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drawings/drawing4.xml" ContentType="application/vnd.openxmlformats-officedocument.drawing+xml"/>
  <Override PartName="/xl/ctrlProps/ctrlProp1.xml" ContentType="application/vnd.ms-excel.controlproperties+xml"/>
  <Override PartName="/xl/comments6.xml" ContentType="application/vnd.openxmlformats-officedocument.spreadsheetml.comments+xml"/>
  <Override PartName="/xl/comments7.xml" ContentType="application/vnd.openxmlformats-officedocument.spreadsheetml.comments+xml"/>
  <Override PartName="/xl/drawings/drawing5.xml" ContentType="application/vnd.openxmlformats-officedocument.drawing+xml"/>
  <Override PartName="/xl/comments8.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comments9.xml" ContentType="application/vnd.openxmlformats-officedocument.spreadsheetml.comments+xml"/>
  <Override PartName="/xl/drawings/drawing7.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young\Downloads\temp\"/>
    </mc:Choice>
  </mc:AlternateContent>
  <xr:revisionPtr revIDLastSave="0" documentId="13_ncr:1_{887108A9-90A3-4CA9-B66C-687AF094BD71}" xr6:coauthVersionLast="47" xr6:coauthVersionMax="47" xr10:uidLastSave="{00000000-0000-0000-0000-000000000000}"/>
  <bookViews>
    <workbookView xWindow="-120" yWindow="-16320" windowWidth="29040" windowHeight="15720" tabRatio="658" firstSheet="2" activeTab="11" xr2:uid="{A2ED2E73-F223-47EC-9041-EDA3E1B5327D}"/>
  </bookViews>
  <sheets>
    <sheet name="Home" sheetId="4" r:id="rId1"/>
    <sheet name="General" sheetId="22" r:id="rId2"/>
    <sheet name="Sup Feed" sheetId="11" r:id="rId3"/>
    <sheet name="Crop" sheetId="1" r:id="rId4"/>
    <sheet name="Emissions" sheetId="28" r:id="rId5"/>
    <sheet name="CropGrazing" sheetId="23" r:id="rId6"/>
    <sheet name="Periods" sheetId="17" r:id="rId7"/>
    <sheet name="Saltbush" sheetId="24" r:id="rId8"/>
    <sheet name="Labour" sheetId="10" r:id="rId9"/>
    <sheet name="Annual" sheetId="9" r:id="rId10"/>
    <sheet name="Understory" sheetId="27" r:id="rId11"/>
    <sheet name="Sheep" sheetId="18" r:id="rId12"/>
    <sheet name="FeedSupply" sheetId="19" r:id="rId13"/>
    <sheet name="Mach" sheetId="2" r:id="rId14"/>
    <sheet name="CropResidue" sheetId="6" r:id="rId15"/>
    <sheet name="Finance" sheetId="3" r:id="rId16"/>
    <sheet name="MVEnergy" sheetId="21" r:id="rId17"/>
  </sheets>
  <externalReferences>
    <externalReference r:id="rId18"/>
    <externalReference r:id="rId19"/>
    <externalReference r:id="rId20"/>
    <externalReference r:id="rId21"/>
  </externalReferences>
  <definedNames>
    <definedName name="__123Graph_A" localSheetId="4" hidden="1">[1]LucRotnData!#REF!</definedName>
    <definedName name="__123Graph_A" hidden="1">[1]LucRotnData!#REF!</definedName>
    <definedName name="__123Graph_B" localSheetId="4" hidden="1">[1]LucRotnData!#REF!</definedName>
    <definedName name="__123Graph_B" hidden="1">[1]LucRotnData!#REF!</definedName>
    <definedName name="__123Graph_C" localSheetId="4" hidden="1">[1]LucRotnData!#REF!</definedName>
    <definedName name="__123Graph_C" hidden="1">[1]LucRotnData!#REF!</definedName>
    <definedName name="__123Graph_X" localSheetId="4" hidden="1">[1]LucRotnData!#REF!</definedName>
    <definedName name="__123Graph_X" hidden="1">[1]LucRotnData!#REF!</definedName>
    <definedName name="_xlnm._FilterDatabase" localSheetId="9" hidden="1">Annual!$G$181:$O$193</definedName>
    <definedName name="_xlnm._FilterDatabase" localSheetId="12" hidden="1">FeedSupply!$E$9:$CW$20</definedName>
    <definedName name="_xlnm._FilterDatabase" localSheetId="11" hidden="1">Sheep!$H$886:$V$995</definedName>
    <definedName name="_xlnm._FilterDatabase" localSheetId="10" hidden="1">Understory!$G$177:$O$178</definedName>
    <definedName name="a_c2_c0" localSheetId="11">Sheep!$K$245:$M$245</definedName>
    <definedName name="arable" localSheetId="1">General!$J$69:$J$77</definedName>
    <definedName name="ave_pad_distance" localSheetId="13">Mach!$B$5</definedName>
    <definedName name="bank_bal_start">Finance!$B$4</definedName>
    <definedName name="bas">Labour!$N$72:$P$76</definedName>
    <definedName name="BaseLevelInput" localSheetId="9">Annual!$K$464:$K$473</definedName>
    <definedName name="BaseLevelInput" localSheetId="10">Understory!$K$449:$K$458</definedName>
    <definedName name="capital_limit" localSheetId="15">Finance!$B$2</definedName>
    <definedName name="chem" localSheetId="3">Crop!$G$349:$AU$404</definedName>
    <definedName name="chem_by_lmu">Crop!$H$678:$Q$679</definedName>
    <definedName name="chem_cost" localSheetId="3">Crop!$G$286:$AA$341</definedName>
    <definedName name="chem_info">Crop!$I$694:$L$698</definedName>
    <definedName name="CPDry" localSheetId="9">Annual!$V$655:$V$664</definedName>
    <definedName name="CPDry" localSheetId="10">Understory!$V$640:$V$649</definedName>
    <definedName name="CPGrn" localSheetId="9">Annual!$X$519:$X$528</definedName>
    <definedName name="CPGrn" localSheetId="10">Understory!$X$504:$X$513</definedName>
    <definedName name="daily_harvest_hours" localSheetId="13">Mach!$B$8</definedName>
    <definedName name="daily_hours">Labour!$G$51:$J$55</definedName>
    <definedName name="daily_seed_hours" localSheetId="13">Mach!$B$10</definedName>
    <definedName name="Date_Destocking" localSheetId="9">Annual!$J$149:$S$149</definedName>
    <definedName name="Date_Destocking" localSheetId="10">Understory!$J$145:$S$145</definedName>
    <definedName name="Date_ResownGrazing" localSheetId="9">Annual!$J$155:$S$155</definedName>
    <definedName name="Date_ResownGrazing" localSheetId="10">Understory!$J$151:$S$151</definedName>
    <definedName name="Date_Seeding" localSheetId="9">Annual!$J$151:$S$151</definedName>
    <definedName name="Date_Seeding" localSheetId="10">Understory!$J$147:$S$147</definedName>
    <definedName name="DigDryAve" localSheetId="9">Annual!$J$655:$J$754</definedName>
    <definedName name="DigDryAve" localSheetId="10">Understory!$J$640:$J$739</definedName>
    <definedName name="DigDryRange" localSheetId="9">Annual!$K$655:$K$754</definedName>
    <definedName name="DigDryRange" localSheetId="10">Understory!$K$640:$K$739</definedName>
    <definedName name="DigGrn" localSheetId="9">Annual!$J$519:$R$618</definedName>
    <definedName name="DigGrn" localSheetId="10">Understory!$J$504:$R$603</definedName>
    <definedName name="DigPOC" localSheetId="9">Annual!$I$894:$R$903</definedName>
    <definedName name="DigPOC" localSheetId="10">Understory!$I$879:$R$888</definedName>
    <definedName name="DigRednSenesce" localSheetId="9">Annual!$T$519:$T$618</definedName>
    <definedName name="DigRednSenesce" localSheetId="10">Understory!$T$504:$T$603</definedName>
    <definedName name="DigSpread" localSheetId="9">Annual!$V$519:$V$618</definedName>
    <definedName name="DigSpread" localSheetId="10">Understory!$V$504:$V$603</definedName>
    <definedName name="dry_seed_start" localSheetId="3">Crop!$I$38</definedName>
    <definedName name="empty_rate">'Sup Feed'!$H$77:$J$85</definedName>
    <definedName name="end_contract_seeding_gs1_z" localSheetId="6">Periods!$G$59:$P$59</definedName>
    <definedName name="end_wet_seeding_gs1_z" localSheetId="6">Periods!$G$52:$P$52</definedName>
    <definedName name="EndGS" localSheetId="9">Annual!$J$79:$S$79</definedName>
    <definedName name="EndGS" localSheetId="10">Understory!$J$75:$S$75</definedName>
    <definedName name="ErosionLimit" localSheetId="9">Annual!$K$920:$S$1019</definedName>
    <definedName name="ErosionLimit" localSheetId="10">Understory!$K$905:$S$1004</definedName>
    <definedName name="FaG_LMU" localSheetId="9">Annual!$M$164:$U$164</definedName>
    <definedName name="FaG_LMU" localSheetId="10">Understory!$M$160:$U$160</definedName>
    <definedName name="FaG_PropnGrn" localSheetId="9">Annual!$L$166</definedName>
    <definedName name="FaG_PropnGrn" localSheetId="10">Understory!$L$162</definedName>
    <definedName name="feed_freq">'Sup Feed'!$O$75</definedName>
    <definedName name="feed_periods" localSheetId="11">Sheep!$J$67:$L$168</definedName>
    <definedName name="feed_rate">'Sup Feed'!$N$78:$P$85</definedName>
    <definedName name="fert" localSheetId="3">Crop!$G$413:$AU$468</definedName>
    <definedName name="fert_by_lmu" localSheetId="3">Crop!$H$657:$Q$662</definedName>
    <definedName name="fert_info" localSheetId="3">Crop!$H$601:$K$606</definedName>
    <definedName name="fert_passes" localSheetId="3">Crop!$G$474:$AU$529</definedName>
    <definedName name="fert_prep">Labour!$N$100:$P$103</definedName>
    <definedName name="fixed_crop_monitoring">Labour!$E$127:$Q$128</definedName>
    <definedName name="fixed_rotphases">Crop!$H$162:$M$216</definedName>
    <definedName name="FOOatGrazing" localSheetId="9">Annual!$L$164</definedName>
    <definedName name="FOOatGrazing" localSheetId="10">Understory!$L$160</definedName>
    <definedName name="FOOatSeeding" localSheetId="9">Annual!$J$157:$S$157</definedName>
    <definedName name="FOOatSeeding" localSheetId="10">Understory!$J$153:$S$153</definedName>
    <definedName name="FOODryH" localSheetId="9">Annual!$L$655:$L$754</definedName>
    <definedName name="FOODryH" localSheetId="10">Understory!$L$640:$L$739</definedName>
    <definedName name="FOOGrazePropn" localSheetId="9">Annual!$O$475:$O$478</definedName>
    <definedName name="FOOGrazePropn" localSheetId="10">Understory!$O$460:$O$463</definedName>
    <definedName name="FOOPOC" localSheetId="9">Annual!$T$894:$AC$903</definedName>
    <definedName name="FOOPOC" localSheetId="10">Understory!$T$879:$AC$888</definedName>
    <definedName name="GermPhases" localSheetId="9">Annual!$H$182:$N$193</definedName>
    <definedName name="GermPhases" localSheetId="10">Understory!$H$178:$N$178</definedName>
    <definedName name="GermScalarFP" localSheetId="10">Understory!$T$117:$AC$126</definedName>
    <definedName name="GermScalarFP">Annual!$T$121:$AC$130</definedName>
    <definedName name="GermScalarLMU" localSheetId="9">Annual!$J$121:$R$130</definedName>
    <definedName name="GermScalarLMU" localSheetId="10">Understory!$J$117:$R$126</definedName>
    <definedName name="GermStd" localSheetId="9">Annual!$I$121:$I$130</definedName>
    <definedName name="GermStd" localSheetId="10">Understory!$I$117:$I$126</definedName>
    <definedName name="harv_date" localSheetId="6">Periods!$G$63:$P$63</definedName>
    <definedName name="harv_delays" localSheetId="13">Mach!$B$18</definedName>
    <definedName name="harv_downtime_frac" localSheetId="13">Mach!$B$16</definedName>
    <definedName name="harv_period_lengths" localSheetId="6">Periods!$G$67:$P$68</definedName>
    <definedName name="harvest_helper">Labour!$G$100:$H$119</definedName>
    <definedName name="harvest_prep">Labour!$J$100:$L$102</definedName>
    <definedName name="hay_making_date" localSheetId="3">Crop!$I$119</definedName>
    <definedName name="hr_scalar" localSheetId="10">Understory!$K$18:$T$18</definedName>
    <definedName name="hr_scalar">Annual!$K$18:$T$18</definedName>
    <definedName name="i_a_ferttype_k_n" localSheetId="3">Crop!$H$610:$M$642</definedName>
    <definedName name="i_a_idx" localSheetId="11">Sheep!$H$354:$H$356</definedName>
    <definedName name="i_a_len" localSheetId="11">Sheep!$L$353</definedName>
    <definedName name="i_adjp_cfw_initial_a" localSheetId="11">Sheep!$X$354:$X$356</definedName>
    <definedName name="i_adjp_fd_initial_a" localSheetId="11">Sheep!$Y$354:$Y$356</definedName>
    <definedName name="i_adjp_fl_initial_a" localSheetId="11">Sheep!$Z$354:$Z$356</definedName>
    <definedName name="i_adjp_lw_initial_a" localSheetId="11">Sheep!$W$354:$W$356</definedName>
    <definedName name="i_age_wean_a0g3" localSheetId="11">Sheep!$R$354:$U$356</definedName>
    <definedName name="i_break" localSheetId="1">General!$AB$108:$AB$117</definedName>
    <definedName name="i_break_date">General!$U$108:$U$117</definedName>
    <definedName name="i_burn_date" localSheetId="4">Emissions!$H$28</definedName>
    <definedName name="i_burn_propn_k" localSheetId="4">Emissions!$M$28:$M$46</definedName>
    <definedName name="i_confinement_infra" localSheetId="2">'Sup Feed'!$J$31:$K$34</definedName>
    <definedName name="i_confinement_infra_rm" localSheetId="2">'Sup Feed'!$N$32</definedName>
    <definedName name="i_confinement_options_r1p6z">FeedSupply!$L$116:$DG$136</definedName>
    <definedName name="i_crop_dmd_kp6" localSheetId="5">CropGrazing!$K$123:$T$141</definedName>
    <definedName name="i_crop_growth_landuse_scalar_k" localSheetId="5">CropGrazing!$H$72:$H$90</definedName>
    <definedName name="i_crop_growth_zp6" localSheetId="5">CropGrazing!$K$72:$T$81</definedName>
    <definedName name="i_crop_landuse_exists_k1" localSheetId="1">General!$H$17:$H$35</definedName>
    <definedName name="i_crop_landuse_inc_k1" localSheetId="1">General!$I$17:$I$35</definedName>
    <definedName name="i_crop_me_eff_gainlose" localSheetId="5">CropGrazing!$L$144</definedName>
    <definedName name="i_cropgraze_consumption_factor_zp6" localSheetId="5">CropGrazing!$K$57:$T$66</definedName>
    <definedName name="i_cropgraze_defer_days" localSheetId="5">CropGrazing!$K$50</definedName>
    <definedName name="i_cropgraze_propn_area_grazed_kl" localSheetId="5">CropGrazing!$H$21:$P$39</definedName>
    <definedName name="i_cropgraze_wastage" localSheetId="5">CropGrazing!$J$150:$J$168</definedName>
    <definedName name="i_cropgraze_yield_reduction_k" localSheetId="5">CropGrazing!$K$181:$K$199</definedName>
    <definedName name="i_cropgraze_yield_reduction_scalar_zp6" localSheetId="5">CropGrazing!$K$203:$T$212</definedName>
    <definedName name="i_cropgrazing_inc" localSheetId="5">CropGrazing!$H$5</definedName>
    <definedName name="i_cropgrowth_lmu_factor_kl" localSheetId="5">CropGrazing!$K$93:$S$111</definedName>
    <definedName name="i_crp_c0_inc" localSheetId="3">Crop!$H$35</definedName>
    <definedName name="i_d_idx" localSheetId="11">Sheep!$J$265:$J$272</definedName>
    <definedName name="i_dam_cycle_diffman" localSheetId="11">Sheep!$J$411</definedName>
    <definedName name="i_dam_lsln_diffman_t" localSheetId="11">Sheep!$K$411:$N$411</definedName>
    <definedName name="i_dam_wean_diffman" localSheetId="11">Sheep!$I$411</definedName>
    <definedName name="i_date_born1st_idg3" localSheetId="11">Sheep!$R$288:$U$311</definedName>
    <definedName name="i_date_born1st_ig0" localSheetId="11">Sheep!$K$284:$M$286</definedName>
    <definedName name="i_date_born1st_ig1" localSheetId="11">Sheep!$N$284:$Q$286</definedName>
    <definedName name="i_date_born1st_iog2" localSheetId="11">Sheep!$N$288:$Q$311</definedName>
    <definedName name="i_date_cashflow_crop" localSheetId="3">Crop!$H$34</definedName>
    <definedName name="i_date_cashflow_stock_i" localSheetId="11">Sheep!$K$218:$K$220</definedName>
    <definedName name="i_date_initiate_z" localSheetId="1">General!$N$108:$N$117</definedName>
    <definedName name="i_date_node_zm" localSheetId="4">[2]General!$V$108:$X$117</definedName>
    <definedName name="i_date_node_zm" localSheetId="1">General!$W$108:$Z$117</definedName>
    <definedName name="i_date_node_zm">General!$W$108:$Z$117</definedName>
    <definedName name="i_date_peakdebt_crop" localSheetId="3">Crop!$H$33</definedName>
    <definedName name="i_date_peakdebt_stock_i" localSheetId="11">Sheep!$M$218:$M$220</definedName>
    <definedName name="i_date_purch_ig0" localSheetId="11">Sheep!$O$790:$Q$792</definedName>
    <definedName name="i_date_sale_ig0" localSheetId="11">Sheep!$O$795:$Q$797</definedName>
    <definedName name="i_date_shear_sixg0" localSheetId="11">Sheep!$AC$679:$AE$750</definedName>
    <definedName name="i_date_shear_sixg1" localSheetId="11">Sheep!$AF$679:$AI$750</definedName>
    <definedName name="i_date_shear_sixg3" localSheetId="11">Sheep!$AJ$679:$AM$750</definedName>
    <definedName name="i_density_p6z" localSheetId="11">Sheep!$U$68:$U$167</definedName>
    <definedName name="i_destock_stub" localSheetId="14">CropResidue!$J$14</definedName>
    <definedName name="i_dressp" localSheetId="11">Sheep!$J$50</definedName>
    <definedName name="i_dry_dmd_brk_z" localSheetId="9">Annual!$M$636:$V$636</definedName>
    <definedName name="i_dry_dmd_brk_z" localSheetId="10">Understory!$M$621:$V$621</definedName>
    <definedName name="i_dry_dmd_eogs_z" localSheetId="9">Annual!$M$635:$V$635</definedName>
    <definedName name="i_dry_dmd_eogs_z" localSheetId="10">Understory!$M$620:$V$620</definedName>
    <definedName name="i_dry_exists" localSheetId="9">Annual!$J$80:$S$80</definedName>
    <definedName name="i_dry_exists" localSheetId="10">Understory!$J$76:$S$76</definedName>
    <definedName name="i_dry_retained_forced_o" localSheetId="11">Sheep!$J$399:$J$406</definedName>
    <definedName name="i_dry_sales_forced_o" localSheetId="11">Sheep!$I$399:$I$406</definedName>
    <definedName name="i_drys_retained_birth_est_o" localSheetId="11">Sheep!$M$399:$M$406</definedName>
    <definedName name="i_drys_retained_scan_est_o" localSheetId="11">Sheep!$L$399:$L$406</definedName>
    <definedName name="i_dse_group" localSheetId="11">Sheep!$J$197:$S$203</definedName>
    <definedName name="i_dse_mj" localSheetId="11">Sheep!$J$209</definedName>
    <definedName name="i_dse_srw" localSheetId="11">Sheep!$J$194</definedName>
    <definedName name="i_dse_type" localSheetId="11">Sheep!$J$213</definedName>
    <definedName name="i_dsp_fp_date" localSheetId="6">Periods!$U$21:$AD$31</definedName>
    <definedName name="i_dsp_lp" localSheetId="6">Periods!$U$101:$AD$115</definedName>
    <definedName name="i_electricity_use" localSheetId="4">Emissions!$H$6</definedName>
    <definedName name="i_eqn_date_g0_p7" localSheetId="11">Sheep!$I$60:$J$60</definedName>
    <definedName name="i_eqn_date_g1_p7" localSheetId="11">Sheep!$K$60:$L$60</definedName>
    <definedName name="i_eqn_date_g2_p7" localSheetId="11">Sheep!$M$60:$N$60</definedName>
    <definedName name="i_eqn_date_g3_p7" localSheetId="11">Sheep!$O$60:$P$60</definedName>
    <definedName name="i_feedbud_pu_monitorings_h9" localSheetId="11">Sheep!$J$1000:$M$1000</definedName>
    <definedName name="i_feedbud_pu_rates_h9" localSheetId="11">Sheep!$J$999:$M$999</definedName>
    <definedName name="i_feedselected_len" localSheetId="11">Sheep!$K$431</definedName>
    <definedName name="i_feedsupply_adj_options_r2p">FeedSupply!$L$141:$SK$357</definedName>
    <definedName name="i_feedsupply_options_r1j2p">FeedSupply!$L$49:$SK$111</definedName>
    <definedName name="i_feedsupply_options_r1pj2">FeedSupply!$L$49:$SK$111</definedName>
    <definedName name="i_feedsupply_slope_std" localSheetId="11">Sheep!$J$49</definedName>
    <definedName name="i_fp_idx" localSheetId="6">Periods!$E$21:$E$30</definedName>
    <definedName name="i_fvp0_offset_ig3" localSheetId="11">Sheep!$R$417:$U$419</definedName>
    <definedName name="i_fvp1_offset_ig3" localSheetId="11">Sheep!$R$421:$U$423</definedName>
    <definedName name="i_fvp2_offset_ig3" localSheetId="11">Sheep!$R$425:$U$427</definedName>
    <definedName name="i_g_idx_dams" localSheetId="11">Sheep!$N$238:$Q$238</definedName>
    <definedName name="i_g_idx_offs" localSheetId="11">Sheep!$R$238:$U$238</definedName>
    <definedName name="i_g_idx_sire" localSheetId="11">Sheep!$K$238:$M$238</definedName>
    <definedName name="i_g3_inc" localSheetId="11">Sheep!$R$246:$U$246</definedName>
    <definedName name="i_gbal_og1" localSheetId="11">Sheep!$N$371:$Q$378</definedName>
    <definedName name="i_gender_propn_x" localSheetId="11">Sheep!$V$679:$V$681</definedName>
    <definedName name="i_grain_income_date" localSheetId="3">Crop!$H$31</definedName>
    <definedName name="i_gs_p7_end" localSheetId="1">General!$AD$108:$AE$108</definedName>
    <definedName name="i_h2_len" localSheetId="11">Sheep!$L$886</definedName>
    <definedName name="i_h5_len" localSheetId="11">Sheep!$M$886</definedName>
    <definedName name="i_hr_crop" localSheetId="5">CropGrazing!$K$53</definedName>
    <definedName name="i_hr_scalar" localSheetId="11">Sheep!$J$47</definedName>
    <definedName name="i_husb_operations_triggerlevels_h5h7h2" localSheetId="11">Sheep!$L$887:$W$994</definedName>
    <definedName name="i_i_idx" localSheetId="11">Sheep!$H$251:$H$253</definedName>
    <definedName name="i_i_len" localSheetId="11">Sheep!$K$256</definedName>
    <definedName name="i_initial_a1" localSheetId="11">Sheep!$J$354:$J$356</definedName>
    <definedName name="i_j2_len">FeedSupply!$M$47</definedName>
    <definedName name="i_join_cycles_ig1" localSheetId="11">Sheep!$N$349:$Q$351</definedName>
    <definedName name="i_k0_len" localSheetId="11">Sheep!$L$463</definedName>
    <definedName name="i_k1_len" localSheetId="11">Sheep!$L$477</definedName>
    <definedName name="i_k2_len" localSheetId="11">Sheep!$L$491</definedName>
    <definedName name="i_k3_idx_offs" localSheetId="11">Sheep!$J$257:$J$259</definedName>
    <definedName name="i_k3_len" localSheetId="11">Sheep!$L$613</definedName>
    <definedName name="i_k4_len" localSheetId="11">Sheep!$L$639</definedName>
    <definedName name="i_k5_len" localSheetId="11">Sheep!$L$653</definedName>
    <definedName name="i_latitude" localSheetId="11">Sheep!$J$43</definedName>
    <definedName name="i_leach_factor" localSheetId="4">Emissions!$H$18</definedName>
    <definedName name="i_legume" localSheetId="11">Sheep!$J$46</definedName>
    <definedName name="i_legume_p6z" localSheetId="11">Sheep!$T$68:$T$167</definedName>
    <definedName name="i_lime" localSheetId="3">Crop!$H$140</definedName>
    <definedName name="i_lime_freq" localSheetId="3">Crop!$J$140</definedName>
    <definedName name="i_lmu_area" localSheetId="1">General!$H$69:$H$77</definedName>
    <definedName name="i_lmu_idx" localSheetId="1">General!$G$69:$G$77</definedName>
    <definedName name="i_mask_a" localSheetId="11">Sheep!$I$354:$I$356</definedName>
    <definedName name="i_mask_i" localSheetId="11">Sheep!$J$251:$J$253</definedName>
    <definedName name="i_mask_p8" localSheetId="11">Sheep!$J$340:$J$342</definedName>
    <definedName name="i_mask_z" localSheetId="1">General!$M$108:$M$117</definedName>
    <definedName name="i_masksire_i" localSheetId="11">Sheep!$I$251:$I$253</definedName>
    <definedName name="i_md_supp" localSheetId="11">Sheep!$J$48</definedName>
    <definedName name="i_mobsize_dams_zp6i" localSheetId="11">Sheep!$AB$68:$AD$167</definedName>
    <definedName name="i_mobsize_offs_zp6i" localSheetId="11">Sheep!$AE$68:$AG$167</definedName>
    <definedName name="i_mobsize_sire_zp6i" localSheetId="11">Sheep!$Y$68:$AA$167</definedName>
    <definedName name="i_mvf_dmd_q">MVEnergy!$K$15:$K$24</definedName>
    <definedName name="i_mvf_me">MVEnergy!$I$26</definedName>
    <definedName name="i_n_dam_sales" localSheetId="11">Sheep!$O$785</definedName>
    <definedName name="i_nap_fert_scalar_r" localSheetId="3">Crop!$V$163:$V$216</definedName>
    <definedName name="i_node_is_fvp" localSheetId="1">General!$P$118:$S$118</definedName>
    <definedName name="i_non_cropable_area_l" localSheetId="1">General!$I$69:$I$77</definedName>
    <definedName name="i_nv_lower_zp6" localSheetId="11">Sheep!$M$68:$M$167</definedName>
    <definedName name="i_nv_upper_zp6" localSheetId="11">Sheep!$N$68:$N$167</definedName>
    <definedName name="i_o_len" localSheetId="11">Sheep!$L$256</definedName>
    <definedName name="i_off_btrt_diffman_t" localSheetId="11">Sheep!$K$412:$N$412</definedName>
    <definedName name="i_off_cycle_diffman" localSheetId="11">Sheep!$J$412</definedName>
    <definedName name="i_off_wean_diffman" localSheetId="11">Sheep!$I$412</definedName>
    <definedName name="i_overheads" localSheetId="1">General!$J$134:$J$142</definedName>
    <definedName name="i_p6_len" localSheetId="11">Sheep!$H$68</definedName>
    <definedName name="i_padstocked_propn_zp6" localSheetId="11">Sheep!$X$68:$X$167</definedName>
    <definedName name="i_pas_landuse_exists_k2" localSheetId="1">General!$L$17:$L$29</definedName>
    <definedName name="i_pas_landuse_inc_k2" localSheetId="1">General!$M$17:$M$29</definedName>
    <definedName name="i_paststd_dmd_zp6j0" localSheetId="11">Sheep!$Q$68:$R$167</definedName>
    <definedName name="i_paststd_foo_zp6j0" localSheetId="11">Sheep!$O$68:$P$167</definedName>
    <definedName name="i_pasture_coverage" localSheetId="9">Annual!$J$101:$R$101</definedName>
    <definedName name="i_pasture_coverage" localSheetId="10">Understory!$J$97:$R$97</definedName>
    <definedName name="i_pasture_stage_p6z" localSheetId="4">[2]MPR!$K$20:$T$29</definedName>
    <definedName name="i_pasture_stage_p6z" localSheetId="11">Sheep!$S$68:$S$167</definedName>
    <definedName name="i_pasture_stage_p6z" localSheetId="10">Understory!$K$20:$T$29</definedName>
    <definedName name="i_pasture_stage_p6z">Annual!$K$24:$T$33</definedName>
    <definedName name="i_pasture_type" localSheetId="11">Sheep!$J$42</definedName>
    <definedName name="i_pastures_exist" localSheetId="1">General!$I$91:$L$91</definedName>
    <definedName name="i_phase_can_increase_kp7" localSheetId="1">General!$P$17:$S$48</definedName>
    <definedName name="i_phase_can_reduce_kp7" localSheetId="1">General!$U$17:$X$48</definedName>
    <definedName name="i_pmb_interval" localSheetId="11">Sheep!$K$174:$M$174</definedName>
    <definedName name="i_pmb_p4s" localSheetId="11">Sheep!$K$176:$M$187</definedName>
    <definedName name="i_poc_inc" localSheetId="3">Crop!$I$123</definedName>
    <definedName name="i_property_id" localSheetId="1">General!$I$6</definedName>
    <definedName name="i_propn_e_i" localSheetId="11">Sheep!$I$349:$I$351</definedName>
    <definedName name="i_propn_section_grazed_p4c" localSheetId="11">Sheep!$AC$176:$AD$187</definedName>
    <definedName name="i_purchcost_sire_ig0">Sheep!$K$800:$M$802</definedName>
    <definedName name="i_q_idx">MVEnergy!$I$15:$I$24</definedName>
    <definedName name="i_r1_len">FeedSupply!$L$47</definedName>
    <definedName name="i_r2_len">FeedSupply!$L$139</definedName>
    <definedName name="i_rain_distribution_p4p1" localSheetId="11">Sheep!$U$176:$AA$187</definedName>
    <definedName name="i_rain_p4" localSheetId="11">Sheep!$S$176:$S$187</definedName>
    <definedName name="i_recharge_kl" localSheetId="1">General!$J$159:$R$190</definedName>
    <definedName name="i_region" localSheetId="11">Sheep!$J$41</definedName>
    <definedName name="i_relative_stocking_rate_c" localSheetId="11">Sheep!$J$54:$K$54</definedName>
    <definedName name="i_s_len" localSheetId="11">Sheep!$L$678</definedName>
    <definedName name="i_sales_age_tsg3" localSheetId="11">Sheep!$Y$839:$AB$865</definedName>
    <definedName name="i_sales_propn_min_g0" localSheetId="11">Sheep!$K$756:$M$763</definedName>
    <definedName name="i_sales_propn_min_g1" localSheetId="11">Sheep!$N$756:$Q$763</definedName>
    <definedName name="i_sales_propn_min_g3" localSheetId="11">Sheep!$R$756:$U$763</definedName>
    <definedName name="i_saltbush_estab_cost" localSheetId="7">Saltbush!$J$34</definedName>
    <definedName name="i_saltbush_life" localSheetId="7">Saltbush!$J$36</definedName>
    <definedName name="i_saltbush_success" localSheetId="7">Saltbush!$J$35</definedName>
    <definedName name="i_sb_animal_salt_slope" localSheetId="7">Saltbush!$J$210</definedName>
    <definedName name="i_sb_animal_salt_threshold" localSheetId="7">Saltbush!$J$209</definedName>
    <definedName name="i_sb_animal_typical_intake" localSheetId="7">Saltbush!$J$213</definedName>
    <definedName name="i_sb_ash_content_zp6" localSheetId="7">Saltbush!$M$56:$M$155</definedName>
    <definedName name="i_sb_ave_prodn" localSheetId="7">Saltbush!$O$191</definedName>
    <definedName name="i_sb_cp_zp6" localSheetId="7">Saltbush!$T$56:$T$155</definedName>
    <definedName name="i_sb_estab_date" localSheetId="7">Saltbush!$K$37</definedName>
    <definedName name="i_sb_expected_foo_zp6" localSheetId="7">Saltbush!$I$56:$I$155</definedName>
    <definedName name="i_sb_expected_growth_zp6" localSheetId="7">Saltbush!$J$56:$J$155</definedName>
    <definedName name="i_sb_growth_reduction_zp6" localSheetId="7">Saltbush!$K$56:$K$155</definedName>
    <definedName name="i_sb_landuse" localSheetId="7">Saltbush!$J$17</definedName>
    <definedName name="i_sb_lmu_scalar" localSheetId="7">Saltbush!$I$173:$Q$173</definedName>
    <definedName name="i_sb_omd" localSheetId="7">Saltbush!$N$56</definedName>
    <definedName name="i_sb_salt_content_normal_feed" localSheetId="7">Saltbush!$J$212</definedName>
    <definedName name="i_sb_selectivity_zp6" localSheetId="7">Saltbush!$P$56:$P$155</definedName>
    <definedName name="i_sbstemspha" localSheetId="7">Saltbush!$J$16</definedName>
    <definedName name="i_scan_day" localSheetId="11">Sheep!$I$391:$I$395</definedName>
    <definedName name="i_scan_og1" localSheetId="11">Sheep!$N$361:$Q$368</definedName>
    <definedName name="i_season_propn_z" localSheetId="1">General!$L$108:$L$117</definedName>
    <definedName name="i_seeding_freq_r" localSheetId="3">Crop!$T$163:$T$216</definedName>
    <definedName name="i_sf" localSheetId="11">Sheep!$J$45</definedName>
    <definedName name="i_shear_len" localSheetId="11">Sheep!$K$678</definedName>
    <definedName name="i_shearing_mincfw_g0">Sheep!$K$753:$M$753</definedName>
    <definedName name="i_shearing_mincfw_g1">Sheep!$N$753:$Q$753</definedName>
    <definedName name="i_shearing_mincfw_g3">Sheep!$R$753:$U$753</definedName>
    <definedName name="i_sim_periods_year" localSheetId="4">[2]FeedSupply!$P$28</definedName>
    <definedName name="i_sim_periods_year">FeedSupply!$Q$17</definedName>
    <definedName name="i_sire_periods_p8g0" localSheetId="11">Sheep!$K$344:$M$346</definedName>
    <definedName name="i_sire_propn_oig1" localSheetId="11">Sheep!$N$314:$Q$337</definedName>
    <definedName name="i_sire_recovery" localSheetId="11">Sheep!$H$340</definedName>
    <definedName name="i_slp_diet_propn_zp6" localSheetId="7">Saltbush!$R$56:$R$155</definedName>
    <definedName name="i_soil_production_z_l" localSheetId="3">Crop!$I$577:$R$587</definedName>
    <definedName name="i_soil_production_zl" localSheetId="9">Annual!$J$208:$R$217</definedName>
    <definedName name="i_soil_production_zl" localSheetId="10">Understory!$J$193:$R$202</definedName>
    <definedName name="i_startyear" localSheetId="11">Sheep!$I$255</definedName>
    <definedName name="i_steepness" localSheetId="11">Sheep!$J$44</definedName>
    <definedName name="i_stk_c0_inc" localSheetId="11">Sheep!$O$218</definedName>
    <definedName name="i_supplement_zp6">Sheep!$V$68:$V$167</definedName>
    <definedName name="i_t0_len" localSheetId="11">Sheep!$K$785</definedName>
    <definedName name="i_t2_len" localSheetId="11">Sheep!$L$829</definedName>
    <definedName name="i_t3_len" localSheetId="11">Sheep!$L$837</definedName>
    <definedName name="i_target_weight_tsg3" localSheetId="11">Sheep!$AC$839:$AF$865</definedName>
    <definedName name="i_temp_ave_p4" localSheetId="11">Sheep!$Q$176:$Q$187</definedName>
    <definedName name="i_temp_max_p4" localSheetId="11">Sheep!$P$176:$P$187</definedName>
    <definedName name="i_temp_min_p4" localSheetId="11">Sheep!$O$176:$O$187</definedName>
    <definedName name="i_understory_estab_cost" localSheetId="7">Saltbush!$K$34</definedName>
    <definedName name="i_understory_life" localSheetId="7">Saltbush!$K$36</definedName>
    <definedName name="i_understory_success" localSheetId="7">Saltbush!$K$35</definedName>
    <definedName name="i_user_rot_inc_r" localSheetId="3">Crop!$Q$163:$Q$216</definedName>
    <definedName name="i_vm_p4" localSheetId="11">Sheep!$J$176:$J$187</definedName>
    <definedName name="i_wean_og1" localSheetId="11">Sheep!$N$381:$Q$388</definedName>
    <definedName name="i_wg_propn_p6" localSheetId="11">Sheep!$J$205:$S$205</definedName>
    <definedName name="i_ws_p4" localSheetId="11">Sheep!$R$176:$R$187</definedName>
    <definedName name="i_x_idx" localSheetId="11">Sheep!$J$679:$J$681</definedName>
    <definedName name="i_x_len" localSheetId="11">Sheep!$M$678</definedName>
    <definedName name="i_z_idx" localSheetId="1">General!$K$108:$K$117</definedName>
    <definedName name="i_z_len" localSheetId="11">Sheep!$L$431</definedName>
    <definedName name="ia_g0_g1" localSheetId="11">Sheep!$N$241:$Q$241</definedName>
    <definedName name="ia_g1_g2" localSheetId="11">Sheep!$R$242:$U$242</definedName>
    <definedName name="ia_g3_g0" localSheetId="11">Sheep!$K$240:$M$240</definedName>
    <definedName name="ia_g3_g1" localSheetId="11">Sheep!$N$240:$Q$240</definedName>
    <definedName name="ia_i_idg2" localSheetId="11">Sheep!$AC$257:$AF$280</definedName>
    <definedName name="ia_r1_zig0" localSheetId="11">Sheep!$K$432:$M$461</definedName>
    <definedName name="ia_r1_zig1" localSheetId="11">Sheep!$N$432:$Q$461</definedName>
    <definedName name="ia_r1_zig3" localSheetId="11">Sheep!$R$432:$U$461</definedName>
    <definedName name="ia_r2_ik0g1" localSheetId="11">Sheep!$N$464:$Q$475</definedName>
    <definedName name="ia_r2_ik0g3" localSheetId="11">Sheep!$R$464:$U$475</definedName>
    <definedName name="ia_r2_ik1g1" localSheetId="11">Sheep!$N$478:$Q$489</definedName>
    <definedName name="ia_r2_ik3g3" localSheetId="11">Sheep!$R$614:$U$637</definedName>
    <definedName name="ia_r2_ik4g3" localSheetId="11">Sheep!$R$640:$U$651</definedName>
    <definedName name="ia_r2_ik5g3" localSheetId="11">Sheep!$R$654:$U$668</definedName>
    <definedName name="ia_r2_isk2g1" localSheetId="11">Sheep!$N$492:$Q$611</definedName>
    <definedName name="labour_eff">Labour!$H$58:$J$60</definedName>
    <definedName name="learn">Labour!$V$73</definedName>
    <definedName name="leave_manager">Labour!$H$38</definedName>
    <definedName name="leave_permanent">Labour!$J$38</definedName>
    <definedName name="Legume" localSheetId="9">Annual!$K$17:$T$17</definedName>
    <definedName name="Legume" localSheetId="10">Understory!$K$17:$T$17</definedName>
    <definedName name="LowFOO" localSheetId="9">Annual!$K$234:$S$333</definedName>
    <definedName name="LowFOO" localSheetId="10">Understory!$K$219:$S$318</definedName>
    <definedName name="LowPGR" localSheetId="9">Annual!$V$234:$AD$333</definedName>
    <definedName name="LowPGR" localSheetId="10">Understory!$V$219:$AD$318</definedName>
    <definedName name="MaintenanceEff" localSheetId="9">Annual!$L$1037:$P$1046</definedName>
    <definedName name="MaintenanceEff" localSheetId="10">Understory!$L$1022:$P$1031</definedName>
    <definedName name="MaintenanceNV" localSheetId="10">Understory!$L$1033</definedName>
    <definedName name="MaintenanceNV">Annual!$L$1048</definedName>
    <definedName name="max_casual">Labour!$L$17</definedName>
    <definedName name="max_casual_seedharv">Labour!$L$20</definedName>
    <definedName name="max_managers">Labour!$H$17</definedName>
    <definedName name="max_perm">Labour!$J$17</definedName>
    <definedName name="MedFOO" localSheetId="9">Annual!$K$348:$S$447</definedName>
    <definedName name="MedFOO" localSheetId="10">Understory!$K$333:$S$432</definedName>
    <definedName name="MedPGR" localSheetId="9">Annual!$V$348:$AD$447</definedName>
    <definedName name="MedPGR" localSheetId="10">Understory!$V$333:$AD$432</definedName>
    <definedName name="min_casual">Labour!$L$16</definedName>
    <definedName name="min_casual_seedharv">Labour!$L$19</definedName>
    <definedName name="min_managers">Labour!$H$16</definedName>
    <definedName name="min_perm">Labour!$J$16</definedName>
    <definedName name="option" localSheetId="13">Mach!$B$3</definedName>
    <definedName name="pad_size">General!$Q$68</definedName>
    <definedName name="pas_inc_t" localSheetId="1">General!$I$92:$L$92</definedName>
    <definedName name="pas_seeding_end" localSheetId="9">Annual!$J$153:$S$153</definedName>
    <definedName name="pas_seeding_end" localSheetId="10">Understory!$J$149:$S$149</definedName>
    <definedName name="PastDecay" localSheetId="9">Annual!$J$81</definedName>
    <definedName name="PastDecay" localSheetId="10">Understory!$J$77</definedName>
    <definedName name="PGRScalarH" localSheetId="9">Annual!$M$464:$V$473</definedName>
    <definedName name="PGRScalarH" localSheetId="10">Understory!$M$449:$V$458</definedName>
    <definedName name="planning">Labour!$J$72:$L$83</definedName>
    <definedName name="poc_destock">Crop!$I$124</definedName>
    <definedName name="POCCons" localSheetId="9">Annual!$M$775:$U$874</definedName>
    <definedName name="POCCons" localSheetId="10">Understory!$M$760:$U$859</definedName>
    <definedName name="_xlnm.Print_Area" localSheetId="12">FeedSupply!$I$29:$AD$362</definedName>
    <definedName name="rail_cartage" localSheetId="1">General!$N$68</definedName>
    <definedName name="road_cartage_distance" localSheetId="1">General!$N$70</definedName>
    <definedName name="seed_info">Crop!$G$760:$Q$792</definedName>
    <definedName name="seed_prep">Labour!$V$100:$X$103</definedName>
    <definedName name="seeding_delays" localSheetId="13">Mach!$B$23</definedName>
    <definedName name="seeding_downtime_frac" localSheetId="13">Mach!$B$21</definedName>
    <definedName name="seeding_fuel_lmu_adj" localSheetId="13">Mach!$A$25:$B$34</definedName>
    <definedName name="seeding_helper">Labour!$E$101</definedName>
    <definedName name="seeding_penalty_lmu_scalar_lp" localSheetId="3">Crop!$H$65:$P$74</definedName>
    <definedName name="seeding_penalty_scalar_kz" localSheetId="3">Crop!$H$76:$R$95</definedName>
    <definedName name="seeding_rate" localSheetId="3">Crop!$I$713:$R$745</definedName>
    <definedName name="seeding_rate_lmu_adj" localSheetId="13">Mach!$A$47:$B$56</definedName>
    <definedName name="seeding_yield_penalty" localSheetId="3">Crop!$H$44:$P$63</definedName>
    <definedName name="SenesceEOS" localSheetId="9">Annual!$T$496:$AC$505</definedName>
    <definedName name="SenesceEOS" localSheetId="10">Understory!$T$481:$AC$490</definedName>
    <definedName name="SenescePropn" localSheetId="9">Annual!$I$496:$R$505</definedName>
    <definedName name="SenescePropn" localSheetId="10">Understory!$I$481:$R$490</definedName>
    <definedName name="sick_leave_permanent">Labour!$J$36</definedName>
    <definedName name="spray_downtime_frac" localSheetId="13">Mach!$B$13</definedName>
    <definedName name="spray_prep">Labour!$R$100:$T$103</definedName>
    <definedName name="start_contract_seeding_gs1_z" localSheetId="6">Periods!$G$56:$P$56</definedName>
    <definedName name="start_harvest_crops" localSheetId="3">Crop!$T$98:$AD$117</definedName>
    <definedName name="start_wet_seeding_gs1_z" localSheetId="6">Periods!$G$49:$P$49</definedName>
    <definedName name="storage_cost_date">'Sup Feed'!$K$49</definedName>
    <definedName name="storage_type">'Sup Feed'!$I$13:$K$18</definedName>
    <definedName name="stub_handling_date" localSheetId="13">Mach!$B$59</definedName>
    <definedName name="stubble_handling" localSheetId="14">CropResidue!$H$35:$H$53</definedName>
    <definedName name="super">Labour!$R$72:$T$76</definedName>
    <definedName name="tax">Labour!$F$72:$H$75</definedName>
    <definedName name="TI.PeriodDate" localSheetId="11">Sheep!$K$68:$K$169</definedName>
    <definedName name="TI.PeriodLen" localSheetId="11">Sheep!$L$68:$L$169</definedName>
    <definedName name="tillage_maint_lmu_adj" localSheetId="13">Mach!$A$36:$B$45</definedName>
    <definedName name="time_between_pad">'Sup Feed'!$O$74</definedName>
    <definedName name="time_fill_feeder">'Sup Feed'!$G$67:$I$70</definedName>
    <definedName name="Trampling" localSheetId="9">Annual!$J$78</definedName>
    <definedName name="Trampling" localSheetId="10">Understory!$J$74</definedName>
    <definedName name="user_crop_rot">Crop!$J$151</definedName>
    <definedName name="variable_crop_monitoring">Labour!$E$133:$Q$152</definedName>
    <definedName name="yield_by_lmu" localSheetId="3">Crop!$I$544:$R$563</definedName>
    <definedName name="YieldBySoil.i">[3]Rotation!$J$47:$V$59</definedName>
    <definedName name="YieldBySoil.n">[3]Rotation!$H$47:$H$59</definedName>
    <definedName name="yields" localSheetId="3">Crop!$G$222:$Q$276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J111" i="19" l="1"/>
  <c r="SK111" i="19" s="1"/>
  <c r="SI111" i="19"/>
  <c r="SH111" i="19"/>
  <c r="SG111" i="19"/>
  <c r="SF111" i="19"/>
  <c r="SE111" i="19"/>
  <c r="SD111" i="19"/>
  <c r="SC111" i="19"/>
  <c r="SB111" i="19"/>
  <c r="SA111" i="19"/>
  <c r="RZ111" i="19"/>
  <c r="RY111" i="19"/>
  <c r="RX111" i="19"/>
  <c r="RW111" i="19"/>
  <c r="RV111" i="19"/>
  <c r="RU111" i="19"/>
  <c r="RT111" i="19"/>
  <c r="RS111" i="19"/>
  <c r="RR111" i="19"/>
  <c r="RQ111" i="19"/>
  <c r="RP111" i="19"/>
  <c r="RO111" i="19"/>
  <c r="RN111" i="19"/>
  <c r="RM111" i="19"/>
  <c r="RL111" i="19"/>
  <c r="RK111" i="19"/>
  <c r="RJ111" i="19"/>
  <c r="RI111" i="19"/>
  <c r="RH111" i="19"/>
  <c r="RG111" i="19"/>
  <c r="RF111" i="19"/>
  <c r="RE111" i="19"/>
  <c r="RD111" i="19"/>
  <c r="RC111" i="19"/>
  <c r="RB111" i="19"/>
  <c r="RA111" i="19"/>
  <c r="QZ111" i="19"/>
  <c r="QY111" i="19"/>
  <c r="QX111" i="19"/>
  <c r="QW111" i="19"/>
  <c r="QV111" i="19"/>
  <c r="QU111" i="19"/>
  <c r="QT111" i="19"/>
  <c r="QS111" i="19"/>
  <c r="QR111" i="19"/>
  <c r="QQ111" i="19"/>
  <c r="QP111" i="19"/>
  <c r="QO111" i="19"/>
  <c r="QN111" i="19"/>
  <c r="QM111" i="19"/>
  <c r="QL111" i="19"/>
  <c r="QK111" i="19"/>
  <c r="QJ111" i="19"/>
  <c r="QI111" i="19"/>
  <c r="QH111" i="19"/>
  <c r="QG111" i="19"/>
  <c r="QF111" i="19"/>
  <c r="QE111" i="19"/>
  <c r="QD111" i="19"/>
  <c r="QC111" i="19"/>
  <c r="QB111" i="19"/>
  <c r="QA111" i="19"/>
  <c r="PZ111" i="19"/>
  <c r="PY111" i="19"/>
  <c r="PX111" i="19"/>
  <c r="PW111" i="19"/>
  <c r="PV111" i="19"/>
  <c r="PU111" i="19"/>
  <c r="PT111" i="19"/>
  <c r="PS111" i="19"/>
  <c r="PR111" i="19"/>
  <c r="PQ111" i="19"/>
  <c r="PP111" i="19"/>
  <c r="PO111" i="19"/>
  <c r="PN111" i="19"/>
  <c r="PM111" i="19"/>
  <c r="PL111" i="19"/>
  <c r="PK111" i="19"/>
  <c r="PJ111" i="19"/>
  <c r="PI111" i="19"/>
  <c r="PH111" i="19"/>
  <c r="PG111" i="19"/>
  <c r="PF111" i="19"/>
  <c r="PE111" i="19"/>
  <c r="PD111" i="19"/>
  <c r="PC111" i="19"/>
  <c r="PB111" i="19"/>
  <c r="PA111" i="19"/>
  <c r="OZ111" i="19"/>
  <c r="OY111" i="19"/>
  <c r="OX111" i="19"/>
  <c r="OW111" i="19"/>
  <c r="OV111" i="19"/>
  <c r="OU111" i="19"/>
  <c r="OT111" i="19"/>
  <c r="OS111" i="19"/>
  <c r="OR111" i="19"/>
  <c r="OQ111" i="19"/>
  <c r="OP111" i="19"/>
  <c r="OO111" i="19"/>
  <c r="ON111" i="19"/>
  <c r="OM111" i="19"/>
  <c r="OL111" i="19"/>
  <c r="OK111" i="19"/>
  <c r="OJ111" i="19"/>
  <c r="OI111" i="19"/>
  <c r="OH111" i="19"/>
  <c r="OG111" i="19"/>
  <c r="OF111" i="19"/>
  <c r="OE111" i="19"/>
  <c r="OD111" i="19"/>
  <c r="OC111" i="19"/>
  <c r="OB111" i="19"/>
  <c r="OA111" i="19"/>
  <c r="NZ111" i="19"/>
  <c r="NY111" i="19"/>
  <c r="NX111" i="19"/>
  <c r="NW111" i="19"/>
  <c r="NV111" i="19"/>
  <c r="NU111" i="19"/>
  <c r="NT111" i="19"/>
  <c r="NS111" i="19"/>
  <c r="NR111" i="19"/>
  <c r="NQ111" i="19"/>
  <c r="NP111" i="19"/>
  <c r="NO111" i="19"/>
  <c r="NN111" i="19"/>
  <c r="NM111" i="19"/>
  <c r="NL111" i="19"/>
  <c r="NK111" i="19"/>
  <c r="NJ111" i="19"/>
  <c r="NI111" i="19"/>
  <c r="NH111" i="19"/>
  <c r="NG111" i="19"/>
  <c r="NF111" i="19"/>
  <c r="NE111" i="19"/>
  <c r="ND111" i="19"/>
  <c r="NC111" i="19"/>
  <c r="NB111" i="19"/>
  <c r="NA111" i="19"/>
  <c r="MZ111" i="19"/>
  <c r="MY111" i="19"/>
  <c r="MX111" i="19"/>
  <c r="MW111" i="19"/>
  <c r="MV111" i="19"/>
  <c r="MU111" i="19"/>
  <c r="MT111" i="19"/>
  <c r="MS111" i="19"/>
  <c r="MR111" i="19"/>
  <c r="MQ111" i="19"/>
  <c r="MP111" i="19"/>
  <c r="MO111" i="19"/>
  <c r="MN111" i="19"/>
  <c r="MM111" i="19"/>
  <c r="ML111" i="19"/>
  <c r="MK111" i="19"/>
  <c r="MJ111" i="19"/>
  <c r="MI111" i="19"/>
  <c r="MH111" i="19"/>
  <c r="MG111" i="19"/>
  <c r="MF111" i="19"/>
  <c r="ME111" i="19"/>
  <c r="MD111" i="19"/>
  <c r="MC111" i="19"/>
  <c r="MB111" i="19"/>
  <c r="MA111" i="19"/>
  <c r="LZ111" i="19"/>
  <c r="LY111" i="19"/>
  <c r="LX111" i="19"/>
  <c r="LW111" i="19"/>
  <c r="LV111" i="19"/>
  <c r="LU111" i="19"/>
  <c r="LT111" i="19"/>
  <c r="LS111" i="19"/>
  <c r="LR111" i="19"/>
  <c r="LQ111" i="19"/>
  <c r="LP111" i="19"/>
  <c r="LO111" i="19"/>
  <c r="LN111" i="19"/>
  <c r="LM111" i="19"/>
  <c r="LL111" i="19"/>
  <c r="LK111" i="19"/>
  <c r="LJ111" i="19"/>
  <c r="LI111" i="19"/>
  <c r="LH111" i="19"/>
  <c r="LG111" i="19"/>
  <c r="LF111" i="19"/>
  <c r="LE111" i="19"/>
  <c r="LD111" i="19"/>
  <c r="LC111" i="19"/>
  <c r="LB111" i="19"/>
  <c r="LA111" i="19"/>
  <c r="KZ111" i="19"/>
  <c r="KY111" i="19"/>
  <c r="KX111" i="19"/>
  <c r="KW111" i="19"/>
  <c r="KV111" i="19"/>
  <c r="KU111" i="19"/>
  <c r="KT111" i="19"/>
  <c r="KS111" i="19"/>
  <c r="KR111" i="19"/>
  <c r="KQ111" i="19"/>
  <c r="KP111" i="19"/>
  <c r="KO111" i="19"/>
  <c r="KN111" i="19"/>
  <c r="KM111" i="19"/>
  <c r="KL111" i="19"/>
  <c r="KK111" i="19"/>
  <c r="KJ111" i="19"/>
  <c r="KI111" i="19"/>
  <c r="KH111" i="19"/>
  <c r="KG111" i="19"/>
  <c r="KF111" i="19"/>
  <c r="KE111" i="19"/>
  <c r="KD111" i="19"/>
  <c r="KC111" i="19"/>
  <c r="KB111" i="19"/>
  <c r="KA111" i="19"/>
  <c r="JZ111" i="19"/>
  <c r="JY111" i="19"/>
  <c r="JX111" i="19"/>
  <c r="JW111" i="19"/>
  <c r="JV111" i="19"/>
  <c r="JU111" i="19"/>
  <c r="JT111" i="19"/>
  <c r="JS111" i="19"/>
  <c r="JR111" i="19"/>
  <c r="JQ111" i="19"/>
  <c r="JP111" i="19"/>
  <c r="JO111" i="19"/>
  <c r="JN111" i="19"/>
  <c r="JM111" i="19"/>
  <c r="JL111" i="19"/>
  <c r="JK111" i="19"/>
  <c r="JJ111" i="19"/>
  <c r="JI111" i="19"/>
  <c r="JH111" i="19"/>
  <c r="JG111" i="19"/>
  <c r="JF111" i="19"/>
  <c r="JE111" i="19"/>
  <c r="JD111" i="19"/>
  <c r="JC111" i="19"/>
  <c r="JB111" i="19"/>
  <c r="JA111" i="19"/>
  <c r="IZ111" i="19"/>
  <c r="IY111" i="19"/>
  <c r="IX111" i="19"/>
  <c r="IW111" i="19"/>
  <c r="IV111" i="19"/>
  <c r="IU111" i="19"/>
  <c r="IT111" i="19"/>
  <c r="IS111" i="19"/>
  <c r="IR111" i="19"/>
  <c r="IQ111" i="19"/>
  <c r="IP111" i="19"/>
  <c r="IO111" i="19"/>
  <c r="IN111" i="19"/>
  <c r="IM111" i="19"/>
  <c r="IL111" i="19"/>
  <c r="IK111" i="19"/>
  <c r="IJ111" i="19"/>
  <c r="II111" i="19"/>
  <c r="IH111" i="19"/>
  <c r="IG111" i="19"/>
  <c r="IF111" i="19"/>
  <c r="IE111" i="19"/>
  <c r="ID111" i="19"/>
  <c r="IC111" i="19"/>
  <c r="IB111" i="19"/>
  <c r="IA111" i="19"/>
  <c r="HZ111" i="19"/>
  <c r="HY111" i="19"/>
  <c r="HX111" i="19"/>
  <c r="HW111" i="19"/>
  <c r="HV111" i="19"/>
  <c r="HU111" i="19"/>
  <c r="HT111" i="19"/>
  <c r="HS111" i="19"/>
  <c r="HR111" i="19"/>
  <c r="HQ111" i="19"/>
  <c r="HP111" i="19"/>
  <c r="HO111" i="19"/>
  <c r="HN111" i="19"/>
  <c r="HM111" i="19"/>
  <c r="HL111" i="19"/>
  <c r="HK111" i="19"/>
  <c r="HJ111" i="19"/>
  <c r="HI111" i="19"/>
  <c r="HH111" i="19"/>
  <c r="HG111" i="19"/>
  <c r="HF111" i="19"/>
  <c r="HE111" i="19"/>
  <c r="HD111" i="19"/>
  <c r="HC111" i="19"/>
  <c r="HB111" i="19"/>
  <c r="HA111" i="19"/>
  <c r="GZ111" i="19"/>
  <c r="GY111" i="19"/>
  <c r="GX111" i="19"/>
  <c r="GW111" i="19"/>
  <c r="GV111" i="19"/>
  <c r="GU111" i="19"/>
  <c r="GT111" i="19"/>
  <c r="GS111" i="19"/>
  <c r="GR111" i="19"/>
  <c r="GQ111" i="19"/>
  <c r="GP111" i="19"/>
  <c r="GO111" i="19"/>
  <c r="GN111" i="19"/>
  <c r="GM111" i="19"/>
  <c r="GL111" i="19"/>
  <c r="GK111" i="19"/>
  <c r="GJ111" i="19"/>
  <c r="GI111" i="19"/>
  <c r="GH111" i="19"/>
  <c r="GG111" i="19"/>
  <c r="GF111" i="19"/>
  <c r="GE111" i="19"/>
  <c r="GD111" i="19"/>
  <c r="GC111" i="19"/>
  <c r="GB111" i="19"/>
  <c r="GA111" i="19"/>
  <c r="FZ111" i="19"/>
  <c r="FY111" i="19"/>
  <c r="FX111" i="19"/>
  <c r="FW111" i="19"/>
  <c r="FV111" i="19"/>
  <c r="FU111" i="19"/>
  <c r="FT111" i="19"/>
  <c r="FS111" i="19"/>
  <c r="FR111" i="19"/>
  <c r="FQ111" i="19"/>
  <c r="FP111" i="19"/>
  <c r="FO111" i="19"/>
  <c r="FN111" i="19"/>
  <c r="FM111" i="19"/>
  <c r="FL111" i="19"/>
  <c r="FK111" i="19"/>
  <c r="FJ111" i="19"/>
  <c r="FI111" i="19"/>
  <c r="FH111" i="19"/>
  <c r="FG111" i="19"/>
  <c r="FF111" i="19"/>
  <c r="FE111" i="19"/>
  <c r="FD111" i="19"/>
  <c r="FC111" i="19"/>
  <c r="FB111" i="19"/>
  <c r="FA111" i="19"/>
  <c r="EZ111" i="19"/>
  <c r="EY111" i="19"/>
  <c r="EX111" i="19"/>
  <c r="EW111" i="19"/>
  <c r="EV111" i="19"/>
  <c r="EU111" i="19"/>
  <c r="ET111" i="19"/>
  <c r="ES111" i="19"/>
  <c r="ER111" i="19"/>
  <c r="EQ111" i="19"/>
  <c r="EP111" i="19"/>
  <c r="EO111" i="19"/>
  <c r="EN111" i="19"/>
  <c r="EM111" i="19"/>
  <c r="EL111" i="19"/>
  <c r="EK111" i="19"/>
  <c r="EJ111" i="19"/>
  <c r="EI111" i="19"/>
  <c r="EH111" i="19"/>
  <c r="EG111" i="19"/>
  <c r="EF111" i="19"/>
  <c r="EE111" i="19"/>
  <c r="ED111" i="19"/>
  <c r="EC111" i="19"/>
  <c r="EB111" i="19"/>
  <c r="EA111" i="19"/>
  <c r="DZ111" i="19"/>
  <c r="DY111" i="19"/>
  <c r="DX111" i="19"/>
  <c r="DW111" i="19"/>
  <c r="DV111" i="19"/>
  <c r="DU111" i="19"/>
  <c r="DT111" i="19"/>
  <c r="DS111" i="19"/>
  <c r="DR111" i="19"/>
  <c r="DQ111" i="19"/>
  <c r="DP111" i="19"/>
  <c r="DO111" i="19"/>
  <c r="DN111" i="19"/>
  <c r="DM111" i="19"/>
  <c r="DL111" i="19"/>
  <c r="DK111" i="19"/>
  <c r="DJ111" i="19"/>
  <c r="DI111" i="19"/>
  <c r="DH111" i="19"/>
  <c r="DG111" i="19"/>
  <c r="DF111" i="19"/>
  <c r="DE111" i="19"/>
  <c r="DD111" i="19"/>
  <c r="DC111" i="19"/>
  <c r="DB111" i="19"/>
  <c r="DA111" i="19"/>
  <c r="CZ111" i="19"/>
  <c r="CY111" i="19"/>
  <c r="CX111" i="19"/>
  <c r="CW111" i="19"/>
  <c r="CV111" i="19"/>
  <c r="CU111" i="19"/>
  <c r="CT111" i="19"/>
  <c r="CS111" i="19"/>
  <c r="CR111" i="19"/>
  <c r="CQ111" i="19"/>
  <c r="CP111" i="19"/>
  <c r="CO111" i="19"/>
  <c r="CN111" i="19"/>
  <c r="CM111" i="19"/>
  <c r="CL111" i="19"/>
  <c r="CK111" i="19"/>
  <c r="CJ111" i="19"/>
  <c r="CI111" i="19"/>
  <c r="CH111" i="19"/>
  <c r="CG111" i="19"/>
  <c r="CF111" i="19"/>
  <c r="CE111" i="19"/>
  <c r="CD111" i="19"/>
  <c r="CC111" i="19"/>
  <c r="CB111" i="19"/>
  <c r="CA111" i="19"/>
  <c r="BZ111" i="19"/>
  <c r="BY111" i="19"/>
  <c r="BX111" i="19"/>
  <c r="BW111" i="19"/>
  <c r="BV111" i="19"/>
  <c r="BU111" i="19"/>
  <c r="BT111" i="19"/>
  <c r="BS111" i="19"/>
  <c r="BR111" i="19"/>
  <c r="BQ111" i="19"/>
  <c r="BP111" i="19"/>
  <c r="BO111" i="19"/>
  <c r="BN111" i="19"/>
  <c r="BM111" i="19"/>
  <c r="BL111" i="19"/>
  <c r="BK111" i="19"/>
  <c r="BJ111" i="19"/>
  <c r="BI111" i="19"/>
  <c r="BH111" i="19"/>
  <c r="BG111" i="19"/>
  <c r="BF111" i="19"/>
  <c r="BE111" i="19"/>
  <c r="BD111" i="19"/>
  <c r="BC111" i="19"/>
  <c r="BB111" i="19"/>
  <c r="BA111" i="19"/>
  <c r="AZ111" i="19"/>
  <c r="AY111" i="19"/>
  <c r="AX111" i="19"/>
  <c r="AW111" i="19"/>
  <c r="AV111" i="19"/>
  <c r="AU111" i="19"/>
  <c r="AT111" i="19"/>
  <c r="AS111" i="19"/>
  <c r="AR111" i="19"/>
  <c r="AQ111" i="19"/>
  <c r="AP111" i="19"/>
  <c r="AO111" i="19"/>
  <c r="AN111" i="19"/>
  <c r="AM111" i="19"/>
  <c r="AL111" i="19"/>
  <c r="AK111" i="19"/>
  <c r="AJ111" i="19"/>
  <c r="AI111" i="19"/>
  <c r="AH111" i="19"/>
  <c r="AG111" i="19"/>
  <c r="AF111" i="19"/>
  <c r="AE111" i="19"/>
  <c r="AD111" i="19"/>
  <c r="AC111" i="19"/>
  <c r="AB111" i="19"/>
  <c r="AA111" i="19"/>
  <c r="Z111" i="19"/>
  <c r="Y111" i="19"/>
  <c r="X111" i="19"/>
  <c r="W111" i="19"/>
  <c r="V111" i="19"/>
  <c r="U111" i="19"/>
  <c r="T111" i="19"/>
  <c r="S111" i="19"/>
  <c r="R111" i="19"/>
  <c r="Q111" i="19"/>
  <c r="P111" i="19"/>
  <c r="O111" i="19"/>
  <c r="N111" i="19"/>
  <c r="M111" i="19"/>
  <c r="L111" i="19"/>
  <c r="SJ110" i="19"/>
  <c r="SK110" i="19" s="1"/>
  <c r="SI110" i="19"/>
  <c r="SH110" i="19"/>
  <c r="SG110" i="19"/>
  <c r="SF110" i="19"/>
  <c r="SE110" i="19"/>
  <c r="SD110" i="19"/>
  <c r="SC110" i="19"/>
  <c r="SB110" i="19"/>
  <c r="SA110" i="19"/>
  <c r="RZ110" i="19"/>
  <c r="RY110" i="19"/>
  <c r="RX110" i="19"/>
  <c r="RW110" i="19"/>
  <c r="RV110" i="19"/>
  <c r="RU110" i="19"/>
  <c r="RT110" i="19"/>
  <c r="RS110" i="19"/>
  <c r="RR110" i="19"/>
  <c r="RQ110" i="19"/>
  <c r="RP110" i="19"/>
  <c r="RO110" i="19"/>
  <c r="RN110" i="19"/>
  <c r="RM110" i="19"/>
  <c r="RL110" i="19"/>
  <c r="RK110" i="19"/>
  <c r="RJ110" i="19"/>
  <c r="RI110" i="19"/>
  <c r="RH110" i="19"/>
  <c r="RG110" i="19"/>
  <c r="RF110" i="19"/>
  <c r="RE110" i="19"/>
  <c r="RD110" i="19"/>
  <c r="RC110" i="19"/>
  <c r="RB110" i="19"/>
  <c r="RA110" i="19"/>
  <c r="QZ110" i="19"/>
  <c r="QY110" i="19"/>
  <c r="QX110" i="19"/>
  <c r="QW110" i="19"/>
  <c r="QV110" i="19"/>
  <c r="QU110" i="19"/>
  <c r="QT110" i="19"/>
  <c r="QS110" i="19"/>
  <c r="QR110" i="19"/>
  <c r="QQ110" i="19"/>
  <c r="QP110" i="19"/>
  <c r="QO110" i="19"/>
  <c r="QN110" i="19"/>
  <c r="QM110" i="19"/>
  <c r="QL110" i="19"/>
  <c r="QK110" i="19"/>
  <c r="QJ110" i="19"/>
  <c r="QI110" i="19"/>
  <c r="QH110" i="19"/>
  <c r="QG110" i="19"/>
  <c r="QF110" i="19"/>
  <c r="QE110" i="19"/>
  <c r="QD110" i="19"/>
  <c r="QC110" i="19"/>
  <c r="QB110" i="19"/>
  <c r="QA110" i="19"/>
  <c r="PZ110" i="19"/>
  <c r="PY110" i="19"/>
  <c r="PX110" i="19"/>
  <c r="PW110" i="19"/>
  <c r="PV110" i="19"/>
  <c r="PU110" i="19"/>
  <c r="PT110" i="19"/>
  <c r="PS110" i="19"/>
  <c r="PR110" i="19"/>
  <c r="PQ110" i="19"/>
  <c r="PP110" i="19"/>
  <c r="PO110" i="19"/>
  <c r="PN110" i="19"/>
  <c r="PM110" i="19"/>
  <c r="PL110" i="19"/>
  <c r="PK110" i="19"/>
  <c r="PJ110" i="19"/>
  <c r="PI110" i="19"/>
  <c r="PH110" i="19"/>
  <c r="PG110" i="19"/>
  <c r="PF110" i="19"/>
  <c r="PE110" i="19"/>
  <c r="PD110" i="19"/>
  <c r="PC110" i="19"/>
  <c r="PB110" i="19"/>
  <c r="PA110" i="19"/>
  <c r="OZ110" i="19"/>
  <c r="OY110" i="19"/>
  <c r="OX110" i="19"/>
  <c r="OW110" i="19"/>
  <c r="OV110" i="19"/>
  <c r="OU110" i="19"/>
  <c r="OT110" i="19"/>
  <c r="OS110" i="19"/>
  <c r="OR110" i="19"/>
  <c r="OQ110" i="19"/>
  <c r="OP110" i="19"/>
  <c r="OO110" i="19"/>
  <c r="ON110" i="19"/>
  <c r="OM110" i="19"/>
  <c r="OL110" i="19"/>
  <c r="OK110" i="19"/>
  <c r="OJ110" i="19"/>
  <c r="OI110" i="19"/>
  <c r="OH110" i="19"/>
  <c r="OG110" i="19"/>
  <c r="OF110" i="19"/>
  <c r="OE110" i="19"/>
  <c r="OD110" i="19"/>
  <c r="OC110" i="19"/>
  <c r="OB110" i="19"/>
  <c r="OA110" i="19"/>
  <c r="NZ110" i="19"/>
  <c r="NY110" i="19"/>
  <c r="NX110" i="19"/>
  <c r="NW110" i="19"/>
  <c r="NV110" i="19"/>
  <c r="NU110" i="19"/>
  <c r="NT110" i="19"/>
  <c r="NS110" i="19"/>
  <c r="NR110" i="19"/>
  <c r="NQ110" i="19"/>
  <c r="NP110" i="19"/>
  <c r="NO110" i="19"/>
  <c r="NN110" i="19"/>
  <c r="NM110" i="19"/>
  <c r="NL110" i="19"/>
  <c r="NK110" i="19"/>
  <c r="NJ110" i="19"/>
  <c r="NI110" i="19"/>
  <c r="NH110" i="19"/>
  <c r="NG110" i="19"/>
  <c r="NF110" i="19"/>
  <c r="NE110" i="19"/>
  <c r="ND110" i="19"/>
  <c r="NC110" i="19"/>
  <c r="NB110" i="19"/>
  <c r="NA110" i="19"/>
  <c r="MZ110" i="19"/>
  <c r="MY110" i="19"/>
  <c r="MX110" i="19"/>
  <c r="MW110" i="19"/>
  <c r="MV110" i="19"/>
  <c r="MU110" i="19"/>
  <c r="MT110" i="19"/>
  <c r="MS110" i="19"/>
  <c r="MR110" i="19"/>
  <c r="MQ110" i="19"/>
  <c r="MP110" i="19"/>
  <c r="MO110" i="19"/>
  <c r="MN110" i="19"/>
  <c r="MM110" i="19"/>
  <c r="ML110" i="19"/>
  <c r="MK110" i="19"/>
  <c r="MJ110" i="19"/>
  <c r="MI110" i="19"/>
  <c r="MH110" i="19"/>
  <c r="MG110" i="19"/>
  <c r="MF110" i="19"/>
  <c r="ME110" i="19"/>
  <c r="MD110" i="19"/>
  <c r="MC110" i="19"/>
  <c r="MB110" i="19"/>
  <c r="MA110" i="19"/>
  <c r="LZ110" i="19"/>
  <c r="LY110" i="19"/>
  <c r="LX110" i="19"/>
  <c r="LW110" i="19"/>
  <c r="LV110" i="19"/>
  <c r="LU110" i="19"/>
  <c r="LT110" i="19"/>
  <c r="LS110" i="19"/>
  <c r="LR110" i="19"/>
  <c r="LQ110" i="19"/>
  <c r="LP110" i="19"/>
  <c r="LO110" i="19"/>
  <c r="LN110" i="19"/>
  <c r="LM110" i="19"/>
  <c r="LL110" i="19"/>
  <c r="LK110" i="19"/>
  <c r="LJ110" i="19"/>
  <c r="LI110" i="19"/>
  <c r="LH110" i="19"/>
  <c r="LG110" i="19"/>
  <c r="LF110" i="19"/>
  <c r="LE110" i="19"/>
  <c r="LD110" i="19"/>
  <c r="LC110" i="19"/>
  <c r="LB110" i="19"/>
  <c r="LA110" i="19"/>
  <c r="KZ110" i="19"/>
  <c r="KY110" i="19"/>
  <c r="KX110" i="19"/>
  <c r="KW110" i="19"/>
  <c r="KV110" i="19"/>
  <c r="KU110" i="19"/>
  <c r="KT110" i="19"/>
  <c r="KS110" i="19"/>
  <c r="KR110" i="19"/>
  <c r="KQ110" i="19"/>
  <c r="KP110" i="19"/>
  <c r="KO110" i="19"/>
  <c r="KN110" i="19"/>
  <c r="KM110" i="19"/>
  <c r="KL110" i="19"/>
  <c r="KK110" i="19"/>
  <c r="KJ110" i="19"/>
  <c r="KI110" i="19"/>
  <c r="KH110" i="19"/>
  <c r="KG110" i="19"/>
  <c r="KF110" i="19"/>
  <c r="KE110" i="19"/>
  <c r="KD110" i="19"/>
  <c r="KC110" i="19"/>
  <c r="KB110" i="19"/>
  <c r="KA110" i="19"/>
  <c r="JZ110" i="19"/>
  <c r="JY110" i="19"/>
  <c r="JX110" i="19"/>
  <c r="JW110" i="19"/>
  <c r="JV110" i="19"/>
  <c r="JU110" i="19"/>
  <c r="JT110" i="19"/>
  <c r="JS110" i="19"/>
  <c r="JR110" i="19"/>
  <c r="JQ110" i="19"/>
  <c r="JP110" i="19"/>
  <c r="JO110" i="19"/>
  <c r="JN110" i="19"/>
  <c r="JM110" i="19"/>
  <c r="JL110" i="19"/>
  <c r="JK110" i="19"/>
  <c r="JJ110" i="19"/>
  <c r="JI110" i="19"/>
  <c r="JH110" i="19"/>
  <c r="JG110" i="19"/>
  <c r="JF110" i="19"/>
  <c r="JE110" i="19"/>
  <c r="JD110" i="19"/>
  <c r="JC110" i="19"/>
  <c r="JB110" i="19"/>
  <c r="JA110" i="19"/>
  <c r="IZ110" i="19"/>
  <c r="IY110" i="19"/>
  <c r="IX110" i="19"/>
  <c r="IW110" i="19"/>
  <c r="IV110" i="19"/>
  <c r="IU110" i="19"/>
  <c r="IT110" i="19"/>
  <c r="IS110" i="19"/>
  <c r="IR110" i="19"/>
  <c r="IQ110" i="19"/>
  <c r="IP110" i="19"/>
  <c r="IO110" i="19"/>
  <c r="IN110" i="19"/>
  <c r="IM110" i="19"/>
  <c r="IL110" i="19"/>
  <c r="IK110" i="19"/>
  <c r="IJ110" i="19"/>
  <c r="II110" i="19"/>
  <c r="IH110" i="19"/>
  <c r="IG110" i="19"/>
  <c r="IF110" i="19"/>
  <c r="IE110" i="19"/>
  <c r="ID110" i="19"/>
  <c r="IC110" i="19"/>
  <c r="IB110" i="19"/>
  <c r="IA110" i="19"/>
  <c r="HZ110" i="19"/>
  <c r="HY110" i="19"/>
  <c r="HX110" i="19"/>
  <c r="HW110" i="19"/>
  <c r="HV110" i="19"/>
  <c r="HU110" i="19"/>
  <c r="HT110" i="19"/>
  <c r="HS110" i="19"/>
  <c r="HR110" i="19"/>
  <c r="HQ110" i="19"/>
  <c r="HP110" i="19"/>
  <c r="HO110" i="19"/>
  <c r="HN110" i="19"/>
  <c r="HM110" i="19"/>
  <c r="HL110" i="19"/>
  <c r="HK110" i="19"/>
  <c r="HJ110" i="19"/>
  <c r="HI110" i="19"/>
  <c r="HH110" i="19"/>
  <c r="HG110" i="19"/>
  <c r="HF110" i="19"/>
  <c r="HE110" i="19"/>
  <c r="HD110" i="19"/>
  <c r="HC110" i="19"/>
  <c r="HB110" i="19"/>
  <c r="HA110" i="19"/>
  <c r="GZ110" i="19"/>
  <c r="GY110" i="19"/>
  <c r="GX110" i="19"/>
  <c r="GW110" i="19"/>
  <c r="GV110" i="19"/>
  <c r="GU110" i="19"/>
  <c r="GT110" i="19"/>
  <c r="GS110" i="19"/>
  <c r="GR110" i="19"/>
  <c r="GQ110" i="19"/>
  <c r="GP110" i="19"/>
  <c r="GO110" i="19"/>
  <c r="GN110" i="19"/>
  <c r="GM110" i="19"/>
  <c r="GL110" i="19"/>
  <c r="GK110" i="19"/>
  <c r="GJ110" i="19"/>
  <c r="GI110" i="19"/>
  <c r="GH110" i="19"/>
  <c r="GG110" i="19"/>
  <c r="GF110" i="19"/>
  <c r="GE110" i="19"/>
  <c r="GD110" i="19"/>
  <c r="GC110" i="19"/>
  <c r="GB110" i="19"/>
  <c r="GA110" i="19"/>
  <c r="FZ110" i="19"/>
  <c r="FY110" i="19"/>
  <c r="FX110" i="19"/>
  <c r="FW110" i="19"/>
  <c r="FV110" i="19"/>
  <c r="FU110" i="19"/>
  <c r="FT110" i="19"/>
  <c r="FS110" i="19"/>
  <c r="FR110" i="19"/>
  <c r="FQ110" i="19"/>
  <c r="FP110" i="19"/>
  <c r="FO110" i="19"/>
  <c r="FN110" i="19"/>
  <c r="FM110" i="19"/>
  <c r="FL110" i="19"/>
  <c r="FK110" i="19"/>
  <c r="FJ110" i="19"/>
  <c r="FI110" i="19"/>
  <c r="FH110" i="19"/>
  <c r="FG110" i="19"/>
  <c r="FF110" i="19"/>
  <c r="FE110" i="19"/>
  <c r="FD110" i="19"/>
  <c r="FC110" i="19"/>
  <c r="FB110" i="19"/>
  <c r="FA110" i="19"/>
  <c r="EZ110" i="19"/>
  <c r="EY110" i="19"/>
  <c r="EX110" i="19"/>
  <c r="EW110" i="19"/>
  <c r="EV110" i="19"/>
  <c r="EU110" i="19"/>
  <c r="ET110" i="19"/>
  <c r="ES110" i="19"/>
  <c r="ER110" i="19"/>
  <c r="EQ110" i="19"/>
  <c r="EP110" i="19"/>
  <c r="EO110" i="19"/>
  <c r="EN110" i="19"/>
  <c r="EM110" i="19"/>
  <c r="EL110" i="19"/>
  <c r="EK110" i="19"/>
  <c r="EJ110" i="19"/>
  <c r="EI110" i="19"/>
  <c r="EH110" i="19"/>
  <c r="EG110" i="19"/>
  <c r="EF110" i="19"/>
  <c r="EE110" i="19"/>
  <c r="ED110" i="19"/>
  <c r="EC110" i="19"/>
  <c r="EB110" i="19"/>
  <c r="EA110" i="19"/>
  <c r="DZ110" i="19"/>
  <c r="DY110" i="19"/>
  <c r="DX110" i="19"/>
  <c r="DW110" i="19"/>
  <c r="DV110" i="19"/>
  <c r="DU110" i="19"/>
  <c r="DT110" i="19"/>
  <c r="DS110" i="19"/>
  <c r="DR110" i="19"/>
  <c r="DQ110" i="19"/>
  <c r="DP110" i="19"/>
  <c r="DO110" i="19"/>
  <c r="DN110" i="19"/>
  <c r="DM110" i="19"/>
  <c r="DL110" i="19"/>
  <c r="DK110" i="19"/>
  <c r="DJ110" i="19"/>
  <c r="DI110" i="19"/>
  <c r="DH110" i="19"/>
  <c r="DG110" i="19"/>
  <c r="DF110" i="19"/>
  <c r="DE110" i="19"/>
  <c r="DD110" i="19"/>
  <c r="DC110" i="19"/>
  <c r="DB110" i="19"/>
  <c r="DA110" i="19"/>
  <c r="CZ110" i="19"/>
  <c r="CY110" i="19"/>
  <c r="CX110" i="19"/>
  <c r="CW110" i="19"/>
  <c r="CV110" i="19"/>
  <c r="CU110" i="19"/>
  <c r="CT110" i="19"/>
  <c r="CS110" i="19"/>
  <c r="CR110" i="19"/>
  <c r="CQ110" i="19"/>
  <c r="CP110" i="19"/>
  <c r="CO110" i="19"/>
  <c r="CN110" i="19"/>
  <c r="CM110" i="19"/>
  <c r="CL110" i="19"/>
  <c r="CK110" i="19"/>
  <c r="CJ110" i="19"/>
  <c r="CI110" i="19"/>
  <c r="CH110" i="19"/>
  <c r="CG110" i="19"/>
  <c r="CF110" i="19"/>
  <c r="CE110" i="19"/>
  <c r="CD110" i="19"/>
  <c r="CC110" i="19"/>
  <c r="CB110" i="19"/>
  <c r="CA110" i="19"/>
  <c r="BZ110" i="19"/>
  <c r="BY110" i="19"/>
  <c r="BX110" i="19"/>
  <c r="BW110" i="19"/>
  <c r="BV110" i="19"/>
  <c r="BU110" i="19"/>
  <c r="BT110" i="19"/>
  <c r="BS110" i="19"/>
  <c r="BR110" i="19"/>
  <c r="BQ110" i="19"/>
  <c r="BP110" i="19"/>
  <c r="BO110" i="19"/>
  <c r="BN110" i="19"/>
  <c r="BM110" i="19"/>
  <c r="BL110" i="19"/>
  <c r="BK110" i="19"/>
  <c r="BJ110" i="19"/>
  <c r="BI110" i="19"/>
  <c r="BH110" i="19"/>
  <c r="BG110" i="19"/>
  <c r="BF110" i="19"/>
  <c r="BE110" i="19"/>
  <c r="BD110" i="19"/>
  <c r="BC110" i="19"/>
  <c r="BB110" i="19"/>
  <c r="BA110" i="19"/>
  <c r="AZ110" i="19"/>
  <c r="AY110" i="19"/>
  <c r="AX110" i="19"/>
  <c r="AW110" i="19"/>
  <c r="AV110" i="19"/>
  <c r="AU110" i="19"/>
  <c r="AT110" i="19"/>
  <c r="AS110" i="19"/>
  <c r="AR110" i="19"/>
  <c r="AQ110" i="19"/>
  <c r="AP110" i="19"/>
  <c r="AO110" i="19"/>
  <c r="AN110" i="19"/>
  <c r="AM110" i="19"/>
  <c r="AL110" i="19"/>
  <c r="AK110" i="19"/>
  <c r="AJ110" i="19"/>
  <c r="AI110" i="19"/>
  <c r="AH110" i="19"/>
  <c r="AG110" i="19"/>
  <c r="AF110" i="19"/>
  <c r="AE110" i="19"/>
  <c r="AD110" i="19"/>
  <c r="AC110" i="19"/>
  <c r="AB110" i="19"/>
  <c r="AA110" i="19"/>
  <c r="Z110" i="19"/>
  <c r="Y110" i="19"/>
  <c r="X110" i="19"/>
  <c r="W110" i="19"/>
  <c r="V110" i="19"/>
  <c r="U110" i="19"/>
  <c r="T110" i="19"/>
  <c r="S110" i="19"/>
  <c r="R110" i="19"/>
  <c r="Q110" i="19"/>
  <c r="P110" i="19"/>
  <c r="O110" i="19"/>
  <c r="N110" i="19"/>
  <c r="M110" i="19"/>
  <c r="L110" i="19"/>
  <c r="SJ108" i="19"/>
  <c r="SK108" i="19" s="1"/>
  <c r="SI108" i="19"/>
  <c r="SH108" i="19"/>
  <c r="SG108" i="19"/>
  <c r="SF108" i="19"/>
  <c r="SE108" i="19"/>
  <c r="SD108" i="19"/>
  <c r="SC108" i="19"/>
  <c r="SB108" i="19"/>
  <c r="SA108" i="19"/>
  <c r="RZ108" i="19"/>
  <c r="RY108" i="19"/>
  <c r="RX108" i="19"/>
  <c r="RW108" i="19"/>
  <c r="RV108" i="19"/>
  <c r="RU108" i="19"/>
  <c r="RT108" i="19"/>
  <c r="RS108" i="19"/>
  <c r="RR108" i="19"/>
  <c r="RQ108" i="19"/>
  <c r="RP108" i="19"/>
  <c r="RO108" i="19"/>
  <c r="RN108" i="19"/>
  <c r="RM108" i="19"/>
  <c r="RL108" i="19"/>
  <c r="RK108" i="19"/>
  <c r="RJ108" i="19"/>
  <c r="RI108" i="19"/>
  <c r="RH108" i="19"/>
  <c r="RG108" i="19"/>
  <c r="RF108" i="19"/>
  <c r="RE108" i="19"/>
  <c r="RD108" i="19"/>
  <c r="RC108" i="19"/>
  <c r="RB108" i="19"/>
  <c r="RA108" i="19"/>
  <c r="QZ108" i="19"/>
  <c r="QY108" i="19"/>
  <c r="QX108" i="19"/>
  <c r="QW108" i="19"/>
  <c r="QV108" i="19"/>
  <c r="QU108" i="19"/>
  <c r="QT108" i="19"/>
  <c r="QS108" i="19"/>
  <c r="QR108" i="19"/>
  <c r="QQ108" i="19"/>
  <c r="QP108" i="19"/>
  <c r="QO108" i="19"/>
  <c r="QN108" i="19"/>
  <c r="QM108" i="19"/>
  <c r="QL108" i="19"/>
  <c r="QK108" i="19"/>
  <c r="QJ108" i="19"/>
  <c r="QI108" i="19"/>
  <c r="QH108" i="19"/>
  <c r="QG108" i="19"/>
  <c r="QF108" i="19"/>
  <c r="QE108" i="19"/>
  <c r="QD108" i="19"/>
  <c r="QC108" i="19"/>
  <c r="QB108" i="19"/>
  <c r="QA108" i="19"/>
  <c r="PZ108" i="19"/>
  <c r="PY108" i="19"/>
  <c r="PX108" i="19"/>
  <c r="PW108" i="19"/>
  <c r="PV108" i="19"/>
  <c r="PU108" i="19"/>
  <c r="PT108" i="19"/>
  <c r="PS108" i="19"/>
  <c r="PR108" i="19"/>
  <c r="PQ108" i="19"/>
  <c r="PP108" i="19"/>
  <c r="PO108" i="19"/>
  <c r="PN108" i="19"/>
  <c r="PM108" i="19"/>
  <c r="PL108" i="19"/>
  <c r="PK108" i="19"/>
  <c r="PJ108" i="19"/>
  <c r="PI108" i="19"/>
  <c r="PH108" i="19"/>
  <c r="PG108" i="19"/>
  <c r="PF108" i="19"/>
  <c r="PE108" i="19"/>
  <c r="PD108" i="19"/>
  <c r="PC108" i="19"/>
  <c r="PB108" i="19"/>
  <c r="PA108" i="19"/>
  <c r="OZ108" i="19"/>
  <c r="OY108" i="19"/>
  <c r="OX108" i="19"/>
  <c r="OW108" i="19"/>
  <c r="OV108" i="19"/>
  <c r="OU108" i="19"/>
  <c r="OT108" i="19"/>
  <c r="OS108" i="19"/>
  <c r="OR108" i="19"/>
  <c r="OQ108" i="19"/>
  <c r="OP108" i="19"/>
  <c r="OO108" i="19"/>
  <c r="ON108" i="19"/>
  <c r="OM108" i="19"/>
  <c r="OL108" i="19"/>
  <c r="OK108" i="19"/>
  <c r="OJ108" i="19"/>
  <c r="OI108" i="19"/>
  <c r="OH108" i="19"/>
  <c r="OG108" i="19"/>
  <c r="OF108" i="19"/>
  <c r="OE108" i="19"/>
  <c r="OD108" i="19"/>
  <c r="OC108" i="19"/>
  <c r="OB108" i="19"/>
  <c r="OA108" i="19"/>
  <c r="NZ108" i="19"/>
  <c r="NY108" i="19"/>
  <c r="NX108" i="19"/>
  <c r="NW108" i="19"/>
  <c r="NV108" i="19"/>
  <c r="NU108" i="19"/>
  <c r="NT108" i="19"/>
  <c r="NS108" i="19"/>
  <c r="NR108" i="19"/>
  <c r="NQ108" i="19"/>
  <c r="NP108" i="19"/>
  <c r="NO108" i="19"/>
  <c r="NN108" i="19"/>
  <c r="NM108" i="19"/>
  <c r="NL108" i="19"/>
  <c r="NK108" i="19"/>
  <c r="NJ108" i="19"/>
  <c r="NI108" i="19"/>
  <c r="NH108" i="19"/>
  <c r="NG108" i="19"/>
  <c r="NF108" i="19"/>
  <c r="NE108" i="19"/>
  <c r="ND108" i="19"/>
  <c r="NC108" i="19"/>
  <c r="NB108" i="19"/>
  <c r="NA108" i="19"/>
  <c r="MZ108" i="19"/>
  <c r="MY108" i="19"/>
  <c r="MX108" i="19"/>
  <c r="MW108" i="19"/>
  <c r="MV108" i="19"/>
  <c r="MU108" i="19"/>
  <c r="MT108" i="19"/>
  <c r="MS108" i="19"/>
  <c r="MR108" i="19"/>
  <c r="MQ108" i="19"/>
  <c r="MP108" i="19"/>
  <c r="MO108" i="19"/>
  <c r="MN108" i="19"/>
  <c r="MM108" i="19"/>
  <c r="ML108" i="19"/>
  <c r="MK108" i="19"/>
  <c r="MJ108" i="19"/>
  <c r="MI108" i="19"/>
  <c r="MH108" i="19"/>
  <c r="MG108" i="19"/>
  <c r="MF108" i="19"/>
  <c r="ME108" i="19"/>
  <c r="MD108" i="19"/>
  <c r="MC108" i="19"/>
  <c r="MB108" i="19"/>
  <c r="MA108" i="19"/>
  <c r="LZ108" i="19"/>
  <c r="LY108" i="19"/>
  <c r="LX108" i="19"/>
  <c r="LW108" i="19"/>
  <c r="LV108" i="19"/>
  <c r="LU108" i="19"/>
  <c r="LT108" i="19"/>
  <c r="LS108" i="19"/>
  <c r="LR108" i="19"/>
  <c r="LQ108" i="19"/>
  <c r="LP108" i="19"/>
  <c r="LO108" i="19"/>
  <c r="LN108" i="19"/>
  <c r="LM108" i="19"/>
  <c r="LL108" i="19"/>
  <c r="LK108" i="19"/>
  <c r="LJ108" i="19"/>
  <c r="LI108" i="19"/>
  <c r="LH108" i="19"/>
  <c r="LG108" i="19"/>
  <c r="LF108" i="19"/>
  <c r="LE108" i="19"/>
  <c r="LD108" i="19"/>
  <c r="LC108" i="19"/>
  <c r="LB108" i="19"/>
  <c r="LA108" i="19"/>
  <c r="KZ108" i="19"/>
  <c r="KY108" i="19"/>
  <c r="KX108" i="19"/>
  <c r="KW108" i="19"/>
  <c r="KV108" i="19"/>
  <c r="KU108" i="19"/>
  <c r="KT108" i="19"/>
  <c r="KS108" i="19"/>
  <c r="KR108" i="19"/>
  <c r="KQ108" i="19"/>
  <c r="KP108" i="19"/>
  <c r="KO108" i="19"/>
  <c r="KN108" i="19"/>
  <c r="KM108" i="19"/>
  <c r="KL108" i="19"/>
  <c r="KK108" i="19"/>
  <c r="KJ108" i="19"/>
  <c r="KI108" i="19"/>
  <c r="KH108" i="19"/>
  <c r="KG108" i="19"/>
  <c r="KF108" i="19"/>
  <c r="KE108" i="19"/>
  <c r="KD108" i="19"/>
  <c r="KC108" i="19"/>
  <c r="KB108" i="19"/>
  <c r="KA108" i="19"/>
  <c r="JZ108" i="19"/>
  <c r="JY108" i="19"/>
  <c r="JX108" i="19"/>
  <c r="JW108" i="19"/>
  <c r="JV108" i="19"/>
  <c r="JU108" i="19"/>
  <c r="JT108" i="19"/>
  <c r="JS108" i="19"/>
  <c r="JR108" i="19"/>
  <c r="JQ108" i="19"/>
  <c r="JP108" i="19"/>
  <c r="JO108" i="19"/>
  <c r="JN108" i="19"/>
  <c r="JM108" i="19"/>
  <c r="JL108" i="19"/>
  <c r="JK108" i="19"/>
  <c r="JJ108" i="19"/>
  <c r="JI108" i="19"/>
  <c r="JH108" i="19"/>
  <c r="JG108" i="19"/>
  <c r="JF108" i="19"/>
  <c r="JE108" i="19"/>
  <c r="JD108" i="19"/>
  <c r="JC108" i="19"/>
  <c r="JB108" i="19"/>
  <c r="JA108" i="19"/>
  <c r="IZ108" i="19"/>
  <c r="IY108" i="19"/>
  <c r="IX108" i="19"/>
  <c r="IW108" i="19"/>
  <c r="IV108" i="19"/>
  <c r="IU108" i="19"/>
  <c r="IT108" i="19"/>
  <c r="IS108" i="19"/>
  <c r="IR108" i="19"/>
  <c r="IQ108" i="19"/>
  <c r="IP108" i="19"/>
  <c r="IO108" i="19"/>
  <c r="IN108" i="19"/>
  <c r="IM108" i="19"/>
  <c r="IL108" i="19"/>
  <c r="IK108" i="19"/>
  <c r="IJ108" i="19"/>
  <c r="II108" i="19"/>
  <c r="IH108" i="19"/>
  <c r="IG108" i="19"/>
  <c r="IF108" i="19"/>
  <c r="IE108" i="19"/>
  <c r="ID108" i="19"/>
  <c r="IC108" i="19"/>
  <c r="IB108" i="19"/>
  <c r="IA108" i="19"/>
  <c r="HZ108" i="19"/>
  <c r="HY108" i="19"/>
  <c r="HX108" i="19"/>
  <c r="HW108" i="19"/>
  <c r="HV108" i="19"/>
  <c r="HU108" i="19"/>
  <c r="HT108" i="19"/>
  <c r="HS108" i="19"/>
  <c r="HR108" i="19"/>
  <c r="HQ108" i="19"/>
  <c r="HP108" i="19"/>
  <c r="HO108" i="19"/>
  <c r="HN108" i="19"/>
  <c r="HM108" i="19"/>
  <c r="HL108" i="19"/>
  <c r="HK108" i="19"/>
  <c r="HJ108" i="19"/>
  <c r="HI108" i="19"/>
  <c r="HH108" i="19"/>
  <c r="HG108" i="19"/>
  <c r="HF108" i="19"/>
  <c r="HE108" i="19"/>
  <c r="HD108" i="19"/>
  <c r="HC108" i="19"/>
  <c r="HB108" i="19"/>
  <c r="HA108" i="19"/>
  <c r="GZ108" i="19"/>
  <c r="GY108" i="19"/>
  <c r="GX108" i="19"/>
  <c r="GW108" i="19"/>
  <c r="GV108" i="19"/>
  <c r="GU108" i="19"/>
  <c r="GT108" i="19"/>
  <c r="GS108" i="19"/>
  <c r="GR108" i="19"/>
  <c r="GQ108" i="19"/>
  <c r="GP108" i="19"/>
  <c r="GO108" i="19"/>
  <c r="GN108" i="19"/>
  <c r="GM108" i="19"/>
  <c r="GL108" i="19"/>
  <c r="GK108" i="19"/>
  <c r="GJ108" i="19"/>
  <c r="GI108" i="19"/>
  <c r="GH108" i="19"/>
  <c r="GG108" i="19"/>
  <c r="GF108" i="19"/>
  <c r="GE108" i="19"/>
  <c r="GD108" i="19"/>
  <c r="GC108" i="19"/>
  <c r="GB108" i="19"/>
  <c r="GA108" i="19"/>
  <c r="FZ108" i="19"/>
  <c r="FY108" i="19"/>
  <c r="FX108" i="19"/>
  <c r="FW108" i="19"/>
  <c r="FV108" i="19"/>
  <c r="FU108" i="19"/>
  <c r="FT108" i="19"/>
  <c r="FS108" i="19"/>
  <c r="FR108" i="19"/>
  <c r="FQ108" i="19"/>
  <c r="FP108" i="19"/>
  <c r="FO108" i="19"/>
  <c r="FN108" i="19"/>
  <c r="FM108" i="19"/>
  <c r="FL108" i="19"/>
  <c r="FK108" i="19"/>
  <c r="FJ108" i="19"/>
  <c r="FI108" i="19"/>
  <c r="FH108" i="19"/>
  <c r="FG108" i="19"/>
  <c r="FF108" i="19"/>
  <c r="FE108" i="19"/>
  <c r="FD108" i="19"/>
  <c r="FC108" i="19"/>
  <c r="FB108" i="19"/>
  <c r="FA108" i="19"/>
  <c r="EZ108" i="19"/>
  <c r="EY108" i="19"/>
  <c r="EX108" i="19"/>
  <c r="EW108" i="19"/>
  <c r="EV108" i="19"/>
  <c r="EU108" i="19"/>
  <c r="ET108" i="19"/>
  <c r="ES108" i="19"/>
  <c r="ER108" i="19"/>
  <c r="EQ108" i="19"/>
  <c r="EP108" i="19"/>
  <c r="EO108" i="19"/>
  <c r="EN108" i="19"/>
  <c r="EM108" i="19"/>
  <c r="EL108" i="19"/>
  <c r="EK108" i="19"/>
  <c r="EJ108" i="19"/>
  <c r="EI108" i="19"/>
  <c r="EH108" i="19"/>
  <c r="EG108" i="19"/>
  <c r="EF108" i="19"/>
  <c r="EE108" i="19"/>
  <c r="ED108" i="19"/>
  <c r="EC108" i="19"/>
  <c r="EB108" i="19"/>
  <c r="EA108" i="19"/>
  <c r="DZ108" i="19"/>
  <c r="DY108" i="19"/>
  <c r="DX108" i="19"/>
  <c r="DW108" i="19"/>
  <c r="DV108" i="19"/>
  <c r="DU108" i="19"/>
  <c r="DT108" i="19"/>
  <c r="DS108" i="19"/>
  <c r="DR108" i="19"/>
  <c r="DQ108" i="19"/>
  <c r="DP108" i="19"/>
  <c r="DO108" i="19"/>
  <c r="DN108" i="19"/>
  <c r="DM108" i="19"/>
  <c r="DL108" i="19"/>
  <c r="DK108" i="19"/>
  <c r="DJ108" i="19"/>
  <c r="DI108" i="19"/>
  <c r="DH108" i="19"/>
  <c r="DG108" i="19"/>
  <c r="DF108" i="19"/>
  <c r="DE108" i="19"/>
  <c r="DD108" i="19"/>
  <c r="DC108" i="19"/>
  <c r="DB108" i="19"/>
  <c r="DA108" i="19"/>
  <c r="CZ108" i="19"/>
  <c r="CY108" i="19"/>
  <c r="CX108" i="19"/>
  <c r="CW108" i="19"/>
  <c r="CV108" i="19"/>
  <c r="CU108" i="19"/>
  <c r="CT108" i="19"/>
  <c r="CS108" i="19"/>
  <c r="CR108" i="19"/>
  <c r="CQ108" i="19"/>
  <c r="CP108" i="19"/>
  <c r="CO108" i="19"/>
  <c r="CN108" i="19"/>
  <c r="CM108" i="19"/>
  <c r="CL108" i="19"/>
  <c r="CK108" i="19"/>
  <c r="CJ108" i="19"/>
  <c r="CI108" i="19"/>
  <c r="CH108" i="19"/>
  <c r="CG108" i="19"/>
  <c r="CF108" i="19"/>
  <c r="CE108" i="19"/>
  <c r="CD108" i="19"/>
  <c r="CC108" i="19"/>
  <c r="CB108" i="19"/>
  <c r="CA108" i="19"/>
  <c r="BZ108" i="19"/>
  <c r="BY108" i="19"/>
  <c r="BX108" i="19"/>
  <c r="BW108" i="19"/>
  <c r="BV108" i="19"/>
  <c r="BU108" i="19"/>
  <c r="BT108" i="19"/>
  <c r="BS108" i="19"/>
  <c r="BR108" i="19"/>
  <c r="BQ108" i="19"/>
  <c r="BP108" i="19"/>
  <c r="BO108" i="19"/>
  <c r="BN108" i="19"/>
  <c r="BM108" i="19"/>
  <c r="BL108" i="19"/>
  <c r="BK108" i="19"/>
  <c r="BJ108" i="19"/>
  <c r="BI108" i="19"/>
  <c r="BH108" i="19"/>
  <c r="BG108" i="19"/>
  <c r="BF108" i="19"/>
  <c r="BE108" i="19"/>
  <c r="BD108" i="19"/>
  <c r="BC108" i="19"/>
  <c r="BB108" i="19"/>
  <c r="BA108" i="19"/>
  <c r="AZ108" i="19"/>
  <c r="AY108" i="19"/>
  <c r="AX108" i="19"/>
  <c r="AW108" i="19"/>
  <c r="AV108" i="19"/>
  <c r="AU108" i="19"/>
  <c r="AT108" i="19"/>
  <c r="AS108" i="19"/>
  <c r="AR108" i="19"/>
  <c r="AQ108" i="19"/>
  <c r="AP108" i="19"/>
  <c r="AO108" i="19"/>
  <c r="AN108" i="19"/>
  <c r="AM108" i="19"/>
  <c r="AL108" i="19"/>
  <c r="AK108" i="19"/>
  <c r="AJ108" i="19"/>
  <c r="AI108" i="19"/>
  <c r="AH108" i="19"/>
  <c r="AG108" i="19"/>
  <c r="AF108" i="19"/>
  <c r="AE108" i="19"/>
  <c r="AD108" i="19"/>
  <c r="AC108" i="19"/>
  <c r="AB108" i="19"/>
  <c r="AA108" i="19"/>
  <c r="Z108" i="19"/>
  <c r="Y108" i="19"/>
  <c r="X108" i="19"/>
  <c r="W108" i="19"/>
  <c r="V108" i="19"/>
  <c r="U108" i="19"/>
  <c r="T108" i="19"/>
  <c r="S108" i="19"/>
  <c r="R108" i="19"/>
  <c r="Q108" i="19"/>
  <c r="P108" i="19"/>
  <c r="O108" i="19"/>
  <c r="N108" i="19"/>
  <c r="M108" i="19"/>
  <c r="L108" i="19"/>
  <c r="SK107" i="19"/>
  <c r="SJ107" i="19"/>
  <c r="SI107" i="19"/>
  <c r="SH107" i="19"/>
  <c r="SG107" i="19"/>
  <c r="SF107" i="19"/>
  <c r="SE107" i="19"/>
  <c r="SD107" i="19"/>
  <c r="SC107" i="19"/>
  <c r="SB107" i="19"/>
  <c r="SA107" i="19"/>
  <c r="RZ107" i="19"/>
  <c r="RY107" i="19"/>
  <c r="RX107" i="19"/>
  <c r="RW107" i="19"/>
  <c r="RV107" i="19"/>
  <c r="RU107" i="19"/>
  <c r="RT107" i="19"/>
  <c r="RS107" i="19"/>
  <c r="RR107" i="19"/>
  <c r="RQ107" i="19"/>
  <c r="RP107" i="19"/>
  <c r="RO107" i="19"/>
  <c r="RN107" i="19"/>
  <c r="RM107" i="19"/>
  <c r="RL107" i="19"/>
  <c r="RK107" i="19"/>
  <c r="RJ107" i="19"/>
  <c r="RI107" i="19"/>
  <c r="RH107" i="19"/>
  <c r="RG107" i="19"/>
  <c r="RF107" i="19"/>
  <c r="RE107" i="19"/>
  <c r="RD107" i="19"/>
  <c r="RC107" i="19"/>
  <c r="RB107" i="19"/>
  <c r="RA107" i="19"/>
  <c r="QZ107" i="19"/>
  <c r="QY107" i="19"/>
  <c r="QX107" i="19"/>
  <c r="QW107" i="19"/>
  <c r="QV107" i="19"/>
  <c r="QU107" i="19"/>
  <c r="QT107" i="19"/>
  <c r="QS107" i="19"/>
  <c r="QR107" i="19"/>
  <c r="QQ107" i="19"/>
  <c r="QP107" i="19"/>
  <c r="QO107" i="19"/>
  <c r="QN107" i="19"/>
  <c r="QM107" i="19"/>
  <c r="QL107" i="19"/>
  <c r="QK107" i="19"/>
  <c r="QJ107" i="19"/>
  <c r="QI107" i="19"/>
  <c r="QH107" i="19"/>
  <c r="QG107" i="19"/>
  <c r="QF107" i="19"/>
  <c r="QE107" i="19"/>
  <c r="QD107" i="19"/>
  <c r="QC107" i="19"/>
  <c r="QB107" i="19"/>
  <c r="QA107" i="19"/>
  <c r="PZ107" i="19"/>
  <c r="PY107" i="19"/>
  <c r="PX107" i="19"/>
  <c r="PW107" i="19"/>
  <c r="PV107" i="19"/>
  <c r="PU107" i="19"/>
  <c r="PT107" i="19"/>
  <c r="PS107" i="19"/>
  <c r="PR107" i="19"/>
  <c r="PQ107" i="19"/>
  <c r="PP107" i="19"/>
  <c r="PO107" i="19"/>
  <c r="PN107" i="19"/>
  <c r="PM107" i="19"/>
  <c r="PL107" i="19"/>
  <c r="PK107" i="19"/>
  <c r="PJ107" i="19"/>
  <c r="PI107" i="19"/>
  <c r="PH107" i="19"/>
  <c r="PG107" i="19"/>
  <c r="PF107" i="19"/>
  <c r="PE107" i="19"/>
  <c r="PD107" i="19"/>
  <c r="PC107" i="19"/>
  <c r="PB107" i="19"/>
  <c r="PA107" i="19"/>
  <c r="OZ107" i="19"/>
  <c r="OY107" i="19"/>
  <c r="OX107" i="19"/>
  <c r="OW107" i="19"/>
  <c r="OV107" i="19"/>
  <c r="OU107" i="19"/>
  <c r="OT107" i="19"/>
  <c r="OS107" i="19"/>
  <c r="OR107" i="19"/>
  <c r="OQ107" i="19"/>
  <c r="OP107" i="19"/>
  <c r="OO107" i="19"/>
  <c r="ON107" i="19"/>
  <c r="OM107" i="19"/>
  <c r="OL107" i="19"/>
  <c r="OK107" i="19"/>
  <c r="OJ107" i="19"/>
  <c r="OI107" i="19"/>
  <c r="OH107" i="19"/>
  <c r="OG107" i="19"/>
  <c r="OF107" i="19"/>
  <c r="OE107" i="19"/>
  <c r="OD107" i="19"/>
  <c r="OC107" i="19"/>
  <c r="OB107" i="19"/>
  <c r="OA107" i="19"/>
  <c r="NZ107" i="19"/>
  <c r="NY107" i="19"/>
  <c r="NX107" i="19"/>
  <c r="NW107" i="19"/>
  <c r="NV107" i="19"/>
  <c r="NU107" i="19"/>
  <c r="NT107" i="19"/>
  <c r="NS107" i="19"/>
  <c r="NR107" i="19"/>
  <c r="NQ107" i="19"/>
  <c r="NP107" i="19"/>
  <c r="NO107" i="19"/>
  <c r="NN107" i="19"/>
  <c r="NM107" i="19"/>
  <c r="NL107" i="19"/>
  <c r="NK107" i="19"/>
  <c r="NJ107" i="19"/>
  <c r="NI107" i="19"/>
  <c r="NH107" i="19"/>
  <c r="NG107" i="19"/>
  <c r="NF107" i="19"/>
  <c r="NE107" i="19"/>
  <c r="ND107" i="19"/>
  <c r="NC107" i="19"/>
  <c r="NB107" i="19"/>
  <c r="NA107" i="19"/>
  <c r="MZ107" i="19"/>
  <c r="MY107" i="19"/>
  <c r="MX107" i="19"/>
  <c r="MW107" i="19"/>
  <c r="MV107" i="19"/>
  <c r="MU107" i="19"/>
  <c r="MT107" i="19"/>
  <c r="MS107" i="19"/>
  <c r="MR107" i="19"/>
  <c r="MQ107" i="19"/>
  <c r="MP107" i="19"/>
  <c r="MO107" i="19"/>
  <c r="MN107" i="19"/>
  <c r="MM107" i="19"/>
  <c r="ML107" i="19"/>
  <c r="MK107" i="19"/>
  <c r="MJ107" i="19"/>
  <c r="MI107" i="19"/>
  <c r="MH107" i="19"/>
  <c r="MG107" i="19"/>
  <c r="MF107" i="19"/>
  <c r="ME107" i="19"/>
  <c r="MD107" i="19"/>
  <c r="MC107" i="19"/>
  <c r="MB107" i="19"/>
  <c r="MA107" i="19"/>
  <c r="LZ107" i="19"/>
  <c r="LY107" i="19"/>
  <c r="LX107" i="19"/>
  <c r="LW107" i="19"/>
  <c r="LV107" i="19"/>
  <c r="LU107" i="19"/>
  <c r="LT107" i="19"/>
  <c r="LS107" i="19"/>
  <c r="LR107" i="19"/>
  <c r="LQ107" i="19"/>
  <c r="LP107" i="19"/>
  <c r="LO107" i="19"/>
  <c r="LN107" i="19"/>
  <c r="LM107" i="19"/>
  <c r="LL107" i="19"/>
  <c r="LK107" i="19"/>
  <c r="LJ107" i="19"/>
  <c r="LI107" i="19"/>
  <c r="LH107" i="19"/>
  <c r="LG107" i="19"/>
  <c r="LF107" i="19"/>
  <c r="LE107" i="19"/>
  <c r="LD107" i="19"/>
  <c r="LC107" i="19"/>
  <c r="LB107" i="19"/>
  <c r="LA107" i="19"/>
  <c r="KZ107" i="19"/>
  <c r="KY107" i="19"/>
  <c r="KX107" i="19"/>
  <c r="KW107" i="19"/>
  <c r="KV107" i="19"/>
  <c r="KU107" i="19"/>
  <c r="KT107" i="19"/>
  <c r="KS107" i="19"/>
  <c r="KR107" i="19"/>
  <c r="KQ107" i="19"/>
  <c r="KP107" i="19"/>
  <c r="KO107" i="19"/>
  <c r="KN107" i="19"/>
  <c r="KM107" i="19"/>
  <c r="KL107" i="19"/>
  <c r="KK107" i="19"/>
  <c r="KJ107" i="19"/>
  <c r="KI107" i="19"/>
  <c r="KH107" i="19"/>
  <c r="KG107" i="19"/>
  <c r="KF107" i="19"/>
  <c r="KE107" i="19"/>
  <c r="KD107" i="19"/>
  <c r="KC107" i="19"/>
  <c r="KB107" i="19"/>
  <c r="KA107" i="19"/>
  <c r="JZ107" i="19"/>
  <c r="JY107" i="19"/>
  <c r="JX107" i="19"/>
  <c r="JW107" i="19"/>
  <c r="JV107" i="19"/>
  <c r="JU107" i="19"/>
  <c r="JT107" i="19"/>
  <c r="JS107" i="19"/>
  <c r="JR107" i="19"/>
  <c r="JQ107" i="19"/>
  <c r="JP107" i="19"/>
  <c r="JO107" i="19"/>
  <c r="JN107" i="19"/>
  <c r="JM107" i="19"/>
  <c r="JL107" i="19"/>
  <c r="JK107" i="19"/>
  <c r="JJ107" i="19"/>
  <c r="JI107" i="19"/>
  <c r="JH107" i="19"/>
  <c r="JG107" i="19"/>
  <c r="JF107" i="19"/>
  <c r="JE107" i="19"/>
  <c r="JD107" i="19"/>
  <c r="JC107" i="19"/>
  <c r="JB107" i="19"/>
  <c r="JA107" i="19"/>
  <c r="IZ107" i="19"/>
  <c r="IY107" i="19"/>
  <c r="IX107" i="19"/>
  <c r="IW107" i="19"/>
  <c r="IV107" i="19"/>
  <c r="IU107" i="19"/>
  <c r="IT107" i="19"/>
  <c r="IS107" i="19"/>
  <c r="IR107" i="19"/>
  <c r="IQ107" i="19"/>
  <c r="IP107" i="19"/>
  <c r="IO107" i="19"/>
  <c r="IN107" i="19"/>
  <c r="IM107" i="19"/>
  <c r="IL107" i="19"/>
  <c r="IK107" i="19"/>
  <c r="IJ107" i="19"/>
  <c r="II107" i="19"/>
  <c r="IH107" i="19"/>
  <c r="IG107" i="19"/>
  <c r="IF107" i="19"/>
  <c r="IE107" i="19"/>
  <c r="ID107" i="19"/>
  <c r="IC107" i="19"/>
  <c r="IB107" i="19"/>
  <c r="IA107" i="19"/>
  <c r="HZ107" i="19"/>
  <c r="HY107" i="19"/>
  <c r="HX107" i="19"/>
  <c r="HW107" i="19"/>
  <c r="HV107" i="19"/>
  <c r="HU107" i="19"/>
  <c r="HT107" i="19"/>
  <c r="HS107" i="19"/>
  <c r="HR107" i="19"/>
  <c r="HQ107" i="19"/>
  <c r="HP107" i="19"/>
  <c r="HO107" i="19"/>
  <c r="HN107" i="19"/>
  <c r="HM107" i="19"/>
  <c r="HL107" i="19"/>
  <c r="HK107" i="19"/>
  <c r="HJ107" i="19"/>
  <c r="HI107" i="19"/>
  <c r="HH107" i="19"/>
  <c r="HG107" i="19"/>
  <c r="HF107" i="19"/>
  <c r="HE107" i="19"/>
  <c r="HD107" i="19"/>
  <c r="HC107" i="19"/>
  <c r="HB107" i="19"/>
  <c r="HA107" i="19"/>
  <c r="GZ107" i="19"/>
  <c r="GY107" i="19"/>
  <c r="GX107" i="19"/>
  <c r="GW107" i="19"/>
  <c r="GV107" i="19"/>
  <c r="GU107" i="19"/>
  <c r="GT107" i="19"/>
  <c r="GS107" i="19"/>
  <c r="GR107" i="19"/>
  <c r="GQ107" i="19"/>
  <c r="GP107" i="19"/>
  <c r="GO107" i="19"/>
  <c r="GN107" i="19"/>
  <c r="GM107" i="19"/>
  <c r="GL107" i="19"/>
  <c r="GK107" i="19"/>
  <c r="GJ107" i="19"/>
  <c r="GI107" i="19"/>
  <c r="GH107" i="19"/>
  <c r="GG107" i="19"/>
  <c r="GF107" i="19"/>
  <c r="GE107" i="19"/>
  <c r="GD107" i="19"/>
  <c r="GC107" i="19"/>
  <c r="GB107" i="19"/>
  <c r="GA107" i="19"/>
  <c r="FZ107" i="19"/>
  <c r="FY107" i="19"/>
  <c r="FX107" i="19"/>
  <c r="FW107" i="19"/>
  <c r="FV107" i="19"/>
  <c r="FU107" i="19"/>
  <c r="FT107" i="19"/>
  <c r="FS107" i="19"/>
  <c r="FR107" i="19"/>
  <c r="FQ107" i="19"/>
  <c r="FP107" i="19"/>
  <c r="FO107" i="19"/>
  <c r="FN107" i="19"/>
  <c r="FM107" i="19"/>
  <c r="FL107" i="19"/>
  <c r="FK107" i="19"/>
  <c r="FJ107" i="19"/>
  <c r="FI107" i="19"/>
  <c r="FH107" i="19"/>
  <c r="FG107" i="19"/>
  <c r="FF107" i="19"/>
  <c r="FE107" i="19"/>
  <c r="FD107" i="19"/>
  <c r="FC107" i="19"/>
  <c r="FB107" i="19"/>
  <c r="FA107" i="19"/>
  <c r="EZ107" i="19"/>
  <c r="EY107" i="19"/>
  <c r="EX107" i="19"/>
  <c r="EW107" i="19"/>
  <c r="EV107" i="19"/>
  <c r="EU107" i="19"/>
  <c r="ET107" i="19"/>
  <c r="ES107" i="19"/>
  <c r="ER107" i="19"/>
  <c r="EQ107" i="19"/>
  <c r="EP107" i="19"/>
  <c r="EO107" i="19"/>
  <c r="EN107" i="19"/>
  <c r="EM107" i="19"/>
  <c r="EL107" i="19"/>
  <c r="EK107" i="19"/>
  <c r="EJ107" i="19"/>
  <c r="EI107" i="19"/>
  <c r="EH107" i="19"/>
  <c r="EG107" i="19"/>
  <c r="EF107" i="19"/>
  <c r="EE107" i="19"/>
  <c r="ED107" i="19"/>
  <c r="EC107" i="19"/>
  <c r="EB107" i="19"/>
  <c r="EA107" i="19"/>
  <c r="DZ107" i="19"/>
  <c r="DY107" i="19"/>
  <c r="DX107" i="19"/>
  <c r="DW107" i="19"/>
  <c r="DV107" i="19"/>
  <c r="DU107" i="19"/>
  <c r="DT107" i="19"/>
  <c r="DS107" i="19"/>
  <c r="DR107" i="19"/>
  <c r="DQ107" i="19"/>
  <c r="DP107" i="19"/>
  <c r="DO107" i="19"/>
  <c r="DN107" i="19"/>
  <c r="DM107" i="19"/>
  <c r="DL107" i="19"/>
  <c r="DK107" i="19"/>
  <c r="DJ107" i="19"/>
  <c r="DI107" i="19"/>
  <c r="DH107" i="19"/>
  <c r="DG107" i="19"/>
  <c r="DF107" i="19"/>
  <c r="DE107" i="19"/>
  <c r="DD107" i="19"/>
  <c r="DC107" i="19"/>
  <c r="DB107" i="19"/>
  <c r="DA107" i="19"/>
  <c r="CZ107" i="19"/>
  <c r="CY107" i="19"/>
  <c r="CX107" i="19"/>
  <c r="CW107" i="19"/>
  <c r="CV107" i="19"/>
  <c r="CU107" i="19"/>
  <c r="CT107" i="19"/>
  <c r="CS107" i="19"/>
  <c r="CR107" i="19"/>
  <c r="CQ107" i="19"/>
  <c r="CP107" i="19"/>
  <c r="CO107" i="19"/>
  <c r="CN107" i="19"/>
  <c r="CM107" i="19"/>
  <c r="CL107" i="19"/>
  <c r="CK107" i="19"/>
  <c r="CJ107" i="19"/>
  <c r="CI107" i="19"/>
  <c r="CH107" i="19"/>
  <c r="CG107" i="19"/>
  <c r="CF107" i="19"/>
  <c r="CE107" i="19"/>
  <c r="CD107" i="19"/>
  <c r="CC107" i="19"/>
  <c r="CB107" i="19"/>
  <c r="CA107" i="19"/>
  <c r="BZ107" i="19"/>
  <c r="BY107" i="19"/>
  <c r="BX107" i="19"/>
  <c r="BW107" i="19"/>
  <c r="BV107" i="19"/>
  <c r="BU107" i="19"/>
  <c r="BT107" i="19"/>
  <c r="BS107" i="19"/>
  <c r="BR107" i="19"/>
  <c r="BQ107" i="19"/>
  <c r="BP107" i="19"/>
  <c r="BO107" i="19"/>
  <c r="BN107" i="19"/>
  <c r="BM107" i="19"/>
  <c r="BL107" i="19"/>
  <c r="BK107" i="19"/>
  <c r="BJ107" i="19"/>
  <c r="BI107" i="19"/>
  <c r="BH107" i="19"/>
  <c r="BG107" i="19"/>
  <c r="BF107" i="19"/>
  <c r="BE107" i="19"/>
  <c r="BD107" i="19"/>
  <c r="BC107" i="19"/>
  <c r="BB107" i="19"/>
  <c r="BA107" i="19"/>
  <c r="AZ107" i="19"/>
  <c r="AY107" i="19"/>
  <c r="AX107" i="19"/>
  <c r="AW107" i="19"/>
  <c r="AV107" i="19"/>
  <c r="AU107" i="19"/>
  <c r="AT107" i="19"/>
  <c r="AS107" i="19"/>
  <c r="AR107" i="19"/>
  <c r="AQ107" i="19"/>
  <c r="AP107" i="19"/>
  <c r="AO107" i="19"/>
  <c r="AN107" i="19"/>
  <c r="AM107" i="19"/>
  <c r="AL107" i="19"/>
  <c r="AK107" i="19"/>
  <c r="AJ107" i="19"/>
  <c r="AI107" i="19"/>
  <c r="AH107" i="19"/>
  <c r="AG107" i="19"/>
  <c r="AF107" i="19"/>
  <c r="AE107" i="19"/>
  <c r="AD107" i="19"/>
  <c r="AC107" i="19"/>
  <c r="AB107" i="19"/>
  <c r="AA107" i="19"/>
  <c r="Z107" i="19"/>
  <c r="Y107" i="19"/>
  <c r="X107" i="19"/>
  <c r="W107" i="19"/>
  <c r="V107" i="19"/>
  <c r="U107" i="19"/>
  <c r="T107" i="19"/>
  <c r="S107" i="19"/>
  <c r="R107" i="19"/>
  <c r="Q107" i="19"/>
  <c r="P107" i="19"/>
  <c r="O107" i="19"/>
  <c r="N107" i="19"/>
  <c r="M107" i="19"/>
  <c r="L107" i="19"/>
  <c r="SJ105" i="19"/>
  <c r="SK105" i="19" s="1"/>
  <c r="SI105" i="19"/>
  <c r="SH105" i="19"/>
  <c r="SG105" i="19"/>
  <c r="SF105" i="19"/>
  <c r="SE105" i="19"/>
  <c r="SD105" i="19"/>
  <c r="SC105" i="19"/>
  <c r="SB105" i="19"/>
  <c r="SA105" i="19"/>
  <c r="RZ105" i="19"/>
  <c r="RY105" i="19"/>
  <c r="RX105" i="19"/>
  <c r="RW105" i="19"/>
  <c r="RV105" i="19"/>
  <c r="RU105" i="19"/>
  <c r="RT105" i="19"/>
  <c r="RS105" i="19"/>
  <c r="RR105" i="19"/>
  <c r="RQ105" i="19"/>
  <c r="RP105" i="19"/>
  <c r="RO105" i="19"/>
  <c r="RN105" i="19"/>
  <c r="RM105" i="19"/>
  <c r="RL105" i="19"/>
  <c r="RK105" i="19"/>
  <c r="RJ105" i="19"/>
  <c r="RI105" i="19"/>
  <c r="RH105" i="19"/>
  <c r="RG105" i="19"/>
  <c r="RF105" i="19"/>
  <c r="RE105" i="19"/>
  <c r="RD105" i="19"/>
  <c r="RC105" i="19"/>
  <c r="RB105" i="19"/>
  <c r="RA105" i="19"/>
  <c r="QZ105" i="19"/>
  <c r="QY105" i="19"/>
  <c r="QX105" i="19"/>
  <c r="QW105" i="19"/>
  <c r="QV105" i="19"/>
  <c r="QU105" i="19"/>
  <c r="QT105" i="19"/>
  <c r="QS105" i="19"/>
  <c r="QR105" i="19"/>
  <c r="QQ105" i="19"/>
  <c r="QP105" i="19"/>
  <c r="QO105" i="19"/>
  <c r="QN105" i="19"/>
  <c r="QM105" i="19"/>
  <c r="QL105" i="19"/>
  <c r="QK105" i="19"/>
  <c r="QJ105" i="19"/>
  <c r="QI105" i="19"/>
  <c r="QH105" i="19"/>
  <c r="QG105" i="19"/>
  <c r="QF105" i="19"/>
  <c r="QE105" i="19"/>
  <c r="QD105" i="19"/>
  <c r="QC105" i="19"/>
  <c r="QB105" i="19"/>
  <c r="QA105" i="19"/>
  <c r="PZ105" i="19"/>
  <c r="PY105" i="19"/>
  <c r="PX105" i="19"/>
  <c r="PW105" i="19"/>
  <c r="PV105" i="19"/>
  <c r="PU105" i="19"/>
  <c r="PT105" i="19"/>
  <c r="PS105" i="19"/>
  <c r="PR105" i="19"/>
  <c r="PQ105" i="19"/>
  <c r="PP105" i="19"/>
  <c r="PO105" i="19"/>
  <c r="PN105" i="19"/>
  <c r="PM105" i="19"/>
  <c r="PL105" i="19"/>
  <c r="PK105" i="19"/>
  <c r="PJ105" i="19"/>
  <c r="PI105" i="19"/>
  <c r="PH105" i="19"/>
  <c r="PG105" i="19"/>
  <c r="PF105" i="19"/>
  <c r="PE105" i="19"/>
  <c r="PD105" i="19"/>
  <c r="PC105" i="19"/>
  <c r="PB105" i="19"/>
  <c r="PA105" i="19"/>
  <c r="OZ105" i="19"/>
  <c r="OY105" i="19"/>
  <c r="OX105" i="19"/>
  <c r="OW105" i="19"/>
  <c r="OV105" i="19"/>
  <c r="OU105" i="19"/>
  <c r="OT105" i="19"/>
  <c r="OS105" i="19"/>
  <c r="OR105" i="19"/>
  <c r="OQ105" i="19"/>
  <c r="OP105" i="19"/>
  <c r="OO105" i="19"/>
  <c r="ON105" i="19"/>
  <c r="OM105" i="19"/>
  <c r="OL105" i="19"/>
  <c r="OK105" i="19"/>
  <c r="OJ105" i="19"/>
  <c r="OI105" i="19"/>
  <c r="OH105" i="19"/>
  <c r="OG105" i="19"/>
  <c r="OF105" i="19"/>
  <c r="OE105" i="19"/>
  <c r="OD105" i="19"/>
  <c r="OC105" i="19"/>
  <c r="OB105" i="19"/>
  <c r="OA105" i="19"/>
  <c r="NZ105" i="19"/>
  <c r="NY105" i="19"/>
  <c r="NX105" i="19"/>
  <c r="NW105" i="19"/>
  <c r="NV105" i="19"/>
  <c r="NU105" i="19"/>
  <c r="NT105" i="19"/>
  <c r="NS105" i="19"/>
  <c r="NR105" i="19"/>
  <c r="NQ105" i="19"/>
  <c r="NP105" i="19"/>
  <c r="NO105" i="19"/>
  <c r="NN105" i="19"/>
  <c r="NM105" i="19"/>
  <c r="NL105" i="19"/>
  <c r="NK105" i="19"/>
  <c r="NJ105" i="19"/>
  <c r="NI105" i="19"/>
  <c r="NH105" i="19"/>
  <c r="NG105" i="19"/>
  <c r="NF105" i="19"/>
  <c r="NE105" i="19"/>
  <c r="ND105" i="19"/>
  <c r="NC105" i="19"/>
  <c r="NB105" i="19"/>
  <c r="NA105" i="19"/>
  <c r="MZ105" i="19"/>
  <c r="MY105" i="19"/>
  <c r="MX105" i="19"/>
  <c r="MW105" i="19"/>
  <c r="MV105" i="19"/>
  <c r="MU105" i="19"/>
  <c r="MT105" i="19"/>
  <c r="MS105" i="19"/>
  <c r="MR105" i="19"/>
  <c r="MQ105" i="19"/>
  <c r="MP105" i="19"/>
  <c r="MO105" i="19"/>
  <c r="MN105" i="19"/>
  <c r="MM105" i="19"/>
  <c r="ML105" i="19"/>
  <c r="MK105" i="19"/>
  <c r="MJ105" i="19"/>
  <c r="MI105" i="19"/>
  <c r="MH105" i="19"/>
  <c r="MG105" i="19"/>
  <c r="MF105" i="19"/>
  <c r="ME105" i="19"/>
  <c r="MD105" i="19"/>
  <c r="MC105" i="19"/>
  <c r="MB105" i="19"/>
  <c r="MA105" i="19"/>
  <c r="LZ105" i="19"/>
  <c r="LY105" i="19"/>
  <c r="LX105" i="19"/>
  <c r="LW105" i="19"/>
  <c r="LV105" i="19"/>
  <c r="LU105" i="19"/>
  <c r="LT105" i="19"/>
  <c r="LS105" i="19"/>
  <c r="LR105" i="19"/>
  <c r="LQ105" i="19"/>
  <c r="LP105" i="19"/>
  <c r="LO105" i="19"/>
  <c r="LN105" i="19"/>
  <c r="LM105" i="19"/>
  <c r="LL105" i="19"/>
  <c r="LK105" i="19"/>
  <c r="LJ105" i="19"/>
  <c r="LI105" i="19"/>
  <c r="LH105" i="19"/>
  <c r="LG105" i="19"/>
  <c r="LF105" i="19"/>
  <c r="LE105" i="19"/>
  <c r="LD105" i="19"/>
  <c r="LC105" i="19"/>
  <c r="LB105" i="19"/>
  <c r="LA105" i="19"/>
  <c r="KZ105" i="19"/>
  <c r="KY105" i="19"/>
  <c r="KX105" i="19"/>
  <c r="KW105" i="19"/>
  <c r="KV105" i="19"/>
  <c r="KU105" i="19"/>
  <c r="KT105" i="19"/>
  <c r="KS105" i="19"/>
  <c r="KR105" i="19"/>
  <c r="KQ105" i="19"/>
  <c r="KP105" i="19"/>
  <c r="KO105" i="19"/>
  <c r="KN105" i="19"/>
  <c r="KM105" i="19"/>
  <c r="KL105" i="19"/>
  <c r="KK105" i="19"/>
  <c r="KJ105" i="19"/>
  <c r="KI105" i="19"/>
  <c r="KH105" i="19"/>
  <c r="KG105" i="19"/>
  <c r="KF105" i="19"/>
  <c r="KE105" i="19"/>
  <c r="KD105" i="19"/>
  <c r="KC105" i="19"/>
  <c r="KB105" i="19"/>
  <c r="KA105" i="19"/>
  <c r="JZ105" i="19"/>
  <c r="JY105" i="19"/>
  <c r="JX105" i="19"/>
  <c r="JW105" i="19"/>
  <c r="JV105" i="19"/>
  <c r="JU105" i="19"/>
  <c r="JT105" i="19"/>
  <c r="JS105" i="19"/>
  <c r="JR105" i="19"/>
  <c r="JQ105" i="19"/>
  <c r="JP105" i="19"/>
  <c r="JO105" i="19"/>
  <c r="JN105" i="19"/>
  <c r="JM105" i="19"/>
  <c r="JL105" i="19"/>
  <c r="JK105" i="19"/>
  <c r="JJ105" i="19"/>
  <c r="JI105" i="19"/>
  <c r="JH105" i="19"/>
  <c r="JG105" i="19"/>
  <c r="JF105" i="19"/>
  <c r="JE105" i="19"/>
  <c r="JD105" i="19"/>
  <c r="JC105" i="19"/>
  <c r="JB105" i="19"/>
  <c r="JA105" i="19"/>
  <c r="IZ105" i="19"/>
  <c r="IY105" i="19"/>
  <c r="IX105" i="19"/>
  <c r="IW105" i="19"/>
  <c r="IV105" i="19"/>
  <c r="IU105" i="19"/>
  <c r="IT105" i="19"/>
  <c r="IS105" i="19"/>
  <c r="IR105" i="19"/>
  <c r="IQ105" i="19"/>
  <c r="IP105" i="19"/>
  <c r="IO105" i="19"/>
  <c r="IN105" i="19"/>
  <c r="IM105" i="19"/>
  <c r="IL105" i="19"/>
  <c r="IK105" i="19"/>
  <c r="IJ105" i="19"/>
  <c r="II105" i="19"/>
  <c r="IH105" i="19"/>
  <c r="IG105" i="19"/>
  <c r="IF105" i="19"/>
  <c r="IE105" i="19"/>
  <c r="ID105" i="19"/>
  <c r="IC105" i="19"/>
  <c r="IB105" i="19"/>
  <c r="IA105" i="19"/>
  <c r="HZ105" i="19"/>
  <c r="HY105" i="19"/>
  <c r="HX105" i="19"/>
  <c r="HW105" i="19"/>
  <c r="HV105" i="19"/>
  <c r="HU105" i="19"/>
  <c r="HT105" i="19"/>
  <c r="HS105" i="19"/>
  <c r="HR105" i="19"/>
  <c r="HQ105" i="19"/>
  <c r="HP105" i="19"/>
  <c r="HO105" i="19"/>
  <c r="HN105" i="19"/>
  <c r="HM105" i="19"/>
  <c r="HL105" i="19"/>
  <c r="HK105" i="19"/>
  <c r="HJ105" i="19"/>
  <c r="HI105" i="19"/>
  <c r="HH105" i="19"/>
  <c r="HG105" i="19"/>
  <c r="HF105" i="19"/>
  <c r="HE105" i="19"/>
  <c r="HD105" i="19"/>
  <c r="HC105" i="19"/>
  <c r="HB105" i="19"/>
  <c r="HA105" i="19"/>
  <c r="GZ105" i="19"/>
  <c r="GY105" i="19"/>
  <c r="GX105" i="19"/>
  <c r="GW105" i="19"/>
  <c r="GV105" i="19"/>
  <c r="GU105" i="19"/>
  <c r="GT105" i="19"/>
  <c r="GS105" i="19"/>
  <c r="GR105" i="19"/>
  <c r="GQ105" i="19"/>
  <c r="GP105" i="19"/>
  <c r="GO105" i="19"/>
  <c r="GN105" i="19"/>
  <c r="GM105" i="19"/>
  <c r="GL105" i="19"/>
  <c r="GK105" i="19"/>
  <c r="GJ105" i="19"/>
  <c r="GI105" i="19"/>
  <c r="GH105" i="19"/>
  <c r="GG105" i="19"/>
  <c r="GF105" i="19"/>
  <c r="GE105" i="19"/>
  <c r="GD105" i="19"/>
  <c r="GC105" i="19"/>
  <c r="GB105" i="19"/>
  <c r="GA105" i="19"/>
  <c r="FZ105" i="19"/>
  <c r="FY105" i="19"/>
  <c r="FX105" i="19"/>
  <c r="FW105" i="19"/>
  <c r="FV105" i="19"/>
  <c r="FU105" i="19"/>
  <c r="FT105" i="19"/>
  <c r="FS105" i="19"/>
  <c r="FR105" i="19"/>
  <c r="FQ105" i="19"/>
  <c r="FP105" i="19"/>
  <c r="FO105" i="19"/>
  <c r="FN105" i="19"/>
  <c r="FM105" i="19"/>
  <c r="FL105" i="19"/>
  <c r="FK105" i="19"/>
  <c r="FJ105" i="19"/>
  <c r="FI105" i="19"/>
  <c r="FH105" i="19"/>
  <c r="FG105" i="19"/>
  <c r="FF105" i="19"/>
  <c r="FE105" i="19"/>
  <c r="FD105" i="19"/>
  <c r="FC105" i="19"/>
  <c r="FB105" i="19"/>
  <c r="FA105" i="19"/>
  <c r="EZ105" i="19"/>
  <c r="EY105" i="19"/>
  <c r="EX105" i="19"/>
  <c r="EW105" i="19"/>
  <c r="EV105" i="19"/>
  <c r="EU105" i="19"/>
  <c r="ET105" i="19"/>
  <c r="ES105" i="19"/>
  <c r="ER105" i="19"/>
  <c r="EQ105" i="19"/>
  <c r="EP105" i="19"/>
  <c r="EO105" i="19"/>
  <c r="EN105" i="19"/>
  <c r="EM105" i="19"/>
  <c r="EL105" i="19"/>
  <c r="EK105" i="19"/>
  <c r="EJ105" i="19"/>
  <c r="EI105" i="19"/>
  <c r="EH105" i="19"/>
  <c r="EG105" i="19"/>
  <c r="EF105" i="19"/>
  <c r="EE105" i="19"/>
  <c r="ED105" i="19"/>
  <c r="EC105" i="19"/>
  <c r="EB105" i="19"/>
  <c r="EA105" i="19"/>
  <c r="DZ105" i="19"/>
  <c r="DY105" i="19"/>
  <c r="DX105" i="19"/>
  <c r="DW105" i="19"/>
  <c r="DV105" i="19"/>
  <c r="DU105" i="19"/>
  <c r="DT105" i="19"/>
  <c r="DS105" i="19"/>
  <c r="DR105" i="19"/>
  <c r="DQ105" i="19"/>
  <c r="DP105" i="19"/>
  <c r="DO105" i="19"/>
  <c r="DN105" i="19"/>
  <c r="DM105" i="19"/>
  <c r="DL105" i="19"/>
  <c r="DK105" i="19"/>
  <c r="DJ105" i="19"/>
  <c r="DI105" i="19"/>
  <c r="DH105" i="19"/>
  <c r="DG105" i="19"/>
  <c r="DF105" i="19"/>
  <c r="DE105" i="19"/>
  <c r="DD105" i="19"/>
  <c r="DC105" i="19"/>
  <c r="DB105" i="19"/>
  <c r="DA105" i="19"/>
  <c r="CZ105" i="19"/>
  <c r="CY105" i="19"/>
  <c r="CX105" i="19"/>
  <c r="CW105" i="19"/>
  <c r="CV105" i="19"/>
  <c r="CU105" i="19"/>
  <c r="CT105" i="19"/>
  <c r="CS105" i="19"/>
  <c r="CR105" i="19"/>
  <c r="CQ105" i="19"/>
  <c r="CP105" i="19"/>
  <c r="CO105" i="19"/>
  <c r="CN105" i="19"/>
  <c r="CM105" i="19"/>
  <c r="CL105" i="19"/>
  <c r="CK105" i="19"/>
  <c r="CJ105" i="19"/>
  <c r="CI105" i="19"/>
  <c r="CH105" i="19"/>
  <c r="CG105" i="19"/>
  <c r="CF105" i="19"/>
  <c r="CE105" i="19"/>
  <c r="CD105" i="19"/>
  <c r="CC105" i="19"/>
  <c r="CB105" i="19"/>
  <c r="CA105" i="19"/>
  <c r="BZ105" i="19"/>
  <c r="BY105" i="19"/>
  <c r="BX105" i="19"/>
  <c r="BW105" i="19"/>
  <c r="BV105" i="19"/>
  <c r="BU105" i="19"/>
  <c r="BT105" i="19"/>
  <c r="BS105" i="19"/>
  <c r="BR105" i="19"/>
  <c r="BQ105" i="19"/>
  <c r="BP105" i="19"/>
  <c r="BO105" i="19"/>
  <c r="BN105" i="19"/>
  <c r="BM105" i="19"/>
  <c r="BL105" i="19"/>
  <c r="BK105" i="19"/>
  <c r="BJ105" i="19"/>
  <c r="BI105" i="19"/>
  <c r="BH105" i="19"/>
  <c r="BG105" i="19"/>
  <c r="BF105" i="19"/>
  <c r="BE105" i="19"/>
  <c r="BD105" i="19"/>
  <c r="BC105" i="19"/>
  <c r="BB105" i="19"/>
  <c r="BA105" i="19"/>
  <c r="AZ105" i="19"/>
  <c r="AY105" i="19"/>
  <c r="AX105" i="19"/>
  <c r="AW105" i="19"/>
  <c r="AV105" i="19"/>
  <c r="AU105" i="19"/>
  <c r="AT105" i="19"/>
  <c r="AS105" i="19"/>
  <c r="AR105" i="19"/>
  <c r="AQ105" i="19"/>
  <c r="AP105" i="19"/>
  <c r="AO105" i="19"/>
  <c r="AN105" i="19"/>
  <c r="AM105" i="19"/>
  <c r="AL105" i="19"/>
  <c r="AK105" i="19"/>
  <c r="AJ105" i="19"/>
  <c r="AI105" i="19"/>
  <c r="AH105" i="19"/>
  <c r="AG105" i="19"/>
  <c r="AF105" i="19"/>
  <c r="AE105" i="19"/>
  <c r="AD105" i="19"/>
  <c r="AC105" i="19"/>
  <c r="AB105" i="19"/>
  <c r="AA105" i="19"/>
  <c r="Z105" i="19"/>
  <c r="Y105" i="19"/>
  <c r="X105" i="19"/>
  <c r="W105" i="19"/>
  <c r="V105" i="19"/>
  <c r="U105" i="19"/>
  <c r="T105" i="19"/>
  <c r="S105" i="19"/>
  <c r="R105" i="19"/>
  <c r="Q105" i="19"/>
  <c r="P105" i="19"/>
  <c r="O105" i="19"/>
  <c r="N105" i="19"/>
  <c r="M105" i="19"/>
  <c r="L105" i="19"/>
  <c r="SJ104" i="19"/>
  <c r="SK104" i="19" s="1"/>
  <c r="SI104" i="19"/>
  <c r="SH104" i="19"/>
  <c r="SG104" i="19"/>
  <c r="SF104" i="19"/>
  <c r="SE104" i="19"/>
  <c r="SD104" i="19"/>
  <c r="SC104" i="19"/>
  <c r="SB104" i="19"/>
  <c r="SA104" i="19"/>
  <c r="RZ104" i="19"/>
  <c r="RY104" i="19"/>
  <c r="RX104" i="19"/>
  <c r="RW104" i="19"/>
  <c r="RV104" i="19"/>
  <c r="RU104" i="19"/>
  <c r="RT104" i="19"/>
  <c r="RS104" i="19"/>
  <c r="RR104" i="19"/>
  <c r="RQ104" i="19"/>
  <c r="RP104" i="19"/>
  <c r="RO104" i="19"/>
  <c r="RN104" i="19"/>
  <c r="RM104" i="19"/>
  <c r="RL104" i="19"/>
  <c r="RK104" i="19"/>
  <c r="RJ104" i="19"/>
  <c r="RI104" i="19"/>
  <c r="RH104" i="19"/>
  <c r="RG104" i="19"/>
  <c r="RF104" i="19"/>
  <c r="RE104" i="19"/>
  <c r="RD104" i="19"/>
  <c r="RC104" i="19"/>
  <c r="RB104" i="19"/>
  <c r="RA104" i="19"/>
  <c r="QZ104" i="19"/>
  <c r="QY104" i="19"/>
  <c r="QX104" i="19"/>
  <c r="QW104" i="19"/>
  <c r="QV104" i="19"/>
  <c r="QU104" i="19"/>
  <c r="QT104" i="19"/>
  <c r="QS104" i="19"/>
  <c r="QR104" i="19"/>
  <c r="QQ104" i="19"/>
  <c r="QP104" i="19"/>
  <c r="QO104" i="19"/>
  <c r="QN104" i="19"/>
  <c r="QM104" i="19"/>
  <c r="QL104" i="19"/>
  <c r="QK104" i="19"/>
  <c r="QJ104" i="19"/>
  <c r="QI104" i="19"/>
  <c r="QH104" i="19"/>
  <c r="QG104" i="19"/>
  <c r="QF104" i="19"/>
  <c r="QE104" i="19"/>
  <c r="QD104" i="19"/>
  <c r="QC104" i="19"/>
  <c r="QB104" i="19"/>
  <c r="QA104" i="19"/>
  <c r="PZ104" i="19"/>
  <c r="PY104" i="19"/>
  <c r="PX104" i="19"/>
  <c r="PW104" i="19"/>
  <c r="PV104" i="19"/>
  <c r="PU104" i="19"/>
  <c r="PT104" i="19"/>
  <c r="PS104" i="19"/>
  <c r="PR104" i="19"/>
  <c r="PQ104" i="19"/>
  <c r="PP104" i="19"/>
  <c r="PO104" i="19"/>
  <c r="PN104" i="19"/>
  <c r="PM104" i="19"/>
  <c r="PL104" i="19"/>
  <c r="PK104" i="19"/>
  <c r="PJ104" i="19"/>
  <c r="PI104" i="19"/>
  <c r="PH104" i="19"/>
  <c r="PG104" i="19"/>
  <c r="PF104" i="19"/>
  <c r="PE104" i="19"/>
  <c r="PD104" i="19"/>
  <c r="PC104" i="19"/>
  <c r="PB104" i="19"/>
  <c r="PA104" i="19"/>
  <c r="OZ104" i="19"/>
  <c r="OY104" i="19"/>
  <c r="OX104" i="19"/>
  <c r="OW104" i="19"/>
  <c r="OV104" i="19"/>
  <c r="OU104" i="19"/>
  <c r="OT104" i="19"/>
  <c r="OS104" i="19"/>
  <c r="OR104" i="19"/>
  <c r="OQ104" i="19"/>
  <c r="OP104" i="19"/>
  <c r="OO104" i="19"/>
  <c r="ON104" i="19"/>
  <c r="OM104" i="19"/>
  <c r="OL104" i="19"/>
  <c r="OK104" i="19"/>
  <c r="OJ104" i="19"/>
  <c r="OI104" i="19"/>
  <c r="OH104" i="19"/>
  <c r="OG104" i="19"/>
  <c r="OF104" i="19"/>
  <c r="OE104" i="19"/>
  <c r="OD104" i="19"/>
  <c r="OC104" i="19"/>
  <c r="OB104" i="19"/>
  <c r="OA104" i="19"/>
  <c r="NZ104" i="19"/>
  <c r="NY104" i="19"/>
  <c r="NX104" i="19"/>
  <c r="NW104" i="19"/>
  <c r="NV104" i="19"/>
  <c r="NU104" i="19"/>
  <c r="NT104" i="19"/>
  <c r="NS104" i="19"/>
  <c r="NR104" i="19"/>
  <c r="NQ104" i="19"/>
  <c r="NP104" i="19"/>
  <c r="NO104" i="19"/>
  <c r="NN104" i="19"/>
  <c r="NM104" i="19"/>
  <c r="NL104" i="19"/>
  <c r="NK104" i="19"/>
  <c r="NJ104" i="19"/>
  <c r="NI104" i="19"/>
  <c r="NH104" i="19"/>
  <c r="NG104" i="19"/>
  <c r="NF104" i="19"/>
  <c r="NE104" i="19"/>
  <c r="ND104" i="19"/>
  <c r="NC104" i="19"/>
  <c r="NB104" i="19"/>
  <c r="NA104" i="19"/>
  <c r="MZ104" i="19"/>
  <c r="MY104" i="19"/>
  <c r="MX104" i="19"/>
  <c r="MW104" i="19"/>
  <c r="MV104" i="19"/>
  <c r="MU104" i="19"/>
  <c r="MT104" i="19"/>
  <c r="MS104" i="19"/>
  <c r="MR104" i="19"/>
  <c r="MQ104" i="19"/>
  <c r="MP104" i="19"/>
  <c r="MO104" i="19"/>
  <c r="MN104" i="19"/>
  <c r="MM104" i="19"/>
  <c r="ML104" i="19"/>
  <c r="MK104" i="19"/>
  <c r="MJ104" i="19"/>
  <c r="MI104" i="19"/>
  <c r="MH104" i="19"/>
  <c r="MG104" i="19"/>
  <c r="MF104" i="19"/>
  <c r="ME104" i="19"/>
  <c r="MD104" i="19"/>
  <c r="MC104" i="19"/>
  <c r="MB104" i="19"/>
  <c r="MA104" i="19"/>
  <c r="LZ104" i="19"/>
  <c r="LY104" i="19"/>
  <c r="LX104" i="19"/>
  <c r="LW104" i="19"/>
  <c r="LV104" i="19"/>
  <c r="LU104" i="19"/>
  <c r="LT104" i="19"/>
  <c r="LS104" i="19"/>
  <c r="LR104" i="19"/>
  <c r="LQ104" i="19"/>
  <c r="LP104" i="19"/>
  <c r="LO104" i="19"/>
  <c r="LN104" i="19"/>
  <c r="LM104" i="19"/>
  <c r="LL104" i="19"/>
  <c r="LK104" i="19"/>
  <c r="LJ104" i="19"/>
  <c r="LI104" i="19"/>
  <c r="LH104" i="19"/>
  <c r="LG104" i="19"/>
  <c r="LF104" i="19"/>
  <c r="LE104" i="19"/>
  <c r="LD104" i="19"/>
  <c r="LC104" i="19"/>
  <c r="LB104" i="19"/>
  <c r="LA104" i="19"/>
  <c r="KZ104" i="19"/>
  <c r="KY104" i="19"/>
  <c r="KX104" i="19"/>
  <c r="KW104" i="19"/>
  <c r="KV104" i="19"/>
  <c r="KU104" i="19"/>
  <c r="KT104" i="19"/>
  <c r="KS104" i="19"/>
  <c r="KR104" i="19"/>
  <c r="KQ104" i="19"/>
  <c r="KP104" i="19"/>
  <c r="KO104" i="19"/>
  <c r="KN104" i="19"/>
  <c r="KM104" i="19"/>
  <c r="KL104" i="19"/>
  <c r="KK104" i="19"/>
  <c r="KJ104" i="19"/>
  <c r="KI104" i="19"/>
  <c r="KH104" i="19"/>
  <c r="KG104" i="19"/>
  <c r="KF104" i="19"/>
  <c r="KE104" i="19"/>
  <c r="KD104" i="19"/>
  <c r="KC104" i="19"/>
  <c r="KB104" i="19"/>
  <c r="KA104" i="19"/>
  <c r="JZ104" i="19"/>
  <c r="JY104" i="19"/>
  <c r="JX104" i="19"/>
  <c r="JW104" i="19"/>
  <c r="JV104" i="19"/>
  <c r="JU104" i="19"/>
  <c r="JT104" i="19"/>
  <c r="JS104" i="19"/>
  <c r="JR104" i="19"/>
  <c r="JQ104" i="19"/>
  <c r="JP104" i="19"/>
  <c r="JO104" i="19"/>
  <c r="JN104" i="19"/>
  <c r="JM104" i="19"/>
  <c r="JL104" i="19"/>
  <c r="JK104" i="19"/>
  <c r="JJ104" i="19"/>
  <c r="JI104" i="19"/>
  <c r="JH104" i="19"/>
  <c r="JG104" i="19"/>
  <c r="JF104" i="19"/>
  <c r="JE104" i="19"/>
  <c r="JD104" i="19"/>
  <c r="JC104" i="19"/>
  <c r="JB104" i="19"/>
  <c r="JA104" i="19"/>
  <c r="IZ104" i="19"/>
  <c r="IY104" i="19"/>
  <c r="IX104" i="19"/>
  <c r="IW104" i="19"/>
  <c r="IV104" i="19"/>
  <c r="IU104" i="19"/>
  <c r="IT104" i="19"/>
  <c r="IS104" i="19"/>
  <c r="IR104" i="19"/>
  <c r="IQ104" i="19"/>
  <c r="IP104" i="19"/>
  <c r="IO104" i="19"/>
  <c r="IN104" i="19"/>
  <c r="IM104" i="19"/>
  <c r="IL104" i="19"/>
  <c r="IK104" i="19"/>
  <c r="IJ104" i="19"/>
  <c r="II104" i="19"/>
  <c r="IH104" i="19"/>
  <c r="IG104" i="19"/>
  <c r="IF104" i="19"/>
  <c r="IE104" i="19"/>
  <c r="ID104" i="19"/>
  <c r="IC104" i="19"/>
  <c r="IB104" i="19"/>
  <c r="IA104" i="19"/>
  <c r="HZ104" i="19"/>
  <c r="HY104" i="19"/>
  <c r="HX104" i="19"/>
  <c r="HW104" i="19"/>
  <c r="HV104" i="19"/>
  <c r="HU104" i="19"/>
  <c r="HT104" i="19"/>
  <c r="HS104" i="19"/>
  <c r="HR104" i="19"/>
  <c r="HQ104" i="19"/>
  <c r="HP104" i="19"/>
  <c r="HO104" i="19"/>
  <c r="HN104" i="19"/>
  <c r="HM104" i="19"/>
  <c r="HL104" i="19"/>
  <c r="HK104" i="19"/>
  <c r="HJ104" i="19"/>
  <c r="HI104" i="19"/>
  <c r="HH104" i="19"/>
  <c r="HG104" i="19"/>
  <c r="HF104" i="19"/>
  <c r="HE104" i="19"/>
  <c r="HD104" i="19"/>
  <c r="HC104" i="19"/>
  <c r="HB104" i="19"/>
  <c r="HA104" i="19"/>
  <c r="GZ104" i="19"/>
  <c r="GY104" i="19"/>
  <c r="GX104" i="19"/>
  <c r="GW104" i="19"/>
  <c r="GV104" i="19"/>
  <c r="GU104" i="19"/>
  <c r="GT104" i="19"/>
  <c r="GS104" i="19"/>
  <c r="GR104" i="19"/>
  <c r="GQ104" i="19"/>
  <c r="GP104" i="19"/>
  <c r="GO104" i="19"/>
  <c r="GN104" i="19"/>
  <c r="GM104" i="19"/>
  <c r="GL104" i="19"/>
  <c r="GK104" i="19"/>
  <c r="GJ104" i="19"/>
  <c r="GI104" i="19"/>
  <c r="GH104" i="19"/>
  <c r="GG104" i="19"/>
  <c r="GF104" i="19"/>
  <c r="GE104" i="19"/>
  <c r="GD104" i="19"/>
  <c r="GC104" i="19"/>
  <c r="GB104" i="19"/>
  <c r="GA104" i="19"/>
  <c r="FZ104" i="19"/>
  <c r="FY104" i="19"/>
  <c r="FX104" i="19"/>
  <c r="FW104" i="19"/>
  <c r="FV104" i="19"/>
  <c r="FU104" i="19"/>
  <c r="FT104" i="19"/>
  <c r="FS104" i="19"/>
  <c r="FR104" i="19"/>
  <c r="FQ104" i="19"/>
  <c r="FP104" i="19"/>
  <c r="FO104" i="19"/>
  <c r="FN104" i="19"/>
  <c r="FM104" i="19"/>
  <c r="FL104" i="19"/>
  <c r="FK104" i="19"/>
  <c r="FJ104" i="19"/>
  <c r="FI104" i="19"/>
  <c r="FH104" i="19"/>
  <c r="FG104" i="19"/>
  <c r="FF104" i="19"/>
  <c r="FE104" i="19"/>
  <c r="FD104" i="19"/>
  <c r="FC104" i="19"/>
  <c r="FB104" i="19"/>
  <c r="FA104" i="19"/>
  <c r="EZ104" i="19"/>
  <c r="EY104" i="19"/>
  <c r="EX104" i="19"/>
  <c r="EW104" i="19"/>
  <c r="EV104" i="19"/>
  <c r="EU104" i="19"/>
  <c r="ET104" i="19"/>
  <c r="ES104" i="19"/>
  <c r="ER104" i="19"/>
  <c r="EQ104" i="19"/>
  <c r="EP104" i="19"/>
  <c r="EO104" i="19"/>
  <c r="EN104" i="19"/>
  <c r="EM104" i="19"/>
  <c r="EL104" i="19"/>
  <c r="EK104" i="19"/>
  <c r="EJ104" i="19"/>
  <c r="EI104" i="19"/>
  <c r="EH104" i="19"/>
  <c r="EG104" i="19"/>
  <c r="EF104" i="19"/>
  <c r="EE104" i="19"/>
  <c r="ED104" i="19"/>
  <c r="EC104" i="19"/>
  <c r="EB104" i="19"/>
  <c r="EA104" i="19"/>
  <c r="DZ104" i="19"/>
  <c r="DY104" i="19"/>
  <c r="DX104" i="19"/>
  <c r="DW104" i="19"/>
  <c r="DV104" i="19"/>
  <c r="DU104" i="19"/>
  <c r="DT104" i="19"/>
  <c r="DS104" i="19"/>
  <c r="DR104" i="19"/>
  <c r="DQ104" i="19"/>
  <c r="DP104" i="19"/>
  <c r="DO104" i="19"/>
  <c r="DN104" i="19"/>
  <c r="DM104" i="19"/>
  <c r="DL104" i="19"/>
  <c r="DK104" i="19"/>
  <c r="DJ104" i="19"/>
  <c r="DI104" i="19"/>
  <c r="DH104" i="19"/>
  <c r="DG104" i="19"/>
  <c r="DF104" i="19"/>
  <c r="DE104" i="19"/>
  <c r="DD104" i="19"/>
  <c r="DC104" i="19"/>
  <c r="DB104" i="19"/>
  <c r="DA104" i="19"/>
  <c r="CZ104" i="19"/>
  <c r="CY104" i="19"/>
  <c r="CX104" i="19"/>
  <c r="CW104" i="19"/>
  <c r="CV104" i="19"/>
  <c r="CU104" i="19"/>
  <c r="CT104" i="19"/>
  <c r="CS104" i="19"/>
  <c r="CR104" i="19"/>
  <c r="CQ104" i="19"/>
  <c r="CP104" i="19"/>
  <c r="CO104" i="19"/>
  <c r="CN104" i="19"/>
  <c r="CM104" i="19"/>
  <c r="CL104" i="19"/>
  <c r="CK104" i="19"/>
  <c r="CJ104" i="19"/>
  <c r="CI104" i="19"/>
  <c r="CH104" i="19"/>
  <c r="CG104" i="19"/>
  <c r="CF104" i="19"/>
  <c r="CE104" i="19"/>
  <c r="CD104" i="19"/>
  <c r="CC104" i="19"/>
  <c r="CB104" i="19"/>
  <c r="CA104" i="19"/>
  <c r="BZ104" i="19"/>
  <c r="BY104" i="19"/>
  <c r="BX104" i="19"/>
  <c r="BW104" i="19"/>
  <c r="BV104" i="19"/>
  <c r="BU104" i="19"/>
  <c r="BT104" i="19"/>
  <c r="BS104" i="19"/>
  <c r="BR104" i="19"/>
  <c r="BQ104" i="19"/>
  <c r="BP104" i="19"/>
  <c r="BO104" i="19"/>
  <c r="BN104" i="19"/>
  <c r="BM104" i="19"/>
  <c r="BL104" i="19"/>
  <c r="BK104" i="19"/>
  <c r="BJ104" i="19"/>
  <c r="BI104" i="19"/>
  <c r="BH104" i="19"/>
  <c r="BG104" i="19"/>
  <c r="BF104" i="19"/>
  <c r="BE104" i="19"/>
  <c r="BD104" i="19"/>
  <c r="BC104" i="19"/>
  <c r="BB104" i="19"/>
  <c r="BA104" i="19"/>
  <c r="AZ104" i="19"/>
  <c r="AY104" i="19"/>
  <c r="AX104" i="19"/>
  <c r="AW104" i="19"/>
  <c r="AV104" i="19"/>
  <c r="AU104" i="19"/>
  <c r="AT104" i="19"/>
  <c r="AS104" i="19"/>
  <c r="AR104" i="19"/>
  <c r="AQ104" i="19"/>
  <c r="AP104" i="19"/>
  <c r="AO104" i="19"/>
  <c r="AN104" i="19"/>
  <c r="AM104" i="19"/>
  <c r="AL104" i="19"/>
  <c r="AK104" i="19"/>
  <c r="AJ104" i="19"/>
  <c r="AI104" i="19"/>
  <c r="AH104" i="19"/>
  <c r="AG104" i="19"/>
  <c r="AF104" i="19"/>
  <c r="AE104" i="19"/>
  <c r="AD104" i="19"/>
  <c r="AC104" i="19"/>
  <c r="AB104" i="19"/>
  <c r="AA104" i="19"/>
  <c r="Z104" i="19"/>
  <c r="Y104" i="19"/>
  <c r="X104" i="19"/>
  <c r="W104" i="19"/>
  <c r="V104" i="19"/>
  <c r="U104" i="19"/>
  <c r="T104" i="19"/>
  <c r="S104" i="19"/>
  <c r="R104" i="19"/>
  <c r="Q104" i="19"/>
  <c r="P104" i="19"/>
  <c r="O104" i="19"/>
  <c r="N104" i="19"/>
  <c r="M104" i="19"/>
  <c r="L104" i="19"/>
  <c r="SJ102" i="19"/>
  <c r="SK102" i="19" s="1"/>
  <c r="SI102" i="19"/>
  <c r="SH102" i="19"/>
  <c r="SG102" i="19"/>
  <c r="SF102" i="19"/>
  <c r="SE102" i="19"/>
  <c r="SD102" i="19"/>
  <c r="SC102" i="19"/>
  <c r="SB102" i="19"/>
  <c r="SA102" i="19"/>
  <c r="RZ102" i="19"/>
  <c r="RY102" i="19"/>
  <c r="RX102" i="19"/>
  <c r="RW102" i="19"/>
  <c r="RV102" i="19"/>
  <c r="RU102" i="19"/>
  <c r="RT102" i="19"/>
  <c r="RS102" i="19"/>
  <c r="RR102" i="19"/>
  <c r="RQ102" i="19"/>
  <c r="RP102" i="19"/>
  <c r="RO102" i="19"/>
  <c r="RN102" i="19"/>
  <c r="RM102" i="19"/>
  <c r="RL102" i="19"/>
  <c r="RK102" i="19"/>
  <c r="RJ102" i="19"/>
  <c r="RI102" i="19"/>
  <c r="RH102" i="19"/>
  <c r="RG102" i="19"/>
  <c r="RF102" i="19"/>
  <c r="RE102" i="19"/>
  <c r="RD102" i="19"/>
  <c r="RC102" i="19"/>
  <c r="RB102" i="19"/>
  <c r="RA102" i="19"/>
  <c r="QZ102" i="19"/>
  <c r="QY102" i="19"/>
  <c r="QX102" i="19"/>
  <c r="QW102" i="19"/>
  <c r="QV102" i="19"/>
  <c r="QU102" i="19"/>
  <c r="QT102" i="19"/>
  <c r="QS102" i="19"/>
  <c r="QR102" i="19"/>
  <c r="QQ102" i="19"/>
  <c r="QP102" i="19"/>
  <c r="QO102" i="19"/>
  <c r="QN102" i="19"/>
  <c r="QM102" i="19"/>
  <c r="QL102" i="19"/>
  <c r="QK102" i="19"/>
  <c r="QJ102" i="19"/>
  <c r="QI102" i="19"/>
  <c r="QH102" i="19"/>
  <c r="QG102" i="19"/>
  <c r="QF102" i="19"/>
  <c r="QE102" i="19"/>
  <c r="QD102" i="19"/>
  <c r="QC102" i="19"/>
  <c r="QB102" i="19"/>
  <c r="QA102" i="19"/>
  <c r="PZ102" i="19"/>
  <c r="PY102" i="19"/>
  <c r="PX102" i="19"/>
  <c r="PW102" i="19"/>
  <c r="PV102" i="19"/>
  <c r="PU102" i="19"/>
  <c r="PT102" i="19"/>
  <c r="PS102" i="19"/>
  <c r="PR102" i="19"/>
  <c r="PQ102" i="19"/>
  <c r="PP102" i="19"/>
  <c r="PO102" i="19"/>
  <c r="PN102" i="19"/>
  <c r="PM102" i="19"/>
  <c r="PL102" i="19"/>
  <c r="PK102" i="19"/>
  <c r="PJ102" i="19"/>
  <c r="PI102" i="19"/>
  <c r="PH102" i="19"/>
  <c r="PG102" i="19"/>
  <c r="PF102" i="19"/>
  <c r="PE102" i="19"/>
  <c r="PD102" i="19"/>
  <c r="PC102" i="19"/>
  <c r="PB102" i="19"/>
  <c r="PA102" i="19"/>
  <c r="OZ102" i="19"/>
  <c r="OY102" i="19"/>
  <c r="OX102" i="19"/>
  <c r="OW102" i="19"/>
  <c r="OV102" i="19"/>
  <c r="OU102" i="19"/>
  <c r="OT102" i="19"/>
  <c r="OS102" i="19"/>
  <c r="OR102" i="19"/>
  <c r="OQ102" i="19"/>
  <c r="OP102" i="19"/>
  <c r="OO102" i="19"/>
  <c r="ON102" i="19"/>
  <c r="OM102" i="19"/>
  <c r="OL102" i="19"/>
  <c r="OK102" i="19"/>
  <c r="OJ102" i="19"/>
  <c r="OI102" i="19"/>
  <c r="OH102" i="19"/>
  <c r="OG102" i="19"/>
  <c r="OF102" i="19"/>
  <c r="OE102" i="19"/>
  <c r="OD102" i="19"/>
  <c r="OC102" i="19"/>
  <c r="OB102" i="19"/>
  <c r="OA102" i="19"/>
  <c r="NZ102" i="19"/>
  <c r="NY102" i="19"/>
  <c r="NX102" i="19"/>
  <c r="NW102" i="19"/>
  <c r="NV102" i="19"/>
  <c r="NU102" i="19"/>
  <c r="NT102" i="19"/>
  <c r="NS102" i="19"/>
  <c r="NR102" i="19"/>
  <c r="NQ102" i="19"/>
  <c r="NP102" i="19"/>
  <c r="NO102" i="19"/>
  <c r="NN102" i="19"/>
  <c r="NM102" i="19"/>
  <c r="NL102" i="19"/>
  <c r="NK102" i="19"/>
  <c r="NJ102" i="19"/>
  <c r="NI102" i="19"/>
  <c r="NH102" i="19"/>
  <c r="NG102" i="19"/>
  <c r="NF102" i="19"/>
  <c r="NE102" i="19"/>
  <c r="ND102" i="19"/>
  <c r="NC102" i="19"/>
  <c r="NB102" i="19"/>
  <c r="NA102" i="19"/>
  <c r="MZ102" i="19"/>
  <c r="MY102" i="19"/>
  <c r="MX102" i="19"/>
  <c r="MW102" i="19"/>
  <c r="MV102" i="19"/>
  <c r="MU102" i="19"/>
  <c r="MT102" i="19"/>
  <c r="MS102" i="19"/>
  <c r="MR102" i="19"/>
  <c r="MQ102" i="19"/>
  <c r="MP102" i="19"/>
  <c r="MO102" i="19"/>
  <c r="MN102" i="19"/>
  <c r="MM102" i="19"/>
  <c r="ML102" i="19"/>
  <c r="MK102" i="19"/>
  <c r="MJ102" i="19"/>
  <c r="MI102" i="19"/>
  <c r="MH102" i="19"/>
  <c r="MG102" i="19"/>
  <c r="MF102" i="19"/>
  <c r="ME102" i="19"/>
  <c r="MD102" i="19"/>
  <c r="MC102" i="19"/>
  <c r="MB102" i="19"/>
  <c r="MA102" i="19"/>
  <c r="LZ102" i="19"/>
  <c r="LY102" i="19"/>
  <c r="LX102" i="19"/>
  <c r="LW102" i="19"/>
  <c r="LV102" i="19"/>
  <c r="LU102" i="19"/>
  <c r="LT102" i="19"/>
  <c r="LS102" i="19"/>
  <c r="LR102" i="19"/>
  <c r="LQ102" i="19"/>
  <c r="LP102" i="19"/>
  <c r="LO102" i="19"/>
  <c r="LN102" i="19"/>
  <c r="LM102" i="19"/>
  <c r="LL102" i="19"/>
  <c r="LK102" i="19"/>
  <c r="LJ102" i="19"/>
  <c r="LI102" i="19"/>
  <c r="LH102" i="19"/>
  <c r="LG102" i="19"/>
  <c r="LF102" i="19"/>
  <c r="LE102" i="19"/>
  <c r="LD102" i="19"/>
  <c r="LC102" i="19"/>
  <c r="LB102" i="19"/>
  <c r="LA102" i="19"/>
  <c r="KZ102" i="19"/>
  <c r="KY102" i="19"/>
  <c r="KX102" i="19"/>
  <c r="KW102" i="19"/>
  <c r="KV102" i="19"/>
  <c r="KU102" i="19"/>
  <c r="KT102" i="19"/>
  <c r="KS102" i="19"/>
  <c r="KR102" i="19"/>
  <c r="KQ102" i="19"/>
  <c r="KP102" i="19"/>
  <c r="KO102" i="19"/>
  <c r="KN102" i="19"/>
  <c r="KM102" i="19"/>
  <c r="KL102" i="19"/>
  <c r="KK102" i="19"/>
  <c r="KJ102" i="19"/>
  <c r="KI102" i="19"/>
  <c r="KH102" i="19"/>
  <c r="KG102" i="19"/>
  <c r="KF102" i="19"/>
  <c r="KE102" i="19"/>
  <c r="KD102" i="19"/>
  <c r="KC102" i="19"/>
  <c r="KB102" i="19"/>
  <c r="KA102" i="19"/>
  <c r="JZ102" i="19"/>
  <c r="JY102" i="19"/>
  <c r="JX102" i="19"/>
  <c r="JW102" i="19"/>
  <c r="JV102" i="19"/>
  <c r="JU102" i="19"/>
  <c r="JT102" i="19"/>
  <c r="JS102" i="19"/>
  <c r="JR102" i="19"/>
  <c r="JQ102" i="19"/>
  <c r="JP102" i="19"/>
  <c r="JO102" i="19"/>
  <c r="JN102" i="19"/>
  <c r="JM102" i="19"/>
  <c r="JL102" i="19"/>
  <c r="JK102" i="19"/>
  <c r="JJ102" i="19"/>
  <c r="JI102" i="19"/>
  <c r="JH102" i="19"/>
  <c r="JG102" i="19"/>
  <c r="JF102" i="19"/>
  <c r="JE102" i="19"/>
  <c r="JD102" i="19"/>
  <c r="JC102" i="19"/>
  <c r="JB102" i="19"/>
  <c r="JA102" i="19"/>
  <c r="IZ102" i="19"/>
  <c r="IY102" i="19"/>
  <c r="IX102" i="19"/>
  <c r="IW102" i="19"/>
  <c r="IV102" i="19"/>
  <c r="IU102" i="19"/>
  <c r="IT102" i="19"/>
  <c r="IS102" i="19"/>
  <c r="IR102" i="19"/>
  <c r="IQ102" i="19"/>
  <c r="IP102" i="19"/>
  <c r="IO102" i="19"/>
  <c r="IN102" i="19"/>
  <c r="IM102" i="19"/>
  <c r="IL102" i="19"/>
  <c r="IK102" i="19"/>
  <c r="IJ102" i="19"/>
  <c r="II102" i="19"/>
  <c r="IH102" i="19"/>
  <c r="IG102" i="19"/>
  <c r="IF102" i="19"/>
  <c r="IE102" i="19"/>
  <c r="ID102" i="19"/>
  <c r="IC102" i="19"/>
  <c r="IB102" i="19"/>
  <c r="IA102" i="19"/>
  <c r="HZ102" i="19"/>
  <c r="HY102" i="19"/>
  <c r="HX102" i="19"/>
  <c r="HW102" i="19"/>
  <c r="HV102" i="19"/>
  <c r="HU102" i="19"/>
  <c r="HT102" i="19"/>
  <c r="HS102" i="19"/>
  <c r="HR102" i="19"/>
  <c r="HQ102" i="19"/>
  <c r="HP102" i="19"/>
  <c r="HO102" i="19"/>
  <c r="HN102" i="19"/>
  <c r="HM102" i="19"/>
  <c r="HL102" i="19"/>
  <c r="HK102" i="19"/>
  <c r="HJ102" i="19"/>
  <c r="HI102" i="19"/>
  <c r="HH102" i="19"/>
  <c r="HG102" i="19"/>
  <c r="HF102" i="19"/>
  <c r="HE102" i="19"/>
  <c r="HD102" i="19"/>
  <c r="HC102" i="19"/>
  <c r="HB102" i="19"/>
  <c r="HA102" i="19"/>
  <c r="GZ102" i="19"/>
  <c r="GY102" i="19"/>
  <c r="GX102" i="19"/>
  <c r="GW102" i="19"/>
  <c r="GV102" i="19"/>
  <c r="GU102" i="19"/>
  <c r="GT102" i="19"/>
  <c r="GS102" i="19"/>
  <c r="GR102" i="19"/>
  <c r="GQ102" i="19"/>
  <c r="GP102" i="19"/>
  <c r="GO102" i="19"/>
  <c r="GN102" i="19"/>
  <c r="GM102" i="19"/>
  <c r="GL102" i="19"/>
  <c r="GK102" i="19"/>
  <c r="GJ102" i="19"/>
  <c r="GI102" i="19"/>
  <c r="GH102" i="19"/>
  <c r="GG102" i="19"/>
  <c r="GF102" i="19"/>
  <c r="GE102" i="19"/>
  <c r="GD102" i="19"/>
  <c r="GC102" i="19"/>
  <c r="GB102" i="19"/>
  <c r="GA102" i="19"/>
  <c r="FZ102" i="19"/>
  <c r="FY102" i="19"/>
  <c r="FX102" i="19"/>
  <c r="FW102" i="19"/>
  <c r="FV102" i="19"/>
  <c r="FU102" i="19"/>
  <c r="FT102" i="19"/>
  <c r="FS102" i="19"/>
  <c r="FR102" i="19"/>
  <c r="FQ102" i="19"/>
  <c r="FP102" i="19"/>
  <c r="FO102" i="19"/>
  <c r="FN102" i="19"/>
  <c r="FM102" i="19"/>
  <c r="FL102" i="19"/>
  <c r="FK102" i="19"/>
  <c r="FJ102" i="19"/>
  <c r="FI102" i="19"/>
  <c r="FH102" i="19"/>
  <c r="FG102" i="19"/>
  <c r="FF102" i="19"/>
  <c r="FE102" i="19"/>
  <c r="FD102" i="19"/>
  <c r="FC102" i="19"/>
  <c r="FB102" i="19"/>
  <c r="FA102" i="19"/>
  <c r="EZ102" i="19"/>
  <c r="EY102" i="19"/>
  <c r="EX102" i="19"/>
  <c r="EW102" i="19"/>
  <c r="EV102" i="19"/>
  <c r="EU102" i="19"/>
  <c r="ET102" i="19"/>
  <c r="ES102" i="19"/>
  <c r="ER102" i="19"/>
  <c r="EQ102" i="19"/>
  <c r="EP102" i="19"/>
  <c r="EO102" i="19"/>
  <c r="EN102" i="19"/>
  <c r="EM102" i="19"/>
  <c r="EL102" i="19"/>
  <c r="EK102" i="19"/>
  <c r="EJ102" i="19"/>
  <c r="EI102" i="19"/>
  <c r="EH102" i="19"/>
  <c r="EG102" i="19"/>
  <c r="EF102" i="19"/>
  <c r="EE102" i="19"/>
  <c r="ED102" i="19"/>
  <c r="EC102" i="19"/>
  <c r="EB102" i="19"/>
  <c r="EA102" i="19"/>
  <c r="DZ102" i="19"/>
  <c r="DY102" i="19"/>
  <c r="DX102" i="19"/>
  <c r="DW102" i="19"/>
  <c r="DV102" i="19"/>
  <c r="DU102" i="19"/>
  <c r="DT102" i="19"/>
  <c r="DS102" i="19"/>
  <c r="DR102" i="19"/>
  <c r="DQ102" i="19"/>
  <c r="DP102" i="19"/>
  <c r="DO102" i="19"/>
  <c r="DN102" i="19"/>
  <c r="DM102" i="19"/>
  <c r="DL102" i="19"/>
  <c r="DK102" i="19"/>
  <c r="DJ102" i="19"/>
  <c r="DI102" i="19"/>
  <c r="DH102" i="19"/>
  <c r="DG102" i="19"/>
  <c r="DF102" i="19"/>
  <c r="DE102" i="19"/>
  <c r="DD102" i="19"/>
  <c r="DC102" i="19"/>
  <c r="DB102" i="19"/>
  <c r="DA102" i="19"/>
  <c r="CZ102" i="19"/>
  <c r="CY102" i="19"/>
  <c r="CX102" i="19"/>
  <c r="CW102" i="19"/>
  <c r="CV102" i="19"/>
  <c r="CU102" i="19"/>
  <c r="CT102" i="19"/>
  <c r="CS102" i="19"/>
  <c r="CR102" i="19"/>
  <c r="CQ102" i="19"/>
  <c r="CP102" i="19"/>
  <c r="CO102" i="19"/>
  <c r="CN102" i="19"/>
  <c r="CM102" i="19"/>
  <c r="CL102" i="19"/>
  <c r="CK102" i="19"/>
  <c r="CJ102" i="19"/>
  <c r="CI102" i="19"/>
  <c r="CH102" i="19"/>
  <c r="CG102" i="19"/>
  <c r="CF102" i="19"/>
  <c r="CE102" i="19"/>
  <c r="CD102" i="19"/>
  <c r="CC102" i="19"/>
  <c r="CB102" i="19"/>
  <c r="CA102" i="19"/>
  <c r="BZ102" i="19"/>
  <c r="BY102" i="19"/>
  <c r="BX102" i="19"/>
  <c r="BW102" i="19"/>
  <c r="BV102" i="19"/>
  <c r="BU102" i="19"/>
  <c r="BT102" i="19"/>
  <c r="BS102" i="19"/>
  <c r="BR102" i="19"/>
  <c r="BQ102" i="19"/>
  <c r="BP102" i="19"/>
  <c r="BO102" i="19"/>
  <c r="BN102" i="19"/>
  <c r="BM102" i="19"/>
  <c r="BL102" i="19"/>
  <c r="BK102" i="19"/>
  <c r="BJ102" i="19"/>
  <c r="BI102" i="19"/>
  <c r="BH102" i="19"/>
  <c r="BG102" i="19"/>
  <c r="BF102" i="19"/>
  <c r="BE102" i="19"/>
  <c r="BD102" i="19"/>
  <c r="BC102" i="19"/>
  <c r="BB102" i="19"/>
  <c r="BA102" i="19"/>
  <c r="AZ102" i="19"/>
  <c r="AY102" i="19"/>
  <c r="AX102" i="19"/>
  <c r="AW102" i="19"/>
  <c r="AV102" i="19"/>
  <c r="AU102" i="19"/>
  <c r="AT102" i="19"/>
  <c r="AS102" i="19"/>
  <c r="AR102" i="19"/>
  <c r="AQ102" i="19"/>
  <c r="AP102" i="19"/>
  <c r="AO102" i="19"/>
  <c r="AN102" i="19"/>
  <c r="AM102" i="19"/>
  <c r="AL102" i="19"/>
  <c r="AK102" i="19"/>
  <c r="AJ102" i="19"/>
  <c r="AI102" i="19"/>
  <c r="AH102" i="19"/>
  <c r="AG102" i="19"/>
  <c r="AF102" i="19"/>
  <c r="AE102" i="19"/>
  <c r="AD102" i="19"/>
  <c r="AC102" i="19"/>
  <c r="AB102" i="19"/>
  <c r="AA102" i="19"/>
  <c r="Z102" i="19"/>
  <c r="Y102" i="19"/>
  <c r="X102" i="19"/>
  <c r="W102" i="19"/>
  <c r="V102" i="19"/>
  <c r="U102" i="19"/>
  <c r="T102" i="19"/>
  <c r="S102" i="19"/>
  <c r="R102" i="19"/>
  <c r="Q102" i="19"/>
  <c r="P102" i="19"/>
  <c r="O102" i="19"/>
  <c r="N102" i="19"/>
  <c r="M102" i="19"/>
  <c r="L102" i="19"/>
  <c r="SJ101" i="19"/>
  <c r="SK101" i="19" s="1"/>
  <c r="SI101" i="19"/>
  <c r="SH101" i="19"/>
  <c r="SG101" i="19"/>
  <c r="SF101" i="19"/>
  <c r="SE101" i="19"/>
  <c r="SD101" i="19"/>
  <c r="SC101" i="19"/>
  <c r="SB101" i="19"/>
  <c r="SA101" i="19"/>
  <c r="RZ101" i="19"/>
  <c r="RY101" i="19"/>
  <c r="RX101" i="19"/>
  <c r="RW101" i="19"/>
  <c r="RV101" i="19"/>
  <c r="RU101" i="19"/>
  <c r="RT101" i="19"/>
  <c r="RS101" i="19"/>
  <c r="RR101" i="19"/>
  <c r="RQ101" i="19"/>
  <c r="RP101" i="19"/>
  <c r="RO101" i="19"/>
  <c r="RN101" i="19"/>
  <c r="RM101" i="19"/>
  <c r="RL101" i="19"/>
  <c r="RK101" i="19"/>
  <c r="RJ101" i="19"/>
  <c r="RI101" i="19"/>
  <c r="RH101" i="19"/>
  <c r="RG101" i="19"/>
  <c r="RF101" i="19"/>
  <c r="RE101" i="19"/>
  <c r="RD101" i="19"/>
  <c r="RC101" i="19"/>
  <c r="RB101" i="19"/>
  <c r="RA101" i="19"/>
  <c r="QZ101" i="19"/>
  <c r="QY101" i="19"/>
  <c r="QX101" i="19"/>
  <c r="QW101" i="19"/>
  <c r="QV101" i="19"/>
  <c r="QU101" i="19"/>
  <c r="QT101" i="19"/>
  <c r="QS101" i="19"/>
  <c r="QR101" i="19"/>
  <c r="QQ101" i="19"/>
  <c r="QP101" i="19"/>
  <c r="QO101" i="19"/>
  <c r="QN101" i="19"/>
  <c r="QM101" i="19"/>
  <c r="QL101" i="19"/>
  <c r="QK101" i="19"/>
  <c r="QJ101" i="19"/>
  <c r="QI101" i="19"/>
  <c r="QH101" i="19"/>
  <c r="QG101" i="19"/>
  <c r="QF101" i="19"/>
  <c r="QE101" i="19"/>
  <c r="QD101" i="19"/>
  <c r="QC101" i="19"/>
  <c r="QB101" i="19"/>
  <c r="QA101" i="19"/>
  <c r="PZ101" i="19"/>
  <c r="PY101" i="19"/>
  <c r="PX101" i="19"/>
  <c r="PW101" i="19"/>
  <c r="PV101" i="19"/>
  <c r="PU101" i="19"/>
  <c r="PT101" i="19"/>
  <c r="PS101" i="19"/>
  <c r="PR101" i="19"/>
  <c r="PQ101" i="19"/>
  <c r="PP101" i="19"/>
  <c r="PO101" i="19"/>
  <c r="PN101" i="19"/>
  <c r="PM101" i="19"/>
  <c r="PL101" i="19"/>
  <c r="PK101" i="19"/>
  <c r="PJ101" i="19"/>
  <c r="PI101" i="19"/>
  <c r="PH101" i="19"/>
  <c r="PG101" i="19"/>
  <c r="PF101" i="19"/>
  <c r="PE101" i="19"/>
  <c r="PD101" i="19"/>
  <c r="PC101" i="19"/>
  <c r="PB101" i="19"/>
  <c r="PA101" i="19"/>
  <c r="OZ101" i="19"/>
  <c r="OY101" i="19"/>
  <c r="OX101" i="19"/>
  <c r="OW101" i="19"/>
  <c r="OV101" i="19"/>
  <c r="OU101" i="19"/>
  <c r="OT101" i="19"/>
  <c r="OS101" i="19"/>
  <c r="OR101" i="19"/>
  <c r="OQ101" i="19"/>
  <c r="OP101" i="19"/>
  <c r="OO101" i="19"/>
  <c r="ON101" i="19"/>
  <c r="OM101" i="19"/>
  <c r="OL101" i="19"/>
  <c r="OK101" i="19"/>
  <c r="OJ101" i="19"/>
  <c r="OI101" i="19"/>
  <c r="OH101" i="19"/>
  <c r="OG101" i="19"/>
  <c r="OF101" i="19"/>
  <c r="OE101" i="19"/>
  <c r="OD101" i="19"/>
  <c r="OC101" i="19"/>
  <c r="OB101" i="19"/>
  <c r="OA101" i="19"/>
  <c r="NZ101" i="19"/>
  <c r="NY101" i="19"/>
  <c r="NX101" i="19"/>
  <c r="NW101" i="19"/>
  <c r="NV101" i="19"/>
  <c r="NU101" i="19"/>
  <c r="NT101" i="19"/>
  <c r="NS101" i="19"/>
  <c r="NR101" i="19"/>
  <c r="NQ101" i="19"/>
  <c r="NP101" i="19"/>
  <c r="NO101" i="19"/>
  <c r="NN101" i="19"/>
  <c r="NM101" i="19"/>
  <c r="NL101" i="19"/>
  <c r="NK101" i="19"/>
  <c r="NJ101" i="19"/>
  <c r="NI101" i="19"/>
  <c r="NH101" i="19"/>
  <c r="NG101" i="19"/>
  <c r="NF101" i="19"/>
  <c r="NE101" i="19"/>
  <c r="ND101" i="19"/>
  <c r="NC101" i="19"/>
  <c r="NB101" i="19"/>
  <c r="NA101" i="19"/>
  <c r="MZ101" i="19"/>
  <c r="MY101" i="19"/>
  <c r="MX101" i="19"/>
  <c r="MW101" i="19"/>
  <c r="MV101" i="19"/>
  <c r="MU101" i="19"/>
  <c r="MT101" i="19"/>
  <c r="MS101" i="19"/>
  <c r="MR101" i="19"/>
  <c r="MQ101" i="19"/>
  <c r="MP101" i="19"/>
  <c r="MO101" i="19"/>
  <c r="MN101" i="19"/>
  <c r="MM101" i="19"/>
  <c r="ML101" i="19"/>
  <c r="MK101" i="19"/>
  <c r="MJ101" i="19"/>
  <c r="MI101" i="19"/>
  <c r="MH101" i="19"/>
  <c r="MG101" i="19"/>
  <c r="MF101" i="19"/>
  <c r="ME101" i="19"/>
  <c r="MD101" i="19"/>
  <c r="MC101" i="19"/>
  <c r="MB101" i="19"/>
  <c r="MA101" i="19"/>
  <c r="LZ101" i="19"/>
  <c r="LY101" i="19"/>
  <c r="LX101" i="19"/>
  <c r="LW101" i="19"/>
  <c r="LV101" i="19"/>
  <c r="LU101" i="19"/>
  <c r="LT101" i="19"/>
  <c r="LS101" i="19"/>
  <c r="LR101" i="19"/>
  <c r="LQ101" i="19"/>
  <c r="LP101" i="19"/>
  <c r="LO101" i="19"/>
  <c r="LN101" i="19"/>
  <c r="LM101" i="19"/>
  <c r="LL101" i="19"/>
  <c r="LK101" i="19"/>
  <c r="LJ101" i="19"/>
  <c r="LI101" i="19"/>
  <c r="LH101" i="19"/>
  <c r="LG101" i="19"/>
  <c r="LF101" i="19"/>
  <c r="LE101" i="19"/>
  <c r="LD101" i="19"/>
  <c r="LC101" i="19"/>
  <c r="LB101" i="19"/>
  <c r="LA101" i="19"/>
  <c r="KZ101" i="19"/>
  <c r="KY101" i="19"/>
  <c r="KX101" i="19"/>
  <c r="KW101" i="19"/>
  <c r="KV101" i="19"/>
  <c r="KU101" i="19"/>
  <c r="KT101" i="19"/>
  <c r="KS101" i="19"/>
  <c r="KR101" i="19"/>
  <c r="KQ101" i="19"/>
  <c r="KP101" i="19"/>
  <c r="KO101" i="19"/>
  <c r="KN101" i="19"/>
  <c r="KM101" i="19"/>
  <c r="KL101" i="19"/>
  <c r="KK101" i="19"/>
  <c r="KJ101" i="19"/>
  <c r="KI101" i="19"/>
  <c r="KH101" i="19"/>
  <c r="KG101" i="19"/>
  <c r="KF101" i="19"/>
  <c r="KE101" i="19"/>
  <c r="KD101" i="19"/>
  <c r="KC101" i="19"/>
  <c r="KB101" i="19"/>
  <c r="KA101" i="19"/>
  <c r="JZ101" i="19"/>
  <c r="JY101" i="19"/>
  <c r="JX101" i="19"/>
  <c r="JW101" i="19"/>
  <c r="JV101" i="19"/>
  <c r="JU101" i="19"/>
  <c r="JT101" i="19"/>
  <c r="JS101" i="19"/>
  <c r="JR101" i="19"/>
  <c r="JQ101" i="19"/>
  <c r="JP101" i="19"/>
  <c r="JO101" i="19"/>
  <c r="JN101" i="19"/>
  <c r="JM101" i="19"/>
  <c r="JL101" i="19"/>
  <c r="JK101" i="19"/>
  <c r="JJ101" i="19"/>
  <c r="JI101" i="19"/>
  <c r="JH101" i="19"/>
  <c r="JG101" i="19"/>
  <c r="JF101" i="19"/>
  <c r="JE101" i="19"/>
  <c r="JD101" i="19"/>
  <c r="JC101" i="19"/>
  <c r="JB101" i="19"/>
  <c r="JA101" i="19"/>
  <c r="IZ101" i="19"/>
  <c r="IY101" i="19"/>
  <c r="IX101" i="19"/>
  <c r="IW101" i="19"/>
  <c r="IV101" i="19"/>
  <c r="IU101" i="19"/>
  <c r="IT101" i="19"/>
  <c r="IS101" i="19"/>
  <c r="IR101" i="19"/>
  <c r="IQ101" i="19"/>
  <c r="IP101" i="19"/>
  <c r="IO101" i="19"/>
  <c r="IN101" i="19"/>
  <c r="IM101" i="19"/>
  <c r="IL101" i="19"/>
  <c r="IK101" i="19"/>
  <c r="IJ101" i="19"/>
  <c r="II101" i="19"/>
  <c r="IH101" i="19"/>
  <c r="IG101" i="19"/>
  <c r="IF101" i="19"/>
  <c r="IE101" i="19"/>
  <c r="ID101" i="19"/>
  <c r="IC101" i="19"/>
  <c r="IB101" i="19"/>
  <c r="IA101" i="19"/>
  <c r="HZ101" i="19"/>
  <c r="HY101" i="19"/>
  <c r="HX101" i="19"/>
  <c r="HW101" i="19"/>
  <c r="HV101" i="19"/>
  <c r="HU101" i="19"/>
  <c r="HT101" i="19"/>
  <c r="HS101" i="19"/>
  <c r="HR101" i="19"/>
  <c r="HQ101" i="19"/>
  <c r="HP101" i="19"/>
  <c r="HO101" i="19"/>
  <c r="HN101" i="19"/>
  <c r="HM101" i="19"/>
  <c r="HL101" i="19"/>
  <c r="HK101" i="19"/>
  <c r="HJ101" i="19"/>
  <c r="HI101" i="19"/>
  <c r="HH101" i="19"/>
  <c r="HG101" i="19"/>
  <c r="HF101" i="19"/>
  <c r="HE101" i="19"/>
  <c r="HD101" i="19"/>
  <c r="HC101" i="19"/>
  <c r="HB101" i="19"/>
  <c r="HA101" i="19"/>
  <c r="GZ101" i="19"/>
  <c r="GY101" i="19"/>
  <c r="GX101" i="19"/>
  <c r="GW101" i="19"/>
  <c r="GV101" i="19"/>
  <c r="GU101" i="19"/>
  <c r="GT101" i="19"/>
  <c r="GS101" i="19"/>
  <c r="GR101" i="19"/>
  <c r="GQ101" i="19"/>
  <c r="GP101" i="19"/>
  <c r="GO101" i="19"/>
  <c r="GN101" i="19"/>
  <c r="GM101" i="19"/>
  <c r="GL101" i="19"/>
  <c r="GK101" i="19"/>
  <c r="GJ101" i="19"/>
  <c r="GI101" i="19"/>
  <c r="GH101" i="19"/>
  <c r="GG101" i="19"/>
  <c r="GF101" i="19"/>
  <c r="GE101" i="19"/>
  <c r="GD101" i="19"/>
  <c r="GC101" i="19"/>
  <c r="GB101" i="19"/>
  <c r="GA101" i="19"/>
  <c r="FZ101" i="19"/>
  <c r="FY101" i="19"/>
  <c r="FX101" i="19"/>
  <c r="FW101" i="19"/>
  <c r="FV101" i="19"/>
  <c r="FU101" i="19"/>
  <c r="FT101" i="19"/>
  <c r="FS101" i="19"/>
  <c r="FR101" i="19"/>
  <c r="FQ101" i="19"/>
  <c r="FP101" i="19"/>
  <c r="FO101" i="19"/>
  <c r="FN101" i="19"/>
  <c r="FM101" i="19"/>
  <c r="FL101" i="19"/>
  <c r="FK101" i="19"/>
  <c r="FJ101" i="19"/>
  <c r="FI101" i="19"/>
  <c r="FH101" i="19"/>
  <c r="FG101" i="19"/>
  <c r="FF101" i="19"/>
  <c r="FE101" i="19"/>
  <c r="FD101" i="19"/>
  <c r="FC101" i="19"/>
  <c r="FB101" i="19"/>
  <c r="FA101" i="19"/>
  <c r="EZ101" i="19"/>
  <c r="EY101" i="19"/>
  <c r="EX101" i="19"/>
  <c r="EW101" i="19"/>
  <c r="EV101" i="19"/>
  <c r="EU101" i="19"/>
  <c r="ET101" i="19"/>
  <c r="ES101" i="19"/>
  <c r="ER101" i="19"/>
  <c r="EQ101" i="19"/>
  <c r="EP101" i="19"/>
  <c r="EO101" i="19"/>
  <c r="EN101" i="19"/>
  <c r="EM101" i="19"/>
  <c r="EL101" i="19"/>
  <c r="EK101" i="19"/>
  <c r="EJ101" i="19"/>
  <c r="EI101" i="19"/>
  <c r="EH101" i="19"/>
  <c r="EG101" i="19"/>
  <c r="EF101" i="19"/>
  <c r="EE101" i="19"/>
  <c r="ED101" i="19"/>
  <c r="EC101" i="19"/>
  <c r="EB101" i="19"/>
  <c r="EA101" i="19"/>
  <c r="DZ101" i="19"/>
  <c r="DY101" i="19"/>
  <c r="DX101" i="19"/>
  <c r="DW101" i="19"/>
  <c r="DV101" i="19"/>
  <c r="DU101" i="19"/>
  <c r="DT101" i="19"/>
  <c r="DS101" i="19"/>
  <c r="DR101" i="19"/>
  <c r="DQ101" i="19"/>
  <c r="DP101" i="19"/>
  <c r="DO101" i="19"/>
  <c r="DN101" i="19"/>
  <c r="DM101" i="19"/>
  <c r="DL101" i="19"/>
  <c r="DK101" i="19"/>
  <c r="DJ101" i="19"/>
  <c r="DI101" i="19"/>
  <c r="DH101" i="19"/>
  <c r="DG101" i="19"/>
  <c r="DF101" i="19"/>
  <c r="DE101" i="19"/>
  <c r="DD101" i="19"/>
  <c r="DC101" i="19"/>
  <c r="DB101" i="19"/>
  <c r="DA101" i="19"/>
  <c r="CZ101" i="19"/>
  <c r="CY101" i="19"/>
  <c r="CX101" i="19"/>
  <c r="CW101" i="19"/>
  <c r="CV101" i="19"/>
  <c r="CU101" i="19"/>
  <c r="CT101" i="19"/>
  <c r="CS101" i="19"/>
  <c r="CR101" i="19"/>
  <c r="CQ101" i="19"/>
  <c r="CP101" i="19"/>
  <c r="CO101" i="19"/>
  <c r="CN101" i="19"/>
  <c r="CM101" i="19"/>
  <c r="CL101" i="19"/>
  <c r="CK101" i="19"/>
  <c r="CJ101" i="19"/>
  <c r="CI101" i="19"/>
  <c r="CH101" i="19"/>
  <c r="CG101" i="19"/>
  <c r="CF101" i="19"/>
  <c r="CE101" i="19"/>
  <c r="CD101" i="19"/>
  <c r="CC101" i="19"/>
  <c r="CB101" i="19"/>
  <c r="CA101" i="19"/>
  <c r="BZ101" i="19"/>
  <c r="BY101" i="19"/>
  <c r="BX101" i="19"/>
  <c r="BW101" i="19"/>
  <c r="BV101" i="19"/>
  <c r="BU101" i="19"/>
  <c r="BT101" i="19"/>
  <c r="BS101" i="19"/>
  <c r="BR101" i="19"/>
  <c r="BQ101" i="19"/>
  <c r="BP101" i="19"/>
  <c r="BO101" i="19"/>
  <c r="BN101" i="19"/>
  <c r="BM101" i="19"/>
  <c r="BL101" i="19"/>
  <c r="BK101" i="19"/>
  <c r="BJ101" i="19"/>
  <c r="BI101" i="19"/>
  <c r="BH101" i="19"/>
  <c r="BG101" i="19"/>
  <c r="BF101" i="19"/>
  <c r="BE101" i="19"/>
  <c r="BD101" i="19"/>
  <c r="BC101" i="19"/>
  <c r="BB101" i="19"/>
  <c r="BA101" i="19"/>
  <c r="AZ101" i="19"/>
  <c r="AY101" i="19"/>
  <c r="AX101" i="19"/>
  <c r="AW101" i="19"/>
  <c r="AV101" i="19"/>
  <c r="AU101" i="19"/>
  <c r="AT101" i="19"/>
  <c r="AS101" i="19"/>
  <c r="AR101" i="19"/>
  <c r="AQ101" i="19"/>
  <c r="AP101" i="19"/>
  <c r="AO101" i="19"/>
  <c r="AN101" i="19"/>
  <c r="AM101" i="19"/>
  <c r="AL101" i="19"/>
  <c r="AK101" i="19"/>
  <c r="AJ101" i="19"/>
  <c r="AI101" i="19"/>
  <c r="AH101" i="19"/>
  <c r="AG101" i="19"/>
  <c r="AF101" i="19"/>
  <c r="AE101" i="19"/>
  <c r="AD101" i="19"/>
  <c r="AC101" i="19"/>
  <c r="AB101" i="19"/>
  <c r="AA101" i="19"/>
  <c r="Z101" i="19"/>
  <c r="Y101" i="19"/>
  <c r="X101" i="19"/>
  <c r="W101" i="19"/>
  <c r="V101" i="19"/>
  <c r="U101" i="19"/>
  <c r="T101" i="19"/>
  <c r="S101" i="19"/>
  <c r="R101" i="19"/>
  <c r="Q101" i="19"/>
  <c r="P101" i="19"/>
  <c r="O101" i="19"/>
  <c r="N101" i="19"/>
  <c r="M101" i="19"/>
  <c r="L101" i="19"/>
  <c r="SJ99" i="19"/>
  <c r="SK99" i="19" s="1"/>
  <c r="SI99" i="19"/>
  <c r="SH99" i="19"/>
  <c r="SG99" i="19"/>
  <c r="SF99" i="19"/>
  <c r="SE99" i="19"/>
  <c r="SD99" i="19"/>
  <c r="SC99" i="19"/>
  <c r="SB99" i="19"/>
  <c r="SA99" i="19"/>
  <c r="RZ99" i="19"/>
  <c r="RY99" i="19"/>
  <c r="RX99" i="19"/>
  <c r="RW99" i="19"/>
  <c r="RV99" i="19"/>
  <c r="RU99" i="19"/>
  <c r="RT99" i="19"/>
  <c r="RS99" i="19"/>
  <c r="RR99" i="19"/>
  <c r="RQ99" i="19"/>
  <c r="RP99" i="19"/>
  <c r="RO99" i="19"/>
  <c r="RN99" i="19"/>
  <c r="RM99" i="19"/>
  <c r="RL99" i="19"/>
  <c r="RK99" i="19"/>
  <c r="RJ99" i="19"/>
  <c r="RI99" i="19"/>
  <c r="RH99" i="19"/>
  <c r="RG99" i="19"/>
  <c r="RF99" i="19"/>
  <c r="RE99" i="19"/>
  <c r="RD99" i="19"/>
  <c r="RC99" i="19"/>
  <c r="RB99" i="19"/>
  <c r="RA99" i="19"/>
  <c r="QZ99" i="19"/>
  <c r="QY99" i="19"/>
  <c r="QX99" i="19"/>
  <c r="QW99" i="19"/>
  <c r="QV99" i="19"/>
  <c r="QU99" i="19"/>
  <c r="QT99" i="19"/>
  <c r="QS99" i="19"/>
  <c r="QR99" i="19"/>
  <c r="QQ99" i="19"/>
  <c r="QP99" i="19"/>
  <c r="QO99" i="19"/>
  <c r="QN99" i="19"/>
  <c r="QM99" i="19"/>
  <c r="QL99" i="19"/>
  <c r="QK99" i="19"/>
  <c r="QJ99" i="19"/>
  <c r="QI99" i="19"/>
  <c r="QH99" i="19"/>
  <c r="QG99" i="19"/>
  <c r="QF99" i="19"/>
  <c r="QE99" i="19"/>
  <c r="QD99" i="19"/>
  <c r="QC99" i="19"/>
  <c r="QB99" i="19"/>
  <c r="QA99" i="19"/>
  <c r="PZ99" i="19"/>
  <c r="PY99" i="19"/>
  <c r="PX99" i="19"/>
  <c r="PW99" i="19"/>
  <c r="PV99" i="19"/>
  <c r="PU99" i="19"/>
  <c r="PT99" i="19"/>
  <c r="PS99" i="19"/>
  <c r="PR99" i="19"/>
  <c r="PQ99" i="19"/>
  <c r="PP99" i="19"/>
  <c r="PO99" i="19"/>
  <c r="PN99" i="19"/>
  <c r="PM99" i="19"/>
  <c r="PL99" i="19"/>
  <c r="PK99" i="19"/>
  <c r="PJ99" i="19"/>
  <c r="PI99" i="19"/>
  <c r="PH99" i="19"/>
  <c r="PG99" i="19"/>
  <c r="PF99" i="19"/>
  <c r="PE99" i="19"/>
  <c r="PD99" i="19"/>
  <c r="PC99" i="19"/>
  <c r="PB99" i="19"/>
  <c r="PA99" i="19"/>
  <c r="OZ99" i="19"/>
  <c r="OY99" i="19"/>
  <c r="OX99" i="19"/>
  <c r="OW99" i="19"/>
  <c r="OV99" i="19"/>
  <c r="OU99" i="19"/>
  <c r="OT99" i="19"/>
  <c r="OS99" i="19"/>
  <c r="OR99" i="19"/>
  <c r="OQ99" i="19"/>
  <c r="OP99" i="19"/>
  <c r="OO99" i="19"/>
  <c r="ON99" i="19"/>
  <c r="OM99" i="19"/>
  <c r="OL99" i="19"/>
  <c r="OK99" i="19"/>
  <c r="OJ99" i="19"/>
  <c r="OI99" i="19"/>
  <c r="OH99" i="19"/>
  <c r="OG99" i="19"/>
  <c r="OF99" i="19"/>
  <c r="OE99" i="19"/>
  <c r="OD99" i="19"/>
  <c r="OC99" i="19"/>
  <c r="OB99" i="19"/>
  <c r="OA99" i="19"/>
  <c r="NZ99" i="19"/>
  <c r="NY99" i="19"/>
  <c r="NX99" i="19"/>
  <c r="NW99" i="19"/>
  <c r="NV99" i="19"/>
  <c r="NU99" i="19"/>
  <c r="NT99" i="19"/>
  <c r="NS99" i="19"/>
  <c r="NR99" i="19"/>
  <c r="NQ99" i="19"/>
  <c r="NP99" i="19"/>
  <c r="NO99" i="19"/>
  <c r="NN99" i="19"/>
  <c r="NM99" i="19"/>
  <c r="NL99" i="19"/>
  <c r="NK99" i="19"/>
  <c r="NJ99" i="19"/>
  <c r="NI99" i="19"/>
  <c r="NH99" i="19"/>
  <c r="NG99" i="19"/>
  <c r="NF99" i="19"/>
  <c r="NE99" i="19"/>
  <c r="ND99" i="19"/>
  <c r="NC99" i="19"/>
  <c r="NB99" i="19"/>
  <c r="NA99" i="19"/>
  <c r="MZ99" i="19"/>
  <c r="MY99" i="19"/>
  <c r="MX99" i="19"/>
  <c r="MW99" i="19"/>
  <c r="MV99" i="19"/>
  <c r="MU99" i="19"/>
  <c r="MT99" i="19"/>
  <c r="MS99" i="19"/>
  <c r="MR99" i="19"/>
  <c r="MQ99" i="19"/>
  <c r="MP99" i="19"/>
  <c r="MO99" i="19"/>
  <c r="MN99" i="19"/>
  <c r="MM99" i="19"/>
  <c r="ML99" i="19"/>
  <c r="MK99" i="19"/>
  <c r="MJ99" i="19"/>
  <c r="MI99" i="19"/>
  <c r="MH99" i="19"/>
  <c r="MG99" i="19"/>
  <c r="MF99" i="19"/>
  <c r="ME99" i="19"/>
  <c r="MD99" i="19"/>
  <c r="MC99" i="19"/>
  <c r="MB99" i="19"/>
  <c r="MA99" i="19"/>
  <c r="LZ99" i="19"/>
  <c r="LY99" i="19"/>
  <c r="LX99" i="19"/>
  <c r="LW99" i="19"/>
  <c r="LV99" i="19"/>
  <c r="LU99" i="19"/>
  <c r="LT99" i="19"/>
  <c r="LS99" i="19"/>
  <c r="LR99" i="19"/>
  <c r="LQ99" i="19"/>
  <c r="LP99" i="19"/>
  <c r="LO99" i="19"/>
  <c r="LN99" i="19"/>
  <c r="LM99" i="19"/>
  <c r="LL99" i="19"/>
  <c r="LK99" i="19"/>
  <c r="LJ99" i="19"/>
  <c r="LI99" i="19"/>
  <c r="LH99" i="19"/>
  <c r="LG99" i="19"/>
  <c r="LF99" i="19"/>
  <c r="LE99" i="19"/>
  <c r="LD99" i="19"/>
  <c r="LC99" i="19"/>
  <c r="LB99" i="19"/>
  <c r="LA99" i="19"/>
  <c r="KZ99" i="19"/>
  <c r="KY99" i="19"/>
  <c r="KX99" i="19"/>
  <c r="KW99" i="19"/>
  <c r="KV99" i="19"/>
  <c r="KU99" i="19"/>
  <c r="KT99" i="19"/>
  <c r="KS99" i="19"/>
  <c r="KR99" i="19"/>
  <c r="KQ99" i="19"/>
  <c r="KP99" i="19"/>
  <c r="KO99" i="19"/>
  <c r="KN99" i="19"/>
  <c r="KM99" i="19"/>
  <c r="KL99" i="19"/>
  <c r="KK99" i="19"/>
  <c r="KJ99" i="19"/>
  <c r="KI99" i="19"/>
  <c r="KH99" i="19"/>
  <c r="KG99" i="19"/>
  <c r="KF99" i="19"/>
  <c r="KE99" i="19"/>
  <c r="KD99" i="19"/>
  <c r="KC99" i="19"/>
  <c r="KB99" i="19"/>
  <c r="KA99" i="19"/>
  <c r="JZ99" i="19"/>
  <c r="JY99" i="19"/>
  <c r="JX99" i="19"/>
  <c r="JW99" i="19"/>
  <c r="JV99" i="19"/>
  <c r="JU99" i="19"/>
  <c r="JT99" i="19"/>
  <c r="JS99" i="19"/>
  <c r="JR99" i="19"/>
  <c r="JQ99" i="19"/>
  <c r="JP99" i="19"/>
  <c r="JO99" i="19"/>
  <c r="JN99" i="19"/>
  <c r="JM99" i="19"/>
  <c r="JL99" i="19"/>
  <c r="JK99" i="19"/>
  <c r="JJ99" i="19"/>
  <c r="JI99" i="19"/>
  <c r="JH99" i="19"/>
  <c r="JG99" i="19"/>
  <c r="JF99" i="19"/>
  <c r="JE99" i="19"/>
  <c r="JD99" i="19"/>
  <c r="JC99" i="19"/>
  <c r="JB99" i="19"/>
  <c r="JA99" i="19"/>
  <c r="IZ99" i="19"/>
  <c r="IY99" i="19"/>
  <c r="IX99" i="19"/>
  <c r="IW99" i="19"/>
  <c r="IV99" i="19"/>
  <c r="IU99" i="19"/>
  <c r="IT99" i="19"/>
  <c r="IS99" i="19"/>
  <c r="IR99" i="19"/>
  <c r="IQ99" i="19"/>
  <c r="IP99" i="19"/>
  <c r="IO99" i="19"/>
  <c r="IN99" i="19"/>
  <c r="IM99" i="19"/>
  <c r="IL99" i="19"/>
  <c r="IK99" i="19"/>
  <c r="IJ99" i="19"/>
  <c r="II99" i="19"/>
  <c r="IH99" i="19"/>
  <c r="IG99" i="19"/>
  <c r="IF99" i="19"/>
  <c r="IE99" i="19"/>
  <c r="ID99" i="19"/>
  <c r="IC99" i="19"/>
  <c r="IB99" i="19"/>
  <c r="IA99" i="19"/>
  <c r="HZ99" i="19"/>
  <c r="HY99" i="19"/>
  <c r="HX99" i="19"/>
  <c r="HW99" i="19"/>
  <c r="HV99" i="19"/>
  <c r="HU99" i="19"/>
  <c r="HT99" i="19"/>
  <c r="HS99" i="19"/>
  <c r="HR99" i="19"/>
  <c r="HQ99" i="19"/>
  <c r="HP99" i="19"/>
  <c r="HO99" i="19"/>
  <c r="HN99" i="19"/>
  <c r="HM99" i="19"/>
  <c r="HL99" i="19"/>
  <c r="HK99" i="19"/>
  <c r="HJ99" i="19"/>
  <c r="HI99" i="19"/>
  <c r="HH99" i="19"/>
  <c r="HG99" i="19"/>
  <c r="HF99" i="19"/>
  <c r="HE99" i="19"/>
  <c r="HD99" i="19"/>
  <c r="HC99" i="19"/>
  <c r="HB99" i="19"/>
  <c r="HA99" i="19"/>
  <c r="GZ99" i="19"/>
  <c r="GY99" i="19"/>
  <c r="GX99" i="19"/>
  <c r="GW99" i="19"/>
  <c r="GV99" i="19"/>
  <c r="GU99" i="19"/>
  <c r="GT99" i="19"/>
  <c r="GS99" i="19"/>
  <c r="GR99" i="19"/>
  <c r="GQ99" i="19"/>
  <c r="GP99" i="19"/>
  <c r="GO99" i="19"/>
  <c r="GN99" i="19"/>
  <c r="GM99" i="19"/>
  <c r="GL99" i="19"/>
  <c r="GK99" i="19"/>
  <c r="GJ99" i="19"/>
  <c r="GI99" i="19"/>
  <c r="GH99" i="19"/>
  <c r="GG99" i="19"/>
  <c r="GF99" i="19"/>
  <c r="GE99" i="19"/>
  <c r="GD99" i="19"/>
  <c r="GC99" i="19"/>
  <c r="GB99" i="19"/>
  <c r="GA99" i="19"/>
  <c r="FZ99" i="19"/>
  <c r="FY99" i="19"/>
  <c r="FX99" i="19"/>
  <c r="FW99" i="19"/>
  <c r="FV99" i="19"/>
  <c r="FU99" i="19"/>
  <c r="FT99" i="19"/>
  <c r="FS99" i="19"/>
  <c r="FR99" i="19"/>
  <c r="FQ99" i="19"/>
  <c r="FP99" i="19"/>
  <c r="FO99" i="19"/>
  <c r="FN99" i="19"/>
  <c r="FM99" i="19"/>
  <c r="FL99" i="19"/>
  <c r="FK99" i="19"/>
  <c r="FJ99" i="19"/>
  <c r="FI99" i="19"/>
  <c r="FH99" i="19"/>
  <c r="FG99" i="19"/>
  <c r="FF99" i="19"/>
  <c r="FE99" i="19"/>
  <c r="FD99" i="19"/>
  <c r="FC99" i="19"/>
  <c r="FB99" i="19"/>
  <c r="FA99" i="19"/>
  <c r="EZ99" i="19"/>
  <c r="EY99" i="19"/>
  <c r="EX99" i="19"/>
  <c r="EW99" i="19"/>
  <c r="EV99" i="19"/>
  <c r="EU99" i="19"/>
  <c r="ET99" i="19"/>
  <c r="ES99" i="19"/>
  <c r="ER99" i="19"/>
  <c r="EQ99" i="19"/>
  <c r="EP99" i="19"/>
  <c r="EO99" i="19"/>
  <c r="EN99" i="19"/>
  <c r="EM99" i="19"/>
  <c r="EL99" i="19"/>
  <c r="EK99" i="19"/>
  <c r="EJ99" i="19"/>
  <c r="EI99" i="19"/>
  <c r="EH99" i="19"/>
  <c r="EG99" i="19"/>
  <c r="EF99" i="19"/>
  <c r="EE99" i="19"/>
  <c r="ED99" i="19"/>
  <c r="EC99" i="19"/>
  <c r="EB99" i="19"/>
  <c r="EA99" i="19"/>
  <c r="DZ99" i="19"/>
  <c r="DY99" i="19"/>
  <c r="DX99" i="19"/>
  <c r="DW99" i="19"/>
  <c r="DV99" i="19"/>
  <c r="DU99" i="19"/>
  <c r="DT99" i="19"/>
  <c r="DS99" i="19"/>
  <c r="DR99" i="19"/>
  <c r="DQ99" i="19"/>
  <c r="DP99" i="19"/>
  <c r="DO99" i="19"/>
  <c r="DN99" i="19"/>
  <c r="DM99" i="19"/>
  <c r="DL99" i="19"/>
  <c r="DK99" i="19"/>
  <c r="DJ99" i="19"/>
  <c r="DI99" i="19"/>
  <c r="DH99" i="19"/>
  <c r="DG99" i="19"/>
  <c r="DF99" i="19"/>
  <c r="DE99" i="19"/>
  <c r="DD99" i="19"/>
  <c r="DC99" i="19"/>
  <c r="DB99" i="19"/>
  <c r="DA99" i="19"/>
  <c r="CZ99" i="19"/>
  <c r="CY99" i="19"/>
  <c r="CX99" i="19"/>
  <c r="CW99" i="19"/>
  <c r="CV99" i="19"/>
  <c r="CU99" i="19"/>
  <c r="CT99" i="19"/>
  <c r="CS99" i="19"/>
  <c r="CR99" i="19"/>
  <c r="CQ99" i="19"/>
  <c r="CP99" i="19"/>
  <c r="CO99" i="19"/>
  <c r="CN99" i="19"/>
  <c r="CM99" i="19"/>
  <c r="CL99" i="19"/>
  <c r="CK99" i="19"/>
  <c r="CJ99" i="19"/>
  <c r="CI99" i="19"/>
  <c r="CH99" i="19"/>
  <c r="CG99" i="19"/>
  <c r="CF99" i="19"/>
  <c r="CE99" i="19"/>
  <c r="CD99" i="19"/>
  <c r="CC99" i="19"/>
  <c r="CB99" i="19"/>
  <c r="CA99" i="19"/>
  <c r="BZ99" i="19"/>
  <c r="BY99" i="19"/>
  <c r="BX99" i="19"/>
  <c r="BW99" i="19"/>
  <c r="BV99" i="19"/>
  <c r="BU99" i="19"/>
  <c r="BT99" i="19"/>
  <c r="BS99" i="19"/>
  <c r="BR99" i="19"/>
  <c r="BQ99" i="19"/>
  <c r="BP99" i="19"/>
  <c r="BO99" i="19"/>
  <c r="BN99" i="19"/>
  <c r="BM99" i="19"/>
  <c r="BL99" i="19"/>
  <c r="BK99" i="19"/>
  <c r="BJ99" i="19"/>
  <c r="BI99" i="19"/>
  <c r="BH99" i="19"/>
  <c r="BG99" i="19"/>
  <c r="BF99" i="19"/>
  <c r="BE99" i="19"/>
  <c r="BD99" i="19"/>
  <c r="BC99" i="19"/>
  <c r="BB99" i="19"/>
  <c r="BA99" i="19"/>
  <c r="AZ99" i="19"/>
  <c r="AY99" i="19"/>
  <c r="AX99" i="19"/>
  <c r="AW99" i="19"/>
  <c r="AV99" i="19"/>
  <c r="AU99" i="19"/>
  <c r="AT99" i="19"/>
  <c r="AS99" i="19"/>
  <c r="AR99" i="19"/>
  <c r="AQ99" i="19"/>
  <c r="AP99" i="19"/>
  <c r="AO99" i="19"/>
  <c r="AN99" i="19"/>
  <c r="AM99" i="19"/>
  <c r="AL99" i="19"/>
  <c r="AK99" i="19"/>
  <c r="AJ99" i="19"/>
  <c r="AI99" i="19"/>
  <c r="AH99" i="19"/>
  <c r="AG99" i="19"/>
  <c r="AF99" i="19"/>
  <c r="AE99" i="19"/>
  <c r="AD99" i="19"/>
  <c r="AC99" i="19"/>
  <c r="AB99" i="19"/>
  <c r="AA99" i="19"/>
  <c r="Z99" i="19"/>
  <c r="Y99" i="19"/>
  <c r="X99" i="19"/>
  <c r="W99" i="19"/>
  <c r="V99" i="19"/>
  <c r="U99" i="19"/>
  <c r="T99" i="19"/>
  <c r="S99" i="19"/>
  <c r="R99" i="19"/>
  <c r="Q99" i="19"/>
  <c r="P99" i="19"/>
  <c r="O99" i="19"/>
  <c r="N99" i="19"/>
  <c r="M99" i="19"/>
  <c r="L99" i="19"/>
  <c r="SJ98" i="19"/>
  <c r="SK98" i="19" s="1"/>
  <c r="SI98" i="19"/>
  <c r="SH98" i="19"/>
  <c r="SG98" i="19"/>
  <c r="SF98" i="19"/>
  <c r="SE98" i="19"/>
  <c r="SD98" i="19"/>
  <c r="SC98" i="19"/>
  <c r="SB98" i="19"/>
  <c r="SA98" i="19"/>
  <c r="RZ98" i="19"/>
  <c r="RY98" i="19"/>
  <c r="RX98" i="19"/>
  <c r="RW98" i="19"/>
  <c r="RV98" i="19"/>
  <c r="RU98" i="19"/>
  <c r="RT98" i="19"/>
  <c r="RS98" i="19"/>
  <c r="RR98" i="19"/>
  <c r="RQ98" i="19"/>
  <c r="RP98" i="19"/>
  <c r="RO98" i="19"/>
  <c r="RN98" i="19"/>
  <c r="RM98" i="19"/>
  <c r="RL98" i="19"/>
  <c r="RK98" i="19"/>
  <c r="RJ98" i="19"/>
  <c r="RI98" i="19"/>
  <c r="RH98" i="19"/>
  <c r="RG98" i="19"/>
  <c r="RF98" i="19"/>
  <c r="RE98" i="19"/>
  <c r="RD98" i="19"/>
  <c r="RC98" i="19"/>
  <c r="RB98" i="19"/>
  <c r="RA98" i="19"/>
  <c r="QZ98" i="19"/>
  <c r="QY98" i="19"/>
  <c r="QX98" i="19"/>
  <c r="QW98" i="19"/>
  <c r="QV98" i="19"/>
  <c r="QU98" i="19"/>
  <c r="QT98" i="19"/>
  <c r="QS98" i="19"/>
  <c r="QR98" i="19"/>
  <c r="QQ98" i="19"/>
  <c r="QP98" i="19"/>
  <c r="QO98" i="19"/>
  <c r="QN98" i="19"/>
  <c r="QM98" i="19"/>
  <c r="QL98" i="19"/>
  <c r="QK98" i="19"/>
  <c r="QJ98" i="19"/>
  <c r="QI98" i="19"/>
  <c r="QH98" i="19"/>
  <c r="QG98" i="19"/>
  <c r="QF98" i="19"/>
  <c r="QE98" i="19"/>
  <c r="QD98" i="19"/>
  <c r="QC98" i="19"/>
  <c r="QB98" i="19"/>
  <c r="QA98" i="19"/>
  <c r="PZ98" i="19"/>
  <c r="PY98" i="19"/>
  <c r="PX98" i="19"/>
  <c r="PW98" i="19"/>
  <c r="PV98" i="19"/>
  <c r="PU98" i="19"/>
  <c r="PT98" i="19"/>
  <c r="PS98" i="19"/>
  <c r="PR98" i="19"/>
  <c r="PQ98" i="19"/>
  <c r="PP98" i="19"/>
  <c r="PO98" i="19"/>
  <c r="PN98" i="19"/>
  <c r="PM98" i="19"/>
  <c r="PL98" i="19"/>
  <c r="PK98" i="19"/>
  <c r="PJ98" i="19"/>
  <c r="PI98" i="19"/>
  <c r="PH98" i="19"/>
  <c r="PG98" i="19"/>
  <c r="PF98" i="19"/>
  <c r="PE98" i="19"/>
  <c r="PD98" i="19"/>
  <c r="PC98" i="19"/>
  <c r="PB98" i="19"/>
  <c r="PA98" i="19"/>
  <c r="OZ98" i="19"/>
  <c r="OY98" i="19"/>
  <c r="OX98" i="19"/>
  <c r="OW98" i="19"/>
  <c r="OV98" i="19"/>
  <c r="OU98" i="19"/>
  <c r="OT98" i="19"/>
  <c r="OS98" i="19"/>
  <c r="OR98" i="19"/>
  <c r="OQ98" i="19"/>
  <c r="OP98" i="19"/>
  <c r="OO98" i="19"/>
  <c r="ON98" i="19"/>
  <c r="OM98" i="19"/>
  <c r="OL98" i="19"/>
  <c r="OK98" i="19"/>
  <c r="OJ98" i="19"/>
  <c r="OI98" i="19"/>
  <c r="OH98" i="19"/>
  <c r="OG98" i="19"/>
  <c r="OF98" i="19"/>
  <c r="OE98" i="19"/>
  <c r="OD98" i="19"/>
  <c r="OC98" i="19"/>
  <c r="OB98" i="19"/>
  <c r="OA98" i="19"/>
  <c r="NZ98" i="19"/>
  <c r="NY98" i="19"/>
  <c r="NX98" i="19"/>
  <c r="NW98" i="19"/>
  <c r="NV98" i="19"/>
  <c r="NU98" i="19"/>
  <c r="NT98" i="19"/>
  <c r="NS98" i="19"/>
  <c r="NR98" i="19"/>
  <c r="NQ98" i="19"/>
  <c r="NP98" i="19"/>
  <c r="NO98" i="19"/>
  <c r="NN98" i="19"/>
  <c r="NM98" i="19"/>
  <c r="NL98" i="19"/>
  <c r="NK98" i="19"/>
  <c r="NJ98" i="19"/>
  <c r="NI98" i="19"/>
  <c r="NH98" i="19"/>
  <c r="NG98" i="19"/>
  <c r="NF98" i="19"/>
  <c r="NE98" i="19"/>
  <c r="ND98" i="19"/>
  <c r="NC98" i="19"/>
  <c r="NB98" i="19"/>
  <c r="NA98" i="19"/>
  <c r="MZ98" i="19"/>
  <c r="MY98" i="19"/>
  <c r="MX98" i="19"/>
  <c r="MW98" i="19"/>
  <c r="MV98" i="19"/>
  <c r="MU98" i="19"/>
  <c r="MT98" i="19"/>
  <c r="MS98" i="19"/>
  <c r="MR98" i="19"/>
  <c r="MQ98" i="19"/>
  <c r="MP98" i="19"/>
  <c r="MO98" i="19"/>
  <c r="MN98" i="19"/>
  <c r="MM98" i="19"/>
  <c r="ML98" i="19"/>
  <c r="MK98" i="19"/>
  <c r="MJ98" i="19"/>
  <c r="MI98" i="19"/>
  <c r="MH98" i="19"/>
  <c r="MG98" i="19"/>
  <c r="MF98" i="19"/>
  <c r="ME98" i="19"/>
  <c r="MD98" i="19"/>
  <c r="MC98" i="19"/>
  <c r="MB98" i="19"/>
  <c r="MA98" i="19"/>
  <c r="LZ98" i="19"/>
  <c r="LY98" i="19"/>
  <c r="LX98" i="19"/>
  <c r="LW98" i="19"/>
  <c r="LV98" i="19"/>
  <c r="LU98" i="19"/>
  <c r="LT98" i="19"/>
  <c r="LS98" i="19"/>
  <c r="LR98" i="19"/>
  <c r="LQ98" i="19"/>
  <c r="LP98" i="19"/>
  <c r="LO98" i="19"/>
  <c r="LN98" i="19"/>
  <c r="LM98" i="19"/>
  <c r="LL98" i="19"/>
  <c r="LK98" i="19"/>
  <c r="LJ98" i="19"/>
  <c r="LI98" i="19"/>
  <c r="LH98" i="19"/>
  <c r="LG98" i="19"/>
  <c r="LF98" i="19"/>
  <c r="LE98" i="19"/>
  <c r="LD98" i="19"/>
  <c r="LC98" i="19"/>
  <c r="LB98" i="19"/>
  <c r="LA98" i="19"/>
  <c r="KZ98" i="19"/>
  <c r="KY98" i="19"/>
  <c r="KX98" i="19"/>
  <c r="KW98" i="19"/>
  <c r="KV98" i="19"/>
  <c r="KU98" i="19"/>
  <c r="KT98" i="19"/>
  <c r="KS98" i="19"/>
  <c r="KR98" i="19"/>
  <c r="KQ98" i="19"/>
  <c r="KP98" i="19"/>
  <c r="KO98" i="19"/>
  <c r="KN98" i="19"/>
  <c r="KM98" i="19"/>
  <c r="KL98" i="19"/>
  <c r="KK98" i="19"/>
  <c r="KJ98" i="19"/>
  <c r="KI98" i="19"/>
  <c r="KH98" i="19"/>
  <c r="KG98" i="19"/>
  <c r="KF98" i="19"/>
  <c r="KE98" i="19"/>
  <c r="KD98" i="19"/>
  <c r="KC98" i="19"/>
  <c r="KB98" i="19"/>
  <c r="KA98" i="19"/>
  <c r="JZ98" i="19"/>
  <c r="JY98" i="19"/>
  <c r="JX98" i="19"/>
  <c r="JW98" i="19"/>
  <c r="JV98" i="19"/>
  <c r="JU98" i="19"/>
  <c r="JT98" i="19"/>
  <c r="JS98" i="19"/>
  <c r="JR98" i="19"/>
  <c r="JQ98" i="19"/>
  <c r="JP98" i="19"/>
  <c r="JO98" i="19"/>
  <c r="JN98" i="19"/>
  <c r="JM98" i="19"/>
  <c r="JL98" i="19"/>
  <c r="JK98" i="19"/>
  <c r="JJ98" i="19"/>
  <c r="JI98" i="19"/>
  <c r="JH98" i="19"/>
  <c r="JG98" i="19"/>
  <c r="JF98" i="19"/>
  <c r="JE98" i="19"/>
  <c r="JD98" i="19"/>
  <c r="JC98" i="19"/>
  <c r="JB98" i="19"/>
  <c r="JA98" i="19"/>
  <c r="IZ98" i="19"/>
  <c r="IY98" i="19"/>
  <c r="IX98" i="19"/>
  <c r="IW98" i="19"/>
  <c r="IV98" i="19"/>
  <c r="IU98" i="19"/>
  <c r="IT98" i="19"/>
  <c r="IS98" i="19"/>
  <c r="IR98" i="19"/>
  <c r="IQ98" i="19"/>
  <c r="IP98" i="19"/>
  <c r="IO98" i="19"/>
  <c r="IN98" i="19"/>
  <c r="IM98" i="19"/>
  <c r="IL98" i="19"/>
  <c r="IK98" i="19"/>
  <c r="IJ98" i="19"/>
  <c r="II98" i="19"/>
  <c r="IH98" i="19"/>
  <c r="IG98" i="19"/>
  <c r="IF98" i="19"/>
  <c r="IE98" i="19"/>
  <c r="ID98" i="19"/>
  <c r="IC98" i="19"/>
  <c r="IB98" i="19"/>
  <c r="IA98" i="19"/>
  <c r="HZ98" i="19"/>
  <c r="HY98" i="19"/>
  <c r="HX98" i="19"/>
  <c r="HW98" i="19"/>
  <c r="HV98" i="19"/>
  <c r="HU98" i="19"/>
  <c r="HT98" i="19"/>
  <c r="HS98" i="19"/>
  <c r="HR98" i="19"/>
  <c r="HQ98" i="19"/>
  <c r="HP98" i="19"/>
  <c r="HO98" i="19"/>
  <c r="HN98" i="19"/>
  <c r="HM98" i="19"/>
  <c r="HL98" i="19"/>
  <c r="HK98" i="19"/>
  <c r="HJ98" i="19"/>
  <c r="HI98" i="19"/>
  <c r="HH98" i="19"/>
  <c r="HG98" i="19"/>
  <c r="HF98" i="19"/>
  <c r="HE98" i="19"/>
  <c r="HD98" i="19"/>
  <c r="HC98" i="19"/>
  <c r="HB98" i="19"/>
  <c r="HA98" i="19"/>
  <c r="GZ98" i="19"/>
  <c r="GY98" i="19"/>
  <c r="GX98" i="19"/>
  <c r="GW98" i="19"/>
  <c r="GV98" i="19"/>
  <c r="GU98" i="19"/>
  <c r="GT98" i="19"/>
  <c r="GS98" i="19"/>
  <c r="GR98" i="19"/>
  <c r="GQ98" i="19"/>
  <c r="GP98" i="19"/>
  <c r="GO98" i="19"/>
  <c r="GN98" i="19"/>
  <c r="GM98" i="19"/>
  <c r="GL98" i="19"/>
  <c r="GK98" i="19"/>
  <c r="GJ98" i="19"/>
  <c r="GI98" i="19"/>
  <c r="GH98" i="19"/>
  <c r="GG98" i="19"/>
  <c r="GF98" i="19"/>
  <c r="GE98" i="19"/>
  <c r="GD98" i="19"/>
  <c r="GC98" i="19"/>
  <c r="GB98" i="19"/>
  <c r="GA98" i="19"/>
  <c r="FZ98" i="19"/>
  <c r="FY98" i="19"/>
  <c r="FX98" i="19"/>
  <c r="FW98" i="19"/>
  <c r="FV98" i="19"/>
  <c r="FU98" i="19"/>
  <c r="FT98" i="19"/>
  <c r="FS98" i="19"/>
  <c r="FR98" i="19"/>
  <c r="FQ98" i="19"/>
  <c r="FP98" i="19"/>
  <c r="FO98" i="19"/>
  <c r="FN98" i="19"/>
  <c r="FM98" i="19"/>
  <c r="FL98" i="19"/>
  <c r="FK98" i="19"/>
  <c r="FJ98" i="19"/>
  <c r="FI98" i="19"/>
  <c r="FH98" i="19"/>
  <c r="FG98" i="19"/>
  <c r="FF98" i="19"/>
  <c r="FE98" i="19"/>
  <c r="FD98" i="19"/>
  <c r="FC98" i="19"/>
  <c r="FB98" i="19"/>
  <c r="FA98" i="19"/>
  <c r="EZ98" i="19"/>
  <c r="EY98" i="19"/>
  <c r="EX98" i="19"/>
  <c r="EW98" i="19"/>
  <c r="EV98" i="19"/>
  <c r="EU98" i="19"/>
  <c r="ET98" i="19"/>
  <c r="ES98" i="19"/>
  <c r="ER98" i="19"/>
  <c r="EQ98" i="19"/>
  <c r="EP98" i="19"/>
  <c r="EO98" i="19"/>
  <c r="EN98" i="19"/>
  <c r="EM98" i="19"/>
  <c r="EL98" i="19"/>
  <c r="EK98" i="19"/>
  <c r="EJ98" i="19"/>
  <c r="EI98" i="19"/>
  <c r="EH98" i="19"/>
  <c r="EG98" i="19"/>
  <c r="EF98" i="19"/>
  <c r="EE98" i="19"/>
  <c r="ED98" i="19"/>
  <c r="EC98" i="19"/>
  <c r="EB98" i="19"/>
  <c r="EA98" i="19"/>
  <c r="DZ98" i="19"/>
  <c r="DY98" i="19"/>
  <c r="DX98" i="19"/>
  <c r="DW98" i="19"/>
  <c r="DV98" i="19"/>
  <c r="DU98" i="19"/>
  <c r="DT98" i="19"/>
  <c r="DS98" i="19"/>
  <c r="DR98" i="19"/>
  <c r="DQ98" i="19"/>
  <c r="DP98" i="19"/>
  <c r="DO98" i="19"/>
  <c r="DN98" i="19"/>
  <c r="DM98" i="19"/>
  <c r="DL98" i="19"/>
  <c r="DK98" i="19"/>
  <c r="DJ98" i="19"/>
  <c r="DI98" i="19"/>
  <c r="DH98" i="19"/>
  <c r="DG98" i="19"/>
  <c r="DF98" i="19"/>
  <c r="DE98" i="19"/>
  <c r="DD98" i="19"/>
  <c r="DC98" i="19"/>
  <c r="DB98" i="19"/>
  <c r="DA98" i="19"/>
  <c r="CZ98" i="19"/>
  <c r="CY98" i="19"/>
  <c r="CX98" i="19"/>
  <c r="CW98" i="19"/>
  <c r="CV98" i="19"/>
  <c r="CU98" i="19"/>
  <c r="CT98" i="19"/>
  <c r="CS98" i="19"/>
  <c r="CR98" i="19"/>
  <c r="CQ98" i="19"/>
  <c r="CP98" i="19"/>
  <c r="CO98" i="19"/>
  <c r="CN98" i="19"/>
  <c r="CM98" i="19"/>
  <c r="CL98" i="19"/>
  <c r="CK98" i="19"/>
  <c r="CJ98" i="19"/>
  <c r="CI98" i="19"/>
  <c r="CH98" i="19"/>
  <c r="CG98" i="19"/>
  <c r="CF98" i="19"/>
  <c r="CE98" i="19"/>
  <c r="CD98" i="19"/>
  <c r="CC98" i="19"/>
  <c r="CB98" i="19"/>
  <c r="CA98" i="19"/>
  <c r="BZ98" i="19"/>
  <c r="BY98" i="19"/>
  <c r="BX98" i="19"/>
  <c r="BW98" i="19"/>
  <c r="BV98" i="19"/>
  <c r="BU98" i="19"/>
  <c r="BT98" i="19"/>
  <c r="BS98" i="19"/>
  <c r="BR98" i="19"/>
  <c r="BQ98" i="19"/>
  <c r="BP98" i="19"/>
  <c r="BO98" i="19"/>
  <c r="BN98" i="19"/>
  <c r="BM98" i="19"/>
  <c r="BL98" i="19"/>
  <c r="BK98" i="19"/>
  <c r="BJ98" i="19"/>
  <c r="BI98" i="19"/>
  <c r="BH98" i="19"/>
  <c r="BG98" i="19"/>
  <c r="BF98" i="19"/>
  <c r="BE98" i="19"/>
  <c r="BD98" i="19"/>
  <c r="BC98" i="19"/>
  <c r="BB98" i="19"/>
  <c r="BA98" i="19"/>
  <c r="AZ98" i="19"/>
  <c r="AY98" i="19"/>
  <c r="AX98" i="19"/>
  <c r="AW98" i="19"/>
  <c r="AV98" i="19"/>
  <c r="AU98" i="19"/>
  <c r="AT98" i="19"/>
  <c r="AS98" i="19"/>
  <c r="AR98" i="19"/>
  <c r="AQ98" i="19"/>
  <c r="AP98" i="19"/>
  <c r="AO98" i="19"/>
  <c r="AN98" i="19"/>
  <c r="AM98" i="19"/>
  <c r="AL98" i="19"/>
  <c r="AK98" i="19"/>
  <c r="AJ98" i="19"/>
  <c r="AI98" i="19"/>
  <c r="AH98" i="19"/>
  <c r="AG98" i="19"/>
  <c r="AF98" i="19"/>
  <c r="AE98" i="19"/>
  <c r="AD98" i="19"/>
  <c r="AC98" i="19"/>
  <c r="AB98" i="19"/>
  <c r="AA98" i="19"/>
  <c r="Z98" i="19"/>
  <c r="Y98" i="19"/>
  <c r="X98" i="19"/>
  <c r="W98" i="19"/>
  <c r="V98" i="19"/>
  <c r="U98" i="19"/>
  <c r="T98" i="19"/>
  <c r="S98" i="19"/>
  <c r="R98" i="19"/>
  <c r="Q98" i="19"/>
  <c r="P98" i="19"/>
  <c r="O98" i="19"/>
  <c r="N98" i="19"/>
  <c r="M98" i="19"/>
  <c r="L98" i="19"/>
  <c r="SK96" i="19"/>
  <c r="SJ96" i="19"/>
  <c r="SI96" i="19"/>
  <c r="SH96" i="19"/>
  <c r="SG96" i="19"/>
  <c r="SF96" i="19"/>
  <c r="SE96" i="19"/>
  <c r="SD96" i="19"/>
  <c r="SC96" i="19"/>
  <c r="SB96" i="19"/>
  <c r="SA96" i="19"/>
  <c r="RZ96" i="19"/>
  <c r="RY96" i="19"/>
  <c r="RX96" i="19"/>
  <c r="RW96" i="19"/>
  <c r="RV96" i="19"/>
  <c r="RU96" i="19"/>
  <c r="RT96" i="19"/>
  <c r="RS96" i="19"/>
  <c r="RR96" i="19"/>
  <c r="RQ96" i="19"/>
  <c r="RP96" i="19"/>
  <c r="RO96" i="19"/>
  <c r="RN96" i="19"/>
  <c r="RM96" i="19"/>
  <c r="RL96" i="19"/>
  <c r="RK96" i="19"/>
  <c r="RJ96" i="19"/>
  <c r="RI96" i="19"/>
  <c r="RH96" i="19"/>
  <c r="RG96" i="19"/>
  <c r="RF96" i="19"/>
  <c r="RE96" i="19"/>
  <c r="RD96" i="19"/>
  <c r="RC96" i="19"/>
  <c r="RB96" i="19"/>
  <c r="RA96" i="19"/>
  <c r="QZ96" i="19"/>
  <c r="QY96" i="19"/>
  <c r="QX96" i="19"/>
  <c r="QW96" i="19"/>
  <c r="QV96" i="19"/>
  <c r="QU96" i="19"/>
  <c r="QT96" i="19"/>
  <c r="QS96" i="19"/>
  <c r="QR96" i="19"/>
  <c r="QQ96" i="19"/>
  <c r="QP96" i="19"/>
  <c r="QO96" i="19"/>
  <c r="QN96" i="19"/>
  <c r="QM96" i="19"/>
  <c r="QL96" i="19"/>
  <c r="QK96" i="19"/>
  <c r="QJ96" i="19"/>
  <c r="QI96" i="19"/>
  <c r="QH96" i="19"/>
  <c r="QG96" i="19"/>
  <c r="QF96" i="19"/>
  <c r="QE96" i="19"/>
  <c r="QD96" i="19"/>
  <c r="QC96" i="19"/>
  <c r="QB96" i="19"/>
  <c r="QA96" i="19"/>
  <c r="PZ96" i="19"/>
  <c r="PY96" i="19"/>
  <c r="PX96" i="19"/>
  <c r="PW96" i="19"/>
  <c r="PV96" i="19"/>
  <c r="PU96" i="19"/>
  <c r="PT96" i="19"/>
  <c r="PS96" i="19"/>
  <c r="PR96" i="19"/>
  <c r="PQ96" i="19"/>
  <c r="PP96" i="19"/>
  <c r="PO96" i="19"/>
  <c r="PN96" i="19"/>
  <c r="PM96" i="19"/>
  <c r="PL96" i="19"/>
  <c r="PK96" i="19"/>
  <c r="PJ96" i="19"/>
  <c r="PI96" i="19"/>
  <c r="PH96" i="19"/>
  <c r="PG96" i="19"/>
  <c r="PF96" i="19"/>
  <c r="PE96" i="19"/>
  <c r="PD96" i="19"/>
  <c r="PC96" i="19"/>
  <c r="PB96" i="19"/>
  <c r="PA96" i="19"/>
  <c r="OZ96" i="19"/>
  <c r="OY96" i="19"/>
  <c r="OX96" i="19"/>
  <c r="OW96" i="19"/>
  <c r="OV96" i="19"/>
  <c r="OU96" i="19"/>
  <c r="OT96" i="19"/>
  <c r="OS96" i="19"/>
  <c r="OR96" i="19"/>
  <c r="OQ96" i="19"/>
  <c r="OP96" i="19"/>
  <c r="OO96" i="19"/>
  <c r="ON96" i="19"/>
  <c r="OM96" i="19"/>
  <c r="OL96" i="19"/>
  <c r="OK96" i="19"/>
  <c r="OJ96" i="19"/>
  <c r="OI96" i="19"/>
  <c r="OH96" i="19"/>
  <c r="OG96" i="19"/>
  <c r="OF96" i="19"/>
  <c r="OE96" i="19"/>
  <c r="OD96" i="19"/>
  <c r="OC96" i="19"/>
  <c r="OB96" i="19"/>
  <c r="OA96" i="19"/>
  <c r="NZ96" i="19"/>
  <c r="NY96" i="19"/>
  <c r="NX96" i="19"/>
  <c r="NW96" i="19"/>
  <c r="NV96" i="19"/>
  <c r="NU96" i="19"/>
  <c r="NT96" i="19"/>
  <c r="NS96" i="19"/>
  <c r="NR96" i="19"/>
  <c r="NQ96" i="19"/>
  <c r="NP96" i="19"/>
  <c r="NO96" i="19"/>
  <c r="NN96" i="19"/>
  <c r="NM96" i="19"/>
  <c r="NL96" i="19"/>
  <c r="NK96" i="19"/>
  <c r="NJ96" i="19"/>
  <c r="NI96" i="19"/>
  <c r="NH96" i="19"/>
  <c r="NG96" i="19"/>
  <c r="NF96" i="19"/>
  <c r="NE96" i="19"/>
  <c r="ND96" i="19"/>
  <c r="NC96" i="19"/>
  <c r="NB96" i="19"/>
  <c r="NA96" i="19"/>
  <c r="MZ96" i="19"/>
  <c r="MY96" i="19"/>
  <c r="MX96" i="19"/>
  <c r="MW96" i="19"/>
  <c r="MV96" i="19"/>
  <c r="MU96" i="19"/>
  <c r="MT96" i="19"/>
  <c r="MS96" i="19"/>
  <c r="MR96" i="19"/>
  <c r="MQ96" i="19"/>
  <c r="MP96" i="19"/>
  <c r="MO96" i="19"/>
  <c r="MN96" i="19"/>
  <c r="MM96" i="19"/>
  <c r="ML96" i="19"/>
  <c r="MK96" i="19"/>
  <c r="MJ96" i="19"/>
  <c r="MI96" i="19"/>
  <c r="MH96" i="19"/>
  <c r="MG96" i="19"/>
  <c r="MF96" i="19"/>
  <c r="ME96" i="19"/>
  <c r="MD96" i="19"/>
  <c r="MC96" i="19"/>
  <c r="MB96" i="19"/>
  <c r="MA96" i="19"/>
  <c r="LZ96" i="19"/>
  <c r="LY96" i="19"/>
  <c r="LX96" i="19"/>
  <c r="LW96" i="19"/>
  <c r="LV96" i="19"/>
  <c r="LU96" i="19"/>
  <c r="LT96" i="19"/>
  <c r="LS96" i="19"/>
  <c r="LR96" i="19"/>
  <c r="LQ96" i="19"/>
  <c r="LP96" i="19"/>
  <c r="LO96" i="19"/>
  <c r="LN96" i="19"/>
  <c r="LM96" i="19"/>
  <c r="LL96" i="19"/>
  <c r="LK96" i="19"/>
  <c r="LJ96" i="19"/>
  <c r="LI96" i="19"/>
  <c r="LH96" i="19"/>
  <c r="LG96" i="19"/>
  <c r="LF96" i="19"/>
  <c r="LE96" i="19"/>
  <c r="LD96" i="19"/>
  <c r="LC96" i="19"/>
  <c r="LB96" i="19"/>
  <c r="LA96" i="19"/>
  <c r="KZ96" i="19"/>
  <c r="KY96" i="19"/>
  <c r="KX96" i="19"/>
  <c r="KW96" i="19"/>
  <c r="KV96" i="19"/>
  <c r="KU96" i="19"/>
  <c r="KT96" i="19"/>
  <c r="KS96" i="19"/>
  <c r="KR96" i="19"/>
  <c r="KQ96" i="19"/>
  <c r="KP96" i="19"/>
  <c r="KO96" i="19"/>
  <c r="KN96" i="19"/>
  <c r="KM96" i="19"/>
  <c r="KL96" i="19"/>
  <c r="KK96" i="19"/>
  <c r="KJ96" i="19"/>
  <c r="KI96" i="19"/>
  <c r="KH96" i="19"/>
  <c r="KG96" i="19"/>
  <c r="KF96" i="19"/>
  <c r="KE96" i="19"/>
  <c r="KD96" i="19"/>
  <c r="KC96" i="19"/>
  <c r="KB96" i="19"/>
  <c r="KA96" i="19"/>
  <c r="JZ96" i="19"/>
  <c r="JY96" i="19"/>
  <c r="JX96" i="19"/>
  <c r="JW96" i="19"/>
  <c r="JV96" i="19"/>
  <c r="JU96" i="19"/>
  <c r="JT96" i="19"/>
  <c r="JS96" i="19"/>
  <c r="JR96" i="19"/>
  <c r="JQ96" i="19"/>
  <c r="JP96" i="19"/>
  <c r="JO96" i="19"/>
  <c r="JN96" i="19"/>
  <c r="JM96" i="19"/>
  <c r="JL96" i="19"/>
  <c r="JK96" i="19"/>
  <c r="JJ96" i="19"/>
  <c r="JI96" i="19"/>
  <c r="JH96" i="19"/>
  <c r="JG96" i="19"/>
  <c r="JF96" i="19"/>
  <c r="JE96" i="19"/>
  <c r="JD96" i="19"/>
  <c r="JC96" i="19"/>
  <c r="JB96" i="19"/>
  <c r="JA96" i="19"/>
  <c r="IZ96" i="19"/>
  <c r="IY96" i="19"/>
  <c r="IX96" i="19"/>
  <c r="IW96" i="19"/>
  <c r="IV96" i="19"/>
  <c r="IU96" i="19"/>
  <c r="IT96" i="19"/>
  <c r="IS96" i="19"/>
  <c r="IR96" i="19"/>
  <c r="IQ96" i="19"/>
  <c r="IP96" i="19"/>
  <c r="IO96" i="19"/>
  <c r="IN96" i="19"/>
  <c r="IM96" i="19"/>
  <c r="IL96" i="19"/>
  <c r="IK96" i="19"/>
  <c r="IJ96" i="19"/>
  <c r="II96" i="19"/>
  <c r="IH96" i="19"/>
  <c r="IG96" i="19"/>
  <c r="IF96" i="19"/>
  <c r="IE96" i="19"/>
  <c r="ID96" i="19"/>
  <c r="IC96" i="19"/>
  <c r="IB96" i="19"/>
  <c r="IA96" i="19"/>
  <c r="HZ96" i="19"/>
  <c r="HY96" i="19"/>
  <c r="HX96" i="19"/>
  <c r="HW96" i="19"/>
  <c r="HV96" i="19"/>
  <c r="HU96" i="19"/>
  <c r="HT96" i="19"/>
  <c r="HS96" i="19"/>
  <c r="HR96" i="19"/>
  <c r="HQ96" i="19"/>
  <c r="HP96" i="19"/>
  <c r="HO96" i="19"/>
  <c r="HN96" i="19"/>
  <c r="HM96" i="19"/>
  <c r="HL96" i="19"/>
  <c r="HK96" i="19"/>
  <c r="HJ96" i="19"/>
  <c r="HI96" i="19"/>
  <c r="HH96" i="19"/>
  <c r="HG96" i="19"/>
  <c r="HF96" i="19"/>
  <c r="HE96" i="19"/>
  <c r="HD96" i="19"/>
  <c r="HC96" i="19"/>
  <c r="HB96" i="19"/>
  <c r="HA96" i="19"/>
  <c r="GZ96" i="19"/>
  <c r="GY96" i="19"/>
  <c r="GX96" i="19"/>
  <c r="GW96" i="19"/>
  <c r="GV96" i="19"/>
  <c r="GU96" i="19"/>
  <c r="GT96" i="19"/>
  <c r="GS96" i="19"/>
  <c r="GR96" i="19"/>
  <c r="GQ96" i="19"/>
  <c r="GP96" i="19"/>
  <c r="GO96" i="19"/>
  <c r="GN96" i="19"/>
  <c r="GM96" i="19"/>
  <c r="GL96" i="19"/>
  <c r="GK96" i="19"/>
  <c r="GJ96" i="19"/>
  <c r="GI96" i="19"/>
  <c r="GH96" i="19"/>
  <c r="GG96" i="19"/>
  <c r="GF96" i="19"/>
  <c r="GE96" i="19"/>
  <c r="GD96" i="19"/>
  <c r="GC96" i="19"/>
  <c r="GB96" i="19"/>
  <c r="GA96" i="19"/>
  <c r="FZ96" i="19"/>
  <c r="FY96" i="19"/>
  <c r="FX96" i="19"/>
  <c r="FW96" i="19"/>
  <c r="FV96" i="19"/>
  <c r="FU96" i="19"/>
  <c r="FT96" i="19"/>
  <c r="FS96" i="19"/>
  <c r="FR96" i="19"/>
  <c r="FQ96" i="19"/>
  <c r="FP96" i="19"/>
  <c r="FO96" i="19"/>
  <c r="FN96" i="19"/>
  <c r="FM96" i="19"/>
  <c r="FL96" i="19"/>
  <c r="FK96" i="19"/>
  <c r="FJ96" i="19"/>
  <c r="FI96" i="19"/>
  <c r="FH96" i="19"/>
  <c r="FG96" i="19"/>
  <c r="FF96" i="19"/>
  <c r="FE96" i="19"/>
  <c r="FD96" i="19"/>
  <c r="FC96" i="19"/>
  <c r="FB96" i="19"/>
  <c r="FA96" i="19"/>
  <c r="EZ96" i="19"/>
  <c r="EY96" i="19"/>
  <c r="EX96" i="19"/>
  <c r="EW96" i="19"/>
  <c r="EV96" i="19"/>
  <c r="EU96" i="19"/>
  <c r="ET96" i="19"/>
  <c r="ES96" i="19"/>
  <c r="ER96" i="19"/>
  <c r="EQ96" i="19"/>
  <c r="EP96" i="19"/>
  <c r="EO96" i="19"/>
  <c r="EN96" i="19"/>
  <c r="EM96" i="19"/>
  <c r="EL96" i="19"/>
  <c r="EK96" i="19"/>
  <c r="EJ96" i="19"/>
  <c r="EI96" i="19"/>
  <c r="EH96" i="19"/>
  <c r="EG96" i="19"/>
  <c r="EF96" i="19"/>
  <c r="EE96" i="19"/>
  <c r="ED96" i="19"/>
  <c r="EC96" i="19"/>
  <c r="EB96" i="19"/>
  <c r="EA96" i="19"/>
  <c r="DZ96" i="19"/>
  <c r="DY96" i="19"/>
  <c r="DX96" i="19"/>
  <c r="DW96" i="19"/>
  <c r="DV96" i="19"/>
  <c r="DU96" i="19"/>
  <c r="DT96" i="19"/>
  <c r="DS96" i="19"/>
  <c r="DR96" i="19"/>
  <c r="DQ96" i="19"/>
  <c r="DP96" i="19"/>
  <c r="DO96" i="19"/>
  <c r="DN96" i="19"/>
  <c r="DM96" i="19"/>
  <c r="DL96" i="19"/>
  <c r="DK96" i="19"/>
  <c r="DJ96" i="19"/>
  <c r="DI96" i="19"/>
  <c r="DH96" i="19"/>
  <c r="DG96" i="19"/>
  <c r="DF96" i="19"/>
  <c r="DE96" i="19"/>
  <c r="DD96" i="19"/>
  <c r="DC96" i="19"/>
  <c r="DB96" i="19"/>
  <c r="DA96" i="19"/>
  <c r="CZ96" i="19"/>
  <c r="CY96" i="19"/>
  <c r="CX96" i="19"/>
  <c r="CW96" i="19"/>
  <c r="CV96" i="19"/>
  <c r="CU96" i="19"/>
  <c r="CT96" i="19"/>
  <c r="CS96" i="19"/>
  <c r="CR96" i="19"/>
  <c r="CQ96" i="19"/>
  <c r="CP96" i="19"/>
  <c r="CO96" i="19"/>
  <c r="CN96" i="19"/>
  <c r="CM96" i="19"/>
  <c r="CL96" i="19"/>
  <c r="CK96" i="19"/>
  <c r="CJ96" i="19"/>
  <c r="CI96" i="19"/>
  <c r="CH96" i="19"/>
  <c r="CG96" i="19"/>
  <c r="CF96" i="19"/>
  <c r="CE96" i="19"/>
  <c r="CD96" i="19"/>
  <c r="CC96" i="19"/>
  <c r="CB96" i="19"/>
  <c r="CA96" i="19"/>
  <c r="BZ96" i="19"/>
  <c r="BY96" i="19"/>
  <c r="BX96" i="19"/>
  <c r="BW96" i="19"/>
  <c r="BV96" i="19"/>
  <c r="BU96" i="19"/>
  <c r="BT96" i="19"/>
  <c r="BS96" i="19"/>
  <c r="BR96" i="19"/>
  <c r="BQ96" i="19"/>
  <c r="BP96" i="19"/>
  <c r="BO96" i="19"/>
  <c r="BN96" i="19"/>
  <c r="BM96" i="19"/>
  <c r="BL96" i="19"/>
  <c r="BK96" i="19"/>
  <c r="BJ96" i="19"/>
  <c r="BI96" i="19"/>
  <c r="BH96" i="19"/>
  <c r="BG96" i="19"/>
  <c r="BF96" i="19"/>
  <c r="BE96" i="19"/>
  <c r="BD96" i="19"/>
  <c r="BC96" i="19"/>
  <c r="BB96" i="19"/>
  <c r="BA96" i="19"/>
  <c r="AZ96" i="19"/>
  <c r="AY96" i="19"/>
  <c r="AX96" i="19"/>
  <c r="AW96" i="19"/>
  <c r="AV96" i="19"/>
  <c r="AU96" i="19"/>
  <c r="AT96" i="19"/>
  <c r="AS96" i="19"/>
  <c r="AR96" i="19"/>
  <c r="AQ96" i="19"/>
  <c r="AP96" i="19"/>
  <c r="AO96" i="19"/>
  <c r="AN96" i="19"/>
  <c r="AM96" i="19"/>
  <c r="AL96" i="19"/>
  <c r="AK96" i="19"/>
  <c r="AJ96" i="19"/>
  <c r="AI96" i="19"/>
  <c r="AH96" i="19"/>
  <c r="AG96" i="19"/>
  <c r="AF96" i="19"/>
  <c r="AE96" i="19"/>
  <c r="AD96" i="19"/>
  <c r="AC96" i="19"/>
  <c r="AB96" i="19"/>
  <c r="AA96" i="19"/>
  <c r="Z96" i="19"/>
  <c r="Y96" i="19"/>
  <c r="X96" i="19"/>
  <c r="W96" i="19"/>
  <c r="V96" i="19"/>
  <c r="U96" i="19"/>
  <c r="T96" i="19"/>
  <c r="S96" i="19"/>
  <c r="R96" i="19"/>
  <c r="Q96" i="19"/>
  <c r="P96" i="19"/>
  <c r="O96" i="19"/>
  <c r="N96" i="19"/>
  <c r="M96" i="19"/>
  <c r="L96" i="19"/>
  <c r="SJ95" i="19"/>
  <c r="SK95" i="19" s="1"/>
  <c r="SI95" i="19"/>
  <c r="SH95" i="19"/>
  <c r="SG95" i="19"/>
  <c r="SF95" i="19"/>
  <c r="SE95" i="19"/>
  <c r="SD95" i="19"/>
  <c r="SC95" i="19"/>
  <c r="SB95" i="19"/>
  <c r="SA95" i="19"/>
  <c r="RZ95" i="19"/>
  <c r="RY95" i="19"/>
  <c r="RX95" i="19"/>
  <c r="RW95" i="19"/>
  <c r="RV95" i="19"/>
  <c r="RU95" i="19"/>
  <c r="RT95" i="19"/>
  <c r="RS95" i="19"/>
  <c r="RR95" i="19"/>
  <c r="RQ95" i="19"/>
  <c r="RP95" i="19"/>
  <c r="RO95" i="19"/>
  <c r="RN95" i="19"/>
  <c r="RM95" i="19"/>
  <c r="RL95" i="19"/>
  <c r="RK95" i="19"/>
  <c r="RJ95" i="19"/>
  <c r="RI95" i="19"/>
  <c r="RH95" i="19"/>
  <c r="RG95" i="19"/>
  <c r="RF95" i="19"/>
  <c r="RE95" i="19"/>
  <c r="RD95" i="19"/>
  <c r="RC95" i="19"/>
  <c r="RB95" i="19"/>
  <c r="RA95" i="19"/>
  <c r="QZ95" i="19"/>
  <c r="QY95" i="19"/>
  <c r="QX95" i="19"/>
  <c r="QW95" i="19"/>
  <c r="QV95" i="19"/>
  <c r="QU95" i="19"/>
  <c r="QT95" i="19"/>
  <c r="QS95" i="19"/>
  <c r="QR95" i="19"/>
  <c r="QQ95" i="19"/>
  <c r="QP95" i="19"/>
  <c r="QO95" i="19"/>
  <c r="QN95" i="19"/>
  <c r="QM95" i="19"/>
  <c r="QL95" i="19"/>
  <c r="QK95" i="19"/>
  <c r="QJ95" i="19"/>
  <c r="QI95" i="19"/>
  <c r="QH95" i="19"/>
  <c r="QG95" i="19"/>
  <c r="QF95" i="19"/>
  <c r="QE95" i="19"/>
  <c r="QD95" i="19"/>
  <c r="QC95" i="19"/>
  <c r="QB95" i="19"/>
  <c r="QA95" i="19"/>
  <c r="PZ95" i="19"/>
  <c r="PY95" i="19"/>
  <c r="PX95" i="19"/>
  <c r="PW95" i="19"/>
  <c r="PV95" i="19"/>
  <c r="PU95" i="19"/>
  <c r="PT95" i="19"/>
  <c r="PS95" i="19"/>
  <c r="PR95" i="19"/>
  <c r="PQ95" i="19"/>
  <c r="PP95" i="19"/>
  <c r="PO95" i="19"/>
  <c r="PN95" i="19"/>
  <c r="PM95" i="19"/>
  <c r="PL95" i="19"/>
  <c r="PK95" i="19"/>
  <c r="PJ95" i="19"/>
  <c r="PI95" i="19"/>
  <c r="PH95" i="19"/>
  <c r="PG95" i="19"/>
  <c r="PF95" i="19"/>
  <c r="PE95" i="19"/>
  <c r="PD95" i="19"/>
  <c r="PC95" i="19"/>
  <c r="PB95" i="19"/>
  <c r="PA95" i="19"/>
  <c r="OZ95" i="19"/>
  <c r="OY95" i="19"/>
  <c r="OX95" i="19"/>
  <c r="OW95" i="19"/>
  <c r="OV95" i="19"/>
  <c r="OU95" i="19"/>
  <c r="OT95" i="19"/>
  <c r="OS95" i="19"/>
  <c r="OR95" i="19"/>
  <c r="OQ95" i="19"/>
  <c r="OP95" i="19"/>
  <c r="OO95" i="19"/>
  <c r="ON95" i="19"/>
  <c r="OM95" i="19"/>
  <c r="OL95" i="19"/>
  <c r="OK95" i="19"/>
  <c r="OJ95" i="19"/>
  <c r="OI95" i="19"/>
  <c r="OH95" i="19"/>
  <c r="OG95" i="19"/>
  <c r="OF95" i="19"/>
  <c r="OE95" i="19"/>
  <c r="OD95" i="19"/>
  <c r="OC95" i="19"/>
  <c r="OB95" i="19"/>
  <c r="OA95" i="19"/>
  <c r="NZ95" i="19"/>
  <c r="NY95" i="19"/>
  <c r="NX95" i="19"/>
  <c r="NW95" i="19"/>
  <c r="NV95" i="19"/>
  <c r="NU95" i="19"/>
  <c r="NT95" i="19"/>
  <c r="NS95" i="19"/>
  <c r="NR95" i="19"/>
  <c r="NQ95" i="19"/>
  <c r="NP95" i="19"/>
  <c r="NO95" i="19"/>
  <c r="NN95" i="19"/>
  <c r="NM95" i="19"/>
  <c r="NL95" i="19"/>
  <c r="NK95" i="19"/>
  <c r="NJ95" i="19"/>
  <c r="NI95" i="19"/>
  <c r="NH95" i="19"/>
  <c r="NG95" i="19"/>
  <c r="NF95" i="19"/>
  <c r="NE95" i="19"/>
  <c r="ND95" i="19"/>
  <c r="NC95" i="19"/>
  <c r="NB95" i="19"/>
  <c r="NA95" i="19"/>
  <c r="MZ95" i="19"/>
  <c r="MY95" i="19"/>
  <c r="MX95" i="19"/>
  <c r="MW95" i="19"/>
  <c r="MV95" i="19"/>
  <c r="MU95" i="19"/>
  <c r="MT95" i="19"/>
  <c r="MS95" i="19"/>
  <c r="MR95" i="19"/>
  <c r="MQ95" i="19"/>
  <c r="MP95" i="19"/>
  <c r="MO95" i="19"/>
  <c r="MN95" i="19"/>
  <c r="MM95" i="19"/>
  <c r="ML95" i="19"/>
  <c r="MK95" i="19"/>
  <c r="MJ95" i="19"/>
  <c r="MI95" i="19"/>
  <c r="MH95" i="19"/>
  <c r="MG95" i="19"/>
  <c r="MF95" i="19"/>
  <c r="ME95" i="19"/>
  <c r="MD95" i="19"/>
  <c r="MC95" i="19"/>
  <c r="MB95" i="19"/>
  <c r="MA95" i="19"/>
  <c r="LZ95" i="19"/>
  <c r="LY95" i="19"/>
  <c r="LX95" i="19"/>
  <c r="LW95" i="19"/>
  <c r="LV95" i="19"/>
  <c r="LU95" i="19"/>
  <c r="LT95" i="19"/>
  <c r="LS95" i="19"/>
  <c r="LR95" i="19"/>
  <c r="LQ95" i="19"/>
  <c r="LP95" i="19"/>
  <c r="LO95" i="19"/>
  <c r="LN95" i="19"/>
  <c r="LM95" i="19"/>
  <c r="LL95" i="19"/>
  <c r="LK95" i="19"/>
  <c r="LJ95" i="19"/>
  <c r="LI95" i="19"/>
  <c r="LH95" i="19"/>
  <c r="LG95" i="19"/>
  <c r="LF95" i="19"/>
  <c r="LE95" i="19"/>
  <c r="LD95" i="19"/>
  <c r="LC95" i="19"/>
  <c r="LB95" i="19"/>
  <c r="LA95" i="19"/>
  <c r="KZ95" i="19"/>
  <c r="KY95" i="19"/>
  <c r="KX95" i="19"/>
  <c r="KW95" i="19"/>
  <c r="KV95" i="19"/>
  <c r="KU95" i="19"/>
  <c r="KT95" i="19"/>
  <c r="KS95" i="19"/>
  <c r="KR95" i="19"/>
  <c r="KQ95" i="19"/>
  <c r="KP95" i="19"/>
  <c r="KO95" i="19"/>
  <c r="KN95" i="19"/>
  <c r="KM95" i="19"/>
  <c r="KL95" i="19"/>
  <c r="KK95" i="19"/>
  <c r="KJ95" i="19"/>
  <c r="KI95" i="19"/>
  <c r="KH95" i="19"/>
  <c r="KG95" i="19"/>
  <c r="KF95" i="19"/>
  <c r="KE95" i="19"/>
  <c r="KD95" i="19"/>
  <c r="KC95" i="19"/>
  <c r="KB95" i="19"/>
  <c r="KA95" i="19"/>
  <c r="JZ95" i="19"/>
  <c r="JY95" i="19"/>
  <c r="JX95" i="19"/>
  <c r="JW95" i="19"/>
  <c r="JV95" i="19"/>
  <c r="JU95" i="19"/>
  <c r="JT95" i="19"/>
  <c r="JS95" i="19"/>
  <c r="JR95" i="19"/>
  <c r="JQ95" i="19"/>
  <c r="JP95" i="19"/>
  <c r="JO95" i="19"/>
  <c r="JN95" i="19"/>
  <c r="JM95" i="19"/>
  <c r="JL95" i="19"/>
  <c r="JK95" i="19"/>
  <c r="JJ95" i="19"/>
  <c r="JI95" i="19"/>
  <c r="JH95" i="19"/>
  <c r="JG95" i="19"/>
  <c r="JF95" i="19"/>
  <c r="JE95" i="19"/>
  <c r="JD95" i="19"/>
  <c r="JC95" i="19"/>
  <c r="JB95" i="19"/>
  <c r="JA95" i="19"/>
  <c r="IZ95" i="19"/>
  <c r="IY95" i="19"/>
  <c r="IX95" i="19"/>
  <c r="IW95" i="19"/>
  <c r="IV95" i="19"/>
  <c r="IU95" i="19"/>
  <c r="IT95" i="19"/>
  <c r="IS95" i="19"/>
  <c r="IR95" i="19"/>
  <c r="IQ95" i="19"/>
  <c r="IP95" i="19"/>
  <c r="IO95" i="19"/>
  <c r="IN95" i="19"/>
  <c r="IM95" i="19"/>
  <c r="IL95" i="19"/>
  <c r="IK95" i="19"/>
  <c r="IJ95" i="19"/>
  <c r="II95" i="19"/>
  <c r="IH95" i="19"/>
  <c r="IG95" i="19"/>
  <c r="IF95" i="19"/>
  <c r="IE95" i="19"/>
  <c r="ID95" i="19"/>
  <c r="IC95" i="19"/>
  <c r="IB95" i="19"/>
  <c r="IA95" i="19"/>
  <c r="HZ95" i="19"/>
  <c r="HY95" i="19"/>
  <c r="HX95" i="19"/>
  <c r="HW95" i="19"/>
  <c r="HV95" i="19"/>
  <c r="HU95" i="19"/>
  <c r="HT95" i="19"/>
  <c r="HS95" i="19"/>
  <c r="HR95" i="19"/>
  <c r="HQ95" i="19"/>
  <c r="HP95" i="19"/>
  <c r="HO95" i="19"/>
  <c r="HN95" i="19"/>
  <c r="HM95" i="19"/>
  <c r="HL95" i="19"/>
  <c r="HK95" i="19"/>
  <c r="HJ95" i="19"/>
  <c r="HI95" i="19"/>
  <c r="HH95" i="19"/>
  <c r="HG95" i="19"/>
  <c r="HF95" i="19"/>
  <c r="HE95" i="19"/>
  <c r="HD95" i="19"/>
  <c r="HC95" i="19"/>
  <c r="HB95" i="19"/>
  <c r="HA95" i="19"/>
  <c r="GZ95" i="19"/>
  <c r="GY95" i="19"/>
  <c r="GX95" i="19"/>
  <c r="GW95" i="19"/>
  <c r="GV95" i="19"/>
  <c r="GU95" i="19"/>
  <c r="GT95" i="19"/>
  <c r="GS95" i="19"/>
  <c r="GR95" i="19"/>
  <c r="GQ95" i="19"/>
  <c r="GP95" i="19"/>
  <c r="GO95" i="19"/>
  <c r="GN95" i="19"/>
  <c r="GM95" i="19"/>
  <c r="GL95" i="19"/>
  <c r="GK95" i="19"/>
  <c r="GJ95" i="19"/>
  <c r="GI95" i="19"/>
  <c r="GH95" i="19"/>
  <c r="GG95" i="19"/>
  <c r="GF95" i="19"/>
  <c r="GE95" i="19"/>
  <c r="GD95" i="19"/>
  <c r="GC95" i="19"/>
  <c r="GB95" i="19"/>
  <c r="GA95" i="19"/>
  <c r="FZ95" i="19"/>
  <c r="FY95" i="19"/>
  <c r="FX95" i="19"/>
  <c r="FW95" i="19"/>
  <c r="FV95" i="19"/>
  <c r="FU95" i="19"/>
  <c r="FT95" i="19"/>
  <c r="FS95" i="19"/>
  <c r="FR95" i="19"/>
  <c r="FQ95" i="19"/>
  <c r="FP95" i="19"/>
  <c r="FO95" i="19"/>
  <c r="FN95" i="19"/>
  <c r="FM95" i="19"/>
  <c r="FL95" i="19"/>
  <c r="FK95" i="19"/>
  <c r="FJ95" i="19"/>
  <c r="FI95" i="19"/>
  <c r="FH95" i="19"/>
  <c r="FG95" i="19"/>
  <c r="FF95" i="19"/>
  <c r="FE95" i="19"/>
  <c r="FD95" i="19"/>
  <c r="FC95" i="19"/>
  <c r="FB95" i="19"/>
  <c r="FA95" i="19"/>
  <c r="EZ95" i="19"/>
  <c r="EY95" i="19"/>
  <c r="EX95" i="19"/>
  <c r="EW95" i="19"/>
  <c r="EV95" i="19"/>
  <c r="EU95" i="19"/>
  <c r="ET95" i="19"/>
  <c r="ES95" i="19"/>
  <c r="ER95" i="19"/>
  <c r="EQ95" i="19"/>
  <c r="EP95" i="19"/>
  <c r="EO95" i="19"/>
  <c r="EN95" i="19"/>
  <c r="EM95" i="19"/>
  <c r="EL95" i="19"/>
  <c r="EK95" i="19"/>
  <c r="EJ95" i="19"/>
  <c r="EI95" i="19"/>
  <c r="EH95" i="19"/>
  <c r="EG95" i="19"/>
  <c r="EF95" i="19"/>
  <c r="EE95" i="19"/>
  <c r="ED95" i="19"/>
  <c r="EC95" i="19"/>
  <c r="EB95" i="19"/>
  <c r="EA95" i="19"/>
  <c r="DZ95" i="19"/>
  <c r="DY95" i="19"/>
  <c r="DX95" i="19"/>
  <c r="DW95" i="19"/>
  <c r="DV95" i="19"/>
  <c r="DU95" i="19"/>
  <c r="DT95" i="19"/>
  <c r="DS95" i="19"/>
  <c r="DR95" i="19"/>
  <c r="DQ95" i="19"/>
  <c r="DP95" i="19"/>
  <c r="DO95" i="19"/>
  <c r="DN95" i="19"/>
  <c r="DM95" i="19"/>
  <c r="DL95" i="19"/>
  <c r="DK95" i="19"/>
  <c r="DJ95" i="19"/>
  <c r="DI95" i="19"/>
  <c r="DH95" i="19"/>
  <c r="DG95" i="19"/>
  <c r="DF95" i="19"/>
  <c r="DE95" i="19"/>
  <c r="DD95" i="19"/>
  <c r="DC95" i="19"/>
  <c r="DB95" i="19"/>
  <c r="DA95" i="19"/>
  <c r="CZ95" i="19"/>
  <c r="CY95" i="19"/>
  <c r="CX95" i="19"/>
  <c r="CW95" i="19"/>
  <c r="CV95" i="19"/>
  <c r="CU95" i="19"/>
  <c r="CT95" i="19"/>
  <c r="CS95" i="19"/>
  <c r="CR95" i="19"/>
  <c r="CQ95" i="19"/>
  <c r="CP95" i="19"/>
  <c r="CO95" i="19"/>
  <c r="CN95" i="19"/>
  <c r="CM95" i="19"/>
  <c r="CL95" i="19"/>
  <c r="CK95" i="19"/>
  <c r="CJ95" i="19"/>
  <c r="CI95" i="19"/>
  <c r="CH95" i="19"/>
  <c r="CG95" i="19"/>
  <c r="CF95" i="19"/>
  <c r="CE95" i="19"/>
  <c r="CD95" i="19"/>
  <c r="CC95" i="19"/>
  <c r="CB95" i="19"/>
  <c r="CA95" i="19"/>
  <c r="BZ95" i="19"/>
  <c r="BY95" i="19"/>
  <c r="BX95" i="19"/>
  <c r="BW95" i="19"/>
  <c r="BV95" i="19"/>
  <c r="BU95" i="19"/>
  <c r="BT95" i="19"/>
  <c r="BS95" i="19"/>
  <c r="BR95" i="19"/>
  <c r="BQ95" i="19"/>
  <c r="BP95" i="19"/>
  <c r="BO95" i="19"/>
  <c r="BN95" i="19"/>
  <c r="BM95" i="19"/>
  <c r="BL95" i="19"/>
  <c r="BK95" i="19"/>
  <c r="BJ95" i="19"/>
  <c r="BI95" i="19"/>
  <c r="BH95" i="19"/>
  <c r="BG95" i="19"/>
  <c r="BF95" i="19"/>
  <c r="BE95" i="19"/>
  <c r="BD95" i="19"/>
  <c r="BC95" i="19"/>
  <c r="BB95" i="19"/>
  <c r="BA95" i="19"/>
  <c r="AZ95" i="19"/>
  <c r="AY95" i="19"/>
  <c r="AX95" i="19"/>
  <c r="AW95" i="19"/>
  <c r="AV95" i="19"/>
  <c r="AU95" i="19"/>
  <c r="AT95" i="19"/>
  <c r="AS95" i="19"/>
  <c r="AR95" i="19"/>
  <c r="AQ95" i="19"/>
  <c r="AP95" i="19"/>
  <c r="AO95" i="19"/>
  <c r="AN95" i="19"/>
  <c r="AM95" i="19"/>
  <c r="AL95" i="19"/>
  <c r="AK95" i="19"/>
  <c r="AJ95" i="19"/>
  <c r="AI95" i="19"/>
  <c r="AH95" i="19"/>
  <c r="AG95" i="19"/>
  <c r="AF95" i="19"/>
  <c r="AE95" i="19"/>
  <c r="AD95" i="19"/>
  <c r="AC95" i="19"/>
  <c r="AB95" i="19"/>
  <c r="AA95" i="19"/>
  <c r="Z95" i="19"/>
  <c r="Y95" i="19"/>
  <c r="X95" i="19"/>
  <c r="W95" i="19"/>
  <c r="V95" i="19"/>
  <c r="U95" i="19"/>
  <c r="T95" i="19"/>
  <c r="S95" i="19"/>
  <c r="R95" i="19"/>
  <c r="Q95" i="19"/>
  <c r="P95" i="19"/>
  <c r="O95" i="19"/>
  <c r="N95" i="19"/>
  <c r="M95" i="19"/>
  <c r="L95" i="19"/>
  <c r="SJ93" i="19"/>
  <c r="SK93" i="19" s="1"/>
  <c r="SI93" i="19"/>
  <c r="SH93" i="19"/>
  <c r="SG93" i="19"/>
  <c r="SF93" i="19"/>
  <c r="SE93" i="19"/>
  <c r="SD93" i="19"/>
  <c r="SC93" i="19"/>
  <c r="SB93" i="19"/>
  <c r="SA93" i="19"/>
  <c r="RZ93" i="19"/>
  <c r="RY93" i="19"/>
  <c r="RX93" i="19"/>
  <c r="RW93" i="19"/>
  <c r="RV93" i="19"/>
  <c r="RU93" i="19"/>
  <c r="RT93" i="19"/>
  <c r="RS93" i="19"/>
  <c r="RR93" i="19"/>
  <c r="RQ93" i="19"/>
  <c r="RP93" i="19"/>
  <c r="RO93" i="19"/>
  <c r="RN93" i="19"/>
  <c r="RM93" i="19"/>
  <c r="RL93" i="19"/>
  <c r="RK93" i="19"/>
  <c r="RJ93" i="19"/>
  <c r="RI93" i="19"/>
  <c r="RH93" i="19"/>
  <c r="RG93" i="19"/>
  <c r="RF93" i="19"/>
  <c r="RE93" i="19"/>
  <c r="RD93" i="19"/>
  <c r="RC93" i="19"/>
  <c r="RB93" i="19"/>
  <c r="RA93" i="19"/>
  <c r="QZ93" i="19"/>
  <c r="QY93" i="19"/>
  <c r="QX93" i="19"/>
  <c r="QW93" i="19"/>
  <c r="QV93" i="19"/>
  <c r="QU93" i="19"/>
  <c r="QT93" i="19"/>
  <c r="QS93" i="19"/>
  <c r="QR93" i="19"/>
  <c r="QQ93" i="19"/>
  <c r="QP93" i="19"/>
  <c r="QO93" i="19"/>
  <c r="QN93" i="19"/>
  <c r="QM93" i="19"/>
  <c r="QL93" i="19"/>
  <c r="QK93" i="19"/>
  <c r="QJ93" i="19"/>
  <c r="QI93" i="19"/>
  <c r="QH93" i="19"/>
  <c r="QG93" i="19"/>
  <c r="QF93" i="19"/>
  <c r="QE93" i="19"/>
  <c r="QD93" i="19"/>
  <c r="QC93" i="19"/>
  <c r="QB93" i="19"/>
  <c r="QA93" i="19"/>
  <c r="PZ93" i="19"/>
  <c r="PY93" i="19"/>
  <c r="PX93" i="19"/>
  <c r="PW93" i="19"/>
  <c r="PV93" i="19"/>
  <c r="PU93" i="19"/>
  <c r="PT93" i="19"/>
  <c r="PS93" i="19"/>
  <c r="PR93" i="19"/>
  <c r="PQ93" i="19"/>
  <c r="PP93" i="19"/>
  <c r="PO93" i="19"/>
  <c r="PN93" i="19"/>
  <c r="PM93" i="19"/>
  <c r="PL93" i="19"/>
  <c r="PK93" i="19"/>
  <c r="PJ93" i="19"/>
  <c r="PI93" i="19"/>
  <c r="PH93" i="19"/>
  <c r="PG93" i="19"/>
  <c r="PF93" i="19"/>
  <c r="PE93" i="19"/>
  <c r="PD93" i="19"/>
  <c r="PC93" i="19"/>
  <c r="PB93" i="19"/>
  <c r="PA93" i="19"/>
  <c r="OZ93" i="19"/>
  <c r="OY93" i="19"/>
  <c r="OX93" i="19"/>
  <c r="OW93" i="19"/>
  <c r="OV93" i="19"/>
  <c r="OU93" i="19"/>
  <c r="OT93" i="19"/>
  <c r="OS93" i="19"/>
  <c r="OR93" i="19"/>
  <c r="OQ93" i="19"/>
  <c r="OP93" i="19"/>
  <c r="OO93" i="19"/>
  <c r="ON93" i="19"/>
  <c r="OM93" i="19"/>
  <c r="OL93" i="19"/>
  <c r="OK93" i="19"/>
  <c r="OJ93" i="19"/>
  <c r="OI93" i="19"/>
  <c r="OH93" i="19"/>
  <c r="OG93" i="19"/>
  <c r="OF93" i="19"/>
  <c r="OE93" i="19"/>
  <c r="OD93" i="19"/>
  <c r="OC93" i="19"/>
  <c r="OB93" i="19"/>
  <c r="OA93" i="19"/>
  <c r="NZ93" i="19"/>
  <c r="NY93" i="19"/>
  <c r="NX93" i="19"/>
  <c r="NW93" i="19"/>
  <c r="NV93" i="19"/>
  <c r="NU93" i="19"/>
  <c r="NT93" i="19"/>
  <c r="NS93" i="19"/>
  <c r="NR93" i="19"/>
  <c r="NQ93" i="19"/>
  <c r="NP93" i="19"/>
  <c r="NO93" i="19"/>
  <c r="NN93" i="19"/>
  <c r="NM93" i="19"/>
  <c r="NL93" i="19"/>
  <c r="NK93" i="19"/>
  <c r="NJ93" i="19"/>
  <c r="NI93" i="19"/>
  <c r="NH93" i="19"/>
  <c r="NG93" i="19"/>
  <c r="NF93" i="19"/>
  <c r="NE93" i="19"/>
  <c r="ND93" i="19"/>
  <c r="NC93" i="19"/>
  <c r="NB93" i="19"/>
  <c r="NA93" i="19"/>
  <c r="MZ93" i="19"/>
  <c r="MY93" i="19"/>
  <c r="MX93" i="19"/>
  <c r="MW93" i="19"/>
  <c r="MV93" i="19"/>
  <c r="MU93" i="19"/>
  <c r="MT93" i="19"/>
  <c r="MS93" i="19"/>
  <c r="MR93" i="19"/>
  <c r="MQ93" i="19"/>
  <c r="MP93" i="19"/>
  <c r="MO93" i="19"/>
  <c r="MN93" i="19"/>
  <c r="MM93" i="19"/>
  <c r="ML93" i="19"/>
  <c r="MK93" i="19"/>
  <c r="MJ93" i="19"/>
  <c r="MI93" i="19"/>
  <c r="MH93" i="19"/>
  <c r="MG93" i="19"/>
  <c r="MF93" i="19"/>
  <c r="ME93" i="19"/>
  <c r="MD93" i="19"/>
  <c r="MC93" i="19"/>
  <c r="MB93" i="19"/>
  <c r="MA93" i="19"/>
  <c r="LZ93" i="19"/>
  <c r="LY93" i="19"/>
  <c r="LX93" i="19"/>
  <c r="LW93" i="19"/>
  <c r="LV93" i="19"/>
  <c r="LU93" i="19"/>
  <c r="LT93" i="19"/>
  <c r="LS93" i="19"/>
  <c r="LR93" i="19"/>
  <c r="LQ93" i="19"/>
  <c r="LP93" i="19"/>
  <c r="LO93" i="19"/>
  <c r="LN93" i="19"/>
  <c r="LM93" i="19"/>
  <c r="LL93" i="19"/>
  <c r="LK93" i="19"/>
  <c r="LJ93" i="19"/>
  <c r="LI93" i="19"/>
  <c r="LH93" i="19"/>
  <c r="LG93" i="19"/>
  <c r="LF93" i="19"/>
  <c r="LE93" i="19"/>
  <c r="LD93" i="19"/>
  <c r="LC93" i="19"/>
  <c r="LB93" i="19"/>
  <c r="LA93" i="19"/>
  <c r="KZ93" i="19"/>
  <c r="KY93" i="19"/>
  <c r="KX93" i="19"/>
  <c r="KW93" i="19"/>
  <c r="KV93" i="19"/>
  <c r="KU93" i="19"/>
  <c r="KT93" i="19"/>
  <c r="KS93" i="19"/>
  <c r="KR93" i="19"/>
  <c r="KQ93" i="19"/>
  <c r="KP93" i="19"/>
  <c r="KO93" i="19"/>
  <c r="KN93" i="19"/>
  <c r="KM93" i="19"/>
  <c r="KL93" i="19"/>
  <c r="KK93" i="19"/>
  <c r="KJ93" i="19"/>
  <c r="KI93" i="19"/>
  <c r="KH93" i="19"/>
  <c r="KG93" i="19"/>
  <c r="KF93" i="19"/>
  <c r="KE93" i="19"/>
  <c r="KD93" i="19"/>
  <c r="KC93" i="19"/>
  <c r="KB93" i="19"/>
  <c r="KA93" i="19"/>
  <c r="JZ93" i="19"/>
  <c r="JY93" i="19"/>
  <c r="JX93" i="19"/>
  <c r="JW93" i="19"/>
  <c r="JV93" i="19"/>
  <c r="JU93" i="19"/>
  <c r="JT93" i="19"/>
  <c r="JS93" i="19"/>
  <c r="JR93" i="19"/>
  <c r="JQ93" i="19"/>
  <c r="JP93" i="19"/>
  <c r="JO93" i="19"/>
  <c r="JN93" i="19"/>
  <c r="JM93" i="19"/>
  <c r="JL93" i="19"/>
  <c r="JK93" i="19"/>
  <c r="JJ93" i="19"/>
  <c r="JI93" i="19"/>
  <c r="JH93" i="19"/>
  <c r="JG93" i="19"/>
  <c r="JF93" i="19"/>
  <c r="JE93" i="19"/>
  <c r="JD93" i="19"/>
  <c r="JC93" i="19"/>
  <c r="JB93" i="19"/>
  <c r="JA93" i="19"/>
  <c r="IZ93" i="19"/>
  <c r="IY93" i="19"/>
  <c r="IX93" i="19"/>
  <c r="IW93" i="19"/>
  <c r="IV93" i="19"/>
  <c r="IU93" i="19"/>
  <c r="IT93" i="19"/>
  <c r="IS93" i="19"/>
  <c r="IR93" i="19"/>
  <c r="IQ93" i="19"/>
  <c r="IP93" i="19"/>
  <c r="IO93" i="19"/>
  <c r="IN93" i="19"/>
  <c r="IM93" i="19"/>
  <c r="IL93" i="19"/>
  <c r="IK93" i="19"/>
  <c r="IJ93" i="19"/>
  <c r="II93" i="19"/>
  <c r="IH93" i="19"/>
  <c r="IG93" i="19"/>
  <c r="IF93" i="19"/>
  <c r="IE93" i="19"/>
  <c r="ID93" i="19"/>
  <c r="IC93" i="19"/>
  <c r="IB93" i="19"/>
  <c r="IA93" i="19"/>
  <c r="HZ93" i="19"/>
  <c r="HY93" i="19"/>
  <c r="HX93" i="19"/>
  <c r="HW93" i="19"/>
  <c r="HV93" i="19"/>
  <c r="HU93" i="19"/>
  <c r="HT93" i="19"/>
  <c r="HS93" i="19"/>
  <c r="HR93" i="19"/>
  <c r="HQ93" i="19"/>
  <c r="HP93" i="19"/>
  <c r="HO93" i="19"/>
  <c r="HN93" i="19"/>
  <c r="HM93" i="19"/>
  <c r="HL93" i="19"/>
  <c r="HK93" i="19"/>
  <c r="HJ93" i="19"/>
  <c r="HI93" i="19"/>
  <c r="HH93" i="19"/>
  <c r="HG93" i="19"/>
  <c r="HF93" i="19"/>
  <c r="HE93" i="19"/>
  <c r="HD93" i="19"/>
  <c r="HC93" i="19"/>
  <c r="HB93" i="19"/>
  <c r="HA93" i="19"/>
  <c r="GZ93" i="19"/>
  <c r="GY93" i="19"/>
  <c r="GX93" i="19"/>
  <c r="GW93" i="19"/>
  <c r="GV93" i="19"/>
  <c r="GU93" i="19"/>
  <c r="GT93" i="19"/>
  <c r="GS93" i="19"/>
  <c r="GR93" i="19"/>
  <c r="GQ93" i="19"/>
  <c r="GP93" i="19"/>
  <c r="GO93" i="19"/>
  <c r="GN93" i="19"/>
  <c r="GM93" i="19"/>
  <c r="GL93" i="19"/>
  <c r="GK93" i="19"/>
  <c r="GJ93" i="19"/>
  <c r="GI93" i="19"/>
  <c r="GH93" i="19"/>
  <c r="GG93" i="19"/>
  <c r="GF93" i="19"/>
  <c r="GE93" i="19"/>
  <c r="GD93" i="19"/>
  <c r="GC93" i="19"/>
  <c r="GB93" i="19"/>
  <c r="GA93" i="19"/>
  <c r="FZ93" i="19"/>
  <c r="FY93" i="19"/>
  <c r="FX93" i="19"/>
  <c r="FW93" i="19"/>
  <c r="FV93" i="19"/>
  <c r="FU93" i="19"/>
  <c r="FT93" i="19"/>
  <c r="FS93" i="19"/>
  <c r="FR93" i="19"/>
  <c r="FQ93" i="19"/>
  <c r="FP93" i="19"/>
  <c r="FO93" i="19"/>
  <c r="FN93" i="19"/>
  <c r="FM93" i="19"/>
  <c r="FL93" i="19"/>
  <c r="FK93" i="19"/>
  <c r="FJ93" i="19"/>
  <c r="FI93" i="19"/>
  <c r="FH93" i="19"/>
  <c r="FG93" i="19"/>
  <c r="FF93" i="19"/>
  <c r="FE93" i="19"/>
  <c r="FD93" i="19"/>
  <c r="FC93" i="19"/>
  <c r="FB93" i="19"/>
  <c r="FA93" i="19"/>
  <c r="EZ93" i="19"/>
  <c r="EY93" i="19"/>
  <c r="EX93" i="19"/>
  <c r="EW93" i="19"/>
  <c r="EV93" i="19"/>
  <c r="EU93" i="19"/>
  <c r="ET93" i="19"/>
  <c r="ES93" i="19"/>
  <c r="ER93" i="19"/>
  <c r="EQ93" i="19"/>
  <c r="EP93" i="19"/>
  <c r="EO93" i="19"/>
  <c r="EN93" i="19"/>
  <c r="EM93" i="19"/>
  <c r="EL93" i="19"/>
  <c r="EK93" i="19"/>
  <c r="EJ93" i="19"/>
  <c r="EI93" i="19"/>
  <c r="EH93" i="19"/>
  <c r="EG93" i="19"/>
  <c r="EF93" i="19"/>
  <c r="EE93" i="19"/>
  <c r="ED93" i="19"/>
  <c r="EC93" i="19"/>
  <c r="EB93" i="19"/>
  <c r="EA93" i="19"/>
  <c r="DZ93" i="19"/>
  <c r="DY93" i="19"/>
  <c r="DX93" i="19"/>
  <c r="DW93" i="19"/>
  <c r="DV93" i="19"/>
  <c r="DU93" i="19"/>
  <c r="DT93" i="19"/>
  <c r="DS93" i="19"/>
  <c r="DR93" i="19"/>
  <c r="DQ93" i="19"/>
  <c r="DP93" i="19"/>
  <c r="DO93" i="19"/>
  <c r="DN93" i="19"/>
  <c r="DM93" i="19"/>
  <c r="DL93" i="19"/>
  <c r="DK93" i="19"/>
  <c r="DJ93" i="19"/>
  <c r="DI93" i="19"/>
  <c r="DH93" i="19"/>
  <c r="DG93" i="19"/>
  <c r="DF93" i="19"/>
  <c r="DE93" i="19"/>
  <c r="DD93" i="19"/>
  <c r="DC93" i="19"/>
  <c r="DB93" i="19"/>
  <c r="DA93" i="19"/>
  <c r="CZ93" i="19"/>
  <c r="CY93" i="19"/>
  <c r="CX93" i="19"/>
  <c r="CW93" i="19"/>
  <c r="CV93" i="19"/>
  <c r="CU93" i="19"/>
  <c r="CT93" i="19"/>
  <c r="CS93" i="19"/>
  <c r="CR93" i="19"/>
  <c r="CQ93" i="19"/>
  <c r="CP93" i="19"/>
  <c r="CO93" i="19"/>
  <c r="CN93" i="19"/>
  <c r="CM93" i="19"/>
  <c r="CL93" i="19"/>
  <c r="CK93" i="19"/>
  <c r="CJ93" i="19"/>
  <c r="CI93" i="19"/>
  <c r="CH93" i="19"/>
  <c r="CG93" i="19"/>
  <c r="CF93" i="19"/>
  <c r="CE93" i="19"/>
  <c r="CD93" i="19"/>
  <c r="CC93" i="19"/>
  <c r="CB93" i="19"/>
  <c r="CA93" i="19"/>
  <c r="BZ93" i="19"/>
  <c r="BY93" i="19"/>
  <c r="BX93" i="19"/>
  <c r="BW93" i="19"/>
  <c r="BV93" i="19"/>
  <c r="BU93" i="19"/>
  <c r="BT93" i="19"/>
  <c r="BS93" i="19"/>
  <c r="BR93" i="19"/>
  <c r="BQ93" i="19"/>
  <c r="BP93" i="19"/>
  <c r="BO93" i="19"/>
  <c r="BN93" i="19"/>
  <c r="BM93" i="19"/>
  <c r="BL93" i="19"/>
  <c r="BK93" i="19"/>
  <c r="BJ93" i="19"/>
  <c r="BI93" i="19"/>
  <c r="BH93" i="19"/>
  <c r="BG93" i="19"/>
  <c r="BF93" i="19"/>
  <c r="BE93" i="19"/>
  <c r="BD93" i="19"/>
  <c r="BC93" i="19"/>
  <c r="BB93" i="19"/>
  <c r="BA93" i="19"/>
  <c r="AZ93" i="19"/>
  <c r="AY93" i="19"/>
  <c r="AX93" i="19"/>
  <c r="AW93" i="19"/>
  <c r="AV93" i="19"/>
  <c r="AU93" i="19"/>
  <c r="AT93" i="19"/>
  <c r="AS93" i="19"/>
  <c r="AR93" i="19"/>
  <c r="AQ93" i="19"/>
  <c r="AP93" i="19"/>
  <c r="AO93" i="19"/>
  <c r="AN93" i="19"/>
  <c r="AM93" i="19"/>
  <c r="AL93" i="19"/>
  <c r="AK93" i="19"/>
  <c r="AJ93" i="19"/>
  <c r="AI93" i="19"/>
  <c r="AH93" i="19"/>
  <c r="AG93" i="19"/>
  <c r="AF93" i="19"/>
  <c r="AE93" i="19"/>
  <c r="AD93" i="19"/>
  <c r="AC93" i="19"/>
  <c r="AB93" i="19"/>
  <c r="AA93" i="19"/>
  <c r="Z93" i="19"/>
  <c r="Y93" i="19"/>
  <c r="X93" i="19"/>
  <c r="W93" i="19"/>
  <c r="V93" i="19"/>
  <c r="U93" i="19"/>
  <c r="T93" i="19"/>
  <c r="S93" i="19"/>
  <c r="R93" i="19"/>
  <c r="Q93" i="19"/>
  <c r="P93" i="19"/>
  <c r="O93" i="19"/>
  <c r="N93" i="19"/>
  <c r="M93" i="19"/>
  <c r="L93" i="19"/>
  <c r="SJ92" i="19"/>
  <c r="SK92" i="19" s="1"/>
  <c r="SI92" i="19"/>
  <c r="SH92" i="19"/>
  <c r="SG92" i="19"/>
  <c r="SF92" i="19"/>
  <c r="SE92" i="19"/>
  <c r="SD92" i="19"/>
  <c r="SC92" i="19"/>
  <c r="SB92" i="19"/>
  <c r="SA92" i="19"/>
  <c r="RZ92" i="19"/>
  <c r="RY92" i="19"/>
  <c r="RX92" i="19"/>
  <c r="RW92" i="19"/>
  <c r="RV92" i="19"/>
  <c r="RU92" i="19"/>
  <c r="RT92" i="19"/>
  <c r="RS92" i="19"/>
  <c r="RR92" i="19"/>
  <c r="RQ92" i="19"/>
  <c r="RP92" i="19"/>
  <c r="RO92" i="19"/>
  <c r="RN92" i="19"/>
  <c r="RM92" i="19"/>
  <c r="RL92" i="19"/>
  <c r="RK92" i="19"/>
  <c r="RJ92" i="19"/>
  <c r="RI92" i="19"/>
  <c r="RH92" i="19"/>
  <c r="RG92" i="19"/>
  <c r="RF92" i="19"/>
  <c r="RE92" i="19"/>
  <c r="RD92" i="19"/>
  <c r="RC92" i="19"/>
  <c r="RB92" i="19"/>
  <c r="RA92" i="19"/>
  <c r="QZ92" i="19"/>
  <c r="QY92" i="19"/>
  <c r="QX92" i="19"/>
  <c r="QW92" i="19"/>
  <c r="QV92" i="19"/>
  <c r="QU92" i="19"/>
  <c r="QT92" i="19"/>
  <c r="QS92" i="19"/>
  <c r="QR92" i="19"/>
  <c r="QQ92" i="19"/>
  <c r="QP92" i="19"/>
  <c r="QO92" i="19"/>
  <c r="QN92" i="19"/>
  <c r="QM92" i="19"/>
  <c r="QL92" i="19"/>
  <c r="QK92" i="19"/>
  <c r="QJ92" i="19"/>
  <c r="QI92" i="19"/>
  <c r="QH92" i="19"/>
  <c r="QG92" i="19"/>
  <c r="QF92" i="19"/>
  <c r="QE92" i="19"/>
  <c r="QD92" i="19"/>
  <c r="QC92" i="19"/>
  <c r="QB92" i="19"/>
  <c r="QA92" i="19"/>
  <c r="PZ92" i="19"/>
  <c r="PY92" i="19"/>
  <c r="PX92" i="19"/>
  <c r="PW92" i="19"/>
  <c r="PV92" i="19"/>
  <c r="PU92" i="19"/>
  <c r="PT92" i="19"/>
  <c r="PS92" i="19"/>
  <c r="PR92" i="19"/>
  <c r="PQ92" i="19"/>
  <c r="PP92" i="19"/>
  <c r="PO92" i="19"/>
  <c r="PN92" i="19"/>
  <c r="PM92" i="19"/>
  <c r="PL92" i="19"/>
  <c r="PK92" i="19"/>
  <c r="PJ92" i="19"/>
  <c r="PI92" i="19"/>
  <c r="PH92" i="19"/>
  <c r="PG92" i="19"/>
  <c r="PF92" i="19"/>
  <c r="PE92" i="19"/>
  <c r="PD92" i="19"/>
  <c r="PC92" i="19"/>
  <c r="PB92" i="19"/>
  <c r="PA92" i="19"/>
  <c r="OZ92" i="19"/>
  <c r="OY92" i="19"/>
  <c r="OX92" i="19"/>
  <c r="OW92" i="19"/>
  <c r="OV92" i="19"/>
  <c r="OU92" i="19"/>
  <c r="OT92" i="19"/>
  <c r="OS92" i="19"/>
  <c r="OR92" i="19"/>
  <c r="OQ92" i="19"/>
  <c r="OP92" i="19"/>
  <c r="OO92" i="19"/>
  <c r="ON92" i="19"/>
  <c r="OM92" i="19"/>
  <c r="OL92" i="19"/>
  <c r="OK92" i="19"/>
  <c r="OJ92" i="19"/>
  <c r="OI92" i="19"/>
  <c r="OH92" i="19"/>
  <c r="OG92" i="19"/>
  <c r="OF92" i="19"/>
  <c r="OE92" i="19"/>
  <c r="OD92" i="19"/>
  <c r="OC92" i="19"/>
  <c r="OB92" i="19"/>
  <c r="OA92" i="19"/>
  <c r="NZ92" i="19"/>
  <c r="NY92" i="19"/>
  <c r="NX92" i="19"/>
  <c r="NW92" i="19"/>
  <c r="NV92" i="19"/>
  <c r="NU92" i="19"/>
  <c r="NT92" i="19"/>
  <c r="NS92" i="19"/>
  <c r="NR92" i="19"/>
  <c r="NQ92" i="19"/>
  <c r="NP92" i="19"/>
  <c r="NO92" i="19"/>
  <c r="NN92" i="19"/>
  <c r="NM92" i="19"/>
  <c r="NL92" i="19"/>
  <c r="NK92" i="19"/>
  <c r="NJ92" i="19"/>
  <c r="NI92" i="19"/>
  <c r="NH92" i="19"/>
  <c r="NG92" i="19"/>
  <c r="NF92" i="19"/>
  <c r="NE92" i="19"/>
  <c r="ND92" i="19"/>
  <c r="NC92" i="19"/>
  <c r="NB92" i="19"/>
  <c r="NA92" i="19"/>
  <c r="MZ92" i="19"/>
  <c r="MY92" i="19"/>
  <c r="MX92" i="19"/>
  <c r="MW92" i="19"/>
  <c r="MV92" i="19"/>
  <c r="MU92" i="19"/>
  <c r="MT92" i="19"/>
  <c r="MS92" i="19"/>
  <c r="MR92" i="19"/>
  <c r="MQ92" i="19"/>
  <c r="MP92" i="19"/>
  <c r="MO92" i="19"/>
  <c r="MN92" i="19"/>
  <c r="MM92" i="19"/>
  <c r="ML92" i="19"/>
  <c r="MK92" i="19"/>
  <c r="MJ92" i="19"/>
  <c r="MI92" i="19"/>
  <c r="MH92" i="19"/>
  <c r="MG92" i="19"/>
  <c r="MF92" i="19"/>
  <c r="ME92" i="19"/>
  <c r="MD92" i="19"/>
  <c r="MC92" i="19"/>
  <c r="MB92" i="19"/>
  <c r="MA92" i="19"/>
  <c r="LZ92" i="19"/>
  <c r="LY92" i="19"/>
  <c r="LX92" i="19"/>
  <c r="LW92" i="19"/>
  <c r="LV92" i="19"/>
  <c r="LU92" i="19"/>
  <c r="LT92" i="19"/>
  <c r="LS92" i="19"/>
  <c r="LR92" i="19"/>
  <c r="LQ92" i="19"/>
  <c r="LP92" i="19"/>
  <c r="LO92" i="19"/>
  <c r="LN92" i="19"/>
  <c r="LM92" i="19"/>
  <c r="LL92" i="19"/>
  <c r="LK92" i="19"/>
  <c r="LJ92" i="19"/>
  <c r="LI92" i="19"/>
  <c r="LH92" i="19"/>
  <c r="LG92" i="19"/>
  <c r="LF92" i="19"/>
  <c r="LE92" i="19"/>
  <c r="LD92" i="19"/>
  <c r="LC92" i="19"/>
  <c r="LB92" i="19"/>
  <c r="LA92" i="19"/>
  <c r="KZ92" i="19"/>
  <c r="KY92" i="19"/>
  <c r="KX92" i="19"/>
  <c r="KW92" i="19"/>
  <c r="KV92" i="19"/>
  <c r="KU92" i="19"/>
  <c r="KT92" i="19"/>
  <c r="KS92" i="19"/>
  <c r="KR92" i="19"/>
  <c r="KQ92" i="19"/>
  <c r="KP92" i="19"/>
  <c r="KO92" i="19"/>
  <c r="KN92" i="19"/>
  <c r="KM92" i="19"/>
  <c r="KL92" i="19"/>
  <c r="KK92" i="19"/>
  <c r="KJ92" i="19"/>
  <c r="KI92" i="19"/>
  <c r="KH92" i="19"/>
  <c r="KG92" i="19"/>
  <c r="KF92" i="19"/>
  <c r="KE92" i="19"/>
  <c r="KD92" i="19"/>
  <c r="KC92" i="19"/>
  <c r="KB92" i="19"/>
  <c r="KA92" i="19"/>
  <c r="JZ92" i="19"/>
  <c r="JY92" i="19"/>
  <c r="JX92" i="19"/>
  <c r="JW92" i="19"/>
  <c r="JV92" i="19"/>
  <c r="JU92" i="19"/>
  <c r="JT92" i="19"/>
  <c r="JS92" i="19"/>
  <c r="JR92" i="19"/>
  <c r="JQ92" i="19"/>
  <c r="JP92" i="19"/>
  <c r="JO92" i="19"/>
  <c r="JN92" i="19"/>
  <c r="JM92" i="19"/>
  <c r="JL92" i="19"/>
  <c r="JK92" i="19"/>
  <c r="JJ92" i="19"/>
  <c r="JI92" i="19"/>
  <c r="JH92" i="19"/>
  <c r="JG92" i="19"/>
  <c r="JF92" i="19"/>
  <c r="JE92" i="19"/>
  <c r="JD92" i="19"/>
  <c r="JC92" i="19"/>
  <c r="JB92" i="19"/>
  <c r="JA92" i="19"/>
  <c r="IZ92" i="19"/>
  <c r="IY92" i="19"/>
  <c r="IX92" i="19"/>
  <c r="IW92" i="19"/>
  <c r="IV92" i="19"/>
  <c r="IU92" i="19"/>
  <c r="IT92" i="19"/>
  <c r="IS92" i="19"/>
  <c r="IR92" i="19"/>
  <c r="IQ92" i="19"/>
  <c r="IP92" i="19"/>
  <c r="IO92" i="19"/>
  <c r="IN92" i="19"/>
  <c r="IM92" i="19"/>
  <c r="IL92" i="19"/>
  <c r="IK92" i="19"/>
  <c r="IJ92" i="19"/>
  <c r="II92" i="19"/>
  <c r="IH92" i="19"/>
  <c r="IG92" i="19"/>
  <c r="IF92" i="19"/>
  <c r="IE92" i="19"/>
  <c r="ID92" i="19"/>
  <c r="IC92" i="19"/>
  <c r="IB92" i="19"/>
  <c r="IA92" i="19"/>
  <c r="HZ92" i="19"/>
  <c r="HY92" i="19"/>
  <c r="HX92" i="19"/>
  <c r="HW92" i="19"/>
  <c r="HV92" i="19"/>
  <c r="HU92" i="19"/>
  <c r="HT92" i="19"/>
  <c r="HS92" i="19"/>
  <c r="HR92" i="19"/>
  <c r="HQ92" i="19"/>
  <c r="HP92" i="19"/>
  <c r="HO92" i="19"/>
  <c r="HN92" i="19"/>
  <c r="HM92" i="19"/>
  <c r="HL92" i="19"/>
  <c r="HK92" i="19"/>
  <c r="HJ92" i="19"/>
  <c r="HI92" i="19"/>
  <c r="HH92" i="19"/>
  <c r="HG92" i="19"/>
  <c r="HF92" i="19"/>
  <c r="HE92" i="19"/>
  <c r="HD92" i="19"/>
  <c r="HC92" i="19"/>
  <c r="HB92" i="19"/>
  <c r="HA92" i="19"/>
  <c r="GZ92" i="19"/>
  <c r="GY92" i="19"/>
  <c r="GX92" i="19"/>
  <c r="GW92" i="19"/>
  <c r="GV92" i="19"/>
  <c r="GU92" i="19"/>
  <c r="GT92" i="19"/>
  <c r="GS92" i="19"/>
  <c r="GR92" i="19"/>
  <c r="GQ92" i="19"/>
  <c r="GP92" i="19"/>
  <c r="GO92" i="19"/>
  <c r="GN92" i="19"/>
  <c r="GM92" i="19"/>
  <c r="GL92" i="19"/>
  <c r="GK92" i="19"/>
  <c r="GJ92" i="19"/>
  <c r="GI92" i="19"/>
  <c r="GH92" i="19"/>
  <c r="GG92" i="19"/>
  <c r="GF92" i="19"/>
  <c r="GE92" i="19"/>
  <c r="GD92" i="19"/>
  <c r="GC92" i="19"/>
  <c r="GB92" i="19"/>
  <c r="GA92" i="19"/>
  <c r="FZ92" i="19"/>
  <c r="FY92" i="19"/>
  <c r="FX92" i="19"/>
  <c r="FW92" i="19"/>
  <c r="FV92" i="19"/>
  <c r="FU92" i="19"/>
  <c r="FT92" i="19"/>
  <c r="FS92" i="19"/>
  <c r="FR92" i="19"/>
  <c r="FQ92" i="19"/>
  <c r="FP92" i="19"/>
  <c r="FO92" i="19"/>
  <c r="FN92" i="19"/>
  <c r="FM92" i="19"/>
  <c r="FL92" i="19"/>
  <c r="FK92" i="19"/>
  <c r="FJ92" i="19"/>
  <c r="FI92" i="19"/>
  <c r="FH92" i="19"/>
  <c r="FG92" i="19"/>
  <c r="FF92" i="19"/>
  <c r="FE92" i="19"/>
  <c r="FD92" i="19"/>
  <c r="FC92" i="19"/>
  <c r="FB92" i="19"/>
  <c r="FA92" i="19"/>
  <c r="EZ92" i="19"/>
  <c r="EY92" i="19"/>
  <c r="EX92" i="19"/>
  <c r="EW92" i="19"/>
  <c r="EV92" i="19"/>
  <c r="EU92" i="19"/>
  <c r="ET92" i="19"/>
  <c r="ES92" i="19"/>
  <c r="ER92" i="19"/>
  <c r="EQ92" i="19"/>
  <c r="EP92" i="19"/>
  <c r="EO92" i="19"/>
  <c r="EN92" i="19"/>
  <c r="EM92" i="19"/>
  <c r="EL92" i="19"/>
  <c r="EK92" i="19"/>
  <c r="EJ92" i="19"/>
  <c r="EI92" i="19"/>
  <c r="EH92" i="19"/>
  <c r="EG92" i="19"/>
  <c r="EF92" i="19"/>
  <c r="EE92" i="19"/>
  <c r="ED92" i="19"/>
  <c r="EC92" i="19"/>
  <c r="EB92" i="19"/>
  <c r="EA92" i="19"/>
  <c r="DZ92" i="19"/>
  <c r="DY92" i="19"/>
  <c r="DX92" i="19"/>
  <c r="DW92" i="19"/>
  <c r="DV92" i="19"/>
  <c r="DU92" i="19"/>
  <c r="DT92" i="19"/>
  <c r="DS92" i="19"/>
  <c r="DR92" i="19"/>
  <c r="DQ92" i="19"/>
  <c r="DP92" i="19"/>
  <c r="DO92" i="19"/>
  <c r="DN92" i="19"/>
  <c r="DM92" i="19"/>
  <c r="DL92" i="19"/>
  <c r="DK92" i="19"/>
  <c r="DJ92" i="19"/>
  <c r="DI92" i="19"/>
  <c r="DH92" i="19"/>
  <c r="DG92" i="19"/>
  <c r="DF92" i="19"/>
  <c r="DE92" i="19"/>
  <c r="DD92" i="19"/>
  <c r="DC92" i="19"/>
  <c r="DB92" i="19"/>
  <c r="DA92" i="19"/>
  <c r="CZ92" i="19"/>
  <c r="CY92" i="19"/>
  <c r="CX92" i="19"/>
  <c r="CW92" i="19"/>
  <c r="CV92" i="19"/>
  <c r="CU92" i="19"/>
  <c r="CT92" i="19"/>
  <c r="CS92" i="19"/>
  <c r="CR92" i="19"/>
  <c r="CQ92" i="19"/>
  <c r="CP92" i="19"/>
  <c r="CO92" i="19"/>
  <c r="CN92" i="19"/>
  <c r="CM92" i="19"/>
  <c r="CL92" i="19"/>
  <c r="CK92" i="19"/>
  <c r="CJ92" i="19"/>
  <c r="CI92" i="19"/>
  <c r="CH92" i="19"/>
  <c r="CG92" i="19"/>
  <c r="CF92" i="19"/>
  <c r="CE92" i="19"/>
  <c r="CD92" i="19"/>
  <c r="CC92" i="19"/>
  <c r="CB92" i="19"/>
  <c r="CA92" i="19"/>
  <c r="BZ92" i="19"/>
  <c r="BY92" i="19"/>
  <c r="BX92" i="19"/>
  <c r="BW92" i="19"/>
  <c r="BV92" i="19"/>
  <c r="BU92" i="19"/>
  <c r="BT92" i="19"/>
  <c r="BS92" i="19"/>
  <c r="BR92" i="19"/>
  <c r="BQ92" i="19"/>
  <c r="BP92" i="19"/>
  <c r="BO92" i="19"/>
  <c r="BN92" i="19"/>
  <c r="BM92" i="19"/>
  <c r="BL92" i="19"/>
  <c r="BK92" i="19"/>
  <c r="BJ92" i="19"/>
  <c r="BI92" i="19"/>
  <c r="BH92" i="19"/>
  <c r="BG92" i="19"/>
  <c r="BF92" i="19"/>
  <c r="BE92" i="19"/>
  <c r="BD92" i="19"/>
  <c r="BC92" i="19"/>
  <c r="BB92" i="19"/>
  <c r="BA92" i="19"/>
  <c r="AZ92" i="19"/>
  <c r="AY92" i="19"/>
  <c r="AX92" i="19"/>
  <c r="AW92" i="19"/>
  <c r="AV92" i="19"/>
  <c r="AU92" i="19"/>
  <c r="AT92" i="19"/>
  <c r="AS92" i="19"/>
  <c r="AR92" i="19"/>
  <c r="AQ92" i="19"/>
  <c r="AP92" i="19"/>
  <c r="AO92" i="19"/>
  <c r="AN92" i="19"/>
  <c r="AM92" i="19"/>
  <c r="AL92" i="19"/>
  <c r="AK92" i="19"/>
  <c r="AJ92" i="19"/>
  <c r="AI92" i="19"/>
  <c r="AH92" i="19"/>
  <c r="AG92" i="19"/>
  <c r="AF92" i="19"/>
  <c r="AE92" i="19"/>
  <c r="AD92" i="19"/>
  <c r="AC92" i="19"/>
  <c r="AB92" i="19"/>
  <c r="AA92" i="19"/>
  <c r="Z92" i="19"/>
  <c r="Y92" i="19"/>
  <c r="X92" i="19"/>
  <c r="W92" i="19"/>
  <c r="V92" i="19"/>
  <c r="U92" i="19"/>
  <c r="T92" i="19"/>
  <c r="S92" i="19"/>
  <c r="R92" i="19"/>
  <c r="Q92" i="19"/>
  <c r="P92" i="19"/>
  <c r="O92" i="19"/>
  <c r="N92" i="19"/>
  <c r="M92" i="19"/>
  <c r="L92" i="19"/>
  <c r="SJ90" i="19"/>
  <c r="SK90" i="19" s="1"/>
  <c r="SI90" i="19"/>
  <c r="SH90" i="19"/>
  <c r="SG90" i="19"/>
  <c r="SF90" i="19"/>
  <c r="SE90" i="19"/>
  <c r="SD90" i="19"/>
  <c r="SC90" i="19"/>
  <c r="SB90" i="19"/>
  <c r="SA90" i="19"/>
  <c r="RZ90" i="19"/>
  <c r="RY90" i="19"/>
  <c r="RX90" i="19"/>
  <c r="RW90" i="19"/>
  <c r="RV90" i="19"/>
  <c r="RU90" i="19"/>
  <c r="RT90" i="19"/>
  <c r="RS90" i="19"/>
  <c r="RR90" i="19"/>
  <c r="RQ90" i="19"/>
  <c r="RP90" i="19"/>
  <c r="RO90" i="19"/>
  <c r="RN90" i="19"/>
  <c r="RM90" i="19"/>
  <c r="RL90" i="19"/>
  <c r="RK90" i="19"/>
  <c r="RJ90" i="19"/>
  <c r="RI90" i="19"/>
  <c r="RH90" i="19"/>
  <c r="RG90" i="19"/>
  <c r="RF90" i="19"/>
  <c r="RE90" i="19"/>
  <c r="RD90" i="19"/>
  <c r="RC90" i="19"/>
  <c r="RB90" i="19"/>
  <c r="RA90" i="19"/>
  <c r="QZ90" i="19"/>
  <c r="QY90" i="19"/>
  <c r="QX90" i="19"/>
  <c r="QW90" i="19"/>
  <c r="QV90" i="19"/>
  <c r="QU90" i="19"/>
  <c r="QT90" i="19"/>
  <c r="QS90" i="19"/>
  <c r="QR90" i="19"/>
  <c r="QQ90" i="19"/>
  <c r="QP90" i="19"/>
  <c r="QO90" i="19"/>
  <c r="QN90" i="19"/>
  <c r="QM90" i="19"/>
  <c r="QL90" i="19"/>
  <c r="QK90" i="19"/>
  <c r="QJ90" i="19"/>
  <c r="QI90" i="19"/>
  <c r="QH90" i="19"/>
  <c r="QG90" i="19"/>
  <c r="QF90" i="19"/>
  <c r="QE90" i="19"/>
  <c r="QD90" i="19"/>
  <c r="QC90" i="19"/>
  <c r="QB90" i="19"/>
  <c r="QA90" i="19"/>
  <c r="PZ90" i="19"/>
  <c r="PY90" i="19"/>
  <c r="PX90" i="19"/>
  <c r="PW90" i="19"/>
  <c r="PV90" i="19"/>
  <c r="PU90" i="19"/>
  <c r="PT90" i="19"/>
  <c r="PS90" i="19"/>
  <c r="PR90" i="19"/>
  <c r="PQ90" i="19"/>
  <c r="PP90" i="19"/>
  <c r="PO90" i="19"/>
  <c r="PN90" i="19"/>
  <c r="PM90" i="19"/>
  <c r="PL90" i="19"/>
  <c r="PK90" i="19"/>
  <c r="PJ90" i="19"/>
  <c r="PI90" i="19"/>
  <c r="PH90" i="19"/>
  <c r="PG90" i="19"/>
  <c r="PF90" i="19"/>
  <c r="PE90" i="19"/>
  <c r="PD90" i="19"/>
  <c r="PC90" i="19"/>
  <c r="PB90" i="19"/>
  <c r="PA90" i="19"/>
  <c r="OZ90" i="19"/>
  <c r="OY90" i="19"/>
  <c r="OX90" i="19"/>
  <c r="OW90" i="19"/>
  <c r="OV90" i="19"/>
  <c r="OU90" i="19"/>
  <c r="OT90" i="19"/>
  <c r="OS90" i="19"/>
  <c r="OR90" i="19"/>
  <c r="OQ90" i="19"/>
  <c r="OP90" i="19"/>
  <c r="OO90" i="19"/>
  <c r="ON90" i="19"/>
  <c r="OM90" i="19"/>
  <c r="OL90" i="19"/>
  <c r="OK90" i="19"/>
  <c r="OJ90" i="19"/>
  <c r="OI90" i="19"/>
  <c r="OH90" i="19"/>
  <c r="OG90" i="19"/>
  <c r="OF90" i="19"/>
  <c r="OE90" i="19"/>
  <c r="OD90" i="19"/>
  <c r="OC90" i="19"/>
  <c r="OB90" i="19"/>
  <c r="OA90" i="19"/>
  <c r="NZ90" i="19"/>
  <c r="NY90" i="19"/>
  <c r="NX90" i="19"/>
  <c r="NW90" i="19"/>
  <c r="NV90" i="19"/>
  <c r="NU90" i="19"/>
  <c r="NT90" i="19"/>
  <c r="NS90" i="19"/>
  <c r="NR90" i="19"/>
  <c r="NQ90" i="19"/>
  <c r="NP90" i="19"/>
  <c r="NO90" i="19"/>
  <c r="NN90" i="19"/>
  <c r="NM90" i="19"/>
  <c r="NL90" i="19"/>
  <c r="NK90" i="19"/>
  <c r="NJ90" i="19"/>
  <c r="NI90" i="19"/>
  <c r="NH90" i="19"/>
  <c r="NG90" i="19"/>
  <c r="NF90" i="19"/>
  <c r="NE90" i="19"/>
  <c r="ND90" i="19"/>
  <c r="NC90" i="19"/>
  <c r="NB90" i="19"/>
  <c r="NA90" i="19"/>
  <c r="MZ90" i="19"/>
  <c r="MY90" i="19"/>
  <c r="MX90" i="19"/>
  <c r="MW90" i="19"/>
  <c r="MV90" i="19"/>
  <c r="MU90" i="19"/>
  <c r="MT90" i="19"/>
  <c r="MS90" i="19"/>
  <c r="MR90" i="19"/>
  <c r="MQ90" i="19"/>
  <c r="MP90" i="19"/>
  <c r="MO90" i="19"/>
  <c r="MN90" i="19"/>
  <c r="MM90" i="19"/>
  <c r="ML90" i="19"/>
  <c r="MK90" i="19"/>
  <c r="MJ90" i="19"/>
  <c r="MI90" i="19"/>
  <c r="MH90" i="19"/>
  <c r="MG90" i="19"/>
  <c r="MF90" i="19"/>
  <c r="ME90" i="19"/>
  <c r="MD90" i="19"/>
  <c r="MC90" i="19"/>
  <c r="MB90" i="19"/>
  <c r="MA90" i="19"/>
  <c r="LZ90" i="19"/>
  <c r="LY90" i="19"/>
  <c r="LX90" i="19"/>
  <c r="LW90" i="19"/>
  <c r="LV90" i="19"/>
  <c r="LU90" i="19"/>
  <c r="LT90" i="19"/>
  <c r="LS90" i="19"/>
  <c r="LR90" i="19"/>
  <c r="LQ90" i="19"/>
  <c r="LP90" i="19"/>
  <c r="LO90" i="19"/>
  <c r="LN90" i="19"/>
  <c r="LM90" i="19"/>
  <c r="LL90" i="19"/>
  <c r="LK90" i="19"/>
  <c r="LJ90" i="19"/>
  <c r="LI90" i="19"/>
  <c r="LH90" i="19"/>
  <c r="LG90" i="19"/>
  <c r="LF90" i="19"/>
  <c r="LE90" i="19"/>
  <c r="LD90" i="19"/>
  <c r="LC90" i="19"/>
  <c r="LB90" i="19"/>
  <c r="LA90" i="19"/>
  <c r="KZ90" i="19"/>
  <c r="KY90" i="19"/>
  <c r="KX90" i="19"/>
  <c r="KW90" i="19"/>
  <c r="KV90" i="19"/>
  <c r="KU90" i="19"/>
  <c r="KT90" i="19"/>
  <c r="KS90" i="19"/>
  <c r="KR90" i="19"/>
  <c r="KQ90" i="19"/>
  <c r="KP90" i="19"/>
  <c r="KO90" i="19"/>
  <c r="KN90" i="19"/>
  <c r="KM90" i="19"/>
  <c r="KL90" i="19"/>
  <c r="KK90" i="19"/>
  <c r="KJ90" i="19"/>
  <c r="KI90" i="19"/>
  <c r="KH90" i="19"/>
  <c r="KG90" i="19"/>
  <c r="KF90" i="19"/>
  <c r="KE90" i="19"/>
  <c r="KD90" i="19"/>
  <c r="KC90" i="19"/>
  <c r="KB90" i="19"/>
  <c r="KA90" i="19"/>
  <c r="JZ90" i="19"/>
  <c r="JY90" i="19"/>
  <c r="JX90" i="19"/>
  <c r="JW90" i="19"/>
  <c r="JV90" i="19"/>
  <c r="JU90" i="19"/>
  <c r="JT90" i="19"/>
  <c r="JS90" i="19"/>
  <c r="JR90" i="19"/>
  <c r="JQ90" i="19"/>
  <c r="JP90" i="19"/>
  <c r="JO90" i="19"/>
  <c r="JN90" i="19"/>
  <c r="JM90" i="19"/>
  <c r="JL90" i="19"/>
  <c r="JK90" i="19"/>
  <c r="JJ90" i="19"/>
  <c r="JI90" i="19"/>
  <c r="JH90" i="19"/>
  <c r="JG90" i="19"/>
  <c r="JF90" i="19"/>
  <c r="JE90" i="19"/>
  <c r="JD90" i="19"/>
  <c r="JC90" i="19"/>
  <c r="JB90" i="19"/>
  <c r="JA90" i="19"/>
  <c r="IZ90" i="19"/>
  <c r="IY90" i="19"/>
  <c r="IX90" i="19"/>
  <c r="IW90" i="19"/>
  <c r="IV90" i="19"/>
  <c r="IU90" i="19"/>
  <c r="IT90" i="19"/>
  <c r="IS90" i="19"/>
  <c r="IR90" i="19"/>
  <c r="IQ90" i="19"/>
  <c r="IP90" i="19"/>
  <c r="IO90" i="19"/>
  <c r="IN90" i="19"/>
  <c r="IM90" i="19"/>
  <c r="IL90" i="19"/>
  <c r="IK90" i="19"/>
  <c r="IJ90" i="19"/>
  <c r="II90" i="19"/>
  <c r="IH90" i="19"/>
  <c r="IG90" i="19"/>
  <c r="IF90" i="19"/>
  <c r="IE90" i="19"/>
  <c r="ID90" i="19"/>
  <c r="IC90" i="19"/>
  <c r="IB90" i="19"/>
  <c r="IA90" i="19"/>
  <c r="HZ90" i="19"/>
  <c r="HY90" i="19"/>
  <c r="HX90" i="19"/>
  <c r="HW90" i="19"/>
  <c r="HV90" i="19"/>
  <c r="HU90" i="19"/>
  <c r="HT90" i="19"/>
  <c r="HS90" i="19"/>
  <c r="HR90" i="19"/>
  <c r="HQ90" i="19"/>
  <c r="HP90" i="19"/>
  <c r="HO90" i="19"/>
  <c r="HN90" i="19"/>
  <c r="HM90" i="19"/>
  <c r="HL90" i="19"/>
  <c r="HK90" i="19"/>
  <c r="HJ90" i="19"/>
  <c r="HI90" i="19"/>
  <c r="HH90" i="19"/>
  <c r="HG90" i="19"/>
  <c r="HF90" i="19"/>
  <c r="HE90" i="19"/>
  <c r="HD90" i="19"/>
  <c r="HC90" i="19"/>
  <c r="HB90" i="19"/>
  <c r="HA90" i="19"/>
  <c r="GZ90" i="19"/>
  <c r="GY90" i="19"/>
  <c r="GX90" i="19"/>
  <c r="GW90" i="19"/>
  <c r="GV90" i="19"/>
  <c r="GU90" i="19"/>
  <c r="GT90" i="19"/>
  <c r="GS90" i="19"/>
  <c r="GR90" i="19"/>
  <c r="GQ90" i="19"/>
  <c r="GP90" i="19"/>
  <c r="GO90" i="19"/>
  <c r="GN90" i="19"/>
  <c r="GM90" i="19"/>
  <c r="GL90" i="19"/>
  <c r="GK90" i="19"/>
  <c r="GJ90" i="19"/>
  <c r="GI90" i="19"/>
  <c r="GH90" i="19"/>
  <c r="GG90" i="19"/>
  <c r="GF90" i="19"/>
  <c r="GE90" i="19"/>
  <c r="GD90" i="19"/>
  <c r="GC90" i="19"/>
  <c r="GB90" i="19"/>
  <c r="GA90" i="19"/>
  <c r="FZ90" i="19"/>
  <c r="FY90" i="19"/>
  <c r="FX90" i="19"/>
  <c r="FW90" i="19"/>
  <c r="FV90" i="19"/>
  <c r="FU90" i="19"/>
  <c r="FT90" i="19"/>
  <c r="FS90" i="19"/>
  <c r="FR90" i="19"/>
  <c r="FQ90" i="19"/>
  <c r="FP90" i="19"/>
  <c r="FO90" i="19"/>
  <c r="FN90" i="19"/>
  <c r="FM90" i="19"/>
  <c r="FL90" i="19"/>
  <c r="FK90" i="19"/>
  <c r="FJ90" i="19"/>
  <c r="FI90" i="19"/>
  <c r="FH90" i="19"/>
  <c r="FG90" i="19"/>
  <c r="FF90" i="19"/>
  <c r="FE90" i="19"/>
  <c r="FD90" i="19"/>
  <c r="FC90" i="19"/>
  <c r="FB90" i="19"/>
  <c r="FA90" i="19"/>
  <c r="EZ90" i="19"/>
  <c r="EY90" i="19"/>
  <c r="EX90" i="19"/>
  <c r="EW90" i="19"/>
  <c r="EV90" i="19"/>
  <c r="EU90" i="19"/>
  <c r="ET90" i="19"/>
  <c r="ES90" i="19"/>
  <c r="ER90" i="19"/>
  <c r="EQ90" i="19"/>
  <c r="EP90" i="19"/>
  <c r="EO90" i="19"/>
  <c r="EN90" i="19"/>
  <c r="EM90" i="19"/>
  <c r="EL90" i="19"/>
  <c r="EK90" i="19"/>
  <c r="EJ90" i="19"/>
  <c r="EI90" i="19"/>
  <c r="EH90" i="19"/>
  <c r="EG90" i="19"/>
  <c r="EF90" i="19"/>
  <c r="EE90" i="19"/>
  <c r="ED90" i="19"/>
  <c r="EC90" i="19"/>
  <c r="EB90" i="19"/>
  <c r="EA90" i="19"/>
  <c r="DZ90" i="19"/>
  <c r="DY90" i="19"/>
  <c r="DX90" i="19"/>
  <c r="DW90" i="19"/>
  <c r="DV90" i="19"/>
  <c r="DU90" i="19"/>
  <c r="DT90" i="19"/>
  <c r="DS90" i="19"/>
  <c r="DR90" i="19"/>
  <c r="DQ90" i="19"/>
  <c r="DP90" i="19"/>
  <c r="DO90" i="19"/>
  <c r="DN90" i="19"/>
  <c r="DM90" i="19"/>
  <c r="DL90" i="19"/>
  <c r="DK90" i="19"/>
  <c r="DJ90" i="19"/>
  <c r="DI90" i="19"/>
  <c r="DH90" i="19"/>
  <c r="DG90" i="19"/>
  <c r="DF90" i="19"/>
  <c r="DE90" i="19"/>
  <c r="DD90" i="19"/>
  <c r="DC90" i="19"/>
  <c r="DB90" i="19"/>
  <c r="DA90" i="19"/>
  <c r="CZ90" i="19"/>
  <c r="CY90" i="19"/>
  <c r="CX90" i="19"/>
  <c r="CW90" i="19"/>
  <c r="CV90" i="19"/>
  <c r="CU90" i="19"/>
  <c r="CT90" i="19"/>
  <c r="CS90" i="19"/>
  <c r="CR90" i="19"/>
  <c r="CQ90" i="19"/>
  <c r="CP90" i="19"/>
  <c r="CO90" i="19"/>
  <c r="CN90" i="19"/>
  <c r="CM90" i="19"/>
  <c r="CL90" i="19"/>
  <c r="CK90" i="19"/>
  <c r="CJ90" i="19"/>
  <c r="CI90" i="19"/>
  <c r="CH90" i="19"/>
  <c r="CG90" i="19"/>
  <c r="CF90" i="19"/>
  <c r="CE90" i="19"/>
  <c r="CD90" i="19"/>
  <c r="CC90" i="19"/>
  <c r="CB90" i="19"/>
  <c r="CA90" i="19"/>
  <c r="BZ90" i="19"/>
  <c r="BY90" i="19"/>
  <c r="BX90" i="19"/>
  <c r="BW90" i="19"/>
  <c r="BV90" i="19"/>
  <c r="BU90" i="19"/>
  <c r="BT90" i="19"/>
  <c r="BS90" i="19"/>
  <c r="BR90" i="19"/>
  <c r="BQ90" i="19"/>
  <c r="BP90" i="19"/>
  <c r="BO90" i="19"/>
  <c r="BN90" i="19"/>
  <c r="BM90" i="19"/>
  <c r="BL90" i="19"/>
  <c r="BK90" i="19"/>
  <c r="BJ90" i="19"/>
  <c r="BI90" i="19"/>
  <c r="BH90" i="19"/>
  <c r="BG90" i="19"/>
  <c r="BF90" i="19"/>
  <c r="BE90" i="19"/>
  <c r="BD90" i="19"/>
  <c r="BC90" i="19"/>
  <c r="BB90" i="19"/>
  <c r="BA90" i="19"/>
  <c r="AZ90" i="19"/>
  <c r="AY90" i="19"/>
  <c r="AX90" i="19"/>
  <c r="AW90" i="19"/>
  <c r="AV90" i="19"/>
  <c r="AU90" i="19"/>
  <c r="AT90" i="19"/>
  <c r="AS90" i="19"/>
  <c r="AR90" i="19"/>
  <c r="AQ90" i="19"/>
  <c r="AP90" i="19"/>
  <c r="AO90" i="19"/>
  <c r="AN90" i="19"/>
  <c r="AM90" i="19"/>
  <c r="AL90" i="19"/>
  <c r="AK90" i="19"/>
  <c r="AJ90" i="19"/>
  <c r="AI90" i="19"/>
  <c r="AH90" i="19"/>
  <c r="AG90" i="19"/>
  <c r="AF90" i="19"/>
  <c r="AE90" i="19"/>
  <c r="AD90" i="19"/>
  <c r="AC90" i="19"/>
  <c r="AB90" i="19"/>
  <c r="AA90" i="19"/>
  <c r="Z90" i="19"/>
  <c r="Y90" i="19"/>
  <c r="X90" i="19"/>
  <c r="W90" i="19"/>
  <c r="V90" i="19"/>
  <c r="U90" i="19"/>
  <c r="T90" i="19"/>
  <c r="S90" i="19"/>
  <c r="R90" i="19"/>
  <c r="Q90" i="19"/>
  <c r="P90" i="19"/>
  <c r="O90" i="19"/>
  <c r="N90" i="19"/>
  <c r="M90" i="19"/>
  <c r="L90" i="19"/>
  <c r="SJ89" i="19"/>
  <c r="SK89" i="19" s="1"/>
  <c r="SI89" i="19"/>
  <c r="SH89" i="19"/>
  <c r="SG89" i="19"/>
  <c r="SF89" i="19"/>
  <c r="SE89" i="19"/>
  <c r="SD89" i="19"/>
  <c r="SC89" i="19"/>
  <c r="SB89" i="19"/>
  <c r="SA89" i="19"/>
  <c r="RZ89" i="19"/>
  <c r="RY89" i="19"/>
  <c r="RX89" i="19"/>
  <c r="RW89" i="19"/>
  <c r="RV89" i="19"/>
  <c r="RU89" i="19"/>
  <c r="RT89" i="19"/>
  <c r="RS89" i="19"/>
  <c r="RR89" i="19"/>
  <c r="RQ89" i="19"/>
  <c r="RP89" i="19"/>
  <c r="RO89" i="19"/>
  <c r="RN89" i="19"/>
  <c r="RM89" i="19"/>
  <c r="RL89" i="19"/>
  <c r="RK89" i="19"/>
  <c r="RJ89" i="19"/>
  <c r="RI89" i="19"/>
  <c r="RH89" i="19"/>
  <c r="RG89" i="19"/>
  <c r="RF89" i="19"/>
  <c r="RE89" i="19"/>
  <c r="RD89" i="19"/>
  <c r="RC89" i="19"/>
  <c r="RB89" i="19"/>
  <c r="RA89" i="19"/>
  <c r="QZ89" i="19"/>
  <c r="QY89" i="19"/>
  <c r="QX89" i="19"/>
  <c r="QW89" i="19"/>
  <c r="QV89" i="19"/>
  <c r="QU89" i="19"/>
  <c r="QT89" i="19"/>
  <c r="QS89" i="19"/>
  <c r="QR89" i="19"/>
  <c r="QQ89" i="19"/>
  <c r="QP89" i="19"/>
  <c r="QO89" i="19"/>
  <c r="QN89" i="19"/>
  <c r="QM89" i="19"/>
  <c r="QL89" i="19"/>
  <c r="QK89" i="19"/>
  <c r="QJ89" i="19"/>
  <c r="QI89" i="19"/>
  <c r="QH89" i="19"/>
  <c r="QG89" i="19"/>
  <c r="QF89" i="19"/>
  <c r="QE89" i="19"/>
  <c r="QD89" i="19"/>
  <c r="QC89" i="19"/>
  <c r="QB89" i="19"/>
  <c r="QA89" i="19"/>
  <c r="PZ89" i="19"/>
  <c r="PY89" i="19"/>
  <c r="PX89" i="19"/>
  <c r="PW89" i="19"/>
  <c r="PV89" i="19"/>
  <c r="PU89" i="19"/>
  <c r="PT89" i="19"/>
  <c r="PS89" i="19"/>
  <c r="PR89" i="19"/>
  <c r="PQ89" i="19"/>
  <c r="PP89" i="19"/>
  <c r="PO89" i="19"/>
  <c r="PN89" i="19"/>
  <c r="PM89" i="19"/>
  <c r="PL89" i="19"/>
  <c r="PK89" i="19"/>
  <c r="PJ89" i="19"/>
  <c r="PI89" i="19"/>
  <c r="PH89" i="19"/>
  <c r="PG89" i="19"/>
  <c r="PF89" i="19"/>
  <c r="PE89" i="19"/>
  <c r="PD89" i="19"/>
  <c r="PC89" i="19"/>
  <c r="PB89" i="19"/>
  <c r="PA89" i="19"/>
  <c r="OZ89" i="19"/>
  <c r="OY89" i="19"/>
  <c r="OX89" i="19"/>
  <c r="OW89" i="19"/>
  <c r="OV89" i="19"/>
  <c r="OU89" i="19"/>
  <c r="OT89" i="19"/>
  <c r="OS89" i="19"/>
  <c r="OR89" i="19"/>
  <c r="OQ89" i="19"/>
  <c r="OP89" i="19"/>
  <c r="OO89" i="19"/>
  <c r="ON89" i="19"/>
  <c r="OM89" i="19"/>
  <c r="OL89" i="19"/>
  <c r="OK89" i="19"/>
  <c r="OJ89" i="19"/>
  <c r="OI89" i="19"/>
  <c r="OH89" i="19"/>
  <c r="OG89" i="19"/>
  <c r="OF89" i="19"/>
  <c r="OE89" i="19"/>
  <c r="OD89" i="19"/>
  <c r="OC89" i="19"/>
  <c r="OB89" i="19"/>
  <c r="OA89" i="19"/>
  <c r="NZ89" i="19"/>
  <c r="NY89" i="19"/>
  <c r="NX89" i="19"/>
  <c r="NW89" i="19"/>
  <c r="NV89" i="19"/>
  <c r="NU89" i="19"/>
  <c r="NT89" i="19"/>
  <c r="NS89" i="19"/>
  <c r="NR89" i="19"/>
  <c r="NQ89" i="19"/>
  <c r="NP89" i="19"/>
  <c r="NO89" i="19"/>
  <c r="NN89" i="19"/>
  <c r="NM89" i="19"/>
  <c r="NL89" i="19"/>
  <c r="NK89" i="19"/>
  <c r="NJ89" i="19"/>
  <c r="NI89" i="19"/>
  <c r="NH89" i="19"/>
  <c r="NG89" i="19"/>
  <c r="NF89" i="19"/>
  <c r="NE89" i="19"/>
  <c r="ND89" i="19"/>
  <c r="NC89" i="19"/>
  <c r="NB89" i="19"/>
  <c r="NA89" i="19"/>
  <c r="MZ89" i="19"/>
  <c r="MY89" i="19"/>
  <c r="MX89" i="19"/>
  <c r="MW89" i="19"/>
  <c r="MV89" i="19"/>
  <c r="MU89" i="19"/>
  <c r="MT89" i="19"/>
  <c r="MS89" i="19"/>
  <c r="MR89" i="19"/>
  <c r="MQ89" i="19"/>
  <c r="MP89" i="19"/>
  <c r="MO89" i="19"/>
  <c r="MN89" i="19"/>
  <c r="MM89" i="19"/>
  <c r="ML89" i="19"/>
  <c r="MK89" i="19"/>
  <c r="MJ89" i="19"/>
  <c r="MI89" i="19"/>
  <c r="MH89" i="19"/>
  <c r="MG89" i="19"/>
  <c r="MF89" i="19"/>
  <c r="ME89" i="19"/>
  <c r="MD89" i="19"/>
  <c r="MC89" i="19"/>
  <c r="MB89" i="19"/>
  <c r="MA89" i="19"/>
  <c r="LZ89" i="19"/>
  <c r="LY89" i="19"/>
  <c r="LX89" i="19"/>
  <c r="LW89" i="19"/>
  <c r="LV89" i="19"/>
  <c r="LU89" i="19"/>
  <c r="LT89" i="19"/>
  <c r="LS89" i="19"/>
  <c r="LR89" i="19"/>
  <c r="LQ89" i="19"/>
  <c r="LP89" i="19"/>
  <c r="LO89" i="19"/>
  <c r="LN89" i="19"/>
  <c r="LM89" i="19"/>
  <c r="LL89" i="19"/>
  <c r="LK89" i="19"/>
  <c r="LJ89" i="19"/>
  <c r="LI89" i="19"/>
  <c r="LH89" i="19"/>
  <c r="LG89" i="19"/>
  <c r="LF89" i="19"/>
  <c r="LE89" i="19"/>
  <c r="LD89" i="19"/>
  <c r="LC89" i="19"/>
  <c r="LB89" i="19"/>
  <c r="LA89" i="19"/>
  <c r="KZ89" i="19"/>
  <c r="KY89" i="19"/>
  <c r="KX89" i="19"/>
  <c r="KW89" i="19"/>
  <c r="KV89" i="19"/>
  <c r="KU89" i="19"/>
  <c r="KT89" i="19"/>
  <c r="KS89" i="19"/>
  <c r="KR89" i="19"/>
  <c r="KQ89" i="19"/>
  <c r="KP89" i="19"/>
  <c r="KO89" i="19"/>
  <c r="KN89" i="19"/>
  <c r="KM89" i="19"/>
  <c r="KL89" i="19"/>
  <c r="KK89" i="19"/>
  <c r="KJ89" i="19"/>
  <c r="KI89" i="19"/>
  <c r="KH89" i="19"/>
  <c r="KG89" i="19"/>
  <c r="KF89" i="19"/>
  <c r="KE89" i="19"/>
  <c r="KD89" i="19"/>
  <c r="KC89" i="19"/>
  <c r="KB89" i="19"/>
  <c r="KA89" i="19"/>
  <c r="JZ89" i="19"/>
  <c r="JY89" i="19"/>
  <c r="JX89" i="19"/>
  <c r="JW89" i="19"/>
  <c r="JV89" i="19"/>
  <c r="JU89" i="19"/>
  <c r="JT89" i="19"/>
  <c r="JS89" i="19"/>
  <c r="JR89" i="19"/>
  <c r="JQ89" i="19"/>
  <c r="JP89" i="19"/>
  <c r="JO89" i="19"/>
  <c r="JN89" i="19"/>
  <c r="JM89" i="19"/>
  <c r="JL89" i="19"/>
  <c r="JK89" i="19"/>
  <c r="JJ89" i="19"/>
  <c r="JI89" i="19"/>
  <c r="JH89" i="19"/>
  <c r="JG89" i="19"/>
  <c r="JF89" i="19"/>
  <c r="JE89" i="19"/>
  <c r="JD89" i="19"/>
  <c r="JC89" i="19"/>
  <c r="JB89" i="19"/>
  <c r="JA89" i="19"/>
  <c r="IZ89" i="19"/>
  <c r="IY89" i="19"/>
  <c r="IX89" i="19"/>
  <c r="IW89" i="19"/>
  <c r="IV89" i="19"/>
  <c r="IU89" i="19"/>
  <c r="IT89" i="19"/>
  <c r="IS89" i="19"/>
  <c r="IR89" i="19"/>
  <c r="IQ89" i="19"/>
  <c r="IP89" i="19"/>
  <c r="IO89" i="19"/>
  <c r="IN89" i="19"/>
  <c r="IM89" i="19"/>
  <c r="IL89" i="19"/>
  <c r="IK89" i="19"/>
  <c r="IJ89" i="19"/>
  <c r="II89" i="19"/>
  <c r="IH89" i="19"/>
  <c r="IG89" i="19"/>
  <c r="IF89" i="19"/>
  <c r="IE89" i="19"/>
  <c r="ID89" i="19"/>
  <c r="IC89" i="19"/>
  <c r="IB89" i="19"/>
  <c r="IA89" i="19"/>
  <c r="HZ89" i="19"/>
  <c r="HY89" i="19"/>
  <c r="HX89" i="19"/>
  <c r="HW89" i="19"/>
  <c r="HV89" i="19"/>
  <c r="HU89" i="19"/>
  <c r="HT89" i="19"/>
  <c r="HS89" i="19"/>
  <c r="HR89" i="19"/>
  <c r="HQ89" i="19"/>
  <c r="HP89" i="19"/>
  <c r="HO89" i="19"/>
  <c r="HN89" i="19"/>
  <c r="HM89" i="19"/>
  <c r="HL89" i="19"/>
  <c r="HK89" i="19"/>
  <c r="HJ89" i="19"/>
  <c r="HI89" i="19"/>
  <c r="HH89" i="19"/>
  <c r="HG89" i="19"/>
  <c r="HF89" i="19"/>
  <c r="HE89" i="19"/>
  <c r="HD89" i="19"/>
  <c r="HC89" i="19"/>
  <c r="HB89" i="19"/>
  <c r="HA89" i="19"/>
  <c r="GZ89" i="19"/>
  <c r="GY89" i="19"/>
  <c r="GX89" i="19"/>
  <c r="GW89" i="19"/>
  <c r="GV89" i="19"/>
  <c r="GU89" i="19"/>
  <c r="GT89" i="19"/>
  <c r="GS89" i="19"/>
  <c r="GR89" i="19"/>
  <c r="GQ89" i="19"/>
  <c r="GP89" i="19"/>
  <c r="GO89" i="19"/>
  <c r="GN89" i="19"/>
  <c r="GM89" i="19"/>
  <c r="GL89" i="19"/>
  <c r="GK89" i="19"/>
  <c r="GJ89" i="19"/>
  <c r="GI89" i="19"/>
  <c r="GH89" i="19"/>
  <c r="GG89" i="19"/>
  <c r="GF89" i="19"/>
  <c r="GE89" i="19"/>
  <c r="GD89" i="19"/>
  <c r="GC89" i="19"/>
  <c r="GB89" i="19"/>
  <c r="GA89" i="19"/>
  <c r="FZ89" i="19"/>
  <c r="FY89" i="19"/>
  <c r="FX89" i="19"/>
  <c r="FW89" i="19"/>
  <c r="FV89" i="19"/>
  <c r="FU89" i="19"/>
  <c r="FT89" i="19"/>
  <c r="FS89" i="19"/>
  <c r="FR89" i="19"/>
  <c r="FQ89" i="19"/>
  <c r="FP89" i="19"/>
  <c r="FO89" i="19"/>
  <c r="FN89" i="19"/>
  <c r="FM89" i="19"/>
  <c r="FL89" i="19"/>
  <c r="FK89" i="19"/>
  <c r="FJ89" i="19"/>
  <c r="FI89" i="19"/>
  <c r="FH89" i="19"/>
  <c r="FG89" i="19"/>
  <c r="FF89" i="19"/>
  <c r="FE89" i="19"/>
  <c r="FD89" i="19"/>
  <c r="FC89" i="19"/>
  <c r="FB89" i="19"/>
  <c r="FA89" i="19"/>
  <c r="EZ89" i="19"/>
  <c r="EY89" i="19"/>
  <c r="EX89" i="19"/>
  <c r="EW89" i="19"/>
  <c r="EV89" i="19"/>
  <c r="EU89" i="19"/>
  <c r="ET89" i="19"/>
  <c r="ES89" i="19"/>
  <c r="ER89" i="19"/>
  <c r="EQ89" i="19"/>
  <c r="EP89" i="19"/>
  <c r="EO89" i="19"/>
  <c r="EN89" i="19"/>
  <c r="EM89" i="19"/>
  <c r="EL89" i="19"/>
  <c r="EK89" i="19"/>
  <c r="EJ89" i="19"/>
  <c r="EI89" i="19"/>
  <c r="EH89" i="19"/>
  <c r="EG89" i="19"/>
  <c r="EF89" i="19"/>
  <c r="EE89" i="19"/>
  <c r="ED89" i="19"/>
  <c r="EC89" i="19"/>
  <c r="EB89" i="19"/>
  <c r="EA89" i="19"/>
  <c r="DZ89" i="19"/>
  <c r="DY89" i="19"/>
  <c r="DX89" i="19"/>
  <c r="DW89" i="19"/>
  <c r="DV89" i="19"/>
  <c r="DU89" i="19"/>
  <c r="DT89" i="19"/>
  <c r="DS89" i="19"/>
  <c r="DR89" i="19"/>
  <c r="DQ89" i="19"/>
  <c r="DP89" i="19"/>
  <c r="DO89" i="19"/>
  <c r="DN89" i="19"/>
  <c r="DM89" i="19"/>
  <c r="DL89" i="19"/>
  <c r="DK89" i="19"/>
  <c r="DJ89" i="19"/>
  <c r="DI89" i="19"/>
  <c r="DH89" i="19"/>
  <c r="DG89" i="19"/>
  <c r="DF89" i="19"/>
  <c r="DE89" i="19"/>
  <c r="DD89" i="19"/>
  <c r="DC89" i="19"/>
  <c r="DB89" i="19"/>
  <c r="DA89" i="19"/>
  <c r="CZ89" i="19"/>
  <c r="CY89" i="19"/>
  <c r="CX89" i="19"/>
  <c r="CW89" i="19"/>
  <c r="CV89" i="19"/>
  <c r="CU89" i="19"/>
  <c r="CT89" i="19"/>
  <c r="CS89" i="19"/>
  <c r="CR89" i="19"/>
  <c r="CQ89" i="19"/>
  <c r="CP89" i="19"/>
  <c r="CO89" i="19"/>
  <c r="CN89" i="19"/>
  <c r="CM89" i="19"/>
  <c r="CL89" i="19"/>
  <c r="CK89" i="19"/>
  <c r="CJ89" i="19"/>
  <c r="CI89" i="19"/>
  <c r="CH89" i="19"/>
  <c r="CG89" i="19"/>
  <c r="CF89" i="19"/>
  <c r="CE89" i="19"/>
  <c r="CD89" i="19"/>
  <c r="CC89" i="19"/>
  <c r="CB89" i="19"/>
  <c r="CA89" i="19"/>
  <c r="BZ89" i="19"/>
  <c r="BY89" i="19"/>
  <c r="BX89" i="19"/>
  <c r="BW89" i="19"/>
  <c r="BV89" i="19"/>
  <c r="BU89" i="19"/>
  <c r="BT89" i="19"/>
  <c r="BS89" i="19"/>
  <c r="BR89" i="19"/>
  <c r="BQ89" i="19"/>
  <c r="BP89" i="19"/>
  <c r="BO89" i="19"/>
  <c r="BN89" i="19"/>
  <c r="BM89" i="19"/>
  <c r="BL89" i="19"/>
  <c r="BK89" i="19"/>
  <c r="BJ89" i="19"/>
  <c r="BI89" i="19"/>
  <c r="BH89" i="19"/>
  <c r="BG89" i="19"/>
  <c r="BF89" i="19"/>
  <c r="BE89" i="19"/>
  <c r="BD89" i="19"/>
  <c r="BC89" i="19"/>
  <c r="BB89" i="19"/>
  <c r="BA89" i="19"/>
  <c r="AZ89" i="19"/>
  <c r="AY89" i="19"/>
  <c r="AX89" i="19"/>
  <c r="AW89" i="19"/>
  <c r="AV89" i="19"/>
  <c r="AU89" i="19"/>
  <c r="AT89" i="19"/>
  <c r="AS89" i="19"/>
  <c r="AR89" i="19"/>
  <c r="AQ89" i="19"/>
  <c r="AP89" i="19"/>
  <c r="AO89" i="19"/>
  <c r="AN89" i="19"/>
  <c r="AM89" i="19"/>
  <c r="AL89" i="19"/>
  <c r="AK89" i="19"/>
  <c r="AJ89" i="19"/>
  <c r="AI89" i="19"/>
  <c r="AH89" i="19"/>
  <c r="AG89" i="19"/>
  <c r="AF89" i="19"/>
  <c r="AE89" i="19"/>
  <c r="AD89" i="19"/>
  <c r="AC89" i="19"/>
  <c r="AB89" i="19"/>
  <c r="AA89" i="19"/>
  <c r="Z89" i="19"/>
  <c r="Y89" i="19"/>
  <c r="X89" i="19"/>
  <c r="W89" i="19"/>
  <c r="V89" i="19"/>
  <c r="U89" i="19"/>
  <c r="T89" i="19"/>
  <c r="S89" i="19"/>
  <c r="R89" i="19"/>
  <c r="Q89" i="19"/>
  <c r="P89" i="19"/>
  <c r="O89" i="19"/>
  <c r="N89" i="19"/>
  <c r="M89" i="19"/>
  <c r="L89" i="19"/>
  <c r="SJ87" i="19"/>
  <c r="SK87" i="19" s="1"/>
  <c r="SI87" i="19"/>
  <c r="SH87" i="19"/>
  <c r="SG87" i="19"/>
  <c r="SF87" i="19"/>
  <c r="SE87" i="19"/>
  <c r="SD87" i="19"/>
  <c r="SC87" i="19"/>
  <c r="SB87" i="19"/>
  <c r="SA87" i="19"/>
  <c r="RZ87" i="19"/>
  <c r="RY87" i="19"/>
  <c r="RX87" i="19"/>
  <c r="RW87" i="19"/>
  <c r="RV87" i="19"/>
  <c r="RU87" i="19"/>
  <c r="RT87" i="19"/>
  <c r="RS87" i="19"/>
  <c r="RR87" i="19"/>
  <c r="RQ87" i="19"/>
  <c r="RP87" i="19"/>
  <c r="RO87" i="19"/>
  <c r="RN87" i="19"/>
  <c r="RM87" i="19"/>
  <c r="RL87" i="19"/>
  <c r="RK87" i="19"/>
  <c r="RJ87" i="19"/>
  <c r="RI87" i="19"/>
  <c r="RH87" i="19"/>
  <c r="RG87" i="19"/>
  <c r="RF87" i="19"/>
  <c r="RE87" i="19"/>
  <c r="RD87" i="19"/>
  <c r="RC87" i="19"/>
  <c r="RB87" i="19"/>
  <c r="RA87" i="19"/>
  <c r="QZ87" i="19"/>
  <c r="QY87" i="19"/>
  <c r="QX87" i="19"/>
  <c r="QW87" i="19"/>
  <c r="QV87" i="19"/>
  <c r="QU87" i="19"/>
  <c r="QT87" i="19"/>
  <c r="QS87" i="19"/>
  <c r="QR87" i="19"/>
  <c r="QQ87" i="19"/>
  <c r="QP87" i="19"/>
  <c r="QO87" i="19"/>
  <c r="QN87" i="19"/>
  <c r="QM87" i="19"/>
  <c r="QL87" i="19"/>
  <c r="QK87" i="19"/>
  <c r="QJ87" i="19"/>
  <c r="QI87" i="19"/>
  <c r="QH87" i="19"/>
  <c r="QG87" i="19"/>
  <c r="QF87" i="19"/>
  <c r="QE87" i="19"/>
  <c r="QD87" i="19"/>
  <c r="QC87" i="19"/>
  <c r="QB87" i="19"/>
  <c r="QA87" i="19"/>
  <c r="PZ87" i="19"/>
  <c r="PY87" i="19"/>
  <c r="PX87" i="19"/>
  <c r="PW87" i="19"/>
  <c r="PV87" i="19"/>
  <c r="PU87" i="19"/>
  <c r="PT87" i="19"/>
  <c r="PS87" i="19"/>
  <c r="PR87" i="19"/>
  <c r="PQ87" i="19"/>
  <c r="PP87" i="19"/>
  <c r="PO87" i="19"/>
  <c r="PN87" i="19"/>
  <c r="PM87" i="19"/>
  <c r="PL87" i="19"/>
  <c r="PK87" i="19"/>
  <c r="PJ87" i="19"/>
  <c r="PI87" i="19"/>
  <c r="PH87" i="19"/>
  <c r="PG87" i="19"/>
  <c r="PF87" i="19"/>
  <c r="PE87" i="19"/>
  <c r="PD87" i="19"/>
  <c r="PC87" i="19"/>
  <c r="PB87" i="19"/>
  <c r="PA87" i="19"/>
  <c r="OZ87" i="19"/>
  <c r="OY87" i="19"/>
  <c r="OX87" i="19"/>
  <c r="OW87" i="19"/>
  <c r="OV87" i="19"/>
  <c r="OU87" i="19"/>
  <c r="OT87" i="19"/>
  <c r="OS87" i="19"/>
  <c r="OR87" i="19"/>
  <c r="OQ87" i="19"/>
  <c r="OP87" i="19"/>
  <c r="OO87" i="19"/>
  <c r="ON87" i="19"/>
  <c r="OM87" i="19"/>
  <c r="OL87" i="19"/>
  <c r="OK87" i="19"/>
  <c r="OJ87" i="19"/>
  <c r="OI87" i="19"/>
  <c r="OH87" i="19"/>
  <c r="OG87" i="19"/>
  <c r="OF87" i="19"/>
  <c r="OE87" i="19"/>
  <c r="OD87" i="19"/>
  <c r="OC87" i="19"/>
  <c r="OB87" i="19"/>
  <c r="OA87" i="19"/>
  <c r="NZ87" i="19"/>
  <c r="NY87" i="19"/>
  <c r="NX87" i="19"/>
  <c r="NW87" i="19"/>
  <c r="NV87" i="19"/>
  <c r="NU87" i="19"/>
  <c r="NT87" i="19"/>
  <c r="NS87" i="19"/>
  <c r="NR87" i="19"/>
  <c r="NQ87" i="19"/>
  <c r="NP87" i="19"/>
  <c r="NO87" i="19"/>
  <c r="NN87" i="19"/>
  <c r="NM87" i="19"/>
  <c r="NL87" i="19"/>
  <c r="NK87" i="19"/>
  <c r="NJ87" i="19"/>
  <c r="NI87" i="19"/>
  <c r="NH87" i="19"/>
  <c r="NG87" i="19"/>
  <c r="NF87" i="19"/>
  <c r="NE87" i="19"/>
  <c r="ND87" i="19"/>
  <c r="NC87" i="19"/>
  <c r="NB87" i="19"/>
  <c r="NA87" i="19"/>
  <c r="MZ87" i="19"/>
  <c r="MY87" i="19"/>
  <c r="MX87" i="19"/>
  <c r="MW87" i="19"/>
  <c r="MV87" i="19"/>
  <c r="MU87" i="19"/>
  <c r="MT87" i="19"/>
  <c r="MS87" i="19"/>
  <c r="MR87" i="19"/>
  <c r="MQ87" i="19"/>
  <c r="MP87" i="19"/>
  <c r="MO87" i="19"/>
  <c r="MN87" i="19"/>
  <c r="MM87" i="19"/>
  <c r="ML87" i="19"/>
  <c r="MK87" i="19"/>
  <c r="MJ87" i="19"/>
  <c r="MI87" i="19"/>
  <c r="MH87" i="19"/>
  <c r="MG87" i="19"/>
  <c r="MF87" i="19"/>
  <c r="ME87" i="19"/>
  <c r="MD87" i="19"/>
  <c r="MC87" i="19"/>
  <c r="MB87" i="19"/>
  <c r="MA87" i="19"/>
  <c r="LZ87" i="19"/>
  <c r="LY87" i="19"/>
  <c r="LX87" i="19"/>
  <c r="LW87" i="19"/>
  <c r="LV87" i="19"/>
  <c r="LU87" i="19"/>
  <c r="LT87" i="19"/>
  <c r="LS87" i="19"/>
  <c r="LR87" i="19"/>
  <c r="LQ87" i="19"/>
  <c r="LP87" i="19"/>
  <c r="LO87" i="19"/>
  <c r="LN87" i="19"/>
  <c r="LM87" i="19"/>
  <c r="LL87" i="19"/>
  <c r="LK87" i="19"/>
  <c r="LJ87" i="19"/>
  <c r="LI87" i="19"/>
  <c r="LH87" i="19"/>
  <c r="LG87" i="19"/>
  <c r="LF87" i="19"/>
  <c r="LE87" i="19"/>
  <c r="LD87" i="19"/>
  <c r="LC87" i="19"/>
  <c r="LB87" i="19"/>
  <c r="LA87" i="19"/>
  <c r="KZ87" i="19"/>
  <c r="KY87" i="19"/>
  <c r="KX87" i="19"/>
  <c r="KW87" i="19"/>
  <c r="KV87" i="19"/>
  <c r="KU87" i="19"/>
  <c r="KT87" i="19"/>
  <c r="KS87" i="19"/>
  <c r="KR87" i="19"/>
  <c r="KQ87" i="19"/>
  <c r="KP87" i="19"/>
  <c r="KO87" i="19"/>
  <c r="KN87" i="19"/>
  <c r="KM87" i="19"/>
  <c r="KL87" i="19"/>
  <c r="KK87" i="19"/>
  <c r="KJ87" i="19"/>
  <c r="KI87" i="19"/>
  <c r="KH87" i="19"/>
  <c r="KG87" i="19"/>
  <c r="KF87" i="19"/>
  <c r="KE87" i="19"/>
  <c r="KD87" i="19"/>
  <c r="KC87" i="19"/>
  <c r="KB87" i="19"/>
  <c r="KA87" i="19"/>
  <c r="JZ87" i="19"/>
  <c r="JY87" i="19"/>
  <c r="JX87" i="19"/>
  <c r="JW87" i="19"/>
  <c r="JV87" i="19"/>
  <c r="JU87" i="19"/>
  <c r="JT87" i="19"/>
  <c r="JS87" i="19"/>
  <c r="JR87" i="19"/>
  <c r="JQ87" i="19"/>
  <c r="JP87" i="19"/>
  <c r="JO87" i="19"/>
  <c r="JN87" i="19"/>
  <c r="JM87" i="19"/>
  <c r="JL87" i="19"/>
  <c r="JK87" i="19"/>
  <c r="JJ87" i="19"/>
  <c r="JI87" i="19"/>
  <c r="JH87" i="19"/>
  <c r="JG87" i="19"/>
  <c r="JF87" i="19"/>
  <c r="JE87" i="19"/>
  <c r="JD87" i="19"/>
  <c r="JC87" i="19"/>
  <c r="JB87" i="19"/>
  <c r="JA87" i="19"/>
  <c r="IZ87" i="19"/>
  <c r="IY87" i="19"/>
  <c r="IX87" i="19"/>
  <c r="IW87" i="19"/>
  <c r="IV87" i="19"/>
  <c r="IU87" i="19"/>
  <c r="IT87" i="19"/>
  <c r="IS87" i="19"/>
  <c r="IR87" i="19"/>
  <c r="IQ87" i="19"/>
  <c r="IP87" i="19"/>
  <c r="IO87" i="19"/>
  <c r="IN87" i="19"/>
  <c r="IM87" i="19"/>
  <c r="IL87" i="19"/>
  <c r="IK87" i="19"/>
  <c r="IJ87" i="19"/>
  <c r="II87" i="19"/>
  <c r="IH87" i="19"/>
  <c r="IG87" i="19"/>
  <c r="IF87" i="19"/>
  <c r="IE87" i="19"/>
  <c r="ID87" i="19"/>
  <c r="IC87" i="19"/>
  <c r="IB87" i="19"/>
  <c r="IA87" i="19"/>
  <c r="HZ87" i="19"/>
  <c r="HY87" i="19"/>
  <c r="HX87" i="19"/>
  <c r="HW87" i="19"/>
  <c r="HV87" i="19"/>
  <c r="HU87" i="19"/>
  <c r="HT87" i="19"/>
  <c r="HS87" i="19"/>
  <c r="HR87" i="19"/>
  <c r="HQ87" i="19"/>
  <c r="HP87" i="19"/>
  <c r="HO87" i="19"/>
  <c r="HN87" i="19"/>
  <c r="HM87" i="19"/>
  <c r="HL87" i="19"/>
  <c r="HK87" i="19"/>
  <c r="HJ87" i="19"/>
  <c r="HI87" i="19"/>
  <c r="HH87" i="19"/>
  <c r="HG87" i="19"/>
  <c r="HF87" i="19"/>
  <c r="HE87" i="19"/>
  <c r="HD87" i="19"/>
  <c r="HC87" i="19"/>
  <c r="HB87" i="19"/>
  <c r="HA87" i="19"/>
  <c r="GZ87" i="19"/>
  <c r="GY87" i="19"/>
  <c r="GX87" i="19"/>
  <c r="GW87" i="19"/>
  <c r="GV87" i="19"/>
  <c r="GU87" i="19"/>
  <c r="GT87" i="19"/>
  <c r="GS87" i="19"/>
  <c r="GR87" i="19"/>
  <c r="GQ87" i="19"/>
  <c r="GP87" i="19"/>
  <c r="GO87" i="19"/>
  <c r="GN87" i="19"/>
  <c r="GM87" i="19"/>
  <c r="GL87" i="19"/>
  <c r="GK87" i="19"/>
  <c r="GJ87" i="19"/>
  <c r="GI87" i="19"/>
  <c r="GH87" i="19"/>
  <c r="GG87" i="19"/>
  <c r="GF87" i="19"/>
  <c r="GE87" i="19"/>
  <c r="GD87" i="19"/>
  <c r="GC87" i="19"/>
  <c r="GB87" i="19"/>
  <c r="GA87" i="19"/>
  <c r="FZ87" i="19"/>
  <c r="FY87" i="19"/>
  <c r="FX87" i="19"/>
  <c r="FW87" i="19"/>
  <c r="FV87" i="19"/>
  <c r="FU87" i="19"/>
  <c r="FT87" i="19"/>
  <c r="FS87" i="19"/>
  <c r="FR87" i="19"/>
  <c r="FQ87" i="19"/>
  <c r="FP87" i="19"/>
  <c r="FO87" i="19"/>
  <c r="FN87" i="19"/>
  <c r="FM87" i="19"/>
  <c r="FL87" i="19"/>
  <c r="FK87" i="19"/>
  <c r="FJ87" i="19"/>
  <c r="FI87" i="19"/>
  <c r="FH87" i="19"/>
  <c r="FG87" i="19"/>
  <c r="FF87" i="19"/>
  <c r="FE87" i="19"/>
  <c r="FD87" i="19"/>
  <c r="FC87" i="19"/>
  <c r="FB87" i="19"/>
  <c r="FA87" i="19"/>
  <c r="EZ87" i="19"/>
  <c r="EY87" i="19"/>
  <c r="EX87" i="19"/>
  <c r="EW87" i="19"/>
  <c r="EV87" i="19"/>
  <c r="EU87" i="19"/>
  <c r="ET87" i="19"/>
  <c r="ES87" i="19"/>
  <c r="ER87" i="19"/>
  <c r="EQ87" i="19"/>
  <c r="EP87" i="19"/>
  <c r="EO87" i="19"/>
  <c r="EN87" i="19"/>
  <c r="EM87" i="19"/>
  <c r="EL87" i="19"/>
  <c r="EK87" i="19"/>
  <c r="EJ87" i="19"/>
  <c r="EI87" i="19"/>
  <c r="EH87" i="19"/>
  <c r="EG87" i="19"/>
  <c r="EF87" i="19"/>
  <c r="EE87" i="19"/>
  <c r="ED87" i="19"/>
  <c r="EC87" i="19"/>
  <c r="EB87" i="19"/>
  <c r="EA87" i="19"/>
  <c r="DZ87" i="19"/>
  <c r="DY87" i="19"/>
  <c r="DX87" i="19"/>
  <c r="DW87" i="19"/>
  <c r="DV87" i="19"/>
  <c r="DU87" i="19"/>
  <c r="DT87" i="19"/>
  <c r="DS87" i="19"/>
  <c r="DR87" i="19"/>
  <c r="DQ87" i="19"/>
  <c r="DP87" i="19"/>
  <c r="DO87" i="19"/>
  <c r="DN87" i="19"/>
  <c r="DM87" i="19"/>
  <c r="DL87" i="19"/>
  <c r="DK87" i="19"/>
  <c r="DJ87" i="19"/>
  <c r="DI87" i="19"/>
  <c r="DH87" i="19"/>
  <c r="DG87" i="19"/>
  <c r="DF87" i="19"/>
  <c r="DE87" i="19"/>
  <c r="DD87" i="19"/>
  <c r="DC87" i="19"/>
  <c r="DB87" i="19"/>
  <c r="DA87" i="19"/>
  <c r="CZ87" i="19"/>
  <c r="CY87" i="19"/>
  <c r="CX87" i="19"/>
  <c r="CW87" i="19"/>
  <c r="CV87" i="19"/>
  <c r="CU87" i="19"/>
  <c r="CT87" i="19"/>
  <c r="CS87" i="19"/>
  <c r="CR87" i="19"/>
  <c r="CQ87" i="19"/>
  <c r="CP87" i="19"/>
  <c r="CO87" i="19"/>
  <c r="CN87" i="19"/>
  <c r="CM87" i="19"/>
  <c r="CL87" i="19"/>
  <c r="CK87" i="19"/>
  <c r="CJ87" i="19"/>
  <c r="CI87" i="19"/>
  <c r="CH87" i="19"/>
  <c r="CG87" i="19"/>
  <c r="CF87" i="19"/>
  <c r="CE87" i="19"/>
  <c r="CD87" i="19"/>
  <c r="CC87" i="19"/>
  <c r="CB87" i="19"/>
  <c r="CA87" i="19"/>
  <c r="BZ87" i="19"/>
  <c r="BY87" i="19"/>
  <c r="BX87" i="19"/>
  <c r="BW87" i="19"/>
  <c r="BV87" i="19"/>
  <c r="BU87" i="19"/>
  <c r="BT87" i="19"/>
  <c r="BS87" i="19"/>
  <c r="BR87" i="19"/>
  <c r="BQ87" i="19"/>
  <c r="BP87" i="19"/>
  <c r="BO87" i="19"/>
  <c r="BN87" i="19"/>
  <c r="BM87" i="19"/>
  <c r="BL87" i="19"/>
  <c r="BK87" i="19"/>
  <c r="BJ87" i="19"/>
  <c r="BI87" i="19"/>
  <c r="BH87" i="19"/>
  <c r="BG87" i="19"/>
  <c r="BF87" i="19"/>
  <c r="BE87" i="19"/>
  <c r="BD87" i="19"/>
  <c r="BC87" i="19"/>
  <c r="BB87" i="19"/>
  <c r="BA87" i="19"/>
  <c r="AZ87" i="19"/>
  <c r="AY87" i="19"/>
  <c r="AX87" i="19"/>
  <c r="AW87" i="19"/>
  <c r="AV87" i="19"/>
  <c r="AU87" i="19"/>
  <c r="AT87" i="19"/>
  <c r="AS87" i="19"/>
  <c r="AR87" i="19"/>
  <c r="AQ87" i="19"/>
  <c r="AP87" i="19"/>
  <c r="AO87" i="19"/>
  <c r="AN87" i="19"/>
  <c r="AM87" i="19"/>
  <c r="AL87" i="19"/>
  <c r="AK87" i="19"/>
  <c r="AJ87" i="19"/>
  <c r="AI87" i="19"/>
  <c r="AH87" i="19"/>
  <c r="AG87" i="19"/>
  <c r="AF87" i="19"/>
  <c r="AE87" i="19"/>
  <c r="AD87" i="19"/>
  <c r="AC87" i="19"/>
  <c r="AB87" i="19"/>
  <c r="AA87" i="19"/>
  <c r="Z87" i="19"/>
  <c r="Y87" i="19"/>
  <c r="X87" i="19"/>
  <c r="W87" i="19"/>
  <c r="V87" i="19"/>
  <c r="U87" i="19"/>
  <c r="T87" i="19"/>
  <c r="S87" i="19"/>
  <c r="R87" i="19"/>
  <c r="Q87" i="19"/>
  <c r="P87" i="19"/>
  <c r="O87" i="19"/>
  <c r="N87" i="19"/>
  <c r="M87" i="19"/>
  <c r="L87" i="19"/>
  <c r="SK86" i="19"/>
  <c r="SJ86" i="19"/>
  <c r="SI86" i="19"/>
  <c r="SH86" i="19"/>
  <c r="SG86" i="19"/>
  <c r="SF86" i="19"/>
  <c r="SE86" i="19"/>
  <c r="SD86" i="19"/>
  <c r="SC86" i="19"/>
  <c r="SB86" i="19"/>
  <c r="SA86" i="19"/>
  <c r="RZ86" i="19"/>
  <c r="RY86" i="19"/>
  <c r="RX86" i="19"/>
  <c r="RW86" i="19"/>
  <c r="RV86" i="19"/>
  <c r="RU86" i="19"/>
  <c r="RT86" i="19"/>
  <c r="RS86" i="19"/>
  <c r="RR86" i="19"/>
  <c r="RQ86" i="19"/>
  <c r="RP86" i="19"/>
  <c r="RO86" i="19"/>
  <c r="RN86" i="19"/>
  <c r="RM86" i="19"/>
  <c r="RL86" i="19"/>
  <c r="RK86" i="19"/>
  <c r="RJ86" i="19"/>
  <c r="RI86" i="19"/>
  <c r="RH86" i="19"/>
  <c r="RG86" i="19"/>
  <c r="RF86" i="19"/>
  <c r="RE86" i="19"/>
  <c r="RD86" i="19"/>
  <c r="RC86" i="19"/>
  <c r="RB86" i="19"/>
  <c r="RA86" i="19"/>
  <c r="QZ86" i="19"/>
  <c r="QY86" i="19"/>
  <c r="QX86" i="19"/>
  <c r="QW86" i="19"/>
  <c r="QV86" i="19"/>
  <c r="QU86" i="19"/>
  <c r="QT86" i="19"/>
  <c r="QS86" i="19"/>
  <c r="QR86" i="19"/>
  <c r="QQ86" i="19"/>
  <c r="QP86" i="19"/>
  <c r="QO86" i="19"/>
  <c r="QN86" i="19"/>
  <c r="QM86" i="19"/>
  <c r="QL86" i="19"/>
  <c r="QK86" i="19"/>
  <c r="QJ86" i="19"/>
  <c r="QI86" i="19"/>
  <c r="QH86" i="19"/>
  <c r="QG86" i="19"/>
  <c r="QF86" i="19"/>
  <c r="QE86" i="19"/>
  <c r="QD86" i="19"/>
  <c r="QC86" i="19"/>
  <c r="QB86" i="19"/>
  <c r="QA86" i="19"/>
  <c r="PZ86" i="19"/>
  <c r="PY86" i="19"/>
  <c r="PX86" i="19"/>
  <c r="PW86" i="19"/>
  <c r="PV86" i="19"/>
  <c r="PU86" i="19"/>
  <c r="PT86" i="19"/>
  <c r="PS86" i="19"/>
  <c r="PR86" i="19"/>
  <c r="PQ86" i="19"/>
  <c r="PP86" i="19"/>
  <c r="PO86" i="19"/>
  <c r="PN86" i="19"/>
  <c r="PM86" i="19"/>
  <c r="PL86" i="19"/>
  <c r="PK86" i="19"/>
  <c r="PJ86" i="19"/>
  <c r="PI86" i="19"/>
  <c r="PH86" i="19"/>
  <c r="PG86" i="19"/>
  <c r="PF86" i="19"/>
  <c r="PE86" i="19"/>
  <c r="PD86" i="19"/>
  <c r="PC86" i="19"/>
  <c r="PB86" i="19"/>
  <c r="PA86" i="19"/>
  <c r="OZ86" i="19"/>
  <c r="OY86" i="19"/>
  <c r="OX86" i="19"/>
  <c r="OW86" i="19"/>
  <c r="OV86" i="19"/>
  <c r="OU86" i="19"/>
  <c r="OT86" i="19"/>
  <c r="OS86" i="19"/>
  <c r="OR86" i="19"/>
  <c r="OQ86" i="19"/>
  <c r="OP86" i="19"/>
  <c r="OO86" i="19"/>
  <c r="ON86" i="19"/>
  <c r="OM86" i="19"/>
  <c r="OL86" i="19"/>
  <c r="OK86" i="19"/>
  <c r="OJ86" i="19"/>
  <c r="OI86" i="19"/>
  <c r="OH86" i="19"/>
  <c r="OG86" i="19"/>
  <c r="OF86" i="19"/>
  <c r="OE86" i="19"/>
  <c r="OD86" i="19"/>
  <c r="OC86" i="19"/>
  <c r="OB86" i="19"/>
  <c r="OA86" i="19"/>
  <c r="NZ86" i="19"/>
  <c r="NY86" i="19"/>
  <c r="NX86" i="19"/>
  <c r="NW86" i="19"/>
  <c r="NV86" i="19"/>
  <c r="NU86" i="19"/>
  <c r="NT86" i="19"/>
  <c r="NS86" i="19"/>
  <c r="NR86" i="19"/>
  <c r="NQ86" i="19"/>
  <c r="NP86" i="19"/>
  <c r="NO86" i="19"/>
  <c r="NN86" i="19"/>
  <c r="NM86" i="19"/>
  <c r="NL86" i="19"/>
  <c r="NK86" i="19"/>
  <c r="NJ86" i="19"/>
  <c r="NI86" i="19"/>
  <c r="NH86" i="19"/>
  <c r="NG86" i="19"/>
  <c r="NF86" i="19"/>
  <c r="NE86" i="19"/>
  <c r="ND86" i="19"/>
  <c r="NC86" i="19"/>
  <c r="NB86" i="19"/>
  <c r="NA86" i="19"/>
  <c r="MZ86" i="19"/>
  <c r="MY86" i="19"/>
  <c r="MX86" i="19"/>
  <c r="MW86" i="19"/>
  <c r="MV86" i="19"/>
  <c r="MU86" i="19"/>
  <c r="MT86" i="19"/>
  <c r="MS86" i="19"/>
  <c r="MR86" i="19"/>
  <c r="MQ86" i="19"/>
  <c r="MP86" i="19"/>
  <c r="MO86" i="19"/>
  <c r="MN86" i="19"/>
  <c r="MM86" i="19"/>
  <c r="ML86" i="19"/>
  <c r="MK86" i="19"/>
  <c r="MJ86" i="19"/>
  <c r="MI86" i="19"/>
  <c r="MH86" i="19"/>
  <c r="MG86" i="19"/>
  <c r="MF86" i="19"/>
  <c r="ME86" i="19"/>
  <c r="MD86" i="19"/>
  <c r="MC86" i="19"/>
  <c r="MB86" i="19"/>
  <c r="MA86" i="19"/>
  <c r="LZ86" i="19"/>
  <c r="LY86" i="19"/>
  <c r="LX86" i="19"/>
  <c r="LW86" i="19"/>
  <c r="LV86" i="19"/>
  <c r="LU86" i="19"/>
  <c r="LT86" i="19"/>
  <c r="LS86" i="19"/>
  <c r="LR86" i="19"/>
  <c r="LQ86" i="19"/>
  <c r="LP86" i="19"/>
  <c r="LO86" i="19"/>
  <c r="LN86" i="19"/>
  <c r="LM86" i="19"/>
  <c r="LL86" i="19"/>
  <c r="LK86" i="19"/>
  <c r="LJ86" i="19"/>
  <c r="LI86" i="19"/>
  <c r="LH86" i="19"/>
  <c r="LG86" i="19"/>
  <c r="LF86" i="19"/>
  <c r="LE86" i="19"/>
  <c r="LD86" i="19"/>
  <c r="LC86" i="19"/>
  <c r="LB86" i="19"/>
  <c r="LA86" i="19"/>
  <c r="KZ86" i="19"/>
  <c r="KY86" i="19"/>
  <c r="KX86" i="19"/>
  <c r="KW86" i="19"/>
  <c r="KV86" i="19"/>
  <c r="KU86" i="19"/>
  <c r="KT86" i="19"/>
  <c r="KS86" i="19"/>
  <c r="KR86" i="19"/>
  <c r="KQ86" i="19"/>
  <c r="KP86" i="19"/>
  <c r="KO86" i="19"/>
  <c r="KN86" i="19"/>
  <c r="KM86" i="19"/>
  <c r="KL86" i="19"/>
  <c r="KK86" i="19"/>
  <c r="KJ86" i="19"/>
  <c r="KI86" i="19"/>
  <c r="KH86" i="19"/>
  <c r="KG86" i="19"/>
  <c r="KF86" i="19"/>
  <c r="KE86" i="19"/>
  <c r="KD86" i="19"/>
  <c r="KC86" i="19"/>
  <c r="KB86" i="19"/>
  <c r="KA86" i="19"/>
  <c r="JZ86" i="19"/>
  <c r="JY86" i="19"/>
  <c r="JX86" i="19"/>
  <c r="JW86" i="19"/>
  <c r="JV86" i="19"/>
  <c r="JU86" i="19"/>
  <c r="JT86" i="19"/>
  <c r="JS86" i="19"/>
  <c r="JR86" i="19"/>
  <c r="JQ86" i="19"/>
  <c r="JP86" i="19"/>
  <c r="JO86" i="19"/>
  <c r="JN86" i="19"/>
  <c r="JM86" i="19"/>
  <c r="JL86" i="19"/>
  <c r="JK86" i="19"/>
  <c r="JJ86" i="19"/>
  <c r="JI86" i="19"/>
  <c r="JH86" i="19"/>
  <c r="JG86" i="19"/>
  <c r="JF86" i="19"/>
  <c r="JE86" i="19"/>
  <c r="JD86" i="19"/>
  <c r="JC86" i="19"/>
  <c r="JB86" i="19"/>
  <c r="JA86" i="19"/>
  <c r="IZ86" i="19"/>
  <c r="IY86" i="19"/>
  <c r="IX86" i="19"/>
  <c r="IW86" i="19"/>
  <c r="IV86" i="19"/>
  <c r="IU86" i="19"/>
  <c r="IT86" i="19"/>
  <c r="IS86" i="19"/>
  <c r="IR86" i="19"/>
  <c r="IQ86" i="19"/>
  <c r="IP86" i="19"/>
  <c r="IO86" i="19"/>
  <c r="IN86" i="19"/>
  <c r="IM86" i="19"/>
  <c r="IL86" i="19"/>
  <c r="IK86" i="19"/>
  <c r="IJ86" i="19"/>
  <c r="II86" i="19"/>
  <c r="IH86" i="19"/>
  <c r="IG86" i="19"/>
  <c r="IF86" i="19"/>
  <c r="IE86" i="19"/>
  <c r="ID86" i="19"/>
  <c r="IC86" i="19"/>
  <c r="IB86" i="19"/>
  <c r="IA86" i="19"/>
  <c r="HZ86" i="19"/>
  <c r="HY86" i="19"/>
  <c r="HX86" i="19"/>
  <c r="HW86" i="19"/>
  <c r="HV86" i="19"/>
  <c r="HU86" i="19"/>
  <c r="HT86" i="19"/>
  <c r="HS86" i="19"/>
  <c r="HR86" i="19"/>
  <c r="HQ86" i="19"/>
  <c r="HP86" i="19"/>
  <c r="HO86" i="19"/>
  <c r="HN86" i="19"/>
  <c r="HM86" i="19"/>
  <c r="HL86" i="19"/>
  <c r="HK86" i="19"/>
  <c r="HJ86" i="19"/>
  <c r="HI86" i="19"/>
  <c r="HH86" i="19"/>
  <c r="HG86" i="19"/>
  <c r="HF86" i="19"/>
  <c r="HE86" i="19"/>
  <c r="HD86" i="19"/>
  <c r="HC86" i="19"/>
  <c r="HB86" i="19"/>
  <c r="HA86" i="19"/>
  <c r="GZ86" i="19"/>
  <c r="GY86" i="19"/>
  <c r="GX86" i="19"/>
  <c r="GW86" i="19"/>
  <c r="GV86" i="19"/>
  <c r="GU86" i="19"/>
  <c r="GT86" i="19"/>
  <c r="GS86" i="19"/>
  <c r="GR86" i="19"/>
  <c r="GQ86" i="19"/>
  <c r="GP86" i="19"/>
  <c r="GO86" i="19"/>
  <c r="GN86" i="19"/>
  <c r="GM86" i="19"/>
  <c r="GL86" i="19"/>
  <c r="GK86" i="19"/>
  <c r="GJ86" i="19"/>
  <c r="GI86" i="19"/>
  <c r="GH86" i="19"/>
  <c r="GG86" i="19"/>
  <c r="GF86" i="19"/>
  <c r="GE86" i="19"/>
  <c r="GD86" i="19"/>
  <c r="GC86" i="19"/>
  <c r="GB86" i="19"/>
  <c r="GA86" i="19"/>
  <c r="FZ86" i="19"/>
  <c r="FY86" i="19"/>
  <c r="FX86" i="19"/>
  <c r="FW86" i="19"/>
  <c r="FV86" i="19"/>
  <c r="FU86" i="19"/>
  <c r="FT86" i="19"/>
  <c r="FS86" i="19"/>
  <c r="FR86" i="19"/>
  <c r="FQ86" i="19"/>
  <c r="FP86" i="19"/>
  <c r="FO86" i="19"/>
  <c r="FN86" i="19"/>
  <c r="FM86" i="19"/>
  <c r="FL86" i="19"/>
  <c r="FK86" i="19"/>
  <c r="FJ86" i="19"/>
  <c r="FI86" i="19"/>
  <c r="FH86" i="19"/>
  <c r="FG86" i="19"/>
  <c r="FF86" i="19"/>
  <c r="FE86" i="19"/>
  <c r="FD86" i="19"/>
  <c r="FC86" i="19"/>
  <c r="FB86" i="19"/>
  <c r="FA86" i="19"/>
  <c r="EZ86" i="19"/>
  <c r="EY86" i="19"/>
  <c r="EX86" i="19"/>
  <c r="EW86" i="19"/>
  <c r="EV86" i="19"/>
  <c r="EU86" i="19"/>
  <c r="ET86" i="19"/>
  <c r="ES86" i="19"/>
  <c r="ER86" i="19"/>
  <c r="EQ86" i="19"/>
  <c r="EP86" i="19"/>
  <c r="EO86" i="19"/>
  <c r="EN86" i="19"/>
  <c r="EM86" i="19"/>
  <c r="EL86" i="19"/>
  <c r="EK86" i="19"/>
  <c r="EJ86" i="19"/>
  <c r="EI86" i="19"/>
  <c r="EH86" i="19"/>
  <c r="EG86" i="19"/>
  <c r="EF86" i="19"/>
  <c r="EE86" i="19"/>
  <c r="ED86" i="19"/>
  <c r="EC86" i="19"/>
  <c r="EB86" i="19"/>
  <c r="EA86" i="19"/>
  <c r="DZ86" i="19"/>
  <c r="DY86" i="19"/>
  <c r="DX86" i="19"/>
  <c r="DW86" i="19"/>
  <c r="DV86" i="19"/>
  <c r="DU86" i="19"/>
  <c r="DT86" i="19"/>
  <c r="DS86" i="19"/>
  <c r="DR86" i="19"/>
  <c r="DQ86" i="19"/>
  <c r="DP86" i="19"/>
  <c r="DO86" i="19"/>
  <c r="DN86" i="19"/>
  <c r="DM86" i="19"/>
  <c r="DL86" i="19"/>
  <c r="DK86" i="19"/>
  <c r="DJ86" i="19"/>
  <c r="DI86" i="19"/>
  <c r="DH86" i="19"/>
  <c r="DG86" i="19"/>
  <c r="DF86" i="19"/>
  <c r="DE86" i="19"/>
  <c r="DD86" i="19"/>
  <c r="DC86" i="19"/>
  <c r="DB86" i="19"/>
  <c r="DA86" i="19"/>
  <c r="CZ86" i="19"/>
  <c r="CY86" i="19"/>
  <c r="CX86" i="19"/>
  <c r="CW86" i="19"/>
  <c r="CV86" i="19"/>
  <c r="CU86" i="19"/>
  <c r="CT86" i="19"/>
  <c r="CS86" i="19"/>
  <c r="CR86" i="19"/>
  <c r="CQ86" i="19"/>
  <c r="CP86" i="19"/>
  <c r="CO86" i="19"/>
  <c r="CN86" i="19"/>
  <c r="CM86" i="19"/>
  <c r="CL86" i="19"/>
  <c r="CK86" i="19"/>
  <c r="CJ86" i="19"/>
  <c r="CI86" i="19"/>
  <c r="CH86" i="19"/>
  <c r="CG86" i="19"/>
  <c r="CF86" i="19"/>
  <c r="CE86" i="19"/>
  <c r="CD86" i="19"/>
  <c r="CC86" i="19"/>
  <c r="CB86" i="19"/>
  <c r="CA86" i="19"/>
  <c r="BZ86" i="19"/>
  <c r="BY86" i="19"/>
  <c r="BX86" i="19"/>
  <c r="BW86" i="19"/>
  <c r="BV86" i="19"/>
  <c r="BU86" i="19"/>
  <c r="BT86" i="19"/>
  <c r="BS86" i="19"/>
  <c r="BR86" i="19"/>
  <c r="BQ86" i="19"/>
  <c r="BP86" i="19"/>
  <c r="BO86" i="19"/>
  <c r="BN86" i="19"/>
  <c r="BM86" i="19"/>
  <c r="BL86" i="19"/>
  <c r="BK86" i="19"/>
  <c r="BJ86" i="19"/>
  <c r="BI86" i="19"/>
  <c r="BH86" i="19"/>
  <c r="BG86" i="19"/>
  <c r="BF86" i="19"/>
  <c r="BE86" i="19"/>
  <c r="BD86" i="19"/>
  <c r="BC86" i="19"/>
  <c r="BB86" i="19"/>
  <c r="BA86" i="19"/>
  <c r="AZ86" i="19"/>
  <c r="AY86" i="19"/>
  <c r="AX86" i="19"/>
  <c r="AW86" i="19"/>
  <c r="AV86" i="19"/>
  <c r="AU86" i="19"/>
  <c r="AT86" i="19"/>
  <c r="AS86" i="19"/>
  <c r="AR86" i="19"/>
  <c r="AQ86" i="19"/>
  <c r="AP86" i="19"/>
  <c r="AO86" i="19"/>
  <c r="AN86" i="19"/>
  <c r="AM86" i="19"/>
  <c r="AL86" i="19"/>
  <c r="AK86" i="19"/>
  <c r="AJ86" i="19"/>
  <c r="AI86" i="19"/>
  <c r="AH86" i="19"/>
  <c r="AG86" i="19"/>
  <c r="AF86" i="19"/>
  <c r="AE86" i="19"/>
  <c r="AD86" i="19"/>
  <c r="AC86" i="19"/>
  <c r="AB86" i="19"/>
  <c r="AA86" i="19"/>
  <c r="Z86" i="19"/>
  <c r="Y86" i="19"/>
  <c r="X86" i="19"/>
  <c r="W86" i="19"/>
  <c r="V86" i="19"/>
  <c r="U86" i="19"/>
  <c r="T86" i="19"/>
  <c r="S86" i="19"/>
  <c r="R86" i="19"/>
  <c r="Q86" i="19"/>
  <c r="P86" i="19"/>
  <c r="O86" i="19"/>
  <c r="N86" i="19"/>
  <c r="M86" i="19"/>
  <c r="L86" i="19"/>
  <c r="SJ84" i="19"/>
  <c r="SK84" i="19" s="1"/>
  <c r="SI84" i="19"/>
  <c r="SH84" i="19"/>
  <c r="SG84" i="19"/>
  <c r="SF84" i="19"/>
  <c r="SE84" i="19"/>
  <c r="SD84" i="19"/>
  <c r="SC84" i="19"/>
  <c r="SB84" i="19"/>
  <c r="SA84" i="19"/>
  <c r="RZ84" i="19"/>
  <c r="RY84" i="19"/>
  <c r="RX84" i="19"/>
  <c r="RW84" i="19"/>
  <c r="RV84" i="19"/>
  <c r="RU84" i="19"/>
  <c r="RT84" i="19"/>
  <c r="RS84" i="19"/>
  <c r="RR84" i="19"/>
  <c r="RQ84" i="19"/>
  <c r="RP84" i="19"/>
  <c r="RO84" i="19"/>
  <c r="RN84" i="19"/>
  <c r="RM84" i="19"/>
  <c r="RL84" i="19"/>
  <c r="RK84" i="19"/>
  <c r="RJ84" i="19"/>
  <c r="RI84" i="19"/>
  <c r="RH84" i="19"/>
  <c r="RG84" i="19"/>
  <c r="RF84" i="19"/>
  <c r="RE84" i="19"/>
  <c r="RD84" i="19"/>
  <c r="RC84" i="19"/>
  <c r="RB84" i="19"/>
  <c r="RA84" i="19"/>
  <c r="QZ84" i="19"/>
  <c r="QY84" i="19"/>
  <c r="QX84" i="19"/>
  <c r="QW84" i="19"/>
  <c r="QV84" i="19"/>
  <c r="QU84" i="19"/>
  <c r="QT84" i="19"/>
  <c r="QS84" i="19"/>
  <c r="QR84" i="19"/>
  <c r="QQ84" i="19"/>
  <c r="QP84" i="19"/>
  <c r="QO84" i="19"/>
  <c r="QN84" i="19"/>
  <c r="QM84" i="19"/>
  <c r="QL84" i="19"/>
  <c r="QK84" i="19"/>
  <c r="QJ84" i="19"/>
  <c r="QI84" i="19"/>
  <c r="QH84" i="19"/>
  <c r="QG84" i="19"/>
  <c r="QF84" i="19"/>
  <c r="QE84" i="19"/>
  <c r="QD84" i="19"/>
  <c r="QC84" i="19"/>
  <c r="QB84" i="19"/>
  <c r="QA84" i="19"/>
  <c r="PZ84" i="19"/>
  <c r="PY84" i="19"/>
  <c r="PX84" i="19"/>
  <c r="PW84" i="19"/>
  <c r="PV84" i="19"/>
  <c r="PU84" i="19"/>
  <c r="PT84" i="19"/>
  <c r="PS84" i="19"/>
  <c r="PR84" i="19"/>
  <c r="PQ84" i="19"/>
  <c r="PP84" i="19"/>
  <c r="PO84" i="19"/>
  <c r="PN84" i="19"/>
  <c r="PM84" i="19"/>
  <c r="PL84" i="19"/>
  <c r="PK84" i="19"/>
  <c r="PJ84" i="19"/>
  <c r="PI84" i="19"/>
  <c r="PH84" i="19"/>
  <c r="PG84" i="19"/>
  <c r="PF84" i="19"/>
  <c r="PE84" i="19"/>
  <c r="PD84" i="19"/>
  <c r="PC84" i="19"/>
  <c r="PB84" i="19"/>
  <c r="PA84" i="19"/>
  <c r="OZ84" i="19"/>
  <c r="OY84" i="19"/>
  <c r="OX84" i="19"/>
  <c r="OW84" i="19"/>
  <c r="OV84" i="19"/>
  <c r="OU84" i="19"/>
  <c r="OT84" i="19"/>
  <c r="OS84" i="19"/>
  <c r="OR84" i="19"/>
  <c r="OQ84" i="19"/>
  <c r="OP84" i="19"/>
  <c r="OO84" i="19"/>
  <c r="ON84" i="19"/>
  <c r="OM84" i="19"/>
  <c r="OL84" i="19"/>
  <c r="OK84" i="19"/>
  <c r="OJ84" i="19"/>
  <c r="OI84" i="19"/>
  <c r="OH84" i="19"/>
  <c r="OG84" i="19"/>
  <c r="OF84" i="19"/>
  <c r="OE84" i="19"/>
  <c r="OD84" i="19"/>
  <c r="OC84" i="19"/>
  <c r="OB84" i="19"/>
  <c r="OA84" i="19"/>
  <c r="NZ84" i="19"/>
  <c r="NY84" i="19"/>
  <c r="NX84" i="19"/>
  <c r="NW84" i="19"/>
  <c r="NV84" i="19"/>
  <c r="NU84" i="19"/>
  <c r="NT84" i="19"/>
  <c r="NS84" i="19"/>
  <c r="NR84" i="19"/>
  <c r="NQ84" i="19"/>
  <c r="NP84" i="19"/>
  <c r="NO84" i="19"/>
  <c r="NN84" i="19"/>
  <c r="NM84" i="19"/>
  <c r="NL84" i="19"/>
  <c r="NK84" i="19"/>
  <c r="NJ84" i="19"/>
  <c r="NI84" i="19"/>
  <c r="NH84" i="19"/>
  <c r="NG84" i="19"/>
  <c r="NF84" i="19"/>
  <c r="NE84" i="19"/>
  <c r="ND84" i="19"/>
  <c r="NC84" i="19"/>
  <c r="NB84" i="19"/>
  <c r="NA84" i="19"/>
  <c r="MZ84" i="19"/>
  <c r="MY84" i="19"/>
  <c r="MX84" i="19"/>
  <c r="MW84" i="19"/>
  <c r="MV84" i="19"/>
  <c r="MU84" i="19"/>
  <c r="MT84" i="19"/>
  <c r="MS84" i="19"/>
  <c r="MR84" i="19"/>
  <c r="MQ84" i="19"/>
  <c r="MP84" i="19"/>
  <c r="MO84" i="19"/>
  <c r="MN84" i="19"/>
  <c r="MM84" i="19"/>
  <c r="ML84" i="19"/>
  <c r="MK84" i="19"/>
  <c r="MJ84" i="19"/>
  <c r="MI84" i="19"/>
  <c r="MH84" i="19"/>
  <c r="MG84" i="19"/>
  <c r="MF84" i="19"/>
  <c r="ME84" i="19"/>
  <c r="MD84" i="19"/>
  <c r="MC84" i="19"/>
  <c r="MB84" i="19"/>
  <c r="MA84" i="19"/>
  <c r="LZ84" i="19"/>
  <c r="LY84" i="19"/>
  <c r="LX84" i="19"/>
  <c r="LW84" i="19"/>
  <c r="LV84" i="19"/>
  <c r="LU84" i="19"/>
  <c r="LT84" i="19"/>
  <c r="LS84" i="19"/>
  <c r="LR84" i="19"/>
  <c r="LQ84" i="19"/>
  <c r="LP84" i="19"/>
  <c r="LO84" i="19"/>
  <c r="LN84" i="19"/>
  <c r="LM84" i="19"/>
  <c r="LL84" i="19"/>
  <c r="LK84" i="19"/>
  <c r="LJ84" i="19"/>
  <c r="LI84" i="19"/>
  <c r="LH84" i="19"/>
  <c r="LG84" i="19"/>
  <c r="LF84" i="19"/>
  <c r="LE84" i="19"/>
  <c r="LD84" i="19"/>
  <c r="LC84" i="19"/>
  <c r="LB84" i="19"/>
  <c r="LA84" i="19"/>
  <c r="KZ84" i="19"/>
  <c r="KY84" i="19"/>
  <c r="KX84" i="19"/>
  <c r="KW84" i="19"/>
  <c r="KV84" i="19"/>
  <c r="KU84" i="19"/>
  <c r="KT84" i="19"/>
  <c r="KS84" i="19"/>
  <c r="KR84" i="19"/>
  <c r="KQ84" i="19"/>
  <c r="KP84" i="19"/>
  <c r="KO84" i="19"/>
  <c r="KN84" i="19"/>
  <c r="KM84" i="19"/>
  <c r="KL84" i="19"/>
  <c r="KK84" i="19"/>
  <c r="KJ84" i="19"/>
  <c r="KI84" i="19"/>
  <c r="KH84" i="19"/>
  <c r="KG84" i="19"/>
  <c r="KF84" i="19"/>
  <c r="KE84" i="19"/>
  <c r="KD84" i="19"/>
  <c r="KC84" i="19"/>
  <c r="KB84" i="19"/>
  <c r="KA84" i="19"/>
  <c r="JZ84" i="19"/>
  <c r="JY84" i="19"/>
  <c r="JX84" i="19"/>
  <c r="JW84" i="19"/>
  <c r="JV84" i="19"/>
  <c r="JU84" i="19"/>
  <c r="JT84" i="19"/>
  <c r="JS84" i="19"/>
  <c r="JR84" i="19"/>
  <c r="JQ84" i="19"/>
  <c r="JP84" i="19"/>
  <c r="JO84" i="19"/>
  <c r="JN84" i="19"/>
  <c r="JM84" i="19"/>
  <c r="JL84" i="19"/>
  <c r="JK84" i="19"/>
  <c r="JJ84" i="19"/>
  <c r="JI84" i="19"/>
  <c r="JH84" i="19"/>
  <c r="JG84" i="19"/>
  <c r="JF84" i="19"/>
  <c r="JE84" i="19"/>
  <c r="JD84" i="19"/>
  <c r="JC84" i="19"/>
  <c r="JB84" i="19"/>
  <c r="JA84" i="19"/>
  <c r="IZ84" i="19"/>
  <c r="IY84" i="19"/>
  <c r="IX84" i="19"/>
  <c r="IW84" i="19"/>
  <c r="IV84" i="19"/>
  <c r="IU84" i="19"/>
  <c r="IT84" i="19"/>
  <c r="IS84" i="19"/>
  <c r="IR84" i="19"/>
  <c r="IQ84" i="19"/>
  <c r="IP84" i="19"/>
  <c r="IO84" i="19"/>
  <c r="IN84" i="19"/>
  <c r="IM84" i="19"/>
  <c r="IL84" i="19"/>
  <c r="IK84" i="19"/>
  <c r="IJ84" i="19"/>
  <c r="II84" i="19"/>
  <c r="IH84" i="19"/>
  <c r="IG84" i="19"/>
  <c r="IF84" i="19"/>
  <c r="IE84" i="19"/>
  <c r="ID84" i="19"/>
  <c r="IC84" i="19"/>
  <c r="IB84" i="19"/>
  <c r="IA84" i="19"/>
  <c r="HZ84" i="19"/>
  <c r="HY84" i="19"/>
  <c r="HX84" i="19"/>
  <c r="HW84" i="19"/>
  <c r="HV84" i="19"/>
  <c r="HU84" i="19"/>
  <c r="HT84" i="19"/>
  <c r="HS84" i="19"/>
  <c r="HR84" i="19"/>
  <c r="HQ84" i="19"/>
  <c r="HP84" i="19"/>
  <c r="HO84" i="19"/>
  <c r="HN84" i="19"/>
  <c r="HM84" i="19"/>
  <c r="HL84" i="19"/>
  <c r="HK84" i="19"/>
  <c r="HJ84" i="19"/>
  <c r="HI84" i="19"/>
  <c r="HH84" i="19"/>
  <c r="HG84" i="19"/>
  <c r="HF84" i="19"/>
  <c r="HE84" i="19"/>
  <c r="HD84" i="19"/>
  <c r="HC84" i="19"/>
  <c r="HB84" i="19"/>
  <c r="HA84" i="19"/>
  <c r="GZ84" i="19"/>
  <c r="GY84" i="19"/>
  <c r="GX84" i="19"/>
  <c r="GW84" i="19"/>
  <c r="GV84" i="19"/>
  <c r="GU84" i="19"/>
  <c r="GT84" i="19"/>
  <c r="GS84" i="19"/>
  <c r="GR84" i="19"/>
  <c r="GQ84" i="19"/>
  <c r="GP84" i="19"/>
  <c r="GO84" i="19"/>
  <c r="GN84" i="19"/>
  <c r="GM84" i="19"/>
  <c r="GL84" i="19"/>
  <c r="GK84" i="19"/>
  <c r="GJ84" i="19"/>
  <c r="GI84" i="19"/>
  <c r="GH84" i="19"/>
  <c r="GG84" i="19"/>
  <c r="GF84" i="19"/>
  <c r="GE84" i="19"/>
  <c r="GD84" i="19"/>
  <c r="GC84" i="19"/>
  <c r="GB84" i="19"/>
  <c r="GA84" i="19"/>
  <c r="FZ84" i="19"/>
  <c r="FY84" i="19"/>
  <c r="FX84" i="19"/>
  <c r="FW84" i="19"/>
  <c r="FV84" i="19"/>
  <c r="FU84" i="19"/>
  <c r="FT84" i="19"/>
  <c r="FS84" i="19"/>
  <c r="FR84" i="19"/>
  <c r="FQ84" i="19"/>
  <c r="FP84" i="19"/>
  <c r="FO84" i="19"/>
  <c r="FN84" i="19"/>
  <c r="FM84" i="19"/>
  <c r="FL84" i="19"/>
  <c r="FK84" i="19"/>
  <c r="FJ84" i="19"/>
  <c r="FI84" i="19"/>
  <c r="FH84" i="19"/>
  <c r="FG84" i="19"/>
  <c r="FF84" i="19"/>
  <c r="FE84" i="19"/>
  <c r="FD84" i="19"/>
  <c r="FC84" i="19"/>
  <c r="FB84" i="19"/>
  <c r="FA84" i="19"/>
  <c r="EZ84" i="19"/>
  <c r="EY84" i="19"/>
  <c r="EX84" i="19"/>
  <c r="EW84" i="19"/>
  <c r="EV84" i="19"/>
  <c r="EU84" i="19"/>
  <c r="ET84" i="19"/>
  <c r="ES84" i="19"/>
  <c r="ER84" i="19"/>
  <c r="EQ84" i="19"/>
  <c r="EP84" i="19"/>
  <c r="EO84" i="19"/>
  <c r="EN84" i="19"/>
  <c r="EM84" i="19"/>
  <c r="EL84" i="19"/>
  <c r="EK84" i="19"/>
  <c r="EJ84" i="19"/>
  <c r="EI84" i="19"/>
  <c r="EH84" i="19"/>
  <c r="EG84" i="19"/>
  <c r="EF84" i="19"/>
  <c r="EE84" i="19"/>
  <c r="ED84" i="19"/>
  <c r="EC84" i="19"/>
  <c r="EB84" i="19"/>
  <c r="EA84" i="19"/>
  <c r="DZ84" i="19"/>
  <c r="DY84" i="19"/>
  <c r="DX84" i="19"/>
  <c r="DW84" i="19"/>
  <c r="DV84" i="19"/>
  <c r="DU84" i="19"/>
  <c r="DT84" i="19"/>
  <c r="DS84" i="19"/>
  <c r="DR84" i="19"/>
  <c r="DQ84" i="19"/>
  <c r="DP84" i="19"/>
  <c r="DO84" i="19"/>
  <c r="DN84" i="19"/>
  <c r="DM84" i="19"/>
  <c r="DL84" i="19"/>
  <c r="DK84" i="19"/>
  <c r="DJ84" i="19"/>
  <c r="DI84" i="19"/>
  <c r="DH84" i="19"/>
  <c r="DG84" i="19"/>
  <c r="DF84" i="19"/>
  <c r="DE84" i="19"/>
  <c r="DD84" i="19"/>
  <c r="DC84" i="19"/>
  <c r="DB84" i="19"/>
  <c r="DA84" i="19"/>
  <c r="CZ84" i="19"/>
  <c r="CY84" i="19"/>
  <c r="CX84" i="19"/>
  <c r="CW84" i="19"/>
  <c r="CV84" i="19"/>
  <c r="CU84" i="19"/>
  <c r="CT84" i="19"/>
  <c r="CS84" i="19"/>
  <c r="CR84" i="19"/>
  <c r="CQ84" i="19"/>
  <c r="CP84" i="19"/>
  <c r="CO84" i="19"/>
  <c r="CN84" i="19"/>
  <c r="CM84" i="19"/>
  <c r="CL84" i="19"/>
  <c r="CK84" i="19"/>
  <c r="CJ84" i="19"/>
  <c r="CI84" i="19"/>
  <c r="CH84" i="19"/>
  <c r="CG84" i="19"/>
  <c r="CF84" i="19"/>
  <c r="CE84" i="19"/>
  <c r="CD84" i="19"/>
  <c r="CC84" i="19"/>
  <c r="CB84" i="19"/>
  <c r="CA84" i="19"/>
  <c r="BZ84" i="19"/>
  <c r="BY84" i="19"/>
  <c r="BX84" i="19"/>
  <c r="BW84" i="19"/>
  <c r="BV84" i="19"/>
  <c r="BU84" i="19"/>
  <c r="BT84" i="19"/>
  <c r="BS84" i="19"/>
  <c r="BR84" i="19"/>
  <c r="BQ84" i="19"/>
  <c r="BP84" i="19"/>
  <c r="BO84" i="19"/>
  <c r="BN84" i="19"/>
  <c r="BM84" i="19"/>
  <c r="BL84" i="19"/>
  <c r="BK84" i="19"/>
  <c r="BJ84" i="19"/>
  <c r="BI84" i="19"/>
  <c r="BH84" i="19"/>
  <c r="BG84" i="19"/>
  <c r="BF84" i="19"/>
  <c r="BE84" i="19"/>
  <c r="BD84" i="19"/>
  <c r="BC84" i="19"/>
  <c r="BB84" i="19"/>
  <c r="BA84" i="19"/>
  <c r="AZ84" i="19"/>
  <c r="AY84" i="19"/>
  <c r="AX84" i="19"/>
  <c r="AW84" i="19"/>
  <c r="AV84" i="19"/>
  <c r="AU84" i="19"/>
  <c r="AT84" i="19"/>
  <c r="AS84" i="19"/>
  <c r="AR84" i="19"/>
  <c r="AQ84" i="19"/>
  <c r="AP84" i="19"/>
  <c r="AO84" i="19"/>
  <c r="AN84" i="19"/>
  <c r="AM84" i="19"/>
  <c r="AL84" i="19"/>
  <c r="AK84" i="19"/>
  <c r="AJ84" i="19"/>
  <c r="AI84" i="19"/>
  <c r="AH84" i="19"/>
  <c r="AG84" i="19"/>
  <c r="AF84" i="19"/>
  <c r="AE84" i="19"/>
  <c r="AD84" i="19"/>
  <c r="AC84" i="19"/>
  <c r="AB84" i="19"/>
  <c r="AA84" i="19"/>
  <c r="Z84" i="19"/>
  <c r="Y84" i="19"/>
  <c r="X84" i="19"/>
  <c r="W84" i="19"/>
  <c r="V84" i="19"/>
  <c r="U84" i="19"/>
  <c r="T84" i="19"/>
  <c r="S84" i="19"/>
  <c r="R84" i="19"/>
  <c r="Q84" i="19"/>
  <c r="P84" i="19"/>
  <c r="O84" i="19"/>
  <c r="N84" i="19"/>
  <c r="M84" i="19"/>
  <c r="L84" i="19"/>
  <c r="SJ83" i="19"/>
  <c r="SK83" i="19" s="1"/>
  <c r="SI83" i="19"/>
  <c r="SH83" i="19"/>
  <c r="SG83" i="19"/>
  <c r="SF83" i="19"/>
  <c r="SE83" i="19"/>
  <c r="SD83" i="19"/>
  <c r="SC83" i="19"/>
  <c r="SB83" i="19"/>
  <c r="SA83" i="19"/>
  <c r="RZ83" i="19"/>
  <c r="RY83" i="19"/>
  <c r="RX83" i="19"/>
  <c r="RW83" i="19"/>
  <c r="RV83" i="19"/>
  <c r="RU83" i="19"/>
  <c r="RT83" i="19"/>
  <c r="RS83" i="19"/>
  <c r="RR83" i="19"/>
  <c r="RQ83" i="19"/>
  <c r="RP83" i="19"/>
  <c r="RO83" i="19"/>
  <c r="RN83" i="19"/>
  <c r="RM83" i="19"/>
  <c r="RL83" i="19"/>
  <c r="RK83" i="19"/>
  <c r="RJ83" i="19"/>
  <c r="RI83" i="19"/>
  <c r="RH83" i="19"/>
  <c r="RG83" i="19"/>
  <c r="RF83" i="19"/>
  <c r="RE83" i="19"/>
  <c r="RD83" i="19"/>
  <c r="RC83" i="19"/>
  <c r="RB83" i="19"/>
  <c r="RA83" i="19"/>
  <c r="QZ83" i="19"/>
  <c r="QY83" i="19"/>
  <c r="QX83" i="19"/>
  <c r="QW83" i="19"/>
  <c r="QV83" i="19"/>
  <c r="QU83" i="19"/>
  <c r="QT83" i="19"/>
  <c r="QS83" i="19"/>
  <c r="QR83" i="19"/>
  <c r="QQ83" i="19"/>
  <c r="QP83" i="19"/>
  <c r="QO83" i="19"/>
  <c r="QN83" i="19"/>
  <c r="QM83" i="19"/>
  <c r="QL83" i="19"/>
  <c r="QK83" i="19"/>
  <c r="QJ83" i="19"/>
  <c r="QI83" i="19"/>
  <c r="QH83" i="19"/>
  <c r="QG83" i="19"/>
  <c r="QF83" i="19"/>
  <c r="QE83" i="19"/>
  <c r="QD83" i="19"/>
  <c r="QC83" i="19"/>
  <c r="QB83" i="19"/>
  <c r="QA83" i="19"/>
  <c r="PZ83" i="19"/>
  <c r="PY83" i="19"/>
  <c r="PX83" i="19"/>
  <c r="PW83" i="19"/>
  <c r="PV83" i="19"/>
  <c r="PU83" i="19"/>
  <c r="PT83" i="19"/>
  <c r="PS83" i="19"/>
  <c r="PR83" i="19"/>
  <c r="PQ83" i="19"/>
  <c r="PP83" i="19"/>
  <c r="PO83" i="19"/>
  <c r="PN83" i="19"/>
  <c r="PM83" i="19"/>
  <c r="PL83" i="19"/>
  <c r="PK83" i="19"/>
  <c r="PJ83" i="19"/>
  <c r="PI83" i="19"/>
  <c r="PH83" i="19"/>
  <c r="PG83" i="19"/>
  <c r="PF83" i="19"/>
  <c r="PE83" i="19"/>
  <c r="PD83" i="19"/>
  <c r="PC83" i="19"/>
  <c r="PB83" i="19"/>
  <c r="PA83" i="19"/>
  <c r="OZ83" i="19"/>
  <c r="OY83" i="19"/>
  <c r="OX83" i="19"/>
  <c r="OW83" i="19"/>
  <c r="OV83" i="19"/>
  <c r="OU83" i="19"/>
  <c r="OT83" i="19"/>
  <c r="OS83" i="19"/>
  <c r="OR83" i="19"/>
  <c r="OQ83" i="19"/>
  <c r="OP83" i="19"/>
  <c r="OO83" i="19"/>
  <c r="ON83" i="19"/>
  <c r="OM83" i="19"/>
  <c r="OL83" i="19"/>
  <c r="OK83" i="19"/>
  <c r="OJ83" i="19"/>
  <c r="OI83" i="19"/>
  <c r="OH83" i="19"/>
  <c r="OG83" i="19"/>
  <c r="OF83" i="19"/>
  <c r="OE83" i="19"/>
  <c r="OD83" i="19"/>
  <c r="OC83" i="19"/>
  <c r="OB83" i="19"/>
  <c r="OA83" i="19"/>
  <c r="NZ83" i="19"/>
  <c r="NY83" i="19"/>
  <c r="NX83" i="19"/>
  <c r="NW83" i="19"/>
  <c r="NV83" i="19"/>
  <c r="NU83" i="19"/>
  <c r="NT83" i="19"/>
  <c r="NS83" i="19"/>
  <c r="NR83" i="19"/>
  <c r="NQ83" i="19"/>
  <c r="NP83" i="19"/>
  <c r="NO83" i="19"/>
  <c r="NN83" i="19"/>
  <c r="NM83" i="19"/>
  <c r="NL83" i="19"/>
  <c r="NK83" i="19"/>
  <c r="NJ83" i="19"/>
  <c r="NI83" i="19"/>
  <c r="NH83" i="19"/>
  <c r="NG83" i="19"/>
  <c r="NF83" i="19"/>
  <c r="NE83" i="19"/>
  <c r="ND83" i="19"/>
  <c r="NC83" i="19"/>
  <c r="NB83" i="19"/>
  <c r="NA83" i="19"/>
  <c r="MZ83" i="19"/>
  <c r="MY83" i="19"/>
  <c r="MX83" i="19"/>
  <c r="MW83" i="19"/>
  <c r="MV83" i="19"/>
  <c r="MU83" i="19"/>
  <c r="MT83" i="19"/>
  <c r="MS83" i="19"/>
  <c r="MR83" i="19"/>
  <c r="MQ83" i="19"/>
  <c r="MP83" i="19"/>
  <c r="MO83" i="19"/>
  <c r="MN83" i="19"/>
  <c r="MM83" i="19"/>
  <c r="ML83" i="19"/>
  <c r="MK83" i="19"/>
  <c r="MJ83" i="19"/>
  <c r="MI83" i="19"/>
  <c r="MH83" i="19"/>
  <c r="MG83" i="19"/>
  <c r="MF83" i="19"/>
  <c r="ME83" i="19"/>
  <c r="MD83" i="19"/>
  <c r="MC83" i="19"/>
  <c r="MB83" i="19"/>
  <c r="MA83" i="19"/>
  <c r="LZ83" i="19"/>
  <c r="LY83" i="19"/>
  <c r="LX83" i="19"/>
  <c r="LW83" i="19"/>
  <c r="LV83" i="19"/>
  <c r="LU83" i="19"/>
  <c r="LT83" i="19"/>
  <c r="LS83" i="19"/>
  <c r="LR83" i="19"/>
  <c r="LQ83" i="19"/>
  <c r="LP83" i="19"/>
  <c r="LO83" i="19"/>
  <c r="LN83" i="19"/>
  <c r="LM83" i="19"/>
  <c r="LL83" i="19"/>
  <c r="LK83" i="19"/>
  <c r="LJ83" i="19"/>
  <c r="LI83" i="19"/>
  <c r="LH83" i="19"/>
  <c r="LG83" i="19"/>
  <c r="LF83" i="19"/>
  <c r="LE83" i="19"/>
  <c r="LD83" i="19"/>
  <c r="LC83" i="19"/>
  <c r="LB83" i="19"/>
  <c r="LA83" i="19"/>
  <c r="KZ83" i="19"/>
  <c r="KY83" i="19"/>
  <c r="KX83" i="19"/>
  <c r="KW83" i="19"/>
  <c r="KV83" i="19"/>
  <c r="KU83" i="19"/>
  <c r="KT83" i="19"/>
  <c r="KS83" i="19"/>
  <c r="KR83" i="19"/>
  <c r="KQ83" i="19"/>
  <c r="KP83" i="19"/>
  <c r="KO83" i="19"/>
  <c r="KN83" i="19"/>
  <c r="KM83" i="19"/>
  <c r="KL83" i="19"/>
  <c r="KK83" i="19"/>
  <c r="KJ83" i="19"/>
  <c r="KI83" i="19"/>
  <c r="KH83" i="19"/>
  <c r="KG83" i="19"/>
  <c r="KF83" i="19"/>
  <c r="KE83" i="19"/>
  <c r="KD83" i="19"/>
  <c r="KC83" i="19"/>
  <c r="KB83" i="19"/>
  <c r="KA83" i="19"/>
  <c r="JZ83" i="19"/>
  <c r="JY83" i="19"/>
  <c r="JX83" i="19"/>
  <c r="JW83" i="19"/>
  <c r="JV83" i="19"/>
  <c r="JU83" i="19"/>
  <c r="JT83" i="19"/>
  <c r="JS83" i="19"/>
  <c r="JR83" i="19"/>
  <c r="JQ83" i="19"/>
  <c r="JP83" i="19"/>
  <c r="JO83" i="19"/>
  <c r="JN83" i="19"/>
  <c r="JM83" i="19"/>
  <c r="JL83" i="19"/>
  <c r="JK83" i="19"/>
  <c r="JJ83" i="19"/>
  <c r="JI83" i="19"/>
  <c r="JH83" i="19"/>
  <c r="JG83" i="19"/>
  <c r="JF83" i="19"/>
  <c r="JE83" i="19"/>
  <c r="JD83" i="19"/>
  <c r="JC83" i="19"/>
  <c r="JB83" i="19"/>
  <c r="JA83" i="19"/>
  <c r="IZ83" i="19"/>
  <c r="IY83" i="19"/>
  <c r="IX83" i="19"/>
  <c r="IW83" i="19"/>
  <c r="IV83" i="19"/>
  <c r="IU83" i="19"/>
  <c r="IT83" i="19"/>
  <c r="IS83" i="19"/>
  <c r="IR83" i="19"/>
  <c r="IQ83" i="19"/>
  <c r="IP83" i="19"/>
  <c r="IO83" i="19"/>
  <c r="IN83" i="19"/>
  <c r="IM83" i="19"/>
  <c r="IL83" i="19"/>
  <c r="IK83" i="19"/>
  <c r="IJ83" i="19"/>
  <c r="II83" i="19"/>
  <c r="IH83" i="19"/>
  <c r="IG83" i="19"/>
  <c r="IF83" i="19"/>
  <c r="IE83" i="19"/>
  <c r="ID83" i="19"/>
  <c r="IC83" i="19"/>
  <c r="IB83" i="19"/>
  <c r="IA83" i="19"/>
  <c r="HZ83" i="19"/>
  <c r="HY83" i="19"/>
  <c r="HX83" i="19"/>
  <c r="HW83" i="19"/>
  <c r="HV83" i="19"/>
  <c r="HU83" i="19"/>
  <c r="HT83" i="19"/>
  <c r="HS83" i="19"/>
  <c r="HR83" i="19"/>
  <c r="HQ83" i="19"/>
  <c r="HP83" i="19"/>
  <c r="HO83" i="19"/>
  <c r="HN83" i="19"/>
  <c r="HM83" i="19"/>
  <c r="HL83" i="19"/>
  <c r="HK83" i="19"/>
  <c r="HJ83" i="19"/>
  <c r="HI83" i="19"/>
  <c r="HH83" i="19"/>
  <c r="HG83" i="19"/>
  <c r="HF83" i="19"/>
  <c r="HE83" i="19"/>
  <c r="HD83" i="19"/>
  <c r="HC83" i="19"/>
  <c r="HB83" i="19"/>
  <c r="HA83" i="19"/>
  <c r="GZ83" i="19"/>
  <c r="GY83" i="19"/>
  <c r="GX83" i="19"/>
  <c r="GW83" i="19"/>
  <c r="GV83" i="19"/>
  <c r="GU83" i="19"/>
  <c r="GT83" i="19"/>
  <c r="GS83" i="19"/>
  <c r="GR83" i="19"/>
  <c r="GQ83" i="19"/>
  <c r="GP83" i="19"/>
  <c r="GO83" i="19"/>
  <c r="GN83" i="19"/>
  <c r="GM83" i="19"/>
  <c r="GL83" i="19"/>
  <c r="GK83" i="19"/>
  <c r="GJ83" i="19"/>
  <c r="GI83" i="19"/>
  <c r="GH83" i="19"/>
  <c r="GG83" i="19"/>
  <c r="GF83" i="19"/>
  <c r="GE83" i="19"/>
  <c r="GD83" i="19"/>
  <c r="GC83" i="19"/>
  <c r="GB83" i="19"/>
  <c r="GA83" i="19"/>
  <c r="FZ83" i="19"/>
  <c r="FY83" i="19"/>
  <c r="FX83" i="19"/>
  <c r="FW83" i="19"/>
  <c r="FV83" i="19"/>
  <c r="FU83" i="19"/>
  <c r="FT83" i="19"/>
  <c r="FS83" i="19"/>
  <c r="FR83" i="19"/>
  <c r="FQ83" i="19"/>
  <c r="FP83" i="19"/>
  <c r="FO83" i="19"/>
  <c r="FN83" i="19"/>
  <c r="FM83" i="19"/>
  <c r="FL83" i="19"/>
  <c r="FK83" i="19"/>
  <c r="FJ83" i="19"/>
  <c r="FI83" i="19"/>
  <c r="FH83" i="19"/>
  <c r="FG83" i="19"/>
  <c r="FF83" i="19"/>
  <c r="FE83" i="19"/>
  <c r="FD83" i="19"/>
  <c r="FC83" i="19"/>
  <c r="FB83" i="19"/>
  <c r="FA83" i="19"/>
  <c r="EZ83" i="19"/>
  <c r="EY83" i="19"/>
  <c r="EX83" i="19"/>
  <c r="EW83" i="19"/>
  <c r="EV83" i="19"/>
  <c r="EU83" i="19"/>
  <c r="ET83" i="19"/>
  <c r="ES83" i="19"/>
  <c r="ER83" i="19"/>
  <c r="EQ83" i="19"/>
  <c r="EP83" i="19"/>
  <c r="EO83" i="19"/>
  <c r="EN83" i="19"/>
  <c r="EM83" i="19"/>
  <c r="EL83" i="19"/>
  <c r="EK83" i="19"/>
  <c r="EJ83" i="19"/>
  <c r="EI83" i="19"/>
  <c r="EH83" i="19"/>
  <c r="EG83" i="19"/>
  <c r="EF83" i="19"/>
  <c r="EE83" i="19"/>
  <c r="ED83" i="19"/>
  <c r="EC83" i="19"/>
  <c r="EB83" i="19"/>
  <c r="EA83" i="19"/>
  <c r="DZ83" i="19"/>
  <c r="DY83" i="19"/>
  <c r="DX83" i="19"/>
  <c r="DW83" i="19"/>
  <c r="DV83" i="19"/>
  <c r="DU83" i="19"/>
  <c r="DT83" i="19"/>
  <c r="DS83" i="19"/>
  <c r="DR83" i="19"/>
  <c r="DQ83" i="19"/>
  <c r="DP83" i="19"/>
  <c r="DO83" i="19"/>
  <c r="DN83" i="19"/>
  <c r="DM83" i="19"/>
  <c r="DL83" i="19"/>
  <c r="DK83" i="19"/>
  <c r="DJ83" i="19"/>
  <c r="DI83" i="19"/>
  <c r="DH83" i="19"/>
  <c r="DG83" i="19"/>
  <c r="DF83" i="19"/>
  <c r="DE83" i="19"/>
  <c r="DD83" i="19"/>
  <c r="DC83" i="19"/>
  <c r="DB83" i="19"/>
  <c r="DA83" i="19"/>
  <c r="CZ83" i="19"/>
  <c r="CY83" i="19"/>
  <c r="CX83" i="19"/>
  <c r="CW83" i="19"/>
  <c r="CV83" i="19"/>
  <c r="CU83" i="19"/>
  <c r="CT83" i="19"/>
  <c r="CS83" i="19"/>
  <c r="CR83" i="19"/>
  <c r="CQ83" i="19"/>
  <c r="CP83" i="19"/>
  <c r="CO83" i="19"/>
  <c r="CN83" i="19"/>
  <c r="CM83" i="19"/>
  <c r="CL83" i="19"/>
  <c r="CK83" i="19"/>
  <c r="CJ83" i="19"/>
  <c r="CI83" i="19"/>
  <c r="CH83" i="19"/>
  <c r="CG83" i="19"/>
  <c r="CF83" i="19"/>
  <c r="CE83" i="19"/>
  <c r="CD83" i="19"/>
  <c r="CC83" i="19"/>
  <c r="CB83" i="19"/>
  <c r="CA83" i="19"/>
  <c r="BZ83" i="19"/>
  <c r="BY83" i="19"/>
  <c r="BX83" i="19"/>
  <c r="BW83" i="19"/>
  <c r="BV83" i="19"/>
  <c r="BU83" i="19"/>
  <c r="BT83" i="19"/>
  <c r="BS83" i="19"/>
  <c r="BR83" i="19"/>
  <c r="BQ83" i="19"/>
  <c r="BP83" i="19"/>
  <c r="BO83" i="19"/>
  <c r="BN83" i="19"/>
  <c r="BM83" i="19"/>
  <c r="BL83" i="19"/>
  <c r="BK83" i="19"/>
  <c r="BJ83" i="19"/>
  <c r="BI83" i="19"/>
  <c r="BH83" i="19"/>
  <c r="BG83" i="19"/>
  <c r="BF83" i="19"/>
  <c r="BE83" i="19"/>
  <c r="BD83" i="19"/>
  <c r="BC83" i="19"/>
  <c r="BB83" i="19"/>
  <c r="BA83" i="19"/>
  <c r="AZ83" i="19"/>
  <c r="AY83" i="19"/>
  <c r="AX83" i="19"/>
  <c r="AW83" i="19"/>
  <c r="AV83" i="19"/>
  <c r="AU83" i="19"/>
  <c r="AT83" i="19"/>
  <c r="AS83" i="19"/>
  <c r="AR83" i="19"/>
  <c r="AQ83" i="19"/>
  <c r="AP83" i="19"/>
  <c r="AO83" i="19"/>
  <c r="AN83" i="19"/>
  <c r="AM83" i="19"/>
  <c r="AL83" i="19"/>
  <c r="AK83" i="19"/>
  <c r="AJ83" i="19"/>
  <c r="AI83" i="19"/>
  <c r="AH83" i="19"/>
  <c r="AG83" i="19"/>
  <c r="AF83" i="19"/>
  <c r="AE83" i="19"/>
  <c r="AD83" i="19"/>
  <c r="AC83" i="19"/>
  <c r="AB83" i="19"/>
  <c r="AA83" i="19"/>
  <c r="Z83" i="19"/>
  <c r="Y83" i="19"/>
  <c r="X83" i="19"/>
  <c r="W83" i="19"/>
  <c r="V83" i="19"/>
  <c r="U83" i="19"/>
  <c r="T83" i="19"/>
  <c r="S83" i="19"/>
  <c r="R83" i="19"/>
  <c r="Q83" i="19"/>
  <c r="P83" i="19"/>
  <c r="O83" i="19"/>
  <c r="N83" i="19"/>
  <c r="M83" i="19"/>
  <c r="L83" i="19"/>
  <c r="SK81" i="19"/>
  <c r="SJ81" i="19"/>
  <c r="SI81" i="19"/>
  <c r="SH81" i="19"/>
  <c r="SG81" i="19"/>
  <c r="SF81" i="19"/>
  <c r="SE81" i="19"/>
  <c r="SD81" i="19"/>
  <c r="SC81" i="19"/>
  <c r="SB81" i="19"/>
  <c r="SA81" i="19"/>
  <c r="RZ81" i="19"/>
  <c r="RY81" i="19"/>
  <c r="RX81" i="19"/>
  <c r="RW81" i="19"/>
  <c r="RV81" i="19"/>
  <c r="RU81" i="19"/>
  <c r="RT81" i="19"/>
  <c r="RS81" i="19"/>
  <c r="RR81" i="19"/>
  <c r="RQ81" i="19"/>
  <c r="RP81" i="19"/>
  <c r="RO81" i="19"/>
  <c r="RN81" i="19"/>
  <c r="RM81" i="19"/>
  <c r="RL81" i="19"/>
  <c r="RK81" i="19"/>
  <c r="RJ81" i="19"/>
  <c r="RI81" i="19"/>
  <c r="RH81" i="19"/>
  <c r="RG81" i="19"/>
  <c r="RF81" i="19"/>
  <c r="RE81" i="19"/>
  <c r="RD81" i="19"/>
  <c r="RC81" i="19"/>
  <c r="RB81" i="19"/>
  <c r="RA81" i="19"/>
  <c r="QZ81" i="19"/>
  <c r="QY81" i="19"/>
  <c r="QX81" i="19"/>
  <c r="QW81" i="19"/>
  <c r="QV81" i="19"/>
  <c r="QU81" i="19"/>
  <c r="QT81" i="19"/>
  <c r="QS81" i="19"/>
  <c r="QR81" i="19"/>
  <c r="QQ81" i="19"/>
  <c r="QP81" i="19"/>
  <c r="QO81" i="19"/>
  <c r="QN81" i="19"/>
  <c r="QM81" i="19"/>
  <c r="QL81" i="19"/>
  <c r="QK81" i="19"/>
  <c r="QJ81" i="19"/>
  <c r="QI81" i="19"/>
  <c r="QH81" i="19"/>
  <c r="QG81" i="19"/>
  <c r="QF81" i="19"/>
  <c r="QE81" i="19"/>
  <c r="QD81" i="19"/>
  <c r="QC81" i="19"/>
  <c r="QB81" i="19"/>
  <c r="QA81" i="19"/>
  <c r="PZ81" i="19"/>
  <c r="PY81" i="19"/>
  <c r="PX81" i="19"/>
  <c r="PW81" i="19"/>
  <c r="PV81" i="19"/>
  <c r="PU81" i="19"/>
  <c r="PT81" i="19"/>
  <c r="PS81" i="19"/>
  <c r="PR81" i="19"/>
  <c r="PQ81" i="19"/>
  <c r="PP81" i="19"/>
  <c r="PO81" i="19"/>
  <c r="PN81" i="19"/>
  <c r="PM81" i="19"/>
  <c r="PL81" i="19"/>
  <c r="PK81" i="19"/>
  <c r="PJ81" i="19"/>
  <c r="PI81" i="19"/>
  <c r="PH81" i="19"/>
  <c r="PG81" i="19"/>
  <c r="PF81" i="19"/>
  <c r="PE81" i="19"/>
  <c r="PD81" i="19"/>
  <c r="PC81" i="19"/>
  <c r="PB81" i="19"/>
  <c r="PA81" i="19"/>
  <c r="OZ81" i="19"/>
  <c r="OY81" i="19"/>
  <c r="OX81" i="19"/>
  <c r="OW81" i="19"/>
  <c r="OV81" i="19"/>
  <c r="OU81" i="19"/>
  <c r="OT81" i="19"/>
  <c r="OS81" i="19"/>
  <c r="OR81" i="19"/>
  <c r="OQ81" i="19"/>
  <c r="OP81" i="19"/>
  <c r="OO81" i="19"/>
  <c r="ON81" i="19"/>
  <c r="OM81" i="19"/>
  <c r="OL81" i="19"/>
  <c r="OK81" i="19"/>
  <c r="OJ81" i="19"/>
  <c r="OI81" i="19"/>
  <c r="OH81" i="19"/>
  <c r="OG81" i="19"/>
  <c r="OF81" i="19"/>
  <c r="OE81" i="19"/>
  <c r="OD81" i="19"/>
  <c r="OC81" i="19"/>
  <c r="OB81" i="19"/>
  <c r="OA81" i="19"/>
  <c r="NZ81" i="19"/>
  <c r="NY81" i="19"/>
  <c r="NX81" i="19"/>
  <c r="NW81" i="19"/>
  <c r="NV81" i="19"/>
  <c r="NU81" i="19"/>
  <c r="NT81" i="19"/>
  <c r="NS81" i="19"/>
  <c r="NR81" i="19"/>
  <c r="NQ81" i="19"/>
  <c r="NP81" i="19"/>
  <c r="NO81" i="19"/>
  <c r="NN81" i="19"/>
  <c r="NM81" i="19"/>
  <c r="NL81" i="19"/>
  <c r="NK81" i="19"/>
  <c r="NJ81" i="19"/>
  <c r="NI81" i="19"/>
  <c r="NH81" i="19"/>
  <c r="NG81" i="19"/>
  <c r="NF81" i="19"/>
  <c r="NE81" i="19"/>
  <c r="ND81" i="19"/>
  <c r="NC81" i="19"/>
  <c r="NB81" i="19"/>
  <c r="NA81" i="19"/>
  <c r="MZ81" i="19"/>
  <c r="MY81" i="19"/>
  <c r="MX81" i="19"/>
  <c r="MW81" i="19"/>
  <c r="MV81" i="19"/>
  <c r="MU81" i="19"/>
  <c r="MT81" i="19"/>
  <c r="MS81" i="19"/>
  <c r="MR81" i="19"/>
  <c r="MQ81" i="19"/>
  <c r="MP81" i="19"/>
  <c r="MO81" i="19"/>
  <c r="MN81" i="19"/>
  <c r="MM81" i="19"/>
  <c r="ML81" i="19"/>
  <c r="MK81" i="19"/>
  <c r="MJ81" i="19"/>
  <c r="MI81" i="19"/>
  <c r="MH81" i="19"/>
  <c r="MG81" i="19"/>
  <c r="MF81" i="19"/>
  <c r="ME81" i="19"/>
  <c r="MD81" i="19"/>
  <c r="MC81" i="19"/>
  <c r="MB81" i="19"/>
  <c r="MA81" i="19"/>
  <c r="LZ81" i="19"/>
  <c r="LY81" i="19"/>
  <c r="LX81" i="19"/>
  <c r="LW81" i="19"/>
  <c r="LV81" i="19"/>
  <c r="LU81" i="19"/>
  <c r="LT81" i="19"/>
  <c r="LS81" i="19"/>
  <c r="LR81" i="19"/>
  <c r="LQ81" i="19"/>
  <c r="LP81" i="19"/>
  <c r="LO81" i="19"/>
  <c r="LN81" i="19"/>
  <c r="LM81" i="19"/>
  <c r="LL81" i="19"/>
  <c r="LK81" i="19"/>
  <c r="LJ81" i="19"/>
  <c r="LI81" i="19"/>
  <c r="LH81" i="19"/>
  <c r="LG81" i="19"/>
  <c r="LF81" i="19"/>
  <c r="LE81" i="19"/>
  <c r="LD81" i="19"/>
  <c r="LC81" i="19"/>
  <c r="LB81" i="19"/>
  <c r="LA81" i="19"/>
  <c r="KZ81" i="19"/>
  <c r="KY81" i="19"/>
  <c r="KX81" i="19"/>
  <c r="KW81" i="19"/>
  <c r="KV81" i="19"/>
  <c r="KU81" i="19"/>
  <c r="KT81" i="19"/>
  <c r="KS81" i="19"/>
  <c r="KR81" i="19"/>
  <c r="KQ81" i="19"/>
  <c r="KP81" i="19"/>
  <c r="KO81" i="19"/>
  <c r="KN81" i="19"/>
  <c r="KM81" i="19"/>
  <c r="KL81" i="19"/>
  <c r="KK81" i="19"/>
  <c r="KJ81" i="19"/>
  <c r="KI81" i="19"/>
  <c r="KH81" i="19"/>
  <c r="KG81" i="19"/>
  <c r="KF81" i="19"/>
  <c r="KE81" i="19"/>
  <c r="KD81" i="19"/>
  <c r="KC81" i="19"/>
  <c r="KB81" i="19"/>
  <c r="KA81" i="19"/>
  <c r="JZ81" i="19"/>
  <c r="JY81" i="19"/>
  <c r="JX81" i="19"/>
  <c r="JW81" i="19"/>
  <c r="JV81" i="19"/>
  <c r="JU81" i="19"/>
  <c r="JT81" i="19"/>
  <c r="JS81" i="19"/>
  <c r="JR81" i="19"/>
  <c r="JQ81" i="19"/>
  <c r="JP81" i="19"/>
  <c r="JO81" i="19"/>
  <c r="JN81" i="19"/>
  <c r="JM81" i="19"/>
  <c r="JL81" i="19"/>
  <c r="JK81" i="19"/>
  <c r="JJ81" i="19"/>
  <c r="JI81" i="19"/>
  <c r="JH81" i="19"/>
  <c r="JG81" i="19"/>
  <c r="JF81" i="19"/>
  <c r="JE81" i="19"/>
  <c r="JD81" i="19"/>
  <c r="JC81" i="19"/>
  <c r="JB81" i="19"/>
  <c r="JA81" i="19"/>
  <c r="IZ81" i="19"/>
  <c r="IY81" i="19"/>
  <c r="IX81" i="19"/>
  <c r="IW81" i="19"/>
  <c r="IV81" i="19"/>
  <c r="IU81" i="19"/>
  <c r="IT81" i="19"/>
  <c r="IS81" i="19"/>
  <c r="IR81" i="19"/>
  <c r="IQ81" i="19"/>
  <c r="IP81" i="19"/>
  <c r="IO81" i="19"/>
  <c r="IN81" i="19"/>
  <c r="IM81" i="19"/>
  <c r="IL81" i="19"/>
  <c r="IK81" i="19"/>
  <c r="IJ81" i="19"/>
  <c r="II81" i="19"/>
  <c r="IH81" i="19"/>
  <c r="IG81" i="19"/>
  <c r="IF81" i="19"/>
  <c r="IE81" i="19"/>
  <c r="ID81" i="19"/>
  <c r="IC81" i="19"/>
  <c r="IB81" i="19"/>
  <c r="IA81" i="19"/>
  <c r="HZ81" i="19"/>
  <c r="HY81" i="19"/>
  <c r="HX81" i="19"/>
  <c r="HW81" i="19"/>
  <c r="HV81" i="19"/>
  <c r="HU81" i="19"/>
  <c r="HT81" i="19"/>
  <c r="HS81" i="19"/>
  <c r="HR81" i="19"/>
  <c r="HQ81" i="19"/>
  <c r="HP81" i="19"/>
  <c r="HO81" i="19"/>
  <c r="HN81" i="19"/>
  <c r="HM81" i="19"/>
  <c r="HL81" i="19"/>
  <c r="HK81" i="19"/>
  <c r="HJ81" i="19"/>
  <c r="HI81" i="19"/>
  <c r="HH81" i="19"/>
  <c r="HG81" i="19"/>
  <c r="HF81" i="19"/>
  <c r="HE81" i="19"/>
  <c r="HD81" i="19"/>
  <c r="HC81" i="19"/>
  <c r="HB81" i="19"/>
  <c r="HA81" i="19"/>
  <c r="GZ81" i="19"/>
  <c r="GY81" i="19"/>
  <c r="GX81" i="19"/>
  <c r="GW81" i="19"/>
  <c r="GV81" i="19"/>
  <c r="GU81" i="19"/>
  <c r="GT81" i="19"/>
  <c r="GS81" i="19"/>
  <c r="GR81" i="19"/>
  <c r="GQ81" i="19"/>
  <c r="GP81" i="19"/>
  <c r="GO81" i="19"/>
  <c r="GN81" i="19"/>
  <c r="GM81" i="19"/>
  <c r="GL81" i="19"/>
  <c r="GK81" i="19"/>
  <c r="GJ81" i="19"/>
  <c r="GI81" i="19"/>
  <c r="GH81" i="19"/>
  <c r="GG81" i="19"/>
  <c r="GF81" i="19"/>
  <c r="GE81" i="19"/>
  <c r="GD81" i="19"/>
  <c r="GC81" i="19"/>
  <c r="GB81" i="19"/>
  <c r="GA81" i="19"/>
  <c r="FZ81" i="19"/>
  <c r="FY81" i="19"/>
  <c r="FX81" i="19"/>
  <c r="FW81" i="19"/>
  <c r="FV81" i="19"/>
  <c r="FU81" i="19"/>
  <c r="FT81" i="19"/>
  <c r="FS81" i="19"/>
  <c r="FR81" i="19"/>
  <c r="FQ81" i="19"/>
  <c r="FP81" i="19"/>
  <c r="FO81" i="19"/>
  <c r="FN81" i="19"/>
  <c r="FM81" i="19"/>
  <c r="FL81" i="19"/>
  <c r="FK81" i="19"/>
  <c r="FJ81" i="19"/>
  <c r="FI81" i="19"/>
  <c r="FH81" i="19"/>
  <c r="FG81" i="19"/>
  <c r="FF81" i="19"/>
  <c r="FE81" i="19"/>
  <c r="FD81" i="19"/>
  <c r="FC81" i="19"/>
  <c r="FB81" i="19"/>
  <c r="FA81" i="19"/>
  <c r="EZ81" i="19"/>
  <c r="EY81" i="19"/>
  <c r="EX81" i="19"/>
  <c r="EW81" i="19"/>
  <c r="EV81" i="19"/>
  <c r="EU81" i="19"/>
  <c r="ET81" i="19"/>
  <c r="ES81" i="19"/>
  <c r="ER81" i="19"/>
  <c r="EQ81" i="19"/>
  <c r="EP81" i="19"/>
  <c r="EO81" i="19"/>
  <c r="EN81" i="19"/>
  <c r="EM81" i="19"/>
  <c r="EL81" i="19"/>
  <c r="EK81" i="19"/>
  <c r="EJ81" i="19"/>
  <c r="EI81" i="19"/>
  <c r="EH81" i="19"/>
  <c r="EG81" i="19"/>
  <c r="EF81" i="19"/>
  <c r="EE81" i="19"/>
  <c r="ED81" i="19"/>
  <c r="EC81" i="19"/>
  <c r="EB81" i="19"/>
  <c r="EA81" i="19"/>
  <c r="DZ81" i="19"/>
  <c r="DY81" i="19"/>
  <c r="DX81" i="19"/>
  <c r="DW81" i="19"/>
  <c r="DV81" i="19"/>
  <c r="DU81" i="19"/>
  <c r="DT81" i="19"/>
  <c r="DS81" i="19"/>
  <c r="DR81" i="19"/>
  <c r="DQ81" i="19"/>
  <c r="DP81" i="19"/>
  <c r="DO81" i="19"/>
  <c r="DN81" i="19"/>
  <c r="DM81" i="19"/>
  <c r="DL81" i="19"/>
  <c r="DK81" i="19"/>
  <c r="DJ81" i="19"/>
  <c r="DI81" i="19"/>
  <c r="DH81" i="19"/>
  <c r="DG81" i="19"/>
  <c r="DF81" i="19"/>
  <c r="DE81" i="19"/>
  <c r="DD81" i="19"/>
  <c r="DC81" i="19"/>
  <c r="DB81" i="19"/>
  <c r="DA81" i="19"/>
  <c r="CZ81" i="19"/>
  <c r="CY81" i="19"/>
  <c r="CX81" i="19"/>
  <c r="CW81" i="19"/>
  <c r="CV81" i="19"/>
  <c r="CU81" i="19"/>
  <c r="CT81" i="19"/>
  <c r="CS81" i="19"/>
  <c r="CR81" i="19"/>
  <c r="CQ81" i="19"/>
  <c r="CP81" i="19"/>
  <c r="CO81" i="19"/>
  <c r="CN81" i="19"/>
  <c r="CM81" i="19"/>
  <c r="CL81" i="19"/>
  <c r="CK81" i="19"/>
  <c r="CJ81" i="19"/>
  <c r="CI81" i="19"/>
  <c r="CH81" i="19"/>
  <c r="CG81" i="19"/>
  <c r="CF81" i="19"/>
  <c r="CE81" i="19"/>
  <c r="CD81" i="19"/>
  <c r="CC81" i="19"/>
  <c r="CB81" i="19"/>
  <c r="CA81" i="19"/>
  <c r="BZ81" i="19"/>
  <c r="BY81" i="19"/>
  <c r="BX81" i="19"/>
  <c r="BW81" i="19"/>
  <c r="BV81" i="19"/>
  <c r="BU81" i="19"/>
  <c r="BT81" i="19"/>
  <c r="BS81" i="19"/>
  <c r="BR81" i="19"/>
  <c r="BQ81" i="19"/>
  <c r="BP81" i="19"/>
  <c r="BO81" i="19"/>
  <c r="BN81" i="19"/>
  <c r="BM81" i="19"/>
  <c r="BL81" i="19"/>
  <c r="BK81" i="19"/>
  <c r="BJ81" i="19"/>
  <c r="BI81" i="19"/>
  <c r="BH81" i="19"/>
  <c r="BG81" i="19"/>
  <c r="BF81" i="19"/>
  <c r="BE81" i="19"/>
  <c r="BD81" i="19"/>
  <c r="BC81" i="19"/>
  <c r="BB81" i="19"/>
  <c r="BA81" i="19"/>
  <c r="AZ81" i="19"/>
  <c r="AY81" i="19"/>
  <c r="AX81" i="19"/>
  <c r="AW81" i="19"/>
  <c r="AV81" i="19"/>
  <c r="AU81" i="19"/>
  <c r="AT81" i="19"/>
  <c r="AS81" i="19"/>
  <c r="AR81" i="19"/>
  <c r="AQ81" i="19"/>
  <c r="AP81" i="19"/>
  <c r="AO81" i="19"/>
  <c r="AN81" i="19"/>
  <c r="AM81" i="19"/>
  <c r="AL81" i="19"/>
  <c r="AK81" i="19"/>
  <c r="AJ81" i="19"/>
  <c r="AI81" i="19"/>
  <c r="AH81" i="19"/>
  <c r="AG81" i="19"/>
  <c r="AF81" i="19"/>
  <c r="AE81" i="19"/>
  <c r="AD81" i="19"/>
  <c r="AC81" i="19"/>
  <c r="AB81" i="19"/>
  <c r="AA81" i="19"/>
  <c r="Z81" i="19"/>
  <c r="Y81" i="19"/>
  <c r="X81" i="19"/>
  <c r="W81" i="19"/>
  <c r="V81" i="19"/>
  <c r="U81" i="19"/>
  <c r="T81" i="19"/>
  <c r="S81" i="19"/>
  <c r="R81" i="19"/>
  <c r="Q81" i="19"/>
  <c r="P81" i="19"/>
  <c r="O81" i="19"/>
  <c r="N81" i="19"/>
  <c r="M81" i="19"/>
  <c r="L81" i="19"/>
  <c r="SJ80" i="19"/>
  <c r="SK80" i="19" s="1"/>
  <c r="SI80" i="19"/>
  <c r="SH80" i="19"/>
  <c r="SG80" i="19"/>
  <c r="SF80" i="19"/>
  <c r="SE80" i="19"/>
  <c r="SD80" i="19"/>
  <c r="SC80" i="19"/>
  <c r="SB80" i="19"/>
  <c r="SA80" i="19"/>
  <c r="RZ80" i="19"/>
  <c r="RY80" i="19"/>
  <c r="RX80" i="19"/>
  <c r="RW80" i="19"/>
  <c r="RV80" i="19"/>
  <c r="RU80" i="19"/>
  <c r="RT80" i="19"/>
  <c r="RS80" i="19"/>
  <c r="RR80" i="19"/>
  <c r="RQ80" i="19"/>
  <c r="RP80" i="19"/>
  <c r="RO80" i="19"/>
  <c r="RN80" i="19"/>
  <c r="RM80" i="19"/>
  <c r="RL80" i="19"/>
  <c r="RK80" i="19"/>
  <c r="RJ80" i="19"/>
  <c r="RI80" i="19"/>
  <c r="RH80" i="19"/>
  <c r="RG80" i="19"/>
  <c r="RF80" i="19"/>
  <c r="RE80" i="19"/>
  <c r="RD80" i="19"/>
  <c r="RC80" i="19"/>
  <c r="RB80" i="19"/>
  <c r="RA80" i="19"/>
  <c r="QZ80" i="19"/>
  <c r="QY80" i="19"/>
  <c r="QX80" i="19"/>
  <c r="QW80" i="19"/>
  <c r="QV80" i="19"/>
  <c r="QU80" i="19"/>
  <c r="QT80" i="19"/>
  <c r="QS80" i="19"/>
  <c r="QR80" i="19"/>
  <c r="QQ80" i="19"/>
  <c r="QP80" i="19"/>
  <c r="QO80" i="19"/>
  <c r="QN80" i="19"/>
  <c r="QM80" i="19"/>
  <c r="QL80" i="19"/>
  <c r="QK80" i="19"/>
  <c r="QJ80" i="19"/>
  <c r="QI80" i="19"/>
  <c r="QH80" i="19"/>
  <c r="QG80" i="19"/>
  <c r="QF80" i="19"/>
  <c r="QE80" i="19"/>
  <c r="QD80" i="19"/>
  <c r="QC80" i="19"/>
  <c r="QB80" i="19"/>
  <c r="QA80" i="19"/>
  <c r="PZ80" i="19"/>
  <c r="PY80" i="19"/>
  <c r="PX80" i="19"/>
  <c r="PW80" i="19"/>
  <c r="PV80" i="19"/>
  <c r="PU80" i="19"/>
  <c r="PT80" i="19"/>
  <c r="PS80" i="19"/>
  <c r="PR80" i="19"/>
  <c r="PQ80" i="19"/>
  <c r="PP80" i="19"/>
  <c r="PO80" i="19"/>
  <c r="PN80" i="19"/>
  <c r="PM80" i="19"/>
  <c r="PL80" i="19"/>
  <c r="PK80" i="19"/>
  <c r="PJ80" i="19"/>
  <c r="PI80" i="19"/>
  <c r="PH80" i="19"/>
  <c r="PG80" i="19"/>
  <c r="PF80" i="19"/>
  <c r="PE80" i="19"/>
  <c r="PD80" i="19"/>
  <c r="PC80" i="19"/>
  <c r="PB80" i="19"/>
  <c r="PA80" i="19"/>
  <c r="OZ80" i="19"/>
  <c r="OY80" i="19"/>
  <c r="OX80" i="19"/>
  <c r="OW80" i="19"/>
  <c r="OV80" i="19"/>
  <c r="OU80" i="19"/>
  <c r="OT80" i="19"/>
  <c r="OS80" i="19"/>
  <c r="OR80" i="19"/>
  <c r="OQ80" i="19"/>
  <c r="OP80" i="19"/>
  <c r="OO80" i="19"/>
  <c r="ON80" i="19"/>
  <c r="OM80" i="19"/>
  <c r="OL80" i="19"/>
  <c r="OK80" i="19"/>
  <c r="OJ80" i="19"/>
  <c r="OI80" i="19"/>
  <c r="OH80" i="19"/>
  <c r="OG80" i="19"/>
  <c r="OF80" i="19"/>
  <c r="OE80" i="19"/>
  <c r="OD80" i="19"/>
  <c r="OC80" i="19"/>
  <c r="OB80" i="19"/>
  <c r="OA80" i="19"/>
  <c r="NZ80" i="19"/>
  <c r="NY80" i="19"/>
  <c r="NX80" i="19"/>
  <c r="NW80" i="19"/>
  <c r="NV80" i="19"/>
  <c r="NU80" i="19"/>
  <c r="NT80" i="19"/>
  <c r="NS80" i="19"/>
  <c r="NR80" i="19"/>
  <c r="NQ80" i="19"/>
  <c r="NP80" i="19"/>
  <c r="NO80" i="19"/>
  <c r="NN80" i="19"/>
  <c r="NM80" i="19"/>
  <c r="NL80" i="19"/>
  <c r="NK80" i="19"/>
  <c r="NJ80" i="19"/>
  <c r="NI80" i="19"/>
  <c r="NH80" i="19"/>
  <c r="NG80" i="19"/>
  <c r="NF80" i="19"/>
  <c r="NE80" i="19"/>
  <c r="ND80" i="19"/>
  <c r="NC80" i="19"/>
  <c r="NB80" i="19"/>
  <c r="NA80" i="19"/>
  <c r="MZ80" i="19"/>
  <c r="MY80" i="19"/>
  <c r="MX80" i="19"/>
  <c r="MW80" i="19"/>
  <c r="MV80" i="19"/>
  <c r="MU80" i="19"/>
  <c r="MT80" i="19"/>
  <c r="MS80" i="19"/>
  <c r="MR80" i="19"/>
  <c r="MQ80" i="19"/>
  <c r="MP80" i="19"/>
  <c r="MO80" i="19"/>
  <c r="MN80" i="19"/>
  <c r="MM80" i="19"/>
  <c r="ML80" i="19"/>
  <c r="MK80" i="19"/>
  <c r="MJ80" i="19"/>
  <c r="MI80" i="19"/>
  <c r="MH80" i="19"/>
  <c r="MG80" i="19"/>
  <c r="MF80" i="19"/>
  <c r="ME80" i="19"/>
  <c r="MD80" i="19"/>
  <c r="MC80" i="19"/>
  <c r="MB80" i="19"/>
  <c r="MA80" i="19"/>
  <c r="LZ80" i="19"/>
  <c r="LY80" i="19"/>
  <c r="LX80" i="19"/>
  <c r="LW80" i="19"/>
  <c r="LV80" i="19"/>
  <c r="LU80" i="19"/>
  <c r="LT80" i="19"/>
  <c r="LS80" i="19"/>
  <c r="LR80" i="19"/>
  <c r="LQ80" i="19"/>
  <c r="LP80" i="19"/>
  <c r="LO80" i="19"/>
  <c r="LN80" i="19"/>
  <c r="LM80" i="19"/>
  <c r="LL80" i="19"/>
  <c r="LK80" i="19"/>
  <c r="LJ80" i="19"/>
  <c r="LI80" i="19"/>
  <c r="LH80" i="19"/>
  <c r="LG80" i="19"/>
  <c r="LF80" i="19"/>
  <c r="LE80" i="19"/>
  <c r="LD80" i="19"/>
  <c r="LC80" i="19"/>
  <c r="LB80" i="19"/>
  <c r="LA80" i="19"/>
  <c r="KZ80" i="19"/>
  <c r="KY80" i="19"/>
  <c r="KX80" i="19"/>
  <c r="KW80" i="19"/>
  <c r="KV80" i="19"/>
  <c r="KU80" i="19"/>
  <c r="KT80" i="19"/>
  <c r="KS80" i="19"/>
  <c r="KR80" i="19"/>
  <c r="KQ80" i="19"/>
  <c r="KP80" i="19"/>
  <c r="KO80" i="19"/>
  <c r="KN80" i="19"/>
  <c r="KM80" i="19"/>
  <c r="KL80" i="19"/>
  <c r="KK80" i="19"/>
  <c r="KJ80" i="19"/>
  <c r="KI80" i="19"/>
  <c r="KH80" i="19"/>
  <c r="KG80" i="19"/>
  <c r="KF80" i="19"/>
  <c r="KE80" i="19"/>
  <c r="KD80" i="19"/>
  <c r="KC80" i="19"/>
  <c r="KB80" i="19"/>
  <c r="KA80" i="19"/>
  <c r="JZ80" i="19"/>
  <c r="JY80" i="19"/>
  <c r="JX80" i="19"/>
  <c r="JW80" i="19"/>
  <c r="JV80" i="19"/>
  <c r="JU80" i="19"/>
  <c r="JT80" i="19"/>
  <c r="JS80" i="19"/>
  <c r="JR80" i="19"/>
  <c r="JQ80" i="19"/>
  <c r="JP80" i="19"/>
  <c r="JO80" i="19"/>
  <c r="JN80" i="19"/>
  <c r="JM80" i="19"/>
  <c r="JL80" i="19"/>
  <c r="JK80" i="19"/>
  <c r="JJ80" i="19"/>
  <c r="JI80" i="19"/>
  <c r="JH80" i="19"/>
  <c r="JG80" i="19"/>
  <c r="JF80" i="19"/>
  <c r="JE80" i="19"/>
  <c r="JD80" i="19"/>
  <c r="JC80" i="19"/>
  <c r="JB80" i="19"/>
  <c r="JA80" i="19"/>
  <c r="IZ80" i="19"/>
  <c r="IY80" i="19"/>
  <c r="IX80" i="19"/>
  <c r="IW80" i="19"/>
  <c r="IV80" i="19"/>
  <c r="IU80" i="19"/>
  <c r="IT80" i="19"/>
  <c r="IS80" i="19"/>
  <c r="IR80" i="19"/>
  <c r="IQ80" i="19"/>
  <c r="IP80" i="19"/>
  <c r="IO80" i="19"/>
  <c r="IN80" i="19"/>
  <c r="IM80" i="19"/>
  <c r="IL80" i="19"/>
  <c r="IK80" i="19"/>
  <c r="IJ80" i="19"/>
  <c r="II80" i="19"/>
  <c r="IH80" i="19"/>
  <c r="IG80" i="19"/>
  <c r="IF80" i="19"/>
  <c r="IE80" i="19"/>
  <c r="ID80" i="19"/>
  <c r="IC80" i="19"/>
  <c r="IB80" i="19"/>
  <c r="IA80" i="19"/>
  <c r="HZ80" i="19"/>
  <c r="HY80" i="19"/>
  <c r="HX80" i="19"/>
  <c r="HW80" i="19"/>
  <c r="HV80" i="19"/>
  <c r="HU80" i="19"/>
  <c r="HT80" i="19"/>
  <c r="HS80" i="19"/>
  <c r="HR80" i="19"/>
  <c r="HQ80" i="19"/>
  <c r="HP80" i="19"/>
  <c r="HO80" i="19"/>
  <c r="HN80" i="19"/>
  <c r="HM80" i="19"/>
  <c r="HL80" i="19"/>
  <c r="HK80" i="19"/>
  <c r="HJ80" i="19"/>
  <c r="HI80" i="19"/>
  <c r="HH80" i="19"/>
  <c r="HG80" i="19"/>
  <c r="HF80" i="19"/>
  <c r="HE80" i="19"/>
  <c r="HD80" i="19"/>
  <c r="HC80" i="19"/>
  <c r="HB80" i="19"/>
  <c r="HA80" i="19"/>
  <c r="GZ80" i="19"/>
  <c r="GY80" i="19"/>
  <c r="GX80" i="19"/>
  <c r="GW80" i="19"/>
  <c r="GV80" i="19"/>
  <c r="GU80" i="19"/>
  <c r="GT80" i="19"/>
  <c r="GS80" i="19"/>
  <c r="GR80" i="19"/>
  <c r="GQ80" i="19"/>
  <c r="GP80" i="19"/>
  <c r="GO80" i="19"/>
  <c r="GN80" i="19"/>
  <c r="GM80" i="19"/>
  <c r="GL80" i="19"/>
  <c r="GK80" i="19"/>
  <c r="GJ80" i="19"/>
  <c r="GI80" i="19"/>
  <c r="GH80" i="19"/>
  <c r="GG80" i="19"/>
  <c r="GF80" i="19"/>
  <c r="GE80" i="19"/>
  <c r="GD80" i="19"/>
  <c r="GC80" i="19"/>
  <c r="GB80" i="19"/>
  <c r="GA80" i="19"/>
  <c r="FZ80" i="19"/>
  <c r="FY80" i="19"/>
  <c r="FX80" i="19"/>
  <c r="FW80" i="19"/>
  <c r="FV80" i="19"/>
  <c r="FU80" i="19"/>
  <c r="FT80" i="19"/>
  <c r="FS80" i="19"/>
  <c r="FR80" i="19"/>
  <c r="FQ80" i="19"/>
  <c r="FP80" i="19"/>
  <c r="FO80" i="19"/>
  <c r="FN80" i="19"/>
  <c r="FM80" i="19"/>
  <c r="FL80" i="19"/>
  <c r="FK80" i="19"/>
  <c r="FJ80" i="19"/>
  <c r="FI80" i="19"/>
  <c r="FH80" i="19"/>
  <c r="FG80" i="19"/>
  <c r="FF80" i="19"/>
  <c r="FE80" i="19"/>
  <c r="FD80" i="19"/>
  <c r="FC80" i="19"/>
  <c r="FB80" i="19"/>
  <c r="FA80" i="19"/>
  <c r="EZ80" i="19"/>
  <c r="EY80" i="19"/>
  <c r="EX80" i="19"/>
  <c r="EW80" i="19"/>
  <c r="EV80" i="19"/>
  <c r="EU80" i="19"/>
  <c r="ET80" i="19"/>
  <c r="ES80" i="19"/>
  <c r="ER80" i="19"/>
  <c r="EQ80" i="19"/>
  <c r="EP80" i="19"/>
  <c r="EO80" i="19"/>
  <c r="EN80" i="19"/>
  <c r="EM80" i="19"/>
  <c r="EL80" i="19"/>
  <c r="EK80" i="19"/>
  <c r="EJ80" i="19"/>
  <c r="EI80" i="19"/>
  <c r="EH80" i="19"/>
  <c r="EG80" i="19"/>
  <c r="EF80" i="19"/>
  <c r="EE80" i="19"/>
  <c r="ED80" i="19"/>
  <c r="EC80" i="19"/>
  <c r="EB80" i="19"/>
  <c r="EA80" i="19"/>
  <c r="DZ80" i="19"/>
  <c r="DY80" i="19"/>
  <c r="DX80" i="19"/>
  <c r="DW80" i="19"/>
  <c r="DV80" i="19"/>
  <c r="DU80" i="19"/>
  <c r="DT80" i="19"/>
  <c r="DS80" i="19"/>
  <c r="DR80" i="19"/>
  <c r="DQ80" i="19"/>
  <c r="DP80" i="19"/>
  <c r="DO80" i="19"/>
  <c r="DN80" i="19"/>
  <c r="DM80" i="19"/>
  <c r="DL80" i="19"/>
  <c r="DK80" i="19"/>
  <c r="DJ80" i="19"/>
  <c r="DI80" i="19"/>
  <c r="DH80" i="19"/>
  <c r="DG80" i="19"/>
  <c r="DF80" i="19"/>
  <c r="DE80" i="19"/>
  <c r="DD80" i="19"/>
  <c r="DC80" i="19"/>
  <c r="DB80" i="19"/>
  <c r="DA80" i="19"/>
  <c r="CZ80" i="19"/>
  <c r="CY80" i="19"/>
  <c r="CX80" i="19"/>
  <c r="CW80" i="19"/>
  <c r="CV80" i="19"/>
  <c r="CU80" i="19"/>
  <c r="CT80" i="19"/>
  <c r="CS80" i="19"/>
  <c r="CR80" i="19"/>
  <c r="CQ80" i="19"/>
  <c r="CP80" i="19"/>
  <c r="CO80" i="19"/>
  <c r="CN80" i="19"/>
  <c r="CM80" i="19"/>
  <c r="CL80" i="19"/>
  <c r="CK80" i="19"/>
  <c r="CJ80" i="19"/>
  <c r="CI80" i="19"/>
  <c r="CH80" i="19"/>
  <c r="CG80" i="19"/>
  <c r="CF80" i="19"/>
  <c r="CE80" i="19"/>
  <c r="CD80" i="19"/>
  <c r="CC80" i="19"/>
  <c r="CB80" i="19"/>
  <c r="CA80" i="19"/>
  <c r="BZ80" i="19"/>
  <c r="BY80" i="19"/>
  <c r="BX80" i="19"/>
  <c r="BW80" i="19"/>
  <c r="BV80" i="19"/>
  <c r="BU80" i="19"/>
  <c r="BT80" i="19"/>
  <c r="BS80" i="19"/>
  <c r="BR80" i="19"/>
  <c r="BQ80" i="19"/>
  <c r="BP80" i="19"/>
  <c r="BO80" i="19"/>
  <c r="BN80" i="19"/>
  <c r="BM80" i="19"/>
  <c r="BL80" i="19"/>
  <c r="BK80" i="19"/>
  <c r="BJ80" i="19"/>
  <c r="BI80" i="19"/>
  <c r="BH80" i="19"/>
  <c r="BG80" i="19"/>
  <c r="BF80" i="19"/>
  <c r="BE80" i="19"/>
  <c r="BD80" i="19"/>
  <c r="BC80" i="19"/>
  <c r="BB80" i="19"/>
  <c r="BA80" i="19"/>
  <c r="AZ80" i="19"/>
  <c r="AY80" i="19"/>
  <c r="AX80" i="19"/>
  <c r="AW80" i="19"/>
  <c r="AV80" i="19"/>
  <c r="AU80" i="19"/>
  <c r="AT80" i="19"/>
  <c r="AS80" i="19"/>
  <c r="AR80" i="19"/>
  <c r="AQ80" i="19"/>
  <c r="AP80" i="19"/>
  <c r="AO80" i="19"/>
  <c r="AN80" i="19"/>
  <c r="AM80" i="19"/>
  <c r="AL80" i="19"/>
  <c r="AK80" i="19"/>
  <c r="AJ80" i="19"/>
  <c r="AI80" i="19"/>
  <c r="AH80" i="19"/>
  <c r="AG80" i="19"/>
  <c r="AF80" i="19"/>
  <c r="AE80" i="19"/>
  <c r="AD80" i="19"/>
  <c r="AC80" i="19"/>
  <c r="AB80" i="19"/>
  <c r="AA80" i="19"/>
  <c r="Z80" i="19"/>
  <c r="Y80" i="19"/>
  <c r="X80" i="19"/>
  <c r="W80" i="19"/>
  <c r="V80" i="19"/>
  <c r="U80" i="19"/>
  <c r="T80" i="19"/>
  <c r="S80" i="19"/>
  <c r="R80" i="19"/>
  <c r="Q80" i="19"/>
  <c r="P80" i="19"/>
  <c r="O80" i="19"/>
  <c r="N80" i="19"/>
  <c r="M80" i="19"/>
  <c r="L80" i="19"/>
  <c r="SJ78" i="19"/>
  <c r="SK78" i="19" s="1"/>
  <c r="SI78" i="19"/>
  <c r="SH78" i="19"/>
  <c r="SG78" i="19"/>
  <c r="SF78" i="19"/>
  <c r="SE78" i="19"/>
  <c r="SD78" i="19"/>
  <c r="SC78" i="19"/>
  <c r="SB78" i="19"/>
  <c r="SA78" i="19"/>
  <c r="RZ78" i="19"/>
  <c r="RY78" i="19"/>
  <c r="RX78" i="19"/>
  <c r="RW78" i="19"/>
  <c r="RV78" i="19"/>
  <c r="RU78" i="19"/>
  <c r="RT78" i="19"/>
  <c r="RS78" i="19"/>
  <c r="RR78" i="19"/>
  <c r="RQ78" i="19"/>
  <c r="RP78" i="19"/>
  <c r="RO78" i="19"/>
  <c r="RN78" i="19"/>
  <c r="RM78" i="19"/>
  <c r="RL78" i="19"/>
  <c r="RK78" i="19"/>
  <c r="RJ78" i="19"/>
  <c r="RI78" i="19"/>
  <c r="RH78" i="19"/>
  <c r="RG78" i="19"/>
  <c r="RF78" i="19"/>
  <c r="RE78" i="19"/>
  <c r="RD78" i="19"/>
  <c r="RC78" i="19"/>
  <c r="RB78" i="19"/>
  <c r="RA78" i="19"/>
  <c r="QZ78" i="19"/>
  <c r="QY78" i="19"/>
  <c r="QX78" i="19"/>
  <c r="QW78" i="19"/>
  <c r="QV78" i="19"/>
  <c r="QU78" i="19"/>
  <c r="QT78" i="19"/>
  <c r="QS78" i="19"/>
  <c r="QR78" i="19"/>
  <c r="QQ78" i="19"/>
  <c r="QP78" i="19"/>
  <c r="QO78" i="19"/>
  <c r="QN78" i="19"/>
  <c r="QM78" i="19"/>
  <c r="QL78" i="19"/>
  <c r="QK78" i="19"/>
  <c r="QJ78" i="19"/>
  <c r="QI78" i="19"/>
  <c r="QH78" i="19"/>
  <c r="QG78" i="19"/>
  <c r="QF78" i="19"/>
  <c r="QE78" i="19"/>
  <c r="QD78" i="19"/>
  <c r="QC78" i="19"/>
  <c r="QB78" i="19"/>
  <c r="QA78" i="19"/>
  <c r="PZ78" i="19"/>
  <c r="PY78" i="19"/>
  <c r="PX78" i="19"/>
  <c r="PW78" i="19"/>
  <c r="PV78" i="19"/>
  <c r="PU78" i="19"/>
  <c r="PT78" i="19"/>
  <c r="PS78" i="19"/>
  <c r="PR78" i="19"/>
  <c r="PQ78" i="19"/>
  <c r="PP78" i="19"/>
  <c r="PO78" i="19"/>
  <c r="PN78" i="19"/>
  <c r="PM78" i="19"/>
  <c r="PL78" i="19"/>
  <c r="PK78" i="19"/>
  <c r="PJ78" i="19"/>
  <c r="PI78" i="19"/>
  <c r="PH78" i="19"/>
  <c r="PG78" i="19"/>
  <c r="PF78" i="19"/>
  <c r="PE78" i="19"/>
  <c r="PD78" i="19"/>
  <c r="PC78" i="19"/>
  <c r="PB78" i="19"/>
  <c r="PA78" i="19"/>
  <c r="OZ78" i="19"/>
  <c r="OY78" i="19"/>
  <c r="OX78" i="19"/>
  <c r="OW78" i="19"/>
  <c r="OV78" i="19"/>
  <c r="OU78" i="19"/>
  <c r="OT78" i="19"/>
  <c r="OS78" i="19"/>
  <c r="OR78" i="19"/>
  <c r="OQ78" i="19"/>
  <c r="OP78" i="19"/>
  <c r="OO78" i="19"/>
  <c r="ON78" i="19"/>
  <c r="OM78" i="19"/>
  <c r="OL78" i="19"/>
  <c r="OK78" i="19"/>
  <c r="OJ78" i="19"/>
  <c r="OI78" i="19"/>
  <c r="OH78" i="19"/>
  <c r="OG78" i="19"/>
  <c r="OF78" i="19"/>
  <c r="OE78" i="19"/>
  <c r="OD78" i="19"/>
  <c r="OC78" i="19"/>
  <c r="OB78" i="19"/>
  <c r="OA78" i="19"/>
  <c r="NZ78" i="19"/>
  <c r="NY78" i="19"/>
  <c r="NX78" i="19"/>
  <c r="NW78" i="19"/>
  <c r="NV78" i="19"/>
  <c r="NU78" i="19"/>
  <c r="NT78" i="19"/>
  <c r="NS78" i="19"/>
  <c r="NR78" i="19"/>
  <c r="NQ78" i="19"/>
  <c r="NP78" i="19"/>
  <c r="NO78" i="19"/>
  <c r="NN78" i="19"/>
  <c r="NM78" i="19"/>
  <c r="NL78" i="19"/>
  <c r="NK78" i="19"/>
  <c r="NJ78" i="19"/>
  <c r="NI78" i="19"/>
  <c r="NH78" i="19"/>
  <c r="NG78" i="19"/>
  <c r="NF78" i="19"/>
  <c r="NE78" i="19"/>
  <c r="ND78" i="19"/>
  <c r="NC78" i="19"/>
  <c r="NB78" i="19"/>
  <c r="NA78" i="19"/>
  <c r="MZ78" i="19"/>
  <c r="MY78" i="19"/>
  <c r="MX78" i="19"/>
  <c r="MW78" i="19"/>
  <c r="MV78" i="19"/>
  <c r="MU78" i="19"/>
  <c r="MT78" i="19"/>
  <c r="MS78" i="19"/>
  <c r="MR78" i="19"/>
  <c r="MQ78" i="19"/>
  <c r="MP78" i="19"/>
  <c r="MO78" i="19"/>
  <c r="MN78" i="19"/>
  <c r="MM78" i="19"/>
  <c r="ML78" i="19"/>
  <c r="MK78" i="19"/>
  <c r="MJ78" i="19"/>
  <c r="MI78" i="19"/>
  <c r="MH78" i="19"/>
  <c r="MG78" i="19"/>
  <c r="MF78" i="19"/>
  <c r="ME78" i="19"/>
  <c r="MD78" i="19"/>
  <c r="MC78" i="19"/>
  <c r="MB78" i="19"/>
  <c r="MA78" i="19"/>
  <c r="LZ78" i="19"/>
  <c r="LY78" i="19"/>
  <c r="LX78" i="19"/>
  <c r="LW78" i="19"/>
  <c r="LV78" i="19"/>
  <c r="LU78" i="19"/>
  <c r="LT78" i="19"/>
  <c r="LS78" i="19"/>
  <c r="LR78" i="19"/>
  <c r="LQ78" i="19"/>
  <c r="LP78" i="19"/>
  <c r="LO78" i="19"/>
  <c r="LN78" i="19"/>
  <c r="LM78" i="19"/>
  <c r="LL78" i="19"/>
  <c r="LK78" i="19"/>
  <c r="LJ78" i="19"/>
  <c r="LI78" i="19"/>
  <c r="LH78" i="19"/>
  <c r="LG78" i="19"/>
  <c r="LF78" i="19"/>
  <c r="LE78" i="19"/>
  <c r="LD78" i="19"/>
  <c r="LC78" i="19"/>
  <c r="LB78" i="19"/>
  <c r="LA78" i="19"/>
  <c r="KZ78" i="19"/>
  <c r="KY78" i="19"/>
  <c r="KX78" i="19"/>
  <c r="KW78" i="19"/>
  <c r="KV78" i="19"/>
  <c r="KU78" i="19"/>
  <c r="KT78" i="19"/>
  <c r="KS78" i="19"/>
  <c r="KR78" i="19"/>
  <c r="KQ78" i="19"/>
  <c r="KP78" i="19"/>
  <c r="KO78" i="19"/>
  <c r="KN78" i="19"/>
  <c r="KM78" i="19"/>
  <c r="KL78" i="19"/>
  <c r="KK78" i="19"/>
  <c r="KJ78" i="19"/>
  <c r="KI78" i="19"/>
  <c r="KH78" i="19"/>
  <c r="KG78" i="19"/>
  <c r="KF78" i="19"/>
  <c r="KE78" i="19"/>
  <c r="KD78" i="19"/>
  <c r="KC78" i="19"/>
  <c r="KB78" i="19"/>
  <c r="KA78" i="19"/>
  <c r="JZ78" i="19"/>
  <c r="JY78" i="19"/>
  <c r="JX78" i="19"/>
  <c r="JW78" i="19"/>
  <c r="JV78" i="19"/>
  <c r="JU78" i="19"/>
  <c r="JT78" i="19"/>
  <c r="JS78" i="19"/>
  <c r="JR78" i="19"/>
  <c r="JQ78" i="19"/>
  <c r="JP78" i="19"/>
  <c r="JO78" i="19"/>
  <c r="JN78" i="19"/>
  <c r="JM78" i="19"/>
  <c r="JL78" i="19"/>
  <c r="JK78" i="19"/>
  <c r="JJ78" i="19"/>
  <c r="JI78" i="19"/>
  <c r="JH78" i="19"/>
  <c r="JG78" i="19"/>
  <c r="JF78" i="19"/>
  <c r="JE78" i="19"/>
  <c r="JD78" i="19"/>
  <c r="JC78" i="19"/>
  <c r="JB78" i="19"/>
  <c r="JA78" i="19"/>
  <c r="IZ78" i="19"/>
  <c r="IY78" i="19"/>
  <c r="IX78" i="19"/>
  <c r="IW78" i="19"/>
  <c r="IV78" i="19"/>
  <c r="IU78" i="19"/>
  <c r="IT78" i="19"/>
  <c r="IS78" i="19"/>
  <c r="IR78" i="19"/>
  <c r="IQ78" i="19"/>
  <c r="IP78" i="19"/>
  <c r="IO78" i="19"/>
  <c r="IN78" i="19"/>
  <c r="IM78" i="19"/>
  <c r="IL78" i="19"/>
  <c r="IK78" i="19"/>
  <c r="IJ78" i="19"/>
  <c r="II78" i="19"/>
  <c r="IH78" i="19"/>
  <c r="IG78" i="19"/>
  <c r="IF78" i="19"/>
  <c r="IE78" i="19"/>
  <c r="ID78" i="19"/>
  <c r="IC78" i="19"/>
  <c r="IB78" i="19"/>
  <c r="IA78" i="19"/>
  <c r="HZ78" i="19"/>
  <c r="HY78" i="19"/>
  <c r="HX78" i="19"/>
  <c r="HW78" i="19"/>
  <c r="HV78" i="19"/>
  <c r="HU78" i="19"/>
  <c r="HT78" i="19"/>
  <c r="HS78" i="19"/>
  <c r="HR78" i="19"/>
  <c r="HQ78" i="19"/>
  <c r="HP78" i="19"/>
  <c r="HO78" i="19"/>
  <c r="HN78" i="19"/>
  <c r="HM78" i="19"/>
  <c r="HL78" i="19"/>
  <c r="HK78" i="19"/>
  <c r="HJ78" i="19"/>
  <c r="HI78" i="19"/>
  <c r="HH78" i="19"/>
  <c r="HG78" i="19"/>
  <c r="HF78" i="19"/>
  <c r="HE78" i="19"/>
  <c r="HD78" i="19"/>
  <c r="HC78" i="19"/>
  <c r="HB78" i="19"/>
  <c r="HA78" i="19"/>
  <c r="GZ78" i="19"/>
  <c r="GY78" i="19"/>
  <c r="GX78" i="19"/>
  <c r="GW78" i="19"/>
  <c r="GV78" i="19"/>
  <c r="GU78" i="19"/>
  <c r="GT78" i="19"/>
  <c r="GS78" i="19"/>
  <c r="GR78" i="19"/>
  <c r="GQ78" i="19"/>
  <c r="GP78" i="19"/>
  <c r="GO78" i="19"/>
  <c r="GN78" i="19"/>
  <c r="GM78" i="19"/>
  <c r="GL78" i="19"/>
  <c r="GK78" i="19"/>
  <c r="GJ78" i="19"/>
  <c r="GI78" i="19"/>
  <c r="GH78" i="19"/>
  <c r="GG78" i="19"/>
  <c r="GF78" i="19"/>
  <c r="GE78" i="19"/>
  <c r="GD78" i="19"/>
  <c r="GC78" i="19"/>
  <c r="GB78" i="19"/>
  <c r="GA78" i="19"/>
  <c r="FZ78" i="19"/>
  <c r="FY78" i="19"/>
  <c r="FX78" i="19"/>
  <c r="FW78" i="19"/>
  <c r="FV78" i="19"/>
  <c r="FU78" i="19"/>
  <c r="FT78" i="19"/>
  <c r="FS78" i="19"/>
  <c r="FR78" i="19"/>
  <c r="FQ78" i="19"/>
  <c r="FP78" i="19"/>
  <c r="FO78" i="19"/>
  <c r="FN78" i="19"/>
  <c r="FM78" i="19"/>
  <c r="FL78" i="19"/>
  <c r="FK78" i="19"/>
  <c r="FJ78" i="19"/>
  <c r="FI78" i="19"/>
  <c r="FH78" i="19"/>
  <c r="FG78" i="19"/>
  <c r="FF78" i="19"/>
  <c r="FE78" i="19"/>
  <c r="FD78" i="19"/>
  <c r="FC78" i="19"/>
  <c r="FB78" i="19"/>
  <c r="FA78" i="19"/>
  <c r="EZ78" i="19"/>
  <c r="EY78" i="19"/>
  <c r="EX78" i="19"/>
  <c r="EW78" i="19"/>
  <c r="EV78" i="19"/>
  <c r="EU78" i="19"/>
  <c r="ET78" i="19"/>
  <c r="ES78" i="19"/>
  <c r="ER78" i="19"/>
  <c r="EQ78" i="19"/>
  <c r="EP78" i="19"/>
  <c r="EO78" i="19"/>
  <c r="EN78" i="19"/>
  <c r="EM78" i="19"/>
  <c r="EL78" i="19"/>
  <c r="EK78" i="19"/>
  <c r="EJ78" i="19"/>
  <c r="EI78" i="19"/>
  <c r="EH78" i="19"/>
  <c r="EG78" i="19"/>
  <c r="EF78" i="19"/>
  <c r="EE78" i="19"/>
  <c r="ED78" i="19"/>
  <c r="EC78" i="19"/>
  <c r="EB78" i="19"/>
  <c r="EA78" i="19"/>
  <c r="DZ78" i="19"/>
  <c r="DY78" i="19"/>
  <c r="DX78" i="19"/>
  <c r="DW78" i="19"/>
  <c r="DV78" i="19"/>
  <c r="DU78" i="19"/>
  <c r="DT78" i="19"/>
  <c r="DS78" i="19"/>
  <c r="DR78" i="19"/>
  <c r="DQ78" i="19"/>
  <c r="DP78" i="19"/>
  <c r="DO78" i="19"/>
  <c r="DN78" i="19"/>
  <c r="DM78" i="19"/>
  <c r="DL78" i="19"/>
  <c r="DK78" i="19"/>
  <c r="DJ78" i="19"/>
  <c r="DI78" i="19"/>
  <c r="DH78" i="19"/>
  <c r="DG78" i="19"/>
  <c r="DF78" i="19"/>
  <c r="DE78" i="19"/>
  <c r="DD78" i="19"/>
  <c r="DC78" i="19"/>
  <c r="DB78" i="19"/>
  <c r="DA78" i="19"/>
  <c r="CZ78" i="19"/>
  <c r="CY78" i="19"/>
  <c r="CX78" i="19"/>
  <c r="CW78" i="19"/>
  <c r="CV78" i="19"/>
  <c r="CU78" i="19"/>
  <c r="CT78" i="19"/>
  <c r="CS78" i="19"/>
  <c r="CR78" i="19"/>
  <c r="CQ78" i="19"/>
  <c r="CP78" i="19"/>
  <c r="CO78" i="19"/>
  <c r="CN78" i="19"/>
  <c r="CM78" i="19"/>
  <c r="CL78" i="19"/>
  <c r="CK78" i="19"/>
  <c r="CJ78" i="19"/>
  <c r="CI78" i="19"/>
  <c r="CH78" i="19"/>
  <c r="CG78" i="19"/>
  <c r="CF78" i="19"/>
  <c r="CE78" i="19"/>
  <c r="CD78" i="19"/>
  <c r="CC78" i="19"/>
  <c r="CB78" i="19"/>
  <c r="CA78" i="19"/>
  <c r="BZ78" i="19"/>
  <c r="BY78" i="19"/>
  <c r="BX78" i="19"/>
  <c r="BW78" i="19"/>
  <c r="BV78" i="19"/>
  <c r="BU78" i="19"/>
  <c r="BT78" i="19"/>
  <c r="BS78" i="19"/>
  <c r="BR78" i="19"/>
  <c r="BQ78" i="19"/>
  <c r="BP78" i="19"/>
  <c r="BO78" i="19"/>
  <c r="BN78" i="19"/>
  <c r="BM78" i="19"/>
  <c r="BL78" i="19"/>
  <c r="BK78" i="19"/>
  <c r="BJ78" i="19"/>
  <c r="BI78" i="19"/>
  <c r="BH78" i="19"/>
  <c r="BG78" i="19"/>
  <c r="BF78" i="19"/>
  <c r="BE78" i="19"/>
  <c r="BD78" i="19"/>
  <c r="BC78" i="19"/>
  <c r="BB78" i="19"/>
  <c r="BA78" i="19"/>
  <c r="AZ78" i="19"/>
  <c r="AY78" i="19"/>
  <c r="AX78" i="19"/>
  <c r="AW78" i="19"/>
  <c r="AV78" i="19"/>
  <c r="AU78" i="19"/>
  <c r="AT78" i="19"/>
  <c r="AS78" i="19"/>
  <c r="AR78" i="19"/>
  <c r="AQ78" i="19"/>
  <c r="AP78" i="19"/>
  <c r="AO78" i="19"/>
  <c r="AN78" i="19"/>
  <c r="AM78" i="19"/>
  <c r="AL78" i="19"/>
  <c r="AK78" i="19"/>
  <c r="AJ78" i="19"/>
  <c r="AI78" i="19"/>
  <c r="AH78" i="19"/>
  <c r="AG78" i="19"/>
  <c r="AF78" i="19"/>
  <c r="AE78" i="19"/>
  <c r="AD78" i="19"/>
  <c r="AC78" i="19"/>
  <c r="AB78" i="19"/>
  <c r="AA78" i="19"/>
  <c r="Z78" i="19"/>
  <c r="Y78" i="19"/>
  <c r="X78" i="19"/>
  <c r="W78" i="19"/>
  <c r="V78" i="19"/>
  <c r="U78" i="19"/>
  <c r="T78" i="19"/>
  <c r="S78" i="19"/>
  <c r="R78" i="19"/>
  <c r="Q78" i="19"/>
  <c r="P78" i="19"/>
  <c r="O78" i="19"/>
  <c r="N78" i="19"/>
  <c r="M78" i="19"/>
  <c r="L78" i="19"/>
  <c r="SJ77" i="19"/>
  <c r="SK77" i="19" s="1"/>
  <c r="SI77" i="19"/>
  <c r="SH77" i="19"/>
  <c r="SG77" i="19"/>
  <c r="SF77" i="19"/>
  <c r="SE77" i="19"/>
  <c r="SD77" i="19"/>
  <c r="SC77" i="19"/>
  <c r="SB77" i="19"/>
  <c r="SA77" i="19"/>
  <c r="RZ77" i="19"/>
  <c r="RY77" i="19"/>
  <c r="RX77" i="19"/>
  <c r="RW77" i="19"/>
  <c r="RV77" i="19"/>
  <c r="RU77" i="19"/>
  <c r="RT77" i="19"/>
  <c r="RS77" i="19"/>
  <c r="RR77" i="19"/>
  <c r="RQ77" i="19"/>
  <c r="RP77" i="19"/>
  <c r="RO77" i="19"/>
  <c r="RN77" i="19"/>
  <c r="RM77" i="19"/>
  <c r="RL77" i="19"/>
  <c r="RK77" i="19"/>
  <c r="RJ77" i="19"/>
  <c r="RI77" i="19"/>
  <c r="RH77" i="19"/>
  <c r="RG77" i="19"/>
  <c r="RF77" i="19"/>
  <c r="RE77" i="19"/>
  <c r="RD77" i="19"/>
  <c r="RC77" i="19"/>
  <c r="RB77" i="19"/>
  <c r="RA77" i="19"/>
  <c r="QZ77" i="19"/>
  <c r="QY77" i="19"/>
  <c r="QX77" i="19"/>
  <c r="QW77" i="19"/>
  <c r="QV77" i="19"/>
  <c r="QU77" i="19"/>
  <c r="QT77" i="19"/>
  <c r="QS77" i="19"/>
  <c r="QR77" i="19"/>
  <c r="QQ77" i="19"/>
  <c r="QP77" i="19"/>
  <c r="QO77" i="19"/>
  <c r="QN77" i="19"/>
  <c r="QM77" i="19"/>
  <c r="QL77" i="19"/>
  <c r="QK77" i="19"/>
  <c r="QJ77" i="19"/>
  <c r="QI77" i="19"/>
  <c r="QH77" i="19"/>
  <c r="QG77" i="19"/>
  <c r="QF77" i="19"/>
  <c r="QE77" i="19"/>
  <c r="QD77" i="19"/>
  <c r="QC77" i="19"/>
  <c r="QB77" i="19"/>
  <c r="QA77" i="19"/>
  <c r="PZ77" i="19"/>
  <c r="PY77" i="19"/>
  <c r="PX77" i="19"/>
  <c r="PW77" i="19"/>
  <c r="PV77" i="19"/>
  <c r="PU77" i="19"/>
  <c r="PT77" i="19"/>
  <c r="PS77" i="19"/>
  <c r="PR77" i="19"/>
  <c r="PQ77" i="19"/>
  <c r="PP77" i="19"/>
  <c r="PO77" i="19"/>
  <c r="PN77" i="19"/>
  <c r="PM77" i="19"/>
  <c r="PL77" i="19"/>
  <c r="PK77" i="19"/>
  <c r="PJ77" i="19"/>
  <c r="PI77" i="19"/>
  <c r="PH77" i="19"/>
  <c r="PG77" i="19"/>
  <c r="PF77" i="19"/>
  <c r="PE77" i="19"/>
  <c r="PD77" i="19"/>
  <c r="PC77" i="19"/>
  <c r="PB77" i="19"/>
  <c r="PA77" i="19"/>
  <c r="OZ77" i="19"/>
  <c r="OY77" i="19"/>
  <c r="OX77" i="19"/>
  <c r="OW77" i="19"/>
  <c r="OV77" i="19"/>
  <c r="OU77" i="19"/>
  <c r="OT77" i="19"/>
  <c r="OS77" i="19"/>
  <c r="OR77" i="19"/>
  <c r="OQ77" i="19"/>
  <c r="OP77" i="19"/>
  <c r="OO77" i="19"/>
  <c r="ON77" i="19"/>
  <c r="OM77" i="19"/>
  <c r="OL77" i="19"/>
  <c r="OK77" i="19"/>
  <c r="OJ77" i="19"/>
  <c r="OI77" i="19"/>
  <c r="OH77" i="19"/>
  <c r="OG77" i="19"/>
  <c r="OF77" i="19"/>
  <c r="OE77" i="19"/>
  <c r="OD77" i="19"/>
  <c r="OC77" i="19"/>
  <c r="OB77" i="19"/>
  <c r="OA77" i="19"/>
  <c r="NZ77" i="19"/>
  <c r="NY77" i="19"/>
  <c r="NX77" i="19"/>
  <c r="NW77" i="19"/>
  <c r="NV77" i="19"/>
  <c r="NU77" i="19"/>
  <c r="NT77" i="19"/>
  <c r="NS77" i="19"/>
  <c r="NR77" i="19"/>
  <c r="NQ77" i="19"/>
  <c r="NP77" i="19"/>
  <c r="NO77" i="19"/>
  <c r="NN77" i="19"/>
  <c r="NM77" i="19"/>
  <c r="NL77" i="19"/>
  <c r="NK77" i="19"/>
  <c r="NJ77" i="19"/>
  <c r="NI77" i="19"/>
  <c r="NH77" i="19"/>
  <c r="NG77" i="19"/>
  <c r="NF77" i="19"/>
  <c r="NE77" i="19"/>
  <c r="ND77" i="19"/>
  <c r="NC77" i="19"/>
  <c r="NB77" i="19"/>
  <c r="NA77" i="19"/>
  <c r="MZ77" i="19"/>
  <c r="MY77" i="19"/>
  <c r="MX77" i="19"/>
  <c r="MW77" i="19"/>
  <c r="MV77" i="19"/>
  <c r="MU77" i="19"/>
  <c r="MT77" i="19"/>
  <c r="MS77" i="19"/>
  <c r="MR77" i="19"/>
  <c r="MQ77" i="19"/>
  <c r="MP77" i="19"/>
  <c r="MO77" i="19"/>
  <c r="MN77" i="19"/>
  <c r="MM77" i="19"/>
  <c r="ML77" i="19"/>
  <c r="MK77" i="19"/>
  <c r="MJ77" i="19"/>
  <c r="MI77" i="19"/>
  <c r="MH77" i="19"/>
  <c r="MG77" i="19"/>
  <c r="MF77" i="19"/>
  <c r="ME77" i="19"/>
  <c r="MD77" i="19"/>
  <c r="MC77" i="19"/>
  <c r="MB77" i="19"/>
  <c r="MA77" i="19"/>
  <c r="LZ77" i="19"/>
  <c r="LY77" i="19"/>
  <c r="LX77" i="19"/>
  <c r="LW77" i="19"/>
  <c r="LV77" i="19"/>
  <c r="LU77" i="19"/>
  <c r="LT77" i="19"/>
  <c r="LS77" i="19"/>
  <c r="LR77" i="19"/>
  <c r="LQ77" i="19"/>
  <c r="LP77" i="19"/>
  <c r="LO77" i="19"/>
  <c r="LN77" i="19"/>
  <c r="LM77" i="19"/>
  <c r="LL77" i="19"/>
  <c r="LK77" i="19"/>
  <c r="LJ77" i="19"/>
  <c r="LI77" i="19"/>
  <c r="LH77" i="19"/>
  <c r="LG77" i="19"/>
  <c r="LF77" i="19"/>
  <c r="LE77" i="19"/>
  <c r="LD77" i="19"/>
  <c r="LC77" i="19"/>
  <c r="LB77" i="19"/>
  <c r="LA77" i="19"/>
  <c r="KZ77" i="19"/>
  <c r="KY77" i="19"/>
  <c r="KX77" i="19"/>
  <c r="KW77" i="19"/>
  <c r="KV77" i="19"/>
  <c r="KU77" i="19"/>
  <c r="KT77" i="19"/>
  <c r="KS77" i="19"/>
  <c r="KR77" i="19"/>
  <c r="KQ77" i="19"/>
  <c r="KP77" i="19"/>
  <c r="KO77" i="19"/>
  <c r="KN77" i="19"/>
  <c r="KM77" i="19"/>
  <c r="KL77" i="19"/>
  <c r="KK77" i="19"/>
  <c r="KJ77" i="19"/>
  <c r="KI77" i="19"/>
  <c r="KH77" i="19"/>
  <c r="KG77" i="19"/>
  <c r="KF77" i="19"/>
  <c r="KE77" i="19"/>
  <c r="KD77" i="19"/>
  <c r="KC77" i="19"/>
  <c r="KB77" i="19"/>
  <c r="KA77" i="19"/>
  <c r="JZ77" i="19"/>
  <c r="JY77" i="19"/>
  <c r="JX77" i="19"/>
  <c r="JW77" i="19"/>
  <c r="JV77" i="19"/>
  <c r="JU77" i="19"/>
  <c r="JT77" i="19"/>
  <c r="JS77" i="19"/>
  <c r="JR77" i="19"/>
  <c r="JQ77" i="19"/>
  <c r="JP77" i="19"/>
  <c r="JO77" i="19"/>
  <c r="JN77" i="19"/>
  <c r="JM77" i="19"/>
  <c r="JL77" i="19"/>
  <c r="JK77" i="19"/>
  <c r="JJ77" i="19"/>
  <c r="JI77" i="19"/>
  <c r="JH77" i="19"/>
  <c r="JG77" i="19"/>
  <c r="JF77" i="19"/>
  <c r="JE77" i="19"/>
  <c r="JD77" i="19"/>
  <c r="JC77" i="19"/>
  <c r="JB77" i="19"/>
  <c r="JA77" i="19"/>
  <c r="IZ77" i="19"/>
  <c r="IY77" i="19"/>
  <c r="IX77" i="19"/>
  <c r="IW77" i="19"/>
  <c r="IV77" i="19"/>
  <c r="IU77" i="19"/>
  <c r="IT77" i="19"/>
  <c r="IS77" i="19"/>
  <c r="IR77" i="19"/>
  <c r="IQ77" i="19"/>
  <c r="IP77" i="19"/>
  <c r="IO77" i="19"/>
  <c r="IN77" i="19"/>
  <c r="IM77" i="19"/>
  <c r="IL77" i="19"/>
  <c r="IK77" i="19"/>
  <c r="IJ77" i="19"/>
  <c r="II77" i="19"/>
  <c r="IH77" i="19"/>
  <c r="IG77" i="19"/>
  <c r="IF77" i="19"/>
  <c r="IE77" i="19"/>
  <c r="ID77" i="19"/>
  <c r="IC77" i="19"/>
  <c r="IB77" i="19"/>
  <c r="IA77" i="19"/>
  <c r="HZ77" i="19"/>
  <c r="HY77" i="19"/>
  <c r="HX77" i="19"/>
  <c r="HW77" i="19"/>
  <c r="HV77" i="19"/>
  <c r="HU77" i="19"/>
  <c r="HT77" i="19"/>
  <c r="HS77" i="19"/>
  <c r="HR77" i="19"/>
  <c r="HQ77" i="19"/>
  <c r="HP77" i="19"/>
  <c r="HO77" i="19"/>
  <c r="HN77" i="19"/>
  <c r="HM77" i="19"/>
  <c r="HL77" i="19"/>
  <c r="HK77" i="19"/>
  <c r="HJ77" i="19"/>
  <c r="HI77" i="19"/>
  <c r="HH77" i="19"/>
  <c r="HG77" i="19"/>
  <c r="HF77" i="19"/>
  <c r="HE77" i="19"/>
  <c r="HD77" i="19"/>
  <c r="HC77" i="19"/>
  <c r="HB77" i="19"/>
  <c r="HA77" i="19"/>
  <c r="GZ77" i="19"/>
  <c r="GY77" i="19"/>
  <c r="GX77" i="19"/>
  <c r="GW77" i="19"/>
  <c r="GV77" i="19"/>
  <c r="GU77" i="19"/>
  <c r="GT77" i="19"/>
  <c r="GS77" i="19"/>
  <c r="GR77" i="19"/>
  <c r="GQ77" i="19"/>
  <c r="GP77" i="19"/>
  <c r="GO77" i="19"/>
  <c r="GN77" i="19"/>
  <c r="GM77" i="19"/>
  <c r="GL77" i="19"/>
  <c r="GK77" i="19"/>
  <c r="GJ77" i="19"/>
  <c r="GI77" i="19"/>
  <c r="GH77" i="19"/>
  <c r="GG77" i="19"/>
  <c r="GF77" i="19"/>
  <c r="GE77" i="19"/>
  <c r="GD77" i="19"/>
  <c r="GC77" i="19"/>
  <c r="GB77" i="19"/>
  <c r="GA77" i="19"/>
  <c r="FZ77" i="19"/>
  <c r="FY77" i="19"/>
  <c r="FX77" i="19"/>
  <c r="FW77" i="19"/>
  <c r="FV77" i="19"/>
  <c r="FU77" i="19"/>
  <c r="FT77" i="19"/>
  <c r="FS77" i="19"/>
  <c r="FR77" i="19"/>
  <c r="FQ77" i="19"/>
  <c r="FP77" i="19"/>
  <c r="FO77" i="19"/>
  <c r="FN77" i="19"/>
  <c r="FM77" i="19"/>
  <c r="FL77" i="19"/>
  <c r="FK77" i="19"/>
  <c r="FJ77" i="19"/>
  <c r="FI77" i="19"/>
  <c r="FH77" i="19"/>
  <c r="FG77" i="19"/>
  <c r="FF77" i="19"/>
  <c r="FE77" i="19"/>
  <c r="FD77" i="19"/>
  <c r="FC77" i="19"/>
  <c r="FB77" i="19"/>
  <c r="FA77" i="19"/>
  <c r="EZ77" i="19"/>
  <c r="EY77" i="19"/>
  <c r="EX77" i="19"/>
  <c r="EW77" i="19"/>
  <c r="EV77" i="19"/>
  <c r="EU77" i="19"/>
  <c r="ET77" i="19"/>
  <c r="ES77" i="19"/>
  <c r="ER77" i="19"/>
  <c r="EQ77" i="19"/>
  <c r="EP77" i="19"/>
  <c r="EO77" i="19"/>
  <c r="EN77" i="19"/>
  <c r="EM77" i="19"/>
  <c r="EL77" i="19"/>
  <c r="EK77" i="19"/>
  <c r="EJ77" i="19"/>
  <c r="EI77" i="19"/>
  <c r="EH77" i="19"/>
  <c r="EG77" i="19"/>
  <c r="EF77" i="19"/>
  <c r="EE77" i="19"/>
  <c r="ED77" i="19"/>
  <c r="EC77" i="19"/>
  <c r="EB77" i="19"/>
  <c r="EA77" i="19"/>
  <c r="DZ77" i="19"/>
  <c r="DY77" i="19"/>
  <c r="DX77" i="19"/>
  <c r="DW77" i="19"/>
  <c r="DV77" i="19"/>
  <c r="DU77" i="19"/>
  <c r="DT77" i="19"/>
  <c r="DS77" i="19"/>
  <c r="DR77" i="19"/>
  <c r="DQ77" i="19"/>
  <c r="DP77" i="19"/>
  <c r="DO77" i="19"/>
  <c r="DN77" i="19"/>
  <c r="DM77" i="19"/>
  <c r="DL77" i="19"/>
  <c r="DK77" i="19"/>
  <c r="DJ77" i="19"/>
  <c r="DI77" i="19"/>
  <c r="DH77" i="19"/>
  <c r="DG77" i="19"/>
  <c r="DF77" i="19"/>
  <c r="DE77" i="19"/>
  <c r="DD77" i="19"/>
  <c r="DC77" i="19"/>
  <c r="DB77" i="19"/>
  <c r="DA77" i="19"/>
  <c r="CZ77" i="19"/>
  <c r="CY77" i="19"/>
  <c r="CX77" i="19"/>
  <c r="CW77" i="19"/>
  <c r="CV77" i="19"/>
  <c r="CU77" i="19"/>
  <c r="CT77" i="19"/>
  <c r="CS77" i="19"/>
  <c r="CR77" i="19"/>
  <c r="CQ77" i="19"/>
  <c r="CP77" i="19"/>
  <c r="CO77" i="19"/>
  <c r="CN77" i="19"/>
  <c r="CM77" i="19"/>
  <c r="CL77" i="19"/>
  <c r="CK77" i="19"/>
  <c r="CJ77" i="19"/>
  <c r="CI77" i="19"/>
  <c r="CH77" i="19"/>
  <c r="CG77" i="19"/>
  <c r="CF77" i="19"/>
  <c r="CE77" i="19"/>
  <c r="CD77" i="19"/>
  <c r="CC77" i="19"/>
  <c r="CB77" i="19"/>
  <c r="CA77" i="19"/>
  <c r="BZ77" i="19"/>
  <c r="BY77" i="19"/>
  <c r="BX77" i="19"/>
  <c r="BW77" i="19"/>
  <c r="BV77" i="19"/>
  <c r="BU77" i="19"/>
  <c r="BT77" i="19"/>
  <c r="BS77" i="19"/>
  <c r="BR77" i="19"/>
  <c r="BQ77" i="19"/>
  <c r="BP77" i="19"/>
  <c r="BO77" i="19"/>
  <c r="BN77" i="19"/>
  <c r="BM77" i="19"/>
  <c r="BL77" i="19"/>
  <c r="BK77" i="19"/>
  <c r="BJ77" i="19"/>
  <c r="BI77" i="19"/>
  <c r="BH77" i="19"/>
  <c r="BG77" i="19"/>
  <c r="BF77" i="19"/>
  <c r="BE77" i="19"/>
  <c r="BD77" i="19"/>
  <c r="BC77" i="19"/>
  <c r="BB77" i="19"/>
  <c r="BA77" i="19"/>
  <c r="AZ77" i="19"/>
  <c r="AY77" i="19"/>
  <c r="AX77" i="19"/>
  <c r="AW77" i="19"/>
  <c r="AV77" i="19"/>
  <c r="AU77" i="19"/>
  <c r="AT77" i="19"/>
  <c r="AS77" i="19"/>
  <c r="AR77" i="19"/>
  <c r="AQ77" i="19"/>
  <c r="AP77" i="19"/>
  <c r="AO77" i="19"/>
  <c r="AN77" i="19"/>
  <c r="AM77" i="19"/>
  <c r="AL77" i="19"/>
  <c r="AK77" i="19"/>
  <c r="AJ77" i="19"/>
  <c r="AI77" i="19"/>
  <c r="AH77" i="19"/>
  <c r="AG77" i="19"/>
  <c r="AF77" i="19"/>
  <c r="AE77" i="19"/>
  <c r="AD77" i="19"/>
  <c r="AC77" i="19"/>
  <c r="AB77" i="19"/>
  <c r="AA77" i="19"/>
  <c r="Z77" i="19"/>
  <c r="Y77" i="19"/>
  <c r="X77" i="19"/>
  <c r="W77" i="19"/>
  <c r="V77" i="19"/>
  <c r="U77" i="19"/>
  <c r="T77" i="19"/>
  <c r="S77" i="19"/>
  <c r="R77" i="19"/>
  <c r="Q77" i="19"/>
  <c r="P77" i="19"/>
  <c r="O77" i="19"/>
  <c r="N77" i="19"/>
  <c r="M77" i="19"/>
  <c r="L77" i="19"/>
  <c r="SJ75" i="19"/>
  <c r="SK75" i="19" s="1"/>
  <c r="SI75" i="19"/>
  <c r="SH75" i="19"/>
  <c r="SG75" i="19"/>
  <c r="SF75" i="19"/>
  <c r="SE75" i="19"/>
  <c r="SD75" i="19"/>
  <c r="SC75" i="19"/>
  <c r="SB75" i="19"/>
  <c r="SA75" i="19"/>
  <c r="RZ75" i="19"/>
  <c r="RY75" i="19"/>
  <c r="RX75" i="19"/>
  <c r="RW75" i="19"/>
  <c r="RV75" i="19"/>
  <c r="RU75" i="19"/>
  <c r="RT75" i="19"/>
  <c r="RS75" i="19"/>
  <c r="RR75" i="19"/>
  <c r="RQ75" i="19"/>
  <c r="RP75" i="19"/>
  <c r="RO75" i="19"/>
  <c r="RN75" i="19"/>
  <c r="RM75" i="19"/>
  <c r="RL75" i="19"/>
  <c r="RK75" i="19"/>
  <c r="RJ75" i="19"/>
  <c r="RI75" i="19"/>
  <c r="RH75" i="19"/>
  <c r="RG75" i="19"/>
  <c r="RF75" i="19"/>
  <c r="RE75" i="19"/>
  <c r="RD75" i="19"/>
  <c r="RC75" i="19"/>
  <c r="RB75" i="19"/>
  <c r="RA75" i="19"/>
  <c r="QZ75" i="19"/>
  <c r="QY75" i="19"/>
  <c r="QX75" i="19"/>
  <c r="QW75" i="19"/>
  <c r="QV75" i="19"/>
  <c r="QU75" i="19"/>
  <c r="QT75" i="19"/>
  <c r="QS75" i="19"/>
  <c r="QR75" i="19"/>
  <c r="QQ75" i="19"/>
  <c r="QP75" i="19"/>
  <c r="QO75" i="19"/>
  <c r="QN75" i="19"/>
  <c r="QM75" i="19"/>
  <c r="QL75" i="19"/>
  <c r="QK75" i="19"/>
  <c r="QJ75" i="19"/>
  <c r="QI75" i="19"/>
  <c r="QH75" i="19"/>
  <c r="QG75" i="19"/>
  <c r="QF75" i="19"/>
  <c r="QE75" i="19"/>
  <c r="QD75" i="19"/>
  <c r="QC75" i="19"/>
  <c r="QB75" i="19"/>
  <c r="QA75" i="19"/>
  <c r="PZ75" i="19"/>
  <c r="PY75" i="19"/>
  <c r="PX75" i="19"/>
  <c r="PW75" i="19"/>
  <c r="PV75" i="19"/>
  <c r="PU75" i="19"/>
  <c r="PT75" i="19"/>
  <c r="PS75" i="19"/>
  <c r="PR75" i="19"/>
  <c r="PQ75" i="19"/>
  <c r="PP75" i="19"/>
  <c r="PO75" i="19"/>
  <c r="PN75" i="19"/>
  <c r="PM75" i="19"/>
  <c r="PL75" i="19"/>
  <c r="PK75" i="19"/>
  <c r="PJ75" i="19"/>
  <c r="PI75" i="19"/>
  <c r="PH75" i="19"/>
  <c r="PG75" i="19"/>
  <c r="PF75" i="19"/>
  <c r="PE75" i="19"/>
  <c r="PD75" i="19"/>
  <c r="PC75" i="19"/>
  <c r="PB75" i="19"/>
  <c r="PA75" i="19"/>
  <c r="OZ75" i="19"/>
  <c r="OY75" i="19"/>
  <c r="OX75" i="19"/>
  <c r="OW75" i="19"/>
  <c r="OV75" i="19"/>
  <c r="OU75" i="19"/>
  <c r="OT75" i="19"/>
  <c r="OS75" i="19"/>
  <c r="OR75" i="19"/>
  <c r="OQ75" i="19"/>
  <c r="OP75" i="19"/>
  <c r="OO75" i="19"/>
  <c r="ON75" i="19"/>
  <c r="OM75" i="19"/>
  <c r="OL75" i="19"/>
  <c r="OK75" i="19"/>
  <c r="OJ75" i="19"/>
  <c r="OI75" i="19"/>
  <c r="OH75" i="19"/>
  <c r="OG75" i="19"/>
  <c r="OF75" i="19"/>
  <c r="OE75" i="19"/>
  <c r="OD75" i="19"/>
  <c r="OC75" i="19"/>
  <c r="OB75" i="19"/>
  <c r="OA75" i="19"/>
  <c r="NZ75" i="19"/>
  <c r="NY75" i="19"/>
  <c r="NX75" i="19"/>
  <c r="NW75" i="19"/>
  <c r="NV75" i="19"/>
  <c r="NU75" i="19"/>
  <c r="NT75" i="19"/>
  <c r="NS75" i="19"/>
  <c r="NR75" i="19"/>
  <c r="NQ75" i="19"/>
  <c r="NP75" i="19"/>
  <c r="NO75" i="19"/>
  <c r="NN75" i="19"/>
  <c r="NM75" i="19"/>
  <c r="NL75" i="19"/>
  <c r="NK75" i="19"/>
  <c r="NJ75" i="19"/>
  <c r="NI75" i="19"/>
  <c r="NH75" i="19"/>
  <c r="NG75" i="19"/>
  <c r="NF75" i="19"/>
  <c r="NE75" i="19"/>
  <c r="ND75" i="19"/>
  <c r="NC75" i="19"/>
  <c r="NB75" i="19"/>
  <c r="NA75" i="19"/>
  <c r="MZ75" i="19"/>
  <c r="MY75" i="19"/>
  <c r="MX75" i="19"/>
  <c r="MW75" i="19"/>
  <c r="MV75" i="19"/>
  <c r="MU75" i="19"/>
  <c r="MT75" i="19"/>
  <c r="MS75" i="19"/>
  <c r="MR75" i="19"/>
  <c r="MQ75" i="19"/>
  <c r="MP75" i="19"/>
  <c r="MO75" i="19"/>
  <c r="MN75" i="19"/>
  <c r="MM75" i="19"/>
  <c r="ML75" i="19"/>
  <c r="MK75" i="19"/>
  <c r="MJ75" i="19"/>
  <c r="MI75" i="19"/>
  <c r="MH75" i="19"/>
  <c r="MG75" i="19"/>
  <c r="MF75" i="19"/>
  <c r="ME75" i="19"/>
  <c r="MD75" i="19"/>
  <c r="MC75" i="19"/>
  <c r="MB75" i="19"/>
  <c r="MA75" i="19"/>
  <c r="LZ75" i="19"/>
  <c r="LY75" i="19"/>
  <c r="LX75" i="19"/>
  <c r="LW75" i="19"/>
  <c r="LV75" i="19"/>
  <c r="LU75" i="19"/>
  <c r="LT75" i="19"/>
  <c r="LS75" i="19"/>
  <c r="LR75" i="19"/>
  <c r="LQ75" i="19"/>
  <c r="LP75" i="19"/>
  <c r="LO75" i="19"/>
  <c r="LN75" i="19"/>
  <c r="LM75" i="19"/>
  <c r="LL75" i="19"/>
  <c r="LK75" i="19"/>
  <c r="LJ75" i="19"/>
  <c r="LI75" i="19"/>
  <c r="LH75" i="19"/>
  <c r="LG75" i="19"/>
  <c r="LF75" i="19"/>
  <c r="LE75" i="19"/>
  <c r="LD75" i="19"/>
  <c r="LC75" i="19"/>
  <c r="LB75" i="19"/>
  <c r="LA75" i="19"/>
  <c r="KZ75" i="19"/>
  <c r="KY75" i="19"/>
  <c r="KX75" i="19"/>
  <c r="KW75" i="19"/>
  <c r="KV75" i="19"/>
  <c r="KU75" i="19"/>
  <c r="KT75" i="19"/>
  <c r="KS75" i="19"/>
  <c r="KR75" i="19"/>
  <c r="KQ75" i="19"/>
  <c r="KP75" i="19"/>
  <c r="KO75" i="19"/>
  <c r="KN75" i="19"/>
  <c r="KM75" i="19"/>
  <c r="KL75" i="19"/>
  <c r="KK75" i="19"/>
  <c r="KJ75" i="19"/>
  <c r="KI75" i="19"/>
  <c r="KH75" i="19"/>
  <c r="KG75" i="19"/>
  <c r="KF75" i="19"/>
  <c r="KE75" i="19"/>
  <c r="KD75" i="19"/>
  <c r="KC75" i="19"/>
  <c r="KB75" i="19"/>
  <c r="KA75" i="19"/>
  <c r="JZ75" i="19"/>
  <c r="JY75" i="19"/>
  <c r="JX75" i="19"/>
  <c r="JW75" i="19"/>
  <c r="JV75" i="19"/>
  <c r="JU75" i="19"/>
  <c r="JT75" i="19"/>
  <c r="JS75" i="19"/>
  <c r="JR75" i="19"/>
  <c r="JQ75" i="19"/>
  <c r="JP75" i="19"/>
  <c r="JO75" i="19"/>
  <c r="JN75" i="19"/>
  <c r="JM75" i="19"/>
  <c r="JL75" i="19"/>
  <c r="JK75" i="19"/>
  <c r="JJ75" i="19"/>
  <c r="JI75" i="19"/>
  <c r="JH75" i="19"/>
  <c r="JG75" i="19"/>
  <c r="JF75" i="19"/>
  <c r="JE75" i="19"/>
  <c r="JD75" i="19"/>
  <c r="JC75" i="19"/>
  <c r="JB75" i="19"/>
  <c r="JA75" i="19"/>
  <c r="IZ75" i="19"/>
  <c r="IY75" i="19"/>
  <c r="IX75" i="19"/>
  <c r="IW75" i="19"/>
  <c r="IV75" i="19"/>
  <c r="IU75" i="19"/>
  <c r="IT75" i="19"/>
  <c r="IS75" i="19"/>
  <c r="IR75" i="19"/>
  <c r="IQ75" i="19"/>
  <c r="IP75" i="19"/>
  <c r="IO75" i="19"/>
  <c r="IN75" i="19"/>
  <c r="IM75" i="19"/>
  <c r="IL75" i="19"/>
  <c r="IK75" i="19"/>
  <c r="IJ75" i="19"/>
  <c r="II75" i="19"/>
  <c r="IH75" i="19"/>
  <c r="IG75" i="19"/>
  <c r="IF75" i="19"/>
  <c r="IE75" i="19"/>
  <c r="ID75" i="19"/>
  <c r="IC75" i="19"/>
  <c r="IB75" i="19"/>
  <c r="IA75" i="19"/>
  <c r="HZ75" i="19"/>
  <c r="HY75" i="19"/>
  <c r="HX75" i="19"/>
  <c r="HW75" i="19"/>
  <c r="HV75" i="19"/>
  <c r="HU75" i="19"/>
  <c r="HT75" i="19"/>
  <c r="HS75" i="19"/>
  <c r="HR75" i="19"/>
  <c r="HQ75" i="19"/>
  <c r="HP75" i="19"/>
  <c r="HO75" i="19"/>
  <c r="HN75" i="19"/>
  <c r="HM75" i="19"/>
  <c r="HL75" i="19"/>
  <c r="HK75" i="19"/>
  <c r="HJ75" i="19"/>
  <c r="HI75" i="19"/>
  <c r="HH75" i="19"/>
  <c r="HG75" i="19"/>
  <c r="HF75" i="19"/>
  <c r="HE75" i="19"/>
  <c r="HD75" i="19"/>
  <c r="HC75" i="19"/>
  <c r="HB75" i="19"/>
  <c r="HA75" i="19"/>
  <c r="GZ75" i="19"/>
  <c r="GY75" i="19"/>
  <c r="GX75" i="19"/>
  <c r="GW75" i="19"/>
  <c r="GV75" i="19"/>
  <c r="GU75" i="19"/>
  <c r="GT75" i="19"/>
  <c r="GS75" i="19"/>
  <c r="GR75" i="19"/>
  <c r="GQ75" i="19"/>
  <c r="GP75" i="19"/>
  <c r="GO75" i="19"/>
  <c r="GN75" i="19"/>
  <c r="GM75" i="19"/>
  <c r="GL75" i="19"/>
  <c r="GK75" i="19"/>
  <c r="GJ75" i="19"/>
  <c r="GI75" i="19"/>
  <c r="GH75" i="19"/>
  <c r="GG75" i="19"/>
  <c r="GF75" i="19"/>
  <c r="GE75" i="19"/>
  <c r="GD75" i="19"/>
  <c r="GC75" i="19"/>
  <c r="GB75" i="19"/>
  <c r="GA75" i="19"/>
  <c r="FZ75" i="19"/>
  <c r="FY75" i="19"/>
  <c r="FX75" i="19"/>
  <c r="FW75" i="19"/>
  <c r="FV75" i="19"/>
  <c r="FU75" i="19"/>
  <c r="FT75" i="19"/>
  <c r="FS75" i="19"/>
  <c r="FR75" i="19"/>
  <c r="FQ75" i="19"/>
  <c r="FP75" i="19"/>
  <c r="FO75" i="19"/>
  <c r="FN75" i="19"/>
  <c r="FM75" i="19"/>
  <c r="FL75" i="19"/>
  <c r="FK75" i="19"/>
  <c r="FJ75" i="19"/>
  <c r="FI75" i="19"/>
  <c r="FH75" i="19"/>
  <c r="FG75" i="19"/>
  <c r="FF75" i="19"/>
  <c r="FE75" i="19"/>
  <c r="FD75" i="19"/>
  <c r="FC75" i="19"/>
  <c r="FB75" i="19"/>
  <c r="FA75" i="19"/>
  <c r="EZ75" i="19"/>
  <c r="EY75" i="19"/>
  <c r="EX75" i="19"/>
  <c r="EW75" i="19"/>
  <c r="EV75" i="19"/>
  <c r="EU75" i="19"/>
  <c r="ET75" i="19"/>
  <c r="ES75" i="19"/>
  <c r="ER75" i="19"/>
  <c r="EQ75" i="19"/>
  <c r="EP75" i="19"/>
  <c r="EO75" i="19"/>
  <c r="EN75" i="19"/>
  <c r="EM75" i="19"/>
  <c r="EL75" i="19"/>
  <c r="EK75" i="19"/>
  <c r="EJ75" i="19"/>
  <c r="EI75" i="19"/>
  <c r="EH75" i="19"/>
  <c r="EG75" i="19"/>
  <c r="EF75" i="19"/>
  <c r="EE75" i="19"/>
  <c r="ED75" i="19"/>
  <c r="EC75" i="19"/>
  <c r="EB75" i="19"/>
  <c r="EA75" i="19"/>
  <c r="DZ75" i="19"/>
  <c r="DY75" i="19"/>
  <c r="DX75" i="19"/>
  <c r="DW75" i="19"/>
  <c r="DV75" i="19"/>
  <c r="DU75" i="19"/>
  <c r="DT75" i="19"/>
  <c r="DS75" i="19"/>
  <c r="DR75" i="19"/>
  <c r="DQ75" i="19"/>
  <c r="DP75" i="19"/>
  <c r="DO75" i="19"/>
  <c r="DN75" i="19"/>
  <c r="DM75" i="19"/>
  <c r="DL75" i="19"/>
  <c r="DK75" i="19"/>
  <c r="DJ75" i="19"/>
  <c r="DI75" i="19"/>
  <c r="DH75" i="19"/>
  <c r="DG75" i="19"/>
  <c r="DF75" i="19"/>
  <c r="DE75" i="19"/>
  <c r="DD75" i="19"/>
  <c r="DC75" i="19"/>
  <c r="DB75" i="19"/>
  <c r="DA75" i="19"/>
  <c r="CZ75" i="19"/>
  <c r="CY75" i="19"/>
  <c r="CX75" i="19"/>
  <c r="CW75" i="19"/>
  <c r="CV75" i="19"/>
  <c r="CU75" i="19"/>
  <c r="CT75" i="19"/>
  <c r="CS75" i="19"/>
  <c r="CR75" i="19"/>
  <c r="CQ75" i="19"/>
  <c r="CP75" i="19"/>
  <c r="CO75" i="19"/>
  <c r="CN75" i="19"/>
  <c r="CM75" i="19"/>
  <c r="CL75" i="19"/>
  <c r="CK75" i="19"/>
  <c r="CJ75" i="19"/>
  <c r="CI75" i="19"/>
  <c r="CH75" i="19"/>
  <c r="CG75" i="19"/>
  <c r="CF75" i="19"/>
  <c r="CE75" i="19"/>
  <c r="CD75" i="19"/>
  <c r="CC75" i="19"/>
  <c r="CB75" i="19"/>
  <c r="CA75" i="19"/>
  <c r="BZ75" i="19"/>
  <c r="BY75" i="19"/>
  <c r="BX75" i="19"/>
  <c r="BW75" i="19"/>
  <c r="BV75" i="19"/>
  <c r="BU75" i="19"/>
  <c r="BT75" i="19"/>
  <c r="BS75" i="19"/>
  <c r="BR75" i="19"/>
  <c r="BQ75" i="19"/>
  <c r="BP75" i="19"/>
  <c r="BO75" i="19"/>
  <c r="BN75" i="19"/>
  <c r="BM75" i="19"/>
  <c r="BL75" i="19"/>
  <c r="BK75" i="19"/>
  <c r="BJ75" i="19"/>
  <c r="BI75" i="19"/>
  <c r="BH75" i="19"/>
  <c r="BG75" i="19"/>
  <c r="BF75" i="19"/>
  <c r="BE75" i="19"/>
  <c r="BD75" i="19"/>
  <c r="BC75" i="19"/>
  <c r="BB75" i="19"/>
  <c r="BA75" i="19"/>
  <c r="AZ75" i="19"/>
  <c r="AY75" i="19"/>
  <c r="AX75" i="19"/>
  <c r="AW75" i="19"/>
  <c r="AV75" i="19"/>
  <c r="AU75" i="19"/>
  <c r="AT75" i="19"/>
  <c r="AS75" i="19"/>
  <c r="AR75" i="19"/>
  <c r="AQ75" i="19"/>
  <c r="AP75" i="19"/>
  <c r="AO75" i="19"/>
  <c r="AN75" i="19"/>
  <c r="AM75" i="19"/>
  <c r="AL75" i="19"/>
  <c r="AK75" i="19"/>
  <c r="AJ75" i="19"/>
  <c r="AI75" i="19"/>
  <c r="AH75" i="19"/>
  <c r="AG75" i="19"/>
  <c r="AF75" i="19"/>
  <c r="AE75" i="19"/>
  <c r="AD75" i="19"/>
  <c r="AC75" i="19"/>
  <c r="AB75" i="19"/>
  <c r="AA75" i="19"/>
  <c r="Z75" i="19"/>
  <c r="Y75" i="19"/>
  <c r="X75" i="19"/>
  <c r="W75" i="19"/>
  <c r="V75" i="19"/>
  <c r="U75" i="19"/>
  <c r="T75" i="19"/>
  <c r="S75" i="19"/>
  <c r="R75" i="19"/>
  <c r="Q75" i="19"/>
  <c r="P75" i="19"/>
  <c r="O75" i="19"/>
  <c r="N75" i="19"/>
  <c r="M75" i="19"/>
  <c r="L75" i="19"/>
  <c r="SJ74" i="19"/>
  <c r="SK74" i="19" s="1"/>
  <c r="SI74" i="19"/>
  <c r="SH74" i="19"/>
  <c r="SG74" i="19"/>
  <c r="SF74" i="19"/>
  <c r="SE74" i="19"/>
  <c r="SD74" i="19"/>
  <c r="SC74" i="19"/>
  <c r="SB74" i="19"/>
  <c r="SA74" i="19"/>
  <c r="RZ74" i="19"/>
  <c r="RY74" i="19"/>
  <c r="RX74" i="19"/>
  <c r="RW74" i="19"/>
  <c r="RV74" i="19"/>
  <c r="RU74" i="19"/>
  <c r="RT74" i="19"/>
  <c r="RS74" i="19"/>
  <c r="RR74" i="19"/>
  <c r="RQ74" i="19"/>
  <c r="RP74" i="19"/>
  <c r="RO74" i="19"/>
  <c r="RN74" i="19"/>
  <c r="RM74" i="19"/>
  <c r="RL74" i="19"/>
  <c r="RK74" i="19"/>
  <c r="RJ74" i="19"/>
  <c r="RI74" i="19"/>
  <c r="RH74" i="19"/>
  <c r="RG74" i="19"/>
  <c r="RF74" i="19"/>
  <c r="RE74" i="19"/>
  <c r="RD74" i="19"/>
  <c r="RC74" i="19"/>
  <c r="RB74" i="19"/>
  <c r="RA74" i="19"/>
  <c r="QZ74" i="19"/>
  <c r="QY74" i="19"/>
  <c r="QX74" i="19"/>
  <c r="QW74" i="19"/>
  <c r="QV74" i="19"/>
  <c r="QU74" i="19"/>
  <c r="QT74" i="19"/>
  <c r="QS74" i="19"/>
  <c r="QR74" i="19"/>
  <c r="QQ74" i="19"/>
  <c r="QP74" i="19"/>
  <c r="QO74" i="19"/>
  <c r="QN74" i="19"/>
  <c r="QM74" i="19"/>
  <c r="QL74" i="19"/>
  <c r="QK74" i="19"/>
  <c r="QJ74" i="19"/>
  <c r="QI74" i="19"/>
  <c r="QH74" i="19"/>
  <c r="QG74" i="19"/>
  <c r="QF74" i="19"/>
  <c r="QE74" i="19"/>
  <c r="QD74" i="19"/>
  <c r="QC74" i="19"/>
  <c r="QB74" i="19"/>
  <c r="QA74" i="19"/>
  <c r="PZ74" i="19"/>
  <c r="PY74" i="19"/>
  <c r="PX74" i="19"/>
  <c r="PW74" i="19"/>
  <c r="PV74" i="19"/>
  <c r="PU74" i="19"/>
  <c r="PT74" i="19"/>
  <c r="PS74" i="19"/>
  <c r="PR74" i="19"/>
  <c r="PQ74" i="19"/>
  <c r="PP74" i="19"/>
  <c r="PO74" i="19"/>
  <c r="PN74" i="19"/>
  <c r="PM74" i="19"/>
  <c r="PL74" i="19"/>
  <c r="PK74" i="19"/>
  <c r="PJ74" i="19"/>
  <c r="PI74" i="19"/>
  <c r="PH74" i="19"/>
  <c r="PG74" i="19"/>
  <c r="PF74" i="19"/>
  <c r="PE74" i="19"/>
  <c r="PD74" i="19"/>
  <c r="PC74" i="19"/>
  <c r="PB74" i="19"/>
  <c r="PA74" i="19"/>
  <c r="OZ74" i="19"/>
  <c r="OY74" i="19"/>
  <c r="OX74" i="19"/>
  <c r="OW74" i="19"/>
  <c r="OV74" i="19"/>
  <c r="OU74" i="19"/>
  <c r="OT74" i="19"/>
  <c r="OS74" i="19"/>
  <c r="OR74" i="19"/>
  <c r="OQ74" i="19"/>
  <c r="OP74" i="19"/>
  <c r="OO74" i="19"/>
  <c r="ON74" i="19"/>
  <c r="OM74" i="19"/>
  <c r="OL74" i="19"/>
  <c r="OK74" i="19"/>
  <c r="OJ74" i="19"/>
  <c r="OI74" i="19"/>
  <c r="OH74" i="19"/>
  <c r="OG74" i="19"/>
  <c r="OF74" i="19"/>
  <c r="OE74" i="19"/>
  <c r="OD74" i="19"/>
  <c r="OC74" i="19"/>
  <c r="OB74" i="19"/>
  <c r="OA74" i="19"/>
  <c r="NZ74" i="19"/>
  <c r="NY74" i="19"/>
  <c r="NX74" i="19"/>
  <c r="NW74" i="19"/>
  <c r="NV74" i="19"/>
  <c r="NU74" i="19"/>
  <c r="NT74" i="19"/>
  <c r="NS74" i="19"/>
  <c r="NR74" i="19"/>
  <c r="NQ74" i="19"/>
  <c r="NP74" i="19"/>
  <c r="NO74" i="19"/>
  <c r="NN74" i="19"/>
  <c r="NM74" i="19"/>
  <c r="NL74" i="19"/>
  <c r="NK74" i="19"/>
  <c r="NJ74" i="19"/>
  <c r="NI74" i="19"/>
  <c r="NH74" i="19"/>
  <c r="NG74" i="19"/>
  <c r="NF74" i="19"/>
  <c r="NE74" i="19"/>
  <c r="ND74" i="19"/>
  <c r="NC74" i="19"/>
  <c r="NB74" i="19"/>
  <c r="NA74" i="19"/>
  <c r="MZ74" i="19"/>
  <c r="MY74" i="19"/>
  <c r="MX74" i="19"/>
  <c r="MW74" i="19"/>
  <c r="MV74" i="19"/>
  <c r="MU74" i="19"/>
  <c r="MT74" i="19"/>
  <c r="MS74" i="19"/>
  <c r="MR74" i="19"/>
  <c r="MQ74" i="19"/>
  <c r="MP74" i="19"/>
  <c r="MO74" i="19"/>
  <c r="MN74" i="19"/>
  <c r="MM74" i="19"/>
  <c r="ML74" i="19"/>
  <c r="MK74" i="19"/>
  <c r="MJ74" i="19"/>
  <c r="MI74" i="19"/>
  <c r="MH74" i="19"/>
  <c r="MG74" i="19"/>
  <c r="MF74" i="19"/>
  <c r="ME74" i="19"/>
  <c r="MD74" i="19"/>
  <c r="MC74" i="19"/>
  <c r="MB74" i="19"/>
  <c r="MA74" i="19"/>
  <c r="LZ74" i="19"/>
  <c r="LY74" i="19"/>
  <c r="LX74" i="19"/>
  <c r="LW74" i="19"/>
  <c r="LV74" i="19"/>
  <c r="LU74" i="19"/>
  <c r="LT74" i="19"/>
  <c r="LS74" i="19"/>
  <c r="LR74" i="19"/>
  <c r="LQ74" i="19"/>
  <c r="LP74" i="19"/>
  <c r="LO74" i="19"/>
  <c r="LN74" i="19"/>
  <c r="LM74" i="19"/>
  <c r="LL74" i="19"/>
  <c r="LK74" i="19"/>
  <c r="LJ74" i="19"/>
  <c r="LI74" i="19"/>
  <c r="LH74" i="19"/>
  <c r="LG74" i="19"/>
  <c r="LF74" i="19"/>
  <c r="LE74" i="19"/>
  <c r="LD74" i="19"/>
  <c r="LC74" i="19"/>
  <c r="LB74" i="19"/>
  <c r="LA74" i="19"/>
  <c r="KZ74" i="19"/>
  <c r="KY74" i="19"/>
  <c r="KX74" i="19"/>
  <c r="KW74" i="19"/>
  <c r="KV74" i="19"/>
  <c r="KU74" i="19"/>
  <c r="KT74" i="19"/>
  <c r="KS74" i="19"/>
  <c r="KR74" i="19"/>
  <c r="KQ74" i="19"/>
  <c r="KP74" i="19"/>
  <c r="KO74" i="19"/>
  <c r="KN74" i="19"/>
  <c r="KM74" i="19"/>
  <c r="KL74" i="19"/>
  <c r="KK74" i="19"/>
  <c r="KJ74" i="19"/>
  <c r="KI74" i="19"/>
  <c r="KH74" i="19"/>
  <c r="KG74" i="19"/>
  <c r="KF74" i="19"/>
  <c r="KE74" i="19"/>
  <c r="KD74" i="19"/>
  <c r="KC74" i="19"/>
  <c r="KB74" i="19"/>
  <c r="KA74" i="19"/>
  <c r="JZ74" i="19"/>
  <c r="JY74" i="19"/>
  <c r="JX74" i="19"/>
  <c r="JW74" i="19"/>
  <c r="JV74" i="19"/>
  <c r="JU74" i="19"/>
  <c r="JT74" i="19"/>
  <c r="JS74" i="19"/>
  <c r="JR74" i="19"/>
  <c r="JQ74" i="19"/>
  <c r="JP74" i="19"/>
  <c r="JO74" i="19"/>
  <c r="JN74" i="19"/>
  <c r="JM74" i="19"/>
  <c r="JL74" i="19"/>
  <c r="JK74" i="19"/>
  <c r="JJ74" i="19"/>
  <c r="JI74" i="19"/>
  <c r="JH74" i="19"/>
  <c r="JG74" i="19"/>
  <c r="JF74" i="19"/>
  <c r="JE74" i="19"/>
  <c r="JD74" i="19"/>
  <c r="JC74" i="19"/>
  <c r="JB74" i="19"/>
  <c r="JA74" i="19"/>
  <c r="IZ74" i="19"/>
  <c r="IY74" i="19"/>
  <c r="IX74" i="19"/>
  <c r="IW74" i="19"/>
  <c r="IV74" i="19"/>
  <c r="IU74" i="19"/>
  <c r="IT74" i="19"/>
  <c r="IS74" i="19"/>
  <c r="IR74" i="19"/>
  <c r="IQ74" i="19"/>
  <c r="IP74" i="19"/>
  <c r="IO74" i="19"/>
  <c r="IN74" i="19"/>
  <c r="IM74" i="19"/>
  <c r="IL74" i="19"/>
  <c r="IK74" i="19"/>
  <c r="IJ74" i="19"/>
  <c r="II74" i="19"/>
  <c r="IH74" i="19"/>
  <c r="IG74" i="19"/>
  <c r="IF74" i="19"/>
  <c r="IE74" i="19"/>
  <c r="ID74" i="19"/>
  <c r="IC74" i="19"/>
  <c r="IB74" i="19"/>
  <c r="IA74" i="19"/>
  <c r="HZ74" i="19"/>
  <c r="HY74" i="19"/>
  <c r="HX74" i="19"/>
  <c r="HW74" i="19"/>
  <c r="HV74" i="19"/>
  <c r="HU74" i="19"/>
  <c r="HT74" i="19"/>
  <c r="HS74" i="19"/>
  <c r="HR74" i="19"/>
  <c r="HQ74" i="19"/>
  <c r="HP74" i="19"/>
  <c r="HO74" i="19"/>
  <c r="HN74" i="19"/>
  <c r="HM74" i="19"/>
  <c r="HL74" i="19"/>
  <c r="HK74" i="19"/>
  <c r="HJ74" i="19"/>
  <c r="HI74" i="19"/>
  <c r="HH74" i="19"/>
  <c r="HG74" i="19"/>
  <c r="HF74" i="19"/>
  <c r="HE74" i="19"/>
  <c r="HD74" i="19"/>
  <c r="HC74" i="19"/>
  <c r="HB74" i="19"/>
  <c r="HA74" i="19"/>
  <c r="GZ74" i="19"/>
  <c r="GY74" i="19"/>
  <c r="GX74" i="19"/>
  <c r="GW74" i="19"/>
  <c r="GV74" i="19"/>
  <c r="GU74" i="19"/>
  <c r="GT74" i="19"/>
  <c r="GS74" i="19"/>
  <c r="GR74" i="19"/>
  <c r="GQ74" i="19"/>
  <c r="GP74" i="19"/>
  <c r="GO74" i="19"/>
  <c r="GN74" i="19"/>
  <c r="GM74" i="19"/>
  <c r="GL74" i="19"/>
  <c r="GK74" i="19"/>
  <c r="GJ74" i="19"/>
  <c r="GI74" i="19"/>
  <c r="GH74" i="19"/>
  <c r="GG74" i="19"/>
  <c r="GF74" i="19"/>
  <c r="GE74" i="19"/>
  <c r="GD74" i="19"/>
  <c r="GC74" i="19"/>
  <c r="GB74" i="19"/>
  <c r="GA74" i="19"/>
  <c r="FZ74" i="19"/>
  <c r="FY74" i="19"/>
  <c r="FX74" i="19"/>
  <c r="FW74" i="19"/>
  <c r="FV74" i="19"/>
  <c r="FU74" i="19"/>
  <c r="FT74" i="19"/>
  <c r="FS74" i="19"/>
  <c r="FR74" i="19"/>
  <c r="FQ74" i="19"/>
  <c r="FP74" i="19"/>
  <c r="FO74" i="19"/>
  <c r="FN74" i="19"/>
  <c r="FM74" i="19"/>
  <c r="FL74" i="19"/>
  <c r="FK74" i="19"/>
  <c r="FJ74" i="19"/>
  <c r="FI74" i="19"/>
  <c r="FH74" i="19"/>
  <c r="FG74" i="19"/>
  <c r="FF74" i="19"/>
  <c r="FE74" i="19"/>
  <c r="FD74" i="19"/>
  <c r="FC74" i="19"/>
  <c r="FB74" i="19"/>
  <c r="FA74" i="19"/>
  <c r="EZ74" i="19"/>
  <c r="EY74" i="19"/>
  <c r="EX74" i="19"/>
  <c r="EW74" i="19"/>
  <c r="EV74" i="19"/>
  <c r="EU74" i="19"/>
  <c r="ET74" i="19"/>
  <c r="ES74" i="19"/>
  <c r="ER74" i="19"/>
  <c r="EQ74" i="19"/>
  <c r="EP74" i="19"/>
  <c r="EO74" i="19"/>
  <c r="EN74" i="19"/>
  <c r="EM74" i="19"/>
  <c r="EL74" i="19"/>
  <c r="EK74" i="19"/>
  <c r="EJ74" i="19"/>
  <c r="EI74" i="19"/>
  <c r="EH74" i="19"/>
  <c r="EG74" i="19"/>
  <c r="EF74" i="19"/>
  <c r="EE74" i="19"/>
  <c r="ED74" i="19"/>
  <c r="EC74" i="19"/>
  <c r="EB74" i="19"/>
  <c r="EA74" i="19"/>
  <c r="DZ74" i="19"/>
  <c r="DY74" i="19"/>
  <c r="DX74" i="19"/>
  <c r="DW74" i="19"/>
  <c r="DV74" i="19"/>
  <c r="DU74" i="19"/>
  <c r="DT74" i="19"/>
  <c r="DS74" i="19"/>
  <c r="DR74" i="19"/>
  <c r="DQ74" i="19"/>
  <c r="DP74" i="19"/>
  <c r="DO74" i="19"/>
  <c r="DN74" i="19"/>
  <c r="DM74" i="19"/>
  <c r="DL74" i="19"/>
  <c r="DK74" i="19"/>
  <c r="DJ74" i="19"/>
  <c r="DI74" i="19"/>
  <c r="DH74" i="19"/>
  <c r="DG74" i="19"/>
  <c r="DF74" i="19"/>
  <c r="DE74" i="19"/>
  <c r="DD74" i="19"/>
  <c r="DC74" i="19"/>
  <c r="DB74" i="19"/>
  <c r="DA74" i="19"/>
  <c r="CZ74" i="19"/>
  <c r="CY74" i="19"/>
  <c r="CX74" i="19"/>
  <c r="CW74" i="19"/>
  <c r="CV74" i="19"/>
  <c r="CU74" i="19"/>
  <c r="CT74" i="19"/>
  <c r="CS74" i="19"/>
  <c r="CR74" i="19"/>
  <c r="CQ74" i="19"/>
  <c r="CP74" i="19"/>
  <c r="CO74" i="19"/>
  <c r="CN74" i="19"/>
  <c r="CM74" i="19"/>
  <c r="CL74" i="19"/>
  <c r="CK74" i="19"/>
  <c r="CJ74" i="19"/>
  <c r="CI74" i="19"/>
  <c r="CH74" i="19"/>
  <c r="CG74" i="19"/>
  <c r="CF74" i="19"/>
  <c r="CE74" i="19"/>
  <c r="CD74" i="19"/>
  <c r="CC74" i="19"/>
  <c r="CB74" i="19"/>
  <c r="CA74" i="19"/>
  <c r="BZ74" i="19"/>
  <c r="BY74" i="19"/>
  <c r="BX74" i="19"/>
  <c r="BW74" i="19"/>
  <c r="BV74" i="19"/>
  <c r="BU74" i="19"/>
  <c r="BT74" i="19"/>
  <c r="BS74" i="19"/>
  <c r="BR74" i="19"/>
  <c r="BQ74" i="19"/>
  <c r="BP74" i="19"/>
  <c r="BO74" i="19"/>
  <c r="BN74" i="19"/>
  <c r="BM74" i="19"/>
  <c r="BL74" i="19"/>
  <c r="BK74" i="19"/>
  <c r="BJ74" i="19"/>
  <c r="BI74" i="19"/>
  <c r="BH74" i="19"/>
  <c r="BG74" i="19"/>
  <c r="BF74" i="19"/>
  <c r="BE74" i="19"/>
  <c r="BD74" i="19"/>
  <c r="BC74" i="19"/>
  <c r="BB74" i="19"/>
  <c r="BA74" i="19"/>
  <c r="AZ74" i="19"/>
  <c r="AY74" i="19"/>
  <c r="AX74" i="19"/>
  <c r="AW74" i="19"/>
  <c r="AV74" i="19"/>
  <c r="AU74" i="19"/>
  <c r="AT74" i="19"/>
  <c r="AS74" i="19"/>
  <c r="AR74" i="19"/>
  <c r="AQ74" i="19"/>
  <c r="AP74" i="19"/>
  <c r="AO74" i="19"/>
  <c r="AN74" i="19"/>
  <c r="AM74" i="19"/>
  <c r="AL74" i="19"/>
  <c r="AK74" i="19"/>
  <c r="AJ74" i="19"/>
  <c r="AI74" i="19"/>
  <c r="AH74" i="19"/>
  <c r="AG74" i="19"/>
  <c r="AF74" i="19"/>
  <c r="AE74" i="19"/>
  <c r="AD74" i="19"/>
  <c r="AC74" i="19"/>
  <c r="AB74" i="19"/>
  <c r="AA74" i="19"/>
  <c r="Z74" i="19"/>
  <c r="Y74" i="19"/>
  <c r="X74" i="19"/>
  <c r="W74" i="19"/>
  <c r="V74" i="19"/>
  <c r="U74" i="19"/>
  <c r="T74" i="19"/>
  <c r="S74" i="19"/>
  <c r="R74" i="19"/>
  <c r="Q74" i="19"/>
  <c r="P74" i="19"/>
  <c r="O74" i="19"/>
  <c r="N74" i="19"/>
  <c r="M74" i="19"/>
  <c r="L74" i="19"/>
  <c r="SJ72" i="19"/>
  <c r="SK72" i="19" s="1"/>
  <c r="SI72" i="19"/>
  <c r="SH72" i="19"/>
  <c r="SG72" i="19"/>
  <c r="SF72" i="19"/>
  <c r="SE72" i="19"/>
  <c r="SD72" i="19"/>
  <c r="SC72" i="19"/>
  <c r="SB72" i="19"/>
  <c r="SA72" i="19"/>
  <c r="RZ72" i="19"/>
  <c r="RY72" i="19"/>
  <c r="RX72" i="19"/>
  <c r="RW72" i="19"/>
  <c r="RV72" i="19"/>
  <c r="RU72" i="19"/>
  <c r="RT72" i="19"/>
  <c r="RS72" i="19"/>
  <c r="RR72" i="19"/>
  <c r="RQ72" i="19"/>
  <c r="RP72" i="19"/>
  <c r="RO72" i="19"/>
  <c r="RN72" i="19"/>
  <c r="RM72" i="19"/>
  <c r="RL72" i="19"/>
  <c r="RK72" i="19"/>
  <c r="RJ72" i="19"/>
  <c r="RI72" i="19"/>
  <c r="RH72" i="19"/>
  <c r="RG72" i="19"/>
  <c r="RF72" i="19"/>
  <c r="RE72" i="19"/>
  <c r="RD72" i="19"/>
  <c r="RC72" i="19"/>
  <c r="RB72" i="19"/>
  <c r="RA72" i="19"/>
  <c r="QZ72" i="19"/>
  <c r="QY72" i="19"/>
  <c r="QX72" i="19"/>
  <c r="QW72" i="19"/>
  <c r="QV72" i="19"/>
  <c r="QU72" i="19"/>
  <c r="QT72" i="19"/>
  <c r="QS72" i="19"/>
  <c r="QR72" i="19"/>
  <c r="QQ72" i="19"/>
  <c r="QP72" i="19"/>
  <c r="QO72" i="19"/>
  <c r="QN72" i="19"/>
  <c r="QM72" i="19"/>
  <c r="QL72" i="19"/>
  <c r="QK72" i="19"/>
  <c r="QJ72" i="19"/>
  <c r="QI72" i="19"/>
  <c r="QH72" i="19"/>
  <c r="QG72" i="19"/>
  <c r="QF72" i="19"/>
  <c r="QE72" i="19"/>
  <c r="QD72" i="19"/>
  <c r="QC72" i="19"/>
  <c r="QB72" i="19"/>
  <c r="QA72" i="19"/>
  <c r="PZ72" i="19"/>
  <c r="PY72" i="19"/>
  <c r="PX72" i="19"/>
  <c r="PW72" i="19"/>
  <c r="PV72" i="19"/>
  <c r="PU72" i="19"/>
  <c r="PT72" i="19"/>
  <c r="PS72" i="19"/>
  <c r="PR72" i="19"/>
  <c r="PQ72" i="19"/>
  <c r="PP72" i="19"/>
  <c r="PO72" i="19"/>
  <c r="PN72" i="19"/>
  <c r="PM72" i="19"/>
  <c r="PL72" i="19"/>
  <c r="PK72" i="19"/>
  <c r="PJ72" i="19"/>
  <c r="PI72" i="19"/>
  <c r="PH72" i="19"/>
  <c r="PG72" i="19"/>
  <c r="PF72" i="19"/>
  <c r="PE72" i="19"/>
  <c r="PD72" i="19"/>
  <c r="PC72" i="19"/>
  <c r="PB72" i="19"/>
  <c r="PA72" i="19"/>
  <c r="OZ72" i="19"/>
  <c r="OY72" i="19"/>
  <c r="OX72" i="19"/>
  <c r="OW72" i="19"/>
  <c r="OV72" i="19"/>
  <c r="OU72" i="19"/>
  <c r="OT72" i="19"/>
  <c r="OS72" i="19"/>
  <c r="OR72" i="19"/>
  <c r="OQ72" i="19"/>
  <c r="OP72" i="19"/>
  <c r="OO72" i="19"/>
  <c r="ON72" i="19"/>
  <c r="OM72" i="19"/>
  <c r="OL72" i="19"/>
  <c r="OK72" i="19"/>
  <c r="OJ72" i="19"/>
  <c r="OI72" i="19"/>
  <c r="OH72" i="19"/>
  <c r="OG72" i="19"/>
  <c r="OF72" i="19"/>
  <c r="OE72" i="19"/>
  <c r="OD72" i="19"/>
  <c r="OC72" i="19"/>
  <c r="OB72" i="19"/>
  <c r="OA72" i="19"/>
  <c r="NZ72" i="19"/>
  <c r="NY72" i="19"/>
  <c r="NX72" i="19"/>
  <c r="NW72" i="19"/>
  <c r="NV72" i="19"/>
  <c r="NU72" i="19"/>
  <c r="NT72" i="19"/>
  <c r="NS72" i="19"/>
  <c r="NR72" i="19"/>
  <c r="NQ72" i="19"/>
  <c r="NP72" i="19"/>
  <c r="NO72" i="19"/>
  <c r="NN72" i="19"/>
  <c r="NM72" i="19"/>
  <c r="NL72" i="19"/>
  <c r="NK72" i="19"/>
  <c r="NJ72" i="19"/>
  <c r="NI72" i="19"/>
  <c r="NH72" i="19"/>
  <c r="NG72" i="19"/>
  <c r="NF72" i="19"/>
  <c r="NE72" i="19"/>
  <c r="ND72" i="19"/>
  <c r="NC72" i="19"/>
  <c r="NB72" i="19"/>
  <c r="NA72" i="19"/>
  <c r="MZ72" i="19"/>
  <c r="MY72" i="19"/>
  <c r="MX72" i="19"/>
  <c r="MW72" i="19"/>
  <c r="MV72" i="19"/>
  <c r="MU72" i="19"/>
  <c r="MT72" i="19"/>
  <c r="MS72" i="19"/>
  <c r="MR72" i="19"/>
  <c r="MQ72" i="19"/>
  <c r="MP72" i="19"/>
  <c r="MO72" i="19"/>
  <c r="MN72" i="19"/>
  <c r="MM72" i="19"/>
  <c r="ML72" i="19"/>
  <c r="MK72" i="19"/>
  <c r="MJ72" i="19"/>
  <c r="MI72" i="19"/>
  <c r="MH72" i="19"/>
  <c r="MG72" i="19"/>
  <c r="MF72" i="19"/>
  <c r="ME72" i="19"/>
  <c r="MD72" i="19"/>
  <c r="MC72" i="19"/>
  <c r="MB72" i="19"/>
  <c r="MA72" i="19"/>
  <c r="LZ72" i="19"/>
  <c r="LY72" i="19"/>
  <c r="LX72" i="19"/>
  <c r="LW72" i="19"/>
  <c r="LV72" i="19"/>
  <c r="LU72" i="19"/>
  <c r="LT72" i="19"/>
  <c r="LS72" i="19"/>
  <c r="LR72" i="19"/>
  <c r="LQ72" i="19"/>
  <c r="LP72" i="19"/>
  <c r="LO72" i="19"/>
  <c r="LN72" i="19"/>
  <c r="LM72" i="19"/>
  <c r="LL72" i="19"/>
  <c r="LK72" i="19"/>
  <c r="LJ72" i="19"/>
  <c r="LI72" i="19"/>
  <c r="LH72" i="19"/>
  <c r="LG72" i="19"/>
  <c r="LF72" i="19"/>
  <c r="LE72" i="19"/>
  <c r="LD72" i="19"/>
  <c r="LC72" i="19"/>
  <c r="LB72" i="19"/>
  <c r="LA72" i="19"/>
  <c r="KZ72" i="19"/>
  <c r="KY72" i="19"/>
  <c r="KX72" i="19"/>
  <c r="KW72" i="19"/>
  <c r="KV72" i="19"/>
  <c r="KU72" i="19"/>
  <c r="KT72" i="19"/>
  <c r="KS72" i="19"/>
  <c r="KR72" i="19"/>
  <c r="KQ72" i="19"/>
  <c r="KP72" i="19"/>
  <c r="KO72" i="19"/>
  <c r="KN72" i="19"/>
  <c r="KM72" i="19"/>
  <c r="KL72" i="19"/>
  <c r="KK72" i="19"/>
  <c r="KJ72" i="19"/>
  <c r="KI72" i="19"/>
  <c r="KH72" i="19"/>
  <c r="KG72" i="19"/>
  <c r="KF72" i="19"/>
  <c r="KE72" i="19"/>
  <c r="KD72" i="19"/>
  <c r="KC72" i="19"/>
  <c r="KB72" i="19"/>
  <c r="KA72" i="19"/>
  <c r="JZ72" i="19"/>
  <c r="JY72" i="19"/>
  <c r="JX72" i="19"/>
  <c r="JW72" i="19"/>
  <c r="JV72" i="19"/>
  <c r="JU72" i="19"/>
  <c r="JT72" i="19"/>
  <c r="JS72" i="19"/>
  <c r="JR72" i="19"/>
  <c r="JQ72" i="19"/>
  <c r="JP72" i="19"/>
  <c r="JO72" i="19"/>
  <c r="JN72" i="19"/>
  <c r="JM72" i="19"/>
  <c r="JL72" i="19"/>
  <c r="JK72" i="19"/>
  <c r="JJ72" i="19"/>
  <c r="JI72" i="19"/>
  <c r="JH72" i="19"/>
  <c r="JG72" i="19"/>
  <c r="JF72" i="19"/>
  <c r="JE72" i="19"/>
  <c r="JD72" i="19"/>
  <c r="JC72" i="19"/>
  <c r="JB72" i="19"/>
  <c r="JA72" i="19"/>
  <c r="IZ72" i="19"/>
  <c r="IY72" i="19"/>
  <c r="IX72" i="19"/>
  <c r="IW72" i="19"/>
  <c r="IV72" i="19"/>
  <c r="IU72" i="19"/>
  <c r="IT72" i="19"/>
  <c r="IS72" i="19"/>
  <c r="IR72" i="19"/>
  <c r="IQ72" i="19"/>
  <c r="IP72" i="19"/>
  <c r="IO72" i="19"/>
  <c r="IN72" i="19"/>
  <c r="IM72" i="19"/>
  <c r="IL72" i="19"/>
  <c r="IK72" i="19"/>
  <c r="IJ72" i="19"/>
  <c r="II72" i="19"/>
  <c r="IH72" i="19"/>
  <c r="IG72" i="19"/>
  <c r="IF72" i="19"/>
  <c r="IE72" i="19"/>
  <c r="ID72" i="19"/>
  <c r="IC72" i="19"/>
  <c r="IB72" i="19"/>
  <c r="IA72" i="19"/>
  <c r="HZ72" i="19"/>
  <c r="HY72" i="19"/>
  <c r="HX72" i="19"/>
  <c r="HW72" i="19"/>
  <c r="HV72" i="19"/>
  <c r="HU72" i="19"/>
  <c r="HT72" i="19"/>
  <c r="HS72" i="19"/>
  <c r="HR72" i="19"/>
  <c r="HQ72" i="19"/>
  <c r="HP72" i="19"/>
  <c r="HO72" i="19"/>
  <c r="HN72" i="19"/>
  <c r="HM72" i="19"/>
  <c r="HL72" i="19"/>
  <c r="HK72" i="19"/>
  <c r="HJ72" i="19"/>
  <c r="HI72" i="19"/>
  <c r="HH72" i="19"/>
  <c r="HG72" i="19"/>
  <c r="HF72" i="19"/>
  <c r="HE72" i="19"/>
  <c r="HD72" i="19"/>
  <c r="HC72" i="19"/>
  <c r="HB72" i="19"/>
  <c r="HA72" i="19"/>
  <c r="GZ72" i="19"/>
  <c r="GY72" i="19"/>
  <c r="GX72" i="19"/>
  <c r="GW72" i="19"/>
  <c r="GV72" i="19"/>
  <c r="GU72" i="19"/>
  <c r="GT72" i="19"/>
  <c r="GS72" i="19"/>
  <c r="GR72" i="19"/>
  <c r="GQ72" i="19"/>
  <c r="GP72" i="19"/>
  <c r="GO72" i="19"/>
  <c r="GN72" i="19"/>
  <c r="GM72" i="19"/>
  <c r="GL72" i="19"/>
  <c r="GK72" i="19"/>
  <c r="GJ72" i="19"/>
  <c r="GI72" i="19"/>
  <c r="GH72" i="19"/>
  <c r="GG72" i="19"/>
  <c r="GF72" i="19"/>
  <c r="GE72" i="19"/>
  <c r="GD72" i="19"/>
  <c r="GC72" i="19"/>
  <c r="GB72" i="19"/>
  <c r="GA72" i="19"/>
  <c r="FZ72" i="19"/>
  <c r="FY72" i="19"/>
  <c r="FX72" i="19"/>
  <c r="FW72" i="19"/>
  <c r="FV72" i="19"/>
  <c r="FU72" i="19"/>
  <c r="FT72" i="19"/>
  <c r="FS72" i="19"/>
  <c r="FR72" i="19"/>
  <c r="FQ72" i="19"/>
  <c r="FP72" i="19"/>
  <c r="FO72" i="19"/>
  <c r="FN72" i="19"/>
  <c r="FM72" i="19"/>
  <c r="FL72" i="19"/>
  <c r="FK72" i="19"/>
  <c r="FJ72" i="19"/>
  <c r="FI72" i="19"/>
  <c r="FH72" i="19"/>
  <c r="FG72" i="19"/>
  <c r="FF72" i="19"/>
  <c r="FE72" i="19"/>
  <c r="FD72" i="19"/>
  <c r="FC72" i="19"/>
  <c r="FB72" i="19"/>
  <c r="FA72" i="19"/>
  <c r="EZ72" i="19"/>
  <c r="EY72" i="19"/>
  <c r="EX72" i="19"/>
  <c r="EW72" i="19"/>
  <c r="EV72" i="19"/>
  <c r="EU72" i="19"/>
  <c r="ET72" i="19"/>
  <c r="ES72" i="19"/>
  <c r="ER72" i="19"/>
  <c r="EQ72" i="19"/>
  <c r="EP72" i="19"/>
  <c r="EO72" i="19"/>
  <c r="EN72" i="19"/>
  <c r="EM72" i="19"/>
  <c r="EL72" i="19"/>
  <c r="EK72" i="19"/>
  <c r="EJ72" i="19"/>
  <c r="EI72" i="19"/>
  <c r="EH72" i="19"/>
  <c r="EG72" i="19"/>
  <c r="EF72" i="19"/>
  <c r="EE72" i="19"/>
  <c r="ED72" i="19"/>
  <c r="EC72" i="19"/>
  <c r="EB72" i="19"/>
  <c r="EA72" i="19"/>
  <c r="DZ72" i="19"/>
  <c r="DY72" i="19"/>
  <c r="DX72" i="19"/>
  <c r="DW72" i="19"/>
  <c r="DV72" i="19"/>
  <c r="DU72" i="19"/>
  <c r="DT72" i="19"/>
  <c r="DS72" i="19"/>
  <c r="DR72" i="19"/>
  <c r="DQ72" i="19"/>
  <c r="DP72" i="19"/>
  <c r="DO72" i="19"/>
  <c r="DN72" i="19"/>
  <c r="DM72" i="19"/>
  <c r="DL72" i="19"/>
  <c r="DK72" i="19"/>
  <c r="DJ72" i="19"/>
  <c r="DI72" i="19"/>
  <c r="DH72" i="19"/>
  <c r="DG72" i="19"/>
  <c r="DF72" i="19"/>
  <c r="DE72" i="19"/>
  <c r="DD72" i="19"/>
  <c r="DC72" i="19"/>
  <c r="DB72" i="19"/>
  <c r="DA72" i="19"/>
  <c r="CZ72" i="19"/>
  <c r="CY72" i="19"/>
  <c r="CX72" i="19"/>
  <c r="CW72" i="19"/>
  <c r="CV72" i="19"/>
  <c r="CU72" i="19"/>
  <c r="CT72" i="19"/>
  <c r="CS72" i="19"/>
  <c r="CR72" i="19"/>
  <c r="CQ72" i="19"/>
  <c r="CP72" i="19"/>
  <c r="CO72" i="19"/>
  <c r="CN72" i="19"/>
  <c r="CM72" i="19"/>
  <c r="CL72" i="19"/>
  <c r="CK72" i="19"/>
  <c r="CJ72" i="19"/>
  <c r="CI72" i="19"/>
  <c r="CH72" i="19"/>
  <c r="CG72" i="19"/>
  <c r="CF72" i="19"/>
  <c r="CE72" i="19"/>
  <c r="CD72" i="19"/>
  <c r="CC72" i="19"/>
  <c r="CB72" i="19"/>
  <c r="CA72" i="19"/>
  <c r="BZ72" i="19"/>
  <c r="BY72" i="19"/>
  <c r="BX72" i="19"/>
  <c r="BW72" i="19"/>
  <c r="BV72" i="19"/>
  <c r="BU72" i="19"/>
  <c r="BT72" i="19"/>
  <c r="BS72" i="19"/>
  <c r="BR72" i="19"/>
  <c r="BQ72" i="19"/>
  <c r="BP72" i="19"/>
  <c r="BO72" i="19"/>
  <c r="BN72" i="19"/>
  <c r="BM72" i="19"/>
  <c r="BL72" i="19"/>
  <c r="BK72" i="19"/>
  <c r="BJ72" i="19"/>
  <c r="BI72" i="19"/>
  <c r="BH72" i="19"/>
  <c r="BG72" i="19"/>
  <c r="BF72" i="19"/>
  <c r="BE72" i="19"/>
  <c r="BD72" i="19"/>
  <c r="BC72" i="19"/>
  <c r="BB72" i="19"/>
  <c r="BA72" i="19"/>
  <c r="AZ72" i="19"/>
  <c r="AY72" i="19"/>
  <c r="AX72" i="19"/>
  <c r="AW72" i="19"/>
  <c r="AV72" i="19"/>
  <c r="AU72" i="19"/>
  <c r="AT72" i="19"/>
  <c r="AS72" i="19"/>
  <c r="AR72" i="19"/>
  <c r="AQ72" i="19"/>
  <c r="AP72" i="19"/>
  <c r="AO72" i="19"/>
  <c r="AN72" i="19"/>
  <c r="AM72" i="19"/>
  <c r="AL72" i="19"/>
  <c r="AK72" i="19"/>
  <c r="AJ72" i="19"/>
  <c r="AI72" i="19"/>
  <c r="AH72" i="19"/>
  <c r="AG72" i="19"/>
  <c r="AF72" i="19"/>
  <c r="AE72" i="19"/>
  <c r="AD72" i="19"/>
  <c r="AC72" i="19"/>
  <c r="AB72" i="19"/>
  <c r="AA72" i="19"/>
  <c r="Z72" i="19"/>
  <c r="Y72" i="19"/>
  <c r="X72" i="19"/>
  <c r="W72" i="19"/>
  <c r="V72" i="19"/>
  <c r="U72" i="19"/>
  <c r="T72" i="19"/>
  <c r="S72" i="19"/>
  <c r="R72" i="19"/>
  <c r="Q72" i="19"/>
  <c r="P72" i="19"/>
  <c r="O72" i="19"/>
  <c r="N72" i="19"/>
  <c r="M72" i="19"/>
  <c r="L72" i="19"/>
  <c r="SK71" i="19"/>
  <c r="SJ71" i="19"/>
  <c r="SI71" i="19"/>
  <c r="SH71" i="19"/>
  <c r="SG71" i="19"/>
  <c r="SF71" i="19"/>
  <c r="SE71" i="19"/>
  <c r="SD71" i="19"/>
  <c r="SC71" i="19"/>
  <c r="SB71" i="19"/>
  <c r="SA71" i="19"/>
  <c r="RZ71" i="19"/>
  <c r="RY71" i="19"/>
  <c r="RX71" i="19"/>
  <c r="RW71" i="19"/>
  <c r="RV71" i="19"/>
  <c r="RU71" i="19"/>
  <c r="RT71" i="19"/>
  <c r="RS71" i="19"/>
  <c r="RR71" i="19"/>
  <c r="RQ71" i="19"/>
  <c r="RP71" i="19"/>
  <c r="RO71" i="19"/>
  <c r="RN71" i="19"/>
  <c r="RM71" i="19"/>
  <c r="RL71" i="19"/>
  <c r="RK71" i="19"/>
  <c r="RJ71" i="19"/>
  <c r="RI71" i="19"/>
  <c r="RH71" i="19"/>
  <c r="RG71" i="19"/>
  <c r="RF71" i="19"/>
  <c r="RE71" i="19"/>
  <c r="RD71" i="19"/>
  <c r="RC71" i="19"/>
  <c r="RB71" i="19"/>
  <c r="RA71" i="19"/>
  <c r="QZ71" i="19"/>
  <c r="QY71" i="19"/>
  <c r="QX71" i="19"/>
  <c r="QW71" i="19"/>
  <c r="QV71" i="19"/>
  <c r="QU71" i="19"/>
  <c r="QT71" i="19"/>
  <c r="QS71" i="19"/>
  <c r="QR71" i="19"/>
  <c r="QQ71" i="19"/>
  <c r="QP71" i="19"/>
  <c r="QO71" i="19"/>
  <c r="QN71" i="19"/>
  <c r="QM71" i="19"/>
  <c r="QL71" i="19"/>
  <c r="QK71" i="19"/>
  <c r="QJ71" i="19"/>
  <c r="QI71" i="19"/>
  <c r="QH71" i="19"/>
  <c r="QG71" i="19"/>
  <c r="QF71" i="19"/>
  <c r="QE71" i="19"/>
  <c r="QD71" i="19"/>
  <c r="QC71" i="19"/>
  <c r="QB71" i="19"/>
  <c r="QA71" i="19"/>
  <c r="PZ71" i="19"/>
  <c r="PY71" i="19"/>
  <c r="PX71" i="19"/>
  <c r="PW71" i="19"/>
  <c r="PV71" i="19"/>
  <c r="PU71" i="19"/>
  <c r="PT71" i="19"/>
  <c r="PS71" i="19"/>
  <c r="PR71" i="19"/>
  <c r="PQ71" i="19"/>
  <c r="PP71" i="19"/>
  <c r="PO71" i="19"/>
  <c r="PN71" i="19"/>
  <c r="PM71" i="19"/>
  <c r="PL71" i="19"/>
  <c r="PK71" i="19"/>
  <c r="PJ71" i="19"/>
  <c r="PI71" i="19"/>
  <c r="PH71" i="19"/>
  <c r="PG71" i="19"/>
  <c r="PF71" i="19"/>
  <c r="PE71" i="19"/>
  <c r="PD71" i="19"/>
  <c r="PC71" i="19"/>
  <c r="PB71" i="19"/>
  <c r="PA71" i="19"/>
  <c r="OZ71" i="19"/>
  <c r="OY71" i="19"/>
  <c r="OX71" i="19"/>
  <c r="OW71" i="19"/>
  <c r="OV71" i="19"/>
  <c r="OU71" i="19"/>
  <c r="OT71" i="19"/>
  <c r="OS71" i="19"/>
  <c r="OR71" i="19"/>
  <c r="OQ71" i="19"/>
  <c r="OP71" i="19"/>
  <c r="OO71" i="19"/>
  <c r="ON71" i="19"/>
  <c r="OM71" i="19"/>
  <c r="OL71" i="19"/>
  <c r="OK71" i="19"/>
  <c r="OJ71" i="19"/>
  <c r="OI71" i="19"/>
  <c r="OH71" i="19"/>
  <c r="OG71" i="19"/>
  <c r="OF71" i="19"/>
  <c r="OE71" i="19"/>
  <c r="OD71" i="19"/>
  <c r="OC71" i="19"/>
  <c r="OB71" i="19"/>
  <c r="OA71" i="19"/>
  <c r="NZ71" i="19"/>
  <c r="NY71" i="19"/>
  <c r="NX71" i="19"/>
  <c r="NW71" i="19"/>
  <c r="NV71" i="19"/>
  <c r="NU71" i="19"/>
  <c r="NT71" i="19"/>
  <c r="NS71" i="19"/>
  <c r="NR71" i="19"/>
  <c r="NQ71" i="19"/>
  <c r="NP71" i="19"/>
  <c r="NO71" i="19"/>
  <c r="NN71" i="19"/>
  <c r="NM71" i="19"/>
  <c r="NL71" i="19"/>
  <c r="NK71" i="19"/>
  <c r="NJ71" i="19"/>
  <c r="NI71" i="19"/>
  <c r="NH71" i="19"/>
  <c r="NG71" i="19"/>
  <c r="NF71" i="19"/>
  <c r="NE71" i="19"/>
  <c r="ND71" i="19"/>
  <c r="NC71" i="19"/>
  <c r="NB71" i="19"/>
  <c r="NA71" i="19"/>
  <c r="MZ71" i="19"/>
  <c r="MY71" i="19"/>
  <c r="MX71" i="19"/>
  <c r="MW71" i="19"/>
  <c r="MV71" i="19"/>
  <c r="MU71" i="19"/>
  <c r="MT71" i="19"/>
  <c r="MS71" i="19"/>
  <c r="MR71" i="19"/>
  <c r="MQ71" i="19"/>
  <c r="MP71" i="19"/>
  <c r="MO71" i="19"/>
  <c r="MN71" i="19"/>
  <c r="MM71" i="19"/>
  <c r="ML71" i="19"/>
  <c r="MK71" i="19"/>
  <c r="MJ71" i="19"/>
  <c r="MI71" i="19"/>
  <c r="MH71" i="19"/>
  <c r="MG71" i="19"/>
  <c r="MF71" i="19"/>
  <c r="ME71" i="19"/>
  <c r="MD71" i="19"/>
  <c r="MC71" i="19"/>
  <c r="MB71" i="19"/>
  <c r="MA71" i="19"/>
  <c r="LZ71" i="19"/>
  <c r="LY71" i="19"/>
  <c r="LX71" i="19"/>
  <c r="LW71" i="19"/>
  <c r="LV71" i="19"/>
  <c r="LU71" i="19"/>
  <c r="LT71" i="19"/>
  <c r="LS71" i="19"/>
  <c r="LR71" i="19"/>
  <c r="LQ71" i="19"/>
  <c r="LP71" i="19"/>
  <c r="LO71" i="19"/>
  <c r="LN71" i="19"/>
  <c r="LM71" i="19"/>
  <c r="LL71" i="19"/>
  <c r="LK71" i="19"/>
  <c r="LJ71" i="19"/>
  <c r="LI71" i="19"/>
  <c r="LH71" i="19"/>
  <c r="LG71" i="19"/>
  <c r="LF71" i="19"/>
  <c r="LE71" i="19"/>
  <c r="LD71" i="19"/>
  <c r="LC71" i="19"/>
  <c r="LB71" i="19"/>
  <c r="LA71" i="19"/>
  <c r="KZ71" i="19"/>
  <c r="KY71" i="19"/>
  <c r="KX71" i="19"/>
  <c r="KW71" i="19"/>
  <c r="KV71" i="19"/>
  <c r="KU71" i="19"/>
  <c r="KT71" i="19"/>
  <c r="KS71" i="19"/>
  <c r="KR71" i="19"/>
  <c r="KQ71" i="19"/>
  <c r="KP71" i="19"/>
  <c r="KO71" i="19"/>
  <c r="KN71" i="19"/>
  <c r="KM71" i="19"/>
  <c r="KL71" i="19"/>
  <c r="KK71" i="19"/>
  <c r="KJ71" i="19"/>
  <c r="KI71" i="19"/>
  <c r="KH71" i="19"/>
  <c r="KG71" i="19"/>
  <c r="KF71" i="19"/>
  <c r="KE71" i="19"/>
  <c r="KD71" i="19"/>
  <c r="KC71" i="19"/>
  <c r="KB71" i="19"/>
  <c r="KA71" i="19"/>
  <c r="JZ71" i="19"/>
  <c r="JY71" i="19"/>
  <c r="JX71" i="19"/>
  <c r="JW71" i="19"/>
  <c r="JV71" i="19"/>
  <c r="JU71" i="19"/>
  <c r="JT71" i="19"/>
  <c r="JS71" i="19"/>
  <c r="JR71" i="19"/>
  <c r="JQ71" i="19"/>
  <c r="JP71" i="19"/>
  <c r="JO71" i="19"/>
  <c r="JN71" i="19"/>
  <c r="JM71" i="19"/>
  <c r="JL71" i="19"/>
  <c r="JK71" i="19"/>
  <c r="JJ71" i="19"/>
  <c r="JI71" i="19"/>
  <c r="JH71" i="19"/>
  <c r="JG71" i="19"/>
  <c r="JF71" i="19"/>
  <c r="JE71" i="19"/>
  <c r="JD71" i="19"/>
  <c r="JC71" i="19"/>
  <c r="JB71" i="19"/>
  <c r="JA71" i="19"/>
  <c r="IZ71" i="19"/>
  <c r="IY71" i="19"/>
  <c r="IX71" i="19"/>
  <c r="IW71" i="19"/>
  <c r="IV71" i="19"/>
  <c r="IU71" i="19"/>
  <c r="IT71" i="19"/>
  <c r="IS71" i="19"/>
  <c r="IR71" i="19"/>
  <c r="IQ71" i="19"/>
  <c r="IP71" i="19"/>
  <c r="IO71" i="19"/>
  <c r="IN71" i="19"/>
  <c r="IM71" i="19"/>
  <c r="IL71" i="19"/>
  <c r="IK71" i="19"/>
  <c r="IJ71" i="19"/>
  <c r="II71" i="19"/>
  <c r="IH71" i="19"/>
  <c r="IG71" i="19"/>
  <c r="IF71" i="19"/>
  <c r="IE71" i="19"/>
  <c r="ID71" i="19"/>
  <c r="IC71" i="19"/>
  <c r="IB71" i="19"/>
  <c r="IA71" i="19"/>
  <c r="HZ71" i="19"/>
  <c r="HY71" i="19"/>
  <c r="HX71" i="19"/>
  <c r="HW71" i="19"/>
  <c r="HV71" i="19"/>
  <c r="HU71" i="19"/>
  <c r="HT71" i="19"/>
  <c r="HS71" i="19"/>
  <c r="HR71" i="19"/>
  <c r="HQ71" i="19"/>
  <c r="HP71" i="19"/>
  <c r="HO71" i="19"/>
  <c r="HN71" i="19"/>
  <c r="HM71" i="19"/>
  <c r="HL71" i="19"/>
  <c r="HK71" i="19"/>
  <c r="HJ71" i="19"/>
  <c r="HI71" i="19"/>
  <c r="HH71" i="19"/>
  <c r="HG71" i="19"/>
  <c r="HF71" i="19"/>
  <c r="HE71" i="19"/>
  <c r="HD71" i="19"/>
  <c r="HC71" i="19"/>
  <c r="HB71" i="19"/>
  <c r="HA71" i="19"/>
  <c r="GZ71" i="19"/>
  <c r="GY71" i="19"/>
  <c r="GX71" i="19"/>
  <c r="GW71" i="19"/>
  <c r="GV71" i="19"/>
  <c r="GU71" i="19"/>
  <c r="GT71" i="19"/>
  <c r="GS71" i="19"/>
  <c r="GR71" i="19"/>
  <c r="GQ71" i="19"/>
  <c r="GP71" i="19"/>
  <c r="GO71" i="19"/>
  <c r="GN71" i="19"/>
  <c r="GM71" i="19"/>
  <c r="GL71" i="19"/>
  <c r="GK71" i="19"/>
  <c r="GJ71" i="19"/>
  <c r="GI71" i="19"/>
  <c r="GH71" i="19"/>
  <c r="GG71" i="19"/>
  <c r="GF71" i="19"/>
  <c r="GE71" i="19"/>
  <c r="GD71" i="19"/>
  <c r="GC71" i="19"/>
  <c r="GB71" i="19"/>
  <c r="GA71" i="19"/>
  <c r="FZ71" i="19"/>
  <c r="FY71" i="19"/>
  <c r="FX71" i="19"/>
  <c r="FW71" i="19"/>
  <c r="FV71" i="19"/>
  <c r="FU71" i="19"/>
  <c r="FT71" i="19"/>
  <c r="FS71" i="19"/>
  <c r="FR71" i="19"/>
  <c r="FQ71" i="19"/>
  <c r="FP71" i="19"/>
  <c r="FO71" i="19"/>
  <c r="FN71" i="19"/>
  <c r="FM71" i="19"/>
  <c r="FL71" i="19"/>
  <c r="FK71" i="19"/>
  <c r="FJ71" i="19"/>
  <c r="FI71" i="19"/>
  <c r="FH71" i="19"/>
  <c r="FG71" i="19"/>
  <c r="FF71" i="19"/>
  <c r="FE71" i="19"/>
  <c r="FD71" i="19"/>
  <c r="FC71" i="19"/>
  <c r="FB71" i="19"/>
  <c r="FA71" i="19"/>
  <c r="EZ71" i="19"/>
  <c r="EY71" i="19"/>
  <c r="EX71" i="19"/>
  <c r="EW71" i="19"/>
  <c r="EV71" i="19"/>
  <c r="EU71" i="19"/>
  <c r="ET71" i="19"/>
  <c r="ES71" i="19"/>
  <c r="ER71" i="19"/>
  <c r="EQ71" i="19"/>
  <c r="EP71" i="19"/>
  <c r="EO71" i="19"/>
  <c r="EN71" i="19"/>
  <c r="EM71" i="19"/>
  <c r="EL71" i="19"/>
  <c r="EK71" i="19"/>
  <c r="EJ71" i="19"/>
  <c r="EI71" i="19"/>
  <c r="EH71" i="19"/>
  <c r="EG71" i="19"/>
  <c r="EF71" i="19"/>
  <c r="EE71" i="19"/>
  <c r="ED71" i="19"/>
  <c r="EC71" i="19"/>
  <c r="EB71" i="19"/>
  <c r="EA71" i="19"/>
  <c r="DZ71" i="19"/>
  <c r="DY71" i="19"/>
  <c r="DX71" i="19"/>
  <c r="DW71" i="19"/>
  <c r="DV71" i="19"/>
  <c r="DU71" i="19"/>
  <c r="DT71" i="19"/>
  <c r="DS71" i="19"/>
  <c r="DR71" i="19"/>
  <c r="DQ71" i="19"/>
  <c r="DP71" i="19"/>
  <c r="DO71" i="19"/>
  <c r="DN71" i="19"/>
  <c r="DM71" i="19"/>
  <c r="DL71" i="19"/>
  <c r="DK71" i="19"/>
  <c r="DJ71" i="19"/>
  <c r="DI71" i="19"/>
  <c r="DH71" i="19"/>
  <c r="DG71" i="19"/>
  <c r="DF71" i="19"/>
  <c r="DE71" i="19"/>
  <c r="DD71" i="19"/>
  <c r="DC71" i="19"/>
  <c r="DB71" i="19"/>
  <c r="DA71" i="19"/>
  <c r="CZ71" i="19"/>
  <c r="CY71" i="19"/>
  <c r="CX71" i="19"/>
  <c r="CW71" i="19"/>
  <c r="CV71" i="19"/>
  <c r="CU71" i="19"/>
  <c r="CT71" i="19"/>
  <c r="CS71" i="19"/>
  <c r="CR71" i="19"/>
  <c r="CQ71" i="19"/>
  <c r="CP71" i="19"/>
  <c r="CO71" i="19"/>
  <c r="CN71" i="19"/>
  <c r="CM71" i="19"/>
  <c r="CL71" i="19"/>
  <c r="CK71" i="19"/>
  <c r="CJ71" i="19"/>
  <c r="CI71" i="19"/>
  <c r="CH71" i="19"/>
  <c r="CG71" i="19"/>
  <c r="CF71" i="19"/>
  <c r="CE71" i="19"/>
  <c r="CD71" i="19"/>
  <c r="CC71" i="19"/>
  <c r="CB71" i="19"/>
  <c r="CA71" i="19"/>
  <c r="BZ71" i="19"/>
  <c r="BY71" i="19"/>
  <c r="BX71" i="19"/>
  <c r="BW71" i="19"/>
  <c r="BV71" i="19"/>
  <c r="BU71" i="19"/>
  <c r="BT71" i="19"/>
  <c r="BS71" i="19"/>
  <c r="BR71" i="19"/>
  <c r="BQ71" i="19"/>
  <c r="BP71" i="19"/>
  <c r="BO71" i="19"/>
  <c r="BN71" i="19"/>
  <c r="BM71" i="19"/>
  <c r="BL71" i="19"/>
  <c r="BK71" i="19"/>
  <c r="BJ71" i="19"/>
  <c r="BI71" i="19"/>
  <c r="BH71" i="19"/>
  <c r="BG71" i="19"/>
  <c r="BF71" i="19"/>
  <c r="BE71" i="19"/>
  <c r="BD71" i="19"/>
  <c r="BC71" i="19"/>
  <c r="BB71" i="19"/>
  <c r="BA71" i="19"/>
  <c r="AZ71" i="19"/>
  <c r="AY71" i="19"/>
  <c r="AX71" i="19"/>
  <c r="AW71" i="19"/>
  <c r="AV71" i="19"/>
  <c r="AU71" i="19"/>
  <c r="AT71" i="19"/>
  <c r="AS71" i="19"/>
  <c r="AR71" i="19"/>
  <c r="AQ71" i="19"/>
  <c r="AP71" i="19"/>
  <c r="AO71" i="19"/>
  <c r="AN71" i="19"/>
  <c r="AM71" i="19"/>
  <c r="AL71" i="19"/>
  <c r="AK71" i="19"/>
  <c r="AJ71" i="19"/>
  <c r="AI71" i="19"/>
  <c r="AH71" i="19"/>
  <c r="AG71" i="19"/>
  <c r="AF71" i="19"/>
  <c r="AE71" i="19"/>
  <c r="AD71" i="19"/>
  <c r="AC71" i="19"/>
  <c r="AB71" i="19"/>
  <c r="AA71" i="19"/>
  <c r="Z71" i="19"/>
  <c r="Y71" i="19"/>
  <c r="X71" i="19"/>
  <c r="W71" i="19"/>
  <c r="V71" i="19"/>
  <c r="U71" i="19"/>
  <c r="T71" i="19"/>
  <c r="S71" i="19"/>
  <c r="R71" i="19"/>
  <c r="Q71" i="19"/>
  <c r="P71" i="19"/>
  <c r="O71" i="19"/>
  <c r="N71" i="19"/>
  <c r="M71" i="19"/>
  <c r="L71" i="19"/>
  <c r="SJ69" i="19"/>
  <c r="SK69" i="19" s="1"/>
  <c r="SI69" i="19"/>
  <c r="SH69" i="19"/>
  <c r="SG69" i="19"/>
  <c r="SF69" i="19"/>
  <c r="SE69" i="19"/>
  <c r="SD69" i="19"/>
  <c r="SC69" i="19"/>
  <c r="SB69" i="19"/>
  <c r="SA69" i="19"/>
  <c r="RZ69" i="19"/>
  <c r="RY69" i="19"/>
  <c r="RX69" i="19"/>
  <c r="RW69" i="19"/>
  <c r="RV69" i="19"/>
  <c r="RU69" i="19"/>
  <c r="RT69" i="19"/>
  <c r="RS69" i="19"/>
  <c r="RR69" i="19"/>
  <c r="RQ69" i="19"/>
  <c r="RP69" i="19"/>
  <c r="RO69" i="19"/>
  <c r="RN69" i="19"/>
  <c r="RM69" i="19"/>
  <c r="RL69" i="19"/>
  <c r="RK69" i="19"/>
  <c r="RJ69" i="19"/>
  <c r="RI69" i="19"/>
  <c r="RH69" i="19"/>
  <c r="RG69" i="19"/>
  <c r="RF69" i="19"/>
  <c r="RE69" i="19"/>
  <c r="RD69" i="19"/>
  <c r="RC69" i="19"/>
  <c r="RB69" i="19"/>
  <c r="RA69" i="19"/>
  <c r="QZ69" i="19"/>
  <c r="QY69" i="19"/>
  <c r="QX69" i="19"/>
  <c r="QW69" i="19"/>
  <c r="QV69" i="19"/>
  <c r="QU69" i="19"/>
  <c r="QT69" i="19"/>
  <c r="QS69" i="19"/>
  <c r="QR69" i="19"/>
  <c r="QQ69" i="19"/>
  <c r="QP69" i="19"/>
  <c r="QO69" i="19"/>
  <c r="QN69" i="19"/>
  <c r="QM69" i="19"/>
  <c r="QL69" i="19"/>
  <c r="QK69" i="19"/>
  <c r="QJ69" i="19"/>
  <c r="QI69" i="19"/>
  <c r="QH69" i="19"/>
  <c r="QG69" i="19"/>
  <c r="QF69" i="19"/>
  <c r="QE69" i="19"/>
  <c r="QD69" i="19"/>
  <c r="QC69" i="19"/>
  <c r="QB69" i="19"/>
  <c r="QA69" i="19"/>
  <c r="PZ69" i="19"/>
  <c r="PY69" i="19"/>
  <c r="PX69" i="19"/>
  <c r="PW69" i="19"/>
  <c r="PV69" i="19"/>
  <c r="PU69" i="19"/>
  <c r="PT69" i="19"/>
  <c r="PS69" i="19"/>
  <c r="PR69" i="19"/>
  <c r="PQ69" i="19"/>
  <c r="PP69" i="19"/>
  <c r="PO69" i="19"/>
  <c r="PN69" i="19"/>
  <c r="PM69" i="19"/>
  <c r="PL69" i="19"/>
  <c r="PK69" i="19"/>
  <c r="PJ69" i="19"/>
  <c r="PI69" i="19"/>
  <c r="PH69" i="19"/>
  <c r="PG69" i="19"/>
  <c r="PF69" i="19"/>
  <c r="PE69" i="19"/>
  <c r="PD69" i="19"/>
  <c r="PC69" i="19"/>
  <c r="PB69" i="19"/>
  <c r="PA69" i="19"/>
  <c r="OZ69" i="19"/>
  <c r="OY69" i="19"/>
  <c r="OX69" i="19"/>
  <c r="OW69" i="19"/>
  <c r="OV69" i="19"/>
  <c r="OU69" i="19"/>
  <c r="OT69" i="19"/>
  <c r="OS69" i="19"/>
  <c r="OR69" i="19"/>
  <c r="OQ69" i="19"/>
  <c r="OP69" i="19"/>
  <c r="OO69" i="19"/>
  <c r="ON69" i="19"/>
  <c r="OM69" i="19"/>
  <c r="OL69" i="19"/>
  <c r="OK69" i="19"/>
  <c r="OJ69" i="19"/>
  <c r="OI69" i="19"/>
  <c r="OH69" i="19"/>
  <c r="OG69" i="19"/>
  <c r="OF69" i="19"/>
  <c r="OE69" i="19"/>
  <c r="OD69" i="19"/>
  <c r="OC69" i="19"/>
  <c r="OB69" i="19"/>
  <c r="OA69" i="19"/>
  <c r="NZ69" i="19"/>
  <c r="NY69" i="19"/>
  <c r="NX69" i="19"/>
  <c r="NW69" i="19"/>
  <c r="NV69" i="19"/>
  <c r="NU69" i="19"/>
  <c r="NT69" i="19"/>
  <c r="NS69" i="19"/>
  <c r="NR69" i="19"/>
  <c r="NQ69" i="19"/>
  <c r="NP69" i="19"/>
  <c r="NO69" i="19"/>
  <c r="NN69" i="19"/>
  <c r="NM69" i="19"/>
  <c r="NL69" i="19"/>
  <c r="NK69" i="19"/>
  <c r="NJ69" i="19"/>
  <c r="NI69" i="19"/>
  <c r="NH69" i="19"/>
  <c r="NG69" i="19"/>
  <c r="NF69" i="19"/>
  <c r="NE69" i="19"/>
  <c r="ND69" i="19"/>
  <c r="NC69" i="19"/>
  <c r="NB69" i="19"/>
  <c r="NA69" i="19"/>
  <c r="MZ69" i="19"/>
  <c r="MY69" i="19"/>
  <c r="MX69" i="19"/>
  <c r="MW69" i="19"/>
  <c r="MV69" i="19"/>
  <c r="MU69" i="19"/>
  <c r="MT69" i="19"/>
  <c r="MS69" i="19"/>
  <c r="MR69" i="19"/>
  <c r="MQ69" i="19"/>
  <c r="MP69" i="19"/>
  <c r="MO69" i="19"/>
  <c r="MN69" i="19"/>
  <c r="MM69" i="19"/>
  <c r="ML69" i="19"/>
  <c r="MK69" i="19"/>
  <c r="MJ69" i="19"/>
  <c r="MI69" i="19"/>
  <c r="MH69" i="19"/>
  <c r="MG69" i="19"/>
  <c r="MF69" i="19"/>
  <c r="ME69" i="19"/>
  <c r="MD69" i="19"/>
  <c r="MC69" i="19"/>
  <c r="MB69" i="19"/>
  <c r="MA69" i="19"/>
  <c r="LZ69" i="19"/>
  <c r="LY69" i="19"/>
  <c r="LX69" i="19"/>
  <c r="LW69" i="19"/>
  <c r="LV69" i="19"/>
  <c r="LU69" i="19"/>
  <c r="LT69" i="19"/>
  <c r="LS69" i="19"/>
  <c r="LR69" i="19"/>
  <c r="LQ69" i="19"/>
  <c r="LP69" i="19"/>
  <c r="LO69" i="19"/>
  <c r="LN69" i="19"/>
  <c r="LM69" i="19"/>
  <c r="LL69" i="19"/>
  <c r="LK69" i="19"/>
  <c r="LJ69" i="19"/>
  <c r="LI69" i="19"/>
  <c r="LH69" i="19"/>
  <c r="LG69" i="19"/>
  <c r="LF69" i="19"/>
  <c r="LE69" i="19"/>
  <c r="LD69" i="19"/>
  <c r="LC69" i="19"/>
  <c r="LB69" i="19"/>
  <c r="LA69" i="19"/>
  <c r="KZ69" i="19"/>
  <c r="KY69" i="19"/>
  <c r="KX69" i="19"/>
  <c r="KW69" i="19"/>
  <c r="KV69" i="19"/>
  <c r="KU69" i="19"/>
  <c r="KT69" i="19"/>
  <c r="KS69" i="19"/>
  <c r="KR69" i="19"/>
  <c r="KQ69" i="19"/>
  <c r="KP69" i="19"/>
  <c r="KO69" i="19"/>
  <c r="KN69" i="19"/>
  <c r="KM69" i="19"/>
  <c r="KL69" i="19"/>
  <c r="KK69" i="19"/>
  <c r="KJ69" i="19"/>
  <c r="KI69" i="19"/>
  <c r="KH69" i="19"/>
  <c r="KG69" i="19"/>
  <c r="KF69" i="19"/>
  <c r="KE69" i="19"/>
  <c r="KD69" i="19"/>
  <c r="KC69" i="19"/>
  <c r="KB69" i="19"/>
  <c r="KA69" i="19"/>
  <c r="JZ69" i="19"/>
  <c r="JY69" i="19"/>
  <c r="JX69" i="19"/>
  <c r="JW69" i="19"/>
  <c r="JV69" i="19"/>
  <c r="JU69" i="19"/>
  <c r="JT69" i="19"/>
  <c r="JS69" i="19"/>
  <c r="JR69" i="19"/>
  <c r="JQ69" i="19"/>
  <c r="JP69" i="19"/>
  <c r="JO69" i="19"/>
  <c r="JN69" i="19"/>
  <c r="JM69" i="19"/>
  <c r="JL69" i="19"/>
  <c r="JK69" i="19"/>
  <c r="JJ69" i="19"/>
  <c r="JI69" i="19"/>
  <c r="JH69" i="19"/>
  <c r="JG69" i="19"/>
  <c r="JF69" i="19"/>
  <c r="JE69" i="19"/>
  <c r="JD69" i="19"/>
  <c r="JC69" i="19"/>
  <c r="JB69" i="19"/>
  <c r="JA69" i="19"/>
  <c r="IZ69" i="19"/>
  <c r="IY69" i="19"/>
  <c r="IX69" i="19"/>
  <c r="IW69" i="19"/>
  <c r="IV69" i="19"/>
  <c r="IU69" i="19"/>
  <c r="IT69" i="19"/>
  <c r="IS69" i="19"/>
  <c r="IR69" i="19"/>
  <c r="IQ69" i="19"/>
  <c r="IP69" i="19"/>
  <c r="IO69" i="19"/>
  <c r="IN69" i="19"/>
  <c r="IM69" i="19"/>
  <c r="IL69" i="19"/>
  <c r="IK69" i="19"/>
  <c r="IJ69" i="19"/>
  <c r="II69" i="19"/>
  <c r="IH69" i="19"/>
  <c r="IG69" i="19"/>
  <c r="IF69" i="19"/>
  <c r="IE69" i="19"/>
  <c r="ID69" i="19"/>
  <c r="IC69" i="19"/>
  <c r="IB69" i="19"/>
  <c r="IA69" i="19"/>
  <c r="HZ69" i="19"/>
  <c r="HY69" i="19"/>
  <c r="HX69" i="19"/>
  <c r="HW69" i="19"/>
  <c r="HV69" i="19"/>
  <c r="HU69" i="19"/>
  <c r="HT69" i="19"/>
  <c r="HS69" i="19"/>
  <c r="HR69" i="19"/>
  <c r="HQ69" i="19"/>
  <c r="HP69" i="19"/>
  <c r="HO69" i="19"/>
  <c r="HN69" i="19"/>
  <c r="HM69" i="19"/>
  <c r="HL69" i="19"/>
  <c r="HK69" i="19"/>
  <c r="HJ69" i="19"/>
  <c r="HI69" i="19"/>
  <c r="HH69" i="19"/>
  <c r="HG69" i="19"/>
  <c r="HF69" i="19"/>
  <c r="HE69" i="19"/>
  <c r="HD69" i="19"/>
  <c r="HC69" i="19"/>
  <c r="HB69" i="19"/>
  <c r="HA69" i="19"/>
  <c r="GZ69" i="19"/>
  <c r="GY69" i="19"/>
  <c r="GX69" i="19"/>
  <c r="GW69" i="19"/>
  <c r="GV69" i="19"/>
  <c r="GU69" i="19"/>
  <c r="GT69" i="19"/>
  <c r="GS69" i="19"/>
  <c r="GR69" i="19"/>
  <c r="GQ69" i="19"/>
  <c r="GP69" i="19"/>
  <c r="GO69" i="19"/>
  <c r="GN69" i="19"/>
  <c r="GM69" i="19"/>
  <c r="GL69" i="19"/>
  <c r="GK69" i="19"/>
  <c r="GJ69" i="19"/>
  <c r="GI69" i="19"/>
  <c r="GH69" i="19"/>
  <c r="GG69" i="19"/>
  <c r="GF69" i="19"/>
  <c r="GE69" i="19"/>
  <c r="GD69" i="19"/>
  <c r="GC69" i="19"/>
  <c r="GB69" i="19"/>
  <c r="GA69" i="19"/>
  <c r="FZ69" i="19"/>
  <c r="FY69" i="19"/>
  <c r="FX69" i="19"/>
  <c r="FW69" i="19"/>
  <c r="FV69" i="19"/>
  <c r="FU69" i="19"/>
  <c r="FT69" i="19"/>
  <c r="FS69" i="19"/>
  <c r="FR69" i="19"/>
  <c r="FQ69" i="19"/>
  <c r="FP69" i="19"/>
  <c r="FO69" i="19"/>
  <c r="FN69" i="19"/>
  <c r="FM69" i="19"/>
  <c r="FL69" i="19"/>
  <c r="FK69" i="19"/>
  <c r="FJ69" i="19"/>
  <c r="FI69" i="19"/>
  <c r="FH69" i="19"/>
  <c r="FG69" i="19"/>
  <c r="FF69" i="19"/>
  <c r="FE69" i="19"/>
  <c r="FD69" i="19"/>
  <c r="FC69" i="19"/>
  <c r="FB69" i="19"/>
  <c r="FA69" i="19"/>
  <c r="EZ69" i="19"/>
  <c r="EY69" i="19"/>
  <c r="EX69" i="19"/>
  <c r="EW69" i="19"/>
  <c r="EV69" i="19"/>
  <c r="EU69" i="19"/>
  <c r="ET69" i="19"/>
  <c r="ES69" i="19"/>
  <c r="ER69" i="19"/>
  <c r="EQ69" i="19"/>
  <c r="EP69" i="19"/>
  <c r="EO69" i="19"/>
  <c r="EN69" i="19"/>
  <c r="EM69" i="19"/>
  <c r="EL69" i="19"/>
  <c r="EK69" i="19"/>
  <c r="EJ69" i="19"/>
  <c r="EI69" i="19"/>
  <c r="EH69" i="19"/>
  <c r="EG69" i="19"/>
  <c r="EF69" i="19"/>
  <c r="EE69" i="19"/>
  <c r="ED69" i="19"/>
  <c r="EC69" i="19"/>
  <c r="EB69" i="19"/>
  <c r="EA69" i="19"/>
  <c r="DZ69" i="19"/>
  <c r="DY69" i="19"/>
  <c r="DX69" i="19"/>
  <c r="DW69" i="19"/>
  <c r="DV69" i="19"/>
  <c r="DU69" i="19"/>
  <c r="DT69" i="19"/>
  <c r="DS69" i="19"/>
  <c r="DR69" i="19"/>
  <c r="DQ69" i="19"/>
  <c r="DP69" i="19"/>
  <c r="DO69" i="19"/>
  <c r="DN69" i="19"/>
  <c r="DM69" i="19"/>
  <c r="DL69" i="19"/>
  <c r="DK69" i="19"/>
  <c r="DJ69" i="19"/>
  <c r="DI69" i="19"/>
  <c r="DH69" i="19"/>
  <c r="DG69" i="19"/>
  <c r="DF69" i="19"/>
  <c r="DE69" i="19"/>
  <c r="DD69" i="19"/>
  <c r="DC69" i="19"/>
  <c r="DB69" i="19"/>
  <c r="DA69" i="19"/>
  <c r="CZ69" i="19"/>
  <c r="CY69" i="19"/>
  <c r="CX69" i="19"/>
  <c r="CW69" i="19"/>
  <c r="CV69" i="19"/>
  <c r="CU69" i="19"/>
  <c r="CT69" i="19"/>
  <c r="CS69" i="19"/>
  <c r="CR69" i="19"/>
  <c r="CQ69" i="19"/>
  <c r="CP69" i="19"/>
  <c r="CO69" i="19"/>
  <c r="CN69" i="19"/>
  <c r="CM69" i="19"/>
  <c r="CL69" i="19"/>
  <c r="CK69" i="19"/>
  <c r="CJ69" i="19"/>
  <c r="CI69" i="19"/>
  <c r="CH69" i="19"/>
  <c r="CG69" i="19"/>
  <c r="CF69" i="19"/>
  <c r="CE69" i="19"/>
  <c r="CD69" i="19"/>
  <c r="CC69" i="19"/>
  <c r="CB69" i="19"/>
  <c r="CA69" i="19"/>
  <c r="BZ69" i="19"/>
  <c r="BY69" i="19"/>
  <c r="BX69" i="19"/>
  <c r="BW69" i="19"/>
  <c r="BV69" i="19"/>
  <c r="BU69" i="19"/>
  <c r="BT69" i="19"/>
  <c r="BS69" i="19"/>
  <c r="BR69" i="19"/>
  <c r="BQ69" i="19"/>
  <c r="BP69" i="19"/>
  <c r="BO69" i="19"/>
  <c r="BN69" i="19"/>
  <c r="BM69" i="19"/>
  <c r="BL69" i="19"/>
  <c r="BK69" i="19"/>
  <c r="BJ69" i="19"/>
  <c r="BI69" i="19"/>
  <c r="BH69" i="19"/>
  <c r="BG69" i="19"/>
  <c r="BF69" i="19"/>
  <c r="BE69" i="19"/>
  <c r="BD69" i="19"/>
  <c r="BC69" i="19"/>
  <c r="BB69" i="19"/>
  <c r="BA69" i="19"/>
  <c r="AZ69" i="19"/>
  <c r="AY69" i="19"/>
  <c r="AX69" i="19"/>
  <c r="AW69" i="19"/>
  <c r="AV69" i="19"/>
  <c r="AU69" i="19"/>
  <c r="AT69" i="19"/>
  <c r="AS69" i="19"/>
  <c r="AR69" i="19"/>
  <c r="AQ69" i="19"/>
  <c r="AP69" i="19"/>
  <c r="AO69" i="19"/>
  <c r="AN69" i="19"/>
  <c r="AM69" i="19"/>
  <c r="AL69" i="19"/>
  <c r="AK69" i="19"/>
  <c r="AJ69" i="19"/>
  <c r="AI69" i="19"/>
  <c r="AH69" i="19"/>
  <c r="AG69" i="19"/>
  <c r="AF69" i="19"/>
  <c r="AE69" i="19"/>
  <c r="AD69" i="19"/>
  <c r="AC69" i="19"/>
  <c r="AB69" i="19"/>
  <c r="AA69" i="19"/>
  <c r="Z69" i="19"/>
  <c r="Y69" i="19"/>
  <c r="X69" i="19"/>
  <c r="W69" i="19"/>
  <c r="V69" i="19"/>
  <c r="U69" i="19"/>
  <c r="T69" i="19"/>
  <c r="S69" i="19"/>
  <c r="R69" i="19"/>
  <c r="Q69" i="19"/>
  <c r="P69" i="19"/>
  <c r="O69" i="19"/>
  <c r="N69" i="19"/>
  <c r="M69" i="19"/>
  <c r="L69" i="19"/>
  <c r="SJ68" i="19"/>
  <c r="SK68" i="19" s="1"/>
  <c r="SI68" i="19"/>
  <c r="SH68" i="19"/>
  <c r="SG68" i="19"/>
  <c r="SF68" i="19"/>
  <c r="SE68" i="19"/>
  <c r="SD68" i="19"/>
  <c r="SC68" i="19"/>
  <c r="SB68" i="19"/>
  <c r="SA68" i="19"/>
  <c r="RZ68" i="19"/>
  <c r="RY68" i="19"/>
  <c r="RX68" i="19"/>
  <c r="RW68" i="19"/>
  <c r="RV68" i="19"/>
  <c r="RU68" i="19"/>
  <c r="RT68" i="19"/>
  <c r="RS68" i="19"/>
  <c r="RR68" i="19"/>
  <c r="RQ68" i="19"/>
  <c r="RP68" i="19"/>
  <c r="RO68" i="19"/>
  <c r="RN68" i="19"/>
  <c r="RM68" i="19"/>
  <c r="RL68" i="19"/>
  <c r="RK68" i="19"/>
  <c r="RJ68" i="19"/>
  <c r="RI68" i="19"/>
  <c r="RH68" i="19"/>
  <c r="RG68" i="19"/>
  <c r="RF68" i="19"/>
  <c r="RE68" i="19"/>
  <c r="RD68" i="19"/>
  <c r="RC68" i="19"/>
  <c r="RB68" i="19"/>
  <c r="RA68" i="19"/>
  <c r="QZ68" i="19"/>
  <c r="QY68" i="19"/>
  <c r="QX68" i="19"/>
  <c r="QW68" i="19"/>
  <c r="QV68" i="19"/>
  <c r="QU68" i="19"/>
  <c r="QT68" i="19"/>
  <c r="QS68" i="19"/>
  <c r="QR68" i="19"/>
  <c r="QQ68" i="19"/>
  <c r="QP68" i="19"/>
  <c r="QO68" i="19"/>
  <c r="QN68" i="19"/>
  <c r="QM68" i="19"/>
  <c r="QL68" i="19"/>
  <c r="QK68" i="19"/>
  <c r="QJ68" i="19"/>
  <c r="QI68" i="19"/>
  <c r="QH68" i="19"/>
  <c r="QG68" i="19"/>
  <c r="QF68" i="19"/>
  <c r="QE68" i="19"/>
  <c r="QD68" i="19"/>
  <c r="QC68" i="19"/>
  <c r="QB68" i="19"/>
  <c r="QA68" i="19"/>
  <c r="PZ68" i="19"/>
  <c r="PY68" i="19"/>
  <c r="PX68" i="19"/>
  <c r="PW68" i="19"/>
  <c r="PV68" i="19"/>
  <c r="PU68" i="19"/>
  <c r="PT68" i="19"/>
  <c r="PS68" i="19"/>
  <c r="PR68" i="19"/>
  <c r="PQ68" i="19"/>
  <c r="PP68" i="19"/>
  <c r="PO68" i="19"/>
  <c r="PN68" i="19"/>
  <c r="PM68" i="19"/>
  <c r="PL68" i="19"/>
  <c r="PK68" i="19"/>
  <c r="PJ68" i="19"/>
  <c r="PI68" i="19"/>
  <c r="PH68" i="19"/>
  <c r="PG68" i="19"/>
  <c r="PF68" i="19"/>
  <c r="PE68" i="19"/>
  <c r="PD68" i="19"/>
  <c r="PC68" i="19"/>
  <c r="PB68" i="19"/>
  <c r="PA68" i="19"/>
  <c r="OZ68" i="19"/>
  <c r="OY68" i="19"/>
  <c r="OX68" i="19"/>
  <c r="OW68" i="19"/>
  <c r="OV68" i="19"/>
  <c r="OU68" i="19"/>
  <c r="OT68" i="19"/>
  <c r="OS68" i="19"/>
  <c r="OR68" i="19"/>
  <c r="OQ68" i="19"/>
  <c r="OP68" i="19"/>
  <c r="OO68" i="19"/>
  <c r="ON68" i="19"/>
  <c r="OM68" i="19"/>
  <c r="OL68" i="19"/>
  <c r="OK68" i="19"/>
  <c r="OJ68" i="19"/>
  <c r="OI68" i="19"/>
  <c r="OH68" i="19"/>
  <c r="OG68" i="19"/>
  <c r="OF68" i="19"/>
  <c r="OE68" i="19"/>
  <c r="OD68" i="19"/>
  <c r="OC68" i="19"/>
  <c r="OB68" i="19"/>
  <c r="OA68" i="19"/>
  <c r="NZ68" i="19"/>
  <c r="NY68" i="19"/>
  <c r="NX68" i="19"/>
  <c r="NW68" i="19"/>
  <c r="NV68" i="19"/>
  <c r="NU68" i="19"/>
  <c r="NT68" i="19"/>
  <c r="NS68" i="19"/>
  <c r="NR68" i="19"/>
  <c r="NQ68" i="19"/>
  <c r="NP68" i="19"/>
  <c r="NO68" i="19"/>
  <c r="NN68" i="19"/>
  <c r="NM68" i="19"/>
  <c r="NL68" i="19"/>
  <c r="NK68" i="19"/>
  <c r="NJ68" i="19"/>
  <c r="NI68" i="19"/>
  <c r="NH68" i="19"/>
  <c r="NG68" i="19"/>
  <c r="NF68" i="19"/>
  <c r="NE68" i="19"/>
  <c r="ND68" i="19"/>
  <c r="NC68" i="19"/>
  <c r="NB68" i="19"/>
  <c r="NA68" i="19"/>
  <c r="MZ68" i="19"/>
  <c r="MY68" i="19"/>
  <c r="MX68" i="19"/>
  <c r="MW68" i="19"/>
  <c r="MV68" i="19"/>
  <c r="MU68" i="19"/>
  <c r="MT68" i="19"/>
  <c r="MS68" i="19"/>
  <c r="MR68" i="19"/>
  <c r="MQ68" i="19"/>
  <c r="MP68" i="19"/>
  <c r="MO68" i="19"/>
  <c r="MN68" i="19"/>
  <c r="MM68" i="19"/>
  <c r="ML68" i="19"/>
  <c r="MK68" i="19"/>
  <c r="MJ68" i="19"/>
  <c r="MI68" i="19"/>
  <c r="MH68" i="19"/>
  <c r="MG68" i="19"/>
  <c r="MF68" i="19"/>
  <c r="ME68" i="19"/>
  <c r="MD68" i="19"/>
  <c r="MC68" i="19"/>
  <c r="MB68" i="19"/>
  <c r="MA68" i="19"/>
  <c r="LZ68" i="19"/>
  <c r="LY68" i="19"/>
  <c r="LX68" i="19"/>
  <c r="LW68" i="19"/>
  <c r="LV68" i="19"/>
  <c r="LU68" i="19"/>
  <c r="LT68" i="19"/>
  <c r="LS68" i="19"/>
  <c r="LR68" i="19"/>
  <c r="LQ68" i="19"/>
  <c r="LP68" i="19"/>
  <c r="LO68" i="19"/>
  <c r="LN68" i="19"/>
  <c r="LM68" i="19"/>
  <c r="LL68" i="19"/>
  <c r="LK68" i="19"/>
  <c r="LJ68" i="19"/>
  <c r="LI68" i="19"/>
  <c r="LH68" i="19"/>
  <c r="LG68" i="19"/>
  <c r="LF68" i="19"/>
  <c r="LE68" i="19"/>
  <c r="LD68" i="19"/>
  <c r="LC68" i="19"/>
  <c r="LB68" i="19"/>
  <c r="LA68" i="19"/>
  <c r="KZ68" i="19"/>
  <c r="KY68" i="19"/>
  <c r="KX68" i="19"/>
  <c r="KW68" i="19"/>
  <c r="KV68" i="19"/>
  <c r="KU68" i="19"/>
  <c r="KT68" i="19"/>
  <c r="KS68" i="19"/>
  <c r="KR68" i="19"/>
  <c r="KQ68" i="19"/>
  <c r="KP68" i="19"/>
  <c r="KO68" i="19"/>
  <c r="KN68" i="19"/>
  <c r="KM68" i="19"/>
  <c r="KL68" i="19"/>
  <c r="KK68" i="19"/>
  <c r="KJ68" i="19"/>
  <c r="KI68" i="19"/>
  <c r="KH68" i="19"/>
  <c r="KG68" i="19"/>
  <c r="KF68" i="19"/>
  <c r="KE68" i="19"/>
  <c r="KD68" i="19"/>
  <c r="KC68" i="19"/>
  <c r="KB68" i="19"/>
  <c r="KA68" i="19"/>
  <c r="JZ68" i="19"/>
  <c r="JY68" i="19"/>
  <c r="JX68" i="19"/>
  <c r="JW68" i="19"/>
  <c r="JV68" i="19"/>
  <c r="JU68" i="19"/>
  <c r="JT68" i="19"/>
  <c r="JS68" i="19"/>
  <c r="JR68" i="19"/>
  <c r="JQ68" i="19"/>
  <c r="JP68" i="19"/>
  <c r="JO68" i="19"/>
  <c r="JN68" i="19"/>
  <c r="JM68" i="19"/>
  <c r="JL68" i="19"/>
  <c r="JK68" i="19"/>
  <c r="JJ68" i="19"/>
  <c r="JI68" i="19"/>
  <c r="JH68" i="19"/>
  <c r="JG68" i="19"/>
  <c r="JF68" i="19"/>
  <c r="JE68" i="19"/>
  <c r="JD68" i="19"/>
  <c r="JC68" i="19"/>
  <c r="JB68" i="19"/>
  <c r="JA68" i="19"/>
  <c r="IZ68" i="19"/>
  <c r="IY68" i="19"/>
  <c r="IX68" i="19"/>
  <c r="IW68" i="19"/>
  <c r="IV68" i="19"/>
  <c r="IU68" i="19"/>
  <c r="IT68" i="19"/>
  <c r="IS68" i="19"/>
  <c r="IR68" i="19"/>
  <c r="IQ68" i="19"/>
  <c r="IP68" i="19"/>
  <c r="IO68" i="19"/>
  <c r="IN68" i="19"/>
  <c r="IM68" i="19"/>
  <c r="IL68" i="19"/>
  <c r="IK68" i="19"/>
  <c r="IJ68" i="19"/>
  <c r="II68" i="19"/>
  <c r="IH68" i="19"/>
  <c r="IG68" i="19"/>
  <c r="IF68" i="19"/>
  <c r="IE68" i="19"/>
  <c r="ID68" i="19"/>
  <c r="IC68" i="19"/>
  <c r="IB68" i="19"/>
  <c r="IA68" i="19"/>
  <c r="HZ68" i="19"/>
  <c r="HY68" i="19"/>
  <c r="HX68" i="19"/>
  <c r="HW68" i="19"/>
  <c r="HV68" i="19"/>
  <c r="HU68" i="19"/>
  <c r="HT68" i="19"/>
  <c r="HS68" i="19"/>
  <c r="HR68" i="19"/>
  <c r="HQ68" i="19"/>
  <c r="HP68" i="19"/>
  <c r="HO68" i="19"/>
  <c r="HN68" i="19"/>
  <c r="HM68" i="19"/>
  <c r="HL68" i="19"/>
  <c r="HK68" i="19"/>
  <c r="HJ68" i="19"/>
  <c r="HI68" i="19"/>
  <c r="HH68" i="19"/>
  <c r="HG68" i="19"/>
  <c r="HF68" i="19"/>
  <c r="HE68" i="19"/>
  <c r="HD68" i="19"/>
  <c r="HC68" i="19"/>
  <c r="HB68" i="19"/>
  <c r="HA68" i="19"/>
  <c r="GZ68" i="19"/>
  <c r="GY68" i="19"/>
  <c r="GX68" i="19"/>
  <c r="GW68" i="19"/>
  <c r="GV68" i="19"/>
  <c r="GU68" i="19"/>
  <c r="GT68" i="19"/>
  <c r="GS68" i="19"/>
  <c r="GR68" i="19"/>
  <c r="GQ68" i="19"/>
  <c r="GP68" i="19"/>
  <c r="GO68" i="19"/>
  <c r="GN68" i="19"/>
  <c r="GM68" i="19"/>
  <c r="GL68" i="19"/>
  <c r="GK68" i="19"/>
  <c r="GJ68" i="19"/>
  <c r="GI68" i="19"/>
  <c r="GH68" i="19"/>
  <c r="GG68" i="19"/>
  <c r="GF68" i="19"/>
  <c r="GE68" i="19"/>
  <c r="GD68" i="19"/>
  <c r="GC68" i="19"/>
  <c r="GB68" i="19"/>
  <c r="GA68" i="19"/>
  <c r="FZ68" i="19"/>
  <c r="FY68" i="19"/>
  <c r="FX68" i="19"/>
  <c r="FW68" i="19"/>
  <c r="FV68" i="19"/>
  <c r="FU68" i="19"/>
  <c r="FT68" i="19"/>
  <c r="FS68" i="19"/>
  <c r="FR68" i="19"/>
  <c r="FQ68" i="19"/>
  <c r="FP68" i="19"/>
  <c r="FO68" i="19"/>
  <c r="FN68" i="19"/>
  <c r="FM68" i="19"/>
  <c r="FL68" i="19"/>
  <c r="FK68" i="19"/>
  <c r="FJ68" i="19"/>
  <c r="FI68" i="19"/>
  <c r="FH68" i="19"/>
  <c r="FG68" i="19"/>
  <c r="FF68" i="19"/>
  <c r="FE68" i="19"/>
  <c r="FD68" i="19"/>
  <c r="FC68" i="19"/>
  <c r="FB68" i="19"/>
  <c r="FA68" i="19"/>
  <c r="EZ68" i="19"/>
  <c r="EY68" i="19"/>
  <c r="EX68" i="19"/>
  <c r="EW68" i="19"/>
  <c r="EV68" i="19"/>
  <c r="EU68" i="19"/>
  <c r="ET68" i="19"/>
  <c r="ES68" i="19"/>
  <c r="ER68" i="19"/>
  <c r="EQ68" i="19"/>
  <c r="EP68" i="19"/>
  <c r="EO68" i="19"/>
  <c r="EN68" i="19"/>
  <c r="EM68" i="19"/>
  <c r="EL68" i="19"/>
  <c r="EK68" i="19"/>
  <c r="EJ68" i="19"/>
  <c r="EI68" i="19"/>
  <c r="EH68" i="19"/>
  <c r="EG68" i="19"/>
  <c r="EF68" i="19"/>
  <c r="EE68" i="19"/>
  <c r="ED68" i="19"/>
  <c r="EC68" i="19"/>
  <c r="EB68" i="19"/>
  <c r="EA68" i="19"/>
  <c r="DZ68" i="19"/>
  <c r="DY68" i="19"/>
  <c r="DX68" i="19"/>
  <c r="DW68" i="19"/>
  <c r="DV68" i="19"/>
  <c r="DU68" i="19"/>
  <c r="DT68" i="19"/>
  <c r="DS68" i="19"/>
  <c r="DR68" i="19"/>
  <c r="DQ68" i="19"/>
  <c r="DP68" i="19"/>
  <c r="DO68" i="19"/>
  <c r="DN68" i="19"/>
  <c r="DM68" i="19"/>
  <c r="DL68" i="19"/>
  <c r="DK68" i="19"/>
  <c r="DJ68" i="19"/>
  <c r="DI68" i="19"/>
  <c r="DH68" i="19"/>
  <c r="DG68" i="19"/>
  <c r="DF68" i="19"/>
  <c r="DE68" i="19"/>
  <c r="DD68" i="19"/>
  <c r="DC68" i="19"/>
  <c r="DB68" i="19"/>
  <c r="DA68" i="19"/>
  <c r="CZ68" i="19"/>
  <c r="CY68" i="19"/>
  <c r="CX68" i="19"/>
  <c r="CW68" i="19"/>
  <c r="CV68" i="19"/>
  <c r="CU68" i="19"/>
  <c r="CT68" i="19"/>
  <c r="CS68" i="19"/>
  <c r="CR68" i="19"/>
  <c r="CQ68" i="19"/>
  <c r="CP68" i="19"/>
  <c r="CO68" i="19"/>
  <c r="CN68" i="19"/>
  <c r="CM68" i="19"/>
  <c r="CL68" i="19"/>
  <c r="CK68" i="19"/>
  <c r="CJ68" i="19"/>
  <c r="CI68" i="19"/>
  <c r="CH68" i="19"/>
  <c r="CG68" i="19"/>
  <c r="CF68" i="19"/>
  <c r="CE68" i="19"/>
  <c r="CD68" i="19"/>
  <c r="CC68" i="19"/>
  <c r="CB68" i="19"/>
  <c r="CA68" i="19"/>
  <c r="BZ68" i="19"/>
  <c r="BY68" i="19"/>
  <c r="BX68" i="19"/>
  <c r="BW68" i="19"/>
  <c r="BV68" i="19"/>
  <c r="BU68" i="19"/>
  <c r="BT68" i="19"/>
  <c r="BS68" i="19"/>
  <c r="BR68" i="19"/>
  <c r="BQ68" i="19"/>
  <c r="BP68" i="19"/>
  <c r="BO68" i="19"/>
  <c r="BN68" i="19"/>
  <c r="BM68" i="19"/>
  <c r="BL68" i="19"/>
  <c r="BK68" i="19"/>
  <c r="BJ68" i="19"/>
  <c r="BI68" i="19"/>
  <c r="BH68" i="19"/>
  <c r="BG68" i="19"/>
  <c r="BF68" i="19"/>
  <c r="BE68" i="19"/>
  <c r="BD68" i="19"/>
  <c r="BC68" i="19"/>
  <c r="BB68" i="19"/>
  <c r="BA68" i="19"/>
  <c r="AZ68" i="19"/>
  <c r="AY68" i="19"/>
  <c r="AX68" i="19"/>
  <c r="AW68" i="19"/>
  <c r="AV68" i="19"/>
  <c r="AU68" i="19"/>
  <c r="AT68" i="19"/>
  <c r="AS68" i="19"/>
  <c r="AR68" i="19"/>
  <c r="AQ68" i="19"/>
  <c r="AP68" i="19"/>
  <c r="AO68" i="19"/>
  <c r="AN68" i="19"/>
  <c r="AM68" i="19"/>
  <c r="AL68" i="19"/>
  <c r="AK68" i="19"/>
  <c r="AJ68" i="19"/>
  <c r="AI68" i="19"/>
  <c r="AH68" i="19"/>
  <c r="AG68" i="19"/>
  <c r="AF68" i="19"/>
  <c r="AE68" i="19"/>
  <c r="AD68" i="19"/>
  <c r="AC68" i="19"/>
  <c r="AB68" i="19"/>
  <c r="AA68" i="19"/>
  <c r="Z68" i="19"/>
  <c r="Y68" i="19"/>
  <c r="X68" i="19"/>
  <c r="W68" i="19"/>
  <c r="V68" i="19"/>
  <c r="U68" i="19"/>
  <c r="T68" i="19"/>
  <c r="S68" i="19"/>
  <c r="R68" i="19"/>
  <c r="Q68" i="19"/>
  <c r="P68" i="19"/>
  <c r="O68" i="19"/>
  <c r="N68" i="19"/>
  <c r="M68" i="19"/>
  <c r="L68" i="19"/>
  <c r="SJ66" i="19"/>
  <c r="SK66" i="19" s="1"/>
  <c r="SI66" i="19"/>
  <c r="SH66" i="19"/>
  <c r="SG66" i="19"/>
  <c r="SF66" i="19"/>
  <c r="SE66" i="19"/>
  <c r="SD66" i="19"/>
  <c r="SC66" i="19"/>
  <c r="SB66" i="19"/>
  <c r="SA66" i="19"/>
  <c r="RZ66" i="19"/>
  <c r="RY66" i="19"/>
  <c r="RX66" i="19"/>
  <c r="RW66" i="19"/>
  <c r="RV66" i="19"/>
  <c r="RU66" i="19"/>
  <c r="RT66" i="19"/>
  <c r="RS66" i="19"/>
  <c r="RR66" i="19"/>
  <c r="RQ66" i="19"/>
  <c r="RP66" i="19"/>
  <c r="RO66" i="19"/>
  <c r="RN66" i="19"/>
  <c r="RM66" i="19"/>
  <c r="RL66" i="19"/>
  <c r="RK66" i="19"/>
  <c r="RJ66" i="19"/>
  <c r="RI66" i="19"/>
  <c r="RH66" i="19"/>
  <c r="RG66" i="19"/>
  <c r="RF66" i="19"/>
  <c r="RE66" i="19"/>
  <c r="RD66" i="19"/>
  <c r="RC66" i="19"/>
  <c r="RB66" i="19"/>
  <c r="RA66" i="19"/>
  <c r="QZ66" i="19"/>
  <c r="QY66" i="19"/>
  <c r="QX66" i="19"/>
  <c r="QW66" i="19"/>
  <c r="QV66" i="19"/>
  <c r="QU66" i="19"/>
  <c r="QT66" i="19"/>
  <c r="QS66" i="19"/>
  <c r="QR66" i="19"/>
  <c r="QQ66" i="19"/>
  <c r="QP66" i="19"/>
  <c r="QO66" i="19"/>
  <c r="QN66" i="19"/>
  <c r="QM66" i="19"/>
  <c r="QL66" i="19"/>
  <c r="QK66" i="19"/>
  <c r="QJ66" i="19"/>
  <c r="QI66" i="19"/>
  <c r="QH66" i="19"/>
  <c r="QG66" i="19"/>
  <c r="QF66" i="19"/>
  <c r="QE66" i="19"/>
  <c r="QD66" i="19"/>
  <c r="QC66" i="19"/>
  <c r="QB66" i="19"/>
  <c r="QA66" i="19"/>
  <c r="PZ66" i="19"/>
  <c r="PY66" i="19"/>
  <c r="PX66" i="19"/>
  <c r="PW66" i="19"/>
  <c r="PV66" i="19"/>
  <c r="PU66" i="19"/>
  <c r="PT66" i="19"/>
  <c r="PS66" i="19"/>
  <c r="PR66" i="19"/>
  <c r="PQ66" i="19"/>
  <c r="PP66" i="19"/>
  <c r="PO66" i="19"/>
  <c r="PN66" i="19"/>
  <c r="PM66" i="19"/>
  <c r="PL66" i="19"/>
  <c r="PK66" i="19"/>
  <c r="PJ66" i="19"/>
  <c r="PI66" i="19"/>
  <c r="PH66" i="19"/>
  <c r="PG66" i="19"/>
  <c r="PF66" i="19"/>
  <c r="PE66" i="19"/>
  <c r="PD66" i="19"/>
  <c r="PC66" i="19"/>
  <c r="PB66" i="19"/>
  <c r="PA66" i="19"/>
  <c r="OZ66" i="19"/>
  <c r="OY66" i="19"/>
  <c r="OX66" i="19"/>
  <c r="OW66" i="19"/>
  <c r="OV66" i="19"/>
  <c r="OU66" i="19"/>
  <c r="OT66" i="19"/>
  <c r="OS66" i="19"/>
  <c r="OR66" i="19"/>
  <c r="OQ66" i="19"/>
  <c r="OP66" i="19"/>
  <c r="OO66" i="19"/>
  <c r="ON66" i="19"/>
  <c r="OM66" i="19"/>
  <c r="OL66" i="19"/>
  <c r="OK66" i="19"/>
  <c r="OJ66" i="19"/>
  <c r="OI66" i="19"/>
  <c r="OH66" i="19"/>
  <c r="OG66" i="19"/>
  <c r="OF66" i="19"/>
  <c r="OE66" i="19"/>
  <c r="OD66" i="19"/>
  <c r="OC66" i="19"/>
  <c r="OB66" i="19"/>
  <c r="OA66" i="19"/>
  <c r="NZ66" i="19"/>
  <c r="NY66" i="19"/>
  <c r="NX66" i="19"/>
  <c r="NW66" i="19"/>
  <c r="NV66" i="19"/>
  <c r="NU66" i="19"/>
  <c r="NT66" i="19"/>
  <c r="NS66" i="19"/>
  <c r="NR66" i="19"/>
  <c r="NQ66" i="19"/>
  <c r="NP66" i="19"/>
  <c r="NO66" i="19"/>
  <c r="NN66" i="19"/>
  <c r="NM66" i="19"/>
  <c r="NL66" i="19"/>
  <c r="NK66" i="19"/>
  <c r="NJ66" i="19"/>
  <c r="NI66" i="19"/>
  <c r="NH66" i="19"/>
  <c r="NG66" i="19"/>
  <c r="NF66" i="19"/>
  <c r="NE66" i="19"/>
  <c r="ND66" i="19"/>
  <c r="NC66" i="19"/>
  <c r="NB66" i="19"/>
  <c r="NA66" i="19"/>
  <c r="MZ66" i="19"/>
  <c r="MY66" i="19"/>
  <c r="MX66" i="19"/>
  <c r="MW66" i="19"/>
  <c r="MV66" i="19"/>
  <c r="MU66" i="19"/>
  <c r="MT66" i="19"/>
  <c r="MS66" i="19"/>
  <c r="MR66" i="19"/>
  <c r="MQ66" i="19"/>
  <c r="MP66" i="19"/>
  <c r="MO66" i="19"/>
  <c r="MN66" i="19"/>
  <c r="MM66" i="19"/>
  <c r="ML66" i="19"/>
  <c r="MK66" i="19"/>
  <c r="MJ66" i="19"/>
  <c r="MI66" i="19"/>
  <c r="MH66" i="19"/>
  <c r="MG66" i="19"/>
  <c r="MF66" i="19"/>
  <c r="ME66" i="19"/>
  <c r="MD66" i="19"/>
  <c r="MC66" i="19"/>
  <c r="MB66" i="19"/>
  <c r="MA66" i="19"/>
  <c r="LZ66" i="19"/>
  <c r="LY66" i="19"/>
  <c r="LX66" i="19"/>
  <c r="LW66" i="19"/>
  <c r="LV66" i="19"/>
  <c r="LU66" i="19"/>
  <c r="LT66" i="19"/>
  <c r="LS66" i="19"/>
  <c r="LR66" i="19"/>
  <c r="LQ66" i="19"/>
  <c r="LP66" i="19"/>
  <c r="LO66" i="19"/>
  <c r="LN66" i="19"/>
  <c r="LM66" i="19"/>
  <c r="LL66" i="19"/>
  <c r="LK66" i="19"/>
  <c r="LJ66" i="19"/>
  <c r="LI66" i="19"/>
  <c r="LH66" i="19"/>
  <c r="LG66" i="19"/>
  <c r="LF66" i="19"/>
  <c r="LE66" i="19"/>
  <c r="LD66" i="19"/>
  <c r="LC66" i="19"/>
  <c r="LB66" i="19"/>
  <c r="LA66" i="19"/>
  <c r="KZ66" i="19"/>
  <c r="KY66" i="19"/>
  <c r="KX66" i="19"/>
  <c r="KW66" i="19"/>
  <c r="KV66" i="19"/>
  <c r="KU66" i="19"/>
  <c r="KT66" i="19"/>
  <c r="KS66" i="19"/>
  <c r="KR66" i="19"/>
  <c r="KQ66" i="19"/>
  <c r="KP66" i="19"/>
  <c r="KO66" i="19"/>
  <c r="KN66" i="19"/>
  <c r="KM66" i="19"/>
  <c r="KL66" i="19"/>
  <c r="KK66" i="19"/>
  <c r="KJ66" i="19"/>
  <c r="KI66" i="19"/>
  <c r="KH66" i="19"/>
  <c r="KG66" i="19"/>
  <c r="KF66" i="19"/>
  <c r="KE66" i="19"/>
  <c r="KD66" i="19"/>
  <c r="KC66" i="19"/>
  <c r="KB66" i="19"/>
  <c r="KA66" i="19"/>
  <c r="JZ66" i="19"/>
  <c r="JY66" i="19"/>
  <c r="JX66" i="19"/>
  <c r="JW66" i="19"/>
  <c r="JV66" i="19"/>
  <c r="JU66" i="19"/>
  <c r="JT66" i="19"/>
  <c r="JS66" i="19"/>
  <c r="JR66" i="19"/>
  <c r="JQ66" i="19"/>
  <c r="JP66" i="19"/>
  <c r="JO66" i="19"/>
  <c r="JN66" i="19"/>
  <c r="JM66" i="19"/>
  <c r="JL66" i="19"/>
  <c r="JK66" i="19"/>
  <c r="JJ66" i="19"/>
  <c r="JI66" i="19"/>
  <c r="JH66" i="19"/>
  <c r="JG66" i="19"/>
  <c r="JF66" i="19"/>
  <c r="JE66" i="19"/>
  <c r="JD66" i="19"/>
  <c r="JC66" i="19"/>
  <c r="JB66" i="19"/>
  <c r="JA66" i="19"/>
  <c r="IZ66" i="19"/>
  <c r="IY66" i="19"/>
  <c r="IX66" i="19"/>
  <c r="IW66" i="19"/>
  <c r="IV66" i="19"/>
  <c r="IU66" i="19"/>
  <c r="IT66" i="19"/>
  <c r="IS66" i="19"/>
  <c r="IR66" i="19"/>
  <c r="IQ66" i="19"/>
  <c r="IP66" i="19"/>
  <c r="IO66" i="19"/>
  <c r="IN66" i="19"/>
  <c r="IM66" i="19"/>
  <c r="IL66" i="19"/>
  <c r="IK66" i="19"/>
  <c r="IJ66" i="19"/>
  <c r="II66" i="19"/>
  <c r="IH66" i="19"/>
  <c r="IG66" i="19"/>
  <c r="IF66" i="19"/>
  <c r="IE66" i="19"/>
  <c r="ID66" i="19"/>
  <c r="IC66" i="19"/>
  <c r="IB66" i="19"/>
  <c r="IA66" i="19"/>
  <c r="HZ66" i="19"/>
  <c r="HY66" i="19"/>
  <c r="HX66" i="19"/>
  <c r="HW66" i="19"/>
  <c r="HV66" i="19"/>
  <c r="HU66" i="19"/>
  <c r="HT66" i="19"/>
  <c r="HS66" i="19"/>
  <c r="HR66" i="19"/>
  <c r="HQ66" i="19"/>
  <c r="HP66" i="19"/>
  <c r="HO66" i="19"/>
  <c r="HN66" i="19"/>
  <c r="HM66" i="19"/>
  <c r="HL66" i="19"/>
  <c r="HK66" i="19"/>
  <c r="HJ66" i="19"/>
  <c r="HI66" i="19"/>
  <c r="HH66" i="19"/>
  <c r="HG66" i="19"/>
  <c r="HF66" i="19"/>
  <c r="HE66" i="19"/>
  <c r="HD66" i="19"/>
  <c r="HC66" i="19"/>
  <c r="HB66" i="19"/>
  <c r="HA66" i="19"/>
  <c r="GZ66" i="19"/>
  <c r="GY66" i="19"/>
  <c r="GX66" i="19"/>
  <c r="GW66" i="19"/>
  <c r="GV66" i="19"/>
  <c r="GU66" i="19"/>
  <c r="GT66" i="19"/>
  <c r="GS66" i="19"/>
  <c r="GR66" i="19"/>
  <c r="GQ66" i="19"/>
  <c r="GP66" i="19"/>
  <c r="GO66" i="19"/>
  <c r="GN66" i="19"/>
  <c r="GM66" i="19"/>
  <c r="GL66" i="19"/>
  <c r="GK66" i="19"/>
  <c r="GJ66" i="19"/>
  <c r="GI66" i="19"/>
  <c r="GH66" i="19"/>
  <c r="GG66" i="19"/>
  <c r="GF66" i="19"/>
  <c r="GE66" i="19"/>
  <c r="GD66" i="19"/>
  <c r="GC66" i="19"/>
  <c r="GB66" i="19"/>
  <c r="GA66" i="19"/>
  <c r="FZ66" i="19"/>
  <c r="FY66" i="19"/>
  <c r="FX66" i="19"/>
  <c r="FW66" i="19"/>
  <c r="FV66" i="19"/>
  <c r="FU66" i="19"/>
  <c r="FT66" i="19"/>
  <c r="FS66" i="19"/>
  <c r="FR66" i="19"/>
  <c r="FQ66" i="19"/>
  <c r="FP66" i="19"/>
  <c r="FO66" i="19"/>
  <c r="FN66" i="19"/>
  <c r="FM66" i="19"/>
  <c r="FL66" i="19"/>
  <c r="FK66" i="19"/>
  <c r="FJ66" i="19"/>
  <c r="FI66" i="19"/>
  <c r="FH66" i="19"/>
  <c r="FG66" i="19"/>
  <c r="FF66" i="19"/>
  <c r="FE66" i="19"/>
  <c r="FD66" i="19"/>
  <c r="FC66" i="19"/>
  <c r="FB66" i="19"/>
  <c r="FA66" i="19"/>
  <c r="EZ66" i="19"/>
  <c r="EY66" i="19"/>
  <c r="EX66" i="19"/>
  <c r="EW66" i="19"/>
  <c r="EV66" i="19"/>
  <c r="EU66" i="19"/>
  <c r="ET66" i="19"/>
  <c r="ES66" i="19"/>
  <c r="ER66" i="19"/>
  <c r="EQ66" i="19"/>
  <c r="EP66" i="19"/>
  <c r="EO66" i="19"/>
  <c r="EN66" i="19"/>
  <c r="EM66" i="19"/>
  <c r="EL66" i="19"/>
  <c r="EK66" i="19"/>
  <c r="EJ66" i="19"/>
  <c r="EI66" i="19"/>
  <c r="EH66" i="19"/>
  <c r="EG66" i="19"/>
  <c r="EF66" i="19"/>
  <c r="EE66" i="19"/>
  <c r="ED66" i="19"/>
  <c r="EC66" i="19"/>
  <c r="EB66" i="19"/>
  <c r="EA66" i="19"/>
  <c r="DZ66" i="19"/>
  <c r="DY66" i="19"/>
  <c r="DX66" i="19"/>
  <c r="DW66" i="19"/>
  <c r="DV66" i="19"/>
  <c r="DU66" i="19"/>
  <c r="DT66" i="19"/>
  <c r="DS66" i="19"/>
  <c r="DR66" i="19"/>
  <c r="DQ66" i="19"/>
  <c r="DP66" i="19"/>
  <c r="DO66" i="19"/>
  <c r="DN66" i="19"/>
  <c r="DM66" i="19"/>
  <c r="DL66" i="19"/>
  <c r="DK66" i="19"/>
  <c r="DJ66" i="19"/>
  <c r="DI66" i="19"/>
  <c r="DH66" i="19"/>
  <c r="DG66" i="19"/>
  <c r="DF66" i="19"/>
  <c r="DE66" i="19"/>
  <c r="DD66" i="19"/>
  <c r="DC66" i="19"/>
  <c r="DB66" i="19"/>
  <c r="DA66" i="19"/>
  <c r="CZ66" i="19"/>
  <c r="CY66" i="19"/>
  <c r="CX66" i="19"/>
  <c r="CW66" i="19"/>
  <c r="CV66" i="19"/>
  <c r="CU66" i="19"/>
  <c r="CT66" i="19"/>
  <c r="CS66" i="19"/>
  <c r="CR66" i="19"/>
  <c r="CQ66" i="19"/>
  <c r="CP66" i="19"/>
  <c r="CO66" i="19"/>
  <c r="CN66" i="19"/>
  <c r="CM66" i="19"/>
  <c r="CL66" i="19"/>
  <c r="CK66" i="19"/>
  <c r="CJ66" i="19"/>
  <c r="CI66" i="19"/>
  <c r="CH66" i="19"/>
  <c r="CG66" i="19"/>
  <c r="CF66" i="19"/>
  <c r="CE66" i="19"/>
  <c r="CD66" i="19"/>
  <c r="CC66" i="19"/>
  <c r="CB66" i="19"/>
  <c r="CA66" i="19"/>
  <c r="BZ66" i="19"/>
  <c r="BY66" i="19"/>
  <c r="BX66" i="19"/>
  <c r="BW66" i="19"/>
  <c r="BV66" i="19"/>
  <c r="BU66" i="19"/>
  <c r="BT66" i="19"/>
  <c r="BS66" i="19"/>
  <c r="BR66" i="19"/>
  <c r="BQ66" i="19"/>
  <c r="BP66" i="19"/>
  <c r="BO66" i="19"/>
  <c r="BN66" i="19"/>
  <c r="BM66" i="19"/>
  <c r="BL66" i="19"/>
  <c r="BK66" i="19"/>
  <c r="BJ66" i="19"/>
  <c r="BI66" i="19"/>
  <c r="BH66" i="19"/>
  <c r="BG66" i="19"/>
  <c r="BF66" i="19"/>
  <c r="BE66" i="19"/>
  <c r="BD66" i="19"/>
  <c r="BC66" i="19"/>
  <c r="BB66" i="19"/>
  <c r="BA66" i="19"/>
  <c r="AZ66" i="19"/>
  <c r="AY66" i="19"/>
  <c r="AX66" i="19"/>
  <c r="AW66" i="19"/>
  <c r="AV66" i="19"/>
  <c r="AU66" i="19"/>
  <c r="AT66" i="19"/>
  <c r="AS66" i="19"/>
  <c r="AR66" i="19"/>
  <c r="AQ66" i="19"/>
  <c r="AP66" i="19"/>
  <c r="AO66" i="19"/>
  <c r="AN66" i="19"/>
  <c r="AM66" i="19"/>
  <c r="AL66" i="19"/>
  <c r="AK66" i="19"/>
  <c r="AJ66" i="19"/>
  <c r="AI66" i="19"/>
  <c r="AH66" i="19"/>
  <c r="AG66" i="19"/>
  <c r="AF66" i="19"/>
  <c r="AE66" i="19"/>
  <c r="AD66" i="19"/>
  <c r="AC66" i="19"/>
  <c r="AB66" i="19"/>
  <c r="AA66" i="19"/>
  <c r="Z66" i="19"/>
  <c r="Y66" i="19"/>
  <c r="X66" i="19"/>
  <c r="W66" i="19"/>
  <c r="V66" i="19"/>
  <c r="U66" i="19"/>
  <c r="T66" i="19"/>
  <c r="S66" i="19"/>
  <c r="R66" i="19"/>
  <c r="Q66" i="19"/>
  <c r="P66" i="19"/>
  <c r="O66" i="19"/>
  <c r="N66" i="19"/>
  <c r="M66" i="19"/>
  <c r="L66" i="19"/>
  <c r="SK65" i="19"/>
  <c r="SJ65" i="19"/>
  <c r="SI65" i="19"/>
  <c r="SH65" i="19"/>
  <c r="SG65" i="19"/>
  <c r="SF65" i="19"/>
  <c r="SE65" i="19"/>
  <c r="SD65" i="19"/>
  <c r="SC65" i="19"/>
  <c r="SB65" i="19"/>
  <c r="SA65" i="19"/>
  <c r="RZ65" i="19"/>
  <c r="RY65" i="19"/>
  <c r="RX65" i="19"/>
  <c r="RW65" i="19"/>
  <c r="RV65" i="19"/>
  <c r="RU65" i="19"/>
  <c r="RT65" i="19"/>
  <c r="RS65" i="19"/>
  <c r="RR65" i="19"/>
  <c r="RQ65" i="19"/>
  <c r="RP65" i="19"/>
  <c r="RO65" i="19"/>
  <c r="RN65" i="19"/>
  <c r="RM65" i="19"/>
  <c r="RL65" i="19"/>
  <c r="RK65" i="19"/>
  <c r="RJ65" i="19"/>
  <c r="RI65" i="19"/>
  <c r="RH65" i="19"/>
  <c r="RG65" i="19"/>
  <c r="RF65" i="19"/>
  <c r="RE65" i="19"/>
  <c r="RD65" i="19"/>
  <c r="RC65" i="19"/>
  <c r="RB65" i="19"/>
  <c r="RA65" i="19"/>
  <c r="QZ65" i="19"/>
  <c r="QY65" i="19"/>
  <c r="QX65" i="19"/>
  <c r="QW65" i="19"/>
  <c r="QV65" i="19"/>
  <c r="QU65" i="19"/>
  <c r="QT65" i="19"/>
  <c r="QS65" i="19"/>
  <c r="QR65" i="19"/>
  <c r="QQ65" i="19"/>
  <c r="QP65" i="19"/>
  <c r="QO65" i="19"/>
  <c r="QN65" i="19"/>
  <c r="QM65" i="19"/>
  <c r="QL65" i="19"/>
  <c r="QK65" i="19"/>
  <c r="QJ65" i="19"/>
  <c r="QI65" i="19"/>
  <c r="QH65" i="19"/>
  <c r="QG65" i="19"/>
  <c r="QF65" i="19"/>
  <c r="QE65" i="19"/>
  <c r="QD65" i="19"/>
  <c r="QC65" i="19"/>
  <c r="QB65" i="19"/>
  <c r="QA65" i="19"/>
  <c r="PZ65" i="19"/>
  <c r="PY65" i="19"/>
  <c r="PX65" i="19"/>
  <c r="PW65" i="19"/>
  <c r="PV65" i="19"/>
  <c r="PU65" i="19"/>
  <c r="PT65" i="19"/>
  <c r="PS65" i="19"/>
  <c r="PR65" i="19"/>
  <c r="PQ65" i="19"/>
  <c r="PP65" i="19"/>
  <c r="PO65" i="19"/>
  <c r="PN65" i="19"/>
  <c r="PM65" i="19"/>
  <c r="PL65" i="19"/>
  <c r="PK65" i="19"/>
  <c r="PJ65" i="19"/>
  <c r="PI65" i="19"/>
  <c r="PH65" i="19"/>
  <c r="PG65" i="19"/>
  <c r="PF65" i="19"/>
  <c r="PE65" i="19"/>
  <c r="PD65" i="19"/>
  <c r="PC65" i="19"/>
  <c r="PB65" i="19"/>
  <c r="PA65" i="19"/>
  <c r="OZ65" i="19"/>
  <c r="OY65" i="19"/>
  <c r="OX65" i="19"/>
  <c r="OW65" i="19"/>
  <c r="OV65" i="19"/>
  <c r="OU65" i="19"/>
  <c r="OT65" i="19"/>
  <c r="OS65" i="19"/>
  <c r="OR65" i="19"/>
  <c r="OQ65" i="19"/>
  <c r="OP65" i="19"/>
  <c r="OO65" i="19"/>
  <c r="ON65" i="19"/>
  <c r="OM65" i="19"/>
  <c r="OL65" i="19"/>
  <c r="OK65" i="19"/>
  <c r="OJ65" i="19"/>
  <c r="OI65" i="19"/>
  <c r="OH65" i="19"/>
  <c r="OG65" i="19"/>
  <c r="OF65" i="19"/>
  <c r="OE65" i="19"/>
  <c r="OD65" i="19"/>
  <c r="OC65" i="19"/>
  <c r="OB65" i="19"/>
  <c r="OA65" i="19"/>
  <c r="NZ65" i="19"/>
  <c r="NY65" i="19"/>
  <c r="NX65" i="19"/>
  <c r="NW65" i="19"/>
  <c r="NV65" i="19"/>
  <c r="NU65" i="19"/>
  <c r="NT65" i="19"/>
  <c r="NS65" i="19"/>
  <c r="NR65" i="19"/>
  <c r="NQ65" i="19"/>
  <c r="NP65" i="19"/>
  <c r="NO65" i="19"/>
  <c r="NN65" i="19"/>
  <c r="NM65" i="19"/>
  <c r="NL65" i="19"/>
  <c r="NK65" i="19"/>
  <c r="NJ65" i="19"/>
  <c r="NI65" i="19"/>
  <c r="NH65" i="19"/>
  <c r="NG65" i="19"/>
  <c r="NF65" i="19"/>
  <c r="NE65" i="19"/>
  <c r="ND65" i="19"/>
  <c r="NC65" i="19"/>
  <c r="NB65" i="19"/>
  <c r="NA65" i="19"/>
  <c r="MZ65" i="19"/>
  <c r="MY65" i="19"/>
  <c r="MX65" i="19"/>
  <c r="MW65" i="19"/>
  <c r="MV65" i="19"/>
  <c r="MU65" i="19"/>
  <c r="MT65" i="19"/>
  <c r="MS65" i="19"/>
  <c r="MR65" i="19"/>
  <c r="MQ65" i="19"/>
  <c r="MP65" i="19"/>
  <c r="MO65" i="19"/>
  <c r="MN65" i="19"/>
  <c r="MM65" i="19"/>
  <c r="ML65" i="19"/>
  <c r="MK65" i="19"/>
  <c r="MJ65" i="19"/>
  <c r="MI65" i="19"/>
  <c r="MH65" i="19"/>
  <c r="MG65" i="19"/>
  <c r="MF65" i="19"/>
  <c r="ME65" i="19"/>
  <c r="MD65" i="19"/>
  <c r="MC65" i="19"/>
  <c r="MB65" i="19"/>
  <c r="MA65" i="19"/>
  <c r="LZ65" i="19"/>
  <c r="LY65" i="19"/>
  <c r="LX65" i="19"/>
  <c r="LW65" i="19"/>
  <c r="LV65" i="19"/>
  <c r="LU65" i="19"/>
  <c r="LT65" i="19"/>
  <c r="LS65" i="19"/>
  <c r="LR65" i="19"/>
  <c r="LQ65" i="19"/>
  <c r="LP65" i="19"/>
  <c r="LO65" i="19"/>
  <c r="LN65" i="19"/>
  <c r="LM65" i="19"/>
  <c r="LL65" i="19"/>
  <c r="LK65" i="19"/>
  <c r="LJ65" i="19"/>
  <c r="LI65" i="19"/>
  <c r="LH65" i="19"/>
  <c r="LG65" i="19"/>
  <c r="LF65" i="19"/>
  <c r="LE65" i="19"/>
  <c r="LD65" i="19"/>
  <c r="LC65" i="19"/>
  <c r="LB65" i="19"/>
  <c r="LA65" i="19"/>
  <c r="KZ65" i="19"/>
  <c r="KY65" i="19"/>
  <c r="KX65" i="19"/>
  <c r="KW65" i="19"/>
  <c r="KV65" i="19"/>
  <c r="KU65" i="19"/>
  <c r="KT65" i="19"/>
  <c r="KS65" i="19"/>
  <c r="KR65" i="19"/>
  <c r="KQ65" i="19"/>
  <c r="KP65" i="19"/>
  <c r="KO65" i="19"/>
  <c r="KN65" i="19"/>
  <c r="KM65" i="19"/>
  <c r="KL65" i="19"/>
  <c r="KK65" i="19"/>
  <c r="KJ65" i="19"/>
  <c r="KI65" i="19"/>
  <c r="KH65" i="19"/>
  <c r="KG65" i="19"/>
  <c r="KF65" i="19"/>
  <c r="KE65" i="19"/>
  <c r="KD65" i="19"/>
  <c r="KC65" i="19"/>
  <c r="KB65" i="19"/>
  <c r="KA65" i="19"/>
  <c r="JZ65" i="19"/>
  <c r="JY65" i="19"/>
  <c r="JX65" i="19"/>
  <c r="JW65" i="19"/>
  <c r="JV65" i="19"/>
  <c r="JU65" i="19"/>
  <c r="JT65" i="19"/>
  <c r="JS65" i="19"/>
  <c r="JR65" i="19"/>
  <c r="JQ65" i="19"/>
  <c r="JP65" i="19"/>
  <c r="JO65" i="19"/>
  <c r="JN65" i="19"/>
  <c r="JM65" i="19"/>
  <c r="JL65" i="19"/>
  <c r="JK65" i="19"/>
  <c r="JJ65" i="19"/>
  <c r="JI65" i="19"/>
  <c r="JH65" i="19"/>
  <c r="JG65" i="19"/>
  <c r="JF65" i="19"/>
  <c r="JE65" i="19"/>
  <c r="JD65" i="19"/>
  <c r="JC65" i="19"/>
  <c r="JB65" i="19"/>
  <c r="JA65" i="19"/>
  <c r="IZ65" i="19"/>
  <c r="IY65" i="19"/>
  <c r="IX65" i="19"/>
  <c r="IW65" i="19"/>
  <c r="IV65" i="19"/>
  <c r="IU65" i="19"/>
  <c r="IT65" i="19"/>
  <c r="IS65" i="19"/>
  <c r="IR65" i="19"/>
  <c r="IQ65" i="19"/>
  <c r="IP65" i="19"/>
  <c r="IO65" i="19"/>
  <c r="IN65" i="19"/>
  <c r="IM65" i="19"/>
  <c r="IL65" i="19"/>
  <c r="IK65" i="19"/>
  <c r="IJ65" i="19"/>
  <c r="II65" i="19"/>
  <c r="IH65" i="19"/>
  <c r="IG65" i="19"/>
  <c r="IF65" i="19"/>
  <c r="IE65" i="19"/>
  <c r="ID65" i="19"/>
  <c r="IC65" i="19"/>
  <c r="IB65" i="19"/>
  <c r="IA65" i="19"/>
  <c r="HZ65" i="19"/>
  <c r="HY65" i="19"/>
  <c r="HX65" i="19"/>
  <c r="HW65" i="19"/>
  <c r="HV65" i="19"/>
  <c r="HU65" i="19"/>
  <c r="HT65" i="19"/>
  <c r="HS65" i="19"/>
  <c r="HR65" i="19"/>
  <c r="HQ65" i="19"/>
  <c r="HP65" i="19"/>
  <c r="HO65" i="19"/>
  <c r="HN65" i="19"/>
  <c r="HM65" i="19"/>
  <c r="HL65" i="19"/>
  <c r="HK65" i="19"/>
  <c r="HJ65" i="19"/>
  <c r="HI65" i="19"/>
  <c r="HH65" i="19"/>
  <c r="HG65" i="19"/>
  <c r="HF65" i="19"/>
  <c r="HE65" i="19"/>
  <c r="HD65" i="19"/>
  <c r="HC65" i="19"/>
  <c r="HB65" i="19"/>
  <c r="HA65" i="19"/>
  <c r="GZ65" i="19"/>
  <c r="GY65" i="19"/>
  <c r="GX65" i="19"/>
  <c r="GW65" i="19"/>
  <c r="GV65" i="19"/>
  <c r="GU65" i="19"/>
  <c r="GT65" i="19"/>
  <c r="GS65" i="19"/>
  <c r="GR65" i="19"/>
  <c r="GQ65" i="19"/>
  <c r="GP65" i="19"/>
  <c r="GO65" i="19"/>
  <c r="GN65" i="19"/>
  <c r="GM65" i="19"/>
  <c r="GL65" i="19"/>
  <c r="GK65" i="19"/>
  <c r="GJ65" i="19"/>
  <c r="GI65" i="19"/>
  <c r="GH65" i="19"/>
  <c r="GG65" i="19"/>
  <c r="GF65" i="19"/>
  <c r="GE65" i="19"/>
  <c r="GD65" i="19"/>
  <c r="GC65" i="19"/>
  <c r="GB65" i="19"/>
  <c r="GA65" i="19"/>
  <c r="FZ65" i="19"/>
  <c r="FY65" i="19"/>
  <c r="FX65" i="19"/>
  <c r="FW65" i="19"/>
  <c r="FV65" i="19"/>
  <c r="FU65" i="19"/>
  <c r="FT65" i="19"/>
  <c r="FS65" i="19"/>
  <c r="FR65" i="19"/>
  <c r="FQ65" i="19"/>
  <c r="FP65" i="19"/>
  <c r="FO65" i="19"/>
  <c r="FN65" i="19"/>
  <c r="FM65" i="19"/>
  <c r="FL65" i="19"/>
  <c r="FK65" i="19"/>
  <c r="FJ65" i="19"/>
  <c r="FI65" i="19"/>
  <c r="FH65" i="19"/>
  <c r="FG65" i="19"/>
  <c r="FF65" i="19"/>
  <c r="FE65" i="19"/>
  <c r="FD65" i="19"/>
  <c r="FC65" i="19"/>
  <c r="FB65" i="19"/>
  <c r="FA65" i="19"/>
  <c r="EZ65" i="19"/>
  <c r="EY65" i="19"/>
  <c r="EX65" i="19"/>
  <c r="EW65" i="19"/>
  <c r="EV65" i="19"/>
  <c r="EU65" i="19"/>
  <c r="ET65" i="19"/>
  <c r="ES65" i="19"/>
  <c r="ER65" i="19"/>
  <c r="EQ65" i="19"/>
  <c r="EP65" i="19"/>
  <c r="EO65" i="19"/>
  <c r="EN65" i="19"/>
  <c r="EM65" i="19"/>
  <c r="EL65" i="19"/>
  <c r="EK65" i="19"/>
  <c r="EJ65" i="19"/>
  <c r="EI65" i="19"/>
  <c r="EH65" i="19"/>
  <c r="EG65" i="19"/>
  <c r="EF65" i="19"/>
  <c r="EE65" i="19"/>
  <c r="ED65" i="19"/>
  <c r="EC65" i="19"/>
  <c r="EB65" i="19"/>
  <c r="EA65" i="19"/>
  <c r="DZ65" i="19"/>
  <c r="DY65" i="19"/>
  <c r="DX65" i="19"/>
  <c r="DW65" i="19"/>
  <c r="DV65" i="19"/>
  <c r="DU65" i="19"/>
  <c r="DT65" i="19"/>
  <c r="DS65" i="19"/>
  <c r="DR65" i="19"/>
  <c r="DQ65" i="19"/>
  <c r="DP65" i="19"/>
  <c r="DO65" i="19"/>
  <c r="DN65" i="19"/>
  <c r="DM65" i="19"/>
  <c r="DL65" i="19"/>
  <c r="DK65" i="19"/>
  <c r="DJ65" i="19"/>
  <c r="DI65" i="19"/>
  <c r="DH65" i="19"/>
  <c r="DG65" i="19"/>
  <c r="DF65" i="19"/>
  <c r="DE65" i="19"/>
  <c r="DD65" i="19"/>
  <c r="DC65" i="19"/>
  <c r="DB65" i="19"/>
  <c r="DA65" i="19"/>
  <c r="CZ65" i="19"/>
  <c r="CY65" i="19"/>
  <c r="CX65" i="19"/>
  <c r="CW65" i="19"/>
  <c r="CV65" i="19"/>
  <c r="CU65" i="19"/>
  <c r="CT65" i="19"/>
  <c r="CS65" i="19"/>
  <c r="CR65" i="19"/>
  <c r="CQ65" i="19"/>
  <c r="CP65" i="19"/>
  <c r="CO65" i="19"/>
  <c r="CN65" i="19"/>
  <c r="CM65" i="19"/>
  <c r="CL65" i="19"/>
  <c r="CK65" i="19"/>
  <c r="CJ65" i="19"/>
  <c r="CI65" i="19"/>
  <c r="CH65" i="19"/>
  <c r="CG65" i="19"/>
  <c r="CF65" i="19"/>
  <c r="CE65" i="19"/>
  <c r="CD65" i="19"/>
  <c r="CC65" i="19"/>
  <c r="CB65" i="19"/>
  <c r="CA65" i="19"/>
  <c r="BZ65" i="19"/>
  <c r="BY65" i="19"/>
  <c r="BX65" i="19"/>
  <c r="BW65" i="19"/>
  <c r="BV65" i="19"/>
  <c r="BU65" i="19"/>
  <c r="BT65" i="19"/>
  <c r="BS65" i="19"/>
  <c r="BR65" i="19"/>
  <c r="BQ65" i="19"/>
  <c r="BP65" i="19"/>
  <c r="BO65" i="19"/>
  <c r="BN65" i="19"/>
  <c r="BM65" i="19"/>
  <c r="BL65" i="19"/>
  <c r="BK65" i="19"/>
  <c r="BJ65" i="19"/>
  <c r="BI65" i="19"/>
  <c r="BH65" i="19"/>
  <c r="BG65" i="19"/>
  <c r="BF65" i="19"/>
  <c r="BE65" i="19"/>
  <c r="BD65" i="19"/>
  <c r="BC65" i="19"/>
  <c r="BB65" i="19"/>
  <c r="BA65" i="19"/>
  <c r="AZ65" i="19"/>
  <c r="AY65" i="19"/>
  <c r="AX65" i="19"/>
  <c r="AW65" i="19"/>
  <c r="AV65" i="19"/>
  <c r="AU65" i="19"/>
  <c r="AT65" i="19"/>
  <c r="AS65" i="19"/>
  <c r="AR65" i="19"/>
  <c r="AQ65" i="19"/>
  <c r="AP65" i="19"/>
  <c r="AO65" i="19"/>
  <c r="AN65" i="19"/>
  <c r="AM65" i="19"/>
  <c r="AL65" i="19"/>
  <c r="AK65" i="19"/>
  <c r="AJ65" i="19"/>
  <c r="AI65" i="19"/>
  <c r="AH65" i="19"/>
  <c r="AG65" i="19"/>
  <c r="AF65" i="19"/>
  <c r="AE65" i="19"/>
  <c r="AD65" i="19"/>
  <c r="AC65" i="19"/>
  <c r="AB65" i="19"/>
  <c r="AA65" i="19"/>
  <c r="Z65" i="19"/>
  <c r="Y65" i="19"/>
  <c r="X65" i="19"/>
  <c r="W65" i="19"/>
  <c r="V65" i="19"/>
  <c r="U65" i="19"/>
  <c r="T65" i="19"/>
  <c r="S65" i="19"/>
  <c r="R65" i="19"/>
  <c r="Q65" i="19"/>
  <c r="P65" i="19"/>
  <c r="O65" i="19"/>
  <c r="N65" i="19"/>
  <c r="M65" i="19"/>
  <c r="L65" i="19"/>
  <c r="SJ63" i="19"/>
  <c r="SK63" i="19" s="1"/>
  <c r="SI63" i="19"/>
  <c r="SH63" i="19"/>
  <c r="SG63" i="19"/>
  <c r="SF63" i="19"/>
  <c r="SE63" i="19"/>
  <c r="SD63" i="19"/>
  <c r="SC63" i="19"/>
  <c r="SB63" i="19"/>
  <c r="SA63" i="19"/>
  <c r="RZ63" i="19"/>
  <c r="RY63" i="19"/>
  <c r="RX63" i="19"/>
  <c r="RW63" i="19"/>
  <c r="RV63" i="19"/>
  <c r="RU63" i="19"/>
  <c r="RT63" i="19"/>
  <c r="RS63" i="19"/>
  <c r="RR63" i="19"/>
  <c r="RQ63" i="19"/>
  <c r="RP63" i="19"/>
  <c r="RO63" i="19"/>
  <c r="RN63" i="19"/>
  <c r="RM63" i="19"/>
  <c r="RL63" i="19"/>
  <c r="RK63" i="19"/>
  <c r="RJ63" i="19"/>
  <c r="RI63" i="19"/>
  <c r="RH63" i="19"/>
  <c r="RG63" i="19"/>
  <c r="RF63" i="19"/>
  <c r="RE63" i="19"/>
  <c r="RD63" i="19"/>
  <c r="RC63" i="19"/>
  <c r="RB63" i="19"/>
  <c r="RA63" i="19"/>
  <c r="QZ63" i="19"/>
  <c r="QY63" i="19"/>
  <c r="QX63" i="19"/>
  <c r="QW63" i="19"/>
  <c r="QV63" i="19"/>
  <c r="QU63" i="19"/>
  <c r="QT63" i="19"/>
  <c r="QS63" i="19"/>
  <c r="QR63" i="19"/>
  <c r="QQ63" i="19"/>
  <c r="QP63" i="19"/>
  <c r="QO63" i="19"/>
  <c r="QN63" i="19"/>
  <c r="QM63" i="19"/>
  <c r="QL63" i="19"/>
  <c r="QK63" i="19"/>
  <c r="QJ63" i="19"/>
  <c r="QI63" i="19"/>
  <c r="QH63" i="19"/>
  <c r="QG63" i="19"/>
  <c r="QF63" i="19"/>
  <c r="QE63" i="19"/>
  <c r="QD63" i="19"/>
  <c r="QC63" i="19"/>
  <c r="QB63" i="19"/>
  <c r="QA63" i="19"/>
  <c r="PZ63" i="19"/>
  <c r="PY63" i="19"/>
  <c r="PX63" i="19"/>
  <c r="PW63" i="19"/>
  <c r="PV63" i="19"/>
  <c r="PU63" i="19"/>
  <c r="PT63" i="19"/>
  <c r="PS63" i="19"/>
  <c r="PR63" i="19"/>
  <c r="PQ63" i="19"/>
  <c r="PP63" i="19"/>
  <c r="PO63" i="19"/>
  <c r="PN63" i="19"/>
  <c r="PM63" i="19"/>
  <c r="PL63" i="19"/>
  <c r="PK63" i="19"/>
  <c r="PJ63" i="19"/>
  <c r="PI63" i="19"/>
  <c r="PH63" i="19"/>
  <c r="PG63" i="19"/>
  <c r="PF63" i="19"/>
  <c r="PE63" i="19"/>
  <c r="PD63" i="19"/>
  <c r="PC63" i="19"/>
  <c r="PB63" i="19"/>
  <c r="PA63" i="19"/>
  <c r="OZ63" i="19"/>
  <c r="OY63" i="19"/>
  <c r="OX63" i="19"/>
  <c r="OW63" i="19"/>
  <c r="OV63" i="19"/>
  <c r="OU63" i="19"/>
  <c r="OT63" i="19"/>
  <c r="OS63" i="19"/>
  <c r="OR63" i="19"/>
  <c r="OQ63" i="19"/>
  <c r="OP63" i="19"/>
  <c r="OO63" i="19"/>
  <c r="ON63" i="19"/>
  <c r="OM63" i="19"/>
  <c r="OL63" i="19"/>
  <c r="OK63" i="19"/>
  <c r="OJ63" i="19"/>
  <c r="OI63" i="19"/>
  <c r="OH63" i="19"/>
  <c r="OG63" i="19"/>
  <c r="OF63" i="19"/>
  <c r="OE63" i="19"/>
  <c r="OD63" i="19"/>
  <c r="OC63" i="19"/>
  <c r="OB63" i="19"/>
  <c r="OA63" i="19"/>
  <c r="NZ63" i="19"/>
  <c r="NY63" i="19"/>
  <c r="NX63" i="19"/>
  <c r="NW63" i="19"/>
  <c r="NV63" i="19"/>
  <c r="NU63" i="19"/>
  <c r="NT63" i="19"/>
  <c r="NS63" i="19"/>
  <c r="NR63" i="19"/>
  <c r="NQ63" i="19"/>
  <c r="NP63" i="19"/>
  <c r="NO63" i="19"/>
  <c r="NN63" i="19"/>
  <c r="NM63" i="19"/>
  <c r="NL63" i="19"/>
  <c r="NK63" i="19"/>
  <c r="NJ63" i="19"/>
  <c r="NI63" i="19"/>
  <c r="NH63" i="19"/>
  <c r="NG63" i="19"/>
  <c r="NF63" i="19"/>
  <c r="NE63" i="19"/>
  <c r="ND63" i="19"/>
  <c r="NC63" i="19"/>
  <c r="NB63" i="19"/>
  <c r="NA63" i="19"/>
  <c r="MZ63" i="19"/>
  <c r="MY63" i="19"/>
  <c r="MX63" i="19"/>
  <c r="MW63" i="19"/>
  <c r="MV63" i="19"/>
  <c r="MU63" i="19"/>
  <c r="MT63" i="19"/>
  <c r="MS63" i="19"/>
  <c r="MR63" i="19"/>
  <c r="MQ63" i="19"/>
  <c r="MP63" i="19"/>
  <c r="MO63" i="19"/>
  <c r="MN63" i="19"/>
  <c r="MM63" i="19"/>
  <c r="ML63" i="19"/>
  <c r="MK63" i="19"/>
  <c r="MJ63" i="19"/>
  <c r="MI63" i="19"/>
  <c r="MH63" i="19"/>
  <c r="MG63" i="19"/>
  <c r="MF63" i="19"/>
  <c r="ME63" i="19"/>
  <c r="MD63" i="19"/>
  <c r="MC63" i="19"/>
  <c r="MB63" i="19"/>
  <c r="MA63" i="19"/>
  <c r="LZ63" i="19"/>
  <c r="LY63" i="19"/>
  <c r="LX63" i="19"/>
  <c r="LW63" i="19"/>
  <c r="LV63" i="19"/>
  <c r="LU63" i="19"/>
  <c r="LT63" i="19"/>
  <c r="LS63" i="19"/>
  <c r="LR63" i="19"/>
  <c r="LQ63" i="19"/>
  <c r="LP63" i="19"/>
  <c r="LO63" i="19"/>
  <c r="LN63" i="19"/>
  <c r="LM63" i="19"/>
  <c r="LL63" i="19"/>
  <c r="LK63" i="19"/>
  <c r="LJ63" i="19"/>
  <c r="LI63" i="19"/>
  <c r="LH63" i="19"/>
  <c r="LG63" i="19"/>
  <c r="LF63" i="19"/>
  <c r="LE63" i="19"/>
  <c r="LD63" i="19"/>
  <c r="LC63" i="19"/>
  <c r="LB63" i="19"/>
  <c r="LA63" i="19"/>
  <c r="KZ63" i="19"/>
  <c r="KY63" i="19"/>
  <c r="KX63" i="19"/>
  <c r="KW63" i="19"/>
  <c r="KV63" i="19"/>
  <c r="KU63" i="19"/>
  <c r="KT63" i="19"/>
  <c r="KS63" i="19"/>
  <c r="KR63" i="19"/>
  <c r="KQ63" i="19"/>
  <c r="KP63" i="19"/>
  <c r="KO63" i="19"/>
  <c r="KN63" i="19"/>
  <c r="KM63" i="19"/>
  <c r="KL63" i="19"/>
  <c r="KK63" i="19"/>
  <c r="KJ63" i="19"/>
  <c r="KI63" i="19"/>
  <c r="KH63" i="19"/>
  <c r="KG63" i="19"/>
  <c r="KF63" i="19"/>
  <c r="KE63" i="19"/>
  <c r="KD63" i="19"/>
  <c r="KC63" i="19"/>
  <c r="KB63" i="19"/>
  <c r="KA63" i="19"/>
  <c r="JZ63" i="19"/>
  <c r="JY63" i="19"/>
  <c r="JX63" i="19"/>
  <c r="JW63" i="19"/>
  <c r="JV63" i="19"/>
  <c r="JU63" i="19"/>
  <c r="JT63" i="19"/>
  <c r="JS63" i="19"/>
  <c r="JR63" i="19"/>
  <c r="JQ63" i="19"/>
  <c r="JP63" i="19"/>
  <c r="JO63" i="19"/>
  <c r="JN63" i="19"/>
  <c r="JM63" i="19"/>
  <c r="JL63" i="19"/>
  <c r="JK63" i="19"/>
  <c r="JJ63" i="19"/>
  <c r="JI63" i="19"/>
  <c r="JH63" i="19"/>
  <c r="JG63" i="19"/>
  <c r="JF63" i="19"/>
  <c r="JE63" i="19"/>
  <c r="JD63" i="19"/>
  <c r="JC63" i="19"/>
  <c r="JB63" i="19"/>
  <c r="JA63" i="19"/>
  <c r="IZ63" i="19"/>
  <c r="IY63" i="19"/>
  <c r="IX63" i="19"/>
  <c r="IW63" i="19"/>
  <c r="IV63" i="19"/>
  <c r="IU63" i="19"/>
  <c r="IT63" i="19"/>
  <c r="IS63" i="19"/>
  <c r="IR63" i="19"/>
  <c r="IQ63" i="19"/>
  <c r="IP63" i="19"/>
  <c r="IO63" i="19"/>
  <c r="IN63" i="19"/>
  <c r="IM63" i="19"/>
  <c r="IL63" i="19"/>
  <c r="IK63" i="19"/>
  <c r="IJ63" i="19"/>
  <c r="II63" i="19"/>
  <c r="IH63" i="19"/>
  <c r="IG63" i="19"/>
  <c r="IF63" i="19"/>
  <c r="IE63" i="19"/>
  <c r="ID63" i="19"/>
  <c r="IC63" i="19"/>
  <c r="IB63" i="19"/>
  <c r="IA63" i="19"/>
  <c r="HZ63" i="19"/>
  <c r="HY63" i="19"/>
  <c r="HX63" i="19"/>
  <c r="HW63" i="19"/>
  <c r="HV63" i="19"/>
  <c r="HU63" i="19"/>
  <c r="HT63" i="19"/>
  <c r="HS63" i="19"/>
  <c r="HR63" i="19"/>
  <c r="HQ63" i="19"/>
  <c r="HP63" i="19"/>
  <c r="HO63" i="19"/>
  <c r="HN63" i="19"/>
  <c r="HM63" i="19"/>
  <c r="HL63" i="19"/>
  <c r="HK63" i="19"/>
  <c r="HJ63" i="19"/>
  <c r="HI63" i="19"/>
  <c r="HH63" i="19"/>
  <c r="HG63" i="19"/>
  <c r="HF63" i="19"/>
  <c r="HE63" i="19"/>
  <c r="HD63" i="19"/>
  <c r="HC63" i="19"/>
  <c r="HB63" i="19"/>
  <c r="HA63" i="19"/>
  <c r="GZ63" i="19"/>
  <c r="GY63" i="19"/>
  <c r="GX63" i="19"/>
  <c r="GW63" i="19"/>
  <c r="GV63" i="19"/>
  <c r="GU63" i="19"/>
  <c r="GT63" i="19"/>
  <c r="GS63" i="19"/>
  <c r="GR63" i="19"/>
  <c r="GQ63" i="19"/>
  <c r="GP63" i="19"/>
  <c r="GO63" i="19"/>
  <c r="GN63" i="19"/>
  <c r="GM63" i="19"/>
  <c r="GL63" i="19"/>
  <c r="GK63" i="19"/>
  <c r="GJ63" i="19"/>
  <c r="GI63" i="19"/>
  <c r="GH63" i="19"/>
  <c r="GG63" i="19"/>
  <c r="GF63" i="19"/>
  <c r="GE63" i="19"/>
  <c r="GD63" i="19"/>
  <c r="GC63" i="19"/>
  <c r="GB63" i="19"/>
  <c r="GA63" i="19"/>
  <c r="FZ63" i="19"/>
  <c r="FY63" i="19"/>
  <c r="FX63" i="19"/>
  <c r="FW63" i="19"/>
  <c r="FV63" i="19"/>
  <c r="FU63" i="19"/>
  <c r="FT63" i="19"/>
  <c r="FS63" i="19"/>
  <c r="FR63" i="19"/>
  <c r="FQ63" i="19"/>
  <c r="FP63" i="19"/>
  <c r="FO63" i="19"/>
  <c r="FN63" i="19"/>
  <c r="FM63" i="19"/>
  <c r="FL63" i="19"/>
  <c r="FK63" i="19"/>
  <c r="FJ63" i="19"/>
  <c r="FI63" i="19"/>
  <c r="FH63" i="19"/>
  <c r="FG63" i="19"/>
  <c r="FF63" i="19"/>
  <c r="FE63" i="19"/>
  <c r="FD63" i="19"/>
  <c r="FC63" i="19"/>
  <c r="FB63" i="19"/>
  <c r="FA63" i="19"/>
  <c r="EZ63" i="19"/>
  <c r="EY63" i="19"/>
  <c r="EX63" i="19"/>
  <c r="EW63" i="19"/>
  <c r="EV63" i="19"/>
  <c r="EU63" i="19"/>
  <c r="ET63" i="19"/>
  <c r="ES63" i="19"/>
  <c r="ER63" i="19"/>
  <c r="EQ63" i="19"/>
  <c r="EP63" i="19"/>
  <c r="EO63" i="19"/>
  <c r="EN63" i="19"/>
  <c r="EM63" i="19"/>
  <c r="EL63" i="19"/>
  <c r="EK63" i="19"/>
  <c r="EJ63" i="19"/>
  <c r="EI63" i="19"/>
  <c r="EH63" i="19"/>
  <c r="EG63" i="19"/>
  <c r="EF63" i="19"/>
  <c r="EE63" i="19"/>
  <c r="ED63" i="19"/>
  <c r="EC63" i="19"/>
  <c r="EB63" i="19"/>
  <c r="EA63" i="19"/>
  <c r="DZ63" i="19"/>
  <c r="DY63" i="19"/>
  <c r="DX63" i="19"/>
  <c r="DW63" i="19"/>
  <c r="DV63" i="19"/>
  <c r="DU63" i="19"/>
  <c r="DT63" i="19"/>
  <c r="DS63" i="19"/>
  <c r="DR63" i="19"/>
  <c r="DQ63" i="19"/>
  <c r="DP63" i="19"/>
  <c r="DO63" i="19"/>
  <c r="DN63" i="19"/>
  <c r="DM63" i="19"/>
  <c r="DL63" i="19"/>
  <c r="DK63" i="19"/>
  <c r="DJ63" i="19"/>
  <c r="DI63" i="19"/>
  <c r="DH63" i="19"/>
  <c r="DG63" i="19"/>
  <c r="DF63" i="19"/>
  <c r="DE63" i="19"/>
  <c r="DD63" i="19"/>
  <c r="DC63" i="19"/>
  <c r="DB63" i="19"/>
  <c r="DA63" i="19"/>
  <c r="CZ63" i="19"/>
  <c r="CY63" i="19"/>
  <c r="CX63" i="19"/>
  <c r="CW63" i="19"/>
  <c r="CV63" i="19"/>
  <c r="CU63" i="19"/>
  <c r="CT63" i="19"/>
  <c r="CS63" i="19"/>
  <c r="CR63" i="19"/>
  <c r="CQ63" i="19"/>
  <c r="CP63" i="19"/>
  <c r="CO63" i="19"/>
  <c r="CN63" i="19"/>
  <c r="CM63" i="19"/>
  <c r="CL63" i="19"/>
  <c r="CK63" i="19"/>
  <c r="CJ63" i="19"/>
  <c r="CI63" i="19"/>
  <c r="CH63" i="19"/>
  <c r="CG63" i="19"/>
  <c r="CF63" i="19"/>
  <c r="CE63" i="19"/>
  <c r="CD63" i="19"/>
  <c r="CC63" i="19"/>
  <c r="CB63" i="19"/>
  <c r="CA63" i="19"/>
  <c r="BZ63" i="19"/>
  <c r="BY63" i="19"/>
  <c r="BX63" i="19"/>
  <c r="BW63" i="19"/>
  <c r="BV63" i="19"/>
  <c r="BU63" i="19"/>
  <c r="BT63" i="19"/>
  <c r="BS63" i="19"/>
  <c r="BR63" i="19"/>
  <c r="BQ63" i="19"/>
  <c r="BP63" i="19"/>
  <c r="BO63" i="19"/>
  <c r="BN63" i="19"/>
  <c r="BM63" i="19"/>
  <c r="BL63" i="19"/>
  <c r="BK63" i="19"/>
  <c r="BJ63" i="19"/>
  <c r="BI63" i="19"/>
  <c r="BH63" i="19"/>
  <c r="BG63" i="19"/>
  <c r="BF63" i="19"/>
  <c r="BE63" i="19"/>
  <c r="BD63" i="19"/>
  <c r="BC63" i="19"/>
  <c r="BB63" i="19"/>
  <c r="BA63" i="19"/>
  <c r="AZ63" i="19"/>
  <c r="AY63" i="19"/>
  <c r="AX63" i="19"/>
  <c r="AW63" i="19"/>
  <c r="AV63" i="19"/>
  <c r="AU63" i="19"/>
  <c r="AT63" i="19"/>
  <c r="AS63" i="19"/>
  <c r="AR63" i="19"/>
  <c r="AQ63" i="19"/>
  <c r="AP63" i="19"/>
  <c r="AO63" i="19"/>
  <c r="AN63" i="19"/>
  <c r="AM63" i="19"/>
  <c r="AL63" i="19"/>
  <c r="AK63" i="19"/>
  <c r="AJ63" i="19"/>
  <c r="AI63" i="19"/>
  <c r="AH63" i="19"/>
  <c r="AG63" i="19"/>
  <c r="AF63" i="19"/>
  <c r="AE63" i="19"/>
  <c r="AD63" i="19"/>
  <c r="AC63" i="19"/>
  <c r="AB63" i="19"/>
  <c r="AA63" i="19"/>
  <c r="Z63" i="19"/>
  <c r="Y63" i="19"/>
  <c r="X63" i="19"/>
  <c r="W63" i="19"/>
  <c r="V63" i="19"/>
  <c r="U63" i="19"/>
  <c r="T63" i="19"/>
  <c r="S63" i="19"/>
  <c r="R63" i="19"/>
  <c r="Q63" i="19"/>
  <c r="P63" i="19"/>
  <c r="O63" i="19"/>
  <c r="N63" i="19"/>
  <c r="M63" i="19"/>
  <c r="L63" i="19"/>
  <c r="SJ62" i="19"/>
  <c r="SK62" i="19" s="1"/>
  <c r="SI62" i="19"/>
  <c r="SH62" i="19"/>
  <c r="SG62" i="19"/>
  <c r="SF62" i="19"/>
  <c r="SE62" i="19"/>
  <c r="SD62" i="19"/>
  <c r="SC62" i="19"/>
  <c r="SB62" i="19"/>
  <c r="SA62" i="19"/>
  <c r="RZ62" i="19"/>
  <c r="RY62" i="19"/>
  <c r="RX62" i="19"/>
  <c r="RW62" i="19"/>
  <c r="RV62" i="19"/>
  <c r="RU62" i="19"/>
  <c r="RT62" i="19"/>
  <c r="RS62" i="19"/>
  <c r="RR62" i="19"/>
  <c r="RQ62" i="19"/>
  <c r="RP62" i="19"/>
  <c r="RO62" i="19"/>
  <c r="RN62" i="19"/>
  <c r="RM62" i="19"/>
  <c r="RL62" i="19"/>
  <c r="RK62" i="19"/>
  <c r="RJ62" i="19"/>
  <c r="RI62" i="19"/>
  <c r="RH62" i="19"/>
  <c r="RG62" i="19"/>
  <c r="RF62" i="19"/>
  <c r="RE62" i="19"/>
  <c r="RD62" i="19"/>
  <c r="RC62" i="19"/>
  <c r="RB62" i="19"/>
  <c r="RA62" i="19"/>
  <c r="QZ62" i="19"/>
  <c r="QY62" i="19"/>
  <c r="QX62" i="19"/>
  <c r="QW62" i="19"/>
  <c r="QV62" i="19"/>
  <c r="QU62" i="19"/>
  <c r="QT62" i="19"/>
  <c r="QS62" i="19"/>
  <c r="QR62" i="19"/>
  <c r="QQ62" i="19"/>
  <c r="QP62" i="19"/>
  <c r="QO62" i="19"/>
  <c r="QN62" i="19"/>
  <c r="QM62" i="19"/>
  <c r="QL62" i="19"/>
  <c r="QK62" i="19"/>
  <c r="QJ62" i="19"/>
  <c r="QI62" i="19"/>
  <c r="QH62" i="19"/>
  <c r="QG62" i="19"/>
  <c r="QF62" i="19"/>
  <c r="QE62" i="19"/>
  <c r="QD62" i="19"/>
  <c r="QC62" i="19"/>
  <c r="QB62" i="19"/>
  <c r="QA62" i="19"/>
  <c r="PZ62" i="19"/>
  <c r="PY62" i="19"/>
  <c r="PX62" i="19"/>
  <c r="PW62" i="19"/>
  <c r="PV62" i="19"/>
  <c r="PU62" i="19"/>
  <c r="PT62" i="19"/>
  <c r="PS62" i="19"/>
  <c r="PR62" i="19"/>
  <c r="PQ62" i="19"/>
  <c r="PP62" i="19"/>
  <c r="PO62" i="19"/>
  <c r="PN62" i="19"/>
  <c r="PM62" i="19"/>
  <c r="PL62" i="19"/>
  <c r="PK62" i="19"/>
  <c r="PJ62" i="19"/>
  <c r="PI62" i="19"/>
  <c r="PH62" i="19"/>
  <c r="PG62" i="19"/>
  <c r="PF62" i="19"/>
  <c r="PE62" i="19"/>
  <c r="PD62" i="19"/>
  <c r="PC62" i="19"/>
  <c r="PB62" i="19"/>
  <c r="PA62" i="19"/>
  <c r="OZ62" i="19"/>
  <c r="OY62" i="19"/>
  <c r="OX62" i="19"/>
  <c r="OW62" i="19"/>
  <c r="OV62" i="19"/>
  <c r="OU62" i="19"/>
  <c r="OT62" i="19"/>
  <c r="OS62" i="19"/>
  <c r="OR62" i="19"/>
  <c r="OQ62" i="19"/>
  <c r="OP62" i="19"/>
  <c r="OO62" i="19"/>
  <c r="ON62" i="19"/>
  <c r="OM62" i="19"/>
  <c r="OL62" i="19"/>
  <c r="OK62" i="19"/>
  <c r="OJ62" i="19"/>
  <c r="OI62" i="19"/>
  <c r="OH62" i="19"/>
  <c r="OG62" i="19"/>
  <c r="OF62" i="19"/>
  <c r="OE62" i="19"/>
  <c r="OD62" i="19"/>
  <c r="OC62" i="19"/>
  <c r="OB62" i="19"/>
  <c r="OA62" i="19"/>
  <c r="NZ62" i="19"/>
  <c r="NY62" i="19"/>
  <c r="NX62" i="19"/>
  <c r="NW62" i="19"/>
  <c r="NV62" i="19"/>
  <c r="NU62" i="19"/>
  <c r="NT62" i="19"/>
  <c r="NS62" i="19"/>
  <c r="NR62" i="19"/>
  <c r="NQ62" i="19"/>
  <c r="NP62" i="19"/>
  <c r="NO62" i="19"/>
  <c r="NN62" i="19"/>
  <c r="NM62" i="19"/>
  <c r="NL62" i="19"/>
  <c r="NK62" i="19"/>
  <c r="NJ62" i="19"/>
  <c r="NI62" i="19"/>
  <c r="NH62" i="19"/>
  <c r="NG62" i="19"/>
  <c r="NF62" i="19"/>
  <c r="NE62" i="19"/>
  <c r="ND62" i="19"/>
  <c r="NC62" i="19"/>
  <c r="NB62" i="19"/>
  <c r="NA62" i="19"/>
  <c r="MZ62" i="19"/>
  <c r="MY62" i="19"/>
  <c r="MX62" i="19"/>
  <c r="MW62" i="19"/>
  <c r="MV62" i="19"/>
  <c r="MU62" i="19"/>
  <c r="MT62" i="19"/>
  <c r="MS62" i="19"/>
  <c r="MR62" i="19"/>
  <c r="MQ62" i="19"/>
  <c r="MP62" i="19"/>
  <c r="MO62" i="19"/>
  <c r="MN62" i="19"/>
  <c r="MM62" i="19"/>
  <c r="ML62" i="19"/>
  <c r="MK62" i="19"/>
  <c r="MJ62" i="19"/>
  <c r="MI62" i="19"/>
  <c r="MH62" i="19"/>
  <c r="MG62" i="19"/>
  <c r="MF62" i="19"/>
  <c r="ME62" i="19"/>
  <c r="MD62" i="19"/>
  <c r="MC62" i="19"/>
  <c r="MB62" i="19"/>
  <c r="MA62" i="19"/>
  <c r="LZ62" i="19"/>
  <c r="LY62" i="19"/>
  <c r="LX62" i="19"/>
  <c r="LW62" i="19"/>
  <c r="LV62" i="19"/>
  <c r="LU62" i="19"/>
  <c r="LT62" i="19"/>
  <c r="LS62" i="19"/>
  <c r="LR62" i="19"/>
  <c r="LQ62" i="19"/>
  <c r="LP62" i="19"/>
  <c r="LO62" i="19"/>
  <c r="LN62" i="19"/>
  <c r="LM62" i="19"/>
  <c r="LL62" i="19"/>
  <c r="LK62" i="19"/>
  <c r="LJ62" i="19"/>
  <c r="LI62" i="19"/>
  <c r="LH62" i="19"/>
  <c r="LG62" i="19"/>
  <c r="LF62" i="19"/>
  <c r="LE62" i="19"/>
  <c r="LD62" i="19"/>
  <c r="LC62" i="19"/>
  <c r="LB62" i="19"/>
  <c r="LA62" i="19"/>
  <c r="KZ62" i="19"/>
  <c r="KY62" i="19"/>
  <c r="KX62" i="19"/>
  <c r="KW62" i="19"/>
  <c r="KV62" i="19"/>
  <c r="KU62" i="19"/>
  <c r="KT62" i="19"/>
  <c r="KS62" i="19"/>
  <c r="KR62" i="19"/>
  <c r="KQ62" i="19"/>
  <c r="KP62" i="19"/>
  <c r="KO62" i="19"/>
  <c r="KN62" i="19"/>
  <c r="KM62" i="19"/>
  <c r="KL62" i="19"/>
  <c r="KK62" i="19"/>
  <c r="KJ62" i="19"/>
  <c r="KI62" i="19"/>
  <c r="KH62" i="19"/>
  <c r="KG62" i="19"/>
  <c r="KF62" i="19"/>
  <c r="KE62" i="19"/>
  <c r="KD62" i="19"/>
  <c r="KC62" i="19"/>
  <c r="KB62" i="19"/>
  <c r="KA62" i="19"/>
  <c r="JZ62" i="19"/>
  <c r="JY62" i="19"/>
  <c r="JX62" i="19"/>
  <c r="JW62" i="19"/>
  <c r="JV62" i="19"/>
  <c r="JU62" i="19"/>
  <c r="JT62" i="19"/>
  <c r="JS62" i="19"/>
  <c r="JR62" i="19"/>
  <c r="JQ62" i="19"/>
  <c r="JP62" i="19"/>
  <c r="JO62" i="19"/>
  <c r="JN62" i="19"/>
  <c r="JM62" i="19"/>
  <c r="JL62" i="19"/>
  <c r="JK62" i="19"/>
  <c r="JJ62" i="19"/>
  <c r="JI62" i="19"/>
  <c r="JH62" i="19"/>
  <c r="JG62" i="19"/>
  <c r="JF62" i="19"/>
  <c r="JE62" i="19"/>
  <c r="JD62" i="19"/>
  <c r="JC62" i="19"/>
  <c r="JB62" i="19"/>
  <c r="JA62" i="19"/>
  <c r="IZ62" i="19"/>
  <c r="IY62" i="19"/>
  <c r="IX62" i="19"/>
  <c r="IW62" i="19"/>
  <c r="IV62" i="19"/>
  <c r="IU62" i="19"/>
  <c r="IT62" i="19"/>
  <c r="IS62" i="19"/>
  <c r="IR62" i="19"/>
  <c r="IQ62" i="19"/>
  <c r="IP62" i="19"/>
  <c r="IO62" i="19"/>
  <c r="IN62" i="19"/>
  <c r="IM62" i="19"/>
  <c r="IL62" i="19"/>
  <c r="IK62" i="19"/>
  <c r="IJ62" i="19"/>
  <c r="II62" i="19"/>
  <c r="IH62" i="19"/>
  <c r="IG62" i="19"/>
  <c r="IF62" i="19"/>
  <c r="IE62" i="19"/>
  <c r="ID62" i="19"/>
  <c r="IC62" i="19"/>
  <c r="IB62" i="19"/>
  <c r="IA62" i="19"/>
  <c r="HZ62" i="19"/>
  <c r="HY62" i="19"/>
  <c r="HX62" i="19"/>
  <c r="HW62" i="19"/>
  <c r="HV62" i="19"/>
  <c r="HU62" i="19"/>
  <c r="HT62" i="19"/>
  <c r="HS62" i="19"/>
  <c r="HR62" i="19"/>
  <c r="HQ62" i="19"/>
  <c r="HP62" i="19"/>
  <c r="HO62" i="19"/>
  <c r="HN62" i="19"/>
  <c r="HM62" i="19"/>
  <c r="HL62" i="19"/>
  <c r="HK62" i="19"/>
  <c r="HJ62" i="19"/>
  <c r="HI62" i="19"/>
  <c r="HH62" i="19"/>
  <c r="HG62" i="19"/>
  <c r="HF62" i="19"/>
  <c r="HE62" i="19"/>
  <c r="HD62" i="19"/>
  <c r="HC62" i="19"/>
  <c r="HB62" i="19"/>
  <c r="HA62" i="19"/>
  <c r="GZ62" i="19"/>
  <c r="GY62" i="19"/>
  <c r="GX62" i="19"/>
  <c r="GW62" i="19"/>
  <c r="GV62" i="19"/>
  <c r="GU62" i="19"/>
  <c r="GT62" i="19"/>
  <c r="GS62" i="19"/>
  <c r="GR62" i="19"/>
  <c r="GQ62" i="19"/>
  <c r="GP62" i="19"/>
  <c r="GO62" i="19"/>
  <c r="GN62" i="19"/>
  <c r="GM62" i="19"/>
  <c r="GL62" i="19"/>
  <c r="GK62" i="19"/>
  <c r="GJ62" i="19"/>
  <c r="GI62" i="19"/>
  <c r="GH62" i="19"/>
  <c r="GG62" i="19"/>
  <c r="GF62" i="19"/>
  <c r="GE62" i="19"/>
  <c r="GD62" i="19"/>
  <c r="GC62" i="19"/>
  <c r="GB62" i="19"/>
  <c r="GA62" i="19"/>
  <c r="FZ62" i="19"/>
  <c r="FY62" i="19"/>
  <c r="FX62" i="19"/>
  <c r="FW62" i="19"/>
  <c r="FV62" i="19"/>
  <c r="FU62" i="19"/>
  <c r="FT62" i="19"/>
  <c r="FS62" i="19"/>
  <c r="FR62" i="19"/>
  <c r="FQ62" i="19"/>
  <c r="FP62" i="19"/>
  <c r="FO62" i="19"/>
  <c r="FN62" i="19"/>
  <c r="FM62" i="19"/>
  <c r="FL62" i="19"/>
  <c r="FK62" i="19"/>
  <c r="FJ62" i="19"/>
  <c r="FI62" i="19"/>
  <c r="FH62" i="19"/>
  <c r="FG62" i="19"/>
  <c r="FF62" i="19"/>
  <c r="FE62" i="19"/>
  <c r="FD62" i="19"/>
  <c r="FC62" i="19"/>
  <c r="FB62" i="19"/>
  <c r="FA62" i="19"/>
  <c r="EZ62" i="19"/>
  <c r="EY62" i="19"/>
  <c r="EX62" i="19"/>
  <c r="EW62" i="19"/>
  <c r="EV62" i="19"/>
  <c r="EU62" i="19"/>
  <c r="ET62" i="19"/>
  <c r="ES62" i="19"/>
  <c r="ER62" i="19"/>
  <c r="EQ62" i="19"/>
  <c r="EP62" i="19"/>
  <c r="EO62" i="19"/>
  <c r="EN62" i="19"/>
  <c r="EM62" i="19"/>
  <c r="EL62" i="19"/>
  <c r="EK62" i="19"/>
  <c r="EJ62" i="19"/>
  <c r="EI62" i="19"/>
  <c r="EH62" i="19"/>
  <c r="EG62" i="19"/>
  <c r="EF62" i="19"/>
  <c r="EE62" i="19"/>
  <c r="ED62" i="19"/>
  <c r="EC62" i="19"/>
  <c r="EB62" i="19"/>
  <c r="EA62" i="19"/>
  <c r="DZ62" i="19"/>
  <c r="DY62" i="19"/>
  <c r="DX62" i="19"/>
  <c r="DW62" i="19"/>
  <c r="DV62" i="19"/>
  <c r="DU62" i="19"/>
  <c r="DT62" i="19"/>
  <c r="DS62" i="19"/>
  <c r="DR62" i="19"/>
  <c r="DQ62" i="19"/>
  <c r="DP62" i="19"/>
  <c r="DO62" i="19"/>
  <c r="DN62" i="19"/>
  <c r="DM62" i="19"/>
  <c r="DL62" i="19"/>
  <c r="DK62" i="19"/>
  <c r="DJ62" i="19"/>
  <c r="DI62" i="19"/>
  <c r="DH62" i="19"/>
  <c r="DG62" i="19"/>
  <c r="DF62" i="19"/>
  <c r="DE62" i="19"/>
  <c r="DD62" i="19"/>
  <c r="DC62" i="19"/>
  <c r="DB62" i="19"/>
  <c r="DA62" i="19"/>
  <c r="CZ62" i="19"/>
  <c r="CY62" i="19"/>
  <c r="CX62" i="19"/>
  <c r="CW62" i="19"/>
  <c r="CV62" i="19"/>
  <c r="CU62" i="19"/>
  <c r="CT62" i="19"/>
  <c r="CS62" i="19"/>
  <c r="CR62" i="19"/>
  <c r="CQ62" i="19"/>
  <c r="CP62" i="19"/>
  <c r="CO62" i="19"/>
  <c r="CN62" i="19"/>
  <c r="CM62" i="19"/>
  <c r="CL62" i="19"/>
  <c r="CK62" i="19"/>
  <c r="CJ62" i="19"/>
  <c r="CI62" i="19"/>
  <c r="CH62" i="19"/>
  <c r="CG62" i="19"/>
  <c r="CF62" i="19"/>
  <c r="CE62" i="19"/>
  <c r="CD62" i="19"/>
  <c r="CC62" i="19"/>
  <c r="CB62" i="19"/>
  <c r="CA62" i="19"/>
  <c r="BZ62" i="19"/>
  <c r="BY62" i="19"/>
  <c r="BX62" i="19"/>
  <c r="BW62" i="19"/>
  <c r="BV62" i="19"/>
  <c r="BU62" i="19"/>
  <c r="BT62" i="19"/>
  <c r="BS62" i="19"/>
  <c r="BR62" i="19"/>
  <c r="BQ62" i="19"/>
  <c r="BP62" i="19"/>
  <c r="BO62" i="19"/>
  <c r="BN62" i="19"/>
  <c r="BM62" i="19"/>
  <c r="BL62" i="19"/>
  <c r="BK62" i="19"/>
  <c r="BJ62" i="19"/>
  <c r="BI62" i="19"/>
  <c r="BH62" i="19"/>
  <c r="BG62" i="19"/>
  <c r="BF62" i="19"/>
  <c r="BE62" i="19"/>
  <c r="BD62" i="19"/>
  <c r="BC62" i="19"/>
  <c r="BB62" i="19"/>
  <c r="BA62" i="19"/>
  <c r="AZ62" i="19"/>
  <c r="AY62" i="19"/>
  <c r="AX62" i="19"/>
  <c r="AW62" i="19"/>
  <c r="AV62" i="19"/>
  <c r="AU62" i="19"/>
  <c r="AT62" i="19"/>
  <c r="AS62" i="19"/>
  <c r="AR62" i="19"/>
  <c r="AQ62" i="19"/>
  <c r="AP62" i="19"/>
  <c r="AO62" i="19"/>
  <c r="AN62" i="19"/>
  <c r="AM62" i="19"/>
  <c r="AL62" i="19"/>
  <c r="AK62" i="19"/>
  <c r="AJ62" i="19"/>
  <c r="AI62" i="19"/>
  <c r="AH62" i="19"/>
  <c r="AG62" i="19"/>
  <c r="AF62" i="19"/>
  <c r="AE62" i="19"/>
  <c r="AD62" i="19"/>
  <c r="AC62" i="19"/>
  <c r="AB62" i="19"/>
  <c r="AA62" i="19"/>
  <c r="Z62" i="19"/>
  <c r="Y62" i="19"/>
  <c r="X62" i="19"/>
  <c r="W62" i="19"/>
  <c r="V62" i="19"/>
  <c r="U62" i="19"/>
  <c r="T62" i="19"/>
  <c r="S62" i="19"/>
  <c r="R62" i="19"/>
  <c r="Q62" i="19"/>
  <c r="P62" i="19"/>
  <c r="O62" i="19"/>
  <c r="N62" i="19"/>
  <c r="M62" i="19"/>
  <c r="L62" i="19"/>
  <c r="SK60" i="19"/>
  <c r="SJ60" i="19"/>
  <c r="SI60" i="19"/>
  <c r="SH60" i="19"/>
  <c r="SG60" i="19"/>
  <c r="SF60" i="19"/>
  <c r="SE60" i="19"/>
  <c r="SD60" i="19"/>
  <c r="SC60" i="19"/>
  <c r="SB60" i="19"/>
  <c r="SA60" i="19"/>
  <c r="RZ60" i="19"/>
  <c r="RY60" i="19"/>
  <c r="RX60" i="19"/>
  <c r="RW60" i="19"/>
  <c r="RV60" i="19"/>
  <c r="RU60" i="19"/>
  <c r="RT60" i="19"/>
  <c r="RS60" i="19"/>
  <c r="RR60" i="19"/>
  <c r="RQ60" i="19"/>
  <c r="RP60" i="19"/>
  <c r="RO60" i="19"/>
  <c r="RN60" i="19"/>
  <c r="RM60" i="19"/>
  <c r="RL60" i="19"/>
  <c r="RK60" i="19"/>
  <c r="RJ60" i="19"/>
  <c r="RI60" i="19"/>
  <c r="RH60" i="19"/>
  <c r="RG60" i="19"/>
  <c r="RF60" i="19"/>
  <c r="RE60" i="19"/>
  <c r="RD60" i="19"/>
  <c r="RC60" i="19"/>
  <c r="RB60" i="19"/>
  <c r="RA60" i="19"/>
  <c r="QZ60" i="19"/>
  <c r="QY60" i="19"/>
  <c r="QX60" i="19"/>
  <c r="QW60" i="19"/>
  <c r="QV60" i="19"/>
  <c r="QU60" i="19"/>
  <c r="QT60" i="19"/>
  <c r="QS60" i="19"/>
  <c r="QR60" i="19"/>
  <c r="QQ60" i="19"/>
  <c r="QP60" i="19"/>
  <c r="QO60" i="19"/>
  <c r="QN60" i="19"/>
  <c r="QM60" i="19"/>
  <c r="QL60" i="19"/>
  <c r="QK60" i="19"/>
  <c r="QJ60" i="19"/>
  <c r="QI60" i="19"/>
  <c r="QH60" i="19"/>
  <c r="QG60" i="19"/>
  <c r="QF60" i="19"/>
  <c r="QE60" i="19"/>
  <c r="QD60" i="19"/>
  <c r="QC60" i="19"/>
  <c r="QB60" i="19"/>
  <c r="QA60" i="19"/>
  <c r="PZ60" i="19"/>
  <c r="PY60" i="19"/>
  <c r="PX60" i="19"/>
  <c r="PW60" i="19"/>
  <c r="PV60" i="19"/>
  <c r="PU60" i="19"/>
  <c r="PT60" i="19"/>
  <c r="PS60" i="19"/>
  <c r="PR60" i="19"/>
  <c r="PQ60" i="19"/>
  <c r="PP60" i="19"/>
  <c r="PO60" i="19"/>
  <c r="PN60" i="19"/>
  <c r="PM60" i="19"/>
  <c r="PL60" i="19"/>
  <c r="PK60" i="19"/>
  <c r="PJ60" i="19"/>
  <c r="PI60" i="19"/>
  <c r="PH60" i="19"/>
  <c r="PG60" i="19"/>
  <c r="PF60" i="19"/>
  <c r="PE60" i="19"/>
  <c r="PD60" i="19"/>
  <c r="PC60" i="19"/>
  <c r="PB60" i="19"/>
  <c r="PA60" i="19"/>
  <c r="OZ60" i="19"/>
  <c r="OY60" i="19"/>
  <c r="OX60" i="19"/>
  <c r="OW60" i="19"/>
  <c r="OV60" i="19"/>
  <c r="OU60" i="19"/>
  <c r="OT60" i="19"/>
  <c r="OS60" i="19"/>
  <c r="OR60" i="19"/>
  <c r="OQ60" i="19"/>
  <c r="OP60" i="19"/>
  <c r="OO60" i="19"/>
  <c r="ON60" i="19"/>
  <c r="OM60" i="19"/>
  <c r="OL60" i="19"/>
  <c r="OK60" i="19"/>
  <c r="OJ60" i="19"/>
  <c r="OI60" i="19"/>
  <c r="OH60" i="19"/>
  <c r="OG60" i="19"/>
  <c r="OF60" i="19"/>
  <c r="OE60" i="19"/>
  <c r="OD60" i="19"/>
  <c r="OC60" i="19"/>
  <c r="OB60" i="19"/>
  <c r="OA60" i="19"/>
  <c r="NZ60" i="19"/>
  <c r="NY60" i="19"/>
  <c r="NX60" i="19"/>
  <c r="NW60" i="19"/>
  <c r="NV60" i="19"/>
  <c r="NU60" i="19"/>
  <c r="NT60" i="19"/>
  <c r="NS60" i="19"/>
  <c r="NR60" i="19"/>
  <c r="NQ60" i="19"/>
  <c r="NP60" i="19"/>
  <c r="NO60" i="19"/>
  <c r="NN60" i="19"/>
  <c r="NM60" i="19"/>
  <c r="NL60" i="19"/>
  <c r="NK60" i="19"/>
  <c r="NJ60" i="19"/>
  <c r="NI60" i="19"/>
  <c r="NH60" i="19"/>
  <c r="NG60" i="19"/>
  <c r="NF60" i="19"/>
  <c r="NE60" i="19"/>
  <c r="ND60" i="19"/>
  <c r="NC60" i="19"/>
  <c r="NB60" i="19"/>
  <c r="NA60" i="19"/>
  <c r="MZ60" i="19"/>
  <c r="MY60" i="19"/>
  <c r="MX60" i="19"/>
  <c r="MW60" i="19"/>
  <c r="MV60" i="19"/>
  <c r="MU60" i="19"/>
  <c r="MT60" i="19"/>
  <c r="MS60" i="19"/>
  <c r="MR60" i="19"/>
  <c r="MQ60" i="19"/>
  <c r="MP60" i="19"/>
  <c r="MO60" i="19"/>
  <c r="MN60" i="19"/>
  <c r="MM60" i="19"/>
  <c r="ML60" i="19"/>
  <c r="MK60" i="19"/>
  <c r="MJ60" i="19"/>
  <c r="MI60" i="19"/>
  <c r="MH60" i="19"/>
  <c r="MG60" i="19"/>
  <c r="MF60" i="19"/>
  <c r="ME60" i="19"/>
  <c r="MD60" i="19"/>
  <c r="MC60" i="19"/>
  <c r="MB60" i="19"/>
  <c r="MA60" i="19"/>
  <c r="LZ60" i="19"/>
  <c r="LY60" i="19"/>
  <c r="LX60" i="19"/>
  <c r="LW60" i="19"/>
  <c r="LV60" i="19"/>
  <c r="LU60" i="19"/>
  <c r="LT60" i="19"/>
  <c r="LS60" i="19"/>
  <c r="LR60" i="19"/>
  <c r="LQ60" i="19"/>
  <c r="LP60" i="19"/>
  <c r="LO60" i="19"/>
  <c r="LN60" i="19"/>
  <c r="LM60" i="19"/>
  <c r="LL60" i="19"/>
  <c r="LK60" i="19"/>
  <c r="LJ60" i="19"/>
  <c r="LI60" i="19"/>
  <c r="LH60" i="19"/>
  <c r="LG60" i="19"/>
  <c r="LF60" i="19"/>
  <c r="LE60" i="19"/>
  <c r="LD60" i="19"/>
  <c r="LC60" i="19"/>
  <c r="LB60" i="19"/>
  <c r="LA60" i="19"/>
  <c r="KZ60" i="19"/>
  <c r="KY60" i="19"/>
  <c r="KX60" i="19"/>
  <c r="KW60" i="19"/>
  <c r="KV60" i="19"/>
  <c r="KU60" i="19"/>
  <c r="KT60" i="19"/>
  <c r="KS60" i="19"/>
  <c r="KR60" i="19"/>
  <c r="KQ60" i="19"/>
  <c r="KP60" i="19"/>
  <c r="KO60" i="19"/>
  <c r="KN60" i="19"/>
  <c r="KM60" i="19"/>
  <c r="KL60" i="19"/>
  <c r="KK60" i="19"/>
  <c r="KJ60" i="19"/>
  <c r="KI60" i="19"/>
  <c r="KH60" i="19"/>
  <c r="KG60" i="19"/>
  <c r="KF60" i="19"/>
  <c r="KE60" i="19"/>
  <c r="KD60" i="19"/>
  <c r="KC60" i="19"/>
  <c r="KB60" i="19"/>
  <c r="KA60" i="19"/>
  <c r="JZ60" i="19"/>
  <c r="JY60" i="19"/>
  <c r="JX60" i="19"/>
  <c r="JW60" i="19"/>
  <c r="JV60" i="19"/>
  <c r="JU60" i="19"/>
  <c r="JT60" i="19"/>
  <c r="JS60" i="19"/>
  <c r="JR60" i="19"/>
  <c r="JQ60" i="19"/>
  <c r="JP60" i="19"/>
  <c r="JO60" i="19"/>
  <c r="JN60" i="19"/>
  <c r="JM60" i="19"/>
  <c r="JL60" i="19"/>
  <c r="JK60" i="19"/>
  <c r="JJ60" i="19"/>
  <c r="JI60" i="19"/>
  <c r="JH60" i="19"/>
  <c r="JG60" i="19"/>
  <c r="JF60" i="19"/>
  <c r="JE60" i="19"/>
  <c r="JD60" i="19"/>
  <c r="JC60" i="19"/>
  <c r="JB60" i="19"/>
  <c r="JA60" i="19"/>
  <c r="IZ60" i="19"/>
  <c r="IY60" i="19"/>
  <c r="IX60" i="19"/>
  <c r="IW60" i="19"/>
  <c r="IV60" i="19"/>
  <c r="IU60" i="19"/>
  <c r="IT60" i="19"/>
  <c r="IS60" i="19"/>
  <c r="IR60" i="19"/>
  <c r="IQ60" i="19"/>
  <c r="IP60" i="19"/>
  <c r="IO60" i="19"/>
  <c r="IN60" i="19"/>
  <c r="IM60" i="19"/>
  <c r="IL60" i="19"/>
  <c r="IK60" i="19"/>
  <c r="IJ60" i="19"/>
  <c r="II60" i="19"/>
  <c r="IH60" i="19"/>
  <c r="IG60" i="19"/>
  <c r="IF60" i="19"/>
  <c r="IE60" i="19"/>
  <c r="ID60" i="19"/>
  <c r="IC60" i="19"/>
  <c r="IB60" i="19"/>
  <c r="IA60" i="19"/>
  <c r="HZ60" i="19"/>
  <c r="HY60" i="19"/>
  <c r="HX60" i="19"/>
  <c r="HW60" i="19"/>
  <c r="HV60" i="19"/>
  <c r="HU60" i="19"/>
  <c r="HT60" i="19"/>
  <c r="HS60" i="19"/>
  <c r="HR60" i="19"/>
  <c r="HQ60" i="19"/>
  <c r="HP60" i="19"/>
  <c r="HO60" i="19"/>
  <c r="HN60" i="19"/>
  <c r="HM60" i="19"/>
  <c r="HL60" i="19"/>
  <c r="HK60" i="19"/>
  <c r="HJ60" i="19"/>
  <c r="HI60" i="19"/>
  <c r="HH60" i="19"/>
  <c r="HG60" i="19"/>
  <c r="HF60" i="19"/>
  <c r="HE60" i="19"/>
  <c r="HD60" i="19"/>
  <c r="HC60" i="19"/>
  <c r="HB60" i="19"/>
  <c r="HA60" i="19"/>
  <c r="GZ60" i="19"/>
  <c r="GY60" i="19"/>
  <c r="GX60" i="19"/>
  <c r="GW60" i="19"/>
  <c r="GV60" i="19"/>
  <c r="GU60" i="19"/>
  <c r="GT60" i="19"/>
  <c r="GS60" i="19"/>
  <c r="GR60" i="19"/>
  <c r="GQ60" i="19"/>
  <c r="GP60" i="19"/>
  <c r="GO60" i="19"/>
  <c r="GN60" i="19"/>
  <c r="GM60" i="19"/>
  <c r="GL60" i="19"/>
  <c r="GK60" i="19"/>
  <c r="GJ60" i="19"/>
  <c r="GI60" i="19"/>
  <c r="GH60" i="19"/>
  <c r="GG60" i="19"/>
  <c r="GF60" i="19"/>
  <c r="GE60" i="19"/>
  <c r="GD60" i="19"/>
  <c r="GC60" i="19"/>
  <c r="GB60" i="19"/>
  <c r="GA60" i="19"/>
  <c r="FZ60" i="19"/>
  <c r="FY60" i="19"/>
  <c r="FX60" i="19"/>
  <c r="FW60" i="19"/>
  <c r="FV60" i="19"/>
  <c r="FU60" i="19"/>
  <c r="FT60" i="19"/>
  <c r="FS60" i="19"/>
  <c r="FR60" i="19"/>
  <c r="FQ60" i="19"/>
  <c r="FP60" i="19"/>
  <c r="FO60" i="19"/>
  <c r="FN60" i="19"/>
  <c r="FM60" i="19"/>
  <c r="FL60" i="19"/>
  <c r="FK60" i="19"/>
  <c r="FJ60" i="19"/>
  <c r="FI60" i="19"/>
  <c r="FH60" i="19"/>
  <c r="FG60" i="19"/>
  <c r="FF60" i="19"/>
  <c r="FE60" i="19"/>
  <c r="FD60" i="19"/>
  <c r="FC60" i="19"/>
  <c r="FB60" i="19"/>
  <c r="FA60" i="19"/>
  <c r="EZ60" i="19"/>
  <c r="EY60" i="19"/>
  <c r="EX60" i="19"/>
  <c r="EW60" i="19"/>
  <c r="EV60" i="19"/>
  <c r="EU60" i="19"/>
  <c r="ET60" i="19"/>
  <c r="ES60" i="19"/>
  <c r="ER60" i="19"/>
  <c r="EQ60" i="19"/>
  <c r="EP60" i="19"/>
  <c r="EO60" i="19"/>
  <c r="EN60" i="19"/>
  <c r="EM60" i="19"/>
  <c r="EL60" i="19"/>
  <c r="EK60" i="19"/>
  <c r="EJ60" i="19"/>
  <c r="EI60" i="19"/>
  <c r="EH60" i="19"/>
  <c r="EG60" i="19"/>
  <c r="EF60" i="19"/>
  <c r="EE60" i="19"/>
  <c r="ED60" i="19"/>
  <c r="EC60" i="19"/>
  <c r="EB60" i="19"/>
  <c r="EA60" i="19"/>
  <c r="DZ60" i="19"/>
  <c r="DY60" i="19"/>
  <c r="DX60" i="19"/>
  <c r="DW60" i="19"/>
  <c r="DV60" i="19"/>
  <c r="DU60" i="19"/>
  <c r="DT60" i="19"/>
  <c r="DS60" i="19"/>
  <c r="DR60" i="19"/>
  <c r="DQ60" i="19"/>
  <c r="DP60" i="19"/>
  <c r="DO60" i="19"/>
  <c r="DN60" i="19"/>
  <c r="DM60" i="19"/>
  <c r="DL60" i="19"/>
  <c r="DK60" i="19"/>
  <c r="DJ60" i="19"/>
  <c r="DI60" i="19"/>
  <c r="DH60" i="19"/>
  <c r="DG60" i="19"/>
  <c r="DF60" i="19"/>
  <c r="DE60" i="19"/>
  <c r="DD60" i="19"/>
  <c r="DC60" i="19"/>
  <c r="DB60" i="19"/>
  <c r="DA60" i="19"/>
  <c r="CZ60" i="19"/>
  <c r="CY60" i="19"/>
  <c r="CX60" i="19"/>
  <c r="CW60" i="19"/>
  <c r="CV60" i="19"/>
  <c r="CU60" i="19"/>
  <c r="CT60" i="19"/>
  <c r="CS60" i="19"/>
  <c r="CR60" i="19"/>
  <c r="CQ60" i="19"/>
  <c r="CP60" i="19"/>
  <c r="CO60" i="19"/>
  <c r="CN60" i="19"/>
  <c r="CM60" i="19"/>
  <c r="CL60" i="19"/>
  <c r="CK60" i="19"/>
  <c r="CJ60" i="19"/>
  <c r="CI60" i="19"/>
  <c r="CH60" i="19"/>
  <c r="CG60" i="19"/>
  <c r="CF60" i="19"/>
  <c r="CE60" i="19"/>
  <c r="CD60" i="19"/>
  <c r="CC60" i="19"/>
  <c r="CB60" i="19"/>
  <c r="CA60" i="19"/>
  <c r="BZ60" i="19"/>
  <c r="BY60" i="19"/>
  <c r="BX60" i="19"/>
  <c r="BW60" i="19"/>
  <c r="BV60" i="19"/>
  <c r="BU60" i="19"/>
  <c r="BT60" i="19"/>
  <c r="BS60" i="19"/>
  <c r="BR60" i="19"/>
  <c r="BQ60" i="19"/>
  <c r="BP60" i="19"/>
  <c r="BO60" i="19"/>
  <c r="BN60" i="19"/>
  <c r="BM60" i="19"/>
  <c r="BL60" i="19"/>
  <c r="BK60" i="19"/>
  <c r="BJ60" i="19"/>
  <c r="BI60" i="19"/>
  <c r="BH60" i="19"/>
  <c r="BG60" i="19"/>
  <c r="BF60" i="19"/>
  <c r="BE60" i="19"/>
  <c r="BD60" i="19"/>
  <c r="BC60" i="19"/>
  <c r="BB60" i="19"/>
  <c r="BA60" i="19"/>
  <c r="AZ60" i="19"/>
  <c r="AY60" i="19"/>
  <c r="AX60" i="19"/>
  <c r="AW60" i="19"/>
  <c r="AV60" i="19"/>
  <c r="AU60" i="19"/>
  <c r="AT60" i="19"/>
  <c r="AS60" i="19"/>
  <c r="AR60" i="19"/>
  <c r="AQ60" i="19"/>
  <c r="AP60" i="19"/>
  <c r="AO60" i="19"/>
  <c r="AN60" i="19"/>
  <c r="AM60" i="19"/>
  <c r="AL60" i="19"/>
  <c r="AK60" i="19"/>
  <c r="AJ60" i="19"/>
  <c r="AI60" i="19"/>
  <c r="AH60" i="19"/>
  <c r="AG60" i="19"/>
  <c r="AF60" i="19"/>
  <c r="AE60" i="19"/>
  <c r="AD60" i="19"/>
  <c r="AC60" i="19"/>
  <c r="AB60" i="19"/>
  <c r="AA60" i="19"/>
  <c r="Z60" i="19"/>
  <c r="Y60" i="19"/>
  <c r="X60" i="19"/>
  <c r="W60" i="19"/>
  <c r="V60" i="19"/>
  <c r="U60" i="19"/>
  <c r="T60" i="19"/>
  <c r="S60" i="19"/>
  <c r="R60" i="19"/>
  <c r="Q60" i="19"/>
  <c r="P60" i="19"/>
  <c r="O60" i="19"/>
  <c r="N60" i="19"/>
  <c r="M60" i="19"/>
  <c r="L60" i="19"/>
  <c r="SJ59" i="19"/>
  <c r="SK59" i="19" s="1"/>
  <c r="SI59" i="19"/>
  <c r="SH59" i="19"/>
  <c r="SG59" i="19"/>
  <c r="SF59" i="19"/>
  <c r="SE59" i="19"/>
  <c r="SD59" i="19"/>
  <c r="SC59" i="19"/>
  <c r="SB59" i="19"/>
  <c r="SA59" i="19"/>
  <c r="RZ59" i="19"/>
  <c r="RY59" i="19"/>
  <c r="RX59" i="19"/>
  <c r="RW59" i="19"/>
  <c r="RV59" i="19"/>
  <c r="RU59" i="19"/>
  <c r="RT59" i="19"/>
  <c r="RS59" i="19"/>
  <c r="RR59" i="19"/>
  <c r="RQ59" i="19"/>
  <c r="RP59" i="19"/>
  <c r="RO59" i="19"/>
  <c r="RN59" i="19"/>
  <c r="RM59" i="19"/>
  <c r="RL59" i="19"/>
  <c r="RK59" i="19"/>
  <c r="RJ59" i="19"/>
  <c r="RI59" i="19"/>
  <c r="RH59" i="19"/>
  <c r="RG59" i="19"/>
  <c r="RF59" i="19"/>
  <c r="RE59" i="19"/>
  <c r="RD59" i="19"/>
  <c r="RC59" i="19"/>
  <c r="RB59" i="19"/>
  <c r="RA59" i="19"/>
  <c r="QZ59" i="19"/>
  <c r="QY59" i="19"/>
  <c r="QX59" i="19"/>
  <c r="QW59" i="19"/>
  <c r="QV59" i="19"/>
  <c r="QU59" i="19"/>
  <c r="QT59" i="19"/>
  <c r="QS59" i="19"/>
  <c r="QR59" i="19"/>
  <c r="QQ59" i="19"/>
  <c r="QP59" i="19"/>
  <c r="QO59" i="19"/>
  <c r="QN59" i="19"/>
  <c r="QM59" i="19"/>
  <c r="QL59" i="19"/>
  <c r="QK59" i="19"/>
  <c r="QJ59" i="19"/>
  <c r="QI59" i="19"/>
  <c r="QH59" i="19"/>
  <c r="QG59" i="19"/>
  <c r="QF59" i="19"/>
  <c r="QE59" i="19"/>
  <c r="QD59" i="19"/>
  <c r="QC59" i="19"/>
  <c r="QB59" i="19"/>
  <c r="QA59" i="19"/>
  <c r="PZ59" i="19"/>
  <c r="PY59" i="19"/>
  <c r="PX59" i="19"/>
  <c r="PW59" i="19"/>
  <c r="PV59" i="19"/>
  <c r="PU59" i="19"/>
  <c r="PT59" i="19"/>
  <c r="PS59" i="19"/>
  <c r="PR59" i="19"/>
  <c r="PQ59" i="19"/>
  <c r="PP59" i="19"/>
  <c r="PO59" i="19"/>
  <c r="PN59" i="19"/>
  <c r="PM59" i="19"/>
  <c r="PL59" i="19"/>
  <c r="PK59" i="19"/>
  <c r="PJ59" i="19"/>
  <c r="PI59" i="19"/>
  <c r="PH59" i="19"/>
  <c r="PG59" i="19"/>
  <c r="PF59" i="19"/>
  <c r="PE59" i="19"/>
  <c r="PD59" i="19"/>
  <c r="PC59" i="19"/>
  <c r="PB59" i="19"/>
  <c r="PA59" i="19"/>
  <c r="OZ59" i="19"/>
  <c r="OY59" i="19"/>
  <c r="OX59" i="19"/>
  <c r="OW59" i="19"/>
  <c r="OV59" i="19"/>
  <c r="OU59" i="19"/>
  <c r="OT59" i="19"/>
  <c r="OS59" i="19"/>
  <c r="OR59" i="19"/>
  <c r="OQ59" i="19"/>
  <c r="OP59" i="19"/>
  <c r="OO59" i="19"/>
  <c r="ON59" i="19"/>
  <c r="OM59" i="19"/>
  <c r="OL59" i="19"/>
  <c r="OK59" i="19"/>
  <c r="OJ59" i="19"/>
  <c r="OI59" i="19"/>
  <c r="OH59" i="19"/>
  <c r="OG59" i="19"/>
  <c r="OF59" i="19"/>
  <c r="OE59" i="19"/>
  <c r="OD59" i="19"/>
  <c r="OC59" i="19"/>
  <c r="OB59" i="19"/>
  <c r="OA59" i="19"/>
  <c r="NZ59" i="19"/>
  <c r="NY59" i="19"/>
  <c r="NX59" i="19"/>
  <c r="NW59" i="19"/>
  <c r="NV59" i="19"/>
  <c r="NU59" i="19"/>
  <c r="NT59" i="19"/>
  <c r="NS59" i="19"/>
  <c r="NR59" i="19"/>
  <c r="NQ59" i="19"/>
  <c r="NP59" i="19"/>
  <c r="NO59" i="19"/>
  <c r="NN59" i="19"/>
  <c r="NM59" i="19"/>
  <c r="NL59" i="19"/>
  <c r="NK59" i="19"/>
  <c r="NJ59" i="19"/>
  <c r="NI59" i="19"/>
  <c r="NH59" i="19"/>
  <c r="NG59" i="19"/>
  <c r="NF59" i="19"/>
  <c r="NE59" i="19"/>
  <c r="ND59" i="19"/>
  <c r="NC59" i="19"/>
  <c r="NB59" i="19"/>
  <c r="NA59" i="19"/>
  <c r="MZ59" i="19"/>
  <c r="MY59" i="19"/>
  <c r="MX59" i="19"/>
  <c r="MW59" i="19"/>
  <c r="MV59" i="19"/>
  <c r="MU59" i="19"/>
  <c r="MT59" i="19"/>
  <c r="MS59" i="19"/>
  <c r="MR59" i="19"/>
  <c r="MQ59" i="19"/>
  <c r="MP59" i="19"/>
  <c r="MO59" i="19"/>
  <c r="MN59" i="19"/>
  <c r="MM59" i="19"/>
  <c r="ML59" i="19"/>
  <c r="MK59" i="19"/>
  <c r="MJ59" i="19"/>
  <c r="MI59" i="19"/>
  <c r="MH59" i="19"/>
  <c r="MG59" i="19"/>
  <c r="MF59" i="19"/>
  <c r="ME59" i="19"/>
  <c r="MD59" i="19"/>
  <c r="MC59" i="19"/>
  <c r="MB59" i="19"/>
  <c r="MA59" i="19"/>
  <c r="LZ59" i="19"/>
  <c r="LY59" i="19"/>
  <c r="LX59" i="19"/>
  <c r="LW59" i="19"/>
  <c r="LV59" i="19"/>
  <c r="LU59" i="19"/>
  <c r="LT59" i="19"/>
  <c r="LS59" i="19"/>
  <c r="LR59" i="19"/>
  <c r="LQ59" i="19"/>
  <c r="LP59" i="19"/>
  <c r="LO59" i="19"/>
  <c r="LN59" i="19"/>
  <c r="LM59" i="19"/>
  <c r="LL59" i="19"/>
  <c r="LK59" i="19"/>
  <c r="LJ59" i="19"/>
  <c r="LI59" i="19"/>
  <c r="LH59" i="19"/>
  <c r="LG59" i="19"/>
  <c r="LF59" i="19"/>
  <c r="LE59" i="19"/>
  <c r="LD59" i="19"/>
  <c r="LC59" i="19"/>
  <c r="LB59" i="19"/>
  <c r="LA59" i="19"/>
  <c r="KZ59" i="19"/>
  <c r="KY59" i="19"/>
  <c r="KX59" i="19"/>
  <c r="KW59" i="19"/>
  <c r="KV59" i="19"/>
  <c r="KU59" i="19"/>
  <c r="KT59" i="19"/>
  <c r="KS59" i="19"/>
  <c r="KR59" i="19"/>
  <c r="KQ59" i="19"/>
  <c r="KP59" i="19"/>
  <c r="KO59" i="19"/>
  <c r="KN59" i="19"/>
  <c r="KM59" i="19"/>
  <c r="KL59" i="19"/>
  <c r="KK59" i="19"/>
  <c r="KJ59" i="19"/>
  <c r="KI59" i="19"/>
  <c r="KH59" i="19"/>
  <c r="KG59" i="19"/>
  <c r="KF59" i="19"/>
  <c r="KE59" i="19"/>
  <c r="KD59" i="19"/>
  <c r="KC59" i="19"/>
  <c r="KB59" i="19"/>
  <c r="KA59" i="19"/>
  <c r="JZ59" i="19"/>
  <c r="JY59" i="19"/>
  <c r="JX59" i="19"/>
  <c r="JW59" i="19"/>
  <c r="JV59" i="19"/>
  <c r="JU59" i="19"/>
  <c r="JT59" i="19"/>
  <c r="JS59" i="19"/>
  <c r="JR59" i="19"/>
  <c r="JQ59" i="19"/>
  <c r="JP59" i="19"/>
  <c r="JO59" i="19"/>
  <c r="JN59" i="19"/>
  <c r="JM59" i="19"/>
  <c r="JL59" i="19"/>
  <c r="JK59" i="19"/>
  <c r="JJ59" i="19"/>
  <c r="JI59" i="19"/>
  <c r="JH59" i="19"/>
  <c r="JG59" i="19"/>
  <c r="JF59" i="19"/>
  <c r="JE59" i="19"/>
  <c r="JD59" i="19"/>
  <c r="JC59" i="19"/>
  <c r="JB59" i="19"/>
  <c r="JA59" i="19"/>
  <c r="IZ59" i="19"/>
  <c r="IY59" i="19"/>
  <c r="IX59" i="19"/>
  <c r="IW59" i="19"/>
  <c r="IV59" i="19"/>
  <c r="IU59" i="19"/>
  <c r="IT59" i="19"/>
  <c r="IS59" i="19"/>
  <c r="IR59" i="19"/>
  <c r="IQ59" i="19"/>
  <c r="IP59" i="19"/>
  <c r="IO59" i="19"/>
  <c r="IN59" i="19"/>
  <c r="IM59" i="19"/>
  <c r="IL59" i="19"/>
  <c r="IK59" i="19"/>
  <c r="IJ59" i="19"/>
  <c r="II59" i="19"/>
  <c r="IH59" i="19"/>
  <c r="IG59" i="19"/>
  <c r="IF59" i="19"/>
  <c r="IE59" i="19"/>
  <c r="ID59" i="19"/>
  <c r="IC59" i="19"/>
  <c r="IB59" i="19"/>
  <c r="IA59" i="19"/>
  <c r="HZ59" i="19"/>
  <c r="HY59" i="19"/>
  <c r="HX59" i="19"/>
  <c r="HW59" i="19"/>
  <c r="HV59" i="19"/>
  <c r="HU59" i="19"/>
  <c r="HT59" i="19"/>
  <c r="HS59" i="19"/>
  <c r="HR59" i="19"/>
  <c r="HQ59" i="19"/>
  <c r="HP59" i="19"/>
  <c r="HO59" i="19"/>
  <c r="HN59" i="19"/>
  <c r="HM59" i="19"/>
  <c r="HL59" i="19"/>
  <c r="HK59" i="19"/>
  <c r="HJ59" i="19"/>
  <c r="HI59" i="19"/>
  <c r="HH59" i="19"/>
  <c r="HG59" i="19"/>
  <c r="HF59" i="19"/>
  <c r="HE59" i="19"/>
  <c r="HD59" i="19"/>
  <c r="HC59" i="19"/>
  <c r="HB59" i="19"/>
  <c r="HA59" i="19"/>
  <c r="GZ59" i="19"/>
  <c r="GY59" i="19"/>
  <c r="GX59" i="19"/>
  <c r="GW59" i="19"/>
  <c r="GV59" i="19"/>
  <c r="GU59" i="19"/>
  <c r="GT59" i="19"/>
  <c r="GS59" i="19"/>
  <c r="GR59" i="19"/>
  <c r="GQ59" i="19"/>
  <c r="GP59" i="19"/>
  <c r="GO59" i="19"/>
  <c r="GN59" i="19"/>
  <c r="GM59" i="19"/>
  <c r="GL59" i="19"/>
  <c r="GK59" i="19"/>
  <c r="GJ59" i="19"/>
  <c r="GI59" i="19"/>
  <c r="GH59" i="19"/>
  <c r="GG59" i="19"/>
  <c r="GF59" i="19"/>
  <c r="GE59" i="19"/>
  <c r="GD59" i="19"/>
  <c r="GC59" i="19"/>
  <c r="GB59" i="19"/>
  <c r="GA59" i="19"/>
  <c r="FZ59" i="19"/>
  <c r="FY59" i="19"/>
  <c r="FX59" i="19"/>
  <c r="FW59" i="19"/>
  <c r="FV59" i="19"/>
  <c r="FU59" i="19"/>
  <c r="FT59" i="19"/>
  <c r="FS59" i="19"/>
  <c r="FR59" i="19"/>
  <c r="FQ59" i="19"/>
  <c r="FP59" i="19"/>
  <c r="FO59" i="19"/>
  <c r="FN59" i="19"/>
  <c r="FM59" i="19"/>
  <c r="FL59" i="19"/>
  <c r="FK59" i="19"/>
  <c r="FJ59" i="19"/>
  <c r="FI59" i="19"/>
  <c r="FH59" i="19"/>
  <c r="FG59" i="19"/>
  <c r="FF59" i="19"/>
  <c r="FE59" i="19"/>
  <c r="FD59" i="19"/>
  <c r="FC59" i="19"/>
  <c r="FB59" i="19"/>
  <c r="FA59" i="19"/>
  <c r="EZ59" i="19"/>
  <c r="EY59" i="19"/>
  <c r="EX59" i="19"/>
  <c r="EW59" i="19"/>
  <c r="EV59" i="19"/>
  <c r="EU59" i="19"/>
  <c r="ET59" i="19"/>
  <c r="ES59" i="19"/>
  <c r="ER59" i="19"/>
  <c r="EQ59" i="19"/>
  <c r="EP59" i="19"/>
  <c r="EO59" i="19"/>
  <c r="EN59" i="19"/>
  <c r="EM59" i="19"/>
  <c r="EL59" i="19"/>
  <c r="EK59" i="19"/>
  <c r="EJ59" i="19"/>
  <c r="EI59" i="19"/>
  <c r="EH59" i="19"/>
  <c r="EG59" i="19"/>
  <c r="EF59" i="19"/>
  <c r="EE59" i="19"/>
  <c r="ED59" i="19"/>
  <c r="EC59" i="19"/>
  <c r="EB59" i="19"/>
  <c r="EA59" i="19"/>
  <c r="DZ59" i="19"/>
  <c r="DY59" i="19"/>
  <c r="DX59" i="19"/>
  <c r="DW59" i="19"/>
  <c r="DV59" i="19"/>
  <c r="DU59" i="19"/>
  <c r="DT59" i="19"/>
  <c r="DS59" i="19"/>
  <c r="DR59" i="19"/>
  <c r="DQ59" i="19"/>
  <c r="DP59" i="19"/>
  <c r="DO59" i="19"/>
  <c r="DN59" i="19"/>
  <c r="DM59" i="19"/>
  <c r="DL59" i="19"/>
  <c r="DK59" i="19"/>
  <c r="DJ59" i="19"/>
  <c r="DI59" i="19"/>
  <c r="DH59" i="19"/>
  <c r="DG59" i="19"/>
  <c r="DF59" i="19"/>
  <c r="DE59" i="19"/>
  <c r="DD59" i="19"/>
  <c r="DC59" i="19"/>
  <c r="DB59" i="19"/>
  <c r="DA59" i="19"/>
  <c r="CZ59" i="19"/>
  <c r="CY59" i="19"/>
  <c r="CX59" i="19"/>
  <c r="CW59" i="19"/>
  <c r="CV59" i="19"/>
  <c r="CU59" i="19"/>
  <c r="CT59" i="19"/>
  <c r="CS59" i="19"/>
  <c r="CR59" i="19"/>
  <c r="CQ59" i="19"/>
  <c r="CP59" i="19"/>
  <c r="CO59" i="19"/>
  <c r="CN59" i="19"/>
  <c r="CM59" i="19"/>
  <c r="CL59" i="19"/>
  <c r="CK59" i="19"/>
  <c r="CJ59" i="19"/>
  <c r="CI59" i="19"/>
  <c r="CH59" i="19"/>
  <c r="CG59" i="19"/>
  <c r="CF59" i="19"/>
  <c r="CE59" i="19"/>
  <c r="CD59" i="19"/>
  <c r="CC59" i="19"/>
  <c r="CB59" i="19"/>
  <c r="CA59" i="19"/>
  <c r="BZ59" i="19"/>
  <c r="BY59" i="19"/>
  <c r="BX59" i="19"/>
  <c r="BW59" i="19"/>
  <c r="BV59" i="19"/>
  <c r="BU59" i="19"/>
  <c r="BT59" i="19"/>
  <c r="BS59" i="19"/>
  <c r="BR59" i="19"/>
  <c r="BQ59" i="19"/>
  <c r="BP59" i="19"/>
  <c r="BO59" i="19"/>
  <c r="BN59" i="19"/>
  <c r="BM59" i="19"/>
  <c r="BL59" i="19"/>
  <c r="BK59" i="19"/>
  <c r="BJ59" i="19"/>
  <c r="BI59" i="19"/>
  <c r="BH59" i="19"/>
  <c r="BG59" i="19"/>
  <c r="BF59" i="19"/>
  <c r="BE59" i="19"/>
  <c r="BD59" i="19"/>
  <c r="BC59" i="19"/>
  <c r="BB59" i="19"/>
  <c r="BA59" i="19"/>
  <c r="AZ59" i="19"/>
  <c r="AY59" i="19"/>
  <c r="AX59" i="19"/>
  <c r="AW59" i="19"/>
  <c r="AV59" i="19"/>
  <c r="AU59" i="19"/>
  <c r="AT59" i="19"/>
  <c r="AS59" i="19"/>
  <c r="AR59" i="19"/>
  <c r="AQ59" i="19"/>
  <c r="AP59" i="19"/>
  <c r="AO59" i="19"/>
  <c r="AN59" i="19"/>
  <c r="AM59" i="19"/>
  <c r="AL59" i="19"/>
  <c r="AK59" i="19"/>
  <c r="AJ59" i="19"/>
  <c r="AI59" i="19"/>
  <c r="AH59" i="19"/>
  <c r="AG59" i="19"/>
  <c r="AF59" i="19"/>
  <c r="AE59" i="19"/>
  <c r="AD59" i="19"/>
  <c r="AC59" i="19"/>
  <c r="AB59" i="19"/>
  <c r="AA59" i="19"/>
  <c r="Z59" i="19"/>
  <c r="Y59" i="19"/>
  <c r="X59" i="19"/>
  <c r="W59" i="19"/>
  <c r="V59" i="19"/>
  <c r="U59" i="19"/>
  <c r="T59" i="19"/>
  <c r="S59" i="19"/>
  <c r="R59" i="19"/>
  <c r="Q59" i="19"/>
  <c r="P59" i="19"/>
  <c r="O59" i="19"/>
  <c r="N59" i="19"/>
  <c r="M59" i="19"/>
  <c r="L59" i="19"/>
  <c r="SJ57" i="19"/>
  <c r="SK57" i="19" s="1"/>
  <c r="SI57" i="19"/>
  <c r="SH57" i="19"/>
  <c r="SG57" i="19"/>
  <c r="SF57" i="19"/>
  <c r="SE57" i="19"/>
  <c r="SD57" i="19"/>
  <c r="SC57" i="19"/>
  <c r="SB57" i="19"/>
  <c r="SA57" i="19"/>
  <c r="RZ57" i="19"/>
  <c r="RY57" i="19"/>
  <c r="RX57" i="19"/>
  <c r="RW57" i="19"/>
  <c r="RV57" i="19"/>
  <c r="RU57" i="19"/>
  <c r="RT57" i="19"/>
  <c r="RS57" i="19"/>
  <c r="RR57" i="19"/>
  <c r="RQ57" i="19"/>
  <c r="RP57" i="19"/>
  <c r="RO57" i="19"/>
  <c r="RN57" i="19"/>
  <c r="RM57" i="19"/>
  <c r="RL57" i="19"/>
  <c r="RK57" i="19"/>
  <c r="RJ57" i="19"/>
  <c r="RI57" i="19"/>
  <c r="RH57" i="19"/>
  <c r="RG57" i="19"/>
  <c r="RF57" i="19"/>
  <c r="RE57" i="19"/>
  <c r="RD57" i="19"/>
  <c r="RC57" i="19"/>
  <c r="RB57" i="19"/>
  <c r="RA57" i="19"/>
  <c r="QZ57" i="19"/>
  <c r="QY57" i="19"/>
  <c r="QX57" i="19"/>
  <c r="QW57" i="19"/>
  <c r="QV57" i="19"/>
  <c r="QU57" i="19"/>
  <c r="QT57" i="19"/>
  <c r="QS57" i="19"/>
  <c r="QR57" i="19"/>
  <c r="QQ57" i="19"/>
  <c r="QP57" i="19"/>
  <c r="QO57" i="19"/>
  <c r="QN57" i="19"/>
  <c r="QM57" i="19"/>
  <c r="QL57" i="19"/>
  <c r="QK57" i="19"/>
  <c r="QJ57" i="19"/>
  <c r="QI57" i="19"/>
  <c r="QH57" i="19"/>
  <c r="QG57" i="19"/>
  <c r="QF57" i="19"/>
  <c r="QE57" i="19"/>
  <c r="QD57" i="19"/>
  <c r="QC57" i="19"/>
  <c r="QB57" i="19"/>
  <c r="QA57" i="19"/>
  <c r="PZ57" i="19"/>
  <c r="PY57" i="19"/>
  <c r="PX57" i="19"/>
  <c r="PW57" i="19"/>
  <c r="PV57" i="19"/>
  <c r="PU57" i="19"/>
  <c r="PT57" i="19"/>
  <c r="PS57" i="19"/>
  <c r="PR57" i="19"/>
  <c r="PQ57" i="19"/>
  <c r="PP57" i="19"/>
  <c r="PO57" i="19"/>
  <c r="PN57" i="19"/>
  <c r="PM57" i="19"/>
  <c r="PL57" i="19"/>
  <c r="PK57" i="19"/>
  <c r="PJ57" i="19"/>
  <c r="PI57" i="19"/>
  <c r="PH57" i="19"/>
  <c r="PG57" i="19"/>
  <c r="PF57" i="19"/>
  <c r="PE57" i="19"/>
  <c r="PD57" i="19"/>
  <c r="PC57" i="19"/>
  <c r="PB57" i="19"/>
  <c r="PA57" i="19"/>
  <c r="OZ57" i="19"/>
  <c r="OY57" i="19"/>
  <c r="OX57" i="19"/>
  <c r="OW57" i="19"/>
  <c r="OV57" i="19"/>
  <c r="OU57" i="19"/>
  <c r="OT57" i="19"/>
  <c r="OS57" i="19"/>
  <c r="OR57" i="19"/>
  <c r="OQ57" i="19"/>
  <c r="OP57" i="19"/>
  <c r="OO57" i="19"/>
  <c r="ON57" i="19"/>
  <c r="OM57" i="19"/>
  <c r="OL57" i="19"/>
  <c r="OK57" i="19"/>
  <c r="OJ57" i="19"/>
  <c r="OI57" i="19"/>
  <c r="OH57" i="19"/>
  <c r="OG57" i="19"/>
  <c r="OF57" i="19"/>
  <c r="OE57" i="19"/>
  <c r="OD57" i="19"/>
  <c r="OC57" i="19"/>
  <c r="OB57" i="19"/>
  <c r="OA57" i="19"/>
  <c r="NZ57" i="19"/>
  <c r="NY57" i="19"/>
  <c r="NX57" i="19"/>
  <c r="NW57" i="19"/>
  <c r="NV57" i="19"/>
  <c r="NU57" i="19"/>
  <c r="NT57" i="19"/>
  <c r="NS57" i="19"/>
  <c r="NR57" i="19"/>
  <c r="NQ57" i="19"/>
  <c r="NP57" i="19"/>
  <c r="NO57" i="19"/>
  <c r="NN57" i="19"/>
  <c r="NM57" i="19"/>
  <c r="NL57" i="19"/>
  <c r="NK57" i="19"/>
  <c r="NJ57" i="19"/>
  <c r="NI57" i="19"/>
  <c r="NH57" i="19"/>
  <c r="NG57" i="19"/>
  <c r="NF57" i="19"/>
  <c r="NE57" i="19"/>
  <c r="ND57" i="19"/>
  <c r="NC57" i="19"/>
  <c r="NB57" i="19"/>
  <c r="NA57" i="19"/>
  <c r="MZ57" i="19"/>
  <c r="MY57" i="19"/>
  <c r="MX57" i="19"/>
  <c r="MW57" i="19"/>
  <c r="MV57" i="19"/>
  <c r="MU57" i="19"/>
  <c r="MT57" i="19"/>
  <c r="MS57" i="19"/>
  <c r="MR57" i="19"/>
  <c r="MQ57" i="19"/>
  <c r="MP57" i="19"/>
  <c r="MO57" i="19"/>
  <c r="MN57" i="19"/>
  <c r="MM57" i="19"/>
  <c r="ML57" i="19"/>
  <c r="MK57" i="19"/>
  <c r="MJ57" i="19"/>
  <c r="MI57" i="19"/>
  <c r="MH57" i="19"/>
  <c r="MG57" i="19"/>
  <c r="MF57" i="19"/>
  <c r="ME57" i="19"/>
  <c r="MD57" i="19"/>
  <c r="MC57" i="19"/>
  <c r="MB57" i="19"/>
  <c r="MA57" i="19"/>
  <c r="LZ57" i="19"/>
  <c r="LY57" i="19"/>
  <c r="LX57" i="19"/>
  <c r="LW57" i="19"/>
  <c r="LV57" i="19"/>
  <c r="LU57" i="19"/>
  <c r="LT57" i="19"/>
  <c r="LS57" i="19"/>
  <c r="LR57" i="19"/>
  <c r="LQ57" i="19"/>
  <c r="LP57" i="19"/>
  <c r="LO57" i="19"/>
  <c r="LN57" i="19"/>
  <c r="LM57" i="19"/>
  <c r="LL57" i="19"/>
  <c r="LK57" i="19"/>
  <c r="LJ57" i="19"/>
  <c r="LI57" i="19"/>
  <c r="LH57" i="19"/>
  <c r="LG57" i="19"/>
  <c r="LF57" i="19"/>
  <c r="LE57" i="19"/>
  <c r="LD57" i="19"/>
  <c r="LC57" i="19"/>
  <c r="LB57" i="19"/>
  <c r="LA57" i="19"/>
  <c r="KZ57" i="19"/>
  <c r="KY57" i="19"/>
  <c r="KX57" i="19"/>
  <c r="KW57" i="19"/>
  <c r="KV57" i="19"/>
  <c r="KU57" i="19"/>
  <c r="KT57" i="19"/>
  <c r="KS57" i="19"/>
  <c r="KR57" i="19"/>
  <c r="KQ57" i="19"/>
  <c r="KP57" i="19"/>
  <c r="KO57" i="19"/>
  <c r="KN57" i="19"/>
  <c r="KM57" i="19"/>
  <c r="KL57" i="19"/>
  <c r="KK57" i="19"/>
  <c r="KJ57" i="19"/>
  <c r="KI57" i="19"/>
  <c r="KH57" i="19"/>
  <c r="KG57" i="19"/>
  <c r="KF57" i="19"/>
  <c r="KE57" i="19"/>
  <c r="KD57" i="19"/>
  <c r="KC57" i="19"/>
  <c r="KB57" i="19"/>
  <c r="KA57" i="19"/>
  <c r="JZ57" i="19"/>
  <c r="JY57" i="19"/>
  <c r="JX57" i="19"/>
  <c r="JW57" i="19"/>
  <c r="JV57" i="19"/>
  <c r="JU57" i="19"/>
  <c r="JT57" i="19"/>
  <c r="JS57" i="19"/>
  <c r="JR57" i="19"/>
  <c r="JQ57" i="19"/>
  <c r="JP57" i="19"/>
  <c r="JO57" i="19"/>
  <c r="JN57" i="19"/>
  <c r="JM57" i="19"/>
  <c r="JL57" i="19"/>
  <c r="JK57" i="19"/>
  <c r="JJ57" i="19"/>
  <c r="JI57" i="19"/>
  <c r="JH57" i="19"/>
  <c r="JG57" i="19"/>
  <c r="JF57" i="19"/>
  <c r="JE57" i="19"/>
  <c r="JD57" i="19"/>
  <c r="JC57" i="19"/>
  <c r="JB57" i="19"/>
  <c r="JA57" i="19"/>
  <c r="IZ57" i="19"/>
  <c r="IY57" i="19"/>
  <c r="IX57" i="19"/>
  <c r="IW57" i="19"/>
  <c r="IV57" i="19"/>
  <c r="IU57" i="19"/>
  <c r="IT57" i="19"/>
  <c r="IS57" i="19"/>
  <c r="IR57" i="19"/>
  <c r="IQ57" i="19"/>
  <c r="IP57" i="19"/>
  <c r="IO57" i="19"/>
  <c r="IN57" i="19"/>
  <c r="IM57" i="19"/>
  <c r="IL57" i="19"/>
  <c r="IK57" i="19"/>
  <c r="IJ57" i="19"/>
  <c r="II57" i="19"/>
  <c r="IH57" i="19"/>
  <c r="IG57" i="19"/>
  <c r="IF57" i="19"/>
  <c r="IE57" i="19"/>
  <c r="ID57" i="19"/>
  <c r="IC57" i="19"/>
  <c r="IB57" i="19"/>
  <c r="IA57" i="19"/>
  <c r="HZ57" i="19"/>
  <c r="HY57" i="19"/>
  <c r="HX57" i="19"/>
  <c r="HW57" i="19"/>
  <c r="HV57" i="19"/>
  <c r="HU57" i="19"/>
  <c r="HT57" i="19"/>
  <c r="HS57" i="19"/>
  <c r="HR57" i="19"/>
  <c r="HQ57" i="19"/>
  <c r="HP57" i="19"/>
  <c r="HO57" i="19"/>
  <c r="HN57" i="19"/>
  <c r="HM57" i="19"/>
  <c r="HL57" i="19"/>
  <c r="HK57" i="19"/>
  <c r="HJ57" i="19"/>
  <c r="HI57" i="19"/>
  <c r="HH57" i="19"/>
  <c r="HG57" i="19"/>
  <c r="HF57" i="19"/>
  <c r="HE57" i="19"/>
  <c r="HD57" i="19"/>
  <c r="HC57" i="19"/>
  <c r="HB57" i="19"/>
  <c r="HA57" i="19"/>
  <c r="GZ57" i="19"/>
  <c r="GY57" i="19"/>
  <c r="GX57" i="19"/>
  <c r="GW57" i="19"/>
  <c r="GV57" i="19"/>
  <c r="GU57" i="19"/>
  <c r="GT57" i="19"/>
  <c r="GS57" i="19"/>
  <c r="GR57" i="19"/>
  <c r="GQ57" i="19"/>
  <c r="GP57" i="19"/>
  <c r="GO57" i="19"/>
  <c r="GN57" i="19"/>
  <c r="GM57" i="19"/>
  <c r="GL57" i="19"/>
  <c r="GK57" i="19"/>
  <c r="GJ57" i="19"/>
  <c r="GI57" i="19"/>
  <c r="GH57" i="19"/>
  <c r="GG57" i="19"/>
  <c r="GF57" i="19"/>
  <c r="GE57" i="19"/>
  <c r="GD57" i="19"/>
  <c r="GC57" i="19"/>
  <c r="GB57" i="19"/>
  <c r="GA57" i="19"/>
  <c r="FZ57" i="19"/>
  <c r="FY57" i="19"/>
  <c r="FX57" i="19"/>
  <c r="FW57" i="19"/>
  <c r="FV57" i="19"/>
  <c r="FU57" i="19"/>
  <c r="FT57" i="19"/>
  <c r="FS57" i="19"/>
  <c r="FR57" i="19"/>
  <c r="FQ57" i="19"/>
  <c r="FP57" i="19"/>
  <c r="FO57" i="19"/>
  <c r="FN57" i="19"/>
  <c r="FM57" i="19"/>
  <c r="FL57" i="19"/>
  <c r="FK57" i="19"/>
  <c r="FJ57" i="19"/>
  <c r="FI57" i="19"/>
  <c r="FH57" i="19"/>
  <c r="FG57" i="19"/>
  <c r="FF57" i="19"/>
  <c r="FE57" i="19"/>
  <c r="FD57" i="19"/>
  <c r="FC57" i="19"/>
  <c r="FB57" i="19"/>
  <c r="FA57" i="19"/>
  <c r="EZ57" i="19"/>
  <c r="EY57" i="19"/>
  <c r="EX57" i="19"/>
  <c r="EW57" i="19"/>
  <c r="EV57" i="19"/>
  <c r="EU57" i="19"/>
  <c r="ET57" i="19"/>
  <c r="ES57" i="19"/>
  <c r="ER57" i="19"/>
  <c r="EQ57" i="19"/>
  <c r="EP57" i="19"/>
  <c r="EO57" i="19"/>
  <c r="EN57" i="19"/>
  <c r="EM57" i="19"/>
  <c r="EL57" i="19"/>
  <c r="EK57" i="19"/>
  <c r="EJ57" i="19"/>
  <c r="EI57" i="19"/>
  <c r="EH57" i="19"/>
  <c r="EG57" i="19"/>
  <c r="EF57" i="19"/>
  <c r="EE57" i="19"/>
  <c r="ED57" i="19"/>
  <c r="EC57" i="19"/>
  <c r="EB57" i="19"/>
  <c r="EA57" i="19"/>
  <c r="DZ57" i="19"/>
  <c r="DY57" i="19"/>
  <c r="DX57" i="19"/>
  <c r="DW57" i="19"/>
  <c r="DV57" i="19"/>
  <c r="DU57" i="19"/>
  <c r="DT57" i="19"/>
  <c r="DS57" i="19"/>
  <c r="DR57" i="19"/>
  <c r="DQ57" i="19"/>
  <c r="DP57" i="19"/>
  <c r="DO57" i="19"/>
  <c r="DN57" i="19"/>
  <c r="DM57" i="19"/>
  <c r="DL57" i="19"/>
  <c r="DK57" i="19"/>
  <c r="DJ57" i="19"/>
  <c r="DI57" i="19"/>
  <c r="DH57" i="19"/>
  <c r="DG57" i="19"/>
  <c r="DF57" i="19"/>
  <c r="DE57" i="19"/>
  <c r="DD57" i="19"/>
  <c r="DC57" i="19"/>
  <c r="DB57" i="19"/>
  <c r="DA57" i="19"/>
  <c r="CZ57" i="19"/>
  <c r="CY57" i="19"/>
  <c r="CX57" i="19"/>
  <c r="CW57" i="19"/>
  <c r="CV57" i="19"/>
  <c r="CU57" i="19"/>
  <c r="CT57" i="19"/>
  <c r="CS57" i="19"/>
  <c r="CR57" i="19"/>
  <c r="CQ57" i="19"/>
  <c r="CP57" i="19"/>
  <c r="CO57" i="19"/>
  <c r="CN57" i="19"/>
  <c r="CM57" i="19"/>
  <c r="CL57" i="19"/>
  <c r="CK57" i="19"/>
  <c r="CJ57" i="19"/>
  <c r="CI57" i="19"/>
  <c r="CH57" i="19"/>
  <c r="CG57" i="19"/>
  <c r="CF57" i="19"/>
  <c r="CE57" i="19"/>
  <c r="CD57" i="19"/>
  <c r="CC57" i="19"/>
  <c r="CB57" i="19"/>
  <c r="CA57" i="19"/>
  <c r="BZ57" i="19"/>
  <c r="BY57" i="19"/>
  <c r="BX57" i="19"/>
  <c r="BW57" i="19"/>
  <c r="BV57" i="19"/>
  <c r="BU57" i="19"/>
  <c r="BT57" i="19"/>
  <c r="BS57" i="19"/>
  <c r="BR57" i="19"/>
  <c r="BQ57" i="19"/>
  <c r="BP57" i="19"/>
  <c r="BO57" i="19"/>
  <c r="BN57" i="19"/>
  <c r="BM57" i="19"/>
  <c r="BL57" i="19"/>
  <c r="BK57" i="19"/>
  <c r="BJ57" i="19"/>
  <c r="BI57" i="19"/>
  <c r="BH57" i="19"/>
  <c r="BG57" i="19"/>
  <c r="BF57" i="19"/>
  <c r="BE57" i="19"/>
  <c r="BD57" i="19"/>
  <c r="BC57" i="19"/>
  <c r="BB57" i="19"/>
  <c r="BA57" i="19"/>
  <c r="AZ57" i="19"/>
  <c r="AY57" i="19"/>
  <c r="AX57" i="19"/>
  <c r="AW57" i="19"/>
  <c r="AV57" i="19"/>
  <c r="AU57" i="19"/>
  <c r="AT57" i="19"/>
  <c r="AS57" i="19"/>
  <c r="AR57" i="19"/>
  <c r="AQ57" i="19"/>
  <c r="AP57" i="19"/>
  <c r="AO57" i="19"/>
  <c r="AN57" i="19"/>
  <c r="AM57" i="19"/>
  <c r="AL57" i="19"/>
  <c r="AK57" i="19"/>
  <c r="AJ57" i="19"/>
  <c r="AI57" i="19"/>
  <c r="AH57" i="19"/>
  <c r="AG57" i="19"/>
  <c r="AF57" i="19"/>
  <c r="AE57" i="19"/>
  <c r="AD57" i="19"/>
  <c r="AC57" i="19"/>
  <c r="AB57" i="19"/>
  <c r="AA57" i="19"/>
  <c r="Z57" i="19"/>
  <c r="Y57" i="19"/>
  <c r="X57" i="19"/>
  <c r="W57" i="19"/>
  <c r="V57" i="19"/>
  <c r="U57" i="19"/>
  <c r="T57" i="19"/>
  <c r="S57" i="19"/>
  <c r="R57" i="19"/>
  <c r="Q57" i="19"/>
  <c r="P57" i="19"/>
  <c r="O57" i="19"/>
  <c r="N57" i="19"/>
  <c r="M57" i="19"/>
  <c r="L57" i="19"/>
  <c r="SK56" i="19"/>
  <c r="SJ56" i="19"/>
  <c r="SI56" i="19"/>
  <c r="SH56" i="19"/>
  <c r="SG56" i="19"/>
  <c r="SF56" i="19"/>
  <c r="SE56" i="19"/>
  <c r="SD56" i="19"/>
  <c r="SC56" i="19"/>
  <c r="SB56" i="19"/>
  <c r="SA56" i="19"/>
  <c r="RZ56" i="19"/>
  <c r="RY56" i="19"/>
  <c r="RX56" i="19"/>
  <c r="RW56" i="19"/>
  <c r="RV56" i="19"/>
  <c r="RU56" i="19"/>
  <c r="RT56" i="19"/>
  <c r="RS56" i="19"/>
  <c r="RR56" i="19"/>
  <c r="RQ56" i="19"/>
  <c r="RP56" i="19"/>
  <c r="RO56" i="19"/>
  <c r="RN56" i="19"/>
  <c r="RM56" i="19"/>
  <c r="RL56" i="19"/>
  <c r="RK56" i="19"/>
  <c r="RJ56" i="19"/>
  <c r="RI56" i="19"/>
  <c r="RH56" i="19"/>
  <c r="RG56" i="19"/>
  <c r="RF56" i="19"/>
  <c r="RE56" i="19"/>
  <c r="RD56" i="19"/>
  <c r="RC56" i="19"/>
  <c r="RB56" i="19"/>
  <c r="RA56" i="19"/>
  <c r="QZ56" i="19"/>
  <c r="QY56" i="19"/>
  <c r="QX56" i="19"/>
  <c r="QW56" i="19"/>
  <c r="QV56" i="19"/>
  <c r="QU56" i="19"/>
  <c r="QT56" i="19"/>
  <c r="QS56" i="19"/>
  <c r="QR56" i="19"/>
  <c r="QQ56" i="19"/>
  <c r="QP56" i="19"/>
  <c r="QO56" i="19"/>
  <c r="QN56" i="19"/>
  <c r="QM56" i="19"/>
  <c r="QL56" i="19"/>
  <c r="QK56" i="19"/>
  <c r="QJ56" i="19"/>
  <c r="QI56" i="19"/>
  <c r="QH56" i="19"/>
  <c r="QG56" i="19"/>
  <c r="QF56" i="19"/>
  <c r="QE56" i="19"/>
  <c r="QD56" i="19"/>
  <c r="QC56" i="19"/>
  <c r="QB56" i="19"/>
  <c r="QA56" i="19"/>
  <c r="PZ56" i="19"/>
  <c r="PY56" i="19"/>
  <c r="PX56" i="19"/>
  <c r="PW56" i="19"/>
  <c r="PV56" i="19"/>
  <c r="PU56" i="19"/>
  <c r="PT56" i="19"/>
  <c r="PS56" i="19"/>
  <c r="PR56" i="19"/>
  <c r="PQ56" i="19"/>
  <c r="PP56" i="19"/>
  <c r="PO56" i="19"/>
  <c r="PN56" i="19"/>
  <c r="PM56" i="19"/>
  <c r="PL56" i="19"/>
  <c r="PK56" i="19"/>
  <c r="PJ56" i="19"/>
  <c r="PI56" i="19"/>
  <c r="PH56" i="19"/>
  <c r="PG56" i="19"/>
  <c r="PF56" i="19"/>
  <c r="PE56" i="19"/>
  <c r="PD56" i="19"/>
  <c r="PC56" i="19"/>
  <c r="PB56" i="19"/>
  <c r="PA56" i="19"/>
  <c r="OZ56" i="19"/>
  <c r="OY56" i="19"/>
  <c r="OX56" i="19"/>
  <c r="OW56" i="19"/>
  <c r="OV56" i="19"/>
  <c r="OU56" i="19"/>
  <c r="OT56" i="19"/>
  <c r="OS56" i="19"/>
  <c r="OR56" i="19"/>
  <c r="OQ56" i="19"/>
  <c r="OP56" i="19"/>
  <c r="OO56" i="19"/>
  <c r="ON56" i="19"/>
  <c r="OM56" i="19"/>
  <c r="OL56" i="19"/>
  <c r="OK56" i="19"/>
  <c r="OJ56" i="19"/>
  <c r="OI56" i="19"/>
  <c r="OH56" i="19"/>
  <c r="OG56" i="19"/>
  <c r="OF56" i="19"/>
  <c r="OE56" i="19"/>
  <c r="OD56" i="19"/>
  <c r="OC56" i="19"/>
  <c r="OB56" i="19"/>
  <c r="OA56" i="19"/>
  <c r="NZ56" i="19"/>
  <c r="NY56" i="19"/>
  <c r="NX56" i="19"/>
  <c r="NW56" i="19"/>
  <c r="NV56" i="19"/>
  <c r="NU56" i="19"/>
  <c r="NT56" i="19"/>
  <c r="NS56" i="19"/>
  <c r="NR56" i="19"/>
  <c r="NQ56" i="19"/>
  <c r="NP56" i="19"/>
  <c r="NO56" i="19"/>
  <c r="NN56" i="19"/>
  <c r="NM56" i="19"/>
  <c r="NL56" i="19"/>
  <c r="NK56" i="19"/>
  <c r="NJ56" i="19"/>
  <c r="NI56" i="19"/>
  <c r="NH56" i="19"/>
  <c r="NG56" i="19"/>
  <c r="NF56" i="19"/>
  <c r="NE56" i="19"/>
  <c r="ND56" i="19"/>
  <c r="NC56" i="19"/>
  <c r="NB56" i="19"/>
  <c r="NA56" i="19"/>
  <c r="MZ56" i="19"/>
  <c r="MY56" i="19"/>
  <c r="MX56" i="19"/>
  <c r="MW56" i="19"/>
  <c r="MV56" i="19"/>
  <c r="MU56" i="19"/>
  <c r="MT56" i="19"/>
  <c r="MS56" i="19"/>
  <c r="MR56" i="19"/>
  <c r="MQ56" i="19"/>
  <c r="MP56" i="19"/>
  <c r="MO56" i="19"/>
  <c r="MN56" i="19"/>
  <c r="MM56" i="19"/>
  <c r="ML56" i="19"/>
  <c r="MK56" i="19"/>
  <c r="MJ56" i="19"/>
  <c r="MI56" i="19"/>
  <c r="MH56" i="19"/>
  <c r="MG56" i="19"/>
  <c r="MF56" i="19"/>
  <c r="ME56" i="19"/>
  <c r="MD56" i="19"/>
  <c r="MC56" i="19"/>
  <c r="MB56" i="19"/>
  <c r="MA56" i="19"/>
  <c r="LZ56" i="19"/>
  <c r="LY56" i="19"/>
  <c r="LX56" i="19"/>
  <c r="LW56" i="19"/>
  <c r="LV56" i="19"/>
  <c r="LU56" i="19"/>
  <c r="LT56" i="19"/>
  <c r="LS56" i="19"/>
  <c r="LR56" i="19"/>
  <c r="LQ56" i="19"/>
  <c r="LP56" i="19"/>
  <c r="LO56" i="19"/>
  <c r="LN56" i="19"/>
  <c r="LM56" i="19"/>
  <c r="LL56" i="19"/>
  <c r="LK56" i="19"/>
  <c r="LJ56" i="19"/>
  <c r="LI56" i="19"/>
  <c r="LH56" i="19"/>
  <c r="LG56" i="19"/>
  <c r="LF56" i="19"/>
  <c r="LE56" i="19"/>
  <c r="LD56" i="19"/>
  <c r="LC56" i="19"/>
  <c r="LB56" i="19"/>
  <c r="LA56" i="19"/>
  <c r="KZ56" i="19"/>
  <c r="KY56" i="19"/>
  <c r="KX56" i="19"/>
  <c r="KW56" i="19"/>
  <c r="KV56" i="19"/>
  <c r="KU56" i="19"/>
  <c r="KT56" i="19"/>
  <c r="KS56" i="19"/>
  <c r="KR56" i="19"/>
  <c r="KQ56" i="19"/>
  <c r="KP56" i="19"/>
  <c r="KO56" i="19"/>
  <c r="KN56" i="19"/>
  <c r="KM56" i="19"/>
  <c r="KL56" i="19"/>
  <c r="KK56" i="19"/>
  <c r="KJ56" i="19"/>
  <c r="KI56" i="19"/>
  <c r="KH56" i="19"/>
  <c r="KG56" i="19"/>
  <c r="KF56" i="19"/>
  <c r="KE56" i="19"/>
  <c r="KD56" i="19"/>
  <c r="KC56" i="19"/>
  <c r="KB56" i="19"/>
  <c r="KA56" i="19"/>
  <c r="JZ56" i="19"/>
  <c r="JY56" i="19"/>
  <c r="JX56" i="19"/>
  <c r="JW56" i="19"/>
  <c r="JV56" i="19"/>
  <c r="JU56" i="19"/>
  <c r="JT56" i="19"/>
  <c r="JS56" i="19"/>
  <c r="JR56" i="19"/>
  <c r="JQ56" i="19"/>
  <c r="JP56" i="19"/>
  <c r="JO56" i="19"/>
  <c r="JN56" i="19"/>
  <c r="JM56" i="19"/>
  <c r="JL56" i="19"/>
  <c r="JK56" i="19"/>
  <c r="JJ56" i="19"/>
  <c r="JI56" i="19"/>
  <c r="JH56" i="19"/>
  <c r="JG56" i="19"/>
  <c r="JF56" i="19"/>
  <c r="JE56" i="19"/>
  <c r="JD56" i="19"/>
  <c r="JC56" i="19"/>
  <c r="JB56" i="19"/>
  <c r="JA56" i="19"/>
  <c r="IZ56" i="19"/>
  <c r="IY56" i="19"/>
  <c r="IX56" i="19"/>
  <c r="IW56" i="19"/>
  <c r="IV56" i="19"/>
  <c r="IU56" i="19"/>
  <c r="IT56" i="19"/>
  <c r="IS56" i="19"/>
  <c r="IR56" i="19"/>
  <c r="IQ56" i="19"/>
  <c r="IP56" i="19"/>
  <c r="IO56" i="19"/>
  <c r="IN56" i="19"/>
  <c r="IM56" i="19"/>
  <c r="IL56" i="19"/>
  <c r="IK56" i="19"/>
  <c r="IJ56" i="19"/>
  <c r="II56" i="19"/>
  <c r="IH56" i="19"/>
  <c r="IG56" i="19"/>
  <c r="IF56" i="19"/>
  <c r="IE56" i="19"/>
  <c r="ID56" i="19"/>
  <c r="IC56" i="19"/>
  <c r="IB56" i="19"/>
  <c r="IA56" i="19"/>
  <c r="HZ56" i="19"/>
  <c r="HY56" i="19"/>
  <c r="HX56" i="19"/>
  <c r="HW56" i="19"/>
  <c r="HV56" i="19"/>
  <c r="HU56" i="19"/>
  <c r="HT56" i="19"/>
  <c r="HS56" i="19"/>
  <c r="HR56" i="19"/>
  <c r="HQ56" i="19"/>
  <c r="HP56" i="19"/>
  <c r="HO56" i="19"/>
  <c r="HN56" i="19"/>
  <c r="HM56" i="19"/>
  <c r="HL56" i="19"/>
  <c r="HK56" i="19"/>
  <c r="HJ56" i="19"/>
  <c r="HI56" i="19"/>
  <c r="HH56" i="19"/>
  <c r="HG56" i="19"/>
  <c r="HF56" i="19"/>
  <c r="HE56" i="19"/>
  <c r="HD56" i="19"/>
  <c r="HC56" i="19"/>
  <c r="HB56" i="19"/>
  <c r="HA56" i="19"/>
  <c r="GZ56" i="19"/>
  <c r="GY56" i="19"/>
  <c r="GX56" i="19"/>
  <c r="GW56" i="19"/>
  <c r="GV56" i="19"/>
  <c r="GU56" i="19"/>
  <c r="GT56" i="19"/>
  <c r="GS56" i="19"/>
  <c r="GR56" i="19"/>
  <c r="GQ56" i="19"/>
  <c r="GP56" i="19"/>
  <c r="GO56" i="19"/>
  <c r="GN56" i="19"/>
  <c r="GM56" i="19"/>
  <c r="GL56" i="19"/>
  <c r="GK56" i="19"/>
  <c r="GJ56" i="19"/>
  <c r="GI56" i="19"/>
  <c r="GH56" i="19"/>
  <c r="GG56" i="19"/>
  <c r="GF56" i="19"/>
  <c r="GE56" i="19"/>
  <c r="GD56" i="19"/>
  <c r="GC56" i="19"/>
  <c r="GB56" i="19"/>
  <c r="GA56" i="19"/>
  <c r="FZ56" i="19"/>
  <c r="FY56" i="19"/>
  <c r="FX56" i="19"/>
  <c r="FW56" i="19"/>
  <c r="FV56" i="19"/>
  <c r="FU56" i="19"/>
  <c r="FT56" i="19"/>
  <c r="FS56" i="19"/>
  <c r="FR56" i="19"/>
  <c r="FQ56" i="19"/>
  <c r="FP56" i="19"/>
  <c r="FO56" i="19"/>
  <c r="FN56" i="19"/>
  <c r="FM56" i="19"/>
  <c r="FL56" i="19"/>
  <c r="FK56" i="19"/>
  <c r="FJ56" i="19"/>
  <c r="FI56" i="19"/>
  <c r="FH56" i="19"/>
  <c r="FG56" i="19"/>
  <c r="FF56" i="19"/>
  <c r="FE56" i="19"/>
  <c r="FD56" i="19"/>
  <c r="FC56" i="19"/>
  <c r="FB56" i="19"/>
  <c r="FA56" i="19"/>
  <c r="EZ56" i="19"/>
  <c r="EY56" i="19"/>
  <c r="EX56" i="19"/>
  <c r="EW56" i="19"/>
  <c r="EV56" i="19"/>
  <c r="EU56" i="19"/>
  <c r="ET56" i="19"/>
  <c r="ES56" i="19"/>
  <c r="ER56" i="19"/>
  <c r="EQ56" i="19"/>
  <c r="EP56" i="19"/>
  <c r="EO56" i="19"/>
  <c r="EN56" i="19"/>
  <c r="EM56" i="19"/>
  <c r="EL56" i="19"/>
  <c r="EK56" i="19"/>
  <c r="EJ56" i="19"/>
  <c r="EI56" i="19"/>
  <c r="EH56" i="19"/>
  <c r="EG56" i="19"/>
  <c r="EF56" i="19"/>
  <c r="EE56" i="19"/>
  <c r="ED56" i="19"/>
  <c r="EC56" i="19"/>
  <c r="EB56" i="19"/>
  <c r="EA56" i="19"/>
  <c r="DZ56" i="19"/>
  <c r="DY56" i="19"/>
  <c r="DX56" i="19"/>
  <c r="DW56" i="19"/>
  <c r="DV56" i="19"/>
  <c r="DU56" i="19"/>
  <c r="DT56" i="19"/>
  <c r="DS56" i="19"/>
  <c r="DR56" i="19"/>
  <c r="DQ56" i="19"/>
  <c r="DP56" i="19"/>
  <c r="DO56" i="19"/>
  <c r="DN56" i="19"/>
  <c r="DM56" i="19"/>
  <c r="DL56" i="19"/>
  <c r="DK56" i="19"/>
  <c r="DJ56" i="19"/>
  <c r="DI56" i="19"/>
  <c r="DH56" i="19"/>
  <c r="DG56" i="19"/>
  <c r="DF56" i="19"/>
  <c r="DE56" i="19"/>
  <c r="DD56" i="19"/>
  <c r="DC56" i="19"/>
  <c r="DB56" i="19"/>
  <c r="DA56" i="19"/>
  <c r="CZ56" i="19"/>
  <c r="CY56" i="19"/>
  <c r="CX56" i="19"/>
  <c r="CW56" i="19"/>
  <c r="CV56" i="19"/>
  <c r="CU56" i="19"/>
  <c r="CT56" i="19"/>
  <c r="CS56" i="19"/>
  <c r="CR56" i="19"/>
  <c r="CQ56" i="19"/>
  <c r="CP56" i="19"/>
  <c r="CO56" i="19"/>
  <c r="CN56" i="19"/>
  <c r="CM56" i="19"/>
  <c r="CL56" i="19"/>
  <c r="CK56" i="19"/>
  <c r="CJ56" i="19"/>
  <c r="CI56" i="19"/>
  <c r="CH56" i="19"/>
  <c r="CG56" i="19"/>
  <c r="CF56" i="19"/>
  <c r="CE56" i="19"/>
  <c r="CD56" i="19"/>
  <c r="CC56" i="19"/>
  <c r="CB56" i="19"/>
  <c r="CA56" i="19"/>
  <c r="BZ56" i="19"/>
  <c r="BY56" i="19"/>
  <c r="BX56" i="19"/>
  <c r="BW56" i="19"/>
  <c r="BV56" i="19"/>
  <c r="BU56" i="19"/>
  <c r="BT56" i="19"/>
  <c r="BS56" i="19"/>
  <c r="BR56" i="19"/>
  <c r="BQ56" i="19"/>
  <c r="BP56" i="19"/>
  <c r="BO56" i="19"/>
  <c r="BN56" i="19"/>
  <c r="BM56" i="19"/>
  <c r="BL56" i="19"/>
  <c r="BK56" i="19"/>
  <c r="BJ56" i="19"/>
  <c r="BI56" i="19"/>
  <c r="BH56" i="19"/>
  <c r="BG56" i="19"/>
  <c r="BF56" i="19"/>
  <c r="BE56" i="19"/>
  <c r="BD56" i="19"/>
  <c r="BC56" i="19"/>
  <c r="BB56" i="19"/>
  <c r="BA56" i="19"/>
  <c r="AZ56" i="19"/>
  <c r="AY56" i="19"/>
  <c r="AX56" i="19"/>
  <c r="AW56" i="19"/>
  <c r="AV56" i="19"/>
  <c r="AU56" i="19"/>
  <c r="AT56" i="19"/>
  <c r="AS56" i="19"/>
  <c r="AR56" i="19"/>
  <c r="AQ56" i="19"/>
  <c r="AP56" i="19"/>
  <c r="AO56" i="19"/>
  <c r="AN56" i="19"/>
  <c r="AM56" i="19"/>
  <c r="AL56" i="19"/>
  <c r="AK56" i="19"/>
  <c r="AJ56" i="19"/>
  <c r="AI56" i="19"/>
  <c r="AH56" i="19"/>
  <c r="AG56" i="19"/>
  <c r="AF56" i="19"/>
  <c r="AE56" i="19"/>
  <c r="AD56" i="19"/>
  <c r="AC56" i="19"/>
  <c r="AB56" i="19"/>
  <c r="AA56" i="19"/>
  <c r="Z56" i="19"/>
  <c r="Y56" i="19"/>
  <c r="X56" i="19"/>
  <c r="W56" i="19"/>
  <c r="V56" i="19"/>
  <c r="U56" i="19"/>
  <c r="T56" i="19"/>
  <c r="S56" i="19"/>
  <c r="R56" i="19"/>
  <c r="Q56" i="19"/>
  <c r="P56" i="19"/>
  <c r="O56" i="19"/>
  <c r="N56" i="19"/>
  <c r="M56" i="19"/>
  <c r="L56" i="19"/>
  <c r="SJ54" i="19"/>
  <c r="SK54" i="19" s="1"/>
  <c r="SI54" i="19"/>
  <c r="SH54" i="19"/>
  <c r="SG54" i="19"/>
  <c r="SF54" i="19"/>
  <c r="SE54" i="19"/>
  <c r="SD54" i="19"/>
  <c r="SC54" i="19"/>
  <c r="SB54" i="19"/>
  <c r="SA54" i="19"/>
  <c r="RZ54" i="19"/>
  <c r="RY54" i="19"/>
  <c r="RX54" i="19"/>
  <c r="RW54" i="19"/>
  <c r="RV54" i="19"/>
  <c r="RU54" i="19"/>
  <c r="RT54" i="19"/>
  <c r="RS54" i="19"/>
  <c r="RR54" i="19"/>
  <c r="RQ54" i="19"/>
  <c r="RP54" i="19"/>
  <c r="RO54" i="19"/>
  <c r="RN54" i="19"/>
  <c r="RM54" i="19"/>
  <c r="RL54" i="19"/>
  <c r="RK54" i="19"/>
  <c r="RJ54" i="19"/>
  <c r="RI54" i="19"/>
  <c r="RH54" i="19"/>
  <c r="RG54" i="19"/>
  <c r="RF54" i="19"/>
  <c r="RE54" i="19"/>
  <c r="RD54" i="19"/>
  <c r="RC54" i="19"/>
  <c r="RB54" i="19"/>
  <c r="RA54" i="19"/>
  <c r="QZ54" i="19"/>
  <c r="QY54" i="19"/>
  <c r="QX54" i="19"/>
  <c r="QW54" i="19"/>
  <c r="QV54" i="19"/>
  <c r="QU54" i="19"/>
  <c r="QT54" i="19"/>
  <c r="QS54" i="19"/>
  <c r="QR54" i="19"/>
  <c r="QQ54" i="19"/>
  <c r="QP54" i="19"/>
  <c r="QO54" i="19"/>
  <c r="QN54" i="19"/>
  <c r="QM54" i="19"/>
  <c r="QL54" i="19"/>
  <c r="QK54" i="19"/>
  <c r="QJ54" i="19"/>
  <c r="QI54" i="19"/>
  <c r="QH54" i="19"/>
  <c r="QG54" i="19"/>
  <c r="QF54" i="19"/>
  <c r="QE54" i="19"/>
  <c r="QD54" i="19"/>
  <c r="QC54" i="19"/>
  <c r="QB54" i="19"/>
  <c r="QA54" i="19"/>
  <c r="PZ54" i="19"/>
  <c r="PY54" i="19"/>
  <c r="PX54" i="19"/>
  <c r="PW54" i="19"/>
  <c r="PV54" i="19"/>
  <c r="PU54" i="19"/>
  <c r="PT54" i="19"/>
  <c r="PS54" i="19"/>
  <c r="PR54" i="19"/>
  <c r="PQ54" i="19"/>
  <c r="PP54" i="19"/>
  <c r="PO54" i="19"/>
  <c r="PN54" i="19"/>
  <c r="PM54" i="19"/>
  <c r="PL54" i="19"/>
  <c r="PK54" i="19"/>
  <c r="PJ54" i="19"/>
  <c r="PI54" i="19"/>
  <c r="PH54" i="19"/>
  <c r="PG54" i="19"/>
  <c r="PF54" i="19"/>
  <c r="PE54" i="19"/>
  <c r="PD54" i="19"/>
  <c r="PC54" i="19"/>
  <c r="PB54" i="19"/>
  <c r="PA54" i="19"/>
  <c r="OZ54" i="19"/>
  <c r="OY54" i="19"/>
  <c r="OX54" i="19"/>
  <c r="OW54" i="19"/>
  <c r="OV54" i="19"/>
  <c r="OU54" i="19"/>
  <c r="OT54" i="19"/>
  <c r="OS54" i="19"/>
  <c r="OR54" i="19"/>
  <c r="OQ54" i="19"/>
  <c r="OP54" i="19"/>
  <c r="OO54" i="19"/>
  <c r="ON54" i="19"/>
  <c r="OM54" i="19"/>
  <c r="OL54" i="19"/>
  <c r="OK54" i="19"/>
  <c r="OJ54" i="19"/>
  <c r="OI54" i="19"/>
  <c r="OH54" i="19"/>
  <c r="OG54" i="19"/>
  <c r="OF54" i="19"/>
  <c r="OE54" i="19"/>
  <c r="OD54" i="19"/>
  <c r="OC54" i="19"/>
  <c r="OB54" i="19"/>
  <c r="OA54" i="19"/>
  <c r="NZ54" i="19"/>
  <c r="NY54" i="19"/>
  <c r="NX54" i="19"/>
  <c r="NW54" i="19"/>
  <c r="NV54" i="19"/>
  <c r="NU54" i="19"/>
  <c r="NT54" i="19"/>
  <c r="NS54" i="19"/>
  <c r="NR54" i="19"/>
  <c r="NQ54" i="19"/>
  <c r="NP54" i="19"/>
  <c r="NO54" i="19"/>
  <c r="NN54" i="19"/>
  <c r="NM54" i="19"/>
  <c r="NL54" i="19"/>
  <c r="NK54" i="19"/>
  <c r="NJ54" i="19"/>
  <c r="NI54" i="19"/>
  <c r="NH54" i="19"/>
  <c r="NG54" i="19"/>
  <c r="NF54" i="19"/>
  <c r="NE54" i="19"/>
  <c r="ND54" i="19"/>
  <c r="NC54" i="19"/>
  <c r="NB54" i="19"/>
  <c r="NA54" i="19"/>
  <c r="MZ54" i="19"/>
  <c r="MY54" i="19"/>
  <c r="MX54" i="19"/>
  <c r="MW54" i="19"/>
  <c r="MV54" i="19"/>
  <c r="MU54" i="19"/>
  <c r="MT54" i="19"/>
  <c r="MS54" i="19"/>
  <c r="MR54" i="19"/>
  <c r="MQ54" i="19"/>
  <c r="MP54" i="19"/>
  <c r="MO54" i="19"/>
  <c r="MN54" i="19"/>
  <c r="MM54" i="19"/>
  <c r="ML54" i="19"/>
  <c r="MK54" i="19"/>
  <c r="MJ54" i="19"/>
  <c r="MI54" i="19"/>
  <c r="MH54" i="19"/>
  <c r="MG54" i="19"/>
  <c r="MF54" i="19"/>
  <c r="ME54" i="19"/>
  <c r="MD54" i="19"/>
  <c r="MC54" i="19"/>
  <c r="MB54" i="19"/>
  <c r="MA54" i="19"/>
  <c r="LZ54" i="19"/>
  <c r="LY54" i="19"/>
  <c r="LX54" i="19"/>
  <c r="LW54" i="19"/>
  <c r="LV54" i="19"/>
  <c r="LU54" i="19"/>
  <c r="LT54" i="19"/>
  <c r="LS54" i="19"/>
  <c r="LR54" i="19"/>
  <c r="LQ54" i="19"/>
  <c r="LP54" i="19"/>
  <c r="LO54" i="19"/>
  <c r="LN54" i="19"/>
  <c r="LM54" i="19"/>
  <c r="LL54" i="19"/>
  <c r="LK54" i="19"/>
  <c r="LJ54" i="19"/>
  <c r="LI54" i="19"/>
  <c r="LH54" i="19"/>
  <c r="LG54" i="19"/>
  <c r="LF54" i="19"/>
  <c r="LE54" i="19"/>
  <c r="LD54" i="19"/>
  <c r="LC54" i="19"/>
  <c r="LB54" i="19"/>
  <c r="LA54" i="19"/>
  <c r="KZ54" i="19"/>
  <c r="KY54" i="19"/>
  <c r="KX54" i="19"/>
  <c r="KW54" i="19"/>
  <c r="KV54" i="19"/>
  <c r="KU54" i="19"/>
  <c r="KT54" i="19"/>
  <c r="KS54" i="19"/>
  <c r="KR54" i="19"/>
  <c r="KQ54" i="19"/>
  <c r="KP54" i="19"/>
  <c r="KO54" i="19"/>
  <c r="KN54" i="19"/>
  <c r="KM54" i="19"/>
  <c r="KL54" i="19"/>
  <c r="KK54" i="19"/>
  <c r="KJ54" i="19"/>
  <c r="KI54" i="19"/>
  <c r="KH54" i="19"/>
  <c r="KG54" i="19"/>
  <c r="KF54" i="19"/>
  <c r="KE54" i="19"/>
  <c r="KD54" i="19"/>
  <c r="KC54" i="19"/>
  <c r="KB54" i="19"/>
  <c r="KA54" i="19"/>
  <c r="JZ54" i="19"/>
  <c r="JY54" i="19"/>
  <c r="JX54" i="19"/>
  <c r="JW54" i="19"/>
  <c r="JV54" i="19"/>
  <c r="JU54" i="19"/>
  <c r="JT54" i="19"/>
  <c r="JS54" i="19"/>
  <c r="JR54" i="19"/>
  <c r="JQ54" i="19"/>
  <c r="JP54" i="19"/>
  <c r="JO54" i="19"/>
  <c r="JN54" i="19"/>
  <c r="JM54" i="19"/>
  <c r="JL54" i="19"/>
  <c r="JK54" i="19"/>
  <c r="JJ54" i="19"/>
  <c r="JI54" i="19"/>
  <c r="JH54" i="19"/>
  <c r="JG54" i="19"/>
  <c r="JF54" i="19"/>
  <c r="JE54" i="19"/>
  <c r="JD54" i="19"/>
  <c r="JC54" i="19"/>
  <c r="JB54" i="19"/>
  <c r="JA54" i="19"/>
  <c r="IZ54" i="19"/>
  <c r="IY54" i="19"/>
  <c r="IX54" i="19"/>
  <c r="IW54" i="19"/>
  <c r="IV54" i="19"/>
  <c r="IU54" i="19"/>
  <c r="IT54" i="19"/>
  <c r="IS54" i="19"/>
  <c r="IR54" i="19"/>
  <c r="IQ54" i="19"/>
  <c r="IP54" i="19"/>
  <c r="IO54" i="19"/>
  <c r="IN54" i="19"/>
  <c r="IM54" i="19"/>
  <c r="IL54" i="19"/>
  <c r="IK54" i="19"/>
  <c r="IJ54" i="19"/>
  <c r="II54" i="19"/>
  <c r="IH54" i="19"/>
  <c r="IG54" i="19"/>
  <c r="IF54" i="19"/>
  <c r="IE54" i="19"/>
  <c r="ID54" i="19"/>
  <c r="IC54" i="19"/>
  <c r="IB54" i="19"/>
  <c r="IA54" i="19"/>
  <c r="HZ54" i="19"/>
  <c r="HY54" i="19"/>
  <c r="HX54" i="19"/>
  <c r="HW54" i="19"/>
  <c r="HV54" i="19"/>
  <c r="HU54" i="19"/>
  <c r="HT54" i="19"/>
  <c r="HS54" i="19"/>
  <c r="HR54" i="19"/>
  <c r="HQ54" i="19"/>
  <c r="HP54" i="19"/>
  <c r="HO54" i="19"/>
  <c r="HN54" i="19"/>
  <c r="HM54" i="19"/>
  <c r="HL54" i="19"/>
  <c r="HK54" i="19"/>
  <c r="HJ54" i="19"/>
  <c r="HI54" i="19"/>
  <c r="HH54" i="19"/>
  <c r="HG54" i="19"/>
  <c r="HF54" i="19"/>
  <c r="HE54" i="19"/>
  <c r="HD54" i="19"/>
  <c r="HC54" i="19"/>
  <c r="HB54" i="19"/>
  <c r="HA54" i="19"/>
  <c r="GZ54" i="19"/>
  <c r="GY54" i="19"/>
  <c r="GX54" i="19"/>
  <c r="GW54" i="19"/>
  <c r="GV54" i="19"/>
  <c r="GU54" i="19"/>
  <c r="GT54" i="19"/>
  <c r="GS54" i="19"/>
  <c r="GR54" i="19"/>
  <c r="GQ54" i="19"/>
  <c r="GP54" i="19"/>
  <c r="GO54" i="19"/>
  <c r="GN54" i="19"/>
  <c r="GM54" i="19"/>
  <c r="GL54" i="19"/>
  <c r="GK54" i="19"/>
  <c r="GJ54" i="19"/>
  <c r="GI54" i="19"/>
  <c r="GH54" i="19"/>
  <c r="GG54" i="19"/>
  <c r="GF54" i="19"/>
  <c r="GE54" i="19"/>
  <c r="GD54" i="19"/>
  <c r="GC54" i="19"/>
  <c r="GB54" i="19"/>
  <c r="GA54" i="19"/>
  <c r="FZ54" i="19"/>
  <c r="FY54" i="19"/>
  <c r="FX54" i="19"/>
  <c r="FW54" i="19"/>
  <c r="FV54" i="19"/>
  <c r="FU54" i="19"/>
  <c r="FT54" i="19"/>
  <c r="FS54" i="19"/>
  <c r="FR54" i="19"/>
  <c r="FQ54" i="19"/>
  <c r="FP54" i="19"/>
  <c r="FO54" i="19"/>
  <c r="FN54" i="19"/>
  <c r="FM54" i="19"/>
  <c r="FL54" i="19"/>
  <c r="FK54" i="19"/>
  <c r="FJ54" i="19"/>
  <c r="FI54" i="19"/>
  <c r="FH54" i="19"/>
  <c r="FG54" i="19"/>
  <c r="FF54" i="19"/>
  <c r="FE54" i="19"/>
  <c r="FD54" i="19"/>
  <c r="FC54" i="19"/>
  <c r="FB54" i="19"/>
  <c r="FA54" i="19"/>
  <c r="EZ54" i="19"/>
  <c r="EY54" i="19"/>
  <c r="EX54" i="19"/>
  <c r="EW54" i="19"/>
  <c r="EV54" i="19"/>
  <c r="EU54" i="19"/>
  <c r="ET54" i="19"/>
  <c r="ES54" i="19"/>
  <c r="ER54" i="19"/>
  <c r="EQ54" i="19"/>
  <c r="EP54" i="19"/>
  <c r="EO54" i="19"/>
  <c r="EN54" i="19"/>
  <c r="EM54" i="19"/>
  <c r="EL54" i="19"/>
  <c r="EK54" i="19"/>
  <c r="EJ54" i="19"/>
  <c r="EI54" i="19"/>
  <c r="EH54" i="19"/>
  <c r="EG54" i="19"/>
  <c r="EF54" i="19"/>
  <c r="EE54" i="19"/>
  <c r="ED54" i="19"/>
  <c r="EC54" i="19"/>
  <c r="EB54" i="19"/>
  <c r="EA54" i="19"/>
  <c r="DZ54" i="19"/>
  <c r="DY54" i="19"/>
  <c r="DX54" i="19"/>
  <c r="DW54" i="19"/>
  <c r="DV54" i="19"/>
  <c r="DU54" i="19"/>
  <c r="DT54" i="19"/>
  <c r="DS54" i="19"/>
  <c r="DR54" i="19"/>
  <c r="DQ54" i="19"/>
  <c r="DP54" i="19"/>
  <c r="DO54" i="19"/>
  <c r="DN54" i="19"/>
  <c r="DM54" i="19"/>
  <c r="DL54" i="19"/>
  <c r="DK54" i="19"/>
  <c r="DJ54" i="19"/>
  <c r="DI54" i="19"/>
  <c r="DH54" i="19"/>
  <c r="DG54" i="19"/>
  <c r="DF54" i="19"/>
  <c r="DE54" i="19"/>
  <c r="DD54" i="19"/>
  <c r="DC54" i="19"/>
  <c r="DB54" i="19"/>
  <c r="DA54" i="19"/>
  <c r="CZ54" i="19"/>
  <c r="CY54" i="19"/>
  <c r="CX54" i="19"/>
  <c r="CW54" i="19"/>
  <c r="CV54" i="19"/>
  <c r="CU54" i="19"/>
  <c r="CT54" i="19"/>
  <c r="CS54" i="19"/>
  <c r="CR54" i="19"/>
  <c r="CQ54" i="19"/>
  <c r="CP54" i="19"/>
  <c r="CO54" i="19"/>
  <c r="CN54" i="19"/>
  <c r="CM54" i="19"/>
  <c r="CL54" i="19"/>
  <c r="CK54" i="19"/>
  <c r="CJ54" i="19"/>
  <c r="CI54" i="19"/>
  <c r="CH54" i="19"/>
  <c r="CG54" i="19"/>
  <c r="CF54" i="19"/>
  <c r="CE54" i="19"/>
  <c r="CD54" i="19"/>
  <c r="CC54" i="19"/>
  <c r="CB54" i="19"/>
  <c r="CA54" i="19"/>
  <c r="BZ54" i="19"/>
  <c r="BY54" i="19"/>
  <c r="BX54" i="19"/>
  <c r="BW54" i="19"/>
  <c r="BV54" i="19"/>
  <c r="BU54" i="19"/>
  <c r="BT54" i="19"/>
  <c r="BS54" i="19"/>
  <c r="BR54" i="19"/>
  <c r="BQ54" i="19"/>
  <c r="BP54" i="19"/>
  <c r="BO54" i="19"/>
  <c r="BN54" i="19"/>
  <c r="BM54" i="19"/>
  <c r="BL54" i="19"/>
  <c r="BK54" i="19"/>
  <c r="BJ54" i="19"/>
  <c r="BI54" i="19"/>
  <c r="BH54" i="19"/>
  <c r="BG54" i="19"/>
  <c r="BF54" i="19"/>
  <c r="BE54" i="19"/>
  <c r="BD54" i="19"/>
  <c r="BC54" i="19"/>
  <c r="BB54" i="19"/>
  <c r="BA54" i="19"/>
  <c r="AZ54" i="19"/>
  <c r="AY54" i="19"/>
  <c r="AX54" i="19"/>
  <c r="AW54" i="19"/>
  <c r="AV54" i="19"/>
  <c r="AU54" i="19"/>
  <c r="AT54" i="19"/>
  <c r="AS54" i="19"/>
  <c r="AR54" i="19"/>
  <c r="AQ54" i="19"/>
  <c r="AP54" i="19"/>
  <c r="AO54" i="19"/>
  <c r="AN54" i="19"/>
  <c r="AM54" i="19"/>
  <c r="AL54" i="19"/>
  <c r="AK54" i="19"/>
  <c r="AJ54" i="19"/>
  <c r="AI54" i="19"/>
  <c r="AH54" i="19"/>
  <c r="AG54" i="19"/>
  <c r="AF54" i="19"/>
  <c r="AE54" i="19"/>
  <c r="AD54" i="19"/>
  <c r="AC54" i="19"/>
  <c r="AB54" i="19"/>
  <c r="AA54" i="19"/>
  <c r="Z54" i="19"/>
  <c r="Y54" i="19"/>
  <c r="X54" i="19"/>
  <c r="W54" i="19"/>
  <c r="V54" i="19"/>
  <c r="U54" i="19"/>
  <c r="T54" i="19"/>
  <c r="S54" i="19"/>
  <c r="R54" i="19"/>
  <c r="Q54" i="19"/>
  <c r="P54" i="19"/>
  <c r="O54" i="19"/>
  <c r="N54" i="19"/>
  <c r="M54" i="19"/>
  <c r="L54" i="19"/>
  <c r="SJ53" i="19"/>
  <c r="SK53" i="19" s="1"/>
  <c r="SI53" i="19"/>
  <c r="SH53" i="19"/>
  <c r="SG53" i="19"/>
  <c r="SF53" i="19"/>
  <c r="SE53" i="19"/>
  <c r="SD53" i="19"/>
  <c r="SC53" i="19"/>
  <c r="SB53" i="19"/>
  <c r="SA53" i="19"/>
  <c r="RZ53" i="19"/>
  <c r="RY53" i="19"/>
  <c r="RX53" i="19"/>
  <c r="RW53" i="19"/>
  <c r="RV53" i="19"/>
  <c r="RU53" i="19"/>
  <c r="RT53" i="19"/>
  <c r="RS53" i="19"/>
  <c r="RR53" i="19"/>
  <c r="RQ53" i="19"/>
  <c r="RP53" i="19"/>
  <c r="RO53" i="19"/>
  <c r="RN53" i="19"/>
  <c r="RM53" i="19"/>
  <c r="RL53" i="19"/>
  <c r="RK53" i="19"/>
  <c r="RJ53" i="19"/>
  <c r="RI53" i="19"/>
  <c r="RH53" i="19"/>
  <c r="RG53" i="19"/>
  <c r="RF53" i="19"/>
  <c r="RE53" i="19"/>
  <c r="RD53" i="19"/>
  <c r="RC53" i="19"/>
  <c r="RB53" i="19"/>
  <c r="RA53" i="19"/>
  <c r="QZ53" i="19"/>
  <c r="QY53" i="19"/>
  <c r="QX53" i="19"/>
  <c r="QW53" i="19"/>
  <c r="QV53" i="19"/>
  <c r="QU53" i="19"/>
  <c r="QT53" i="19"/>
  <c r="QS53" i="19"/>
  <c r="QR53" i="19"/>
  <c r="QQ53" i="19"/>
  <c r="QP53" i="19"/>
  <c r="QO53" i="19"/>
  <c r="QN53" i="19"/>
  <c r="QM53" i="19"/>
  <c r="QL53" i="19"/>
  <c r="QK53" i="19"/>
  <c r="QJ53" i="19"/>
  <c r="QI53" i="19"/>
  <c r="QH53" i="19"/>
  <c r="QG53" i="19"/>
  <c r="QF53" i="19"/>
  <c r="QE53" i="19"/>
  <c r="QD53" i="19"/>
  <c r="QC53" i="19"/>
  <c r="QB53" i="19"/>
  <c r="QA53" i="19"/>
  <c r="PZ53" i="19"/>
  <c r="PY53" i="19"/>
  <c r="PX53" i="19"/>
  <c r="PW53" i="19"/>
  <c r="PV53" i="19"/>
  <c r="PU53" i="19"/>
  <c r="PT53" i="19"/>
  <c r="PS53" i="19"/>
  <c r="PR53" i="19"/>
  <c r="PQ53" i="19"/>
  <c r="PP53" i="19"/>
  <c r="PO53" i="19"/>
  <c r="PN53" i="19"/>
  <c r="PM53" i="19"/>
  <c r="PL53" i="19"/>
  <c r="PK53" i="19"/>
  <c r="PJ53" i="19"/>
  <c r="PI53" i="19"/>
  <c r="PH53" i="19"/>
  <c r="PG53" i="19"/>
  <c r="PF53" i="19"/>
  <c r="PE53" i="19"/>
  <c r="PD53" i="19"/>
  <c r="PC53" i="19"/>
  <c r="PB53" i="19"/>
  <c r="PA53" i="19"/>
  <c r="OZ53" i="19"/>
  <c r="OY53" i="19"/>
  <c r="OX53" i="19"/>
  <c r="OW53" i="19"/>
  <c r="OV53" i="19"/>
  <c r="OU53" i="19"/>
  <c r="OT53" i="19"/>
  <c r="OS53" i="19"/>
  <c r="OR53" i="19"/>
  <c r="OQ53" i="19"/>
  <c r="OP53" i="19"/>
  <c r="OO53" i="19"/>
  <c r="ON53" i="19"/>
  <c r="OM53" i="19"/>
  <c r="OL53" i="19"/>
  <c r="OK53" i="19"/>
  <c r="OJ53" i="19"/>
  <c r="OI53" i="19"/>
  <c r="OH53" i="19"/>
  <c r="OG53" i="19"/>
  <c r="OF53" i="19"/>
  <c r="OE53" i="19"/>
  <c r="OD53" i="19"/>
  <c r="OC53" i="19"/>
  <c r="OB53" i="19"/>
  <c r="OA53" i="19"/>
  <c r="NZ53" i="19"/>
  <c r="NY53" i="19"/>
  <c r="NX53" i="19"/>
  <c r="NW53" i="19"/>
  <c r="NV53" i="19"/>
  <c r="NU53" i="19"/>
  <c r="NT53" i="19"/>
  <c r="NS53" i="19"/>
  <c r="NR53" i="19"/>
  <c r="NQ53" i="19"/>
  <c r="NP53" i="19"/>
  <c r="NO53" i="19"/>
  <c r="NN53" i="19"/>
  <c r="NM53" i="19"/>
  <c r="NL53" i="19"/>
  <c r="NK53" i="19"/>
  <c r="NJ53" i="19"/>
  <c r="NI53" i="19"/>
  <c r="NH53" i="19"/>
  <c r="NG53" i="19"/>
  <c r="NF53" i="19"/>
  <c r="NE53" i="19"/>
  <c r="ND53" i="19"/>
  <c r="NC53" i="19"/>
  <c r="NB53" i="19"/>
  <c r="NA53" i="19"/>
  <c r="MZ53" i="19"/>
  <c r="MY53" i="19"/>
  <c r="MX53" i="19"/>
  <c r="MW53" i="19"/>
  <c r="MV53" i="19"/>
  <c r="MU53" i="19"/>
  <c r="MT53" i="19"/>
  <c r="MS53" i="19"/>
  <c r="MR53" i="19"/>
  <c r="MQ53" i="19"/>
  <c r="MP53" i="19"/>
  <c r="MO53" i="19"/>
  <c r="MN53" i="19"/>
  <c r="MM53" i="19"/>
  <c r="ML53" i="19"/>
  <c r="MK53" i="19"/>
  <c r="MJ53" i="19"/>
  <c r="MI53" i="19"/>
  <c r="MH53" i="19"/>
  <c r="MG53" i="19"/>
  <c r="MF53" i="19"/>
  <c r="ME53" i="19"/>
  <c r="MD53" i="19"/>
  <c r="MC53" i="19"/>
  <c r="MB53" i="19"/>
  <c r="MA53" i="19"/>
  <c r="LZ53" i="19"/>
  <c r="LY53" i="19"/>
  <c r="LX53" i="19"/>
  <c r="LW53" i="19"/>
  <c r="LV53" i="19"/>
  <c r="LU53" i="19"/>
  <c r="LT53" i="19"/>
  <c r="LS53" i="19"/>
  <c r="LR53" i="19"/>
  <c r="LQ53" i="19"/>
  <c r="LP53" i="19"/>
  <c r="LO53" i="19"/>
  <c r="LN53" i="19"/>
  <c r="LM53" i="19"/>
  <c r="LL53" i="19"/>
  <c r="LK53" i="19"/>
  <c r="LJ53" i="19"/>
  <c r="LI53" i="19"/>
  <c r="LH53" i="19"/>
  <c r="LG53" i="19"/>
  <c r="LF53" i="19"/>
  <c r="LE53" i="19"/>
  <c r="LD53" i="19"/>
  <c r="LC53" i="19"/>
  <c r="LB53" i="19"/>
  <c r="LA53" i="19"/>
  <c r="KZ53" i="19"/>
  <c r="KY53" i="19"/>
  <c r="KX53" i="19"/>
  <c r="KW53" i="19"/>
  <c r="KV53" i="19"/>
  <c r="KU53" i="19"/>
  <c r="KT53" i="19"/>
  <c r="KS53" i="19"/>
  <c r="KR53" i="19"/>
  <c r="KQ53" i="19"/>
  <c r="KP53" i="19"/>
  <c r="KO53" i="19"/>
  <c r="KN53" i="19"/>
  <c r="KM53" i="19"/>
  <c r="KL53" i="19"/>
  <c r="KK53" i="19"/>
  <c r="KJ53" i="19"/>
  <c r="KI53" i="19"/>
  <c r="KH53" i="19"/>
  <c r="KG53" i="19"/>
  <c r="KF53" i="19"/>
  <c r="KE53" i="19"/>
  <c r="KD53" i="19"/>
  <c r="KC53" i="19"/>
  <c r="KB53" i="19"/>
  <c r="KA53" i="19"/>
  <c r="JZ53" i="19"/>
  <c r="JY53" i="19"/>
  <c r="JX53" i="19"/>
  <c r="JW53" i="19"/>
  <c r="JV53" i="19"/>
  <c r="JU53" i="19"/>
  <c r="JT53" i="19"/>
  <c r="JS53" i="19"/>
  <c r="JR53" i="19"/>
  <c r="JQ53" i="19"/>
  <c r="JP53" i="19"/>
  <c r="JO53" i="19"/>
  <c r="JN53" i="19"/>
  <c r="JM53" i="19"/>
  <c r="JL53" i="19"/>
  <c r="JK53" i="19"/>
  <c r="JJ53" i="19"/>
  <c r="JI53" i="19"/>
  <c r="JH53" i="19"/>
  <c r="JG53" i="19"/>
  <c r="JF53" i="19"/>
  <c r="JE53" i="19"/>
  <c r="JD53" i="19"/>
  <c r="JC53" i="19"/>
  <c r="JB53" i="19"/>
  <c r="JA53" i="19"/>
  <c r="IZ53" i="19"/>
  <c r="IY53" i="19"/>
  <c r="IX53" i="19"/>
  <c r="IW53" i="19"/>
  <c r="IV53" i="19"/>
  <c r="IU53" i="19"/>
  <c r="IT53" i="19"/>
  <c r="IS53" i="19"/>
  <c r="IR53" i="19"/>
  <c r="IQ53" i="19"/>
  <c r="IP53" i="19"/>
  <c r="IO53" i="19"/>
  <c r="IN53" i="19"/>
  <c r="IM53" i="19"/>
  <c r="IL53" i="19"/>
  <c r="IK53" i="19"/>
  <c r="IJ53" i="19"/>
  <c r="II53" i="19"/>
  <c r="IH53" i="19"/>
  <c r="IG53" i="19"/>
  <c r="IF53" i="19"/>
  <c r="IE53" i="19"/>
  <c r="ID53" i="19"/>
  <c r="IC53" i="19"/>
  <c r="IB53" i="19"/>
  <c r="IA53" i="19"/>
  <c r="HZ53" i="19"/>
  <c r="HY53" i="19"/>
  <c r="HX53" i="19"/>
  <c r="HW53" i="19"/>
  <c r="HV53" i="19"/>
  <c r="HU53" i="19"/>
  <c r="HT53" i="19"/>
  <c r="HS53" i="19"/>
  <c r="HR53" i="19"/>
  <c r="HQ53" i="19"/>
  <c r="HP53" i="19"/>
  <c r="HO53" i="19"/>
  <c r="HN53" i="19"/>
  <c r="HM53" i="19"/>
  <c r="HL53" i="19"/>
  <c r="HK53" i="19"/>
  <c r="HJ53" i="19"/>
  <c r="HI53" i="19"/>
  <c r="HH53" i="19"/>
  <c r="HG53" i="19"/>
  <c r="HF53" i="19"/>
  <c r="HE53" i="19"/>
  <c r="HD53" i="19"/>
  <c r="HC53" i="19"/>
  <c r="HB53" i="19"/>
  <c r="HA53" i="19"/>
  <c r="GZ53" i="19"/>
  <c r="GY53" i="19"/>
  <c r="GX53" i="19"/>
  <c r="GW53" i="19"/>
  <c r="GV53" i="19"/>
  <c r="GU53" i="19"/>
  <c r="GT53" i="19"/>
  <c r="GS53" i="19"/>
  <c r="GR53" i="19"/>
  <c r="GQ53" i="19"/>
  <c r="GP53" i="19"/>
  <c r="GO53" i="19"/>
  <c r="GN53" i="19"/>
  <c r="GM53" i="19"/>
  <c r="GL53" i="19"/>
  <c r="GK53" i="19"/>
  <c r="GJ53" i="19"/>
  <c r="GI53" i="19"/>
  <c r="GH53" i="19"/>
  <c r="GG53" i="19"/>
  <c r="GF53" i="19"/>
  <c r="GE53" i="19"/>
  <c r="GD53" i="19"/>
  <c r="GC53" i="19"/>
  <c r="GB53" i="19"/>
  <c r="GA53" i="19"/>
  <c r="FZ53" i="19"/>
  <c r="FY53" i="19"/>
  <c r="FX53" i="19"/>
  <c r="FW53" i="19"/>
  <c r="FV53" i="19"/>
  <c r="FU53" i="19"/>
  <c r="FT53" i="19"/>
  <c r="FS53" i="19"/>
  <c r="FR53" i="19"/>
  <c r="FQ53" i="19"/>
  <c r="FP53" i="19"/>
  <c r="FO53" i="19"/>
  <c r="FN53" i="19"/>
  <c r="FM53" i="19"/>
  <c r="FL53" i="19"/>
  <c r="FK53" i="19"/>
  <c r="FJ53" i="19"/>
  <c r="FI53" i="19"/>
  <c r="FH53" i="19"/>
  <c r="FG53" i="19"/>
  <c r="FF53" i="19"/>
  <c r="FE53" i="19"/>
  <c r="FD53" i="19"/>
  <c r="FC53" i="19"/>
  <c r="FB53" i="19"/>
  <c r="FA53" i="19"/>
  <c r="EZ53" i="19"/>
  <c r="EY53" i="19"/>
  <c r="EX53" i="19"/>
  <c r="EW53" i="19"/>
  <c r="EV53" i="19"/>
  <c r="EU53" i="19"/>
  <c r="ET53" i="19"/>
  <c r="ES53" i="19"/>
  <c r="ER53" i="19"/>
  <c r="EQ53" i="19"/>
  <c r="EP53" i="19"/>
  <c r="EO53" i="19"/>
  <c r="EN53" i="19"/>
  <c r="EM53" i="19"/>
  <c r="EL53" i="19"/>
  <c r="EK53" i="19"/>
  <c r="EJ53" i="19"/>
  <c r="EI53" i="19"/>
  <c r="EH53" i="19"/>
  <c r="EG53" i="19"/>
  <c r="EF53" i="19"/>
  <c r="EE53" i="19"/>
  <c r="ED53" i="19"/>
  <c r="EC53" i="19"/>
  <c r="EB53" i="19"/>
  <c r="EA53" i="19"/>
  <c r="DZ53" i="19"/>
  <c r="DY53" i="19"/>
  <c r="DX53" i="19"/>
  <c r="DW53" i="19"/>
  <c r="DV53" i="19"/>
  <c r="DU53" i="19"/>
  <c r="DT53" i="19"/>
  <c r="DS53" i="19"/>
  <c r="DR53" i="19"/>
  <c r="DQ53" i="19"/>
  <c r="DP53" i="19"/>
  <c r="DO53" i="19"/>
  <c r="DN53" i="19"/>
  <c r="DM53" i="19"/>
  <c r="DL53" i="19"/>
  <c r="DK53" i="19"/>
  <c r="DJ53" i="19"/>
  <c r="DI53" i="19"/>
  <c r="DH53" i="19"/>
  <c r="DG53" i="19"/>
  <c r="DF53" i="19"/>
  <c r="DE53" i="19"/>
  <c r="DD53" i="19"/>
  <c r="DC53" i="19"/>
  <c r="DB53" i="19"/>
  <c r="DA53" i="19"/>
  <c r="CZ53" i="19"/>
  <c r="CY53" i="19"/>
  <c r="CX53" i="19"/>
  <c r="CW53" i="19"/>
  <c r="CV53" i="19"/>
  <c r="CU53" i="19"/>
  <c r="CT53" i="19"/>
  <c r="CS53" i="19"/>
  <c r="CR53" i="19"/>
  <c r="CQ53" i="19"/>
  <c r="CP53" i="19"/>
  <c r="CO53" i="19"/>
  <c r="CN53" i="19"/>
  <c r="CM53" i="19"/>
  <c r="CL53" i="19"/>
  <c r="CK53" i="19"/>
  <c r="CJ53" i="19"/>
  <c r="CI53" i="19"/>
  <c r="CH53" i="19"/>
  <c r="CG53" i="19"/>
  <c r="CF53" i="19"/>
  <c r="CE53" i="19"/>
  <c r="CD53" i="19"/>
  <c r="CC53" i="19"/>
  <c r="CB53" i="19"/>
  <c r="CA53" i="19"/>
  <c r="BZ53" i="19"/>
  <c r="BY53" i="19"/>
  <c r="BX53" i="19"/>
  <c r="BW53" i="19"/>
  <c r="BV53" i="19"/>
  <c r="BU53" i="19"/>
  <c r="BT53" i="19"/>
  <c r="BS53" i="19"/>
  <c r="BR53" i="19"/>
  <c r="BQ53" i="19"/>
  <c r="BP53" i="19"/>
  <c r="BO53" i="19"/>
  <c r="BN53" i="19"/>
  <c r="BM53" i="19"/>
  <c r="BL53" i="19"/>
  <c r="BK53" i="19"/>
  <c r="BJ53" i="19"/>
  <c r="BI53" i="19"/>
  <c r="BH53" i="19"/>
  <c r="BG53" i="19"/>
  <c r="BF53" i="19"/>
  <c r="BE53" i="19"/>
  <c r="BD53" i="19"/>
  <c r="BC53" i="19"/>
  <c r="BB53" i="19"/>
  <c r="BA53" i="19"/>
  <c r="AZ53" i="19"/>
  <c r="AY53" i="19"/>
  <c r="AX53" i="19"/>
  <c r="AW53" i="19"/>
  <c r="AV53" i="19"/>
  <c r="AU53" i="19"/>
  <c r="AT53" i="19"/>
  <c r="AS53" i="19"/>
  <c r="AR53" i="19"/>
  <c r="AQ53" i="19"/>
  <c r="AP53" i="19"/>
  <c r="AO53" i="19"/>
  <c r="AN53" i="19"/>
  <c r="AM53" i="19"/>
  <c r="AL53" i="19"/>
  <c r="AK53" i="19"/>
  <c r="AJ53" i="19"/>
  <c r="AI53" i="19"/>
  <c r="AH53" i="19"/>
  <c r="AG53" i="19"/>
  <c r="AF53" i="19"/>
  <c r="AE53" i="19"/>
  <c r="AD53" i="19"/>
  <c r="AC53" i="19"/>
  <c r="AB53" i="19"/>
  <c r="AA53" i="19"/>
  <c r="Z53" i="19"/>
  <c r="Y53" i="19"/>
  <c r="X53" i="19"/>
  <c r="W53" i="19"/>
  <c r="V53" i="19"/>
  <c r="U53" i="19"/>
  <c r="T53" i="19"/>
  <c r="S53" i="19"/>
  <c r="R53" i="19"/>
  <c r="Q53" i="19"/>
  <c r="P53" i="19"/>
  <c r="O53" i="19"/>
  <c r="N53" i="19"/>
  <c r="M53" i="19"/>
  <c r="L53" i="19"/>
  <c r="SJ51" i="19"/>
  <c r="SK51" i="19" s="1"/>
  <c r="SI51" i="19"/>
  <c r="SH51" i="19"/>
  <c r="SG51" i="19"/>
  <c r="SF51" i="19"/>
  <c r="SE51" i="19"/>
  <c r="SD51" i="19"/>
  <c r="SC51" i="19"/>
  <c r="SB51" i="19"/>
  <c r="SA51" i="19"/>
  <c r="RZ51" i="19"/>
  <c r="RY51" i="19"/>
  <c r="RX51" i="19"/>
  <c r="RW51" i="19"/>
  <c r="RV51" i="19"/>
  <c r="RU51" i="19"/>
  <c r="RT51" i="19"/>
  <c r="RS51" i="19"/>
  <c r="RR51" i="19"/>
  <c r="RQ51" i="19"/>
  <c r="RP51" i="19"/>
  <c r="RO51" i="19"/>
  <c r="RN51" i="19"/>
  <c r="RM51" i="19"/>
  <c r="RL51" i="19"/>
  <c r="RK51" i="19"/>
  <c r="RJ51" i="19"/>
  <c r="RI51" i="19"/>
  <c r="RH51" i="19"/>
  <c r="RG51" i="19"/>
  <c r="RF51" i="19"/>
  <c r="RE51" i="19"/>
  <c r="RD51" i="19"/>
  <c r="RC51" i="19"/>
  <c r="RB51" i="19"/>
  <c r="RA51" i="19"/>
  <c r="QZ51" i="19"/>
  <c r="QY51" i="19"/>
  <c r="QX51" i="19"/>
  <c r="QW51" i="19"/>
  <c r="QV51" i="19"/>
  <c r="QU51" i="19"/>
  <c r="QT51" i="19"/>
  <c r="QS51" i="19"/>
  <c r="QR51" i="19"/>
  <c r="QQ51" i="19"/>
  <c r="QP51" i="19"/>
  <c r="QO51" i="19"/>
  <c r="QN51" i="19"/>
  <c r="QM51" i="19"/>
  <c r="QL51" i="19"/>
  <c r="QK51" i="19"/>
  <c r="QJ51" i="19"/>
  <c r="QI51" i="19"/>
  <c r="QH51" i="19"/>
  <c r="QG51" i="19"/>
  <c r="QF51" i="19"/>
  <c r="QE51" i="19"/>
  <c r="QD51" i="19"/>
  <c r="QC51" i="19"/>
  <c r="QB51" i="19"/>
  <c r="QA51" i="19"/>
  <c r="PZ51" i="19"/>
  <c r="PY51" i="19"/>
  <c r="PX51" i="19"/>
  <c r="PW51" i="19"/>
  <c r="PV51" i="19"/>
  <c r="PU51" i="19"/>
  <c r="PT51" i="19"/>
  <c r="PS51" i="19"/>
  <c r="PR51" i="19"/>
  <c r="PQ51" i="19"/>
  <c r="PP51" i="19"/>
  <c r="PO51" i="19"/>
  <c r="PN51" i="19"/>
  <c r="PM51" i="19"/>
  <c r="PL51" i="19"/>
  <c r="PK51" i="19"/>
  <c r="PJ51" i="19"/>
  <c r="PI51" i="19"/>
  <c r="PH51" i="19"/>
  <c r="PG51" i="19"/>
  <c r="PF51" i="19"/>
  <c r="PE51" i="19"/>
  <c r="PD51" i="19"/>
  <c r="PC51" i="19"/>
  <c r="PB51" i="19"/>
  <c r="PA51" i="19"/>
  <c r="OZ51" i="19"/>
  <c r="OY51" i="19"/>
  <c r="OX51" i="19"/>
  <c r="OW51" i="19"/>
  <c r="OV51" i="19"/>
  <c r="OU51" i="19"/>
  <c r="OT51" i="19"/>
  <c r="OS51" i="19"/>
  <c r="OR51" i="19"/>
  <c r="OQ51" i="19"/>
  <c r="OP51" i="19"/>
  <c r="OO51" i="19"/>
  <c r="ON51" i="19"/>
  <c r="OM51" i="19"/>
  <c r="OL51" i="19"/>
  <c r="OK51" i="19"/>
  <c r="OJ51" i="19"/>
  <c r="OI51" i="19"/>
  <c r="OH51" i="19"/>
  <c r="OG51" i="19"/>
  <c r="OF51" i="19"/>
  <c r="OE51" i="19"/>
  <c r="OD51" i="19"/>
  <c r="OC51" i="19"/>
  <c r="OB51" i="19"/>
  <c r="OA51" i="19"/>
  <c r="NZ51" i="19"/>
  <c r="NY51" i="19"/>
  <c r="NX51" i="19"/>
  <c r="NW51" i="19"/>
  <c r="NV51" i="19"/>
  <c r="NU51" i="19"/>
  <c r="NT51" i="19"/>
  <c r="NS51" i="19"/>
  <c r="NR51" i="19"/>
  <c r="NQ51" i="19"/>
  <c r="NP51" i="19"/>
  <c r="NO51" i="19"/>
  <c r="NN51" i="19"/>
  <c r="NM51" i="19"/>
  <c r="NL51" i="19"/>
  <c r="NK51" i="19"/>
  <c r="NJ51" i="19"/>
  <c r="NI51" i="19"/>
  <c r="NH51" i="19"/>
  <c r="NG51" i="19"/>
  <c r="NF51" i="19"/>
  <c r="NE51" i="19"/>
  <c r="ND51" i="19"/>
  <c r="NC51" i="19"/>
  <c r="NB51" i="19"/>
  <c r="NA51" i="19"/>
  <c r="MZ51" i="19"/>
  <c r="MY51" i="19"/>
  <c r="MX51" i="19"/>
  <c r="MW51" i="19"/>
  <c r="MV51" i="19"/>
  <c r="MU51" i="19"/>
  <c r="MT51" i="19"/>
  <c r="MS51" i="19"/>
  <c r="MR51" i="19"/>
  <c r="MQ51" i="19"/>
  <c r="MP51" i="19"/>
  <c r="MO51" i="19"/>
  <c r="MN51" i="19"/>
  <c r="MM51" i="19"/>
  <c r="ML51" i="19"/>
  <c r="MK51" i="19"/>
  <c r="MJ51" i="19"/>
  <c r="MI51" i="19"/>
  <c r="MH51" i="19"/>
  <c r="MG51" i="19"/>
  <c r="MF51" i="19"/>
  <c r="ME51" i="19"/>
  <c r="MD51" i="19"/>
  <c r="MC51" i="19"/>
  <c r="MB51" i="19"/>
  <c r="MA51" i="19"/>
  <c r="LZ51" i="19"/>
  <c r="LY51" i="19"/>
  <c r="LX51" i="19"/>
  <c r="LW51" i="19"/>
  <c r="LV51" i="19"/>
  <c r="LU51" i="19"/>
  <c r="LT51" i="19"/>
  <c r="LS51" i="19"/>
  <c r="LR51" i="19"/>
  <c r="LQ51" i="19"/>
  <c r="LP51" i="19"/>
  <c r="LO51" i="19"/>
  <c r="LN51" i="19"/>
  <c r="LM51" i="19"/>
  <c r="LL51" i="19"/>
  <c r="LK51" i="19"/>
  <c r="LJ51" i="19"/>
  <c r="LI51" i="19"/>
  <c r="LH51" i="19"/>
  <c r="LG51" i="19"/>
  <c r="LF51" i="19"/>
  <c r="LE51" i="19"/>
  <c r="LD51" i="19"/>
  <c r="LC51" i="19"/>
  <c r="LB51" i="19"/>
  <c r="LA51" i="19"/>
  <c r="KZ51" i="19"/>
  <c r="KY51" i="19"/>
  <c r="KX51" i="19"/>
  <c r="KW51" i="19"/>
  <c r="KV51" i="19"/>
  <c r="KU51" i="19"/>
  <c r="KT51" i="19"/>
  <c r="KS51" i="19"/>
  <c r="KR51" i="19"/>
  <c r="KQ51" i="19"/>
  <c r="KP51" i="19"/>
  <c r="KO51" i="19"/>
  <c r="KN51" i="19"/>
  <c r="KM51" i="19"/>
  <c r="KL51" i="19"/>
  <c r="KK51" i="19"/>
  <c r="KJ51" i="19"/>
  <c r="KI51" i="19"/>
  <c r="KH51" i="19"/>
  <c r="KG51" i="19"/>
  <c r="KF51" i="19"/>
  <c r="KE51" i="19"/>
  <c r="KD51" i="19"/>
  <c r="KC51" i="19"/>
  <c r="KB51" i="19"/>
  <c r="KA51" i="19"/>
  <c r="JZ51" i="19"/>
  <c r="JY51" i="19"/>
  <c r="JX51" i="19"/>
  <c r="JW51" i="19"/>
  <c r="JV51" i="19"/>
  <c r="JU51" i="19"/>
  <c r="JT51" i="19"/>
  <c r="JS51" i="19"/>
  <c r="JR51" i="19"/>
  <c r="JQ51" i="19"/>
  <c r="JP51" i="19"/>
  <c r="JO51" i="19"/>
  <c r="JN51" i="19"/>
  <c r="JM51" i="19"/>
  <c r="JL51" i="19"/>
  <c r="JK51" i="19"/>
  <c r="JJ51" i="19"/>
  <c r="JI51" i="19"/>
  <c r="JH51" i="19"/>
  <c r="JG51" i="19"/>
  <c r="JF51" i="19"/>
  <c r="JE51" i="19"/>
  <c r="JD51" i="19"/>
  <c r="JC51" i="19"/>
  <c r="JB51" i="19"/>
  <c r="JA51" i="19"/>
  <c r="IZ51" i="19"/>
  <c r="IY51" i="19"/>
  <c r="IX51" i="19"/>
  <c r="IW51" i="19"/>
  <c r="IV51" i="19"/>
  <c r="IU51" i="19"/>
  <c r="IT51" i="19"/>
  <c r="IS51" i="19"/>
  <c r="IR51" i="19"/>
  <c r="IQ51" i="19"/>
  <c r="IP51" i="19"/>
  <c r="IO51" i="19"/>
  <c r="IN51" i="19"/>
  <c r="IM51" i="19"/>
  <c r="IL51" i="19"/>
  <c r="IK51" i="19"/>
  <c r="IJ51" i="19"/>
  <c r="II51" i="19"/>
  <c r="IH51" i="19"/>
  <c r="IG51" i="19"/>
  <c r="IF51" i="19"/>
  <c r="IE51" i="19"/>
  <c r="ID51" i="19"/>
  <c r="IC51" i="19"/>
  <c r="IB51" i="19"/>
  <c r="IA51" i="19"/>
  <c r="HZ51" i="19"/>
  <c r="HY51" i="19"/>
  <c r="HX51" i="19"/>
  <c r="HW51" i="19"/>
  <c r="HV51" i="19"/>
  <c r="HU51" i="19"/>
  <c r="HT51" i="19"/>
  <c r="HS51" i="19"/>
  <c r="HR51" i="19"/>
  <c r="HQ51" i="19"/>
  <c r="HP51" i="19"/>
  <c r="HO51" i="19"/>
  <c r="HN51" i="19"/>
  <c r="HM51" i="19"/>
  <c r="HL51" i="19"/>
  <c r="HK51" i="19"/>
  <c r="HJ51" i="19"/>
  <c r="HI51" i="19"/>
  <c r="HH51" i="19"/>
  <c r="HG51" i="19"/>
  <c r="HF51" i="19"/>
  <c r="HE51" i="19"/>
  <c r="HD51" i="19"/>
  <c r="HC51" i="19"/>
  <c r="HB51" i="19"/>
  <c r="HA51" i="19"/>
  <c r="GZ51" i="19"/>
  <c r="GY51" i="19"/>
  <c r="GX51" i="19"/>
  <c r="GW51" i="19"/>
  <c r="GV51" i="19"/>
  <c r="GU51" i="19"/>
  <c r="GT51" i="19"/>
  <c r="GS51" i="19"/>
  <c r="GR51" i="19"/>
  <c r="GQ51" i="19"/>
  <c r="GP51" i="19"/>
  <c r="GO51" i="19"/>
  <c r="GN51" i="19"/>
  <c r="GM51" i="19"/>
  <c r="GL51" i="19"/>
  <c r="GK51" i="19"/>
  <c r="GJ51" i="19"/>
  <c r="GI51" i="19"/>
  <c r="GH51" i="19"/>
  <c r="GG51" i="19"/>
  <c r="GF51" i="19"/>
  <c r="GE51" i="19"/>
  <c r="GD51" i="19"/>
  <c r="GC51" i="19"/>
  <c r="GB51" i="19"/>
  <c r="GA51" i="19"/>
  <c r="FZ51" i="19"/>
  <c r="FY51" i="19"/>
  <c r="FX51" i="19"/>
  <c r="FW51" i="19"/>
  <c r="FV51" i="19"/>
  <c r="FU51" i="19"/>
  <c r="FT51" i="19"/>
  <c r="FS51" i="19"/>
  <c r="FR51" i="19"/>
  <c r="FQ51" i="19"/>
  <c r="FP51" i="19"/>
  <c r="FO51" i="19"/>
  <c r="FN51" i="19"/>
  <c r="FM51" i="19"/>
  <c r="FL51" i="19"/>
  <c r="FK51" i="19"/>
  <c r="FJ51" i="19"/>
  <c r="FI51" i="19"/>
  <c r="FH51" i="19"/>
  <c r="FG51" i="19"/>
  <c r="FF51" i="19"/>
  <c r="FE51" i="19"/>
  <c r="FD51" i="19"/>
  <c r="FC51" i="19"/>
  <c r="FB51" i="19"/>
  <c r="FA51" i="19"/>
  <c r="EZ51" i="19"/>
  <c r="EY51" i="19"/>
  <c r="EX51" i="19"/>
  <c r="EW51" i="19"/>
  <c r="EV51" i="19"/>
  <c r="EU51" i="19"/>
  <c r="ET51" i="19"/>
  <c r="ES51" i="19"/>
  <c r="ER51" i="19"/>
  <c r="EQ51" i="19"/>
  <c r="EP51" i="19"/>
  <c r="EO51" i="19"/>
  <c r="EN51" i="19"/>
  <c r="EM51" i="19"/>
  <c r="EL51" i="19"/>
  <c r="EK51" i="19"/>
  <c r="EJ51" i="19"/>
  <c r="EI51" i="19"/>
  <c r="EH51" i="19"/>
  <c r="EG51" i="19"/>
  <c r="EF51" i="19"/>
  <c r="EE51" i="19"/>
  <c r="ED51" i="19"/>
  <c r="EC51" i="19"/>
  <c r="EB51" i="19"/>
  <c r="EA51" i="19"/>
  <c r="DZ51" i="19"/>
  <c r="DY51" i="19"/>
  <c r="DX51" i="19"/>
  <c r="DW51" i="19"/>
  <c r="DV51" i="19"/>
  <c r="DU51" i="19"/>
  <c r="DT51" i="19"/>
  <c r="DS51" i="19"/>
  <c r="DR51" i="19"/>
  <c r="DQ51" i="19"/>
  <c r="DP51" i="19"/>
  <c r="DO51" i="19"/>
  <c r="DN51" i="19"/>
  <c r="DM51" i="19"/>
  <c r="DL51" i="19"/>
  <c r="DK51" i="19"/>
  <c r="DJ51" i="19"/>
  <c r="DI51" i="19"/>
  <c r="DH51" i="19"/>
  <c r="DG51" i="19"/>
  <c r="DF51" i="19"/>
  <c r="DE51" i="19"/>
  <c r="DD51" i="19"/>
  <c r="DC51" i="19"/>
  <c r="DB51" i="19"/>
  <c r="DA51" i="19"/>
  <c r="CZ51" i="19"/>
  <c r="CY51" i="19"/>
  <c r="CX51" i="19"/>
  <c r="CW51" i="19"/>
  <c r="CV51" i="19"/>
  <c r="CU51" i="19"/>
  <c r="CT51" i="19"/>
  <c r="CS51" i="19"/>
  <c r="CR51" i="19"/>
  <c r="CQ51" i="19"/>
  <c r="CP51" i="19"/>
  <c r="CO51" i="19"/>
  <c r="CN51" i="19"/>
  <c r="CM51" i="19"/>
  <c r="CL51" i="19"/>
  <c r="CK51" i="19"/>
  <c r="CJ51" i="19"/>
  <c r="CI51" i="19"/>
  <c r="CH51" i="19"/>
  <c r="CG51" i="19"/>
  <c r="CF51" i="19"/>
  <c r="CE51" i="19"/>
  <c r="CD51" i="19"/>
  <c r="CC51" i="19"/>
  <c r="CB51" i="19"/>
  <c r="CA51" i="19"/>
  <c r="BZ51" i="19"/>
  <c r="BY51" i="19"/>
  <c r="BX51" i="19"/>
  <c r="BW51" i="19"/>
  <c r="BV51" i="19"/>
  <c r="BU51" i="19"/>
  <c r="BT51" i="19"/>
  <c r="BS51" i="19"/>
  <c r="BR51" i="19"/>
  <c r="BQ51" i="19"/>
  <c r="BP51" i="19"/>
  <c r="BO51" i="19"/>
  <c r="BN51" i="19"/>
  <c r="BM51" i="19"/>
  <c r="BL51" i="19"/>
  <c r="BK51" i="19"/>
  <c r="BJ51" i="19"/>
  <c r="BI51" i="19"/>
  <c r="BH51" i="19"/>
  <c r="BG51" i="19"/>
  <c r="BF51" i="19"/>
  <c r="BE51" i="19"/>
  <c r="BD51" i="19"/>
  <c r="BC51" i="19"/>
  <c r="BB51" i="19"/>
  <c r="BA51" i="19"/>
  <c r="AZ51" i="19"/>
  <c r="AY51" i="19"/>
  <c r="AX51" i="19"/>
  <c r="AW51" i="19"/>
  <c r="AV51" i="19"/>
  <c r="AU51" i="19"/>
  <c r="AT51" i="19"/>
  <c r="AS51" i="19"/>
  <c r="AR51" i="19"/>
  <c r="AQ51" i="19"/>
  <c r="AP51" i="19"/>
  <c r="AO51" i="19"/>
  <c r="AN51" i="19"/>
  <c r="AM51" i="19"/>
  <c r="AL51" i="19"/>
  <c r="AK51" i="19"/>
  <c r="AJ51" i="19"/>
  <c r="AI51" i="19"/>
  <c r="AH51" i="19"/>
  <c r="AG51" i="19"/>
  <c r="AF51" i="19"/>
  <c r="AE51" i="19"/>
  <c r="AD51" i="19"/>
  <c r="AC51" i="19"/>
  <c r="AB51" i="19"/>
  <c r="AA51" i="19"/>
  <c r="Z51" i="19"/>
  <c r="Y51" i="19"/>
  <c r="X51" i="19"/>
  <c r="W51" i="19"/>
  <c r="V51" i="19"/>
  <c r="U51" i="19"/>
  <c r="T51" i="19"/>
  <c r="S51" i="19"/>
  <c r="R51" i="19"/>
  <c r="Q51" i="19"/>
  <c r="P51" i="19"/>
  <c r="O51" i="19"/>
  <c r="N51" i="19"/>
  <c r="M51" i="19"/>
  <c r="L51" i="19"/>
  <c r="SK50" i="19"/>
  <c r="SJ50" i="19"/>
  <c r="SI50" i="19"/>
  <c r="SH50" i="19"/>
  <c r="SG50" i="19"/>
  <c r="SF50" i="19"/>
  <c r="SE50" i="19"/>
  <c r="SD50" i="19"/>
  <c r="SC50" i="19"/>
  <c r="SB50" i="19"/>
  <c r="SA50" i="19"/>
  <c r="RZ50" i="19"/>
  <c r="RY50" i="19"/>
  <c r="RX50" i="19"/>
  <c r="RW50" i="19"/>
  <c r="RV50" i="19"/>
  <c r="RU50" i="19"/>
  <c r="RT50" i="19"/>
  <c r="RS50" i="19"/>
  <c r="RR50" i="19"/>
  <c r="RQ50" i="19"/>
  <c r="RP50" i="19"/>
  <c r="RO50" i="19"/>
  <c r="RN50" i="19"/>
  <c r="RM50" i="19"/>
  <c r="RL50" i="19"/>
  <c r="RK50" i="19"/>
  <c r="RJ50" i="19"/>
  <c r="RI50" i="19"/>
  <c r="RH50" i="19"/>
  <c r="RG50" i="19"/>
  <c r="RF50" i="19"/>
  <c r="RE50" i="19"/>
  <c r="RD50" i="19"/>
  <c r="RC50" i="19"/>
  <c r="RB50" i="19"/>
  <c r="RA50" i="19"/>
  <c r="QZ50" i="19"/>
  <c r="QY50" i="19"/>
  <c r="QX50" i="19"/>
  <c r="QW50" i="19"/>
  <c r="QV50" i="19"/>
  <c r="QU50" i="19"/>
  <c r="QT50" i="19"/>
  <c r="QS50" i="19"/>
  <c r="QR50" i="19"/>
  <c r="QQ50" i="19"/>
  <c r="QP50" i="19"/>
  <c r="QO50" i="19"/>
  <c r="QN50" i="19"/>
  <c r="QM50" i="19"/>
  <c r="QL50" i="19"/>
  <c r="QK50" i="19"/>
  <c r="QJ50" i="19"/>
  <c r="QI50" i="19"/>
  <c r="QH50" i="19"/>
  <c r="QG50" i="19"/>
  <c r="QF50" i="19"/>
  <c r="QE50" i="19"/>
  <c r="QD50" i="19"/>
  <c r="QC50" i="19"/>
  <c r="QB50" i="19"/>
  <c r="QA50" i="19"/>
  <c r="PZ50" i="19"/>
  <c r="PY50" i="19"/>
  <c r="PX50" i="19"/>
  <c r="PW50" i="19"/>
  <c r="PV50" i="19"/>
  <c r="PU50" i="19"/>
  <c r="PT50" i="19"/>
  <c r="PS50" i="19"/>
  <c r="PR50" i="19"/>
  <c r="PQ50" i="19"/>
  <c r="PP50" i="19"/>
  <c r="PO50" i="19"/>
  <c r="PN50" i="19"/>
  <c r="PM50" i="19"/>
  <c r="PL50" i="19"/>
  <c r="PK50" i="19"/>
  <c r="PJ50" i="19"/>
  <c r="PI50" i="19"/>
  <c r="PH50" i="19"/>
  <c r="PG50" i="19"/>
  <c r="PF50" i="19"/>
  <c r="PE50" i="19"/>
  <c r="PD50" i="19"/>
  <c r="PC50" i="19"/>
  <c r="PB50" i="19"/>
  <c r="PA50" i="19"/>
  <c r="OZ50" i="19"/>
  <c r="OY50" i="19"/>
  <c r="OX50" i="19"/>
  <c r="OW50" i="19"/>
  <c r="OV50" i="19"/>
  <c r="OU50" i="19"/>
  <c r="OT50" i="19"/>
  <c r="OS50" i="19"/>
  <c r="OR50" i="19"/>
  <c r="OQ50" i="19"/>
  <c r="OP50" i="19"/>
  <c r="OO50" i="19"/>
  <c r="ON50" i="19"/>
  <c r="OM50" i="19"/>
  <c r="OL50" i="19"/>
  <c r="OK50" i="19"/>
  <c r="OJ50" i="19"/>
  <c r="OI50" i="19"/>
  <c r="OH50" i="19"/>
  <c r="OG50" i="19"/>
  <c r="OF50" i="19"/>
  <c r="OE50" i="19"/>
  <c r="OD50" i="19"/>
  <c r="OC50" i="19"/>
  <c r="OB50" i="19"/>
  <c r="OA50" i="19"/>
  <c r="NZ50" i="19"/>
  <c r="NY50" i="19"/>
  <c r="NX50" i="19"/>
  <c r="NW50" i="19"/>
  <c r="NV50" i="19"/>
  <c r="NU50" i="19"/>
  <c r="NT50" i="19"/>
  <c r="NS50" i="19"/>
  <c r="NR50" i="19"/>
  <c r="NQ50" i="19"/>
  <c r="NP50" i="19"/>
  <c r="NO50" i="19"/>
  <c r="NN50" i="19"/>
  <c r="NM50" i="19"/>
  <c r="NL50" i="19"/>
  <c r="NK50" i="19"/>
  <c r="NJ50" i="19"/>
  <c r="NI50" i="19"/>
  <c r="NH50" i="19"/>
  <c r="NG50" i="19"/>
  <c r="NF50" i="19"/>
  <c r="NE50" i="19"/>
  <c r="ND50" i="19"/>
  <c r="NC50" i="19"/>
  <c r="NB50" i="19"/>
  <c r="NA50" i="19"/>
  <c r="MZ50" i="19"/>
  <c r="MY50" i="19"/>
  <c r="MX50" i="19"/>
  <c r="MW50" i="19"/>
  <c r="MV50" i="19"/>
  <c r="MU50" i="19"/>
  <c r="MT50" i="19"/>
  <c r="MS50" i="19"/>
  <c r="MR50" i="19"/>
  <c r="MQ50" i="19"/>
  <c r="MP50" i="19"/>
  <c r="MO50" i="19"/>
  <c r="MN50" i="19"/>
  <c r="MM50" i="19"/>
  <c r="ML50" i="19"/>
  <c r="MK50" i="19"/>
  <c r="MJ50" i="19"/>
  <c r="MI50" i="19"/>
  <c r="MH50" i="19"/>
  <c r="MG50" i="19"/>
  <c r="MF50" i="19"/>
  <c r="ME50" i="19"/>
  <c r="MD50" i="19"/>
  <c r="MC50" i="19"/>
  <c r="MB50" i="19"/>
  <c r="MA50" i="19"/>
  <c r="LZ50" i="19"/>
  <c r="LY50" i="19"/>
  <c r="LX50" i="19"/>
  <c r="LW50" i="19"/>
  <c r="LV50" i="19"/>
  <c r="LU50" i="19"/>
  <c r="LT50" i="19"/>
  <c r="LS50" i="19"/>
  <c r="LR50" i="19"/>
  <c r="LQ50" i="19"/>
  <c r="LP50" i="19"/>
  <c r="LO50" i="19"/>
  <c r="LN50" i="19"/>
  <c r="LM50" i="19"/>
  <c r="LL50" i="19"/>
  <c r="LK50" i="19"/>
  <c r="LJ50" i="19"/>
  <c r="LI50" i="19"/>
  <c r="LH50" i="19"/>
  <c r="LG50" i="19"/>
  <c r="LF50" i="19"/>
  <c r="LE50" i="19"/>
  <c r="LD50" i="19"/>
  <c r="LC50" i="19"/>
  <c r="LB50" i="19"/>
  <c r="LA50" i="19"/>
  <c r="KZ50" i="19"/>
  <c r="KY50" i="19"/>
  <c r="KX50" i="19"/>
  <c r="KW50" i="19"/>
  <c r="KV50" i="19"/>
  <c r="KU50" i="19"/>
  <c r="KT50" i="19"/>
  <c r="KS50" i="19"/>
  <c r="KR50" i="19"/>
  <c r="KQ50" i="19"/>
  <c r="KP50" i="19"/>
  <c r="KO50" i="19"/>
  <c r="KN50" i="19"/>
  <c r="KM50" i="19"/>
  <c r="KL50" i="19"/>
  <c r="KK50" i="19"/>
  <c r="KJ50" i="19"/>
  <c r="KI50" i="19"/>
  <c r="KH50" i="19"/>
  <c r="KG50" i="19"/>
  <c r="KF50" i="19"/>
  <c r="KE50" i="19"/>
  <c r="KD50" i="19"/>
  <c r="KC50" i="19"/>
  <c r="KB50" i="19"/>
  <c r="KA50" i="19"/>
  <c r="JZ50" i="19"/>
  <c r="JY50" i="19"/>
  <c r="JX50" i="19"/>
  <c r="JW50" i="19"/>
  <c r="JV50" i="19"/>
  <c r="JU50" i="19"/>
  <c r="JT50" i="19"/>
  <c r="JS50" i="19"/>
  <c r="JR50" i="19"/>
  <c r="JQ50" i="19"/>
  <c r="JP50" i="19"/>
  <c r="JO50" i="19"/>
  <c r="JN50" i="19"/>
  <c r="JM50" i="19"/>
  <c r="JL50" i="19"/>
  <c r="JK50" i="19"/>
  <c r="JJ50" i="19"/>
  <c r="JI50" i="19"/>
  <c r="JH50" i="19"/>
  <c r="JG50" i="19"/>
  <c r="JF50" i="19"/>
  <c r="JE50" i="19"/>
  <c r="JD50" i="19"/>
  <c r="JC50" i="19"/>
  <c r="JB50" i="19"/>
  <c r="JA50" i="19"/>
  <c r="IZ50" i="19"/>
  <c r="IY50" i="19"/>
  <c r="IX50" i="19"/>
  <c r="IW50" i="19"/>
  <c r="IV50" i="19"/>
  <c r="IU50" i="19"/>
  <c r="IT50" i="19"/>
  <c r="IS50" i="19"/>
  <c r="IR50" i="19"/>
  <c r="IQ50" i="19"/>
  <c r="IP50" i="19"/>
  <c r="IO50" i="19"/>
  <c r="IN50" i="19"/>
  <c r="IM50" i="19"/>
  <c r="IL50" i="19"/>
  <c r="IK50" i="19"/>
  <c r="IJ50" i="19"/>
  <c r="II50" i="19"/>
  <c r="IH50" i="19"/>
  <c r="IG50" i="19"/>
  <c r="IF50" i="19"/>
  <c r="IE50" i="19"/>
  <c r="ID50" i="19"/>
  <c r="IC50" i="19"/>
  <c r="IB50" i="19"/>
  <c r="IA50" i="19"/>
  <c r="HZ50" i="19"/>
  <c r="HY50" i="19"/>
  <c r="HX50" i="19"/>
  <c r="HW50" i="19"/>
  <c r="HV50" i="19"/>
  <c r="HU50" i="19"/>
  <c r="HT50" i="19"/>
  <c r="HS50" i="19"/>
  <c r="HR50" i="19"/>
  <c r="HQ50" i="19"/>
  <c r="HP50" i="19"/>
  <c r="HO50" i="19"/>
  <c r="HN50" i="19"/>
  <c r="HM50" i="19"/>
  <c r="HL50" i="19"/>
  <c r="HK50" i="19"/>
  <c r="HJ50" i="19"/>
  <c r="HI50" i="19"/>
  <c r="HH50" i="19"/>
  <c r="HG50" i="19"/>
  <c r="HF50" i="19"/>
  <c r="HE50" i="19"/>
  <c r="HD50" i="19"/>
  <c r="HC50" i="19"/>
  <c r="HB50" i="19"/>
  <c r="HA50" i="19"/>
  <c r="GZ50" i="19"/>
  <c r="GY50" i="19"/>
  <c r="GX50" i="19"/>
  <c r="GW50" i="19"/>
  <c r="GV50" i="19"/>
  <c r="GU50" i="19"/>
  <c r="GT50" i="19"/>
  <c r="GS50" i="19"/>
  <c r="GR50" i="19"/>
  <c r="GQ50" i="19"/>
  <c r="GP50" i="19"/>
  <c r="GO50" i="19"/>
  <c r="GN50" i="19"/>
  <c r="GM50" i="19"/>
  <c r="GL50" i="19"/>
  <c r="GK50" i="19"/>
  <c r="GJ50" i="19"/>
  <c r="GI50" i="19"/>
  <c r="GH50" i="19"/>
  <c r="GG50" i="19"/>
  <c r="GF50" i="19"/>
  <c r="GE50" i="19"/>
  <c r="GD50" i="19"/>
  <c r="GC50" i="19"/>
  <c r="GB50" i="19"/>
  <c r="GA50" i="19"/>
  <c r="FZ50" i="19"/>
  <c r="FY50" i="19"/>
  <c r="FX50" i="19"/>
  <c r="FW50" i="19"/>
  <c r="FV50" i="19"/>
  <c r="FU50" i="19"/>
  <c r="FT50" i="19"/>
  <c r="FS50" i="19"/>
  <c r="FR50" i="19"/>
  <c r="FQ50" i="19"/>
  <c r="FP50" i="19"/>
  <c r="FO50" i="19"/>
  <c r="FN50" i="19"/>
  <c r="FM50" i="19"/>
  <c r="FL50" i="19"/>
  <c r="FK50" i="19"/>
  <c r="FJ50" i="19"/>
  <c r="FI50" i="19"/>
  <c r="FH50" i="19"/>
  <c r="FG50" i="19"/>
  <c r="FF50" i="19"/>
  <c r="FE50" i="19"/>
  <c r="FD50" i="19"/>
  <c r="FC50" i="19"/>
  <c r="FB50" i="19"/>
  <c r="FA50" i="19"/>
  <c r="EZ50" i="19"/>
  <c r="EY50" i="19"/>
  <c r="EX50" i="19"/>
  <c r="EW50" i="19"/>
  <c r="EV50" i="19"/>
  <c r="EU50" i="19"/>
  <c r="ET50" i="19"/>
  <c r="ES50" i="19"/>
  <c r="ER50" i="19"/>
  <c r="EQ50" i="19"/>
  <c r="EP50" i="19"/>
  <c r="EO50" i="19"/>
  <c r="EN50" i="19"/>
  <c r="EM50" i="19"/>
  <c r="EL50" i="19"/>
  <c r="EK50" i="19"/>
  <c r="EJ50" i="19"/>
  <c r="EI50" i="19"/>
  <c r="EH50" i="19"/>
  <c r="EG50" i="19"/>
  <c r="EF50" i="19"/>
  <c r="EE50" i="19"/>
  <c r="ED50" i="19"/>
  <c r="EC50" i="19"/>
  <c r="EB50" i="19"/>
  <c r="EA50" i="19"/>
  <c r="DZ50" i="19"/>
  <c r="DY50" i="19"/>
  <c r="DX50" i="19"/>
  <c r="DW50" i="19"/>
  <c r="DV50" i="19"/>
  <c r="DU50" i="19"/>
  <c r="DT50" i="19"/>
  <c r="DS50" i="19"/>
  <c r="DR50" i="19"/>
  <c r="DQ50" i="19"/>
  <c r="DP50" i="19"/>
  <c r="DO50" i="19"/>
  <c r="DN50" i="19"/>
  <c r="DM50" i="19"/>
  <c r="DL50" i="19"/>
  <c r="DK50" i="19"/>
  <c r="DJ50" i="19"/>
  <c r="DI50" i="19"/>
  <c r="DH50" i="19"/>
  <c r="DG50" i="19"/>
  <c r="DF50" i="19"/>
  <c r="DE50" i="19"/>
  <c r="DD50" i="19"/>
  <c r="DC50" i="19"/>
  <c r="DB50" i="19"/>
  <c r="DA50" i="19"/>
  <c r="CZ50" i="19"/>
  <c r="CY50" i="19"/>
  <c r="CX50" i="19"/>
  <c r="CW50" i="19"/>
  <c r="CV50" i="19"/>
  <c r="CU50" i="19"/>
  <c r="CT50" i="19"/>
  <c r="CS50" i="19"/>
  <c r="CR50" i="19"/>
  <c r="CQ50" i="19"/>
  <c r="CP50" i="19"/>
  <c r="CO50" i="19"/>
  <c r="CN50" i="19"/>
  <c r="CM50" i="19"/>
  <c r="CL50" i="19"/>
  <c r="CK50" i="19"/>
  <c r="CJ50" i="19"/>
  <c r="CI50" i="19"/>
  <c r="CH50" i="19"/>
  <c r="CG50" i="19"/>
  <c r="CF50" i="19"/>
  <c r="CE50" i="19"/>
  <c r="CD50" i="19"/>
  <c r="CC50" i="19"/>
  <c r="CB50" i="19"/>
  <c r="CA50" i="19"/>
  <c r="BZ50" i="19"/>
  <c r="BY50" i="19"/>
  <c r="BX50" i="19"/>
  <c r="BW50" i="19"/>
  <c r="BV50" i="19"/>
  <c r="BU50" i="19"/>
  <c r="BT50" i="19"/>
  <c r="BS50" i="19"/>
  <c r="BR50" i="19"/>
  <c r="BQ50" i="19"/>
  <c r="BP50" i="19"/>
  <c r="BO50" i="19"/>
  <c r="BN50" i="19"/>
  <c r="BM50" i="19"/>
  <c r="BL50" i="19"/>
  <c r="BK50" i="19"/>
  <c r="BJ50" i="19"/>
  <c r="BI50" i="19"/>
  <c r="BH50" i="19"/>
  <c r="BG50" i="19"/>
  <c r="BF50" i="19"/>
  <c r="BE50" i="19"/>
  <c r="BD50" i="19"/>
  <c r="BC50" i="19"/>
  <c r="BB50" i="19"/>
  <c r="BA50" i="19"/>
  <c r="AZ50" i="19"/>
  <c r="AY50" i="19"/>
  <c r="AX50" i="19"/>
  <c r="AW50" i="19"/>
  <c r="AV50" i="19"/>
  <c r="AU50" i="19"/>
  <c r="AT50" i="19"/>
  <c r="AS50" i="19"/>
  <c r="AR50" i="19"/>
  <c r="AQ50" i="19"/>
  <c r="AP50" i="19"/>
  <c r="AO50" i="19"/>
  <c r="AN50" i="19"/>
  <c r="AM50" i="19"/>
  <c r="AL50" i="19"/>
  <c r="AK50" i="19"/>
  <c r="AJ50" i="19"/>
  <c r="AI50" i="19"/>
  <c r="AH50" i="19"/>
  <c r="AG50" i="19"/>
  <c r="AF50" i="19"/>
  <c r="AE50" i="19"/>
  <c r="AD50" i="19"/>
  <c r="AC50" i="19"/>
  <c r="AB50" i="19"/>
  <c r="AA50" i="19"/>
  <c r="Z50" i="19"/>
  <c r="Y50" i="19"/>
  <c r="X50" i="19"/>
  <c r="W50" i="19"/>
  <c r="V50" i="19"/>
  <c r="U50" i="19"/>
  <c r="T50" i="19"/>
  <c r="S50" i="19"/>
  <c r="R50" i="19"/>
  <c r="Q50" i="19"/>
  <c r="P50" i="19"/>
  <c r="O50" i="19"/>
  <c r="N50" i="19"/>
  <c r="M50" i="19"/>
  <c r="L50" i="19"/>
  <c r="RV25" i="19" l="1" a="1"/>
  <c r="RV25" i="19" s="1"/>
  <c r="RU25" i="19" a="1"/>
  <c r="RU25" i="19" s="1"/>
  <c r="RF25" i="19" a="1"/>
  <c r="RF25" i="19" s="1"/>
  <c r="RE25" i="19" a="1"/>
  <c r="RE25" i="19" s="1"/>
  <c r="QP25" i="19" a="1"/>
  <c r="QP25" i="19" s="1"/>
  <c r="QO25" i="19" a="1"/>
  <c r="QO25" i="19" s="1"/>
  <c r="PZ25" i="19" a="1"/>
  <c r="PZ25" i="19" s="1"/>
  <c r="PY25" i="19" a="1"/>
  <c r="PY25" i="19" s="1"/>
  <c r="PJ25" i="19" a="1"/>
  <c r="PJ25" i="19" s="1"/>
  <c r="PI25" i="19" a="1"/>
  <c r="PI25" i="19" s="1"/>
  <c r="OT25" i="19" a="1"/>
  <c r="OT25" i="19" s="1"/>
  <c r="OS25" i="19" a="1"/>
  <c r="OS25" i="19" s="1"/>
  <c r="OD25" i="19" a="1"/>
  <c r="OD25" i="19" s="1"/>
  <c r="OC25" i="19" a="1"/>
  <c r="OC25" i="19" s="1"/>
  <c r="NN25" i="19" a="1"/>
  <c r="NN25" i="19" s="1"/>
  <c r="NM25" i="19" a="1"/>
  <c r="NM25" i="19" s="1"/>
  <c r="MX25" i="19" a="1"/>
  <c r="MX25" i="19" s="1"/>
  <c r="MW25" i="19" a="1"/>
  <c r="MW25" i="19" s="1"/>
  <c r="MH25" i="19" a="1"/>
  <c r="MH25" i="19" s="1"/>
  <c r="MG25" i="19" a="1"/>
  <c r="MG25" i="19" s="1"/>
  <c r="LR25" i="19" a="1"/>
  <c r="LR25" i="19" s="1"/>
  <c r="LQ25" i="19" a="1"/>
  <c r="LQ25" i="19" s="1"/>
  <c r="LB25" i="19" a="1"/>
  <c r="LB25" i="19" s="1"/>
  <c r="LA25" i="19" a="1"/>
  <c r="LA25" i="19" s="1"/>
  <c r="KL25" i="19" a="1"/>
  <c r="KL25" i="19" s="1"/>
  <c r="KK25" i="19" a="1"/>
  <c r="KK25" i="19" s="1"/>
  <c r="JV25" i="19" a="1"/>
  <c r="JV25" i="19" s="1"/>
  <c r="JU25" i="19" a="1"/>
  <c r="JU25" i="19" s="1"/>
  <c r="JF25" i="19" a="1"/>
  <c r="JF25" i="19" s="1"/>
  <c r="JE25" i="19" a="1"/>
  <c r="JE25" i="19" s="1"/>
  <c r="IP25" i="19" a="1"/>
  <c r="IP25" i="19" s="1"/>
  <c r="IO25" i="19" a="1"/>
  <c r="IO25" i="19" s="1"/>
  <c r="HZ25" i="19" a="1"/>
  <c r="HZ25" i="19" s="1"/>
  <c r="HY25" i="19" a="1"/>
  <c r="HY25" i="19" s="1"/>
  <c r="HJ25" i="19" a="1"/>
  <c r="HJ25" i="19" s="1"/>
  <c r="HI25" i="19" a="1"/>
  <c r="HI25" i="19" s="1"/>
  <c r="GT25" i="19" a="1"/>
  <c r="GT25" i="19" s="1"/>
  <c r="GS25" i="19" a="1"/>
  <c r="GS25" i="19" s="1"/>
  <c r="GD25" i="19" a="1"/>
  <c r="GD25" i="19" s="1"/>
  <c r="GC25" i="19" a="1"/>
  <c r="GC25" i="19" s="1"/>
  <c r="FN25" i="19" a="1"/>
  <c r="FN25" i="19" s="1"/>
  <c r="FM25" i="19" a="1"/>
  <c r="FM25" i="19" s="1"/>
  <c r="FA25" i="19" a="1"/>
  <c r="FA25" i="19" s="1"/>
  <c r="EX25" i="19" a="1"/>
  <c r="EX25" i="19" s="1"/>
  <c r="EW25" i="19" a="1"/>
  <c r="EW25" i="19" s="1"/>
  <c r="EK25" i="19" a="1"/>
  <c r="EK25" i="19" s="1"/>
  <c r="EH25" i="19" a="1"/>
  <c r="EH25" i="19" s="1"/>
  <c r="EG25" i="19" a="1"/>
  <c r="EG25" i="19" s="1"/>
  <c r="DU25" i="19" a="1"/>
  <c r="DU25" i="19" s="1"/>
  <c r="DR25" i="19" a="1"/>
  <c r="DR25" i="19" s="1"/>
  <c r="DQ25" i="19" a="1"/>
  <c r="DQ25" i="19" s="1"/>
  <c r="DE25" i="19" a="1"/>
  <c r="DE25" i="19" s="1"/>
  <c r="DB25" i="19" a="1"/>
  <c r="DB25" i="19" s="1"/>
  <c r="DA25" i="19" a="1"/>
  <c r="DA25" i="19" s="1"/>
  <c r="CO25" i="19" a="1"/>
  <c r="CO25" i="19" s="1"/>
  <c r="CL25" i="19" a="1"/>
  <c r="CL25" i="19" s="1"/>
  <c r="CK25" i="19" a="1"/>
  <c r="CK25" i="19" s="1"/>
  <c r="CA25" i="19" a="1"/>
  <c r="CA25" i="19" s="1"/>
  <c r="BY25" i="19" a="1"/>
  <c r="BY25" i="19" s="1"/>
  <c r="BV25" i="19" a="1"/>
  <c r="BV25" i="19" s="1"/>
  <c r="BU25" i="19" a="1"/>
  <c r="BU25" i="19" s="1"/>
  <c r="BK25" i="19" a="1"/>
  <c r="BK25" i="19" s="1"/>
  <c r="BI25" i="19" a="1"/>
  <c r="BI25" i="19" s="1"/>
  <c r="BG25" i="19" a="1"/>
  <c r="BG25" i="19" s="1"/>
  <c r="BF25" i="19" a="1"/>
  <c r="BF25" i="19" s="1"/>
  <c r="BE25" i="19" a="1"/>
  <c r="BE25" i="19" s="1"/>
  <c r="AU25" i="19" a="1"/>
  <c r="AU25" i="19" s="1"/>
  <c r="AS25" i="19" a="1"/>
  <c r="AS25" i="19" s="1"/>
  <c r="AQ25" i="19" a="1"/>
  <c r="AQ25" i="19" s="1"/>
  <c r="AP25" i="19" a="1"/>
  <c r="AP25" i="19" s="1"/>
  <c r="AO25" i="19" a="1"/>
  <c r="AO25" i="19" s="1"/>
  <c r="AE25" i="19" a="1"/>
  <c r="AE25" i="19" s="1"/>
  <c r="AC25" i="19" a="1"/>
  <c r="AC25" i="19" s="1"/>
  <c r="AA25" i="19" a="1"/>
  <c r="AA25" i="19" s="1"/>
  <c r="Z25" i="19" a="1"/>
  <c r="Z25" i="19" s="1"/>
  <c r="Y25" i="19" a="1"/>
  <c r="Y25" i="19" s="1"/>
  <c r="P25" i="19" a="1"/>
  <c r="P25" i="19" s="1"/>
  <c r="O25" i="19" a="1"/>
  <c r="O25" i="19" s="1"/>
  <c r="M25" i="19" a="1"/>
  <c r="M25" i="19" s="1"/>
  <c r="K25" i="19"/>
  <c r="SJ25" i="19" s="1" a="1"/>
  <c r="SJ25" i="19" s="1"/>
  <c r="SJ24" i="19" a="1"/>
  <c r="SJ24" i="19" s="1"/>
  <c r="SI24" i="19" a="1"/>
  <c r="SI24" i="19" s="1"/>
  <c r="SH24" i="19" a="1"/>
  <c r="SH24" i="19" s="1"/>
  <c r="SG24" i="19" a="1"/>
  <c r="SG24" i="19" s="1"/>
  <c r="SF24" i="19" a="1"/>
  <c r="SF24" i="19" s="1"/>
  <c r="SE24" i="19" a="1"/>
  <c r="SE24" i="19" s="1"/>
  <c r="SD24" i="19" a="1"/>
  <c r="SD24" i="19" s="1"/>
  <c r="SC24" i="19" a="1"/>
  <c r="SC24" i="19" s="1"/>
  <c r="SB24" i="19" a="1"/>
  <c r="SB24" i="19" s="1"/>
  <c r="SA24" i="19" a="1"/>
  <c r="SA24" i="19" s="1"/>
  <c r="RZ24" i="19" a="1"/>
  <c r="RZ24" i="19" s="1"/>
  <c r="RY24" i="19" a="1"/>
  <c r="RY24" i="19" s="1"/>
  <c r="RX24" i="19" a="1"/>
  <c r="RX24" i="19" s="1"/>
  <c r="RW24" i="19" a="1"/>
  <c r="RW24" i="19" s="1"/>
  <c r="RV24" i="19" a="1"/>
  <c r="RV24" i="19" s="1"/>
  <c r="RU24" i="19" a="1"/>
  <c r="RU24" i="19" s="1"/>
  <c r="RT24" i="19" a="1"/>
  <c r="RT24" i="19" s="1"/>
  <c r="RS24" i="19" a="1"/>
  <c r="RS24" i="19" s="1"/>
  <c r="RR24" i="19" a="1"/>
  <c r="RR24" i="19" s="1"/>
  <c r="RQ24" i="19" a="1"/>
  <c r="RQ24" i="19" s="1"/>
  <c r="RP24" i="19" a="1"/>
  <c r="RP24" i="19" s="1"/>
  <c r="RO24" i="19" a="1"/>
  <c r="RO24" i="19" s="1"/>
  <c r="RN24" i="19" a="1"/>
  <c r="RN24" i="19" s="1"/>
  <c r="RM24" i="19" a="1"/>
  <c r="RM24" i="19" s="1"/>
  <c r="RL24" i="19" a="1"/>
  <c r="RL24" i="19" s="1"/>
  <c r="RK24" i="19" a="1"/>
  <c r="RK24" i="19" s="1"/>
  <c r="RJ24" i="19" a="1"/>
  <c r="RJ24" i="19" s="1"/>
  <c r="RI24" i="19" a="1"/>
  <c r="RI24" i="19" s="1"/>
  <c r="RH24" i="19" a="1"/>
  <c r="RH24" i="19" s="1"/>
  <c r="RG24" i="19" a="1"/>
  <c r="RG24" i="19" s="1"/>
  <c r="RF24" i="19" a="1"/>
  <c r="RF24" i="19" s="1"/>
  <c r="RE24" i="19" a="1"/>
  <c r="RE24" i="19" s="1"/>
  <c r="RD24" i="19" a="1"/>
  <c r="RD24" i="19" s="1"/>
  <c r="RC24" i="19" a="1"/>
  <c r="RC24" i="19" s="1"/>
  <c r="RB24" i="19" a="1"/>
  <c r="RB24" i="19" s="1"/>
  <c r="RA24" i="19" a="1"/>
  <c r="RA24" i="19" s="1"/>
  <c r="QZ24" i="19" a="1"/>
  <c r="QZ24" i="19" s="1"/>
  <c r="QY24" i="19" a="1"/>
  <c r="QY24" i="19" s="1"/>
  <c r="QX24" i="19" a="1"/>
  <c r="QX24" i="19" s="1"/>
  <c r="QW24" i="19" a="1"/>
  <c r="QW24" i="19" s="1"/>
  <c r="QV24" i="19" a="1"/>
  <c r="QV24" i="19" s="1"/>
  <c r="QU24" i="19" a="1"/>
  <c r="QU24" i="19" s="1"/>
  <c r="QT24" i="19" a="1"/>
  <c r="QT24" i="19" s="1"/>
  <c r="QS24" i="19" a="1"/>
  <c r="QS24" i="19" s="1"/>
  <c r="QR24" i="19" a="1"/>
  <c r="QR24" i="19" s="1"/>
  <c r="QQ24" i="19" a="1"/>
  <c r="QQ24" i="19" s="1"/>
  <c r="QP24" i="19" a="1"/>
  <c r="QP24" i="19" s="1"/>
  <c r="QO24" i="19" a="1"/>
  <c r="QO24" i="19" s="1"/>
  <c r="QN24" i="19" a="1"/>
  <c r="QN24" i="19" s="1"/>
  <c r="QM24" i="19" a="1"/>
  <c r="QM24" i="19" s="1"/>
  <c r="QL24" i="19" a="1"/>
  <c r="QL24" i="19" s="1"/>
  <c r="QK24" i="19" a="1"/>
  <c r="QK24" i="19" s="1"/>
  <c r="QJ24" i="19" a="1"/>
  <c r="QJ24" i="19" s="1"/>
  <c r="QI24" i="19" a="1"/>
  <c r="QI24" i="19" s="1"/>
  <c r="QH24" i="19" a="1"/>
  <c r="QH24" i="19" s="1"/>
  <c r="QG24" i="19" a="1"/>
  <c r="QG24" i="19" s="1"/>
  <c r="QF24" i="19" a="1"/>
  <c r="QF24" i="19" s="1"/>
  <c r="QE24" i="19" a="1"/>
  <c r="QE24" i="19" s="1"/>
  <c r="QD24" i="19" a="1"/>
  <c r="QD24" i="19" s="1"/>
  <c r="QC24" i="19" a="1"/>
  <c r="QC24" i="19" s="1"/>
  <c r="QB24" i="19" a="1"/>
  <c r="QB24" i="19" s="1"/>
  <c r="QA24" i="19" a="1"/>
  <c r="QA24" i="19" s="1"/>
  <c r="PZ24" i="19" a="1"/>
  <c r="PZ24" i="19" s="1"/>
  <c r="PY24" i="19" a="1"/>
  <c r="PY24" i="19" s="1"/>
  <c r="PX24" i="19" a="1"/>
  <c r="PX24" i="19" s="1"/>
  <c r="PW24" i="19" a="1"/>
  <c r="PW24" i="19" s="1"/>
  <c r="PV24" i="19" a="1"/>
  <c r="PV24" i="19" s="1"/>
  <c r="PU24" i="19" a="1"/>
  <c r="PU24" i="19" s="1"/>
  <c r="PT24" i="19" a="1"/>
  <c r="PT24" i="19" s="1"/>
  <c r="PS24" i="19" a="1"/>
  <c r="PS24" i="19" s="1"/>
  <c r="PR24" i="19" a="1"/>
  <c r="PR24" i="19" s="1"/>
  <c r="PQ24" i="19" a="1"/>
  <c r="PQ24" i="19" s="1"/>
  <c r="PP24" i="19" a="1"/>
  <c r="PP24" i="19" s="1"/>
  <c r="PO24" i="19" a="1"/>
  <c r="PO24" i="19" s="1"/>
  <c r="PN24" i="19" a="1"/>
  <c r="PN24" i="19" s="1"/>
  <c r="PM24" i="19" a="1"/>
  <c r="PM24" i="19" s="1"/>
  <c r="PL24" i="19" a="1"/>
  <c r="PL24" i="19" s="1"/>
  <c r="PK24" i="19" a="1"/>
  <c r="PK24" i="19" s="1"/>
  <c r="PJ24" i="19" a="1"/>
  <c r="PJ24" i="19" s="1"/>
  <c r="PI24" i="19" a="1"/>
  <c r="PI24" i="19" s="1"/>
  <c r="PH24" i="19" a="1"/>
  <c r="PH24" i="19" s="1"/>
  <c r="PG24" i="19" a="1"/>
  <c r="PG24" i="19" s="1"/>
  <c r="PF24" i="19" a="1"/>
  <c r="PF24" i="19" s="1"/>
  <c r="PE24" i="19" a="1"/>
  <c r="PE24" i="19" s="1"/>
  <c r="PD24" i="19" a="1"/>
  <c r="PD24" i="19" s="1"/>
  <c r="PC24" i="19" a="1"/>
  <c r="PC24" i="19" s="1"/>
  <c r="PB24" i="19" a="1"/>
  <c r="PB24" i="19" s="1"/>
  <c r="PA24" i="19" a="1"/>
  <c r="PA24" i="19" s="1"/>
  <c r="OZ24" i="19" a="1"/>
  <c r="OZ24" i="19" s="1"/>
  <c r="OY24" i="19" a="1"/>
  <c r="OY24" i="19" s="1"/>
  <c r="OX24" i="19" a="1"/>
  <c r="OX24" i="19" s="1"/>
  <c r="OW24" i="19" a="1"/>
  <c r="OW24" i="19" s="1"/>
  <c r="OV24" i="19" a="1"/>
  <c r="OV24" i="19" s="1"/>
  <c r="OU24" i="19" a="1"/>
  <c r="OU24" i="19" s="1"/>
  <c r="OT24" i="19" a="1"/>
  <c r="OT24" i="19" s="1"/>
  <c r="OS24" i="19" a="1"/>
  <c r="OS24" i="19" s="1"/>
  <c r="OR24" i="19" a="1"/>
  <c r="OR24" i="19" s="1"/>
  <c r="OQ24" i="19" a="1"/>
  <c r="OQ24" i="19" s="1"/>
  <c r="OP24" i="19" a="1"/>
  <c r="OP24" i="19" s="1"/>
  <c r="OO24" i="19" a="1"/>
  <c r="OO24" i="19" s="1"/>
  <c r="ON24" i="19" a="1"/>
  <c r="ON24" i="19" s="1"/>
  <c r="OM24" i="19" a="1"/>
  <c r="OM24" i="19" s="1"/>
  <c r="OL24" i="19" a="1"/>
  <c r="OL24" i="19" s="1"/>
  <c r="OK24" i="19" a="1"/>
  <c r="OK24" i="19" s="1"/>
  <c r="OJ24" i="19" a="1"/>
  <c r="OJ24" i="19" s="1"/>
  <c r="OI24" i="19" a="1"/>
  <c r="OI24" i="19" s="1"/>
  <c r="OH24" i="19" a="1"/>
  <c r="OH24" i="19" s="1"/>
  <c r="OG24" i="19" a="1"/>
  <c r="OG24" i="19" s="1"/>
  <c r="OF24" i="19" a="1"/>
  <c r="OF24" i="19" s="1"/>
  <c r="OE24" i="19" a="1"/>
  <c r="OE24" i="19" s="1"/>
  <c r="OD24" i="19" a="1"/>
  <c r="OD24" i="19" s="1"/>
  <c r="OC24" i="19" a="1"/>
  <c r="OC24" i="19" s="1"/>
  <c r="OB24" i="19" a="1"/>
  <c r="OB24" i="19" s="1"/>
  <c r="OA24" i="19" a="1"/>
  <c r="OA24" i="19" s="1"/>
  <c r="NZ24" i="19" a="1"/>
  <c r="NZ24" i="19" s="1"/>
  <c r="NY24" i="19" a="1"/>
  <c r="NY24" i="19" s="1"/>
  <c r="NX24" i="19" a="1"/>
  <c r="NX24" i="19" s="1"/>
  <c r="NW24" i="19" a="1"/>
  <c r="NW24" i="19" s="1"/>
  <c r="NV24" i="19" a="1"/>
  <c r="NV24" i="19" s="1"/>
  <c r="NU24" i="19" a="1"/>
  <c r="NU24" i="19" s="1"/>
  <c r="NT24" i="19" a="1"/>
  <c r="NT24" i="19" s="1"/>
  <c r="NS24" i="19" a="1"/>
  <c r="NS24" i="19" s="1"/>
  <c r="NR24" i="19" a="1"/>
  <c r="NR24" i="19" s="1"/>
  <c r="NQ24" i="19" a="1"/>
  <c r="NQ24" i="19" s="1"/>
  <c r="NP24" i="19" a="1"/>
  <c r="NP24" i="19" s="1"/>
  <c r="NO24" i="19" a="1"/>
  <c r="NO24" i="19" s="1"/>
  <c r="NN24" i="19" a="1"/>
  <c r="NN24" i="19" s="1"/>
  <c r="NM24" i="19" a="1"/>
  <c r="NM24" i="19" s="1"/>
  <c r="NL24" i="19" a="1"/>
  <c r="NL24" i="19" s="1"/>
  <c r="NK24" i="19" a="1"/>
  <c r="NK24" i="19" s="1"/>
  <c r="NJ24" i="19" a="1"/>
  <c r="NJ24" i="19" s="1"/>
  <c r="NI24" i="19" a="1"/>
  <c r="NI24" i="19" s="1"/>
  <c r="NH24" i="19" a="1"/>
  <c r="NH24" i="19" s="1"/>
  <c r="NG24" i="19" a="1"/>
  <c r="NG24" i="19" s="1"/>
  <c r="NF24" i="19" a="1"/>
  <c r="NF24" i="19" s="1"/>
  <c r="NE24" i="19" a="1"/>
  <c r="NE24" i="19" s="1"/>
  <c r="ND24" i="19" a="1"/>
  <c r="ND24" i="19" s="1"/>
  <c r="NC24" i="19" a="1"/>
  <c r="NC24" i="19" s="1"/>
  <c r="NB24" i="19" a="1"/>
  <c r="NB24" i="19" s="1"/>
  <c r="NA24" i="19" a="1"/>
  <c r="NA24" i="19" s="1"/>
  <c r="MZ24" i="19" a="1"/>
  <c r="MZ24" i="19" s="1"/>
  <c r="MY24" i="19" a="1"/>
  <c r="MY24" i="19" s="1"/>
  <c r="MX24" i="19" a="1"/>
  <c r="MX24" i="19" s="1"/>
  <c r="MW24" i="19" a="1"/>
  <c r="MW24" i="19" s="1"/>
  <c r="MV24" i="19" a="1"/>
  <c r="MV24" i="19" s="1"/>
  <c r="MU24" i="19" a="1"/>
  <c r="MU24" i="19" s="1"/>
  <c r="MT24" i="19" a="1"/>
  <c r="MT24" i="19" s="1"/>
  <c r="MS24" i="19" a="1"/>
  <c r="MS24" i="19" s="1"/>
  <c r="MR24" i="19" a="1"/>
  <c r="MR24" i="19" s="1"/>
  <c r="MQ24" i="19" a="1"/>
  <c r="MQ24" i="19" s="1"/>
  <c r="MP24" i="19" a="1"/>
  <c r="MP24" i="19" s="1"/>
  <c r="MO24" i="19" a="1"/>
  <c r="MO24" i="19" s="1"/>
  <c r="MN24" i="19" a="1"/>
  <c r="MN24" i="19" s="1"/>
  <c r="MM24" i="19" a="1"/>
  <c r="MM24" i="19" s="1"/>
  <c r="ML24" i="19" a="1"/>
  <c r="ML24" i="19" s="1"/>
  <c r="MK24" i="19" a="1"/>
  <c r="MK24" i="19" s="1"/>
  <c r="MJ24" i="19" a="1"/>
  <c r="MJ24" i="19" s="1"/>
  <c r="MI24" i="19" a="1"/>
  <c r="MI24" i="19" s="1"/>
  <c r="MH24" i="19" a="1"/>
  <c r="MH24" i="19" s="1"/>
  <c r="MG24" i="19" a="1"/>
  <c r="MG24" i="19" s="1"/>
  <c r="MF24" i="19" a="1"/>
  <c r="MF24" i="19" s="1"/>
  <c r="ME24" i="19" a="1"/>
  <c r="ME24" i="19" s="1"/>
  <c r="MD24" i="19" a="1"/>
  <c r="MD24" i="19" s="1"/>
  <c r="MC24" i="19" a="1"/>
  <c r="MC24" i="19" s="1"/>
  <c r="MB24" i="19" a="1"/>
  <c r="MB24" i="19" s="1"/>
  <c r="MA24" i="19" a="1"/>
  <c r="MA24" i="19" s="1"/>
  <c r="LZ24" i="19" a="1"/>
  <c r="LZ24" i="19" s="1"/>
  <c r="LY24" i="19" a="1"/>
  <c r="LY24" i="19" s="1"/>
  <c r="LX24" i="19" a="1"/>
  <c r="LX24" i="19" s="1"/>
  <c r="LW24" i="19" a="1"/>
  <c r="LW24" i="19" s="1"/>
  <c r="LV24" i="19" a="1"/>
  <c r="LV24" i="19" s="1"/>
  <c r="LU24" i="19" a="1"/>
  <c r="LU24" i="19" s="1"/>
  <c r="LT24" i="19" a="1"/>
  <c r="LT24" i="19" s="1"/>
  <c r="LS24" i="19" a="1"/>
  <c r="LS24" i="19" s="1"/>
  <c r="LR24" i="19" a="1"/>
  <c r="LR24" i="19" s="1"/>
  <c r="LQ24" i="19" a="1"/>
  <c r="LQ24" i="19" s="1"/>
  <c r="LP24" i="19" a="1"/>
  <c r="LP24" i="19" s="1"/>
  <c r="LO24" i="19" a="1"/>
  <c r="LO24" i="19" s="1"/>
  <c r="LN24" i="19" a="1"/>
  <c r="LN24" i="19" s="1"/>
  <c r="LM24" i="19" a="1"/>
  <c r="LM24" i="19" s="1"/>
  <c r="LL24" i="19" a="1"/>
  <c r="LL24" i="19" s="1"/>
  <c r="LK24" i="19" a="1"/>
  <c r="LK24" i="19" s="1"/>
  <c r="LJ24" i="19" a="1"/>
  <c r="LJ24" i="19" s="1"/>
  <c r="LI24" i="19" a="1"/>
  <c r="LI24" i="19" s="1"/>
  <c r="LH24" i="19" a="1"/>
  <c r="LH24" i="19" s="1"/>
  <c r="LG24" i="19" a="1"/>
  <c r="LG24" i="19" s="1"/>
  <c r="LF24" i="19" a="1"/>
  <c r="LF24" i="19" s="1"/>
  <c r="LE24" i="19" a="1"/>
  <c r="LE24" i="19" s="1"/>
  <c r="LD24" i="19" a="1"/>
  <c r="LD24" i="19" s="1"/>
  <c r="LC24" i="19" a="1"/>
  <c r="LC24" i="19" s="1"/>
  <c r="LB24" i="19" a="1"/>
  <c r="LB24" i="19" s="1"/>
  <c r="LA24" i="19" a="1"/>
  <c r="LA24" i="19" s="1"/>
  <c r="KZ24" i="19" a="1"/>
  <c r="KZ24" i="19" s="1"/>
  <c r="KY24" i="19" a="1"/>
  <c r="KY24" i="19" s="1"/>
  <c r="KX24" i="19" a="1"/>
  <c r="KX24" i="19" s="1"/>
  <c r="KW24" i="19" a="1"/>
  <c r="KW24" i="19" s="1"/>
  <c r="KV24" i="19" a="1"/>
  <c r="KV24" i="19" s="1"/>
  <c r="KU24" i="19" a="1"/>
  <c r="KU24" i="19" s="1"/>
  <c r="KT24" i="19" a="1"/>
  <c r="KT24" i="19" s="1"/>
  <c r="KS24" i="19" a="1"/>
  <c r="KS24" i="19" s="1"/>
  <c r="KR24" i="19" a="1"/>
  <c r="KR24" i="19" s="1"/>
  <c r="KQ24" i="19" a="1"/>
  <c r="KQ24" i="19" s="1"/>
  <c r="KP24" i="19" a="1"/>
  <c r="KP24" i="19" s="1"/>
  <c r="KO24" i="19" a="1"/>
  <c r="KO24" i="19" s="1"/>
  <c r="KN24" i="19" a="1"/>
  <c r="KN24" i="19" s="1"/>
  <c r="KM24" i="19" a="1"/>
  <c r="KM24" i="19" s="1"/>
  <c r="KL24" i="19" a="1"/>
  <c r="KL24" i="19" s="1"/>
  <c r="KK24" i="19" a="1"/>
  <c r="KK24" i="19" s="1"/>
  <c r="KJ24" i="19" a="1"/>
  <c r="KJ24" i="19" s="1"/>
  <c r="KI24" i="19" a="1"/>
  <c r="KI24" i="19" s="1"/>
  <c r="KH24" i="19" a="1"/>
  <c r="KH24" i="19" s="1"/>
  <c r="KG24" i="19" a="1"/>
  <c r="KG24" i="19" s="1"/>
  <c r="KF24" i="19" a="1"/>
  <c r="KF24" i="19" s="1"/>
  <c r="KE24" i="19" a="1"/>
  <c r="KE24" i="19" s="1"/>
  <c r="KD24" i="19" a="1"/>
  <c r="KD24" i="19" s="1"/>
  <c r="KC24" i="19" a="1"/>
  <c r="KC24" i="19" s="1"/>
  <c r="KB24" i="19" a="1"/>
  <c r="KB24" i="19" s="1"/>
  <c r="KA24" i="19" a="1"/>
  <c r="KA24" i="19" s="1"/>
  <c r="JZ24" i="19" a="1"/>
  <c r="JZ24" i="19" s="1"/>
  <c r="JY24" i="19" a="1"/>
  <c r="JY24" i="19" s="1"/>
  <c r="JX24" i="19" a="1"/>
  <c r="JX24" i="19" s="1"/>
  <c r="JW24" i="19" a="1"/>
  <c r="JW24" i="19" s="1"/>
  <c r="JV24" i="19" a="1"/>
  <c r="JV24" i="19" s="1"/>
  <c r="JU24" i="19" a="1"/>
  <c r="JU24" i="19" s="1"/>
  <c r="JT24" i="19" a="1"/>
  <c r="JT24" i="19" s="1"/>
  <c r="JS24" i="19" a="1"/>
  <c r="JS24" i="19" s="1"/>
  <c r="JR24" i="19" a="1"/>
  <c r="JR24" i="19" s="1"/>
  <c r="JQ24" i="19" a="1"/>
  <c r="JQ24" i="19" s="1"/>
  <c r="JP24" i="19" a="1"/>
  <c r="JP24" i="19" s="1"/>
  <c r="JO24" i="19" a="1"/>
  <c r="JO24" i="19" s="1"/>
  <c r="JN24" i="19" a="1"/>
  <c r="JN24" i="19" s="1"/>
  <c r="JM24" i="19" a="1"/>
  <c r="JM24" i="19" s="1"/>
  <c r="JL24" i="19" a="1"/>
  <c r="JL24" i="19" s="1"/>
  <c r="JK24" i="19" a="1"/>
  <c r="JK24" i="19" s="1"/>
  <c r="JJ24" i="19" a="1"/>
  <c r="JJ24" i="19" s="1"/>
  <c r="JI24" i="19" a="1"/>
  <c r="JI24" i="19" s="1"/>
  <c r="JH24" i="19" a="1"/>
  <c r="JH24" i="19" s="1"/>
  <c r="JG24" i="19" a="1"/>
  <c r="JG24" i="19" s="1"/>
  <c r="JF24" i="19" a="1"/>
  <c r="JF24" i="19" s="1"/>
  <c r="JE24" i="19" a="1"/>
  <c r="JE24" i="19" s="1"/>
  <c r="JD24" i="19" a="1"/>
  <c r="JD24" i="19" s="1"/>
  <c r="JC24" i="19" a="1"/>
  <c r="JC24" i="19" s="1"/>
  <c r="JB24" i="19" a="1"/>
  <c r="JB24" i="19" s="1"/>
  <c r="JA24" i="19" a="1"/>
  <c r="JA24" i="19" s="1"/>
  <c r="IZ24" i="19" a="1"/>
  <c r="IZ24" i="19" s="1"/>
  <c r="IY24" i="19" a="1"/>
  <c r="IY24" i="19" s="1"/>
  <c r="IX24" i="19" a="1"/>
  <c r="IX24" i="19" s="1"/>
  <c r="IW24" i="19" a="1"/>
  <c r="IW24" i="19" s="1"/>
  <c r="IV24" i="19" a="1"/>
  <c r="IV24" i="19" s="1"/>
  <c r="IU24" i="19" a="1"/>
  <c r="IU24" i="19" s="1"/>
  <c r="IT24" i="19" a="1"/>
  <c r="IT24" i="19" s="1"/>
  <c r="IS24" i="19" a="1"/>
  <c r="IS24" i="19" s="1"/>
  <c r="IR24" i="19" a="1"/>
  <c r="IR24" i="19" s="1"/>
  <c r="IQ24" i="19" a="1"/>
  <c r="IQ24" i="19" s="1"/>
  <c r="IP24" i="19" a="1"/>
  <c r="IP24" i="19" s="1"/>
  <c r="IO24" i="19" a="1"/>
  <c r="IO24" i="19" s="1"/>
  <c r="IN24" i="19" a="1"/>
  <c r="IN24" i="19" s="1"/>
  <c r="IM24" i="19" a="1"/>
  <c r="IM24" i="19" s="1"/>
  <c r="IL24" i="19" a="1"/>
  <c r="IL24" i="19" s="1"/>
  <c r="IK24" i="19" a="1"/>
  <c r="IK24" i="19" s="1"/>
  <c r="IJ24" i="19" a="1"/>
  <c r="IJ24" i="19" s="1"/>
  <c r="II24" i="19" a="1"/>
  <c r="II24" i="19" s="1"/>
  <c r="IH24" i="19" a="1"/>
  <c r="IH24" i="19" s="1"/>
  <c r="IG24" i="19" a="1"/>
  <c r="IG24" i="19" s="1"/>
  <c r="IF24" i="19" a="1"/>
  <c r="IF24" i="19" s="1"/>
  <c r="IE24" i="19" a="1"/>
  <c r="IE24" i="19" s="1"/>
  <c r="ID24" i="19" a="1"/>
  <c r="ID24" i="19" s="1"/>
  <c r="IC24" i="19" a="1"/>
  <c r="IC24" i="19" s="1"/>
  <c r="IB24" i="19" a="1"/>
  <c r="IB24" i="19" s="1"/>
  <c r="IA24" i="19" a="1"/>
  <c r="IA24" i="19" s="1"/>
  <c r="HZ24" i="19" a="1"/>
  <c r="HZ24" i="19" s="1"/>
  <c r="HY24" i="19" a="1"/>
  <c r="HY24" i="19" s="1"/>
  <c r="HX24" i="19" a="1"/>
  <c r="HX24" i="19" s="1"/>
  <c r="HW24" i="19" a="1"/>
  <c r="HW24" i="19" s="1"/>
  <c r="HV24" i="19" a="1"/>
  <c r="HV24" i="19" s="1"/>
  <c r="HU24" i="19" a="1"/>
  <c r="HU24" i="19" s="1"/>
  <c r="HT24" i="19" a="1"/>
  <c r="HT24" i="19" s="1"/>
  <c r="HS24" i="19" a="1"/>
  <c r="HS24" i="19" s="1"/>
  <c r="HR24" i="19" a="1"/>
  <c r="HR24" i="19" s="1"/>
  <c r="HQ24" i="19" a="1"/>
  <c r="HQ24" i="19" s="1"/>
  <c r="HP24" i="19" a="1"/>
  <c r="HP24" i="19" s="1"/>
  <c r="HO24" i="19" a="1"/>
  <c r="HO24" i="19" s="1"/>
  <c r="HN24" i="19" a="1"/>
  <c r="HN24" i="19" s="1"/>
  <c r="HM24" i="19" a="1"/>
  <c r="HM24" i="19" s="1"/>
  <c r="HL24" i="19" a="1"/>
  <c r="HL24" i="19" s="1"/>
  <c r="HK24" i="19" a="1"/>
  <c r="HK24" i="19" s="1"/>
  <c r="HJ24" i="19" a="1"/>
  <c r="HJ24" i="19" s="1"/>
  <c r="HI24" i="19" a="1"/>
  <c r="HI24" i="19" s="1"/>
  <c r="HH24" i="19" a="1"/>
  <c r="HH24" i="19" s="1"/>
  <c r="HG24" i="19" a="1"/>
  <c r="HG24" i="19" s="1"/>
  <c r="HF24" i="19" a="1"/>
  <c r="HF24" i="19" s="1"/>
  <c r="HE24" i="19" a="1"/>
  <c r="HE24" i="19" s="1"/>
  <c r="HD24" i="19" a="1"/>
  <c r="HD24" i="19" s="1"/>
  <c r="HC24" i="19" a="1"/>
  <c r="HC24" i="19" s="1"/>
  <c r="HB24" i="19" a="1"/>
  <c r="HB24" i="19" s="1"/>
  <c r="HA24" i="19" a="1"/>
  <c r="HA24" i="19" s="1"/>
  <c r="GZ24" i="19" a="1"/>
  <c r="GZ24" i="19" s="1"/>
  <c r="GY24" i="19" a="1"/>
  <c r="GY24" i="19" s="1"/>
  <c r="GX24" i="19" a="1"/>
  <c r="GX24" i="19" s="1"/>
  <c r="GW24" i="19" a="1"/>
  <c r="GW24" i="19" s="1"/>
  <c r="GV24" i="19" a="1"/>
  <c r="GV24" i="19" s="1"/>
  <c r="GU24" i="19" a="1"/>
  <c r="GU24" i="19" s="1"/>
  <c r="GT24" i="19" a="1"/>
  <c r="GT24" i="19" s="1"/>
  <c r="GS24" i="19" a="1"/>
  <c r="GS24" i="19" s="1"/>
  <c r="GR24" i="19" a="1"/>
  <c r="GR24" i="19" s="1"/>
  <c r="GQ24" i="19" a="1"/>
  <c r="GQ24" i="19" s="1"/>
  <c r="GP24" i="19" a="1"/>
  <c r="GP24" i="19" s="1"/>
  <c r="GO24" i="19" a="1"/>
  <c r="GO24" i="19" s="1"/>
  <c r="GN24" i="19" a="1"/>
  <c r="GN24" i="19" s="1"/>
  <c r="GM24" i="19" a="1"/>
  <c r="GM24" i="19" s="1"/>
  <c r="GL24" i="19" a="1"/>
  <c r="GL24" i="19" s="1"/>
  <c r="GK24" i="19" a="1"/>
  <c r="GK24" i="19" s="1"/>
  <c r="GJ24" i="19" a="1"/>
  <c r="GJ24" i="19" s="1"/>
  <c r="GI24" i="19" a="1"/>
  <c r="GI24" i="19" s="1"/>
  <c r="GH24" i="19" a="1"/>
  <c r="GH24" i="19" s="1"/>
  <c r="GG24" i="19" a="1"/>
  <c r="GG24" i="19" s="1"/>
  <c r="GF24" i="19" a="1"/>
  <c r="GF24" i="19" s="1"/>
  <c r="GE24" i="19" a="1"/>
  <c r="GE24" i="19" s="1"/>
  <c r="GD24" i="19" a="1"/>
  <c r="GD24" i="19" s="1"/>
  <c r="GC24" i="19" a="1"/>
  <c r="GC24" i="19" s="1"/>
  <c r="GB24" i="19" a="1"/>
  <c r="GB24" i="19" s="1"/>
  <c r="GA24" i="19" a="1"/>
  <c r="GA24" i="19" s="1"/>
  <c r="FZ24" i="19" a="1"/>
  <c r="FZ24" i="19" s="1"/>
  <c r="FY24" i="19" a="1"/>
  <c r="FY24" i="19" s="1"/>
  <c r="FX24" i="19" a="1"/>
  <c r="FX24" i="19" s="1"/>
  <c r="FW24" i="19" a="1"/>
  <c r="FW24" i="19" s="1"/>
  <c r="FV24" i="19" a="1"/>
  <c r="FV24" i="19" s="1"/>
  <c r="FU24" i="19" a="1"/>
  <c r="FU24" i="19" s="1"/>
  <c r="FT24" i="19" a="1"/>
  <c r="FT24" i="19" s="1"/>
  <c r="FS24" i="19" a="1"/>
  <c r="FS24" i="19" s="1"/>
  <c r="FR24" i="19" a="1"/>
  <c r="FR24" i="19" s="1"/>
  <c r="FQ24" i="19" a="1"/>
  <c r="FQ24" i="19" s="1"/>
  <c r="FP24" i="19" a="1"/>
  <c r="FP24" i="19" s="1"/>
  <c r="FO24" i="19" a="1"/>
  <c r="FO24" i="19" s="1"/>
  <c r="FN24" i="19" a="1"/>
  <c r="FN24" i="19" s="1"/>
  <c r="FM24" i="19" a="1"/>
  <c r="FM24" i="19" s="1"/>
  <c r="FL24" i="19" a="1"/>
  <c r="FL24" i="19" s="1"/>
  <c r="FK24" i="19" a="1"/>
  <c r="FK24" i="19" s="1"/>
  <c r="FJ24" i="19" a="1"/>
  <c r="FJ24" i="19" s="1"/>
  <c r="FI24" i="19" a="1"/>
  <c r="FI24" i="19" s="1"/>
  <c r="FH24" i="19" a="1"/>
  <c r="FH24" i="19" s="1"/>
  <c r="FG24" i="19" a="1"/>
  <c r="FG24" i="19" s="1"/>
  <c r="FF24" i="19" a="1"/>
  <c r="FF24" i="19" s="1"/>
  <c r="FE24" i="19" a="1"/>
  <c r="FE24" i="19" s="1"/>
  <c r="FD24" i="19" a="1"/>
  <c r="FD24" i="19" s="1"/>
  <c r="FC24" i="19" a="1"/>
  <c r="FC24" i="19" s="1"/>
  <c r="FB24" i="19" a="1"/>
  <c r="FB24" i="19" s="1"/>
  <c r="FA24" i="19" a="1"/>
  <c r="FA24" i="19" s="1"/>
  <c r="EZ24" i="19" a="1"/>
  <c r="EZ24" i="19" s="1"/>
  <c r="EY24" i="19" a="1"/>
  <c r="EY24" i="19" s="1"/>
  <c r="EX24" i="19" a="1"/>
  <c r="EX24" i="19" s="1"/>
  <c r="EW24" i="19" a="1"/>
  <c r="EW24" i="19" s="1"/>
  <c r="EV24" i="19" a="1"/>
  <c r="EV24" i="19" s="1"/>
  <c r="EU24" i="19" a="1"/>
  <c r="EU24" i="19" s="1"/>
  <c r="ET24" i="19" a="1"/>
  <c r="ET24" i="19" s="1"/>
  <c r="ES24" i="19" a="1"/>
  <c r="ES24" i="19" s="1"/>
  <c r="ER24" i="19" a="1"/>
  <c r="ER24" i="19" s="1"/>
  <c r="EQ24" i="19" a="1"/>
  <c r="EQ24" i="19" s="1"/>
  <c r="EP24" i="19" a="1"/>
  <c r="EP24" i="19" s="1"/>
  <c r="EO24" i="19" a="1"/>
  <c r="EO24" i="19" s="1"/>
  <c r="EN24" i="19" a="1"/>
  <c r="EN24" i="19" s="1"/>
  <c r="EM24" i="19" a="1"/>
  <c r="EM24" i="19" s="1"/>
  <c r="EL24" i="19" a="1"/>
  <c r="EL24" i="19" s="1"/>
  <c r="EK24" i="19" a="1"/>
  <c r="EK24" i="19" s="1"/>
  <c r="EJ24" i="19" a="1"/>
  <c r="EJ24" i="19" s="1"/>
  <c r="EI24" i="19" a="1"/>
  <c r="EI24" i="19" s="1"/>
  <c r="EH24" i="19" a="1"/>
  <c r="EH24" i="19" s="1"/>
  <c r="EG24" i="19" a="1"/>
  <c r="EG24" i="19" s="1"/>
  <c r="EF24" i="19" a="1"/>
  <c r="EF24" i="19" s="1"/>
  <c r="EE24" i="19" a="1"/>
  <c r="EE24" i="19" s="1"/>
  <c r="ED24" i="19" a="1"/>
  <c r="ED24" i="19" s="1"/>
  <c r="EC24" i="19" a="1"/>
  <c r="EC24" i="19" s="1"/>
  <c r="EB24" i="19" a="1"/>
  <c r="EB24" i="19" s="1"/>
  <c r="EA24" i="19" a="1"/>
  <c r="EA24" i="19" s="1"/>
  <c r="DZ24" i="19" a="1"/>
  <c r="DZ24" i="19" s="1"/>
  <c r="DY24" i="19" a="1"/>
  <c r="DY24" i="19" s="1"/>
  <c r="DX24" i="19" a="1"/>
  <c r="DX24" i="19" s="1"/>
  <c r="DW24" i="19" a="1"/>
  <c r="DW24" i="19" s="1"/>
  <c r="DV24" i="19" a="1"/>
  <c r="DV24" i="19" s="1"/>
  <c r="DU24" i="19" a="1"/>
  <c r="DU24" i="19" s="1"/>
  <c r="DT24" i="19" a="1"/>
  <c r="DT24" i="19" s="1"/>
  <c r="DS24" i="19" a="1"/>
  <c r="DS24" i="19" s="1"/>
  <c r="DR24" i="19" a="1"/>
  <c r="DR24" i="19" s="1"/>
  <c r="DQ24" i="19" a="1"/>
  <c r="DQ24" i="19" s="1"/>
  <c r="DP24" i="19" a="1"/>
  <c r="DP24" i="19" s="1"/>
  <c r="DO24" i="19" a="1"/>
  <c r="DO24" i="19" s="1"/>
  <c r="DN24" i="19" a="1"/>
  <c r="DN24" i="19" s="1"/>
  <c r="DM24" i="19" a="1"/>
  <c r="DM24" i="19" s="1"/>
  <c r="DL24" i="19" a="1"/>
  <c r="DL24" i="19" s="1"/>
  <c r="DK24" i="19" a="1"/>
  <c r="DK24" i="19" s="1"/>
  <c r="DJ24" i="19" a="1"/>
  <c r="DJ24" i="19" s="1"/>
  <c r="DI24" i="19" a="1"/>
  <c r="DI24" i="19" s="1"/>
  <c r="DH24" i="19" a="1"/>
  <c r="DH24" i="19" s="1"/>
  <c r="DG24" i="19" a="1"/>
  <c r="DG24" i="19" s="1"/>
  <c r="DF24" i="19" a="1"/>
  <c r="DF24" i="19" s="1"/>
  <c r="DE24" i="19" a="1"/>
  <c r="DE24" i="19" s="1"/>
  <c r="DD24" i="19" a="1"/>
  <c r="DD24" i="19" s="1"/>
  <c r="DC24" i="19" a="1"/>
  <c r="DC24" i="19" s="1"/>
  <c r="DB24" i="19" a="1"/>
  <c r="DB24" i="19" s="1"/>
  <c r="DA24" i="19" a="1"/>
  <c r="DA24" i="19" s="1"/>
  <c r="CZ24" i="19" a="1"/>
  <c r="CZ24" i="19" s="1"/>
  <c r="CY24" i="19" a="1"/>
  <c r="CY24" i="19" s="1"/>
  <c r="CX24" i="19" a="1"/>
  <c r="CX24" i="19" s="1"/>
  <c r="CW24" i="19" a="1"/>
  <c r="CW24" i="19" s="1"/>
  <c r="CV24" i="19" a="1"/>
  <c r="CV24" i="19" s="1"/>
  <c r="CU24" i="19" a="1"/>
  <c r="CU24" i="19" s="1"/>
  <c r="CT24" i="19" a="1"/>
  <c r="CT24" i="19" s="1"/>
  <c r="CS24" i="19" a="1"/>
  <c r="CS24" i="19" s="1"/>
  <c r="CR24" i="19" a="1"/>
  <c r="CR24" i="19" s="1"/>
  <c r="CQ24" i="19" a="1"/>
  <c r="CQ24" i="19" s="1"/>
  <c r="CP24" i="19" a="1"/>
  <c r="CP24" i="19" s="1"/>
  <c r="CO24" i="19" a="1"/>
  <c r="CO24" i="19" s="1"/>
  <c r="CN24" i="19" a="1"/>
  <c r="CN24" i="19" s="1"/>
  <c r="CM24" i="19" a="1"/>
  <c r="CM24" i="19" s="1"/>
  <c r="CL24" i="19" a="1"/>
  <c r="CL24" i="19" s="1"/>
  <c r="CK24" i="19" a="1"/>
  <c r="CK24" i="19" s="1"/>
  <c r="CJ24" i="19" a="1"/>
  <c r="CJ24" i="19" s="1"/>
  <c r="CI24" i="19" a="1"/>
  <c r="CI24" i="19" s="1"/>
  <c r="CH24" i="19" a="1"/>
  <c r="CH24" i="19" s="1"/>
  <c r="CG24" i="19" a="1"/>
  <c r="CG24" i="19" s="1"/>
  <c r="CF24" i="19" a="1"/>
  <c r="CF24" i="19" s="1"/>
  <c r="CE24" i="19" a="1"/>
  <c r="CE24" i="19" s="1"/>
  <c r="CD24" i="19" a="1"/>
  <c r="CD24" i="19" s="1"/>
  <c r="CC24" i="19" a="1"/>
  <c r="CC24" i="19" s="1"/>
  <c r="CB24" i="19" a="1"/>
  <c r="CB24" i="19" s="1"/>
  <c r="CA24" i="19" a="1"/>
  <c r="CA24" i="19" s="1"/>
  <c r="BZ24" i="19" a="1"/>
  <c r="BZ24" i="19" s="1"/>
  <c r="BY24" i="19" a="1"/>
  <c r="BY24" i="19" s="1"/>
  <c r="BX24" i="19" a="1"/>
  <c r="BX24" i="19" s="1"/>
  <c r="BW24" i="19" a="1"/>
  <c r="BW24" i="19" s="1"/>
  <c r="BV24" i="19" a="1"/>
  <c r="BV24" i="19" s="1"/>
  <c r="BU24" i="19" a="1"/>
  <c r="BU24" i="19" s="1"/>
  <c r="BT24" i="19" a="1"/>
  <c r="BT24" i="19" s="1"/>
  <c r="BS24" i="19" a="1"/>
  <c r="BS24" i="19" s="1"/>
  <c r="BR24" i="19" a="1"/>
  <c r="BR24" i="19" s="1"/>
  <c r="BQ24" i="19" a="1"/>
  <c r="BQ24" i="19" s="1"/>
  <c r="BP24" i="19" a="1"/>
  <c r="BP24" i="19" s="1"/>
  <c r="BO24" i="19" a="1"/>
  <c r="BO24" i="19" s="1"/>
  <c r="BN24" i="19" a="1"/>
  <c r="BN24" i="19" s="1"/>
  <c r="BM24" i="19" a="1"/>
  <c r="BM24" i="19" s="1"/>
  <c r="BL24" i="19" a="1"/>
  <c r="BL24" i="19" s="1"/>
  <c r="BK24" i="19" a="1"/>
  <c r="BK24" i="19" s="1"/>
  <c r="BJ24" i="19" a="1"/>
  <c r="BJ24" i="19" s="1"/>
  <c r="BI24" i="19" a="1"/>
  <c r="BI24" i="19" s="1"/>
  <c r="BH24" i="19" a="1"/>
  <c r="BH24" i="19" s="1"/>
  <c r="BG24" i="19" a="1"/>
  <c r="BG24" i="19" s="1"/>
  <c r="BF24" i="19" a="1"/>
  <c r="BF24" i="19" s="1"/>
  <c r="BE24" i="19" a="1"/>
  <c r="BE24" i="19" s="1"/>
  <c r="BD24" i="19" a="1"/>
  <c r="BD24" i="19" s="1"/>
  <c r="BC24" i="19" a="1"/>
  <c r="BC24" i="19" s="1"/>
  <c r="BB24" i="19" a="1"/>
  <c r="BB24" i="19" s="1"/>
  <c r="BA24" i="19" a="1"/>
  <c r="BA24" i="19" s="1"/>
  <c r="AZ24" i="19" a="1"/>
  <c r="AZ24" i="19" s="1"/>
  <c r="AY24" i="19" a="1"/>
  <c r="AY24" i="19" s="1"/>
  <c r="AX24" i="19" a="1"/>
  <c r="AX24" i="19" s="1"/>
  <c r="AW24" i="19" a="1"/>
  <c r="AW24" i="19" s="1"/>
  <c r="AV24" i="19" a="1"/>
  <c r="AV24" i="19" s="1"/>
  <c r="AU24" i="19" a="1"/>
  <c r="AU24" i="19" s="1"/>
  <c r="AT24" i="19" a="1"/>
  <c r="AT24" i="19" s="1"/>
  <c r="AS24" i="19" a="1"/>
  <c r="AS24" i="19" s="1"/>
  <c r="AR24" i="19" a="1"/>
  <c r="AR24" i="19" s="1"/>
  <c r="AQ24" i="19" a="1"/>
  <c r="AQ24" i="19" s="1"/>
  <c r="AP24" i="19" a="1"/>
  <c r="AP24" i="19" s="1"/>
  <c r="AO24" i="19" a="1"/>
  <c r="AO24" i="19" s="1"/>
  <c r="AN24" i="19" a="1"/>
  <c r="AN24" i="19" s="1"/>
  <c r="AM24" i="19" a="1"/>
  <c r="AM24" i="19" s="1"/>
  <c r="AL24" i="19" a="1"/>
  <c r="AL24" i="19" s="1"/>
  <c r="AK24" i="19" a="1"/>
  <c r="AK24" i="19" s="1"/>
  <c r="AJ24" i="19" a="1"/>
  <c r="AJ24" i="19" s="1"/>
  <c r="AI24" i="19" a="1"/>
  <c r="AI24" i="19" s="1"/>
  <c r="AH24" i="19" a="1"/>
  <c r="AH24" i="19" s="1"/>
  <c r="AG24" i="19" a="1"/>
  <c r="AG24" i="19" s="1"/>
  <c r="AF24" i="19" a="1"/>
  <c r="AF24" i="19" s="1"/>
  <c r="AE24" i="19" a="1"/>
  <c r="AE24" i="19" s="1"/>
  <c r="AD24" i="19" a="1"/>
  <c r="AD24" i="19" s="1"/>
  <c r="AC24" i="19" a="1"/>
  <c r="AC24" i="19" s="1"/>
  <c r="AB24" i="19" a="1"/>
  <c r="AB24" i="19" s="1"/>
  <c r="AA24" i="19" a="1"/>
  <c r="AA24" i="19" s="1"/>
  <c r="Z24" i="19" a="1"/>
  <c r="Z24" i="19" s="1"/>
  <c r="Y24" i="19" a="1"/>
  <c r="Y24" i="19" s="1"/>
  <c r="X24" i="19" a="1"/>
  <c r="X24" i="19" s="1"/>
  <c r="W24" i="19" a="1"/>
  <c r="W24" i="19" s="1"/>
  <c r="V24" i="19" a="1"/>
  <c r="V24" i="19" s="1"/>
  <c r="U24" i="19" a="1"/>
  <c r="U24" i="19" s="1"/>
  <c r="T24" i="19" a="1"/>
  <c r="T24" i="19" s="1"/>
  <c r="S24" i="19" a="1"/>
  <c r="S24" i="19" s="1"/>
  <c r="R24" i="19" a="1"/>
  <c r="R24" i="19" s="1"/>
  <c r="Q24" i="19" a="1"/>
  <c r="Q24" i="19" s="1"/>
  <c r="P24" i="19" a="1"/>
  <c r="P24" i="19" s="1"/>
  <c r="O24" i="19" a="1"/>
  <c r="O24" i="19" s="1"/>
  <c r="N24" i="19" a="1"/>
  <c r="N24" i="19" s="1"/>
  <c r="M24" i="19" a="1"/>
  <c r="M24" i="19" s="1"/>
  <c r="L24" i="19" a="1"/>
  <c r="L24" i="19" s="1"/>
  <c r="I24" i="19"/>
  <c r="I24" i="19" a="1"/>
  <c r="G54" i="19"/>
  <c r="G57" i="19" s="1"/>
  <c r="G60" i="19" s="1"/>
  <c r="G63" i="19" s="1"/>
  <c r="G66" i="19" s="1"/>
  <c r="G69" i="19" s="1"/>
  <c r="G72" i="19" s="1"/>
  <c r="G75" i="19" s="1"/>
  <c r="G78" i="19" s="1"/>
  <c r="G81" i="19" s="1"/>
  <c r="G84" i="19" s="1"/>
  <c r="G87" i="19" s="1"/>
  <c r="G90" i="19" s="1"/>
  <c r="G93" i="19" s="1"/>
  <c r="G96" i="19" s="1"/>
  <c r="G99" i="19" s="1"/>
  <c r="G102" i="19" s="1"/>
  <c r="G105" i="19" s="1"/>
  <c r="G108" i="19" s="1"/>
  <c r="G111" i="19" s="1"/>
  <c r="F54" i="19"/>
  <c r="F57" i="19" s="1"/>
  <c r="F60" i="19" s="1"/>
  <c r="F63" i="19" s="1"/>
  <c r="F66" i="19" s="1"/>
  <c r="F69" i="19" s="1"/>
  <c r="F72" i="19" s="1"/>
  <c r="F75" i="19" s="1"/>
  <c r="F78" i="19" s="1"/>
  <c r="F81" i="19" s="1"/>
  <c r="F84" i="19" s="1"/>
  <c r="F87" i="19" s="1"/>
  <c r="F90" i="19" s="1"/>
  <c r="F93" i="19" s="1"/>
  <c r="F96" i="19" s="1"/>
  <c r="F99" i="19" s="1"/>
  <c r="F102" i="19" s="1"/>
  <c r="F105" i="19" s="1"/>
  <c r="F108" i="19" s="1"/>
  <c r="F111" i="19" s="1"/>
  <c r="G53" i="19"/>
  <c r="G56" i="19" s="1"/>
  <c r="G59" i="19" s="1"/>
  <c r="G62" i="19" s="1"/>
  <c r="G65" i="19" s="1"/>
  <c r="G68" i="19" s="1"/>
  <c r="G71" i="19" s="1"/>
  <c r="G74" i="19" s="1"/>
  <c r="G77" i="19" s="1"/>
  <c r="G80" i="19" s="1"/>
  <c r="G83" i="19" s="1"/>
  <c r="G86" i="19" s="1"/>
  <c r="G89" i="19" s="1"/>
  <c r="G92" i="19" s="1"/>
  <c r="G95" i="19" s="1"/>
  <c r="G98" i="19" s="1"/>
  <c r="G101" i="19" s="1"/>
  <c r="G104" i="19" s="1"/>
  <c r="G107" i="19" s="1"/>
  <c r="G110" i="19" s="1"/>
  <c r="F53" i="19"/>
  <c r="F56" i="19" s="1"/>
  <c r="F59" i="19" s="1"/>
  <c r="F62" i="19" s="1"/>
  <c r="F65" i="19" s="1"/>
  <c r="F68" i="19" s="1"/>
  <c r="F71" i="19" s="1"/>
  <c r="F74" i="19" s="1"/>
  <c r="F77" i="19" s="1"/>
  <c r="F80" i="19" s="1"/>
  <c r="F83" i="19" s="1"/>
  <c r="F86" i="19" s="1"/>
  <c r="F89" i="19" s="1"/>
  <c r="F92" i="19" s="1"/>
  <c r="F95" i="19" s="1"/>
  <c r="F98" i="19" s="1"/>
  <c r="F101" i="19" s="1"/>
  <c r="F104" i="19" s="1"/>
  <c r="F107" i="19" s="1"/>
  <c r="F110" i="19" s="1"/>
  <c r="J24" i="19" l="1"/>
  <c r="G24" i="19"/>
  <c r="BW25" i="19" a="1"/>
  <c r="BW25" i="19" s="1"/>
  <c r="CM25" i="19" a="1"/>
  <c r="CM25" i="19" s="1"/>
  <c r="DC25" i="19" a="1"/>
  <c r="DC25" i="19" s="1"/>
  <c r="DS25" i="19" a="1"/>
  <c r="DS25" i="19" s="1"/>
  <c r="EI25" i="19" a="1"/>
  <c r="EI25" i="19" s="1"/>
  <c r="EY25" i="19" a="1"/>
  <c r="EY25" i="19" s="1"/>
  <c r="FO25" i="19" a="1"/>
  <c r="FO25" i="19" s="1"/>
  <c r="GE25" i="19" a="1"/>
  <c r="GE25" i="19" s="1"/>
  <c r="GU25" i="19" a="1"/>
  <c r="GU25" i="19" s="1"/>
  <c r="HK25" i="19" a="1"/>
  <c r="HK25" i="19" s="1"/>
  <c r="IA25" i="19" a="1"/>
  <c r="IA25" i="19" s="1"/>
  <c r="IQ25" i="19" a="1"/>
  <c r="IQ25" i="19" s="1"/>
  <c r="JG25" i="19" a="1"/>
  <c r="JG25" i="19" s="1"/>
  <c r="JW25" i="19" a="1"/>
  <c r="JW25" i="19" s="1"/>
  <c r="KM25" i="19" a="1"/>
  <c r="KM25" i="19" s="1"/>
  <c r="LC25" i="19" a="1"/>
  <c r="LC25" i="19" s="1"/>
  <c r="LS25" i="19" a="1"/>
  <c r="LS25" i="19" s="1"/>
  <c r="MI25" i="19" a="1"/>
  <c r="MI25" i="19" s="1"/>
  <c r="MY25" i="19" a="1"/>
  <c r="MY25" i="19" s="1"/>
  <c r="NO25" i="19" a="1"/>
  <c r="NO25" i="19" s="1"/>
  <c r="OE25" i="19" a="1"/>
  <c r="OE25" i="19" s="1"/>
  <c r="OU25" i="19" a="1"/>
  <c r="OU25" i="19" s="1"/>
  <c r="PK25" i="19" a="1"/>
  <c r="PK25" i="19" s="1"/>
  <c r="QA25" i="19" a="1"/>
  <c r="QA25" i="19" s="1"/>
  <c r="QQ25" i="19" a="1"/>
  <c r="QQ25" i="19" s="1"/>
  <c r="RG25" i="19" a="1"/>
  <c r="RG25" i="19" s="1"/>
  <c r="RW25" i="19" a="1"/>
  <c r="RW25" i="19" s="1"/>
  <c r="L25" i="19" a="1"/>
  <c r="L25" i="19" s="1"/>
  <c r="AB25" i="19" a="1"/>
  <c r="AB25" i="19" s="1"/>
  <c r="AR25" i="19" a="1"/>
  <c r="AR25" i="19" s="1"/>
  <c r="BH25" i="19" a="1"/>
  <c r="BH25" i="19" s="1"/>
  <c r="BX25" i="19" a="1"/>
  <c r="BX25" i="19" s="1"/>
  <c r="CN25" i="19" a="1"/>
  <c r="CN25" i="19" s="1"/>
  <c r="DD25" i="19" a="1"/>
  <c r="DD25" i="19" s="1"/>
  <c r="DT25" i="19" a="1"/>
  <c r="DT25" i="19" s="1"/>
  <c r="EJ25" i="19" a="1"/>
  <c r="EJ25" i="19" s="1"/>
  <c r="EZ25" i="19" a="1"/>
  <c r="EZ25" i="19" s="1"/>
  <c r="FP25" i="19" a="1"/>
  <c r="FP25" i="19" s="1"/>
  <c r="GF25" i="19" a="1"/>
  <c r="GF25" i="19" s="1"/>
  <c r="GV25" i="19" a="1"/>
  <c r="GV25" i="19" s="1"/>
  <c r="HL25" i="19" a="1"/>
  <c r="HL25" i="19" s="1"/>
  <c r="IB25" i="19" a="1"/>
  <c r="IB25" i="19" s="1"/>
  <c r="IR25" i="19" a="1"/>
  <c r="IR25" i="19" s="1"/>
  <c r="JH25" i="19" a="1"/>
  <c r="JH25" i="19" s="1"/>
  <c r="JX25" i="19" a="1"/>
  <c r="JX25" i="19" s="1"/>
  <c r="KN25" i="19" a="1"/>
  <c r="KN25" i="19" s="1"/>
  <c r="LD25" i="19" a="1"/>
  <c r="LD25" i="19" s="1"/>
  <c r="LT25" i="19" a="1"/>
  <c r="LT25" i="19" s="1"/>
  <c r="MJ25" i="19" a="1"/>
  <c r="MJ25" i="19" s="1"/>
  <c r="MZ25" i="19" a="1"/>
  <c r="MZ25" i="19" s="1"/>
  <c r="NP25" i="19" a="1"/>
  <c r="NP25" i="19" s="1"/>
  <c r="OF25" i="19" a="1"/>
  <c r="OF25" i="19" s="1"/>
  <c r="OV25" i="19" a="1"/>
  <c r="OV25" i="19" s="1"/>
  <c r="PL25" i="19" a="1"/>
  <c r="PL25" i="19" s="1"/>
  <c r="QB25" i="19" a="1"/>
  <c r="QB25" i="19" s="1"/>
  <c r="QR25" i="19" a="1"/>
  <c r="QR25" i="19" s="1"/>
  <c r="RH25" i="19" a="1"/>
  <c r="RH25" i="19" s="1"/>
  <c r="RX25" i="19" a="1"/>
  <c r="RX25" i="19" s="1"/>
  <c r="FQ25" i="19" a="1"/>
  <c r="FQ25" i="19" s="1"/>
  <c r="GG25" i="19" a="1"/>
  <c r="GG25" i="19" s="1"/>
  <c r="GW25" i="19" a="1"/>
  <c r="GW25" i="19" s="1"/>
  <c r="HM25" i="19" a="1"/>
  <c r="HM25" i="19" s="1"/>
  <c r="IC25" i="19" a="1"/>
  <c r="IC25" i="19" s="1"/>
  <c r="IS25" i="19" a="1"/>
  <c r="IS25" i="19" s="1"/>
  <c r="JI25" i="19" a="1"/>
  <c r="JI25" i="19" s="1"/>
  <c r="JY25" i="19" a="1"/>
  <c r="JY25" i="19" s="1"/>
  <c r="KO25" i="19" a="1"/>
  <c r="KO25" i="19" s="1"/>
  <c r="LE25" i="19" a="1"/>
  <c r="LE25" i="19" s="1"/>
  <c r="LU25" i="19" a="1"/>
  <c r="LU25" i="19" s="1"/>
  <c r="MK25" i="19" a="1"/>
  <c r="MK25" i="19" s="1"/>
  <c r="NA25" i="19" a="1"/>
  <c r="NA25" i="19" s="1"/>
  <c r="NQ25" i="19" a="1"/>
  <c r="NQ25" i="19" s="1"/>
  <c r="OG25" i="19" a="1"/>
  <c r="OG25" i="19" s="1"/>
  <c r="OW25" i="19" a="1"/>
  <c r="OW25" i="19" s="1"/>
  <c r="PM25" i="19" a="1"/>
  <c r="PM25" i="19" s="1"/>
  <c r="QC25" i="19" a="1"/>
  <c r="QC25" i="19" s="1"/>
  <c r="QS25" i="19" a="1"/>
  <c r="QS25" i="19" s="1"/>
  <c r="RI25" i="19" a="1"/>
  <c r="RI25" i="19" s="1"/>
  <c r="RY25" i="19" a="1"/>
  <c r="RY25" i="19" s="1"/>
  <c r="N25" i="19" a="1"/>
  <c r="N25" i="19" s="1"/>
  <c r="AD25" i="19" a="1"/>
  <c r="AD25" i="19" s="1"/>
  <c r="AT25" i="19" a="1"/>
  <c r="AT25" i="19" s="1"/>
  <c r="BJ25" i="19" a="1"/>
  <c r="BJ25" i="19" s="1"/>
  <c r="BZ25" i="19" a="1"/>
  <c r="BZ25" i="19" s="1"/>
  <c r="CP25" i="19" a="1"/>
  <c r="CP25" i="19" s="1"/>
  <c r="DF25" i="19" a="1"/>
  <c r="DF25" i="19" s="1"/>
  <c r="DV25" i="19" a="1"/>
  <c r="DV25" i="19" s="1"/>
  <c r="EL25" i="19" a="1"/>
  <c r="EL25" i="19" s="1"/>
  <c r="FB25" i="19" a="1"/>
  <c r="FB25" i="19" s="1"/>
  <c r="FR25" i="19" a="1"/>
  <c r="FR25" i="19" s="1"/>
  <c r="GH25" i="19" a="1"/>
  <c r="GH25" i="19" s="1"/>
  <c r="GX25" i="19" a="1"/>
  <c r="GX25" i="19" s="1"/>
  <c r="HN25" i="19" a="1"/>
  <c r="HN25" i="19" s="1"/>
  <c r="ID25" i="19" a="1"/>
  <c r="ID25" i="19" s="1"/>
  <c r="IT25" i="19" a="1"/>
  <c r="IT25" i="19" s="1"/>
  <c r="JJ25" i="19" a="1"/>
  <c r="JJ25" i="19" s="1"/>
  <c r="JZ25" i="19" a="1"/>
  <c r="JZ25" i="19" s="1"/>
  <c r="KP25" i="19" a="1"/>
  <c r="KP25" i="19" s="1"/>
  <c r="LF25" i="19" a="1"/>
  <c r="LF25" i="19" s="1"/>
  <c r="LV25" i="19" a="1"/>
  <c r="LV25" i="19" s="1"/>
  <c r="ML25" i="19" a="1"/>
  <c r="ML25" i="19" s="1"/>
  <c r="NB25" i="19" a="1"/>
  <c r="NB25" i="19" s="1"/>
  <c r="NR25" i="19" a="1"/>
  <c r="NR25" i="19" s="1"/>
  <c r="OH25" i="19" a="1"/>
  <c r="OH25" i="19" s="1"/>
  <c r="OX25" i="19" a="1"/>
  <c r="OX25" i="19" s="1"/>
  <c r="PN25" i="19" a="1"/>
  <c r="PN25" i="19" s="1"/>
  <c r="QD25" i="19" a="1"/>
  <c r="QD25" i="19" s="1"/>
  <c r="QT25" i="19" a="1"/>
  <c r="QT25" i="19" s="1"/>
  <c r="RJ25" i="19" a="1"/>
  <c r="RJ25" i="19" s="1"/>
  <c r="RZ25" i="19" a="1"/>
  <c r="RZ25" i="19" s="1"/>
  <c r="CQ25" i="19" a="1"/>
  <c r="CQ25" i="19" s="1"/>
  <c r="DG25" i="19" a="1"/>
  <c r="DG25" i="19" s="1"/>
  <c r="DW25" i="19" a="1"/>
  <c r="DW25" i="19" s="1"/>
  <c r="EM25" i="19" a="1"/>
  <c r="EM25" i="19" s="1"/>
  <c r="FC25" i="19" a="1"/>
  <c r="FC25" i="19" s="1"/>
  <c r="FS25" i="19" a="1"/>
  <c r="FS25" i="19" s="1"/>
  <c r="GI25" i="19" a="1"/>
  <c r="GI25" i="19" s="1"/>
  <c r="GY25" i="19" a="1"/>
  <c r="GY25" i="19" s="1"/>
  <c r="HO25" i="19" a="1"/>
  <c r="HO25" i="19" s="1"/>
  <c r="IE25" i="19" a="1"/>
  <c r="IE25" i="19" s="1"/>
  <c r="IU25" i="19" a="1"/>
  <c r="IU25" i="19" s="1"/>
  <c r="JK25" i="19" a="1"/>
  <c r="JK25" i="19" s="1"/>
  <c r="KA25" i="19" a="1"/>
  <c r="KA25" i="19" s="1"/>
  <c r="KQ25" i="19" a="1"/>
  <c r="KQ25" i="19" s="1"/>
  <c r="LG25" i="19" a="1"/>
  <c r="LG25" i="19" s="1"/>
  <c r="LW25" i="19" a="1"/>
  <c r="LW25" i="19" s="1"/>
  <c r="MM25" i="19" a="1"/>
  <c r="MM25" i="19" s="1"/>
  <c r="NC25" i="19" a="1"/>
  <c r="NC25" i="19" s="1"/>
  <c r="NS25" i="19" a="1"/>
  <c r="NS25" i="19" s="1"/>
  <c r="OI25" i="19" a="1"/>
  <c r="OI25" i="19" s="1"/>
  <c r="OY25" i="19" a="1"/>
  <c r="OY25" i="19" s="1"/>
  <c r="PO25" i="19" a="1"/>
  <c r="PO25" i="19" s="1"/>
  <c r="QE25" i="19" a="1"/>
  <c r="QE25" i="19" s="1"/>
  <c r="QU25" i="19" a="1"/>
  <c r="QU25" i="19" s="1"/>
  <c r="RK25" i="19" a="1"/>
  <c r="RK25" i="19" s="1"/>
  <c r="SA25" i="19" a="1"/>
  <c r="SA25" i="19" s="1"/>
  <c r="AF25" i="19" a="1"/>
  <c r="AF25" i="19" s="1"/>
  <c r="AV25" i="19" a="1"/>
  <c r="AV25" i="19" s="1"/>
  <c r="BL25" i="19" a="1"/>
  <c r="BL25" i="19" s="1"/>
  <c r="CB25" i="19" a="1"/>
  <c r="CB25" i="19" s="1"/>
  <c r="CR25" i="19" a="1"/>
  <c r="CR25" i="19" s="1"/>
  <c r="DH25" i="19" a="1"/>
  <c r="DH25" i="19" s="1"/>
  <c r="DX25" i="19" a="1"/>
  <c r="DX25" i="19" s="1"/>
  <c r="EN25" i="19" a="1"/>
  <c r="EN25" i="19" s="1"/>
  <c r="FD25" i="19" a="1"/>
  <c r="FD25" i="19" s="1"/>
  <c r="FT25" i="19" a="1"/>
  <c r="FT25" i="19" s="1"/>
  <c r="GJ25" i="19" a="1"/>
  <c r="GJ25" i="19" s="1"/>
  <c r="GZ25" i="19" a="1"/>
  <c r="GZ25" i="19" s="1"/>
  <c r="HP25" i="19" a="1"/>
  <c r="HP25" i="19" s="1"/>
  <c r="IF25" i="19" a="1"/>
  <c r="IF25" i="19" s="1"/>
  <c r="IV25" i="19" a="1"/>
  <c r="IV25" i="19" s="1"/>
  <c r="JL25" i="19" a="1"/>
  <c r="JL25" i="19" s="1"/>
  <c r="KB25" i="19" a="1"/>
  <c r="KB25" i="19" s="1"/>
  <c r="KR25" i="19" a="1"/>
  <c r="KR25" i="19" s="1"/>
  <c r="LH25" i="19" a="1"/>
  <c r="LH25" i="19" s="1"/>
  <c r="LX25" i="19" a="1"/>
  <c r="LX25" i="19" s="1"/>
  <c r="MN25" i="19" a="1"/>
  <c r="MN25" i="19" s="1"/>
  <c r="ND25" i="19" a="1"/>
  <c r="ND25" i="19" s="1"/>
  <c r="NT25" i="19" a="1"/>
  <c r="NT25" i="19" s="1"/>
  <c r="OJ25" i="19" a="1"/>
  <c r="OJ25" i="19" s="1"/>
  <c r="OZ25" i="19" a="1"/>
  <c r="OZ25" i="19" s="1"/>
  <c r="PP25" i="19" a="1"/>
  <c r="PP25" i="19" s="1"/>
  <c r="QF25" i="19" a="1"/>
  <c r="QF25" i="19" s="1"/>
  <c r="QV25" i="19" a="1"/>
  <c r="QV25" i="19" s="1"/>
  <c r="RL25" i="19" a="1"/>
  <c r="RL25" i="19" s="1"/>
  <c r="SB25" i="19" a="1"/>
  <c r="SB25" i="19" s="1"/>
  <c r="Q25" i="19" a="1"/>
  <c r="Q25" i="19" s="1"/>
  <c r="AG25" i="19" a="1"/>
  <c r="AG25" i="19" s="1"/>
  <c r="AW25" i="19" a="1"/>
  <c r="AW25" i="19" s="1"/>
  <c r="BM25" i="19" a="1"/>
  <c r="BM25" i="19" s="1"/>
  <c r="CC25" i="19" a="1"/>
  <c r="CC25" i="19" s="1"/>
  <c r="CS25" i="19" a="1"/>
  <c r="CS25" i="19" s="1"/>
  <c r="DI25" i="19" a="1"/>
  <c r="DI25" i="19" s="1"/>
  <c r="DY25" i="19" a="1"/>
  <c r="DY25" i="19" s="1"/>
  <c r="EO25" i="19" a="1"/>
  <c r="EO25" i="19" s="1"/>
  <c r="FE25" i="19" a="1"/>
  <c r="FE25" i="19" s="1"/>
  <c r="FU25" i="19" a="1"/>
  <c r="FU25" i="19" s="1"/>
  <c r="GK25" i="19" a="1"/>
  <c r="GK25" i="19" s="1"/>
  <c r="HA25" i="19" a="1"/>
  <c r="HA25" i="19" s="1"/>
  <c r="HQ25" i="19" a="1"/>
  <c r="HQ25" i="19" s="1"/>
  <c r="IG25" i="19" a="1"/>
  <c r="IG25" i="19" s="1"/>
  <c r="IW25" i="19" a="1"/>
  <c r="IW25" i="19" s="1"/>
  <c r="JM25" i="19" a="1"/>
  <c r="JM25" i="19" s="1"/>
  <c r="KC25" i="19" a="1"/>
  <c r="KC25" i="19" s="1"/>
  <c r="KS25" i="19" a="1"/>
  <c r="KS25" i="19" s="1"/>
  <c r="LI25" i="19" a="1"/>
  <c r="LI25" i="19" s="1"/>
  <c r="LY25" i="19" a="1"/>
  <c r="LY25" i="19" s="1"/>
  <c r="MO25" i="19" a="1"/>
  <c r="MO25" i="19" s="1"/>
  <c r="NE25" i="19" a="1"/>
  <c r="NE25" i="19" s="1"/>
  <c r="NU25" i="19" a="1"/>
  <c r="NU25" i="19" s="1"/>
  <c r="OK25" i="19" a="1"/>
  <c r="OK25" i="19" s="1"/>
  <c r="PA25" i="19" a="1"/>
  <c r="PA25" i="19" s="1"/>
  <c r="PQ25" i="19" a="1"/>
  <c r="PQ25" i="19" s="1"/>
  <c r="QG25" i="19" a="1"/>
  <c r="QG25" i="19" s="1"/>
  <c r="QW25" i="19" a="1"/>
  <c r="QW25" i="19" s="1"/>
  <c r="RM25" i="19" a="1"/>
  <c r="RM25" i="19" s="1"/>
  <c r="SC25" i="19" a="1"/>
  <c r="SC25" i="19" s="1"/>
  <c r="R25" i="19" a="1"/>
  <c r="R25" i="19" s="1"/>
  <c r="AH25" i="19" a="1"/>
  <c r="AH25" i="19" s="1"/>
  <c r="AX25" i="19" a="1"/>
  <c r="AX25" i="19" s="1"/>
  <c r="BN25" i="19" a="1"/>
  <c r="BN25" i="19" s="1"/>
  <c r="CD25" i="19" a="1"/>
  <c r="CD25" i="19" s="1"/>
  <c r="CT25" i="19" a="1"/>
  <c r="CT25" i="19" s="1"/>
  <c r="DJ25" i="19" a="1"/>
  <c r="DJ25" i="19" s="1"/>
  <c r="DZ25" i="19" a="1"/>
  <c r="DZ25" i="19" s="1"/>
  <c r="EP25" i="19" a="1"/>
  <c r="EP25" i="19" s="1"/>
  <c r="FF25" i="19" a="1"/>
  <c r="FF25" i="19" s="1"/>
  <c r="FV25" i="19" a="1"/>
  <c r="FV25" i="19" s="1"/>
  <c r="GL25" i="19" a="1"/>
  <c r="GL25" i="19" s="1"/>
  <c r="HB25" i="19" a="1"/>
  <c r="HB25" i="19" s="1"/>
  <c r="HR25" i="19" a="1"/>
  <c r="HR25" i="19" s="1"/>
  <c r="IH25" i="19" a="1"/>
  <c r="IH25" i="19" s="1"/>
  <c r="IX25" i="19" a="1"/>
  <c r="IX25" i="19" s="1"/>
  <c r="JN25" i="19" a="1"/>
  <c r="JN25" i="19" s="1"/>
  <c r="KD25" i="19" a="1"/>
  <c r="KD25" i="19" s="1"/>
  <c r="KT25" i="19" a="1"/>
  <c r="KT25" i="19" s="1"/>
  <c r="LJ25" i="19" a="1"/>
  <c r="LJ25" i="19" s="1"/>
  <c r="LZ25" i="19" a="1"/>
  <c r="LZ25" i="19" s="1"/>
  <c r="MP25" i="19" a="1"/>
  <c r="MP25" i="19" s="1"/>
  <c r="NF25" i="19" a="1"/>
  <c r="NF25" i="19" s="1"/>
  <c r="NV25" i="19" a="1"/>
  <c r="NV25" i="19" s="1"/>
  <c r="OL25" i="19" a="1"/>
  <c r="OL25" i="19" s="1"/>
  <c r="PB25" i="19" a="1"/>
  <c r="PB25" i="19" s="1"/>
  <c r="PR25" i="19" a="1"/>
  <c r="PR25" i="19" s="1"/>
  <c r="QH25" i="19" a="1"/>
  <c r="QH25" i="19" s="1"/>
  <c r="QX25" i="19" a="1"/>
  <c r="QX25" i="19" s="1"/>
  <c r="RN25" i="19" a="1"/>
  <c r="RN25" i="19" s="1"/>
  <c r="SD25" i="19" a="1"/>
  <c r="SD25" i="19" s="1"/>
  <c r="S25" i="19" a="1"/>
  <c r="S25" i="19" s="1"/>
  <c r="AI25" i="19" a="1"/>
  <c r="AI25" i="19" s="1"/>
  <c r="AY25" i="19" a="1"/>
  <c r="AY25" i="19" s="1"/>
  <c r="BO25" i="19" a="1"/>
  <c r="BO25" i="19" s="1"/>
  <c r="CE25" i="19" a="1"/>
  <c r="CE25" i="19" s="1"/>
  <c r="CU25" i="19" a="1"/>
  <c r="CU25" i="19" s="1"/>
  <c r="DK25" i="19" a="1"/>
  <c r="DK25" i="19" s="1"/>
  <c r="EA25" i="19" a="1"/>
  <c r="EA25" i="19" s="1"/>
  <c r="EQ25" i="19" a="1"/>
  <c r="EQ25" i="19" s="1"/>
  <c r="FG25" i="19" a="1"/>
  <c r="FG25" i="19" s="1"/>
  <c r="FW25" i="19" a="1"/>
  <c r="FW25" i="19" s="1"/>
  <c r="GM25" i="19" a="1"/>
  <c r="GM25" i="19" s="1"/>
  <c r="HC25" i="19" a="1"/>
  <c r="HC25" i="19" s="1"/>
  <c r="HS25" i="19" a="1"/>
  <c r="HS25" i="19" s="1"/>
  <c r="II25" i="19" a="1"/>
  <c r="II25" i="19" s="1"/>
  <c r="IY25" i="19" a="1"/>
  <c r="IY25" i="19" s="1"/>
  <c r="JO25" i="19" a="1"/>
  <c r="JO25" i="19" s="1"/>
  <c r="KE25" i="19" a="1"/>
  <c r="KE25" i="19" s="1"/>
  <c r="KU25" i="19" a="1"/>
  <c r="KU25" i="19" s="1"/>
  <c r="LK25" i="19" a="1"/>
  <c r="LK25" i="19" s="1"/>
  <c r="MA25" i="19" a="1"/>
  <c r="MA25" i="19" s="1"/>
  <c r="MQ25" i="19" a="1"/>
  <c r="MQ25" i="19" s="1"/>
  <c r="NG25" i="19" a="1"/>
  <c r="NG25" i="19" s="1"/>
  <c r="NW25" i="19" a="1"/>
  <c r="NW25" i="19" s="1"/>
  <c r="OM25" i="19" a="1"/>
  <c r="OM25" i="19" s="1"/>
  <c r="PC25" i="19" a="1"/>
  <c r="PC25" i="19" s="1"/>
  <c r="PS25" i="19" a="1"/>
  <c r="PS25" i="19" s="1"/>
  <c r="QI25" i="19" a="1"/>
  <c r="QI25" i="19" s="1"/>
  <c r="QY25" i="19" a="1"/>
  <c r="QY25" i="19" s="1"/>
  <c r="RO25" i="19" a="1"/>
  <c r="RO25" i="19" s="1"/>
  <c r="SE25" i="19" a="1"/>
  <c r="SE25" i="19" s="1"/>
  <c r="T25" i="19" a="1"/>
  <c r="T25" i="19" s="1"/>
  <c r="AJ25" i="19" a="1"/>
  <c r="AJ25" i="19" s="1"/>
  <c r="AZ25" i="19" a="1"/>
  <c r="AZ25" i="19" s="1"/>
  <c r="BP25" i="19" a="1"/>
  <c r="BP25" i="19" s="1"/>
  <c r="CF25" i="19" a="1"/>
  <c r="CF25" i="19" s="1"/>
  <c r="CV25" i="19" a="1"/>
  <c r="CV25" i="19" s="1"/>
  <c r="DL25" i="19" a="1"/>
  <c r="DL25" i="19" s="1"/>
  <c r="EB25" i="19" a="1"/>
  <c r="EB25" i="19" s="1"/>
  <c r="ER25" i="19" a="1"/>
  <c r="ER25" i="19" s="1"/>
  <c r="FH25" i="19" a="1"/>
  <c r="FH25" i="19" s="1"/>
  <c r="FX25" i="19" a="1"/>
  <c r="FX25" i="19" s="1"/>
  <c r="GN25" i="19" a="1"/>
  <c r="GN25" i="19" s="1"/>
  <c r="HD25" i="19" a="1"/>
  <c r="HD25" i="19" s="1"/>
  <c r="HT25" i="19" a="1"/>
  <c r="HT25" i="19" s="1"/>
  <c r="IJ25" i="19" a="1"/>
  <c r="IJ25" i="19" s="1"/>
  <c r="IZ25" i="19" a="1"/>
  <c r="IZ25" i="19" s="1"/>
  <c r="JP25" i="19" a="1"/>
  <c r="JP25" i="19" s="1"/>
  <c r="KF25" i="19" a="1"/>
  <c r="KF25" i="19" s="1"/>
  <c r="KV25" i="19" a="1"/>
  <c r="KV25" i="19" s="1"/>
  <c r="LL25" i="19" a="1"/>
  <c r="LL25" i="19" s="1"/>
  <c r="MB25" i="19" a="1"/>
  <c r="MB25" i="19" s="1"/>
  <c r="MR25" i="19" a="1"/>
  <c r="MR25" i="19" s="1"/>
  <c r="NH25" i="19" a="1"/>
  <c r="NH25" i="19" s="1"/>
  <c r="NX25" i="19" a="1"/>
  <c r="NX25" i="19" s="1"/>
  <c r="ON25" i="19" a="1"/>
  <c r="ON25" i="19" s="1"/>
  <c r="PD25" i="19" a="1"/>
  <c r="PD25" i="19" s="1"/>
  <c r="PT25" i="19" a="1"/>
  <c r="PT25" i="19" s="1"/>
  <c r="QJ25" i="19" a="1"/>
  <c r="QJ25" i="19" s="1"/>
  <c r="QZ25" i="19" a="1"/>
  <c r="QZ25" i="19" s="1"/>
  <c r="RP25" i="19" a="1"/>
  <c r="RP25" i="19" s="1"/>
  <c r="SF25" i="19" a="1"/>
  <c r="SF25" i="19" s="1"/>
  <c r="U25" i="19" a="1"/>
  <c r="U25" i="19" s="1"/>
  <c r="AK25" i="19" a="1"/>
  <c r="AK25" i="19" s="1"/>
  <c r="BA25" i="19" a="1"/>
  <c r="BA25" i="19" s="1"/>
  <c r="BQ25" i="19" a="1"/>
  <c r="BQ25" i="19" s="1"/>
  <c r="CG25" i="19" a="1"/>
  <c r="CG25" i="19" s="1"/>
  <c r="CW25" i="19" a="1"/>
  <c r="CW25" i="19" s="1"/>
  <c r="DM25" i="19" a="1"/>
  <c r="DM25" i="19" s="1"/>
  <c r="EC25" i="19" a="1"/>
  <c r="EC25" i="19" s="1"/>
  <c r="ES25" i="19" a="1"/>
  <c r="ES25" i="19" s="1"/>
  <c r="FI25" i="19" a="1"/>
  <c r="FI25" i="19" s="1"/>
  <c r="FY25" i="19" a="1"/>
  <c r="FY25" i="19" s="1"/>
  <c r="GO25" i="19" a="1"/>
  <c r="GO25" i="19" s="1"/>
  <c r="HE25" i="19" a="1"/>
  <c r="HE25" i="19" s="1"/>
  <c r="HU25" i="19" a="1"/>
  <c r="HU25" i="19" s="1"/>
  <c r="IK25" i="19" a="1"/>
  <c r="IK25" i="19" s="1"/>
  <c r="JA25" i="19" a="1"/>
  <c r="JA25" i="19" s="1"/>
  <c r="JQ25" i="19" a="1"/>
  <c r="JQ25" i="19" s="1"/>
  <c r="KG25" i="19" a="1"/>
  <c r="KG25" i="19" s="1"/>
  <c r="KW25" i="19" a="1"/>
  <c r="KW25" i="19" s="1"/>
  <c r="LM25" i="19" a="1"/>
  <c r="LM25" i="19" s="1"/>
  <c r="MC25" i="19" a="1"/>
  <c r="MC25" i="19" s="1"/>
  <c r="MS25" i="19" a="1"/>
  <c r="MS25" i="19" s="1"/>
  <c r="NI25" i="19" a="1"/>
  <c r="NI25" i="19" s="1"/>
  <c r="NY25" i="19" a="1"/>
  <c r="NY25" i="19" s="1"/>
  <c r="OO25" i="19" a="1"/>
  <c r="OO25" i="19" s="1"/>
  <c r="PE25" i="19" a="1"/>
  <c r="PE25" i="19" s="1"/>
  <c r="PU25" i="19" a="1"/>
  <c r="PU25" i="19" s="1"/>
  <c r="QK25" i="19" a="1"/>
  <c r="QK25" i="19" s="1"/>
  <c r="RA25" i="19" a="1"/>
  <c r="RA25" i="19" s="1"/>
  <c r="RQ25" i="19" a="1"/>
  <c r="RQ25" i="19" s="1"/>
  <c r="SG25" i="19" a="1"/>
  <c r="SG25" i="19" s="1"/>
  <c r="V25" i="19" a="1"/>
  <c r="V25" i="19" s="1"/>
  <c r="AL25" i="19" a="1"/>
  <c r="AL25" i="19" s="1"/>
  <c r="BB25" i="19" a="1"/>
  <c r="BB25" i="19" s="1"/>
  <c r="BR25" i="19" a="1"/>
  <c r="BR25" i="19" s="1"/>
  <c r="CH25" i="19" a="1"/>
  <c r="CH25" i="19" s="1"/>
  <c r="CX25" i="19" a="1"/>
  <c r="CX25" i="19" s="1"/>
  <c r="DN25" i="19" a="1"/>
  <c r="DN25" i="19" s="1"/>
  <c r="ED25" i="19" a="1"/>
  <c r="ED25" i="19" s="1"/>
  <c r="ET25" i="19" a="1"/>
  <c r="ET25" i="19" s="1"/>
  <c r="FJ25" i="19" a="1"/>
  <c r="FJ25" i="19" s="1"/>
  <c r="FZ25" i="19" a="1"/>
  <c r="FZ25" i="19" s="1"/>
  <c r="GP25" i="19" a="1"/>
  <c r="GP25" i="19" s="1"/>
  <c r="HF25" i="19" a="1"/>
  <c r="HF25" i="19" s="1"/>
  <c r="HV25" i="19" a="1"/>
  <c r="HV25" i="19" s="1"/>
  <c r="IL25" i="19" a="1"/>
  <c r="IL25" i="19" s="1"/>
  <c r="JB25" i="19" a="1"/>
  <c r="JB25" i="19" s="1"/>
  <c r="JR25" i="19" a="1"/>
  <c r="JR25" i="19" s="1"/>
  <c r="KH25" i="19" a="1"/>
  <c r="KH25" i="19" s="1"/>
  <c r="KX25" i="19" a="1"/>
  <c r="KX25" i="19" s="1"/>
  <c r="LN25" i="19" a="1"/>
  <c r="LN25" i="19" s="1"/>
  <c r="MD25" i="19" a="1"/>
  <c r="MD25" i="19" s="1"/>
  <c r="MT25" i="19" a="1"/>
  <c r="MT25" i="19" s="1"/>
  <c r="NJ25" i="19" a="1"/>
  <c r="NJ25" i="19" s="1"/>
  <c r="NZ25" i="19" a="1"/>
  <c r="NZ25" i="19" s="1"/>
  <c r="OP25" i="19" a="1"/>
  <c r="OP25" i="19" s="1"/>
  <c r="PF25" i="19" a="1"/>
  <c r="PF25" i="19" s="1"/>
  <c r="PV25" i="19" a="1"/>
  <c r="PV25" i="19" s="1"/>
  <c r="QL25" i="19" a="1"/>
  <c r="QL25" i="19" s="1"/>
  <c r="RB25" i="19" a="1"/>
  <c r="RB25" i="19" s="1"/>
  <c r="RR25" i="19" a="1"/>
  <c r="RR25" i="19" s="1"/>
  <c r="SH25" i="19" a="1"/>
  <c r="SH25" i="19" s="1"/>
  <c r="W25" i="19" a="1"/>
  <c r="W25" i="19" s="1"/>
  <c r="AM25" i="19" a="1"/>
  <c r="AM25" i="19" s="1"/>
  <c r="BC25" i="19" a="1"/>
  <c r="BC25" i="19" s="1"/>
  <c r="BS25" i="19" a="1"/>
  <c r="BS25" i="19" s="1"/>
  <c r="CI25" i="19" a="1"/>
  <c r="CI25" i="19" s="1"/>
  <c r="CY25" i="19" a="1"/>
  <c r="CY25" i="19" s="1"/>
  <c r="DO25" i="19" a="1"/>
  <c r="DO25" i="19" s="1"/>
  <c r="EE25" i="19" a="1"/>
  <c r="EE25" i="19" s="1"/>
  <c r="EU25" i="19" a="1"/>
  <c r="EU25" i="19" s="1"/>
  <c r="FK25" i="19" a="1"/>
  <c r="FK25" i="19" s="1"/>
  <c r="GA25" i="19" a="1"/>
  <c r="GA25" i="19" s="1"/>
  <c r="GQ25" i="19" a="1"/>
  <c r="GQ25" i="19" s="1"/>
  <c r="HG25" i="19" a="1"/>
  <c r="HG25" i="19" s="1"/>
  <c r="HW25" i="19" a="1"/>
  <c r="HW25" i="19" s="1"/>
  <c r="IM25" i="19" a="1"/>
  <c r="IM25" i="19" s="1"/>
  <c r="JC25" i="19" a="1"/>
  <c r="JC25" i="19" s="1"/>
  <c r="JS25" i="19" a="1"/>
  <c r="JS25" i="19" s="1"/>
  <c r="KI25" i="19" a="1"/>
  <c r="KI25" i="19" s="1"/>
  <c r="KY25" i="19" a="1"/>
  <c r="KY25" i="19" s="1"/>
  <c r="LO25" i="19" a="1"/>
  <c r="LO25" i="19" s="1"/>
  <c r="ME25" i="19" a="1"/>
  <c r="ME25" i="19" s="1"/>
  <c r="MU25" i="19" a="1"/>
  <c r="MU25" i="19" s="1"/>
  <c r="NK25" i="19" a="1"/>
  <c r="NK25" i="19" s="1"/>
  <c r="OA25" i="19" a="1"/>
  <c r="OA25" i="19" s="1"/>
  <c r="OQ25" i="19" a="1"/>
  <c r="OQ25" i="19" s="1"/>
  <c r="PG25" i="19" a="1"/>
  <c r="PG25" i="19" s="1"/>
  <c r="PW25" i="19" a="1"/>
  <c r="PW25" i="19" s="1"/>
  <c r="QM25" i="19" a="1"/>
  <c r="QM25" i="19" s="1"/>
  <c r="RC25" i="19" a="1"/>
  <c r="RC25" i="19" s="1"/>
  <c r="RS25" i="19" a="1"/>
  <c r="RS25" i="19" s="1"/>
  <c r="SI25" i="19" a="1"/>
  <c r="SI25" i="19" s="1"/>
  <c r="X25" i="19" a="1"/>
  <c r="X25" i="19" s="1"/>
  <c r="AN25" i="19" a="1"/>
  <c r="AN25" i="19" s="1"/>
  <c r="BD25" i="19" a="1"/>
  <c r="BD25" i="19" s="1"/>
  <c r="BT25" i="19" a="1"/>
  <c r="BT25" i="19" s="1"/>
  <c r="CJ25" i="19" a="1"/>
  <c r="CJ25" i="19" s="1"/>
  <c r="CZ25" i="19" a="1"/>
  <c r="CZ25" i="19" s="1"/>
  <c r="DP25" i="19" a="1"/>
  <c r="DP25" i="19" s="1"/>
  <c r="EF25" i="19" a="1"/>
  <c r="EF25" i="19" s="1"/>
  <c r="EV25" i="19" a="1"/>
  <c r="EV25" i="19" s="1"/>
  <c r="FL25" i="19" a="1"/>
  <c r="FL25" i="19" s="1"/>
  <c r="GB25" i="19" a="1"/>
  <c r="GB25" i="19" s="1"/>
  <c r="GR25" i="19" a="1"/>
  <c r="GR25" i="19" s="1"/>
  <c r="HH25" i="19" a="1"/>
  <c r="HH25" i="19" s="1"/>
  <c r="HX25" i="19" a="1"/>
  <c r="HX25" i="19" s="1"/>
  <c r="IN25" i="19" a="1"/>
  <c r="IN25" i="19" s="1"/>
  <c r="JD25" i="19" a="1"/>
  <c r="JD25" i="19" s="1"/>
  <c r="JT25" i="19" a="1"/>
  <c r="JT25" i="19" s="1"/>
  <c r="KJ25" i="19" a="1"/>
  <c r="KJ25" i="19" s="1"/>
  <c r="KZ25" i="19" a="1"/>
  <c r="KZ25" i="19" s="1"/>
  <c r="LP25" i="19" a="1"/>
  <c r="LP25" i="19" s="1"/>
  <c r="MF25" i="19" a="1"/>
  <c r="MF25" i="19" s="1"/>
  <c r="MV25" i="19" a="1"/>
  <c r="MV25" i="19" s="1"/>
  <c r="NL25" i="19" a="1"/>
  <c r="NL25" i="19" s="1"/>
  <c r="OB25" i="19" a="1"/>
  <c r="OB25" i="19" s="1"/>
  <c r="OR25" i="19" a="1"/>
  <c r="OR25" i="19" s="1"/>
  <c r="PH25" i="19" a="1"/>
  <c r="PH25" i="19" s="1"/>
  <c r="PX25" i="19" a="1"/>
  <c r="PX25" i="19" s="1"/>
  <c r="QN25" i="19" a="1"/>
  <c r="QN25" i="19" s="1"/>
  <c r="RD25" i="19" a="1"/>
  <c r="RD25" i="19" s="1"/>
  <c r="RT25" i="19" a="1"/>
  <c r="RT25" i="19" s="1"/>
  <c r="J25" i="19" l="1"/>
  <c r="G25" i="19"/>
  <c r="K47" i="18" l="1"/>
  <c r="G193" i="22" l="1"/>
  <c r="I190" i="22"/>
  <c r="I189" i="22"/>
  <c r="I188" i="22"/>
  <c r="I187" i="22"/>
  <c r="I186" i="22"/>
  <c r="I185" i="22"/>
  <c r="I184" i="22"/>
  <c r="I183" i="22"/>
  <c r="I182" i="22"/>
  <c r="I181" i="22"/>
  <c r="I180" i="22"/>
  <c r="I179" i="22"/>
  <c r="I178" i="22"/>
  <c r="I177" i="22"/>
  <c r="I176" i="22"/>
  <c r="I175" i="22"/>
  <c r="I174" i="22"/>
  <c r="I173" i="22"/>
  <c r="I172" i="22"/>
  <c r="I171" i="22"/>
  <c r="I170" i="22"/>
  <c r="I169" i="22"/>
  <c r="I168" i="22"/>
  <c r="I167" i="22"/>
  <c r="I166" i="22"/>
  <c r="I165" i="22"/>
  <c r="I164" i="22"/>
  <c r="I163" i="22"/>
  <c r="I162" i="22"/>
  <c r="I161" i="22"/>
  <c r="I160" i="22"/>
  <c r="I159" i="22"/>
  <c r="P56" i="17" l="1"/>
  <c r="O56" i="17"/>
  <c r="N56" i="17"/>
  <c r="M56" i="17"/>
  <c r="L56" i="17"/>
  <c r="K56" i="17"/>
  <c r="J56" i="17"/>
  <c r="I56" i="17"/>
  <c r="H56" i="17"/>
  <c r="G56" i="17"/>
  <c r="G102" i="17" l="1"/>
  <c r="K102" i="17"/>
  <c r="F102" i="17"/>
  <c r="I38" i="1" l="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11" i="1"/>
  <c r="K487" i="1" l="1"/>
  <c r="J487" i="1"/>
  <c r="I487" i="1"/>
  <c r="H487" i="1"/>
  <c r="G487" i="1"/>
  <c r="K482" i="1"/>
  <c r="J482" i="1"/>
  <c r="I482" i="1"/>
  <c r="H482" i="1"/>
  <c r="G482" i="1"/>
  <c r="G426" i="1"/>
  <c r="G421" i="1"/>
  <c r="K362" i="1"/>
  <c r="J362" i="1"/>
  <c r="I362" i="1"/>
  <c r="H362" i="1"/>
  <c r="G362" i="1"/>
  <c r="K357" i="1"/>
  <c r="J357" i="1"/>
  <c r="I357" i="1"/>
  <c r="H357" i="1"/>
  <c r="G357" i="1"/>
  <c r="AA299" i="1"/>
  <c r="Z299" i="1"/>
  <c r="Y299" i="1"/>
  <c r="X299" i="1"/>
  <c r="W299" i="1"/>
  <c r="V299" i="1"/>
  <c r="U299" i="1"/>
  <c r="T299" i="1"/>
  <c r="S299" i="1"/>
  <c r="R299" i="1"/>
  <c r="Q299" i="1"/>
  <c r="P299" i="1"/>
  <c r="O299" i="1"/>
  <c r="N299" i="1"/>
  <c r="M299" i="1"/>
  <c r="L299" i="1"/>
  <c r="K299" i="1"/>
  <c r="J299" i="1"/>
  <c r="G299" i="1"/>
  <c r="AA294" i="1"/>
  <c r="Z294" i="1"/>
  <c r="Y294" i="1"/>
  <c r="X294" i="1"/>
  <c r="W294" i="1"/>
  <c r="V294" i="1"/>
  <c r="U294" i="1"/>
  <c r="T294" i="1"/>
  <c r="S294" i="1"/>
  <c r="R294" i="1"/>
  <c r="Q294" i="1"/>
  <c r="P294" i="1"/>
  <c r="O294" i="1"/>
  <c r="N294" i="1"/>
  <c r="M294" i="1"/>
  <c r="L294" i="1"/>
  <c r="K294" i="1"/>
  <c r="J294" i="1"/>
  <c r="G294" i="1"/>
  <c r="G234" i="1"/>
  <c r="G229" i="1"/>
  <c r="AC164" i="1" a="1"/>
  <c r="AC164" i="1" s="1"/>
  <c r="Q229" i="1" s="1"/>
  <c r="T174" i="1"/>
  <c r="V174" i="1" s="1"/>
  <c r="G174" i="1"/>
  <c r="T169" i="1"/>
  <c r="V169" i="1" s="1"/>
  <c r="G169" i="1"/>
  <c r="N193" i="9"/>
  <c r="N188" i="9"/>
  <c r="K234" i="1" l="1"/>
  <c r="L234" i="1"/>
  <c r="N234" i="1"/>
  <c r="O234" i="1"/>
  <c r="H234" i="1"/>
  <c r="I234" i="1"/>
  <c r="J234" i="1"/>
  <c r="M234" i="1"/>
  <c r="P234" i="1"/>
  <c r="Q234" i="1"/>
  <c r="H229" i="1"/>
  <c r="I229" i="1"/>
  <c r="K229" i="1"/>
  <c r="L229" i="1"/>
  <c r="M229" i="1"/>
  <c r="N229" i="1"/>
  <c r="O229" i="1"/>
  <c r="P229" i="1"/>
  <c r="J229" i="1"/>
  <c r="H42" i="6" l="1"/>
  <c r="G42" i="6"/>
  <c r="E141" i="10"/>
  <c r="G108" i="10"/>
  <c r="G28" i="23"/>
  <c r="G79" i="23" s="1"/>
  <c r="I100" i="23" s="1"/>
  <c r="L35" i="28"/>
  <c r="T772" i="1"/>
  <c r="S772" i="1"/>
  <c r="G772" i="1"/>
  <c r="I725" i="1"/>
  <c r="I552" i="1"/>
  <c r="AD106" i="1"/>
  <c r="AC106" i="1"/>
  <c r="AB106" i="1"/>
  <c r="AA106" i="1"/>
  <c r="Z106" i="1"/>
  <c r="Y106" i="1"/>
  <c r="X106" i="1"/>
  <c r="W106" i="1"/>
  <c r="V106" i="1"/>
  <c r="U106" i="1"/>
  <c r="H106" i="1"/>
  <c r="T106" i="1" s="1"/>
  <c r="H52" i="1"/>
  <c r="H84" i="1" s="1"/>
  <c r="J188" i="23" l="1"/>
  <c r="I157" i="23"/>
  <c r="I130" i="23"/>
  <c r="Q16" i="22" l="1"/>
  <c r="V16" i="22" s="1"/>
  <c r="R16" i="22"/>
  <c r="W16" i="22" s="1"/>
  <c r="S16" i="22"/>
  <c r="X16" i="22" s="1"/>
  <c r="P16" i="22"/>
  <c r="U16" i="22" s="1"/>
  <c r="Q113" i="22"/>
  <c r="Q114" i="22" s="1"/>
  <c r="Q109" i="22"/>
  <c r="Q110" i="22" s="1"/>
  <c r="Q108" i="22"/>
  <c r="X108" i="22" s="1"/>
  <c r="X107" i="22"/>
  <c r="Y107" i="22"/>
  <c r="Z107" i="22"/>
  <c r="W107" i="22"/>
  <c r="H774" i="1"/>
  <c r="J53" i="1"/>
  <c r="K53" i="1"/>
  <c r="L53" i="1"/>
  <c r="M53" i="1"/>
  <c r="N53" i="1"/>
  <c r="O53" i="1"/>
  <c r="P53" i="1"/>
  <c r="I53" i="1"/>
  <c r="J553" i="1"/>
  <c r="K553" i="1"/>
  <c r="L553" i="1"/>
  <c r="M553" i="1"/>
  <c r="N553" i="1"/>
  <c r="O553" i="1"/>
  <c r="P553" i="1"/>
  <c r="Q553" i="1"/>
  <c r="X113" i="22" l="1"/>
  <c r="X109" i="22"/>
  <c r="Q111" i="22"/>
  <c r="X110" i="22"/>
  <c r="X114" i="22"/>
  <c r="Q115" i="22"/>
  <c r="R553" i="1"/>
  <c r="Q116" i="22" l="1"/>
  <c r="X115" i="22"/>
  <c r="Q112" i="22"/>
  <c r="X112" i="22" s="1"/>
  <c r="X111" i="22"/>
  <c r="H341" i="1"/>
  <c r="Q117" i="22" l="1"/>
  <c r="X117" i="22" s="1"/>
  <c r="X116" i="22"/>
  <c r="G528" i="1"/>
  <c r="K467" i="1"/>
  <c r="K528" i="1" s="1"/>
  <c r="J467" i="1"/>
  <c r="J528" i="1" s="1"/>
  <c r="I467" i="1"/>
  <c r="I528" i="1" s="1"/>
  <c r="H467" i="1"/>
  <c r="H528" i="1" s="1"/>
  <c r="G467" i="1"/>
  <c r="K403" i="1"/>
  <c r="J403" i="1"/>
  <c r="I403" i="1"/>
  <c r="H403" i="1"/>
  <c r="G403" i="1"/>
  <c r="AA340" i="1"/>
  <c r="Z340" i="1"/>
  <c r="Y340" i="1"/>
  <c r="X340" i="1"/>
  <c r="W340" i="1"/>
  <c r="V340" i="1"/>
  <c r="U340" i="1"/>
  <c r="T340" i="1"/>
  <c r="S340" i="1"/>
  <c r="R340" i="1"/>
  <c r="Q340" i="1"/>
  <c r="P340" i="1"/>
  <c r="O340" i="1"/>
  <c r="N340" i="1"/>
  <c r="M340" i="1"/>
  <c r="L340" i="1"/>
  <c r="K340" i="1"/>
  <c r="J340" i="1"/>
  <c r="G340" i="1"/>
  <c r="G275" i="1"/>
  <c r="G276" i="1"/>
  <c r="G274" i="1"/>
  <c r="T215" i="1"/>
  <c r="V215" i="1" s="1"/>
  <c r="G215" i="1"/>
  <c r="N215" i="1" s="1"/>
  <c r="R101" i="23"/>
  <c r="Q101" i="23"/>
  <c r="P101" i="23"/>
  <c r="O101" i="23"/>
  <c r="N101" i="23"/>
  <c r="M101" i="23"/>
  <c r="L101" i="23"/>
  <c r="K101" i="23"/>
  <c r="S101" i="23"/>
  <c r="T774" i="1"/>
  <c r="I774" i="1"/>
  <c r="J774" i="1"/>
  <c r="S767" i="1"/>
  <c r="H63" i="1"/>
  <c r="H62" i="1"/>
  <c r="H61" i="1"/>
  <c r="H60" i="1"/>
  <c r="H59" i="1"/>
  <c r="H58" i="1"/>
  <c r="H57" i="1"/>
  <c r="H56" i="1"/>
  <c r="H55" i="1"/>
  <c r="H54" i="1"/>
  <c r="H53" i="1"/>
  <c r="H51" i="1"/>
  <c r="H50" i="1"/>
  <c r="H49" i="1"/>
  <c r="H48" i="1"/>
  <c r="H47" i="1"/>
  <c r="H46" i="1"/>
  <c r="H45" i="1"/>
  <c r="S774" i="1" l="1"/>
  <c r="G43" i="6" l="1"/>
  <c r="G109" i="10"/>
  <c r="E142" i="10"/>
  <c r="G29" i="23"/>
  <c r="G80" i="23" s="1"/>
  <c r="I101" i="23" s="1"/>
  <c r="G774" i="1"/>
  <c r="I727" i="1"/>
  <c r="I553" i="1"/>
  <c r="H107" i="1"/>
  <c r="T107" i="1" s="1"/>
  <c r="U107" i="1"/>
  <c r="V107" i="1"/>
  <c r="W107" i="1"/>
  <c r="X107" i="1"/>
  <c r="Y107" i="1"/>
  <c r="Z107" i="1"/>
  <c r="AA107" i="1"/>
  <c r="AB107" i="1"/>
  <c r="AC107" i="1"/>
  <c r="AD107" i="1"/>
  <c r="H85" i="1"/>
  <c r="L29" i="28"/>
  <c r="L30" i="28"/>
  <c r="L31" i="28"/>
  <c r="L32" i="28"/>
  <c r="L33" i="28"/>
  <c r="L34" i="28"/>
  <c r="L36" i="28"/>
  <c r="L37" i="28"/>
  <c r="L38" i="28"/>
  <c r="L39" i="28"/>
  <c r="L40" i="28"/>
  <c r="L41" i="28"/>
  <c r="L42" i="28"/>
  <c r="L43" i="28"/>
  <c r="L44" i="28"/>
  <c r="L45" i="28"/>
  <c r="L46" i="28"/>
  <c r="L28" i="28"/>
  <c r="J189" i="23" l="1"/>
  <c r="I158" i="23"/>
  <c r="I131" i="23"/>
  <c r="H95" i="1" l="1"/>
  <c r="H94" i="1"/>
  <c r="H93" i="1"/>
  <c r="H92" i="1"/>
  <c r="H91" i="1"/>
  <c r="H90" i="1"/>
  <c r="H89" i="1"/>
  <c r="H88" i="1"/>
  <c r="H87" i="1"/>
  <c r="H86" i="1"/>
  <c r="H83" i="1"/>
  <c r="H82" i="1"/>
  <c r="H81" i="1"/>
  <c r="H80" i="1"/>
  <c r="H79" i="1"/>
  <c r="H78" i="1"/>
  <c r="H77" i="1"/>
  <c r="AT348" i="9"/>
  <c r="AT349" i="9"/>
  <c r="AS357" i="9" s="1"/>
  <c r="AT350" i="9"/>
  <c r="AT351" i="9"/>
  <c r="AT352" i="9"/>
  <c r="AT353" i="9"/>
  <c r="AT354" i="9"/>
  <c r="AT347" i="9"/>
  <c r="AI349" i="9" a="1"/>
  <c r="AI349" i="9" s="1"/>
  <c r="AI350" i="9" a="1"/>
  <c r="AI350" i="9" s="1"/>
  <c r="AI351" i="9" a="1"/>
  <c r="AI351" i="9" s="1"/>
  <c r="AI352" i="9" a="1"/>
  <c r="AI352" i="9" s="1"/>
  <c r="AI353" i="9" a="1"/>
  <c r="AI353" i="9" s="1"/>
  <c r="AI354" i="9" a="1"/>
  <c r="AI354" i="9" s="1"/>
  <c r="AI355" i="9" a="1"/>
  <c r="AI355" i="9" s="1"/>
  <c r="AI356" i="9" a="1"/>
  <c r="AI356" i="9" s="1"/>
  <c r="AI357" i="9" a="1"/>
  <c r="AI357" i="9" s="1"/>
  <c r="AI348" i="9" a="1"/>
  <c r="AI348" i="9" s="1"/>
  <c r="AK348" i="9" a="1"/>
  <c r="AK348" i="9" s="1"/>
  <c r="AL348" i="9" s="1" a="1"/>
  <c r="AL348" i="9" s="1"/>
  <c r="M621" i="27"/>
  <c r="N621" i="27"/>
  <c r="O621" i="27"/>
  <c r="P621" i="27"/>
  <c r="Q621" i="27"/>
  <c r="R621" i="27"/>
  <c r="S621" i="27"/>
  <c r="T621" i="27"/>
  <c r="U621" i="27"/>
  <c r="V621" i="27"/>
  <c r="J77" i="27"/>
  <c r="M450" i="27"/>
  <c r="N450" i="27"/>
  <c r="O450" i="27"/>
  <c r="P450" i="27"/>
  <c r="Q450" i="27"/>
  <c r="R450" i="27"/>
  <c r="S450" i="27"/>
  <c r="T450" i="27"/>
  <c r="U450" i="27"/>
  <c r="V450" i="27"/>
  <c r="M451" i="27"/>
  <c r="N451" i="27"/>
  <c r="O451" i="27"/>
  <c r="P451" i="27"/>
  <c r="Q451" i="27"/>
  <c r="R451" i="27"/>
  <c r="S451" i="27"/>
  <c r="T451" i="27"/>
  <c r="U451" i="27"/>
  <c r="V451" i="27"/>
  <c r="M452" i="27"/>
  <c r="N452" i="27"/>
  <c r="O452" i="27"/>
  <c r="P452" i="27"/>
  <c r="Q452" i="27"/>
  <c r="R452" i="27"/>
  <c r="S452" i="27"/>
  <c r="T452" i="27"/>
  <c r="U452" i="27"/>
  <c r="V452" i="27"/>
  <c r="M453" i="27"/>
  <c r="N453" i="27"/>
  <c r="O453" i="27"/>
  <c r="P453" i="27"/>
  <c r="Q453" i="27"/>
  <c r="R453" i="27"/>
  <c r="S453" i="27"/>
  <c r="T453" i="27"/>
  <c r="U453" i="27"/>
  <c r="V453" i="27"/>
  <c r="M454" i="27"/>
  <c r="N454" i="27"/>
  <c r="O454" i="27"/>
  <c r="P454" i="27"/>
  <c r="Q454" i="27"/>
  <c r="R454" i="27"/>
  <c r="S454" i="27"/>
  <c r="T454" i="27"/>
  <c r="U454" i="27"/>
  <c r="V454" i="27"/>
  <c r="M455" i="27"/>
  <c r="N455" i="27"/>
  <c r="O455" i="27"/>
  <c r="P455" i="27"/>
  <c r="Q455" i="27"/>
  <c r="R455" i="27"/>
  <c r="S455" i="27"/>
  <c r="T455" i="27"/>
  <c r="U455" i="27"/>
  <c r="V455" i="27"/>
  <c r="M456" i="27"/>
  <c r="N456" i="27"/>
  <c r="O456" i="27"/>
  <c r="P456" i="27"/>
  <c r="Q456" i="27"/>
  <c r="R456" i="27"/>
  <c r="S456" i="27"/>
  <c r="T456" i="27"/>
  <c r="U456" i="27"/>
  <c r="V456" i="27"/>
  <c r="M457" i="27"/>
  <c r="N457" i="27"/>
  <c r="O457" i="27"/>
  <c r="P457" i="27"/>
  <c r="Q457" i="27"/>
  <c r="R457" i="27"/>
  <c r="S457" i="27"/>
  <c r="T457" i="27"/>
  <c r="U457" i="27"/>
  <c r="V457" i="27"/>
  <c r="M458" i="27"/>
  <c r="N458" i="27"/>
  <c r="O458" i="27"/>
  <c r="P458" i="27"/>
  <c r="Q458" i="27"/>
  <c r="R458" i="27"/>
  <c r="S458" i="27"/>
  <c r="T458" i="27"/>
  <c r="U458" i="27"/>
  <c r="V458" i="27"/>
  <c r="N449" i="27"/>
  <c r="O449" i="27"/>
  <c r="P449" i="27"/>
  <c r="Q449" i="27"/>
  <c r="R449" i="27"/>
  <c r="S449" i="27"/>
  <c r="T449" i="27"/>
  <c r="U449" i="27"/>
  <c r="V449" i="27"/>
  <c r="M449" i="27"/>
  <c r="K450" i="27"/>
  <c r="K451" i="27"/>
  <c r="K452" i="27"/>
  <c r="K453" i="27"/>
  <c r="K454" i="27"/>
  <c r="K455" i="27"/>
  <c r="K456" i="27"/>
  <c r="K457" i="27"/>
  <c r="K458" i="27"/>
  <c r="K449" i="27"/>
  <c r="AJ348" i="9" l="1"/>
  <c r="U32" i="17"/>
  <c r="H26" i="17"/>
  <c r="M26" i="17" l="1"/>
  <c r="J26" i="17"/>
  <c r="L26" i="17" s="1"/>
  <c r="N26" i="17" s="1"/>
  <c r="I26" i="17"/>
  <c r="U784" i="9" l="1"/>
  <c r="T784" i="9"/>
  <c r="S784" i="9"/>
  <c r="R784" i="9"/>
  <c r="Q784" i="9"/>
  <c r="P784" i="9"/>
  <c r="O784" i="9"/>
  <c r="N784" i="9"/>
  <c r="M784" i="9"/>
  <c r="U783" i="9"/>
  <c r="T783" i="9"/>
  <c r="S783" i="9"/>
  <c r="R783" i="9"/>
  <c r="Q783" i="9"/>
  <c r="P783" i="9"/>
  <c r="O783" i="9"/>
  <c r="N783" i="9"/>
  <c r="M783" i="9"/>
  <c r="U782" i="9"/>
  <c r="T782" i="9"/>
  <c r="S782" i="9"/>
  <c r="R782" i="9"/>
  <c r="Q782" i="9"/>
  <c r="P782" i="9"/>
  <c r="O782" i="9"/>
  <c r="N782" i="9"/>
  <c r="M782" i="9"/>
  <c r="U781" i="9"/>
  <c r="T781" i="9"/>
  <c r="S781" i="9"/>
  <c r="R781" i="9"/>
  <c r="Q781" i="9"/>
  <c r="P781" i="9"/>
  <c r="O781" i="9"/>
  <c r="N781" i="9"/>
  <c r="M781" i="9"/>
  <c r="U780" i="9"/>
  <c r="T780" i="9"/>
  <c r="S780" i="9"/>
  <c r="R780" i="9"/>
  <c r="Q780" i="9"/>
  <c r="P780" i="9"/>
  <c r="O780" i="9"/>
  <c r="N780" i="9"/>
  <c r="M780" i="9"/>
  <c r="U779" i="9"/>
  <c r="T779" i="9"/>
  <c r="S779" i="9"/>
  <c r="R779" i="9"/>
  <c r="Q779" i="9"/>
  <c r="P779" i="9"/>
  <c r="O779" i="9"/>
  <c r="N779" i="9"/>
  <c r="M779" i="9"/>
  <c r="U778" i="9"/>
  <c r="T778" i="9"/>
  <c r="S778" i="9"/>
  <c r="R778" i="9"/>
  <c r="Q778" i="9"/>
  <c r="P778" i="9"/>
  <c r="O778" i="9"/>
  <c r="N778" i="9"/>
  <c r="M778" i="9"/>
  <c r="U777" i="9"/>
  <c r="T777" i="9"/>
  <c r="S777" i="9"/>
  <c r="R777" i="9"/>
  <c r="Q777" i="9"/>
  <c r="P777" i="9"/>
  <c r="O777" i="9"/>
  <c r="N777" i="9"/>
  <c r="M777" i="9"/>
  <c r="U776" i="9"/>
  <c r="T776" i="9"/>
  <c r="S776" i="9"/>
  <c r="R776" i="9"/>
  <c r="P776" i="9"/>
  <c r="O776" i="9"/>
  <c r="N776" i="9"/>
  <c r="M776" i="9"/>
  <c r="Q776" i="9"/>
  <c r="G206" i="27" l="1"/>
  <c r="G221" i="9"/>
  <c r="G591" i="1" l="1"/>
  <c r="H53" i="6" l="1"/>
  <c r="H52" i="6"/>
  <c r="H48" i="6"/>
  <c r="H47" i="6"/>
  <c r="H45" i="6"/>
  <c r="H44" i="6"/>
  <c r="H51" i="6"/>
  <c r="H50" i="6"/>
  <c r="H49" i="6"/>
  <c r="H41" i="6"/>
  <c r="H40" i="6"/>
  <c r="H39" i="6"/>
  <c r="H37" i="6"/>
  <c r="H36" i="6"/>
  <c r="H35" i="6"/>
  <c r="H43" i="6" l="1"/>
  <c r="J140" i="1"/>
  <c r="T792" i="1"/>
  <c r="T791" i="1"/>
  <c r="T790" i="1"/>
  <c r="T789" i="1"/>
  <c r="T788" i="1"/>
  <c r="T787" i="1"/>
  <c r="T786" i="1"/>
  <c r="T785" i="1"/>
  <c r="T784" i="1"/>
  <c r="T783" i="1"/>
  <c r="T782" i="1"/>
  <c r="T781" i="1"/>
  <c r="T780" i="1"/>
  <c r="T779" i="1"/>
  <c r="T778" i="1"/>
  <c r="T777" i="1"/>
  <c r="T776" i="1"/>
  <c r="T775" i="1"/>
  <c r="T773" i="1"/>
  <c r="T771" i="1"/>
  <c r="T770" i="1"/>
  <c r="T769" i="1"/>
  <c r="T768" i="1"/>
  <c r="T767" i="1"/>
  <c r="T766" i="1"/>
  <c r="T765" i="1"/>
  <c r="T764" i="1"/>
  <c r="T763" i="1"/>
  <c r="T762" i="1"/>
  <c r="T761" i="1"/>
  <c r="S792" i="1"/>
  <c r="S791" i="1"/>
  <c r="S790" i="1"/>
  <c r="S789" i="1"/>
  <c r="S788" i="1"/>
  <c r="S787" i="1"/>
  <c r="S786" i="1"/>
  <c r="S785" i="1"/>
  <c r="S784" i="1"/>
  <c r="S783" i="1"/>
  <c r="S782" i="1"/>
  <c r="S781" i="1"/>
  <c r="S780" i="1"/>
  <c r="S779" i="1"/>
  <c r="S778" i="1"/>
  <c r="S777" i="1"/>
  <c r="S776" i="1"/>
  <c r="S775" i="1"/>
  <c r="S773" i="1"/>
  <c r="S771" i="1"/>
  <c r="S770" i="1"/>
  <c r="S769" i="1"/>
  <c r="S768" i="1"/>
  <c r="S766" i="1"/>
  <c r="S765" i="1"/>
  <c r="S764" i="1"/>
  <c r="S763" i="1"/>
  <c r="S762" i="1"/>
  <c r="S761" i="1"/>
  <c r="I659" i="1"/>
  <c r="J659" i="1"/>
  <c r="K659" i="1"/>
  <c r="L659" i="1"/>
  <c r="M659" i="1"/>
  <c r="N659" i="1"/>
  <c r="O659" i="1"/>
  <c r="P659" i="1"/>
  <c r="Q659" i="1"/>
  <c r="I660" i="1"/>
  <c r="J660" i="1"/>
  <c r="K660" i="1"/>
  <c r="L660" i="1"/>
  <c r="M660" i="1"/>
  <c r="N660" i="1"/>
  <c r="O660" i="1"/>
  <c r="P660" i="1"/>
  <c r="Q660" i="1"/>
  <c r="I661" i="1"/>
  <c r="J661" i="1"/>
  <c r="K661" i="1"/>
  <c r="L661" i="1"/>
  <c r="M661" i="1"/>
  <c r="N661" i="1"/>
  <c r="O661" i="1"/>
  <c r="P661" i="1"/>
  <c r="Q661" i="1"/>
  <c r="I662" i="1"/>
  <c r="J662" i="1"/>
  <c r="K662" i="1"/>
  <c r="L662" i="1"/>
  <c r="M662" i="1"/>
  <c r="N662" i="1"/>
  <c r="O662" i="1"/>
  <c r="P662" i="1"/>
  <c r="Q662" i="1"/>
  <c r="J658" i="1"/>
  <c r="K658" i="1"/>
  <c r="L658" i="1"/>
  <c r="M658" i="1"/>
  <c r="N658" i="1"/>
  <c r="O658" i="1"/>
  <c r="P658" i="1"/>
  <c r="Q658" i="1"/>
  <c r="I658" i="1"/>
  <c r="H486" i="1"/>
  <c r="H488" i="1" l="1"/>
  <c r="I488" i="1"/>
  <c r="J488" i="1"/>
  <c r="K488" i="1"/>
  <c r="J436" i="1" l="1"/>
  <c r="J497" i="1" s="1"/>
  <c r="J435" i="1"/>
  <c r="J496" i="1" s="1"/>
  <c r="J464" i="1"/>
  <c r="J525" i="1" s="1"/>
  <c r="J463" i="1"/>
  <c r="J524" i="1" s="1"/>
  <c r="J447" i="1"/>
  <c r="J508" i="1" s="1"/>
  <c r="J446" i="1"/>
  <c r="J507" i="1" s="1"/>
  <c r="J441" i="1"/>
  <c r="J502" i="1" s="1"/>
  <c r="J440" i="1"/>
  <c r="J501" i="1" s="1"/>
  <c r="J460" i="1"/>
  <c r="J521" i="1" s="1"/>
  <c r="J459" i="1"/>
  <c r="J520" i="1" s="1"/>
  <c r="J434" i="1"/>
  <c r="J495" i="1" s="1"/>
  <c r="J433" i="1"/>
  <c r="J494" i="1" s="1"/>
  <c r="I433" i="1"/>
  <c r="I494" i="1" s="1"/>
  <c r="H428" i="1"/>
  <c r="H489" i="1" s="1"/>
  <c r="I428" i="1"/>
  <c r="I489" i="1" s="1"/>
  <c r="J428" i="1"/>
  <c r="J489" i="1" s="1"/>
  <c r="K428" i="1"/>
  <c r="K489" i="1" s="1"/>
  <c r="H429" i="1"/>
  <c r="H490" i="1" s="1"/>
  <c r="I429" i="1"/>
  <c r="I490" i="1" s="1"/>
  <c r="J429" i="1"/>
  <c r="J490" i="1" s="1"/>
  <c r="K429" i="1"/>
  <c r="K490" i="1" s="1"/>
  <c r="H430" i="1"/>
  <c r="H491" i="1" s="1"/>
  <c r="I430" i="1"/>
  <c r="I491" i="1" s="1"/>
  <c r="J430" i="1"/>
  <c r="J491" i="1" s="1"/>
  <c r="K430" i="1"/>
  <c r="K491" i="1" s="1"/>
  <c r="H431" i="1"/>
  <c r="H492" i="1" s="1"/>
  <c r="I431" i="1"/>
  <c r="J431" i="1"/>
  <c r="K431" i="1"/>
  <c r="K492" i="1" s="1"/>
  <c r="H432" i="1"/>
  <c r="H493" i="1" s="1"/>
  <c r="I432" i="1"/>
  <c r="I493" i="1" s="1"/>
  <c r="J432" i="1"/>
  <c r="K432" i="1"/>
  <c r="K493" i="1" s="1"/>
  <c r="H433" i="1"/>
  <c r="H494" i="1" s="1"/>
  <c r="K433" i="1"/>
  <c r="K494" i="1" s="1"/>
  <c r="H434" i="1"/>
  <c r="H495" i="1" s="1"/>
  <c r="I434" i="1"/>
  <c r="I495" i="1" s="1"/>
  <c r="K434" i="1"/>
  <c r="K495" i="1" s="1"/>
  <c r="H435" i="1"/>
  <c r="I435" i="1"/>
  <c r="I496" i="1" s="1"/>
  <c r="K435" i="1"/>
  <c r="K496" i="1" s="1"/>
  <c r="H436" i="1"/>
  <c r="H497" i="1" s="1"/>
  <c r="I436" i="1"/>
  <c r="K436" i="1"/>
  <c r="K497" i="1" s="1"/>
  <c r="H437" i="1"/>
  <c r="H498" i="1" s="1"/>
  <c r="I437" i="1"/>
  <c r="I498" i="1" s="1"/>
  <c r="J437" i="1"/>
  <c r="J498" i="1" s="1"/>
  <c r="K437" i="1"/>
  <c r="K498" i="1" s="1"/>
  <c r="H438" i="1"/>
  <c r="H499" i="1" s="1"/>
  <c r="I438" i="1"/>
  <c r="I499" i="1" s="1"/>
  <c r="J438" i="1"/>
  <c r="J499" i="1" s="1"/>
  <c r="K438" i="1"/>
  <c r="K499" i="1" s="1"/>
  <c r="H439" i="1"/>
  <c r="H500" i="1" s="1"/>
  <c r="I439" i="1"/>
  <c r="I500" i="1" s="1"/>
  <c r="J439" i="1"/>
  <c r="J500" i="1" s="1"/>
  <c r="K439" i="1"/>
  <c r="K500" i="1" s="1"/>
  <c r="H440" i="1"/>
  <c r="H501" i="1" s="1"/>
  <c r="I440" i="1"/>
  <c r="I501" i="1" s="1"/>
  <c r="K440" i="1"/>
  <c r="H441" i="1"/>
  <c r="I441" i="1"/>
  <c r="K441" i="1"/>
  <c r="K502" i="1" s="1"/>
  <c r="H442" i="1"/>
  <c r="I442" i="1"/>
  <c r="I503" i="1" s="1"/>
  <c r="J442" i="1"/>
  <c r="J503" i="1" s="1"/>
  <c r="K442" i="1"/>
  <c r="K503" i="1" s="1"/>
  <c r="H443" i="1"/>
  <c r="H504" i="1" s="1"/>
  <c r="I443" i="1"/>
  <c r="I504" i="1" s="1"/>
  <c r="J443" i="1"/>
  <c r="J504" i="1" s="1"/>
  <c r="K443" i="1"/>
  <c r="K504" i="1" s="1"/>
  <c r="H444" i="1"/>
  <c r="H505" i="1" s="1"/>
  <c r="I444" i="1"/>
  <c r="I505" i="1" s="1"/>
  <c r="J444" i="1"/>
  <c r="J505" i="1" s="1"/>
  <c r="K444" i="1"/>
  <c r="K505" i="1" s="1"/>
  <c r="H445" i="1"/>
  <c r="I445" i="1"/>
  <c r="I506" i="1" s="1"/>
  <c r="J445" i="1"/>
  <c r="J506" i="1" s="1"/>
  <c r="K445" i="1"/>
  <c r="H446" i="1"/>
  <c r="I446" i="1"/>
  <c r="I507" i="1" s="1"/>
  <c r="K446" i="1"/>
  <c r="H447" i="1"/>
  <c r="H508" i="1" s="1"/>
  <c r="I447" i="1"/>
  <c r="K447" i="1"/>
  <c r="K508" i="1" s="1"/>
  <c r="H448" i="1"/>
  <c r="H509" i="1" s="1"/>
  <c r="I448" i="1"/>
  <c r="I509" i="1" s="1"/>
  <c r="J448" i="1"/>
  <c r="J509" i="1" s="1"/>
  <c r="K448" i="1"/>
  <c r="K509" i="1" s="1"/>
  <c r="H449" i="1"/>
  <c r="H510" i="1" s="1"/>
  <c r="I449" i="1"/>
  <c r="I510" i="1" s="1"/>
  <c r="J449" i="1"/>
  <c r="J510" i="1" s="1"/>
  <c r="K449" i="1"/>
  <c r="K510" i="1" s="1"/>
  <c r="H450" i="1"/>
  <c r="H511" i="1" s="1"/>
  <c r="I450" i="1"/>
  <c r="J450" i="1"/>
  <c r="J511" i="1" s="1"/>
  <c r="K450" i="1"/>
  <c r="H451" i="1"/>
  <c r="H512" i="1" s="1"/>
  <c r="I451" i="1"/>
  <c r="J451" i="1"/>
  <c r="K451" i="1"/>
  <c r="H452" i="1"/>
  <c r="H513" i="1" s="1"/>
  <c r="I452" i="1"/>
  <c r="I513" i="1" s="1"/>
  <c r="J452" i="1"/>
  <c r="J513" i="1" s="1"/>
  <c r="K452" i="1"/>
  <c r="H453" i="1"/>
  <c r="H514" i="1" s="1"/>
  <c r="I453" i="1"/>
  <c r="I514" i="1" s="1"/>
  <c r="J453" i="1"/>
  <c r="J514" i="1" s="1"/>
  <c r="K453" i="1"/>
  <c r="K514" i="1" s="1"/>
  <c r="H454" i="1"/>
  <c r="H515" i="1" s="1"/>
  <c r="I454" i="1"/>
  <c r="I515" i="1" s="1"/>
  <c r="J454" i="1"/>
  <c r="K454" i="1"/>
  <c r="K515" i="1" s="1"/>
  <c r="H455" i="1"/>
  <c r="H516" i="1" s="1"/>
  <c r="I455" i="1"/>
  <c r="I516" i="1" s="1"/>
  <c r="J455" i="1"/>
  <c r="J516" i="1" s="1"/>
  <c r="K455" i="1"/>
  <c r="H456" i="1"/>
  <c r="I456" i="1"/>
  <c r="I517" i="1" s="1"/>
  <c r="J456" i="1"/>
  <c r="K456" i="1"/>
  <c r="H457" i="1"/>
  <c r="H518" i="1" s="1"/>
  <c r="I457" i="1"/>
  <c r="I518" i="1" s="1"/>
  <c r="J457" i="1"/>
  <c r="K457" i="1"/>
  <c r="H458" i="1"/>
  <c r="H519" i="1" s="1"/>
  <c r="I458" i="1"/>
  <c r="I519" i="1" s="1"/>
  <c r="J458" i="1"/>
  <c r="J519" i="1" s="1"/>
  <c r="K458" i="1"/>
  <c r="K519" i="1" s="1"/>
  <c r="H459" i="1"/>
  <c r="H520" i="1" s="1"/>
  <c r="I459" i="1"/>
  <c r="I520" i="1" s="1"/>
  <c r="K459" i="1"/>
  <c r="K520" i="1" s="1"/>
  <c r="H460" i="1"/>
  <c r="H521" i="1" s="1"/>
  <c r="I460" i="1"/>
  <c r="K460" i="1"/>
  <c r="H461" i="1"/>
  <c r="H522" i="1" s="1"/>
  <c r="I461" i="1"/>
  <c r="I522" i="1" s="1"/>
  <c r="J461" i="1"/>
  <c r="J522" i="1" s="1"/>
  <c r="K461" i="1"/>
  <c r="H462" i="1"/>
  <c r="H523" i="1" s="1"/>
  <c r="I462" i="1"/>
  <c r="I523" i="1" s="1"/>
  <c r="J462" i="1"/>
  <c r="J523" i="1" s="1"/>
  <c r="K462" i="1"/>
  <c r="H463" i="1"/>
  <c r="H524" i="1" s="1"/>
  <c r="I463" i="1"/>
  <c r="I524" i="1" s="1"/>
  <c r="K463" i="1"/>
  <c r="K524" i="1" s="1"/>
  <c r="H464" i="1"/>
  <c r="H525" i="1" s="1"/>
  <c r="I464" i="1"/>
  <c r="I525" i="1" s="1"/>
  <c r="K464" i="1"/>
  <c r="K525" i="1" s="1"/>
  <c r="H465" i="1"/>
  <c r="H526" i="1" s="1"/>
  <c r="I465" i="1"/>
  <c r="J465" i="1"/>
  <c r="J526" i="1" s="1"/>
  <c r="K465" i="1"/>
  <c r="H466" i="1"/>
  <c r="I466" i="1"/>
  <c r="J466" i="1"/>
  <c r="K466" i="1"/>
  <c r="K527" i="1" s="1"/>
  <c r="H468" i="1"/>
  <c r="I468" i="1"/>
  <c r="I529" i="1" s="1"/>
  <c r="J468" i="1"/>
  <c r="K468" i="1"/>
  <c r="K529" i="1" s="1"/>
  <c r="I415" i="1"/>
  <c r="J415" i="1"/>
  <c r="K415" i="1"/>
  <c r="H415" i="1"/>
  <c r="J373" i="1"/>
  <c r="H352" i="1"/>
  <c r="I352" i="1"/>
  <c r="J352" i="1"/>
  <c r="K352" i="1"/>
  <c r="H353" i="1"/>
  <c r="I353" i="1"/>
  <c r="J353" i="1"/>
  <c r="K353" i="1"/>
  <c r="H354" i="1"/>
  <c r="I354" i="1"/>
  <c r="J354" i="1"/>
  <c r="K354" i="1"/>
  <c r="H355" i="1"/>
  <c r="I355" i="1"/>
  <c r="J355" i="1"/>
  <c r="K355" i="1"/>
  <c r="H356" i="1"/>
  <c r="I356" i="1"/>
  <c r="J356" i="1"/>
  <c r="K356" i="1"/>
  <c r="H358" i="1"/>
  <c r="I358" i="1"/>
  <c r="J358" i="1"/>
  <c r="K358" i="1"/>
  <c r="H359" i="1"/>
  <c r="I359" i="1"/>
  <c r="J359" i="1"/>
  <c r="K359" i="1"/>
  <c r="H360" i="1"/>
  <c r="I360" i="1"/>
  <c r="J360" i="1"/>
  <c r="K360" i="1"/>
  <c r="H361" i="1"/>
  <c r="I361" i="1"/>
  <c r="J361" i="1"/>
  <c r="K361" i="1"/>
  <c r="H363" i="1"/>
  <c r="I363" i="1"/>
  <c r="J363" i="1"/>
  <c r="K363" i="1"/>
  <c r="H364" i="1"/>
  <c r="I364" i="1"/>
  <c r="J364" i="1"/>
  <c r="K364" i="1"/>
  <c r="H365" i="1"/>
  <c r="I365" i="1"/>
  <c r="J365" i="1"/>
  <c r="K365" i="1"/>
  <c r="K366" i="1"/>
  <c r="H367" i="1"/>
  <c r="I367" i="1"/>
  <c r="J367" i="1"/>
  <c r="K367" i="1"/>
  <c r="K368" i="1"/>
  <c r="H369" i="1"/>
  <c r="I369" i="1"/>
  <c r="J369" i="1"/>
  <c r="K369" i="1"/>
  <c r="K370" i="1"/>
  <c r="H371" i="1"/>
  <c r="I371" i="1"/>
  <c r="J371" i="1"/>
  <c r="K371" i="1"/>
  <c r="K372" i="1"/>
  <c r="H373" i="1"/>
  <c r="I373" i="1"/>
  <c r="K373" i="1"/>
  <c r="H374" i="1"/>
  <c r="I374" i="1"/>
  <c r="J374" i="1"/>
  <c r="K374" i="1"/>
  <c r="H375" i="1"/>
  <c r="I375" i="1"/>
  <c r="J375" i="1"/>
  <c r="K375" i="1"/>
  <c r="H376" i="1"/>
  <c r="I376" i="1"/>
  <c r="J376" i="1"/>
  <c r="K376" i="1"/>
  <c r="K377" i="1"/>
  <c r="H378" i="1"/>
  <c r="I378" i="1"/>
  <c r="J378" i="1"/>
  <c r="K378" i="1"/>
  <c r="H379" i="1"/>
  <c r="I379" i="1"/>
  <c r="J379" i="1"/>
  <c r="K379" i="1"/>
  <c r="H380" i="1"/>
  <c r="I380" i="1"/>
  <c r="J380" i="1"/>
  <c r="K380" i="1"/>
  <c r="K381" i="1"/>
  <c r="H382" i="1"/>
  <c r="I382" i="1"/>
  <c r="J382" i="1"/>
  <c r="K382" i="1"/>
  <c r="K383" i="1"/>
  <c r="H384" i="1"/>
  <c r="I384" i="1"/>
  <c r="J384" i="1"/>
  <c r="K384" i="1"/>
  <c r="K385" i="1"/>
  <c r="H386" i="1"/>
  <c r="I386" i="1"/>
  <c r="J386" i="1"/>
  <c r="K386" i="1"/>
  <c r="K387" i="1"/>
  <c r="H388" i="1"/>
  <c r="I388" i="1"/>
  <c r="J388" i="1"/>
  <c r="K388" i="1"/>
  <c r="K389" i="1"/>
  <c r="H390" i="1"/>
  <c r="I390" i="1"/>
  <c r="J390" i="1"/>
  <c r="K390" i="1"/>
  <c r="K391" i="1"/>
  <c r="H392" i="1"/>
  <c r="I392" i="1"/>
  <c r="J392" i="1"/>
  <c r="K392" i="1"/>
  <c r="H393" i="1"/>
  <c r="I393" i="1"/>
  <c r="J393" i="1"/>
  <c r="K393" i="1"/>
  <c r="K394" i="1"/>
  <c r="H395" i="1"/>
  <c r="I395" i="1"/>
  <c r="J395" i="1"/>
  <c r="K395" i="1"/>
  <c r="K396" i="1"/>
  <c r="H397" i="1"/>
  <c r="I397" i="1"/>
  <c r="J397" i="1"/>
  <c r="K397" i="1"/>
  <c r="K398" i="1"/>
  <c r="H399" i="1"/>
  <c r="I399" i="1"/>
  <c r="J399" i="1"/>
  <c r="K399" i="1"/>
  <c r="K400" i="1"/>
  <c r="H401" i="1"/>
  <c r="I401" i="1"/>
  <c r="J401" i="1"/>
  <c r="K401" i="1"/>
  <c r="H402" i="1"/>
  <c r="I402" i="1"/>
  <c r="J402" i="1"/>
  <c r="K402" i="1"/>
  <c r="H404" i="1"/>
  <c r="I404" i="1"/>
  <c r="J404" i="1"/>
  <c r="K404" i="1"/>
  <c r="K351" i="1"/>
  <c r="I351" i="1"/>
  <c r="J351" i="1"/>
  <c r="H351" i="1"/>
  <c r="AA341" i="1"/>
  <c r="AA339" i="1"/>
  <c r="AA338" i="1"/>
  <c r="AA337" i="1"/>
  <c r="AA336" i="1"/>
  <c r="AA335" i="1"/>
  <c r="AA334" i="1"/>
  <c r="AA333" i="1"/>
  <c r="AA332" i="1"/>
  <c r="AA331" i="1"/>
  <c r="AA330" i="1"/>
  <c r="AA329" i="1"/>
  <c r="AA328" i="1"/>
  <c r="AA327" i="1"/>
  <c r="AA326" i="1"/>
  <c r="AA325" i="1"/>
  <c r="AA324" i="1"/>
  <c r="AA323" i="1"/>
  <c r="AA322" i="1"/>
  <c r="AA321" i="1"/>
  <c r="AA320" i="1"/>
  <c r="AA319" i="1"/>
  <c r="AA318" i="1"/>
  <c r="AA317" i="1"/>
  <c r="AA316" i="1"/>
  <c r="AA315" i="1"/>
  <c r="AA314" i="1"/>
  <c r="AA313" i="1"/>
  <c r="AA312" i="1"/>
  <c r="AA311" i="1"/>
  <c r="AA310" i="1"/>
  <c r="AA309" i="1"/>
  <c r="AA308" i="1"/>
  <c r="AA307" i="1"/>
  <c r="AA306" i="1"/>
  <c r="AA305" i="1"/>
  <c r="AA304" i="1"/>
  <c r="AA303" i="1"/>
  <c r="AA302" i="1"/>
  <c r="AA301" i="1"/>
  <c r="AA300" i="1"/>
  <c r="AA298" i="1"/>
  <c r="AA297" i="1"/>
  <c r="AA296" i="1"/>
  <c r="AA295" i="1"/>
  <c r="AA293" i="1"/>
  <c r="AA292" i="1"/>
  <c r="AA291" i="1"/>
  <c r="AA290" i="1"/>
  <c r="AA289" i="1"/>
  <c r="AA288" i="1"/>
  <c r="Y341" i="1"/>
  <c r="Y339" i="1"/>
  <c r="Y338" i="1"/>
  <c r="Y337" i="1"/>
  <c r="Y336" i="1"/>
  <c r="Y335" i="1"/>
  <c r="Y334" i="1"/>
  <c r="Y333" i="1"/>
  <c r="Y332" i="1"/>
  <c r="Y331" i="1"/>
  <c r="Y330" i="1"/>
  <c r="Y329" i="1"/>
  <c r="Y328" i="1"/>
  <c r="Y327" i="1"/>
  <c r="Y326" i="1"/>
  <c r="Y325" i="1"/>
  <c r="Y324" i="1"/>
  <c r="Y323" i="1"/>
  <c r="Y322" i="1"/>
  <c r="Y321" i="1"/>
  <c r="Y320" i="1"/>
  <c r="Y319" i="1"/>
  <c r="Y318" i="1"/>
  <c r="Y317" i="1"/>
  <c r="Y316" i="1"/>
  <c r="Y315" i="1"/>
  <c r="Y314" i="1"/>
  <c r="Y313" i="1"/>
  <c r="Y312" i="1"/>
  <c r="Y311" i="1"/>
  <c r="Y310" i="1"/>
  <c r="Y309" i="1"/>
  <c r="Y308" i="1"/>
  <c r="Y307" i="1"/>
  <c r="Y306" i="1"/>
  <c r="Y305" i="1"/>
  <c r="Y304" i="1"/>
  <c r="Y303" i="1"/>
  <c r="Y302" i="1"/>
  <c r="Y301" i="1"/>
  <c r="Y300" i="1"/>
  <c r="Y298" i="1"/>
  <c r="Y297" i="1"/>
  <c r="Y296" i="1"/>
  <c r="Y295" i="1"/>
  <c r="Y293" i="1"/>
  <c r="Y292" i="1"/>
  <c r="Y291" i="1"/>
  <c r="Y290" i="1"/>
  <c r="Y289" i="1"/>
  <c r="Y288" i="1"/>
  <c r="W341" i="1"/>
  <c r="W339" i="1"/>
  <c r="W338" i="1"/>
  <c r="W337" i="1"/>
  <c r="W336" i="1"/>
  <c r="W335" i="1"/>
  <c r="W334" i="1"/>
  <c r="W333" i="1"/>
  <c r="W332" i="1"/>
  <c r="W331" i="1"/>
  <c r="W330" i="1"/>
  <c r="W329" i="1"/>
  <c r="W328" i="1"/>
  <c r="W327" i="1"/>
  <c r="W326" i="1"/>
  <c r="W325" i="1"/>
  <c r="W324" i="1"/>
  <c r="W323" i="1"/>
  <c r="W322" i="1"/>
  <c r="W321" i="1"/>
  <c r="W320" i="1"/>
  <c r="W319" i="1"/>
  <c r="W318" i="1"/>
  <c r="W317" i="1"/>
  <c r="W316" i="1"/>
  <c r="W315" i="1"/>
  <c r="W314" i="1"/>
  <c r="W313" i="1"/>
  <c r="W312" i="1"/>
  <c r="W311" i="1"/>
  <c r="W310" i="1"/>
  <c r="W309" i="1"/>
  <c r="W308" i="1"/>
  <c r="W307" i="1"/>
  <c r="W306" i="1"/>
  <c r="W305" i="1"/>
  <c r="W304" i="1"/>
  <c r="W303" i="1"/>
  <c r="W302" i="1"/>
  <c r="W301" i="1"/>
  <c r="W300" i="1"/>
  <c r="W298" i="1"/>
  <c r="W297" i="1"/>
  <c r="W296" i="1"/>
  <c r="W295" i="1"/>
  <c r="W293" i="1"/>
  <c r="W292" i="1"/>
  <c r="W291" i="1"/>
  <c r="W290" i="1"/>
  <c r="W289" i="1"/>
  <c r="W288" i="1"/>
  <c r="U341" i="1"/>
  <c r="U339" i="1"/>
  <c r="U338" i="1"/>
  <c r="U337" i="1"/>
  <c r="U336" i="1"/>
  <c r="U335" i="1"/>
  <c r="U334" i="1"/>
  <c r="U333" i="1"/>
  <c r="U332" i="1"/>
  <c r="U331" i="1"/>
  <c r="U330" i="1"/>
  <c r="U329" i="1"/>
  <c r="U328" i="1"/>
  <c r="U327" i="1"/>
  <c r="U326" i="1"/>
  <c r="U325" i="1"/>
  <c r="U324" i="1"/>
  <c r="U323" i="1"/>
  <c r="U322" i="1"/>
  <c r="U321" i="1"/>
  <c r="U320" i="1"/>
  <c r="U319" i="1"/>
  <c r="U318" i="1"/>
  <c r="U317" i="1"/>
  <c r="U316" i="1"/>
  <c r="U315" i="1"/>
  <c r="U314" i="1"/>
  <c r="U313" i="1"/>
  <c r="U312" i="1"/>
  <c r="U311" i="1"/>
  <c r="U310" i="1"/>
  <c r="U309" i="1"/>
  <c r="U308" i="1"/>
  <c r="U307" i="1"/>
  <c r="U306" i="1"/>
  <c r="U305" i="1"/>
  <c r="U304" i="1"/>
  <c r="U303" i="1"/>
  <c r="U302" i="1"/>
  <c r="U301" i="1"/>
  <c r="U300" i="1"/>
  <c r="U298" i="1"/>
  <c r="U297" i="1"/>
  <c r="U296" i="1"/>
  <c r="U295" i="1"/>
  <c r="U293" i="1"/>
  <c r="U292" i="1"/>
  <c r="U291" i="1"/>
  <c r="U290" i="1"/>
  <c r="U289" i="1"/>
  <c r="U288" i="1"/>
  <c r="S341" i="1"/>
  <c r="S339" i="1"/>
  <c r="S338" i="1"/>
  <c r="S337" i="1"/>
  <c r="S336" i="1"/>
  <c r="S335" i="1"/>
  <c r="S334" i="1"/>
  <c r="S333" i="1"/>
  <c r="S332" i="1"/>
  <c r="S331" i="1"/>
  <c r="S330" i="1"/>
  <c r="S329" i="1"/>
  <c r="S328" i="1"/>
  <c r="S327" i="1"/>
  <c r="S326" i="1"/>
  <c r="S325" i="1"/>
  <c r="S324" i="1"/>
  <c r="S323" i="1"/>
  <c r="S322" i="1"/>
  <c r="S321" i="1"/>
  <c r="S320" i="1"/>
  <c r="S319" i="1"/>
  <c r="S318" i="1"/>
  <c r="S317" i="1"/>
  <c r="S316" i="1"/>
  <c r="S315" i="1"/>
  <c r="S314" i="1"/>
  <c r="S313" i="1"/>
  <c r="S312" i="1"/>
  <c r="S311" i="1"/>
  <c r="S310" i="1"/>
  <c r="S309" i="1"/>
  <c r="S308" i="1"/>
  <c r="S307" i="1"/>
  <c r="S306" i="1"/>
  <c r="S305" i="1"/>
  <c r="S304" i="1"/>
  <c r="S303" i="1"/>
  <c r="S302" i="1"/>
  <c r="S301" i="1"/>
  <c r="S300" i="1"/>
  <c r="S298" i="1"/>
  <c r="S297" i="1"/>
  <c r="S296" i="1"/>
  <c r="S295" i="1"/>
  <c r="S293" i="1"/>
  <c r="S292" i="1"/>
  <c r="S291" i="1"/>
  <c r="S290" i="1"/>
  <c r="S289" i="1"/>
  <c r="S288" i="1"/>
  <c r="Q341" i="1"/>
  <c r="Q339" i="1"/>
  <c r="Q338" i="1"/>
  <c r="Q337" i="1"/>
  <c r="Q336" i="1"/>
  <c r="Q335" i="1"/>
  <c r="Q334" i="1"/>
  <c r="Q333" i="1"/>
  <c r="Q332" i="1"/>
  <c r="Q331" i="1"/>
  <c r="Q330" i="1"/>
  <c r="Q329" i="1"/>
  <c r="Q328" i="1"/>
  <c r="Q327" i="1"/>
  <c r="Q326" i="1"/>
  <c r="Q325" i="1"/>
  <c r="Q324" i="1"/>
  <c r="Q323" i="1"/>
  <c r="Q322" i="1"/>
  <c r="Q321" i="1"/>
  <c r="Q320" i="1"/>
  <c r="Q319" i="1"/>
  <c r="Q318" i="1"/>
  <c r="Q317" i="1"/>
  <c r="Q316" i="1"/>
  <c r="Q315" i="1"/>
  <c r="Q314" i="1"/>
  <c r="Q313" i="1"/>
  <c r="Q312" i="1"/>
  <c r="Q311" i="1"/>
  <c r="Q310" i="1"/>
  <c r="Q309" i="1"/>
  <c r="Q308" i="1"/>
  <c r="Q307" i="1"/>
  <c r="Q306" i="1"/>
  <c r="Q305" i="1"/>
  <c r="Q304" i="1"/>
  <c r="Q303" i="1"/>
  <c r="Q302" i="1"/>
  <c r="Q301" i="1"/>
  <c r="Q300" i="1"/>
  <c r="Q298" i="1"/>
  <c r="Q297" i="1"/>
  <c r="Q296" i="1"/>
  <c r="Q295" i="1"/>
  <c r="Q293" i="1"/>
  <c r="Q292" i="1"/>
  <c r="Q291" i="1"/>
  <c r="Q290" i="1"/>
  <c r="Q289" i="1"/>
  <c r="Q288" i="1"/>
  <c r="O341"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8" i="1"/>
  <c r="O297" i="1"/>
  <c r="O296" i="1"/>
  <c r="O295" i="1"/>
  <c r="O293" i="1"/>
  <c r="O292" i="1"/>
  <c r="O291" i="1"/>
  <c r="O290" i="1"/>
  <c r="O289" i="1"/>
  <c r="O288" i="1"/>
  <c r="M341"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8" i="1"/>
  <c r="M297" i="1"/>
  <c r="M296" i="1"/>
  <c r="M295" i="1"/>
  <c r="M293" i="1"/>
  <c r="M292" i="1"/>
  <c r="M291" i="1"/>
  <c r="M290" i="1"/>
  <c r="M289" i="1"/>
  <c r="M288" i="1"/>
  <c r="K289" i="1"/>
  <c r="K290" i="1"/>
  <c r="K291" i="1"/>
  <c r="K292" i="1"/>
  <c r="K293" i="1"/>
  <c r="K295" i="1"/>
  <c r="K296" i="1"/>
  <c r="K297" i="1"/>
  <c r="K298"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1" i="1"/>
  <c r="K288" i="1"/>
  <c r="J288" i="1"/>
  <c r="H331" i="1"/>
  <c r="H394" i="1" s="1"/>
  <c r="H326" i="1"/>
  <c r="H389" i="1" s="1"/>
  <c r="H324" i="1"/>
  <c r="H387" i="1" s="1"/>
  <c r="H318" i="1"/>
  <c r="H381" i="1" s="1"/>
  <c r="H320" i="1"/>
  <c r="H383" i="1" s="1"/>
  <c r="H328" i="1"/>
  <c r="I381" i="1" l="1"/>
  <c r="J391" i="1"/>
  <c r="H391" i="1"/>
  <c r="I391" i="1"/>
  <c r="K526" i="1"/>
  <c r="K513" i="1"/>
  <c r="J518" i="1"/>
  <c r="H503" i="1"/>
  <c r="K523" i="1"/>
  <c r="K517" i="1"/>
  <c r="J512" i="1"/>
  <c r="K506" i="1"/>
  <c r="H529" i="1"/>
  <c r="I497" i="1"/>
  <c r="K507" i="1"/>
  <c r="K512" i="1"/>
  <c r="I502" i="1"/>
  <c r="J517" i="1"/>
  <c r="H502" i="1"/>
  <c r="H506" i="1"/>
  <c r="K522" i="1"/>
  <c r="K501" i="1"/>
  <c r="I527" i="1"/>
  <c r="K521" i="1"/>
  <c r="I511" i="1"/>
  <c r="K518" i="1"/>
  <c r="I508" i="1"/>
  <c r="J529" i="1"/>
  <c r="H507" i="1"/>
  <c r="I512" i="1"/>
  <c r="H496" i="1"/>
  <c r="H527" i="1"/>
  <c r="I521" i="1"/>
  <c r="H517" i="1"/>
  <c r="J527" i="1"/>
  <c r="K516" i="1"/>
  <c r="K511" i="1"/>
  <c r="I526" i="1"/>
  <c r="J515" i="1"/>
  <c r="J493" i="1"/>
  <c r="J492" i="1"/>
  <c r="I492" i="1"/>
  <c r="J383" i="1"/>
  <c r="I383" i="1"/>
  <c r="J387" i="1"/>
  <c r="I387" i="1"/>
  <c r="J381" i="1"/>
  <c r="J394" i="1"/>
  <c r="J389" i="1"/>
  <c r="I394" i="1"/>
  <c r="I389" i="1"/>
  <c r="Z205" i="1"/>
  <c r="Z206" i="1" s="1"/>
  <c r="Z207" i="1" s="1"/>
  <c r="Z198" i="1"/>
  <c r="Z196" i="1"/>
  <c r="P224" i="1" l="1"/>
  <c r="Q224" i="1"/>
  <c r="Q226" i="1"/>
  <c r="Q228" i="1"/>
  <c r="Q231" i="1"/>
  <c r="Q233" i="1"/>
  <c r="Q236" i="1"/>
  <c r="Q238" i="1"/>
  <c r="Q240" i="1"/>
  <c r="Q242" i="1"/>
  <c r="Q244" i="1"/>
  <c r="Q246" i="1"/>
  <c r="Q248" i="1"/>
  <c r="Q250" i="1"/>
  <c r="Q252" i="1"/>
  <c r="Q254" i="1"/>
  <c r="Q256" i="1"/>
  <c r="Q258" i="1"/>
  <c r="Q260" i="1"/>
  <c r="Q262" i="1"/>
  <c r="Q264" i="1"/>
  <c r="Q266" i="1"/>
  <c r="Q268" i="1"/>
  <c r="Q270" i="1"/>
  <c r="Q272" i="1"/>
  <c r="Q274" i="1"/>
  <c r="Q276" i="1"/>
  <c r="H255" i="1"/>
  <c r="H259" i="1"/>
  <c r="H263" i="1"/>
  <c r="H265" i="1"/>
  <c r="H269" i="1"/>
  <c r="H271" i="1"/>
  <c r="H275" i="1"/>
  <c r="I223" i="1"/>
  <c r="I251" i="1"/>
  <c r="I255" i="1"/>
  <c r="I267" i="1"/>
  <c r="I273" i="1"/>
  <c r="J239" i="1"/>
  <c r="J253" i="1"/>
  <c r="J263" i="1"/>
  <c r="J273" i="1"/>
  <c r="K230" i="1"/>
  <c r="K245" i="1"/>
  <c r="K253" i="1"/>
  <c r="K259" i="1"/>
  <c r="K269" i="1"/>
  <c r="L227" i="1"/>
  <c r="L243" i="1"/>
  <c r="L255" i="1"/>
  <c r="L265" i="1"/>
  <c r="M235" i="1"/>
  <c r="M249" i="1"/>
  <c r="M263" i="1"/>
  <c r="M275" i="1"/>
  <c r="N237" i="1"/>
  <c r="N247" i="1"/>
  <c r="N257" i="1"/>
  <c r="N269" i="1"/>
  <c r="O230" i="1"/>
  <c r="O245" i="1"/>
  <c r="O257" i="1"/>
  <c r="O267" i="1"/>
  <c r="P237" i="1"/>
  <c r="P251" i="1"/>
  <c r="P263" i="1"/>
  <c r="Q227" i="1"/>
  <c r="Q241" i="1"/>
  <c r="Q255" i="1"/>
  <c r="Q265" i="1"/>
  <c r="H226" i="1"/>
  <c r="H240" i="1"/>
  <c r="H254" i="1"/>
  <c r="H266" i="1"/>
  <c r="H276" i="1"/>
  <c r="I236" i="1"/>
  <c r="I250" i="1"/>
  <c r="I262" i="1"/>
  <c r="I274" i="1"/>
  <c r="J236" i="1"/>
  <c r="J246" i="1"/>
  <c r="J258" i="1"/>
  <c r="H225" i="1"/>
  <c r="H227" i="1"/>
  <c r="H230" i="1"/>
  <c r="H232" i="1"/>
  <c r="H235" i="1"/>
  <c r="H237" i="1"/>
  <c r="H239" i="1"/>
  <c r="H241" i="1"/>
  <c r="H243" i="1"/>
  <c r="H245" i="1"/>
  <c r="H247" i="1"/>
  <c r="H249" i="1"/>
  <c r="H251" i="1"/>
  <c r="H253" i="1"/>
  <c r="H257" i="1"/>
  <c r="H261" i="1"/>
  <c r="H267" i="1"/>
  <c r="H273" i="1"/>
  <c r="I261" i="1"/>
  <c r="J249" i="1"/>
  <c r="J267" i="1"/>
  <c r="K237" i="1"/>
  <c r="K267" i="1"/>
  <c r="L239" i="1"/>
  <c r="M223" i="1"/>
  <c r="M253" i="1"/>
  <c r="N243" i="1"/>
  <c r="N271" i="1"/>
  <c r="O243" i="1"/>
  <c r="O273" i="1"/>
  <c r="P245" i="1"/>
  <c r="P275" i="1"/>
  <c r="Q253" i="1"/>
  <c r="Q275" i="1"/>
  <c r="H250" i="1"/>
  <c r="I238" i="1"/>
  <c r="I264" i="1"/>
  <c r="J238" i="1"/>
  <c r="I225" i="1"/>
  <c r="I227" i="1"/>
  <c r="I230" i="1"/>
  <c r="I232" i="1"/>
  <c r="I235" i="1"/>
  <c r="I237" i="1"/>
  <c r="I239" i="1"/>
  <c r="I241" i="1"/>
  <c r="I243" i="1"/>
  <c r="I245" i="1"/>
  <c r="I247" i="1"/>
  <c r="I249" i="1"/>
  <c r="I253" i="1"/>
  <c r="I259" i="1"/>
  <c r="J223" i="1"/>
  <c r="J259" i="1"/>
  <c r="K243" i="1"/>
  <c r="K271" i="1"/>
  <c r="L241" i="1"/>
  <c r="M239" i="1"/>
  <c r="M265" i="1"/>
  <c r="N241" i="1"/>
  <c r="N267" i="1"/>
  <c r="O239" i="1"/>
  <c r="P241" i="1"/>
  <c r="P261" i="1"/>
  <c r="Q239" i="1"/>
  <c r="Q269" i="1"/>
  <c r="H242" i="1"/>
  <c r="H274" i="1"/>
  <c r="I252" i="1"/>
  <c r="J244" i="1"/>
  <c r="J225" i="1"/>
  <c r="J227" i="1"/>
  <c r="J230" i="1"/>
  <c r="J232" i="1"/>
  <c r="J235" i="1"/>
  <c r="J237" i="1"/>
  <c r="J247" i="1"/>
  <c r="J269" i="1"/>
  <c r="K239" i="1"/>
  <c r="L253" i="1"/>
  <c r="L275" i="1"/>
  <c r="M251" i="1"/>
  <c r="N239" i="1"/>
  <c r="O223" i="1"/>
  <c r="O253" i="1"/>
  <c r="P235" i="1"/>
  <c r="P269" i="1"/>
  <c r="Q245" i="1"/>
  <c r="H233" i="1"/>
  <c r="H262" i="1"/>
  <c r="I240" i="1"/>
  <c r="I276" i="1"/>
  <c r="J252" i="1"/>
  <c r="K225" i="1"/>
  <c r="L225" i="1"/>
  <c r="M225" i="1"/>
  <c r="N225" i="1"/>
  <c r="O225" i="1"/>
  <c r="P225" i="1"/>
  <c r="Q225" i="1"/>
  <c r="H224" i="1"/>
  <c r="I224" i="1"/>
  <c r="J224" i="1"/>
  <c r="K224" i="1"/>
  <c r="K226" i="1"/>
  <c r="K228" i="1"/>
  <c r="K231" i="1"/>
  <c r="K233" i="1"/>
  <c r="K236" i="1"/>
  <c r="K238" i="1"/>
  <c r="K240" i="1"/>
  <c r="K242" i="1"/>
  <c r="K244" i="1"/>
  <c r="K246" i="1"/>
  <c r="K248" i="1"/>
  <c r="K250" i="1"/>
  <c r="K252" i="1"/>
  <c r="K254" i="1"/>
  <c r="K256" i="1"/>
  <c r="K258" i="1"/>
  <c r="K260" i="1"/>
  <c r="K262" i="1"/>
  <c r="K264" i="1"/>
  <c r="K266" i="1"/>
  <c r="K268" i="1"/>
  <c r="K270" i="1"/>
  <c r="K272" i="1"/>
  <c r="K274" i="1"/>
  <c r="K276" i="1"/>
  <c r="L226" i="1"/>
  <c r="L228" i="1"/>
  <c r="L231" i="1"/>
  <c r="L233" i="1"/>
  <c r="L236" i="1"/>
  <c r="L238" i="1"/>
  <c r="L240" i="1"/>
  <c r="L242" i="1"/>
  <c r="L244" i="1"/>
  <c r="L246" i="1"/>
  <c r="L248" i="1"/>
  <c r="L250" i="1"/>
  <c r="L252" i="1"/>
  <c r="L254" i="1"/>
  <c r="L256" i="1"/>
  <c r="L258" i="1"/>
  <c r="L260" i="1"/>
  <c r="L262" i="1"/>
  <c r="L264" i="1"/>
  <c r="L266" i="1"/>
  <c r="L268" i="1"/>
  <c r="L270" i="1"/>
  <c r="L272" i="1"/>
  <c r="L274" i="1"/>
  <c r="L276" i="1"/>
  <c r="L237" i="1"/>
  <c r="L251" i="1"/>
  <c r="L263" i="1"/>
  <c r="L271" i="1"/>
  <c r="M232" i="1"/>
  <c r="M245" i="1"/>
  <c r="M259" i="1"/>
  <c r="M273" i="1"/>
  <c r="N232" i="1"/>
  <c r="N251" i="1"/>
  <c r="N265" i="1"/>
  <c r="O227" i="1"/>
  <c r="O241" i="1"/>
  <c r="O255" i="1"/>
  <c r="O265" i="1"/>
  <c r="P223" i="1"/>
  <c r="P239" i="1"/>
  <c r="P253" i="1"/>
  <c r="P265" i="1"/>
  <c r="Q223" i="1"/>
  <c r="Q232" i="1"/>
  <c r="Q247" i="1"/>
  <c r="Q261" i="1"/>
  <c r="Q273" i="1"/>
  <c r="H236" i="1"/>
  <c r="H248" i="1"/>
  <c r="H258" i="1"/>
  <c r="H268" i="1"/>
  <c r="I228" i="1"/>
  <c r="I242" i="1"/>
  <c r="I258" i="1"/>
  <c r="I270" i="1"/>
  <c r="J231" i="1"/>
  <c r="J250" i="1"/>
  <c r="L224" i="1"/>
  <c r="M224" i="1"/>
  <c r="M226" i="1"/>
  <c r="M228" i="1"/>
  <c r="M231" i="1"/>
  <c r="M233" i="1"/>
  <c r="M236" i="1"/>
  <c r="M238" i="1"/>
  <c r="M240" i="1"/>
  <c r="M242" i="1"/>
  <c r="M244" i="1"/>
  <c r="M246" i="1"/>
  <c r="M248" i="1"/>
  <c r="M250" i="1"/>
  <c r="M252" i="1"/>
  <c r="M254" i="1"/>
  <c r="M256" i="1"/>
  <c r="M258" i="1"/>
  <c r="M260" i="1"/>
  <c r="M262" i="1"/>
  <c r="M264" i="1"/>
  <c r="M266" i="1"/>
  <c r="M268" i="1"/>
  <c r="M270" i="1"/>
  <c r="M272" i="1"/>
  <c r="M274" i="1"/>
  <c r="M276" i="1"/>
  <c r="P236" i="1"/>
  <c r="P244" i="1"/>
  <c r="P250" i="1"/>
  <c r="P258" i="1"/>
  <c r="P264" i="1"/>
  <c r="P268" i="1"/>
  <c r="P276" i="1"/>
  <c r="I265" i="1"/>
  <c r="I269" i="1"/>
  <c r="J245" i="1"/>
  <c r="J255" i="1"/>
  <c r="J265" i="1"/>
  <c r="K223" i="1"/>
  <c r="K235" i="1"/>
  <c r="K249" i="1"/>
  <c r="K255" i="1"/>
  <c r="K263" i="1"/>
  <c r="K275" i="1"/>
  <c r="L235" i="1"/>
  <c r="L247" i="1"/>
  <c r="L259" i="1"/>
  <c r="L269" i="1"/>
  <c r="M230" i="1"/>
  <c r="M241" i="1"/>
  <c r="M257" i="1"/>
  <c r="M269" i="1"/>
  <c r="N230" i="1"/>
  <c r="N245" i="1"/>
  <c r="N255" i="1"/>
  <c r="N263" i="1"/>
  <c r="N275" i="1"/>
  <c r="O237" i="1"/>
  <c r="O251" i="1"/>
  <c r="O263" i="1"/>
  <c r="O275" i="1"/>
  <c r="P232" i="1"/>
  <c r="P247" i="1"/>
  <c r="P257" i="1"/>
  <c r="P271" i="1"/>
  <c r="Q235" i="1"/>
  <c r="Q249" i="1"/>
  <c r="Q259" i="1"/>
  <c r="Q271" i="1"/>
  <c r="H231" i="1"/>
  <c r="H246" i="1"/>
  <c r="H260" i="1"/>
  <c r="H270" i="1"/>
  <c r="I233" i="1"/>
  <c r="I248" i="1"/>
  <c r="I260" i="1"/>
  <c r="I272" i="1"/>
  <c r="J233" i="1"/>
  <c r="J248" i="1"/>
  <c r="J260" i="1"/>
  <c r="N224" i="1"/>
  <c r="N226" i="1"/>
  <c r="N228" i="1"/>
  <c r="N231" i="1"/>
  <c r="N233" i="1"/>
  <c r="N236" i="1"/>
  <c r="N238" i="1"/>
  <c r="N240" i="1"/>
  <c r="N242" i="1"/>
  <c r="N244" i="1"/>
  <c r="N246" i="1"/>
  <c r="N248" i="1"/>
  <c r="N250" i="1"/>
  <c r="N252" i="1"/>
  <c r="N254" i="1"/>
  <c r="N256" i="1"/>
  <c r="N258" i="1"/>
  <c r="N260" i="1"/>
  <c r="N262" i="1"/>
  <c r="N264" i="1"/>
  <c r="N266" i="1"/>
  <c r="N268" i="1"/>
  <c r="N270" i="1"/>
  <c r="N272" i="1"/>
  <c r="N274" i="1"/>
  <c r="N276" i="1"/>
  <c r="P228" i="1"/>
  <c r="P231" i="1"/>
  <c r="P238" i="1"/>
  <c r="P242" i="1"/>
  <c r="P248" i="1"/>
  <c r="P254" i="1"/>
  <c r="P260" i="1"/>
  <c r="P266" i="1"/>
  <c r="P272" i="1"/>
  <c r="I257" i="1"/>
  <c r="I271" i="1"/>
  <c r="J241" i="1"/>
  <c r="J251" i="1"/>
  <c r="J261" i="1"/>
  <c r="J275" i="1"/>
  <c r="K232" i="1"/>
  <c r="K247" i="1"/>
  <c r="K257" i="1"/>
  <c r="K265" i="1"/>
  <c r="L223" i="1"/>
  <c r="L232" i="1"/>
  <c r="L249" i="1"/>
  <c r="L257" i="1"/>
  <c r="L267" i="1"/>
  <c r="M227" i="1"/>
  <c r="M243" i="1"/>
  <c r="M255" i="1"/>
  <c r="M267" i="1"/>
  <c r="N223" i="1"/>
  <c r="N235" i="1"/>
  <c r="N253" i="1"/>
  <c r="N261" i="1"/>
  <c r="N273" i="1"/>
  <c r="O235" i="1"/>
  <c r="O249" i="1"/>
  <c r="O259" i="1"/>
  <c r="O269" i="1"/>
  <c r="P227" i="1"/>
  <c r="P243" i="1"/>
  <c r="P255" i="1"/>
  <c r="P267" i="1"/>
  <c r="Q230" i="1"/>
  <c r="Q243" i="1"/>
  <c r="Q257" i="1"/>
  <c r="Q267" i="1"/>
  <c r="H228" i="1"/>
  <c r="H244" i="1"/>
  <c r="H256" i="1"/>
  <c r="H272" i="1"/>
  <c r="I231" i="1"/>
  <c r="I246" i="1"/>
  <c r="I256" i="1"/>
  <c r="I268" i="1"/>
  <c r="J228" i="1"/>
  <c r="J242" i="1"/>
  <c r="J256" i="1"/>
  <c r="O224" i="1"/>
  <c r="O226" i="1"/>
  <c r="O228" i="1"/>
  <c r="O231" i="1"/>
  <c r="O233" i="1"/>
  <c r="O236" i="1"/>
  <c r="O238" i="1"/>
  <c r="O240" i="1"/>
  <c r="O242" i="1"/>
  <c r="O244" i="1"/>
  <c r="O246" i="1"/>
  <c r="O248" i="1"/>
  <c r="O250" i="1"/>
  <c r="O252" i="1"/>
  <c r="O254" i="1"/>
  <c r="O256" i="1"/>
  <c r="O258" i="1"/>
  <c r="O260" i="1"/>
  <c r="O262" i="1"/>
  <c r="O264" i="1"/>
  <c r="O266" i="1"/>
  <c r="O268" i="1"/>
  <c r="O270" i="1"/>
  <c r="O272" i="1"/>
  <c r="O274" i="1"/>
  <c r="O276" i="1"/>
  <c r="P226" i="1"/>
  <c r="P233" i="1"/>
  <c r="P240" i="1"/>
  <c r="P246" i="1"/>
  <c r="P252" i="1"/>
  <c r="P256" i="1"/>
  <c r="P262" i="1"/>
  <c r="P270" i="1"/>
  <c r="P274" i="1"/>
  <c r="I263" i="1"/>
  <c r="I275" i="1"/>
  <c r="J243" i="1"/>
  <c r="J257" i="1"/>
  <c r="J271" i="1"/>
  <c r="K227" i="1"/>
  <c r="K241" i="1"/>
  <c r="K251" i="1"/>
  <c r="K261" i="1"/>
  <c r="K273" i="1"/>
  <c r="L230" i="1"/>
  <c r="L245" i="1"/>
  <c r="L261" i="1"/>
  <c r="L273" i="1"/>
  <c r="M237" i="1"/>
  <c r="M247" i="1"/>
  <c r="M261" i="1"/>
  <c r="M271" i="1"/>
  <c r="N227" i="1"/>
  <c r="N249" i="1"/>
  <c r="N259" i="1"/>
  <c r="O232" i="1"/>
  <c r="O247" i="1"/>
  <c r="O261" i="1"/>
  <c r="O271" i="1"/>
  <c r="P230" i="1"/>
  <c r="P249" i="1"/>
  <c r="P259" i="1"/>
  <c r="P273" i="1"/>
  <c r="Q237" i="1"/>
  <c r="Q251" i="1"/>
  <c r="Q263" i="1"/>
  <c r="H223" i="1"/>
  <c r="H238" i="1"/>
  <c r="H252" i="1"/>
  <c r="H264" i="1"/>
  <c r="I226" i="1"/>
  <c r="I244" i="1"/>
  <c r="I254" i="1"/>
  <c r="I266" i="1"/>
  <c r="J226" i="1"/>
  <c r="J240" i="1"/>
  <c r="J254" i="1"/>
  <c r="J262" i="1"/>
  <c r="J268" i="1"/>
  <c r="J274" i="1"/>
  <c r="J264" i="1"/>
  <c r="J270" i="1"/>
  <c r="J266" i="1"/>
  <c r="J276" i="1"/>
  <c r="J272" i="1"/>
  <c r="G503" i="1"/>
  <c r="G504" i="1"/>
  <c r="G505" i="1"/>
  <c r="G506" i="1"/>
  <c r="G507" i="1"/>
  <c r="G508" i="1"/>
  <c r="G509" i="1"/>
  <c r="G510" i="1"/>
  <c r="G511" i="1"/>
  <c r="G512" i="1"/>
  <c r="G513" i="1"/>
  <c r="G442" i="1"/>
  <c r="G443" i="1"/>
  <c r="G444" i="1"/>
  <c r="G445" i="1"/>
  <c r="G446" i="1"/>
  <c r="G447" i="1"/>
  <c r="G448" i="1"/>
  <c r="G449" i="1"/>
  <c r="G450" i="1"/>
  <c r="G451" i="1"/>
  <c r="G377" i="1"/>
  <c r="G378" i="1"/>
  <c r="G379" i="1"/>
  <c r="G380" i="1"/>
  <c r="G381" i="1"/>
  <c r="G382" i="1"/>
  <c r="G383" i="1"/>
  <c r="G384" i="1"/>
  <c r="G385" i="1"/>
  <c r="G386" i="1"/>
  <c r="G322" i="1"/>
  <c r="G257" i="1"/>
  <c r="G263" i="1"/>
  <c r="G262" i="1"/>
  <c r="G261" i="1"/>
  <c r="G260" i="1"/>
  <c r="G259" i="1"/>
  <c r="G258" i="1"/>
  <c r="Z328" i="1"/>
  <c r="X328" i="1"/>
  <c r="V328" i="1"/>
  <c r="T328" i="1"/>
  <c r="R328" i="1"/>
  <c r="P328" i="1"/>
  <c r="N328" i="1"/>
  <c r="L328" i="1"/>
  <c r="J328" i="1"/>
  <c r="G328" i="1"/>
  <c r="Z327" i="1"/>
  <c r="G327" i="1"/>
  <c r="Z326" i="1"/>
  <c r="X326" i="1"/>
  <c r="V326" i="1"/>
  <c r="T326" i="1"/>
  <c r="R326" i="1"/>
  <c r="P326" i="1"/>
  <c r="N326" i="1"/>
  <c r="L326" i="1"/>
  <c r="J326" i="1"/>
  <c r="G326" i="1"/>
  <c r="T325" i="1"/>
  <c r="G325" i="1"/>
  <c r="Z324" i="1"/>
  <c r="X324" i="1"/>
  <c r="V324" i="1"/>
  <c r="T324" i="1"/>
  <c r="R324" i="1"/>
  <c r="P324" i="1"/>
  <c r="N324" i="1"/>
  <c r="L324" i="1"/>
  <c r="J324" i="1"/>
  <c r="G324" i="1"/>
  <c r="Z323" i="1"/>
  <c r="X323" i="1"/>
  <c r="V323" i="1"/>
  <c r="T323" i="1"/>
  <c r="R323" i="1"/>
  <c r="P323" i="1"/>
  <c r="N323" i="1"/>
  <c r="L323" i="1"/>
  <c r="J323" i="1"/>
  <c r="G323" i="1"/>
  <c r="G391" i="1"/>
  <c r="G390" i="1"/>
  <c r="G389" i="1"/>
  <c r="G388" i="1"/>
  <c r="G387" i="1"/>
  <c r="G455" i="1"/>
  <c r="G454" i="1"/>
  <c r="G453" i="1"/>
  <c r="G452" i="1"/>
  <c r="G516" i="1"/>
  <c r="G515" i="1"/>
  <c r="G514" i="1"/>
  <c r="G315" i="1"/>
  <c r="T199" i="1"/>
  <c r="V199" i="1" s="1"/>
  <c r="G199" i="1"/>
  <c r="T203" i="1"/>
  <c r="V203" i="1" s="1"/>
  <c r="G203" i="1"/>
  <c r="T202" i="1"/>
  <c r="V202" i="1" s="1"/>
  <c r="G202" i="1"/>
  <c r="T201" i="1"/>
  <c r="V201" i="1" s="1"/>
  <c r="G201" i="1"/>
  <c r="T200" i="1"/>
  <c r="V200" i="1" s="1"/>
  <c r="G200" i="1"/>
  <c r="T198" i="1"/>
  <c r="V198" i="1" s="1"/>
  <c r="G198" i="1"/>
  <c r="R320" i="1"/>
  <c r="G320" i="1"/>
  <c r="Z319" i="1"/>
  <c r="X319" i="1"/>
  <c r="V319" i="1"/>
  <c r="T319" i="1"/>
  <c r="R319" i="1"/>
  <c r="P319" i="1"/>
  <c r="N319" i="1"/>
  <c r="L319" i="1"/>
  <c r="J319" i="1"/>
  <c r="G319" i="1"/>
  <c r="Z318" i="1"/>
  <c r="X318" i="1"/>
  <c r="V318" i="1"/>
  <c r="T318" i="1"/>
  <c r="R318" i="1"/>
  <c r="P318" i="1"/>
  <c r="N318" i="1"/>
  <c r="L318" i="1"/>
  <c r="J318" i="1"/>
  <c r="G318" i="1"/>
  <c r="X317" i="1"/>
  <c r="G317" i="1"/>
  <c r="Z316" i="1"/>
  <c r="X316" i="1"/>
  <c r="V316" i="1"/>
  <c r="T316" i="1"/>
  <c r="R316" i="1"/>
  <c r="P316" i="1"/>
  <c r="N316" i="1"/>
  <c r="L316" i="1"/>
  <c r="J316" i="1"/>
  <c r="G316" i="1"/>
  <c r="G255" i="1"/>
  <c r="G254" i="1"/>
  <c r="G253" i="1"/>
  <c r="G252" i="1"/>
  <c r="G251" i="1"/>
  <c r="T195" i="1"/>
  <c r="V195" i="1" s="1"/>
  <c r="G195" i="1"/>
  <c r="T194" i="1"/>
  <c r="V194" i="1" s="1"/>
  <c r="G194" i="1"/>
  <c r="T193" i="1"/>
  <c r="V193" i="1" s="1"/>
  <c r="G193" i="1"/>
  <c r="T192" i="1"/>
  <c r="V192" i="1" s="1"/>
  <c r="G192" i="1"/>
  <c r="T191" i="1"/>
  <c r="V191" i="1" s="1"/>
  <c r="G191" i="1"/>
  <c r="K906" i="27"/>
  <c r="L906" i="27"/>
  <c r="M906" i="27"/>
  <c r="N906" i="27"/>
  <c r="O906" i="27"/>
  <c r="P906" i="27"/>
  <c r="Q906" i="27"/>
  <c r="R906" i="27"/>
  <c r="S906" i="27"/>
  <c r="K907" i="27"/>
  <c r="L907" i="27"/>
  <c r="M907" i="27"/>
  <c r="N907" i="27"/>
  <c r="O907" i="27"/>
  <c r="P907" i="27"/>
  <c r="Q907" i="27"/>
  <c r="R907" i="27"/>
  <c r="S907" i="27"/>
  <c r="K908" i="27"/>
  <c r="L908" i="27"/>
  <c r="M908" i="27"/>
  <c r="N908" i="27"/>
  <c r="O908" i="27"/>
  <c r="P908" i="27"/>
  <c r="Q908" i="27"/>
  <c r="R908" i="27"/>
  <c r="S908" i="27"/>
  <c r="K909" i="27"/>
  <c r="L909" i="27"/>
  <c r="M909" i="27"/>
  <c r="N909" i="27"/>
  <c r="O909" i="27"/>
  <c r="P909" i="27"/>
  <c r="Q909" i="27"/>
  <c r="R909" i="27"/>
  <c r="S909" i="27"/>
  <c r="K910" i="27"/>
  <c r="L910" i="27"/>
  <c r="M910" i="27"/>
  <c r="N910" i="27"/>
  <c r="O910" i="27"/>
  <c r="P910" i="27"/>
  <c r="Q910" i="27"/>
  <c r="R910" i="27"/>
  <c r="S910" i="27"/>
  <c r="K911" i="27"/>
  <c r="L911" i="27"/>
  <c r="M911" i="27"/>
  <c r="N911" i="27"/>
  <c r="O911" i="27"/>
  <c r="P911" i="27"/>
  <c r="Q911" i="27"/>
  <c r="R911" i="27"/>
  <c r="S911" i="27"/>
  <c r="K912" i="27"/>
  <c r="L912" i="27"/>
  <c r="M912" i="27"/>
  <c r="N912" i="27"/>
  <c r="O912" i="27"/>
  <c r="P912" i="27"/>
  <c r="Q912" i="27"/>
  <c r="R912" i="27"/>
  <c r="S912" i="27"/>
  <c r="K913" i="27"/>
  <c r="L913" i="27"/>
  <c r="M913" i="27"/>
  <c r="N913" i="27"/>
  <c r="O913" i="27"/>
  <c r="P913" i="27"/>
  <c r="Q913" i="27"/>
  <c r="R913" i="27"/>
  <c r="S913" i="27"/>
  <c r="K914" i="27"/>
  <c r="L914" i="27"/>
  <c r="M914" i="27"/>
  <c r="N914" i="27"/>
  <c r="O914" i="27"/>
  <c r="P914" i="27"/>
  <c r="Q914" i="27"/>
  <c r="R914" i="27"/>
  <c r="S914" i="27"/>
  <c r="L905" i="27"/>
  <c r="M905" i="27"/>
  <c r="N905" i="27"/>
  <c r="O905" i="27"/>
  <c r="P905" i="27"/>
  <c r="Q905" i="27"/>
  <c r="R905" i="27"/>
  <c r="S905" i="27"/>
  <c r="K905" i="27"/>
  <c r="J641" i="27"/>
  <c r="K641" i="27"/>
  <c r="L641" i="27"/>
  <c r="J642" i="27"/>
  <c r="K642" i="27"/>
  <c r="L642" i="27"/>
  <c r="J643" i="27"/>
  <c r="K643" i="27"/>
  <c r="L643" i="27"/>
  <c r="J644" i="27"/>
  <c r="K644" i="27"/>
  <c r="L644" i="27"/>
  <c r="J645" i="27"/>
  <c r="K645" i="27"/>
  <c r="L645" i="27"/>
  <c r="J646" i="27"/>
  <c r="K646" i="27"/>
  <c r="L646" i="27"/>
  <c r="J647" i="27"/>
  <c r="K647" i="27"/>
  <c r="L647" i="27"/>
  <c r="J648" i="27"/>
  <c r="K648" i="27"/>
  <c r="L648" i="27"/>
  <c r="J649" i="27"/>
  <c r="K649" i="27"/>
  <c r="L649" i="27"/>
  <c r="L640" i="27"/>
  <c r="K640" i="27"/>
  <c r="J640" i="27"/>
  <c r="N620" i="27"/>
  <c r="O620" i="27"/>
  <c r="P620" i="27"/>
  <c r="Q620" i="27"/>
  <c r="R620" i="27"/>
  <c r="S620" i="27"/>
  <c r="T620" i="27"/>
  <c r="U620" i="27"/>
  <c r="V620" i="27"/>
  <c r="M620" i="27"/>
  <c r="J505" i="27"/>
  <c r="K505" i="27"/>
  <c r="L505" i="27"/>
  <c r="M505" i="27"/>
  <c r="N505" i="27"/>
  <c r="O505" i="27"/>
  <c r="P505" i="27"/>
  <c r="Q505" i="27"/>
  <c r="R505" i="27"/>
  <c r="J506" i="27"/>
  <c r="K506" i="27"/>
  <c r="L506" i="27"/>
  <c r="M506" i="27"/>
  <c r="N506" i="27"/>
  <c r="O506" i="27"/>
  <c r="P506" i="27"/>
  <c r="Q506" i="27"/>
  <c r="R506" i="27"/>
  <c r="J507" i="27"/>
  <c r="K507" i="27"/>
  <c r="L507" i="27"/>
  <c r="M507" i="27"/>
  <c r="N507" i="27"/>
  <c r="O507" i="27"/>
  <c r="P507" i="27"/>
  <c r="Q507" i="27"/>
  <c r="R507" i="27"/>
  <c r="J508" i="27"/>
  <c r="K508" i="27"/>
  <c r="L508" i="27"/>
  <c r="M508" i="27"/>
  <c r="N508" i="27"/>
  <c r="O508" i="27"/>
  <c r="P508" i="27"/>
  <c r="Q508" i="27"/>
  <c r="R508" i="27"/>
  <c r="J509" i="27"/>
  <c r="K509" i="27"/>
  <c r="L509" i="27"/>
  <c r="M509" i="27"/>
  <c r="N509" i="27"/>
  <c r="O509" i="27"/>
  <c r="P509" i="27"/>
  <c r="Q509" i="27"/>
  <c r="R509" i="27"/>
  <c r="J510" i="27"/>
  <c r="K510" i="27"/>
  <c r="L510" i="27"/>
  <c r="M510" i="27"/>
  <c r="N510" i="27"/>
  <c r="O510" i="27"/>
  <c r="P510" i="27"/>
  <c r="Q510" i="27"/>
  <c r="R510" i="27"/>
  <c r="J511" i="27"/>
  <c r="K511" i="27"/>
  <c r="L511" i="27"/>
  <c r="M511" i="27"/>
  <c r="N511" i="27"/>
  <c r="O511" i="27"/>
  <c r="P511" i="27"/>
  <c r="Q511" i="27"/>
  <c r="R511" i="27"/>
  <c r="J512" i="27"/>
  <c r="K512" i="27"/>
  <c r="L512" i="27"/>
  <c r="M512" i="27"/>
  <c r="N512" i="27"/>
  <c r="O512" i="27"/>
  <c r="P512" i="27"/>
  <c r="Q512" i="27"/>
  <c r="R512" i="27"/>
  <c r="J513" i="27"/>
  <c r="K513" i="27"/>
  <c r="L513" i="27"/>
  <c r="M513" i="27"/>
  <c r="N513" i="27"/>
  <c r="O513" i="27"/>
  <c r="P513" i="27"/>
  <c r="Q513" i="27"/>
  <c r="R513" i="27"/>
  <c r="J514" i="27"/>
  <c r="K514" i="27"/>
  <c r="L514" i="27"/>
  <c r="M514" i="27"/>
  <c r="N514" i="27"/>
  <c r="O514" i="27"/>
  <c r="P514" i="27"/>
  <c r="Q514" i="27"/>
  <c r="R514" i="27"/>
  <c r="J515" i="27"/>
  <c r="K515" i="27"/>
  <c r="L515" i="27"/>
  <c r="M515" i="27"/>
  <c r="N515" i="27"/>
  <c r="O515" i="27"/>
  <c r="P515" i="27"/>
  <c r="Q515" i="27"/>
  <c r="R515" i="27"/>
  <c r="J516" i="27"/>
  <c r="K516" i="27"/>
  <c r="L516" i="27"/>
  <c r="M516" i="27"/>
  <c r="N516" i="27"/>
  <c r="O516" i="27"/>
  <c r="P516" i="27"/>
  <c r="Q516" i="27"/>
  <c r="R516" i="27"/>
  <c r="J517" i="27"/>
  <c r="K517" i="27"/>
  <c r="L517" i="27"/>
  <c r="M517" i="27"/>
  <c r="N517" i="27"/>
  <c r="O517" i="27"/>
  <c r="P517" i="27"/>
  <c r="Q517" i="27"/>
  <c r="R517" i="27"/>
  <c r="J518" i="27"/>
  <c r="K518" i="27"/>
  <c r="L518" i="27"/>
  <c r="M518" i="27"/>
  <c r="N518" i="27"/>
  <c r="O518" i="27"/>
  <c r="P518" i="27"/>
  <c r="Q518" i="27"/>
  <c r="R518" i="27"/>
  <c r="J519" i="27"/>
  <c r="K519" i="27"/>
  <c r="L519" i="27"/>
  <c r="M519" i="27"/>
  <c r="N519" i="27"/>
  <c r="O519" i="27"/>
  <c r="P519" i="27"/>
  <c r="Q519" i="27"/>
  <c r="R519" i="27"/>
  <c r="J520" i="27"/>
  <c r="K520" i="27"/>
  <c r="L520" i="27"/>
  <c r="M520" i="27"/>
  <c r="N520" i="27"/>
  <c r="O520" i="27"/>
  <c r="P520" i="27"/>
  <c r="Q520" i="27"/>
  <c r="R520" i="27"/>
  <c r="J521" i="27"/>
  <c r="K521" i="27"/>
  <c r="L521" i="27"/>
  <c r="M521" i="27"/>
  <c r="N521" i="27"/>
  <c r="O521" i="27"/>
  <c r="P521" i="27"/>
  <c r="Q521" i="27"/>
  <c r="R521" i="27"/>
  <c r="J522" i="27"/>
  <c r="K522" i="27"/>
  <c r="L522" i="27"/>
  <c r="M522" i="27"/>
  <c r="N522" i="27"/>
  <c r="O522" i="27"/>
  <c r="P522" i="27"/>
  <c r="Q522" i="27"/>
  <c r="R522" i="27"/>
  <c r="J523" i="27"/>
  <c r="K523" i="27"/>
  <c r="L523" i="27"/>
  <c r="M523" i="27"/>
  <c r="N523" i="27"/>
  <c r="O523" i="27"/>
  <c r="P523" i="27"/>
  <c r="Q523" i="27"/>
  <c r="R523" i="27"/>
  <c r="J524" i="27"/>
  <c r="K524" i="27"/>
  <c r="L524" i="27"/>
  <c r="M524" i="27"/>
  <c r="N524" i="27"/>
  <c r="O524" i="27"/>
  <c r="P524" i="27"/>
  <c r="Q524" i="27"/>
  <c r="R524" i="27"/>
  <c r="J525" i="27"/>
  <c r="K525" i="27"/>
  <c r="L525" i="27"/>
  <c r="M525" i="27"/>
  <c r="N525" i="27"/>
  <c r="O525" i="27"/>
  <c r="P525" i="27"/>
  <c r="Q525" i="27"/>
  <c r="R525" i="27"/>
  <c r="J526" i="27"/>
  <c r="K526" i="27"/>
  <c r="L526" i="27"/>
  <c r="M526" i="27"/>
  <c r="N526" i="27"/>
  <c r="O526" i="27"/>
  <c r="P526" i="27"/>
  <c r="Q526" i="27"/>
  <c r="R526" i="27"/>
  <c r="J527" i="27"/>
  <c r="K527" i="27"/>
  <c r="L527" i="27"/>
  <c r="M527" i="27"/>
  <c r="N527" i="27"/>
  <c r="O527" i="27"/>
  <c r="P527" i="27"/>
  <c r="Q527" i="27"/>
  <c r="R527" i="27"/>
  <c r="J528" i="27"/>
  <c r="K528" i="27"/>
  <c r="L528" i="27"/>
  <c r="M528" i="27"/>
  <c r="N528" i="27"/>
  <c r="O528" i="27"/>
  <c r="P528" i="27"/>
  <c r="Q528" i="27"/>
  <c r="R528" i="27"/>
  <c r="J529" i="27"/>
  <c r="K529" i="27"/>
  <c r="L529" i="27"/>
  <c r="M529" i="27"/>
  <c r="N529" i="27"/>
  <c r="O529" i="27"/>
  <c r="P529" i="27"/>
  <c r="Q529" i="27"/>
  <c r="R529" i="27"/>
  <c r="J530" i="27"/>
  <c r="K530" i="27"/>
  <c r="L530" i="27"/>
  <c r="M530" i="27"/>
  <c r="N530" i="27"/>
  <c r="O530" i="27"/>
  <c r="P530" i="27"/>
  <c r="Q530" i="27"/>
  <c r="R530" i="27"/>
  <c r="J531" i="27"/>
  <c r="K531" i="27"/>
  <c r="L531" i="27"/>
  <c r="M531" i="27"/>
  <c r="N531" i="27"/>
  <c r="O531" i="27"/>
  <c r="P531" i="27"/>
  <c r="Q531" i="27"/>
  <c r="R531" i="27"/>
  <c r="J532" i="27"/>
  <c r="K532" i="27"/>
  <c r="L532" i="27"/>
  <c r="M532" i="27"/>
  <c r="N532" i="27"/>
  <c r="O532" i="27"/>
  <c r="P532" i="27"/>
  <c r="Q532" i="27"/>
  <c r="R532" i="27"/>
  <c r="J533" i="27"/>
  <c r="K533" i="27"/>
  <c r="L533" i="27"/>
  <c r="M533" i="27"/>
  <c r="N533" i="27"/>
  <c r="O533" i="27"/>
  <c r="P533" i="27"/>
  <c r="Q533" i="27"/>
  <c r="R533" i="27"/>
  <c r="J534" i="27"/>
  <c r="K534" i="27"/>
  <c r="L534" i="27"/>
  <c r="M534" i="27"/>
  <c r="N534" i="27"/>
  <c r="O534" i="27"/>
  <c r="P534" i="27"/>
  <c r="Q534" i="27"/>
  <c r="R534" i="27"/>
  <c r="J535" i="27"/>
  <c r="K535" i="27"/>
  <c r="L535" i="27"/>
  <c r="M535" i="27"/>
  <c r="N535" i="27"/>
  <c r="O535" i="27"/>
  <c r="P535" i="27"/>
  <c r="Q535" i="27"/>
  <c r="R535" i="27"/>
  <c r="J536" i="27"/>
  <c r="K536" i="27"/>
  <c r="L536" i="27"/>
  <c r="M536" i="27"/>
  <c r="N536" i="27"/>
  <c r="O536" i="27"/>
  <c r="P536" i="27"/>
  <c r="Q536" i="27"/>
  <c r="R536" i="27"/>
  <c r="J537" i="27"/>
  <c r="K537" i="27"/>
  <c r="L537" i="27"/>
  <c r="M537" i="27"/>
  <c r="N537" i="27"/>
  <c r="O537" i="27"/>
  <c r="P537" i="27"/>
  <c r="Q537" i="27"/>
  <c r="R537" i="27"/>
  <c r="J538" i="27"/>
  <c r="K538" i="27"/>
  <c r="L538" i="27"/>
  <c r="M538" i="27"/>
  <c r="N538" i="27"/>
  <c r="O538" i="27"/>
  <c r="P538" i="27"/>
  <c r="Q538" i="27"/>
  <c r="R538" i="27"/>
  <c r="J539" i="27"/>
  <c r="K539" i="27"/>
  <c r="L539" i="27"/>
  <c r="M539" i="27"/>
  <c r="N539" i="27"/>
  <c r="O539" i="27"/>
  <c r="P539" i="27"/>
  <c r="Q539" i="27"/>
  <c r="R539" i="27"/>
  <c r="J540" i="27"/>
  <c r="K540" i="27"/>
  <c r="L540" i="27"/>
  <c r="M540" i="27"/>
  <c r="N540" i="27"/>
  <c r="O540" i="27"/>
  <c r="P540" i="27"/>
  <c r="Q540" i="27"/>
  <c r="R540" i="27"/>
  <c r="J541" i="27"/>
  <c r="K541" i="27"/>
  <c r="L541" i="27"/>
  <c r="M541" i="27"/>
  <c r="N541" i="27"/>
  <c r="O541" i="27"/>
  <c r="P541" i="27"/>
  <c r="Q541" i="27"/>
  <c r="R541" i="27"/>
  <c r="J542" i="27"/>
  <c r="K542" i="27"/>
  <c r="L542" i="27"/>
  <c r="M542" i="27"/>
  <c r="N542" i="27"/>
  <c r="O542" i="27"/>
  <c r="P542" i="27"/>
  <c r="Q542" i="27"/>
  <c r="R542" i="27"/>
  <c r="J543" i="27"/>
  <c r="K543" i="27"/>
  <c r="L543" i="27"/>
  <c r="M543" i="27"/>
  <c r="N543" i="27"/>
  <c r="O543" i="27"/>
  <c r="P543" i="27"/>
  <c r="Q543" i="27"/>
  <c r="R543" i="27"/>
  <c r="J544" i="27"/>
  <c r="K544" i="27"/>
  <c r="L544" i="27"/>
  <c r="M544" i="27"/>
  <c r="N544" i="27"/>
  <c r="O544" i="27"/>
  <c r="P544" i="27"/>
  <c r="Q544" i="27"/>
  <c r="R544" i="27"/>
  <c r="J545" i="27"/>
  <c r="K545" i="27"/>
  <c r="L545" i="27"/>
  <c r="M545" i="27"/>
  <c r="N545" i="27"/>
  <c r="O545" i="27"/>
  <c r="P545" i="27"/>
  <c r="Q545" i="27"/>
  <c r="R545" i="27"/>
  <c r="J546" i="27"/>
  <c r="K546" i="27"/>
  <c r="L546" i="27"/>
  <c r="M546" i="27"/>
  <c r="N546" i="27"/>
  <c r="O546" i="27"/>
  <c r="P546" i="27"/>
  <c r="Q546" i="27"/>
  <c r="R546" i="27"/>
  <c r="J547" i="27"/>
  <c r="K547" i="27"/>
  <c r="L547" i="27"/>
  <c r="M547" i="27"/>
  <c r="N547" i="27"/>
  <c r="O547" i="27"/>
  <c r="P547" i="27"/>
  <c r="Q547" i="27"/>
  <c r="R547" i="27"/>
  <c r="J548" i="27"/>
  <c r="K548" i="27"/>
  <c r="L548" i="27"/>
  <c r="M548" i="27"/>
  <c r="N548" i="27"/>
  <c r="O548" i="27"/>
  <c r="P548" i="27"/>
  <c r="Q548" i="27"/>
  <c r="R548" i="27"/>
  <c r="J549" i="27"/>
  <c r="K549" i="27"/>
  <c r="L549" i="27"/>
  <c r="M549" i="27"/>
  <c r="N549" i="27"/>
  <c r="O549" i="27"/>
  <c r="P549" i="27"/>
  <c r="Q549" i="27"/>
  <c r="R549" i="27"/>
  <c r="J550" i="27"/>
  <c r="K550" i="27"/>
  <c r="L550" i="27"/>
  <c r="M550" i="27"/>
  <c r="N550" i="27"/>
  <c r="O550" i="27"/>
  <c r="P550" i="27"/>
  <c r="Q550" i="27"/>
  <c r="R550" i="27"/>
  <c r="J551" i="27"/>
  <c r="K551" i="27"/>
  <c r="L551" i="27"/>
  <c r="M551" i="27"/>
  <c r="N551" i="27"/>
  <c r="O551" i="27"/>
  <c r="P551" i="27"/>
  <c r="Q551" i="27"/>
  <c r="R551" i="27"/>
  <c r="J552" i="27"/>
  <c r="K552" i="27"/>
  <c r="L552" i="27"/>
  <c r="M552" i="27"/>
  <c r="N552" i="27"/>
  <c r="O552" i="27"/>
  <c r="P552" i="27"/>
  <c r="Q552" i="27"/>
  <c r="R552" i="27"/>
  <c r="J553" i="27"/>
  <c r="K553" i="27"/>
  <c r="L553" i="27"/>
  <c r="M553" i="27"/>
  <c r="N553" i="27"/>
  <c r="O553" i="27"/>
  <c r="P553" i="27"/>
  <c r="Q553" i="27"/>
  <c r="R553" i="27"/>
  <c r="J554" i="27"/>
  <c r="K554" i="27"/>
  <c r="L554" i="27"/>
  <c r="M554" i="27"/>
  <c r="N554" i="27"/>
  <c r="O554" i="27"/>
  <c r="P554" i="27"/>
  <c r="Q554" i="27"/>
  <c r="R554" i="27"/>
  <c r="J555" i="27"/>
  <c r="K555" i="27"/>
  <c r="L555" i="27"/>
  <c r="M555" i="27"/>
  <c r="N555" i="27"/>
  <c r="O555" i="27"/>
  <c r="P555" i="27"/>
  <c r="Q555" i="27"/>
  <c r="R555" i="27"/>
  <c r="J556" i="27"/>
  <c r="K556" i="27"/>
  <c r="L556" i="27"/>
  <c r="M556" i="27"/>
  <c r="N556" i="27"/>
  <c r="O556" i="27"/>
  <c r="P556" i="27"/>
  <c r="Q556" i="27"/>
  <c r="R556" i="27"/>
  <c r="J557" i="27"/>
  <c r="K557" i="27"/>
  <c r="L557" i="27"/>
  <c r="M557" i="27"/>
  <c r="N557" i="27"/>
  <c r="O557" i="27"/>
  <c r="P557" i="27"/>
  <c r="Q557" i="27"/>
  <c r="R557" i="27"/>
  <c r="J558" i="27"/>
  <c r="K558" i="27"/>
  <c r="L558" i="27"/>
  <c r="M558" i="27"/>
  <c r="N558" i="27"/>
  <c r="O558" i="27"/>
  <c r="P558" i="27"/>
  <c r="Q558" i="27"/>
  <c r="R558" i="27"/>
  <c r="J559" i="27"/>
  <c r="K559" i="27"/>
  <c r="L559" i="27"/>
  <c r="M559" i="27"/>
  <c r="N559" i="27"/>
  <c r="O559" i="27"/>
  <c r="P559" i="27"/>
  <c r="Q559" i="27"/>
  <c r="R559" i="27"/>
  <c r="J560" i="27"/>
  <c r="K560" i="27"/>
  <c r="L560" i="27"/>
  <c r="M560" i="27"/>
  <c r="N560" i="27"/>
  <c r="O560" i="27"/>
  <c r="P560" i="27"/>
  <c r="Q560" i="27"/>
  <c r="R560" i="27"/>
  <c r="J561" i="27"/>
  <c r="K561" i="27"/>
  <c r="L561" i="27"/>
  <c r="M561" i="27"/>
  <c r="N561" i="27"/>
  <c r="O561" i="27"/>
  <c r="P561" i="27"/>
  <c r="Q561" i="27"/>
  <c r="R561" i="27"/>
  <c r="J562" i="27"/>
  <c r="K562" i="27"/>
  <c r="L562" i="27"/>
  <c r="M562" i="27"/>
  <c r="N562" i="27"/>
  <c r="O562" i="27"/>
  <c r="P562" i="27"/>
  <c r="Q562" i="27"/>
  <c r="R562" i="27"/>
  <c r="J563" i="27"/>
  <c r="K563" i="27"/>
  <c r="L563" i="27"/>
  <c r="M563" i="27"/>
  <c r="N563" i="27"/>
  <c r="O563" i="27"/>
  <c r="P563" i="27"/>
  <c r="Q563" i="27"/>
  <c r="R563" i="27"/>
  <c r="J564" i="27"/>
  <c r="K564" i="27"/>
  <c r="L564" i="27"/>
  <c r="M564" i="27"/>
  <c r="N564" i="27"/>
  <c r="O564" i="27"/>
  <c r="P564" i="27"/>
  <c r="Q564" i="27"/>
  <c r="R564" i="27"/>
  <c r="J565" i="27"/>
  <c r="K565" i="27"/>
  <c r="L565" i="27"/>
  <c r="M565" i="27"/>
  <c r="N565" i="27"/>
  <c r="O565" i="27"/>
  <c r="P565" i="27"/>
  <c r="Q565" i="27"/>
  <c r="R565" i="27"/>
  <c r="J566" i="27"/>
  <c r="K566" i="27"/>
  <c r="L566" i="27"/>
  <c r="M566" i="27"/>
  <c r="N566" i="27"/>
  <c r="O566" i="27"/>
  <c r="P566" i="27"/>
  <c r="Q566" i="27"/>
  <c r="R566" i="27"/>
  <c r="J567" i="27"/>
  <c r="K567" i="27"/>
  <c r="L567" i="27"/>
  <c r="M567" i="27"/>
  <c r="N567" i="27"/>
  <c r="O567" i="27"/>
  <c r="P567" i="27"/>
  <c r="Q567" i="27"/>
  <c r="R567" i="27"/>
  <c r="J568" i="27"/>
  <c r="K568" i="27"/>
  <c r="L568" i="27"/>
  <c r="M568" i="27"/>
  <c r="N568" i="27"/>
  <c r="O568" i="27"/>
  <c r="P568" i="27"/>
  <c r="Q568" i="27"/>
  <c r="R568" i="27"/>
  <c r="J569" i="27"/>
  <c r="K569" i="27"/>
  <c r="L569" i="27"/>
  <c r="M569" i="27"/>
  <c r="N569" i="27"/>
  <c r="O569" i="27"/>
  <c r="P569" i="27"/>
  <c r="Q569" i="27"/>
  <c r="R569" i="27"/>
  <c r="J570" i="27"/>
  <c r="K570" i="27"/>
  <c r="L570" i="27"/>
  <c r="M570" i="27"/>
  <c r="N570" i="27"/>
  <c r="O570" i="27"/>
  <c r="P570" i="27"/>
  <c r="Q570" i="27"/>
  <c r="R570" i="27"/>
  <c r="J571" i="27"/>
  <c r="K571" i="27"/>
  <c r="L571" i="27"/>
  <c r="M571" i="27"/>
  <c r="N571" i="27"/>
  <c r="O571" i="27"/>
  <c r="P571" i="27"/>
  <c r="Q571" i="27"/>
  <c r="R571" i="27"/>
  <c r="J572" i="27"/>
  <c r="K572" i="27"/>
  <c r="L572" i="27"/>
  <c r="M572" i="27"/>
  <c r="N572" i="27"/>
  <c r="O572" i="27"/>
  <c r="P572" i="27"/>
  <c r="Q572" i="27"/>
  <c r="R572" i="27"/>
  <c r="J573" i="27"/>
  <c r="K573" i="27"/>
  <c r="L573" i="27"/>
  <c r="M573" i="27"/>
  <c r="N573" i="27"/>
  <c r="O573" i="27"/>
  <c r="P573" i="27"/>
  <c r="Q573" i="27"/>
  <c r="R573" i="27"/>
  <c r="J574" i="27"/>
  <c r="K574" i="27"/>
  <c r="L574" i="27"/>
  <c r="M574" i="27"/>
  <c r="N574" i="27"/>
  <c r="O574" i="27"/>
  <c r="P574" i="27"/>
  <c r="Q574" i="27"/>
  <c r="R574" i="27"/>
  <c r="J575" i="27"/>
  <c r="K575" i="27"/>
  <c r="L575" i="27"/>
  <c r="M575" i="27"/>
  <c r="N575" i="27"/>
  <c r="O575" i="27"/>
  <c r="P575" i="27"/>
  <c r="Q575" i="27"/>
  <c r="R575" i="27"/>
  <c r="J576" i="27"/>
  <c r="K576" i="27"/>
  <c r="L576" i="27"/>
  <c r="M576" i="27"/>
  <c r="N576" i="27"/>
  <c r="O576" i="27"/>
  <c r="P576" i="27"/>
  <c r="Q576" i="27"/>
  <c r="R576" i="27"/>
  <c r="J577" i="27"/>
  <c r="K577" i="27"/>
  <c r="L577" i="27"/>
  <c r="M577" i="27"/>
  <c r="N577" i="27"/>
  <c r="O577" i="27"/>
  <c r="P577" i="27"/>
  <c r="Q577" i="27"/>
  <c r="R577" i="27"/>
  <c r="J578" i="27"/>
  <c r="K578" i="27"/>
  <c r="L578" i="27"/>
  <c r="M578" i="27"/>
  <c r="N578" i="27"/>
  <c r="O578" i="27"/>
  <c r="P578" i="27"/>
  <c r="Q578" i="27"/>
  <c r="R578" i="27"/>
  <c r="J579" i="27"/>
  <c r="K579" i="27"/>
  <c r="L579" i="27"/>
  <c r="M579" i="27"/>
  <c r="N579" i="27"/>
  <c r="O579" i="27"/>
  <c r="P579" i="27"/>
  <c r="Q579" i="27"/>
  <c r="R579" i="27"/>
  <c r="J580" i="27"/>
  <c r="K580" i="27"/>
  <c r="L580" i="27"/>
  <c r="M580" i="27"/>
  <c r="N580" i="27"/>
  <c r="O580" i="27"/>
  <c r="P580" i="27"/>
  <c r="Q580" i="27"/>
  <c r="R580" i="27"/>
  <c r="J581" i="27"/>
  <c r="K581" i="27"/>
  <c r="L581" i="27"/>
  <c r="M581" i="27"/>
  <c r="N581" i="27"/>
  <c r="O581" i="27"/>
  <c r="P581" i="27"/>
  <c r="Q581" i="27"/>
  <c r="R581" i="27"/>
  <c r="J582" i="27"/>
  <c r="K582" i="27"/>
  <c r="L582" i="27"/>
  <c r="M582" i="27"/>
  <c r="N582" i="27"/>
  <c r="O582" i="27"/>
  <c r="P582" i="27"/>
  <c r="Q582" i="27"/>
  <c r="R582" i="27"/>
  <c r="J583" i="27"/>
  <c r="K583" i="27"/>
  <c r="L583" i="27"/>
  <c r="M583" i="27"/>
  <c r="N583" i="27"/>
  <c r="O583" i="27"/>
  <c r="P583" i="27"/>
  <c r="Q583" i="27"/>
  <c r="R583" i="27"/>
  <c r="J584" i="27"/>
  <c r="K584" i="27"/>
  <c r="L584" i="27"/>
  <c r="M584" i="27"/>
  <c r="N584" i="27"/>
  <c r="O584" i="27"/>
  <c r="P584" i="27"/>
  <c r="Q584" i="27"/>
  <c r="R584" i="27"/>
  <c r="J585" i="27"/>
  <c r="K585" i="27"/>
  <c r="L585" i="27"/>
  <c r="M585" i="27"/>
  <c r="N585" i="27"/>
  <c r="O585" i="27"/>
  <c r="P585" i="27"/>
  <c r="Q585" i="27"/>
  <c r="R585" i="27"/>
  <c r="J586" i="27"/>
  <c r="K586" i="27"/>
  <c r="L586" i="27"/>
  <c r="M586" i="27"/>
  <c r="N586" i="27"/>
  <c r="O586" i="27"/>
  <c r="P586" i="27"/>
  <c r="Q586" i="27"/>
  <c r="R586" i="27"/>
  <c r="J587" i="27"/>
  <c r="K587" i="27"/>
  <c r="L587" i="27"/>
  <c r="M587" i="27"/>
  <c r="N587" i="27"/>
  <c r="O587" i="27"/>
  <c r="P587" i="27"/>
  <c r="Q587" i="27"/>
  <c r="R587" i="27"/>
  <c r="J588" i="27"/>
  <c r="K588" i="27"/>
  <c r="L588" i="27"/>
  <c r="M588" i="27"/>
  <c r="N588" i="27"/>
  <c r="O588" i="27"/>
  <c r="P588" i="27"/>
  <c r="Q588" i="27"/>
  <c r="R588" i="27"/>
  <c r="J589" i="27"/>
  <c r="K589" i="27"/>
  <c r="L589" i="27"/>
  <c r="M589" i="27"/>
  <c r="N589" i="27"/>
  <c r="O589" i="27"/>
  <c r="P589" i="27"/>
  <c r="Q589" i="27"/>
  <c r="R589" i="27"/>
  <c r="J590" i="27"/>
  <c r="K590" i="27"/>
  <c r="L590" i="27"/>
  <c r="M590" i="27"/>
  <c r="N590" i="27"/>
  <c r="O590" i="27"/>
  <c r="P590" i="27"/>
  <c r="Q590" i="27"/>
  <c r="R590" i="27"/>
  <c r="J591" i="27"/>
  <c r="K591" i="27"/>
  <c r="L591" i="27"/>
  <c r="M591" i="27"/>
  <c r="N591" i="27"/>
  <c r="O591" i="27"/>
  <c r="P591" i="27"/>
  <c r="Q591" i="27"/>
  <c r="R591" i="27"/>
  <c r="J592" i="27"/>
  <c r="K592" i="27"/>
  <c r="L592" i="27"/>
  <c r="M592" i="27"/>
  <c r="N592" i="27"/>
  <c r="O592" i="27"/>
  <c r="P592" i="27"/>
  <c r="Q592" i="27"/>
  <c r="R592" i="27"/>
  <c r="J593" i="27"/>
  <c r="K593" i="27"/>
  <c r="L593" i="27"/>
  <c r="M593" i="27"/>
  <c r="N593" i="27"/>
  <c r="O593" i="27"/>
  <c r="P593" i="27"/>
  <c r="Q593" i="27"/>
  <c r="R593" i="27"/>
  <c r="J594" i="27"/>
  <c r="K594" i="27"/>
  <c r="L594" i="27"/>
  <c r="M594" i="27"/>
  <c r="N594" i="27"/>
  <c r="O594" i="27"/>
  <c r="P594" i="27"/>
  <c r="Q594" i="27"/>
  <c r="R594" i="27"/>
  <c r="J595" i="27"/>
  <c r="K595" i="27"/>
  <c r="L595" i="27"/>
  <c r="M595" i="27"/>
  <c r="N595" i="27"/>
  <c r="O595" i="27"/>
  <c r="P595" i="27"/>
  <c r="Q595" i="27"/>
  <c r="R595" i="27"/>
  <c r="J596" i="27"/>
  <c r="K596" i="27"/>
  <c r="L596" i="27"/>
  <c r="M596" i="27"/>
  <c r="N596" i="27"/>
  <c r="O596" i="27"/>
  <c r="P596" i="27"/>
  <c r="Q596" i="27"/>
  <c r="R596" i="27"/>
  <c r="J597" i="27"/>
  <c r="K597" i="27"/>
  <c r="L597" i="27"/>
  <c r="M597" i="27"/>
  <c r="N597" i="27"/>
  <c r="O597" i="27"/>
  <c r="P597" i="27"/>
  <c r="Q597" i="27"/>
  <c r="R597" i="27"/>
  <c r="J598" i="27"/>
  <c r="K598" i="27"/>
  <c r="L598" i="27"/>
  <c r="M598" i="27"/>
  <c r="N598" i="27"/>
  <c r="O598" i="27"/>
  <c r="P598" i="27"/>
  <c r="Q598" i="27"/>
  <c r="R598" i="27"/>
  <c r="J599" i="27"/>
  <c r="K599" i="27"/>
  <c r="L599" i="27"/>
  <c r="M599" i="27"/>
  <c r="N599" i="27"/>
  <c r="O599" i="27"/>
  <c r="P599" i="27"/>
  <c r="Q599" i="27"/>
  <c r="R599" i="27"/>
  <c r="J600" i="27"/>
  <c r="K600" i="27"/>
  <c r="L600" i="27"/>
  <c r="M600" i="27"/>
  <c r="N600" i="27"/>
  <c r="O600" i="27"/>
  <c r="P600" i="27"/>
  <c r="Q600" i="27"/>
  <c r="R600" i="27"/>
  <c r="J601" i="27"/>
  <c r="K601" i="27"/>
  <c r="L601" i="27"/>
  <c r="M601" i="27"/>
  <c r="N601" i="27"/>
  <c r="O601" i="27"/>
  <c r="P601" i="27"/>
  <c r="Q601" i="27"/>
  <c r="R601" i="27"/>
  <c r="J602" i="27"/>
  <c r="K602" i="27"/>
  <c r="L602" i="27"/>
  <c r="M602" i="27"/>
  <c r="N602" i="27"/>
  <c r="O602" i="27"/>
  <c r="P602" i="27"/>
  <c r="Q602" i="27"/>
  <c r="R602" i="27"/>
  <c r="J603" i="27"/>
  <c r="K603" i="27"/>
  <c r="L603" i="27"/>
  <c r="M603" i="27"/>
  <c r="N603" i="27"/>
  <c r="O603" i="27"/>
  <c r="P603" i="27"/>
  <c r="Q603" i="27"/>
  <c r="R603" i="27"/>
  <c r="K504" i="27"/>
  <c r="L504" i="27"/>
  <c r="M504" i="27"/>
  <c r="N504" i="27"/>
  <c r="O504" i="27"/>
  <c r="P504" i="27"/>
  <c r="Q504" i="27"/>
  <c r="R504" i="27"/>
  <c r="T505" i="27"/>
  <c r="T506" i="27"/>
  <c r="T507" i="27"/>
  <c r="T508" i="27"/>
  <c r="T509" i="27"/>
  <c r="T510" i="27"/>
  <c r="T511" i="27"/>
  <c r="T512" i="27"/>
  <c r="T513" i="27"/>
  <c r="T514" i="27"/>
  <c r="T515" i="27"/>
  <c r="T516" i="27"/>
  <c r="T517" i="27"/>
  <c r="T518" i="27"/>
  <c r="T519" i="27"/>
  <c r="T520" i="27"/>
  <c r="T521" i="27"/>
  <c r="T522" i="27"/>
  <c r="T523" i="27"/>
  <c r="T524" i="27"/>
  <c r="T525" i="27"/>
  <c r="T526" i="27"/>
  <c r="T527" i="27"/>
  <c r="T528" i="27"/>
  <c r="T529" i="27"/>
  <c r="T530" i="27"/>
  <c r="T531" i="27"/>
  <c r="T532" i="27"/>
  <c r="T533" i="27"/>
  <c r="T534" i="27"/>
  <c r="T535" i="27"/>
  <c r="T536" i="27"/>
  <c r="T537" i="27"/>
  <c r="T538" i="27"/>
  <c r="T539" i="27"/>
  <c r="T540" i="27"/>
  <c r="T541" i="27"/>
  <c r="T542" i="27"/>
  <c r="T543" i="27"/>
  <c r="T544" i="27"/>
  <c r="T545" i="27"/>
  <c r="T546" i="27"/>
  <c r="T547" i="27"/>
  <c r="T548" i="27"/>
  <c r="T549" i="27"/>
  <c r="T550" i="27"/>
  <c r="T551" i="27"/>
  <c r="T552" i="27"/>
  <c r="T553" i="27"/>
  <c r="T554" i="27"/>
  <c r="T555" i="27"/>
  <c r="T556" i="27"/>
  <c r="T557" i="27"/>
  <c r="T558" i="27"/>
  <c r="T559" i="27"/>
  <c r="T560" i="27"/>
  <c r="T561" i="27"/>
  <c r="T562" i="27"/>
  <c r="T563" i="27"/>
  <c r="T564" i="27"/>
  <c r="T565" i="27"/>
  <c r="T566" i="27"/>
  <c r="T567" i="27"/>
  <c r="T568" i="27"/>
  <c r="T569" i="27"/>
  <c r="T570" i="27"/>
  <c r="T571" i="27"/>
  <c r="T572" i="27"/>
  <c r="T573" i="27"/>
  <c r="T574" i="27"/>
  <c r="T575" i="27"/>
  <c r="T576" i="27"/>
  <c r="T577" i="27"/>
  <c r="T578" i="27"/>
  <c r="T579" i="27"/>
  <c r="T580" i="27"/>
  <c r="T581" i="27"/>
  <c r="T582" i="27"/>
  <c r="T583" i="27"/>
  <c r="T584" i="27"/>
  <c r="T585" i="27"/>
  <c r="T586" i="27"/>
  <c r="T587" i="27"/>
  <c r="T588" i="27"/>
  <c r="T589" i="27"/>
  <c r="T590" i="27"/>
  <c r="T591" i="27"/>
  <c r="T592" i="27"/>
  <c r="T593" i="27"/>
  <c r="T594" i="27"/>
  <c r="T595" i="27"/>
  <c r="T596" i="27"/>
  <c r="T597" i="27"/>
  <c r="T598" i="27"/>
  <c r="T599" i="27"/>
  <c r="T600" i="27"/>
  <c r="T601" i="27"/>
  <c r="T602" i="27"/>
  <c r="T603" i="27"/>
  <c r="V505" i="27"/>
  <c r="V506" i="27"/>
  <c r="V507" i="27"/>
  <c r="V508" i="27"/>
  <c r="V509" i="27"/>
  <c r="V510" i="27"/>
  <c r="V511" i="27"/>
  <c r="V512" i="27"/>
  <c r="V513" i="27"/>
  <c r="V504" i="27"/>
  <c r="T504" i="27"/>
  <c r="J504" i="27"/>
  <c r="AC490" i="27"/>
  <c r="AB490" i="27"/>
  <c r="AA490" i="27"/>
  <c r="Z490" i="27"/>
  <c r="Y490" i="27"/>
  <c r="X490" i="27"/>
  <c r="W490" i="27"/>
  <c r="V490" i="27"/>
  <c r="U490" i="27"/>
  <c r="T490" i="27"/>
  <c r="AC489" i="27"/>
  <c r="AB489" i="27"/>
  <c r="AA489" i="27"/>
  <c r="Z489" i="27"/>
  <c r="Y489" i="27"/>
  <c r="X489" i="27"/>
  <c r="W489" i="27"/>
  <c r="V489" i="27"/>
  <c r="U489" i="27"/>
  <c r="T489" i="27"/>
  <c r="AC488" i="27"/>
  <c r="AB488" i="27"/>
  <c r="AA488" i="27"/>
  <c r="Z488" i="27"/>
  <c r="Y488" i="27"/>
  <c r="X488" i="27"/>
  <c r="W488" i="27"/>
  <c r="V488" i="27"/>
  <c r="U488" i="27"/>
  <c r="T488" i="27"/>
  <c r="AC487" i="27"/>
  <c r="AB487" i="27"/>
  <c r="AA487" i="27"/>
  <c r="Z487" i="27"/>
  <c r="Y487" i="27"/>
  <c r="X487" i="27"/>
  <c r="W487" i="27"/>
  <c r="V487" i="27"/>
  <c r="U487" i="27"/>
  <c r="T487" i="27"/>
  <c r="AC486" i="27"/>
  <c r="AB486" i="27"/>
  <c r="AA486" i="27"/>
  <c r="Z486" i="27"/>
  <c r="Y486" i="27"/>
  <c r="X486" i="27"/>
  <c r="W486" i="27"/>
  <c r="V486" i="27"/>
  <c r="U486" i="27"/>
  <c r="T486" i="27"/>
  <c r="AC485" i="27"/>
  <c r="AB485" i="27"/>
  <c r="AA485" i="27"/>
  <c r="Z485" i="27"/>
  <c r="Y485" i="27"/>
  <c r="X485" i="27"/>
  <c r="W485" i="27"/>
  <c r="V485" i="27"/>
  <c r="U485" i="27"/>
  <c r="T485" i="27"/>
  <c r="AC484" i="27"/>
  <c r="AB484" i="27"/>
  <c r="AA484" i="27"/>
  <c r="Z484" i="27"/>
  <c r="Y484" i="27"/>
  <c r="X484" i="27"/>
  <c r="W484" i="27"/>
  <c r="V484" i="27"/>
  <c r="U484" i="27"/>
  <c r="T484" i="27"/>
  <c r="AC483" i="27"/>
  <c r="AB483" i="27"/>
  <c r="AA483" i="27"/>
  <c r="Z483" i="27"/>
  <c r="Y483" i="27"/>
  <c r="X483" i="27"/>
  <c r="W483" i="27"/>
  <c r="V483" i="27"/>
  <c r="U483" i="27"/>
  <c r="T483" i="27"/>
  <c r="AC482" i="27"/>
  <c r="AB482" i="27"/>
  <c r="AA482" i="27"/>
  <c r="Z482" i="27"/>
  <c r="Y482" i="27"/>
  <c r="X482" i="27"/>
  <c r="W482" i="27"/>
  <c r="V482" i="27"/>
  <c r="U482" i="27"/>
  <c r="T482" i="27"/>
  <c r="AC481" i="27"/>
  <c r="AB481" i="27"/>
  <c r="AA481" i="27"/>
  <c r="Z481" i="27"/>
  <c r="Y481" i="27"/>
  <c r="X481" i="27"/>
  <c r="W481" i="27"/>
  <c r="V481" i="27"/>
  <c r="U481" i="27"/>
  <c r="T481" i="27"/>
  <c r="I485" i="27"/>
  <c r="J485" i="27"/>
  <c r="K485" i="27"/>
  <c r="L485" i="27"/>
  <c r="M485" i="27"/>
  <c r="N485" i="27"/>
  <c r="O485" i="27"/>
  <c r="P485" i="27"/>
  <c r="Q485" i="27"/>
  <c r="R485" i="27"/>
  <c r="I486" i="27"/>
  <c r="J486" i="27"/>
  <c r="K486" i="27"/>
  <c r="L486" i="27"/>
  <c r="M486" i="27"/>
  <c r="N486" i="27"/>
  <c r="O486" i="27"/>
  <c r="P486" i="27"/>
  <c r="Q486" i="27"/>
  <c r="R486" i="27"/>
  <c r="I487" i="27"/>
  <c r="J487" i="27"/>
  <c r="K487" i="27"/>
  <c r="L487" i="27"/>
  <c r="M487" i="27"/>
  <c r="N487" i="27"/>
  <c r="O487" i="27"/>
  <c r="P487" i="27"/>
  <c r="Q487" i="27"/>
  <c r="R487" i="27"/>
  <c r="I488" i="27"/>
  <c r="J488" i="27"/>
  <c r="K488" i="27"/>
  <c r="L488" i="27"/>
  <c r="M488" i="27"/>
  <c r="N488" i="27"/>
  <c r="O488" i="27"/>
  <c r="P488" i="27"/>
  <c r="Q488" i="27"/>
  <c r="R488" i="27"/>
  <c r="I489" i="27"/>
  <c r="J489" i="27"/>
  <c r="K489" i="27"/>
  <c r="L489" i="27"/>
  <c r="M489" i="27"/>
  <c r="N489" i="27"/>
  <c r="O489" i="27"/>
  <c r="P489" i="27"/>
  <c r="Q489" i="27"/>
  <c r="R489" i="27"/>
  <c r="I490" i="27"/>
  <c r="J490" i="27"/>
  <c r="K490" i="27"/>
  <c r="L490" i="27"/>
  <c r="M490" i="27"/>
  <c r="N490" i="27"/>
  <c r="O490" i="27"/>
  <c r="P490" i="27"/>
  <c r="Q490" i="27"/>
  <c r="R490" i="27"/>
  <c r="AD432" i="27"/>
  <c r="Y432" i="27"/>
  <c r="N432" i="27"/>
  <c r="AD431" i="27"/>
  <c r="Y431" i="27"/>
  <c r="N431" i="27"/>
  <c r="AD430" i="27"/>
  <c r="Y430" i="27"/>
  <c r="N430" i="27"/>
  <c r="AD429" i="27"/>
  <c r="Y429" i="27"/>
  <c r="N429" i="27"/>
  <c r="AD428" i="27"/>
  <c r="Y428" i="27"/>
  <c r="N428" i="27"/>
  <c r="AD427" i="27"/>
  <c r="Y427" i="27"/>
  <c r="N427" i="27"/>
  <c r="AD426" i="27"/>
  <c r="Y426" i="27"/>
  <c r="N426" i="27"/>
  <c r="AD425" i="27"/>
  <c r="Y425" i="27"/>
  <c r="N425" i="27"/>
  <c r="AD424" i="27"/>
  <c r="Y424" i="27"/>
  <c r="N424" i="27"/>
  <c r="AD423" i="27"/>
  <c r="Y423" i="27"/>
  <c r="N423" i="27"/>
  <c r="AD422" i="27"/>
  <c r="Y422" i="27"/>
  <c r="N422" i="27"/>
  <c r="AD421" i="27"/>
  <c r="Y421" i="27"/>
  <c r="N421" i="27"/>
  <c r="AD420" i="27"/>
  <c r="Y420" i="27"/>
  <c r="N420" i="27"/>
  <c r="AD419" i="27"/>
  <c r="Y419" i="27"/>
  <c r="N419" i="27"/>
  <c r="AD418" i="27"/>
  <c r="Y418" i="27"/>
  <c r="N418" i="27"/>
  <c r="AD417" i="27"/>
  <c r="Y417" i="27"/>
  <c r="N417" i="27"/>
  <c r="AD416" i="27"/>
  <c r="Y416" i="27"/>
  <c r="N416" i="27"/>
  <c r="AD415" i="27"/>
  <c r="Y415" i="27"/>
  <c r="N415" i="27"/>
  <c r="AD414" i="27"/>
  <c r="Y414" i="27"/>
  <c r="N414" i="27"/>
  <c r="AD413" i="27"/>
  <c r="Y413" i="27"/>
  <c r="N413" i="27"/>
  <c r="AD412" i="27"/>
  <c r="Y412" i="27"/>
  <c r="N412" i="27"/>
  <c r="AD411" i="27"/>
  <c r="Y411" i="27"/>
  <c r="N411" i="27"/>
  <c r="AD410" i="27"/>
  <c r="Y410" i="27"/>
  <c r="N410" i="27"/>
  <c r="AD409" i="27"/>
  <c r="Y409" i="27"/>
  <c r="N409" i="27"/>
  <c r="AD408" i="27"/>
  <c r="Y408" i="27"/>
  <c r="N408" i="27"/>
  <c r="AD407" i="27"/>
  <c r="Y407" i="27"/>
  <c r="N407" i="27"/>
  <c r="AD406" i="27"/>
  <c r="Y406" i="27"/>
  <c r="N406" i="27"/>
  <c r="AD405" i="27"/>
  <c r="Y405" i="27"/>
  <c r="N405" i="27"/>
  <c r="AD404" i="27"/>
  <c r="Y404" i="27"/>
  <c r="N404" i="27"/>
  <c r="AD403" i="27"/>
  <c r="Y403" i="27"/>
  <c r="N403" i="27"/>
  <c r="AD402" i="27"/>
  <c r="Y402" i="27"/>
  <c r="N402" i="27"/>
  <c r="AD401" i="27"/>
  <c r="Y401" i="27"/>
  <c r="N401" i="27"/>
  <c r="AD400" i="27"/>
  <c r="Y400" i="27"/>
  <c r="N400" i="27"/>
  <c r="AD399" i="27"/>
  <c r="Y399" i="27"/>
  <c r="N399" i="27"/>
  <c r="AD398" i="27"/>
  <c r="Y398" i="27"/>
  <c r="N398" i="27"/>
  <c r="AD397" i="27"/>
  <c r="Y397" i="27"/>
  <c r="N397" i="27"/>
  <c r="AD396" i="27"/>
  <c r="Y396" i="27"/>
  <c r="N396" i="27"/>
  <c r="AD395" i="27"/>
  <c r="Y395" i="27"/>
  <c r="N395" i="27"/>
  <c r="AD394" i="27"/>
  <c r="Y394" i="27"/>
  <c r="N394" i="27"/>
  <c r="AD393" i="27"/>
  <c r="Y393" i="27"/>
  <c r="N393" i="27"/>
  <c r="AD392" i="27"/>
  <c r="Y392" i="27"/>
  <c r="N392" i="27"/>
  <c r="AD391" i="27"/>
  <c r="Y391" i="27"/>
  <c r="N391" i="27"/>
  <c r="AD390" i="27"/>
  <c r="Y390" i="27"/>
  <c r="N390" i="27"/>
  <c r="AD389" i="27"/>
  <c r="Y389" i="27"/>
  <c r="N389" i="27"/>
  <c r="AD388" i="27"/>
  <c r="Y388" i="27"/>
  <c r="N388" i="27"/>
  <c r="AD387" i="27"/>
  <c r="Y387" i="27"/>
  <c r="N387" i="27"/>
  <c r="AD386" i="27"/>
  <c r="Y386" i="27"/>
  <c r="N386" i="27"/>
  <c r="AD385" i="27"/>
  <c r="Y385" i="27"/>
  <c r="N385" i="27"/>
  <c r="AD384" i="27"/>
  <c r="Y384" i="27"/>
  <c r="N384" i="27"/>
  <c r="AD383" i="27"/>
  <c r="Y383" i="27"/>
  <c r="N383" i="27"/>
  <c r="AD382" i="27"/>
  <c r="Y382" i="27"/>
  <c r="N382" i="27"/>
  <c r="AD381" i="27"/>
  <c r="Y381" i="27"/>
  <c r="N381" i="27"/>
  <c r="AD380" i="27"/>
  <c r="Y380" i="27"/>
  <c r="N380" i="27"/>
  <c r="AD379" i="27"/>
  <c r="Y379" i="27"/>
  <c r="N379" i="27"/>
  <c r="AD378" i="27"/>
  <c r="Y378" i="27"/>
  <c r="N378" i="27"/>
  <c r="AD377" i="27"/>
  <c r="Y377" i="27"/>
  <c r="N377" i="27"/>
  <c r="AD376" i="27"/>
  <c r="Y376" i="27"/>
  <c r="N376" i="27"/>
  <c r="AD375" i="27"/>
  <c r="Y375" i="27"/>
  <c r="N375" i="27"/>
  <c r="AD374" i="27"/>
  <c r="Y374" i="27"/>
  <c r="N374" i="27"/>
  <c r="AD373" i="27"/>
  <c r="Y373" i="27"/>
  <c r="N373" i="27"/>
  <c r="AD372" i="27"/>
  <c r="Y372" i="27"/>
  <c r="N372" i="27"/>
  <c r="AD371" i="27"/>
  <c r="Y371" i="27"/>
  <c r="N371" i="27"/>
  <c r="AD370" i="27"/>
  <c r="Y370" i="27"/>
  <c r="N370" i="27"/>
  <c r="AD369" i="27"/>
  <c r="Y369" i="27"/>
  <c r="N369" i="27"/>
  <c r="AD368" i="27"/>
  <c r="Y368" i="27"/>
  <c r="N368" i="27"/>
  <c r="AD367" i="27"/>
  <c r="Y367" i="27"/>
  <c r="N367" i="27"/>
  <c r="AD366" i="27"/>
  <c r="Y366" i="27"/>
  <c r="N366" i="27"/>
  <c r="AD365" i="27"/>
  <c r="Y365" i="27"/>
  <c r="N365" i="27"/>
  <c r="AD364" i="27"/>
  <c r="Y364" i="27"/>
  <c r="N364" i="27"/>
  <c r="AD363" i="27"/>
  <c r="Y363" i="27"/>
  <c r="N363" i="27"/>
  <c r="AD362" i="27"/>
  <c r="Y362" i="27"/>
  <c r="N362" i="27"/>
  <c r="AD361" i="27"/>
  <c r="Y361" i="27"/>
  <c r="N361" i="27"/>
  <c r="AD360" i="27"/>
  <c r="Y360" i="27"/>
  <c r="N360" i="27"/>
  <c r="AD359" i="27"/>
  <c r="Y359" i="27"/>
  <c r="N359" i="27"/>
  <c r="AD358" i="27"/>
  <c r="Y358" i="27"/>
  <c r="N358" i="27"/>
  <c r="AD357" i="27"/>
  <c r="Y357" i="27"/>
  <c r="N357" i="27"/>
  <c r="AD356" i="27"/>
  <c r="Y356" i="27"/>
  <c r="N356" i="27"/>
  <c r="AD355" i="27"/>
  <c r="Y355" i="27"/>
  <c r="N355" i="27"/>
  <c r="AD354" i="27"/>
  <c r="Y354" i="27"/>
  <c r="N354" i="27"/>
  <c r="AD353" i="27"/>
  <c r="Y353" i="27"/>
  <c r="N353" i="27"/>
  <c r="AD352" i="27"/>
  <c r="Y352" i="27"/>
  <c r="N352" i="27"/>
  <c r="AD351" i="27"/>
  <c r="Y351" i="27"/>
  <c r="N351" i="27"/>
  <c r="AD350" i="27"/>
  <c r="Y350" i="27"/>
  <c r="N350" i="27"/>
  <c r="AD349" i="27"/>
  <c r="Y349" i="27"/>
  <c r="N349" i="27"/>
  <c r="AD348" i="27"/>
  <c r="Y348" i="27"/>
  <c r="N348" i="27"/>
  <c r="AD347" i="27"/>
  <c r="Y347" i="27"/>
  <c r="N347" i="27"/>
  <c r="AD346" i="27"/>
  <c r="Y346" i="27"/>
  <c r="N346" i="27"/>
  <c r="AD345" i="27"/>
  <c r="Y345" i="27"/>
  <c r="N345" i="27"/>
  <c r="AD344" i="27"/>
  <c r="Y344" i="27"/>
  <c r="N344" i="27"/>
  <c r="AD343" i="27"/>
  <c r="Y343" i="27"/>
  <c r="N343" i="27"/>
  <c r="AD342" i="27"/>
  <c r="Y342" i="27"/>
  <c r="N342" i="27"/>
  <c r="AD341" i="27"/>
  <c r="Y341" i="27"/>
  <c r="N341" i="27"/>
  <c r="AD340" i="27"/>
  <c r="Y340" i="27"/>
  <c r="N340" i="27"/>
  <c r="AD339" i="27"/>
  <c r="Y339" i="27"/>
  <c r="N339" i="27"/>
  <c r="AD338" i="27"/>
  <c r="Y338" i="27"/>
  <c r="N338" i="27"/>
  <c r="AD337" i="27"/>
  <c r="Y337" i="27"/>
  <c r="N337" i="27"/>
  <c r="AD336" i="27"/>
  <c r="Y336" i="27"/>
  <c r="N336" i="27"/>
  <c r="AD335" i="27"/>
  <c r="Y335" i="27"/>
  <c r="N335" i="27"/>
  <c r="AD334" i="27"/>
  <c r="Y334" i="27"/>
  <c r="N334" i="27"/>
  <c r="AD333" i="27"/>
  <c r="Y333" i="27"/>
  <c r="N333" i="27"/>
  <c r="AD318" i="27"/>
  <c r="Y318" i="27"/>
  <c r="AD317" i="27"/>
  <c r="Y317" i="27"/>
  <c r="AD316" i="27"/>
  <c r="Y316" i="27"/>
  <c r="AD315" i="27"/>
  <c r="Y315" i="27"/>
  <c r="AD314" i="27"/>
  <c r="Y314" i="27"/>
  <c r="AD313" i="27"/>
  <c r="Y313" i="27"/>
  <c r="AD312" i="27"/>
  <c r="Y312" i="27"/>
  <c r="AD311" i="27"/>
  <c r="Y311" i="27"/>
  <c r="AD310" i="27"/>
  <c r="Y310" i="27"/>
  <c r="AD309" i="27"/>
  <c r="Y309" i="27"/>
  <c r="AD308" i="27"/>
  <c r="Y308" i="27"/>
  <c r="AD307" i="27"/>
  <c r="Y307" i="27"/>
  <c r="AD306" i="27"/>
  <c r="Y306" i="27"/>
  <c r="AD305" i="27"/>
  <c r="Y305" i="27"/>
  <c r="AD304" i="27"/>
  <c r="Y304" i="27"/>
  <c r="AD303" i="27"/>
  <c r="Y303" i="27"/>
  <c r="AD302" i="27"/>
  <c r="Y302" i="27"/>
  <c r="AD301" i="27"/>
  <c r="Y301" i="27"/>
  <c r="AD300" i="27"/>
  <c r="Y300" i="27"/>
  <c r="AD299" i="27"/>
  <c r="Y299" i="27"/>
  <c r="AD298" i="27"/>
  <c r="Y298" i="27"/>
  <c r="AD297" i="27"/>
  <c r="Y297" i="27"/>
  <c r="AD296" i="27"/>
  <c r="Y296" i="27"/>
  <c r="AD295" i="27"/>
  <c r="Y295" i="27"/>
  <c r="AD294" i="27"/>
  <c r="Y294" i="27"/>
  <c r="AD293" i="27"/>
  <c r="Y293" i="27"/>
  <c r="AD292" i="27"/>
  <c r="Y292" i="27"/>
  <c r="AD291" i="27"/>
  <c r="Y291" i="27"/>
  <c r="AD290" i="27"/>
  <c r="Y290" i="27"/>
  <c r="AD289" i="27"/>
  <c r="Y289" i="27"/>
  <c r="AD288" i="27"/>
  <c r="Y288" i="27"/>
  <c r="AD287" i="27"/>
  <c r="Y287" i="27"/>
  <c r="AD286" i="27"/>
  <c r="Y286" i="27"/>
  <c r="AD285" i="27"/>
  <c r="Y285" i="27"/>
  <c r="AD284" i="27"/>
  <c r="Y284" i="27"/>
  <c r="AD283" i="27"/>
  <c r="Y283" i="27"/>
  <c r="AD282" i="27"/>
  <c r="Y282" i="27"/>
  <c r="AD281" i="27"/>
  <c r="Y281" i="27"/>
  <c r="AD280" i="27"/>
  <c r="Y280" i="27"/>
  <c r="AD279" i="27"/>
  <c r="Y279" i="27"/>
  <c r="AD278" i="27"/>
  <c r="Y278" i="27"/>
  <c r="AD277" i="27"/>
  <c r="Y277" i="27"/>
  <c r="AD276" i="27"/>
  <c r="Y276" i="27"/>
  <c r="AD275" i="27"/>
  <c r="Y275" i="27"/>
  <c r="AD274" i="27"/>
  <c r="Y274" i="27"/>
  <c r="AD273" i="27"/>
  <c r="Y273" i="27"/>
  <c r="AD272" i="27"/>
  <c r="Y272" i="27"/>
  <c r="AD271" i="27"/>
  <c r="Y271" i="27"/>
  <c r="AD270" i="27"/>
  <c r="Y270" i="27"/>
  <c r="AD269" i="27"/>
  <c r="Y269" i="27"/>
  <c r="AD268" i="27"/>
  <c r="Y268" i="27"/>
  <c r="AD267" i="27"/>
  <c r="Y267" i="27"/>
  <c r="AD266" i="27"/>
  <c r="Y266" i="27"/>
  <c r="AD265" i="27"/>
  <c r="Y265" i="27"/>
  <c r="AD264" i="27"/>
  <c r="Y264" i="27"/>
  <c r="AD263" i="27"/>
  <c r="Y263" i="27"/>
  <c r="AD262" i="27"/>
  <c r="Y262" i="27"/>
  <c r="AD261" i="27"/>
  <c r="Y261" i="27"/>
  <c r="AD260" i="27"/>
  <c r="Y260" i="27"/>
  <c r="AD259" i="27"/>
  <c r="Y259" i="27"/>
  <c r="AD258" i="27"/>
  <c r="Y258" i="27"/>
  <c r="AD257" i="27"/>
  <c r="Y257" i="27"/>
  <c r="AD256" i="27"/>
  <c r="Y256" i="27"/>
  <c r="AD255" i="27"/>
  <c r="Y255" i="27"/>
  <c r="AD254" i="27"/>
  <c r="Y254" i="27"/>
  <c r="AD253" i="27"/>
  <c r="Y253" i="27"/>
  <c r="AD252" i="27"/>
  <c r="Y252" i="27"/>
  <c r="AD251" i="27"/>
  <c r="Y251" i="27"/>
  <c r="AD250" i="27"/>
  <c r="Y250" i="27"/>
  <c r="AD249" i="27"/>
  <c r="Y249" i="27"/>
  <c r="AD248" i="27"/>
  <c r="Y248" i="27"/>
  <c r="AD247" i="27"/>
  <c r="Y247" i="27"/>
  <c r="AD246" i="27"/>
  <c r="Y246" i="27"/>
  <c r="AD245" i="27"/>
  <c r="Y245" i="27"/>
  <c r="AD244" i="27"/>
  <c r="Y244" i="27"/>
  <c r="AD243" i="27"/>
  <c r="Y243" i="27"/>
  <c r="AD242" i="27"/>
  <c r="Y242" i="27"/>
  <c r="AD241" i="27"/>
  <c r="Y241" i="27"/>
  <c r="AD240" i="27"/>
  <c r="Y240" i="27"/>
  <c r="AD239" i="27"/>
  <c r="Y239" i="27"/>
  <c r="AD238" i="27"/>
  <c r="Y238" i="27"/>
  <c r="AD237" i="27"/>
  <c r="Y237" i="27"/>
  <c r="AD236" i="27"/>
  <c r="Y236" i="27"/>
  <c r="AD235" i="27"/>
  <c r="Y235" i="27"/>
  <c r="AD234" i="27"/>
  <c r="Y234" i="27"/>
  <c r="AD233" i="27"/>
  <c r="Y233" i="27"/>
  <c r="AD232" i="27"/>
  <c r="Y232" i="27"/>
  <c r="AD231" i="27"/>
  <c r="Y231" i="27"/>
  <c r="AD230" i="27"/>
  <c r="Y230" i="27"/>
  <c r="AD229" i="27"/>
  <c r="Y229" i="27"/>
  <c r="AD228" i="27"/>
  <c r="Y228" i="27"/>
  <c r="AD227" i="27"/>
  <c r="Y227" i="27"/>
  <c r="AD226" i="27"/>
  <c r="Y226" i="27"/>
  <c r="AD225" i="27"/>
  <c r="Y225" i="27"/>
  <c r="AD224" i="27"/>
  <c r="Y224" i="27"/>
  <c r="AD223" i="27"/>
  <c r="Y223" i="27"/>
  <c r="AD222" i="27"/>
  <c r="Y222" i="27"/>
  <c r="AD221" i="27"/>
  <c r="Y221" i="27"/>
  <c r="AD220" i="27"/>
  <c r="Y220" i="27"/>
  <c r="AD219" i="27"/>
  <c r="Y219" i="27"/>
  <c r="N220" i="27"/>
  <c r="N221" i="27"/>
  <c r="N222" i="27"/>
  <c r="N223" i="27"/>
  <c r="N224" i="27"/>
  <c r="N225" i="27"/>
  <c r="N226" i="27"/>
  <c r="N227" i="27"/>
  <c r="N228" i="27"/>
  <c r="N229" i="27"/>
  <c r="N230" i="27"/>
  <c r="N231" i="27"/>
  <c r="N232" i="27"/>
  <c r="N233" i="27"/>
  <c r="N234" i="27"/>
  <c r="N235" i="27"/>
  <c r="N236" i="27"/>
  <c r="N237" i="27"/>
  <c r="N238" i="27"/>
  <c r="N239" i="27"/>
  <c r="N240" i="27"/>
  <c r="N241" i="27"/>
  <c r="N242" i="27"/>
  <c r="N243" i="27"/>
  <c r="N244" i="27"/>
  <c r="N245" i="27"/>
  <c r="N246" i="27"/>
  <c r="N247" i="27"/>
  <c r="N248" i="27"/>
  <c r="N249" i="27"/>
  <c r="N250" i="27"/>
  <c r="N251" i="27"/>
  <c r="N252" i="27"/>
  <c r="N253" i="27"/>
  <c r="N254" i="27"/>
  <c r="N255" i="27"/>
  <c r="N256" i="27"/>
  <c r="N257" i="27"/>
  <c r="N258" i="27"/>
  <c r="N259" i="27"/>
  <c r="N260" i="27"/>
  <c r="N261" i="27"/>
  <c r="N262" i="27"/>
  <c r="N263" i="27"/>
  <c r="N264" i="27"/>
  <c r="N265" i="27"/>
  <c r="N266" i="27"/>
  <c r="N267" i="27"/>
  <c r="N268" i="27"/>
  <c r="N269" i="27"/>
  <c r="N270" i="27"/>
  <c r="N271" i="27"/>
  <c r="N272" i="27"/>
  <c r="N273" i="27"/>
  <c r="N274" i="27"/>
  <c r="N275" i="27"/>
  <c r="N276" i="27"/>
  <c r="N277" i="27"/>
  <c r="N278" i="27"/>
  <c r="N279" i="27"/>
  <c r="N280" i="27"/>
  <c r="N281" i="27"/>
  <c r="N282" i="27"/>
  <c r="N283" i="27"/>
  <c r="N284" i="27"/>
  <c r="N285" i="27"/>
  <c r="N286" i="27"/>
  <c r="N287" i="27"/>
  <c r="N288" i="27"/>
  <c r="N289" i="27"/>
  <c r="N290" i="27"/>
  <c r="N291" i="27"/>
  <c r="N292" i="27"/>
  <c r="N293" i="27"/>
  <c r="N294" i="27"/>
  <c r="N295" i="27"/>
  <c r="N296" i="27"/>
  <c r="N297" i="27"/>
  <c r="N298" i="27"/>
  <c r="N299" i="27"/>
  <c r="N300" i="27"/>
  <c r="N301" i="27"/>
  <c r="N302" i="27"/>
  <c r="N303" i="27"/>
  <c r="N304" i="27"/>
  <c r="N305" i="27"/>
  <c r="N306" i="27"/>
  <c r="N307" i="27"/>
  <c r="N308" i="27"/>
  <c r="N309" i="27"/>
  <c r="N310" i="27"/>
  <c r="N311" i="27"/>
  <c r="N312" i="27"/>
  <c r="N313" i="27"/>
  <c r="N314" i="27"/>
  <c r="N315" i="27"/>
  <c r="N316" i="27"/>
  <c r="N317" i="27"/>
  <c r="N318" i="27"/>
  <c r="N219" i="27"/>
  <c r="R150" i="27"/>
  <c r="Q150" i="27"/>
  <c r="N150" i="27"/>
  <c r="M150" i="27"/>
  <c r="T118" i="27"/>
  <c r="U118" i="27"/>
  <c r="V118" i="27"/>
  <c r="W118" i="27"/>
  <c r="X118" i="27"/>
  <c r="Y118" i="27"/>
  <c r="Z118" i="27"/>
  <c r="AA118" i="27"/>
  <c r="AB118" i="27"/>
  <c r="AC118" i="27"/>
  <c r="T119" i="27"/>
  <c r="U119" i="27"/>
  <c r="V119" i="27"/>
  <c r="W119" i="27"/>
  <c r="X119" i="27"/>
  <c r="Y119" i="27"/>
  <c r="Z119" i="27"/>
  <c r="AA119" i="27"/>
  <c r="AB119" i="27"/>
  <c r="AC119" i="27"/>
  <c r="T120" i="27"/>
  <c r="U120" i="27"/>
  <c r="V120" i="27"/>
  <c r="W120" i="27"/>
  <c r="X120" i="27"/>
  <c r="Y120" i="27"/>
  <c r="Z120" i="27"/>
  <c r="AA120" i="27"/>
  <c r="AB120" i="27"/>
  <c r="AC120" i="27"/>
  <c r="T121" i="27"/>
  <c r="U121" i="27"/>
  <c r="V121" i="27"/>
  <c r="W121" i="27"/>
  <c r="X121" i="27"/>
  <c r="Y121" i="27"/>
  <c r="Z121" i="27"/>
  <c r="AA121" i="27"/>
  <c r="AB121" i="27"/>
  <c r="AC121" i="27"/>
  <c r="T122" i="27"/>
  <c r="U122" i="27"/>
  <c r="V122" i="27"/>
  <c r="W122" i="27"/>
  <c r="X122" i="27"/>
  <c r="Y122" i="27"/>
  <c r="Z122" i="27"/>
  <c r="AA122" i="27"/>
  <c r="AB122" i="27"/>
  <c r="AC122" i="27"/>
  <c r="T123" i="27"/>
  <c r="U123" i="27"/>
  <c r="V123" i="27"/>
  <c r="W123" i="27"/>
  <c r="X123" i="27"/>
  <c r="Y123" i="27"/>
  <c r="Z123" i="27"/>
  <c r="AA123" i="27"/>
  <c r="AB123" i="27"/>
  <c r="AC123" i="27"/>
  <c r="T124" i="27"/>
  <c r="U124" i="27"/>
  <c r="V124" i="27"/>
  <c r="W124" i="27"/>
  <c r="X124" i="27"/>
  <c r="Y124" i="27"/>
  <c r="Z124" i="27"/>
  <c r="AA124" i="27"/>
  <c r="AB124" i="27"/>
  <c r="AC124" i="27"/>
  <c r="T125" i="27"/>
  <c r="U125" i="27"/>
  <c r="V125" i="27"/>
  <c r="W125" i="27"/>
  <c r="X125" i="27"/>
  <c r="Y125" i="27"/>
  <c r="Z125" i="27"/>
  <c r="AA125" i="27"/>
  <c r="AB125" i="27"/>
  <c r="AC125" i="27"/>
  <c r="T126" i="27"/>
  <c r="U126" i="27"/>
  <c r="V126" i="27"/>
  <c r="W126" i="27"/>
  <c r="X126" i="27"/>
  <c r="Y126" i="27"/>
  <c r="Z126" i="27"/>
  <c r="AA126" i="27"/>
  <c r="AB126" i="27"/>
  <c r="AC126" i="27"/>
  <c r="U117" i="27"/>
  <c r="V117" i="27"/>
  <c r="W117" i="27"/>
  <c r="X117" i="27"/>
  <c r="Y117" i="27"/>
  <c r="Z117" i="27"/>
  <c r="AA117" i="27"/>
  <c r="AB117" i="27"/>
  <c r="AC117" i="27"/>
  <c r="T117" i="27"/>
  <c r="I118" i="27"/>
  <c r="I119" i="27"/>
  <c r="I120" i="27"/>
  <c r="I121" i="27"/>
  <c r="I122" i="27"/>
  <c r="I123" i="27"/>
  <c r="I124" i="27"/>
  <c r="I125" i="27"/>
  <c r="I126" i="27"/>
  <c r="I117" i="27"/>
  <c r="J76" i="27"/>
  <c r="K76" i="27"/>
  <c r="L76" i="27"/>
  <c r="M76" i="27"/>
  <c r="N76" i="27"/>
  <c r="O76" i="27"/>
  <c r="P76" i="27"/>
  <c r="Q76" i="27"/>
  <c r="R76" i="27"/>
  <c r="S76" i="27"/>
  <c r="K75" i="27"/>
  <c r="L75" i="27"/>
  <c r="M75" i="27"/>
  <c r="N75" i="27"/>
  <c r="O75" i="27"/>
  <c r="P75" i="27"/>
  <c r="Q75" i="27"/>
  <c r="R75" i="27"/>
  <c r="S75" i="27"/>
  <c r="J75" i="27"/>
  <c r="P325" i="1" l="1"/>
  <c r="Z325" i="1"/>
  <c r="J327" i="1"/>
  <c r="J325" i="1"/>
  <c r="L327" i="1"/>
  <c r="L325" i="1"/>
  <c r="N327" i="1"/>
  <c r="N325" i="1"/>
  <c r="P327" i="1"/>
  <c r="X327" i="1"/>
  <c r="R327" i="1"/>
  <c r="T327" i="1"/>
  <c r="V327" i="1"/>
  <c r="V325" i="1"/>
  <c r="X325" i="1"/>
  <c r="R325" i="1"/>
  <c r="Z317" i="1"/>
  <c r="L320" i="1"/>
  <c r="N320" i="1"/>
  <c r="R317" i="1"/>
  <c r="T320" i="1"/>
  <c r="N317" i="1"/>
  <c r="T317" i="1"/>
  <c r="V320" i="1"/>
  <c r="P317" i="1"/>
  <c r="L317" i="1"/>
  <c r="V317" i="1"/>
  <c r="X320" i="1"/>
  <c r="J317" i="1"/>
  <c r="Z320" i="1"/>
  <c r="J320" i="1"/>
  <c r="P320" i="1"/>
  <c r="G22" i="23"/>
  <c r="G23" i="23"/>
  <c r="G24" i="23"/>
  <c r="G25" i="23"/>
  <c r="G26" i="23"/>
  <c r="G27" i="23"/>
  <c r="G30" i="23"/>
  <c r="G31" i="23"/>
  <c r="G32" i="23"/>
  <c r="G33" i="23"/>
  <c r="G34" i="23"/>
  <c r="G35" i="23"/>
  <c r="G36" i="23"/>
  <c r="G37" i="23"/>
  <c r="G38" i="23"/>
  <c r="G39" i="23"/>
  <c r="G21" i="23"/>
  <c r="J122" i="9" l="1"/>
  <c r="J118" i="27" s="1"/>
  <c r="K122" i="9"/>
  <c r="K118" i="27" s="1"/>
  <c r="L122" i="9"/>
  <c r="L118" i="27" s="1"/>
  <c r="M122" i="9"/>
  <c r="M118" i="27" s="1"/>
  <c r="N122" i="9"/>
  <c r="N118" i="27" s="1"/>
  <c r="O122" i="9"/>
  <c r="O118" i="27" s="1"/>
  <c r="P122" i="9"/>
  <c r="P118" i="27" s="1"/>
  <c r="Q122" i="9"/>
  <c r="Q118" i="27" s="1"/>
  <c r="R122" i="9"/>
  <c r="R118" i="27" s="1"/>
  <c r="J123" i="9"/>
  <c r="J119" i="27" s="1"/>
  <c r="K123" i="9"/>
  <c r="K119" i="27" s="1"/>
  <c r="L123" i="9"/>
  <c r="L119" i="27" s="1"/>
  <c r="M123" i="9"/>
  <c r="M119" i="27" s="1"/>
  <c r="N123" i="9"/>
  <c r="N119" i="27" s="1"/>
  <c r="O123" i="9"/>
  <c r="O119" i="27" s="1"/>
  <c r="P123" i="9"/>
  <c r="P119" i="27" s="1"/>
  <c r="Q123" i="9"/>
  <c r="Q119" i="27" s="1"/>
  <c r="R123" i="9"/>
  <c r="R119" i="27" s="1"/>
  <c r="J124" i="9"/>
  <c r="J120" i="27" s="1"/>
  <c r="K124" i="9"/>
  <c r="K120" i="27" s="1"/>
  <c r="L124" i="9"/>
  <c r="L120" i="27" s="1"/>
  <c r="M124" i="9"/>
  <c r="M120" i="27" s="1"/>
  <c r="N124" i="9"/>
  <c r="N120" i="27" s="1"/>
  <c r="O124" i="9"/>
  <c r="O120" i="27" s="1"/>
  <c r="P124" i="9"/>
  <c r="P120" i="27" s="1"/>
  <c r="Q124" i="9"/>
  <c r="Q120" i="27" s="1"/>
  <c r="R124" i="9"/>
  <c r="R120" i="27" s="1"/>
  <c r="J125" i="9"/>
  <c r="J121" i="27" s="1"/>
  <c r="K125" i="9"/>
  <c r="K121" i="27" s="1"/>
  <c r="L125" i="9"/>
  <c r="L121" i="27" s="1"/>
  <c r="M125" i="9"/>
  <c r="M121" i="27" s="1"/>
  <c r="N125" i="9"/>
  <c r="N121" i="27" s="1"/>
  <c r="O125" i="9"/>
  <c r="O121" i="27" s="1"/>
  <c r="P125" i="9"/>
  <c r="P121" i="27" s="1"/>
  <c r="Q125" i="9"/>
  <c r="Q121" i="27" s="1"/>
  <c r="R125" i="9"/>
  <c r="R121" i="27" s="1"/>
  <c r="J126" i="9"/>
  <c r="J122" i="27" s="1"/>
  <c r="K126" i="9"/>
  <c r="K122" i="27" s="1"/>
  <c r="L126" i="9"/>
  <c r="L122" i="27" s="1"/>
  <c r="M126" i="9"/>
  <c r="M122" i="27" s="1"/>
  <c r="N126" i="9"/>
  <c r="N122" i="27" s="1"/>
  <c r="O126" i="9"/>
  <c r="O122" i="27" s="1"/>
  <c r="P126" i="9"/>
  <c r="P122" i="27" s="1"/>
  <c r="Q126" i="9"/>
  <c r="Q122" i="27" s="1"/>
  <c r="R126" i="9"/>
  <c r="R122" i="27" s="1"/>
  <c r="J127" i="9"/>
  <c r="J123" i="27" s="1"/>
  <c r="K127" i="9"/>
  <c r="K123" i="27" s="1"/>
  <c r="L127" i="9"/>
  <c r="L123" i="27" s="1"/>
  <c r="M127" i="9"/>
  <c r="M123" i="27" s="1"/>
  <c r="N127" i="9"/>
  <c r="N123" i="27" s="1"/>
  <c r="O127" i="9"/>
  <c r="O123" i="27" s="1"/>
  <c r="P127" i="9"/>
  <c r="P123" i="27" s="1"/>
  <c r="Q127" i="9"/>
  <c r="Q123" i="27" s="1"/>
  <c r="R127" i="9"/>
  <c r="R123" i="27" s="1"/>
  <c r="J128" i="9"/>
  <c r="J124" i="27" s="1"/>
  <c r="K128" i="9"/>
  <c r="K124" i="27" s="1"/>
  <c r="L128" i="9"/>
  <c r="L124" i="27" s="1"/>
  <c r="M128" i="9"/>
  <c r="M124" i="27" s="1"/>
  <c r="N128" i="9"/>
  <c r="N124" i="27" s="1"/>
  <c r="O128" i="9"/>
  <c r="O124" i="27" s="1"/>
  <c r="P128" i="9"/>
  <c r="P124" i="27" s="1"/>
  <c r="Q128" i="9"/>
  <c r="Q124" i="27" s="1"/>
  <c r="R128" i="9"/>
  <c r="R124" i="27" s="1"/>
  <c r="J129" i="9"/>
  <c r="J125" i="27" s="1"/>
  <c r="K129" i="9"/>
  <c r="K125" i="27" s="1"/>
  <c r="L129" i="9"/>
  <c r="L125" i="27" s="1"/>
  <c r="M129" i="9"/>
  <c r="M125" i="27" s="1"/>
  <c r="N129" i="9"/>
  <c r="N125" i="27" s="1"/>
  <c r="O129" i="9"/>
  <c r="O125" i="27" s="1"/>
  <c r="P129" i="9"/>
  <c r="P125" i="27" s="1"/>
  <c r="Q129" i="9"/>
  <c r="Q125" i="27" s="1"/>
  <c r="R129" i="9"/>
  <c r="R125" i="27" s="1"/>
  <c r="J130" i="9"/>
  <c r="J126" i="27" s="1"/>
  <c r="K130" i="9"/>
  <c r="K126" i="27" s="1"/>
  <c r="L130" i="9"/>
  <c r="L126" i="27" s="1"/>
  <c r="M130" i="9"/>
  <c r="M126" i="27" s="1"/>
  <c r="N130" i="9"/>
  <c r="N126" i="27" s="1"/>
  <c r="O130" i="9"/>
  <c r="O126" i="27" s="1"/>
  <c r="P130" i="9"/>
  <c r="P126" i="27" s="1"/>
  <c r="Q130" i="9"/>
  <c r="Q126" i="27" s="1"/>
  <c r="R130" i="9"/>
  <c r="R126" i="27" s="1"/>
  <c r="K121" i="9"/>
  <c r="K117" i="27" s="1"/>
  <c r="L121" i="9"/>
  <c r="L117" i="27" s="1"/>
  <c r="M121" i="9"/>
  <c r="M117" i="27" s="1"/>
  <c r="N121" i="9"/>
  <c r="N117" i="27" s="1"/>
  <c r="O121" i="9"/>
  <c r="O117" i="27" s="1"/>
  <c r="P121" i="9"/>
  <c r="P117" i="27" s="1"/>
  <c r="Q121" i="9"/>
  <c r="Q117" i="27" s="1"/>
  <c r="R121" i="9"/>
  <c r="R117" i="27" s="1"/>
  <c r="J121" i="9"/>
  <c r="J117" i="27" s="1"/>
  <c r="N164" i="9"/>
  <c r="N160" i="27" s="1"/>
  <c r="O164" i="9"/>
  <c r="O160" i="27" s="1"/>
  <c r="P164" i="9"/>
  <c r="P160" i="27" s="1"/>
  <c r="Q164" i="9"/>
  <c r="Q160" i="27" s="1"/>
  <c r="R164" i="9"/>
  <c r="R160" i="27" s="1"/>
  <c r="S164" i="9"/>
  <c r="S160" i="27" s="1"/>
  <c r="T164" i="9"/>
  <c r="T160" i="27" s="1"/>
  <c r="U164" i="9"/>
  <c r="U160" i="27" s="1"/>
  <c r="M164" i="9"/>
  <c r="M160" i="27" s="1"/>
  <c r="Z349" i="9"/>
  <c r="Z334" i="27" s="1"/>
  <c r="AA349" i="9"/>
  <c r="AA334" i="27" s="1"/>
  <c r="AB349" i="9"/>
  <c r="AB334" i="27" s="1"/>
  <c r="AC349" i="9"/>
  <c r="AC334" i="27" s="1"/>
  <c r="Z350" i="9"/>
  <c r="Z335" i="27" s="1"/>
  <c r="AA350" i="9"/>
  <c r="AA335" i="27" s="1"/>
  <c r="AB350" i="9"/>
  <c r="AB335" i="27" s="1"/>
  <c r="AC350" i="9"/>
  <c r="AC335" i="27" s="1"/>
  <c r="Z351" i="9"/>
  <c r="Z336" i="27" s="1"/>
  <c r="AA351" i="9"/>
  <c r="AA336" i="27" s="1"/>
  <c r="AB351" i="9"/>
  <c r="AB336" i="27" s="1"/>
  <c r="AC351" i="9"/>
  <c r="AC336" i="27" s="1"/>
  <c r="Z352" i="9"/>
  <c r="Z337" i="27" s="1"/>
  <c r="AA352" i="9"/>
  <c r="AA337" i="27" s="1"/>
  <c r="AB352" i="9"/>
  <c r="AB337" i="27" s="1"/>
  <c r="AC352" i="9"/>
  <c r="AC337" i="27" s="1"/>
  <c r="Z353" i="9"/>
  <c r="Z338" i="27" s="1"/>
  <c r="AA353" i="9"/>
  <c r="AA338" i="27" s="1"/>
  <c r="AB353" i="9"/>
  <c r="AB338" i="27" s="1"/>
  <c r="AC353" i="9"/>
  <c r="AC338" i="27" s="1"/>
  <c r="Z354" i="9"/>
  <c r="Z339" i="27" s="1"/>
  <c r="AA354" i="9"/>
  <c r="AA339" i="27" s="1"/>
  <c r="AB354" i="9"/>
  <c r="AB339" i="27" s="1"/>
  <c r="AC354" i="9"/>
  <c r="AC339" i="27" s="1"/>
  <c r="Z355" i="9"/>
  <c r="Z340" i="27" s="1"/>
  <c r="AA355" i="9"/>
  <c r="AA340" i="27" s="1"/>
  <c r="AB355" i="9"/>
  <c r="AB340" i="27" s="1"/>
  <c r="AC355" i="9"/>
  <c r="AC340" i="27" s="1"/>
  <c r="Z356" i="9"/>
  <c r="Z341" i="27" s="1"/>
  <c r="AA356" i="9"/>
  <c r="AA341" i="27" s="1"/>
  <c r="AB356" i="9"/>
  <c r="AB341" i="27" s="1"/>
  <c r="AC356" i="9"/>
  <c r="AC341" i="27" s="1"/>
  <c r="Z357" i="9"/>
  <c r="Z342" i="27" s="1"/>
  <c r="AA357" i="9"/>
  <c r="AA342" i="27" s="1"/>
  <c r="AB357" i="9"/>
  <c r="AB342" i="27" s="1"/>
  <c r="AC357" i="9"/>
  <c r="AC342" i="27" s="1"/>
  <c r="Z358" i="9"/>
  <c r="Z343" i="27" s="1"/>
  <c r="AA358" i="9"/>
  <c r="AA343" i="27" s="1"/>
  <c r="AB358" i="9"/>
  <c r="AB343" i="27" s="1"/>
  <c r="AC358" i="9"/>
  <c r="AC343" i="27" s="1"/>
  <c r="Z359" i="9"/>
  <c r="Z344" i="27" s="1"/>
  <c r="AA359" i="9"/>
  <c r="AA344" i="27" s="1"/>
  <c r="AB359" i="9"/>
  <c r="AB344" i="27" s="1"/>
  <c r="AC359" i="9"/>
  <c r="AC344" i="27" s="1"/>
  <c r="Z360" i="9"/>
  <c r="Z345" i="27" s="1"/>
  <c r="AA360" i="9"/>
  <c r="AA345" i="27" s="1"/>
  <c r="AB360" i="9"/>
  <c r="AB345" i="27" s="1"/>
  <c r="AC360" i="9"/>
  <c r="AC345" i="27" s="1"/>
  <c r="Z361" i="9"/>
  <c r="Z346" i="27" s="1"/>
  <c r="AA361" i="9"/>
  <c r="AA346" i="27" s="1"/>
  <c r="AB361" i="9"/>
  <c r="AB346" i="27" s="1"/>
  <c r="AC361" i="9"/>
  <c r="AC346" i="27" s="1"/>
  <c r="Z362" i="9"/>
  <c r="Z347" i="27" s="1"/>
  <c r="AA362" i="9"/>
  <c r="AA347" i="27" s="1"/>
  <c r="AB362" i="9"/>
  <c r="AB347" i="27" s="1"/>
  <c r="AC362" i="9"/>
  <c r="AC347" i="27" s="1"/>
  <c r="Z363" i="9"/>
  <c r="Z348" i="27" s="1"/>
  <c r="AA363" i="9"/>
  <c r="AA348" i="27" s="1"/>
  <c r="AB363" i="9"/>
  <c r="AB348" i="27" s="1"/>
  <c r="AC363" i="9"/>
  <c r="AC348" i="27" s="1"/>
  <c r="Z364" i="9"/>
  <c r="Z349" i="27" s="1"/>
  <c r="AA364" i="9"/>
  <c r="AA349" i="27" s="1"/>
  <c r="AB364" i="9"/>
  <c r="AB349" i="27" s="1"/>
  <c r="AC364" i="9"/>
  <c r="AC349" i="27" s="1"/>
  <c r="Z365" i="9"/>
  <c r="Z350" i="27" s="1"/>
  <c r="AA365" i="9"/>
  <c r="AA350" i="27" s="1"/>
  <c r="AB365" i="9"/>
  <c r="AB350" i="27" s="1"/>
  <c r="AC365" i="9"/>
  <c r="AC350" i="27" s="1"/>
  <c r="Z366" i="9"/>
  <c r="Z351" i="27" s="1"/>
  <c r="AA366" i="9"/>
  <c r="AA351" i="27" s="1"/>
  <c r="AB366" i="9"/>
  <c r="AB351" i="27" s="1"/>
  <c r="AC366" i="9"/>
  <c r="AC351" i="27" s="1"/>
  <c r="Z367" i="9"/>
  <c r="Z352" i="27" s="1"/>
  <c r="AA367" i="9"/>
  <c r="AA352" i="27" s="1"/>
  <c r="AB367" i="9"/>
  <c r="AB352" i="27" s="1"/>
  <c r="AC367" i="9"/>
  <c r="AC352" i="27" s="1"/>
  <c r="Z368" i="9"/>
  <c r="Z353" i="27" s="1"/>
  <c r="AA368" i="9"/>
  <c r="AA353" i="27" s="1"/>
  <c r="AB368" i="9"/>
  <c r="AB353" i="27" s="1"/>
  <c r="AC368" i="9"/>
  <c r="AC353" i="27" s="1"/>
  <c r="Z369" i="9"/>
  <c r="Z354" i="27" s="1"/>
  <c r="AA369" i="9"/>
  <c r="AA354" i="27" s="1"/>
  <c r="AB369" i="9"/>
  <c r="AB354" i="27" s="1"/>
  <c r="AC369" i="9"/>
  <c r="AC354" i="27" s="1"/>
  <c r="Z370" i="9"/>
  <c r="Z355" i="27" s="1"/>
  <c r="AA370" i="9"/>
  <c r="AA355" i="27" s="1"/>
  <c r="AB370" i="9"/>
  <c r="AB355" i="27" s="1"/>
  <c r="AC370" i="9"/>
  <c r="AC355" i="27" s="1"/>
  <c r="Z371" i="9"/>
  <c r="Z356" i="27" s="1"/>
  <c r="AA371" i="9"/>
  <c r="AA356" i="27" s="1"/>
  <c r="AB371" i="9"/>
  <c r="AB356" i="27" s="1"/>
  <c r="AC371" i="9"/>
  <c r="AC356" i="27" s="1"/>
  <c r="Z372" i="9"/>
  <c r="Z357" i="27" s="1"/>
  <c r="AA372" i="9"/>
  <c r="AA357" i="27" s="1"/>
  <c r="AB372" i="9"/>
  <c r="AB357" i="27" s="1"/>
  <c r="AC372" i="9"/>
  <c r="AC357" i="27" s="1"/>
  <c r="Z373" i="9"/>
  <c r="Z358" i="27" s="1"/>
  <c r="AA373" i="9"/>
  <c r="AA358" i="27" s="1"/>
  <c r="AB373" i="9"/>
  <c r="AB358" i="27" s="1"/>
  <c r="AC373" i="9"/>
  <c r="AC358" i="27" s="1"/>
  <c r="Z374" i="9"/>
  <c r="Z359" i="27" s="1"/>
  <c r="AA374" i="9"/>
  <c r="AA359" i="27" s="1"/>
  <c r="AB374" i="9"/>
  <c r="AB359" i="27" s="1"/>
  <c r="AC374" i="9"/>
  <c r="AC359" i="27" s="1"/>
  <c r="Z375" i="9"/>
  <c r="Z360" i="27" s="1"/>
  <c r="AA375" i="9"/>
  <c r="AA360" i="27" s="1"/>
  <c r="AB375" i="9"/>
  <c r="AB360" i="27" s="1"/>
  <c r="AC375" i="9"/>
  <c r="AC360" i="27" s="1"/>
  <c r="Z376" i="9"/>
  <c r="Z361" i="27" s="1"/>
  <c r="AA376" i="9"/>
  <c r="AA361" i="27" s="1"/>
  <c r="AB376" i="9"/>
  <c r="AB361" i="27" s="1"/>
  <c r="AC376" i="9"/>
  <c r="AC361" i="27" s="1"/>
  <c r="Z377" i="9"/>
  <c r="Z362" i="27" s="1"/>
  <c r="AA377" i="9"/>
  <c r="AA362" i="27" s="1"/>
  <c r="AB377" i="9"/>
  <c r="AB362" i="27" s="1"/>
  <c r="AC377" i="9"/>
  <c r="AC362" i="27" s="1"/>
  <c r="Z378" i="9"/>
  <c r="Z363" i="27" s="1"/>
  <c r="AA378" i="9"/>
  <c r="AA363" i="27" s="1"/>
  <c r="AB378" i="9"/>
  <c r="AB363" i="27" s="1"/>
  <c r="AC378" i="9"/>
  <c r="AC363" i="27" s="1"/>
  <c r="Z379" i="9"/>
  <c r="Z364" i="27" s="1"/>
  <c r="AA379" i="9"/>
  <c r="AA364" i="27" s="1"/>
  <c r="AB379" i="9"/>
  <c r="AB364" i="27" s="1"/>
  <c r="AC379" i="9"/>
  <c r="AC364" i="27" s="1"/>
  <c r="Z380" i="9"/>
  <c r="Z365" i="27" s="1"/>
  <c r="AA380" i="9"/>
  <c r="AA365" i="27" s="1"/>
  <c r="AB380" i="9"/>
  <c r="AB365" i="27" s="1"/>
  <c r="AC380" i="9"/>
  <c r="AC365" i="27" s="1"/>
  <c r="Z381" i="9"/>
  <c r="Z366" i="27" s="1"/>
  <c r="AA381" i="9"/>
  <c r="AA366" i="27" s="1"/>
  <c r="AB381" i="9"/>
  <c r="AB366" i="27" s="1"/>
  <c r="AC381" i="9"/>
  <c r="AC366" i="27" s="1"/>
  <c r="Z382" i="9"/>
  <c r="Z367" i="27" s="1"/>
  <c r="AA382" i="9"/>
  <c r="AA367" i="27" s="1"/>
  <c r="AB382" i="9"/>
  <c r="AB367" i="27" s="1"/>
  <c r="AC382" i="9"/>
  <c r="AC367" i="27" s="1"/>
  <c r="Z383" i="9"/>
  <c r="Z368" i="27" s="1"/>
  <c r="AA383" i="9"/>
  <c r="AA368" i="27" s="1"/>
  <c r="AB383" i="9"/>
  <c r="AB368" i="27" s="1"/>
  <c r="AC383" i="9"/>
  <c r="AC368" i="27" s="1"/>
  <c r="Z384" i="9"/>
  <c r="Z369" i="27" s="1"/>
  <c r="AA384" i="9"/>
  <c r="AA369" i="27" s="1"/>
  <c r="AB384" i="9"/>
  <c r="AB369" i="27" s="1"/>
  <c r="AC384" i="9"/>
  <c r="AC369" i="27" s="1"/>
  <c r="Z385" i="9"/>
  <c r="Z370" i="27" s="1"/>
  <c r="AA385" i="9"/>
  <c r="AA370" i="27" s="1"/>
  <c r="AB385" i="9"/>
  <c r="AB370" i="27" s="1"/>
  <c r="AC385" i="9"/>
  <c r="AC370" i="27" s="1"/>
  <c r="Z386" i="9"/>
  <c r="Z371" i="27" s="1"/>
  <c r="AA386" i="9"/>
  <c r="AA371" i="27" s="1"/>
  <c r="AB386" i="9"/>
  <c r="AB371" i="27" s="1"/>
  <c r="AC386" i="9"/>
  <c r="AC371" i="27" s="1"/>
  <c r="Z387" i="9"/>
  <c r="Z372" i="27" s="1"/>
  <c r="AA387" i="9"/>
  <c r="AA372" i="27" s="1"/>
  <c r="AB387" i="9"/>
  <c r="AB372" i="27" s="1"/>
  <c r="AC387" i="9"/>
  <c r="AC372" i="27" s="1"/>
  <c r="Z388" i="9"/>
  <c r="Z373" i="27" s="1"/>
  <c r="AA388" i="9"/>
  <c r="AA373" i="27" s="1"/>
  <c r="AB388" i="9"/>
  <c r="AB373" i="27" s="1"/>
  <c r="AC388" i="9"/>
  <c r="AC373" i="27" s="1"/>
  <c r="Z389" i="9"/>
  <c r="Z374" i="27" s="1"/>
  <c r="AA389" i="9"/>
  <c r="AA374" i="27" s="1"/>
  <c r="AB389" i="9"/>
  <c r="AB374" i="27" s="1"/>
  <c r="AC389" i="9"/>
  <c r="AC374" i="27" s="1"/>
  <c r="Z390" i="9"/>
  <c r="Z375" i="27" s="1"/>
  <c r="AA390" i="9"/>
  <c r="AA375" i="27" s="1"/>
  <c r="AB390" i="9"/>
  <c r="AB375" i="27" s="1"/>
  <c r="AC390" i="9"/>
  <c r="AC375" i="27" s="1"/>
  <c r="Z391" i="9"/>
  <c r="Z376" i="27" s="1"/>
  <c r="AA391" i="9"/>
  <c r="AA376" i="27" s="1"/>
  <c r="AB391" i="9"/>
  <c r="AB376" i="27" s="1"/>
  <c r="AC391" i="9"/>
  <c r="AC376" i="27" s="1"/>
  <c r="Z392" i="9"/>
  <c r="Z377" i="27" s="1"/>
  <c r="AA392" i="9"/>
  <c r="AA377" i="27" s="1"/>
  <c r="AB392" i="9"/>
  <c r="AB377" i="27" s="1"/>
  <c r="AC392" i="9"/>
  <c r="AC377" i="27" s="1"/>
  <c r="Z393" i="9"/>
  <c r="Z378" i="27" s="1"/>
  <c r="AA393" i="9"/>
  <c r="AA378" i="27" s="1"/>
  <c r="AB393" i="9"/>
  <c r="AB378" i="27" s="1"/>
  <c r="AC393" i="9"/>
  <c r="AC378" i="27" s="1"/>
  <c r="Z394" i="9"/>
  <c r="Z379" i="27" s="1"/>
  <c r="AA394" i="9"/>
  <c r="AA379" i="27" s="1"/>
  <c r="AB394" i="9"/>
  <c r="AB379" i="27" s="1"/>
  <c r="AC394" i="9"/>
  <c r="AC379" i="27" s="1"/>
  <c r="Z395" i="9"/>
  <c r="Z380" i="27" s="1"/>
  <c r="AA395" i="9"/>
  <c r="AA380" i="27" s="1"/>
  <c r="AB395" i="9"/>
  <c r="AB380" i="27" s="1"/>
  <c r="AC395" i="9"/>
  <c r="AC380" i="27" s="1"/>
  <c r="Z396" i="9"/>
  <c r="Z381" i="27" s="1"/>
  <c r="AA396" i="9"/>
  <c r="AA381" i="27" s="1"/>
  <c r="AB396" i="9"/>
  <c r="AB381" i="27" s="1"/>
  <c r="AC396" i="9"/>
  <c r="AC381" i="27" s="1"/>
  <c r="Z397" i="9"/>
  <c r="Z382" i="27" s="1"/>
  <c r="AA397" i="9"/>
  <c r="AA382" i="27" s="1"/>
  <c r="AB397" i="9"/>
  <c r="AB382" i="27" s="1"/>
  <c r="AC397" i="9"/>
  <c r="AC382" i="27" s="1"/>
  <c r="Z398" i="9"/>
  <c r="Z383" i="27" s="1"/>
  <c r="AA398" i="9"/>
  <c r="AA383" i="27" s="1"/>
  <c r="AB398" i="9"/>
  <c r="AB383" i="27" s="1"/>
  <c r="AC398" i="9"/>
  <c r="AC383" i="27" s="1"/>
  <c r="Z399" i="9"/>
  <c r="Z384" i="27" s="1"/>
  <c r="AA399" i="9"/>
  <c r="AA384" i="27" s="1"/>
  <c r="AB399" i="9"/>
  <c r="AB384" i="27" s="1"/>
  <c r="AC399" i="9"/>
  <c r="AC384" i="27" s="1"/>
  <c r="Z400" i="9"/>
  <c r="Z385" i="27" s="1"/>
  <c r="AA400" i="9"/>
  <c r="AA385" i="27" s="1"/>
  <c r="AB400" i="9"/>
  <c r="AB385" i="27" s="1"/>
  <c r="AC400" i="9"/>
  <c r="AC385" i="27" s="1"/>
  <c r="Z401" i="9"/>
  <c r="Z386" i="27" s="1"/>
  <c r="AA401" i="9"/>
  <c r="AA386" i="27" s="1"/>
  <c r="AB401" i="9"/>
  <c r="AB386" i="27" s="1"/>
  <c r="AC401" i="9"/>
  <c r="AC386" i="27" s="1"/>
  <c r="Z402" i="9"/>
  <c r="Z387" i="27" s="1"/>
  <c r="AA402" i="9"/>
  <c r="AA387" i="27" s="1"/>
  <c r="AB402" i="9"/>
  <c r="AB387" i="27" s="1"/>
  <c r="AC402" i="9"/>
  <c r="AC387" i="27" s="1"/>
  <c r="Z403" i="9"/>
  <c r="Z388" i="27" s="1"/>
  <c r="AA403" i="9"/>
  <c r="AA388" i="27" s="1"/>
  <c r="AB403" i="9"/>
  <c r="AB388" i="27" s="1"/>
  <c r="AC403" i="9"/>
  <c r="AC388" i="27" s="1"/>
  <c r="Z404" i="9"/>
  <c r="Z389" i="27" s="1"/>
  <c r="AA404" i="9"/>
  <c r="AA389" i="27" s="1"/>
  <c r="AB404" i="9"/>
  <c r="AB389" i="27" s="1"/>
  <c r="AC404" i="9"/>
  <c r="AC389" i="27" s="1"/>
  <c r="Z405" i="9"/>
  <c r="Z390" i="27" s="1"/>
  <c r="AA405" i="9"/>
  <c r="AA390" i="27" s="1"/>
  <c r="AB405" i="9"/>
  <c r="AB390" i="27" s="1"/>
  <c r="AC405" i="9"/>
  <c r="AC390" i="27" s="1"/>
  <c r="Z406" i="9"/>
  <c r="Z391" i="27" s="1"/>
  <c r="AA406" i="9"/>
  <c r="AA391" i="27" s="1"/>
  <c r="AB406" i="9"/>
  <c r="AB391" i="27" s="1"/>
  <c r="AC406" i="9"/>
  <c r="AC391" i="27" s="1"/>
  <c r="Z407" i="9"/>
  <c r="Z392" i="27" s="1"/>
  <c r="AA407" i="9"/>
  <c r="AA392" i="27" s="1"/>
  <c r="AB407" i="9"/>
  <c r="AB392" i="27" s="1"/>
  <c r="AC407" i="9"/>
  <c r="AC392" i="27" s="1"/>
  <c r="Z408" i="9"/>
  <c r="Z393" i="27" s="1"/>
  <c r="AA408" i="9"/>
  <c r="AA393" i="27" s="1"/>
  <c r="AB408" i="9"/>
  <c r="AB393" i="27" s="1"/>
  <c r="AC408" i="9"/>
  <c r="AC393" i="27" s="1"/>
  <c r="Z409" i="9"/>
  <c r="Z394" i="27" s="1"/>
  <c r="AA409" i="9"/>
  <c r="AA394" i="27" s="1"/>
  <c r="AB409" i="9"/>
  <c r="AB394" i="27" s="1"/>
  <c r="AC409" i="9"/>
  <c r="AC394" i="27" s="1"/>
  <c r="Z410" i="9"/>
  <c r="Z395" i="27" s="1"/>
  <c r="AA410" i="9"/>
  <c r="AA395" i="27" s="1"/>
  <c r="AB410" i="9"/>
  <c r="AB395" i="27" s="1"/>
  <c r="AC410" i="9"/>
  <c r="AC395" i="27" s="1"/>
  <c r="Z411" i="9"/>
  <c r="Z396" i="27" s="1"/>
  <c r="AA411" i="9"/>
  <c r="AA396" i="27" s="1"/>
  <c r="AB411" i="9"/>
  <c r="AB396" i="27" s="1"/>
  <c r="AC411" i="9"/>
  <c r="AC396" i="27" s="1"/>
  <c r="Z412" i="9"/>
  <c r="Z397" i="27" s="1"/>
  <c r="AA412" i="9"/>
  <c r="AA397" i="27" s="1"/>
  <c r="AB412" i="9"/>
  <c r="AB397" i="27" s="1"/>
  <c r="AC412" i="9"/>
  <c r="AC397" i="27" s="1"/>
  <c r="Z413" i="9"/>
  <c r="Z398" i="27" s="1"/>
  <c r="AA413" i="9"/>
  <c r="AA398" i="27" s="1"/>
  <c r="AB413" i="9"/>
  <c r="AB398" i="27" s="1"/>
  <c r="AC413" i="9"/>
  <c r="AC398" i="27" s="1"/>
  <c r="Z414" i="9"/>
  <c r="Z399" i="27" s="1"/>
  <c r="AA414" i="9"/>
  <c r="AA399" i="27" s="1"/>
  <c r="AB414" i="9"/>
  <c r="AB399" i="27" s="1"/>
  <c r="AC414" i="9"/>
  <c r="AC399" i="27" s="1"/>
  <c r="Z415" i="9"/>
  <c r="Z400" i="27" s="1"/>
  <c r="AA415" i="9"/>
  <c r="AA400" i="27" s="1"/>
  <c r="AB415" i="9"/>
  <c r="AB400" i="27" s="1"/>
  <c r="AC415" i="9"/>
  <c r="AC400" i="27" s="1"/>
  <c r="Z416" i="9"/>
  <c r="Z401" i="27" s="1"/>
  <c r="AA416" i="9"/>
  <c r="AA401" i="27" s="1"/>
  <c r="AB416" i="9"/>
  <c r="AB401" i="27" s="1"/>
  <c r="AC416" i="9"/>
  <c r="AC401" i="27" s="1"/>
  <c r="Z417" i="9"/>
  <c r="Z402" i="27" s="1"/>
  <c r="AA417" i="9"/>
  <c r="AA402" i="27" s="1"/>
  <c r="AB417" i="9"/>
  <c r="AB402" i="27" s="1"/>
  <c r="AC417" i="9"/>
  <c r="AC402" i="27" s="1"/>
  <c r="Z418" i="9"/>
  <c r="Z403" i="27" s="1"/>
  <c r="AA418" i="9"/>
  <c r="AA403" i="27" s="1"/>
  <c r="AB418" i="9"/>
  <c r="AB403" i="27" s="1"/>
  <c r="AC418" i="9"/>
  <c r="AC403" i="27" s="1"/>
  <c r="Z419" i="9"/>
  <c r="Z404" i="27" s="1"/>
  <c r="AA419" i="9"/>
  <c r="AA404" i="27" s="1"/>
  <c r="AB419" i="9"/>
  <c r="AB404" i="27" s="1"/>
  <c r="AC419" i="9"/>
  <c r="AC404" i="27" s="1"/>
  <c r="Z420" i="9"/>
  <c r="Z405" i="27" s="1"/>
  <c r="AA420" i="9"/>
  <c r="AA405" i="27" s="1"/>
  <c r="AB420" i="9"/>
  <c r="AB405" i="27" s="1"/>
  <c r="AC420" i="9"/>
  <c r="AC405" i="27" s="1"/>
  <c r="Z421" i="9"/>
  <c r="Z406" i="27" s="1"/>
  <c r="AA421" i="9"/>
  <c r="AA406" i="27" s="1"/>
  <c r="AB421" i="9"/>
  <c r="AB406" i="27" s="1"/>
  <c r="AC421" i="9"/>
  <c r="AC406" i="27" s="1"/>
  <c r="Z422" i="9"/>
  <c r="Z407" i="27" s="1"/>
  <c r="AA422" i="9"/>
  <c r="AA407" i="27" s="1"/>
  <c r="AB422" i="9"/>
  <c r="AB407" i="27" s="1"/>
  <c r="AC422" i="9"/>
  <c r="AC407" i="27" s="1"/>
  <c r="Z423" i="9"/>
  <c r="Z408" i="27" s="1"/>
  <c r="AA423" i="9"/>
  <c r="AA408" i="27" s="1"/>
  <c r="AB423" i="9"/>
  <c r="AB408" i="27" s="1"/>
  <c r="AC423" i="9"/>
  <c r="AC408" i="27" s="1"/>
  <c r="Z424" i="9"/>
  <c r="Z409" i="27" s="1"/>
  <c r="AA424" i="9"/>
  <c r="AA409" i="27" s="1"/>
  <c r="AB424" i="9"/>
  <c r="AB409" i="27" s="1"/>
  <c r="AC424" i="9"/>
  <c r="AC409" i="27" s="1"/>
  <c r="Z425" i="9"/>
  <c r="Z410" i="27" s="1"/>
  <c r="AA425" i="9"/>
  <c r="AA410" i="27" s="1"/>
  <c r="AB425" i="9"/>
  <c r="AB410" i="27" s="1"/>
  <c r="AC425" i="9"/>
  <c r="AC410" i="27" s="1"/>
  <c r="Z426" i="9"/>
  <c r="Z411" i="27" s="1"/>
  <c r="AA426" i="9"/>
  <c r="AA411" i="27" s="1"/>
  <c r="AB426" i="9"/>
  <c r="AB411" i="27" s="1"/>
  <c r="AC426" i="9"/>
  <c r="AC411" i="27" s="1"/>
  <c r="Z427" i="9"/>
  <c r="Z412" i="27" s="1"/>
  <c r="AA427" i="9"/>
  <c r="AA412" i="27" s="1"/>
  <c r="AB427" i="9"/>
  <c r="AB412" i="27" s="1"/>
  <c r="AC427" i="9"/>
  <c r="AC412" i="27" s="1"/>
  <c r="Z428" i="9"/>
  <c r="Z413" i="27" s="1"/>
  <c r="AA428" i="9"/>
  <c r="AA413" i="27" s="1"/>
  <c r="AB428" i="9"/>
  <c r="AB413" i="27" s="1"/>
  <c r="AC428" i="9"/>
  <c r="AC413" i="27" s="1"/>
  <c r="Z429" i="9"/>
  <c r="Z414" i="27" s="1"/>
  <c r="AA429" i="9"/>
  <c r="AA414" i="27" s="1"/>
  <c r="AB429" i="9"/>
  <c r="AB414" i="27" s="1"/>
  <c r="AC429" i="9"/>
  <c r="AC414" i="27" s="1"/>
  <c r="Z430" i="9"/>
  <c r="Z415" i="27" s="1"/>
  <c r="AA430" i="9"/>
  <c r="AA415" i="27" s="1"/>
  <c r="AB430" i="9"/>
  <c r="AB415" i="27" s="1"/>
  <c r="AC430" i="9"/>
  <c r="AC415" i="27" s="1"/>
  <c r="Z431" i="9"/>
  <c r="Z416" i="27" s="1"/>
  <c r="AA431" i="9"/>
  <c r="AA416" i="27" s="1"/>
  <c r="AB431" i="9"/>
  <c r="AB416" i="27" s="1"/>
  <c r="AC431" i="9"/>
  <c r="AC416" i="27" s="1"/>
  <c r="Z432" i="9"/>
  <c r="Z417" i="27" s="1"/>
  <c r="AA432" i="9"/>
  <c r="AA417" i="27" s="1"/>
  <c r="AB432" i="9"/>
  <c r="AB417" i="27" s="1"/>
  <c r="AC432" i="9"/>
  <c r="AC417" i="27" s="1"/>
  <c r="Z433" i="9"/>
  <c r="Z418" i="27" s="1"/>
  <c r="AA433" i="9"/>
  <c r="AA418" i="27" s="1"/>
  <c r="AB433" i="9"/>
  <c r="AB418" i="27" s="1"/>
  <c r="AC433" i="9"/>
  <c r="AC418" i="27" s="1"/>
  <c r="Z434" i="9"/>
  <c r="Z419" i="27" s="1"/>
  <c r="AA434" i="9"/>
  <c r="AA419" i="27" s="1"/>
  <c r="AB434" i="9"/>
  <c r="AB419" i="27" s="1"/>
  <c r="AC434" i="9"/>
  <c r="AC419" i="27" s="1"/>
  <c r="Z435" i="9"/>
  <c r="Z420" i="27" s="1"/>
  <c r="AA435" i="9"/>
  <c r="AA420" i="27" s="1"/>
  <c r="AB435" i="9"/>
  <c r="AB420" i="27" s="1"/>
  <c r="AC435" i="9"/>
  <c r="AC420" i="27" s="1"/>
  <c r="Z436" i="9"/>
  <c r="Z421" i="27" s="1"/>
  <c r="AA436" i="9"/>
  <c r="AA421" i="27" s="1"/>
  <c r="AB436" i="9"/>
  <c r="AB421" i="27" s="1"/>
  <c r="AC436" i="9"/>
  <c r="AC421" i="27" s="1"/>
  <c r="Z437" i="9"/>
  <c r="Z422" i="27" s="1"/>
  <c r="AA437" i="9"/>
  <c r="AA422" i="27" s="1"/>
  <c r="AB437" i="9"/>
  <c r="AB422" i="27" s="1"/>
  <c r="AC437" i="9"/>
  <c r="AC422" i="27" s="1"/>
  <c r="Z438" i="9"/>
  <c r="Z423" i="27" s="1"/>
  <c r="AA438" i="9"/>
  <c r="AA423" i="27" s="1"/>
  <c r="AB438" i="9"/>
  <c r="AB423" i="27" s="1"/>
  <c r="AC438" i="9"/>
  <c r="AC423" i="27" s="1"/>
  <c r="Z439" i="9"/>
  <c r="Z424" i="27" s="1"/>
  <c r="AA439" i="9"/>
  <c r="AA424" i="27" s="1"/>
  <c r="AB439" i="9"/>
  <c r="AB424" i="27" s="1"/>
  <c r="AC439" i="9"/>
  <c r="AC424" i="27" s="1"/>
  <c r="Z440" i="9"/>
  <c r="Z425" i="27" s="1"/>
  <c r="AA440" i="9"/>
  <c r="AA425" i="27" s="1"/>
  <c r="AB440" i="9"/>
  <c r="AB425" i="27" s="1"/>
  <c r="AC440" i="9"/>
  <c r="AC425" i="27" s="1"/>
  <c r="Z441" i="9"/>
  <c r="Z426" i="27" s="1"/>
  <c r="AA441" i="9"/>
  <c r="AA426" i="27" s="1"/>
  <c r="AB441" i="9"/>
  <c r="AB426" i="27" s="1"/>
  <c r="AC441" i="9"/>
  <c r="AC426" i="27" s="1"/>
  <c r="Z442" i="9"/>
  <c r="Z427" i="27" s="1"/>
  <c r="AA442" i="9"/>
  <c r="AA427" i="27" s="1"/>
  <c r="AB442" i="9"/>
  <c r="AB427" i="27" s="1"/>
  <c r="AC442" i="9"/>
  <c r="AC427" i="27" s="1"/>
  <c r="Z443" i="9"/>
  <c r="Z428" i="27" s="1"/>
  <c r="AA443" i="9"/>
  <c r="AA428" i="27" s="1"/>
  <c r="AB443" i="9"/>
  <c r="AB428" i="27" s="1"/>
  <c r="AC443" i="9"/>
  <c r="AC428" i="27" s="1"/>
  <c r="Z444" i="9"/>
  <c r="Z429" i="27" s="1"/>
  <c r="AA444" i="9"/>
  <c r="AA429" i="27" s="1"/>
  <c r="AB444" i="9"/>
  <c r="AB429" i="27" s="1"/>
  <c r="AC444" i="9"/>
  <c r="AC429" i="27" s="1"/>
  <c r="Z445" i="9"/>
  <c r="Z430" i="27" s="1"/>
  <c r="AA445" i="9"/>
  <c r="AA430" i="27" s="1"/>
  <c r="AB445" i="9"/>
  <c r="AB430" i="27" s="1"/>
  <c r="AC445" i="9"/>
  <c r="AC430" i="27" s="1"/>
  <c r="Z446" i="9"/>
  <c r="Z431" i="27" s="1"/>
  <c r="AA446" i="9"/>
  <c r="AA431" i="27" s="1"/>
  <c r="AB446" i="9"/>
  <c r="AB431" i="27" s="1"/>
  <c r="AC446" i="9"/>
  <c r="AC431" i="27" s="1"/>
  <c r="Z447" i="9"/>
  <c r="Z432" i="27" s="1"/>
  <c r="AA447" i="9"/>
  <c r="AA432" i="27" s="1"/>
  <c r="AB447" i="9"/>
  <c r="AB432" i="27" s="1"/>
  <c r="AC447" i="9"/>
  <c r="AC432" i="27" s="1"/>
  <c r="AC348" i="9"/>
  <c r="AC333" i="27" s="1"/>
  <c r="AB348" i="9"/>
  <c r="AB333" i="27" s="1"/>
  <c r="AA348" i="9"/>
  <c r="AA333" i="27" s="1"/>
  <c r="Z348" i="9"/>
  <c r="Z333" i="27" s="1"/>
  <c r="V349" i="9"/>
  <c r="V334" i="27" s="1"/>
  <c r="W349" i="9"/>
  <c r="W334" i="27" s="1"/>
  <c r="X349" i="9"/>
  <c r="X334" i="27" s="1"/>
  <c r="V350" i="9"/>
  <c r="V335" i="27" s="1"/>
  <c r="W350" i="9"/>
  <c r="W335" i="27" s="1"/>
  <c r="X350" i="9"/>
  <c r="X335" i="27" s="1"/>
  <c r="V351" i="9"/>
  <c r="V336" i="27" s="1"/>
  <c r="W351" i="9"/>
  <c r="W336" i="27" s="1"/>
  <c r="X351" i="9"/>
  <c r="X336" i="27" s="1"/>
  <c r="V352" i="9"/>
  <c r="V337" i="27" s="1"/>
  <c r="W352" i="9"/>
  <c r="W337" i="27" s="1"/>
  <c r="X352" i="9"/>
  <c r="X337" i="27" s="1"/>
  <c r="V353" i="9"/>
  <c r="V338" i="27" s="1"/>
  <c r="W353" i="9"/>
  <c r="W338" i="27" s="1"/>
  <c r="X353" i="9"/>
  <c r="X338" i="27" s="1"/>
  <c r="V354" i="9"/>
  <c r="V339" i="27" s="1"/>
  <c r="W354" i="9"/>
  <c r="W339" i="27" s="1"/>
  <c r="X354" i="9"/>
  <c r="X339" i="27" s="1"/>
  <c r="V355" i="9"/>
  <c r="V340" i="27" s="1"/>
  <c r="W355" i="9"/>
  <c r="W340" i="27" s="1"/>
  <c r="X355" i="9"/>
  <c r="X340" i="27" s="1"/>
  <c r="V356" i="9"/>
  <c r="V341" i="27" s="1"/>
  <c r="W356" i="9"/>
  <c r="W341" i="27" s="1"/>
  <c r="X356" i="9"/>
  <c r="X341" i="27" s="1"/>
  <c r="V357" i="9"/>
  <c r="V342" i="27" s="1"/>
  <c r="W357" i="9"/>
  <c r="W342" i="27" s="1"/>
  <c r="X357" i="9"/>
  <c r="X342" i="27" s="1"/>
  <c r="V358" i="9"/>
  <c r="V343" i="27" s="1"/>
  <c r="W358" i="9"/>
  <c r="W343" i="27" s="1"/>
  <c r="X358" i="9"/>
  <c r="X343" i="27" s="1"/>
  <c r="V359" i="9"/>
  <c r="V344" i="27" s="1"/>
  <c r="W359" i="9"/>
  <c r="W344" i="27" s="1"/>
  <c r="X359" i="9"/>
  <c r="X344" i="27" s="1"/>
  <c r="V360" i="9"/>
  <c r="V345" i="27" s="1"/>
  <c r="W360" i="9"/>
  <c r="W345" i="27" s="1"/>
  <c r="X360" i="9"/>
  <c r="X345" i="27" s="1"/>
  <c r="V361" i="9"/>
  <c r="V346" i="27" s="1"/>
  <c r="W361" i="9"/>
  <c r="W346" i="27" s="1"/>
  <c r="X361" i="9"/>
  <c r="X346" i="27" s="1"/>
  <c r="V362" i="9"/>
  <c r="V347" i="27" s="1"/>
  <c r="W362" i="9"/>
  <c r="W347" i="27" s="1"/>
  <c r="X362" i="9"/>
  <c r="X347" i="27" s="1"/>
  <c r="V363" i="9"/>
  <c r="V348" i="27" s="1"/>
  <c r="W363" i="9"/>
  <c r="W348" i="27" s="1"/>
  <c r="X363" i="9"/>
  <c r="X348" i="27" s="1"/>
  <c r="V364" i="9"/>
  <c r="V349" i="27" s="1"/>
  <c r="W364" i="9"/>
  <c r="W349" i="27" s="1"/>
  <c r="X364" i="9"/>
  <c r="X349" i="27" s="1"/>
  <c r="V365" i="9"/>
  <c r="V350" i="27" s="1"/>
  <c r="W365" i="9"/>
  <c r="W350" i="27" s="1"/>
  <c r="X365" i="9"/>
  <c r="X350" i="27" s="1"/>
  <c r="V366" i="9"/>
  <c r="V351" i="27" s="1"/>
  <c r="W366" i="9"/>
  <c r="W351" i="27" s="1"/>
  <c r="X366" i="9"/>
  <c r="X351" i="27" s="1"/>
  <c r="V367" i="9"/>
  <c r="V352" i="27" s="1"/>
  <c r="W367" i="9"/>
  <c r="W352" i="27" s="1"/>
  <c r="X367" i="9"/>
  <c r="X352" i="27" s="1"/>
  <c r="V368" i="9"/>
  <c r="V353" i="27" s="1"/>
  <c r="W368" i="9"/>
  <c r="W353" i="27" s="1"/>
  <c r="X368" i="9"/>
  <c r="X353" i="27" s="1"/>
  <c r="V369" i="9"/>
  <c r="V354" i="27" s="1"/>
  <c r="W369" i="9"/>
  <c r="W354" i="27" s="1"/>
  <c r="X369" i="9"/>
  <c r="X354" i="27" s="1"/>
  <c r="V370" i="9"/>
  <c r="V355" i="27" s="1"/>
  <c r="W370" i="9"/>
  <c r="W355" i="27" s="1"/>
  <c r="X370" i="9"/>
  <c r="X355" i="27" s="1"/>
  <c r="V371" i="9"/>
  <c r="V356" i="27" s="1"/>
  <c r="W371" i="9"/>
  <c r="W356" i="27" s="1"/>
  <c r="X371" i="9"/>
  <c r="X356" i="27" s="1"/>
  <c r="V372" i="9"/>
  <c r="V357" i="27" s="1"/>
  <c r="W372" i="9"/>
  <c r="W357" i="27" s="1"/>
  <c r="X372" i="9"/>
  <c r="X357" i="27" s="1"/>
  <c r="V373" i="9"/>
  <c r="V358" i="27" s="1"/>
  <c r="W373" i="9"/>
  <c r="W358" i="27" s="1"/>
  <c r="X373" i="9"/>
  <c r="X358" i="27" s="1"/>
  <c r="V374" i="9"/>
  <c r="V359" i="27" s="1"/>
  <c r="W374" i="9"/>
  <c r="W359" i="27" s="1"/>
  <c r="X374" i="9"/>
  <c r="X359" i="27" s="1"/>
  <c r="V375" i="9"/>
  <c r="V360" i="27" s="1"/>
  <c r="W375" i="9"/>
  <c r="W360" i="27" s="1"/>
  <c r="X375" i="9"/>
  <c r="X360" i="27" s="1"/>
  <c r="V376" i="9"/>
  <c r="V361" i="27" s="1"/>
  <c r="W376" i="9"/>
  <c r="W361" i="27" s="1"/>
  <c r="X376" i="9"/>
  <c r="X361" i="27" s="1"/>
  <c r="V377" i="9"/>
  <c r="V362" i="27" s="1"/>
  <c r="W377" i="9"/>
  <c r="W362" i="27" s="1"/>
  <c r="X377" i="9"/>
  <c r="X362" i="27" s="1"/>
  <c r="V378" i="9"/>
  <c r="V363" i="27" s="1"/>
  <c r="W378" i="9"/>
  <c r="W363" i="27" s="1"/>
  <c r="X378" i="9"/>
  <c r="X363" i="27" s="1"/>
  <c r="V379" i="9"/>
  <c r="V364" i="27" s="1"/>
  <c r="W379" i="9"/>
  <c r="W364" i="27" s="1"/>
  <c r="X379" i="9"/>
  <c r="X364" i="27" s="1"/>
  <c r="V380" i="9"/>
  <c r="V365" i="27" s="1"/>
  <c r="W380" i="9"/>
  <c r="W365" i="27" s="1"/>
  <c r="X380" i="9"/>
  <c r="X365" i="27" s="1"/>
  <c r="V381" i="9"/>
  <c r="V366" i="27" s="1"/>
  <c r="W381" i="9"/>
  <c r="W366" i="27" s="1"/>
  <c r="X381" i="9"/>
  <c r="X366" i="27" s="1"/>
  <c r="V382" i="9"/>
  <c r="V367" i="27" s="1"/>
  <c r="W382" i="9"/>
  <c r="W367" i="27" s="1"/>
  <c r="X382" i="9"/>
  <c r="X367" i="27" s="1"/>
  <c r="V383" i="9"/>
  <c r="V368" i="27" s="1"/>
  <c r="W383" i="9"/>
  <c r="W368" i="27" s="1"/>
  <c r="X383" i="9"/>
  <c r="X368" i="27" s="1"/>
  <c r="V384" i="9"/>
  <c r="V369" i="27" s="1"/>
  <c r="W384" i="9"/>
  <c r="W369" i="27" s="1"/>
  <c r="X384" i="9"/>
  <c r="X369" i="27" s="1"/>
  <c r="V385" i="9"/>
  <c r="V370" i="27" s="1"/>
  <c r="W385" i="9"/>
  <c r="W370" i="27" s="1"/>
  <c r="X385" i="9"/>
  <c r="X370" i="27" s="1"/>
  <c r="V386" i="9"/>
  <c r="V371" i="27" s="1"/>
  <c r="W386" i="9"/>
  <c r="W371" i="27" s="1"/>
  <c r="X386" i="9"/>
  <c r="X371" i="27" s="1"/>
  <c r="V387" i="9"/>
  <c r="V372" i="27" s="1"/>
  <c r="W387" i="9"/>
  <c r="W372" i="27" s="1"/>
  <c r="X387" i="9"/>
  <c r="X372" i="27" s="1"/>
  <c r="V388" i="9"/>
  <c r="V373" i="27" s="1"/>
  <c r="W388" i="9"/>
  <c r="W373" i="27" s="1"/>
  <c r="X388" i="9"/>
  <c r="X373" i="27" s="1"/>
  <c r="V389" i="9"/>
  <c r="V374" i="27" s="1"/>
  <c r="W389" i="9"/>
  <c r="W374" i="27" s="1"/>
  <c r="X389" i="9"/>
  <c r="X374" i="27" s="1"/>
  <c r="V390" i="9"/>
  <c r="V375" i="27" s="1"/>
  <c r="W390" i="9"/>
  <c r="W375" i="27" s="1"/>
  <c r="X390" i="9"/>
  <c r="X375" i="27" s="1"/>
  <c r="V391" i="9"/>
  <c r="V376" i="27" s="1"/>
  <c r="W391" i="9"/>
  <c r="W376" i="27" s="1"/>
  <c r="X391" i="9"/>
  <c r="X376" i="27" s="1"/>
  <c r="V392" i="9"/>
  <c r="V377" i="27" s="1"/>
  <c r="W392" i="9"/>
  <c r="W377" i="27" s="1"/>
  <c r="X392" i="9"/>
  <c r="X377" i="27" s="1"/>
  <c r="V393" i="9"/>
  <c r="V378" i="27" s="1"/>
  <c r="W393" i="9"/>
  <c r="W378" i="27" s="1"/>
  <c r="X393" i="9"/>
  <c r="X378" i="27" s="1"/>
  <c r="V394" i="9"/>
  <c r="V379" i="27" s="1"/>
  <c r="W394" i="9"/>
  <c r="W379" i="27" s="1"/>
  <c r="X394" i="9"/>
  <c r="X379" i="27" s="1"/>
  <c r="V395" i="9"/>
  <c r="V380" i="27" s="1"/>
  <c r="W395" i="9"/>
  <c r="W380" i="27" s="1"/>
  <c r="X395" i="9"/>
  <c r="X380" i="27" s="1"/>
  <c r="V396" i="9"/>
  <c r="V381" i="27" s="1"/>
  <c r="W396" i="9"/>
  <c r="W381" i="27" s="1"/>
  <c r="X396" i="9"/>
  <c r="X381" i="27" s="1"/>
  <c r="V397" i="9"/>
  <c r="V382" i="27" s="1"/>
  <c r="W397" i="9"/>
  <c r="W382" i="27" s="1"/>
  <c r="X397" i="9"/>
  <c r="X382" i="27" s="1"/>
  <c r="V398" i="9"/>
  <c r="V383" i="27" s="1"/>
  <c r="W398" i="9"/>
  <c r="W383" i="27" s="1"/>
  <c r="X398" i="9"/>
  <c r="X383" i="27" s="1"/>
  <c r="V399" i="9"/>
  <c r="V384" i="27" s="1"/>
  <c r="W399" i="9"/>
  <c r="W384" i="27" s="1"/>
  <c r="X399" i="9"/>
  <c r="X384" i="27" s="1"/>
  <c r="V400" i="9"/>
  <c r="V385" i="27" s="1"/>
  <c r="W400" i="9"/>
  <c r="W385" i="27" s="1"/>
  <c r="X400" i="9"/>
  <c r="X385" i="27" s="1"/>
  <c r="V401" i="9"/>
  <c r="V386" i="27" s="1"/>
  <c r="W401" i="9"/>
  <c r="W386" i="27" s="1"/>
  <c r="X401" i="9"/>
  <c r="X386" i="27" s="1"/>
  <c r="V402" i="9"/>
  <c r="V387" i="27" s="1"/>
  <c r="W402" i="9"/>
  <c r="W387" i="27" s="1"/>
  <c r="X402" i="9"/>
  <c r="X387" i="27" s="1"/>
  <c r="V403" i="9"/>
  <c r="V388" i="27" s="1"/>
  <c r="W403" i="9"/>
  <c r="W388" i="27" s="1"/>
  <c r="X403" i="9"/>
  <c r="X388" i="27" s="1"/>
  <c r="V404" i="9"/>
  <c r="V389" i="27" s="1"/>
  <c r="W404" i="9"/>
  <c r="W389" i="27" s="1"/>
  <c r="X404" i="9"/>
  <c r="X389" i="27" s="1"/>
  <c r="V405" i="9"/>
  <c r="V390" i="27" s="1"/>
  <c r="W405" i="9"/>
  <c r="W390" i="27" s="1"/>
  <c r="X405" i="9"/>
  <c r="X390" i="27" s="1"/>
  <c r="V406" i="9"/>
  <c r="V391" i="27" s="1"/>
  <c r="W406" i="9"/>
  <c r="W391" i="27" s="1"/>
  <c r="X406" i="9"/>
  <c r="X391" i="27" s="1"/>
  <c r="V407" i="9"/>
  <c r="V392" i="27" s="1"/>
  <c r="W407" i="9"/>
  <c r="W392" i="27" s="1"/>
  <c r="X407" i="9"/>
  <c r="X392" i="27" s="1"/>
  <c r="V408" i="9"/>
  <c r="V393" i="27" s="1"/>
  <c r="W408" i="9"/>
  <c r="W393" i="27" s="1"/>
  <c r="X408" i="9"/>
  <c r="X393" i="27" s="1"/>
  <c r="V409" i="9"/>
  <c r="V394" i="27" s="1"/>
  <c r="W409" i="9"/>
  <c r="W394" i="27" s="1"/>
  <c r="X409" i="9"/>
  <c r="X394" i="27" s="1"/>
  <c r="V410" i="9"/>
  <c r="V395" i="27" s="1"/>
  <c r="W410" i="9"/>
  <c r="W395" i="27" s="1"/>
  <c r="X410" i="9"/>
  <c r="X395" i="27" s="1"/>
  <c r="V411" i="9"/>
  <c r="V396" i="27" s="1"/>
  <c r="W411" i="9"/>
  <c r="W396" i="27" s="1"/>
  <c r="X411" i="9"/>
  <c r="X396" i="27" s="1"/>
  <c r="V412" i="9"/>
  <c r="V397" i="27" s="1"/>
  <c r="W412" i="9"/>
  <c r="W397" i="27" s="1"/>
  <c r="X412" i="9"/>
  <c r="X397" i="27" s="1"/>
  <c r="V413" i="9"/>
  <c r="V398" i="27" s="1"/>
  <c r="W413" i="9"/>
  <c r="W398" i="27" s="1"/>
  <c r="X413" i="9"/>
  <c r="X398" i="27" s="1"/>
  <c r="V414" i="9"/>
  <c r="V399" i="27" s="1"/>
  <c r="W414" i="9"/>
  <c r="W399" i="27" s="1"/>
  <c r="X414" i="9"/>
  <c r="X399" i="27" s="1"/>
  <c r="V415" i="9"/>
  <c r="V400" i="27" s="1"/>
  <c r="W415" i="9"/>
  <c r="W400" i="27" s="1"/>
  <c r="X415" i="9"/>
  <c r="X400" i="27" s="1"/>
  <c r="V416" i="9"/>
  <c r="V401" i="27" s="1"/>
  <c r="W416" i="9"/>
  <c r="W401" i="27" s="1"/>
  <c r="X416" i="9"/>
  <c r="X401" i="27" s="1"/>
  <c r="V417" i="9"/>
  <c r="V402" i="27" s="1"/>
  <c r="W417" i="9"/>
  <c r="W402" i="27" s="1"/>
  <c r="X417" i="9"/>
  <c r="X402" i="27" s="1"/>
  <c r="V418" i="9"/>
  <c r="V403" i="27" s="1"/>
  <c r="W418" i="9"/>
  <c r="W403" i="27" s="1"/>
  <c r="X418" i="9"/>
  <c r="X403" i="27" s="1"/>
  <c r="V419" i="9"/>
  <c r="V404" i="27" s="1"/>
  <c r="W419" i="9"/>
  <c r="W404" i="27" s="1"/>
  <c r="X419" i="9"/>
  <c r="X404" i="27" s="1"/>
  <c r="V420" i="9"/>
  <c r="V405" i="27" s="1"/>
  <c r="W420" i="9"/>
  <c r="W405" i="27" s="1"/>
  <c r="X420" i="9"/>
  <c r="X405" i="27" s="1"/>
  <c r="V421" i="9"/>
  <c r="V406" i="27" s="1"/>
  <c r="W421" i="9"/>
  <c r="W406" i="27" s="1"/>
  <c r="X421" i="9"/>
  <c r="X406" i="27" s="1"/>
  <c r="V422" i="9"/>
  <c r="V407" i="27" s="1"/>
  <c r="W422" i="9"/>
  <c r="W407" i="27" s="1"/>
  <c r="X422" i="9"/>
  <c r="X407" i="27" s="1"/>
  <c r="V423" i="9"/>
  <c r="V408" i="27" s="1"/>
  <c r="W423" i="9"/>
  <c r="W408" i="27" s="1"/>
  <c r="X423" i="9"/>
  <c r="X408" i="27" s="1"/>
  <c r="V424" i="9"/>
  <c r="V409" i="27" s="1"/>
  <c r="W424" i="9"/>
  <c r="W409" i="27" s="1"/>
  <c r="X424" i="9"/>
  <c r="X409" i="27" s="1"/>
  <c r="V425" i="9"/>
  <c r="V410" i="27" s="1"/>
  <c r="W425" i="9"/>
  <c r="W410" i="27" s="1"/>
  <c r="X425" i="9"/>
  <c r="X410" i="27" s="1"/>
  <c r="V426" i="9"/>
  <c r="V411" i="27" s="1"/>
  <c r="W426" i="9"/>
  <c r="W411" i="27" s="1"/>
  <c r="X426" i="9"/>
  <c r="X411" i="27" s="1"/>
  <c r="V427" i="9"/>
  <c r="V412" i="27" s="1"/>
  <c r="W427" i="9"/>
  <c r="W412" i="27" s="1"/>
  <c r="X427" i="9"/>
  <c r="X412" i="27" s="1"/>
  <c r="V428" i="9"/>
  <c r="V413" i="27" s="1"/>
  <c r="W428" i="9"/>
  <c r="W413" i="27" s="1"/>
  <c r="X428" i="9"/>
  <c r="X413" i="27" s="1"/>
  <c r="V429" i="9"/>
  <c r="V414" i="27" s="1"/>
  <c r="W429" i="9"/>
  <c r="W414" i="27" s="1"/>
  <c r="X429" i="9"/>
  <c r="X414" i="27" s="1"/>
  <c r="V430" i="9"/>
  <c r="V415" i="27" s="1"/>
  <c r="W430" i="9"/>
  <c r="W415" i="27" s="1"/>
  <c r="X430" i="9"/>
  <c r="X415" i="27" s="1"/>
  <c r="V431" i="9"/>
  <c r="V416" i="27" s="1"/>
  <c r="W431" i="9"/>
  <c r="W416" i="27" s="1"/>
  <c r="X431" i="9"/>
  <c r="X416" i="27" s="1"/>
  <c r="V432" i="9"/>
  <c r="V417" i="27" s="1"/>
  <c r="W432" i="9"/>
  <c r="W417" i="27" s="1"/>
  <c r="X432" i="9"/>
  <c r="X417" i="27" s="1"/>
  <c r="V433" i="9"/>
  <c r="V418" i="27" s="1"/>
  <c r="W433" i="9"/>
  <c r="W418" i="27" s="1"/>
  <c r="X433" i="9"/>
  <c r="X418" i="27" s="1"/>
  <c r="V434" i="9"/>
  <c r="V419" i="27" s="1"/>
  <c r="W434" i="9"/>
  <c r="W419" i="27" s="1"/>
  <c r="X434" i="9"/>
  <c r="X419" i="27" s="1"/>
  <c r="V435" i="9"/>
  <c r="V420" i="27" s="1"/>
  <c r="W435" i="9"/>
  <c r="W420" i="27" s="1"/>
  <c r="X435" i="9"/>
  <c r="X420" i="27" s="1"/>
  <c r="V436" i="9"/>
  <c r="V421" i="27" s="1"/>
  <c r="W436" i="9"/>
  <c r="W421" i="27" s="1"/>
  <c r="X436" i="9"/>
  <c r="X421" i="27" s="1"/>
  <c r="V437" i="9"/>
  <c r="V422" i="27" s="1"/>
  <c r="W437" i="9"/>
  <c r="W422" i="27" s="1"/>
  <c r="X437" i="9"/>
  <c r="X422" i="27" s="1"/>
  <c r="V438" i="9"/>
  <c r="V423" i="27" s="1"/>
  <c r="W438" i="9"/>
  <c r="W423" i="27" s="1"/>
  <c r="X438" i="9"/>
  <c r="X423" i="27" s="1"/>
  <c r="V439" i="9"/>
  <c r="V424" i="27" s="1"/>
  <c r="W439" i="9"/>
  <c r="W424" i="27" s="1"/>
  <c r="X439" i="9"/>
  <c r="X424" i="27" s="1"/>
  <c r="V440" i="9"/>
  <c r="V425" i="27" s="1"/>
  <c r="W440" i="9"/>
  <c r="W425" i="27" s="1"/>
  <c r="X440" i="9"/>
  <c r="X425" i="27" s="1"/>
  <c r="V441" i="9"/>
  <c r="V426" i="27" s="1"/>
  <c r="W441" i="9"/>
  <c r="W426" i="27" s="1"/>
  <c r="X441" i="9"/>
  <c r="X426" i="27" s="1"/>
  <c r="V442" i="9"/>
  <c r="V427" i="27" s="1"/>
  <c r="W442" i="9"/>
  <c r="W427" i="27" s="1"/>
  <c r="X442" i="9"/>
  <c r="X427" i="27" s="1"/>
  <c r="V443" i="9"/>
  <c r="V428" i="27" s="1"/>
  <c r="W443" i="9"/>
  <c r="W428" i="27" s="1"/>
  <c r="X443" i="9"/>
  <c r="X428" i="27" s="1"/>
  <c r="V444" i="9"/>
  <c r="V429" i="27" s="1"/>
  <c r="W444" i="9"/>
  <c r="W429" i="27" s="1"/>
  <c r="X444" i="9"/>
  <c r="X429" i="27" s="1"/>
  <c r="V445" i="9"/>
  <c r="V430" i="27" s="1"/>
  <c r="W445" i="9"/>
  <c r="W430" i="27" s="1"/>
  <c r="X445" i="9"/>
  <c r="X430" i="27" s="1"/>
  <c r="V446" i="9"/>
  <c r="V431" i="27" s="1"/>
  <c r="W446" i="9"/>
  <c r="W431" i="27" s="1"/>
  <c r="X446" i="9"/>
  <c r="X431" i="27" s="1"/>
  <c r="V447" i="9"/>
  <c r="V432" i="27" s="1"/>
  <c r="W447" i="9"/>
  <c r="W432" i="27" s="1"/>
  <c r="X447" i="9"/>
  <c r="X432" i="27" s="1"/>
  <c r="W348" i="9"/>
  <c r="W333" i="27" s="1"/>
  <c r="X348" i="9"/>
  <c r="X333" i="27" s="1"/>
  <c r="V348" i="9"/>
  <c r="V333" i="27" s="1"/>
  <c r="Z235" i="9"/>
  <c r="Z220" i="27" s="1"/>
  <c r="AA235" i="9"/>
  <c r="AA220" i="27" s="1"/>
  <c r="AB235" i="9"/>
  <c r="AB220" i="27" s="1"/>
  <c r="AC235" i="9"/>
  <c r="AC220" i="27" s="1"/>
  <c r="Z236" i="9"/>
  <c r="Z221" i="27" s="1"/>
  <c r="AA236" i="9"/>
  <c r="AA221" i="27" s="1"/>
  <c r="AB236" i="9"/>
  <c r="AB221" i="27" s="1"/>
  <c r="AC236" i="9"/>
  <c r="AC221" i="27" s="1"/>
  <c r="Z237" i="9"/>
  <c r="Z222" i="27" s="1"/>
  <c r="AA237" i="9"/>
  <c r="AA222" i="27" s="1"/>
  <c r="AB237" i="9"/>
  <c r="AB222" i="27" s="1"/>
  <c r="AC237" i="9"/>
  <c r="AC222" i="27" s="1"/>
  <c r="Z238" i="9"/>
  <c r="Z223" i="27" s="1"/>
  <c r="AA238" i="9"/>
  <c r="AA223" i="27" s="1"/>
  <c r="AB238" i="9"/>
  <c r="AB223" i="27" s="1"/>
  <c r="AC238" i="9"/>
  <c r="AC223" i="27" s="1"/>
  <c r="Z239" i="9"/>
  <c r="Z224" i="27" s="1"/>
  <c r="AA239" i="9"/>
  <c r="AA224" i="27" s="1"/>
  <c r="AB239" i="9"/>
  <c r="AB224" i="27" s="1"/>
  <c r="AC239" i="9"/>
  <c r="AC224" i="27" s="1"/>
  <c r="Z240" i="9"/>
  <c r="Z225" i="27" s="1"/>
  <c r="AA240" i="9"/>
  <c r="AA225" i="27" s="1"/>
  <c r="AB240" i="9"/>
  <c r="AB225" i="27" s="1"/>
  <c r="AC240" i="9"/>
  <c r="AC225" i="27" s="1"/>
  <c r="Z241" i="9"/>
  <c r="Z226" i="27" s="1"/>
  <c r="AA241" i="9"/>
  <c r="AA226" i="27" s="1"/>
  <c r="AB241" i="9"/>
  <c r="AB226" i="27" s="1"/>
  <c r="AC241" i="9"/>
  <c r="AC226" i="27" s="1"/>
  <c r="Z242" i="9"/>
  <c r="Z227" i="27" s="1"/>
  <c r="AA242" i="9"/>
  <c r="AA227" i="27" s="1"/>
  <c r="AB242" i="9"/>
  <c r="AB227" i="27" s="1"/>
  <c r="AC242" i="9"/>
  <c r="AC227" i="27" s="1"/>
  <c r="Z243" i="9"/>
  <c r="Z228" i="27" s="1"/>
  <c r="AA243" i="9"/>
  <c r="AA228" i="27" s="1"/>
  <c r="AB243" i="9"/>
  <c r="AB228" i="27" s="1"/>
  <c r="AC243" i="9"/>
  <c r="AC228" i="27" s="1"/>
  <c r="Z244" i="9"/>
  <c r="Z229" i="27" s="1"/>
  <c r="AA244" i="9"/>
  <c r="AA229" i="27" s="1"/>
  <c r="AB244" i="9"/>
  <c r="AB229" i="27" s="1"/>
  <c r="AC244" i="9"/>
  <c r="AC229" i="27" s="1"/>
  <c r="Z245" i="9"/>
  <c r="Z230" i="27" s="1"/>
  <c r="AA245" i="9"/>
  <c r="AA230" i="27" s="1"/>
  <c r="AB245" i="9"/>
  <c r="AB230" i="27" s="1"/>
  <c r="AC245" i="9"/>
  <c r="AC230" i="27" s="1"/>
  <c r="Z246" i="9"/>
  <c r="Z231" i="27" s="1"/>
  <c r="AA246" i="9"/>
  <c r="AA231" i="27" s="1"/>
  <c r="AB246" i="9"/>
  <c r="AB231" i="27" s="1"/>
  <c r="AC246" i="9"/>
  <c r="AC231" i="27" s="1"/>
  <c r="Z247" i="9"/>
  <c r="Z232" i="27" s="1"/>
  <c r="AA247" i="9"/>
  <c r="AA232" i="27" s="1"/>
  <c r="AB247" i="9"/>
  <c r="AB232" i="27" s="1"/>
  <c r="AC247" i="9"/>
  <c r="AC232" i="27" s="1"/>
  <c r="Z248" i="9"/>
  <c r="Z233" i="27" s="1"/>
  <c r="AA248" i="9"/>
  <c r="AA233" i="27" s="1"/>
  <c r="AB248" i="9"/>
  <c r="AB233" i="27" s="1"/>
  <c r="AC248" i="9"/>
  <c r="AC233" i="27" s="1"/>
  <c r="Z249" i="9"/>
  <c r="Z234" i="27" s="1"/>
  <c r="AA249" i="9"/>
  <c r="AA234" i="27" s="1"/>
  <c r="AB249" i="9"/>
  <c r="AB234" i="27" s="1"/>
  <c r="AC249" i="9"/>
  <c r="AC234" i="27" s="1"/>
  <c r="Z250" i="9"/>
  <c r="Z235" i="27" s="1"/>
  <c r="AA250" i="9"/>
  <c r="AA235" i="27" s="1"/>
  <c r="AB250" i="9"/>
  <c r="AB235" i="27" s="1"/>
  <c r="AC250" i="9"/>
  <c r="AC235" i="27" s="1"/>
  <c r="Z251" i="9"/>
  <c r="Z236" i="27" s="1"/>
  <c r="AA251" i="9"/>
  <c r="AA236" i="27" s="1"/>
  <c r="AB251" i="9"/>
  <c r="AB236" i="27" s="1"/>
  <c r="AC251" i="9"/>
  <c r="AC236" i="27" s="1"/>
  <c r="Z252" i="9"/>
  <c r="Z237" i="27" s="1"/>
  <c r="AA252" i="9"/>
  <c r="AA237" i="27" s="1"/>
  <c r="AB252" i="9"/>
  <c r="AB237" i="27" s="1"/>
  <c r="AC252" i="9"/>
  <c r="AC237" i="27" s="1"/>
  <c r="Z253" i="9"/>
  <c r="Z238" i="27" s="1"/>
  <c r="AA253" i="9"/>
  <c r="AA238" i="27" s="1"/>
  <c r="AB253" i="9"/>
  <c r="AB238" i="27" s="1"/>
  <c r="AC253" i="9"/>
  <c r="AC238" i="27" s="1"/>
  <c r="Z254" i="9"/>
  <c r="Z239" i="27" s="1"/>
  <c r="AA254" i="9"/>
  <c r="AA239" i="27" s="1"/>
  <c r="AB254" i="9"/>
  <c r="AB239" i="27" s="1"/>
  <c r="AC254" i="9"/>
  <c r="AC239" i="27" s="1"/>
  <c r="Z255" i="9"/>
  <c r="Z240" i="27" s="1"/>
  <c r="AA255" i="9"/>
  <c r="AA240" i="27" s="1"/>
  <c r="AB255" i="9"/>
  <c r="AB240" i="27" s="1"/>
  <c r="AC255" i="9"/>
  <c r="AC240" i="27" s="1"/>
  <c r="Z256" i="9"/>
  <c r="Z241" i="27" s="1"/>
  <c r="AA256" i="9"/>
  <c r="AA241" i="27" s="1"/>
  <c r="AB256" i="9"/>
  <c r="AB241" i="27" s="1"/>
  <c r="AC256" i="9"/>
  <c r="AC241" i="27" s="1"/>
  <c r="Z257" i="9"/>
  <c r="Z242" i="27" s="1"/>
  <c r="AA257" i="9"/>
  <c r="AA242" i="27" s="1"/>
  <c r="AB257" i="9"/>
  <c r="AB242" i="27" s="1"/>
  <c r="AC257" i="9"/>
  <c r="AC242" i="27" s="1"/>
  <c r="Z258" i="9"/>
  <c r="Z243" i="27" s="1"/>
  <c r="AA258" i="9"/>
  <c r="AA243" i="27" s="1"/>
  <c r="AB258" i="9"/>
  <c r="AB243" i="27" s="1"/>
  <c r="AC258" i="9"/>
  <c r="AC243" i="27" s="1"/>
  <c r="Z259" i="9"/>
  <c r="Z244" i="27" s="1"/>
  <c r="AA259" i="9"/>
  <c r="AA244" i="27" s="1"/>
  <c r="AB259" i="9"/>
  <c r="AB244" i="27" s="1"/>
  <c r="AC259" i="9"/>
  <c r="AC244" i="27" s="1"/>
  <c r="Z260" i="9"/>
  <c r="Z245" i="27" s="1"/>
  <c r="AA260" i="9"/>
  <c r="AA245" i="27" s="1"/>
  <c r="AB260" i="9"/>
  <c r="AB245" i="27" s="1"/>
  <c r="AC260" i="9"/>
  <c r="AC245" i="27" s="1"/>
  <c r="Z261" i="9"/>
  <c r="Z246" i="27" s="1"/>
  <c r="AA261" i="9"/>
  <c r="AA246" i="27" s="1"/>
  <c r="AB261" i="9"/>
  <c r="AB246" i="27" s="1"/>
  <c r="AC261" i="9"/>
  <c r="AC246" i="27" s="1"/>
  <c r="Z262" i="9"/>
  <c r="Z247" i="27" s="1"/>
  <c r="AA262" i="9"/>
  <c r="AA247" i="27" s="1"/>
  <c r="AB262" i="9"/>
  <c r="AB247" i="27" s="1"/>
  <c r="AC262" i="9"/>
  <c r="AC247" i="27" s="1"/>
  <c r="Z263" i="9"/>
  <c r="Z248" i="27" s="1"/>
  <c r="AA263" i="9"/>
  <c r="AA248" i="27" s="1"/>
  <c r="AB263" i="9"/>
  <c r="AB248" i="27" s="1"/>
  <c r="AC263" i="9"/>
  <c r="AC248" i="27" s="1"/>
  <c r="Z264" i="9"/>
  <c r="Z249" i="27" s="1"/>
  <c r="AA264" i="9"/>
  <c r="AA249" i="27" s="1"/>
  <c r="AB264" i="9"/>
  <c r="AB249" i="27" s="1"/>
  <c r="AC264" i="9"/>
  <c r="AC249" i="27" s="1"/>
  <c r="Z265" i="9"/>
  <c r="Z250" i="27" s="1"/>
  <c r="AA265" i="9"/>
  <c r="AA250" i="27" s="1"/>
  <c r="AB265" i="9"/>
  <c r="AB250" i="27" s="1"/>
  <c r="AC265" i="9"/>
  <c r="AC250" i="27" s="1"/>
  <c r="Z266" i="9"/>
  <c r="Z251" i="27" s="1"/>
  <c r="AA266" i="9"/>
  <c r="AA251" i="27" s="1"/>
  <c r="AB266" i="9"/>
  <c r="AB251" i="27" s="1"/>
  <c r="AC266" i="9"/>
  <c r="AC251" i="27" s="1"/>
  <c r="Z267" i="9"/>
  <c r="Z252" i="27" s="1"/>
  <c r="AA267" i="9"/>
  <c r="AA252" i="27" s="1"/>
  <c r="AB267" i="9"/>
  <c r="AB252" i="27" s="1"/>
  <c r="AC267" i="9"/>
  <c r="AC252" i="27" s="1"/>
  <c r="Z268" i="9"/>
  <c r="Z253" i="27" s="1"/>
  <c r="AA268" i="9"/>
  <c r="AA253" i="27" s="1"/>
  <c r="AB268" i="9"/>
  <c r="AB253" i="27" s="1"/>
  <c r="AC268" i="9"/>
  <c r="AC253" i="27" s="1"/>
  <c r="Z269" i="9"/>
  <c r="Z254" i="27" s="1"/>
  <c r="AA269" i="9"/>
  <c r="AA254" i="27" s="1"/>
  <c r="AB269" i="9"/>
  <c r="AB254" i="27" s="1"/>
  <c r="AC269" i="9"/>
  <c r="AC254" i="27" s="1"/>
  <c r="Z270" i="9"/>
  <c r="Z255" i="27" s="1"/>
  <c r="AA270" i="9"/>
  <c r="AA255" i="27" s="1"/>
  <c r="AB270" i="9"/>
  <c r="AB255" i="27" s="1"/>
  <c r="AC270" i="9"/>
  <c r="AC255" i="27" s="1"/>
  <c r="Z271" i="9"/>
  <c r="Z256" i="27" s="1"/>
  <c r="AA271" i="9"/>
  <c r="AA256" i="27" s="1"/>
  <c r="AB271" i="9"/>
  <c r="AB256" i="27" s="1"/>
  <c r="AC271" i="9"/>
  <c r="AC256" i="27" s="1"/>
  <c r="Z272" i="9"/>
  <c r="Z257" i="27" s="1"/>
  <c r="AA272" i="9"/>
  <c r="AA257" i="27" s="1"/>
  <c r="AB272" i="9"/>
  <c r="AB257" i="27" s="1"/>
  <c r="AC272" i="9"/>
  <c r="AC257" i="27" s="1"/>
  <c r="Z273" i="9"/>
  <c r="Z258" i="27" s="1"/>
  <c r="AA273" i="9"/>
  <c r="AA258" i="27" s="1"/>
  <c r="AB273" i="9"/>
  <c r="AB258" i="27" s="1"/>
  <c r="AC273" i="9"/>
  <c r="AC258" i="27" s="1"/>
  <c r="Z274" i="9"/>
  <c r="Z259" i="27" s="1"/>
  <c r="AA274" i="9"/>
  <c r="AA259" i="27" s="1"/>
  <c r="AB274" i="9"/>
  <c r="AB259" i="27" s="1"/>
  <c r="AC274" i="9"/>
  <c r="AC259" i="27" s="1"/>
  <c r="Z275" i="9"/>
  <c r="Z260" i="27" s="1"/>
  <c r="AA275" i="9"/>
  <c r="AA260" i="27" s="1"/>
  <c r="AB275" i="9"/>
  <c r="AB260" i="27" s="1"/>
  <c r="AC275" i="9"/>
  <c r="AC260" i="27" s="1"/>
  <c r="Z276" i="9"/>
  <c r="Z261" i="27" s="1"/>
  <c r="AA276" i="9"/>
  <c r="AA261" i="27" s="1"/>
  <c r="AB276" i="9"/>
  <c r="AB261" i="27" s="1"/>
  <c r="AC276" i="9"/>
  <c r="AC261" i="27" s="1"/>
  <c r="Z277" i="9"/>
  <c r="Z262" i="27" s="1"/>
  <c r="AA277" i="9"/>
  <c r="AA262" i="27" s="1"/>
  <c r="AB277" i="9"/>
  <c r="AB262" i="27" s="1"/>
  <c r="AC277" i="9"/>
  <c r="AC262" i="27" s="1"/>
  <c r="Z278" i="9"/>
  <c r="Z263" i="27" s="1"/>
  <c r="AA278" i="9"/>
  <c r="AA263" i="27" s="1"/>
  <c r="AB278" i="9"/>
  <c r="AB263" i="27" s="1"/>
  <c r="AC278" i="9"/>
  <c r="AC263" i="27" s="1"/>
  <c r="Z279" i="9"/>
  <c r="Z264" i="27" s="1"/>
  <c r="AA279" i="9"/>
  <c r="AA264" i="27" s="1"/>
  <c r="AB279" i="9"/>
  <c r="AB264" i="27" s="1"/>
  <c r="AC279" i="9"/>
  <c r="AC264" i="27" s="1"/>
  <c r="Z280" i="9"/>
  <c r="Z265" i="27" s="1"/>
  <c r="AA280" i="9"/>
  <c r="AA265" i="27" s="1"/>
  <c r="AB280" i="9"/>
  <c r="AB265" i="27" s="1"/>
  <c r="AC280" i="9"/>
  <c r="AC265" i="27" s="1"/>
  <c r="Z281" i="9"/>
  <c r="Z266" i="27" s="1"/>
  <c r="AA281" i="9"/>
  <c r="AA266" i="27" s="1"/>
  <c r="AB281" i="9"/>
  <c r="AB266" i="27" s="1"/>
  <c r="AC281" i="9"/>
  <c r="AC266" i="27" s="1"/>
  <c r="Z282" i="9"/>
  <c r="Z267" i="27" s="1"/>
  <c r="AA282" i="9"/>
  <c r="AA267" i="27" s="1"/>
  <c r="AB282" i="9"/>
  <c r="AB267" i="27" s="1"/>
  <c r="AC282" i="9"/>
  <c r="AC267" i="27" s="1"/>
  <c r="Z283" i="9"/>
  <c r="Z268" i="27" s="1"/>
  <c r="AA283" i="9"/>
  <c r="AA268" i="27" s="1"/>
  <c r="AB283" i="9"/>
  <c r="AB268" i="27" s="1"/>
  <c r="AC283" i="9"/>
  <c r="AC268" i="27" s="1"/>
  <c r="Z284" i="9"/>
  <c r="Z269" i="27" s="1"/>
  <c r="AA284" i="9"/>
  <c r="AA269" i="27" s="1"/>
  <c r="AB284" i="9"/>
  <c r="AB269" i="27" s="1"/>
  <c r="AC284" i="9"/>
  <c r="AC269" i="27" s="1"/>
  <c r="Z285" i="9"/>
  <c r="Z270" i="27" s="1"/>
  <c r="AA285" i="9"/>
  <c r="AA270" i="27" s="1"/>
  <c r="AB285" i="9"/>
  <c r="AB270" i="27" s="1"/>
  <c r="AC285" i="9"/>
  <c r="AC270" i="27" s="1"/>
  <c r="Z286" i="9"/>
  <c r="Z271" i="27" s="1"/>
  <c r="AA286" i="9"/>
  <c r="AA271" i="27" s="1"/>
  <c r="AB286" i="9"/>
  <c r="AB271" i="27" s="1"/>
  <c r="AC286" i="9"/>
  <c r="AC271" i="27" s="1"/>
  <c r="Z287" i="9"/>
  <c r="Z272" i="27" s="1"/>
  <c r="AA287" i="9"/>
  <c r="AA272" i="27" s="1"/>
  <c r="AB287" i="9"/>
  <c r="AB272" i="27" s="1"/>
  <c r="AC287" i="9"/>
  <c r="AC272" i="27" s="1"/>
  <c r="Z288" i="9"/>
  <c r="Z273" i="27" s="1"/>
  <c r="AA288" i="9"/>
  <c r="AA273" i="27" s="1"/>
  <c r="AB288" i="9"/>
  <c r="AB273" i="27" s="1"/>
  <c r="AC288" i="9"/>
  <c r="AC273" i="27" s="1"/>
  <c r="Z289" i="9"/>
  <c r="Z274" i="27" s="1"/>
  <c r="AA289" i="9"/>
  <c r="AA274" i="27" s="1"/>
  <c r="AB289" i="9"/>
  <c r="AB274" i="27" s="1"/>
  <c r="AC289" i="9"/>
  <c r="AC274" i="27" s="1"/>
  <c r="Z290" i="9"/>
  <c r="Z275" i="27" s="1"/>
  <c r="AA290" i="9"/>
  <c r="AA275" i="27" s="1"/>
  <c r="AB290" i="9"/>
  <c r="AB275" i="27" s="1"/>
  <c r="AC290" i="9"/>
  <c r="AC275" i="27" s="1"/>
  <c r="Z291" i="9"/>
  <c r="Z276" i="27" s="1"/>
  <c r="AA291" i="9"/>
  <c r="AA276" i="27" s="1"/>
  <c r="AB291" i="9"/>
  <c r="AB276" i="27" s="1"/>
  <c r="AC291" i="9"/>
  <c r="AC276" i="27" s="1"/>
  <c r="Z292" i="9"/>
  <c r="Z277" i="27" s="1"/>
  <c r="AA292" i="9"/>
  <c r="AA277" i="27" s="1"/>
  <c r="AB292" i="9"/>
  <c r="AB277" i="27" s="1"/>
  <c r="AC292" i="9"/>
  <c r="AC277" i="27" s="1"/>
  <c r="Z293" i="9"/>
  <c r="Z278" i="27" s="1"/>
  <c r="AA293" i="9"/>
  <c r="AA278" i="27" s="1"/>
  <c r="AB293" i="9"/>
  <c r="AB278" i="27" s="1"/>
  <c r="AC293" i="9"/>
  <c r="AC278" i="27" s="1"/>
  <c r="Z294" i="9"/>
  <c r="Z279" i="27" s="1"/>
  <c r="AA294" i="9"/>
  <c r="AA279" i="27" s="1"/>
  <c r="AB294" i="9"/>
  <c r="AB279" i="27" s="1"/>
  <c r="AC294" i="9"/>
  <c r="AC279" i="27" s="1"/>
  <c r="Z295" i="9"/>
  <c r="Z280" i="27" s="1"/>
  <c r="AA295" i="9"/>
  <c r="AA280" i="27" s="1"/>
  <c r="AB295" i="9"/>
  <c r="AB280" i="27" s="1"/>
  <c r="AC295" i="9"/>
  <c r="AC280" i="27" s="1"/>
  <c r="Z296" i="9"/>
  <c r="Z281" i="27" s="1"/>
  <c r="AA296" i="9"/>
  <c r="AA281" i="27" s="1"/>
  <c r="AB296" i="9"/>
  <c r="AB281" i="27" s="1"/>
  <c r="AC296" i="9"/>
  <c r="AC281" i="27" s="1"/>
  <c r="Z297" i="9"/>
  <c r="Z282" i="27" s="1"/>
  <c r="AA297" i="9"/>
  <c r="AA282" i="27" s="1"/>
  <c r="AB297" i="9"/>
  <c r="AB282" i="27" s="1"/>
  <c r="AC297" i="9"/>
  <c r="AC282" i="27" s="1"/>
  <c r="Z298" i="9"/>
  <c r="Z283" i="27" s="1"/>
  <c r="AA298" i="9"/>
  <c r="AA283" i="27" s="1"/>
  <c r="AB298" i="9"/>
  <c r="AB283" i="27" s="1"/>
  <c r="AC298" i="9"/>
  <c r="AC283" i="27" s="1"/>
  <c r="Z299" i="9"/>
  <c r="Z284" i="27" s="1"/>
  <c r="AA299" i="9"/>
  <c r="AA284" i="27" s="1"/>
  <c r="AB299" i="9"/>
  <c r="AB284" i="27" s="1"/>
  <c r="AC299" i="9"/>
  <c r="AC284" i="27" s="1"/>
  <c r="Z300" i="9"/>
  <c r="Z285" i="27" s="1"/>
  <c r="AA300" i="9"/>
  <c r="AA285" i="27" s="1"/>
  <c r="AB300" i="9"/>
  <c r="AB285" i="27" s="1"/>
  <c r="AC300" i="9"/>
  <c r="AC285" i="27" s="1"/>
  <c r="Z301" i="9"/>
  <c r="Z286" i="27" s="1"/>
  <c r="AA301" i="9"/>
  <c r="AA286" i="27" s="1"/>
  <c r="AB301" i="9"/>
  <c r="AB286" i="27" s="1"/>
  <c r="AC301" i="9"/>
  <c r="AC286" i="27" s="1"/>
  <c r="Z302" i="9"/>
  <c r="Z287" i="27" s="1"/>
  <c r="AA302" i="9"/>
  <c r="AA287" i="27" s="1"/>
  <c r="AB302" i="9"/>
  <c r="AB287" i="27" s="1"/>
  <c r="AC302" i="9"/>
  <c r="AC287" i="27" s="1"/>
  <c r="Z303" i="9"/>
  <c r="Z288" i="27" s="1"/>
  <c r="AA303" i="9"/>
  <c r="AA288" i="27" s="1"/>
  <c r="AB303" i="9"/>
  <c r="AB288" i="27" s="1"/>
  <c r="AC303" i="9"/>
  <c r="AC288" i="27" s="1"/>
  <c r="Z304" i="9"/>
  <c r="Z289" i="27" s="1"/>
  <c r="AA304" i="9"/>
  <c r="AA289" i="27" s="1"/>
  <c r="AB304" i="9"/>
  <c r="AB289" i="27" s="1"/>
  <c r="AC304" i="9"/>
  <c r="AC289" i="27" s="1"/>
  <c r="Z305" i="9"/>
  <c r="Z290" i="27" s="1"/>
  <c r="AA305" i="9"/>
  <c r="AA290" i="27" s="1"/>
  <c r="AB305" i="9"/>
  <c r="AB290" i="27" s="1"/>
  <c r="AC305" i="9"/>
  <c r="AC290" i="27" s="1"/>
  <c r="Z306" i="9"/>
  <c r="Z291" i="27" s="1"/>
  <c r="AA306" i="9"/>
  <c r="AA291" i="27" s="1"/>
  <c r="AB306" i="9"/>
  <c r="AB291" i="27" s="1"/>
  <c r="AC306" i="9"/>
  <c r="AC291" i="27" s="1"/>
  <c r="Z307" i="9"/>
  <c r="Z292" i="27" s="1"/>
  <c r="AA307" i="9"/>
  <c r="AA292" i="27" s="1"/>
  <c r="AB307" i="9"/>
  <c r="AB292" i="27" s="1"/>
  <c r="AC307" i="9"/>
  <c r="AC292" i="27" s="1"/>
  <c r="Z308" i="9"/>
  <c r="Z293" i="27" s="1"/>
  <c r="AA308" i="9"/>
  <c r="AA293" i="27" s="1"/>
  <c r="AB308" i="9"/>
  <c r="AB293" i="27" s="1"/>
  <c r="AC308" i="9"/>
  <c r="AC293" i="27" s="1"/>
  <c r="Z309" i="9"/>
  <c r="Z294" i="27" s="1"/>
  <c r="AA309" i="9"/>
  <c r="AA294" i="27" s="1"/>
  <c r="AB309" i="9"/>
  <c r="AB294" i="27" s="1"/>
  <c r="AC309" i="9"/>
  <c r="AC294" i="27" s="1"/>
  <c r="Z310" i="9"/>
  <c r="Z295" i="27" s="1"/>
  <c r="AA310" i="9"/>
  <c r="AA295" i="27" s="1"/>
  <c r="AB310" i="9"/>
  <c r="AB295" i="27" s="1"/>
  <c r="AC310" i="9"/>
  <c r="AC295" i="27" s="1"/>
  <c r="Z311" i="9"/>
  <c r="Z296" i="27" s="1"/>
  <c r="AA311" i="9"/>
  <c r="AA296" i="27" s="1"/>
  <c r="AB311" i="9"/>
  <c r="AB296" i="27" s="1"/>
  <c r="AC311" i="9"/>
  <c r="AC296" i="27" s="1"/>
  <c r="Z312" i="9"/>
  <c r="Z297" i="27" s="1"/>
  <c r="AA312" i="9"/>
  <c r="AA297" i="27" s="1"/>
  <c r="AB312" i="9"/>
  <c r="AB297" i="27" s="1"/>
  <c r="AC312" i="9"/>
  <c r="AC297" i="27" s="1"/>
  <c r="Z313" i="9"/>
  <c r="Z298" i="27" s="1"/>
  <c r="AA313" i="9"/>
  <c r="AA298" i="27" s="1"/>
  <c r="AB313" i="9"/>
  <c r="AB298" i="27" s="1"/>
  <c r="AC313" i="9"/>
  <c r="AC298" i="27" s="1"/>
  <c r="Z314" i="9"/>
  <c r="Z299" i="27" s="1"/>
  <c r="AA314" i="9"/>
  <c r="AA299" i="27" s="1"/>
  <c r="AB314" i="9"/>
  <c r="AB299" i="27" s="1"/>
  <c r="AC314" i="9"/>
  <c r="AC299" i="27" s="1"/>
  <c r="Z315" i="9"/>
  <c r="Z300" i="27" s="1"/>
  <c r="AA315" i="9"/>
  <c r="AA300" i="27" s="1"/>
  <c r="AB315" i="9"/>
  <c r="AB300" i="27" s="1"/>
  <c r="AC315" i="9"/>
  <c r="AC300" i="27" s="1"/>
  <c r="Z316" i="9"/>
  <c r="Z301" i="27" s="1"/>
  <c r="AA316" i="9"/>
  <c r="AA301" i="27" s="1"/>
  <c r="AB316" i="9"/>
  <c r="AB301" i="27" s="1"/>
  <c r="AC316" i="9"/>
  <c r="AC301" i="27" s="1"/>
  <c r="Z317" i="9"/>
  <c r="Z302" i="27" s="1"/>
  <c r="AA317" i="9"/>
  <c r="AA302" i="27" s="1"/>
  <c r="AB317" i="9"/>
  <c r="AB302" i="27" s="1"/>
  <c r="AC317" i="9"/>
  <c r="AC302" i="27" s="1"/>
  <c r="Z318" i="9"/>
  <c r="Z303" i="27" s="1"/>
  <c r="AA318" i="9"/>
  <c r="AA303" i="27" s="1"/>
  <c r="AB318" i="9"/>
  <c r="AB303" i="27" s="1"/>
  <c r="AC318" i="9"/>
  <c r="AC303" i="27" s="1"/>
  <c r="Z319" i="9"/>
  <c r="Z304" i="27" s="1"/>
  <c r="AA319" i="9"/>
  <c r="AA304" i="27" s="1"/>
  <c r="AB319" i="9"/>
  <c r="AB304" i="27" s="1"/>
  <c r="AC319" i="9"/>
  <c r="AC304" i="27" s="1"/>
  <c r="Z320" i="9"/>
  <c r="Z305" i="27" s="1"/>
  <c r="AA320" i="9"/>
  <c r="AA305" i="27" s="1"/>
  <c r="AB320" i="9"/>
  <c r="AB305" i="27" s="1"/>
  <c r="AC320" i="9"/>
  <c r="AC305" i="27" s="1"/>
  <c r="Z321" i="9"/>
  <c r="Z306" i="27" s="1"/>
  <c r="AA321" i="9"/>
  <c r="AA306" i="27" s="1"/>
  <c r="AB321" i="9"/>
  <c r="AB306" i="27" s="1"/>
  <c r="AC321" i="9"/>
  <c r="AC306" i="27" s="1"/>
  <c r="Z322" i="9"/>
  <c r="Z307" i="27" s="1"/>
  <c r="AA322" i="9"/>
  <c r="AA307" i="27" s="1"/>
  <c r="AB322" i="9"/>
  <c r="AB307" i="27" s="1"/>
  <c r="AC322" i="9"/>
  <c r="AC307" i="27" s="1"/>
  <c r="Z323" i="9"/>
  <c r="Z308" i="27" s="1"/>
  <c r="AA323" i="9"/>
  <c r="AA308" i="27" s="1"/>
  <c r="AB323" i="9"/>
  <c r="AB308" i="27" s="1"/>
  <c r="AC323" i="9"/>
  <c r="AC308" i="27" s="1"/>
  <c r="Z324" i="9"/>
  <c r="Z309" i="27" s="1"/>
  <c r="AA324" i="9"/>
  <c r="AA309" i="27" s="1"/>
  <c r="AB324" i="9"/>
  <c r="AB309" i="27" s="1"/>
  <c r="AC324" i="9"/>
  <c r="AC309" i="27" s="1"/>
  <c r="Z325" i="9"/>
  <c r="Z310" i="27" s="1"/>
  <c r="AA325" i="9"/>
  <c r="AA310" i="27" s="1"/>
  <c r="AB325" i="9"/>
  <c r="AB310" i="27" s="1"/>
  <c r="AC325" i="9"/>
  <c r="AC310" i="27" s="1"/>
  <c r="Z326" i="9"/>
  <c r="Z311" i="27" s="1"/>
  <c r="AA326" i="9"/>
  <c r="AA311" i="27" s="1"/>
  <c r="AB326" i="9"/>
  <c r="AB311" i="27" s="1"/>
  <c r="AC326" i="9"/>
  <c r="AC311" i="27" s="1"/>
  <c r="Z327" i="9"/>
  <c r="Z312" i="27" s="1"/>
  <c r="AA327" i="9"/>
  <c r="AA312" i="27" s="1"/>
  <c r="AB327" i="9"/>
  <c r="AB312" i="27" s="1"/>
  <c r="AC327" i="9"/>
  <c r="AC312" i="27" s="1"/>
  <c r="Z328" i="9"/>
  <c r="Z313" i="27" s="1"/>
  <c r="AA328" i="9"/>
  <c r="AA313" i="27" s="1"/>
  <c r="AB328" i="9"/>
  <c r="AB313" i="27" s="1"/>
  <c r="AC328" i="9"/>
  <c r="AC313" i="27" s="1"/>
  <c r="Z329" i="9"/>
  <c r="Z314" i="27" s="1"/>
  <c r="AA329" i="9"/>
  <c r="AA314" i="27" s="1"/>
  <c r="AB329" i="9"/>
  <c r="AB314" i="27" s="1"/>
  <c r="AC329" i="9"/>
  <c r="AC314" i="27" s="1"/>
  <c r="Z330" i="9"/>
  <c r="Z315" i="27" s="1"/>
  <c r="AA330" i="9"/>
  <c r="AA315" i="27" s="1"/>
  <c r="AB330" i="9"/>
  <c r="AB315" i="27" s="1"/>
  <c r="AC330" i="9"/>
  <c r="AC315" i="27" s="1"/>
  <c r="Z331" i="9"/>
  <c r="Z316" i="27" s="1"/>
  <c r="AA331" i="9"/>
  <c r="AA316" i="27" s="1"/>
  <c r="AB331" i="9"/>
  <c r="AB316" i="27" s="1"/>
  <c r="AC331" i="9"/>
  <c r="AC316" i="27" s="1"/>
  <c r="Z332" i="9"/>
  <c r="Z317" i="27" s="1"/>
  <c r="AA332" i="9"/>
  <c r="AA317" i="27" s="1"/>
  <c r="AB332" i="9"/>
  <c r="AB317" i="27" s="1"/>
  <c r="AC332" i="9"/>
  <c r="AC317" i="27" s="1"/>
  <c r="Z333" i="9"/>
  <c r="Z318" i="27" s="1"/>
  <c r="AA333" i="9"/>
  <c r="AA318" i="27" s="1"/>
  <c r="AB333" i="9"/>
  <c r="AB318" i="27" s="1"/>
  <c r="AC333" i="9"/>
  <c r="AC318" i="27" s="1"/>
  <c r="AC234" i="9"/>
  <c r="AC219" i="27" s="1"/>
  <c r="AB234" i="9"/>
  <c r="AB219" i="27" s="1"/>
  <c r="AA234" i="9"/>
  <c r="AA219" i="27" s="1"/>
  <c r="Z234" i="9"/>
  <c r="Z219" i="27" s="1"/>
  <c r="V235" i="9"/>
  <c r="V220" i="27" s="1"/>
  <c r="W235" i="9"/>
  <c r="W220" i="27" s="1"/>
  <c r="X235" i="9"/>
  <c r="X220" i="27" s="1"/>
  <c r="V236" i="9"/>
  <c r="V221" i="27" s="1"/>
  <c r="W236" i="9"/>
  <c r="W221" i="27" s="1"/>
  <c r="X236" i="9"/>
  <c r="X221" i="27" s="1"/>
  <c r="V237" i="9"/>
  <c r="V222" i="27" s="1"/>
  <c r="W237" i="9"/>
  <c r="W222" i="27" s="1"/>
  <c r="X237" i="9"/>
  <c r="X222" i="27" s="1"/>
  <c r="V238" i="9"/>
  <c r="V223" i="27" s="1"/>
  <c r="W238" i="9"/>
  <c r="W223" i="27" s="1"/>
  <c r="X238" i="9"/>
  <c r="X223" i="27" s="1"/>
  <c r="V239" i="9"/>
  <c r="V224" i="27" s="1"/>
  <c r="W239" i="9"/>
  <c r="W224" i="27" s="1"/>
  <c r="X239" i="9"/>
  <c r="X224" i="27" s="1"/>
  <c r="V240" i="9"/>
  <c r="V225" i="27" s="1"/>
  <c r="W240" i="9"/>
  <c r="W225" i="27" s="1"/>
  <c r="X240" i="9"/>
  <c r="X225" i="27" s="1"/>
  <c r="V241" i="9"/>
  <c r="V226" i="27" s="1"/>
  <c r="W241" i="9"/>
  <c r="W226" i="27" s="1"/>
  <c r="X241" i="9"/>
  <c r="X226" i="27" s="1"/>
  <c r="V242" i="9"/>
  <c r="V227" i="27" s="1"/>
  <c r="W242" i="9"/>
  <c r="W227" i="27" s="1"/>
  <c r="X242" i="9"/>
  <c r="X227" i="27" s="1"/>
  <c r="V243" i="9"/>
  <c r="V228" i="27" s="1"/>
  <c r="W243" i="9"/>
  <c r="W228" i="27" s="1"/>
  <c r="X243" i="9"/>
  <c r="X228" i="27" s="1"/>
  <c r="V244" i="9"/>
  <c r="V229" i="27" s="1"/>
  <c r="W244" i="9"/>
  <c r="W229" i="27" s="1"/>
  <c r="X244" i="9"/>
  <c r="X229" i="27" s="1"/>
  <c r="V245" i="9"/>
  <c r="V230" i="27" s="1"/>
  <c r="W245" i="9"/>
  <c r="W230" i="27" s="1"/>
  <c r="X245" i="9"/>
  <c r="X230" i="27" s="1"/>
  <c r="V246" i="9"/>
  <c r="V231" i="27" s="1"/>
  <c r="W246" i="9"/>
  <c r="W231" i="27" s="1"/>
  <c r="X246" i="9"/>
  <c r="X231" i="27" s="1"/>
  <c r="V247" i="9"/>
  <c r="V232" i="27" s="1"/>
  <c r="W247" i="9"/>
  <c r="W232" i="27" s="1"/>
  <c r="X247" i="9"/>
  <c r="X232" i="27" s="1"/>
  <c r="V248" i="9"/>
  <c r="V233" i="27" s="1"/>
  <c r="W248" i="9"/>
  <c r="W233" i="27" s="1"/>
  <c r="X248" i="9"/>
  <c r="X233" i="27" s="1"/>
  <c r="V249" i="9"/>
  <c r="V234" i="27" s="1"/>
  <c r="W249" i="9"/>
  <c r="W234" i="27" s="1"/>
  <c r="X249" i="9"/>
  <c r="X234" i="27" s="1"/>
  <c r="V250" i="9"/>
  <c r="V235" i="27" s="1"/>
  <c r="W250" i="9"/>
  <c r="W235" i="27" s="1"/>
  <c r="X250" i="9"/>
  <c r="X235" i="27" s="1"/>
  <c r="V251" i="9"/>
  <c r="V236" i="27" s="1"/>
  <c r="W251" i="9"/>
  <c r="W236" i="27" s="1"/>
  <c r="X251" i="9"/>
  <c r="X236" i="27" s="1"/>
  <c r="V252" i="9"/>
  <c r="V237" i="27" s="1"/>
  <c r="W252" i="9"/>
  <c r="W237" i="27" s="1"/>
  <c r="X252" i="9"/>
  <c r="X237" i="27" s="1"/>
  <c r="V253" i="9"/>
  <c r="V238" i="27" s="1"/>
  <c r="W253" i="9"/>
  <c r="W238" i="27" s="1"/>
  <c r="X253" i="9"/>
  <c r="X238" i="27" s="1"/>
  <c r="V254" i="9"/>
  <c r="V239" i="27" s="1"/>
  <c r="W254" i="9"/>
  <c r="W239" i="27" s="1"/>
  <c r="X254" i="9"/>
  <c r="X239" i="27" s="1"/>
  <c r="V255" i="9"/>
  <c r="V240" i="27" s="1"/>
  <c r="W255" i="9"/>
  <c r="W240" i="27" s="1"/>
  <c r="X255" i="9"/>
  <c r="X240" i="27" s="1"/>
  <c r="V256" i="9"/>
  <c r="V241" i="27" s="1"/>
  <c r="W256" i="9"/>
  <c r="W241" i="27" s="1"/>
  <c r="X256" i="9"/>
  <c r="X241" i="27" s="1"/>
  <c r="V257" i="9"/>
  <c r="V242" i="27" s="1"/>
  <c r="W257" i="9"/>
  <c r="W242" i="27" s="1"/>
  <c r="X257" i="9"/>
  <c r="X242" i="27" s="1"/>
  <c r="V258" i="9"/>
  <c r="V243" i="27" s="1"/>
  <c r="W258" i="9"/>
  <c r="W243" i="27" s="1"/>
  <c r="X258" i="9"/>
  <c r="X243" i="27" s="1"/>
  <c r="V259" i="9"/>
  <c r="V244" i="27" s="1"/>
  <c r="W259" i="9"/>
  <c r="W244" i="27" s="1"/>
  <c r="X259" i="9"/>
  <c r="X244" i="27" s="1"/>
  <c r="V260" i="9"/>
  <c r="V245" i="27" s="1"/>
  <c r="W260" i="9"/>
  <c r="W245" i="27" s="1"/>
  <c r="X260" i="9"/>
  <c r="X245" i="27" s="1"/>
  <c r="V261" i="9"/>
  <c r="V246" i="27" s="1"/>
  <c r="W261" i="9"/>
  <c r="W246" i="27" s="1"/>
  <c r="X261" i="9"/>
  <c r="X246" i="27" s="1"/>
  <c r="V262" i="9"/>
  <c r="V247" i="27" s="1"/>
  <c r="W262" i="9"/>
  <c r="W247" i="27" s="1"/>
  <c r="X262" i="9"/>
  <c r="X247" i="27" s="1"/>
  <c r="V263" i="9"/>
  <c r="V248" i="27" s="1"/>
  <c r="W263" i="9"/>
  <c r="W248" i="27" s="1"/>
  <c r="X263" i="9"/>
  <c r="X248" i="27" s="1"/>
  <c r="V264" i="9"/>
  <c r="V249" i="27" s="1"/>
  <c r="W264" i="9"/>
  <c r="W249" i="27" s="1"/>
  <c r="X264" i="9"/>
  <c r="X249" i="27" s="1"/>
  <c r="V265" i="9"/>
  <c r="V250" i="27" s="1"/>
  <c r="W265" i="9"/>
  <c r="W250" i="27" s="1"/>
  <c r="X265" i="9"/>
  <c r="X250" i="27" s="1"/>
  <c r="V266" i="9"/>
  <c r="V251" i="27" s="1"/>
  <c r="W266" i="9"/>
  <c r="W251" i="27" s="1"/>
  <c r="X266" i="9"/>
  <c r="X251" i="27" s="1"/>
  <c r="V267" i="9"/>
  <c r="V252" i="27" s="1"/>
  <c r="W267" i="9"/>
  <c r="W252" i="27" s="1"/>
  <c r="X267" i="9"/>
  <c r="X252" i="27" s="1"/>
  <c r="V268" i="9"/>
  <c r="V253" i="27" s="1"/>
  <c r="W268" i="9"/>
  <c r="W253" i="27" s="1"/>
  <c r="X268" i="9"/>
  <c r="X253" i="27" s="1"/>
  <c r="V269" i="9"/>
  <c r="V254" i="27" s="1"/>
  <c r="W269" i="9"/>
  <c r="W254" i="27" s="1"/>
  <c r="X269" i="9"/>
  <c r="X254" i="27" s="1"/>
  <c r="V270" i="9"/>
  <c r="V255" i="27" s="1"/>
  <c r="W270" i="9"/>
  <c r="W255" i="27" s="1"/>
  <c r="X270" i="9"/>
  <c r="X255" i="27" s="1"/>
  <c r="V271" i="9"/>
  <c r="V256" i="27" s="1"/>
  <c r="W271" i="9"/>
  <c r="W256" i="27" s="1"/>
  <c r="X271" i="9"/>
  <c r="X256" i="27" s="1"/>
  <c r="V272" i="9"/>
  <c r="V257" i="27" s="1"/>
  <c r="W272" i="9"/>
  <c r="W257" i="27" s="1"/>
  <c r="X272" i="9"/>
  <c r="X257" i="27" s="1"/>
  <c r="V273" i="9"/>
  <c r="V258" i="27" s="1"/>
  <c r="W273" i="9"/>
  <c r="W258" i="27" s="1"/>
  <c r="X273" i="9"/>
  <c r="X258" i="27" s="1"/>
  <c r="V274" i="9"/>
  <c r="V259" i="27" s="1"/>
  <c r="W274" i="9"/>
  <c r="W259" i="27" s="1"/>
  <c r="X274" i="9"/>
  <c r="X259" i="27" s="1"/>
  <c r="V275" i="9"/>
  <c r="V260" i="27" s="1"/>
  <c r="W275" i="9"/>
  <c r="W260" i="27" s="1"/>
  <c r="X275" i="9"/>
  <c r="X260" i="27" s="1"/>
  <c r="V276" i="9"/>
  <c r="V261" i="27" s="1"/>
  <c r="W276" i="9"/>
  <c r="W261" i="27" s="1"/>
  <c r="X276" i="9"/>
  <c r="X261" i="27" s="1"/>
  <c r="V277" i="9"/>
  <c r="V262" i="27" s="1"/>
  <c r="W277" i="9"/>
  <c r="W262" i="27" s="1"/>
  <c r="X277" i="9"/>
  <c r="X262" i="27" s="1"/>
  <c r="V278" i="9"/>
  <c r="V263" i="27" s="1"/>
  <c r="W278" i="9"/>
  <c r="W263" i="27" s="1"/>
  <c r="X278" i="9"/>
  <c r="X263" i="27" s="1"/>
  <c r="V279" i="9"/>
  <c r="V264" i="27" s="1"/>
  <c r="W279" i="9"/>
  <c r="W264" i="27" s="1"/>
  <c r="X279" i="9"/>
  <c r="X264" i="27" s="1"/>
  <c r="V280" i="9"/>
  <c r="V265" i="27" s="1"/>
  <c r="W280" i="9"/>
  <c r="W265" i="27" s="1"/>
  <c r="X280" i="9"/>
  <c r="X265" i="27" s="1"/>
  <c r="V281" i="9"/>
  <c r="V266" i="27" s="1"/>
  <c r="W281" i="9"/>
  <c r="W266" i="27" s="1"/>
  <c r="X281" i="9"/>
  <c r="X266" i="27" s="1"/>
  <c r="V282" i="9"/>
  <c r="V267" i="27" s="1"/>
  <c r="W282" i="9"/>
  <c r="W267" i="27" s="1"/>
  <c r="X282" i="9"/>
  <c r="X267" i="27" s="1"/>
  <c r="V283" i="9"/>
  <c r="V268" i="27" s="1"/>
  <c r="W283" i="9"/>
  <c r="W268" i="27" s="1"/>
  <c r="X283" i="9"/>
  <c r="X268" i="27" s="1"/>
  <c r="V284" i="9"/>
  <c r="V269" i="27" s="1"/>
  <c r="W284" i="9"/>
  <c r="W269" i="27" s="1"/>
  <c r="X284" i="9"/>
  <c r="X269" i="27" s="1"/>
  <c r="V285" i="9"/>
  <c r="V270" i="27" s="1"/>
  <c r="W285" i="9"/>
  <c r="W270" i="27" s="1"/>
  <c r="X285" i="9"/>
  <c r="X270" i="27" s="1"/>
  <c r="V286" i="9"/>
  <c r="V271" i="27" s="1"/>
  <c r="W286" i="9"/>
  <c r="W271" i="27" s="1"/>
  <c r="X286" i="9"/>
  <c r="X271" i="27" s="1"/>
  <c r="V287" i="9"/>
  <c r="V272" i="27" s="1"/>
  <c r="W287" i="9"/>
  <c r="W272" i="27" s="1"/>
  <c r="X287" i="9"/>
  <c r="X272" i="27" s="1"/>
  <c r="V288" i="9"/>
  <c r="V273" i="27" s="1"/>
  <c r="W288" i="9"/>
  <c r="W273" i="27" s="1"/>
  <c r="X288" i="9"/>
  <c r="X273" i="27" s="1"/>
  <c r="V289" i="9"/>
  <c r="V274" i="27" s="1"/>
  <c r="W289" i="9"/>
  <c r="W274" i="27" s="1"/>
  <c r="X289" i="9"/>
  <c r="X274" i="27" s="1"/>
  <c r="V290" i="9"/>
  <c r="V275" i="27" s="1"/>
  <c r="W290" i="9"/>
  <c r="W275" i="27" s="1"/>
  <c r="X290" i="9"/>
  <c r="X275" i="27" s="1"/>
  <c r="V291" i="9"/>
  <c r="V276" i="27" s="1"/>
  <c r="W291" i="9"/>
  <c r="W276" i="27" s="1"/>
  <c r="X291" i="9"/>
  <c r="X276" i="27" s="1"/>
  <c r="V292" i="9"/>
  <c r="V277" i="27" s="1"/>
  <c r="W292" i="9"/>
  <c r="W277" i="27" s="1"/>
  <c r="X292" i="9"/>
  <c r="X277" i="27" s="1"/>
  <c r="V293" i="9"/>
  <c r="V278" i="27" s="1"/>
  <c r="W293" i="9"/>
  <c r="W278" i="27" s="1"/>
  <c r="X293" i="9"/>
  <c r="X278" i="27" s="1"/>
  <c r="V294" i="9"/>
  <c r="V279" i="27" s="1"/>
  <c r="W294" i="9"/>
  <c r="W279" i="27" s="1"/>
  <c r="X294" i="9"/>
  <c r="X279" i="27" s="1"/>
  <c r="V295" i="9"/>
  <c r="V280" i="27" s="1"/>
  <c r="W295" i="9"/>
  <c r="W280" i="27" s="1"/>
  <c r="X295" i="9"/>
  <c r="X280" i="27" s="1"/>
  <c r="V296" i="9"/>
  <c r="V281" i="27" s="1"/>
  <c r="W296" i="9"/>
  <c r="W281" i="27" s="1"/>
  <c r="X296" i="9"/>
  <c r="X281" i="27" s="1"/>
  <c r="V297" i="9"/>
  <c r="V282" i="27" s="1"/>
  <c r="W297" i="9"/>
  <c r="W282" i="27" s="1"/>
  <c r="X297" i="9"/>
  <c r="X282" i="27" s="1"/>
  <c r="V298" i="9"/>
  <c r="V283" i="27" s="1"/>
  <c r="W298" i="9"/>
  <c r="W283" i="27" s="1"/>
  <c r="X298" i="9"/>
  <c r="X283" i="27" s="1"/>
  <c r="V299" i="9"/>
  <c r="V284" i="27" s="1"/>
  <c r="W299" i="9"/>
  <c r="W284" i="27" s="1"/>
  <c r="X299" i="9"/>
  <c r="X284" i="27" s="1"/>
  <c r="V300" i="9"/>
  <c r="V285" i="27" s="1"/>
  <c r="W300" i="9"/>
  <c r="W285" i="27" s="1"/>
  <c r="X300" i="9"/>
  <c r="X285" i="27" s="1"/>
  <c r="V301" i="9"/>
  <c r="V286" i="27" s="1"/>
  <c r="W301" i="9"/>
  <c r="W286" i="27" s="1"/>
  <c r="X301" i="9"/>
  <c r="X286" i="27" s="1"/>
  <c r="V302" i="9"/>
  <c r="V287" i="27" s="1"/>
  <c r="W302" i="9"/>
  <c r="W287" i="27" s="1"/>
  <c r="X302" i="9"/>
  <c r="X287" i="27" s="1"/>
  <c r="V303" i="9"/>
  <c r="V288" i="27" s="1"/>
  <c r="W303" i="9"/>
  <c r="W288" i="27" s="1"/>
  <c r="X303" i="9"/>
  <c r="X288" i="27" s="1"/>
  <c r="V304" i="9"/>
  <c r="V289" i="27" s="1"/>
  <c r="W304" i="9"/>
  <c r="W289" i="27" s="1"/>
  <c r="X304" i="9"/>
  <c r="X289" i="27" s="1"/>
  <c r="V305" i="9"/>
  <c r="V290" i="27" s="1"/>
  <c r="W305" i="9"/>
  <c r="W290" i="27" s="1"/>
  <c r="X305" i="9"/>
  <c r="X290" i="27" s="1"/>
  <c r="V306" i="9"/>
  <c r="V291" i="27" s="1"/>
  <c r="W306" i="9"/>
  <c r="W291" i="27" s="1"/>
  <c r="X306" i="9"/>
  <c r="X291" i="27" s="1"/>
  <c r="V307" i="9"/>
  <c r="V292" i="27" s="1"/>
  <c r="W307" i="9"/>
  <c r="W292" i="27" s="1"/>
  <c r="X307" i="9"/>
  <c r="X292" i="27" s="1"/>
  <c r="V308" i="9"/>
  <c r="V293" i="27" s="1"/>
  <c r="W308" i="9"/>
  <c r="W293" i="27" s="1"/>
  <c r="X308" i="9"/>
  <c r="X293" i="27" s="1"/>
  <c r="V309" i="9"/>
  <c r="V294" i="27" s="1"/>
  <c r="W309" i="9"/>
  <c r="W294" i="27" s="1"/>
  <c r="X309" i="9"/>
  <c r="X294" i="27" s="1"/>
  <c r="V310" i="9"/>
  <c r="V295" i="27" s="1"/>
  <c r="W310" i="9"/>
  <c r="W295" i="27" s="1"/>
  <c r="X310" i="9"/>
  <c r="X295" i="27" s="1"/>
  <c r="V311" i="9"/>
  <c r="V296" i="27" s="1"/>
  <c r="W311" i="9"/>
  <c r="W296" i="27" s="1"/>
  <c r="X311" i="9"/>
  <c r="X296" i="27" s="1"/>
  <c r="V312" i="9"/>
  <c r="V297" i="27" s="1"/>
  <c r="W312" i="9"/>
  <c r="W297" i="27" s="1"/>
  <c r="X312" i="9"/>
  <c r="X297" i="27" s="1"/>
  <c r="V313" i="9"/>
  <c r="V298" i="27" s="1"/>
  <c r="W313" i="9"/>
  <c r="W298" i="27" s="1"/>
  <c r="X313" i="9"/>
  <c r="X298" i="27" s="1"/>
  <c r="V314" i="9"/>
  <c r="V299" i="27" s="1"/>
  <c r="W314" i="9"/>
  <c r="W299" i="27" s="1"/>
  <c r="X314" i="9"/>
  <c r="X299" i="27" s="1"/>
  <c r="V315" i="9"/>
  <c r="V300" i="27" s="1"/>
  <c r="W315" i="9"/>
  <c r="W300" i="27" s="1"/>
  <c r="X315" i="9"/>
  <c r="X300" i="27" s="1"/>
  <c r="V316" i="9"/>
  <c r="V301" i="27" s="1"/>
  <c r="W316" i="9"/>
  <c r="W301" i="27" s="1"/>
  <c r="X316" i="9"/>
  <c r="X301" i="27" s="1"/>
  <c r="V317" i="9"/>
  <c r="V302" i="27" s="1"/>
  <c r="W317" i="9"/>
  <c r="W302" i="27" s="1"/>
  <c r="X317" i="9"/>
  <c r="X302" i="27" s="1"/>
  <c r="V318" i="9"/>
  <c r="V303" i="27" s="1"/>
  <c r="W318" i="9"/>
  <c r="W303" i="27" s="1"/>
  <c r="X318" i="9"/>
  <c r="X303" i="27" s="1"/>
  <c r="V319" i="9"/>
  <c r="V304" i="27" s="1"/>
  <c r="W319" i="9"/>
  <c r="W304" i="27" s="1"/>
  <c r="X319" i="9"/>
  <c r="X304" i="27" s="1"/>
  <c r="V320" i="9"/>
  <c r="V305" i="27" s="1"/>
  <c r="W320" i="9"/>
  <c r="W305" i="27" s="1"/>
  <c r="X320" i="9"/>
  <c r="X305" i="27" s="1"/>
  <c r="V321" i="9"/>
  <c r="V306" i="27" s="1"/>
  <c r="W321" i="9"/>
  <c r="W306" i="27" s="1"/>
  <c r="X321" i="9"/>
  <c r="X306" i="27" s="1"/>
  <c r="V322" i="9"/>
  <c r="V307" i="27" s="1"/>
  <c r="W322" i="9"/>
  <c r="W307" i="27" s="1"/>
  <c r="X322" i="9"/>
  <c r="X307" i="27" s="1"/>
  <c r="V323" i="9"/>
  <c r="V308" i="27" s="1"/>
  <c r="W323" i="9"/>
  <c r="W308" i="27" s="1"/>
  <c r="X323" i="9"/>
  <c r="X308" i="27" s="1"/>
  <c r="V324" i="9"/>
  <c r="V309" i="27" s="1"/>
  <c r="W324" i="9"/>
  <c r="W309" i="27" s="1"/>
  <c r="X324" i="9"/>
  <c r="X309" i="27" s="1"/>
  <c r="V325" i="9"/>
  <c r="V310" i="27" s="1"/>
  <c r="W325" i="9"/>
  <c r="W310" i="27" s="1"/>
  <c r="X325" i="9"/>
  <c r="X310" i="27" s="1"/>
  <c r="V326" i="9"/>
  <c r="V311" i="27" s="1"/>
  <c r="W326" i="9"/>
  <c r="W311" i="27" s="1"/>
  <c r="X326" i="9"/>
  <c r="X311" i="27" s="1"/>
  <c r="V327" i="9"/>
  <c r="V312" i="27" s="1"/>
  <c r="W327" i="9"/>
  <c r="W312" i="27" s="1"/>
  <c r="X327" i="9"/>
  <c r="X312" i="27" s="1"/>
  <c r="V328" i="9"/>
  <c r="V313" i="27" s="1"/>
  <c r="W328" i="9"/>
  <c r="W313" i="27" s="1"/>
  <c r="X328" i="9"/>
  <c r="X313" i="27" s="1"/>
  <c r="V329" i="9"/>
  <c r="V314" i="27" s="1"/>
  <c r="W329" i="9"/>
  <c r="W314" i="27" s="1"/>
  <c r="X329" i="9"/>
  <c r="X314" i="27" s="1"/>
  <c r="V330" i="9"/>
  <c r="V315" i="27" s="1"/>
  <c r="W330" i="9"/>
  <c r="W315" i="27" s="1"/>
  <c r="X330" i="9"/>
  <c r="X315" i="27" s="1"/>
  <c r="V331" i="9"/>
  <c r="V316" i="27" s="1"/>
  <c r="W331" i="9"/>
  <c r="W316" i="27" s="1"/>
  <c r="X331" i="9"/>
  <c r="X316" i="27" s="1"/>
  <c r="V332" i="9"/>
  <c r="V317" i="27" s="1"/>
  <c r="W332" i="9"/>
  <c r="W317" i="27" s="1"/>
  <c r="X332" i="9"/>
  <c r="X317" i="27" s="1"/>
  <c r="V333" i="9"/>
  <c r="V318" i="27" s="1"/>
  <c r="W333" i="9"/>
  <c r="W318" i="27" s="1"/>
  <c r="X333" i="9"/>
  <c r="X318" i="27" s="1"/>
  <c r="W234" i="9"/>
  <c r="W219" i="27" s="1"/>
  <c r="X234" i="9"/>
  <c r="X219" i="27" s="1"/>
  <c r="V234" i="9"/>
  <c r="V219" i="27" s="1"/>
  <c r="O235" i="9" l="1"/>
  <c r="O220" i="27" s="1"/>
  <c r="P235" i="9"/>
  <c r="P220" i="27" s="1"/>
  <c r="Q235" i="9"/>
  <c r="Q220" i="27" s="1"/>
  <c r="R235" i="9"/>
  <c r="R220" i="27" s="1"/>
  <c r="S235" i="9"/>
  <c r="S220" i="27" s="1"/>
  <c r="O236" i="9"/>
  <c r="O221" i="27" s="1"/>
  <c r="P236" i="9"/>
  <c r="P221" i="27" s="1"/>
  <c r="Q236" i="9"/>
  <c r="Q221" i="27" s="1"/>
  <c r="R236" i="9"/>
  <c r="R221" i="27" s="1"/>
  <c r="S236" i="9"/>
  <c r="S221" i="27" s="1"/>
  <c r="O237" i="9"/>
  <c r="O222" i="27" s="1"/>
  <c r="P237" i="9"/>
  <c r="P222" i="27" s="1"/>
  <c r="Q237" i="9"/>
  <c r="Q222" i="27" s="1"/>
  <c r="R237" i="9"/>
  <c r="R222" i="27" s="1"/>
  <c r="S237" i="9"/>
  <c r="S222" i="27" s="1"/>
  <c r="O238" i="9"/>
  <c r="O223" i="27" s="1"/>
  <c r="P238" i="9"/>
  <c r="P223" i="27" s="1"/>
  <c r="Q238" i="9"/>
  <c r="Q223" i="27" s="1"/>
  <c r="R238" i="9"/>
  <c r="R223" i="27" s="1"/>
  <c r="S238" i="9"/>
  <c r="S223" i="27" s="1"/>
  <c r="O239" i="9"/>
  <c r="O224" i="27" s="1"/>
  <c r="P239" i="9"/>
  <c r="P224" i="27" s="1"/>
  <c r="Q239" i="9"/>
  <c r="Q224" i="27" s="1"/>
  <c r="R239" i="9"/>
  <c r="R224" i="27" s="1"/>
  <c r="S239" i="9"/>
  <c r="S224" i="27" s="1"/>
  <c r="O240" i="9"/>
  <c r="O225" i="27" s="1"/>
  <c r="P240" i="9"/>
  <c r="P225" i="27" s="1"/>
  <c r="Q240" i="9"/>
  <c r="Q225" i="27" s="1"/>
  <c r="R240" i="9"/>
  <c r="R225" i="27" s="1"/>
  <c r="S240" i="9"/>
  <c r="S225" i="27" s="1"/>
  <c r="O241" i="9"/>
  <c r="O226" i="27" s="1"/>
  <c r="P241" i="9"/>
  <c r="P226" i="27" s="1"/>
  <c r="Q241" i="9"/>
  <c r="Q226" i="27" s="1"/>
  <c r="R241" i="9"/>
  <c r="R226" i="27" s="1"/>
  <c r="S241" i="9"/>
  <c r="S226" i="27" s="1"/>
  <c r="O242" i="9"/>
  <c r="O227" i="27" s="1"/>
  <c r="P242" i="9"/>
  <c r="P227" i="27" s="1"/>
  <c r="Q242" i="9"/>
  <c r="Q227" i="27" s="1"/>
  <c r="R242" i="9"/>
  <c r="R227" i="27" s="1"/>
  <c r="S242" i="9"/>
  <c r="S227" i="27" s="1"/>
  <c r="O243" i="9"/>
  <c r="O228" i="27" s="1"/>
  <c r="P243" i="9"/>
  <c r="P228" i="27" s="1"/>
  <c r="Q243" i="9"/>
  <c r="Q228" i="27" s="1"/>
  <c r="R243" i="9"/>
  <c r="R228" i="27" s="1"/>
  <c r="S243" i="9"/>
  <c r="S228" i="27" s="1"/>
  <c r="O244" i="9"/>
  <c r="O229" i="27" s="1"/>
  <c r="P244" i="9"/>
  <c r="P229" i="27" s="1"/>
  <c r="Q244" i="9"/>
  <c r="Q229" i="27" s="1"/>
  <c r="R244" i="9"/>
  <c r="R229" i="27" s="1"/>
  <c r="S244" i="9"/>
  <c r="S229" i="27" s="1"/>
  <c r="O245" i="9"/>
  <c r="O230" i="27" s="1"/>
  <c r="P245" i="9"/>
  <c r="P230" i="27" s="1"/>
  <c r="Q245" i="9"/>
  <c r="Q230" i="27" s="1"/>
  <c r="R245" i="9"/>
  <c r="R230" i="27" s="1"/>
  <c r="S245" i="9"/>
  <c r="S230" i="27" s="1"/>
  <c r="O246" i="9"/>
  <c r="O231" i="27" s="1"/>
  <c r="P246" i="9"/>
  <c r="P231" i="27" s="1"/>
  <c r="Q246" i="9"/>
  <c r="Q231" i="27" s="1"/>
  <c r="R246" i="9"/>
  <c r="R231" i="27" s="1"/>
  <c r="S246" i="9"/>
  <c r="S231" i="27" s="1"/>
  <c r="O247" i="9"/>
  <c r="O232" i="27" s="1"/>
  <c r="P247" i="9"/>
  <c r="P232" i="27" s="1"/>
  <c r="Q247" i="9"/>
  <c r="Q232" i="27" s="1"/>
  <c r="R247" i="9"/>
  <c r="R232" i="27" s="1"/>
  <c r="S247" i="9"/>
  <c r="S232" i="27" s="1"/>
  <c r="O248" i="9"/>
  <c r="O233" i="27" s="1"/>
  <c r="P248" i="9"/>
  <c r="P233" i="27" s="1"/>
  <c r="Q248" i="9"/>
  <c r="Q233" i="27" s="1"/>
  <c r="R248" i="9"/>
  <c r="R233" i="27" s="1"/>
  <c r="S248" i="9"/>
  <c r="S233" i="27" s="1"/>
  <c r="O249" i="9"/>
  <c r="O234" i="27" s="1"/>
  <c r="P249" i="9"/>
  <c r="P234" i="27" s="1"/>
  <c r="Q249" i="9"/>
  <c r="Q234" i="27" s="1"/>
  <c r="R249" i="9"/>
  <c r="R234" i="27" s="1"/>
  <c r="S249" i="9"/>
  <c r="S234" i="27" s="1"/>
  <c r="O250" i="9"/>
  <c r="O235" i="27" s="1"/>
  <c r="P250" i="9"/>
  <c r="P235" i="27" s="1"/>
  <c r="Q250" i="9"/>
  <c r="Q235" i="27" s="1"/>
  <c r="R250" i="9"/>
  <c r="R235" i="27" s="1"/>
  <c r="S250" i="9"/>
  <c r="S235" i="27" s="1"/>
  <c r="O251" i="9"/>
  <c r="O236" i="27" s="1"/>
  <c r="P251" i="9"/>
  <c r="P236" i="27" s="1"/>
  <c r="Q251" i="9"/>
  <c r="Q236" i="27" s="1"/>
  <c r="R251" i="9"/>
  <c r="R236" i="27" s="1"/>
  <c r="S251" i="9"/>
  <c r="S236" i="27" s="1"/>
  <c r="O252" i="9"/>
  <c r="O237" i="27" s="1"/>
  <c r="P252" i="9"/>
  <c r="P237" i="27" s="1"/>
  <c r="Q252" i="9"/>
  <c r="Q237" i="27" s="1"/>
  <c r="R252" i="9"/>
  <c r="R237" i="27" s="1"/>
  <c r="S252" i="9"/>
  <c r="S237" i="27" s="1"/>
  <c r="O253" i="9"/>
  <c r="O238" i="27" s="1"/>
  <c r="P253" i="9"/>
  <c r="P238" i="27" s="1"/>
  <c r="Q253" i="9"/>
  <c r="Q238" i="27" s="1"/>
  <c r="R253" i="9"/>
  <c r="R238" i="27" s="1"/>
  <c r="S253" i="9"/>
  <c r="S238" i="27" s="1"/>
  <c r="O254" i="9"/>
  <c r="O239" i="27" s="1"/>
  <c r="P254" i="9"/>
  <c r="P239" i="27" s="1"/>
  <c r="Q254" i="9"/>
  <c r="Q239" i="27" s="1"/>
  <c r="R254" i="9"/>
  <c r="R239" i="27" s="1"/>
  <c r="S254" i="9"/>
  <c r="S239" i="27" s="1"/>
  <c r="O255" i="9"/>
  <c r="O240" i="27" s="1"/>
  <c r="P255" i="9"/>
  <c r="P240" i="27" s="1"/>
  <c r="Q255" i="9"/>
  <c r="Q240" i="27" s="1"/>
  <c r="R255" i="9"/>
  <c r="R240" i="27" s="1"/>
  <c r="S255" i="9"/>
  <c r="S240" i="27" s="1"/>
  <c r="O256" i="9"/>
  <c r="O241" i="27" s="1"/>
  <c r="P256" i="9"/>
  <c r="P241" i="27" s="1"/>
  <c r="Q256" i="9"/>
  <c r="Q241" i="27" s="1"/>
  <c r="R256" i="9"/>
  <c r="R241" i="27" s="1"/>
  <c r="S256" i="9"/>
  <c r="S241" i="27" s="1"/>
  <c r="O257" i="9"/>
  <c r="O242" i="27" s="1"/>
  <c r="P257" i="9"/>
  <c r="P242" i="27" s="1"/>
  <c r="Q257" i="9"/>
  <c r="Q242" i="27" s="1"/>
  <c r="R257" i="9"/>
  <c r="R242" i="27" s="1"/>
  <c r="S257" i="9"/>
  <c r="S242" i="27" s="1"/>
  <c r="O258" i="9"/>
  <c r="O243" i="27" s="1"/>
  <c r="P258" i="9"/>
  <c r="P243" i="27" s="1"/>
  <c r="Q258" i="9"/>
  <c r="Q243" i="27" s="1"/>
  <c r="R258" i="9"/>
  <c r="R243" i="27" s="1"/>
  <c r="S258" i="9"/>
  <c r="S243" i="27" s="1"/>
  <c r="O259" i="9"/>
  <c r="O244" i="27" s="1"/>
  <c r="P259" i="9"/>
  <c r="P244" i="27" s="1"/>
  <c r="Q259" i="9"/>
  <c r="Q244" i="27" s="1"/>
  <c r="R259" i="9"/>
  <c r="R244" i="27" s="1"/>
  <c r="S259" i="9"/>
  <c r="S244" i="27" s="1"/>
  <c r="O260" i="9"/>
  <c r="O245" i="27" s="1"/>
  <c r="P260" i="9"/>
  <c r="P245" i="27" s="1"/>
  <c r="Q260" i="9"/>
  <c r="Q245" i="27" s="1"/>
  <c r="R260" i="9"/>
  <c r="R245" i="27" s="1"/>
  <c r="S260" i="9"/>
  <c r="S245" i="27" s="1"/>
  <c r="O261" i="9"/>
  <c r="O246" i="27" s="1"/>
  <c r="P261" i="9"/>
  <c r="P246" i="27" s="1"/>
  <c r="Q261" i="9"/>
  <c r="Q246" i="27" s="1"/>
  <c r="R261" i="9"/>
  <c r="R246" i="27" s="1"/>
  <c r="S261" i="9"/>
  <c r="S246" i="27" s="1"/>
  <c r="O262" i="9"/>
  <c r="O247" i="27" s="1"/>
  <c r="P262" i="9"/>
  <c r="P247" i="27" s="1"/>
  <c r="Q262" i="9"/>
  <c r="Q247" i="27" s="1"/>
  <c r="R262" i="9"/>
  <c r="R247" i="27" s="1"/>
  <c r="S262" i="9"/>
  <c r="S247" i="27" s="1"/>
  <c r="O263" i="9"/>
  <c r="O248" i="27" s="1"/>
  <c r="P263" i="9"/>
  <c r="P248" i="27" s="1"/>
  <c r="Q263" i="9"/>
  <c r="Q248" i="27" s="1"/>
  <c r="R263" i="9"/>
  <c r="R248" i="27" s="1"/>
  <c r="S263" i="9"/>
  <c r="S248" i="27" s="1"/>
  <c r="O264" i="9"/>
  <c r="O249" i="27" s="1"/>
  <c r="P264" i="9"/>
  <c r="P249" i="27" s="1"/>
  <c r="Q264" i="9"/>
  <c r="Q249" i="27" s="1"/>
  <c r="R264" i="9"/>
  <c r="R249" i="27" s="1"/>
  <c r="S264" i="9"/>
  <c r="S249" i="27" s="1"/>
  <c r="O265" i="9"/>
  <c r="O250" i="27" s="1"/>
  <c r="P265" i="9"/>
  <c r="P250" i="27" s="1"/>
  <c r="Q265" i="9"/>
  <c r="Q250" i="27" s="1"/>
  <c r="R265" i="9"/>
  <c r="R250" i="27" s="1"/>
  <c r="S265" i="9"/>
  <c r="S250" i="27" s="1"/>
  <c r="O266" i="9"/>
  <c r="O251" i="27" s="1"/>
  <c r="P266" i="9"/>
  <c r="P251" i="27" s="1"/>
  <c r="Q266" i="9"/>
  <c r="Q251" i="27" s="1"/>
  <c r="R266" i="9"/>
  <c r="R251" i="27" s="1"/>
  <c r="S266" i="9"/>
  <c r="S251" i="27" s="1"/>
  <c r="O267" i="9"/>
  <c r="O252" i="27" s="1"/>
  <c r="P267" i="9"/>
  <c r="P252" i="27" s="1"/>
  <c r="Q267" i="9"/>
  <c r="Q252" i="27" s="1"/>
  <c r="R267" i="9"/>
  <c r="R252" i="27" s="1"/>
  <c r="S267" i="9"/>
  <c r="S252" i="27" s="1"/>
  <c r="O268" i="9"/>
  <c r="O253" i="27" s="1"/>
  <c r="P268" i="9"/>
  <c r="P253" i="27" s="1"/>
  <c r="Q268" i="9"/>
  <c r="Q253" i="27" s="1"/>
  <c r="R268" i="9"/>
  <c r="R253" i="27" s="1"/>
  <c r="S268" i="9"/>
  <c r="S253" i="27" s="1"/>
  <c r="O269" i="9"/>
  <c r="O254" i="27" s="1"/>
  <c r="P269" i="9"/>
  <c r="P254" i="27" s="1"/>
  <c r="Q269" i="9"/>
  <c r="Q254" i="27" s="1"/>
  <c r="R269" i="9"/>
  <c r="R254" i="27" s="1"/>
  <c r="S269" i="9"/>
  <c r="S254" i="27" s="1"/>
  <c r="O270" i="9"/>
  <c r="O255" i="27" s="1"/>
  <c r="P270" i="9"/>
  <c r="P255" i="27" s="1"/>
  <c r="Q270" i="9"/>
  <c r="Q255" i="27" s="1"/>
  <c r="R270" i="9"/>
  <c r="R255" i="27" s="1"/>
  <c r="S270" i="9"/>
  <c r="S255" i="27" s="1"/>
  <c r="O271" i="9"/>
  <c r="O256" i="27" s="1"/>
  <c r="P271" i="9"/>
  <c r="P256" i="27" s="1"/>
  <c r="Q271" i="9"/>
  <c r="Q256" i="27" s="1"/>
  <c r="R271" i="9"/>
  <c r="R256" i="27" s="1"/>
  <c r="S271" i="9"/>
  <c r="S256" i="27" s="1"/>
  <c r="O272" i="9"/>
  <c r="O257" i="27" s="1"/>
  <c r="P272" i="9"/>
  <c r="P257" i="27" s="1"/>
  <c r="Q272" i="9"/>
  <c r="Q257" i="27" s="1"/>
  <c r="R272" i="9"/>
  <c r="R257" i="27" s="1"/>
  <c r="S272" i="9"/>
  <c r="S257" i="27" s="1"/>
  <c r="O273" i="9"/>
  <c r="O258" i="27" s="1"/>
  <c r="P273" i="9"/>
  <c r="P258" i="27" s="1"/>
  <c r="Q273" i="9"/>
  <c r="Q258" i="27" s="1"/>
  <c r="R273" i="9"/>
  <c r="R258" i="27" s="1"/>
  <c r="S273" i="9"/>
  <c r="S258" i="27" s="1"/>
  <c r="O274" i="9"/>
  <c r="O259" i="27" s="1"/>
  <c r="P274" i="9"/>
  <c r="P259" i="27" s="1"/>
  <c r="Q274" i="9"/>
  <c r="Q259" i="27" s="1"/>
  <c r="R274" i="9"/>
  <c r="R259" i="27" s="1"/>
  <c r="S274" i="9"/>
  <c r="S259" i="27" s="1"/>
  <c r="O275" i="9"/>
  <c r="O260" i="27" s="1"/>
  <c r="P275" i="9"/>
  <c r="P260" i="27" s="1"/>
  <c r="Q275" i="9"/>
  <c r="Q260" i="27" s="1"/>
  <c r="R275" i="9"/>
  <c r="R260" i="27" s="1"/>
  <c r="S275" i="9"/>
  <c r="S260" i="27" s="1"/>
  <c r="O276" i="9"/>
  <c r="O261" i="27" s="1"/>
  <c r="P276" i="9"/>
  <c r="P261" i="27" s="1"/>
  <c r="Q276" i="9"/>
  <c r="Q261" i="27" s="1"/>
  <c r="R276" i="9"/>
  <c r="R261" i="27" s="1"/>
  <c r="S276" i="9"/>
  <c r="S261" i="27" s="1"/>
  <c r="O277" i="9"/>
  <c r="O262" i="27" s="1"/>
  <c r="P277" i="9"/>
  <c r="P262" i="27" s="1"/>
  <c r="Q277" i="9"/>
  <c r="Q262" i="27" s="1"/>
  <c r="R277" i="9"/>
  <c r="R262" i="27" s="1"/>
  <c r="S277" i="9"/>
  <c r="S262" i="27" s="1"/>
  <c r="O278" i="9"/>
  <c r="O263" i="27" s="1"/>
  <c r="P278" i="9"/>
  <c r="P263" i="27" s="1"/>
  <c r="Q278" i="9"/>
  <c r="Q263" i="27" s="1"/>
  <c r="R278" i="9"/>
  <c r="R263" i="27" s="1"/>
  <c r="S278" i="9"/>
  <c r="S263" i="27" s="1"/>
  <c r="O279" i="9"/>
  <c r="O264" i="27" s="1"/>
  <c r="P279" i="9"/>
  <c r="P264" i="27" s="1"/>
  <c r="Q279" i="9"/>
  <c r="Q264" i="27" s="1"/>
  <c r="R279" i="9"/>
  <c r="R264" i="27" s="1"/>
  <c r="S279" i="9"/>
  <c r="S264" i="27" s="1"/>
  <c r="O280" i="9"/>
  <c r="O265" i="27" s="1"/>
  <c r="P280" i="9"/>
  <c r="P265" i="27" s="1"/>
  <c r="Q280" i="9"/>
  <c r="Q265" i="27" s="1"/>
  <c r="R280" i="9"/>
  <c r="R265" i="27" s="1"/>
  <c r="S280" i="9"/>
  <c r="S265" i="27" s="1"/>
  <c r="O281" i="9"/>
  <c r="O266" i="27" s="1"/>
  <c r="P281" i="9"/>
  <c r="P266" i="27" s="1"/>
  <c r="Q281" i="9"/>
  <c r="Q266" i="27" s="1"/>
  <c r="R281" i="9"/>
  <c r="R266" i="27" s="1"/>
  <c r="S281" i="9"/>
  <c r="S266" i="27" s="1"/>
  <c r="O282" i="9"/>
  <c r="O267" i="27" s="1"/>
  <c r="P282" i="9"/>
  <c r="P267" i="27" s="1"/>
  <c r="Q282" i="9"/>
  <c r="Q267" i="27" s="1"/>
  <c r="R282" i="9"/>
  <c r="R267" i="27" s="1"/>
  <c r="S282" i="9"/>
  <c r="S267" i="27" s="1"/>
  <c r="O283" i="9"/>
  <c r="O268" i="27" s="1"/>
  <c r="P283" i="9"/>
  <c r="P268" i="27" s="1"/>
  <c r="Q283" i="9"/>
  <c r="Q268" i="27" s="1"/>
  <c r="R283" i="9"/>
  <c r="R268" i="27" s="1"/>
  <c r="S283" i="9"/>
  <c r="S268" i="27" s="1"/>
  <c r="O284" i="9"/>
  <c r="O269" i="27" s="1"/>
  <c r="P284" i="9"/>
  <c r="P269" i="27" s="1"/>
  <c r="Q284" i="9"/>
  <c r="Q269" i="27" s="1"/>
  <c r="R284" i="9"/>
  <c r="R269" i="27" s="1"/>
  <c r="S284" i="9"/>
  <c r="S269" i="27" s="1"/>
  <c r="O285" i="9"/>
  <c r="O270" i="27" s="1"/>
  <c r="P285" i="9"/>
  <c r="P270" i="27" s="1"/>
  <c r="Q285" i="9"/>
  <c r="Q270" i="27" s="1"/>
  <c r="R285" i="9"/>
  <c r="R270" i="27" s="1"/>
  <c r="S285" i="9"/>
  <c r="S270" i="27" s="1"/>
  <c r="O286" i="9"/>
  <c r="O271" i="27" s="1"/>
  <c r="P286" i="9"/>
  <c r="P271" i="27" s="1"/>
  <c r="Q286" i="9"/>
  <c r="Q271" i="27" s="1"/>
  <c r="R286" i="9"/>
  <c r="R271" i="27" s="1"/>
  <c r="S286" i="9"/>
  <c r="S271" i="27" s="1"/>
  <c r="O287" i="9"/>
  <c r="O272" i="27" s="1"/>
  <c r="P287" i="9"/>
  <c r="P272" i="27" s="1"/>
  <c r="Q287" i="9"/>
  <c r="Q272" i="27" s="1"/>
  <c r="R287" i="9"/>
  <c r="R272" i="27" s="1"/>
  <c r="S287" i="9"/>
  <c r="S272" i="27" s="1"/>
  <c r="O288" i="9"/>
  <c r="O273" i="27" s="1"/>
  <c r="P288" i="9"/>
  <c r="P273" i="27" s="1"/>
  <c r="Q288" i="9"/>
  <c r="Q273" i="27" s="1"/>
  <c r="R288" i="9"/>
  <c r="R273" i="27" s="1"/>
  <c r="S288" i="9"/>
  <c r="S273" i="27" s="1"/>
  <c r="O289" i="9"/>
  <c r="O274" i="27" s="1"/>
  <c r="P289" i="9"/>
  <c r="P274" i="27" s="1"/>
  <c r="Q289" i="9"/>
  <c r="Q274" i="27" s="1"/>
  <c r="R289" i="9"/>
  <c r="R274" i="27" s="1"/>
  <c r="S289" i="9"/>
  <c r="S274" i="27" s="1"/>
  <c r="O290" i="9"/>
  <c r="O275" i="27" s="1"/>
  <c r="P290" i="9"/>
  <c r="P275" i="27" s="1"/>
  <c r="Q290" i="9"/>
  <c r="Q275" i="27" s="1"/>
  <c r="R290" i="9"/>
  <c r="R275" i="27" s="1"/>
  <c r="S290" i="9"/>
  <c r="S275" i="27" s="1"/>
  <c r="O291" i="9"/>
  <c r="O276" i="27" s="1"/>
  <c r="P291" i="9"/>
  <c r="P276" i="27" s="1"/>
  <c r="Q291" i="9"/>
  <c r="Q276" i="27" s="1"/>
  <c r="R291" i="9"/>
  <c r="R276" i="27" s="1"/>
  <c r="S291" i="9"/>
  <c r="S276" i="27" s="1"/>
  <c r="O292" i="9"/>
  <c r="O277" i="27" s="1"/>
  <c r="P292" i="9"/>
  <c r="P277" i="27" s="1"/>
  <c r="Q292" i="9"/>
  <c r="Q277" i="27" s="1"/>
  <c r="R292" i="9"/>
  <c r="R277" i="27" s="1"/>
  <c r="S292" i="9"/>
  <c r="S277" i="27" s="1"/>
  <c r="O293" i="9"/>
  <c r="O278" i="27" s="1"/>
  <c r="P293" i="9"/>
  <c r="P278" i="27" s="1"/>
  <c r="Q293" i="9"/>
  <c r="Q278" i="27" s="1"/>
  <c r="R293" i="9"/>
  <c r="R278" i="27" s="1"/>
  <c r="S293" i="9"/>
  <c r="S278" i="27" s="1"/>
  <c r="O294" i="9"/>
  <c r="O279" i="27" s="1"/>
  <c r="P294" i="9"/>
  <c r="P279" i="27" s="1"/>
  <c r="Q294" i="9"/>
  <c r="Q279" i="27" s="1"/>
  <c r="R294" i="9"/>
  <c r="R279" i="27" s="1"/>
  <c r="S294" i="9"/>
  <c r="S279" i="27" s="1"/>
  <c r="O295" i="9"/>
  <c r="O280" i="27" s="1"/>
  <c r="P295" i="9"/>
  <c r="P280" i="27" s="1"/>
  <c r="Q295" i="9"/>
  <c r="Q280" i="27" s="1"/>
  <c r="R295" i="9"/>
  <c r="R280" i="27" s="1"/>
  <c r="S295" i="9"/>
  <c r="S280" i="27" s="1"/>
  <c r="O296" i="9"/>
  <c r="O281" i="27" s="1"/>
  <c r="P296" i="9"/>
  <c r="P281" i="27" s="1"/>
  <c r="Q296" i="9"/>
  <c r="Q281" i="27" s="1"/>
  <c r="R296" i="9"/>
  <c r="R281" i="27" s="1"/>
  <c r="S296" i="9"/>
  <c r="S281" i="27" s="1"/>
  <c r="O297" i="9"/>
  <c r="O282" i="27" s="1"/>
  <c r="P297" i="9"/>
  <c r="P282" i="27" s="1"/>
  <c r="Q297" i="9"/>
  <c r="Q282" i="27" s="1"/>
  <c r="R297" i="9"/>
  <c r="R282" i="27" s="1"/>
  <c r="S297" i="9"/>
  <c r="S282" i="27" s="1"/>
  <c r="O298" i="9"/>
  <c r="O283" i="27" s="1"/>
  <c r="P298" i="9"/>
  <c r="P283" i="27" s="1"/>
  <c r="Q298" i="9"/>
  <c r="Q283" i="27" s="1"/>
  <c r="R298" i="9"/>
  <c r="R283" i="27" s="1"/>
  <c r="S298" i="9"/>
  <c r="S283" i="27" s="1"/>
  <c r="O299" i="9"/>
  <c r="O284" i="27" s="1"/>
  <c r="P299" i="9"/>
  <c r="P284" i="27" s="1"/>
  <c r="Q299" i="9"/>
  <c r="Q284" i="27" s="1"/>
  <c r="R299" i="9"/>
  <c r="R284" i="27" s="1"/>
  <c r="S299" i="9"/>
  <c r="S284" i="27" s="1"/>
  <c r="O300" i="9"/>
  <c r="O285" i="27" s="1"/>
  <c r="P300" i="9"/>
  <c r="P285" i="27" s="1"/>
  <c r="Q300" i="9"/>
  <c r="Q285" i="27" s="1"/>
  <c r="R300" i="9"/>
  <c r="R285" i="27" s="1"/>
  <c r="S300" i="9"/>
  <c r="S285" i="27" s="1"/>
  <c r="O301" i="9"/>
  <c r="O286" i="27" s="1"/>
  <c r="P301" i="9"/>
  <c r="P286" i="27" s="1"/>
  <c r="Q301" i="9"/>
  <c r="Q286" i="27" s="1"/>
  <c r="R301" i="9"/>
  <c r="R286" i="27" s="1"/>
  <c r="S301" i="9"/>
  <c r="S286" i="27" s="1"/>
  <c r="O302" i="9"/>
  <c r="O287" i="27" s="1"/>
  <c r="P302" i="9"/>
  <c r="P287" i="27" s="1"/>
  <c r="Q302" i="9"/>
  <c r="Q287" i="27" s="1"/>
  <c r="R302" i="9"/>
  <c r="R287" i="27" s="1"/>
  <c r="S302" i="9"/>
  <c r="S287" i="27" s="1"/>
  <c r="O303" i="9"/>
  <c r="O288" i="27" s="1"/>
  <c r="P303" i="9"/>
  <c r="P288" i="27" s="1"/>
  <c r="Q303" i="9"/>
  <c r="Q288" i="27" s="1"/>
  <c r="R303" i="9"/>
  <c r="R288" i="27" s="1"/>
  <c r="S303" i="9"/>
  <c r="S288" i="27" s="1"/>
  <c r="O304" i="9"/>
  <c r="O289" i="27" s="1"/>
  <c r="P304" i="9"/>
  <c r="P289" i="27" s="1"/>
  <c r="Q304" i="9"/>
  <c r="Q289" i="27" s="1"/>
  <c r="R304" i="9"/>
  <c r="R289" i="27" s="1"/>
  <c r="S304" i="9"/>
  <c r="S289" i="27" s="1"/>
  <c r="O305" i="9"/>
  <c r="O290" i="27" s="1"/>
  <c r="P305" i="9"/>
  <c r="P290" i="27" s="1"/>
  <c r="Q305" i="9"/>
  <c r="Q290" i="27" s="1"/>
  <c r="R305" i="9"/>
  <c r="R290" i="27" s="1"/>
  <c r="S305" i="9"/>
  <c r="S290" i="27" s="1"/>
  <c r="O306" i="9"/>
  <c r="O291" i="27" s="1"/>
  <c r="P306" i="9"/>
  <c r="P291" i="27" s="1"/>
  <c r="Q306" i="9"/>
  <c r="Q291" i="27" s="1"/>
  <c r="R306" i="9"/>
  <c r="R291" i="27" s="1"/>
  <c r="S306" i="9"/>
  <c r="S291" i="27" s="1"/>
  <c r="O307" i="9"/>
  <c r="O292" i="27" s="1"/>
  <c r="P307" i="9"/>
  <c r="P292" i="27" s="1"/>
  <c r="Q307" i="9"/>
  <c r="Q292" i="27" s="1"/>
  <c r="R307" i="9"/>
  <c r="R292" i="27" s="1"/>
  <c r="S307" i="9"/>
  <c r="S292" i="27" s="1"/>
  <c r="O308" i="9"/>
  <c r="O293" i="27" s="1"/>
  <c r="P308" i="9"/>
  <c r="P293" i="27" s="1"/>
  <c r="Q308" i="9"/>
  <c r="Q293" i="27" s="1"/>
  <c r="R308" i="9"/>
  <c r="R293" i="27" s="1"/>
  <c r="S308" i="9"/>
  <c r="S293" i="27" s="1"/>
  <c r="O309" i="9"/>
  <c r="O294" i="27" s="1"/>
  <c r="P309" i="9"/>
  <c r="P294" i="27" s="1"/>
  <c r="Q309" i="9"/>
  <c r="Q294" i="27" s="1"/>
  <c r="R309" i="9"/>
  <c r="R294" i="27" s="1"/>
  <c r="S309" i="9"/>
  <c r="S294" i="27" s="1"/>
  <c r="O310" i="9"/>
  <c r="O295" i="27" s="1"/>
  <c r="P310" i="9"/>
  <c r="P295" i="27" s="1"/>
  <c r="Q310" i="9"/>
  <c r="Q295" i="27" s="1"/>
  <c r="R310" i="9"/>
  <c r="R295" i="27" s="1"/>
  <c r="S310" i="9"/>
  <c r="S295" i="27" s="1"/>
  <c r="O311" i="9"/>
  <c r="O296" i="27" s="1"/>
  <c r="P311" i="9"/>
  <c r="P296" i="27" s="1"/>
  <c r="Q311" i="9"/>
  <c r="Q296" i="27" s="1"/>
  <c r="R311" i="9"/>
  <c r="R296" i="27" s="1"/>
  <c r="S311" i="9"/>
  <c r="S296" i="27" s="1"/>
  <c r="O312" i="9"/>
  <c r="O297" i="27" s="1"/>
  <c r="P312" i="9"/>
  <c r="P297" i="27" s="1"/>
  <c r="Q312" i="9"/>
  <c r="Q297" i="27" s="1"/>
  <c r="R312" i="9"/>
  <c r="R297" i="27" s="1"/>
  <c r="S312" i="9"/>
  <c r="S297" i="27" s="1"/>
  <c r="O313" i="9"/>
  <c r="O298" i="27" s="1"/>
  <c r="P313" i="9"/>
  <c r="P298" i="27" s="1"/>
  <c r="Q313" i="9"/>
  <c r="Q298" i="27" s="1"/>
  <c r="R313" i="9"/>
  <c r="R298" i="27" s="1"/>
  <c r="S313" i="9"/>
  <c r="S298" i="27" s="1"/>
  <c r="O314" i="9"/>
  <c r="O299" i="27" s="1"/>
  <c r="P314" i="9"/>
  <c r="P299" i="27" s="1"/>
  <c r="Q314" i="9"/>
  <c r="Q299" i="27" s="1"/>
  <c r="R314" i="9"/>
  <c r="R299" i="27" s="1"/>
  <c r="S314" i="9"/>
  <c r="S299" i="27" s="1"/>
  <c r="O315" i="9"/>
  <c r="O300" i="27" s="1"/>
  <c r="P315" i="9"/>
  <c r="P300" i="27" s="1"/>
  <c r="Q315" i="9"/>
  <c r="Q300" i="27" s="1"/>
  <c r="R315" i="9"/>
  <c r="R300" i="27" s="1"/>
  <c r="S315" i="9"/>
  <c r="S300" i="27" s="1"/>
  <c r="O316" i="9"/>
  <c r="O301" i="27" s="1"/>
  <c r="P316" i="9"/>
  <c r="P301" i="27" s="1"/>
  <c r="Q316" i="9"/>
  <c r="Q301" i="27" s="1"/>
  <c r="R316" i="9"/>
  <c r="R301" i="27" s="1"/>
  <c r="S316" i="9"/>
  <c r="S301" i="27" s="1"/>
  <c r="O317" i="9"/>
  <c r="O302" i="27" s="1"/>
  <c r="P317" i="9"/>
  <c r="P302" i="27" s="1"/>
  <c r="Q317" i="9"/>
  <c r="Q302" i="27" s="1"/>
  <c r="R317" i="9"/>
  <c r="R302" i="27" s="1"/>
  <c r="S317" i="9"/>
  <c r="S302" i="27" s="1"/>
  <c r="O318" i="9"/>
  <c r="O303" i="27" s="1"/>
  <c r="P318" i="9"/>
  <c r="P303" i="27" s="1"/>
  <c r="Q318" i="9"/>
  <c r="Q303" i="27" s="1"/>
  <c r="R318" i="9"/>
  <c r="R303" i="27" s="1"/>
  <c r="S318" i="9"/>
  <c r="S303" i="27" s="1"/>
  <c r="O319" i="9"/>
  <c r="O304" i="27" s="1"/>
  <c r="P319" i="9"/>
  <c r="P304" i="27" s="1"/>
  <c r="Q319" i="9"/>
  <c r="Q304" i="27" s="1"/>
  <c r="R319" i="9"/>
  <c r="R304" i="27" s="1"/>
  <c r="S319" i="9"/>
  <c r="S304" i="27" s="1"/>
  <c r="O320" i="9"/>
  <c r="O305" i="27" s="1"/>
  <c r="P320" i="9"/>
  <c r="P305" i="27" s="1"/>
  <c r="Q320" i="9"/>
  <c r="Q305" i="27" s="1"/>
  <c r="R320" i="9"/>
  <c r="R305" i="27" s="1"/>
  <c r="S320" i="9"/>
  <c r="S305" i="27" s="1"/>
  <c r="O321" i="9"/>
  <c r="O306" i="27" s="1"/>
  <c r="P321" i="9"/>
  <c r="P306" i="27" s="1"/>
  <c r="Q321" i="9"/>
  <c r="Q306" i="27" s="1"/>
  <c r="R321" i="9"/>
  <c r="R306" i="27" s="1"/>
  <c r="S321" i="9"/>
  <c r="S306" i="27" s="1"/>
  <c r="O322" i="9"/>
  <c r="O307" i="27" s="1"/>
  <c r="P322" i="9"/>
  <c r="P307" i="27" s="1"/>
  <c r="Q322" i="9"/>
  <c r="Q307" i="27" s="1"/>
  <c r="R322" i="9"/>
  <c r="R307" i="27" s="1"/>
  <c r="S322" i="9"/>
  <c r="S307" i="27" s="1"/>
  <c r="O323" i="9"/>
  <c r="O308" i="27" s="1"/>
  <c r="P323" i="9"/>
  <c r="P308" i="27" s="1"/>
  <c r="Q323" i="9"/>
  <c r="Q308" i="27" s="1"/>
  <c r="R323" i="9"/>
  <c r="R308" i="27" s="1"/>
  <c r="S323" i="9"/>
  <c r="S308" i="27" s="1"/>
  <c r="O324" i="9"/>
  <c r="O309" i="27" s="1"/>
  <c r="P324" i="9"/>
  <c r="P309" i="27" s="1"/>
  <c r="Q324" i="9"/>
  <c r="Q309" i="27" s="1"/>
  <c r="R324" i="9"/>
  <c r="R309" i="27" s="1"/>
  <c r="S324" i="9"/>
  <c r="S309" i="27" s="1"/>
  <c r="O325" i="9"/>
  <c r="O310" i="27" s="1"/>
  <c r="P325" i="9"/>
  <c r="P310" i="27" s="1"/>
  <c r="Q325" i="9"/>
  <c r="Q310" i="27" s="1"/>
  <c r="R325" i="9"/>
  <c r="R310" i="27" s="1"/>
  <c r="S325" i="9"/>
  <c r="S310" i="27" s="1"/>
  <c r="O326" i="9"/>
  <c r="O311" i="27" s="1"/>
  <c r="P326" i="9"/>
  <c r="P311" i="27" s="1"/>
  <c r="Q326" i="9"/>
  <c r="Q311" i="27" s="1"/>
  <c r="R326" i="9"/>
  <c r="R311" i="27" s="1"/>
  <c r="S326" i="9"/>
  <c r="S311" i="27" s="1"/>
  <c r="O327" i="9"/>
  <c r="O312" i="27" s="1"/>
  <c r="P327" i="9"/>
  <c r="P312" i="27" s="1"/>
  <c r="Q327" i="9"/>
  <c r="Q312" i="27" s="1"/>
  <c r="R327" i="9"/>
  <c r="R312" i="27" s="1"/>
  <c r="S327" i="9"/>
  <c r="S312" i="27" s="1"/>
  <c r="O328" i="9"/>
  <c r="O313" i="27" s="1"/>
  <c r="P328" i="9"/>
  <c r="P313" i="27" s="1"/>
  <c r="Q328" i="9"/>
  <c r="Q313" i="27" s="1"/>
  <c r="R328" i="9"/>
  <c r="R313" i="27" s="1"/>
  <c r="S328" i="9"/>
  <c r="S313" i="27" s="1"/>
  <c r="O329" i="9"/>
  <c r="O314" i="27" s="1"/>
  <c r="P329" i="9"/>
  <c r="P314" i="27" s="1"/>
  <c r="Q329" i="9"/>
  <c r="Q314" i="27" s="1"/>
  <c r="R329" i="9"/>
  <c r="R314" i="27" s="1"/>
  <c r="S329" i="9"/>
  <c r="S314" i="27" s="1"/>
  <c r="O330" i="9"/>
  <c r="O315" i="27" s="1"/>
  <c r="P330" i="9"/>
  <c r="P315" i="27" s="1"/>
  <c r="Q330" i="9"/>
  <c r="Q315" i="27" s="1"/>
  <c r="R330" i="9"/>
  <c r="R315" i="27" s="1"/>
  <c r="S330" i="9"/>
  <c r="S315" i="27" s="1"/>
  <c r="O331" i="9"/>
  <c r="O316" i="27" s="1"/>
  <c r="P331" i="9"/>
  <c r="P316" i="27" s="1"/>
  <c r="Q331" i="9"/>
  <c r="Q316" i="27" s="1"/>
  <c r="R331" i="9"/>
  <c r="R316" i="27" s="1"/>
  <c r="S331" i="9"/>
  <c r="S316" i="27" s="1"/>
  <c r="O332" i="9"/>
  <c r="O317" i="27" s="1"/>
  <c r="P332" i="9"/>
  <c r="P317" i="27" s="1"/>
  <c r="Q332" i="9"/>
  <c r="Q317" i="27" s="1"/>
  <c r="R332" i="9"/>
  <c r="R317" i="27" s="1"/>
  <c r="S332" i="9"/>
  <c r="S317" i="27" s="1"/>
  <c r="O333" i="9"/>
  <c r="O318" i="27" s="1"/>
  <c r="P333" i="9"/>
  <c r="P318" i="27" s="1"/>
  <c r="Q333" i="9"/>
  <c r="Q318" i="27" s="1"/>
  <c r="R333" i="9"/>
  <c r="R318" i="27" s="1"/>
  <c r="S333" i="9"/>
  <c r="S318" i="27" s="1"/>
  <c r="K235" i="9"/>
  <c r="K220" i="27" s="1"/>
  <c r="L235" i="9"/>
  <c r="L220" i="27" s="1"/>
  <c r="M235" i="9"/>
  <c r="M220" i="27" s="1"/>
  <c r="K236" i="9"/>
  <c r="K221" i="27" s="1"/>
  <c r="L236" i="9"/>
  <c r="L221" i="27" s="1"/>
  <c r="M236" i="9"/>
  <c r="M221" i="27" s="1"/>
  <c r="K237" i="9"/>
  <c r="K222" i="27" s="1"/>
  <c r="L237" i="9"/>
  <c r="L222" i="27" s="1"/>
  <c r="M237" i="9"/>
  <c r="M222" i="27" s="1"/>
  <c r="K238" i="9"/>
  <c r="K223" i="27" s="1"/>
  <c r="L238" i="9"/>
  <c r="L223" i="27" s="1"/>
  <c r="M238" i="9"/>
  <c r="M223" i="27" s="1"/>
  <c r="K239" i="9"/>
  <c r="K224" i="27" s="1"/>
  <c r="L239" i="9"/>
  <c r="L224" i="27" s="1"/>
  <c r="M239" i="9"/>
  <c r="M224" i="27" s="1"/>
  <c r="K240" i="9"/>
  <c r="K225" i="27" s="1"/>
  <c r="L240" i="9"/>
  <c r="L225" i="27" s="1"/>
  <c r="M240" i="9"/>
  <c r="M225" i="27" s="1"/>
  <c r="K241" i="9"/>
  <c r="K226" i="27" s="1"/>
  <c r="L241" i="9"/>
  <c r="L226" i="27" s="1"/>
  <c r="M241" i="9"/>
  <c r="M226" i="27" s="1"/>
  <c r="K242" i="9"/>
  <c r="K227" i="27" s="1"/>
  <c r="L242" i="9"/>
  <c r="L227" i="27" s="1"/>
  <c r="M242" i="9"/>
  <c r="M227" i="27" s="1"/>
  <c r="K243" i="9"/>
  <c r="K228" i="27" s="1"/>
  <c r="L243" i="9"/>
  <c r="L228" i="27" s="1"/>
  <c r="M243" i="9"/>
  <c r="M228" i="27" s="1"/>
  <c r="K244" i="9"/>
  <c r="K229" i="27" s="1"/>
  <c r="L244" i="9"/>
  <c r="L229" i="27" s="1"/>
  <c r="M244" i="9"/>
  <c r="M229" i="27" s="1"/>
  <c r="K245" i="9"/>
  <c r="K230" i="27" s="1"/>
  <c r="L245" i="9"/>
  <c r="L230" i="27" s="1"/>
  <c r="M245" i="9"/>
  <c r="M230" i="27" s="1"/>
  <c r="K246" i="9"/>
  <c r="K231" i="27" s="1"/>
  <c r="L246" i="9"/>
  <c r="L231" i="27" s="1"/>
  <c r="M246" i="9"/>
  <c r="M231" i="27" s="1"/>
  <c r="K247" i="9"/>
  <c r="K232" i="27" s="1"/>
  <c r="L247" i="9"/>
  <c r="L232" i="27" s="1"/>
  <c r="M247" i="9"/>
  <c r="M232" i="27" s="1"/>
  <c r="K248" i="9"/>
  <c r="K233" i="27" s="1"/>
  <c r="L248" i="9"/>
  <c r="L233" i="27" s="1"/>
  <c r="M248" i="9"/>
  <c r="M233" i="27" s="1"/>
  <c r="K249" i="9"/>
  <c r="K234" i="27" s="1"/>
  <c r="L249" i="9"/>
  <c r="L234" i="27" s="1"/>
  <c r="M249" i="9"/>
  <c r="M234" i="27" s="1"/>
  <c r="K250" i="9"/>
  <c r="K235" i="27" s="1"/>
  <c r="L250" i="9"/>
  <c r="L235" i="27" s="1"/>
  <c r="M250" i="9"/>
  <c r="M235" i="27" s="1"/>
  <c r="K251" i="9"/>
  <c r="K236" i="27" s="1"/>
  <c r="L251" i="9"/>
  <c r="L236" i="27" s="1"/>
  <c r="M251" i="9"/>
  <c r="M236" i="27" s="1"/>
  <c r="K252" i="9"/>
  <c r="K237" i="27" s="1"/>
  <c r="L252" i="9"/>
  <c r="L237" i="27" s="1"/>
  <c r="M252" i="9"/>
  <c r="M237" i="27" s="1"/>
  <c r="K253" i="9"/>
  <c r="K238" i="27" s="1"/>
  <c r="L253" i="9"/>
  <c r="L238" i="27" s="1"/>
  <c r="M253" i="9"/>
  <c r="M238" i="27" s="1"/>
  <c r="K254" i="9"/>
  <c r="K239" i="27" s="1"/>
  <c r="L254" i="9"/>
  <c r="L239" i="27" s="1"/>
  <c r="M254" i="9"/>
  <c r="M239" i="27" s="1"/>
  <c r="K255" i="9"/>
  <c r="K240" i="27" s="1"/>
  <c r="L255" i="9"/>
  <c r="L240" i="27" s="1"/>
  <c r="M255" i="9"/>
  <c r="M240" i="27" s="1"/>
  <c r="K256" i="9"/>
  <c r="K241" i="27" s="1"/>
  <c r="L256" i="9"/>
  <c r="L241" i="27" s="1"/>
  <c r="M256" i="9"/>
  <c r="M241" i="27" s="1"/>
  <c r="K257" i="9"/>
  <c r="K242" i="27" s="1"/>
  <c r="L257" i="9"/>
  <c r="L242" i="27" s="1"/>
  <c r="M257" i="9"/>
  <c r="M242" i="27" s="1"/>
  <c r="K258" i="9"/>
  <c r="K243" i="27" s="1"/>
  <c r="L258" i="9"/>
  <c r="L243" i="27" s="1"/>
  <c r="M258" i="9"/>
  <c r="M243" i="27" s="1"/>
  <c r="K259" i="9"/>
  <c r="K244" i="27" s="1"/>
  <c r="L259" i="9"/>
  <c r="L244" i="27" s="1"/>
  <c r="M259" i="9"/>
  <c r="M244" i="27" s="1"/>
  <c r="K260" i="9"/>
  <c r="K245" i="27" s="1"/>
  <c r="L260" i="9"/>
  <c r="L245" i="27" s="1"/>
  <c r="M260" i="9"/>
  <c r="M245" i="27" s="1"/>
  <c r="K261" i="9"/>
  <c r="K246" i="27" s="1"/>
  <c r="L261" i="9"/>
  <c r="L246" i="27" s="1"/>
  <c r="M261" i="9"/>
  <c r="M246" i="27" s="1"/>
  <c r="K262" i="9"/>
  <c r="K247" i="27" s="1"/>
  <c r="L262" i="9"/>
  <c r="L247" i="27" s="1"/>
  <c r="M262" i="9"/>
  <c r="M247" i="27" s="1"/>
  <c r="K263" i="9"/>
  <c r="K248" i="27" s="1"/>
  <c r="L263" i="9"/>
  <c r="L248" i="27" s="1"/>
  <c r="M263" i="9"/>
  <c r="M248" i="27" s="1"/>
  <c r="K264" i="9"/>
  <c r="K249" i="27" s="1"/>
  <c r="L264" i="9"/>
  <c r="L249" i="27" s="1"/>
  <c r="M264" i="9"/>
  <c r="M249" i="27" s="1"/>
  <c r="K265" i="9"/>
  <c r="K250" i="27" s="1"/>
  <c r="L265" i="9"/>
  <c r="L250" i="27" s="1"/>
  <c r="M265" i="9"/>
  <c r="M250" i="27" s="1"/>
  <c r="K266" i="9"/>
  <c r="K251" i="27" s="1"/>
  <c r="L266" i="9"/>
  <c r="L251" i="27" s="1"/>
  <c r="M266" i="9"/>
  <c r="M251" i="27" s="1"/>
  <c r="K267" i="9"/>
  <c r="K252" i="27" s="1"/>
  <c r="L267" i="9"/>
  <c r="L252" i="27" s="1"/>
  <c r="M267" i="9"/>
  <c r="M252" i="27" s="1"/>
  <c r="K268" i="9"/>
  <c r="K253" i="27" s="1"/>
  <c r="L268" i="9"/>
  <c r="L253" i="27" s="1"/>
  <c r="M268" i="9"/>
  <c r="M253" i="27" s="1"/>
  <c r="K269" i="9"/>
  <c r="K254" i="27" s="1"/>
  <c r="L269" i="9"/>
  <c r="L254" i="27" s="1"/>
  <c r="M269" i="9"/>
  <c r="M254" i="27" s="1"/>
  <c r="K270" i="9"/>
  <c r="K255" i="27" s="1"/>
  <c r="L270" i="9"/>
  <c r="L255" i="27" s="1"/>
  <c r="M270" i="9"/>
  <c r="M255" i="27" s="1"/>
  <c r="K271" i="9"/>
  <c r="K256" i="27" s="1"/>
  <c r="L271" i="9"/>
  <c r="L256" i="27" s="1"/>
  <c r="M271" i="9"/>
  <c r="M256" i="27" s="1"/>
  <c r="K272" i="9"/>
  <c r="K257" i="27" s="1"/>
  <c r="L272" i="9"/>
  <c r="L257" i="27" s="1"/>
  <c r="M272" i="9"/>
  <c r="M257" i="27" s="1"/>
  <c r="K273" i="9"/>
  <c r="K258" i="27" s="1"/>
  <c r="L273" i="9"/>
  <c r="L258" i="27" s="1"/>
  <c r="M273" i="9"/>
  <c r="M258" i="27" s="1"/>
  <c r="K274" i="9"/>
  <c r="K259" i="27" s="1"/>
  <c r="L274" i="9"/>
  <c r="L259" i="27" s="1"/>
  <c r="M274" i="9"/>
  <c r="M259" i="27" s="1"/>
  <c r="K275" i="9"/>
  <c r="K260" i="27" s="1"/>
  <c r="L275" i="9"/>
  <c r="L260" i="27" s="1"/>
  <c r="M275" i="9"/>
  <c r="M260" i="27" s="1"/>
  <c r="K276" i="9"/>
  <c r="K261" i="27" s="1"/>
  <c r="L276" i="9"/>
  <c r="L261" i="27" s="1"/>
  <c r="M276" i="9"/>
  <c r="M261" i="27" s="1"/>
  <c r="K277" i="9"/>
  <c r="K262" i="27" s="1"/>
  <c r="L277" i="9"/>
  <c r="L262" i="27" s="1"/>
  <c r="M277" i="9"/>
  <c r="M262" i="27" s="1"/>
  <c r="K278" i="9"/>
  <c r="K263" i="27" s="1"/>
  <c r="L278" i="9"/>
  <c r="L263" i="27" s="1"/>
  <c r="M278" i="9"/>
  <c r="M263" i="27" s="1"/>
  <c r="K279" i="9"/>
  <c r="K264" i="27" s="1"/>
  <c r="L279" i="9"/>
  <c r="L264" i="27" s="1"/>
  <c r="M279" i="9"/>
  <c r="M264" i="27" s="1"/>
  <c r="K280" i="9"/>
  <c r="K265" i="27" s="1"/>
  <c r="L280" i="9"/>
  <c r="L265" i="27" s="1"/>
  <c r="M280" i="9"/>
  <c r="M265" i="27" s="1"/>
  <c r="K281" i="9"/>
  <c r="K266" i="27" s="1"/>
  <c r="L281" i="9"/>
  <c r="L266" i="27" s="1"/>
  <c r="M281" i="9"/>
  <c r="M266" i="27" s="1"/>
  <c r="K282" i="9"/>
  <c r="K267" i="27" s="1"/>
  <c r="L282" i="9"/>
  <c r="L267" i="27" s="1"/>
  <c r="M282" i="9"/>
  <c r="M267" i="27" s="1"/>
  <c r="K283" i="9"/>
  <c r="K268" i="27" s="1"/>
  <c r="L283" i="9"/>
  <c r="L268" i="27" s="1"/>
  <c r="M283" i="9"/>
  <c r="M268" i="27" s="1"/>
  <c r="K284" i="9"/>
  <c r="K269" i="27" s="1"/>
  <c r="L284" i="9"/>
  <c r="L269" i="27" s="1"/>
  <c r="M284" i="9"/>
  <c r="M269" i="27" s="1"/>
  <c r="K285" i="9"/>
  <c r="K270" i="27" s="1"/>
  <c r="L285" i="9"/>
  <c r="L270" i="27" s="1"/>
  <c r="M285" i="9"/>
  <c r="M270" i="27" s="1"/>
  <c r="K286" i="9"/>
  <c r="K271" i="27" s="1"/>
  <c r="L286" i="9"/>
  <c r="L271" i="27" s="1"/>
  <c r="M286" i="9"/>
  <c r="M271" i="27" s="1"/>
  <c r="K287" i="9"/>
  <c r="K272" i="27" s="1"/>
  <c r="L287" i="9"/>
  <c r="L272" i="27" s="1"/>
  <c r="M287" i="9"/>
  <c r="M272" i="27" s="1"/>
  <c r="K288" i="9"/>
  <c r="K273" i="27" s="1"/>
  <c r="L288" i="9"/>
  <c r="L273" i="27" s="1"/>
  <c r="M288" i="9"/>
  <c r="M273" i="27" s="1"/>
  <c r="K289" i="9"/>
  <c r="K274" i="27" s="1"/>
  <c r="L289" i="9"/>
  <c r="L274" i="27" s="1"/>
  <c r="M289" i="9"/>
  <c r="M274" i="27" s="1"/>
  <c r="K290" i="9"/>
  <c r="K275" i="27" s="1"/>
  <c r="L290" i="9"/>
  <c r="L275" i="27" s="1"/>
  <c r="M290" i="9"/>
  <c r="M275" i="27" s="1"/>
  <c r="K291" i="9"/>
  <c r="K276" i="27" s="1"/>
  <c r="L291" i="9"/>
  <c r="L276" i="27" s="1"/>
  <c r="M291" i="9"/>
  <c r="M276" i="27" s="1"/>
  <c r="K292" i="9"/>
  <c r="K277" i="27" s="1"/>
  <c r="L292" i="9"/>
  <c r="L277" i="27" s="1"/>
  <c r="M292" i="9"/>
  <c r="M277" i="27" s="1"/>
  <c r="K293" i="9"/>
  <c r="K278" i="27" s="1"/>
  <c r="L293" i="9"/>
  <c r="L278" i="27" s="1"/>
  <c r="M293" i="9"/>
  <c r="M278" i="27" s="1"/>
  <c r="K294" i="9"/>
  <c r="K279" i="27" s="1"/>
  <c r="L294" i="9"/>
  <c r="L279" i="27" s="1"/>
  <c r="M294" i="9"/>
  <c r="M279" i="27" s="1"/>
  <c r="K295" i="9"/>
  <c r="K280" i="27" s="1"/>
  <c r="L295" i="9"/>
  <c r="L280" i="27" s="1"/>
  <c r="M295" i="9"/>
  <c r="M280" i="27" s="1"/>
  <c r="K296" i="9"/>
  <c r="K281" i="27" s="1"/>
  <c r="L296" i="9"/>
  <c r="L281" i="27" s="1"/>
  <c r="M296" i="9"/>
  <c r="M281" i="27" s="1"/>
  <c r="K297" i="9"/>
  <c r="K282" i="27" s="1"/>
  <c r="L297" i="9"/>
  <c r="L282" i="27" s="1"/>
  <c r="M297" i="9"/>
  <c r="M282" i="27" s="1"/>
  <c r="K298" i="9"/>
  <c r="K283" i="27" s="1"/>
  <c r="L298" i="9"/>
  <c r="L283" i="27" s="1"/>
  <c r="M298" i="9"/>
  <c r="M283" i="27" s="1"/>
  <c r="K299" i="9"/>
  <c r="K284" i="27" s="1"/>
  <c r="L299" i="9"/>
  <c r="L284" i="27" s="1"/>
  <c r="M299" i="9"/>
  <c r="M284" i="27" s="1"/>
  <c r="K300" i="9"/>
  <c r="K285" i="27" s="1"/>
  <c r="L300" i="9"/>
  <c r="L285" i="27" s="1"/>
  <c r="M300" i="9"/>
  <c r="M285" i="27" s="1"/>
  <c r="K301" i="9"/>
  <c r="K286" i="27" s="1"/>
  <c r="L301" i="9"/>
  <c r="L286" i="27" s="1"/>
  <c r="M301" i="9"/>
  <c r="M286" i="27" s="1"/>
  <c r="K302" i="9"/>
  <c r="K287" i="27" s="1"/>
  <c r="L302" i="9"/>
  <c r="L287" i="27" s="1"/>
  <c r="M302" i="9"/>
  <c r="M287" i="27" s="1"/>
  <c r="K303" i="9"/>
  <c r="K288" i="27" s="1"/>
  <c r="L303" i="9"/>
  <c r="L288" i="27" s="1"/>
  <c r="M303" i="9"/>
  <c r="M288" i="27" s="1"/>
  <c r="K304" i="9"/>
  <c r="K289" i="27" s="1"/>
  <c r="L304" i="9"/>
  <c r="L289" i="27" s="1"/>
  <c r="M304" i="9"/>
  <c r="M289" i="27" s="1"/>
  <c r="K305" i="9"/>
  <c r="K290" i="27" s="1"/>
  <c r="L305" i="9"/>
  <c r="L290" i="27" s="1"/>
  <c r="M305" i="9"/>
  <c r="M290" i="27" s="1"/>
  <c r="K306" i="9"/>
  <c r="K291" i="27" s="1"/>
  <c r="L306" i="9"/>
  <c r="L291" i="27" s="1"/>
  <c r="M306" i="9"/>
  <c r="M291" i="27" s="1"/>
  <c r="K307" i="9"/>
  <c r="K292" i="27" s="1"/>
  <c r="L307" i="9"/>
  <c r="L292" i="27" s="1"/>
  <c r="M307" i="9"/>
  <c r="M292" i="27" s="1"/>
  <c r="K308" i="9"/>
  <c r="K293" i="27" s="1"/>
  <c r="L308" i="9"/>
  <c r="L293" i="27" s="1"/>
  <c r="M308" i="9"/>
  <c r="M293" i="27" s="1"/>
  <c r="K309" i="9"/>
  <c r="K294" i="27" s="1"/>
  <c r="L309" i="9"/>
  <c r="L294" i="27" s="1"/>
  <c r="M309" i="9"/>
  <c r="M294" i="27" s="1"/>
  <c r="K310" i="9"/>
  <c r="K295" i="27" s="1"/>
  <c r="L310" i="9"/>
  <c r="L295" i="27" s="1"/>
  <c r="M310" i="9"/>
  <c r="M295" i="27" s="1"/>
  <c r="K311" i="9"/>
  <c r="K296" i="27" s="1"/>
  <c r="L311" i="9"/>
  <c r="L296" i="27" s="1"/>
  <c r="M311" i="9"/>
  <c r="M296" i="27" s="1"/>
  <c r="K312" i="9"/>
  <c r="K297" i="27" s="1"/>
  <c r="L312" i="9"/>
  <c r="L297" i="27" s="1"/>
  <c r="M312" i="9"/>
  <c r="M297" i="27" s="1"/>
  <c r="K313" i="9"/>
  <c r="K298" i="27" s="1"/>
  <c r="L313" i="9"/>
  <c r="L298" i="27" s="1"/>
  <c r="M313" i="9"/>
  <c r="M298" i="27" s="1"/>
  <c r="K314" i="9"/>
  <c r="K299" i="27" s="1"/>
  <c r="L314" i="9"/>
  <c r="L299" i="27" s="1"/>
  <c r="M314" i="9"/>
  <c r="M299" i="27" s="1"/>
  <c r="K315" i="9"/>
  <c r="K300" i="27" s="1"/>
  <c r="L315" i="9"/>
  <c r="L300" i="27" s="1"/>
  <c r="M315" i="9"/>
  <c r="M300" i="27" s="1"/>
  <c r="K316" i="9"/>
  <c r="K301" i="27" s="1"/>
  <c r="L316" i="9"/>
  <c r="L301" i="27" s="1"/>
  <c r="M316" i="9"/>
  <c r="M301" i="27" s="1"/>
  <c r="K317" i="9"/>
  <c r="K302" i="27" s="1"/>
  <c r="L317" i="9"/>
  <c r="L302" i="27" s="1"/>
  <c r="M317" i="9"/>
  <c r="M302" i="27" s="1"/>
  <c r="K318" i="9"/>
  <c r="K303" i="27" s="1"/>
  <c r="L318" i="9"/>
  <c r="L303" i="27" s="1"/>
  <c r="M318" i="9"/>
  <c r="M303" i="27" s="1"/>
  <c r="K319" i="9"/>
  <c r="K304" i="27" s="1"/>
  <c r="L319" i="9"/>
  <c r="L304" i="27" s="1"/>
  <c r="M319" i="9"/>
  <c r="M304" i="27" s="1"/>
  <c r="K320" i="9"/>
  <c r="K305" i="27" s="1"/>
  <c r="L320" i="9"/>
  <c r="L305" i="27" s="1"/>
  <c r="M320" i="9"/>
  <c r="M305" i="27" s="1"/>
  <c r="K321" i="9"/>
  <c r="K306" i="27" s="1"/>
  <c r="L321" i="9"/>
  <c r="L306" i="27" s="1"/>
  <c r="M321" i="9"/>
  <c r="M306" i="27" s="1"/>
  <c r="K322" i="9"/>
  <c r="K307" i="27" s="1"/>
  <c r="L322" i="9"/>
  <c r="L307" i="27" s="1"/>
  <c r="M322" i="9"/>
  <c r="M307" i="27" s="1"/>
  <c r="K323" i="9"/>
  <c r="K308" i="27" s="1"/>
  <c r="L323" i="9"/>
  <c r="L308" i="27" s="1"/>
  <c r="M323" i="9"/>
  <c r="M308" i="27" s="1"/>
  <c r="K324" i="9"/>
  <c r="K309" i="27" s="1"/>
  <c r="L324" i="9"/>
  <c r="L309" i="27" s="1"/>
  <c r="M324" i="9"/>
  <c r="M309" i="27" s="1"/>
  <c r="K325" i="9"/>
  <c r="K310" i="27" s="1"/>
  <c r="L325" i="9"/>
  <c r="L310" i="27" s="1"/>
  <c r="M325" i="9"/>
  <c r="M310" i="27" s="1"/>
  <c r="K326" i="9"/>
  <c r="K311" i="27" s="1"/>
  <c r="L326" i="9"/>
  <c r="L311" i="27" s="1"/>
  <c r="M326" i="9"/>
  <c r="M311" i="27" s="1"/>
  <c r="K327" i="9"/>
  <c r="K312" i="27" s="1"/>
  <c r="L327" i="9"/>
  <c r="L312" i="27" s="1"/>
  <c r="M327" i="9"/>
  <c r="M312" i="27" s="1"/>
  <c r="K328" i="9"/>
  <c r="K313" i="27" s="1"/>
  <c r="L328" i="9"/>
  <c r="L313" i="27" s="1"/>
  <c r="M328" i="9"/>
  <c r="M313" i="27" s="1"/>
  <c r="K329" i="9"/>
  <c r="K314" i="27" s="1"/>
  <c r="L329" i="9"/>
  <c r="L314" i="27" s="1"/>
  <c r="M329" i="9"/>
  <c r="M314" i="27" s="1"/>
  <c r="K330" i="9"/>
  <c r="K315" i="27" s="1"/>
  <c r="L330" i="9"/>
  <c r="L315" i="27" s="1"/>
  <c r="M330" i="9"/>
  <c r="M315" i="27" s="1"/>
  <c r="K331" i="9"/>
  <c r="K316" i="27" s="1"/>
  <c r="L331" i="9"/>
  <c r="L316" i="27" s="1"/>
  <c r="M331" i="9"/>
  <c r="M316" i="27" s="1"/>
  <c r="K332" i="9"/>
  <c r="K317" i="27" s="1"/>
  <c r="L332" i="9"/>
  <c r="L317" i="27" s="1"/>
  <c r="M332" i="9"/>
  <c r="M317" i="27" s="1"/>
  <c r="K333" i="9"/>
  <c r="K318" i="27" s="1"/>
  <c r="L333" i="9"/>
  <c r="L318" i="27" s="1"/>
  <c r="M333" i="9"/>
  <c r="M318" i="27" s="1"/>
  <c r="S234" i="9"/>
  <c r="S219" i="27" s="1"/>
  <c r="R234" i="9"/>
  <c r="R219" i="27" s="1"/>
  <c r="Q234" i="9"/>
  <c r="Q219" i="27" s="1"/>
  <c r="P234" i="9"/>
  <c r="P219" i="27" s="1"/>
  <c r="O234" i="9"/>
  <c r="O219" i="27" s="1"/>
  <c r="L234" i="9"/>
  <c r="L219" i="27" s="1"/>
  <c r="K234" i="9"/>
  <c r="K219" i="27" s="1"/>
  <c r="M234" i="9"/>
  <c r="M219" i="27" s="1"/>
  <c r="Q349" i="9"/>
  <c r="Q334" i="27" s="1"/>
  <c r="R349" i="9"/>
  <c r="R334" i="27" s="1"/>
  <c r="S349" i="9"/>
  <c r="S334" i="27" s="1"/>
  <c r="Q350" i="9"/>
  <c r="Q335" i="27" s="1"/>
  <c r="R350" i="9"/>
  <c r="R335" i="27" s="1"/>
  <c r="S350" i="9"/>
  <c r="S335" i="27" s="1"/>
  <c r="Q351" i="9"/>
  <c r="Q336" i="27" s="1"/>
  <c r="R351" i="9"/>
  <c r="R336" i="27" s="1"/>
  <c r="S351" i="9"/>
  <c r="S336" i="27" s="1"/>
  <c r="Q352" i="9"/>
  <c r="Q337" i="27" s="1"/>
  <c r="R352" i="9"/>
  <c r="R337" i="27" s="1"/>
  <c r="S352" i="9"/>
  <c r="S337" i="27" s="1"/>
  <c r="Q353" i="9"/>
  <c r="Q338" i="27" s="1"/>
  <c r="R353" i="9"/>
  <c r="R338" i="27" s="1"/>
  <c r="S353" i="9"/>
  <c r="S338" i="27" s="1"/>
  <c r="Q354" i="9"/>
  <c r="Q339" i="27" s="1"/>
  <c r="R354" i="9"/>
  <c r="R339" i="27" s="1"/>
  <c r="S354" i="9"/>
  <c r="S339" i="27" s="1"/>
  <c r="Q355" i="9"/>
  <c r="Q340" i="27" s="1"/>
  <c r="R355" i="9"/>
  <c r="R340" i="27" s="1"/>
  <c r="S355" i="9"/>
  <c r="S340" i="27" s="1"/>
  <c r="Q356" i="9"/>
  <c r="Q341" i="27" s="1"/>
  <c r="R356" i="9"/>
  <c r="R341" i="27" s="1"/>
  <c r="S356" i="9"/>
  <c r="S341" i="27" s="1"/>
  <c r="Q357" i="9"/>
  <c r="Q342" i="27" s="1"/>
  <c r="R357" i="9"/>
  <c r="R342" i="27" s="1"/>
  <c r="S357" i="9"/>
  <c r="S342" i="27" s="1"/>
  <c r="Q358" i="9"/>
  <c r="Q343" i="27" s="1"/>
  <c r="R358" i="9"/>
  <c r="R343" i="27" s="1"/>
  <c r="S358" i="9"/>
  <c r="S343" i="27" s="1"/>
  <c r="Q359" i="9"/>
  <c r="Q344" i="27" s="1"/>
  <c r="R359" i="9"/>
  <c r="R344" i="27" s="1"/>
  <c r="S359" i="9"/>
  <c r="S344" i="27" s="1"/>
  <c r="Q360" i="9"/>
  <c r="Q345" i="27" s="1"/>
  <c r="R360" i="9"/>
  <c r="R345" i="27" s="1"/>
  <c r="S360" i="9"/>
  <c r="S345" i="27" s="1"/>
  <c r="Q361" i="9"/>
  <c r="Q346" i="27" s="1"/>
  <c r="R361" i="9"/>
  <c r="R346" i="27" s="1"/>
  <c r="S361" i="9"/>
  <c r="S346" i="27" s="1"/>
  <c r="Q362" i="9"/>
  <c r="Q347" i="27" s="1"/>
  <c r="R362" i="9"/>
  <c r="R347" i="27" s="1"/>
  <c r="S362" i="9"/>
  <c r="S347" i="27" s="1"/>
  <c r="Q363" i="9"/>
  <c r="Q348" i="27" s="1"/>
  <c r="R363" i="9"/>
  <c r="R348" i="27" s="1"/>
  <c r="S363" i="9"/>
  <c r="S348" i="27" s="1"/>
  <c r="Q364" i="9"/>
  <c r="Q349" i="27" s="1"/>
  <c r="R364" i="9"/>
  <c r="R349" i="27" s="1"/>
  <c r="S364" i="9"/>
  <c r="S349" i="27" s="1"/>
  <c r="Q365" i="9"/>
  <c r="Q350" i="27" s="1"/>
  <c r="R365" i="9"/>
  <c r="R350" i="27" s="1"/>
  <c r="S365" i="9"/>
  <c r="S350" i="27" s="1"/>
  <c r="Q366" i="9"/>
  <c r="Q351" i="27" s="1"/>
  <c r="R366" i="9"/>
  <c r="R351" i="27" s="1"/>
  <c r="S366" i="9"/>
  <c r="S351" i="27" s="1"/>
  <c r="Q367" i="9"/>
  <c r="Q352" i="27" s="1"/>
  <c r="R367" i="9"/>
  <c r="R352" i="27" s="1"/>
  <c r="S367" i="9"/>
  <c r="S352" i="27" s="1"/>
  <c r="Q368" i="9"/>
  <c r="Q353" i="27" s="1"/>
  <c r="R368" i="9"/>
  <c r="R353" i="27" s="1"/>
  <c r="S368" i="9"/>
  <c r="S353" i="27" s="1"/>
  <c r="Q369" i="9"/>
  <c r="Q354" i="27" s="1"/>
  <c r="R369" i="9"/>
  <c r="R354" i="27" s="1"/>
  <c r="S369" i="9"/>
  <c r="S354" i="27" s="1"/>
  <c r="Q370" i="9"/>
  <c r="Q355" i="27" s="1"/>
  <c r="R370" i="9"/>
  <c r="R355" i="27" s="1"/>
  <c r="S370" i="9"/>
  <c r="S355" i="27" s="1"/>
  <c r="Q371" i="9"/>
  <c r="Q356" i="27" s="1"/>
  <c r="R371" i="9"/>
  <c r="R356" i="27" s="1"/>
  <c r="S371" i="9"/>
  <c r="S356" i="27" s="1"/>
  <c r="Q372" i="9"/>
  <c r="Q357" i="27" s="1"/>
  <c r="R372" i="9"/>
  <c r="R357" i="27" s="1"/>
  <c r="S372" i="9"/>
  <c r="S357" i="27" s="1"/>
  <c r="Q373" i="9"/>
  <c r="Q358" i="27" s="1"/>
  <c r="R373" i="9"/>
  <c r="R358" i="27" s="1"/>
  <c r="S373" i="9"/>
  <c r="S358" i="27" s="1"/>
  <c r="Q374" i="9"/>
  <c r="Q359" i="27" s="1"/>
  <c r="R374" i="9"/>
  <c r="R359" i="27" s="1"/>
  <c r="S374" i="9"/>
  <c r="S359" i="27" s="1"/>
  <c r="Q375" i="9"/>
  <c r="Q360" i="27" s="1"/>
  <c r="R375" i="9"/>
  <c r="R360" i="27" s="1"/>
  <c r="S375" i="9"/>
  <c r="S360" i="27" s="1"/>
  <c r="Q376" i="9"/>
  <c r="Q361" i="27" s="1"/>
  <c r="R376" i="9"/>
  <c r="R361" i="27" s="1"/>
  <c r="S376" i="9"/>
  <c r="S361" i="27" s="1"/>
  <c r="Q377" i="9"/>
  <c r="Q362" i="27" s="1"/>
  <c r="R377" i="9"/>
  <c r="R362" i="27" s="1"/>
  <c r="S377" i="9"/>
  <c r="S362" i="27" s="1"/>
  <c r="Q378" i="9"/>
  <c r="Q363" i="27" s="1"/>
  <c r="R378" i="9"/>
  <c r="R363" i="27" s="1"/>
  <c r="S378" i="9"/>
  <c r="S363" i="27" s="1"/>
  <c r="Q379" i="9"/>
  <c r="Q364" i="27" s="1"/>
  <c r="R379" i="9"/>
  <c r="R364" i="27" s="1"/>
  <c r="S379" i="9"/>
  <c r="S364" i="27" s="1"/>
  <c r="Q380" i="9"/>
  <c r="Q365" i="27" s="1"/>
  <c r="R380" i="9"/>
  <c r="R365" i="27" s="1"/>
  <c r="S380" i="9"/>
  <c r="S365" i="27" s="1"/>
  <c r="Q381" i="9"/>
  <c r="Q366" i="27" s="1"/>
  <c r="R381" i="9"/>
  <c r="R366" i="27" s="1"/>
  <c r="S381" i="9"/>
  <c r="S366" i="27" s="1"/>
  <c r="Q382" i="9"/>
  <c r="Q367" i="27" s="1"/>
  <c r="R382" i="9"/>
  <c r="R367" i="27" s="1"/>
  <c r="S382" i="9"/>
  <c r="S367" i="27" s="1"/>
  <c r="Q383" i="9"/>
  <c r="Q368" i="27" s="1"/>
  <c r="R383" i="9"/>
  <c r="R368" i="27" s="1"/>
  <c r="S383" i="9"/>
  <c r="S368" i="27" s="1"/>
  <c r="Q384" i="9"/>
  <c r="Q369" i="27" s="1"/>
  <c r="R384" i="9"/>
  <c r="R369" i="27" s="1"/>
  <c r="S384" i="9"/>
  <c r="S369" i="27" s="1"/>
  <c r="Q385" i="9"/>
  <c r="Q370" i="27" s="1"/>
  <c r="R385" i="9"/>
  <c r="R370" i="27" s="1"/>
  <c r="S385" i="9"/>
  <c r="S370" i="27" s="1"/>
  <c r="Q386" i="9"/>
  <c r="Q371" i="27" s="1"/>
  <c r="R386" i="9"/>
  <c r="R371" i="27" s="1"/>
  <c r="S386" i="9"/>
  <c r="S371" i="27" s="1"/>
  <c r="Q387" i="9"/>
  <c r="Q372" i="27" s="1"/>
  <c r="R387" i="9"/>
  <c r="R372" i="27" s="1"/>
  <c r="S387" i="9"/>
  <c r="S372" i="27" s="1"/>
  <c r="Q388" i="9"/>
  <c r="Q373" i="27" s="1"/>
  <c r="R388" i="9"/>
  <c r="R373" i="27" s="1"/>
  <c r="S388" i="9"/>
  <c r="S373" i="27" s="1"/>
  <c r="Q389" i="9"/>
  <c r="Q374" i="27" s="1"/>
  <c r="R389" i="9"/>
  <c r="R374" i="27" s="1"/>
  <c r="S389" i="9"/>
  <c r="S374" i="27" s="1"/>
  <c r="Q390" i="9"/>
  <c r="Q375" i="27" s="1"/>
  <c r="R390" i="9"/>
  <c r="R375" i="27" s="1"/>
  <c r="S390" i="9"/>
  <c r="S375" i="27" s="1"/>
  <c r="Q391" i="9"/>
  <c r="Q376" i="27" s="1"/>
  <c r="R391" i="9"/>
  <c r="R376" i="27" s="1"/>
  <c r="S391" i="9"/>
  <c r="S376" i="27" s="1"/>
  <c r="Q392" i="9"/>
  <c r="Q377" i="27" s="1"/>
  <c r="R392" i="9"/>
  <c r="R377" i="27" s="1"/>
  <c r="S392" i="9"/>
  <c r="S377" i="27" s="1"/>
  <c r="Q393" i="9"/>
  <c r="Q378" i="27" s="1"/>
  <c r="R393" i="9"/>
  <c r="R378" i="27" s="1"/>
  <c r="S393" i="9"/>
  <c r="S378" i="27" s="1"/>
  <c r="Q394" i="9"/>
  <c r="Q379" i="27" s="1"/>
  <c r="R394" i="9"/>
  <c r="R379" i="27" s="1"/>
  <c r="S394" i="9"/>
  <c r="S379" i="27" s="1"/>
  <c r="Q395" i="9"/>
  <c r="Q380" i="27" s="1"/>
  <c r="R395" i="9"/>
  <c r="R380" i="27" s="1"/>
  <c r="S395" i="9"/>
  <c r="S380" i="27" s="1"/>
  <c r="Q396" i="9"/>
  <c r="Q381" i="27" s="1"/>
  <c r="R396" i="9"/>
  <c r="R381" i="27" s="1"/>
  <c r="S396" i="9"/>
  <c r="S381" i="27" s="1"/>
  <c r="Q397" i="9"/>
  <c r="Q382" i="27" s="1"/>
  <c r="R397" i="9"/>
  <c r="R382" i="27" s="1"/>
  <c r="S397" i="9"/>
  <c r="S382" i="27" s="1"/>
  <c r="Q398" i="9"/>
  <c r="Q383" i="27" s="1"/>
  <c r="R398" i="9"/>
  <c r="R383" i="27" s="1"/>
  <c r="S398" i="9"/>
  <c r="S383" i="27" s="1"/>
  <c r="Q399" i="9"/>
  <c r="Q384" i="27" s="1"/>
  <c r="R399" i="9"/>
  <c r="R384" i="27" s="1"/>
  <c r="S399" i="9"/>
  <c r="S384" i="27" s="1"/>
  <c r="Q400" i="9"/>
  <c r="Q385" i="27" s="1"/>
  <c r="R400" i="9"/>
  <c r="R385" i="27" s="1"/>
  <c r="S400" i="9"/>
  <c r="S385" i="27" s="1"/>
  <c r="Q401" i="9"/>
  <c r="Q386" i="27" s="1"/>
  <c r="R401" i="9"/>
  <c r="R386" i="27" s="1"/>
  <c r="S401" i="9"/>
  <c r="S386" i="27" s="1"/>
  <c r="Q402" i="9"/>
  <c r="Q387" i="27" s="1"/>
  <c r="R402" i="9"/>
  <c r="R387" i="27" s="1"/>
  <c r="S402" i="9"/>
  <c r="S387" i="27" s="1"/>
  <c r="Q403" i="9"/>
  <c r="Q388" i="27" s="1"/>
  <c r="R403" i="9"/>
  <c r="R388" i="27" s="1"/>
  <c r="S403" i="9"/>
  <c r="S388" i="27" s="1"/>
  <c r="Q404" i="9"/>
  <c r="Q389" i="27" s="1"/>
  <c r="R404" i="9"/>
  <c r="R389" i="27" s="1"/>
  <c r="S404" i="9"/>
  <c r="S389" i="27" s="1"/>
  <c r="Q405" i="9"/>
  <c r="Q390" i="27" s="1"/>
  <c r="R405" i="9"/>
  <c r="R390" i="27" s="1"/>
  <c r="S405" i="9"/>
  <c r="S390" i="27" s="1"/>
  <c r="Q406" i="9"/>
  <c r="Q391" i="27" s="1"/>
  <c r="R406" i="9"/>
  <c r="R391" i="27" s="1"/>
  <c r="S406" i="9"/>
  <c r="S391" i="27" s="1"/>
  <c r="Q407" i="9"/>
  <c r="Q392" i="27" s="1"/>
  <c r="R407" i="9"/>
  <c r="R392" i="27" s="1"/>
  <c r="S407" i="9"/>
  <c r="S392" i="27" s="1"/>
  <c r="Q408" i="9"/>
  <c r="Q393" i="27" s="1"/>
  <c r="R408" i="9"/>
  <c r="R393" i="27" s="1"/>
  <c r="S408" i="9"/>
  <c r="S393" i="27" s="1"/>
  <c r="Q409" i="9"/>
  <c r="Q394" i="27" s="1"/>
  <c r="R409" i="9"/>
  <c r="R394" i="27" s="1"/>
  <c r="S409" i="9"/>
  <c r="S394" i="27" s="1"/>
  <c r="Q410" i="9"/>
  <c r="Q395" i="27" s="1"/>
  <c r="R410" i="9"/>
  <c r="R395" i="27" s="1"/>
  <c r="S410" i="9"/>
  <c r="S395" i="27" s="1"/>
  <c r="Q411" i="9"/>
  <c r="Q396" i="27" s="1"/>
  <c r="R411" i="9"/>
  <c r="R396" i="27" s="1"/>
  <c r="S411" i="9"/>
  <c r="S396" i="27" s="1"/>
  <c r="Q412" i="9"/>
  <c r="Q397" i="27" s="1"/>
  <c r="R412" i="9"/>
  <c r="R397" i="27" s="1"/>
  <c r="S412" i="9"/>
  <c r="S397" i="27" s="1"/>
  <c r="Q413" i="9"/>
  <c r="Q398" i="27" s="1"/>
  <c r="R413" i="9"/>
  <c r="R398" i="27" s="1"/>
  <c r="S413" i="9"/>
  <c r="S398" i="27" s="1"/>
  <c r="Q414" i="9"/>
  <c r="Q399" i="27" s="1"/>
  <c r="R414" i="9"/>
  <c r="R399" i="27" s="1"/>
  <c r="S414" i="9"/>
  <c r="S399" i="27" s="1"/>
  <c r="Q415" i="9"/>
  <c r="Q400" i="27" s="1"/>
  <c r="R415" i="9"/>
  <c r="R400" i="27" s="1"/>
  <c r="S415" i="9"/>
  <c r="S400" i="27" s="1"/>
  <c r="Q416" i="9"/>
  <c r="Q401" i="27" s="1"/>
  <c r="R416" i="9"/>
  <c r="R401" i="27" s="1"/>
  <c r="S416" i="9"/>
  <c r="S401" i="27" s="1"/>
  <c r="Q417" i="9"/>
  <c r="Q402" i="27" s="1"/>
  <c r="R417" i="9"/>
  <c r="R402" i="27" s="1"/>
  <c r="S417" i="9"/>
  <c r="S402" i="27" s="1"/>
  <c r="Q418" i="9"/>
  <c r="Q403" i="27" s="1"/>
  <c r="R418" i="9"/>
  <c r="R403" i="27" s="1"/>
  <c r="S418" i="9"/>
  <c r="S403" i="27" s="1"/>
  <c r="Q419" i="9"/>
  <c r="Q404" i="27" s="1"/>
  <c r="R419" i="9"/>
  <c r="R404" i="27" s="1"/>
  <c r="S419" i="9"/>
  <c r="S404" i="27" s="1"/>
  <c r="Q420" i="9"/>
  <c r="Q405" i="27" s="1"/>
  <c r="R420" i="9"/>
  <c r="R405" i="27" s="1"/>
  <c r="S420" i="9"/>
  <c r="S405" i="27" s="1"/>
  <c r="Q421" i="9"/>
  <c r="Q406" i="27" s="1"/>
  <c r="R421" i="9"/>
  <c r="R406" i="27" s="1"/>
  <c r="S421" i="9"/>
  <c r="S406" i="27" s="1"/>
  <c r="Q422" i="9"/>
  <c r="Q407" i="27" s="1"/>
  <c r="R422" i="9"/>
  <c r="R407" i="27" s="1"/>
  <c r="S422" i="9"/>
  <c r="S407" i="27" s="1"/>
  <c r="Q423" i="9"/>
  <c r="Q408" i="27" s="1"/>
  <c r="R423" i="9"/>
  <c r="R408" i="27" s="1"/>
  <c r="S423" i="9"/>
  <c r="S408" i="27" s="1"/>
  <c r="Q424" i="9"/>
  <c r="Q409" i="27" s="1"/>
  <c r="R424" i="9"/>
  <c r="R409" i="27" s="1"/>
  <c r="S424" i="9"/>
  <c r="S409" i="27" s="1"/>
  <c r="Q425" i="9"/>
  <c r="Q410" i="27" s="1"/>
  <c r="R425" i="9"/>
  <c r="R410" i="27" s="1"/>
  <c r="S425" i="9"/>
  <c r="S410" i="27" s="1"/>
  <c r="Q426" i="9"/>
  <c r="Q411" i="27" s="1"/>
  <c r="R426" i="9"/>
  <c r="R411" i="27" s="1"/>
  <c r="S426" i="9"/>
  <c r="S411" i="27" s="1"/>
  <c r="Q427" i="9"/>
  <c r="Q412" i="27" s="1"/>
  <c r="R427" i="9"/>
  <c r="R412" i="27" s="1"/>
  <c r="S427" i="9"/>
  <c r="S412" i="27" s="1"/>
  <c r="Q428" i="9"/>
  <c r="Q413" i="27" s="1"/>
  <c r="R428" i="9"/>
  <c r="R413" i="27" s="1"/>
  <c r="S428" i="9"/>
  <c r="S413" i="27" s="1"/>
  <c r="Q429" i="9"/>
  <c r="Q414" i="27" s="1"/>
  <c r="R429" i="9"/>
  <c r="R414" i="27" s="1"/>
  <c r="S429" i="9"/>
  <c r="S414" i="27" s="1"/>
  <c r="Q430" i="9"/>
  <c r="Q415" i="27" s="1"/>
  <c r="R430" i="9"/>
  <c r="R415" i="27" s="1"/>
  <c r="S430" i="9"/>
  <c r="S415" i="27" s="1"/>
  <c r="Q431" i="9"/>
  <c r="Q416" i="27" s="1"/>
  <c r="R431" i="9"/>
  <c r="R416" i="27" s="1"/>
  <c r="S431" i="9"/>
  <c r="S416" i="27" s="1"/>
  <c r="Q432" i="9"/>
  <c r="Q417" i="27" s="1"/>
  <c r="R432" i="9"/>
  <c r="R417" i="27" s="1"/>
  <c r="S432" i="9"/>
  <c r="S417" i="27" s="1"/>
  <c r="Q433" i="9"/>
  <c r="Q418" i="27" s="1"/>
  <c r="R433" i="9"/>
  <c r="R418" i="27" s="1"/>
  <c r="S433" i="9"/>
  <c r="S418" i="27" s="1"/>
  <c r="Q434" i="9"/>
  <c r="Q419" i="27" s="1"/>
  <c r="R434" i="9"/>
  <c r="R419" i="27" s="1"/>
  <c r="S434" i="9"/>
  <c r="S419" i="27" s="1"/>
  <c r="Q435" i="9"/>
  <c r="Q420" i="27" s="1"/>
  <c r="R435" i="9"/>
  <c r="R420" i="27" s="1"/>
  <c r="S435" i="9"/>
  <c r="S420" i="27" s="1"/>
  <c r="Q436" i="9"/>
  <c r="Q421" i="27" s="1"/>
  <c r="R436" i="9"/>
  <c r="R421" i="27" s="1"/>
  <c r="S436" i="9"/>
  <c r="S421" i="27" s="1"/>
  <c r="Q437" i="9"/>
  <c r="Q422" i="27" s="1"/>
  <c r="R437" i="9"/>
  <c r="R422" i="27" s="1"/>
  <c r="S437" i="9"/>
  <c r="S422" i="27" s="1"/>
  <c r="Q438" i="9"/>
  <c r="Q423" i="27" s="1"/>
  <c r="R438" i="9"/>
  <c r="R423" i="27" s="1"/>
  <c r="S438" i="9"/>
  <c r="S423" i="27" s="1"/>
  <c r="Q439" i="9"/>
  <c r="Q424" i="27" s="1"/>
  <c r="R439" i="9"/>
  <c r="R424" i="27" s="1"/>
  <c r="S439" i="9"/>
  <c r="S424" i="27" s="1"/>
  <c r="Q440" i="9"/>
  <c r="Q425" i="27" s="1"/>
  <c r="R440" i="9"/>
  <c r="R425" i="27" s="1"/>
  <c r="S440" i="9"/>
  <c r="S425" i="27" s="1"/>
  <c r="Q441" i="9"/>
  <c r="Q426" i="27" s="1"/>
  <c r="R441" i="9"/>
  <c r="R426" i="27" s="1"/>
  <c r="S441" i="9"/>
  <c r="S426" i="27" s="1"/>
  <c r="Q442" i="9"/>
  <c r="Q427" i="27" s="1"/>
  <c r="R442" i="9"/>
  <c r="R427" i="27" s="1"/>
  <c r="S442" i="9"/>
  <c r="S427" i="27" s="1"/>
  <c r="Q443" i="9"/>
  <c r="Q428" i="27" s="1"/>
  <c r="R443" i="9"/>
  <c r="R428" i="27" s="1"/>
  <c r="S443" i="9"/>
  <c r="S428" i="27" s="1"/>
  <c r="Q444" i="9"/>
  <c r="Q429" i="27" s="1"/>
  <c r="R444" i="9"/>
  <c r="R429" i="27" s="1"/>
  <c r="S444" i="9"/>
  <c r="S429" i="27" s="1"/>
  <c r="Q445" i="9"/>
  <c r="Q430" i="27" s="1"/>
  <c r="R445" i="9"/>
  <c r="R430" i="27" s="1"/>
  <c r="S445" i="9"/>
  <c r="S430" i="27" s="1"/>
  <c r="Q446" i="9"/>
  <c r="Q431" i="27" s="1"/>
  <c r="R446" i="9"/>
  <c r="R431" i="27" s="1"/>
  <c r="S446" i="9"/>
  <c r="S431" i="27" s="1"/>
  <c r="Q447" i="9"/>
  <c r="Q432" i="27" s="1"/>
  <c r="R447" i="9"/>
  <c r="R432" i="27" s="1"/>
  <c r="S447" i="9"/>
  <c r="S432" i="27" s="1"/>
  <c r="R348" i="9"/>
  <c r="R333" i="27" s="1"/>
  <c r="S348" i="9"/>
  <c r="S333" i="27" s="1"/>
  <c r="P447" i="9"/>
  <c r="P432" i="27" s="1"/>
  <c r="O447" i="9"/>
  <c r="O432" i="27" s="1"/>
  <c r="P446" i="9"/>
  <c r="P431" i="27" s="1"/>
  <c r="O446" i="9"/>
  <c r="O431" i="27" s="1"/>
  <c r="P445" i="9"/>
  <c r="P430" i="27" s="1"/>
  <c r="O445" i="9"/>
  <c r="O430" i="27" s="1"/>
  <c r="P444" i="9"/>
  <c r="P429" i="27" s="1"/>
  <c r="O444" i="9"/>
  <c r="O429" i="27" s="1"/>
  <c r="P443" i="9"/>
  <c r="P428" i="27" s="1"/>
  <c r="O443" i="9"/>
  <c r="O428" i="27" s="1"/>
  <c r="P442" i="9"/>
  <c r="P427" i="27" s="1"/>
  <c r="O442" i="9"/>
  <c r="O427" i="27" s="1"/>
  <c r="P441" i="9"/>
  <c r="P426" i="27" s="1"/>
  <c r="O441" i="9"/>
  <c r="O426" i="27" s="1"/>
  <c r="P440" i="9"/>
  <c r="P425" i="27" s="1"/>
  <c r="O440" i="9"/>
  <c r="O425" i="27" s="1"/>
  <c r="P439" i="9"/>
  <c r="P424" i="27" s="1"/>
  <c r="O439" i="9"/>
  <c r="O424" i="27" s="1"/>
  <c r="P438" i="9"/>
  <c r="P423" i="27" s="1"/>
  <c r="O438" i="9"/>
  <c r="O423" i="27" s="1"/>
  <c r="P437" i="9"/>
  <c r="P422" i="27" s="1"/>
  <c r="O437" i="9"/>
  <c r="O422" i="27" s="1"/>
  <c r="P436" i="9"/>
  <c r="P421" i="27" s="1"/>
  <c r="O436" i="9"/>
  <c r="O421" i="27" s="1"/>
  <c r="P435" i="9"/>
  <c r="P420" i="27" s="1"/>
  <c r="O435" i="9"/>
  <c r="O420" i="27" s="1"/>
  <c r="P434" i="9"/>
  <c r="P419" i="27" s="1"/>
  <c r="O434" i="9"/>
  <c r="O419" i="27" s="1"/>
  <c r="P433" i="9"/>
  <c r="P418" i="27" s="1"/>
  <c r="O433" i="9"/>
  <c r="O418" i="27" s="1"/>
  <c r="P432" i="9"/>
  <c r="P417" i="27" s="1"/>
  <c r="O432" i="9"/>
  <c r="O417" i="27" s="1"/>
  <c r="P431" i="9"/>
  <c r="P416" i="27" s="1"/>
  <c r="O431" i="9"/>
  <c r="O416" i="27" s="1"/>
  <c r="P430" i="9"/>
  <c r="P415" i="27" s="1"/>
  <c r="O430" i="9"/>
  <c r="O415" i="27" s="1"/>
  <c r="P429" i="9"/>
  <c r="P414" i="27" s="1"/>
  <c r="O429" i="9"/>
  <c r="O414" i="27" s="1"/>
  <c r="P428" i="9"/>
  <c r="P413" i="27" s="1"/>
  <c r="O428" i="9"/>
  <c r="O413" i="27" s="1"/>
  <c r="P427" i="9"/>
  <c r="P412" i="27" s="1"/>
  <c r="O427" i="9"/>
  <c r="O412" i="27" s="1"/>
  <c r="P426" i="9"/>
  <c r="P411" i="27" s="1"/>
  <c r="O426" i="9"/>
  <c r="O411" i="27" s="1"/>
  <c r="P425" i="9"/>
  <c r="P410" i="27" s="1"/>
  <c r="O425" i="9"/>
  <c r="O410" i="27" s="1"/>
  <c r="P424" i="9"/>
  <c r="P409" i="27" s="1"/>
  <c r="O424" i="9"/>
  <c r="O409" i="27" s="1"/>
  <c r="P423" i="9"/>
  <c r="P408" i="27" s="1"/>
  <c r="O423" i="9"/>
  <c r="O408" i="27" s="1"/>
  <c r="P422" i="9"/>
  <c r="P407" i="27" s="1"/>
  <c r="O422" i="9"/>
  <c r="O407" i="27" s="1"/>
  <c r="P421" i="9"/>
  <c r="P406" i="27" s="1"/>
  <c r="O421" i="9"/>
  <c r="O406" i="27" s="1"/>
  <c r="P420" i="9"/>
  <c r="P405" i="27" s="1"/>
  <c r="O420" i="9"/>
  <c r="O405" i="27" s="1"/>
  <c r="P419" i="9"/>
  <c r="P404" i="27" s="1"/>
  <c r="O419" i="9"/>
  <c r="O404" i="27" s="1"/>
  <c r="P418" i="9"/>
  <c r="P403" i="27" s="1"/>
  <c r="O418" i="9"/>
  <c r="O403" i="27" s="1"/>
  <c r="P417" i="9"/>
  <c r="P402" i="27" s="1"/>
  <c r="O417" i="9"/>
  <c r="O402" i="27" s="1"/>
  <c r="P416" i="9"/>
  <c r="P401" i="27" s="1"/>
  <c r="O416" i="9"/>
  <c r="O401" i="27" s="1"/>
  <c r="P415" i="9"/>
  <c r="P400" i="27" s="1"/>
  <c r="O415" i="9"/>
  <c r="O400" i="27" s="1"/>
  <c r="P414" i="9"/>
  <c r="P399" i="27" s="1"/>
  <c r="O414" i="9"/>
  <c r="O399" i="27" s="1"/>
  <c r="P413" i="9"/>
  <c r="P398" i="27" s="1"/>
  <c r="O413" i="9"/>
  <c r="O398" i="27" s="1"/>
  <c r="P412" i="9"/>
  <c r="P397" i="27" s="1"/>
  <c r="O412" i="9"/>
  <c r="O397" i="27" s="1"/>
  <c r="P411" i="9"/>
  <c r="P396" i="27" s="1"/>
  <c r="O411" i="9"/>
  <c r="O396" i="27" s="1"/>
  <c r="P410" i="9"/>
  <c r="P395" i="27" s="1"/>
  <c r="O410" i="9"/>
  <c r="O395" i="27" s="1"/>
  <c r="P409" i="9"/>
  <c r="P394" i="27" s="1"/>
  <c r="O409" i="9"/>
  <c r="O394" i="27" s="1"/>
  <c r="P408" i="9"/>
  <c r="P393" i="27" s="1"/>
  <c r="O408" i="9"/>
  <c r="O393" i="27" s="1"/>
  <c r="P407" i="9"/>
  <c r="P392" i="27" s="1"/>
  <c r="O407" i="9"/>
  <c r="O392" i="27" s="1"/>
  <c r="P406" i="9"/>
  <c r="P391" i="27" s="1"/>
  <c r="O406" i="9"/>
  <c r="O391" i="27" s="1"/>
  <c r="P405" i="9"/>
  <c r="P390" i="27" s="1"/>
  <c r="O405" i="9"/>
  <c r="O390" i="27" s="1"/>
  <c r="P404" i="9"/>
  <c r="P389" i="27" s="1"/>
  <c r="O404" i="9"/>
  <c r="O389" i="27" s="1"/>
  <c r="P403" i="9"/>
  <c r="P388" i="27" s="1"/>
  <c r="O403" i="9"/>
  <c r="O388" i="27" s="1"/>
  <c r="P402" i="9"/>
  <c r="P387" i="27" s="1"/>
  <c r="O402" i="9"/>
  <c r="O387" i="27" s="1"/>
  <c r="P401" i="9"/>
  <c r="P386" i="27" s="1"/>
  <c r="O401" i="9"/>
  <c r="O386" i="27" s="1"/>
  <c r="P400" i="9"/>
  <c r="P385" i="27" s="1"/>
  <c r="O400" i="9"/>
  <c r="O385" i="27" s="1"/>
  <c r="P399" i="9"/>
  <c r="P384" i="27" s="1"/>
  <c r="O399" i="9"/>
  <c r="O384" i="27" s="1"/>
  <c r="P398" i="9"/>
  <c r="P383" i="27" s="1"/>
  <c r="O398" i="9"/>
  <c r="O383" i="27" s="1"/>
  <c r="P397" i="9"/>
  <c r="P382" i="27" s="1"/>
  <c r="O397" i="9"/>
  <c r="O382" i="27" s="1"/>
  <c r="P396" i="9"/>
  <c r="P381" i="27" s="1"/>
  <c r="O396" i="9"/>
  <c r="O381" i="27" s="1"/>
  <c r="P395" i="9"/>
  <c r="P380" i="27" s="1"/>
  <c r="O395" i="9"/>
  <c r="O380" i="27" s="1"/>
  <c r="P394" i="9"/>
  <c r="P379" i="27" s="1"/>
  <c r="O394" i="9"/>
  <c r="O379" i="27" s="1"/>
  <c r="P393" i="9"/>
  <c r="P378" i="27" s="1"/>
  <c r="O393" i="9"/>
  <c r="O378" i="27" s="1"/>
  <c r="P392" i="9"/>
  <c r="P377" i="27" s="1"/>
  <c r="O392" i="9"/>
  <c r="O377" i="27" s="1"/>
  <c r="P391" i="9"/>
  <c r="P376" i="27" s="1"/>
  <c r="O391" i="9"/>
  <c r="O376" i="27" s="1"/>
  <c r="P390" i="9"/>
  <c r="P375" i="27" s="1"/>
  <c r="O390" i="9"/>
  <c r="O375" i="27" s="1"/>
  <c r="P389" i="9"/>
  <c r="P374" i="27" s="1"/>
  <c r="O389" i="9"/>
  <c r="O374" i="27" s="1"/>
  <c r="P388" i="9"/>
  <c r="P373" i="27" s="1"/>
  <c r="O388" i="9"/>
  <c r="O373" i="27" s="1"/>
  <c r="P387" i="9"/>
  <c r="P372" i="27" s="1"/>
  <c r="O387" i="9"/>
  <c r="O372" i="27" s="1"/>
  <c r="P386" i="9"/>
  <c r="P371" i="27" s="1"/>
  <c r="O386" i="9"/>
  <c r="O371" i="27" s="1"/>
  <c r="P385" i="9"/>
  <c r="P370" i="27" s="1"/>
  <c r="O385" i="9"/>
  <c r="O370" i="27" s="1"/>
  <c r="P384" i="9"/>
  <c r="P369" i="27" s="1"/>
  <c r="O384" i="9"/>
  <c r="O369" i="27" s="1"/>
  <c r="P383" i="9"/>
  <c r="P368" i="27" s="1"/>
  <c r="O383" i="9"/>
  <c r="O368" i="27" s="1"/>
  <c r="P382" i="9"/>
  <c r="P367" i="27" s="1"/>
  <c r="O382" i="9"/>
  <c r="O367" i="27" s="1"/>
  <c r="P381" i="9"/>
  <c r="P366" i="27" s="1"/>
  <c r="O381" i="9"/>
  <c r="O366" i="27" s="1"/>
  <c r="P380" i="9"/>
  <c r="P365" i="27" s="1"/>
  <c r="O380" i="9"/>
  <c r="O365" i="27" s="1"/>
  <c r="P379" i="9"/>
  <c r="P364" i="27" s="1"/>
  <c r="O379" i="9"/>
  <c r="O364" i="27" s="1"/>
  <c r="P378" i="9"/>
  <c r="P363" i="27" s="1"/>
  <c r="O378" i="9"/>
  <c r="O363" i="27" s="1"/>
  <c r="P377" i="9"/>
  <c r="P362" i="27" s="1"/>
  <c r="O377" i="9"/>
  <c r="O362" i="27" s="1"/>
  <c r="P376" i="9"/>
  <c r="P361" i="27" s="1"/>
  <c r="O376" i="9"/>
  <c r="O361" i="27" s="1"/>
  <c r="P375" i="9"/>
  <c r="P360" i="27" s="1"/>
  <c r="O375" i="9"/>
  <c r="O360" i="27" s="1"/>
  <c r="P374" i="9"/>
  <c r="P359" i="27" s="1"/>
  <c r="O374" i="9"/>
  <c r="O359" i="27" s="1"/>
  <c r="P373" i="9"/>
  <c r="P358" i="27" s="1"/>
  <c r="O373" i="9"/>
  <c r="O358" i="27" s="1"/>
  <c r="P372" i="9"/>
  <c r="P357" i="27" s="1"/>
  <c r="O372" i="9"/>
  <c r="O357" i="27" s="1"/>
  <c r="P371" i="9"/>
  <c r="P356" i="27" s="1"/>
  <c r="O371" i="9"/>
  <c r="O356" i="27" s="1"/>
  <c r="P370" i="9"/>
  <c r="P355" i="27" s="1"/>
  <c r="O370" i="9"/>
  <c r="O355" i="27" s="1"/>
  <c r="P369" i="9"/>
  <c r="P354" i="27" s="1"/>
  <c r="O369" i="9"/>
  <c r="O354" i="27" s="1"/>
  <c r="P368" i="9"/>
  <c r="P353" i="27" s="1"/>
  <c r="O368" i="9"/>
  <c r="O353" i="27" s="1"/>
  <c r="P367" i="9"/>
  <c r="P352" i="27" s="1"/>
  <c r="O367" i="9"/>
  <c r="O352" i="27" s="1"/>
  <c r="P366" i="9"/>
  <c r="P351" i="27" s="1"/>
  <c r="O366" i="9"/>
  <c r="O351" i="27" s="1"/>
  <c r="P365" i="9"/>
  <c r="P350" i="27" s="1"/>
  <c r="O365" i="9"/>
  <c r="O350" i="27" s="1"/>
  <c r="P364" i="9"/>
  <c r="P349" i="27" s="1"/>
  <c r="O364" i="9"/>
  <c r="O349" i="27" s="1"/>
  <c r="P363" i="9"/>
  <c r="P348" i="27" s="1"/>
  <c r="O363" i="9"/>
  <c r="O348" i="27" s="1"/>
  <c r="P362" i="9"/>
  <c r="P347" i="27" s="1"/>
  <c r="O362" i="9"/>
  <c r="O347" i="27" s="1"/>
  <c r="P361" i="9"/>
  <c r="P346" i="27" s="1"/>
  <c r="O361" i="9"/>
  <c r="O346" i="27" s="1"/>
  <c r="P360" i="9"/>
  <c r="P345" i="27" s="1"/>
  <c r="O360" i="9"/>
  <c r="O345" i="27" s="1"/>
  <c r="P359" i="9"/>
  <c r="P344" i="27" s="1"/>
  <c r="O359" i="9"/>
  <c r="O344" i="27" s="1"/>
  <c r="P358" i="9"/>
  <c r="P343" i="27" s="1"/>
  <c r="O358" i="9"/>
  <c r="O343" i="27" s="1"/>
  <c r="P357" i="9"/>
  <c r="P342" i="27" s="1"/>
  <c r="O357" i="9"/>
  <c r="O342" i="27" s="1"/>
  <c r="P356" i="9"/>
  <c r="P341" i="27" s="1"/>
  <c r="O356" i="9"/>
  <c r="O341" i="27" s="1"/>
  <c r="P355" i="9"/>
  <c r="P340" i="27" s="1"/>
  <c r="O355" i="9"/>
  <c r="O340" i="27" s="1"/>
  <c r="P354" i="9"/>
  <c r="P339" i="27" s="1"/>
  <c r="O354" i="9"/>
  <c r="O339" i="27" s="1"/>
  <c r="P353" i="9"/>
  <c r="P338" i="27" s="1"/>
  <c r="O353" i="9"/>
  <c r="O338" i="27" s="1"/>
  <c r="P352" i="9"/>
  <c r="P337" i="27" s="1"/>
  <c r="O352" i="9"/>
  <c r="O337" i="27" s="1"/>
  <c r="P351" i="9"/>
  <c r="P336" i="27" s="1"/>
  <c r="O351" i="9"/>
  <c r="O336" i="27" s="1"/>
  <c r="P350" i="9"/>
  <c r="P335" i="27" s="1"/>
  <c r="O350" i="9"/>
  <c r="O335" i="27" s="1"/>
  <c r="P349" i="9"/>
  <c r="P334" i="27" s="1"/>
  <c r="O349" i="9"/>
  <c r="O334" i="27" s="1"/>
  <c r="Q348" i="9"/>
  <c r="Q333" i="27" s="1"/>
  <c r="P348" i="9"/>
  <c r="P333" i="27" s="1"/>
  <c r="O348" i="9"/>
  <c r="O333" i="27" s="1"/>
  <c r="K349" i="9"/>
  <c r="K334" i="27" s="1"/>
  <c r="L349" i="9"/>
  <c r="L334" i="27" s="1"/>
  <c r="M349" i="9"/>
  <c r="M334" i="27" s="1"/>
  <c r="K350" i="9"/>
  <c r="K335" i="27" s="1"/>
  <c r="L350" i="9"/>
  <c r="L335" i="27" s="1"/>
  <c r="M350" i="9"/>
  <c r="M335" i="27" s="1"/>
  <c r="K351" i="9"/>
  <c r="K336" i="27" s="1"/>
  <c r="L351" i="9"/>
  <c r="L336" i="27" s="1"/>
  <c r="M351" i="9"/>
  <c r="M336" i="27" s="1"/>
  <c r="K352" i="9"/>
  <c r="K337" i="27" s="1"/>
  <c r="L352" i="9"/>
  <c r="L337" i="27" s="1"/>
  <c r="M352" i="9"/>
  <c r="M337" i="27" s="1"/>
  <c r="K353" i="9"/>
  <c r="K338" i="27" s="1"/>
  <c r="L353" i="9"/>
  <c r="L338" i="27" s="1"/>
  <c r="M353" i="9"/>
  <c r="M338" i="27" s="1"/>
  <c r="K354" i="9"/>
  <c r="K339" i="27" s="1"/>
  <c r="L354" i="9"/>
  <c r="L339" i="27" s="1"/>
  <c r="M354" i="9"/>
  <c r="M339" i="27" s="1"/>
  <c r="K355" i="9"/>
  <c r="K340" i="27" s="1"/>
  <c r="L355" i="9"/>
  <c r="L340" i="27" s="1"/>
  <c r="M355" i="9"/>
  <c r="M340" i="27" s="1"/>
  <c r="K356" i="9"/>
  <c r="K341" i="27" s="1"/>
  <c r="L356" i="9"/>
  <c r="L341" i="27" s="1"/>
  <c r="M356" i="9"/>
  <c r="M341" i="27" s="1"/>
  <c r="K357" i="9"/>
  <c r="K342" i="27" s="1"/>
  <c r="L357" i="9"/>
  <c r="L342" i="27" s="1"/>
  <c r="M357" i="9"/>
  <c r="M342" i="27" s="1"/>
  <c r="K358" i="9"/>
  <c r="K343" i="27" s="1"/>
  <c r="L358" i="9"/>
  <c r="L343" i="27" s="1"/>
  <c r="M358" i="9"/>
  <c r="M343" i="27" s="1"/>
  <c r="K359" i="9"/>
  <c r="K344" i="27" s="1"/>
  <c r="L359" i="9"/>
  <c r="L344" i="27" s="1"/>
  <c r="M359" i="9"/>
  <c r="M344" i="27" s="1"/>
  <c r="K360" i="9"/>
  <c r="K345" i="27" s="1"/>
  <c r="L360" i="9"/>
  <c r="L345" i="27" s="1"/>
  <c r="M360" i="9"/>
  <c r="M345" i="27" s="1"/>
  <c r="K361" i="9"/>
  <c r="K346" i="27" s="1"/>
  <c r="L361" i="9"/>
  <c r="L346" i="27" s="1"/>
  <c r="M361" i="9"/>
  <c r="M346" i="27" s="1"/>
  <c r="K362" i="9"/>
  <c r="K347" i="27" s="1"/>
  <c r="L362" i="9"/>
  <c r="L347" i="27" s="1"/>
  <c r="M362" i="9"/>
  <c r="M347" i="27" s="1"/>
  <c r="K363" i="9"/>
  <c r="K348" i="27" s="1"/>
  <c r="L363" i="9"/>
  <c r="L348" i="27" s="1"/>
  <c r="M363" i="9"/>
  <c r="M348" i="27" s="1"/>
  <c r="K364" i="9"/>
  <c r="K349" i="27" s="1"/>
  <c r="L364" i="9"/>
  <c r="L349" i="27" s="1"/>
  <c r="M364" i="9"/>
  <c r="M349" i="27" s="1"/>
  <c r="K365" i="9"/>
  <c r="K350" i="27" s="1"/>
  <c r="L365" i="9"/>
  <c r="L350" i="27" s="1"/>
  <c r="M365" i="9"/>
  <c r="M350" i="27" s="1"/>
  <c r="K366" i="9"/>
  <c r="K351" i="27" s="1"/>
  <c r="L366" i="9"/>
  <c r="L351" i="27" s="1"/>
  <c r="M366" i="9"/>
  <c r="M351" i="27" s="1"/>
  <c r="K367" i="9"/>
  <c r="K352" i="27" s="1"/>
  <c r="L367" i="9"/>
  <c r="L352" i="27" s="1"/>
  <c r="M367" i="9"/>
  <c r="M352" i="27" s="1"/>
  <c r="K368" i="9"/>
  <c r="K353" i="27" s="1"/>
  <c r="L368" i="9"/>
  <c r="L353" i="27" s="1"/>
  <c r="M368" i="9"/>
  <c r="M353" i="27" s="1"/>
  <c r="K369" i="9"/>
  <c r="K354" i="27" s="1"/>
  <c r="L369" i="9"/>
  <c r="L354" i="27" s="1"/>
  <c r="M369" i="9"/>
  <c r="M354" i="27" s="1"/>
  <c r="K370" i="9"/>
  <c r="K355" i="27" s="1"/>
  <c r="L370" i="9"/>
  <c r="L355" i="27" s="1"/>
  <c r="M370" i="9"/>
  <c r="M355" i="27" s="1"/>
  <c r="K371" i="9"/>
  <c r="K356" i="27" s="1"/>
  <c r="L371" i="9"/>
  <c r="L356" i="27" s="1"/>
  <c r="M371" i="9"/>
  <c r="M356" i="27" s="1"/>
  <c r="K372" i="9"/>
  <c r="K357" i="27" s="1"/>
  <c r="L372" i="9"/>
  <c r="L357" i="27" s="1"/>
  <c r="M372" i="9"/>
  <c r="M357" i="27" s="1"/>
  <c r="K373" i="9"/>
  <c r="K358" i="27" s="1"/>
  <c r="L373" i="9"/>
  <c r="L358" i="27" s="1"/>
  <c r="M373" i="9"/>
  <c r="M358" i="27" s="1"/>
  <c r="K374" i="9"/>
  <c r="K359" i="27" s="1"/>
  <c r="L374" i="9"/>
  <c r="L359" i="27" s="1"/>
  <c r="M374" i="9"/>
  <c r="M359" i="27" s="1"/>
  <c r="K375" i="9"/>
  <c r="K360" i="27" s="1"/>
  <c r="L375" i="9"/>
  <c r="L360" i="27" s="1"/>
  <c r="M375" i="9"/>
  <c r="M360" i="27" s="1"/>
  <c r="K376" i="9"/>
  <c r="K361" i="27" s="1"/>
  <c r="L376" i="9"/>
  <c r="L361" i="27" s="1"/>
  <c r="M376" i="9"/>
  <c r="M361" i="27" s="1"/>
  <c r="K377" i="9"/>
  <c r="K362" i="27" s="1"/>
  <c r="L377" i="9"/>
  <c r="L362" i="27" s="1"/>
  <c r="M377" i="9"/>
  <c r="M362" i="27" s="1"/>
  <c r="K378" i="9"/>
  <c r="K363" i="27" s="1"/>
  <c r="L378" i="9"/>
  <c r="L363" i="27" s="1"/>
  <c r="M378" i="9"/>
  <c r="M363" i="27" s="1"/>
  <c r="K379" i="9"/>
  <c r="K364" i="27" s="1"/>
  <c r="L379" i="9"/>
  <c r="L364" i="27" s="1"/>
  <c r="M379" i="9"/>
  <c r="M364" i="27" s="1"/>
  <c r="K380" i="9"/>
  <c r="K365" i="27" s="1"/>
  <c r="L380" i="9"/>
  <c r="L365" i="27" s="1"/>
  <c r="M380" i="9"/>
  <c r="M365" i="27" s="1"/>
  <c r="K381" i="9"/>
  <c r="K366" i="27" s="1"/>
  <c r="L381" i="9"/>
  <c r="L366" i="27" s="1"/>
  <c r="M381" i="9"/>
  <c r="M366" i="27" s="1"/>
  <c r="K382" i="9"/>
  <c r="K367" i="27" s="1"/>
  <c r="L382" i="9"/>
  <c r="L367" i="27" s="1"/>
  <c r="M382" i="9"/>
  <c r="M367" i="27" s="1"/>
  <c r="K383" i="9"/>
  <c r="K368" i="27" s="1"/>
  <c r="L383" i="9"/>
  <c r="L368" i="27" s="1"/>
  <c r="M383" i="9"/>
  <c r="M368" i="27" s="1"/>
  <c r="K384" i="9"/>
  <c r="K369" i="27" s="1"/>
  <c r="L384" i="9"/>
  <c r="L369" i="27" s="1"/>
  <c r="M384" i="9"/>
  <c r="M369" i="27" s="1"/>
  <c r="K385" i="9"/>
  <c r="K370" i="27" s="1"/>
  <c r="L385" i="9"/>
  <c r="L370" i="27" s="1"/>
  <c r="M385" i="9"/>
  <c r="M370" i="27" s="1"/>
  <c r="K386" i="9"/>
  <c r="K371" i="27" s="1"/>
  <c r="L386" i="9"/>
  <c r="L371" i="27" s="1"/>
  <c r="M386" i="9"/>
  <c r="M371" i="27" s="1"/>
  <c r="K387" i="9"/>
  <c r="K372" i="27" s="1"/>
  <c r="L387" i="9"/>
  <c r="L372" i="27" s="1"/>
  <c r="M387" i="9"/>
  <c r="M372" i="27" s="1"/>
  <c r="K388" i="9"/>
  <c r="K373" i="27" s="1"/>
  <c r="L388" i="9"/>
  <c r="L373" i="27" s="1"/>
  <c r="M388" i="9"/>
  <c r="M373" i="27" s="1"/>
  <c r="K389" i="9"/>
  <c r="K374" i="27" s="1"/>
  <c r="L389" i="9"/>
  <c r="L374" i="27" s="1"/>
  <c r="M389" i="9"/>
  <c r="M374" i="27" s="1"/>
  <c r="K390" i="9"/>
  <c r="K375" i="27" s="1"/>
  <c r="L390" i="9"/>
  <c r="L375" i="27" s="1"/>
  <c r="M390" i="9"/>
  <c r="M375" i="27" s="1"/>
  <c r="K391" i="9"/>
  <c r="K376" i="27" s="1"/>
  <c r="L391" i="9"/>
  <c r="L376" i="27" s="1"/>
  <c r="M391" i="9"/>
  <c r="M376" i="27" s="1"/>
  <c r="K392" i="9"/>
  <c r="K377" i="27" s="1"/>
  <c r="L392" i="9"/>
  <c r="L377" i="27" s="1"/>
  <c r="M392" i="9"/>
  <c r="M377" i="27" s="1"/>
  <c r="K393" i="9"/>
  <c r="K378" i="27" s="1"/>
  <c r="L393" i="9"/>
  <c r="L378" i="27" s="1"/>
  <c r="M393" i="9"/>
  <c r="M378" i="27" s="1"/>
  <c r="K394" i="9"/>
  <c r="K379" i="27" s="1"/>
  <c r="L394" i="9"/>
  <c r="L379" i="27" s="1"/>
  <c r="M394" i="9"/>
  <c r="M379" i="27" s="1"/>
  <c r="K395" i="9"/>
  <c r="K380" i="27" s="1"/>
  <c r="L395" i="9"/>
  <c r="L380" i="27" s="1"/>
  <c r="M395" i="9"/>
  <c r="M380" i="27" s="1"/>
  <c r="K396" i="9"/>
  <c r="K381" i="27" s="1"/>
  <c r="L396" i="9"/>
  <c r="L381" i="27" s="1"/>
  <c r="M396" i="9"/>
  <c r="M381" i="27" s="1"/>
  <c r="K397" i="9"/>
  <c r="K382" i="27" s="1"/>
  <c r="L397" i="9"/>
  <c r="L382" i="27" s="1"/>
  <c r="M397" i="9"/>
  <c r="M382" i="27" s="1"/>
  <c r="K398" i="9"/>
  <c r="K383" i="27" s="1"/>
  <c r="L398" i="9"/>
  <c r="L383" i="27" s="1"/>
  <c r="M398" i="9"/>
  <c r="M383" i="27" s="1"/>
  <c r="K399" i="9"/>
  <c r="K384" i="27" s="1"/>
  <c r="L399" i="9"/>
  <c r="L384" i="27" s="1"/>
  <c r="M399" i="9"/>
  <c r="M384" i="27" s="1"/>
  <c r="K400" i="9"/>
  <c r="K385" i="27" s="1"/>
  <c r="L400" i="9"/>
  <c r="L385" i="27" s="1"/>
  <c r="M400" i="9"/>
  <c r="M385" i="27" s="1"/>
  <c r="K401" i="9"/>
  <c r="K386" i="27" s="1"/>
  <c r="L401" i="9"/>
  <c r="L386" i="27" s="1"/>
  <c r="M401" i="9"/>
  <c r="M386" i="27" s="1"/>
  <c r="K402" i="9"/>
  <c r="K387" i="27" s="1"/>
  <c r="L402" i="9"/>
  <c r="L387" i="27" s="1"/>
  <c r="M402" i="9"/>
  <c r="M387" i="27" s="1"/>
  <c r="K403" i="9"/>
  <c r="K388" i="27" s="1"/>
  <c r="L403" i="9"/>
  <c r="L388" i="27" s="1"/>
  <c r="M403" i="9"/>
  <c r="M388" i="27" s="1"/>
  <c r="K404" i="9"/>
  <c r="K389" i="27" s="1"/>
  <c r="L404" i="9"/>
  <c r="L389" i="27" s="1"/>
  <c r="M404" i="9"/>
  <c r="M389" i="27" s="1"/>
  <c r="K405" i="9"/>
  <c r="K390" i="27" s="1"/>
  <c r="L405" i="9"/>
  <c r="L390" i="27" s="1"/>
  <c r="M405" i="9"/>
  <c r="M390" i="27" s="1"/>
  <c r="K406" i="9"/>
  <c r="K391" i="27" s="1"/>
  <c r="L406" i="9"/>
  <c r="L391" i="27" s="1"/>
  <c r="M406" i="9"/>
  <c r="M391" i="27" s="1"/>
  <c r="K407" i="9"/>
  <c r="K392" i="27" s="1"/>
  <c r="L407" i="9"/>
  <c r="L392" i="27" s="1"/>
  <c r="M407" i="9"/>
  <c r="M392" i="27" s="1"/>
  <c r="K408" i="9"/>
  <c r="K393" i="27" s="1"/>
  <c r="L408" i="9"/>
  <c r="L393" i="27" s="1"/>
  <c r="M408" i="9"/>
  <c r="M393" i="27" s="1"/>
  <c r="K409" i="9"/>
  <c r="K394" i="27" s="1"/>
  <c r="L409" i="9"/>
  <c r="L394" i="27" s="1"/>
  <c r="M409" i="9"/>
  <c r="M394" i="27" s="1"/>
  <c r="K410" i="9"/>
  <c r="K395" i="27" s="1"/>
  <c r="L410" i="9"/>
  <c r="L395" i="27" s="1"/>
  <c r="M410" i="9"/>
  <c r="M395" i="27" s="1"/>
  <c r="K411" i="9"/>
  <c r="K396" i="27" s="1"/>
  <c r="L411" i="9"/>
  <c r="L396" i="27" s="1"/>
  <c r="M411" i="9"/>
  <c r="M396" i="27" s="1"/>
  <c r="K412" i="9"/>
  <c r="K397" i="27" s="1"/>
  <c r="L412" i="9"/>
  <c r="L397" i="27" s="1"/>
  <c r="M412" i="9"/>
  <c r="M397" i="27" s="1"/>
  <c r="K413" i="9"/>
  <c r="K398" i="27" s="1"/>
  <c r="L413" i="9"/>
  <c r="L398" i="27" s="1"/>
  <c r="M413" i="9"/>
  <c r="M398" i="27" s="1"/>
  <c r="K414" i="9"/>
  <c r="K399" i="27" s="1"/>
  <c r="L414" i="9"/>
  <c r="L399" i="27" s="1"/>
  <c r="M414" i="9"/>
  <c r="M399" i="27" s="1"/>
  <c r="K415" i="9"/>
  <c r="K400" i="27" s="1"/>
  <c r="L415" i="9"/>
  <c r="L400" i="27" s="1"/>
  <c r="M415" i="9"/>
  <c r="M400" i="27" s="1"/>
  <c r="K416" i="9"/>
  <c r="K401" i="27" s="1"/>
  <c r="L416" i="9"/>
  <c r="L401" i="27" s="1"/>
  <c r="M416" i="9"/>
  <c r="M401" i="27" s="1"/>
  <c r="K417" i="9"/>
  <c r="K402" i="27" s="1"/>
  <c r="L417" i="9"/>
  <c r="L402" i="27" s="1"/>
  <c r="M417" i="9"/>
  <c r="M402" i="27" s="1"/>
  <c r="K418" i="9"/>
  <c r="K403" i="27" s="1"/>
  <c r="L418" i="9"/>
  <c r="L403" i="27" s="1"/>
  <c r="M418" i="9"/>
  <c r="M403" i="27" s="1"/>
  <c r="K419" i="9"/>
  <c r="K404" i="27" s="1"/>
  <c r="L419" i="9"/>
  <c r="L404" i="27" s="1"/>
  <c r="M419" i="9"/>
  <c r="M404" i="27" s="1"/>
  <c r="K420" i="9"/>
  <c r="K405" i="27" s="1"/>
  <c r="L420" i="9"/>
  <c r="L405" i="27" s="1"/>
  <c r="M420" i="9"/>
  <c r="M405" i="27" s="1"/>
  <c r="K421" i="9"/>
  <c r="K406" i="27" s="1"/>
  <c r="L421" i="9"/>
  <c r="L406" i="27" s="1"/>
  <c r="M421" i="9"/>
  <c r="M406" i="27" s="1"/>
  <c r="K422" i="9"/>
  <c r="K407" i="27" s="1"/>
  <c r="L422" i="9"/>
  <c r="L407" i="27" s="1"/>
  <c r="M422" i="9"/>
  <c r="M407" i="27" s="1"/>
  <c r="K423" i="9"/>
  <c r="K408" i="27" s="1"/>
  <c r="L423" i="9"/>
  <c r="L408" i="27" s="1"/>
  <c r="M423" i="9"/>
  <c r="M408" i="27" s="1"/>
  <c r="K424" i="9"/>
  <c r="K409" i="27" s="1"/>
  <c r="L424" i="9"/>
  <c r="L409" i="27" s="1"/>
  <c r="M424" i="9"/>
  <c r="M409" i="27" s="1"/>
  <c r="K425" i="9"/>
  <c r="K410" i="27" s="1"/>
  <c r="L425" i="9"/>
  <c r="L410" i="27" s="1"/>
  <c r="M425" i="9"/>
  <c r="M410" i="27" s="1"/>
  <c r="K426" i="9"/>
  <c r="K411" i="27" s="1"/>
  <c r="L426" i="9"/>
  <c r="L411" i="27" s="1"/>
  <c r="M426" i="9"/>
  <c r="M411" i="27" s="1"/>
  <c r="K427" i="9"/>
  <c r="K412" i="27" s="1"/>
  <c r="L427" i="9"/>
  <c r="L412" i="27" s="1"/>
  <c r="M427" i="9"/>
  <c r="M412" i="27" s="1"/>
  <c r="K428" i="9"/>
  <c r="K413" i="27" s="1"/>
  <c r="L428" i="9"/>
  <c r="L413" i="27" s="1"/>
  <c r="M428" i="9"/>
  <c r="M413" i="27" s="1"/>
  <c r="K429" i="9"/>
  <c r="K414" i="27" s="1"/>
  <c r="L429" i="9"/>
  <c r="L414" i="27" s="1"/>
  <c r="M429" i="9"/>
  <c r="M414" i="27" s="1"/>
  <c r="K430" i="9"/>
  <c r="K415" i="27" s="1"/>
  <c r="L430" i="9"/>
  <c r="L415" i="27" s="1"/>
  <c r="M430" i="9"/>
  <c r="M415" i="27" s="1"/>
  <c r="K431" i="9"/>
  <c r="K416" i="27" s="1"/>
  <c r="L431" i="9"/>
  <c r="L416" i="27" s="1"/>
  <c r="M431" i="9"/>
  <c r="M416" i="27" s="1"/>
  <c r="K432" i="9"/>
  <c r="K417" i="27" s="1"/>
  <c r="L432" i="9"/>
  <c r="L417" i="27" s="1"/>
  <c r="M432" i="9"/>
  <c r="M417" i="27" s="1"/>
  <c r="K433" i="9"/>
  <c r="K418" i="27" s="1"/>
  <c r="L433" i="9"/>
  <c r="L418" i="27" s="1"/>
  <c r="M433" i="9"/>
  <c r="M418" i="27" s="1"/>
  <c r="K434" i="9"/>
  <c r="K419" i="27" s="1"/>
  <c r="L434" i="9"/>
  <c r="L419" i="27" s="1"/>
  <c r="M434" i="9"/>
  <c r="M419" i="27" s="1"/>
  <c r="K435" i="9"/>
  <c r="K420" i="27" s="1"/>
  <c r="L435" i="9"/>
  <c r="L420" i="27" s="1"/>
  <c r="M435" i="9"/>
  <c r="M420" i="27" s="1"/>
  <c r="K436" i="9"/>
  <c r="K421" i="27" s="1"/>
  <c r="L436" i="9"/>
  <c r="L421" i="27" s="1"/>
  <c r="M436" i="9"/>
  <c r="M421" i="27" s="1"/>
  <c r="K437" i="9"/>
  <c r="K422" i="27" s="1"/>
  <c r="L437" i="9"/>
  <c r="L422" i="27" s="1"/>
  <c r="M437" i="9"/>
  <c r="M422" i="27" s="1"/>
  <c r="K438" i="9"/>
  <c r="K423" i="27" s="1"/>
  <c r="L438" i="9"/>
  <c r="L423" i="27" s="1"/>
  <c r="M438" i="9"/>
  <c r="M423" i="27" s="1"/>
  <c r="K439" i="9"/>
  <c r="K424" i="27" s="1"/>
  <c r="L439" i="9"/>
  <c r="L424" i="27" s="1"/>
  <c r="M439" i="9"/>
  <c r="M424" i="27" s="1"/>
  <c r="K440" i="9"/>
  <c r="K425" i="27" s="1"/>
  <c r="L440" i="9"/>
  <c r="L425" i="27" s="1"/>
  <c r="M440" i="9"/>
  <c r="M425" i="27" s="1"/>
  <c r="K441" i="9"/>
  <c r="K426" i="27" s="1"/>
  <c r="L441" i="9"/>
  <c r="L426" i="27" s="1"/>
  <c r="M441" i="9"/>
  <c r="M426" i="27" s="1"/>
  <c r="K442" i="9"/>
  <c r="K427" i="27" s="1"/>
  <c r="L442" i="9"/>
  <c r="L427" i="27" s="1"/>
  <c r="M442" i="9"/>
  <c r="M427" i="27" s="1"/>
  <c r="K443" i="9"/>
  <c r="K428" i="27" s="1"/>
  <c r="L443" i="9"/>
  <c r="L428" i="27" s="1"/>
  <c r="M443" i="9"/>
  <c r="M428" i="27" s="1"/>
  <c r="K444" i="9"/>
  <c r="K429" i="27" s="1"/>
  <c r="L444" i="9"/>
  <c r="L429" i="27" s="1"/>
  <c r="M444" i="9"/>
  <c r="M429" i="27" s="1"/>
  <c r="K445" i="9"/>
  <c r="K430" i="27" s="1"/>
  <c r="L445" i="9"/>
  <c r="L430" i="27" s="1"/>
  <c r="M445" i="9"/>
  <c r="M430" i="27" s="1"/>
  <c r="K446" i="9"/>
  <c r="K431" i="27" s="1"/>
  <c r="L446" i="9"/>
  <c r="L431" i="27" s="1"/>
  <c r="M446" i="9"/>
  <c r="M431" i="27" s="1"/>
  <c r="K447" i="9"/>
  <c r="K432" i="27" s="1"/>
  <c r="L447" i="9"/>
  <c r="L432" i="27" s="1"/>
  <c r="M447" i="9"/>
  <c r="M432" i="27" s="1"/>
  <c r="K348" i="9"/>
  <c r="K333" i="27" s="1"/>
  <c r="L348" i="9"/>
  <c r="L333" i="27" s="1"/>
  <c r="M348" i="9"/>
  <c r="M333" i="27" s="1"/>
  <c r="J666" i="9"/>
  <c r="J651" i="27" s="1"/>
  <c r="K666" i="9"/>
  <c r="K651" i="27" s="1"/>
  <c r="L666" i="9"/>
  <c r="J667" i="9"/>
  <c r="K667" i="9"/>
  <c r="L667" i="9"/>
  <c r="J668" i="9"/>
  <c r="K668" i="9"/>
  <c r="L668" i="9"/>
  <c r="J669" i="9"/>
  <c r="K669" i="9"/>
  <c r="L669" i="9"/>
  <c r="L654" i="27" s="1"/>
  <c r="J670" i="9"/>
  <c r="J655" i="27" s="1"/>
  <c r="K670" i="9"/>
  <c r="K655" i="27" s="1"/>
  <c r="L670" i="9"/>
  <c r="L655" i="27" s="1"/>
  <c r="J671" i="9"/>
  <c r="J656" i="27" s="1"/>
  <c r="K671" i="9"/>
  <c r="K656" i="27" s="1"/>
  <c r="L671" i="9"/>
  <c r="J672" i="9"/>
  <c r="K672" i="9"/>
  <c r="L672" i="9"/>
  <c r="L657" i="27" s="1"/>
  <c r="J673" i="9"/>
  <c r="K673" i="9"/>
  <c r="L673" i="9"/>
  <c r="J674" i="9"/>
  <c r="K674" i="9"/>
  <c r="L674" i="9"/>
  <c r="J676" i="9"/>
  <c r="K676" i="9"/>
  <c r="L682" i="9"/>
  <c r="L665" i="9"/>
  <c r="L650" i="27" s="1"/>
  <c r="K665" i="9"/>
  <c r="J665" i="9"/>
  <c r="V532" i="9"/>
  <c r="V517" i="27" s="1"/>
  <c r="I496" i="9"/>
  <c r="I481" i="27" s="1"/>
  <c r="L675" i="9" l="1"/>
  <c r="J675" i="9"/>
  <c r="J650" i="27"/>
  <c r="K682" i="9"/>
  <c r="K657" i="27"/>
  <c r="K675" i="9"/>
  <c r="K650" i="27"/>
  <c r="J682" i="9"/>
  <c r="J657" i="27"/>
  <c r="L681" i="9"/>
  <c r="L691" i="9" s="1"/>
  <c r="L656" i="27"/>
  <c r="K680" i="9"/>
  <c r="K690" i="9" s="1"/>
  <c r="K679" i="9"/>
  <c r="K664" i="27" s="1"/>
  <c r="K654" i="27"/>
  <c r="J679" i="9"/>
  <c r="J689" i="9" s="1"/>
  <c r="J654" i="27"/>
  <c r="K684" i="9"/>
  <c r="K669" i="27" s="1"/>
  <c r="K659" i="27"/>
  <c r="L683" i="9"/>
  <c r="L668" i="27" s="1"/>
  <c r="L658" i="27"/>
  <c r="J677" i="9"/>
  <c r="J687" i="9" s="1"/>
  <c r="J652" i="27"/>
  <c r="J680" i="9"/>
  <c r="K683" i="9"/>
  <c r="K658" i="27"/>
  <c r="L676" i="9"/>
  <c r="L651" i="27"/>
  <c r="K681" i="9"/>
  <c r="K691" i="9" s="1"/>
  <c r="L677" i="9"/>
  <c r="L687" i="9" s="1"/>
  <c r="L652" i="27"/>
  <c r="J684" i="9"/>
  <c r="J669" i="27" s="1"/>
  <c r="J659" i="27"/>
  <c r="J681" i="9"/>
  <c r="J691" i="9" s="1"/>
  <c r="L680" i="9"/>
  <c r="L690" i="9" s="1"/>
  <c r="L679" i="9"/>
  <c r="L664" i="27" s="1"/>
  <c r="L678" i="9"/>
  <c r="L688" i="9" s="1"/>
  <c r="L653" i="27"/>
  <c r="K678" i="9"/>
  <c r="K663" i="27" s="1"/>
  <c r="K653" i="27"/>
  <c r="L684" i="9"/>
  <c r="L694" i="9" s="1"/>
  <c r="L659" i="27"/>
  <c r="J678" i="9"/>
  <c r="J653" i="27"/>
  <c r="K677" i="9"/>
  <c r="K652" i="27"/>
  <c r="J683" i="9"/>
  <c r="J668" i="27" s="1"/>
  <c r="J658" i="27"/>
  <c r="J688" i="9"/>
  <c r="J663" i="27"/>
  <c r="J685" i="9"/>
  <c r="J660" i="27"/>
  <c r="K692" i="9"/>
  <c r="K667" i="27"/>
  <c r="K685" i="9"/>
  <c r="K660" i="27"/>
  <c r="J692" i="9"/>
  <c r="J667" i="27"/>
  <c r="J690" i="9"/>
  <c r="J665" i="27"/>
  <c r="K689" i="9"/>
  <c r="K686" i="9"/>
  <c r="K661" i="27"/>
  <c r="J686" i="9"/>
  <c r="J661" i="27"/>
  <c r="L685" i="9"/>
  <c r="L660" i="27"/>
  <c r="K687" i="9"/>
  <c r="K662" i="27"/>
  <c r="L686" i="9"/>
  <c r="L661" i="27"/>
  <c r="J693" i="9"/>
  <c r="L692" i="9"/>
  <c r="L667" i="27"/>
  <c r="K693" i="9"/>
  <c r="K668" i="27"/>
  <c r="R154" i="9"/>
  <c r="Q154" i="9"/>
  <c r="N154" i="9"/>
  <c r="M154" i="9"/>
  <c r="G106" i="17"/>
  <c r="F106" i="17"/>
  <c r="J694" i="9" l="1"/>
  <c r="L662" i="27"/>
  <c r="K666" i="27"/>
  <c r="L663" i="27"/>
  <c r="J664" i="27"/>
  <c r="J662" i="27"/>
  <c r="L669" i="27"/>
  <c r="K665" i="27"/>
  <c r="K688" i="9"/>
  <c r="K698" i="9" s="1"/>
  <c r="J666" i="27"/>
  <c r="L693" i="9"/>
  <c r="L703" i="9" s="1"/>
  <c r="L689" i="9"/>
  <c r="L674" i="27" s="1"/>
  <c r="K694" i="9"/>
  <c r="K679" i="27" s="1"/>
  <c r="L665" i="27"/>
  <c r="L666" i="27"/>
  <c r="L700" i="9"/>
  <c r="L675" i="27"/>
  <c r="J702" i="9"/>
  <c r="J677" i="27"/>
  <c r="L698" i="9"/>
  <c r="L673" i="27"/>
  <c r="L696" i="9"/>
  <c r="L671" i="27"/>
  <c r="J700" i="9"/>
  <c r="J675" i="27"/>
  <c r="J697" i="9"/>
  <c r="J672" i="27"/>
  <c r="L701" i="9"/>
  <c r="L676" i="27"/>
  <c r="K702" i="9"/>
  <c r="K677" i="27"/>
  <c r="K697" i="9"/>
  <c r="K672" i="27"/>
  <c r="K699" i="9"/>
  <c r="K674" i="27"/>
  <c r="J698" i="9"/>
  <c r="J673" i="27"/>
  <c r="L695" i="9"/>
  <c r="L670" i="27"/>
  <c r="L697" i="9"/>
  <c r="L672" i="27"/>
  <c r="L704" i="9"/>
  <c r="L679" i="27"/>
  <c r="K703" i="9"/>
  <c r="K678" i="27"/>
  <c r="K696" i="9"/>
  <c r="K671" i="27"/>
  <c r="K701" i="9"/>
  <c r="K676" i="27"/>
  <c r="J704" i="9"/>
  <c r="J679" i="27"/>
  <c r="J695" i="9"/>
  <c r="J670" i="27"/>
  <c r="L702" i="9"/>
  <c r="L677" i="27"/>
  <c r="J696" i="9"/>
  <c r="J671" i="27"/>
  <c r="J703" i="9"/>
  <c r="J678" i="27"/>
  <c r="K695" i="9"/>
  <c r="K670" i="27"/>
  <c r="J699" i="9"/>
  <c r="J674" i="27"/>
  <c r="K700" i="9"/>
  <c r="K675" i="27"/>
  <c r="J701" i="9"/>
  <c r="J676" i="27"/>
  <c r="G108" i="17"/>
  <c r="F108" i="17"/>
  <c r="I44" i="1"/>
  <c r="I43" i="1" s="1"/>
  <c r="L699" i="9" l="1"/>
  <c r="J44" i="1"/>
  <c r="I65" i="1"/>
  <c r="L678" i="27"/>
  <c r="K704" i="9"/>
  <c r="K673" i="27"/>
  <c r="K710" i="9"/>
  <c r="K685" i="27"/>
  <c r="K706" i="9"/>
  <c r="K681" i="27"/>
  <c r="K707" i="9"/>
  <c r="K682" i="27"/>
  <c r="J707" i="9"/>
  <c r="J682" i="27"/>
  <c r="K709" i="9"/>
  <c r="K684" i="27"/>
  <c r="J710" i="9"/>
  <c r="J685" i="27"/>
  <c r="J709" i="9"/>
  <c r="J684" i="27"/>
  <c r="L706" i="9"/>
  <c r="L681" i="27"/>
  <c r="K712" i="9"/>
  <c r="K687" i="27"/>
  <c r="K705" i="9"/>
  <c r="K680" i="27"/>
  <c r="L712" i="9"/>
  <c r="L687" i="27"/>
  <c r="L707" i="9"/>
  <c r="L682" i="27"/>
  <c r="L708" i="9"/>
  <c r="L683" i="27"/>
  <c r="J711" i="9"/>
  <c r="J686" i="27"/>
  <c r="K713" i="9"/>
  <c r="K688" i="27"/>
  <c r="J713" i="9"/>
  <c r="J688" i="27"/>
  <c r="L705" i="9"/>
  <c r="L680" i="27"/>
  <c r="J712" i="9"/>
  <c r="J687" i="27"/>
  <c r="K711" i="9"/>
  <c r="K686" i="27"/>
  <c r="K714" i="9"/>
  <c r="K689" i="27"/>
  <c r="L713" i="9"/>
  <c r="L688" i="27"/>
  <c r="L711" i="9"/>
  <c r="L686" i="27"/>
  <c r="L714" i="9"/>
  <c r="L689" i="27"/>
  <c r="J706" i="9"/>
  <c r="J681" i="27"/>
  <c r="J705" i="9"/>
  <c r="J680" i="27"/>
  <c r="K708" i="9"/>
  <c r="K683" i="27"/>
  <c r="L709" i="9"/>
  <c r="L684" i="27"/>
  <c r="J714" i="9"/>
  <c r="J689" i="27"/>
  <c r="J708" i="9"/>
  <c r="J683" i="27"/>
  <c r="L710" i="9"/>
  <c r="L685" i="27"/>
  <c r="S109" i="22"/>
  <c r="S110" i="22" s="1"/>
  <c r="S111" i="22" s="1"/>
  <c r="S112" i="22" s="1"/>
  <c r="S108" i="22"/>
  <c r="P108" i="22"/>
  <c r="U113" i="22"/>
  <c r="U109" i="22"/>
  <c r="U108" i="22"/>
  <c r="AB108" i="22" s="1"/>
  <c r="P109" i="22" l="1"/>
  <c r="P110" i="22" s="1"/>
  <c r="P111" i="22" s="1"/>
  <c r="P112" i="22" s="1"/>
  <c r="P113" i="22" s="1"/>
  <c r="P114" i="22" s="1"/>
  <c r="P115" i="22" s="1"/>
  <c r="P116" i="22" s="1"/>
  <c r="P117" i="22" s="1"/>
  <c r="W108" i="22"/>
  <c r="K44" i="1"/>
  <c r="J65" i="1"/>
  <c r="J43" i="1"/>
  <c r="K715" i="9"/>
  <c r="K690" i="27"/>
  <c r="K722" i="9"/>
  <c r="K697" i="27"/>
  <c r="L719" i="9"/>
  <c r="L694" i="27"/>
  <c r="L715" i="9"/>
  <c r="L690" i="27"/>
  <c r="J719" i="9"/>
  <c r="J694" i="27"/>
  <c r="K721" i="9"/>
  <c r="K696" i="27"/>
  <c r="K724" i="9"/>
  <c r="K699" i="27"/>
  <c r="J723" i="9"/>
  <c r="J698" i="27"/>
  <c r="K718" i="9"/>
  <c r="K693" i="27"/>
  <c r="K723" i="9"/>
  <c r="K698" i="27"/>
  <c r="K719" i="9"/>
  <c r="K694" i="27"/>
  <c r="L720" i="9"/>
  <c r="L695" i="27"/>
  <c r="J715" i="9"/>
  <c r="J690" i="27"/>
  <c r="J720" i="9"/>
  <c r="J695" i="27"/>
  <c r="L718" i="9"/>
  <c r="L693" i="27"/>
  <c r="K717" i="9"/>
  <c r="K692" i="27"/>
  <c r="J718" i="9"/>
  <c r="J693" i="27"/>
  <c r="J722" i="9"/>
  <c r="J697" i="27"/>
  <c r="L721" i="9"/>
  <c r="L696" i="27"/>
  <c r="L717" i="9"/>
  <c r="L692" i="27"/>
  <c r="K716" i="9"/>
  <c r="K691" i="27"/>
  <c r="L716" i="9"/>
  <c r="L691" i="27"/>
  <c r="J716" i="9"/>
  <c r="J691" i="27"/>
  <c r="J717" i="9"/>
  <c r="J692" i="27"/>
  <c r="L724" i="9"/>
  <c r="L699" i="27"/>
  <c r="J724" i="9"/>
  <c r="J699" i="27"/>
  <c r="J721" i="9"/>
  <c r="J696" i="27"/>
  <c r="L723" i="9"/>
  <c r="L698" i="27"/>
  <c r="L722" i="9"/>
  <c r="L697" i="27"/>
  <c r="K720" i="9"/>
  <c r="K695" i="27"/>
  <c r="H27" i="17"/>
  <c r="I27" i="17" s="1"/>
  <c r="J27" i="17" s="1"/>
  <c r="L27" i="17" s="1"/>
  <c r="M27" i="17" s="1"/>
  <c r="N27" i="17" s="1"/>
  <c r="O27" i="17" s="1"/>
  <c r="H28" i="17"/>
  <c r="I28" i="17" s="1"/>
  <c r="J28" i="17" s="1"/>
  <c r="K28" i="17" s="1"/>
  <c r="L28" i="17" s="1"/>
  <c r="M28" i="17" s="1"/>
  <c r="N28" i="17" s="1"/>
  <c r="O28" i="17" s="1"/>
  <c r="H29" i="17"/>
  <c r="I29" i="17" s="1"/>
  <c r="J29" i="17" s="1"/>
  <c r="K29" i="17" s="1"/>
  <c r="L29" i="17" s="1"/>
  <c r="M29" i="17" s="1"/>
  <c r="N29" i="17" s="1"/>
  <c r="O29" i="17" s="1"/>
  <c r="H30" i="17"/>
  <c r="I30" i="17" s="1"/>
  <c r="J30" i="17" s="1"/>
  <c r="K30" i="17" s="1"/>
  <c r="L30" i="17" s="1"/>
  <c r="M30" i="17" s="1"/>
  <c r="N30" i="17" s="1"/>
  <c r="O30" i="17" s="1"/>
  <c r="L44" i="1" l="1"/>
  <c r="K43" i="1"/>
  <c r="K65" i="1"/>
  <c r="K730" i="9"/>
  <c r="K705" i="27"/>
  <c r="J733" i="9"/>
  <c r="J708" i="27"/>
  <c r="K728" i="9"/>
  <c r="K703" i="27"/>
  <c r="L727" i="9"/>
  <c r="L702" i="27"/>
  <c r="J732" i="9"/>
  <c r="J707" i="27"/>
  <c r="K734" i="9"/>
  <c r="K709" i="27"/>
  <c r="J731" i="9"/>
  <c r="J706" i="27"/>
  <c r="J729" i="9"/>
  <c r="J704" i="27"/>
  <c r="K727" i="9"/>
  <c r="K702" i="27"/>
  <c r="L728" i="9"/>
  <c r="L703" i="27"/>
  <c r="J727" i="9"/>
  <c r="J702" i="27"/>
  <c r="L732" i="9"/>
  <c r="L707" i="27"/>
  <c r="L733" i="9"/>
  <c r="L708" i="27"/>
  <c r="J728" i="9"/>
  <c r="J703" i="27"/>
  <c r="J734" i="9"/>
  <c r="J709" i="27"/>
  <c r="L734" i="9"/>
  <c r="L709" i="27"/>
  <c r="J726" i="9"/>
  <c r="J701" i="27"/>
  <c r="J725" i="9"/>
  <c r="J700" i="27"/>
  <c r="L729" i="9"/>
  <c r="L704" i="27"/>
  <c r="J730" i="9"/>
  <c r="J705" i="27"/>
  <c r="L726" i="9"/>
  <c r="L701" i="27"/>
  <c r="L730" i="9"/>
  <c r="L705" i="27"/>
  <c r="K732" i="9"/>
  <c r="K707" i="27"/>
  <c r="K733" i="9"/>
  <c r="K708" i="27"/>
  <c r="L725" i="9"/>
  <c r="L700" i="27"/>
  <c r="L731" i="9"/>
  <c r="L706" i="27"/>
  <c r="K731" i="9"/>
  <c r="K706" i="27"/>
  <c r="K726" i="9"/>
  <c r="K701" i="27"/>
  <c r="K729" i="9"/>
  <c r="K704" i="27"/>
  <c r="K725" i="9"/>
  <c r="K700" i="27"/>
  <c r="H22" i="17"/>
  <c r="H102" i="17" s="1"/>
  <c r="F31" i="17"/>
  <c r="L65" i="1" l="1"/>
  <c r="M44" i="1"/>
  <c r="L43" i="1"/>
  <c r="L741" i="9"/>
  <c r="L716" i="27"/>
  <c r="K737" i="9"/>
  <c r="K712" i="27"/>
  <c r="J741" i="9"/>
  <c r="J716" i="27"/>
  <c r="K744" i="9"/>
  <c r="K719" i="27"/>
  <c r="J742" i="9"/>
  <c r="J717" i="27"/>
  <c r="L738" i="9"/>
  <c r="L713" i="27"/>
  <c r="K736" i="9"/>
  <c r="K711" i="27"/>
  <c r="K741" i="9"/>
  <c r="K716" i="27"/>
  <c r="J740" i="9"/>
  <c r="J715" i="27"/>
  <c r="K739" i="9"/>
  <c r="K714" i="27"/>
  <c r="L744" i="9"/>
  <c r="L719" i="27"/>
  <c r="J744" i="9"/>
  <c r="J719" i="27"/>
  <c r="K738" i="9"/>
  <c r="K713" i="27"/>
  <c r="K735" i="9"/>
  <c r="K710" i="27"/>
  <c r="L739" i="9"/>
  <c r="L714" i="27"/>
  <c r="J739" i="9"/>
  <c r="J714" i="27"/>
  <c r="K743" i="9"/>
  <c r="K718" i="27"/>
  <c r="L737" i="9"/>
  <c r="L712" i="27"/>
  <c r="L740" i="9"/>
  <c r="L715" i="27"/>
  <c r="J743" i="9"/>
  <c r="J718" i="27"/>
  <c r="J735" i="9"/>
  <c r="J710" i="27"/>
  <c r="L735" i="9"/>
  <c r="L710" i="27"/>
  <c r="K742" i="9"/>
  <c r="K717" i="27"/>
  <c r="L743" i="9"/>
  <c r="L718" i="27"/>
  <c r="L742" i="9"/>
  <c r="L717" i="27"/>
  <c r="J736" i="9"/>
  <c r="J711" i="27"/>
  <c r="J738" i="9"/>
  <c r="J713" i="27"/>
  <c r="L736" i="9"/>
  <c r="L711" i="27"/>
  <c r="J737" i="9"/>
  <c r="J712" i="27"/>
  <c r="K740" i="9"/>
  <c r="K715" i="27"/>
  <c r="I22" i="17"/>
  <c r="I102" i="17" s="1"/>
  <c r="M43" i="1" l="1"/>
  <c r="N44" i="1"/>
  <c r="M65" i="1"/>
  <c r="J753" i="9"/>
  <c r="J738" i="27" s="1"/>
  <c r="J728" i="27"/>
  <c r="K753" i="9"/>
  <c r="K738" i="27" s="1"/>
  <c r="K728" i="27"/>
  <c r="J746" i="9"/>
  <c r="J731" i="27" s="1"/>
  <c r="J721" i="27"/>
  <c r="J749" i="9"/>
  <c r="J734" i="27" s="1"/>
  <c r="J724" i="27"/>
  <c r="L748" i="9"/>
  <c r="L733" i="27" s="1"/>
  <c r="L723" i="27"/>
  <c r="K749" i="9"/>
  <c r="K734" i="27" s="1"/>
  <c r="K724" i="27"/>
  <c r="L747" i="9"/>
  <c r="L732" i="27" s="1"/>
  <c r="L722" i="27"/>
  <c r="L749" i="9"/>
  <c r="L734" i="27" s="1"/>
  <c r="L724" i="27"/>
  <c r="J750" i="9"/>
  <c r="J735" i="27" s="1"/>
  <c r="J725" i="27"/>
  <c r="K751" i="9"/>
  <c r="K736" i="27" s="1"/>
  <c r="K726" i="27"/>
  <c r="L746" i="9"/>
  <c r="L731" i="27" s="1"/>
  <c r="L721" i="27"/>
  <c r="K746" i="9"/>
  <c r="K731" i="27" s="1"/>
  <c r="K721" i="27"/>
  <c r="L752" i="9"/>
  <c r="L737" i="27" s="1"/>
  <c r="L727" i="27"/>
  <c r="K745" i="9"/>
  <c r="K730" i="27" s="1"/>
  <c r="K720" i="27"/>
  <c r="J754" i="9"/>
  <c r="J739" i="27" s="1"/>
  <c r="J729" i="27"/>
  <c r="K747" i="9"/>
  <c r="K732" i="27" s="1"/>
  <c r="K722" i="27"/>
  <c r="J747" i="9"/>
  <c r="J732" i="27" s="1"/>
  <c r="J722" i="27"/>
  <c r="J748" i="9"/>
  <c r="J733" i="27" s="1"/>
  <c r="J723" i="27"/>
  <c r="L753" i="9"/>
  <c r="L738" i="27" s="1"/>
  <c r="L728" i="27"/>
  <c r="K754" i="9"/>
  <c r="K739" i="27" s="1"/>
  <c r="K729" i="27"/>
  <c r="K748" i="9"/>
  <c r="K733" i="27" s="1"/>
  <c r="K723" i="27"/>
  <c r="L745" i="9"/>
  <c r="L730" i="27" s="1"/>
  <c r="L720" i="27"/>
  <c r="K750" i="9"/>
  <c r="K735" i="27" s="1"/>
  <c r="K725" i="27"/>
  <c r="L750" i="9"/>
  <c r="L735" i="27" s="1"/>
  <c r="L725" i="27"/>
  <c r="J752" i="9"/>
  <c r="J737" i="27" s="1"/>
  <c r="J727" i="27"/>
  <c r="K752" i="9"/>
  <c r="K737" i="27" s="1"/>
  <c r="K727" i="27"/>
  <c r="J751" i="9"/>
  <c r="J736" i="27" s="1"/>
  <c r="J726" i="27"/>
  <c r="J745" i="9"/>
  <c r="J730" i="27" s="1"/>
  <c r="J720" i="27"/>
  <c r="L754" i="9"/>
  <c r="L739" i="27" s="1"/>
  <c r="L729" i="27"/>
  <c r="L751" i="9"/>
  <c r="L736" i="27" s="1"/>
  <c r="L726" i="27"/>
  <c r="J22" i="17"/>
  <c r="J102" i="17" s="1"/>
  <c r="H31" i="1"/>
  <c r="H477" i="1"/>
  <c r="I477" i="1"/>
  <c r="J477" i="1"/>
  <c r="K477" i="1"/>
  <c r="H478" i="1"/>
  <c r="I478" i="1"/>
  <c r="J478" i="1"/>
  <c r="K478" i="1"/>
  <c r="H479" i="1"/>
  <c r="I479" i="1"/>
  <c r="J479" i="1"/>
  <c r="K479" i="1"/>
  <c r="H480" i="1"/>
  <c r="I480" i="1"/>
  <c r="J480" i="1"/>
  <c r="K480" i="1"/>
  <c r="H481" i="1"/>
  <c r="I481" i="1"/>
  <c r="J481" i="1"/>
  <c r="K481" i="1"/>
  <c r="H483" i="1"/>
  <c r="I483" i="1"/>
  <c r="J483" i="1"/>
  <c r="K483" i="1"/>
  <c r="H484" i="1"/>
  <c r="I484" i="1"/>
  <c r="J484" i="1"/>
  <c r="K484" i="1"/>
  <c r="H485" i="1"/>
  <c r="I485" i="1"/>
  <c r="J485" i="1"/>
  <c r="K485" i="1"/>
  <c r="I486" i="1"/>
  <c r="J486" i="1"/>
  <c r="K486" i="1"/>
  <c r="J476" i="1"/>
  <c r="K476" i="1"/>
  <c r="H476" i="1"/>
  <c r="I476" i="1"/>
  <c r="N43" i="1" l="1"/>
  <c r="O44" i="1"/>
  <c r="N65" i="1"/>
  <c r="S151" i="27"/>
  <c r="R151" i="27"/>
  <c r="Q151" i="27"/>
  <c r="P151" i="27"/>
  <c r="O151" i="27"/>
  <c r="N151" i="27"/>
  <c r="M151" i="27"/>
  <c r="L151" i="27"/>
  <c r="K151" i="27"/>
  <c r="J151" i="27"/>
  <c r="S149" i="27"/>
  <c r="R149" i="27"/>
  <c r="Q149" i="27"/>
  <c r="P149" i="27"/>
  <c r="O149" i="27"/>
  <c r="N149" i="27"/>
  <c r="M149" i="27"/>
  <c r="L149" i="27"/>
  <c r="K149" i="27"/>
  <c r="J149" i="27"/>
  <c r="S147" i="27"/>
  <c r="R147" i="27"/>
  <c r="Q147" i="27"/>
  <c r="P147" i="27"/>
  <c r="O147" i="27"/>
  <c r="N147" i="27"/>
  <c r="M147" i="27"/>
  <c r="L147" i="27"/>
  <c r="K147" i="27"/>
  <c r="J147" i="27"/>
  <c r="S145" i="27"/>
  <c r="R145" i="27"/>
  <c r="Q145" i="27"/>
  <c r="P145" i="27"/>
  <c r="O145" i="27"/>
  <c r="N145" i="27"/>
  <c r="M145" i="27"/>
  <c r="L145" i="27"/>
  <c r="K145" i="27"/>
  <c r="J145" i="27"/>
  <c r="P44" i="1" l="1"/>
  <c r="O43" i="1"/>
  <c r="O65" i="1"/>
  <c r="S155" i="9"/>
  <c r="R155" i="9"/>
  <c r="Q155" i="9"/>
  <c r="P155" i="9"/>
  <c r="O155" i="9"/>
  <c r="N155" i="9"/>
  <c r="M155" i="9"/>
  <c r="L155" i="9"/>
  <c r="K155" i="9"/>
  <c r="J155" i="9"/>
  <c r="S153" i="9"/>
  <c r="R153" i="9"/>
  <c r="Q153" i="9"/>
  <c r="P153" i="9"/>
  <c r="O153" i="9"/>
  <c r="N153" i="9"/>
  <c r="M153" i="9"/>
  <c r="L153" i="9"/>
  <c r="K153" i="9"/>
  <c r="J153" i="9"/>
  <c r="S151" i="9"/>
  <c r="R151" i="9"/>
  <c r="Q151" i="9"/>
  <c r="P151" i="9"/>
  <c r="O151" i="9"/>
  <c r="N151" i="9"/>
  <c r="M151" i="9"/>
  <c r="L151" i="9"/>
  <c r="K151" i="9"/>
  <c r="J151" i="9"/>
  <c r="S149" i="9"/>
  <c r="R149" i="9"/>
  <c r="Q149" i="9"/>
  <c r="P149" i="9"/>
  <c r="O149" i="9"/>
  <c r="N149" i="9"/>
  <c r="M149" i="9"/>
  <c r="L149" i="9"/>
  <c r="K149" i="9"/>
  <c r="J149" i="9"/>
  <c r="P43" i="1" l="1"/>
  <c r="P65" i="1"/>
  <c r="T176" i="1"/>
  <c r="V176" i="1" s="1"/>
  <c r="T177" i="1"/>
  <c r="V177" i="1" s="1"/>
  <c r="T178" i="1"/>
  <c r="V178" i="1" s="1"/>
  <c r="T179" i="1"/>
  <c r="V179" i="1" s="1"/>
  <c r="T180" i="1"/>
  <c r="V180" i="1" s="1"/>
  <c r="T181" i="1"/>
  <c r="V181" i="1" s="1"/>
  <c r="T182" i="1"/>
  <c r="V182" i="1" s="1"/>
  <c r="T183" i="1"/>
  <c r="V183" i="1" s="1"/>
  <c r="T184" i="1"/>
  <c r="V184" i="1" s="1"/>
  <c r="T185" i="1"/>
  <c r="V185" i="1" s="1"/>
  <c r="T186" i="1"/>
  <c r="V186" i="1" s="1"/>
  <c r="T187" i="1"/>
  <c r="V187" i="1" s="1"/>
  <c r="T188" i="1"/>
  <c r="V188" i="1" s="1"/>
  <c r="T189" i="1"/>
  <c r="V189" i="1" s="1"/>
  <c r="T190" i="1"/>
  <c r="V190" i="1" s="1"/>
  <c r="T196" i="1"/>
  <c r="V196" i="1" s="1"/>
  <c r="T197" i="1"/>
  <c r="V197" i="1" s="1"/>
  <c r="T204" i="1"/>
  <c r="V204" i="1" s="1"/>
  <c r="T205" i="1"/>
  <c r="V205" i="1" s="1"/>
  <c r="T206" i="1"/>
  <c r="V206" i="1" s="1"/>
  <c r="T207" i="1"/>
  <c r="V207" i="1" s="1"/>
  <c r="T208" i="1"/>
  <c r="V208" i="1" s="1"/>
  <c r="T209" i="1"/>
  <c r="V209" i="1" s="1"/>
  <c r="T210" i="1"/>
  <c r="V210" i="1" s="1"/>
  <c r="T211" i="1"/>
  <c r="V211" i="1" s="1"/>
  <c r="T212" i="1"/>
  <c r="V212" i="1" s="1"/>
  <c r="T213" i="1"/>
  <c r="V213" i="1" s="1"/>
  <c r="T214" i="1"/>
  <c r="V214" i="1" s="1"/>
  <c r="T216" i="1"/>
  <c r="V216" i="1" s="1"/>
  <c r="T175" i="1"/>
  <c r="V175" i="1" s="1"/>
  <c r="T173" i="1"/>
  <c r="V173" i="1" s="1"/>
  <c r="T172" i="1"/>
  <c r="V172" i="1" s="1"/>
  <c r="T171" i="1"/>
  <c r="V171" i="1" s="1"/>
  <c r="T170" i="1"/>
  <c r="V170" i="1" s="1"/>
  <c r="T168" i="1"/>
  <c r="V168" i="1" s="1"/>
  <c r="T167" i="1"/>
  <c r="V167" i="1" s="1"/>
  <c r="T166" i="1"/>
  <c r="V166" i="1" s="1"/>
  <c r="T165" i="1"/>
  <c r="V165" i="1" s="1"/>
  <c r="T164" i="1"/>
  <c r="V164" i="1" s="1"/>
  <c r="T163" i="1"/>
  <c r="V163" i="1" s="1"/>
  <c r="AM348" i="9" l="1"/>
  <c r="G51" i="28"/>
  <c r="H28" i="28"/>
  <c r="AK349" i="9" l="1"/>
  <c r="AL349" i="9" s="1" a="1"/>
  <c r="AL349" i="9" s="1"/>
  <c r="G21" i="28"/>
  <c r="G10" i="28"/>
  <c r="J606" i="1" l="1"/>
  <c r="J605" i="1"/>
  <c r="J604" i="1"/>
  <c r="J603" i="1"/>
  <c r="J602" i="1"/>
  <c r="G771" i="1" l="1"/>
  <c r="T65" i="24" l="1"/>
  <c r="T62" i="24"/>
  <c r="T63" i="24"/>
  <c r="T64" i="24"/>
  <c r="T66" i="24"/>
  <c r="T67" i="24"/>
  <c r="T68" i="24"/>
  <c r="T69" i="24"/>
  <c r="T70" i="24"/>
  <c r="T71" i="24"/>
  <c r="T72" i="24"/>
  <c r="T73" i="24"/>
  <c r="T74" i="24"/>
  <c r="T75" i="24"/>
  <c r="T76" i="24"/>
  <c r="T77" i="24"/>
  <c r="T78" i="24"/>
  <c r="T79" i="24"/>
  <c r="T80" i="24"/>
  <c r="T81" i="24"/>
  <c r="T82" i="24"/>
  <c r="T83" i="24"/>
  <c r="T84" i="24"/>
  <c r="T85" i="24"/>
  <c r="T86" i="24"/>
  <c r="T87" i="24"/>
  <c r="T88" i="24"/>
  <c r="T89" i="24"/>
  <c r="T90" i="24"/>
  <c r="T91" i="24"/>
  <c r="T92" i="24"/>
  <c r="T93" i="24"/>
  <c r="T94" i="24"/>
  <c r="T95" i="24"/>
  <c r="T96" i="24"/>
  <c r="T97" i="24"/>
  <c r="T98" i="24"/>
  <c r="T99" i="24"/>
  <c r="T100" i="24"/>
  <c r="T101" i="24"/>
  <c r="T102" i="24"/>
  <c r="T103" i="24"/>
  <c r="T104" i="24"/>
  <c r="T105" i="24"/>
  <c r="T106" i="24"/>
  <c r="T107" i="24"/>
  <c r="T108" i="24"/>
  <c r="T109" i="24"/>
  <c r="T110" i="24"/>
  <c r="T111" i="24"/>
  <c r="T112" i="24"/>
  <c r="T113" i="24"/>
  <c r="T114" i="24"/>
  <c r="T115" i="24"/>
  <c r="T116" i="24"/>
  <c r="T117" i="24"/>
  <c r="T118" i="24"/>
  <c r="T119" i="24"/>
  <c r="T120" i="24"/>
  <c r="T121" i="24"/>
  <c r="T122" i="24"/>
  <c r="T123" i="24"/>
  <c r="T124" i="24"/>
  <c r="T125" i="24"/>
  <c r="T126" i="24"/>
  <c r="T127" i="24"/>
  <c r="T128" i="24"/>
  <c r="T129" i="24"/>
  <c r="T130" i="24"/>
  <c r="T131" i="24"/>
  <c r="T132" i="24"/>
  <c r="T133" i="24"/>
  <c r="T134" i="24"/>
  <c r="T135" i="24"/>
  <c r="T136" i="24"/>
  <c r="T137" i="24"/>
  <c r="T138" i="24"/>
  <c r="T139" i="24"/>
  <c r="T140" i="24"/>
  <c r="T141" i="24"/>
  <c r="T142" i="24"/>
  <c r="T143" i="24"/>
  <c r="T144" i="24"/>
  <c r="T145" i="24"/>
  <c r="T146" i="24"/>
  <c r="T147" i="24"/>
  <c r="T148" i="24"/>
  <c r="T149" i="24"/>
  <c r="T150" i="24"/>
  <c r="T151" i="24"/>
  <c r="T152" i="24"/>
  <c r="T153" i="24"/>
  <c r="T154" i="24"/>
  <c r="T155" i="24"/>
  <c r="T56" i="24"/>
  <c r="T57" i="24"/>
  <c r="T58" i="24"/>
  <c r="T59" i="24"/>
  <c r="T60" i="24"/>
  <c r="T61" i="24"/>
  <c r="H337" i="1" l="1"/>
  <c r="H335" i="1"/>
  <c r="H333" i="1"/>
  <c r="R331" i="1"/>
  <c r="H322" i="1"/>
  <c r="H314" i="1"/>
  <c r="H309" i="1"/>
  <c r="H307" i="1"/>
  <c r="H305" i="1"/>
  <c r="H303" i="1"/>
  <c r="G524" i="1"/>
  <c r="G522" i="1"/>
  <c r="G520" i="1"/>
  <c r="G518" i="1"/>
  <c r="G519" i="1"/>
  <c r="G501" i="1"/>
  <c r="G496" i="1"/>
  <c r="G494" i="1"/>
  <c r="G492" i="1"/>
  <c r="G490" i="1"/>
  <c r="G463" i="1"/>
  <c r="G461" i="1"/>
  <c r="G459" i="1"/>
  <c r="G457" i="1"/>
  <c r="G458" i="1"/>
  <c r="G440" i="1"/>
  <c r="G435" i="1"/>
  <c r="G433" i="1"/>
  <c r="G431" i="1"/>
  <c r="G429" i="1"/>
  <c r="G456" i="1"/>
  <c r="G399" i="1"/>
  <c r="G397" i="1"/>
  <c r="G395" i="1"/>
  <c r="G396" i="1"/>
  <c r="G392" i="1"/>
  <c r="G393" i="1"/>
  <c r="G394" i="1"/>
  <c r="G376" i="1"/>
  <c r="G371" i="1"/>
  <c r="G369" i="1"/>
  <c r="G367" i="1"/>
  <c r="G365" i="1"/>
  <c r="Z336" i="1"/>
  <c r="X336" i="1"/>
  <c r="V336" i="1"/>
  <c r="T336" i="1"/>
  <c r="R336" i="1"/>
  <c r="P336" i="1"/>
  <c r="N336" i="1"/>
  <c r="L336" i="1"/>
  <c r="J336" i="1"/>
  <c r="G336" i="1"/>
  <c r="Z334" i="1"/>
  <c r="X334" i="1"/>
  <c r="V334" i="1"/>
  <c r="T334" i="1"/>
  <c r="R334" i="1"/>
  <c r="P334" i="1"/>
  <c r="N334" i="1"/>
  <c r="L334" i="1"/>
  <c r="J334" i="1"/>
  <c r="G334" i="1"/>
  <c r="Z332" i="1"/>
  <c r="X332" i="1"/>
  <c r="V332" i="1"/>
  <c r="T332" i="1"/>
  <c r="R332" i="1"/>
  <c r="P332" i="1"/>
  <c r="N332" i="1"/>
  <c r="L332" i="1"/>
  <c r="J332" i="1"/>
  <c r="G332" i="1"/>
  <c r="Z330" i="1"/>
  <c r="X330" i="1"/>
  <c r="V330" i="1"/>
  <c r="T330" i="1"/>
  <c r="R330" i="1"/>
  <c r="P330" i="1"/>
  <c r="N330" i="1"/>
  <c r="L330" i="1"/>
  <c r="J330" i="1"/>
  <c r="G330" i="1"/>
  <c r="Z321" i="1"/>
  <c r="X321" i="1"/>
  <c r="V321" i="1"/>
  <c r="T321" i="1"/>
  <c r="R321" i="1"/>
  <c r="P321" i="1"/>
  <c r="N321" i="1"/>
  <c r="L321" i="1"/>
  <c r="J321" i="1"/>
  <c r="G321" i="1"/>
  <c r="Z313" i="1"/>
  <c r="X313" i="1"/>
  <c r="V313" i="1"/>
  <c r="T313" i="1"/>
  <c r="R313" i="1"/>
  <c r="P313" i="1"/>
  <c r="N313" i="1"/>
  <c r="L313" i="1"/>
  <c r="J313" i="1"/>
  <c r="G313" i="1"/>
  <c r="Z308" i="1"/>
  <c r="X308" i="1"/>
  <c r="V308" i="1"/>
  <c r="T308" i="1"/>
  <c r="R308" i="1"/>
  <c r="P308" i="1"/>
  <c r="N308" i="1"/>
  <c r="L308" i="1"/>
  <c r="J308" i="1"/>
  <c r="G308" i="1"/>
  <c r="Z306" i="1"/>
  <c r="X306" i="1"/>
  <c r="V306" i="1"/>
  <c r="T306" i="1"/>
  <c r="R306" i="1"/>
  <c r="P306" i="1"/>
  <c r="N306" i="1"/>
  <c r="L306" i="1"/>
  <c r="J306" i="1"/>
  <c r="G306" i="1"/>
  <c r="Z304" i="1"/>
  <c r="X304" i="1"/>
  <c r="V304" i="1"/>
  <c r="T304" i="1"/>
  <c r="R304" i="1"/>
  <c r="P304" i="1"/>
  <c r="N304" i="1"/>
  <c r="L304" i="1"/>
  <c r="J304" i="1"/>
  <c r="G304" i="1"/>
  <c r="Z302" i="1"/>
  <c r="X302" i="1"/>
  <c r="V302" i="1"/>
  <c r="T302" i="1"/>
  <c r="R302" i="1"/>
  <c r="P302" i="1"/>
  <c r="N302" i="1"/>
  <c r="L302" i="1"/>
  <c r="J302" i="1"/>
  <c r="G302" i="1"/>
  <c r="G265" i="1"/>
  <c r="G266" i="1"/>
  <c r="G205" i="1"/>
  <c r="G331" i="1"/>
  <c r="G271" i="1"/>
  <c r="G269" i="1"/>
  <c r="G267" i="1"/>
  <c r="G207" i="1"/>
  <c r="G256" i="1"/>
  <c r="G248" i="1"/>
  <c r="G188" i="1"/>
  <c r="G196" i="1"/>
  <c r="G197" i="1"/>
  <c r="G206" i="1"/>
  <c r="G243" i="1"/>
  <c r="G241" i="1"/>
  <c r="G239" i="1"/>
  <c r="G237" i="1"/>
  <c r="G179" i="1"/>
  <c r="G183" i="1"/>
  <c r="G181" i="1"/>
  <c r="G177" i="1"/>
  <c r="G211" i="1"/>
  <c r="G209" i="1"/>
  <c r="G521" i="1"/>
  <c r="G517" i="1"/>
  <c r="G502" i="1"/>
  <c r="G460" i="1"/>
  <c r="G441" i="1"/>
  <c r="G333" i="1"/>
  <c r="Z329" i="1"/>
  <c r="X329" i="1"/>
  <c r="V329" i="1"/>
  <c r="T329" i="1"/>
  <c r="R329" i="1"/>
  <c r="P329" i="1"/>
  <c r="N329" i="1"/>
  <c r="L329" i="1"/>
  <c r="J329" i="1"/>
  <c r="G329" i="1"/>
  <c r="Z315" i="1"/>
  <c r="X315" i="1"/>
  <c r="V315" i="1"/>
  <c r="T315" i="1"/>
  <c r="R315" i="1"/>
  <c r="P315" i="1"/>
  <c r="N315" i="1"/>
  <c r="L315" i="1"/>
  <c r="J315" i="1"/>
  <c r="G314" i="1"/>
  <c r="G268" i="1"/>
  <c r="G264" i="1"/>
  <c r="G250" i="1"/>
  <c r="G249" i="1"/>
  <c r="G208" i="1"/>
  <c r="G204" i="1"/>
  <c r="G190" i="1"/>
  <c r="G189" i="1"/>
  <c r="H366" i="1" l="1"/>
  <c r="I366" i="1"/>
  <c r="J366" i="1"/>
  <c r="J368" i="1"/>
  <c r="H368" i="1"/>
  <c r="I368" i="1"/>
  <c r="H370" i="1"/>
  <c r="I370" i="1"/>
  <c r="J370" i="1"/>
  <c r="H372" i="1"/>
  <c r="I372" i="1"/>
  <c r="J372" i="1"/>
  <c r="L314" i="1"/>
  <c r="H377" i="1"/>
  <c r="I377" i="1"/>
  <c r="J377" i="1"/>
  <c r="P322" i="1"/>
  <c r="I385" i="1"/>
  <c r="J385" i="1"/>
  <c r="H385" i="1"/>
  <c r="T333" i="1"/>
  <c r="H396" i="1"/>
  <c r="I396" i="1"/>
  <c r="J396" i="1"/>
  <c r="J398" i="1"/>
  <c r="H398" i="1"/>
  <c r="I398" i="1"/>
  <c r="I400" i="1"/>
  <c r="J400" i="1"/>
  <c r="H400" i="1"/>
  <c r="N314" i="1"/>
  <c r="X333" i="1"/>
  <c r="Z333" i="1"/>
  <c r="V333" i="1"/>
  <c r="T331" i="1"/>
  <c r="V331" i="1"/>
  <c r="Z331" i="1"/>
  <c r="R322" i="1"/>
  <c r="R314" i="1"/>
  <c r="X331" i="1"/>
  <c r="J333" i="1"/>
  <c r="T322" i="1"/>
  <c r="P314" i="1"/>
  <c r="V322" i="1"/>
  <c r="T314" i="1"/>
  <c r="X322" i="1"/>
  <c r="X314" i="1"/>
  <c r="L333" i="1"/>
  <c r="L331" i="1"/>
  <c r="Z314" i="1"/>
  <c r="J322" i="1"/>
  <c r="N333" i="1"/>
  <c r="N331" i="1"/>
  <c r="L322" i="1"/>
  <c r="P333" i="1"/>
  <c r="P331" i="1"/>
  <c r="V314" i="1"/>
  <c r="Z322" i="1"/>
  <c r="J331" i="1"/>
  <c r="J314" i="1"/>
  <c r="N322" i="1"/>
  <c r="R333" i="1"/>
  <c r="SJ342" i="19" l="1"/>
  <c r="SJ343" i="19" s="1"/>
  <c r="SI342" i="19"/>
  <c r="SI343" i="19" s="1"/>
  <c r="SH342" i="19"/>
  <c r="SH343" i="19" s="1"/>
  <c r="SG342" i="19"/>
  <c r="SG343" i="19" s="1"/>
  <c r="SF342" i="19"/>
  <c r="SF343" i="19" s="1"/>
  <c r="SE342" i="19"/>
  <c r="SE343" i="19" s="1"/>
  <c r="SD342" i="19"/>
  <c r="SD343" i="19" s="1"/>
  <c r="SC342" i="19"/>
  <c r="SC343" i="19" s="1"/>
  <c r="SB342" i="19"/>
  <c r="SB343" i="19" s="1"/>
  <c r="SA342" i="19"/>
  <c r="SA343" i="19" s="1"/>
  <c r="RZ342" i="19"/>
  <c r="RZ343" i="19" s="1"/>
  <c r="RY342" i="19"/>
  <c r="RY343" i="19" s="1"/>
  <c r="RX342" i="19"/>
  <c r="RX343" i="19" s="1"/>
  <c r="RW342" i="19"/>
  <c r="RW343" i="19" s="1"/>
  <c r="RV342" i="19"/>
  <c r="RV343" i="19" s="1"/>
  <c r="RU342" i="19"/>
  <c r="RU343" i="19" s="1"/>
  <c r="RT342" i="19"/>
  <c r="RT343" i="19" s="1"/>
  <c r="RS342" i="19"/>
  <c r="RS343" i="19" s="1"/>
  <c r="RR342" i="19"/>
  <c r="RR343" i="19" s="1"/>
  <c r="RQ342" i="19"/>
  <c r="RQ343" i="19" s="1"/>
  <c r="RP342" i="19"/>
  <c r="RP343" i="19" s="1"/>
  <c r="RO342" i="19"/>
  <c r="RO343" i="19" s="1"/>
  <c r="RN342" i="19"/>
  <c r="RN343" i="19" s="1"/>
  <c r="RM342" i="19"/>
  <c r="RM343" i="19" s="1"/>
  <c r="RL342" i="19"/>
  <c r="RL343" i="19" s="1"/>
  <c r="RK342" i="19"/>
  <c r="RK343" i="19" s="1"/>
  <c r="RJ342" i="19"/>
  <c r="RJ343" i="19" s="1"/>
  <c r="RI342" i="19"/>
  <c r="RI343" i="19" s="1"/>
  <c r="RH342" i="19"/>
  <c r="RH343" i="19" s="1"/>
  <c r="RG342" i="19"/>
  <c r="RG343" i="19" s="1"/>
  <c r="RF342" i="19"/>
  <c r="RF343" i="19" s="1"/>
  <c r="RE342" i="19"/>
  <c r="RE343" i="19" s="1"/>
  <c r="RD342" i="19"/>
  <c r="RD343" i="19" s="1"/>
  <c r="RC342" i="19"/>
  <c r="RC343" i="19" s="1"/>
  <c r="RB342" i="19"/>
  <c r="RB343" i="19" s="1"/>
  <c r="RA342" i="19"/>
  <c r="RA343" i="19" s="1"/>
  <c r="QZ342" i="19"/>
  <c r="QZ343" i="19" s="1"/>
  <c r="QY342" i="19"/>
  <c r="QY343" i="19" s="1"/>
  <c r="QX342" i="19"/>
  <c r="QX343" i="19" s="1"/>
  <c r="QW342" i="19"/>
  <c r="QW343" i="19" s="1"/>
  <c r="QV342" i="19"/>
  <c r="QV343" i="19" s="1"/>
  <c r="QU342" i="19"/>
  <c r="QU343" i="19" s="1"/>
  <c r="QT342" i="19"/>
  <c r="QT343" i="19" s="1"/>
  <c r="QS342" i="19"/>
  <c r="QS343" i="19" s="1"/>
  <c r="QR342" i="19"/>
  <c r="QR343" i="19" s="1"/>
  <c r="QQ342" i="19"/>
  <c r="QQ343" i="19" s="1"/>
  <c r="QP342" i="19"/>
  <c r="QP343" i="19" s="1"/>
  <c r="QO342" i="19"/>
  <c r="QO343" i="19" s="1"/>
  <c r="QN342" i="19"/>
  <c r="QN343" i="19" s="1"/>
  <c r="QM342" i="19"/>
  <c r="QM343" i="19" s="1"/>
  <c r="QL342" i="19"/>
  <c r="QL343" i="19" s="1"/>
  <c r="QK342" i="19"/>
  <c r="QK343" i="19" s="1"/>
  <c r="QJ342" i="19"/>
  <c r="QJ343" i="19" s="1"/>
  <c r="QI342" i="19"/>
  <c r="QI343" i="19" s="1"/>
  <c r="QH342" i="19"/>
  <c r="QH343" i="19" s="1"/>
  <c r="QG342" i="19"/>
  <c r="QG343" i="19" s="1"/>
  <c r="QF342" i="19"/>
  <c r="QF343" i="19" s="1"/>
  <c r="QE342" i="19"/>
  <c r="QE343" i="19" s="1"/>
  <c r="QD342" i="19"/>
  <c r="QD343" i="19" s="1"/>
  <c r="QC342" i="19"/>
  <c r="QC343" i="19" s="1"/>
  <c r="QB342" i="19"/>
  <c r="QB343" i="19" s="1"/>
  <c r="QA342" i="19"/>
  <c r="QA343" i="19" s="1"/>
  <c r="PZ342" i="19"/>
  <c r="PZ343" i="19" s="1"/>
  <c r="PY342" i="19"/>
  <c r="PY343" i="19" s="1"/>
  <c r="PX342" i="19"/>
  <c r="PX343" i="19" s="1"/>
  <c r="PW342" i="19"/>
  <c r="PW343" i="19" s="1"/>
  <c r="PV342" i="19"/>
  <c r="PV343" i="19" s="1"/>
  <c r="PU342" i="19"/>
  <c r="PU343" i="19" s="1"/>
  <c r="PT342" i="19"/>
  <c r="PT343" i="19" s="1"/>
  <c r="PS342" i="19"/>
  <c r="PS343" i="19" s="1"/>
  <c r="PR342" i="19"/>
  <c r="PR343" i="19" s="1"/>
  <c r="PQ342" i="19"/>
  <c r="PQ343" i="19" s="1"/>
  <c r="PP342" i="19"/>
  <c r="PP343" i="19" s="1"/>
  <c r="PO342" i="19"/>
  <c r="PO343" i="19" s="1"/>
  <c r="PN342" i="19"/>
  <c r="PN343" i="19" s="1"/>
  <c r="PM342" i="19"/>
  <c r="PM343" i="19" s="1"/>
  <c r="PL342" i="19"/>
  <c r="PL343" i="19" s="1"/>
  <c r="PK342" i="19"/>
  <c r="PK343" i="19" s="1"/>
  <c r="PJ342" i="19"/>
  <c r="PJ343" i="19" s="1"/>
  <c r="PI342" i="19"/>
  <c r="PI343" i="19" s="1"/>
  <c r="PH342" i="19"/>
  <c r="PH343" i="19" s="1"/>
  <c r="PG342" i="19"/>
  <c r="PG343" i="19" s="1"/>
  <c r="PF342" i="19"/>
  <c r="PF343" i="19" s="1"/>
  <c r="PE342" i="19"/>
  <c r="PE343" i="19" s="1"/>
  <c r="PD342" i="19"/>
  <c r="PD343" i="19" s="1"/>
  <c r="PC342" i="19"/>
  <c r="PC343" i="19" s="1"/>
  <c r="PB342" i="19"/>
  <c r="PB343" i="19" s="1"/>
  <c r="PA342" i="19"/>
  <c r="PA343" i="19" s="1"/>
  <c r="OZ342" i="19"/>
  <c r="OZ343" i="19" s="1"/>
  <c r="OY342" i="19"/>
  <c r="OY343" i="19" s="1"/>
  <c r="OX342" i="19"/>
  <c r="OX343" i="19" s="1"/>
  <c r="OW342" i="19"/>
  <c r="OW343" i="19" s="1"/>
  <c r="OV342" i="19"/>
  <c r="OV343" i="19" s="1"/>
  <c r="OU342" i="19"/>
  <c r="OU343" i="19" s="1"/>
  <c r="OT342" i="19"/>
  <c r="OT343" i="19" s="1"/>
  <c r="OS342" i="19"/>
  <c r="OS343" i="19" s="1"/>
  <c r="OR342" i="19"/>
  <c r="OR343" i="19" s="1"/>
  <c r="OQ342" i="19"/>
  <c r="OQ343" i="19" s="1"/>
  <c r="OP342" i="19"/>
  <c r="OP343" i="19" s="1"/>
  <c r="OO342" i="19"/>
  <c r="OO343" i="19" s="1"/>
  <c r="ON342" i="19"/>
  <c r="ON343" i="19" s="1"/>
  <c r="OM342" i="19"/>
  <c r="OM343" i="19" s="1"/>
  <c r="OL342" i="19"/>
  <c r="OL343" i="19" s="1"/>
  <c r="OK342" i="19"/>
  <c r="OK343" i="19" s="1"/>
  <c r="OJ342" i="19"/>
  <c r="OJ343" i="19" s="1"/>
  <c r="OI342" i="19"/>
  <c r="OI343" i="19" s="1"/>
  <c r="OH342" i="19"/>
  <c r="OH343" i="19" s="1"/>
  <c r="OG342" i="19"/>
  <c r="OG343" i="19" s="1"/>
  <c r="OF342" i="19"/>
  <c r="OF343" i="19" s="1"/>
  <c r="OE342" i="19"/>
  <c r="OE343" i="19" s="1"/>
  <c r="OD342" i="19"/>
  <c r="OD343" i="19" s="1"/>
  <c r="OC342" i="19"/>
  <c r="OC343" i="19" s="1"/>
  <c r="OB342" i="19"/>
  <c r="OB343" i="19" s="1"/>
  <c r="OA342" i="19"/>
  <c r="OA343" i="19" s="1"/>
  <c r="NZ342" i="19"/>
  <c r="NZ343" i="19" s="1"/>
  <c r="NY342" i="19"/>
  <c r="NY343" i="19" s="1"/>
  <c r="NX342" i="19"/>
  <c r="NX343" i="19" s="1"/>
  <c r="NW342" i="19"/>
  <c r="NW343" i="19" s="1"/>
  <c r="NV342" i="19"/>
  <c r="NV343" i="19" s="1"/>
  <c r="NU342" i="19"/>
  <c r="NU343" i="19" s="1"/>
  <c r="NT342" i="19"/>
  <c r="NT343" i="19" s="1"/>
  <c r="NS342" i="19"/>
  <c r="NS343" i="19" s="1"/>
  <c r="NR342" i="19"/>
  <c r="NR343" i="19" s="1"/>
  <c r="NQ342" i="19"/>
  <c r="NQ343" i="19" s="1"/>
  <c r="NP342" i="19"/>
  <c r="NP343" i="19" s="1"/>
  <c r="NO342" i="19"/>
  <c r="NO343" i="19" s="1"/>
  <c r="NN342" i="19"/>
  <c r="NN343" i="19" s="1"/>
  <c r="NM342" i="19"/>
  <c r="NM343" i="19" s="1"/>
  <c r="NL342" i="19"/>
  <c r="NL343" i="19" s="1"/>
  <c r="NK342" i="19"/>
  <c r="NK343" i="19" s="1"/>
  <c r="NJ342" i="19"/>
  <c r="NJ343" i="19" s="1"/>
  <c r="NI342" i="19"/>
  <c r="NI343" i="19" s="1"/>
  <c r="NH342" i="19"/>
  <c r="NH343" i="19" s="1"/>
  <c r="NG342" i="19"/>
  <c r="NG343" i="19" s="1"/>
  <c r="NF342" i="19"/>
  <c r="NF343" i="19" s="1"/>
  <c r="NE342" i="19"/>
  <c r="NE343" i="19" s="1"/>
  <c r="ND342" i="19"/>
  <c r="ND343" i="19" s="1"/>
  <c r="NC342" i="19"/>
  <c r="NC343" i="19" s="1"/>
  <c r="NB342" i="19"/>
  <c r="NB343" i="19" s="1"/>
  <c r="NA342" i="19"/>
  <c r="NA343" i="19" s="1"/>
  <c r="MZ342" i="19"/>
  <c r="MZ343" i="19" s="1"/>
  <c r="MY342" i="19"/>
  <c r="MY343" i="19" s="1"/>
  <c r="MX342" i="19"/>
  <c r="MX343" i="19" s="1"/>
  <c r="MW342" i="19"/>
  <c r="MW343" i="19" s="1"/>
  <c r="MV342" i="19"/>
  <c r="MV343" i="19" s="1"/>
  <c r="MU342" i="19"/>
  <c r="MU343" i="19" s="1"/>
  <c r="MT342" i="19"/>
  <c r="MT343" i="19" s="1"/>
  <c r="MS342" i="19"/>
  <c r="MS343" i="19" s="1"/>
  <c r="MR342" i="19"/>
  <c r="MR343" i="19" s="1"/>
  <c r="MQ342" i="19"/>
  <c r="MQ343" i="19" s="1"/>
  <c r="MP342" i="19"/>
  <c r="MP343" i="19" s="1"/>
  <c r="MO342" i="19"/>
  <c r="MO343" i="19" s="1"/>
  <c r="MN342" i="19"/>
  <c r="MN343" i="19" s="1"/>
  <c r="MM342" i="19"/>
  <c r="MM343" i="19" s="1"/>
  <c r="ML342" i="19"/>
  <c r="ML343" i="19" s="1"/>
  <c r="MK342" i="19"/>
  <c r="MK343" i="19" s="1"/>
  <c r="MJ342" i="19"/>
  <c r="MJ343" i="19" s="1"/>
  <c r="MI342" i="19"/>
  <c r="MI343" i="19" s="1"/>
  <c r="MH342" i="19"/>
  <c r="MH343" i="19" s="1"/>
  <c r="MG342" i="19"/>
  <c r="MG343" i="19" s="1"/>
  <c r="MF342" i="19"/>
  <c r="MF343" i="19" s="1"/>
  <c r="ME342" i="19"/>
  <c r="ME343" i="19" s="1"/>
  <c r="MD342" i="19"/>
  <c r="MD343" i="19" s="1"/>
  <c r="MC342" i="19"/>
  <c r="MC343" i="19" s="1"/>
  <c r="MB342" i="19"/>
  <c r="MB343" i="19" s="1"/>
  <c r="MA342" i="19"/>
  <c r="MA343" i="19" s="1"/>
  <c r="LZ342" i="19"/>
  <c r="LZ343" i="19" s="1"/>
  <c r="LY342" i="19"/>
  <c r="LY343" i="19" s="1"/>
  <c r="LX342" i="19"/>
  <c r="LX343" i="19" s="1"/>
  <c r="LW342" i="19"/>
  <c r="LW343" i="19" s="1"/>
  <c r="LV342" i="19"/>
  <c r="LV343" i="19" s="1"/>
  <c r="LU342" i="19"/>
  <c r="LU343" i="19" s="1"/>
  <c r="LT342" i="19"/>
  <c r="LT343" i="19" s="1"/>
  <c r="LS342" i="19"/>
  <c r="LS343" i="19" s="1"/>
  <c r="LR342" i="19"/>
  <c r="LR343" i="19" s="1"/>
  <c r="LQ342" i="19"/>
  <c r="LQ343" i="19" s="1"/>
  <c r="LP342" i="19"/>
  <c r="LP343" i="19" s="1"/>
  <c r="LO342" i="19"/>
  <c r="LO343" i="19" s="1"/>
  <c r="LN342" i="19"/>
  <c r="LN343" i="19" s="1"/>
  <c r="LM342" i="19"/>
  <c r="LM343" i="19" s="1"/>
  <c r="LL342" i="19"/>
  <c r="LL343" i="19" s="1"/>
  <c r="LK342" i="19"/>
  <c r="LK343" i="19" s="1"/>
  <c r="LJ342" i="19"/>
  <c r="LJ343" i="19" s="1"/>
  <c r="LI342" i="19"/>
  <c r="LI343" i="19" s="1"/>
  <c r="LH342" i="19"/>
  <c r="LH343" i="19" s="1"/>
  <c r="LG342" i="19"/>
  <c r="LG343" i="19" s="1"/>
  <c r="LF342" i="19"/>
  <c r="LF343" i="19" s="1"/>
  <c r="LE342" i="19"/>
  <c r="LE343" i="19" s="1"/>
  <c r="LD342" i="19"/>
  <c r="LD343" i="19" s="1"/>
  <c r="LC342" i="19"/>
  <c r="LC343" i="19" s="1"/>
  <c r="LB342" i="19"/>
  <c r="LB343" i="19" s="1"/>
  <c r="LA342" i="19"/>
  <c r="LA343" i="19" s="1"/>
  <c r="KZ342" i="19"/>
  <c r="KZ343" i="19" s="1"/>
  <c r="KY342" i="19"/>
  <c r="KY343" i="19" s="1"/>
  <c r="KX342" i="19"/>
  <c r="KX343" i="19" s="1"/>
  <c r="KW342" i="19"/>
  <c r="KW343" i="19" s="1"/>
  <c r="KV342" i="19"/>
  <c r="KV343" i="19" s="1"/>
  <c r="KU342" i="19"/>
  <c r="KU343" i="19" s="1"/>
  <c r="KT342" i="19"/>
  <c r="KT343" i="19" s="1"/>
  <c r="KS342" i="19"/>
  <c r="KS343" i="19" s="1"/>
  <c r="KR342" i="19"/>
  <c r="KR343" i="19" s="1"/>
  <c r="KQ342" i="19"/>
  <c r="KQ343" i="19" s="1"/>
  <c r="KP342" i="19"/>
  <c r="KP343" i="19" s="1"/>
  <c r="KO342" i="19"/>
  <c r="KO343" i="19" s="1"/>
  <c r="KN342" i="19"/>
  <c r="KN343" i="19" s="1"/>
  <c r="KM342" i="19"/>
  <c r="KM343" i="19" s="1"/>
  <c r="KL342" i="19"/>
  <c r="KL343" i="19" s="1"/>
  <c r="KK342" i="19"/>
  <c r="KK343" i="19" s="1"/>
  <c r="KJ342" i="19"/>
  <c r="KJ343" i="19" s="1"/>
  <c r="KI342" i="19"/>
  <c r="KI343" i="19" s="1"/>
  <c r="KH342" i="19"/>
  <c r="KH343" i="19" s="1"/>
  <c r="KG342" i="19"/>
  <c r="KG343" i="19" s="1"/>
  <c r="KF342" i="19"/>
  <c r="KF343" i="19" s="1"/>
  <c r="KE342" i="19"/>
  <c r="KE343" i="19" s="1"/>
  <c r="KD342" i="19"/>
  <c r="KD343" i="19" s="1"/>
  <c r="KC342" i="19"/>
  <c r="KC343" i="19" s="1"/>
  <c r="KB342" i="19"/>
  <c r="KB343" i="19" s="1"/>
  <c r="KA342" i="19"/>
  <c r="KA343" i="19" s="1"/>
  <c r="JZ342" i="19"/>
  <c r="JZ343" i="19" s="1"/>
  <c r="JY342" i="19"/>
  <c r="JY343" i="19" s="1"/>
  <c r="JX342" i="19"/>
  <c r="JX343" i="19" s="1"/>
  <c r="JW342" i="19"/>
  <c r="JW343" i="19" s="1"/>
  <c r="JV342" i="19"/>
  <c r="JV343" i="19" s="1"/>
  <c r="JU342" i="19"/>
  <c r="JU343" i="19" s="1"/>
  <c r="JT342" i="19"/>
  <c r="JT343" i="19" s="1"/>
  <c r="JS342" i="19"/>
  <c r="JS343" i="19" s="1"/>
  <c r="JR342" i="19"/>
  <c r="JR343" i="19" s="1"/>
  <c r="JQ342" i="19"/>
  <c r="JQ343" i="19" s="1"/>
  <c r="JP342" i="19"/>
  <c r="JP343" i="19" s="1"/>
  <c r="JO342" i="19"/>
  <c r="JO343" i="19" s="1"/>
  <c r="JN342" i="19"/>
  <c r="JN343" i="19" s="1"/>
  <c r="JM342" i="19"/>
  <c r="JM343" i="19" s="1"/>
  <c r="JL342" i="19"/>
  <c r="JL343" i="19" s="1"/>
  <c r="JK342" i="19"/>
  <c r="JK343" i="19" s="1"/>
  <c r="JJ342" i="19"/>
  <c r="JJ343" i="19" s="1"/>
  <c r="JI342" i="19"/>
  <c r="JI343" i="19" s="1"/>
  <c r="JH342" i="19"/>
  <c r="JH343" i="19" s="1"/>
  <c r="JG342" i="19"/>
  <c r="JG343" i="19" s="1"/>
  <c r="JF342" i="19"/>
  <c r="JF343" i="19" s="1"/>
  <c r="JE342" i="19"/>
  <c r="JE343" i="19" s="1"/>
  <c r="JD342" i="19"/>
  <c r="JD343" i="19" s="1"/>
  <c r="JC342" i="19"/>
  <c r="JC343" i="19" s="1"/>
  <c r="JB342" i="19"/>
  <c r="JB343" i="19" s="1"/>
  <c r="JA342" i="19"/>
  <c r="JA343" i="19" s="1"/>
  <c r="IZ342" i="19"/>
  <c r="IZ343" i="19" s="1"/>
  <c r="IY342" i="19"/>
  <c r="IY343" i="19" s="1"/>
  <c r="IX342" i="19"/>
  <c r="IX343" i="19" s="1"/>
  <c r="IW342" i="19"/>
  <c r="IW343" i="19" s="1"/>
  <c r="IV342" i="19"/>
  <c r="IV343" i="19" s="1"/>
  <c r="IU342" i="19"/>
  <c r="IU343" i="19" s="1"/>
  <c r="IT342" i="19"/>
  <c r="IT343" i="19" s="1"/>
  <c r="IS342" i="19"/>
  <c r="IS343" i="19" s="1"/>
  <c r="IR342" i="19"/>
  <c r="IR343" i="19" s="1"/>
  <c r="IQ342" i="19"/>
  <c r="IQ343" i="19" s="1"/>
  <c r="IP342" i="19"/>
  <c r="IP343" i="19" s="1"/>
  <c r="IO342" i="19"/>
  <c r="IO343" i="19" s="1"/>
  <c r="IN342" i="19"/>
  <c r="IN343" i="19" s="1"/>
  <c r="IM342" i="19"/>
  <c r="IM343" i="19" s="1"/>
  <c r="IL342" i="19"/>
  <c r="IL343" i="19" s="1"/>
  <c r="IK342" i="19"/>
  <c r="IK343" i="19" s="1"/>
  <c r="IJ342" i="19"/>
  <c r="IJ343" i="19" s="1"/>
  <c r="II342" i="19"/>
  <c r="II343" i="19" s="1"/>
  <c r="IH342" i="19"/>
  <c r="IH343" i="19" s="1"/>
  <c r="IG342" i="19"/>
  <c r="IG343" i="19" s="1"/>
  <c r="IF342" i="19"/>
  <c r="IF343" i="19" s="1"/>
  <c r="IE342" i="19"/>
  <c r="IE343" i="19" s="1"/>
  <c r="ID342" i="19"/>
  <c r="ID343" i="19" s="1"/>
  <c r="IC342" i="19"/>
  <c r="IC343" i="19" s="1"/>
  <c r="IB342" i="19"/>
  <c r="IB343" i="19" s="1"/>
  <c r="IA342" i="19"/>
  <c r="IA343" i="19" s="1"/>
  <c r="HZ342" i="19"/>
  <c r="HZ343" i="19" s="1"/>
  <c r="HY342" i="19"/>
  <c r="HY343" i="19" s="1"/>
  <c r="HX342" i="19"/>
  <c r="HX343" i="19" s="1"/>
  <c r="HW342" i="19"/>
  <c r="HW343" i="19" s="1"/>
  <c r="HV342" i="19"/>
  <c r="HV343" i="19" s="1"/>
  <c r="HU342" i="19"/>
  <c r="HU343" i="19" s="1"/>
  <c r="HT342" i="19"/>
  <c r="HT343" i="19" s="1"/>
  <c r="HS342" i="19"/>
  <c r="HS343" i="19" s="1"/>
  <c r="HR342" i="19"/>
  <c r="HR343" i="19" s="1"/>
  <c r="HQ342" i="19"/>
  <c r="HQ343" i="19" s="1"/>
  <c r="HP342" i="19"/>
  <c r="HP343" i="19" s="1"/>
  <c r="HO342" i="19"/>
  <c r="HO343" i="19" s="1"/>
  <c r="HN342" i="19"/>
  <c r="HN343" i="19" s="1"/>
  <c r="HM342" i="19"/>
  <c r="HM343" i="19" s="1"/>
  <c r="HL342" i="19"/>
  <c r="HL343" i="19" s="1"/>
  <c r="HK342" i="19"/>
  <c r="HK343" i="19" s="1"/>
  <c r="HJ342" i="19"/>
  <c r="HJ343" i="19" s="1"/>
  <c r="HI342" i="19"/>
  <c r="HI343" i="19" s="1"/>
  <c r="HH342" i="19"/>
  <c r="HH343" i="19" s="1"/>
  <c r="HG342" i="19"/>
  <c r="HG343" i="19" s="1"/>
  <c r="HF342" i="19"/>
  <c r="HF343" i="19" s="1"/>
  <c r="HE342" i="19"/>
  <c r="HE343" i="19" s="1"/>
  <c r="HD342" i="19"/>
  <c r="HD343" i="19" s="1"/>
  <c r="HC342" i="19"/>
  <c r="HC343" i="19" s="1"/>
  <c r="HB342" i="19"/>
  <c r="HB343" i="19" s="1"/>
  <c r="HA342" i="19"/>
  <c r="HA343" i="19" s="1"/>
  <c r="GZ342" i="19"/>
  <c r="GZ343" i="19" s="1"/>
  <c r="GY342" i="19"/>
  <c r="GY343" i="19" s="1"/>
  <c r="GX342" i="19"/>
  <c r="GX343" i="19" s="1"/>
  <c r="GW342" i="19"/>
  <c r="GW343" i="19" s="1"/>
  <c r="GV342" i="19"/>
  <c r="GV343" i="19" s="1"/>
  <c r="GU342" i="19"/>
  <c r="GU343" i="19" s="1"/>
  <c r="GT342" i="19"/>
  <c r="GT343" i="19" s="1"/>
  <c r="GS342" i="19"/>
  <c r="GS343" i="19" s="1"/>
  <c r="GR342" i="19"/>
  <c r="GR343" i="19" s="1"/>
  <c r="GQ342" i="19"/>
  <c r="GQ343" i="19" s="1"/>
  <c r="GP342" i="19"/>
  <c r="GP343" i="19" s="1"/>
  <c r="GO342" i="19"/>
  <c r="GO343" i="19" s="1"/>
  <c r="GN342" i="19"/>
  <c r="GN343" i="19" s="1"/>
  <c r="GM342" i="19"/>
  <c r="GM343" i="19" s="1"/>
  <c r="GL342" i="19"/>
  <c r="GL343" i="19" s="1"/>
  <c r="GK342" i="19"/>
  <c r="GK343" i="19" s="1"/>
  <c r="GJ342" i="19"/>
  <c r="GJ343" i="19" s="1"/>
  <c r="GI342" i="19"/>
  <c r="GI343" i="19" s="1"/>
  <c r="GH342" i="19"/>
  <c r="GH343" i="19" s="1"/>
  <c r="GG342" i="19"/>
  <c r="GG343" i="19" s="1"/>
  <c r="GF342" i="19"/>
  <c r="GF343" i="19" s="1"/>
  <c r="GE342" i="19"/>
  <c r="GE343" i="19" s="1"/>
  <c r="GD342" i="19"/>
  <c r="GD343" i="19" s="1"/>
  <c r="GC342" i="19"/>
  <c r="GC343" i="19" s="1"/>
  <c r="GB342" i="19"/>
  <c r="GB343" i="19" s="1"/>
  <c r="GA342" i="19"/>
  <c r="GA343" i="19" s="1"/>
  <c r="FZ342" i="19"/>
  <c r="FZ343" i="19" s="1"/>
  <c r="FY342" i="19"/>
  <c r="FY343" i="19" s="1"/>
  <c r="FX342" i="19"/>
  <c r="FX343" i="19" s="1"/>
  <c r="FW342" i="19"/>
  <c r="FW343" i="19" s="1"/>
  <c r="FV342" i="19"/>
  <c r="FV343" i="19" s="1"/>
  <c r="FU342" i="19"/>
  <c r="FU343" i="19" s="1"/>
  <c r="FT342" i="19"/>
  <c r="FT343" i="19" s="1"/>
  <c r="FS342" i="19"/>
  <c r="FS343" i="19" s="1"/>
  <c r="FR342" i="19"/>
  <c r="FR343" i="19" s="1"/>
  <c r="FQ342" i="19"/>
  <c r="FQ343" i="19" s="1"/>
  <c r="FP342" i="19"/>
  <c r="FP343" i="19" s="1"/>
  <c r="FO342" i="19"/>
  <c r="FO343" i="19" s="1"/>
  <c r="FN342" i="19"/>
  <c r="FN343" i="19" s="1"/>
  <c r="FM342" i="19"/>
  <c r="FM343" i="19" s="1"/>
  <c r="FL342" i="19"/>
  <c r="FL343" i="19" s="1"/>
  <c r="FK342" i="19"/>
  <c r="FK343" i="19" s="1"/>
  <c r="FJ342" i="19"/>
  <c r="FJ343" i="19" s="1"/>
  <c r="FI342" i="19"/>
  <c r="FI343" i="19" s="1"/>
  <c r="FH342" i="19"/>
  <c r="FH343" i="19" s="1"/>
  <c r="FG342" i="19"/>
  <c r="FG343" i="19" s="1"/>
  <c r="FF342" i="19"/>
  <c r="FF343" i="19" s="1"/>
  <c r="FE342" i="19"/>
  <c r="FE343" i="19" s="1"/>
  <c r="FD342" i="19"/>
  <c r="FD343" i="19" s="1"/>
  <c r="FC342" i="19"/>
  <c r="FC343" i="19" s="1"/>
  <c r="FB342" i="19"/>
  <c r="FB343" i="19" s="1"/>
  <c r="FA342" i="19"/>
  <c r="FA343" i="19" s="1"/>
  <c r="EZ342" i="19"/>
  <c r="EZ343" i="19" s="1"/>
  <c r="EY342" i="19"/>
  <c r="EY343" i="19" s="1"/>
  <c r="EX342" i="19"/>
  <c r="EX343" i="19" s="1"/>
  <c r="EW342" i="19"/>
  <c r="EW343" i="19" s="1"/>
  <c r="EV342" i="19"/>
  <c r="EV343" i="19" s="1"/>
  <c r="EU342" i="19"/>
  <c r="EU343" i="19" s="1"/>
  <c r="ET342" i="19"/>
  <c r="ET343" i="19" s="1"/>
  <c r="ES342" i="19"/>
  <c r="ES343" i="19" s="1"/>
  <c r="ER342" i="19"/>
  <c r="ER343" i="19" s="1"/>
  <c r="EQ342" i="19"/>
  <c r="EQ343" i="19" s="1"/>
  <c r="EP342" i="19"/>
  <c r="EP343" i="19" s="1"/>
  <c r="EO342" i="19"/>
  <c r="EO343" i="19" s="1"/>
  <c r="EN342" i="19"/>
  <c r="EN343" i="19" s="1"/>
  <c r="EM342" i="19"/>
  <c r="EM343" i="19" s="1"/>
  <c r="EL342" i="19"/>
  <c r="EL343" i="19" s="1"/>
  <c r="EK342" i="19"/>
  <c r="EK343" i="19" s="1"/>
  <c r="EJ342" i="19"/>
  <c r="EJ343" i="19" s="1"/>
  <c r="EI342" i="19"/>
  <c r="EI343" i="19" s="1"/>
  <c r="EH342" i="19"/>
  <c r="EH343" i="19" s="1"/>
  <c r="EG342" i="19"/>
  <c r="EG343" i="19" s="1"/>
  <c r="EF342" i="19"/>
  <c r="EF343" i="19" s="1"/>
  <c r="EE342" i="19"/>
  <c r="EE343" i="19" s="1"/>
  <c r="ED342" i="19"/>
  <c r="ED343" i="19" s="1"/>
  <c r="EC342" i="19"/>
  <c r="EC343" i="19" s="1"/>
  <c r="EB342" i="19"/>
  <c r="EB343" i="19" s="1"/>
  <c r="EA342" i="19"/>
  <c r="EA343" i="19" s="1"/>
  <c r="DZ342" i="19"/>
  <c r="DZ343" i="19" s="1"/>
  <c r="DY342" i="19"/>
  <c r="DY343" i="19" s="1"/>
  <c r="DX342" i="19"/>
  <c r="DX343" i="19" s="1"/>
  <c r="DW342" i="19"/>
  <c r="DW343" i="19" s="1"/>
  <c r="DV342" i="19"/>
  <c r="DV343" i="19" s="1"/>
  <c r="DU342" i="19"/>
  <c r="DU343" i="19" s="1"/>
  <c r="DT342" i="19"/>
  <c r="DT343" i="19" s="1"/>
  <c r="DS342" i="19"/>
  <c r="DS343" i="19" s="1"/>
  <c r="DR342" i="19"/>
  <c r="DR343" i="19" s="1"/>
  <c r="DQ342" i="19"/>
  <c r="DQ343" i="19" s="1"/>
  <c r="DP342" i="19"/>
  <c r="DP343" i="19" s="1"/>
  <c r="DO342" i="19"/>
  <c r="DO343" i="19" s="1"/>
  <c r="DN342" i="19"/>
  <c r="DN343" i="19" s="1"/>
  <c r="DM342" i="19"/>
  <c r="DM343" i="19" s="1"/>
  <c r="DL342" i="19"/>
  <c r="DL343" i="19" s="1"/>
  <c r="DK342" i="19"/>
  <c r="DK343" i="19" s="1"/>
  <c r="DJ342" i="19"/>
  <c r="DJ343" i="19" s="1"/>
  <c r="DI342" i="19"/>
  <c r="DI343" i="19" s="1"/>
  <c r="DH342" i="19"/>
  <c r="DH343" i="19" s="1"/>
  <c r="DG342" i="19"/>
  <c r="DG343" i="19" s="1"/>
  <c r="DF342" i="19"/>
  <c r="DF343" i="19" s="1"/>
  <c r="DE342" i="19"/>
  <c r="DE343" i="19" s="1"/>
  <c r="DD342" i="19"/>
  <c r="DD343" i="19" s="1"/>
  <c r="DC342" i="19"/>
  <c r="DC343" i="19" s="1"/>
  <c r="DB342" i="19"/>
  <c r="DB343" i="19" s="1"/>
  <c r="DA342" i="19"/>
  <c r="DA343" i="19" s="1"/>
  <c r="CZ342" i="19"/>
  <c r="CZ343" i="19" s="1"/>
  <c r="CY342" i="19"/>
  <c r="CY343" i="19" s="1"/>
  <c r="CX342" i="19"/>
  <c r="CX343" i="19" s="1"/>
  <c r="CW342" i="19"/>
  <c r="CW343" i="19" s="1"/>
  <c r="CV342" i="19"/>
  <c r="CV343" i="19" s="1"/>
  <c r="CU342" i="19"/>
  <c r="CU343" i="19" s="1"/>
  <c r="CT342" i="19"/>
  <c r="CT343" i="19" s="1"/>
  <c r="CS342" i="19"/>
  <c r="CS343" i="19" s="1"/>
  <c r="CR342" i="19"/>
  <c r="CR343" i="19" s="1"/>
  <c r="CQ342" i="19"/>
  <c r="CQ343" i="19" s="1"/>
  <c r="CP342" i="19"/>
  <c r="CP343" i="19" s="1"/>
  <c r="CO342" i="19"/>
  <c r="CO343" i="19" s="1"/>
  <c r="CN342" i="19"/>
  <c r="CN343" i="19" s="1"/>
  <c r="CM342" i="19"/>
  <c r="CM343" i="19" s="1"/>
  <c r="CL342" i="19"/>
  <c r="CL343" i="19" s="1"/>
  <c r="CK342" i="19"/>
  <c r="CK343" i="19" s="1"/>
  <c r="CJ342" i="19"/>
  <c r="CJ343" i="19" s="1"/>
  <c r="CI342" i="19"/>
  <c r="CI343" i="19" s="1"/>
  <c r="CH342" i="19"/>
  <c r="CH343" i="19" s="1"/>
  <c r="CG342" i="19"/>
  <c r="CG343" i="19" s="1"/>
  <c r="CF342" i="19"/>
  <c r="CF343" i="19" s="1"/>
  <c r="CE342" i="19"/>
  <c r="CE343" i="19" s="1"/>
  <c r="CD342" i="19"/>
  <c r="CD343" i="19" s="1"/>
  <c r="CC342" i="19"/>
  <c r="CC343" i="19" s="1"/>
  <c r="CB342" i="19"/>
  <c r="CB343" i="19" s="1"/>
  <c r="CA342" i="19"/>
  <c r="CA343" i="19" s="1"/>
  <c r="BZ342" i="19"/>
  <c r="BZ343" i="19" s="1"/>
  <c r="BY342" i="19"/>
  <c r="BY343" i="19" s="1"/>
  <c r="BX342" i="19"/>
  <c r="BX343" i="19" s="1"/>
  <c r="BW342" i="19"/>
  <c r="BW343" i="19" s="1"/>
  <c r="BV342" i="19"/>
  <c r="BV343" i="19" s="1"/>
  <c r="BU342" i="19"/>
  <c r="BU343" i="19" s="1"/>
  <c r="BT342" i="19"/>
  <c r="BT343" i="19" s="1"/>
  <c r="BS342" i="19"/>
  <c r="BS343" i="19" s="1"/>
  <c r="BR342" i="19"/>
  <c r="BR343" i="19" s="1"/>
  <c r="BQ342" i="19"/>
  <c r="BQ343" i="19" s="1"/>
  <c r="BP342" i="19"/>
  <c r="BP343" i="19" s="1"/>
  <c r="BO342" i="19"/>
  <c r="BO343" i="19" s="1"/>
  <c r="BN342" i="19"/>
  <c r="BN343" i="19" s="1"/>
  <c r="BM342" i="19"/>
  <c r="BM343" i="19" s="1"/>
  <c r="BL342" i="19"/>
  <c r="BL343" i="19" s="1"/>
  <c r="BK342" i="19"/>
  <c r="BK343" i="19" s="1"/>
  <c r="BJ342" i="19"/>
  <c r="BJ343" i="19" s="1"/>
  <c r="BI342" i="19"/>
  <c r="BI343" i="19" s="1"/>
  <c r="BH342" i="19"/>
  <c r="BH343" i="19" s="1"/>
  <c r="BG342" i="19"/>
  <c r="BG343" i="19" s="1"/>
  <c r="BF342" i="19"/>
  <c r="BF343" i="19" s="1"/>
  <c r="BE342" i="19"/>
  <c r="BE343" i="19" s="1"/>
  <c r="BD342" i="19"/>
  <c r="BD343" i="19" s="1"/>
  <c r="BC342" i="19"/>
  <c r="BC343" i="19" s="1"/>
  <c r="BB342" i="19"/>
  <c r="BB343" i="19" s="1"/>
  <c r="BA342" i="19"/>
  <c r="BA343" i="19" s="1"/>
  <c r="AZ342" i="19"/>
  <c r="AZ343" i="19" s="1"/>
  <c r="AY342" i="19"/>
  <c r="AY343" i="19" s="1"/>
  <c r="AX342" i="19"/>
  <c r="AX343" i="19" s="1"/>
  <c r="AW342" i="19"/>
  <c r="AW343" i="19" s="1"/>
  <c r="AV342" i="19"/>
  <c r="AV343" i="19" s="1"/>
  <c r="AU342" i="19"/>
  <c r="AU343" i="19" s="1"/>
  <c r="AT342" i="19"/>
  <c r="AT343" i="19" s="1"/>
  <c r="AS342" i="19"/>
  <c r="AS343" i="19" s="1"/>
  <c r="AR342" i="19"/>
  <c r="AR343" i="19" s="1"/>
  <c r="AQ342" i="19"/>
  <c r="AQ343" i="19" s="1"/>
  <c r="AP342" i="19"/>
  <c r="AP343" i="19" s="1"/>
  <c r="AO342" i="19"/>
  <c r="AO343" i="19" s="1"/>
  <c r="AN342" i="19"/>
  <c r="AN343" i="19" s="1"/>
  <c r="AM342" i="19"/>
  <c r="AM343" i="19" s="1"/>
  <c r="AL342" i="19"/>
  <c r="AL343" i="19" s="1"/>
  <c r="AK342" i="19"/>
  <c r="AK343" i="19" s="1"/>
  <c r="AJ342" i="19"/>
  <c r="AJ343" i="19" s="1"/>
  <c r="AI342" i="19"/>
  <c r="AI343" i="19" s="1"/>
  <c r="AH342" i="19"/>
  <c r="AH343" i="19" s="1"/>
  <c r="AG342" i="19"/>
  <c r="AG343" i="19" s="1"/>
  <c r="AF342" i="19"/>
  <c r="AF343" i="19" s="1"/>
  <c r="AE342" i="19"/>
  <c r="AE343" i="19" s="1"/>
  <c r="AD342" i="19"/>
  <c r="AD343" i="19" s="1"/>
  <c r="AC342" i="19"/>
  <c r="AC343" i="19" s="1"/>
  <c r="AB342" i="19"/>
  <c r="AB343" i="19" s="1"/>
  <c r="AA342" i="19"/>
  <c r="AA343" i="19" s="1"/>
  <c r="Z342" i="19"/>
  <c r="Z343" i="19" s="1"/>
  <c r="Y342" i="19"/>
  <c r="Y343" i="19" s="1"/>
  <c r="X342" i="19"/>
  <c r="X343" i="19" s="1"/>
  <c r="W342" i="19"/>
  <c r="W343" i="19" s="1"/>
  <c r="V342" i="19"/>
  <c r="V343" i="19" s="1"/>
  <c r="U342" i="19"/>
  <c r="U343" i="19" s="1"/>
  <c r="T342" i="19"/>
  <c r="T343" i="19" s="1"/>
  <c r="S342" i="19"/>
  <c r="S343" i="19" s="1"/>
  <c r="R342" i="19"/>
  <c r="R343" i="19" s="1"/>
  <c r="Q342" i="19"/>
  <c r="Q343" i="19" s="1"/>
  <c r="P342" i="19"/>
  <c r="P343" i="19" s="1"/>
  <c r="O342" i="19"/>
  <c r="O343" i="19" s="1"/>
  <c r="N342" i="19"/>
  <c r="N343" i="19" s="1"/>
  <c r="M342" i="19"/>
  <c r="M343" i="19" s="1"/>
  <c r="L342" i="19"/>
  <c r="L343" i="19" s="1"/>
  <c r="SJ341" i="19"/>
  <c r="SI341" i="19"/>
  <c r="SH341" i="19"/>
  <c r="SG341" i="19"/>
  <c r="SF341" i="19"/>
  <c r="SE341" i="19"/>
  <c r="SD341" i="19"/>
  <c r="SC341" i="19"/>
  <c r="SB341" i="19"/>
  <c r="SA341" i="19"/>
  <c r="RZ341" i="19"/>
  <c r="RY341" i="19"/>
  <c r="RX341" i="19"/>
  <c r="RW341" i="19"/>
  <c r="RV341" i="19"/>
  <c r="RU341" i="19"/>
  <c r="RT341" i="19"/>
  <c r="RS341" i="19"/>
  <c r="RR341" i="19"/>
  <c r="RQ341" i="19"/>
  <c r="RP341" i="19"/>
  <c r="RO341" i="19"/>
  <c r="RN341" i="19"/>
  <c r="RM341" i="19"/>
  <c r="RL341" i="19"/>
  <c r="RK341" i="19"/>
  <c r="RJ341" i="19"/>
  <c r="RI341" i="19"/>
  <c r="RH341" i="19"/>
  <c r="RG341" i="19"/>
  <c r="RF341" i="19"/>
  <c r="RE341" i="19"/>
  <c r="RD341" i="19"/>
  <c r="RC341" i="19"/>
  <c r="RB341" i="19"/>
  <c r="RA341" i="19"/>
  <c r="QZ341" i="19"/>
  <c r="QY341" i="19"/>
  <c r="QX341" i="19"/>
  <c r="QW341" i="19"/>
  <c r="QV341" i="19"/>
  <c r="QU341" i="19"/>
  <c r="QT341" i="19"/>
  <c r="QS341" i="19"/>
  <c r="QR341" i="19"/>
  <c r="QQ341" i="19"/>
  <c r="QP341" i="19"/>
  <c r="QO341" i="19"/>
  <c r="QN341" i="19"/>
  <c r="QM341" i="19"/>
  <c r="QL341" i="19"/>
  <c r="QK341" i="19"/>
  <c r="QJ341" i="19"/>
  <c r="QI341" i="19"/>
  <c r="QH341" i="19"/>
  <c r="QG341" i="19"/>
  <c r="QF341" i="19"/>
  <c r="QE341" i="19"/>
  <c r="QD341" i="19"/>
  <c r="QC341" i="19"/>
  <c r="QB341" i="19"/>
  <c r="QA341" i="19"/>
  <c r="PZ341" i="19"/>
  <c r="PY341" i="19"/>
  <c r="PX341" i="19"/>
  <c r="PW341" i="19"/>
  <c r="PV341" i="19"/>
  <c r="PU341" i="19"/>
  <c r="PT341" i="19"/>
  <c r="PS341" i="19"/>
  <c r="PR341" i="19"/>
  <c r="PQ341" i="19"/>
  <c r="PP341" i="19"/>
  <c r="PO341" i="19"/>
  <c r="PN341" i="19"/>
  <c r="PM341" i="19"/>
  <c r="PL341" i="19"/>
  <c r="PK341" i="19"/>
  <c r="PJ341" i="19"/>
  <c r="PI341" i="19"/>
  <c r="PH341" i="19"/>
  <c r="PG341" i="19"/>
  <c r="PF341" i="19"/>
  <c r="PE341" i="19"/>
  <c r="PD341" i="19"/>
  <c r="PC341" i="19"/>
  <c r="PB341" i="19"/>
  <c r="PA341" i="19"/>
  <c r="OZ341" i="19"/>
  <c r="OY341" i="19"/>
  <c r="OX341" i="19"/>
  <c r="OW341" i="19"/>
  <c r="OV341" i="19"/>
  <c r="OU341" i="19"/>
  <c r="OT341" i="19"/>
  <c r="OS341" i="19"/>
  <c r="OR341" i="19"/>
  <c r="OQ341" i="19"/>
  <c r="OP341" i="19"/>
  <c r="OO341" i="19"/>
  <c r="ON341" i="19"/>
  <c r="OM341" i="19"/>
  <c r="OL341" i="19"/>
  <c r="OK341" i="19"/>
  <c r="OJ341" i="19"/>
  <c r="OI341" i="19"/>
  <c r="OH341" i="19"/>
  <c r="OG341" i="19"/>
  <c r="OF341" i="19"/>
  <c r="OE341" i="19"/>
  <c r="OD341" i="19"/>
  <c r="OC341" i="19"/>
  <c r="OB341" i="19"/>
  <c r="OA341" i="19"/>
  <c r="NZ341" i="19"/>
  <c r="NY341" i="19"/>
  <c r="NX341" i="19"/>
  <c r="NW341" i="19"/>
  <c r="NV341" i="19"/>
  <c r="NU341" i="19"/>
  <c r="NT341" i="19"/>
  <c r="NS341" i="19"/>
  <c r="NR341" i="19"/>
  <c r="NQ341" i="19"/>
  <c r="NP341" i="19"/>
  <c r="NO341" i="19"/>
  <c r="NN341" i="19"/>
  <c r="NM341" i="19"/>
  <c r="NL341" i="19"/>
  <c r="NK341" i="19"/>
  <c r="NJ341" i="19"/>
  <c r="NI341" i="19"/>
  <c r="NH341" i="19"/>
  <c r="NG341" i="19"/>
  <c r="NF341" i="19"/>
  <c r="NE341" i="19"/>
  <c r="ND341" i="19"/>
  <c r="NC341" i="19"/>
  <c r="NB341" i="19"/>
  <c r="NA341" i="19"/>
  <c r="MZ341" i="19"/>
  <c r="MY341" i="19"/>
  <c r="MX341" i="19"/>
  <c r="MW341" i="19"/>
  <c r="MV341" i="19"/>
  <c r="MU341" i="19"/>
  <c r="MT341" i="19"/>
  <c r="MS341" i="19"/>
  <c r="MR341" i="19"/>
  <c r="MQ341" i="19"/>
  <c r="MP341" i="19"/>
  <c r="MO341" i="19"/>
  <c r="MN341" i="19"/>
  <c r="MM341" i="19"/>
  <c r="ML341" i="19"/>
  <c r="MK341" i="19"/>
  <c r="MJ341" i="19"/>
  <c r="MI341" i="19"/>
  <c r="MH341" i="19"/>
  <c r="MG341" i="19"/>
  <c r="MF341" i="19"/>
  <c r="ME341" i="19"/>
  <c r="MD341" i="19"/>
  <c r="MC341" i="19"/>
  <c r="MB341" i="19"/>
  <c r="MA341" i="19"/>
  <c r="LZ341" i="19"/>
  <c r="LY341" i="19"/>
  <c r="LX341" i="19"/>
  <c r="LW341" i="19"/>
  <c r="LV341" i="19"/>
  <c r="LU341" i="19"/>
  <c r="LT341" i="19"/>
  <c r="LS341" i="19"/>
  <c r="LR341" i="19"/>
  <c r="LQ341" i="19"/>
  <c r="LP341" i="19"/>
  <c r="LO341" i="19"/>
  <c r="LN341" i="19"/>
  <c r="LM341" i="19"/>
  <c r="LL341" i="19"/>
  <c r="LK341" i="19"/>
  <c r="LJ341" i="19"/>
  <c r="LI341" i="19"/>
  <c r="LH341" i="19"/>
  <c r="LG341" i="19"/>
  <c r="LF341" i="19"/>
  <c r="LE341" i="19"/>
  <c r="LD341" i="19"/>
  <c r="LC341" i="19"/>
  <c r="LB341" i="19"/>
  <c r="LA341" i="19"/>
  <c r="KZ341" i="19"/>
  <c r="KY341" i="19"/>
  <c r="KX341" i="19"/>
  <c r="KW341" i="19"/>
  <c r="KV341" i="19"/>
  <c r="KU341" i="19"/>
  <c r="KT341" i="19"/>
  <c r="KS341" i="19"/>
  <c r="KR341" i="19"/>
  <c r="KQ341" i="19"/>
  <c r="KP341" i="19"/>
  <c r="KO341" i="19"/>
  <c r="KN341" i="19"/>
  <c r="KM341" i="19"/>
  <c r="KL341" i="19"/>
  <c r="KK341" i="19"/>
  <c r="KJ341" i="19"/>
  <c r="KI341" i="19"/>
  <c r="KH341" i="19"/>
  <c r="KG341" i="19"/>
  <c r="KF341" i="19"/>
  <c r="KE341" i="19"/>
  <c r="KD341" i="19"/>
  <c r="KC341" i="19"/>
  <c r="KB341" i="19"/>
  <c r="KA341" i="19"/>
  <c r="JZ341" i="19"/>
  <c r="JY341" i="19"/>
  <c r="JX341" i="19"/>
  <c r="JW341" i="19"/>
  <c r="JV341" i="19"/>
  <c r="JU341" i="19"/>
  <c r="JT341" i="19"/>
  <c r="JS341" i="19"/>
  <c r="JR341" i="19"/>
  <c r="JQ341" i="19"/>
  <c r="JP341" i="19"/>
  <c r="JO341" i="19"/>
  <c r="JN341" i="19"/>
  <c r="JM341" i="19"/>
  <c r="JL341" i="19"/>
  <c r="JK341" i="19"/>
  <c r="JJ341" i="19"/>
  <c r="JI341" i="19"/>
  <c r="JH341" i="19"/>
  <c r="JG341" i="19"/>
  <c r="JF341" i="19"/>
  <c r="JE341" i="19"/>
  <c r="JD341" i="19"/>
  <c r="JC341" i="19"/>
  <c r="JB341" i="19"/>
  <c r="JA341" i="19"/>
  <c r="IZ341" i="19"/>
  <c r="IY341" i="19"/>
  <c r="IX341" i="19"/>
  <c r="IW341" i="19"/>
  <c r="IV341" i="19"/>
  <c r="IU341" i="19"/>
  <c r="IT341" i="19"/>
  <c r="IS341" i="19"/>
  <c r="IR341" i="19"/>
  <c r="IQ341" i="19"/>
  <c r="IP341" i="19"/>
  <c r="IO341" i="19"/>
  <c r="IN341" i="19"/>
  <c r="IM341" i="19"/>
  <c r="IL341" i="19"/>
  <c r="IK341" i="19"/>
  <c r="IJ341" i="19"/>
  <c r="II341" i="19"/>
  <c r="IH341" i="19"/>
  <c r="IG341" i="19"/>
  <c r="IF341" i="19"/>
  <c r="IE341" i="19"/>
  <c r="ID341" i="19"/>
  <c r="IC341" i="19"/>
  <c r="IB341" i="19"/>
  <c r="IA341" i="19"/>
  <c r="HZ341" i="19"/>
  <c r="HY341" i="19"/>
  <c r="HX341" i="19"/>
  <c r="HW341" i="19"/>
  <c r="HV341" i="19"/>
  <c r="HU341" i="19"/>
  <c r="HT341" i="19"/>
  <c r="HS341" i="19"/>
  <c r="HR341" i="19"/>
  <c r="HQ341" i="19"/>
  <c r="HP341" i="19"/>
  <c r="HO341" i="19"/>
  <c r="HN341" i="19"/>
  <c r="HM341" i="19"/>
  <c r="HL341" i="19"/>
  <c r="HK341" i="19"/>
  <c r="HJ341" i="19"/>
  <c r="HI341" i="19"/>
  <c r="HH341" i="19"/>
  <c r="HG341" i="19"/>
  <c r="HF341" i="19"/>
  <c r="HE341" i="19"/>
  <c r="HD341" i="19"/>
  <c r="HC341" i="19"/>
  <c r="HB341" i="19"/>
  <c r="HA341" i="19"/>
  <c r="GZ341" i="19"/>
  <c r="GY341" i="19"/>
  <c r="GX341" i="19"/>
  <c r="GW341" i="19"/>
  <c r="GV341" i="19"/>
  <c r="GU341" i="19"/>
  <c r="GT341" i="19"/>
  <c r="GS341" i="19"/>
  <c r="GR341" i="19"/>
  <c r="GQ341" i="19"/>
  <c r="GP341" i="19"/>
  <c r="GO341" i="19"/>
  <c r="GN341" i="19"/>
  <c r="GM341" i="19"/>
  <c r="GL341" i="19"/>
  <c r="GK341" i="19"/>
  <c r="GJ341" i="19"/>
  <c r="GI341" i="19"/>
  <c r="GH341" i="19"/>
  <c r="GG341" i="19"/>
  <c r="GF341" i="19"/>
  <c r="GE341" i="19"/>
  <c r="GD341" i="19"/>
  <c r="GC341" i="19"/>
  <c r="GB341" i="19"/>
  <c r="GA341" i="19"/>
  <c r="FZ341" i="19"/>
  <c r="FY341" i="19"/>
  <c r="FX341" i="19"/>
  <c r="FW341" i="19"/>
  <c r="FV341" i="19"/>
  <c r="FU341" i="19"/>
  <c r="FT341" i="19"/>
  <c r="FS341" i="19"/>
  <c r="FR341" i="19"/>
  <c r="FQ341" i="19"/>
  <c r="FP341" i="19"/>
  <c r="FO341" i="19"/>
  <c r="FN341" i="19"/>
  <c r="FM341" i="19"/>
  <c r="FL341" i="19"/>
  <c r="FK341" i="19"/>
  <c r="FJ341" i="19"/>
  <c r="FI341" i="19"/>
  <c r="FH341" i="19"/>
  <c r="FG341" i="19"/>
  <c r="FF341" i="19"/>
  <c r="FE341" i="19"/>
  <c r="FD341" i="19"/>
  <c r="FC341" i="19"/>
  <c r="FB341" i="19"/>
  <c r="FA341" i="19"/>
  <c r="EZ341" i="19"/>
  <c r="EY341" i="19"/>
  <c r="EX341" i="19"/>
  <c r="EW341" i="19"/>
  <c r="EV341" i="19"/>
  <c r="EU341" i="19"/>
  <c r="ET341" i="19"/>
  <c r="ES341" i="19"/>
  <c r="ER341" i="19"/>
  <c r="EQ341" i="19"/>
  <c r="EP341" i="19"/>
  <c r="EO341" i="19"/>
  <c r="EN341" i="19"/>
  <c r="EM341" i="19"/>
  <c r="EL341" i="19"/>
  <c r="EK341" i="19"/>
  <c r="EJ341" i="19"/>
  <c r="EI341" i="19"/>
  <c r="EH341" i="19"/>
  <c r="EG341" i="19"/>
  <c r="EF341" i="19"/>
  <c r="EE341" i="19"/>
  <c r="ED341" i="19"/>
  <c r="EC341" i="19"/>
  <c r="EB341" i="19"/>
  <c r="EA341" i="19"/>
  <c r="DZ341" i="19"/>
  <c r="DY341" i="19"/>
  <c r="DX341" i="19"/>
  <c r="DW341" i="19"/>
  <c r="DV341" i="19"/>
  <c r="DU341" i="19"/>
  <c r="DT341" i="19"/>
  <c r="DS341" i="19"/>
  <c r="DR341" i="19"/>
  <c r="DQ341" i="19"/>
  <c r="DP341" i="19"/>
  <c r="DO341" i="19"/>
  <c r="DN341" i="19"/>
  <c r="DM341" i="19"/>
  <c r="DL341" i="19"/>
  <c r="DK341" i="19"/>
  <c r="DJ341" i="19"/>
  <c r="DI341" i="19"/>
  <c r="DH341" i="19"/>
  <c r="DG341" i="19"/>
  <c r="DF341" i="19"/>
  <c r="DE341" i="19"/>
  <c r="DD341" i="19"/>
  <c r="DC341" i="19"/>
  <c r="DB341" i="19"/>
  <c r="DA341" i="19"/>
  <c r="CZ341" i="19"/>
  <c r="CY341" i="19"/>
  <c r="CX341" i="19"/>
  <c r="CW341" i="19"/>
  <c r="CV341" i="19"/>
  <c r="CU341" i="19"/>
  <c r="CT341" i="19"/>
  <c r="CS341" i="19"/>
  <c r="CR341" i="19"/>
  <c r="CQ341" i="19"/>
  <c r="CP341" i="19"/>
  <c r="CO341" i="19"/>
  <c r="CN341" i="19"/>
  <c r="CM341" i="19"/>
  <c r="CL341" i="19"/>
  <c r="CK341" i="19"/>
  <c r="CJ341" i="19"/>
  <c r="CI341" i="19"/>
  <c r="CH341" i="19"/>
  <c r="CG341" i="19"/>
  <c r="CF341" i="19"/>
  <c r="CE341" i="19"/>
  <c r="CD341" i="19"/>
  <c r="CC341" i="19"/>
  <c r="CB341" i="19"/>
  <c r="CA341" i="19"/>
  <c r="BZ341" i="19"/>
  <c r="BY341" i="19"/>
  <c r="BX341" i="19"/>
  <c r="BW341" i="19"/>
  <c r="BV341" i="19"/>
  <c r="BU341" i="19"/>
  <c r="BT341" i="19"/>
  <c r="BS341" i="19"/>
  <c r="BR341" i="19"/>
  <c r="BQ341" i="19"/>
  <c r="BP341" i="19"/>
  <c r="BO341" i="19"/>
  <c r="BN341" i="19"/>
  <c r="BM341" i="19"/>
  <c r="BL341" i="19"/>
  <c r="BK341" i="19"/>
  <c r="BJ341" i="19"/>
  <c r="BI341" i="19"/>
  <c r="BH341" i="19"/>
  <c r="BG341" i="19"/>
  <c r="BF341" i="19"/>
  <c r="BE341" i="19"/>
  <c r="BD341" i="19"/>
  <c r="BC341" i="19"/>
  <c r="BB341" i="19"/>
  <c r="BA341" i="19"/>
  <c r="AZ341" i="19"/>
  <c r="AY341" i="19"/>
  <c r="AX341" i="19"/>
  <c r="AW341" i="19"/>
  <c r="AV341" i="19"/>
  <c r="AU341" i="19"/>
  <c r="AT341" i="19"/>
  <c r="AS341" i="19"/>
  <c r="AR341" i="19"/>
  <c r="AQ341" i="19"/>
  <c r="AP341" i="19"/>
  <c r="AO341" i="19"/>
  <c r="AN341" i="19"/>
  <c r="AM341" i="19"/>
  <c r="AL341" i="19"/>
  <c r="AK341" i="19"/>
  <c r="AJ341" i="19"/>
  <c r="AI341" i="19"/>
  <c r="AH341" i="19"/>
  <c r="AG341" i="19"/>
  <c r="AF341" i="19"/>
  <c r="AE341" i="19"/>
  <c r="AD341" i="19"/>
  <c r="AC341" i="19"/>
  <c r="AB341" i="19"/>
  <c r="AA341" i="19"/>
  <c r="Z341" i="19"/>
  <c r="Y341" i="19"/>
  <c r="X341" i="19"/>
  <c r="W341" i="19"/>
  <c r="V341" i="19"/>
  <c r="U341" i="19"/>
  <c r="T341" i="19"/>
  <c r="S341" i="19"/>
  <c r="R341" i="19"/>
  <c r="Q341" i="19"/>
  <c r="P341" i="19"/>
  <c r="O341" i="19"/>
  <c r="N341" i="19"/>
  <c r="M341" i="19"/>
  <c r="L341" i="19"/>
  <c r="SJ340" i="19"/>
  <c r="SI340" i="19"/>
  <c r="SH340" i="19"/>
  <c r="SG340" i="19"/>
  <c r="SF340" i="19"/>
  <c r="SE340" i="19"/>
  <c r="SD340" i="19"/>
  <c r="SC340" i="19"/>
  <c r="SB340" i="19"/>
  <c r="SA340" i="19"/>
  <c r="RZ340" i="19"/>
  <c r="RY340" i="19"/>
  <c r="RX340" i="19"/>
  <c r="RW340" i="19"/>
  <c r="RV340" i="19"/>
  <c r="RU340" i="19"/>
  <c r="RT340" i="19"/>
  <c r="RS340" i="19"/>
  <c r="RR340" i="19"/>
  <c r="RQ340" i="19"/>
  <c r="RP340" i="19"/>
  <c r="RO340" i="19"/>
  <c r="RN340" i="19"/>
  <c r="RM340" i="19"/>
  <c r="RL340" i="19"/>
  <c r="RK340" i="19"/>
  <c r="RJ340" i="19"/>
  <c r="RI340" i="19"/>
  <c r="RH340" i="19"/>
  <c r="RG340" i="19"/>
  <c r="RF340" i="19"/>
  <c r="RE340" i="19"/>
  <c r="RD340" i="19"/>
  <c r="RC340" i="19"/>
  <c r="RB340" i="19"/>
  <c r="RA340" i="19"/>
  <c r="QZ340" i="19"/>
  <c r="QY340" i="19"/>
  <c r="QX340" i="19"/>
  <c r="QW340" i="19"/>
  <c r="QV340" i="19"/>
  <c r="QU340" i="19"/>
  <c r="QT340" i="19"/>
  <c r="QS340" i="19"/>
  <c r="QR340" i="19"/>
  <c r="QQ340" i="19"/>
  <c r="QP340" i="19"/>
  <c r="QO340" i="19"/>
  <c r="QN340" i="19"/>
  <c r="QM340" i="19"/>
  <c r="QL340" i="19"/>
  <c r="QK340" i="19"/>
  <c r="QJ340" i="19"/>
  <c r="QI340" i="19"/>
  <c r="QH340" i="19"/>
  <c r="QG340" i="19"/>
  <c r="QF340" i="19"/>
  <c r="QE340" i="19"/>
  <c r="QD340" i="19"/>
  <c r="QC340" i="19"/>
  <c r="QB340" i="19"/>
  <c r="QA340" i="19"/>
  <c r="PZ340" i="19"/>
  <c r="PY340" i="19"/>
  <c r="PX340" i="19"/>
  <c r="PW340" i="19"/>
  <c r="PV340" i="19"/>
  <c r="PU340" i="19"/>
  <c r="PT340" i="19"/>
  <c r="PS340" i="19"/>
  <c r="PR340" i="19"/>
  <c r="PQ340" i="19"/>
  <c r="PP340" i="19"/>
  <c r="PO340" i="19"/>
  <c r="PN340" i="19"/>
  <c r="PM340" i="19"/>
  <c r="PL340" i="19"/>
  <c r="PK340" i="19"/>
  <c r="PJ340" i="19"/>
  <c r="PI340" i="19"/>
  <c r="PH340" i="19"/>
  <c r="PG340" i="19"/>
  <c r="PF340" i="19"/>
  <c r="PE340" i="19"/>
  <c r="PD340" i="19"/>
  <c r="PC340" i="19"/>
  <c r="PB340" i="19"/>
  <c r="PA340" i="19"/>
  <c r="OZ340" i="19"/>
  <c r="OY340" i="19"/>
  <c r="OX340" i="19"/>
  <c r="OW340" i="19"/>
  <c r="OV340" i="19"/>
  <c r="OU340" i="19"/>
  <c r="OT340" i="19"/>
  <c r="OS340" i="19"/>
  <c r="OR340" i="19"/>
  <c r="OQ340" i="19"/>
  <c r="OP340" i="19"/>
  <c r="OO340" i="19"/>
  <c r="ON340" i="19"/>
  <c r="OM340" i="19"/>
  <c r="OL340" i="19"/>
  <c r="OK340" i="19"/>
  <c r="OJ340" i="19"/>
  <c r="OI340" i="19"/>
  <c r="OH340" i="19"/>
  <c r="OG340" i="19"/>
  <c r="OF340" i="19"/>
  <c r="OE340" i="19"/>
  <c r="OD340" i="19"/>
  <c r="OC340" i="19"/>
  <c r="OB340" i="19"/>
  <c r="OA340" i="19"/>
  <c r="NZ340" i="19"/>
  <c r="NY340" i="19"/>
  <c r="NX340" i="19"/>
  <c r="NW340" i="19"/>
  <c r="NV340" i="19"/>
  <c r="NU340" i="19"/>
  <c r="NT340" i="19"/>
  <c r="NS340" i="19"/>
  <c r="NR340" i="19"/>
  <c r="NQ340" i="19"/>
  <c r="NP340" i="19"/>
  <c r="NO340" i="19"/>
  <c r="NN340" i="19"/>
  <c r="NM340" i="19"/>
  <c r="NL340" i="19"/>
  <c r="NK340" i="19"/>
  <c r="NJ340" i="19"/>
  <c r="NI340" i="19"/>
  <c r="NH340" i="19"/>
  <c r="NG340" i="19"/>
  <c r="NF340" i="19"/>
  <c r="NE340" i="19"/>
  <c r="ND340" i="19"/>
  <c r="NC340" i="19"/>
  <c r="NB340" i="19"/>
  <c r="NA340" i="19"/>
  <c r="MZ340" i="19"/>
  <c r="MY340" i="19"/>
  <c r="MX340" i="19"/>
  <c r="MW340" i="19"/>
  <c r="MV340" i="19"/>
  <c r="MU340" i="19"/>
  <c r="MT340" i="19"/>
  <c r="MS340" i="19"/>
  <c r="MR340" i="19"/>
  <c r="MQ340" i="19"/>
  <c r="MP340" i="19"/>
  <c r="MO340" i="19"/>
  <c r="MN340" i="19"/>
  <c r="MM340" i="19"/>
  <c r="ML340" i="19"/>
  <c r="MK340" i="19"/>
  <c r="MJ340" i="19"/>
  <c r="MI340" i="19"/>
  <c r="MH340" i="19"/>
  <c r="MG340" i="19"/>
  <c r="MF340" i="19"/>
  <c r="ME340" i="19"/>
  <c r="MD340" i="19"/>
  <c r="MC340" i="19"/>
  <c r="MB340" i="19"/>
  <c r="MA340" i="19"/>
  <c r="LZ340" i="19"/>
  <c r="LY340" i="19"/>
  <c r="LX340" i="19"/>
  <c r="LW340" i="19"/>
  <c r="LV340" i="19"/>
  <c r="LU340" i="19"/>
  <c r="LT340" i="19"/>
  <c r="LS340" i="19"/>
  <c r="LR340" i="19"/>
  <c r="LQ340" i="19"/>
  <c r="LP340" i="19"/>
  <c r="LO340" i="19"/>
  <c r="LN340" i="19"/>
  <c r="LM340" i="19"/>
  <c r="LL340" i="19"/>
  <c r="LK340" i="19"/>
  <c r="LJ340" i="19"/>
  <c r="LI340" i="19"/>
  <c r="LH340" i="19"/>
  <c r="LG340" i="19"/>
  <c r="LF340" i="19"/>
  <c r="LE340" i="19"/>
  <c r="LD340" i="19"/>
  <c r="LC340" i="19"/>
  <c r="LB340" i="19"/>
  <c r="LA340" i="19"/>
  <c r="KZ340" i="19"/>
  <c r="KY340" i="19"/>
  <c r="KX340" i="19"/>
  <c r="KW340" i="19"/>
  <c r="KV340" i="19"/>
  <c r="KU340" i="19"/>
  <c r="KT340" i="19"/>
  <c r="KS340" i="19"/>
  <c r="KR340" i="19"/>
  <c r="KQ340" i="19"/>
  <c r="KP340" i="19"/>
  <c r="KO340" i="19"/>
  <c r="KN340" i="19"/>
  <c r="KM340" i="19"/>
  <c r="KL340" i="19"/>
  <c r="KK340" i="19"/>
  <c r="KJ340" i="19"/>
  <c r="KI340" i="19"/>
  <c r="KH340" i="19"/>
  <c r="KG340" i="19"/>
  <c r="KF340" i="19"/>
  <c r="KE340" i="19"/>
  <c r="KD340" i="19"/>
  <c r="KC340" i="19"/>
  <c r="KB340" i="19"/>
  <c r="KA340" i="19"/>
  <c r="JZ340" i="19"/>
  <c r="JY340" i="19"/>
  <c r="JX340" i="19"/>
  <c r="JW340" i="19"/>
  <c r="JV340" i="19"/>
  <c r="JU340" i="19"/>
  <c r="JT340" i="19"/>
  <c r="JS340" i="19"/>
  <c r="JR340" i="19"/>
  <c r="JQ340" i="19"/>
  <c r="JP340" i="19"/>
  <c r="JO340" i="19"/>
  <c r="JN340" i="19"/>
  <c r="JM340" i="19"/>
  <c r="JL340" i="19"/>
  <c r="JK340" i="19"/>
  <c r="JJ340" i="19"/>
  <c r="JI340" i="19"/>
  <c r="JH340" i="19"/>
  <c r="JG340" i="19"/>
  <c r="JF340" i="19"/>
  <c r="JE340" i="19"/>
  <c r="JD340" i="19"/>
  <c r="JC340" i="19"/>
  <c r="JB340" i="19"/>
  <c r="JA340" i="19"/>
  <c r="IZ340" i="19"/>
  <c r="IY340" i="19"/>
  <c r="IX340" i="19"/>
  <c r="IW340" i="19"/>
  <c r="IV340" i="19"/>
  <c r="IU340" i="19"/>
  <c r="IT340" i="19"/>
  <c r="IS340" i="19"/>
  <c r="IR340" i="19"/>
  <c r="IQ340" i="19"/>
  <c r="IP340" i="19"/>
  <c r="IO340" i="19"/>
  <c r="IN340" i="19"/>
  <c r="IM340" i="19"/>
  <c r="IL340" i="19"/>
  <c r="IK340" i="19"/>
  <c r="IJ340" i="19"/>
  <c r="II340" i="19"/>
  <c r="IH340" i="19"/>
  <c r="IG340" i="19"/>
  <c r="IF340" i="19"/>
  <c r="IE340" i="19"/>
  <c r="ID340" i="19"/>
  <c r="IC340" i="19"/>
  <c r="IB340" i="19"/>
  <c r="IA340" i="19"/>
  <c r="HZ340" i="19"/>
  <c r="HY340" i="19"/>
  <c r="HX340" i="19"/>
  <c r="HW340" i="19"/>
  <c r="HV340" i="19"/>
  <c r="HU340" i="19"/>
  <c r="HT340" i="19"/>
  <c r="HS340" i="19"/>
  <c r="HR340" i="19"/>
  <c r="HQ340" i="19"/>
  <c r="HP340" i="19"/>
  <c r="HO340" i="19"/>
  <c r="HN340" i="19"/>
  <c r="HM340" i="19"/>
  <c r="HL340" i="19"/>
  <c r="HK340" i="19"/>
  <c r="HJ340" i="19"/>
  <c r="HI340" i="19"/>
  <c r="HH340" i="19"/>
  <c r="HG340" i="19"/>
  <c r="HF340" i="19"/>
  <c r="HE340" i="19"/>
  <c r="HD340" i="19"/>
  <c r="HC340" i="19"/>
  <c r="HB340" i="19"/>
  <c r="HA340" i="19"/>
  <c r="GZ340" i="19"/>
  <c r="GY340" i="19"/>
  <c r="GX340" i="19"/>
  <c r="GW340" i="19"/>
  <c r="GV340" i="19"/>
  <c r="GU340" i="19"/>
  <c r="GT340" i="19"/>
  <c r="GS340" i="19"/>
  <c r="GR340" i="19"/>
  <c r="GQ340" i="19"/>
  <c r="GP340" i="19"/>
  <c r="GO340" i="19"/>
  <c r="GN340" i="19"/>
  <c r="GM340" i="19"/>
  <c r="GL340" i="19"/>
  <c r="GK340" i="19"/>
  <c r="GJ340" i="19"/>
  <c r="GI340" i="19"/>
  <c r="GH340" i="19"/>
  <c r="GG340" i="19"/>
  <c r="GF340" i="19"/>
  <c r="GE340" i="19"/>
  <c r="GD340" i="19"/>
  <c r="GC340" i="19"/>
  <c r="GB340" i="19"/>
  <c r="GA340" i="19"/>
  <c r="FZ340" i="19"/>
  <c r="FY340" i="19"/>
  <c r="FX340" i="19"/>
  <c r="FW340" i="19"/>
  <c r="FV340" i="19"/>
  <c r="FU340" i="19"/>
  <c r="FT340" i="19"/>
  <c r="FS340" i="19"/>
  <c r="FR340" i="19"/>
  <c r="FQ340" i="19"/>
  <c r="FP340" i="19"/>
  <c r="FO340" i="19"/>
  <c r="FN340" i="19"/>
  <c r="FM340" i="19"/>
  <c r="FL340" i="19"/>
  <c r="FK340" i="19"/>
  <c r="FJ340" i="19"/>
  <c r="FI340" i="19"/>
  <c r="FH340" i="19"/>
  <c r="FG340" i="19"/>
  <c r="FF340" i="19"/>
  <c r="FE340" i="19"/>
  <c r="FD340" i="19"/>
  <c r="FC340" i="19"/>
  <c r="FB340" i="19"/>
  <c r="FA340" i="19"/>
  <c r="EZ340" i="19"/>
  <c r="EY340" i="19"/>
  <c r="EX340" i="19"/>
  <c r="EW340" i="19"/>
  <c r="EV340" i="19"/>
  <c r="EU340" i="19"/>
  <c r="ET340" i="19"/>
  <c r="ES340" i="19"/>
  <c r="ER340" i="19"/>
  <c r="EQ340" i="19"/>
  <c r="EP340" i="19"/>
  <c r="EO340" i="19"/>
  <c r="EN340" i="19"/>
  <c r="EM340" i="19"/>
  <c r="EL340" i="19"/>
  <c r="EK340" i="19"/>
  <c r="EJ340" i="19"/>
  <c r="EI340" i="19"/>
  <c r="EH340" i="19"/>
  <c r="EG340" i="19"/>
  <c r="EF340" i="19"/>
  <c r="EE340" i="19"/>
  <c r="ED340" i="19"/>
  <c r="EC340" i="19"/>
  <c r="EB340" i="19"/>
  <c r="EA340" i="19"/>
  <c r="DZ340" i="19"/>
  <c r="DY340" i="19"/>
  <c r="DX340" i="19"/>
  <c r="DW340" i="19"/>
  <c r="DV340" i="19"/>
  <c r="DU340" i="19"/>
  <c r="DT340" i="19"/>
  <c r="DS340" i="19"/>
  <c r="DR340" i="19"/>
  <c r="DQ340" i="19"/>
  <c r="DP340" i="19"/>
  <c r="DO340" i="19"/>
  <c r="DN340" i="19"/>
  <c r="DM340" i="19"/>
  <c r="DL340" i="19"/>
  <c r="DK340" i="19"/>
  <c r="DJ340" i="19"/>
  <c r="DI340" i="19"/>
  <c r="DH340" i="19"/>
  <c r="DG340" i="19"/>
  <c r="DF340" i="19"/>
  <c r="DE340" i="19"/>
  <c r="DD340" i="19"/>
  <c r="DC340" i="19"/>
  <c r="DB340" i="19"/>
  <c r="DA340" i="19"/>
  <c r="CZ340" i="19"/>
  <c r="CY340" i="19"/>
  <c r="CX340" i="19"/>
  <c r="CW340" i="19"/>
  <c r="CV340" i="19"/>
  <c r="CU340" i="19"/>
  <c r="CT340" i="19"/>
  <c r="CS340" i="19"/>
  <c r="CR340" i="19"/>
  <c r="CQ340" i="19"/>
  <c r="CP340" i="19"/>
  <c r="CO340" i="19"/>
  <c r="CN340" i="19"/>
  <c r="CM340" i="19"/>
  <c r="CL340" i="19"/>
  <c r="CK340" i="19"/>
  <c r="CJ340" i="19"/>
  <c r="CI340" i="19"/>
  <c r="CH340" i="19"/>
  <c r="CG340" i="19"/>
  <c r="CF340" i="19"/>
  <c r="CE340" i="19"/>
  <c r="CD340" i="19"/>
  <c r="CC340" i="19"/>
  <c r="CB340" i="19"/>
  <c r="CA340" i="19"/>
  <c r="BZ340" i="19"/>
  <c r="BY340" i="19"/>
  <c r="BX340" i="19"/>
  <c r="BW340" i="19"/>
  <c r="BV340" i="19"/>
  <c r="BU340" i="19"/>
  <c r="BT340" i="19"/>
  <c r="BS340" i="19"/>
  <c r="BR340" i="19"/>
  <c r="BQ340" i="19"/>
  <c r="BP340" i="19"/>
  <c r="BO340" i="19"/>
  <c r="BN340" i="19"/>
  <c r="BM340" i="19"/>
  <c r="BL340" i="19"/>
  <c r="BK340" i="19"/>
  <c r="BJ340" i="19"/>
  <c r="BI340" i="19"/>
  <c r="BH340" i="19"/>
  <c r="BG340" i="19"/>
  <c r="BF340" i="19"/>
  <c r="BE340" i="19"/>
  <c r="BD340" i="19"/>
  <c r="BC340" i="19"/>
  <c r="BB340" i="19"/>
  <c r="BA340" i="19"/>
  <c r="AZ340" i="19"/>
  <c r="AY340" i="19"/>
  <c r="AX340" i="19"/>
  <c r="AW340" i="19"/>
  <c r="AV340" i="19"/>
  <c r="AU340" i="19"/>
  <c r="AT340" i="19"/>
  <c r="AS340" i="19"/>
  <c r="AR340" i="19"/>
  <c r="AQ340" i="19"/>
  <c r="AP340" i="19"/>
  <c r="AO340" i="19"/>
  <c r="AN340" i="19"/>
  <c r="AM340" i="19"/>
  <c r="AL340" i="19"/>
  <c r="AK340" i="19"/>
  <c r="AJ340" i="19"/>
  <c r="AI340" i="19"/>
  <c r="AH340" i="19"/>
  <c r="AG340" i="19"/>
  <c r="AF340" i="19"/>
  <c r="AE340" i="19"/>
  <c r="AD340" i="19"/>
  <c r="AC340" i="19"/>
  <c r="AB340" i="19"/>
  <c r="AA340" i="19"/>
  <c r="Z340" i="19"/>
  <c r="Y340" i="19"/>
  <c r="X340" i="19"/>
  <c r="W340" i="19"/>
  <c r="V340" i="19"/>
  <c r="U340" i="19"/>
  <c r="T340" i="19"/>
  <c r="S340" i="19"/>
  <c r="R340" i="19"/>
  <c r="Q340" i="19"/>
  <c r="P340" i="19"/>
  <c r="O340" i="19"/>
  <c r="N340" i="19"/>
  <c r="M340" i="19"/>
  <c r="L340" i="19"/>
  <c r="SJ318" i="19"/>
  <c r="SJ319" i="19" s="1"/>
  <c r="SI318" i="19"/>
  <c r="SI319" i="19" s="1"/>
  <c r="SH318" i="19"/>
  <c r="SH319" i="19" s="1"/>
  <c r="SG318" i="19"/>
  <c r="SG319" i="19" s="1"/>
  <c r="SF318" i="19"/>
  <c r="SF319" i="19" s="1"/>
  <c r="SE318" i="19"/>
  <c r="SE319" i="19" s="1"/>
  <c r="SD318" i="19"/>
  <c r="SD319" i="19" s="1"/>
  <c r="SC318" i="19"/>
  <c r="SC319" i="19" s="1"/>
  <c r="SB318" i="19"/>
  <c r="SB319" i="19" s="1"/>
  <c r="SA318" i="19"/>
  <c r="SA319" i="19" s="1"/>
  <c r="RZ318" i="19"/>
  <c r="RZ319" i="19" s="1"/>
  <c r="RY318" i="19"/>
  <c r="RY319" i="19" s="1"/>
  <c r="RX318" i="19"/>
  <c r="RX319" i="19" s="1"/>
  <c r="RW318" i="19"/>
  <c r="RW319" i="19" s="1"/>
  <c r="RV318" i="19"/>
  <c r="RV319" i="19" s="1"/>
  <c r="RU318" i="19"/>
  <c r="RU319" i="19" s="1"/>
  <c r="RT318" i="19"/>
  <c r="RT319" i="19" s="1"/>
  <c r="RS318" i="19"/>
  <c r="RS319" i="19" s="1"/>
  <c r="RR318" i="19"/>
  <c r="RR319" i="19" s="1"/>
  <c r="RQ318" i="19"/>
  <c r="RQ319" i="19" s="1"/>
  <c r="RP318" i="19"/>
  <c r="RP319" i="19" s="1"/>
  <c r="RO318" i="19"/>
  <c r="RO319" i="19" s="1"/>
  <c r="RN318" i="19"/>
  <c r="RN319" i="19" s="1"/>
  <c r="RM318" i="19"/>
  <c r="RM319" i="19" s="1"/>
  <c r="RL318" i="19"/>
  <c r="RL319" i="19" s="1"/>
  <c r="RK318" i="19"/>
  <c r="RK319" i="19" s="1"/>
  <c r="RJ318" i="19"/>
  <c r="RJ319" i="19" s="1"/>
  <c r="RI318" i="19"/>
  <c r="RI319" i="19" s="1"/>
  <c r="RH318" i="19"/>
  <c r="RH319" i="19" s="1"/>
  <c r="RG318" i="19"/>
  <c r="RG319" i="19" s="1"/>
  <c r="RF318" i="19"/>
  <c r="RF319" i="19" s="1"/>
  <c r="RE318" i="19"/>
  <c r="RE319" i="19" s="1"/>
  <c r="RD318" i="19"/>
  <c r="RD319" i="19" s="1"/>
  <c r="RC318" i="19"/>
  <c r="RC319" i="19" s="1"/>
  <c r="RB318" i="19"/>
  <c r="RB319" i="19" s="1"/>
  <c r="RA318" i="19"/>
  <c r="RA319" i="19" s="1"/>
  <c r="QZ318" i="19"/>
  <c r="QZ319" i="19" s="1"/>
  <c r="QY318" i="19"/>
  <c r="QY319" i="19" s="1"/>
  <c r="QX318" i="19"/>
  <c r="QX319" i="19" s="1"/>
  <c r="QW318" i="19"/>
  <c r="QW319" i="19" s="1"/>
  <c r="QV318" i="19"/>
  <c r="QV319" i="19" s="1"/>
  <c r="QU318" i="19"/>
  <c r="QU319" i="19" s="1"/>
  <c r="QT318" i="19"/>
  <c r="QT319" i="19" s="1"/>
  <c r="QS318" i="19"/>
  <c r="QS319" i="19" s="1"/>
  <c r="QR318" i="19"/>
  <c r="QR319" i="19" s="1"/>
  <c r="QQ318" i="19"/>
  <c r="QQ319" i="19" s="1"/>
  <c r="QP318" i="19"/>
  <c r="QP319" i="19" s="1"/>
  <c r="QO318" i="19"/>
  <c r="QO319" i="19" s="1"/>
  <c r="QN318" i="19"/>
  <c r="QN319" i="19" s="1"/>
  <c r="QM318" i="19"/>
  <c r="QM319" i="19" s="1"/>
  <c r="QL318" i="19"/>
  <c r="QL319" i="19" s="1"/>
  <c r="QK318" i="19"/>
  <c r="QK319" i="19" s="1"/>
  <c r="QJ318" i="19"/>
  <c r="QJ319" i="19" s="1"/>
  <c r="QI318" i="19"/>
  <c r="QI319" i="19" s="1"/>
  <c r="QH318" i="19"/>
  <c r="QH319" i="19" s="1"/>
  <c r="QG318" i="19"/>
  <c r="QG319" i="19" s="1"/>
  <c r="QF318" i="19"/>
  <c r="QF319" i="19" s="1"/>
  <c r="QE318" i="19"/>
  <c r="QE319" i="19" s="1"/>
  <c r="QD318" i="19"/>
  <c r="QD319" i="19" s="1"/>
  <c r="QC318" i="19"/>
  <c r="QC319" i="19" s="1"/>
  <c r="QB318" i="19"/>
  <c r="QB319" i="19" s="1"/>
  <c r="QA318" i="19"/>
  <c r="QA319" i="19" s="1"/>
  <c r="PZ318" i="19"/>
  <c r="PZ319" i="19" s="1"/>
  <c r="PY318" i="19"/>
  <c r="PY319" i="19" s="1"/>
  <c r="PX318" i="19"/>
  <c r="PX319" i="19" s="1"/>
  <c r="PW318" i="19"/>
  <c r="PW319" i="19" s="1"/>
  <c r="PV318" i="19"/>
  <c r="PV319" i="19" s="1"/>
  <c r="PU318" i="19"/>
  <c r="PU319" i="19" s="1"/>
  <c r="PT318" i="19"/>
  <c r="PT319" i="19" s="1"/>
  <c r="PS318" i="19"/>
  <c r="PS319" i="19" s="1"/>
  <c r="PR318" i="19"/>
  <c r="PR319" i="19" s="1"/>
  <c r="PQ318" i="19"/>
  <c r="PQ319" i="19" s="1"/>
  <c r="PP318" i="19"/>
  <c r="PP319" i="19" s="1"/>
  <c r="PO318" i="19"/>
  <c r="PO319" i="19" s="1"/>
  <c r="PN318" i="19"/>
  <c r="PN319" i="19" s="1"/>
  <c r="PM318" i="19"/>
  <c r="PM319" i="19" s="1"/>
  <c r="PL318" i="19"/>
  <c r="PL319" i="19" s="1"/>
  <c r="PK318" i="19"/>
  <c r="PK319" i="19" s="1"/>
  <c r="PJ318" i="19"/>
  <c r="PJ319" i="19" s="1"/>
  <c r="PI318" i="19"/>
  <c r="PI319" i="19" s="1"/>
  <c r="PH318" i="19"/>
  <c r="PH319" i="19" s="1"/>
  <c r="PG318" i="19"/>
  <c r="PG319" i="19" s="1"/>
  <c r="PF318" i="19"/>
  <c r="PF319" i="19" s="1"/>
  <c r="PE318" i="19"/>
  <c r="PE319" i="19" s="1"/>
  <c r="PD318" i="19"/>
  <c r="PD319" i="19" s="1"/>
  <c r="PC318" i="19"/>
  <c r="PC319" i="19" s="1"/>
  <c r="PB318" i="19"/>
  <c r="PB319" i="19" s="1"/>
  <c r="PA318" i="19"/>
  <c r="PA319" i="19" s="1"/>
  <c r="OZ318" i="19"/>
  <c r="OZ319" i="19" s="1"/>
  <c r="OY318" i="19"/>
  <c r="OY319" i="19" s="1"/>
  <c r="OX318" i="19"/>
  <c r="OX319" i="19" s="1"/>
  <c r="OW318" i="19"/>
  <c r="OW319" i="19" s="1"/>
  <c r="OV318" i="19"/>
  <c r="OV319" i="19" s="1"/>
  <c r="OU318" i="19"/>
  <c r="OU319" i="19" s="1"/>
  <c r="OT318" i="19"/>
  <c r="OT319" i="19" s="1"/>
  <c r="OS318" i="19"/>
  <c r="OS319" i="19" s="1"/>
  <c r="OR318" i="19"/>
  <c r="OR319" i="19" s="1"/>
  <c r="OQ318" i="19"/>
  <c r="OQ319" i="19" s="1"/>
  <c r="OP318" i="19"/>
  <c r="OP319" i="19" s="1"/>
  <c r="OO318" i="19"/>
  <c r="OO319" i="19" s="1"/>
  <c r="ON318" i="19"/>
  <c r="ON319" i="19" s="1"/>
  <c r="OM318" i="19"/>
  <c r="OM319" i="19" s="1"/>
  <c r="OL318" i="19"/>
  <c r="OL319" i="19" s="1"/>
  <c r="OK318" i="19"/>
  <c r="OK319" i="19" s="1"/>
  <c r="OJ318" i="19"/>
  <c r="OJ319" i="19" s="1"/>
  <c r="OI318" i="19"/>
  <c r="OI319" i="19" s="1"/>
  <c r="OH318" i="19"/>
  <c r="OH319" i="19" s="1"/>
  <c r="OG318" i="19"/>
  <c r="OG319" i="19" s="1"/>
  <c r="OF318" i="19"/>
  <c r="OF319" i="19" s="1"/>
  <c r="OE318" i="19"/>
  <c r="OE319" i="19" s="1"/>
  <c r="OD318" i="19"/>
  <c r="OD319" i="19" s="1"/>
  <c r="OC318" i="19"/>
  <c r="OC319" i="19" s="1"/>
  <c r="OB318" i="19"/>
  <c r="OB319" i="19" s="1"/>
  <c r="OA318" i="19"/>
  <c r="OA319" i="19" s="1"/>
  <c r="NZ318" i="19"/>
  <c r="NZ319" i="19" s="1"/>
  <c r="NY318" i="19"/>
  <c r="NY319" i="19" s="1"/>
  <c r="NX318" i="19"/>
  <c r="NX319" i="19" s="1"/>
  <c r="NW318" i="19"/>
  <c r="NW319" i="19" s="1"/>
  <c r="NV318" i="19"/>
  <c r="NV319" i="19" s="1"/>
  <c r="NU318" i="19"/>
  <c r="NU319" i="19" s="1"/>
  <c r="NT318" i="19"/>
  <c r="NT319" i="19" s="1"/>
  <c r="NS318" i="19"/>
  <c r="NS319" i="19" s="1"/>
  <c r="NR318" i="19"/>
  <c r="NR319" i="19" s="1"/>
  <c r="NQ318" i="19"/>
  <c r="NQ319" i="19" s="1"/>
  <c r="NP318" i="19"/>
  <c r="NP319" i="19" s="1"/>
  <c r="NO318" i="19"/>
  <c r="NO319" i="19" s="1"/>
  <c r="NN318" i="19"/>
  <c r="NN319" i="19" s="1"/>
  <c r="NM318" i="19"/>
  <c r="NM319" i="19" s="1"/>
  <c r="NL318" i="19"/>
  <c r="NL319" i="19" s="1"/>
  <c r="NK318" i="19"/>
  <c r="NK319" i="19" s="1"/>
  <c r="NJ318" i="19"/>
  <c r="NJ319" i="19" s="1"/>
  <c r="NI318" i="19"/>
  <c r="NI319" i="19" s="1"/>
  <c r="NH318" i="19"/>
  <c r="NH319" i="19" s="1"/>
  <c r="NG318" i="19"/>
  <c r="NG319" i="19" s="1"/>
  <c r="NF318" i="19"/>
  <c r="NF319" i="19" s="1"/>
  <c r="NE318" i="19"/>
  <c r="NE319" i="19" s="1"/>
  <c r="ND318" i="19"/>
  <c r="ND319" i="19" s="1"/>
  <c r="NC318" i="19"/>
  <c r="NC319" i="19" s="1"/>
  <c r="NB318" i="19"/>
  <c r="NB319" i="19" s="1"/>
  <c r="NA318" i="19"/>
  <c r="NA319" i="19" s="1"/>
  <c r="MZ318" i="19"/>
  <c r="MZ319" i="19" s="1"/>
  <c r="MY318" i="19"/>
  <c r="MY319" i="19" s="1"/>
  <c r="MX318" i="19"/>
  <c r="MX319" i="19" s="1"/>
  <c r="MW318" i="19"/>
  <c r="MW319" i="19" s="1"/>
  <c r="MV318" i="19"/>
  <c r="MV319" i="19" s="1"/>
  <c r="MU318" i="19"/>
  <c r="MU319" i="19" s="1"/>
  <c r="MT318" i="19"/>
  <c r="MT319" i="19" s="1"/>
  <c r="MS318" i="19"/>
  <c r="MS319" i="19" s="1"/>
  <c r="MR318" i="19"/>
  <c r="MR319" i="19" s="1"/>
  <c r="MQ318" i="19"/>
  <c r="MQ319" i="19" s="1"/>
  <c r="MP318" i="19"/>
  <c r="MP319" i="19" s="1"/>
  <c r="MO318" i="19"/>
  <c r="MO319" i="19" s="1"/>
  <c r="MN318" i="19"/>
  <c r="MN319" i="19" s="1"/>
  <c r="MM318" i="19"/>
  <c r="MM319" i="19" s="1"/>
  <c r="ML318" i="19"/>
  <c r="ML319" i="19" s="1"/>
  <c r="MK318" i="19"/>
  <c r="MK319" i="19" s="1"/>
  <c r="MJ318" i="19"/>
  <c r="MJ319" i="19" s="1"/>
  <c r="MI318" i="19"/>
  <c r="MI319" i="19" s="1"/>
  <c r="MH318" i="19"/>
  <c r="MH319" i="19" s="1"/>
  <c r="MG318" i="19"/>
  <c r="MG319" i="19" s="1"/>
  <c r="MF318" i="19"/>
  <c r="MF319" i="19" s="1"/>
  <c r="ME318" i="19"/>
  <c r="ME319" i="19" s="1"/>
  <c r="MD318" i="19"/>
  <c r="MD319" i="19" s="1"/>
  <c r="MC318" i="19"/>
  <c r="MC319" i="19" s="1"/>
  <c r="MB318" i="19"/>
  <c r="MB319" i="19" s="1"/>
  <c r="MA318" i="19"/>
  <c r="MA319" i="19" s="1"/>
  <c r="LZ318" i="19"/>
  <c r="LZ319" i="19" s="1"/>
  <c r="LY318" i="19"/>
  <c r="LY319" i="19" s="1"/>
  <c r="LX318" i="19"/>
  <c r="LX319" i="19" s="1"/>
  <c r="LW318" i="19"/>
  <c r="LW319" i="19" s="1"/>
  <c r="LV318" i="19"/>
  <c r="LV319" i="19" s="1"/>
  <c r="LU318" i="19"/>
  <c r="LU319" i="19" s="1"/>
  <c r="LT318" i="19"/>
  <c r="LT319" i="19" s="1"/>
  <c r="LS318" i="19"/>
  <c r="LS319" i="19" s="1"/>
  <c r="LR318" i="19"/>
  <c r="LR319" i="19" s="1"/>
  <c r="LQ318" i="19"/>
  <c r="LQ319" i="19" s="1"/>
  <c r="LP318" i="19"/>
  <c r="LP319" i="19" s="1"/>
  <c r="LO318" i="19"/>
  <c r="LO319" i="19" s="1"/>
  <c r="LN318" i="19"/>
  <c r="LN319" i="19" s="1"/>
  <c r="LM318" i="19"/>
  <c r="LM319" i="19" s="1"/>
  <c r="LL318" i="19"/>
  <c r="LL319" i="19" s="1"/>
  <c r="LK318" i="19"/>
  <c r="LK319" i="19" s="1"/>
  <c r="LJ318" i="19"/>
  <c r="LJ319" i="19" s="1"/>
  <c r="LI318" i="19"/>
  <c r="LI319" i="19" s="1"/>
  <c r="LH318" i="19"/>
  <c r="LH319" i="19" s="1"/>
  <c r="LG318" i="19"/>
  <c r="LG319" i="19" s="1"/>
  <c r="LF318" i="19"/>
  <c r="LF319" i="19" s="1"/>
  <c r="LE318" i="19"/>
  <c r="LE319" i="19" s="1"/>
  <c r="LD318" i="19"/>
  <c r="LD319" i="19" s="1"/>
  <c r="LC318" i="19"/>
  <c r="LC319" i="19" s="1"/>
  <c r="LB318" i="19"/>
  <c r="LB319" i="19" s="1"/>
  <c r="LA318" i="19"/>
  <c r="LA319" i="19" s="1"/>
  <c r="KZ318" i="19"/>
  <c r="KZ319" i="19" s="1"/>
  <c r="KY318" i="19"/>
  <c r="KY319" i="19" s="1"/>
  <c r="KX318" i="19"/>
  <c r="KX319" i="19" s="1"/>
  <c r="KW318" i="19"/>
  <c r="KW319" i="19" s="1"/>
  <c r="KV318" i="19"/>
  <c r="KV319" i="19" s="1"/>
  <c r="KU318" i="19"/>
  <c r="KU319" i="19" s="1"/>
  <c r="KT318" i="19"/>
  <c r="KT319" i="19" s="1"/>
  <c r="KS318" i="19"/>
  <c r="KS319" i="19" s="1"/>
  <c r="KR318" i="19"/>
  <c r="KR319" i="19" s="1"/>
  <c r="KQ318" i="19"/>
  <c r="KQ319" i="19" s="1"/>
  <c r="KP318" i="19"/>
  <c r="KP319" i="19" s="1"/>
  <c r="KO318" i="19"/>
  <c r="KO319" i="19" s="1"/>
  <c r="KN318" i="19"/>
  <c r="KN319" i="19" s="1"/>
  <c r="KM318" i="19"/>
  <c r="KM319" i="19" s="1"/>
  <c r="KL318" i="19"/>
  <c r="KL319" i="19" s="1"/>
  <c r="KK318" i="19"/>
  <c r="KK319" i="19" s="1"/>
  <c r="KJ318" i="19"/>
  <c r="KJ319" i="19" s="1"/>
  <c r="KI318" i="19"/>
  <c r="KI319" i="19" s="1"/>
  <c r="KH318" i="19"/>
  <c r="KH319" i="19" s="1"/>
  <c r="KG318" i="19"/>
  <c r="KG319" i="19" s="1"/>
  <c r="KF318" i="19"/>
  <c r="KF319" i="19" s="1"/>
  <c r="KE318" i="19"/>
  <c r="KE319" i="19" s="1"/>
  <c r="KD318" i="19"/>
  <c r="KD319" i="19" s="1"/>
  <c r="KC318" i="19"/>
  <c r="KC319" i="19" s="1"/>
  <c r="KB318" i="19"/>
  <c r="KB319" i="19" s="1"/>
  <c r="KA318" i="19"/>
  <c r="KA319" i="19" s="1"/>
  <c r="JZ318" i="19"/>
  <c r="JZ319" i="19" s="1"/>
  <c r="JY318" i="19"/>
  <c r="JY319" i="19" s="1"/>
  <c r="JX318" i="19"/>
  <c r="JX319" i="19" s="1"/>
  <c r="JW318" i="19"/>
  <c r="JW319" i="19" s="1"/>
  <c r="JV318" i="19"/>
  <c r="JV319" i="19" s="1"/>
  <c r="JU318" i="19"/>
  <c r="JU319" i="19" s="1"/>
  <c r="JT318" i="19"/>
  <c r="JT319" i="19" s="1"/>
  <c r="JS318" i="19"/>
  <c r="JS319" i="19" s="1"/>
  <c r="JR318" i="19"/>
  <c r="JR319" i="19" s="1"/>
  <c r="JQ318" i="19"/>
  <c r="JQ319" i="19" s="1"/>
  <c r="JP318" i="19"/>
  <c r="JP319" i="19" s="1"/>
  <c r="JO318" i="19"/>
  <c r="JO319" i="19" s="1"/>
  <c r="JN318" i="19"/>
  <c r="JN319" i="19" s="1"/>
  <c r="JM318" i="19"/>
  <c r="JM319" i="19" s="1"/>
  <c r="JL318" i="19"/>
  <c r="JL319" i="19" s="1"/>
  <c r="JK318" i="19"/>
  <c r="JK319" i="19" s="1"/>
  <c r="JJ318" i="19"/>
  <c r="JJ319" i="19" s="1"/>
  <c r="JI318" i="19"/>
  <c r="JI319" i="19" s="1"/>
  <c r="JH318" i="19"/>
  <c r="JH319" i="19" s="1"/>
  <c r="JG318" i="19"/>
  <c r="JG319" i="19" s="1"/>
  <c r="JF318" i="19"/>
  <c r="JF319" i="19" s="1"/>
  <c r="JE318" i="19"/>
  <c r="JE319" i="19" s="1"/>
  <c r="JD318" i="19"/>
  <c r="JD319" i="19" s="1"/>
  <c r="JC318" i="19"/>
  <c r="JC319" i="19" s="1"/>
  <c r="JB318" i="19"/>
  <c r="JB319" i="19" s="1"/>
  <c r="JA318" i="19"/>
  <c r="JA319" i="19" s="1"/>
  <c r="IZ318" i="19"/>
  <c r="IZ319" i="19" s="1"/>
  <c r="IY318" i="19"/>
  <c r="IY319" i="19" s="1"/>
  <c r="IX318" i="19"/>
  <c r="IX319" i="19" s="1"/>
  <c r="IW318" i="19"/>
  <c r="IW319" i="19" s="1"/>
  <c r="IV318" i="19"/>
  <c r="IV319" i="19" s="1"/>
  <c r="IU318" i="19"/>
  <c r="IU319" i="19" s="1"/>
  <c r="IT318" i="19"/>
  <c r="IT319" i="19" s="1"/>
  <c r="IS318" i="19"/>
  <c r="IS319" i="19" s="1"/>
  <c r="IR318" i="19"/>
  <c r="IR319" i="19" s="1"/>
  <c r="IQ318" i="19"/>
  <c r="IQ319" i="19" s="1"/>
  <c r="IP318" i="19"/>
  <c r="IP319" i="19" s="1"/>
  <c r="IO318" i="19"/>
  <c r="IO319" i="19" s="1"/>
  <c r="IN318" i="19"/>
  <c r="IN319" i="19" s="1"/>
  <c r="IM318" i="19"/>
  <c r="IM319" i="19" s="1"/>
  <c r="IL318" i="19"/>
  <c r="IL319" i="19" s="1"/>
  <c r="IK318" i="19"/>
  <c r="IK319" i="19" s="1"/>
  <c r="IJ318" i="19"/>
  <c r="IJ319" i="19" s="1"/>
  <c r="II318" i="19"/>
  <c r="II319" i="19" s="1"/>
  <c r="IH318" i="19"/>
  <c r="IH319" i="19" s="1"/>
  <c r="IG318" i="19"/>
  <c r="IG319" i="19" s="1"/>
  <c r="IF318" i="19"/>
  <c r="IF319" i="19" s="1"/>
  <c r="IE318" i="19"/>
  <c r="IE319" i="19" s="1"/>
  <c r="ID318" i="19"/>
  <c r="ID319" i="19" s="1"/>
  <c r="IC318" i="19"/>
  <c r="IC319" i="19" s="1"/>
  <c r="IB318" i="19"/>
  <c r="IB319" i="19" s="1"/>
  <c r="IA318" i="19"/>
  <c r="IA319" i="19" s="1"/>
  <c r="HZ318" i="19"/>
  <c r="HZ319" i="19" s="1"/>
  <c r="HY318" i="19"/>
  <c r="HY319" i="19" s="1"/>
  <c r="HX318" i="19"/>
  <c r="HX319" i="19" s="1"/>
  <c r="HW318" i="19"/>
  <c r="HW319" i="19" s="1"/>
  <c r="HV318" i="19"/>
  <c r="HV319" i="19" s="1"/>
  <c r="HU318" i="19"/>
  <c r="HU319" i="19" s="1"/>
  <c r="HT318" i="19"/>
  <c r="HT319" i="19" s="1"/>
  <c r="HS318" i="19"/>
  <c r="HS319" i="19" s="1"/>
  <c r="HR318" i="19"/>
  <c r="HR319" i="19" s="1"/>
  <c r="HQ318" i="19"/>
  <c r="HQ319" i="19" s="1"/>
  <c r="HP318" i="19"/>
  <c r="HP319" i="19" s="1"/>
  <c r="HO318" i="19"/>
  <c r="HO319" i="19" s="1"/>
  <c r="HN318" i="19"/>
  <c r="HN319" i="19" s="1"/>
  <c r="HM318" i="19"/>
  <c r="HM319" i="19" s="1"/>
  <c r="HL318" i="19"/>
  <c r="HL319" i="19" s="1"/>
  <c r="HK318" i="19"/>
  <c r="HK319" i="19" s="1"/>
  <c r="HJ318" i="19"/>
  <c r="HJ319" i="19" s="1"/>
  <c r="HI318" i="19"/>
  <c r="HI319" i="19" s="1"/>
  <c r="HH318" i="19"/>
  <c r="HH319" i="19" s="1"/>
  <c r="HG318" i="19"/>
  <c r="HG319" i="19" s="1"/>
  <c r="HF318" i="19"/>
  <c r="HF319" i="19" s="1"/>
  <c r="HE318" i="19"/>
  <c r="HE319" i="19" s="1"/>
  <c r="HD318" i="19"/>
  <c r="HD319" i="19" s="1"/>
  <c r="HC318" i="19"/>
  <c r="HC319" i="19" s="1"/>
  <c r="HB318" i="19"/>
  <c r="HB319" i="19" s="1"/>
  <c r="HA318" i="19"/>
  <c r="HA319" i="19" s="1"/>
  <c r="GZ318" i="19"/>
  <c r="GZ319" i="19" s="1"/>
  <c r="GY318" i="19"/>
  <c r="GY319" i="19" s="1"/>
  <c r="GX318" i="19"/>
  <c r="GX319" i="19" s="1"/>
  <c r="GW318" i="19"/>
  <c r="GW319" i="19" s="1"/>
  <c r="GV318" i="19"/>
  <c r="GV319" i="19" s="1"/>
  <c r="GU318" i="19"/>
  <c r="GU319" i="19" s="1"/>
  <c r="GT318" i="19"/>
  <c r="GT319" i="19" s="1"/>
  <c r="GS318" i="19"/>
  <c r="GS319" i="19" s="1"/>
  <c r="GR318" i="19"/>
  <c r="GR319" i="19" s="1"/>
  <c r="GQ318" i="19"/>
  <c r="GQ319" i="19" s="1"/>
  <c r="GP318" i="19"/>
  <c r="GP319" i="19" s="1"/>
  <c r="GO318" i="19"/>
  <c r="GO319" i="19" s="1"/>
  <c r="GN318" i="19"/>
  <c r="GN319" i="19" s="1"/>
  <c r="GM318" i="19"/>
  <c r="GM319" i="19" s="1"/>
  <c r="GL318" i="19"/>
  <c r="GL319" i="19" s="1"/>
  <c r="GK318" i="19"/>
  <c r="GK319" i="19" s="1"/>
  <c r="GJ318" i="19"/>
  <c r="GJ319" i="19" s="1"/>
  <c r="GI318" i="19"/>
  <c r="GI319" i="19" s="1"/>
  <c r="GH318" i="19"/>
  <c r="GH319" i="19" s="1"/>
  <c r="GG318" i="19"/>
  <c r="GG319" i="19" s="1"/>
  <c r="GF318" i="19"/>
  <c r="GF319" i="19" s="1"/>
  <c r="GE318" i="19"/>
  <c r="GE319" i="19" s="1"/>
  <c r="GD318" i="19"/>
  <c r="GD319" i="19" s="1"/>
  <c r="GC318" i="19"/>
  <c r="GC319" i="19" s="1"/>
  <c r="GB318" i="19"/>
  <c r="GB319" i="19" s="1"/>
  <c r="GA318" i="19"/>
  <c r="GA319" i="19" s="1"/>
  <c r="FZ318" i="19"/>
  <c r="FZ319" i="19" s="1"/>
  <c r="FY318" i="19"/>
  <c r="FY319" i="19" s="1"/>
  <c r="FX318" i="19"/>
  <c r="FX319" i="19" s="1"/>
  <c r="FW318" i="19"/>
  <c r="FW319" i="19" s="1"/>
  <c r="FV318" i="19"/>
  <c r="FV319" i="19" s="1"/>
  <c r="FU318" i="19"/>
  <c r="FU319" i="19" s="1"/>
  <c r="FT318" i="19"/>
  <c r="FT319" i="19" s="1"/>
  <c r="FS318" i="19"/>
  <c r="FS319" i="19" s="1"/>
  <c r="FR318" i="19"/>
  <c r="FR319" i="19" s="1"/>
  <c r="FQ318" i="19"/>
  <c r="FQ319" i="19" s="1"/>
  <c r="FP318" i="19"/>
  <c r="FP319" i="19" s="1"/>
  <c r="FO318" i="19"/>
  <c r="FO319" i="19" s="1"/>
  <c r="FN318" i="19"/>
  <c r="FN319" i="19" s="1"/>
  <c r="FM318" i="19"/>
  <c r="FM319" i="19" s="1"/>
  <c r="FL318" i="19"/>
  <c r="FL319" i="19" s="1"/>
  <c r="FK318" i="19"/>
  <c r="FK319" i="19" s="1"/>
  <c r="FJ318" i="19"/>
  <c r="FJ319" i="19" s="1"/>
  <c r="FI318" i="19"/>
  <c r="FI319" i="19" s="1"/>
  <c r="FH318" i="19"/>
  <c r="FH319" i="19" s="1"/>
  <c r="FG318" i="19"/>
  <c r="FG319" i="19" s="1"/>
  <c r="FF318" i="19"/>
  <c r="FF319" i="19" s="1"/>
  <c r="FE318" i="19"/>
  <c r="FE319" i="19" s="1"/>
  <c r="FD318" i="19"/>
  <c r="FD319" i="19" s="1"/>
  <c r="FC318" i="19"/>
  <c r="FC319" i="19" s="1"/>
  <c r="FB318" i="19"/>
  <c r="FB319" i="19" s="1"/>
  <c r="FA318" i="19"/>
  <c r="FA319" i="19" s="1"/>
  <c r="EZ318" i="19"/>
  <c r="EZ319" i="19" s="1"/>
  <c r="EY318" i="19"/>
  <c r="EY319" i="19" s="1"/>
  <c r="EX318" i="19"/>
  <c r="EX319" i="19" s="1"/>
  <c r="EW318" i="19"/>
  <c r="EW319" i="19" s="1"/>
  <c r="EV318" i="19"/>
  <c r="EV319" i="19" s="1"/>
  <c r="EU318" i="19"/>
  <c r="EU319" i="19" s="1"/>
  <c r="ET318" i="19"/>
  <c r="ET319" i="19" s="1"/>
  <c r="ES318" i="19"/>
  <c r="ES319" i="19" s="1"/>
  <c r="ER318" i="19"/>
  <c r="ER319" i="19" s="1"/>
  <c r="EQ318" i="19"/>
  <c r="EQ319" i="19" s="1"/>
  <c r="EP318" i="19"/>
  <c r="EP319" i="19" s="1"/>
  <c r="EO318" i="19"/>
  <c r="EO319" i="19" s="1"/>
  <c r="EN318" i="19"/>
  <c r="EN319" i="19" s="1"/>
  <c r="EM318" i="19"/>
  <c r="EM319" i="19" s="1"/>
  <c r="EL318" i="19"/>
  <c r="EL319" i="19" s="1"/>
  <c r="EK318" i="19"/>
  <c r="EK319" i="19" s="1"/>
  <c r="EJ318" i="19"/>
  <c r="EJ319" i="19" s="1"/>
  <c r="EI318" i="19"/>
  <c r="EI319" i="19" s="1"/>
  <c r="EH318" i="19"/>
  <c r="EH319" i="19" s="1"/>
  <c r="EG318" i="19"/>
  <c r="EG319" i="19" s="1"/>
  <c r="EF318" i="19"/>
  <c r="EF319" i="19" s="1"/>
  <c r="EE318" i="19"/>
  <c r="EE319" i="19" s="1"/>
  <c r="ED318" i="19"/>
  <c r="ED319" i="19" s="1"/>
  <c r="EC318" i="19"/>
  <c r="EC319" i="19" s="1"/>
  <c r="EB318" i="19"/>
  <c r="EB319" i="19" s="1"/>
  <c r="EA318" i="19"/>
  <c r="EA319" i="19" s="1"/>
  <c r="DZ318" i="19"/>
  <c r="DZ319" i="19" s="1"/>
  <c r="DY318" i="19"/>
  <c r="DY319" i="19" s="1"/>
  <c r="DX318" i="19"/>
  <c r="DX319" i="19" s="1"/>
  <c r="DW318" i="19"/>
  <c r="DW319" i="19" s="1"/>
  <c r="DV318" i="19"/>
  <c r="DV319" i="19" s="1"/>
  <c r="DU318" i="19"/>
  <c r="DU319" i="19" s="1"/>
  <c r="DT318" i="19"/>
  <c r="DT319" i="19" s="1"/>
  <c r="DS318" i="19"/>
  <c r="DS319" i="19" s="1"/>
  <c r="DR318" i="19"/>
  <c r="DR319" i="19" s="1"/>
  <c r="DQ318" i="19"/>
  <c r="DQ319" i="19" s="1"/>
  <c r="DP318" i="19"/>
  <c r="DP319" i="19" s="1"/>
  <c r="DO318" i="19"/>
  <c r="DO319" i="19" s="1"/>
  <c r="DN318" i="19"/>
  <c r="DN319" i="19" s="1"/>
  <c r="DM318" i="19"/>
  <c r="DM319" i="19" s="1"/>
  <c r="DL318" i="19"/>
  <c r="DL319" i="19" s="1"/>
  <c r="DK318" i="19"/>
  <c r="DK319" i="19" s="1"/>
  <c r="DJ318" i="19"/>
  <c r="DJ319" i="19" s="1"/>
  <c r="DI318" i="19"/>
  <c r="DI319" i="19" s="1"/>
  <c r="DH318" i="19"/>
  <c r="DH319" i="19" s="1"/>
  <c r="DG318" i="19"/>
  <c r="DG319" i="19" s="1"/>
  <c r="DF318" i="19"/>
  <c r="DF319" i="19" s="1"/>
  <c r="DE318" i="19"/>
  <c r="DE319" i="19" s="1"/>
  <c r="DD318" i="19"/>
  <c r="DD319" i="19" s="1"/>
  <c r="DC318" i="19"/>
  <c r="DC319" i="19" s="1"/>
  <c r="DB318" i="19"/>
  <c r="DB319" i="19" s="1"/>
  <c r="DA318" i="19"/>
  <c r="DA319" i="19" s="1"/>
  <c r="CZ318" i="19"/>
  <c r="CZ319" i="19" s="1"/>
  <c r="CY318" i="19"/>
  <c r="CY319" i="19" s="1"/>
  <c r="CX318" i="19"/>
  <c r="CX319" i="19" s="1"/>
  <c r="CW318" i="19"/>
  <c r="CW319" i="19" s="1"/>
  <c r="CV318" i="19"/>
  <c r="CV319" i="19" s="1"/>
  <c r="CU318" i="19"/>
  <c r="CU319" i="19" s="1"/>
  <c r="CT318" i="19"/>
  <c r="CT319" i="19" s="1"/>
  <c r="CS318" i="19"/>
  <c r="CS319" i="19" s="1"/>
  <c r="CR318" i="19"/>
  <c r="CR319" i="19" s="1"/>
  <c r="CQ318" i="19"/>
  <c r="CQ319" i="19" s="1"/>
  <c r="CP318" i="19"/>
  <c r="CP319" i="19" s="1"/>
  <c r="CO318" i="19"/>
  <c r="CO319" i="19" s="1"/>
  <c r="CN318" i="19"/>
  <c r="CN319" i="19" s="1"/>
  <c r="CM318" i="19"/>
  <c r="CM319" i="19" s="1"/>
  <c r="CL318" i="19"/>
  <c r="CL319" i="19" s="1"/>
  <c r="CK318" i="19"/>
  <c r="CK319" i="19" s="1"/>
  <c r="CJ318" i="19"/>
  <c r="CJ319" i="19" s="1"/>
  <c r="CI318" i="19"/>
  <c r="CI319" i="19" s="1"/>
  <c r="CH318" i="19"/>
  <c r="CH319" i="19" s="1"/>
  <c r="CG318" i="19"/>
  <c r="CG319" i="19" s="1"/>
  <c r="CF318" i="19"/>
  <c r="CF319" i="19" s="1"/>
  <c r="CE318" i="19"/>
  <c r="CE319" i="19" s="1"/>
  <c r="CD318" i="19"/>
  <c r="CD319" i="19" s="1"/>
  <c r="CC318" i="19"/>
  <c r="CC319" i="19" s="1"/>
  <c r="CB318" i="19"/>
  <c r="CB319" i="19" s="1"/>
  <c r="CA318" i="19"/>
  <c r="CA319" i="19" s="1"/>
  <c r="BZ318" i="19"/>
  <c r="BZ319" i="19" s="1"/>
  <c r="BY318" i="19"/>
  <c r="BY319" i="19" s="1"/>
  <c r="BX318" i="19"/>
  <c r="BX319" i="19" s="1"/>
  <c r="BW318" i="19"/>
  <c r="BW319" i="19" s="1"/>
  <c r="BV318" i="19"/>
  <c r="BV319" i="19" s="1"/>
  <c r="BU318" i="19"/>
  <c r="BU319" i="19" s="1"/>
  <c r="BT318" i="19"/>
  <c r="BT319" i="19" s="1"/>
  <c r="BS318" i="19"/>
  <c r="BS319" i="19" s="1"/>
  <c r="BR318" i="19"/>
  <c r="BR319" i="19" s="1"/>
  <c r="BQ318" i="19"/>
  <c r="BQ319" i="19" s="1"/>
  <c r="BP318" i="19"/>
  <c r="BP319" i="19" s="1"/>
  <c r="BO318" i="19"/>
  <c r="BO319" i="19" s="1"/>
  <c r="BN318" i="19"/>
  <c r="BN319" i="19" s="1"/>
  <c r="BM318" i="19"/>
  <c r="BM319" i="19" s="1"/>
  <c r="BL318" i="19"/>
  <c r="BL319" i="19" s="1"/>
  <c r="BK318" i="19"/>
  <c r="BK319" i="19" s="1"/>
  <c r="BJ318" i="19"/>
  <c r="BJ319" i="19" s="1"/>
  <c r="BI318" i="19"/>
  <c r="BI319" i="19" s="1"/>
  <c r="BH318" i="19"/>
  <c r="BH319" i="19" s="1"/>
  <c r="BG318" i="19"/>
  <c r="BG319" i="19" s="1"/>
  <c r="BF318" i="19"/>
  <c r="BF319" i="19" s="1"/>
  <c r="BE318" i="19"/>
  <c r="BE319" i="19" s="1"/>
  <c r="BD318" i="19"/>
  <c r="BD319" i="19" s="1"/>
  <c r="BC318" i="19"/>
  <c r="BC319" i="19" s="1"/>
  <c r="BB318" i="19"/>
  <c r="BB319" i="19" s="1"/>
  <c r="BA318" i="19"/>
  <c r="BA319" i="19" s="1"/>
  <c r="AZ318" i="19"/>
  <c r="AZ319" i="19" s="1"/>
  <c r="AY318" i="19"/>
  <c r="AY319" i="19" s="1"/>
  <c r="AX318" i="19"/>
  <c r="AX319" i="19" s="1"/>
  <c r="AW318" i="19"/>
  <c r="AW319" i="19" s="1"/>
  <c r="AV318" i="19"/>
  <c r="AV319" i="19" s="1"/>
  <c r="AU318" i="19"/>
  <c r="AU319" i="19" s="1"/>
  <c r="AT318" i="19"/>
  <c r="AT319" i="19" s="1"/>
  <c r="AS318" i="19"/>
  <c r="AS319" i="19" s="1"/>
  <c r="AR318" i="19"/>
  <c r="AR319" i="19" s="1"/>
  <c r="AQ318" i="19"/>
  <c r="AQ319" i="19" s="1"/>
  <c r="AP318" i="19"/>
  <c r="AP319" i="19" s="1"/>
  <c r="AO318" i="19"/>
  <c r="AO319" i="19" s="1"/>
  <c r="AN318" i="19"/>
  <c r="AN319" i="19" s="1"/>
  <c r="AM318" i="19"/>
  <c r="AM319" i="19" s="1"/>
  <c r="AL318" i="19"/>
  <c r="AL319" i="19" s="1"/>
  <c r="AK318" i="19"/>
  <c r="AK319" i="19" s="1"/>
  <c r="AJ318" i="19"/>
  <c r="AJ319" i="19" s="1"/>
  <c r="AI318" i="19"/>
  <c r="AI319" i="19" s="1"/>
  <c r="AH318" i="19"/>
  <c r="AH319" i="19" s="1"/>
  <c r="AG318" i="19"/>
  <c r="AG319" i="19" s="1"/>
  <c r="AF318" i="19"/>
  <c r="AF319" i="19" s="1"/>
  <c r="AE318" i="19"/>
  <c r="AE319" i="19" s="1"/>
  <c r="AD318" i="19"/>
  <c r="AD319" i="19" s="1"/>
  <c r="AC318" i="19"/>
  <c r="AC319" i="19" s="1"/>
  <c r="AB318" i="19"/>
  <c r="AB319" i="19" s="1"/>
  <c r="AA318" i="19"/>
  <c r="AA319" i="19" s="1"/>
  <c r="Z318" i="19"/>
  <c r="Z319" i="19" s="1"/>
  <c r="Y318" i="19"/>
  <c r="Y319" i="19" s="1"/>
  <c r="X318" i="19"/>
  <c r="X319" i="19" s="1"/>
  <c r="W318" i="19"/>
  <c r="W319" i="19" s="1"/>
  <c r="V318" i="19"/>
  <c r="V319" i="19" s="1"/>
  <c r="U318" i="19"/>
  <c r="U319" i="19" s="1"/>
  <c r="T318" i="19"/>
  <c r="T319" i="19" s="1"/>
  <c r="S318" i="19"/>
  <c r="S319" i="19" s="1"/>
  <c r="R318" i="19"/>
  <c r="R319" i="19" s="1"/>
  <c r="Q318" i="19"/>
  <c r="Q319" i="19" s="1"/>
  <c r="P318" i="19"/>
  <c r="P319" i="19" s="1"/>
  <c r="O318" i="19"/>
  <c r="O319" i="19" s="1"/>
  <c r="N318" i="19"/>
  <c r="N319" i="19" s="1"/>
  <c r="M318" i="19"/>
  <c r="M319" i="19" s="1"/>
  <c r="L318" i="19"/>
  <c r="L319" i="19" s="1"/>
  <c r="SJ317" i="19"/>
  <c r="SI317" i="19"/>
  <c r="SH317" i="19"/>
  <c r="SG317" i="19"/>
  <c r="SF317" i="19"/>
  <c r="SE317" i="19"/>
  <c r="SD317" i="19"/>
  <c r="SC317" i="19"/>
  <c r="SB317" i="19"/>
  <c r="SA317" i="19"/>
  <c r="RZ317" i="19"/>
  <c r="RY317" i="19"/>
  <c r="RX317" i="19"/>
  <c r="RW317" i="19"/>
  <c r="RV317" i="19"/>
  <c r="RU317" i="19"/>
  <c r="RT317" i="19"/>
  <c r="RS317" i="19"/>
  <c r="RR317" i="19"/>
  <c r="RQ317" i="19"/>
  <c r="RP317" i="19"/>
  <c r="RO317" i="19"/>
  <c r="RN317" i="19"/>
  <c r="RM317" i="19"/>
  <c r="RL317" i="19"/>
  <c r="RK317" i="19"/>
  <c r="RJ317" i="19"/>
  <c r="RI317" i="19"/>
  <c r="RH317" i="19"/>
  <c r="RG317" i="19"/>
  <c r="RF317" i="19"/>
  <c r="RE317" i="19"/>
  <c r="RD317" i="19"/>
  <c r="RC317" i="19"/>
  <c r="RB317" i="19"/>
  <c r="RA317" i="19"/>
  <c r="QZ317" i="19"/>
  <c r="QY317" i="19"/>
  <c r="QX317" i="19"/>
  <c r="QW317" i="19"/>
  <c r="QV317" i="19"/>
  <c r="QU317" i="19"/>
  <c r="QT317" i="19"/>
  <c r="QS317" i="19"/>
  <c r="QR317" i="19"/>
  <c r="QQ317" i="19"/>
  <c r="QP317" i="19"/>
  <c r="QO317" i="19"/>
  <c r="QN317" i="19"/>
  <c r="QM317" i="19"/>
  <c r="QL317" i="19"/>
  <c r="QK317" i="19"/>
  <c r="QJ317" i="19"/>
  <c r="QI317" i="19"/>
  <c r="QH317" i="19"/>
  <c r="QG317" i="19"/>
  <c r="QF317" i="19"/>
  <c r="QE317" i="19"/>
  <c r="QD317" i="19"/>
  <c r="QC317" i="19"/>
  <c r="QB317" i="19"/>
  <c r="QA317" i="19"/>
  <c r="PZ317" i="19"/>
  <c r="PY317" i="19"/>
  <c r="PX317" i="19"/>
  <c r="PW317" i="19"/>
  <c r="PV317" i="19"/>
  <c r="PU317" i="19"/>
  <c r="PT317" i="19"/>
  <c r="PS317" i="19"/>
  <c r="PR317" i="19"/>
  <c r="PQ317" i="19"/>
  <c r="PP317" i="19"/>
  <c r="PO317" i="19"/>
  <c r="PN317" i="19"/>
  <c r="PM317" i="19"/>
  <c r="PL317" i="19"/>
  <c r="PK317" i="19"/>
  <c r="PJ317" i="19"/>
  <c r="PI317" i="19"/>
  <c r="PH317" i="19"/>
  <c r="PG317" i="19"/>
  <c r="PF317" i="19"/>
  <c r="PE317" i="19"/>
  <c r="PD317" i="19"/>
  <c r="PC317" i="19"/>
  <c r="PB317" i="19"/>
  <c r="PA317" i="19"/>
  <c r="OZ317" i="19"/>
  <c r="OY317" i="19"/>
  <c r="OX317" i="19"/>
  <c r="OW317" i="19"/>
  <c r="OV317" i="19"/>
  <c r="OU317" i="19"/>
  <c r="OT317" i="19"/>
  <c r="OS317" i="19"/>
  <c r="OR317" i="19"/>
  <c r="OQ317" i="19"/>
  <c r="OP317" i="19"/>
  <c r="OO317" i="19"/>
  <c r="ON317" i="19"/>
  <c r="OM317" i="19"/>
  <c r="OL317" i="19"/>
  <c r="OK317" i="19"/>
  <c r="OJ317" i="19"/>
  <c r="OI317" i="19"/>
  <c r="OH317" i="19"/>
  <c r="OG317" i="19"/>
  <c r="OF317" i="19"/>
  <c r="OE317" i="19"/>
  <c r="OD317" i="19"/>
  <c r="OC317" i="19"/>
  <c r="OB317" i="19"/>
  <c r="OA317" i="19"/>
  <c r="NZ317" i="19"/>
  <c r="NY317" i="19"/>
  <c r="NX317" i="19"/>
  <c r="NW317" i="19"/>
  <c r="NV317" i="19"/>
  <c r="NU317" i="19"/>
  <c r="NT317" i="19"/>
  <c r="NS317" i="19"/>
  <c r="NR317" i="19"/>
  <c r="NQ317" i="19"/>
  <c r="NP317" i="19"/>
  <c r="NO317" i="19"/>
  <c r="NN317" i="19"/>
  <c r="NM317" i="19"/>
  <c r="NL317" i="19"/>
  <c r="NK317" i="19"/>
  <c r="NJ317" i="19"/>
  <c r="NI317" i="19"/>
  <c r="NH317" i="19"/>
  <c r="NG317" i="19"/>
  <c r="NF317" i="19"/>
  <c r="NE317" i="19"/>
  <c r="ND317" i="19"/>
  <c r="NC317" i="19"/>
  <c r="NB317" i="19"/>
  <c r="NA317" i="19"/>
  <c r="MZ317" i="19"/>
  <c r="MY317" i="19"/>
  <c r="MX317" i="19"/>
  <c r="MW317" i="19"/>
  <c r="MV317" i="19"/>
  <c r="MU317" i="19"/>
  <c r="MT317" i="19"/>
  <c r="MS317" i="19"/>
  <c r="MR317" i="19"/>
  <c r="MQ317" i="19"/>
  <c r="MP317" i="19"/>
  <c r="MO317" i="19"/>
  <c r="MN317" i="19"/>
  <c r="MM317" i="19"/>
  <c r="ML317" i="19"/>
  <c r="MK317" i="19"/>
  <c r="MJ317" i="19"/>
  <c r="MI317" i="19"/>
  <c r="MH317" i="19"/>
  <c r="MG317" i="19"/>
  <c r="MF317" i="19"/>
  <c r="ME317" i="19"/>
  <c r="MD317" i="19"/>
  <c r="MC317" i="19"/>
  <c r="MB317" i="19"/>
  <c r="MA317" i="19"/>
  <c r="LZ317" i="19"/>
  <c r="LY317" i="19"/>
  <c r="LX317" i="19"/>
  <c r="LW317" i="19"/>
  <c r="LV317" i="19"/>
  <c r="LU317" i="19"/>
  <c r="LT317" i="19"/>
  <c r="LS317" i="19"/>
  <c r="LR317" i="19"/>
  <c r="LQ317" i="19"/>
  <c r="LP317" i="19"/>
  <c r="LO317" i="19"/>
  <c r="LN317" i="19"/>
  <c r="LM317" i="19"/>
  <c r="LL317" i="19"/>
  <c r="LK317" i="19"/>
  <c r="LJ317" i="19"/>
  <c r="LI317" i="19"/>
  <c r="LH317" i="19"/>
  <c r="LG317" i="19"/>
  <c r="LF317" i="19"/>
  <c r="LE317" i="19"/>
  <c r="LD317" i="19"/>
  <c r="LC317" i="19"/>
  <c r="LB317" i="19"/>
  <c r="LA317" i="19"/>
  <c r="KZ317" i="19"/>
  <c r="KY317" i="19"/>
  <c r="KX317" i="19"/>
  <c r="KW317" i="19"/>
  <c r="KV317" i="19"/>
  <c r="KU317" i="19"/>
  <c r="KT317" i="19"/>
  <c r="KS317" i="19"/>
  <c r="KR317" i="19"/>
  <c r="KQ317" i="19"/>
  <c r="KP317" i="19"/>
  <c r="KO317" i="19"/>
  <c r="KN317" i="19"/>
  <c r="KM317" i="19"/>
  <c r="KL317" i="19"/>
  <c r="KK317" i="19"/>
  <c r="KJ317" i="19"/>
  <c r="KI317" i="19"/>
  <c r="KH317" i="19"/>
  <c r="KG317" i="19"/>
  <c r="KF317" i="19"/>
  <c r="KE317" i="19"/>
  <c r="KD317" i="19"/>
  <c r="KC317" i="19"/>
  <c r="KB317" i="19"/>
  <c r="KA317" i="19"/>
  <c r="JZ317" i="19"/>
  <c r="JY317" i="19"/>
  <c r="JX317" i="19"/>
  <c r="JW317" i="19"/>
  <c r="JV317" i="19"/>
  <c r="JU317" i="19"/>
  <c r="JT317" i="19"/>
  <c r="JS317" i="19"/>
  <c r="JR317" i="19"/>
  <c r="JQ317" i="19"/>
  <c r="JP317" i="19"/>
  <c r="JO317" i="19"/>
  <c r="JN317" i="19"/>
  <c r="JM317" i="19"/>
  <c r="JL317" i="19"/>
  <c r="JK317" i="19"/>
  <c r="JJ317" i="19"/>
  <c r="JI317" i="19"/>
  <c r="JH317" i="19"/>
  <c r="JG317" i="19"/>
  <c r="JF317" i="19"/>
  <c r="JE317" i="19"/>
  <c r="JD317" i="19"/>
  <c r="JC317" i="19"/>
  <c r="JB317" i="19"/>
  <c r="JA317" i="19"/>
  <c r="IZ317" i="19"/>
  <c r="IY317" i="19"/>
  <c r="IX317" i="19"/>
  <c r="IW317" i="19"/>
  <c r="IV317" i="19"/>
  <c r="IU317" i="19"/>
  <c r="IT317" i="19"/>
  <c r="IS317" i="19"/>
  <c r="IR317" i="19"/>
  <c r="IQ317" i="19"/>
  <c r="IP317" i="19"/>
  <c r="IO317" i="19"/>
  <c r="IN317" i="19"/>
  <c r="IM317" i="19"/>
  <c r="IL317" i="19"/>
  <c r="IK317" i="19"/>
  <c r="IJ317" i="19"/>
  <c r="II317" i="19"/>
  <c r="IH317" i="19"/>
  <c r="IG317" i="19"/>
  <c r="IF317" i="19"/>
  <c r="IE317" i="19"/>
  <c r="ID317" i="19"/>
  <c r="IC317" i="19"/>
  <c r="IB317" i="19"/>
  <c r="IA317" i="19"/>
  <c r="HZ317" i="19"/>
  <c r="HY317" i="19"/>
  <c r="HX317" i="19"/>
  <c r="HW317" i="19"/>
  <c r="HV317" i="19"/>
  <c r="HU317" i="19"/>
  <c r="HT317" i="19"/>
  <c r="HS317" i="19"/>
  <c r="HR317" i="19"/>
  <c r="HQ317" i="19"/>
  <c r="HP317" i="19"/>
  <c r="HO317" i="19"/>
  <c r="HN317" i="19"/>
  <c r="HM317" i="19"/>
  <c r="HL317" i="19"/>
  <c r="HK317" i="19"/>
  <c r="HJ317" i="19"/>
  <c r="HI317" i="19"/>
  <c r="HH317" i="19"/>
  <c r="HG317" i="19"/>
  <c r="HF317" i="19"/>
  <c r="HE317" i="19"/>
  <c r="HD317" i="19"/>
  <c r="HC317" i="19"/>
  <c r="HB317" i="19"/>
  <c r="HA317" i="19"/>
  <c r="GZ317" i="19"/>
  <c r="GY317" i="19"/>
  <c r="GX317" i="19"/>
  <c r="GW317" i="19"/>
  <c r="GV317" i="19"/>
  <c r="GU317" i="19"/>
  <c r="GT317" i="19"/>
  <c r="GS317" i="19"/>
  <c r="GR317" i="19"/>
  <c r="GQ317" i="19"/>
  <c r="GP317" i="19"/>
  <c r="GO317" i="19"/>
  <c r="GN317" i="19"/>
  <c r="GM317" i="19"/>
  <c r="GL317" i="19"/>
  <c r="GK317" i="19"/>
  <c r="GJ317" i="19"/>
  <c r="GI317" i="19"/>
  <c r="GH317" i="19"/>
  <c r="GG317" i="19"/>
  <c r="GF317" i="19"/>
  <c r="GE317" i="19"/>
  <c r="GD317" i="19"/>
  <c r="GC317" i="19"/>
  <c r="GB317" i="19"/>
  <c r="GA317" i="19"/>
  <c r="FZ317" i="19"/>
  <c r="FY317" i="19"/>
  <c r="FX317" i="19"/>
  <c r="FW317" i="19"/>
  <c r="FV317" i="19"/>
  <c r="FU317" i="19"/>
  <c r="FT317" i="19"/>
  <c r="FS317" i="19"/>
  <c r="FR317" i="19"/>
  <c r="FQ317" i="19"/>
  <c r="FP317" i="19"/>
  <c r="FO317" i="19"/>
  <c r="FN317" i="19"/>
  <c r="FM317" i="19"/>
  <c r="FL317" i="19"/>
  <c r="FK317" i="19"/>
  <c r="FJ317" i="19"/>
  <c r="FI317" i="19"/>
  <c r="FH317" i="19"/>
  <c r="FG317" i="19"/>
  <c r="FF317" i="19"/>
  <c r="FE317" i="19"/>
  <c r="FD317" i="19"/>
  <c r="FC317" i="19"/>
  <c r="FB317" i="19"/>
  <c r="FA317" i="19"/>
  <c r="EZ317" i="19"/>
  <c r="EY317" i="19"/>
  <c r="EX317" i="19"/>
  <c r="EW317" i="19"/>
  <c r="EV317" i="19"/>
  <c r="EU317" i="19"/>
  <c r="ET317" i="19"/>
  <c r="ES317" i="19"/>
  <c r="ER317" i="19"/>
  <c r="EQ317" i="19"/>
  <c r="EP317" i="19"/>
  <c r="EO317" i="19"/>
  <c r="EN317" i="19"/>
  <c r="EM317" i="19"/>
  <c r="EL317" i="19"/>
  <c r="EK317" i="19"/>
  <c r="EJ317" i="19"/>
  <c r="EI317" i="19"/>
  <c r="EH317" i="19"/>
  <c r="EG317" i="19"/>
  <c r="EF317" i="19"/>
  <c r="EE317" i="19"/>
  <c r="ED317" i="19"/>
  <c r="EC317" i="19"/>
  <c r="EB317" i="19"/>
  <c r="EA317" i="19"/>
  <c r="DZ317" i="19"/>
  <c r="DY317" i="19"/>
  <c r="DX317" i="19"/>
  <c r="DW317" i="19"/>
  <c r="DV317" i="19"/>
  <c r="DU317" i="19"/>
  <c r="DT317" i="19"/>
  <c r="DS317" i="19"/>
  <c r="DR317" i="19"/>
  <c r="DQ317" i="19"/>
  <c r="DP317" i="19"/>
  <c r="DO317" i="19"/>
  <c r="DN317" i="19"/>
  <c r="DM317" i="19"/>
  <c r="DL317" i="19"/>
  <c r="DK317" i="19"/>
  <c r="DJ317" i="19"/>
  <c r="DI317" i="19"/>
  <c r="DH317" i="19"/>
  <c r="DG317" i="19"/>
  <c r="DF317" i="19"/>
  <c r="DE317" i="19"/>
  <c r="DD317" i="19"/>
  <c r="DC317" i="19"/>
  <c r="DB317" i="19"/>
  <c r="DA317" i="19"/>
  <c r="CZ317" i="19"/>
  <c r="CY317" i="19"/>
  <c r="CX317" i="19"/>
  <c r="CW317" i="19"/>
  <c r="CV317" i="19"/>
  <c r="CU317" i="19"/>
  <c r="CT317" i="19"/>
  <c r="CS317" i="19"/>
  <c r="CR317" i="19"/>
  <c r="CQ317" i="19"/>
  <c r="CP317" i="19"/>
  <c r="CO317" i="19"/>
  <c r="CN317" i="19"/>
  <c r="CM317" i="19"/>
  <c r="CL317" i="19"/>
  <c r="CK317" i="19"/>
  <c r="CJ317" i="19"/>
  <c r="CI317" i="19"/>
  <c r="CH317" i="19"/>
  <c r="CG317" i="19"/>
  <c r="CF317" i="19"/>
  <c r="CE317" i="19"/>
  <c r="CD317" i="19"/>
  <c r="CC317" i="19"/>
  <c r="CB317" i="19"/>
  <c r="CA317" i="19"/>
  <c r="BZ317" i="19"/>
  <c r="BY317" i="19"/>
  <c r="BX317" i="19"/>
  <c r="BW317" i="19"/>
  <c r="BV317" i="19"/>
  <c r="BU317" i="19"/>
  <c r="BT317" i="19"/>
  <c r="BS317" i="19"/>
  <c r="BR317" i="19"/>
  <c r="BQ317" i="19"/>
  <c r="BP317" i="19"/>
  <c r="BO317" i="19"/>
  <c r="BN317" i="19"/>
  <c r="BM317" i="19"/>
  <c r="BL317" i="19"/>
  <c r="BK317" i="19"/>
  <c r="BJ317" i="19"/>
  <c r="BI317" i="19"/>
  <c r="BH317" i="19"/>
  <c r="BG317" i="19"/>
  <c r="BF317" i="19"/>
  <c r="BE317" i="19"/>
  <c r="BD317" i="19"/>
  <c r="BC317" i="19"/>
  <c r="BB317" i="19"/>
  <c r="BA317" i="19"/>
  <c r="AZ317" i="19"/>
  <c r="AY317" i="19"/>
  <c r="AX317" i="19"/>
  <c r="AW317" i="19"/>
  <c r="AV317" i="19"/>
  <c r="AU317" i="19"/>
  <c r="AT317" i="19"/>
  <c r="AS317" i="19"/>
  <c r="AR317" i="19"/>
  <c r="AQ317" i="19"/>
  <c r="AP317" i="19"/>
  <c r="AO317" i="19"/>
  <c r="AN317" i="19"/>
  <c r="AM317" i="19"/>
  <c r="AL317" i="19"/>
  <c r="AK317" i="19"/>
  <c r="AJ317" i="19"/>
  <c r="AI317" i="19"/>
  <c r="AH317" i="19"/>
  <c r="AG317" i="19"/>
  <c r="AF317" i="19"/>
  <c r="AE317" i="19"/>
  <c r="AD317" i="19"/>
  <c r="AC317" i="19"/>
  <c r="AB317" i="19"/>
  <c r="AA317" i="19"/>
  <c r="Z317" i="19"/>
  <c r="Y317" i="19"/>
  <c r="X317" i="19"/>
  <c r="W317" i="19"/>
  <c r="V317" i="19"/>
  <c r="U317" i="19"/>
  <c r="T317" i="19"/>
  <c r="S317" i="19"/>
  <c r="R317" i="19"/>
  <c r="Q317" i="19"/>
  <c r="P317" i="19"/>
  <c r="O317" i="19"/>
  <c r="N317" i="19"/>
  <c r="M317" i="19"/>
  <c r="L317" i="19"/>
  <c r="SJ316" i="19"/>
  <c r="SI316" i="19"/>
  <c r="SH316" i="19"/>
  <c r="SG316" i="19"/>
  <c r="SF316" i="19"/>
  <c r="SE316" i="19"/>
  <c r="SD316" i="19"/>
  <c r="SC316" i="19"/>
  <c r="SB316" i="19"/>
  <c r="SA316" i="19"/>
  <c r="RZ316" i="19"/>
  <c r="RY316" i="19"/>
  <c r="RX316" i="19"/>
  <c r="RW316" i="19"/>
  <c r="RV316" i="19"/>
  <c r="RU316" i="19"/>
  <c r="RT316" i="19"/>
  <c r="RS316" i="19"/>
  <c r="RR316" i="19"/>
  <c r="RQ316" i="19"/>
  <c r="RP316" i="19"/>
  <c r="RO316" i="19"/>
  <c r="RN316" i="19"/>
  <c r="RM316" i="19"/>
  <c r="RL316" i="19"/>
  <c r="RK316" i="19"/>
  <c r="RJ316" i="19"/>
  <c r="RI316" i="19"/>
  <c r="RH316" i="19"/>
  <c r="RG316" i="19"/>
  <c r="RF316" i="19"/>
  <c r="RE316" i="19"/>
  <c r="RD316" i="19"/>
  <c r="RC316" i="19"/>
  <c r="RB316" i="19"/>
  <c r="RA316" i="19"/>
  <c r="QZ316" i="19"/>
  <c r="QY316" i="19"/>
  <c r="QX316" i="19"/>
  <c r="QW316" i="19"/>
  <c r="QV316" i="19"/>
  <c r="QU316" i="19"/>
  <c r="QT316" i="19"/>
  <c r="QS316" i="19"/>
  <c r="QR316" i="19"/>
  <c r="QQ316" i="19"/>
  <c r="QP316" i="19"/>
  <c r="QO316" i="19"/>
  <c r="QN316" i="19"/>
  <c r="QM316" i="19"/>
  <c r="QL316" i="19"/>
  <c r="QK316" i="19"/>
  <c r="QJ316" i="19"/>
  <c r="QI316" i="19"/>
  <c r="QH316" i="19"/>
  <c r="QG316" i="19"/>
  <c r="QF316" i="19"/>
  <c r="QE316" i="19"/>
  <c r="QD316" i="19"/>
  <c r="QC316" i="19"/>
  <c r="QB316" i="19"/>
  <c r="QA316" i="19"/>
  <c r="PZ316" i="19"/>
  <c r="PY316" i="19"/>
  <c r="PX316" i="19"/>
  <c r="PW316" i="19"/>
  <c r="PV316" i="19"/>
  <c r="PU316" i="19"/>
  <c r="PT316" i="19"/>
  <c r="PS316" i="19"/>
  <c r="PR316" i="19"/>
  <c r="PQ316" i="19"/>
  <c r="PP316" i="19"/>
  <c r="PO316" i="19"/>
  <c r="PN316" i="19"/>
  <c r="PM316" i="19"/>
  <c r="PL316" i="19"/>
  <c r="PK316" i="19"/>
  <c r="PJ316" i="19"/>
  <c r="PI316" i="19"/>
  <c r="PH316" i="19"/>
  <c r="PG316" i="19"/>
  <c r="PF316" i="19"/>
  <c r="PE316" i="19"/>
  <c r="PD316" i="19"/>
  <c r="PC316" i="19"/>
  <c r="PB316" i="19"/>
  <c r="PA316" i="19"/>
  <c r="OZ316" i="19"/>
  <c r="OY316" i="19"/>
  <c r="OX316" i="19"/>
  <c r="OW316" i="19"/>
  <c r="OV316" i="19"/>
  <c r="OU316" i="19"/>
  <c r="OT316" i="19"/>
  <c r="OS316" i="19"/>
  <c r="OR316" i="19"/>
  <c r="OQ316" i="19"/>
  <c r="OP316" i="19"/>
  <c r="OO316" i="19"/>
  <c r="ON316" i="19"/>
  <c r="OM316" i="19"/>
  <c r="OL316" i="19"/>
  <c r="OK316" i="19"/>
  <c r="OJ316" i="19"/>
  <c r="OI316" i="19"/>
  <c r="OH316" i="19"/>
  <c r="OG316" i="19"/>
  <c r="OF316" i="19"/>
  <c r="OE316" i="19"/>
  <c r="OD316" i="19"/>
  <c r="OC316" i="19"/>
  <c r="OB316" i="19"/>
  <c r="OA316" i="19"/>
  <c r="NZ316" i="19"/>
  <c r="NY316" i="19"/>
  <c r="NX316" i="19"/>
  <c r="NW316" i="19"/>
  <c r="NV316" i="19"/>
  <c r="NU316" i="19"/>
  <c r="NT316" i="19"/>
  <c r="NS316" i="19"/>
  <c r="NR316" i="19"/>
  <c r="NQ316" i="19"/>
  <c r="NP316" i="19"/>
  <c r="NO316" i="19"/>
  <c r="NN316" i="19"/>
  <c r="NM316" i="19"/>
  <c r="NL316" i="19"/>
  <c r="NK316" i="19"/>
  <c r="NJ316" i="19"/>
  <c r="NI316" i="19"/>
  <c r="NH316" i="19"/>
  <c r="NG316" i="19"/>
  <c r="NF316" i="19"/>
  <c r="NE316" i="19"/>
  <c r="ND316" i="19"/>
  <c r="NC316" i="19"/>
  <c r="NB316" i="19"/>
  <c r="NA316" i="19"/>
  <c r="MZ316" i="19"/>
  <c r="MY316" i="19"/>
  <c r="MX316" i="19"/>
  <c r="MW316" i="19"/>
  <c r="MV316" i="19"/>
  <c r="MU316" i="19"/>
  <c r="MT316" i="19"/>
  <c r="MS316" i="19"/>
  <c r="MR316" i="19"/>
  <c r="MQ316" i="19"/>
  <c r="MP316" i="19"/>
  <c r="MO316" i="19"/>
  <c r="MN316" i="19"/>
  <c r="MM316" i="19"/>
  <c r="ML316" i="19"/>
  <c r="MK316" i="19"/>
  <c r="MJ316" i="19"/>
  <c r="MI316" i="19"/>
  <c r="MH316" i="19"/>
  <c r="MG316" i="19"/>
  <c r="MF316" i="19"/>
  <c r="ME316" i="19"/>
  <c r="MD316" i="19"/>
  <c r="MC316" i="19"/>
  <c r="MB316" i="19"/>
  <c r="MA316" i="19"/>
  <c r="LZ316" i="19"/>
  <c r="LY316" i="19"/>
  <c r="LX316" i="19"/>
  <c r="LW316" i="19"/>
  <c r="LV316" i="19"/>
  <c r="LU316" i="19"/>
  <c r="LT316" i="19"/>
  <c r="LS316" i="19"/>
  <c r="LR316" i="19"/>
  <c r="LQ316" i="19"/>
  <c r="LP316" i="19"/>
  <c r="LO316" i="19"/>
  <c r="LN316" i="19"/>
  <c r="LM316" i="19"/>
  <c r="LL316" i="19"/>
  <c r="LK316" i="19"/>
  <c r="LJ316" i="19"/>
  <c r="LI316" i="19"/>
  <c r="LH316" i="19"/>
  <c r="LG316" i="19"/>
  <c r="LF316" i="19"/>
  <c r="LE316" i="19"/>
  <c r="LD316" i="19"/>
  <c r="LC316" i="19"/>
  <c r="LB316" i="19"/>
  <c r="LA316" i="19"/>
  <c r="KZ316" i="19"/>
  <c r="KY316" i="19"/>
  <c r="KX316" i="19"/>
  <c r="KW316" i="19"/>
  <c r="KV316" i="19"/>
  <c r="KU316" i="19"/>
  <c r="KT316" i="19"/>
  <c r="KS316" i="19"/>
  <c r="KR316" i="19"/>
  <c r="KQ316" i="19"/>
  <c r="KP316" i="19"/>
  <c r="KO316" i="19"/>
  <c r="KN316" i="19"/>
  <c r="KM316" i="19"/>
  <c r="KL316" i="19"/>
  <c r="KK316" i="19"/>
  <c r="KJ316" i="19"/>
  <c r="KI316" i="19"/>
  <c r="KH316" i="19"/>
  <c r="KG316" i="19"/>
  <c r="KF316" i="19"/>
  <c r="KE316" i="19"/>
  <c r="KD316" i="19"/>
  <c r="KC316" i="19"/>
  <c r="KB316" i="19"/>
  <c r="KA316" i="19"/>
  <c r="JZ316" i="19"/>
  <c r="JY316" i="19"/>
  <c r="JX316" i="19"/>
  <c r="JW316" i="19"/>
  <c r="JV316" i="19"/>
  <c r="JU316" i="19"/>
  <c r="JT316" i="19"/>
  <c r="JS316" i="19"/>
  <c r="JR316" i="19"/>
  <c r="JQ316" i="19"/>
  <c r="JP316" i="19"/>
  <c r="JO316" i="19"/>
  <c r="JN316" i="19"/>
  <c r="JM316" i="19"/>
  <c r="JL316" i="19"/>
  <c r="JK316" i="19"/>
  <c r="JJ316" i="19"/>
  <c r="JI316" i="19"/>
  <c r="JH316" i="19"/>
  <c r="JG316" i="19"/>
  <c r="JF316" i="19"/>
  <c r="JE316" i="19"/>
  <c r="JD316" i="19"/>
  <c r="JC316" i="19"/>
  <c r="JB316" i="19"/>
  <c r="JA316" i="19"/>
  <c r="IZ316" i="19"/>
  <c r="IY316" i="19"/>
  <c r="IX316" i="19"/>
  <c r="IW316" i="19"/>
  <c r="IV316" i="19"/>
  <c r="IU316" i="19"/>
  <c r="IT316" i="19"/>
  <c r="IS316" i="19"/>
  <c r="IR316" i="19"/>
  <c r="IQ316" i="19"/>
  <c r="IP316" i="19"/>
  <c r="IO316" i="19"/>
  <c r="IN316" i="19"/>
  <c r="IM316" i="19"/>
  <c r="IL316" i="19"/>
  <c r="IK316" i="19"/>
  <c r="IJ316" i="19"/>
  <c r="II316" i="19"/>
  <c r="IH316" i="19"/>
  <c r="IG316" i="19"/>
  <c r="IF316" i="19"/>
  <c r="IE316" i="19"/>
  <c r="ID316" i="19"/>
  <c r="IC316" i="19"/>
  <c r="IB316" i="19"/>
  <c r="IA316" i="19"/>
  <c r="HZ316" i="19"/>
  <c r="HY316" i="19"/>
  <c r="HX316" i="19"/>
  <c r="HW316" i="19"/>
  <c r="HV316" i="19"/>
  <c r="HU316" i="19"/>
  <c r="HT316" i="19"/>
  <c r="HS316" i="19"/>
  <c r="HR316" i="19"/>
  <c r="HQ316" i="19"/>
  <c r="HP316" i="19"/>
  <c r="HO316" i="19"/>
  <c r="HN316" i="19"/>
  <c r="HM316" i="19"/>
  <c r="HL316" i="19"/>
  <c r="HK316" i="19"/>
  <c r="HJ316" i="19"/>
  <c r="HI316" i="19"/>
  <c r="HH316" i="19"/>
  <c r="HG316" i="19"/>
  <c r="HF316" i="19"/>
  <c r="HE316" i="19"/>
  <c r="HD316" i="19"/>
  <c r="HC316" i="19"/>
  <c r="HB316" i="19"/>
  <c r="HA316" i="19"/>
  <c r="GZ316" i="19"/>
  <c r="GY316" i="19"/>
  <c r="GX316" i="19"/>
  <c r="GW316" i="19"/>
  <c r="GV316" i="19"/>
  <c r="GU316" i="19"/>
  <c r="GT316" i="19"/>
  <c r="GS316" i="19"/>
  <c r="GR316" i="19"/>
  <c r="GQ316" i="19"/>
  <c r="GP316" i="19"/>
  <c r="GO316" i="19"/>
  <c r="GN316" i="19"/>
  <c r="GM316" i="19"/>
  <c r="GL316" i="19"/>
  <c r="GK316" i="19"/>
  <c r="GJ316" i="19"/>
  <c r="GI316" i="19"/>
  <c r="GH316" i="19"/>
  <c r="GG316" i="19"/>
  <c r="GF316" i="19"/>
  <c r="GE316" i="19"/>
  <c r="GD316" i="19"/>
  <c r="GC316" i="19"/>
  <c r="GB316" i="19"/>
  <c r="GA316" i="19"/>
  <c r="FZ316" i="19"/>
  <c r="FY316" i="19"/>
  <c r="FX316" i="19"/>
  <c r="FW316" i="19"/>
  <c r="FV316" i="19"/>
  <c r="FU316" i="19"/>
  <c r="FT316" i="19"/>
  <c r="FS316" i="19"/>
  <c r="FR316" i="19"/>
  <c r="FQ316" i="19"/>
  <c r="FP316" i="19"/>
  <c r="FO316" i="19"/>
  <c r="FN316" i="19"/>
  <c r="FM316" i="19"/>
  <c r="FL316" i="19"/>
  <c r="FK316" i="19"/>
  <c r="FJ316" i="19"/>
  <c r="FI316" i="19"/>
  <c r="FH316" i="19"/>
  <c r="FG316" i="19"/>
  <c r="FF316" i="19"/>
  <c r="FE316" i="19"/>
  <c r="FD316" i="19"/>
  <c r="FC316" i="19"/>
  <c r="FB316" i="19"/>
  <c r="FA316" i="19"/>
  <c r="EZ316" i="19"/>
  <c r="EY316" i="19"/>
  <c r="EX316" i="19"/>
  <c r="EW316" i="19"/>
  <c r="EV316" i="19"/>
  <c r="EU316" i="19"/>
  <c r="ET316" i="19"/>
  <c r="ES316" i="19"/>
  <c r="ER316" i="19"/>
  <c r="EQ316" i="19"/>
  <c r="EP316" i="19"/>
  <c r="EO316" i="19"/>
  <c r="EN316" i="19"/>
  <c r="EM316" i="19"/>
  <c r="EL316" i="19"/>
  <c r="EK316" i="19"/>
  <c r="EJ316" i="19"/>
  <c r="EI316" i="19"/>
  <c r="EH316" i="19"/>
  <c r="EG316" i="19"/>
  <c r="EF316" i="19"/>
  <c r="EE316" i="19"/>
  <c r="ED316" i="19"/>
  <c r="EC316" i="19"/>
  <c r="EB316" i="19"/>
  <c r="EA316" i="19"/>
  <c r="DZ316" i="19"/>
  <c r="DY316" i="19"/>
  <c r="DX316" i="19"/>
  <c r="DW316" i="19"/>
  <c r="DV316" i="19"/>
  <c r="DU316" i="19"/>
  <c r="DT316" i="19"/>
  <c r="DS316" i="19"/>
  <c r="DR316" i="19"/>
  <c r="DQ316" i="19"/>
  <c r="DP316" i="19"/>
  <c r="DO316" i="19"/>
  <c r="DN316" i="19"/>
  <c r="DM316" i="19"/>
  <c r="DL316" i="19"/>
  <c r="DK316" i="19"/>
  <c r="DJ316" i="19"/>
  <c r="DI316" i="19"/>
  <c r="DH316" i="19"/>
  <c r="DG316" i="19"/>
  <c r="DF316" i="19"/>
  <c r="DE316" i="19"/>
  <c r="DD316" i="19"/>
  <c r="DC316" i="19"/>
  <c r="DB316" i="19"/>
  <c r="DA316" i="19"/>
  <c r="CZ316" i="19"/>
  <c r="CY316" i="19"/>
  <c r="CX316" i="19"/>
  <c r="CW316" i="19"/>
  <c r="CV316" i="19"/>
  <c r="CU316" i="19"/>
  <c r="CT316" i="19"/>
  <c r="CS316" i="19"/>
  <c r="CR316" i="19"/>
  <c r="CQ316" i="19"/>
  <c r="CP316" i="19"/>
  <c r="CO316" i="19"/>
  <c r="CN316" i="19"/>
  <c r="CM316" i="19"/>
  <c r="CL316" i="19"/>
  <c r="CK316" i="19"/>
  <c r="CJ316" i="19"/>
  <c r="CI316" i="19"/>
  <c r="CH316" i="19"/>
  <c r="CG316" i="19"/>
  <c r="CF316" i="19"/>
  <c r="CE316" i="19"/>
  <c r="CD316" i="19"/>
  <c r="CC316" i="19"/>
  <c r="CB316" i="19"/>
  <c r="CA316" i="19"/>
  <c r="BZ316" i="19"/>
  <c r="BY316" i="19"/>
  <c r="BX316" i="19"/>
  <c r="BW316" i="19"/>
  <c r="BV316" i="19"/>
  <c r="BU316" i="19"/>
  <c r="BT316" i="19"/>
  <c r="BS316" i="19"/>
  <c r="BR316" i="19"/>
  <c r="BQ316" i="19"/>
  <c r="BP316" i="19"/>
  <c r="BO316" i="19"/>
  <c r="BN316" i="19"/>
  <c r="BM316" i="19"/>
  <c r="BL316" i="19"/>
  <c r="BK316" i="19"/>
  <c r="BJ316" i="19"/>
  <c r="BI316" i="19"/>
  <c r="BH316" i="19"/>
  <c r="BG316" i="19"/>
  <c r="BF316" i="19"/>
  <c r="BE316" i="19"/>
  <c r="BD316" i="19"/>
  <c r="BC316" i="19"/>
  <c r="BB316" i="19"/>
  <c r="BA316" i="19"/>
  <c r="AZ316" i="19"/>
  <c r="AY316" i="19"/>
  <c r="AX316" i="19"/>
  <c r="AW316" i="19"/>
  <c r="AV316" i="19"/>
  <c r="AU316" i="19"/>
  <c r="AT316" i="19"/>
  <c r="AS316" i="19"/>
  <c r="AR316" i="19"/>
  <c r="AQ316" i="19"/>
  <c r="AP316" i="19"/>
  <c r="AO316" i="19"/>
  <c r="AN316" i="19"/>
  <c r="AM316" i="19"/>
  <c r="AL316" i="19"/>
  <c r="AK316" i="19"/>
  <c r="AJ316" i="19"/>
  <c r="AI316" i="19"/>
  <c r="AH316" i="19"/>
  <c r="AG316" i="19"/>
  <c r="AF316" i="19"/>
  <c r="AE316" i="19"/>
  <c r="AD316" i="19"/>
  <c r="AC316" i="19"/>
  <c r="AB316" i="19"/>
  <c r="AA316" i="19"/>
  <c r="Z316" i="19"/>
  <c r="Y316" i="19"/>
  <c r="X316" i="19"/>
  <c r="W316" i="19"/>
  <c r="V316" i="19"/>
  <c r="U316" i="19"/>
  <c r="T316" i="19"/>
  <c r="S316" i="19"/>
  <c r="R316" i="19"/>
  <c r="Q316" i="19"/>
  <c r="P316" i="19"/>
  <c r="O316" i="19"/>
  <c r="N316" i="19"/>
  <c r="M316" i="19"/>
  <c r="L316" i="19"/>
  <c r="SJ294" i="19"/>
  <c r="SJ295" i="19" s="1"/>
  <c r="SI294" i="19"/>
  <c r="SI295" i="19" s="1"/>
  <c r="SH294" i="19"/>
  <c r="SH295" i="19" s="1"/>
  <c r="SG294" i="19"/>
  <c r="SG295" i="19" s="1"/>
  <c r="SF294" i="19"/>
  <c r="SF295" i="19" s="1"/>
  <c r="SE294" i="19"/>
  <c r="SE295" i="19" s="1"/>
  <c r="SD294" i="19"/>
  <c r="SD295" i="19" s="1"/>
  <c r="SC294" i="19"/>
  <c r="SC295" i="19" s="1"/>
  <c r="SB294" i="19"/>
  <c r="SB295" i="19" s="1"/>
  <c r="SA294" i="19"/>
  <c r="SA295" i="19" s="1"/>
  <c r="RZ294" i="19"/>
  <c r="RZ295" i="19" s="1"/>
  <c r="RY294" i="19"/>
  <c r="RY295" i="19" s="1"/>
  <c r="RX294" i="19"/>
  <c r="RX295" i="19" s="1"/>
  <c r="RW294" i="19"/>
  <c r="RW295" i="19" s="1"/>
  <c r="RV294" i="19"/>
  <c r="RV295" i="19" s="1"/>
  <c r="RU294" i="19"/>
  <c r="RU295" i="19" s="1"/>
  <c r="RT294" i="19"/>
  <c r="RT295" i="19" s="1"/>
  <c r="RS294" i="19"/>
  <c r="RS295" i="19" s="1"/>
  <c r="RR294" i="19"/>
  <c r="RR295" i="19" s="1"/>
  <c r="RQ294" i="19"/>
  <c r="RQ295" i="19" s="1"/>
  <c r="RP294" i="19"/>
  <c r="RP295" i="19" s="1"/>
  <c r="RO294" i="19"/>
  <c r="RO295" i="19" s="1"/>
  <c r="RN294" i="19"/>
  <c r="RN295" i="19" s="1"/>
  <c r="RM294" i="19"/>
  <c r="RM295" i="19" s="1"/>
  <c r="RL294" i="19"/>
  <c r="RL295" i="19" s="1"/>
  <c r="RK294" i="19"/>
  <c r="RK295" i="19" s="1"/>
  <c r="RJ294" i="19"/>
  <c r="RJ295" i="19" s="1"/>
  <c r="RI294" i="19"/>
  <c r="RI295" i="19" s="1"/>
  <c r="RH294" i="19"/>
  <c r="RH295" i="19" s="1"/>
  <c r="RG294" i="19"/>
  <c r="RG295" i="19" s="1"/>
  <c r="RF294" i="19"/>
  <c r="RF295" i="19" s="1"/>
  <c r="RE294" i="19"/>
  <c r="RE295" i="19" s="1"/>
  <c r="RD294" i="19"/>
  <c r="RD295" i="19" s="1"/>
  <c r="RC294" i="19"/>
  <c r="RC295" i="19" s="1"/>
  <c r="RB294" i="19"/>
  <c r="RB295" i="19" s="1"/>
  <c r="RA294" i="19"/>
  <c r="RA295" i="19" s="1"/>
  <c r="QZ294" i="19"/>
  <c r="QZ295" i="19" s="1"/>
  <c r="QY294" i="19"/>
  <c r="QY295" i="19" s="1"/>
  <c r="QX294" i="19"/>
  <c r="QX295" i="19" s="1"/>
  <c r="QW294" i="19"/>
  <c r="QW295" i="19" s="1"/>
  <c r="QV294" i="19"/>
  <c r="QV295" i="19" s="1"/>
  <c r="QU294" i="19"/>
  <c r="QU295" i="19" s="1"/>
  <c r="QT294" i="19"/>
  <c r="QT295" i="19" s="1"/>
  <c r="QS294" i="19"/>
  <c r="QS295" i="19" s="1"/>
  <c r="QR294" i="19"/>
  <c r="QR295" i="19" s="1"/>
  <c r="QQ294" i="19"/>
  <c r="QQ295" i="19" s="1"/>
  <c r="QP294" i="19"/>
  <c r="QP295" i="19" s="1"/>
  <c r="QO294" i="19"/>
  <c r="QO295" i="19" s="1"/>
  <c r="QN294" i="19"/>
  <c r="QN295" i="19" s="1"/>
  <c r="QM294" i="19"/>
  <c r="QM295" i="19" s="1"/>
  <c r="QL294" i="19"/>
  <c r="QL295" i="19" s="1"/>
  <c r="QK294" i="19"/>
  <c r="QK295" i="19" s="1"/>
  <c r="QJ294" i="19"/>
  <c r="QJ295" i="19" s="1"/>
  <c r="QI294" i="19"/>
  <c r="QI295" i="19" s="1"/>
  <c r="QH294" i="19"/>
  <c r="QH295" i="19" s="1"/>
  <c r="QG294" i="19"/>
  <c r="QG295" i="19" s="1"/>
  <c r="QF294" i="19"/>
  <c r="QF295" i="19" s="1"/>
  <c r="QE294" i="19"/>
  <c r="QE295" i="19" s="1"/>
  <c r="QD294" i="19"/>
  <c r="QD295" i="19" s="1"/>
  <c r="QC294" i="19"/>
  <c r="QC295" i="19" s="1"/>
  <c r="QB294" i="19"/>
  <c r="QB295" i="19" s="1"/>
  <c r="QA294" i="19"/>
  <c r="QA295" i="19" s="1"/>
  <c r="PZ294" i="19"/>
  <c r="PZ295" i="19" s="1"/>
  <c r="PY294" i="19"/>
  <c r="PY295" i="19" s="1"/>
  <c r="PX294" i="19"/>
  <c r="PX295" i="19" s="1"/>
  <c r="PW294" i="19"/>
  <c r="PW295" i="19" s="1"/>
  <c r="PV294" i="19"/>
  <c r="PV295" i="19" s="1"/>
  <c r="PU294" i="19"/>
  <c r="PU295" i="19" s="1"/>
  <c r="PT294" i="19"/>
  <c r="PT295" i="19" s="1"/>
  <c r="PS294" i="19"/>
  <c r="PS295" i="19" s="1"/>
  <c r="PR294" i="19"/>
  <c r="PR295" i="19" s="1"/>
  <c r="PQ294" i="19"/>
  <c r="PQ295" i="19" s="1"/>
  <c r="PP294" i="19"/>
  <c r="PP295" i="19" s="1"/>
  <c r="PO294" i="19"/>
  <c r="PO295" i="19" s="1"/>
  <c r="PN294" i="19"/>
  <c r="PN295" i="19" s="1"/>
  <c r="PM294" i="19"/>
  <c r="PM295" i="19" s="1"/>
  <c r="PL294" i="19"/>
  <c r="PL295" i="19" s="1"/>
  <c r="PK294" i="19"/>
  <c r="PK295" i="19" s="1"/>
  <c r="PJ294" i="19"/>
  <c r="PJ295" i="19" s="1"/>
  <c r="PI294" i="19"/>
  <c r="PI295" i="19" s="1"/>
  <c r="PH294" i="19"/>
  <c r="PH295" i="19" s="1"/>
  <c r="PG294" i="19"/>
  <c r="PG295" i="19" s="1"/>
  <c r="PF294" i="19"/>
  <c r="PF295" i="19" s="1"/>
  <c r="PE294" i="19"/>
  <c r="PE295" i="19" s="1"/>
  <c r="PD294" i="19"/>
  <c r="PD295" i="19" s="1"/>
  <c r="PC294" i="19"/>
  <c r="PC295" i="19" s="1"/>
  <c r="PB294" i="19"/>
  <c r="PB295" i="19" s="1"/>
  <c r="PA294" i="19"/>
  <c r="PA295" i="19" s="1"/>
  <c r="OZ294" i="19"/>
  <c r="OZ295" i="19" s="1"/>
  <c r="OY294" i="19"/>
  <c r="OY295" i="19" s="1"/>
  <c r="OX294" i="19"/>
  <c r="OX295" i="19" s="1"/>
  <c r="OW294" i="19"/>
  <c r="OW295" i="19" s="1"/>
  <c r="OV294" i="19"/>
  <c r="OV295" i="19" s="1"/>
  <c r="OU294" i="19"/>
  <c r="OU295" i="19" s="1"/>
  <c r="OT294" i="19"/>
  <c r="OT295" i="19" s="1"/>
  <c r="OS294" i="19"/>
  <c r="OS295" i="19" s="1"/>
  <c r="OR294" i="19"/>
  <c r="OR295" i="19" s="1"/>
  <c r="OQ294" i="19"/>
  <c r="OQ295" i="19" s="1"/>
  <c r="OP294" i="19"/>
  <c r="OP295" i="19" s="1"/>
  <c r="OO294" i="19"/>
  <c r="OO295" i="19" s="1"/>
  <c r="ON294" i="19"/>
  <c r="ON295" i="19" s="1"/>
  <c r="OM294" i="19"/>
  <c r="OM295" i="19" s="1"/>
  <c r="OL294" i="19"/>
  <c r="OL295" i="19" s="1"/>
  <c r="OK294" i="19"/>
  <c r="OK295" i="19" s="1"/>
  <c r="OJ294" i="19"/>
  <c r="OJ295" i="19" s="1"/>
  <c r="OI294" i="19"/>
  <c r="OI295" i="19" s="1"/>
  <c r="OH294" i="19"/>
  <c r="OH295" i="19" s="1"/>
  <c r="OG294" i="19"/>
  <c r="OG295" i="19" s="1"/>
  <c r="OF294" i="19"/>
  <c r="OF295" i="19" s="1"/>
  <c r="OE294" i="19"/>
  <c r="OE295" i="19" s="1"/>
  <c r="OD294" i="19"/>
  <c r="OD295" i="19" s="1"/>
  <c r="OC294" i="19"/>
  <c r="OC295" i="19" s="1"/>
  <c r="OB294" i="19"/>
  <c r="OB295" i="19" s="1"/>
  <c r="OA294" i="19"/>
  <c r="OA295" i="19" s="1"/>
  <c r="NZ294" i="19"/>
  <c r="NZ295" i="19" s="1"/>
  <c r="NY294" i="19"/>
  <c r="NY295" i="19" s="1"/>
  <c r="NX294" i="19"/>
  <c r="NX295" i="19" s="1"/>
  <c r="NW294" i="19"/>
  <c r="NW295" i="19" s="1"/>
  <c r="NV294" i="19"/>
  <c r="NV295" i="19" s="1"/>
  <c r="NU294" i="19"/>
  <c r="NU295" i="19" s="1"/>
  <c r="NT294" i="19"/>
  <c r="NT295" i="19" s="1"/>
  <c r="NS294" i="19"/>
  <c r="NS295" i="19" s="1"/>
  <c r="NR294" i="19"/>
  <c r="NR295" i="19" s="1"/>
  <c r="NQ294" i="19"/>
  <c r="NQ295" i="19" s="1"/>
  <c r="NP294" i="19"/>
  <c r="NP295" i="19" s="1"/>
  <c r="NO294" i="19"/>
  <c r="NO295" i="19" s="1"/>
  <c r="NN294" i="19"/>
  <c r="NN295" i="19" s="1"/>
  <c r="NM294" i="19"/>
  <c r="NM295" i="19" s="1"/>
  <c r="NL294" i="19"/>
  <c r="NL295" i="19" s="1"/>
  <c r="NK294" i="19"/>
  <c r="NK295" i="19" s="1"/>
  <c r="NJ294" i="19"/>
  <c r="NJ295" i="19" s="1"/>
  <c r="NI294" i="19"/>
  <c r="NI295" i="19" s="1"/>
  <c r="NH294" i="19"/>
  <c r="NH295" i="19" s="1"/>
  <c r="NG294" i="19"/>
  <c r="NG295" i="19" s="1"/>
  <c r="NF294" i="19"/>
  <c r="NF295" i="19" s="1"/>
  <c r="NE294" i="19"/>
  <c r="NE295" i="19" s="1"/>
  <c r="ND294" i="19"/>
  <c r="ND295" i="19" s="1"/>
  <c r="NC294" i="19"/>
  <c r="NC295" i="19" s="1"/>
  <c r="NB294" i="19"/>
  <c r="NB295" i="19" s="1"/>
  <c r="NA294" i="19"/>
  <c r="NA295" i="19" s="1"/>
  <c r="MZ294" i="19"/>
  <c r="MZ295" i="19" s="1"/>
  <c r="MY294" i="19"/>
  <c r="MY295" i="19" s="1"/>
  <c r="MX294" i="19"/>
  <c r="MX295" i="19" s="1"/>
  <c r="MW294" i="19"/>
  <c r="MW295" i="19" s="1"/>
  <c r="MV294" i="19"/>
  <c r="MV295" i="19" s="1"/>
  <c r="MU294" i="19"/>
  <c r="MU295" i="19" s="1"/>
  <c r="MT294" i="19"/>
  <c r="MT295" i="19" s="1"/>
  <c r="MS294" i="19"/>
  <c r="MS295" i="19" s="1"/>
  <c r="MR294" i="19"/>
  <c r="MR295" i="19" s="1"/>
  <c r="MQ294" i="19"/>
  <c r="MQ295" i="19" s="1"/>
  <c r="MP294" i="19"/>
  <c r="MP295" i="19" s="1"/>
  <c r="MO294" i="19"/>
  <c r="MO295" i="19" s="1"/>
  <c r="MN294" i="19"/>
  <c r="MN295" i="19" s="1"/>
  <c r="MM294" i="19"/>
  <c r="MM295" i="19" s="1"/>
  <c r="ML294" i="19"/>
  <c r="ML295" i="19" s="1"/>
  <c r="MK294" i="19"/>
  <c r="MK295" i="19" s="1"/>
  <c r="MJ294" i="19"/>
  <c r="MJ295" i="19" s="1"/>
  <c r="MI294" i="19"/>
  <c r="MI295" i="19" s="1"/>
  <c r="MH294" i="19"/>
  <c r="MH295" i="19" s="1"/>
  <c r="MG294" i="19"/>
  <c r="MG295" i="19" s="1"/>
  <c r="MF294" i="19"/>
  <c r="MF295" i="19" s="1"/>
  <c r="ME294" i="19"/>
  <c r="ME295" i="19" s="1"/>
  <c r="MD294" i="19"/>
  <c r="MD295" i="19" s="1"/>
  <c r="MC294" i="19"/>
  <c r="MC295" i="19" s="1"/>
  <c r="MB294" i="19"/>
  <c r="MB295" i="19" s="1"/>
  <c r="MA294" i="19"/>
  <c r="MA295" i="19" s="1"/>
  <c r="LZ294" i="19"/>
  <c r="LZ295" i="19" s="1"/>
  <c r="LY294" i="19"/>
  <c r="LY295" i="19" s="1"/>
  <c r="LX294" i="19"/>
  <c r="LX295" i="19" s="1"/>
  <c r="LW294" i="19"/>
  <c r="LW295" i="19" s="1"/>
  <c r="LV294" i="19"/>
  <c r="LV295" i="19" s="1"/>
  <c r="LU294" i="19"/>
  <c r="LU295" i="19" s="1"/>
  <c r="LT294" i="19"/>
  <c r="LT295" i="19" s="1"/>
  <c r="LS294" i="19"/>
  <c r="LS295" i="19" s="1"/>
  <c r="LR294" i="19"/>
  <c r="LR295" i="19" s="1"/>
  <c r="LQ294" i="19"/>
  <c r="LQ295" i="19" s="1"/>
  <c r="LP294" i="19"/>
  <c r="LP295" i="19" s="1"/>
  <c r="LO294" i="19"/>
  <c r="LO295" i="19" s="1"/>
  <c r="LN294" i="19"/>
  <c r="LN295" i="19" s="1"/>
  <c r="LM294" i="19"/>
  <c r="LM295" i="19" s="1"/>
  <c r="LL294" i="19"/>
  <c r="LL295" i="19" s="1"/>
  <c r="LK294" i="19"/>
  <c r="LK295" i="19" s="1"/>
  <c r="LJ294" i="19"/>
  <c r="LJ295" i="19" s="1"/>
  <c r="LI294" i="19"/>
  <c r="LI295" i="19" s="1"/>
  <c r="LH294" i="19"/>
  <c r="LH295" i="19" s="1"/>
  <c r="LG294" i="19"/>
  <c r="LG295" i="19" s="1"/>
  <c r="LF294" i="19"/>
  <c r="LF295" i="19" s="1"/>
  <c r="LE294" i="19"/>
  <c r="LE295" i="19" s="1"/>
  <c r="LD294" i="19"/>
  <c r="LD295" i="19" s="1"/>
  <c r="LC294" i="19"/>
  <c r="LC295" i="19" s="1"/>
  <c r="LB294" i="19"/>
  <c r="LB295" i="19" s="1"/>
  <c r="LA294" i="19"/>
  <c r="LA295" i="19" s="1"/>
  <c r="KZ294" i="19"/>
  <c r="KZ295" i="19" s="1"/>
  <c r="KY294" i="19"/>
  <c r="KY295" i="19" s="1"/>
  <c r="KX294" i="19"/>
  <c r="KX295" i="19" s="1"/>
  <c r="KW294" i="19"/>
  <c r="KW295" i="19" s="1"/>
  <c r="KV294" i="19"/>
  <c r="KV295" i="19" s="1"/>
  <c r="KU294" i="19"/>
  <c r="KU295" i="19" s="1"/>
  <c r="KT294" i="19"/>
  <c r="KT295" i="19" s="1"/>
  <c r="KS294" i="19"/>
  <c r="KS295" i="19" s="1"/>
  <c r="KR294" i="19"/>
  <c r="KR295" i="19" s="1"/>
  <c r="KQ294" i="19"/>
  <c r="KQ295" i="19" s="1"/>
  <c r="KP294" i="19"/>
  <c r="KP295" i="19" s="1"/>
  <c r="KO294" i="19"/>
  <c r="KO295" i="19" s="1"/>
  <c r="KN294" i="19"/>
  <c r="KN295" i="19" s="1"/>
  <c r="KM294" i="19"/>
  <c r="KM295" i="19" s="1"/>
  <c r="KL294" i="19"/>
  <c r="KL295" i="19" s="1"/>
  <c r="KK294" i="19"/>
  <c r="KK295" i="19" s="1"/>
  <c r="KJ294" i="19"/>
  <c r="KJ295" i="19" s="1"/>
  <c r="KI294" i="19"/>
  <c r="KI295" i="19" s="1"/>
  <c r="KH294" i="19"/>
  <c r="KH295" i="19" s="1"/>
  <c r="KG294" i="19"/>
  <c r="KG295" i="19" s="1"/>
  <c r="KF294" i="19"/>
  <c r="KF295" i="19" s="1"/>
  <c r="KE294" i="19"/>
  <c r="KE295" i="19" s="1"/>
  <c r="KD294" i="19"/>
  <c r="KD295" i="19" s="1"/>
  <c r="KC294" i="19"/>
  <c r="KC295" i="19" s="1"/>
  <c r="KB294" i="19"/>
  <c r="KB295" i="19" s="1"/>
  <c r="KA294" i="19"/>
  <c r="KA295" i="19" s="1"/>
  <c r="JZ294" i="19"/>
  <c r="JZ295" i="19" s="1"/>
  <c r="JY294" i="19"/>
  <c r="JY295" i="19" s="1"/>
  <c r="JX294" i="19"/>
  <c r="JX295" i="19" s="1"/>
  <c r="JW294" i="19"/>
  <c r="JW295" i="19" s="1"/>
  <c r="JV294" i="19"/>
  <c r="JV295" i="19" s="1"/>
  <c r="JU294" i="19"/>
  <c r="JU295" i="19" s="1"/>
  <c r="JT294" i="19"/>
  <c r="JT295" i="19" s="1"/>
  <c r="JS294" i="19"/>
  <c r="JS295" i="19" s="1"/>
  <c r="JR294" i="19"/>
  <c r="JR295" i="19" s="1"/>
  <c r="JQ294" i="19"/>
  <c r="JQ295" i="19" s="1"/>
  <c r="JP294" i="19"/>
  <c r="JP295" i="19" s="1"/>
  <c r="JO294" i="19"/>
  <c r="JO295" i="19" s="1"/>
  <c r="JN294" i="19"/>
  <c r="JN295" i="19" s="1"/>
  <c r="JM294" i="19"/>
  <c r="JM295" i="19" s="1"/>
  <c r="JL294" i="19"/>
  <c r="JL295" i="19" s="1"/>
  <c r="JK294" i="19"/>
  <c r="JK295" i="19" s="1"/>
  <c r="JJ294" i="19"/>
  <c r="JJ295" i="19" s="1"/>
  <c r="JI294" i="19"/>
  <c r="JI295" i="19" s="1"/>
  <c r="JH294" i="19"/>
  <c r="JH295" i="19" s="1"/>
  <c r="JG294" i="19"/>
  <c r="JG295" i="19" s="1"/>
  <c r="JF294" i="19"/>
  <c r="JF295" i="19" s="1"/>
  <c r="JE294" i="19"/>
  <c r="JE295" i="19" s="1"/>
  <c r="JD294" i="19"/>
  <c r="JD295" i="19" s="1"/>
  <c r="JC294" i="19"/>
  <c r="JC295" i="19" s="1"/>
  <c r="JB294" i="19"/>
  <c r="JB295" i="19" s="1"/>
  <c r="JA294" i="19"/>
  <c r="JA295" i="19" s="1"/>
  <c r="IZ294" i="19"/>
  <c r="IZ295" i="19" s="1"/>
  <c r="IY294" i="19"/>
  <c r="IY295" i="19" s="1"/>
  <c r="IX294" i="19"/>
  <c r="IX295" i="19" s="1"/>
  <c r="IW294" i="19"/>
  <c r="IW295" i="19" s="1"/>
  <c r="IV294" i="19"/>
  <c r="IV295" i="19" s="1"/>
  <c r="IU294" i="19"/>
  <c r="IU295" i="19" s="1"/>
  <c r="IT294" i="19"/>
  <c r="IT295" i="19" s="1"/>
  <c r="IS294" i="19"/>
  <c r="IS295" i="19" s="1"/>
  <c r="IR294" i="19"/>
  <c r="IR295" i="19" s="1"/>
  <c r="IQ294" i="19"/>
  <c r="IQ295" i="19" s="1"/>
  <c r="IP294" i="19"/>
  <c r="IP295" i="19" s="1"/>
  <c r="IO294" i="19"/>
  <c r="IO295" i="19" s="1"/>
  <c r="IN294" i="19"/>
  <c r="IN295" i="19" s="1"/>
  <c r="IM294" i="19"/>
  <c r="IM295" i="19" s="1"/>
  <c r="IL294" i="19"/>
  <c r="IL295" i="19" s="1"/>
  <c r="IK294" i="19"/>
  <c r="IK295" i="19" s="1"/>
  <c r="IJ294" i="19"/>
  <c r="IJ295" i="19" s="1"/>
  <c r="II294" i="19"/>
  <c r="II295" i="19" s="1"/>
  <c r="IH294" i="19"/>
  <c r="IH295" i="19" s="1"/>
  <c r="IG294" i="19"/>
  <c r="IG295" i="19" s="1"/>
  <c r="IF294" i="19"/>
  <c r="IF295" i="19" s="1"/>
  <c r="IE294" i="19"/>
  <c r="IE295" i="19" s="1"/>
  <c r="ID294" i="19"/>
  <c r="ID295" i="19" s="1"/>
  <c r="IC294" i="19"/>
  <c r="IC295" i="19" s="1"/>
  <c r="IB294" i="19"/>
  <c r="IB295" i="19" s="1"/>
  <c r="IA294" i="19"/>
  <c r="IA295" i="19" s="1"/>
  <c r="HZ294" i="19"/>
  <c r="HZ295" i="19" s="1"/>
  <c r="HY294" i="19"/>
  <c r="HY295" i="19" s="1"/>
  <c r="HX294" i="19"/>
  <c r="HX295" i="19" s="1"/>
  <c r="HW294" i="19"/>
  <c r="HW295" i="19" s="1"/>
  <c r="HV294" i="19"/>
  <c r="HV295" i="19" s="1"/>
  <c r="HU294" i="19"/>
  <c r="HU295" i="19" s="1"/>
  <c r="HT294" i="19"/>
  <c r="HT295" i="19" s="1"/>
  <c r="HS294" i="19"/>
  <c r="HS295" i="19" s="1"/>
  <c r="HR294" i="19"/>
  <c r="HR295" i="19" s="1"/>
  <c r="HQ294" i="19"/>
  <c r="HQ295" i="19" s="1"/>
  <c r="HP294" i="19"/>
  <c r="HP295" i="19" s="1"/>
  <c r="HO294" i="19"/>
  <c r="HO295" i="19" s="1"/>
  <c r="HN294" i="19"/>
  <c r="HN295" i="19" s="1"/>
  <c r="HM294" i="19"/>
  <c r="HM295" i="19" s="1"/>
  <c r="HL294" i="19"/>
  <c r="HL295" i="19" s="1"/>
  <c r="HK294" i="19"/>
  <c r="HK295" i="19" s="1"/>
  <c r="HJ294" i="19"/>
  <c r="HJ295" i="19" s="1"/>
  <c r="HI294" i="19"/>
  <c r="HI295" i="19" s="1"/>
  <c r="HH294" i="19"/>
  <c r="HH295" i="19" s="1"/>
  <c r="HG294" i="19"/>
  <c r="HG295" i="19" s="1"/>
  <c r="HF294" i="19"/>
  <c r="HF295" i="19" s="1"/>
  <c r="HE294" i="19"/>
  <c r="HE295" i="19" s="1"/>
  <c r="HD294" i="19"/>
  <c r="HD295" i="19" s="1"/>
  <c r="HC294" i="19"/>
  <c r="HC295" i="19" s="1"/>
  <c r="HB294" i="19"/>
  <c r="HB295" i="19" s="1"/>
  <c r="HA294" i="19"/>
  <c r="HA295" i="19" s="1"/>
  <c r="GZ294" i="19"/>
  <c r="GZ295" i="19" s="1"/>
  <c r="GY294" i="19"/>
  <c r="GY295" i="19" s="1"/>
  <c r="GX294" i="19"/>
  <c r="GX295" i="19" s="1"/>
  <c r="GW294" i="19"/>
  <c r="GW295" i="19" s="1"/>
  <c r="GV294" i="19"/>
  <c r="GV295" i="19" s="1"/>
  <c r="GU294" i="19"/>
  <c r="GU295" i="19" s="1"/>
  <c r="GT294" i="19"/>
  <c r="GT295" i="19" s="1"/>
  <c r="GS294" i="19"/>
  <c r="GS295" i="19" s="1"/>
  <c r="GR294" i="19"/>
  <c r="GR295" i="19" s="1"/>
  <c r="GQ294" i="19"/>
  <c r="GQ295" i="19" s="1"/>
  <c r="GP294" i="19"/>
  <c r="GP295" i="19" s="1"/>
  <c r="GO294" i="19"/>
  <c r="GO295" i="19" s="1"/>
  <c r="GN294" i="19"/>
  <c r="GN295" i="19" s="1"/>
  <c r="GM294" i="19"/>
  <c r="GM295" i="19" s="1"/>
  <c r="GL294" i="19"/>
  <c r="GL295" i="19" s="1"/>
  <c r="GK294" i="19"/>
  <c r="GK295" i="19" s="1"/>
  <c r="GJ294" i="19"/>
  <c r="GJ295" i="19" s="1"/>
  <c r="GI294" i="19"/>
  <c r="GI295" i="19" s="1"/>
  <c r="GH294" i="19"/>
  <c r="GH295" i="19" s="1"/>
  <c r="GG294" i="19"/>
  <c r="GG295" i="19" s="1"/>
  <c r="GF294" i="19"/>
  <c r="GF295" i="19" s="1"/>
  <c r="GE294" i="19"/>
  <c r="GE295" i="19" s="1"/>
  <c r="GD294" i="19"/>
  <c r="GD295" i="19" s="1"/>
  <c r="GC294" i="19"/>
  <c r="GC295" i="19" s="1"/>
  <c r="GB294" i="19"/>
  <c r="GB295" i="19" s="1"/>
  <c r="GA294" i="19"/>
  <c r="GA295" i="19" s="1"/>
  <c r="FZ294" i="19"/>
  <c r="FZ295" i="19" s="1"/>
  <c r="FY294" i="19"/>
  <c r="FY295" i="19" s="1"/>
  <c r="FX294" i="19"/>
  <c r="FX295" i="19" s="1"/>
  <c r="FW294" i="19"/>
  <c r="FW295" i="19" s="1"/>
  <c r="FV294" i="19"/>
  <c r="FV295" i="19" s="1"/>
  <c r="FU294" i="19"/>
  <c r="FU295" i="19" s="1"/>
  <c r="FT294" i="19"/>
  <c r="FT295" i="19" s="1"/>
  <c r="FS294" i="19"/>
  <c r="FS295" i="19" s="1"/>
  <c r="FR294" i="19"/>
  <c r="FR295" i="19" s="1"/>
  <c r="FQ294" i="19"/>
  <c r="FQ295" i="19" s="1"/>
  <c r="FP294" i="19"/>
  <c r="FP295" i="19" s="1"/>
  <c r="FO294" i="19"/>
  <c r="FO295" i="19" s="1"/>
  <c r="FN294" i="19"/>
  <c r="FN295" i="19" s="1"/>
  <c r="FM294" i="19"/>
  <c r="FM295" i="19" s="1"/>
  <c r="FL294" i="19"/>
  <c r="FL295" i="19" s="1"/>
  <c r="FK294" i="19"/>
  <c r="FK295" i="19" s="1"/>
  <c r="FJ294" i="19"/>
  <c r="FJ295" i="19" s="1"/>
  <c r="FI294" i="19"/>
  <c r="FI295" i="19" s="1"/>
  <c r="FH294" i="19"/>
  <c r="FH295" i="19" s="1"/>
  <c r="FG294" i="19"/>
  <c r="FG295" i="19" s="1"/>
  <c r="FF294" i="19"/>
  <c r="FF295" i="19" s="1"/>
  <c r="FE294" i="19"/>
  <c r="FE295" i="19" s="1"/>
  <c r="FD294" i="19"/>
  <c r="FD295" i="19" s="1"/>
  <c r="FC294" i="19"/>
  <c r="FC295" i="19" s="1"/>
  <c r="FB294" i="19"/>
  <c r="FB295" i="19" s="1"/>
  <c r="FA294" i="19"/>
  <c r="FA295" i="19" s="1"/>
  <c r="EZ294" i="19"/>
  <c r="EZ295" i="19" s="1"/>
  <c r="EY294" i="19"/>
  <c r="EY295" i="19" s="1"/>
  <c r="EX294" i="19"/>
  <c r="EX295" i="19" s="1"/>
  <c r="EW294" i="19"/>
  <c r="EW295" i="19" s="1"/>
  <c r="EV294" i="19"/>
  <c r="EV295" i="19" s="1"/>
  <c r="EU294" i="19"/>
  <c r="EU295" i="19" s="1"/>
  <c r="ET294" i="19"/>
  <c r="ET295" i="19" s="1"/>
  <c r="ES294" i="19"/>
  <c r="ES295" i="19" s="1"/>
  <c r="ER294" i="19"/>
  <c r="ER295" i="19" s="1"/>
  <c r="EQ294" i="19"/>
  <c r="EQ295" i="19" s="1"/>
  <c r="EP294" i="19"/>
  <c r="EP295" i="19" s="1"/>
  <c r="EO294" i="19"/>
  <c r="EO295" i="19" s="1"/>
  <c r="EN294" i="19"/>
  <c r="EN295" i="19" s="1"/>
  <c r="EM294" i="19"/>
  <c r="EM295" i="19" s="1"/>
  <c r="EL294" i="19"/>
  <c r="EL295" i="19" s="1"/>
  <c r="EK294" i="19"/>
  <c r="EK295" i="19" s="1"/>
  <c r="EJ294" i="19"/>
  <c r="EJ295" i="19" s="1"/>
  <c r="EI294" i="19"/>
  <c r="EI295" i="19" s="1"/>
  <c r="EH294" i="19"/>
  <c r="EH295" i="19" s="1"/>
  <c r="EG294" i="19"/>
  <c r="EG295" i="19" s="1"/>
  <c r="EF294" i="19"/>
  <c r="EF295" i="19" s="1"/>
  <c r="EE294" i="19"/>
  <c r="EE295" i="19" s="1"/>
  <c r="ED294" i="19"/>
  <c r="ED295" i="19" s="1"/>
  <c r="EC294" i="19"/>
  <c r="EC295" i="19" s="1"/>
  <c r="EB294" i="19"/>
  <c r="EB295" i="19" s="1"/>
  <c r="EA294" i="19"/>
  <c r="EA295" i="19" s="1"/>
  <c r="DZ294" i="19"/>
  <c r="DZ295" i="19" s="1"/>
  <c r="DY294" i="19"/>
  <c r="DY295" i="19" s="1"/>
  <c r="DX294" i="19"/>
  <c r="DX295" i="19" s="1"/>
  <c r="DW294" i="19"/>
  <c r="DW295" i="19" s="1"/>
  <c r="DV294" i="19"/>
  <c r="DV295" i="19" s="1"/>
  <c r="DU294" i="19"/>
  <c r="DU295" i="19" s="1"/>
  <c r="DT294" i="19"/>
  <c r="DT295" i="19" s="1"/>
  <c r="DS294" i="19"/>
  <c r="DS295" i="19" s="1"/>
  <c r="DR294" i="19"/>
  <c r="DR295" i="19" s="1"/>
  <c r="DQ294" i="19"/>
  <c r="DQ295" i="19" s="1"/>
  <c r="DP294" i="19"/>
  <c r="DP295" i="19" s="1"/>
  <c r="DO294" i="19"/>
  <c r="DO295" i="19" s="1"/>
  <c r="DN294" i="19"/>
  <c r="DN295" i="19" s="1"/>
  <c r="DM294" i="19"/>
  <c r="DM295" i="19" s="1"/>
  <c r="DL294" i="19"/>
  <c r="DL295" i="19" s="1"/>
  <c r="DK294" i="19"/>
  <c r="DK295" i="19" s="1"/>
  <c r="DJ294" i="19"/>
  <c r="DJ295" i="19" s="1"/>
  <c r="DI294" i="19"/>
  <c r="DI295" i="19" s="1"/>
  <c r="DH294" i="19"/>
  <c r="DH295" i="19" s="1"/>
  <c r="DG294" i="19"/>
  <c r="DG295" i="19" s="1"/>
  <c r="DF294" i="19"/>
  <c r="DF295" i="19" s="1"/>
  <c r="DE294" i="19"/>
  <c r="DE295" i="19" s="1"/>
  <c r="DD294" i="19"/>
  <c r="DD295" i="19" s="1"/>
  <c r="DC294" i="19"/>
  <c r="DC295" i="19" s="1"/>
  <c r="DB294" i="19"/>
  <c r="DB295" i="19" s="1"/>
  <c r="DA294" i="19"/>
  <c r="DA295" i="19" s="1"/>
  <c r="CZ294" i="19"/>
  <c r="CZ295" i="19" s="1"/>
  <c r="CY294" i="19"/>
  <c r="CY295" i="19" s="1"/>
  <c r="CX294" i="19"/>
  <c r="CX295" i="19" s="1"/>
  <c r="CW294" i="19"/>
  <c r="CW295" i="19" s="1"/>
  <c r="CV294" i="19"/>
  <c r="CV295" i="19" s="1"/>
  <c r="CU294" i="19"/>
  <c r="CU295" i="19" s="1"/>
  <c r="CT294" i="19"/>
  <c r="CT295" i="19" s="1"/>
  <c r="CS294" i="19"/>
  <c r="CS295" i="19" s="1"/>
  <c r="CR294" i="19"/>
  <c r="CR295" i="19" s="1"/>
  <c r="CQ294" i="19"/>
  <c r="CQ295" i="19" s="1"/>
  <c r="CP294" i="19"/>
  <c r="CP295" i="19" s="1"/>
  <c r="CO294" i="19"/>
  <c r="CO295" i="19" s="1"/>
  <c r="CN294" i="19"/>
  <c r="CN295" i="19" s="1"/>
  <c r="CM294" i="19"/>
  <c r="CM295" i="19" s="1"/>
  <c r="CL294" i="19"/>
  <c r="CL295" i="19" s="1"/>
  <c r="CK294" i="19"/>
  <c r="CK295" i="19" s="1"/>
  <c r="CJ294" i="19"/>
  <c r="CJ295" i="19" s="1"/>
  <c r="CI294" i="19"/>
  <c r="CI295" i="19" s="1"/>
  <c r="CH294" i="19"/>
  <c r="CH295" i="19" s="1"/>
  <c r="CG294" i="19"/>
  <c r="CG295" i="19" s="1"/>
  <c r="CF294" i="19"/>
  <c r="CF295" i="19" s="1"/>
  <c r="CE294" i="19"/>
  <c r="CE295" i="19" s="1"/>
  <c r="CD294" i="19"/>
  <c r="CD295" i="19" s="1"/>
  <c r="CC294" i="19"/>
  <c r="CC295" i="19" s="1"/>
  <c r="CB294" i="19"/>
  <c r="CB295" i="19" s="1"/>
  <c r="CA294" i="19"/>
  <c r="CA295" i="19" s="1"/>
  <c r="BZ294" i="19"/>
  <c r="BZ295" i="19" s="1"/>
  <c r="BY294" i="19"/>
  <c r="BY295" i="19" s="1"/>
  <c r="BX294" i="19"/>
  <c r="BX295" i="19" s="1"/>
  <c r="BW294" i="19"/>
  <c r="BW295" i="19" s="1"/>
  <c r="BV294" i="19"/>
  <c r="BV295" i="19" s="1"/>
  <c r="BU294" i="19"/>
  <c r="BU295" i="19" s="1"/>
  <c r="BT294" i="19"/>
  <c r="BT295" i="19" s="1"/>
  <c r="BS294" i="19"/>
  <c r="BS295" i="19" s="1"/>
  <c r="BR294" i="19"/>
  <c r="BR295" i="19" s="1"/>
  <c r="BQ294" i="19"/>
  <c r="BQ295" i="19" s="1"/>
  <c r="BP294" i="19"/>
  <c r="BP295" i="19" s="1"/>
  <c r="BO294" i="19"/>
  <c r="BO295" i="19" s="1"/>
  <c r="BN294" i="19"/>
  <c r="BN295" i="19" s="1"/>
  <c r="BM294" i="19"/>
  <c r="BM295" i="19" s="1"/>
  <c r="BL294" i="19"/>
  <c r="BL295" i="19" s="1"/>
  <c r="BK294" i="19"/>
  <c r="BK295" i="19" s="1"/>
  <c r="BJ294" i="19"/>
  <c r="BJ295" i="19" s="1"/>
  <c r="BI294" i="19"/>
  <c r="BI295" i="19" s="1"/>
  <c r="BH294" i="19"/>
  <c r="BH295" i="19" s="1"/>
  <c r="BG294" i="19"/>
  <c r="BG295" i="19" s="1"/>
  <c r="BF294" i="19"/>
  <c r="BF295" i="19" s="1"/>
  <c r="BE294" i="19"/>
  <c r="BE295" i="19" s="1"/>
  <c r="BD294" i="19"/>
  <c r="BD295" i="19" s="1"/>
  <c r="BC294" i="19"/>
  <c r="BC295" i="19" s="1"/>
  <c r="BB294" i="19"/>
  <c r="BB295" i="19" s="1"/>
  <c r="BA294" i="19"/>
  <c r="BA295" i="19" s="1"/>
  <c r="AZ294" i="19"/>
  <c r="AZ295" i="19" s="1"/>
  <c r="AY294" i="19"/>
  <c r="AY295" i="19" s="1"/>
  <c r="AX294" i="19"/>
  <c r="AX295" i="19" s="1"/>
  <c r="AW294" i="19"/>
  <c r="AW295" i="19" s="1"/>
  <c r="AV294" i="19"/>
  <c r="AV295" i="19" s="1"/>
  <c r="AU294" i="19"/>
  <c r="AU295" i="19" s="1"/>
  <c r="AT294" i="19"/>
  <c r="AT295" i="19" s="1"/>
  <c r="AS294" i="19"/>
  <c r="AS295" i="19" s="1"/>
  <c r="AR294" i="19"/>
  <c r="AR295" i="19" s="1"/>
  <c r="AQ294" i="19"/>
  <c r="AQ295" i="19" s="1"/>
  <c r="AP294" i="19"/>
  <c r="AP295" i="19" s="1"/>
  <c r="AO294" i="19"/>
  <c r="AO295" i="19" s="1"/>
  <c r="AN294" i="19"/>
  <c r="AN295" i="19" s="1"/>
  <c r="AM294" i="19"/>
  <c r="AM295" i="19" s="1"/>
  <c r="AL294" i="19"/>
  <c r="AL295" i="19" s="1"/>
  <c r="AK294" i="19"/>
  <c r="AK295" i="19" s="1"/>
  <c r="AJ294" i="19"/>
  <c r="AJ295" i="19" s="1"/>
  <c r="AI294" i="19"/>
  <c r="AI295" i="19" s="1"/>
  <c r="AH294" i="19"/>
  <c r="AH295" i="19" s="1"/>
  <c r="AG294" i="19"/>
  <c r="AG295" i="19" s="1"/>
  <c r="AF294" i="19"/>
  <c r="AF295" i="19" s="1"/>
  <c r="AE294" i="19"/>
  <c r="AE295" i="19" s="1"/>
  <c r="AD294" i="19"/>
  <c r="AD295" i="19" s="1"/>
  <c r="AC294" i="19"/>
  <c r="AC295" i="19" s="1"/>
  <c r="AB294" i="19"/>
  <c r="AB295" i="19" s="1"/>
  <c r="AA294" i="19"/>
  <c r="AA295" i="19" s="1"/>
  <c r="Z294" i="19"/>
  <c r="Z295" i="19" s="1"/>
  <c r="Y294" i="19"/>
  <c r="Y295" i="19" s="1"/>
  <c r="X294" i="19"/>
  <c r="X295" i="19" s="1"/>
  <c r="W294" i="19"/>
  <c r="W295" i="19" s="1"/>
  <c r="V294" i="19"/>
  <c r="V295" i="19" s="1"/>
  <c r="U294" i="19"/>
  <c r="U295" i="19" s="1"/>
  <c r="T294" i="19"/>
  <c r="T295" i="19" s="1"/>
  <c r="S294" i="19"/>
  <c r="S295" i="19" s="1"/>
  <c r="R294" i="19"/>
  <c r="R295" i="19" s="1"/>
  <c r="Q294" i="19"/>
  <c r="Q295" i="19" s="1"/>
  <c r="P294" i="19"/>
  <c r="P295" i="19" s="1"/>
  <c r="O294" i="19"/>
  <c r="O295" i="19" s="1"/>
  <c r="N294" i="19"/>
  <c r="N295" i="19" s="1"/>
  <c r="M294" i="19"/>
  <c r="M295" i="19" s="1"/>
  <c r="L294" i="19"/>
  <c r="L295" i="19" s="1"/>
  <c r="SJ293" i="19"/>
  <c r="SI293" i="19"/>
  <c r="SH293" i="19"/>
  <c r="SG293" i="19"/>
  <c r="SF293" i="19"/>
  <c r="SE293" i="19"/>
  <c r="SD293" i="19"/>
  <c r="SC293" i="19"/>
  <c r="SB293" i="19"/>
  <c r="SA293" i="19"/>
  <c r="RZ293" i="19"/>
  <c r="RY293" i="19"/>
  <c r="RX293" i="19"/>
  <c r="RW293" i="19"/>
  <c r="RV293" i="19"/>
  <c r="RU293" i="19"/>
  <c r="RT293" i="19"/>
  <c r="RS293" i="19"/>
  <c r="RR293" i="19"/>
  <c r="RQ293" i="19"/>
  <c r="RP293" i="19"/>
  <c r="RO293" i="19"/>
  <c r="RN293" i="19"/>
  <c r="RM293" i="19"/>
  <c r="RL293" i="19"/>
  <c r="RK293" i="19"/>
  <c r="RJ293" i="19"/>
  <c r="RI293" i="19"/>
  <c r="RH293" i="19"/>
  <c r="RG293" i="19"/>
  <c r="RF293" i="19"/>
  <c r="RE293" i="19"/>
  <c r="RD293" i="19"/>
  <c r="RC293" i="19"/>
  <c r="RB293" i="19"/>
  <c r="RA293" i="19"/>
  <c r="QZ293" i="19"/>
  <c r="QY293" i="19"/>
  <c r="QX293" i="19"/>
  <c r="QW293" i="19"/>
  <c r="QV293" i="19"/>
  <c r="QU293" i="19"/>
  <c r="QT293" i="19"/>
  <c r="QS293" i="19"/>
  <c r="QR293" i="19"/>
  <c r="QQ293" i="19"/>
  <c r="QP293" i="19"/>
  <c r="QO293" i="19"/>
  <c r="QN293" i="19"/>
  <c r="QM293" i="19"/>
  <c r="QL293" i="19"/>
  <c r="QK293" i="19"/>
  <c r="QJ293" i="19"/>
  <c r="QI293" i="19"/>
  <c r="QH293" i="19"/>
  <c r="QG293" i="19"/>
  <c r="QF293" i="19"/>
  <c r="QE293" i="19"/>
  <c r="QD293" i="19"/>
  <c r="QC293" i="19"/>
  <c r="QB293" i="19"/>
  <c r="QA293" i="19"/>
  <c r="PZ293" i="19"/>
  <c r="PY293" i="19"/>
  <c r="PX293" i="19"/>
  <c r="PW293" i="19"/>
  <c r="PV293" i="19"/>
  <c r="PU293" i="19"/>
  <c r="PT293" i="19"/>
  <c r="PS293" i="19"/>
  <c r="PR293" i="19"/>
  <c r="PQ293" i="19"/>
  <c r="PP293" i="19"/>
  <c r="PO293" i="19"/>
  <c r="PN293" i="19"/>
  <c r="PM293" i="19"/>
  <c r="PL293" i="19"/>
  <c r="PK293" i="19"/>
  <c r="PJ293" i="19"/>
  <c r="PI293" i="19"/>
  <c r="PH293" i="19"/>
  <c r="PG293" i="19"/>
  <c r="PF293" i="19"/>
  <c r="PE293" i="19"/>
  <c r="PD293" i="19"/>
  <c r="PC293" i="19"/>
  <c r="PB293" i="19"/>
  <c r="PA293" i="19"/>
  <c r="OZ293" i="19"/>
  <c r="OY293" i="19"/>
  <c r="OX293" i="19"/>
  <c r="OW293" i="19"/>
  <c r="OV293" i="19"/>
  <c r="OU293" i="19"/>
  <c r="OT293" i="19"/>
  <c r="OS293" i="19"/>
  <c r="OR293" i="19"/>
  <c r="OQ293" i="19"/>
  <c r="OP293" i="19"/>
  <c r="OO293" i="19"/>
  <c r="ON293" i="19"/>
  <c r="OM293" i="19"/>
  <c r="OL293" i="19"/>
  <c r="OK293" i="19"/>
  <c r="OJ293" i="19"/>
  <c r="OI293" i="19"/>
  <c r="OH293" i="19"/>
  <c r="OG293" i="19"/>
  <c r="OF293" i="19"/>
  <c r="OE293" i="19"/>
  <c r="OD293" i="19"/>
  <c r="OC293" i="19"/>
  <c r="OB293" i="19"/>
  <c r="OA293" i="19"/>
  <c r="NZ293" i="19"/>
  <c r="NY293" i="19"/>
  <c r="NX293" i="19"/>
  <c r="NW293" i="19"/>
  <c r="NV293" i="19"/>
  <c r="NU293" i="19"/>
  <c r="NT293" i="19"/>
  <c r="NS293" i="19"/>
  <c r="NR293" i="19"/>
  <c r="NQ293" i="19"/>
  <c r="NP293" i="19"/>
  <c r="NO293" i="19"/>
  <c r="NN293" i="19"/>
  <c r="NM293" i="19"/>
  <c r="NL293" i="19"/>
  <c r="NK293" i="19"/>
  <c r="NJ293" i="19"/>
  <c r="NI293" i="19"/>
  <c r="NH293" i="19"/>
  <c r="NG293" i="19"/>
  <c r="NF293" i="19"/>
  <c r="NE293" i="19"/>
  <c r="ND293" i="19"/>
  <c r="NC293" i="19"/>
  <c r="NB293" i="19"/>
  <c r="NA293" i="19"/>
  <c r="MZ293" i="19"/>
  <c r="MY293" i="19"/>
  <c r="MX293" i="19"/>
  <c r="MW293" i="19"/>
  <c r="MV293" i="19"/>
  <c r="MU293" i="19"/>
  <c r="MT293" i="19"/>
  <c r="MS293" i="19"/>
  <c r="MR293" i="19"/>
  <c r="MQ293" i="19"/>
  <c r="MP293" i="19"/>
  <c r="MO293" i="19"/>
  <c r="MN293" i="19"/>
  <c r="MM293" i="19"/>
  <c r="ML293" i="19"/>
  <c r="MK293" i="19"/>
  <c r="MJ293" i="19"/>
  <c r="MI293" i="19"/>
  <c r="MH293" i="19"/>
  <c r="MG293" i="19"/>
  <c r="MF293" i="19"/>
  <c r="ME293" i="19"/>
  <c r="MD293" i="19"/>
  <c r="MC293" i="19"/>
  <c r="MB293" i="19"/>
  <c r="MA293" i="19"/>
  <c r="LZ293" i="19"/>
  <c r="LY293" i="19"/>
  <c r="LX293" i="19"/>
  <c r="LW293" i="19"/>
  <c r="LV293" i="19"/>
  <c r="LU293" i="19"/>
  <c r="LT293" i="19"/>
  <c r="LS293" i="19"/>
  <c r="LR293" i="19"/>
  <c r="LQ293" i="19"/>
  <c r="LP293" i="19"/>
  <c r="LO293" i="19"/>
  <c r="LN293" i="19"/>
  <c r="LM293" i="19"/>
  <c r="LL293" i="19"/>
  <c r="LK293" i="19"/>
  <c r="LJ293" i="19"/>
  <c r="LI293" i="19"/>
  <c r="LH293" i="19"/>
  <c r="LG293" i="19"/>
  <c r="LF293" i="19"/>
  <c r="LE293" i="19"/>
  <c r="LD293" i="19"/>
  <c r="LC293" i="19"/>
  <c r="LB293" i="19"/>
  <c r="LA293" i="19"/>
  <c r="KZ293" i="19"/>
  <c r="KY293" i="19"/>
  <c r="KX293" i="19"/>
  <c r="KW293" i="19"/>
  <c r="KV293" i="19"/>
  <c r="KU293" i="19"/>
  <c r="KT293" i="19"/>
  <c r="KS293" i="19"/>
  <c r="KR293" i="19"/>
  <c r="KQ293" i="19"/>
  <c r="KP293" i="19"/>
  <c r="KO293" i="19"/>
  <c r="KN293" i="19"/>
  <c r="KM293" i="19"/>
  <c r="KL293" i="19"/>
  <c r="KK293" i="19"/>
  <c r="KJ293" i="19"/>
  <c r="KI293" i="19"/>
  <c r="KH293" i="19"/>
  <c r="KG293" i="19"/>
  <c r="KF293" i="19"/>
  <c r="KE293" i="19"/>
  <c r="KD293" i="19"/>
  <c r="KC293" i="19"/>
  <c r="KB293" i="19"/>
  <c r="KA293" i="19"/>
  <c r="JZ293" i="19"/>
  <c r="JY293" i="19"/>
  <c r="JX293" i="19"/>
  <c r="JW293" i="19"/>
  <c r="JV293" i="19"/>
  <c r="JU293" i="19"/>
  <c r="JT293" i="19"/>
  <c r="JS293" i="19"/>
  <c r="JR293" i="19"/>
  <c r="JQ293" i="19"/>
  <c r="JP293" i="19"/>
  <c r="JO293" i="19"/>
  <c r="JN293" i="19"/>
  <c r="JM293" i="19"/>
  <c r="JL293" i="19"/>
  <c r="JK293" i="19"/>
  <c r="JJ293" i="19"/>
  <c r="JI293" i="19"/>
  <c r="JH293" i="19"/>
  <c r="JG293" i="19"/>
  <c r="JF293" i="19"/>
  <c r="JE293" i="19"/>
  <c r="JD293" i="19"/>
  <c r="JC293" i="19"/>
  <c r="JB293" i="19"/>
  <c r="JA293" i="19"/>
  <c r="IZ293" i="19"/>
  <c r="IY293" i="19"/>
  <c r="IX293" i="19"/>
  <c r="IW293" i="19"/>
  <c r="IV293" i="19"/>
  <c r="IU293" i="19"/>
  <c r="IT293" i="19"/>
  <c r="IS293" i="19"/>
  <c r="IR293" i="19"/>
  <c r="IQ293" i="19"/>
  <c r="IP293" i="19"/>
  <c r="IO293" i="19"/>
  <c r="IN293" i="19"/>
  <c r="IM293" i="19"/>
  <c r="IL293" i="19"/>
  <c r="IK293" i="19"/>
  <c r="IJ293" i="19"/>
  <c r="II293" i="19"/>
  <c r="IH293" i="19"/>
  <c r="IG293" i="19"/>
  <c r="IF293" i="19"/>
  <c r="IE293" i="19"/>
  <c r="ID293" i="19"/>
  <c r="IC293" i="19"/>
  <c r="IB293" i="19"/>
  <c r="IA293" i="19"/>
  <c r="HZ293" i="19"/>
  <c r="HY293" i="19"/>
  <c r="HX293" i="19"/>
  <c r="HW293" i="19"/>
  <c r="HV293" i="19"/>
  <c r="HU293" i="19"/>
  <c r="HT293" i="19"/>
  <c r="HS293" i="19"/>
  <c r="HR293" i="19"/>
  <c r="HQ293" i="19"/>
  <c r="HP293" i="19"/>
  <c r="HO293" i="19"/>
  <c r="HN293" i="19"/>
  <c r="HM293" i="19"/>
  <c r="HL293" i="19"/>
  <c r="HK293" i="19"/>
  <c r="HJ293" i="19"/>
  <c r="HI293" i="19"/>
  <c r="HH293" i="19"/>
  <c r="HG293" i="19"/>
  <c r="HF293" i="19"/>
  <c r="HE293" i="19"/>
  <c r="HD293" i="19"/>
  <c r="HC293" i="19"/>
  <c r="HB293" i="19"/>
  <c r="HA293" i="19"/>
  <c r="GZ293" i="19"/>
  <c r="GY293" i="19"/>
  <c r="GX293" i="19"/>
  <c r="GW293" i="19"/>
  <c r="GV293" i="19"/>
  <c r="GU293" i="19"/>
  <c r="GT293" i="19"/>
  <c r="GS293" i="19"/>
  <c r="GR293" i="19"/>
  <c r="GQ293" i="19"/>
  <c r="GP293" i="19"/>
  <c r="GO293" i="19"/>
  <c r="GN293" i="19"/>
  <c r="GM293" i="19"/>
  <c r="GL293" i="19"/>
  <c r="GK293" i="19"/>
  <c r="GJ293" i="19"/>
  <c r="GI293" i="19"/>
  <c r="GH293" i="19"/>
  <c r="GG293" i="19"/>
  <c r="GF293" i="19"/>
  <c r="GE293" i="19"/>
  <c r="GD293" i="19"/>
  <c r="GC293" i="19"/>
  <c r="GB293" i="19"/>
  <c r="GA293" i="19"/>
  <c r="FZ293" i="19"/>
  <c r="FY293" i="19"/>
  <c r="FX293" i="19"/>
  <c r="FW293" i="19"/>
  <c r="FV293" i="19"/>
  <c r="FU293" i="19"/>
  <c r="FT293" i="19"/>
  <c r="FS293" i="19"/>
  <c r="FR293" i="19"/>
  <c r="FQ293" i="19"/>
  <c r="FP293" i="19"/>
  <c r="FO293" i="19"/>
  <c r="FN293" i="19"/>
  <c r="FM293" i="19"/>
  <c r="FL293" i="19"/>
  <c r="FK293" i="19"/>
  <c r="FJ293" i="19"/>
  <c r="FI293" i="19"/>
  <c r="FH293" i="19"/>
  <c r="FG293" i="19"/>
  <c r="FF293" i="19"/>
  <c r="FE293" i="19"/>
  <c r="FD293" i="19"/>
  <c r="FC293" i="19"/>
  <c r="FB293" i="19"/>
  <c r="FA293" i="19"/>
  <c r="EZ293" i="19"/>
  <c r="EY293" i="19"/>
  <c r="EX293" i="19"/>
  <c r="EW293" i="19"/>
  <c r="EV293" i="19"/>
  <c r="EU293" i="19"/>
  <c r="ET293" i="19"/>
  <c r="ES293" i="19"/>
  <c r="ER293" i="19"/>
  <c r="EQ293" i="19"/>
  <c r="EP293" i="19"/>
  <c r="EO293" i="19"/>
  <c r="EN293" i="19"/>
  <c r="EM293" i="19"/>
  <c r="EL293" i="19"/>
  <c r="EK293" i="19"/>
  <c r="EJ293" i="19"/>
  <c r="EI293" i="19"/>
  <c r="EH293" i="19"/>
  <c r="EG293" i="19"/>
  <c r="EF293" i="19"/>
  <c r="EE293" i="19"/>
  <c r="ED293" i="19"/>
  <c r="EC293" i="19"/>
  <c r="EB293" i="19"/>
  <c r="EA293" i="19"/>
  <c r="DZ293" i="19"/>
  <c r="DY293" i="19"/>
  <c r="DX293" i="19"/>
  <c r="DW293" i="19"/>
  <c r="DV293" i="19"/>
  <c r="DU293" i="19"/>
  <c r="DT293" i="19"/>
  <c r="DS293" i="19"/>
  <c r="DR293" i="19"/>
  <c r="DQ293" i="19"/>
  <c r="DP293" i="19"/>
  <c r="DO293" i="19"/>
  <c r="DN293" i="19"/>
  <c r="DM293" i="19"/>
  <c r="DL293" i="19"/>
  <c r="DK293" i="19"/>
  <c r="DJ293" i="19"/>
  <c r="DI293" i="19"/>
  <c r="DH293" i="19"/>
  <c r="DG293" i="19"/>
  <c r="DF293" i="19"/>
  <c r="DE293" i="19"/>
  <c r="DD293" i="19"/>
  <c r="DC293" i="19"/>
  <c r="DB293" i="19"/>
  <c r="DA293" i="19"/>
  <c r="CZ293" i="19"/>
  <c r="CY293" i="19"/>
  <c r="CX293" i="19"/>
  <c r="CW293" i="19"/>
  <c r="CV293" i="19"/>
  <c r="CU293" i="19"/>
  <c r="CT293" i="19"/>
  <c r="CS293" i="19"/>
  <c r="CR293" i="19"/>
  <c r="CQ293" i="19"/>
  <c r="CP293" i="19"/>
  <c r="CO293" i="19"/>
  <c r="CN293" i="19"/>
  <c r="CM293" i="19"/>
  <c r="CL293" i="19"/>
  <c r="CK293" i="19"/>
  <c r="CJ293" i="19"/>
  <c r="CI293" i="19"/>
  <c r="CH293" i="19"/>
  <c r="CG293" i="19"/>
  <c r="CF293" i="19"/>
  <c r="CE293" i="19"/>
  <c r="CD293" i="19"/>
  <c r="CC293" i="19"/>
  <c r="CB293" i="19"/>
  <c r="CA293" i="19"/>
  <c r="BZ293" i="19"/>
  <c r="BY293" i="19"/>
  <c r="BX293" i="19"/>
  <c r="BW293" i="19"/>
  <c r="BV293" i="19"/>
  <c r="BU293" i="19"/>
  <c r="BT293" i="19"/>
  <c r="BS293" i="19"/>
  <c r="BR293" i="19"/>
  <c r="BQ293" i="19"/>
  <c r="BP293" i="19"/>
  <c r="BO293" i="19"/>
  <c r="BN293" i="19"/>
  <c r="BM293" i="19"/>
  <c r="BL293" i="19"/>
  <c r="BK293" i="19"/>
  <c r="BJ293" i="19"/>
  <c r="BI293" i="19"/>
  <c r="BH293" i="19"/>
  <c r="BG293" i="19"/>
  <c r="BF293" i="19"/>
  <c r="BE293" i="19"/>
  <c r="BD293" i="19"/>
  <c r="BC293" i="19"/>
  <c r="BB293" i="19"/>
  <c r="BA293" i="19"/>
  <c r="AZ293" i="19"/>
  <c r="AY293" i="19"/>
  <c r="AX293" i="19"/>
  <c r="AW293" i="19"/>
  <c r="AV293" i="19"/>
  <c r="AU293" i="19"/>
  <c r="AT293" i="19"/>
  <c r="AS293" i="19"/>
  <c r="AR293" i="19"/>
  <c r="AQ293" i="19"/>
  <c r="AP293" i="19"/>
  <c r="AO293" i="19"/>
  <c r="AN293" i="19"/>
  <c r="AM293" i="19"/>
  <c r="AL293" i="19"/>
  <c r="AK293" i="19"/>
  <c r="AJ293" i="19"/>
  <c r="AI293" i="19"/>
  <c r="AH293" i="19"/>
  <c r="AG293" i="19"/>
  <c r="AF293" i="19"/>
  <c r="AE293" i="19"/>
  <c r="AD293" i="19"/>
  <c r="AC293" i="19"/>
  <c r="AB293" i="19"/>
  <c r="AA293" i="19"/>
  <c r="Z293" i="19"/>
  <c r="Y293" i="19"/>
  <c r="X293" i="19"/>
  <c r="W293" i="19"/>
  <c r="V293" i="19"/>
  <c r="U293" i="19"/>
  <c r="T293" i="19"/>
  <c r="S293" i="19"/>
  <c r="R293" i="19"/>
  <c r="Q293" i="19"/>
  <c r="P293" i="19"/>
  <c r="O293" i="19"/>
  <c r="N293" i="19"/>
  <c r="M293" i="19"/>
  <c r="L293" i="19"/>
  <c r="SJ292" i="19"/>
  <c r="SI292" i="19"/>
  <c r="SH292" i="19"/>
  <c r="SG292" i="19"/>
  <c r="SF292" i="19"/>
  <c r="SE292" i="19"/>
  <c r="SD292" i="19"/>
  <c r="SC292" i="19"/>
  <c r="SB292" i="19"/>
  <c r="SA292" i="19"/>
  <c r="RZ292" i="19"/>
  <c r="RY292" i="19"/>
  <c r="RX292" i="19"/>
  <c r="RW292" i="19"/>
  <c r="RV292" i="19"/>
  <c r="RU292" i="19"/>
  <c r="RT292" i="19"/>
  <c r="RS292" i="19"/>
  <c r="RR292" i="19"/>
  <c r="RQ292" i="19"/>
  <c r="RP292" i="19"/>
  <c r="RO292" i="19"/>
  <c r="RN292" i="19"/>
  <c r="RM292" i="19"/>
  <c r="RL292" i="19"/>
  <c r="RK292" i="19"/>
  <c r="RJ292" i="19"/>
  <c r="RI292" i="19"/>
  <c r="RH292" i="19"/>
  <c r="RG292" i="19"/>
  <c r="RF292" i="19"/>
  <c r="RE292" i="19"/>
  <c r="RD292" i="19"/>
  <c r="RC292" i="19"/>
  <c r="RB292" i="19"/>
  <c r="RA292" i="19"/>
  <c r="QZ292" i="19"/>
  <c r="QY292" i="19"/>
  <c r="QX292" i="19"/>
  <c r="QW292" i="19"/>
  <c r="QV292" i="19"/>
  <c r="QU292" i="19"/>
  <c r="QT292" i="19"/>
  <c r="QS292" i="19"/>
  <c r="QR292" i="19"/>
  <c r="QQ292" i="19"/>
  <c r="QP292" i="19"/>
  <c r="QO292" i="19"/>
  <c r="QN292" i="19"/>
  <c r="QM292" i="19"/>
  <c r="QL292" i="19"/>
  <c r="QK292" i="19"/>
  <c r="QJ292" i="19"/>
  <c r="QI292" i="19"/>
  <c r="QH292" i="19"/>
  <c r="QG292" i="19"/>
  <c r="QF292" i="19"/>
  <c r="QE292" i="19"/>
  <c r="QD292" i="19"/>
  <c r="QC292" i="19"/>
  <c r="QB292" i="19"/>
  <c r="QA292" i="19"/>
  <c r="PZ292" i="19"/>
  <c r="PY292" i="19"/>
  <c r="PX292" i="19"/>
  <c r="PW292" i="19"/>
  <c r="PV292" i="19"/>
  <c r="PU292" i="19"/>
  <c r="PT292" i="19"/>
  <c r="PS292" i="19"/>
  <c r="PR292" i="19"/>
  <c r="PQ292" i="19"/>
  <c r="PP292" i="19"/>
  <c r="PO292" i="19"/>
  <c r="PN292" i="19"/>
  <c r="PM292" i="19"/>
  <c r="PL292" i="19"/>
  <c r="PK292" i="19"/>
  <c r="PJ292" i="19"/>
  <c r="PI292" i="19"/>
  <c r="PH292" i="19"/>
  <c r="PG292" i="19"/>
  <c r="PF292" i="19"/>
  <c r="PE292" i="19"/>
  <c r="PD292" i="19"/>
  <c r="PC292" i="19"/>
  <c r="PB292" i="19"/>
  <c r="PA292" i="19"/>
  <c r="OZ292" i="19"/>
  <c r="OY292" i="19"/>
  <c r="OX292" i="19"/>
  <c r="OW292" i="19"/>
  <c r="OV292" i="19"/>
  <c r="OU292" i="19"/>
  <c r="OT292" i="19"/>
  <c r="OS292" i="19"/>
  <c r="OR292" i="19"/>
  <c r="OQ292" i="19"/>
  <c r="OP292" i="19"/>
  <c r="OO292" i="19"/>
  <c r="ON292" i="19"/>
  <c r="OM292" i="19"/>
  <c r="OL292" i="19"/>
  <c r="OK292" i="19"/>
  <c r="OJ292" i="19"/>
  <c r="OI292" i="19"/>
  <c r="OH292" i="19"/>
  <c r="OG292" i="19"/>
  <c r="OF292" i="19"/>
  <c r="OE292" i="19"/>
  <c r="OD292" i="19"/>
  <c r="OC292" i="19"/>
  <c r="OB292" i="19"/>
  <c r="OA292" i="19"/>
  <c r="NZ292" i="19"/>
  <c r="NY292" i="19"/>
  <c r="NX292" i="19"/>
  <c r="NW292" i="19"/>
  <c r="NV292" i="19"/>
  <c r="NU292" i="19"/>
  <c r="NT292" i="19"/>
  <c r="NS292" i="19"/>
  <c r="NR292" i="19"/>
  <c r="NQ292" i="19"/>
  <c r="NP292" i="19"/>
  <c r="NO292" i="19"/>
  <c r="NN292" i="19"/>
  <c r="NM292" i="19"/>
  <c r="NL292" i="19"/>
  <c r="NK292" i="19"/>
  <c r="NJ292" i="19"/>
  <c r="NI292" i="19"/>
  <c r="NH292" i="19"/>
  <c r="NG292" i="19"/>
  <c r="NF292" i="19"/>
  <c r="NE292" i="19"/>
  <c r="ND292" i="19"/>
  <c r="NC292" i="19"/>
  <c r="NB292" i="19"/>
  <c r="NA292" i="19"/>
  <c r="MZ292" i="19"/>
  <c r="MY292" i="19"/>
  <c r="MX292" i="19"/>
  <c r="MW292" i="19"/>
  <c r="MV292" i="19"/>
  <c r="MU292" i="19"/>
  <c r="MT292" i="19"/>
  <c r="MS292" i="19"/>
  <c r="MR292" i="19"/>
  <c r="MQ292" i="19"/>
  <c r="MP292" i="19"/>
  <c r="MO292" i="19"/>
  <c r="MN292" i="19"/>
  <c r="MM292" i="19"/>
  <c r="ML292" i="19"/>
  <c r="MK292" i="19"/>
  <c r="MJ292" i="19"/>
  <c r="MI292" i="19"/>
  <c r="MH292" i="19"/>
  <c r="MG292" i="19"/>
  <c r="MF292" i="19"/>
  <c r="ME292" i="19"/>
  <c r="MD292" i="19"/>
  <c r="MC292" i="19"/>
  <c r="MB292" i="19"/>
  <c r="MA292" i="19"/>
  <c r="LZ292" i="19"/>
  <c r="LY292" i="19"/>
  <c r="LX292" i="19"/>
  <c r="LW292" i="19"/>
  <c r="LV292" i="19"/>
  <c r="LU292" i="19"/>
  <c r="LT292" i="19"/>
  <c r="LS292" i="19"/>
  <c r="LR292" i="19"/>
  <c r="LQ292" i="19"/>
  <c r="LP292" i="19"/>
  <c r="LO292" i="19"/>
  <c r="LN292" i="19"/>
  <c r="LM292" i="19"/>
  <c r="LL292" i="19"/>
  <c r="LK292" i="19"/>
  <c r="LJ292" i="19"/>
  <c r="LI292" i="19"/>
  <c r="LH292" i="19"/>
  <c r="LG292" i="19"/>
  <c r="LF292" i="19"/>
  <c r="LE292" i="19"/>
  <c r="LD292" i="19"/>
  <c r="LC292" i="19"/>
  <c r="LB292" i="19"/>
  <c r="LA292" i="19"/>
  <c r="KZ292" i="19"/>
  <c r="KY292" i="19"/>
  <c r="KX292" i="19"/>
  <c r="KW292" i="19"/>
  <c r="KV292" i="19"/>
  <c r="KU292" i="19"/>
  <c r="KT292" i="19"/>
  <c r="KS292" i="19"/>
  <c r="KR292" i="19"/>
  <c r="KQ292" i="19"/>
  <c r="KP292" i="19"/>
  <c r="KO292" i="19"/>
  <c r="KN292" i="19"/>
  <c r="KM292" i="19"/>
  <c r="KL292" i="19"/>
  <c r="KK292" i="19"/>
  <c r="KJ292" i="19"/>
  <c r="KI292" i="19"/>
  <c r="KH292" i="19"/>
  <c r="KG292" i="19"/>
  <c r="KF292" i="19"/>
  <c r="KE292" i="19"/>
  <c r="KD292" i="19"/>
  <c r="KC292" i="19"/>
  <c r="KB292" i="19"/>
  <c r="KA292" i="19"/>
  <c r="JZ292" i="19"/>
  <c r="JY292" i="19"/>
  <c r="JX292" i="19"/>
  <c r="JW292" i="19"/>
  <c r="JV292" i="19"/>
  <c r="JU292" i="19"/>
  <c r="JT292" i="19"/>
  <c r="JS292" i="19"/>
  <c r="JR292" i="19"/>
  <c r="JQ292" i="19"/>
  <c r="JP292" i="19"/>
  <c r="JO292" i="19"/>
  <c r="JN292" i="19"/>
  <c r="JM292" i="19"/>
  <c r="JL292" i="19"/>
  <c r="JK292" i="19"/>
  <c r="JJ292" i="19"/>
  <c r="JI292" i="19"/>
  <c r="JH292" i="19"/>
  <c r="JG292" i="19"/>
  <c r="JF292" i="19"/>
  <c r="JE292" i="19"/>
  <c r="JD292" i="19"/>
  <c r="JC292" i="19"/>
  <c r="JB292" i="19"/>
  <c r="JA292" i="19"/>
  <c r="IZ292" i="19"/>
  <c r="IY292" i="19"/>
  <c r="IX292" i="19"/>
  <c r="IW292" i="19"/>
  <c r="IV292" i="19"/>
  <c r="IU292" i="19"/>
  <c r="IT292" i="19"/>
  <c r="IS292" i="19"/>
  <c r="IR292" i="19"/>
  <c r="IQ292" i="19"/>
  <c r="IP292" i="19"/>
  <c r="IO292" i="19"/>
  <c r="IN292" i="19"/>
  <c r="IM292" i="19"/>
  <c r="IL292" i="19"/>
  <c r="IK292" i="19"/>
  <c r="IJ292" i="19"/>
  <c r="II292" i="19"/>
  <c r="IH292" i="19"/>
  <c r="IG292" i="19"/>
  <c r="IF292" i="19"/>
  <c r="IE292" i="19"/>
  <c r="ID292" i="19"/>
  <c r="IC292" i="19"/>
  <c r="IB292" i="19"/>
  <c r="IA292" i="19"/>
  <c r="HZ292" i="19"/>
  <c r="HY292" i="19"/>
  <c r="HX292" i="19"/>
  <c r="HW292" i="19"/>
  <c r="HV292" i="19"/>
  <c r="HU292" i="19"/>
  <c r="HT292" i="19"/>
  <c r="HS292" i="19"/>
  <c r="HR292" i="19"/>
  <c r="HQ292" i="19"/>
  <c r="HP292" i="19"/>
  <c r="HO292" i="19"/>
  <c r="HN292" i="19"/>
  <c r="HM292" i="19"/>
  <c r="HL292" i="19"/>
  <c r="HK292" i="19"/>
  <c r="HJ292" i="19"/>
  <c r="HI292" i="19"/>
  <c r="HH292" i="19"/>
  <c r="HG292" i="19"/>
  <c r="HF292" i="19"/>
  <c r="HE292" i="19"/>
  <c r="HD292" i="19"/>
  <c r="HC292" i="19"/>
  <c r="HB292" i="19"/>
  <c r="HA292" i="19"/>
  <c r="GZ292" i="19"/>
  <c r="GY292" i="19"/>
  <c r="GX292" i="19"/>
  <c r="GW292" i="19"/>
  <c r="GV292" i="19"/>
  <c r="GU292" i="19"/>
  <c r="GT292" i="19"/>
  <c r="GS292" i="19"/>
  <c r="GR292" i="19"/>
  <c r="GQ292" i="19"/>
  <c r="GP292" i="19"/>
  <c r="GO292" i="19"/>
  <c r="GN292" i="19"/>
  <c r="GM292" i="19"/>
  <c r="GL292" i="19"/>
  <c r="GK292" i="19"/>
  <c r="GJ292" i="19"/>
  <c r="GI292" i="19"/>
  <c r="GH292" i="19"/>
  <c r="GG292" i="19"/>
  <c r="GF292" i="19"/>
  <c r="GE292" i="19"/>
  <c r="GD292" i="19"/>
  <c r="GC292" i="19"/>
  <c r="GB292" i="19"/>
  <c r="GA292" i="19"/>
  <c r="FZ292" i="19"/>
  <c r="FY292" i="19"/>
  <c r="FX292" i="19"/>
  <c r="FW292" i="19"/>
  <c r="FV292" i="19"/>
  <c r="FU292" i="19"/>
  <c r="FT292" i="19"/>
  <c r="FS292" i="19"/>
  <c r="FR292" i="19"/>
  <c r="FQ292" i="19"/>
  <c r="FP292" i="19"/>
  <c r="FO292" i="19"/>
  <c r="FN292" i="19"/>
  <c r="FM292" i="19"/>
  <c r="FL292" i="19"/>
  <c r="FK292" i="19"/>
  <c r="FJ292" i="19"/>
  <c r="FI292" i="19"/>
  <c r="FH292" i="19"/>
  <c r="FG292" i="19"/>
  <c r="FF292" i="19"/>
  <c r="FE292" i="19"/>
  <c r="FD292" i="19"/>
  <c r="FC292" i="19"/>
  <c r="FB292" i="19"/>
  <c r="FA292" i="19"/>
  <c r="EZ292" i="19"/>
  <c r="EY292" i="19"/>
  <c r="EX292" i="19"/>
  <c r="EW292" i="19"/>
  <c r="EV292" i="19"/>
  <c r="EU292" i="19"/>
  <c r="ET292" i="19"/>
  <c r="ES292" i="19"/>
  <c r="ER292" i="19"/>
  <c r="EQ292" i="19"/>
  <c r="EP292" i="19"/>
  <c r="EO292" i="19"/>
  <c r="EN292" i="19"/>
  <c r="EM292" i="19"/>
  <c r="EL292" i="19"/>
  <c r="EK292" i="19"/>
  <c r="EJ292" i="19"/>
  <c r="EI292" i="19"/>
  <c r="EH292" i="19"/>
  <c r="EG292" i="19"/>
  <c r="EF292" i="19"/>
  <c r="EE292" i="19"/>
  <c r="ED292" i="19"/>
  <c r="EC292" i="19"/>
  <c r="EB292" i="19"/>
  <c r="EA292" i="19"/>
  <c r="DZ292" i="19"/>
  <c r="DY292" i="19"/>
  <c r="DX292" i="19"/>
  <c r="DW292" i="19"/>
  <c r="DV292" i="19"/>
  <c r="DU292" i="19"/>
  <c r="DT292" i="19"/>
  <c r="DS292" i="19"/>
  <c r="DR292" i="19"/>
  <c r="DQ292" i="19"/>
  <c r="DP292" i="19"/>
  <c r="DO292" i="19"/>
  <c r="DN292" i="19"/>
  <c r="DM292" i="19"/>
  <c r="DL292" i="19"/>
  <c r="DK292" i="19"/>
  <c r="DJ292" i="19"/>
  <c r="DI292" i="19"/>
  <c r="DH292" i="19"/>
  <c r="DG292" i="19"/>
  <c r="DF292" i="19"/>
  <c r="DE292" i="19"/>
  <c r="DD292" i="19"/>
  <c r="DC292" i="19"/>
  <c r="DB292" i="19"/>
  <c r="DA292" i="19"/>
  <c r="CZ292" i="19"/>
  <c r="CY292" i="19"/>
  <c r="CX292" i="19"/>
  <c r="CW292" i="19"/>
  <c r="CV292" i="19"/>
  <c r="CU292" i="19"/>
  <c r="CT292" i="19"/>
  <c r="CS292" i="19"/>
  <c r="CR292" i="19"/>
  <c r="CQ292" i="19"/>
  <c r="CP292" i="19"/>
  <c r="CO292" i="19"/>
  <c r="CN292" i="19"/>
  <c r="CM292" i="19"/>
  <c r="CL292" i="19"/>
  <c r="CK292" i="19"/>
  <c r="CJ292" i="19"/>
  <c r="CI292" i="19"/>
  <c r="CH292" i="19"/>
  <c r="CG292" i="19"/>
  <c r="CF292" i="19"/>
  <c r="CE292" i="19"/>
  <c r="CD292" i="19"/>
  <c r="CC292" i="19"/>
  <c r="CB292" i="19"/>
  <c r="CA292" i="19"/>
  <c r="BZ292" i="19"/>
  <c r="BY292" i="19"/>
  <c r="BX292" i="19"/>
  <c r="BW292" i="19"/>
  <c r="BV292" i="19"/>
  <c r="BU292" i="19"/>
  <c r="BT292" i="19"/>
  <c r="BS292" i="19"/>
  <c r="BR292" i="19"/>
  <c r="BQ292" i="19"/>
  <c r="BP292" i="19"/>
  <c r="BO292" i="19"/>
  <c r="BN292" i="19"/>
  <c r="BM292" i="19"/>
  <c r="BL292" i="19"/>
  <c r="BK292" i="19"/>
  <c r="BJ292" i="19"/>
  <c r="BI292" i="19"/>
  <c r="BH292" i="19"/>
  <c r="BG292" i="19"/>
  <c r="BF292" i="19"/>
  <c r="BE292" i="19"/>
  <c r="BD292" i="19"/>
  <c r="BC292" i="19"/>
  <c r="BB292" i="19"/>
  <c r="BA292" i="19"/>
  <c r="AZ292" i="19"/>
  <c r="AY292" i="19"/>
  <c r="AX292" i="19"/>
  <c r="AW292" i="19"/>
  <c r="AV292" i="19"/>
  <c r="AU292" i="19"/>
  <c r="AT292" i="19"/>
  <c r="AS292" i="19"/>
  <c r="AR292" i="19"/>
  <c r="AQ292" i="19"/>
  <c r="AP292" i="19"/>
  <c r="AO292" i="19"/>
  <c r="AN292" i="19"/>
  <c r="AM292" i="19"/>
  <c r="AL292" i="19"/>
  <c r="AK292" i="19"/>
  <c r="AJ292" i="19"/>
  <c r="AI292" i="19"/>
  <c r="AH292" i="19"/>
  <c r="AG292" i="19"/>
  <c r="AF292" i="19"/>
  <c r="AE292" i="19"/>
  <c r="AD292" i="19"/>
  <c r="AC292" i="19"/>
  <c r="AB292" i="19"/>
  <c r="AA292" i="19"/>
  <c r="Z292" i="19"/>
  <c r="Y292" i="19"/>
  <c r="X292" i="19"/>
  <c r="W292" i="19"/>
  <c r="V292" i="19"/>
  <c r="U292" i="19"/>
  <c r="T292" i="19"/>
  <c r="S292" i="19"/>
  <c r="R292" i="19"/>
  <c r="Q292" i="19"/>
  <c r="P292" i="19"/>
  <c r="O292" i="19"/>
  <c r="N292" i="19"/>
  <c r="M292" i="19"/>
  <c r="L292" i="19"/>
  <c r="SJ270" i="19"/>
  <c r="SJ271" i="19" s="1"/>
  <c r="SI270" i="19"/>
  <c r="SI271" i="19" s="1"/>
  <c r="SH270" i="19"/>
  <c r="SH271" i="19" s="1"/>
  <c r="SG270" i="19"/>
  <c r="SG271" i="19" s="1"/>
  <c r="SF270" i="19"/>
  <c r="SF271" i="19" s="1"/>
  <c r="SE270" i="19"/>
  <c r="SE271" i="19" s="1"/>
  <c r="SD270" i="19"/>
  <c r="SD271" i="19" s="1"/>
  <c r="SC270" i="19"/>
  <c r="SC271" i="19" s="1"/>
  <c r="SB270" i="19"/>
  <c r="SB271" i="19" s="1"/>
  <c r="SA270" i="19"/>
  <c r="SA271" i="19" s="1"/>
  <c r="RZ270" i="19"/>
  <c r="RZ271" i="19" s="1"/>
  <c r="RY270" i="19"/>
  <c r="RY271" i="19" s="1"/>
  <c r="RX270" i="19"/>
  <c r="RX271" i="19" s="1"/>
  <c r="RW270" i="19"/>
  <c r="RW271" i="19" s="1"/>
  <c r="RV270" i="19"/>
  <c r="RV271" i="19" s="1"/>
  <c r="RU270" i="19"/>
  <c r="RU271" i="19" s="1"/>
  <c r="RT270" i="19"/>
  <c r="RT271" i="19" s="1"/>
  <c r="RS270" i="19"/>
  <c r="RS271" i="19" s="1"/>
  <c r="RR270" i="19"/>
  <c r="RR271" i="19" s="1"/>
  <c r="RQ270" i="19"/>
  <c r="RQ271" i="19" s="1"/>
  <c r="RP270" i="19"/>
  <c r="RP271" i="19" s="1"/>
  <c r="RO270" i="19"/>
  <c r="RO271" i="19" s="1"/>
  <c r="RN270" i="19"/>
  <c r="RN271" i="19" s="1"/>
  <c r="RM270" i="19"/>
  <c r="RM271" i="19" s="1"/>
  <c r="RL270" i="19"/>
  <c r="RL271" i="19" s="1"/>
  <c r="RK270" i="19"/>
  <c r="RK271" i="19" s="1"/>
  <c r="RJ270" i="19"/>
  <c r="RJ271" i="19" s="1"/>
  <c r="RI270" i="19"/>
  <c r="RI271" i="19" s="1"/>
  <c r="RH270" i="19"/>
  <c r="RH271" i="19" s="1"/>
  <c r="RG270" i="19"/>
  <c r="RG271" i="19" s="1"/>
  <c r="RF270" i="19"/>
  <c r="RF271" i="19" s="1"/>
  <c r="RE270" i="19"/>
  <c r="RE271" i="19" s="1"/>
  <c r="RD270" i="19"/>
  <c r="RD271" i="19" s="1"/>
  <c r="RC270" i="19"/>
  <c r="RC271" i="19" s="1"/>
  <c r="RB270" i="19"/>
  <c r="RB271" i="19" s="1"/>
  <c r="RA270" i="19"/>
  <c r="RA271" i="19" s="1"/>
  <c r="QZ270" i="19"/>
  <c r="QZ271" i="19" s="1"/>
  <c r="QY270" i="19"/>
  <c r="QY271" i="19" s="1"/>
  <c r="QX270" i="19"/>
  <c r="QX271" i="19" s="1"/>
  <c r="QW270" i="19"/>
  <c r="QW271" i="19" s="1"/>
  <c r="QV270" i="19"/>
  <c r="QV271" i="19" s="1"/>
  <c r="QU270" i="19"/>
  <c r="QU271" i="19" s="1"/>
  <c r="QT270" i="19"/>
  <c r="QT271" i="19" s="1"/>
  <c r="QS270" i="19"/>
  <c r="QS271" i="19" s="1"/>
  <c r="QR270" i="19"/>
  <c r="QR271" i="19" s="1"/>
  <c r="QQ270" i="19"/>
  <c r="QQ271" i="19" s="1"/>
  <c r="QP270" i="19"/>
  <c r="QP271" i="19" s="1"/>
  <c r="QO270" i="19"/>
  <c r="QO271" i="19" s="1"/>
  <c r="QN270" i="19"/>
  <c r="QN271" i="19" s="1"/>
  <c r="QM270" i="19"/>
  <c r="QM271" i="19" s="1"/>
  <c r="QL270" i="19"/>
  <c r="QL271" i="19" s="1"/>
  <c r="QK270" i="19"/>
  <c r="QK271" i="19" s="1"/>
  <c r="QJ270" i="19"/>
  <c r="QJ271" i="19" s="1"/>
  <c r="QI270" i="19"/>
  <c r="QI271" i="19" s="1"/>
  <c r="QH270" i="19"/>
  <c r="QH271" i="19" s="1"/>
  <c r="QG270" i="19"/>
  <c r="QG271" i="19" s="1"/>
  <c r="QF270" i="19"/>
  <c r="QF271" i="19" s="1"/>
  <c r="QE270" i="19"/>
  <c r="QE271" i="19" s="1"/>
  <c r="QD270" i="19"/>
  <c r="QD271" i="19" s="1"/>
  <c r="QC270" i="19"/>
  <c r="QC271" i="19" s="1"/>
  <c r="QB270" i="19"/>
  <c r="QB271" i="19" s="1"/>
  <c r="QA270" i="19"/>
  <c r="QA271" i="19" s="1"/>
  <c r="PZ270" i="19"/>
  <c r="PZ271" i="19" s="1"/>
  <c r="PY270" i="19"/>
  <c r="PY271" i="19" s="1"/>
  <c r="PX270" i="19"/>
  <c r="PX271" i="19" s="1"/>
  <c r="PW270" i="19"/>
  <c r="PW271" i="19" s="1"/>
  <c r="PV270" i="19"/>
  <c r="PV271" i="19" s="1"/>
  <c r="PU270" i="19"/>
  <c r="PU271" i="19" s="1"/>
  <c r="PT270" i="19"/>
  <c r="PT271" i="19" s="1"/>
  <c r="PS270" i="19"/>
  <c r="PS271" i="19" s="1"/>
  <c r="PR270" i="19"/>
  <c r="PR271" i="19" s="1"/>
  <c r="PQ270" i="19"/>
  <c r="PQ271" i="19" s="1"/>
  <c r="PP270" i="19"/>
  <c r="PP271" i="19" s="1"/>
  <c r="PO270" i="19"/>
  <c r="PO271" i="19" s="1"/>
  <c r="PN270" i="19"/>
  <c r="PN271" i="19" s="1"/>
  <c r="PM270" i="19"/>
  <c r="PM271" i="19" s="1"/>
  <c r="PL270" i="19"/>
  <c r="PL271" i="19" s="1"/>
  <c r="PK270" i="19"/>
  <c r="PK271" i="19" s="1"/>
  <c r="PJ270" i="19"/>
  <c r="PJ271" i="19" s="1"/>
  <c r="PI270" i="19"/>
  <c r="PI271" i="19" s="1"/>
  <c r="PH270" i="19"/>
  <c r="PH271" i="19" s="1"/>
  <c r="PG270" i="19"/>
  <c r="PG271" i="19" s="1"/>
  <c r="PF270" i="19"/>
  <c r="PF271" i="19" s="1"/>
  <c r="PE270" i="19"/>
  <c r="PE271" i="19" s="1"/>
  <c r="PD270" i="19"/>
  <c r="PD271" i="19" s="1"/>
  <c r="PC270" i="19"/>
  <c r="PC271" i="19" s="1"/>
  <c r="PB270" i="19"/>
  <c r="PB271" i="19" s="1"/>
  <c r="PA270" i="19"/>
  <c r="PA271" i="19" s="1"/>
  <c r="OZ270" i="19"/>
  <c r="OZ271" i="19" s="1"/>
  <c r="OY270" i="19"/>
  <c r="OY271" i="19" s="1"/>
  <c r="OX270" i="19"/>
  <c r="OX271" i="19" s="1"/>
  <c r="OW270" i="19"/>
  <c r="OW271" i="19" s="1"/>
  <c r="OV270" i="19"/>
  <c r="OV271" i="19" s="1"/>
  <c r="OU270" i="19"/>
  <c r="OU271" i="19" s="1"/>
  <c r="OT270" i="19"/>
  <c r="OT271" i="19" s="1"/>
  <c r="OS270" i="19"/>
  <c r="OS271" i="19" s="1"/>
  <c r="OR270" i="19"/>
  <c r="OR271" i="19" s="1"/>
  <c r="OQ270" i="19"/>
  <c r="OQ271" i="19" s="1"/>
  <c r="OP270" i="19"/>
  <c r="OP271" i="19" s="1"/>
  <c r="OO270" i="19"/>
  <c r="OO271" i="19" s="1"/>
  <c r="ON270" i="19"/>
  <c r="ON271" i="19" s="1"/>
  <c r="OM270" i="19"/>
  <c r="OM271" i="19" s="1"/>
  <c r="OL270" i="19"/>
  <c r="OL271" i="19" s="1"/>
  <c r="OK270" i="19"/>
  <c r="OK271" i="19" s="1"/>
  <c r="OJ270" i="19"/>
  <c r="OJ271" i="19" s="1"/>
  <c r="OI270" i="19"/>
  <c r="OI271" i="19" s="1"/>
  <c r="OH270" i="19"/>
  <c r="OH271" i="19" s="1"/>
  <c r="OG270" i="19"/>
  <c r="OG271" i="19" s="1"/>
  <c r="OF270" i="19"/>
  <c r="OF271" i="19" s="1"/>
  <c r="OE270" i="19"/>
  <c r="OE271" i="19" s="1"/>
  <c r="OD270" i="19"/>
  <c r="OD271" i="19" s="1"/>
  <c r="OC270" i="19"/>
  <c r="OC271" i="19" s="1"/>
  <c r="OB270" i="19"/>
  <c r="OB271" i="19" s="1"/>
  <c r="OA270" i="19"/>
  <c r="OA271" i="19" s="1"/>
  <c r="NZ270" i="19"/>
  <c r="NZ271" i="19" s="1"/>
  <c r="NY270" i="19"/>
  <c r="NY271" i="19" s="1"/>
  <c r="NX270" i="19"/>
  <c r="NX271" i="19" s="1"/>
  <c r="NW270" i="19"/>
  <c r="NW271" i="19" s="1"/>
  <c r="NV270" i="19"/>
  <c r="NV271" i="19" s="1"/>
  <c r="NU270" i="19"/>
  <c r="NU271" i="19" s="1"/>
  <c r="NT270" i="19"/>
  <c r="NT271" i="19" s="1"/>
  <c r="NS270" i="19"/>
  <c r="NS271" i="19" s="1"/>
  <c r="NR270" i="19"/>
  <c r="NR271" i="19" s="1"/>
  <c r="NQ270" i="19"/>
  <c r="NQ271" i="19" s="1"/>
  <c r="NP270" i="19"/>
  <c r="NP271" i="19" s="1"/>
  <c r="NO270" i="19"/>
  <c r="NO271" i="19" s="1"/>
  <c r="NN270" i="19"/>
  <c r="NN271" i="19" s="1"/>
  <c r="NM270" i="19"/>
  <c r="NM271" i="19" s="1"/>
  <c r="NL270" i="19"/>
  <c r="NL271" i="19" s="1"/>
  <c r="NK270" i="19"/>
  <c r="NK271" i="19" s="1"/>
  <c r="NJ270" i="19"/>
  <c r="NJ271" i="19" s="1"/>
  <c r="NI270" i="19"/>
  <c r="NI271" i="19" s="1"/>
  <c r="NH270" i="19"/>
  <c r="NH271" i="19" s="1"/>
  <c r="NG270" i="19"/>
  <c r="NG271" i="19" s="1"/>
  <c r="NF270" i="19"/>
  <c r="NF271" i="19" s="1"/>
  <c r="NE270" i="19"/>
  <c r="NE271" i="19" s="1"/>
  <c r="ND270" i="19"/>
  <c r="ND271" i="19" s="1"/>
  <c r="NC270" i="19"/>
  <c r="NC271" i="19" s="1"/>
  <c r="NB270" i="19"/>
  <c r="NB271" i="19" s="1"/>
  <c r="NA270" i="19"/>
  <c r="NA271" i="19" s="1"/>
  <c r="MZ270" i="19"/>
  <c r="MZ271" i="19" s="1"/>
  <c r="MY270" i="19"/>
  <c r="MY271" i="19" s="1"/>
  <c r="MX270" i="19"/>
  <c r="MX271" i="19" s="1"/>
  <c r="MW270" i="19"/>
  <c r="MW271" i="19" s="1"/>
  <c r="MV270" i="19"/>
  <c r="MV271" i="19" s="1"/>
  <c r="MU270" i="19"/>
  <c r="MU271" i="19" s="1"/>
  <c r="MT270" i="19"/>
  <c r="MT271" i="19" s="1"/>
  <c r="MS270" i="19"/>
  <c r="MS271" i="19" s="1"/>
  <c r="MR270" i="19"/>
  <c r="MR271" i="19" s="1"/>
  <c r="MQ270" i="19"/>
  <c r="MQ271" i="19" s="1"/>
  <c r="MP270" i="19"/>
  <c r="MP271" i="19" s="1"/>
  <c r="MO270" i="19"/>
  <c r="MO271" i="19" s="1"/>
  <c r="MN270" i="19"/>
  <c r="MN271" i="19" s="1"/>
  <c r="MM270" i="19"/>
  <c r="MM271" i="19" s="1"/>
  <c r="ML270" i="19"/>
  <c r="ML271" i="19" s="1"/>
  <c r="MK270" i="19"/>
  <c r="MK271" i="19" s="1"/>
  <c r="MJ270" i="19"/>
  <c r="MJ271" i="19" s="1"/>
  <c r="MI270" i="19"/>
  <c r="MI271" i="19" s="1"/>
  <c r="MH270" i="19"/>
  <c r="MH271" i="19" s="1"/>
  <c r="MG270" i="19"/>
  <c r="MG271" i="19" s="1"/>
  <c r="MF270" i="19"/>
  <c r="MF271" i="19" s="1"/>
  <c r="ME270" i="19"/>
  <c r="ME271" i="19" s="1"/>
  <c r="MD270" i="19"/>
  <c r="MD271" i="19" s="1"/>
  <c r="MC270" i="19"/>
  <c r="MC271" i="19" s="1"/>
  <c r="MB270" i="19"/>
  <c r="MB271" i="19" s="1"/>
  <c r="MA270" i="19"/>
  <c r="MA271" i="19" s="1"/>
  <c r="LZ270" i="19"/>
  <c r="LZ271" i="19" s="1"/>
  <c r="LY270" i="19"/>
  <c r="LY271" i="19" s="1"/>
  <c r="LX270" i="19"/>
  <c r="LX271" i="19" s="1"/>
  <c r="LW270" i="19"/>
  <c r="LW271" i="19" s="1"/>
  <c r="LV270" i="19"/>
  <c r="LV271" i="19" s="1"/>
  <c r="LU270" i="19"/>
  <c r="LU271" i="19" s="1"/>
  <c r="LT270" i="19"/>
  <c r="LT271" i="19" s="1"/>
  <c r="LS270" i="19"/>
  <c r="LS271" i="19" s="1"/>
  <c r="LR270" i="19"/>
  <c r="LR271" i="19" s="1"/>
  <c r="LQ270" i="19"/>
  <c r="LQ271" i="19" s="1"/>
  <c r="LP270" i="19"/>
  <c r="LP271" i="19" s="1"/>
  <c r="LO270" i="19"/>
  <c r="LO271" i="19" s="1"/>
  <c r="LN270" i="19"/>
  <c r="LN271" i="19" s="1"/>
  <c r="LM270" i="19"/>
  <c r="LM271" i="19" s="1"/>
  <c r="LL270" i="19"/>
  <c r="LL271" i="19" s="1"/>
  <c r="LK270" i="19"/>
  <c r="LK271" i="19" s="1"/>
  <c r="LJ270" i="19"/>
  <c r="LJ271" i="19" s="1"/>
  <c r="LI270" i="19"/>
  <c r="LI271" i="19" s="1"/>
  <c r="LH270" i="19"/>
  <c r="LH271" i="19" s="1"/>
  <c r="LG270" i="19"/>
  <c r="LG271" i="19" s="1"/>
  <c r="LF270" i="19"/>
  <c r="LF271" i="19" s="1"/>
  <c r="LE270" i="19"/>
  <c r="LE271" i="19" s="1"/>
  <c r="LD270" i="19"/>
  <c r="LD271" i="19" s="1"/>
  <c r="LC270" i="19"/>
  <c r="LC271" i="19" s="1"/>
  <c r="LB270" i="19"/>
  <c r="LB271" i="19" s="1"/>
  <c r="LA270" i="19"/>
  <c r="LA271" i="19" s="1"/>
  <c r="KZ270" i="19"/>
  <c r="KZ271" i="19" s="1"/>
  <c r="KY270" i="19"/>
  <c r="KY271" i="19" s="1"/>
  <c r="KX270" i="19"/>
  <c r="KX271" i="19" s="1"/>
  <c r="KW270" i="19"/>
  <c r="KW271" i="19" s="1"/>
  <c r="KV270" i="19"/>
  <c r="KV271" i="19" s="1"/>
  <c r="KU270" i="19"/>
  <c r="KU271" i="19" s="1"/>
  <c r="KT270" i="19"/>
  <c r="KT271" i="19" s="1"/>
  <c r="KS270" i="19"/>
  <c r="KS271" i="19" s="1"/>
  <c r="KR270" i="19"/>
  <c r="KR271" i="19" s="1"/>
  <c r="KQ270" i="19"/>
  <c r="KQ271" i="19" s="1"/>
  <c r="KP270" i="19"/>
  <c r="KP271" i="19" s="1"/>
  <c r="KO270" i="19"/>
  <c r="KO271" i="19" s="1"/>
  <c r="KN270" i="19"/>
  <c r="KN271" i="19" s="1"/>
  <c r="KM270" i="19"/>
  <c r="KM271" i="19" s="1"/>
  <c r="KL270" i="19"/>
  <c r="KL271" i="19" s="1"/>
  <c r="KK270" i="19"/>
  <c r="KK271" i="19" s="1"/>
  <c r="KJ270" i="19"/>
  <c r="KJ271" i="19" s="1"/>
  <c r="KI270" i="19"/>
  <c r="KI271" i="19" s="1"/>
  <c r="KH270" i="19"/>
  <c r="KH271" i="19" s="1"/>
  <c r="KG270" i="19"/>
  <c r="KG271" i="19" s="1"/>
  <c r="KF270" i="19"/>
  <c r="KF271" i="19" s="1"/>
  <c r="KE270" i="19"/>
  <c r="KE271" i="19" s="1"/>
  <c r="KD270" i="19"/>
  <c r="KD271" i="19" s="1"/>
  <c r="KC270" i="19"/>
  <c r="KC271" i="19" s="1"/>
  <c r="KB270" i="19"/>
  <c r="KB271" i="19" s="1"/>
  <c r="KA270" i="19"/>
  <c r="KA271" i="19" s="1"/>
  <c r="JZ270" i="19"/>
  <c r="JZ271" i="19" s="1"/>
  <c r="JY270" i="19"/>
  <c r="JY271" i="19" s="1"/>
  <c r="JX270" i="19"/>
  <c r="JX271" i="19" s="1"/>
  <c r="JW270" i="19"/>
  <c r="JW271" i="19" s="1"/>
  <c r="JV270" i="19"/>
  <c r="JV271" i="19" s="1"/>
  <c r="JU270" i="19"/>
  <c r="JU271" i="19" s="1"/>
  <c r="JT270" i="19"/>
  <c r="JT271" i="19" s="1"/>
  <c r="JS270" i="19"/>
  <c r="JS271" i="19" s="1"/>
  <c r="JR270" i="19"/>
  <c r="JR271" i="19" s="1"/>
  <c r="JQ270" i="19"/>
  <c r="JQ271" i="19" s="1"/>
  <c r="JP270" i="19"/>
  <c r="JP271" i="19" s="1"/>
  <c r="JO270" i="19"/>
  <c r="JO271" i="19" s="1"/>
  <c r="JN270" i="19"/>
  <c r="JN271" i="19" s="1"/>
  <c r="JM270" i="19"/>
  <c r="JM271" i="19" s="1"/>
  <c r="JL270" i="19"/>
  <c r="JL271" i="19" s="1"/>
  <c r="JK270" i="19"/>
  <c r="JK271" i="19" s="1"/>
  <c r="JJ270" i="19"/>
  <c r="JJ271" i="19" s="1"/>
  <c r="JI270" i="19"/>
  <c r="JI271" i="19" s="1"/>
  <c r="JH270" i="19"/>
  <c r="JH271" i="19" s="1"/>
  <c r="JG270" i="19"/>
  <c r="JG271" i="19" s="1"/>
  <c r="JF270" i="19"/>
  <c r="JF271" i="19" s="1"/>
  <c r="JE270" i="19"/>
  <c r="JE271" i="19" s="1"/>
  <c r="JD270" i="19"/>
  <c r="JD271" i="19" s="1"/>
  <c r="JC270" i="19"/>
  <c r="JC271" i="19" s="1"/>
  <c r="JB270" i="19"/>
  <c r="JB271" i="19" s="1"/>
  <c r="JA270" i="19"/>
  <c r="JA271" i="19" s="1"/>
  <c r="IZ270" i="19"/>
  <c r="IZ271" i="19" s="1"/>
  <c r="IY270" i="19"/>
  <c r="IY271" i="19" s="1"/>
  <c r="IX270" i="19"/>
  <c r="IX271" i="19" s="1"/>
  <c r="IW270" i="19"/>
  <c r="IW271" i="19" s="1"/>
  <c r="IV270" i="19"/>
  <c r="IV271" i="19" s="1"/>
  <c r="IU270" i="19"/>
  <c r="IU271" i="19" s="1"/>
  <c r="IT270" i="19"/>
  <c r="IT271" i="19" s="1"/>
  <c r="IS270" i="19"/>
  <c r="IS271" i="19" s="1"/>
  <c r="IR270" i="19"/>
  <c r="IR271" i="19" s="1"/>
  <c r="IQ270" i="19"/>
  <c r="IQ271" i="19" s="1"/>
  <c r="IP270" i="19"/>
  <c r="IP271" i="19" s="1"/>
  <c r="IO270" i="19"/>
  <c r="IO271" i="19" s="1"/>
  <c r="IN270" i="19"/>
  <c r="IN271" i="19" s="1"/>
  <c r="IM270" i="19"/>
  <c r="IM271" i="19" s="1"/>
  <c r="IL270" i="19"/>
  <c r="IL271" i="19" s="1"/>
  <c r="IK270" i="19"/>
  <c r="IK271" i="19" s="1"/>
  <c r="IJ270" i="19"/>
  <c r="IJ271" i="19" s="1"/>
  <c r="II270" i="19"/>
  <c r="II271" i="19" s="1"/>
  <c r="IH270" i="19"/>
  <c r="IH271" i="19" s="1"/>
  <c r="IG270" i="19"/>
  <c r="IG271" i="19" s="1"/>
  <c r="IF270" i="19"/>
  <c r="IF271" i="19" s="1"/>
  <c r="IE270" i="19"/>
  <c r="IE271" i="19" s="1"/>
  <c r="ID270" i="19"/>
  <c r="ID271" i="19" s="1"/>
  <c r="IC270" i="19"/>
  <c r="IC271" i="19" s="1"/>
  <c r="IB270" i="19"/>
  <c r="IB271" i="19" s="1"/>
  <c r="IA270" i="19"/>
  <c r="IA271" i="19" s="1"/>
  <c r="HZ270" i="19"/>
  <c r="HZ271" i="19" s="1"/>
  <c r="HY270" i="19"/>
  <c r="HY271" i="19" s="1"/>
  <c r="HX270" i="19"/>
  <c r="HX271" i="19" s="1"/>
  <c r="HW270" i="19"/>
  <c r="HW271" i="19" s="1"/>
  <c r="HV270" i="19"/>
  <c r="HV271" i="19" s="1"/>
  <c r="HU270" i="19"/>
  <c r="HU271" i="19" s="1"/>
  <c r="HT270" i="19"/>
  <c r="HT271" i="19" s="1"/>
  <c r="HS270" i="19"/>
  <c r="HS271" i="19" s="1"/>
  <c r="HR270" i="19"/>
  <c r="HR271" i="19" s="1"/>
  <c r="HQ270" i="19"/>
  <c r="HQ271" i="19" s="1"/>
  <c r="HP270" i="19"/>
  <c r="HP271" i="19" s="1"/>
  <c r="HO270" i="19"/>
  <c r="HO271" i="19" s="1"/>
  <c r="HN270" i="19"/>
  <c r="HN271" i="19" s="1"/>
  <c r="HM270" i="19"/>
  <c r="HM271" i="19" s="1"/>
  <c r="HL270" i="19"/>
  <c r="HL271" i="19" s="1"/>
  <c r="HK270" i="19"/>
  <c r="HK271" i="19" s="1"/>
  <c r="HJ270" i="19"/>
  <c r="HJ271" i="19" s="1"/>
  <c r="HI270" i="19"/>
  <c r="HI271" i="19" s="1"/>
  <c r="HH270" i="19"/>
  <c r="HH271" i="19" s="1"/>
  <c r="HG270" i="19"/>
  <c r="HG271" i="19" s="1"/>
  <c r="HF270" i="19"/>
  <c r="HF271" i="19" s="1"/>
  <c r="HE270" i="19"/>
  <c r="HE271" i="19" s="1"/>
  <c r="HD270" i="19"/>
  <c r="HD271" i="19" s="1"/>
  <c r="HC270" i="19"/>
  <c r="HC271" i="19" s="1"/>
  <c r="HB270" i="19"/>
  <c r="HB271" i="19" s="1"/>
  <c r="HA270" i="19"/>
  <c r="HA271" i="19" s="1"/>
  <c r="GZ270" i="19"/>
  <c r="GZ271" i="19" s="1"/>
  <c r="GY270" i="19"/>
  <c r="GY271" i="19" s="1"/>
  <c r="GX270" i="19"/>
  <c r="GX271" i="19" s="1"/>
  <c r="GW270" i="19"/>
  <c r="GW271" i="19" s="1"/>
  <c r="GV270" i="19"/>
  <c r="GV271" i="19" s="1"/>
  <c r="GU270" i="19"/>
  <c r="GU271" i="19" s="1"/>
  <c r="GT270" i="19"/>
  <c r="GT271" i="19" s="1"/>
  <c r="GS270" i="19"/>
  <c r="GS271" i="19" s="1"/>
  <c r="GR270" i="19"/>
  <c r="GR271" i="19" s="1"/>
  <c r="GQ270" i="19"/>
  <c r="GQ271" i="19" s="1"/>
  <c r="GP270" i="19"/>
  <c r="GP271" i="19" s="1"/>
  <c r="GO270" i="19"/>
  <c r="GO271" i="19" s="1"/>
  <c r="GN270" i="19"/>
  <c r="GN271" i="19" s="1"/>
  <c r="GM270" i="19"/>
  <c r="GM271" i="19" s="1"/>
  <c r="GL270" i="19"/>
  <c r="GL271" i="19" s="1"/>
  <c r="GK270" i="19"/>
  <c r="GK271" i="19" s="1"/>
  <c r="GJ270" i="19"/>
  <c r="GJ271" i="19" s="1"/>
  <c r="GI270" i="19"/>
  <c r="GI271" i="19" s="1"/>
  <c r="GH270" i="19"/>
  <c r="GH271" i="19" s="1"/>
  <c r="GG270" i="19"/>
  <c r="GG271" i="19" s="1"/>
  <c r="GF270" i="19"/>
  <c r="GF271" i="19" s="1"/>
  <c r="GE270" i="19"/>
  <c r="GE271" i="19" s="1"/>
  <c r="GD270" i="19"/>
  <c r="GD271" i="19" s="1"/>
  <c r="GC270" i="19"/>
  <c r="GC271" i="19" s="1"/>
  <c r="GB270" i="19"/>
  <c r="GB271" i="19" s="1"/>
  <c r="GA270" i="19"/>
  <c r="GA271" i="19" s="1"/>
  <c r="FZ270" i="19"/>
  <c r="FZ271" i="19" s="1"/>
  <c r="FY270" i="19"/>
  <c r="FY271" i="19" s="1"/>
  <c r="FX270" i="19"/>
  <c r="FX271" i="19" s="1"/>
  <c r="FW270" i="19"/>
  <c r="FW271" i="19" s="1"/>
  <c r="FV270" i="19"/>
  <c r="FV271" i="19" s="1"/>
  <c r="FU270" i="19"/>
  <c r="FU271" i="19" s="1"/>
  <c r="FT270" i="19"/>
  <c r="FT271" i="19" s="1"/>
  <c r="FS270" i="19"/>
  <c r="FS271" i="19" s="1"/>
  <c r="FR270" i="19"/>
  <c r="FR271" i="19" s="1"/>
  <c r="FQ270" i="19"/>
  <c r="FQ271" i="19" s="1"/>
  <c r="FP270" i="19"/>
  <c r="FP271" i="19" s="1"/>
  <c r="FO270" i="19"/>
  <c r="FO271" i="19" s="1"/>
  <c r="FN270" i="19"/>
  <c r="FN271" i="19" s="1"/>
  <c r="FM270" i="19"/>
  <c r="FM271" i="19" s="1"/>
  <c r="FL270" i="19"/>
  <c r="FL271" i="19" s="1"/>
  <c r="FK270" i="19"/>
  <c r="FK271" i="19" s="1"/>
  <c r="FJ270" i="19"/>
  <c r="FJ271" i="19" s="1"/>
  <c r="FI270" i="19"/>
  <c r="FI271" i="19" s="1"/>
  <c r="FH270" i="19"/>
  <c r="FH271" i="19" s="1"/>
  <c r="FG270" i="19"/>
  <c r="FG271" i="19" s="1"/>
  <c r="FF270" i="19"/>
  <c r="FF271" i="19" s="1"/>
  <c r="FE270" i="19"/>
  <c r="FE271" i="19" s="1"/>
  <c r="FD270" i="19"/>
  <c r="FD271" i="19" s="1"/>
  <c r="FC270" i="19"/>
  <c r="FC271" i="19" s="1"/>
  <c r="FB270" i="19"/>
  <c r="FB271" i="19" s="1"/>
  <c r="FA270" i="19"/>
  <c r="FA271" i="19" s="1"/>
  <c r="EZ270" i="19"/>
  <c r="EZ271" i="19" s="1"/>
  <c r="EY270" i="19"/>
  <c r="EY271" i="19" s="1"/>
  <c r="EX270" i="19"/>
  <c r="EX271" i="19" s="1"/>
  <c r="EW270" i="19"/>
  <c r="EW271" i="19" s="1"/>
  <c r="EV270" i="19"/>
  <c r="EV271" i="19" s="1"/>
  <c r="EU270" i="19"/>
  <c r="EU271" i="19" s="1"/>
  <c r="ET270" i="19"/>
  <c r="ET271" i="19" s="1"/>
  <c r="ES270" i="19"/>
  <c r="ES271" i="19" s="1"/>
  <c r="ER270" i="19"/>
  <c r="ER271" i="19" s="1"/>
  <c r="EQ270" i="19"/>
  <c r="EQ271" i="19" s="1"/>
  <c r="EP270" i="19"/>
  <c r="EP271" i="19" s="1"/>
  <c r="EO270" i="19"/>
  <c r="EO271" i="19" s="1"/>
  <c r="EN270" i="19"/>
  <c r="EN271" i="19" s="1"/>
  <c r="EM270" i="19"/>
  <c r="EM271" i="19" s="1"/>
  <c r="EL270" i="19"/>
  <c r="EL271" i="19" s="1"/>
  <c r="EK270" i="19"/>
  <c r="EK271" i="19" s="1"/>
  <c r="EJ270" i="19"/>
  <c r="EJ271" i="19" s="1"/>
  <c r="EI270" i="19"/>
  <c r="EI271" i="19" s="1"/>
  <c r="EH270" i="19"/>
  <c r="EH271" i="19" s="1"/>
  <c r="EG270" i="19"/>
  <c r="EG271" i="19" s="1"/>
  <c r="EF270" i="19"/>
  <c r="EF271" i="19" s="1"/>
  <c r="EE270" i="19"/>
  <c r="EE271" i="19" s="1"/>
  <c r="ED270" i="19"/>
  <c r="ED271" i="19" s="1"/>
  <c r="EC270" i="19"/>
  <c r="EC271" i="19" s="1"/>
  <c r="EB270" i="19"/>
  <c r="EB271" i="19" s="1"/>
  <c r="EA270" i="19"/>
  <c r="EA271" i="19" s="1"/>
  <c r="DZ270" i="19"/>
  <c r="DZ271" i="19" s="1"/>
  <c r="DY270" i="19"/>
  <c r="DY271" i="19" s="1"/>
  <c r="DX270" i="19"/>
  <c r="DX271" i="19" s="1"/>
  <c r="DW270" i="19"/>
  <c r="DW271" i="19" s="1"/>
  <c r="DV270" i="19"/>
  <c r="DV271" i="19" s="1"/>
  <c r="DU270" i="19"/>
  <c r="DU271" i="19" s="1"/>
  <c r="DT270" i="19"/>
  <c r="DT271" i="19" s="1"/>
  <c r="DS270" i="19"/>
  <c r="DS271" i="19" s="1"/>
  <c r="DR270" i="19"/>
  <c r="DR271" i="19" s="1"/>
  <c r="DQ270" i="19"/>
  <c r="DQ271" i="19" s="1"/>
  <c r="DP270" i="19"/>
  <c r="DP271" i="19" s="1"/>
  <c r="DO270" i="19"/>
  <c r="DO271" i="19" s="1"/>
  <c r="DN270" i="19"/>
  <c r="DN271" i="19" s="1"/>
  <c r="DM270" i="19"/>
  <c r="DM271" i="19" s="1"/>
  <c r="DL270" i="19"/>
  <c r="DL271" i="19" s="1"/>
  <c r="DK270" i="19"/>
  <c r="DK271" i="19" s="1"/>
  <c r="DJ270" i="19"/>
  <c r="DJ271" i="19" s="1"/>
  <c r="DI270" i="19"/>
  <c r="DI271" i="19" s="1"/>
  <c r="DH270" i="19"/>
  <c r="DH271" i="19" s="1"/>
  <c r="DG270" i="19"/>
  <c r="DG271" i="19" s="1"/>
  <c r="DF270" i="19"/>
  <c r="DF271" i="19" s="1"/>
  <c r="DE270" i="19"/>
  <c r="DE271" i="19" s="1"/>
  <c r="DD270" i="19"/>
  <c r="DD271" i="19" s="1"/>
  <c r="DC270" i="19"/>
  <c r="DC271" i="19" s="1"/>
  <c r="DB270" i="19"/>
  <c r="DB271" i="19" s="1"/>
  <c r="DA270" i="19"/>
  <c r="DA271" i="19" s="1"/>
  <c r="CZ270" i="19"/>
  <c r="CZ271" i="19" s="1"/>
  <c r="CY270" i="19"/>
  <c r="CY271" i="19" s="1"/>
  <c r="CX270" i="19"/>
  <c r="CX271" i="19" s="1"/>
  <c r="CW270" i="19"/>
  <c r="CW271" i="19" s="1"/>
  <c r="CV270" i="19"/>
  <c r="CV271" i="19" s="1"/>
  <c r="CU270" i="19"/>
  <c r="CU271" i="19" s="1"/>
  <c r="CT270" i="19"/>
  <c r="CT271" i="19" s="1"/>
  <c r="CS270" i="19"/>
  <c r="CS271" i="19" s="1"/>
  <c r="CR270" i="19"/>
  <c r="CR271" i="19" s="1"/>
  <c r="CQ270" i="19"/>
  <c r="CQ271" i="19" s="1"/>
  <c r="CP270" i="19"/>
  <c r="CP271" i="19" s="1"/>
  <c r="CO270" i="19"/>
  <c r="CO271" i="19" s="1"/>
  <c r="CN270" i="19"/>
  <c r="CN271" i="19" s="1"/>
  <c r="CM270" i="19"/>
  <c r="CM271" i="19" s="1"/>
  <c r="CL270" i="19"/>
  <c r="CL271" i="19" s="1"/>
  <c r="CK270" i="19"/>
  <c r="CK271" i="19" s="1"/>
  <c r="CJ270" i="19"/>
  <c r="CJ271" i="19" s="1"/>
  <c r="CI270" i="19"/>
  <c r="CI271" i="19" s="1"/>
  <c r="CH270" i="19"/>
  <c r="CH271" i="19" s="1"/>
  <c r="CG270" i="19"/>
  <c r="CG271" i="19" s="1"/>
  <c r="CF270" i="19"/>
  <c r="CF271" i="19" s="1"/>
  <c r="CE270" i="19"/>
  <c r="CE271" i="19" s="1"/>
  <c r="CD270" i="19"/>
  <c r="CD271" i="19" s="1"/>
  <c r="CC270" i="19"/>
  <c r="CC271" i="19" s="1"/>
  <c r="CB270" i="19"/>
  <c r="CB271" i="19" s="1"/>
  <c r="CA270" i="19"/>
  <c r="CA271" i="19" s="1"/>
  <c r="BZ270" i="19"/>
  <c r="BZ271" i="19" s="1"/>
  <c r="BY270" i="19"/>
  <c r="BY271" i="19" s="1"/>
  <c r="BX270" i="19"/>
  <c r="BX271" i="19" s="1"/>
  <c r="BW270" i="19"/>
  <c r="BW271" i="19" s="1"/>
  <c r="BV270" i="19"/>
  <c r="BV271" i="19" s="1"/>
  <c r="BU270" i="19"/>
  <c r="BU271" i="19" s="1"/>
  <c r="BT270" i="19"/>
  <c r="BT271" i="19" s="1"/>
  <c r="BS270" i="19"/>
  <c r="BS271" i="19" s="1"/>
  <c r="BR270" i="19"/>
  <c r="BR271" i="19" s="1"/>
  <c r="BQ270" i="19"/>
  <c r="BQ271" i="19" s="1"/>
  <c r="BP270" i="19"/>
  <c r="BP271" i="19" s="1"/>
  <c r="BO270" i="19"/>
  <c r="BO271" i="19" s="1"/>
  <c r="BN270" i="19"/>
  <c r="BN271" i="19" s="1"/>
  <c r="BM270" i="19"/>
  <c r="BM271" i="19" s="1"/>
  <c r="BL270" i="19"/>
  <c r="BL271" i="19" s="1"/>
  <c r="BK270" i="19"/>
  <c r="BK271" i="19" s="1"/>
  <c r="BJ270" i="19"/>
  <c r="BJ271" i="19" s="1"/>
  <c r="BI270" i="19"/>
  <c r="BI271" i="19" s="1"/>
  <c r="BH270" i="19"/>
  <c r="BH271" i="19" s="1"/>
  <c r="BG270" i="19"/>
  <c r="BG271" i="19" s="1"/>
  <c r="BF270" i="19"/>
  <c r="BF271" i="19" s="1"/>
  <c r="BE270" i="19"/>
  <c r="BE271" i="19" s="1"/>
  <c r="BD270" i="19"/>
  <c r="BD271" i="19" s="1"/>
  <c r="BC270" i="19"/>
  <c r="BC271" i="19" s="1"/>
  <c r="BB270" i="19"/>
  <c r="BB271" i="19" s="1"/>
  <c r="BA270" i="19"/>
  <c r="BA271" i="19" s="1"/>
  <c r="AZ270" i="19"/>
  <c r="AZ271" i="19" s="1"/>
  <c r="AY270" i="19"/>
  <c r="AY271" i="19" s="1"/>
  <c r="AX270" i="19"/>
  <c r="AX271" i="19" s="1"/>
  <c r="AW270" i="19"/>
  <c r="AW271" i="19" s="1"/>
  <c r="AV270" i="19"/>
  <c r="AV271" i="19" s="1"/>
  <c r="AU270" i="19"/>
  <c r="AU271" i="19" s="1"/>
  <c r="AT270" i="19"/>
  <c r="AT271" i="19" s="1"/>
  <c r="AS270" i="19"/>
  <c r="AS271" i="19" s="1"/>
  <c r="AR270" i="19"/>
  <c r="AR271" i="19" s="1"/>
  <c r="AQ270" i="19"/>
  <c r="AQ271" i="19" s="1"/>
  <c r="AP270" i="19"/>
  <c r="AP271" i="19" s="1"/>
  <c r="AO270" i="19"/>
  <c r="AO271" i="19" s="1"/>
  <c r="AN270" i="19"/>
  <c r="AN271" i="19" s="1"/>
  <c r="AM270" i="19"/>
  <c r="AM271" i="19" s="1"/>
  <c r="AL270" i="19"/>
  <c r="AL271" i="19" s="1"/>
  <c r="AK270" i="19"/>
  <c r="AK271" i="19" s="1"/>
  <c r="AJ270" i="19"/>
  <c r="AJ271" i="19" s="1"/>
  <c r="AI270" i="19"/>
  <c r="AI271" i="19" s="1"/>
  <c r="AH270" i="19"/>
  <c r="AH271" i="19" s="1"/>
  <c r="AG270" i="19"/>
  <c r="AG271" i="19" s="1"/>
  <c r="AF270" i="19"/>
  <c r="AF271" i="19" s="1"/>
  <c r="AE270" i="19"/>
  <c r="AE271" i="19" s="1"/>
  <c r="AD270" i="19"/>
  <c r="AD271" i="19" s="1"/>
  <c r="AC270" i="19"/>
  <c r="AC271" i="19" s="1"/>
  <c r="AB270" i="19"/>
  <c r="AB271" i="19" s="1"/>
  <c r="AA270" i="19"/>
  <c r="AA271" i="19" s="1"/>
  <c r="Z270" i="19"/>
  <c r="Z271" i="19" s="1"/>
  <c r="Y270" i="19"/>
  <c r="Y271" i="19" s="1"/>
  <c r="X270" i="19"/>
  <c r="X271" i="19" s="1"/>
  <c r="W270" i="19"/>
  <c r="W271" i="19" s="1"/>
  <c r="V270" i="19"/>
  <c r="V271" i="19" s="1"/>
  <c r="U270" i="19"/>
  <c r="U271" i="19" s="1"/>
  <c r="T270" i="19"/>
  <c r="T271" i="19" s="1"/>
  <c r="S270" i="19"/>
  <c r="S271" i="19" s="1"/>
  <c r="R270" i="19"/>
  <c r="R271" i="19" s="1"/>
  <c r="Q270" i="19"/>
  <c r="Q271" i="19" s="1"/>
  <c r="P270" i="19"/>
  <c r="P271" i="19" s="1"/>
  <c r="O270" i="19"/>
  <c r="O271" i="19" s="1"/>
  <c r="N270" i="19"/>
  <c r="N271" i="19" s="1"/>
  <c r="M270" i="19"/>
  <c r="M271" i="19" s="1"/>
  <c r="L270" i="19"/>
  <c r="L271" i="19" s="1"/>
  <c r="SJ269" i="19"/>
  <c r="SI269" i="19"/>
  <c r="SH269" i="19"/>
  <c r="SG269" i="19"/>
  <c r="SF269" i="19"/>
  <c r="SE269" i="19"/>
  <c r="SD269" i="19"/>
  <c r="SC269" i="19"/>
  <c r="SB269" i="19"/>
  <c r="SA269" i="19"/>
  <c r="RZ269" i="19"/>
  <c r="RY269" i="19"/>
  <c r="RX269" i="19"/>
  <c r="RW269" i="19"/>
  <c r="RV269" i="19"/>
  <c r="RU269" i="19"/>
  <c r="RT269" i="19"/>
  <c r="RS269" i="19"/>
  <c r="RR269" i="19"/>
  <c r="RQ269" i="19"/>
  <c r="RP269" i="19"/>
  <c r="RO269" i="19"/>
  <c r="RN269" i="19"/>
  <c r="RM269" i="19"/>
  <c r="RL269" i="19"/>
  <c r="RK269" i="19"/>
  <c r="RJ269" i="19"/>
  <c r="RI269" i="19"/>
  <c r="RH269" i="19"/>
  <c r="RG269" i="19"/>
  <c r="RF269" i="19"/>
  <c r="RE269" i="19"/>
  <c r="RD269" i="19"/>
  <c r="RC269" i="19"/>
  <c r="RB269" i="19"/>
  <c r="RA269" i="19"/>
  <c r="QZ269" i="19"/>
  <c r="QY269" i="19"/>
  <c r="QX269" i="19"/>
  <c r="QW269" i="19"/>
  <c r="QV269" i="19"/>
  <c r="QU269" i="19"/>
  <c r="QT269" i="19"/>
  <c r="QS269" i="19"/>
  <c r="QR269" i="19"/>
  <c r="QQ269" i="19"/>
  <c r="QP269" i="19"/>
  <c r="QO269" i="19"/>
  <c r="QN269" i="19"/>
  <c r="QM269" i="19"/>
  <c r="QL269" i="19"/>
  <c r="QK269" i="19"/>
  <c r="QJ269" i="19"/>
  <c r="QI269" i="19"/>
  <c r="QH269" i="19"/>
  <c r="QG269" i="19"/>
  <c r="QF269" i="19"/>
  <c r="QE269" i="19"/>
  <c r="QD269" i="19"/>
  <c r="QC269" i="19"/>
  <c r="QB269" i="19"/>
  <c r="QA269" i="19"/>
  <c r="PZ269" i="19"/>
  <c r="PY269" i="19"/>
  <c r="PX269" i="19"/>
  <c r="PW269" i="19"/>
  <c r="PV269" i="19"/>
  <c r="PU269" i="19"/>
  <c r="PT269" i="19"/>
  <c r="PS269" i="19"/>
  <c r="PR269" i="19"/>
  <c r="PQ269" i="19"/>
  <c r="PP269" i="19"/>
  <c r="PO269" i="19"/>
  <c r="PN269" i="19"/>
  <c r="PM269" i="19"/>
  <c r="PL269" i="19"/>
  <c r="PK269" i="19"/>
  <c r="PJ269" i="19"/>
  <c r="PI269" i="19"/>
  <c r="PH269" i="19"/>
  <c r="PG269" i="19"/>
  <c r="PF269" i="19"/>
  <c r="PE269" i="19"/>
  <c r="PD269" i="19"/>
  <c r="PC269" i="19"/>
  <c r="PB269" i="19"/>
  <c r="PA269" i="19"/>
  <c r="OZ269" i="19"/>
  <c r="OY269" i="19"/>
  <c r="OX269" i="19"/>
  <c r="OW269" i="19"/>
  <c r="OV269" i="19"/>
  <c r="OU269" i="19"/>
  <c r="OT269" i="19"/>
  <c r="OS269" i="19"/>
  <c r="OR269" i="19"/>
  <c r="OQ269" i="19"/>
  <c r="OP269" i="19"/>
  <c r="OO269" i="19"/>
  <c r="ON269" i="19"/>
  <c r="OM269" i="19"/>
  <c r="OL269" i="19"/>
  <c r="OK269" i="19"/>
  <c r="OJ269" i="19"/>
  <c r="OI269" i="19"/>
  <c r="OH269" i="19"/>
  <c r="OG269" i="19"/>
  <c r="OF269" i="19"/>
  <c r="OE269" i="19"/>
  <c r="OD269" i="19"/>
  <c r="OC269" i="19"/>
  <c r="OB269" i="19"/>
  <c r="OA269" i="19"/>
  <c r="NZ269" i="19"/>
  <c r="NY269" i="19"/>
  <c r="NX269" i="19"/>
  <c r="NW269" i="19"/>
  <c r="NV269" i="19"/>
  <c r="NU269" i="19"/>
  <c r="NT269" i="19"/>
  <c r="NS269" i="19"/>
  <c r="NR269" i="19"/>
  <c r="NQ269" i="19"/>
  <c r="NP269" i="19"/>
  <c r="NO269" i="19"/>
  <c r="NN269" i="19"/>
  <c r="NM269" i="19"/>
  <c r="NL269" i="19"/>
  <c r="NK269" i="19"/>
  <c r="NJ269" i="19"/>
  <c r="NI269" i="19"/>
  <c r="NH269" i="19"/>
  <c r="NG269" i="19"/>
  <c r="NF269" i="19"/>
  <c r="NE269" i="19"/>
  <c r="ND269" i="19"/>
  <c r="NC269" i="19"/>
  <c r="NB269" i="19"/>
  <c r="NA269" i="19"/>
  <c r="MZ269" i="19"/>
  <c r="MY269" i="19"/>
  <c r="MX269" i="19"/>
  <c r="MW269" i="19"/>
  <c r="MV269" i="19"/>
  <c r="MU269" i="19"/>
  <c r="MT269" i="19"/>
  <c r="MS269" i="19"/>
  <c r="MR269" i="19"/>
  <c r="MQ269" i="19"/>
  <c r="MP269" i="19"/>
  <c r="MO269" i="19"/>
  <c r="MN269" i="19"/>
  <c r="MM269" i="19"/>
  <c r="ML269" i="19"/>
  <c r="MK269" i="19"/>
  <c r="MJ269" i="19"/>
  <c r="MI269" i="19"/>
  <c r="MH269" i="19"/>
  <c r="MG269" i="19"/>
  <c r="MF269" i="19"/>
  <c r="ME269" i="19"/>
  <c r="MD269" i="19"/>
  <c r="MC269" i="19"/>
  <c r="MB269" i="19"/>
  <c r="MA269" i="19"/>
  <c r="LZ269" i="19"/>
  <c r="LY269" i="19"/>
  <c r="LX269" i="19"/>
  <c r="LW269" i="19"/>
  <c r="LV269" i="19"/>
  <c r="LU269" i="19"/>
  <c r="LT269" i="19"/>
  <c r="LS269" i="19"/>
  <c r="LR269" i="19"/>
  <c r="LQ269" i="19"/>
  <c r="LP269" i="19"/>
  <c r="LO269" i="19"/>
  <c r="LN269" i="19"/>
  <c r="LM269" i="19"/>
  <c r="LL269" i="19"/>
  <c r="LK269" i="19"/>
  <c r="LJ269" i="19"/>
  <c r="LI269" i="19"/>
  <c r="LH269" i="19"/>
  <c r="LG269" i="19"/>
  <c r="LF269" i="19"/>
  <c r="LE269" i="19"/>
  <c r="LD269" i="19"/>
  <c r="LC269" i="19"/>
  <c r="LB269" i="19"/>
  <c r="LA269" i="19"/>
  <c r="KZ269" i="19"/>
  <c r="KY269" i="19"/>
  <c r="KX269" i="19"/>
  <c r="KW269" i="19"/>
  <c r="KV269" i="19"/>
  <c r="KU269" i="19"/>
  <c r="KT269" i="19"/>
  <c r="KS269" i="19"/>
  <c r="KR269" i="19"/>
  <c r="KQ269" i="19"/>
  <c r="KP269" i="19"/>
  <c r="KO269" i="19"/>
  <c r="KN269" i="19"/>
  <c r="KM269" i="19"/>
  <c r="KL269" i="19"/>
  <c r="KK269" i="19"/>
  <c r="KJ269" i="19"/>
  <c r="KI269" i="19"/>
  <c r="KH269" i="19"/>
  <c r="KG269" i="19"/>
  <c r="KF269" i="19"/>
  <c r="KE269" i="19"/>
  <c r="KD269" i="19"/>
  <c r="KC269" i="19"/>
  <c r="KB269" i="19"/>
  <c r="KA269" i="19"/>
  <c r="JZ269" i="19"/>
  <c r="JY269" i="19"/>
  <c r="JX269" i="19"/>
  <c r="JW269" i="19"/>
  <c r="JV269" i="19"/>
  <c r="JU269" i="19"/>
  <c r="JT269" i="19"/>
  <c r="JS269" i="19"/>
  <c r="JR269" i="19"/>
  <c r="JQ269" i="19"/>
  <c r="JP269" i="19"/>
  <c r="JO269" i="19"/>
  <c r="JN269" i="19"/>
  <c r="JM269" i="19"/>
  <c r="JL269" i="19"/>
  <c r="JK269" i="19"/>
  <c r="JJ269" i="19"/>
  <c r="JI269" i="19"/>
  <c r="JH269" i="19"/>
  <c r="JG269" i="19"/>
  <c r="JF269" i="19"/>
  <c r="JE269" i="19"/>
  <c r="JD269" i="19"/>
  <c r="JC269" i="19"/>
  <c r="JB269" i="19"/>
  <c r="JA269" i="19"/>
  <c r="IZ269" i="19"/>
  <c r="IY269" i="19"/>
  <c r="IX269" i="19"/>
  <c r="IW269" i="19"/>
  <c r="IV269" i="19"/>
  <c r="IU269" i="19"/>
  <c r="IT269" i="19"/>
  <c r="IS269" i="19"/>
  <c r="IR269" i="19"/>
  <c r="IQ269" i="19"/>
  <c r="IP269" i="19"/>
  <c r="IO269" i="19"/>
  <c r="IN269" i="19"/>
  <c r="IM269" i="19"/>
  <c r="IL269" i="19"/>
  <c r="IK269" i="19"/>
  <c r="IJ269" i="19"/>
  <c r="II269" i="19"/>
  <c r="IH269" i="19"/>
  <c r="IG269" i="19"/>
  <c r="IF269" i="19"/>
  <c r="IE269" i="19"/>
  <c r="ID269" i="19"/>
  <c r="IC269" i="19"/>
  <c r="IB269" i="19"/>
  <c r="IA269" i="19"/>
  <c r="HZ269" i="19"/>
  <c r="HY269" i="19"/>
  <c r="HX269" i="19"/>
  <c r="HW269" i="19"/>
  <c r="HV269" i="19"/>
  <c r="HU269" i="19"/>
  <c r="HT269" i="19"/>
  <c r="HS269" i="19"/>
  <c r="HR269" i="19"/>
  <c r="HQ269" i="19"/>
  <c r="HP269" i="19"/>
  <c r="HO269" i="19"/>
  <c r="HN269" i="19"/>
  <c r="HM269" i="19"/>
  <c r="HL269" i="19"/>
  <c r="HK269" i="19"/>
  <c r="HJ269" i="19"/>
  <c r="HI269" i="19"/>
  <c r="HH269" i="19"/>
  <c r="HG269" i="19"/>
  <c r="HF269" i="19"/>
  <c r="HE269" i="19"/>
  <c r="HD269" i="19"/>
  <c r="HC269" i="19"/>
  <c r="HB269" i="19"/>
  <c r="HA269" i="19"/>
  <c r="GZ269" i="19"/>
  <c r="GY269" i="19"/>
  <c r="GX269" i="19"/>
  <c r="GW269" i="19"/>
  <c r="GV269" i="19"/>
  <c r="GU269" i="19"/>
  <c r="GT269" i="19"/>
  <c r="GS269" i="19"/>
  <c r="GR269" i="19"/>
  <c r="GQ269" i="19"/>
  <c r="GP269" i="19"/>
  <c r="GO269" i="19"/>
  <c r="GN269" i="19"/>
  <c r="GM269" i="19"/>
  <c r="GL269" i="19"/>
  <c r="GK269" i="19"/>
  <c r="GJ269" i="19"/>
  <c r="GI269" i="19"/>
  <c r="GH269" i="19"/>
  <c r="GG269" i="19"/>
  <c r="GF269" i="19"/>
  <c r="GE269" i="19"/>
  <c r="GD269" i="19"/>
  <c r="GC269" i="19"/>
  <c r="GB269" i="19"/>
  <c r="GA269" i="19"/>
  <c r="FZ269" i="19"/>
  <c r="FY269" i="19"/>
  <c r="FX269" i="19"/>
  <c r="FW269" i="19"/>
  <c r="FV269" i="19"/>
  <c r="FU269" i="19"/>
  <c r="FT269" i="19"/>
  <c r="FS269" i="19"/>
  <c r="FR269" i="19"/>
  <c r="FQ269" i="19"/>
  <c r="FP269" i="19"/>
  <c r="FO269" i="19"/>
  <c r="FN269" i="19"/>
  <c r="FM269" i="19"/>
  <c r="FL269" i="19"/>
  <c r="FK269" i="19"/>
  <c r="FJ269" i="19"/>
  <c r="FI269" i="19"/>
  <c r="FH269" i="19"/>
  <c r="FG269" i="19"/>
  <c r="FF269" i="19"/>
  <c r="FE269" i="19"/>
  <c r="FD269" i="19"/>
  <c r="FC269" i="19"/>
  <c r="FB269" i="19"/>
  <c r="FA269" i="19"/>
  <c r="EZ269" i="19"/>
  <c r="EY269" i="19"/>
  <c r="EX269" i="19"/>
  <c r="EW269" i="19"/>
  <c r="EV269" i="19"/>
  <c r="EU269" i="19"/>
  <c r="ET269" i="19"/>
  <c r="ES269" i="19"/>
  <c r="ER269" i="19"/>
  <c r="EQ269" i="19"/>
  <c r="EP269" i="19"/>
  <c r="EO269" i="19"/>
  <c r="EN269" i="19"/>
  <c r="EM269" i="19"/>
  <c r="EL269" i="19"/>
  <c r="EK269" i="19"/>
  <c r="EJ269" i="19"/>
  <c r="EI269" i="19"/>
  <c r="EH269" i="19"/>
  <c r="EG269" i="19"/>
  <c r="EF269" i="19"/>
  <c r="EE269" i="19"/>
  <c r="ED269" i="19"/>
  <c r="EC269" i="19"/>
  <c r="EB269" i="19"/>
  <c r="EA269" i="19"/>
  <c r="DZ269" i="19"/>
  <c r="DY269" i="19"/>
  <c r="DX269" i="19"/>
  <c r="DW269" i="19"/>
  <c r="DV269" i="19"/>
  <c r="DU269" i="19"/>
  <c r="DT269" i="19"/>
  <c r="DS269" i="19"/>
  <c r="DR269" i="19"/>
  <c r="DQ269" i="19"/>
  <c r="DP269" i="19"/>
  <c r="DO269" i="19"/>
  <c r="DN269" i="19"/>
  <c r="DM269" i="19"/>
  <c r="DL269" i="19"/>
  <c r="DK269" i="19"/>
  <c r="DJ269" i="19"/>
  <c r="DI269" i="19"/>
  <c r="DH269" i="19"/>
  <c r="DG269" i="19"/>
  <c r="DF269" i="19"/>
  <c r="DE269" i="19"/>
  <c r="DD269" i="19"/>
  <c r="DC269" i="19"/>
  <c r="DB269" i="19"/>
  <c r="DA269" i="19"/>
  <c r="CZ269" i="19"/>
  <c r="CY269" i="19"/>
  <c r="CX269" i="19"/>
  <c r="CW269" i="19"/>
  <c r="CV269" i="19"/>
  <c r="CU269" i="19"/>
  <c r="CT269" i="19"/>
  <c r="CS269" i="19"/>
  <c r="CR269" i="19"/>
  <c r="CQ269" i="19"/>
  <c r="CP269" i="19"/>
  <c r="CO269" i="19"/>
  <c r="CN269" i="19"/>
  <c r="CM269" i="19"/>
  <c r="CL269" i="19"/>
  <c r="CK269" i="19"/>
  <c r="CJ269" i="19"/>
  <c r="CI269" i="19"/>
  <c r="CH269" i="19"/>
  <c r="CG269" i="19"/>
  <c r="CF269" i="19"/>
  <c r="CE269" i="19"/>
  <c r="CD269" i="19"/>
  <c r="CC269" i="19"/>
  <c r="CB269" i="19"/>
  <c r="CA269" i="19"/>
  <c r="BZ269" i="19"/>
  <c r="BY269" i="19"/>
  <c r="BX269" i="19"/>
  <c r="BW269" i="19"/>
  <c r="BV269" i="19"/>
  <c r="BU269" i="19"/>
  <c r="BT269" i="19"/>
  <c r="BS269" i="19"/>
  <c r="BR269" i="19"/>
  <c r="BQ269" i="19"/>
  <c r="BP269" i="19"/>
  <c r="BO269" i="19"/>
  <c r="BN269" i="19"/>
  <c r="BM269" i="19"/>
  <c r="BL269" i="19"/>
  <c r="BK269" i="19"/>
  <c r="BJ269" i="19"/>
  <c r="BI269" i="19"/>
  <c r="BH269" i="19"/>
  <c r="BG269" i="19"/>
  <c r="BF269" i="19"/>
  <c r="BE269" i="19"/>
  <c r="BD269" i="19"/>
  <c r="BC269" i="19"/>
  <c r="BB269" i="19"/>
  <c r="BA269" i="19"/>
  <c r="AZ269" i="19"/>
  <c r="AY269" i="19"/>
  <c r="AX269" i="19"/>
  <c r="AW269" i="19"/>
  <c r="AV269" i="19"/>
  <c r="AU269" i="19"/>
  <c r="AT269" i="19"/>
  <c r="AS269" i="19"/>
  <c r="AR269" i="19"/>
  <c r="AQ269" i="19"/>
  <c r="AP269" i="19"/>
  <c r="AO269" i="19"/>
  <c r="AN269" i="19"/>
  <c r="AM269" i="19"/>
  <c r="AL269" i="19"/>
  <c r="AK269" i="19"/>
  <c r="AJ269" i="19"/>
  <c r="AI269" i="19"/>
  <c r="AH269" i="19"/>
  <c r="AG269" i="19"/>
  <c r="AF269" i="19"/>
  <c r="AE269" i="19"/>
  <c r="AD269" i="19"/>
  <c r="AC269" i="19"/>
  <c r="AB269" i="19"/>
  <c r="AA269" i="19"/>
  <c r="Z269" i="19"/>
  <c r="Y269" i="19"/>
  <c r="X269" i="19"/>
  <c r="W269" i="19"/>
  <c r="V269" i="19"/>
  <c r="U269" i="19"/>
  <c r="T269" i="19"/>
  <c r="S269" i="19"/>
  <c r="R269" i="19"/>
  <c r="Q269" i="19"/>
  <c r="P269" i="19"/>
  <c r="O269" i="19"/>
  <c r="N269" i="19"/>
  <c r="M269" i="19"/>
  <c r="L269" i="19"/>
  <c r="SJ268" i="19"/>
  <c r="SI268" i="19"/>
  <c r="SH268" i="19"/>
  <c r="SG268" i="19"/>
  <c r="SF268" i="19"/>
  <c r="SE268" i="19"/>
  <c r="SD268" i="19"/>
  <c r="SC268" i="19"/>
  <c r="SB268" i="19"/>
  <c r="SA268" i="19"/>
  <c r="RZ268" i="19"/>
  <c r="RY268" i="19"/>
  <c r="RX268" i="19"/>
  <c r="RW268" i="19"/>
  <c r="RV268" i="19"/>
  <c r="RU268" i="19"/>
  <c r="RT268" i="19"/>
  <c r="RS268" i="19"/>
  <c r="RR268" i="19"/>
  <c r="RQ268" i="19"/>
  <c r="RP268" i="19"/>
  <c r="RO268" i="19"/>
  <c r="RN268" i="19"/>
  <c r="RM268" i="19"/>
  <c r="RL268" i="19"/>
  <c r="RK268" i="19"/>
  <c r="RJ268" i="19"/>
  <c r="RI268" i="19"/>
  <c r="RH268" i="19"/>
  <c r="RG268" i="19"/>
  <c r="RF268" i="19"/>
  <c r="RE268" i="19"/>
  <c r="RD268" i="19"/>
  <c r="RC268" i="19"/>
  <c r="RB268" i="19"/>
  <c r="RA268" i="19"/>
  <c r="QZ268" i="19"/>
  <c r="QY268" i="19"/>
  <c r="QX268" i="19"/>
  <c r="QW268" i="19"/>
  <c r="QV268" i="19"/>
  <c r="QU268" i="19"/>
  <c r="QT268" i="19"/>
  <c r="QS268" i="19"/>
  <c r="QR268" i="19"/>
  <c r="QQ268" i="19"/>
  <c r="QP268" i="19"/>
  <c r="QO268" i="19"/>
  <c r="QN268" i="19"/>
  <c r="QM268" i="19"/>
  <c r="QL268" i="19"/>
  <c r="QK268" i="19"/>
  <c r="QJ268" i="19"/>
  <c r="QI268" i="19"/>
  <c r="QH268" i="19"/>
  <c r="QG268" i="19"/>
  <c r="QF268" i="19"/>
  <c r="QE268" i="19"/>
  <c r="QD268" i="19"/>
  <c r="QC268" i="19"/>
  <c r="QB268" i="19"/>
  <c r="QA268" i="19"/>
  <c r="PZ268" i="19"/>
  <c r="PY268" i="19"/>
  <c r="PX268" i="19"/>
  <c r="PW268" i="19"/>
  <c r="PV268" i="19"/>
  <c r="PU268" i="19"/>
  <c r="PT268" i="19"/>
  <c r="PS268" i="19"/>
  <c r="PR268" i="19"/>
  <c r="PQ268" i="19"/>
  <c r="PP268" i="19"/>
  <c r="PO268" i="19"/>
  <c r="PN268" i="19"/>
  <c r="PM268" i="19"/>
  <c r="PL268" i="19"/>
  <c r="PK268" i="19"/>
  <c r="PJ268" i="19"/>
  <c r="PI268" i="19"/>
  <c r="PH268" i="19"/>
  <c r="PG268" i="19"/>
  <c r="PF268" i="19"/>
  <c r="PE268" i="19"/>
  <c r="PD268" i="19"/>
  <c r="PC268" i="19"/>
  <c r="PB268" i="19"/>
  <c r="PA268" i="19"/>
  <c r="OZ268" i="19"/>
  <c r="OY268" i="19"/>
  <c r="OX268" i="19"/>
  <c r="OW268" i="19"/>
  <c r="OV268" i="19"/>
  <c r="OU268" i="19"/>
  <c r="OT268" i="19"/>
  <c r="OS268" i="19"/>
  <c r="OR268" i="19"/>
  <c r="OQ268" i="19"/>
  <c r="OP268" i="19"/>
  <c r="OO268" i="19"/>
  <c r="ON268" i="19"/>
  <c r="OM268" i="19"/>
  <c r="OL268" i="19"/>
  <c r="OK268" i="19"/>
  <c r="OJ268" i="19"/>
  <c r="OI268" i="19"/>
  <c r="OH268" i="19"/>
  <c r="OG268" i="19"/>
  <c r="OF268" i="19"/>
  <c r="OE268" i="19"/>
  <c r="OD268" i="19"/>
  <c r="OC268" i="19"/>
  <c r="OB268" i="19"/>
  <c r="OA268" i="19"/>
  <c r="NZ268" i="19"/>
  <c r="NY268" i="19"/>
  <c r="NX268" i="19"/>
  <c r="NW268" i="19"/>
  <c r="NV268" i="19"/>
  <c r="NU268" i="19"/>
  <c r="NT268" i="19"/>
  <c r="NS268" i="19"/>
  <c r="NR268" i="19"/>
  <c r="NQ268" i="19"/>
  <c r="NP268" i="19"/>
  <c r="NO268" i="19"/>
  <c r="NN268" i="19"/>
  <c r="NM268" i="19"/>
  <c r="NL268" i="19"/>
  <c r="NK268" i="19"/>
  <c r="NJ268" i="19"/>
  <c r="NI268" i="19"/>
  <c r="NH268" i="19"/>
  <c r="NG268" i="19"/>
  <c r="NF268" i="19"/>
  <c r="NE268" i="19"/>
  <c r="ND268" i="19"/>
  <c r="NC268" i="19"/>
  <c r="NB268" i="19"/>
  <c r="NA268" i="19"/>
  <c r="MZ268" i="19"/>
  <c r="MY268" i="19"/>
  <c r="MX268" i="19"/>
  <c r="MW268" i="19"/>
  <c r="MV268" i="19"/>
  <c r="MU268" i="19"/>
  <c r="MT268" i="19"/>
  <c r="MS268" i="19"/>
  <c r="MR268" i="19"/>
  <c r="MQ268" i="19"/>
  <c r="MP268" i="19"/>
  <c r="MO268" i="19"/>
  <c r="MN268" i="19"/>
  <c r="MM268" i="19"/>
  <c r="ML268" i="19"/>
  <c r="MK268" i="19"/>
  <c r="MJ268" i="19"/>
  <c r="MI268" i="19"/>
  <c r="MH268" i="19"/>
  <c r="MG268" i="19"/>
  <c r="MF268" i="19"/>
  <c r="ME268" i="19"/>
  <c r="MD268" i="19"/>
  <c r="MC268" i="19"/>
  <c r="MB268" i="19"/>
  <c r="MA268" i="19"/>
  <c r="LZ268" i="19"/>
  <c r="LY268" i="19"/>
  <c r="LX268" i="19"/>
  <c r="LW268" i="19"/>
  <c r="LV268" i="19"/>
  <c r="LU268" i="19"/>
  <c r="LT268" i="19"/>
  <c r="LS268" i="19"/>
  <c r="LR268" i="19"/>
  <c r="LQ268" i="19"/>
  <c r="LP268" i="19"/>
  <c r="LO268" i="19"/>
  <c r="LN268" i="19"/>
  <c r="LM268" i="19"/>
  <c r="LL268" i="19"/>
  <c r="LK268" i="19"/>
  <c r="LJ268" i="19"/>
  <c r="LI268" i="19"/>
  <c r="LH268" i="19"/>
  <c r="LG268" i="19"/>
  <c r="LF268" i="19"/>
  <c r="LE268" i="19"/>
  <c r="LD268" i="19"/>
  <c r="LC268" i="19"/>
  <c r="LB268" i="19"/>
  <c r="LA268" i="19"/>
  <c r="KZ268" i="19"/>
  <c r="KY268" i="19"/>
  <c r="KX268" i="19"/>
  <c r="KW268" i="19"/>
  <c r="KV268" i="19"/>
  <c r="KU268" i="19"/>
  <c r="KT268" i="19"/>
  <c r="KS268" i="19"/>
  <c r="KR268" i="19"/>
  <c r="KQ268" i="19"/>
  <c r="KP268" i="19"/>
  <c r="KO268" i="19"/>
  <c r="KN268" i="19"/>
  <c r="KM268" i="19"/>
  <c r="KL268" i="19"/>
  <c r="KK268" i="19"/>
  <c r="KJ268" i="19"/>
  <c r="KI268" i="19"/>
  <c r="KH268" i="19"/>
  <c r="KG268" i="19"/>
  <c r="KF268" i="19"/>
  <c r="KE268" i="19"/>
  <c r="KD268" i="19"/>
  <c r="KC268" i="19"/>
  <c r="KB268" i="19"/>
  <c r="KA268" i="19"/>
  <c r="JZ268" i="19"/>
  <c r="JY268" i="19"/>
  <c r="JX268" i="19"/>
  <c r="JW268" i="19"/>
  <c r="JV268" i="19"/>
  <c r="JU268" i="19"/>
  <c r="JT268" i="19"/>
  <c r="JS268" i="19"/>
  <c r="JR268" i="19"/>
  <c r="JQ268" i="19"/>
  <c r="JP268" i="19"/>
  <c r="JO268" i="19"/>
  <c r="JN268" i="19"/>
  <c r="JM268" i="19"/>
  <c r="JL268" i="19"/>
  <c r="JK268" i="19"/>
  <c r="JJ268" i="19"/>
  <c r="JI268" i="19"/>
  <c r="JH268" i="19"/>
  <c r="JG268" i="19"/>
  <c r="JF268" i="19"/>
  <c r="JE268" i="19"/>
  <c r="JD268" i="19"/>
  <c r="JC268" i="19"/>
  <c r="JB268" i="19"/>
  <c r="JA268" i="19"/>
  <c r="IZ268" i="19"/>
  <c r="IY268" i="19"/>
  <c r="IX268" i="19"/>
  <c r="IW268" i="19"/>
  <c r="IV268" i="19"/>
  <c r="IU268" i="19"/>
  <c r="IT268" i="19"/>
  <c r="IS268" i="19"/>
  <c r="IR268" i="19"/>
  <c r="IQ268" i="19"/>
  <c r="IP268" i="19"/>
  <c r="IO268" i="19"/>
  <c r="IN268" i="19"/>
  <c r="IM268" i="19"/>
  <c r="IL268" i="19"/>
  <c r="IK268" i="19"/>
  <c r="IJ268" i="19"/>
  <c r="II268" i="19"/>
  <c r="IH268" i="19"/>
  <c r="IG268" i="19"/>
  <c r="IF268" i="19"/>
  <c r="IE268" i="19"/>
  <c r="ID268" i="19"/>
  <c r="IC268" i="19"/>
  <c r="IB268" i="19"/>
  <c r="IA268" i="19"/>
  <c r="HZ268" i="19"/>
  <c r="HY268" i="19"/>
  <c r="HX268" i="19"/>
  <c r="HW268" i="19"/>
  <c r="HV268" i="19"/>
  <c r="HU268" i="19"/>
  <c r="HT268" i="19"/>
  <c r="HS268" i="19"/>
  <c r="HR268" i="19"/>
  <c r="HQ268" i="19"/>
  <c r="HP268" i="19"/>
  <c r="HO268" i="19"/>
  <c r="HN268" i="19"/>
  <c r="HM268" i="19"/>
  <c r="HL268" i="19"/>
  <c r="HK268" i="19"/>
  <c r="HJ268" i="19"/>
  <c r="HI268" i="19"/>
  <c r="HH268" i="19"/>
  <c r="HG268" i="19"/>
  <c r="HF268" i="19"/>
  <c r="HE268" i="19"/>
  <c r="HD268" i="19"/>
  <c r="HC268" i="19"/>
  <c r="HB268" i="19"/>
  <c r="HA268" i="19"/>
  <c r="GZ268" i="19"/>
  <c r="GY268" i="19"/>
  <c r="GX268" i="19"/>
  <c r="GW268" i="19"/>
  <c r="GV268" i="19"/>
  <c r="GU268" i="19"/>
  <c r="GT268" i="19"/>
  <c r="GS268" i="19"/>
  <c r="GR268" i="19"/>
  <c r="GQ268" i="19"/>
  <c r="GP268" i="19"/>
  <c r="GO268" i="19"/>
  <c r="GN268" i="19"/>
  <c r="GM268" i="19"/>
  <c r="GL268" i="19"/>
  <c r="GK268" i="19"/>
  <c r="GJ268" i="19"/>
  <c r="GI268" i="19"/>
  <c r="GH268" i="19"/>
  <c r="GG268" i="19"/>
  <c r="GF268" i="19"/>
  <c r="GE268" i="19"/>
  <c r="GD268" i="19"/>
  <c r="GC268" i="19"/>
  <c r="GB268" i="19"/>
  <c r="GA268" i="19"/>
  <c r="FZ268" i="19"/>
  <c r="FY268" i="19"/>
  <c r="FX268" i="19"/>
  <c r="FW268" i="19"/>
  <c r="FV268" i="19"/>
  <c r="FU268" i="19"/>
  <c r="FT268" i="19"/>
  <c r="FS268" i="19"/>
  <c r="FR268" i="19"/>
  <c r="FQ268" i="19"/>
  <c r="FP268" i="19"/>
  <c r="FO268" i="19"/>
  <c r="FN268" i="19"/>
  <c r="FM268" i="19"/>
  <c r="FL268" i="19"/>
  <c r="FK268" i="19"/>
  <c r="FJ268" i="19"/>
  <c r="FI268" i="19"/>
  <c r="FH268" i="19"/>
  <c r="FG268" i="19"/>
  <c r="FF268" i="19"/>
  <c r="FE268" i="19"/>
  <c r="FD268" i="19"/>
  <c r="FC268" i="19"/>
  <c r="FB268" i="19"/>
  <c r="FA268" i="19"/>
  <c r="EZ268" i="19"/>
  <c r="EY268" i="19"/>
  <c r="EX268" i="19"/>
  <c r="EW268" i="19"/>
  <c r="EV268" i="19"/>
  <c r="EU268" i="19"/>
  <c r="ET268" i="19"/>
  <c r="ES268" i="19"/>
  <c r="ER268" i="19"/>
  <c r="EQ268" i="19"/>
  <c r="EP268" i="19"/>
  <c r="EO268" i="19"/>
  <c r="EN268" i="19"/>
  <c r="EM268" i="19"/>
  <c r="EL268" i="19"/>
  <c r="EK268" i="19"/>
  <c r="EJ268" i="19"/>
  <c r="EI268" i="19"/>
  <c r="EH268" i="19"/>
  <c r="EG268" i="19"/>
  <c r="EF268" i="19"/>
  <c r="EE268" i="19"/>
  <c r="ED268" i="19"/>
  <c r="EC268" i="19"/>
  <c r="EB268" i="19"/>
  <c r="EA268" i="19"/>
  <c r="DZ268" i="19"/>
  <c r="DY268" i="19"/>
  <c r="DX268" i="19"/>
  <c r="DW268" i="19"/>
  <c r="DV268" i="19"/>
  <c r="DU268" i="19"/>
  <c r="DT268" i="19"/>
  <c r="DS268" i="19"/>
  <c r="DR268" i="19"/>
  <c r="DQ268" i="19"/>
  <c r="DP268" i="19"/>
  <c r="DO268" i="19"/>
  <c r="DN268" i="19"/>
  <c r="DM268" i="19"/>
  <c r="DL268" i="19"/>
  <c r="DK268" i="19"/>
  <c r="DJ268" i="19"/>
  <c r="DI268" i="19"/>
  <c r="DH268" i="19"/>
  <c r="DG268" i="19"/>
  <c r="DF268" i="19"/>
  <c r="DE268" i="19"/>
  <c r="DD268" i="19"/>
  <c r="DC268" i="19"/>
  <c r="DB268" i="19"/>
  <c r="DA268" i="19"/>
  <c r="CZ268" i="19"/>
  <c r="CY268" i="19"/>
  <c r="CX268" i="19"/>
  <c r="CW268" i="19"/>
  <c r="CV268" i="19"/>
  <c r="CU268" i="19"/>
  <c r="CT268" i="19"/>
  <c r="CS268" i="19"/>
  <c r="CR268" i="19"/>
  <c r="CQ268" i="19"/>
  <c r="CP268" i="19"/>
  <c r="CO268" i="19"/>
  <c r="CN268" i="19"/>
  <c r="CM268" i="19"/>
  <c r="CL268" i="19"/>
  <c r="CK268" i="19"/>
  <c r="CJ268" i="19"/>
  <c r="CI268" i="19"/>
  <c r="CH268" i="19"/>
  <c r="CG268" i="19"/>
  <c r="CF268" i="19"/>
  <c r="CE268" i="19"/>
  <c r="CD268" i="19"/>
  <c r="CC268" i="19"/>
  <c r="CB268" i="19"/>
  <c r="CA268" i="19"/>
  <c r="BZ268" i="19"/>
  <c r="BY268" i="19"/>
  <c r="BX268" i="19"/>
  <c r="BW268" i="19"/>
  <c r="BV268" i="19"/>
  <c r="BU268" i="19"/>
  <c r="BT268" i="19"/>
  <c r="BS268" i="19"/>
  <c r="BR268" i="19"/>
  <c r="BQ268" i="19"/>
  <c r="BP268" i="19"/>
  <c r="BO268" i="19"/>
  <c r="BN268" i="19"/>
  <c r="BM268" i="19"/>
  <c r="BL268" i="19"/>
  <c r="BK268" i="19"/>
  <c r="BJ268" i="19"/>
  <c r="BI268" i="19"/>
  <c r="BH268" i="19"/>
  <c r="BG268" i="19"/>
  <c r="BF268" i="19"/>
  <c r="BE268" i="19"/>
  <c r="BD268" i="19"/>
  <c r="BC268" i="19"/>
  <c r="BB268" i="19"/>
  <c r="BA268" i="19"/>
  <c r="AZ268" i="19"/>
  <c r="AY268" i="19"/>
  <c r="AX268" i="19"/>
  <c r="AW268" i="19"/>
  <c r="AV268" i="19"/>
  <c r="AU268" i="19"/>
  <c r="AT268" i="19"/>
  <c r="AS268" i="19"/>
  <c r="AR268" i="19"/>
  <c r="AQ268" i="19"/>
  <c r="AP268" i="19"/>
  <c r="AO268" i="19"/>
  <c r="AN268" i="19"/>
  <c r="AM268" i="19"/>
  <c r="AL268" i="19"/>
  <c r="AK268" i="19"/>
  <c r="AJ268" i="19"/>
  <c r="AI268" i="19"/>
  <c r="AH268" i="19"/>
  <c r="AG268" i="19"/>
  <c r="AF268" i="19"/>
  <c r="AE268" i="19"/>
  <c r="AD268" i="19"/>
  <c r="AC268" i="19"/>
  <c r="AB268" i="19"/>
  <c r="AA268" i="19"/>
  <c r="Z268" i="19"/>
  <c r="Y268" i="19"/>
  <c r="X268" i="19"/>
  <c r="W268" i="19"/>
  <c r="V268" i="19"/>
  <c r="U268" i="19"/>
  <c r="T268" i="19"/>
  <c r="S268" i="19"/>
  <c r="R268" i="19"/>
  <c r="Q268" i="19"/>
  <c r="P268" i="19"/>
  <c r="O268" i="19"/>
  <c r="N268" i="19"/>
  <c r="M268" i="19"/>
  <c r="L268" i="19"/>
  <c r="SJ246" i="19"/>
  <c r="SJ247" i="19" s="1"/>
  <c r="SI246" i="19"/>
  <c r="SI247" i="19" s="1"/>
  <c r="SH246" i="19"/>
  <c r="SH247" i="19" s="1"/>
  <c r="SG246" i="19"/>
  <c r="SG247" i="19" s="1"/>
  <c r="SF246" i="19"/>
  <c r="SF247" i="19" s="1"/>
  <c r="SE246" i="19"/>
  <c r="SE247" i="19" s="1"/>
  <c r="SD246" i="19"/>
  <c r="SD247" i="19" s="1"/>
  <c r="SC246" i="19"/>
  <c r="SC247" i="19" s="1"/>
  <c r="SB246" i="19"/>
  <c r="SB247" i="19" s="1"/>
  <c r="SA246" i="19"/>
  <c r="SA247" i="19" s="1"/>
  <c r="RZ246" i="19"/>
  <c r="RZ247" i="19" s="1"/>
  <c r="RY246" i="19"/>
  <c r="RY247" i="19" s="1"/>
  <c r="RX246" i="19"/>
  <c r="RX247" i="19" s="1"/>
  <c r="RW246" i="19"/>
  <c r="RW247" i="19" s="1"/>
  <c r="RV246" i="19"/>
  <c r="RV247" i="19" s="1"/>
  <c r="RU246" i="19"/>
  <c r="RU247" i="19" s="1"/>
  <c r="RT246" i="19"/>
  <c r="RT247" i="19" s="1"/>
  <c r="RS246" i="19"/>
  <c r="RS247" i="19" s="1"/>
  <c r="RR246" i="19"/>
  <c r="RR247" i="19" s="1"/>
  <c r="RQ246" i="19"/>
  <c r="RQ247" i="19" s="1"/>
  <c r="RP246" i="19"/>
  <c r="RP247" i="19" s="1"/>
  <c r="RO246" i="19"/>
  <c r="RO247" i="19" s="1"/>
  <c r="RN246" i="19"/>
  <c r="RN247" i="19" s="1"/>
  <c r="RM246" i="19"/>
  <c r="RM247" i="19" s="1"/>
  <c r="RL246" i="19"/>
  <c r="RL247" i="19" s="1"/>
  <c r="RK246" i="19"/>
  <c r="RK247" i="19" s="1"/>
  <c r="RJ246" i="19"/>
  <c r="RJ247" i="19" s="1"/>
  <c r="RI246" i="19"/>
  <c r="RI247" i="19" s="1"/>
  <c r="RH246" i="19"/>
  <c r="RH247" i="19" s="1"/>
  <c r="RG246" i="19"/>
  <c r="RG247" i="19" s="1"/>
  <c r="RF246" i="19"/>
  <c r="RF247" i="19" s="1"/>
  <c r="RE246" i="19"/>
  <c r="RE247" i="19" s="1"/>
  <c r="RD246" i="19"/>
  <c r="RD247" i="19" s="1"/>
  <c r="RC246" i="19"/>
  <c r="RC247" i="19" s="1"/>
  <c r="RB246" i="19"/>
  <c r="RB247" i="19" s="1"/>
  <c r="RA246" i="19"/>
  <c r="RA247" i="19" s="1"/>
  <c r="QZ246" i="19"/>
  <c r="QZ247" i="19" s="1"/>
  <c r="QY246" i="19"/>
  <c r="QY247" i="19" s="1"/>
  <c r="QX246" i="19"/>
  <c r="QX247" i="19" s="1"/>
  <c r="QW246" i="19"/>
  <c r="QW247" i="19" s="1"/>
  <c r="QV246" i="19"/>
  <c r="QV247" i="19" s="1"/>
  <c r="QU246" i="19"/>
  <c r="QU247" i="19" s="1"/>
  <c r="QT246" i="19"/>
  <c r="QT247" i="19" s="1"/>
  <c r="QS246" i="19"/>
  <c r="QS247" i="19" s="1"/>
  <c r="QR246" i="19"/>
  <c r="QR247" i="19" s="1"/>
  <c r="QQ246" i="19"/>
  <c r="QQ247" i="19" s="1"/>
  <c r="QP246" i="19"/>
  <c r="QP247" i="19" s="1"/>
  <c r="QO246" i="19"/>
  <c r="QO247" i="19" s="1"/>
  <c r="QN246" i="19"/>
  <c r="QN247" i="19" s="1"/>
  <c r="QM246" i="19"/>
  <c r="QM247" i="19" s="1"/>
  <c r="QL246" i="19"/>
  <c r="QL247" i="19" s="1"/>
  <c r="QK246" i="19"/>
  <c r="QK247" i="19" s="1"/>
  <c r="QJ246" i="19"/>
  <c r="QJ247" i="19" s="1"/>
  <c r="QI246" i="19"/>
  <c r="QI247" i="19" s="1"/>
  <c r="QH246" i="19"/>
  <c r="QH247" i="19" s="1"/>
  <c r="QG246" i="19"/>
  <c r="QG247" i="19" s="1"/>
  <c r="QF246" i="19"/>
  <c r="QF247" i="19" s="1"/>
  <c r="QE246" i="19"/>
  <c r="QE247" i="19" s="1"/>
  <c r="QD246" i="19"/>
  <c r="QD247" i="19" s="1"/>
  <c r="QC246" i="19"/>
  <c r="QC247" i="19" s="1"/>
  <c r="QB246" i="19"/>
  <c r="QB247" i="19" s="1"/>
  <c r="QA246" i="19"/>
  <c r="QA247" i="19" s="1"/>
  <c r="PZ246" i="19"/>
  <c r="PZ247" i="19" s="1"/>
  <c r="PY246" i="19"/>
  <c r="PY247" i="19" s="1"/>
  <c r="PX246" i="19"/>
  <c r="PX247" i="19" s="1"/>
  <c r="PW246" i="19"/>
  <c r="PW247" i="19" s="1"/>
  <c r="PV246" i="19"/>
  <c r="PV247" i="19" s="1"/>
  <c r="PU246" i="19"/>
  <c r="PU247" i="19" s="1"/>
  <c r="PT246" i="19"/>
  <c r="PT247" i="19" s="1"/>
  <c r="PS246" i="19"/>
  <c r="PS247" i="19" s="1"/>
  <c r="PR246" i="19"/>
  <c r="PR247" i="19" s="1"/>
  <c r="PQ246" i="19"/>
  <c r="PQ247" i="19" s="1"/>
  <c r="PP246" i="19"/>
  <c r="PP247" i="19" s="1"/>
  <c r="PO246" i="19"/>
  <c r="PO247" i="19" s="1"/>
  <c r="PN246" i="19"/>
  <c r="PN247" i="19" s="1"/>
  <c r="PM246" i="19"/>
  <c r="PM247" i="19" s="1"/>
  <c r="PL246" i="19"/>
  <c r="PL247" i="19" s="1"/>
  <c r="PK246" i="19"/>
  <c r="PK247" i="19" s="1"/>
  <c r="PJ246" i="19"/>
  <c r="PJ247" i="19" s="1"/>
  <c r="PI246" i="19"/>
  <c r="PI247" i="19" s="1"/>
  <c r="PH246" i="19"/>
  <c r="PH247" i="19" s="1"/>
  <c r="PG246" i="19"/>
  <c r="PG247" i="19" s="1"/>
  <c r="PF246" i="19"/>
  <c r="PF247" i="19" s="1"/>
  <c r="PE246" i="19"/>
  <c r="PE247" i="19" s="1"/>
  <c r="PD246" i="19"/>
  <c r="PD247" i="19" s="1"/>
  <c r="PC246" i="19"/>
  <c r="PC247" i="19" s="1"/>
  <c r="PB246" i="19"/>
  <c r="PB247" i="19" s="1"/>
  <c r="PA246" i="19"/>
  <c r="PA247" i="19" s="1"/>
  <c r="OZ246" i="19"/>
  <c r="OZ247" i="19" s="1"/>
  <c r="OY246" i="19"/>
  <c r="OY247" i="19" s="1"/>
  <c r="OX246" i="19"/>
  <c r="OX247" i="19" s="1"/>
  <c r="OW246" i="19"/>
  <c r="OW247" i="19" s="1"/>
  <c r="OV246" i="19"/>
  <c r="OV247" i="19" s="1"/>
  <c r="OU246" i="19"/>
  <c r="OU247" i="19" s="1"/>
  <c r="OT246" i="19"/>
  <c r="OT247" i="19" s="1"/>
  <c r="OS246" i="19"/>
  <c r="OS247" i="19" s="1"/>
  <c r="OR246" i="19"/>
  <c r="OR247" i="19" s="1"/>
  <c r="OQ246" i="19"/>
  <c r="OQ247" i="19" s="1"/>
  <c r="OP246" i="19"/>
  <c r="OP247" i="19" s="1"/>
  <c r="OO246" i="19"/>
  <c r="OO247" i="19" s="1"/>
  <c r="ON246" i="19"/>
  <c r="ON247" i="19" s="1"/>
  <c r="OM246" i="19"/>
  <c r="OM247" i="19" s="1"/>
  <c r="OL246" i="19"/>
  <c r="OL247" i="19" s="1"/>
  <c r="OK246" i="19"/>
  <c r="OK247" i="19" s="1"/>
  <c r="OJ246" i="19"/>
  <c r="OJ247" i="19" s="1"/>
  <c r="OI246" i="19"/>
  <c r="OI247" i="19" s="1"/>
  <c r="OH246" i="19"/>
  <c r="OH247" i="19" s="1"/>
  <c r="OG246" i="19"/>
  <c r="OG247" i="19" s="1"/>
  <c r="OF246" i="19"/>
  <c r="OF247" i="19" s="1"/>
  <c r="OE246" i="19"/>
  <c r="OE247" i="19" s="1"/>
  <c r="OD246" i="19"/>
  <c r="OD247" i="19" s="1"/>
  <c r="OC246" i="19"/>
  <c r="OC247" i="19" s="1"/>
  <c r="OB246" i="19"/>
  <c r="OB247" i="19" s="1"/>
  <c r="OA246" i="19"/>
  <c r="OA247" i="19" s="1"/>
  <c r="NZ246" i="19"/>
  <c r="NZ247" i="19" s="1"/>
  <c r="NY246" i="19"/>
  <c r="NY247" i="19" s="1"/>
  <c r="NX246" i="19"/>
  <c r="NX247" i="19" s="1"/>
  <c r="NW246" i="19"/>
  <c r="NW247" i="19" s="1"/>
  <c r="NV246" i="19"/>
  <c r="NV247" i="19" s="1"/>
  <c r="NU246" i="19"/>
  <c r="NU247" i="19" s="1"/>
  <c r="NT246" i="19"/>
  <c r="NT247" i="19" s="1"/>
  <c r="NS246" i="19"/>
  <c r="NS247" i="19" s="1"/>
  <c r="NR246" i="19"/>
  <c r="NR247" i="19" s="1"/>
  <c r="NQ246" i="19"/>
  <c r="NQ247" i="19" s="1"/>
  <c r="NP246" i="19"/>
  <c r="NP247" i="19" s="1"/>
  <c r="NO246" i="19"/>
  <c r="NO247" i="19" s="1"/>
  <c r="NN246" i="19"/>
  <c r="NN247" i="19" s="1"/>
  <c r="NM246" i="19"/>
  <c r="NM247" i="19" s="1"/>
  <c r="NL246" i="19"/>
  <c r="NL247" i="19" s="1"/>
  <c r="NK246" i="19"/>
  <c r="NK247" i="19" s="1"/>
  <c r="NJ246" i="19"/>
  <c r="NJ247" i="19" s="1"/>
  <c r="NI246" i="19"/>
  <c r="NI247" i="19" s="1"/>
  <c r="NH246" i="19"/>
  <c r="NH247" i="19" s="1"/>
  <c r="NG246" i="19"/>
  <c r="NG247" i="19" s="1"/>
  <c r="NF246" i="19"/>
  <c r="NF247" i="19" s="1"/>
  <c r="NE246" i="19"/>
  <c r="NE247" i="19" s="1"/>
  <c r="ND246" i="19"/>
  <c r="ND247" i="19" s="1"/>
  <c r="NC246" i="19"/>
  <c r="NC247" i="19" s="1"/>
  <c r="NB246" i="19"/>
  <c r="NB247" i="19" s="1"/>
  <c r="NA246" i="19"/>
  <c r="NA247" i="19" s="1"/>
  <c r="MZ246" i="19"/>
  <c r="MZ247" i="19" s="1"/>
  <c r="MY246" i="19"/>
  <c r="MY247" i="19" s="1"/>
  <c r="MX246" i="19"/>
  <c r="MX247" i="19" s="1"/>
  <c r="MW246" i="19"/>
  <c r="MW247" i="19" s="1"/>
  <c r="MV246" i="19"/>
  <c r="MV247" i="19" s="1"/>
  <c r="MU246" i="19"/>
  <c r="MU247" i="19" s="1"/>
  <c r="MT246" i="19"/>
  <c r="MT247" i="19" s="1"/>
  <c r="MS246" i="19"/>
  <c r="MS247" i="19" s="1"/>
  <c r="MR246" i="19"/>
  <c r="MR247" i="19" s="1"/>
  <c r="MQ246" i="19"/>
  <c r="MQ247" i="19" s="1"/>
  <c r="MP246" i="19"/>
  <c r="MP247" i="19" s="1"/>
  <c r="MO246" i="19"/>
  <c r="MO247" i="19" s="1"/>
  <c r="MN246" i="19"/>
  <c r="MN247" i="19" s="1"/>
  <c r="MM246" i="19"/>
  <c r="MM247" i="19" s="1"/>
  <c r="ML246" i="19"/>
  <c r="ML247" i="19" s="1"/>
  <c r="MK246" i="19"/>
  <c r="MK247" i="19" s="1"/>
  <c r="MJ246" i="19"/>
  <c r="MJ247" i="19" s="1"/>
  <c r="MI246" i="19"/>
  <c r="MI247" i="19" s="1"/>
  <c r="MH246" i="19"/>
  <c r="MH247" i="19" s="1"/>
  <c r="MG246" i="19"/>
  <c r="MG247" i="19" s="1"/>
  <c r="MF246" i="19"/>
  <c r="MF247" i="19" s="1"/>
  <c r="ME246" i="19"/>
  <c r="ME247" i="19" s="1"/>
  <c r="MD246" i="19"/>
  <c r="MD247" i="19" s="1"/>
  <c r="MC246" i="19"/>
  <c r="MC247" i="19" s="1"/>
  <c r="MB246" i="19"/>
  <c r="MB247" i="19" s="1"/>
  <c r="MA246" i="19"/>
  <c r="MA247" i="19" s="1"/>
  <c r="LZ246" i="19"/>
  <c r="LZ247" i="19" s="1"/>
  <c r="LY246" i="19"/>
  <c r="LY247" i="19" s="1"/>
  <c r="LX246" i="19"/>
  <c r="LX247" i="19" s="1"/>
  <c r="LW246" i="19"/>
  <c r="LW247" i="19" s="1"/>
  <c r="LV246" i="19"/>
  <c r="LV247" i="19" s="1"/>
  <c r="LU246" i="19"/>
  <c r="LU247" i="19" s="1"/>
  <c r="LT246" i="19"/>
  <c r="LT247" i="19" s="1"/>
  <c r="LS246" i="19"/>
  <c r="LS247" i="19" s="1"/>
  <c r="LR246" i="19"/>
  <c r="LR247" i="19" s="1"/>
  <c r="LQ246" i="19"/>
  <c r="LQ247" i="19" s="1"/>
  <c r="LP246" i="19"/>
  <c r="LP247" i="19" s="1"/>
  <c r="LO246" i="19"/>
  <c r="LO247" i="19" s="1"/>
  <c r="LN246" i="19"/>
  <c r="LN247" i="19" s="1"/>
  <c r="LM246" i="19"/>
  <c r="LM247" i="19" s="1"/>
  <c r="LL246" i="19"/>
  <c r="LL247" i="19" s="1"/>
  <c r="LK246" i="19"/>
  <c r="LK247" i="19" s="1"/>
  <c r="LJ246" i="19"/>
  <c r="LJ247" i="19" s="1"/>
  <c r="LI246" i="19"/>
  <c r="LI247" i="19" s="1"/>
  <c r="LH246" i="19"/>
  <c r="LH247" i="19" s="1"/>
  <c r="LG246" i="19"/>
  <c r="LG247" i="19" s="1"/>
  <c r="LF246" i="19"/>
  <c r="LF247" i="19" s="1"/>
  <c r="LE246" i="19"/>
  <c r="LE247" i="19" s="1"/>
  <c r="LD246" i="19"/>
  <c r="LD247" i="19" s="1"/>
  <c r="LC246" i="19"/>
  <c r="LC247" i="19" s="1"/>
  <c r="LB246" i="19"/>
  <c r="LB247" i="19" s="1"/>
  <c r="LA246" i="19"/>
  <c r="LA247" i="19" s="1"/>
  <c r="KZ246" i="19"/>
  <c r="KZ247" i="19" s="1"/>
  <c r="KY246" i="19"/>
  <c r="KY247" i="19" s="1"/>
  <c r="KX246" i="19"/>
  <c r="KX247" i="19" s="1"/>
  <c r="KW246" i="19"/>
  <c r="KW247" i="19" s="1"/>
  <c r="KV246" i="19"/>
  <c r="KV247" i="19" s="1"/>
  <c r="KU246" i="19"/>
  <c r="KU247" i="19" s="1"/>
  <c r="KT246" i="19"/>
  <c r="KT247" i="19" s="1"/>
  <c r="KS246" i="19"/>
  <c r="KS247" i="19" s="1"/>
  <c r="KR246" i="19"/>
  <c r="KR247" i="19" s="1"/>
  <c r="KQ246" i="19"/>
  <c r="KQ247" i="19" s="1"/>
  <c r="KP246" i="19"/>
  <c r="KP247" i="19" s="1"/>
  <c r="KO246" i="19"/>
  <c r="KO247" i="19" s="1"/>
  <c r="KN246" i="19"/>
  <c r="KN247" i="19" s="1"/>
  <c r="KM246" i="19"/>
  <c r="KM247" i="19" s="1"/>
  <c r="KL246" i="19"/>
  <c r="KL247" i="19" s="1"/>
  <c r="KK246" i="19"/>
  <c r="KK247" i="19" s="1"/>
  <c r="KJ246" i="19"/>
  <c r="KJ247" i="19" s="1"/>
  <c r="KI246" i="19"/>
  <c r="KI247" i="19" s="1"/>
  <c r="KH246" i="19"/>
  <c r="KH247" i="19" s="1"/>
  <c r="KG246" i="19"/>
  <c r="KG247" i="19" s="1"/>
  <c r="KF246" i="19"/>
  <c r="KF247" i="19" s="1"/>
  <c r="KE246" i="19"/>
  <c r="KE247" i="19" s="1"/>
  <c r="KD246" i="19"/>
  <c r="KD247" i="19" s="1"/>
  <c r="KC246" i="19"/>
  <c r="KC247" i="19" s="1"/>
  <c r="KB246" i="19"/>
  <c r="KB247" i="19" s="1"/>
  <c r="KA246" i="19"/>
  <c r="KA247" i="19" s="1"/>
  <c r="JZ246" i="19"/>
  <c r="JZ247" i="19" s="1"/>
  <c r="JY246" i="19"/>
  <c r="JY247" i="19" s="1"/>
  <c r="JX246" i="19"/>
  <c r="JX247" i="19" s="1"/>
  <c r="JW246" i="19"/>
  <c r="JW247" i="19" s="1"/>
  <c r="JV246" i="19"/>
  <c r="JV247" i="19" s="1"/>
  <c r="JU246" i="19"/>
  <c r="JU247" i="19" s="1"/>
  <c r="JT246" i="19"/>
  <c r="JT247" i="19" s="1"/>
  <c r="JS246" i="19"/>
  <c r="JS247" i="19" s="1"/>
  <c r="JR246" i="19"/>
  <c r="JR247" i="19" s="1"/>
  <c r="JQ246" i="19"/>
  <c r="JQ247" i="19" s="1"/>
  <c r="JP246" i="19"/>
  <c r="JP247" i="19" s="1"/>
  <c r="JO246" i="19"/>
  <c r="JO247" i="19" s="1"/>
  <c r="JN246" i="19"/>
  <c r="JN247" i="19" s="1"/>
  <c r="JM246" i="19"/>
  <c r="JM247" i="19" s="1"/>
  <c r="JL246" i="19"/>
  <c r="JL247" i="19" s="1"/>
  <c r="JK246" i="19"/>
  <c r="JK247" i="19" s="1"/>
  <c r="JJ246" i="19"/>
  <c r="JJ247" i="19" s="1"/>
  <c r="JI246" i="19"/>
  <c r="JI247" i="19" s="1"/>
  <c r="JH246" i="19"/>
  <c r="JH247" i="19" s="1"/>
  <c r="JG246" i="19"/>
  <c r="JG247" i="19" s="1"/>
  <c r="JF246" i="19"/>
  <c r="JF247" i="19" s="1"/>
  <c r="JE246" i="19"/>
  <c r="JE247" i="19" s="1"/>
  <c r="JD246" i="19"/>
  <c r="JD247" i="19" s="1"/>
  <c r="JC246" i="19"/>
  <c r="JC247" i="19" s="1"/>
  <c r="JB246" i="19"/>
  <c r="JB247" i="19" s="1"/>
  <c r="JA246" i="19"/>
  <c r="JA247" i="19" s="1"/>
  <c r="IZ246" i="19"/>
  <c r="IZ247" i="19" s="1"/>
  <c r="IY246" i="19"/>
  <c r="IY247" i="19" s="1"/>
  <c r="IX246" i="19"/>
  <c r="IX247" i="19" s="1"/>
  <c r="IW246" i="19"/>
  <c r="IW247" i="19" s="1"/>
  <c r="IV246" i="19"/>
  <c r="IV247" i="19" s="1"/>
  <c r="IU246" i="19"/>
  <c r="IU247" i="19" s="1"/>
  <c r="IT246" i="19"/>
  <c r="IT247" i="19" s="1"/>
  <c r="IS246" i="19"/>
  <c r="IS247" i="19" s="1"/>
  <c r="IR246" i="19"/>
  <c r="IR247" i="19" s="1"/>
  <c r="IQ246" i="19"/>
  <c r="IQ247" i="19" s="1"/>
  <c r="IP246" i="19"/>
  <c r="IP247" i="19" s="1"/>
  <c r="IO246" i="19"/>
  <c r="IO247" i="19" s="1"/>
  <c r="IN246" i="19"/>
  <c r="IN247" i="19" s="1"/>
  <c r="IM246" i="19"/>
  <c r="IM247" i="19" s="1"/>
  <c r="IL246" i="19"/>
  <c r="IL247" i="19" s="1"/>
  <c r="IK246" i="19"/>
  <c r="IK247" i="19" s="1"/>
  <c r="IJ246" i="19"/>
  <c r="IJ247" i="19" s="1"/>
  <c r="II246" i="19"/>
  <c r="II247" i="19" s="1"/>
  <c r="IH246" i="19"/>
  <c r="IH247" i="19" s="1"/>
  <c r="IG246" i="19"/>
  <c r="IG247" i="19" s="1"/>
  <c r="IF246" i="19"/>
  <c r="IF247" i="19" s="1"/>
  <c r="IE246" i="19"/>
  <c r="IE247" i="19" s="1"/>
  <c r="ID246" i="19"/>
  <c r="ID247" i="19" s="1"/>
  <c r="IC246" i="19"/>
  <c r="IC247" i="19" s="1"/>
  <c r="IB246" i="19"/>
  <c r="IB247" i="19" s="1"/>
  <c r="IA246" i="19"/>
  <c r="IA247" i="19" s="1"/>
  <c r="HZ246" i="19"/>
  <c r="HZ247" i="19" s="1"/>
  <c r="HY246" i="19"/>
  <c r="HY247" i="19" s="1"/>
  <c r="HX246" i="19"/>
  <c r="HX247" i="19" s="1"/>
  <c r="HW246" i="19"/>
  <c r="HW247" i="19" s="1"/>
  <c r="HV246" i="19"/>
  <c r="HV247" i="19" s="1"/>
  <c r="HU246" i="19"/>
  <c r="HU247" i="19" s="1"/>
  <c r="HT246" i="19"/>
  <c r="HT247" i="19" s="1"/>
  <c r="HS246" i="19"/>
  <c r="HS247" i="19" s="1"/>
  <c r="HR246" i="19"/>
  <c r="HR247" i="19" s="1"/>
  <c r="HQ246" i="19"/>
  <c r="HQ247" i="19" s="1"/>
  <c r="HP246" i="19"/>
  <c r="HP247" i="19" s="1"/>
  <c r="HO246" i="19"/>
  <c r="HO247" i="19" s="1"/>
  <c r="HN246" i="19"/>
  <c r="HN247" i="19" s="1"/>
  <c r="HM246" i="19"/>
  <c r="HM247" i="19" s="1"/>
  <c r="HL246" i="19"/>
  <c r="HL247" i="19" s="1"/>
  <c r="HK246" i="19"/>
  <c r="HK247" i="19" s="1"/>
  <c r="HJ246" i="19"/>
  <c r="HJ247" i="19" s="1"/>
  <c r="HI246" i="19"/>
  <c r="HI247" i="19" s="1"/>
  <c r="HH246" i="19"/>
  <c r="HH247" i="19" s="1"/>
  <c r="HG246" i="19"/>
  <c r="HG247" i="19" s="1"/>
  <c r="HF246" i="19"/>
  <c r="HF247" i="19" s="1"/>
  <c r="HE246" i="19"/>
  <c r="HE247" i="19" s="1"/>
  <c r="HD246" i="19"/>
  <c r="HD247" i="19" s="1"/>
  <c r="HC246" i="19"/>
  <c r="HC247" i="19" s="1"/>
  <c r="HB246" i="19"/>
  <c r="HB247" i="19" s="1"/>
  <c r="HA246" i="19"/>
  <c r="HA247" i="19" s="1"/>
  <c r="GZ246" i="19"/>
  <c r="GZ247" i="19" s="1"/>
  <c r="GY246" i="19"/>
  <c r="GY247" i="19" s="1"/>
  <c r="GX246" i="19"/>
  <c r="GX247" i="19" s="1"/>
  <c r="GW246" i="19"/>
  <c r="GW247" i="19" s="1"/>
  <c r="GV246" i="19"/>
  <c r="GV247" i="19" s="1"/>
  <c r="GU246" i="19"/>
  <c r="GU247" i="19" s="1"/>
  <c r="GT246" i="19"/>
  <c r="GT247" i="19" s="1"/>
  <c r="GS246" i="19"/>
  <c r="GS247" i="19" s="1"/>
  <c r="GR246" i="19"/>
  <c r="GR247" i="19" s="1"/>
  <c r="GQ246" i="19"/>
  <c r="GQ247" i="19" s="1"/>
  <c r="GP246" i="19"/>
  <c r="GP247" i="19" s="1"/>
  <c r="GO246" i="19"/>
  <c r="GO247" i="19" s="1"/>
  <c r="GN246" i="19"/>
  <c r="GN247" i="19" s="1"/>
  <c r="GM246" i="19"/>
  <c r="GM247" i="19" s="1"/>
  <c r="GL246" i="19"/>
  <c r="GL247" i="19" s="1"/>
  <c r="GK246" i="19"/>
  <c r="GK247" i="19" s="1"/>
  <c r="GJ246" i="19"/>
  <c r="GJ247" i="19" s="1"/>
  <c r="GI246" i="19"/>
  <c r="GI247" i="19" s="1"/>
  <c r="GH246" i="19"/>
  <c r="GH247" i="19" s="1"/>
  <c r="GG246" i="19"/>
  <c r="GG247" i="19" s="1"/>
  <c r="GF246" i="19"/>
  <c r="GF247" i="19" s="1"/>
  <c r="GE246" i="19"/>
  <c r="GE247" i="19" s="1"/>
  <c r="GD246" i="19"/>
  <c r="GD247" i="19" s="1"/>
  <c r="GC246" i="19"/>
  <c r="GC247" i="19" s="1"/>
  <c r="GB246" i="19"/>
  <c r="GB247" i="19" s="1"/>
  <c r="GA246" i="19"/>
  <c r="GA247" i="19" s="1"/>
  <c r="FZ246" i="19"/>
  <c r="FZ247" i="19" s="1"/>
  <c r="FY246" i="19"/>
  <c r="FY247" i="19" s="1"/>
  <c r="FX246" i="19"/>
  <c r="FX247" i="19" s="1"/>
  <c r="FW246" i="19"/>
  <c r="FW247" i="19" s="1"/>
  <c r="FV246" i="19"/>
  <c r="FV247" i="19" s="1"/>
  <c r="FU246" i="19"/>
  <c r="FU247" i="19" s="1"/>
  <c r="FT246" i="19"/>
  <c r="FT247" i="19" s="1"/>
  <c r="FS246" i="19"/>
  <c r="FS247" i="19" s="1"/>
  <c r="FR246" i="19"/>
  <c r="FR247" i="19" s="1"/>
  <c r="FQ246" i="19"/>
  <c r="FQ247" i="19" s="1"/>
  <c r="FP246" i="19"/>
  <c r="FP247" i="19" s="1"/>
  <c r="FO246" i="19"/>
  <c r="FO247" i="19" s="1"/>
  <c r="FN246" i="19"/>
  <c r="FN247" i="19" s="1"/>
  <c r="FM246" i="19"/>
  <c r="FM247" i="19" s="1"/>
  <c r="FL246" i="19"/>
  <c r="FL247" i="19" s="1"/>
  <c r="FK246" i="19"/>
  <c r="FK247" i="19" s="1"/>
  <c r="FJ246" i="19"/>
  <c r="FJ247" i="19" s="1"/>
  <c r="FI246" i="19"/>
  <c r="FI247" i="19" s="1"/>
  <c r="FH246" i="19"/>
  <c r="FH247" i="19" s="1"/>
  <c r="FG246" i="19"/>
  <c r="FG247" i="19" s="1"/>
  <c r="FF246" i="19"/>
  <c r="FF247" i="19" s="1"/>
  <c r="FE246" i="19"/>
  <c r="FE247" i="19" s="1"/>
  <c r="FD246" i="19"/>
  <c r="FD247" i="19" s="1"/>
  <c r="FC246" i="19"/>
  <c r="FC247" i="19" s="1"/>
  <c r="FB246" i="19"/>
  <c r="FB247" i="19" s="1"/>
  <c r="FA246" i="19"/>
  <c r="FA247" i="19" s="1"/>
  <c r="EZ246" i="19"/>
  <c r="EZ247" i="19" s="1"/>
  <c r="EY246" i="19"/>
  <c r="EY247" i="19" s="1"/>
  <c r="EX246" i="19"/>
  <c r="EX247" i="19" s="1"/>
  <c r="EW246" i="19"/>
  <c r="EW247" i="19" s="1"/>
  <c r="EV246" i="19"/>
  <c r="EV247" i="19" s="1"/>
  <c r="EU246" i="19"/>
  <c r="EU247" i="19" s="1"/>
  <c r="ET246" i="19"/>
  <c r="ET247" i="19" s="1"/>
  <c r="ES246" i="19"/>
  <c r="ES247" i="19" s="1"/>
  <c r="ER246" i="19"/>
  <c r="ER247" i="19" s="1"/>
  <c r="EQ246" i="19"/>
  <c r="EQ247" i="19" s="1"/>
  <c r="EP246" i="19"/>
  <c r="EP247" i="19" s="1"/>
  <c r="EO246" i="19"/>
  <c r="EO247" i="19" s="1"/>
  <c r="EN246" i="19"/>
  <c r="EN247" i="19" s="1"/>
  <c r="EM246" i="19"/>
  <c r="EM247" i="19" s="1"/>
  <c r="EL246" i="19"/>
  <c r="EL247" i="19" s="1"/>
  <c r="EK246" i="19"/>
  <c r="EK247" i="19" s="1"/>
  <c r="EJ246" i="19"/>
  <c r="EJ247" i="19" s="1"/>
  <c r="EI246" i="19"/>
  <c r="EI247" i="19" s="1"/>
  <c r="EH246" i="19"/>
  <c r="EH247" i="19" s="1"/>
  <c r="EG246" i="19"/>
  <c r="EG247" i="19" s="1"/>
  <c r="EF246" i="19"/>
  <c r="EF247" i="19" s="1"/>
  <c r="EE246" i="19"/>
  <c r="EE247" i="19" s="1"/>
  <c r="ED246" i="19"/>
  <c r="ED247" i="19" s="1"/>
  <c r="EC246" i="19"/>
  <c r="EC247" i="19" s="1"/>
  <c r="EB246" i="19"/>
  <c r="EB247" i="19" s="1"/>
  <c r="EA246" i="19"/>
  <c r="EA247" i="19" s="1"/>
  <c r="DZ246" i="19"/>
  <c r="DZ247" i="19" s="1"/>
  <c r="DY246" i="19"/>
  <c r="DY247" i="19" s="1"/>
  <c r="DX246" i="19"/>
  <c r="DX247" i="19" s="1"/>
  <c r="DW246" i="19"/>
  <c r="DW247" i="19" s="1"/>
  <c r="DV246" i="19"/>
  <c r="DV247" i="19" s="1"/>
  <c r="DU246" i="19"/>
  <c r="DU247" i="19" s="1"/>
  <c r="DT246" i="19"/>
  <c r="DT247" i="19" s="1"/>
  <c r="DS246" i="19"/>
  <c r="DS247" i="19" s="1"/>
  <c r="DR246" i="19"/>
  <c r="DR247" i="19" s="1"/>
  <c r="DQ246" i="19"/>
  <c r="DQ247" i="19" s="1"/>
  <c r="DP246" i="19"/>
  <c r="DP247" i="19" s="1"/>
  <c r="DO246" i="19"/>
  <c r="DO247" i="19" s="1"/>
  <c r="DN246" i="19"/>
  <c r="DN247" i="19" s="1"/>
  <c r="DM246" i="19"/>
  <c r="DM247" i="19" s="1"/>
  <c r="DL246" i="19"/>
  <c r="DL247" i="19" s="1"/>
  <c r="DK246" i="19"/>
  <c r="DK247" i="19" s="1"/>
  <c r="DJ246" i="19"/>
  <c r="DJ247" i="19" s="1"/>
  <c r="DI246" i="19"/>
  <c r="DI247" i="19" s="1"/>
  <c r="DH246" i="19"/>
  <c r="DH247" i="19" s="1"/>
  <c r="DG246" i="19"/>
  <c r="DG247" i="19" s="1"/>
  <c r="DF246" i="19"/>
  <c r="DF247" i="19" s="1"/>
  <c r="DE246" i="19"/>
  <c r="DE247" i="19" s="1"/>
  <c r="DD246" i="19"/>
  <c r="DD247" i="19" s="1"/>
  <c r="DC246" i="19"/>
  <c r="DC247" i="19" s="1"/>
  <c r="DB246" i="19"/>
  <c r="DB247" i="19" s="1"/>
  <c r="DA246" i="19"/>
  <c r="DA247" i="19" s="1"/>
  <c r="CZ246" i="19"/>
  <c r="CZ247" i="19" s="1"/>
  <c r="CY246" i="19"/>
  <c r="CY247" i="19" s="1"/>
  <c r="CX246" i="19"/>
  <c r="CX247" i="19" s="1"/>
  <c r="CW246" i="19"/>
  <c r="CW247" i="19" s="1"/>
  <c r="CV246" i="19"/>
  <c r="CV247" i="19" s="1"/>
  <c r="CU246" i="19"/>
  <c r="CU247" i="19" s="1"/>
  <c r="CT246" i="19"/>
  <c r="CT247" i="19" s="1"/>
  <c r="CS246" i="19"/>
  <c r="CS247" i="19" s="1"/>
  <c r="CR246" i="19"/>
  <c r="CR247" i="19" s="1"/>
  <c r="CQ246" i="19"/>
  <c r="CQ247" i="19" s="1"/>
  <c r="CP246" i="19"/>
  <c r="CP247" i="19" s="1"/>
  <c r="CO246" i="19"/>
  <c r="CO247" i="19" s="1"/>
  <c r="CN246" i="19"/>
  <c r="CN247" i="19" s="1"/>
  <c r="CM246" i="19"/>
  <c r="CM247" i="19" s="1"/>
  <c r="CL246" i="19"/>
  <c r="CL247" i="19" s="1"/>
  <c r="CK246" i="19"/>
  <c r="CK247" i="19" s="1"/>
  <c r="CJ246" i="19"/>
  <c r="CJ247" i="19" s="1"/>
  <c r="CI246" i="19"/>
  <c r="CI247" i="19" s="1"/>
  <c r="CH246" i="19"/>
  <c r="CH247" i="19" s="1"/>
  <c r="CG246" i="19"/>
  <c r="CG247" i="19" s="1"/>
  <c r="CF246" i="19"/>
  <c r="CF247" i="19" s="1"/>
  <c r="CE246" i="19"/>
  <c r="CE247" i="19" s="1"/>
  <c r="CD246" i="19"/>
  <c r="CD247" i="19" s="1"/>
  <c r="CC246" i="19"/>
  <c r="CC247" i="19" s="1"/>
  <c r="CB246" i="19"/>
  <c r="CB247" i="19" s="1"/>
  <c r="CA246" i="19"/>
  <c r="CA247" i="19" s="1"/>
  <c r="BZ246" i="19"/>
  <c r="BZ247" i="19" s="1"/>
  <c r="BY246" i="19"/>
  <c r="BY247" i="19" s="1"/>
  <c r="BX246" i="19"/>
  <c r="BX247" i="19" s="1"/>
  <c r="BW246" i="19"/>
  <c r="BW247" i="19" s="1"/>
  <c r="BV246" i="19"/>
  <c r="BV247" i="19" s="1"/>
  <c r="BU246" i="19"/>
  <c r="BU247" i="19" s="1"/>
  <c r="BT246" i="19"/>
  <c r="BT247" i="19" s="1"/>
  <c r="BS246" i="19"/>
  <c r="BS247" i="19" s="1"/>
  <c r="BR246" i="19"/>
  <c r="BR247" i="19" s="1"/>
  <c r="BQ246" i="19"/>
  <c r="BQ247" i="19" s="1"/>
  <c r="BP246" i="19"/>
  <c r="BP247" i="19" s="1"/>
  <c r="BO246" i="19"/>
  <c r="BO247" i="19" s="1"/>
  <c r="BN246" i="19"/>
  <c r="BN247" i="19" s="1"/>
  <c r="BM246" i="19"/>
  <c r="BM247" i="19" s="1"/>
  <c r="BL246" i="19"/>
  <c r="BL247" i="19" s="1"/>
  <c r="BK246" i="19"/>
  <c r="BK247" i="19" s="1"/>
  <c r="BJ246" i="19"/>
  <c r="BJ247" i="19" s="1"/>
  <c r="BI246" i="19"/>
  <c r="BI247" i="19" s="1"/>
  <c r="BH246" i="19"/>
  <c r="BH247" i="19" s="1"/>
  <c r="BG246" i="19"/>
  <c r="BG247" i="19" s="1"/>
  <c r="BF246" i="19"/>
  <c r="BF247" i="19" s="1"/>
  <c r="BE246" i="19"/>
  <c r="BE247" i="19" s="1"/>
  <c r="BD246" i="19"/>
  <c r="BD247" i="19" s="1"/>
  <c r="BC246" i="19"/>
  <c r="BC247" i="19" s="1"/>
  <c r="BB246" i="19"/>
  <c r="BB247" i="19" s="1"/>
  <c r="BA246" i="19"/>
  <c r="BA247" i="19" s="1"/>
  <c r="AZ246" i="19"/>
  <c r="AZ247" i="19" s="1"/>
  <c r="AY246" i="19"/>
  <c r="AY247" i="19" s="1"/>
  <c r="AX246" i="19"/>
  <c r="AX247" i="19" s="1"/>
  <c r="AW246" i="19"/>
  <c r="AW247" i="19" s="1"/>
  <c r="AV246" i="19"/>
  <c r="AV247" i="19" s="1"/>
  <c r="AU246" i="19"/>
  <c r="AU247" i="19" s="1"/>
  <c r="AT246" i="19"/>
  <c r="AT247" i="19" s="1"/>
  <c r="AS246" i="19"/>
  <c r="AS247" i="19" s="1"/>
  <c r="AR246" i="19"/>
  <c r="AR247" i="19" s="1"/>
  <c r="AQ246" i="19"/>
  <c r="AQ247" i="19" s="1"/>
  <c r="AP246" i="19"/>
  <c r="AP247" i="19" s="1"/>
  <c r="AO246" i="19"/>
  <c r="AO247" i="19" s="1"/>
  <c r="AN246" i="19"/>
  <c r="AN247" i="19" s="1"/>
  <c r="AM246" i="19"/>
  <c r="AM247" i="19" s="1"/>
  <c r="AL246" i="19"/>
  <c r="AL247" i="19" s="1"/>
  <c r="AK246" i="19"/>
  <c r="AK247" i="19" s="1"/>
  <c r="AJ246" i="19"/>
  <c r="AJ247" i="19" s="1"/>
  <c r="AI246" i="19"/>
  <c r="AI247" i="19" s="1"/>
  <c r="AH246" i="19"/>
  <c r="AH247" i="19" s="1"/>
  <c r="AG246" i="19"/>
  <c r="AG247" i="19" s="1"/>
  <c r="AF246" i="19"/>
  <c r="AF247" i="19" s="1"/>
  <c r="AE246" i="19"/>
  <c r="AE247" i="19" s="1"/>
  <c r="AD246" i="19"/>
  <c r="AD247" i="19" s="1"/>
  <c r="AC246" i="19"/>
  <c r="AC247" i="19" s="1"/>
  <c r="AB246" i="19"/>
  <c r="AB247" i="19" s="1"/>
  <c r="AA246" i="19"/>
  <c r="AA247" i="19" s="1"/>
  <c r="Z246" i="19"/>
  <c r="Z247" i="19" s="1"/>
  <c r="Y246" i="19"/>
  <c r="Y247" i="19" s="1"/>
  <c r="X246" i="19"/>
  <c r="X247" i="19" s="1"/>
  <c r="W246" i="19"/>
  <c r="W247" i="19" s="1"/>
  <c r="V246" i="19"/>
  <c r="V247" i="19" s="1"/>
  <c r="U246" i="19"/>
  <c r="U247" i="19" s="1"/>
  <c r="T246" i="19"/>
  <c r="T247" i="19" s="1"/>
  <c r="S246" i="19"/>
  <c r="S247" i="19" s="1"/>
  <c r="R246" i="19"/>
  <c r="R247" i="19" s="1"/>
  <c r="Q246" i="19"/>
  <c r="Q247" i="19" s="1"/>
  <c r="P246" i="19"/>
  <c r="P247" i="19" s="1"/>
  <c r="O246" i="19"/>
  <c r="O247" i="19" s="1"/>
  <c r="N246" i="19"/>
  <c r="N247" i="19" s="1"/>
  <c r="M246" i="19"/>
  <c r="M247" i="19" s="1"/>
  <c r="L246" i="19"/>
  <c r="L247" i="19" s="1"/>
  <c r="SJ245" i="19"/>
  <c r="SI245" i="19"/>
  <c r="SH245" i="19"/>
  <c r="SG245" i="19"/>
  <c r="SF245" i="19"/>
  <c r="SE245" i="19"/>
  <c r="SD245" i="19"/>
  <c r="SC245" i="19"/>
  <c r="SB245" i="19"/>
  <c r="SA245" i="19"/>
  <c r="RZ245" i="19"/>
  <c r="RY245" i="19"/>
  <c r="RX245" i="19"/>
  <c r="RW245" i="19"/>
  <c r="RV245" i="19"/>
  <c r="RU245" i="19"/>
  <c r="RT245" i="19"/>
  <c r="RS245" i="19"/>
  <c r="RR245" i="19"/>
  <c r="RQ245" i="19"/>
  <c r="RP245" i="19"/>
  <c r="RO245" i="19"/>
  <c r="RN245" i="19"/>
  <c r="RM245" i="19"/>
  <c r="RL245" i="19"/>
  <c r="RK245" i="19"/>
  <c r="RJ245" i="19"/>
  <c r="RI245" i="19"/>
  <c r="RH245" i="19"/>
  <c r="RG245" i="19"/>
  <c r="RF245" i="19"/>
  <c r="RE245" i="19"/>
  <c r="RD245" i="19"/>
  <c r="RC245" i="19"/>
  <c r="RB245" i="19"/>
  <c r="RA245" i="19"/>
  <c r="QZ245" i="19"/>
  <c r="QY245" i="19"/>
  <c r="QX245" i="19"/>
  <c r="QW245" i="19"/>
  <c r="QV245" i="19"/>
  <c r="QU245" i="19"/>
  <c r="QT245" i="19"/>
  <c r="QS245" i="19"/>
  <c r="QR245" i="19"/>
  <c r="QQ245" i="19"/>
  <c r="QP245" i="19"/>
  <c r="QO245" i="19"/>
  <c r="QN245" i="19"/>
  <c r="QM245" i="19"/>
  <c r="QL245" i="19"/>
  <c r="QK245" i="19"/>
  <c r="QJ245" i="19"/>
  <c r="QI245" i="19"/>
  <c r="QH245" i="19"/>
  <c r="QG245" i="19"/>
  <c r="QF245" i="19"/>
  <c r="QE245" i="19"/>
  <c r="QD245" i="19"/>
  <c r="QC245" i="19"/>
  <c r="QB245" i="19"/>
  <c r="QA245" i="19"/>
  <c r="PZ245" i="19"/>
  <c r="PY245" i="19"/>
  <c r="PX245" i="19"/>
  <c r="PW245" i="19"/>
  <c r="PV245" i="19"/>
  <c r="PU245" i="19"/>
  <c r="PT245" i="19"/>
  <c r="PS245" i="19"/>
  <c r="PR245" i="19"/>
  <c r="PQ245" i="19"/>
  <c r="PP245" i="19"/>
  <c r="PO245" i="19"/>
  <c r="PN245" i="19"/>
  <c r="PM245" i="19"/>
  <c r="PL245" i="19"/>
  <c r="PK245" i="19"/>
  <c r="PJ245" i="19"/>
  <c r="PI245" i="19"/>
  <c r="PH245" i="19"/>
  <c r="PG245" i="19"/>
  <c r="PF245" i="19"/>
  <c r="PE245" i="19"/>
  <c r="PD245" i="19"/>
  <c r="PC245" i="19"/>
  <c r="PB245" i="19"/>
  <c r="PA245" i="19"/>
  <c r="OZ245" i="19"/>
  <c r="OY245" i="19"/>
  <c r="OX245" i="19"/>
  <c r="OW245" i="19"/>
  <c r="OV245" i="19"/>
  <c r="OU245" i="19"/>
  <c r="OT245" i="19"/>
  <c r="OS245" i="19"/>
  <c r="OR245" i="19"/>
  <c r="OQ245" i="19"/>
  <c r="OP245" i="19"/>
  <c r="OO245" i="19"/>
  <c r="ON245" i="19"/>
  <c r="OM245" i="19"/>
  <c r="OL245" i="19"/>
  <c r="OK245" i="19"/>
  <c r="OJ245" i="19"/>
  <c r="OI245" i="19"/>
  <c r="OH245" i="19"/>
  <c r="OG245" i="19"/>
  <c r="OF245" i="19"/>
  <c r="OE245" i="19"/>
  <c r="OD245" i="19"/>
  <c r="OC245" i="19"/>
  <c r="OB245" i="19"/>
  <c r="OA245" i="19"/>
  <c r="NZ245" i="19"/>
  <c r="NY245" i="19"/>
  <c r="NX245" i="19"/>
  <c r="NW245" i="19"/>
  <c r="NV245" i="19"/>
  <c r="NU245" i="19"/>
  <c r="NT245" i="19"/>
  <c r="NS245" i="19"/>
  <c r="NR245" i="19"/>
  <c r="NQ245" i="19"/>
  <c r="NP245" i="19"/>
  <c r="NO245" i="19"/>
  <c r="NN245" i="19"/>
  <c r="NM245" i="19"/>
  <c r="NL245" i="19"/>
  <c r="NK245" i="19"/>
  <c r="NJ245" i="19"/>
  <c r="NI245" i="19"/>
  <c r="NH245" i="19"/>
  <c r="NG245" i="19"/>
  <c r="NF245" i="19"/>
  <c r="NE245" i="19"/>
  <c r="ND245" i="19"/>
  <c r="NC245" i="19"/>
  <c r="NB245" i="19"/>
  <c r="NA245" i="19"/>
  <c r="MZ245" i="19"/>
  <c r="MY245" i="19"/>
  <c r="MX245" i="19"/>
  <c r="MW245" i="19"/>
  <c r="MV245" i="19"/>
  <c r="MU245" i="19"/>
  <c r="MT245" i="19"/>
  <c r="MS245" i="19"/>
  <c r="MR245" i="19"/>
  <c r="MQ245" i="19"/>
  <c r="MP245" i="19"/>
  <c r="MO245" i="19"/>
  <c r="MN245" i="19"/>
  <c r="MM245" i="19"/>
  <c r="ML245" i="19"/>
  <c r="MK245" i="19"/>
  <c r="MJ245" i="19"/>
  <c r="MI245" i="19"/>
  <c r="MH245" i="19"/>
  <c r="MG245" i="19"/>
  <c r="MF245" i="19"/>
  <c r="ME245" i="19"/>
  <c r="MD245" i="19"/>
  <c r="MC245" i="19"/>
  <c r="MB245" i="19"/>
  <c r="MA245" i="19"/>
  <c r="LZ245" i="19"/>
  <c r="LY245" i="19"/>
  <c r="LX245" i="19"/>
  <c r="LW245" i="19"/>
  <c r="LV245" i="19"/>
  <c r="LU245" i="19"/>
  <c r="LT245" i="19"/>
  <c r="LS245" i="19"/>
  <c r="LR245" i="19"/>
  <c r="LQ245" i="19"/>
  <c r="LP245" i="19"/>
  <c r="LO245" i="19"/>
  <c r="LN245" i="19"/>
  <c r="LM245" i="19"/>
  <c r="LL245" i="19"/>
  <c r="LK245" i="19"/>
  <c r="LJ245" i="19"/>
  <c r="LI245" i="19"/>
  <c r="LH245" i="19"/>
  <c r="LG245" i="19"/>
  <c r="LF245" i="19"/>
  <c r="LE245" i="19"/>
  <c r="LD245" i="19"/>
  <c r="LC245" i="19"/>
  <c r="LB245" i="19"/>
  <c r="LA245" i="19"/>
  <c r="KZ245" i="19"/>
  <c r="KY245" i="19"/>
  <c r="KX245" i="19"/>
  <c r="KW245" i="19"/>
  <c r="KV245" i="19"/>
  <c r="KU245" i="19"/>
  <c r="KT245" i="19"/>
  <c r="KS245" i="19"/>
  <c r="KR245" i="19"/>
  <c r="KQ245" i="19"/>
  <c r="KP245" i="19"/>
  <c r="KO245" i="19"/>
  <c r="KN245" i="19"/>
  <c r="KM245" i="19"/>
  <c r="KL245" i="19"/>
  <c r="KK245" i="19"/>
  <c r="KJ245" i="19"/>
  <c r="KI245" i="19"/>
  <c r="KH245" i="19"/>
  <c r="KG245" i="19"/>
  <c r="KF245" i="19"/>
  <c r="KE245" i="19"/>
  <c r="KD245" i="19"/>
  <c r="KC245" i="19"/>
  <c r="KB245" i="19"/>
  <c r="KA245" i="19"/>
  <c r="JZ245" i="19"/>
  <c r="JY245" i="19"/>
  <c r="JX245" i="19"/>
  <c r="JW245" i="19"/>
  <c r="JV245" i="19"/>
  <c r="JU245" i="19"/>
  <c r="JT245" i="19"/>
  <c r="JS245" i="19"/>
  <c r="JR245" i="19"/>
  <c r="JQ245" i="19"/>
  <c r="JP245" i="19"/>
  <c r="JO245" i="19"/>
  <c r="JN245" i="19"/>
  <c r="JM245" i="19"/>
  <c r="JL245" i="19"/>
  <c r="JK245" i="19"/>
  <c r="JJ245" i="19"/>
  <c r="JI245" i="19"/>
  <c r="JH245" i="19"/>
  <c r="JG245" i="19"/>
  <c r="JF245" i="19"/>
  <c r="JE245" i="19"/>
  <c r="JD245" i="19"/>
  <c r="JC245" i="19"/>
  <c r="JB245" i="19"/>
  <c r="JA245" i="19"/>
  <c r="IZ245" i="19"/>
  <c r="IY245" i="19"/>
  <c r="IX245" i="19"/>
  <c r="IW245" i="19"/>
  <c r="IV245" i="19"/>
  <c r="IU245" i="19"/>
  <c r="IT245" i="19"/>
  <c r="IS245" i="19"/>
  <c r="IR245" i="19"/>
  <c r="IQ245" i="19"/>
  <c r="IP245" i="19"/>
  <c r="IO245" i="19"/>
  <c r="IN245" i="19"/>
  <c r="IM245" i="19"/>
  <c r="IL245" i="19"/>
  <c r="IK245" i="19"/>
  <c r="IJ245" i="19"/>
  <c r="II245" i="19"/>
  <c r="IH245" i="19"/>
  <c r="IG245" i="19"/>
  <c r="IF245" i="19"/>
  <c r="IE245" i="19"/>
  <c r="ID245" i="19"/>
  <c r="IC245" i="19"/>
  <c r="IB245" i="19"/>
  <c r="IA245" i="19"/>
  <c r="HZ245" i="19"/>
  <c r="HY245" i="19"/>
  <c r="HX245" i="19"/>
  <c r="HW245" i="19"/>
  <c r="HV245" i="19"/>
  <c r="HU245" i="19"/>
  <c r="HT245" i="19"/>
  <c r="HS245" i="19"/>
  <c r="HR245" i="19"/>
  <c r="HQ245" i="19"/>
  <c r="HP245" i="19"/>
  <c r="HO245" i="19"/>
  <c r="HN245" i="19"/>
  <c r="HM245" i="19"/>
  <c r="HL245" i="19"/>
  <c r="HK245" i="19"/>
  <c r="HJ245" i="19"/>
  <c r="HI245" i="19"/>
  <c r="HH245" i="19"/>
  <c r="HG245" i="19"/>
  <c r="HF245" i="19"/>
  <c r="HE245" i="19"/>
  <c r="HD245" i="19"/>
  <c r="HC245" i="19"/>
  <c r="HB245" i="19"/>
  <c r="HA245" i="19"/>
  <c r="GZ245" i="19"/>
  <c r="GY245" i="19"/>
  <c r="GX245" i="19"/>
  <c r="GW245" i="19"/>
  <c r="GV245" i="19"/>
  <c r="GU245" i="19"/>
  <c r="GT245" i="19"/>
  <c r="GS245" i="19"/>
  <c r="GR245" i="19"/>
  <c r="GQ245" i="19"/>
  <c r="GP245" i="19"/>
  <c r="GO245" i="19"/>
  <c r="GN245" i="19"/>
  <c r="GM245" i="19"/>
  <c r="GL245" i="19"/>
  <c r="GK245" i="19"/>
  <c r="GJ245" i="19"/>
  <c r="GI245" i="19"/>
  <c r="GH245" i="19"/>
  <c r="GG245" i="19"/>
  <c r="GF245" i="19"/>
  <c r="GE245" i="19"/>
  <c r="GD245" i="19"/>
  <c r="GC245" i="19"/>
  <c r="GB245" i="19"/>
  <c r="GA245" i="19"/>
  <c r="FZ245" i="19"/>
  <c r="FY245" i="19"/>
  <c r="FX245" i="19"/>
  <c r="FW245" i="19"/>
  <c r="FV245" i="19"/>
  <c r="FU245" i="19"/>
  <c r="FT245" i="19"/>
  <c r="FS245" i="19"/>
  <c r="FR245" i="19"/>
  <c r="FQ245" i="19"/>
  <c r="FP245" i="19"/>
  <c r="FO245" i="19"/>
  <c r="FN245" i="19"/>
  <c r="FM245" i="19"/>
  <c r="FL245" i="19"/>
  <c r="FK245" i="19"/>
  <c r="FJ245" i="19"/>
  <c r="FI245" i="19"/>
  <c r="FH245" i="19"/>
  <c r="FG245" i="19"/>
  <c r="FF245" i="19"/>
  <c r="FE245" i="19"/>
  <c r="FD245" i="19"/>
  <c r="FC245" i="19"/>
  <c r="FB245" i="19"/>
  <c r="FA245" i="19"/>
  <c r="EZ245" i="19"/>
  <c r="EY245" i="19"/>
  <c r="EX245" i="19"/>
  <c r="EW245" i="19"/>
  <c r="EV245" i="19"/>
  <c r="EU245" i="19"/>
  <c r="ET245" i="19"/>
  <c r="ES245" i="19"/>
  <c r="ER245" i="19"/>
  <c r="EQ245" i="19"/>
  <c r="EP245" i="19"/>
  <c r="EO245" i="19"/>
  <c r="EN245" i="19"/>
  <c r="EM245" i="19"/>
  <c r="EL245" i="19"/>
  <c r="EK245" i="19"/>
  <c r="EJ245" i="19"/>
  <c r="EI245" i="19"/>
  <c r="EH245" i="19"/>
  <c r="EG245" i="19"/>
  <c r="EF245" i="19"/>
  <c r="EE245" i="19"/>
  <c r="ED245" i="19"/>
  <c r="EC245" i="19"/>
  <c r="EB245" i="19"/>
  <c r="EA245" i="19"/>
  <c r="DZ245" i="19"/>
  <c r="DY245" i="19"/>
  <c r="DX245" i="19"/>
  <c r="DW245" i="19"/>
  <c r="DV245" i="19"/>
  <c r="DU245" i="19"/>
  <c r="DT245" i="19"/>
  <c r="DS245" i="19"/>
  <c r="DR245" i="19"/>
  <c r="DQ245" i="19"/>
  <c r="DP245" i="19"/>
  <c r="DO245" i="19"/>
  <c r="DN245" i="19"/>
  <c r="DM245" i="19"/>
  <c r="DL245" i="19"/>
  <c r="DK245" i="19"/>
  <c r="DJ245" i="19"/>
  <c r="DI245" i="19"/>
  <c r="DH245" i="19"/>
  <c r="DG245" i="19"/>
  <c r="DF245" i="19"/>
  <c r="DE245" i="19"/>
  <c r="DD245" i="19"/>
  <c r="DC245" i="19"/>
  <c r="DB245" i="19"/>
  <c r="DA245" i="19"/>
  <c r="CZ245" i="19"/>
  <c r="CY245" i="19"/>
  <c r="CX245" i="19"/>
  <c r="CW245" i="19"/>
  <c r="CV245" i="19"/>
  <c r="CU245" i="19"/>
  <c r="CT245" i="19"/>
  <c r="CS245" i="19"/>
  <c r="CR245" i="19"/>
  <c r="CQ245" i="19"/>
  <c r="CP245" i="19"/>
  <c r="CO245" i="19"/>
  <c r="CN245" i="19"/>
  <c r="CM245" i="19"/>
  <c r="CL245" i="19"/>
  <c r="CK245" i="19"/>
  <c r="CJ245" i="19"/>
  <c r="CI245" i="19"/>
  <c r="CH245" i="19"/>
  <c r="CG245" i="19"/>
  <c r="CF245" i="19"/>
  <c r="CE245" i="19"/>
  <c r="CD245" i="19"/>
  <c r="CC245" i="19"/>
  <c r="CB245" i="19"/>
  <c r="CA245" i="19"/>
  <c r="BZ245" i="19"/>
  <c r="BY245" i="19"/>
  <c r="BX245" i="19"/>
  <c r="BW245" i="19"/>
  <c r="BV245" i="19"/>
  <c r="BU245" i="19"/>
  <c r="BT245" i="19"/>
  <c r="BS245" i="19"/>
  <c r="BR245" i="19"/>
  <c r="BQ245" i="19"/>
  <c r="BP245" i="19"/>
  <c r="BO245" i="19"/>
  <c r="BN245" i="19"/>
  <c r="BM245" i="19"/>
  <c r="BL245" i="19"/>
  <c r="BK245" i="19"/>
  <c r="BJ245" i="19"/>
  <c r="BI245" i="19"/>
  <c r="BH245" i="19"/>
  <c r="BG245" i="19"/>
  <c r="BF245" i="19"/>
  <c r="BE245" i="19"/>
  <c r="BD245" i="19"/>
  <c r="BC245" i="19"/>
  <c r="BB245" i="19"/>
  <c r="BA245" i="19"/>
  <c r="AZ245" i="19"/>
  <c r="AY245" i="19"/>
  <c r="AX245" i="19"/>
  <c r="AW245" i="19"/>
  <c r="AV245" i="19"/>
  <c r="AU245" i="19"/>
  <c r="AT245" i="19"/>
  <c r="AS245" i="19"/>
  <c r="AR245" i="19"/>
  <c r="AQ245" i="19"/>
  <c r="AP245" i="19"/>
  <c r="AO245" i="19"/>
  <c r="AN245" i="19"/>
  <c r="AM245" i="19"/>
  <c r="AL245" i="19"/>
  <c r="AK245" i="19"/>
  <c r="AJ245" i="19"/>
  <c r="AI245" i="19"/>
  <c r="AH245" i="19"/>
  <c r="AG245" i="19"/>
  <c r="AF245" i="19"/>
  <c r="AE245" i="19"/>
  <c r="AD245" i="19"/>
  <c r="AC245" i="19"/>
  <c r="AB245" i="19"/>
  <c r="AA245" i="19"/>
  <c r="Z245" i="19"/>
  <c r="Y245" i="19"/>
  <c r="X245" i="19"/>
  <c r="W245" i="19"/>
  <c r="V245" i="19"/>
  <c r="U245" i="19"/>
  <c r="T245" i="19"/>
  <c r="S245" i="19"/>
  <c r="R245" i="19"/>
  <c r="Q245" i="19"/>
  <c r="P245" i="19"/>
  <c r="O245" i="19"/>
  <c r="N245" i="19"/>
  <c r="M245" i="19"/>
  <c r="L245" i="19"/>
  <c r="SJ244" i="19"/>
  <c r="SI244" i="19"/>
  <c r="SH244" i="19"/>
  <c r="SG244" i="19"/>
  <c r="SF244" i="19"/>
  <c r="SE244" i="19"/>
  <c r="SD244" i="19"/>
  <c r="SC244" i="19"/>
  <c r="SB244" i="19"/>
  <c r="SA244" i="19"/>
  <c r="RZ244" i="19"/>
  <c r="RY244" i="19"/>
  <c r="RX244" i="19"/>
  <c r="RW244" i="19"/>
  <c r="RV244" i="19"/>
  <c r="RU244" i="19"/>
  <c r="RT244" i="19"/>
  <c r="RS244" i="19"/>
  <c r="RR244" i="19"/>
  <c r="RQ244" i="19"/>
  <c r="RP244" i="19"/>
  <c r="RO244" i="19"/>
  <c r="RN244" i="19"/>
  <c r="RM244" i="19"/>
  <c r="RL244" i="19"/>
  <c r="RK244" i="19"/>
  <c r="RJ244" i="19"/>
  <c r="RI244" i="19"/>
  <c r="RH244" i="19"/>
  <c r="RG244" i="19"/>
  <c r="RF244" i="19"/>
  <c r="RE244" i="19"/>
  <c r="RD244" i="19"/>
  <c r="RC244" i="19"/>
  <c r="RB244" i="19"/>
  <c r="RA244" i="19"/>
  <c r="QZ244" i="19"/>
  <c r="QY244" i="19"/>
  <c r="QX244" i="19"/>
  <c r="QW244" i="19"/>
  <c r="QV244" i="19"/>
  <c r="QU244" i="19"/>
  <c r="QT244" i="19"/>
  <c r="QS244" i="19"/>
  <c r="QR244" i="19"/>
  <c r="QQ244" i="19"/>
  <c r="QP244" i="19"/>
  <c r="QO244" i="19"/>
  <c r="QN244" i="19"/>
  <c r="QM244" i="19"/>
  <c r="QL244" i="19"/>
  <c r="QK244" i="19"/>
  <c r="QJ244" i="19"/>
  <c r="QI244" i="19"/>
  <c r="QH244" i="19"/>
  <c r="QG244" i="19"/>
  <c r="QF244" i="19"/>
  <c r="QE244" i="19"/>
  <c r="QD244" i="19"/>
  <c r="QC244" i="19"/>
  <c r="QB244" i="19"/>
  <c r="QA244" i="19"/>
  <c r="PZ244" i="19"/>
  <c r="PY244" i="19"/>
  <c r="PX244" i="19"/>
  <c r="PW244" i="19"/>
  <c r="PV244" i="19"/>
  <c r="PU244" i="19"/>
  <c r="PT244" i="19"/>
  <c r="PS244" i="19"/>
  <c r="PR244" i="19"/>
  <c r="PQ244" i="19"/>
  <c r="PP244" i="19"/>
  <c r="PO244" i="19"/>
  <c r="PN244" i="19"/>
  <c r="PM244" i="19"/>
  <c r="PL244" i="19"/>
  <c r="PK244" i="19"/>
  <c r="PJ244" i="19"/>
  <c r="PI244" i="19"/>
  <c r="PH244" i="19"/>
  <c r="PG244" i="19"/>
  <c r="PF244" i="19"/>
  <c r="PE244" i="19"/>
  <c r="PD244" i="19"/>
  <c r="PC244" i="19"/>
  <c r="PB244" i="19"/>
  <c r="PA244" i="19"/>
  <c r="OZ244" i="19"/>
  <c r="OY244" i="19"/>
  <c r="OX244" i="19"/>
  <c r="OW244" i="19"/>
  <c r="OV244" i="19"/>
  <c r="OU244" i="19"/>
  <c r="OT244" i="19"/>
  <c r="OS244" i="19"/>
  <c r="OR244" i="19"/>
  <c r="OQ244" i="19"/>
  <c r="OP244" i="19"/>
  <c r="OO244" i="19"/>
  <c r="ON244" i="19"/>
  <c r="OM244" i="19"/>
  <c r="OL244" i="19"/>
  <c r="OK244" i="19"/>
  <c r="OJ244" i="19"/>
  <c r="OI244" i="19"/>
  <c r="OH244" i="19"/>
  <c r="OG244" i="19"/>
  <c r="OF244" i="19"/>
  <c r="OE244" i="19"/>
  <c r="OD244" i="19"/>
  <c r="OC244" i="19"/>
  <c r="OB244" i="19"/>
  <c r="OA244" i="19"/>
  <c r="NZ244" i="19"/>
  <c r="NY244" i="19"/>
  <c r="NX244" i="19"/>
  <c r="NW244" i="19"/>
  <c r="NV244" i="19"/>
  <c r="NU244" i="19"/>
  <c r="NT244" i="19"/>
  <c r="NS244" i="19"/>
  <c r="NR244" i="19"/>
  <c r="NQ244" i="19"/>
  <c r="NP244" i="19"/>
  <c r="NO244" i="19"/>
  <c r="NN244" i="19"/>
  <c r="NM244" i="19"/>
  <c r="NL244" i="19"/>
  <c r="NK244" i="19"/>
  <c r="NJ244" i="19"/>
  <c r="NI244" i="19"/>
  <c r="NH244" i="19"/>
  <c r="NG244" i="19"/>
  <c r="NF244" i="19"/>
  <c r="NE244" i="19"/>
  <c r="ND244" i="19"/>
  <c r="NC244" i="19"/>
  <c r="NB244" i="19"/>
  <c r="NA244" i="19"/>
  <c r="MZ244" i="19"/>
  <c r="MY244" i="19"/>
  <c r="MX244" i="19"/>
  <c r="MW244" i="19"/>
  <c r="MV244" i="19"/>
  <c r="MU244" i="19"/>
  <c r="MT244" i="19"/>
  <c r="MS244" i="19"/>
  <c r="MR244" i="19"/>
  <c r="MQ244" i="19"/>
  <c r="MP244" i="19"/>
  <c r="MO244" i="19"/>
  <c r="MN244" i="19"/>
  <c r="MM244" i="19"/>
  <c r="ML244" i="19"/>
  <c r="MK244" i="19"/>
  <c r="MJ244" i="19"/>
  <c r="MI244" i="19"/>
  <c r="MH244" i="19"/>
  <c r="MG244" i="19"/>
  <c r="MF244" i="19"/>
  <c r="ME244" i="19"/>
  <c r="MD244" i="19"/>
  <c r="MC244" i="19"/>
  <c r="MB244" i="19"/>
  <c r="MA244" i="19"/>
  <c r="LZ244" i="19"/>
  <c r="LY244" i="19"/>
  <c r="LX244" i="19"/>
  <c r="LW244" i="19"/>
  <c r="LV244" i="19"/>
  <c r="LU244" i="19"/>
  <c r="LT244" i="19"/>
  <c r="LS244" i="19"/>
  <c r="LR244" i="19"/>
  <c r="LQ244" i="19"/>
  <c r="LP244" i="19"/>
  <c r="LO244" i="19"/>
  <c r="LN244" i="19"/>
  <c r="LM244" i="19"/>
  <c r="LL244" i="19"/>
  <c r="LK244" i="19"/>
  <c r="LJ244" i="19"/>
  <c r="LI244" i="19"/>
  <c r="LH244" i="19"/>
  <c r="LG244" i="19"/>
  <c r="LF244" i="19"/>
  <c r="LE244" i="19"/>
  <c r="LD244" i="19"/>
  <c r="LC244" i="19"/>
  <c r="LB244" i="19"/>
  <c r="LA244" i="19"/>
  <c r="KZ244" i="19"/>
  <c r="KY244" i="19"/>
  <c r="KX244" i="19"/>
  <c r="KW244" i="19"/>
  <c r="KV244" i="19"/>
  <c r="KU244" i="19"/>
  <c r="KT244" i="19"/>
  <c r="KS244" i="19"/>
  <c r="KR244" i="19"/>
  <c r="KQ244" i="19"/>
  <c r="KP244" i="19"/>
  <c r="KO244" i="19"/>
  <c r="KN244" i="19"/>
  <c r="KM244" i="19"/>
  <c r="KL244" i="19"/>
  <c r="KK244" i="19"/>
  <c r="KJ244" i="19"/>
  <c r="KI244" i="19"/>
  <c r="KH244" i="19"/>
  <c r="KG244" i="19"/>
  <c r="KF244" i="19"/>
  <c r="KE244" i="19"/>
  <c r="KD244" i="19"/>
  <c r="KC244" i="19"/>
  <c r="KB244" i="19"/>
  <c r="KA244" i="19"/>
  <c r="JZ244" i="19"/>
  <c r="JY244" i="19"/>
  <c r="JX244" i="19"/>
  <c r="JW244" i="19"/>
  <c r="JV244" i="19"/>
  <c r="JU244" i="19"/>
  <c r="JT244" i="19"/>
  <c r="JS244" i="19"/>
  <c r="JR244" i="19"/>
  <c r="JQ244" i="19"/>
  <c r="JP244" i="19"/>
  <c r="JO244" i="19"/>
  <c r="JN244" i="19"/>
  <c r="JM244" i="19"/>
  <c r="JL244" i="19"/>
  <c r="JK244" i="19"/>
  <c r="JJ244" i="19"/>
  <c r="JI244" i="19"/>
  <c r="JH244" i="19"/>
  <c r="JG244" i="19"/>
  <c r="JF244" i="19"/>
  <c r="JE244" i="19"/>
  <c r="JD244" i="19"/>
  <c r="JC244" i="19"/>
  <c r="JB244" i="19"/>
  <c r="JA244" i="19"/>
  <c r="IZ244" i="19"/>
  <c r="IY244" i="19"/>
  <c r="IX244" i="19"/>
  <c r="IW244" i="19"/>
  <c r="IV244" i="19"/>
  <c r="IU244" i="19"/>
  <c r="IT244" i="19"/>
  <c r="IS244" i="19"/>
  <c r="IR244" i="19"/>
  <c r="IQ244" i="19"/>
  <c r="IP244" i="19"/>
  <c r="IO244" i="19"/>
  <c r="IN244" i="19"/>
  <c r="IM244" i="19"/>
  <c r="IL244" i="19"/>
  <c r="IK244" i="19"/>
  <c r="IJ244" i="19"/>
  <c r="II244" i="19"/>
  <c r="IH244" i="19"/>
  <c r="IG244" i="19"/>
  <c r="IF244" i="19"/>
  <c r="IE244" i="19"/>
  <c r="ID244" i="19"/>
  <c r="IC244" i="19"/>
  <c r="IB244" i="19"/>
  <c r="IA244" i="19"/>
  <c r="HZ244" i="19"/>
  <c r="HY244" i="19"/>
  <c r="HX244" i="19"/>
  <c r="HW244" i="19"/>
  <c r="HV244" i="19"/>
  <c r="HU244" i="19"/>
  <c r="HT244" i="19"/>
  <c r="HS244" i="19"/>
  <c r="HR244" i="19"/>
  <c r="HQ244" i="19"/>
  <c r="HP244" i="19"/>
  <c r="HO244" i="19"/>
  <c r="HN244" i="19"/>
  <c r="HM244" i="19"/>
  <c r="HL244" i="19"/>
  <c r="HK244" i="19"/>
  <c r="HJ244" i="19"/>
  <c r="HI244" i="19"/>
  <c r="HH244" i="19"/>
  <c r="HG244" i="19"/>
  <c r="HF244" i="19"/>
  <c r="HE244" i="19"/>
  <c r="HD244" i="19"/>
  <c r="HC244" i="19"/>
  <c r="HB244" i="19"/>
  <c r="HA244" i="19"/>
  <c r="GZ244" i="19"/>
  <c r="GY244" i="19"/>
  <c r="GX244" i="19"/>
  <c r="GW244" i="19"/>
  <c r="GV244" i="19"/>
  <c r="GU244" i="19"/>
  <c r="GT244" i="19"/>
  <c r="GS244" i="19"/>
  <c r="GR244" i="19"/>
  <c r="GQ244" i="19"/>
  <c r="GP244" i="19"/>
  <c r="GO244" i="19"/>
  <c r="GN244" i="19"/>
  <c r="GM244" i="19"/>
  <c r="GL244" i="19"/>
  <c r="GK244" i="19"/>
  <c r="GJ244" i="19"/>
  <c r="GI244" i="19"/>
  <c r="GH244" i="19"/>
  <c r="GG244" i="19"/>
  <c r="GF244" i="19"/>
  <c r="GE244" i="19"/>
  <c r="GD244" i="19"/>
  <c r="GC244" i="19"/>
  <c r="GB244" i="19"/>
  <c r="GA244" i="19"/>
  <c r="FZ244" i="19"/>
  <c r="FY244" i="19"/>
  <c r="FX244" i="19"/>
  <c r="FW244" i="19"/>
  <c r="FV244" i="19"/>
  <c r="FU244" i="19"/>
  <c r="FT244" i="19"/>
  <c r="FS244" i="19"/>
  <c r="FR244" i="19"/>
  <c r="FQ244" i="19"/>
  <c r="FP244" i="19"/>
  <c r="FO244" i="19"/>
  <c r="FN244" i="19"/>
  <c r="FM244" i="19"/>
  <c r="FL244" i="19"/>
  <c r="FK244" i="19"/>
  <c r="FJ244" i="19"/>
  <c r="FI244" i="19"/>
  <c r="FH244" i="19"/>
  <c r="FG244" i="19"/>
  <c r="FF244" i="19"/>
  <c r="FE244" i="19"/>
  <c r="FD244" i="19"/>
  <c r="FC244" i="19"/>
  <c r="FB244" i="19"/>
  <c r="FA244" i="19"/>
  <c r="EZ244" i="19"/>
  <c r="EY244" i="19"/>
  <c r="EX244" i="19"/>
  <c r="EW244" i="19"/>
  <c r="EV244" i="19"/>
  <c r="EU244" i="19"/>
  <c r="ET244" i="19"/>
  <c r="ES244" i="19"/>
  <c r="ER244" i="19"/>
  <c r="EQ244" i="19"/>
  <c r="EP244" i="19"/>
  <c r="EO244" i="19"/>
  <c r="EN244" i="19"/>
  <c r="EM244" i="19"/>
  <c r="EL244" i="19"/>
  <c r="EK244" i="19"/>
  <c r="EJ244" i="19"/>
  <c r="EI244" i="19"/>
  <c r="EH244" i="19"/>
  <c r="EG244" i="19"/>
  <c r="EF244" i="19"/>
  <c r="EE244" i="19"/>
  <c r="ED244" i="19"/>
  <c r="EC244" i="19"/>
  <c r="EB244" i="19"/>
  <c r="EA244" i="19"/>
  <c r="DZ244" i="19"/>
  <c r="DY244" i="19"/>
  <c r="DX244" i="19"/>
  <c r="DW244" i="19"/>
  <c r="DV244" i="19"/>
  <c r="DU244" i="19"/>
  <c r="DT244" i="19"/>
  <c r="DS244" i="19"/>
  <c r="DR244" i="19"/>
  <c r="DQ244" i="19"/>
  <c r="DP244" i="19"/>
  <c r="DO244" i="19"/>
  <c r="DN244" i="19"/>
  <c r="DM244" i="19"/>
  <c r="DL244" i="19"/>
  <c r="DK244" i="19"/>
  <c r="DJ244" i="19"/>
  <c r="DI244" i="19"/>
  <c r="DH244" i="19"/>
  <c r="DG244" i="19"/>
  <c r="DF244" i="19"/>
  <c r="DE244" i="19"/>
  <c r="DD244" i="19"/>
  <c r="DC244" i="19"/>
  <c r="DB244" i="19"/>
  <c r="DA244" i="19"/>
  <c r="CZ244" i="19"/>
  <c r="CY244" i="19"/>
  <c r="CX244" i="19"/>
  <c r="CW244" i="19"/>
  <c r="CV244" i="19"/>
  <c r="CU244" i="19"/>
  <c r="CT244" i="19"/>
  <c r="CS244" i="19"/>
  <c r="CR244" i="19"/>
  <c r="CQ244" i="19"/>
  <c r="CP244" i="19"/>
  <c r="CO244" i="19"/>
  <c r="CN244" i="19"/>
  <c r="CM244" i="19"/>
  <c r="CL244" i="19"/>
  <c r="CK244" i="19"/>
  <c r="CJ244" i="19"/>
  <c r="CI244" i="19"/>
  <c r="CH244" i="19"/>
  <c r="CG244" i="19"/>
  <c r="CF244" i="19"/>
  <c r="CE244" i="19"/>
  <c r="CD244" i="19"/>
  <c r="CC244" i="19"/>
  <c r="CB244" i="19"/>
  <c r="CA244" i="19"/>
  <c r="BZ244" i="19"/>
  <c r="BY244" i="19"/>
  <c r="BX244" i="19"/>
  <c r="BW244" i="19"/>
  <c r="BV244" i="19"/>
  <c r="BU244" i="19"/>
  <c r="BT244" i="19"/>
  <c r="BS244" i="19"/>
  <c r="BR244" i="19"/>
  <c r="BQ244" i="19"/>
  <c r="BP244" i="19"/>
  <c r="BO244" i="19"/>
  <c r="BN244" i="19"/>
  <c r="BM244" i="19"/>
  <c r="BL244" i="19"/>
  <c r="BK244" i="19"/>
  <c r="BJ244" i="19"/>
  <c r="BI244" i="19"/>
  <c r="BH244" i="19"/>
  <c r="BG244" i="19"/>
  <c r="BF244" i="19"/>
  <c r="BE244" i="19"/>
  <c r="BD244" i="19"/>
  <c r="BC244" i="19"/>
  <c r="BB244" i="19"/>
  <c r="BA244" i="19"/>
  <c r="AZ244" i="19"/>
  <c r="AY244" i="19"/>
  <c r="AX244" i="19"/>
  <c r="AW244" i="19"/>
  <c r="AV244" i="19"/>
  <c r="AU244" i="19"/>
  <c r="AT244" i="19"/>
  <c r="AS244" i="19"/>
  <c r="AR244" i="19"/>
  <c r="AQ244" i="19"/>
  <c r="AP244" i="19"/>
  <c r="AO244" i="19"/>
  <c r="AN244" i="19"/>
  <c r="AM244" i="19"/>
  <c r="AL244" i="19"/>
  <c r="AK244" i="19"/>
  <c r="AJ244" i="19"/>
  <c r="AI244" i="19"/>
  <c r="AH244" i="19"/>
  <c r="AG244" i="19"/>
  <c r="AF244" i="19"/>
  <c r="AE244" i="19"/>
  <c r="AD244" i="19"/>
  <c r="AC244" i="19"/>
  <c r="AB244" i="19"/>
  <c r="AA244" i="19"/>
  <c r="Z244" i="19"/>
  <c r="Y244" i="19"/>
  <c r="X244" i="19"/>
  <c r="W244" i="19"/>
  <c r="V244" i="19"/>
  <c r="U244" i="19"/>
  <c r="T244" i="19"/>
  <c r="S244" i="19"/>
  <c r="R244" i="19"/>
  <c r="Q244" i="19"/>
  <c r="P244" i="19"/>
  <c r="O244" i="19"/>
  <c r="N244" i="19"/>
  <c r="M244" i="19"/>
  <c r="L244" i="19"/>
  <c r="SJ222" i="19"/>
  <c r="SJ223" i="19" s="1"/>
  <c r="SI222" i="19"/>
  <c r="SI223" i="19" s="1"/>
  <c r="SH222" i="19"/>
  <c r="SH223" i="19" s="1"/>
  <c r="SG222" i="19"/>
  <c r="SG223" i="19" s="1"/>
  <c r="SF222" i="19"/>
  <c r="SF223" i="19" s="1"/>
  <c r="SE222" i="19"/>
  <c r="SE223" i="19" s="1"/>
  <c r="SD222" i="19"/>
  <c r="SD223" i="19" s="1"/>
  <c r="SC222" i="19"/>
  <c r="SC223" i="19" s="1"/>
  <c r="SB222" i="19"/>
  <c r="SB223" i="19" s="1"/>
  <c r="SA222" i="19"/>
  <c r="SA223" i="19" s="1"/>
  <c r="RZ222" i="19"/>
  <c r="RZ223" i="19" s="1"/>
  <c r="RY222" i="19"/>
  <c r="RY223" i="19" s="1"/>
  <c r="RX222" i="19"/>
  <c r="RX223" i="19" s="1"/>
  <c r="RW222" i="19"/>
  <c r="RW223" i="19" s="1"/>
  <c r="RV222" i="19"/>
  <c r="RV223" i="19" s="1"/>
  <c r="RU222" i="19"/>
  <c r="RU223" i="19" s="1"/>
  <c r="RT222" i="19"/>
  <c r="RT223" i="19" s="1"/>
  <c r="RS222" i="19"/>
  <c r="RS223" i="19" s="1"/>
  <c r="RR222" i="19"/>
  <c r="RR223" i="19" s="1"/>
  <c r="RQ222" i="19"/>
  <c r="RQ223" i="19" s="1"/>
  <c r="RP222" i="19"/>
  <c r="RP223" i="19" s="1"/>
  <c r="RO222" i="19"/>
  <c r="RO223" i="19" s="1"/>
  <c r="RN222" i="19"/>
  <c r="RN223" i="19" s="1"/>
  <c r="RM222" i="19"/>
  <c r="RM223" i="19" s="1"/>
  <c r="RL222" i="19"/>
  <c r="RL223" i="19" s="1"/>
  <c r="RK222" i="19"/>
  <c r="RK223" i="19" s="1"/>
  <c r="RJ222" i="19"/>
  <c r="RJ223" i="19" s="1"/>
  <c r="RI222" i="19"/>
  <c r="RI223" i="19" s="1"/>
  <c r="RH222" i="19"/>
  <c r="RH223" i="19" s="1"/>
  <c r="RG222" i="19"/>
  <c r="RG223" i="19" s="1"/>
  <c r="RF222" i="19"/>
  <c r="RF223" i="19" s="1"/>
  <c r="RE222" i="19"/>
  <c r="RE223" i="19" s="1"/>
  <c r="RD222" i="19"/>
  <c r="RD223" i="19" s="1"/>
  <c r="RC222" i="19"/>
  <c r="RC223" i="19" s="1"/>
  <c r="RB222" i="19"/>
  <c r="RB223" i="19" s="1"/>
  <c r="RA222" i="19"/>
  <c r="RA223" i="19" s="1"/>
  <c r="QZ222" i="19"/>
  <c r="QZ223" i="19" s="1"/>
  <c r="QY222" i="19"/>
  <c r="QY223" i="19" s="1"/>
  <c r="QX222" i="19"/>
  <c r="QX223" i="19" s="1"/>
  <c r="QW222" i="19"/>
  <c r="QW223" i="19" s="1"/>
  <c r="QV222" i="19"/>
  <c r="QV223" i="19" s="1"/>
  <c r="QU222" i="19"/>
  <c r="QU223" i="19" s="1"/>
  <c r="QT222" i="19"/>
  <c r="QT223" i="19" s="1"/>
  <c r="QS222" i="19"/>
  <c r="QS223" i="19" s="1"/>
  <c r="QR222" i="19"/>
  <c r="QR223" i="19" s="1"/>
  <c r="QQ222" i="19"/>
  <c r="QQ223" i="19" s="1"/>
  <c r="QP222" i="19"/>
  <c r="QP223" i="19" s="1"/>
  <c r="QO222" i="19"/>
  <c r="QO223" i="19" s="1"/>
  <c r="QN222" i="19"/>
  <c r="QN223" i="19" s="1"/>
  <c r="QM222" i="19"/>
  <c r="QM223" i="19" s="1"/>
  <c r="QL222" i="19"/>
  <c r="QL223" i="19" s="1"/>
  <c r="QK222" i="19"/>
  <c r="QK223" i="19" s="1"/>
  <c r="QJ222" i="19"/>
  <c r="QJ223" i="19" s="1"/>
  <c r="QI222" i="19"/>
  <c r="QI223" i="19" s="1"/>
  <c r="QH222" i="19"/>
  <c r="QH223" i="19" s="1"/>
  <c r="QG222" i="19"/>
  <c r="QG223" i="19" s="1"/>
  <c r="QF222" i="19"/>
  <c r="QF223" i="19" s="1"/>
  <c r="QE222" i="19"/>
  <c r="QE223" i="19" s="1"/>
  <c r="QD222" i="19"/>
  <c r="QD223" i="19" s="1"/>
  <c r="QC222" i="19"/>
  <c r="QC223" i="19" s="1"/>
  <c r="QB222" i="19"/>
  <c r="QB223" i="19" s="1"/>
  <c r="QA222" i="19"/>
  <c r="QA223" i="19" s="1"/>
  <c r="PZ222" i="19"/>
  <c r="PZ223" i="19" s="1"/>
  <c r="PY222" i="19"/>
  <c r="PY223" i="19" s="1"/>
  <c r="PX222" i="19"/>
  <c r="PX223" i="19" s="1"/>
  <c r="PW222" i="19"/>
  <c r="PW223" i="19" s="1"/>
  <c r="PV222" i="19"/>
  <c r="PV223" i="19" s="1"/>
  <c r="PU222" i="19"/>
  <c r="PU223" i="19" s="1"/>
  <c r="PT222" i="19"/>
  <c r="PT223" i="19" s="1"/>
  <c r="PS222" i="19"/>
  <c r="PS223" i="19" s="1"/>
  <c r="PR222" i="19"/>
  <c r="PR223" i="19" s="1"/>
  <c r="PQ222" i="19"/>
  <c r="PQ223" i="19" s="1"/>
  <c r="PP222" i="19"/>
  <c r="PP223" i="19" s="1"/>
  <c r="PO222" i="19"/>
  <c r="PO223" i="19" s="1"/>
  <c r="PN222" i="19"/>
  <c r="PN223" i="19" s="1"/>
  <c r="PM222" i="19"/>
  <c r="PM223" i="19" s="1"/>
  <c r="PL222" i="19"/>
  <c r="PL223" i="19" s="1"/>
  <c r="PK222" i="19"/>
  <c r="PK223" i="19" s="1"/>
  <c r="PJ222" i="19"/>
  <c r="PJ223" i="19" s="1"/>
  <c r="PI222" i="19"/>
  <c r="PI223" i="19" s="1"/>
  <c r="PH222" i="19"/>
  <c r="PH223" i="19" s="1"/>
  <c r="PG222" i="19"/>
  <c r="PG223" i="19" s="1"/>
  <c r="PF222" i="19"/>
  <c r="PF223" i="19" s="1"/>
  <c r="PE222" i="19"/>
  <c r="PE223" i="19" s="1"/>
  <c r="PD222" i="19"/>
  <c r="PD223" i="19" s="1"/>
  <c r="PC222" i="19"/>
  <c r="PC223" i="19" s="1"/>
  <c r="PB222" i="19"/>
  <c r="PB223" i="19" s="1"/>
  <c r="PA222" i="19"/>
  <c r="PA223" i="19" s="1"/>
  <c r="OZ222" i="19"/>
  <c r="OZ223" i="19" s="1"/>
  <c r="OY222" i="19"/>
  <c r="OY223" i="19" s="1"/>
  <c r="OX222" i="19"/>
  <c r="OX223" i="19" s="1"/>
  <c r="OW222" i="19"/>
  <c r="OW223" i="19" s="1"/>
  <c r="OV222" i="19"/>
  <c r="OV223" i="19" s="1"/>
  <c r="OU222" i="19"/>
  <c r="OU223" i="19" s="1"/>
  <c r="OT222" i="19"/>
  <c r="OT223" i="19" s="1"/>
  <c r="OS222" i="19"/>
  <c r="OS223" i="19" s="1"/>
  <c r="OR222" i="19"/>
  <c r="OR223" i="19" s="1"/>
  <c r="OQ222" i="19"/>
  <c r="OQ223" i="19" s="1"/>
  <c r="OP222" i="19"/>
  <c r="OP223" i="19" s="1"/>
  <c r="OO222" i="19"/>
  <c r="OO223" i="19" s="1"/>
  <c r="ON222" i="19"/>
  <c r="ON223" i="19" s="1"/>
  <c r="OM222" i="19"/>
  <c r="OM223" i="19" s="1"/>
  <c r="OL222" i="19"/>
  <c r="OL223" i="19" s="1"/>
  <c r="OK222" i="19"/>
  <c r="OK223" i="19" s="1"/>
  <c r="OJ222" i="19"/>
  <c r="OJ223" i="19" s="1"/>
  <c r="OI222" i="19"/>
  <c r="OI223" i="19" s="1"/>
  <c r="OH222" i="19"/>
  <c r="OH223" i="19" s="1"/>
  <c r="OG222" i="19"/>
  <c r="OG223" i="19" s="1"/>
  <c r="OF222" i="19"/>
  <c r="OF223" i="19" s="1"/>
  <c r="OE222" i="19"/>
  <c r="OE223" i="19" s="1"/>
  <c r="OD222" i="19"/>
  <c r="OD223" i="19" s="1"/>
  <c r="OC222" i="19"/>
  <c r="OC223" i="19" s="1"/>
  <c r="OB222" i="19"/>
  <c r="OB223" i="19" s="1"/>
  <c r="OA222" i="19"/>
  <c r="OA223" i="19" s="1"/>
  <c r="NZ222" i="19"/>
  <c r="NZ223" i="19" s="1"/>
  <c r="NY222" i="19"/>
  <c r="NY223" i="19" s="1"/>
  <c r="NX222" i="19"/>
  <c r="NX223" i="19" s="1"/>
  <c r="NW222" i="19"/>
  <c r="NW223" i="19" s="1"/>
  <c r="NV222" i="19"/>
  <c r="NV223" i="19" s="1"/>
  <c r="NU222" i="19"/>
  <c r="NU223" i="19" s="1"/>
  <c r="NT222" i="19"/>
  <c r="NT223" i="19" s="1"/>
  <c r="NS222" i="19"/>
  <c r="NS223" i="19" s="1"/>
  <c r="NR222" i="19"/>
  <c r="NR223" i="19" s="1"/>
  <c r="NQ222" i="19"/>
  <c r="NQ223" i="19" s="1"/>
  <c r="NP222" i="19"/>
  <c r="NP223" i="19" s="1"/>
  <c r="NO222" i="19"/>
  <c r="NO223" i="19" s="1"/>
  <c r="NN222" i="19"/>
  <c r="NN223" i="19" s="1"/>
  <c r="NM222" i="19"/>
  <c r="NM223" i="19" s="1"/>
  <c r="NL222" i="19"/>
  <c r="NL223" i="19" s="1"/>
  <c r="NK222" i="19"/>
  <c r="NK223" i="19" s="1"/>
  <c r="NJ222" i="19"/>
  <c r="NJ223" i="19" s="1"/>
  <c r="NI222" i="19"/>
  <c r="NI223" i="19" s="1"/>
  <c r="NH222" i="19"/>
  <c r="NH223" i="19" s="1"/>
  <c r="NG222" i="19"/>
  <c r="NG223" i="19" s="1"/>
  <c r="NF222" i="19"/>
  <c r="NF223" i="19" s="1"/>
  <c r="NE222" i="19"/>
  <c r="NE223" i="19" s="1"/>
  <c r="ND222" i="19"/>
  <c r="ND223" i="19" s="1"/>
  <c r="NC222" i="19"/>
  <c r="NC223" i="19" s="1"/>
  <c r="NB222" i="19"/>
  <c r="NB223" i="19" s="1"/>
  <c r="NA222" i="19"/>
  <c r="NA223" i="19" s="1"/>
  <c r="MZ222" i="19"/>
  <c r="MZ223" i="19" s="1"/>
  <c r="MY222" i="19"/>
  <c r="MY223" i="19" s="1"/>
  <c r="MX222" i="19"/>
  <c r="MX223" i="19" s="1"/>
  <c r="MW222" i="19"/>
  <c r="MW223" i="19" s="1"/>
  <c r="MV222" i="19"/>
  <c r="MV223" i="19" s="1"/>
  <c r="MU222" i="19"/>
  <c r="MU223" i="19" s="1"/>
  <c r="MT222" i="19"/>
  <c r="MT223" i="19" s="1"/>
  <c r="MS222" i="19"/>
  <c r="MS223" i="19" s="1"/>
  <c r="MR222" i="19"/>
  <c r="MR223" i="19" s="1"/>
  <c r="MQ222" i="19"/>
  <c r="MQ223" i="19" s="1"/>
  <c r="MP222" i="19"/>
  <c r="MP223" i="19" s="1"/>
  <c r="MO222" i="19"/>
  <c r="MO223" i="19" s="1"/>
  <c r="MN222" i="19"/>
  <c r="MN223" i="19" s="1"/>
  <c r="MM222" i="19"/>
  <c r="MM223" i="19" s="1"/>
  <c r="ML222" i="19"/>
  <c r="ML223" i="19" s="1"/>
  <c r="MK222" i="19"/>
  <c r="MK223" i="19" s="1"/>
  <c r="MJ222" i="19"/>
  <c r="MJ223" i="19" s="1"/>
  <c r="MI222" i="19"/>
  <c r="MI223" i="19" s="1"/>
  <c r="MH222" i="19"/>
  <c r="MH223" i="19" s="1"/>
  <c r="MG222" i="19"/>
  <c r="MG223" i="19" s="1"/>
  <c r="MF222" i="19"/>
  <c r="MF223" i="19" s="1"/>
  <c r="ME222" i="19"/>
  <c r="ME223" i="19" s="1"/>
  <c r="MD222" i="19"/>
  <c r="MD223" i="19" s="1"/>
  <c r="MC222" i="19"/>
  <c r="MC223" i="19" s="1"/>
  <c r="MB222" i="19"/>
  <c r="MB223" i="19" s="1"/>
  <c r="MA222" i="19"/>
  <c r="MA223" i="19" s="1"/>
  <c r="LZ222" i="19"/>
  <c r="LZ223" i="19" s="1"/>
  <c r="LY222" i="19"/>
  <c r="LY223" i="19" s="1"/>
  <c r="LX222" i="19"/>
  <c r="LX223" i="19" s="1"/>
  <c r="LW222" i="19"/>
  <c r="LW223" i="19" s="1"/>
  <c r="LV222" i="19"/>
  <c r="LV223" i="19" s="1"/>
  <c r="LU222" i="19"/>
  <c r="LU223" i="19" s="1"/>
  <c r="LT222" i="19"/>
  <c r="LT223" i="19" s="1"/>
  <c r="LS222" i="19"/>
  <c r="LS223" i="19" s="1"/>
  <c r="LR222" i="19"/>
  <c r="LR223" i="19" s="1"/>
  <c r="LQ222" i="19"/>
  <c r="LQ223" i="19" s="1"/>
  <c r="LP222" i="19"/>
  <c r="LP223" i="19" s="1"/>
  <c r="LO222" i="19"/>
  <c r="LO223" i="19" s="1"/>
  <c r="LN222" i="19"/>
  <c r="LN223" i="19" s="1"/>
  <c r="LM222" i="19"/>
  <c r="LM223" i="19" s="1"/>
  <c r="LL222" i="19"/>
  <c r="LL223" i="19" s="1"/>
  <c r="LK222" i="19"/>
  <c r="LK223" i="19" s="1"/>
  <c r="LJ222" i="19"/>
  <c r="LJ223" i="19" s="1"/>
  <c r="LI222" i="19"/>
  <c r="LI223" i="19" s="1"/>
  <c r="LH222" i="19"/>
  <c r="LH223" i="19" s="1"/>
  <c r="LG222" i="19"/>
  <c r="LG223" i="19" s="1"/>
  <c r="LF222" i="19"/>
  <c r="LF223" i="19" s="1"/>
  <c r="LE222" i="19"/>
  <c r="LE223" i="19" s="1"/>
  <c r="LD222" i="19"/>
  <c r="LD223" i="19" s="1"/>
  <c r="LC222" i="19"/>
  <c r="LC223" i="19" s="1"/>
  <c r="LB222" i="19"/>
  <c r="LB223" i="19" s="1"/>
  <c r="LA222" i="19"/>
  <c r="LA223" i="19" s="1"/>
  <c r="KZ222" i="19"/>
  <c r="KZ223" i="19" s="1"/>
  <c r="KY222" i="19"/>
  <c r="KY223" i="19" s="1"/>
  <c r="KX222" i="19"/>
  <c r="KX223" i="19" s="1"/>
  <c r="KW222" i="19"/>
  <c r="KW223" i="19" s="1"/>
  <c r="KV222" i="19"/>
  <c r="KV223" i="19" s="1"/>
  <c r="KU222" i="19"/>
  <c r="KU223" i="19" s="1"/>
  <c r="KT222" i="19"/>
  <c r="KT223" i="19" s="1"/>
  <c r="KS222" i="19"/>
  <c r="KS223" i="19" s="1"/>
  <c r="KR222" i="19"/>
  <c r="KR223" i="19" s="1"/>
  <c r="KQ222" i="19"/>
  <c r="KQ223" i="19" s="1"/>
  <c r="KP222" i="19"/>
  <c r="KP223" i="19" s="1"/>
  <c r="KO222" i="19"/>
  <c r="KO223" i="19" s="1"/>
  <c r="KN222" i="19"/>
  <c r="KN223" i="19" s="1"/>
  <c r="KM222" i="19"/>
  <c r="KM223" i="19" s="1"/>
  <c r="KL222" i="19"/>
  <c r="KL223" i="19" s="1"/>
  <c r="KK222" i="19"/>
  <c r="KK223" i="19" s="1"/>
  <c r="KJ222" i="19"/>
  <c r="KJ223" i="19" s="1"/>
  <c r="KI222" i="19"/>
  <c r="KI223" i="19" s="1"/>
  <c r="KH222" i="19"/>
  <c r="KH223" i="19" s="1"/>
  <c r="KG222" i="19"/>
  <c r="KG223" i="19" s="1"/>
  <c r="KF222" i="19"/>
  <c r="KF223" i="19" s="1"/>
  <c r="KE222" i="19"/>
  <c r="KE223" i="19" s="1"/>
  <c r="KD222" i="19"/>
  <c r="KD223" i="19" s="1"/>
  <c r="KC222" i="19"/>
  <c r="KC223" i="19" s="1"/>
  <c r="KB222" i="19"/>
  <c r="KB223" i="19" s="1"/>
  <c r="KA222" i="19"/>
  <c r="KA223" i="19" s="1"/>
  <c r="JZ222" i="19"/>
  <c r="JZ223" i="19" s="1"/>
  <c r="JY222" i="19"/>
  <c r="JY223" i="19" s="1"/>
  <c r="JX222" i="19"/>
  <c r="JX223" i="19" s="1"/>
  <c r="JW222" i="19"/>
  <c r="JW223" i="19" s="1"/>
  <c r="JV222" i="19"/>
  <c r="JV223" i="19" s="1"/>
  <c r="JU222" i="19"/>
  <c r="JU223" i="19" s="1"/>
  <c r="JT222" i="19"/>
  <c r="JT223" i="19" s="1"/>
  <c r="JS222" i="19"/>
  <c r="JS223" i="19" s="1"/>
  <c r="JR222" i="19"/>
  <c r="JR223" i="19" s="1"/>
  <c r="JQ222" i="19"/>
  <c r="JQ223" i="19" s="1"/>
  <c r="JP222" i="19"/>
  <c r="JP223" i="19" s="1"/>
  <c r="JO222" i="19"/>
  <c r="JO223" i="19" s="1"/>
  <c r="JN222" i="19"/>
  <c r="JN223" i="19" s="1"/>
  <c r="JM222" i="19"/>
  <c r="JM223" i="19" s="1"/>
  <c r="JL222" i="19"/>
  <c r="JL223" i="19" s="1"/>
  <c r="JK222" i="19"/>
  <c r="JK223" i="19" s="1"/>
  <c r="JJ222" i="19"/>
  <c r="JJ223" i="19" s="1"/>
  <c r="JI222" i="19"/>
  <c r="JI223" i="19" s="1"/>
  <c r="JH222" i="19"/>
  <c r="JH223" i="19" s="1"/>
  <c r="JG222" i="19"/>
  <c r="JG223" i="19" s="1"/>
  <c r="JF222" i="19"/>
  <c r="JF223" i="19" s="1"/>
  <c r="JE222" i="19"/>
  <c r="JE223" i="19" s="1"/>
  <c r="JD222" i="19"/>
  <c r="JD223" i="19" s="1"/>
  <c r="JC222" i="19"/>
  <c r="JC223" i="19" s="1"/>
  <c r="JB222" i="19"/>
  <c r="JB223" i="19" s="1"/>
  <c r="JA222" i="19"/>
  <c r="JA223" i="19" s="1"/>
  <c r="IZ222" i="19"/>
  <c r="IZ223" i="19" s="1"/>
  <c r="IY222" i="19"/>
  <c r="IY223" i="19" s="1"/>
  <c r="IX222" i="19"/>
  <c r="IX223" i="19" s="1"/>
  <c r="IW222" i="19"/>
  <c r="IW223" i="19" s="1"/>
  <c r="IV222" i="19"/>
  <c r="IV223" i="19" s="1"/>
  <c r="IU222" i="19"/>
  <c r="IU223" i="19" s="1"/>
  <c r="IT222" i="19"/>
  <c r="IT223" i="19" s="1"/>
  <c r="IS222" i="19"/>
  <c r="IS223" i="19" s="1"/>
  <c r="IR222" i="19"/>
  <c r="IR223" i="19" s="1"/>
  <c r="IQ222" i="19"/>
  <c r="IQ223" i="19" s="1"/>
  <c r="IP222" i="19"/>
  <c r="IP223" i="19" s="1"/>
  <c r="IO222" i="19"/>
  <c r="IO223" i="19" s="1"/>
  <c r="IN222" i="19"/>
  <c r="IN223" i="19" s="1"/>
  <c r="IM222" i="19"/>
  <c r="IM223" i="19" s="1"/>
  <c r="IL222" i="19"/>
  <c r="IL223" i="19" s="1"/>
  <c r="IK222" i="19"/>
  <c r="IK223" i="19" s="1"/>
  <c r="IJ222" i="19"/>
  <c r="IJ223" i="19" s="1"/>
  <c r="II222" i="19"/>
  <c r="II223" i="19" s="1"/>
  <c r="IH222" i="19"/>
  <c r="IH223" i="19" s="1"/>
  <c r="IG222" i="19"/>
  <c r="IG223" i="19" s="1"/>
  <c r="IF222" i="19"/>
  <c r="IF223" i="19" s="1"/>
  <c r="IE222" i="19"/>
  <c r="IE223" i="19" s="1"/>
  <c r="ID222" i="19"/>
  <c r="ID223" i="19" s="1"/>
  <c r="IC222" i="19"/>
  <c r="IC223" i="19" s="1"/>
  <c r="IB222" i="19"/>
  <c r="IB223" i="19" s="1"/>
  <c r="IA222" i="19"/>
  <c r="IA223" i="19" s="1"/>
  <c r="HZ222" i="19"/>
  <c r="HZ223" i="19" s="1"/>
  <c r="HY222" i="19"/>
  <c r="HY223" i="19" s="1"/>
  <c r="HX222" i="19"/>
  <c r="HX223" i="19" s="1"/>
  <c r="HW222" i="19"/>
  <c r="HW223" i="19" s="1"/>
  <c r="HV222" i="19"/>
  <c r="HV223" i="19" s="1"/>
  <c r="HU222" i="19"/>
  <c r="HU223" i="19" s="1"/>
  <c r="HT222" i="19"/>
  <c r="HT223" i="19" s="1"/>
  <c r="HS222" i="19"/>
  <c r="HS223" i="19" s="1"/>
  <c r="HR222" i="19"/>
  <c r="HR223" i="19" s="1"/>
  <c r="HQ222" i="19"/>
  <c r="HQ223" i="19" s="1"/>
  <c r="HP222" i="19"/>
  <c r="HP223" i="19" s="1"/>
  <c r="HO222" i="19"/>
  <c r="HO223" i="19" s="1"/>
  <c r="HN222" i="19"/>
  <c r="HN223" i="19" s="1"/>
  <c r="HM222" i="19"/>
  <c r="HM223" i="19" s="1"/>
  <c r="HL222" i="19"/>
  <c r="HL223" i="19" s="1"/>
  <c r="HK222" i="19"/>
  <c r="HK223" i="19" s="1"/>
  <c r="HJ222" i="19"/>
  <c r="HJ223" i="19" s="1"/>
  <c r="HI222" i="19"/>
  <c r="HI223" i="19" s="1"/>
  <c r="HH222" i="19"/>
  <c r="HH223" i="19" s="1"/>
  <c r="HG222" i="19"/>
  <c r="HG223" i="19" s="1"/>
  <c r="HF222" i="19"/>
  <c r="HF223" i="19" s="1"/>
  <c r="HE222" i="19"/>
  <c r="HE223" i="19" s="1"/>
  <c r="HD222" i="19"/>
  <c r="HD223" i="19" s="1"/>
  <c r="HC222" i="19"/>
  <c r="HC223" i="19" s="1"/>
  <c r="HB222" i="19"/>
  <c r="HB223" i="19" s="1"/>
  <c r="HA222" i="19"/>
  <c r="HA223" i="19" s="1"/>
  <c r="GZ222" i="19"/>
  <c r="GZ223" i="19" s="1"/>
  <c r="GY222" i="19"/>
  <c r="GY223" i="19" s="1"/>
  <c r="GX222" i="19"/>
  <c r="GX223" i="19" s="1"/>
  <c r="GW222" i="19"/>
  <c r="GW223" i="19" s="1"/>
  <c r="GV222" i="19"/>
  <c r="GV223" i="19" s="1"/>
  <c r="GU222" i="19"/>
  <c r="GU223" i="19" s="1"/>
  <c r="GT222" i="19"/>
  <c r="GT223" i="19" s="1"/>
  <c r="GS222" i="19"/>
  <c r="GS223" i="19" s="1"/>
  <c r="GR222" i="19"/>
  <c r="GR223" i="19" s="1"/>
  <c r="GQ222" i="19"/>
  <c r="GQ223" i="19" s="1"/>
  <c r="GP222" i="19"/>
  <c r="GP223" i="19" s="1"/>
  <c r="GO222" i="19"/>
  <c r="GO223" i="19" s="1"/>
  <c r="GN222" i="19"/>
  <c r="GN223" i="19" s="1"/>
  <c r="GM222" i="19"/>
  <c r="GM223" i="19" s="1"/>
  <c r="GL222" i="19"/>
  <c r="GL223" i="19" s="1"/>
  <c r="GK222" i="19"/>
  <c r="GK223" i="19" s="1"/>
  <c r="GJ222" i="19"/>
  <c r="GJ223" i="19" s="1"/>
  <c r="GI222" i="19"/>
  <c r="GI223" i="19" s="1"/>
  <c r="GH222" i="19"/>
  <c r="GH223" i="19" s="1"/>
  <c r="GG222" i="19"/>
  <c r="GG223" i="19" s="1"/>
  <c r="GF222" i="19"/>
  <c r="GF223" i="19" s="1"/>
  <c r="GE222" i="19"/>
  <c r="GE223" i="19" s="1"/>
  <c r="GD222" i="19"/>
  <c r="GD223" i="19" s="1"/>
  <c r="GC222" i="19"/>
  <c r="GC223" i="19" s="1"/>
  <c r="GB222" i="19"/>
  <c r="GB223" i="19" s="1"/>
  <c r="GA222" i="19"/>
  <c r="GA223" i="19" s="1"/>
  <c r="FZ222" i="19"/>
  <c r="FZ223" i="19" s="1"/>
  <c r="FY222" i="19"/>
  <c r="FY223" i="19" s="1"/>
  <c r="FX222" i="19"/>
  <c r="FX223" i="19" s="1"/>
  <c r="FW222" i="19"/>
  <c r="FW223" i="19" s="1"/>
  <c r="FV222" i="19"/>
  <c r="FV223" i="19" s="1"/>
  <c r="FU222" i="19"/>
  <c r="FU223" i="19" s="1"/>
  <c r="FT222" i="19"/>
  <c r="FT223" i="19" s="1"/>
  <c r="FS222" i="19"/>
  <c r="FS223" i="19" s="1"/>
  <c r="FR222" i="19"/>
  <c r="FR223" i="19" s="1"/>
  <c r="FQ222" i="19"/>
  <c r="FQ223" i="19" s="1"/>
  <c r="FP222" i="19"/>
  <c r="FP223" i="19" s="1"/>
  <c r="FO222" i="19"/>
  <c r="FO223" i="19" s="1"/>
  <c r="FN222" i="19"/>
  <c r="FN223" i="19" s="1"/>
  <c r="FM222" i="19"/>
  <c r="FM223" i="19" s="1"/>
  <c r="FL222" i="19"/>
  <c r="FL223" i="19" s="1"/>
  <c r="FK222" i="19"/>
  <c r="FK223" i="19" s="1"/>
  <c r="FJ222" i="19"/>
  <c r="FJ223" i="19" s="1"/>
  <c r="FI222" i="19"/>
  <c r="FI223" i="19" s="1"/>
  <c r="FH222" i="19"/>
  <c r="FH223" i="19" s="1"/>
  <c r="FG222" i="19"/>
  <c r="FG223" i="19" s="1"/>
  <c r="FF222" i="19"/>
  <c r="FF223" i="19" s="1"/>
  <c r="FE222" i="19"/>
  <c r="FE223" i="19" s="1"/>
  <c r="FD222" i="19"/>
  <c r="FD223" i="19" s="1"/>
  <c r="FC222" i="19"/>
  <c r="FC223" i="19" s="1"/>
  <c r="FB222" i="19"/>
  <c r="FB223" i="19" s="1"/>
  <c r="FA222" i="19"/>
  <c r="FA223" i="19" s="1"/>
  <c r="EZ222" i="19"/>
  <c r="EZ223" i="19" s="1"/>
  <c r="EY222" i="19"/>
  <c r="EY223" i="19" s="1"/>
  <c r="EX222" i="19"/>
  <c r="EX223" i="19" s="1"/>
  <c r="EW222" i="19"/>
  <c r="EW223" i="19" s="1"/>
  <c r="EV222" i="19"/>
  <c r="EV223" i="19" s="1"/>
  <c r="EU222" i="19"/>
  <c r="EU223" i="19" s="1"/>
  <c r="ET222" i="19"/>
  <c r="ET223" i="19" s="1"/>
  <c r="ES222" i="19"/>
  <c r="ES223" i="19" s="1"/>
  <c r="ER222" i="19"/>
  <c r="ER223" i="19" s="1"/>
  <c r="EQ222" i="19"/>
  <c r="EQ223" i="19" s="1"/>
  <c r="EP222" i="19"/>
  <c r="EP223" i="19" s="1"/>
  <c r="EO222" i="19"/>
  <c r="EO223" i="19" s="1"/>
  <c r="EN222" i="19"/>
  <c r="EN223" i="19" s="1"/>
  <c r="EM222" i="19"/>
  <c r="EM223" i="19" s="1"/>
  <c r="EL222" i="19"/>
  <c r="EL223" i="19" s="1"/>
  <c r="EK222" i="19"/>
  <c r="EK223" i="19" s="1"/>
  <c r="EJ222" i="19"/>
  <c r="EJ223" i="19" s="1"/>
  <c r="EI222" i="19"/>
  <c r="EI223" i="19" s="1"/>
  <c r="EH222" i="19"/>
  <c r="EH223" i="19" s="1"/>
  <c r="EG222" i="19"/>
  <c r="EG223" i="19" s="1"/>
  <c r="EF222" i="19"/>
  <c r="EF223" i="19" s="1"/>
  <c r="EE222" i="19"/>
  <c r="EE223" i="19" s="1"/>
  <c r="ED222" i="19"/>
  <c r="ED223" i="19" s="1"/>
  <c r="EC222" i="19"/>
  <c r="EC223" i="19" s="1"/>
  <c r="EB222" i="19"/>
  <c r="EB223" i="19" s="1"/>
  <c r="EA222" i="19"/>
  <c r="EA223" i="19" s="1"/>
  <c r="DZ222" i="19"/>
  <c r="DZ223" i="19" s="1"/>
  <c r="DY222" i="19"/>
  <c r="DY223" i="19" s="1"/>
  <c r="DX222" i="19"/>
  <c r="DX223" i="19" s="1"/>
  <c r="DW222" i="19"/>
  <c r="DW223" i="19" s="1"/>
  <c r="DV222" i="19"/>
  <c r="DV223" i="19" s="1"/>
  <c r="DU222" i="19"/>
  <c r="DU223" i="19" s="1"/>
  <c r="DT222" i="19"/>
  <c r="DT223" i="19" s="1"/>
  <c r="DS222" i="19"/>
  <c r="DS223" i="19" s="1"/>
  <c r="DR222" i="19"/>
  <c r="DR223" i="19" s="1"/>
  <c r="DQ222" i="19"/>
  <c r="DQ223" i="19" s="1"/>
  <c r="DP222" i="19"/>
  <c r="DP223" i="19" s="1"/>
  <c r="DO222" i="19"/>
  <c r="DO223" i="19" s="1"/>
  <c r="DN222" i="19"/>
  <c r="DN223" i="19" s="1"/>
  <c r="DM222" i="19"/>
  <c r="DM223" i="19" s="1"/>
  <c r="DL222" i="19"/>
  <c r="DL223" i="19" s="1"/>
  <c r="DK222" i="19"/>
  <c r="DK223" i="19" s="1"/>
  <c r="DJ222" i="19"/>
  <c r="DJ223" i="19" s="1"/>
  <c r="DI222" i="19"/>
  <c r="DI223" i="19" s="1"/>
  <c r="DH222" i="19"/>
  <c r="DH223" i="19" s="1"/>
  <c r="DG222" i="19"/>
  <c r="DG223" i="19" s="1"/>
  <c r="DF222" i="19"/>
  <c r="DF223" i="19" s="1"/>
  <c r="DE222" i="19"/>
  <c r="DE223" i="19" s="1"/>
  <c r="DD222" i="19"/>
  <c r="DD223" i="19" s="1"/>
  <c r="DC222" i="19"/>
  <c r="DC223" i="19" s="1"/>
  <c r="DB222" i="19"/>
  <c r="DB223" i="19" s="1"/>
  <c r="DA222" i="19"/>
  <c r="DA223" i="19" s="1"/>
  <c r="CZ222" i="19"/>
  <c r="CZ223" i="19" s="1"/>
  <c r="CY222" i="19"/>
  <c r="CY223" i="19" s="1"/>
  <c r="CX222" i="19"/>
  <c r="CX223" i="19" s="1"/>
  <c r="CW222" i="19"/>
  <c r="CW223" i="19" s="1"/>
  <c r="CV222" i="19"/>
  <c r="CV223" i="19" s="1"/>
  <c r="CU222" i="19"/>
  <c r="CU223" i="19" s="1"/>
  <c r="CT222" i="19"/>
  <c r="CT223" i="19" s="1"/>
  <c r="CS222" i="19"/>
  <c r="CS223" i="19" s="1"/>
  <c r="CR222" i="19"/>
  <c r="CR223" i="19" s="1"/>
  <c r="CQ222" i="19"/>
  <c r="CQ223" i="19" s="1"/>
  <c r="CP222" i="19"/>
  <c r="CP223" i="19" s="1"/>
  <c r="CO222" i="19"/>
  <c r="CO223" i="19" s="1"/>
  <c r="CN222" i="19"/>
  <c r="CN223" i="19" s="1"/>
  <c r="CM222" i="19"/>
  <c r="CM223" i="19" s="1"/>
  <c r="CL222" i="19"/>
  <c r="CL223" i="19" s="1"/>
  <c r="CK222" i="19"/>
  <c r="CK223" i="19" s="1"/>
  <c r="CJ222" i="19"/>
  <c r="CJ223" i="19" s="1"/>
  <c r="CI222" i="19"/>
  <c r="CI223" i="19" s="1"/>
  <c r="CH222" i="19"/>
  <c r="CH223" i="19" s="1"/>
  <c r="CG222" i="19"/>
  <c r="CG223" i="19" s="1"/>
  <c r="CF222" i="19"/>
  <c r="CF223" i="19" s="1"/>
  <c r="CE222" i="19"/>
  <c r="CE223" i="19" s="1"/>
  <c r="CD222" i="19"/>
  <c r="CD223" i="19" s="1"/>
  <c r="CC222" i="19"/>
  <c r="CC223" i="19" s="1"/>
  <c r="CB222" i="19"/>
  <c r="CB223" i="19" s="1"/>
  <c r="CA222" i="19"/>
  <c r="CA223" i="19" s="1"/>
  <c r="BZ222" i="19"/>
  <c r="BZ223" i="19" s="1"/>
  <c r="BY222" i="19"/>
  <c r="BY223" i="19" s="1"/>
  <c r="BX222" i="19"/>
  <c r="BX223" i="19" s="1"/>
  <c r="BW222" i="19"/>
  <c r="BW223" i="19" s="1"/>
  <c r="BV222" i="19"/>
  <c r="BV223" i="19" s="1"/>
  <c r="BU222" i="19"/>
  <c r="BU223" i="19" s="1"/>
  <c r="BT222" i="19"/>
  <c r="BT223" i="19" s="1"/>
  <c r="BS222" i="19"/>
  <c r="BS223" i="19" s="1"/>
  <c r="BR222" i="19"/>
  <c r="BR223" i="19" s="1"/>
  <c r="BQ222" i="19"/>
  <c r="BQ223" i="19" s="1"/>
  <c r="BP222" i="19"/>
  <c r="BP223" i="19" s="1"/>
  <c r="BO222" i="19"/>
  <c r="BO223" i="19" s="1"/>
  <c r="BN222" i="19"/>
  <c r="BN223" i="19" s="1"/>
  <c r="BM222" i="19"/>
  <c r="BM223" i="19" s="1"/>
  <c r="BL222" i="19"/>
  <c r="BL223" i="19" s="1"/>
  <c r="BK222" i="19"/>
  <c r="BK223" i="19" s="1"/>
  <c r="BJ222" i="19"/>
  <c r="BJ223" i="19" s="1"/>
  <c r="BI222" i="19"/>
  <c r="BI223" i="19" s="1"/>
  <c r="BH222" i="19"/>
  <c r="BH223" i="19" s="1"/>
  <c r="BG222" i="19"/>
  <c r="BG223" i="19" s="1"/>
  <c r="BF222" i="19"/>
  <c r="BF223" i="19" s="1"/>
  <c r="BE222" i="19"/>
  <c r="BE223" i="19" s="1"/>
  <c r="BD222" i="19"/>
  <c r="BD223" i="19" s="1"/>
  <c r="BC222" i="19"/>
  <c r="BC223" i="19" s="1"/>
  <c r="BB222" i="19"/>
  <c r="BB223" i="19" s="1"/>
  <c r="BA222" i="19"/>
  <c r="BA223" i="19" s="1"/>
  <c r="AZ222" i="19"/>
  <c r="AZ223" i="19" s="1"/>
  <c r="AY222" i="19"/>
  <c r="AY223" i="19" s="1"/>
  <c r="AX222" i="19"/>
  <c r="AX223" i="19" s="1"/>
  <c r="AW222" i="19"/>
  <c r="AW223" i="19" s="1"/>
  <c r="AV222" i="19"/>
  <c r="AV223" i="19" s="1"/>
  <c r="AU222" i="19"/>
  <c r="AU223" i="19" s="1"/>
  <c r="AT222" i="19"/>
  <c r="AT223" i="19" s="1"/>
  <c r="AS222" i="19"/>
  <c r="AS223" i="19" s="1"/>
  <c r="AR222" i="19"/>
  <c r="AR223" i="19" s="1"/>
  <c r="AQ222" i="19"/>
  <c r="AQ223" i="19" s="1"/>
  <c r="AP222" i="19"/>
  <c r="AP223" i="19" s="1"/>
  <c r="AO222" i="19"/>
  <c r="AO223" i="19" s="1"/>
  <c r="AN222" i="19"/>
  <c r="AN223" i="19" s="1"/>
  <c r="AM222" i="19"/>
  <c r="AM223" i="19" s="1"/>
  <c r="AL222" i="19"/>
  <c r="AL223" i="19" s="1"/>
  <c r="AK222" i="19"/>
  <c r="AK223" i="19" s="1"/>
  <c r="AJ222" i="19"/>
  <c r="AJ223" i="19" s="1"/>
  <c r="AI222" i="19"/>
  <c r="AI223" i="19" s="1"/>
  <c r="AH222" i="19"/>
  <c r="AH223" i="19" s="1"/>
  <c r="AG222" i="19"/>
  <c r="AG223" i="19" s="1"/>
  <c r="AF222" i="19"/>
  <c r="AF223" i="19" s="1"/>
  <c r="AE222" i="19"/>
  <c r="AE223" i="19" s="1"/>
  <c r="AD222" i="19"/>
  <c r="AD223" i="19" s="1"/>
  <c r="AC222" i="19"/>
  <c r="AC223" i="19" s="1"/>
  <c r="AB222" i="19"/>
  <c r="AB223" i="19" s="1"/>
  <c r="AA222" i="19"/>
  <c r="AA223" i="19" s="1"/>
  <c r="Z222" i="19"/>
  <c r="Z223" i="19" s="1"/>
  <c r="Y222" i="19"/>
  <c r="Y223" i="19" s="1"/>
  <c r="X222" i="19"/>
  <c r="X223" i="19" s="1"/>
  <c r="W222" i="19"/>
  <c r="W223" i="19" s="1"/>
  <c r="V222" i="19"/>
  <c r="V223" i="19" s="1"/>
  <c r="U222" i="19"/>
  <c r="U223" i="19" s="1"/>
  <c r="T222" i="19"/>
  <c r="T223" i="19" s="1"/>
  <c r="S222" i="19"/>
  <c r="S223" i="19" s="1"/>
  <c r="R222" i="19"/>
  <c r="R223" i="19" s="1"/>
  <c r="Q222" i="19"/>
  <c r="Q223" i="19" s="1"/>
  <c r="P222" i="19"/>
  <c r="P223" i="19" s="1"/>
  <c r="O222" i="19"/>
  <c r="O223" i="19" s="1"/>
  <c r="N222" i="19"/>
  <c r="N223" i="19" s="1"/>
  <c r="M222" i="19"/>
  <c r="M223" i="19" s="1"/>
  <c r="L222" i="19"/>
  <c r="L223" i="19" s="1"/>
  <c r="SJ221" i="19"/>
  <c r="SI221" i="19"/>
  <c r="SH221" i="19"/>
  <c r="SG221" i="19"/>
  <c r="SF221" i="19"/>
  <c r="SE221" i="19"/>
  <c r="SD221" i="19"/>
  <c r="SC221" i="19"/>
  <c r="SB221" i="19"/>
  <c r="SA221" i="19"/>
  <c r="RZ221" i="19"/>
  <c r="RY221" i="19"/>
  <c r="RX221" i="19"/>
  <c r="RW221" i="19"/>
  <c r="RV221" i="19"/>
  <c r="RU221" i="19"/>
  <c r="RT221" i="19"/>
  <c r="RS221" i="19"/>
  <c r="RR221" i="19"/>
  <c r="RQ221" i="19"/>
  <c r="RP221" i="19"/>
  <c r="RO221" i="19"/>
  <c r="RN221" i="19"/>
  <c r="RM221" i="19"/>
  <c r="RL221" i="19"/>
  <c r="RK221" i="19"/>
  <c r="RJ221" i="19"/>
  <c r="RI221" i="19"/>
  <c r="RH221" i="19"/>
  <c r="RG221" i="19"/>
  <c r="RF221" i="19"/>
  <c r="RE221" i="19"/>
  <c r="RD221" i="19"/>
  <c r="RC221" i="19"/>
  <c r="RB221" i="19"/>
  <c r="RA221" i="19"/>
  <c r="QZ221" i="19"/>
  <c r="QY221" i="19"/>
  <c r="QX221" i="19"/>
  <c r="QW221" i="19"/>
  <c r="QV221" i="19"/>
  <c r="QU221" i="19"/>
  <c r="QT221" i="19"/>
  <c r="QS221" i="19"/>
  <c r="QR221" i="19"/>
  <c r="QQ221" i="19"/>
  <c r="QP221" i="19"/>
  <c r="QO221" i="19"/>
  <c r="QN221" i="19"/>
  <c r="QM221" i="19"/>
  <c r="QL221" i="19"/>
  <c r="QK221" i="19"/>
  <c r="QJ221" i="19"/>
  <c r="QI221" i="19"/>
  <c r="QH221" i="19"/>
  <c r="QG221" i="19"/>
  <c r="QF221" i="19"/>
  <c r="QE221" i="19"/>
  <c r="QD221" i="19"/>
  <c r="QC221" i="19"/>
  <c r="QB221" i="19"/>
  <c r="QA221" i="19"/>
  <c r="PZ221" i="19"/>
  <c r="PY221" i="19"/>
  <c r="PX221" i="19"/>
  <c r="PW221" i="19"/>
  <c r="PV221" i="19"/>
  <c r="PU221" i="19"/>
  <c r="PT221" i="19"/>
  <c r="PS221" i="19"/>
  <c r="PR221" i="19"/>
  <c r="PQ221" i="19"/>
  <c r="PP221" i="19"/>
  <c r="PO221" i="19"/>
  <c r="PN221" i="19"/>
  <c r="PM221" i="19"/>
  <c r="PL221" i="19"/>
  <c r="PK221" i="19"/>
  <c r="PJ221" i="19"/>
  <c r="PI221" i="19"/>
  <c r="PH221" i="19"/>
  <c r="PG221" i="19"/>
  <c r="PF221" i="19"/>
  <c r="PE221" i="19"/>
  <c r="PD221" i="19"/>
  <c r="PC221" i="19"/>
  <c r="PB221" i="19"/>
  <c r="PA221" i="19"/>
  <c r="OZ221" i="19"/>
  <c r="OY221" i="19"/>
  <c r="OX221" i="19"/>
  <c r="OW221" i="19"/>
  <c r="OV221" i="19"/>
  <c r="OU221" i="19"/>
  <c r="OT221" i="19"/>
  <c r="OS221" i="19"/>
  <c r="OR221" i="19"/>
  <c r="OQ221" i="19"/>
  <c r="OP221" i="19"/>
  <c r="OO221" i="19"/>
  <c r="ON221" i="19"/>
  <c r="OM221" i="19"/>
  <c r="OL221" i="19"/>
  <c r="OK221" i="19"/>
  <c r="OJ221" i="19"/>
  <c r="OI221" i="19"/>
  <c r="OH221" i="19"/>
  <c r="OG221" i="19"/>
  <c r="OF221" i="19"/>
  <c r="OE221" i="19"/>
  <c r="OD221" i="19"/>
  <c r="OC221" i="19"/>
  <c r="OB221" i="19"/>
  <c r="OA221" i="19"/>
  <c r="NZ221" i="19"/>
  <c r="NY221" i="19"/>
  <c r="NX221" i="19"/>
  <c r="NW221" i="19"/>
  <c r="NV221" i="19"/>
  <c r="NU221" i="19"/>
  <c r="NT221" i="19"/>
  <c r="NS221" i="19"/>
  <c r="NR221" i="19"/>
  <c r="NQ221" i="19"/>
  <c r="NP221" i="19"/>
  <c r="NO221" i="19"/>
  <c r="NN221" i="19"/>
  <c r="NM221" i="19"/>
  <c r="NL221" i="19"/>
  <c r="NK221" i="19"/>
  <c r="NJ221" i="19"/>
  <c r="NI221" i="19"/>
  <c r="NH221" i="19"/>
  <c r="NG221" i="19"/>
  <c r="NF221" i="19"/>
  <c r="NE221" i="19"/>
  <c r="ND221" i="19"/>
  <c r="NC221" i="19"/>
  <c r="NB221" i="19"/>
  <c r="NA221" i="19"/>
  <c r="MZ221" i="19"/>
  <c r="MY221" i="19"/>
  <c r="MX221" i="19"/>
  <c r="MW221" i="19"/>
  <c r="MV221" i="19"/>
  <c r="MU221" i="19"/>
  <c r="MT221" i="19"/>
  <c r="MS221" i="19"/>
  <c r="MR221" i="19"/>
  <c r="MQ221" i="19"/>
  <c r="MP221" i="19"/>
  <c r="MO221" i="19"/>
  <c r="MN221" i="19"/>
  <c r="MM221" i="19"/>
  <c r="ML221" i="19"/>
  <c r="MK221" i="19"/>
  <c r="MJ221" i="19"/>
  <c r="MI221" i="19"/>
  <c r="MH221" i="19"/>
  <c r="MG221" i="19"/>
  <c r="MF221" i="19"/>
  <c r="ME221" i="19"/>
  <c r="MD221" i="19"/>
  <c r="MC221" i="19"/>
  <c r="MB221" i="19"/>
  <c r="MA221" i="19"/>
  <c r="LZ221" i="19"/>
  <c r="LY221" i="19"/>
  <c r="LX221" i="19"/>
  <c r="LW221" i="19"/>
  <c r="LV221" i="19"/>
  <c r="LU221" i="19"/>
  <c r="LT221" i="19"/>
  <c r="LS221" i="19"/>
  <c r="LR221" i="19"/>
  <c r="LQ221" i="19"/>
  <c r="LP221" i="19"/>
  <c r="LO221" i="19"/>
  <c r="LN221" i="19"/>
  <c r="LM221" i="19"/>
  <c r="LL221" i="19"/>
  <c r="LK221" i="19"/>
  <c r="LJ221" i="19"/>
  <c r="LI221" i="19"/>
  <c r="LH221" i="19"/>
  <c r="LG221" i="19"/>
  <c r="LF221" i="19"/>
  <c r="LE221" i="19"/>
  <c r="LD221" i="19"/>
  <c r="LC221" i="19"/>
  <c r="LB221" i="19"/>
  <c r="LA221" i="19"/>
  <c r="KZ221" i="19"/>
  <c r="KY221" i="19"/>
  <c r="KX221" i="19"/>
  <c r="KW221" i="19"/>
  <c r="KV221" i="19"/>
  <c r="KU221" i="19"/>
  <c r="KT221" i="19"/>
  <c r="KS221" i="19"/>
  <c r="KR221" i="19"/>
  <c r="KQ221" i="19"/>
  <c r="KP221" i="19"/>
  <c r="KO221" i="19"/>
  <c r="KN221" i="19"/>
  <c r="KM221" i="19"/>
  <c r="KL221" i="19"/>
  <c r="KK221" i="19"/>
  <c r="KJ221" i="19"/>
  <c r="KI221" i="19"/>
  <c r="KH221" i="19"/>
  <c r="KG221" i="19"/>
  <c r="KF221" i="19"/>
  <c r="KE221" i="19"/>
  <c r="KD221" i="19"/>
  <c r="KC221" i="19"/>
  <c r="KB221" i="19"/>
  <c r="KA221" i="19"/>
  <c r="JZ221" i="19"/>
  <c r="JY221" i="19"/>
  <c r="JX221" i="19"/>
  <c r="JW221" i="19"/>
  <c r="JV221" i="19"/>
  <c r="JU221" i="19"/>
  <c r="JT221" i="19"/>
  <c r="JS221" i="19"/>
  <c r="JR221" i="19"/>
  <c r="JQ221" i="19"/>
  <c r="JP221" i="19"/>
  <c r="JO221" i="19"/>
  <c r="JN221" i="19"/>
  <c r="JM221" i="19"/>
  <c r="JL221" i="19"/>
  <c r="JK221" i="19"/>
  <c r="JJ221" i="19"/>
  <c r="JI221" i="19"/>
  <c r="JH221" i="19"/>
  <c r="JG221" i="19"/>
  <c r="JF221" i="19"/>
  <c r="JE221" i="19"/>
  <c r="JD221" i="19"/>
  <c r="JC221" i="19"/>
  <c r="JB221" i="19"/>
  <c r="JA221" i="19"/>
  <c r="IZ221" i="19"/>
  <c r="IY221" i="19"/>
  <c r="IX221" i="19"/>
  <c r="IW221" i="19"/>
  <c r="IV221" i="19"/>
  <c r="IU221" i="19"/>
  <c r="IT221" i="19"/>
  <c r="IS221" i="19"/>
  <c r="IR221" i="19"/>
  <c r="IQ221" i="19"/>
  <c r="IP221" i="19"/>
  <c r="IO221" i="19"/>
  <c r="IN221" i="19"/>
  <c r="IM221" i="19"/>
  <c r="IL221" i="19"/>
  <c r="IK221" i="19"/>
  <c r="IJ221" i="19"/>
  <c r="II221" i="19"/>
  <c r="IH221" i="19"/>
  <c r="IG221" i="19"/>
  <c r="IF221" i="19"/>
  <c r="IE221" i="19"/>
  <c r="ID221" i="19"/>
  <c r="IC221" i="19"/>
  <c r="IB221" i="19"/>
  <c r="IA221" i="19"/>
  <c r="HZ221" i="19"/>
  <c r="HY221" i="19"/>
  <c r="HX221" i="19"/>
  <c r="HW221" i="19"/>
  <c r="HV221" i="19"/>
  <c r="HU221" i="19"/>
  <c r="HT221" i="19"/>
  <c r="HS221" i="19"/>
  <c r="HR221" i="19"/>
  <c r="HQ221" i="19"/>
  <c r="HP221" i="19"/>
  <c r="HO221" i="19"/>
  <c r="HN221" i="19"/>
  <c r="HM221" i="19"/>
  <c r="HL221" i="19"/>
  <c r="HK221" i="19"/>
  <c r="HJ221" i="19"/>
  <c r="HI221" i="19"/>
  <c r="HH221" i="19"/>
  <c r="HG221" i="19"/>
  <c r="HF221" i="19"/>
  <c r="HE221" i="19"/>
  <c r="HD221" i="19"/>
  <c r="HC221" i="19"/>
  <c r="HB221" i="19"/>
  <c r="HA221" i="19"/>
  <c r="GZ221" i="19"/>
  <c r="GY221" i="19"/>
  <c r="GX221" i="19"/>
  <c r="GW221" i="19"/>
  <c r="GV221" i="19"/>
  <c r="GU221" i="19"/>
  <c r="GT221" i="19"/>
  <c r="GS221" i="19"/>
  <c r="GR221" i="19"/>
  <c r="GQ221" i="19"/>
  <c r="GP221" i="19"/>
  <c r="GO221" i="19"/>
  <c r="GN221" i="19"/>
  <c r="GM221" i="19"/>
  <c r="GL221" i="19"/>
  <c r="GK221" i="19"/>
  <c r="GJ221" i="19"/>
  <c r="GI221" i="19"/>
  <c r="GH221" i="19"/>
  <c r="GG221" i="19"/>
  <c r="GF221" i="19"/>
  <c r="GE221" i="19"/>
  <c r="GD221" i="19"/>
  <c r="GC221" i="19"/>
  <c r="GB221" i="19"/>
  <c r="GA221" i="19"/>
  <c r="FZ221" i="19"/>
  <c r="FY221" i="19"/>
  <c r="FX221" i="19"/>
  <c r="FW221" i="19"/>
  <c r="FV221" i="19"/>
  <c r="FU221" i="19"/>
  <c r="FT221" i="19"/>
  <c r="FS221" i="19"/>
  <c r="FR221" i="19"/>
  <c r="FQ221" i="19"/>
  <c r="FP221" i="19"/>
  <c r="FO221" i="19"/>
  <c r="FN221" i="19"/>
  <c r="FM221" i="19"/>
  <c r="FL221" i="19"/>
  <c r="FK221" i="19"/>
  <c r="FJ221" i="19"/>
  <c r="FI221" i="19"/>
  <c r="FH221" i="19"/>
  <c r="FG221" i="19"/>
  <c r="FF221" i="19"/>
  <c r="FE221" i="19"/>
  <c r="FD221" i="19"/>
  <c r="FC221" i="19"/>
  <c r="FB221" i="19"/>
  <c r="FA221" i="19"/>
  <c r="EZ221" i="19"/>
  <c r="EY221" i="19"/>
  <c r="EX221" i="19"/>
  <c r="EW221" i="19"/>
  <c r="EV221" i="19"/>
  <c r="EU221" i="19"/>
  <c r="ET221" i="19"/>
  <c r="ES221" i="19"/>
  <c r="ER221" i="19"/>
  <c r="EQ221" i="19"/>
  <c r="EP221" i="19"/>
  <c r="EO221" i="19"/>
  <c r="EN221" i="19"/>
  <c r="EM221" i="19"/>
  <c r="EL221" i="19"/>
  <c r="EK221" i="19"/>
  <c r="EJ221" i="19"/>
  <c r="EI221" i="19"/>
  <c r="EH221" i="19"/>
  <c r="EG221" i="19"/>
  <c r="EF221" i="19"/>
  <c r="EE221" i="19"/>
  <c r="ED221" i="19"/>
  <c r="EC221" i="19"/>
  <c r="EB221" i="19"/>
  <c r="EA221" i="19"/>
  <c r="DZ221" i="19"/>
  <c r="DY221" i="19"/>
  <c r="DX221" i="19"/>
  <c r="DW221" i="19"/>
  <c r="DV221" i="19"/>
  <c r="DU221" i="19"/>
  <c r="DT221" i="19"/>
  <c r="DS221" i="19"/>
  <c r="DR221" i="19"/>
  <c r="DQ221" i="19"/>
  <c r="DP221" i="19"/>
  <c r="DO221" i="19"/>
  <c r="DN221" i="19"/>
  <c r="DM221" i="19"/>
  <c r="DL221" i="19"/>
  <c r="DK221" i="19"/>
  <c r="DJ221" i="19"/>
  <c r="DI221" i="19"/>
  <c r="DH221" i="19"/>
  <c r="DG221" i="19"/>
  <c r="DF221" i="19"/>
  <c r="DE221" i="19"/>
  <c r="DD221" i="19"/>
  <c r="DC221" i="19"/>
  <c r="DB221" i="19"/>
  <c r="DA221" i="19"/>
  <c r="CZ221" i="19"/>
  <c r="CY221" i="19"/>
  <c r="CX221" i="19"/>
  <c r="CW221" i="19"/>
  <c r="CV221" i="19"/>
  <c r="CU221" i="19"/>
  <c r="CT221" i="19"/>
  <c r="CS221" i="19"/>
  <c r="CR221" i="19"/>
  <c r="CQ221" i="19"/>
  <c r="CP221" i="19"/>
  <c r="CO221" i="19"/>
  <c r="CN221" i="19"/>
  <c r="CM221" i="19"/>
  <c r="CL221" i="19"/>
  <c r="CK221" i="19"/>
  <c r="CJ221" i="19"/>
  <c r="CI221" i="19"/>
  <c r="CH221" i="19"/>
  <c r="CG221" i="19"/>
  <c r="CF221" i="19"/>
  <c r="CE221" i="19"/>
  <c r="CD221" i="19"/>
  <c r="CC221" i="19"/>
  <c r="CB221" i="19"/>
  <c r="CA221" i="19"/>
  <c r="BZ221" i="19"/>
  <c r="BY221" i="19"/>
  <c r="BX221" i="19"/>
  <c r="BW221" i="19"/>
  <c r="BV221" i="19"/>
  <c r="BU221" i="19"/>
  <c r="BT221" i="19"/>
  <c r="BS221" i="19"/>
  <c r="BR221" i="19"/>
  <c r="BQ221" i="19"/>
  <c r="BP221" i="19"/>
  <c r="BO221" i="19"/>
  <c r="BN221" i="19"/>
  <c r="BM221" i="19"/>
  <c r="BL221" i="19"/>
  <c r="BK221" i="19"/>
  <c r="BJ221" i="19"/>
  <c r="BI221" i="19"/>
  <c r="BH221" i="19"/>
  <c r="BG221" i="19"/>
  <c r="BF221" i="19"/>
  <c r="BE221" i="19"/>
  <c r="BD221" i="19"/>
  <c r="BC221" i="19"/>
  <c r="BB221" i="19"/>
  <c r="BA221" i="19"/>
  <c r="AZ221" i="19"/>
  <c r="AY221" i="19"/>
  <c r="AX221" i="19"/>
  <c r="AW221" i="19"/>
  <c r="AV221" i="19"/>
  <c r="AU221" i="19"/>
  <c r="AT221" i="19"/>
  <c r="AS221" i="19"/>
  <c r="AR221" i="19"/>
  <c r="AQ221" i="19"/>
  <c r="AP221" i="19"/>
  <c r="AO221" i="19"/>
  <c r="AN221" i="19"/>
  <c r="AM221" i="19"/>
  <c r="AL221" i="19"/>
  <c r="AK221" i="19"/>
  <c r="AJ221" i="19"/>
  <c r="AI221" i="19"/>
  <c r="AH221" i="19"/>
  <c r="AG221" i="19"/>
  <c r="AF221" i="19"/>
  <c r="AE221" i="19"/>
  <c r="AD221" i="19"/>
  <c r="AC221" i="19"/>
  <c r="AB221" i="19"/>
  <c r="AA221" i="19"/>
  <c r="Z221" i="19"/>
  <c r="Y221" i="19"/>
  <c r="X221" i="19"/>
  <c r="W221" i="19"/>
  <c r="V221" i="19"/>
  <c r="U221" i="19"/>
  <c r="T221" i="19"/>
  <c r="S221" i="19"/>
  <c r="R221" i="19"/>
  <c r="Q221" i="19"/>
  <c r="P221" i="19"/>
  <c r="O221" i="19"/>
  <c r="N221" i="19"/>
  <c r="M221" i="19"/>
  <c r="L221" i="19"/>
  <c r="SJ220" i="19"/>
  <c r="SI220" i="19"/>
  <c r="SH220" i="19"/>
  <c r="SG220" i="19"/>
  <c r="SF220" i="19"/>
  <c r="SE220" i="19"/>
  <c r="SD220" i="19"/>
  <c r="SC220" i="19"/>
  <c r="SB220" i="19"/>
  <c r="SA220" i="19"/>
  <c r="RZ220" i="19"/>
  <c r="RY220" i="19"/>
  <c r="RX220" i="19"/>
  <c r="RW220" i="19"/>
  <c r="RV220" i="19"/>
  <c r="RU220" i="19"/>
  <c r="RT220" i="19"/>
  <c r="RS220" i="19"/>
  <c r="RR220" i="19"/>
  <c r="RQ220" i="19"/>
  <c r="RP220" i="19"/>
  <c r="RO220" i="19"/>
  <c r="RN220" i="19"/>
  <c r="RM220" i="19"/>
  <c r="RL220" i="19"/>
  <c r="RK220" i="19"/>
  <c r="RJ220" i="19"/>
  <c r="RI220" i="19"/>
  <c r="RH220" i="19"/>
  <c r="RG220" i="19"/>
  <c r="RF220" i="19"/>
  <c r="RE220" i="19"/>
  <c r="RD220" i="19"/>
  <c r="RC220" i="19"/>
  <c r="RB220" i="19"/>
  <c r="RA220" i="19"/>
  <c r="QZ220" i="19"/>
  <c r="QY220" i="19"/>
  <c r="QX220" i="19"/>
  <c r="QW220" i="19"/>
  <c r="QV220" i="19"/>
  <c r="QU220" i="19"/>
  <c r="QT220" i="19"/>
  <c r="QS220" i="19"/>
  <c r="QR220" i="19"/>
  <c r="QQ220" i="19"/>
  <c r="QP220" i="19"/>
  <c r="QO220" i="19"/>
  <c r="QN220" i="19"/>
  <c r="QM220" i="19"/>
  <c r="QL220" i="19"/>
  <c r="QK220" i="19"/>
  <c r="QJ220" i="19"/>
  <c r="QI220" i="19"/>
  <c r="QH220" i="19"/>
  <c r="QG220" i="19"/>
  <c r="QF220" i="19"/>
  <c r="QE220" i="19"/>
  <c r="QD220" i="19"/>
  <c r="QC220" i="19"/>
  <c r="QB220" i="19"/>
  <c r="QA220" i="19"/>
  <c r="PZ220" i="19"/>
  <c r="PY220" i="19"/>
  <c r="PX220" i="19"/>
  <c r="PW220" i="19"/>
  <c r="PV220" i="19"/>
  <c r="PU220" i="19"/>
  <c r="PT220" i="19"/>
  <c r="PS220" i="19"/>
  <c r="PR220" i="19"/>
  <c r="PQ220" i="19"/>
  <c r="PP220" i="19"/>
  <c r="PO220" i="19"/>
  <c r="PN220" i="19"/>
  <c r="PM220" i="19"/>
  <c r="PL220" i="19"/>
  <c r="PK220" i="19"/>
  <c r="PJ220" i="19"/>
  <c r="PI220" i="19"/>
  <c r="PH220" i="19"/>
  <c r="PG220" i="19"/>
  <c r="PF220" i="19"/>
  <c r="PE220" i="19"/>
  <c r="PD220" i="19"/>
  <c r="PC220" i="19"/>
  <c r="PB220" i="19"/>
  <c r="PA220" i="19"/>
  <c r="OZ220" i="19"/>
  <c r="OY220" i="19"/>
  <c r="OX220" i="19"/>
  <c r="OW220" i="19"/>
  <c r="OV220" i="19"/>
  <c r="OU220" i="19"/>
  <c r="OT220" i="19"/>
  <c r="OS220" i="19"/>
  <c r="OR220" i="19"/>
  <c r="OQ220" i="19"/>
  <c r="OP220" i="19"/>
  <c r="OO220" i="19"/>
  <c r="ON220" i="19"/>
  <c r="OM220" i="19"/>
  <c r="OL220" i="19"/>
  <c r="OK220" i="19"/>
  <c r="OJ220" i="19"/>
  <c r="OI220" i="19"/>
  <c r="OH220" i="19"/>
  <c r="OG220" i="19"/>
  <c r="OF220" i="19"/>
  <c r="OE220" i="19"/>
  <c r="OD220" i="19"/>
  <c r="OC220" i="19"/>
  <c r="OB220" i="19"/>
  <c r="OA220" i="19"/>
  <c r="NZ220" i="19"/>
  <c r="NY220" i="19"/>
  <c r="NX220" i="19"/>
  <c r="NW220" i="19"/>
  <c r="NV220" i="19"/>
  <c r="NU220" i="19"/>
  <c r="NT220" i="19"/>
  <c r="NS220" i="19"/>
  <c r="NR220" i="19"/>
  <c r="NQ220" i="19"/>
  <c r="NP220" i="19"/>
  <c r="NO220" i="19"/>
  <c r="NN220" i="19"/>
  <c r="NM220" i="19"/>
  <c r="NL220" i="19"/>
  <c r="NK220" i="19"/>
  <c r="NJ220" i="19"/>
  <c r="NI220" i="19"/>
  <c r="NH220" i="19"/>
  <c r="NG220" i="19"/>
  <c r="NF220" i="19"/>
  <c r="NE220" i="19"/>
  <c r="ND220" i="19"/>
  <c r="NC220" i="19"/>
  <c r="NB220" i="19"/>
  <c r="NA220" i="19"/>
  <c r="MZ220" i="19"/>
  <c r="MY220" i="19"/>
  <c r="MX220" i="19"/>
  <c r="MW220" i="19"/>
  <c r="MV220" i="19"/>
  <c r="MU220" i="19"/>
  <c r="MT220" i="19"/>
  <c r="MS220" i="19"/>
  <c r="MR220" i="19"/>
  <c r="MQ220" i="19"/>
  <c r="MP220" i="19"/>
  <c r="MO220" i="19"/>
  <c r="MN220" i="19"/>
  <c r="MM220" i="19"/>
  <c r="ML220" i="19"/>
  <c r="MK220" i="19"/>
  <c r="MJ220" i="19"/>
  <c r="MI220" i="19"/>
  <c r="MH220" i="19"/>
  <c r="MG220" i="19"/>
  <c r="MF220" i="19"/>
  <c r="ME220" i="19"/>
  <c r="MD220" i="19"/>
  <c r="MC220" i="19"/>
  <c r="MB220" i="19"/>
  <c r="MA220" i="19"/>
  <c r="LZ220" i="19"/>
  <c r="LY220" i="19"/>
  <c r="LX220" i="19"/>
  <c r="LW220" i="19"/>
  <c r="LV220" i="19"/>
  <c r="LU220" i="19"/>
  <c r="LT220" i="19"/>
  <c r="LS220" i="19"/>
  <c r="LR220" i="19"/>
  <c r="LQ220" i="19"/>
  <c r="LP220" i="19"/>
  <c r="LO220" i="19"/>
  <c r="LN220" i="19"/>
  <c r="LM220" i="19"/>
  <c r="LL220" i="19"/>
  <c r="LK220" i="19"/>
  <c r="LJ220" i="19"/>
  <c r="LI220" i="19"/>
  <c r="LH220" i="19"/>
  <c r="LG220" i="19"/>
  <c r="LF220" i="19"/>
  <c r="LE220" i="19"/>
  <c r="LD220" i="19"/>
  <c r="LC220" i="19"/>
  <c r="LB220" i="19"/>
  <c r="LA220" i="19"/>
  <c r="KZ220" i="19"/>
  <c r="KY220" i="19"/>
  <c r="KX220" i="19"/>
  <c r="KW220" i="19"/>
  <c r="KV220" i="19"/>
  <c r="KU220" i="19"/>
  <c r="KT220" i="19"/>
  <c r="KS220" i="19"/>
  <c r="KR220" i="19"/>
  <c r="KQ220" i="19"/>
  <c r="KP220" i="19"/>
  <c r="KO220" i="19"/>
  <c r="KN220" i="19"/>
  <c r="KM220" i="19"/>
  <c r="KL220" i="19"/>
  <c r="KK220" i="19"/>
  <c r="KJ220" i="19"/>
  <c r="KI220" i="19"/>
  <c r="KH220" i="19"/>
  <c r="KG220" i="19"/>
  <c r="KF220" i="19"/>
  <c r="KE220" i="19"/>
  <c r="KD220" i="19"/>
  <c r="KC220" i="19"/>
  <c r="KB220" i="19"/>
  <c r="KA220" i="19"/>
  <c r="JZ220" i="19"/>
  <c r="JY220" i="19"/>
  <c r="JX220" i="19"/>
  <c r="JW220" i="19"/>
  <c r="JV220" i="19"/>
  <c r="JU220" i="19"/>
  <c r="JT220" i="19"/>
  <c r="JS220" i="19"/>
  <c r="JR220" i="19"/>
  <c r="JQ220" i="19"/>
  <c r="JP220" i="19"/>
  <c r="JO220" i="19"/>
  <c r="JN220" i="19"/>
  <c r="JM220" i="19"/>
  <c r="JL220" i="19"/>
  <c r="JK220" i="19"/>
  <c r="JJ220" i="19"/>
  <c r="JI220" i="19"/>
  <c r="JH220" i="19"/>
  <c r="JG220" i="19"/>
  <c r="JF220" i="19"/>
  <c r="JE220" i="19"/>
  <c r="JD220" i="19"/>
  <c r="JC220" i="19"/>
  <c r="JB220" i="19"/>
  <c r="JA220" i="19"/>
  <c r="IZ220" i="19"/>
  <c r="IY220" i="19"/>
  <c r="IX220" i="19"/>
  <c r="IW220" i="19"/>
  <c r="IV220" i="19"/>
  <c r="IU220" i="19"/>
  <c r="IT220" i="19"/>
  <c r="IS220" i="19"/>
  <c r="IR220" i="19"/>
  <c r="IQ220" i="19"/>
  <c r="IP220" i="19"/>
  <c r="IO220" i="19"/>
  <c r="IN220" i="19"/>
  <c r="IM220" i="19"/>
  <c r="IL220" i="19"/>
  <c r="IK220" i="19"/>
  <c r="IJ220" i="19"/>
  <c r="II220" i="19"/>
  <c r="IH220" i="19"/>
  <c r="IG220" i="19"/>
  <c r="IF220" i="19"/>
  <c r="IE220" i="19"/>
  <c r="ID220" i="19"/>
  <c r="IC220" i="19"/>
  <c r="IB220" i="19"/>
  <c r="IA220" i="19"/>
  <c r="HZ220" i="19"/>
  <c r="HY220" i="19"/>
  <c r="HX220" i="19"/>
  <c r="HW220" i="19"/>
  <c r="HV220" i="19"/>
  <c r="HU220" i="19"/>
  <c r="HT220" i="19"/>
  <c r="HS220" i="19"/>
  <c r="HR220" i="19"/>
  <c r="HQ220" i="19"/>
  <c r="HP220" i="19"/>
  <c r="HO220" i="19"/>
  <c r="HN220" i="19"/>
  <c r="HM220" i="19"/>
  <c r="HL220" i="19"/>
  <c r="HK220" i="19"/>
  <c r="HJ220" i="19"/>
  <c r="HI220" i="19"/>
  <c r="HH220" i="19"/>
  <c r="HG220" i="19"/>
  <c r="HF220" i="19"/>
  <c r="HE220" i="19"/>
  <c r="HD220" i="19"/>
  <c r="HC220" i="19"/>
  <c r="HB220" i="19"/>
  <c r="HA220" i="19"/>
  <c r="GZ220" i="19"/>
  <c r="GY220" i="19"/>
  <c r="GX220" i="19"/>
  <c r="GW220" i="19"/>
  <c r="GV220" i="19"/>
  <c r="GU220" i="19"/>
  <c r="GT220" i="19"/>
  <c r="GS220" i="19"/>
  <c r="GR220" i="19"/>
  <c r="GQ220" i="19"/>
  <c r="GP220" i="19"/>
  <c r="GO220" i="19"/>
  <c r="GN220" i="19"/>
  <c r="GM220" i="19"/>
  <c r="GL220" i="19"/>
  <c r="GK220" i="19"/>
  <c r="GJ220" i="19"/>
  <c r="GI220" i="19"/>
  <c r="GH220" i="19"/>
  <c r="GG220" i="19"/>
  <c r="GF220" i="19"/>
  <c r="GE220" i="19"/>
  <c r="GD220" i="19"/>
  <c r="GC220" i="19"/>
  <c r="GB220" i="19"/>
  <c r="GA220" i="19"/>
  <c r="FZ220" i="19"/>
  <c r="FY220" i="19"/>
  <c r="FX220" i="19"/>
  <c r="FW220" i="19"/>
  <c r="FV220" i="19"/>
  <c r="FU220" i="19"/>
  <c r="FT220" i="19"/>
  <c r="FS220" i="19"/>
  <c r="FR220" i="19"/>
  <c r="FQ220" i="19"/>
  <c r="FP220" i="19"/>
  <c r="FO220" i="19"/>
  <c r="FN220" i="19"/>
  <c r="FM220" i="19"/>
  <c r="FL220" i="19"/>
  <c r="FK220" i="19"/>
  <c r="FJ220" i="19"/>
  <c r="FI220" i="19"/>
  <c r="FH220" i="19"/>
  <c r="FG220" i="19"/>
  <c r="FF220" i="19"/>
  <c r="FE220" i="19"/>
  <c r="FD220" i="19"/>
  <c r="FC220" i="19"/>
  <c r="FB220" i="19"/>
  <c r="FA220" i="19"/>
  <c r="EZ220" i="19"/>
  <c r="EY220" i="19"/>
  <c r="EX220" i="19"/>
  <c r="EW220" i="19"/>
  <c r="EV220" i="19"/>
  <c r="EU220" i="19"/>
  <c r="ET220" i="19"/>
  <c r="ES220" i="19"/>
  <c r="ER220" i="19"/>
  <c r="EQ220" i="19"/>
  <c r="EP220" i="19"/>
  <c r="EO220" i="19"/>
  <c r="EN220" i="19"/>
  <c r="EM220" i="19"/>
  <c r="EL220" i="19"/>
  <c r="EK220" i="19"/>
  <c r="EJ220" i="19"/>
  <c r="EI220" i="19"/>
  <c r="EH220" i="19"/>
  <c r="EG220" i="19"/>
  <c r="EF220" i="19"/>
  <c r="EE220" i="19"/>
  <c r="ED220" i="19"/>
  <c r="EC220" i="19"/>
  <c r="EB220" i="19"/>
  <c r="EA220" i="19"/>
  <c r="DZ220" i="19"/>
  <c r="DY220" i="19"/>
  <c r="DX220" i="19"/>
  <c r="DW220" i="19"/>
  <c r="DV220" i="19"/>
  <c r="DU220" i="19"/>
  <c r="DT220" i="19"/>
  <c r="DS220" i="19"/>
  <c r="DR220" i="19"/>
  <c r="DQ220" i="19"/>
  <c r="DP220" i="19"/>
  <c r="DO220" i="19"/>
  <c r="DN220" i="19"/>
  <c r="DM220" i="19"/>
  <c r="DL220" i="19"/>
  <c r="DK220" i="19"/>
  <c r="DJ220" i="19"/>
  <c r="DI220" i="19"/>
  <c r="DH220" i="19"/>
  <c r="DG220" i="19"/>
  <c r="DF220" i="19"/>
  <c r="DE220" i="19"/>
  <c r="DD220" i="19"/>
  <c r="DC220" i="19"/>
  <c r="DB220" i="19"/>
  <c r="DA220" i="19"/>
  <c r="CZ220" i="19"/>
  <c r="CY220" i="19"/>
  <c r="CX220" i="19"/>
  <c r="CW220" i="19"/>
  <c r="CV220" i="19"/>
  <c r="CU220" i="19"/>
  <c r="CT220" i="19"/>
  <c r="CS220" i="19"/>
  <c r="CR220" i="19"/>
  <c r="CQ220" i="19"/>
  <c r="CP220" i="19"/>
  <c r="CO220" i="19"/>
  <c r="CN220" i="19"/>
  <c r="CM220" i="19"/>
  <c r="CL220" i="19"/>
  <c r="CK220" i="19"/>
  <c r="CJ220" i="19"/>
  <c r="CI220" i="19"/>
  <c r="CH220" i="19"/>
  <c r="CG220" i="19"/>
  <c r="CF220" i="19"/>
  <c r="CE220" i="19"/>
  <c r="CD220" i="19"/>
  <c r="CC220" i="19"/>
  <c r="CB220" i="19"/>
  <c r="CA220" i="19"/>
  <c r="BZ220" i="19"/>
  <c r="BY220" i="19"/>
  <c r="BX220" i="19"/>
  <c r="BW220" i="19"/>
  <c r="BV220" i="19"/>
  <c r="BU220" i="19"/>
  <c r="BT220" i="19"/>
  <c r="BS220" i="19"/>
  <c r="BR220" i="19"/>
  <c r="BQ220" i="19"/>
  <c r="BP220" i="19"/>
  <c r="BO220" i="19"/>
  <c r="BN220" i="19"/>
  <c r="BM220" i="19"/>
  <c r="BL220" i="19"/>
  <c r="BK220" i="19"/>
  <c r="BJ220" i="19"/>
  <c r="BI220" i="19"/>
  <c r="BH220" i="19"/>
  <c r="BG220" i="19"/>
  <c r="BF220" i="19"/>
  <c r="BE220" i="19"/>
  <c r="BD220" i="19"/>
  <c r="BC220" i="19"/>
  <c r="BB220" i="19"/>
  <c r="BA220" i="19"/>
  <c r="AZ220" i="19"/>
  <c r="AY220" i="19"/>
  <c r="AX220" i="19"/>
  <c r="AW220" i="19"/>
  <c r="AV220" i="19"/>
  <c r="AU220" i="19"/>
  <c r="AT220" i="19"/>
  <c r="AS220" i="19"/>
  <c r="AR220" i="19"/>
  <c r="AQ220" i="19"/>
  <c r="AP220" i="19"/>
  <c r="AO220" i="19"/>
  <c r="AN220" i="19"/>
  <c r="AM220" i="19"/>
  <c r="AL220" i="19"/>
  <c r="AK220" i="19"/>
  <c r="AJ220" i="19"/>
  <c r="AI220" i="19"/>
  <c r="AH220" i="19"/>
  <c r="AG220" i="19"/>
  <c r="AF220" i="19"/>
  <c r="AE220" i="19"/>
  <c r="AD220" i="19"/>
  <c r="AC220" i="19"/>
  <c r="AB220" i="19"/>
  <c r="AA220" i="19"/>
  <c r="Z220" i="19"/>
  <c r="Y220" i="19"/>
  <c r="X220" i="19"/>
  <c r="W220" i="19"/>
  <c r="V220" i="19"/>
  <c r="U220" i="19"/>
  <c r="T220" i="19"/>
  <c r="S220" i="19"/>
  <c r="R220" i="19"/>
  <c r="Q220" i="19"/>
  <c r="P220" i="19"/>
  <c r="O220" i="19"/>
  <c r="N220" i="19"/>
  <c r="M220" i="19"/>
  <c r="L220" i="19"/>
  <c r="QB199" i="19"/>
  <c r="SJ198" i="19"/>
  <c r="SJ199" i="19" s="1"/>
  <c r="SI198" i="19"/>
  <c r="SI199" i="19" s="1"/>
  <c r="SH198" i="19"/>
  <c r="SH199" i="19" s="1"/>
  <c r="SG198" i="19"/>
  <c r="SG199" i="19" s="1"/>
  <c r="SF198" i="19"/>
  <c r="SF199" i="19" s="1"/>
  <c r="SE198" i="19"/>
  <c r="SE199" i="19" s="1"/>
  <c r="SD198" i="19"/>
  <c r="SD199" i="19" s="1"/>
  <c r="SC198" i="19"/>
  <c r="SC199" i="19" s="1"/>
  <c r="SB198" i="19"/>
  <c r="SB199" i="19" s="1"/>
  <c r="SA198" i="19"/>
  <c r="SA199" i="19" s="1"/>
  <c r="RZ198" i="19"/>
  <c r="RZ199" i="19" s="1"/>
  <c r="RY198" i="19"/>
  <c r="RY199" i="19" s="1"/>
  <c r="RX198" i="19"/>
  <c r="RX199" i="19" s="1"/>
  <c r="RW198" i="19"/>
  <c r="RW199" i="19" s="1"/>
  <c r="RV198" i="19"/>
  <c r="RV199" i="19" s="1"/>
  <c r="RU198" i="19"/>
  <c r="RU199" i="19" s="1"/>
  <c r="RT198" i="19"/>
  <c r="RT199" i="19" s="1"/>
  <c r="RS198" i="19"/>
  <c r="RS199" i="19" s="1"/>
  <c r="RR198" i="19"/>
  <c r="RR199" i="19" s="1"/>
  <c r="RQ198" i="19"/>
  <c r="RQ199" i="19" s="1"/>
  <c r="RP198" i="19"/>
  <c r="RP199" i="19" s="1"/>
  <c r="RO198" i="19"/>
  <c r="RO199" i="19" s="1"/>
  <c r="RN198" i="19"/>
  <c r="RN199" i="19" s="1"/>
  <c r="RM198" i="19"/>
  <c r="RM199" i="19" s="1"/>
  <c r="RL198" i="19"/>
  <c r="RL199" i="19" s="1"/>
  <c r="RK198" i="19"/>
  <c r="RK199" i="19" s="1"/>
  <c r="RJ198" i="19"/>
  <c r="RJ199" i="19" s="1"/>
  <c r="RI198" i="19"/>
  <c r="RI199" i="19" s="1"/>
  <c r="RH198" i="19"/>
  <c r="RH199" i="19" s="1"/>
  <c r="RG198" i="19"/>
  <c r="RG199" i="19" s="1"/>
  <c r="RF198" i="19"/>
  <c r="RF199" i="19" s="1"/>
  <c r="RE198" i="19"/>
  <c r="RE199" i="19" s="1"/>
  <c r="RD198" i="19"/>
  <c r="RD199" i="19" s="1"/>
  <c r="RC198" i="19"/>
  <c r="RC199" i="19" s="1"/>
  <c r="RB198" i="19"/>
  <c r="RB199" i="19" s="1"/>
  <c r="RA198" i="19"/>
  <c r="RA199" i="19" s="1"/>
  <c r="QZ198" i="19"/>
  <c r="QZ199" i="19" s="1"/>
  <c r="QY198" i="19"/>
  <c r="QY199" i="19" s="1"/>
  <c r="QX198" i="19"/>
  <c r="QX199" i="19" s="1"/>
  <c r="QW198" i="19"/>
  <c r="QW199" i="19" s="1"/>
  <c r="QV198" i="19"/>
  <c r="QV199" i="19" s="1"/>
  <c r="QU198" i="19"/>
  <c r="QU199" i="19" s="1"/>
  <c r="QT198" i="19"/>
  <c r="QT199" i="19" s="1"/>
  <c r="QS198" i="19"/>
  <c r="QS199" i="19" s="1"/>
  <c r="QR198" i="19"/>
  <c r="QR199" i="19" s="1"/>
  <c r="QQ198" i="19"/>
  <c r="QQ199" i="19" s="1"/>
  <c r="QP198" i="19"/>
  <c r="QP199" i="19" s="1"/>
  <c r="QO198" i="19"/>
  <c r="QO199" i="19" s="1"/>
  <c r="QN198" i="19"/>
  <c r="QN199" i="19" s="1"/>
  <c r="QM198" i="19"/>
  <c r="QM199" i="19" s="1"/>
  <c r="QL198" i="19"/>
  <c r="QL199" i="19" s="1"/>
  <c r="QK198" i="19"/>
  <c r="QK199" i="19" s="1"/>
  <c r="QJ198" i="19"/>
  <c r="QJ199" i="19" s="1"/>
  <c r="QI198" i="19"/>
  <c r="QI199" i="19" s="1"/>
  <c r="QH198" i="19"/>
  <c r="QH199" i="19" s="1"/>
  <c r="QG198" i="19"/>
  <c r="QG199" i="19" s="1"/>
  <c r="QF198" i="19"/>
  <c r="QF199" i="19" s="1"/>
  <c r="QE198" i="19"/>
  <c r="QE199" i="19" s="1"/>
  <c r="QD198" i="19"/>
  <c r="QD199" i="19" s="1"/>
  <c r="QC198" i="19"/>
  <c r="QC199" i="19" s="1"/>
  <c r="QB198" i="19"/>
  <c r="QA198" i="19"/>
  <c r="QA199" i="19" s="1"/>
  <c r="PZ198" i="19"/>
  <c r="PZ199" i="19" s="1"/>
  <c r="PY198" i="19"/>
  <c r="PY199" i="19" s="1"/>
  <c r="PX198" i="19"/>
  <c r="PX199" i="19" s="1"/>
  <c r="PW198" i="19"/>
  <c r="PW199" i="19" s="1"/>
  <c r="PV198" i="19"/>
  <c r="PV199" i="19" s="1"/>
  <c r="PU198" i="19"/>
  <c r="PU199" i="19" s="1"/>
  <c r="PT198" i="19"/>
  <c r="PT199" i="19" s="1"/>
  <c r="PS198" i="19"/>
  <c r="PS199" i="19" s="1"/>
  <c r="PR198" i="19"/>
  <c r="PR199" i="19" s="1"/>
  <c r="PQ198" i="19"/>
  <c r="PQ199" i="19" s="1"/>
  <c r="PP198" i="19"/>
  <c r="PP199" i="19" s="1"/>
  <c r="PO198" i="19"/>
  <c r="PO199" i="19" s="1"/>
  <c r="PN198" i="19"/>
  <c r="PN199" i="19" s="1"/>
  <c r="PM198" i="19"/>
  <c r="PM199" i="19" s="1"/>
  <c r="PL198" i="19"/>
  <c r="PL199" i="19" s="1"/>
  <c r="PK198" i="19"/>
  <c r="PK199" i="19" s="1"/>
  <c r="PJ198" i="19"/>
  <c r="PJ199" i="19" s="1"/>
  <c r="PI198" i="19"/>
  <c r="PI199" i="19" s="1"/>
  <c r="PH198" i="19"/>
  <c r="PH199" i="19" s="1"/>
  <c r="PG198" i="19"/>
  <c r="PG199" i="19" s="1"/>
  <c r="PF198" i="19"/>
  <c r="PF199" i="19" s="1"/>
  <c r="PE198" i="19"/>
  <c r="PE199" i="19" s="1"/>
  <c r="PD198" i="19"/>
  <c r="PD199" i="19" s="1"/>
  <c r="PC198" i="19"/>
  <c r="PC199" i="19" s="1"/>
  <c r="PB198" i="19"/>
  <c r="PB199" i="19" s="1"/>
  <c r="PA198" i="19"/>
  <c r="PA199" i="19" s="1"/>
  <c r="OZ198" i="19"/>
  <c r="OZ199" i="19" s="1"/>
  <c r="OY198" i="19"/>
  <c r="OY199" i="19" s="1"/>
  <c r="OX198" i="19"/>
  <c r="OX199" i="19" s="1"/>
  <c r="OW198" i="19"/>
  <c r="OW199" i="19" s="1"/>
  <c r="OV198" i="19"/>
  <c r="OV199" i="19" s="1"/>
  <c r="OU198" i="19"/>
  <c r="OU199" i="19" s="1"/>
  <c r="OT198" i="19"/>
  <c r="OT199" i="19" s="1"/>
  <c r="OS198" i="19"/>
  <c r="OS199" i="19" s="1"/>
  <c r="OR198" i="19"/>
  <c r="OR199" i="19" s="1"/>
  <c r="OQ198" i="19"/>
  <c r="OQ199" i="19" s="1"/>
  <c r="OP198" i="19"/>
  <c r="OP199" i="19" s="1"/>
  <c r="OO198" i="19"/>
  <c r="OO199" i="19" s="1"/>
  <c r="ON198" i="19"/>
  <c r="ON199" i="19" s="1"/>
  <c r="OM198" i="19"/>
  <c r="OM199" i="19" s="1"/>
  <c r="OL198" i="19"/>
  <c r="OL199" i="19" s="1"/>
  <c r="OK198" i="19"/>
  <c r="OK199" i="19" s="1"/>
  <c r="OJ198" i="19"/>
  <c r="OJ199" i="19" s="1"/>
  <c r="OI198" i="19"/>
  <c r="OI199" i="19" s="1"/>
  <c r="OH198" i="19"/>
  <c r="OH199" i="19" s="1"/>
  <c r="OG198" i="19"/>
  <c r="OG199" i="19" s="1"/>
  <c r="OF198" i="19"/>
  <c r="OF199" i="19" s="1"/>
  <c r="OE198" i="19"/>
  <c r="OE199" i="19" s="1"/>
  <c r="OD198" i="19"/>
  <c r="OD199" i="19" s="1"/>
  <c r="OC198" i="19"/>
  <c r="OC199" i="19" s="1"/>
  <c r="OB198" i="19"/>
  <c r="OB199" i="19" s="1"/>
  <c r="OA198" i="19"/>
  <c r="OA199" i="19" s="1"/>
  <c r="NZ198" i="19"/>
  <c r="NZ199" i="19" s="1"/>
  <c r="NY198" i="19"/>
  <c r="NY199" i="19" s="1"/>
  <c r="NX198" i="19"/>
  <c r="NX199" i="19" s="1"/>
  <c r="NW198" i="19"/>
  <c r="NW199" i="19" s="1"/>
  <c r="NV198" i="19"/>
  <c r="NV199" i="19" s="1"/>
  <c r="NU198" i="19"/>
  <c r="NU199" i="19" s="1"/>
  <c r="NT198" i="19"/>
  <c r="NT199" i="19" s="1"/>
  <c r="NS198" i="19"/>
  <c r="NS199" i="19" s="1"/>
  <c r="NR198" i="19"/>
  <c r="NR199" i="19" s="1"/>
  <c r="NQ198" i="19"/>
  <c r="NQ199" i="19" s="1"/>
  <c r="NP198" i="19"/>
  <c r="NP199" i="19" s="1"/>
  <c r="NO198" i="19"/>
  <c r="NO199" i="19" s="1"/>
  <c r="NN198" i="19"/>
  <c r="NN199" i="19" s="1"/>
  <c r="NM198" i="19"/>
  <c r="NM199" i="19" s="1"/>
  <c r="NL198" i="19"/>
  <c r="NL199" i="19" s="1"/>
  <c r="NK198" i="19"/>
  <c r="NK199" i="19" s="1"/>
  <c r="NJ198" i="19"/>
  <c r="NJ199" i="19" s="1"/>
  <c r="NI198" i="19"/>
  <c r="NI199" i="19" s="1"/>
  <c r="NH198" i="19"/>
  <c r="NH199" i="19" s="1"/>
  <c r="NG198" i="19"/>
  <c r="NG199" i="19" s="1"/>
  <c r="NF198" i="19"/>
  <c r="NF199" i="19" s="1"/>
  <c r="NE198" i="19"/>
  <c r="NE199" i="19" s="1"/>
  <c r="ND198" i="19"/>
  <c r="ND199" i="19" s="1"/>
  <c r="NC198" i="19"/>
  <c r="NC199" i="19" s="1"/>
  <c r="NB198" i="19"/>
  <c r="NB199" i="19" s="1"/>
  <c r="NA198" i="19"/>
  <c r="NA199" i="19" s="1"/>
  <c r="MZ198" i="19"/>
  <c r="MZ199" i="19" s="1"/>
  <c r="MY198" i="19"/>
  <c r="MY199" i="19" s="1"/>
  <c r="MX198" i="19"/>
  <c r="MX199" i="19" s="1"/>
  <c r="MW198" i="19"/>
  <c r="MW199" i="19" s="1"/>
  <c r="MV198" i="19"/>
  <c r="MV199" i="19" s="1"/>
  <c r="MU198" i="19"/>
  <c r="MU199" i="19" s="1"/>
  <c r="MT198" i="19"/>
  <c r="MT199" i="19" s="1"/>
  <c r="MS198" i="19"/>
  <c r="MS199" i="19" s="1"/>
  <c r="MR198" i="19"/>
  <c r="MR199" i="19" s="1"/>
  <c r="MQ198" i="19"/>
  <c r="MQ199" i="19" s="1"/>
  <c r="MP198" i="19"/>
  <c r="MP199" i="19" s="1"/>
  <c r="MO198" i="19"/>
  <c r="MO199" i="19" s="1"/>
  <c r="MN198" i="19"/>
  <c r="MN199" i="19" s="1"/>
  <c r="MM198" i="19"/>
  <c r="MM199" i="19" s="1"/>
  <c r="ML198" i="19"/>
  <c r="ML199" i="19" s="1"/>
  <c r="MK198" i="19"/>
  <c r="MK199" i="19" s="1"/>
  <c r="MJ198" i="19"/>
  <c r="MJ199" i="19" s="1"/>
  <c r="MI198" i="19"/>
  <c r="MI199" i="19" s="1"/>
  <c r="MH198" i="19"/>
  <c r="MH199" i="19" s="1"/>
  <c r="MG198" i="19"/>
  <c r="MG199" i="19" s="1"/>
  <c r="MF198" i="19"/>
  <c r="MF199" i="19" s="1"/>
  <c r="ME198" i="19"/>
  <c r="ME199" i="19" s="1"/>
  <c r="MD198" i="19"/>
  <c r="MD199" i="19" s="1"/>
  <c r="MC198" i="19"/>
  <c r="MC199" i="19" s="1"/>
  <c r="MB198" i="19"/>
  <c r="MB199" i="19" s="1"/>
  <c r="MA198" i="19"/>
  <c r="MA199" i="19" s="1"/>
  <c r="LZ198" i="19"/>
  <c r="LZ199" i="19" s="1"/>
  <c r="LY198" i="19"/>
  <c r="LY199" i="19" s="1"/>
  <c r="LX198" i="19"/>
  <c r="LX199" i="19" s="1"/>
  <c r="LW198" i="19"/>
  <c r="LW199" i="19" s="1"/>
  <c r="LV198" i="19"/>
  <c r="LV199" i="19" s="1"/>
  <c r="LU198" i="19"/>
  <c r="LU199" i="19" s="1"/>
  <c r="LT198" i="19"/>
  <c r="LT199" i="19" s="1"/>
  <c r="LS198" i="19"/>
  <c r="LS199" i="19" s="1"/>
  <c r="LR198" i="19"/>
  <c r="LR199" i="19" s="1"/>
  <c r="LQ198" i="19"/>
  <c r="LQ199" i="19" s="1"/>
  <c r="LP198" i="19"/>
  <c r="LP199" i="19" s="1"/>
  <c r="LO198" i="19"/>
  <c r="LO199" i="19" s="1"/>
  <c r="LN198" i="19"/>
  <c r="LN199" i="19" s="1"/>
  <c r="LM198" i="19"/>
  <c r="LM199" i="19" s="1"/>
  <c r="LL198" i="19"/>
  <c r="LL199" i="19" s="1"/>
  <c r="LK198" i="19"/>
  <c r="LK199" i="19" s="1"/>
  <c r="LJ198" i="19"/>
  <c r="LJ199" i="19" s="1"/>
  <c r="LI198" i="19"/>
  <c r="LI199" i="19" s="1"/>
  <c r="LH198" i="19"/>
  <c r="LH199" i="19" s="1"/>
  <c r="LG198" i="19"/>
  <c r="LG199" i="19" s="1"/>
  <c r="LF198" i="19"/>
  <c r="LF199" i="19" s="1"/>
  <c r="LE198" i="19"/>
  <c r="LE199" i="19" s="1"/>
  <c r="LD198" i="19"/>
  <c r="LD199" i="19" s="1"/>
  <c r="LC198" i="19"/>
  <c r="LC199" i="19" s="1"/>
  <c r="LB198" i="19"/>
  <c r="LB199" i="19" s="1"/>
  <c r="LA198" i="19"/>
  <c r="LA199" i="19" s="1"/>
  <c r="KZ198" i="19"/>
  <c r="KZ199" i="19" s="1"/>
  <c r="KY198" i="19"/>
  <c r="KY199" i="19" s="1"/>
  <c r="KX198" i="19"/>
  <c r="KX199" i="19" s="1"/>
  <c r="KW198" i="19"/>
  <c r="KW199" i="19" s="1"/>
  <c r="KV198" i="19"/>
  <c r="KV199" i="19" s="1"/>
  <c r="KU198" i="19"/>
  <c r="KU199" i="19" s="1"/>
  <c r="KT198" i="19"/>
  <c r="KT199" i="19" s="1"/>
  <c r="KS198" i="19"/>
  <c r="KS199" i="19" s="1"/>
  <c r="KR198" i="19"/>
  <c r="KR199" i="19" s="1"/>
  <c r="KQ198" i="19"/>
  <c r="KQ199" i="19" s="1"/>
  <c r="KP198" i="19"/>
  <c r="KP199" i="19" s="1"/>
  <c r="KO198" i="19"/>
  <c r="KO199" i="19" s="1"/>
  <c r="KN198" i="19"/>
  <c r="KN199" i="19" s="1"/>
  <c r="KM198" i="19"/>
  <c r="KM199" i="19" s="1"/>
  <c r="KL198" i="19"/>
  <c r="KL199" i="19" s="1"/>
  <c r="KK198" i="19"/>
  <c r="KK199" i="19" s="1"/>
  <c r="KJ198" i="19"/>
  <c r="KJ199" i="19" s="1"/>
  <c r="KI198" i="19"/>
  <c r="KI199" i="19" s="1"/>
  <c r="KH198" i="19"/>
  <c r="KH199" i="19" s="1"/>
  <c r="KG198" i="19"/>
  <c r="KG199" i="19" s="1"/>
  <c r="KF198" i="19"/>
  <c r="KF199" i="19" s="1"/>
  <c r="KE198" i="19"/>
  <c r="KE199" i="19" s="1"/>
  <c r="KD198" i="19"/>
  <c r="KD199" i="19" s="1"/>
  <c r="KC198" i="19"/>
  <c r="KC199" i="19" s="1"/>
  <c r="KB198" i="19"/>
  <c r="KB199" i="19" s="1"/>
  <c r="KA198" i="19"/>
  <c r="KA199" i="19" s="1"/>
  <c r="JZ198" i="19"/>
  <c r="JZ199" i="19" s="1"/>
  <c r="JY198" i="19"/>
  <c r="JY199" i="19" s="1"/>
  <c r="JX198" i="19"/>
  <c r="JX199" i="19" s="1"/>
  <c r="JW198" i="19"/>
  <c r="JW199" i="19" s="1"/>
  <c r="JV198" i="19"/>
  <c r="JV199" i="19" s="1"/>
  <c r="JU198" i="19"/>
  <c r="JU199" i="19" s="1"/>
  <c r="JT198" i="19"/>
  <c r="JT199" i="19" s="1"/>
  <c r="JS198" i="19"/>
  <c r="JS199" i="19" s="1"/>
  <c r="JR198" i="19"/>
  <c r="JR199" i="19" s="1"/>
  <c r="JQ198" i="19"/>
  <c r="JQ199" i="19" s="1"/>
  <c r="JP198" i="19"/>
  <c r="JP199" i="19" s="1"/>
  <c r="JO198" i="19"/>
  <c r="JO199" i="19" s="1"/>
  <c r="JN198" i="19"/>
  <c r="JN199" i="19" s="1"/>
  <c r="JM198" i="19"/>
  <c r="JM199" i="19" s="1"/>
  <c r="JL198" i="19"/>
  <c r="JL199" i="19" s="1"/>
  <c r="JK198" i="19"/>
  <c r="JK199" i="19" s="1"/>
  <c r="JJ198" i="19"/>
  <c r="JJ199" i="19" s="1"/>
  <c r="JI198" i="19"/>
  <c r="JI199" i="19" s="1"/>
  <c r="JH198" i="19"/>
  <c r="JH199" i="19" s="1"/>
  <c r="JG198" i="19"/>
  <c r="JG199" i="19" s="1"/>
  <c r="JF198" i="19"/>
  <c r="JF199" i="19" s="1"/>
  <c r="JE198" i="19"/>
  <c r="JE199" i="19" s="1"/>
  <c r="JD198" i="19"/>
  <c r="JD199" i="19" s="1"/>
  <c r="JC198" i="19"/>
  <c r="JC199" i="19" s="1"/>
  <c r="JB198" i="19"/>
  <c r="JB199" i="19" s="1"/>
  <c r="JA198" i="19"/>
  <c r="JA199" i="19" s="1"/>
  <c r="IZ198" i="19"/>
  <c r="IZ199" i="19" s="1"/>
  <c r="IY198" i="19"/>
  <c r="IY199" i="19" s="1"/>
  <c r="IX198" i="19"/>
  <c r="IX199" i="19" s="1"/>
  <c r="IW198" i="19"/>
  <c r="IW199" i="19" s="1"/>
  <c r="IV198" i="19"/>
  <c r="IV199" i="19" s="1"/>
  <c r="IU198" i="19"/>
  <c r="IU199" i="19" s="1"/>
  <c r="IT198" i="19"/>
  <c r="IT199" i="19" s="1"/>
  <c r="IS198" i="19"/>
  <c r="IS199" i="19" s="1"/>
  <c r="IR198" i="19"/>
  <c r="IR199" i="19" s="1"/>
  <c r="IQ198" i="19"/>
  <c r="IQ199" i="19" s="1"/>
  <c r="IP198" i="19"/>
  <c r="IP199" i="19" s="1"/>
  <c r="IO198" i="19"/>
  <c r="IO199" i="19" s="1"/>
  <c r="IN198" i="19"/>
  <c r="IN199" i="19" s="1"/>
  <c r="IM198" i="19"/>
  <c r="IM199" i="19" s="1"/>
  <c r="IL198" i="19"/>
  <c r="IL199" i="19" s="1"/>
  <c r="IK198" i="19"/>
  <c r="IK199" i="19" s="1"/>
  <c r="IJ198" i="19"/>
  <c r="IJ199" i="19" s="1"/>
  <c r="II198" i="19"/>
  <c r="II199" i="19" s="1"/>
  <c r="IH198" i="19"/>
  <c r="IH199" i="19" s="1"/>
  <c r="IG198" i="19"/>
  <c r="IG199" i="19" s="1"/>
  <c r="IF198" i="19"/>
  <c r="IF199" i="19" s="1"/>
  <c r="IE198" i="19"/>
  <c r="IE199" i="19" s="1"/>
  <c r="ID198" i="19"/>
  <c r="ID199" i="19" s="1"/>
  <c r="IC198" i="19"/>
  <c r="IC199" i="19" s="1"/>
  <c r="IB198" i="19"/>
  <c r="IB199" i="19" s="1"/>
  <c r="IA198" i="19"/>
  <c r="IA199" i="19" s="1"/>
  <c r="HZ198" i="19"/>
  <c r="HZ199" i="19" s="1"/>
  <c r="HY198" i="19"/>
  <c r="HY199" i="19" s="1"/>
  <c r="HX198" i="19"/>
  <c r="HX199" i="19" s="1"/>
  <c r="HW198" i="19"/>
  <c r="HW199" i="19" s="1"/>
  <c r="HV198" i="19"/>
  <c r="HV199" i="19" s="1"/>
  <c r="HU198" i="19"/>
  <c r="HU199" i="19" s="1"/>
  <c r="HT198" i="19"/>
  <c r="HT199" i="19" s="1"/>
  <c r="HS198" i="19"/>
  <c r="HS199" i="19" s="1"/>
  <c r="HR198" i="19"/>
  <c r="HR199" i="19" s="1"/>
  <c r="HQ198" i="19"/>
  <c r="HQ199" i="19" s="1"/>
  <c r="HP198" i="19"/>
  <c r="HP199" i="19" s="1"/>
  <c r="HO198" i="19"/>
  <c r="HO199" i="19" s="1"/>
  <c r="HN198" i="19"/>
  <c r="HN199" i="19" s="1"/>
  <c r="HM198" i="19"/>
  <c r="HM199" i="19" s="1"/>
  <c r="HL198" i="19"/>
  <c r="HL199" i="19" s="1"/>
  <c r="HK198" i="19"/>
  <c r="HK199" i="19" s="1"/>
  <c r="HJ198" i="19"/>
  <c r="HJ199" i="19" s="1"/>
  <c r="HI198" i="19"/>
  <c r="HI199" i="19" s="1"/>
  <c r="HH198" i="19"/>
  <c r="HH199" i="19" s="1"/>
  <c r="HG198" i="19"/>
  <c r="HG199" i="19" s="1"/>
  <c r="HF198" i="19"/>
  <c r="HF199" i="19" s="1"/>
  <c r="HE198" i="19"/>
  <c r="HE199" i="19" s="1"/>
  <c r="HD198" i="19"/>
  <c r="HD199" i="19" s="1"/>
  <c r="HC198" i="19"/>
  <c r="HC199" i="19" s="1"/>
  <c r="HB198" i="19"/>
  <c r="HB199" i="19" s="1"/>
  <c r="HA198" i="19"/>
  <c r="HA199" i="19" s="1"/>
  <c r="GZ198" i="19"/>
  <c r="GZ199" i="19" s="1"/>
  <c r="GY198" i="19"/>
  <c r="GY199" i="19" s="1"/>
  <c r="GX198" i="19"/>
  <c r="GX199" i="19" s="1"/>
  <c r="GW198" i="19"/>
  <c r="GW199" i="19" s="1"/>
  <c r="GV198" i="19"/>
  <c r="GV199" i="19" s="1"/>
  <c r="GU198" i="19"/>
  <c r="GU199" i="19" s="1"/>
  <c r="GT198" i="19"/>
  <c r="GT199" i="19" s="1"/>
  <c r="GS198" i="19"/>
  <c r="GS199" i="19" s="1"/>
  <c r="GR198" i="19"/>
  <c r="GR199" i="19" s="1"/>
  <c r="GQ198" i="19"/>
  <c r="GQ199" i="19" s="1"/>
  <c r="GP198" i="19"/>
  <c r="GP199" i="19" s="1"/>
  <c r="GO198" i="19"/>
  <c r="GO199" i="19" s="1"/>
  <c r="GN198" i="19"/>
  <c r="GN199" i="19" s="1"/>
  <c r="GM198" i="19"/>
  <c r="GM199" i="19" s="1"/>
  <c r="GL198" i="19"/>
  <c r="GL199" i="19" s="1"/>
  <c r="GK198" i="19"/>
  <c r="GK199" i="19" s="1"/>
  <c r="GJ198" i="19"/>
  <c r="GJ199" i="19" s="1"/>
  <c r="GI198" i="19"/>
  <c r="GI199" i="19" s="1"/>
  <c r="GH198" i="19"/>
  <c r="GH199" i="19" s="1"/>
  <c r="GG198" i="19"/>
  <c r="GG199" i="19" s="1"/>
  <c r="GF198" i="19"/>
  <c r="GF199" i="19" s="1"/>
  <c r="GE198" i="19"/>
  <c r="GE199" i="19" s="1"/>
  <c r="GD198" i="19"/>
  <c r="GD199" i="19" s="1"/>
  <c r="GC198" i="19"/>
  <c r="GC199" i="19" s="1"/>
  <c r="GB198" i="19"/>
  <c r="GB199" i="19" s="1"/>
  <c r="GA198" i="19"/>
  <c r="GA199" i="19" s="1"/>
  <c r="FZ198" i="19"/>
  <c r="FZ199" i="19" s="1"/>
  <c r="FY198" i="19"/>
  <c r="FY199" i="19" s="1"/>
  <c r="FX198" i="19"/>
  <c r="FX199" i="19" s="1"/>
  <c r="FW198" i="19"/>
  <c r="FW199" i="19" s="1"/>
  <c r="FV198" i="19"/>
  <c r="FV199" i="19" s="1"/>
  <c r="FU198" i="19"/>
  <c r="FU199" i="19" s="1"/>
  <c r="FT198" i="19"/>
  <c r="FT199" i="19" s="1"/>
  <c r="FS198" i="19"/>
  <c r="FS199" i="19" s="1"/>
  <c r="FR198" i="19"/>
  <c r="FR199" i="19" s="1"/>
  <c r="FQ198" i="19"/>
  <c r="FQ199" i="19" s="1"/>
  <c r="FP198" i="19"/>
  <c r="FP199" i="19" s="1"/>
  <c r="FO198" i="19"/>
  <c r="FO199" i="19" s="1"/>
  <c r="FN198" i="19"/>
  <c r="FN199" i="19" s="1"/>
  <c r="FM198" i="19"/>
  <c r="FM199" i="19" s="1"/>
  <c r="FL198" i="19"/>
  <c r="FL199" i="19" s="1"/>
  <c r="FK198" i="19"/>
  <c r="FK199" i="19" s="1"/>
  <c r="FJ198" i="19"/>
  <c r="FJ199" i="19" s="1"/>
  <c r="FI198" i="19"/>
  <c r="FI199" i="19" s="1"/>
  <c r="FH198" i="19"/>
  <c r="FH199" i="19" s="1"/>
  <c r="FG198" i="19"/>
  <c r="FG199" i="19" s="1"/>
  <c r="FF198" i="19"/>
  <c r="FF199" i="19" s="1"/>
  <c r="FE198" i="19"/>
  <c r="FE199" i="19" s="1"/>
  <c r="FD198" i="19"/>
  <c r="FD199" i="19" s="1"/>
  <c r="FC198" i="19"/>
  <c r="FC199" i="19" s="1"/>
  <c r="FB198" i="19"/>
  <c r="FB199" i="19" s="1"/>
  <c r="FA198" i="19"/>
  <c r="FA199" i="19" s="1"/>
  <c r="EZ198" i="19"/>
  <c r="EZ199" i="19" s="1"/>
  <c r="EY198" i="19"/>
  <c r="EY199" i="19" s="1"/>
  <c r="EX198" i="19"/>
  <c r="EX199" i="19" s="1"/>
  <c r="EW198" i="19"/>
  <c r="EW199" i="19" s="1"/>
  <c r="EV198" i="19"/>
  <c r="EV199" i="19" s="1"/>
  <c r="EU198" i="19"/>
  <c r="EU199" i="19" s="1"/>
  <c r="ET198" i="19"/>
  <c r="ET199" i="19" s="1"/>
  <c r="ES198" i="19"/>
  <c r="ES199" i="19" s="1"/>
  <c r="ER198" i="19"/>
  <c r="ER199" i="19" s="1"/>
  <c r="EQ198" i="19"/>
  <c r="EQ199" i="19" s="1"/>
  <c r="EP198" i="19"/>
  <c r="EP199" i="19" s="1"/>
  <c r="EO198" i="19"/>
  <c r="EO199" i="19" s="1"/>
  <c r="EN198" i="19"/>
  <c r="EN199" i="19" s="1"/>
  <c r="EM198" i="19"/>
  <c r="EM199" i="19" s="1"/>
  <c r="EL198" i="19"/>
  <c r="EL199" i="19" s="1"/>
  <c r="EK198" i="19"/>
  <c r="EK199" i="19" s="1"/>
  <c r="EJ198" i="19"/>
  <c r="EJ199" i="19" s="1"/>
  <c r="EI198" i="19"/>
  <c r="EI199" i="19" s="1"/>
  <c r="EH198" i="19"/>
  <c r="EH199" i="19" s="1"/>
  <c r="EG198" i="19"/>
  <c r="EG199" i="19" s="1"/>
  <c r="EF198" i="19"/>
  <c r="EF199" i="19" s="1"/>
  <c r="EE198" i="19"/>
  <c r="EE199" i="19" s="1"/>
  <c r="ED198" i="19"/>
  <c r="ED199" i="19" s="1"/>
  <c r="EC198" i="19"/>
  <c r="EC199" i="19" s="1"/>
  <c r="EB198" i="19"/>
  <c r="EB199" i="19" s="1"/>
  <c r="EA198" i="19"/>
  <c r="EA199" i="19" s="1"/>
  <c r="DZ198" i="19"/>
  <c r="DZ199" i="19" s="1"/>
  <c r="DY198" i="19"/>
  <c r="DY199" i="19" s="1"/>
  <c r="DX198" i="19"/>
  <c r="DX199" i="19" s="1"/>
  <c r="DW198" i="19"/>
  <c r="DW199" i="19" s="1"/>
  <c r="DV198" i="19"/>
  <c r="DV199" i="19" s="1"/>
  <c r="DU198" i="19"/>
  <c r="DU199" i="19" s="1"/>
  <c r="DT198" i="19"/>
  <c r="DT199" i="19" s="1"/>
  <c r="DS198" i="19"/>
  <c r="DS199" i="19" s="1"/>
  <c r="DR198" i="19"/>
  <c r="DR199" i="19" s="1"/>
  <c r="DQ198" i="19"/>
  <c r="DQ199" i="19" s="1"/>
  <c r="DP198" i="19"/>
  <c r="DP199" i="19" s="1"/>
  <c r="DO198" i="19"/>
  <c r="DO199" i="19" s="1"/>
  <c r="DN198" i="19"/>
  <c r="DN199" i="19" s="1"/>
  <c r="DM198" i="19"/>
  <c r="DM199" i="19" s="1"/>
  <c r="DL198" i="19"/>
  <c r="DL199" i="19" s="1"/>
  <c r="DK198" i="19"/>
  <c r="DK199" i="19" s="1"/>
  <c r="DJ198" i="19"/>
  <c r="DJ199" i="19" s="1"/>
  <c r="DI198" i="19"/>
  <c r="DI199" i="19" s="1"/>
  <c r="DH198" i="19"/>
  <c r="DH199" i="19" s="1"/>
  <c r="DG198" i="19"/>
  <c r="DG199" i="19" s="1"/>
  <c r="DF198" i="19"/>
  <c r="DF199" i="19" s="1"/>
  <c r="DE198" i="19"/>
  <c r="DE199" i="19" s="1"/>
  <c r="DD198" i="19"/>
  <c r="DD199" i="19" s="1"/>
  <c r="DC198" i="19"/>
  <c r="DC199" i="19" s="1"/>
  <c r="DB198" i="19"/>
  <c r="DB199" i="19" s="1"/>
  <c r="DA198" i="19"/>
  <c r="DA199" i="19" s="1"/>
  <c r="CZ198" i="19"/>
  <c r="CZ199" i="19" s="1"/>
  <c r="CY198" i="19"/>
  <c r="CY199" i="19" s="1"/>
  <c r="CX198" i="19"/>
  <c r="CX199" i="19" s="1"/>
  <c r="CW198" i="19"/>
  <c r="CW199" i="19" s="1"/>
  <c r="CV198" i="19"/>
  <c r="CV199" i="19" s="1"/>
  <c r="CU198" i="19"/>
  <c r="CU199" i="19" s="1"/>
  <c r="CT198" i="19"/>
  <c r="CT199" i="19" s="1"/>
  <c r="CS198" i="19"/>
  <c r="CS199" i="19" s="1"/>
  <c r="CR198" i="19"/>
  <c r="CR199" i="19" s="1"/>
  <c r="CQ198" i="19"/>
  <c r="CQ199" i="19" s="1"/>
  <c r="CP198" i="19"/>
  <c r="CP199" i="19" s="1"/>
  <c r="CO198" i="19"/>
  <c r="CO199" i="19" s="1"/>
  <c r="CN198" i="19"/>
  <c r="CN199" i="19" s="1"/>
  <c r="CM198" i="19"/>
  <c r="CM199" i="19" s="1"/>
  <c r="CL198" i="19"/>
  <c r="CL199" i="19" s="1"/>
  <c r="CK198" i="19"/>
  <c r="CK199" i="19" s="1"/>
  <c r="CJ198" i="19"/>
  <c r="CJ199" i="19" s="1"/>
  <c r="CI198" i="19"/>
  <c r="CI199" i="19" s="1"/>
  <c r="CH198" i="19"/>
  <c r="CH199" i="19" s="1"/>
  <c r="CG198" i="19"/>
  <c r="CG199" i="19" s="1"/>
  <c r="CF198" i="19"/>
  <c r="CF199" i="19" s="1"/>
  <c r="CE198" i="19"/>
  <c r="CE199" i="19" s="1"/>
  <c r="CD198" i="19"/>
  <c r="CD199" i="19" s="1"/>
  <c r="CC198" i="19"/>
  <c r="CC199" i="19" s="1"/>
  <c r="CB198" i="19"/>
  <c r="CB199" i="19" s="1"/>
  <c r="CA198" i="19"/>
  <c r="CA199" i="19" s="1"/>
  <c r="BZ198" i="19"/>
  <c r="BZ199" i="19" s="1"/>
  <c r="BY198" i="19"/>
  <c r="BY199" i="19" s="1"/>
  <c r="BX198" i="19"/>
  <c r="BX199" i="19" s="1"/>
  <c r="BW198" i="19"/>
  <c r="BW199" i="19" s="1"/>
  <c r="BV198" i="19"/>
  <c r="BV199" i="19" s="1"/>
  <c r="BU198" i="19"/>
  <c r="BU199" i="19" s="1"/>
  <c r="BT198" i="19"/>
  <c r="BT199" i="19" s="1"/>
  <c r="BS198" i="19"/>
  <c r="BS199" i="19" s="1"/>
  <c r="BR198" i="19"/>
  <c r="BR199" i="19" s="1"/>
  <c r="BQ198" i="19"/>
  <c r="BQ199" i="19" s="1"/>
  <c r="BP198" i="19"/>
  <c r="BP199" i="19" s="1"/>
  <c r="BO198" i="19"/>
  <c r="BO199" i="19" s="1"/>
  <c r="BN198" i="19"/>
  <c r="BN199" i="19" s="1"/>
  <c r="BM198" i="19"/>
  <c r="BM199" i="19" s="1"/>
  <c r="BL198" i="19"/>
  <c r="BL199" i="19" s="1"/>
  <c r="BK198" i="19"/>
  <c r="BK199" i="19" s="1"/>
  <c r="BJ198" i="19"/>
  <c r="BJ199" i="19" s="1"/>
  <c r="BI198" i="19"/>
  <c r="BI199" i="19" s="1"/>
  <c r="BH198" i="19"/>
  <c r="BH199" i="19" s="1"/>
  <c r="BG198" i="19"/>
  <c r="BG199" i="19" s="1"/>
  <c r="BF198" i="19"/>
  <c r="BF199" i="19" s="1"/>
  <c r="BE198" i="19"/>
  <c r="BE199" i="19" s="1"/>
  <c r="BD198" i="19"/>
  <c r="BD199" i="19" s="1"/>
  <c r="BC198" i="19"/>
  <c r="BC199" i="19" s="1"/>
  <c r="BB198" i="19"/>
  <c r="BB199" i="19" s="1"/>
  <c r="BA198" i="19"/>
  <c r="BA199" i="19" s="1"/>
  <c r="AZ198" i="19"/>
  <c r="AZ199" i="19" s="1"/>
  <c r="AY198" i="19"/>
  <c r="AY199" i="19" s="1"/>
  <c r="AX198" i="19"/>
  <c r="AX199" i="19" s="1"/>
  <c r="AW198" i="19"/>
  <c r="AW199" i="19" s="1"/>
  <c r="AV198" i="19"/>
  <c r="AV199" i="19" s="1"/>
  <c r="AU198" i="19"/>
  <c r="AU199" i="19" s="1"/>
  <c r="AT198" i="19"/>
  <c r="AT199" i="19" s="1"/>
  <c r="AS198" i="19"/>
  <c r="AS199" i="19" s="1"/>
  <c r="AR198" i="19"/>
  <c r="AR199" i="19" s="1"/>
  <c r="AQ198" i="19"/>
  <c r="AQ199" i="19" s="1"/>
  <c r="AP198" i="19"/>
  <c r="AP199" i="19" s="1"/>
  <c r="AO198" i="19"/>
  <c r="AO199" i="19" s="1"/>
  <c r="AN198" i="19"/>
  <c r="AN199" i="19" s="1"/>
  <c r="AM198" i="19"/>
  <c r="AM199" i="19" s="1"/>
  <c r="AL198" i="19"/>
  <c r="AL199" i="19" s="1"/>
  <c r="AK198" i="19"/>
  <c r="AK199" i="19" s="1"/>
  <c r="AJ198" i="19"/>
  <c r="AJ199" i="19" s="1"/>
  <c r="AI198" i="19"/>
  <c r="AI199" i="19" s="1"/>
  <c r="AH198" i="19"/>
  <c r="AH199" i="19" s="1"/>
  <c r="AG198" i="19"/>
  <c r="AG199" i="19" s="1"/>
  <c r="AF198" i="19"/>
  <c r="AF199" i="19" s="1"/>
  <c r="AE198" i="19"/>
  <c r="AE199" i="19" s="1"/>
  <c r="AD198" i="19"/>
  <c r="AD199" i="19" s="1"/>
  <c r="AC198" i="19"/>
  <c r="AC199" i="19" s="1"/>
  <c r="AB198" i="19"/>
  <c r="AB199" i="19" s="1"/>
  <c r="AA198" i="19"/>
  <c r="AA199" i="19" s="1"/>
  <c r="Z198" i="19"/>
  <c r="Z199" i="19" s="1"/>
  <c r="Y198" i="19"/>
  <c r="Y199" i="19" s="1"/>
  <c r="X198" i="19"/>
  <c r="X199" i="19" s="1"/>
  <c r="W198" i="19"/>
  <c r="W199" i="19" s="1"/>
  <c r="V198" i="19"/>
  <c r="V199" i="19" s="1"/>
  <c r="U198" i="19"/>
  <c r="U199" i="19" s="1"/>
  <c r="T198" i="19"/>
  <c r="T199" i="19" s="1"/>
  <c r="S198" i="19"/>
  <c r="S199" i="19" s="1"/>
  <c r="R198" i="19"/>
  <c r="R199" i="19" s="1"/>
  <c r="Q198" i="19"/>
  <c r="Q199" i="19" s="1"/>
  <c r="P198" i="19"/>
  <c r="P199" i="19" s="1"/>
  <c r="O198" i="19"/>
  <c r="O199" i="19" s="1"/>
  <c r="N198" i="19"/>
  <c r="N199" i="19" s="1"/>
  <c r="M198" i="19"/>
  <c r="M199" i="19" s="1"/>
  <c r="L198" i="19"/>
  <c r="L199" i="19" s="1"/>
  <c r="SJ197" i="19"/>
  <c r="SI197" i="19"/>
  <c r="SH197" i="19"/>
  <c r="SG197" i="19"/>
  <c r="SF197" i="19"/>
  <c r="SE197" i="19"/>
  <c r="SD197" i="19"/>
  <c r="SC197" i="19"/>
  <c r="SB197" i="19"/>
  <c r="SA197" i="19"/>
  <c r="RZ197" i="19"/>
  <c r="RY197" i="19"/>
  <c r="RX197" i="19"/>
  <c r="RW197" i="19"/>
  <c r="RV197" i="19"/>
  <c r="RU197" i="19"/>
  <c r="RT197" i="19"/>
  <c r="RS197" i="19"/>
  <c r="RR197" i="19"/>
  <c r="RQ197" i="19"/>
  <c r="RP197" i="19"/>
  <c r="RO197" i="19"/>
  <c r="RN197" i="19"/>
  <c r="RM197" i="19"/>
  <c r="RL197" i="19"/>
  <c r="RK197" i="19"/>
  <c r="RJ197" i="19"/>
  <c r="RI197" i="19"/>
  <c r="RH197" i="19"/>
  <c r="RG197" i="19"/>
  <c r="RF197" i="19"/>
  <c r="RE197" i="19"/>
  <c r="RD197" i="19"/>
  <c r="RC197" i="19"/>
  <c r="RB197" i="19"/>
  <c r="RA197" i="19"/>
  <c r="QZ197" i="19"/>
  <c r="QY197" i="19"/>
  <c r="QX197" i="19"/>
  <c r="QW197" i="19"/>
  <c r="QV197" i="19"/>
  <c r="QU197" i="19"/>
  <c r="QT197" i="19"/>
  <c r="QS197" i="19"/>
  <c r="QR197" i="19"/>
  <c r="QQ197" i="19"/>
  <c r="QP197" i="19"/>
  <c r="QO197" i="19"/>
  <c r="QN197" i="19"/>
  <c r="QM197" i="19"/>
  <c r="QL197" i="19"/>
  <c r="QK197" i="19"/>
  <c r="QJ197" i="19"/>
  <c r="QI197" i="19"/>
  <c r="QH197" i="19"/>
  <c r="QG197" i="19"/>
  <c r="QF197" i="19"/>
  <c r="QE197" i="19"/>
  <c r="QD197" i="19"/>
  <c r="QC197" i="19"/>
  <c r="QB197" i="19"/>
  <c r="QA197" i="19"/>
  <c r="PZ197" i="19"/>
  <c r="PY197" i="19"/>
  <c r="PX197" i="19"/>
  <c r="PW197" i="19"/>
  <c r="PV197" i="19"/>
  <c r="PU197" i="19"/>
  <c r="PT197" i="19"/>
  <c r="PS197" i="19"/>
  <c r="PR197" i="19"/>
  <c r="PQ197" i="19"/>
  <c r="PP197" i="19"/>
  <c r="PO197" i="19"/>
  <c r="PN197" i="19"/>
  <c r="PM197" i="19"/>
  <c r="PL197" i="19"/>
  <c r="PK197" i="19"/>
  <c r="PJ197" i="19"/>
  <c r="PI197" i="19"/>
  <c r="PH197" i="19"/>
  <c r="PG197" i="19"/>
  <c r="PF197" i="19"/>
  <c r="PE197" i="19"/>
  <c r="PD197" i="19"/>
  <c r="PC197" i="19"/>
  <c r="PB197" i="19"/>
  <c r="PA197" i="19"/>
  <c r="OZ197" i="19"/>
  <c r="OY197" i="19"/>
  <c r="OX197" i="19"/>
  <c r="OW197" i="19"/>
  <c r="OV197" i="19"/>
  <c r="OU197" i="19"/>
  <c r="OT197" i="19"/>
  <c r="OS197" i="19"/>
  <c r="OR197" i="19"/>
  <c r="OQ197" i="19"/>
  <c r="OP197" i="19"/>
  <c r="OO197" i="19"/>
  <c r="ON197" i="19"/>
  <c r="OM197" i="19"/>
  <c r="OL197" i="19"/>
  <c r="OK197" i="19"/>
  <c r="OJ197" i="19"/>
  <c r="OI197" i="19"/>
  <c r="OH197" i="19"/>
  <c r="OG197" i="19"/>
  <c r="OF197" i="19"/>
  <c r="OE197" i="19"/>
  <c r="OD197" i="19"/>
  <c r="OC197" i="19"/>
  <c r="OB197" i="19"/>
  <c r="OA197" i="19"/>
  <c r="NZ197" i="19"/>
  <c r="NY197" i="19"/>
  <c r="NX197" i="19"/>
  <c r="NW197" i="19"/>
  <c r="NV197" i="19"/>
  <c r="NU197" i="19"/>
  <c r="NT197" i="19"/>
  <c r="NS197" i="19"/>
  <c r="NR197" i="19"/>
  <c r="NQ197" i="19"/>
  <c r="NP197" i="19"/>
  <c r="NO197" i="19"/>
  <c r="NN197" i="19"/>
  <c r="NM197" i="19"/>
  <c r="NL197" i="19"/>
  <c r="NK197" i="19"/>
  <c r="NJ197" i="19"/>
  <c r="NI197" i="19"/>
  <c r="NH197" i="19"/>
  <c r="NG197" i="19"/>
  <c r="NF197" i="19"/>
  <c r="NE197" i="19"/>
  <c r="ND197" i="19"/>
  <c r="NC197" i="19"/>
  <c r="NB197" i="19"/>
  <c r="NA197" i="19"/>
  <c r="MZ197" i="19"/>
  <c r="MY197" i="19"/>
  <c r="MX197" i="19"/>
  <c r="MW197" i="19"/>
  <c r="MV197" i="19"/>
  <c r="MU197" i="19"/>
  <c r="MT197" i="19"/>
  <c r="MS197" i="19"/>
  <c r="MR197" i="19"/>
  <c r="MQ197" i="19"/>
  <c r="MP197" i="19"/>
  <c r="MO197" i="19"/>
  <c r="MN197" i="19"/>
  <c r="MM197" i="19"/>
  <c r="ML197" i="19"/>
  <c r="MK197" i="19"/>
  <c r="MJ197" i="19"/>
  <c r="MI197" i="19"/>
  <c r="MH197" i="19"/>
  <c r="MG197" i="19"/>
  <c r="MF197" i="19"/>
  <c r="ME197" i="19"/>
  <c r="MD197" i="19"/>
  <c r="MC197" i="19"/>
  <c r="MB197" i="19"/>
  <c r="MA197" i="19"/>
  <c r="LZ197" i="19"/>
  <c r="LY197" i="19"/>
  <c r="LX197" i="19"/>
  <c r="LW197" i="19"/>
  <c r="LV197" i="19"/>
  <c r="LU197" i="19"/>
  <c r="LT197" i="19"/>
  <c r="LS197" i="19"/>
  <c r="LR197" i="19"/>
  <c r="LQ197" i="19"/>
  <c r="LP197" i="19"/>
  <c r="LO197" i="19"/>
  <c r="LN197" i="19"/>
  <c r="LM197" i="19"/>
  <c r="LL197" i="19"/>
  <c r="LK197" i="19"/>
  <c r="LJ197" i="19"/>
  <c r="LI197" i="19"/>
  <c r="LH197" i="19"/>
  <c r="LG197" i="19"/>
  <c r="LF197" i="19"/>
  <c r="LE197" i="19"/>
  <c r="LD197" i="19"/>
  <c r="LC197" i="19"/>
  <c r="LB197" i="19"/>
  <c r="LA197" i="19"/>
  <c r="KZ197" i="19"/>
  <c r="KY197" i="19"/>
  <c r="KX197" i="19"/>
  <c r="KW197" i="19"/>
  <c r="KV197" i="19"/>
  <c r="KU197" i="19"/>
  <c r="KT197" i="19"/>
  <c r="KS197" i="19"/>
  <c r="KR197" i="19"/>
  <c r="KQ197" i="19"/>
  <c r="KP197" i="19"/>
  <c r="KO197" i="19"/>
  <c r="KN197" i="19"/>
  <c r="KM197" i="19"/>
  <c r="KL197" i="19"/>
  <c r="KK197" i="19"/>
  <c r="KJ197" i="19"/>
  <c r="KI197" i="19"/>
  <c r="KH197" i="19"/>
  <c r="KG197" i="19"/>
  <c r="KF197" i="19"/>
  <c r="KE197" i="19"/>
  <c r="KD197" i="19"/>
  <c r="KC197" i="19"/>
  <c r="KB197" i="19"/>
  <c r="KA197" i="19"/>
  <c r="JZ197" i="19"/>
  <c r="JY197" i="19"/>
  <c r="JX197" i="19"/>
  <c r="JW197" i="19"/>
  <c r="JV197" i="19"/>
  <c r="JU197" i="19"/>
  <c r="JT197" i="19"/>
  <c r="JS197" i="19"/>
  <c r="JR197" i="19"/>
  <c r="JQ197" i="19"/>
  <c r="JP197" i="19"/>
  <c r="JO197" i="19"/>
  <c r="JN197" i="19"/>
  <c r="JM197" i="19"/>
  <c r="JL197" i="19"/>
  <c r="JK197" i="19"/>
  <c r="JJ197" i="19"/>
  <c r="JI197" i="19"/>
  <c r="JH197" i="19"/>
  <c r="JG197" i="19"/>
  <c r="JF197" i="19"/>
  <c r="JE197" i="19"/>
  <c r="JD197" i="19"/>
  <c r="JC197" i="19"/>
  <c r="JB197" i="19"/>
  <c r="JA197" i="19"/>
  <c r="IZ197" i="19"/>
  <c r="IY197" i="19"/>
  <c r="IX197" i="19"/>
  <c r="IW197" i="19"/>
  <c r="IV197" i="19"/>
  <c r="IU197" i="19"/>
  <c r="IT197" i="19"/>
  <c r="IS197" i="19"/>
  <c r="IR197" i="19"/>
  <c r="IQ197" i="19"/>
  <c r="IP197" i="19"/>
  <c r="IO197" i="19"/>
  <c r="IN197" i="19"/>
  <c r="IM197" i="19"/>
  <c r="IL197" i="19"/>
  <c r="IK197" i="19"/>
  <c r="IJ197" i="19"/>
  <c r="II197" i="19"/>
  <c r="IH197" i="19"/>
  <c r="IG197" i="19"/>
  <c r="IF197" i="19"/>
  <c r="IE197" i="19"/>
  <c r="ID197" i="19"/>
  <c r="IC197" i="19"/>
  <c r="IB197" i="19"/>
  <c r="IA197" i="19"/>
  <c r="HZ197" i="19"/>
  <c r="HY197" i="19"/>
  <c r="HX197" i="19"/>
  <c r="HW197" i="19"/>
  <c r="HV197" i="19"/>
  <c r="HU197" i="19"/>
  <c r="HT197" i="19"/>
  <c r="HS197" i="19"/>
  <c r="HR197" i="19"/>
  <c r="HQ197" i="19"/>
  <c r="HP197" i="19"/>
  <c r="HO197" i="19"/>
  <c r="HN197" i="19"/>
  <c r="HM197" i="19"/>
  <c r="HL197" i="19"/>
  <c r="HK197" i="19"/>
  <c r="HJ197" i="19"/>
  <c r="HI197" i="19"/>
  <c r="HH197" i="19"/>
  <c r="HG197" i="19"/>
  <c r="HF197" i="19"/>
  <c r="HE197" i="19"/>
  <c r="HD197" i="19"/>
  <c r="HC197" i="19"/>
  <c r="HB197" i="19"/>
  <c r="HA197" i="19"/>
  <c r="GZ197" i="19"/>
  <c r="GY197" i="19"/>
  <c r="GX197" i="19"/>
  <c r="GW197" i="19"/>
  <c r="GV197" i="19"/>
  <c r="GU197" i="19"/>
  <c r="GT197" i="19"/>
  <c r="GS197" i="19"/>
  <c r="GR197" i="19"/>
  <c r="GQ197" i="19"/>
  <c r="GP197" i="19"/>
  <c r="GO197" i="19"/>
  <c r="GN197" i="19"/>
  <c r="GM197" i="19"/>
  <c r="GL197" i="19"/>
  <c r="GK197" i="19"/>
  <c r="GJ197" i="19"/>
  <c r="GI197" i="19"/>
  <c r="GH197" i="19"/>
  <c r="GG197" i="19"/>
  <c r="GF197" i="19"/>
  <c r="GE197" i="19"/>
  <c r="GD197" i="19"/>
  <c r="GC197" i="19"/>
  <c r="GB197" i="19"/>
  <c r="GA197" i="19"/>
  <c r="FZ197" i="19"/>
  <c r="FY197" i="19"/>
  <c r="FX197" i="19"/>
  <c r="FW197" i="19"/>
  <c r="FV197" i="19"/>
  <c r="FU197" i="19"/>
  <c r="FT197" i="19"/>
  <c r="FS197" i="19"/>
  <c r="FR197" i="19"/>
  <c r="FQ197" i="19"/>
  <c r="FP197" i="19"/>
  <c r="FO197" i="19"/>
  <c r="FN197" i="19"/>
  <c r="FM197" i="19"/>
  <c r="FL197" i="19"/>
  <c r="FK197" i="19"/>
  <c r="FJ197" i="19"/>
  <c r="FI197" i="19"/>
  <c r="FH197" i="19"/>
  <c r="FG197" i="19"/>
  <c r="FF197" i="19"/>
  <c r="FE197" i="19"/>
  <c r="FD197" i="19"/>
  <c r="FC197" i="19"/>
  <c r="FB197" i="19"/>
  <c r="FA197" i="19"/>
  <c r="EZ197" i="19"/>
  <c r="EY197" i="19"/>
  <c r="EX197" i="19"/>
  <c r="EW197" i="19"/>
  <c r="EV197" i="19"/>
  <c r="EU197" i="19"/>
  <c r="ET197" i="19"/>
  <c r="ES197" i="19"/>
  <c r="ER197" i="19"/>
  <c r="EQ197" i="19"/>
  <c r="EP197" i="19"/>
  <c r="EO197" i="19"/>
  <c r="EN197" i="19"/>
  <c r="EM197" i="19"/>
  <c r="EL197" i="19"/>
  <c r="EK197" i="19"/>
  <c r="EJ197" i="19"/>
  <c r="EI197" i="19"/>
  <c r="EH197" i="19"/>
  <c r="EG197" i="19"/>
  <c r="EF197" i="19"/>
  <c r="EE197" i="19"/>
  <c r="ED197" i="19"/>
  <c r="EC197" i="19"/>
  <c r="EB197" i="19"/>
  <c r="EA197" i="19"/>
  <c r="DZ197" i="19"/>
  <c r="DY197" i="19"/>
  <c r="DX197" i="19"/>
  <c r="DW197" i="19"/>
  <c r="DV197" i="19"/>
  <c r="DU197" i="19"/>
  <c r="DT197" i="19"/>
  <c r="DS197" i="19"/>
  <c r="DR197" i="19"/>
  <c r="DQ197" i="19"/>
  <c r="DP197" i="19"/>
  <c r="DO197" i="19"/>
  <c r="DN197" i="19"/>
  <c r="DM197" i="19"/>
  <c r="DL197" i="19"/>
  <c r="DK197" i="19"/>
  <c r="DJ197" i="19"/>
  <c r="DI197" i="19"/>
  <c r="DH197" i="19"/>
  <c r="DG197" i="19"/>
  <c r="DF197" i="19"/>
  <c r="DE197" i="19"/>
  <c r="DD197" i="19"/>
  <c r="DC197" i="19"/>
  <c r="DB197" i="19"/>
  <c r="DA197" i="19"/>
  <c r="CZ197" i="19"/>
  <c r="CY197" i="19"/>
  <c r="CX197" i="19"/>
  <c r="CW197" i="19"/>
  <c r="CV197" i="19"/>
  <c r="CU197" i="19"/>
  <c r="CT197" i="19"/>
  <c r="CS197" i="19"/>
  <c r="CR197" i="19"/>
  <c r="CQ197" i="19"/>
  <c r="CP197" i="19"/>
  <c r="CO197" i="19"/>
  <c r="CN197" i="19"/>
  <c r="CM197" i="19"/>
  <c r="CL197" i="19"/>
  <c r="CK197" i="19"/>
  <c r="CJ197" i="19"/>
  <c r="CI197" i="19"/>
  <c r="CH197" i="19"/>
  <c r="CG197" i="19"/>
  <c r="CF197" i="19"/>
  <c r="CE197" i="19"/>
  <c r="CD197" i="19"/>
  <c r="CC197" i="19"/>
  <c r="CB197" i="19"/>
  <c r="CA197" i="19"/>
  <c r="BZ197" i="19"/>
  <c r="BY197" i="19"/>
  <c r="BX197" i="19"/>
  <c r="BW197" i="19"/>
  <c r="BV197" i="19"/>
  <c r="BU197" i="19"/>
  <c r="BT197" i="19"/>
  <c r="BS197" i="19"/>
  <c r="BR197" i="19"/>
  <c r="BQ197" i="19"/>
  <c r="BP197" i="19"/>
  <c r="BO197" i="19"/>
  <c r="BN197" i="19"/>
  <c r="BM197" i="19"/>
  <c r="BL197" i="19"/>
  <c r="BK197" i="19"/>
  <c r="BJ197" i="19"/>
  <c r="BI197" i="19"/>
  <c r="BH197" i="19"/>
  <c r="BG197" i="19"/>
  <c r="BF197" i="19"/>
  <c r="BE197" i="19"/>
  <c r="BD197" i="19"/>
  <c r="BC197" i="19"/>
  <c r="BB197" i="19"/>
  <c r="BA197" i="19"/>
  <c r="AZ197" i="19"/>
  <c r="AY197" i="19"/>
  <c r="AX197" i="19"/>
  <c r="AW197" i="19"/>
  <c r="AV197" i="19"/>
  <c r="AU197" i="19"/>
  <c r="AT197" i="19"/>
  <c r="AS197" i="19"/>
  <c r="AR197" i="19"/>
  <c r="AQ197" i="19"/>
  <c r="AP197" i="19"/>
  <c r="AO197" i="19"/>
  <c r="AN197" i="19"/>
  <c r="AM197" i="19"/>
  <c r="AL197" i="19"/>
  <c r="AK197" i="19"/>
  <c r="AJ197" i="19"/>
  <c r="AI197" i="19"/>
  <c r="AH197" i="19"/>
  <c r="AG197" i="19"/>
  <c r="AF197" i="19"/>
  <c r="AE197" i="19"/>
  <c r="AD197" i="19"/>
  <c r="AC197" i="19"/>
  <c r="AB197" i="19"/>
  <c r="AA197" i="19"/>
  <c r="Z197" i="19"/>
  <c r="Y197" i="19"/>
  <c r="X197" i="19"/>
  <c r="W197" i="19"/>
  <c r="V197" i="19"/>
  <c r="U197" i="19"/>
  <c r="T197" i="19"/>
  <c r="S197" i="19"/>
  <c r="R197" i="19"/>
  <c r="Q197" i="19"/>
  <c r="P197" i="19"/>
  <c r="O197" i="19"/>
  <c r="N197" i="19"/>
  <c r="M197" i="19"/>
  <c r="L197" i="19"/>
  <c r="SJ196" i="19"/>
  <c r="SI196" i="19"/>
  <c r="SH196" i="19"/>
  <c r="SG196" i="19"/>
  <c r="SF196" i="19"/>
  <c r="SE196" i="19"/>
  <c r="SD196" i="19"/>
  <c r="SC196" i="19"/>
  <c r="SB196" i="19"/>
  <c r="SA196" i="19"/>
  <c r="RZ196" i="19"/>
  <c r="RY196" i="19"/>
  <c r="RX196" i="19"/>
  <c r="RW196" i="19"/>
  <c r="RV196" i="19"/>
  <c r="RU196" i="19"/>
  <c r="RT196" i="19"/>
  <c r="RS196" i="19"/>
  <c r="RR196" i="19"/>
  <c r="RQ196" i="19"/>
  <c r="RP196" i="19"/>
  <c r="RO196" i="19"/>
  <c r="RN196" i="19"/>
  <c r="RM196" i="19"/>
  <c r="RL196" i="19"/>
  <c r="RK196" i="19"/>
  <c r="RJ196" i="19"/>
  <c r="RI196" i="19"/>
  <c r="RH196" i="19"/>
  <c r="RG196" i="19"/>
  <c r="RF196" i="19"/>
  <c r="RE196" i="19"/>
  <c r="RD196" i="19"/>
  <c r="RC196" i="19"/>
  <c r="RB196" i="19"/>
  <c r="RA196" i="19"/>
  <c r="QZ196" i="19"/>
  <c r="QY196" i="19"/>
  <c r="QX196" i="19"/>
  <c r="QW196" i="19"/>
  <c r="QV196" i="19"/>
  <c r="QU196" i="19"/>
  <c r="QT196" i="19"/>
  <c r="QS196" i="19"/>
  <c r="QR196" i="19"/>
  <c r="QQ196" i="19"/>
  <c r="QP196" i="19"/>
  <c r="QO196" i="19"/>
  <c r="QN196" i="19"/>
  <c r="QM196" i="19"/>
  <c r="QL196" i="19"/>
  <c r="QK196" i="19"/>
  <c r="QJ196" i="19"/>
  <c r="QI196" i="19"/>
  <c r="QH196" i="19"/>
  <c r="QG196" i="19"/>
  <c r="QF196" i="19"/>
  <c r="QE196" i="19"/>
  <c r="QD196" i="19"/>
  <c r="QC196" i="19"/>
  <c r="QB196" i="19"/>
  <c r="QA196" i="19"/>
  <c r="PZ196" i="19"/>
  <c r="PY196" i="19"/>
  <c r="PX196" i="19"/>
  <c r="PW196" i="19"/>
  <c r="PV196" i="19"/>
  <c r="PU196" i="19"/>
  <c r="PT196" i="19"/>
  <c r="PS196" i="19"/>
  <c r="PR196" i="19"/>
  <c r="PQ196" i="19"/>
  <c r="PP196" i="19"/>
  <c r="PO196" i="19"/>
  <c r="PN196" i="19"/>
  <c r="PM196" i="19"/>
  <c r="PL196" i="19"/>
  <c r="PK196" i="19"/>
  <c r="PJ196" i="19"/>
  <c r="PI196" i="19"/>
  <c r="PH196" i="19"/>
  <c r="PG196" i="19"/>
  <c r="PF196" i="19"/>
  <c r="PE196" i="19"/>
  <c r="PD196" i="19"/>
  <c r="PC196" i="19"/>
  <c r="PB196" i="19"/>
  <c r="PA196" i="19"/>
  <c r="OZ196" i="19"/>
  <c r="OY196" i="19"/>
  <c r="OX196" i="19"/>
  <c r="OW196" i="19"/>
  <c r="OV196" i="19"/>
  <c r="OU196" i="19"/>
  <c r="OT196" i="19"/>
  <c r="OS196" i="19"/>
  <c r="OR196" i="19"/>
  <c r="OQ196" i="19"/>
  <c r="OP196" i="19"/>
  <c r="OO196" i="19"/>
  <c r="ON196" i="19"/>
  <c r="OM196" i="19"/>
  <c r="OL196" i="19"/>
  <c r="OK196" i="19"/>
  <c r="OJ196" i="19"/>
  <c r="OI196" i="19"/>
  <c r="OH196" i="19"/>
  <c r="OG196" i="19"/>
  <c r="OF196" i="19"/>
  <c r="OE196" i="19"/>
  <c r="OD196" i="19"/>
  <c r="OC196" i="19"/>
  <c r="OB196" i="19"/>
  <c r="OA196" i="19"/>
  <c r="NZ196" i="19"/>
  <c r="NY196" i="19"/>
  <c r="NX196" i="19"/>
  <c r="NW196" i="19"/>
  <c r="NV196" i="19"/>
  <c r="NU196" i="19"/>
  <c r="NT196" i="19"/>
  <c r="NS196" i="19"/>
  <c r="NR196" i="19"/>
  <c r="NQ196" i="19"/>
  <c r="NP196" i="19"/>
  <c r="NO196" i="19"/>
  <c r="NN196" i="19"/>
  <c r="NM196" i="19"/>
  <c r="NL196" i="19"/>
  <c r="NK196" i="19"/>
  <c r="NJ196" i="19"/>
  <c r="NI196" i="19"/>
  <c r="NH196" i="19"/>
  <c r="NG196" i="19"/>
  <c r="NF196" i="19"/>
  <c r="NE196" i="19"/>
  <c r="ND196" i="19"/>
  <c r="NC196" i="19"/>
  <c r="NB196" i="19"/>
  <c r="NA196" i="19"/>
  <c r="MZ196" i="19"/>
  <c r="MY196" i="19"/>
  <c r="MX196" i="19"/>
  <c r="MW196" i="19"/>
  <c r="MV196" i="19"/>
  <c r="MU196" i="19"/>
  <c r="MT196" i="19"/>
  <c r="MS196" i="19"/>
  <c r="MR196" i="19"/>
  <c r="MQ196" i="19"/>
  <c r="MP196" i="19"/>
  <c r="MO196" i="19"/>
  <c r="MN196" i="19"/>
  <c r="MM196" i="19"/>
  <c r="ML196" i="19"/>
  <c r="MK196" i="19"/>
  <c r="MJ196" i="19"/>
  <c r="MI196" i="19"/>
  <c r="MH196" i="19"/>
  <c r="MG196" i="19"/>
  <c r="MF196" i="19"/>
  <c r="ME196" i="19"/>
  <c r="MD196" i="19"/>
  <c r="MC196" i="19"/>
  <c r="MB196" i="19"/>
  <c r="MA196" i="19"/>
  <c r="LZ196" i="19"/>
  <c r="LY196" i="19"/>
  <c r="LX196" i="19"/>
  <c r="LW196" i="19"/>
  <c r="LV196" i="19"/>
  <c r="LU196" i="19"/>
  <c r="LT196" i="19"/>
  <c r="LS196" i="19"/>
  <c r="LR196" i="19"/>
  <c r="LQ196" i="19"/>
  <c r="LP196" i="19"/>
  <c r="LO196" i="19"/>
  <c r="LN196" i="19"/>
  <c r="LM196" i="19"/>
  <c r="LL196" i="19"/>
  <c r="LK196" i="19"/>
  <c r="LJ196" i="19"/>
  <c r="LI196" i="19"/>
  <c r="LH196" i="19"/>
  <c r="LG196" i="19"/>
  <c r="LF196" i="19"/>
  <c r="LE196" i="19"/>
  <c r="LD196" i="19"/>
  <c r="LC196" i="19"/>
  <c r="LB196" i="19"/>
  <c r="LA196" i="19"/>
  <c r="KZ196" i="19"/>
  <c r="KY196" i="19"/>
  <c r="KX196" i="19"/>
  <c r="KW196" i="19"/>
  <c r="KV196" i="19"/>
  <c r="KU196" i="19"/>
  <c r="KT196" i="19"/>
  <c r="KS196" i="19"/>
  <c r="KR196" i="19"/>
  <c r="KQ196" i="19"/>
  <c r="KP196" i="19"/>
  <c r="KO196" i="19"/>
  <c r="KN196" i="19"/>
  <c r="KM196" i="19"/>
  <c r="KL196" i="19"/>
  <c r="KK196" i="19"/>
  <c r="KJ196" i="19"/>
  <c r="KI196" i="19"/>
  <c r="KH196" i="19"/>
  <c r="KG196" i="19"/>
  <c r="KF196" i="19"/>
  <c r="KE196" i="19"/>
  <c r="KD196" i="19"/>
  <c r="KC196" i="19"/>
  <c r="KB196" i="19"/>
  <c r="KA196" i="19"/>
  <c r="JZ196" i="19"/>
  <c r="JY196" i="19"/>
  <c r="JX196" i="19"/>
  <c r="JW196" i="19"/>
  <c r="JV196" i="19"/>
  <c r="JU196" i="19"/>
  <c r="JT196" i="19"/>
  <c r="JS196" i="19"/>
  <c r="JR196" i="19"/>
  <c r="JQ196" i="19"/>
  <c r="JP196" i="19"/>
  <c r="JO196" i="19"/>
  <c r="JN196" i="19"/>
  <c r="JM196" i="19"/>
  <c r="JL196" i="19"/>
  <c r="JK196" i="19"/>
  <c r="JJ196" i="19"/>
  <c r="JI196" i="19"/>
  <c r="JH196" i="19"/>
  <c r="JG196" i="19"/>
  <c r="JF196" i="19"/>
  <c r="JE196" i="19"/>
  <c r="JD196" i="19"/>
  <c r="JC196" i="19"/>
  <c r="JB196" i="19"/>
  <c r="JA196" i="19"/>
  <c r="IZ196" i="19"/>
  <c r="IY196" i="19"/>
  <c r="IX196" i="19"/>
  <c r="IW196" i="19"/>
  <c r="IV196" i="19"/>
  <c r="IU196" i="19"/>
  <c r="IT196" i="19"/>
  <c r="IS196" i="19"/>
  <c r="IR196" i="19"/>
  <c r="IQ196" i="19"/>
  <c r="IP196" i="19"/>
  <c r="IO196" i="19"/>
  <c r="IN196" i="19"/>
  <c r="IM196" i="19"/>
  <c r="IL196" i="19"/>
  <c r="IK196" i="19"/>
  <c r="IJ196" i="19"/>
  <c r="II196" i="19"/>
  <c r="IH196" i="19"/>
  <c r="IG196" i="19"/>
  <c r="IF196" i="19"/>
  <c r="IE196" i="19"/>
  <c r="ID196" i="19"/>
  <c r="IC196" i="19"/>
  <c r="IB196" i="19"/>
  <c r="IA196" i="19"/>
  <c r="HZ196" i="19"/>
  <c r="HY196" i="19"/>
  <c r="HX196" i="19"/>
  <c r="HW196" i="19"/>
  <c r="HV196" i="19"/>
  <c r="HU196" i="19"/>
  <c r="HT196" i="19"/>
  <c r="HS196" i="19"/>
  <c r="HR196" i="19"/>
  <c r="HQ196" i="19"/>
  <c r="HP196" i="19"/>
  <c r="HO196" i="19"/>
  <c r="HN196" i="19"/>
  <c r="HM196" i="19"/>
  <c r="HL196" i="19"/>
  <c r="HK196" i="19"/>
  <c r="HJ196" i="19"/>
  <c r="HI196" i="19"/>
  <c r="HH196" i="19"/>
  <c r="HG196" i="19"/>
  <c r="HF196" i="19"/>
  <c r="HE196" i="19"/>
  <c r="HD196" i="19"/>
  <c r="HC196" i="19"/>
  <c r="HB196" i="19"/>
  <c r="HA196" i="19"/>
  <c r="GZ196" i="19"/>
  <c r="GY196" i="19"/>
  <c r="GX196" i="19"/>
  <c r="GW196" i="19"/>
  <c r="GV196" i="19"/>
  <c r="GU196" i="19"/>
  <c r="GT196" i="19"/>
  <c r="GS196" i="19"/>
  <c r="GR196" i="19"/>
  <c r="GQ196" i="19"/>
  <c r="GP196" i="19"/>
  <c r="GO196" i="19"/>
  <c r="GN196" i="19"/>
  <c r="GM196" i="19"/>
  <c r="GL196" i="19"/>
  <c r="GK196" i="19"/>
  <c r="GJ196" i="19"/>
  <c r="GI196" i="19"/>
  <c r="GH196" i="19"/>
  <c r="GG196" i="19"/>
  <c r="GF196" i="19"/>
  <c r="GE196" i="19"/>
  <c r="GD196" i="19"/>
  <c r="GC196" i="19"/>
  <c r="GB196" i="19"/>
  <c r="GA196" i="19"/>
  <c r="FZ196" i="19"/>
  <c r="FY196" i="19"/>
  <c r="FX196" i="19"/>
  <c r="FW196" i="19"/>
  <c r="FV196" i="19"/>
  <c r="FU196" i="19"/>
  <c r="FT196" i="19"/>
  <c r="FS196" i="19"/>
  <c r="FR196" i="19"/>
  <c r="FQ196" i="19"/>
  <c r="FP196" i="19"/>
  <c r="FO196" i="19"/>
  <c r="FN196" i="19"/>
  <c r="FM196" i="19"/>
  <c r="FL196" i="19"/>
  <c r="FK196" i="19"/>
  <c r="FJ196" i="19"/>
  <c r="FI196" i="19"/>
  <c r="FH196" i="19"/>
  <c r="FG196" i="19"/>
  <c r="FF196" i="19"/>
  <c r="FE196" i="19"/>
  <c r="FD196" i="19"/>
  <c r="FC196" i="19"/>
  <c r="FB196" i="19"/>
  <c r="FA196" i="19"/>
  <c r="EZ196" i="19"/>
  <c r="EY196" i="19"/>
  <c r="EX196" i="19"/>
  <c r="EW196" i="19"/>
  <c r="EV196" i="19"/>
  <c r="EU196" i="19"/>
  <c r="ET196" i="19"/>
  <c r="ES196" i="19"/>
  <c r="ER196" i="19"/>
  <c r="EQ196" i="19"/>
  <c r="EP196" i="19"/>
  <c r="EO196" i="19"/>
  <c r="EN196" i="19"/>
  <c r="EM196" i="19"/>
  <c r="EL196" i="19"/>
  <c r="EK196" i="19"/>
  <c r="EJ196" i="19"/>
  <c r="EI196" i="19"/>
  <c r="EH196" i="19"/>
  <c r="EG196" i="19"/>
  <c r="EF196" i="19"/>
  <c r="EE196" i="19"/>
  <c r="ED196" i="19"/>
  <c r="EC196" i="19"/>
  <c r="EB196" i="19"/>
  <c r="EA196" i="19"/>
  <c r="DZ196" i="19"/>
  <c r="DY196" i="19"/>
  <c r="DX196" i="19"/>
  <c r="DW196" i="19"/>
  <c r="DV196" i="19"/>
  <c r="DU196" i="19"/>
  <c r="DT196" i="19"/>
  <c r="DS196" i="19"/>
  <c r="DR196" i="19"/>
  <c r="DQ196" i="19"/>
  <c r="DP196" i="19"/>
  <c r="DO196" i="19"/>
  <c r="DN196" i="19"/>
  <c r="DM196" i="19"/>
  <c r="DL196" i="19"/>
  <c r="DK196" i="19"/>
  <c r="DJ196" i="19"/>
  <c r="DI196" i="19"/>
  <c r="DH196" i="19"/>
  <c r="DG196" i="19"/>
  <c r="DF196" i="19"/>
  <c r="DE196" i="19"/>
  <c r="DD196" i="19"/>
  <c r="DC196" i="19"/>
  <c r="DB196" i="19"/>
  <c r="DA196" i="19"/>
  <c r="CZ196" i="19"/>
  <c r="CY196" i="19"/>
  <c r="CX196" i="19"/>
  <c r="CW196" i="19"/>
  <c r="CV196" i="19"/>
  <c r="CU196" i="19"/>
  <c r="CT196" i="19"/>
  <c r="CS196" i="19"/>
  <c r="CR196" i="19"/>
  <c r="CQ196" i="19"/>
  <c r="CP196" i="19"/>
  <c r="CO196" i="19"/>
  <c r="CN196" i="19"/>
  <c r="CM196" i="19"/>
  <c r="CL196" i="19"/>
  <c r="CK196" i="19"/>
  <c r="CJ196" i="19"/>
  <c r="CI196" i="19"/>
  <c r="CH196" i="19"/>
  <c r="CG196" i="19"/>
  <c r="CF196" i="19"/>
  <c r="CE196" i="19"/>
  <c r="CD196" i="19"/>
  <c r="CC196" i="19"/>
  <c r="CB196" i="19"/>
  <c r="CA196" i="19"/>
  <c r="BZ196" i="19"/>
  <c r="BY196" i="19"/>
  <c r="BX196" i="19"/>
  <c r="BW196" i="19"/>
  <c r="BV196" i="19"/>
  <c r="BU196" i="19"/>
  <c r="BT196" i="19"/>
  <c r="BS196" i="19"/>
  <c r="BR196" i="19"/>
  <c r="BQ196" i="19"/>
  <c r="BP196" i="19"/>
  <c r="BO196" i="19"/>
  <c r="BN196" i="19"/>
  <c r="BM196" i="19"/>
  <c r="BL196" i="19"/>
  <c r="BK196" i="19"/>
  <c r="BJ196" i="19"/>
  <c r="BI196" i="19"/>
  <c r="BH196" i="19"/>
  <c r="BG196" i="19"/>
  <c r="BF196" i="19"/>
  <c r="BE196" i="19"/>
  <c r="BD196" i="19"/>
  <c r="BC196" i="19"/>
  <c r="BB196" i="19"/>
  <c r="BA196" i="19"/>
  <c r="AZ196" i="19"/>
  <c r="AY196" i="19"/>
  <c r="AX196" i="19"/>
  <c r="AW196" i="19"/>
  <c r="AV196" i="19"/>
  <c r="AU196" i="19"/>
  <c r="AT196" i="19"/>
  <c r="AS196" i="19"/>
  <c r="AR196" i="19"/>
  <c r="AQ196" i="19"/>
  <c r="AP196" i="19"/>
  <c r="AO196" i="19"/>
  <c r="AN196" i="19"/>
  <c r="AM196" i="19"/>
  <c r="AL196" i="19"/>
  <c r="AK196" i="19"/>
  <c r="AJ196" i="19"/>
  <c r="AI196" i="19"/>
  <c r="AH196" i="19"/>
  <c r="AG196" i="19"/>
  <c r="AF196" i="19"/>
  <c r="AE196" i="19"/>
  <c r="AD196" i="19"/>
  <c r="AC196" i="19"/>
  <c r="AB196" i="19"/>
  <c r="AA196" i="19"/>
  <c r="Z196" i="19"/>
  <c r="Y196" i="19"/>
  <c r="X196" i="19"/>
  <c r="W196" i="19"/>
  <c r="V196" i="19"/>
  <c r="U196" i="19"/>
  <c r="T196" i="19"/>
  <c r="S196" i="19"/>
  <c r="R196" i="19"/>
  <c r="Q196" i="19"/>
  <c r="P196" i="19"/>
  <c r="O196" i="19"/>
  <c r="N196" i="19"/>
  <c r="M196" i="19"/>
  <c r="L196" i="19"/>
  <c r="SJ174" i="19"/>
  <c r="SJ175" i="19" s="1"/>
  <c r="SI174" i="19"/>
  <c r="SI175" i="19" s="1"/>
  <c r="SH174" i="19"/>
  <c r="SH175" i="19" s="1"/>
  <c r="SG174" i="19"/>
  <c r="SG175" i="19" s="1"/>
  <c r="SF174" i="19"/>
  <c r="SF175" i="19" s="1"/>
  <c r="SE174" i="19"/>
  <c r="SE175" i="19" s="1"/>
  <c r="SD174" i="19"/>
  <c r="SD175" i="19" s="1"/>
  <c r="SC174" i="19"/>
  <c r="SC175" i="19" s="1"/>
  <c r="SB174" i="19"/>
  <c r="SB175" i="19" s="1"/>
  <c r="SA174" i="19"/>
  <c r="SA175" i="19" s="1"/>
  <c r="RZ174" i="19"/>
  <c r="RZ175" i="19" s="1"/>
  <c r="RY174" i="19"/>
  <c r="RY175" i="19" s="1"/>
  <c r="RX174" i="19"/>
  <c r="RX175" i="19" s="1"/>
  <c r="RW174" i="19"/>
  <c r="RW175" i="19" s="1"/>
  <c r="RV174" i="19"/>
  <c r="RV175" i="19" s="1"/>
  <c r="RU174" i="19"/>
  <c r="RU175" i="19" s="1"/>
  <c r="RT174" i="19"/>
  <c r="RT175" i="19" s="1"/>
  <c r="RS174" i="19"/>
  <c r="RS175" i="19" s="1"/>
  <c r="RR174" i="19"/>
  <c r="RR175" i="19" s="1"/>
  <c r="RQ174" i="19"/>
  <c r="RQ175" i="19" s="1"/>
  <c r="RP174" i="19"/>
  <c r="RP175" i="19" s="1"/>
  <c r="RO174" i="19"/>
  <c r="RO175" i="19" s="1"/>
  <c r="RN174" i="19"/>
  <c r="RN175" i="19" s="1"/>
  <c r="RM174" i="19"/>
  <c r="RM175" i="19" s="1"/>
  <c r="RL174" i="19"/>
  <c r="RL175" i="19" s="1"/>
  <c r="RK174" i="19"/>
  <c r="RK175" i="19" s="1"/>
  <c r="RJ174" i="19"/>
  <c r="RJ175" i="19" s="1"/>
  <c r="RI174" i="19"/>
  <c r="RI175" i="19" s="1"/>
  <c r="RH174" i="19"/>
  <c r="RH175" i="19" s="1"/>
  <c r="RG174" i="19"/>
  <c r="RG175" i="19" s="1"/>
  <c r="RF174" i="19"/>
  <c r="RF175" i="19" s="1"/>
  <c r="RE174" i="19"/>
  <c r="RE175" i="19" s="1"/>
  <c r="RD174" i="19"/>
  <c r="RD175" i="19" s="1"/>
  <c r="RC174" i="19"/>
  <c r="RC175" i="19" s="1"/>
  <c r="RB174" i="19"/>
  <c r="RB175" i="19" s="1"/>
  <c r="RA174" i="19"/>
  <c r="RA175" i="19" s="1"/>
  <c r="QZ174" i="19"/>
  <c r="QZ175" i="19" s="1"/>
  <c r="QY174" i="19"/>
  <c r="QY175" i="19" s="1"/>
  <c r="QX174" i="19"/>
  <c r="QX175" i="19" s="1"/>
  <c r="QW174" i="19"/>
  <c r="QW175" i="19" s="1"/>
  <c r="QV174" i="19"/>
  <c r="QV175" i="19" s="1"/>
  <c r="QU174" i="19"/>
  <c r="QU175" i="19" s="1"/>
  <c r="QT174" i="19"/>
  <c r="QT175" i="19" s="1"/>
  <c r="QS174" i="19"/>
  <c r="QS175" i="19" s="1"/>
  <c r="QR174" i="19"/>
  <c r="QR175" i="19" s="1"/>
  <c r="QQ174" i="19"/>
  <c r="QQ175" i="19" s="1"/>
  <c r="QP174" i="19"/>
  <c r="QP175" i="19" s="1"/>
  <c r="QO174" i="19"/>
  <c r="QO175" i="19" s="1"/>
  <c r="QN174" i="19"/>
  <c r="QN175" i="19" s="1"/>
  <c r="QM174" i="19"/>
  <c r="QM175" i="19" s="1"/>
  <c r="QL174" i="19"/>
  <c r="QL175" i="19" s="1"/>
  <c r="QK174" i="19"/>
  <c r="QK175" i="19" s="1"/>
  <c r="QJ174" i="19"/>
  <c r="QJ175" i="19" s="1"/>
  <c r="QI174" i="19"/>
  <c r="QI175" i="19" s="1"/>
  <c r="QH174" i="19"/>
  <c r="QH175" i="19" s="1"/>
  <c r="QG174" i="19"/>
  <c r="QG175" i="19" s="1"/>
  <c r="QF174" i="19"/>
  <c r="QF175" i="19" s="1"/>
  <c r="QE174" i="19"/>
  <c r="QE175" i="19" s="1"/>
  <c r="QD174" i="19"/>
  <c r="QD175" i="19" s="1"/>
  <c r="QC174" i="19"/>
  <c r="QC175" i="19" s="1"/>
  <c r="QB174" i="19"/>
  <c r="QB175" i="19" s="1"/>
  <c r="QA174" i="19"/>
  <c r="QA175" i="19" s="1"/>
  <c r="PZ174" i="19"/>
  <c r="PZ175" i="19" s="1"/>
  <c r="PY174" i="19"/>
  <c r="PY175" i="19" s="1"/>
  <c r="PX174" i="19"/>
  <c r="PX175" i="19" s="1"/>
  <c r="PW174" i="19"/>
  <c r="PW175" i="19" s="1"/>
  <c r="PV174" i="19"/>
  <c r="PV175" i="19" s="1"/>
  <c r="PU174" i="19"/>
  <c r="PU175" i="19" s="1"/>
  <c r="PT174" i="19"/>
  <c r="PT175" i="19" s="1"/>
  <c r="PS174" i="19"/>
  <c r="PS175" i="19" s="1"/>
  <c r="PR174" i="19"/>
  <c r="PR175" i="19" s="1"/>
  <c r="PQ174" i="19"/>
  <c r="PQ175" i="19" s="1"/>
  <c r="PP174" i="19"/>
  <c r="PP175" i="19" s="1"/>
  <c r="PO174" i="19"/>
  <c r="PO175" i="19" s="1"/>
  <c r="PN174" i="19"/>
  <c r="PN175" i="19" s="1"/>
  <c r="PM174" i="19"/>
  <c r="PM175" i="19" s="1"/>
  <c r="PL174" i="19"/>
  <c r="PL175" i="19" s="1"/>
  <c r="PK174" i="19"/>
  <c r="PK175" i="19" s="1"/>
  <c r="PJ174" i="19"/>
  <c r="PJ175" i="19" s="1"/>
  <c r="PI174" i="19"/>
  <c r="PI175" i="19" s="1"/>
  <c r="PH174" i="19"/>
  <c r="PH175" i="19" s="1"/>
  <c r="PG174" i="19"/>
  <c r="PG175" i="19" s="1"/>
  <c r="PF174" i="19"/>
  <c r="PF175" i="19" s="1"/>
  <c r="PE174" i="19"/>
  <c r="PE175" i="19" s="1"/>
  <c r="PD174" i="19"/>
  <c r="PD175" i="19" s="1"/>
  <c r="PC174" i="19"/>
  <c r="PC175" i="19" s="1"/>
  <c r="PB174" i="19"/>
  <c r="PB175" i="19" s="1"/>
  <c r="PA174" i="19"/>
  <c r="PA175" i="19" s="1"/>
  <c r="OZ174" i="19"/>
  <c r="OZ175" i="19" s="1"/>
  <c r="OY174" i="19"/>
  <c r="OY175" i="19" s="1"/>
  <c r="OX174" i="19"/>
  <c r="OX175" i="19" s="1"/>
  <c r="OW174" i="19"/>
  <c r="OW175" i="19" s="1"/>
  <c r="OV174" i="19"/>
  <c r="OV175" i="19" s="1"/>
  <c r="OU174" i="19"/>
  <c r="OU175" i="19" s="1"/>
  <c r="OT174" i="19"/>
  <c r="OT175" i="19" s="1"/>
  <c r="OS174" i="19"/>
  <c r="OS175" i="19" s="1"/>
  <c r="OR174" i="19"/>
  <c r="OR175" i="19" s="1"/>
  <c r="OQ174" i="19"/>
  <c r="OQ175" i="19" s="1"/>
  <c r="OP174" i="19"/>
  <c r="OP175" i="19" s="1"/>
  <c r="OO174" i="19"/>
  <c r="OO175" i="19" s="1"/>
  <c r="ON174" i="19"/>
  <c r="ON175" i="19" s="1"/>
  <c r="OM174" i="19"/>
  <c r="OM175" i="19" s="1"/>
  <c r="OL174" i="19"/>
  <c r="OL175" i="19" s="1"/>
  <c r="OK174" i="19"/>
  <c r="OK175" i="19" s="1"/>
  <c r="OJ174" i="19"/>
  <c r="OJ175" i="19" s="1"/>
  <c r="OI174" i="19"/>
  <c r="OI175" i="19" s="1"/>
  <c r="OH174" i="19"/>
  <c r="OH175" i="19" s="1"/>
  <c r="OG174" i="19"/>
  <c r="OG175" i="19" s="1"/>
  <c r="OF174" i="19"/>
  <c r="OF175" i="19" s="1"/>
  <c r="OE174" i="19"/>
  <c r="OE175" i="19" s="1"/>
  <c r="OD174" i="19"/>
  <c r="OD175" i="19" s="1"/>
  <c r="OC174" i="19"/>
  <c r="OC175" i="19" s="1"/>
  <c r="OB174" i="19"/>
  <c r="OB175" i="19" s="1"/>
  <c r="OA174" i="19"/>
  <c r="OA175" i="19" s="1"/>
  <c r="NZ174" i="19"/>
  <c r="NZ175" i="19" s="1"/>
  <c r="NY174" i="19"/>
  <c r="NY175" i="19" s="1"/>
  <c r="NX174" i="19"/>
  <c r="NX175" i="19" s="1"/>
  <c r="NW174" i="19"/>
  <c r="NW175" i="19" s="1"/>
  <c r="NV174" i="19"/>
  <c r="NV175" i="19" s="1"/>
  <c r="NU174" i="19"/>
  <c r="NU175" i="19" s="1"/>
  <c r="NT174" i="19"/>
  <c r="NT175" i="19" s="1"/>
  <c r="NS174" i="19"/>
  <c r="NS175" i="19" s="1"/>
  <c r="NR174" i="19"/>
  <c r="NR175" i="19" s="1"/>
  <c r="NQ174" i="19"/>
  <c r="NQ175" i="19" s="1"/>
  <c r="NP174" i="19"/>
  <c r="NP175" i="19" s="1"/>
  <c r="NO174" i="19"/>
  <c r="NO175" i="19" s="1"/>
  <c r="NN174" i="19"/>
  <c r="NN175" i="19" s="1"/>
  <c r="NM174" i="19"/>
  <c r="NM175" i="19" s="1"/>
  <c r="NL174" i="19"/>
  <c r="NL175" i="19" s="1"/>
  <c r="NK174" i="19"/>
  <c r="NK175" i="19" s="1"/>
  <c r="NJ174" i="19"/>
  <c r="NJ175" i="19" s="1"/>
  <c r="NI174" i="19"/>
  <c r="NI175" i="19" s="1"/>
  <c r="NH174" i="19"/>
  <c r="NH175" i="19" s="1"/>
  <c r="NG174" i="19"/>
  <c r="NG175" i="19" s="1"/>
  <c r="NF174" i="19"/>
  <c r="NF175" i="19" s="1"/>
  <c r="NE174" i="19"/>
  <c r="NE175" i="19" s="1"/>
  <c r="ND174" i="19"/>
  <c r="ND175" i="19" s="1"/>
  <c r="NC174" i="19"/>
  <c r="NC175" i="19" s="1"/>
  <c r="NB174" i="19"/>
  <c r="NB175" i="19" s="1"/>
  <c r="NA174" i="19"/>
  <c r="NA175" i="19" s="1"/>
  <c r="MZ174" i="19"/>
  <c r="MZ175" i="19" s="1"/>
  <c r="MY174" i="19"/>
  <c r="MY175" i="19" s="1"/>
  <c r="MX174" i="19"/>
  <c r="MX175" i="19" s="1"/>
  <c r="MW174" i="19"/>
  <c r="MW175" i="19" s="1"/>
  <c r="MV174" i="19"/>
  <c r="MV175" i="19" s="1"/>
  <c r="MU174" i="19"/>
  <c r="MU175" i="19" s="1"/>
  <c r="MT174" i="19"/>
  <c r="MT175" i="19" s="1"/>
  <c r="MS174" i="19"/>
  <c r="MS175" i="19" s="1"/>
  <c r="MR174" i="19"/>
  <c r="MR175" i="19" s="1"/>
  <c r="MQ174" i="19"/>
  <c r="MQ175" i="19" s="1"/>
  <c r="MP174" i="19"/>
  <c r="MP175" i="19" s="1"/>
  <c r="MO174" i="19"/>
  <c r="MO175" i="19" s="1"/>
  <c r="MN174" i="19"/>
  <c r="MN175" i="19" s="1"/>
  <c r="MM174" i="19"/>
  <c r="MM175" i="19" s="1"/>
  <c r="ML174" i="19"/>
  <c r="ML175" i="19" s="1"/>
  <c r="MK174" i="19"/>
  <c r="MK175" i="19" s="1"/>
  <c r="MJ174" i="19"/>
  <c r="MJ175" i="19" s="1"/>
  <c r="MI174" i="19"/>
  <c r="MI175" i="19" s="1"/>
  <c r="MH174" i="19"/>
  <c r="MH175" i="19" s="1"/>
  <c r="MG174" i="19"/>
  <c r="MG175" i="19" s="1"/>
  <c r="MF174" i="19"/>
  <c r="MF175" i="19" s="1"/>
  <c r="ME174" i="19"/>
  <c r="ME175" i="19" s="1"/>
  <c r="MD174" i="19"/>
  <c r="MD175" i="19" s="1"/>
  <c r="MC174" i="19"/>
  <c r="MC175" i="19" s="1"/>
  <c r="MB174" i="19"/>
  <c r="MB175" i="19" s="1"/>
  <c r="MA174" i="19"/>
  <c r="MA175" i="19" s="1"/>
  <c r="LZ174" i="19"/>
  <c r="LZ175" i="19" s="1"/>
  <c r="LY174" i="19"/>
  <c r="LY175" i="19" s="1"/>
  <c r="LX174" i="19"/>
  <c r="LX175" i="19" s="1"/>
  <c r="LW174" i="19"/>
  <c r="LW175" i="19" s="1"/>
  <c r="LV174" i="19"/>
  <c r="LV175" i="19" s="1"/>
  <c r="LU174" i="19"/>
  <c r="LU175" i="19" s="1"/>
  <c r="LT174" i="19"/>
  <c r="LT175" i="19" s="1"/>
  <c r="LS174" i="19"/>
  <c r="LS175" i="19" s="1"/>
  <c r="LR174" i="19"/>
  <c r="LR175" i="19" s="1"/>
  <c r="LQ174" i="19"/>
  <c r="LQ175" i="19" s="1"/>
  <c r="LP174" i="19"/>
  <c r="LP175" i="19" s="1"/>
  <c r="LO174" i="19"/>
  <c r="LO175" i="19" s="1"/>
  <c r="LN174" i="19"/>
  <c r="LN175" i="19" s="1"/>
  <c r="LM174" i="19"/>
  <c r="LM175" i="19" s="1"/>
  <c r="LL174" i="19"/>
  <c r="LL175" i="19" s="1"/>
  <c r="LK174" i="19"/>
  <c r="LK175" i="19" s="1"/>
  <c r="LJ174" i="19"/>
  <c r="LJ175" i="19" s="1"/>
  <c r="LI174" i="19"/>
  <c r="LI175" i="19" s="1"/>
  <c r="LH174" i="19"/>
  <c r="LH175" i="19" s="1"/>
  <c r="LG174" i="19"/>
  <c r="LG175" i="19" s="1"/>
  <c r="LF174" i="19"/>
  <c r="LF175" i="19" s="1"/>
  <c r="LE174" i="19"/>
  <c r="LE175" i="19" s="1"/>
  <c r="LD174" i="19"/>
  <c r="LD175" i="19" s="1"/>
  <c r="LC174" i="19"/>
  <c r="LC175" i="19" s="1"/>
  <c r="LB174" i="19"/>
  <c r="LB175" i="19" s="1"/>
  <c r="LA174" i="19"/>
  <c r="LA175" i="19" s="1"/>
  <c r="KZ174" i="19"/>
  <c r="KZ175" i="19" s="1"/>
  <c r="KY174" i="19"/>
  <c r="KY175" i="19" s="1"/>
  <c r="KX174" i="19"/>
  <c r="KX175" i="19" s="1"/>
  <c r="KW174" i="19"/>
  <c r="KW175" i="19" s="1"/>
  <c r="KV174" i="19"/>
  <c r="KV175" i="19" s="1"/>
  <c r="KU174" i="19"/>
  <c r="KU175" i="19" s="1"/>
  <c r="KT174" i="19"/>
  <c r="KT175" i="19" s="1"/>
  <c r="KS174" i="19"/>
  <c r="KS175" i="19" s="1"/>
  <c r="KR174" i="19"/>
  <c r="KR175" i="19" s="1"/>
  <c r="KQ174" i="19"/>
  <c r="KQ175" i="19" s="1"/>
  <c r="KP174" i="19"/>
  <c r="KP175" i="19" s="1"/>
  <c r="KO174" i="19"/>
  <c r="KO175" i="19" s="1"/>
  <c r="KN174" i="19"/>
  <c r="KN175" i="19" s="1"/>
  <c r="KM174" i="19"/>
  <c r="KM175" i="19" s="1"/>
  <c r="KL174" i="19"/>
  <c r="KL175" i="19" s="1"/>
  <c r="KK174" i="19"/>
  <c r="KK175" i="19" s="1"/>
  <c r="KJ174" i="19"/>
  <c r="KJ175" i="19" s="1"/>
  <c r="KI174" i="19"/>
  <c r="KI175" i="19" s="1"/>
  <c r="KH174" i="19"/>
  <c r="KH175" i="19" s="1"/>
  <c r="KG174" i="19"/>
  <c r="KG175" i="19" s="1"/>
  <c r="KF174" i="19"/>
  <c r="KF175" i="19" s="1"/>
  <c r="KE174" i="19"/>
  <c r="KE175" i="19" s="1"/>
  <c r="KD174" i="19"/>
  <c r="KD175" i="19" s="1"/>
  <c r="KC174" i="19"/>
  <c r="KC175" i="19" s="1"/>
  <c r="KB174" i="19"/>
  <c r="KB175" i="19" s="1"/>
  <c r="KA174" i="19"/>
  <c r="KA175" i="19" s="1"/>
  <c r="JZ174" i="19"/>
  <c r="JZ175" i="19" s="1"/>
  <c r="JY174" i="19"/>
  <c r="JY175" i="19" s="1"/>
  <c r="JX174" i="19"/>
  <c r="JX175" i="19" s="1"/>
  <c r="JW174" i="19"/>
  <c r="JW175" i="19" s="1"/>
  <c r="JV174" i="19"/>
  <c r="JV175" i="19" s="1"/>
  <c r="JU174" i="19"/>
  <c r="JU175" i="19" s="1"/>
  <c r="JT174" i="19"/>
  <c r="JT175" i="19" s="1"/>
  <c r="JS174" i="19"/>
  <c r="JS175" i="19" s="1"/>
  <c r="JR174" i="19"/>
  <c r="JR175" i="19" s="1"/>
  <c r="JQ174" i="19"/>
  <c r="JQ175" i="19" s="1"/>
  <c r="JP174" i="19"/>
  <c r="JP175" i="19" s="1"/>
  <c r="JO174" i="19"/>
  <c r="JO175" i="19" s="1"/>
  <c r="JN174" i="19"/>
  <c r="JN175" i="19" s="1"/>
  <c r="JM174" i="19"/>
  <c r="JM175" i="19" s="1"/>
  <c r="JL174" i="19"/>
  <c r="JL175" i="19" s="1"/>
  <c r="JK174" i="19"/>
  <c r="JK175" i="19" s="1"/>
  <c r="JJ174" i="19"/>
  <c r="JJ175" i="19" s="1"/>
  <c r="JI174" i="19"/>
  <c r="JI175" i="19" s="1"/>
  <c r="JH174" i="19"/>
  <c r="JH175" i="19" s="1"/>
  <c r="JG174" i="19"/>
  <c r="JG175" i="19" s="1"/>
  <c r="JF174" i="19"/>
  <c r="JF175" i="19" s="1"/>
  <c r="JE174" i="19"/>
  <c r="JE175" i="19" s="1"/>
  <c r="JD174" i="19"/>
  <c r="JD175" i="19" s="1"/>
  <c r="JC174" i="19"/>
  <c r="JC175" i="19" s="1"/>
  <c r="JB174" i="19"/>
  <c r="JB175" i="19" s="1"/>
  <c r="JA174" i="19"/>
  <c r="JA175" i="19" s="1"/>
  <c r="IZ174" i="19"/>
  <c r="IZ175" i="19" s="1"/>
  <c r="IY174" i="19"/>
  <c r="IY175" i="19" s="1"/>
  <c r="IX174" i="19"/>
  <c r="IX175" i="19" s="1"/>
  <c r="IW174" i="19"/>
  <c r="IW175" i="19" s="1"/>
  <c r="IV174" i="19"/>
  <c r="IV175" i="19" s="1"/>
  <c r="IU174" i="19"/>
  <c r="IU175" i="19" s="1"/>
  <c r="IT174" i="19"/>
  <c r="IT175" i="19" s="1"/>
  <c r="IS174" i="19"/>
  <c r="IS175" i="19" s="1"/>
  <c r="IR174" i="19"/>
  <c r="IR175" i="19" s="1"/>
  <c r="IQ174" i="19"/>
  <c r="IQ175" i="19" s="1"/>
  <c r="IP174" i="19"/>
  <c r="IP175" i="19" s="1"/>
  <c r="IO174" i="19"/>
  <c r="IO175" i="19" s="1"/>
  <c r="IN174" i="19"/>
  <c r="IN175" i="19" s="1"/>
  <c r="IM174" i="19"/>
  <c r="IM175" i="19" s="1"/>
  <c r="IL174" i="19"/>
  <c r="IL175" i="19" s="1"/>
  <c r="IK174" i="19"/>
  <c r="IK175" i="19" s="1"/>
  <c r="IJ174" i="19"/>
  <c r="IJ175" i="19" s="1"/>
  <c r="II174" i="19"/>
  <c r="II175" i="19" s="1"/>
  <c r="IH174" i="19"/>
  <c r="IH175" i="19" s="1"/>
  <c r="IG174" i="19"/>
  <c r="IG175" i="19" s="1"/>
  <c r="IF174" i="19"/>
  <c r="IF175" i="19" s="1"/>
  <c r="IE174" i="19"/>
  <c r="IE175" i="19" s="1"/>
  <c r="ID174" i="19"/>
  <c r="ID175" i="19" s="1"/>
  <c r="IC174" i="19"/>
  <c r="IC175" i="19" s="1"/>
  <c r="IB174" i="19"/>
  <c r="IB175" i="19" s="1"/>
  <c r="IA174" i="19"/>
  <c r="IA175" i="19" s="1"/>
  <c r="HZ174" i="19"/>
  <c r="HZ175" i="19" s="1"/>
  <c r="HY174" i="19"/>
  <c r="HY175" i="19" s="1"/>
  <c r="HX174" i="19"/>
  <c r="HX175" i="19" s="1"/>
  <c r="HW174" i="19"/>
  <c r="HW175" i="19" s="1"/>
  <c r="HV174" i="19"/>
  <c r="HV175" i="19" s="1"/>
  <c r="HU174" i="19"/>
  <c r="HU175" i="19" s="1"/>
  <c r="HT174" i="19"/>
  <c r="HT175" i="19" s="1"/>
  <c r="HS174" i="19"/>
  <c r="HS175" i="19" s="1"/>
  <c r="HR174" i="19"/>
  <c r="HR175" i="19" s="1"/>
  <c r="HQ174" i="19"/>
  <c r="HQ175" i="19" s="1"/>
  <c r="HP174" i="19"/>
  <c r="HP175" i="19" s="1"/>
  <c r="HO174" i="19"/>
  <c r="HO175" i="19" s="1"/>
  <c r="HN174" i="19"/>
  <c r="HN175" i="19" s="1"/>
  <c r="HM174" i="19"/>
  <c r="HM175" i="19" s="1"/>
  <c r="HL174" i="19"/>
  <c r="HL175" i="19" s="1"/>
  <c r="HK174" i="19"/>
  <c r="HK175" i="19" s="1"/>
  <c r="HJ174" i="19"/>
  <c r="HJ175" i="19" s="1"/>
  <c r="HI174" i="19"/>
  <c r="HI175" i="19" s="1"/>
  <c r="HH174" i="19"/>
  <c r="HH175" i="19" s="1"/>
  <c r="HG174" i="19"/>
  <c r="HG175" i="19" s="1"/>
  <c r="HF174" i="19"/>
  <c r="HF175" i="19" s="1"/>
  <c r="HE174" i="19"/>
  <c r="HE175" i="19" s="1"/>
  <c r="HD174" i="19"/>
  <c r="HD175" i="19" s="1"/>
  <c r="HC174" i="19"/>
  <c r="HC175" i="19" s="1"/>
  <c r="HB174" i="19"/>
  <c r="HB175" i="19" s="1"/>
  <c r="HA174" i="19"/>
  <c r="HA175" i="19" s="1"/>
  <c r="GZ174" i="19"/>
  <c r="GZ175" i="19" s="1"/>
  <c r="GY174" i="19"/>
  <c r="GY175" i="19" s="1"/>
  <c r="GX174" i="19"/>
  <c r="GX175" i="19" s="1"/>
  <c r="GW174" i="19"/>
  <c r="GW175" i="19" s="1"/>
  <c r="GV174" i="19"/>
  <c r="GV175" i="19" s="1"/>
  <c r="GU174" i="19"/>
  <c r="GU175" i="19" s="1"/>
  <c r="GT174" i="19"/>
  <c r="GT175" i="19" s="1"/>
  <c r="GS174" i="19"/>
  <c r="GS175" i="19" s="1"/>
  <c r="GR174" i="19"/>
  <c r="GR175" i="19" s="1"/>
  <c r="GQ174" i="19"/>
  <c r="GQ175" i="19" s="1"/>
  <c r="GP174" i="19"/>
  <c r="GP175" i="19" s="1"/>
  <c r="GO174" i="19"/>
  <c r="GO175" i="19" s="1"/>
  <c r="GN174" i="19"/>
  <c r="GN175" i="19" s="1"/>
  <c r="GM174" i="19"/>
  <c r="GM175" i="19" s="1"/>
  <c r="GL174" i="19"/>
  <c r="GL175" i="19" s="1"/>
  <c r="GK174" i="19"/>
  <c r="GK175" i="19" s="1"/>
  <c r="GJ174" i="19"/>
  <c r="GJ175" i="19" s="1"/>
  <c r="GI174" i="19"/>
  <c r="GI175" i="19" s="1"/>
  <c r="GH174" i="19"/>
  <c r="GH175" i="19" s="1"/>
  <c r="GG174" i="19"/>
  <c r="GG175" i="19" s="1"/>
  <c r="GF174" i="19"/>
  <c r="GF175" i="19" s="1"/>
  <c r="GE174" i="19"/>
  <c r="GE175" i="19" s="1"/>
  <c r="GD174" i="19"/>
  <c r="GD175" i="19" s="1"/>
  <c r="GC174" i="19"/>
  <c r="GC175" i="19" s="1"/>
  <c r="GB174" i="19"/>
  <c r="GB175" i="19" s="1"/>
  <c r="GA174" i="19"/>
  <c r="GA175" i="19" s="1"/>
  <c r="FZ174" i="19"/>
  <c r="FZ175" i="19" s="1"/>
  <c r="FY174" i="19"/>
  <c r="FY175" i="19" s="1"/>
  <c r="FX174" i="19"/>
  <c r="FX175" i="19" s="1"/>
  <c r="FW174" i="19"/>
  <c r="FW175" i="19" s="1"/>
  <c r="FV174" i="19"/>
  <c r="FV175" i="19" s="1"/>
  <c r="FU174" i="19"/>
  <c r="FU175" i="19" s="1"/>
  <c r="FT174" i="19"/>
  <c r="FT175" i="19" s="1"/>
  <c r="FS174" i="19"/>
  <c r="FS175" i="19" s="1"/>
  <c r="FR174" i="19"/>
  <c r="FR175" i="19" s="1"/>
  <c r="FQ174" i="19"/>
  <c r="FQ175" i="19" s="1"/>
  <c r="FP174" i="19"/>
  <c r="FP175" i="19" s="1"/>
  <c r="FO174" i="19"/>
  <c r="FO175" i="19" s="1"/>
  <c r="FN174" i="19"/>
  <c r="FN175" i="19" s="1"/>
  <c r="FM174" i="19"/>
  <c r="FM175" i="19" s="1"/>
  <c r="FL174" i="19"/>
  <c r="FL175" i="19" s="1"/>
  <c r="FK174" i="19"/>
  <c r="FK175" i="19" s="1"/>
  <c r="FJ174" i="19"/>
  <c r="FJ175" i="19" s="1"/>
  <c r="FI174" i="19"/>
  <c r="FI175" i="19" s="1"/>
  <c r="FH174" i="19"/>
  <c r="FH175" i="19" s="1"/>
  <c r="FG174" i="19"/>
  <c r="FG175" i="19" s="1"/>
  <c r="FF174" i="19"/>
  <c r="FF175" i="19" s="1"/>
  <c r="FE174" i="19"/>
  <c r="FE175" i="19" s="1"/>
  <c r="FD174" i="19"/>
  <c r="FD175" i="19" s="1"/>
  <c r="FC174" i="19"/>
  <c r="FC175" i="19" s="1"/>
  <c r="FB174" i="19"/>
  <c r="FB175" i="19" s="1"/>
  <c r="FA174" i="19"/>
  <c r="FA175" i="19" s="1"/>
  <c r="EZ174" i="19"/>
  <c r="EZ175" i="19" s="1"/>
  <c r="EY174" i="19"/>
  <c r="EY175" i="19" s="1"/>
  <c r="EX174" i="19"/>
  <c r="EX175" i="19" s="1"/>
  <c r="EW174" i="19"/>
  <c r="EW175" i="19" s="1"/>
  <c r="EV174" i="19"/>
  <c r="EV175" i="19" s="1"/>
  <c r="EU174" i="19"/>
  <c r="EU175" i="19" s="1"/>
  <c r="ET174" i="19"/>
  <c r="ET175" i="19" s="1"/>
  <c r="ES174" i="19"/>
  <c r="ES175" i="19" s="1"/>
  <c r="ER174" i="19"/>
  <c r="ER175" i="19" s="1"/>
  <c r="EQ174" i="19"/>
  <c r="EQ175" i="19" s="1"/>
  <c r="EP174" i="19"/>
  <c r="EP175" i="19" s="1"/>
  <c r="EO174" i="19"/>
  <c r="EO175" i="19" s="1"/>
  <c r="EN174" i="19"/>
  <c r="EN175" i="19" s="1"/>
  <c r="EM174" i="19"/>
  <c r="EM175" i="19" s="1"/>
  <c r="EL174" i="19"/>
  <c r="EL175" i="19" s="1"/>
  <c r="EK174" i="19"/>
  <c r="EK175" i="19" s="1"/>
  <c r="EJ174" i="19"/>
  <c r="EJ175" i="19" s="1"/>
  <c r="EI174" i="19"/>
  <c r="EI175" i="19" s="1"/>
  <c r="EH174" i="19"/>
  <c r="EH175" i="19" s="1"/>
  <c r="EG174" i="19"/>
  <c r="EG175" i="19" s="1"/>
  <c r="EF174" i="19"/>
  <c r="EF175" i="19" s="1"/>
  <c r="EE174" i="19"/>
  <c r="EE175" i="19" s="1"/>
  <c r="ED174" i="19"/>
  <c r="ED175" i="19" s="1"/>
  <c r="EC174" i="19"/>
  <c r="EC175" i="19" s="1"/>
  <c r="EB174" i="19"/>
  <c r="EB175" i="19" s="1"/>
  <c r="EA174" i="19"/>
  <c r="EA175" i="19" s="1"/>
  <c r="DZ174" i="19"/>
  <c r="DZ175" i="19" s="1"/>
  <c r="DY174" i="19"/>
  <c r="DY175" i="19" s="1"/>
  <c r="DX174" i="19"/>
  <c r="DX175" i="19" s="1"/>
  <c r="DW174" i="19"/>
  <c r="DW175" i="19" s="1"/>
  <c r="DV174" i="19"/>
  <c r="DV175" i="19" s="1"/>
  <c r="DU174" i="19"/>
  <c r="DU175" i="19" s="1"/>
  <c r="DT174" i="19"/>
  <c r="DT175" i="19" s="1"/>
  <c r="DS174" i="19"/>
  <c r="DS175" i="19" s="1"/>
  <c r="DR174" i="19"/>
  <c r="DR175" i="19" s="1"/>
  <c r="DQ174" i="19"/>
  <c r="DQ175" i="19" s="1"/>
  <c r="DP174" i="19"/>
  <c r="DP175" i="19" s="1"/>
  <c r="DO174" i="19"/>
  <c r="DO175" i="19" s="1"/>
  <c r="DN174" i="19"/>
  <c r="DN175" i="19" s="1"/>
  <c r="DM174" i="19"/>
  <c r="DM175" i="19" s="1"/>
  <c r="DL174" i="19"/>
  <c r="DL175" i="19" s="1"/>
  <c r="DK174" i="19"/>
  <c r="DK175" i="19" s="1"/>
  <c r="DJ174" i="19"/>
  <c r="DJ175" i="19" s="1"/>
  <c r="DI174" i="19"/>
  <c r="DI175" i="19" s="1"/>
  <c r="DH174" i="19"/>
  <c r="DH175" i="19" s="1"/>
  <c r="DG174" i="19"/>
  <c r="DG175" i="19" s="1"/>
  <c r="DF174" i="19"/>
  <c r="DF175" i="19" s="1"/>
  <c r="DE174" i="19"/>
  <c r="DE175" i="19" s="1"/>
  <c r="DD174" i="19"/>
  <c r="DD175" i="19" s="1"/>
  <c r="DC174" i="19"/>
  <c r="DC175" i="19" s="1"/>
  <c r="DB174" i="19"/>
  <c r="DB175" i="19" s="1"/>
  <c r="DA174" i="19"/>
  <c r="DA175" i="19" s="1"/>
  <c r="CZ174" i="19"/>
  <c r="CZ175" i="19" s="1"/>
  <c r="CY174" i="19"/>
  <c r="CY175" i="19" s="1"/>
  <c r="CX174" i="19"/>
  <c r="CX175" i="19" s="1"/>
  <c r="CW174" i="19"/>
  <c r="CW175" i="19" s="1"/>
  <c r="CV174" i="19"/>
  <c r="CV175" i="19" s="1"/>
  <c r="CU174" i="19"/>
  <c r="CU175" i="19" s="1"/>
  <c r="CT174" i="19"/>
  <c r="CT175" i="19" s="1"/>
  <c r="CS174" i="19"/>
  <c r="CS175" i="19" s="1"/>
  <c r="CR174" i="19"/>
  <c r="CR175" i="19" s="1"/>
  <c r="CQ174" i="19"/>
  <c r="CQ175" i="19" s="1"/>
  <c r="CP174" i="19"/>
  <c r="CP175" i="19" s="1"/>
  <c r="CO174" i="19"/>
  <c r="CO175" i="19" s="1"/>
  <c r="CN174" i="19"/>
  <c r="CN175" i="19" s="1"/>
  <c r="CM174" i="19"/>
  <c r="CM175" i="19" s="1"/>
  <c r="CL174" i="19"/>
  <c r="CL175" i="19" s="1"/>
  <c r="CK174" i="19"/>
  <c r="CK175" i="19" s="1"/>
  <c r="CJ174" i="19"/>
  <c r="CJ175" i="19" s="1"/>
  <c r="CI174" i="19"/>
  <c r="CI175" i="19" s="1"/>
  <c r="CH174" i="19"/>
  <c r="CH175" i="19" s="1"/>
  <c r="CG174" i="19"/>
  <c r="CG175" i="19" s="1"/>
  <c r="CF174" i="19"/>
  <c r="CF175" i="19" s="1"/>
  <c r="CE174" i="19"/>
  <c r="CE175" i="19" s="1"/>
  <c r="CD174" i="19"/>
  <c r="CD175" i="19" s="1"/>
  <c r="CC174" i="19"/>
  <c r="CC175" i="19" s="1"/>
  <c r="CB174" i="19"/>
  <c r="CB175" i="19" s="1"/>
  <c r="CA174" i="19"/>
  <c r="CA175" i="19" s="1"/>
  <c r="BZ174" i="19"/>
  <c r="BZ175" i="19" s="1"/>
  <c r="BY174" i="19"/>
  <c r="BY175" i="19" s="1"/>
  <c r="BX174" i="19"/>
  <c r="BX175" i="19" s="1"/>
  <c r="BW174" i="19"/>
  <c r="BW175" i="19" s="1"/>
  <c r="BV174" i="19"/>
  <c r="BV175" i="19" s="1"/>
  <c r="BU174" i="19"/>
  <c r="BU175" i="19" s="1"/>
  <c r="BT174" i="19"/>
  <c r="BT175" i="19" s="1"/>
  <c r="BS174" i="19"/>
  <c r="BS175" i="19" s="1"/>
  <c r="BR174" i="19"/>
  <c r="BR175" i="19" s="1"/>
  <c r="BQ174" i="19"/>
  <c r="BQ175" i="19" s="1"/>
  <c r="BP174" i="19"/>
  <c r="BP175" i="19" s="1"/>
  <c r="BO174" i="19"/>
  <c r="BO175" i="19" s="1"/>
  <c r="BN174" i="19"/>
  <c r="BN175" i="19" s="1"/>
  <c r="BM174" i="19"/>
  <c r="BM175" i="19" s="1"/>
  <c r="BL174" i="19"/>
  <c r="BL175" i="19" s="1"/>
  <c r="BK174" i="19"/>
  <c r="BK175" i="19" s="1"/>
  <c r="BJ174" i="19"/>
  <c r="BJ175" i="19" s="1"/>
  <c r="BI174" i="19"/>
  <c r="BI175" i="19" s="1"/>
  <c r="BH174" i="19"/>
  <c r="BH175" i="19" s="1"/>
  <c r="BG174" i="19"/>
  <c r="BG175" i="19" s="1"/>
  <c r="BF174" i="19"/>
  <c r="BF175" i="19" s="1"/>
  <c r="BE174" i="19"/>
  <c r="BE175" i="19" s="1"/>
  <c r="BD174" i="19"/>
  <c r="BD175" i="19" s="1"/>
  <c r="BC174" i="19"/>
  <c r="BC175" i="19" s="1"/>
  <c r="BB174" i="19"/>
  <c r="BB175" i="19" s="1"/>
  <c r="BA174" i="19"/>
  <c r="BA175" i="19" s="1"/>
  <c r="AZ174" i="19"/>
  <c r="AZ175" i="19" s="1"/>
  <c r="AY174" i="19"/>
  <c r="AY175" i="19" s="1"/>
  <c r="AX174" i="19"/>
  <c r="AX175" i="19" s="1"/>
  <c r="AW174" i="19"/>
  <c r="AW175" i="19" s="1"/>
  <c r="AV174" i="19"/>
  <c r="AV175" i="19" s="1"/>
  <c r="AU174" i="19"/>
  <c r="AU175" i="19" s="1"/>
  <c r="AT174" i="19"/>
  <c r="AT175" i="19" s="1"/>
  <c r="AS174" i="19"/>
  <c r="AS175" i="19" s="1"/>
  <c r="AR174" i="19"/>
  <c r="AR175" i="19" s="1"/>
  <c r="AQ174" i="19"/>
  <c r="AQ175" i="19" s="1"/>
  <c r="AP174" i="19"/>
  <c r="AP175" i="19" s="1"/>
  <c r="AO174" i="19"/>
  <c r="AO175" i="19" s="1"/>
  <c r="AN174" i="19"/>
  <c r="AN175" i="19" s="1"/>
  <c r="AM174" i="19"/>
  <c r="AM175" i="19" s="1"/>
  <c r="AL174" i="19"/>
  <c r="AL175" i="19" s="1"/>
  <c r="AK174" i="19"/>
  <c r="AK175" i="19" s="1"/>
  <c r="AJ174" i="19"/>
  <c r="AJ175" i="19" s="1"/>
  <c r="AI174" i="19"/>
  <c r="AI175" i="19" s="1"/>
  <c r="AH174" i="19"/>
  <c r="AH175" i="19" s="1"/>
  <c r="AG174" i="19"/>
  <c r="AG175" i="19" s="1"/>
  <c r="AF174" i="19"/>
  <c r="AF175" i="19" s="1"/>
  <c r="AE174" i="19"/>
  <c r="AE175" i="19" s="1"/>
  <c r="AD174" i="19"/>
  <c r="AD175" i="19" s="1"/>
  <c r="AC174" i="19"/>
  <c r="AC175" i="19" s="1"/>
  <c r="AB174" i="19"/>
  <c r="AB175" i="19" s="1"/>
  <c r="AA174" i="19"/>
  <c r="AA175" i="19" s="1"/>
  <c r="Z174" i="19"/>
  <c r="Z175" i="19" s="1"/>
  <c r="Y174" i="19"/>
  <c r="Y175" i="19" s="1"/>
  <c r="X174" i="19"/>
  <c r="X175" i="19" s="1"/>
  <c r="W174" i="19"/>
  <c r="W175" i="19" s="1"/>
  <c r="V174" i="19"/>
  <c r="V175" i="19" s="1"/>
  <c r="U174" i="19"/>
  <c r="U175" i="19" s="1"/>
  <c r="T174" i="19"/>
  <c r="T175" i="19" s="1"/>
  <c r="S174" i="19"/>
  <c r="S175" i="19" s="1"/>
  <c r="R174" i="19"/>
  <c r="R175" i="19" s="1"/>
  <c r="Q174" i="19"/>
  <c r="Q175" i="19" s="1"/>
  <c r="P174" i="19"/>
  <c r="P175" i="19" s="1"/>
  <c r="O174" i="19"/>
  <c r="O175" i="19" s="1"/>
  <c r="N174" i="19"/>
  <c r="N175" i="19" s="1"/>
  <c r="M174" i="19"/>
  <c r="M175" i="19" s="1"/>
  <c r="L174" i="19"/>
  <c r="L175" i="19" s="1"/>
  <c r="SJ173" i="19"/>
  <c r="SI173" i="19"/>
  <c r="SH173" i="19"/>
  <c r="SG173" i="19"/>
  <c r="SF173" i="19"/>
  <c r="SE173" i="19"/>
  <c r="SD173" i="19"/>
  <c r="SC173" i="19"/>
  <c r="SB173" i="19"/>
  <c r="SA173" i="19"/>
  <c r="RZ173" i="19"/>
  <c r="RY173" i="19"/>
  <c r="RX173" i="19"/>
  <c r="RW173" i="19"/>
  <c r="RV173" i="19"/>
  <c r="RU173" i="19"/>
  <c r="RT173" i="19"/>
  <c r="RS173" i="19"/>
  <c r="RR173" i="19"/>
  <c r="RQ173" i="19"/>
  <c r="RP173" i="19"/>
  <c r="RO173" i="19"/>
  <c r="RN173" i="19"/>
  <c r="RM173" i="19"/>
  <c r="RL173" i="19"/>
  <c r="RK173" i="19"/>
  <c r="RJ173" i="19"/>
  <c r="RI173" i="19"/>
  <c r="RH173" i="19"/>
  <c r="RG173" i="19"/>
  <c r="RF173" i="19"/>
  <c r="RE173" i="19"/>
  <c r="RD173" i="19"/>
  <c r="RC173" i="19"/>
  <c r="RB173" i="19"/>
  <c r="RA173" i="19"/>
  <c r="QZ173" i="19"/>
  <c r="QY173" i="19"/>
  <c r="QX173" i="19"/>
  <c r="QW173" i="19"/>
  <c r="QV173" i="19"/>
  <c r="QU173" i="19"/>
  <c r="QT173" i="19"/>
  <c r="QS173" i="19"/>
  <c r="QR173" i="19"/>
  <c r="QQ173" i="19"/>
  <c r="QP173" i="19"/>
  <c r="QO173" i="19"/>
  <c r="QN173" i="19"/>
  <c r="QM173" i="19"/>
  <c r="QL173" i="19"/>
  <c r="QK173" i="19"/>
  <c r="QJ173" i="19"/>
  <c r="QI173" i="19"/>
  <c r="QH173" i="19"/>
  <c r="QG173" i="19"/>
  <c r="QF173" i="19"/>
  <c r="QE173" i="19"/>
  <c r="QD173" i="19"/>
  <c r="QC173" i="19"/>
  <c r="QB173" i="19"/>
  <c r="QA173" i="19"/>
  <c r="PZ173" i="19"/>
  <c r="PY173" i="19"/>
  <c r="PX173" i="19"/>
  <c r="PW173" i="19"/>
  <c r="PV173" i="19"/>
  <c r="PU173" i="19"/>
  <c r="PT173" i="19"/>
  <c r="PS173" i="19"/>
  <c r="PR173" i="19"/>
  <c r="PQ173" i="19"/>
  <c r="PP173" i="19"/>
  <c r="PO173" i="19"/>
  <c r="PN173" i="19"/>
  <c r="PM173" i="19"/>
  <c r="PL173" i="19"/>
  <c r="PK173" i="19"/>
  <c r="PJ173" i="19"/>
  <c r="PI173" i="19"/>
  <c r="PH173" i="19"/>
  <c r="PG173" i="19"/>
  <c r="PF173" i="19"/>
  <c r="PE173" i="19"/>
  <c r="PD173" i="19"/>
  <c r="PC173" i="19"/>
  <c r="PB173" i="19"/>
  <c r="PA173" i="19"/>
  <c r="OZ173" i="19"/>
  <c r="OY173" i="19"/>
  <c r="OX173" i="19"/>
  <c r="OW173" i="19"/>
  <c r="OV173" i="19"/>
  <c r="OU173" i="19"/>
  <c r="OT173" i="19"/>
  <c r="OS173" i="19"/>
  <c r="OR173" i="19"/>
  <c r="OQ173" i="19"/>
  <c r="OP173" i="19"/>
  <c r="OO173" i="19"/>
  <c r="ON173" i="19"/>
  <c r="OM173" i="19"/>
  <c r="OL173" i="19"/>
  <c r="OK173" i="19"/>
  <c r="OJ173" i="19"/>
  <c r="OI173" i="19"/>
  <c r="OH173" i="19"/>
  <c r="OG173" i="19"/>
  <c r="OF173" i="19"/>
  <c r="OE173" i="19"/>
  <c r="OD173" i="19"/>
  <c r="OC173" i="19"/>
  <c r="OB173" i="19"/>
  <c r="OA173" i="19"/>
  <c r="NZ173" i="19"/>
  <c r="NY173" i="19"/>
  <c r="NX173" i="19"/>
  <c r="NW173" i="19"/>
  <c r="NV173" i="19"/>
  <c r="NU173" i="19"/>
  <c r="NT173" i="19"/>
  <c r="NS173" i="19"/>
  <c r="NR173" i="19"/>
  <c r="NQ173" i="19"/>
  <c r="NP173" i="19"/>
  <c r="NO173" i="19"/>
  <c r="NN173" i="19"/>
  <c r="NM173" i="19"/>
  <c r="NL173" i="19"/>
  <c r="NK173" i="19"/>
  <c r="NJ173" i="19"/>
  <c r="NI173" i="19"/>
  <c r="NH173" i="19"/>
  <c r="NG173" i="19"/>
  <c r="NF173" i="19"/>
  <c r="NE173" i="19"/>
  <c r="ND173" i="19"/>
  <c r="NC173" i="19"/>
  <c r="NB173" i="19"/>
  <c r="NA173" i="19"/>
  <c r="MZ173" i="19"/>
  <c r="MY173" i="19"/>
  <c r="MX173" i="19"/>
  <c r="MW173" i="19"/>
  <c r="MV173" i="19"/>
  <c r="MU173" i="19"/>
  <c r="MT173" i="19"/>
  <c r="MS173" i="19"/>
  <c r="MR173" i="19"/>
  <c r="MQ173" i="19"/>
  <c r="MP173" i="19"/>
  <c r="MO173" i="19"/>
  <c r="MN173" i="19"/>
  <c r="MM173" i="19"/>
  <c r="ML173" i="19"/>
  <c r="MK173" i="19"/>
  <c r="MJ173" i="19"/>
  <c r="MI173" i="19"/>
  <c r="MH173" i="19"/>
  <c r="MG173" i="19"/>
  <c r="MF173" i="19"/>
  <c r="ME173" i="19"/>
  <c r="MD173" i="19"/>
  <c r="MC173" i="19"/>
  <c r="MB173" i="19"/>
  <c r="MA173" i="19"/>
  <c r="LZ173" i="19"/>
  <c r="LY173" i="19"/>
  <c r="LX173" i="19"/>
  <c r="LW173" i="19"/>
  <c r="LV173" i="19"/>
  <c r="LU173" i="19"/>
  <c r="LT173" i="19"/>
  <c r="LS173" i="19"/>
  <c r="LR173" i="19"/>
  <c r="LQ173" i="19"/>
  <c r="LP173" i="19"/>
  <c r="LO173" i="19"/>
  <c r="LN173" i="19"/>
  <c r="LM173" i="19"/>
  <c r="LL173" i="19"/>
  <c r="LK173" i="19"/>
  <c r="LJ173" i="19"/>
  <c r="LI173" i="19"/>
  <c r="LH173" i="19"/>
  <c r="LG173" i="19"/>
  <c r="LF173" i="19"/>
  <c r="LE173" i="19"/>
  <c r="LD173" i="19"/>
  <c r="LC173" i="19"/>
  <c r="LB173" i="19"/>
  <c r="LA173" i="19"/>
  <c r="KZ173" i="19"/>
  <c r="KY173" i="19"/>
  <c r="KX173" i="19"/>
  <c r="KW173" i="19"/>
  <c r="KV173" i="19"/>
  <c r="KU173" i="19"/>
  <c r="KT173" i="19"/>
  <c r="KS173" i="19"/>
  <c r="KR173" i="19"/>
  <c r="KQ173" i="19"/>
  <c r="KP173" i="19"/>
  <c r="KO173" i="19"/>
  <c r="KN173" i="19"/>
  <c r="KM173" i="19"/>
  <c r="KL173" i="19"/>
  <c r="KK173" i="19"/>
  <c r="KJ173" i="19"/>
  <c r="KI173" i="19"/>
  <c r="KH173" i="19"/>
  <c r="KG173" i="19"/>
  <c r="KF173" i="19"/>
  <c r="KE173" i="19"/>
  <c r="KD173" i="19"/>
  <c r="KC173" i="19"/>
  <c r="KB173" i="19"/>
  <c r="KA173" i="19"/>
  <c r="JZ173" i="19"/>
  <c r="JY173" i="19"/>
  <c r="JX173" i="19"/>
  <c r="JW173" i="19"/>
  <c r="JV173" i="19"/>
  <c r="JU173" i="19"/>
  <c r="JT173" i="19"/>
  <c r="JS173" i="19"/>
  <c r="JR173" i="19"/>
  <c r="JQ173" i="19"/>
  <c r="JP173" i="19"/>
  <c r="JO173" i="19"/>
  <c r="JN173" i="19"/>
  <c r="JM173" i="19"/>
  <c r="JL173" i="19"/>
  <c r="JK173" i="19"/>
  <c r="JJ173" i="19"/>
  <c r="JI173" i="19"/>
  <c r="JH173" i="19"/>
  <c r="JG173" i="19"/>
  <c r="JF173" i="19"/>
  <c r="JE173" i="19"/>
  <c r="JD173" i="19"/>
  <c r="JC173" i="19"/>
  <c r="JB173" i="19"/>
  <c r="JA173" i="19"/>
  <c r="IZ173" i="19"/>
  <c r="IY173" i="19"/>
  <c r="IX173" i="19"/>
  <c r="IW173" i="19"/>
  <c r="IV173" i="19"/>
  <c r="IU173" i="19"/>
  <c r="IT173" i="19"/>
  <c r="IS173" i="19"/>
  <c r="IR173" i="19"/>
  <c r="IQ173" i="19"/>
  <c r="IP173" i="19"/>
  <c r="IO173" i="19"/>
  <c r="IN173" i="19"/>
  <c r="IM173" i="19"/>
  <c r="IL173" i="19"/>
  <c r="IK173" i="19"/>
  <c r="IJ173" i="19"/>
  <c r="II173" i="19"/>
  <c r="IH173" i="19"/>
  <c r="IG173" i="19"/>
  <c r="IF173" i="19"/>
  <c r="IE173" i="19"/>
  <c r="ID173" i="19"/>
  <c r="IC173" i="19"/>
  <c r="IB173" i="19"/>
  <c r="IA173" i="19"/>
  <c r="HZ173" i="19"/>
  <c r="HY173" i="19"/>
  <c r="HX173" i="19"/>
  <c r="HW173" i="19"/>
  <c r="HV173" i="19"/>
  <c r="HU173" i="19"/>
  <c r="HT173" i="19"/>
  <c r="HS173" i="19"/>
  <c r="HR173" i="19"/>
  <c r="HQ173" i="19"/>
  <c r="HP173" i="19"/>
  <c r="HO173" i="19"/>
  <c r="HN173" i="19"/>
  <c r="HM173" i="19"/>
  <c r="HL173" i="19"/>
  <c r="HK173" i="19"/>
  <c r="HJ173" i="19"/>
  <c r="HI173" i="19"/>
  <c r="HH173" i="19"/>
  <c r="HG173" i="19"/>
  <c r="HF173" i="19"/>
  <c r="HE173" i="19"/>
  <c r="HD173" i="19"/>
  <c r="HC173" i="19"/>
  <c r="HB173" i="19"/>
  <c r="HA173" i="19"/>
  <c r="GZ173" i="19"/>
  <c r="GY173" i="19"/>
  <c r="GX173" i="19"/>
  <c r="GW173" i="19"/>
  <c r="GV173" i="19"/>
  <c r="GU173" i="19"/>
  <c r="GT173" i="19"/>
  <c r="GS173" i="19"/>
  <c r="GR173" i="19"/>
  <c r="GQ173" i="19"/>
  <c r="GP173" i="19"/>
  <c r="GO173" i="19"/>
  <c r="GN173" i="19"/>
  <c r="GM173" i="19"/>
  <c r="GL173" i="19"/>
  <c r="GK173" i="19"/>
  <c r="GJ173" i="19"/>
  <c r="GI173" i="19"/>
  <c r="GH173" i="19"/>
  <c r="GG173" i="19"/>
  <c r="GF173" i="19"/>
  <c r="GE173" i="19"/>
  <c r="GD173" i="19"/>
  <c r="GC173" i="19"/>
  <c r="GB173" i="19"/>
  <c r="GA173" i="19"/>
  <c r="FZ173" i="19"/>
  <c r="FY173" i="19"/>
  <c r="FX173" i="19"/>
  <c r="FW173" i="19"/>
  <c r="FV173" i="19"/>
  <c r="FU173" i="19"/>
  <c r="FT173" i="19"/>
  <c r="FS173" i="19"/>
  <c r="FR173" i="19"/>
  <c r="FQ173" i="19"/>
  <c r="FP173" i="19"/>
  <c r="FO173" i="19"/>
  <c r="FN173" i="19"/>
  <c r="FM173" i="19"/>
  <c r="FL173" i="19"/>
  <c r="FK173" i="19"/>
  <c r="FJ173" i="19"/>
  <c r="FI173" i="19"/>
  <c r="FH173" i="19"/>
  <c r="FG173" i="19"/>
  <c r="FF173" i="19"/>
  <c r="FE173" i="19"/>
  <c r="FD173" i="19"/>
  <c r="FC173" i="19"/>
  <c r="FB173" i="19"/>
  <c r="FA173" i="19"/>
  <c r="EZ173" i="19"/>
  <c r="EY173" i="19"/>
  <c r="EX173" i="19"/>
  <c r="EW173" i="19"/>
  <c r="EV173" i="19"/>
  <c r="EU173" i="19"/>
  <c r="ET173" i="19"/>
  <c r="ES173" i="19"/>
  <c r="ER173" i="19"/>
  <c r="EQ173" i="19"/>
  <c r="EP173" i="19"/>
  <c r="EO173" i="19"/>
  <c r="EN173" i="19"/>
  <c r="EM173" i="19"/>
  <c r="EL173" i="19"/>
  <c r="EK173" i="19"/>
  <c r="EJ173" i="19"/>
  <c r="EI173" i="19"/>
  <c r="EH173" i="19"/>
  <c r="EG173" i="19"/>
  <c r="EF173" i="19"/>
  <c r="EE173" i="19"/>
  <c r="ED173" i="19"/>
  <c r="EC173" i="19"/>
  <c r="EB173" i="19"/>
  <c r="EA173" i="19"/>
  <c r="DZ173" i="19"/>
  <c r="DY173" i="19"/>
  <c r="DX173" i="19"/>
  <c r="DW173" i="19"/>
  <c r="DV173" i="19"/>
  <c r="DU173" i="19"/>
  <c r="DT173" i="19"/>
  <c r="DS173" i="19"/>
  <c r="DR173" i="19"/>
  <c r="DQ173" i="19"/>
  <c r="DP173" i="19"/>
  <c r="DO173" i="19"/>
  <c r="DN173" i="19"/>
  <c r="DM173" i="19"/>
  <c r="DL173" i="19"/>
  <c r="DK173" i="19"/>
  <c r="DJ173" i="19"/>
  <c r="DI173" i="19"/>
  <c r="DH173" i="19"/>
  <c r="DG173" i="19"/>
  <c r="DF173" i="19"/>
  <c r="DE173" i="19"/>
  <c r="DD173" i="19"/>
  <c r="DC173" i="19"/>
  <c r="DB173" i="19"/>
  <c r="DA173" i="19"/>
  <c r="CZ173" i="19"/>
  <c r="CY173" i="19"/>
  <c r="CX173" i="19"/>
  <c r="CW173" i="19"/>
  <c r="CV173" i="19"/>
  <c r="CU173" i="19"/>
  <c r="CT173" i="19"/>
  <c r="CS173" i="19"/>
  <c r="CR173" i="19"/>
  <c r="CQ173" i="19"/>
  <c r="CP173" i="19"/>
  <c r="CO173" i="19"/>
  <c r="CN173" i="19"/>
  <c r="CM173" i="19"/>
  <c r="CL173" i="19"/>
  <c r="CK173" i="19"/>
  <c r="CJ173" i="19"/>
  <c r="CI173" i="19"/>
  <c r="CH173" i="19"/>
  <c r="CG173" i="19"/>
  <c r="CF173" i="19"/>
  <c r="CE173" i="19"/>
  <c r="CD173" i="19"/>
  <c r="CC173" i="19"/>
  <c r="CB173" i="19"/>
  <c r="CA173" i="19"/>
  <c r="BZ173" i="19"/>
  <c r="BY173" i="19"/>
  <c r="BX173" i="19"/>
  <c r="BW173" i="19"/>
  <c r="BV173" i="19"/>
  <c r="BU173" i="19"/>
  <c r="BT173" i="19"/>
  <c r="BS173" i="19"/>
  <c r="BR173" i="19"/>
  <c r="BQ173" i="19"/>
  <c r="BP173" i="19"/>
  <c r="BO173" i="19"/>
  <c r="BN173" i="19"/>
  <c r="BM173" i="19"/>
  <c r="BL173" i="19"/>
  <c r="BK173" i="19"/>
  <c r="BJ173" i="19"/>
  <c r="BI173" i="19"/>
  <c r="BH173" i="19"/>
  <c r="BG173" i="19"/>
  <c r="BF173" i="19"/>
  <c r="BE173" i="19"/>
  <c r="BD173" i="19"/>
  <c r="BC173" i="19"/>
  <c r="BB173" i="19"/>
  <c r="BA173" i="19"/>
  <c r="AZ173" i="19"/>
  <c r="AY173" i="19"/>
  <c r="AX173" i="19"/>
  <c r="AW173" i="19"/>
  <c r="AV173" i="19"/>
  <c r="AU173" i="19"/>
  <c r="AT173" i="19"/>
  <c r="AS173" i="19"/>
  <c r="AR173" i="19"/>
  <c r="AQ173" i="19"/>
  <c r="AP173" i="19"/>
  <c r="AO173" i="19"/>
  <c r="AN173" i="19"/>
  <c r="AM173" i="19"/>
  <c r="AL173" i="19"/>
  <c r="AK173" i="19"/>
  <c r="AJ173" i="19"/>
  <c r="AI173" i="19"/>
  <c r="AH173" i="19"/>
  <c r="AG173" i="19"/>
  <c r="AF173" i="19"/>
  <c r="AE173" i="19"/>
  <c r="AD173" i="19"/>
  <c r="AC173" i="19"/>
  <c r="AB173" i="19"/>
  <c r="AA173" i="19"/>
  <c r="Z173" i="19"/>
  <c r="Y173" i="19"/>
  <c r="X173" i="19"/>
  <c r="W173" i="19"/>
  <c r="V173" i="19"/>
  <c r="U173" i="19"/>
  <c r="T173" i="19"/>
  <c r="S173" i="19"/>
  <c r="R173" i="19"/>
  <c r="Q173" i="19"/>
  <c r="P173" i="19"/>
  <c r="O173" i="19"/>
  <c r="N173" i="19"/>
  <c r="M173" i="19"/>
  <c r="L173" i="19"/>
  <c r="SJ172" i="19"/>
  <c r="SI172" i="19"/>
  <c r="SH172" i="19"/>
  <c r="SG172" i="19"/>
  <c r="SF172" i="19"/>
  <c r="SE172" i="19"/>
  <c r="SD172" i="19"/>
  <c r="SC172" i="19"/>
  <c r="SB172" i="19"/>
  <c r="SA172" i="19"/>
  <c r="RZ172" i="19"/>
  <c r="RY172" i="19"/>
  <c r="RX172" i="19"/>
  <c r="RW172" i="19"/>
  <c r="RV172" i="19"/>
  <c r="RU172" i="19"/>
  <c r="RT172" i="19"/>
  <c r="RS172" i="19"/>
  <c r="RR172" i="19"/>
  <c r="RQ172" i="19"/>
  <c r="RP172" i="19"/>
  <c r="RO172" i="19"/>
  <c r="RN172" i="19"/>
  <c r="RM172" i="19"/>
  <c r="RL172" i="19"/>
  <c r="RK172" i="19"/>
  <c r="RJ172" i="19"/>
  <c r="RI172" i="19"/>
  <c r="RH172" i="19"/>
  <c r="RG172" i="19"/>
  <c r="RF172" i="19"/>
  <c r="RE172" i="19"/>
  <c r="RD172" i="19"/>
  <c r="RC172" i="19"/>
  <c r="RB172" i="19"/>
  <c r="RA172" i="19"/>
  <c r="QZ172" i="19"/>
  <c r="QY172" i="19"/>
  <c r="QX172" i="19"/>
  <c r="QW172" i="19"/>
  <c r="QV172" i="19"/>
  <c r="QU172" i="19"/>
  <c r="QT172" i="19"/>
  <c r="QS172" i="19"/>
  <c r="QR172" i="19"/>
  <c r="QQ172" i="19"/>
  <c r="QP172" i="19"/>
  <c r="QO172" i="19"/>
  <c r="QN172" i="19"/>
  <c r="QM172" i="19"/>
  <c r="QL172" i="19"/>
  <c r="QK172" i="19"/>
  <c r="QJ172" i="19"/>
  <c r="QI172" i="19"/>
  <c r="QH172" i="19"/>
  <c r="QG172" i="19"/>
  <c r="QF172" i="19"/>
  <c r="QE172" i="19"/>
  <c r="QD172" i="19"/>
  <c r="QC172" i="19"/>
  <c r="QB172" i="19"/>
  <c r="QA172" i="19"/>
  <c r="PZ172" i="19"/>
  <c r="PY172" i="19"/>
  <c r="PX172" i="19"/>
  <c r="PW172" i="19"/>
  <c r="PV172" i="19"/>
  <c r="PU172" i="19"/>
  <c r="PT172" i="19"/>
  <c r="PS172" i="19"/>
  <c r="PR172" i="19"/>
  <c r="PQ172" i="19"/>
  <c r="PP172" i="19"/>
  <c r="PO172" i="19"/>
  <c r="PN172" i="19"/>
  <c r="PM172" i="19"/>
  <c r="PL172" i="19"/>
  <c r="PK172" i="19"/>
  <c r="PJ172" i="19"/>
  <c r="PI172" i="19"/>
  <c r="PH172" i="19"/>
  <c r="PG172" i="19"/>
  <c r="PF172" i="19"/>
  <c r="PE172" i="19"/>
  <c r="PD172" i="19"/>
  <c r="PC172" i="19"/>
  <c r="PB172" i="19"/>
  <c r="PA172" i="19"/>
  <c r="OZ172" i="19"/>
  <c r="OY172" i="19"/>
  <c r="OX172" i="19"/>
  <c r="OW172" i="19"/>
  <c r="OV172" i="19"/>
  <c r="OU172" i="19"/>
  <c r="OT172" i="19"/>
  <c r="OS172" i="19"/>
  <c r="OR172" i="19"/>
  <c r="OQ172" i="19"/>
  <c r="OP172" i="19"/>
  <c r="OO172" i="19"/>
  <c r="ON172" i="19"/>
  <c r="OM172" i="19"/>
  <c r="OL172" i="19"/>
  <c r="OK172" i="19"/>
  <c r="OJ172" i="19"/>
  <c r="OI172" i="19"/>
  <c r="OH172" i="19"/>
  <c r="OG172" i="19"/>
  <c r="OF172" i="19"/>
  <c r="OE172" i="19"/>
  <c r="OD172" i="19"/>
  <c r="OC172" i="19"/>
  <c r="OB172" i="19"/>
  <c r="OA172" i="19"/>
  <c r="NZ172" i="19"/>
  <c r="NY172" i="19"/>
  <c r="NX172" i="19"/>
  <c r="NW172" i="19"/>
  <c r="NV172" i="19"/>
  <c r="NU172" i="19"/>
  <c r="NT172" i="19"/>
  <c r="NS172" i="19"/>
  <c r="NR172" i="19"/>
  <c r="NQ172" i="19"/>
  <c r="NP172" i="19"/>
  <c r="NO172" i="19"/>
  <c r="NN172" i="19"/>
  <c r="NM172" i="19"/>
  <c r="NL172" i="19"/>
  <c r="NK172" i="19"/>
  <c r="NJ172" i="19"/>
  <c r="NI172" i="19"/>
  <c r="NH172" i="19"/>
  <c r="NG172" i="19"/>
  <c r="NF172" i="19"/>
  <c r="NE172" i="19"/>
  <c r="ND172" i="19"/>
  <c r="NC172" i="19"/>
  <c r="NB172" i="19"/>
  <c r="NA172" i="19"/>
  <c r="MZ172" i="19"/>
  <c r="MY172" i="19"/>
  <c r="MX172" i="19"/>
  <c r="MW172" i="19"/>
  <c r="MV172" i="19"/>
  <c r="MU172" i="19"/>
  <c r="MT172" i="19"/>
  <c r="MS172" i="19"/>
  <c r="MR172" i="19"/>
  <c r="MQ172" i="19"/>
  <c r="MP172" i="19"/>
  <c r="MO172" i="19"/>
  <c r="MN172" i="19"/>
  <c r="MM172" i="19"/>
  <c r="ML172" i="19"/>
  <c r="MK172" i="19"/>
  <c r="MJ172" i="19"/>
  <c r="MI172" i="19"/>
  <c r="MH172" i="19"/>
  <c r="MG172" i="19"/>
  <c r="MF172" i="19"/>
  <c r="ME172" i="19"/>
  <c r="MD172" i="19"/>
  <c r="MC172" i="19"/>
  <c r="MB172" i="19"/>
  <c r="MA172" i="19"/>
  <c r="LZ172" i="19"/>
  <c r="LY172" i="19"/>
  <c r="LX172" i="19"/>
  <c r="LW172" i="19"/>
  <c r="LV172" i="19"/>
  <c r="LU172" i="19"/>
  <c r="LT172" i="19"/>
  <c r="LS172" i="19"/>
  <c r="LR172" i="19"/>
  <c r="LQ172" i="19"/>
  <c r="LP172" i="19"/>
  <c r="LO172" i="19"/>
  <c r="LN172" i="19"/>
  <c r="LM172" i="19"/>
  <c r="LL172" i="19"/>
  <c r="LK172" i="19"/>
  <c r="LJ172" i="19"/>
  <c r="LI172" i="19"/>
  <c r="LH172" i="19"/>
  <c r="LG172" i="19"/>
  <c r="LF172" i="19"/>
  <c r="LE172" i="19"/>
  <c r="LD172" i="19"/>
  <c r="LC172" i="19"/>
  <c r="LB172" i="19"/>
  <c r="LA172" i="19"/>
  <c r="KZ172" i="19"/>
  <c r="KY172" i="19"/>
  <c r="KX172" i="19"/>
  <c r="KW172" i="19"/>
  <c r="KV172" i="19"/>
  <c r="KU172" i="19"/>
  <c r="KT172" i="19"/>
  <c r="KS172" i="19"/>
  <c r="KR172" i="19"/>
  <c r="KQ172" i="19"/>
  <c r="KP172" i="19"/>
  <c r="KO172" i="19"/>
  <c r="KN172" i="19"/>
  <c r="KM172" i="19"/>
  <c r="KL172" i="19"/>
  <c r="KK172" i="19"/>
  <c r="KJ172" i="19"/>
  <c r="KI172" i="19"/>
  <c r="KH172" i="19"/>
  <c r="KG172" i="19"/>
  <c r="KF172" i="19"/>
  <c r="KE172" i="19"/>
  <c r="KD172" i="19"/>
  <c r="KC172" i="19"/>
  <c r="KB172" i="19"/>
  <c r="KA172" i="19"/>
  <c r="JZ172" i="19"/>
  <c r="JY172" i="19"/>
  <c r="JX172" i="19"/>
  <c r="JW172" i="19"/>
  <c r="JV172" i="19"/>
  <c r="JU172" i="19"/>
  <c r="JT172" i="19"/>
  <c r="JS172" i="19"/>
  <c r="JR172" i="19"/>
  <c r="JQ172" i="19"/>
  <c r="JP172" i="19"/>
  <c r="JO172" i="19"/>
  <c r="JN172" i="19"/>
  <c r="JM172" i="19"/>
  <c r="JL172" i="19"/>
  <c r="JK172" i="19"/>
  <c r="JJ172" i="19"/>
  <c r="JI172" i="19"/>
  <c r="JH172" i="19"/>
  <c r="JG172" i="19"/>
  <c r="JF172" i="19"/>
  <c r="JE172" i="19"/>
  <c r="JD172" i="19"/>
  <c r="JC172" i="19"/>
  <c r="JB172" i="19"/>
  <c r="JA172" i="19"/>
  <c r="IZ172" i="19"/>
  <c r="IY172" i="19"/>
  <c r="IX172" i="19"/>
  <c r="IW172" i="19"/>
  <c r="IV172" i="19"/>
  <c r="IU172" i="19"/>
  <c r="IT172" i="19"/>
  <c r="IS172" i="19"/>
  <c r="IR172" i="19"/>
  <c r="IQ172" i="19"/>
  <c r="IP172" i="19"/>
  <c r="IO172" i="19"/>
  <c r="IN172" i="19"/>
  <c r="IM172" i="19"/>
  <c r="IL172" i="19"/>
  <c r="IK172" i="19"/>
  <c r="IJ172" i="19"/>
  <c r="II172" i="19"/>
  <c r="IH172" i="19"/>
  <c r="IG172" i="19"/>
  <c r="IF172" i="19"/>
  <c r="IE172" i="19"/>
  <c r="ID172" i="19"/>
  <c r="IC172" i="19"/>
  <c r="IB172" i="19"/>
  <c r="IA172" i="19"/>
  <c r="HZ172" i="19"/>
  <c r="HY172" i="19"/>
  <c r="HX172" i="19"/>
  <c r="HW172" i="19"/>
  <c r="HV172" i="19"/>
  <c r="HU172" i="19"/>
  <c r="HT172" i="19"/>
  <c r="HS172" i="19"/>
  <c r="HR172" i="19"/>
  <c r="HQ172" i="19"/>
  <c r="HP172" i="19"/>
  <c r="HO172" i="19"/>
  <c r="HN172" i="19"/>
  <c r="HM172" i="19"/>
  <c r="HL172" i="19"/>
  <c r="HK172" i="19"/>
  <c r="HJ172" i="19"/>
  <c r="HI172" i="19"/>
  <c r="HH172" i="19"/>
  <c r="HG172" i="19"/>
  <c r="HF172" i="19"/>
  <c r="HE172" i="19"/>
  <c r="HD172" i="19"/>
  <c r="HC172" i="19"/>
  <c r="HB172" i="19"/>
  <c r="HA172" i="19"/>
  <c r="GZ172" i="19"/>
  <c r="GY172" i="19"/>
  <c r="GX172" i="19"/>
  <c r="GW172" i="19"/>
  <c r="GV172" i="19"/>
  <c r="GU172" i="19"/>
  <c r="GT172" i="19"/>
  <c r="GS172" i="19"/>
  <c r="GR172" i="19"/>
  <c r="GQ172" i="19"/>
  <c r="GP172" i="19"/>
  <c r="GO172" i="19"/>
  <c r="GN172" i="19"/>
  <c r="GM172" i="19"/>
  <c r="GL172" i="19"/>
  <c r="GK172" i="19"/>
  <c r="GJ172" i="19"/>
  <c r="GI172" i="19"/>
  <c r="GH172" i="19"/>
  <c r="GG172" i="19"/>
  <c r="GF172" i="19"/>
  <c r="GE172" i="19"/>
  <c r="GD172" i="19"/>
  <c r="GC172" i="19"/>
  <c r="GB172" i="19"/>
  <c r="GA172" i="19"/>
  <c r="FZ172" i="19"/>
  <c r="FY172" i="19"/>
  <c r="FX172" i="19"/>
  <c r="FW172" i="19"/>
  <c r="FV172" i="19"/>
  <c r="FU172" i="19"/>
  <c r="FT172" i="19"/>
  <c r="FS172" i="19"/>
  <c r="FR172" i="19"/>
  <c r="FQ172" i="19"/>
  <c r="FP172" i="19"/>
  <c r="FO172" i="19"/>
  <c r="FN172" i="19"/>
  <c r="FM172" i="19"/>
  <c r="FL172" i="19"/>
  <c r="FK172" i="19"/>
  <c r="FJ172" i="19"/>
  <c r="FI172" i="19"/>
  <c r="FH172" i="19"/>
  <c r="FG172" i="19"/>
  <c r="FF172" i="19"/>
  <c r="FE172" i="19"/>
  <c r="FD172" i="19"/>
  <c r="FC172" i="19"/>
  <c r="FB172" i="19"/>
  <c r="FA172" i="19"/>
  <c r="EZ172" i="19"/>
  <c r="EY172" i="19"/>
  <c r="EX172" i="19"/>
  <c r="EW172" i="19"/>
  <c r="EV172" i="19"/>
  <c r="EU172" i="19"/>
  <c r="ET172" i="19"/>
  <c r="ES172" i="19"/>
  <c r="ER172" i="19"/>
  <c r="EQ172" i="19"/>
  <c r="EP172" i="19"/>
  <c r="EO172" i="19"/>
  <c r="EN172" i="19"/>
  <c r="EM172" i="19"/>
  <c r="EL172" i="19"/>
  <c r="EK172" i="19"/>
  <c r="EJ172" i="19"/>
  <c r="EI172" i="19"/>
  <c r="EH172" i="19"/>
  <c r="EG172" i="19"/>
  <c r="EF172" i="19"/>
  <c r="EE172" i="19"/>
  <c r="ED172" i="19"/>
  <c r="EC172" i="19"/>
  <c r="EB172" i="19"/>
  <c r="EA172" i="19"/>
  <c r="DZ172" i="19"/>
  <c r="DY172" i="19"/>
  <c r="DX172" i="19"/>
  <c r="DW172" i="19"/>
  <c r="DV172" i="19"/>
  <c r="DU172" i="19"/>
  <c r="DT172" i="19"/>
  <c r="DS172" i="19"/>
  <c r="DR172" i="19"/>
  <c r="DQ172" i="19"/>
  <c r="DP172" i="19"/>
  <c r="DO172" i="19"/>
  <c r="DN172" i="19"/>
  <c r="DM172" i="19"/>
  <c r="DL172" i="19"/>
  <c r="DK172" i="19"/>
  <c r="DJ172" i="19"/>
  <c r="DI172" i="19"/>
  <c r="DH172" i="19"/>
  <c r="DG172" i="19"/>
  <c r="DF172" i="19"/>
  <c r="DE172" i="19"/>
  <c r="DD172" i="19"/>
  <c r="DC172" i="19"/>
  <c r="DB172" i="19"/>
  <c r="DA172" i="19"/>
  <c r="CZ172" i="19"/>
  <c r="CY172" i="19"/>
  <c r="CX172" i="19"/>
  <c r="CW172" i="19"/>
  <c r="CV172" i="19"/>
  <c r="CU172" i="19"/>
  <c r="CT172" i="19"/>
  <c r="CS172" i="19"/>
  <c r="CR172" i="19"/>
  <c r="CQ172" i="19"/>
  <c r="CP172" i="19"/>
  <c r="CO172" i="19"/>
  <c r="CN172" i="19"/>
  <c r="CM172" i="19"/>
  <c r="CL172" i="19"/>
  <c r="CK172" i="19"/>
  <c r="CJ172" i="19"/>
  <c r="CI172" i="19"/>
  <c r="CH172" i="19"/>
  <c r="CG172" i="19"/>
  <c r="CF172" i="19"/>
  <c r="CE172" i="19"/>
  <c r="CD172" i="19"/>
  <c r="CC172" i="19"/>
  <c r="CB172" i="19"/>
  <c r="CA172" i="19"/>
  <c r="BZ172" i="19"/>
  <c r="BY172" i="19"/>
  <c r="BX172" i="19"/>
  <c r="BW172" i="19"/>
  <c r="BV172" i="19"/>
  <c r="BU172" i="19"/>
  <c r="BT172" i="19"/>
  <c r="BS172" i="19"/>
  <c r="BR172" i="19"/>
  <c r="BQ172" i="19"/>
  <c r="BP172" i="19"/>
  <c r="BO172" i="19"/>
  <c r="BN172" i="19"/>
  <c r="BM172" i="19"/>
  <c r="BL172" i="19"/>
  <c r="BK172" i="19"/>
  <c r="BJ172" i="19"/>
  <c r="BI172" i="19"/>
  <c r="BH172" i="19"/>
  <c r="BG172" i="19"/>
  <c r="BF172" i="19"/>
  <c r="BE172" i="19"/>
  <c r="BD172" i="19"/>
  <c r="BC172" i="19"/>
  <c r="BB172" i="19"/>
  <c r="BA172" i="19"/>
  <c r="AZ172" i="19"/>
  <c r="AY172" i="19"/>
  <c r="AX172" i="19"/>
  <c r="AW172" i="19"/>
  <c r="AV172" i="19"/>
  <c r="AU172" i="19"/>
  <c r="AT172" i="19"/>
  <c r="AS172" i="19"/>
  <c r="AR172" i="19"/>
  <c r="AQ172" i="19"/>
  <c r="AP172" i="19"/>
  <c r="AO172" i="19"/>
  <c r="AN172" i="19"/>
  <c r="AM172" i="19"/>
  <c r="AL172" i="19"/>
  <c r="AK172" i="19"/>
  <c r="AJ172" i="19"/>
  <c r="AI172" i="19"/>
  <c r="AH172" i="19"/>
  <c r="AG172" i="19"/>
  <c r="AF172" i="19"/>
  <c r="AE172" i="19"/>
  <c r="AD172" i="19"/>
  <c r="AC172" i="19"/>
  <c r="AB172" i="19"/>
  <c r="AA172" i="19"/>
  <c r="Z172" i="19"/>
  <c r="Y172" i="19"/>
  <c r="X172" i="19"/>
  <c r="W172" i="19"/>
  <c r="V172" i="19"/>
  <c r="U172" i="19"/>
  <c r="T172" i="19"/>
  <c r="S172" i="19"/>
  <c r="R172" i="19"/>
  <c r="Q172" i="19"/>
  <c r="P172" i="19"/>
  <c r="O172" i="19"/>
  <c r="N172" i="19"/>
  <c r="M172" i="19"/>
  <c r="L172" i="19"/>
  <c r="SJ150" i="19"/>
  <c r="SJ151" i="19" s="1"/>
  <c r="SI150" i="19"/>
  <c r="SI151" i="19" s="1"/>
  <c r="SH150" i="19"/>
  <c r="SH151" i="19" s="1"/>
  <c r="SG150" i="19"/>
  <c r="SG151" i="19" s="1"/>
  <c r="SF150" i="19"/>
  <c r="SF151" i="19" s="1"/>
  <c r="SE150" i="19"/>
  <c r="SE151" i="19" s="1"/>
  <c r="SD150" i="19"/>
  <c r="SD151" i="19" s="1"/>
  <c r="SC150" i="19"/>
  <c r="SC151" i="19" s="1"/>
  <c r="SB150" i="19"/>
  <c r="SB151" i="19" s="1"/>
  <c r="SA150" i="19"/>
  <c r="SA151" i="19" s="1"/>
  <c r="RZ150" i="19"/>
  <c r="RZ151" i="19" s="1"/>
  <c r="RY150" i="19"/>
  <c r="RY151" i="19" s="1"/>
  <c r="RX150" i="19"/>
  <c r="RX151" i="19" s="1"/>
  <c r="RW150" i="19"/>
  <c r="RW151" i="19" s="1"/>
  <c r="RV150" i="19"/>
  <c r="RV151" i="19" s="1"/>
  <c r="RU150" i="19"/>
  <c r="RU151" i="19" s="1"/>
  <c r="RT150" i="19"/>
  <c r="RT151" i="19" s="1"/>
  <c r="RS150" i="19"/>
  <c r="RS151" i="19" s="1"/>
  <c r="RR150" i="19"/>
  <c r="RR151" i="19" s="1"/>
  <c r="RQ150" i="19"/>
  <c r="RQ151" i="19" s="1"/>
  <c r="RP150" i="19"/>
  <c r="RP151" i="19" s="1"/>
  <c r="RO150" i="19"/>
  <c r="RO151" i="19" s="1"/>
  <c r="RN150" i="19"/>
  <c r="RN151" i="19" s="1"/>
  <c r="RM150" i="19"/>
  <c r="RM151" i="19" s="1"/>
  <c r="RL150" i="19"/>
  <c r="RL151" i="19" s="1"/>
  <c r="RK150" i="19"/>
  <c r="RK151" i="19" s="1"/>
  <c r="RJ150" i="19"/>
  <c r="RJ151" i="19" s="1"/>
  <c r="RI150" i="19"/>
  <c r="RI151" i="19" s="1"/>
  <c r="RH150" i="19"/>
  <c r="RH151" i="19" s="1"/>
  <c r="RG150" i="19"/>
  <c r="RG151" i="19" s="1"/>
  <c r="RF150" i="19"/>
  <c r="RF151" i="19" s="1"/>
  <c r="RE150" i="19"/>
  <c r="RE151" i="19" s="1"/>
  <c r="RD150" i="19"/>
  <c r="RD151" i="19" s="1"/>
  <c r="RC150" i="19"/>
  <c r="RC151" i="19" s="1"/>
  <c r="RB150" i="19"/>
  <c r="RB151" i="19" s="1"/>
  <c r="RA150" i="19"/>
  <c r="RA151" i="19" s="1"/>
  <c r="QZ150" i="19"/>
  <c r="QZ151" i="19" s="1"/>
  <c r="QY150" i="19"/>
  <c r="QY151" i="19" s="1"/>
  <c r="QX150" i="19"/>
  <c r="QX151" i="19" s="1"/>
  <c r="QW150" i="19"/>
  <c r="QW151" i="19" s="1"/>
  <c r="QV150" i="19"/>
  <c r="QV151" i="19" s="1"/>
  <c r="QU150" i="19"/>
  <c r="QU151" i="19" s="1"/>
  <c r="QT150" i="19"/>
  <c r="QT151" i="19" s="1"/>
  <c r="QS150" i="19"/>
  <c r="QS151" i="19" s="1"/>
  <c r="QR150" i="19"/>
  <c r="QR151" i="19" s="1"/>
  <c r="QQ150" i="19"/>
  <c r="QQ151" i="19" s="1"/>
  <c r="QP150" i="19"/>
  <c r="QP151" i="19" s="1"/>
  <c r="QO150" i="19"/>
  <c r="QO151" i="19" s="1"/>
  <c r="QN150" i="19"/>
  <c r="QN151" i="19" s="1"/>
  <c r="QM150" i="19"/>
  <c r="QM151" i="19" s="1"/>
  <c r="QL150" i="19"/>
  <c r="QL151" i="19" s="1"/>
  <c r="QK150" i="19"/>
  <c r="QK151" i="19" s="1"/>
  <c r="QJ150" i="19"/>
  <c r="QJ151" i="19" s="1"/>
  <c r="QI150" i="19"/>
  <c r="QI151" i="19" s="1"/>
  <c r="QH150" i="19"/>
  <c r="QH151" i="19" s="1"/>
  <c r="QG150" i="19"/>
  <c r="QG151" i="19" s="1"/>
  <c r="QF150" i="19"/>
  <c r="QF151" i="19" s="1"/>
  <c r="QE150" i="19"/>
  <c r="QE151" i="19" s="1"/>
  <c r="QD150" i="19"/>
  <c r="QD151" i="19" s="1"/>
  <c r="QC150" i="19"/>
  <c r="QC151" i="19" s="1"/>
  <c r="QB150" i="19"/>
  <c r="QB151" i="19" s="1"/>
  <c r="QA150" i="19"/>
  <c r="QA151" i="19" s="1"/>
  <c r="PZ150" i="19"/>
  <c r="PZ151" i="19" s="1"/>
  <c r="PY150" i="19"/>
  <c r="PY151" i="19" s="1"/>
  <c r="PX150" i="19"/>
  <c r="PX151" i="19" s="1"/>
  <c r="PW150" i="19"/>
  <c r="PW151" i="19" s="1"/>
  <c r="PV150" i="19"/>
  <c r="PV151" i="19" s="1"/>
  <c r="PU150" i="19"/>
  <c r="PU151" i="19" s="1"/>
  <c r="PT150" i="19"/>
  <c r="PT151" i="19" s="1"/>
  <c r="PS150" i="19"/>
  <c r="PS151" i="19" s="1"/>
  <c r="PR150" i="19"/>
  <c r="PR151" i="19" s="1"/>
  <c r="PQ150" i="19"/>
  <c r="PQ151" i="19" s="1"/>
  <c r="PP150" i="19"/>
  <c r="PP151" i="19" s="1"/>
  <c r="PO150" i="19"/>
  <c r="PO151" i="19" s="1"/>
  <c r="PN150" i="19"/>
  <c r="PN151" i="19" s="1"/>
  <c r="PM150" i="19"/>
  <c r="PM151" i="19" s="1"/>
  <c r="PL150" i="19"/>
  <c r="PL151" i="19" s="1"/>
  <c r="PK150" i="19"/>
  <c r="PK151" i="19" s="1"/>
  <c r="PJ150" i="19"/>
  <c r="PJ151" i="19" s="1"/>
  <c r="PI150" i="19"/>
  <c r="PI151" i="19" s="1"/>
  <c r="PH150" i="19"/>
  <c r="PH151" i="19" s="1"/>
  <c r="PG150" i="19"/>
  <c r="PG151" i="19" s="1"/>
  <c r="PF150" i="19"/>
  <c r="PF151" i="19" s="1"/>
  <c r="PE150" i="19"/>
  <c r="PE151" i="19" s="1"/>
  <c r="PD150" i="19"/>
  <c r="PD151" i="19" s="1"/>
  <c r="PC150" i="19"/>
  <c r="PC151" i="19" s="1"/>
  <c r="PB150" i="19"/>
  <c r="PB151" i="19" s="1"/>
  <c r="PA150" i="19"/>
  <c r="PA151" i="19" s="1"/>
  <c r="OZ150" i="19"/>
  <c r="OZ151" i="19" s="1"/>
  <c r="OY150" i="19"/>
  <c r="OY151" i="19" s="1"/>
  <c r="OX150" i="19"/>
  <c r="OX151" i="19" s="1"/>
  <c r="OW150" i="19"/>
  <c r="OW151" i="19" s="1"/>
  <c r="OV150" i="19"/>
  <c r="OV151" i="19" s="1"/>
  <c r="OU150" i="19"/>
  <c r="OU151" i="19" s="1"/>
  <c r="OT150" i="19"/>
  <c r="OT151" i="19" s="1"/>
  <c r="OS150" i="19"/>
  <c r="OS151" i="19" s="1"/>
  <c r="OR150" i="19"/>
  <c r="OR151" i="19" s="1"/>
  <c r="OQ150" i="19"/>
  <c r="OQ151" i="19" s="1"/>
  <c r="OP150" i="19"/>
  <c r="OP151" i="19" s="1"/>
  <c r="OO150" i="19"/>
  <c r="OO151" i="19" s="1"/>
  <c r="ON150" i="19"/>
  <c r="ON151" i="19" s="1"/>
  <c r="OM150" i="19"/>
  <c r="OM151" i="19" s="1"/>
  <c r="OL150" i="19"/>
  <c r="OL151" i="19" s="1"/>
  <c r="OK150" i="19"/>
  <c r="OK151" i="19" s="1"/>
  <c r="OJ150" i="19"/>
  <c r="OJ151" i="19" s="1"/>
  <c r="OI150" i="19"/>
  <c r="OI151" i="19" s="1"/>
  <c r="OH150" i="19"/>
  <c r="OH151" i="19" s="1"/>
  <c r="OG150" i="19"/>
  <c r="OG151" i="19" s="1"/>
  <c r="OF150" i="19"/>
  <c r="OF151" i="19" s="1"/>
  <c r="OE150" i="19"/>
  <c r="OE151" i="19" s="1"/>
  <c r="OD150" i="19"/>
  <c r="OD151" i="19" s="1"/>
  <c r="OC150" i="19"/>
  <c r="OC151" i="19" s="1"/>
  <c r="OB150" i="19"/>
  <c r="OB151" i="19" s="1"/>
  <c r="OA150" i="19"/>
  <c r="OA151" i="19" s="1"/>
  <c r="NZ150" i="19"/>
  <c r="NZ151" i="19" s="1"/>
  <c r="NY150" i="19"/>
  <c r="NY151" i="19" s="1"/>
  <c r="NX150" i="19"/>
  <c r="NX151" i="19" s="1"/>
  <c r="NW150" i="19"/>
  <c r="NW151" i="19" s="1"/>
  <c r="NV150" i="19"/>
  <c r="NV151" i="19" s="1"/>
  <c r="NU150" i="19"/>
  <c r="NU151" i="19" s="1"/>
  <c r="NT150" i="19"/>
  <c r="NT151" i="19" s="1"/>
  <c r="NS150" i="19"/>
  <c r="NS151" i="19" s="1"/>
  <c r="NR150" i="19"/>
  <c r="NR151" i="19" s="1"/>
  <c r="NQ150" i="19"/>
  <c r="NQ151" i="19" s="1"/>
  <c r="NP150" i="19"/>
  <c r="NP151" i="19" s="1"/>
  <c r="NO150" i="19"/>
  <c r="NO151" i="19" s="1"/>
  <c r="NN150" i="19"/>
  <c r="NN151" i="19" s="1"/>
  <c r="NM150" i="19"/>
  <c r="NM151" i="19" s="1"/>
  <c r="NL150" i="19"/>
  <c r="NL151" i="19" s="1"/>
  <c r="NK150" i="19"/>
  <c r="NK151" i="19" s="1"/>
  <c r="NJ150" i="19"/>
  <c r="NJ151" i="19" s="1"/>
  <c r="NI150" i="19"/>
  <c r="NI151" i="19" s="1"/>
  <c r="NH150" i="19"/>
  <c r="NH151" i="19" s="1"/>
  <c r="NG150" i="19"/>
  <c r="NG151" i="19" s="1"/>
  <c r="NF150" i="19"/>
  <c r="NF151" i="19" s="1"/>
  <c r="NE150" i="19"/>
  <c r="NE151" i="19" s="1"/>
  <c r="ND150" i="19"/>
  <c r="ND151" i="19" s="1"/>
  <c r="NC150" i="19"/>
  <c r="NC151" i="19" s="1"/>
  <c r="NB150" i="19"/>
  <c r="NB151" i="19" s="1"/>
  <c r="NA150" i="19"/>
  <c r="NA151" i="19" s="1"/>
  <c r="MZ150" i="19"/>
  <c r="MZ151" i="19" s="1"/>
  <c r="MY150" i="19"/>
  <c r="MY151" i="19" s="1"/>
  <c r="MX150" i="19"/>
  <c r="MX151" i="19" s="1"/>
  <c r="MW150" i="19"/>
  <c r="MW151" i="19" s="1"/>
  <c r="MV150" i="19"/>
  <c r="MV151" i="19" s="1"/>
  <c r="MU150" i="19"/>
  <c r="MU151" i="19" s="1"/>
  <c r="MT150" i="19"/>
  <c r="MT151" i="19" s="1"/>
  <c r="MS150" i="19"/>
  <c r="MS151" i="19" s="1"/>
  <c r="MR150" i="19"/>
  <c r="MR151" i="19" s="1"/>
  <c r="MQ150" i="19"/>
  <c r="MQ151" i="19" s="1"/>
  <c r="MP150" i="19"/>
  <c r="MP151" i="19" s="1"/>
  <c r="MO150" i="19"/>
  <c r="MO151" i="19" s="1"/>
  <c r="MN150" i="19"/>
  <c r="MN151" i="19" s="1"/>
  <c r="MM150" i="19"/>
  <c r="MM151" i="19" s="1"/>
  <c r="ML150" i="19"/>
  <c r="ML151" i="19" s="1"/>
  <c r="MK150" i="19"/>
  <c r="MK151" i="19" s="1"/>
  <c r="MJ150" i="19"/>
  <c r="MJ151" i="19" s="1"/>
  <c r="MI150" i="19"/>
  <c r="MI151" i="19" s="1"/>
  <c r="MH150" i="19"/>
  <c r="MH151" i="19" s="1"/>
  <c r="MG150" i="19"/>
  <c r="MG151" i="19" s="1"/>
  <c r="MF150" i="19"/>
  <c r="MF151" i="19" s="1"/>
  <c r="ME150" i="19"/>
  <c r="ME151" i="19" s="1"/>
  <c r="MD150" i="19"/>
  <c r="MD151" i="19" s="1"/>
  <c r="MC150" i="19"/>
  <c r="MC151" i="19" s="1"/>
  <c r="MB150" i="19"/>
  <c r="MB151" i="19" s="1"/>
  <c r="MA150" i="19"/>
  <c r="MA151" i="19" s="1"/>
  <c r="LZ150" i="19"/>
  <c r="LZ151" i="19" s="1"/>
  <c r="LY150" i="19"/>
  <c r="LY151" i="19" s="1"/>
  <c r="LX150" i="19"/>
  <c r="LX151" i="19" s="1"/>
  <c r="LW150" i="19"/>
  <c r="LW151" i="19" s="1"/>
  <c r="LV150" i="19"/>
  <c r="LV151" i="19" s="1"/>
  <c r="LU150" i="19"/>
  <c r="LU151" i="19" s="1"/>
  <c r="LT150" i="19"/>
  <c r="LT151" i="19" s="1"/>
  <c r="LS150" i="19"/>
  <c r="LS151" i="19" s="1"/>
  <c r="LR150" i="19"/>
  <c r="LR151" i="19" s="1"/>
  <c r="LQ150" i="19"/>
  <c r="LQ151" i="19" s="1"/>
  <c r="LP150" i="19"/>
  <c r="LP151" i="19" s="1"/>
  <c r="LO150" i="19"/>
  <c r="LO151" i="19" s="1"/>
  <c r="LN150" i="19"/>
  <c r="LN151" i="19" s="1"/>
  <c r="LM150" i="19"/>
  <c r="LM151" i="19" s="1"/>
  <c r="LL150" i="19"/>
  <c r="LL151" i="19" s="1"/>
  <c r="LK150" i="19"/>
  <c r="LK151" i="19" s="1"/>
  <c r="LJ150" i="19"/>
  <c r="LJ151" i="19" s="1"/>
  <c r="LI150" i="19"/>
  <c r="LI151" i="19" s="1"/>
  <c r="LH150" i="19"/>
  <c r="LH151" i="19" s="1"/>
  <c r="LG150" i="19"/>
  <c r="LG151" i="19" s="1"/>
  <c r="LF150" i="19"/>
  <c r="LF151" i="19" s="1"/>
  <c r="LE150" i="19"/>
  <c r="LE151" i="19" s="1"/>
  <c r="LD150" i="19"/>
  <c r="LD151" i="19" s="1"/>
  <c r="LC150" i="19"/>
  <c r="LC151" i="19" s="1"/>
  <c r="LB150" i="19"/>
  <c r="LB151" i="19" s="1"/>
  <c r="LA150" i="19"/>
  <c r="LA151" i="19" s="1"/>
  <c r="KZ150" i="19"/>
  <c r="KZ151" i="19" s="1"/>
  <c r="KY150" i="19"/>
  <c r="KY151" i="19" s="1"/>
  <c r="KX150" i="19"/>
  <c r="KX151" i="19" s="1"/>
  <c r="KW150" i="19"/>
  <c r="KW151" i="19" s="1"/>
  <c r="KV150" i="19"/>
  <c r="KV151" i="19" s="1"/>
  <c r="KU150" i="19"/>
  <c r="KU151" i="19" s="1"/>
  <c r="KT150" i="19"/>
  <c r="KT151" i="19" s="1"/>
  <c r="KS150" i="19"/>
  <c r="KS151" i="19" s="1"/>
  <c r="KR150" i="19"/>
  <c r="KR151" i="19" s="1"/>
  <c r="KQ150" i="19"/>
  <c r="KQ151" i="19" s="1"/>
  <c r="KP150" i="19"/>
  <c r="KP151" i="19" s="1"/>
  <c r="KO150" i="19"/>
  <c r="KO151" i="19" s="1"/>
  <c r="KN150" i="19"/>
  <c r="KN151" i="19" s="1"/>
  <c r="KM150" i="19"/>
  <c r="KM151" i="19" s="1"/>
  <c r="KL150" i="19"/>
  <c r="KL151" i="19" s="1"/>
  <c r="KK150" i="19"/>
  <c r="KK151" i="19" s="1"/>
  <c r="KJ150" i="19"/>
  <c r="KJ151" i="19" s="1"/>
  <c r="KI150" i="19"/>
  <c r="KI151" i="19" s="1"/>
  <c r="KH150" i="19"/>
  <c r="KH151" i="19" s="1"/>
  <c r="KG150" i="19"/>
  <c r="KG151" i="19" s="1"/>
  <c r="KF150" i="19"/>
  <c r="KF151" i="19" s="1"/>
  <c r="KE150" i="19"/>
  <c r="KE151" i="19" s="1"/>
  <c r="KD150" i="19"/>
  <c r="KD151" i="19" s="1"/>
  <c r="KC150" i="19"/>
  <c r="KC151" i="19" s="1"/>
  <c r="KB150" i="19"/>
  <c r="KB151" i="19" s="1"/>
  <c r="KA150" i="19"/>
  <c r="KA151" i="19" s="1"/>
  <c r="JZ150" i="19"/>
  <c r="JZ151" i="19" s="1"/>
  <c r="JY150" i="19"/>
  <c r="JY151" i="19" s="1"/>
  <c r="JX150" i="19"/>
  <c r="JX151" i="19" s="1"/>
  <c r="JW150" i="19"/>
  <c r="JW151" i="19" s="1"/>
  <c r="JV150" i="19"/>
  <c r="JV151" i="19" s="1"/>
  <c r="JU150" i="19"/>
  <c r="JU151" i="19" s="1"/>
  <c r="JT150" i="19"/>
  <c r="JT151" i="19" s="1"/>
  <c r="JS150" i="19"/>
  <c r="JS151" i="19" s="1"/>
  <c r="JR150" i="19"/>
  <c r="JR151" i="19" s="1"/>
  <c r="JQ150" i="19"/>
  <c r="JQ151" i="19" s="1"/>
  <c r="JP150" i="19"/>
  <c r="JP151" i="19" s="1"/>
  <c r="JO150" i="19"/>
  <c r="JO151" i="19" s="1"/>
  <c r="JN150" i="19"/>
  <c r="JN151" i="19" s="1"/>
  <c r="JM150" i="19"/>
  <c r="JM151" i="19" s="1"/>
  <c r="JL150" i="19"/>
  <c r="JL151" i="19" s="1"/>
  <c r="JK150" i="19"/>
  <c r="JK151" i="19" s="1"/>
  <c r="JJ150" i="19"/>
  <c r="JJ151" i="19" s="1"/>
  <c r="JI150" i="19"/>
  <c r="JI151" i="19" s="1"/>
  <c r="JH150" i="19"/>
  <c r="JH151" i="19" s="1"/>
  <c r="JG150" i="19"/>
  <c r="JG151" i="19" s="1"/>
  <c r="JF150" i="19"/>
  <c r="JF151" i="19" s="1"/>
  <c r="JE150" i="19"/>
  <c r="JE151" i="19" s="1"/>
  <c r="JD150" i="19"/>
  <c r="JD151" i="19" s="1"/>
  <c r="JC150" i="19"/>
  <c r="JC151" i="19" s="1"/>
  <c r="JB150" i="19"/>
  <c r="JB151" i="19" s="1"/>
  <c r="JA150" i="19"/>
  <c r="JA151" i="19" s="1"/>
  <c r="IZ150" i="19"/>
  <c r="IZ151" i="19" s="1"/>
  <c r="IY150" i="19"/>
  <c r="IY151" i="19" s="1"/>
  <c r="IX150" i="19"/>
  <c r="IX151" i="19" s="1"/>
  <c r="IW150" i="19"/>
  <c r="IW151" i="19" s="1"/>
  <c r="IV150" i="19"/>
  <c r="IV151" i="19" s="1"/>
  <c r="IU150" i="19"/>
  <c r="IU151" i="19" s="1"/>
  <c r="IT150" i="19"/>
  <c r="IT151" i="19" s="1"/>
  <c r="IS150" i="19"/>
  <c r="IS151" i="19" s="1"/>
  <c r="IR150" i="19"/>
  <c r="IR151" i="19" s="1"/>
  <c r="IQ150" i="19"/>
  <c r="IQ151" i="19" s="1"/>
  <c r="IP150" i="19"/>
  <c r="IP151" i="19" s="1"/>
  <c r="IO150" i="19"/>
  <c r="IO151" i="19" s="1"/>
  <c r="IN150" i="19"/>
  <c r="IN151" i="19" s="1"/>
  <c r="IM150" i="19"/>
  <c r="IM151" i="19" s="1"/>
  <c r="IL150" i="19"/>
  <c r="IL151" i="19" s="1"/>
  <c r="IK150" i="19"/>
  <c r="IK151" i="19" s="1"/>
  <c r="IJ150" i="19"/>
  <c r="IJ151" i="19" s="1"/>
  <c r="II150" i="19"/>
  <c r="II151" i="19" s="1"/>
  <c r="IH150" i="19"/>
  <c r="IH151" i="19" s="1"/>
  <c r="IG150" i="19"/>
  <c r="IG151" i="19" s="1"/>
  <c r="IF150" i="19"/>
  <c r="IF151" i="19" s="1"/>
  <c r="IE150" i="19"/>
  <c r="IE151" i="19" s="1"/>
  <c r="ID150" i="19"/>
  <c r="ID151" i="19" s="1"/>
  <c r="IC150" i="19"/>
  <c r="IC151" i="19" s="1"/>
  <c r="IB150" i="19"/>
  <c r="IB151" i="19" s="1"/>
  <c r="IA150" i="19"/>
  <c r="IA151" i="19" s="1"/>
  <c r="HZ150" i="19"/>
  <c r="HZ151" i="19" s="1"/>
  <c r="HY150" i="19"/>
  <c r="HY151" i="19" s="1"/>
  <c r="HX150" i="19"/>
  <c r="HX151" i="19" s="1"/>
  <c r="HW150" i="19"/>
  <c r="HW151" i="19" s="1"/>
  <c r="HV150" i="19"/>
  <c r="HV151" i="19" s="1"/>
  <c r="HU150" i="19"/>
  <c r="HU151" i="19" s="1"/>
  <c r="HT150" i="19"/>
  <c r="HT151" i="19" s="1"/>
  <c r="HS150" i="19"/>
  <c r="HS151" i="19" s="1"/>
  <c r="HR150" i="19"/>
  <c r="HR151" i="19" s="1"/>
  <c r="HQ150" i="19"/>
  <c r="HQ151" i="19" s="1"/>
  <c r="HP150" i="19"/>
  <c r="HP151" i="19" s="1"/>
  <c r="HO150" i="19"/>
  <c r="HO151" i="19" s="1"/>
  <c r="HN150" i="19"/>
  <c r="HN151" i="19" s="1"/>
  <c r="HM150" i="19"/>
  <c r="HM151" i="19" s="1"/>
  <c r="HL150" i="19"/>
  <c r="HL151" i="19" s="1"/>
  <c r="HK150" i="19"/>
  <c r="HK151" i="19" s="1"/>
  <c r="HJ150" i="19"/>
  <c r="HJ151" i="19" s="1"/>
  <c r="HI150" i="19"/>
  <c r="HI151" i="19" s="1"/>
  <c r="HH150" i="19"/>
  <c r="HH151" i="19" s="1"/>
  <c r="HG150" i="19"/>
  <c r="HG151" i="19" s="1"/>
  <c r="HF150" i="19"/>
  <c r="HF151" i="19" s="1"/>
  <c r="HE150" i="19"/>
  <c r="HE151" i="19" s="1"/>
  <c r="HD150" i="19"/>
  <c r="HD151" i="19" s="1"/>
  <c r="HC150" i="19"/>
  <c r="HC151" i="19" s="1"/>
  <c r="HB150" i="19"/>
  <c r="HB151" i="19" s="1"/>
  <c r="HA150" i="19"/>
  <c r="HA151" i="19" s="1"/>
  <c r="GZ150" i="19"/>
  <c r="GZ151" i="19" s="1"/>
  <c r="GY150" i="19"/>
  <c r="GY151" i="19" s="1"/>
  <c r="GX150" i="19"/>
  <c r="GX151" i="19" s="1"/>
  <c r="GW150" i="19"/>
  <c r="GW151" i="19" s="1"/>
  <c r="GV150" i="19"/>
  <c r="GV151" i="19" s="1"/>
  <c r="GU150" i="19"/>
  <c r="GU151" i="19" s="1"/>
  <c r="GT150" i="19"/>
  <c r="GT151" i="19" s="1"/>
  <c r="GS150" i="19"/>
  <c r="GS151" i="19" s="1"/>
  <c r="GR150" i="19"/>
  <c r="GR151" i="19" s="1"/>
  <c r="GQ150" i="19"/>
  <c r="GQ151" i="19" s="1"/>
  <c r="GP150" i="19"/>
  <c r="GP151" i="19" s="1"/>
  <c r="GO150" i="19"/>
  <c r="GO151" i="19" s="1"/>
  <c r="GN150" i="19"/>
  <c r="GN151" i="19" s="1"/>
  <c r="GM150" i="19"/>
  <c r="GM151" i="19" s="1"/>
  <c r="GL150" i="19"/>
  <c r="GL151" i="19" s="1"/>
  <c r="GK150" i="19"/>
  <c r="GK151" i="19" s="1"/>
  <c r="GJ150" i="19"/>
  <c r="GJ151" i="19" s="1"/>
  <c r="GI150" i="19"/>
  <c r="GI151" i="19" s="1"/>
  <c r="GH150" i="19"/>
  <c r="GH151" i="19" s="1"/>
  <c r="GG150" i="19"/>
  <c r="GG151" i="19" s="1"/>
  <c r="GF150" i="19"/>
  <c r="GF151" i="19" s="1"/>
  <c r="GE150" i="19"/>
  <c r="GE151" i="19" s="1"/>
  <c r="GD150" i="19"/>
  <c r="GD151" i="19" s="1"/>
  <c r="GC150" i="19"/>
  <c r="GC151" i="19" s="1"/>
  <c r="GB150" i="19"/>
  <c r="GB151" i="19" s="1"/>
  <c r="GA150" i="19"/>
  <c r="GA151" i="19" s="1"/>
  <c r="FZ150" i="19"/>
  <c r="FZ151" i="19" s="1"/>
  <c r="FY150" i="19"/>
  <c r="FY151" i="19" s="1"/>
  <c r="FX150" i="19"/>
  <c r="FX151" i="19" s="1"/>
  <c r="FW150" i="19"/>
  <c r="FW151" i="19" s="1"/>
  <c r="FV150" i="19"/>
  <c r="FV151" i="19" s="1"/>
  <c r="FU150" i="19"/>
  <c r="FU151" i="19" s="1"/>
  <c r="FT150" i="19"/>
  <c r="FT151" i="19" s="1"/>
  <c r="FS150" i="19"/>
  <c r="FS151" i="19" s="1"/>
  <c r="FR150" i="19"/>
  <c r="FR151" i="19" s="1"/>
  <c r="FQ150" i="19"/>
  <c r="FQ151" i="19" s="1"/>
  <c r="FP150" i="19"/>
  <c r="FP151" i="19" s="1"/>
  <c r="FO150" i="19"/>
  <c r="FO151" i="19" s="1"/>
  <c r="FN150" i="19"/>
  <c r="FN151" i="19" s="1"/>
  <c r="FM150" i="19"/>
  <c r="FM151" i="19" s="1"/>
  <c r="FL150" i="19"/>
  <c r="FL151" i="19" s="1"/>
  <c r="FK150" i="19"/>
  <c r="FK151" i="19" s="1"/>
  <c r="FJ150" i="19"/>
  <c r="FJ151" i="19" s="1"/>
  <c r="FI150" i="19"/>
  <c r="FI151" i="19" s="1"/>
  <c r="FH150" i="19"/>
  <c r="FH151" i="19" s="1"/>
  <c r="FG150" i="19"/>
  <c r="FG151" i="19" s="1"/>
  <c r="FF150" i="19"/>
  <c r="FF151" i="19" s="1"/>
  <c r="FE150" i="19"/>
  <c r="FE151" i="19" s="1"/>
  <c r="FD150" i="19"/>
  <c r="FD151" i="19" s="1"/>
  <c r="FC150" i="19"/>
  <c r="FC151" i="19" s="1"/>
  <c r="FB150" i="19"/>
  <c r="FB151" i="19" s="1"/>
  <c r="FA150" i="19"/>
  <c r="FA151" i="19" s="1"/>
  <c r="EZ150" i="19"/>
  <c r="EZ151" i="19" s="1"/>
  <c r="EY150" i="19"/>
  <c r="EY151" i="19" s="1"/>
  <c r="EX150" i="19"/>
  <c r="EX151" i="19" s="1"/>
  <c r="EW150" i="19"/>
  <c r="EW151" i="19" s="1"/>
  <c r="EV150" i="19"/>
  <c r="EV151" i="19" s="1"/>
  <c r="EU150" i="19"/>
  <c r="EU151" i="19" s="1"/>
  <c r="ET150" i="19"/>
  <c r="ET151" i="19" s="1"/>
  <c r="ES150" i="19"/>
  <c r="ES151" i="19" s="1"/>
  <c r="ER150" i="19"/>
  <c r="ER151" i="19" s="1"/>
  <c r="EQ150" i="19"/>
  <c r="EQ151" i="19" s="1"/>
  <c r="EP150" i="19"/>
  <c r="EP151" i="19" s="1"/>
  <c r="EO150" i="19"/>
  <c r="EO151" i="19" s="1"/>
  <c r="EN150" i="19"/>
  <c r="EN151" i="19" s="1"/>
  <c r="EM150" i="19"/>
  <c r="EM151" i="19" s="1"/>
  <c r="EL150" i="19"/>
  <c r="EL151" i="19" s="1"/>
  <c r="EK150" i="19"/>
  <c r="EK151" i="19" s="1"/>
  <c r="EJ150" i="19"/>
  <c r="EJ151" i="19" s="1"/>
  <c r="EI150" i="19"/>
  <c r="EI151" i="19" s="1"/>
  <c r="EH150" i="19"/>
  <c r="EH151" i="19" s="1"/>
  <c r="EG150" i="19"/>
  <c r="EG151" i="19" s="1"/>
  <c r="EF150" i="19"/>
  <c r="EF151" i="19" s="1"/>
  <c r="EE150" i="19"/>
  <c r="EE151" i="19" s="1"/>
  <c r="ED150" i="19"/>
  <c r="ED151" i="19" s="1"/>
  <c r="EC150" i="19"/>
  <c r="EC151" i="19" s="1"/>
  <c r="EB150" i="19"/>
  <c r="EB151" i="19" s="1"/>
  <c r="EA150" i="19"/>
  <c r="EA151" i="19" s="1"/>
  <c r="DZ150" i="19"/>
  <c r="DZ151" i="19" s="1"/>
  <c r="DY150" i="19"/>
  <c r="DY151" i="19" s="1"/>
  <c r="DX150" i="19"/>
  <c r="DX151" i="19" s="1"/>
  <c r="DW150" i="19"/>
  <c r="DW151" i="19" s="1"/>
  <c r="DV150" i="19"/>
  <c r="DV151" i="19" s="1"/>
  <c r="DU150" i="19"/>
  <c r="DU151" i="19" s="1"/>
  <c r="DT150" i="19"/>
  <c r="DT151" i="19" s="1"/>
  <c r="DS150" i="19"/>
  <c r="DS151" i="19" s="1"/>
  <c r="DR150" i="19"/>
  <c r="DR151" i="19" s="1"/>
  <c r="DQ150" i="19"/>
  <c r="DQ151" i="19" s="1"/>
  <c r="DP150" i="19"/>
  <c r="DP151" i="19" s="1"/>
  <c r="DO150" i="19"/>
  <c r="DO151" i="19" s="1"/>
  <c r="DN150" i="19"/>
  <c r="DN151" i="19" s="1"/>
  <c r="DM150" i="19"/>
  <c r="DM151" i="19" s="1"/>
  <c r="DL150" i="19"/>
  <c r="DL151" i="19" s="1"/>
  <c r="DK150" i="19"/>
  <c r="DK151" i="19" s="1"/>
  <c r="DJ150" i="19"/>
  <c r="DJ151" i="19" s="1"/>
  <c r="DI150" i="19"/>
  <c r="DI151" i="19" s="1"/>
  <c r="DH150" i="19"/>
  <c r="DH151" i="19" s="1"/>
  <c r="DG150" i="19"/>
  <c r="DG151" i="19" s="1"/>
  <c r="DF150" i="19"/>
  <c r="DF151" i="19" s="1"/>
  <c r="DE150" i="19"/>
  <c r="DE151" i="19" s="1"/>
  <c r="DD150" i="19"/>
  <c r="DD151" i="19" s="1"/>
  <c r="DC150" i="19"/>
  <c r="DC151" i="19" s="1"/>
  <c r="DB150" i="19"/>
  <c r="DB151" i="19" s="1"/>
  <c r="DA150" i="19"/>
  <c r="DA151" i="19" s="1"/>
  <c r="CZ150" i="19"/>
  <c r="CZ151" i="19" s="1"/>
  <c r="CY150" i="19"/>
  <c r="CY151" i="19" s="1"/>
  <c r="CX150" i="19"/>
  <c r="CX151" i="19" s="1"/>
  <c r="CW150" i="19"/>
  <c r="CW151" i="19" s="1"/>
  <c r="CV150" i="19"/>
  <c r="CV151" i="19" s="1"/>
  <c r="CU150" i="19"/>
  <c r="CU151" i="19" s="1"/>
  <c r="CT150" i="19"/>
  <c r="CT151" i="19" s="1"/>
  <c r="CS150" i="19"/>
  <c r="CS151" i="19" s="1"/>
  <c r="CR150" i="19"/>
  <c r="CR151" i="19" s="1"/>
  <c r="CQ150" i="19"/>
  <c r="CQ151" i="19" s="1"/>
  <c r="CP150" i="19"/>
  <c r="CP151" i="19" s="1"/>
  <c r="CO150" i="19"/>
  <c r="CO151" i="19" s="1"/>
  <c r="CN150" i="19"/>
  <c r="CN151" i="19" s="1"/>
  <c r="CM150" i="19"/>
  <c r="CM151" i="19" s="1"/>
  <c r="CL150" i="19"/>
  <c r="CL151" i="19" s="1"/>
  <c r="CK150" i="19"/>
  <c r="CK151" i="19" s="1"/>
  <c r="CJ150" i="19"/>
  <c r="CJ151" i="19" s="1"/>
  <c r="CI150" i="19"/>
  <c r="CI151" i="19" s="1"/>
  <c r="CH150" i="19"/>
  <c r="CH151" i="19" s="1"/>
  <c r="CG150" i="19"/>
  <c r="CG151" i="19" s="1"/>
  <c r="CF150" i="19"/>
  <c r="CF151" i="19" s="1"/>
  <c r="CE150" i="19"/>
  <c r="CE151" i="19" s="1"/>
  <c r="CD150" i="19"/>
  <c r="CD151" i="19" s="1"/>
  <c r="CC150" i="19"/>
  <c r="CC151" i="19" s="1"/>
  <c r="CB150" i="19"/>
  <c r="CB151" i="19" s="1"/>
  <c r="CA150" i="19"/>
  <c r="CA151" i="19" s="1"/>
  <c r="BZ150" i="19"/>
  <c r="BZ151" i="19" s="1"/>
  <c r="BY150" i="19"/>
  <c r="BY151" i="19" s="1"/>
  <c r="BX150" i="19"/>
  <c r="BX151" i="19" s="1"/>
  <c r="BW150" i="19"/>
  <c r="BW151" i="19" s="1"/>
  <c r="BV150" i="19"/>
  <c r="BV151" i="19" s="1"/>
  <c r="BU150" i="19"/>
  <c r="BU151" i="19" s="1"/>
  <c r="BT150" i="19"/>
  <c r="BT151" i="19" s="1"/>
  <c r="BS150" i="19"/>
  <c r="BS151" i="19" s="1"/>
  <c r="BR150" i="19"/>
  <c r="BR151" i="19" s="1"/>
  <c r="BQ150" i="19"/>
  <c r="BQ151" i="19" s="1"/>
  <c r="BP150" i="19"/>
  <c r="BP151" i="19" s="1"/>
  <c r="BO150" i="19"/>
  <c r="BO151" i="19" s="1"/>
  <c r="BN150" i="19"/>
  <c r="BN151" i="19" s="1"/>
  <c r="BM150" i="19"/>
  <c r="BM151" i="19" s="1"/>
  <c r="BL150" i="19"/>
  <c r="BL151" i="19" s="1"/>
  <c r="BK150" i="19"/>
  <c r="BK151" i="19" s="1"/>
  <c r="BJ150" i="19"/>
  <c r="BJ151" i="19" s="1"/>
  <c r="BI150" i="19"/>
  <c r="BI151" i="19" s="1"/>
  <c r="BH150" i="19"/>
  <c r="BH151" i="19" s="1"/>
  <c r="BG150" i="19"/>
  <c r="BG151" i="19" s="1"/>
  <c r="BF150" i="19"/>
  <c r="BF151" i="19" s="1"/>
  <c r="BE150" i="19"/>
  <c r="BE151" i="19" s="1"/>
  <c r="BD150" i="19"/>
  <c r="BD151" i="19" s="1"/>
  <c r="BC150" i="19"/>
  <c r="BC151" i="19" s="1"/>
  <c r="BB150" i="19"/>
  <c r="BB151" i="19" s="1"/>
  <c r="BA150" i="19"/>
  <c r="BA151" i="19" s="1"/>
  <c r="AZ150" i="19"/>
  <c r="AZ151" i="19" s="1"/>
  <c r="AY150" i="19"/>
  <c r="AY151" i="19" s="1"/>
  <c r="AX150" i="19"/>
  <c r="AX151" i="19" s="1"/>
  <c r="AW150" i="19"/>
  <c r="AW151" i="19" s="1"/>
  <c r="AV150" i="19"/>
  <c r="AV151" i="19" s="1"/>
  <c r="AU150" i="19"/>
  <c r="AU151" i="19" s="1"/>
  <c r="AT150" i="19"/>
  <c r="AT151" i="19" s="1"/>
  <c r="AS150" i="19"/>
  <c r="AS151" i="19" s="1"/>
  <c r="AR150" i="19"/>
  <c r="AR151" i="19" s="1"/>
  <c r="AQ150" i="19"/>
  <c r="AQ151" i="19" s="1"/>
  <c r="AP150" i="19"/>
  <c r="AP151" i="19" s="1"/>
  <c r="AO150" i="19"/>
  <c r="AO151" i="19" s="1"/>
  <c r="AN150" i="19"/>
  <c r="AN151" i="19" s="1"/>
  <c r="AM150" i="19"/>
  <c r="AM151" i="19" s="1"/>
  <c r="AL150" i="19"/>
  <c r="AL151" i="19" s="1"/>
  <c r="AK150" i="19"/>
  <c r="AK151" i="19" s="1"/>
  <c r="AJ150" i="19"/>
  <c r="AJ151" i="19" s="1"/>
  <c r="AI150" i="19"/>
  <c r="AI151" i="19" s="1"/>
  <c r="AH150" i="19"/>
  <c r="AH151" i="19" s="1"/>
  <c r="AG150" i="19"/>
  <c r="AG151" i="19" s="1"/>
  <c r="AF150" i="19"/>
  <c r="AF151" i="19" s="1"/>
  <c r="AE150" i="19"/>
  <c r="AE151" i="19" s="1"/>
  <c r="AD150" i="19"/>
  <c r="AD151" i="19" s="1"/>
  <c r="AC150" i="19"/>
  <c r="AC151" i="19" s="1"/>
  <c r="AB150" i="19"/>
  <c r="AB151" i="19" s="1"/>
  <c r="AA150" i="19"/>
  <c r="AA151" i="19" s="1"/>
  <c r="Z150" i="19"/>
  <c r="Z151" i="19" s="1"/>
  <c r="Y150" i="19"/>
  <c r="Y151" i="19" s="1"/>
  <c r="X150" i="19"/>
  <c r="X151" i="19" s="1"/>
  <c r="W150" i="19"/>
  <c r="W151" i="19" s="1"/>
  <c r="V150" i="19"/>
  <c r="V151" i="19" s="1"/>
  <c r="U150" i="19"/>
  <c r="U151" i="19" s="1"/>
  <c r="T150" i="19"/>
  <c r="T151" i="19" s="1"/>
  <c r="S150" i="19"/>
  <c r="S151" i="19" s="1"/>
  <c r="R150" i="19"/>
  <c r="R151" i="19" s="1"/>
  <c r="Q150" i="19"/>
  <c r="Q151" i="19" s="1"/>
  <c r="P150" i="19"/>
  <c r="P151" i="19" s="1"/>
  <c r="O150" i="19"/>
  <c r="O151" i="19" s="1"/>
  <c r="N150" i="19"/>
  <c r="N151" i="19" s="1"/>
  <c r="M150" i="19"/>
  <c r="M151" i="19" s="1"/>
  <c r="L150" i="19"/>
  <c r="L151" i="19" s="1"/>
  <c r="SJ149" i="19"/>
  <c r="SI149" i="19"/>
  <c r="SH149" i="19"/>
  <c r="SG149" i="19"/>
  <c r="SF149" i="19"/>
  <c r="SE149" i="19"/>
  <c r="SD149" i="19"/>
  <c r="SC149" i="19"/>
  <c r="SB149" i="19"/>
  <c r="SA149" i="19"/>
  <c r="RZ149" i="19"/>
  <c r="RY149" i="19"/>
  <c r="RX149" i="19"/>
  <c r="RW149" i="19"/>
  <c r="RV149" i="19"/>
  <c r="RU149" i="19"/>
  <c r="RT149" i="19"/>
  <c r="RS149" i="19"/>
  <c r="RR149" i="19"/>
  <c r="RQ149" i="19"/>
  <c r="RP149" i="19"/>
  <c r="RO149" i="19"/>
  <c r="RN149" i="19"/>
  <c r="RM149" i="19"/>
  <c r="RL149" i="19"/>
  <c r="RK149" i="19"/>
  <c r="RJ149" i="19"/>
  <c r="RI149" i="19"/>
  <c r="RH149" i="19"/>
  <c r="RG149" i="19"/>
  <c r="RF149" i="19"/>
  <c r="RE149" i="19"/>
  <c r="RD149" i="19"/>
  <c r="RC149" i="19"/>
  <c r="RB149" i="19"/>
  <c r="RA149" i="19"/>
  <c r="QZ149" i="19"/>
  <c r="QY149" i="19"/>
  <c r="QX149" i="19"/>
  <c r="QW149" i="19"/>
  <c r="QV149" i="19"/>
  <c r="QU149" i="19"/>
  <c r="QT149" i="19"/>
  <c r="QS149" i="19"/>
  <c r="QR149" i="19"/>
  <c r="QQ149" i="19"/>
  <c r="QP149" i="19"/>
  <c r="QO149" i="19"/>
  <c r="QN149" i="19"/>
  <c r="QM149" i="19"/>
  <c r="QL149" i="19"/>
  <c r="QK149" i="19"/>
  <c r="QJ149" i="19"/>
  <c r="QI149" i="19"/>
  <c r="QH149" i="19"/>
  <c r="QG149" i="19"/>
  <c r="QF149" i="19"/>
  <c r="QE149" i="19"/>
  <c r="QD149" i="19"/>
  <c r="QC149" i="19"/>
  <c r="QB149" i="19"/>
  <c r="QA149" i="19"/>
  <c r="PZ149" i="19"/>
  <c r="PY149" i="19"/>
  <c r="PX149" i="19"/>
  <c r="PW149" i="19"/>
  <c r="PV149" i="19"/>
  <c r="PU149" i="19"/>
  <c r="PT149" i="19"/>
  <c r="PS149" i="19"/>
  <c r="PR149" i="19"/>
  <c r="PQ149" i="19"/>
  <c r="PP149" i="19"/>
  <c r="PO149" i="19"/>
  <c r="PN149" i="19"/>
  <c r="PM149" i="19"/>
  <c r="PL149" i="19"/>
  <c r="PK149" i="19"/>
  <c r="PJ149" i="19"/>
  <c r="PI149" i="19"/>
  <c r="PH149" i="19"/>
  <c r="PG149" i="19"/>
  <c r="PF149" i="19"/>
  <c r="PE149" i="19"/>
  <c r="PD149" i="19"/>
  <c r="PC149" i="19"/>
  <c r="PB149" i="19"/>
  <c r="PA149" i="19"/>
  <c r="OZ149" i="19"/>
  <c r="OY149" i="19"/>
  <c r="OX149" i="19"/>
  <c r="OW149" i="19"/>
  <c r="OV149" i="19"/>
  <c r="OU149" i="19"/>
  <c r="OT149" i="19"/>
  <c r="OS149" i="19"/>
  <c r="OR149" i="19"/>
  <c r="OQ149" i="19"/>
  <c r="OP149" i="19"/>
  <c r="OO149" i="19"/>
  <c r="ON149" i="19"/>
  <c r="OM149" i="19"/>
  <c r="OL149" i="19"/>
  <c r="OK149" i="19"/>
  <c r="OJ149" i="19"/>
  <c r="OI149" i="19"/>
  <c r="OH149" i="19"/>
  <c r="OG149" i="19"/>
  <c r="OF149" i="19"/>
  <c r="OE149" i="19"/>
  <c r="OD149" i="19"/>
  <c r="OC149" i="19"/>
  <c r="OB149" i="19"/>
  <c r="OA149" i="19"/>
  <c r="NZ149" i="19"/>
  <c r="NY149" i="19"/>
  <c r="NX149" i="19"/>
  <c r="NW149" i="19"/>
  <c r="NV149" i="19"/>
  <c r="NU149" i="19"/>
  <c r="NT149" i="19"/>
  <c r="NS149" i="19"/>
  <c r="NR149" i="19"/>
  <c r="NQ149" i="19"/>
  <c r="NP149" i="19"/>
  <c r="NO149" i="19"/>
  <c r="NN149" i="19"/>
  <c r="NM149" i="19"/>
  <c r="NL149" i="19"/>
  <c r="NK149" i="19"/>
  <c r="NJ149" i="19"/>
  <c r="NI149" i="19"/>
  <c r="NH149" i="19"/>
  <c r="NG149" i="19"/>
  <c r="NF149" i="19"/>
  <c r="NE149" i="19"/>
  <c r="ND149" i="19"/>
  <c r="NC149" i="19"/>
  <c r="NB149" i="19"/>
  <c r="NA149" i="19"/>
  <c r="MZ149" i="19"/>
  <c r="MY149" i="19"/>
  <c r="MX149" i="19"/>
  <c r="MW149" i="19"/>
  <c r="MV149" i="19"/>
  <c r="MU149" i="19"/>
  <c r="MT149" i="19"/>
  <c r="MS149" i="19"/>
  <c r="MR149" i="19"/>
  <c r="MQ149" i="19"/>
  <c r="MP149" i="19"/>
  <c r="MO149" i="19"/>
  <c r="MN149" i="19"/>
  <c r="MM149" i="19"/>
  <c r="ML149" i="19"/>
  <c r="MK149" i="19"/>
  <c r="MJ149" i="19"/>
  <c r="MI149" i="19"/>
  <c r="MH149" i="19"/>
  <c r="MG149" i="19"/>
  <c r="MF149" i="19"/>
  <c r="ME149" i="19"/>
  <c r="MD149" i="19"/>
  <c r="MC149" i="19"/>
  <c r="MB149" i="19"/>
  <c r="MA149" i="19"/>
  <c r="LZ149" i="19"/>
  <c r="LY149" i="19"/>
  <c r="LX149" i="19"/>
  <c r="LW149" i="19"/>
  <c r="LV149" i="19"/>
  <c r="LU149" i="19"/>
  <c r="LT149" i="19"/>
  <c r="LS149" i="19"/>
  <c r="LR149" i="19"/>
  <c r="LQ149" i="19"/>
  <c r="LP149" i="19"/>
  <c r="LO149" i="19"/>
  <c r="LN149" i="19"/>
  <c r="LM149" i="19"/>
  <c r="LL149" i="19"/>
  <c r="LK149" i="19"/>
  <c r="LJ149" i="19"/>
  <c r="LI149" i="19"/>
  <c r="LH149" i="19"/>
  <c r="LG149" i="19"/>
  <c r="LF149" i="19"/>
  <c r="LE149" i="19"/>
  <c r="LD149" i="19"/>
  <c r="LC149" i="19"/>
  <c r="LB149" i="19"/>
  <c r="LA149" i="19"/>
  <c r="KZ149" i="19"/>
  <c r="KY149" i="19"/>
  <c r="KX149" i="19"/>
  <c r="KW149" i="19"/>
  <c r="KV149" i="19"/>
  <c r="KU149" i="19"/>
  <c r="KT149" i="19"/>
  <c r="KS149" i="19"/>
  <c r="KR149" i="19"/>
  <c r="KQ149" i="19"/>
  <c r="KP149" i="19"/>
  <c r="KO149" i="19"/>
  <c r="KN149" i="19"/>
  <c r="KM149" i="19"/>
  <c r="KL149" i="19"/>
  <c r="KK149" i="19"/>
  <c r="KJ149" i="19"/>
  <c r="KI149" i="19"/>
  <c r="KH149" i="19"/>
  <c r="KG149" i="19"/>
  <c r="KF149" i="19"/>
  <c r="KE149" i="19"/>
  <c r="KD149" i="19"/>
  <c r="KC149" i="19"/>
  <c r="KB149" i="19"/>
  <c r="KA149" i="19"/>
  <c r="JZ149" i="19"/>
  <c r="JY149" i="19"/>
  <c r="JX149" i="19"/>
  <c r="JW149" i="19"/>
  <c r="JV149" i="19"/>
  <c r="JU149" i="19"/>
  <c r="JT149" i="19"/>
  <c r="JS149" i="19"/>
  <c r="JR149" i="19"/>
  <c r="JQ149" i="19"/>
  <c r="JP149" i="19"/>
  <c r="JO149" i="19"/>
  <c r="JN149" i="19"/>
  <c r="JM149" i="19"/>
  <c r="JL149" i="19"/>
  <c r="JK149" i="19"/>
  <c r="JJ149" i="19"/>
  <c r="JI149" i="19"/>
  <c r="JH149" i="19"/>
  <c r="JG149" i="19"/>
  <c r="JF149" i="19"/>
  <c r="JE149" i="19"/>
  <c r="JD149" i="19"/>
  <c r="JC149" i="19"/>
  <c r="JB149" i="19"/>
  <c r="JA149" i="19"/>
  <c r="IZ149" i="19"/>
  <c r="IY149" i="19"/>
  <c r="IX149" i="19"/>
  <c r="IW149" i="19"/>
  <c r="IV149" i="19"/>
  <c r="IU149" i="19"/>
  <c r="IT149" i="19"/>
  <c r="IS149" i="19"/>
  <c r="IR149" i="19"/>
  <c r="IQ149" i="19"/>
  <c r="IP149" i="19"/>
  <c r="IO149" i="19"/>
  <c r="IN149" i="19"/>
  <c r="IM149" i="19"/>
  <c r="IL149" i="19"/>
  <c r="IK149" i="19"/>
  <c r="IJ149" i="19"/>
  <c r="II149" i="19"/>
  <c r="IH149" i="19"/>
  <c r="IG149" i="19"/>
  <c r="IF149" i="19"/>
  <c r="IE149" i="19"/>
  <c r="ID149" i="19"/>
  <c r="IC149" i="19"/>
  <c r="IB149" i="19"/>
  <c r="IA149" i="19"/>
  <c r="HZ149" i="19"/>
  <c r="HY149" i="19"/>
  <c r="HX149" i="19"/>
  <c r="HW149" i="19"/>
  <c r="HV149" i="19"/>
  <c r="HU149" i="19"/>
  <c r="HT149" i="19"/>
  <c r="HS149" i="19"/>
  <c r="HR149" i="19"/>
  <c r="HQ149" i="19"/>
  <c r="HP149" i="19"/>
  <c r="HO149" i="19"/>
  <c r="HN149" i="19"/>
  <c r="HM149" i="19"/>
  <c r="HL149" i="19"/>
  <c r="HK149" i="19"/>
  <c r="HJ149" i="19"/>
  <c r="HI149" i="19"/>
  <c r="HH149" i="19"/>
  <c r="HG149" i="19"/>
  <c r="HF149" i="19"/>
  <c r="HE149" i="19"/>
  <c r="HD149" i="19"/>
  <c r="HC149" i="19"/>
  <c r="HB149" i="19"/>
  <c r="HA149" i="19"/>
  <c r="GZ149" i="19"/>
  <c r="GY149" i="19"/>
  <c r="GX149" i="19"/>
  <c r="GW149" i="19"/>
  <c r="GV149" i="19"/>
  <c r="GU149" i="19"/>
  <c r="GT149" i="19"/>
  <c r="GS149" i="19"/>
  <c r="GR149" i="19"/>
  <c r="GQ149" i="19"/>
  <c r="GP149" i="19"/>
  <c r="GO149" i="19"/>
  <c r="GN149" i="19"/>
  <c r="GM149" i="19"/>
  <c r="GL149" i="19"/>
  <c r="GK149" i="19"/>
  <c r="GJ149" i="19"/>
  <c r="GI149" i="19"/>
  <c r="GH149" i="19"/>
  <c r="GG149" i="19"/>
  <c r="GF149" i="19"/>
  <c r="GE149" i="19"/>
  <c r="GD149" i="19"/>
  <c r="GC149" i="19"/>
  <c r="GB149" i="19"/>
  <c r="GA149" i="19"/>
  <c r="FZ149" i="19"/>
  <c r="FY149" i="19"/>
  <c r="FX149" i="19"/>
  <c r="FW149" i="19"/>
  <c r="FV149" i="19"/>
  <c r="FU149" i="19"/>
  <c r="FT149" i="19"/>
  <c r="FS149" i="19"/>
  <c r="FR149" i="19"/>
  <c r="FQ149" i="19"/>
  <c r="FP149" i="19"/>
  <c r="FO149" i="19"/>
  <c r="FN149" i="19"/>
  <c r="FM149" i="19"/>
  <c r="FL149" i="19"/>
  <c r="FK149" i="19"/>
  <c r="FJ149" i="19"/>
  <c r="FI149" i="19"/>
  <c r="FH149" i="19"/>
  <c r="FG149" i="19"/>
  <c r="FF149" i="19"/>
  <c r="FE149" i="19"/>
  <c r="FD149" i="19"/>
  <c r="FC149" i="19"/>
  <c r="FB149" i="19"/>
  <c r="FA149" i="19"/>
  <c r="EZ149" i="19"/>
  <c r="EY149" i="19"/>
  <c r="EX149" i="19"/>
  <c r="EW149" i="19"/>
  <c r="EV149" i="19"/>
  <c r="EU149" i="19"/>
  <c r="ET149" i="19"/>
  <c r="ES149" i="19"/>
  <c r="ER149" i="19"/>
  <c r="EQ149" i="19"/>
  <c r="EP149" i="19"/>
  <c r="EO149" i="19"/>
  <c r="EN149" i="19"/>
  <c r="EM149" i="19"/>
  <c r="EL149" i="19"/>
  <c r="EK149" i="19"/>
  <c r="EJ149" i="19"/>
  <c r="EI149" i="19"/>
  <c r="EH149" i="19"/>
  <c r="EG149" i="19"/>
  <c r="EF149" i="19"/>
  <c r="EE149" i="19"/>
  <c r="ED149" i="19"/>
  <c r="EC149" i="19"/>
  <c r="EB149" i="19"/>
  <c r="EA149" i="19"/>
  <c r="DZ149" i="19"/>
  <c r="DY149" i="19"/>
  <c r="DX149" i="19"/>
  <c r="DW149" i="19"/>
  <c r="DV149" i="19"/>
  <c r="DU149" i="19"/>
  <c r="DT149" i="19"/>
  <c r="DS149" i="19"/>
  <c r="DR149" i="19"/>
  <c r="DQ149" i="19"/>
  <c r="DP149" i="19"/>
  <c r="DO149" i="19"/>
  <c r="DN149" i="19"/>
  <c r="DM149" i="19"/>
  <c r="DL149" i="19"/>
  <c r="DK149" i="19"/>
  <c r="DJ149" i="19"/>
  <c r="DI149" i="19"/>
  <c r="DH149" i="19"/>
  <c r="DG149" i="19"/>
  <c r="DF149" i="19"/>
  <c r="DE149" i="19"/>
  <c r="DD149" i="19"/>
  <c r="DC149" i="19"/>
  <c r="DB149" i="19"/>
  <c r="DA149" i="19"/>
  <c r="CZ149" i="19"/>
  <c r="CY149" i="19"/>
  <c r="CX149" i="19"/>
  <c r="CW149" i="19"/>
  <c r="CV149" i="19"/>
  <c r="CU149" i="19"/>
  <c r="CT149" i="19"/>
  <c r="CS149" i="19"/>
  <c r="CR149" i="19"/>
  <c r="CQ149" i="19"/>
  <c r="CP149" i="19"/>
  <c r="CO149" i="19"/>
  <c r="CN149" i="19"/>
  <c r="CM149" i="19"/>
  <c r="CL149" i="19"/>
  <c r="CK149" i="19"/>
  <c r="CJ149" i="19"/>
  <c r="CI149" i="19"/>
  <c r="CH149" i="19"/>
  <c r="CG149" i="19"/>
  <c r="CF149" i="19"/>
  <c r="CE149" i="19"/>
  <c r="CD149" i="19"/>
  <c r="CC149" i="19"/>
  <c r="CB149" i="19"/>
  <c r="CA149" i="19"/>
  <c r="BZ149" i="19"/>
  <c r="BY149" i="19"/>
  <c r="BX149" i="19"/>
  <c r="BW149" i="19"/>
  <c r="BV149" i="19"/>
  <c r="BU149" i="19"/>
  <c r="BT149" i="19"/>
  <c r="BS149" i="19"/>
  <c r="BR149" i="19"/>
  <c r="BQ149" i="19"/>
  <c r="BP149" i="19"/>
  <c r="BO149" i="19"/>
  <c r="BN149" i="19"/>
  <c r="BM149" i="19"/>
  <c r="BL149" i="19"/>
  <c r="BK149" i="19"/>
  <c r="BJ149" i="19"/>
  <c r="BI149" i="19"/>
  <c r="BH149" i="19"/>
  <c r="BG149" i="19"/>
  <c r="BF149" i="19"/>
  <c r="BE149" i="19"/>
  <c r="BD149" i="19"/>
  <c r="BC149" i="19"/>
  <c r="BB149" i="19"/>
  <c r="BA149" i="19"/>
  <c r="AZ149" i="19"/>
  <c r="AY149" i="19"/>
  <c r="AX149" i="19"/>
  <c r="AW149" i="19"/>
  <c r="AV149" i="19"/>
  <c r="AU149" i="19"/>
  <c r="AT149" i="19"/>
  <c r="AS149" i="19"/>
  <c r="AR149" i="19"/>
  <c r="AQ149" i="19"/>
  <c r="AP149" i="19"/>
  <c r="AO149" i="19"/>
  <c r="AN149" i="19"/>
  <c r="AM149" i="19"/>
  <c r="AL149" i="19"/>
  <c r="AK149" i="19"/>
  <c r="AJ149" i="19"/>
  <c r="AI149" i="19"/>
  <c r="AH149" i="19"/>
  <c r="AG149" i="19"/>
  <c r="AF149" i="19"/>
  <c r="AE149" i="19"/>
  <c r="AD149" i="19"/>
  <c r="AC149" i="19"/>
  <c r="AB149" i="19"/>
  <c r="AA149" i="19"/>
  <c r="Z149" i="19"/>
  <c r="Y149" i="19"/>
  <c r="X149" i="19"/>
  <c r="W149" i="19"/>
  <c r="V149" i="19"/>
  <c r="U149" i="19"/>
  <c r="T149" i="19"/>
  <c r="S149" i="19"/>
  <c r="R149" i="19"/>
  <c r="Q149" i="19"/>
  <c r="P149" i="19"/>
  <c r="O149" i="19"/>
  <c r="N149" i="19"/>
  <c r="M149" i="19"/>
  <c r="L149" i="19"/>
  <c r="SJ148" i="19"/>
  <c r="SI148" i="19"/>
  <c r="SH148" i="19"/>
  <c r="SG148" i="19"/>
  <c r="SF148" i="19"/>
  <c r="SE148" i="19"/>
  <c r="SD148" i="19"/>
  <c r="SC148" i="19"/>
  <c r="SB148" i="19"/>
  <c r="SA148" i="19"/>
  <c r="RZ148" i="19"/>
  <c r="RY148" i="19"/>
  <c r="RX148" i="19"/>
  <c r="RW148" i="19"/>
  <c r="RV148" i="19"/>
  <c r="RU148" i="19"/>
  <c r="RT148" i="19"/>
  <c r="RS148" i="19"/>
  <c r="RR148" i="19"/>
  <c r="RQ148" i="19"/>
  <c r="RP148" i="19"/>
  <c r="RO148" i="19"/>
  <c r="RN148" i="19"/>
  <c r="RM148" i="19"/>
  <c r="RL148" i="19"/>
  <c r="RK148" i="19"/>
  <c r="RJ148" i="19"/>
  <c r="RI148" i="19"/>
  <c r="RH148" i="19"/>
  <c r="RG148" i="19"/>
  <c r="RF148" i="19"/>
  <c r="RE148" i="19"/>
  <c r="RD148" i="19"/>
  <c r="RC148" i="19"/>
  <c r="RB148" i="19"/>
  <c r="RA148" i="19"/>
  <c r="QZ148" i="19"/>
  <c r="QY148" i="19"/>
  <c r="QX148" i="19"/>
  <c r="QW148" i="19"/>
  <c r="QV148" i="19"/>
  <c r="QU148" i="19"/>
  <c r="QT148" i="19"/>
  <c r="QS148" i="19"/>
  <c r="QR148" i="19"/>
  <c r="QQ148" i="19"/>
  <c r="QP148" i="19"/>
  <c r="QO148" i="19"/>
  <c r="QN148" i="19"/>
  <c r="QM148" i="19"/>
  <c r="QL148" i="19"/>
  <c r="QK148" i="19"/>
  <c r="QJ148" i="19"/>
  <c r="QI148" i="19"/>
  <c r="QH148" i="19"/>
  <c r="QG148" i="19"/>
  <c r="QF148" i="19"/>
  <c r="QE148" i="19"/>
  <c r="QD148" i="19"/>
  <c r="QC148" i="19"/>
  <c r="QB148" i="19"/>
  <c r="QA148" i="19"/>
  <c r="PZ148" i="19"/>
  <c r="PY148" i="19"/>
  <c r="PX148" i="19"/>
  <c r="PW148" i="19"/>
  <c r="PV148" i="19"/>
  <c r="PU148" i="19"/>
  <c r="PT148" i="19"/>
  <c r="PS148" i="19"/>
  <c r="PR148" i="19"/>
  <c r="PQ148" i="19"/>
  <c r="PP148" i="19"/>
  <c r="PO148" i="19"/>
  <c r="PN148" i="19"/>
  <c r="PM148" i="19"/>
  <c r="PL148" i="19"/>
  <c r="PK148" i="19"/>
  <c r="PJ148" i="19"/>
  <c r="PI148" i="19"/>
  <c r="PH148" i="19"/>
  <c r="PG148" i="19"/>
  <c r="PF148" i="19"/>
  <c r="PE148" i="19"/>
  <c r="PD148" i="19"/>
  <c r="PC148" i="19"/>
  <c r="PB148" i="19"/>
  <c r="PA148" i="19"/>
  <c r="OZ148" i="19"/>
  <c r="OY148" i="19"/>
  <c r="OX148" i="19"/>
  <c r="OW148" i="19"/>
  <c r="OV148" i="19"/>
  <c r="OU148" i="19"/>
  <c r="OT148" i="19"/>
  <c r="OS148" i="19"/>
  <c r="OR148" i="19"/>
  <c r="OQ148" i="19"/>
  <c r="OP148" i="19"/>
  <c r="OO148" i="19"/>
  <c r="ON148" i="19"/>
  <c r="OM148" i="19"/>
  <c r="OL148" i="19"/>
  <c r="OK148" i="19"/>
  <c r="OJ148" i="19"/>
  <c r="OI148" i="19"/>
  <c r="OH148" i="19"/>
  <c r="OG148" i="19"/>
  <c r="OF148" i="19"/>
  <c r="OE148" i="19"/>
  <c r="OD148" i="19"/>
  <c r="OC148" i="19"/>
  <c r="OB148" i="19"/>
  <c r="OA148" i="19"/>
  <c r="NZ148" i="19"/>
  <c r="NY148" i="19"/>
  <c r="NX148" i="19"/>
  <c r="NW148" i="19"/>
  <c r="NV148" i="19"/>
  <c r="NU148" i="19"/>
  <c r="NT148" i="19"/>
  <c r="NS148" i="19"/>
  <c r="NR148" i="19"/>
  <c r="NQ148" i="19"/>
  <c r="NP148" i="19"/>
  <c r="NO148" i="19"/>
  <c r="NN148" i="19"/>
  <c r="NM148" i="19"/>
  <c r="NL148" i="19"/>
  <c r="NK148" i="19"/>
  <c r="NJ148" i="19"/>
  <c r="NI148" i="19"/>
  <c r="NH148" i="19"/>
  <c r="NG148" i="19"/>
  <c r="NF148" i="19"/>
  <c r="NE148" i="19"/>
  <c r="ND148" i="19"/>
  <c r="NC148" i="19"/>
  <c r="NB148" i="19"/>
  <c r="NA148" i="19"/>
  <c r="MZ148" i="19"/>
  <c r="MY148" i="19"/>
  <c r="MX148" i="19"/>
  <c r="MW148" i="19"/>
  <c r="MV148" i="19"/>
  <c r="MU148" i="19"/>
  <c r="MT148" i="19"/>
  <c r="MS148" i="19"/>
  <c r="MR148" i="19"/>
  <c r="MQ148" i="19"/>
  <c r="MP148" i="19"/>
  <c r="MO148" i="19"/>
  <c r="MN148" i="19"/>
  <c r="MM148" i="19"/>
  <c r="ML148" i="19"/>
  <c r="MK148" i="19"/>
  <c r="MJ148" i="19"/>
  <c r="MI148" i="19"/>
  <c r="MH148" i="19"/>
  <c r="MG148" i="19"/>
  <c r="MF148" i="19"/>
  <c r="ME148" i="19"/>
  <c r="MD148" i="19"/>
  <c r="MC148" i="19"/>
  <c r="MB148" i="19"/>
  <c r="MA148" i="19"/>
  <c r="LZ148" i="19"/>
  <c r="LY148" i="19"/>
  <c r="LX148" i="19"/>
  <c r="LW148" i="19"/>
  <c r="LV148" i="19"/>
  <c r="LU148" i="19"/>
  <c r="LT148" i="19"/>
  <c r="LS148" i="19"/>
  <c r="LR148" i="19"/>
  <c r="LQ148" i="19"/>
  <c r="LP148" i="19"/>
  <c r="LO148" i="19"/>
  <c r="LN148" i="19"/>
  <c r="LM148" i="19"/>
  <c r="LL148" i="19"/>
  <c r="LK148" i="19"/>
  <c r="LJ148" i="19"/>
  <c r="LI148" i="19"/>
  <c r="LH148" i="19"/>
  <c r="LG148" i="19"/>
  <c r="LF148" i="19"/>
  <c r="LE148" i="19"/>
  <c r="LD148" i="19"/>
  <c r="LC148" i="19"/>
  <c r="LB148" i="19"/>
  <c r="LA148" i="19"/>
  <c r="KZ148" i="19"/>
  <c r="KY148" i="19"/>
  <c r="KX148" i="19"/>
  <c r="KW148" i="19"/>
  <c r="KV148" i="19"/>
  <c r="KU148" i="19"/>
  <c r="KT148" i="19"/>
  <c r="KS148" i="19"/>
  <c r="KR148" i="19"/>
  <c r="KQ148" i="19"/>
  <c r="KP148" i="19"/>
  <c r="KO148" i="19"/>
  <c r="KN148" i="19"/>
  <c r="KM148" i="19"/>
  <c r="KL148" i="19"/>
  <c r="KK148" i="19"/>
  <c r="KJ148" i="19"/>
  <c r="KI148" i="19"/>
  <c r="KH148" i="19"/>
  <c r="KG148" i="19"/>
  <c r="KF148" i="19"/>
  <c r="KE148" i="19"/>
  <c r="KD148" i="19"/>
  <c r="KC148" i="19"/>
  <c r="KB148" i="19"/>
  <c r="KA148" i="19"/>
  <c r="JZ148" i="19"/>
  <c r="JY148" i="19"/>
  <c r="JX148" i="19"/>
  <c r="JW148" i="19"/>
  <c r="JV148" i="19"/>
  <c r="JU148" i="19"/>
  <c r="JT148" i="19"/>
  <c r="JS148" i="19"/>
  <c r="JR148" i="19"/>
  <c r="JQ148" i="19"/>
  <c r="JP148" i="19"/>
  <c r="JO148" i="19"/>
  <c r="JN148" i="19"/>
  <c r="JM148" i="19"/>
  <c r="JL148" i="19"/>
  <c r="JK148" i="19"/>
  <c r="JJ148" i="19"/>
  <c r="JI148" i="19"/>
  <c r="JH148" i="19"/>
  <c r="JG148" i="19"/>
  <c r="JF148" i="19"/>
  <c r="JE148" i="19"/>
  <c r="JD148" i="19"/>
  <c r="JC148" i="19"/>
  <c r="JB148" i="19"/>
  <c r="JA148" i="19"/>
  <c r="IZ148" i="19"/>
  <c r="IY148" i="19"/>
  <c r="IX148" i="19"/>
  <c r="IW148" i="19"/>
  <c r="IV148" i="19"/>
  <c r="IU148" i="19"/>
  <c r="IT148" i="19"/>
  <c r="IS148" i="19"/>
  <c r="IR148" i="19"/>
  <c r="IQ148" i="19"/>
  <c r="IP148" i="19"/>
  <c r="IO148" i="19"/>
  <c r="IN148" i="19"/>
  <c r="IM148" i="19"/>
  <c r="IL148" i="19"/>
  <c r="IK148" i="19"/>
  <c r="IJ148" i="19"/>
  <c r="II148" i="19"/>
  <c r="IH148" i="19"/>
  <c r="IG148" i="19"/>
  <c r="IF148" i="19"/>
  <c r="IE148" i="19"/>
  <c r="ID148" i="19"/>
  <c r="IC148" i="19"/>
  <c r="IB148" i="19"/>
  <c r="IA148" i="19"/>
  <c r="HZ148" i="19"/>
  <c r="HY148" i="19"/>
  <c r="HX148" i="19"/>
  <c r="HW148" i="19"/>
  <c r="HV148" i="19"/>
  <c r="HU148" i="19"/>
  <c r="HT148" i="19"/>
  <c r="HS148" i="19"/>
  <c r="HR148" i="19"/>
  <c r="HQ148" i="19"/>
  <c r="HP148" i="19"/>
  <c r="HO148" i="19"/>
  <c r="HN148" i="19"/>
  <c r="HM148" i="19"/>
  <c r="HL148" i="19"/>
  <c r="HK148" i="19"/>
  <c r="HJ148" i="19"/>
  <c r="HI148" i="19"/>
  <c r="HH148" i="19"/>
  <c r="HG148" i="19"/>
  <c r="HF148" i="19"/>
  <c r="HE148" i="19"/>
  <c r="HD148" i="19"/>
  <c r="HC148" i="19"/>
  <c r="HB148" i="19"/>
  <c r="HA148" i="19"/>
  <c r="GZ148" i="19"/>
  <c r="GY148" i="19"/>
  <c r="GX148" i="19"/>
  <c r="GW148" i="19"/>
  <c r="GV148" i="19"/>
  <c r="GU148" i="19"/>
  <c r="GT148" i="19"/>
  <c r="GS148" i="19"/>
  <c r="GR148" i="19"/>
  <c r="GQ148" i="19"/>
  <c r="GP148" i="19"/>
  <c r="GO148" i="19"/>
  <c r="GN148" i="19"/>
  <c r="GM148" i="19"/>
  <c r="GL148" i="19"/>
  <c r="GK148" i="19"/>
  <c r="GJ148" i="19"/>
  <c r="GI148" i="19"/>
  <c r="GH148" i="19"/>
  <c r="GG148" i="19"/>
  <c r="GF148" i="19"/>
  <c r="GE148" i="19"/>
  <c r="GD148" i="19"/>
  <c r="GC148" i="19"/>
  <c r="GB148" i="19"/>
  <c r="GA148" i="19"/>
  <c r="FZ148" i="19"/>
  <c r="FY148" i="19"/>
  <c r="FX148" i="19"/>
  <c r="FW148" i="19"/>
  <c r="FV148" i="19"/>
  <c r="FU148" i="19"/>
  <c r="FT148" i="19"/>
  <c r="FS148" i="19"/>
  <c r="FR148" i="19"/>
  <c r="FQ148" i="19"/>
  <c r="FP148" i="19"/>
  <c r="FO148" i="19"/>
  <c r="FN148" i="19"/>
  <c r="FM148" i="19"/>
  <c r="FL148" i="19"/>
  <c r="FK148" i="19"/>
  <c r="FJ148" i="19"/>
  <c r="FI148" i="19"/>
  <c r="FH148" i="19"/>
  <c r="FG148" i="19"/>
  <c r="FF148" i="19"/>
  <c r="FE148" i="19"/>
  <c r="FD148" i="19"/>
  <c r="FC148" i="19"/>
  <c r="FB148" i="19"/>
  <c r="FA148" i="19"/>
  <c r="EZ148" i="19"/>
  <c r="EY148" i="19"/>
  <c r="EX148" i="19"/>
  <c r="EW148" i="19"/>
  <c r="EV148" i="19"/>
  <c r="EU148" i="19"/>
  <c r="ET148" i="19"/>
  <c r="ES148" i="19"/>
  <c r="ER148" i="19"/>
  <c r="EQ148" i="19"/>
  <c r="EP148" i="19"/>
  <c r="EO148" i="19"/>
  <c r="EN148" i="19"/>
  <c r="EM148" i="19"/>
  <c r="EL148" i="19"/>
  <c r="EK148" i="19"/>
  <c r="EJ148" i="19"/>
  <c r="EI148" i="19"/>
  <c r="EH148" i="19"/>
  <c r="EG148" i="19"/>
  <c r="EF148" i="19"/>
  <c r="EE148" i="19"/>
  <c r="ED148" i="19"/>
  <c r="EC148" i="19"/>
  <c r="EB148" i="19"/>
  <c r="EA148" i="19"/>
  <c r="DZ148" i="19"/>
  <c r="DY148" i="19"/>
  <c r="DX148" i="19"/>
  <c r="DW148" i="19"/>
  <c r="DV148" i="19"/>
  <c r="DU148" i="19"/>
  <c r="DT148" i="19"/>
  <c r="DS148" i="19"/>
  <c r="DR148" i="19"/>
  <c r="DQ148" i="19"/>
  <c r="DP148" i="19"/>
  <c r="DO148" i="19"/>
  <c r="DN148" i="19"/>
  <c r="DM148" i="19"/>
  <c r="DL148" i="19"/>
  <c r="DK148" i="19"/>
  <c r="DJ148" i="19"/>
  <c r="DI148" i="19"/>
  <c r="DH148" i="19"/>
  <c r="DG148" i="19"/>
  <c r="DF148" i="19"/>
  <c r="DE148" i="19"/>
  <c r="DD148" i="19"/>
  <c r="DC148" i="19"/>
  <c r="DB148" i="19"/>
  <c r="DA148" i="19"/>
  <c r="CZ148" i="19"/>
  <c r="CY148" i="19"/>
  <c r="CX148" i="19"/>
  <c r="CW148" i="19"/>
  <c r="CV148" i="19"/>
  <c r="CU148" i="19"/>
  <c r="CT148" i="19"/>
  <c r="CS148" i="19"/>
  <c r="CR148" i="19"/>
  <c r="CQ148" i="19"/>
  <c r="CP148" i="19"/>
  <c r="CO148" i="19"/>
  <c r="CN148" i="19"/>
  <c r="CM148" i="19"/>
  <c r="CL148" i="19"/>
  <c r="CK148" i="19"/>
  <c r="CJ148" i="19"/>
  <c r="CI148" i="19"/>
  <c r="CH148" i="19"/>
  <c r="CG148" i="19"/>
  <c r="CF148" i="19"/>
  <c r="CE148" i="19"/>
  <c r="CD148" i="19"/>
  <c r="CC148" i="19"/>
  <c r="CB148" i="19"/>
  <c r="CA148" i="19"/>
  <c r="BZ148" i="19"/>
  <c r="BY148" i="19"/>
  <c r="BX148" i="19"/>
  <c r="BW148" i="19"/>
  <c r="BV148" i="19"/>
  <c r="BU148" i="19"/>
  <c r="BT148" i="19"/>
  <c r="BS148" i="19"/>
  <c r="BR148" i="19"/>
  <c r="BQ148" i="19"/>
  <c r="BP148" i="19"/>
  <c r="BO148" i="19"/>
  <c r="BN148" i="19"/>
  <c r="BM148" i="19"/>
  <c r="BL148" i="19"/>
  <c r="BK148" i="19"/>
  <c r="BJ148" i="19"/>
  <c r="BI148" i="19"/>
  <c r="BH148" i="19"/>
  <c r="BG148" i="19"/>
  <c r="BF148" i="19"/>
  <c r="BE148" i="19"/>
  <c r="BD148" i="19"/>
  <c r="BC148" i="19"/>
  <c r="BB148" i="19"/>
  <c r="BA148" i="19"/>
  <c r="AZ148" i="19"/>
  <c r="AY148" i="19"/>
  <c r="AX148" i="19"/>
  <c r="AW148" i="19"/>
  <c r="AV148" i="19"/>
  <c r="AU148" i="19"/>
  <c r="AT148" i="19"/>
  <c r="AS148" i="19"/>
  <c r="AR148" i="19"/>
  <c r="AQ148" i="19"/>
  <c r="AP148" i="19"/>
  <c r="AO148" i="19"/>
  <c r="AN148" i="19"/>
  <c r="AM148" i="19"/>
  <c r="AL148" i="19"/>
  <c r="AK148" i="19"/>
  <c r="AJ148" i="19"/>
  <c r="AI148" i="19"/>
  <c r="AH148" i="19"/>
  <c r="AG148" i="19"/>
  <c r="AF148" i="19"/>
  <c r="AE148" i="19"/>
  <c r="AD148" i="19"/>
  <c r="AC148" i="19"/>
  <c r="AB148" i="19"/>
  <c r="AA148" i="19"/>
  <c r="Z148" i="19"/>
  <c r="Y148" i="19"/>
  <c r="X148" i="19"/>
  <c r="W148" i="19"/>
  <c r="V148" i="19"/>
  <c r="U148" i="19"/>
  <c r="T148" i="19"/>
  <c r="S148" i="19"/>
  <c r="R148" i="19"/>
  <c r="Q148" i="19"/>
  <c r="P148" i="19"/>
  <c r="O148" i="19"/>
  <c r="N148" i="19"/>
  <c r="M148" i="19"/>
  <c r="L148" i="19"/>
  <c r="K157" i="18" l="1"/>
  <c r="K156" i="18"/>
  <c r="K155" i="18"/>
  <c r="K154" i="18"/>
  <c r="K147" i="18"/>
  <c r="K146" i="18"/>
  <c r="K145" i="18"/>
  <c r="K144" i="18"/>
  <c r="K141" i="18"/>
  <c r="K137" i="18"/>
  <c r="K136" i="18"/>
  <c r="K135" i="18"/>
  <c r="K134" i="18"/>
  <c r="K127" i="18"/>
  <c r="K126" i="18"/>
  <c r="K125" i="18"/>
  <c r="K124" i="18"/>
  <c r="K121" i="18"/>
  <c r="K119" i="18"/>
  <c r="K117" i="18"/>
  <c r="K116" i="18"/>
  <c r="K115" i="18"/>
  <c r="K114" i="18"/>
  <c r="K107" i="18"/>
  <c r="K106" i="18"/>
  <c r="K105" i="18"/>
  <c r="K104" i="18"/>
  <c r="K101" i="18"/>
  <c r="K97" i="18"/>
  <c r="K96" i="18"/>
  <c r="K95" i="18"/>
  <c r="K94" i="18"/>
  <c r="K87" i="18"/>
  <c r="K86" i="18"/>
  <c r="K85" i="18"/>
  <c r="K84" i="18"/>
  <c r="K83" i="18"/>
  <c r="K82" i="18"/>
  <c r="K81" i="18"/>
  <c r="K80" i="18"/>
  <c r="K78" i="18"/>
  <c r="K77" i="18"/>
  <c r="K76" i="18"/>
  <c r="K75" i="18"/>
  <c r="K74" i="18"/>
  <c r="K73" i="18"/>
  <c r="K72" i="18"/>
  <c r="K71" i="18"/>
  <c r="K70" i="18"/>
  <c r="K69" i="18"/>
  <c r="K68" i="18"/>
  <c r="G145" i="1" l="1"/>
  <c r="L20" i="9" l="1"/>
  <c r="M20" i="9" s="1"/>
  <c r="N20" i="9" s="1"/>
  <c r="O20" i="9" s="1"/>
  <c r="P20" i="9" s="1"/>
  <c r="Q20" i="9" s="1"/>
  <c r="R20" i="9" s="1"/>
  <c r="S20" i="9" s="1"/>
  <c r="T20" i="9" s="1"/>
  <c r="G36" i="11"/>
  <c r="K34" i="11"/>
  <c r="V680" i="18" l="1"/>
  <c r="AP77" i="18"/>
  <c r="AP76" i="18"/>
  <c r="AP75" i="18"/>
  <c r="AP74" i="18"/>
  <c r="AP73" i="18"/>
  <c r="AP72" i="18"/>
  <c r="AP71" i="18"/>
  <c r="AP70" i="18"/>
  <c r="AP69" i="18"/>
  <c r="AP68" i="18"/>
  <c r="AO68" i="18"/>
  <c r="G478" i="1" l="1"/>
  <c r="G417" i="1"/>
  <c r="G353" i="1"/>
  <c r="Z290" i="1"/>
  <c r="X290" i="1"/>
  <c r="V290" i="1"/>
  <c r="T290" i="1"/>
  <c r="R290" i="1"/>
  <c r="P290" i="1"/>
  <c r="N290" i="1"/>
  <c r="L290" i="1"/>
  <c r="J290" i="1"/>
  <c r="G290" i="1"/>
  <c r="G225" i="1"/>
  <c r="G165" i="1"/>
  <c r="AP78" i="18" l="1"/>
  <c r="AP79" i="18"/>
  <c r="AP80" i="18"/>
  <c r="AP81" i="18"/>
  <c r="AP82" i="18"/>
  <c r="AP83" i="18"/>
  <c r="AP84" i="18"/>
  <c r="AP85" i="18"/>
  <c r="AP86" i="18"/>
  <c r="AP87" i="18"/>
  <c r="AO69" i="18"/>
  <c r="AO70" i="18" s="1"/>
  <c r="AJ65" i="18"/>
  <c r="AO71" i="18" l="1"/>
  <c r="AO72" i="18" l="1"/>
  <c r="G1036" i="27"/>
  <c r="G1008" i="27"/>
  <c r="G892" i="27"/>
  <c r="G864" i="27"/>
  <c r="T859" i="27"/>
  <c r="S859" i="27"/>
  <c r="R859" i="27"/>
  <c r="Q859" i="27"/>
  <c r="P859" i="27"/>
  <c r="O859" i="27"/>
  <c r="N859" i="27"/>
  <c r="M859" i="27"/>
  <c r="T858" i="27"/>
  <c r="S858" i="27"/>
  <c r="R858" i="27"/>
  <c r="Q858" i="27"/>
  <c r="P858" i="27"/>
  <c r="O858" i="27"/>
  <c r="N858" i="27"/>
  <c r="M858" i="27"/>
  <c r="T857" i="27"/>
  <c r="S857" i="27"/>
  <c r="R857" i="27"/>
  <c r="Q857" i="27"/>
  <c r="P857" i="27"/>
  <c r="O857" i="27"/>
  <c r="N857" i="27"/>
  <c r="M857" i="27"/>
  <c r="T856" i="27"/>
  <c r="S856" i="27"/>
  <c r="R856" i="27"/>
  <c r="Q856" i="27"/>
  <c r="P856" i="27"/>
  <c r="O856" i="27"/>
  <c r="N856" i="27"/>
  <c r="M856" i="27"/>
  <c r="T855" i="27"/>
  <c r="S855" i="27"/>
  <c r="R855" i="27"/>
  <c r="Q855" i="27"/>
  <c r="P855" i="27"/>
  <c r="O855" i="27"/>
  <c r="N855" i="27"/>
  <c r="M855" i="27"/>
  <c r="T854" i="27"/>
  <c r="S854" i="27"/>
  <c r="R854" i="27"/>
  <c r="Q854" i="27"/>
  <c r="P854" i="27"/>
  <c r="O854" i="27"/>
  <c r="N854" i="27"/>
  <c r="M854" i="27"/>
  <c r="T853" i="27"/>
  <c r="S853" i="27"/>
  <c r="R853" i="27"/>
  <c r="Q853" i="27"/>
  <c r="P853" i="27"/>
  <c r="O853" i="27"/>
  <c r="N853" i="27"/>
  <c r="M853" i="27"/>
  <c r="T852" i="27"/>
  <c r="S852" i="27"/>
  <c r="R852" i="27"/>
  <c r="Q852" i="27"/>
  <c r="P852" i="27"/>
  <c r="O852" i="27"/>
  <c r="N852" i="27"/>
  <c r="M852" i="27"/>
  <c r="T851" i="27"/>
  <c r="S851" i="27"/>
  <c r="R851" i="27"/>
  <c r="Q851" i="27"/>
  <c r="P851" i="27"/>
  <c r="O851" i="27"/>
  <c r="N851" i="27"/>
  <c r="M851" i="27"/>
  <c r="T850" i="27"/>
  <c r="S850" i="27"/>
  <c r="R850" i="27"/>
  <c r="Q850" i="27"/>
  <c r="P850" i="27"/>
  <c r="O850" i="27"/>
  <c r="N850" i="27"/>
  <c r="M850" i="27"/>
  <c r="T849" i="27"/>
  <c r="S849" i="27"/>
  <c r="R849" i="27"/>
  <c r="Q849" i="27"/>
  <c r="P849" i="27"/>
  <c r="O849" i="27"/>
  <c r="N849" i="27"/>
  <c r="M849" i="27"/>
  <c r="T848" i="27"/>
  <c r="S848" i="27"/>
  <c r="R848" i="27"/>
  <c r="Q848" i="27"/>
  <c r="P848" i="27"/>
  <c r="O848" i="27"/>
  <c r="N848" i="27"/>
  <c r="M848" i="27"/>
  <c r="T847" i="27"/>
  <c r="S847" i="27"/>
  <c r="R847" i="27"/>
  <c r="Q847" i="27"/>
  <c r="P847" i="27"/>
  <c r="O847" i="27"/>
  <c r="N847" i="27"/>
  <c r="M847" i="27"/>
  <c r="T846" i="27"/>
  <c r="S846" i="27"/>
  <c r="R846" i="27"/>
  <c r="Q846" i="27"/>
  <c r="P846" i="27"/>
  <c r="O846" i="27"/>
  <c r="N846" i="27"/>
  <c r="M846" i="27"/>
  <c r="T845" i="27"/>
  <c r="S845" i="27"/>
  <c r="R845" i="27"/>
  <c r="Q845" i="27"/>
  <c r="P845" i="27"/>
  <c r="O845" i="27"/>
  <c r="N845" i="27"/>
  <c r="M845" i="27"/>
  <c r="T844" i="27"/>
  <c r="S844" i="27"/>
  <c r="R844" i="27"/>
  <c r="Q844" i="27"/>
  <c r="P844" i="27"/>
  <c r="O844" i="27"/>
  <c r="N844" i="27"/>
  <c r="M844" i="27"/>
  <c r="T843" i="27"/>
  <c r="S843" i="27"/>
  <c r="R843" i="27"/>
  <c r="Q843" i="27"/>
  <c r="P843" i="27"/>
  <c r="O843" i="27"/>
  <c r="N843" i="27"/>
  <c r="M843" i="27"/>
  <c r="T842" i="27"/>
  <c r="S842" i="27"/>
  <c r="R842" i="27"/>
  <c r="Q842" i="27"/>
  <c r="P842" i="27"/>
  <c r="O842" i="27"/>
  <c r="N842" i="27"/>
  <c r="M842" i="27"/>
  <c r="T841" i="27"/>
  <c r="S841" i="27"/>
  <c r="R841" i="27"/>
  <c r="Q841" i="27"/>
  <c r="P841" i="27"/>
  <c r="O841" i="27"/>
  <c r="N841" i="27"/>
  <c r="M841" i="27"/>
  <c r="T840" i="27"/>
  <c r="S840" i="27"/>
  <c r="R840" i="27"/>
  <c r="Q840" i="27"/>
  <c r="P840" i="27"/>
  <c r="O840" i="27"/>
  <c r="N840" i="27"/>
  <c r="M840" i="27"/>
  <c r="T839" i="27"/>
  <c r="S839" i="27"/>
  <c r="R839" i="27"/>
  <c r="Q839" i="27"/>
  <c r="P839" i="27"/>
  <c r="O839" i="27"/>
  <c r="N839" i="27"/>
  <c r="M839" i="27"/>
  <c r="T838" i="27"/>
  <c r="S838" i="27"/>
  <c r="R838" i="27"/>
  <c r="Q838" i="27"/>
  <c r="P838" i="27"/>
  <c r="O838" i="27"/>
  <c r="N838" i="27"/>
  <c r="M838" i="27"/>
  <c r="T837" i="27"/>
  <c r="S837" i="27"/>
  <c r="R837" i="27"/>
  <c r="Q837" i="27"/>
  <c r="P837" i="27"/>
  <c r="O837" i="27"/>
  <c r="N837" i="27"/>
  <c r="M837" i="27"/>
  <c r="T836" i="27"/>
  <c r="S836" i="27"/>
  <c r="R836" i="27"/>
  <c r="Q836" i="27"/>
  <c r="P836" i="27"/>
  <c r="O836" i="27"/>
  <c r="N836" i="27"/>
  <c r="M836" i="27"/>
  <c r="T835" i="27"/>
  <c r="S835" i="27"/>
  <c r="R835" i="27"/>
  <c r="Q835" i="27"/>
  <c r="P835" i="27"/>
  <c r="O835" i="27"/>
  <c r="N835" i="27"/>
  <c r="M835" i="27"/>
  <c r="T834" i="27"/>
  <c r="S834" i="27"/>
  <c r="R834" i="27"/>
  <c r="Q834" i="27"/>
  <c r="P834" i="27"/>
  <c r="O834" i="27"/>
  <c r="N834" i="27"/>
  <c r="M834" i="27"/>
  <c r="T833" i="27"/>
  <c r="S833" i="27"/>
  <c r="R833" i="27"/>
  <c r="Q833" i="27"/>
  <c r="P833" i="27"/>
  <c r="O833" i="27"/>
  <c r="N833" i="27"/>
  <c r="M833" i="27"/>
  <c r="T832" i="27"/>
  <c r="S832" i="27"/>
  <c r="R832" i="27"/>
  <c r="Q832" i="27"/>
  <c r="P832" i="27"/>
  <c r="O832" i="27"/>
  <c r="N832" i="27"/>
  <c r="M832" i="27"/>
  <c r="T831" i="27"/>
  <c r="S831" i="27"/>
  <c r="R831" i="27"/>
  <c r="Q831" i="27"/>
  <c r="P831" i="27"/>
  <c r="O831" i="27"/>
  <c r="N831" i="27"/>
  <c r="M831" i="27"/>
  <c r="T830" i="27"/>
  <c r="S830" i="27"/>
  <c r="R830" i="27"/>
  <c r="Q830" i="27"/>
  <c r="P830" i="27"/>
  <c r="O830" i="27"/>
  <c r="N830" i="27"/>
  <c r="M830" i="27"/>
  <c r="T829" i="27"/>
  <c r="S829" i="27"/>
  <c r="R829" i="27"/>
  <c r="Q829" i="27"/>
  <c r="P829" i="27"/>
  <c r="O829" i="27"/>
  <c r="N829" i="27"/>
  <c r="M829" i="27"/>
  <c r="T828" i="27"/>
  <c r="S828" i="27"/>
  <c r="R828" i="27"/>
  <c r="Q828" i="27"/>
  <c r="P828" i="27"/>
  <c r="O828" i="27"/>
  <c r="N828" i="27"/>
  <c r="M828" i="27"/>
  <c r="T827" i="27"/>
  <c r="S827" i="27"/>
  <c r="R827" i="27"/>
  <c r="Q827" i="27"/>
  <c r="P827" i="27"/>
  <c r="O827" i="27"/>
  <c r="N827" i="27"/>
  <c r="M827" i="27"/>
  <c r="T826" i="27"/>
  <c r="S826" i="27"/>
  <c r="R826" i="27"/>
  <c r="Q826" i="27"/>
  <c r="P826" i="27"/>
  <c r="O826" i="27"/>
  <c r="N826" i="27"/>
  <c r="M826" i="27"/>
  <c r="T825" i="27"/>
  <c r="S825" i="27"/>
  <c r="R825" i="27"/>
  <c r="Q825" i="27"/>
  <c r="P825" i="27"/>
  <c r="O825" i="27"/>
  <c r="N825" i="27"/>
  <c r="M825" i="27"/>
  <c r="T824" i="27"/>
  <c r="S824" i="27"/>
  <c r="R824" i="27"/>
  <c r="Q824" i="27"/>
  <c r="P824" i="27"/>
  <c r="O824" i="27"/>
  <c r="N824" i="27"/>
  <c r="M824" i="27"/>
  <c r="T823" i="27"/>
  <c r="S823" i="27"/>
  <c r="R823" i="27"/>
  <c r="Q823" i="27"/>
  <c r="P823" i="27"/>
  <c r="O823" i="27"/>
  <c r="N823" i="27"/>
  <c r="M823" i="27"/>
  <c r="T822" i="27"/>
  <c r="S822" i="27"/>
  <c r="R822" i="27"/>
  <c r="Q822" i="27"/>
  <c r="P822" i="27"/>
  <c r="O822" i="27"/>
  <c r="N822" i="27"/>
  <c r="M822" i="27"/>
  <c r="T821" i="27"/>
  <c r="S821" i="27"/>
  <c r="R821" i="27"/>
  <c r="Q821" i="27"/>
  <c r="P821" i="27"/>
  <c r="O821" i="27"/>
  <c r="N821" i="27"/>
  <c r="M821" i="27"/>
  <c r="T820" i="27"/>
  <c r="S820" i="27"/>
  <c r="R820" i="27"/>
  <c r="Q820" i="27"/>
  <c r="P820" i="27"/>
  <c r="O820" i="27"/>
  <c r="N820" i="27"/>
  <c r="M820" i="27"/>
  <c r="T819" i="27"/>
  <c r="S819" i="27"/>
  <c r="R819" i="27"/>
  <c r="Q819" i="27"/>
  <c r="P819" i="27"/>
  <c r="O819" i="27"/>
  <c r="N819" i="27"/>
  <c r="M819" i="27"/>
  <c r="T818" i="27"/>
  <c r="S818" i="27"/>
  <c r="R818" i="27"/>
  <c r="Q818" i="27"/>
  <c r="P818" i="27"/>
  <c r="O818" i="27"/>
  <c r="N818" i="27"/>
  <c r="M818" i="27"/>
  <c r="T817" i="27"/>
  <c r="S817" i="27"/>
  <c r="R817" i="27"/>
  <c r="Q817" i="27"/>
  <c r="P817" i="27"/>
  <c r="O817" i="27"/>
  <c r="N817" i="27"/>
  <c r="M817" i="27"/>
  <c r="T816" i="27"/>
  <c r="S816" i="27"/>
  <c r="R816" i="27"/>
  <c r="Q816" i="27"/>
  <c r="P816" i="27"/>
  <c r="O816" i="27"/>
  <c r="N816" i="27"/>
  <c r="M816" i="27"/>
  <c r="T815" i="27"/>
  <c r="S815" i="27"/>
  <c r="R815" i="27"/>
  <c r="Q815" i="27"/>
  <c r="P815" i="27"/>
  <c r="O815" i="27"/>
  <c r="N815" i="27"/>
  <c r="M815" i="27"/>
  <c r="T814" i="27"/>
  <c r="S814" i="27"/>
  <c r="R814" i="27"/>
  <c r="Q814" i="27"/>
  <c r="P814" i="27"/>
  <c r="O814" i="27"/>
  <c r="N814" i="27"/>
  <c r="M814" i="27"/>
  <c r="T813" i="27"/>
  <c r="S813" i="27"/>
  <c r="R813" i="27"/>
  <c r="Q813" i="27"/>
  <c r="P813" i="27"/>
  <c r="O813" i="27"/>
  <c r="N813" i="27"/>
  <c r="M813" i="27"/>
  <c r="T812" i="27"/>
  <c r="S812" i="27"/>
  <c r="R812" i="27"/>
  <c r="Q812" i="27"/>
  <c r="P812" i="27"/>
  <c r="O812" i="27"/>
  <c r="N812" i="27"/>
  <c r="M812" i="27"/>
  <c r="T811" i="27"/>
  <c r="S811" i="27"/>
  <c r="R811" i="27"/>
  <c r="Q811" i="27"/>
  <c r="P811" i="27"/>
  <c r="O811" i="27"/>
  <c r="N811" i="27"/>
  <c r="M811" i="27"/>
  <c r="T810" i="27"/>
  <c r="S810" i="27"/>
  <c r="R810" i="27"/>
  <c r="Q810" i="27"/>
  <c r="P810" i="27"/>
  <c r="O810" i="27"/>
  <c r="N810" i="27"/>
  <c r="M810" i="27"/>
  <c r="T809" i="27"/>
  <c r="S809" i="27"/>
  <c r="R809" i="27"/>
  <c r="Q809" i="27"/>
  <c r="P809" i="27"/>
  <c r="O809" i="27"/>
  <c r="N809" i="27"/>
  <c r="M809" i="27"/>
  <c r="T808" i="27"/>
  <c r="S808" i="27"/>
  <c r="R808" i="27"/>
  <c r="Q808" i="27"/>
  <c r="P808" i="27"/>
  <c r="O808" i="27"/>
  <c r="N808" i="27"/>
  <c r="M808" i="27"/>
  <c r="T807" i="27"/>
  <c r="S807" i="27"/>
  <c r="R807" i="27"/>
  <c r="Q807" i="27"/>
  <c r="P807" i="27"/>
  <c r="O807" i="27"/>
  <c r="N807" i="27"/>
  <c r="M807" i="27"/>
  <c r="T806" i="27"/>
  <c r="S806" i="27"/>
  <c r="R806" i="27"/>
  <c r="Q806" i="27"/>
  <c r="P806" i="27"/>
  <c r="O806" i="27"/>
  <c r="N806" i="27"/>
  <c r="M806" i="27"/>
  <c r="T805" i="27"/>
  <c r="S805" i="27"/>
  <c r="R805" i="27"/>
  <c r="Q805" i="27"/>
  <c r="P805" i="27"/>
  <c r="O805" i="27"/>
  <c r="N805" i="27"/>
  <c r="M805" i="27"/>
  <c r="T804" i="27"/>
  <c r="S804" i="27"/>
  <c r="R804" i="27"/>
  <c r="Q804" i="27"/>
  <c r="P804" i="27"/>
  <c r="O804" i="27"/>
  <c r="N804" i="27"/>
  <c r="M804" i="27"/>
  <c r="T803" i="27"/>
  <c r="S803" i="27"/>
  <c r="R803" i="27"/>
  <c r="Q803" i="27"/>
  <c r="P803" i="27"/>
  <c r="O803" i="27"/>
  <c r="N803" i="27"/>
  <c r="M803" i="27"/>
  <c r="T802" i="27"/>
  <c r="S802" i="27"/>
  <c r="R802" i="27"/>
  <c r="Q802" i="27"/>
  <c r="P802" i="27"/>
  <c r="O802" i="27"/>
  <c r="N802" i="27"/>
  <c r="M802" i="27"/>
  <c r="T801" i="27"/>
  <c r="S801" i="27"/>
  <c r="R801" i="27"/>
  <c r="Q801" i="27"/>
  <c r="P801" i="27"/>
  <c r="O801" i="27"/>
  <c r="N801" i="27"/>
  <c r="M801" i="27"/>
  <c r="T800" i="27"/>
  <c r="S800" i="27"/>
  <c r="R800" i="27"/>
  <c r="Q800" i="27"/>
  <c r="P800" i="27"/>
  <c r="O800" i="27"/>
  <c r="N800" i="27"/>
  <c r="M800" i="27"/>
  <c r="T799" i="27"/>
  <c r="S799" i="27"/>
  <c r="R799" i="27"/>
  <c r="Q799" i="27"/>
  <c r="P799" i="27"/>
  <c r="O799" i="27"/>
  <c r="N799" i="27"/>
  <c r="M799" i="27"/>
  <c r="T798" i="27"/>
  <c r="S798" i="27"/>
  <c r="R798" i="27"/>
  <c r="Q798" i="27"/>
  <c r="P798" i="27"/>
  <c r="O798" i="27"/>
  <c r="N798" i="27"/>
  <c r="M798" i="27"/>
  <c r="T797" i="27"/>
  <c r="S797" i="27"/>
  <c r="R797" i="27"/>
  <c r="Q797" i="27"/>
  <c r="P797" i="27"/>
  <c r="O797" i="27"/>
  <c r="N797" i="27"/>
  <c r="M797" i="27"/>
  <c r="T796" i="27"/>
  <c r="S796" i="27"/>
  <c r="R796" i="27"/>
  <c r="Q796" i="27"/>
  <c r="P796" i="27"/>
  <c r="O796" i="27"/>
  <c r="N796" i="27"/>
  <c r="M796" i="27"/>
  <c r="T795" i="27"/>
  <c r="S795" i="27"/>
  <c r="R795" i="27"/>
  <c r="Q795" i="27"/>
  <c r="P795" i="27"/>
  <c r="O795" i="27"/>
  <c r="N795" i="27"/>
  <c r="M795" i="27"/>
  <c r="T794" i="27"/>
  <c r="S794" i="27"/>
  <c r="R794" i="27"/>
  <c r="Q794" i="27"/>
  <c r="P794" i="27"/>
  <c r="O794" i="27"/>
  <c r="N794" i="27"/>
  <c r="M794" i="27"/>
  <c r="T793" i="27"/>
  <c r="S793" i="27"/>
  <c r="R793" i="27"/>
  <c r="Q793" i="27"/>
  <c r="P793" i="27"/>
  <c r="O793" i="27"/>
  <c r="N793" i="27"/>
  <c r="M793" i="27"/>
  <c r="T792" i="27"/>
  <c r="S792" i="27"/>
  <c r="R792" i="27"/>
  <c r="Q792" i="27"/>
  <c r="P792" i="27"/>
  <c r="O792" i="27"/>
  <c r="N792" i="27"/>
  <c r="M792" i="27"/>
  <c r="T791" i="27"/>
  <c r="S791" i="27"/>
  <c r="R791" i="27"/>
  <c r="Q791" i="27"/>
  <c r="P791" i="27"/>
  <c r="O791" i="27"/>
  <c r="N791" i="27"/>
  <c r="M791" i="27"/>
  <c r="T790" i="27"/>
  <c r="S790" i="27"/>
  <c r="R790" i="27"/>
  <c r="Q790" i="27"/>
  <c r="P790" i="27"/>
  <c r="O790" i="27"/>
  <c r="N790" i="27"/>
  <c r="M790" i="27"/>
  <c r="T789" i="27"/>
  <c r="S789" i="27"/>
  <c r="R789" i="27"/>
  <c r="Q789" i="27"/>
  <c r="P789" i="27"/>
  <c r="O789" i="27"/>
  <c r="N789" i="27"/>
  <c r="M789" i="27"/>
  <c r="T788" i="27"/>
  <c r="S788" i="27"/>
  <c r="R788" i="27"/>
  <c r="Q788" i="27"/>
  <c r="P788" i="27"/>
  <c r="O788" i="27"/>
  <c r="N788" i="27"/>
  <c r="M788" i="27"/>
  <c r="T787" i="27"/>
  <c r="S787" i="27"/>
  <c r="R787" i="27"/>
  <c r="Q787" i="27"/>
  <c r="P787" i="27"/>
  <c r="O787" i="27"/>
  <c r="N787" i="27"/>
  <c r="M787" i="27"/>
  <c r="T786" i="27"/>
  <c r="S786" i="27"/>
  <c r="R786" i="27"/>
  <c r="Q786" i="27"/>
  <c r="P786" i="27"/>
  <c r="O786" i="27"/>
  <c r="N786" i="27"/>
  <c r="M786" i="27"/>
  <c r="T785" i="27"/>
  <c r="S785" i="27"/>
  <c r="R785" i="27"/>
  <c r="Q785" i="27"/>
  <c r="P785" i="27"/>
  <c r="O785" i="27"/>
  <c r="N785" i="27"/>
  <c r="M785" i="27"/>
  <c r="T784" i="27"/>
  <c r="S784" i="27"/>
  <c r="R784" i="27"/>
  <c r="Q784" i="27"/>
  <c r="P784" i="27"/>
  <c r="O784" i="27"/>
  <c r="N784" i="27"/>
  <c r="M784" i="27"/>
  <c r="T783" i="27"/>
  <c r="S783" i="27"/>
  <c r="R783" i="27"/>
  <c r="Q783" i="27"/>
  <c r="P783" i="27"/>
  <c r="O783" i="27"/>
  <c r="N783" i="27"/>
  <c r="M783" i="27"/>
  <c r="T782" i="27"/>
  <c r="S782" i="27"/>
  <c r="R782" i="27"/>
  <c r="Q782" i="27"/>
  <c r="P782" i="27"/>
  <c r="O782" i="27"/>
  <c r="N782" i="27"/>
  <c r="M782" i="27"/>
  <c r="T781" i="27"/>
  <c r="S781" i="27"/>
  <c r="R781" i="27"/>
  <c r="Q781" i="27"/>
  <c r="P781" i="27"/>
  <c r="O781" i="27"/>
  <c r="N781" i="27"/>
  <c r="M781" i="27"/>
  <c r="T780" i="27"/>
  <c r="S780" i="27"/>
  <c r="R780" i="27"/>
  <c r="Q780" i="27"/>
  <c r="P780" i="27"/>
  <c r="O780" i="27"/>
  <c r="N780" i="27"/>
  <c r="M780" i="27"/>
  <c r="T779" i="27"/>
  <c r="S779" i="27"/>
  <c r="R779" i="27"/>
  <c r="Q779" i="27"/>
  <c r="P779" i="27"/>
  <c r="O779" i="27"/>
  <c r="N779" i="27"/>
  <c r="M779" i="27"/>
  <c r="T778" i="27"/>
  <c r="S778" i="27"/>
  <c r="R778" i="27"/>
  <c r="Q778" i="27"/>
  <c r="P778" i="27"/>
  <c r="O778" i="27"/>
  <c r="N778" i="27"/>
  <c r="M778" i="27"/>
  <c r="T777" i="27"/>
  <c r="S777" i="27"/>
  <c r="R777" i="27"/>
  <c r="Q777" i="27"/>
  <c r="P777" i="27"/>
  <c r="O777" i="27"/>
  <c r="N777" i="27"/>
  <c r="M777" i="27"/>
  <c r="T776" i="27"/>
  <c r="S776" i="27"/>
  <c r="R776" i="27"/>
  <c r="Q776" i="27"/>
  <c r="P776" i="27"/>
  <c r="O776" i="27"/>
  <c r="N776" i="27"/>
  <c r="M776" i="27"/>
  <c r="T775" i="27"/>
  <c r="S775" i="27"/>
  <c r="R775" i="27"/>
  <c r="Q775" i="27"/>
  <c r="P775" i="27"/>
  <c r="O775" i="27"/>
  <c r="N775" i="27"/>
  <c r="M775" i="27"/>
  <c r="T774" i="27"/>
  <c r="S774" i="27"/>
  <c r="R774" i="27"/>
  <c r="Q774" i="27"/>
  <c r="P774" i="27"/>
  <c r="O774" i="27"/>
  <c r="N774" i="27"/>
  <c r="M774" i="27"/>
  <c r="T773" i="27"/>
  <c r="S773" i="27"/>
  <c r="R773" i="27"/>
  <c r="Q773" i="27"/>
  <c r="P773" i="27"/>
  <c r="O773" i="27"/>
  <c r="N773" i="27"/>
  <c r="M773" i="27"/>
  <c r="T772" i="27"/>
  <c r="S772" i="27"/>
  <c r="R772" i="27"/>
  <c r="Q772" i="27"/>
  <c r="P772" i="27"/>
  <c r="O772" i="27"/>
  <c r="N772" i="27"/>
  <c r="M772" i="27"/>
  <c r="T771" i="27"/>
  <c r="S771" i="27"/>
  <c r="R771" i="27"/>
  <c r="Q771" i="27"/>
  <c r="P771" i="27"/>
  <c r="O771" i="27"/>
  <c r="N771" i="27"/>
  <c r="M771" i="27"/>
  <c r="T770" i="27"/>
  <c r="S770" i="27"/>
  <c r="R770" i="27"/>
  <c r="Q770" i="27"/>
  <c r="P770" i="27"/>
  <c r="O770" i="27"/>
  <c r="N770" i="27"/>
  <c r="M770" i="27"/>
  <c r="U769" i="27"/>
  <c r="U809" i="27" s="1"/>
  <c r="U768" i="27"/>
  <c r="U848" i="27" s="1"/>
  <c r="U767" i="27"/>
  <c r="U857" i="27" s="1"/>
  <c r="U766" i="27"/>
  <c r="U846" i="27" s="1"/>
  <c r="U765" i="27"/>
  <c r="U785" i="27" s="1"/>
  <c r="U764" i="27"/>
  <c r="U854" i="27" s="1"/>
  <c r="U763" i="27"/>
  <c r="U823" i="27" s="1"/>
  <c r="U762" i="27"/>
  <c r="U822" i="27" s="1"/>
  <c r="U761" i="27"/>
  <c r="U800" i="27"/>
  <c r="G744" i="27"/>
  <c r="S739" i="27"/>
  <c r="P739" i="27"/>
  <c r="N739" i="27"/>
  <c r="S738" i="27"/>
  <c r="P738" i="27"/>
  <c r="N738" i="27"/>
  <c r="S737" i="27"/>
  <c r="P737" i="27"/>
  <c r="N737" i="27"/>
  <c r="S736" i="27"/>
  <c r="P736" i="27"/>
  <c r="N736" i="27"/>
  <c r="S735" i="27"/>
  <c r="P735" i="27"/>
  <c r="N735" i="27"/>
  <c r="S734" i="27"/>
  <c r="P734" i="27"/>
  <c r="N734" i="27"/>
  <c r="S733" i="27"/>
  <c r="P733" i="27"/>
  <c r="N733" i="27"/>
  <c r="S732" i="27"/>
  <c r="P732" i="27"/>
  <c r="N732" i="27"/>
  <c r="S731" i="27"/>
  <c r="P731" i="27"/>
  <c r="N731" i="27"/>
  <c r="S730" i="27"/>
  <c r="P730" i="27"/>
  <c r="N730" i="27"/>
  <c r="S729" i="27"/>
  <c r="P729" i="27"/>
  <c r="N729" i="27"/>
  <c r="S728" i="27"/>
  <c r="P728" i="27"/>
  <c r="N728" i="27"/>
  <c r="S727" i="27"/>
  <c r="P727" i="27"/>
  <c r="N727" i="27"/>
  <c r="S726" i="27"/>
  <c r="P726" i="27"/>
  <c r="N726" i="27"/>
  <c r="S725" i="27"/>
  <c r="P725" i="27"/>
  <c r="N725" i="27"/>
  <c r="S724" i="27"/>
  <c r="P724" i="27"/>
  <c r="N724" i="27"/>
  <c r="S723" i="27"/>
  <c r="P723" i="27"/>
  <c r="N723" i="27"/>
  <c r="S722" i="27"/>
  <c r="P722" i="27"/>
  <c r="N722" i="27"/>
  <c r="S721" i="27"/>
  <c r="P721" i="27"/>
  <c r="N721" i="27"/>
  <c r="S720" i="27"/>
  <c r="P720" i="27"/>
  <c r="N720" i="27"/>
  <c r="S719" i="27"/>
  <c r="P719" i="27"/>
  <c r="N719" i="27"/>
  <c r="S718" i="27"/>
  <c r="P718" i="27"/>
  <c r="N718" i="27"/>
  <c r="S717" i="27"/>
  <c r="P717" i="27"/>
  <c r="N717" i="27"/>
  <c r="S716" i="27"/>
  <c r="P716" i="27"/>
  <c r="N716" i="27"/>
  <c r="S715" i="27"/>
  <c r="P715" i="27"/>
  <c r="N715" i="27"/>
  <c r="S714" i="27"/>
  <c r="P714" i="27"/>
  <c r="N714" i="27"/>
  <c r="S713" i="27"/>
  <c r="P713" i="27"/>
  <c r="N713" i="27"/>
  <c r="S712" i="27"/>
  <c r="P712" i="27"/>
  <c r="N712" i="27"/>
  <c r="S711" i="27"/>
  <c r="P711" i="27"/>
  <c r="N711" i="27"/>
  <c r="S710" i="27"/>
  <c r="P710" i="27"/>
  <c r="N710" i="27"/>
  <c r="S709" i="27"/>
  <c r="P709" i="27"/>
  <c r="N709" i="27"/>
  <c r="S708" i="27"/>
  <c r="P708" i="27"/>
  <c r="N708" i="27"/>
  <c r="S707" i="27"/>
  <c r="P707" i="27"/>
  <c r="N707" i="27"/>
  <c r="S706" i="27"/>
  <c r="P706" i="27"/>
  <c r="N706" i="27"/>
  <c r="S705" i="27"/>
  <c r="P705" i="27"/>
  <c r="N705" i="27"/>
  <c r="S704" i="27"/>
  <c r="P704" i="27"/>
  <c r="N704" i="27"/>
  <c r="S703" i="27"/>
  <c r="P703" i="27"/>
  <c r="N703" i="27"/>
  <c r="S702" i="27"/>
  <c r="P702" i="27"/>
  <c r="N702" i="27"/>
  <c r="S701" i="27"/>
  <c r="P701" i="27"/>
  <c r="N701" i="27"/>
  <c r="S700" i="27"/>
  <c r="P700" i="27"/>
  <c r="N700" i="27"/>
  <c r="S699" i="27"/>
  <c r="P699" i="27"/>
  <c r="N699" i="27"/>
  <c r="S698" i="27"/>
  <c r="P698" i="27"/>
  <c r="N698" i="27"/>
  <c r="S697" i="27"/>
  <c r="P697" i="27"/>
  <c r="N697" i="27"/>
  <c r="S696" i="27"/>
  <c r="P696" i="27"/>
  <c r="N696" i="27"/>
  <c r="S695" i="27"/>
  <c r="P695" i="27"/>
  <c r="N695" i="27"/>
  <c r="S694" i="27"/>
  <c r="P694" i="27"/>
  <c r="N694" i="27"/>
  <c r="S693" i="27"/>
  <c r="P693" i="27"/>
  <c r="N693" i="27"/>
  <c r="S692" i="27"/>
  <c r="P692" i="27"/>
  <c r="N692" i="27"/>
  <c r="S691" i="27"/>
  <c r="P691" i="27"/>
  <c r="N691" i="27"/>
  <c r="S690" i="27"/>
  <c r="P690" i="27"/>
  <c r="N690" i="27"/>
  <c r="S689" i="27"/>
  <c r="P689" i="27"/>
  <c r="N689" i="27"/>
  <c r="S688" i="27"/>
  <c r="P688" i="27"/>
  <c r="N688" i="27"/>
  <c r="S687" i="27"/>
  <c r="P687" i="27"/>
  <c r="N687" i="27"/>
  <c r="S686" i="27"/>
  <c r="P686" i="27"/>
  <c r="N686" i="27"/>
  <c r="S685" i="27"/>
  <c r="P685" i="27"/>
  <c r="N685" i="27"/>
  <c r="S684" i="27"/>
  <c r="P684" i="27"/>
  <c r="N684" i="27"/>
  <c r="S683" i="27"/>
  <c r="P683" i="27"/>
  <c r="N683" i="27"/>
  <c r="S682" i="27"/>
  <c r="P682" i="27"/>
  <c r="N682" i="27"/>
  <c r="S681" i="27"/>
  <c r="P681" i="27"/>
  <c r="N681" i="27"/>
  <c r="S680" i="27"/>
  <c r="P680" i="27"/>
  <c r="N680" i="27"/>
  <c r="S679" i="27"/>
  <c r="P679" i="27"/>
  <c r="N679" i="27"/>
  <c r="S678" i="27"/>
  <c r="P678" i="27"/>
  <c r="N678" i="27"/>
  <c r="S677" i="27"/>
  <c r="P677" i="27"/>
  <c r="N677" i="27"/>
  <c r="S676" i="27"/>
  <c r="P676" i="27"/>
  <c r="N676" i="27"/>
  <c r="S675" i="27"/>
  <c r="P675" i="27"/>
  <c r="N675" i="27"/>
  <c r="S674" i="27"/>
  <c r="P674" i="27"/>
  <c r="N674" i="27"/>
  <c r="S673" i="27"/>
  <c r="P673" i="27"/>
  <c r="N673" i="27"/>
  <c r="S672" i="27"/>
  <c r="P672" i="27"/>
  <c r="N672" i="27"/>
  <c r="S671" i="27"/>
  <c r="P671" i="27"/>
  <c r="N671" i="27"/>
  <c r="S670" i="27"/>
  <c r="P670" i="27"/>
  <c r="N670" i="27"/>
  <c r="S669" i="27"/>
  <c r="P669" i="27"/>
  <c r="N669" i="27"/>
  <c r="S668" i="27"/>
  <c r="P668" i="27"/>
  <c r="N668" i="27"/>
  <c r="S667" i="27"/>
  <c r="P667" i="27"/>
  <c r="N667" i="27"/>
  <c r="S666" i="27"/>
  <c r="P666" i="27"/>
  <c r="N666" i="27"/>
  <c r="S665" i="27"/>
  <c r="P665" i="27"/>
  <c r="N665" i="27"/>
  <c r="S664" i="27"/>
  <c r="P664" i="27"/>
  <c r="N664" i="27"/>
  <c r="S663" i="27"/>
  <c r="P663" i="27"/>
  <c r="N663" i="27"/>
  <c r="S662" i="27"/>
  <c r="P662" i="27"/>
  <c r="N662" i="27"/>
  <c r="S661" i="27"/>
  <c r="P661" i="27"/>
  <c r="N661" i="27"/>
  <c r="S660" i="27"/>
  <c r="P660" i="27"/>
  <c r="N660" i="27"/>
  <c r="S659" i="27"/>
  <c r="P659" i="27"/>
  <c r="N659" i="27"/>
  <c r="S658" i="27"/>
  <c r="P658" i="27"/>
  <c r="N658" i="27"/>
  <c r="S657" i="27"/>
  <c r="P657" i="27"/>
  <c r="N657" i="27"/>
  <c r="S656" i="27"/>
  <c r="P656" i="27"/>
  <c r="N656" i="27"/>
  <c r="S655" i="27"/>
  <c r="P655" i="27"/>
  <c r="N655" i="27"/>
  <c r="S654" i="27"/>
  <c r="P654" i="27"/>
  <c r="N654" i="27"/>
  <c r="S653" i="27"/>
  <c r="P653" i="27"/>
  <c r="N653" i="27"/>
  <c r="S652" i="27"/>
  <c r="P652" i="27"/>
  <c r="N652" i="27"/>
  <c r="S651" i="27"/>
  <c r="P651" i="27"/>
  <c r="N651" i="27"/>
  <c r="AD650" i="27"/>
  <c r="AC650" i="27"/>
  <c r="AC660" i="27" s="1"/>
  <c r="AC670" i="27" s="1"/>
  <c r="AC680" i="27" s="1"/>
  <c r="AC690" i="27" s="1"/>
  <c r="AC700" i="27" s="1"/>
  <c r="AC710" i="27" s="1"/>
  <c r="AC720" i="27" s="1"/>
  <c r="AC730" i="27" s="1"/>
  <c r="S650" i="27"/>
  <c r="P650" i="27"/>
  <c r="N650" i="27"/>
  <c r="S649" i="27"/>
  <c r="P649" i="27"/>
  <c r="N649" i="27"/>
  <c r="S648" i="27"/>
  <c r="P648" i="27"/>
  <c r="N648" i="27"/>
  <c r="S647" i="27"/>
  <c r="P647" i="27"/>
  <c r="N647" i="27"/>
  <c r="S646" i="27"/>
  <c r="P646" i="27"/>
  <c r="N646" i="27"/>
  <c r="S645" i="27"/>
  <c r="P645" i="27"/>
  <c r="N645" i="27"/>
  <c r="S644" i="27"/>
  <c r="P644" i="27"/>
  <c r="N644" i="27"/>
  <c r="S643" i="27"/>
  <c r="P643" i="27"/>
  <c r="N643" i="27"/>
  <c r="S642" i="27"/>
  <c r="P642" i="27"/>
  <c r="N642" i="27"/>
  <c r="AD641" i="27"/>
  <c r="AD642" i="27" s="1"/>
  <c r="AC641" i="27"/>
  <c r="S641" i="27"/>
  <c r="P641" i="27"/>
  <c r="N641" i="27"/>
  <c r="T640" i="27"/>
  <c r="S640" i="27"/>
  <c r="P640" i="27"/>
  <c r="N640" i="27"/>
  <c r="G625" i="27"/>
  <c r="G605" i="27"/>
  <c r="AD514" i="27"/>
  <c r="AD524" i="27" s="1"/>
  <c r="AD534" i="27" s="1"/>
  <c r="AD544" i="27" s="1"/>
  <c r="AD554" i="27" s="1"/>
  <c r="AD564" i="27" s="1"/>
  <c r="AD574" i="27" s="1"/>
  <c r="AD584" i="27" s="1"/>
  <c r="AD594" i="27" s="1"/>
  <c r="AC514" i="27"/>
  <c r="AC524" i="27" s="1"/>
  <c r="AC534" i="27" s="1"/>
  <c r="AC544" i="27" s="1"/>
  <c r="AC554" i="27" s="1"/>
  <c r="AC564" i="27" s="1"/>
  <c r="AC574" i="27" s="1"/>
  <c r="AC584" i="27" s="1"/>
  <c r="AC594" i="27" s="1"/>
  <c r="AD505" i="27"/>
  <c r="AD515" i="27" s="1"/>
  <c r="AD525" i="27" s="1"/>
  <c r="AD535" i="27" s="1"/>
  <c r="AD545" i="27" s="1"/>
  <c r="AD555" i="27" s="1"/>
  <c r="AD565" i="27" s="1"/>
  <c r="AD575" i="27" s="1"/>
  <c r="AD585" i="27" s="1"/>
  <c r="AD595" i="27" s="1"/>
  <c r="AC505" i="27"/>
  <c r="AC515" i="27" s="1"/>
  <c r="AC525" i="27" s="1"/>
  <c r="AC535" i="27" s="1"/>
  <c r="AC545" i="27" s="1"/>
  <c r="AC555" i="27" s="1"/>
  <c r="AC565" i="27" s="1"/>
  <c r="AC575" i="27" s="1"/>
  <c r="AC585" i="27" s="1"/>
  <c r="AC595" i="27" s="1"/>
  <c r="G492" i="27"/>
  <c r="G466" i="27"/>
  <c r="G434" i="27"/>
  <c r="G320" i="27"/>
  <c r="G180" i="27"/>
  <c r="G165" i="27"/>
  <c r="J141" i="27" a="1"/>
  <c r="J141" i="27" s="1"/>
  <c r="M446" i="27" s="1"/>
  <c r="G129" i="27"/>
  <c r="G101" i="27"/>
  <c r="G82" i="27"/>
  <c r="T16" i="27"/>
  <c r="S16" i="27"/>
  <c r="R16" i="27"/>
  <c r="Q16" i="27"/>
  <c r="P16" i="27"/>
  <c r="O16" i="27"/>
  <c r="N16" i="27"/>
  <c r="M16" i="27"/>
  <c r="L16" i="27"/>
  <c r="K16" i="27"/>
  <c r="L496" i="9"/>
  <c r="L481" i="27" s="1"/>
  <c r="M496" i="9"/>
  <c r="M481" i="27" s="1"/>
  <c r="N496" i="9"/>
  <c r="N481" i="27" s="1"/>
  <c r="O496" i="9"/>
  <c r="O481" i="27" s="1"/>
  <c r="P496" i="9"/>
  <c r="P481" i="27" s="1"/>
  <c r="Q496" i="9"/>
  <c r="Q481" i="27" s="1"/>
  <c r="R496" i="9"/>
  <c r="R481" i="27" s="1"/>
  <c r="L497" i="9"/>
  <c r="L482" i="27" s="1"/>
  <c r="M497" i="9"/>
  <c r="M482" i="27" s="1"/>
  <c r="N497" i="9"/>
  <c r="N482" i="27" s="1"/>
  <c r="O497" i="9"/>
  <c r="O482" i="27" s="1"/>
  <c r="P497" i="9"/>
  <c r="P482" i="27" s="1"/>
  <c r="Q497" i="9"/>
  <c r="Q482" i="27" s="1"/>
  <c r="R497" i="9"/>
  <c r="R482" i="27" s="1"/>
  <c r="L498" i="9"/>
  <c r="L483" i="27" s="1"/>
  <c r="M498" i="9"/>
  <c r="M483" i="27" s="1"/>
  <c r="N498" i="9"/>
  <c r="N483" i="27" s="1"/>
  <c r="O498" i="9"/>
  <c r="O483" i="27" s="1"/>
  <c r="P498" i="9"/>
  <c r="P483" i="27" s="1"/>
  <c r="Q498" i="9"/>
  <c r="Q483" i="27" s="1"/>
  <c r="R498" i="9"/>
  <c r="R483" i="27" s="1"/>
  <c r="L499" i="9"/>
  <c r="L484" i="27" s="1"/>
  <c r="M499" i="9"/>
  <c r="M484" i="27" s="1"/>
  <c r="N499" i="9"/>
  <c r="N484" i="27" s="1"/>
  <c r="O499" i="9"/>
  <c r="O484" i="27" s="1"/>
  <c r="P499" i="9"/>
  <c r="P484" i="27" s="1"/>
  <c r="Q499" i="9"/>
  <c r="Q484" i="27" s="1"/>
  <c r="R499" i="9"/>
  <c r="R484" i="27" s="1"/>
  <c r="J496" i="9"/>
  <c r="J481" i="27" s="1"/>
  <c r="I497" i="9"/>
  <c r="I482" i="27" s="1"/>
  <c r="J497" i="9"/>
  <c r="J482" i="27" s="1"/>
  <c r="I498" i="9"/>
  <c r="I483" i="27" s="1"/>
  <c r="J498" i="9"/>
  <c r="J483" i="27" s="1"/>
  <c r="I499" i="9"/>
  <c r="I484" i="27" s="1"/>
  <c r="J499" i="9"/>
  <c r="J484" i="27" s="1"/>
  <c r="T641" i="27" l="1"/>
  <c r="AC506" i="27"/>
  <c r="AC516" i="27" s="1"/>
  <c r="AC526" i="27" s="1"/>
  <c r="AC536" i="27" s="1"/>
  <c r="AC546" i="27" s="1"/>
  <c r="AC556" i="27" s="1"/>
  <c r="AC566" i="27" s="1"/>
  <c r="AC576" i="27" s="1"/>
  <c r="AC586" i="27" s="1"/>
  <c r="AC596" i="27" s="1"/>
  <c r="AD506" i="27"/>
  <c r="AD507" i="27" s="1"/>
  <c r="AD508" i="27" s="1"/>
  <c r="U816" i="27"/>
  <c r="AD652" i="27"/>
  <c r="T652" i="27" s="1"/>
  <c r="AD643" i="27"/>
  <c r="AD644" i="27" s="1"/>
  <c r="T642" i="27"/>
  <c r="AD651" i="27"/>
  <c r="T651" i="27" s="1"/>
  <c r="U775" i="27"/>
  <c r="U776" i="27"/>
  <c r="AO73" i="18"/>
  <c r="U777" i="27"/>
  <c r="U817" i="27"/>
  <c r="V446" i="27"/>
  <c r="U783" i="27"/>
  <c r="U824" i="27"/>
  <c r="U784" i="27"/>
  <c r="U832" i="27"/>
  <c r="U833" i="27"/>
  <c r="U792" i="27"/>
  <c r="U849" i="27"/>
  <c r="U773" i="27"/>
  <c r="U793" i="27"/>
  <c r="U856" i="27"/>
  <c r="P478" i="27"/>
  <c r="AC507" i="27"/>
  <c r="AD660" i="27"/>
  <c r="T650" i="27"/>
  <c r="N478" i="27"/>
  <c r="X478" i="27"/>
  <c r="Z478" i="27"/>
  <c r="M617" i="27"/>
  <c r="T876" i="27"/>
  <c r="I876" i="27"/>
  <c r="T478" i="27"/>
  <c r="I478" i="27"/>
  <c r="AB876" i="27"/>
  <c r="K876" i="27"/>
  <c r="AA876" i="27"/>
  <c r="R876" i="27"/>
  <c r="J876" i="27"/>
  <c r="Z876" i="27"/>
  <c r="Q876" i="27"/>
  <c r="Y876" i="27"/>
  <c r="P876" i="27"/>
  <c r="X876" i="27"/>
  <c r="O876" i="27"/>
  <c r="W876" i="27"/>
  <c r="N876" i="27"/>
  <c r="M876" i="27"/>
  <c r="T617" i="27"/>
  <c r="L876" i="27"/>
  <c r="S617" i="27"/>
  <c r="R617" i="27"/>
  <c r="AC478" i="27"/>
  <c r="U478" i="27"/>
  <c r="L478" i="27"/>
  <c r="S446" i="27"/>
  <c r="Q617" i="27"/>
  <c r="V876" i="27"/>
  <c r="V617" i="27"/>
  <c r="N617" i="27"/>
  <c r="W478" i="27"/>
  <c r="M478" i="27"/>
  <c r="R446" i="27"/>
  <c r="V478" i="27"/>
  <c r="K478" i="27"/>
  <c r="Q446" i="27"/>
  <c r="U617" i="27"/>
  <c r="J478" i="27"/>
  <c r="P446" i="27"/>
  <c r="AC876" i="27"/>
  <c r="P617" i="27"/>
  <c r="AB478" i="27"/>
  <c r="R478" i="27"/>
  <c r="O446" i="27"/>
  <c r="U876" i="27"/>
  <c r="O617" i="27"/>
  <c r="AA478" i="27"/>
  <c r="Q478" i="27"/>
  <c r="N446" i="27"/>
  <c r="Y478" i="27"/>
  <c r="O478" i="27"/>
  <c r="U446" i="27"/>
  <c r="T446" i="27"/>
  <c r="AC651" i="27"/>
  <c r="AC661" i="27" s="1"/>
  <c r="AC671" i="27" s="1"/>
  <c r="AC681" i="27" s="1"/>
  <c r="AC691" i="27" s="1"/>
  <c r="AC701" i="27" s="1"/>
  <c r="AC711" i="27" s="1"/>
  <c r="AC721" i="27" s="1"/>
  <c r="AC731" i="27" s="1"/>
  <c r="AC642" i="27"/>
  <c r="U831" i="27"/>
  <c r="U821" i="27"/>
  <c r="U851" i="27"/>
  <c r="U811" i="27"/>
  <c r="U771" i="27"/>
  <c r="U801" i="27"/>
  <c r="U781" i="27"/>
  <c r="U791" i="27"/>
  <c r="U839" i="27"/>
  <c r="U829" i="27"/>
  <c r="U789" i="27"/>
  <c r="U859" i="27"/>
  <c r="U819" i="27"/>
  <c r="U779" i="27"/>
  <c r="U799" i="27"/>
  <c r="U841" i="27"/>
  <c r="U855" i="27"/>
  <c r="U815" i="27"/>
  <c r="U845" i="27"/>
  <c r="U805" i="27"/>
  <c r="U835" i="27"/>
  <c r="U795" i="27"/>
  <c r="U825" i="27"/>
  <c r="U847" i="27"/>
  <c r="U807" i="27"/>
  <c r="U837" i="27"/>
  <c r="U797" i="27"/>
  <c r="U827" i="27"/>
  <c r="U787" i="27"/>
  <c r="U830" i="27"/>
  <c r="U790" i="27"/>
  <c r="U820" i="27"/>
  <c r="U780" i="27"/>
  <c r="U850" i="27"/>
  <c r="U810" i="27"/>
  <c r="U770" i="27"/>
  <c r="U838" i="27"/>
  <c r="U798" i="27"/>
  <c r="U828" i="27"/>
  <c r="U788" i="27"/>
  <c r="U858" i="27"/>
  <c r="U818" i="27"/>
  <c r="U778" i="27"/>
  <c r="U808" i="27"/>
  <c r="U840" i="27"/>
  <c r="U786" i="27"/>
  <c r="U794" i="27"/>
  <c r="U802" i="27"/>
  <c r="U826" i="27"/>
  <c r="U834" i="27"/>
  <c r="U842" i="27"/>
  <c r="U803" i="27"/>
  <c r="U843" i="27"/>
  <c r="U772" i="27"/>
  <c r="U796" i="27"/>
  <c r="U804" i="27"/>
  <c r="U812" i="27"/>
  <c r="U836" i="27"/>
  <c r="U844" i="27"/>
  <c r="U852" i="27"/>
  <c r="U813" i="27"/>
  <c r="U853" i="27"/>
  <c r="U774" i="27"/>
  <c r="U782" i="27"/>
  <c r="U806" i="27"/>
  <c r="U814" i="27"/>
  <c r="AD653" i="27" l="1"/>
  <c r="T643" i="27"/>
  <c r="AD516" i="27"/>
  <c r="AD526" i="27" s="1"/>
  <c r="AD536" i="27" s="1"/>
  <c r="AD546" i="27" s="1"/>
  <c r="AD556" i="27" s="1"/>
  <c r="AD566" i="27" s="1"/>
  <c r="AD576" i="27" s="1"/>
  <c r="AD586" i="27" s="1"/>
  <c r="AD596" i="27" s="1"/>
  <c r="AD517" i="27"/>
  <c r="AD527" i="27" s="1"/>
  <c r="AD537" i="27" s="1"/>
  <c r="AD547" i="27" s="1"/>
  <c r="AD557" i="27" s="1"/>
  <c r="AD567" i="27" s="1"/>
  <c r="AD577" i="27" s="1"/>
  <c r="AD587" i="27" s="1"/>
  <c r="AD597" i="27" s="1"/>
  <c r="AD661" i="27"/>
  <c r="AD662" i="27"/>
  <c r="AO74" i="18"/>
  <c r="T661" i="27"/>
  <c r="AD671" i="27"/>
  <c r="AD518" i="27"/>
  <c r="AD528" i="27" s="1"/>
  <c r="AD538" i="27" s="1"/>
  <c r="AD548" i="27" s="1"/>
  <c r="AD558" i="27" s="1"/>
  <c r="AD568" i="27" s="1"/>
  <c r="AD578" i="27" s="1"/>
  <c r="AD588" i="27" s="1"/>
  <c r="AD598" i="27" s="1"/>
  <c r="AD509" i="27"/>
  <c r="T660" i="27"/>
  <c r="AD670" i="27"/>
  <c r="AD672" i="27"/>
  <c r="T662" i="27"/>
  <c r="AC508" i="27"/>
  <c r="AC517" i="27"/>
  <c r="AC527" i="27" s="1"/>
  <c r="AC537" i="27" s="1"/>
  <c r="AC547" i="27" s="1"/>
  <c r="AC557" i="27" s="1"/>
  <c r="AC567" i="27" s="1"/>
  <c r="AC577" i="27" s="1"/>
  <c r="AC587" i="27" s="1"/>
  <c r="AC597" i="27" s="1"/>
  <c r="AC643" i="27"/>
  <c r="AC652" i="27"/>
  <c r="AC662" i="27" s="1"/>
  <c r="AC672" i="27" s="1"/>
  <c r="AC682" i="27" s="1"/>
  <c r="AC692" i="27" s="1"/>
  <c r="AC702" i="27" s="1"/>
  <c r="AC712" i="27" s="1"/>
  <c r="AC722" i="27" s="1"/>
  <c r="AC732" i="27" s="1"/>
  <c r="AD663" i="27"/>
  <c r="T653" i="27"/>
  <c r="AD645" i="27"/>
  <c r="T644" i="27"/>
  <c r="AD654" i="27"/>
  <c r="AO75" i="18" l="1"/>
  <c r="AD646" i="27"/>
  <c r="AD655" i="27"/>
  <c r="T645" i="27"/>
  <c r="AD519" i="27"/>
  <c r="AD529" i="27" s="1"/>
  <c r="AD539" i="27" s="1"/>
  <c r="AD549" i="27" s="1"/>
  <c r="AD559" i="27" s="1"/>
  <c r="AD569" i="27" s="1"/>
  <c r="AD579" i="27" s="1"/>
  <c r="AD589" i="27" s="1"/>
  <c r="AD599" i="27" s="1"/>
  <c r="AD510" i="27"/>
  <c r="AD680" i="27"/>
  <c r="T670" i="27"/>
  <c r="T663" i="27"/>
  <c r="AD673" i="27"/>
  <c r="AC644" i="27"/>
  <c r="AC653" i="27"/>
  <c r="AC663" i="27" s="1"/>
  <c r="AC673" i="27" s="1"/>
  <c r="AC683" i="27" s="1"/>
  <c r="AC693" i="27" s="1"/>
  <c r="AC703" i="27" s="1"/>
  <c r="AC713" i="27" s="1"/>
  <c r="AC723" i="27" s="1"/>
  <c r="AC733" i="27" s="1"/>
  <c r="T672" i="27"/>
  <c r="AD682" i="27"/>
  <c r="AD681" i="27"/>
  <c r="T671" i="27"/>
  <c r="AD664" i="27"/>
  <c r="T654" i="27"/>
  <c r="AC509" i="27"/>
  <c r="AC518" i="27"/>
  <c r="AC528" i="27" s="1"/>
  <c r="AC538" i="27" s="1"/>
  <c r="AC548" i="27" s="1"/>
  <c r="AC558" i="27" s="1"/>
  <c r="AC568" i="27" s="1"/>
  <c r="AC578" i="27" s="1"/>
  <c r="AC588" i="27" s="1"/>
  <c r="AC598" i="27" s="1"/>
  <c r="AO76" i="18" l="1"/>
  <c r="AD691" i="27"/>
  <c r="T681" i="27"/>
  <c r="T680" i="27"/>
  <c r="AD690" i="27"/>
  <c r="T682" i="27"/>
  <c r="AD692" i="27"/>
  <c r="AD520" i="27"/>
  <c r="AD530" i="27" s="1"/>
  <c r="AD540" i="27" s="1"/>
  <c r="AD550" i="27" s="1"/>
  <c r="AD560" i="27" s="1"/>
  <c r="AD570" i="27" s="1"/>
  <c r="AD580" i="27" s="1"/>
  <c r="AD590" i="27" s="1"/>
  <c r="AD600" i="27" s="1"/>
  <c r="AD511" i="27"/>
  <c r="T664" i="27"/>
  <c r="AD674" i="27"/>
  <c r="AC519" i="27"/>
  <c r="AC529" i="27" s="1"/>
  <c r="AC539" i="27" s="1"/>
  <c r="AC549" i="27" s="1"/>
  <c r="AC559" i="27" s="1"/>
  <c r="AC569" i="27" s="1"/>
  <c r="AC579" i="27" s="1"/>
  <c r="AC589" i="27" s="1"/>
  <c r="AC599" i="27" s="1"/>
  <c r="AC510" i="27"/>
  <c r="AC654" i="27"/>
  <c r="AC664" i="27" s="1"/>
  <c r="AC674" i="27" s="1"/>
  <c r="AC684" i="27" s="1"/>
  <c r="AC694" i="27" s="1"/>
  <c r="AC704" i="27" s="1"/>
  <c r="AC714" i="27" s="1"/>
  <c r="AC724" i="27" s="1"/>
  <c r="AC734" i="27" s="1"/>
  <c r="AC645" i="27"/>
  <c r="T655" i="27"/>
  <c r="AD665" i="27"/>
  <c r="AD683" i="27"/>
  <c r="T673" i="27"/>
  <c r="AD656" i="27"/>
  <c r="T646" i="27"/>
  <c r="AD647" i="27"/>
  <c r="AO77" i="18" l="1"/>
  <c r="AD675" i="27"/>
  <c r="T665" i="27"/>
  <c r="AD512" i="27"/>
  <c r="AD521" i="27"/>
  <c r="AD531" i="27" s="1"/>
  <c r="AD541" i="27" s="1"/>
  <c r="AD551" i="27" s="1"/>
  <c r="AD561" i="27" s="1"/>
  <c r="AD571" i="27" s="1"/>
  <c r="AD581" i="27" s="1"/>
  <c r="AD591" i="27" s="1"/>
  <c r="AD601" i="27" s="1"/>
  <c r="AC511" i="27"/>
  <c r="AC520" i="27"/>
  <c r="AC530" i="27" s="1"/>
  <c r="AC540" i="27" s="1"/>
  <c r="AC550" i="27" s="1"/>
  <c r="AC560" i="27" s="1"/>
  <c r="AC570" i="27" s="1"/>
  <c r="AC580" i="27" s="1"/>
  <c r="AC590" i="27" s="1"/>
  <c r="AC600" i="27" s="1"/>
  <c r="T690" i="27"/>
  <c r="AD700" i="27"/>
  <c r="T692" i="27"/>
  <c r="AD702" i="27"/>
  <c r="T656" i="27"/>
  <c r="AD666" i="27"/>
  <c r="AC655" i="27"/>
  <c r="AC665" i="27" s="1"/>
  <c r="AC675" i="27" s="1"/>
  <c r="AC685" i="27" s="1"/>
  <c r="AC695" i="27" s="1"/>
  <c r="AC705" i="27" s="1"/>
  <c r="AC715" i="27" s="1"/>
  <c r="AC725" i="27" s="1"/>
  <c r="AC735" i="27" s="1"/>
  <c r="AC646" i="27"/>
  <c r="AD648" i="27"/>
  <c r="T647" i="27"/>
  <c r="AD657" i="27"/>
  <c r="T674" i="27"/>
  <c r="AD684" i="27"/>
  <c r="T683" i="27"/>
  <c r="AD693" i="27"/>
  <c r="T691" i="27"/>
  <c r="AD701" i="27"/>
  <c r="AO78" i="18" l="1"/>
  <c r="AD649" i="27"/>
  <c r="T648" i="27"/>
  <c r="AD658" i="27"/>
  <c r="AD703" i="27"/>
  <c r="T693" i="27"/>
  <c r="AC521" i="27"/>
  <c r="AC531" i="27" s="1"/>
  <c r="AC541" i="27" s="1"/>
  <c r="AC551" i="27" s="1"/>
  <c r="AC561" i="27" s="1"/>
  <c r="AC571" i="27" s="1"/>
  <c r="AC581" i="27" s="1"/>
  <c r="AC591" i="27" s="1"/>
  <c r="AC601" i="27" s="1"/>
  <c r="AC512" i="27"/>
  <c r="T700" i="27"/>
  <c r="AD710" i="27"/>
  <c r="AC647" i="27"/>
  <c r="AC656" i="27"/>
  <c r="AC666" i="27" s="1"/>
  <c r="AC676" i="27" s="1"/>
  <c r="AC686" i="27" s="1"/>
  <c r="AC696" i="27" s="1"/>
  <c r="AC706" i="27" s="1"/>
  <c r="AC716" i="27" s="1"/>
  <c r="AC726" i="27" s="1"/>
  <c r="AC736" i="27" s="1"/>
  <c r="AD676" i="27"/>
  <c r="T666" i="27"/>
  <c r="AD711" i="27"/>
  <c r="T701" i="27"/>
  <c r="T702" i="27"/>
  <c r="AD712" i="27"/>
  <c r="T684" i="27"/>
  <c r="AD694" i="27"/>
  <c r="AD522" i="27"/>
  <c r="AD532" i="27" s="1"/>
  <c r="AD542" i="27" s="1"/>
  <c r="AD552" i="27" s="1"/>
  <c r="AD562" i="27" s="1"/>
  <c r="AD572" i="27" s="1"/>
  <c r="AD582" i="27" s="1"/>
  <c r="AD592" i="27" s="1"/>
  <c r="AD602" i="27" s="1"/>
  <c r="AD513" i="27"/>
  <c r="AD523" i="27" s="1"/>
  <c r="AD533" i="27" s="1"/>
  <c r="AD543" i="27" s="1"/>
  <c r="AD553" i="27" s="1"/>
  <c r="AD563" i="27" s="1"/>
  <c r="AD573" i="27" s="1"/>
  <c r="AD583" i="27" s="1"/>
  <c r="AD593" i="27" s="1"/>
  <c r="AD603" i="27" s="1"/>
  <c r="T657" i="27"/>
  <c r="AD667" i="27"/>
  <c r="T675" i="27"/>
  <c r="AD685" i="27"/>
  <c r="AO79" i="18" l="1"/>
  <c r="AD677" i="27"/>
  <c r="T667" i="27"/>
  <c r="AC513" i="27"/>
  <c r="AC523" i="27" s="1"/>
  <c r="AC533" i="27" s="1"/>
  <c r="AC543" i="27" s="1"/>
  <c r="AC553" i="27" s="1"/>
  <c r="AC563" i="27" s="1"/>
  <c r="AC573" i="27" s="1"/>
  <c r="AC583" i="27" s="1"/>
  <c r="AC593" i="27" s="1"/>
  <c r="AC603" i="27" s="1"/>
  <c r="AC522" i="27"/>
  <c r="AC532" i="27" s="1"/>
  <c r="AC542" i="27" s="1"/>
  <c r="AC552" i="27" s="1"/>
  <c r="AC562" i="27" s="1"/>
  <c r="AC572" i="27" s="1"/>
  <c r="AC582" i="27" s="1"/>
  <c r="AC592" i="27" s="1"/>
  <c r="AC602" i="27" s="1"/>
  <c r="T711" i="27"/>
  <c r="AD721" i="27"/>
  <c r="T676" i="27"/>
  <c r="AD686" i="27"/>
  <c r="T703" i="27"/>
  <c r="AD713" i="27"/>
  <c r="AC648" i="27"/>
  <c r="AC657" i="27"/>
  <c r="AC667" i="27" s="1"/>
  <c r="AC677" i="27" s="1"/>
  <c r="AC687" i="27" s="1"/>
  <c r="AC697" i="27" s="1"/>
  <c r="AC707" i="27" s="1"/>
  <c r="AC717" i="27" s="1"/>
  <c r="AC727" i="27" s="1"/>
  <c r="AC737" i="27" s="1"/>
  <c r="T694" i="27"/>
  <c r="AD704" i="27"/>
  <c r="AD668" i="27"/>
  <c r="T658" i="27"/>
  <c r="AD695" i="27"/>
  <c r="T685" i="27"/>
  <c r="T712" i="27"/>
  <c r="AD722" i="27"/>
  <c r="T710" i="27"/>
  <c r="AD720" i="27"/>
  <c r="AD659" i="27"/>
  <c r="T649" i="27"/>
  <c r="AO80" i="18" l="1"/>
  <c r="T659" i="27"/>
  <c r="AD669" i="27"/>
  <c r="T686" i="27"/>
  <c r="AD696" i="27"/>
  <c r="AD731" i="27"/>
  <c r="T731" i="27" s="1"/>
  <c r="T721" i="27"/>
  <c r="T668" i="27"/>
  <c r="AD678" i="27"/>
  <c r="T704" i="27"/>
  <c r="AD714" i="27"/>
  <c r="T722" i="27"/>
  <c r="AD732" i="27"/>
  <c r="T732" i="27" s="1"/>
  <c r="T720" i="27"/>
  <c r="AD730" i="27"/>
  <c r="T730" i="27" s="1"/>
  <c r="AC658" i="27"/>
  <c r="AC668" i="27" s="1"/>
  <c r="AC678" i="27" s="1"/>
  <c r="AC688" i="27" s="1"/>
  <c r="AC698" i="27" s="1"/>
  <c r="AC708" i="27" s="1"/>
  <c r="AC718" i="27" s="1"/>
  <c r="AC728" i="27" s="1"/>
  <c r="AC738" i="27" s="1"/>
  <c r="AC649" i="27"/>
  <c r="AC659" i="27" s="1"/>
  <c r="AC669" i="27" s="1"/>
  <c r="AC679" i="27" s="1"/>
  <c r="AC689" i="27" s="1"/>
  <c r="AC699" i="27" s="1"/>
  <c r="AC709" i="27" s="1"/>
  <c r="AC719" i="27" s="1"/>
  <c r="AC729" i="27" s="1"/>
  <c r="AC739" i="27" s="1"/>
  <c r="AD723" i="27"/>
  <c r="T713" i="27"/>
  <c r="T695" i="27"/>
  <c r="AD705" i="27"/>
  <c r="AD687" i="27"/>
  <c r="T677" i="27"/>
  <c r="AO81" i="18" l="1"/>
  <c r="T687" i="27"/>
  <c r="AD697" i="27"/>
  <c r="AD715" i="27"/>
  <c r="T705" i="27"/>
  <c r="T696" i="27"/>
  <c r="AD706" i="27"/>
  <c r="T678" i="27"/>
  <c r="AD688" i="27"/>
  <c r="T714" i="27"/>
  <c r="AD724" i="27"/>
  <c r="AD679" i="27"/>
  <c r="T669" i="27"/>
  <c r="T723" i="27"/>
  <c r="AD733" i="27"/>
  <c r="T733" i="27" s="1"/>
  <c r="AO82" i="18" l="1"/>
  <c r="T706" i="27"/>
  <c r="AD716" i="27"/>
  <c r="T688" i="27"/>
  <c r="AD698" i="27"/>
  <c r="T679" i="27"/>
  <c r="AD689" i="27"/>
  <c r="T715" i="27"/>
  <c r="AD725" i="27"/>
  <c r="T724" i="27"/>
  <c r="AD734" i="27"/>
  <c r="T734" i="27" s="1"/>
  <c r="AD707" i="27"/>
  <c r="T697" i="27"/>
  <c r="AO83" i="18" l="1"/>
  <c r="AD699" i="27"/>
  <c r="T689" i="27"/>
  <c r="T698" i="27"/>
  <c r="AD708" i="27"/>
  <c r="T707" i="27"/>
  <c r="AD717" i="27"/>
  <c r="AD735" i="27"/>
  <c r="T735" i="27" s="1"/>
  <c r="T725" i="27"/>
  <c r="T716" i="27"/>
  <c r="AD726" i="27"/>
  <c r="AO84" i="18" l="1"/>
  <c r="AD727" i="27"/>
  <c r="T717" i="27"/>
  <c r="T708" i="27"/>
  <c r="AD718" i="27"/>
  <c r="T726" i="27"/>
  <c r="AD736" i="27"/>
  <c r="T736" i="27" s="1"/>
  <c r="T699" i="27"/>
  <c r="AD709" i="27"/>
  <c r="AO85" i="18" l="1"/>
  <c r="AD719" i="27"/>
  <c r="T709" i="27"/>
  <c r="T718" i="27"/>
  <c r="AD728" i="27"/>
  <c r="T727" i="27"/>
  <c r="AD737" i="27"/>
  <c r="T737" i="27" s="1"/>
  <c r="AO86" i="18" l="1"/>
  <c r="T728" i="27"/>
  <c r="AD738" i="27"/>
  <c r="T738" i="27" s="1"/>
  <c r="T719" i="27"/>
  <c r="AD729" i="27"/>
  <c r="AO87" i="18" l="1"/>
  <c r="AD739" i="27"/>
  <c r="T739" i="27" s="1"/>
  <c r="T729" i="27"/>
  <c r="AO88" i="18" l="1"/>
  <c r="AO89" i="18" l="1"/>
  <c r="AO90" i="18" l="1"/>
  <c r="AO91" i="18" l="1"/>
  <c r="AO92" i="18" l="1"/>
  <c r="E152" i="10"/>
  <c r="E151" i="10"/>
  <c r="E150" i="10"/>
  <c r="E149" i="10"/>
  <c r="E148" i="10"/>
  <c r="E147" i="10"/>
  <c r="E146" i="10"/>
  <c r="E145" i="10"/>
  <c r="E144" i="10"/>
  <c r="E143" i="10"/>
  <c r="E140" i="10"/>
  <c r="E139" i="10"/>
  <c r="E138" i="10"/>
  <c r="E137" i="10"/>
  <c r="E136" i="10"/>
  <c r="E135" i="10"/>
  <c r="E134" i="10"/>
  <c r="G119" i="10"/>
  <c r="G118" i="10"/>
  <c r="G117" i="10"/>
  <c r="G116" i="10"/>
  <c r="G115" i="10"/>
  <c r="G114" i="10"/>
  <c r="G113" i="10"/>
  <c r="G112" i="10"/>
  <c r="G111" i="10"/>
  <c r="G110" i="10"/>
  <c r="G107" i="10"/>
  <c r="G106" i="10"/>
  <c r="G105" i="10"/>
  <c r="G104" i="10"/>
  <c r="G103" i="10"/>
  <c r="G102" i="10"/>
  <c r="G101" i="10"/>
  <c r="G233" i="1"/>
  <c r="G232" i="1"/>
  <c r="G231" i="1"/>
  <c r="G230" i="1"/>
  <c r="G228" i="1"/>
  <c r="G227" i="1"/>
  <c r="G226" i="1"/>
  <c r="G224" i="1"/>
  <c r="Z298" i="1"/>
  <c r="X298" i="1"/>
  <c r="V298" i="1"/>
  <c r="T298" i="1"/>
  <c r="R298" i="1"/>
  <c r="P298" i="1"/>
  <c r="N298" i="1"/>
  <c r="L298" i="1"/>
  <c r="J298" i="1"/>
  <c r="G298" i="1"/>
  <c r="Z297" i="1"/>
  <c r="X297" i="1"/>
  <c r="V297" i="1"/>
  <c r="T297" i="1"/>
  <c r="R297" i="1"/>
  <c r="P297" i="1"/>
  <c r="N297" i="1"/>
  <c r="L297" i="1"/>
  <c r="J297" i="1"/>
  <c r="G297" i="1"/>
  <c r="Z296" i="1"/>
  <c r="X296" i="1"/>
  <c r="V296" i="1"/>
  <c r="T296" i="1"/>
  <c r="R296" i="1"/>
  <c r="P296" i="1"/>
  <c r="N296" i="1"/>
  <c r="L296" i="1"/>
  <c r="J296" i="1"/>
  <c r="G296" i="1"/>
  <c r="Z295" i="1"/>
  <c r="X295" i="1"/>
  <c r="V295" i="1"/>
  <c r="T295" i="1"/>
  <c r="R295" i="1"/>
  <c r="P295" i="1"/>
  <c r="N295" i="1"/>
  <c r="L295" i="1"/>
  <c r="J295" i="1"/>
  <c r="G295" i="1"/>
  <c r="Z293" i="1"/>
  <c r="X293" i="1"/>
  <c r="V293" i="1"/>
  <c r="T293" i="1"/>
  <c r="R293" i="1"/>
  <c r="P293" i="1"/>
  <c r="N293" i="1"/>
  <c r="L293" i="1"/>
  <c r="J293" i="1"/>
  <c r="G293" i="1"/>
  <c r="Z292" i="1"/>
  <c r="X292" i="1"/>
  <c r="V292" i="1"/>
  <c r="T292" i="1"/>
  <c r="R292" i="1"/>
  <c r="P292" i="1"/>
  <c r="N292" i="1"/>
  <c r="L292" i="1"/>
  <c r="J292" i="1"/>
  <c r="G292" i="1"/>
  <c r="Z291" i="1"/>
  <c r="X291" i="1"/>
  <c r="V291" i="1"/>
  <c r="T291" i="1"/>
  <c r="R291" i="1"/>
  <c r="P291" i="1"/>
  <c r="N291" i="1"/>
  <c r="L291" i="1"/>
  <c r="J291" i="1"/>
  <c r="G291" i="1"/>
  <c r="Z289" i="1"/>
  <c r="X289" i="1"/>
  <c r="V289" i="1"/>
  <c r="T289" i="1"/>
  <c r="R289" i="1"/>
  <c r="P289" i="1"/>
  <c r="N289" i="1"/>
  <c r="L289" i="1"/>
  <c r="J289" i="1"/>
  <c r="G289" i="1"/>
  <c r="G361" i="1"/>
  <c r="G360" i="1"/>
  <c r="G359" i="1"/>
  <c r="G358" i="1"/>
  <c r="G356" i="1"/>
  <c r="G355" i="1"/>
  <c r="G354" i="1"/>
  <c r="G352" i="1"/>
  <c r="G425" i="1"/>
  <c r="G424" i="1"/>
  <c r="G423" i="1"/>
  <c r="G422" i="1"/>
  <c r="G420" i="1"/>
  <c r="G419" i="1"/>
  <c r="G418" i="1"/>
  <c r="G416" i="1"/>
  <c r="G486" i="1"/>
  <c r="G485" i="1"/>
  <c r="G484" i="1"/>
  <c r="G483" i="1"/>
  <c r="G481" i="1"/>
  <c r="G480" i="1"/>
  <c r="G479" i="1"/>
  <c r="G477" i="1"/>
  <c r="G173" i="1"/>
  <c r="G172" i="1"/>
  <c r="G171" i="1"/>
  <c r="G170" i="1"/>
  <c r="G168" i="1"/>
  <c r="G167" i="1"/>
  <c r="G166" i="1"/>
  <c r="G164" i="1"/>
  <c r="G762" i="1"/>
  <c r="I715" i="1"/>
  <c r="AO93" i="18" l="1"/>
  <c r="AO94" i="18" l="1"/>
  <c r="AO95" i="18" l="1"/>
  <c r="AF865" i="18"/>
  <c r="AE865" i="18"/>
  <c r="AD865" i="18"/>
  <c r="AC865" i="18"/>
  <c r="AB865" i="18"/>
  <c r="AA865" i="18"/>
  <c r="Z865" i="18"/>
  <c r="Y865" i="18"/>
  <c r="AF864" i="18"/>
  <c r="AE864" i="18"/>
  <c r="AD864" i="18"/>
  <c r="AC864" i="18"/>
  <c r="AB864" i="18"/>
  <c r="AA864" i="18"/>
  <c r="Z864" i="18"/>
  <c r="Y864" i="18"/>
  <c r="AF863" i="18"/>
  <c r="AE863" i="18"/>
  <c r="AD863" i="18"/>
  <c r="AC863" i="18"/>
  <c r="AB863" i="18"/>
  <c r="AA863" i="18"/>
  <c r="Z863" i="18"/>
  <c r="Y863" i="18"/>
  <c r="AF862" i="18"/>
  <c r="AE862" i="18"/>
  <c r="AD862" i="18"/>
  <c r="AC862" i="18"/>
  <c r="AB862" i="18"/>
  <c r="AA862" i="18"/>
  <c r="Z862" i="18"/>
  <c r="Y862" i="18"/>
  <c r="AF861" i="18"/>
  <c r="AE861" i="18"/>
  <c r="AD861" i="18"/>
  <c r="AC861" i="18"/>
  <c r="AB861" i="18"/>
  <c r="AA861" i="18"/>
  <c r="Z861" i="18"/>
  <c r="Y861" i="18"/>
  <c r="AF860" i="18"/>
  <c r="AE860" i="18"/>
  <c r="AD860" i="18"/>
  <c r="AC860" i="18"/>
  <c r="AB860" i="18"/>
  <c r="AA860" i="18"/>
  <c r="Z860" i="18"/>
  <c r="Y860" i="18"/>
  <c r="AF859" i="18"/>
  <c r="AE859" i="18"/>
  <c r="AD859" i="18"/>
  <c r="AC859" i="18"/>
  <c r="AB859" i="18"/>
  <c r="AA859" i="18"/>
  <c r="Z859" i="18"/>
  <c r="Y859" i="18"/>
  <c r="AF858" i="18"/>
  <c r="AE858" i="18"/>
  <c r="AD858" i="18"/>
  <c r="AC858" i="18"/>
  <c r="AB858" i="18"/>
  <c r="AA858" i="18"/>
  <c r="Z858" i="18"/>
  <c r="AF857" i="18"/>
  <c r="AE857" i="18"/>
  <c r="AD857" i="18"/>
  <c r="AC857" i="18"/>
  <c r="AB857" i="18"/>
  <c r="AA857" i="18"/>
  <c r="Z857" i="18"/>
  <c r="Y857" i="18"/>
  <c r="AF856" i="18"/>
  <c r="AE856" i="18"/>
  <c r="AD856" i="18"/>
  <c r="AC856" i="18"/>
  <c r="AF855" i="18"/>
  <c r="AE855" i="18"/>
  <c r="AD855" i="18"/>
  <c r="AC855" i="18"/>
  <c r="AF854" i="18"/>
  <c r="AE854" i="18"/>
  <c r="AD854" i="18"/>
  <c r="AC854" i="18"/>
  <c r="AF853" i="18"/>
  <c r="AE853" i="18"/>
  <c r="AD853" i="18"/>
  <c r="AC853" i="18"/>
  <c r="AF852" i="18"/>
  <c r="AE852" i="18"/>
  <c r="AD852" i="18"/>
  <c r="AC852" i="18"/>
  <c r="AF851" i="18"/>
  <c r="AE851" i="18"/>
  <c r="AD851" i="18"/>
  <c r="AC851" i="18"/>
  <c r="AF850" i="18"/>
  <c r="AE850" i="18"/>
  <c r="AD850" i="18"/>
  <c r="AC850" i="18"/>
  <c r="AF849" i="18"/>
  <c r="AE849" i="18"/>
  <c r="AD849" i="18"/>
  <c r="AC849" i="18"/>
  <c r="AB849" i="18"/>
  <c r="AA849" i="18"/>
  <c r="Z849" i="18"/>
  <c r="Y849" i="18"/>
  <c r="AF848" i="18"/>
  <c r="AE848" i="18"/>
  <c r="AD848" i="18"/>
  <c r="AC848" i="18"/>
  <c r="AB847" i="18"/>
  <c r="AA847" i="18"/>
  <c r="Z847" i="18"/>
  <c r="Y847" i="18"/>
  <c r="AB846" i="18"/>
  <c r="AA846" i="18"/>
  <c r="Z846" i="18"/>
  <c r="Y846" i="18"/>
  <c r="AB845" i="18"/>
  <c r="AA845" i="18"/>
  <c r="Z845" i="18"/>
  <c r="Y845" i="18"/>
  <c r="AB844" i="18"/>
  <c r="AA844" i="18"/>
  <c r="Z844" i="18"/>
  <c r="Y844" i="18"/>
  <c r="AB843" i="18"/>
  <c r="AA843" i="18"/>
  <c r="Z843" i="18"/>
  <c r="Y843" i="18"/>
  <c r="AB842" i="18"/>
  <c r="AA842" i="18"/>
  <c r="Z842" i="18"/>
  <c r="Y842" i="18"/>
  <c r="AB841" i="18"/>
  <c r="AA841" i="18"/>
  <c r="Z841" i="18"/>
  <c r="Y841" i="18"/>
  <c r="AB840" i="18"/>
  <c r="AA840" i="18"/>
  <c r="Z840" i="18"/>
  <c r="Y840" i="18"/>
  <c r="AB839" i="18"/>
  <c r="AA839" i="18"/>
  <c r="Z839" i="18"/>
  <c r="Y839" i="18"/>
  <c r="K850" i="18"/>
  <c r="K851" i="18" s="1"/>
  <c r="K858" i="18"/>
  <c r="Y858" i="18" s="1"/>
  <c r="N850" i="18"/>
  <c r="N851" i="18" s="1"/>
  <c r="N852" i="18" s="1"/>
  <c r="N853" i="18" s="1"/>
  <c r="N854" i="18" s="1"/>
  <c r="N855" i="18" s="1"/>
  <c r="N856" i="18" s="1"/>
  <c r="AB856" i="18" s="1"/>
  <c r="M850" i="18"/>
  <c r="M851" i="18" s="1"/>
  <c r="L850" i="18"/>
  <c r="L851" i="18" s="1"/>
  <c r="L852" i="18" s="1"/>
  <c r="L853" i="18" s="1"/>
  <c r="L854" i="18" s="1"/>
  <c r="L855" i="18" s="1"/>
  <c r="L856" i="18" s="1"/>
  <c r="Z856" i="18" s="1"/>
  <c r="N848" i="18"/>
  <c r="AB848" i="18" s="1"/>
  <c r="M848" i="18"/>
  <c r="AA848" i="18" s="1"/>
  <c r="L848" i="18"/>
  <c r="Z848" i="18" s="1"/>
  <c r="K848" i="18"/>
  <c r="Y848" i="18" s="1"/>
  <c r="AO96" i="18" l="1"/>
  <c r="AA850" i="18"/>
  <c r="K852" i="18"/>
  <c r="Y851" i="18"/>
  <c r="Y850" i="18"/>
  <c r="M852" i="18"/>
  <c r="AA851" i="18"/>
  <c r="Z850" i="18"/>
  <c r="Z851" i="18"/>
  <c r="Z852" i="18"/>
  <c r="Z853" i="18"/>
  <c r="Z854" i="18"/>
  <c r="Z855" i="18"/>
  <c r="AB850" i="18"/>
  <c r="AB851" i="18"/>
  <c r="AB852" i="18"/>
  <c r="AB853" i="18"/>
  <c r="AB854" i="18"/>
  <c r="AB855" i="18"/>
  <c r="R939" i="9"/>
  <c r="R938" i="9"/>
  <c r="R937" i="9"/>
  <c r="R936" i="9"/>
  <c r="R935" i="9"/>
  <c r="R934" i="9"/>
  <c r="R933" i="9"/>
  <c r="R932" i="9"/>
  <c r="R931" i="9"/>
  <c r="R930" i="9"/>
  <c r="U826" i="9"/>
  <c r="U807" i="9"/>
  <c r="U858" i="9"/>
  <c r="U859" i="9"/>
  <c r="U810" i="9"/>
  <c r="U841" i="9"/>
  <c r="U792" i="9"/>
  <c r="U793" i="9"/>
  <c r="U794" i="9"/>
  <c r="U855" i="9"/>
  <c r="T874" i="9"/>
  <c r="T873" i="9"/>
  <c r="T872" i="9"/>
  <c r="T871" i="9"/>
  <c r="T870" i="9"/>
  <c r="T869" i="9"/>
  <c r="T868" i="9"/>
  <c r="T867" i="9"/>
  <c r="T866" i="9"/>
  <c r="T865" i="9"/>
  <c r="T864" i="9"/>
  <c r="T863" i="9"/>
  <c r="T862" i="9"/>
  <c r="T861" i="9"/>
  <c r="T860" i="9"/>
  <c r="T859" i="9"/>
  <c r="T858" i="9"/>
  <c r="T857" i="9"/>
  <c r="T856" i="9"/>
  <c r="T855" i="9"/>
  <c r="T854" i="9"/>
  <c r="T853" i="9"/>
  <c r="T852" i="9"/>
  <c r="T851" i="9"/>
  <c r="T850" i="9"/>
  <c r="T849" i="9"/>
  <c r="T848" i="9"/>
  <c r="T847" i="9"/>
  <c r="T846" i="9"/>
  <c r="T845" i="9"/>
  <c r="T844" i="9"/>
  <c r="T843" i="9"/>
  <c r="T842" i="9"/>
  <c r="T841" i="9"/>
  <c r="T840" i="9"/>
  <c r="T839" i="9"/>
  <c r="T838" i="9"/>
  <c r="T837" i="9"/>
  <c r="T836" i="9"/>
  <c r="T835" i="9"/>
  <c r="T834" i="9"/>
  <c r="T833" i="9"/>
  <c r="T832" i="9"/>
  <c r="T831" i="9"/>
  <c r="T830" i="9"/>
  <c r="T829" i="9"/>
  <c r="T828" i="9"/>
  <c r="T827" i="9"/>
  <c r="T826" i="9"/>
  <c r="T825" i="9"/>
  <c r="T824" i="9"/>
  <c r="T823" i="9"/>
  <c r="T822" i="9"/>
  <c r="T821" i="9"/>
  <c r="T820" i="9"/>
  <c r="T819" i="9"/>
  <c r="T818" i="9"/>
  <c r="T817" i="9"/>
  <c r="T816" i="9"/>
  <c r="T815" i="9"/>
  <c r="T814" i="9"/>
  <c r="T813" i="9"/>
  <c r="T812" i="9"/>
  <c r="T811" i="9"/>
  <c r="T810" i="9"/>
  <c r="T809" i="9"/>
  <c r="T808" i="9"/>
  <c r="T807" i="9"/>
  <c r="T806" i="9"/>
  <c r="T805" i="9"/>
  <c r="T804" i="9"/>
  <c r="T803" i="9"/>
  <c r="T802" i="9"/>
  <c r="T801" i="9"/>
  <c r="T800" i="9"/>
  <c r="T799" i="9"/>
  <c r="T798" i="9"/>
  <c r="T797" i="9"/>
  <c r="T796" i="9"/>
  <c r="T795" i="9"/>
  <c r="T794" i="9"/>
  <c r="T793" i="9"/>
  <c r="T792" i="9"/>
  <c r="T791" i="9"/>
  <c r="T790" i="9"/>
  <c r="T789" i="9"/>
  <c r="T788" i="9"/>
  <c r="T787" i="9"/>
  <c r="T786" i="9"/>
  <c r="T785" i="9"/>
  <c r="S786" i="9"/>
  <c r="S787" i="9"/>
  <c r="S788" i="9"/>
  <c r="S789" i="9"/>
  <c r="S790" i="9"/>
  <c r="U790" i="9"/>
  <c r="S791" i="9"/>
  <c r="U791" i="9"/>
  <c r="S792" i="9"/>
  <c r="S793" i="9"/>
  <c r="S794" i="9"/>
  <c r="S795" i="9"/>
  <c r="S796" i="9"/>
  <c r="S797" i="9"/>
  <c r="S798" i="9"/>
  <c r="S799" i="9"/>
  <c r="S800" i="9"/>
  <c r="S801" i="9"/>
  <c r="S802" i="9"/>
  <c r="S803" i="9"/>
  <c r="S804" i="9"/>
  <c r="S805" i="9"/>
  <c r="S806" i="9"/>
  <c r="S807" i="9"/>
  <c r="S808" i="9"/>
  <c r="S809" i="9"/>
  <c r="S810" i="9"/>
  <c r="S811" i="9"/>
  <c r="S812" i="9"/>
  <c r="S813" i="9"/>
  <c r="S814" i="9"/>
  <c r="S815" i="9"/>
  <c r="S816" i="9"/>
  <c r="S817" i="9"/>
  <c r="S818" i="9"/>
  <c r="S819" i="9"/>
  <c r="S820" i="9"/>
  <c r="S821" i="9"/>
  <c r="S822" i="9"/>
  <c r="S823" i="9"/>
  <c r="S824" i="9"/>
  <c r="S825" i="9"/>
  <c r="S826" i="9"/>
  <c r="S827" i="9"/>
  <c r="S828" i="9"/>
  <c r="S829" i="9"/>
  <c r="S830" i="9"/>
  <c r="S831" i="9"/>
  <c r="S832" i="9"/>
  <c r="S833" i="9"/>
  <c r="S834" i="9"/>
  <c r="S835" i="9"/>
  <c r="S836" i="9"/>
  <c r="S837" i="9"/>
  <c r="S838" i="9"/>
  <c r="S839" i="9"/>
  <c r="S840" i="9"/>
  <c r="S841" i="9"/>
  <c r="S842" i="9"/>
  <c r="S843" i="9"/>
  <c r="S844" i="9"/>
  <c r="S845" i="9"/>
  <c r="S846" i="9"/>
  <c r="S847" i="9"/>
  <c r="S848" i="9"/>
  <c r="S849" i="9"/>
  <c r="S850" i="9"/>
  <c r="U850" i="9"/>
  <c r="S851" i="9"/>
  <c r="S852" i="9"/>
  <c r="S853" i="9"/>
  <c r="S854" i="9"/>
  <c r="S855" i="9"/>
  <c r="S856" i="9"/>
  <c r="S857" i="9"/>
  <c r="S858" i="9"/>
  <c r="S859" i="9"/>
  <c r="S860" i="9"/>
  <c r="S861" i="9"/>
  <c r="S862" i="9"/>
  <c r="S863" i="9"/>
  <c r="S864" i="9"/>
  <c r="S865" i="9"/>
  <c r="S866" i="9"/>
  <c r="S867" i="9"/>
  <c r="S868" i="9"/>
  <c r="S869" i="9"/>
  <c r="S870" i="9"/>
  <c r="S871" i="9"/>
  <c r="S872" i="9"/>
  <c r="S873" i="9"/>
  <c r="S874" i="9"/>
  <c r="R949" i="9" l="1"/>
  <c r="R924" i="27"/>
  <c r="R943" i="9"/>
  <c r="R953" i="9" s="1"/>
  <c r="R918" i="27"/>
  <c r="R942" i="9"/>
  <c r="R952" i="9" s="1"/>
  <c r="R917" i="27"/>
  <c r="R944" i="9"/>
  <c r="R954" i="9" s="1"/>
  <c r="R919" i="27"/>
  <c r="R945" i="9"/>
  <c r="R930" i="27" s="1"/>
  <c r="R920" i="27"/>
  <c r="R946" i="9"/>
  <c r="R956" i="9" s="1"/>
  <c r="R921" i="27"/>
  <c r="R947" i="9"/>
  <c r="R957" i="9" s="1"/>
  <c r="R922" i="27"/>
  <c r="R941" i="9"/>
  <c r="R951" i="9" s="1"/>
  <c r="R916" i="27"/>
  <c r="R948" i="9"/>
  <c r="R958" i="9" s="1"/>
  <c r="R923" i="27"/>
  <c r="R940" i="9"/>
  <c r="R950" i="9" s="1"/>
  <c r="R915" i="27"/>
  <c r="R959" i="9"/>
  <c r="R934" i="27"/>
  <c r="U823" i="9"/>
  <c r="U821" i="9"/>
  <c r="U851" i="9"/>
  <c r="U820" i="9"/>
  <c r="U864" i="9"/>
  <c r="U804" i="9"/>
  <c r="U801" i="9"/>
  <c r="U860" i="9"/>
  <c r="U844" i="9"/>
  <c r="U830" i="9"/>
  <c r="U800" i="9"/>
  <c r="U834" i="9"/>
  <c r="U861" i="9"/>
  <c r="U814" i="9"/>
  <c r="U811" i="9"/>
  <c r="U843" i="9"/>
  <c r="U831" i="9"/>
  <c r="U874" i="9"/>
  <c r="U871" i="9"/>
  <c r="U870" i="9"/>
  <c r="U854" i="9"/>
  <c r="U840" i="9"/>
  <c r="U824" i="9"/>
  <c r="U866" i="9"/>
  <c r="U818" i="9"/>
  <c r="U798" i="9"/>
  <c r="U856" i="9"/>
  <c r="U797" i="9"/>
  <c r="U838" i="9"/>
  <c r="U788" i="9"/>
  <c r="U828" i="9"/>
  <c r="U808" i="9"/>
  <c r="U816" i="9"/>
  <c r="U848" i="9"/>
  <c r="U796" i="9"/>
  <c r="U827" i="9"/>
  <c r="U786" i="9"/>
  <c r="U836" i="9"/>
  <c r="U868" i="9"/>
  <c r="U806" i="9"/>
  <c r="U846" i="9"/>
  <c r="U863" i="9"/>
  <c r="U803" i="9"/>
  <c r="AO97" i="18"/>
  <c r="U789" i="9"/>
  <c r="K853" i="18"/>
  <c r="Y852" i="18"/>
  <c r="U837" i="9"/>
  <c r="U867" i="9"/>
  <c r="U849" i="9"/>
  <c r="U845" i="9"/>
  <c r="U819" i="9"/>
  <c r="U815" i="9"/>
  <c r="U785" i="9"/>
  <c r="U857" i="9"/>
  <c r="U809" i="9"/>
  <c r="U805" i="9"/>
  <c r="U869" i="9"/>
  <c r="U865" i="9"/>
  <c r="U839" i="9"/>
  <c r="U835" i="9"/>
  <c r="U787" i="9"/>
  <c r="U847" i="9"/>
  <c r="U817" i="9"/>
  <c r="U829" i="9"/>
  <c r="U825" i="9"/>
  <c r="U799" i="9"/>
  <c r="U795" i="9"/>
  <c r="M853" i="18"/>
  <c r="AA852" i="18"/>
  <c r="U842" i="9"/>
  <c r="U822" i="9"/>
  <c r="U862" i="9"/>
  <c r="U802" i="9"/>
  <c r="U873" i="9"/>
  <c r="U853" i="9"/>
  <c r="U833" i="9"/>
  <c r="U813" i="9"/>
  <c r="U872" i="9"/>
  <c r="U852" i="9"/>
  <c r="U832" i="9"/>
  <c r="U812" i="9"/>
  <c r="R928" i="27" l="1"/>
  <c r="R929" i="27"/>
  <c r="R933" i="27"/>
  <c r="R927" i="27"/>
  <c r="R925" i="27"/>
  <c r="R932" i="27"/>
  <c r="R955" i="9"/>
  <c r="R940" i="27" s="1"/>
  <c r="R931" i="27"/>
  <c r="R926" i="27"/>
  <c r="R964" i="9"/>
  <c r="R939" i="27"/>
  <c r="R960" i="9"/>
  <c r="R935" i="27"/>
  <c r="R967" i="9"/>
  <c r="R942" i="27"/>
  <c r="R962" i="9"/>
  <c r="R937" i="27"/>
  <c r="R969" i="9"/>
  <c r="R944" i="27"/>
  <c r="R968" i="9"/>
  <c r="R943" i="27"/>
  <c r="R963" i="9"/>
  <c r="R938" i="27"/>
  <c r="R966" i="9"/>
  <c r="R941" i="27"/>
  <c r="R961" i="9"/>
  <c r="R936" i="27"/>
  <c r="AO98" i="18"/>
  <c r="K854" i="18"/>
  <c r="Y853" i="18"/>
  <c r="M854" i="18"/>
  <c r="AA853" i="18"/>
  <c r="K39" i="24"/>
  <c r="J39" i="24"/>
  <c r="R965" i="9" l="1"/>
  <c r="R975" i="9" s="1"/>
  <c r="R972" i="9"/>
  <c r="R947" i="27"/>
  <c r="R971" i="9"/>
  <c r="R946" i="27"/>
  <c r="R976" i="9"/>
  <c r="R951" i="27"/>
  <c r="R979" i="9"/>
  <c r="R954" i="27"/>
  <c r="R977" i="9"/>
  <c r="R952" i="27"/>
  <c r="R970" i="9"/>
  <c r="R945" i="27"/>
  <c r="R973" i="9"/>
  <c r="R948" i="27"/>
  <c r="R978" i="9"/>
  <c r="R953" i="27"/>
  <c r="R974" i="9"/>
  <c r="R949" i="27"/>
  <c r="AO99" i="18"/>
  <c r="K855" i="18"/>
  <c r="Y854" i="18"/>
  <c r="M855" i="18"/>
  <c r="AA854" i="18"/>
  <c r="G488" i="1"/>
  <c r="G427" i="1"/>
  <c r="G363" i="1"/>
  <c r="Z300" i="1"/>
  <c r="X300" i="1"/>
  <c r="V300" i="1"/>
  <c r="T300" i="1"/>
  <c r="R300" i="1"/>
  <c r="P300" i="1"/>
  <c r="N300" i="1"/>
  <c r="L300" i="1"/>
  <c r="J300" i="1"/>
  <c r="G300" i="1"/>
  <c r="G235" i="1"/>
  <c r="G175" i="1"/>
  <c r="G781" i="1"/>
  <c r="I734" i="1"/>
  <c r="R950" i="27" l="1"/>
  <c r="R987" i="9"/>
  <c r="R962" i="27"/>
  <c r="R983" i="9"/>
  <c r="R958" i="27"/>
  <c r="R984" i="9"/>
  <c r="R959" i="27"/>
  <c r="R980" i="9"/>
  <c r="R955" i="27"/>
  <c r="R986" i="9"/>
  <c r="R961" i="27"/>
  <c r="R988" i="9"/>
  <c r="R963" i="27"/>
  <c r="R989" i="9"/>
  <c r="R964" i="27"/>
  <c r="R981" i="9"/>
  <c r="R956" i="27"/>
  <c r="R982" i="9"/>
  <c r="R957" i="27"/>
  <c r="R985" i="9"/>
  <c r="R960" i="27"/>
  <c r="AO100" i="18"/>
  <c r="K856" i="18"/>
  <c r="Y856" i="18" s="1"/>
  <c r="Y855" i="18"/>
  <c r="M856" i="18"/>
  <c r="AA856" i="18" s="1"/>
  <c r="AA855" i="18"/>
  <c r="G105" i="9"/>
  <c r="K37" i="24"/>
  <c r="G176" i="24"/>
  <c r="R992" i="9" l="1"/>
  <c r="R967" i="27"/>
  <c r="R995" i="9"/>
  <c r="R970" i="27"/>
  <c r="R991" i="9"/>
  <c r="R966" i="27"/>
  <c r="R998" i="9"/>
  <c r="R973" i="27"/>
  <c r="R999" i="9"/>
  <c r="R974" i="27"/>
  <c r="R996" i="9"/>
  <c r="R971" i="27"/>
  <c r="R990" i="9"/>
  <c r="R965" i="27"/>
  <c r="R994" i="9"/>
  <c r="R969" i="27"/>
  <c r="R993" i="9"/>
  <c r="R968" i="27"/>
  <c r="R997" i="9"/>
  <c r="R972" i="27"/>
  <c r="AO101" i="18"/>
  <c r="N191" i="24"/>
  <c r="O191" i="24" s="1"/>
  <c r="M66" i="24"/>
  <c r="M67" i="24" s="1"/>
  <c r="M68" i="24" s="1"/>
  <c r="M69" i="24" s="1"/>
  <c r="M70" i="24" s="1"/>
  <c r="M71" i="24" s="1"/>
  <c r="M72" i="24" s="1"/>
  <c r="M73" i="24" s="1"/>
  <c r="M74" i="24" s="1"/>
  <c r="M75" i="24" s="1"/>
  <c r="M76" i="24" s="1"/>
  <c r="M77" i="24" s="1"/>
  <c r="M78" i="24" s="1"/>
  <c r="M79" i="24" s="1"/>
  <c r="M80" i="24" s="1"/>
  <c r="M81" i="24" s="1"/>
  <c r="M82" i="24" s="1"/>
  <c r="M83" i="24" s="1"/>
  <c r="M84" i="24" s="1"/>
  <c r="M85" i="24" s="1"/>
  <c r="M86" i="24" s="1"/>
  <c r="M87" i="24" s="1"/>
  <c r="M88" i="24" s="1"/>
  <c r="M89" i="24" s="1"/>
  <c r="M90" i="24" s="1"/>
  <c r="M91" i="24" s="1"/>
  <c r="M92" i="24" s="1"/>
  <c r="M93" i="24" s="1"/>
  <c r="M94" i="24" s="1"/>
  <c r="M95" i="24" s="1"/>
  <c r="M96" i="24" s="1"/>
  <c r="M97" i="24" s="1"/>
  <c r="M98" i="24" s="1"/>
  <c r="M99" i="24" s="1"/>
  <c r="M100" i="24" s="1"/>
  <c r="M101" i="24" s="1"/>
  <c r="M102" i="24" s="1"/>
  <c r="M103" i="24" s="1"/>
  <c r="M104" i="24" s="1"/>
  <c r="M105" i="24" s="1"/>
  <c r="M106" i="24" s="1"/>
  <c r="M107" i="24" s="1"/>
  <c r="M108" i="24" s="1"/>
  <c r="M109" i="24" s="1"/>
  <c r="M110" i="24" s="1"/>
  <c r="M111" i="24" s="1"/>
  <c r="M112" i="24" s="1"/>
  <c r="M113" i="24" s="1"/>
  <c r="M114" i="24" s="1"/>
  <c r="M115" i="24" s="1"/>
  <c r="M116" i="24" s="1"/>
  <c r="M117" i="24" s="1"/>
  <c r="M118" i="24" s="1"/>
  <c r="M119" i="24" s="1"/>
  <c r="M120" i="24" s="1"/>
  <c r="M121" i="24" s="1"/>
  <c r="M122" i="24" s="1"/>
  <c r="M123" i="24" s="1"/>
  <c r="M124" i="24" s="1"/>
  <c r="M125" i="24" s="1"/>
  <c r="M126" i="24" s="1"/>
  <c r="M127" i="24" s="1"/>
  <c r="M128" i="24" s="1"/>
  <c r="M129" i="24" s="1"/>
  <c r="M130" i="24" s="1"/>
  <c r="M131" i="24" s="1"/>
  <c r="M132" i="24" s="1"/>
  <c r="M133" i="24" s="1"/>
  <c r="M134" i="24" s="1"/>
  <c r="M135" i="24" s="1"/>
  <c r="M136" i="24" s="1"/>
  <c r="M137" i="24" s="1"/>
  <c r="M138" i="24" s="1"/>
  <c r="M139" i="24" s="1"/>
  <c r="M140" i="24" s="1"/>
  <c r="M141" i="24" s="1"/>
  <c r="M142" i="24" s="1"/>
  <c r="M143" i="24" s="1"/>
  <c r="M144" i="24" s="1"/>
  <c r="M145" i="24" s="1"/>
  <c r="M146" i="24" s="1"/>
  <c r="M147" i="24" s="1"/>
  <c r="M148" i="24" s="1"/>
  <c r="M149" i="24" s="1"/>
  <c r="M150" i="24" s="1"/>
  <c r="M151" i="24" s="1"/>
  <c r="M152" i="24" s="1"/>
  <c r="M153" i="24" s="1"/>
  <c r="M154" i="24" s="1"/>
  <c r="M155" i="24" s="1"/>
  <c r="G19" i="24"/>
  <c r="G41" i="24"/>
  <c r="G158" i="24"/>
  <c r="G194" i="24"/>
  <c r="G216" i="24"/>
  <c r="R1007" i="9" l="1"/>
  <c r="R982" i="27"/>
  <c r="R1006" i="9"/>
  <c r="R981" i="27"/>
  <c r="R1001" i="9"/>
  <c r="R976" i="27"/>
  <c r="R1003" i="9"/>
  <c r="R978" i="27"/>
  <c r="R1004" i="9"/>
  <c r="R979" i="27"/>
  <c r="R1000" i="9"/>
  <c r="R975" i="27"/>
  <c r="R1009" i="9"/>
  <c r="R984" i="27"/>
  <c r="R1008" i="9"/>
  <c r="R983" i="27"/>
  <c r="R1005" i="9"/>
  <c r="R980" i="27"/>
  <c r="R1002" i="9"/>
  <c r="R977" i="27"/>
  <c r="AO102" i="18"/>
  <c r="V100" i="17"/>
  <c r="W100" i="17"/>
  <c r="X100" i="17"/>
  <c r="Y100" i="17"/>
  <c r="Z100" i="17"/>
  <c r="AA100" i="17"/>
  <c r="AB100" i="17"/>
  <c r="AC100" i="17"/>
  <c r="AD100" i="17"/>
  <c r="U100" i="17"/>
  <c r="F101" i="17"/>
  <c r="U107" i="17" l="1"/>
  <c r="F115" i="17"/>
  <c r="R1012" i="9"/>
  <c r="R997" i="27" s="1"/>
  <c r="R987" i="27"/>
  <c r="R1018" i="9"/>
  <c r="R1003" i="27" s="1"/>
  <c r="R993" i="27"/>
  <c r="R1013" i="9"/>
  <c r="R998" i="27" s="1"/>
  <c r="R988" i="27"/>
  <c r="R1015" i="9"/>
  <c r="R1000" i="27" s="1"/>
  <c r="R990" i="27"/>
  <c r="R1016" i="9"/>
  <c r="R1001" i="27" s="1"/>
  <c r="R991" i="27"/>
  <c r="R1019" i="9"/>
  <c r="R1004" i="27" s="1"/>
  <c r="R994" i="27"/>
  <c r="R1010" i="9"/>
  <c r="R995" i="27" s="1"/>
  <c r="R985" i="27"/>
  <c r="R1014" i="9"/>
  <c r="R999" i="27" s="1"/>
  <c r="R989" i="27"/>
  <c r="R1011" i="9"/>
  <c r="R996" i="27" s="1"/>
  <c r="R986" i="27"/>
  <c r="R1017" i="9"/>
  <c r="R1002" i="27" s="1"/>
  <c r="R992" i="27"/>
  <c r="U113" i="17"/>
  <c r="U115" i="17"/>
  <c r="AO103" i="18"/>
  <c r="U101" i="17"/>
  <c r="U109" i="17"/>
  <c r="U108" i="17"/>
  <c r="U114" i="17"/>
  <c r="J698" i="1"/>
  <c r="J697" i="1"/>
  <c r="J696" i="1"/>
  <c r="J695" i="1"/>
  <c r="V538" i="9"/>
  <c r="V537" i="9"/>
  <c r="V536" i="9"/>
  <c r="V535" i="9"/>
  <c r="V534" i="9"/>
  <c r="V533" i="9"/>
  <c r="V542" i="9"/>
  <c r="V531" i="9"/>
  <c r="V530" i="9"/>
  <c r="V529" i="9"/>
  <c r="B59" i="2"/>
  <c r="K994" i="18"/>
  <c r="K993" i="18"/>
  <c r="K992" i="18"/>
  <c r="K991" i="18"/>
  <c r="K990" i="18"/>
  <c r="K989" i="18"/>
  <c r="K988" i="18"/>
  <c r="K987" i="18"/>
  <c r="K986" i="18"/>
  <c r="K985" i="18"/>
  <c r="K984" i="18"/>
  <c r="K983" i="18"/>
  <c r="K982" i="18"/>
  <c r="K981" i="18"/>
  <c r="K980" i="18"/>
  <c r="K979" i="18"/>
  <c r="K978" i="18"/>
  <c r="K977" i="18"/>
  <c r="K976" i="18"/>
  <c r="K975" i="18"/>
  <c r="K974" i="18"/>
  <c r="K973" i="18"/>
  <c r="K972" i="18"/>
  <c r="K971" i="18"/>
  <c r="K970" i="18"/>
  <c r="K969" i="18"/>
  <c r="K968" i="18"/>
  <c r="K967" i="18"/>
  <c r="K966" i="18"/>
  <c r="K965" i="18"/>
  <c r="K964" i="18"/>
  <c r="K963" i="18"/>
  <c r="K962" i="18"/>
  <c r="K961" i="18"/>
  <c r="K960" i="18"/>
  <c r="K959" i="18"/>
  <c r="K958" i="18"/>
  <c r="K957" i="18"/>
  <c r="K956" i="18"/>
  <c r="K955" i="18"/>
  <c r="K954" i="18"/>
  <c r="K953" i="18"/>
  <c r="K952" i="18"/>
  <c r="K951" i="18"/>
  <c r="K950" i="18"/>
  <c r="K949" i="18"/>
  <c r="K948" i="18"/>
  <c r="K947" i="18"/>
  <c r="K946" i="18"/>
  <c r="K945" i="18"/>
  <c r="K944" i="18"/>
  <c r="K943" i="18"/>
  <c r="K942" i="18"/>
  <c r="K941" i="18"/>
  <c r="K940" i="18"/>
  <c r="K939" i="18"/>
  <c r="K938" i="18"/>
  <c r="K937" i="18"/>
  <c r="K936" i="18"/>
  <c r="K935" i="18"/>
  <c r="K934" i="18"/>
  <c r="K933" i="18"/>
  <c r="K932" i="18"/>
  <c r="K931" i="18"/>
  <c r="K930" i="18"/>
  <c r="K929" i="18"/>
  <c r="K928" i="18"/>
  <c r="K927" i="18"/>
  <c r="K926" i="18"/>
  <c r="K925" i="18"/>
  <c r="K924" i="18"/>
  <c r="K923" i="18"/>
  <c r="K922" i="18"/>
  <c r="K921" i="18"/>
  <c r="K920" i="18"/>
  <c r="K919" i="18"/>
  <c r="K918" i="18"/>
  <c r="K917" i="18"/>
  <c r="K916" i="18"/>
  <c r="K915" i="18"/>
  <c r="K914" i="18"/>
  <c r="K913" i="18"/>
  <c r="K912" i="18"/>
  <c r="K911" i="18"/>
  <c r="K910" i="18"/>
  <c r="K909" i="18"/>
  <c r="K908" i="18"/>
  <c r="K907" i="18"/>
  <c r="K906" i="18"/>
  <c r="K905" i="18"/>
  <c r="K904" i="18"/>
  <c r="K903" i="18"/>
  <c r="K902" i="18"/>
  <c r="K901" i="18"/>
  <c r="K900" i="18"/>
  <c r="K899" i="18"/>
  <c r="K898" i="18"/>
  <c r="K897" i="18"/>
  <c r="K896" i="18"/>
  <c r="K895" i="18"/>
  <c r="K894" i="18"/>
  <c r="K893" i="18"/>
  <c r="K892" i="18"/>
  <c r="K891" i="18"/>
  <c r="K890" i="18"/>
  <c r="K889" i="18"/>
  <c r="K888" i="18"/>
  <c r="K887" i="18"/>
  <c r="Q127" i="10"/>
  <c r="Q133" i="10" s="1"/>
  <c r="P127" i="10"/>
  <c r="P133" i="10" s="1"/>
  <c r="O127" i="10"/>
  <c r="O133" i="10" s="1"/>
  <c r="N127" i="10"/>
  <c r="N133" i="10" s="1"/>
  <c r="M127" i="10"/>
  <c r="M133" i="10" s="1"/>
  <c r="L127" i="10"/>
  <c r="L133" i="10" s="1"/>
  <c r="K127" i="10"/>
  <c r="K133" i="10" s="1"/>
  <c r="J127" i="10"/>
  <c r="J133" i="10" s="1"/>
  <c r="I127" i="10"/>
  <c r="I133" i="10" s="1"/>
  <c r="H127" i="10"/>
  <c r="H133" i="10" s="1"/>
  <c r="G127" i="10"/>
  <c r="G133" i="10" s="1"/>
  <c r="F127" i="10"/>
  <c r="F133" i="10" s="1"/>
  <c r="V103" i="10"/>
  <c r="R103" i="10"/>
  <c r="N103" i="10"/>
  <c r="V102" i="10"/>
  <c r="R102" i="10"/>
  <c r="N102" i="10"/>
  <c r="J102" i="10"/>
  <c r="V101" i="10"/>
  <c r="R101" i="10"/>
  <c r="N101" i="10"/>
  <c r="J101" i="10"/>
  <c r="E90" i="10"/>
  <c r="J83" i="10"/>
  <c r="J82" i="10"/>
  <c r="J81" i="10"/>
  <c r="J80" i="10"/>
  <c r="J79" i="10"/>
  <c r="J78" i="10"/>
  <c r="J77" i="10"/>
  <c r="R76" i="10"/>
  <c r="N76" i="10"/>
  <c r="J76" i="10"/>
  <c r="R75" i="10"/>
  <c r="N75" i="10"/>
  <c r="J75" i="10"/>
  <c r="F75" i="10"/>
  <c r="R74" i="10"/>
  <c r="N74" i="10"/>
  <c r="J74" i="10"/>
  <c r="F74" i="10"/>
  <c r="R73" i="10"/>
  <c r="N73" i="10"/>
  <c r="J73" i="10"/>
  <c r="F73" i="10"/>
  <c r="V539" i="9" l="1"/>
  <c r="V514" i="27"/>
  <c r="V548" i="9"/>
  <c r="V523" i="27"/>
  <c r="V547" i="9"/>
  <c r="V522" i="27"/>
  <c r="V546" i="9"/>
  <c r="V521" i="27"/>
  <c r="V552" i="9"/>
  <c r="V527" i="27"/>
  <c r="V544" i="9"/>
  <c r="V519" i="27"/>
  <c r="V549" i="9"/>
  <c r="V524" i="27"/>
  <c r="V541" i="9"/>
  <c r="V516" i="27"/>
  <c r="V543" i="9"/>
  <c r="V518" i="27"/>
  <c r="V545" i="9"/>
  <c r="V520" i="27"/>
  <c r="V540" i="9"/>
  <c r="V515" i="27"/>
  <c r="AO104" i="18"/>
  <c r="G101" i="17"/>
  <c r="P68" i="17"/>
  <c r="O68" i="17"/>
  <c r="N68" i="17"/>
  <c r="M68" i="17"/>
  <c r="L68" i="17"/>
  <c r="K68" i="17"/>
  <c r="J68" i="17"/>
  <c r="I68" i="17"/>
  <c r="H68" i="17"/>
  <c r="G68" i="17"/>
  <c r="P67" i="17"/>
  <c r="O67" i="17"/>
  <c r="N67" i="17"/>
  <c r="M67" i="17"/>
  <c r="L67" i="17"/>
  <c r="K67" i="17"/>
  <c r="J67" i="17"/>
  <c r="I67" i="17"/>
  <c r="H67" i="17"/>
  <c r="G67" i="17"/>
  <c r="V30" i="17"/>
  <c r="U30" i="17"/>
  <c r="V29" i="17"/>
  <c r="U29" i="17"/>
  <c r="V28" i="17"/>
  <c r="U28" i="17"/>
  <c r="V27" i="17"/>
  <c r="U27" i="17"/>
  <c r="V26" i="17"/>
  <c r="U26" i="17"/>
  <c r="V25" i="17"/>
  <c r="U25" i="17"/>
  <c r="V24" i="17"/>
  <c r="U24" i="17"/>
  <c r="V23" i="17"/>
  <c r="U23" i="17"/>
  <c r="U22" i="17"/>
  <c r="V21" i="17"/>
  <c r="U21" i="17"/>
  <c r="G31" i="17"/>
  <c r="V31" i="17" s="1"/>
  <c r="K167" i="18"/>
  <c r="K166" i="18"/>
  <c r="K165" i="18"/>
  <c r="K164" i="18"/>
  <c r="H25" i="17"/>
  <c r="H108" i="17" s="1"/>
  <c r="N24" i="17"/>
  <c r="L24" i="17"/>
  <c r="K131" i="18" s="1"/>
  <c r="J24" i="17"/>
  <c r="H24" i="17"/>
  <c r="K91" i="18" s="1"/>
  <c r="H23" i="17"/>
  <c r="H106" i="17" s="1"/>
  <c r="M22" i="17"/>
  <c r="M102" i="17" s="1"/>
  <c r="L22" i="17"/>
  <c r="L102" i="17" s="1"/>
  <c r="J21" i="17"/>
  <c r="H21" i="17"/>
  <c r="I119" i="1"/>
  <c r="AD117" i="1"/>
  <c r="AC117" i="1"/>
  <c r="AB117" i="1"/>
  <c r="AA117" i="1"/>
  <c r="Z117" i="1"/>
  <c r="Y117" i="1"/>
  <c r="X117" i="1"/>
  <c r="W117" i="1"/>
  <c r="V117" i="1"/>
  <c r="U117" i="1"/>
  <c r="AD116" i="1"/>
  <c r="AC116" i="1"/>
  <c r="AB116" i="1"/>
  <c r="AA116" i="1"/>
  <c r="Z116" i="1"/>
  <c r="Y116" i="1"/>
  <c r="X116" i="1"/>
  <c r="W116" i="1"/>
  <c r="V116" i="1"/>
  <c r="U116" i="1"/>
  <c r="AD115" i="1"/>
  <c r="AC115" i="1"/>
  <c r="AB115" i="1"/>
  <c r="AA115" i="1"/>
  <c r="Z115" i="1"/>
  <c r="Y115" i="1"/>
  <c r="X115" i="1"/>
  <c r="W115" i="1"/>
  <c r="V115" i="1"/>
  <c r="U115" i="1"/>
  <c r="AD114" i="1"/>
  <c r="AC114" i="1"/>
  <c r="AB114" i="1"/>
  <c r="AA114" i="1"/>
  <c r="Z114" i="1"/>
  <c r="Y114" i="1"/>
  <c r="X114" i="1"/>
  <c r="W114" i="1"/>
  <c r="V114" i="1"/>
  <c r="U114" i="1"/>
  <c r="AD113" i="1"/>
  <c r="AC113" i="1"/>
  <c r="AB113" i="1"/>
  <c r="AA113" i="1"/>
  <c r="Z113" i="1"/>
  <c r="Y113" i="1"/>
  <c r="X113" i="1"/>
  <c r="W113" i="1"/>
  <c r="V113" i="1"/>
  <c r="U113" i="1"/>
  <c r="AD112" i="1"/>
  <c r="AC112" i="1"/>
  <c r="AB112" i="1"/>
  <c r="AA112" i="1"/>
  <c r="Z112" i="1"/>
  <c r="Y112" i="1"/>
  <c r="X112" i="1"/>
  <c r="W112" i="1"/>
  <c r="V112" i="1"/>
  <c r="U112" i="1"/>
  <c r="AD111" i="1"/>
  <c r="AC111" i="1"/>
  <c r="AB111" i="1"/>
  <c r="AA111" i="1"/>
  <c r="Z111" i="1"/>
  <c r="Y111" i="1"/>
  <c r="X111" i="1"/>
  <c r="W111" i="1"/>
  <c r="V111" i="1"/>
  <c r="U111" i="1"/>
  <c r="AD110" i="1"/>
  <c r="AC110" i="1"/>
  <c r="AB110" i="1"/>
  <c r="AA110" i="1"/>
  <c r="Z110" i="1"/>
  <c r="Y110" i="1"/>
  <c r="X110" i="1"/>
  <c r="W110" i="1"/>
  <c r="V110" i="1"/>
  <c r="U110" i="1"/>
  <c r="AD109" i="1"/>
  <c r="AC109" i="1"/>
  <c r="AB109" i="1"/>
  <c r="AA109" i="1"/>
  <c r="Z109" i="1"/>
  <c r="Y109" i="1"/>
  <c r="X109" i="1"/>
  <c r="W109" i="1"/>
  <c r="V109" i="1"/>
  <c r="U109" i="1"/>
  <c r="AD108" i="1"/>
  <c r="AC108" i="1"/>
  <c r="AB108" i="1"/>
  <c r="AA108" i="1"/>
  <c r="Z108" i="1"/>
  <c r="Y108" i="1"/>
  <c r="X108" i="1"/>
  <c r="W108" i="1"/>
  <c r="V108" i="1"/>
  <c r="U108" i="1"/>
  <c r="AD105" i="1"/>
  <c r="AC105" i="1"/>
  <c r="AB105" i="1"/>
  <c r="AA105" i="1"/>
  <c r="Z105" i="1"/>
  <c r="Y105" i="1"/>
  <c r="X105" i="1"/>
  <c r="W105" i="1"/>
  <c r="V105" i="1"/>
  <c r="U105" i="1"/>
  <c r="AD104" i="1"/>
  <c r="AC104" i="1"/>
  <c r="AB104" i="1"/>
  <c r="AA104" i="1"/>
  <c r="Z104" i="1"/>
  <c r="Y104" i="1"/>
  <c r="X104" i="1"/>
  <c r="W104" i="1"/>
  <c r="V104" i="1"/>
  <c r="U104" i="1"/>
  <c r="AD103" i="1"/>
  <c r="AC103" i="1"/>
  <c r="AB103" i="1"/>
  <c r="AA103" i="1"/>
  <c r="Z103" i="1"/>
  <c r="Y103" i="1"/>
  <c r="X103" i="1"/>
  <c r="W103" i="1"/>
  <c r="V103" i="1"/>
  <c r="U103" i="1"/>
  <c r="AD102" i="1"/>
  <c r="AC102" i="1"/>
  <c r="AB102" i="1"/>
  <c r="AA102" i="1"/>
  <c r="Z102" i="1"/>
  <c r="Y102" i="1"/>
  <c r="X102" i="1"/>
  <c r="W102" i="1"/>
  <c r="V102" i="1"/>
  <c r="U102" i="1"/>
  <c r="AD101" i="1"/>
  <c r="AC101" i="1"/>
  <c r="AB101" i="1"/>
  <c r="AA101" i="1"/>
  <c r="Z101" i="1"/>
  <c r="Y101" i="1"/>
  <c r="X101" i="1"/>
  <c r="W101" i="1"/>
  <c r="V101" i="1"/>
  <c r="U101" i="1"/>
  <c r="AD100" i="1"/>
  <c r="AC100" i="1"/>
  <c r="AB100" i="1"/>
  <c r="AA100" i="1"/>
  <c r="Z100" i="1"/>
  <c r="Y100" i="1"/>
  <c r="X100" i="1"/>
  <c r="W100" i="1"/>
  <c r="V100" i="1"/>
  <c r="U100" i="1"/>
  <c r="AD99" i="1"/>
  <c r="AC99" i="1"/>
  <c r="AB99" i="1"/>
  <c r="AA99" i="1"/>
  <c r="Z99" i="1"/>
  <c r="Y99" i="1"/>
  <c r="X99" i="1"/>
  <c r="W99" i="1"/>
  <c r="V99" i="1"/>
  <c r="U99" i="1"/>
  <c r="H85" i="11"/>
  <c r="H84" i="11"/>
  <c r="H83" i="11"/>
  <c r="H82" i="11"/>
  <c r="H81" i="11"/>
  <c r="H80" i="11"/>
  <c r="H79" i="11"/>
  <c r="K49" i="11"/>
  <c r="AJ350" i="9" l="1"/>
  <c r="AJ355" i="9"/>
  <c r="AJ356" i="9"/>
  <c r="AJ354" i="9"/>
  <c r="AJ353" i="9"/>
  <c r="AJ349" i="9"/>
  <c r="AJ352" i="9"/>
  <c r="AJ351" i="9"/>
  <c r="V562" i="9"/>
  <c r="V537" i="27"/>
  <c r="V559" i="9"/>
  <c r="V534" i="27"/>
  <c r="V556" i="9"/>
  <c r="V531" i="27"/>
  <c r="V557" i="9"/>
  <c r="V532" i="27"/>
  <c r="V550" i="9"/>
  <c r="V525" i="27"/>
  <c r="V555" i="9"/>
  <c r="V530" i="27"/>
  <c r="V553" i="9"/>
  <c r="V528" i="27"/>
  <c r="V551" i="9"/>
  <c r="V526" i="27"/>
  <c r="V554" i="9"/>
  <c r="V529" i="27"/>
  <c r="V558" i="9"/>
  <c r="V533" i="27"/>
  <c r="J31" i="1"/>
  <c r="K93" i="18"/>
  <c r="K90" i="18"/>
  <c r="I23" i="17"/>
  <c r="I106" i="17" s="1"/>
  <c r="K92" i="18"/>
  <c r="I25" i="17"/>
  <c r="I108" i="17" s="1"/>
  <c r="J153" i="27"/>
  <c r="K153" i="27"/>
  <c r="K88" i="18"/>
  <c r="K108" i="18"/>
  <c r="K99" i="18"/>
  <c r="K129" i="18"/>
  <c r="N22" i="17"/>
  <c r="N102" i="17" s="1"/>
  <c r="K139" i="18"/>
  <c r="O24" i="17"/>
  <c r="K161" i="18" s="1"/>
  <c r="K151" i="18"/>
  <c r="K111" i="18"/>
  <c r="H31" i="17"/>
  <c r="W31" i="17" s="1"/>
  <c r="K21" i="17"/>
  <c r="K101" i="17" s="1"/>
  <c r="AN71" i="18"/>
  <c r="AN72" i="18"/>
  <c r="AN70" i="18"/>
  <c r="AN77" i="18"/>
  <c r="AN69" i="18"/>
  <c r="AN76" i="18"/>
  <c r="AN68" i="18"/>
  <c r="AN73" i="18"/>
  <c r="AN75" i="18"/>
  <c r="AN74" i="18"/>
  <c r="AP94" i="18"/>
  <c r="AP93" i="18"/>
  <c r="AP95" i="18"/>
  <c r="AP88" i="18"/>
  <c r="AP96" i="18"/>
  <c r="AP92" i="18"/>
  <c r="AP89" i="18"/>
  <c r="AP97" i="18"/>
  <c r="AP90" i="18"/>
  <c r="AP91" i="18"/>
  <c r="U110" i="22"/>
  <c r="AN87" i="18"/>
  <c r="AN79" i="18"/>
  <c r="AN86" i="18"/>
  <c r="AN78" i="18"/>
  <c r="AN85" i="18"/>
  <c r="AN80" i="18"/>
  <c r="AN84" i="18"/>
  <c r="AN83" i="18"/>
  <c r="AN81" i="18"/>
  <c r="AN82" i="18"/>
  <c r="AO105" i="18"/>
  <c r="H101" i="17"/>
  <c r="W107" i="17" s="1"/>
  <c r="J101" i="17"/>
  <c r="J115" i="17" s="1"/>
  <c r="Y115" i="17" s="1"/>
  <c r="G115" i="17"/>
  <c r="V115" i="17" s="1"/>
  <c r="V113" i="17"/>
  <c r="V101" i="17"/>
  <c r="V107" i="17"/>
  <c r="V114" i="17"/>
  <c r="V108" i="17"/>
  <c r="V109" i="17"/>
  <c r="W24" i="17"/>
  <c r="W25" i="17"/>
  <c r="W29" i="17"/>
  <c r="I21" i="17"/>
  <c r="X28" i="17" s="1"/>
  <c r="W21" i="17"/>
  <c r="W26" i="17"/>
  <c r="Y22" i="17"/>
  <c r="W28" i="17"/>
  <c r="W23" i="17"/>
  <c r="W22" i="17"/>
  <c r="Y24" i="17"/>
  <c r="Y28" i="17"/>
  <c r="Y21" i="17"/>
  <c r="Y29" i="17"/>
  <c r="W30" i="17"/>
  <c r="Y27" i="17"/>
  <c r="W27" i="17"/>
  <c r="Y30" i="17"/>
  <c r="M21" i="17"/>
  <c r="J31" i="17"/>
  <c r="Y31" i="17" s="1"/>
  <c r="Z112" i="22"/>
  <c r="N112" i="22" s="1"/>
  <c r="Z111" i="22"/>
  <c r="Z110" i="22"/>
  <c r="N110" i="22" s="1"/>
  <c r="Z109" i="22"/>
  <c r="Z108" i="22"/>
  <c r="V561" i="9" l="1"/>
  <c r="V536" i="27"/>
  <c r="V563" i="9"/>
  <c r="V538" i="27"/>
  <c r="V560" i="9"/>
  <c r="V535" i="27"/>
  <c r="V567" i="9"/>
  <c r="V542" i="27"/>
  <c r="V569" i="9"/>
  <c r="V544" i="27"/>
  <c r="V568" i="9"/>
  <c r="V543" i="27"/>
  <c r="V564" i="9"/>
  <c r="V539" i="27"/>
  <c r="V566" i="9"/>
  <c r="V541" i="27"/>
  <c r="V565" i="9"/>
  <c r="V540" i="27"/>
  <c r="V572" i="9"/>
  <c r="V547" i="27"/>
  <c r="AM349" i="9"/>
  <c r="AK350" i="9" s="1"/>
  <c r="H115" i="17"/>
  <c r="W115" i="17" s="1"/>
  <c r="K103" i="18"/>
  <c r="AP106" i="18"/>
  <c r="AP99" i="18"/>
  <c r="AP104" i="18"/>
  <c r="AP105" i="18"/>
  <c r="AP100" i="18"/>
  <c r="AP98" i="18"/>
  <c r="AP102" i="18"/>
  <c r="AP101" i="18"/>
  <c r="AP103" i="18"/>
  <c r="AP107" i="18"/>
  <c r="J23" i="17"/>
  <c r="J106" i="17" s="1"/>
  <c r="K100" i="18"/>
  <c r="J25" i="17"/>
  <c r="K102" i="18"/>
  <c r="O153" i="27"/>
  <c r="L153" i="27"/>
  <c r="Z24" i="17"/>
  <c r="X21" i="17"/>
  <c r="K31" i="17"/>
  <c r="Z31" i="17" s="1"/>
  <c r="X24" i="17"/>
  <c r="Z22" i="17"/>
  <c r="Z30" i="17"/>
  <c r="K118" i="18"/>
  <c r="Z27" i="17"/>
  <c r="Z29" i="17"/>
  <c r="K98" i="18"/>
  <c r="X22" i="17"/>
  <c r="X29" i="17"/>
  <c r="W108" i="17"/>
  <c r="K79" i="18"/>
  <c r="K138" i="18"/>
  <c r="Z21" i="17"/>
  <c r="Z28" i="17"/>
  <c r="W113" i="17"/>
  <c r="X25" i="17"/>
  <c r="W101" i="17"/>
  <c r="W109" i="17"/>
  <c r="O22" i="17"/>
  <c r="O102" i="17" s="1"/>
  <c r="K149" i="18"/>
  <c r="K109" i="18"/>
  <c r="W114" i="17"/>
  <c r="K89" i="18"/>
  <c r="L21" i="17"/>
  <c r="M31" i="17"/>
  <c r="AB31" i="17" s="1"/>
  <c r="U114" i="22"/>
  <c r="U115" i="22" s="1"/>
  <c r="AN127" i="18"/>
  <c r="AN119" i="18"/>
  <c r="AN120" i="18"/>
  <c r="AN126" i="18"/>
  <c r="AN118" i="18"/>
  <c r="AN125" i="18"/>
  <c r="AN124" i="18"/>
  <c r="AN123" i="18"/>
  <c r="AN121" i="18"/>
  <c r="AN122" i="18"/>
  <c r="U111" i="22"/>
  <c r="U112" i="22" s="1"/>
  <c r="AN95" i="18"/>
  <c r="AN94" i="18"/>
  <c r="AN93" i="18"/>
  <c r="AN97" i="18"/>
  <c r="AN92" i="18"/>
  <c r="AN91" i="18"/>
  <c r="AN96" i="18"/>
  <c r="AN90" i="18"/>
  <c r="AN89" i="18"/>
  <c r="AN88" i="18"/>
  <c r="AO106" i="18"/>
  <c r="V22" i="17"/>
  <c r="K115" i="17"/>
  <c r="Z115" i="17" s="1"/>
  <c r="Z109" i="17"/>
  <c r="Z101" i="17"/>
  <c r="Z114" i="17"/>
  <c r="Z113" i="17"/>
  <c r="Z107" i="17"/>
  <c r="X26" i="17"/>
  <c r="I101" i="17"/>
  <c r="Y109" i="17"/>
  <c r="Y101" i="17"/>
  <c r="Y113" i="17"/>
  <c r="Y107" i="17"/>
  <c r="Y114" i="17"/>
  <c r="AB22" i="17"/>
  <c r="M101" i="17"/>
  <c r="X30" i="17"/>
  <c r="I31" i="17"/>
  <c r="X31" i="17" s="1"/>
  <c r="X23" i="17"/>
  <c r="X27" i="17"/>
  <c r="N21" i="17"/>
  <c r="AB30" i="17"/>
  <c r="AB21" i="17"/>
  <c r="AB29" i="17"/>
  <c r="AB28" i="17"/>
  <c r="AB24" i="17"/>
  <c r="AB27" i="17"/>
  <c r="M350" i="1"/>
  <c r="M362" i="1" s="1" a="1"/>
  <c r="M362" i="1" s="1"/>
  <c r="N350" i="1"/>
  <c r="N362" i="1" s="1" a="1"/>
  <c r="N362" i="1" s="1"/>
  <c r="O350" i="1"/>
  <c r="O362" i="1" s="1" a="1"/>
  <c r="O362" i="1" s="1"/>
  <c r="L350" i="1"/>
  <c r="L362" i="1" s="1" a="1"/>
  <c r="L362" i="1" s="1"/>
  <c r="Z341" i="1"/>
  <c r="Z339" i="1"/>
  <c r="Z338" i="1"/>
  <c r="Z337" i="1"/>
  <c r="Z335" i="1"/>
  <c r="Z312" i="1"/>
  <c r="Z311" i="1"/>
  <c r="Z310" i="1"/>
  <c r="Z309" i="1"/>
  <c r="Z307" i="1"/>
  <c r="Z305" i="1"/>
  <c r="Z303" i="1"/>
  <c r="Z301" i="1"/>
  <c r="Z288" i="1"/>
  <c r="X341" i="1"/>
  <c r="X339" i="1"/>
  <c r="X338" i="1"/>
  <c r="X337" i="1"/>
  <c r="X335" i="1"/>
  <c r="X312" i="1"/>
  <c r="X311" i="1"/>
  <c r="X310" i="1"/>
  <c r="X309" i="1"/>
  <c r="X307" i="1"/>
  <c r="X305" i="1"/>
  <c r="X303" i="1"/>
  <c r="X301" i="1"/>
  <c r="X288" i="1"/>
  <c r="V341" i="1"/>
  <c r="V339" i="1"/>
  <c r="V338" i="1"/>
  <c r="V337" i="1"/>
  <c r="V335" i="1"/>
  <c r="V312" i="1"/>
  <c r="V311" i="1"/>
  <c r="V310" i="1"/>
  <c r="V309" i="1"/>
  <c r="V307" i="1"/>
  <c r="V305" i="1"/>
  <c r="V303" i="1"/>
  <c r="V301" i="1"/>
  <c r="V288" i="1"/>
  <c r="T341" i="1"/>
  <c r="T339" i="1"/>
  <c r="T338" i="1"/>
  <c r="T337" i="1"/>
  <c r="T335" i="1"/>
  <c r="T312" i="1"/>
  <c r="T311" i="1"/>
  <c r="T310" i="1"/>
  <c r="T309" i="1"/>
  <c r="T307" i="1"/>
  <c r="T305" i="1"/>
  <c r="T303" i="1"/>
  <c r="T301" i="1"/>
  <c r="T288" i="1"/>
  <c r="R341" i="1"/>
  <c r="R339" i="1"/>
  <c r="R338" i="1"/>
  <c r="R337" i="1"/>
  <c r="R335" i="1"/>
  <c r="R312" i="1"/>
  <c r="R311" i="1"/>
  <c r="R310" i="1"/>
  <c r="R309" i="1"/>
  <c r="R307" i="1"/>
  <c r="R305" i="1"/>
  <c r="R303" i="1"/>
  <c r="R301" i="1"/>
  <c r="R288" i="1"/>
  <c r="P341" i="1"/>
  <c r="P339" i="1"/>
  <c r="P338" i="1"/>
  <c r="P337" i="1"/>
  <c r="P335" i="1"/>
  <c r="P312" i="1"/>
  <c r="P311" i="1"/>
  <c r="P310" i="1"/>
  <c r="P309" i="1"/>
  <c r="P307" i="1"/>
  <c r="P305" i="1"/>
  <c r="P303" i="1"/>
  <c r="P301" i="1"/>
  <c r="P288" i="1"/>
  <c r="N341" i="1"/>
  <c r="N339" i="1"/>
  <c r="N338" i="1"/>
  <c r="N337" i="1"/>
  <c r="N335" i="1"/>
  <c r="N312" i="1"/>
  <c r="N311" i="1"/>
  <c r="N310" i="1"/>
  <c r="N309" i="1"/>
  <c r="N307" i="1"/>
  <c r="N305" i="1"/>
  <c r="N303" i="1"/>
  <c r="N301" i="1"/>
  <c r="N288" i="1"/>
  <c r="L341" i="1"/>
  <c r="L339" i="1"/>
  <c r="L338" i="1"/>
  <c r="L337" i="1"/>
  <c r="L335" i="1"/>
  <c r="L312" i="1"/>
  <c r="L311" i="1"/>
  <c r="L310" i="1"/>
  <c r="L309" i="1"/>
  <c r="L307" i="1"/>
  <c r="L305" i="1"/>
  <c r="L303" i="1"/>
  <c r="L301" i="1"/>
  <c r="L288" i="1"/>
  <c r="J301" i="1"/>
  <c r="J303" i="1"/>
  <c r="J305" i="1"/>
  <c r="J307" i="1"/>
  <c r="J309" i="1"/>
  <c r="J310" i="1"/>
  <c r="J311" i="1"/>
  <c r="J312" i="1"/>
  <c r="J335" i="1"/>
  <c r="J337" i="1"/>
  <c r="J338" i="1"/>
  <c r="J339" i="1"/>
  <c r="J341" i="1"/>
  <c r="J108" i="17" l="1"/>
  <c r="Y108" i="17" s="1"/>
  <c r="K25" i="17"/>
  <c r="N403" i="1" a="1"/>
  <c r="N403" i="1" s="1"/>
  <c r="N357" i="1" a="1"/>
  <c r="N357" i="1" s="1"/>
  <c r="L403" i="1" a="1"/>
  <c r="L403" i="1" s="1"/>
  <c r="L357" i="1" a="1"/>
  <c r="L357" i="1" s="1"/>
  <c r="O403" i="1" a="1"/>
  <c r="O403" i="1" s="1"/>
  <c r="O357" i="1" a="1"/>
  <c r="O357" i="1" s="1"/>
  <c r="M403" i="1" a="1"/>
  <c r="M403" i="1" s="1"/>
  <c r="M357" i="1" a="1"/>
  <c r="M357" i="1" s="1"/>
  <c r="AL350" i="9" a="1"/>
  <c r="AL350" i="9" s="1"/>
  <c r="O364" i="1" a="1"/>
  <c r="O364" i="1" s="1"/>
  <c r="O359" i="1" a="1"/>
  <c r="O359" i="1" s="1"/>
  <c r="O371" i="1" a="1"/>
  <c r="O371" i="1" s="1"/>
  <c r="O380" i="1" a="1"/>
  <c r="O380" i="1" s="1"/>
  <c r="O385" i="1" a="1"/>
  <c r="O385" i="1" s="1"/>
  <c r="O351" i="1" a="1"/>
  <c r="O351" i="1" s="1"/>
  <c r="O355" i="1" a="1"/>
  <c r="O355" i="1" s="1"/>
  <c r="O361" i="1" a="1"/>
  <c r="O361" i="1" s="1"/>
  <c r="O376" i="1" a="1"/>
  <c r="O376" i="1" s="1"/>
  <c r="O369" i="1" a="1"/>
  <c r="O369" i="1" s="1"/>
  <c r="O397" i="1" a="1"/>
  <c r="O397" i="1" s="1"/>
  <c r="O366" i="1" a="1"/>
  <c r="O366" i="1" s="1"/>
  <c r="O374" i="1" a="1"/>
  <c r="O374" i="1" s="1"/>
  <c r="O353" i="1" a="1"/>
  <c r="O353" i="1" s="1"/>
  <c r="O373" i="1" a="1"/>
  <c r="O373" i="1" s="1"/>
  <c r="O358" i="1" a="1"/>
  <c r="O358" i="1" s="1"/>
  <c r="O382" i="1" a="1"/>
  <c r="O382" i="1" s="1"/>
  <c r="O365" i="1" a="1"/>
  <c r="O365" i="1" s="1"/>
  <c r="O381" i="1" a="1"/>
  <c r="O381" i="1" s="1"/>
  <c r="O352" i="1" a="1"/>
  <c r="O352" i="1" s="1"/>
  <c r="O354" i="1" a="1"/>
  <c r="O354" i="1" s="1"/>
  <c r="O372" i="1" a="1"/>
  <c r="O372" i="1" s="1"/>
  <c r="O387" i="1" a="1"/>
  <c r="O387" i="1" s="1"/>
  <c r="O393" i="1" a="1"/>
  <c r="O393" i="1" s="1"/>
  <c r="O395" i="1" a="1"/>
  <c r="O395" i="1" s="1"/>
  <c r="O356" i="1" a="1"/>
  <c r="O356" i="1" s="1"/>
  <c r="O402" i="1" a="1"/>
  <c r="O402" i="1" s="1"/>
  <c r="O367" i="1" a="1"/>
  <c r="O367" i="1" s="1"/>
  <c r="O368" i="1" a="1"/>
  <c r="O368" i="1" s="1"/>
  <c r="O377" i="1" a="1"/>
  <c r="O377" i="1" s="1"/>
  <c r="O379" i="1" a="1"/>
  <c r="O379" i="1" s="1"/>
  <c r="O384" i="1" a="1"/>
  <c r="O384" i="1" s="1"/>
  <c r="O400" i="1" a="1"/>
  <c r="O400" i="1" s="1"/>
  <c r="O401" i="1" a="1"/>
  <c r="O401" i="1" s="1"/>
  <c r="O363" i="1" a="1"/>
  <c r="O363" i="1" s="1"/>
  <c r="O388" i="1" a="1"/>
  <c r="O388" i="1" s="1"/>
  <c r="O394" i="1" a="1"/>
  <c r="O394" i="1" s="1"/>
  <c r="O392" i="1" a="1"/>
  <c r="O392" i="1" s="1"/>
  <c r="O399" i="1" a="1"/>
  <c r="O399" i="1" s="1"/>
  <c r="O370" i="1" a="1"/>
  <c r="O370" i="1" s="1"/>
  <c r="O386" i="1" a="1"/>
  <c r="O386" i="1" s="1"/>
  <c r="O404" i="1" a="1"/>
  <c r="O404" i="1" s="1"/>
  <c r="O360" i="1" a="1"/>
  <c r="O360" i="1" s="1"/>
  <c r="O375" i="1" a="1"/>
  <c r="O375" i="1" s="1"/>
  <c r="O383" i="1" a="1"/>
  <c r="O383" i="1" s="1"/>
  <c r="O398" i="1" a="1"/>
  <c r="O398" i="1" s="1"/>
  <c r="O396" i="1" a="1"/>
  <c r="O396" i="1" s="1"/>
  <c r="O390" i="1" a="1"/>
  <c r="O390" i="1" s="1"/>
  <c r="O378" i="1" a="1"/>
  <c r="O378" i="1" s="1"/>
  <c r="O391" i="1" a="1"/>
  <c r="O391" i="1" s="1"/>
  <c r="O389" i="1" a="1"/>
  <c r="O389" i="1" s="1"/>
  <c r="L365" i="1" a="1"/>
  <c r="L365" i="1" s="1"/>
  <c r="L375" i="1" a="1"/>
  <c r="L375" i="1" s="1"/>
  <c r="L385" i="1" a="1"/>
  <c r="L385" i="1" s="1"/>
  <c r="L395" i="1" a="1"/>
  <c r="L395" i="1" s="1"/>
  <c r="L387" i="1" a="1"/>
  <c r="L387" i="1" s="1"/>
  <c r="L353" i="1" a="1"/>
  <c r="L353" i="1" s="1"/>
  <c r="L367" i="1" a="1"/>
  <c r="L367" i="1" s="1"/>
  <c r="L366" i="1" a="1"/>
  <c r="L366" i="1" s="1"/>
  <c r="L376" i="1" a="1"/>
  <c r="L376" i="1" s="1"/>
  <c r="L386" i="1" a="1"/>
  <c r="L386" i="1" s="1"/>
  <c r="L396" i="1" a="1"/>
  <c r="L396" i="1" s="1"/>
  <c r="L377" i="1" a="1"/>
  <c r="L377" i="1" s="1"/>
  <c r="L397" i="1" a="1"/>
  <c r="L397" i="1" s="1"/>
  <c r="L354" i="1" a="1"/>
  <c r="L354" i="1" s="1"/>
  <c r="L361" i="1" a="1"/>
  <c r="L361" i="1" s="1"/>
  <c r="L390" i="1" a="1"/>
  <c r="L390" i="1" s="1"/>
  <c r="L404" i="1" a="1"/>
  <c r="L404" i="1" s="1"/>
  <c r="L391" i="1" a="1"/>
  <c r="L391" i="1" s="1"/>
  <c r="L378" i="1" a="1"/>
  <c r="L378" i="1" s="1"/>
  <c r="L363" i="1" a="1"/>
  <c r="L363" i="1" s="1"/>
  <c r="L355" i="1" a="1"/>
  <c r="L355" i="1" s="1"/>
  <c r="L370" i="1" a="1"/>
  <c r="L370" i="1" s="1"/>
  <c r="L360" i="1" a="1"/>
  <c r="L360" i="1" s="1"/>
  <c r="L380" i="1" a="1"/>
  <c r="L380" i="1" s="1"/>
  <c r="L400" i="1" a="1"/>
  <c r="L400" i="1" s="1"/>
  <c r="L401" i="1" a="1"/>
  <c r="L401" i="1" s="1"/>
  <c r="L398" i="1" a="1"/>
  <c r="L398" i="1" s="1"/>
  <c r="L368" i="1" a="1"/>
  <c r="L368" i="1" s="1"/>
  <c r="L364" i="1" a="1"/>
  <c r="L364" i="1" s="1"/>
  <c r="L381" i="1" a="1"/>
  <c r="L381" i="1" s="1"/>
  <c r="L383" i="1" a="1"/>
  <c r="L383" i="1" s="1"/>
  <c r="L369" i="1" a="1"/>
  <c r="L369" i="1" s="1"/>
  <c r="L399" i="1" a="1"/>
  <c r="L399" i="1" s="1"/>
  <c r="L382" i="1" a="1"/>
  <c r="L382" i="1" s="1"/>
  <c r="L384" i="1" a="1"/>
  <c r="L384" i="1" s="1"/>
  <c r="L402" i="1" a="1"/>
  <c r="L402" i="1" s="1"/>
  <c r="L394" i="1" a="1"/>
  <c r="L394" i="1" s="1"/>
  <c r="L351" i="1" a="1"/>
  <c r="L351" i="1" s="1"/>
  <c r="L388" i="1" a="1"/>
  <c r="L388" i="1" s="1"/>
  <c r="L356" i="1" a="1"/>
  <c r="L356" i="1" s="1"/>
  <c r="L359" i="1" a="1"/>
  <c r="L359" i="1" s="1"/>
  <c r="L371" i="1" a="1"/>
  <c r="L371" i="1" s="1"/>
  <c r="L372" i="1" a="1"/>
  <c r="L372" i="1" s="1"/>
  <c r="L392" i="1" a="1"/>
  <c r="L392" i="1" s="1"/>
  <c r="L358" i="1" a="1"/>
  <c r="L358" i="1" s="1"/>
  <c r="L393" i="1" a="1"/>
  <c r="L393" i="1" s="1"/>
  <c r="L389" i="1" a="1"/>
  <c r="L389" i="1" s="1"/>
  <c r="L373" i="1" a="1"/>
  <c r="L373" i="1" s="1"/>
  <c r="L374" i="1" a="1"/>
  <c r="L374" i="1" s="1"/>
  <c r="L379" i="1" a="1"/>
  <c r="L379" i="1" s="1"/>
  <c r="L352" i="1" a="1"/>
  <c r="L352" i="1" s="1"/>
  <c r="N371" i="1" a="1"/>
  <c r="N371" i="1" s="1"/>
  <c r="N380" i="1" a="1"/>
  <c r="N380" i="1" s="1"/>
  <c r="N351" i="1" a="1"/>
  <c r="N351" i="1" s="1"/>
  <c r="N355" i="1" a="1"/>
  <c r="N355" i="1" s="1"/>
  <c r="N361" i="1" a="1"/>
  <c r="N361" i="1" s="1"/>
  <c r="N376" i="1" a="1"/>
  <c r="N376" i="1" s="1"/>
  <c r="N379" i="1" a="1"/>
  <c r="N379" i="1" s="1"/>
  <c r="N369" i="1" a="1"/>
  <c r="N369" i="1" s="1"/>
  <c r="N382" i="1" a="1"/>
  <c r="N382" i="1" s="1"/>
  <c r="N353" i="1" a="1"/>
  <c r="N353" i="1" s="1"/>
  <c r="N373" i="1" a="1"/>
  <c r="N373" i="1" s="1"/>
  <c r="N368" i="1" a="1"/>
  <c r="N368" i="1" s="1"/>
  <c r="N365" i="1" a="1"/>
  <c r="N365" i="1" s="1"/>
  <c r="N393" i="1" a="1"/>
  <c r="N393" i="1" s="1"/>
  <c r="N395" i="1" a="1"/>
  <c r="N395" i="1" s="1"/>
  <c r="N375" i="1" a="1"/>
  <c r="N375" i="1" s="1"/>
  <c r="N360" i="1" a="1"/>
  <c r="N360" i="1" s="1"/>
  <c r="N352" i="1" a="1"/>
  <c r="N352" i="1" s="1"/>
  <c r="N354" i="1" a="1"/>
  <c r="N354" i="1" s="1"/>
  <c r="N372" i="1" a="1"/>
  <c r="N372" i="1" s="1"/>
  <c r="N387" i="1" a="1"/>
  <c r="N387" i="1" s="1"/>
  <c r="N402" i="1" a="1"/>
  <c r="N402" i="1" s="1"/>
  <c r="N356" i="1" a="1"/>
  <c r="N356" i="1" s="1"/>
  <c r="N358" i="1" a="1"/>
  <c r="N358" i="1" s="1"/>
  <c r="N366" i="1" a="1"/>
  <c r="N366" i="1" s="1"/>
  <c r="N381" i="1" a="1"/>
  <c r="N381" i="1" s="1"/>
  <c r="N367" i="1" a="1"/>
  <c r="N367" i="1" s="1"/>
  <c r="N374" i="1" a="1"/>
  <c r="N374" i="1" s="1"/>
  <c r="N400" i="1" a="1"/>
  <c r="N400" i="1" s="1"/>
  <c r="N384" i="1" a="1"/>
  <c r="N384" i="1" s="1"/>
  <c r="N363" i="1" a="1"/>
  <c r="N363" i="1" s="1"/>
  <c r="N388" i="1" a="1"/>
  <c r="N388" i="1" s="1"/>
  <c r="N394" i="1" a="1"/>
  <c r="N394" i="1" s="1"/>
  <c r="N386" i="1" a="1"/>
  <c r="N386" i="1" s="1"/>
  <c r="N392" i="1" a="1"/>
  <c r="N392" i="1" s="1"/>
  <c r="N399" i="1" a="1"/>
  <c r="N399" i="1" s="1"/>
  <c r="N397" i="1" a="1"/>
  <c r="N397" i="1" s="1"/>
  <c r="N391" i="1" a="1"/>
  <c r="N391" i="1" s="1"/>
  <c r="N401" i="1" a="1"/>
  <c r="N401" i="1" s="1"/>
  <c r="N359" i="1" a="1"/>
  <c r="N359" i="1" s="1"/>
  <c r="N370" i="1" a="1"/>
  <c r="N370" i="1" s="1"/>
  <c r="N404" i="1" a="1"/>
  <c r="N404" i="1" s="1"/>
  <c r="N383" i="1" a="1"/>
  <c r="N383" i="1" s="1"/>
  <c r="N389" i="1" a="1"/>
  <c r="N389" i="1" s="1"/>
  <c r="N377" i="1" a="1"/>
  <c r="N377" i="1" s="1"/>
  <c r="N385" i="1" a="1"/>
  <c r="N385" i="1" s="1"/>
  <c r="N378" i="1" a="1"/>
  <c r="N378" i="1" s="1"/>
  <c r="N364" i="1" a="1"/>
  <c r="N364" i="1" s="1"/>
  <c r="N396" i="1" a="1"/>
  <c r="N396" i="1" s="1"/>
  <c r="N398" i="1" a="1"/>
  <c r="N398" i="1" s="1"/>
  <c r="N390" i="1" a="1"/>
  <c r="N390" i="1" s="1"/>
  <c r="M351" i="1" a="1"/>
  <c r="M351" i="1" s="1"/>
  <c r="M355" i="1" a="1"/>
  <c r="M355" i="1" s="1"/>
  <c r="M376" i="1" a="1"/>
  <c r="M376" i="1" s="1"/>
  <c r="M379" i="1" a="1"/>
  <c r="M379" i="1" s="1"/>
  <c r="M382" i="1" a="1"/>
  <c r="M382" i="1" s="1"/>
  <c r="M369" i="1" a="1"/>
  <c r="M369" i="1" s="1"/>
  <c r="M353" i="1" a="1"/>
  <c r="M353" i="1" s="1"/>
  <c r="M373" i="1" a="1"/>
  <c r="M373" i="1" s="1"/>
  <c r="M352" i="1" a="1"/>
  <c r="M352" i="1" s="1"/>
  <c r="M354" i="1" a="1"/>
  <c r="M354" i="1" s="1"/>
  <c r="M365" i="1" a="1"/>
  <c r="M365" i="1" s="1"/>
  <c r="M372" i="1" a="1"/>
  <c r="M372" i="1" s="1"/>
  <c r="M393" i="1" a="1"/>
  <c r="M393" i="1" s="1"/>
  <c r="M402" i="1" a="1"/>
  <c r="M402" i="1" s="1"/>
  <c r="M364" i="1" a="1"/>
  <c r="M364" i="1" s="1"/>
  <c r="M356" i="1" a="1"/>
  <c r="M356" i="1" s="1"/>
  <c r="M366" i="1" a="1"/>
  <c r="M366" i="1" s="1"/>
  <c r="M387" i="1" a="1"/>
  <c r="M387" i="1" s="1"/>
  <c r="M368" i="1" a="1"/>
  <c r="M368" i="1" s="1"/>
  <c r="M358" i="1" a="1"/>
  <c r="M358" i="1" s="1"/>
  <c r="M374" i="1" a="1"/>
  <c r="M374" i="1" s="1"/>
  <c r="M380" i="1" a="1"/>
  <c r="M380" i="1" s="1"/>
  <c r="M381" i="1" a="1"/>
  <c r="M381" i="1" s="1"/>
  <c r="M391" i="1" a="1"/>
  <c r="M391" i="1" s="1"/>
  <c r="M359" i="1" a="1"/>
  <c r="M359" i="1" s="1"/>
  <c r="M367" i="1" a="1"/>
  <c r="M367" i="1" s="1"/>
  <c r="M375" i="1" a="1"/>
  <c r="M375" i="1" s="1"/>
  <c r="M389" i="1" a="1"/>
  <c r="M389" i="1" s="1"/>
  <c r="M400" i="1" a="1"/>
  <c r="M400" i="1" s="1"/>
  <c r="M360" i="1" a="1"/>
  <c r="M360" i="1" s="1"/>
  <c r="M363" i="1" a="1"/>
  <c r="M363" i="1" s="1"/>
  <c r="M390" i="1" a="1"/>
  <c r="M390" i="1" s="1"/>
  <c r="M401" i="1" a="1"/>
  <c r="M401" i="1" s="1"/>
  <c r="M370" i="1" a="1"/>
  <c r="M370" i="1" s="1"/>
  <c r="M388" i="1" a="1"/>
  <c r="M388" i="1" s="1"/>
  <c r="M404" i="1" a="1"/>
  <c r="M404" i="1" s="1"/>
  <c r="M397" i="1" a="1"/>
  <c r="M397" i="1" s="1"/>
  <c r="M395" i="1" a="1"/>
  <c r="M395" i="1" s="1"/>
  <c r="M399" i="1" a="1"/>
  <c r="M399" i="1" s="1"/>
  <c r="M383" i="1" a="1"/>
  <c r="M383" i="1" s="1"/>
  <c r="M384" i="1" a="1"/>
  <c r="M384" i="1" s="1"/>
  <c r="M371" i="1" a="1"/>
  <c r="M371" i="1" s="1"/>
  <c r="M378" i="1" a="1"/>
  <c r="M378" i="1" s="1"/>
  <c r="M398" i="1" a="1"/>
  <c r="M398" i="1" s="1"/>
  <c r="M396" i="1" a="1"/>
  <c r="M396" i="1" s="1"/>
  <c r="M386" i="1" a="1"/>
  <c r="M386" i="1" s="1"/>
  <c r="M361" i="1" a="1"/>
  <c r="M361" i="1" s="1"/>
  <c r="M394" i="1" a="1"/>
  <c r="M394" i="1" s="1"/>
  <c r="M377" i="1" a="1"/>
  <c r="M377" i="1" s="1"/>
  <c r="M392" i="1" a="1"/>
  <c r="M392" i="1" s="1"/>
  <c r="M385" i="1" a="1"/>
  <c r="M385" i="1" s="1"/>
  <c r="V577" i="9"/>
  <c r="V552" i="27"/>
  <c r="V570" i="9"/>
  <c r="V545" i="27"/>
  <c r="V576" i="9"/>
  <c r="V551" i="27"/>
  <c r="V573" i="9"/>
  <c r="V548" i="27"/>
  <c r="V582" i="9"/>
  <c r="V557" i="27"/>
  <c r="V575" i="9"/>
  <c r="V550" i="27"/>
  <c r="V574" i="9"/>
  <c r="V549" i="27"/>
  <c r="V579" i="9"/>
  <c r="V554" i="27"/>
  <c r="V578" i="9"/>
  <c r="V553" i="27"/>
  <c r="V571" i="9"/>
  <c r="V546" i="27"/>
  <c r="R109" i="22"/>
  <c r="R110" i="22" s="1"/>
  <c r="R111" i="22" s="1"/>
  <c r="R112" i="22" s="1"/>
  <c r="R108" i="22"/>
  <c r="AN109" i="18"/>
  <c r="AN116" i="18"/>
  <c r="AN113" i="18"/>
  <c r="AN108" i="18"/>
  <c r="AN110" i="18"/>
  <c r="N153" i="27"/>
  <c r="AN112" i="18"/>
  <c r="AN115" i="18"/>
  <c r="AN114" i="18"/>
  <c r="AN111" i="18"/>
  <c r="AN117" i="18"/>
  <c r="V106" i="17"/>
  <c r="K113" i="18"/>
  <c r="AP116" i="18"/>
  <c r="AP110" i="18"/>
  <c r="AP114" i="18"/>
  <c r="AP117" i="18"/>
  <c r="AP109" i="18"/>
  <c r="AP115" i="18"/>
  <c r="AP112" i="18"/>
  <c r="AP108" i="18"/>
  <c r="AP111" i="18"/>
  <c r="Y26" i="17"/>
  <c r="AP113" i="18"/>
  <c r="K23" i="17"/>
  <c r="K106" i="17" s="1"/>
  <c r="Z106" i="17" s="1"/>
  <c r="K110" i="18"/>
  <c r="Y23" i="17"/>
  <c r="L25" i="17"/>
  <c r="K112" i="18"/>
  <c r="Y25" i="17"/>
  <c r="P153" i="27"/>
  <c r="M153" i="27"/>
  <c r="K148" i="18"/>
  <c r="K128" i="18"/>
  <c r="K159" i="18"/>
  <c r="AA30" i="17"/>
  <c r="AA24" i="17"/>
  <c r="AA27" i="17"/>
  <c r="AA22" i="17"/>
  <c r="AA29" i="17"/>
  <c r="L31" i="17"/>
  <c r="AA31" i="17" s="1"/>
  <c r="AA28" i="17"/>
  <c r="AA21" i="17"/>
  <c r="L101" i="17"/>
  <c r="N101" i="17"/>
  <c r="N115" i="17" s="1"/>
  <c r="AC115" i="17" s="1"/>
  <c r="AN103" i="18"/>
  <c r="AN105" i="18"/>
  <c r="AN102" i="18"/>
  <c r="AN104" i="18"/>
  <c r="AN101" i="18"/>
  <c r="AN100" i="18"/>
  <c r="AN107" i="18"/>
  <c r="AN99" i="18"/>
  <c r="AN106" i="18"/>
  <c r="AN98" i="18"/>
  <c r="AN135" i="18"/>
  <c r="AN134" i="18"/>
  <c r="AN133" i="18"/>
  <c r="AN136" i="18"/>
  <c r="AN132" i="18"/>
  <c r="AN129" i="18"/>
  <c r="AN131" i="18"/>
  <c r="AN130" i="18"/>
  <c r="AN137" i="18"/>
  <c r="AN128" i="18"/>
  <c r="AO107" i="18"/>
  <c r="AC107" i="17"/>
  <c r="AC114" i="17"/>
  <c r="AC113" i="17"/>
  <c r="AC109" i="17"/>
  <c r="AC101" i="17"/>
  <c r="P350" i="1"/>
  <c r="P362" i="1" s="1" a="1"/>
  <c r="P362" i="1" s="1"/>
  <c r="X113" i="17"/>
  <c r="X107" i="17"/>
  <c r="X109" i="17"/>
  <c r="X114" i="17"/>
  <c r="X101" i="17"/>
  <c r="X108" i="17"/>
  <c r="I115" i="17"/>
  <c r="X115" i="17" s="1"/>
  <c r="AB114" i="17"/>
  <c r="AB109" i="17"/>
  <c r="AB101" i="17"/>
  <c r="AB113" i="17"/>
  <c r="AB107" i="17"/>
  <c r="M115" i="17"/>
  <c r="AB115" i="17" s="1"/>
  <c r="Y106" i="17"/>
  <c r="U106" i="17"/>
  <c r="O21" i="17"/>
  <c r="AC29" i="17"/>
  <c r="AC28" i="17"/>
  <c r="AC30" i="17"/>
  <c r="AC21" i="17"/>
  <c r="AC27" i="17"/>
  <c r="AC22" i="17"/>
  <c r="N31" i="17"/>
  <c r="AC31" i="17" s="1"/>
  <c r="AC24" i="17"/>
  <c r="R350" i="1"/>
  <c r="R362" i="1" s="1" a="1"/>
  <c r="R362" i="1" s="1"/>
  <c r="Q350" i="1"/>
  <c r="Q362" i="1" s="1" a="1"/>
  <c r="Q362" i="1" s="1"/>
  <c r="S350" i="1"/>
  <c r="S362" i="1" s="1" a="1"/>
  <c r="S362" i="1" s="1"/>
  <c r="K108" i="17" l="1"/>
  <c r="Z108" i="17" s="1"/>
  <c r="S113" i="22"/>
  <c r="K122" i="18"/>
  <c r="Z25" i="17"/>
  <c r="S403" i="1" a="1"/>
  <c r="S403" i="1" s="1"/>
  <c r="S357" i="1" a="1"/>
  <c r="S357" i="1" s="1"/>
  <c r="P403" i="1" a="1"/>
  <c r="P403" i="1" s="1"/>
  <c r="P357" i="1" a="1"/>
  <c r="P357" i="1" s="1"/>
  <c r="Q403" i="1" a="1"/>
  <c r="Q403" i="1" s="1"/>
  <c r="Q357" i="1" a="1"/>
  <c r="Q357" i="1" s="1"/>
  <c r="R403" i="1" a="1"/>
  <c r="R403" i="1" s="1"/>
  <c r="R357" i="1" a="1"/>
  <c r="R357" i="1" s="1"/>
  <c r="R113" i="22"/>
  <c r="R114" i="22" s="1"/>
  <c r="R115" i="22" s="1"/>
  <c r="R116" i="22" s="1"/>
  <c r="R117" i="22" s="1"/>
  <c r="AM350" i="9"/>
  <c r="AK351" i="9" s="1"/>
  <c r="AL351" i="9" s="1" a="1"/>
  <c r="AL351" i="9" s="1"/>
  <c r="AM351" i="9" s="1"/>
  <c r="AK352" i="9" s="1"/>
  <c r="P368" i="1" a="1"/>
  <c r="P368" i="1" s="1"/>
  <c r="P377" i="1" a="1"/>
  <c r="P377" i="1" s="1"/>
  <c r="P383" i="1" a="1"/>
  <c r="P383" i="1" s="1"/>
  <c r="P359" i="1" a="1"/>
  <c r="P359" i="1" s="1"/>
  <c r="P364" i="1" a="1"/>
  <c r="P364" i="1" s="1"/>
  <c r="P371" i="1" a="1"/>
  <c r="P371" i="1" s="1"/>
  <c r="P380" i="1" a="1"/>
  <c r="P380" i="1" s="1"/>
  <c r="P351" i="1" a="1"/>
  <c r="P351" i="1" s="1"/>
  <c r="P355" i="1" a="1"/>
  <c r="P355" i="1" s="1"/>
  <c r="P385" i="1" a="1"/>
  <c r="P385" i="1" s="1"/>
  <c r="P393" i="1" a="1"/>
  <c r="P393" i="1" s="1"/>
  <c r="P358" i="1" a="1"/>
  <c r="P358" i="1" s="1"/>
  <c r="P372" i="1" a="1"/>
  <c r="P372" i="1" s="1"/>
  <c r="P369" i="1" a="1"/>
  <c r="P369" i="1" s="1"/>
  <c r="P397" i="1" a="1"/>
  <c r="P397" i="1" s="1"/>
  <c r="P354" i="1" a="1"/>
  <c r="P354" i="1" s="1"/>
  <c r="P353" i="1" a="1"/>
  <c r="P353" i="1" s="1"/>
  <c r="P373" i="1" a="1"/>
  <c r="P373" i="1" s="1"/>
  <c r="P352" i="1" a="1"/>
  <c r="P352" i="1" s="1"/>
  <c r="P365" i="1" a="1"/>
  <c r="P365" i="1" s="1"/>
  <c r="P387" i="1" a="1"/>
  <c r="P387" i="1" s="1"/>
  <c r="P395" i="1" a="1"/>
  <c r="P395" i="1" s="1"/>
  <c r="P356" i="1" a="1"/>
  <c r="P356" i="1" s="1"/>
  <c r="P384" i="1" a="1"/>
  <c r="P384" i="1" s="1"/>
  <c r="P400" i="1" a="1"/>
  <c r="P400" i="1" s="1"/>
  <c r="P401" i="1" a="1"/>
  <c r="P401" i="1" s="1"/>
  <c r="P378" i="1" a="1"/>
  <c r="P378" i="1" s="1"/>
  <c r="P398" i="1" a="1"/>
  <c r="P398" i="1" s="1"/>
  <c r="P376" i="1" a="1"/>
  <c r="P376" i="1" s="1"/>
  <c r="P390" i="1" a="1"/>
  <c r="P390" i="1" s="1"/>
  <c r="P367" i="1" a="1"/>
  <c r="P367" i="1" s="1"/>
  <c r="P379" i="1" a="1"/>
  <c r="P379" i="1" s="1"/>
  <c r="P386" i="1" a="1"/>
  <c r="P386" i="1" s="1"/>
  <c r="P388" i="1" a="1"/>
  <c r="P388" i="1" s="1"/>
  <c r="P392" i="1" a="1"/>
  <c r="P392" i="1" s="1"/>
  <c r="P399" i="1" a="1"/>
  <c r="P399" i="1" s="1"/>
  <c r="P375" i="1" a="1"/>
  <c r="P375" i="1" s="1"/>
  <c r="P404" i="1" a="1"/>
  <c r="P404" i="1" s="1"/>
  <c r="P360" i="1" a="1"/>
  <c r="P360" i="1" s="1"/>
  <c r="P370" i="1" a="1"/>
  <c r="P370" i="1" s="1"/>
  <c r="P366" i="1" a="1"/>
  <c r="P366" i="1" s="1"/>
  <c r="P363" i="1" a="1"/>
  <c r="P363" i="1" s="1"/>
  <c r="P382" i="1" a="1"/>
  <c r="P382" i="1" s="1"/>
  <c r="P402" i="1" a="1"/>
  <c r="P402" i="1" s="1"/>
  <c r="P374" i="1" a="1"/>
  <c r="P374" i="1" s="1"/>
  <c r="P381" i="1" a="1"/>
  <c r="P381" i="1" s="1"/>
  <c r="P391" i="1" a="1"/>
  <c r="P391" i="1" s="1"/>
  <c r="P394" i="1" a="1"/>
  <c r="P394" i="1" s="1"/>
  <c r="P389" i="1" a="1"/>
  <c r="P389" i="1" s="1"/>
  <c r="P396" i="1" a="1"/>
  <c r="P396" i="1" s="1"/>
  <c r="P361" i="1" a="1"/>
  <c r="P361" i="1" s="1"/>
  <c r="Q356" i="1" a="1"/>
  <c r="Q356" i="1" s="1"/>
  <c r="Q366" i="1" a="1"/>
  <c r="Q366" i="1" s="1"/>
  <c r="Q374" i="1" a="1"/>
  <c r="Q374" i="1" s="1"/>
  <c r="Q368" i="1" a="1"/>
  <c r="Q368" i="1" s="1"/>
  <c r="Q377" i="1" a="1"/>
  <c r="Q377" i="1" s="1"/>
  <c r="Q364" i="1" a="1"/>
  <c r="Q364" i="1" s="1"/>
  <c r="Q383" i="1" a="1"/>
  <c r="Q383" i="1" s="1"/>
  <c r="Q370" i="1" a="1"/>
  <c r="Q370" i="1" s="1"/>
  <c r="Q371" i="1" a="1"/>
  <c r="Q371" i="1" s="1"/>
  <c r="Q388" i="1" a="1"/>
  <c r="Q388" i="1" s="1"/>
  <c r="Q351" i="1" a="1"/>
  <c r="Q351" i="1" s="1"/>
  <c r="Q355" i="1" a="1"/>
  <c r="Q355" i="1" s="1"/>
  <c r="Q369" i="1" a="1"/>
  <c r="Q369" i="1" s="1"/>
  <c r="Q397" i="1" a="1"/>
  <c r="Q397" i="1" s="1"/>
  <c r="Q380" i="1" a="1"/>
  <c r="Q380" i="1" s="1"/>
  <c r="Q353" i="1" a="1"/>
  <c r="Q353" i="1" s="1"/>
  <c r="Q365" i="1" a="1"/>
  <c r="Q365" i="1" s="1"/>
  <c r="Q373" i="1" a="1"/>
  <c r="Q373" i="1" s="1"/>
  <c r="Q375" i="1" a="1"/>
  <c r="Q375" i="1" s="1"/>
  <c r="Q395" i="1" a="1"/>
  <c r="Q395" i="1" s="1"/>
  <c r="Q387" i="1" a="1"/>
  <c r="Q387" i="1" s="1"/>
  <c r="Q354" i="1" a="1"/>
  <c r="Q354" i="1" s="1"/>
  <c r="Q382" i="1" a="1"/>
  <c r="Q382" i="1" s="1"/>
  <c r="Q396" i="1" a="1"/>
  <c r="Q396" i="1" s="1"/>
  <c r="Q401" i="1" a="1"/>
  <c r="Q401" i="1" s="1"/>
  <c r="Q359" i="1" a="1"/>
  <c r="Q359" i="1" s="1"/>
  <c r="Q393" i="1" a="1"/>
  <c r="Q393" i="1" s="1"/>
  <c r="Q394" i="1" a="1"/>
  <c r="Q394" i="1" s="1"/>
  <c r="Q358" i="1" a="1"/>
  <c r="Q358" i="1" s="1"/>
  <c r="Q392" i="1" a="1"/>
  <c r="Q392" i="1" s="1"/>
  <c r="Q404" i="1" a="1"/>
  <c r="Q404" i="1" s="1"/>
  <c r="Q376" i="1" a="1"/>
  <c r="Q376" i="1" s="1"/>
  <c r="Q399" i="1" a="1"/>
  <c r="Q399" i="1" s="1"/>
  <c r="Q360" i="1" a="1"/>
  <c r="Q360" i="1" s="1"/>
  <c r="Q379" i="1" a="1"/>
  <c r="Q379" i="1" s="1"/>
  <c r="Q386" i="1" a="1"/>
  <c r="Q386" i="1" s="1"/>
  <c r="Q390" i="1" a="1"/>
  <c r="Q390" i="1" s="1"/>
  <c r="Q367" i="1" a="1"/>
  <c r="Q367" i="1" s="1"/>
  <c r="Q389" i="1" a="1"/>
  <c r="Q389" i="1" s="1"/>
  <c r="Q384" i="1" a="1"/>
  <c r="Q384" i="1" s="1"/>
  <c r="Q391" i="1" a="1"/>
  <c r="Q391" i="1" s="1"/>
  <c r="Q398" i="1" a="1"/>
  <c r="Q398" i="1" s="1"/>
  <c r="Q352" i="1" a="1"/>
  <c r="Q352" i="1" s="1"/>
  <c r="Q361" i="1" a="1"/>
  <c r="Q361" i="1" s="1"/>
  <c r="Q381" i="1" a="1"/>
  <c r="Q381" i="1" s="1"/>
  <c r="Q378" i="1" a="1"/>
  <c r="Q378" i="1" s="1"/>
  <c r="Q372" i="1" a="1"/>
  <c r="Q372" i="1" s="1"/>
  <c r="Q385" i="1" a="1"/>
  <c r="Q385" i="1" s="1"/>
  <c r="Q400" i="1" a="1"/>
  <c r="Q400" i="1" s="1"/>
  <c r="Q363" i="1" a="1"/>
  <c r="Q363" i="1" s="1"/>
  <c r="Q402" i="1" a="1"/>
  <c r="Q402" i="1" s="1"/>
  <c r="R352" i="1" a="1"/>
  <c r="R352" i="1" s="1"/>
  <c r="R372" i="1" a="1"/>
  <c r="R372" i="1" s="1"/>
  <c r="R356" i="1" a="1"/>
  <c r="R356" i="1" s="1"/>
  <c r="R366" i="1" a="1"/>
  <c r="R366" i="1" s="1"/>
  <c r="R368" i="1" a="1"/>
  <c r="R368" i="1" s="1"/>
  <c r="R374" i="1" a="1"/>
  <c r="R374" i="1" s="1"/>
  <c r="R377" i="1" a="1"/>
  <c r="R377" i="1" s="1"/>
  <c r="R379" i="1" a="1"/>
  <c r="R379" i="1" s="1"/>
  <c r="R392" i="1" a="1"/>
  <c r="R392" i="1" s="1"/>
  <c r="R399" i="1" a="1"/>
  <c r="R399" i="1" s="1"/>
  <c r="R401" i="1" a="1"/>
  <c r="R401" i="1" s="1"/>
  <c r="R370" i="1" a="1"/>
  <c r="R370" i="1" s="1"/>
  <c r="R353" i="1" a="1"/>
  <c r="R353" i="1" s="1"/>
  <c r="R351" i="1" a="1"/>
  <c r="R351" i="1" s="1"/>
  <c r="R355" i="1" a="1"/>
  <c r="R355" i="1" s="1"/>
  <c r="R371" i="1" a="1"/>
  <c r="R371" i="1" s="1"/>
  <c r="R388" i="1" a="1"/>
  <c r="R388" i="1" s="1"/>
  <c r="R369" i="1" a="1"/>
  <c r="R369" i="1" s="1"/>
  <c r="R397" i="1" a="1"/>
  <c r="R397" i="1" s="1"/>
  <c r="R365" i="1" a="1"/>
  <c r="R365" i="1" s="1"/>
  <c r="R373" i="1" a="1"/>
  <c r="R373" i="1" s="1"/>
  <c r="R382" i="1" a="1"/>
  <c r="R382" i="1" s="1"/>
  <c r="R389" i="1" a="1"/>
  <c r="R389" i="1" s="1"/>
  <c r="R396" i="1" a="1"/>
  <c r="R396" i="1" s="1"/>
  <c r="R375" i="1" a="1"/>
  <c r="R375" i="1" s="1"/>
  <c r="R395" i="1" a="1"/>
  <c r="R395" i="1" s="1"/>
  <c r="R387" i="1" a="1"/>
  <c r="R387" i="1" s="1"/>
  <c r="R358" i="1" a="1"/>
  <c r="R358" i="1" s="1"/>
  <c r="R376" i="1" a="1"/>
  <c r="R376" i="1" s="1"/>
  <c r="R378" i="1" a="1"/>
  <c r="R378" i="1" s="1"/>
  <c r="R383" i="1" a="1"/>
  <c r="R383" i="1" s="1"/>
  <c r="R404" i="1" a="1"/>
  <c r="R404" i="1" s="1"/>
  <c r="R354" i="1" a="1"/>
  <c r="R354" i="1" s="1"/>
  <c r="R359" i="1" a="1"/>
  <c r="R359" i="1" s="1"/>
  <c r="R380" i="1" a="1"/>
  <c r="R380" i="1" s="1"/>
  <c r="R394" i="1" a="1"/>
  <c r="R394" i="1" s="1"/>
  <c r="R386" i="1" a="1"/>
  <c r="R386" i="1" s="1"/>
  <c r="R390" i="1" a="1"/>
  <c r="R390" i="1" s="1"/>
  <c r="R367" i="1" a="1"/>
  <c r="R367" i="1" s="1"/>
  <c r="R363" i="1" a="1"/>
  <c r="R363" i="1" s="1"/>
  <c r="R384" i="1" a="1"/>
  <c r="R384" i="1" s="1"/>
  <c r="R361" i="1" a="1"/>
  <c r="R361" i="1" s="1"/>
  <c r="R400" i="1" a="1"/>
  <c r="R400" i="1" s="1"/>
  <c r="R402" i="1" a="1"/>
  <c r="R402" i="1" s="1"/>
  <c r="R364" i="1" a="1"/>
  <c r="R364" i="1" s="1"/>
  <c r="R398" i="1" a="1"/>
  <c r="R398" i="1" s="1"/>
  <c r="R393" i="1" a="1"/>
  <c r="R393" i="1" s="1"/>
  <c r="R360" i="1" a="1"/>
  <c r="R360" i="1" s="1"/>
  <c r="R385" i="1" a="1"/>
  <c r="R385" i="1" s="1"/>
  <c r="R381" i="1" a="1"/>
  <c r="R381" i="1" s="1"/>
  <c r="R391" i="1" a="1"/>
  <c r="R391" i="1" s="1"/>
  <c r="S354" i="1" a="1"/>
  <c r="S354" i="1" s="1"/>
  <c r="S352" i="1" a="1"/>
  <c r="S352" i="1" s="1"/>
  <c r="S372" i="1" a="1"/>
  <c r="S372" i="1" s="1"/>
  <c r="S356" i="1" a="1"/>
  <c r="S356" i="1" s="1"/>
  <c r="S366" i="1" a="1"/>
  <c r="S366" i="1" s="1"/>
  <c r="S368" i="1" a="1"/>
  <c r="S368" i="1" s="1"/>
  <c r="S374" i="1" a="1"/>
  <c r="S374" i="1" s="1"/>
  <c r="S378" i="1" a="1"/>
  <c r="S378" i="1" s="1"/>
  <c r="S369" i="1" a="1"/>
  <c r="S369" i="1" s="1"/>
  <c r="S386" i="1" a="1"/>
  <c r="S386" i="1" s="1"/>
  <c r="S392" i="1" a="1"/>
  <c r="S392" i="1" s="1"/>
  <c r="S401" i="1" a="1"/>
  <c r="S401" i="1" s="1"/>
  <c r="S388" i="1" a="1"/>
  <c r="S388" i="1" s="1"/>
  <c r="S397" i="1" a="1"/>
  <c r="S397" i="1" s="1"/>
  <c r="S370" i="1" a="1"/>
  <c r="S370" i="1" s="1"/>
  <c r="S379" i="1" a="1"/>
  <c r="S379" i="1" s="1"/>
  <c r="S399" i="1" a="1"/>
  <c r="S399" i="1" s="1"/>
  <c r="S371" i="1" a="1"/>
  <c r="S371" i="1" s="1"/>
  <c r="S351" i="1" a="1"/>
  <c r="S351" i="1" s="1"/>
  <c r="S355" i="1" a="1"/>
  <c r="S355" i="1" s="1"/>
  <c r="S359" i="1" a="1"/>
  <c r="S359" i="1" s="1"/>
  <c r="S402" i="1" a="1"/>
  <c r="S402" i="1" s="1"/>
  <c r="S396" i="1" a="1"/>
  <c r="S396" i="1" s="1"/>
  <c r="S373" i="1" a="1"/>
  <c r="S373" i="1" s="1"/>
  <c r="S377" i="1" a="1"/>
  <c r="S377" i="1" s="1"/>
  <c r="S382" i="1" a="1"/>
  <c r="S382" i="1" s="1"/>
  <c r="S389" i="1" a="1"/>
  <c r="S389" i="1" s="1"/>
  <c r="S395" i="1" a="1"/>
  <c r="S395" i="1" s="1"/>
  <c r="S363" i="1" a="1"/>
  <c r="S363" i="1" s="1"/>
  <c r="S398" i="1" a="1"/>
  <c r="S398" i="1" s="1"/>
  <c r="S367" i="1" a="1"/>
  <c r="S367" i="1" s="1"/>
  <c r="S376" i="1" a="1"/>
  <c r="S376" i="1" s="1"/>
  <c r="S404" i="1" a="1"/>
  <c r="S404" i="1" s="1"/>
  <c r="S353" i="1" a="1"/>
  <c r="S353" i="1" s="1"/>
  <c r="S375" i="1" a="1"/>
  <c r="S375" i="1" s="1"/>
  <c r="S358" i="1" a="1"/>
  <c r="S358" i="1" s="1"/>
  <c r="S383" i="1" a="1"/>
  <c r="S383" i="1" s="1"/>
  <c r="S394" i="1" a="1"/>
  <c r="S394" i="1" s="1"/>
  <c r="S390" i="1" a="1"/>
  <c r="S390" i="1" s="1"/>
  <c r="S365" i="1" a="1"/>
  <c r="S365" i="1" s="1"/>
  <c r="S384" i="1" a="1"/>
  <c r="S384" i="1" s="1"/>
  <c r="S391" i="1" a="1"/>
  <c r="S391" i="1" s="1"/>
  <c r="S393" i="1" a="1"/>
  <c r="S393" i="1" s="1"/>
  <c r="S400" i="1" a="1"/>
  <c r="S400" i="1" s="1"/>
  <c r="S380" i="1" a="1"/>
  <c r="S380" i="1" s="1"/>
  <c r="S387" i="1" a="1"/>
  <c r="S387" i="1" s="1"/>
  <c r="S364" i="1" a="1"/>
  <c r="S364" i="1" s="1"/>
  <c r="S385" i="1" a="1"/>
  <c r="S385" i="1" s="1"/>
  <c r="S361" i="1" a="1"/>
  <c r="S361" i="1" s="1"/>
  <c r="S381" i="1" a="1"/>
  <c r="S381" i="1" s="1"/>
  <c r="S360" i="1" a="1"/>
  <c r="S360" i="1" s="1"/>
  <c r="V585" i="9"/>
  <c r="V560" i="27"/>
  <c r="V581" i="9"/>
  <c r="V556" i="27"/>
  <c r="V592" i="9"/>
  <c r="V567" i="27"/>
  <c r="V583" i="9"/>
  <c r="V558" i="27"/>
  <c r="V586" i="9"/>
  <c r="V561" i="27"/>
  <c r="V588" i="9"/>
  <c r="V563" i="27"/>
  <c r="V589" i="9"/>
  <c r="V564" i="27"/>
  <c r="V580" i="9"/>
  <c r="V555" i="27"/>
  <c r="V584" i="9"/>
  <c r="V559" i="27"/>
  <c r="V587" i="9"/>
  <c r="V562" i="27"/>
  <c r="AA25" i="17"/>
  <c r="L108" i="17"/>
  <c r="AA108" i="17" s="1"/>
  <c r="K123" i="18"/>
  <c r="AP118" i="18"/>
  <c r="AP121" i="18"/>
  <c r="AP125" i="18"/>
  <c r="AP119" i="18"/>
  <c r="AP120" i="18"/>
  <c r="AP123" i="18"/>
  <c r="AP124" i="18"/>
  <c r="AP122" i="18"/>
  <c r="AP126" i="18"/>
  <c r="AP127" i="18"/>
  <c r="Z26" i="17"/>
  <c r="L23" i="17"/>
  <c r="L106" i="17" s="1"/>
  <c r="K120" i="18"/>
  <c r="Z23" i="17"/>
  <c r="M25" i="17"/>
  <c r="M108" i="17" s="1"/>
  <c r="AB108" i="17" s="1"/>
  <c r="K132" i="18"/>
  <c r="K158" i="18"/>
  <c r="AA106" i="17"/>
  <c r="T350" i="1"/>
  <c r="T362" i="1" s="1" a="1"/>
  <c r="T362" i="1" s="1"/>
  <c r="O101" i="17"/>
  <c r="AA114" i="17"/>
  <c r="L115" i="17"/>
  <c r="AA115" i="17" s="1"/>
  <c r="AA109" i="17"/>
  <c r="AA101" i="17"/>
  <c r="AA107" i="17"/>
  <c r="AA113" i="17"/>
  <c r="AO108" i="18"/>
  <c r="W106" i="17"/>
  <c r="O31" i="17"/>
  <c r="AD31" i="17" s="1"/>
  <c r="AD21" i="17"/>
  <c r="AD28" i="17"/>
  <c r="AD24" i="17"/>
  <c r="AD27" i="17"/>
  <c r="AD30" i="17"/>
  <c r="AD29" i="17"/>
  <c r="AD22" i="17"/>
  <c r="W350" i="1"/>
  <c r="W362" i="1" s="1" a="1"/>
  <c r="W362" i="1" s="1"/>
  <c r="U350" i="1"/>
  <c r="U362" i="1" s="1" a="1"/>
  <c r="U362" i="1" s="1"/>
  <c r="V350" i="1"/>
  <c r="V362" i="1" s="1" a="1"/>
  <c r="V362" i="1" s="1"/>
  <c r="G777" i="1"/>
  <c r="S114" i="22" l="1"/>
  <c r="Z113" i="22"/>
  <c r="T403" i="1" a="1"/>
  <c r="T403" i="1" s="1"/>
  <c r="T357" i="1" a="1"/>
  <c r="T357" i="1" s="1"/>
  <c r="U403" i="1" a="1"/>
  <c r="U403" i="1" s="1"/>
  <c r="U357" i="1" a="1"/>
  <c r="U357" i="1" s="1"/>
  <c r="V403" i="1" a="1"/>
  <c r="V403" i="1" s="1"/>
  <c r="V357" i="1" a="1"/>
  <c r="V357" i="1" s="1"/>
  <c r="W403" i="1" a="1"/>
  <c r="W403" i="1" s="1"/>
  <c r="W357" i="1" a="1"/>
  <c r="W357" i="1" s="1"/>
  <c r="AL352" i="9" a="1"/>
  <c r="AL352" i="9" s="1"/>
  <c r="AM352" i="9" s="1"/>
  <c r="AK353" i="9" s="1"/>
  <c r="U367" i="1" a="1"/>
  <c r="U367" i="1" s="1"/>
  <c r="U375" i="1" a="1"/>
  <c r="U375" i="1" s="1"/>
  <c r="U384" i="1" a="1"/>
  <c r="U384" i="1" s="1"/>
  <c r="U354" i="1" a="1"/>
  <c r="U354" i="1" s="1"/>
  <c r="U363" i="1" a="1"/>
  <c r="U363" i="1" s="1"/>
  <c r="U381" i="1" a="1"/>
  <c r="U381" i="1" s="1"/>
  <c r="U352" i="1" a="1"/>
  <c r="U352" i="1" s="1"/>
  <c r="U394" i="1" a="1"/>
  <c r="U394" i="1" s="1"/>
  <c r="U386" i="1" a="1"/>
  <c r="U386" i="1" s="1"/>
  <c r="U401" i="1" a="1"/>
  <c r="U401" i="1" s="1"/>
  <c r="U378" i="1" a="1"/>
  <c r="U378" i="1" s="1"/>
  <c r="U390" i="1" a="1"/>
  <c r="U390" i="1" s="1"/>
  <c r="U404" i="1" a="1"/>
  <c r="U404" i="1" s="1"/>
  <c r="U392" i="1" a="1"/>
  <c r="U392" i="1" s="1"/>
  <c r="U370" i="1" a="1"/>
  <c r="U370" i="1" s="1"/>
  <c r="U353" i="1" a="1"/>
  <c r="U353" i="1" s="1"/>
  <c r="U380" i="1" a="1"/>
  <c r="U380" i="1" s="1"/>
  <c r="U361" i="1" a="1"/>
  <c r="U361" i="1" s="1"/>
  <c r="U391" i="1" a="1"/>
  <c r="U391" i="1" s="1"/>
  <c r="U356" i="1" a="1"/>
  <c r="U356" i="1" s="1"/>
  <c r="U351" i="1" a="1"/>
  <c r="U351" i="1" s="1"/>
  <c r="U359" i="1" a="1"/>
  <c r="U359" i="1" s="1"/>
  <c r="U402" i="1" a="1"/>
  <c r="U402" i="1" s="1"/>
  <c r="U400" i="1" a="1"/>
  <c r="U400" i="1" s="1"/>
  <c r="U364" i="1" a="1"/>
  <c r="U364" i="1" s="1"/>
  <c r="U373" i="1" a="1"/>
  <c r="U373" i="1" s="1"/>
  <c r="U388" i="1" a="1"/>
  <c r="U388" i="1" s="1"/>
  <c r="U399" i="1" a="1"/>
  <c r="U399" i="1" s="1"/>
  <c r="U365" i="1" a="1"/>
  <c r="U365" i="1" s="1"/>
  <c r="U385" i="1" a="1"/>
  <c r="U385" i="1" s="1"/>
  <c r="U368" i="1" a="1"/>
  <c r="U368" i="1" s="1"/>
  <c r="U366" i="1" a="1"/>
  <c r="U366" i="1" s="1"/>
  <c r="U374" i="1" a="1"/>
  <c r="U374" i="1" s="1"/>
  <c r="U396" i="1" a="1"/>
  <c r="U396" i="1" s="1"/>
  <c r="U379" i="1" a="1"/>
  <c r="U379" i="1" s="1"/>
  <c r="U398" i="1" a="1"/>
  <c r="U398" i="1" s="1"/>
  <c r="U355" i="1" a="1"/>
  <c r="U355" i="1" s="1"/>
  <c r="U382" i="1" a="1"/>
  <c r="U382" i="1" s="1"/>
  <c r="U369" i="1" a="1"/>
  <c r="U369" i="1" s="1"/>
  <c r="U360" i="1" a="1"/>
  <c r="U360" i="1" s="1"/>
  <c r="U393" i="1" a="1"/>
  <c r="U393" i="1" s="1"/>
  <c r="U387" i="1" a="1"/>
  <c r="U387" i="1" s="1"/>
  <c r="U358" i="1" a="1"/>
  <c r="U358" i="1" s="1"/>
  <c r="U383" i="1" a="1"/>
  <c r="U383" i="1" s="1"/>
  <c r="U377" i="1" a="1"/>
  <c r="U377" i="1" s="1"/>
  <c r="U389" i="1" a="1"/>
  <c r="U389" i="1" s="1"/>
  <c r="U376" i="1" a="1"/>
  <c r="U376" i="1" s="1"/>
  <c r="U372" i="1" a="1"/>
  <c r="U372" i="1" s="1"/>
  <c r="U371" i="1" a="1"/>
  <c r="U371" i="1" s="1"/>
  <c r="U395" i="1" a="1"/>
  <c r="U395" i="1" s="1"/>
  <c r="U397" i="1" a="1"/>
  <c r="U397" i="1" s="1"/>
  <c r="V360" i="1" a="1"/>
  <c r="V360" i="1" s="1"/>
  <c r="V378" i="1" a="1"/>
  <c r="V378" i="1" s="1"/>
  <c r="V367" i="1" a="1"/>
  <c r="V367" i="1" s="1"/>
  <c r="V375" i="1" a="1"/>
  <c r="V375" i="1" s="1"/>
  <c r="V384" i="1" a="1"/>
  <c r="V384" i="1" s="1"/>
  <c r="V354" i="1" a="1"/>
  <c r="V354" i="1" s="1"/>
  <c r="V363" i="1" a="1"/>
  <c r="V363" i="1" s="1"/>
  <c r="V377" i="1" a="1"/>
  <c r="V377" i="1" s="1"/>
  <c r="V370" i="1" a="1"/>
  <c r="V370" i="1" s="1"/>
  <c r="V385" i="1" a="1"/>
  <c r="V385" i="1" s="1"/>
  <c r="V394" i="1" a="1"/>
  <c r="V394" i="1" s="1"/>
  <c r="V390" i="1" a="1"/>
  <c r="V390" i="1" s="1"/>
  <c r="V404" i="1" a="1"/>
  <c r="V404" i="1" s="1"/>
  <c r="V353" i="1" a="1"/>
  <c r="V353" i="1" s="1"/>
  <c r="V365" i="1" a="1"/>
  <c r="V365" i="1" s="1"/>
  <c r="V380" i="1" a="1"/>
  <c r="V380" i="1" s="1"/>
  <c r="V391" i="1" a="1"/>
  <c r="V391" i="1" s="1"/>
  <c r="V352" i="1" a="1"/>
  <c r="V352" i="1" s="1"/>
  <c r="V388" i="1" a="1"/>
  <c r="V388" i="1" s="1"/>
  <c r="V351" i="1" a="1"/>
  <c r="V351" i="1" s="1"/>
  <c r="V398" i="1" a="1"/>
  <c r="V398" i="1" s="1"/>
  <c r="V379" i="1" a="1"/>
  <c r="V379" i="1" s="1"/>
  <c r="V369" i="1" a="1"/>
  <c r="V369" i="1" s="1"/>
  <c r="V364" i="1" a="1"/>
  <c r="V364" i="1" s="1"/>
  <c r="V373" i="1" a="1"/>
  <c r="V373" i="1" s="1"/>
  <c r="V400" i="1" a="1"/>
  <c r="V400" i="1" s="1"/>
  <c r="V368" i="1" a="1"/>
  <c r="V368" i="1" s="1"/>
  <c r="V355" i="1" a="1"/>
  <c r="V355" i="1" s="1"/>
  <c r="V386" i="1" a="1"/>
  <c r="V386" i="1" s="1"/>
  <c r="V392" i="1" a="1"/>
  <c r="V392" i="1" s="1"/>
  <c r="V366" i="1" a="1"/>
  <c r="V366" i="1" s="1"/>
  <c r="V396" i="1" a="1"/>
  <c r="V396" i="1" s="1"/>
  <c r="V374" i="1" a="1"/>
  <c r="V374" i="1" s="1"/>
  <c r="V356" i="1" a="1"/>
  <c r="V356" i="1" s="1"/>
  <c r="V382" i="1" a="1"/>
  <c r="V382" i="1" s="1"/>
  <c r="V401" i="1" a="1"/>
  <c r="V401" i="1" s="1"/>
  <c r="V397" i="1" a="1"/>
  <c r="V397" i="1" s="1"/>
  <c r="V359" i="1" a="1"/>
  <c r="V359" i="1" s="1"/>
  <c r="V376" i="1" a="1"/>
  <c r="V376" i="1" s="1"/>
  <c r="V361" i="1" a="1"/>
  <c r="V361" i="1" s="1"/>
  <c r="V358" i="1" a="1"/>
  <c r="V358" i="1" s="1"/>
  <c r="V389" i="1" a="1"/>
  <c r="V389" i="1" s="1"/>
  <c r="V402" i="1" a="1"/>
  <c r="V402" i="1" s="1"/>
  <c r="V393" i="1" a="1"/>
  <c r="V393" i="1" s="1"/>
  <c r="V399" i="1" a="1"/>
  <c r="V399" i="1" s="1"/>
  <c r="V395" i="1" a="1"/>
  <c r="V395" i="1" s="1"/>
  <c r="V387" i="1" a="1"/>
  <c r="V387" i="1" s="1"/>
  <c r="V372" i="1" a="1"/>
  <c r="V372" i="1" s="1"/>
  <c r="V371" i="1" a="1"/>
  <c r="V371" i="1" s="1"/>
  <c r="V381" i="1" a="1"/>
  <c r="V381" i="1" s="1"/>
  <c r="V383" i="1" a="1"/>
  <c r="V383" i="1" s="1"/>
  <c r="W358" i="1" a="1"/>
  <c r="W358" i="1" s="1"/>
  <c r="W378" i="1" a="1"/>
  <c r="W378" i="1" s="1"/>
  <c r="W360" i="1" a="1"/>
  <c r="W360" i="1" s="1"/>
  <c r="W367" i="1" a="1"/>
  <c r="W367" i="1" s="1"/>
  <c r="W375" i="1" a="1"/>
  <c r="W375" i="1" s="1"/>
  <c r="W384" i="1" a="1"/>
  <c r="W384" i="1" s="1"/>
  <c r="W396" i="1" a="1"/>
  <c r="W396" i="1" s="1"/>
  <c r="W398" i="1" a="1"/>
  <c r="W398" i="1" s="1"/>
  <c r="W376" i="1" a="1"/>
  <c r="W376" i="1" s="1"/>
  <c r="W377" i="1" a="1"/>
  <c r="W377" i="1" s="1"/>
  <c r="W390" i="1" a="1"/>
  <c r="W390" i="1" s="1"/>
  <c r="W385" i="1" a="1"/>
  <c r="W385" i="1" s="1"/>
  <c r="W394" i="1" a="1"/>
  <c r="W394" i="1" s="1"/>
  <c r="W404" i="1" a="1"/>
  <c r="W404" i="1" s="1"/>
  <c r="W397" i="1" a="1"/>
  <c r="W397" i="1" s="1"/>
  <c r="W353" i="1" a="1"/>
  <c r="W353" i="1" s="1"/>
  <c r="W380" i="1" a="1"/>
  <c r="W380" i="1" s="1"/>
  <c r="W366" i="1" a="1"/>
  <c r="W366" i="1" s="1"/>
  <c r="W387" i="1" a="1"/>
  <c r="W387" i="1" s="1"/>
  <c r="W372" i="1" a="1"/>
  <c r="W372" i="1" s="1"/>
  <c r="W402" i="1" a="1"/>
  <c r="W402" i="1" s="1"/>
  <c r="W386" i="1" a="1"/>
  <c r="W386" i="1" s="1"/>
  <c r="W388" i="1" a="1"/>
  <c r="W388" i="1" s="1"/>
  <c r="W401" i="1" a="1"/>
  <c r="W401" i="1" s="1"/>
  <c r="W363" i="1" a="1"/>
  <c r="W363" i="1" s="1"/>
  <c r="W374" i="1" a="1"/>
  <c r="W374" i="1" s="1"/>
  <c r="W351" i="1" a="1"/>
  <c r="W351" i="1" s="1"/>
  <c r="W352" i="1" a="1"/>
  <c r="W352" i="1" s="1"/>
  <c r="W364" i="1" a="1"/>
  <c r="W364" i="1" s="1"/>
  <c r="W365" i="1" a="1"/>
  <c r="W365" i="1" s="1"/>
  <c r="W392" i="1" a="1"/>
  <c r="W392" i="1" s="1"/>
  <c r="W355" i="1" a="1"/>
  <c r="W355" i="1" s="1"/>
  <c r="W379" i="1" a="1"/>
  <c r="W379" i="1" s="1"/>
  <c r="W368" i="1" a="1"/>
  <c r="W368" i="1" s="1"/>
  <c r="W354" i="1" a="1"/>
  <c r="W354" i="1" s="1"/>
  <c r="W373" i="1" a="1"/>
  <c r="W373" i="1" s="1"/>
  <c r="W400" i="1" a="1"/>
  <c r="W400" i="1" s="1"/>
  <c r="W382" i="1" a="1"/>
  <c r="W382" i="1" s="1"/>
  <c r="W356" i="1" a="1"/>
  <c r="W356" i="1" s="1"/>
  <c r="W393" i="1" a="1"/>
  <c r="W393" i="1" s="1"/>
  <c r="W369" i="1" a="1"/>
  <c r="W369" i="1" s="1"/>
  <c r="W359" i="1" a="1"/>
  <c r="W359" i="1" s="1"/>
  <c r="W371" i="1" a="1"/>
  <c r="W371" i="1" s="1"/>
  <c r="W370" i="1" a="1"/>
  <c r="W370" i="1" s="1"/>
  <c r="W389" i="1" a="1"/>
  <c r="W389" i="1" s="1"/>
  <c r="W399" i="1" a="1"/>
  <c r="W399" i="1" s="1"/>
  <c r="W395" i="1" a="1"/>
  <c r="W395" i="1" s="1"/>
  <c r="W391" i="1" a="1"/>
  <c r="W391" i="1" s="1"/>
  <c r="W383" i="1" a="1"/>
  <c r="W383" i="1" s="1"/>
  <c r="W361" i="1" a="1"/>
  <c r="W361" i="1" s="1"/>
  <c r="W381" i="1" a="1"/>
  <c r="W381" i="1" s="1"/>
  <c r="T381" i="1" a="1"/>
  <c r="T381" i="1" s="1"/>
  <c r="T354" i="1" a="1"/>
  <c r="T354" i="1" s="1"/>
  <c r="T363" i="1" a="1"/>
  <c r="T363" i="1" s="1"/>
  <c r="T352" i="1" a="1"/>
  <c r="T352" i="1" s="1"/>
  <c r="T372" i="1" a="1"/>
  <c r="T372" i="1" s="1"/>
  <c r="T394" i="1" a="1"/>
  <c r="T394" i="1" s="1"/>
  <c r="T404" i="1" a="1"/>
  <c r="T404" i="1" s="1"/>
  <c r="T378" i="1" a="1"/>
  <c r="T378" i="1" s="1"/>
  <c r="T390" i="1" a="1"/>
  <c r="T390" i="1" s="1"/>
  <c r="T399" i="1" a="1"/>
  <c r="T399" i="1" s="1"/>
  <c r="T386" i="1" a="1"/>
  <c r="T386" i="1" s="1"/>
  <c r="T392" i="1" a="1"/>
  <c r="T392" i="1" s="1"/>
  <c r="T401" i="1" a="1"/>
  <c r="T401" i="1" s="1"/>
  <c r="T370" i="1" a="1"/>
  <c r="T370" i="1" s="1"/>
  <c r="T379" i="1" a="1"/>
  <c r="T379" i="1" s="1"/>
  <c r="T371" i="1" a="1"/>
  <c r="T371" i="1" s="1"/>
  <c r="T351" i="1" a="1"/>
  <c r="T351" i="1" s="1"/>
  <c r="T361" i="1" a="1"/>
  <c r="T361" i="1" s="1"/>
  <c r="T367" i="1" a="1"/>
  <c r="T367" i="1" s="1"/>
  <c r="T391" i="1" a="1"/>
  <c r="T391" i="1" s="1"/>
  <c r="T359" i="1" a="1"/>
  <c r="T359" i="1" s="1"/>
  <c r="T402" i="1" a="1"/>
  <c r="T402" i="1" s="1"/>
  <c r="T356" i="1" a="1"/>
  <c r="T356" i="1" s="1"/>
  <c r="T368" i="1" a="1"/>
  <c r="T368" i="1" s="1"/>
  <c r="T396" i="1" a="1"/>
  <c r="T396" i="1" s="1"/>
  <c r="T360" i="1" a="1"/>
  <c r="T360" i="1" s="1"/>
  <c r="T374" i="1" a="1"/>
  <c r="T374" i="1" s="1"/>
  <c r="T365" i="1" a="1"/>
  <c r="T365" i="1" s="1"/>
  <c r="T400" i="1" a="1"/>
  <c r="T400" i="1" s="1"/>
  <c r="T375" i="1" a="1"/>
  <c r="T375" i="1" s="1"/>
  <c r="T366" i="1" a="1"/>
  <c r="T366" i="1" s="1"/>
  <c r="T369" i="1" a="1"/>
  <c r="T369" i="1" s="1"/>
  <c r="T355" i="1" a="1"/>
  <c r="T355" i="1" s="1"/>
  <c r="T398" i="1" a="1"/>
  <c r="T398" i="1" s="1"/>
  <c r="T388" i="1" a="1"/>
  <c r="T388" i="1" s="1"/>
  <c r="T383" i="1" a="1"/>
  <c r="T383" i="1" s="1"/>
  <c r="T353" i="1" a="1"/>
  <c r="T353" i="1" s="1"/>
  <c r="T382" i="1" a="1"/>
  <c r="T382" i="1" s="1"/>
  <c r="T358" i="1" a="1"/>
  <c r="T358" i="1" s="1"/>
  <c r="T380" i="1" a="1"/>
  <c r="T380" i="1" s="1"/>
  <c r="T393" i="1" a="1"/>
  <c r="T393" i="1" s="1"/>
  <c r="T385" i="1" a="1"/>
  <c r="T385" i="1" s="1"/>
  <c r="T395" i="1" a="1"/>
  <c r="T395" i="1" s="1"/>
  <c r="T384" i="1" a="1"/>
  <c r="T384" i="1" s="1"/>
  <c r="T373" i="1" a="1"/>
  <c r="T373" i="1" s="1"/>
  <c r="T397" i="1" a="1"/>
  <c r="T397" i="1" s="1"/>
  <c r="T377" i="1" a="1"/>
  <c r="T377" i="1" s="1"/>
  <c r="T389" i="1" a="1"/>
  <c r="T389" i="1" s="1"/>
  <c r="T376" i="1" a="1"/>
  <c r="T376" i="1" s="1"/>
  <c r="T364" i="1" a="1"/>
  <c r="T364" i="1" s="1"/>
  <c r="T387" i="1" a="1"/>
  <c r="T387" i="1" s="1"/>
  <c r="X350" i="1"/>
  <c r="X362" i="1" s="1" a="1"/>
  <c r="X362" i="1" s="1"/>
  <c r="V597" i="9"/>
  <c r="V572" i="27"/>
  <c r="V593" i="9"/>
  <c r="V568" i="27"/>
  <c r="V602" i="9"/>
  <c r="V577" i="27"/>
  <c r="V599" i="9"/>
  <c r="V574" i="27"/>
  <c r="V591" i="9"/>
  <c r="V566" i="27"/>
  <c r="V594" i="9"/>
  <c r="V569" i="27"/>
  <c r="V598" i="9"/>
  <c r="V573" i="27"/>
  <c r="V596" i="9"/>
  <c r="V571" i="27"/>
  <c r="V590" i="9"/>
  <c r="V565" i="27"/>
  <c r="V595" i="9"/>
  <c r="V570" i="27"/>
  <c r="K133" i="18"/>
  <c r="AP136" i="18"/>
  <c r="AP137" i="18"/>
  <c r="AP131" i="18"/>
  <c r="AP133" i="18"/>
  <c r="AP129" i="18"/>
  <c r="AP132" i="18"/>
  <c r="AP130" i="18"/>
  <c r="AP135" i="18"/>
  <c r="AP134" i="18"/>
  <c r="AP128" i="18"/>
  <c r="AA26" i="17"/>
  <c r="M23" i="17"/>
  <c r="M106" i="17" s="1"/>
  <c r="K130" i="18"/>
  <c r="AA23" i="17"/>
  <c r="N25" i="17"/>
  <c r="N108" i="17" s="1"/>
  <c r="AC108" i="17" s="1"/>
  <c r="K142" i="18"/>
  <c r="AB25" i="17"/>
  <c r="AD114" i="17"/>
  <c r="AD107" i="17"/>
  <c r="AD113" i="17"/>
  <c r="O115" i="17"/>
  <c r="AD115" i="17" s="1"/>
  <c r="AD101" i="17"/>
  <c r="AD109" i="17"/>
  <c r="AO109" i="18"/>
  <c r="X106" i="17"/>
  <c r="Z350" i="1"/>
  <c r="Z362" i="1" s="1" a="1"/>
  <c r="Z362" i="1" s="1"/>
  <c r="Y350" i="1"/>
  <c r="Y362" i="1" s="1" a="1"/>
  <c r="Y362" i="1" s="1"/>
  <c r="AA350" i="1"/>
  <c r="AA362" i="1" s="1" a="1"/>
  <c r="AA362" i="1" s="1"/>
  <c r="H660" i="1"/>
  <c r="H661" i="1"/>
  <c r="H662" i="1"/>
  <c r="H658" i="1"/>
  <c r="H659" i="1"/>
  <c r="O475" i="1"/>
  <c r="O487" i="1" s="1" a="1"/>
  <c r="O487" i="1" s="1"/>
  <c r="N475" i="1"/>
  <c r="N487" i="1" s="1" a="1"/>
  <c r="N487" i="1" s="1"/>
  <c r="M475" i="1"/>
  <c r="M487" i="1" s="1" a="1"/>
  <c r="M487" i="1" s="1"/>
  <c r="L475" i="1"/>
  <c r="L487" i="1" s="1" a="1"/>
  <c r="L487" i="1" s="1"/>
  <c r="M414" i="1"/>
  <c r="M426" i="1" s="1" a="1"/>
  <c r="M426" i="1" s="1"/>
  <c r="N414" i="1"/>
  <c r="N426" i="1" s="1" a="1"/>
  <c r="N426" i="1" s="1"/>
  <c r="O414" i="1"/>
  <c r="O426" i="1" s="1" a="1"/>
  <c r="O426" i="1" s="1"/>
  <c r="L414" i="1"/>
  <c r="L426" i="1" s="1" a="1"/>
  <c r="L426" i="1" s="1"/>
  <c r="S115" i="22" l="1"/>
  <c r="Z114" i="22"/>
  <c r="N114" i="22" s="1"/>
  <c r="N528" i="1" a="1"/>
  <c r="N528" i="1" s="1"/>
  <c r="N482" i="1" a="1"/>
  <c r="N482" i="1" s="1"/>
  <c r="M528" i="1" a="1"/>
  <c r="M528" i="1" s="1"/>
  <c r="M482" i="1" a="1"/>
  <c r="M482" i="1" s="1"/>
  <c r="O528" i="1" a="1"/>
  <c r="O528" i="1" s="1"/>
  <c r="O482" i="1" a="1"/>
  <c r="O482" i="1" s="1"/>
  <c r="L528" i="1" a="1"/>
  <c r="L528" i="1" s="1"/>
  <c r="L482" i="1" a="1"/>
  <c r="L482" i="1" s="1"/>
  <c r="O467" i="1" a="1"/>
  <c r="O467" i="1" s="1"/>
  <c r="O421" i="1" a="1"/>
  <c r="O421" i="1" s="1"/>
  <c r="L467" i="1" a="1"/>
  <c r="L467" i="1" s="1"/>
  <c r="L421" i="1" a="1"/>
  <c r="L421" i="1" s="1"/>
  <c r="N467" i="1" a="1"/>
  <c r="N467" i="1" s="1"/>
  <c r="N421" i="1" a="1"/>
  <c r="N421" i="1" s="1"/>
  <c r="M467" i="1" a="1"/>
  <c r="M467" i="1" s="1"/>
  <c r="M421" i="1" a="1"/>
  <c r="M421" i="1" s="1"/>
  <c r="X403" i="1" a="1"/>
  <c r="X403" i="1" s="1"/>
  <c r="X357" i="1" a="1"/>
  <c r="X357" i="1" s="1"/>
  <c r="Y403" i="1" a="1"/>
  <c r="Y403" i="1" s="1"/>
  <c r="Y357" i="1" a="1"/>
  <c r="Y357" i="1" s="1"/>
  <c r="Z403" i="1" a="1"/>
  <c r="Z403" i="1" s="1"/>
  <c r="Z357" i="1" a="1"/>
  <c r="Z357" i="1" s="1"/>
  <c r="AA403" i="1" a="1"/>
  <c r="AA403" i="1" s="1"/>
  <c r="AA357" i="1" a="1"/>
  <c r="AA357" i="1" s="1"/>
  <c r="AL353" i="9" a="1"/>
  <c r="AL353" i="9" s="1"/>
  <c r="AM353" i="9" s="1"/>
  <c r="N463" i="1" a="1"/>
  <c r="N463" i="1" s="1"/>
  <c r="N417" i="1" a="1"/>
  <c r="N417" i="1" s="1"/>
  <c r="N428" i="1" a="1"/>
  <c r="N428" i="1" s="1"/>
  <c r="N440" i="1" a="1"/>
  <c r="N440" i="1" s="1"/>
  <c r="N446" i="1" a="1"/>
  <c r="N446" i="1" s="1"/>
  <c r="N443" i="1" a="1"/>
  <c r="N443" i="1" s="1"/>
  <c r="N415" i="1" a="1"/>
  <c r="N415" i="1" s="1"/>
  <c r="N438" i="1" a="1"/>
  <c r="N438" i="1" s="1"/>
  <c r="N450" i="1" a="1"/>
  <c r="N450" i="1" s="1"/>
  <c r="N461" i="1" a="1"/>
  <c r="N461" i="1" s="1"/>
  <c r="N465" i="1" a="1"/>
  <c r="N465" i="1" s="1"/>
  <c r="N445" i="1" a="1"/>
  <c r="N445" i="1" s="1"/>
  <c r="N453" i="1" a="1"/>
  <c r="N453" i="1" s="1"/>
  <c r="N430" i="1" a="1"/>
  <c r="N430" i="1" s="1"/>
  <c r="N424" i="1" a="1"/>
  <c r="N424" i="1" s="1"/>
  <c r="N460" i="1" a="1"/>
  <c r="N460" i="1" s="1"/>
  <c r="N459" i="1" a="1"/>
  <c r="N459" i="1" s="1"/>
  <c r="N448" i="1" a="1"/>
  <c r="N448" i="1" s="1"/>
  <c r="N455" i="1" a="1"/>
  <c r="N455" i="1" s="1"/>
  <c r="N418" i="1" a="1"/>
  <c r="N418" i="1" s="1"/>
  <c r="N458" i="1" a="1"/>
  <c r="N458" i="1" s="1"/>
  <c r="N422" i="1" a="1"/>
  <c r="N422" i="1" s="1"/>
  <c r="N433" i="1" a="1"/>
  <c r="N433" i="1" s="1"/>
  <c r="N435" i="1" a="1"/>
  <c r="N435" i="1" s="1"/>
  <c r="N452" i="1" a="1"/>
  <c r="N452" i="1" s="1"/>
  <c r="N464" i="1" a="1"/>
  <c r="N464" i="1" s="1"/>
  <c r="N444" i="1" a="1"/>
  <c r="N444" i="1" s="1"/>
  <c r="N439" i="1" a="1"/>
  <c r="N439" i="1" s="1"/>
  <c r="N431" i="1" a="1"/>
  <c r="N431" i="1" s="1"/>
  <c r="N468" i="1" a="1"/>
  <c r="N468" i="1" s="1"/>
  <c r="N451" i="1" a="1"/>
  <c r="N451" i="1" s="1"/>
  <c r="N434" i="1" a="1"/>
  <c r="N434" i="1" s="1"/>
  <c r="N425" i="1" a="1"/>
  <c r="N425" i="1" s="1"/>
  <c r="N447" i="1" a="1"/>
  <c r="N447" i="1" s="1"/>
  <c r="N442" i="1" a="1"/>
  <c r="N442" i="1" s="1"/>
  <c r="N437" i="1" a="1"/>
  <c r="N437" i="1" s="1"/>
  <c r="N420" i="1" a="1"/>
  <c r="N420" i="1" s="1"/>
  <c r="N454" i="1" a="1"/>
  <c r="N454" i="1" s="1"/>
  <c r="N429" i="1" a="1"/>
  <c r="N429" i="1" s="1"/>
  <c r="N432" i="1" a="1"/>
  <c r="N432" i="1" s="1"/>
  <c r="N456" i="1" a="1"/>
  <c r="N456" i="1" s="1"/>
  <c r="N427" i="1" a="1"/>
  <c r="N427" i="1" s="1"/>
  <c r="N419" i="1" a="1"/>
  <c r="N419" i="1" s="1"/>
  <c r="N436" i="1" a="1"/>
  <c r="N436" i="1" s="1"/>
  <c r="N441" i="1" a="1"/>
  <c r="N441" i="1" s="1"/>
  <c r="N423" i="1" a="1"/>
  <c r="N423" i="1" s="1"/>
  <c r="N416" i="1" a="1"/>
  <c r="N416" i="1" s="1"/>
  <c r="N462" i="1" a="1"/>
  <c r="N462" i="1" s="1"/>
  <c r="N457" i="1" a="1"/>
  <c r="N457" i="1" s="1"/>
  <c r="N466" i="1" a="1"/>
  <c r="N466" i="1" s="1"/>
  <c r="N449" i="1" a="1"/>
  <c r="N449" i="1" s="1"/>
  <c r="O449" i="1" a="1"/>
  <c r="O449" i="1" s="1"/>
  <c r="O463" i="1" a="1"/>
  <c r="O463" i="1" s="1"/>
  <c r="O417" i="1" a="1"/>
  <c r="O417" i="1" s="1"/>
  <c r="O454" i="1" a="1"/>
  <c r="O454" i="1" s="1"/>
  <c r="O416" i="1" a="1"/>
  <c r="O416" i="1" s="1"/>
  <c r="O423" i="1" a="1"/>
  <c r="O423" i="1" s="1"/>
  <c r="O428" i="1" a="1"/>
  <c r="O428" i="1" s="1"/>
  <c r="O415" i="1" a="1"/>
  <c r="O415" i="1" s="1"/>
  <c r="O438" i="1" a="1"/>
  <c r="O438" i="1" s="1"/>
  <c r="O429" i="1" a="1"/>
  <c r="O429" i="1" s="1"/>
  <c r="O464" i="1" a="1"/>
  <c r="O464" i="1" s="1"/>
  <c r="O434" i="1" a="1"/>
  <c r="O434" i="1" s="1"/>
  <c r="O458" i="1" a="1"/>
  <c r="O458" i="1" s="1"/>
  <c r="O439" i="1" a="1"/>
  <c r="O439" i="1" s="1"/>
  <c r="O444" i="1" a="1"/>
  <c r="O444" i="1" s="1"/>
  <c r="O453" i="1" a="1"/>
  <c r="O453" i="1" s="1"/>
  <c r="O433" i="1" a="1"/>
  <c r="O433" i="1" s="1"/>
  <c r="O465" i="1" a="1"/>
  <c r="O465" i="1" s="1"/>
  <c r="O459" i="1" a="1"/>
  <c r="O459" i="1" s="1"/>
  <c r="O422" i="1" a="1"/>
  <c r="O422" i="1" s="1"/>
  <c r="O443" i="1" a="1"/>
  <c r="O443" i="1" s="1"/>
  <c r="O461" i="1" a="1"/>
  <c r="O461" i="1" s="1"/>
  <c r="O448" i="1" a="1"/>
  <c r="O448" i="1" s="1"/>
  <c r="O451" i="1" a="1"/>
  <c r="O451" i="1" s="1"/>
  <c r="O457" i="1" a="1"/>
  <c r="O457" i="1" s="1"/>
  <c r="O446" i="1" a="1"/>
  <c r="O446" i="1" s="1"/>
  <c r="O468" i="1" a="1"/>
  <c r="O468" i="1" s="1"/>
  <c r="O435" i="1" a="1"/>
  <c r="O435" i="1" s="1"/>
  <c r="O431" i="1" a="1"/>
  <c r="O431" i="1" s="1"/>
  <c r="O441" i="1" a="1"/>
  <c r="O441" i="1" s="1"/>
  <c r="O432" i="1" a="1"/>
  <c r="O432" i="1" s="1"/>
  <c r="O427" i="1" a="1"/>
  <c r="O427" i="1" s="1"/>
  <c r="O430" i="1" a="1"/>
  <c r="O430" i="1" s="1"/>
  <c r="O442" i="1" a="1"/>
  <c r="O442" i="1" s="1"/>
  <c r="O440" i="1" a="1"/>
  <c r="O440" i="1" s="1"/>
  <c r="O460" i="1" a="1"/>
  <c r="O460" i="1" s="1"/>
  <c r="O424" i="1" a="1"/>
  <c r="O424" i="1" s="1"/>
  <c r="O436" i="1" a="1"/>
  <c r="O436" i="1" s="1"/>
  <c r="O418" i="1" a="1"/>
  <c r="O418" i="1" s="1"/>
  <c r="O450" i="1" a="1"/>
  <c r="O450" i="1" s="1"/>
  <c r="O425" i="1" a="1"/>
  <c r="O425" i="1" s="1"/>
  <c r="O437" i="1" a="1"/>
  <c r="O437" i="1" s="1"/>
  <c r="O419" i="1" a="1"/>
  <c r="O419" i="1" s="1"/>
  <c r="O452" i="1" a="1"/>
  <c r="O452" i="1" s="1"/>
  <c r="O420" i="1" a="1"/>
  <c r="O420" i="1" s="1"/>
  <c r="O456" i="1" a="1"/>
  <c r="O456" i="1" s="1"/>
  <c r="O462" i="1" a="1"/>
  <c r="O462" i="1" s="1"/>
  <c r="O455" i="1" a="1"/>
  <c r="O455" i="1" s="1"/>
  <c r="O445" i="1" a="1"/>
  <c r="O445" i="1" s="1"/>
  <c r="O447" i="1" a="1"/>
  <c r="O447" i="1" s="1"/>
  <c r="O466" i="1" a="1"/>
  <c r="O466" i="1" s="1"/>
  <c r="M416" i="1" a="1"/>
  <c r="M416" i="1" s="1"/>
  <c r="M428" i="1" a="1"/>
  <c r="M428" i="1" s="1"/>
  <c r="M437" i="1" a="1"/>
  <c r="M437" i="1" s="1"/>
  <c r="M440" i="1" a="1"/>
  <c r="M440" i="1" s="1"/>
  <c r="M446" i="1" a="1"/>
  <c r="M446" i="1" s="1"/>
  <c r="M415" i="1" a="1"/>
  <c r="M415" i="1" s="1"/>
  <c r="M448" i="1" a="1"/>
  <c r="M448" i="1" s="1"/>
  <c r="M423" i="1" a="1"/>
  <c r="M423" i="1" s="1"/>
  <c r="M438" i="1" a="1"/>
  <c r="M438" i="1" s="1"/>
  <c r="M450" i="1" a="1"/>
  <c r="M450" i="1" s="1"/>
  <c r="M461" i="1" a="1"/>
  <c r="M461" i="1" s="1"/>
  <c r="M425" i="1" a="1"/>
  <c r="M425" i="1" s="1"/>
  <c r="M453" i="1" a="1"/>
  <c r="M453" i="1" s="1"/>
  <c r="M459" i="1" a="1"/>
  <c r="M459" i="1" s="1"/>
  <c r="M443" i="1" a="1"/>
  <c r="M443" i="1" s="1"/>
  <c r="M454" i="1" a="1"/>
  <c r="M454" i="1" s="1"/>
  <c r="M422" i="1" a="1"/>
  <c r="M422" i="1" s="1"/>
  <c r="M434" i="1" a="1"/>
  <c r="M434" i="1" s="1"/>
  <c r="M418" i="1" a="1"/>
  <c r="M418" i="1" s="1"/>
  <c r="M458" i="1" a="1"/>
  <c r="M458" i="1" s="1"/>
  <c r="M439" i="1" a="1"/>
  <c r="M439" i="1" s="1"/>
  <c r="M433" i="1" a="1"/>
  <c r="M433" i="1" s="1"/>
  <c r="M430" i="1" a="1"/>
  <c r="M430" i="1" s="1"/>
  <c r="M464" i="1" a="1"/>
  <c r="M464" i="1" s="1"/>
  <c r="M417" i="1" a="1"/>
  <c r="M417" i="1" s="1"/>
  <c r="M429" i="1" a="1"/>
  <c r="M429" i="1" s="1"/>
  <c r="M460" i="1" a="1"/>
  <c r="M460" i="1" s="1"/>
  <c r="M449" i="1" a="1"/>
  <c r="M449" i="1" s="1"/>
  <c r="M463" i="1" a="1"/>
  <c r="M463" i="1" s="1"/>
  <c r="M444" i="1" a="1"/>
  <c r="M444" i="1" s="1"/>
  <c r="M445" i="1" a="1"/>
  <c r="M445" i="1" s="1"/>
  <c r="M455" i="1" a="1"/>
  <c r="M455" i="1" s="1"/>
  <c r="M424" i="1" a="1"/>
  <c r="M424" i="1" s="1"/>
  <c r="M468" i="1" a="1"/>
  <c r="M468" i="1" s="1"/>
  <c r="M442" i="1" a="1"/>
  <c r="M442" i="1" s="1"/>
  <c r="M431" i="1" a="1"/>
  <c r="M431" i="1" s="1"/>
  <c r="M451" i="1" a="1"/>
  <c r="M451" i="1" s="1"/>
  <c r="M420" i="1" a="1"/>
  <c r="M420" i="1" s="1"/>
  <c r="M462" i="1" a="1"/>
  <c r="M462" i="1" s="1"/>
  <c r="M457" i="1" a="1"/>
  <c r="M457" i="1" s="1"/>
  <c r="M466" i="1" a="1"/>
  <c r="M466" i="1" s="1"/>
  <c r="M435" i="1" a="1"/>
  <c r="M435" i="1" s="1"/>
  <c r="M432" i="1" a="1"/>
  <c r="M432" i="1" s="1"/>
  <c r="M447" i="1" a="1"/>
  <c r="M447" i="1" s="1"/>
  <c r="M465" i="1" a="1"/>
  <c r="M465" i="1" s="1"/>
  <c r="M419" i="1" a="1"/>
  <c r="M419" i="1" s="1"/>
  <c r="M436" i="1" a="1"/>
  <c r="M436" i="1" s="1"/>
  <c r="M441" i="1" a="1"/>
  <c r="M441" i="1" s="1"/>
  <c r="M452" i="1" a="1"/>
  <c r="M452" i="1" s="1"/>
  <c r="M456" i="1" a="1"/>
  <c r="M456" i="1" s="1"/>
  <c r="M427" i="1" a="1"/>
  <c r="M427" i="1" s="1"/>
  <c r="Y373" i="1" a="1"/>
  <c r="Y373" i="1" s="1"/>
  <c r="Y376" i="1" a="1"/>
  <c r="Y376" i="1" s="1"/>
  <c r="Y379" i="1" a="1"/>
  <c r="Y379" i="1" s="1"/>
  <c r="Y382" i="1" a="1"/>
  <c r="Y382" i="1" s="1"/>
  <c r="Y358" i="1" a="1"/>
  <c r="Y358" i="1" s="1"/>
  <c r="Y370" i="1" a="1"/>
  <c r="Y370" i="1" s="1"/>
  <c r="Y389" i="1" a="1"/>
  <c r="Y389" i="1" s="1"/>
  <c r="Y400" i="1" a="1"/>
  <c r="Y400" i="1" s="1"/>
  <c r="Y377" i="1" a="1"/>
  <c r="Y377" i="1" s="1"/>
  <c r="Y383" i="1" a="1"/>
  <c r="Y383" i="1" s="1"/>
  <c r="Y384" i="1" a="1"/>
  <c r="Y384" i="1" s="1"/>
  <c r="Y391" i="1" a="1"/>
  <c r="Y391" i="1" s="1"/>
  <c r="Y378" i="1" a="1"/>
  <c r="Y378" i="1" s="1"/>
  <c r="Y361" i="1" a="1"/>
  <c r="Y361" i="1" s="1"/>
  <c r="Y398" i="1" a="1"/>
  <c r="Y398" i="1" s="1"/>
  <c r="Y396" i="1" a="1"/>
  <c r="Y396" i="1" s="1"/>
  <c r="Y364" i="1" a="1"/>
  <c r="Y364" i="1" s="1"/>
  <c r="Y372" i="1" a="1"/>
  <c r="Y372" i="1" s="1"/>
  <c r="Y385" i="1" a="1"/>
  <c r="Y385" i="1" s="1"/>
  <c r="Y367" i="1" a="1"/>
  <c r="Y367" i="1" s="1"/>
  <c r="Y390" i="1" a="1"/>
  <c r="Y390" i="1" s="1"/>
  <c r="Y354" i="1" a="1"/>
  <c r="Y354" i="1" s="1"/>
  <c r="Y356" i="1" a="1"/>
  <c r="Y356" i="1" s="1"/>
  <c r="Y371" i="1" a="1"/>
  <c r="Y371" i="1" s="1"/>
  <c r="Y387" i="1" a="1"/>
  <c r="Y387" i="1" s="1"/>
  <c r="Y394" i="1" a="1"/>
  <c r="Y394" i="1" s="1"/>
  <c r="Y381" i="1" a="1"/>
  <c r="Y381" i="1" s="1"/>
  <c r="Y353" i="1" a="1"/>
  <c r="Y353" i="1" s="1"/>
  <c r="Y352" i="1" a="1"/>
  <c r="Y352" i="1" s="1"/>
  <c r="Y351" i="1" a="1"/>
  <c r="Y351" i="1" s="1"/>
  <c r="Y366" i="1" a="1"/>
  <c r="Y366" i="1" s="1"/>
  <c r="Y355" i="1" a="1"/>
  <c r="Y355" i="1" s="1"/>
  <c r="Y375" i="1" a="1"/>
  <c r="Y375" i="1" s="1"/>
  <c r="Y363" i="1" a="1"/>
  <c r="Y363" i="1" s="1"/>
  <c r="Y402" i="1" a="1"/>
  <c r="Y402" i="1" s="1"/>
  <c r="Y365" i="1" a="1"/>
  <c r="Y365" i="1" s="1"/>
  <c r="Y374" i="1" a="1"/>
  <c r="Y374" i="1" s="1"/>
  <c r="Y386" i="1" a="1"/>
  <c r="Y386" i="1" s="1"/>
  <c r="Y392" i="1" a="1"/>
  <c r="Y392" i="1" s="1"/>
  <c r="Y399" i="1" a="1"/>
  <c r="Y399" i="1" s="1"/>
  <c r="Y393" i="1" a="1"/>
  <c r="Y393" i="1" s="1"/>
  <c r="Y369" i="1" a="1"/>
  <c r="Y369" i="1" s="1"/>
  <c r="Y395" i="1" a="1"/>
  <c r="Y395" i="1" s="1"/>
  <c r="Y401" i="1" a="1"/>
  <c r="Y401" i="1" s="1"/>
  <c r="Y397" i="1" a="1"/>
  <c r="Y397" i="1" s="1"/>
  <c r="Y404" i="1" a="1"/>
  <c r="Y404" i="1" s="1"/>
  <c r="Y388" i="1" a="1"/>
  <c r="Y388" i="1" s="1"/>
  <c r="Y360" i="1" a="1"/>
  <c r="Y360" i="1" s="1"/>
  <c r="Y380" i="1" a="1"/>
  <c r="Y380" i="1" s="1"/>
  <c r="Y359" i="1" a="1"/>
  <c r="Y359" i="1" s="1"/>
  <c r="Y368" i="1" a="1"/>
  <c r="Y368" i="1" s="1"/>
  <c r="Z361" i="1" a="1"/>
  <c r="Z361" i="1" s="1"/>
  <c r="Z365" i="1" a="1"/>
  <c r="Z365" i="1" s="1"/>
  <c r="Z385" i="1" a="1"/>
  <c r="Z385" i="1" s="1"/>
  <c r="Z373" i="1" a="1"/>
  <c r="Z373" i="1" s="1"/>
  <c r="Z376" i="1" a="1"/>
  <c r="Z376" i="1" s="1"/>
  <c r="Z379" i="1" a="1"/>
  <c r="Z379" i="1" s="1"/>
  <c r="Z382" i="1" a="1"/>
  <c r="Z382" i="1" s="1"/>
  <c r="Z363" i="1" a="1"/>
  <c r="Z363" i="1" s="1"/>
  <c r="Z387" i="1" a="1"/>
  <c r="Z387" i="1" s="1"/>
  <c r="Z402" i="1" a="1"/>
  <c r="Z402" i="1" s="1"/>
  <c r="Z389" i="1" a="1"/>
  <c r="Z389" i="1" s="1"/>
  <c r="Z400" i="1" a="1"/>
  <c r="Z400" i="1" s="1"/>
  <c r="Z398" i="1" a="1"/>
  <c r="Z398" i="1" s="1"/>
  <c r="Z383" i="1" a="1"/>
  <c r="Z383" i="1" s="1"/>
  <c r="Z384" i="1" a="1"/>
  <c r="Z384" i="1" s="1"/>
  <c r="Z391" i="1" a="1"/>
  <c r="Z391" i="1" s="1"/>
  <c r="Z355" i="1" a="1"/>
  <c r="Z355" i="1" s="1"/>
  <c r="Z374" i="1" a="1"/>
  <c r="Z374" i="1" s="1"/>
  <c r="Z364" i="1" a="1"/>
  <c r="Z364" i="1" s="1"/>
  <c r="Z392" i="1" a="1"/>
  <c r="Z392" i="1" s="1"/>
  <c r="Z372" i="1" a="1"/>
  <c r="Z372" i="1" s="1"/>
  <c r="Z368" i="1" a="1"/>
  <c r="Z368" i="1" s="1"/>
  <c r="Z401" i="1" a="1"/>
  <c r="Z401" i="1" s="1"/>
  <c r="Z393" i="1" a="1"/>
  <c r="Z393" i="1" s="1"/>
  <c r="Z396" i="1" a="1"/>
  <c r="Z396" i="1" s="1"/>
  <c r="Z354" i="1" a="1"/>
  <c r="Z354" i="1" s="1"/>
  <c r="Z390" i="1" a="1"/>
  <c r="Z390" i="1" s="1"/>
  <c r="Z352" i="1" a="1"/>
  <c r="Z352" i="1" s="1"/>
  <c r="Z378" i="1" a="1"/>
  <c r="Z378" i="1" s="1"/>
  <c r="Z381" i="1" a="1"/>
  <c r="Z381" i="1" s="1"/>
  <c r="Z351" i="1" a="1"/>
  <c r="Z351" i="1" s="1"/>
  <c r="Z353" i="1" a="1"/>
  <c r="Z353" i="1" s="1"/>
  <c r="Z394" i="1" a="1"/>
  <c r="Z394" i="1" s="1"/>
  <c r="Z358" i="1" a="1"/>
  <c r="Z358" i="1" s="1"/>
  <c r="Z370" i="1" a="1"/>
  <c r="Z370" i="1" s="1"/>
  <c r="Z397" i="1" a="1"/>
  <c r="Z397" i="1" s="1"/>
  <c r="Z380" i="1" a="1"/>
  <c r="Z380" i="1" s="1"/>
  <c r="Z404" i="1" a="1"/>
  <c r="Z404" i="1" s="1"/>
  <c r="Z388" i="1" a="1"/>
  <c r="Z388" i="1" s="1"/>
  <c r="Z371" i="1" a="1"/>
  <c r="Z371" i="1" s="1"/>
  <c r="Z395" i="1" a="1"/>
  <c r="Z395" i="1" s="1"/>
  <c r="Z377" i="1" a="1"/>
  <c r="Z377" i="1" s="1"/>
  <c r="Z369" i="1" a="1"/>
  <c r="Z369" i="1" s="1"/>
  <c r="Z359" i="1" a="1"/>
  <c r="Z359" i="1" s="1"/>
  <c r="Z386" i="1" a="1"/>
  <c r="Z386" i="1" s="1"/>
  <c r="Z360" i="1" a="1"/>
  <c r="Z360" i="1" s="1"/>
  <c r="Z367" i="1" a="1"/>
  <c r="Z367" i="1" s="1"/>
  <c r="Z356" i="1" a="1"/>
  <c r="Z356" i="1" s="1"/>
  <c r="Z399" i="1" a="1"/>
  <c r="Z399" i="1" s="1"/>
  <c r="Z366" i="1" a="1"/>
  <c r="Z366" i="1" s="1"/>
  <c r="Z375" i="1" a="1"/>
  <c r="Z375" i="1" s="1"/>
  <c r="X382" i="1" a="1"/>
  <c r="X382" i="1" s="1"/>
  <c r="X370" i="1" a="1"/>
  <c r="X370" i="1" s="1"/>
  <c r="X358" i="1" a="1"/>
  <c r="X358" i="1" s="1"/>
  <c r="X360" i="1" a="1"/>
  <c r="X360" i="1" s="1"/>
  <c r="X367" i="1" a="1"/>
  <c r="X367" i="1" s="1"/>
  <c r="X375" i="1" a="1"/>
  <c r="X375" i="1" s="1"/>
  <c r="X378" i="1" a="1"/>
  <c r="X378" i="1" s="1"/>
  <c r="X361" i="1" a="1"/>
  <c r="X361" i="1" s="1"/>
  <c r="X383" i="1" a="1"/>
  <c r="X383" i="1" s="1"/>
  <c r="X384" i="1" a="1"/>
  <c r="X384" i="1" s="1"/>
  <c r="X391" i="1" a="1"/>
  <c r="X391" i="1" s="1"/>
  <c r="X385" i="1" a="1"/>
  <c r="X385" i="1" s="1"/>
  <c r="X398" i="1" a="1"/>
  <c r="X398" i="1" s="1"/>
  <c r="X396" i="1" a="1"/>
  <c r="X396" i="1" s="1"/>
  <c r="X394" i="1" a="1"/>
  <c r="X394" i="1" s="1"/>
  <c r="X376" i="1" a="1"/>
  <c r="X376" i="1" s="1"/>
  <c r="X377" i="1" a="1"/>
  <c r="X377" i="1" s="1"/>
  <c r="X390" i="1" a="1"/>
  <c r="X390" i="1" s="1"/>
  <c r="X404" i="1" a="1"/>
  <c r="X404" i="1" s="1"/>
  <c r="X353" i="1" a="1"/>
  <c r="X353" i="1" s="1"/>
  <c r="X379" i="1" a="1"/>
  <c r="X379" i="1" s="1"/>
  <c r="X381" i="1" a="1"/>
  <c r="X381" i="1" s="1"/>
  <c r="X354" i="1" a="1"/>
  <c r="X354" i="1" s="1"/>
  <c r="X366" i="1" a="1"/>
  <c r="X366" i="1" s="1"/>
  <c r="X372" i="1" a="1"/>
  <c r="X372" i="1" s="1"/>
  <c r="X402" i="1" a="1"/>
  <c r="X402" i="1" s="1"/>
  <c r="X352" i="1" a="1"/>
  <c r="X352" i="1" s="1"/>
  <c r="X374" i="1" a="1"/>
  <c r="X374" i="1" s="1"/>
  <c r="X386" i="1" a="1"/>
  <c r="X386" i="1" s="1"/>
  <c r="X363" i="1" a="1"/>
  <c r="X363" i="1" s="1"/>
  <c r="X392" i="1" a="1"/>
  <c r="X392" i="1" s="1"/>
  <c r="X351" i="1" a="1"/>
  <c r="X351" i="1" s="1"/>
  <c r="X365" i="1" a="1"/>
  <c r="X365" i="1" s="1"/>
  <c r="X364" i="1" a="1"/>
  <c r="X364" i="1" s="1"/>
  <c r="X373" i="1" a="1"/>
  <c r="X373" i="1" s="1"/>
  <c r="X400" i="1" a="1"/>
  <c r="X400" i="1" s="1"/>
  <c r="X355" i="1" a="1"/>
  <c r="X355" i="1" s="1"/>
  <c r="X387" i="1" a="1"/>
  <c r="X387" i="1" s="1"/>
  <c r="X397" i="1" a="1"/>
  <c r="X397" i="1" s="1"/>
  <c r="X356" i="1" a="1"/>
  <c r="X356" i="1" s="1"/>
  <c r="X388" i="1" a="1"/>
  <c r="X388" i="1" s="1"/>
  <c r="X401" i="1" a="1"/>
  <c r="X401" i="1" s="1"/>
  <c r="X380" i="1" a="1"/>
  <c r="X380" i="1" s="1"/>
  <c r="X393" i="1" a="1"/>
  <c r="X393" i="1" s="1"/>
  <c r="X369" i="1" a="1"/>
  <c r="X369" i="1" s="1"/>
  <c r="X359" i="1" a="1"/>
  <c r="X359" i="1" s="1"/>
  <c r="X395" i="1" a="1"/>
  <c r="X395" i="1" s="1"/>
  <c r="X368" i="1" a="1"/>
  <c r="X368" i="1" s="1"/>
  <c r="X389" i="1" a="1"/>
  <c r="X389" i="1" s="1"/>
  <c r="X399" i="1" a="1"/>
  <c r="X399" i="1" s="1"/>
  <c r="X371" i="1" a="1"/>
  <c r="X371" i="1" s="1"/>
  <c r="AA353" i="1" a="1"/>
  <c r="AA353" i="1" s="1"/>
  <c r="AA355" i="1" a="1"/>
  <c r="AA355" i="1" s="1"/>
  <c r="AA351" i="1" a="1"/>
  <c r="AA351" i="1" s="1"/>
  <c r="AA361" i="1" a="1"/>
  <c r="AA361" i="1" s="1"/>
  <c r="AA365" i="1" a="1"/>
  <c r="AA365" i="1" s="1"/>
  <c r="AA385" i="1" a="1"/>
  <c r="AA385" i="1" s="1"/>
  <c r="AA373" i="1" a="1"/>
  <c r="AA373" i="1" s="1"/>
  <c r="AA376" i="1" a="1"/>
  <c r="AA376" i="1" s="1"/>
  <c r="AA366" i="1" a="1"/>
  <c r="AA366" i="1" s="1"/>
  <c r="AA359" i="1" a="1"/>
  <c r="AA359" i="1" s="1"/>
  <c r="AA364" i="1" a="1"/>
  <c r="AA364" i="1" s="1"/>
  <c r="AA382" i="1" a="1"/>
  <c r="AA382" i="1" s="1"/>
  <c r="AA387" i="1" a="1"/>
  <c r="AA387" i="1" s="1"/>
  <c r="AA384" i="1" a="1"/>
  <c r="AA384" i="1" s="1"/>
  <c r="AA363" i="1" a="1"/>
  <c r="AA363" i="1" s="1"/>
  <c r="AA402" i="1" a="1"/>
  <c r="AA402" i="1" s="1"/>
  <c r="AA389" i="1" a="1"/>
  <c r="AA389" i="1" s="1"/>
  <c r="AA400" i="1" a="1"/>
  <c r="AA400" i="1" s="1"/>
  <c r="AA358" i="1" a="1"/>
  <c r="AA358" i="1" s="1"/>
  <c r="AA383" i="1" a="1"/>
  <c r="AA383" i="1" s="1"/>
  <c r="AA398" i="1" a="1"/>
  <c r="AA398" i="1" s="1"/>
  <c r="AA370" i="1" a="1"/>
  <c r="AA370" i="1" s="1"/>
  <c r="AA374" i="1" a="1"/>
  <c r="AA374" i="1" s="1"/>
  <c r="AA392" i="1" a="1"/>
  <c r="AA392" i="1" s="1"/>
  <c r="AA377" i="1" a="1"/>
  <c r="AA377" i="1" s="1"/>
  <c r="AA391" i="1" a="1"/>
  <c r="AA391" i="1" s="1"/>
  <c r="AA393" i="1" a="1"/>
  <c r="AA393" i="1" s="1"/>
  <c r="AA394" i="1" a="1"/>
  <c r="AA394" i="1" s="1"/>
  <c r="AA396" i="1" a="1"/>
  <c r="AA396" i="1" s="1"/>
  <c r="AA372" i="1" a="1"/>
  <c r="AA372" i="1" s="1"/>
  <c r="AA378" i="1" a="1"/>
  <c r="AA378" i="1" s="1"/>
  <c r="AA381" i="1" a="1"/>
  <c r="AA381" i="1" s="1"/>
  <c r="AA354" i="1" a="1"/>
  <c r="AA354" i="1" s="1"/>
  <c r="AA390" i="1" a="1"/>
  <c r="AA390" i="1" s="1"/>
  <c r="AA352" i="1" a="1"/>
  <c r="AA352" i="1" s="1"/>
  <c r="AA368" i="1" a="1"/>
  <c r="AA368" i="1" s="1"/>
  <c r="AA401" i="1" a="1"/>
  <c r="AA401" i="1" s="1"/>
  <c r="AA379" i="1" a="1"/>
  <c r="AA379" i="1" s="1"/>
  <c r="AA367" i="1" a="1"/>
  <c r="AA367" i="1" s="1"/>
  <c r="AA371" i="1" a="1"/>
  <c r="AA371" i="1" s="1"/>
  <c r="AA395" i="1" a="1"/>
  <c r="AA395" i="1" s="1"/>
  <c r="AA386" i="1" a="1"/>
  <c r="AA386" i="1" s="1"/>
  <c r="AA360" i="1" a="1"/>
  <c r="AA360" i="1" s="1"/>
  <c r="AA380" i="1" a="1"/>
  <c r="AA380" i="1" s="1"/>
  <c r="AA356" i="1" a="1"/>
  <c r="AA356" i="1" s="1"/>
  <c r="AA404" i="1" a="1"/>
  <c r="AA404" i="1" s="1"/>
  <c r="AA388" i="1" a="1"/>
  <c r="AA388" i="1" s="1"/>
  <c r="AA399" i="1" a="1"/>
  <c r="AA399" i="1" s="1"/>
  <c r="AA397" i="1" a="1"/>
  <c r="AA397" i="1" s="1"/>
  <c r="AA369" i="1" a="1"/>
  <c r="AA369" i="1" s="1"/>
  <c r="AA375" i="1" a="1"/>
  <c r="AA375" i="1" s="1"/>
  <c r="L416" i="1" a="1"/>
  <c r="L416" i="1" s="1"/>
  <c r="L428" i="1" a="1"/>
  <c r="L428" i="1" s="1"/>
  <c r="L423" i="1" a="1"/>
  <c r="L423" i="1" s="1"/>
  <c r="L461" i="1" a="1"/>
  <c r="L461" i="1" s="1"/>
  <c r="L438" i="1" a="1"/>
  <c r="L438" i="1" s="1"/>
  <c r="L442" i="1" a="1"/>
  <c r="L442" i="1" s="1"/>
  <c r="L450" i="1" a="1"/>
  <c r="L450" i="1" s="1"/>
  <c r="L443" i="1" a="1"/>
  <c r="L443" i="1" s="1"/>
  <c r="L453" i="1" a="1"/>
  <c r="L453" i="1" s="1"/>
  <c r="L454" i="1" a="1"/>
  <c r="L454" i="1" s="1"/>
  <c r="L459" i="1" a="1"/>
  <c r="L459" i="1" s="1"/>
  <c r="L448" i="1" a="1"/>
  <c r="L448" i="1" s="1"/>
  <c r="L422" i="1" a="1"/>
  <c r="L422" i="1" s="1"/>
  <c r="L455" i="1" a="1"/>
  <c r="L455" i="1" s="1"/>
  <c r="L464" i="1" a="1"/>
  <c r="L464" i="1" s="1"/>
  <c r="L440" i="1" a="1"/>
  <c r="L440" i="1" s="1"/>
  <c r="L433" i="1" a="1"/>
  <c r="L433" i="1" s="1"/>
  <c r="L429" i="1" a="1"/>
  <c r="L429" i="1" s="1"/>
  <c r="L435" i="1" a="1"/>
  <c r="L435" i="1" s="1"/>
  <c r="L417" i="1" a="1"/>
  <c r="L417" i="1" s="1"/>
  <c r="L460" i="1" a="1"/>
  <c r="L460" i="1" s="1"/>
  <c r="L449" i="1" a="1"/>
  <c r="L449" i="1" s="1"/>
  <c r="L458" i="1" a="1"/>
  <c r="L458" i="1" s="1"/>
  <c r="L465" i="1" a="1"/>
  <c r="L465" i="1" s="1"/>
  <c r="L415" i="1" a="1"/>
  <c r="L415" i="1" s="1"/>
  <c r="L439" i="1" a="1"/>
  <c r="L439" i="1" s="1"/>
  <c r="L434" i="1" a="1"/>
  <c r="L434" i="1" s="1"/>
  <c r="L444" i="1" a="1"/>
  <c r="L444" i="1" s="1"/>
  <c r="L445" i="1" a="1"/>
  <c r="L445" i="1" s="1"/>
  <c r="L463" i="1" a="1"/>
  <c r="L463" i="1" s="1"/>
  <c r="L456" i="1" a="1"/>
  <c r="L456" i="1" s="1"/>
  <c r="L466" i="1" a="1"/>
  <c r="L466" i="1" s="1"/>
  <c r="L452" i="1" a="1"/>
  <c r="L452" i="1" s="1"/>
  <c r="L431" i="1" a="1"/>
  <c r="L431" i="1" s="1"/>
  <c r="L436" i="1" a="1"/>
  <c r="L436" i="1" s="1"/>
  <c r="L437" i="1" a="1"/>
  <c r="L437" i="1" s="1"/>
  <c r="L432" i="1" a="1"/>
  <c r="L432" i="1" s="1"/>
  <c r="L441" i="1" a="1"/>
  <c r="L441" i="1" s="1"/>
  <c r="L427" i="1" a="1"/>
  <c r="L427" i="1" s="1"/>
  <c r="L420" i="1" a="1"/>
  <c r="L420" i="1" s="1"/>
  <c r="L457" i="1" a="1"/>
  <c r="L457" i="1" s="1"/>
  <c r="L447" i="1" a="1"/>
  <c r="L447" i="1" s="1"/>
  <c r="L418" i="1" a="1"/>
  <c r="L418" i="1" s="1"/>
  <c r="L425" i="1" a="1"/>
  <c r="L425" i="1" s="1"/>
  <c r="L424" i="1" a="1"/>
  <c r="L424" i="1" s="1"/>
  <c r="L462" i="1" a="1"/>
  <c r="L462" i="1" s="1"/>
  <c r="L430" i="1" a="1"/>
  <c r="L430" i="1" s="1"/>
  <c r="L451" i="1" a="1"/>
  <c r="L451" i="1" s="1"/>
  <c r="L446" i="1" a="1"/>
  <c r="L446" i="1" s="1"/>
  <c r="L419" i="1" a="1"/>
  <c r="L419" i="1" s="1"/>
  <c r="L468" i="1" a="1"/>
  <c r="L468" i="1" s="1"/>
  <c r="L514" i="1" a="1"/>
  <c r="L514" i="1" s="1"/>
  <c r="L515" i="1" a="1"/>
  <c r="L515" i="1" s="1"/>
  <c r="L513" i="1" a="1"/>
  <c r="L513" i="1" s="1"/>
  <c r="L512" i="1" a="1"/>
  <c r="L512" i="1" s="1"/>
  <c r="L516" i="1" a="1"/>
  <c r="L516" i="1" s="1"/>
  <c r="L511" i="1" a="1"/>
  <c r="L511" i="1" s="1"/>
  <c r="M513" i="1" a="1"/>
  <c r="M513" i="1" s="1"/>
  <c r="M516" i="1" a="1"/>
  <c r="M516" i="1" s="1"/>
  <c r="M514" i="1" a="1"/>
  <c r="M514" i="1" s="1"/>
  <c r="M515" i="1" a="1"/>
  <c r="M515" i="1" s="1"/>
  <c r="M512" i="1" a="1"/>
  <c r="M512" i="1" s="1"/>
  <c r="M511" i="1" a="1"/>
  <c r="M511" i="1" s="1"/>
  <c r="N514" i="1" a="1"/>
  <c r="N514" i="1" s="1"/>
  <c r="N515" i="1" a="1"/>
  <c r="N515" i="1" s="1"/>
  <c r="N516" i="1" a="1"/>
  <c r="N516" i="1" s="1"/>
  <c r="N512" i="1" a="1"/>
  <c r="N512" i="1" s="1"/>
  <c r="N511" i="1" a="1"/>
  <c r="N511" i="1" s="1"/>
  <c r="N513" i="1" a="1"/>
  <c r="N513" i="1" s="1"/>
  <c r="O515" i="1" a="1"/>
  <c r="O515" i="1" s="1"/>
  <c r="O516" i="1" a="1"/>
  <c r="O516" i="1" s="1"/>
  <c r="O512" i="1" a="1"/>
  <c r="O512" i="1" s="1"/>
  <c r="O513" i="1" a="1"/>
  <c r="O513" i="1" s="1"/>
  <c r="O511" i="1" a="1"/>
  <c r="O511" i="1" s="1"/>
  <c r="O514" i="1" a="1"/>
  <c r="O514" i="1" s="1"/>
  <c r="AB350" i="1"/>
  <c r="AB362" i="1" s="1" a="1"/>
  <c r="AB362" i="1" s="1"/>
  <c r="N524" i="1" a="1"/>
  <c r="N524" i="1" s="1"/>
  <c r="N506" i="1" a="1"/>
  <c r="N506" i="1" s="1"/>
  <c r="N507" i="1" a="1"/>
  <c r="N507" i="1" s="1"/>
  <c r="N508" i="1" a="1"/>
  <c r="N508" i="1" s="1"/>
  <c r="N504" i="1" a="1"/>
  <c r="N504" i="1" s="1"/>
  <c r="N505" i="1" a="1"/>
  <c r="N505" i="1" s="1"/>
  <c r="L524" i="1" a="1"/>
  <c r="L524" i="1" s="1"/>
  <c r="L507" i="1" a="1"/>
  <c r="L507" i="1" s="1"/>
  <c r="L505" i="1" a="1"/>
  <c r="L505" i="1" s="1"/>
  <c r="L506" i="1" a="1"/>
  <c r="L506" i="1" s="1"/>
  <c r="L508" i="1" a="1"/>
  <c r="L508" i="1" s="1"/>
  <c r="L504" i="1" a="1"/>
  <c r="L504" i="1" s="1"/>
  <c r="O524" i="1" a="1"/>
  <c r="O524" i="1" s="1"/>
  <c r="O507" i="1" a="1"/>
  <c r="O507" i="1" s="1"/>
  <c r="O508" i="1" a="1"/>
  <c r="O508" i="1" s="1"/>
  <c r="O504" i="1" a="1"/>
  <c r="O504" i="1" s="1"/>
  <c r="O506" i="1" a="1"/>
  <c r="O506" i="1" s="1"/>
  <c r="O505" i="1" a="1"/>
  <c r="O505" i="1" s="1"/>
  <c r="M524" i="1" a="1"/>
  <c r="M524" i="1" s="1"/>
  <c r="M505" i="1" a="1"/>
  <c r="M505" i="1" s="1"/>
  <c r="M508" i="1" a="1"/>
  <c r="M508" i="1" s="1"/>
  <c r="M506" i="1" a="1"/>
  <c r="M506" i="1" s="1"/>
  <c r="M507" i="1" a="1"/>
  <c r="M507" i="1" s="1"/>
  <c r="M504" i="1" a="1"/>
  <c r="M504" i="1" s="1"/>
  <c r="V609" i="9"/>
  <c r="V594" i="27" s="1"/>
  <c r="V584" i="27"/>
  <c r="V612" i="9"/>
  <c r="V597" i="27" s="1"/>
  <c r="V587" i="27"/>
  <c r="V600" i="9"/>
  <c r="V575" i="27"/>
  <c r="V608" i="9"/>
  <c r="V583" i="27"/>
  <c r="V601" i="9"/>
  <c r="V576" i="27"/>
  <c r="V603" i="9"/>
  <c r="V578" i="27"/>
  <c r="V605" i="9"/>
  <c r="V580" i="27"/>
  <c r="V604" i="9"/>
  <c r="V579" i="27"/>
  <c r="V606" i="9"/>
  <c r="V581" i="27"/>
  <c r="V607" i="9"/>
  <c r="V582" i="27"/>
  <c r="K143" i="18"/>
  <c r="AP139" i="18"/>
  <c r="AP141" i="18"/>
  <c r="AP138" i="18"/>
  <c r="AP146" i="18"/>
  <c r="AP140" i="18"/>
  <c r="AP147" i="18"/>
  <c r="AP144" i="18"/>
  <c r="AP142" i="18"/>
  <c r="AP143" i="18"/>
  <c r="AP145" i="18"/>
  <c r="AB26" i="17"/>
  <c r="N23" i="17"/>
  <c r="N106" i="17" s="1"/>
  <c r="K140" i="18"/>
  <c r="AB23" i="17"/>
  <c r="O25" i="17"/>
  <c r="O108" i="17" s="1"/>
  <c r="AD108" i="17" s="1"/>
  <c r="K152" i="18"/>
  <c r="AC25" i="17"/>
  <c r="O522" i="1" a="1"/>
  <c r="O522" i="1" s="1"/>
  <c r="L522" i="1" a="1"/>
  <c r="L522" i="1" s="1"/>
  <c r="M522" i="1" a="1"/>
  <c r="M522" i="1" s="1"/>
  <c r="N522" i="1" a="1"/>
  <c r="N522" i="1" s="1"/>
  <c r="O518" i="1" a="1"/>
  <c r="O518" i="1" s="1"/>
  <c r="O520" i="1" a="1"/>
  <c r="O520" i="1" s="1"/>
  <c r="L518" i="1" a="1"/>
  <c r="L518" i="1" s="1"/>
  <c r="L520" i="1" a="1"/>
  <c r="L520" i="1" s="1"/>
  <c r="M518" i="1" a="1"/>
  <c r="M518" i="1" s="1"/>
  <c r="M520" i="1" a="1"/>
  <c r="M520" i="1" s="1"/>
  <c r="N518" i="1" a="1"/>
  <c r="N518" i="1" s="1"/>
  <c r="N520" i="1" a="1"/>
  <c r="N520" i="1" s="1"/>
  <c r="L509" i="1" a="1"/>
  <c r="L509" i="1" s="1"/>
  <c r="M509" i="1" a="1"/>
  <c r="M509" i="1" s="1"/>
  <c r="N509" i="1" a="1"/>
  <c r="N509" i="1" s="1"/>
  <c r="O509" i="1" a="1"/>
  <c r="O509" i="1" s="1"/>
  <c r="L501" i="1" a="1"/>
  <c r="L501" i="1" s="1"/>
  <c r="N501" i="1" a="1"/>
  <c r="N501" i="1" s="1"/>
  <c r="M501" i="1" a="1"/>
  <c r="M501" i="1" s="1"/>
  <c r="O501" i="1" a="1"/>
  <c r="O501" i="1" s="1"/>
  <c r="O494" i="1" a="1"/>
  <c r="O494" i="1" s="1"/>
  <c r="O496" i="1" a="1"/>
  <c r="O496" i="1" s="1"/>
  <c r="L494" i="1" a="1"/>
  <c r="L494" i="1" s="1"/>
  <c r="L496" i="1" a="1"/>
  <c r="L496" i="1" s="1"/>
  <c r="M494" i="1" a="1"/>
  <c r="M494" i="1" s="1"/>
  <c r="M496" i="1" a="1"/>
  <c r="M496" i="1" s="1"/>
  <c r="N494" i="1" a="1"/>
  <c r="N494" i="1" s="1"/>
  <c r="N496" i="1" a="1"/>
  <c r="N496" i="1" s="1"/>
  <c r="L490" i="1" a="1"/>
  <c r="L490" i="1" s="1"/>
  <c r="L492" i="1" a="1"/>
  <c r="L492" i="1" s="1"/>
  <c r="M490" i="1" a="1"/>
  <c r="M490" i="1" s="1"/>
  <c r="M492" i="1" a="1"/>
  <c r="M492" i="1" s="1"/>
  <c r="N490" i="1" a="1"/>
  <c r="N490" i="1" s="1"/>
  <c r="N492" i="1" a="1"/>
  <c r="N492" i="1" s="1"/>
  <c r="O490" i="1" a="1"/>
  <c r="O490" i="1" s="1"/>
  <c r="O492" i="1" a="1"/>
  <c r="O492" i="1" s="1"/>
  <c r="N519" i="1" a="1"/>
  <c r="N519" i="1" s="1"/>
  <c r="N503" i="1" a="1"/>
  <c r="N503" i="1" s="1"/>
  <c r="N510" i="1" a="1"/>
  <c r="N510" i="1" s="1"/>
  <c r="N521" i="1" a="1"/>
  <c r="N521" i="1" s="1"/>
  <c r="N517" i="1" a="1"/>
  <c r="N517" i="1" s="1"/>
  <c r="N502" i="1" a="1"/>
  <c r="N502" i="1" s="1"/>
  <c r="O502" i="1" a="1"/>
  <c r="O502" i="1" s="1"/>
  <c r="O510" i="1" a="1"/>
  <c r="O510" i="1" s="1"/>
  <c r="O503" i="1" a="1"/>
  <c r="O503" i="1" s="1"/>
  <c r="O521" i="1" a="1"/>
  <c r="O521" i="1" s="1"/>
  <c r="O519" i="1" a="1"/>
  <c r="O519" i="1" s="1"/>
  <c r="O517" i="1" a="1"/>
  <c r="O517" i="1" s="1"/>
  <c r="L521" i="1" a="1"/>
  <c r="L521" i="1" s="1"/>
  <c r="L517" i="1" a="1"/>
  <c r="L517" i="1" s="1"/>
  <c r="L510" i="1" a="1"/>
  <c r="L510" i="1" s="1"/>
  <c r="L503" i="1" a="1"/>
  <c r="L503" i="1" s="1"/>
  <c r="L502" i="1" a="1"/>
  <c r="L502" i="1" s="1"/>
  <c r="L519" i="1" a="1"/>
  <c r="L519" i="1" s="1"/>
  <c r="M521" i="1" a="1"/>
  <c r="M521" i="1" s="1"/>
  <c r="M510" i="1" a="1"/>
  <c r="M510" i="1" s="1"/>
  <c r="M519" i="1" a="1"/>
  <c r="M519" i="1" s="1"/>
  <c r="M502" i="1" a="1"/>
  <c r="M502" i="1" s="1"/>
  <c r="M517" i="1" a="1"/>
  <c r="M517" i="1" s="1"/>
  <c r="M503" i="1" a="1"/>
  <c r="M503" i="1" s="1"/>
  <c r="L488" i="1" a="1"/>
  <c r="L488" i="1" s="1"/>
  <c r="L478" i="1" a="1"/>
  <c r="L478" i="1" s="1"/>
  <c r="L486" i="1" a="1"/>
  <c r="L486" i="1" s="1"/>
  <c r="L485" i="1" a="1"/>
  <c r="L485" i="1" s="1"/>
  <c r="L480" i="1" a="1"/>
  <c r="L480" i="1" s="1"/>
  <c r="L484" i="1" a="1"/>
  <c r="L484" i="1" s="1"/>
  <c r="L479" i="1" a="1"/>
  <c r="L479" i="1" s="1"/>
  <c r="L477" i="1" a="1"/>
  <c r="L477" i="1" s="1"/>
  <c r="L481" i="1" a="1"/>
  <c r="L481" i="1" s="1"/>
  <c r="L483" i="1" a="1"/>
  <c r="L483" i="1" s="1"/>
  <c r="O488" i="1" a="1"/>
  <c r="O488" i="1" s="1"/>
  <c r="O478" i="1" a="1"/>
  <c r="O478" i="1" s="1"/>
  <c r="O485" i="1" a="1"/>
  <c r="O485" i="1" s="1"/>
  <c r="O486" i="1" a="1"/>
  <c r="O486" i="1" s="1"/>
  <c r="O477" i="1" a="1"/>
  <c r="O477" i="1" s="1"/>
  <c r="O481" i="1" a="1"/>
  <c r="O481" i="1" s="1"/>
  <c r="O479" i="1" a="1"/>
  <c r="O479" i="1" s="1"/>
  <c r="O483" i="1" a="1"/>
  <c r="O483" i="1" s="1"/>
  <c r="O480" i="1" a="1"/>
  <c r="O480" i="1" s="1"/>
  <c r="O484" i="1" a="1"/>
  <c r="O484" i="1" s="1"/>
  <c r="M488" i="1" a="1"/>
  <c r="M488" i="1" s="1"/>
  <c r="M478" i="1" a="1"/>
  <c r="M478" i="1" s="1"/>
  <c r="M480" i="1" a="1"/>
  <c r="M480" i="1" s="1"/>
  <c r="M477" i="1" a="1"/>
  <c r="M477" i="1" s="1"/>
  <c r="M486" i="1" a="1"/>
  <c r="M486" i="1" s="1"/>
  <c r="M484" i="1" a="1"/>
  <c r="M484" i="1" s="1"/>
  <c r="M479" i="1" a="1"/>
  <c r="M479" i="1" s="1"/>
  <c r="M483" i="1" a="1"/>
  <c r="M483" i="1" s="1"/>
  <c r="M481" i="1" a="1"/>
  <c r="M481" i="1" s="1"/>
  <c r="M485" i="1" a="1"/>
  <c r="M485" i="1" s="1"/>
  <c r="N488" i="1" a="1"/>
  <c r="N488" i="1" s="1"/>
  <c r="N478" i="1" a="1"/>
  <c r="N478" i="1" s="1"/>
  <c r="N485" i="1" a="1"/>
  <c r="N485" i="1" s="1"/>
  <c r="N486" i="1" a="1"/>
  <c r="N486" i="1" s="1"/>
  <c r="N484" i="1" a="1"/>
  <c r="N484" i="1" s="1"/>
  <c r="N483" i="1" a="1"/>
  <c r="N483" i="1" s="1"/>
  <c r="N477" i="1" a="1"/>
  <c r="N477" i="1" s="1"/>
  <c r="N481" i="1" a="1"/>
  <c r="N481" i="1" s="1"/>
  <c r="N479" i="1" a="1"/>
  <c r="N479" i="1" s="1"/>
  <c r="N480" i="1" a="1"/>
  <c r="N480" i="1" s="1"/>
  <c r="AO110" i="18"/>
  <c r="AE350" i="1"/>
  <c r="AE362" i="1" s="1" a="1"/>
  <c r="AE362" i="1" s="1"/>
  <c r="M476" i="1" a="1"/>
  <c r="M476" i="1" s="1"/>
  <c r="L476" i="1" a="1"/>
  <c r="L476" i="1" s="1"/>
  <c r="R475" i="1"/>
  <c r="R487" i="1" s="1" a="1"/>
  <c r="R487" i="1" s="1"/>
  <c r="N476" i="1" a="1"/>
  <c r="N476" i="1" s="1"/>
  <c r="AC350" i="1"/>
  <c r="AC362" i="1" s="1" a="1"/>
  <c r="AC362" i="1" s="1"/>
  <c r="S475" i="1"/>
  <c r="S487" i="1" s="1" a="1"/>
  <c r="S487" i="1" s="1"/>
  <c r="O476" i="1" a="1"/>
  <c r="O476" i="1" s="1"/>
  <c r="P414" i="1"/>
  <c r="P426" i="1" s="1" a="1"/>
  <c r="P426" i="1" s="1"/>
  <c r="P475" i="1"/>
  <c r="P487" i="1" s="1" a="1"/>
  <c r="P487" i="1" s="1"/>
  <c r="S414" i="1"/>
  <c r="S426" i="1" s="1" a="1"/>
  <c r="S426" i="1" s="1"/>
  <c r="Q414" i="1"/>
  <c r="Q426" i="1" s="1" a="1"/>
  <c r="Q426" i="1" s="1"/>
  <c r="Q475" i="1"/>
  <c r="Q487" i="1" s="1" a="1"/>
  <c r="Q487" i="1" s="1"/>
  <c r="R414" i="1"/>
  <c r="R426" i="1" s="1" a="1"/>
  <c r="R426" i="1" s="1"/>
  <c r="AD350" i="1"/>
  <c r="AD362" i="1" s="1" a="1"/>
  <c r="AD362" i="1" s="1"/>
  <c r="S116" i="22" l="1"/>
  <c r="Z115" i="22"/>
  <c r="Q528" i="1" a="1"/>
  <c r="Q528" i="1" s="1"/>
  <c r="Q482" i="1" a="1"/>
  <c r="Q482" i="1" s="1"/>
  <c r="P528" i="1" a="1"/>
  <c r="P528" i="1" s="1"/>
  <c r="P482" i="1" a="1"/>
  <c r="P482" i="1" s="1"/>
  <c r="S528" i="1" a="1"/>
  <c r="S528" i="1" s="1"/>
  <c r="S482" i="1" a="1"/>
  <c r="S482" i="1" s="1"/>
  <c r="R528" i="1" a="1"/>
  <c r="R528" i="1" s="1"/>
  <c r="R482" i="1" a="1"/>
  <c r="R482" i="1" s="1"/>
  <c r="S467" i="1" a="1"/>
  <c r="S467" i="1" s="1"/>
  <c r="S421" i="1" a="1"/>
  <c r="S421" i="1" s="1"/>
  <c r="R467" i="1" a="1"/>
  <c r="R467" i="1" s="1"/>
  <c r="R421" i="1" a="1"/>
  <c r="R421" i="1" s="1"/>
  <c r="Q467" i="1" a="1"/>
  <c r="Q467" i="1" s="1"/>
  <c r="Q421" i="1" a="1"/>
  <c r="Q421" i="1" s="1"/>
  <c r="P467" i="1" a="1"/>
  <c r="P467" i="1" s="1"/>
  <c r="P421" i="1" a="1"/>
  <c r="P421" i="1" s="1"/>
  <c r="AD403" i="1" a="1"/>
  <c r="AD403" i="1" s="1"/>
  <c r="AD357" i="1" a="1"/>
  <c r="AD357" i="1" s="1"/>
  <c r="AC403" i="1" a="1"/>
  <c r="AC403" i="1" s="1"/>
  <c r="AC357" i="1" a="1"/>
  <c r="AC357" i="1" s="1"/>
  <c r="AE403" i="1" a="1"/>
  <c r="AE403" i="1" s="1"/>
  <c r="AE357" i="1" a="1"/>
  <c r="AE357" i="1" s="1"/>
  <c r="AB403" i="1" a="1"/>
  <c r="AB403" i="1" s="1"/>
  <c r="AB357" i="1" a="1"/>
  <c r="AB357" i="1" s="1"/>
  <c r="AK354" i="9"/>
  <c r="AL354" i="9" s="1" a="1"/>
  <c r="AL354" i="9" s="1"/>
  <c r="AM354" i="9" s="1"/>
  <c r="AK355" i="9" s="1"/>
  <c r="AB369" i="1" a="1"/>
  <c r="AB369" i="1" s="1"/>
  <c r="AB371" i="1" a="1"/>
  <c r="AB371" i="1" s="1"/>
  <c r="AB351" i="1" a="1"/>
  <c r="AB351" i="1" s="1"/>
  <c r="AB353" i="1" a="1"/>
  <c r="AB353" i="1" s="1"/>
  <c r="AB355" i="1" a="1"/>
  <c r="AB355" i="1" s="1"/>
  <c r="AB361" i="1" a="1"/>
  <c r="AB361" i="1" s="1"/>
  <c r="AB385" i="1" a="1"/>
  <c r="AB385" i="1" s="1"/>
  <c r="AB356" i="1" a="1"/>
  <c r="AB356" i="1" s="1"/>
  <c r="AB374" i="1" a="1"/>
  <c r="AB374" i="1" s="1"/>
  <c r="AB393" i="1" a="1"/>
  <c r="AB393" i="1" s="1"/>
  <c r="AB395" i="1" a="1"/>
  <c r="AB395" i="1" s="1"/>
  <c r="AB360" i="1" a="1"/>
  <c r="AB360" i="1" s="1"/>
  <c r="AB366" i="1" a="1"/>
  <c r="AB366" i="1" s="1"/>
  <c r="AB367" i="1" a="1"/>
  <c r="AB367" i="1" s="1"/>
  <c r="AB375" i="1" a="1"/>
  <c r="AB375" i="1" s="1"/>
  <c r="AB387" i="1" a="1"/>
  <c r="AB387" i="1" s="1"/>
  <c r="AB359" i="1" a="1"/>
  <c r="AB359" i="1" s="1"/>
  <c r="AB364" i="1" a="1"/>
  <c r="AB364" i="1" s="1"/>
  <c r="AB382" i="1" a="1"/>
  <c r="AB382" i="1" s="1"/>
  <c r="AB402" i="1" a="1"/>
  <c r="AB402" i="1" s="1"/>
  <c r="AB363" i="1" a="1"/>
  <c r="AB363" i="1" s="1"/>
  <c r="AB376" i="1" a="1"/>
  <c r="AB376" i="1" s="1"/>
  <c r="AB352" i="1" a="1"/>
  <c r="AB352" i="1" s="1"/>
  <c r="AB399" i="1" a="1"/>
  <c r="AB399" i="1" s="1"/>
  <c r="AB358" i="1" a="1"/>
  <c r="AB358" i="1" s="1"/>
  <c r="AB383" i="1" a="1"/>
  <c r="AB383" i="1" s="1"/>
  <c r="AB398" i="1" a="1"/>
  <c r="AB398" i="1" s="1"/>
  <c r="AB370" i="1" a="1"/>
  <c r="AB370" i="1" s="1"/>
  <c r="AB373" i="1" a="1"/>
  <c r="AB373" i="1" s="1"/>
  <c r="AB377" i="1" a="1"/>
  <c r="AB377" i="1" s="1"/>
  <c r="AB384" i="1" a="1"/>
  <c r="AB384" i="1" s="1"/>
  <c r="AB389" i="1" a="1"/>
  <c r="AB389" i="1" s="1"/>
  <c r="AB380" i="1" a="1"/>
  <c r="AB380" i="1" s="1"/>
  <c r="AB381" i="1" a="1"/>
  <c r="AB381" i="1" s="1"/>
  <c r="AB391" i="1" a="1"/>
  <c r="AB391" i="1" s="1"/>
  <c r="AB365" i="1" a="1"/>
  <c r="AB365" i="1" s="1"/>
  <c r="AB396" i="1" a="1"/>
  <c r="AB396" i="1" s="1"/>
  <c r="AB354" i="1" a="1"/>
  <c r="AB354" i="1" s="1"/>
  <c r="AB372" i="1" a="1"/>
  <c r="AB372" i="1" s="1"/>
  <c r="AB378" i="1" a="1"/>
  <c r="AB378" i="1" s="1"/>
  <c r="AB400" i="1" a="1"/>
  <c r="AB400" i="1" s="1"/>
  <c r="AB386" i="1" a="1"/>
  <c r="AB386" i="1" s="1"/>
  <c r="AB368" i="1" a="1"/>
  <c r="AB368" i="1" s="1"/>
  <c r="AB388" i="1" a="1"/>
  <c r="AB388" i="1" s="1"/>
  <c r="AB394" i="1" a="1"/>
  <c r="AB394" i="1" s="1"/>
  <c r="AB401" i="1" a="1"/>
  <c r="AB401" i="1" s="1"/>
  <c r="AB397" i="1" a="1"/>
  <c r="AB397" i="1" s="1"/>
  <c r="AB392" i="1" a="1"/>
  <c r="AB392" i="1" s="1"/>
  <c r="AB404" i="1" a="1"/>
  <c r="AB404" i="1" s="1"/>
  <c r="AB379" i="1" a="1"/>
  <c r="AB379" i="1" s="1"/>
  <c r="AB390" i="1" a="1"/>
  <c r="AB390" i="1" s="1"/>
  <c r="Q422" i="1" a="1"/>
  <c r="Q422" i="1" s="1"/>
  <c r="Q458" i="1" a="1"/>
  <c r="Q458" i="1" s="1"/>
  <c r="Q439" i="1" a="1"/>
  <c r="Q439" i="1" s="1"/>
  <c r="Q444" i="1" a="1"/>
  <c r="Q444" i="1" s="1"/>
  <c r="Q449" i="1" a="1"/>
  <c r="Q449" i="1" s="1"/>
  <c r="Q463" i="1" a="1"/>
  <c r="Q463" i="1" s="1"/>
  <c r="Q416" i="1" a="1"/>
  <c r="Q416" i="1" s="1"/>
  <c r="Q423" i="1" a="1"/>
  <c r="Q423" i="1" s="1"/>
  <c r="Q418" i="1" a="1"/>
  <c r="Q418" i="1" s="1"/>
  <c r="Q443" i="1" a="1"/>
  <c r="Q443" i="1" s="1"/>
  <c r="Q454" i="1" a="1"/>
  <c r="Q454" i="1" s="1"/>
  <c r="Q436" i="1" a="1"/>
  <c r="Q436" i="1" s="1"/>
  <c r="Q459" i="1" a="1"/>
  <c r="Q459" i="1" s="1"/>
  <c r="Q464" i="1" a="1"/>
  <c r="Q464" i="1" s="1"/>
  <c r="Q438" i="1" a="1"/>
  <c r="Q438" i="1" s="1"/>
  <c r="Q460" i="1" a="1"/>
  <c r="Q460" i="1" s="1"/>
  <c r="Q428" i="1" a="1"/>
  <c r="Q428" i="1" s="1"/>
  <c r="Q415" i="1" a="1"/>
  <c r="Q415" i="1" s="1"/>
  <c r="Q433" i="1" a="1"/>
  <c r="Q433" i="1" s="1"/>
  <c r="Q465" i="1" a="1"/>
  <c r="Q465" i="1" s="1"/>
  <c r="Q417" i="1" a="1"/>
  <c r="Q417" i="1" s="1"/>
  <c r="Q434" i="1" a="1"/>
  <c r="Q434" i="1" s="1"/>
  <c r="Q453" i="1" a="1"/>
  <c r="Q453" i="1" s="1"/>
  <c r="Q429" i="1" a="1"/>
  <c r="Q429" i="1" s="1"/>
  <c r="Q424" i="1" a="1"/>
  <c r="Q424" i="1" s="1"/>
  <c r="Q450" i="1" a="1"/>
  <c r="Q450" i="1" s="1"/>
  <c r="Q448" i="1" a="1"/>
  <c r="Q448" i="1" s="1"/>
  <c r="Q466" i="1" a="1"/>
  <c r="Q466" i="1" s="1"/>
  <c r="Q452" i="1" a="1"/>
  <c r="Q452" i="1" s="1"/>
  <c r="Q431" i="1" a="1"/>
  <c r="Q431" i="1" s="1"/>
  <c r="Q442" i="1" a="1"/>
  <c r="Q442" i="1" s="1"/>
  <c r="Q425" i="1" a="1"/>
  <c r="Q425" i="1" s="1"/>
  <c r="Q432" i="1" a="1"/>
  <c r="Q432" i="1" s="1"/>
  <c r="Q435" i="1" a="1"/>
  <c r="Q435" i="1" s="1"/>
  <c r="Q427" i="1" a="1"/>
  <c r="Q427" i="1" s="1"/>
  <c r="Q446" i="1" a="1"/>
  <c r="Q446" i="1" s="1"/>
  <c r="Q419" i="1" a="1"/>
  <c r="Q419" i="1" s="1"/>
  <c r="Q447" i="1" a="1"/>
  <c r="Q447" i="1" s="1"/>
  <c r="Q468" i="1" a="1"/>
  <c r="Q468" i="1" s="1"/>
  <c r="Q456" i="1" a="1"/>
  <c r="Q456" i="1" s="1"/>
  <c r="Q451" i="1" a="1"/>
  <c r="Q451" i="1" s="1"/>
  <c r="Q455" i="1" a="1"/>
  <c r="Q455" i="1" s="1"/>
  <c r="Q440" i="1" a="1"/>
  <c r="Q440" i="1" s="1"/>
  <c r="Q420" i="1" a="1"/>
  <c r="Q420" i="1" s="1"/>
  <c r="Q462" i="1" a="1"/>
  <c r="Q462" i="1" s="1"/>
  <c r="Q437" i="1" a="1"/>
  <c r="Q437" i="1" s="1"/>
  <c r="Q441" i="1" a="1"/>
  <c r="Q441" i="1" s="1"/>
  <c r="Q461" i="1" a="1"/>
  <c r="Q461" i="1" s="1"/>
  <c r="Q430" i="1" a="1"/>
  <c r="Q430" i="1" s="1"/>
  <c r="Q457" i="1" a="1"/>
  <c r="Q457" i="1" s="1"/>
  <c r="Q445" i="1" a="1"/>
  <c r="Q445" i="1" s="1"/>
  <c r="AC359" i="1" a="1"/>
  <c r="AC359" i="1" s="1"/>
  <c r="AC364" i="1" a="1"/>
  <c r="AC364" i="1" s="1"/>
  <c r="AC377" i="1" a="1"/>
  <c r="AC377" i="1" s="1"/>
  <c r="AC383" i="1" a="1"/>
  <c r="AC383" i="1" s="1"/>
  <c r="AC369" i="1" a="1"/>
  <c r="AC369" i="1" s="1"/>
  <c r="AC380" i="1" a="1"/>
  <c r="AC380" i="1" s="1"/>
  <c r="AC361" i="1" a="1"/>
  <c r="AC361" i="1" s="1"/>
  <c r="AC371" i="1" a="1"/>
  <c r="AC371" i="1" s="1"/>
  <c r="AC372" i="1" a="1"/>
  <c r="AC372" i="1" s="1"/>
  <c r="AC356" i="1" a="1"/>
  <c r="AC356" i="1" s="1"/>
  <c r="AC358" i="1" a="1"/>
  <c r="AC358" i="1" s="1"/>
  <c r="AC374" i="1" a="1"/>
  <c r="AC374" i="1" s="1"/>
  <c r="AC381" i="1" a="1"/>
  <c r="AC381" i="1" s="1"/>
  <c r="AC395" i="1" a="1"/>
  <c r="AC395" i="1" s="1"/>
  <c r="AC402" i="1" a="1"/>
  <c r="AC402" i="1" s="1"/>
  <c r="AC366" i="1" a="1"/>
  <c r="AC366" i="1" s="1"/>
  <c r="AC393" i="1" a="1"/>
  <c r="AC393" i="1" s="1"/>
  <c r="AC387" i="1" a="1"/>
  <c r="AC387" i="1" s="1"/>
  <c r="AC360" i="1" a="1"/>
  <c r="AC360" i="1" s="1"/>
  <c r="AC367" i="1" a="1"/>
  <c r="AC367" i="1" s="1"/>
  <c r="AC375" i="1" a="1"/>
  <c r="AC375" i="1" s="1"/>
  <c r="AC363" i="1" a="1"/>
  <c r="AC363" i="1" s="1"/>
  <c r="AC386" i="1" a="1"/>
  <c r="AC386" i="1" s="1"/>
  <c r="AC352" i="1" a="1"/>
  <c r="AC352" i="1" s="1"/>
  <c r="AC378" i="1" a="1"/>
  <c r="AC378" i="1" s="1"/>
  <c r="AC399" i="1" a="1"/>
  <c r="AC399" i="1" s="1"/>
  <c r="AC355" i="1" a="1"/>
  <c r="AC355" i="1" s="1"/>
  <c r="AC351" i="1" a="1"/>
  <c r="AC351" i="1" s="1"/>
  <c r="AC382" i="1" a="1"/>
  <c r="AC382" i="1" s="1"/>
  <c r="AC396" i="1" a="1"/>
  <c r="AC396" i="1" s="1"/>
  <c r="AC397" i="1" a="1"/>
  <c r="AC397" i="1" s="1"/>
  <c r="AC373" i="1" a="1"/>
  <c r="AC373" i="1" s="1"/>
  <c r="AC353" i="1" a="1"/>
  <c r="AC353" i="1" s="1"/>
  <c r="AC389" i="1" a="1"/>
  <c r="AC389" i="1" s="1"/>
  <c r="AC398" i="1" a="1"/>
  <c r="AC398" i="1" s="1"/>
  <c r="AC365" i="1" a="1"/>
  <c r="AC365" i="1" s="1"/>
  <c r="AC385" i="1" a="1"/>
  <c r="AC385" i="1" s="1"/>
  <c r="AC391" i="1" a="1"/>
  <c r="AC391" i="1" s="1"/>
  <c r="AC400" i="1" a="1"/>
  <c r="AC400" i="1" s="1"/>
  <c r="AC354" i="1" a="1"/>
  <c r="AC354" i="1" s="1"/>
  <c r="AC401" i="1" a="1"/>
  <c r="AC401" i="1" s="1"/>
  <c r="AC392" i="1" a="1"/>
  <c r="AC392" i="1" s="1"/>
  <c r="AC376" i="1" a="1"/>
  <c r="AC376" i="1" s="1"/>
  <c r="AC404" i="1" a="1"/>
  <c r="AC404" i="1" s="1"/>
  <c r="AC370" i="1" a="1"/>
  <c r="AC370" i="1" s="1"/>
  <c r="AC390" i="1" a="1"/>
  <c r="AC390" i="1" s="1"/>
  <c r="AC368" i="1" a="1"/>
  <c r="AC368" i="1" s="1"/>
  <c r="AC384" i="1" a="1"/>
  <c r="AC384" i="1" s="1"/>
  <c r="AC394" i="1" a="1"/>
  <c r="AC394" i="1" s="1"/>
  <c r="AC379" i="1" a="1"/>
  <c r="AC379" i="1" s="1"/>
  <c r="AC388" i="1" a="1"/>
  <c r="AC388" i="1" s="1"/>
  <c r="AE366" i="1" a="1"/>
  <c r="AE366" i="1" s="1"/>
  <c r="AE374" i="1" a="1"/>
  <c r="AE374" i="1" s="1"/>
  <c r="AE359" i="1" a="1"/>
  <c r="AE359" i="1" s="1"/>
  <c r="AE364" i="1" a="1"/>
  <c r="AE364" i="1" s="1"/>
  <c r="AE377" i="1" a="1"/>
  <c r="AE377" i="1" s="1"/>
  <c r="AE383" i="1" a="1"/>
  <c r="AE383" i="1" s="1"/>
  <c r="AE355" i="1" a="1"/>
  <c r="AE355" i="1" s="1"/>
  <c r="AE380" i="1" a="1"/>
  <c r="AE380" i="1" s="1"/>
  <c r="AE399" i="1" a="1"/>
  <c r="AE399" i="1" s="1"/>
  <c r="AE352" i="1" a="1"/>
  <c r="AE352" i="1" s="1"/>
  <c r="AE368" i="1" a="1"/>
  <c r="AE368" i="1" s="1"/>
  <c r="AE388" i="1" a="1"/>
  <c r="AE388" i="1" s="1"/>
  <c r="AE395" i="1" a="1"/>
  <c r="AE395" i="1" s="1"/>
  <c r="AE365" i="1" a="1"/>
  <c r="AE365" i="1" s="1"/>
  <c r="AE372" i="1" a="1"/>
  <c r="AE372" i="1" s="1"/>
  <c r="AE397" i="1" a="1"/>
  <c r="AE397" i="1" s="1"/>
  <c r="AE361" i="1" a="1"/>
  <c r="AE361" i="1" s="1"/>
  <c r="AE356" i="1" a="1"/>
  <c r="AE356" i="1" s="1"/>
  <c r="AE358" i="1" a="1"/>
  <c r="AE358" i="1" s="1"/>
  <c r="AE381" i="1" a="1"/>
  <c r="AE381" i="1" s="1"/>
  <c r="AE394" i="1" a="1"/>
  <c r="AE394" i="1" s="1"/>
  <c r="AE400" i="1" a="1"/>
  <c r="AE400" i="1" s="1"/>
  <c r="AE393" i="1" a="1"/>
  <c r="AE393" i="1" s="1"/>
  <c r="AE376" i="1" a="1"/>
  <c r="AE376" i="1" s="1"/>
  <c r="AE391" i="1" a="1"/>
  <c r="AE391" i="1" s="1"/>
  <c r="AE360" i="1" a="1"/>
  <c r="AE360" i="1" s="1"/>
  <c r="AE384" i="1" a="1"/>
  <c r="AE384" i="1" s="1"/>
  <c r="AE385" i="1" a="1"/>
  <c r="AE385" i="1" s="1"/>
  <c r="AE371" i="1" a="1"/>
  <c r="AE371" i="1" s="1"/>
  <c r="AE387" i="1" a="1"/>
  <c r="AE387" i="1" s="1"/>
  <c r="AE351" i="1" a="1"/>
  <c r="AE351" i="1" s="1"/>
  <c r="AE389" i="1" a="1"/>
  <c r="AE389" i="1" s="1"/>
  <c r="AE363" i="1" a="1"/>
  <c r="AE363" i="1" s="1"/>
  <c r="AE378" i="1" a="1"/>
  <c r="AE378" i="1" s="1"/>
  <c r="AE402" i="1" a="1"/>
  <c r="AE402" i="1" s="1"/>
  <c r="AE373" i="1" a="1"/>
  <c r="AE373" i="1" s="1"/>
  <c r="AE398" i="1" a="1"/>
  <c r="AE398" i="1" s="1"/>
  <c r="AE375" i="1" a="1"/>
  <c r="AE375" i="1" s="1"/>
  <c r="AE390" i="1" a="1"/>
  <c r="AE390" i="1" s="1"/>
  <c r="AE354" i="1" a="1"/>
  <c r="AE354" i="1" s="1"/>
  <c r="AE386" i="1" a="1"/>
  <c r="AE386" i="1" s="1"/>
  <c r="AE382" i="1" a="1"/>
  <c r="AE382" i="1" s="1"/>
  <c r="AE379" i="1" a="1"/>
  <c r="AE379" i="1" s="1"/>
  <c r="AE404" i="1" a="1"/>
  <c r="AE404" i="1" s="1"/>
  <c r="AE353" i="1" a="1"/>
  <c r="AE353" i="1" s="1"/>
  <c r="AE401" i="1" a="1"/>
  <c r="AE401" i="1" s="1"/>
  <c r="AE369" i="1" a="1"/>
  <c r="AE369" i="1" s="1"/>
  <c r="AE370" i="1" a="1"/>
  <c r="AE370" i="1" s="1"/>
  <c r="AE396" i="1" a="1"/>
  <c r="AE396" i="1" s="1"/>
  <c r="AE367" i="1" a="1"/>
  <c r="AE367" i="1" s="1"/>
  <c r="AE392" i="1" a="1"/>
  <c r="AE392" i="1" s="1"/>
  <c r="AD359" i="1" a="1"/>
  <c r="AD359" i="1" s="1"/>
  <c r="AD364" i="1" a="1"/>
  <c r="AD364" i="1" s="1"/>
  <c r="AD377" i="1" a="1"/>
  <c r="AD377" i="1" s="1"/>
  <c r="AD383" i="1" a="1"/>
  <c r="AD383" i="1" s="1"/>
  <c r="AD369" i="1" a="1"/>
  <c r="AD369" i="1" s="1"/>
  <c r="AD380" i="1" a="1"/>
  <c r="AD380" i="1" s="1"/>
  <c r="AD352" i="1" a="1"/>
  <c r="AD352" i="1" s="1"/>
  <c r="AD365" i="1" a="1"/>
  <c r="AD365" i="1" s="1"/>
  <c r="AD368" i="1" a="1"/>
  <c r="AD368" i="1" s="1"/>
  <c r="AD388" i="1" a="1"/>
  <c r="AD388" i="1" s="1"/>
  <c r="AD397" i="1" a="1"/>
  <c r="AD397" i="1" s="1"/>
  <c r="AD360" i="1" a="1"/>
  <c r="AD360" i="1" s="1"/>
  <c r="AD372" i="1" a="1"/>
  <c r="AD372" i="1" s="1"/>
  <c r="AD356" i="1" a="1"/>
  <c r="AD356" i="1" s="1"/>
  <c r="AD358" i="1" a="1"/>
  <c r="AD358" i="1" s="1"/>
  <c r="AD381" i="1" a="1"/>
  <c r="AD381" i="1" s="1"/>
  <c r="AD395" i="1" a="1"/>
  <c r="AD395" i="1" s="1"/>
  <c r="AD367" i="1" a="1"/>
  <c r="AD367" i="1" s="1"/>
  <c r="AD375" i="1" a="1"/>
  <c r="AD375" i="1" s="1"/>
  <c r="AD366" i="1" a="1"/>
  <c r="AD366" i="1" s="1"/>
  <c r="AD374" i="1" a="1"/>
  <c r="AD374" i="1" s="1"/>
  <c r="AD361" i="1" a="1"/>
  <c r="AD361" i="1" s="1"/>
  <c r="AD393" i="1" a="1"/>
  <c r="AD393" i="1" s="1"/>
  <c r="AD376" i="1" a="1"/>
  <c r="AD376" i="1" s="1"/>
  <c r="AD386" i="1" a="1"/>
  <c r="AD386" i="1" s="1"/>
  <c r="AD378" i="1" a="1"/>
  <c r="AD378" i="1" s="1"/>
  <c r="AD390" i="1" a="1"/>
  <c r="AD390" i="1" s="1"/>
  <c r="AD404" i="1" a="1"/>
  <c r="AD404" i="1" s="1"/>
  <c r="AD384" i="1" a="1"/>
  <c r="AD384" i="1" s="1"/>
  <c r="AD402" i="1" a="1"/>
  <c r="AD402" i="1" s="1"/>
  <c r="AD373" i="1" a="1"/>
  <c r="AD373" i="1" s="1"/>
  <c r="AD398" i="1" a="1"/>
  <c r="AD398" i="1" s="1"/>
  <c r="AD371" i="1" a="1"/>
  <c r="AD371" i="1" s="1"/>
  <c r="AD387" i="1" a="1"/>
  <c r="AD387" i="1" s="1"/>
  <c r="AD363" i="1" a="1"/>
  <c r="AD363" i="1" s="1"/>
  <c r="AD353" i="1" a="1"/>
  <c r="AD353" i="1" s="1"/>
  <c r="AD389" i="1" a="1"/>
  <c r="AD389" i="1" s="1"/>
  <c r="AD396" i="1" a="1"/>
  <c r="AD396" i="1" s="1"/>
  <c r="AD400" i="1" a="1"/>
  <c r="AD400" i="1" s="1"/>
  <c r="AD385" i="1" a="1"/>
  <c r="AD385" i="1" s="1"/>
  <c r="AD391" i="1" a="1"/>
  <c r="AD391" i="1" s="1"/>
  <c r="AD351" i="1" a="1"/>
  <c r="AD351" i="1" s="1"/>
  <c r="AD394" i="1" a="1"/>
  <c r="AD394" i="1" s="1"/>
  <c r="AD355" i="1" a="1"/>
  <c r="AD355" i="1" s="1"/>
  <c r="AD379" i="1" a="1"/>
  <c r="AD379" i="1" s="1"/>
  <c r="AD399" i="1" a="1"/>
  <c r="AD399" i="1" s="1"/>
  <c r="AD370" i="1" a="1"/>
  <c r="AD370" i="1" s="1"/>
  <c r="AD382" i="1" a="1"/>
  <c r="AD382" i="1" s="1"/>
  <c r="AD354" i="1" a="1"/>
  <c r="AD354" i="1" s="1"/>
  <c r="AD401" i="1" a="1"/>
  <c r="AD401" i="1" s="1"/>
  <c r="AD392" i="1" a="1"/>
  <c r="AD392" i="1" s="1"/>
  <c r="S433" i="1" a="1"/>
  <c r="S433" i="1" s="1"/>
  <c r="S449" i="1" a="1"/>
  <c r="S449" i="1" s="1"/>
  <c r="S439" i="1" a="1"/>
  <c r="S439" i="1" s="1"/>
  <c r="S444" i="1" a="1"/>
  <c r="S444" i="1" s="1"/>
  <c r="S458" i="1" a="1"/>
  <c r="S458" i="1" s="1"/>
  <c r="S417" i="1" a="1"/>
  <c r="S417" i="1" s="1"/>
  <c r="S422" i="1" a="1"/>
  <c r="S422" i="1" s="1"/>
  <c r="S463" i="1" a="1"/>
  <c r="S463" i="1" s="1"/>
  <c r="S428" i="1" a="1"/>
  <c r="S428" i="1" s="1"/>
  <c r="S438" i="1" a="1"/>
  <c r="S438" i="1" s="1"/>
  <c r="S434" i="1" a="1"/>
  <c r="S434" i="1" s="1"/>
  <c r="S436" i="1" a="1"/>
  <c r="S436" i="1" s="1"/>
  <c r="S459" i="1" a="1"/>
  <c r="S459" i="1" s="1"/>
  <c r="S429" i="1" a="1"/>
  <c r="S429" i="1" s="1"/>
  <c r="S416" i="1" a="1"/>
  <c r="S416" i="1" s="1"/>
  <c r="S464" i="1" a="1"/>
  <c r="S464" i="1" s="1"/>
  <c r="S448" i="1" a="1"/>
  <c r="S448" i="1" s="1"/>
  <c r="S415" i="1" a="1"/>
  <c r="S415" i="1" s="1"/>
  <c r="S423" i="1" a="1"/>
  <c r="S423" i="1" s="1"/>
  <c r="S453" i="1" a="1"/>
  <c r="S453" i="1" s="1"/>
  <c r="S443" i="1" a="1"/>
  <c r="S443" i="1" s="1"/>
  <c r="S419" i="1" a="1"/>
  <c r="S419" i="1" s="1"/>
  <c r="S454" i="1" a="1"/>
  <c r="S454" i="1" s="1"/>
  <c r="S431" i="1" a="1"/>
  <c r="S431" i="1" s="1"/>
  <c r="S460" i="1" a="1"/>
  <c r="S460" i="1" s="1"/>
  <c r="S420" i="1" a="1"/>
  <c r="S420" i="1" s="1"/>
  <c r="S452" i="1" a="1"/>
  <c r="S452" i="1" s="1"/>
  <c r="S457" i="1" a="1"/>
  <c r="S457" i="1" s="1"/>
  <c r="S465" i="1" a="1"/>
  <c r="S465" i="1" s="1"/>
  <c r="S468" i="1" a="1"/>
  <c r="S468" i="1" s="1"/>
  <c r="S461" i="1" a="1"/>
  <c r="S461" i="1" s="1"/>
  <c r="S447" i="1" a="1"/>
  <c r="S447" i="1" s="1"/>
  <c r="S451" i="1" a="1"/>
  <c r="S451" i="1" s="1"/>
  <c r="S455" i="1" a="1"/>
  <c r="S455" i="1" s="1"/>
  <c r="S424" i="1" a="1"/>
  <c r="S424" i="1" s="1"/>
  <c r="S462" i="1" a="1"/>
  <c r="S462" i="1" s="1"/>
  <c r="S437" i="1" a="1"/>
  <c r="S437" i="1" s="1"/>
  <c r="S432" i="1" a="1"/>
  <c r="S432" i="1" s="1"/>
  <c r="S442" i="1" a="1"/>
  <c r="S442" i="1" s="1"/>
  <c r="S450" i="1" a="1"/>
  <c r="S450" i="1" s="1"/>
  <c r="S440" i="1" a="1"/>
  <c r="S440" i="1" s="1"/>
  <c r="S425" i="1" a="1"/>
  <c r="S425" i="1" s="1"/>
  <c r="S456" i="1" a="1"/>
  <c r="S456" i="1" s="1"/>
  <c r="S466" i="1" a="1"/>
  <c r="S466" i="1" s="1"/>
  <c r="S427" i="1" a="1"/>
  <c r="S427" i="1" s="1"/>
  <c r="S430" i="1" a="1"/>
  <c r="S430" i="1" s="1"/>
  <c r="S445" i="1" a="1"/>
  <c r="S445" i="1" s="1"/>
  <c r="S441" i="1" a="1"/>
  <c r="S441" i="1" s="1"/>
  <c r="S435" i="1" a="1"/>
  <c r="S435" i="1" s="1"/>
  <c r="S418" i="1" a="1"/>
  <c r="S418" i="1" s="1"/>
  <c r="S446" i="1" a="1"/>
  <c r="S446" i="1" s="1"/>
  <c r="P420" i="1" a="1"/>
  <c r="P420" i="1" s="1"/>
  <c r="P439" i="1" a="1"/>
  <c r="P439" i="1" s="1"/>
  <c r="P444" i="1" a="1"/>
  <c r="P444" i="1" s="1"/>
  <c r="P449" i="1" a="1"/>
  <c r="P449" i="1" s="1"/>
  <c r="P463" i="1" a="1"/>
  <c r="P463" i="1" s="1"/>
  <c r="P417" i="1" a="1"/>
  <c r="P417" i="1" s="1"/>
  <c r="P416" i="1" a="1"/>
  <c r="P416" i="1" s="1"/>
  <c r="P423" i="1" a="1"/>
  <c r="P423" i="1" s="1"/>
  <c r="P428" i="1" a="1"/>
  <c r="P428" i="1" s="1"/>
  <c r="P415" i="1" a="1"/>
  <c r="P415" i="1" s="1"/>
  <c r="P435" i="1" a="1"/>
  <c r="P435" i="1" s="1"/>
  <c r="P453" i="1" a="1"/>
  <c r="P453" i="1" s="1"/>
  <c r="P455" i="1" a="1"/>
  <c r="P455" i="1" s="1"/>
  <c r="P429" i="1" a="1"/>
  <c r="P429" i="1" s="1"/>
  <c r="P438" i="1" a="1"/>
  <c r="P438" i="1" s="1"/>
  <c r="P443" i="1" a="1"/>
  <c r="P443" i="1" s="1"/>
  <c r="P445" i="1" a="1"/>
  <c r="P445" i="1" s="1"/>
  <c r="P433" i="1" a="1"/>
  <c r="P433" i="1" s="1"/>
  <c r="P460" i="1" a="1"/>
  <c r="P460" i="1" s="1"/>
  <c r="P434" i="1" a="1"/>
  <c r="P434" i="1" s="1"/>
  <c r="P430" i="1" a="1"/>
  <c r="P430" i="1" s="1"/>
  <c r="P464" i="1" a="1"/>
  <c r="P464" i="1" s="1"/>
  <c r="P450" i="1" a="1"/>
  <c r="P450" i="1" s="1"/>
  <c r="P459" i="1" a="1"/>
  <c r="P459" i="1" s="1"/>
  <c r="P422" i="1" a="1"/>
  <c r="P422" i="1" s="1"/>
  <c r="P465" i="1" a="1"/>
  <c r="P465" i="1" s="1"/>
  <c r="P458" i="1" a="1"/>
  <c r="P458" i="1" s="1"/>
  <c r="P454" i="1" a="1"/>
  <c r="P454" i="1" s="1"/>
  <c r="P448" i="1" a="1"/>
  <c r="P448" i="1" s="1"/>
  <c r="P425" i="1" a="1"/>
  <c r="P425" i="1" s="1"/>
  <c r="P456" i="1" a="1"/>
  <c r="P456" i="1" s="1"/>
  <c r="P462" i="1" a="1"/>
  <c r="P462" i="1" s="1"/>
  <c r="P446" i="1" a="1"/>
  <c r="P446" i="1" s="1"/>
  <c r="P424" i="1" a="1"/>
  <c r="P424" i="1" s="1"/>
  <c r="P468" i="1" a="1"/>
  <c r="P468" i="1" s="1"/>
  <c r="P461" i="1" a="1"/>
  <c r="P461" i="1" s="1"/>
  <c r="P418" i="1" a="1"/>
  <c r="P418" i="1" s="1"/>
  <c r="P427" i="1" a="1"/>
  <c r="P427" i="1" s="1"/>
  <c r="P457" i="1" a="1"/>
  <c r="P457" i="1" s="1"/>
  <c r="P452" i="1" a="1"/>
  <c r="P452" i="1" s="1"/>
  <c r="P451" i="1" a="1"/>
  <c r="P451" i="1" s="1"/>
  <c r="P466" i="1" a="1"/>
  <c r="P466" i="1" s="1"/>
  <c r="P432" i="1" a="1"/>
  <c r="P432" i="1" s="1"/>
  <c r="P440" i="1" a="1"/>
  <c r="P440" i="1" s="1"/>
  <c r="P419" i="1" a="1"/>
  <c r="P419" i="1" s="1"/>
  <c r="P431" i="1" a="1"/>
  <c r="P431" i="1" s="1"/>
  <c r="P441" i="1" a="1"/>
  <c r="P441" i="1" s="1"/>
  <c r="P442" i="1" a="1"/>
  <c r="P442" i="1" s="1"/>
  <c r="P437" i="1" a="1"/>
  <c r="P437" i="1" s="1"/>
  <c r="P447" i="1" a="1"/>
  <c r="P447" i="1" s="1"/>
  <c r="P436" i="1" a="1"/>
  <c r="P436" i="1" s="1"/>
  <c r="R433" i="1" a="1"/>
  <c r="R433" i="1" s="1"/>
  <c r="R458" i="1" a="1"/>
  <c r="R458" i="1" s="1"/>
  <c r="R422" i="1" a="1"/>
  <c r="R422" i="1" s="1"/>
  <c r="R416" i="1" a="1"/>
  <c r="R416" i="1" s="1"/>
  <c r="R440" i="1" a="1"/>
  <c r="R440" i="1" s="1"/>
  <c r="R463" i="1" a="1"/>
  <c r="R463" i="1" s="1"/>
  <c r="R449" i="1" a="1"/>
  <c r="R449" i="1" s="1"/>
  <c r="R438" i="1" a="1"/>
  <c r="R438" i="1" s="1"/>
  <c r="R450" i="1" a="1"/>
  <c r="R450" i="1" s="1"/>
  <c r="R418" i="1" a="1"/>
  <c r="R418" i="1" s="1"/>
  <c r="R430" i="1" a="1"/>
  <c r="R430" i="1" s="1"/>
  <c r="R443" i="1" a="1"/>
  <c r="R443" i="1" s="1"/>
  <c r="R448" i="1" a="1"/>
  <c r="R448" i="1" s="1"/>
  <c r="R415" i="1" a="1"/>
  <c r="R415" i="1" s="1"/>
  <c r="R453" i="1" a="1"/>
  <c r="R453" i="1" s="1"/>
  <c r="R429" i="1" a="1"/>
  <c r="R429" i="1" s="1"/>
  <c r="R424" i="1" a="1"/>
  <c r="R424" i="1" s="1"/>
  <c r="R460" i="1" a="1"/>
  <c r="R460" i="1" s="1"/>
  <c r="R428" i="1" a="1"/>
  <c r="R428" i="1" s="1"/>
  <c r="R445" i="1" a="1"/>
  <c r="R445" i="1" s="1"/>
  <c r="R455" i="1" a="1"/>
  <c r="R455" i="1" s="1"/>
  <c r="R435" i="1" a="1"/>
  <c r="R435" i="1" s="1"/>
  <c r="R465" i="1" a="1"/>
  <c r="R465" i="1" s="1"/>
  <c r="R437" i="1" a="1"/>
  <c r="R437" i="1" s="1"/>
  <c r="R457" i="1" a="1"/>
  <c r="R457" i="1" s="1"/>
  <c r="R462" i="1" a="1"/>
  <c r="R462" i="1" s="1"/>
  <c r="R444" i="1" a="1"/>
  <c r="R444" i="1" s="1"/>
  <c r="R417" i="1" a="1"/>
  <c r="R417" i="1" s="1"/>
  <c r="R451" i="1" a="1"/>
  <c r="R451" i="1" s="1"/>
  <c r="R447" i="1" a="1"/>
  <c r="R447" i="1" s="1"/>
  <c r="R456" i="1" a="1"/>
  <c r="R456" i="1" s="1"/>
  <c r="R442" i="1" a="1"/>
  <c r="R442" i="1" s="1"/>
  <c r="R432" i="1" a="1"/>
  <c r="R432" i="1" s="1"/>
  <c r="R454" i="1" a="1"/>
  <c r="R454" i="1" s="1"/>
  <c r="R427" i="1" a="1"/>
  <c r="R427" i="1" s="1"/>
  <c r="R425" i="1" a="1"/>
  <c r="R425" i="1" s="1"/>
  <c r="R464" i="1" a="1"/>
  <c r="R464" i="1" s="1"/>
  <c r="R468" i="1" a="1"/>
  <c r="R468" i="1" s="1"/>
  <c r="R461" i="1" a="1"/>
  <c r="R461" i="1" s="1"/>
  <c r="R452" i="1" a="1"/>
  <c r="R452" i="1" s="1"/>
  <c r="R441" i="1" a="1"/>
  <c r="R441" i="1" s="1"/>
  <c r="R439" i="1" a="1"/>
  <c r="R439" i="1" s="1"/>
  <c r="R431" i="1" a="1"/>
  <c r="R431" i="1" s="1"/>
  <c r="R459" i="1" a="1"/>
  <c r="R459" i="1" s="1"/>
  <c r="R436" i="1" a="1"/>
  <c r="R436" i="1" s="1"/>
  <c r="R466" i="1" a="1"/>
  <c r="R466" i="1" s="1"/>
  <c r="R423" i="1" a="1"/>
  <c r="R423" i="1" s="1"/>
  <c r="R420" i="1" a="1"/>
  <c r="R420" i="1" s="1"/>
  <c r="R434" i="1" a="1"/>
  <c r="R434" i="1" s="1"/>
  <c r="R446" i="1" a="1"/>
  <c r="R446" i="1" s="1"/>
  <c r="R419" i="1" a="1"/>
  <c r="R419" i="1" s="1"/>
  <c r="R512" i="1" a="1"/>
  <c r="R512" i="1" s="1"/>
  <c r="R511" i="1" a="1"/>
  <c r="R511" i="1" s="1"/>
  <c r="R515" i="1" a="1"/>
  <c r="R515" i="1" s="1"/>
  <c r="R514" i="1" a="1"/>
  <c r="R514" i="1" s="1"/>
  <c r="R516" i="1" a="1"/>
  <c r="R516" i="1" s="1"/>
  <c r="R513" i="1" a="1"/>
  <c r="R513" i="1" s="1"/>
  <c r="P515" i="1" a="1"/>
  <c r="P515" i="1" s="1"/>
  <c r="P511" i="1" a="1"/>
  <c r="P511" i="1" s="1"/>
  <c r="P516" i="1" a="1"/>
  <c r="P516" i="1" s="1"/>
  <c r="P512" i="1" a="1"/>
  <c r="P512" i="1" s="1"/>
  <c r="P514" i="1" a="1"/>
  <c r="P514" i="1" s="1"/>
  <c r="P513" i="1" a="1"/>
  <c r="P513" i="1" s="1"/>
  <c r="Q516" i="1" a="1"/>
  <c r="Q516" i="1" s="1"/>
  <c r="Q511" i="1" a="1"/>
  <c r="Q511" i="1" s="1"/>
  <c r="Q515" i="1" a="1"/>
  <c r="Q515" i="1" s="1"/>
  <c r="Q514" i="1" a="1"/>
  <c r="Q514" i="1" s="1"/>
  <c r="Q513" i="1" a="1"/>
  <c r="Q513" i="1" s="1"/>
  <c r="Q512" i="1" a="1"/>
  <c r="Q512" i="1" s="1"/>
  <c r="S512" i="1" a="1"/>
  <c r="S512" i="1" s="1"/>
  <c r="S513" i="1" a="1"/>
  <c r="S513" i="1" s="1"/>
  <c r="S511" i="1" a="1"/>
  <c r="S511" i="1" s="1"/>
  <c r="S516" i="1" a="1"/>
  <c r="S516" i="1" s="1"/>
  <c r="S515" i="1" a="1"/>
  <c r="S515" i="1" s="1"/>
  <c r="S514" i="1" a="1"/>
  <c r="S514" i="1" s="1"/>
  <c r="AF350" i="1"/>
  <c r="AF362" i="1" s="1" a="1"/>
  <c r="AF362" i="1" s="1"/>
  <c r="P524" i="1" a="1"/>
  <c r="P524" i="1" s="1"/>
  <c r="P507" i="1" a="1"/>
  <c r="P507" i="1" s="1"/>
  <c r="P504" i="1" a="1"/>
  <c r="P504" i="1" s="1"/>
  <c r="P505" i="1" a="1"/>
  <c r="P505" i="1" s="1"/>
  <c r="P508" i="1" a="1"/>
  <c r="P508" i="1" s="1"/>
  <c r="P506" i="1" a="1"/>
  <c r="P506" i="1" s="1"/>
  <c r="Q524" i="1" a="1"/>
  <c r="Q524" i="1" s="1"/>
  <c r="Q505" i="1" a="1"/>
  <c r="Q505" i="1" s="1"/>
  <c r="Q506" i="1" a="1"/>
  <c r="Q506" i="1" s="1"/>
  <c r="Q508" i="1" a="1"/>
  <c r="Q508" i="1" s="1"/>
  <c r="Q504" i="1" a="1"/>
  <c r="Q504" i="1" s="1"/>
  <c r="Q507" i="1" a="1"/>
  <c r="Q507" i="1" s="1"/>
  <c r="R524" i="1" a="1"/>
  <c r="R524" i="1" s="1"/>
  <c r="R504" i="1" a="1"/>
  <c r="R504" i="1" s="1"/>
  <c r="R505" i="1" a="1"/>
  <c r="R505" i="1" s="1"/>
  <c r="R506" i="1" a="1"/>
  <c r="R506" i="1" s="1"/>
  <c r="R507" i="1" a="1"/>
  <c r="R507" i="1" s="1"/>
  <c r="R508" i="1" a="1"/>
  <c r="R508" i="1" s="1"/>
  <c r="S524" i="1" a="1"/>
  <c r="S524" i="1" s="1"/>
  <c r="S506" i="1" a="1"/>
  <c r="S506" i="1" s="1"/>
  <c r="S507" i="1" a="1"/>
  <c r="S507" i="1" s="1"/>
  <c r="S504" i="1" a="1"/>
  <c r="S504" i="1" s="1"/>
  <c r="S505" i="1" a="1"/>
  <c r="S505" i="1" s="1"/>
  <c r="S508" i="1" a="1"/>
  <c r="S508" i="1" s="1"/>
  <c r="V613" i="9"/>
  <c r="V598" i="27" s="1"/>
  <c r="V588" i="27"/>
  <c r="V611" i="9"/>
  <c r="V596" i="27" s="1"/>
  <c r="V586" i="27"/>
  <c r="V617" i="9"/>
  <c r="V602" i="27" s="1"/>
  <c r="V592" i="27"/>
  <c r="V618" i="9"/>
  <c r="V603" i="27" s="1"/>
  <c r="V593" i="27"/>
  <c r="V615" i="9"/>
  <c r="V600" i="27" s="1"/>
  <c r="V590" i="27"/>
  <c r="V616" i="9"/>
  <c r="V601" i="27" s="1"/>
  <c r="V591" i="27"/>
  <c r="V610" i="9"/>
  <c r="V595" i="27" s="1"/>
  <c r="V585" i="27"/>
  <c r="V614" i="9"/>
  <c r="V599" i="27" s="1"/>
  <c r="V589" i="27"/>
  <c r="O26" i="17"/>
  <c r="K153" i="18"/>
  <c r="AP151" i="18"/>
  <c r="AP155" i="18"/>
  <c r="AP157" i="18"/>
  <c r="AP150" i="18"/>
  <c r="AP152" i="18"/>
  <c r="AP149" i="18"/>
  <c r="AP148" i="18"/>
  <c r="AP156" i="18"/>
  <c r="AP154" i="18"/>
  <c r="AP153" i="18"/>
  <c r="AC26" i="17"/>
  <c r="AN142" i="18"/>
  <c r="AN141" i="18"/>
  <c r="AN147" i="18"/>
  <c r="Q153" i="27"/>
  <c r="AN143" i="18"/>
  <c r="AN146" i="18"/>
  <c r="U116" i="22"/>
  <c r="AN144" i="18"/>
  <c r="AN139" i="18"/>
  <c r="AN145" i="18"/>
  <c r="AN138" i="18"/>
  <c r="AN140" i="18"/>
  <c r="O23" i="17"/>
  <c r="O106" i="17" s="1"/>
  <c r="K150" i="18"/>
  <c r="AC23" i="17"/>
  <c r="K162" i="18"/>
  <c r="AD25" i="17"/>
  <c r="P522" i="1" a="1"/>
  <c r="P522" i="1" s="1"/>
  <c r="S522" i="1" a="1"/>
  <c r="S522" i="1" s="1"/>
  <c r="Q522" i="1" a="1"/>
  <c r="Q522" i="1" s="1"/>
  <c r="R522" i="1" a="1"/>
  <c r="R522" i="1" s="1"/>
  <c r="P518" i="1" a="1"/>
  <c r="P518" i="1" s="1"/>
  <c r="P520" i="1" a="1"/>
  <c r="P520" i="1" s="1"/>
  <c r="S518" i="1" a="1"/>
  <c r="S518" i="1" s="1"/>
  <c r="S520" i="1" a="1"/>
  <c r="S520" i="1" s="1"/>
  <c r="Q518" i="1" a="1"/>
  <c r="Q518" i="1" s="1"/>
  <c r="Q520" i="1" a="1"/>
  <c r="Q520" i="1" s="1"/>
  <c r="R518" i="1" a="1"/>
  <c r="R518" i="1" s="1"/>
  <c r="R520" i="1" a="1"/>
  <c r="R520" i="1" s="1"/>
  <c r="P509" i="1" a="1"/>
  <c r="P509" i="1" s="1"/>
  <c r="S509" i="1" a="1"/>
  <c r="S509" i="1" s="1"/>
  <c r="Q509" i="1" a="1"/>
  <c r="Q509" i="1" s="1"/>
  <c r="R509" i="1" a="1"/>
  <c r="R509" i="1" s="1"/>
  <c r="P501" i="1" a="1"/>
  <c r="P501" i="1" s="1"/>
  <c r="S501" i="1" a="1"/>
  <c r="S501" i="1" s="1"/>
  <c r="Q501" i="1" a="1"/>
  <c r="Q501" i="1" s="1"/>
  <c r="R501" i="1" a="1"/>
  <c r="R501" i="1" s="1"/>
  <c r="P494" i="1" a="1"/>
  <c r="P494" i="1" s="1"/>
  <c r="P496" i="1" a="1"/>
  <c r="P496" i="1" s="1"/>
  <c r="S494" i="1" a="1"/>
  <c r="S494" i="1" s="1"/>
  <c r="S496" i="1" a="1"/>
  <c r="S496" i="1" s="1"/>
  <c r="Q494" i="1" a="1"/>
  <c r="Q494" i="1" s="1"/>
  <c r="Q496" i="1" a="1"/>
  <c r="Q496" i="1" s="1"/>
  <c r="R494" i="1" a="1"/>
  <c r="R494" i="1" s="1"/>
  <c r="R496" i="1" a="1"/>
  <c r="R496" i="1" s="1"/>
  <c r="P490" i="1" a="1"/>
  <c r="P490" i="1" s="1"/>
  <c r="P492" i="1" a="1"/>
  <c r="P492" i="1" s="1"/>
  <c r="S490" i="1" a="1"/>
  <c r="S490" i="1" s="1"/>
  <c r="S492" i="1" a="1"/>
  <c r="S492" i="1" s="1"/>
  <c r="Q490" i="1" a="1"/>
  <c r="Q490" i="1" s="1"/>
  <c r="Q492" i="1" a="1"/>
  <c r="Q492" i="1" s="1"/>
  <c r="R490" i="1" a="1"/>
  <c r="R490" i="1" s="1"/>
  <c r="R492" i="1" a="1"/>
  <c r="R492" i="1" s="1"/>
  <c r="P521" i="1" a="1"/>
  <c r="P521" i="1" s="1"/>
  <c r="P517" i="1" a="1"/>
  <c r="P517" i="1" s="1"/>
  <c r="P502" i="1" a="1"/>
  <c r="P502" i="1" s="1"/>
  <c r="P503" i="1" a="1"/>
  <c r="P503" i="1" s="1"/>
  <c r="P519" i="1" a="1"/>
  <c r="P519" i="1" s="1"/>
  <c r="P510" i="1" a="1"/>
  <c r="P510" i="1" s="1"/>
  <c r="S502" i="1" a="1"/>
  <c r="S502" i="1" s="1"/>
  <c r="S510" i="1" a="1"/>
  <c r="S510" i="1" s="1"/>
  <c r="S503" i="1" a="1"/>
  <c r="S503" i="1" s="1"/>
  <c r="S521" i="1" a="1"/>
  <c r="S521" i="1" s="1"/>
  <c r="S517" i="1" a="1"/>
  <c r="S517" i="1" s="1"/>
  <c r="S519" i="1" a="1"/>
  <c r="S519" i="1" s="1"/>
  <c r="Q521" i="1" a="1"/>
  <c r="Q521" i="1" s="1"/>
  <c r="Q510" i="1" a="1"/>
  <c r="Q510" i="1" s="1"/>
  <c r="Q519" i="1" a="1"/>
  <c r="Q519" i="1" s="1"/>
  <c r="Q517" i="1" a="1"/>
  <c r="Q517" i="1" s="1"/>
  <c r="Q502" i="1" a="1"/>
  <c r="Q502" i="1" s="1"/>
  <c r="Q503" i="1" a="1"/>
  <c r="Q503" i="1" s="1"/>
  <c r="R519" i="1" a="1"/>
  <c r="R519" i="1" s="1"/>
  <c r="R503" i="1" a="1"/>
  <c r="R503" i="1" s="1"/>
  <c r="R521" i="1" a="1"/>
  <c r="R521" i="1" s="1"/>
  <c r="R510" i="1" a="1"/>
  <c r="R510" i="1" s="1"/>
  <c r="R517" i="1" a="1"/>
  <c r="R517" i="1" s="1"/>
  <c r="R502" i="1" a="1"/>
  <c r="R502" i="1" s="1"/>
  <c r="R488" i="1" a="1"/>
  <c r="R488" i="1" s="1"/>
  <c r="R478" i="1" a="1"/>
  <c r="R478" i="1" s="1"/>
  <c r="R486" i="1" a="1"/>
  <c r="R486" i="1" s="1"/>
  <c r="R479" i="1" a="1"/>
  <c r="R479" i="1" s="1"/>
  <c r="R477" i="1" a="1"/>
  <c r="R477" i="1" s="1"/>
  <c r="R483" i="1" a="1"/>
  <c r="R483" i="1" s="1"/>
  <c r="R485" i="1" a="1"/>
  <c r="R485" i="1" s="1"/>
  <c r="R480" i="1" a="1"/>
  <c r="R480" i="1" s="1"/>
  <c r="R484" i="1" a="1"/>
  <c r="R484" i="1" s="1"/>
  <c r="R481" i="1" a="1"/>
  <c r="R481" i="1" s="1"/>
  <c r="S488" i="1" a="1"/>
  <c r="S488" i="1" s="1"/>
  <c r="S478" i="1" a="1"/>
  <c r="S478" i="1" s="1"/>
  <c r="S486" i="1" a="1"/>
  <c r="S486" i="1" s="1"/>
  <c r="S483" i="1" a="1"/>
  <c r="S483" i="1" s="1"/>
  <c r="S481" i="1" a="1"/>
  <c r="S481" i="1" s="1"/>
  <c r="S480" i="1" a="1"/>
  <c r="S480" i="1" s="1"/>
  <c r="S484" i="1" a="1"/>
  <c r="S484" i="1" s="1"/>
  <c r="S477" i="1" a="1"/>
  <c r="S477" i="1" s="1"/>
  <c r="S479" i="1" a="1"/>
  <c r="S479" i="1" s="1"/>
  <c r="S485" i="1" a="1"/>
  <c r="S485" i="1" s="1"/>
  <c r="Q488" i="1" a="1"/>
  <c r="Q488" i="1" s="1"/>
  <c r="Q478" i="1" a="1"/>
  <c r="Q478" i="1" s="1"/>
  <c r="Q485" i="1" a="1"/>
  <c r="Q485" i="1" s="1"/>
  <c r="Q486" i="1" a="1"/>
  <c r="Q486" i="1" s="1"/>
  <c r="Q479" i="1" a="1"/>
  <c r="Q479" i="1" s="1"/>
  <c r="Q484" i="1" a="1"/>
  <c r="Q484" i="1" s="1"/>
  <c r="Q483" i="1" a="1"/>
  <c r="Q483" i="1" s="1"/>
  <c r="Q477" i="1" a="1"/>
  <c r="Q477" i="1" s="1"/>
  <c r="Q480" i="1" a="1"/>
  <c r="Q480" i="1" s="1"/>
  <c r="Q481" i="1" a="1"/>
  <c r="Q481" i="1" s="1"/>
  <c r="P488" i="1" a="1"/>
  <c r="P488" i="1" s="1"/>
  <c r="P478" i="1" a="1"/>
  <c r="P478" i="1" s="1"/>
  <c r="P485" i="1" a="1"/>
  <c r="P485" i="1" s="1"/>
  <c r="P481" i="1" a="1"/>
  <c r="P481" i="1" s="1"/>
  <c r="P480" i="1" a="1"/>
  <c r="P480" i="1" s="1"/>
  <c r="P479" i="1" a="1"/>
  <c r="P479" i="1" s="1"/>
  <c r="P483" i="1" a="1"/>
  <c r="P483" i="1" s="1"/>
  <c r="P477" i="1" a="1"/>
  <c r="P477" i="1" s="1"/>
  <c r="P484" i="1" a="1"/>
  <c r="P484" i="1" s="1"/>
  <c r="P486" i="1" a="1"/>
  <c r="P486" i="1" s="1"/>
  <c r="AO111" i="18"/>
  <c r="AH350" i="1"/>
  <c r="AH362" i="1" s="1" a="1"/>
  <c r="AH362" i="1" s="1"/>
  <c r="AG350" i="1"/>
  <c r="AG362" i="1" s="1" a="1"/>
  <c r="AG362" i="1" s="1"/>
  <c r="V414" i="1"/>
  <c r="V426" i="1" s="1" a="1"/>
  <c r="V426" i="1" s="1"/>
  <c r="T475" i="1"/>
  <c r="T487" i="1" s="1" a="1"/>
  <c r="T487" i="1" s="1"/>
  <c r="P476" i="1" a="1"/>
  <c r="P476" i="1" s="1"/>
  <c r="V475" i="1"/>
  <c r="V487" i="1" s="1" a="1"/>
  <c r="V487" i="1" s="1"/>
  <c r="R476" i="1" a="1"/>
  <c r="R476" i="1" s="1"/>
  <c r="T414" i="1"/>
  <c r="T426" i="1" s="1" a="1"/>
  <c r="T426" i="1" s="1"/>
  <c r="U475" i="1"/>
  <c r="U487" i="1" s="1" a="1"/>
  <c r="U487" i="1" s="1"/>
  <c r="Q476" i="1" a="1"/>
  <c r="Q476" i="1" s="1"/>
  <c r="W414" i="1"/>
  <c r="W426" i="1" s="1" a="1"/>
  <c r="W426" i="1" s="1"/>
  <c r="U414" i="1"/>
  <c r="U426" i="1" s="1" a="1"/>
  <c r="U426" i="1" s="1"/>
  <c r="W475" i="1"/>
  <c r="W487" i="1" s="1" a="1"/>
  <c r="W487" i="1" s="1"/>
  <c r="S476" i="1" a="1"/>
  <c r="S476" i="1" s="1"/>
  <c r="AI350" i="1"/>
  <c r="AI362" i="1" s="1" a="1"/>
  <c r="AI362" i="1" s="1"/>
  <c r="AB823" i="18"/>
  <c r="AA823" i="18"/>
  <c r="Z823" i="18"/>
  <c r="Y823" i="18"/>
  <c r="Y822" i="18"/>
  <c r="C753" i="18"/>
  <c r="C752" i="18"/>
  <c r="C751" i="18"/>
  <c r="K931" i="9"/>
  <c r="L931" i="9"/>
  <c r="M931" i="9"/>
  <c r="N931" i="9"/>
  <c r="O931" i="9"/>
  <c r="P931" i="9"/>
  <c r="Q931" i="9"/>
  <c r="S931" i="9"/>
  <c r="K932" i="9"/>
  <c r="L932" i="9"/>
  <c r="M932" i="9"/>
  <c r="N932" i="9"/>
  <c r="O932" i="9"/>
  <c r="P932" i="9"/>
  <c r="Q932" i="9"/>
  <c r="S932" i="9"/>
  <c r="K933" i="9"/>
  <c r="L933" i="9"/>
  <c r="M933" i="9"/>
  <c r="N933" i="9"/>
  <c r="O933" i="9"/>
  <c r="P933" i="9"/>
  <c r="Q933" i="9"/>
  <c r="S933" i="9"/>
  <c r="K934" i="9"/>
  <c r="L934" i="9"/>
  <c r="M934" i="9"/>
  <c r="N934" i="9"/>
  <c r="O934" i="9"/>
  <c r="P934" i="9"/>
  <c r="Q934" i="9"/>
  <c r="S934" i="9"/>
  <c r="K935" i="9"/>
  <c r="L935" i="9"/>
  <c r="M935" i="9"/>
  <c r="N935" i="9"/>
  <c r="O935" i="9"/>
  <c r="P935" i="9"/>
  <c r="Q935" i="9"/>
  <c r="S935" i="9"/>
  <c r="K936" i="9"/>
  <c r="L936" i="9"/>
  <c r="M936" i="9"/>
  <c r="N936" i="9"/>
  <c r="O936" i="9"/>
  <c r="P936" i="9"/>
  <c r="Q936" i="9"/>
  <c r="S936" i="9"/>
  <c r="K937" i="9"/>
  <c r="L937" i="9"/>
  <c r="M937" i="9"/>
  <c r="N937" i="9"/>
  <c r="O937" i="9"/>
  <c r="P937" i="9"/>
  <c r="Q937" i="9"/>
  <c r="S937" i="9"/>
  <c r="K938" i="9"/>
  <c r="L938" i="9"/>
  <c r="M938" i="9"/>
  <c r="N938" i="9"/>
  <c r="O938" i="9"/>
  <c r="P938" i="9"/>
  <c r="Q938" i="9"/>
  <c r="S938" i="9"/>
  <c r="K939" i="9"/>
  <c r="L939" i="9"/>
  <c r="M939" i="9"/>
  <c r="N939" i="9"/>
  <c r="O939" i="9"/>
  <c r="P939" i="9"/>
  <c r="Q939" i="9"/>
  <c r="S939" i="9"/>
  <c r="L930" i="9"/>
  <c r="M930" i="9"/>
  <c r="N930" i="9"/>
  <c r="O930" i="9"/>
  <c r="P930" i="9"/>
  <c r="Q930" i="9"/>
  <c r="S930" i="9"/>
  <c r="K930" i="9"/>
  <c r="G1023" i="9"/>
  <c r="G907" i="9"/>
  <c r="R874" i="9"/>
  <c r="Q874" i="9"/>
  <c r="P874" i="9"/>
  <c r="O874" i="9"/>
  <c r="N874" i="9"/>
  <c r="M874" i="9"/>
  <c r="R873" i="9"/>
  <c r="Q873" i="9"/>
  <c r="P873" i="9"/>
  <c r="O873" i="9"/>
  <c r="N873" i="9"/>
  <c r="M873" i="9"/>
  <c r="R872" i="9"/>
  <c r="Q872" i="9"/>
  <c r="P872" i="9"/>
  <c r="O872" i="9"/>
  <c r="N872" i="9"/>
  <c r="M872" i="9"/>
  <c r="R871" i="9"/>
  <c r="Q871" i="9"/>
  <c r="P871" i="9"/>
  <c r="O871" i="9"/>
  <c r="N871" i="9"/>
  <c r="M871" i="9"/>
  <c r="R870" i="9"/>
  <c r="Q870" i="9"/>
  <c r="P870" i="9"/>
  <c r="O870" i="9"/>
  <c r="N870" i="9"/>
  <c r="M870" i="9"/>
  <c r="R869" i="9"/>
  <c r="Q869" i="9"/>
  <c r="P869" i="9"/>
  <c r="O869" i="9"/>
  <c r="N869" i="9"/>
  <c r="M869" i="9"/>
  <c r="R868" i="9"/>
  <c r="Q868" i="9"/>
  <c r="P868" i="9"/>
  <c r="O868" i="9"/>
  <c r="N868" i="9"/>
  <c r="M868" i="9"/>
  <c r="R867" i="9"/>
  <c r="Q867" i="9"/>
  <c r="P867" i="9"/>
  <c r="O867" i="9"/>
  <c r="N867" i="9"/>
  <c r="M867" i="9"/>
  <c r="R866" i="9"/>
  <c r="Q866" i="9"/>
  <c r="P866" i="9"/>
  <c r="O866" i="9"/>
  <c r="N866" i="9"/>
  <c r="M866" i="9"/>
  <c r="R865" i="9"/>
  <c r="Q865" i="9"/>
  <c r="P865" i="9"/>
  <c r="O865" i="9"/>
  <c r="N865" i="9"/>
  <c r="M865" i="9"/>
  <c r="R864" i="9"/>
  <c r="Q864" i="9"/>
  <c r="P864" i="9"/>
  <c r="O864" i="9"/>
  <c r="N864" i="9"/>
  <c r="M864" i="9"/>
  <c r="R863" i="9"/>
  <c r="Q863" i="9"/>
  <c r="P863" i="9"/>
  <c r="O863" i="9"/>
  <c r="N863" i="9"/>
  <c r="M863" i="9"/>
  <c r="R862" i="9"/>
  <c r="Q862" i="9"/>
  <c r="P862" i="9"/>
  <c r="O862" i="9"/>
  <c r="N862" i="9"/>
  <c r="M862" i="9"/>
  <c r="R861" i="9"/>
  <c r="Q861" i="9"/>
  <c r="P861" i="9"/>
  <c r="O861" i="9"/>
  <c r="N861" i="9"/>
  <c r="M861" i="9"/>
  <c r="R860" i="9"/>
  <c r="Q860" i="9"/>
  <c r="P860" i="9"/>
  <c r="O860" i="9"/>
  <c r="N860" i="9"/>
  <c r="M860" i="9"/>
  <c r="R859" i="9"/>
  <c r="Q859" i="9"/>
  <c r="P859" i="9"/>
  <c r="O859" i="9"/>
  <c r="N859" i="9"/>
  <c r="M859" i="9"/>
  <c r="R858" i="9"/>
  <c r="Q858" i="9"/>
  <c r="P858" i="9"/>
  <c r="O858" i="9"/>
  <c r="N858" i="9"/>
  <c r="M858" i="9"/>
  <c r="R857" i="9"/>
  <c r="Q857" i="9"/>
  <c r="P857" i="9"/>
  <c r="O857" i="9"/>
  <c r="N857" i="9"/>
  <c r="M857" i="9"/>
  <c r="R856" i="9"/>
  <c r="Q856" i="9"/>
  <c r="P856" i="9"/>
  <c r="O856" i="9"/>
  <c r="N856" i="9"/>
  <c r="M856" i="9"/>
  <c r="R855" i="9"/>
  <c r="Q855" i="9"/>
  <c r="P855" i="9"/>
  <c r="O855" i="9"/>
  <c r="N855" i="9"/>
  <c r="M855" i="9"/>
  <c r="R854" i="9"/>
  <c r="Q854" i="9"/>
  <c r="P854" i="9"/>
  <c r="O854" i="9"/>
  <c r="N854" i="9"/>
  <c r="M854" i="9"/>
  <c r="R853" i="9"/>
  <c r="Q853" i="9"/>
  <c r="P853" i="9"/>
  <c r="O853" i="9"/>
  <c r="N853" i="9"/>
  <c r="M853" i="9"/>
  <c r="R852" i="9"/>
  <c r="Q852" i="9"/>
  <c r="P852" i="9"/>
  <c r="O852" i="9"/>
  <c r="N852" i="9"/>
  <c r="M852" i="9"/>
  <c r="R851" i="9"/>
  <c r="Q851" i="9"/>
  <c r="P851" i="9"/>
  <c r="O851" i="9"/>
  <c r="N851" i="9"/>
  <c r="M851" i="9"/>
  <c r="R850" i="9"/>
  <c r="Q850" i="9"/>
  <c r="P850" i="9"/>
  <c r="O850" i="9"/>
  <c r="N850" i="9"/>
  <c r="M850" i="9"/>
  <c r="R849" i="9"/>
  <c r="Q849" i="9"/>
  <c r="P849" i="9"/>
  <c r="O849" i="9"/>
  <c r="N849" i="9"/>
  <c r="M849" i="9"/>
  <c r="R848" i="9"/>
  <c r="Q848" i="9"/>
  <c r="P848" i="9"/>
  <c r="O848" i="9"/>
  <c r="N848" i="9"/>
  <c r="M848" i="9"/>
  <c r="R847" i="9"/>
  <c r="Q847" i="9"/>
  <c r="P847" i="9"/>
  <c r="O847" i="9"/>
  <c r="N847" i="9"/>
  <c r="M847" i="9"/>
  <c r="R846" i="9"/>
  <c r="Q846" i="9"/>
  <c r="P846" i="9"/>
  <c r="O846" i="9"/>
  <c r="N846" i="9"/>
  <c r="M846" i="9"/>
  <c r="R845" i="9"/>
  <c r="Q845" i="9"/>
  <c r="P845" i="9"/>
  <c r="O845" i="9"/>
  <c r="N845" i="9"/>
  <c r="M845" i="9"/>
  <c r="R844" i="9"/>
  <c r="Q844" i="9"/>
  <c r="P844" i="9"/>
  <c r="O844" i="9"/>
  <c r="N844" i="9"/>
  <c r="M844" i="9"/>
  <c r="R843" i="9"/>
  <c r="Q843" i="9"/>
  <c r="P843" i="9"/>
  <c r="O843" i="9"/>
  <c r="N843" i="9"/>
  <c r="M843" i="9"/>
  <c r="R842" i="9"/>
  <c r="Q842" i="9"/>
  <c r="P842" i="9"/>
  <c r="O842" i="9"/>
  <c r="N842" i="9"/>
  <c r="M842" i="9"/>
  <c r="R841" i="9"/>
  <c r="Q841" i="9"/>
  <c r="P841" i="9"/>
  <c r="O841" i="9"/>
  <c r="N841" i="9"/>
  <c r="M841" i="9"/>
  <c r="R840" i="9"/>
  <c r="Q840" i="9"/>
  <c r="P840" i="9"/>
  <c r="O840" i="9"/>
  <c r="N840" i="9"/>
  <c r="M840" i="9"/>
  <c r="R839" i="9"/>
  <c r="Q839" i="9"/>
  <c r="P839" i="9"/>
  <c r="O839" i="9"/>
  <c r="N839" i="9"/>
  <c r="M839" i="9"/>
  <c r="R838" i="9"/>
  <c r="Q838" i="9"/>
  <c r="P838" i="9"/>
  <c r="O838" i="9"/>
  <c r="N838" i="9"/>
  <c r="M838" i="9"/>
  <c r="R837" i="9"/>
  <c r="Q837" i="9"/>
  <c r="P837" i="9"/>
  <c r="O837" i="9"/>
  <c r="N837" i="9"/>
  <c r="M837" i="9"/>
  <c r="R836" i="9"/>
  <c r="Q836" i="9"/>
  <c r="P836" i="9"/>
  <c r="O836" i="9"/>
  <c r="N836" i="9"/>
  <c r="M836" i="9"/>
  <c r="R835" i="9"/>
  <c r="Q835" i="9"/>
  <c r="P835" i="9"/>
  <c r="O835" i="9"/>
  <c r="N835" i="9"/>
  <c r="M835" i="9"/>
  <c r="R834" i="9"/>
  <c r="Q834" i="9"/>
  <c r="P834" i="9"/>
  <c r="O834" i="9"/>
  <c r="N834" i="9"/>
  <c r="M834" i="9"/>
  <c r="R833" i="9"/>
  <c r="Q833" i="9"/>
  <c r="P833" i="9"/>
  <c r="O833" i="9"/>
  <c r="N833" i="9"/>
  <c r="M833" i="9"/>
  <c r="R832" i="9"/>
  <c r="Q832" i="9"/>
  <c r="P832" i="9"/>
  <c r="O832" i="9"/>
  <c r="N832" i="9"/>
  <c r="M832" i="9"/>
  <c r="R831" i="9"/>
  <c r="Q831" i="9"/>
  <c r="P831" i="9"/>
  <c r="O831" i="9"/>
  <c r="N831" i="9"/>
  <c r="M831" i="9"/>
  <c r="R830" i="9"/>
  <c r="Q830" i="9"/>
  <c r="P830" i="9"/>
  <c r="O830" i="9"/>
  <c r="N830" i="9"/>
  <c r="M830" i="9"/>
  <c r="R829" i="9"/>
  <c r="Q829" i="9"/>
  <c r="P829" i="9"/>
  <c r="O829" i="9"/>
  <c r="N829" i="9"/>
  <c r="M829" i="9"/>
  <c r="R828" i="9"/>
  <c r="Q828" i="9"/>
  <c r="P828" i="9"/>
  <c r="O828" i="9"/>
  <c r="N828" i="9"/>
  <c r="M828" i="9"/>
  <c r="R827" i="9"/>
  <c r="Q827" i="9"/>
  <c r="P827" i="9"/>
  <c r="O827" i="9"/>
  <c r="N827" i="9"/>
  <c r="M827" i="9"/>
  <c r="R826" i="9"/>
  <c r="Q826" i="9"/>
  <c r="P826" i="9"/>
  <c r="O826" i="9"/>
  <c r="N826" i="9"/>
  <c r="M826" i="9"/>
  <c r="R825" i="9"/>
  <c r="Q825" i="9"/>
  <c r="P825" i="9"/>
  <c r="O825" i="9"/>
  <c r="N825" i="9"/>
  <c r="M825" i="9"/>
  <c r="R824" i="9"/>
  <c r="Q824" i="9"/>
  <c r="P824" i="9"/>
  <c r="O824" i="9"/>
  <c r="N824" i="9"/>
  <c r="M824" i="9"/>
  <c r="R823" i="9"/>
  <c r="Q823" i="9"/>
  <c r="P823" i="9"/>
  <c r="O823" i="9"/>
  <c r="N823" i="9"/>
  <c r="M823" i="9"/>
  <c r="R822" i="9"/>
  <c r="Q822" i="9"/>
  <c r="P822" i="9"/>
  <c r="O822" i="9"/>
  <c r="N822" i="9"/>
  <c r="M822" i="9"/>
  <c r="R821" i="9"/>
  <c r="Q821" i="9"/>
  <c r="P821" i="9"/>
  <c r="O821" i="9"/>
  <c r="N821" i="9"/>
  <c r="M821" i="9"/>
  <c r="R820" i="9"/>
  <c r="Q820" i="9"/>
  <c r="P820" i="9"/>
  <c r="O820" i="9"/>
  <c r="N820" i="9"/>
  <c r="M820" i="9"/>
  <c r="R819" i="9"/>
  <c r="Q819" i="9"/>
  <c r="P819" i="9"/>
  <c r="O819" i="9"/>
  <c r="N819" i="9"/>
  <c r="M819" i="9"/>
  <c r="R818" i="9"/>
  <c r="Q818" i="9"/>
  <c r="P818" i="9"/>
  <c r="O818" i="9"/>
  <c r="N818" i="9"/>
  <c r="M818" i="9"/>
  <c r="R817" i="9"/>
  <c r="Q817" i="9"/>
  <c r="P817" i="9"/>
  <c r="O817" i="9"/>
  <c r="N817" i="9"/>
  <c r="M817" i="9"/>
  <c r="R816" i="9"/>
  <c r="Q816" i="9"/>
  <c r="P816" i="9"/>
  <c r="O816" i="9"/>
  <c r="N816" i="9"/>
  <c r="M816" i="9"/>
  <c r="R815" i="9"/>
  <c r="Q815" i="9"/>
  <c r="P815" i="9"/>
  <c r="O815" i="9"/>
  <c r="N815" i="9"/>
  <c r="M815" i="9"/>
  <c r="R814" i="9"/>
  <c r="Q814" i="9"/>
  <c r="P814" i="9"/>
  <c r="O814" i="9"/>
  <c r="N814" i="9"/>
  <c r="M814" i="9"/>
  <c r="R813" i="9"/>
  <c r="Q813" i="9"/>
  <c r="P813" i="9"/>
  <c r="O813" i="9"/>
  <c r="N813" i="9"/>
  <c r="M813" i="9"/>
  <c r="R812" i="9"/>
  <c r="Q812" i="9"/>
  <c r="P812" i="9"/>
  <c r="O812" i="9"/>
  <c r="N812" i="9"/>
  <c r="M812" i="9"/>
  <c r="R811" i="9"/>
  <c r="Q811" i="9"/>
  <c r="P811" i="9"/>
  <c r="O811" i="9"/>
  <c r="N811" i="9"/>
  <c r="M811" i="9"/>
  <c r="R810" i="9"/>
  <c r="Q810" i="9"/>
  <c r="P810" i="9"/>
  <c r="O810" i="9"/>
  <c r="N810" i="9"/>
  <c r="M810" i="9"/>
  <c r="R809" i="9"/>
  <c r="Q809" i="9"/>
  <c r="P809" i="9"/>
  <c r="O809" i="9"/>
  <c r="N809" i="9"/>
  <c r="M809" i="9"/>
  <c r="R808" i="9"/>
  <c r="Q808" i="9"/>
  <c r="P808" i="9"/>
  <c r="O808" i="9"/>
  <c r="N808" i="9"/>
  <c r="M808" i="9"/>
  <c r="R807" i="9"/>
  <c r="Q807" i="9"/>
  <c r="P807" i="9"/>
  <c r="O807" i="9"/>
  <c r="N807" i="9"/>
  <c r="M807" i="9"/>
  <c r="R806" i="9"/>
  <c r="Q806" i="9"/>
  <c r="P806" i="9"/>
  <c r="O806" i="9"/>
  <c r="N806" i="9"/>
  <c r="M806" i="9"/>
  <c r="R805" i="9"/>
  <c r="Q805" i="9"/>
  <c r="P805" i="9"/>
  <c r="O805" i="9"/>
  <c r="N805" i="9"/>
  <c r="M805" i="9"/>
  <c r="R804" i="9"/>
  <c r="Q804" i="9"/>
  <c r="P804" i="9"/>
  <c r="O804" i="9"/>
  <c r="N804" i="9"/>
  <c r="M804" i="9"/>
  <c r="R803" i="9"/>
  <c r="Q803" i="9"/>
  <c r="P803" i="9"/>
  <c r="O803" i="9"/>
  <c r="N803" i="9"/>
  <c r="M803" i="9"/>
  <c r="R802" i="9"/>
  <c r="Q802" i="9"/>
  <c r="P802" i="9"/>
  <c r="O802" i="9"/>
  <c r="N802" i="9"/>
  <c r="M802" i="9"/>
  <c r="R801" i="9"/>
  <c r="Q801" i="9"/>
  <c r="P801" i="9"/>
  <c r="O801" i="9"/>
  <c r="N801" i="9"/>
  <c r="M801" i="9"/>
  <c r="R800" i="9"/>
  <c r="Q800" i="9"/>
  <c r="P800" i="9"/>
  <c r="O800" i="9"/>
  <c r="N800" i="9"/>
  <c r="M800" i="9"/>
  <c r="R799" i="9"/>
  <c r="Q799" i="9"/>
  <c r="P799" i="9"/>
  <c r="O799" i="9"/>
  <c r="N799" i="9"/>
  <c r="M799" i="9"/>
  <c r="R798" i="9"/>
  <c r="Q798" i="9"/>
  <c r="P798" i="9"/>
  <c r="O798" i="9"/>
  <c r="N798" i="9"/>
  <c r="M798" i="9"/>
  <c r="R797" i="9"/>
  <c r="Q797" i="9"/>
  <c r="P797" i="9"/>
  <c r="O797" i="9"/>
  <c r="N797" i="9"/>
  <c r="M797" i="9"/>
  <c r="R796" i="9"/>
  <c r="Q796" i="9"/>
  <c r="P796" i="9"/>
  <c r="O796" i="9"/>
  <c r="N796" i="9"/>
  <c r="M796" i="9"/>
  <c r="R795" i="9"/>
  <c r="Q795" i="9"/>
  <c r="P795" i="9"/>
  <c r="O795" i="9"/>
  <c r="N795" i="9"/>
  <c r="M795" i="9"/>
  <c r="R794" i="9"/>
  <c r="Q794" i="9"/>
  <c r="P794" i="9"/>
  <c r="O794" i="9"/>
  <c r="N794" i="9"/>
  <c r="M794" i="9"/>
  <c r="R793" i="9"/>
  <c r="Q793" i="9"/>
  <c r="P793" i="9"/>
  <c r="O793" i="9"/>
  <c r="N793" i="9"/>
  <c r="M793" i="9"/>
  <c r="R792" i="9"/>
  <c r="Q792" i="9"/>
  <c r="P792" i="9"/>
  <c r="O792" i="9"/>
  <c r="N792" i="9"/>
  <c r="M792" i="9"/>
  <c r="R791" i="9"/>
  <c r="Q791" i="9"/>
  <c r="P791" i="9"/>
  <c r="O791" i="9"/>
  <c r="N791" i="9"/>
  <c r="M791" i="9"/>
  <c r="R790" i="9"/>
  <c r="Q790" i="9"/>
  <c r="P790" i="9"/>
  <c r="O790" i="9"/>
  <c r="N790" i="9"/>
  <c r="M790" i="9"/>
  <c r="R789" i="9"/>
  <c r="Q789" i="9"/>
  <c r="P789" i="9"/>
  <c r="O789" i="9"/>
  <c r="N789" i="9"/>
  <c r="M789" i="9"/>
  <c r="R788" i="9"/>
  <c r="Q788" i="9"/>
  <c r="P788" i="9"/>
  <c r="O788" i="9"/>
  <c r="N788" i="9"/>
  <c r="M788" i="9"/>
  <c r="R787" i="9"/>
  <c r="Q787" i="9"/>
  <c r="P787" i="9"/>
  <c r="O787" i="9"/>
  <c r="N787" i="9"/>
  <c r="M787" i="9"/>
  <c r="R786" i="9"/>
  <c r="Q786" i="9"/>
  <c r="P786" i="9"/>
  <c r="O786" i="9"/>
  <c r="N786" i="9"/>
  <c r="M786" i="9"/>
  <c r="S785" i="9"/>
  <c r="R785" i="9"/>
  <c r="Q785" i="9"/>
  <c r="P785" i="9"/>
  <c r="O785" i="9"/>
  <c r="N785" i="9"/>
  <c r="M785" i="9"/>
  <c r="S117" i="22" l="1"/>
  <c r="Z117" i="22" s="1"/>
  <c r="N117" i="22" s="1"/>
  <c r="Z116" i="22"/>
  <c r="N116" i="22" s="1"/>
  <c r="T528" i="1" a="1"/>
  <c r="T528" i="1" s="1"/>
  <c r="T482" i="1" a="1"/>
  <c r="T482" i="1" s="1"/>
  <c r="V528" i="1" a="1"/>
  <c r="V528" i="1" s="1"/>
  <c r="V482" i="1" a="1"/>
  <c r="V482" i="1" s="1"/>
  <c r="W528" i="1" a="1"/>
  <c r="W528" i="1" s="1"/>
  <c r="W482" i="1" a="1"/>
  <c r="W482" i="1" s="1"/>
  <c r="U528" i="1" a="1"/>
  <c r="U528" i="1" s="1"/>
  <c r="U482" i="1" a="1"/>
  <c r="U482" i="1" s="1"/>
  <c r="T467" i="1" a="1"/>
  <c r="T467" i="1" s="1"/>
  <c r="T421" i="1" a="1"/>
  <c r="T421" i="1" s="1"/>
  <c r="W467" i="1" a="1"/>
  <c r="W467" i="1" s="1"/>
  <c r="W421" i="1" a="1"/>
  <c r="W421" i="1" s="1"/>
  <c r="V467" i="1" a="1"/>
  <c r="V467" i="1" s="1"/>
  <c r="V421" i="1" a="1"/>
  <c r="V421" i="1" s="1"/>
  <c r="U467" i="1" a="1"/>
  <c r="U467" i="1" s="1"/>
  <c r="U421" i="1" a="1"/>
  <c r="U421" i="1" s="1"/>
  <c r="AG403" i="1" a="1"/>
  <c r="AG403" i="1" s="1"/>
  <c r="AG357" i="1" a="1"/>
  <c r="AG357" i="1" s="1"/>
  <c r="AI403" i="1" a="1"/>
  <c r="AI403" i="1" s="1"/>
  <c r="AI357" i="1" a="1"/>
  <c r="AI357" i="1" s="1"/>
  <c r="AF403" i="1" a="1"/>
  <c r="AF403" i="1" s="1"/>
  <c r="AF357" i="1" a="1"/>
  <c r="AF357" i="1" s="1"/>
  <c r="AH403" i="1" a="1"/>
  <c r="AH403" i="1" s="1"/>
  <c r="AH357" i="1" a="1"/>
  <c r="AH357" i="1" s="1"/>
  <c r="AL355" i="9" a="1"/>
  <c r="AL355" i="9" s="1"/>
  <c r="AM355" i="9" s="1"/>
  <c r="AK356" i="9" s="1"/>
  <c r="T424" i="1" a="1"/>
  <c r="T424" i="1" s="1"/>
  <c r="T445" i="1" a="1"/>
  <c r="T445" i="1" s="1"/>
  <c r="T433" i="1" a="1"/>
  <c r="T433" i="1" s="1"/>
  <c r="T456" i="1" a="1"/>
  <c r="T456" i="1" s="1"/>
  <c r="T439" i="1" a="1"/>
  <c r="T439" i="1" s="1"/>
  <c r="T440" i="1" a="1"/>
  <c r="T440" i="1" s="1"/>
  <c r="T444" i="1" a="1"/>
  <c r="T444" i="1" s="1"/>
  <c r="T417" i="1" a="1"/>
  <c r="T417" i="1" s="1"/>
  <c r="T422" i="1" a="1"/>
  <c r="T422" i="1" s="1"/>
  <c r="T458" i="1" a="1"/>
  <c r="T458" i="1" s="1"/>
  <c r="T454" i="1" a="1"/>
  <c r="T454" i="1" s="1"/>
  <c r="T463" i="1" a="1"/>
  <c r="T463" i="1" s="1"/>
  <c r="T455" i="1" a="1"/>
  <c r="T455" i="1" s="1"/>
  <c r="T435" i="1" a="1"/>
  <c r="T435" i="1" s="1"/>
  <c r="T438" i="1" a="1"/>
  <c r="T438" i="1" s="1"/>
  <c r="T453" i="1" a="1"/>
  <c r="T453" i="1" s="1"/>
  <c r="T464" i="1" a="1"/>
  <c r="T464" i="1" s="1"/>
  <c r="T443" i="1" a="1"/>
  <c r="T443" i="1" s="1"/>
  <c r="T459" i="1" a="1"/>
  <c r="T459" i="1" s="1"/>
  <c r="T415" i="1" a="1"/>
  <c r="T415" i="1" s="1"/>
  <c r="T416" i="1" a="1"/>
  <c r="T416" i="1" s="1"/>
  <c r="T436" i="1" a="1"/>
  <c r="T436" i="1" s="1"/>
  <c r="T448" i="1" a="1"/>
  <c r="T448" i="1" s="1"/>
  <c r="T428" i="1" a="1"/>
  <c r="T428" i="1" s="1"/>
  <c r="T434" i="1" a="1"/>
  <c r="T434" i="1" s="1"/>
  <c r="T418" i="1" a="1"/>
  <c r="T418" i="1" s="1"/>
  <c r="T423" i="1" a="1"/>
  <c r="T423" i="1" s="1"/>
  <c r="T429" i="1" a="1"/>
  <c r="T429" i="1" s="1"/>
  <c r="T449" i="1" a="1"/>
  <c r="T449" i="1" s="1"/>
  <c r="T460" i="1" a="1"/>
  <c r="T460" i="1" s="1"/>
  <c r="T465" i="1" a="1"/>
  <c r="T465" i="1" s="1"/>
  <c r="T450" i="1" a="1"/>
  <c r="T450" i="1" s="1"/>
  <c r="T466" i="1" a="1"/>
  <c r="T466" i="1" s="1"/>
  <c r="T446" i="1" a="1"/>
  <c r="T446" i="1" s="1"/>
  <c r="T431" i="1" a="1"/>
  <c r="T431" i="1" s="1"/>
  <c r="T437" i="1" a="1"/>
  <c r="T437" i="1" s="1"/>
  <c r="T442" i="1" a="1"/>
  <c r="T442" i="1" s="1"/>
  <c r="T420" i="1" a="1"/>
  <c r="T420" i="1" s="1"/>
  <c r="T451" i="1" a="1"/>
  <c r="T451" i="1" s="1"/>
  <c r="T425" i="1" a="1"/>
  <c r="T425" i="1" s="1"/>
  <c r="T468" i="1" a="1"/>
  <c r="T468" i="1" s="1"/>
  <c r="T462" i="1" a="1"/>
  <c r="T462" i="1" s="1"/>
  <c r="T452" i="1" a="1"/>
  <c r="T452" i="1" s="1"/>
  <c r="T441" i="1" a="1"/>
  <c r="T441" i="1" s="1"/>
  <c r="T461" i="1" a="1"/>
  <c r="T461" i="1" s="1"/>
  <c r="T457" i="1" a="1"/>
  <c r="T457" i="1" s="1"/>
  <c r="T430" i="1" a="1"/>
  <c r="T430" i="1" s="1"/>
  <c r="T419" i="1" a="1"/>
  <c r="T419" i="1" s="1"/>
  <c r="T447" i="1" a="1"/>
  <c r="T447" i="1" s="1"/>
  <c r="T427" i="1" a="1"/>
  <c r="T427" i="1" s="1"/>
  <c r="T432" i="1" a="1"/>
  <c r="T432" i="1" s="1"/>
  <c r="AF356" i="1" a="1"/>
  <c r="AF356" i="1" s="1"/>
  <c r="AF366" i="1" a="1"/>
  <c r="AF366" i="1" s="1"/>
  <c r="AF374" i="1" a="1"/>
  <c r="AF374" i="1" s="1"/>
  <c r="AF364" i="1" a="1"/>
  <c r="AF364" i="1" s="1"/>
  <c r="AF371" i="1" a="1"/>
  <c r="AF371" i="1" s="1"/>
  <c r="AF379" i="1" a="1"/>
  <c r="AF379" i="1" s="1"/>
  <c r="AF359" i="1" a="1"/>
  <c r="AF359" i="1" s="1"/>
  <c r="AF351" i="1" a="1"/>
  <c r="AF351" i="1" s="1"/>
  <c r="AF353" i="1" a="1"/>
  <c r="AF353" i="1" s="1"/>
  <c r="AF354" i="1" a="1"/>
  <c r="AF354" i="1" s="1"/>
  <c r="AF373" i="1" a="1"/>
  <c r="AF373" i="1" s="1"/>
  <c r="AF365" i="1" a="1"/>
  <c r="AF365" i="1" s="1"/>
  <c r="AF358" i="1" a="1"/>
  <c r="AF358" i="1" s="1"/>
  <c r="AF352" i="1" a="1"/>
  <c r="AF352" i="1" s="1"/>
  <c r="AF355" i="1" a="1"/>
  <c r="AF355" i="1" s="1"/>
  <c r="AF380" i="1" a="1"/>
  <c r="AF380" i="1" s="1"/>
  <c r="AF399" i="1" a="1"/>
  <c r="AF399" i="1" s="1"/>
  <c r="AF368" i="1" a="1"/>
  <c r="AF368" i="1" s="1"/>
  <c r="AF372" i="1" a="1"/>
  <c r="AF372" i="1" s="1"/>
  <c r="AF388" i="1" a="1"/>
  <c r="AF388" i="1" s="1"/>
  <c r="AF397" i="1" a="1"/>
  <c r="AF397" i="1" s="1"/>
  <c r="AF360" i="1" a="1"/>
  <c r="AF360" i="1" s="1"/>
  <c r="AF369" i="1" a="1"/>
  <c r="AF369" i="1" s="1"/>
  <c r="AF381" i="1" a="1"/>
  <c r="AF381" i="1" s="1"/>
  <c r="AF394" i="1" a="1"/>
  <c r="AF394" i="1" s="1"/>
  <c r="AF400" i="1" a="1"/>
  <c r="AF400" i="1" s="1"/>
  <c r="AF393" i="1" a="1"/>
  <c r="AF393" i="1" s="1"/>
  <c r="AF391" i="1" a="1"/>
  <c r="AF391" i="1" s="1"/>
  <c r="AF363" i="1" a="1"/>
  <c r="AF363" i="1" s="1"/>
  <c r="AF395" i="1" a="1"/>
  <c r="AF395" i="1" s="1"/>
  <c r="AF401" i="1" a="1"/>
  <c r="AF401" i="1" s="1"/>
  <c r="AF389" i="1" a="1"/>
  <c r="AF389" i="1" s="1"/>
  <c r="AF361" i="1" a="1"/>
  <c r="AF361" i="1" s="1"/>
  <c r="AF384" i="1" a="1"/>
  <c r="AF384" i="1" s="1"/>
  <c r="AF385" i="1" a="1"/>
  <c r="AF385" i="1" s="1"/>
  <c r="AF402" i="1" a="1"/>
  <c r="AF402" i="1" s="1"/>
  <c r="AF377" i="1" a="1"/>
  <c r="AF377" i="1" s="1"/>
  <c r="AF387" i="1" a="1"/>
  <c r="AF387" i="1" s="1"/>
  <c r="AF378" i="1" a="1"/>
  <c r="AF378" i="1" s="1"/>
  <c r="AF398" i="1" a="1"/>
  <c r="AF398" i="1" s="1"/>
  <c r="AF392" i="1" a="1"/>
  <c r="AF392" i="1" s="1"/>
  <c r="AF390" i="1" a="1"/>
  <c r="AF390" i="1" s="1"/>
  <c r="AF370" i="1" a="1"/>
  <c r="AF370" i="1" s="1"/>
  <c r="AF382" i="1" a="1"/>
  <c r="AF382" i="1" s="1"/>
  <c r="AF367" i="1" a="1"/>
  <c r="AF367" i="1" s="1"/>
  <c r="AF375" i="1" a="1"/>
  <c r="AF375" i="1" s="1"/>
  <c r="AF383" i="1" a="1"/>
  <c r="AF383" i="1" s="1"/>
  <c r="AF386" i="1" a="1"/>
  <c r="AF386" i="1" s="1"/>
  <c r="AF396" i="1" a="1"/>
  <c r="AF396" i="1" s="1"/>
  <c r="AF376" i="1" a="1"/>
  <c r="AF376" i="1" s="1"/>
  <c r="AF404" i="1" a="1"/>
  <c r="AF404" i="1" s="1"/>
  <c r="AH363" i="1" a="1"/>
  <c r="AH363" i="1" s="1"/>
  <c r="AH354" i="1" a="1"/>
  <c r="AH354" i="1" s="1"/>
  <c r="AH368" i="1" a="1"/>
  <c r="AH368" i="1" s="1"/>
  <c r="AH381" i="1" a="1"/>
  <c r="AH381" i="1" s="1"/>
  <c r="AH352" i="1" a="1"/>
  <c r="AH352" i="1" s="1"/>
  <c r="AH372" i="1" a="1"/>
  <c r="AH372" i="1" s="1"/>
  <c r="AH390" i="1" a="1"/>
  <c r="AH390" i="1" s="1"/>
  <c r="AH399" i="1" a="1"/>
  <c r="AH399" i="1" s="1"/>
  <c r="AH355" i="1" a="1"/>
  <c r="AH355" i="1" s="1"/>
  <c r="AH369" i="1" a="1"/>
  <c r="AH369" i="1" s="1"/>
  <c r="AH370" i="1" a="1"/>
  <c r="AH370" i="1" s="1"/>
  <c r="AH401" i="1" a="1"/>
  <c r="AH401" i="1" s="1"/>
  <c r="AH404" i="1" a="1"/>
  <c r="AH404" i="1" s="1"/>
  <c r="AH351" i="1" a="1"/>
  <c r="AH351" i="1" s="1"/>
  <c r="AH366" i="1" a="1"/>
  <c r="AH366" i="1" s="1"/>
  <c r="AH371" i="1" a="1"/>
  <c r="AH371" i="1" s="1"/>
  <c r="AH386" i="1" a="1"/>
  <c r="AH386" i="1" s="1"/>
  <c r="AH392" i="1" a="1"/>
  <c r="AH392" i="1" s="1"/>
  <c r="AH374" i="1" a="1"/>
  <c r="AH374" i="1" s="1"/>
  <c r="AH373" i="1" a="1"/>
  <c r="AH373" i="1" s="1"/>
  <c r="AH379" i="1" a="1"/>
  <c r="AH379" i="1" s="1"/>
  <c r="AH353" i="1" a="1"/>
  <c r="AH353" i="1" s="1"/>
  <c r="AH356" i="1" a="1"/>
  <c r="AH356" i="1" s="1"/>
  <c r="AH387" i="1" a="1"/>
  <c r="AH387" i="1" s="1"/>
  <c r="AH388" i="1" a="1"/>
  <c r="AH388" i="1" s="1"/>
  <c r="AH364" i="1" a="1"/>
  <c r="AH364" i="1" s="1"/>
  <c r="AH365" i="1" a="1"/>
  <c r="AH365" i="1" s="1"/>
  <c r="AH380" i="1" a="1"/>
  <c r="AH380" i="1" s="1"/>
  <c r="AH398" i="1" a="1"/>
  <c r="AH398" i="1" s="1"/>
  <c r="AH384" i="1" a="1"/>
  <c r="AH384" i="1" s="1"/>
  <c r="AH376" i="1" a="1"/>
  <c r="AH376" i="1" s="1"/>
  <c r="AH377" i="1" a="1"/>
  <c r="AH377" i="1" s="1"/>
  <c r="AH389" i="1" a="1"/>
  <c r="AH389" i="1" s="1"/>
  <c r="AH391" i="1" a="1"/>
  <c r="AH391" i="1" s="1"/>
  <c r="AH360" i="1" a="1"/>
  <c r="AH360" i="1" s="1"/>
  <c r="AH397" i="1" a="1"/>
  <c r="AH397" i="1" s="1"/>
  <c r="AH361" i="1" a="1"/>
  <c r="AH361" i="1" s="1"/>
  <c r="AH393" i="1" a="1"/>
  <c r="AH393" i="1" s="1"/>
  <c r="AH395" i="1" a="1"/>
  <c r="AH395" i="1" s="1"/>
  <c r="AH400" i="1" a="1"/>
  <c r="AH400" i="1" s="1"/>
  <c r="AH367" i="1" a="1"/>
  <c r="AH367" i="1" s="1"/>
  <c r="AH382" i="1" a="1"/>
  <c r="AH382" i="1" s="1"/>
  <c r="AH378" i="1" a="1"/>
  <c r="AH378" i="1" s="1"/>
  <c r="AH358" i="1" a="1"/>
  <c r="AH358" i="1" s="1"/>
  <c r="AH394" i="1" a="1"/>
  <c r="AH394" i="1" s="1"/>
  <c r="AH383" i="1" a="1"/>
  <c r="AH383" i="1" s="1"/>
  <c r="AH396" i="1" a="1"/>
  <c r="AH396" i="1" s="1"/>
  <c r="AH359" i="1" a="1"/>
  <c r="AH359" i="1" s="1"/>
  <c r="AH375" i="1" a="1"/>
  <c r="AH375" i="1" s="1"/>
  <c r="AH385" i="1" a="1"/>
  <c r="AH385" i="1" s="1"/>
  <c r="AH402" i="1" a="1"/>
  <c r="AH402" i="1" s="1"/>
  <c r="U424" i="1" a="1"/>
  <c r="U424" i="1" s="1"/>
  <c r="U446" i="1" a="1"/>
  <c r="U446" i="1" s="1"/>
  <c r="U444" i="1" a="1"/>
  <c r="U444" i="1" s="1"/>
  <c r="U439" i="1" a="1"/>
  <c r="U439" i="1" s="1"/>
  <c r="U416" i="1" a="1"/>
  <c r="U416" i="1" s="1"/>
  <c r="U423" i="1" a="1"/>
  <c r="U423" i="1" s="1"/>
  <c r="U415" i="1" a="1"/>
  <c r="U415" i="1" s="1"/>
  <c r="U428" i="1" a="1"/>
  <c r="U428" i="1" s="1"/>
  <c r="U434" i="1" a="1"/>
  <c r="U434" i="1" s="1"/>
  <c r="U449" i="1" a="1"/>
  <c r="U449" i="1" s="1"/>
  <c r="U454" i="1" a="1"/>
  <c r="U454" i="1" s="1"/>
  <c r="U463" i="1" a="1"/>
  <c r="U463" i="1" s="1"/>
  <c r="U435" i="1" a="1"/>
  <c r="U435" i="1" s="1"/>
  <c r="U453" i="1" a="1"/>
  <c r="U453" i="1" s="1"/>
  <c r="U429" i="1" a="1"/>
  <c r="U429" i="1" s="1"/>
  <c r="U422" i="1" a="1"/>
  <c r="U422" i="1" s="1"/>
  <c r="U455" i="1" a="1"/>
  <c r="U455" i="1" s="1"/>
  <c r="U459" i="1" a="1"/>
  <c r="U459" i="1" s="1"/>
  <c r="U464" i="1" a="1"/>
  <c r="U464" i="1" s="1"/>
  <c r="U448" i="1" a="1"/>
  <c r="U448" i="1" s="1"/>
  <c r="U438" i="1" a="1"/>
  <c r="U438" i="1" s="1"/>
  <c r="U418" i="1" a="1"/>
  <c r="U418" i="1" s="1"/>
  <c r="U443" i="1" a="1"/>
  <c r="U443" i="1" s="1"/>
  <c r="U458" i="1" a="1"/>
  <c r="U458" i="1" s="1"/>
  <c r="U419" i="1" a="1"/>
  <c r="U419" i="1" s="1"/>
  <c r="U431" i="1" a="1"/>
  <c r="U431" i="1" s="1"/>
  <c r="U433" i="1" a="1"/>
  <c r="U433" i="1" s="1"/>
  <c r="U468" i="1" a="1"/>
  <c r="U468" i="1" s="1"/>
  <c r="U442" i="1" a="1"/>
  <c r="U442" i="1" s="1"/>
  <c r="U445" i="1" a="1"/>
  <c r="U445" i="1" s="1"/>
  <c r="U436" i="1" a="1"/>
  <c r="U436" i="1" s="1"/>
  <c r="U452" i="1" a="1"/>
  <c r="U452" i="1" s="1"/>
  <c r="U460" i="1" a="1"/>
  <c r="U460" i="1" s="1"/>
  <c r="U466" i="1" a="1"/>
  <c r="U466" i="1" s="1"/>
  <c r="U461" i="1" a="1"/>
  <c r="U461" i="1" s="1"/>
  <c r="U450" i="1" a="1"/>
  <c r="U450" i="1" s="1"/>
  <c r="U440" i="1" a="1"/>
  <c r="U440" i="1" s="1"/>
  <c r="U441" i="1" a="1"/>
  <c r="U441" i="1" s="1"/>
  <c r="U417" i="1" a="1"/>
  <c r="U417" i="1" s="1"/>
  <c r="U430" i="1" a="1"/>
  <c r="U430" i="1" s="1"/>
  <c r="U451" i="1" a="1"/>
  <c r="U451" i="1" s="1"/>
  <c r="U432" i="1" a="1"/>
  <c r="U432" i="1" s="1"/>
  <c r="U456" i="1" a="1"/>
  <c r="U456" i="1" s="1"/>
  <c r="U465" i="1" a="1"/>
  <c r="U465" i="1" s="1"/>
  <c r="U425" i="1" a="1"/>
  <c r="U425" i="1" s="1"/>
  <c r="U457" i="1" a="1"/>
  <c r="U457" i="1" s="1"/>
  <c r="U420" i="1" a="1"/>
  <c r="U420" i="1" s="1"/>
  <c r="U447" i="1" a="1"/>
  <c r="U447" i="1" s="1"/>
  <c r="U462" i="1" a="1"/>
  <c r="U462" i="1" s="1"/>
  <c r="U437" i="1" a="1"/>
  <c r="U437" i="1" s="1"/>
  <c r="U427" i="1" a="1"/>
  <c r="U427" i="1" s="1"/>
  <c r="V453" i="1" a="1"/>
  <c r="V453" i="1" s="1"/>
  <c r="V460" i="1" a="1"/>
  <c r="V460" i="1" s="1"/>
  <c r="V445" i="1" a="1"/>
  <c r="V445" i="1" s="1"/>
  <c r="V424" i="1" a="1"/>
  <c r="V424" i="1" s="1"/>
  <c r="V433" i="1" a="1"/>
  <c r="V433" i="1" s="1"/>
  <c r="V456" i="1" a="1"/>
  <c r="V456" i="1" s="1"/>
  <c r="V440" i="1" a="1"/>
  <c r="V440" i="1" s="1"/>
  <c r="V431" i="1" a="1"/>
  <c r="V431" i="1" s="1"/>
  <c r="V423" i="1" a="1"/>
  <c r="V423" i="1" s="1"/>
  <c r="V450" i="1" a="1"/>
  <c r="V450" i="1" s="1"/>
  <c r="V455" i="1" a="1"/>
  <c r="V455" i="1" s="1"/>
  <c r="V438" i="1" a="1"/>
  <c r="V438" i="1" s="1"/>
  <c r="V418" i="1" a="1"/>
  <c r="V418" i="1" s="1"/>
  <c r="V448" i="1" a="1"/>
  <c r="V448" i="1" s="1"/>
  <c r="V435" i="1" a="1"/>
  <c r="V435" i="1" s="1"/>
  <c r="V415" i="1" a="1"/>
  <c r="V415" i="1" s="1"/>
  <c r="V463" i="1" a="1"/>
  <c r="V463" i="1" s="1"/>
  <c r="V422" i="1" a="1"/>
  <c r="V422" i="1" s="1"/>
  <c r="V428" i="1" a="1"/>
  <c r="V428" i="1" s="1"/>
  <c r="V430" i="1" a="1"/>
  <c r="V430" i="1" s="1"/>
  <c r="V443" i="1" a="1"/>
  <c r="V443" i="1" s="1"/>
  <c r="V416" i="1" a="1"/>
  <c r="V416" i="1" s="1"/>
  <c r="V464" i="1" a="1"/>
  <c r="V464" i="1" s="1"/>
  <c r="V458" i="1" a="1"/>
  <c r="V458" i="1" s="1"/>
  <c r="V465" i="1" a="1"/>
  <c r="V465" i="1" s="1"/>
  <c r="V441" i="1" a="1"/>
  <c r="V441" i="1" s="1"/>
  <c r="V437" i="1" a="1"/>
  <c r="V437" i="1" s="1"/>
  <c r="V446" i="1" a="1"/>
  <c r="V446" i="1" s="1"/>
  <c r="V420" i="1" a="1"/>
  <c r="V420" i="1" s="1"/>
  <c r="V457" i="1" a="1"/>
  <c r="V457" i="1" s="1"/>
  <c r="V466" i="1" a="1"/>
  <c r="V466" i="1" s="1"/>
  <c r="V447" i="1" a="1"/>
  <c r="V447" i="1" s="1"/>
  <c r="V436" i="1" a="1"/>
  <c r="V436" i="1" s="1"/>
  <c r="V417" i="1" a="1"/>
  <c r="V417" i="1" s="1"/>
  <c r="V461" i="1" a="1"/>
  <c r="V461" i="1" s="1"/>
  <c r="V425" i="1" a="1"/>
  <c r="V425" i="1" s="1"/>
  <c r="V449" i="1" a="1"/>
  <c r="V449" i="1" s="1"/>
  <c r="V434" i="1" a="1"/>
  <c r="V434" i="1" s="1"/>
  <c r="V459" i="1" a="1"/>
  <c r="V459" i="1" s="1"/>
  <c r="V432" i="1" a="1"/>
  <c r="V432" i="1" s="1"/>
  <c r="V419" i="1" a="1"/>
  <c r="V419" i="1" s="1"/>
  <c r="V462" i="1" a="1"/>
  <c r="V462" i="1" s="1"/>
  <c r="V427" i="1" a="1"/>
  <c r="V427" i="1" s="1"/>
  <c r="V454" i="1" a="1"/>
  <c r="V454" i="1" s="1"/>
  <c r="V452" i="1" a="1"/>
  <c r="V452" i="1" s="1"/>
  <c r="V444" i="1" a="1"/>
  <c r="V444" i="1" s="1"/>
  <c r="V429" i="1" a="1"/>
  <c r="V429" i="1" s="1"/>
  <c r="V439" i="1" a="1"/>
  <c r="V439" i="1" s="1"/>
  <c r="V468" i="1" a="1"/>
  <c r="V468" i="1" s="1"/>
  <c r="V451" i="1" a="1"/>
  <c r="V451" i="1" s="1"/>
  <c r="V442" i="1" a="1"/>
  <c r="V442" i="1" s="1"/>
  <c r="AG352" i="1" a="1"/>
  <c r="AG352" i="1" s="1"/>
  <c r="AG368" i="1" a="1"/>
  <c r="AG368" i="1" s="1"/>
  <c r="AG372" i="1" a="1"/>
  <c r="AG372" i="1" s="1"/>
  <c r="AG356" i="1" a="1"/>
  <c r="AG356" i="1" s="1"/>
  <c r="AG374" i="1" a="1"/>
  <c r="AG374" i="1" s="1"/>
  <c r="AG369" i="1" a="1"/>
  <c r="AG369" i="1" s="1"/>
  <c r="AG386" i="1" a="1"/>
  <c r="AG386" i="1" s="1"/>
  <c r="AG392" i="1" a="1"/>
  <c r="AG392" i="1" s="1"/>
  <c r="AG401" i="1" a="1"/>
  <c r="AG401" i="1" s="1"/>
  <c r="AG366" i="1" a="1"/>
  <c r="AG366" i="1" s="1"/>
  <c r="AG388" i="1" a="1"/>
  <c r="AG388" i="1" s="1"/>
  <c r="AG371" i="1" a="1"/>
  <c r="AG371" i="1" s="1"/>
  <c r="AG373" i="1" a="1"/>
  <c r="AG373" i="1" s="1"/>
  <c r="AG379" i="1" a="1"/>
  <c r="AG379" i="1" s="1"/>
  <c r="AG364" i="1" a="1"/>
  <c r="AG364" i="1" s="1"/>
  <c r="AG365" i="1" a="1"/>
  <c r="AG365" i="1" s="1"/>
  <c r="AG351" i="1" a="1"/>
  <c r="AG351" i="1" s="1"/>
  <c r="AG353" i="1" a="1"/>
  <c r="AG353" i="1" s="1"/>
  <c r="AG354" i="1" a="1"/>
  <c r="AG354" i="1" s="1"/>
  <c r="AG380" i="1" a="1"/>
  <c r="AG380" i="1" s="1"/>
  <c r="AG399" i="1" a="1"/>
  <c r="AG399" i="1" s="1"/>
  <c r="AG355" i="1" a="1"/>
  <c r="AG355" i="1" s="1"/>
  <c r="AG360" i="1" a="1"/>
  <c r="AG360" i="1" s="1"/>
  <c r="AG381" i="1" a="1"/>
  <c r="AG381" i="1" s="1"/>
  <c r="AG400" i="1" a="1"/>
  <c r="AG400" i="1" s="1"/>
  <c r="AG358" i="1" a="1"/>
  <c r="AG358" i="1" s="1"/>
  <c r="AG359" i="1" a="1"/>
  <c r="AG359" i="1" s="1"/>
  <c r="AG385" i="1" a="1"/>
  <c r="AG385" i="1" s="1"/>
  <c r="AG397" i="1" a="1"/>
  <c r="AG397" i="1" s="1"/>
  <c r="AG370" i="1" a="1"/>
  <c r="AG370" i="1" s="1"/>
  <c r="AG376" i="1" a="1"/>
  <c r="AG376" i="1" s="1"/>
  <c r="AG404" i="1" a="1"/>
  <c r="AG404" i="1" s="1"/>
  <c r="AG377" i="1" a="1"/>
  <c r="AG377" i="1" s="1"/>
  <c r="AG393" i="1" a="1"/>
  <c r="AG393" i="1" s="1"/>
  <c r="AG395" i="1" a="1"/>
  <c r="AG395" i="1" s="1"/>
  <c r="AG391" i="1" a="1"/>
  <c r="AG391" i="1" s="1"/>
  <c r="AG378" i="1" a="1"/>
  <c r="AG378" i="1" s="1"/>
  <c r="AG402" i="1" a="1"/>
  <c r="AG402" i="1" s="1"/>
  <c r="AG361" i="1" a="1"/>
  <c r="AG361" i="1" s="1"/>
  <c r="AG384" i="1" a="1"/>
  <c r="AG384" i="1" s="1"/>
  <c r="AG387" i="1" a="1"/>
  <c r="AG387" i="1" s="1"/>
  <c r="AG389" i="1" a="1"/>
  <c r="AG389" i="1" s="1"/>
  <c r="AG363" i="1" a="1"/>
  <c r="AG363" i="1" s="1"/>
  <c r="AG367" i="1" a="1"/>
  <c r="AG367" i="1" s="1"/>
  <c r="AG394" i="1" a="1"/>
  <c r="AG394" i="1" s="1"/>
  <c r="AG396" i="1" a="1"/>
  <c r="AG396" i="1" s="1"/>
  <c r="AG390" i="1" a="1"/>
  <c r="AG390" i="1" s="1"/>
  <c r="AG382" i="1" a="1"/>
  <c r="AG382" i="1" s="1"/>
  <c r="AG398" i="1" a="1"/>
  <c r="AG398" i="1" s="1"/>
  <c r="AG375" i="1" a="1"/>
  <c r="AG375" i="1" s="1"/>
  <c r="AG383" i="1" a="1"/>
  <c r="AG383" i="1" s="1"/>
  <c r="AI360" i="1" a="1"/>
  <c r="AI360" i="1" s="1"/>
  <c r="AI375" i="1" a="1"/>
  <c r="AI375" i="1" s="1"/>
  <c r="AI363" i="1" a="1"/>
  <c r="AI363" i="1" s="1"/>
  <c r="AI354" i="1" a="1"/>
  <c r="AI354" i="1" s="1"/>
  <c r="AI381" i="1" a="1"/>
  <c r="AI381" i="1" s="1"/>
  <c r="AI352" i="1" a="1"/>
  <c r="AI352" i="1" s="1"/>
  <c r="AI368" i="1" a="1"/>
  <c r="AI368" i="1" s="1"/>
  <c r="AI394" i="1" a="1"/>
  <c r="AI394" i="1" s="1"/>
  <c r="AI372" i="1" a="1"/>
  <c r="AI372" i="1" s="1"/>
  <c r="AI353" i="1" a="1"/>
  <c r="AI353" i="1" s="1"/>
  <c r="AI390" i="1" a="1"/>
  <c r="AI390" i="1" s="1"/>
  <c r="AI374" i="1" a="1"/>
  <c r="AI374" i="1" s="1"/>
  <c r="AI369" i="1" a="1"/>
  <c r="AI369" i="1" s="1"/>
  <c r="AI370" i="1" a="1"/>
  <c r="AI370" i="1" s="1"/>
  <c r="AI373" i="1" a="1"/>
  <c r="AI373" i="1" s="1"/>
  <c r="AI371" i="1" a="1"/>
  <c r="AI371" i="1" s="1"/>
  <c r="AI386" i="1" a="1"/>
  <c r="AI386" i="1" s="1"/>
  <c r="AI392" i="1" a="1"/>
  <c r="AI392" i="1" s="1"/>
  <c r="AI401" i="1" a="1"/>
  <c r="AI401" i="1" s="1"/>
  <c r="AI404" i="1" a="1"/>
  <c r="AI404" i="1" s="1"/>
  <c r="AI351" i="1" a="1"/>
  <c r="AI351" i="1" s="1"/>
  <c r="AI379" i="1" a="1"/>
  <c r="AI379" i="1" s="1"/>
  <c r="AI384" i="1" a="1"/>
  <c r="AI384" i="1" s="1"/>
  <c r="AI387" i="1" a="1"/>
  <c r="AI387" i="1" s="1"/>
  <c r="AI388" i="1" a="1"/>
  <c r="AI388" i="1" s="1"/>
  <c r="AI361" i="1" a="1"/>
  <c r="AI361" i="1" s="1"/>
  <c r="AI367" i="1" a="1"/>
  <c r="AI367" i="1" s="1"/>
  <c r="AI380" i="1" a="1"/>
  <c r="AI380" i="1" s="1"/>
  <c r="AI399" i="1" a="1"/>
  <c r="AI399" i="1" s="1"/>
  <c r="AI395" i="1" a="1"/>
  <c r="AI395" i="1" s="1"/>
  <c r="AI389" i="1" a="1"/>
  <c r="AI389" i="1" s="1"/>
  <c r="AI365" i="1" a="1"/>
  <c r="AI365" i="1" s="1"/>
  <c r="AI391" i="1" a="1"/>
  <c r="AI391" i="1" s="1"/>
  <c r="AI364" i="1" a="1"/>
  <c r="AI364" i="1" s="1"/>
  <c r="AI377" i="1" a="1"/>
  <c r="AI377" i="1" s="1"/>
  <c r="AI376" i="1" a="1"/>
  <c r="AI376" i="1" s="1"/>
  <c r="AI397" i="1" a="1"/>
  <c r="AI397" i="1" s="1"/>
  <c r="AI393" i="1" a="1"/>
  <c r="AI393" i="1" s="1"/>
  <c r="AI366" i="1" a="1"/>
  <c r="AI366" i="1" s="1"/>
  <c r="AI398" i="1" a="1"/>
  <c r="AI398" i="1" s="1"/>
  <c r="AI356" i="1" a="1"/>
  <c r="AI356" i="1" s="1"/>
  <c r="AI382" i="1" a="1"/>
  <c r="AI382" i="1" s="1"/>
  <c r="AI359" i="1" a="1"/>
  <c r="AI359" i="1" s="1"/>
  <c r="AI400" i="1" a="1"/>
  <c r="AI400" i="1" s="1"/>
  <c r="AI355" i="1" a="1"/>
  <c r="AI355" i="1" s="1"/>
  <c r="AI402" i="1" a="1"/>
  <c r="AI402" i="1" s="1"/>
  <c r="AI358" i="1" a="1"/>
  <c r="AI358" i="1" s="1"/>
  <c r="AI383" i="1" a="1"/>
  <c r="AI383" i="1" s="1"/>
  <c r="AI385" i="1" a="1"/>
  <c r="AI385" i="1" s="1"/>
  <c r="AI396" i="1" a="1"/>
  <c r="AI396" i="1" s="1"/>
  <c r="AI378" i="1" a="1"/>
  <c r="AI378" i="1" s="1"/>
  <c r="W429" i="1" a="1"/>
  <c r="W429" i="1" s="1"/>
  <c r="W464" i="1" a="1"/>
  <c r="W464" i="1" s="1"/>
  <c r="W453" i="1" a="1"/>
  <c r="W453" i="1" s="1"/>
  <c r="W433" i="1" a="1"/>
  <c r="W433" i="1" s="1"/>
  <c r="W444" i="1" a="1"/>
  <c r="W444" i="1" s="1"/>
  <c r="W456" i="1" a="1"/>
  <c r="W456" i="1" s="1"/>
  <c r="W417" i="1" a="1"/>
  <c r="W417" i="1" s="1"/>
  <c r="W449" i="1" a="1"/>
  <c r="W449" i="1" s="1"/>
  <c r="W458" i="1" a="1"/>
  <c r="W458" i="1" s="1"/>
  <c r="W463" i="1" a="1"/>
  <c r="W463" i="1" s="1"/>
  <c r="W431" i="1" a="1"/>
  <c r="W431" i="1" s="1"/>
  <c r="W422" i="1" a="1"/>
  <c r="W422" i="1" s="1"/>
  <c r="W428" i="1" a="1"/>
  <c r="W428" i="1" s="1"/>
  <c r="W434" i="1" a="1"/>
  <c r="W434" i="1" s="1"/>
  <c r="W459" i="1" a="1"/>
  <c r="W459" i="1" s="1"/>
  <c r="W438" i="1" a="1"/>
  <c r="W438" i="1" s="1"/>
  <c r="W423" i="1" a="1"/>
  <c r="W423" i="1" s="1"/>
  <c r="W466" i="1" a="1"/>
  <c r="W466" i="1" s="1"/>
  <c r="W415" i="1" a="1"/>
  <c r="W415" i="1" s="1"/>
  <c r="W439" i="1" a="1"/>
  <c r="W439" i="1" s="1"/>
  <c r="W448" i="1" a="1"/>
  <c r="W448" i="1" s="1"/>
  <c r="W435" i="1" a="1"/>
  <c r="W435" i="1" s="1"/>
  <c r="W416" i="1" a="1"/>
  <c r="W416" i="1" s="1"/>
  <c r="W454" i="1" a="1"/>
  <c r="W454" i="1" s="1"/>
  <c r="W443" i="1" a="1"/>
  <c r="W443" i="1" s="1"/>
  <c r="W418" i="1" a="1"/>
  <c r="W418" i="1" s="1"/>
  <c r="W445" i="1" a="1"/>
  <c r="W445" i="1" s="1"/>
  <c r="W436" i="1" a="1"/>
  <c r="W436" i="1" s="1"/>
  <c r="W420" i="1" a="1"/>
  <c r="W420" i="1" s="1"/>
  <c r="W460" i="1" a="1"/>
  <c r="W460" i="1" s="1"/>
  <c r="W447" i="1" a="1"/>
  <c r="W447" i="1" s="1"/>
  <c r="W424" i="1" a="1"/>
  <c r="W424" i="1" s="1"/>
  <c r="W442" i="1" a="1"/>
  <c r="W442" i="1" s="1"/>
  <c r="W450" i="1" a="1"/>
  <c r="W450" i="1" s="1"/>
  <c r="W437" i="1" a="1"/>
  <c r="W437" i="1" s="1"/>
  <c r="W455" i="1" a="1"/>
  <c r="W455" i="1" s="1"/>
  <c r="W465" i="1" a="1"/>
  <c r="W465" i="1" s="1"/>
  <c r="W430" i="1" a="1"/>
  <c r="W430" i="1" s="1"/>
  <c r="W441" i="1" a="1"/>
  <c r="W441" i="1" s="1"/>
  <c r="W452" i="1" a="1"/>
  <c r="W452" i="1" s="1"/>
  <c r="W425" i="1" a="1"/>
  <c r="W425" i="1" s="1"/>
  <c r="W461" i="1" a="1"/>
  <c r="W461" i="1" s="1"/>
  <c r="W419" i="1" a="1"/>
  <c r="W419" i="1" s="1"/>
  <c r="W446" i="1" a="1"/>
  <c r="W446" i="1" s="1"/>
  <c r="W457" i="1" a="1"/>
  <c r="W457" i="1" s="1"/>
  <c r="W427" i="1" a="1"/>
  <c r="W427" i="1" s="1"/>
  <c r="W440" i="1" a="1"/>
  <c r="W440" i="1" s="1"/>
  <c r="W468" i="1" a="1"/>
  <c r="W468" i="1" s="1"/>
  <c r="W462" i="1" a="1"/>
  <c r="W462" i="1" s="1"/>
  <c r="W451" i="1" a="1"/>
  <c r="W451" i="1" s="1"/>
  <c r="W432" i="1" a="1"/>
  <c r="W432" i="1" s="1"/>
  <c r="S947" i="9"/>
  <c r="S957" i="9" s="1"/>
  <c r="S922" i="27"/>
  <c r="N945" i="9"/>
  <c r="N955" i="9" s="1"/>
  <c r="N920" i="27"/>
  <c r="S942" i="9"/>
  <c r="S952" i="9" s="1"/>
  <c r="S917" i="27"/>
  <c r="Q947" i="9"/>
  <c r="Q932" i="27" s="1"/>
  <c r="Q922" i="27"/>
  <c r="M945" i="9"/>
  <c r="M955" i="9" s="1"/>
  <c r="M920" i="27"/>
  <c r="Q942" i="9"/>
  <c r="Q952" i="9" s="1"/>
  <c r="Q917" i="27"/>
  <c r="L948" i="9"/>
  <c r="L933" i="27" s="1"/>
  <c r="L923" i="27"/>
  <c r="K948" i="9"/>
  <c r="K958" i="9" s="1"/>
  <c r="K923" i="27"/>
  <c r="L945" i="9"/>
  <c r="L930" i="27" s="1"/>
  <c r="L920" i="27"/>
  <c r="S949" i="9"/>
  <c r="S959" i="9" s="1"/>
  <c r="S924" i="27"/>
  <c r="N947" i="9"/>
  <c r="N957" i="9" s="1"/>
  <c r="N922" i="27"/>
  <c r="S944" i="9"/>
  <c r="S954" i="9" s="1"/>
  <c r="S919" i="27"/>
  <c r="N942" i="9"/>
  <c r="N917" i="27"/>
  <c r="Q949" i="9"/>
  <c r="Q934" i="27" s="1"/>
  <c r="Q924" i="27"/>
  <c r="M947" i="9"/>
  <c r="M957" i="9" s="1"/>
  <c r="M922" i="27"/>
  <c r="Q944" i="9"/>
  <c r="Q929" i="27" s="1"/>
  <c r="Q919" i="27"/>
  <c r="M942" i="9"/>
  <c r="M952" i="9" s="1"/>
  <c r="M917" i="27"/>
  <c r="P949" i="9"/>
  <c r="P959" i="9" s="1"/>
  <c r="P924" i="27"/>
  <c r="L947" i="9"/>
  <c r="L932" i="27" s="1"/>
  <c r="L922" i="27"/>
  <c r="P944" i="9"/>
  <c r="P954" i="9" s="1"/>
  <c r="P919" i="27"/>
  <c r="L942" i="9"/>
  <c r="L952" i="9" s="1"/>
  <c r="L917" i="27"/>
  <c r="O949" i="9"/>
  <c r="O959" i="9" s="1"/>
  <c r="O924" i="27"/>
  <c r="K947" i="9"/>
  <c r="K932" i="27" s="1"/>
  <c r="K922" i="27"/>
  <c r="O944" i="9"/>
  <c r="O954" i="9" s="1"/>
  <c r="O919" i="27"/>
  <c r="K942" i="9"/>
  <c r="K927" i="27" s="1"/>
  <c r="K917" i="27"/>
  <c r="K943" i="9"/>
  <c r="K953" i="9" s="1"/>
  <c r="K918" i="27"/>
  <c r="P942" i="9"/>
  <c r="P952" i="9" s="1"/>
  <c r="P917" i="27"/>
  <c r="O942" i="9"/>
  <c r="O927" i="27" s="1"/>
  <c r="O917" i="27"/>
  <c r="N949" i="9"/>
  <c r="N934" i="27" s="1"/>
  <c r="N924" i="27"/>
  <c r="M944" i="9"/>
  <c r="M929" i="27" s="1"/>
  <c r="M919" i="27"/>
  <c r="O946" i="9"/>
  <c r="O956" i="9" s="1"/>
  <c r="O921" i="27"/>
  <c r="P945" i="9"/>
  <c r="P930" i="27" s="1"/>
  <c r="P920" i="27"/>
  <c r="S948" i="9"/>
  <c r="S933" i="27" s="1"/>
  <c r="S923" i="27"/>
  <c r="N946" i="9"/>
  <c r="N956" i="9" s="1"/>
  <c r="N921" i="27"/>
  <c r="S943" i="9"/>
  <c r="S928" i="27" s="1"/>
  <c r="S918" i="27"/>
  <c r="N941" i="9"/>
  <c r="N926" i="27" s="1"/>
  <c r="N916" i="27"/>
  <c r="O941" i="9"/>
  <c r="O926" i="27" s="1"/>
  <c r="O916" i="27"/>
  <c r="Q948" i="9"/>
  <c r="Q933" i="27" s="1"/>
  <c r="Q923" i="27"/>
  <c r="M946" i="9"/>
  <c r="M956" i="9" s="1"/>
  <c r="M921" i="27"/>
  <c r="Q943" i="9"/>
  <c r="Q928" i="27" s="1"/>
  <c r="Q918" i="27"/>
  <c r="M941" i="9"/>
  <c r="M926" i="27" s="1"/>
  <c r="M916" i="27"/>
  <c r="M949" i="9"/>
  <c r="M959" i="9" s="1"/>
  <c r="M924" i="27"/>
  <c r="P948" i="9"/>
  <c r="P958" i="9" s="1"/>
  <c r="P923" i="27"/>
  <c r="L946" i="9"/>
  <c r="L956" i="9" s="1"/>
  <c r="L921" i="27"/>
  <c r="P943" i="9"/>
  <c r="P928" i="27" s="1"/>
  <c r="P918" i="27"/>
  <c r="L941" i="9"/>
  <c r="L951" i="9" s="1"/>
  <c r="L916" i="27"/>
  <c r="K944" i="9"/>
  <c r="K954" i="9" s="1"/>
  <c r="K919" i="27"/>
  <c r="O948" i="9"/>
  <c r="O958" i="9" s="1"/>
  <c r="O923" i="27"/>
  <c r="K946" i="9"/>
  <c r="K931" i="27" s="1"/>
  <c r="K921" i="27"/>
  <c r="O943" i="9"/>
  <c r="O953" i="9" s="1"/>
  <c r="O918" i="27"/>
  <c r="K941" i="9"/>
  <c r="K951" i="9" s="1"/>
  <c r="K916" i="27"/>
  <c r="K945" i="9"/>
  <c r="K955" i="9" s="1"/>
  <c r="K920" i="27"/>
  <c r="N944" i="9"/>
  <c r="N929" i="27" s="1"/>
  <c r="N919" i="27"/>
  <c r="Q941" i="9"/>
  <c r="Q951" i="9" s="1"/>
  <c r="Q916" i="27"/>
  <c r="P946" i="9"/>
  <c r="P956" i="9" s="1"/>
  <c r="P921" i="27"/>
  <c r="L944" i="9"/>
  <c r="L954" i="9" s="1"/>
  <c r="L919" i="27"/>
  <c r="K949" i="9"/>
  <c r="K934" i="27" s="1"/>
  <c r="K924" i="27"/>
  <c r="N948" i="9"/>
  <c r="N958" i="9" s="1"/>
  <c r="N923" i="27"/>
  <c r="S945" i="9"/>
  <c r="S930" i="27" s="1"/>
  <c r="S920" i="27"/>
  <c r="N943" i="9"/>
  <c r="N953" i="9" s="1"/>
  <c r="N918" i="27"/>
  <c r="L943" i="9"/>
  <c r="L953" i="9" s="1"/>
  <c r="L918" i="27"/>
  <c r="O945" i="9"/>
  <c r="O930" i="27" s="1"/>
  <c r="O920" i="27"/>
  <c r="P947" i="9"/>
  <c r="P957" i="9" s="1"/>
  <c r="P922" i="27"/>
  <c r="O947" i="9"/>
  <c r="O957" i="9" s="1"/>
  <c r="O922" i="27"/>
  <c r="S946" i="9"/>
  <c r="S956" i="9" s="1"/>
  <c r="S921" i="27"/>
  <c r="S941" i="9"/>
  <c r="S951" i="9" s="1"/>
  <c r="S916" i="27"/>
  <c r="Q946" i="9"/>
  <c r="Q956" i="9" s="1"/>
  <c r="Q921" i="27"/>
  <c r="L949" i="9"/>
  <c r="L934" i="27" s="1"/>
  <c r="L924" i="27"/>
  <c r="P941" i="9"/>
  <c r="P951" i="9" s="1"/>
  <c r="P916" i="27"/>
  <c r="M948" i="9"/>
  <c r="M958" i="9" s="1"/>
  <c r="M923" i="27"/>
  <c r="Q945" i="9"/>
  <c r="Q930" i="27" s="1"/>
  <c r="Q920" i="27"/>
  <c r="M943" i="9"/>
  <c r="M953" i="9" s="1"/>
  <c r="M918" i="27"/>
  <c r="Q940" i="9"/>
  <c r="Q950" i="9" s="1"/>
  <c r="Q915" i="27"/>
  <c r="P940" i="9"/>
  <c r="P950" i="9" s="1"/>
  <c r="P915" i="27"/>
  <c r="M940" i="9"/>
  <c r="M950" i="9" s="1"/>
  <c r="M915" i="27"/>
  <c r="O940" i="9"/>
  <c r="O950" i="9" s="1"/>
  <c r="O915" i="27"/>
  <c r="L940" i="9"/>
  <c r="L925" i="27" s="1"/>
  <c r="L915" i="27"/>
  <c r="N940" i="9"/>
  <c r="N925" i="27" s="1"/>
  <c r="N915" i="27"/>
  <c r="S940" i="9"/>
  <c r="S950" i="9" s="1"/>
  <c r="S915" i="27"/>
  <c r="K940" i="9"/>
  <c r="K925" i="27" s="1"/>
  <c r="K915" i="27"/>
  <c r="AJ350" i="1"/>
  <c r="AJ362" i="1" s="1" a="1"/>
  <c r="AJ362" i="1" s="1"/>
  <c r="U513" i="1" a="1"/>
  <c r="U513" i="1" s="1"/>
  <c r="U512" i="1" a="1"/>
  <c r="U512" i="1" s="1"/>
  <c r="U514" i="1" a="1"/>
  <c r="U514" i="1" s="1"/>
  <c r="U515" i="1" a="1"/>
  <c r="U515" i="1" s="1"/>
  <c r="U516" i="1" a="1"/>
  <c r="U516" i="1" s="1"/>
  <c r="U511" i="1" a="1"/>
  <c r="U511" i="1" s="1"/>
  <c r="V515" i="1" a="1"/>
  <c r="V515" i="1" s="1"/>
  <c r="V513" i="1" a="1"/>
  <c r="V513" i="1" s="1"/>
  <c r="V514" i="1" a="1"/>
  <c r="V514" i="1" s="1"/>
  <c r="V511" i="1" a="1"/>
  <c r="V511" i="1" s="1"/>
  <c r="V512" i="1" a="1"/>
  <c r="V512" i="1" s="1"/>
  <c r="V516" i="1" a="1"/>
  <c r="V516" i="1" s="1"/>
  <c r="W513" i="1" a="1"/>
  <c r="W513" i="1" s="1"/>
  <c r="W514" i="1" a="1"/>
  <c r="W514" i="1" s="1"/>
  <c r="W515" i="1" a="1"/>
  <c r="W515" i="1" s="1"/>
  <c r="W516" i="1" a="1"/>
  <c r="W516" i="1" s="1"/>
  <c r="W512" i="1" a="1"/>
  <c r="W512" i="1" s="1"/>
  <c r="W511" i="1" a="1"/>
  <c r="W511" i="1" s="1"/>
  <c r="T511" i="1" a="1"/>
  <c r="T511" i="1" s="1"/>
  <c r="T512" i="1" a="1"/>
  <c r="T512" i="1" s="1"/>
  <c r="T513" i="1" a="1"/>
  <c r="T513" i="1" s="1"/>
  <c r="T515" i="1" a="1"/>
  <c r="T515" i="1" s="1"/>
  <c r="T514" i="1" a="1"/>
  <c r="T514" i="1" s="1"/>
  <c r="T516" i="1" a="1"/>
  <c r="T516" i="1" s="1"/>
  <c r="V524" i="1" a="1"/>
  <c r="V524" i="1" s="1"/>
  <c r="V508" i="1" a="1"/>
  <c r="V508" i="1" s="1"/>
  <c r="V505" i="1" a="1"/>
  <c r="V505" i="1" s="1"/>
  <c r="V507" i="1" a="1"/>
  <c r="V507" i="1" s="1"/>
  <c r="V506" i="1" a="1"/>
  <c r="V506" i="1" s="1"/>
  <c r="V504" i="1" a="1"/>
  <c r="V504" i="1" s="1"/>
  <c r="W524" i="1" a="1"/>
  <c r="W524" i="1" s="1"/>
  <c r="W505" i="1" a="1"/>
  <c r="W505" i="1" s="1"/>
  <c r="W506" i="1" a="1"/>
  <c r="W506" i="1" s="1"/>
  <c r="W507" i="1" a="1"/>
  <c r="W507" i="1" s="1"/>
  <c r="W508" i="1" a="1"/>
  <c r="W508" i="1" s="1"/>
  <c r="W504" i="1" a="1"/>
  <c r="W504" i="1" s="1"/>
  <c r="U524" i="1" a="1"/>
  <c r="U524" i="1" s="1"/>
  <c r="U506" i="1" a="1"/>
  <c r="U506" i="1" s="1"/>
  <c r="U504" i="1" a="1"/>
  <c r="U504" i="1" s="1"/>
  <c r="U505" i="1" a="1"/>
  <c r="U505" i="1" s="1"/>
  <c r="U507" i="1" a="1"/>
  <c r="U507" i="1" s="1"/>
  <c r="U508" i="1" a="1"/>
  <c r="U508" i="1" s="1"/>
  <c r="T524" i="1" a="1"/>
  <c r="T524" i="1" s="1"/>
  <c r="T506" i="1" a="1"/>
  <c r="T506" i="1" s="1"/>
  <c r="T504" i="1" a="1"/>
  <c r="T504" i="1" s="1"/>
  <c r="T507" i="1" a="1"/>
  <c r="T507" i="1" s="1"/>
  <c r="T505" i="1" a="1"/>
  <c r="T505" i="1" s="1"/>
  <c r="T508" i="1" a="1"/>
  <c r="T508" i="1" s="1"/>
  <c r="N952" i="9"/>
  <c r="N927" i="27"/>
  <c r="O951" i="9"/>
  <c r="K163" i="18"/>
  <c r="AP159" i="18"/>
  <c r="AP161" i="18"/>
  <c r="AP163" i="18"/>
  <c r="AP158" i="18"/>
  <c r="AP167" i="18"/>
  <c r="AP160" i="18"/>
  <c r="AP162" i="18"/>
  <c r="AP164" i="18"/>
  <c r="AP165" i="18"/>
  <c r="AP166" i="18"/>
  <c r="AD26" i="17"/>
  <c r="AN151" i="18"/>
  <c r="AN152" i="18"/>
  <c r="AN157" i="18"/>
  <c r="AN148" i="18"/>
  <c r="AN155" i="18"/>
  <c r="R153" i="27"/>
  <c r="U117" i="22"/>
  <c r="AN153" i="18"/>
  <c r="AN149" i="18"/>
  <c r="AN154" i="18"/>
  <c r="AN150" i="18"/>
  <c r="AN156" i="18"/>
  <c r="K160" i="18"/>
  <c r="AD23" i="17"/>
  <c r="AB106" i="17"/>
  <c r="W522" i="1" a="1"/>
  <c r="W522" i="1" s="1"/>
  <c r="U522" i="1" a="1"/>
  <c r="U522" i="1" s="1"/>
  <c r="V522" i="1" a="1"/>
  <c r="V522" i="1" s="1"/>
  <c r="T522" i="1" a="1"/>
  <c r="T522" i="1" s="1"/>
  <c r="W518" i="1" a="1"/>
  <c r="W518" i="1" s="1"/>
  <c r="W520" i="1" a="1"/>
  <c r="W520" i="1" s="1"/>
  <c r="U518" i="1" a="1"/>
  <c r="U518" i="1" s="1"/>
  <c r="U520" i="1" a="1"/>
  <c r="U520" i="1" s="1"/>
  <c r="V518" i="1" a="1"/>
  <c r="V518" i="1" s="1"/>
  <c r="V520" i="1" a="1"/>
  <c r="V520" i="1" s="1"/>
  <c r="T518" i="1" a="1"/>
  <c r="T518" i="1" s="1"/>
  <c r="T520" i="1" a="1"/>
  <c r="T520" i="1" s="1"/>
  <c r="W509" i="1" a="1"/>
  <c r="W509" i="1" s="1"/>
  <c r="U509" i="1" a="1"/>
  <c r="U509" i="1" s="1"/>
  <c r="V509" i="1" a="1"/>
  <c r="V509" i="1" s="1"/>
  <c r="T509" i="1" a="1"/>
  <c r="T509" i="1" s="1"/>
  <c r="W501" i="1" a="1"/>
  <c r="W501" i="1" s="1"/>
  <c r="U501" i="1" a="1"/>
  <c r="U501" i="1" s="1"/>
  <c r="V501" i="1" a="1"/>
  <c r="V501" i="1" s="1"/>
  <c r="T501" i="1" a="1"/>
  <c r="T501" i="1" s="1"/>
  <c r="W494" i="1" a="1"/>
  <c r="W494" i="1" s="1"/>
  <c r="W496" i="1" a="1"/>
  <c r="W496" i="1" s="1"/>
  <c r="U494" i="1" a="1"/>
  <c r="U494" i="1" s="1"/>
  <c r="U496" i="1" a="1"/>
  <c r="U496" i="1" s="1"/>
  <c r="V494" i="1" a="1"/>
  <c r="V494" i="1" s="1"/>
  <c r="V496" i="1" a="1"/>
  <c r="V496" i="1" s="1"/>
  <c r="T494" i="1" a="1"/>
  <c r="T494" i="1" s="1"/>
  <c r="T496" i="1" a="1"/>
  <c r="T496" i="1" s="1"/>
  <c r="W490" i="1" a="1"/>
  <c r="W490" i="1" s="1"/>
  <c r="W492" i="1" a="1"/>
  <c r="W492" i="1" s="1"/>
  <c r="U490" i="1" a="1"/>
  <c r="U490" i="1" s="1"/>
  <c r="U492" i="1" a="1"/>
  <c r="U492" i="1" s="1"/>
  <c r="V490" i="1" a="1"/>
  <c r="V490" i="1" s="1"/>
  <c r="V492" i="1" a="1"/>
  <c r="V492" i="1" s="1"/>
  <c r="T490" i="1" a="1"/>
  <c r="T490" i="1" s="1"/>
  <c r="T492" i="1" a="1"/>
  <c r="T492" i="1" s="1"/>
  <c r="V521" i="1" a="1"/>
  <c r="V521" i="1" s="1"/>
  <c r="V503" i="1" a="1"/>
  <c r="V503" i="1" s="1"/>
  <c r="V517" i="1" a="1"/>
  <c r="V517" i="1" s="1"/>
  <c r="V519" i="1" a="1"/>
  <c r="V519" i="1" s="1"/>
  <c r="V510" i="1" a="1"/>
  <c r="V510" i="1" s="1"/>
  <c r="V502" i="1" a="1"/>
  <c r="V502" i="1" s="1"/>
  <c r="T521" i="1" a="1"/>
  <c r="T521" i="1" s="1"/>
  <c r="T517" i="1" a="1"/>
  <c r="T517" i="1" s="1"/>
  <c r="T519" i="1" a="1"/>
  <c r="T519" i="1" s="1"/>
  <c r="T502" i="1" a="1"/>
  <c r="T502" i="1" s="1"/>
  <c r="T503" i="1" a="1"/>
  <c r="T503" i="1" s="1"/>
  <c r="T510" i="1" a="1"/>
  <c r="T510" i="1" s="1"/>
  <c r="W519" i="1" a="1"/>
  <c r="W519" i="1" s="1"/>
  <c r="W502" i="1" a="1"/>
  <c r="W502" i="1" s="1"/>
  <c r="W521" i="1" a="1"/>
  <c r="W521" i="1" s="1"/>
  <c r="W510" i="1" a="1"/>
  <c r="W510" i="1" s="1"/>
  <c r="W517" i="1" a="1"/>
  <c r="W517" i="1" s="1"/>
  <c r="W503" i="1" a="1"/>
  <c r="W503" i="1" s="1"/>
  <c r="U521" i="1" a="1"/>
  <c r="U521" i="1" s="1"/>
  <c r="U519" i="1" a="1"/>
  <c r="U519" i="1" s="1"/>
  <c r="U510" i="1" a="1"/>
  <c r="U510" i="1" s="1"/>
  <c r="U502" i="1" a="1"/>
  <c r="U502" i="1" s="1"/>
  <c r="U503" i="1" a="1"/>
  <c r="U503" i="1" s="1"/>
  <c r="U517" i="1" a="1"/>
  <c r="U517" i="1" s="1"/>
  <c r="T488" i="1" a="1"/>
  <c r="T488" i="1" s="1"/>
  <c r="T478" i="1" a="1"/>
  <c r="T478" i="1" s="1"/>
  <c r="T486" i="1" a="1"/>
  <c r="T486" i="1" s="1"/>
  <c r="T485" i="1" a="1"/>
  <c r="T485" i="1" s="1"/>
  <c r="T480" i="1" a="1"/>
  <c r="T480" i="1" s="1"/>
  <c r="T484" i="1" a="1"/>
  <c r="T484" i="1" s="1"/>
  <c r="T477" i="1" a="1"/>
  <c r="T477" i="1" s="1"/>
  <c r="T481" i="1" a="1"/>
  <c r="T481" i="1" s="1"/>
  <c r="T483" i="1" a="1"/>
  <c r="T483" i="1" s="1"/>
  <c r="T479" i="1" a="1"/>
  <c r="T479" i="1" s="1"/>
  <c r="W488" i="1" a="1"/>
  <c r="W488" i="1" s="1"/>
  <c r="W478" i="1" a="1"/>
  <c r="W478" i="1" s="1"/>
  <c r="W485" i="1" a="1"/>
  <c r="W485" i="1" s="1"/>
  <c r="W486" i="1" a="1"/>
  <c r="W486" i="1" s="1"/>
  <c r="W477" i="1" a="1"/>
  <c r="W477" i="1" s="1"/>
  <c r="W481" i="1" a="1"/>
  <c r="W481" i="1" s="1"/>
  <c r="W484" i="1" a="1"/>
  <c r="W484" i="1" s="1"/>
  <c r="W479" i="1" a="1"/>
  <c r="W479" i="1" s="1"/>
  <c r="W483" i="1" a="1"/>
  <c r="W483" i="1" s="1"/>
  <c r="W480" i="1" a="1"/>
  <c r="W480" i="1" s="1"/>
  <c r="V488" i="1" a="1"/>
  <c r="V488" i="1" s="1"/>
  <c r="V478" i="1" a="1"/>
  <c r="V478" i="1" s="1"/>
  <c r="V485" i="1" a="1"/>
  <c r="V485" i="1" s="1"/>
  <c r="V484" i="1" a="1"/>
  <c r="V484" i="1" s="1"/>
  <c r="V477" i="1" a="1"/>
  <c r="V477" i="1" s="1"/>
  <c r="V481" i="1" a="1"/>
  <c r="V481" i="1" s="1"/>
  <c r="V486" i="1" a="1"/>
  <c r="V486" i="1" s="1"/>
  <c r="V479" i="1" a="1"/>
  <c r="V479" i="1" s="1"/>
  <c r="V480" i="1" a="1"/>
  <c r="V480" i="1" s="1"/>
  <c r="V483" i="1" a="1"/>
  <c r="V483" i="1" s="1"/>
  <c r="U488" i="1" a="1"/>
  <c r="U488" i="1" s="1"/>
  <c r="U478" i="1" a="1"/>
  <c r="U478" i="1" s="1"/>
  <c r="U480" i="1" a="1"/>
  <c r="U480" i="1" s="1"/>
  <c r="U484" i="1" a="1"/>
  <c r="U484" i="1" s="1"/>
  <c r="U477" i="1" a="1"/>
  <c r="U477" i="1" s="1"/>
  <c r="U481" i="1" a="1"/>
  <c r="U481" i="1" s="1"/>
  <c r="U485" i="1" a="1"/>
  <c r="U485" i="1" s="1"/>
  <c r="U479" i="1" a="1"/>
  <c r="U479" i="1" s="1"/>
  <c r="U486" i="1" a="1"/>
  <c r="U486" i="1" s="1"/>
  <c r="U483" i="1" a="1"/>
  <c r="U483" i="1" s="1"/>
  <c r="AO112" i="18"/>
  <c r="AM350" i="1"/>
  <c r="AM362" i="1" s="1" a="1"/>
  <c r="AM362" i="1" s="1"/>
  <c r="Y475" i="1"/>
  <c r="Y487" i="1" s="1" a="1"/>
  <c r="Y487" i="1" s="1"/>
  <c r="U476" i="1" a="1"/>
  <c r="U476" i="1" s="1"/>
  <c r="Z414" i="1"/>
  <c r="Z426" i="1" s="1" a="1"/>
  <c r="Z426" i="1" s="1"/>
  <c r="AA475" i="1"/>
  <c r="AA487" i="1" s="1" a="1"/>
  <c r="AA487" i="1" s="1"/>
  <c r="W476" i="1" a="1"/>
  <c r="W476" i="1" s="1"/>
  <c r="X414" i="1"/>
  <c r="X426" i="1" s="1" a="1"/>
  <c r="X426" i="1" s="1"/>
  <c r="Y414" i="1"/>
  <c r="Y426" i="1" s="1" a="1"/>
  <c r="Y426" i="1" s="1"/>
  <c r="Z475" i="1"/>
  <c r="Z487" i="1" s="1" a="1"/>
  <c r="Z487" i="1" s="1"/>
  <c r="V476" i="1" a="1"/>
  <c r="V476" i="1" s="1"/>
  <c r="AK350" i="1"/>
  <c r="AK362" i="1" s="1" a="1"/>
  <c r="AK362" i="1" s="1"/>
  <c r="AA414" i="1"/>
  <c r="AA426" i="1" s="1" a="1"/>
  <c r="AA426" i="1" s="1"/>
  <c r="X475" i="1"/>
  <c r="X487" i="1" s="1" a="1"/>
  <c r="X487" i="1" s="1"/>
  <c r="T476" i="1" a="1"/>
  <c r="T476" i="1" s="1"/>
  <c r="AL350" i="1"/>
  <c r="AL362" i="1" s="1" a="1"/>
  <c r="AL362" i="1" s="1"/>
  <c r="M108" i="22"/>
  <c r="Y528" i="1" l="1" a="1"/>
  <c r="Y528" i="1" s="1"/>
  <c r="Y482" i="1" a="1"/>
  <c r="Y482" i="1" s="1"/>
  <c r="X528" i="1" a="1"/>
  <c r="X528" i="1" s="1"/>
  <c r="X482" i="1" a="1"/>
  <c r="X482" i="1" s="1"/>
  <c r="AA528" i="1" a="1"/>
  <c r="AA528" i="1" s="1"/>
  <c r="AA482" i="1" a="1"/>
  <c r="AA482" i="1" s="1"/>
  <c r="Z528" i="1" a="1"/>
  <c r="Z528" i="1" s="1"/>
  <c r="Z482" i="1" a="1"/>
  <c r="Z482" i="1" s="1"/>
  <c r="Z467" i="1" a="1"/>
  <c r="Z467" i="1" s="1"/>
  <c r="Z421" i="1" a="1"/>
  <c r="Z421" i="1" s="1"/>
  <c r="Y467" i="1" a="1"/>
  <c r="Y467" i="1" s="1"/>
  <c r="Y421" i="1" a="1"/>
  <c r="Y421" i="1" s="1"/>
  <c r="X467" i="1" a="1"/>
  <c r="X467" i="1" s="1"/>
  <c r="X421" i="1" a="1"/>
  <c r="X421" i="1" s="1"/>
  <c r="AA467" i="1" a="1"/>
  <c r="AA467" i="1" s="1"/>
  <c r="AA421" i="1" a="1"/>
  <c r="AA421" i="1" s="1"/>
  <c r="AK403" i="1" a="1"/>
  <c r="AK403" i="1" s="1"/>
  <c r="AK357" i="1" a="1"/>
  <c r="AK357" i="1" s="1"/>
  <c r="AM403" i="1" a="1"/>
  <c r="AM403" i="1" s="1"/>
  <c r="AM357" i="1" a="1"/>
  <c r="AM357" i="1" s="1"/>
  <c r="AJ403" i="1" a="1"/>
  <c r="AJ403" i="1" s="1"/>
  <c r="AJ357" i="1" a="1"/>
  <c r="AJ357" i="1" s="1"/>
  <c r="AL403" i="1" a="1"/>
  <c r="AL403" i="1" s="1"/>
  <c r="AL357" i="1" a="1"/>
  <c r="AL357" i="1" s="1"/>
  <c r="M934" i="27"/>
  <c r="L927" i="27"/>
  <c r="O931" i="27"/>
  <c r="K926" i="27"/>
  <c r="K930" i="27"/>
  <c r="P932" i="27"/>
  <c r="S927" i="27"/>
  <c r="N930" i="27"/>
  <c r="Q955" i="9"/>
  <c r="Q965" i="9" s="1"/>
  <c r="AL356" i="9" a="1"/>
  <c r="AL356" i="9" s="1"/>
  <c r="AM356" i="9" s="1"/>
  <c r="AK357" i="9" s="1"/>
  <c r="AL357" i="9" s="1" a="1"/>
  <c r="AL357" i="9" s="1"/>
  <c r="M951" i="9"/>
  <c r="S932" i="27"/>
  <c r="P933" i="27"/>
  <c r="N951" i="9"/>
  <c r="S953" i="9"/>
  <c r="S963" i="9" s="1"/>
  <c r="Q957" i="9"/>
  <c r="Q942" i="27" s="1"/>
  <c r="N931" i="27"/>
  <c r="S958" i="9"/>
  <c r="S968" i="9" s="1"/>
  <c r="K957" i="9"/>
  <c r="K942" i="27" s="1"/>
  <c r="Q959" i="9"/>
  <c r="Q969" i="9" s="1"/>
  <c r="S929" i="27"/>
  <c r="P925" i="27"/>
  <c r="L928" i="27"/>
  <c r="P955" i="9"/>
  <c r="P965" i="9" s="1"/>
  <c r="N954" i="9"/>
  <c r="N939" i="27" s="1"/>
  <c r="M928" i="27"/>
  <c r="Q927" i="27"/>
  <c r="K952" i="9"/>
  <c r="K937" i="27" s="1"/>
  <c r="P953" i="9"/>
  <c r="P938" i="27" s="1"/>
  <c r="L929" i="27"/>
  <c r="O934" i="27"/>
  <c r="N932" i="27"/>
  <c r="AM355" i="1" a="1"/>
  <c r="AM355" i="1" s="1"/>
  <c r="AM365" i="1" a="1"/>
  <c r="AM365" i="1" s="1"/>
  <c r="AM373" i="1" a="1"/>
  <c r="AM373" i="1" s="1"/>
  <c r="AM385" i="1" a="1"/>
  <c r="AM385" i="1" s="1"/>
  <c r="AM367" i="1" a="1"/>
  <c r="AM367" i="1" s="1"/>
  <c r="AM376" i="1" a="1"/>
  <c r="AM376" i="1" s="1"/>
  <c r="AM383" i="1" a="1"/>
  <c r="AM383" i="1" s="1"/>
  <c r="AM391" i="1" a="1"/>
  <c r="AM391" i="1" s="1"/>
  <c r="AM398" i="1" a="1"/>
  <c r="AM398" i="1" s="1"/>
  <c r="AM400" i="1" a="1"/>
  <c r="AM400" i="1" s="1"/>
  <c r="AM370" i="1" a="1"/>
  <c r="AM370" i="1" s="1"/>
  <c r="AM378" i="1" a="1"/>
  <c r="AM378" i="1" s="1"/>
  <c r="AM377" i="1" a="1"/>
  <c r="AM377" i="1" s="1"/>
  <c r="AM396" i="1" a="1"/>
  <c r="AM396" i="1" s="1"/>
  <c r="AM356" i="1" a="1"/>
  <c r="AM356" i="1" s="1"/>
  <c r="AM363" i="1" a="1"/>
  <c r="AM363" i="1" s="1"/>
  <c r="AM371" i="1" a="1"/>
  <c r="AM371" i="1" s="1"/>
  <c r="AM382" i="1" a="1"/>
  <c r="AM382" i="1" s="1"/>
  <c r="AM384" i="1" a="1"/>
  <c r="AM384" i="1" s="1"/>
  <c r="AM375" i="1" a="1"/>
  <c r="AM375" i="1" s="1"/>
  <c r="AM359" i="1" a="1"/>
  <c r="AM359" i="1" s="1"/>
  <c r="AM381" i="1" a="1"/>
  <c r="AM381" i="1" s="1"/>
  <c r="AM390" i="1" a="1"/>
  <c r="AM390" i="1" s="1"/>
  <c r="AM360" i="1" a="1"/>
  <c r="AM360" i="1" s="1"/>
  <c r="AM393" i="1" a="1"/>
  <c r="AM393" i="1" s="1"/>
  <c r="AM397" i="1" a="1"/>
  <c r="AM397" i="1" s="1"/>
  <c r="AM388" i="1" a="1"/>
  <c r="AM388" i="1" s="1"/>
  <c r="AM399" i="1" a="1"/>
  <c r="AM399" i="1" s="1"/>
  <c r="AM380" i="1" a="1"/>
  <c r="AM380" i="1" s="1"/>
  <c r="AM372" i="1" a="1"/>
  <c r="AM372" i="1" s="1"/>
  <c r="AM395" i="1" a="1"/>
  <c r="AM395" i="1" s="1"/>
  <c r="AM401" i="1" a="1"/>
  <c r="AM401" i="1" s="1"/>
  <c r="AM404" i="1" a="1"/>
  <c r="AM404" i="1" s="1"/>
  <c r="AM394" i="1" a="1"/>
  <c r="AM394" i="1" s="1"/>
  <c r="AM389" i="1" a="1"/>
  <c r="AM389" i="1" s="1"/>
  <c r="AM379" i="1" a="1"/>
  <c r="AM379" i="1" s="1"/>
  <c r="AM392" i="1" a="1"/>
  <c r="AM392" i="1" s="1"/>
  <c r="AM364" i="1" a="1"/>
  <c r="AM364" i="1" s="1"/>
  <c r="AM358" i="1" a="1"/>
  <c r="AM358" i="1" s="1"/>
  <c r="AM368" i="1" a="1"/>
  <c r="AM368" i="1" s="1"/>
  <c r="AM387" i="1" a="1"/>
  <c r="AM387" i="1" s="1"/>
  <c r="AM402" i="1" a="1"/>
  <c r="AM402" i="1" s="1"/>
  <c r="AM386" i="1" a="1"/>
  <c r="AM386" i="1" s="1"/>
  <c r="AM354" i="1" a="1"/>
  <c r="AM354" i="1" s="1"/>
  <c r="AM369" i="1" a="1"/>
  <c r="AM369" i="1" s="1"/>
  <c r="AM351" i="1" a="1"/>
  <c r="AM351" i="1" s="1"/>
  <c r="AM353" i="1" a="1"/>
  <c r="AM353" i="1" s="1"/>
  <c r="AM366" i="1" a="1"/>
  <c r="AM366" i="1" s="1"/>
  <c r="AM352" i="1" a="1"/>
  <c r="AM352" i="1" s="1"/>
  <c r="AM374" i="1" a="1"/>
  <c r="AM374" i="1" s="1"/>
  <c r="AM361" i="1" a="1"/>
  <c r="AM361" i="1" s="1"/>
  <c r="AL367" i="1" a="1"/>
  <c r="AL367" i="1" s="1"/>
  <c r="AL376" i="1" a="1"/>
  <c r="AL376" i="1" s="1"/>
  <c r="AL358" i="1" a="1"/>
  <c r="AL358" i="1" s="1"/>
  <c r="AL379" i="1" a="1"/>
  <c r="AL379" i="1" s="1"/>
  <c r="AL382" i="1" a="1"/>
  <c r="AL382" i="1" s="1"/>
  <c r="AL384" i="1" a="1"/>
  <c r="AL384" i="1" s="1"/>
  <c r="AL378" i="1" a="1"/>
  <c r="AL378" i="1" s="1"/>
  <c r="AL398" i="1" a="1"/>
  <c r="AL398" i="1" s="1"/>
  <c r="AL377" i="1" a="1"/>
  <c r="AL377" i="1" s="1"/>
  <c r="AL370" i="1" a="1"/>
  <c r="AL370" i="1" s="1"/>
  <c r="AL369" i="1" a="1"/>
  <c r="AL369" i="1" s="1"/>
  <c r="AL385" i="1" a="1"/>
  <c r="AL385" i="1" s="1"/>
  <c r="AL396" i="1" a="1"/>
  <c r="AL396" i="1" s="1"/>
  <c r="AL354" i="1" a="1"/>
  <c r="AL354" i="1" s="1"/>
  <c r="AL363" i="1" a="1"/>
  <c r="AL363" i="1" s="1"/>
  <c r="AL389" i="1" a="1"/>
  <c r="AL389" i="1" s="1"/>
  <c r="AL401" i="1" a="1"/>
  <c r="AL401" i="1" s="1"/>
  <c r="AL355" i="1" a="1"/>
  <c r="AL355" i="1" s="1"/>
  <c r="AL393" i="1" a="1"/>
  <c r="AL393" i="1" s="1"/>
  <c r="AL352" i="1" a="1"/>
  <c r="AL352" i="1" s="1"/>
  <c r="AL388" i="1" a="1"/>
  <c r="AL388" i="1" s="1"/>
  <c r="AL399" i="1" a="1"/>
  <c r="AL399" i="1" s="1"/>
  <c r="AL380" i="1" a="1"/>
  <c r="AL380" i="1" s="1"/>
  <c r="AL381" i="1" a="1"/>
  <c r="AL381" i="1" s="1"/>
  <c r="AL387" i="1" a="1"/>
  <c r="AL387" i="1" s="1"/>
  <c r="AL404" i="1" a="1"/>
  <c r="AL404" i="1" s="1"/>
  <c r="AL372" i="1" a="1"/>
  <c r="AL372" i="1" s="1"/>
  <c r="AL361" i="1" a="1"/>
  <c r="AL361" i="1" s="1"/>
  <c r="AL383" i="1" a="1"/>
  <c r="AL383" i="1" s="1"/>
  <c r="AL359" i="1" a="1"/>
  <c r="AL359" i="1" s="1"/>
  <c r="AL360" i="1" a="1"/>
  <c r="AL360" i="1" s="1"/>
  <c r="AL371" i="1" a="1"/>
  <c r="AL371" i="1" s="1"/>
  <c r="AL395" i="1" a="1"/>
  <c r="AL395" i="1" s="1"/>
  <c r="AL397" i="1" a="1"/>
  <c r="AL397" i="1" s="1"/>
  <c r="AL391" i="1" a="1"/>
  <c r="AL391" i="1" s="1"/>
  <c r="AL390" i="1" a="1"/>
  <c r="AL390" i="1" s="1"/>
  <c r="AL373" i="1" a="1"/>
  <c r="AL373" i="1" s="1"/>
  <c r="AL351" i="1" a="1"/>
  <c r="AL351" i="1" s="1"/>
  <c r="AL353" i="1" a="1"/>
  <c r="AL353" i="1" s="1"/>
  <c r="AL402" i="1" a="1"/>
  <c r="AL402" i="1" s="1"/>
  <c r="AL386" i="1" a="1"/>
  <c r="AL386" i="1" s="1"/>
  <c r="AL375" i="1" a="1"/>
  <c r="AL375" i="1" s="1"/>
  <c r="AL374" i="1" a="1"/>
  <c r="AL374" i="1" s="1"/>
  <c r="AL400" i="1" a="1"/>
  <c r="AL400" i="1" s="1"/>
  <c r="AL392" i="1" a="1"/>
  <c r="AL392" i="1" s="1"/>
  <c r="AL364" i="1" a="1"/>
  <c r="AL364" i="1" s="1"/>
  <c r="AL394" i="1" a="1"/>
  <c r="AL394" i="1" s="1"/>
  <c r="AL368" i="1" a="1"/>
  <c r="AL368" i="1" s="1"/>
  <c r="AL365" i="1" a="1"/>
  <c r="AL365" i="1" s="1"/>
  <c r="AL366" i="1" a="1"/>
  <c r="AL366" i="1" s="1"/>
  <c r="AL356" i="1" a="1"/>
  <c r="AL356" i="1" s="1"/>
  <c r="Z428" i="1" a="1"/>
  <c r="Z428" i="1" s="1"/>
  <c r="Z435" i="1" a="1"/>
  <c r="Z435" i="1" s="1"/>
  <c r="Z459" i="1" a="1"/>
  <c r="Z459" i="1" s="1"/>
  <c r="Z438" i="1" a="1"/>
  <c r="Z438" i="1" s="1"/>
  <c r="Z443" i="1" a="1"/>
  <c r="Z443" i="1" s="1"/>
  <c r="Z453" i="1" a="1"/>
  <c r="Z453" i="1" s="1"/>
  <c r="Z455" i="1" a="1"/>
  <c r="Z455" i="1" s="1"/>
  <c r="Z460" i="1" a="1"/>
  <c r="Z460" i="1" s="1"/>
  <c r="Z465" i="1" a="1"/>
  <c r="Z465" i="1" s="1"/>
  <c r="Z424" i="1" a="1"/>
  <c r="Z424" i="1" s="1"/>
  <c r="Z446" i="1" a="1"/>
  <c r="Z446" i="1" s="1"/>
  <c r="Z448" i="1" a="1"/>
  <c r="Z448" i="1" s="1"/>
  <c r="Z445" i="1" a="1"/>
  <c r="Z445" i="1" s="1"/>
  <c r="Z458" i="1" a="1"/>
  <c r="Z458" i="1" s="1"/>
  <c r="Z450" i="1" a="1"/>
  <c r="Z450" i="1" s="1"/>
  <c r="Z422" i="1" a="1"/>
  <c r="Z422" i="1" s="1"/>
  <c r="Z430" i="1" a="1"/>
  <c r="Z430" i="1" s="1"/>
  <c r="Z415" i="1" a="1"/>
  <c r="Z415" i="1" s="1"/>
  <c r="Z433" i="1" a="1"/>
  <c r="Z433" i="1" s="1"/>
  <c r="Z463" i="1" a="1"/>
  <c r="Z463" i="1" s="1"/>
  <c r="Z418" i="1" a="1"/>
  <c r="Z418" i="1" s="1"/>
  <c r="Z440" i="1" a="1"/>
  <c r="Z440" i="1" s="1"/>
  <c r="Z437" i="1" a="1"/>
  <c r="Z437" i="1" s="1"/>
  <c r="Z444" i="1" a="1"/>
  <c r="Z444" i="1" s="1"/>
  <c r="Z466" i="1" a="1"/>
  <c r="Z466" i="1" s="1"/>
  <c r="Z464" i="1" a="1"/>
  <c r="Z464" i="1" s="1"/>
  <c r="Z451" i="1" a="1"/>
  <c r="Z451" i="1" s="1"/>
  <c r="Z419" i="1" a="1"/>
  <c r="Z419" i="1" s="1"/>
  <c r="Z454" i="1" a="1"/>
  <c r="Z454" i="1" s="1"/>
  <c r="Z425" i="1" a="1"/>
  <c r="Z425" i="1" s="1"/>
  <c r="Z432" i="1" a="1"/>
  <c r="Z432" i="1" s="1"/>
  <c r="Z423" i="1" a="1"/>
  <c r="Z423" i="1" s="1"/>
  <c r="Z416" i="1" a="1"/>
  <c r="Z416" i="1" s="1"/>
  <c r="Z420" i="1" a="1"/>
  <c r="Z420" i="1" s="1"/>
  <c r="Z462" i="1" a="1"/>
  <c r="Z462" i="1" s="1"/>
  <c r="Z452" i="1" a="1"/>
  <c r="Z452" i="1" s="1"/>
  <c r="Z436" i="1" a="1"/>
  <c r="Z436" i="1" s="1"/>
  <c r="Z441" i="1" a="1"/>
  <c r="Z441" i="1" s="1"/>
  <c r="Z442" i="1" a="1"/>
  <c r="Z442" i="1" s="1"/>
  <c r="Z447" i="1" a="1"/>
  <c r="Z447" i="1" s="1"/>
  <c r="Z456" i="1" a="1"/>
  <c r="Z456" i="1" s="1"/>
  <c r="Z468" i="1" a="1"/>
  <c r="Z468" i="1" s="1"/>
  <c r="Z461" i="1" a="1"/>
  <c r="Z461" i="1" s="1"/>
  <c r="Z417" i="1" a="1"/>
  <c r="Z417" i="1" s="1"/>
  <c r="Z439" i="1" a="1"/>
  <c r="Z439" i="1" s="1"/>
  <c r="Z457" i="1" a="1"/>
  <c r="Z457" i="1" s="1"/>
  <c r="Z429" i="1" a="1"/>
  <c r="Z429" i="1" s="1"/>
  <c r="Z427" i="1" a="1"/>
  <c r="Z427" i="1" s="1"/>
  <c r="Z449" i="1" a="1"/>
  <c r="Z449" i="1" s="1"/>
  <c r="Z434" i="1" a="1"/>
  <c r="Z434" i="1" s="1"/>
  <c r="Z431" i="1" a="1"/>
  <c r="Z431" i="1" s="1"/>
  <c r="Y438" i="1" a="1"/>
  <c r="Y438" i="1" s="1"/>
  <c r="Y443" i="1" a="1"/>
  <c r="Y443" i="1" s="1"/>
  <c r="Y455" i="1" a="1"/>
  <c r="Y455" i="1" s="1"/>
  <c r="Y434" i="1" a="1"/>
  <c r="Y434" i="1" s="1"/>
  <c r="Y448" i="1" a="1"/>
  <c r="Y448" i="1" s="1"/>
  <c r="Y460" i="1" a="1"/>
  <c r="Y460" i="1" s="1"/>
  <c r="Y465" i="1" a="1"/>
  <c r="Y465" i="1" s="1"/>
  <c r="Y433" i="1" a="1"/>
  <c r="Y433" i="1" s="1"/>
  <c r="Y423" i="1" a="1"/>
  <c r="Y423" i="1" s="1"/>
  <c r="Y429" i="1" a="1"/>
  <c r="Y429" i="1" s="1"/>
  <c r="Y464" i="1" a="1"/>
  <c r="Y464" i="1" s="1"/>
  <c r="Y453" i="1" a="1"/>
  <c r="Y453" i="1" s="1"/>
  <c r="Y439" i="1" a="1"/>
  <c r="Y439" i="1" s="1"/>
  <c r="Y422" i="1" a="1"/>
  <c r="Y422" i="1" s="1"/>
  <c r="Y458" i="1" a="1"/>
  <c r="Y458" i="1" s="1"/>
  <c r="Y463" i="1" a="1"/>
  <c r="Y463" i="1" s="1"/>
  <c r="Y415" i="1" a="1"/>
  <c r="Y415" i="1" s="1"/>
  <c r="Y417" i="1" a="1"/>
  <c r="Y417" i="1" s="1"/>
  <c r="Y428" i="1" a="1"/>
  <c r="Y428" i="1" s="1"/>
  <c r="Y454" i="1" a="1"/>
  <c r="Y454" i="1" s="1"/>
  <c r="Y459" i="1" a="1"/>
  <c r="Y459" i="1" s="1"/>
  <c r="Y444" i="1" a="1"/>
  <c r="Y444" i="1" s="1"/>
  <c r="Y450" i="1" a="1"/>
  <c r="Y450" i="1" s="1"/>
  <c r="Y449" i="1" a="1"/>
  <c r="Y449" i="1" s="1"/>
  <c r="Y466" i="1" a="1"/>
  <c r="Y466" i="1" s="1"/>
  <c r="Y416" i="1" a="1"/>
  <c r="Y416" i="1" s="1"/>
  <c r="Y420" i="1" a="1"/>
  <c r="Y420" i="1" s="1"/>
  <c r="Y425" i="1" a="1"/>
  <c r="Y425" i="1" s="1"/>
  <c r="Y445" i="1" a="1"/>
  <c r="Y445" i="1" s="1"/>
  <c r="Y424" i="1" a="1"/>
  <c r="Y424" i="1" s="1"/>
  <c r="Y461" i="1" a="1"/>
  <c r="Y461" i="1" s="1"/>
  <c r="Y452" i="1" a="1"/>
  <c r="Y452" i="1" s="1"/>
  <c r="Y468" i="1" a="1"/>
  <c r="Y468" i="1" s="1"/>
  <c r="Y436" i="1" a="1"/>
  <c r="Y436" i="1" s="1"/>
  <c r="Y432" i="1" a="1"/>
  <c r="Y432" i="1" s="1"/>
  <c r="Y419" i="1" a="1"/>
  <c r="Y419" i="1" s="1"/>
  <c r="Y457" i="1" a="1"/>
  <c r="Y457" i="1" s="1"/>
  <c r="Y447" i="1" a="1"/>
  <c r="Y447" i="1" s="1"/>
  <c r="Y435" i="1" a="1"/>
  <c r="Y435" i="1" s="1"/>
  <c r="Y451" i="1" a="1"/>
  <c r="Y451" i="1" s="1"/>
  <c r="Y418" i="1" a="1"/>
  <c r="Y418" i="1" s="1"/>
  <c r="Y442" i="1" a="1"/>
  <c r="Y442" i="1" s="1"/>
  <c r="Y437" i="1" a="1"/>
  <c r="Y437" i="1" s="1"/>
  <c r="Y462" i="1" a="1"/>
  <c r="Y462" i="1" s="1"/>
  <c r="Y427" i="1" a="1"/>
  <c r="Y427" i="1" s="1"/>
  <c r="Y430" i="1" a="1"/>
  <c r="Y430" i="1" s="1"/>
  <c r="Y456" i="1" a="1"/>
  <c r="Y456" i="1" s="1"/>
  <c r="Y441" i="1" a="1"/>
  <c r="Y441" i="1" s="1"/>
  <c r="Y431" i="1" a="1"/>
  <c r="Y431" i="1" s="1"/>
  <c r="Y440" i="1" a="1"/>
  <c r="Y440" i="1" s="1"/>
  <c r="Y446" i="1" a="1"/>
  <c r="Y446" i="1" s="1"/>
  <c r="X435" i="1" a="1"/>
  <c r="X435" i="1" s="1"/>
  <c r="X443" i="1" a="1"/>
  <c r="X443" i="1" s="1"/>
  <c r="X429" i="1" a="1"/>
  <c r="X429" i="1" s="1"/>
  <c r="X434" i="1" a="1"/>
  <c r="X434" i="1" s="1"/>
  <c r="X448" i="1" a="1"/>
  <c r="X448" i="1" s="1"/>
  <c r="X460" i="1" a="1"/>
  <c r="X460" i="1" s="1"/>
  <c r="X465" i="1" a="1"/>
  <c r="X465" i="1" s="1"/>
  <c r="X445" i="1" a="1"/>
  <c r="X445" i="1" s="1"/>
  <c r="X464" i="1" a="1"/>
  <c r="X464" i="1" s="1"/>
  <c r="X453" i="1" a="1"/>
  <c r="X453" i="1" s="1"/>
  <c r="X456" i="1" a="1"/>
  <c r="X456" i="1" s="1"/>
  <c r="X433" i="1" a="1"/>
  <c r="X433" i="1" s="1"/>
  <c r="X422" i="1" a="1"/>
  <c r="X422" i="1" s="1"/>
  <c r="X455" i="1" a="1"/>
  <c r="X455" i="1" s="1"/>
  <c r="X416" i="1" a="1"/>
  <c r="X416" i="1" s="1"/>
  <c r="X450" i="1" a="1"/>
  <c r="X450" i="1" s="1"/>
  <c r="X454" i="1" a="1"/>
  <c r="X454" i="1" s="1"/>
  <c r="X463" i="1" a="1"/>
  <c r="X463" i="1" s="1"/>
  <c r="X444" i="1" a="1"/>
  <c r="X444" i="1" s="1"/>
  <c r="X415" i="1" a="1"/>
  <c r="X415" i="1" s="1"/>
  <c r="X417" i="1" a="1"/>
  <c r="X417" i="1" s="1"/>
  <c r="X430" i="1" a="1"/>
  <c r="X430" i="1" s="1"/>
  <c r="X459" i="1" a="1"/>
  <c r="X459" i="1" s="1"/>
  <c r="X428" i="1" a="1"/>
  <c r="X428" i="1" s="1"/>
  <c r="X438" i="1" a="1"/>
  <c r="X438" i="1" s="1"/>
  <c r="X423" i="1" a="1"/>
  <c r="X423" i="1" s="1"/>
  <c r="X449" i="1" a="1"/>
  <c r="X449" i="1" s="1"/>
  <c r="X439" i="1" a="1"/>
  <c r="X439" i="1" s="1"/>
  <c r="X440" i="1" a="1"/>
  <c r="X440" i="1" s="1"/>
  <c r="X458" i="1" a="1"/>
  <c r="X458" i="1" s="1"/>
  <c r="X466" i="1" a="1"/>
  <c r="X466" i="1" s="1"/>
  <c r="X420" i="1" a="1"/>
  <c r="X420" i="1" s="1"/>
  <c r="X424" i="1" a="1"/>
  <c r="X424" i="1" s="1"/>
  <c r="X462" i="1" a="1"/>
  <c r="X462" i="1" s="1"/>
  <c r="X468" i="1" a="1"/>
  <c r="X468" i="1" s="1"/>
  <c r="X452" i="1" a="1"/>
  <c r="X452" i="1" s="1"/>
  <c r="X427" i="1" a="1"/>
  <c r="X427" i="1" s="1"/>
  <c r="X441" i="1" a="1"/>
  <c r="X441" i="1" s="1"/>
  <c r="X436" i="1" a="1"/>
  <c r="X436" i="1" s="1"/>
  <c r="X425" i="1" a="1"/>
  <c r="X425" i="1" s="1"/>
  <c r="X418" i="1" a="1"/>
  <c r="X418" i="1" s="1"/>
  <c r="X431" i="1" a="1"/>
  <c r="X431" i="1" s="1"/>
  <c r="X451" i="1" a="1"/>
  <c r="X451" i="1" s="1"/>
  <c r="X446" i="1" a="1"/>
  <c r="X446" i="1" s="1"/>
  <c r="X432" i="1" a="1"/>
  <c r="X432" i="1" s="1"/>
  <c r="X447" i="1" a="1"/>
  <c r="X447" i="1" s="1"/>
  <c r="X461" i="1" a="1"/>
  <c r="X461" i="1" s="1"/>
  <c r="X457" i="1" a="1"/>
  <c r="X457" i="1" s="1"/>
  <c r="X419" i="1" a="1"/>
  <c r="X419" i="1" s="1"/>
  <c r="X442" i="1" a="1"/>
  <c r="X442" i="1" s="1"/>
  <c r="X437" i="1" a="1"/>
  <c r="X437" i="1" s="1"/>
  <c r="AJ370" i="1" a="1"/>
  <c r="AJ370" i="1" s="1"/>
  <c r="AJ378" i="1" a="1"/>
  <c r="AJ378" i="1" s="1"/>
  <c r="AJ384" i="1" a="1"/>
  <c r="AJ384" i="1" s="1"/>
  <c r="AJ360" i="1" a="1"/>
  <c r="AJ360" i="1" s="1"/>
  <c r="AJ363" i="1" a="1"/>
  <c r="AJ363" i="1" s="1"/>
  <c r="AJ375" i="1" a="1"/>
  <c r="AJ375" i="1" s="1"/>
  <c r="AJ354" i="1" a="1"/>
  <c r="AJ354" i="1" s="1"/>
  <c r="AJ381" i="1" a="1"/>
  <c r="AJ381" i="1" s="1"/>
  <c r="AJ385" i="1" a="1"/>
  <c r="AJ385" i="1" s="1"/>
  <c r="AJ396" i="1" a="1"/>
  <c r="AJ396" i="1" s="1"/>
  <c r="AJ352" i="1" a="1"/>
  <c r="AJ352" i="1" s="1"/>
  <c r="AJ394" i="1" a="1"/>
  <c r="AJ394" i="1" s="1"/>
  <c r="AJ371" i="1" a="1"/>
  <c r="AJ371" i="1" s="1"/>
  <c r="AJ392" i="1" a="1"/>
  <c r="AJ392" i="1" s="1"/>
  <c r="AJ401" i="1" a="1"/>
  <c r="AJ401" i="1" s="1"/>
  <c r="AJ369" i="1" a="1"/>
  <c r="AJ369" i="1" s="1"/>
  <c r="AJ390" i="1" a="1"/>
  <c r="AJ390" i="1" s="1"/>
  <c r="AJ368" i="1" a="1"/>
  <c r="AJ368" i="1" s="1"/>
  <c r="AJ404" i="1" a="1"/>
  <c r="AJ404" i="1" s="1"/>
  <c r="AJ382" i="1" a="1"/>
  <c r="AJ382" i="1" s="1"/>
  <c r="AJ395" i="1" a="1"/>
  <c r="AJ395" i="1" s="1"/>
  <c r="AJ366" i="1" a="1"/>
  <c r="AJ366" i="1" s="1"/>
  <c r="AJ379" i="1" a="1"/>
  <c r="AJ379" i="1" s="1"/>
  <c r="AJ353" i="1" a="1"/>
  <c r="AJ353" i="1" s="1"/>
  <c r="AJ376" i="1" a="1"/>
  <c r="AJ376" i="1" s="1"/>
  <c r="AJ383" i="1" a="1"/>
  <c r="AJ383" i="1" s="1"/>
  <c r="AJ361" i="1" a="1"/>
  <c r="AJ361" i="1" s="1"/>
  <c r="AJ393" i="1" a="1"/>
  <c r="AJ393" i="1" s="1"/>
  <c r="AJ359" i="1" a="1"/>
  <c r="AJ359" i="1" s="1"/>
  <c r="AJ351" i="1" a="1"/>
  <c r="AJ351" i="1" s="1"/>
  <c r="AJ389" i="1" a="1"/>
  <c r="AJ389" i="1" s="1"/>
  <c r="AJ399" i="1" a="1"/>
  <c r="AJ399" i="1" s="1"/>
  <c r="AJ372" i="1" a="1"/>
  <c r="AJ372" i="1" s="1"/>
  <c r="AJ397" i="1" a="1"/>
  <c r="AJ397" i="1" s="1"/>
  <c r="AJ387" i="1" a="1"/>
  <c r="AJ387" i="1" s="1"/>
  <c r="AJ373" i="1" a="1"/>
  <c r="AJ373" i="1" s="1"/>
  <c r="AJ377" i="1" a="1"/>
  <c r="AJ377" i="1" s="1"/>
  <c r="AJ380" i="1" a="1"/>
  <c r="AJ380" i="1" s="1"/>
  <c r="AJ364" i="1" a="1"/>
  <c r="AJ364" i="1" s="1"/>
  <c r="AJ355" i="1" a="1"/>
  <c r="AJ355" i="1" s="1"/>
  <c r="AJ402" i="1" a="1"/>
  <c r="AJ402" i="1" s="1"/>
  <c r="AJ400" i="1" a="1"/>
  <c r="AJ400" i="1" s="1"/>
  <c r="AJ356" i="1" a="1"/>
  <c r="AJ356" i="1" s="1"/>
  <c r="AJ391" i="1" a="1"/>
  <c r="AJ391" i="1" s="1"/>
  <c r="AJ398" i="1" a="1"/>
  <c r="AJ398" i="1" s="1"/>
  <c r="AJ365" i="1" a="1"/>
  <c r="AJ365" i="1" s="1"/>
  <c r="AJ374" i="1" a="1"/>
  <c r="AJ374" i="1" s="1"/>
  <c r="AJ388" i="1" a="1"/>
  <c r="AJ388" i="1" s="1"/>
  <c r="AJ386" i="1" a="1"/>
  <c r="AJ386" i="1" s="1"/>
  <c r="AJ358" i="1" a="1"/>
  <c r="AJ358" i="1" s="1"/>
  <c r="AJ367" i="1" a="1"/>
  <c r="AJ367" i="1" s="1"/>
  <c r="AA428" i="1" a="1"/>
  <c r="AA428" i="1" s="1"/>
  <c r="AA464" i="1" a="1"/>
  <c r="AA464" i="1" s="1"/>
  <c r="AA434" i="1" a="1"/>
  <c r="AA434" i="1" s="1"/>
  <c r="AA438" i="1" a="1"/>
  <c r="AA438" i="1" s="1"/>
  <c r="AA459" i="1" a="1"/>
  <c r="AA459" i="1" s="1"/>
  <c r="AA429" i="1" a="1"/>
  <c r="AA429" i="1" s="1"/>
  <c r="AA443" i="1" a="1"/>
  <c r="AA443" i="1" s="1"/>
  <c r="AA448" i="1" a="1"/>
  <c r="AA448" i="1" s="1"/>
  <c r="AA465" i="1" a="1"/>
  <c r="AA465" i="1" s="1"/>
  <c r="AA417" i="1" a="1"/>
  <c r="AA417" i="1" s="1"/>
  <c r="AA453" i="1" a="1"/>
  <c r="AA453" i="1" s="1"/>
  <c r="AA444" i="1" a="1"/>
  <c r="AA444" i="1" s="1"/>
  <c r="AA454" i="1" a="1"/>
  <c r="AA454" i="1" s="1"/>
  <c r="AA422" i="1" a="1"/>
  <c r="AA422" i="1" s="1"/>
  <c r="AA458" i="1" a="1"/>
  <c r="AA458" i="1" s="1"/>
  <c r="AA463" i="1" a="1"/>
  <c r="AA463" i="1" s="1"/>
  <c r="AA433" i="1" a="1"/>
  <c r="AA433" i="1" s="1"/>
  <c r="AA423" i="1" a="1"/>
  <c r="AA423" i="1" s="1"/>
  <c r="AA415" i="1" a="1"/>
  <c r="AA415" i="1" s="1"/>
  <c r="AA416" i="1" a="1"/>
  <c r="AA416" i="1" s="1"/>
  <c r="AA449" i="1" a="1"/>
  <c r="AA449" i="1" s="1"/>
  <c r="AA439" i="1" a="1"/>
  <c r="AA439" i="1" s="1"/>
  <c r="AA435" i="1" a="1"/>
  <c r="AA435" i="1" s="1"/>
  <c r="AA425" i="1" a="1"/>
  <c r="AA425" i="1" s="1"/>
  <c r="AA460" i="1" a="1"/>
  <c r="AA460" i="1" s="1"/>
  <c r="AA440" i="1" a="1"/>
  <c r="AA440" i="1" s="1"/>
  <c r="AA452" i="1" a="1"/>
  <c r="AA452" i="1" s="1"/>
  <c r="AA451" i="1" a="1"/>
  <c r="AA451" i="1" s="1"/>
  <c r="AA457" i="1" a="1"/>
  <c r="AA457" i="1" s="1"/>
  <c r="AA450" i="1" a="1"/>
  <c r="AA450" i="1" s="1"/>
  <c r="AA446" i="1" a="1"/>
  <c r="AA446" i="1" s="1"/>
  <c r="AA441" i="1" a="1"/>
  <c r="AA441" i="1" s="1"/>
  <c r="AA431" i="1" a="1"/>
  <c r="AA431" i="1" s="1"/>
  <c r="AA424" i="1" a="1"/>
  <c r="AA424" i="1" s="1"/>
  <c r="AA430" i="1" a="1"/>
  <c r="AA430" i="1" s="1"/>
  <c r="AA432" i="1" a="1"/>
  <c r="AA432" i="1" s="1"/>
  <c r="AA466" i="1" a="1"/>
  <c r="AA466" i="1" s="1"/>
  <c r="AA418" i="1" a="1"/>
  <c r="AA418" i="1" s="1"/>
  <c r="AA445" i="1" a="1"/>
  <c r="AA445" i="1" s="1"/>
  <c r="AA447" i="1" a="1"/>
  <c r="AA447" i="1" s="1"/>
  <c r="AA437" i="1" a="1"/>
  <c r="AA437" i="1" s="1"/>
  <c r="AA468" i="1" a="1"/>
  <c r="AA468" i="1" s="1"/>
  <c r="AA461" i="1" a="1"/>
  <c r="AA461" i="1" s="1"/>
  <c r="AA442" i="1" a="1"/>
  <c r="AA442" i="1" s="1"/>
  <c r="AA455" i="1" a="1"/>
  <c r="AA455" i="1" s="1"/>
  <c r="AA427" i="1" a="1"/>
  <c r="AA427" i="1" s="1"/>
  <c r="AA462" i="1" a="1"/>
  <c r="AA462" i="1" s="1"/>
  <c r="AA436" i="1" a="1"/>
  <c r="AA436" i="1" s="1"/>
  <c r="AA420" i="1" a="1"/>
  <c r="AA420" i="1" s="1"/>
  <c r="AA456" i="1" a="1"/>
  <c r="AA456" i="1" s="1"/>
  <c r="AA419" i="1" a="1"/>
  <c r="AA419" i="1" s="1"/>
  <c r="AK358" i="1" a="1"/>
  <c r="AK358" i="1" s="1"/>
  <c r="AK367" i="1" a="1"/>
  <c r="AK367" i="1" s="1"/>
  <c r="AK382" i="1" a="1"/>
  <c r="AK382" i="1" s="1"/>
  <c r="AK379" i="1" a="1"/>
  <c r="AK379" i="1" s="1"/>
  <c r="AK384" i="1" a="1"/>
  <c r="AK384" i="1" s="1"/>
  <c r="AK370" i="1" a="1"/>
  <c r="AK370" i="1" s="1"/>
  <c r="AK378" i="1" a="1"/>
  <c r="AK378" i="1" s="1"/>
  <c r="AK360" i="1" a="1"/>
  <c r="AK360" i="1" s="1"/>
  <c r="AK363" i="1" a="1"/>
  <c r="AK363" i="1" s="1"/>
  <c r="AK375" i="1" a="1"/>
  <c r="AK375" i="1" s="1"/>
  <c r="AK377" i="1" a="1"/>
  <c r="AK377" i="1" s="1"/>
  <c r="AK385" i="1" a="1"/>
  <c r="AK385" i="1" s="1"/>
  <c r="AK396" i="1" a="1"/>
  <c r="AK396" i="1" s="1"/>
  <c r="AK369" i="1" a="1"/>
  <c r="AK369" i="1" s="1"/>
  <c r="AK371" i="1" a="1"/>
  <c r="AK371" i="1" s="1"/>
  <c r="AK394" i="1" a="1"/>
  <c r="AK394" i="1" s="1"/>
  <c r="AK354" i="1" a="1"/>
  <c r="AK354" i="1" s="1"/>
  <c r="AK401" i="1" a="1"/>
  <c r="AK401" i="1" s="1"/>
  <c r="AK389" i="1" a="1"/>
  <c r="AK389" i="1" s="1"/>
  <c r="AK395" i="1" a="1"/>
  <c r="AK395" i="1" s="1"/>
  <c r="AK402" i="1" a="1"/>
  <c r="AK402" i="1" s="1"/>
  <c r="AK352" i="1" a="1"/>
  <c r="AK352" i="1" s="1"/>
  <c r="AK392" i="1" a="1"/>
  <c r="AK392" i="1" s="1"/>
  <c r="AK404" i="1" a="1"/>
  <c r="AK404" i="1" s="1"/>
  <c r="AK380" i="1" a="1"/>
  <c r="AK380" i="1" s="1"/>
  <c r="AK361" i="1" a="1"/>
  <c r="AK361" i="1" s="1"/>
  <c r="AK383" i="1" a="1"/>
  <c r="AK383" i="1" s="1"/>
  <c r="AK376" i="1" a="1"/>
  <c r="AK376" i="1" s="1"/>
  <c r="AK381" i="1" a="1"/>
  <c r="AK381" i="1" s="1"/>
  <c r="AK393" i="1" a="1"/>
  <c r="AK393" i="1" s="1"/>
  <c r="AK364" i="1" a="1"/>
  <c r="AK364" i="1" s="1"/>
  <c r="AK359" i="1" a="1"/>
  <c r="AK359" i="1" s="1"/>
  <c r="AK399" i="1" a="1"/>
  <c r="AK399" i="1" s="1"/>
  <c r="AK372" i="1" a="1"/>
  <c r="AK372" i="1" s="1"/>
  <c r="AK397" i="1" a="1"/>
  <c r="AK397" i="1" s="1"/>
  <c r="AK387" i="1" a="1"/>
  <c r="AK387" i="1" s="1"/>
  <c r="AK351" i="1" a="1"/>
  <c r="AK351" i="1" s="1"/>
  <c r="AK374" i="1" a="1"/>
  <c r="AK374" i="1" s="1"/>
  <c r="AK356" i="1" a="1"/>
  <c r="AK356" i="1" s="1"/>
  <c r="AK366" i="1" a="1"/>
  <c r="AK366" i="1" s="1"/>
  <c r="AK365" i="1" a="1"/>
  <c r="AK365" i="1" s="1"/>
  <c r="AK400" i="1" a="1"/>
  <c r="AK400" i="1" s="1"/>
  <c r="AK355" i="1" a="1"/>
  <c r="AK355" i="1" s="1"/>
  <c r="AK398" i="1" a="1"/>
  <c r="AK398" i="1" s="1"/>
  <c r="AK373" i="1" a="1"/>
  <c r="AK373" i="1" s="1"/>
  <c r="AK353" i="1" a="1"/>
  <c r="AK353" i="1" s="1"/>
  <c r="AK368" i="1" a="1"/>
  <c r="AK368" i="1" s="1"/>
  <c r="AK386" i="1" a="1"/>
  <c r="AK386" i="1" s="1"/>
  <c r="AK390" i="1" a="1"/>
  <c r="AK390" i="1" s="1"/>
  <c r="AK388" i="1" a="1"/>
  <c r="AK388" i="1" s="1"/>
  <c r="AK391" i="1" a="1"/>
  <c r="AK391" i="1" s="1"/>
  <c r="AN350" i="1"/>
  <c r="K929" i="27"/>
  <c r="L955" i="9"/>
  <c r="L940" i="27" s="1"/>
  <c r="K959" i="9"/>
  <c r="K969" i="9" s="1"/>
  <c r="L958" i="9"/>
  <c r="L968" i="9" s="1"/>
  <c r="Q954" i="9"/>
  <c r="Q939" i="27" s="1"/>
  <c r="N959" i="9"/>
  <c r="N944" i="27" s="1"/>
  <c r="M932" i="27"/>
  <c r="O955" i="9"/>
  <c r="O965" i="9" s="1"/>
  <c r="K956" i="9"/>
  <c r="K966" i="9" s="1"/>
  <c r="P926" i="27"/>
  <c r="Q926" i="27"/>
  <c r="L959" i="9"/>
  <c r="L944" i="27" s="1"/>
  <c r="S955" i="9"/>
  <c r="S940" i="27" s="1"/>
  <c r="L926" i="27"/>
  <c r="K928" i="27"/>
  <c r="Q931" i="27"/>
  <c r="L957" i="9"/>
  <c r="L967" i="9" s="1"/>
  <c r="L931" i="27"/>
  <c r="Q953" i="9"/>
  <c r="Q963" i="9" s="1"/>
  <c r="K933" i="27"/>
  <c r="M954" i="9"/>
  <c r="M964" i="9" s="1"/>
  <c r="M931" i="27"/>
  <c r="Q958" i="9"/>
  <c r="Q968" i="9" s="1"/>
  <c r="N928" i="27"/>
  <c r="S926" i="27"/>
  <c r="M925" i="27"/>
  <c r="S925" i="27"/>
  <c r="Q925" i="27"/>
  <c r="K950" i="9"/>
  <c r="K960" i="9" s="1"/>
  <c r="P929" i="27"/>
  <c r="O928" i="27"/>
  <c r="P934" i="27"/>
  <c r="M930" i="27"/>
  <c r="S934" i="27"/>
  <c r="N933" i="27"/>
  <c r="O952" i="9"/>
  <c r="O962" i="9" s="1"/>
  <c r="S931" i="27"/>
  <c r="O933" i="27"/>
  <c r="O932" i="27"/>
  <c r="O929" i="27"/>
  <c r="M933" i="27"/>
  <c r="P931" i="27"/>
  <c r="M927" i="27"/>
  <c r="P927" i="27"/>
  <c r="N950" i="9"/>
  <c r="N935" i="27" s="1"/>
  <c r="O925" i="27"/>
  <c r="L950" i="9"/>
  <c r="L935" i="27" s="1"/>
  <c r="Z515" i="1" a="1"/>
  <c r="Z515" i="1" s="1"/>
  <c r="Z511" i="1" a="1"/>
  <c r="Z511" i="1" s="1"/>
  <c r="Z516" i="1" a="1"/>
  <c r="Z516" i="1" s="1"/>
  <c r="Z514" i="1" a="1"/>
  <c r="Z514" i="1" s="1"/>
  <c r="Z513" i="1" a="1"/>
  <c r="Z513" i="1" s="1"/>
  <c r="Z512" i="1" a="1"/>
  <c r="Z512" i="1" s="1"/>
  <c r="Y516" i="1" a="1"/>
  <c r="Y516" i="1" s="1"/>
  <c r="Y515" i="1" a="1"/>
  <c r="Y515" i="1" s="1"/>
  <c r="Y511" i="1" a="1"/>
  <c r="Y511" i="1" s="1"/>
  <c r="Y514" i="1" a="1"/>
  <c r="Y514" i="1" s="1"/>
  <c r="Y513" i="1" a="1"/>
  <c r="Y513" i="1" s="1"/>
  <c r="Y512" i="1" a="1"/>
  <c r="Y512" i="1" s="1"/>
  <c r="AA516" i="1" a="1"/>
  <c r="AA516" i="1" s="1"/>
  <c r="AA511" i="1" a="1"/>
  <c r="AA511" i="1" s="1"/>
  <c r="AA513" i="1" a="1"/>
  <c r="AA513" i="1" s="1"/>
  <c r="AA515" i="1" a="1"/>
  <c r="AA515" i="1" s="1"/>
  <c r="AA514" i="1" a="1"/>
  <c r="AA514" i="1" s="1"/>
  <c r="AA512" i="1" a="1"/>
  <c r="AA512" i="1" s="1"/>
  <c r="X515" i="1" a="1"/>
  <c r="X515" i="1" s="1"/>
  <c r="X514" i="1" a="1"/>
  <c r="X514" i="1" s="1"/>
  <c r="X516" i="1" a="1"/>
  <c r="X516" i="1" s="1"/>
  <c r="X511" i="1" a="1"/>
  <c r="X511" i="1" s="1"/>
  <c r="X513" i="1" a="1"/>
  <c r="X513" i="1" s="1"/>
  <c r="X512" i="1" a="1"/>
  <c r="X512" i="1" s="1"/>
  <c r="Z524" i="1" a="1"/>
  <c r="Z524" i="1" s="1"/>
  <c r="Z507" i="1" a="1"/>
  <c r="Z507" i="1" s="1"/>
  <c r="Z504" i="1" a="1"/>
  <c r="Z504" i="1" s="1"/>
  <c r="Z505" i="1" a="1"/>
  <c r="Z505" i="1" s="1"/>
  <c r="Z508" i="1" a="1"/>
  <c r="Z508" i="1" s="1"/>
  <c r="Z506" i="1" a="1"/>
  <c r="Z506" i="1" s="1"/>
  <c r="X524" i="1" a="1"/>
  <c r="X524" i="1" s="1"/>
  <c r="X506" i="1" a="1"/>
  <c r="X506" i="1" s="1"/>
  <c r="X508" i="1" a="1"/>
  <c r="X508" i="1" s="1"/>
  <c r="X507" i="1" a="1"/>
  <c r="X507" i="1" s="1"/>
  <c r="X504" i="1" a="1"/>
  <c r="X504" i="1" s="1"/>
  <c r="X505" i="1" a="1"/>
  <c r="X505" i="1" s="1"/>
  <c r="Y524" i="1" a="1"/>
  <c r="Y524" i="1" s="1"/>
  <c r="Y507" i="1" a="1"/>
  <c r="Y507" i="1" s="1"/>
  <c r="Y508" i="1" a="1"/>
  <c r="Y508" i="1" s="1"/>
  <c r="Y504" i="1" a="1"/>
  <c r="Y504" i="1" s="1"/>
  <c r="Y505" i="1" a="1"/>
  <c r="Y505" i="1" s="1"/>
  <c r="Y506" i="1" a="1"/>
  <c r="Y506" i="1" s="1"/>
  <c r="AA524" i="1" a="1"/>
  <c r="AA524" i="1" s="1"/>
  <c r="AA504" i="1" a="1"/>
  <c r="AA504" i="1" s="1"/>
  <c r="AA505" i="1" a="1"/>
  <c r="AA505" i="1" s="1"/>
  <c r="AA506" i="1" a="1"/>
  <c r="AA506" i="1" s="1"/>
  <c r="AA508" i="1" a="1"/>
  <c r="AA508" i="1" s="1"/>
  <c r="AA507" i="1" a="1"/>
  <c r="AA507" i="1" s="1"/>
  <c r="O964" i="9"/>
  <c r="O939" i="27"/>
  <c r="M963" i="9"/>
  <c r="M938" i="27"/>
  <c r="O969" i="9"/>
  <c r="O944" i="27"/>
  <c r="P962" i="9"/>
  <c r="P937" i="27"/>
  <c r="Q961" i="9"/>
  <c r="Q936" i="27"/>
  <c r="L962" i="9"/>
  <c r="L937" i="27"/>
  <c r="M966" i="9"/>
  <c r="M941" i="27"/>
  <c r="M967" i="9"/>
  <c r="M942" i="27"/>
  <c r="K963" i="9"/>
  <c r="K938" i="27"/>
  <c r="P968" i="9"/>
  <c r="P943" i="27"/>
  <c r="P964" i="9"/>
  <c r="P939" i="27"/>
  <c r="S960" i="9"/>
  <c r="S935" i="27"/>
  <c r="O961" i="9"/>
  <c r="O936" i="27"/>
  <c r="Q966" i="9"/>
  <c r="Q941" i="27"/>
  <c r="S964" i="9"/>
  <c r="S939" i="27"/>
  <c r="K968" i="9"/>
  <c r="K943" i="27"/>
  <c r="K964" i="9"/>
  <c r="K939" i="27"/>
  <c r="M969" i="9"/>
  <c r="M944" i="27"/>
  <c r="P969" i="9"/>
  <c r="P944" i="27"/>
  <c r="N961" i="9"/>
  <c r="N936" i="27"/>
  <c r="O966" i="9"/>
  <c r="O941" i="27"/>
  <c r="S961" i="9"/>
  <c r="S936" i="27"/>
  <c r="O963" i="9"/>
  <c r="O938" i="27"/>
  <c r="S967" i="9"/>
  <c r="S942" i="27"/>
  <c r="Q962" i="9"/>
  <c r="Q937" i="27"/>
  <c r="L963" i="9"/>
  <c r="L938" i="27"/>
  <c r="N964" i="9"/>
  <c r="N968" i="9"/>
  <c r="N943" i="27"/>
  <c r="N966" i="9"/>
  <c r="N941" i="27"/>
  <c r="Q967" i="9"/>
  <c r="O960" i="9"/>
  <c r="O935" i="27"/>
  <c r="L966" i="9"/>
  <c r="L941" i="27"/>
  <c r="P960" i="9"/>
  <c r="P935" i="27"/>
  <c r="M965" i="9"/>
  <c r="M940" i="27"/>
  <c r="M968" i="9"/>
  <c r="M943" i="27"/>
  <c r="P967" i="9"/>
  <c r="P942" i="27"/>
  <c r="M960" i="9"/>
  <c r="M935" i="27"/>
  <c r="N967" i="9"/>
  <c r="N942" i="27"/>
  <c r="S969" i="9"/>
  <c r="S944" i="27"/>
  <c r="P961" i="9"/>
  <c r="P936" i="27"/>
  <c r="S966" i="9"/>
  <c r="S941" i="27"/>
  <c r="K961" i="9"/>
  <c r="K936" i="27"/>
  <c r="K965" i="9"/>
  <c r="K940" i="27"/>
  <c r="S962" i="9"/>
  <c r="S937" i="27"/>
  <c r="N962" i="9"/>
  <c r="N937" i="27"/>
  <c r="L961" i="9"/>
  <c r="L936" i="27"/>
  <c r="P966" i="9"/>
  <c r="P941" i="27"/>
  <c r="M961" i="9"/>
  <c r="M936" i="27"/>
  <c r="N963" i="9"/>
  <c r="N938" i="27"/>
  <c r="M962" i="9"/>
  <c r="M937" i="27"/>
  <c r="L964" i="9"/>
  <c r="L939" i="27"/>
  <c r="O968" i="9"/>
  <c r="O943" i="27"/>
  <c r="O967" i="9"/>
  <c r="O942" i="27"/>
  <c r="N965" i="9"/>
  <c r="N940" i="27"/>
  <c r="Q960" i="9"/>
  <c r="Q935" i="27"/>
  <c r="AN162" i="18"/>
  <c r="S153" i="27"/>
  <c r="AN158" i="18"/>
  <c r="AN160" i="18"/>
  <c r="AN167" i="18"/>
  <c r="AN159" i="18"/>
  <c r="AN166" i="18"/>
  <c r="AN165" i="18"/>
  <c r="AN164" i="18"/>
  <c r="AN163" i="18"/>
  <c r="AN161" i="18"/>
  <c r="AC106" i="17"/>
  <c r="AA522" i="1" a="1"/>
  <c r="AA522" i="1" s="1"/>
  <c r="X522" i="1" a="1"/>
  <c r="X522" i="1" s="1"/>
  <c r="Z522" i="1" a="1"/>
  <c r="Z522" i="1" s="1"/>
  <c r="Y522" i="1" a="1"/>
  <c r="Y522" i="1" s="1"/>
  <c r="AA518" i="1" a="1"/>
  <c r="AA518" i="1" s="1"/>
  <c r="AA520" i="1" a="1"/>
  <c r="AA520" i="1" s="1"/>
  <c r="X518" i="1" a="1"/>
  <c r="X518" i="1" s="1"/>
  <c r="X520" i="1" a="1"/>
  <c r="X520" i="1" s="1"/>
  <c r="Z518" i="1" a="1"/>
  <c r="Z518" i="1" s="1"/>
  <c r="Z520" i="1" a="1"/>
  <c r="Z520" i="1" s="1"/>
  <c r="Y518" i="1" a="1"/>
  <c r="Y518" i="1" s="1"/>
  <c r="Y520" i="1" a="1"/>
  <c r="Y520" i="1" s="1"/>
  <c r="AA509" i="1" a="1"/>
  <c r="AA509" i="1" s="1"/>
  <c r="X509" i="1" a="1"/>
  <c r="X509" i="1" s="1"/>
  <c r="Z509" i="1" a="1"/>
  <c r="Z509" i="1" s="1"/>
  <c r="Y509" i="1" a="1"/>
  <c r="Y509" i="1" s="1"/>
  <c r="AA501" i="1" a="1"/>
  <c r="AA501" i="1" s="1"/>
  <c r="X501" i="1" a="1"/>
  <c r="X501" i="1" s="1"/>
  <c r="Z501" i="1" a="1"/>
  <c r="Z501" i="1" s="1"/>
  <c r="Y501" i="1" a="1"/>
  <c r="Y501" i="1" s="1"/>
  <c r="AA494" i="1" a="1"/>
  <c r="AA494" i="1" s="1"/>
  <c r="AA496" i="1" a="1"/>
  <c r="AA496" i="1" s="1"/>
  <c r="X494" i="1" a="1"/>
  <c r="X494" i="1" s="1"/>
  <c r="X496" i="1" a="1"/>
  <c r="X496" i="1" s="1"/>
  <c r="Z494" i="1" a="1"/>
  <c r="Z494" i="1" s="1"/>
  <c r="Z496" i="1" a="1"/>
  <c r="Z496" i="1" s="1"/>
  <c r="Y494" i="1" a="1"/>
  <c r="Y494" i="1" s="1"/>
  <c r="Y496" i="1" a="1"/>
  <c r="Y496" i="1" s="1"/>
  <c r="AA490" i="1" a="1"/>
  <c r="AA490" i="1" s="1"/>
  <c r="AA492" i="1" a="1"/>
  <c r="AA492" i="1" s="1"/>
  <c r="X490" i="1" a="1"/>
  <c r="X490" i="1" s="1"/>
  <c r="X492" i="1" a="1"/>
  <c r="X492" i="1" s="1"/>
  <c r="Z490" i="1" a="1"/>
  <c r="Z490" i="1" s="1"/>
  <c r="Z492" i="1" a="1"/>
  <c r="Z492" i="1" s="1"/>
  <c r="Y490" i="1" a="1"/>
  <c r="Y490" i="1" s="1"/>
  <c r="Y492" i="1" a="1"/>
  <c r="Y492" i="1" s="1"/>
  <c r="AA519" i="1" a="1"/>
  <c r="AA519" i="1" s="1"/>
  <c r="AA502" i="1" a="1"/>
  <c r="AA502" i="1" s="1"/>
  <c r="AA503" i="1" a="1"/>
  <c r="AA503" i="1" s="1"/>
  <c r="AA510" i="1" a="1"/>
  <c r="AA510" i="1" s="1"/>
  <c r="AA521" i="1" a="1"/>
  <c r="AA521" i="1" s="1"/>
  <c r="AA517" i="1" a="1"/>
  <c r="AA517" i="1" s="1"/>
  <c r="X521" i="1" a="1"/>
  <c r="X521" i="1" s="1"/>
  <c r="X519" i="1" a="1"/>
  <c r="X519" i="1" s="1"/>
  <c r="X517" i="1" a="1"/>
  <c r="X517" i="1" s="1"/>
  <c r="X510" i="1" a="1"/>
  <c r="X510" i="1" s="1"/>
  <c r="X502" i="1" a="1"/>
  <c r="X502" i="1" s="1"/>
  <c r="X503" i="1" a="1"/>
  <c r="X503" i="1" s="1"/>
  <c r="Z503" i="1" a="1"/>
  <c r="Z503" i="1" s="1"/>
  <c r="Z519" i="1" a="1"/>
  <c r="Z519" i="1" s="1"/>
  <c r="Z502" i="1" a="1"/>
  <c r="Z502" i="1" s="1"/>
  <c r="Z510" i="1" a="1"/>
  <c r="Z510" i="1" s="1"/>
  <c r="Z521" i="1" a="1"/>
  <c r="Z521" i="1" s="1"/>
  <c r="Z517" i="1" a="1"/>
  <c r="Z517" i="1" s="1"/>
  <c r="Y521" i="1" a="1"/>
  <c r="Y521" i="1" s="1"/>
  <c r="Y519" i="1" a="1"/>
  <c r="Y519" i="1" s="1"/>
  <c r="Y510" i="1" a="1"/>
  <c r="Y510" i="1" s="1"/>
  <c r="Y517" i="1" a="1"/>
  <c r="Y517" i="1" s="1"/>
  <c r="Y502" i="1" a="1"/>
  <c r="Y502" i="1" s="1"/>
  <c r="Y503" i="1" a="1"/>
  <c r="Y503" i="1" s="1"/>
  <c r="Y488" i="1" a="1"/>
  <c r="Y488" i="1" s="1"/>
  <c r="Y478" i="1" a="1"/>
  <c r="Y478" i="1" s="1"/>
  <c r="Y485" i="1" a="1"/>
  <c r="Y485" i="1" s="1"/>
  <c r="Y486" i="1" a="1"/>
  <c r="Y486" i="1" s="1"/>
  <c r="Y479" i="1" a="1"/>
  <c r="Y479" i="1" s="1"/>
  <c r="Y483" i="1" a="1"/>
  <c r="Y483" i="1" s="1"/>
  <c r="Y484" i="1" a="1"/>
  <c r="Y484" i="1" s="1"/>
  <c r="Y480" i="1" a="1"/>
  <c r="Y480" i="1" s="1"/>
  <c r="Y481" i="1" a="1"/>
  <c r="Y481" i="1" s="1"/>
  <c r="Y477" i="1" a="1"/>
  <c r="Y477" i="1" s="1"/>
  <c r="AA488" i="1" a="1"/>
  <c r="AA488" i="1" s="1"/>
  <c r="AA478" i="1" a="1"/>
  <c r="AA478" i="1" s="1"/>
  <c r="AA486" i="1" a="1"/>
  <c r="AA486" i="1" s="1"/>
  <c r="AA484" i="1" a="1"/>
  <c r="AA484" i="1" s="1"/>
  <c r="AA483" i="1" a="1"/>
  <c r="AA483" i="1" s="1"/>
  <c r="AA485" i="1" a="1"/>
  <c r="AA485" i="1" s="1"/>
  <c r="AA480" i="1" a="1"/>
  <c r="AA480" i="1" s="1"/>
  <c r="AA477" i="1" a="1"/>
  <c r="AA477" i="1" s="1"/>
  <c r="AA481" i="1" a="1"/>
  <c r="AA481" i="1" s="1"/>
  <c r="AA479" i="1" a="1"/>
  <c r="AA479" i="1" s="1"/>
  <c r="X488" i="1" a="1"/>
  <c r="X488" i="1" s="1"/>
  <c r="X478" i="1" a="1"/>
  <c r="X478" i="1" s="1"/>
  <c r="X485" i="1" a="1"/>
  <c r="X485" i="1" s="1"/>
  <c r="X481" i="1" a="1"/>
  <c r="X481" i="1" s="1"/>
  <c r="X479" i="1" a="1"/>
  <c r="X479" i="1" s="1"/>
  <c r="X483" i="1" a="1"/>
  <c r="X483" i="1" s="1"/>
  <c r="X480" i="1" a="1"/>
  <c r="X480" i="1" s="1"/>
  <c r="X486" i="1" a="1"/>
  <c r="X486" i="1" s="1"/>
  <c r="X484" i="1" a="1"/>
  <c r="X484" i="1" s="1"/>
  <c r="X477" i="1" a="1"/>
  <c r="X477" i="1" s="1"/>
  <c r="Z488" i="1" a="1"/>
  <c r="Z488" i="1" s="1"/>
  <c r="Z478" i="1" a="1"/>
  <c r="Z478" i="1" s="1"/>
  <c r="Z486" i="1" a="1"/>
  <c r="Z486" i="1" s="1"/>
  <c r="Z479" i="1" a="1"/>
  <c r="Z479" i="1" s="1"/>
  <c r="Z483" i="1" a="1"/>
  <c r="Z483" i="1" s="1"/>
  <c r="Z477" i="1" a="1"/>
  <c r="Z477" i="1" s="1"/>
  <c r="Z485" i="1" a="1"/>
  <c r="Z485" i="1" s="1"/>
  <c r="Z480" i="1" a="1"/>
  <c r="Z480" i="1" s="1"/>
  <c r="Z484" i="1" a="1"/>
  <c r="Z484" i="1" s="1"/>
  <c r="Z481" i="1" a="1"/>
  <c r="Z481" i="1" s="1"/>
  <c r="AO113" i="18"/>
  <c r="AP350" i="1"/>
  <c r="AP362" i="1" s="1" a="1"/>
  <c r="AP362" i="1" s="1"/>
  <c r="AD475" i="1"/>
  <c r="AD487" i="1" s="1" a="1"/>
  <c r="AD487" i="1" s="1"/>
  <c r="Z476" i="1" a="1"/>
  <c r="Z476" i="1" s="1"/>
  <c r="AE475" i="1"/>
  <c r="AE487" i="1" s="1" a="1"/>
  <c r="AE487" i="1" s="1"/>
  <c r="AA476" i="1" a="1"/>
  <c r="AA476" i="1" s="1"/>
  <c r="AB475" i="1"/>
  <c r="AB487" i="1" s="1" a="1"/>
  <c r="AB487" i="1" s="1"/>
  <c r="X476" i="1" a="1"/>
  <c r="X476" i="1" s="1"/>
  <c r="AC414" i="1"/>
  <c r="AC426" i="1" s="1" a="1"/>
  <c r="AC426" i="1" s="1"/>
  <c r="AD414" i="1"/>
  <c r="AD426" i="1" s="1" a="1"/>
  <c r="AD426" i="1" s="1"/>
  <c r="AE414" i="1"/>
  <c r="AE426" i="1" s="1" a="1"/>
  <c r="AE426" i="1" s="1"/>
  <c r="AC475" i="1"/>
  <c r="AC487" i="1" s="1" a="1"/>
  <c r="AC487" i="1" s="1"/>
  <c r="Y476" i="1" a="1"/>
  <c r="Y476" i="1" s="1"/>
  <c r="AO350" i="1"/>
  <c r="AO362" i="1" s="1" a="1"/>
  <c r="AO362" i="1" s="1"/>
  <c r="AB414" i="1"/>
  <c r="AB426" i="1" s="1" a="1"/>
  <c r="AB426" i="1" s="1"/>
  <c r="AQ350" i="1"/>
  <c r="AQ362" i="1" s="1" a="1"/>
  <c r="AQ362" i="1" s="1"/>
  <c r="G19" i="6"/>
  <c r="G640" i="9"/>
  <c r="AE528" i="1" l="1" a="1"/>
  <c r="AE528" i="1" s="1"/>
  <c r="AE482" i="1" a="1"/>
  <c r="AE482" i="1" s="1"/>
  <c r="AD528" i="1" a="1"/>
  <c r="AD528" i="1" s="1"/>
  <c r="AD482" i="1" a="1"/>
  <c r="AD482" i="1" s="1"/>
  <c r="AB528" i="1" a="1"/>
  <c r="AB528" i="1" s="1"/>
  <c r="AB482" i="1" a="1"/>
  <c r="AB482" i="1" s="1"/>
  <c r="AC528" i="1" a="1"/>
  <c r="AC528" i="1" s="1"/>
  <c r="AC482" i="1" a="1"/>
  <c r="AC482" i="1" s="1"/>
  <c r="AD467" i="1" a="1"/>
  <c r="AD467" i="1" s="1"/>
  <c r="AD421" i="1" a="1"/>
  <c r="AD421" i="1" s="1"/>
  <c r="AE467" i="1" a="1"/>
  <c r="AE467" i="1" s="1"/>
  <c r="AE421" i="1" a="1"/>
  <c r="AE421" i="1" s="1"/>
  <c r="AC467" i="1" a="1"/>
  <c r="AC467" i="1" s="1"/>
  <c r="AC421" i="1" a="1"/>
  <c r="AC421" i="1" s="1"/>
  <c r="AB467" i="1" a="1"/>
  <c r="AB467" i="1" s="1"/>
  <c r="AB421" i="1" a="1"/>
  <c r="AB421" i="1" s="1"/>
  <c r="AN357" i="1" a="1"/>
  <c r="AN357" i="1" s="1"/>
  <c r="AN362" i="1" a="1"/>
  <c r="AN362" i="1" s="1"/>
  <c r="AQ403" i="1" a="1"/>
  <c r="AQ403" i="1" s="1"/>
  <c r="AQ357" i="1" a="1"/>
  <c r="AQ357" i="1" s="1"/>
  <c r="AP403" i="1" a="1"/>
  <c r="AP403" i="1" s="1"/>
  <c r="AP357" i="1" a="1"/>
  <c r="AP357" i="1" s="1"/>
  <c r="AO403" i="1" a="1"/>
  <c r="AO403" i="1" s="1"/>
  <c r="AO357" i="1" a="1"/>
  <c r="AO357" i="1" s="1"/>
  <c r="Q940" i="27"/>
  <c r="S938" i="27"/>
  <c r="S965" i="9"/>
  <c r="L969" i="9"/>
  <c r="L965" i="9"/>
  <c r="K944" i="27"/>
  <c r="P940" i="27"/>
  <c r="AR350" i="1"/>
  <c r="AN403" i="1" a="1"/>
  <c r="AN403" i="1" s="1"/>
  <c r="Q944" i="27"/>
  <c r="S943" i="27"/>
  <c r="K935" i="27"/>
  <c r="L960" i="9"/>
  <c r="L970" i="9" s="1"/>
  <c r="P963" i="9"/>
  <c r="P948" i="27" s="1"/>
  <c r="M939" i="27"/>
  <c r="Q964" i="9"/>
  <c r="Q974" i="9" s="1"/>
  <c r="K941" i="27"/>
  <c r="K967" i="9"/>
  <c r="K977" i="9" s="1"/>
  <c r="L942" i="27"/>
  <c r="L943" i="27"/>
  <c r="O940" i="27"/>
  <c r="K962" i="9"/>
  <c r="K972" i="9" s="1"/>
  <c r="N969" i="9"/>
  <c r="N979" i="9" s="1"/>
  <c r="AD416" i="1" a="1"/>
  <c r="AD416" i="1" s="1"/>
  <c r="AD463" i="1" a="1"/>
  <c r="AD463" i="1" s="1"/>
  <c r="AD464" i="1" a="1"/>
  <c r="AD464" i="1" s="1"/>
  <c r="AD450" i="1" a="1"/>
  <c r="AD450" i="1" s="1"/>
  <c r="AD455" i="1" a="1"/>
  <c r="AD455" i="1" s="1"/>
  <c r="AD435" i="1" a="1"/>
  <c r="AD435" i="1" s="1"/>
  <c r="AD428" i="1" a="1"/>
  <c r="AD428" i="1" s="1"/>
  <c r="AD460" i="1" a="1"/>
  <c r="AD460" i="1" s="1"/>
  <c r="AD440" i="1" a="1"/>
  <c r="AD440" i="1" s="1"/>
  <c r="AD433" i="1" a="1"/>
  <c r="AD433" i="1" s="1"/>
  <c r="AD458" i="1" a="1"/>
  <c r="AD458" i="1" s="1"/>
  <c r="AD441" i="1" a="1"/>
  <c r="AD441" i="1" s="1"/>
  <c r="AD465" i="1" a="1"/>
  <c r="AD465" i="1" s="1"/>
  <c r="AD448" i="1" a="1"/>
  <c r="AD448" i="1" s="1"/>
  <c r="AD418" i="1" a="1"/>
  <c r="AD418" i="1" s="1"/>
  <c r="AD422" i="1" a="1"/>
  <c r="AD422" i="1" s="1"/>
  <c r="AD443" i="1" a="1"/>
  <c r="AD443" i="1" s="1"/>
  <c r="AD445" i="1" a="1"/>
  <c r="AD445" i="1" s="1"/>
  <c r="AD424" i="1" a="1"/>
  <c r="AD424" i="1" s="1"/>
  <c r="AD430" i="1" a="1"/>
  <c r="AD430" i="1" s="1"/>
  <c r="AD438" i="1" a="1"/>
  <c r="AD438" i="1" s="1"/>
  <c r="AD449" i="1" a="1"/>
  <c r="AD449" i="1" s="1"/>
  <c r="AD429" i="1" a="1"/>
  <c r="AD429" i="1" s="1"/>
  <c r="AD453" i="1" a="1"/>
  <c r="AD453" i="1" s="1"/>
  <c r="AD415" i="1" a="1"/>
  <c r="AD415" i="1" s="1"/>
  <c r="AD419" i="1" a="1"/>
  <c r="AD419" i="1" s="1"/>
  <c r="AD417" i="1" a="1"/>
  <c r="AD417" i="1" s="1"/>
  <c r="AD439" i="1" a="1"/>
  <c r="AD439" i="1" s="1"/>
  <c r="AD466" i="1" a="1"/>
  <c r="AD466" i="1" s="1"/>
  <c r="AD447" i="1" a="1"/>
  <c r="AD447" i="1" s="1"/>
  <c r="AD461" i="1" a="1"/>
  <c r="AD461" i="1" s="1"/>
  <c r="AD442" i="1" a="1"/>
  <c r="AD442" i="1" s="1"/>
  <c r="AD454" i="1" a="1"/>
  <c r="AD454" i="1" s="1"/>
  <c r="AD427" i="1" a="1"/>
  <c r="AD427" i="1" s="1"/>
  <c r="AD451" i="1" a="1"/>
  <c r="AD451" i="1" s="1"/>
  <c r="AD459" i="1" a="1"/>
  <c r="AD459" i="1" s="1"/>
  <c r="AD456" i="1" a="1"/>
  <c r="AD456" i="1" s="1"/>
  <c r="AD444" i="1" a="1"/>
  <c r="AD444" i="1" s="1"/>
  <c r="AD431" i="1" a="1"/>
  <c r="AD431" i="1" s="1"/>
  <c r="AD457" i="1" a="1"/>
  <c r="AD457" i="1" s="1"/>
  <c r="AD432" i="1" a="1"/>
  <c r="AD432" i="1" s="1"/>
  <c r="AD452" i="1" a="1"/>
  <c r="AD452" i="1" s="1"/>
  <c r="AD420" i="1" a="1"/>
  <c r="AD420" i="1" s="1"/>
  <c r="AD446" i="1" a="1"/>
  <c r="AD446" i="1" s="1"/>
  <c r="AD468" i="1" a="1"/>
  <c r="AD468" i="1" s="1"/>
  <c r="AD425" i="1" a="1"/>
  <c r="AD425" i="1" s="1"/>
  <c r="AD434" i="1" a="1"/>
  <c r="AD434" i="1" s="1"/>
  <c r="AD437" i="1" a="1"/>
  <c r="AD437" i="1" s="1"/>
  <c r="AD423" i="1" a="1"/>
  <c r="AD423" i="1" s="1"/>
  <c r="AD436" i="1" a="1"/>
  <c r="AD436" i="1" s="1"/>
  <c r="AD462" i="1" a="1"/>
  <c r="AD462" i="1" s="1"/>
  <c r="AN351" i="1" a="1"/>
  <c r="AN351" i="1" s="1"/>
  <c r="AN353" i="1" a="1"/>
  <c r="AN353" i="1" s="1"/>
  <c r="AN355" i="1" a="1"/>
  <c r="AN355" i="1" s="1"/>
  <c r="AN365" i="1" a="1"/>
  <c r="AN365" i="1" s="1"/>
  <c r="AN373" i="1" a="1"/>
  <c r="AN373" i="1" s="1"/>
  <c r="AN385" i="1" a="1"/>
  <c r="AN385" i="1" s="1"/>
  <c r="AN367" i="1" a="1"/>
  <c r="AN367" i="1" s="1"/>
  <c r="AN376" i="1" a="1"/>
  <c r="AN376" i="1" s="1"/>
  <c r="AN389" i="1" a="1"/>
  <c r="AN389" i="1" s="1"/>
  <c r="AN402" i="1" a="1"/>
  <c r="AN402" i="1" s="1"/>
  <c r="AN383" i="1" a="1"/>
  <c r="AN383" i="1" s="1"/>
  <c r="AN391" i="1" a="1"/>
  <c r="AN391" i="1" s="1"/>
  <c r="AN377" i="1" a="1"/>
  <c r="AN377" i="1" s="1"/>
  <c r="AN398" i="1" a="1"/>
  <c r="AN398" i="1" s="1"/>
  <c r="AN400" i="1" a="1"/>
  <c r="AN400" i="1" s="1"/>
  <c r="AN378" i="1" a="1"/>
  <c r="AN378" i="1" s="1"/>
  <c r="AN359" i="1" a="1"/>
  <c r="AN359" i="1" s="1"/>
  <c r="AN375" i="1" a="1"/>
  <c r="AN375" i="1" s="1"/>
  <c r="AN397" i="1" a="1"/>
  <c r="AN397" i="1" s="1"/>
  <c r="AN356" i="1" a="1"/>
  <c r="AN356" i="1" s="1"/>
  <c r="AN390" i="1" a="1"/>
  <c r="AN390" i="1" s="1"/>
  <c r="AN396" i="1" a="1"/>
  <c r="AN396" i="1" s="1"/>
  <c r="AN363" i="1" a="1"/>
  <c r="AN363" i="1" s="1"/>
  <c r="AN384" i="1" a="1"/>
  <c r="AN384" i="1" s="1"/>
  <c r="AN358" i="1" a="1"/>
  <c r="AN358" i="1" s="1"/>
  <c r="AN370" i="1" a="1"/>
  <c r="AN370" i="1" s="1"/>
  <c r="AN372" i="1" a="1"/>
  <c r="AN372" i="1" s="1"/>
  <c r="AN374" i="1" a="1"/>
  <c r="AN374" i="1" s="1"/>
  <c r="AN368" i="1" a="1"/>
  <c r="AN368" i="1" s="1"/>
  <c r="AN369" i="1" a="1"/>
  <c r="AN369" i="1" s="1"/>
  <c r="AN386" i="1" a="1"/>
  <c r="AN386" i="1" s="1"/>
  <c r="AN392" i="1" a="1"/>
  <c r="AN392" i="1" s="1"/>
  <c r="AN394" i="1" a="1"/>
  <c r="AN394" i="1" s="1"/>
  <c r="AN371" i="1" a="1"/>
  <c r="AN371" i="1" s="1"/>
  <c r="AN401" i="1" a="1"/>
  <c r="AN401" i="1" s="1"/>
  <c r="AN360" i="1" a="1"/>
  <c r="AN360" i="1" s="1"/>
  <c r="AN388" i="1" a="1"/>
  <c r="AN388" i="1" s="1"/>
  <c r="AN404" i="1" a="1"/>
  <c r="AN404" i="1" s="1"/>
  <c r="AN399" i="1" a="1"/>
  <c r="AN399" i="1" s="1"/>
  <c r="AN380" i="1" a="1"/>
  <c r="AN380" i="1" s="1"/>
  <c r="AN395" i="1" a="1"/>
  <c r="AN395" i="1" s="1"/>
  <c r="AN366" i="1" a="1"/>
  <c r="AN366" i="1" s="1"/>
  <c r="AN381" i="1" a="1"/>
  <c r="AN381" i="1" s="1"/>
  <c r="AN364" i="1" a="1"/>
  <c r="AN364" i="1" s="1"/>
  <c r="AN387" i="1" a="1"/>
  <c r="AN387" i="1" s="1"/>
  <c r="AN393" i="1" a="1"/>
  <c r="AN393" i="1" s="1"/>
  <c r="AN352" i="1" a="1"/>
  <c r="AN352" i="1" s="1"/>
  <c r="AN382" i="1" a="1"/>
  <c r="AN382" i="1" s="1"/>
  <c r="AN379" i="1" a="1"/>
  <c r="AN379" i="1" s="1"/>
  <c r="AN354" i="1" a="1"/>
  <c r="AN354" i="1" s="1"/>
  <c r="AN361" i="1" a="1"/>
  <c r="AN361" i="1" s="1"/>
  <c r="AQ377" i="1" a="1"/>
  <c r="AQ377" i="1" s="1"/>
  <c r="AQ359" i="1" a="1"/>
  <c r="AQ359" i="1" s="1"/>
  <c r="AQ361" i="1" a="1"/>
  <c r="AQ361" i="1" s="1"/>
  <c r="AQ369" i="1" a="1"/>
  <c r="AQ369" i="1" s="1"/>
  <c r="AQ380" i="1" a="1"/>
  <c r="AQ380" i="1" s="1"/>
  <c r="AQ383" i="1" a="1"/>
  <c r="AQ383" i="1" s="1"/>
  <c r="AQ360" i="1" a="1"/>
  <c r="AQ360" i="1" s="1"/>
  <c r="AQ363" i="1" a="1"/>
  <c r="AQ363" i="1" s="1"/>
  <c r="AQ395" i="1" a="1"/>
  <c r="AQ395" i="1" s="1"/>
  <c r="AQ389" i="1" a="1"/>
  <c r="AQ389" i="1" s="1"/>
  <c r="AQ384" i="1" a="1"/>
  <c r="AQ384" i="1" s="1"/>
  <c r="AQ375" i="1" a="1"/>
  <c r="AQ375" i="1" s="1"/>
  <c r="AQ382" i="1" a="1"/>
  <c r="AQ382" i="1" s="1"/>
  <c r="AQ393" i="1" a="1"/>
  <c r="AQ393" i="1" s="1"/>
  <c r="AQ402" i="1" a="1"/>
  <c r="AQ402" i="1" s="1"/>
  <c r="AQ391" i="1" a="1"/>
  <c r="AQ391" i="1" s="1"/>
  <c r="AQ351" i="1" a="1"/>
  <c r="AQ351" i="1" s="1"/>
  <c r="AQ368" i="1" a="1"/>
  <c r="AQ368" i="1" s="1"/>
  <c r="AQ373" i="1" a="1"/>
  <c r="AQ373" i="1" s="1"/>
  <c r="AQ404" i="1" a="1"/>
  <c r="AQ404" i="1" s="1"/>
  <c r="AQ387" i="1" a="1"/>
  <c r="AQ387" i="1" s="1"/>
  <c r="AQ401" i="1" a="1"/>
  <c r="AQ401" i="1" s="1"/>
  <c r="AQ355" i="1" a="1"/>
  <c r="AQ355" i="1" s="1"/>
  <c r="AQ356" i="1" a="1"/>
  <c r="AQ356" i="1" s="1"/>
  <c r="AQ390" i="1" a="1"/>
  <c r="AQ390" i="1" s="1"/>
  <c r="AQ366" i="1" a="1"/>
  <c r="AQ366" i="1" s="1"/>
  <c r="AQ374" i="1" a="1"/>
  <c r="AQ374" i="1" s="1"/>
  <c r="AQ392" i="1" a="1"/>
  <c r="AQ392" i="1" s="1"/>
  <c r="AQ376" i="1" a="1"/>
  <c r="AQ376" i="1" s="1"/>
  <c r="AQ386" i="1" a="1"/>
  <c r="AQ386" i="1" s="1"/>
  <c r="AQ394" i="1" a="1"/>
  <c r="AQ394" i="1" s="1"/>
  <c r="AQ388" i="1" a="1"/>
  <c r="AQ388" i="1" s="1"/>
  <c r="AQ367" i="1" a="1"/>
  <c r="AQ367" i="1" s="1"/>
  <c r="AQ379" i="1" a="1"/>
  <c r="AQ379" i="1" s="1"/>
  <c r="AQ358" i="1" a="1"/>
  <c r="AQ358" i="1" s="1"/>
  <c r="AQ370" i="1" a="1"/>
  <c r="AQ370" i="1" s="1"/>
  <c r="AQ371" i="1" a="1"/>
  <c r="AQ371" i="1" s="1"/>
  <c r="AQ353" i="1" a="1"/>
  <c r="AQ353" i="1" s="1"/>
  <c r="AQ398" i="1" a="1"/>
  <c r="AQ398" i="1" s="1"/>
  <c r="AQ365" i="1" a="1"/>
  <c r="AQ365" i="1" s="1"/>
  <c r="AQ378" i="1" a="1"/>
  <c r="AQ378" i="1" s="1"/>
  <c r="AQ372" i="1" a="1"/>
  <c r="AQ372" i="1" s="1"/>
  <c r="AQ354" i="1" a="1"/>
  <c r="AQ354" i="1" s="1"/>
  <c r="AQ381" i="1" a="1"/>
  <c r="AQ381" i="1" s="1"/>
  <c r="AQ385" i="1" a="1"/>
  <c r="AQ385" i="1" s="1"/>
  <c r="AQ352" i="1" a="1"/>
  <c r="AQ352" i="1" s="1"/>
  <c r="AQ399" i="1" a="1"/>
  <c r="AQ399" i="1" s="1"/>
  <c r="AQ364" i="1" a="1"/>
  <c r="AQ364" i="1" s="1"/>
  <c r="AQ397" i="1" a="1"/>
  <c r="AQ397" i="1" s="1"/>
  <c r="AQ400" i="1" a="1"/>
  <c r="AQ400" i="1" s="1"/>
  <c r="AQ396" i="1" a="1"/>
  <c r="AQ396" i="1" s="1"/>
  <c r="AB454" i="1" a="1"/>
  <c r="AB454" i="1" s="1"/>
  <c r="AB424" i="1" a="1"/>
  <c r="AB424" i="1" s="1"/>
  <c r="AB435" i="1" a="1"/>
  <c r="AB435" i="1" s="1"/>
  <c r="AB428" i="1" a="1"/>
  <c r="AB428" i="1" s="1"/>
  <c r="AB438" i="1" a="1"/>
  <c r="AB438" i="1" s="1"/>
  <c r="AB455" i="1" a="1"/>
  <c r="AB455" i="1" s="1"/>
  <c r="AB460" i="1" a="1"/>
  <c r="AB460" i="1" s="1"/>
  <c r="AB429" i="1" a="1"/>
  <c r="AB429" i="1" s="1"/>
  <c r="AB434" i="1" a="1"/>
  <c r="AB434" i="1" s="1"/>
  <c r="AB459" i="1" a="1"/>
  <c r="AB459" i="1" s="1"/>
  <c r="AB443" i="1" a="1"/>
  <c r="AB443" i="1" s="1"/>
  <c r="AB453" i="1" a="1"/>
  <c r="AB453" i="1" s="1"/>
  <c r="AB444" i="1" a="1"/>
  <c r="AB444" i="1" s="1"/>
  <c r="AB416" i="1" a="1"/>
  <c r="AB416" i="1" s="1"/>
  <c r="AB425" i="1" a="1"/>
  <c r="AB425" i="1" s="1"/>
  <c r="AB440" i="1" a="1"/>
  <c r="AB440" i="1" s="1"/>
  <c r="AB449" i="1" a="1"/>
  <c r="AB449" i="1" s="1"/>
  <c r="AB430" i="1" a="1"/>
  <c r="AB430" i="1" s="1"/>
  <c r="AB417" i="1" a="1"/>
  <c r="AB417" i="1" s="1"/>
  <c r="AB439" i="1" a="1"/>
  <c r="AB439" i="1" s="1"/>
  <c r="AB465" i="1" a="1"/>
  <c r="AB465" i="1" s="1"/>
  <c r="AB448" i="1" a="1"/>
  <c r="AB448" i="1" s="1"/>
  <c r="AB433" i="1" a="1"/>
  <c r="AB433" i="1" s="1"/>
  <c r="AB463" i="1" a="1"/>
  <c r="AB463" i="1" s="1"/>
  <c r="AB422" i="1" a="1"/>
  <c r="AB422" i="1" s="1"/>
  <c r="AB445" i="1" a="1"/>
  <c r="AB445" i="1" s="1"/>
  <c r="AB450" i="1" a="1"/>
  <c r="AB450" i="1" s="1"/>
  <c r="AB423" i="1" a="1"/>
  <c r="AB423" i="1" s="1"/>
  <c r="AB464" i="1" a="1"/>
  <c r="AB464" i="1" s="1"/>
  <c r="AB415" i="1" a="1"/>
  <c r="AB415" i="1" s="1"/>
  <c r="AB458" i="1" a="1"/>
  <c r="AB458" i="1" s="1"/>
  <c r="AB451" i="1" a="1"/>
  <c r="AB451" i="1" s="1"/>
  <c r="AB452" i="1" a="1"/>
  <c r="AB452" i="1" s="1"/>
  <c r="AB456" i="1" a="1"/>
  <c r="AB456" i="1" s="1"/>
  <c r="AB437" i="1" a="1"/>
  <c r="AB437" i="1" s="1"/>
  <c r="AB468" i="1" a="1"/>
  <c r="AB468" i="1" s="1"/>
  <c r="AB466" i="1" a="1"/>
  <c r="AB466" i="1" s="1"/>
  <c r="AB442" i="1" a="1"/>
  <c r="AB442" i="1" s="1"/>
  <c r="AB441" i="1" a="1"/>
  <c r="AB441" i="1" s="1"/>
  <c r="AB447" i="1" a="1"/>
  <c r="AB447" i="1" s="1"/>
  <c r="AB420" i="1" a="1"/>
  <c r="AB420" i="1" s="1"/>
  <c r="AB432" i="1" a="1"/>
  <c r="AB432" i="1" s="1"/>
  <c r="AB461" i="1" a="1"/>
  <c r="AB461" i="1" s="1"/>
  <c r="AB457" i="1" a="1"/>
  <c r="AB457" i="1" s="1"/>
  <c r="AB431" i="1" a="1"/>
  <c r="AB431" i="1" s="1"/>
  <c r="AB419" i="1" a="1"/>
  <c r="AB419" i="1" s="1"/>
  <c r="AB427" i="1" a="1"/>
  <c r="AB427" i="1" s="1"/>
  <c r="AB462" i="1" a="1"/>
  <c r="AB462" i="1" s="1"/>
  <c r="AB436" i="1" a="1"/>
  <c r="AB436" i="1" s="1"/>
  <c r="AB446" i="1" a="1"/>
  <c r="AB446" i="1" s="1"/>
  <c r="AB418" i="1" a="1"/>
  <c r="AB418" i="1" s="1"/>
  <c r="AR364" i="1" a="1"/>
  <c r="AR364" i="1" s="1"/>
  <c r="AR366" i="1" a="1"/>
  <c r="AR366" i="1" s="1"/>
  <c r="AR374" i="1" a="1"/>
  <c r="AR374" i="1" s="1"/>
  <c r="AR377" i="1" a="1"/>
  <c r="AR377" i="1" s="1"/>
  <c r="AR361" i="1" a="1"/>
  <c r="AR361" i="1" s="1"/>
  <c r="AE423" i="1" a="1"/>
  <c r="AE423" i="1" s="1"/>
  <c r="AE449" i="1" a="1"/>
  <c r="AE449" i="1" s="1"/>
  <c r="AE415" i="1" a="1"/>
  <c r="AE415" i="1" s="1"/>
  <c r="AE463" i="1" a="1"/>
  <c r="AE463" i="1" s="1"/>
  <c r="AE454" i="1" a="1"/>
  <c r="AE454" i="1" s="1"/>
  <c r="AE443" i="1" a="1"/>
  <c r="AE443" i="1" s="1"/>
  <c r="AE444" i="1" a="1"/>
  <c r="AE444" i="1" s="1"/>
  <c r="AE458" i="1" a="1"/>
  <c r="AE458" i="1" s="1"/>
  <c r="AE433" i="1" a="1"/>
  <c r="AE433" i="1" s="1"/>
  <c r="AE428" i="1" a="1"/>
  <c r="AE428" i="1" s="1"/>
  <c r="AE429" i="1" a="1"/>
  <c r="AE429" i="1" s="1"/>
  <c r="AE448" i="1" a="1"/>
  <c r="AE448" i="1" s="1"/>
  <c r="AE416" i="1" a="1"/>
  <c r="AE416" i="1" s="1"/>
  <c r="AE445" i="1" a="1"/>
  <c r="AE445" i="1" s="1"/>
  <c r="AE438" i="1" a="1"/>
  <c r="AE438" i="1" s="1"/>
  <c r="AE422" i="1" a="1"/>
  <c r="AE422" i="1" s="1"/>
  <c r="AE439" i="1" a="1"/>
  <c r="AE439" i="1" s="1"/>
  <c r="AE434" i="1" a="1"/>
  <c r="AE434" i="1" s="1"/>
  <c r="AE459" i="1" a="1"/>
  <c r="AE459" i="1" s="1"/>
  <c r="AE453" i="1" a="1"/>
  <c r="AE453" i="1" s="1"/>
  <c r="AE417" i="1" a="1"/>
  <c r="AE417" i="1" s="1"/>
  <c r="AE464" i="1" a="1"/>
  <c r="AE464" i="1" s="1"/>
  <c r="AE452" i="1" a="1"/>
  <c r="AE452" i="1" s="1"/>
  <c r="AE436" i="1" a="1"/>
  <c r="AE436" i="1" s="1"/>
  <c r="AE455" i="1" a="1"/>
  <c r="AE455" i="1" s="1"/>
  <c r="AE460" i="1" a="1"/>
  <c r="AE460" i="1" s="1"/>
  <c r="AE431" i="1" a="1"/>
  <c r="AE431" i="1" s="1"/>
  <c r="AE419" i="1" a="1"/>
  <c r="AE419" i="1" s="1"/>
  <c r="AE465" i="1" a="1"/>
  <c r="AE465" i="1" s="1"/>
  <c r="AE468" i="1" a="1"/>
  <c r="AE468" i="1" s="1"/>
  <c r="AE437" i="1" a="1"/>
  <c r="AE437" i="1" s="1"/>
  <c r="AE462" i="1" a="1"/>
  <c r="AE462" i="1" s="1"/>
  <c r="AE432" i="1" a="1"/>
  <c r="AE432" i="1" s="1"/>
  <c r="AE457" i="1" a="1"/>
  <c r="AE457" i="1" s="1"/>
  <c r="AE461" i="1" a="1"/>
  <c r="AE461" i="1" s="1"/>
  <c r="AE440" i="1" a="1"/>
  <c r="AE440" i="1" s="1"/>
  <c r="AE456" i="1" a="1"/>
  <c r="AE456" i="1" s="1"/>
  <c r="AE466" i="1" a="1"/>
  <c r="AE466" i="1" s="1"/>
  <c r="AE441" i="1" a="1"/>
  <c r="AE441" i="1" s="1"/>
  <c r="AE424" i="1" a="1"/>
  <c r="AE424" i="1" s="1"/>
  <c r="AE435" i="1" a="1"/>
  <c r="AE435" i="1" s="1"/>
  <c r="AE451" i="1" a="1"/>
  <c r="AE451" i="1" s="1"/>
  <c r="AE420" i="1" a="1"/>
  <c r="AE420" i="1" s="1"/>
  <c r="AE450" i="1" a="1"/>
  <c r="AE450" i="1" s="1"/>
  <c r="AE430" i="1" a="1"/>
  <c r="AE430" i="1" s="1"/>
  <c r="AE442" i="1" a="1"/>
  <c r="AE442" i="1" s="1"/>
  <c r="AE418" i="1" a="1"/>
  <c r="AE418" i="1" s="1"/>
  <c r="AE425" i="1" a="1"/>
  <c r="AE425" i="1" s="1"/>
  <c r="AE427" i="1" a="1"/>
  <c r="AE427" i="1" s="1"/>
  <c r="AE447" i="1" a="1"/>
  <c r="AE447" i="1" s="1"/>
  <c r="AE446" i="1" a="1"/>
  <c r="AE446" i="1" s="1"/>
  <c r="AC450" i="1" a="1"/>
  <c r="AC450" i="1" s="1"/>
  <c r="AC463" i="1" a="1"/>
  <c r="AC463" i="1" s="1"/>
  <c r="AC454" i="1" a="1"/>
  <c r="AC454" i="1" s="1"/>
  <c r="AC438" i="1" a="1"/>
  <c r="AC438" i="1" s="1"/>
  <c r="AC428" i="1" a="1"/>
  <c r="AC428" i="1" s="1"/>
  <c r="AC460" i="1" a="1"/>
  <c r="AC460" i="1" s="1"/>
  <c r="AC434" i="1" a="1"/>
  <c r="AC434" i="1" s="1"/>
  <c r="AC459" i="1" a="1"/>
  <c r="AC459" i="1" s="1"/>
  <c r="AC433" i="1" a="1"/>
  <c r="AC433" i="1" s="1"/>
  <c r="AC416" i="1" a="1"/>
  <c r="AC416" i="1" s="1"/>
  <c r="AC443" i="1" a="1"/>
  <c r="AC443" i="1" s="1"/>
  <c r="AC449" i="1" a="1"/>
  <c r="AC449" i="1" s="1"/>
  <c r="AC444" i="1" a="1"/>
  <c r="AC444" i="1" s="1"/>
  <c r="AC417" i="1" a="1"/>
  <c r="AC417" i="1" s="1"/>
  <c r="AC439" i="1" a="1"/>
  <c r="AC439" i="1" s="1"/>
  <c r="AC458" i="1" a="1"/>
  <c r="AC458" i="1" s="1"/>
  <c r="AC430" i="1" a="1"/>
  <c r="AC430" i="1" s="1"/>
  <c r="AC422" i="1" a="1"/>
  <c r="AC422" i="1" s="1"/>
  <c r="AC453" i="1" a="1"/>
  <c r="AC453" i="1" s="1"/>
  <c r="AC465" i="1" a="1"/>
  <c r="AC465" i="1" s="1"/>
  <c r="AC448" i="1" a="1"/>
  <c r="AC448" i="1" s="1"/>
  <c r="AC429" i="1" a="1"/>
  <c r="AC429" i="1" s="1"/>
  <c r="AC464" i="1" a="1"/>
  <c r="AC464" i="1" s="1"/>
  <c r="AC423" i="1" a="1"/>
  <c r="AC423" i="1" s="1"/>
  <c r="AC415" i="1" a="1"/>
  <c r="AC415" i="1" s="1"/>
  <c r="AC452" i="1" a="1"/>
  <c r="AC452" i="1" s="1"/>
  <c r="AC466" i="1" a="1"/>
  <c r="AC466" i="1" s="1"/>
  <c r="AC446" i="1" a="1"/>
  <c r="AC446" i="1" s="1"/>
  <c r="AC431" i="1" a="1"/>
  <c r="AC431" i="1" s="1"/>
  <c r="AC451" i="1" a="1"/>
  <c r="AC451" i="1" s="1"/>
  <c r="AC420" i="1" a="1"/>
  <c r="AC420" i="1" s="1"/>
  <c r="AC445" i="1" a="1"/>
  <c r="AC445" i="1" s="1"/>
  <c r="AC442" i="1" a="1"/>
  <c r="AC442" i="1" s="1"/>
  <c r="AC425" i="1" a="1"/>
  <c r="AC425" i="1" s="1"/>
  <c r="AC436" i="1" a="1"/>
  <c r="AC436" i="1" s="1"/>
  <c r="AC462" i="1" a="1"/>
  <c r="AC462" i="1" s="1"/>
  <c r="AC447" i="1" a="1"/>
  <c r="AC447" i="1" s="1"/>
  <c r="AC440" i="1" a="1"/>
  <c r="AC440" i="1" s="1"/>
  <c r="AC419" i="1" a="1"/>
  <c r="AC419" i="1" s="1"/>
  <c r="AC427" i="1" a="1"/>
  <c r="AC427" i="1" s="1"/>
  <c r="AC456" i="1" a="1"/>
  <c r="AC456" i="1" s="1"/>
  <c r="AC441" i="1" a="1"/>
  <c r="AC441" i="1" s="1"/>
  <c r="AC435" i="1" a="1"/>
  <c r="AC435" i="1" s="1"/>
  <c r="AC455" i="1" a="1"/>
  <c r="AC455" i="1" s="1"/>
  <c r="AC461" i="1" a="1"/>
  <c r="AC461" i="1" s="1"/>
  <c r="AC437" i="1" a="1"/>
  <c r="AC437" i="1" s="1"/>
  <c r="AC468" i="1" a="1"/>
  <c r="AC468" i="1" s="1"/>
  <c r="AC424" i="1" a="1"/>
  <c r="AC424" i="1" s="1"/>
  <c r="AC457" i="1" a="1"/>
  <c r="AC457" i="1" s="1"/>
  <c r="AC432" i="1" a="1"/>
  <c r="AC432" i="1" s="1"/>
  <c r="AC418" i="1" a="1"/>
  <c r="AC418" i="1" s="1"/>
  <c r="AP361" i="1" a="1"/>
  <c r="AP361" i="1" s="1"/>
  <c r="AP383" i="1" a="1"/>
  <c r="AP383" i="1" s="1"/>
  <c r="AP380" i="1" a="1"/>
  <c r="AP380" i="1" s="1"/>
  <c r="AP371" i="1" a="1"/>
  <c r="AP371" i="1" s="1"/>
  <c r="AP375" i="1" a="1"/>
  <c r="AP375" i="1" s="1"/>
  <c r="AP384" i="1" a="1"/>
  <c r="AP384" i="1" s="1"/>
  <c r="AP382" i="1" a="1"/>
  <c r="AP382" i="1" s="1"/>
  <c r="AP389" i="1" a="1"/>
  <c r="AP389" i="1" s="1"/>
  <c r="AP393" i="1" a="1"/>
  <c r="AP393" i="1" s="1"/>
  <c r="AP402" i="1" a="1"/>
  <c r="AP402" i="1" s="1"/>
  <c r="AP376" i="1" a="1"/>
  <c r="AP376" i="1" s="1"/>
  <c r="AP385" i="1" a="1"/>
  <c r="AP385" i="1" s="1"/>
  <c r="AP387" i="1" a="1"/>
  <c r="AP387" i="1" s="1"/>
  <c r="AP351" i="1" a="1"/>
  <c r="AP351" i="1" s="1"/>
  <c r="AP368" i="1" a="1"/>
  <c r="AP368" i="1" s="1"/>
  <c r="AP373" i="1" a="1"/>
  <c r="AP373" i="1" s="1"/>
  <c r="AP391" i="1" a="1"/>
  <c r="AP391" i="1" s="1"/>
  <c r="AP404" i="1" a="1"/>
  <c r="AP404" i="1" s="1"/>
  <c r="AP356" i="1" a="1"/>
  <c r="AP356" i="1" s="1"/>
  <c r="AP354" i="1" a="1"/>
  <c r="AP354" i="1" s="1"/>
  <c r="AP377" i="1" a="1"/>
  <c r="AP377" i="1" s="1"/>
  <c r="AP400" i="1" a="1"/>
  <c r="AP400" i="1" s="1"/>
  <c r="AP366" i="1" a="1"/>
  <c r="AP366" i="1" s="1"/>
  <c r="AP388" i="1" a="1"/>
  <c r="AP388" i="1" s="1"/>
  <c r="AP401" i="1" a="1"/>
  <c r="AP401" i="1" s="1"/>
  <c r="AP360" i="1" a="1"/>
  <c r="AP360" i="1" s="1"/>
  <c r="AP367" i="1" a="1"/>
  <c r="AP367" i="1" s="1"/>
  <c r="AP386" i="1" a="1"/>
  <c r="AP386" i="1" s="1"/>
  <c r="AP394" i="1" a="1"/>
  <c r="AP394" i="1" s="1"/>
  <c r="AP369" i="1" a="1"/>
  <c r="AP369" i="1" s="1"/>
  <c r="AP379" i="1" a="1"/>
  <c r="AP379" i="1" s="1"/>
  <c r="AP358" i="1" a="1"/>
  <c r="AP358" i="1" s="1"/>
  <c r="AP370" i="1" a="1"/>
  <c r="AP370" i="1" s="1"/>
  <c r="AP390" i="1" a="1"/>
  <c r="AP390" i="1" s="1"/>
  <c r="AP392" i="1" a="1"/>
  <c r="AP392" i="1" s="1"/>
  <c r="AP359" i="1" a="1"/>
  <c r="AP359" i="1" s="1"/>
  <c r="AP378" i="1" a="1"/>
  <c r="AP378" i="1" s="1"/>
  <c r="AP381" i="1" a="1"/>
  <c r="AP381" i="1" s="1"/>
  <c r="AP363" i="1" a="1"/>
  <c r="AP363" i="1" s="1"/>
  <c r="AP364" i="1" a="1"/>
  <c r="AP364" i="1" s="1"/>
  <c r="AP353" i="1" a="1"/>
  <c r="AP353" i="1" s="1"/>
  <c r="AP398" i="1" a="1"/>
  <c r="AP398" i="1" s="1"/>
  <c r="AP397" i="1" a="1"/>
  <c r="AP397" i="1" s="1"/>
  <c r="AP399" i="1" a="1"/>
  <c r="AP399" i="1" s="1"/>
  <c r="AP395" i="1" a="1"/>
  <c r="AP395" i="1" s="1"/>
  <c r="AP355" i="1" a="1"/>
  <c r="AP355" i="1" s="1"/>
  <c r="AP365" i="1" a="1"/>
  <c r="AP365" i="1" s="1"/>
  <c r="AP396" i="1" a="1"/>
  <c r="AP396" i="1" s="1"/>
  <c r="AP372" i="1" a="1"/>
  <c r="AP372" i="1" s="1"/>
  <c r="AP352" i="1" a="1"/>
  <c r="AP352" i="1" s="1"/>
  <c r="AP374" i="1" a="1"/>
  <c r="AP374" i="1" s="1"/>
  <c r="AO380" i="1" a="1"/>
  <c r="AO380" i="1" s="1"/>
  <c r="AO371" i="1" a="1"/>
  <c r="AO371" i="1" s="1"/>
  <c r="AO351" i="1" a="1"/>
  <c r="AO351" i="1" s="1"/>
  <c r="AO353" i="1" a="1"/>
  <c r="AO353" i="1" s="1"/>
  <c r="AO355" i="1" a="1"/>
  <c r="AO355" i="1" s="1"/>
  <c r="AO365" i="1" a="1"/>
  <c r="AO365" i="1" s="1"/>
  <c r="AO373" i="1" a="1"/>
  <c r="AO373" i="1" s="1"/>
  <c r="AO385" i="1" a="1"/>
  <c r="AO385" i="1" s="1"/>
  <c r="AO382" i="1" a="1"/>
  <c r="AO382" i="1" s="1"/>
  <c r="AO393" i="1" a="1"/>
  <c r="AO393" i="1" s="1"/>
  <c r="AO400" i="1" a="1"/>
  <c r="AO400" i="1" s="1"/>
  <c r="AO387" i="1" a="1"/>
  <c r="AO387" i="1" s="1"/>
  <c r="AO389" i="1" a="1"/>
  <c r="AO389" i="1" s="1"/>
  <c r="AO402" i="1" a="1"/>
  <c r="AO402" i="1" s="1"/>
  <c r="AO376" i="1" a="1"/>
  <c r="AO376" i="1" s="1"/>
  <c r="AO383" i="1" a="1"/>
  <c r="AO383" i="1" s="1"/>
  <c r="AO391" i="1" a="1"/>
  <c r="AO391" i="1" s="1"/>
  <c r="AO398" i="1" a="1"/>
  <c r="AO398" i="1" s="1"/>
  <c r="AO354" i="1" a="1"/>
  <c r="AO354" i="1" s="1"/>
  <c r="AO377" i="1" a="1"/>
  <c r="AO377" i="1" s="1"/>
  <c r="AO359" i="1" a="1"/>
  <c r="AO359" i="1" s="1"/>
  <c r="AO397" i="1" a="1"/>
  <c r="AO397" i="1" s="1"/>
  <c r="AO356" i="1" a="1"/>
  <c r="AO356" i="1" s="1"/>
  <c r="AO375" i="1" a="1"/>
  <c r="AO375" i="1" s="1"/>
  <c r="AO396" i="1" a="1"/>
  <c r="AO396" i="1" s="1"/>
  <c r="AO360" i="1" a="1"/>
  <c r="AO360" i="1" s="1"/>
  <c r="AO364" i="1" a="1"/>
  <c r="AO364" i="1" s="1"/>
  <c r="AO378" i="1" a="1"/>
  <c r="AO378" i="1" s="1"/>
  <c r="AO386" i="1" a="1"/>
  <c r="AO386" i="1" s="1"/>
  <c r="AO388" i="1" a="1"/>
  <c r="AO388" i="1" s="1"/>
  <c r="AO394" i="1" a="1"/>
  <c r="AO394" i="1" s="1"/>
  <c r="AO379" i="1" a="1"/>
  <c r="AO379" i="1" s="1"/>
  <c r="AO384" i="1" a="1"/>
  <c r="AO384" i="1" s="1"/>
  <c r="AO399" i="1" a="1"/>
  <c r="AO399" i="1" s="1"/>
  <c r="AO372" i="1" a="1"/>
  <c r="AO372" i="1" s="1"/>
  <c r="AO358" i="1" a="1"/>
  <c r="AO358" i="1" s="1"/>
  <c r="AO368" i="1" a="1"/>
  <c r="AO368" i="1" s="1"/>
  <c r="AO369" i="1" a="1"/>
  <c r="AO369" i="1" s="1"/>
  <c r="AO370" i="1" a="1"/>
  <c r="AO370" i="1" s="1"/>
  <c r="AO392" i="1" a="1"/>
  <c r="AO392" i="1" s="1"/>
  <c r="AO401" i="1" a="1"/>
  <c r="AO401" i="1" s="1"/>
  <c r="AO390" i="1" a="1"/>
  <c r="AO390" i="1" s="1"/>
  <c r="AO404" i="1" a="1"/>
  <c r="AO404" i="1" s="1"/>
  <c r="AO352" i="1" a="1"/>
  <c r="AO352" i="1" s="1"/>
  <c r="AO381" i="1" a="1"/>
  <c r="AO381" i="1" s="1"/>
  <c r="AO363" i="1" a="1"/>
  <c r="AO363" i="1" s="1"/>
  <c r="AO361" i="1" a="1"/>
  <c r="AO361" i="1" s="1"/>
  <c r="AO366" i="1" a="1"/>
  <c r="AO366" i="1" s="1"/>
  <c r="AO374" i="1" a="1"/>
  <c r="AO374" i="1" s="1"/>
  <c r="AO367" i="1" a="1"/>
  <c r="AO367" i="1" s="1"/>
  <c r="AO395" i="1" a="1"/>
  <c r="AO395" i="1" s="1"/>
  <c r="Q938" i="27"/>
  <c r="O937" i="27"/>
  <c r="Q943" i="27"/>
  <c r="N960" i="9"/>
  <c r="N970" i="9" s="1"/>
  <c r="AC513" i="1" a="1"/>
  <c r="AC513" i="1" s="1"/>
  <c r="AC511" i="1" a="1"/>
  <c r="AC511" i="1" s="1"/>
  <c r="AC512" i="1" a="1"/>
  <c r="AC512" i="1" s="1"/>
  <c r="AC516" i="1" a="1"/>
  <c r="AC516" i="1" s="1"/>
  <c r="AC515" i="1" a="1"/>
  <c r="AC515" i="1" s="1"/>
  <c r="AC514" i="1" a="1"/>
  <c r="AC514" i="1" s="1"/>
  <c r="AB512" i="1" a="1"/>
  <c r="AB512" i="1" s="1"/>
  <c r="AB511" i="1" a="1"/>
  <c r="AB511" i="1" s="1"/>
  <c r="AB513" i="1" a="1"/>
  <c r="AB513" i="1" s="1"/>
  <c r="AB515" i="1" a="1"/>
  <c r="AB515" i="1" s="1"/>
  <c r="AB514" i="1" a="1"/>
  <c r="AB514" i="1" s="1"/>
  <c r="AB516" i="1" a="1"/>
  <c r="AB516" i="1" s="1"/>
  <c r="AE514" i="1" a="1"/>
  <c r="AE514" i="1" s="1"/>
  <c r="AE512" i="1" a="1"/>
  <c r="AE512" i="1" s="1"/>
  <c r="AE513" i="1" a="1"/>
  <c r="AE513" i="1" s="1"/>
  <c r="AE511" i="1" a="1"/>
  <c r="AE511" i="1" s="1"/>
  <c r="AE515" i="1" a="1"/>
  <c r="AE515" i="1" s="1"/>
  <c r="AE516" i="1" a="1"/>
  <c r="AE516" i="1" s="1"/>
  <c r="AD511" i="1" a="1"/>
  <c r="AD511" i="1" s="1"/>
  <c r="AD512" i="1" a="1"/>
  <c r="AD512" i="1" s="1"/>
  <c r="AD514" i="1" a="1"/>
  <c r="AD514" i="1" s="1"/>
  <c r="AD513" i="1" a="1"/>
  <c r="AD513" i="1" s="1"/>
  <c r="AD515" i="1" a="1"/>
  <c r="AD515" i="1" s="1"/>
  <c r="AD516" i="1" a="1"/>
  <c r="AD516" i="1" s="1"/>
  <c r="AB524" i="1" a="1"/>
  <c r="AB524" i="1" s="1"/>
  <c r="AB504" i="1" a="1"/>
  <c r="AB504" i="1" s="1"/>
  <c r="AB505" i="1" a="1"/>
  <c r="AB505" i="1" s="1"/>
  <c r="AB506" i="1" a="1"/>
  <c r="AB506" i="1" s="1"/>
  <c r="AB507" i="1" a="1"/>
  <c r="AB507" i="1" s="1"/>
  <c r="AB508" i="1" a="1"/>
  <c r="AB508" i="1" s="1"/>
  <c r="AD524" i="1" a="1"/>
  <c r="AD524" i="1" s="1"/>
  <c r="AD506" i="1" a="1"/>
  <c r="AD506" i="1" s="1"/>
  <c r="AD504" i="1" a="1"/>
  <c r="AD504" i="1" s="1"/>
  <c r="AD507" i="1" a="1"/>
  <c r="AD507" i="1" s="1"/>
  <c r="AD505" i="1" a="1"/>
  <c r="AD505" i="1" s="1"/>
  <c r="AD508" i="1" a="1"/>
  <c r="AD508" i="1" s="1"/>
  <c r="AE524" i="1" a="1"/>
  <c r="AE524" i="1" s="1"/>
  <c r="AE504" i="1" a="1"/>
  <c r="AE504" i="1" s="1"/>
  <c r="AE506" i="1" a="1"/>
  <c r="AE506" i="1" s="1"/>
  <c r="AE507" i="1" a="1"/>
  <c r="AE507" i="1" s="1"/>
  <c r="AE505" i="1" a="1"/>
  <c r="AE505" i="1" s="1"/>
  <c r="AE508" i="1" a="1"/>
  <c r="AE508" i="1" s="1"/>
  <c r="AC524" i="1" a="1"/>
  <c r="AC524" i="1" s="1"/>
  <c r="AC506" i="1" a="1"/>
  <c r="AC506" i="1" s="1"/>
  <c r="AC505" i="1" a="1"/>
  <c r="AC505" i="1" s="1"/>
  <c r="AC504" i="1" a="1"/>
  <c r="AC504" i="1" s="1"/>
  <c r="AC507" i="1" a="1"/>
  <c r="AC507" i="1" s="1"/>
  <c r="AC508" i="1" a="1"/>
  <c r="AC508" i="1" s="1"/>
  <c r="O975" i="9"/>
  <c r="O950" i="27"/>
  <c r="K971" i="9"/>
  <c r="K946" i="27"/>
  <c r="L976" i="9"/>
  <c r="L951" i="27"/>
  <c r="L973" i="9"/>
  <c r="L948" i="27"/>
  <c r="N971" i="9"/>
  <c r="N946" i="27"/>
  <c r="S970" i="9"/>
  <c r="S945" i="27"/>
  <c r="L972" i="9"/>
  <c r="L947" i="27"/>
  <c r="P979" i="9"/>
  <c r="P954" i="27"/>
  <c r="P971" i="9"/>
  <c r="P946" i="27"/>
  <c r="O977" i="9"/>
  <c r="O952" i="27"/>
  <c r="P976" i="9"/>
  <c r="P951" i="27"/>
  <c r="S979" i="9"/>
  <c r="S954" i="27"/>
  <c r="P975" i="9"/>
  <c r="P950" i="27"/>
  <c r="S977" i="9"/>
  <c r="S952" i="27"/>
  <c r="K974" i="9"/>
  <c r="K949" i="27"/>
  <c r="P974" i="9"/>
  <c r="P949" i="27"/>
  <c r="P972" i="9"/>
  <c r="P947" i="27"/>
  <c r="L971" i="9"/>
  <c r="L946" i="27"/>
  <c r="N977" i="9"/>
  <c r="N952" i="27"/>
  <c r="Q977" i="9"/>
  <c r="Q952" i="27"/>
  <c r="O973" i="9"/>
  <c r="O948" i="27"/>
  <c r="K978" i="9"/>
  <c r="K953" i="27"/>
  <c r="M974" i="9"/>
  <c r="M949" i="27"/>
  <c r="Q970" i="9"/>
  <c r="Q945" i="27"/>
  <c r="S976" i="9"/>
  <c r="S951" i="27"/>
  <c r="Q972" i="9"/>
  <c r="Q947" i="27"/>
  <c r="Q971" i="9"/>
  <c r="Q946" i="27"/>
  <c r="Q975" i="9"/>
  <c r="Q950" i="27"/>
  <c r="O978" i="9"/>
  <c r="O953" i="27"/>
  <c r="N972" i="9"/>
  <c r="N947" i="27"/>
  <c r="M970" i="9"/>
  <c r="M945" i="27"/>
  <c r="O972" i="9"/>
  <c r="O947" i="27"/>
  <c r="S973" i="9"/>
  <c r="S948" i="27"/>
  <c r="P978" i="9"/>
  <c r="P953" i="27"/>
  <c r="L978" i="9"/>
  <c r="L953" i="27"/>
  <c r="P977" i="9"/>
  <c r="P952" i="27"/>
  <c r="N976" i="9"/>
  <c r="N951" i="27"/>
  <c r="S975" i="9"/>
  <c r="S950" i="27"/>
  <c r="L974" i="9"/>
  <c r="L949" i="27"/>
  <c r="S972" i="9"/>
  <c r="S947" i="27"/>
  <c r="M978" i="9"/>
  <c r="M953" i="27"/>
  <c r="N978" i="9"/>
  <c r="N953" i="27"/>
  <c r="S971" i="9"/>
  <c r="S946" i="27"/>
  <c r="L977" i="9"/>
  <c r="L952" i="27"/>
  <c r="L975" i="9"/>
  <c r="L950" i="27"/>
  <c r="L979" i="9"/>
  <c r="L954" i="27"/>
  <c r="N975" i="9"/>
  <c r="N950" i="27"/>
  <c r="Q978" i="9"/>
  <c r="Q953" i="27"/>
  <c r="Q973" i="9"/>
  <c r="Q948" i="27"/>
  <c r="Q979" i="9"/>
  <c r="Q954" i="27"/>
  <c r="M971" i="9"/>
  <c r="M946" i="27"/>
  <c r="K973" i="9"/>
  <c r="K948" i="27"/>
  <c r="M972" i="9"/>
  <c r="M947" i="27"/>
  <c r="K975" i="9"/>
  <c r="K950" i="27"/>
  <c r="M975" i="9"/>
  <c r="M950" i="27"/>
  <c r="N974" i="9"/>
  <c r="N949" i="27"/>
  <c r="O976" i="9"/>
  <c r="O951" i="27"/>
  <c r="Q976" i="9"/>
  <c r="Q951" i="27"/>
  <c r="M977" i="9"/>
  <c r="M952" i="27"/>
  <c r="M973" i="9"/>
  <c r="M948" i="27"/>
  <c r="M979" i="9"/>
  <c r="M954" i="27"/>
  <c r="S974" i="9"/>
  <c r="S949" i="27"/>
  <c r="O970" i="9"/>
  <c r="O945" i="27"/>
  <c r="K976" i="9"/>
  <c r="K951" i="27"/>
  <c r="O979" i="9"/>
  <c r="O954" i="27"/>
  <c r="N973" i="9"/>
  <c r="N948" i="27"/>
  <c r="S978" i="9"/>
  <c r="S953" i="27"/>
  <c r="P970" i="9"/>
  <c r="P945" i="27"/>
  <c r="K979" i="9"/>
  <c r="K954" i="27"/>
  <c r="K970" i="9"/>
  <c r="K945" i="27"/>
  <c r="O971" i="9"/>
  <c r="O946" i="27"/>
  <c r="M976" i="9"/>
  <c r="M951" i="27"/>
  <c r="O974" i="9"/>
  <c r="O949" i="27"/>
  <c r="AD106" i="17"/>
  <c r="AD522" i="1" a="1"/>
  <c r="AD522" i="1" s="1"/>
  <c r="AB522" i="1" a="1"/>
  <c r="AB522" i="1" s="1"/>
  <c r="AC522" i="1" a="1"/>
  <c r="AC522" i="1" s="1"/>
  <c r="AE522" i="1" a="1"/>
  <c r="AE522" i="1" s="1"/>
  <c r="AD518" i="1" a="1"/>
  <c r="AD518" i="1" s="1"/>
  <c r="AD520" i="1" a="1"/>
  <c r="AD520" i="1" s="1"/>
  <c r="AB518" i="1" a="1"/>
  <c r="AB518" i="1" s="1"/>
  <c r="AB520" i="1" a="1"/>
  <c r="AB520" i="1" s="1"/>
  <c r="AC518" i="1" a="1"/>
  <c r="AC518" i="1" s="1"/>
  <c r="AC520" i="1" a="1"/>
  <c r="AC520" i="1" s="1"/>
  <c r="AE518" i="1" a="1"/>
  <c r="AE518" i="1" s="1"/>
  <c r="AE520" i="1" a="1"/>
  <c r="AE520" i="1" s="1"/>
  <c r="AD509" i="1" a="1"/>
  <c r="AD509" i="1" s="1"/>
  <c r="AB509" i="1" a="1"/>
  <c r="AB509" i="1" s="1"/>
  <c r="AC509" i="1" a="1"/>
  <c r="AC509" i="1" s="1"/>
  <c r="AE509" i="1" a="1"/>
  <c r="AE509" i="1" s="1"/>
  <c r="AD501" i="1" a="1"/>
  <c r="AD501" i="1" s="1"/>
  <c r="AB501" i="1" a="1"/>
  <c r="AB501" i="1" s="1"/>
  <c r="AC501" i="1" a="1"/>
  <c r="AC501" i="1" s="1"/>
  <c r="AE501" i="1" a="1"/>
  <c r="AE501" i="1" s="1"/>
  <c r="AD494" i="1" a="1"/>
  <c r="AD494" i="1" s="1"/>
  <c r="AD496" i="1" a="1"/>
  <c r="AD496" i="1" s="1"/>
  <c r="AB494" i="1" a="1"/>
  <c r="AB494" i="1" s="1"/>
  <c r="AB496" i="1" a="1"/>
  <c r="AB496" i="1" s="1"/>
  <c r="AC494" i="1" a="1"/>
  <c r="AC494" i="1" s="1"/>
  <c r="AC496" i="1" a="1"/>
  <c r="AC496" i="1" s="1"/>
  <c r="AE494" i="1" a="1"/>
  <c r="AE494" i="1" s="1"/>
  <c r="AE496" i="1" a="1"/>
  <c r="AE496" i="1" s="1"/>
  <c r="AB490" i="1" a="1"/>
  <c r="AB490" i="1" s="1"/>
  <c r="AB492" i="1" a="1"/>
  <c r="AB492" i="1" s="1"/>
  <c r="AD490" i="1" a="1"/>
  <c r="AD490" i="1" s="1"/>
  <c r="AD492" i="1" a="1"/>
  <c r="AD492" i="1" s="1"/>
  <c r="AC490" i="1" a="1"/>
  <c r="AC490" i="1" s="1"/>
  <c r="AC492" i="1" a="1"/>
  <c r="AC492" i="1" s="1"/>
  <c r="AE490" i="1" a="1"/>
  <c r="AE490" i="1" s="1"/>
  <c r="AE492" i="1" a="1"/>
  <c r="AE492" i="1" s="1"/>
  <c r="AB521" i="1" a="1"/>
  <c r="AB521" i="1" s="1"/>
  <c r="AB519" i="1" a="1"/>
  <c r="AB519" i="1" s="1"/>
  <c r="AB517" i="1" a="1"/>
  <c r="AB517" i="1" s="1"/>
  <c r="AB510" i="1" a="1"/>
  <c r="AB510" i="1" s="1"/>
  <c r="AB503" i="1" a="1"/>
  <c r="AB503" i="1" s="1"/>
  <c r="AB502" i="1" a="1"/>
  <c r="AB502" i="1" s="1"/>
  <c r="AC521" i="1" a="1"/>
  <c r="AC521" i="1" s="1"/>
  <c r="AC519" i="1" a="1"/>
  <c r="AC519" i="1" s="1"/>
  <c r="AC510" i="1" a="1"/>
  <c r="AC510" i="1" s="1"/>
  <c r="AC503" i="1" a="1"/>
  <c r="AC503" i="1" s="1"/>
  <c r="AC517" i="1" a="1"/>
  <c r="AC517" i="1" s="1"/>
  <c r="AC502" i="1" a="1"/>
  <c r="AC502" i="1" s="1"/>
  <c r="AE519" i="1" a="1"/>
  <c r="AE519" i="1" s="1"/>
  <c r="AE502" i="1" a="1"/>
  <c r="AE502" i="1" s="1"/>
  <c r="AE521" i="1" a="1"/>
  <c r="AE521" i="1" s="1"/>
  <c r="AE503" i="1" a="1"/>
  <c r="AE503" i="1" s="1"/>
  <c r="AE510" i="1" a="1"/>
  <c r="AE510" i="1" s="1"/>
  <c r="AE517" i="1" a="1"/>
  <c r="AE517" i="1" s="1"/>
  <c r="AD503" i="1" a="1"/>
  <c r="AD503" i="1" s="1"/>
  <c r="AD510" i="1" a="1"/>
  <c r="AD510" i="1" s="1"/>
  <c r="AD517" i="1" a="1"/>
  <c r="AD517" i="1" s="1"/>
  <c r="AD502" i="1" a="1"/>
  <c r="AD502" i="1" s="1"/>
  <c r="AD521" i="1" a="1"/>
  <c r="AD521" i="1" s="1"/>
  <c r="AD519" i="1" a="1"/>
  <c r="AD519" i="1" s="1"/>
  <c r="AD488" i="1" a="1"/>
  <c r="AD488" i="1" s="1"/>
  <c r="AD478" i="1" a="1"/>
  <c r="AD478" i="1" s="1"/>
  <c r="AD484" i="1" a="1"/>
  <c r="AD484" i="1" s="1"/>
  <c r="AD485" i="1" a="1"/>
  <c r="AD485" i="1" s="1"/>
  <c r="AD477" i="1" a="1"/>
  <c r="AD477" i="1" s="1"/>
  <c r="AD486" i="1" a="1"/>
  <c r="AD486" i="1" s="1"/>
  <c r="AD481" i="1" a="1"/>
  <c r="AD481" i="1" s="1"/>
  <c r="AD479" i="1" a="1"/>
  <c r="AD479" i="1" s="1"/>
  <c r="AD483" i="1" a="1"/>
  <c r="AD483" i="1" s="1"/>
  <c r="AD480" i="1" a="1"/>
  <c r="AD480" i="1" s="1"/>
  <c r="AC488" i="1" a="1"/>
  <c r="AC488" i="1" s="1"/>
  <c r="AC478" i="1" a="1"/>
  <c r="AC478" i="1" s="1"/>
  <c r="AC480" i="1" a="1"/>
  <c r="AC480" i="1" s="1"/>
  <c r="AC479" i="1" a="1"/>
  <c r="AC479" i="1" s="1"/>
  <c r="AC485" i="1" a="1"/>
  <c r="AC485" i="1" s="1"/>
  <c r="AC477" i="1" a="1"/>
  <c r="AC477" i="1" s="1"/>
  <c r="AC483" i="1" a="1"/>
  <c r="AC483" i="1" s="1"/>
  <c r="AC486" i="1" a="1"/>
  <c r="AC486" i="1" s="1"/>
  <c r="AC484" i="1" a="1"/>
  <c r="AC484" i="1" s="1"/>
  <c r="AC481" i="1" a="1"/>
  <c r="AC481" i="1" s="1"/>
  <c r="AE488" i="1" a="1"/>
  <c r="AE488" i="1" s="1"/>
  <c r="AE478" i="1" a="1"/>
  <c r="AE478" i="1" s="1"/>
  <c r="AE485" i="1" a="1"/>
  <c r="AE485" i="1" s="1"/>
  <c r="AE486" i="1" a="1"/>
  <c r="AE486" i="1" s="1"/>
  <c r="AE477" i="1" a="1"/>
  <c r="AE477" i="1" s="1"/>
  <c r="AE481" i="1" a="1"/>
  <c r="AE481" i="1" s="1"/>
  <c r="AE480" i="1" a="1"/>
  <c r="AE480" i="1" s="1"/>
  <c r="AE484" i="1" a="1"/>
  <c r="AE484" i="1" s="1"/>
  <c r="AE479" i="1" a="1"/>
  <c r="AE479" i="1" s="1"/>
  <c r="AE483" i="1" a="1"/>
  <c r="AE483" i="1" s="1"/>
  <c r="AB488" i="1" a="1"/>
  <c r="AB488" i="1" s="1"/>
  <c r="AB478" i="1" a="1"/>
  <c r="AB478" i="1" s="1"/>
  <c r="AB486" i="1" a="1"/>
  <c r="AB486" i="1" s="1"/>
  <c r="AB484" i="1" a="1"/>
  <c r="AB484" i="1" s="1"/>
  <c r="AB485" i="1" a="1"/>
  <c r="AB485" i="1" s="1"/>
  <c r="AB480" i="1" a="1"/>
  <c r="AB480" i="1" s="1"/>
  <c r="AB479" i="1" a="1"/>
  <c r="AB479" i="1" s="1"/>
  <c r="AB477" i="1" a="1"/>
  <c r="AB477" i="1" s="1"/>
  <c r="AB481" i="1" a="1"/>
  <c r="AB481" i="1" s="1"/>
  <c r="AB483" i="1" a="1"/>
  <c r="AB483" i="1" s="1"/>
  <c r="AO114" i="18"/>
  <c r="AU350" i="1"/>
  <c r="AU362" i="1" s="1" a="1"/>
  <c r="AU362" i="1" s="1"/>
  <c r="AF475" i="1"/>
  <c r="AF487" i="1" s="1" a="1"/>
  <c r="AF487" i="1" s="1"/>
  <c r="AB476" i="1" a="1"/>
  <c r="AB476" i="1" s="1"/>
  <c r="AF414" i="1"/>
  <c r="AF426" i="1" s="1" a="1"/>
  <c r="AF426" i="1" s="1"/>
  <c r="AI414" i="1"/>
  <c r="AI426" i="1" s="1" a="1"/>
  <c r="AI426" i="1" s="1"/>
  <c r="AI475" i="1"/>
  <c r="AI487" i="1" s="1" a="1"/>
  <c r="AI487" i="1" s="1"/>
  <c r="AE476" i="1" a="1"/>
  <c r="AE476" i="1" s="1"/>
  <c r="AS350" i="1"/>
  <c r="AS362" i="1" s="1" a="1"/>
  <c r="AS362" i="1" s="1"/>
  <c r="AH414" i="1"/>
  <c r="AH426" i="1" s="1" a="1"/>
  <c r="AH426" i="1" s="1"/>
  <c r="AH475" i="1"/>
  <c r="AH487" i="1" s="1" a="1"/>
  <c r="AH487" i="1" s="1"/>
  <c r="AD476" i="1" a="1"/>
  <c r="AD476" i="1" s="1"/>
  <c r="AG475" i="1"/>
  <c r="AG487" i="1" s="1" a="1"/>
  <c r="AG487" i="1" s="1"/>
  <c r="AC476" i="1" a="1"/>
  <c r="AC476" i="1" s="1"/>
  <c r="AG414" i="1"/>
  <c r="AG426" i="1" s="1" a="1"/>
  <c r="AG426" i="1" s="1"/>
  <c r="AT350" i="1"/>
  <c r="AT362" i="1" s="1" a="1"/>
  <c r="AT362" i="1" s="1"/>
  <c r="I695" i="1" a="1"/>
  <c r="I695" i="1" s="1"/>
  <c r="AI528" i="1" l="1" a="1"/>
  <c r="AI528" i="1" s="1"/>
  <c r="AI482" i="1" a="1"/>
  <c r="AI482" i="1" s="1"/>
  <c r="AH528" i="1" a="1"/>
  <c r="AH528" i="1" s="1"/>
  <c r="AH482" i="1" a="1"/>
  <c r="AH482" i="1" s="1"/>
  <c r="AG528" i="1" a="1"/>
  <c r="AG528" i="1" s="1"/>
  <c r="AG482" i="1" a="1"/>
  <c r="AG482" i="1" s="1"/>
  <c r="AF528" i="1" a="1"/>
  <c r="AF528" i="1" s="1"/>
  <c r="AF482" i="1" a="1"/>
  <c r="AF482" i="1" s="1"/>
  <c r="AI467" i="1" a="1"/>
  <c r="AI467" i="1" s="1"/>
  <c r="AI421" i="1" a="1"/>
  <c r="AI421" i="1" s="1"/>
  <c r="AG467" i="1" a="1"/>
  <c r="AG467" i="1" s="1"/>
  <c r="AG421" i="1" a="1"/>
  <c r="AG421" i="1" s="1"/>
  <c r="AF467" i="1" a="1"/>
  <c r="AF467" i="1" s="1"/>
  <c r="AF421" i="1" a="1"/>
  <c r="AF421" i="1" s="1"/>
  <c r="AH467" i="1" a="1"/>
  <c r="AH467" i="1" s="1"/>
  <c r="AH421" i="1" a="1"/>
  <c r="AH421" i="1" s="1"/>
  <c r="AR395" i="1" a="1"/>
  <c r="AR395" i="1" s="1"/>
  <c r="AR362" i="1" a="1"/>
  <c r="AR362" i="1" s="1"/>
  <c r="AR359" i="1" a="1"/>
  <c r="AR359" i="1" s="1"/>
  <c r="AR369" i="1" a="1"/>
  <c r="AR369" i="1" s="1"/>
  <c r="AU403" i="1" a="1"/>
  <c r="AU403" i="1" s="1"/>
  <c r="AU357" i="1" a="1"/>
  <c r="AU357" i="1" s="1"/>
  <c r="AT403" i="1" a="1"/>
  <c r="AT403" i="1" s="1"/>
  <c r="AT357" i="1" a="1"/>
  <c r="AT357" i="1" s="1"/>
  <c r="AR372" i="1" a="1"/>
  <c r="AR372" i="1" s="1"/>
  <c r="AR353" i="1" a="1"/>
  <c r="AR353" i="1" s="1"/>
  <c r="AR390" i="1" a="1"/>
  <c r="AR390" i="1" s="1"/>
  <c r="AR385" i="1" a="1"/>
  <c r="AR385" i="1" s="1"/>
  <c r="AR397" i="1" a="1"/>
  <c r="AR397" i="1" s="1"/>
  <c r="AR403" i="1" a="1"/>
  <c r="AR403" i="1" s="1"/>
  <c r="AR357" i="1" a="1"/>
  <c r="AR357" i="1" s="1"/>
  <c r="AS403" i="1" a="1"/>
  <c r="AS403" i="1" s="1"/>
  <c r="AS357" i="1" a="1"/>
  <c r="AS357" i="1" s="1"/>
  <c r="AR363" i="1" a="1"/>
  <c r="AR363" i="1" s="1"/>
  <c r="AR360" i="1" a="1"/>
  <c r="AR360" i="1" s="1"/>
  <c r="AR402" i="1" a="1"/>
  <c r="AR402" i="1" s="1"/>
  <c r="AR383" i="1" a="1"/>
  <c r="AR383" i="1" s="1"/>
  <c r="AR389" i="1" a="1"/>
  <c r="AR389" i="1" s="1"/>
  <c r="AR381" i="1" a="1"/>
  <c r="AR381" i="1" s="1"/>
  <c r="AR399" i="1" a="1"/>
  <c r="AR399" i="1" s="1"/>
  <c r="AR370" i="1" a="1"/>
  <c r="AR370" i="1" s="1"/>
  <c r="AR356" i="1" a="1"/>
  <c r="AR356" i="1" s="1"/>
  <c r="AR371" i="1" a="1"/>
  <c r="AR371" i="1" s="1"/>
  <c r="AR376" i="1" a="1"/>
  <c r="AR376" i="1" s="1"/>
  <c r="AR358" i="1" a="1"/>
  <c r="AR358" i="1" s="1"/>
  <c r="AR386" i="1" a="1"/>
  <c r="AR386" i="1" s="1"/>
  <c r="AR398" i="1" a="1"/>
  <c r="AR398" i="1" s="1"/>
  <c r="AR396" i="1" a="1"/>
  <c r="AR396" i="1" s="1"/>
  <c r="AR355" i="1" a="1"/>
  <c r="AR355" i="1" s="1"/>
  <c r="AR365" i="1" a="1"/>
  <c r="AR365" i="1" s="1"/>
  <c r="AR394" i="1" a="1"/>
  <c r="AR394" i="1" s="1"/>
  <c r="AR354" i="1" a="1"/>
  <c r="AR354" i="1" s="1"/>
  <c r="AR379" i="1" a="1"/>
  <c r="AR379" i="1" s="1"/>
  <c r="AR378" i="1" a="1"/>
  <c r="AR378" i="1" s="1"/>
  <c r="AR352" i="1" a="1"/>
  <c r="AR352" i="1" s="1"/>
  <c r="AR387" i="1" a="1"/>
  <c r="AR387" i="1" s="1"/>
  <c r="AR391" i="1" a="1"/>
  <c r="AR391" i="1" s="1"/>
  <c r="AR388" i="1" a="1"/>
  <c r="AR388" i="1" s="1"/>
  <c r="AR373" i="1" a="1"/>
  <c r="AR373" i="1" s="1"/>
  <c r="AR351" i="1" a="1"/>
  <c r="AR351" i="1" s="1"/>
  <c r="AR404" i="1" a="1"/>
  <c r="AR404" i="1" s="1"/>
  <c r="AR400" i="1" a="1"/>
  <c r="AR400" i="1" s="1"/>
  <c r="AR384" i="1" a="1"/>
  <c r="AR384" i="1" s="1"/>
  <c r="AR380" i="1" a="1"/>
  <c r="AR380" i="1" s="1"/>
  <c r="AR401" i="1" a="1"/>
  <c r="AR401" i="1" s="1"/>
  <c r="AR392" i="1" a="1"/>
  <c r="AR392" i="1" s="1"/>
  <c r="AR367" i="1" a="1"/>
  <c r="AR367" i="1" s="1"/>
  <c r="AR375" i="1" a="1"/>
  <c r="AR375" i="1" s="1"/>
  <c r="AR368" i="1" a="1"/>
  <c r="AR368" i="1" s="1"/>
  <c r="AR382" i="1" a="1"/>
  <c r="AR382" i="1" s="1"/>
  <c r="AR393" i="1" a="1"/>
  <c r="AR393" i="1" s="1"/>
  <c r="P973" i="9"/>
  <c r="Q949" i="27"/>
  <c r="L945" i="27"/>
  <c r="K947" i="27"/>
  <c r="N945" i="27"/>
  <c r="N954" i="27"/>
  <c r="K952" i="27"/>
  <c r="AT352" i="1" a="1"/>
  <c r="AT352" i="1" s="1"/>
  <c r="AT372" i="1" a="1"/>
  <c r="AT372" i="1" s="1"/>
  <c r="AT356" i="1" a="1"/>
  <c r="AT356" i="1" s="1"/>
  <c r="AT364" i="1" a="1"/>
  <c r="AT364" i="1" s="1"/>
  <c r="AT366" i="1" a="1"/>
  <c r="AT366" i="1" s="1"/>
  <c r="AT367" i="1" a="1"/>
  <c r="AT367" i="1" s="1"/>
  <c r="AT374" i="1" a="1"/>
  <c r="AT374" i="1" s="1"/>
  <c r="AT390" i="1" a="1"/>
  <c r="AT390" i="1" s="1"/>
  <c r="AT395" i="1" a="1"/>
  <c r="AT395" i="1" s="1"/>
  <c r="AT375" i="1" a="1"/>
  <c r="AT375" i="1" s="1"/>
  <c r="AT358" i="1" a="1"/>
  <c r="AT358" i="1" s="1"/>
  <c r="AT388" i="1" a="1"/>
  <c r="AT388" i="1" s="1"/>
  <c r="AT399" i="1" a="1"/>
  <c r="AT399" i="1" s="1"/>
  <c r="AT359" i="1" a="1"/>
  <c r="AT359" i="1" s="1"/>
  <c r="AT361" i="1" a="1"/>
  <c r="AT361" i="1" s="1"/>
  <c r="AT360" i="1" a="1"/>
  <c r="AT360" i="1" s="1"/>
  <c r="AT363" i="1" a="1"/>
  <c r="AT363" i="1" s="1"/>
  <c r="AT381" i="1" a="1"/>
  <c r="AT381" i="1" s="1"/>
  <c r="AT397" i="1" a="1"/>
  <c r="AT397" i="1" s="1"/>
  <c r="AT353" i="1" a="1"/>
  <c r="AT353" i="1" s="1"/>
  <c r="AT365" i="1" a="1"/>
  <c r="AT365" i="1" s="1"/>
  <c r="AT385" i="1" a="1"/>
  <c r="AT385" i="1" s="1"/>
  <c r="AT392" i="1" a="1"/>
  <c r="AT392" i="1" s="1"/>
  <c r="AT398" i="1" a="1"/>
  <c r="AT398" i="1" s="1"/>
  <c r="AT354" i="1" a="1"/>
  <c r="AT354" i="1" s="1"/>
  <c r="AT368" i="1" a="1"/>
  <c r="AT368" i="1" s="1"/>
  <c r="AT384" i="1" a="1"/>
  <c r="AT384" i="1" s="1"/>
  <c r="AT404" i="1" a="1"/>
  <c r="AT404" i="1" s="1"/>
  <c r="AT382" i="1" a="1"/>
  <c r="AT382" i="1" s="1"/>
  <c r="AT400" i="1" a="1"/>
  <c r="AT400" i="1" s="1"/>
  <c r="AT396" i="1" a="1"/>
  <c r="AT396" i="1" s="1"/>
  <c r="AT383" i="1" a="1"/>
  <c r="AT383" i="1" s="1"/>
  <c r="AT394" i="1" a="1"/>
  <c r="AT394" i="1" s="1"/>
  <c r="AT370" i="1" a="1"/>
  <c r="AT370" i="1" s="1"/>
  <c r="AT355" i="1" a="1"/>
  <c r="AT355" i="1" s="1"/>
  <c r="AT369" i="1" a="1"/>
  <c r="AT369" i="1" s="1"/>
  <c r="AT386" i="1" a="1"/>
  <c r="AT386" i="1" s="1"/>
  <c r="AT379" i="1" a="1"/>
  <c r="AT379" i="1" s="1"/>
  <c r="AT387" i="1" a="1"/>
  <c r="AT387" i="1" s="1"/>
  <c r="AT378" i="1" a="1"/>
  <c r="AT378" i="1" s="1"/>
  <c r="AT401" i="1" a="1"/>
  <c r="AT401" i="1" s="1"/>
  <c r="AT371" i="1" a="1"/>
  <c r="AT371" i="1" s="1"/>
  <c r="AT391" i="1" a="1"/>
  <c r="AT391" i="1" s="1"/>
  <c r="AT373" i="1" a="1"/>
  <c r="AT373" i="1" s="1"/>
  <c r="AT380" i="1" a="1"/>
  <c r="AT380" i="1" s="1"/>
  <c r="AT393" i="1" a="1"/>
  <c r="AT393" i="1" s="1"/>
  <c r="AT402" i="1" a="1"/>
  <c r="AT402" i="1" s="1"/>
  <c r="AT389" i="1" a="1"/>
  <c r="AT389" i="1" s="1"/>
  <c r="AT376" i="1" a="1"/>
  <c r="AT376" i="1" s="1"/>
  <c r="AT351" i="1" a="1"/>
  <c r="AT351" i="1" s="1"/>
  <c r="AT377" i="1" a="1"/>
  <c r="AT377" i="1" s="1"/>
  <c r="AS356" i="1" a="1"/>
  <c r="AS356" i="1" s="1"/>
  <c r="AS364" i="1" a="1"/>
  <c r="AS364" i="1" s="1"/>
  <c r="AS366" i="1" a="1"/>
  <c r="AS366" i="1" s="1"/>
  <c r="AS377" i="1" a="1"/>
  <c r="AS377" i="1" s="1"/>
  <c r="AS369" i="1" a="1"/>
  <c r="AS369" i="1" s="1"/>
  <c r="AS374" i="1" a="1"/>
  <c r="AS374" i="1" s="1"/>
  <c r="AS358" i="1" a="1"/>
  <c r="AS358" i="1" s="1"/>
  <c r="AS361" i="1" a="1"/>
  <c r="AS361" i="1" s="1"/>
  <c r="AS388" i="1" a="1"/>
  <c r="AS388" i="1" s="1"/>
  <c r="AS399" i="1" a="1"/>
  <c r="AS399" i="1" s="1"/>
  <c r="AS359" i="1" a="1"/>
  <c r="AS359" i="1" s="1"/>
  <c r="AS381" i="1" a="1"/>
  <c r="AS381" i="1" s="1"/>
  <c r="AS360" i="1" a="1"/>
  <c r="AS360" i="1" s="1"/>
  <c r="AS363" i="1" a="1"/>
  <c r="AS363" i="1" s="1"/>
  <c r="AS395" i="1" a="1"/>
  <c r="AS395" i="1" s="1"/>
  <c r="AS397" i="1" a="1"/>
  <c r="AS397" i="1" s="1"/>
  <c r="AS375" i="1" a="1"/>
  <c r="AS375" i="1" s="1"/>
  <c r="AS384" i="1" a="1"/>
  <c r="AS384" i="1" s="1"/>
  <c r="AS353" i="1" a="1"/>
  <c r="AS353" i="1" s="1"/>
  <c r="AS365" i="1" a="1"/>
  <c r="AS365" i="1" s="1"/>
  <c r="AS392" i="1" a="1"/>
  <c r="AS392" i="1" s="1"/>
  <c r="AS398" i="1" a="1"/>
  <c r="AS398" i="1" s="1"/>
  <c r="AS382" i="1" a="1"/>
  <c r="AS382" i="1" s="1"/>
  <c r="AS400" i="1" a="1"/>
  <c r="AS400" i="1" s="1"/>
  <c r="AS386" i="1" a="1"/>
  <c r="AS386" i="1" s="1"/>
  <c r="AS370" i="1" a="1"/>
  <c r="AS370" i="1" s="1"/>
  <c r="AS376" i="1" a="1"/>
  <c r="AS376" i="1" s="1"/>
  <c r="AS367" i="1" a="1"/>
  <c r="AS367" i="1" s="1"/>
  <c r="AS404" i="1" a="1"/>
  <c r="AS404" i="1" s="1"/>
  <c r="AS355" i="1" a="1"/>
  <c r="AS355" i="1" s="1"/>
  <c r="AS396" i="1" a="1"/>
  <c r="AS396" i="1" s="1"/>
  <c r="AS368" i="1" a="1"/>
  <c r="AS368" i="1" s="1"/>
  <c r="AS383" i="1" a="1"/>
  <c r="AS383" i="1" s="1"/>
  <c r="AS394" i="1" a="1"/>
  <c r="AS394" i="1" s="1"/>
  <c r="AS379" i="1" a="1"/>
  <c r="AS379" i="1" s="1"/>
  <c r="AS390" i="1" a="1"/>
  <c r="AS390" i="1" s="1"/>
  <c r="AS351" i="1" a="1"/>
  <c r="AS351" i="1" s="1"/>
  <c r="AS378" i="1" a="1"/>
  <c r="AS378" i="1" s="1"/>
  <c r="AS372" i="1" a="1"/>
  <c r="AS372" i="1" s="1"/>
  <c r="AS389" i="1" a="1"/>
  <c r="AS389" i="1" s="1"/>
  <c r="AS393" i="1" a="1"/>
  <c r="AS393" i="1" s="1"/>
  <c r="AS354" i="1" a="1"/>
  <c r="AS354" i="1" s="1"/>
  <c r="AS371" i="1" a="1"/>
  <c r="AS371" i="1" s="1"/>
  <c r="AS391" i="1" a="1"/>
  <c r="AS391" i="1" s="1"/>
  <c r="AS385" i="1" a="1"/>
  <c r="AS385" i="1" s="1"/>
  <c r="AS352" i="1" a="1"/>
  <c r="AS352" i="1" s="1"/>
  <c r="AS373" i="1" a="1"/>
  <c r="AS373" i="1" s="1"/>
  <c r="AS387" i="1" a="1"/>
  <c r="AS387" i="1" s="1"/>
  <c r="AS402" i="1" a="1"/>
  <c r="AS402" i="1" s="1"/>
  <c r="AS380" i="1" a="1"/>
  <c r="AS380" i="1" s="1"/>
  <c r="AS401" i="1" a="1"/>
  <c r="AS401" i="1" s="1"/>
  <c r="AI453" i="1" a="1"/>
  <c r="AI453" i="1" s="1"/>
  <c r="AI458" i="1" a="1"/>
  <c r="AI458" i="1" s="1"/>
  <c r="AI423" i="1" a="1"/>
  <c r="AI423" i="1" s="1"/>
  <c r="AI439" i="1" a="1"/>
  <c r="AI439" i="1" s="1"/>
  <c r="AI451" i="1" a="1"/>
  <c r="AI451" i="1" s="1"/>
  <c r="AI422" i="1" a="1"/>
  <c r="AI422" i="1" s="1"/>
  <c r="AI415" i="1" a="1"/>
  <c r="AI415" i="1" s="1"/>
  <c r="AI416" i="1" a="1"/>
  <c r="AI416" i="1" s="1"/>
  <c r="AI449" i="1" a="1"/>
  <c r="AI449" i="1" s="1"/>
  <c r="AI460" i="1" a="1"/>
  <c r="AI460" i="1" s="1"/>
  <c r="AI463" i="1" a="1"/>
  <c r="AI463" i="1" s="1"/>
  <c r="AI434" i="1" a="1"/>
  <c r="AI434" i="1" s="1"/>
  <c r="AI429" i="1" a="1"/>
  <c r="AI429" i="1" s="1"/>
  <c r="AI438" i="1" a="1"/>
  <c r="AI438" i="1" s="1"/>
  <c r="AI464" i="1" a="1"/>
  <c r="AI464" i="1" s="1"/>
  <c r="AI425" i="1" a="1"/>
  <c r="AI425" i="1" s="1"/>
  <c r="AI428" i="1" a="1"/>
  <c r="AI428" i="1" s="1"/>
  <c r="AI417" i="1" a="1"/>
  <c r="AI417" i="1" s="1"/>
  <c r="AI454" i="1" a="1"/>
  <c r="AI454" i="1" s="1"/>
  <c r="AI444" i="1" a="1"/>
  <c r="AI444" i="1" s="1"/>
  <c r="AI459" i="1" a="1"/>
  <c r="AI459" i="1" s="1"/>
  <c r="AI433" i="1" a="1"/>
  <c r="AI433" i="1" s="1"/>
  <c r="AI443" i="1" a="1"/>
  <c r="AI443" i="1" s="1"/>
  <c r="AI448" i="1" a="1"/>
  <c r="AI448" i="1" s="1"/>
  <c r="AI445" i="1" a="1"/>
  <c r="AI445" i="1" s="1"/>
  <c r="AI420" i="1" a="1"/>
  <c r="AI420" i="1" s="1"/>
  <c r="AI436" i="1" a="1"/>
  <c r="AI436" i="1" s="1"/>
  <c r="AI441" i="1" a="1"/>
  <c r="AI441" i="1" s="1"/>
  <c r="AI461" i="1" a="1"/>
  <c r="AI461" i="1" s="1"/>
  <c r="AI446" i="1" a="1"/>
  <c r="AI446" i="1" s="1"/>
  <c r="AI431" i="1" a="1"/>
  <c r="AI431" i="1" s="1"/>
  <c r="AI452" i="1" a="1"/>
  <c r="AI452" i="1" s="1"/>
  <c r="AI457" i="1" a="1"/>
  <c r="AI457" i="1" s="1"/>
  <c r="AI455" i="1" a="1"/>
  <c r="AI455" i="1" s="1"/>
  <c r="AI462" i="1" a="1"/>
  <c r="AI462" i="1" s="1"/>
  <c r="AI437" i="1" a="1"/>
  <c r="AI437" i="1" s="1"/>
  <c r="AI430" i="1" a="1"/>
  <c r="AI430" i="1" s="1"/>
  <c r="AI427" i="1" a="1"/>
  <c r="AI427" i="1" s="1"/>
  <c r="AI466" i="1" a="1"/>
  <c r="AI466" i="1" s="1"/>
  <c r="AI432" i="1" a="1"/>
  <c r="AI432" i="1" s="1"/>
  <c r="AI435" i="1" a="1"/>
  <c r="AI435" i="1" s="1"/>
  <c r="AI418" i="1" a="1"/>
  <c r="AI418" i="1" s="1"/>
  <c r="AI442" i="1" a="1"/>
  <c r="AI442" i="1" s="1"/>
  <c r="AI450" i="1" a="1"/>
  <c r="AI450" i="1" s="1"/>
  <c r="AI440" i="1" a="1"/>
  <c r="AI440" i="1" s="1"/>
  <c r="AI468" i="1" a="1"/>
  <c r="AI468" i="1" s="1"/>
  <c r="AI419" i="1" a="1"/>
  <c r="AI419" i="1" s="1"/>
  <c r="AI465" i="1" a="1"/>
  <c r="AI465" i="1" s="1"/>
  <c r="AI456" i="1" a="1"/>
  <c r="AI456" i="1" s="1"/>
  <c r="AI447" i="1" a="1"/>
  <c r="AI447" i="1" s="1"/>
  <c r="AI424" i="1" a="1"/>
  <c r="AI424" i="1" s="1"/>
  <c r="AU381" i="1" a="1"/>
  <c r="AU381" i="1" s="1"/>
  <c r="AU368" i="1" a="1"/>
  <c r="AU368" i="1" s="1"/>
  <c r="AU372" i="1" a="1"/>
  <c r="AU372" i="1" s="1"/>
  <c r="AU352" i="1" a="1"/>
  <c r="AU352" i="1" s="1"/>
  <c r="AU364" i="1" a="1"/>
  <c r="AU364" i="1" s="1"/>
  <c r="AU355" i="1" a="1"/>
  <c r="AU355" i="1" s="1"/>
  <c r="AU356" i="1" a="1"/>
  <c r="AU356" i="1" s="1"/>
  <c r="AU373" i="1" a="1"/>
  <c r="AU373" i="1" s="1"/>
  <c r="AU380" i="1" a="1"/>
  <c r="AU380" i="1" s="1"/>
  <c r="AU363" i="1" a="1"/>
  <c r="AU363" i="1" s="1"/>
  <c r="AU366" i="1" a="1"/>
  <c r="AU366" i="1" s="1"/>
  <c r="AU379" i="1" a="1"/>
  <c r="AU379" i="1" s="1"/>
  <c r="AU361" i="1" a="1"/>
  <c r="AU361" i="1" s="1"/>
  <c r="AU367" i="1" a="1"/>
  <c r="AU367" i="1" s="1"/>
  <c r="AU374" i="1" a="1"/>
  <c r="AU374" i="1" s="1"/>
  <c r="AU388" i="1" a="1"/>
  <c r="AU388" i="1" s="1"/>
  <c r="AU390" i="1" a="1"/>
  <c r="AU390" i="1" s="1"/>
  <c r="AU399" i="1" a="1"/>
  <c r="AU399" i="1" s="1"/>
  <c r="AU358" i="1" a="1"/>
  <c r="AU358" i="1" s="1"/>
  <c r="AU359" i="1" a="1"/>
  <c r="AU359" i="1" s="1"/>
  <c r="AU360" i="1" a="1"/>
  <c r="AU360" i="1" s="1"/>
  <c r="AU353" i="1" a="1"/>
  <c r="AU353" i="1" s="1"/>
  <c r="AU370" i="1" a="1"/>
  <c r="AU370" i="1" s="1"/>
  <c r="AU385" i="1" a="1"/>
  <c r="AU385" i="1" s="1"/>
  <c r="AU371" i="1" a="1"/>
  <c r="AU371" i="1" s="1"/>
  <c r="AU395" i="1" a="1"/>
  <c r="AU395" i="1" s="1"/>
  <c r="AU387" i="1" a="1"/>
  <c r="AU387" i="1" s="1"/>
  <c r="AU402" i="1" a="1"/>
  <c r="AU402" i="1" s="1"/>
  <c r="AU375" i="1" a="1"/>
  <c r="AU375" i="1" s="1"/>
  <c r="AU394" i="1" a="1"/>
  <c r="AU394" i="1" s="1"/>
  <c r="AU354" i="1" a="1"/>
  <c r="AU354" i="1" s="1"/>
  <c r="AU378" i="1" a="1"/>
  <c r="AU378" i="1" s="1"/>
  <c r="AU392" i="1" a="1"/>
  <c r="AU392" i="1" s="1"/>
  <c r="AU382" i="1" a="1"/>
  <c r="AU382" i="1" s="1"/>
  <c r="AU398" i="1" a="1"/>
  <c r="AU398" i="1" s="1"/>
  <c r="AU400" i="1" a="1"/>
  <c r="AU400" i="1" s="1"/>
  <c r="AU383" i="1" a="1"/>
  <c r="AU383" i="1" s="1"/>
  <c r="AU386" i="1" a="1"/>
  <c r="AU386" i="1" s="1"/>
  <c r="AU369" i="1" a="1"/>
  <c r="AU369" i="1" s="1"/>
  <c r="AU396" i="1" a="1"/>
  <c r="AU396" i="1" s="1"/>
  <c r="AU376" i="1" a="1"/>
  <c r="AU376" i="1" s="1"/>
  <c r="AU384" i="1" a="1"/>
  <c r="AU384" i="1" s="1"/>
  <c r="AU393" i="1" a="1"/>
  <c r="AU393" i="1" s="1"/>
  <c r="AU391" i="1" a="1"/>
  <c r="AU391" i="1" s="1"/>
  <c r="AU377" i="1" a="1"/>
  <c r="AU377" i="1" s="1"/>
  <c r="AU397" i="1" a="1"/>
  <c r="AU397" i="1" s="1"/>
  <c r="AU389" i="1" a="1"/>
  <c r="AU389" i="1" s="1"/>
  <c r="AU404" i="1" a="1"/>
  <c r="AU404" i="1" s="1"/>
  <c r="AU351" i="1" a="1"/>
  <c r="AU351" i="1" s="1"/>
  <c r="AU401" i="1" a="1"/>
  <c r="AU401" i="1" s="1"/>
  <c r="AU365" i="1" a="1"/>
  <c r="AU365" i="1" s="1"/>
  <c r="AH418" i="1" a="1"/>
  <c r="AH418" i="1" s="1"/>
  <c r="AH453" i="1" a="1"/>
  <c r="AH453" i="1" s="1"/>
  <c r="AH439" i="1" a="1"/>
  <c r="AH439" i="1" s="1"/>
  <c r="AH422" i="1" a="1"/>
  <c r="AH422" i="1" s="1"/>
  <c r="AH451" i="1" a="1"/>
  <c r="AH451" i="1" s="1"/>
  <c r="AH415" i="1" a="1"/>
  <c r="AH415" i="1" s="1"/>
  <c r="AH416" i="1" a="1"/>
  <c r="AH416" i="1" s="1"/>
  <c r="AH450" i="1" a="1"/>
  <c r="AH450" i="1" s="1"/>
  <c r="AH458" i="1" a="1"/>
  <c r="AH458" i="1" s="1"/>
  <c r="AH455" i="1" a="1"/>
  <c r="AH455" i="1" s="1"/>
  <c r="AH424" i="1" a="1"/>
  <c r="AH424" i="1" s="1"/>
  <c r="AH428" i="1" a="1"/>
  <c r="AH428" i="1" s="1"/>
  <c r="AH445" i="1" a="1"/>
  <c r="AH445" i="1" s="1"/>
  <c r="AH435" i="1" a="1"/>
  <c r="AH435" i="1" s="1"/>
  <c r="AH461" i="1" a="1"/>
  <c r="AH461" i="1" s="1"/>
  <c r="AH433" i="1" a="1"/>
  <c r="AH433" i="1" s="1"/>
  <c r="AH440" i="1" a="1"/>
  <c r="AH440" i="1" s="1"/>
  <c r="AH430" i="1" a="1"/>
  <c r="AH430" i="1" s="1"/>
  <c r="AH463" i="1" a="1"/>
  <c r="AH463" i="1" s="1"/>
  <c r="AH464" i="1" a="1"/>
  <c r="AH464" i="1" s="1"/>
  <c r="AH443" i="1" a="1"/>
  <c r="AH443" i="1" s="1"/>
  <c r="AH465" i="1" a="1"/>
  <c r="AH465" i="1" s="1"/>
  <c r="AH460" i="1" a="1"/>
  <c r="AH460" i="1" s="1"/>
  <c r="AH448" i="1" a="1"/>
  <c r="AH448" i="1" s="1"/>
  <c r="AH438" i="1" a="1"/>
  <c r="AH438" i="1" s="1"/>
  <c r="AH434" i="1" a="1"/>
  <c r="AH434" i="1" s="1"/>
  <c r="AH444" i="1" a="1"/>
  <c r="AH444" i="1" s="1"/>
  <c r="AH420" i="1" a="1"/>
  <c r="AH420" i="1" s="1"/>
  <c r="AH432" i="1" a="1"/>
  <c r="AH432" i="1" s="1"/>
  <c r="AH417" i="1" a="1"/>
  <c r="AH417" i="1" s="1"/>
  <c r="AH447" i="1" a="1"/>
  <c r="AH447" i="1" s="1"/>
  <c r="AH436" i="1" a="1"/>
  <c r="AH436" i="1" s="1"/>
  <c r="AH446" i="1" a="1"/>
  <c r="AH446" i="1" s="1"/>
  <c r="AH419" i="1" a="1"/>
  <c r="AH419" i="1" s="1"/>
  <c r="AH454" i="1" a="1"/>
  <c r="AH454" i="1" s="1"/>
  <c r="AH431" i="1" a="1"/>
  <c r="AH431" i="1" s="1"/>
  <c r="AH441" i="1" a="1"/>
  <c r="AH441" i="1" s="1"/>
  <c r="AH429" i="1" a="1"/>
  <c r="AH429" i="1" s="1"/>
  <c r="AH457" i="1" a="1"/>
  <c r="AH457" i="1" s="1"/>
  <c r="AH425" i="1" a="1"/>
  <c r="AH425" i="1" s="1"/>
  <c r="AH449" i="1" a="1"/>
  <c r="AH449" i="1" s="1"/>
  <c r="AH462" i="1" a="1"/>
  <c r="AH462" i="1" s="1"/>
  <c r="AH437" i="1" a="1"/>
  <c r="AH437" i="1" s="1"/>
  <c r="AH459" i="1" a="1"/>
  <c r="AH459" i="1" s="1"/>
  <c r="AH456" i="1" a="1"/>
  <c r="AH456" i="1" s="1"/>
  <c r="AH466" i="1" a="1"/>
  <c r="AH466" i="1" s="1"/>
  <c r="AH468" i="1" a="1"/>
  <c r="AH468" i="1" s="1"/>
  <c r="AH442" i="1" a="1"/>
  <c r="AH442" i="1" s="1"/>
  <c r="AH452" i="1" a="1"/>
  <c r="AH452" i="1" s="1"/>
  <c r="AH427" i="1" a="1"/>
  <c r="AH427" i="1" s="1"/>
  <c r="AH423" i="1" a="1"/>
  <c r="AH423" i="1" s="1"/>
  <c r="AF422" i="1" a="1"/>
  <c r="AF422" i="1" s="1"/>
  <c r="AF451" i="1" a="1"/>
  <c r="AF451" i="1" s="1"/>
  <c r="AF423" i="1" a="1"/>
  <c r="AF423" i="1" s="1"/>
  <c r="AF458" i="1" a="1"/>
  <c r="AF458" i="1" s="1"/>
  <c r="AF415" i="1" a="1"/>
  <c r="AF415" i="1" s="1"/>
  <c r="AF416" i="1" a="1"/>
  <c r="AF416" i="1" s="1"/>
  <c r="AF449" i="1" a="1"/>
  <c r="AF449" i="1" s="1"/>
  <c r="AF450" i="1" a="1"/>
  <c r="AF450" i="1" s="1"/>
  <c r="AF435" i="1" a="1"/>
  <c r="AF435" i="1" s="1"/>
  <c r="AF454" i="1" a="1"/>
  <c r="AF454" i="1" s="1"/>
  <c r="AF463" i="1" a="1"/>
  <c r="AF463" i="1" s="1"/>
  <c r="AF419" i="1" a="1"/>
  <c r="AF419" i="1" s="1"/>
  <c r="AF429" i="1" a="1"/>
  <c r="AF429" i="1" s="1"/>
  <c r="AF438" i="1" a="1"/>
  <c r="AF438" i="1" s="1"/>
  <c r="AF440" i="1" a="1"/>
  <c r="AF440" i="1" s="1"/>
  <c r="AF417" i="1" a="1"/>
  <c r="AF417" i="1" s="1"/>
  <c r="AF453" i="1" a="1"/>
  <c r="AF453" i="1" s="1"/>
  <c r="AF464" i="1" a="1"/>
  <c r="AF464" i="1" s="1"/>
  <c r="AF443" i="1" a="1"/>
  <c r="AF443" i="1" s="1"/>
  <c r="AF439" i="1" a="1"/>
  <c r="AF439" i="1" s="1"/>
  <c r="AF465" i="1" a="1"/>
  <c r="AF465" i="1" s="1"/>
  <c r="AF445" i="1" a="1"/>
  <c r="AF445" i="1" s="1"/>
  <c r="AF428" i="1" a="1"/>
  <c r="AF428" i="1" s="1"/>
  <c r="AF434" i="1" a="1"/>
  <c r="AF434" i="1" s="1"/>
  <c r="AF448" i="1" a="1"/>
  <c r="AF448" i="1" s="1"/>
  <c r="AF433" i="1" a="1"/>
  <c r="AF433" i="1" s="1"/>
  <c r="AF424" i="1" a="1"/>
  <c r="AF424" i="1" s="1"/>
  <c r="AF455" i="1" a="1"/>
  <c r="AF455" i="1" s="1"/>
  <c r="AF459" i="1" a="1"/>
  <c r="AF459" i="1" s="1"/>
  <c r="AF460" i="1" a="1"/>
  <c r="AF460" i="1" s="1"/>
  <c r="AF444" i="1" a="1"/>
  <c r="AF444" i="1" s="1"/>
  <c r="AF461" i="1" a="1"/>
  <c r="AF461" i="1" s="1"/>
  <c r="AF418" i="1" a="1"/>
  <c r="AF418" i="1" s="1"/>
  <c r="AF446" i="1" a="1"/>
  <c r="AF446" i="1" s="1"/>
  <c r="AF452" i="1" a="1"/>
  <c r="AF452" i="1" s="1"/>
  <c r="AF462" i="1" a="1"/>
  <c r="AF462" i="1" s="1"/>
  <c r="AF456" i="1" a="1"/>
  <c r="AF456" i="1" s="1"/>
  <c r="AF457" i="1" a="1"/>
  <c r="AF457" i="1" s="1"/>
  <c r="AF436" i="1" a="1"/>
  <c r="AF436" i="1" s="1"/>
  <c r="AF427" i="1" a="1"/>
  <c r="AF427" i="1" s="1"/>
  <c r="AF431" i="1" a="1"/>
  <c r="AF431" i="1" s="1"/>
  <c r="AF437" i="1" a="1"/>
  <c r="AF437" i="1" s="1"/>
  <c r="AF466" i="1" a="1"/>
  <c r="AF466" i="1" s="1"/>
  <c r="AF430" i="1" a="1"/>
  <c r="AF430" i="1" s="1"/>
  <c r="AF441" i="1" a="1"/>
  <c r="AF441" i="1" s="1"/>
  <c r="AF420" i="1" a="1"/>
  <c r="AF420" i="1" s="1"/>
  <c r="AF425" i="1" a="1"/>
  <c r="AF425" i="1" s="1"/>
  <c r="AF468" i="1" a="1"/>
  <c r="AF468" i="1" s="1"/>
  <c r="AF432" i="1" a="1"/>
  <c r="AF432" i="1" s="1"/>
  <c r="AF447" i="1" a="1"/>
  <c r="AF447" i="1" s="1"/>
  <c r="AF442" i="1" a="1"/>
  <c r="AF442" i="1" s="1"/>
  <c r="AG422" i="1" a="1"/>
  <c r="AG422" i="1" s="1"/>
  <c r="AG451" i="1" a="1"/>
  <c r="AG451" i="1" s="1"/>
  <c r="AG423" i="1" a="1"/>
  <c r="AG423" i="1" s="1"/>
  <c r="AG415" i="1" a="1"/>
  <c r="AG415" i="1" s="1"/>
  <c r="AG416" i="1" a="1"/>
  <c r="AG416" i="1" s="1"/>
  <c r="AG458" i="1" a="1"/>
  <c r="AG458" i="1" s="1"/>
  <c r="AG449" i="1" a="1"/>
  <c r="AG449" i="1" s="1"/>
  <c r="AG454" i="1" a="1"/>
  <c r="AG454" i="1" s="1"/>
  <c r="AG434" i="1" a="1"/>
  <c r="AG434" i="1" s="1"/>
  <c r="AG459" i="1" a="1"/>
  <c r="AG459" i="1" s="1"/>
  <c r="AG443" i="1" a="1"/>
  <c r="AG443" i="1" s="1"/>
  <c r="AG444" i="1" a="1"/>
  <c r="AG444" i="1" s="1"/>
  <c r="AG464" i="1" a="1"/>
  <c r="AG464" i="1" s="1"/>
  <c r="AG439" i="1" a="1"/>
  <c r="AG439" i="1" s="1"/>
  <c r="AG433" i="1" a="1"/>
  <c r="AG433" i="1" s="1"/>
  <c r="AG428" i="1" a="1"/>
  <c r="AG428" i="1" s="1"/>
  <c r="AG438" i="1" a="1"/>
  <c r="AG438" i="1" s="1"/>
  <c r="AG453" i="1" a="1"/>
  <c r="AG453" i="1" s="1"/>
  <c r="AG463" i="1" a="1"/>
  <c r="AG463" i="1" s="1"/>
  <c r="AG448" i="1" a="1"/>
  <c r="AG448" i="1" s="1"/>
  <c r="AG465" i="1" a="1"/>
  <c r="AG465" i="1" s="1"/>
  <c r="AG461" i="1" a="1"/>
  <c r="AG461" i="1" s="1"/>
  <c r="AG429" i="1" a="1"/>
  <c r="AG429" i="1" s="1"/>
  <c r="AG460" i="1" a="1"/>
  <c r="AG460" i="1" s="1"/>
  <c r="AG420" i="1" a="1"/>
  <c r="AG420" i="1" s="1"/>
  <c r="AG425" i="1" a="1"/>
  <c r="AG425" i="1" s="1"/>
  <c r="AG468" i="1" a="1"/>
  <c r="AG468" i="1" s="1"/>
  <c r="AG455" i="1" a="1"/>
  <c r="AG455" i="1" s="1"/>
  <c r="AG466" i="1" a="1"/>
  <c r="AG466" i="1" s="1"/>
  <c r="AG450" i="1" a="1"/>
  <c r="AG450" i="1" s="1"/>
  <c r="AG462" i="1" a="1"/>
  <c r="AG462" i="1" s="1"/>
  <c r="AG431" i="1" a="1"/>
  <c r="AG431" i="1" s="1"/>
  <c r="AG417" i="1" a="1"/>
  <c r="AG417" i="1" s="1"/>
  <c r="AG441" i="1" a="1"/>
  <c r="AG441" i="1" s="1"/>
  <c r="AG419" i="1" a="1"/>
  <c r="AG419" i="1" s="1"/>
  <c r="AG446" i="1" a="1"/>
  <c r="AG446" i="1" s="1"/>
  <c r="AG437" i="1" a="1"/>
  <c r="AG437" i="1" s="1"/>
  <c r="AG427" i="1" a="1"/>
  <c r="AG427" i="1" s="1"/>
  <c r="AG442" i="1" a="1"/>
  <c r="AG442" i="1" s="1"/>
  <c r="AG418" i="1" a="1"/>
  <c r="AG418" i="1" s="1"/>
  <c r="AG447" i="1" a="1"/>
  <c r="AG447" i="1" s="1"/>
  <c r="AG424" i="1" a="1"/>
  <c r="AG424" i="1" s="1"/>
  <c r="AG440" i="1" a="1"/>
  <c r="AG440" i="1" s="1"/>
  <c r="AG436" i="1" a="1"/>
  <c r="AG436" i="1" s="1"/>
  <c r="AG457" i="1" a="1"/>
  <c r="AG457" i="1" s="1"/>
  <c r="AG456" i="1" a="1"/>
  <c r="AG456" i="1" s="1"/>
  <c r="AG445" i="1" a="1"/>
  <c r="AG445" i="1" s="1"/>
  <c r="AG452" i="1" a="1"/>
  <c r="AG452" i="1" s="1"/>
  <c r="AG435" i="1" a="1"/>
  <c r="AG435" i="1" s="1"/>
  <c r="AG430" i="1" a="1"/>
  <c r="AG430" i="1" s="1"/>
  <c r="AG432" i="1" a="1"/>
  <c r="AG432" i="1" s="1"/>
  <c r="AG513" i="1" a="1"/>
  <c r="AG513" i="1" s="1"/>
  <c r="AG516" i="1" a="1"/>
  <c r="AG516" i="1" s="1"/>
  <c r="AG514" i="1" a="1"/>
  <c r="AG514" i="1" s="1"/>
  <c r="AG515" i="1" a="1"/>
  <c r="AG515" i="1" s="1"/>
  <c r="AG512" i="1" a="1"/>
  <c r="AG512" i="1" s="1"/>
  <c r="AG511" i="1" a="1"/>
  <c r="AG511" i="1" s="1"/>
  <c r="AH515" i="1" a="1"/>
  <c r="AH515" i="1" s="1"/>
  <c r="AH514" i="1" a="1"/>
  <c r="AH514" i="1" s="1"/>
  <c r="AH516" i="1" a="1"/>
  <c r="AH516" i="1" s="1"/>
  <c r="AH512" i="1" a="1"/>
  <c r="AH512" i="1" s="1"/>
  <c r="AH513" i="1" a="1"/>
  <c r="AH513" i="1" s="1"/>
  <c r="AH511" i="1" a="1"/>
  <c r="AH511" i="1" s="1"/>
  <c r="AF515" i="1" a="1"/>
  <c r="AF515" i="1" s="1"/>
  <c r="AF513" i="1" a="1"/>
  <c r="AF513" i="1" s="1"/>
  <c r="AF514" i="1" a="1"/>
  <c r="AF514" i="1" s="1"/>
  <c r="AF512" i="1" a="1"/>
  <c r="AF512" i="1" s="1"/>
  <c r="AF516" i="1" a="1"/>
  <c r="AF516" i="1" s="1"/>
  <c r="AF511" i="1" a="1"/>
  <c r="AF511" i="1" s="1"/>
  <c r="AI516" i="1" a="1"/>
  <c r="AI516" i="1" s="1"/>
  <c r="AI515" i="1" a="1"/>
  <c r="AI515" i="1" s="1"/>
  <c r="AI512" i="1" a="1"/>
  <c r="AI512" i="1" s="1"/>
  <c r="AI513" i="1" a="1"/>
  <c r="AI513" i="1" s="1"/>
  <c r="AI511" i="1" a="1"/>
  <c r="AI511" i="1" s="1"/>
  <c r="AI514" i="1" a="1"/>
  <c r="AI514" i="1" s="1"/>
  <c r="AI524" i="1" a="1"/>
  <c r="AI524" i="1" s="1"/>
  <c r="AI507" i="1" a="1"/>
  <c r="AI507" i="1" s="1"/>
  <c r="AI508" i="1" a="1"/>
  <c r="AI508" i="1" s="1"/>
  <c r="AI504" i="1" a="1"/>
  <c r="AI504" i="1" s="1"/>
  <c r="AI506" i="1" a="1"/>
  <c r="AI506" i="1" s="1"/>
  <c r="AI505" i="1" a="1"/>
  <c r="AI505" i="1" s="1"/>
  <c r="AF524" i="1" a="1"/>
  <c r="AF524" i="1" s="1"/>
  <c r="AF505" i="1" a="1"/>
  <c r="AF505" i="1" s="1"/>
  <c r="AF507" i="1" a="1"/>
  <c r="AF507" i="1" s="1"/>
  <c r="AF506" i="1" a="1"/>
  <c r="AF506" i="1" s="1"/>
  <c r="AF508" i="1" a="1"/>
  <c r="AF508" i="1" s="1"/>
  <c r="AF504" i="1" a="1"/>
  <c r="AF504" i="1" s="1"/>
  <c r="AG524" i="1" a="1"/>
  <c r="AG524" i="1" s="1"/>
  <c r="AG505" i="1" a="1"/>
  <c r="AG505" i="1" s="1"/>
  <c r="AG508" i="1" a="1"/>
  <c r="AG508" i="1" s="1"/>
  <c r="AG506" i="1" a="1"/>
  <c r="AG506" i="1" s="1"/>
  <c r="AG507" i="1" a="1"/>
  <c r="AG507" i="1" s="1"/>
  <c r="AG504" i="1" a="1"/>
  <c r="AG504" i="1" s="1"/>
  <c r="AH524" i="1" a="1"/>
  <c r="AH524" i="1" s="1"/>
  <c r="AH506" i="1" a="1"/>
  <c r="AH506" i="1" s="1"/>
  <c r="AH507" i="1" a="1"/>
  <c r="AH507" i="1" s="1"/>
  <c r="AH508" i="1" a="1"/>
  <c r="AH508" i="1" s="1"/>
  <c r="AH504" i="1" a="1"/>
  <c r="AH504" i="1" s="1"/>
  <c r="AH505" i="1" a="1"/>
  <c r="AH505" i="1" s="1"/>
  <c r="P983" i="9"/>
  <c r="P958" i="27"/>
  <c r="S984" i="9"/>
  <c r="S959" i="27"/>
  <c r="N988" i="9"/>
  <c r="N963" i="27"/>
  <c r="Q980" i="9"/>
  <c r="Q955" i="27"/>
  <c r="L982" i="9"/>
  <c r="L957" i="27"/>
  <c r="K980" i="9"/>
  <c r="K955" i="27"/>
  <c r="M988" i="9"/>
  <c r="M963" i="27"/>
  <c r="K984" i="9"/>
  <c r="K959" i="27"/>
  <c r="N989" i="9"/>
  <c r="N964" i="27"/>
  <c r="O981" i="9"/>
  <c r="O956" i="27"/>
  <c r="K983" i="9"/>
  <c r="K958" i="27"/>
  <c r="S983" i="9"/>
  <c r="S958" i="27"/>
  <c r="P984" i="9"/>
  <c r="P959" i="27"/>
  <c r="M989" i="9"/>
  <c r="M964" i="27"/>
  <c r="M981" i="9"/>
  <c r="M956" i="27"/>
  <c r="O982" i="9"/>
  <c r="O957" i="27"/>
  <c r="Q984" i="9"/>
  <c r="Q959" i="27"/>
  <c r="S980" i="9"/>
  <c r="S955" i="27"/>
  <c r="K989" i="9"/>
  <c r="K964" i="27"/>
  <c r="M983" i="9"/>
  <c r="M958" i="27"/>
  <c r="Q989" i="9"/>
  <c r="Q964" i="27"/>
  <c r="S982" i="9"/>
  <c r="S957" i="27"/>
  <c r="M980" i="9"/>
  <c r="M955" i="27"/>
  <c r="M984" i="9"/>
  <c r="M959" i="27"/>
  <c r="S987" i="9"/>
  <c r="S962" i="27"/>
  <c r="N981" i="9"/>
  <c r="N956" i="27"/>
  <c r="S986" i="9"/>
  <c r="S961" i="27"/>
  <c r="O984" i="9"/>
  <c r="O959" i="27"/>
  <c r="O980" i="9"/>
  <c r="O955" i="27"/>
  <c r="L987" i="9"/>
  <c r="L962" i="27"/>
  <c r="P989" i="9"/>
  <c r="P964" i="27"/>
  <c r="M986" i="9"/>
  <c r="M961" i="27"/>
  <c r="K982" i="9"/>
  <c r="K957" i="27"/>
  <c r="M982" i="9"/>
  <c r="M957" i="27"/>
  <c r="S981" i="9"/>
  <c r="S956" i="27"/>
  <c r="P988" i="9"/>
  <c r="P963" i="27"/>
  <c r="P982" i="9"/>
  <c r="P957" i="27"/>
  <c r="M987" i="9"/>
  <c r="M962" i="27"/>
  <c r="P985" i="9"/>
  <c r="P960" i="27"/>
  <c r="Q988" i="9"/>
  <c r="Q963" i="27"/>
  <c r="S989" i="9"/>
  <c r="S964" i="27"/>
  <c r="N983" i="9"/>
  <c r="N958" i="27"/>
  <c r="O986" i="9"/>
  <c r="O961" i="27"/>
  <c r="N985" i="9"/>
  <c r="N960" i="27"/>
  <c r="N986" i="9"/>
  <c r="N961" i="27"/>
  <c r="Q985" i="9"/>
  <c r="Q960" i="27"/>
  <c r="Q987" i="9"/>
  <c r="Q962" i="27"/>
  <c r="K981" i="9"/>
  <c r="K956" i="27"/>
  <c r="K985" i="9"/>
  <c r="K960" i="27"/>
  <c r="L983" i="9"/>
  <c r="L958" i="27"/>
  <c r="O988" i="9"/>
  <c r="O963" i="27"/>
  <c r="O989" i="9"/>
  <c r="O964" i="27"/>
  <c r="N984" i="9"/>
  <c r="N959" i="27"/>
  <c r="L989" i="9"/>
  <c r="L964" i="27"/>
  <c r="P987" i="9"/>
  <c r="P962" i="27"/>
  <c r="Q981" i="9"/>
  <c r="Q956" i="27"/>
  <c r="N987" i="9"/>
  <c r="N962" i="27"/>
  <c r="O987" i="9"/>
  <c r="O962" i="27"/>
  <c r="O985" i="9"/>
  <c r="O960" i="27"/>
  <c r="N982" i="9"/>
  <c r="N957" i="27"/>
  <c r="L986" i="9"/>
  <c r="L961" i="27"/>
  <c r="K987" i="9"/>
  <c r="K962" i="27"/>
  <c r="L980" i="9"/>
  <c r="L955" i="27"/>
  <c r="P980" i="9"/>
  <c r="P955" i="27"/>
  <c r="Q983" i="9"/>
  <c r="Q958" i="27"/>
  <c r="L984" i="9"/>
  <c r="L959" i="27"/>
  <c r="K988" i="9"/>
  <c r="K963" i="27"/>
  <c r="S988" i="9"/>
  <c r="S963" i="27"/>
  <c r="Q986" i="9"/>
  <c r="Q961" i="27"/>
  <c r="S985" i="9"/>
  <c r="S960" i="27"/>
  <c r="O983" i="9"/>
  <c r="O958" i="27"/>
  <c r="P986" i="9"/>
  <c r="P961" i="27"/>
  <c r="K986" i="9"/>
  <c r="K961" i="27"/>
  <c r="M985" i="9"/>
  <c r="M960" i="27"/>
  <c r="L985" i="9"/>
  <c r="L960" i="27"/>
  <c r="L988" i="9"/>
  <c r="L963" i="27"/>
  <c r="Q982" i="9"/>
  <c r="Q957" i="27"/>
  <c r="L981" i="9"/>
  <c r="L956" i="27"/>
  <c r="P981" i="9"/>
  <c r="P956" i="27"/>
  <c r="N980" i="9"/>
  <c r="N955" i="27"/>
  <c r="AG522" i="1" a="1"/>
  <c r="AG522" i="1" s="1"/>
  <c r="AH522" i="1" a="1"/>
  <c r="AH522" i="1" s="1"/>
  <c r="AI522" i="1" a="1"/>
  <c r="AI522" i="1" s="1"/>
  <c r="AF522" i="1" a="1"/>
  <c r="AF522" i="1" s="1"/>
  <c r="AG518" i="1" a="1"/>
  <c r="AG518" i="1" s="1"/>
  <c r="AG520" i="1" a="1"/>
  <c r="AG520" i="1" s="1"/>
  <c r="AH518" i="1" a="1"/>
  <c r="AH518" i="1" s="1"/>
  <c r="AH520" i="1" a="1"/>
  <c r="AH520" i="1" s="1"/>
  <c r="AI518" i="1" a="1"/>
  <c r="AI518" i="1" s="1"/>
  <c r="AI520" i="1" a="1"/>
  <c r="AI520" i="1" s="1"/>
  <c r="AF518" i="1" a="1"/>
  <c r="AF518" i="1" s="1"/>
  <c r="AF520" i="1" a="1"/>
  <c r="AF520" i="1" s="1"/>
  <c r="AI509" i="1" a="1"/>
  <c r="AI509" i="1" s="1"/>
  <c r="AF509" i="1" a="1"/>
  <c r="AF509" i="1" s="1"/>
  <c r="AG509" i="1" a="1"/>
  <c r="AG509" i="1" s="1"/>
  <c r="AH509" i="1" a="1"/>
  <c r="AH509" i="1" s="1"/>
  <c r="AG501" i="1" a="1"/>
  <c r="AG501" i="1" s="1"/>
  <c r="AH501" i="1" a="1"/>
  <c r="AH501" i="1" s="1"/>
  <c r="AI501" i="1" a="1"/>
  <c r="AI501" i="1" s="1"/>
  <c r="AF501" i="1" a="1"/>
  <c r="AF501" i="1" s="1"/>
  <c r="AG494" i="1" a="1"/>
  <c r="AG494" i="1" s="1"/>
  <c r="AG496" i="1" a="1"/>
  <c r="AG496" i="1" s="1"/>
  <c r="AH494" i="1" a="1"/>
  <c r="AH494" i="1" s="1"/>
  <c r="AH496" i="1" a="1"/>
  <c r="AH496" i="1" s="1"/>
  <c r="AI494" i="1" a="1"/>
  <c r="AI494" i="1" s="1"/>
  <c r="AI496" i="1" a="1"/>
  <c r="AI496" i="1" s="1"/>
  <c r="AF494" i="1" a="1"/>
  <c r="AF494" i="1" s="1"/>
  <c r="AF496" i="1" a="1"/>
  <c r="AF496" i="1" s="1"/>
  <c r="AG490" i="1" a="1"/>
  <c r="AG490" i="1" s="1"/>
  <c r="AG492" i="1" a="1"/>
  <c r="AG492" i="1" s="1"/>
  <c r="AH490" i="1" a="1"/>
  <c r="AH490" i="1" s="1"/>
  <c r="AH492" i="1" a="1"/>
  <c r="AH492" i="1" s="1"/>
  <c r="AI490" i="1" a="1"/>
  <c r="AI490" i="1" s="1"/>
  <c r="AI492" i="1" a="1"/>
  <c r="AI492" i="1" s="1"/>
  <c r="AF490" i="1" a="1"/>
  <c r="AF490" i="1" s="1"/>
  <c r="AF492" i="1" a="1"/>
  <c r="AF492" i="1" s="1"/>
  <c r="AH503" i="1" a="1"/>
  <c r="AH503" i="1" s="1"/>
  <c r="AH521" i="1" a="1"/>
  <c r="AH521" i="1" s="1"/>
  <c r="AH519" i="1" a="1"/>
  <c r="AH519" i="1" s="1"/>
  <c r="AH510" i="1" a="1"/>
  <c r="AH510" i="1" s="1"/>
  <c r="AH517" i="1" a="1"/>
  <c r="AH517" i="1" s="1"/>
  <c r="AH502" i="1" a="1"/>
  <c r="AH502" i="1" s="1"/>
  <c r="AI519" i="1" a="1"/>
  <c r="AI519" i="1" s="1"/>
  <c r="AI502" i="1" a="1"/>
  <c r="AI502" i="1" s="1"/>
  <c r="AI510" i="1" a="1"/>
  <c r="AI510" i="1" s="1"/>
  <c r="AI521" i="1" a="1"/>
  <c r="AI521" i="1" s="1"/>
  <c r="AI517" i="1" a="1"/>
  <c r="AI517" i="1" s="1"/>
  <c r="AI503" i="1" a="1"/>
  <c r="AI503" i="1" s="1"/>
  <c r="AF521" i="1" a="1"/>
  <c r="AF521" i="1" s="1"/>
  <c r="AF519" i="1" a="1"/>
  <c r="AF519" i="1" s="1"/>
  <c r="AF517" i="1" a="1"/>
  <c r="AF517" i="1" s="1"/>
  <c r="AF502" i="1" a="1"/>
  <c r="AF502" i="1" s="1"/>
  <c r="AF503" i="1" a="1"/>
  <c r="AF503" i="1" s="1"/>
  <c r="AF510" i="1" a="1"/>
  <c r="AF510" i="1" s="1"/>
  <c r="AG521" i="1" a="1"/>
  <c r="AG521" i="1" s="1"/>
  <c r="AG519" i="1" a="1"/>
  <c r="AG519" i="1" s="1"/>
  <c r="AG510" i="1" a="1"/>
  <c r="AG510" i="1" s="1"/>
  <c r="AG517" i="1" a="1"/>
  <c r="AG517" i="1" s="1"/>
  <c r="AG502" i="1" a="1"/>
  <c r="AG502" i="1" s="1"/>
  <c r="AG503" i="1" a="1"/>
  <c r="AG503" i="1" s="1"/>
  <c r="AF488" i="1" a="1"/>
  <c r="AF488" i="1" s="1"/>
  <c r="AF478" i="1" a="1"/>
  <c r="AF478" i="1" s="1"/>
  <c r="AF485" i="1" a="1"/>
  <c r="AF485" i="1" s="1"/>
  <c r="AF481" i="1" a="1"/>
  <c r="AF481" i="1" s="1"/>
  <c r="AF486" i="1" a="1"/>
  <c r="AF486" i="1" s="1"/>
  <c r="AF484" i="1" a="1"/>
  <c r="AF484" i="1" s="1"/>
  <c r="AF480" i="1" a="1"/>
  <c r="AF480" i="1" s="1"/>
  <c r="AF477" i="1" a="1"/>
  <c r="AF477" i="1" s="1"/>
  <c r="AF479" i="1" a="1"/>
  <c r="AF479" i="1" s="1"/>
  <c r="AF483" i="1" a="1"/>
  <c r="AF483" i="1" s="1"/>
  <c r="AG488" i="1" a="1"/>
  <c r="AG488" i="1" s="1"/>
  <c r="AG478" i="1" a="1"/>
  <c r="AG478" i="1" s="1"/>
  <c r="AG485" i="1" a="1"/>
  <c r="AG485" i="1" s="1"/>
  <c r="AG486" i="1" a="1"/>
  <c r="AG486" i="1" s="1"/>
  <c r="AG484" i="1" a="1"/>
  <c r="AG484" i="1" s="1"/>
  <c r="AG479" i="1" a="1"/>
  <c r="AG479" i="1" s="1"/>
  <c r="AG483" i="1" a="1"/>
  <c r="AG483" i="1" s="1"/>
  <c r="AG480" i="1" a="1"/>
  <c r="AG480" i="1" s="1"/>
  <c r="AG477" i="1" a="1"/>
  <c r="AG477" i="1" s="1"/>
  <c r="AG481" i="1" a="1"/>
  <c r="AG481" i="1" s="1"/>
  <c r="AH488" i="1" a="1"/>
  <c r="AH488" i="1" s="1"/>
  <c r="AH478" i="1" a="1"/>
  <c r="AH478" i="1" s="1"/>
  <c r="AH486" i="1" a="1"/>
  <c r="AH486" i="1" s="1"/>
  <c r="AH485" i="1" a="1"/>
  <c r="AH485" i="1" s="1"/>
  <c r="AH479" i="1" a="1"/>
  <c r="AH479" i="1" s="1"/>
  <c r="AH483" i="1" a="1"/>
  <c r="AH483" i="1" s="1"/>
  <c r="AH481" i="1" a="1"/>
  <c r="AH481" i="1" s="1"/>
  <c r="AH477" i="1" a="1"/>
  <c r="AH477" i="1" s="1"/>
  <c r="AH480" i="1" a="1"/>
  <c r="AH480" i="1" s="1"/>
  <c r="AH484" i="1" a="1"/>
  <c r="AH484" i="1" s="1"/>
  <c r="AI488" i="1" a="1"/>
  <c r="AI488" i="1" s="1"/>
  <c r="AI478" i="1" a="1"/>
  <c r="AI478" i="1" s="1"/>
  <c r="AI486" i="1" a="1"/>
  <c r="AI486" i="1" s="1"/>
  <c r="AI484" i="1" a="1"/>
  <c r="AI484" i="1" s="1"/>
  <c r="AI483" i="1" a="1"/>
  <c r="AI483" i="1" s="1"/>
  <c r="AI481" i="1" a="1"/>
  <c r="AI481" i="1" s="1"/>
  <c r="AI485" i="1" a="1"/>
  <c r="AI485" i="1" s="1"/>
  <c r="AI480" i="1" a="1"/>
  <c r="AI480" i="1" s="1"/>
  <c r="AI479" i="1" a="1"/>
  <c r="AI479" i="1" s="1"/>
  <c r="AI477" i="1" a="1"/>
  <c r="AI477" i="1" s="1"/>
  <c r="AO115" i="18"/>
  <c r="AM414" i="1"/>
  <c r="AM426" i="1" s="1" a="1"/>
  <c r="AM426" i="1" s="1"/>
  <c r="AL414" i="1"/>
  <c r="AL426" i="1" s="1" a="1"/>
  <c r="AL426" i="1" s="1"/>
  <c r="AJ414" i="1"/>
  <c r="AJ426" i="1" s="1" a="1"/>
  <c r="AJ426" i="1" s="1"/>
  <c r="AK414" i="1"/>
  <c r="AK426" i="1" s="1" a="1"/>
  <c r="AK426" i="1" s="1"/>
  <c r="AJ475" i="1"/>
  <c r="AJ487" i="1" s="1" a="1"/>
  <c r="AJ487" i="1" s="1"/>
  <c r="AF476" i="1" a="1"/>
  <c r="AF476" i="1" s="1"/>
  <c r="AL475" i="1"/>
  <c r="AL487" i="1" s="1" a="1"/>
  <c r="AL487" i="1" s="1"/>
  <c r="AH476" i="1" a="1"/>
  <c r="AH476" i="1" s="1"/>
  <c r="AK475" i="1"/>
  <c r="AK487" i="1" s="1" a="1"/>
  <c r="AK487" i="1" s="1"/>
  <c r="AG476" i="1" a="1"/>
  <c r="AG476" i="1" s="1"/>
  <c r="AM475" i="1"/>
  <c r="AM487" i="1" s="1" a="1"/>
  <c r="AM487" i="1" s="1"/>
  <c r="AI476" i="1" a="1"/>
  <c r="AI476" i="1" s="1"/>
  <c r="G341" i="1"/>
  <c r="G339" i="1"/>
  <c r="G338" i="1"/>
  <c r="G337" i="1"/>
  <c r="G335" i="1"/>
  <c r="G312" i="1"/>
  <c r="G311" i="1"/>
  <c r="G310" i="1"/>
  <c r="G309" i="1"/>
  <c r="G307" i="1"/>
  <c r="G305" i="1"/>
  <c r="G303" i="1"/>
  <c r="G301" i="1"/>
  <c r="G288" i="1"/>
  <c r="AM528" i="1" l="1" a="1"/>
  <c r="AM528" i="1" s="1"/>
  <c r="AM482" i="1" a="1"/>
  <c r="AM482" i="1" s="1"/>
  <c r="AJ528" i="1" a="1"/>
  <c r="AJ528" i="1" s="1"/>
  <c r="AJ482" i="1" a="1"/>
  <c r="AJ482" i="1" s="1"/>
  <c r="AK528" i="1" a="1"/>
  <c r="AK528" i="1" s="1"/>
  <c r="AK482" i="1" a="1"/>
  <c r="AK482" i="1" s="1"/>
  <c r="AL528" i="1" a="1"/>
  <c r="AL528" i="1" s="1"/>
  <c r="AL482" i="1" a="1"/>
  <c r="AL482" i="1" s="1"/>
  <c r="AM467" i="1" a="1"/>
  <c r="AM467" i="1" s="1"/>
  <c r="AM421" i="1" a="1"/>
  <c r="AM421" i="1" s="1"/>
  <c r="AL467" i="1" a="1"/>
  <c r="AL467" i="1" s="1"/>
  <c r="AL421" i="1" a="1"/>
  <c r="AL421" i="1" s="1"/>
  <c r="AK467" i="1" a="1"/>
  <c r="AK467" i="1" s="1"/>
  <c r="AK421" i="1" a="1"/>
  <c r="AK421" i="1" s="1"/>
  <c r="AJ467" i="1" a="1"/>
  <c r="AJ467" i="1" s="1"/>
  <c r="AJ421" i="1" a="1"/>
  <c r="AJ421" i="1" s="1"/>
  <c r="AK443" i="1" a="1"/>
  <c r="AK443" i="1" s="1"/>
  <c r="AK444" i="1" a="1"/>
  <c r="AK444" i="1" s="1"/>
  <c r="AK448" i="1" a="1"/>
  <c r="AK448" i="1" s="1"/>
  <c r="AK430" i="1" a="1"/>
  <c r="AK430" i="1" s="1"/>
  <c r="AK453" i="1" a="1"/>
  <c r="AK453" i="1" s="1"/>
  <c r="AK423" i="1" a="1"/>
  <c r="AK423" i="1" s="1"/>
  <c r="AK439" i="1" a="1"/>
  <c r="AK439" i="1" s="1"/>
  <c r="AK419" i="1" a="1"/>
  <c r="AK419" i="1" s="1"/>
  <c r="AK460" i="1" a="1"/>
  <c r="AK460" i="1" s="1"/>
  <c r="AK449" i="1" a="1"/>
  <c r="AK449" i="1" s="1"/>
  <c r="AK435" i="1" a="1"/>
  <c r="AK435" i="1" s="1"/>
  <c r="AK416" i="1" a="1"/>
  <c r="AK416" i="1" s="1"/>
  <c r="AK438" i="1" a="1"/>
  <c r="AK438" i="1" s="1"/>
  <c r="AK464" i="1" a="1"/>
  <c r="AK464" i="1" s="1"/>
  <c r="AK433" i="1" a="1"/>
  <c r="AK433" i="1" s="1"/>
  <c r="AK417" i="1" a="1"/>
  <c r="AK417" i="1" s="1"/>
  <c r="AK458" i="1" a="1"/>
  <c r="AK458" i="1" s="1"/>
  <c r="AK454" i="1" a="1"/>
  <c r="AK454" i="1" s="1"/>
  <c r="AK429" i="1" a="1"/>
  <c r="AK429" i="1" s="1"/>
  <c r="AK465" i="1" a="1"/>
  <c r="AK465" i="1" s="1"/>
  <c r="AK434" i="1" a="1"/>
  <c r="AK434" i="1" s="1"/>
  <c r="AK459" i="1" a="1"/>
  <c r="AK459" i="1" s="1"/>
  <c r="AK463" i="1" a="1"/>
  <c r="AK463" i="1" s="1"/>
  <c r="AK428" i="1" a="1"/>
  <c r="AK428" i="1" s="1"/>
  <c r="AK415" i="1" a="1"/>
  <c r="AK415" i="1" s="1"/>
  <c r="AK455" i="1" a="1"/>
  <c r="AK455" i="1" s="1"/>
  <c r="AK422" i="1" a="1"/>
  <c r="AK422" i="1" s="1"/>
  <c r="AK431" i="1" a="1"/>
  <c r="AK431" i="1" s="1"/>
  <c r="AK445" i="1" a="1"/>
  <c r="AK445" i="1" s="1"/>
  <c r="AK440" i="1" a="1"/>
  <c r="AK440" i="1" s="1"/>
  <c r="AK436" i="1" a="1"/>
  <c r="AK436" i="1" s="1"/>
  <c r="AK424" i="1" a="1"/>
  <c r="AK424" i="1" s="1"/>
  <c r="AK446" i="1" a="1"/>
  <c r="AK446" i="1" s="1"/>
  <c r="AK457" i="1" a="1"/>
  <c r="AK457" i="1" s="1"/>
  <c r="AK437" i="1" a="1"/>
  <c r="AK437" i="1" s="1"/>
  <c r="AK447" i="1" a="1"/>
  <c r="AK447" i="1" s="1"/>
  <c r="AK432" i="1" a="1"/>
  <c r="AK432" i="1" s="1"/>
  <c r="AK452" i="1" a="1"/>
  <c r="AK452" i="1" s="1"/>
  <c r="AK451" i="1" a="1"/>
  <c r="AK451" i="1" s="1"/>
  <c r="AK466" i="1" a="1"/>
  <c r="AK466" i="1" s="1"/>
  <c r="AK441" i="1" a="1"/>
  <c r="AK441" i="1" s="1"/>
  <c r="AK418" i="1" a="1"/>
  <c r="AK418" i="1" s="1"/>
  <c r="AK425" i="1" a="1"/>
  <c r="AK425" i="1" s="1"/>
  <c r="AK462" i="1" a="1"/>
  <c r="AK462" i="1" s="1"/>
  <c r="AK461" i="1" a="1"/>
  <c r="AK461" i="1" s="1"/>
  <c r="AK450" i="1" a="1"/>
  <c r="AK450" i="1" s="1"/>
  <c r="AK468" i="1" a="1"/>
  <c r="AK468" i="1" s="1"/>
  <c r="AK442" i="1" a="1"/>
  <c r="AK442" i="1" s="1"/>
  <c r="AK427" i="1" a="1"/>
  <c r="AK427" i="1" s="1"/>
  <c r="AK420" i="1" a="1"/>
  <c r="AK420" i="1" s="1"/>
  <c r="AK456" i="1" a="1"/>
  <c r="AK456" i="1" s="1"/>
  <c r="AJ430" i="1" a="1"/>
  <c r="AJ430" i="1" s="1"/>
  <c r="AJ423" i="1" a="1"/>
  <c r="AJ423" i="1" s="1"/>
  <c r="AJ453" i="1" a="1"/>
  <c r="AJ453" i="1" s="1"/>
  <c r="AJ422" i="1" a="1"/>
  <c r="AJ422" i="1" s="1"/>
  <c r="AJ439" i="1" a="1"/>
  <c r="AJ439" i="1" s="1"/>
  <c r="AJ416" i="1" a="1"/>
  <c r="AJ416" i="1" s="1"/>
  <c r="AJ449" i="1" a="1"/>
  <c r="AJ449" i="1" s="1"/>
  <c r="AJ450" i="1" a="1"/>
  <c r="AJ450" i="1" s="1"/>
  <c r="AJ415" i="1" a="1"/>
  <c r="AJ415" i="1" s="1"/>
  <c r="AJ454" i="1" a="1"/>
  <c r="AJ454" i="1" s="1"/>
  <c r="AJ465" i="1" a="1"/>
  <c r="AJ465" i="1" s="1"/>
  <c r="AJ459" i="1" a="1"/>
  <c r="AJ459" i="1" s="1"/>
  <c r="AJ458" i="1" a="1"/>
  <c r="AJ458" i="1" s="1"/>
  <c r="AJ429" i="1" a="1"/>
  <c r="AJ429" i="1" s="1"/>
  <c r="AJ438" i="1" a="1"/>
  <c r="AJ438" i="1" s="1"/>
  <c r="AJ464" i="1" a="1"/>
  <c r="AJ464" i="1" s="1"/>
  <c r="AJ444" i="1" a="1"/>
  <c r="AJ444" i="1" s="1"/>
  <c r="AJ434" i="1" a="1"/>
  <c r="AJ434" i="1" s="1"/>
  <c r="AJ455" i="1" a="1"/>
  <c r="AJ455" i="1" s="1"/>
  <c r="AJ433" i="1" a="1"/>
  <c r="AJ433" i="1" s="1"/>
  <c r="AJ417" i="1" a="1"/>
  <c r="AJ417" i="1" s="1"/>
  <c r="AJ443" i="1" a="1"/>
  <c r="AJ443" i="1" s="1"/>
  <c r="AJ463" i="1" a="1"/>
  <c r="AJ463" i="1" s="1"/>
  <c r="AJ460" i="1" a="1"/>
  <c r="AJ460" i="1" s="1"/>
  <c r="AJ448" i="1" a="1"/>
  <c r="AJ448" i="1" s="1"/>
  <c r="AJ428" i="1" a="1"/>
  <c r="AJ428" i="1" s="1"/>
  <c r="AJ446" i="1" a="1"/>
  <c r="AJ446" i="1" s="1"/>
  <c r="AJ424" i="1" a="1"/>
  <c r="AJ424" i="1" s="1"/>
  <c r="AJ468" i="1" a="1"/>
  <c r="AJ468" i="1" s="1"/>
  <c r="AJ456" i="1" a="1"/>
  <c r="AJ456" i="1" s="1"/>
  <c r="AJ461" i="1" a="1"/>
  <c r="AJ461" i="1" s="1"/>
  <c r="AJ427" i="1" a="1"/>
  <c r="AJ427" i="1" s="1"/>
  <c r="AJ418" i="1" a="1"/>
  <c r="AJ418" i="1" s="1"/>
  <c r="AJ462" i="1" a="1"/>
  <c r="AJ462" i="1" s="1"/>
  <c r="AJ441" i="1" a="1"/>
  <c r="AJ441" i="1" s="1"/>
  <c r="AJ432" i="1" a="1"/>
  <c r="AJ432" i="1" s="1"/>
  <c r="AJ435" i="1" a="1"/>
  <c r="AJ435" i="1" s="1"/>
  <c r="AJ445" i="1" a="1"/>
  <c r="AJ445" i="1" s="1"/>
  <c r="AJ437" i="1" a="1"/>
  <c r="AJ437" i="1" s="1"/>
  <c r="AJ431" i="1" a="1"/>
  <c r="AJ431" i="1" s="1"/>
  <c r="AJ425" i="1" a="1"/>
  <c r="AJ425" i="1" s="1"/>
  <c r="AJ457" i="1" a="1"/>
  <c r="AJ457" i="1" s="1"/>
  <c r="AJ420" i="1" a="1"/>
  <c r="AJ420" i="1" s="1"/>
  <c r="AJ436" i="1" a="1"/>
  <c r="AJ436" i="1" s="1"/>
  <c r="AJ440" i="1" a="1"/>
  <c r="AJ440" i="1" s="1"/>
  <c r="AJ419" i="1" a="1"/>
  <c r="AJ419" i="1" s="1"/>
  <c r="AJ452" i="1" a="1"/>
  <c r="AJ452" i="1" s="1"/>
  <c r="AJ466" i="1" a="1"/>
  <c r="AJ466" i="1" s="1"/>
  <c r="AJ442" i="1" a="1"/>
  <c r="AJ442" i="1" s="1"/>
  <c r="AJ447" i="1" a="1"/>
  <c r="AJ447" i="1" s="1"/>
  <c r="AJ451" i="1" a="1"/>
  <c r="AJ451" i="1" s="1"/>
  <c r="AM433" i="1" a="1"/>
  <c r="AM433" i="1" s="1"/>
  <c r="AM422" i="1" a="1"/>
  <c r="AM422" i="1" s="1"/>
  <c r="AM417" i="1" a="1"/>
  <c r="AM417" i="1" s="1"/>
  <c r="AM438" i="1" a="1"/>
  <c r="AM438" i="1" s="1"/>
  <c r="AM444" i="1" a="1"/>
  <c r="AM444" i="1" s="1"/>
  <c r="AM464" i="1" a="1"/>
  <c r="AM464" i="1" s="1"/>
  <c r="AM443" i="1" a="1"/>
  <c r="AM443" i="1" s="1"/>
  <c r="AM448" i="1" a="1"/>
  <c r="AM448" i="1" s="1"/>
  <c r="AM423" i="1" a="1"/>
  <c r="AM423" i="1" s="1"/>
  <c r="AM449" i="1" a="1"/>
  <c r="AM449" i="1" s="1"/>
  <c r="AM463" i="1" a="1"/>
  <c r="AM463" i="1" s="1"/>
  <c r="AM429" i="1" a="1"/>
  <c r="AM429" i="1" s="1"/>
  <c r="AM453" i="1" a="1"/>
  <c r="AM453" i="1" s="1"/>
  <c r="AM415" i="1" a="1"/>
  <c r="AM415" i="1" s="1"/>
  <c r="AM428" i="1" a="1"/>
  <c r="AM428" i="1" s="1"/>
  <c r="AM459" i="1" a="1"/>
  <c r="AM459" i="1" s="1"/>
  <c r="AM439" i="1" a="1"/>
  <c r="AM439" i="1" s="1"/>
  <c r="AM416" i="1" a="1"/>
  <c r="AM416" i="1" s="1"/>
  <c r="AM458" i="1" a="1"/>
  <c r="AM458" i="1" s="1"/>
  <c r="AM454" i="1" a="1"/>
  <c r="AM454" i="1" s="1"/>
  <c r="AM434" i="1" a="1"/>
  <c r="AM434" i="1" s="1"/>
  <c r="AM420" i="1" a="1"/>
  <c r="AM420" i="1" s="1"/>
  <c r="AM466" i="1" a="1"/>
  <c r="AM466" i="1" s="1"/>
  <c r="AM457" i="1" a="1"/>
  <c r="AM457" i="1" s="1"/>
  <c r="AM447" i="1" a="1"/>
  <c r="AM447" i="1" s="1"/>
  <c r="AM441" i="1" a="1"/>
  <c r="AM441" i="1" s="1"/>
  <c r="AM460" i="1" a="1"/>
  <c r="AM460" i="1" s="1"/>
  <c r="AM442" i="1" a="1"/>
  <c r="AM442" i="1" s="1"/>
  <c r="AM451" i="1" a="1"/>
  <c r="AM451" i="1" s="1"/>
  <c r="AM450" i="1" a="1"/>
  <c r="AM450" i="1" s="1"/>
  <c r="AM424" i="1" a="1"/>
  <c r="AM424" i="1" s="1"/>
  <c r="AM418" i="1" a="1"/>
  <c r="AM418" i="1" s="1"/>
  <c r="AM430" i="1" a="1"/>
  <c r="AM430" i="1" s="1"/>
  <c r="AM436" i="1" a="1"/>
  <c r="AM436" i="1" s="1"/>
  <c r="AM435" i="1" a="1"/>
  <c r="AM435" i="1" s="1"/>
  <c r="AM468" i="1" a="1"/>
  <c r="AM468" i="1" s="1"/>
  <c r="AM427" i="1" a="1"/>
  <c r="AM427" i="1" s="1"/>
  <c r="AM465" i="1" a="1"/>
  <c r="AM465" i="1" s="1"/>
  <c r="AM455" i="1" a="1"/>
  <c r="AM455" i="1" s="1"/>
  <c r="AM462" i="1" a="1"/>
  <c r="AM462" i="1" s="1"/>
  <c r="AM452" i="1" a="1"/>
  <c r="AM452" i="1" s="1"/>
  <c r="AM425" i="1" a="1"/>
  <c r="AM425" i="1" s="1"/>
  <c r="AM432" i="1" a="1"/>
  <c r="AM432" i="1" s="1"/>
  <c r="AM419" i="1" a="1"/>
  <c r="AM419" i="1" s="1"/>
  <c r="AM431" i="1" a="1"/>
  <c r="AM431" i="1" s="1"/>
  <c r="AM446" i="1" a="1"/>
  <c r="AM446" i="1" s="1"/>
  <c r="AM461" i="1" a="1"/>
  <c r="AM461" i="1" s="1"/>
  <c r="AM440" i="1" a="1"/>
  <c r="AM440" i="1" s="1"/>
  <c r="AM437" i="1" a="1"/>
  <c r="AM437" i="1" s="1"/>
  <c r="AM456" i="1" a="1"/>
  <c r="AM456" i="1" s="1"/>
  <c r="AM445" i="1" a="1"/>
  <c r="AM445" i="1" s="1"/>
  <c r="AL417" i="1" a="1"/>
  <c r="AL417" i="1" s="1"/>
  <c r="AL438" i="1" a="1"/>
  <c r="AL438" i="1" s="1"/>
  <c r="AL443" i="1" a="1"/>
  <c r="AL443" i="1" s="1"/>
  <c r="AL418" i="1" a="1"/>
  <c r="AL418" i="1" s="1"/>
  <c r="AL448" i="1" a="1"/>
  <c r="AL448" i="1" s="1"/>
  <c r="AL430" i="1" a="1"/>
  <c r="AL430" i="1" s="1"/>
  <c r="AL453" i="1" a="1"/>
  <c r="AL453" i="1" s="1"/>
  <c r="AL450" i="1" a="1"/>
  <c r="AL450" i="1" s="1"/>
  <c r="AL416" i="1" a="1"/>
  <c r="AL416" i="1" s="1"/>
  <c r="AL435" i="1" a="1"/>
  <c r="AL435" i="1" s="1"/>
  <c r="AL422" i="1" a="1"/>
  <c r="AL422" i="1" s="1"/>
  <c r="AL459" i="1" a="1"/>
  <c r="AL459" i="1" s="1"/>
  <c r="AL415" i="1" a="1"/>
  <c r="AL415" i="1" s="1"/>
  <c r="AL445" i="1" a="1"/>
  <c r="AL445" i="1" s="1"/>
  <c r="AL465" i="1" a="1"/>
  <c r="AL465" i="1" s="1"/>
  <c r="AL424" i="1" a="1"/>
  <c r="AL424" i="1" s="1"/>
  <c r="AL428" i="1" a="1"/>
  <c r="AL428" i="1" s="1"/>
  <c r="AL460" i="1" a="1"/>
  <c r="AL460" i="1" s="1"/>
  <c r="AL440" i="1" a="1"/>
  <c r="AL440" i="1" s="1"/>
  <c r="AL458" i="1" a="1"/>
  <c r="AL458" i="1" s="1"/>
  <c r="AL433" i="1" a="1"/>
  <c r="AL433" i="1" s="1"/>
  <c r="AL455" i="1" a="1"/>
  <c r="AL455" i="1" s="1"/>
  <c r="AL463" i="1" a="1"/>
  <c r="AL463" i="1" s="1"/>
  <c r="AL419" i="1" a="1"/>
  <c r="AL419" i="1" s="1"/>
  <c r="AL462" i="1" a="1"/>
  <c r="AL462" i="1" s="1"/>
  <c r="AL446" i="1" a="1"/>
  <c r="AL446" i="1" s="1"/>
  <c r="AL444" i="1" a="1"/>
  <c r="AL444" i="1" s="1"/>
  <c r="AL466" i="1" a="1"/>
  <c r="AL466" i="1" s="1"/>
  <c r="AL456" i="1" a="1"/>
  <c r="AL456" i="1" s="1"/>
  <c r="AL464" i="1" a="1"/>
  <c r="AL464" i="1" s="1"/>
  <c r="AL468" i="1" a="1"/>
  <c r="AL468" i="1" s="1"/>
  <c r="AL436" i="1" a="1"/>
  <c r="AL436" i="1" s="1"/>
  <c r="AL442" i="1" a="1"/>
  <c r="AL442" i="1" s="1"/>
  <c r="AL437" i="1" a="1"/>
  <c r="AL437" i="1" s="1"/>
  <c r="AL441" i="1" a="1"/>
  <c r="AL441" i="1" s="1"/>
  <c r="AL431" i="1" a="1"/>
  <c r="AL431" i="1" s="1"/>
  <c r="AL454" i="1" a="1"/>
  <c r="AL454" i="1" s="1"/>
  <c r="AL461" i="1" a="1"/>
  <c r="AL461" i="1" s="1"/>
  <c r="AL423" i="1" a="1"/>
  <c r="AL423" i="1" s="1"/>
  <c r="AL449" i="1" a="1"/>
  <c r="AL449" i="1" s="1"/>
  <c r="AL434" i="1" a="1"/>
  <c r="AL434" i="1" s="1"/>
  <c r="AL439" i="1" a="1"/>
  <c r="AL439" i="1" s="1"/>
  <c r="AL447" i="1" a="1"/>
  <c r="AL447" i="1" s="1"/>
  <c r="AL429" i="1" a="1"/>
  <c r="AL429" i="1" s="1"/>
  <c r="AL457" i="1" a="1"/>
  <c r="AL457" i="1" s="1"/>
  <c r="AL425" i="1" a="1"/>
  <c r="AL425" i="1" s="1"/>
  <c r="AL452" i="1" a="1"/>
  <c r="AL452" i="1" s="1"/>
  <c r="AL420" i="1" a="1"/>
  <c r="AL420" i="1" s="1"/>
  <c r="AL451" i="1" a="1"/>
  <c r="AL451" i="1" s="1"/>
  <c r="AL432" i="1" a="1"/>
  <c r="AL432" i="1" s="1"/>
  <c r="AL427" i="1" a="1"/>
  <c r="AL427" i="1" s="1"/>
  <c r="AL512" i="1" a="1"/>
  <c r="AL512" i="1" s="1"/>
  <c r="AL511" i="1" a="1"/>
  <c r="AL511" i="1" s="1"/>
  <c r="AL515" i="1" a="1"/>
  <c r="AL515" i="1" s="1"/>
  <c r="AL514" i="1" a="1"/>
  <c r="AL514" i="1" s="1"/>
  <c r="AL516" i="1" a="1"/>
  <c r="AL516" i="1" s="1"/>
  <c r="AL513" i="1" a="1"/>
  <c r="AL513" i="1" s="1"/>
  <c r="AK516" i="1" a="1"/>
  <c r="AK516" i="1" s="1"/>
  <c r="AK511" i="1" a="1"/>
  <c r="AK511" i="1" s="1"/>
  <c r="AK515" i="1" a="1"/>
  <c r="AK515" i="1" s="1"/>
  <c r="AK512" i="1" a="1"/>
  <c r="AK512" i="1" s="1"/>
  <c r="AK514" i="1" a="1"/>
  <c r="AK514" i="1" s="1"/>
  <c r="AK513" i="1" a="1"/>
  <c r="AK513" i="1" s="1"/>
  <c r="AJ515" i="1" a="1"/>
  <c r="AJ515" i="1" s="1"/>
  <c r="AJ516" i="1" a="1"/>
  <c r="AJ516" i="1" s="1"/>
  <c r="AJ511" i="1" a="1"/>
  <c r="AJ511" i="1" s="1"/>
  <c r="AJ514" i="1" a="1"/>
  <c r="AJ514" i="1" s="1"/>
  <c r="AJ513" i="1" a="1"/>
  <c r="AJ513" i="1" s="1"/>
  <c r="AJ512" i="1" a="1"/>
  <c r="AJ512" i="1" s="1"/>
  <c r="AM513" i="1" a="1"/>
  <c r="AM513" i="1" s="1"/>
  <c r="AM511" i="1" a="1"/>
  <c r="AM511" i="1" s="1"/>
  <c r="AM512" i="1" a="1"/>
  <c r="AM512" i="1" s="1"/>
  <c r="AM514" i="1" a="1"/>
  <c r="AM514" i="1" s="1"/>
  <c r="AM515" i="1" a="1"/>
  <c r="AM515" i="1" s="1"/>
  <c r="AM516" i="1" a="1"/>
  <c r="AM516" i="1" s="1"/>
  <c r="AK524" i="1" a="1"/>
  <c r="AK524" i="1" s="1"/>
  <c r="AK505" i="1" a="1"/>
  <c r="AK505" i="1" s="1"/>
  <c r="AK506" i="1" a="1"/>
  <c r="AK506" i="1" s="1"/>
  <c r="AK508" i="1" a="1"/>
  <c r="AK508" i="1" s="1"/>
  <c r="AK504" i="1" a="1"/>
  <c r="AK504" i="1" s="1"/>
  <c r="AK507" i="1" a="1"/>
  <c r="AK507" i="1" s="1"/>
  <c r="AL524" i="1" a="1"/>
  <c r="AL524" i="1" s="1"/>
  <c r="AL504" i="1" a="1"/>
  <c r="AL504" i="1" s="1"/>
  <c r="AL505" i="1" a="1"/>
  <c r="AL505" i="1" s="1"/>
  <c r="AL506" i="1" a="1"/>
  <c r="AL506" i="1" s="1"/>
  <c r="AL507" i="1" a="1"/>
  <c r="AL507" i="1" s="1"/>
  <c r="AL508" i="1" a="1"/>
  <c r="AL508" i="1" s="1"/>
  <c r="AJ524" i="1" a="1"/>
  <c r="AJ524" i="1" s="1"/>
  <c r="AJ507" i="1" a="1"/>
  <c r="AJ507" i="1" s="1"/>
  <c r="AJ504" i="1" a="1"/>
  <c r="AJ504" i="1" s="1"/>
  <c r="AJ505" i="1" a="1"/>
  <c r="AJ505" i="1" s="1"/>
  <c r="AJ508" i="1" a="1"/>
  <c r="AJ508" i="1" s="1"/>
  <c r="AJ506" i="1" a="1"/>
  <c r="AJ506" i="1" s="1"/>
  <c r="AM524" i="1" a="1"/>
  <c r="AM524" i="1" s="1"/>
  <c r="AM505" i="1" a="1"/>
  <c r="AM505" i="1" s="1"/>
  <c r="AM506" i="1" a="1"/>
  <c r="AM506" i="1" s="1"/>
  <c r="AM504" i="1" a="1"/>
  <c r="AM504" i="1" s="1"/>
  <c r="AM507" i="1" a="1"/>
  <c r="AM507" i="1" s="1"/>
  <c r="AM508" i="1" a="1"/>
  <c r="AM508" i="1" s="1"/>
  <c r="O991" i="9"/>
  <c r="O966" i="27"/>
  <c r="O990" i="9"/>
  <c r="O965" i="27"/>
  <c r="K991" i="9"/>
  <c r="K966" i="27"/>
  <c r="Q992" i="9"/>
  <c r="Q967" i="27"/>
  <c r="K998" i="9"/>
  <c r="K973" i="27"/>
  <c r="N997" i="9"/>
  <c r="N972" i="27"/>
  <c r="Q997" i="9"/>
  <c r="Q972" i="27"/>
  <c r="P992" i="9"/>
  <c r="P967" i="27"/>
  <c r="S996" i="9"/>
  <c r="S971" i="27"/>
  <c r="Q994" i="9"/>
  <c r="Q969" i="27"/>
  <c r="M998" i="9"/>
  <c r="M973" i="27"/>
  <c r="L998" i="9"/>
  <c r="L973" i="27"/>
  <c r="L994" i="9"/>
  <c r="L969" i="27"/>
  <c r="Q991" i="9"/>
  <c r="Q966" i="27"/>
  <c r="Q995" i="9"/>
  <c r="Q970" i="27"/>
  <c r="P998" i="9"/>
  <c r="P973" i="27"/>
  <c r="N991" i="9"/>
  <c r="N966" i="27"/>
  <c r="O992" i="9"/>
  <c r="O967" i="27"/>
  <c r="K990" i="9"/>
  <c r="K965" i="27"/>
  <c r="L993" i="9"/>
  <c r="L968" i="27"/>
  <c r="Q996" i="9"/>
  <c r="Q971" i="27"/>
  <c r="O995" i="9"/>
  <c r="O970" i="27"/>
  <c r="P995" i="9"/>
  <c r="P970" i="27"/>
  <c r="K999" i="9"/>
  <c r="K974" i="27"/>
  <c r="L991" i="9"/>
  <c r="L966" i="27"/>
  <c r="S998" i="9"/>
  <c r="S973" i="27"/>
  <c r="O997" i="9"/>
  <c r="O972" i="27"/>
  <c r="M997" i="9"/>
  <c r="M972" i="27"/>
  <c r="Q993" i="9"/>
  <c r="Q968" i="27"/>
  <c r="L992" i="9"/>
  <c r="L967" i="27"/>
  <c r="N990" i="9"/>
  <c r="N965" i="27"/>
  <c r="S995" i="9"/>
  <c r="S970" i="27"/>
  <c r="N992" i="9"/>
  <c r="N967" i="27"/>
  <c r="Q998" i="9"/>
  <c r="Q973" i="27"/>
  <c r="N999" i="9"/>
  <c r="N974" i="27"/>
  <c r="S990" i="9"/>
  <c r="S965" i="27"/>
  <c r="L995" i="9"/>
  <c r="L970" i="27"/>
  <c r="P997" i="9"/>
  <c r="P972" i="27"/>
  <c r="N996" i="9"/>
  <c r="N971" i="27"/>
  <c r="S991" i="9"/>
  <c r="S966" i="27"/>
  <c r="S997" i="9"/>
  <c r="S972" i="27"/>
  <c r="M991" i="9"/>
  <c r="M966" i="27"/>
  <c r="M995" i="9"/>
  <c r="M970" i="27"/>
  <c r="P990" i="9"/>
  <c r="P965" i="27"/>
  <c r="L999" i="9"/>
  <c r="L974" i="27"/>
  <c r="N995" i="9"/>
  <c r="N970" i="27"/>
  <c r="M992" i="9"/>
  <c r="M967" i="27"/>
  <c r="M994" i="9"/>
  <c r="M969" i="27"/>
  <c r="M999" i="9"/>
  <c r="M974" i="27"/>
  <c r="Q990" i="9"/>
  <c r="Q965" i="27"/>
  <c r="K996" i="9"/>
  <c r="K971" i="27"/>
  <c r="L990" i="9"/>
  <c r="L965" i="27"/>
  <c r="N994" i="9"/>
  <c r="N969" i="27"/>
  <c r="O996" i="9"/>
  <c r="O971" i="27"/>
  <c r="K992" i="9"/>
  <c r="K967" i="27"/>
  <c r="M990" i="9"/>
  <c r="M965" i="27"/>
  <c r="P994" i="9"/>
  <c r="P969" i="27"/>
  <c r="N998" i="9"/>
  <c r="N973" i="27"/>
  <c r="L997" i="9"/>
  <c r="L972" i="27"/>
  <c r="P991" i="9"/>
  <c r="P966" i="27"/>
  <c r="M993" i="9"/>
  <c r="M968" i="27"/>
  <c r="K995" i="9"/>
  <c r="K970" i="27"/>
  <c r="K994" i="9"/>
  <c r="K969" i="27"/>
  <c r="K997" i="9"/>
  <c r="K972" i="27"/>
  <c r="S994" i="9"/>
  <c r="S969" i="27"/>
  <c r="O994" i="9"/>
  <c r="O969" i="27"/>
  <c r="P996" i="9"/>
  <c r="P971" i="27"/>
  <c r="O999" i="9"/>
  <c r="O974" i="27"/>
  <c r="N993" i="9"/>
  <c r="N968" i="27"/>
  <c r="M996" i="9"/>
  <c r="M971" i="27"/>
  <c r="S992" i="9"/>
  <c r="S967" i="27"/>
  <c r="S993" i="9"/>
  <c r="S968" i="27"/>
  <c r="O993" i="9"/>
  <c r="O968" i="27"/>
  <c r="L996" i="9"/>
  <c r="L971" i="27"/>
  <c r="O998" i="9"/>
  <c r="O973" i="27"/>
  <c r="S999" i="9"/>
  <c r="S974" i="27"/>
  <c r="P999" i="9"/>
  <c r="P974" i="27"/>
  <c r="Q999" i="9"/>
  <c r="Q974" i="27"/>
  <c r="K993" i="9"/>
  <c r="K968" i="27"/>
  <c r="P993" i="9"/>
  <c r="P968" i="27"/>
  <c r="AK522" i="1" a="1"/>
  <c r="AK522" i="1" s="1"/>
  <c r="AL522" i="1" a="1"/>
  <c r="AL522" i="1" s="1"/>
  <c r="AJ522" i="1" a="1"/>
  <c r="AJ522" i="1" s="1"/>
  <c r="AM522" i="1" a="1"/>
  <c r="AM522" i="1" s="1"/>
  <c r="AK518" i="1" a="1"/>
  <c r="AK518" i="1" s="1"/>
  <c r="AK520" i="1" a="1"/>
  <c r="AK520" i="1" s="1"/>
  <c r="AL518" i="1" a="1"/>
  <c r="AL518" i="1" s="1"/>
  <c r="AL520" i="1" a="1"/>
  <c r="AL520" i="1" s="1"/>
  <c r="AJ518" i="1" a="1"/>
  <c r="AJ518" i="1" s="1"/>
  <c r="AJ520" i="1" a="1"/>
  <c r="AJ520" i="1" s="1"/>
  <c r="AM518" i="1" a="1"/>
  <c r="AM518" i="1" s="1"/>
  <c r="AM520" i="1" a="1"/>
  <c r="AM520" i="1" s="1"/>
  <c r="AK509" i="1" a="1"/>
  <c r="AK509" i="1" s="1"/>
  <c r="AL509" i="1" a="1"/>
  <c r="AL509" i="1" s="1"/>
  <c r="AJ509" i="1" a="1"/>
  <c r="AJ509" i="1" s="1"/>
  <c r="AM509" i="1" a="1"/>
  <c r="AM509" i="1" s="1"/>
  <c r="AK501" i="1" a="1"/>
  <c r="AK501" i="1" s="1"/>
  <c r="AL501" i="1" a="1"/>
  <c r="AL501" i="1" s="1"/>
  <c r="AJ501" i="1" a="1"/>
  <c r="AJ501" i="1" s="1"/>
  <c r="AM501" i="1" a="1"/>
  <c r="AM501" i="1" s="1"/>
  <c r="AK494" i="1" a="1"/>
  <c r="AK494" i="1" s="1"/>
  <c r="AK496" i="1" a="1"/>
  <c r="AK496" i="1" s="1"/>
  <c r="AL494" i="1" a="1"/>
  <c r="AL494" i="1" s="1"/>
  <c r="AL496" i="1" a="1"/>
  <c r="AL496" i="1" s="1"/>
  <c r="AJ494" i="1" a="1"/>
  <c r="AJ494" i="1" s="1"/>
  <c r="AJ496" i="1" a="1"/>
  <c r="AJ496" i="1" s="1"/>
  <c r="AM494" i="1" a="1"/>
  <c r="AM494" i="1" s="1"/>
  <c r="AM496" i="1" a="1"/>
  <c r="AM496" i="1" s="1"/>
  <c r="AK490" i="1" a="1"/>
  <c r="AK490" i="1" s="1"/>
  <c r="AK492" i="1" a="1"/>
  <c r="AK492" i="1" s="1"/>
  <c r="AL490" i="1" a="1"/>
  <c r="AL490" i="1" s="1"/>
  <c r="AL492" i="1" a="1"/>
  <c r="AL492" i="1" s="1"/>
  <c r="AJ490" i="1" a="1"/>
  <c r="AJ490" i="1" s="1"/>
  <c r="AJ492" i="1" a="1"/>
  <c r="AJ492" i="1" s="1"/>
  <c r="AM490" i="1" a="1"/>
  <c r="AM490" i="1" s="1"/>
  <c r="AM492" i="1" a="1"/>
  <c r="AM492" i="1" s="1"/>
  <c r="AJ521" i="1" a="1"/>
  <c r="AJ521" i="1" s="1"/>
  <c r="AJ519" i="1" a="1"/>
  <c r="AJ519" i="1" s="1"/>
  <c r="AJ517" i="1" a="1"/>
  <c r="AJ517" i="1" s="1"/>
  <c r="AJ510" i="1" a="1"/>
  <c r="AJ510" i="1" s="1"/>
  <c r="AJ502" i="1" a="1"/>
  <c r="AJ502" i="1" s="1"/>
  <c r="AJ503" i="1" a="1"/>
  <c r="AJ503" i="1" s="1"/>
  <c r="AM519" i="1" a="1"/>
  <c r="AM519" i="1" s="1"/>
  <c r="AM502" i="1" a="1"/>
  <c r="AM502" i="1" s="1"/>
  <c r="AM521" i="1" a="1"/>
  <c r="AM521" i="1" s="1"/>
  <c r="AM510" i="1" a="1"/>
  <c r="AM510" i="1" s="1"/>
  <c r="AM517" i="1" a="1"/>
  <c r="AM517" i="1" s="1"/>
  <c r="AM503" i="1" a="1"/>
  <c r="AM503" i="1" s="1"/>
  <c r="AK521" i="1" a="1"/>
  <c r="AK521" i="1" s="1"/>
  <c r="AK519" i="1" a="1"/>
  <c r="AK519" i="1" s="1"/>
  <c r="AK510" i="1" a="1"/>
  <c r="AK510" i="1" s="1"/>
  <c r="AK502" i="1" a="1"/>
  <c r="AK502" i="1" s="1"/>
  <c r="AK503" i="1" a="1"/>
  <c r="AK503" i="1" s="1"/>
  <c r="AK517" i="1" a="1"/>
  <c r="AK517" i="1" s="1"/>
  <c r="AL517" i="1" a="1"/>
  <c r="AL517" i="1" s="1"/>
  <c r="AL503" i="1" a="1"/>
  <c r="AL503" i="1" s="1"/>
  <c r="AL519" i="1" a="1"/>
  <c r="AL519" i="1" s="1"/>
  <c r="AL510" i="1" a="1"/>
  <c r="AL510" i="1" s="1"/>
  <c r="AL521" i="1" a="1"/>
  <c r="AL521" i="1" s="1"/>
  <c r="AL502" i="1" a="1"/>
  <c r="AL502" i="1" s="1"/>
  <c r="AK488" i="1" a="1"/>
  <c r="AK488" i="1" s="1"/>
  <c r="AK478" i="1" a="1"/>
  <c r="AK478" i="1" s="1"/>
  <c r="AK484" i="1" a="1"/>
  <c r="AK484" i="1" s="1"/>
  <c r="AK486" i="1" a="1"/>
  <c r="AK486" i="1" s="1"/>
  <c r="AK480" i="1" a="1"/>
  <c r="AK480" i="1" s="1"/>
  <c r="AK479" i="1" a="1"/>
  <c r="AK479" i="1" s="1"/>
  <c r="AK477" i="1" a="1"/>
  <c r="AK477" i="1" s="1"/>
  <c r="AK483" i="1" a="1"/>
  <c r="AK483" i="1" s="1"/>
  <c r="AK481" i="1" a="1"/>
  <c r="AK481" i="1" s="1"/>
  <c r="AK485" i="1" a="1"/>
  <c r="AK485" i="1" s="1"/>
  <c r="AJ488" i="1" a="1"/>
  <c r="AJ488" i="1" s="1"/>
  <c r="AJ478" i="1" a="1"/>
  <c r="AJ478" i="1" s="1"/>
  <c r="AJ486" i="1" a="1"/>
  <c r="AJ486" i="1" s="1"/>
  <c r="AJ484" i="1" a="1"/>
  <c r="AJ484" i="1" s="1"/>
  <c r="AJ485" i="1" a="1"/>
  <c r="AJ485" i="1" s="1"/>
  <c r="AJ480" i="1" a="1"/>
  <c r="AJ480" i="1" s="1"/>
  <c r="AJ477" i="1" a="1"/>
  <c r="AJ477" i="1" s="1"/>
  <c r="AJ481" i="1" a="1"/>
  <c r="AJ481" i="1" s="1"/>
  <c r="AJ479" i="1" a="1"/>
  <c r="AJ479" i="1" s="1"/>
  <c r="AJ483" i="1" a="1"/>
  <c r="AJ483" i="1" s="1"/>
  <c r="AM488" i="1" a="1"/>
  <c r="AM488" i="1" s="1"/>
  <c r="AM478" i="1" a="1"/>
  <c r="AM478" i="1" s="1"/>
  <c r="AM485" i="1" a="1"/>
  <c r="AM485" i="1" s="1"/>
  <c r="AM486" i="1" a="1"/>
  <c r="AM486" i="1" s="1"/>
  <c r="AM477" i="1" a="1"/>
  <c r="AM477" i="1" s="1"/>
  <c r="AM481" i="1" a="1"/>
  <c r="AM481" i="1" s="1"/>
  <c r="AM484" i="1" a="1"/>
  <c r="AM484" i="1" s="1"/>
  <c r="AM479" i="1" a="1"/>
  <c r="AM479" i="1" s="1"/>
  <c r="AM483" i="1" a="1"/>
  <c r="AM483" i="1" s="1"/>
  <c r="AM480" i="1" a="1"/>
  <c r="AM480" i="1" s="1"/>
  <c r="AL488" i="1" a="1"/>
  <c r="AL488" i="1" s="1"/>
  <c r="AL478" i="1" a="1"/>
  <c r="AL478" i="1" s="1"/>
  <c r="AL484" i="1" a="1"/>
  <c r="AL484" i="1" s="1"/>
  <c r="AL485" i="1" a="1"/>
  <c r="AL485" i="1" s="1"/>
  <c r="AL477" i="1" a="1"/>
  <c r="AL477" i="1" s="1"/>
  <c r="AL481" i="1" a="1"/>
  <c r="AL481" i="1" s="1"/>
  <c r="AL486" i="1" a="1"/>
  <c r="AL486" i="1" s="1"/>
  <c r="AL480" i="1" a="1"/>
  <c r="AL480" i="1" s="1"/>
  <c r="AL483" i="1" a="1"/>
  <c r="AL483" i="1" s="1"/>
  <c r="AL479" i="1" a="1"/>
  <c r="AL479" i="1" s="1"/>
  <c r="AO116" i="18"/>
  <c r="AO475" i="1"/>
  <c r="AO487" i="1" s="1" a="1"/>
  <c r="AO487" i="1" s="1"/>
  <c r="AK476" i="1" a="1"/>
  <c r="AK476" i="1" s="1"/>
  <c r="AN414" i="1"/>
  <c r="AN426" i="1" s="1" a="1"/>
  <c r="AN426" i="1" s="1"/>
  <c r="AP475" i="1"/>
  <c r="AP487" i="1" s="1" a="1"/>
  <c r="AP487" i="1" s="1"/>
  <c r="AL476" i="1" a="1"/>
  <c r="AL476" i="1" s="1"/>
  <c r="AO414" i="1"/>
  <c r="AO426" i="1" s="1" a="1"/>
  <c r="AO426" i="1" s="1"/>
  <c r="AP414" i="1"/>
  <c r="AP426" i="1" s="1" a="1"/>
  <c r="AP426" i="1" s="1"/>
  <c r="AN475" i="1"/>
  <c r="AN487" i="1" s="1" a="1"/>
  <c r="AN487" i="1" s="1"/>
  <c r="AJ476" i="1" a="1"/>
  <c r="AJ476" i="1" s="1"/>
  <c r="AQ475" i="1"/>
  <c r="AQ487" i="1" s="1" a="1"/>
  <c r="AQ487" i="1" s="1"/>
  <c r="AM476" i="1" a="1"/>
  <c r="AM476" i="1" s="1"/>
  <c r="AQ414" i="1"/>
  <c r="AQ426" i="1" s="1" a="1"/>
  <c r="AQ426" i="1" s="1"/>
  <c r="G9" i="22"/>
  <c r="AP528" i="1" l="1" a="1"/>
  <c r="AP528" i="1" s="1"/>
  <c r="AP482" i="1" a="1"/>
  <c r="AP482" i="1" s="1"/>
  <c r="AN528" i="1" a="1"/>
  <c r="AN528" i="1" s="1"/>
  <c r="AN482" i="1" a="1"/>
  <c r="AN482" i="1" s="1"/>
  <c r="AQ528" i="1" a="1"/>
  <c r="AQ528" i="1" s="1"/>
  <c r="AQ482" i="1" a="1"/>
  <c r="AQ482" i="1" s="1"/>
  <c r="AO528" i="1" a="1"/>
  <c r="AO528" i="1" s="1"/>
  <c r="AO482" i="1" a="1"/>
  <c r="AO482" i="1" s="1"/>
  <c r="AQ467" i="1" a="1"/>
  <c r="AQ467" i="1" s="1"/>
  <c r="AQ421" i="1" a="1"/>
  <c r="AQ421" i="1" s="1"/>
  <c r="AP467" i="1" a="1"/>
  <c r="AP467" i="1" s="1"/>
  <c r="AP421" i="1" a="1"/>
  <c r="AP421" i="1" s="1"/>
  <c r="AO467" i="1" a="1"/>
  <c r="AO467" i="1" s="1"/>
  <c r="AO421" i="1" a="1"/>
  <c r="AO421" i="1" s="1"/>
  <c r="AN467" i="1" a="1"/>
  <c r="AN467" i="1" s="1"/>
  <c r="AN421" i="1" a="1"/>
  <c r="AN421" i="1" s="1"/>
  <c r="AN459" i="1" a="1"/>
  <c r="AN459" i="1" s="1"/>
  <c r="AN433" i="1" a="1"/>
  <c r="AN433" i="1" s="1"/>
  <c r="AN465" i="1" a="1"/>
  <c r="AN465" i="1" s="1"/>
  <c r="AN417" i="1" a="1"/>
  <c r="AN417" i="1" s="1"/>
  <c r="AN438" i="1" a="1"/>
  <c r="AN438" i="1" s="1"/>
  <c r="AN444" i="1" a="1"/>
  <c r="AN444" i="1" s="1"/>
  <c r="AN418" i="1" a="1"/>
  <c r="AN418" i="1" s="1"/>
  <c r="AN464" i="1" a="1"/>
  <c r="AN464" i="1" s="1"/>
  <c r="AN443" i="1" a="1"/>
  <c r="AN443" i="1" s="1"/>
  <c r="AN448" i="1" a="1"/>
  <c r="AN448" i="1" s="1"/>
  <c r="AN422" i="1" a="1"/>
  <c r="AN422" i="1" s="1"/>
  <c r="AN455" i="1" a="1"/>
  <c r="AN455" i="1" s="1"/>
  <c r="AN429" i="1" a="1"/>
  <c r="AN429" i="1" s="1"/>
  <c r="AN416" i="1" a="1"/>
  <c r="AN416" i="1" s="1"/>
  <c r="AN439" i="1" a="1"/>
  <c r="AN439" i="1" s="1"/>
  <c r="AN423" i="1" a="1"/>
  <c r="AN423" i="1" s="1"/>
  <c r="AN463" i="1" a="1"/>
  <c r="AN463" i="1" s="1"/>
  <c r="AN453" i="1" a="1"/>
  <c r="AN453" i="1" s="1"/>
  <c r="AN458" i="1" a="1"/>
  <c r="AN458" i="1" s="1"/>
  <c r="AN434" i="1" a="1"/>
  <c r="AN434" i="1" s="1"/>
  <c r="AN460" i="1" a="1"/>
  <c r="AN460" i="1" s="1"/>
  <c r="AN415" i="1" a="1"/>
  <c r="AN415" i="1" s="1"/>
  <c r="AN450" i="1" a="1"/>
  <c r="AN450" i="1" s="1"/>
  <c r="AN454" i="1" a="1"/>
  <c r="AN454" i="1" s="1"/>
  <c r="AN428" i="1" a="1"/>
  <c r="AN428" i="1" s="1"/>
  <c r="AN440" i="1" a="1"/>
  <c r="AN440" i="1" s="1"/>
  <c r="AN449" i="1" a="1"/>
  <c r="AN449" i="1" s="1"/>
  <c r="AN445" i="1" a="1"/>
  <c r="AN445" i="1" s="1"/>
  <c r="AN435" i="1" a="1"/>
  <c r="AN435" i="1" s="1"/>
  <c r="AN419" i="1" a="1"/>
  <c r="AN419" i="1" s="1"/>
  <c r="AN425" i="1" a="1"/>
  <c r="AN425" i="1" s="1"/>
  <c r="AN456" i="1" a="1"/>
  <c r="AN456" i="1" s="1"/>
  <c r="AN446" i="1" a="1"/>
  <c r="AN446" i="1" s="1"/>
  <c r="AN466" i="1" a="1"/>
  <c r="AN466" i="1" s="1"/>
  <c r="AN442" i="1" a="1"/>
  <c r="AN442" i="1" s="1"/>
  <c r="AN447" i="1" a="1"/>
  <c r="AN447" i="1" s="1"/>
  <c r="AN432" i="1" a="1"/>
  <c r="AN432" i="1" s="1"/>
  <c r="AN452" i="1" a="1"/>
  <c r="AN452" i="1" s="1"/>
  <c r="AN461" i="1" a="1"/>
  <c r="AN461" i="1" s="1"/>
  <c r="AN441" i="1" a="1"/>
  <c r="AN441" i="1" s="1"/>
  <c r="AN451" i="1" a="1"/>
  <c r="AN451" i="1" s="1"/>
  <c r="AN468" i="1" a="1"/>
  <c r="AN468" i="1" s="1"/>
  <c r="AN424" i="1" a="1"/>
  <c r="AN424" i="1" s="1"/>
  <c r="AN420" i="1" a="1"/>
  <c r="AN420" i="1" s="1"/>
  <c r="AN457" i="1" a="1"/>
  <c r="AN457" i="1" s="1"/>
  <c r="AN430" i="1" a="1"/>
  <c r="AN430" i="1" s="1"/>
  <c r="AN427" i="1" a="1"/>
  <c r="AN427" i="1" s="1"/>
  <c r="AN437" i="1" a="1"/>
  <c r="AN437" i="1" s="1"/>
  <c r="AN462" i="1" a="1"/>
  <c r="AN462" i="1" s="1"/>
  <c r="AN431" i="1" a="1"/>
  <c r="AN431" i="1" s="1"/>
  <c r="AN436" i="1" a="1"/>
  <c r="AN436" i="1" s="1"/>
  <c r="AO429" i="1" a="1"/>
  <c r="AO429" i="1" s="1"/>
  <c r="AO468" i="1" a="1"/>
  <c r="AO468" i="1" s="1"/>
  <c r="AO428" i="1" a="1"/>
  <c r="AO428" i="1" s="1"/>
  <c r="AO459" i="1" a="1"/>
  <c r="AO459" i="1" s="1"/>
  <c r="AO443" i="1" a="1"/>
  <c r="AO443" i="1" s="1"/>
  <c r="AO417" i="1" a="1"/>
  <c r="AO417" i="1" s="1"/>
  <c r="AO438" i="1" a="1"/>
  <c r="AO438" i="1" s="1"/>
  <c r="AO418" i="1" a="1"/>
  <c r="AO418" i="1" s="1"/>
  <c r="AO444" i="1" a="1"/>
  <c r="AO444" i="1" s="1"/>
  <c r="AO464" i="1" a="1"/>
  <c r="AO464" i="1" s="1"/>
  <c r="AO423" i="1" a="1"/>
  <c r="AO423" i="1" s="1"/>
  <c r="AO439" i="1" a="1"/>
  <c r="AO439" i="1" s="1"/>
  <c r="AO450" i="1" a="1"/>
  <c r="AO450" i="1" s="1"/>
  <c r="AO415" i="1" a="1"/>
  <c r="AO415" i="1" s="1"/>
  <c r="AO448" i="1" a="1"/>
  <c r="AO448" i="1" s="1"/>
  <c r="AO453" i="1" a="1"/>
  <c r="AO453" i="1" s="1"/>
  <c r="AO458" i="1" a="1"/>
  <c r="AO458" i="1" s="1"/>
  <c r="AO422" i="1" a="1"/>
  <c r="AO422" i="1" s="1"/>
  <c r="AO449" i="1" a="1"/>
  <c r="AO449" i="1" s="1"/>
  <c r="AO454" i="1" a="1"/>
  <c r="AO454" i="1" s="1"/>
  <c r="AO463" i="1" a="1"/>
  <c r="AO463" i="1" s="1"/>
  <c r="AO416" i="1" a="1"/>
  <c r="AO416" i="1" s="1"/>
  <c r="AO466" i="1" a="1"/>
  <c r="AO466" i="1" s="1"/>
  <c r="AO434" i="1" a="1"/>
  <c r="AO434" i="1" s="1"/>
  <c r="AO436" i="1" a="1"/>
  <c r="AO436" i="1" s="1"/>
  <c r="AO445" i="1" a="1"/>
  <c r="AO445" i="1" s="1"/>
  <c r="AO424" i="1" a="1"/>
  <c r="AO424" i="1" s="1"/>
  <c r="AO447" i="1" a="1"/>
  <c r="AO447" i="1" s="1"/>
  <c r="AO446" i="1" a="1"/>
  <c r="AO446" i="1" s="1"/>
  <c r="AO437" i="1" a="1"/>
  <c r="AO437" i="1" s="1"/>
  <c r="AO435" i="1" a="1"/>
  <c r="AO435" i="1" s="1"/>
  <c r="AO455" i="1" a="1"/>
  <c r="AO455" i="1" s="1"/>
  <c r="AO425" i="1" a="1"/>
  <c r="AO425" i="1" s="1"/>
  <c r="AO442" i="1" a="1"/>
  <c r="AO442" i="1" s="1"/>
  <c r="AO431" i="1" a="1"/>
  <c r="AO431" i="1" s="1"/>
  <c r="AO461" i="1" a="1"/>
  <c r="AO461" i="1" s="1"/>
  <c r="AO465" i="1" a="1"/>
  <c r="AO465" i="1" s="1"/>
  <c r="AO433" i="1" a="1"/>
  <c r="AO433" i="1" s="1"/>
  <c r="AO460" i="1" a="1"/>
  <c r="AO460" i="1" s="1"/>
  <c r="AO440" i="1" a="1"/>
  <c r="AO440" i="1" s="1"/>
  <c r="AO432" i="1" a="1"/>
  <c r="AO432" i="1" s="1"/>
  <c r="AO441" i="1" a="1"/>
  <c r="AO441" i="1" s="1"/>
  <c r="AO427" i="1" a="1"/>
  <c r="AO427" i="1" s="1"/>
  <c r="AO451" i="1" a="1"/>
  <c r="AO451" i="1" s="1"/>
  <c r="AO457" i="1" a="1"/>
  <c r="AO457" i="1" s="1"/>
  <c r="AO419" i="1" a="1"/>
  <c r="AO419" i="1" s="1"/>
  <c r="AO430" i="1" a="1"/>
  <c r="AO430" i="1" s="1"/>
  <c r="AO462" i="1" a="1"/>
  <c r="AO462" i="1" s="1"/>
  <c r="AO456" i="1" a="1"/>
  <c r="AO456" i="1" s="1"/>
  <c r="AO452" i="1" a="1"/>
  <c r="AO452" i="1" s="1"/>
  <c r="AO420" i="1" a="1"/>
  <c r="AO420" i="1" s="1"/>
  <c r="AP434" i="1" a="1"/>
  <c r="AP434" i="1" s="1"/>
  <c r="AP428" i="1" a="1"/>
  <c r="AP428" i="1" s="1"/>
  <c r="AP433" i="1" a="1"/>
  <c r="AP433" i="1" s="1"/>
  <c r="AP459" i="1" a="1"/>
  <c r="AP459" i="1" s="1"/>
  <c r="AP465" i="1" a="1"/>
  <c r="AP465" i="1" s="1"/>
  <c r="AP444" i="1" a="1"/>
  <c r="AP444" i="1" s="1"/>
  <c r="AP418" i="1" a="1"/>
  <c r="AP418" i="1" s="1"/>
  <c r="AP430" i="1" a="1"/>
  <c r="AP430" i="1" s="1"/>
  <c r="AP438" i="1" a="1"/>
  <c r="AP438" i="1" s="1"/>
  <c r="AP423" i="1" a="1"/>
  <c r="AP423" i="1" s="1"/>
  <c r="AP450" i="1" a="1"/>
  <c r="AP450" i="1" s="1"/>
  <c r="AP445" i="1" a="1"/>
  <c r="AP445" i="1" s="1"/>
  <c r="AP424" i="1" a="1"/>
  <c r="AP424" i="1" s="1"/>
  <c r="AP435" i="1" a="1"/>
  <c r="AP435" i="1" s="1"/>
  <c r="AP466" i="1" a="1"/>
  <c r="AP466" i="1" s="1"/>
  <c r="AP440" i="1" a="1"/>
  <c r="AP440" i="1" s="1"/>
  <c r="AP415" i="1" a="1"/>
  <c r="AP415" i="1" s="1"/>
  <c r="AP453" i="1" a="1"/>
  <c r="AP453" i="1" s="1"/>
  <c r="AP443" i="1" a="1"/>
  <c r="AP443" i="1" s="1"/>
  <c r="AP448" i="1" a="1"/>
  <c r="AP448" i="1" s="1"/>
  <c r="AP455" i="1" a="1"/>
  <c r="AP455" i="1" s="1"/>
  <c r="AP449" i="1" a="1"/>
  <c r="AP449" i="1" s="1"/>
  <c r="AP458" i="1" a="1"/>
  <c r="AP458" i="1" s="1"/>
  <c r="AP422" i="1" a="1"/>
  <c r="AP422" i="1" s="1"/>
  <c r="AP460" i="1" a="1"/>
  <c r="AP460" i="1" s="1"/>
  <c r="AP463" i="1" a="1"/>
  <c r="AP463" i="1" s="1"/>
  <c r="AP416" i="1" a="1"/>
  <c r="AP416" i="1" s="1"/>
  <c r="AP420" i="1" a="1"/>
  <c r="AP420" i="1" s="1"/>
  <c r="AP457" i="1" a="1"/>
  <c r="AP457" i="1" s="1"/>
  <c r="AP436" i="1" a="1"/>
  <c r="AP436" i="1" s="1"/>
  <c r="AP452" i="1" a="1"/>
  <c r="AP452" i="1" s="1"/>
  <c r="AP427" i="1" a="1"/>
  <c r="AP427" i="1" s="1"/>
  <c r="AP439" i="1" a="1"/>
  <c r="AP439" i="1" s="1"/>
  <c r="AP447" i="1" a="1"/>
  <c r="AP447" i="1" s="1"/>
  <c r="AP442" i="1" a="1"/>
  <c r="AP442" i="1" s="1"/>
  <c r="AP437" i="1" a="1"/>
  <c r="AP437" i="1" s="1"/>
  <c r="AP461" i="1" a="1"/>
  <c r="AP461" i="1" s="1"/>
  <c r="AP451" i="1" a="1"/>
  <c r="AP451" i="1" s="1"/>
  <c r="AP432" i="1" a="1"/>
  <c r="AP432" i="1" s="1"/>
  <c r="AP429" i="1" a="1"/>
  <c r="AP429" i="1" s="1"/>
  <c r="AP462" i="1" a="1"/>
  <c r="AP462" i="1" s="1"/>
  <c r="AP468" i="1" a="1"/>
  <c r="AP468" i="1" s="1"/>
  <c r="AP431" i="1" a="1"/>
  <c r="AP431" i="1" s="1"/>
  <c r="AP454" i="1" a="1"/>
  <c r="AP454" i="1" s="1"/>
  <c r="AP425" i="1" a="1"/>
  <c r="AP425" i="1" s="1"/>
  <c r="AP419" i="1" a="1"/>
  <c r="AP419" i="1" s="1"/>
  <c r="AP417" i="1" a="1"/>
  <c r="AP417" i="1" s="1"/>
  <c r="AP464" i="1" a="1"/>
  <c r="AP464" i="1" s="1"/>
  <c r="AP441" i="1" a="1"/>
  <c r="AP441" i="1" s="1"/>
  <c r="AP456" i="1" a="1"/>
  <c r="AP456" i="1" s="1"/>
  <c r="AP446" i="1" a="1"/>
  <c r="AP446" i="1" s="1"/>
  <c r="AQ463" i="1" a="1"/>
  <c r="AQ463" i="1" s="1"/>
  <c r="AQ434" i="1" a="1"/>
  <c r="AQ434" i="1" s="1"/>
  <c r="AQ441" i="1" a="1"/>
  <c r="AQ441" i="1" s="1"/>
  <c r="AQ429" i="1" a="1"/>
  <c r="AQ429" i="1" s="1"/>
  <c r="AQ428" i="1" a="1"/>
  <c r="AQ428" i="1" s="1"/>
  <c r="AQ433" i="1" a="1"/>
  <c r="AQ433" i="1" s="1"/>
  <c r="AQ424" i="1" a="1"/>
  <c r="AQ424" i="1" s="1"/>
  <c r="AQ417" i="1" a="1"/>
  <c r="AQ417" i="1" s="1"/>
  <c r="AQ459" i="1" a="1"/>
  <c r="AQ459" i="1" s="1"/>
  <c r="AQ438" i="1" a="1"/>
  <c r="AQ438" i="1" s="1"/>
  <c r="AQ464" i="1" a="1"/>
  <c r="AQ464" i="1" s="1"/>
  <c r="AQ448" i="1" a="1"/>
  <c r="AQ448" i="1" s="1"/>
  <c r="AQ443" i="1" a="1"/>
  <c r="AQ443" i="1" s="1"/>
  <c r="AQ422" i="1" a="1"/>
  <c r="AQ422" i="1" s="1"/>
  <c r="AQ449" i="1" a="1"/>
  <c r="AQ449" i="1" s="1"/>
  <c r="AQ444" i="1" a="1"/>
  <c r="AQ444" i="1" s="1"/>
  <c r="AQ450" i="1" a="1"/>
  <c r="AQ450" i="1" s="1"/>
  <c r="AQ423" i="1" a="1"/>
  <c r="AQ423" i="1" s="1"/>
  <c r="AQ466" i="1" a="1"/>
  <c r="AQ466" i="1" s="1"/>
  <c r="AQ440" i="1" a="1"/>
  <c r="AQ440" i="1" s="1"/>
  <c r="AQ415" i="1" a="1"/>
  <c r="AQ415" i="1" s="1"/>
  <c r="AQ439" i="1" a="1"/>
  <c r="AQ439" i="1" s="1"/>
  <c r="AQ453" i="1" a="1"/>
  <c r="AQ453" i="1" s="1"/>
  <c r="AQ458" i="1" a="1"/>
  <c r="AQ458" i="1" s="1"/>
  <c r="AQ454" i="1" a="1"/>
  <c r="AQ454" i="1" s="1"/>
  <c r="AQ468" i="1" a="1"/>
  <c r="AQ468" i="1" s="1"/>
  <c r="AQ418" i="1" a="1"/>
  <c r="AQ418" i="1" s="1"/>
  <c r="AQ419" i="1" a="1"/>
  <c r="AQ419" i="1" s="1"/>
  <c r="AQ452" i="1" a="1"/>
  <c r="AQ452" i="1" s="1"/>
  <c r="AQ435" i="1" a="1"/>
  <c r="AQ435" i="1" s="1"/>
  <c r="AQ460" i="1" a="1"/>
  <c r="AQ460" i="1" s="1"/>
  <c r="AQ447" i="1" a="1"/>
  <c r="AQ447" i="1" s="1"/>
  <c r="AQ457" i="1" a="1"/>
  <c r="AQ457" i="1" s="1"/>
  <c r="AQ431" i="1" a="1"/>
  <c r="AQ431" i="1" s="1"/>
  <c r="AQ465" i="1" a="1"/>
  <c r="AQ465" i="1" s="1"/>
  <c r="AQ445" i="1" a="1"/>
  <c r="AQ445" i="1" s="1"/>
  <c r="AQ436" i="1" a="1"/>
  <c r="AQ436" i="1" s="1"/>
  <c r="AQ442" i="1" a="1"/>
  <c r="AQ442" i="1" s="1"/>
  <c r="AQ455" i="1" a="1"/>
  <c r="AQ455" i="1" s="1"/>
  <c r="AQ451" i="1" a="1"/>
  <c r="AQ451" i="1" s="1"/>
  <c r="AQ456" i="1" a="1"/>
  <c r="AQ456" i="1" s="1"/>
  <c r="AQ462" i="1" a="1"/>
  <c r="AQ462" i="1" s="1"/>
  <c r="AQ427" i="1" a="1"/>
  <c r="AQ427" i="1" s="1"/>
  <c r="AQ430" i="1" a="1"/>
  <c r="AQ430" i="1" s="1"/>
  <c r="AQ416" i="1" a="1"/>
  <c r="AQ416" i="1" s="1"/>
  <c r="AQ425" i="1" a="1"/>
  <c r="AQ425" i="1" s="1"/>
  <c r="AQ461" i="1" a="1"/>
  <c r="AQ461" i="1" s="1"/>
  <c r="AQ420" i="1" a="1"/>
  <c r="AQ420" i="1" s="1"/>
  <c r="AQ446" i="1" a="1"/>
  <c r="AQ446" i="1" s="1"/>
  <c r="AQ432" i="1" a="1"/>
  <c r="AQ432" i="1" s="1"/>
  <c r="AQ437" i="1" a="1"/>
  <c r="AQ437" i="1" s="1"/>
  <c r="AO513" i="1" a="1"/>
  <c r="AO513" i="1" s="1"/>
  <c r="AO512" i="1" a="1"/>
  <c r="AO512" i="1" s="1"/>
  <c r="AO514" i="1" a="1"/>
  <c r="AO514" i="1" s="1"/>
  <c r="AO515" i="1" a="1"/>
  <c r="AO515" i="1" s="1"/>
  <c r="AO516" i="1" a="1"/>
  <c r="AO516" i="1" s="1"/>
  <c r="AO511" i="1" a="1"/>
  <c r="AO511" i="1" s="1"/>
  <c r="AQ513" i="1" a="1"/>
  <c r="AQ513" i="1" s="1"/>
  <c r="AQ514" i="1" a="1"/>
  <c r="AQ514" i="1" s="1"/>
  <c r="AQ515" i="1" a="1"/>
  <c r="AQ515" i="1" s="1"/>
  <c r="AQ516" i="1" a="1"/>
  <c r="AQ516" i="1" s="1"/>
  <c r="AQ511" i="1" a="1"/>
  <c r="AQ511" i="1" s="1"/>
  <c r="AQ512" i="1" a="1"/>
  <c r="AQ512" i="1" s="1"/>
  <c r="AN511" i="1" a="1"/>
  <c r="AN511" i="1" s="1"/>
  <c r="AN512" i="1" a="1"/>
  <c r="AN512" i="1" s="1"/>
  <c r="AN513" i="1" a="1"/>
  <c r="AN513" i="1" s="1"/>
  <c r="AN515" i="1" a="1"/>
  <c r="AN515" i="1" s="1"/>
  <c r="AN514" i="1" a="1"/>
  <c r="AN514" i="1" s="1"/>
  <c r="AN516" i="1" a="1"/>
  <c r="AN516" i="1" s="1"/>
  <c r="AP514" i="1" a="1"/>
  <c r="AP514" i="1" s="1"/>
  <c r="AP515" i="1" a="1"/>
  <c r="AP515" i="1" s="1"/>
  <c r="AP513" i="1" a="1"/>
  <c r="AP513" i="1" s="1"/>
  <c r="AP516" i="1" a="1"/>
  <c r="AP516" i="1" s="1"/>
  <c r="AP512" i="1" a="1"/>
  <c r="AP512" i="1" s="1"/>
  <c r="AP511" i="1" a="1"/>
  <c r="AP511" i="1" s="1"/>
  <c r="AQ524" i="1" a="1"/>
  <c r="AQ524" i="1" s="1"/>
  <c r="AQ505" i="1" a="1"/>
  <c r="AQ505" i="1" s="1"/>
  <c r="AQ508" i="1" a="1"/>
  <c r="AQ508" i="1" s="1"/>
  <c r="AQ506" i="1" a="1"/>
  <c r="AQ506" i="1" s="1"/>
  <c r="AQ507" i="1" a="1"/>
  <c r="AQ507" i="1" s="1"/>
  <c r="AQ504" i="1" a="1"/>
  <c r="AQ504" i="1" s="1"/>
  <c r="AN524" i="1" a="1"/>
  <c r="AN524" i="1" s="1"/>
  <c r="AN506" i="1" a="1"/>
  <c r="AN506" i="1" s="1"/>
  <c r="AN508" i="1" a="1"/>
  <c r="AN508" i="1" s="1"/>
  <c r="AN504" i="1" a="1"/>
  <c r="AN504" i="1" s="1"/>
  <c r="AN507" i="1" a="1"/>
  <c r="AN507" i="1" s="1"/>
  <c r="AN505" i="1" a="1"/>
  <c r="AN505" i="1" s="1"/>
  <c r="AP524" i="1" a="1"/>
  <c r="AP524" i="1" s="1"/>
  <c r="AP508" i="1" a="1"/>
  <c r="AP508" i="1" s="1"/>
  <c r="AP505" i="1" a="1"/>
  <c r="AP505" i="1" s="1"/>
  <c r="AP506" i="1" a="1"/>
  <c r="AP506" i="1" s="1"/>
  <c r="AP507" i="1" a="1"/>
  <c r="AP507" i="1" s="1"/>
  <c r="AP504" i="1" a="1"/>
  <c r="AP504" i="1" s="1"/>
  <c r="AO524" i="1" a="1"/>
  <c r="AO524" i="1" s="1"/>
  <c r="AO506" i="1" a="1"/>
  <c r="AO506" i="1" s="1"/>
  <c r="AO504" i="1" a="1"/>
  <c r="AO504" i="1" s="1"/>
  <c r="AO505" i="1" a="1"/>
  <c r="AO505" i="1" s="1"/>
  <c r="AO507" i="1" a="1"/>
  <c r="AO507" i="1" s="1"/>
  <c r="AO508" i="1" a="1"/>
  <c r="AO508" i="1" s="1"/>
  <c r="P1003" i="9"/>
  <c r="P978" i="27"/>
  <c r="M1006" i="9"/>
  <c r="M981" i="27"/>
  <c r="Q1000" i="9"/>
  <c r="Q975" i="27"/>
  <c r="S1001" i="9"/>
  <c r="S976" i="27"/>
  <c r="L1002" i="9"/>
  <c r="L977" i="27"/>
  <c r="L1003" i="9"/>
  <c r="L978" i="27"/>
  <c r="K1003" i="9"/>
  <c r="K978" i="27"/>
  <c r="N1003" i="9"/>
  <c r="N978" i="27"/>
  <c r="L1007" i="9"/>
  <c r="L982" i="27"/>
  <c r="M1009" i="9"/>
  <c r="M984" i="27"/>
  <c r="N1006" i="9"/>
  <c r="N981" i="27"/>
  <c r="Q1003" i="9"/>
  <c r="Q978" i="27"/>
  <c r="K1000" i="9"/>
  <c r="K975" i="27"/>
  <c r="S1006" i="9"/>
  <c r="S981" i="27"/>
  <c r="Q1009" i="9"/>
  <c r="Q984" i="27"/>
  <c r="O1009" i="9"/>
  <c r="O984" i="27"/>
  <c r="N1008" i="9"/>
  <c r="N983" i="27"/>
  <c r="M1004" i="9"/>
  <c r="M979" i="27"/>
  <c r="P1007" i="9"/>
  <c r="P982" i="27"/>
  <c r="M1007" i="9"/>
  <c r="M982" i="27"/>
  <c r="O1002" i="9"/>
  <c r="O977" i="27"/>
  <c r="P1002" i="9"/>
  <c r="P977" i="27"/>
  <c r="P1009" i="9"/>
  <c r="P984" i="27"/>
  <c r="P1004" i="9"/>
  <c r="P979" i="27"/>
  <c r="L1005" i="9"/>
  <c r="L980" i="27"/>
  <c r="N1001" i="9"/>
  <c r="N976" i="27"/>
  <c r="P1006" i="9"/>
  <c r="P981" i="27"/>
  <c r="M1002" i="9"/>
  <c r="M977" i="27"/>
  <c r="O1007" i="9"/>
  <c r="O982" i="27"/>
  <c r="Q1007" i="9"/>
  <c r="Q982" i="27"/>
  <c r="S1009" i="9"/>
  <c r="S984" i="27"/>
  <c r="O1004" i="9"/>
  <c r="O979" i="27"/>
  <c r="M1000" i="9"/>
  <c r="M975" i="27"/>
  <c r="N1005" i="9"/>
  <c r="N980" i="27"/>
  <c r="S1000" i="9"/>
  <c r="S975" i="27"/>
  <c r="S1008" i="9"/>
  <c r="S983" i="27"/>
  <c r="P1008" i="9"/>
  <c r="P983" i="27"/>
  <c r="N1007" i="9"/>
  <c r="N982" i="27"/>
  <c r="S1003" i="9"/>
  <c r="S978" i="27"/>
  <c r="K1005" i="9"/>
  <c r="K980" i="27"/>
  <c r="L1000" i="9"/>
  <c r="L975" i="27"/>
  <c r="M1001" i="9"/>
  <c r="M976" i="27"/>
  <c r="S1005" i="9"/>
  <c r="S980" i="27"/>
  <c r="O1005" i="9"/>
  <c r="O980" i="27"/>
  <c r="L1008" i="9"/>
  <c r="L983" i="27"/>
  <c r="O1000" i="9"/>
  <c r="O975" i="27"/>
  <c r="Q1005" i="9"/>
  <c r="Q980" i="27"/>
  <c r="O1003" i="9"/>
  <c r="O978" i="27"/>
  <c r="K1004" i="9"/>
  <c r="K979" i="27"/>
  <c r="M1005" i="9"/>
  <c r="M980" i="27"/>
  <c r="N1002" i="9"/>
  <c r="N977" i="27"/>
  <c r="P1005" i="9"/>
  <c r="P980" i="27"/>
  <c r="K1001" i="9"/>
  <c r="K976" i="27"/>
  <c r="P1001" i="9"/>
  <c r="P976" i="27"/>
  <c r="Q1004" i="9"/>
  <c r="Q979" i="27"/>
  <c r="O1008" i="9"/>
  <c r="O983" i="27"/>
  <c r="S1004" i="9"/>
  <c r="S979" i="27"/>
  <c r="K1002" i="9"/>
  <c r="K977" i="27"/>
  <c r="L1009" i="9"/>
  <c r="L984" i="27"/>
  <c r="N1009" i="9"/>
  <c r="N984" i="27"/>
  <c r="L1001" i="9"/>
  <c r="L976" i="27"/>
  <c r="K1008" i="9"/>
  <c r="K983" i="27"/>
  <c r="L1006" i="9"/>
  <c r="L981" i="27"/>
  <c r="K1007" i="9"/>
  <c r="K982" i="27"/>
  <c r="O1006" i="9"/>
  <c r="O981" i="27"/>
  <c r="P1000" i="9"/>
  <c r="P975" i="27"/>
  <c r="Q1008" i="9"/>
  <c r="Q983" i="27"/>
  <c r="K1009" i="9"/>
  <c r="K984" i="27"/>
  <c r="Q1001" i="9"/>
  <c r="Q976" i="27"/>
  <c r="Q1002" i="9"/>
  <c r="Q977" i="27"/>
  <c r="N1004" i="9"/>
  <c r="N979" i="27"/>
  <c r="L1004" i="9"/>
  <c r="L979" i="27"/>
  <c r="S1002" i="9"/>
  <c r="S977" i="27"/>
  <c r="M1003" i="9"/>
  <c r="M978" i="27"/>
  <c r="K1006" i="9"/>
  <c r="K981" i="27"/>
  <c r="S1007" i="9"/>
  <c r="S982" i="27"/>
  <c r="N1000" i="9"/>
  <c r="N975" i="27"/>
  <c r="Q1006" i="9"/>
  <c r="Q981" i="27"/>
  <c r="M1008" i="9"/>
  <c r="M983" i="27"/>
  <c r="O1001" i="9"/>
  <c r="O976" i="27"/>
  <c r="AO522" i="1" a="1"/>
  <c r="AO522" i="1" s="1"/>
  <c r="AQ522" i="1" a="1"/>
  <c r="AQ522" i="1" s="1"/>
  <c r="AN522" i="1" a="1"/>
  <c r="AN522" i="1" s="1"/>
  <c r="AP522" i="1" a="1"/>
  <c r="AP522" i="1" s="1"/>
  <c r="AO518" i="1" a="1"/>
  <c r="AO518" i="1" s="1"/>
  <c r="AO520" i="1" a="1"/>
  <c r="AO520" i="1" s="1"/>
  <c r="AQ518" i="1" a="1"/>
  <c r="AQ518" i="1" s="1"/>
  <c r="AQ520" i="1" a="1"/>
  <c r="AQ520" i="1" s="1"/>
  <c r="AN518" i="1" a="1"/>
  <c r="AN518" i="1" s="1"/>
  <c r="AN520" i="1" a="1"/>
  <c r="AN520" i="1" s="1"/>
  <c r="AP518" i="1" a="1"/>
  <c r="AP518" i="1" s="1"/>
  <c r="AP520" i="1" a="1"/>
  <c r="AP520" i="1" s="1"/>
  <c r="AO509" i="1" a="1"/>
  <c r="AO509" i="1" s="1"/>
  <c r="AQ509" i="1" a="1"/>
  <c r="AQ509" i="1" s="1"/>
  <c r="AN509" i="1" a="1"/>
  <c r="AN509" i="1" s="1"/>
  <c r="AP509" i="1" a="1"/>
  <c r="AP509" i="1" s="1"/>
  <c r="AO501" i="1" a="1"/>
  <c r="AO501" i="1" s="1"/>
  <c r="AQ501" i="1" a="1"/>
  <c r="AQ501" i="1" s="1"/>
  <c r="AN501" i="1" a="1"/>
  <c r="AN501" i="1" s="1"/>
  <c r="AP501" i="1" a="1"/>
  <c r="AP501" i="1" s="1"/>
  <c r="AO494" i="1" a="1"/>
  <c r="AO494" i="1" s="1"/>
  <c r="AO496" i="1" a="1"/>
  <c r="AO496" i="1" s="1"/>
  <c r="AQ494" i="1" a="1"/>
  <c r="AQ494" i="1" s="1"/>
  <c r="AQ496" i="1" a="1"/>
  <c r="AQ496" i="1" s="1"/>
  <c r="AN494" i="1" a="1"/>
  <c r="AN494" i="1" s="1"/>
  <c r="AN496" i="1" a="1"/>
  <c r="AN496" i="1" s="1"/>
  <c r="AP494" i="1" a="1"/>
  <c r="AP494" i="1" s="1"/>
  <c r="AP496" i="1" a="1"/>
  <c r="AP496" i="1" s="1"/>
  <c r="AO490" i="1" a="1"/>
  <c r="AO490" i="1" s="1"/>
  <c r="AO492" i="1" a="1"/>
  <c r="AO492" i="1" s="1"/>
  <c r="AQ490" i="1" a="1"/>
  <c r="AQ490" i="1" s="1"/>
  <c r="AQ492" i="1" a="1"/>
  <c r="AQ492" i="1" s="1"/>
  <c r="AN490" i="1" a="1"/>
  <c r="AN490" i="1" s="1"/>
  <c r="AN492" i="1" a="1"/>
  <c r="AN492" i="1" s="1"/>
  <c r="AP490" i="1" a="1"/>
  <c r="AP490" i="1" s="1"/>
  <c r="AP492" i="1" a="1"/>
  <c r="AP492" i="1" s="1"/>
  <c r="AQ519" i="1" a="1"/>
  <c r="AQ519" i="1" s="1"/>
  <c r="AQ521" i="1" a="1"/>
  <c r="AQ521" i="1" s="1"/>
  <c r="AQ502" i="1" a="1"/>
  <c r="AQ502" i="1" s="1"/>
  <c r="AQ503" i="1" a="1"/>
  <c r="AQ503" i="1" s="1"/>
  <c r="AQ510" i="1" a="1"/>
  <c r="AQ510" i="1" s="1"/>
  <c r="AQ517" i="1" a="1"/>
  <c r="AQ517" i="1" s="1"/>
  <c r="AN521" i="1" a="1"/>
  <c r="AN521" i="1" s="1"/>
  <c r="AN519" i="1" a="1"/>
  <c r="AN519" i="1" s="1"/>
  <c r="AN510" i="1" a="1"/>
  <c r="AN510" i="1" s="1"/>
  <c r="AN517" i="1" a="1"/>
  <c r="AN517" i="1" s="1"/>
  <c r="AN503" i="1" a="1"/>
  <c r="AN503" i="1" s="1"/>
  <c r="AN502" i="1" a="1"/>
  <c r="AN502" i="1" s="1"/>
  <c r="AP517" i="1" a="1"/>
  <c r="AP517" i="1" s="1"/>
  <c r="AP521" i="1" a="1"/>
  <c r="AP521" i="1" s="1"/>
  <c r="AP503" i="1" a="1"/>
  <c r="AP503" i="1" s="1"/>
  <c r="AP502" i="1" a="1"/>
  <c r="AP502" i="1" s="1"/>
  <c r="AP510" i="1" a="1"/>
  <c r="AP510" i="1" s="1"/>
  <c r="AP519" i="1" a="1"/>
  <c r="AP519" i="1" s="1"/>
  <c r="AO521" i="1" a="1"/>
  <c r="AO521" i="1" s="1"/>
  <c r="AO519" i="1" a="1"/>
  <c r="AO519" i="1" s="1"/>
  <c r="AO517" i="1" a="1"/>
  <c r="AO517" i="1" s="1"/>
  <c r="AO510" i="1" a="1"/>
  <c r="AO510" i="1" s="1"/>
  <c r="AO502" i="1" a="1"/>
  <c r="AO502" i="1" s="1"/>
  <c r="AO503" i="1" a="1"/>
  <c r="AO503" i="1" s="1"/>
  <c r="AN488" i="1" a="1"/>
  <c r="AN488" i="1" s="1"/>
  <c r="AN478" i="1" a="1"/>
  <c r="AN478" i="1" s="1"/>
  <c r="AN485" i="1" a="1"/>
  <c r="AN485" i="1" s="1"/>
  <c r="AN481" i="1" a="1"/>
  <c r="AN481" i="1" s="1"/>
  <c r="AN484" i="1" a="1"/>
  <c r="AN484" i="1" s="1"/>
  <c r="AN479" i="1" a="1"/>
  <c r="AN479" i="1" s="1"/>
  <c r="AN486" i="1" a="1"/>
  <c r="AN486" i="1" s="1"/>
  <c r="AN480" i="1" a="1"/>
  <c r="AN480" i="1" s="1"/>
  <c r="AN477" i="1" a="1"/>
  <c r="AN477" i="1" s="1"/>
  <c r="AN483" i="1" a="1"/>
  <c r="AN483" i="1" s="1"/>
  <c r="AO488" i="1" a="1"/>
  <c r="AO488" i="1" s="1"/>
  <c r="AO478" i="1" a="1"/>
  <c r="AO478" i="1" s="1"/>
  <c r="AO485" i="1" a="1"/>
  <c r="AO485" i="1" s="1"/>
  <c r="AO486" i="1" a="1"/>
  <c r="AO486" i="1" s="1"/>
  <c r="AO479" i="1" a="1"/>
  <c r="AO479" i="1" s="1"/>
  <c r="AO483" i="1" a="1"/>
  <c r="AO483" i="1" s="1"/>
  <c r="AO481" i="1" a="1"/>
  <c r="AO481" i="1" s="1"/>
  <c r="AO484" i="1" a="1"/>
  <c r="AO484" i="1" s="1"/>
  <c r="AO480" i="1" a="1"/>
  <c r="AO480" i="1" s="1"/>
  <c r="AO477" i="1" a="1"/>
  <c r="AO477" i="1" s="1"/>
  <c r="AP488" i="1" a="1"/>
  <c r="AP488" i="1" s="1"/>
  <c r="AP478" i="1" a="1"/>
  <c r="AP478" i="1" s="1"/>
  <c r="AP486" i="1" a="1"/>
  <c r="AP486" i="1" s="1"/>
  <c r="AP479" i="1" a="1"/>
  <c r="AP479" i="1" s="1"/>
  <c r="AP477" i="1" a="1"/>
  <c r="AP477" i="1" s="1"/>
  <c r="AP483" i="1" a="1"/>
  <c r="AP483" i="1" s="1"/>
  <c r="AP484" i="1" a="1"/>
  <c r="AP484" i="1" s="1"/>
  <c r="AP480" i="1" a="1"/>
  <c r="AP480" i="1" s="1"/>
  <c r="AP485" i="1" a="1"/>
  <c r="AP485" i="1" s="1"/>
  <c r="AP481" i="1" a="1"/>
  <c r="AP481" i="1" s="1"/>
  <c r="AQ488" i="1" a="1"/>
  <c r="AQ488" i="1" s="1"/>
  <c r="AQ478" i="1" a="1"/>
  <c r="AQ478" i="1" s="1"/>
  <c r="AQ486" i="1" a="1"/>
  <c r="AQ486" i="1" s="1"/>
  <c r="AQ484" i="1" a="1"/>
  <c r="AQ484" i="1" s="1"/>
  <c r="AQ483" i="1" a="1"/>
  <c r="AQ483" i="1" s="1"/>
  <c r="AQ480" i="1" a="1"/>
  <c r="AQ480" i="1" s="1"/>
  <c r="AQ481" i="1" a="1"/>
  <c r="AQ481" i="1" s="1"/>
  <c r="AQ485" i="1" a="1"/>
  <c r="AQ485" i="1" s="1"/>
  <c r="AQ477" i="1" a="1"/>
  <c r="AQ477" i="1" s="1"/>
  <c r="AQ479" i="1" a="1"/>
  <c r="AQ479" i="1" s="1"/>
  <c r="AO117" i="18"/>
  <c r="AU414" i="1"/>
  <c r="AU426" i="1" s="1" a="1"/>
  <c r="AU426" i="1" s="1"/>
  <c r="AS414" i="1"/>
  <c r="AS426" i="1" s="1" a="1"/>
  <c r="AS426" i="1" s="1"/>
  <c r="AU475" i="1"/>
  <c r="AU487" i="1" s="1" a="1"/>
  <c r="AU487" i="1" s="1"/>
  <c r="AQ476" i="1" a="1"/>
  <c r="AQ476" i="1" s="1"/>
  <c r="AT475" i="1"/>
  <c r="AT487" i="1" s="1" a="1"/>
  <c r="AT487" i="1" s="1"/>
  <c r="AP476" i="1" a="1"/>
  <c r="AP476" i="1" s="1"/>
  <c r="AR475" i="1"/>
  <c r="AR487" i="1" s="1" a="1"/>
  <c r="AR487" i="1" s="1"/>
  <c r="AN476" i="1" a="1"/>
  <c r="AN476" i="1" s="1"/>
  <c r="AR414" i="1"/>
  <c r="AR426" i="1" s="1" a="1"/>
  <c r="AR426" i="1" s="1"/>
  <c r="AT414" i="1"/>
  <c r="AT426" i="1" s="1" a="1"/>
  <c r="AT426" i="1" s="1"/>
  <c r="AS475" i="1"/>
  <c r="AS487" i="1" s="1" a="1"/>
  <c r="AS487" i="1" s="1"/>
  <c r="AO476" i="1" a="1"/>
  <c r="AO476" i="1" s="1"/>
  <c r="SK64" i="19"/>
  <c r="SK58" i="19"/>
  <c r="AR528" i="1" l="1" a="1"/>
  <c r="AR528" i="1" s="1"/>
  <c r="AR482" i="1" a="1"/>
  <c r="AR482" i="1" s="1"/>
  <c r="AU528" i="1" a="1"/>
  <c r="AU528" i="1" s="1"/>
  <c r="AU482" i="1" a="1"/>
  <c r="AU482" i="1" s="1"/>
  <c r="AT528" i="1" a="1"/>
  <c r="AT528" i="1" s="1"/>
  <c r="AT482" i="1" a="1"/>
  <c r="AT482" i="1" s="1"/>
  <c r="AS528" i="1" a="1"/>
  <c r="AS528" i="1" s="1"/>
  <c r="AS482" i="1" a="1"/>
  <c r="AS482" i="1" s="1"/>
  <c r="AT467" i="1" a="1"/>
  <c r="AT467" i="1" s="1"/>
  <c r="AT421" i="1" a="1"/>
  <c r="AT421" i="1" s="1"/>
  <c r="AR467" i="1" a="1"/>
  <c r="AR467" i="1" s="1"/>
  <c r="AR421" i="1" a="1"/>
  <c r="AR421" i="1" s="1"/>
  <c r="AS467" i="1" a="1"/>
  <c r="AS467" i="1" s="1"/>
  <c r="AS421" i="1" a="1"/>
  <c r="AS421" i="1" s="1"/>
  <c r="AU467" i="1" a="1"/>
  <c r="AU467" i="1" s="1"/>
  <c r="AU421" i="1" a="1"/>
  <c r="AU421" i="1" s="1"/>
  <c r="AS449" i="1" a="1"/>
  <c r="AS449" i="1" s="1"/>
  <c r="AS455" i="1" a="1"/>
  <c r="AS455" i="1" s="1"/>
  <c r="AS454" i="1" a="1"/>
  <c r="AS454" i="1" s="1"/>
  <c r="AS458" i="1" a="1"/>
  <c r="AS458" i="1" s="1"/>
  <c r="AS459" i="1" a="1"/>
  <c r="AS459" i="1" s="1"/>
  <c r="AS463" i="1" a="1"/>
  <c r="AS463" i="1" s="1"/>
  <c r="AS417" i="1" a="1"/>
  <c r="AS417" i="1" s="1"/>
  <c r="AS428" i="1" a="1"/>
  <c r="AS428" i="1" s="1"/>
  <c r="AS429" i="1" a="1"/>
  <c r="AS429" i="1" s="1"/>
  <c r="AS434" i="1" a="1"/>
  <c r="AS434" i="1" s="1"/>
  <c r="AS438" i="1" a="1"/>
  <c r="AS438" i="1" s="1"/>
  <c r="AS456" i="1" a="1"/>
  <c r="AS456" i="1" s="1"/>
  <c r="AS443" i="1" a="1"/>
  <c r="AS443" i="1" s="1"/>
  <c r="AS423" i="1" a="1"/>
  <c r="AS423" i="1" s="1"/>
  <c r="AS464" i="1" a="1"/>
  <c r="AS464" i="1" s="1"/>
  <c r="AS453" i="1" a="1"/>
  <c r="AS453" i="1" s="1"/>
  <c r="AS444" i="1" a="1"/>
  <c r="AS444" i="1" s="1"/>
  <c r="AS450" i="1" a="1"/>
  <c r="AS450" i="1" s="1"/>
  <c r="AS448" i="1" a="1"/>
  <c r="AS448" i="1" s="1"/>
  <c r="AS416" i="1" a="1"/>
  <c r="AS416" i="1" s="1"/>
  <c r="AS465" i="1" a="1"/>
  <c r="AS465" i="1" s="1"/>
  <c r="AS440" i="1" a="1"/>
  <c r="AS440" i="1" s="1"/>
  <c r="AS415" i="1" a="1"/>
  <c r="AS415" i="1" s="1"/>
  <c r="AS439" i="1" a="1"/>
  <c r="AS439" i="1" s="1"/>
  <c r="AS422" i="1" a="1"/>
  <c r="AS422" i="1" s="1"/>
  <c r="AS424" i="1" a="1"/>
  <c r="AS424" i="1" s="1"/>
  <c r="AS433" i="1" a="1"/>
  <c r="AS433" i="1" s="1"/>
  <c r="AS420" i="1" a="1"/>
  <c r="AS420" i="1" s="1"/>
  <c r="AS442" i="1" a="1"/>
  <c r="AS442" i="1" s="1"/>
  <c r="AS425" i="1" a="1"/>
  <c r="AS425" i="1" s="1"/>
  <c r="AS436" i="1" a="1"/>
  <c r="AS436" i="1" s="1"/>
  <c r="AS452" i="1" a="1"/>
  <c r="AS452" i="1" s="1"/>
  <c r="AS468" i="1" a="1"/>
  <c r="AS468" i="1" s="1"/>
  <c r="AS451" i="1" a="1"/>
  <c r="AS451" i="1" s="1"/>
  <c r="AS430" i="1" a="1"/>
  <c r="AS430" i="1" s="1"/>
  <c r="AS431" i="1" a="1"/>
  <c r="AS431" i="1" s="1"/>
  <c r="AS446" i="1" a="1"/>
  <c r="AS446" i="1" s="1"/>
  <c r="AS461" i="1" a="1"/>
  <c r="AS461" i="1" s="1"/>
  <c r="AS462" i="1" a="1"/>
  <c r="AS462" i="1" s="1"/>
  <c r="AS437" i="1" a="1"/>
  <c r="AS437" i="1" s="1"/>
  <c r="AS457" i="1" a="1"/>
  <c r="AS457" i="1" s="1"/>
  <c r="AS418" i="1" a="1"/>
  <c r="AS418" i="1" s="1"/>
  <c r="AS441" i="1" a="1"/>
  <c r="AS441" i="1" s="1"/>
  <c r="AS460" i="1" a="1"/>
  <c r="AS460" i="1" s="1"/>
  <c r="AS435" i="1" a="1"/>
  <c r="AS435" i="1" s="1"/>
  <c r="AS432" i="1" a="1"/>
  <c r="AS432" i="1" s="1"/>
  <c r="AS466" i="1" a="1"/>
  <c r="AS466" i="1" s="1"/>
  <c r="AS427" i="1" a="1"/>
  <c r="AS427" i="1" s="1"/>
  <c r="AS419" i="1" a="1"/>
  <c r="AS419" i="1" s="1"/>
  <c r="AS445" i="1" a="1"/>
  <c r="AS445" i="1" s="1"/>
  <c r="AS447" i="1" a="1"/>
  <c r="AS447" i="1" s="1"/>
  <c r="AU436" i="1" a="1"/>
  <c r="AU436" i="1" s="1"/>
  <c r="AU460" i="1" a="1"/>
  <c r="AU460" i="1" s="1"/>
  <c r="AU422" i="1" a="1"/>
  <c r="AU422" i="1" s="1"/>
  <c r="AU449" i="1" a="1"/>
  <c r="AU449" i="1" s="1"/>
  <c r="AU453" i="1" a="1"/>
  <c r="AU453" i="1" s="1"/>
  <c r="AU417" i="1" a="1"/>
  <c r="AU417" i="1" s="1"/>
  <c r="AU458" i="1" a="1"/>
  <c r="AU458" i="1" s="1"/>
  <c r="AU429" i="1" a="1"/>
  <c r="AU429" i="1" s="1"/>
  <c r="AU433" i="1" a="1"/>
  <c r="AU433" i="1" s="1"/>
  <c r="AU454" i="1" a="1"/>
  <c r="AU454" i="1" s="1"/>
  <c r="AU423" i="1" a="1"/>
  <c r="AU423" i="1" s="1"/>
  <c r="AU443" i="1" a="1"/>
  <c r="AU443" i="1" s="1"/>
  <c r="AU434" i="1" a="1"/>
  <c r="AU434" i="1" s="1"/>
  <c r="AU428" i="1" a="1"/>
  <c r="AU428" i="1" s="1"/>
  <c r="AU459" i="1" a="1"/>
  <c r="AU459" i="1" s="1"/>
  <c r="AU461" i="1" a="1"/>
  <c r="AU461" i="1" s="1"/>
  <c r="AU463" i="1" a="1"/>
  <c r="AU463" i="1" s="1"/>
  <c r="AU464" i="1" a="1"/>
  <c r="AU464" i="1" s="1"/>
  <c r="AU415" i="1" a="1"/>
  <c r="AU415" i="1" s="1"/>
  <c r="AU439" i="1" a="1"/>
  <c r="AU439" i="1" s="1"/>
  <c r="AU448" i="1" a="1"/>
  <c r="AU448" i="1" s="1"/>
  <c r="AU438" i="1" a="1"/>
  <c r="AU438" i="1" s="1"/>
  <c r="AU416" i="1" a="1"/>
  <c r="AU416" i="1" s="1"/>
  <c r="AU444" i="1" a="1"/>
  <c r="AU444" i="1" s="1"/>
  <c r="AU441" i="1" a="1"/>
  <c r="AU441" i="1" s="1"/>
  <c r="AU425" i="1" a="1"/>
  <c r="AU425" i="1" s="1"/>
  <c r="AU468" i="1" a="1"/>
  <c r="AU468" i="1" s="1"/>
  <c r="AU431" i="1" a="1"/>
  <c r="AU431" i="1" s="1"/>
  <c r="AU462" i="1" a="1"/>
  <c r="AU462" i="1" s="1"/>
  <c r="AU427" i="1" a="1"/>
  <c r="AU427" i="1" s="1"/>
  <c r="AU465" i="1" a="1"/>
  <c r="AU465" i="1" s="1"/>
  <c r="AU418" i="1" a="1"/>
  <c r="AU418" i="1" s="1"/>
  <c r="AU456" i="1" a="1"/>
  <c r="AU456" i="1" s="1"/>
  <c r="AU452" i="1" a="1"/>
  <c r="AU452" i="1" s="1"/>
  <c r="AU450" i="1" a="1"/>
  <c r="AU450" i="1" s="1"/>
  <c r="AU430" i="1" a="1"/>
  <c r="AU430" i="1" s="1"/>
  <c r="AU432" i="1" a="1"/>
  <c r="AU432" i="1" s="1"/>
  <c r="AU419" i="1" a="1"/>
  <c r="AU419" i="1" s="1"/>
  <c r="AU437" i="1" a="1"/>
  <c r="AU437" i="1" s="1"/>
  <c r="AU440" i="1" a="1"/>
  <c r="AU440" i="1" s="1"/>
  <c r="AU451" i="1" a="1"/>
  <c r="AU451" i="1" s="1"/>
  <c r="AU442" i="1" a="1"/>
  <c r="AU442" i="1" s="1"/>
  <c r="AU447" i="1" a="1"/>
  <c r="AU447" i="1" s="1"/>
  <c r="AU446" i="1" a="1"/>
  <c r="AU446" i="1" s="1"/>
  <c r="AU455" i="1" a="1"/>
  <c r="AU455" i="1" s="1"/>
  <c r="AU420" i="1" a="1"/>
  <c r="AU420" i="1" s="1"/>
  <c r="AU445" i="1" a="1"/>
  <c r="AU445" i="1" s="1"/>
  <c r="AU424" i="1" a="1"/>
  <c r="AU424" i="1" s="1"/>
  <c r="AU466" i="1" a="1"/>
  <c r="AU466" i="1" s="1"/>
  <c r="AU435" i="1" a="1"/>
  <c r="AU435" i="1" s="1"/>
  <c r="AU457" i="1" a="1"/>
  <c r="AU457" i="1" s="1"/>
  <c r="AR441" i="1" a="1"/>
  <c r="AR441" i="1" s="1"/>
  <c r="AR463" i="1" a="1"/>
  <c r="AR463" i="1" s="1"/>
  <c r="AR429" i="1" a="1"/>
  <c r="AR429" i="1" s="1"/>
  <c r="AR434" i="1" a="1"/>
  <c r="AR434" i="1" s="1"/>
  <c r="AR428" i="1" a="1"/>
  <c r="AR428" i="1" s="1"/>
  <c r="AR433" i="1" a="1"/>
  <c r="AR433" i="1" s="1"/>
  <c r="AR465" i="1" a="1"/>
  <c r="AR465" i="1" s="1"/>
  <c r="AR464" i="1" a="1"/>
  <c r="AR464" i="1" s="1"/>
  <c r="AR425" i="1" a="1"/>
  <c r="AR425" i="1" s="1"/>
  <c r="AR459" i="1" a="1"/>
  <c r="AR459" i="1" s="1"/>
  <c r="AR430" i="1" a="1"/>
  <c r="AR430" i="1" s="1"/>
  <c r="AR443" i="1" a="1"/>
  <c r="AR443" i="1" s="1"/>
  <c r="AR460" i="1" a="1"/>
  <c r="AR460" i="1" s="1"/>
  <c r="AR415" i="1" a="1"/>
  <c r="AR415" i="1" s="1"/>
  <c r="AR435" i="1" a="1"/>
  <c r="AR435" i="1" s="1"/>
  <c r="AR466" i="1" a="1"/>
  <c r="AR466" i="1" s="1"/>
  <c r="AR450" i="1" a="1"/>
  <c r="AR450" i="1" s="1"/>
  <c r="AR422" i="1" a="1"/>
  <c r="AR422" i="1" s="1"/>
  <c r="AR438" i="1" a="1"/>
  <c r="AR438" i="1" s="1"/>
  <c r="AR416" i="1" a="1"/>
  <c r="AR416" i="1" s="1"/>
  <c r="AR439" i="1" a="1"/>
  <c r="AR439" i="1" s="1"/>
  <c r="AR445" i="1" a="1"/>
  <c r="AR445" i="1" s="1"/>
  <c r="AR449" i="1" a="1"/>
  <c r="AR449" i="1" s="1"/>
  <c r="AR448" i="1" a="1"/>
  <c r="AR448" i="1" s="1"/>
  <c r="AR455" i="1" a="1"/>
  <c r="AR455" i="1" s="1"/>
  <c r="AR423" i="1" a="1"/>
  <c r="AR423" i="1" s="1"/>
  <c r="AR456" i="1" a="1"/>
  <c r="AR456" i="1" s="1"/>
  <c r="AR453" i="1" a="1"/>
  <c r="AR453" i="1" s="1"/>
  <c r="AR444" i="1" a="1"/>
  <c r="AR444" i="1" s="1"/>
  <c r="AR454" i="1" a="1"/>
  <c r="AR454" i="1" s="1"/>
  <c r="AR458" i="1" a="1"/>
  <c r="AR458" i="1" s="1"/>
  <c r="AR462" i="1" a="1"/>
  <c r="AR462" i="1" s="1"/>
  <c r="AR468" i="1" a="1"/>
  <c r="AR468" i="1" s="1"/>
  <c r="AR452" i="1" a="1"/>
  <c r="AR452" i="1" s="1"/>
  <c r="AR447" i="1" a="1"/>
  <c r="AR447" i="1" s="1"/>
  <c r="AR431" i="1" a="1"/>
  <c r="AR431" i="1" s="1"/>
  <c r="AR420" i="1" a="1"/>
  <c r="AR420" i="1" s="1"/>
  <c r="AR417" i="1" a="1"/>
  <c r="AR417" i="1" s="1"/>
  <c r="AR461" i="1" a="1"/>
  <c r="AR461" i="1" s="1"/>
  <c r="AR446" i="1" a="1"/>
  <c r="AR446" i="1" s="1"/>
  <c r="AR457" i="1" a="1"/>
  <c r="AR457" i="1" s="1"/>
  <c r="AR440" i="1" a="1"/>
  <c r="AR440" i="1" s="1"/>
  <c r="AR419" i="1" a="1"/>
  <c r="AR419" i="1" s="1"/>
  <c r="AR424" i="1" a="1"/>
  <c r="AR424" i="1" s="1"/>
  <c r="AR418" i="1" a="1"/>
  <c r="AR418" i="1" s="1"/>
  <c r="AR451" i="1" a="1"/>
  <c r="AR451" i="1" s="1"/>
  <c r="AR436" i="1" a="1"/>
  <c r="AR436" i="1" s="1"/>
  <c r="AR432" i="1" a="1"/>
  <c r="AR432" i="1" s="1"/>
  <c r="AR437" i="1" a="1"/>
  <c r="AR437" i="1" s="1"/>
  <c r="AR442" i="1" a="1"/>
  <c r="AR442" i="1" s="1"/>
  <c r="AR427" i="1" a="1"/>
  <c r="AR427" i="1" s="1"/>
  <c r="AT422" i="1" a="1"/>
  <c r="AT422" i="1" s="1"/>
  <c r="AT445" i="1" a="1"/>
  <c r="AT445" i="1" s="1"/>
  <c r="AT453" i="1" a="1"/>
  <c r="AT453" i="1" s="1"/>
  <c r="AT455" i="1" a="1"/>
  <c r="AT455" i="1" s="1"/>
  <c r="AT458" i="1" a="1"/>
  <c r="AT458" i="1" s="1"/>
  <c r="AT454" i="1" a="1"/>
  <c r="AT454" i="1" s="1"/>
  <c r="AT433" i="1" a="1"/>
  <c r="AT433" i="1" s="1"/>
  <c r="AT463" i="1" a="1"/>
  <c r="AT463" i="1" s="1"/>
  <c r="AT418" i="1" a="1"/>
  <c r="AT418" i="1" s="1"/>
  <c r="AT428" i="1" a="1"/>
  <c r="AT428" i="1" s="1"/>
  <c r="AT444" i="1" a="1"/>
  <c r="AT444" i="1" s="1"/>
  <c r="AT440" i="1" a="1"/>
  <c r="AT440" i="1" s="1"/>
  <c r="AT465" i="1" a="1"/>
  <c r="AT465" i="1" s="1"/>
  <c r="AT448" i="1" a="1"/>
  <c r="AT448" i="1" s="1"/>
  <c r="AT460" i="1" a="1"/>
  <c r="AT460" i="1" s="1"/>
  <c r="AT438" i="1" a="1"/>
  <c r="AT438" i="1" s="1"/>
  <c r="AT456" i="1" a="1"/>
  <c r="AT456" i="1" s="1"/>
  <c r="AT415" i="1" a="1"/>
  <c r="AT415" i="1" s="1"/>
  <c r="AT461" i="1" a="1"/>
  <c r="AT461" i="1" s="1"/>
  <c r="AT439" i="1" a="1"/>
  <c r="AT439" i="1" s="1"/>
  <c r="AT443" i="1" a="1"/>
  <c r="AT443" i="1" s="1"/>
  <c r="AT430" i="1" a="1"/>
  <c r="AT430" i="1" s="1"/>
  <c r="AT424" i="1" a="1"/>
  <c r="AT424" i="1" s="1"/>
  <c r="AT435" i="1" a="1"/>
  <c r="AT435" i="1" s="1"/>
  <c r="AT450" i="1" a="1"/>
  <c r="AT450" i="1" s="1"/>
  <c r="AT423" i="1" a="1"/>
  <c r="AT423" i="1" s="1"/>
  <c r="AT466" i="1" a="1"/>
  <c r="AT466" i="1" s="1"/>
  <c r="AT464" i="1" a="1"/>
  <c r="AT464" i="1" s="1"/>
  <c r="AT417" i="1" a="1"/>
  <c r="AT417" i="1" s="1"/>
  <c r="AT446" i="1" a="1"/>
  <c r="AT446" i="1" s="1"/>
  <c r="AT420" i="1" a="1"/>
  <c r="AT420" i="1" s="1"/>
  <c r="AT432" i="1" a="1"/>
  <c r="AT432" i="1" s="1"/>
  <c r="AT425" i="1" a="1"/>
  <c r="AT425" i="1" s="1"/>
  <c r="AT419" i="1" a="1"/>
  <c r="AT419" i="1" s="1"/>
  <c r="AT462" i="1" a="1"/>
  <c r="AT462" i="1" s="1"/>
  <c r="AT447" i="1" a="1"/>
  <c r="AT447" i="1" s="1"/>
  <c r="AT427" i="1" a="1"/>
  <c r="AT427" i="1" s="1"/>
  <c r="AT457" i="1" a="1"/>
  <c r="AT457" i="1" s="1"/>
  <c r="AT441" i="1" a="1"/>
  <c r="AT441" i="1" s="1"/>
  <c r="AT468" i="1" a="1"/>
  <c r="AT468" i="1" s="1"/>
  <c r="AT437" i="1" a="1"/>
  <c r="AT437" i="1" s="1"/>
  <c r="AT452" i="1" a="1"/>
  <c r="AT452" i="1" s="1"/>
  <c r="AT449" i="1" a="1"/>
  <c r="AT449" i="1" s="1"/>
  <c r="AT416" i="1" a="1"/>
  <c r="AT416" i="1" s="1"/>
  <c r="AT434" i="1" a="1"/>
  <c r="AT434" i="1" s="1"/>
  <c r="AT442" i="1" a="1"/>
  <c r="AT442" i="1" s="1"/>
  <c r="AT436" i="1" a="1"/>
  <c r="AT436" i="1" s="1"/>
  <c r="AT431" i="1" a="1"/>
  <c r="AT431" i="1" s="1"/>
  <c r="AT451" i="1" a="1"/>
  <c r="AT451" i="1" s="1"/>
  <c r="AT429" i="1" a="1"/>
  <c r="AT429" i="1" s="1"/>
  <c r="AT459" i="1" a="1"/>
  <c r="AT459" i="1" s="1"/>
  <c r="AS515" i="1" a="1"/>
  <c r="AS515" i="1" s="1"/>
  <c r="AS516" i="1" a="1"/>
  <c r="AS516" i="1" s="1"/>
  <c r="AS514" i="1" a="1"/>
  <c r="AS514" i="1" s="1"/>
  <c r="AS513" i="1" a="1"/>
  <c r="AS513" i="1" s="1"/>
  <c r="AS511" i="1" a="1"/>
  <c r="AS511" i="1" s="1"/>
  <c r="AS512" i="1" a="1"/>
  <c r="AS512" i="1" s="1"/>
  <c r="AU516" i="1" a="1"/>
  <c r="AU516" i="1" s="1"/>
  <c r="AU511" i="1" a="1"/>
  <c r="AU511" i="1" s="1"/>
  <c r="AU513" i="1" a="1"/>
  <c r="AU513" i="1" s="1"/>
  <c r="AU512" i="1" a="1"/>
  <c r="AU512" i="1" s="1"/>
  <c r="AU514" i="1" a="1"/>
  <c r="AU514" i="1" s="1"/>
  <c r="AU515" i="1" a="1"/>
  <c r="AU515" i="1" s="1"/>
  <c r="AR516" i="1" a="1"/>
  <c r="AR516" i="1" s="1"/>
  <c r="AR514" i="1" a="1"/>
  <c r="AR514" i="1" s="1"/>
  <c r="AR515" i="1" a="1"/>
  <c r="AR515" i="1" s="1"/>
  <c r="AR511" i="1" a="1"/>
  <c r="AR511" i="1" s="1"/>
  <c r="AR513" i="1" a="1"/>
  <c r="AR513" i="1" s="1"/>
  <c r="AR512" i="1" a="1"/>
  <c r="AR512" i="1" s="1"/>
  <c r="AT515" i="1" a="1"/>
  <c r="AT515" i="1" s="1"/>
  <c r="AT511" i="1" a="1"/>
  <c r="AT511" i="1" s="1"/>
  <c r="AT516" i="1" a="1"/>
  <c r="AT516" i="1" s="1"/>
  <c r="AT514" i="1" a="1"/>
  <c r="AT514" i="1" s="1"/>
  <c r="AT513" i="1" a="1"/>
  <c r="AT513" i="1" s="1"/>
  <c r="AT512" i="1" a="1"/>
  <c r="AT512" i="1" s="1"/>
  <c r="AR524" i="1" a="1"/>
  <c r="AR524" i="1" s="1"/>
  <c r="AR506" i="1" a="1"/>
  <c r="AR506" i="1" s="1"/>
  <c r="AR507" i="1" a="1"/>
  <c r="AR507" i="1" s="1"/>
  <c r="AR508" i="1" a="1"/>
  <c r="AR508" i="1" s="1"/>
  <c r="AR505" i="1" a="1"/>
  <c r="AR505" i="1" s="1"/>
  <c r="AR504" i="1" a="1"/>
  <c r="AR504" i="1" s="1"/>
  <c r="AU524" i="1" a="1"/>
  <c r="AU524" i="1" s="1"/>
  <c r="AU504" i="1" a="1"/>
  <c r="AU504" i="1" s="1"/>
  <c r="AU505" i="1" a="1"/>
  <c r="AU505" i="1" s="1"/>
  <c r="AU506" i="1" a="1"/>
  <c r="AU506" i="1" s="1"/>
  <c r="AU508" i="1" a="1"/>
  <c r="AU508" i="1" s="1"/>
  <c r="AU507" i="1" a="1"/>
  <c r="AU507" i="1" s="1"/>
  <c r="AT524" i="1" a="1"/>
  <c r="AT524" i="1" s="1"/>
  <c r="AT507" i="1" a="1"/>
  <c r="AT507" i="1" s="1"/>
  <c r="AT504" i="1" a="1"/>
  <c r="AT504" i="1" s="1"/>
  <c r="AT505" i="1" a="1"/>
  <c r="AT505" i="1" s="1"/>
  <c r="AT508" i="1" a="1"/>
  <c r="AT508" i="1" s="1"/>
  <c r="AT506" i="1" a="1"/>
  <c r="AT506" i="1" s="1"/>
  <c r="AS524" i="1" a="1"/>
  <c r="AS524" i="1" s="1"/>
  <c r="AS507" i="1" a="1"/>
  <c r="AS507" i="1" s="1"/>
  <c r="AS508" i="1" a="1"/>
  <c r="AS508" i="1" s="1"/>
  <c r="AS504" i="1" a="1"/>
  <c r="AS504" i="1" s="1"/>
  <c r="AS505" i="1" a="1"/>
  <c r="AS505" i="1" s="1"/>
  <c r="AS506" i="1" a="1"/>
  <c r="AS506" i="1" s="1"/>
  <c r="Q1012" i="9"/>
  <c r="Q997" i="27" s="1"/>
  <c r="Q987" i="27"/>
  <c r="S1013" i="9"/>
  <c r="S998" i="27" s="1"/>
  <c r="S988" i="27"/>
  <c r="M1012" i="9"/>
  <c r="M997" i="27" s="1"/>
  <c r="M987" i="27"/>
  <c r="K1015" i="9"/>
  <c r="K1000" i="27" s="1"/>
  <c r="K990" i="27"/>
  <c r="O1017" i="9"/>
  <c r="O1002" i="27" s="1"/>
  <c r="O992" i="27"/>
  <c r="O1013" i="9"/>
  <c r="O998" i="27" s="1"/>
  <c r="O988" i="27"/>
  <c r="N1010" i="9"/>
  <c r="N995" i="27" s="1"/>
  <c r="N985" i="27"/>
  <c r="Q1018" i="9"/>
  <c r="Q1003" i="27" s="1"/>
  <c r="Q993" i="27"/>
  <c r="S1014" i="9"/>
  <c r="S999" i="27" s="1"/>
  <c r="S989" i="27"/>
  <c r="Q1015" i="9"/>
  <c r="Q1000" i="27" s="1"/>
  <c r="Q990" i="27"/>
  <c r="P1018" i="9"/>
  <c r="P1003" i="27" s="1"/>
  <c r="P993" i="27"/>
  <c r="P1016" i="9"/>
  <c r="P1001" i="27" s="1"/>
  <c r="P991" i="27"/>
  <c r="N1018" i="9"/>
  <c r="N1003" i="27" s="1"/>
  <c r="N993" i="27"/>
  <c r="K1013" i="9"/>
  <c r="K998" i="27" s="1"/>
  <c r="K988" i="27"/>
  <c r="S1017" i="9"/>
  <c r="S1002" i="27" s="1"/>
  <c r="S992" i="27"/>
  <c r="P1010" i="9"/>
  <c r="P995" i="27" s="1"/>
  <c r="P985" i="27"/>
  <c r="O1018" i="9"/>
  <c r="O1003" i="27" s="1"/>
  <c r="O993" i="27"/>
  <c r="O1010" i="9"/>
  <c r="O995" i="27" s="1"/>
  <c r="O985" i="27"/>
  <c r="S1018" i="9"/>
  <c r="S1003" i="27" s="1"/>
  <c r="S993" i="27"/>
  <c r="N1011" i="9"/>
  <c r="N996" i="27" s="1"/>
  <c r="N986" i="27"/>
  <c r="O1019" i="9"/>
  <c r="O1004" i="27" s="1"/>
  <c r="O994" i="27"/>
  <c r="L1013" i="9"/>
  <c r="L998" i="27" s="1"/>
  <c r="L988" i="27"/>
  <c r="O1011" i="9"/>
  <c r="O996" i="27" s="1"/>
  <c r="O986" i="27"/>
  <c r="M1019" i="9"/>
  <c r="M1004" i="27" s="1"/>
  <c r="M994" i="27"/>
  <c r="M1017" i="9"/>
  <c r="M1002" i="27" s="1"/>
  <c r="M992" i="27"/>
  <c r="M1018" i="9"/>
  <c r="M1003" i="27" s="1"/>
  <c r="M993" i="27"/>
  <c r="L1019" i="9"/>
  <c r="L1004" i="27" s="1"/>
  <c r="L994" i="27"/>
  <c r="L1017" i="9"/>
  <c r="L1002" i="27" s="1"/>
  <c r="L992" i="27"/>
  <c r="Q1016" i="9"/>
  <c r="Q1001" i="27" s="1"/>
  <c r="Q991" i="27"/>
  <c r="K1019" i="9"/>
  <c r="K1004" i="27" s="1"/>
  <c r="K994" i="27"/>
  <c r="N1013" i="9"/>
  <c r="N998" i="27" s="1"/>
  <c r="N988" i="27"/>
  <c r="K1016" i="9"/>
  <c r="K1001" i="27" s="1"/>
  <c r="K991" i="27"/>
  <c r="O1016" i="9"/>
  <c r="O1001" i="27" s="1"/>
  <c r="O991" i="27"/>
  <c r="L1018" i="9"/>
  <c r="L1003" i="27" s="1"/>
  <c r="L993" i="27"/>
  <c r="S1010" i="9"/>
  <c r="S995" i="27" s="1"/>
  <c r="S985" i="27"/>
  <c r="L1015" i="9"/>
  <c r="L1000" i="27" s="1"/>
  <c r="L990" i="27"/>
  <c r="Q1019" i="9"/>
  <c r="Q1004" i="27" s="1"/>
  <c r="Q994" i="27"/>
  <c r="L1012" i="9"/>
  <c r="L997" i="27" s="1"/>
  <c r="L987" i="27"/>
  <c r="M1013" i="9"/>
  <c r="M998" i="27" s="1"/>
  <c r="M988" i="27"/>
  <c r="K1017" i="9"/>
  <c r="K1002" i="27" s="1"/>
  <c r="K992" i="27"/>
  <c r="P1011" i="9"/>
  <c r="P996" i="27" s="1"/>
  <c r="P986" i="27"/>
  <c r="O1015" i="9"/>
  <c r="O1000" i="27" s="1"/>
  <c r="O990" i="27"/>
  <c r="N1015" i="9"/>
  <c r="N1000" i="27" s="1"/>
  <c r="N990" i="27"/>
  <c r="P1014" i="9"/>
  <c r="P999" i="27" s="1"/>
  <c r="P989" i="27"/>
  <c r="S1016" i="9"/>
  <c r="S1001" i="27" s="1"/>
  <c r="S991" i="27"/>
  <c r="S1011" i="9"/>
  <c r="S996" i="27" s="1"/>
  <c r="S986" i="27"/>
  <c r="S1012" i="9"/>
  <c r="S997" i="27" s="1"/>
  <c r="S987" i="27"/>
  <c r="L1016" i="9"/>
  <c r="L1001" i="27" s="1"/>
  <c r="L991" i="27"/>
  <c r="K1011" i="9"/>
  <c r="K996" i="27" s="1"/>
  <c r="K986" i="27"/>
  <c r="S1015" i="9"/>
  <c r="S1000" i="27" s="1"/>
  <c r="S990" i="27"/>
  <c r="M1010" i="9"/>
  <c r="M995" i="27" s="1"/>
  <c r="M985" i="27"/>
  <c r="P1019" i="9"/>
  <c r="P1004" i="27" s="1"/>
  <c r="P994" i="27"/>
  <c r="K1010" i="9"/>
  <c r="K995" i="27" s="1"/>
  <c r="K985" i="27"/>
  <c r="Q1010" i="9"/>
  <c r="Q995" i="27" s="1"/>
  <c r="Q985" i="27"/>
  <c r="M1015" i="9"/>
  <c r="M1000" i="27" s="1"/>
  <c r="M990" i="27"/>
  <c r="P1017" i="9"/>
  <c r="P1002" i="27" s="1"/>
  <c r="P992" i="27"/>
  <c r="M1014" i="9"/>
  <c r="M999" i="27" s="1"/>
  <c r="M989" i="27"/>
  <c r="L1014" i="9"/>
  <c r="L999" i="27" s="1"/>
  <c r="L989" i="27"/>
  <c r="K1018" i="9"/>
  <c r="K1003" i="27" s="1"/>
  <c r="K993" i="27"/>
  <c r="P1015" i="9"/>
  <c r="P1000" i="27" s="1"/>
  <c r="P990" i="27"/>
  <c r="M1011" i="9"/>
  <c r="M996" i="27" s="1"/>
  <c r="M986" i="27"/>
  <c r="O1014" i="9"/>
  <c r="O999" i="27" s="1"/>
  <c r="O989" i="27"/>
  <c r="P1012" i="9"/>
  <c r="P997" i="27" s="1"/>
  <c r="P987" i="27"/>
  <c r="Q1013" i="9"/>
  <c r="Q998" i="27" s="1"/>
  <c r="Q988" i="27"/>
  <c r="M1016" i="9"/>
  <c r="M1001" i="27" s="1"/>
  <c r="M991" i="27"/>
  <c r="Q1017" i="9"/>
  <c r="Q1002" i="27" s="1"/>
  <c r="Q992" i="27"/>
  <c r="K1014" i="9"/>
  <c r="K999" i="27" s="1"/>
  <c r="K989" i="27"/>
  <c r="K1012" i="9"/>
  <c r="K997" i="27" s="1"/>
  <c r="K987" i="27"/>
  <c r="Q1014" i="9"/>
  <c r="Q999" i="27" s="1"/>
  <c r="Q989" i="27"/>
  <c r="N1019" i="9"/>
  <c r="N1004" i="27" s="1"/>
  <c r="N994" i="27"/>
  <c r="Q1011" i="9"/>
  <c r="Q996" i="27" s="1"/>
  <c r="Q986" i="27"/>
  <c r="N1017" i="9"/>
  <c r="N1002" i="27" s="1"/>
  <c r="N992" i="27"/>
  <c r="N1014" i="9"/>
  <c r="N999" i="27" s="1"/>
  <c r="N989" i="27"/>
  <c r="L1011" i="9"/>
  <c r="L996" i="27" s="1"/>
  <c r="L986" i="27"/>
  <c r="N1012" i="9"/>
  <c r="N997" i="27" s="1"/>
  <c r="N987" i="27"/>
  <c r="L1010" i="9"/>
  <c r="L995" i="27" s="1"/>
  <c r="L985" i="27"/>
  <c r="S1019" i="9"/>
  <c r="S1004" i="27" s="1"/>
  <c r="S994" i="27"/>
  <c r="O1012" i="9"/>
  <c r="O997" i="27" s="1"/>
  <c r="O987" i="27"/>
  <c r="N1016" i="9"/>
  <c r="N1001" i="27" s="1"/>
  <c r="N991" i="27"/>
  <c r="P1013" i="9"/>
  <c r="P998" i="27" s="1"/>
  <c r="P988" i="27"/>
  <c r="AT522" i="1" a="1"/>
  <c r="AT522" i="1" s="1"/>
  <c r="AU522" i="1" a="1"/>
  <c r="AU522" i="1" s="1"/>
  <c r="AS522" i="1" a="1"/>
  <c r="AS522" i="1" s="1"/>
  <c r="AR522" i="1" a="1"/>
  <c r="AR522" i="1" s="1"/>
  <c r="AT518" i="1" a="1"/>
  <c r="AT518" i="1" s="1"/>
  <c r="AT520" i="1" a="1"/>
  <c r="AT520" i="1" s="1"/>
  <c r="AU518" i="1" a="1"/>
  <c r="AU518" i="1" s="1"/>
  <c r="AU520" i="1" a="1"/>
  <c r="AU520" i="1" s="1"/>
  <c r="AS518" i="1" a="1"/>
  <c r="AS518" i="1" s="1"/>
  <c r="AS520" i="1" a="1"/>
  <c r="AS520" i="1" s="1"/>
  <c r="AR518" i="1" a="1"/>
  <c r="AR518" i="1" s="1"/>
  <c r="AR520" i="1" a="1"/>
  <c r="AR520" i="1" s="1"/>
  <c r="AT509" i="1" a="1"/>
  <c r="AT509" i="1" s="1"/>
  <c r="AU509" i="1" a="1"/>
  <c r="AU509" i="1" s="1"/>
  <c r="AR509" i="1" a="1"/>
  <c r="AR509" i="1" s="1"/>
  <c r="AS509" i="1" a="1"/>
  <c r="AS509" i="1" s="1"/>
  <c r="AT501" i="1" a="1"/>
  <c r="AT501" i="1" s="1"/>
  <c r="AU501" i="1" a="1"/>
  <c r="AU501" i="1" s="1"/>
  <c r="AS501" i="1" a="1"/>
  <c r="AS501" i="1" s="1"/>
  <c r="AR501" i="1" a="1"/>
  <c r="AR501" i="1" s="1"/>
  <c r="AT494" i="1" a="1"/>
  <c r="AT494" i="1" s="1"/>
  <c r="AT496" i="1" a="1"/>
  <c r="AT496" i="1" s="1"/>
  <c r="AU494" i="1" a="1"/>
  <c r="AU494" i="1" s="1"/>
  <c r="AU496" i="1" a="1"/>
  <c r="AU496" i="1" s="1"/>
  <c r="AS494" i="1" a="1"/>
  <c r="AS494" i="1" s="1"/>
  <c r="AS496" i="1" a="1"/>
  <c r="AS496" i="1" s="1"/>
  <c r="AR494" i="1" a="1"/>
  <c r="AR494" i="1" s="1"/>
  <c r="AR496" i="1" a="1"/>
  <c r="AR496" i="1" s="1"/>
  <c r="AT490" i="1" a="1"/>
  <c r="AT490" i="1" s="1"/>
  <c r="AT492" i="1" a="1"/>
  <c r="AT492" i="1" s="1"/>
  <c r="AU490" i="1" a="1"/>
  <c r="AU490" i="1" s="1"/>
  <c r="AU492" i="1" a="1"/>
  <c r="AU492" i="1" s="1"/>
  <c r="AS490" i="1" a="1"/>
  <c r="AS490" i="1" s="1"/>
  <c r="AS492" i="1" a="1"/>
  <c r="AS492" i="1" s="1"/>
  <c r="AR490" i="1" a="1"/>
  <c r="AR490" i="1" s="1"/>
  <c r="AR492" i="1" a="1"/>
  <c r="AR492" i="1" s="1"/>
  <c r="AR521" i="1" a="1"/>
  <c r="AR521" i="1" s="1"/>
  <c r="AR519" i="1" a="1"/>
  <c r="AR519" i="1" s="1"/>
  <c r="AR510" i="1" a="1"/>
  <c r="AR510" i="1" s="1"/>
  <c r="AR517" i="1" a="1"/>
  <c r="AR517" i="1" s="1"/>
  <c r="AR502" i="1" a="1"/>
  <c r="AR502" i="1" s="1"/>
  <c r="AR503" i="1" a="1"/>
  <c r="AR503" i="1" s="1"/>
  <c r="AU519" i="1" a="1"/>
  <c r="AU519" i="1" s="1"/>
  <c r="AU502" i="1" a="1"/>
  <c r="AU502" i="1" s="1"/>
  <c r="AU521" i="1" a="1"/>
  <c r="AU521" i="1" s="1"/>
  <c r="AU517" i="1" a="1"/>
  <c r="AU517" i="1" s="1"/>
  <c r="AU503" i="1" a="1"/>
  <c r="AU503" i="1" s="1"/>
  <c r="AU510" i="1" a="1"/>
  <c r="AU510" i="1" s="1"/>
  <c r="AS521" i="1" a="1"/>
  <c r="AS521" i="1" s="1"/>
  <c r="AS519" i="1" a="1"/>
  <c r="AS519" i="1" s="1"/>
  <c r="AS510" i="1" a="1"/>
  <c r="AS510" i="1" s="1"/>
  <c r="AS517" i="1" a="1"/>
  <c r="AS517" i="1" s="1"/>
  <c r="AS503" i="1" a="1"/>
  <c r="AS503" i="1" s="1"/>
  <c r="AS502" i="1" a="1"/>
  <c r="AS502" i="1" s="1"/>
  <c r="AT517" i="1" a="1"/>
  <c r="AT517" i="1" s="1"/>
  <c r="AT503" i="1" a="1"/>
  <c r="AT503" i="1" s="1"/>
  <c r="AT510" i="1" a="1"/>
  <c r="AT510" i="1" s="1"/>
  <c r="AT519" i="1" a="1"/>
  <c r="AT519" i="1" s="1"/>
  <c r="AT502" i="1" a="1"/>
  <c r="AT502" i="1" s="1"/>
  <c r="AT521" i="1" a="1"/>
  <c r="AT521" i="1" s="1"/>
  <c r="AT488" i="1" a="1"/>
  <c r="AT488" i="1" s="1"/>
  <c r="AT478" i="1" a="1"/>
  <c r="AT478" i="1" s="1"/>
  <c r="AT484" i="1" a="1"/>
  <c r="AT484" i="1" s="1"/>
  <c r="AT485" i="1" a="1"/>
  <c r="AT485" i="1" s="1"/>
  <c r="AT477" i="1" a="1"/>
  <c r="AT477" i="1" s="1"/>
  <c r="AT480" i="1" a="1"/>
  <c r="AT480" i="1" s="1"/>
  <c r="AT481" i="1" a="1"/>
  <c r="AT481" i="1" s="1"/>
  <c r="AT483" i="1" a="1"/>
  <c r="AT483" i="1" s="1"/>
  <c r="AT486" i="1" a="1"/>
  <c r="AT486" i="1" s="1"/>
  <c r="AT479" i="1" a="1"/>
  <c r="AT479" i="1" s="1"/>
  <c r="AS488" i="1" a="1"/>
  <c r="AS488" i="1" s="1"/>
  <c r="AS478" i="1" a="1"/>
  <c r="AS478" i="1" s="1"/>
  <c r="AS484" i="1" a="1"/>
  <c r="AS484" i="1" s="1"/>
  <c r="AS480" i="1" a="1"/>
  <c r="AS480" i="1" s="1"/>
  <c r="AS477" i="1" a="1"/>
  <c r="AS477" i="1" s="1"/>
  <c r="AS479" i="1" a="1"/>
  <c r="AS479" i="1" s="1"/>
  <c r="AS485" i="1" a="1"/>
  <c r="AS485" i="1" s="1"/>
  <c r="AS481" i="1" a="1"/>
  <c r="AS481" i="1" s="1"/>
  <c r="AS486" i="1" a="1"/>
  <c r="AS486" i="1" s="1"/>
  <c r="AS483" i="1" a="1"/>
  <c r="AS483" i="1" s="1"/>
  <c r="AR488" i="1" a="1"/>
  <c r="AR488" i="1" s="1"/>
  <c r="AR478" i="1" a="1"/>
  <c r="AR478" i="1" s="1"/>
  <c r="AR486" i="1" a="1"/>
  <c r="AR486" i="1" s="1"/>
  <c r="AR484" i="1" a="1"/>
  <c r="AR484" i="1" s="1"/>
  <c r="AR485" i="1" a="1"/>
  <c r="AR485" i="1" s="1"/>
  <c r="AR480" i="1" a="1"/>
  <c r="AR480" i="1" s="1"/>
  <c r="AR479" i="1" a="1"/>
  <c r="AR479" i="1" s="1"/>
  <c r="AR483" i="1" a="1"/>
  <c r="AR483" i="1" s="1"/>
  <c r="AR477" i="1" a="1"/>
  <c r="AR477" i="1" s="1"/>
  <c r="AR481" i="1" a="1"/>
  <c r="AR481" i="1" s="1"/>
  <c r="AU488" i="1" a="1"/>
  <c r="AU488" i="1" s="1"/>
  <c r="AU478" i="1" a="1"/>
  <c r="AU478" i="1" s="1"/>
  <c r="AU485" i="1" a="1"/>
  <c r="AU485" i="1" s="1"/>
  <c r="AU486" i="1" a="1"/>
  <c r="AU486" i="1" s="1"/>
  <c r="AU477" i="1" a="1"/>
  <c r="AU477" i="1" s="1"/>
  <c r="AU481" i="1" a="1"/>
  <c r="AU481" i="1" s="1"/>
  <c r="AU484" i="1" a="1"/>
  <c r="AU484" i="1" s="1"/>
  <c r="AU480" i="1" a="1"/>
  <c r="AU480" i="1" s="1"/>
  <c r="AU479" i="1" a="1"/>
  <c r="AU479" i="1" s="1"/>
  <c r="AU483" i="1" a="1"/>
  <c r="AU483" i="1" s="1"/>
  <c r="AO118" i="18"/>
  <c r="AS476" i="1" a="1"/>
  <c r="AS476" i="1" s="1"/>
  <c r="AT476" i="1" a="1"/>
  <c r="AT476" i="1" s="1"/>
  <c r="AU476" i="1" a="1"/>
  <c r="AU476" i="1" s="1"/>
  <c r="AR476" i="1" a="1"/>
  <c r="AR476" i="1" s="1"/>
  <c r="K499" i="9"/>
  <c r="K484" i="27" s="1"/>
  <c r="K498" i="9"/>
  <c r="K483" i="27" s="1"/>
  <c r="K497" i="9"/>
  <c r="K482" i="27" s="1"/>
  <c r="K496" i="9"/>
  <c r="K481" i="27" s="1"/>
  <c r="AR493" i="1" a="1"/>
  <c r="AR493" i="1" s="1"/>
  <c r="AS493" i="1" a="1"/>
  <c r="AS493" i="1" s="1"/>
  <c r="AT493" i="1" a="1"/>
  <c r="AT493" i="1" s="1"/>
  <c r="AR495" i="1" a="1"/>
  <c r="AR495" i="1" s="1"/>
  <c r="AU495" i="1" a="1"/>
  <c r="AU495" i="1" s="1"/>
  <c r="AR497" i="1" a="1"/>
  <c r="AR497" i="1" s="1"/>
  <c r="AU498" i="1" a="1"/>
  <c r="AU498" i="1" s="1"/>
  <c r="AR499" i="1" a="1"/>
  <c r="AR499" i="1" s="1"/>
  <c r="AU499" i="1" a="1"/>
  <c r="AU499" i="1" s="1"/>
  <c r="AU500" i="1" a="1"/>
  <c r="AU500" i="1" s="1"/>
  <c r="AR523" i="1" a="1"/>
  <c r="AR523" i="1" s="1"/>
  <c r="AS523" i="1" a="1"/>
  <c r="AS523" i="1" s="1"/>
  <c r="AU523" i="1" a="1"/>
  <c r="AU523" i="1" s="1"/>
  <c r="AU525" i="1" a="1"/>
  <c r="AU525" i="1" s="1"/>
  <c r="AR526" i="1" a="1"/>
  <c r="AR526" i="1" s="1"/>
  <c r="AS526" i="1" a="1"/>
  <c r="AS526" i="1" s="1"/>
  <c r="AT526" i="1" a="1"/>
  <c r="AT526" i="1" s="1"/>
  <c r="AS527" i="1" a="1"/>
  <c r="AS527" i="1" s="1"/>
  <c r="AU527" i="1" a="1"/>
  <c r="AU527" i="1" s="1"/>
  <c r="AR529" i="1" a="1"/>
  <c r="AR529" i="1" s="1"/>
  <c r="AS529" i="1" a="1"/>
  <c r="AS529" i="1" s="1"/>
  <c r="AT529" i="1" a="1"/>
  <c r="AT529" i="1" s="1"/>
  <c r="AS489" i="1" a="1"/>
  <c r="AS489" i="1" s="1"/>
  <c r="AR489" i="1" a="1"/>
  <c r="AR489" i="1" s="1"/>
  <c r="AO119" i="18" l="1"/>
  <c r="O489" i="1" a="1"/>
  <c r="O489" i="1" s="1"/>
  <c r="S489" i="1" a="1"/>
  <c r="S489" i="1" s="1"/>
  <c r="W489" i="1" a="1"/>
  <c r="W489" i="1" s="1"/>
  <c r="AA489" i="1" a="1"/>
  <c r="AA489" i="1" s="1"/>
  <c r="AE489" i="1" a="1"/>
  <c r="AE489" i="1" s="1"/>
  <c r="AI489" i="1" a="1"/>
  <c r="AI489" i="1" s="1"/>
  <c r="AM489" i="1" a="1"/>
  <c r="AM489" i="1" s="1"/>
  <c r="AQ489" i="1" a="1"/>
  <c r="AQ489" i="1" s="1"/>
  <c r="N527" i="1" a="1"/>
  <c r="N527" i="1" s="1"/>
  <c r="R527" i="1" a="1"/>
  <c r="R527" i="1" s="1"/>
  <c r="V527" i="1" a="1"/>
  <c r="V527" i="1" s="1"/>
  <c r="Z527" i="1" a="1"/>
  <c r="Z527" i="1" s="1"/>
  <c r="AD527" i="1" a="1"/>
  <c r="AD527" i="1" s="1"/>
  <c r="AH527" i="1" a="1"/>
  <c r="AH527" i="1" s="1"/>
  <c r="AL527" i="1" a="1"/>
  <c r="AL527" i="1" s="1"/>
  <c r="AP527" i="1" a="1"/>
  <c r="AP527" i="1" s="1"/>
  <c r="N525" i="1" a="1"/>
  <c r="N525" i="1" s="1"/>
  <c r="R525" i="1" a="1"/>
  <c r="R525" i="1" s="1"/>
  <c r="V525" i="1" a="1"/>
  <c r="V525" i="1" s="1"/>
  <c r="Z525" i="1" a="1"/>
  <c r="Z525" i="1" s="1"/>
  <c r="AD525" i="1" a="1"/>
  <c r="AD525" i="1" s="1"/>
  <c r="AH525" i="1" a="1"/>
  <c r="AH525" i="1" s="1"/>
  <c r="AL525" i="1" a="1"/>
  <c r="AL525" i="1" s="1"/>
  <c r="AP525" i="1" a="1"/>
  <c r="AP525" i="1" s="1"/>
  <c r="N500" i="1" a="1"/>
  <c r="N500" i="1" s="1"/>
  <c r="R500" i="1" a="1"/>
  <c r="R500" i="1" s="1"/>
  <c r="V500" i="1" a="1"/>
  <c r="V500" i="1" s="1"/>
  <c r="Z500" i="1" a="1"/>
  <c r="Z500" i="1" s="1"/>
  <c r="AD500" i="1" a="1"/>
  <c r="AD500" i="1" s="1"/>
  <c r="AH500" i="1" a="1"/>
  <c r="AH500" i="1" s="1"/>
  <c r="AL500" i="1" a="1"/>
  <c r="AL500" i="1" s="1"/>
  <c r="AP500" i="1" a="1"/>
  <c r="AP500" i="1" s="1"/>
  <c r="N498" i="1" a="1"/>
  <c r="N498" i="1" s="1"/>
  <c r="R498" i="1" a="1"/>
  <c r="R498" i="1" s="1"/>
  <c r="V498" i="1" a="1"/>
  <c r="V498" i="1" s="1"/>
  <c r="Z498" i="1" a="1"/>
  <c r="Z498" i="1" s="1"/>
  <c r="AD498" i="1" a="1"/>
  <c r="AD498" i="1" s="1"/>
  <c r="AH498" i="1" a="1"/>
  <c r="AH498" i="1" s="1"/>
  <c r="AL498" i="1" a="1"/>
  <c r="AL498" i="1" s="1"/>
  <c r="AP498" i="1" a="1"/>
  <c r="AP498" i="1" s="1"/>
  <c r="N495" i="1" a="1"/>
  <c r="N495" i="1" s="1"/>
  <c r="R495" i="1" a="1"/>
  <c r="R495" i="1" s="1"/>
  <c r="V495" i="1" a="1"/>
  <c r="V495" i="1" s="1"/>
  <c r="Z495" i="1" a="1"/>
  <c r="Z495" i="1" s="1"/>
  <c r="AD495" i="1" a="1"/>
  <c r="AD495" i="1" s="1"/>
  <c r="AH495" i="1" a="1"/>
  <c r="AH495" i="1" s="1"/>
  <c r="AL495" i="1" a="1"/>
  <c r="AL495" i="1" s="1"/>
  <c r="AP495" i="1" a="1"/>
  <c r="AP495" i="1" s="1"/>
  <c r="N491" i="1" a="1"/>
  <c r="N491" i="1" s="1"/>
  <c r="R491" i="1" a="1"/>
  <c r="R491" i="1" s="1"/>
  <c r="V491" i="1" a="1"/>
  <c r="V491" i="1" s="1"/>
  <c r="Z491" i="1" a="1"/>
  <c r="Z491" i="1" s="1"/>
  <c r="AD491" i="1" a="1"/>
  <c r="AD491" i="1" s="1"/>
  <c r="AH491" i="1" a="1"/>
  <c r="AH491" i="1" s="1"/>
  <c r="AL491" i="1" a="1"/>
  <c r="AL491" i="1" s="1"/>
  <c r="AP491" i="1" a="1"/>
  <c r="AP491" i="1" s="1"/>
  <c r="AT495" i="1" a="1"/>
  <c r="AT495" i="1" s="1"/>
  <c r="AT527" i="1" a="1"/>
  <c r="AT527" i="1" s="1"/>
  <c r="O529" i="1" a="1"/>
  <c r="O529" i="1" s="1"/>
  <c r="S529" i="1" a="1"/>
  <c r="S529" i="1" s="1"/>
  <c r="W529" i="1" a="1"/>
  <c r="W529" i="1" s="1"/>
  <c r="AA529" i="1" a="1"/>
  <c r="AA529" i="1" s="1"/>
  <c r="AE529" i="1" a="1"/>
  <c r="AE529" i="1" s="1"/>
  <c r="AI529" i="1" a="1"/>
  <c r="AI529" i="1" s="1"/>
  <c r="AM529" i="1" a="1"/>
  <c r="AM529" i="1" s="1"/>
  <c r="AQ529" i="1" a="1"/>
  <c r="AQ529" i="1" s="1"/>
  <c r="N489" i="1" a="1"/>
  <c r="N489" i="1" s="1"/>
  <c r="R489" i="1" a="1"/>
  <c r="R489" i="1" s="1"/>
  <c r="V489" i="1" a="1"/>
  <c r="V489" i="1" s="1"/>
  <c r="Z489" i="1" a="1"/>
  <c r="Z489" i="1" s="1"/>
  <c r="AD489" i="1" a="1"/>
  <c r="AD489" i="1" s="1"/>
  <c r="AH489" i="1" a="1"/>
  <c r="AH489" i="1" s="1"/>
  <c r="AL489" i="1" a="1"/>
  <c r="AL489" i="1" s="1"/>
  <c r="AP489" i="1" a="1"/>
  <c r="AP489" i="1" s="1"/>
  <c r="M527" i="1" a="1"/>
  <c r="M527" i="1" s="1"/>
  <c r="Q527" i="1" a="1"/>
  <c r="Q527" i="1" s="1"/>
  <c r="U527" i="1" a="1"/>
  <c r="U527" i="1" s="1"/>
  <c r="Y527" i="1" a="1"/>
  <c r="Y527" i="1" s="1"/>
  <c r="AC527" i="1" a="1"/>
  <c r="AC527" i="1" s="1"/>
  <c r="AG527" i="1" a="1"/>
  <c r="AG527" i="1" s="1"/>
  <c r="AK527" i="1" a="1"/>
  <c r="AK527" i="1" s="1"/>
  <c r="AO527" i="1" a="1"/>
  <c r="AO527" i="1" s="1"/>
  <c r="M525" i="1" a="1"/>
  <c r="M525" i="1" s="1"/>
  <c r="Q525" i="1" a="1"/>
  <c r="Q525" i="1" s="1"/>
  <c r="U525" i="1" a="1"/>
  <c r="U525" i="1" s="1"/>
  <c r="Y525" i="1" a="1"/>
  <c r="Y525" i="1" s="1"/>
  <c r="AC525" i="1" a="1"/>
  <c r="AC525" i="1" s="1"/>
  <c r="AG525" i="1" a="1"/>
  <c r="AG525" i="1" s="1"/>
  <c r="AK525" i="1" a="1"/>
  <c r="AK525" i="1" s="1"/>
  <c r="AO525" i="1" a="1"/>
  <c r="AO525" i="1" s="1"/>
  <c r="M500" i="1" a="1"/>
  <c r="M500" i="1" s="1"/>
  <c r="Q500" i="1" a="1"/>
  <c r="Q500" i="1" s="1"/>
  <c r="U500" i="1" a="1"/>
  <c r="U500" i="1" s="1"/>
  <c r="Y500" i="1" a="1"/>
  <c r="Y500" i="1" s="1"/>
  <c r="AC500" i="1" a="1"/>
  <c r="AC500" i="1" s="1"/>
  <c r="AG500" i="1" a="1"/>
  <c r="AG500" i="1" s="1"/>
  <c r="AK500" i="1" a="1"/>
  <c r="AK500" i="1" s="1"/>
  <c r="AO500" i="1" a="1"/>
  <c r="AO500" i="1" s="1"/>
  <c r="M498" i="1" a="1"/>
  <c r="M498" i="1" s="1"/>
  <c r="Q498" i="1" a="1"/>
  <c r="Q498" i="1" s="1"/>
  <c r="U498" i="1" a="1"/>
  <c r="U498" i="1" s="1"/>
  <c r="Y498" i="1" a="1"/>
  <c r="Y498" i="1" s="1"/>
  <c r="AC498" i="1" a="1"/>
  <c r="AC498" i="1" s="1"/>
  <c r="AG498" i="1" a="1"/>
  <c r="AG498" i="1" s="1"/>
  <c r="AK498" i="1" a="1"/>
  <c r="AK498" i="1" s="1"/>
  <c r="AO498" i="1" a="1"/>
  <c r="AO498" i="1" s="1"/>
  <c r="M495" i="1" a="1"/>
  <c r="M495" i="1" s="1"/>
  <c r="Q495" i="1" a="1"/>
  <c r="Q495" i="1" s="1"/>
  <c r="U495" i="1" a="1"/>
  <c r="U495" i="1" s="1"/>
  <c r="Y495" i="1" a="1"/>
  <c r="Y495" i="1" s="1"/>
  <c r="AC495" i="1" a="1"/>
  <c r="AC495" i="1" s="1"/>
  <c r="AG495" i="1" a="1"/>
  <c r="AG495" i="1" s="1"/>
  <c r="AK495" i="1" a="1"/>
  <c r="AK495" i="1" s="1"/>
  <c r="AO495" i="1" a="1"/>
  <c r="AO495" i="1" s="1"/>
  <c r="M491" i="1" a="1"/>
  <c r="M491" i="1" s="1"/>
  <c r="Q491" i="1" a="1"/>
  <c r="Q491" i="1" s="1"/>
  <c r="U491" i="1" a="1"/>
  <c r="U491" i="1" s="1"/>
  <c r="Y491" i="1" a="1"/>
  <c r="Y491" i="1" s="1"/>
  <c r="AC491" i="1" a="1"/>
  <c r="AC491" i="1" s="1"/>
  <c r="AG491" i="1" a="1"/>
  <c r="AG491" i="1" s="1"/>
  <c r="AK491" i="1" a="1"/>
  <c r="AK491" i="1" s="1"/>
  <c r="AO491" i="1" a="1"/>
  <c r="AO491" i="1" s="1"/>
  <c r="AT525" i="1" a="1"/>
  <c r="AT525" i="1" s="1"/>
  <c r="AT489" i="1" a="1"/>
  <c r="AT489" i="1" s="1"/>
  <c r="O526" i="1" a="1"/>
  <c r="O526" i="1" s="1"/>
  <c r="S526" i="1" a="1"/>
  <c r="S526" i="1" s="1"/>
  <c r="W526" i="1" a="1"/>
  <c r="W526" i="1" s="1"/>
  <c r="AA526" i="1" a="1"/>
  <c r="AA526" i="1" s="1"/>
  <c r="AE526" i="1" a="1"/>
  <c r="AE526" i="1" s="1"/>
  <c r="AI526" i="1" a="1"/>
  <c r="AI526" i="1" s="1"/>
  <c r="AM526" i="1" a="1"/>
  <c r="AM526" i="1" s="1"/>
  <c r="AQ526" i="1" a="1"/>
  <c r="AQ526" i="1" s="1"/>
  <c r="M489" i="1" a="1"/>
  <c r="M489" i="1" s="1"/>
  <c r="Q489" i="1" a="1"/>
  <c r="Q489" i="1" s="1"/>
  <c r="U489" i="1" a="1"/>
  <c r="U489" i="1" s="1"/>
  <c r="Y489" i="1" a="1"/>
  <c r="Y489" i="1" s="1"/>
  <c r="AC489" i="1" a="1"/>
  <c r="AC489" i="1" s="1"/>
  <c r="AG489" i="1" a="1"/>
  <c r="AG489" i="1" s="1"/>
  <c r="AK489" i="1" a="1"/>
  <c r="AK489" i="1" s="1"/>
  <c r="AO489" i="1" a="1"/>
  <c r="AO489" i="1" s="1"/>
  <c r="L527" i="1" a="1"/>
  <c r="L527" i="1" s="1"/>
  <c r="P527" i="1" a="1"/>
  <c r="P527" i="1" s="1"/>
  <c r="T527" i="1" a="1"/>
  <c r="T527" i="1" s="1"/>
  <c r="X527" i="1" a="1"/>
  <c r="X527" i="1" s="1"/>
  <c r="AB527" i="1" a="1"/>
  <c r="AB527" i="1" s="1"/>
  <c r="AF527" i="1" a="1"/>
  <c r="AF527" i="1" s="1"/>
  <c r="AJ527" i="1" a="1"/>
  <c r="AJ527" i="1" s="1"/>
  <c r="AN527" i="1" a="1"/>
  <c r="AN527" i="1" s="1"/>
  <c r="L525" i="1" a="1"/>
  <c r="L525" i="1" s="1"/>
  <c r="P525" i="1" a="1"/>
  <c r="P525" i="1" s="1"/>
  <c r="T525" i="1" a="1"/>
  <c r="T525" i="1" s="1"/>
  <c r="X525" i="1" a="1"/>
  <c r="X525" i="1" s="1"/>
  <c r="AB525" i="1" a="1"/>
  <c r="AB525" i="1" s="1"/>
  <c r="AF525" i="1" a="1"/>
  <c r="AF525" i="1" s="1"/>
  <c r="AJ525" i="1" a="1"/>
  <c r="AJ525" i="1" s="1"/>
  <c r="AN525" i="1" a="1"/>
  <c r="AN525" i="1" s="1"/>
  <c r="L500" i="1" a="1"/>
  <c r="L500" i="1" s="1"/>
  <c r="P500" i="1" a="1"/>
  <c r="P500" i="1" s="1"/>
  <c r="T500" i="1" a="1"/>
  <c r="T500" i="1" s="1"/>
  <c r="X500" i="1" a="1"/>
  <c r="X500" i="1" s="1"/>
  <c r="AB500" i="1" a="1"/>
  <c r="AB500" i="1" s="1"/>
  <c r="AF500" i="1" a="1"/>
  <c r="AF500" i="1" s="1"/>
  <c r="AJ500" i="1" a="1"/>
  <c r="AJ500" i="1" s="1"/>
  <c r="AN500" i="1" a="1"/>
  <c r="AN500" i="1" s="1"/>
  <c r="L498" i="1" a="1"/>
  <c r="L498" i="1" s="1"/>
  <c r="P498" i="1" a="1"/>
  <c r="P498" i="1" s="1"/>
  <c r="T498" i="1" a="1"/>
  <c r="T498" i="1" s="1"/>
  <c r="X498" i="1" a="1"/>
  <c r="X498" i="1" s="1"/>
  <c r="AB498" i="1" a="1"/>
  <c r="AB498" i="1" s="1"/>
  <c r="AF498" i="1" a="1"/>
  <c r="AF498" i="1" s="1"/>
  <c r="AJ498" i="1" a="1"/>
  <c r="AJ498" i="1" s="1"/>
  <c r="AN498" i="1" a="1"/>
  <c r="AN498" i="1" s="1"/>
  <c r="L495" i="1" a="1"/>
  <c r="L495" i="1" s="1"/>
  <c r="P495" i="1" a="1"/>
  <c r="P495" i="1" s="1"/>
  <c r="T495" i="1" a="1"/>
  <c r="T495" i="1" s="1"/>
  <c r="X495" i="1" a="1"/>
  <c r="X495" i="1" s="1"/>
  <c r="AB495" i="1" a="1"/>
  <c r="AB495" i="1" s="1"/>
  <c r="AF495" i="1" a="1"/>
  <c r="AF495" i="1" s="1"/>
  <c r="AJ495" i="1" a="1"/>
  <c r="AJ495" i="1" s="1"/>
  <c r="AN495" i="1" a="1"/>
  <c r="AN495" i="1" s="1"/>
  <c r="L491" i="1" a="1"/>
  <c r="L491" i="1" s="1"/>
  <c r="P491" i="1" a="1"/>
  <c r="P491" i="1" s="1"/>
  <c r="T491" i="1" a="1"/>
  <c r="T491" i="1" s="1"/>
  <c r="X491" i="1" a="1"/>
  <c r="X491" i="1" s="1"/>
  <c r="AB491" i="1" a="1"/>
  <c r="AB491" i="1" s="1"/>
  <c r="AF491" i="1" a="1"/>
  <c r="AF491" i="1" s="1"/>
  <c r="AJ491" i="1" a="1"/>
  <c r="AJ491" i="1" s="1"/>
  <c r="AN491" i="1" a="1"/>
  <c r="AN491" i="1" s="1"/>
  <c r="AS525" i="1" a="1"/>
  <c r="AS525" i="1" s="1"/>
  <c r="O523" i="1" a="1"/>
  <c r="O523" i="1" s="1"/>
  <c r="S523" i="1" a="1"/>
  <c r="S523" i="1" s="1"/>
  <c r="W523" i="1" a="1"/>
  <c r="W523" i="1" s="1"/>
  <c r="AA523" i="1" a="1"/>
  <c r="AA523" i="1" s="1"/>
  <c r="AE523" i="1" a="1"/>
  <c r="AE523" i="1" s="1"/>
  <c r="AI523" i="1" a="1"/>
  <c r="AI523" i="1" s="1"/>
  <c r="AM523" i="1" a="1"/>
  <c r="AM523" i="1" s="1"/>
  <c r="AQ523" i="1" a="1"/>
  <c r="AQ523" i="1" s="1"/>
  <c r="O497" i="1" a="1"/>
  <c r="O497" i="1" s="1"/>
  <c r="S497" i="1" a="1"/>
  <c r="S497" i="1" s="1"/>
  <c r="W497" i="1" a="1"/>
  <c r="W497" i="1" s="1"/>
  <c r="AA497" i="1" a="1"/>
  <c r="AA497" i="1" s="1"/>
  <c r="AE497" i="1" a="1"/>
  <c r="AE497" i="1" s="1"/>
  <c r="AI497" i="1" a="1"/>
  <c r="AI497" i="1" s="1"/>
  <c r="AM497" i="1" a="1"/>
  <c r="AM497" i="1" s="1"/>
  <c r="AQ497" i="1" a="1"/>
  <c r="AQ497" i="1" s="1"/>
  <c r="O493" i="1" a="1"/>
  <c r="O493" i="1" s="1"/>
  <c r="S493" i="1" a="1"/>
  <c r="S493" i="1" s="1"/>
  <c r="W493" i="1" a="1"/>
  <c r="W493" i="1" s="1"/>
  <c r="AA493" i="1" a="1"/>
  <c r="AA493" i="1" s="1"/>
  <c r="AE493" i="1" a="1"/>
  <c r="AE493" i="1" s="1"/>
  <c r="AI493" i="1" a="1"/>
  <c r="AI493" i="1" s="1"/>
  <c r="AM493" i="1" a="1"/>
  <c r="AM493" i="1" s="1"/>
  <c r="AQ493" i="1" a="1"/>
  <c r="AQ493" i="1" s="1"/>
  <c r="AU497" i="1" a="1"/>
  <c r="AU497" i="1" s="1"/>
  <c r="AS500" i="1" a="1"/>
  <c r="AS500" i="1" s="1"/>
  <c r="N526" i="1" a="1"/>
  <c r="N526" i="1" s="1"/>
  <c r="R526" i="1" a="1"/>
  <c r="R526" i="1" s="1"/>
  <c r="V526" i="1" a="1"/>
  <c r="V526" i="1" s="1"/>
  <c r="Z526" i="1" a="1"/>
  <c r="Z526" i="1" s="1"/>
  <c r="AD526" i="1" a="1"/>
  <c r="AD526" i="1" s="1"/>
  <c r="AH526" i="1" a="1"/>
  <c r="AH526" i="1" s="1"/>
  <c r="AL526" i="1" a="1"/>
  <c r="AL526" i="1" s="1"/>
  <c r="AP526" i="1" a="1"/>
  <c r="AP526" i="1" s="1"/>
  <c r="N523" i="1" a="1"/>
  <c r="N523" i="1" s="1"/>
  <c r="R523" i="1" a="1"/>
  <c r="R523" i="1" s="1"/>
  <c r="V523" i="1" a="1"/>
  <c r="V523" i="1" s="1"/>
  <c r="Z523" i="1" a="1"/>
  <c r="Z523" i="1" s="1"/>
  <c r="AD523" i="1" a="1"/>
  <c r="AD523" i="1" s="1"/>
  <c r="AH523" i="1" a="1"/>
  <c r="AH523" i="1" s="1"/>
  <c r="AL523" i="1" a="1"/>
  <c r="AL523" i="1" s="1"/>
  <c r="AP523" i="1" a="1"/>
  <c r="AP523" i="1" s="1"/>
  <c r="N499" i="1" a="1"/>
  <c r="N499" i="1" s="1"/>
  <c r="R499" i="1" a="1"/>
  <c r="R499" i="1" s="1"/>
  <c r="V499" i="1" a="1"/>
  <c r="V499" i="1" s="1"/>
  <c r="Z499" i="1" a="1"/>
  <c r="Z499" i="1" s="1"/>
  <c r="AD499" i="1" a="1"/>
  <c r="AD499" i="1" s="1"/>
  <c r="AH499" i="1" a="1"/>
  <c r="AH499" i="1" s="1"/>
  <c r="AL499" i="1" a="1"/>
  <c r="AL499" i="1" s="1"/>
  <c r="AP499" i="1" a="1"/>
  <c r="AP499" i="1" s="1"/>
  <c r="N497" i="1" a="1"/>
  <c r="N497" i="1" s="1"/>
  <c r="R497" i="1" a="1"/>
  <c r="R497" i="1" s="1"/>
  <c r="V497" i="1" a="1"/>
  <c r="V497" i="1" s="1"/>
  <c r="Z497" i="1" a="1"/>
  <c r="Z497" i="1" s="1"/>
  <c r="AD497" i="1" a="1"/>
  <c r="AD497" i="1" s="1"/>
  <c r="AH497" i="1" a="1"/>
  <c r="AH497" i="1" s="1"/>
  <c r="AL497" i="1" a="1"/>
  <c r="AL497" i="1" s="1"/>
  <c r="AP497" i="1" a="1"/>
  <c r="AP497" i="1" s="1"/>
  <c r="N493" i="1" a="1"/>
  <c r="N493" i="1" s="1"/>
  <c r="R493" i="1" a="1"/>
  <c r="R493" i="1" s="1"/>
  <c r="V493" i="1" a="1"/>
  <c r="V493" i="1" s="1"/>
  <c r="Z493" i="1" a="1"/>
  <c r="Z493" i="1" s="1"/>
  <c r="AD493" i="1" a="1"/>
  <c r="AD493" i="1" s="1"/>
  <c r="AH493" i="1" a="1"/>
  <c r="AH493" i="1" s="1"/>
  <c r="AL493" i="1" a="1"/>
  <c r="AL493" i="1" s="1"/>
  <c r="AP493" i="1" a="1"/>
  <c r="AP493" i="1" s="1"/>
  <c r="AR491" i="1" a="1"/>
  <c r="AR491" i="1" s="1"/>
  <c r="AU489" i="1" a="1"/>
  <c r="AU489" i="1" s="1"/>
  <c r="AU526" i="1" a="1"/>
  <c r="AU526" i="1" s="1"/>
  <c r="AT523" i="1" a="1"/>
  <c r="AT523" i="1" s="1"/>
  <c r="AS498" i="1" a="1"/>
  <c r="AS498" i="1" s="1"/>
  <c r="M529" i="1" a="1"/>
  <c r="M529" i="1" s="1"/>
  <c r="Q529" i="1" a="1"/>
  <c r="Q529" i="1" s="1"/>
  <c r="U529" i="1" a="1"/>
  <c r="U529" i="1" s="1"/>
  <c r="Y529" i="1" a="1"/>
  <c r="Y529" i="1" s="1"/>
  <c r="AC529" i="1" a="1"/>
  <c r="AC529" i="1" s="1"/>
  <c r="AG529" i="1" a="1"/>
  <c r="AG529" i="1" s="1"/>
  <c r="AK529" i="1" a="1"/>
  <c r="AK529" i="1" s="1"/>
  <c r="AO529" i="1" a="1"/>
  <c r="AO529" i="1" s="1"/>
  <c r="M526" i="1" a="1"/>
  <c r="M526" i="1" s="1"/>
  <c r="Q526" i="1" a="1"/>
  <c r="Q526" i="1" s="1"/>
  <c r="U526" i="1" a="1"/>
  <c r="U526" i="1" s="1"/>
  <c r="Y526" i="1" a="1"/>
  <c r="Y526" i="1" s="1"/>
  <c r="AC526" i="1" a="1"/>
  <c r="AC526" i="1" s="1"/>
  <c r="AG526" i="1" a="1"/>
  <c r="AG526" i="1" s="1"/>
  <c r="AK526" i="1" a="1"/>
  <c r="AK526" i="1" s="1"/>
  <c r="AO526" i="1" a="1"/>
  <c r="AO526" i="1" s="1"/>
  <c r="M499" i="1" a="1"/>
  <c r="M499" i="1" s="1"/>
  <c r="Q499" i="1" a="1"/>
  <c r="Q499" i="1" s="1"/>
  <c r="U499" i="1" a="1"/>
  <c r="U499" i="1" s="1"/>
  <c r="Y499" i="1" a="1"/>
  <c r="Y499" i="1" s="1"/>
  <c r="AC499" i="1" a="1"/>
  <c r="AC499" i="1" s="1"/>
  <c r="AG499" i="1" a="1"/>
  <c r="AG499" i="1" s="1"/>
  <c r="AK499" i="1" a="1"/>
  <c r="AK499" i="1" s="1"/>
  <c r="AO499" i="1" a="1"/>
  <c r="AO499" i="1" s="1"/>
  <c r="M497" i="1" a="1"/>
  <c r="M497" i="1" s="1"/>
  <c r="Q497" i="1" a="1"/>
  <c r="Q497" i="1" s="1"/>
  <c r="U497" i="1" a="1"/>
  <c r="U497" i="1" s="1"/>
  <c r="Y497" i="1" a="1"/>
  <c r="Y497" i="1" s="1"/>
  <c r="AC497" i="1" a="1"/>
  <c r="AC497" i="1" s="1"/>
  <c r="AG497" i="1" a="1"/>
  <c r="AG497" i="1" s="1"/>
  <c r="AK497" i="1" a="1"/>
  <c r="AK497" i="1" s="1"/>
  <c r="AO497" i="1" a="1"/>
  <c r="AO497" i="1" s="1"/>
  <c r="M493" i="1" a="1"/>
  <c r="M493" i="1" s="1"/>
  <c r="Q493" i="1" a="1"/>
  <c r="Q493" i="1" s="1"/>
  <c r="U493" i="1" a="1"/>
  <c r="U493" i="1" s="1"/>
  <c r="Y493" i="1" a="1"/>
  <c r="Y493" i="1" s="1"/>
  <c r="AC493" i="1" a="1"/>
  <c r="AC493" i="1" s="1"/>
  <c r="AG493" i="1" a="1"/>
  <c r="AG493" i="1" s="1"/>
  <c r="AK493" i="1" a="1"/>
  <c r="AK493" i="1" s="1"/>
  <c r="AO493" i="1" a="1"/>
  <c r="AO493" i="1" s="1"/>
  <c r="AR525" i="1" a="1"/>
  <c r="AR525" i="1" s="1"/>
  <c r="AR527" i="1" a="1"/>
  <c r="AR527" i="1" s="1"/>
  <c r="AU493" i="1" a="1"/>
  <c r="AU493" i="1" s="1"/>
  <c r="AT498" i="1" a="1"/>
  <c r="AT498" i="1" s="1"/>
  <c r="AT499" i="1" a="1"/>
  <c r="AT499" i="1" s="1"/>
  <c r="AS495" i="1" a="1"/>
  <c r="AS495" i="1" s="1"/>
  <c r="AS499" i="1" a="1"/>
  <c r="AS499" i="1" s="1"/>
  <c r="O499" i="1" a="1"/>
  <c r="O499" i="1" s="1"/>
  <c r="S499" i="1" a="1"/>
  <c r="S499" i="1" s="1"/>
  <c r="W499" i="1" a="1"/>
  <c r="W499" i="1" s="1"/>
  <c r="AA499" i="1" a="1"/>
  <c r="AA499" i="1" s="1"/>
  <c r="AE499" i="1" a="1"/>
  <c r="AE499" i="1" s="1"/>
  <c r="AI499" i="1" a="1"/>
  <c r="AI499" i="1" s="1"/>
  <c r="AM499" i="1" a="1"/>
  <c r="AM499" i="1" s="1"/>
  <c r="AQ499" i="1" a="1"/>
  <c r="AQ499" i="1" s="1"/>
  <c r="M523" i="1" a="1"/>
  <c r="M523" i="1" s="1"/>
  <c r="Q523" i="1" a="1"/>
  <c r="Q523" i="1" s="1"/>
  <c r="U523" i="1" a="1"/>
  <c r="U523" i="1" s="1"/>
  <c r="Y523" i="1" a="1"/>
  <c r="Y523" i="1" s="1"/>
  <c r="AC523" i="1" a="1"/>
  <c r="AC523" i="1" s="1"/>
  <c r="AG523" i="1" a="1"/>
  <c r="AG523" i="1" s="1"/>
  <c r="AK523" i="1" a="1"/>
  <c r="AK523" i="1" s="1"/>
  <c r="AO523" i="1" a="1"/>
  <c r="AO523" i="1" s="1"/>
  <c r="L529" i="1" a="1"/>
  <c r="L529" i="1" s="1"/>
  <c r="P529" i="1" a="1"/>
  <c r="P529" i="1" s="1"/>
  <c r="T529" i="1" a="1"/>
  <c r="T529" i="1" s="1"/>
  <c r="X529" i="1" a="1"/>
  <c r="X529" i="1" s="1"/>
  <c r="AB529" i="1" a="1"/>
  <c r="AB529" i="1" s="1"/>
  <c r="AF529" i="1" a="1"/>
  <c r="AF529" i="1" s="1"/>
  <c r="AJ529" i="1" a="1"/>
  <c r="AJ529" i="1" s="1"/>
  <c r="AN529" i="1" a="1"/>
  <c r="AN529" i="1" s="1"/>
  <c r="L526" i="1" a="1"/>
  <c r="L526" i="1" s="1"/>
  <c r="P526" i="1" a="1"/>
  <c r="P526" i="1" s="1"/>
  <c r="T526" i="1" a="1"/>
  <c r="T526" i="1" s="1"/>
  <c r="X526" i="1" a="1"/>
  <c r="X526" i="1" s="1"/>
  <c r="AB526" i="1" a="1"/>
  <c r="AB526" i="1" s="1"/>
  <c r="AF526" i="1" a="1"/>
  <c r="AF526" i="1" s="1"/>
  <c r="AJ526" i="1" a="1"/>
  <c r="AJ526" i="1" s="1"/>
  <c r="AN526" i="1" a="1"/>
  <c r="AN526" i="1" s="1"/>
  <c r="L523" i="1" a="1"/>
  <c r="L523" i="1" s="1"/>
  <c r="P523" i="1" a="1"/>
  <c r="P523" i="1" s="1"/>
  <c r="T523" i="1" a="1"/>
  <c r="T523" i="1" s="1"/>
  <c r="X523" i="1" a="1"/>
  <c r="X523" i="1" s="1"/>
  <c r="AB523" i="1" a="1"/>
  <c r="AB523" i="1" s="1"/>
  <c r="AF523" i="1" a="1"/>
  <c r="AF523" i="1" s="1"/>
  <c r="AJ523" i="1" a="1"/>
  <c r="AJ523" i="1" s="1"/>
  <c r="AN523" i="1" a="1"/>
  <c r="AN523" i="1" s="1"/>
  <c r="L499" i="1" a="1"/>
  <c r="L499" i="1" s="1"/>
  <c r="P499" i="1" a="1"/>
  <c r="P499" i="1" s="1"/>
  <c r="T499" i="1" a="1"/>
  <c r="T499" i="1" s="1"/>
  <c r="X499" i="1" a="1"/>
  <c r="X499" i="1" s="1"/>
  <c r="AB499" i="1" a="1"/>
  <c r="AB499" i="1" s="1"/>
  <c r="AF499" i="1" a="1"/>
  <c r="AF499" i="1" s="1"/>
  <c r="AJ499" i="1" a="1"/>
  <c r="AJ499" i="1" s="1"/>
  <c r="AN499" i="1" a="1"/>
  <c r="AN499" i="1" s="1"/>
  <c r="L497" i="1" a="1"/>
  <c r="L497" i="1" s="1"/>
  <c r="P497" i="1" a="1"/>
  <c r="P497" i="1" s="1"/>
  <c r="T497" i="1" a="1"/>
  <c r="T497" i="1" s="1"/>
  <c r="X497" i="1" a="1"/>
  <c r="X497" i="1" s="1"/>
  <c r="AB497" i="1" a="1"/>
  <c r="AB497" i="1" s="1"/>
  <c r="AF497" i="1" a="1"/>
  <c r="AF497" i="1" s="1"/>
  <c r="AJ497" i="1" a="1"/>
  <c r="AJ497" i="1" s="1"/>
  <c r="AN497" i="1" a="1"/>
  <c r="AN497" i="1" s="1"/>
  <c r="L493" i="1" a="1"/>
  <c r="L493" i="1" s="1"/>
  <c r="P493" i="1" a="1"/>
  <c r="P493" i="1" s="1"/>
  <c r="T493" i="1" a="1"/>
  <c r="T493" i="1" s="1"/>
  <c r="X493" i="1" a="1"/>
  <c r="X493" i="1" s="1"/>
  <c r="AB493" i="1" a="1"/>
  <c r="AB493" i="1" s="1"/>
  <c r="AF493" i="1" a="1"/>
  <c r="AF493" i="1" s="1"/>
  <c r="AJ493" i="1" a="1"/>
  <c r="AJ493" i="1" s="1"/>
  <c r="AN493" i="1" a="1"/>
  <c r="AN493" i="1" s="1"/>
  <c r="AR500" i="1" a="1"/>
  <c r="AR500" i="1" s="1"/>
  <c r="AU529" i="1" a="1"/>
  <c r="AU529" i="1" s="1"/>
  <c r="AT491" i="1" a="1"/>
  <c r="AT491" i="1" s="1"/>
  <c r="AT497" i="1" a="1"/>
  <c r="AT497" i="1" s="1"/>
  <c r="AS491" i="1" a="1"/>
  <c r="AS491" i="1" s="1"/>
  <c r="AS497" i="1" a="1"/>
  <c r="AS497" i="1" s="1"/>
  <c r="N529" i="1" a="1"/>
  <c r="N529" i="1" s="1"/>
  <c r="R529" i="1" a="1"/>
  <c r="R529" i="1" s="1"/>
  <c r="V529" i="1" a="1"/>
  <c r="V529" i="1" s="1"/>
  <c r="Z529" i="1" a="1"/>
  <c r="Z529" i="1" s="1"/>
  <c r="AD529" i="1" a="1"/>
  <c r="AD529" i="1" s="1"/>
  <c r="AH529" i="1" a="1"/>
  <c r="AH529" i="1" s="1"/>
  <c r="AL529" i="1" a="1"/>
  <c r="AL529" i="1" s="1"/>
  <c r="AP529" i="1" a="1"/>
  <c r="AP529" i="1" s="1"/>
  <c r="L489" i="1" a="1"/>
  <c r="L489" i="1" s="1"/>
  <c r="P489" i="1" a="1"/>
  <c r="P489" i="1" s="1"/>
  <c r="T489" i="1" a="1"/>
  <c r="T489" i="1" s="1"/>
  <c r="X489" i="1" a="1"/>
  <c r="X489" i="1" s="1"/>
  <c r="AB489" i="1" a="1"/>
  <c r="AB489" i="1" s="1"/>
  <c r="AF489" i="1" a="1"/>
  <c r="AF489" i="1" s="1"/>
  <c r="AJ489" i="1" a="1"/>
  <c r="AJ489" i="1" s="1"/>
  <c r="AN489" i="1" a="1"/>
  <c r="AN489" i="1" s="1"/>
  <c r="O527" i="1" a="1"/>
  <c r="O527" i="1" s="1"/>
  <c r="S527" i="1" a="1"/>
  <c r="S527" i="1" s="1"/>
  <c r="W527" i="1" a="1"/>
  <c r="W527" i="1" s="1"/>
  <c r="AA527" i="1" a="1"/>
  <c r="AA527" i="1" s="1"/>
  <c r="AE527" i="1" a="1"/>
  <c r="AE527" i="1" s="1"/>
  <c r="AI527" i="1" a="1"/>
  <c r="AI527" i="1" s="1"/>
  <c r="AM527" i="1" a="1"/>
  <c r="AM527" i="1" s="1"/>
  <c r="AQ527" i="1" a="1"/>
  <c r="AQ527" i="1" s="1"/>
  <c r="O525" i="1" a="1"/>
  <c r="O525" i="1" s="1"/>
  <c r="S525" i="1" a="1"/>
  <c r="S525" i="1" s="1"/>
  <c r="W525" i="1" a="1"/>
  <c r="W525" i="1" s="1"/>
  <c r="AA525" i="1" a="1"/>
  <c r="AA525" i="1" s="1"/>
  <c r="AE525" i="1" a="1"/>
  <c r="AE525" i="1" s="1"/>
  <c r="AI525" i="1" a="1"/>
  <c r="AI525" i="1" s="1"/>
  <c r="AM525" i="1" a="1"/>
  <c r="AM525" i="1" s="1"/>
  <c r="AQ525" i="1" a="1"/>
  <c r="AQ525" i="1" s="1"/>
  <c r="O500" i="1" a="1"/>
  <c r="O500" i="1" s="1"/>
  <c r="S500" i="1" a="1"/>
  <c r="S500" i="1" s="1"/>
  <c r="W500" i="1" a="1"/>
  <c r="W500" i="1" s="1"/>
  <c r="AA500" i="1" a="1"/>
  <c r="AA500" i="1" s="1"/>
  <c r="AE500" i="1" a="1"/>
  <c r="AE500" i="1" s="1"/>
  <c r="AI500" i="1" a="1"/>
  <c r="AI500" i="1" s="1"/>
  <c r="AM500" i="1" a="1"/>
  <c r="AM500" i="1" s="1"/>
  <c r="AQ500" i="1" a="1"/>
  <c r="AQ500" i="1" s="1"/>
  <c r="O498" i="1" a="1"/>
  <c r="O498" i="1" s="1"/>
  <c r="S498" i="1" a="1"/>
  <c r="S498" i="1" s="1"/>
  <c r="W498" i="1" a="1"/>
  <c r="W498" i="1" s="1"/>
  <c r="AA498" i="1" a="1"/>
  <c r="AA498" i="1" s="1"/>
  <c r="AE498" i="1" a="1"/>
  <c r="AE498" i="1" s="1"/>
  <c r="AI498" i="1" a="1"/>
  <c r="AI498" i="1" s="1"/>
  <c r="AM498" i="1" a="1"/>
  <c r="AM498" i="1" s="1"/>
  <c r="AQ498" i="1" a="1"/>
  <c r="AQ498" i="1" s="1"/>
  <c r="O495" i="1" a="1"/>
  <c r="O495" i="1" s="1"/>
  <c r="S495" i="1" a="1"/>
  <c r="S495" i="1" s="1"/>
  <c r="W495" i="1" a="1"/>
  <c r="W495" i="1" s="1"/>
  <c r="AA495" i="1" a="1"/>
  <c r="AA495" i="1" s="1"/>
  <c r="AE495" i="1" a="1"/>
  <c r="AE495" i="1" s="1"/>
  <c r="AI495" i="1" a="1"/>
  <c r="AI495" i="1" s="1"/>
  <c r="AM495" i="1" a="1"/>
  <c r="AM495" i="1" s="1"/>
  <c r="AQ495" i="1" a="1"/>
  <c r="AQ495" i="1" s="1"/>
  <c r="O491" i="1" a="1"/>
  <c r="O491" i="1" s="1"/>
  <c r="S491" i="1" a="1"/>
  <c r="S491" i="1" s="1"/>
  <c r="W491" i="1" a="1"/>
  <c r="W491" i="1" s="1"/>
  <c r="AA491" i="1" a="1"/>
  <c r="AA491" i="1" s="1"/>
  <c r="AE491" i="1" a="1"/>
  <c r="AE491" i="1" s="1"/>
  <c r="AI491" i="1" a="1"/>
  <c r="AI491" i="1" s="1"/>
  <c r="AM491" i="1" a="1"/>
  <c r="AM491" i="1" s="1"/>
  <c r="AQ491" i="1" a="1"/>
  <c r="AQ491" i="1" s="1"/>
  <c r="AR498" i="1" a="1"/>
  <c r="AR498" i="1" s="1"/>
  <c r="AU491" i="1" a="1"/>
  <c r="AU491" i="1" s="1"/>
  <c r="AT500" i="1" a="1"/>
  <c r="AT500" i="1" s="1"/>
  <c r="AO120" i="18" l="1"/>
  <c r="Q936" i="18"/>
  <c r="Q932" i="18"/>
  <c r="Q928" i="18"/>
  <c r="Q924" i="18"/>
  <c r="M399" i="18"/>
  <c r="L399" i="18"/>
  <c r="M406" i="18"/>
  <c r="L406" i="18"/>
  <c r="M405" i="18"/>
  <c r="L405" i="18"/>
  <c r="M404" i="18"/>
  <c r="L404" i="18"/>
  <c r="M403" i="18"/>
  <c r="L403" i="18"/>
  <c r="M402" i="18"/>
  <c r="L402" i="18"/>
  <c r="M401" i="18"/>
  <c r="L401" i="18"/>
  <c r="M400" i="18"/>
  <c r="L400" i="18"/>
  <c r="AO121" i="18" l="1"/>
  <c r="AO122" i="18" l="1"/>
  <c r="AO123" i="18" l="1"/>
  <c r="G763" i="1"/>
  <c r="G764" i="1"/>
  <c r="G765" i="1"/>
  <c r="G766" i="1"/>
  <c r="G767" i="1"/>
  <c r="G768" i="1"/>
  <c r="G769" i="1"/>
  <c r="G770" i="1"/>
  <c r="G773" i="1"/>
  <c r="G775" i="1"/>
  <c r="G776" i="1"/>
  <c r="G778" i="1"/>
  <c r="G779" i="1"/>
  <c r="G780" i="1"/>
  <c r="G782" i="1"/>
  <c r="G783" i="1"/>
  <c r="G784" i="1"/>
  <c r="G785" i="1"/>
  <c r="G786" i="1"/>
  <c r="G787" i="1"/>
  <c r="G788" i="1"/>
  <c r="G789" i="1"/>
  <c r="G790" i="1"/>
  <c r="G791" i="1"/>
  <c r="G792" i="1"/>
  <c r="I722" i="1"/>
  <c r="I723" i="1"/>
  <c r="I724" i="1"/>
  <c r="I726" i="1"/>
  <c r="I728" i="1"/>
  <c r="I729" i="1"/>
  <c r="I730" i="1"/>
  <c r="I731" i="1"/>
  <c r="I732" i="1"/>
  <c r="I733" i="1"/>
  <c r="I735" i="1"/>
  <c r="I736" i="1"/>
  <c r="I737" i="1"/>
  <c r="I738" i="1"/>
  <c r="I739" i="1"/>
  <c r="I740" i="1"/>
  <c r="I741" i="1"/>
  <c r="I742" i="1"/>
  <c r="I743" i="1"/>
  <c r="I744" i="1"/>
  <c r="I745" i="1"/>
  <c r="I716" i="1"/>
  <c r="I717" i="1"/>
  <c r="I718" i="1"/>
  <c r="I719" i="1"/>
  <c r="I720" i="1"/>
  <c r="I721" i="1"/>
  <c r="AO124" i="18" l="1"/>
  <c r="G761" i="1"/>
  <c r="I714" i="1"/>
  <c r="I546" i="1"/>
  <c r="I547" i="1"/>
  <c r="I548" i="1"/>
  <c r="I549" i="1"/>
  <c r="I550" i="1"/>
  <c r="I551" i="1"/>
  <c r="I554" i="1"/>
  <c r="I555" i="1"/>
  <c r="I556" i="1"/>
  <c r="I557" i="1"/>
  <c r="I558" i="1"/>
  <c r="I559" i="1"/>
  <c r="I560" i="1"/>
  <c r="I561" i="1"/>
  <c r="I562" i="1"/>
  <c r="I563" i="1"/>
  <c r="I545" i="1"/>
  <c r="H99" i="1"/>
  <c r="T99" i="1" s="1"/>
  <c r="H100" i="1"/>
  <c r="T100" i="1" s="1"/>
  <c r="H101" i="1"/>
  <c r="T101" i="1" s="1"/>
  <c r="H102" i="1"/>
  <c r="T102" i="1" s="1"/>
  <c r="H103" i="1"/>
  <c r="T103" i="1" s="1"/>
  <c r="H104" i="1"/>
  <c r="T104" i="1" s="1"/>
  <c r="H105" i="1"/>
  <c r="T105" i="1" s="1"/>
  <c r="H108" i="1"/>
  <c r="T108" i="1" s="1"/>
  <c r="H109" i="1"/>
  <c r="T109" i="1" s="1"/>
  <c r="H110" i="1"/>
  <c r="T110" i="1" s="1"/>
  <c r="H111" i="1"/>
  <c r="T111" i="1" s="1"/>
  <c r="H112" i="1"/>
  <c r="T112" i="1" s="1"/>
  <c r="H113" i="1"/>
  <c r="T113" i="1" s="1"/>
  <c r="H114" i="1"/>
  <c r="T114" i="1" s="1"/>
  <c r="H115" i="1"/>
  <c r="T115" i="1" s="1"/>
  <c r="H116" i="1"/>
  <c r="T116" i="1" s="1"/>
  <c r="H117" i="1"/>
  <c r="T117" i="1" s="1"/>
  <c r="AO125" i="18" l="1"/>
  <c r="AO126" i="18" l="1"/>
  <c r="G36" i="6"/>
  <c r="G37" i="6"/>
  <c r="G38" i="6"/>
  <c r="G39" i="6"/>
  <c r="G40" i="6"/>
  <c r="G41" i="6"/>
  <c r="G44" i="6"/>
  <c r="G45" i="6"/>
  <c r="G46" i="6"/>
  <c r="G47" i="6"/>
  <c r="G48" i="6"/>
  <c r="G49" i="6"/>
  <c r="G50" i="6"/>
  <c r="G51" i="6"/>
  <c r="G52" i="6"/>
  <c r="G53" i="6"/>
  <c r="G35" i="6"/>
  <c r="AO127" i="18" l="1"/>
  <c r="G54" i="22"/>
  <c r="AO128" i="18" l="1"/>
  <c r="AO129" i="18" l="1"/>
  <c r="AO130" i="18" l="1"/>
  <c r="AO131" i="18" l="1"/>
  <c r="AB109" i="22"/>
  <c r="C252" i="18"/>
  <c r="C222" i="18"/>
  <c r="C221" i="18"/>
  <c r="C220" i="18"/>
  <c r="C219" i="18"/>
  <c r="Y108" i="22"/>
  <c r="G1051" i="9"/>
  <c r="G879" i="9"/>
  <c r="G759" i="9"/>
  <c r="G620" i="9"/>
  <c r="G507" i="9"/>
  <c r="G481" i="9"/>
  <c r="G195" i="9"/>
  <c r="G169" i="9"/>
  <c r="G133" i="9"/>
  <c r="G86" i="9"/>
  <c r="V113" i="19"/>
  <c r="AF113" i="19" s="1"/>
  <c r="AP113" i="19" s="1"/>
  <c r="AZ113" i="19" s="1"/>
  <c r="BJ113" i="19" s="1"/>
  <c r="BT113" i="19" s="1"/>
  <c r="CD113" i="19" s="1"/>
  <c r="CN113" i="19" s="1"/>
  <c r="CX113" i="19" s="1"/>
  <c r="U114" i="19"/>
  <c r="AE114" i="19" s="1"/>
  <c r="AO114" i="19" s="1"/>
  <c r="AY114" i="19" s="1"/>
  <c r="BI114" i="19" s="1"/>
  <c r="BS114" i="19" s="1"/>
  <c r="CC114" i="19" s="1"/>
  <c r="CM114" i="19" s="1"/>
  <c r="CW114" i="19" s="1"/>
  <c r="DG114" i="19" s="1"/>
  <c r="T114" i="19"/>
  <c r="AD114" i="19" s="1"/>
  <c r="AN114" i="19" s="1"/>
  <c r="AX114" i="19" s="1"/>
  <c r="BH114" i="19" s="1"/>
  <c r="BR114" i="19" s="1"/>
  <c r="CB114" i="19" s="1"/>
  <c r="CL114" i="19" s="1"/>
  <c r="CV114" i="19" s="1"/>
  <c r="DF114" i="19" s="1"/>
  <c r="S114" i="19"/>
  <c r="AC114" i="19" s="1"/>
  <c r="AM114" i="19" s="1"/>
  <c r="AW114" i="19" s="1"/>
  <c r="BG114" i="19" s="1"/>
  <c r="BQ114" i="19" s="1"/>
  <c r="CA114" i="19" s="1"/>
  <c r="CK114" i="19" s="1"/>
  <c r="CU114" i="19" s="1"/>
  <c r="DE114" i="19" s="1"/>
  <c r="R114" i="19"/>
  <c r="AB114" i="19" s="1"/>
  <c r="AL114" i="19" s="1"/>
  <c r="AV114" i="19" s="1"/>
  <c r="BF114" i="19" s="1"/>
  <c r="BP114" i="19" s="1"/>
  <c r="BZ114" i="19" s="1"/>
  <c r="CJ114" i="19" s="1"/>
  <c r="CT114" i="19" s="1"/>
  <c r="DD114" i="19" s="1"/>
  <c r="Q114" i="19"/>
  <c r="AA114" i="19" s="1"/>
  <c r="AK114" i="19" s="1"/>
  <c r="AU114" i="19" s="1"/>
  <c r="BE114" i="19" s="1"/>
  <c r="BO114" i="19" s="1"/>
  <c r="BY114" i="19" s="1"/>
  <c r="CI114" i="19" s="1"/>
  <c r="CS114" i="19" s="1"/>
  <c r="DC114" i="19" s="1"/>
  <c r="P114" i="19"/>
  <c r="Z114" i="19" s="1"/>
  <c r="AJ114" i="19" s="1"/>
  <c r="AT114" i="19" s="1"/>
  <c r="BD114" i="19" s="1"/>
  <c r="BN114" i="19" s="1"/>
  <c r="BX114" i="19" s="1"/>
  <c r="CH114" i="19" s="1"/>
  <c r="CR114" i="19" s="1"/>
  <c r="DB114" i="19" s="1"/>
  <c r="O114" i="19"/>
  <c r="Y114" i="19" s="1"/>
  <c r="AI114" i="19" s="1"/>
  <c r="AS114" i="19" s="1"/>
  <c r="BC114" i="19" s="1"/>
  <c r="BM114" i="19" s="1"/>
  <c r="BW114" i="19" s="1"/>
  <c r="CG114" i="19" s="1"/>
  <c r="CQ114" i="19" s="1"/>
  <c r="DA114" i="19" s="1"/>
  <c r="N114" i="19"/>
  <c r="X114" i="19" s="1"/>
  <c r="AH114" i="19" s="1"/>
  <c r="AR114" i="19" s="1"/>
  <c r="BB114" i="19" s="1"/>
  <c r="BL114" i="19" s="1"/>
  <c r="BV114" i="19" s="1"/>
  <c r="CF114" i="19" s="1"/>
  <c r="CP114" i="19" s="1"/>
  <c r="CZ114" i="19" s="1"/>
  <c r="M114" i="19"/>
  <c r="W114" i="19" s="1"/>
  <c r="AG114" i="19" s="1"/>
  <c r="AQ114" i="19" s="1"/>
  <c r="BA114" i="19" s="1"/>
  <c r="BK114" i="19" s="1"/>
  <c r="BU114" i="19" s="1"/>
  <c r="CE114" i="19" s="1"/>
  <c r="CO114" i="19" s="1"/>
  <c r="CY114" i="19" s="1"/>
  <c r="L114" i="19"/>
  <c r="V114" i="19" s="1"/>
  <c r="AF114" i="19" s="1"/>
  <c r="AP114" i="19" s="1"/>
  <c r="AZ114" i="19" s="1"/>
  <c r="BJ114" i="19" s="1"/>
  <c r="BT114" i="19" s="1"/>
  <c r="CD114" i="19" s="1"/>
  <c r="CN114" i="19" s="1"/>
  <c r="CX114" i="19" s="1"/>
  <c r="C137" i="19"/>
  <c r="C136" i="19"/>
  <c r="C135" i="19"/>
  <c r="C134" i="19"/>
  <c r="C133" i="19"/>
  <c r="C132" i="19"/>
  <c r="C131" i="19"/>
  <c r="C130" i="19"/>
  <c r="C129" i="19"/>
  <c r="C128" i="19"/>
  <c r="C127" i="19"/>
  <c r="C126" i="19"/>
  <c r="C125" i="19"/>
  <c r="C124" i="19"/>
  <c r="C123" i="19"/>
  <c r="C122" i="19"/>
  <c r="C121" i="19"/>
  <c r="C120" i="19"/>
  <c r="C119" i="19"/>
  <c r="C118" i="19"/>
  <c r="E117" i="19"/>
  <c r="E118" i="19" s="1"/>
  <c r="E119" i="19" s="1"/>
  <c r="E120" i="19" s="1"/>
  <c r="E121" i="19" s="1"/>
  <c r="E122" i="19" s="1"/>
  <c r="E123" i="19" s="1"/>
  <c r="E124" i="19" s="1"/>
  <c r="E125" i="19" s="1"/>
  <c r="E126" i="19" s="1"/>
  <c r="E127" i="19" s="1"/>
  <c r="E128" i="19" s="1"/>
  <c r="E129" i="19" s="1"/>
  <c r="E130" i="19" s="1"/>
  <c r="E131" i="19" s="1"/>
  <c r="E132" i="19" s="1"/>
  <c r="E133" i="19" s="1"/>
  <c r="E134" i="19" s="1"/>
  <c r="E135" i="19" s="1"/>
  <c r="E136" i="19" s="1"/>
  <c r="C117" i="19"/>
  <c r="C116" i="19"/>
  <c r="C115" i="19"/>
  <c r="C114" i="19"/>
  <c r="C113" i="19"/>
  <c r="I29" i="19"/>
  <c r="AO132" i="18" l="1"/>
  <c r="AB112" i="22"/>
  <c r="AB115" i="22"/>
  <c r="AB110" i="22"/>
  <c r="AB113" i="22"/>
  <c r="AO133" i="18" l="1"/>
  <c r="Y109" i="22"/>
  <c r="AB114" i="22"/>
  <c r="H33" i="1"/>
  <c r="H34" i="1"/>
  <c r="AO134" i="18" l="1"/>
  <c r="AB111" i="22"/>
  <c r="Y110" i="22"/>
  <c r="AB116" i="22"/>
  <c r="L119" i="22"/>
  <c r="AO135" i="18" l="1"/>
  <c r="Y111" i="22"/>
  <c r="H219" i="18"/>
  <c r="H220" i="18"/>
  <c r="H218" i="18"/>
  <c r="C218" i="18"/>
  <c r="C217" i="18"/>
  <c r="C216" i="18"/>
  <c r="C215" i="18"/>
  <c r="N111" i="22" l="1"/>
  <c r="AO136" i="18"/>
  <c r="AB117" i="22"/>
  <c r="K21" i="9" s="1" a="1"/>
  <c r="Y112" i="22"/>
  <c r="G489" i="1"/>
  <c r="G491" i="1"/>
  <c r="G493" i="1"/>
  <c r="G495" i="1"/>
  <c r="G497" i="1"/>
  <c r="G498" i="1"/>
  <c r="G499" i="1"/>
  <c r="G500" i="1"/>
  <c r="G523" i="1"/>
  <c r="G525" i="1"/>
  <c r="G526" i="1"/>
  <c r="G527" i="1"/>
  <c r="G529" i="1"/>
  <c r="G428" i="1"/>
  <c r="G430" i="1"/>
  <c r="G432" i="1"/>
  <c r="G434" i="1"/>
  <c r="G436" i="1"/>
  <c r="G437" i="1"/>
  <c r="G438" i="1"/>
  <c r="G439" i="1"/>
  <c r="G462" i="1"/>
  <c r="G464" i="1"/>
  <c r="G465" i="1"/>
  <c r="G466" i="1"/>
  <c r="G468" i="1"/>
  <c r="G236" i="1"/>
  <c r="G238" i="1"/>
  <c r="G240" i="1"/>
  <c r="G242" i="1"/>
  <c r="G244" i="1"/>
  <c r="G245" i="1"/>
  <c r="G246" i="1"/>
  <c r="G247" i="1"/>
  <c r="G270" i="1"/>
  <c r="G272" i="1"/>
  <c r="G273" i="1"/>
  <c r="K21" i="9" l="1"/>
  <c r="L26" i="9"/>
  <c r="L22" i="27" s="1"/>
  <c r="M26" i="9"/>
  <c r="M22" i="27" s="1"/>
  <c r="L27" i="9"/>
  <c r="L23" i="27" s="1"/>
  <c r="M24" i="9"/>
  <c r="M20" i="27" s="1"/>
  <c r="M30" i="9"/>
  <c r="M26" i="27" s="1"/>
  <c r="O30" i="9"/>
  <c r="O26" i="27" s="1"/>
  <c r="L28" i="9"/>
  <c r="L24" i="27" s="1"/>
  <c r="M32" i="9"/>
  <c r="M28" i="27" s="1"/>
  <c r="L32" i="9"/>
  <c r="L28" i="27" s="1"/>
  <c r="O31" i="9"/>
  <c r="O27" i="27" s="1"/>
  <c r="O33" i="9"/>
  <c r="O29" i="27" s="1"/>
  <c r="L30" i="9"/>
  <c r="L26" i="27" s="1"/>
  <c r="O24" i="9"/>
  <c r="O20" i="27" s="1"/>
  <c r="O32" i="9"/>
  <c r="O28" i="27" s="1"/>
  <c r="L31" i="9"/>
  <c r="L27" i="27" s="1"/>
  <c r="M27" i="9"/>
  <c r="M23" i="27" s="1"/>
  <c r="M29" i="9"/>
  <c r="M25" i="27" s="1"/>
  <c r="L33" i="9"/>
  <c r="L29" i="27" s="1"/>
  <c r="M31" i="9"/>
  <c r="M27" i="27" s="1"/>
  <c r="M28" i="9"/>
  <c r="M24" i="27" s="1"/>
  <c r="L29" i="9"/>
  <c r="L25" i="27" s="1"/>
  <c r="M33" i="9"/>
  <c r="M29" i="27" s="1"/>
  <c r="M25" i="9"/>
  <c r="M21" i="27" s="1"/>
  <c r="N31" i="9"/>
  <c r="N27" i="27" s="1"/>
  <c r="N27" i="9"/>
  <c r="N23" i="27" s="1"/>
  <c r="P32" i="9"/>
  <c r="P28" i="27" s="1"/>
  <c r="N24" i="9"/>
  <c r="N20" i="27" s="1"/>
  <c r="N29" i="9"/>
  <c r="N25" i="27" s="1"/>
  <c r="N32" i="9"/>
  <c r="N28" i="27" s="1"/>
  <c r="P27" i="9"/>
  <c r="P23" i="27" s="1"/>
  <c r="N33" i="9"/>
  <c r="N29" i="27" s="1"/>
  <c r="N25" i="9"/>
  <c r="N21" i="27" s="1"/>
  <c r="L25" i="9"/>
  <c r="L21" i="27" s="1"/>
  <c r="L24" i="9"/>
  <c r="L20" i="27" s="1"/>
  <c r="N26" i="9"/>
  <c r="N22" i="27" s="1"/>
  <c r="P33" i="9"/>
  <c r="P29" i="27" s="1"/>
  <c r="N30" i="9"/>
  <c r="N26" i="27" s="1"/>
  <c r="P31" i="9"/>
  <c r="P27" i="27" s="1"/>
  <c r="P30" i="9"/>
  <c r="P26" i="27" s="1"/>
  <c r="N28" i="9"/>
  <c r="N24" i="27" s="1"/>
  <c r="P24" i="9"/>
  <c r="P20" i="27" s="1"/>
  <c r="O29" i="9"/>
  <c r="O25" i="27" s="1"/>
  <c r="O25" i="9"/>
  <c r="O21" i="27" s="1"/>
  <c r="Q30" i="9"/>
  <c r="Q26" i="27" s="1"/>
  <c r="O27" i="9"/>
  <c r="O23" i="27" s="1"/>
  <c r="O26" i="9"/>
  <c r="O22" i="27" s="1"/>
  <c r="O28" i="9"/>
  <c r="O24" i="27" s="1"/>
  <c r="P25" i="9"/>
  <c r="P21" i="27" s="1"/>
  <c r="Q24" i="9"/>
  <c r="Q20" i="27" s="1"/>
  <c r="P29" i="9"/>
  <c r="P25" i="27" s="1"/>
  <c r="Q31" i="9"/>
  <c r="Q27" i="27" s="1"/>
  <c r="P28" i="9"/>
  <c r="P24" i="27" s="1"/>
  <c r="Q32" i="9"/>
  <c r="Q28" i="27" s="1"/>
  <c r="Q27" i="9"/>
  <c r="Q23" i="27" s="1"/>
  <c r="Q33" i="9"/>
  <c r="Q29" i="27" s="1"/>
  <c r="P26" i="9"/>
  <c r="P22" i="27" s="1"/>
  <c r="Q28" i="9"/>
  <c r="Q24" i="27" s="1"/>
  <c r="Q29" i="9"/>
  <c r="Q25" i="27" s="1"/>
  <c r="Q25" i="9"/>
  <c r="Q21" i="27" s="1"/>
  <c r="Q26" i="9"/>
  <c r="Q22" i="27" s="1"/>
  <c r="R25" i="9"/>
  <c r="R21" i="27" s="1"/>
  <c r="S25" i="9"/>
  <c r="S21" i="27" s="1"/>
  <c r="R24" i="9"/>
  <c r="R20" i="27" s="1"/>
  <c r="R32" i="9"/>
  <c r="R28" i="27" s="1"/>
  <c r="R30" i="9"/>
  <c r="R26" i="27" s="1"/>
  <c r="R28" i="9"/>
  <c r="R24" i="27" s="1"/>
  <c r="R26" i="9"/>
  <c r="R22" i="27" s="1"/>
  <c r="R27" i="9"/>
  <c r="R23" i="27" s="1"/>
  <c r="R31" i="9"/>
  <c r="R27" i="27" s="1"/>
  <c r="R33" i="9"/>
  <c r="R29" i="27" s="1"/>
  <c r="R29" i="9"/>
  <c r="R25" i="27" s="1"/>
  <c r="T27" i="9"/>
  <c r="T23" i="27" s="1"/>
  <c r="S27" i="9"/>
  <c r="S23" i="27" s="1"/>
  <c r="S28" i="9"/>
  <c r="S24" i="27" s="1"/>
  <c r="T25" i="9"/>
  <c r="T21" i="27" s="1"/>
  <c r="T31" i="9"/>
  <c r="T27" i="27" s="1"/>
  <c r="T26" i="9"/>
  <c r="T22" i="27" s="1"/>
  <c r="T28" i="9"/>
  <c r="T24" i="27" s="1"/>
  <c r="T24" i="9"/>
  <c r="T20" i="27" s="1"/>
  <c r="T30" i="9"/>
  <c r="T26" i="27" s="1"/>
  <c r="S30" i="9"/>
  <c r="S26" i="27" s="1"/>
  <c r="S31" i="9"/>
  <c r="S27" i="27" s="1"/>
  <c r="S29" i="9"/>
  <c r="S25" i="27" s="1"/>
  <c r="T33" i="9"/>
  <c r="T29" i="27" s="1"/>
  <c r="S33" i="9"/>
  <c r="S29" i="27" s="1"/>
  <c r="S32" i="9"/>
  <c r="S28" i="27" s="1"/>
  <c r="S26" i="9"/>
  <c r="S22" i="27" s="1"/>
  <c r="T29" i="9"/>
  <c r="T25" i="27" s="1"/>
  <c r="T32" i="9"/>
  <c r="T28" i="27" s="1"/>
  <c r="S24" i="9"/>
  <c r="S20" i="27" s="1"/>
  <c r="AO137" i="18"/>
  <c r="Y113" i="22"/>
  <c r="J182" i="23"/>
  <c r="J183" i="23"/>
  <c r="J184" i="23"/>
  <c r="J185" i="23"/>
  <c r="J186" i="23"/>
  <c r="J187" i="23"/>
  <c r="J190" i="23"/>
  <c r="J191" i="23"/>
  <c r="J192" i="23"/>
  <c r="J193" i="23"/>
  <c r="J194" i="23"/>
  <c r="J195" i="23"/>
  <c r="J196" i="23"/>
  <c r="J197" i="23"/>
  <c r="J198" i="23"/>
  <c r="J199" i="23"/>
  <c r="I151" i="23"/>
  <c r="I152" i="23"/>
  <c r="I153" i="23"/>
  <c r="I154" i="23"/>
  <c r="I155" i="23"/>
  <c r="I156" i="23"/>
  <c r="I159" i="23"/>
  <c r="I160" i="23"/>
  <c r="I161" i="23"/>
  <c r="I162" i="23"/>
  <c r="I163" i="23"/>
  <c r="I164" i="23"/>
  <c r="I165" i="23"/>
  <c r="I166" i="23"/>
  <c r="I167" i="23"/>
  <c r="I168" i="23"/>
  <c r="I124" i="23"/>
  <c r="I125" i="23"/>
  <c r="I126" i="23"/>
  <c r="I127" i="23"/>
  <c r="I128" i="23"/>
  <c r="I129" i="23"/>
  <c r="I132" i="23"/>
  <c r="I133" i="23"/>
  <c r="I134" i="23"/>
  <c r="I135" i="23"/>
  <c r="I136" i="23"/>
  <c r="I137" i="23"/>
  <c r="I138" i="23"/>
  <c r="I139" i="23"/>
  <c r="I140" i="23"/>
  <c r="I141" i="23"/>
  <c r="G73" i="23"/>
  <c r="I94" i="23" s="1"/>
  <c r="G74" i="23"/>
  <c r="I95" i="23" s="1"/>
  <c r="G75" i="23"/>
  <c r="I96" i="23" s="1"/>
  <c r="G76" i="23"/>
  <c r="I97" i="23" s="1"/>
  <c r="G77" i="23"/>
  <c r="I98" i="23" s="1"/>
  <c r="G78" i="23"/>
  <c r="I99" i="23" s="1"/>
  <c r="G81" i="23"/>
  <c r="I102" i="23" s="1"/>
  <c r="G82" i="23"/>
  <c r="I103" i="23" s="1"/>
  <c r="G83" i="23"/>
  <c r="I104" i="23" s="1"/>
  <c r="G84" i="23"/>
  <c r="I105" i="23" s="1"/>
  <c r="G85" i="23"/>
  <c r="I106" i="23" s="1"/>
  <c r="G86" i="23"/>
  <c r="I107" i="23" s="1"/>
  <c r="G87" i="23"/>
  <c r="I108" i="23" s="1"/>
  <c r="G88" i="23"/>
  <c r="I109" i="23" s="1"/>
  <c r="G89" i="23"/>
  <c r="I110" i="23" s="1"/>
  <c r="G90" i="23"/>
  <c r="I111" i="23" s="1"/>
  <c r="K24" i="9" l="1"/>
  <c r="K20" i="27" s="1"/>
  <c r="K26" i="9"/>
  <c r="K22" i="27" s="1"/>
  <c r="K29" i="9"/>
  <c r="K25" i="27" s="1"/>
  <c r="K31" i="9"/>
  <c r="K27" i="27" s="1"/>
  <c r="K30" i="9"/>
  <c r="K26" i="27" s="1"/>
  <c r="K27" i="9"/>
  <c r="K23" i="27" s="1"/>
  <c r="K28" i="9"/>
  <c r="K24" i="27" s="1"/>
  <c r="K25" i="9"/>
  <c r="K21" i="27" s="1"/>
  <c r="K32" i="9"/>
  <c r="K28" i="27" s="1"/>
  <c r="AO138" i="18"/>
  <c r="Y114" i="22"/>
  <c r="AO139" i="18" l="1"/>
  <c r="Y115" i="22"/>
  <c r="J181" i="23"/>
  <c r="N115" i="22" l="1"/>
  <c r="AO140" i="18"/>
  <c r="Y117" i="22"/>
  <c r="Y116" i="22"/>
  <c r="M24" i="21"/>
  <c r="M23" i="21"/>
  <c r="M22" i="21"/>
  <c r="M21" i="21"/>
  <c r="M20" i="21"/>
  <c r="M19" i="21"/>
  <c r="M18" i="21"/>
  <c r="M17" i="21"/>
  <c r="M16" i="21"/>
  <c r="M15" i="21"/>
  <c r="AO141" i="18" l="1"/>
  <c r="D55" i="23"/>
  <c r="D54" i="23"/>
  <c r="AO142" i="18" l="1"/>
  <c r="D67" i="23"/>
  <c r="AO143" i="18" l="1"/>
  <c r="G9" i="23"/>
  <c r="G44" i="23"/>
  <c r="G215" i="23"/>
  <c r="D176" i="23"/>
  <c r="G171" i="23"/>
  <c r="D118" i="23"/>
  <c r="G113" i="23"/>
  <c r="D49" i="23"/>
  <c r="AO144" i="18" l="1"/>
  <c r="I123" i="23"/>
  <c r="I150" i="23"/>
  <c r="G72" i="23"/>
  <c r="C407" i="18"/>
  <c r="C406" i="18"/>
  <c r="C405" i="18"/>
  <c r="C404" i="18"/>
  <c r="C403" i="18"/>
  <c r="C402" i="18"/>
  <c r="C401" i="18"/>
  <c r="C400" i="18"/>
  <c r="AO145" i="18" l="1"/>
  <c r="I93" i="23"/>
  <c r="D68" i="23"/>
  <c r="D174" i="23"/>
  <c r="D177" i="23" s="1"/>
  <c r="U31" i="17"/>
  <c r="AJ357" i="9" s="1"/>
  <c r="AM360" i="9" s="1"/>
  <c r="G84" i="22"/>
  <c r="G95" i="22"/>
  <c r="M119" i="22"/>
  <c r="G121" i="22"/>
  <c r="J144" i="22"/>
  <c r="G146" i="22"/>
  <c r="K33" i="9" l="1"/>
  <c r="K29" i="27" s="1"/>
  <c r="AM357" i="9"/>
  <c r="AO146" i="18"/>
  <c r="D47" i="23"/>
  <c r="D50" i="23" s="1"/>
  <c r="D116" i="23"/>
  <c r="D119" i="23" s="1"/>
  <c r="AO147" i="18" l="1"/>
  <c r="C461" i="18"/>
  <c r="C460" i="18"/>
  <c r="C459" i="18"/>
  <c r="C458" i="18"/>
  <c r="C457" i="18"/>
  <c r="C456" i="18"/>
  <c r="C455" i="18"/>
  <c r="C454" i="18"/>
  <c r="C453" i="18"/>
  <c r="C451" i="18"/>
  <c r="C450" i="18"/>
  <c r="C449" i="18"/>
  <c r="C448" i="18"/>
  <c r="C447" i="18"/>
  <c r="C446" i="18"/>
  <c r="C445" i="18"/>
  <c r="C444" i="18"/>
  <c r="C443" i="18"/>
  <c r="C441" i="18"/>
  <c r="C440" i="18"/>
  <c r="C439" i="18"/>
  <c r="C438" i="18"/>
  <c r="C437" i="18"/>
  <c r="C436" i="18"/>
  <c r="C435" i="18"/>
  <c r="C434" i="18"/>
  <c r="C433" i="18"/>
  <c r="AO148" i="18" l="1"/>
  <c r="N565" i="18"/>
  <c r="O565" i="18" s="1"/>
  <c r="P565" i="18" s="1"/>
  <c r="Q565" i="18" s="1"/>
  <c r="N557" i="18"/>
  <c r="O557" i="18" s="1"/>
  <c r="P557" i="18" s="1"/>
  <c r="Q557" i="18" s="1"/>
  <c r="N549" i="18"/>
  <c r="N589" i="18" s="1"/>
  <c r="O589" i="18" s="1"/>
  <c r="P589" i="18" s="1"/>
  <c r="Q589" i="18" s="1"/>
  <c r="N541" i="18"/>
  <c r="N581" i="18" s="1"/>
  <c r="O581" i="18" s="1"/>
  <c r="P581" i="18" s="1"/>
  <c r="Q581" i="18" s="1"/>
  <c r="N533" i="18"/>
  <c r="O533" i="18" s="1"/>
  <c r="P533" i="18" s="1"/>
  <c r="Q533" i="18" s="1"/>
  <c r="C605" i="18"/>
  <c r="C597" i="18"/>
  <c r="C589" i="18"/>
  <c r="C581" i="18"/>
  <c r="C573" i="18"/>
  <c r="C565" i="18"/>
  <c r="C557" i="18"/>
  <c r="C549" i="18"/>
  <c r="C541" i="18"/>
  <c r="C533" i="18"/>
  <c r="O525" i="18"/>
  <c r="P525" i="18" s="1"/>
  <c r="Q525" i="18" s="1"/>
  <c r="C525" i="18"/>
  <c r="O517" i="18"/>
  <c r="P517" i="18" s="1"/>
  <c r="Q517" i="18" s="1"/>
  <c r="C517" i="18"/>
  <c r="O509" i="18"/>
  <c r="P509" i="18" s="1"/>
  <c r="Q509" i="18" s="1"/>
  <c r="C509" i="18"/>
  <c r="O501" i="18"/>
  <c r="P501" i="18" s="1"/>
  <c r="Q501" i="18" s="1"/>
  <c r="C501" i="18"/>
  <c r="O493" i="18"/>
  <c r="P493" i="18" s="1"/>
  <c r="Q493" i="18" s="1"/>
  <c r="C493" i="18"/>
  <c r="L491" i="18"/>
  <c r="AO149" i="18" l="1"/>
  <c r="N605" i="18"/>
  <c r="O605" i="18" s="1"/>
  <c r="P605" i="18" s="1"/>
  <c r="Q605" i="18" s="1"/>
  <c r="O541" i="18"/>
  <c r="P541" i="18" s="1"/>
  <c r="Q541" i="18" s="1"/>
  <c r="O549" i="18"/>
  <c r="P549" i="18" s="1"/>
  <c r="Q549" i="18" s="1"/>
  <c r="N573" i="18"/>
  <c r="O573" i="18" s="1"/>
  <c r="P573" i="18" s="1"/>
  <c r="Q573" i="18" s="1"/>
  <c r="N597" i="18"/>
  <c r="O597" i="18" s="1"/>
  <c r="P597" i="18" s="1"/>
  <c r="Q597" i="18" s="1"/>
  <c r="C611" i="18"/>
  <c r="C610" i="18"/>
  <c r="C609" i="18"/>
  <c r="C608" i="18"/>
  <c r="C607" i="18"/>
  <c r="C606" i="18"/>
  <c r="C604" i="18"/>
  <c r="C603" i="18"/>
  <c r="C602" i="18"/>
  <c r="C601" i="18"/>
  <c r="C600" i="18"/>
  <c r="C599" i="18"/>
  <c r="C598" i="18"/>
  <c r="C596" i="18"/>
  <c r="C595" i="18"/>
  <c r="C594" i="18"/>
  <c r="C593" i="18"/>
  <c r="C592" i="18"/>
  <c r="C591" i="18"/>
  <c r="C590" i="18"/>
  <c r="C588" i="18"/>
  <c r="C587" i="18"/>
  <c r="C586" i="18"/>
  <c r="C585" i="18"/>
  <c r="C584" i="18"/>
  <c r="C583" i="18"/>
  <c r="C582" i="18"/>
  <c r="C580" i="18"/>
  <c r="C579" i="18"/>
  <c r="C578" i="18"/>
  <c r="C577" i="18"/>
  <c r="C576" i="18"/>
  <c r="C575" i="18"/>
  <c r="C574" i="18"/>
  <c r="C572" i="18"/>
  <c r="C571" i="18"/>
  <c r="C570" i="18"/>
  <c r="C569" i="18"/>
  <c r="C568" i="18"/>
  <c r="C567" i="18"/>
  <c r="C566" i="18"/>
  <c r="C564" i="18"/>
  <c r="C563" i="18"/>
  <c r="C562" i="18"/>
  <c r="C561" i="18"/>
  <c r="C560" i="18"/>
  <c r="C559" i="18"/>
  <c r="C558" i="18"/>
  <c r="C556" i="18"/>
  <c r="C555" i="18"/>
  <c r="C554" i="18"/>
  <c r="C553" i="18"/>
  <c r="C552" i="18"/>
  <c r="C551" i="18"/>
  <c r="C550" i="18"/>
  <c r="C548" i="18"/>
  <c r="C547" i="18"/>
  <c r="C546" i="18"/>
  <c r="C545" i="18"/>
  <c r="C544" i="18"/>
  <c r="C543" i="18"/>
  <c r="C542" i="18"/>
  <c r="C540" i="18"/>
  <c r="C539" i="18"/>
  <c r="C538" i="18"/>
  <c r="C537" i="18"/>
  <c r="C536" i="18"/>
  <c r="C535" i="18"/>
  <c r="C534" i="18"/>
  <c r="C532" i="18"/>
  <c r="S649" i="18"/>
  <c r="T649" i="18" s="1"/>
  <c r="U649" i="18" s="1"/>
  <c r="S645" i="18"/>
  <c r="S643" i="18"/>
  <c r="T643" i="18" s="1"/>
  <c r="U643" i="18" s="1"/>
  <c r="S642" i="18"/>
  <c r="S641" i="18"/>
  <c r="S658" i="18"/>
  <c r="T658" i="18" s="1"/>
  <c r="U658" i="18" s="1"/>
  <c r="S657" i="18"/>
  <c r="T657" i="18" s="1"/>
  <c r="U657" i="18" s="1"/>
  <c r="S656" i="18"/>
  <c r="T656" i="18" s="1"/>
  <c r="U656" i="18" s="1"/>
  <c r="S655" i="18"/>
  <c r="T655" i="18" s="1"/>
  <c r="U655" i="18" s="1"/>
  <c r="S637" i="18"/>
  <c r="T637" i="18" s="1"/>
  <c r="U637" i="18" s="1"/>
  <c r="S636" i="18"/>
  <c r="T636" i="18" s="1"/>
  <c r="U636" i="18" s="1"/>
  <c r="S635" i="18"/>
  <c r="T635" i="18" s="1"/>
  <c r="U635" i="18" s="1"/>
  <c r="S634" i="18"/>
  <c r="T634" i="18" s="1"/>
  <c r="U634" i="18" s="1"/>
  <c r="S633" i="18"/>
  <c r="T633" i="18" s="1"/>
  <c r="U633" i="18" s="1"/>
  <c r="S632" i="18"/>
  <c r="T632" i="18" s="1"/>
  <c r="U632" i="18" s="1"/>
  <c r="S629" i="18"/>
  <c r="T629" i="18" s="1"/>
  <c r="U629" i="18" s="1"/>
  <c r="S628" i="18"/>
  <c r="S627" i="18"/>
  <c r="T627" i="18" s="1"/>
  <c r="U627" i="18" s="1"/>
  <c r="S626" i="18"/>
  <c r="T626" i="18" s="1"/>
  <c r="U626" i="18" s="1"/>
  <c r="S625" i="18"/>
  <c r="T625" i="18" s="1"/>
  <c r="U625" i="18" s="1"/>
  <c r="S624" i="18"/>
  <c r="T624" i="18" s="1"/>
  <c r="U624" i="18" s="1"/>
  <c r="S621" i="18"/>
  <c r="T621" i="18" s="1"/>
  <c r="U621" i="18" s="1"/>
  <c r="S620" i="18"/>
  <c r="T620" i="18" s="1"/>
  <c r="U620" i="18" s="1"/>
  <c r="S619" i="18"/>
  <c r="T619" i="18" s="1"/>
  <c r="U619" i="18" s="1"/>
  <c r="S618" i="18"/>
  <c r="T618" i="18" s="1"/>
  <c r="U618" i="18" s="1"/>
  <c r="S617" i="18"/>
  <c r="T617" i="18" s="1"/>
  <c r="U617" i="18" s="1"/>
  <c r="S616" i="18"/>
  <c r="T616" i="18" s="1"/>
  <c r="U616" i="18" s="1"/>
  <c r="S615" i="18"/>
  <c r="T615" i="18" s="1"/>
  <c r="U615" i="18" s="1"/>
  <c r="S614" i="18"/>
  <c r="T614" i="18" s="1"/>
  <c r="U614" i="18" s="1"/>
  <c r="O531" i="18"/>
  <c r="P531" i="18" s="1"/>
  <c r="Q531" i="18" s="1"/>
  <c r="O530" i="18"/>
  <c r="P530" i="18" s="1"/>
  <c r="Q530" i="18" s="1"/>
  <c r="O529" i="18"/>
  <c r="P529" i="18" s="1"/>
  <c r="Q529" i="18" s="1"/>
  <c r="O528" i="18"/>
  <c r="P528" i="18" s="1"/>
  <c r="Q528" i="18" s="1"/>
  <c r="O527" i="18"/>
  <c r="P527" i="18" s="1"/>
  <c r="Q527" i="18" s="1"/>
  <c r="O526" i="18"/>
  <c r="P526" i="18" s="1"/>
  <c r="Q526" i="18" s="1"/>
  <c r="O523" i="18"/>
  <c r="P523" i="18" s="1"/>
  <c r="Q523" i="18" s="1"/>
  <c r="O522" i="18"/>
  <c r="P522" i="18" s="1"/>
  <c r="Q522" i="18" s="1"/>
  <c r="O521" i="18"/>
  <c r="P521" i="18" s="1"/>
  <c r="Q521" i="18" s="1"/>
  <c r="O520" i="18"/>
  <c r="P520" i="18" s="1"/>
  <c r="Q520" i="18" s="1"/>
  <c r="O519" i="18"/>
  <c r="P519" i="18" s="1"/>
  <c r="Q519" i="18" s="1"/>
  <c r="O518" i="18"/>
  <c r="P518" i="18" s="1"/>
  <c r="Q518" i="18" s="1"/>
  <c r="O515" i="18"/>
  <c r="P515" i="18" s="1"/>
  <c r="Q515" i="18" s="1"/>
  <c r="O514" i="18"/>
  <c r="P514" i="18" s="1"/>
  <c r="Q514" i="18" s="1"/>
  <c r="O513" i="18"/>
  <c r="P513" i="18" s="1"/>
  <c r="Q513" i="18" s="1"/>
  <c r="O512" i="18"/>
  <c r="P512" i="18" s="1"/>
  <c r="Q512" i="18" s="1"/>
  <c r="O511" i="18"/>
  <c r="P511" i="18" s="1"/>
  <c r="Q511" i="18" s="1"/>
  <c r="O510" i="18"/>
  <c r="O507" i="18"/>
  <c r="O506" i="18"/>
  <c r="O505" i="18"/>
  <c r="P505" i="18" s="1"/>
  <c r="Q505" i="18" s="1"/>
  <c r="O504" i="18"/>
  <c r="P504" i="18" s="1"/>
  <c r="Q504" i="18" s="1"/>
  <c r="O503" i="18"/>
  <c r="P503" i="18" s="1"/>
  <c r="Q503" i="18" s="1"/>
  <c r="O502" i="18"/>
  <c r="P502" i="18" s="1"/>
  <c r="Q502" i="18" s="1"/>
  <c r="O499" i="18"/>
  <c r="P499" i="18" s="1"/>
  <c r="Q499" i="18" s="1"/>
  <c r="O498" i="18"/>
  <c r="P498" i="18" s="1"/>
  <c r="Q498" i="18" s="1"/>
  <c r="O497" i="18"/>
  <c r="P497" i="18" s="1"/>
  <c r="Q497" i="18" s="1"/>
  <c r="O496" i="18"/>
  <c r="P496" i="18" s="1"/>
  <c r="Q496" i="18" s="1"/>
  <c r="O495" i="18"/>
  <c r="P495" i="18" s="1"/>
  <c r="Q495" i="18" s="1"/>
  <c r="O494" i="18"/>
  <c r="P494" i="18" s="1"/>
  <c r="Q494" i="18" s="1"/>
  <c r="O481" i="18"/>
  <c r="P481" i="18" s="1"/>
  <c r="Q481" i="18" s="1"/>
  <c r="O480" i="18"/>
  <c r="P480" i="18" s="1"/>
  <c r="Q480" i="18" s="1"/>
  <c r="O479" i="18"/>
  <c r="P479" i="18" s="1"/>
  <c r="Q479" i="18" s="1"/>
  <c r="O467" i="18"/>
  <c r="P467" i="18" s="1"/>
  <c r="Q467" i="18" s="1"/>
  <c r="O466" i="18"/>
  <c r="O465" i="18"/>
  <c r="R647" i="18"/>
  <c r="R651" i="18" s="1"/>
  <c r="S651" i="18" s="1"/>
  <c r="R646" i="18"/>
  <c r="R650" i="18" s="1"/>
  <c r="R663" i="18"/>
  <c r="R668" i="18" s="1"/>
  <c r="S668" i="18" s="1"/>
  <c r="R662" i="18"/>
  <c r="R667" i="18" s="1"/>
  <c r="S667" i="18" s="1"/>
  <c r="R661" i="18"/>
  <c r="R666" i="18" s="1"/>
  <c r="S666" i="18" s="1"/>
  <c r="R660" i="18"/>
  <c r="R665" i="18" s="1"/>
  <c r="S665" i="18" s="1"/>
  <c r="R623" i="18"/>
  <c r="S623" i="18" s="1"/>
  <c r="T623" i="18" s="1"/>
  <c r="U623" i="18" s="1"/>
  <c r="R622" i="18"/>
  <c r="R630" i="18" s="1"/>
  <c r="S630" i="18" s="1"/>
  <c r="N571" i="18"/>
  <c r="O571" i="18" s="1"/>
  <c r="N570" i="18"/>
  <c r="N610" i="18" s="1"/>
  <c r="O610" i="18" s="1"/>
  <c r="N569" i="18"/>
  <c r="O569" i="18" s="1"/>
  <c r="N568" i="18"/>
  <c r="O568" i="18" s="1"/>
  <c r="N567" i="18"/>
  <c r="O567" i="18" s="1"/>
  <c r="N566" i="18"/>
  <c r="N606" i="18" s="1"/>
  <c r="O606" i="18" s="1"/>
  <c r="N563" i="18"/>
  <c r="O563" i="18" s="1"/>
  <c r="N562" i="18"/>
  <c r="N602" i="18" s="1"/>
  <c r="O602" i="18" s="1"/>
  <c r="N561" i="18"/>
  <c r="O561" i="18" s="1"/>
  <c r="N560" i="18"/>
  <c r="O560" i="18" s="1"/>
  <c r="N559" i="18"/>
  <c r="O559" i="18" s="1"/>
  <c r="N558" i="18"/>
  <c r="O558" i="18" s="1"/>
  <c r="N555" i="18"/>
  <c r="N595" i="18" s="1"/>
  <c r="O595" i="18" s="1"/>
  <c r="N554" i="18"/>
  <c r="N553" i="18"/>
  <c r="N593" i="18" s="1"/>
  <c r="O593" i="18" s="1"/>
  <c r="N552" i="18"/>
  <c r="N592" i="18" s="1"/>
  <c r="O592" i="18" s="1"/>
  <c r="N551" i="18"/>
  <c r="N591" i="18" s="1"/>
  <c r="O591" i="18" s="1"/>
  <c r="N550" i="18"/>
  <c r="N590" i="18" s="1"/>
  <c r="O590" i="18" s="1"/>
  <c r="N547" i="18"/>
  <c r="N587" i="18" s="1"/>
  <c r="O587" i="18" s="1"/>
  <c r="N546" i="18"/>
  <c r="N586" i="18" s="1"/>
  <c r="O586" i="18" s="1"/>
  <c r="N545" i="18"/>
  <c r="N585" i="18" s="1"/>
  <c r="O585" i="18" s="1"/>
  <c r="N544" i="18"/>
  <c r="N584" i="18" s="1"/>
  <c r="O584" i="18" s="1"/>
  <c r="N543" i="18"/>
  <c r="O543" i="18" s="1"/>
  <c r="P543" i="18" s="1"/>
  <c r="Q543" i="18" s="1"/>
  <c r="N542" i="18"/>
  <c r="O542" i="18" s="1"/>
  <c r="P542" i="18" s="1"/>
  <c r="Q542" i="18" s="1"/>
  <c r="N539" i="18"/>
  <c r="O539" i="18" s="1"/>
  <c r="N538" i="18"/>
  <c r="N578" i="18" s="1"/>
  <c r="O578" i="18" s="1"/>
  <c r="N537" i="18"/>
  <c r="O537" i="18" s="1"/>
  <c r="N536" i="18"/>
  <c r="N576" i="18" s="1"/>
  <c r="O576" i="18" s="1"/>
  <c r="N535" i="18"/>
  <c r="O535" i="18" s="1"/>
  <c r="N534" i="18"/>
  <c r="N574" i="18" s="1"/>
  <c r="O574" i="18" s="1"/>
  <c r="N485" i="18"/>
  <c r="N489" i="18" s="1"/>
  <c r="O489" i="18" s="1"/>
  <c r="N484" i="18"/>
  <c r="N488" i="18" s="1"/>
  <c r="O488" i="18" s="1"/>
  <c r="N483" i="18"/>
  <c r="O483" i="18" s="1"/>
  <c r="N471" i="18"/>
  <c r="N475" i="18" s="1"/>
  <c r="N470" i="18"/>
  <c r="N474" i="18" s="1"/>
  <c r="O474" i="18" s="1"/>
  <c r="N469" i="18"/>
  <c r="N473" i="18" s="1"/>
  <c r="O473" i="18" s="1"/>
  <c r="C523" i="18"/>
  <c r="C522" i="18"/>
  <c r="C521" i="18"/>
  <c r="C520" i="18"/>
  <c r="C519" i="18"/>
  <c r="C518" i="18"/>
  <c r="C516" i="18"/>
  <c r="SK154" i="19"/>
  <c r="C154" i="19"/>
  <c r="SK153" i="19"/>
  <c r="C153" i="19"/>
  <c r="SK152" i="19"/>
  <c r="C152" i="19"/>
  <c r="SK151" i="19"/>
  <c r="C151" i="19"/>
  <c r="SK178" i="19"/>
  <c r="C178" i="19"/>
  <c r="SK177" i="19"/>
  <c r="C177" i="19"/>
  <c r="SK176" i="19"/>
  <c r="C176" i="19"/>
  <c r="SK175" i="19"/>
  <c r="C175" i="19"/>
  <c r="SK202" i="19"/>
  <c r="C202" i="19"/>
  <c r="SK201" i="19"/>
  <c r="C201" i="19"/>
  <c r="SK200" i="19"/>
  <c r="C200" i="19"/>
  <c r="SK199" i="19"/>
  <c r="C199" i="19"/>
  <c r="SK226" i="19"/>
  <c r="C226" i="19"/>
  <c r="SK225" i="19"/>
  <c r="C225" i="19"/>
  <c r="SK224" i="19"/>
  <c r="C224" i="19"/>
  <c r="SK223" i="19"/>
  <c r="C223" i="19"/>
  <c r="SK250" i="19"/>
  <c r="C250" i="19"/>
  <c r="SK249" i="19"/>
  <c r="C249" i="19"/>
  <c r="SK248" i="19"/>
  <c r="C248" i="19"/>
  <c r="SK247" i="19"/>
  <c r="C247" i="19"/>
  <c r="SK274" i="19"/>
  <c r="C274" i="19"/>
  <c r="SK273" i="19"/>
  <c r="C273" i="19"/>
  <c r="SK272" i="19"/>
  <c r="C272" i="19"/>
  <c r="SK271" i="19"/>
  <c r="C271" i="19"/>
  <c r="SK298" i="19"/>
  <c r="C298" i="19"/>
  <c r="SK297" i="19"/>
  <c r="C297" i="19"/>
  <c r="SK296" i="19"/>
  <c r="C296" i="19"/>
  <c r="SK295" i="19"/>
  <c r="C295" i="19"/>
  <c r="SK322" i="19"/>
  <c r="C322" i="19"/>
  <c r="SK321" i="19"/>
  <c r="C321" i="19"/>
  <c r="SK320" i="19"/>
  <c r="C320" i="19"/>
  <c r="SK319" i="19"/>
  <c r="C319" i="19"/>
  <c r="SK343" i="19"/>
  <c r="C343" i="19"/>
  <c r="SK342" i="19"/>
  <c r="C342" i="19"/>
  <c r="SK341" i="19"/>
  <c r="C341" i="19"/>
  <c r="SK340" i="19"/>
  <c r="C340" i="19"/>
  <c r="C515" i="18"/>
  <c r="C514" i="18"/>
  <c r="C513" i="18"/>
  <c r="C512" i="18"/>
  <c r="C511" i="18"/>
  <c r="C510" i="18"/>
  <c r="C508" i="18"/>
  <c r="C430" i="18"/>
  <c r="C429" i="18"/>
  <c r="SK196" i="19"/>
  <c r="C196" i="19"/>
  <c r="SK195" i="19"/>
  <c r="C195" i="19"/>
  <c r="SK194" i="19"/>
  <c r="C194" i="19"/>
  <c r="SK193" i="19"/>
  <c r="C193" i="19"/>
  <c r="SK244" i="19"/>
  <c r="C244" i="19"/>
  <c r="SK243" i="19"/>
  <c r="C243" i="19"/>
  <c r="SK242" i="19"/>
  <c r="C242" i="19"/>
  <c r="SK241" i="19"/>
  <c r="C241" i="19"/>
  <c r="SK344" i="19"/>
  <c r="C344" i="19"/>
  <c r="SK339" i="19"/>
  <c r="C339" i="19"/>
  <c r="SK338" i="19"/>
  <c r="C338" i="19"/>
  <c r="SK337" i="19"/>
  <c r="C337" i="19"/>
  <c r="SK316" i="19"/>
  <c r="C316" i="19"/>
  <c r="SK315" i="19"/>
  <c r="C315" i="19"/>
  <c r="SK314" i="19"/>
  <c r="C314" i="19"/>
  <c r="SK313" i="19"/>
  <c r="C313" i="19"/>
  <c r="SK292" i="19"/>
  <c r="C292" i="19"/>
  <c r="SK291" i="19"/>
  <c r="C291" i="19"/>
  <c r="SK290" i="19"/>
  <c r="C290" i="19"/>
  <c r="SK289" i="19"/>
  <c r="C289" i="19"/>
  <c r="SK268" i="19"/>
  <c r="C268" i="19"/>
  <c r="SK267" i="19"/>
  <c r="C267" i="19"/>
  <c r="SK266" i="19"/>
  <c r="C266" i="19"/>
  <c r="SK265" i="19"/>
  <c r="C265" i="19"/>
  <c r="SK220" i="19"/>
  <c r="C220" i="19"/>
  <c r="SK219" i="19"/>
  <c r="C219" i="19"/>
  <c r="SK218" i="19"/>
  <c r="C218" i="19"/>
  <c r="SK217" i="19"/>
  <c r="C217" i="19"/>
  <c r="SK172" i="19"/>
  <c r="C172" i="19"/>
  <c r="SK171" i="19"/>
  <c r="C171" i="19"/>
  <c r="SK170" i="19"/>
  <c r="C170" i="19"/>
  <c r="SK169" i="19"/>
  <c r="C169" i="19"/>
  <c r="SK149" i="19"/>
  <c r="C149" i="19"/>
  <c r="SK148" i="19"/>
  <c r="C148" i="19"/>
  <c r="SK147" i="19"/>
  <c r="C147" i="19"/>
  <c r="SK146" i="19"/>
  <c r="C146" i="19"/>
  <c r="H532" i="18"/>
  <c r="H572" i="18"/>
  <c r="C507" i="18"/>
  <c r="C506" i="18"/>
  <c r="C505" i="18"/>
  <c r="C504" i="18"/>
  <c r="C503" i="18"/>
  <c r="C502" i="18"/>
  <c r="C500" i="18"/>
  <c r="C531" i="18"/>
  <c r="C530" i="18"/>
  <c r="C529" i="18"/>
  <c r="C528" i="18"/>
  <c r="C527" i="18"/>
  <c r="C526" i="18"/>
  <c r="C524" i="18"/>
  <c r="AO150" i="18" l="1"/>
  <c r="N603" i="18"/>
  <c r="O603" i="18" s="1"/>
  <c r="P603" i="18" s="1"/>
  <c r="Q603" i="18" s="1"/>
  <c r="N608" i="18"/>
  <c r="O608" i="18" s="1"/>
  <c r="P608" i="18" s="1"/>
  <c r="Q608" i="18" s="1"/>
  <c r="N611" i="18"/>
  <c r="O611" i="18" s="1"/>
  <c r="P611" i="18" s="1"/>
  <c r="Q611" i="18" s="1"/>
  <c r="N600" i="18"/>
  <c r="O600" i="18" s="1"/>
  <c r="P600" i="18" s="1"/>
  <c r="Q600" i="18" s="1"/>
  <c r="N599" i="18"/>
  <c r="O599" i="18" s="1"/>
  <c r="P599" i="18" s="1"/>
  <c r="Q599" i="18" s="1"/>
  <c r="N609" i="18"/>
  <c r="O609" i="18" s="1"/>
  <c r="P609" i="18" s="1"/>
  <c r="Q609" i="18" s="1"/>
  <c r="O536" i="18"/>
  <c r="O538" i="18"/>
  <c r="O544" i="18"/>
  <c r="P544" i="18" s="1"/>
  <c r="Q544" i="18" s="1"/>
  <c r="O545" i="18"/>
  <c r="P545" i="18" s="1"/>
  <c r="Q545" i="18" s="1"/>
  <c r="O547" i="18"/>
  <c r="P547" i="18" s="1"/>
  <c r="Q547" i="18" s="1"/>
  <c r="O550" i="18"/>
  <c r="P550" i="18" s="1"/>
  <c r="Q550" i="18" s="1"/>
  <c r="N577" i="18"/>
  <c r="O577" i="18" s="1"/>
  <c r="P577" i="18" s="1"/>
  <c r="Q577" i="18" s="1"/>
  <c r="N601" i="18"/>
  <c r="O601" i="18" s="1"/>
  <c r="P601" i="18" s="1"/>
  <c r="Q601" i="18" s="1"/>
  <c r="O546" i="18"/>
  <c r="P546" i="18" s="1"/>
  <c r="Q546" i="18" s="1"/>
  <c r="O551" i="18"/>
  <c r="P551" i="18" s="1"/>
  <c r="Q551" i="18" s="1"/>
  <c r="O552" i="18"/>
  <c r="P552" i="18" s="1"/>
  <c r="Q552" i="18" s="1"/>
  <c r="N575" i="18"/>
  <c r="O575" i="18" s="1"/>
  <c r="P575" i="18" s="1"/>
  <c r="Q575" i="18" s="1"/>
  <c r="O570" i="18"/>
  <c r="P570" i="18" s="1"/>
  <c r="Q570" i="18" s="1"/>
  <c r="R631" i="18"/>
  <c r="S631" i="18" s="1"/>
  <c r="S660" i="18"/>
  <c r="T660" i="18" s="1"/>
  <c r="U660" i="18" s="1"/>
  <c r="P558" i="18"/>
  <c r="Q558" i="18" s="1"/>
  <c r="N582" i="18"/>
  <c r="O582" i="18" s="1"/>
  <c r="S647" i="18"/>
  <c r="T647" i="18" s="1"/>
  <c r="U647" i="18" s="1"/>
  <c r="N583" i="18"/>
  <c r="O583" i="18" s="1"/>
  <c r="O534" i="18"/>
  <c r="O469" i="18"/>
  <c r="P469" i="18" s="1"/>
  <c r="Q469" i="18" s="1"/>
  <c r="O553" i="18"/>
  <c r="P553" i="18" s="1"/>
  <c r="Q553" i="18" s="1"/>
  <c r="O554" i="18"/>
  <c r="P554" i="18" s="1"/>
  <c r="Q554" i="18" s="1"/>
  <c r="O562" i="18"/>
  <c r="P562" i="18" s="1"/>
  <c r="Q562" i="18" s="1"/>
  <c r="N594" i="18"/>
  <c r="O594" i="18" s="1"/>
  <c r="P594" i="18" s="1"/>
  <c r="Q594" i="18" s="1"/>
  <c r="S622" i="18"/>
  <c r="T622" i="18" s="1"/>
  <c r="U622" i="18" s="1"/>
  <c r="O555" i="18"/>
  <c r="P555" i="18" s="1"/>
  <c r="Q555" i="18" s="1"/>
  <c r="O566" i="18"/>
  <c r="P566" i="18" s="1"/>
  <c r="Q566" i="18" s="1"/>
  <c r="N598" i="18"/>
  <c r="O598" i="18" s="1"/>
  <c r="P598" i="18" s="1"/>
  <c r="Q598" i="18" s="1"/>
  <c r="O470" i="18"/>
  <c r="P470" i="18" s="1"/>
  <c r="Q470" i="18" s="1"/>
  <c r="O484" i="18"/>
  <c r="P484" i="18" s="1"/>
  <c r="Q484" i="18" s="1"/>
  <c r="O485" i="18"/>
  <c r="P485" i="18" s="1"/>
  <c r="Q485" i="18" s="1"/>
  <c r="S663" i="18"/>
  <c r="T663" i="18" s="1"/>
  <c r="U663" i="18" s="1"/>
  <c r="S662" i="18"/>
  <c r="T662" i="18" s="1"/>
  <c r="U662" i="18" s="1"/>
  <c r="S661" i="18"/>
  <c r="T661" i="18" s="1"/>
  <c r="U661" i="18" s="1"/>
  <c r="O471" i="18"/>
  <c r="S646" i="18"/>
  <c r="T646" i="18" s="1"/>
  <c r="U646" i="18" s="1"/>
  <c r="O475" i="18"/>
  <c r="P475" i="18" s="1"/>
  <c r="Q475" i="18" s="1"/>
  <c r="S650" i="18"/>
  <c r="T650" i="18" s="1"/>
  <c r="U650" i="18" s="1"/>
  <c r="P574" i="18"/>
  <c r="Q574" i="18" s="1"/>
  <c r="P567" i="18"/>
  <c r="Q567" i="18" s="1"/>
  <c r="P569" i="18"/>
  <c r="Q569" i="18" s="1"/>
  <c r="P489" i="18"/>
  <c r="Q489" i="18" s="1"/>
  <c r="P568" i="18"/>
  <c r="Q568" i="18" s="1"/>
  <c r="P578" i="18"/>
  <c r="Q578" i="18" s="1"/>
  <c r="P539" i="18"/>
  <c r="Q539" i="18" s="1"/>
  <c r="P488" i="18"/>
  <c r="Q488" i="18" s="1"/>
  <c r="P483" i="18"/>
  <c r="Q483" i="18" s="1"/>
  <c r="P576" i="18"/>
  <c r="Q576" i="18" s="1"/>
  <c r="N607" i="18"/>
  <c r="N487" i="18"/>
  <c r="N579" i="18"/>
  <c r="O579" i="18" s="1"/>
  <c r="P602" i="18"/>
  <c r="Q602" i="18" s="1"/>
  <c r="P571" i="18"/>
  <c r="Q571" i="18" s="1"/>
  <c r="P507" i="18"/>
  <c r="Q507" i="18" s="1"/>
  <c r="P506" i="18"/>
  <c r="Q506" i="18" s="1"/>
  <c r="T645" i="18"/>
  <c r="U645" i="18" s="1"/>
  <c r="P466" i="18"/>
  <c r="Q466" i="18" s="1"/>
  <c r="T642" i="18"/>
  <c r="U642" i="18" s="1"/>
  <c r="P465" i="18"/>
  <c r="Q465" i="18" s="1"/>
  <c r="T641" i="18"/>
  <c r="U641" i="18" s="1"/>
  <c r="P510" i="18"/>
  <c r="Q510" i="18" s="1"/>
  <c r="T628" i="18"/>
  <c r="U628" i="18" s="1"/>
  <c r="AO151" i="18" l="1"/>
  <c r="O607" i="18"/>
  <c r="P607" i="18" s="1"/>
  <c r="Q607" i="18" s="1"/>
  <c r="O487" i="18"/>
  <c r="P487" i="18" s="1"/>
  <c r="Q487" i="18" s="1"/>
  <c r="P585" i="18"/>
  <c r="Q585" i="18" s="1"/>
  <c r="P579" i="18"/>
  <c r="Q579" i="18" s="1"/>
  <c r="P595" i="18"/>
  <c r="Q595" i="18" s="1"/>
  <c r="P535" i="18"/>
  <c r="Q535" i="18" s="1"/>
  <c r="T630" i="18"/>
  <c r="U630" i="18" s="1"/>
  <c r="P560" i="18"/>
  <c r="Q560" i="18" s="1"/>
  <c r="T631" i="18"/>
  <c r="U631" i="18" s="1"/>
  <c r="P582" i="18"/>
  <c r="Q582" i="18" s="1"/>
  <c r="T667" i="18"/>
  <c r="U667" i="18" s="1"/>
  <c r="P534" i="18"/>
  <c r="Q534" i="18" s="1"/>
  <c r="P593" i="18"/>
  <c r="Q593" i="18" s="1"/>
  <c r="T651" i="18"/>
  <c r="U651" i="18" s="1"/>
  <c r="T666" i="18"/>
  <c r="U666" i="18" s="1"/>
  <c r="P610" i="18"/>
  <c r="Q610" i="18" s="1"/>
  <c r="P563" i="18"/>
  <c r="Q563" i="18" s="1"/>
  <c r="T665" i="18"/>
  <c r="U665" i="18" s="1"/>
  <c r="P606" i="18"/>
  <c r="Q606" i="18" s="1"/>
  <c r="P559" i="18"/>
  <c r="Q559" i="18" s="1"/>
  <c r="T668" i="18"/>
  <c r="U668" i="18" s="1"/>
  <c r="P591" i="18"/>
  <c r="Q591" i="18" s="1"/>
  <c r="P592" i="18"/>
  <c r="Q592" i="18" s="1"/>
  <c r="P473" i="18"/>
  <c r="Q473" i="18" s="1"/>
  <c r="P561" i="18"/>
  <c r="Q561" i="18" s="1"/>
  <c r="P584" i="18"/>
  <c r="Q584" i="18" s="1"/>
  <c r="P537" i="18"/>
  <c r="Q537" i="18" s="1"/>
  <c r="P536" i="18"/>
  <c r="Q536" i="18" s="1"/>
  <c r="P590" i="18"/>
  <c r="Q590" i="18" s="1"/>
  <c r="P474" i="18"/>
  <c r="Q474" i="18" s="1"/>
  <c r="P538" i="18"/>
  <c r="Q538" i="18" s="1"/>
  <c r="P471" i="18"/>
  <c r="Q471" i="18" s="1"/>
  <c r="P587" i="18"/>
  <c r="Q587" i="18" s="1"/>
  <c r="P583" i="18"/>
  <c r="Q583" i="18" s="1"/>
  <c r="P586" i="18"/>
  <c r="Q586" i="18" s="1"/>
  <c r="AO152" i="18" l="1"/>
  <c r="K39" i="19"/>
  <c r="C39" i="19"/>
  <c r="C38" i="19"/>
  <c r="C37" i="19"/>
  <c r="T655" i="9"/>
  <c r="AD665" i="9"/>
  <c r="T665" i="9" s="1"/>
  <c r="AC665" i="9"/>
  <c r="AC675" i="9" s="1"/>
  <c r="AC685" i="9" s="1"/>
  <c r="AC695" i="9" s="1"/>
  <c r="AC705" i="9" s="1"/>
  <c r="AC715" i="9" s="1"/>
  <c r="AC725" i="9" s="1"/>
  <c r="AC735" i="9" s="1"/>
  <c r="AC745" i="9" s="1"/>
  <c r="AD656" i="9"/>
  <c r="AD657" i="9" s="1"/>
  <c r="AD658" i="9" s="1"/>
  <c r="AD659" i="9" s="1"/>
  <c r="AD660" i="9" s="1"/>
  <c r="AD661" i="9" s="1"/>
  <c r="AD662" i="9" s="1"/>
  <c r="AD663" i="9" s="1"/>
  <c r="AD664" i="9" s="1"/>
  <c r="T664" i="9" s="1"/>
  <c r="AC656" i="9"/>
  <c r="AC657" i="9" s="1"/>
  <c r="AC658" i="9" s="1"/>
  <c r="AC659" i="9" s="1"/>
  <c r="AC660" i="9" s="1"/>
  <c r="AC661" i="9" s="1"/>
  <c r="AC662" i="9" s="1"/>
  <c r="AC663" i="9" s="1"/>
  <c r="AC664" i="9" s="1"/>
  <c r="AC674" i="9" s="1"/>
  <c r="AC684" i="9" s="1"/>
  <c r="AC694" i="9" s="1"/>
  <c r="AC704" i="9" s="1"/>
  <c r="AC714" i="9" s="1"/>
  <c r="AC724" i="9" s="1"/>
  <c r="AC734" i="9" s="1"/>
  <c r="AC744" i="9" s="1"/>
  <c r="AC754" i="9" s="1"/>
  <c r="AD520" i="9"/>
  <c r="AD530" i="9" s="1"/>
  <c r="AD540" i="9" s="1"/>
  <c r="AD550" i="9" s="1"/>
  <c r="AD560" i="9" s="1"/>
  <c r="AD570" i="9" s="1"/>
  <c r="AD580" i="9" s="1"/>
  <c r="AD590" i="9" s="1"/>
  <c r="AD600" i="9" s="1"/>
  <c r="AD610" i="9" s="1"/>
  <c r="AD529" i="9"/>
  <c r="AD539" i="9" s="1"/>
  <c r="AD549" i="9" s="1"/>
  <c r="AD559" i="9" s="1"/>
  <c r="AD569" i="9" s="1"/>
  <c r="AD579" i="9" s="1"/>
  <c r="AD589" i="9" s="1"/>
  <c r="AD599" i="9" s="1"/>
  <c r="AD609" i="9" s="1"/>
  <c r="AC529" i="9"/>
  <c r="AC539" i="9" s="1"/>
  <c r="AC549" i="9" s="1"/>
  <c r="AC559" i="9" s="1"/>
  <c r="AC569" i="9" s="1"/>
  <c r="AC579" i="9" s="1"/>
  <c r="AC589" i="9" s="1"/>
  <c r="AC599" i="9" s="1"/>
  <c r="AC609" i="9" s="1"/>
  <c r="AC520" i="9"/>
  <c r="AC530" i="9" s="1"/>
  <c r="AC540" i="9" s="1"/>
  <c r="AC550" i="9" s="1"/>
  <c r="AC560" i="9" s="1"/>
  <c r="AC570" i="9" s="1"/>
  <c r="AC580" i="9" s="1"/>
  <c r="AC590" i="9" s="1"/>
  <c r="AC600" i="9" s="1"/>
  <c r="AC610" i="9" s="1"/>
  <c r="S754" i="9"/>
  <c r="S753" i="9"/>
  <c r="S752" i="9"/>
  <c r="S751" i="9"/>
  <c r="S750" i="9"/>
  <c r="S749" i="9"/>
  <c r="S748" i="9"/>
  <c r="S747" i="9"/>
  <c r="S746" i="9"/>
  <c r="S745" i="9"/>
  <c r="S744" i="9"/>
  <c r="S743" i="9"/>
  <c r="S742" i="9"/>
  <c r="S741" i="9"/>
  <c r="S740" i="9"/>
  <c r="S739" i="9"/>
  <c r="S738" i="9"/>
  <c r="S737" i="9"/>
  <c r="S736" i="9"/>
  <c r="S735" i="9"/>
  <c r="S734" i="9"/>
  <c r="S733" i="9"/>
  <c r="S732" i="9"/>
  <c r="S731" i="9"/>
  <c r="S730" i="9"/>
  <c r="S729" i="9"/>
  <c r="S728" i="9"/>
  <c r="S727" i="9"/>
  <c r="S726" i="9"/>
  <c r="S725" i="9"/>
  <c r="S724" i="9"/>
  <c r="S723" i="9"/>
  <c r="S722" i="9"/>
  <c r="S721" i="9"/>
  <c r="S720" i="9"/>
  <c r="S719" i="9"/>
  <c r="S718" i="9"/>
  <c r="S717" i="9"/>
  <c r="S716" i="9"/>
  <c r="S715" i="9"/>
  <c r="S714" i="9"/>
  <c r="S713" i="9"/>
  <c r="S712" i="9"/>
  <c r="S711" i="9"/>
  <c r="S710" i="9"/>
  <c r="S709" i="9"/>
  <c r="S708" i="9"/>
  <c r="S707" i="9"/>
  <c r="S706" i="9"/>
  <c r="S705" i="9"/>
  <c r="S704" i="9"/>
  <c r="S703" i="9"/>
  <c r="S702" i="9"/>
  <c r="S701" i="9"/>
  <c r="S700" i="9"/>
  <c r="S699" i="9"/>
  <c r="S698" i="9"/>
  <c r="S697" i="9"/>
  <c r="S696" i="9"/>
  <c r="S695" i="9"/>
  <c r="S694" i="9"/>
  <c r="S693" i="9"/>
  <c r="S692" i="9"/>
  <c r="S691" i="9"/>
  <c r="S690" i="9"/>
  <c r="S689" i="9"/>
  <c r="S688" i="9"/>
  <c r="S687" i="9"/>
  <c r="S686" i="9"/>
  <c r="S685" i="9"/>
  <c r="S684" i="9"/>
  <c r="S683" i="9"/>
  <c r="S682" i="9"/>
  <c r="S681" i="9"/>
  <c r="S680" i="9"/>
  <c r="S679" i="9"/>
  <c r="S678" i="9"/>
  <c r="S677" i="9"/>
  <c r="S676" i="9"/>
  <c r="S675" i="9"/>
  <c r="S674" i="9"/>
  <c r="S673" i="9"/>
  <c r="S672" i="9"/>
  <c r="S671" i="9"/>
  <c r="S670" i="9"/>
  <c r="S669" i="9"/>
  <c r="S668" i="9"/>
  <c r="S667" i="9"/>
  <c r="S666" i="9"/>
  <c r="S665" i="9"/>
  <c r="S664" i="9"/>
  <c r="S663" i="9"/>
  <c r="S662" i="9"/>
  <c r="S661" i="9"/>
  <c r="S660" i="9"/>
  <c r="S659" i="9"/>
  <c r="S658" i="9"/>
  <c r="S657" i="9"/>
  <c r="S656" i="9"/>
  <c r="S655" i="9"/>
  <c r="AO153" i="18" l="1"/>
  <c r="AD521" i="9"/>
  <c r="AD522" i="9" s="1"/>
  <c r="AD532" i="9" s="1"/>
  <c r="AD542" i="9" s="1"/>
  <c r="AD552" i="9" s="1"/>
  <c r="AD562" i="9" s="1"/>
  <c r="AD572" i="9" s="1"/>
  <c r="AD582" i="9" s="1"/>
  <c r="AD592" i="9" s="1"/>
  <c r="AD602" i="9" s="1"/>
  <c r="AD612" i="9" s="1"/>
  <c r="AC673" i="9"/>
  <c r="AC683" i="9" s="1"/>
  <c r="AC693" i="9" s="1"/>
  <c r="AC703" i="9" s="1"/>
  <c r="AC713" i="9" s="1"/>
  <c r="AC723" i="9" s="1"/>
  <c r="AC733" i="9" s="1"/>
  <c r="AC743" i="9" s="1"/>
  <c r="AC753" i="9" s="1"/>
  <c r="AD673" i="9"/>
  <c r="AD675" i="9"/>
  <c r="AD674" i="9"/>
  <c r="T656" i="9"/>
  <c r="T657" i="9"/>
  <c r="T658" i="9"/>
  <c r="T659" i="9"/>
  <c r="T660" i="9"/>
  <c r="T661" i="9"/>
  <c r="T662" i="9"/>
  <c r="T663" i="9"/>
  <c r="AD666" i="9"/>
  <c r="AC667" i="9"/>
  <c r="AC677" i="9" s="1"/>
  <c r="AC687" i="9" s="1"/>
  <c r="AC697" i="9" s="1"/>
  <c r="AC707" i="9" s="1"/>
  <c r="AC717" i="9" s="1"/>
  <c r="AC727" i="9" s="1"/>
  <c r="AC737" i="9" s="1"/>
  <c r="AC747" i="9" s="1"/>
  <c r="AC666" i="9"/>
  <c r="AC676" i="9" s="1"/>
  <c r="AC686" i="9" s="1"/>
  <c r="AC696" i="9" s="1"/>
  <c r="AC706" i="9" s="1"/>
  <c r="AC716" i="9" s="1"/>
  <c r="AC726" i="9" s="1"/>
  <c r="AC736" i="9" s="1"/>
  <c r="AC746" i="9" s="1"/>
  <c r="AD667" i="9"/>
  <c r="AC668" i="9"/>
  <c r="AC678" i="9" s="1"/>
  <c r="AC688" i="9" s="1"/>
  <c r="AC698" i="9" s="1"/>
  <c r="AC708" i="9" s="1"/>
  <c r="AC718" i="9" s="1"/>
  <c r="AC728" i="9" s="1"/>
  <c r="AC738" i="9" s="1"/>
  <c r="AC748" i="9" s="1"/>
  <c r="AD668" i="9"/>
  <c r="AC669" i="9"/>
  <c r="AC679" i="9" s="1"/>
  <c r="AC689" i="9" s="1"/>
  <c r="AC699" i="9" s="1"/>
  <c r="AC709" i="9" s="1"/>
  <c r="AC719" i="9" s="1"/>
  <c r="AC729" i="9" s="1"/>
  <c r="AC739" i="9" s="1"/>
  <c r="AC749" i="9" s="1"/>
  <c r="AD669" i="9"/>
  <c r="AC670" i="9"/>
  <c r="AC680" i="9" s="1"/>
  <c r="AC690" i="9" s="1"/>
  <c r="AC700" i="9" s="1"/>
  <c r="AC710" i="9" s="1"/>
  <c r="AC720" i="9" s="1"/>
  <c r="AC730" i="9" s="1"/>
  <c r="AC740" i="9" s="1"/>
  <c r="AC750" i="9" s="1"/>
  <c r="AD670" i="9"/>
  <c r="AC671" i="9"/>
  <c r="AC681" i="9" s="1"/>
  <c r="AC691" i="9" s="1"/>
  <c r="AC701" i="9" s="1"/>
  <c r="AC711" i="9" s="1"/>
  <c r="AC721" i="9" s="1"/>
  <c r="AC731" i="9" s="1"/>
  <c r="AC741" i="9" s="1"/>
  <c r="AC751" i="9" s="1"/>
  <c r="AD671" i="9"/>
  <c r="AC672" i="9"/>
  <c r="AC682" i="9" s="1"/>
  <c r="AC692" i="9" s="1"/>
  <c r="AC702" i="9" s="1"/>
  <c r="AC712" i="9" s="1"/>
  <c r="AC722" i="9" s="1"/>
  <c r="AC732" i="9" s="1"/>
  <c r="AC742" i="9" s="1"/>
  <c r="AC752" i="9" s="1"/>
  <c r="AD672" i="9"/>
  <c r="AC521" i="9"/>
  <c r="AO154" i="18" l="1"/>
  <c r="AD523" i="9"/>
  <c r="AD533" i="9" s="1"/>
  <c r="AD543" i="9" s="1"/>
  <c r="AD553" i="9" s="1"/>
  <c r="AD563" i="9" s="1"/>
  <c r="AD573" i="9" s="1"/>
  <c r="AD583" i="9" s="1"/>
  <c r="AD593" i="9" s="1"/>
  <c r="AD603" i="9" s="1"/>
  <c r="AD613" i="9" s="1"/>
  <c r="AD531" i="9"/>
  <c r="AD541" i="9" s="1"/>
  <c r="AD551" i="9" s="1"/>
  <c r="AD561" i="9" s="1"/>
  <c r="AD571" i="9" s="1"/>
  <c r="AD581" i="9" s="1"/>
  <c r="AD591" i="9" s="1"/>
  <c r="AD601" i="9" s="1"/>
  <c r="AD611" i="9" s="1"/>
  <c r="AD682" i="9"/>
  <c r="T672" i="9"/>
  <c r="AD681" i="9"/>
  <c r="T671" i="9"/>
  <c r="AD680" i="9"/>
  <c r="T670" i="9"/>
  <c r="AD679" i="9"/>
  <c r="T669" i="9"/>
  <c r="AD678" i="9"/>
  <c r="T668" i="9"/>
  <c r="AD677" i="9"/>
  <c r="T667" i="9"/>
  <c r="AD676" i="9"/>
  <c r="T666" i="9"/>
  <c r="AD684" i="9"/>
  <c r="T674" i="9"/>
  <c r="AD685" i="9"/>
  <c r="T675" i="9"/>
  <c r="AD683" i="9"/>
  <c r="T673" i="9"/>
  <c r="AC522" i="9"/>
  <c r="AC531" i="9"/>
  <c r="AC541" i="9" s="1"/>
  <c r="AC551" i="9" s="1"/>
  <c r="AC561" i="9" s="1"/>
  <c r="AC571" i="9" s="1"/>
  <c r="AC581" i="9" s="1"/>
  <c r="AC591" i="9" s="1"/>
  <c r="AC601" i="9" s="1"/>
  <c r="AC611" i="9" s="1"/>
  <c r="AO155" i="18" l="1"/>
  <c r="AD524" i="9"/>
  <c r="AD534" i="9" s="1"/>
  <c r="AD544" i="9" s="1"/>
  <c r="AD554" i="9" s="1"/>
  <c r="AD564" i="9" s="1"/>
  <c r="AD574" i="9" s="1"/>
  <c r="AD584" i="9" s="1"/>
  <c r="AD594" i="9" s="1"/>
  <c r="AD604" i="9" s="1"/>
  <c r="AD614" i="9" s="1"/>
  <c r="AD686" i="9"/>
  <c r="T676" i="9"/>
  <c r="AD694" i="9"/>
  <c r="T684" i="9"/>
  <c r="AD693" i="9"/>
  <c r="T683" i="9"/>
  <c r="AD695" i="9"/>
  <c r="T685" i="9"/>
  <c r="AD687" i="9"/>
  <c r="T677" i="9"/>
  <c r="AD688" i="9"/>
  <c r="T678" i="9"/>
  <c r="AD689" i="9"/>
  <c r="T679" i="9"/>
  <c r="AD690" i="9"/>
  <c r="T680" i="9"/>
  <c r="AD691" i="9"/>
  <c r="T681" i="9"/>
  <c r="AD692" i="9"/>
  <c r="T682" i="9"/>
  <c r="AC523" i="9"/>
  <c r="AC532" i="9"/>
  <c r="AC542" i="9" s="1"/>
  <c r="AC552" i="9" s="1"/>
  <c r="AC562" i="9" s="1"/>
  <c r="AC572" i="9" s="1"/>
  <c r="AC582" i="9" s="1"/>
  <c r="AC592" i="9" s="1"/>
  <c r="AC602" i="9" s="1"/>
  <c r="AC612" i="9" s="1"/>
  <c r="AO156" i="18" l="1"/>
  <c r="AD525" i="9"/>
  <c r="AD535" i="9" s="1"/>
  <c r="AD545" i="9" s="1"/>
  <c r="AD555" i="9" s="1"/>
  <c r="AD565" i="9" s="1"/>
  <c r="AD575" i="9" s="1"/>
  <c r="AD585" i="9" s="1"/>
  <c r="AD595" i="9" s="1"/>
  <c r="AD605" i="9" s="1"/>
  <c r="AD615" i="9" s="1"/>
  <c r="AD702" i="9"/>
  <c r="T692" i="9"/>
  <c r="AD701" i="9"/>
  <c r="T691" i="9"/>
  <c r="AD700" i="9"/>
  <c r="T690" i="9"/>
  <c r="AD699" i="9"/>
  <c r="T689" i="9"/>
  <c r="AD697" i="9"/>
  <c r="T687" i="9"/>
  <c r="AD698" i="9"/>
  <c r="T688" i="9"/>
  <c r="AD705" i="9"/>
  <c r="T695" i="9"/>
  <c r="AD703" i="9"/>
  <c r="T693" i="9"/>
  <c r="AD704" i="9"/>
  <c r="T694" i="9"/>
  <c r="AD696" i="9"/>
  <c r="T686" i="9"/>
  <c r="AC524" i="9"/>
  <c r="AC533" i="9"/>
  <c r="AC543" i="9" s="1"/>
  <c r="AC553" i="9" s="1"/>
  <c r="AC563" i="9" s="1"/>
  <c r="AC573" i="9" s="1"/>
  <c r="AC583" i="9" s="1"/>
  <c r="AC593" i="9" s="1"/>
  <c r="AC603" i="9" s="1"/>
  <c r="AC613" i="9" s="1"/>
  <c r="AO157" i="18" l="1"/>
  <c r="AD526" i="9"/>
  <c r="AD536" i="9" s="1"/>
  <c r="AD546" i="9" s="1"/>
  <c r="AD556" i="9" s="1"/>
  <c r="AD566" i="9" s="1"/>
  <c r="AD576" i="9" s="1"/>
  <c r="AD586" i="9" s="1"/>
  <c r="AD596" i="9" s="1"/>
  <c r="AD606" i="9" s="1"/>
  <c r="AD616" i="9" s="1"/>
  <c r="AD715" i="9"/>
  <c r="T705" i="9"/>
  <c r="AD708" i="9"/>
  <c r="T698" i="9"/>
  <c r="AD707" i="9"/>
  <c r="T697" i="9"/>
  <c r="AD709" i="9"/>
  <c r="T699" i="9"/>
  <c r="AD713" i="9"/>
  <c r="T703" i="9"/>
  <c r="AD706" i="9"/>
  <c r="T696" i="9"/>
  <c r="AD714" i="9"/>
  <c r="T704" i="9"/>
  <c r="AD710" i="9"/>
  <c r="T700" i="9"/>
  <c r="AD711" i="9"/>
  <c r="T701" i="9"/>
  <c r="AD712" i="9"/>
  <c r="T702" i="9"/>
  <c r="AC525" i="9"/>
  <c r="AC534" i="9"/>
  <c r="AC544" i="9" s="1"/>
  <c r="AC554" i="9" s="1"/>
  <c r="AC564" i="9" s="1"/>
  <c r="AC574" i="9" s="1"/>
  <c r="AC584" i="9" s="1"/>
  <c r="AC594" i="9" s="1"/>
  <c r="AC604" i="9" s="1"/>
  <c r="AC614" i="9" s="1"/>
  <c r="AO158" i="18" l="1"/>
  <c r="AD527" i="9"/>
  <c r="AD537" i="9" s="1"/>
  <c r="AD547" i="9" s="1"/>
  <c r="AD557" i="9" s="1"/>
  <c r="AD567" i="9" s="1"/>
  <c r="AD577" i="9" s="1"/>
  <c r="AD587" i="9" s="1"/>
  <c r="AD597" i="9" s="1"/>
  <c r="AD607" i="9" s="1"/>
  <c r="AD617" i="9" s="1"/>
  <c r="AD724" i="9"/>
  <c r="T714" i="9"/>
  <c r="AD722" i="9"/>
  <c r="T712" i="9"/>
  <c r="AD716" i="9"/>
  <c r="T706" i="9"/>
  <c r="AD721" i="9"/>
  <c r="T711" i="9"/>
  <c r="AD719" i="9"/>
  <c r="T709" i="9"/>
  <c r="AD720" i="9"/>
  <c r="T710" i="9"/>
  <c r="AD718" i="9"/>
  <c r="T708" i="9"/>
  <c r="AD723" i="9"/>
  <c r="T713" i="9"/>
  <c r="AD717" i="9"/>
  <c r="T707" i="9"/>
  <c r="AD725" i="9"/>
  <c r="T715" i="9"/>
  <c r="AC526" i="9"/>
  <c r="AC535" i="9"/>
  <c r="AC545" i="9" s="1"/>
  <c r="AC555" i="9" s="1"/>
  <c r="AC565" i="9" s="1"/>
  <c r="AC575" i="9" s="1"/>
  <c r="AC585" i="9" s="1"/>
  <c r="AC595" i="9" s="1"/>
  <c r="AC605" i="9" s="1"/>
  <c r="AC615" i="9" s="1"/>
  <c r="AO159" i="18" l="1"/>
  <c r="AD528" i="9"/>
  <c r="AD538" i="9" s="1"/>
  <c r="AD548" i="9" s="1"/>
  <c r="AD558" i="9" s="1"/>
  <c r="AD568" i="9" s="1"/>
  <c r="AD578" i="9" s="1"/>
  <c r="AD588" i="9" s="1"/>
  <c r="AD598" i="9" s="1"/>
  <c r="AD608" i="9" s="1"/>
  <c r="AD618" i="9" s="1"/>
  <c r="AD728" i="9"/>
  <c r="T718" i="9"/>
  <c r="AD730" i="9"/>
  <c r="T720" i="9"/>
  <c r="AD729" i="9"/>
  <c r="T719" i="9"/>
  <c r="AD731" i="9"/>
  <c r="T721" i="9"/>
  <c r="AD735" i="9"/>
  <c r="T725" i="9"/>
  <c r="AD733" i="9"/>
  <c r="T723" i="9"/>
  <c r="AD726" i="9"/>
  <c r="T716" i="9"/>
  <c r="AD727" i="9"/>
  <c r="T717" i="9"/>
  <c r="AD732" i="9"/>
  <c r="T722" i="9"/>
  <c r="AD734" i="9"/>
  <c r="T724" i="9"/>
  <c r="AC527" i="9"/>
  <c r="AC536" i="9"/>
  <c r="AC546" i="9" s="1"/>
  <c r="AC556" i="9" s="1"/>
  <c r="AC566" i="9" s="1"/>
  <c r="AC576" i="9" s="1"/>
  <c r="AC586" i="9" s="1"/>
  <c r="AC596" i="9" s="1"/>
  <c r="AC606" i="9" s="1"/>
  <c r="AC616" i="9" s="1"/>
  <c r="AO160" i="18" l="1"/>
  <c r="AD744" i="9"/>
  <c r="T734" i="9"/>
  <c r="AD736" i="9"/>
  <c r="T726" i="9"/>
  <c r="AD743" i="9"/>
  <c r="T733" i="9"/>
  <c r="AD742" i="9"/>
  <c r="T732" i="9"/>
  <c r="AD741" i="9"/>
  <c r="T731" i="9"/>
  <c r="AD739" i="9"/>
  <c r="T729" i="9"/>
  <c r="AD745" i="9"/>
  <c r="T745" i="9" s="1"/>
  <c r="T735" i="9"/>
  <c r="AD740" i="9"/>
  <c r="T730" i="9"/>
  <c r="AD737" i="9"/>
  <c r="T727" i="9"/>
  <c r="AD738" i="9"/>
  <c r="T728" i="9"/>
  <c r="AC528" i="9"/>
  <c r="AC538" i="9" s="1"/>
  <c r="AC548" i="9" s="1"/>
  <c r="AC558" i="9" s="1"/>
  <c r="AC568" i="9" s="1"/>
  <c r="AC578" i="9" s="1"/>
  <c r="AC588" i="9" s="1"/>
  <c r="AC598" i="9" s="1"/>
  <c r="AC608" i="9" s="1"/>
  <c r="AC618" i="9" s="1"/>
  <c r="AC537" i="9"/>
  <c r="AC547" i="9" s="1"/>
  <c r="AC557" i="9" s="1"/>
  <c r="AC567" i="9" s="1"/>
  <c r="AC577" i="9" s="1"/>
  <c r="AC587" i="9" s="1"/>
  <c r="AC597" i="9" s="1"/>
  <c r="AC607" i="9" s="1"/>
  <c r="AC617" i="9" s="1"/>
  <c r="AO161" i="18" l="1"/>
  <c r="AD754" i="9"/>
  <c r="T754" i="9" s="1"/>
  <c r="T744" i="9"/>
  <c r="AD749" i="9"/>
  <c r="T749" i="9" s="1"/>
  <c r="T739" i="9"/>
  <c r="AD748" i="9"/>
  <c r="T748" i="9" s="1"/>
  <c r="T738" i="9"/>
  <c r="AD750" i="9"/>
  <c r="T750" i="9" s="1"/>
  <c r="T740" i="9"/>
  <c r="AD752" i="9"/>
  <c r="T752" i="9" s="1"/>
  <c r="T742" i="9"/>
  <c r="AD747" i="9"/>
  <c r="T747" i="9" s="1"/>
  <c r="T737" i="9"/>
  <c r="AD751" i="9"/>
  <c r="T751" i="9" s="1"/>
  <c r="T741" i="9"/>
  <c r="AD753" i="9"/>
  <c r="T753" i="9" s="1"/>
  <c r="T743" i="9"/>
  <c r="AD746" i="9"/>
  <c r="T746" i="9" s="1"/>
  <c r="T736" i="9"/>
  <c r="AO162" i="18" l="1"/>
  <c r="G364" i="1"/>
  <c r="G366" i="1"/>
  <c r="G368" i="1"/>
  <c r="G370" i="1"/>
  <c r="G372" i="1"/>
  <c r="G373" i="1"/>
  <c r="G374" i="1"/>
  <c r="G375" i="1"/>
  <c r="G398" i="1"/>
  <c r="G400" i="1"/>
  <c r="G401" i="1"/>
  <c r="G402" i="1"/>
  <c r="G404" i="1"/>
  <c r="G182" i="1"/>
  <c r="G214" i="1"/>
  <c r="G213" i="1"/>
  <c r="G212" i="1"/>
  <c r="G210" i="1"/>
  <c r="N174" i="1" s="1"/>
  <c r="G187" i="1"/>
  <c r="G184" i="1"/>
  <c r="G185" i="1"/>
  <c r="G186" i="1"/>
  <c r="G216" i="1"/>
  <c r="G178" i="1"/>
  <c r="G180" i="1"/>
  <c r="G176" i="1"/>
  <c r="N169" i="1" l="1"/>
  <c r="N199" i="1"/>
  <c r="N202" i="1"/>
  <c r="N198" i="1"/>
  <c r="N200" i="1"/>
  <c r="N203" i="1"/>
  <c r="N201" i="1"/>
  <c r="N176" i="1"/>
  <c r="N191" i="1"/>
  <c r="N192" i="1"/>
  <c r="N193" i="1"/>
  <c r="N194" i="1"/>
  <c r="N195" i="1"/>
  <c r="N205" i="1"/>
  <c r="N207" i="1"/>
  <c r="N188" i="1"/>
  <c r="N206" i="1"/>
  <c r="N196" i="1"/>
  <c r="N183" i="1"/>
  <c r="N179" i="1"/>
  <c r="N177" i="1"/>
  <c r="N181" i="1"/>
  <c r="N186" i="1"/>
  <c r="N170" i="1"/>
  <c r="N182" i="1"/>
  <c r="N166" i="1"/>
  <c r="N184" i="1"/>
  <c r="N167" i="1"/>
  <c r="N187" i="1"/>
  <c r="N171" i="1"/>
  <c r="N185" i="1"/>
  <c r="N168" i="1"/>
  <c r="N204" i="1"/>
  <c r="N197" i="1"/>
  <c r="N190" i="1"/>
  <c r="N189" i="1"/>
  <c r="N208" i="1"/>
  <c r="N173" i="1"/>
  <c r="N172" i="1"/>
  <c r="N175" i="1"/>
  <c r="N216" i="1"/>
  <c r="N180" i="1"/>
  <c r="N165" i="1"/>
  <c r="N178" i="1"/>
  <c r="N164" i="1"/>
  <c r="AO163" i="18"/>
  <c r="AO164" i="18" l="1"/>
  <c r="AO165" i="18" l="1"/>
  <c r="I262" i="19"/>
  <c r="I238" i="19"/>
  <c r="I214" i="19"/>
  <c r="I334" i="19"/>
  <c r="I310" i="19"/>
  <c r="I286" i="19"/>
  <c r="I190" i="19"/>
  <c r="I166" i="19"/>
  <c r="I142" i="19"/>
  <c r="E52" i="19"/>
  <c r="SK357" i="19"/>
  <c r="C357" i="19"/>
  <c r="SK356" i="19"/>
  <c r="C356" i="19"/>
  <c r="SK355" i="19"/>
  <c r="C355" i="19"/>
  <c r="SK354" i="19"/>
  <c r="C354" i="19"/>
  <c r="SK353" i="19"/>
  <c r="C353" i="19"/>
  <c r="SK352" i="19"/>
  <c r="C352" i="19"/>
  <c r="SK351" i="19"/>
  <c r="C351" i="19"/>
  <c r="SK350" i="19"/>
  <c r="C350" i="19"/>
  <c r="SK349" i="19"/>
  <c r="C349" i="19"/>
  <c r="SK348" i="19"/>
  <c r="C348" i="19"/>
  <c r="SK347" i="19"/>
  <c r="C347" i="19"/>
  <c r="SK346" i="19"/>
  <c r="C346" i="19"/>
  <c r="SK345" i="19"/>
  <c r="C345" i="19"/>
  <c r="SK336" i="19"/>
  <c r="C336" i="19"/>
  <c r="SK335" i="19"/>
  <c r="C335" i="19"/>
  <c r="SK334" i="19"/>
  <c r="C334" i="19"/>
  <c r="SK333" i="19"/>
  <c r="C333" i="19"/>
  <c r="SK332" i="19"/>
  <c r="C332" i="19"/>
  <c r="SK331" i="19"/>
  <c r="C331" i="19"/>
  <c r="SK330" i="19"/>
  <c r="C330" i="19"/>
  <c r="SK329" i="19"/>
  <c r="C329" i="19"/>
  <c r="SK328" i="19"/>
  <c r="C328" i="19"/>
  <c r="SK327" i="19"/>
  <c r="C327" i="19"/>
  <c r="SK326" i="19"/>
  <c r="C326" i="19"/>
  <c r="SK325" i="19"/>
  <c r="C325" i="19"/>
  <c r="SK324" i="19"/>
  <c r="C324" i="19"/>
  <c r="SK323" i="19"/>
  <c r="C323" i="19"/>
  <c r="SK318" i="19"/>
  <c r="C318" i="19"/>
  <c r="SK317" i="19"/>
  <c r="C317" i="19"/>
  <c r="SK312" i="19"/>
  <c r="C312" i="19"/>
  <c r="SK311" i="19"/>
  <c r="C311" i="19"/>
  <c r="SK310" i="19"/>
  <c r="C310" i="19"/>
  <c r="SK309" i="19"/>
  <c r="C309" i="19"/>
  <c r="SK308" i="19"/>
  <c r="C308" i="19"/>
  <c r="SK307" i="19"/>
  <c r="C307" i="19"/>
  <c r="SK306" i="19"/>
  <c r="C306" i="19"/>
  <c r="SK305" i="19"/>
  <c r="C305" i="19"/>
  <c r="SK304" i="19"/>
  <c r="C304" i="19"/>
  <c r="SK303" i="19"/>
  <c r="C303" i="19"/>
  <c r="SK302" i="19"/>
  <c r="C302" i="19"/>
  <c r="SK301" i="19"/>
  <c r="C301" i="19"/>
  <c r="SK300" i="19"/>
  <c r="C300" i="19"/>
  <c r="SK299" i="19"/>
  <c r="C299" i="19"/>
  <c r="SK294" i="19"/>
  <c r="C294" i="19"/>
  <c r="SK293" i="19"/>
  <c r="C293" i="19"/>
  <c r="SK288" i="19"/>
  <c r="C288" i="19"/>
  <c r="SK287" i="19"/>
  <c r="C287" i="19"/>
  <c r="SK286" i="19"/>
  <c r="C286" i="19"/>
  <c r="SK285" i="19"/>
  <c r="C285" i="19"/>
  <c r="SK284" i="19"/>
  <c r="C284" i="19"/>
  <c r="SK283" i="19"/>
  <c r="C283" i="19"/>
  <c r="SK282" i="19"/>
  <c r="C282" i="19"/>
  <c r="SK281" i="19"/>
  <c r="C281" i="19"/>
  <c r="SK280" i="19"/>
  <c r="C280" i="19"/>
  <c r="SK279" i="19"/>
  <c r="C279" i="19"/>
  <c r="SK278" i="19"/>
  <c r="C278" i="19"/>
  <c r="SK277" i="19"/>
  <c r="C277" i="19"/>
  <c r="SK276" i="19"/>
  <c r="C276" i="19"/>
  <c r="SK275" i="19"/>
  <c r="C275" i="19"/>
  <c r="SK270" i="19"/>
  <c r="C270" i="19"/>
  <c r="SK269" i="19"/>
  <c r="C269" i="19"/>
  <c r="SK264" i="19"/>
  <c r="C264" i="19"/>
  <c r="SK263" i="19"/>
  <c r="C263" i="19"/>
  <c r="SK262" i="19"/>
  <c r="C262" i="19"/>
  <c r="SK261" i="19"/>
  <c r="C261" i="19"/>
  <c r="SK260" i="19"/>
  <c r="C260" i="19"/>
  <c r="SK259" i="19"/>
  <c r="C259" i="19"/>
  <c r="SK258" i="19"/>
  <c r="C258" i="19"/>
  <c r="SK257" i="19"/>
  <c r="C257" i="19"/>
  <c r="SK256" i="19"/>
  <c r="C256" i="19"/>
  <c r="SK255" i="19"/>
  <c r="C255" i="19"/>
  <c r="SK254" i="19"/>
  <c r="C254" i="19"/>
  <c r="SK253" i="19"/>
  <c r="C253" i="19"/>
  <c r="SK252" i="19"/>
  <c r="C252" i="19"/>
  <c r="SK251" i="19"/>
  <c r="C251" i="19"/>
  <c r="SK246" i="19"/>
  <c r="C246" i="19"/>
  <c r="SK245" i="19"/>
  <c r="C245" i="19"/>
  <c r="SK240" i="19"/>
  <c r="C240" i="19"/>
  <c r="SK239" i="19"/>
  <c r="C239" i="19"/>
  <c r="SK238" i="19"/>
  <c r="C238" i="19"/>
  <c r="SK237" i="19"/>
  <c r="C237" i="19"/>
  <c r="SK236" i="19"/>
  <c r="C236" i="19"/>
  <c r="SK235" i="19"/>
  <c r="C235" i="19"/>
  <c r="SK234" i="19"/>
  <c r="C234" i="19"/>
  <c r="SK233" i="19"/>
  <c r="C233" i="19"/>
  <c r="SK232" i="19"/>
  <c r="C232" i="19"/>
  <c r="SK231" i="19"/>
  <c r="C231" i="19"/>
  <c r="SK230" i="19"/>
  <c r="C230" i="19"/>
  <c r="SK229" i="19"/>
  <c r="C229" i="19"/>
  <c r="SK228" i="19"/>
  <c r="C228" i="19"/>
  <c r="SK227" i="19"/>
  <c r="C227" i="19"/>
  <c r="SK222" i="19"/>
  <c r="C222" i="19"/>
  <c r="SK221" i="19"/>
  <c r="C221" i="19"/>
  <c r="SK216" i="19"/>
  <c r="C216" i="19"/>
  <c r="SK215" i="19"/>
  <c r="C215" i="19"/>
  <c r="SK214" i="19"/>
  <c r="C214" i="19"/>
  <c r="C105" i="19"/>
  <c r="C104" i="19"/>
  <c r="SK103" i="19"/>
  <c r="C103" i="19"/>
  <c r="C102" i="19"/>
  <c r="C101" i="19"/>
  <c r="SK100" i="19"/>
  <c r="C100" i="19"/>
  <c r="C99" i="19"/>
  <c r="C98" i="19"/>
  <c r="SK97" i="19"/>
  <c r="C97" i="19"/>
  <c r="C96" i="19"/>
  <c r="C95" i="19"/>
  <c r="SK94" i="19"/>
  <c r="C94" i="19"/>
  <c r="C93" i="19"/>
  <c r="C92" i="19"/>
  <c r="SK91" i="19"/>
  <c r="C91" i="19"/>
  <c r="C90" i="19"/>
  <c r="C89" i="19"/>
  <c r="SK88" i="19"/>
  <c r="C88" i="19"/>
  <c r="C87" i="19"/>
  <c r="C86" i="19"/>
  <c r="SK85" i="19"/>
  <c r="C85" i="19"/>
  <c r="C84" i="19"/>
  <c r="C83" i="19"/>
  <c r="SK82" i="19"/>
  <c r="C82" i="19"/>
  <c r="C81" i="19"/>
  <c r="C80" i="19"/>
  <c r="SK79" i="19"/>
  <c r="C79" i="19"/>
  <c r="C78" i="19"/>
  <c r="C77" i="19"/>
  <c r="SK76" i="19"/>
  <c r="C76" i="19"/>
  <c r="C75" i="19"/>
  <c r="C74" i="19"/>
  <c r="SK73" i="19"/>
  <c r="C73" i="19"/>
  <c r="C72" i="19"/>
  <c r="C71" i="19"/>
  <c r="SK70" i="19"/>
  <c r="C70" i="19"/>
  <c r="AO166" i="18" l="1"/>
  <c r="SK109" i="19"/>
  <c r="SK106" i="19"/>
  <c r="SK67" i="19"/>
  <c r="SK61" i="19"/>
  <c r="AG67" i="18"/>
  <c r="AD67" i="18"/>
  <c r="AA67" i="18"/>
  <c r="SK189" i="19"/>
  <c r="C189" i="19"/>
  <c r="SK188" i="19"/>
  <c r="C188" i="19"/>
  <c r="SK187" i="19"/>
  <c r="C187" i="19"/>
  <c r="SK186" i="19"/>
  <c r="C186" i="19"/>
  <c r="SK185" i="19"/>
  <c r="C185" i="19"/>
  <c r="SK184" i="19"/>
  <c r="C184" i="19"/>
  <c r="SK183" i="19"/>
  <c r="C183" i="19"/>
  <c r="SK182" i="19"/>
  <c r="C182" i="19"/>
  <c r="SK181" i="19"/>
  <c r="C181" i="19"/>
  <c r="SK180" i="19"/>
  <c r="C180" i="19"/>
  <c r="SK179" i="19"/>
  <c r="C179" i="19"/>
  <c r="SK174" i="19"/>
  <c r="C174" i="19"/>
  <c r="SK173" i="19"/>
  <c r="C173" i="19"/>
  <c r="SK168" i="19"/>
  <c r="C168" i="19"/>
  <c r="SK167" i="19"/>
  <c r="C167" i="19"/>
  <c r="SK166" i="19"/>
  <c r="C166" i="19"/>
  <c r="H791" i="18"/>
  <c r="H796" i="18"/>
  <c r="H801" i="18"/>
  <c r="H806" i="18"/>
  <c r="C806" i="18"/>
  <c r="C801" i="18"/>
  <c r="C796" i="18"/>
  <c r="C791" i="18"/>
  <c r="H703" i="18"/>
  <c r="C726" i="18"/>
  <c r="C725" i="18"/>
  <c r="C724" i="18"/>
  <c r="C723" i="18"/>
  <c r="C722" i="18"/>
  <c r="C721" i="18"/>
  <c r="C720" i="18"/>
  <c r="C719" i="18"/>
  <c r="C718" i="18"/>
  <c r="C717" i="18"/>
  <c r="C716" i="18"/>
  <c r="C715" i="18"/>
  <c r="C714" i="18"/>
  <c r="C713" i="18"/>
  <c r="C712" i="18"/>
  <c r="C711" i="18"/>
  <c r="C710" i="18"/>
  <c r="C709" i="18"/>
  <c r="U708" i="18"/>
  <c r="U711" i="18" s="1"/>
  <c r="U714" i="18" s="1"/>
  <c r="U717" i="18" s="1"/>
  <c r="U720" i="18" s="1"/>
  <c r="U723" i="18" s="1"/>
  <c r="U726" i="18" s="1"/>
  <c r="T708" i="18"/>
  <c r="T711" i="18" s="1"/>
  <c r="T714" i="18" s="1"/>
  <c r="T717" i="18" s="1"/>
  <c r="T720" i="18" s="1"/>
  <c r="T723" i="18" s="1"/>
  <c r="T726" i="18" s="1"/>
  <c r="S708" i="18"/>
  <c r="S711" i="18" s="1"/>
  <c r="S714" i="18" s="1"/>
  <c r="S717" i="18" s="1"/>
  <c r="S720" i="18" s="1"/>
  <c r="S723" i="18" s="1"/>
  <c r="S726" i="18" s="1"/>
  <c r="R708" i="18"/>
  <c r="R711" i="18" s="1"/>
  <c r="R714" i="18" s="1"/>
  <c r="R717" i="18" s="1"/>
  <c r="R720" i="18" s="1"/>
  <c r="R723" i="18" s="1"/>
  <c r="R726" i="18" s="1"/>
  <c r="C708" i="18"/>
  <c r="U707" i="18"/>
  <c r="U710" i="18" s="1"/>
  <c r="U713" i="18" s="1"/>
  <c r="U716" i="18" s="1"/>
  <c r="U719" i="18" s="1"/>
  <c r="U722" i="18" s="1"/>
  <c r="U725" i="18" s="1"/>
  <c r="T707" i="18"/>
  <c r="T710" i="18" s="1"/>
  <c r="T713" i="18" s="1"/>
  <c r="T716" i="18" s="1"/>
  <c r="T719" i="18" s="1"/>
  <c r="T722" i="18" s="1"/>
  <c r="T725" i="18" s="1"/>
  <c r="S707" i="18"/>
  <c r="S710" i="18" s="1"/>
  <c r="S713" i="18" s="1"/>
  <c r="S716" i="18" s="1"/>
  <c r="S719" i="18" s="1"/>
  <c r="S722" i="18" s="1"/>
  <c r="S725" i="18" s="1"/>
  <c r="R707" i="18"/>
  <c r="R710" i="18" s="1"/>
  <c r="R713" i="18" s="1"/>
  <c r="R716" i="18" s="1"/>
  <c r="R719" i="18" s="1"/>
  <c r="R722" i="18" s="1"/>
  <c r="R725" i="18" s="1"/>
  <c r="Q707" i="18"/>
  <c r="P707" i="18"/>
  <c r="O707" i="18"/>
  <c r="N707" i="18"/>
  <c r="C707" i="18"/>
  <c r="U706" i="18"/>
  <c r="U709" i="18" s="1"/>
  <c r="U712" i="18" s="1"/>
  <c r="U715" i="18" s="1"/>
  <c r="U718" i="18" s="1"/>
  <c r="U721" i="18" s="1"/>
  <c r="U724" i="18" s="1"/>
  <c r="T706" i="18"/>
  <c r="T709" i="18" s="1"/>
  <c r="T712" i="18" s="1"/>
  <c r="T715" i="18" s="1"/>
  <c r="T718" i="18" s="1"/>
  <c r="T721" i="18" s="1"/>
  <c r="T724" i="18" s="1"/>
  <c r="S706" i="18"/>
  <c r="S709" i="18" s="1"/>
  <c r="S712" i="18" s="1"/>
  <c r="S715" i="18" s="1"/>
  <c r="S718" i="18" s="1"/>
  <c r="S721" i="18" s="1"/>
  <c r="S724" i="18" s="1"/>
  <c r="R706" i="18"/>
  <c r="R709" i="18" s="1"/>
  <c r="R712" i="18" s="1"/>
  <c r="R715" i="18" s="1"/>
  <c r="R718" i="18" s="1"/>
  <c r="R721" i="18" s="1"/>
  <c r="R724" i="18" s="1"/>
  <c r="M706" i="18"/>
  <c r="L706" i="18"/>
  <c r="K706" i="18"/>
  <c r="C706" i="18"/>
  <c r="C705" i="18"/>
  <c r="C704" i="18"/>
  <c r="C703" i="18"/>
  <c r="H674" i="18"/>
  <c r="C675" i="18"/>
  <c r="C674" i="18"/>
  <c r="H644" i="18"/>
  <c r="C647" i="18"/>
  <c r="C646" i="18"/>
  <c r="C645" i="18"/>
  <c r="C644" i="18"/>
  <c r="H659" i="18"/>
  <c r="C663" i="18"/>
  <c r="C662" i="18"/>
  <c r="C661" i="18"/>
  <c r="C660" i="18"/>
  <c r="C659" i="18"/>
  <c r="H622" i="18"/>
  <c r="C629" i="18"/>
  <c r="C628" i="18"/>
  <c r="C627" i="18"/>
  <c r="C626" i="18"/>
  <c r="C625" i="18"/>
  <c r="C624" i="18"/>
  <c r="C623" i="18"/>
  <c r="C622" i="18"/>
  <c r="H482" i="18"/>
  <c r="C485" i="18"/>
  <c r="C484" i="18"/>
  <c r="C483" i="18"/>
  <c r="C482" i="18"/>
  <c r="I468" i="18"/>
  <c r="I472" i="18"/>
  <c r="H468" i="18"/>
  <c r="C471" i="18"/>
  <c r="C470" i="18"/>
  <c r="C469" i="18"/>
  <c r="C468" i="18"/>
  <c r="H451" i="18"/>
  <c r="H450" i="18"/>
  <c r="H449" i="18"/>
  <c r="H448" i="18"/>
  <c r="H447" i="18"/>
  <c r="H446" i="18"/>
  <c r="H445" i="18"/>
  <c r="H444" i="18"/>
  <c r="H443" i="18"/>
  <c r="H442" i="18"/>
  <c r="C442" i="18"/>
  <c r="H426" i="18"/>
  <c r="H422" i="18"/>
  <c r="H418" i="18"/>
  <c r="U426" i="18"/>
  <c r="T426" i="18"/>
  <c r="S426" i="18"/>
  <c r="R426" i="18"/>
  <c r="C426" i="18"/>
  <c r="U422" i="18"/>
  <c r="T422" i="18"/>
  <c r="S422" i="18"/>
  <c r="R422" i="18"/>
  <c r="C422" i="18"/>
  <c r="C418" i="18"/>
  <c r="H350" i="18"/>
  <c r="C350" i="18"/>
  <c r="H322" i="18"/>
  <c r="C329" i="18"/>
  <c r="C328" i="18"/>
  <c r="C327" i="18"/>
  <c r="C326" i="18"/>
  <c r="C325" i="18"/>
  <c r="C324" i="18"/>
  <c r="U323" i="18"/>
  <c r="T323" i="18"/>
  <c r="S323" i="18"/>
  <c r="R323" i="18"/>
  <c r="C323" i="18"/>
  <c r="U322" i="18"/>
  <c r="T322" i="18"/>
  <c r="S322" i="18"/>
  <c r="R322" i="18"/>
  <c r="C322" i="18"/>
  <c r="H265" i="18"/>
  <c r="C272" i="18"/>
  <c r="C271" i="18"/>
  <c r="C270" i="18"/>
  <c r="C269" i="18"/>
  <c r="C268" i="18"/>
  <c r="Q267" i="18"/>
  <c r="U324" i="18" s="1"/>
  <c r="P267" i="18"/>
  <c r="T324" i="18" s="1"/>
  <c r="O267" i="18"/>
  <c r="O268" i="18" s="1"/>
  <c r="S325" i="18" s="1"/>
  <c r="N267" i="18"/>
  <c r="R324" i="18" s="1"/>
  <c r="C267" i="18"/>
  <c r="K266" i="18"/>
  <c r="L266" i="18" s="1"/>
  <c r="C266" i="18"/>
  <c r="K265" i="18"/>
  <c r="L265" i="18" s="1"/>
  <c r="C265" i="18"/>
  <c r="I253" i="18"/>
  <c r="AF67" i="18"/>
  <c r="AC67" i="18"/>
  <c r="Z67" i="18"/>
  <c r="M709" i="18" l="1"/>
  <c r="O710" i="18"/>
  <c r="P710" i="18"/>
  <c r="N710" i="18"/>
  <c r="Q710" i="18"/>
  <c r="K709" i="18"/>
  <c r="L709" i="18"/>
  <c r="AO167" i="18"/>
  <c r="S324" i="18"/>
  <c r="O269" i="18"/>
  <c r="S326" i="18" s="1"/>
  <c r="N268" i="18"/>
  <c r="R325" i="18" s="1"/>
  <c r="SJ37" i="19" s="1"/>
  <c r="SJ38" i="19" s="1"/>
  <c r="P268" i="18"/>
  <c r="T325" i="18" s="1"/>
  <c r="Q268" i="18"/>
  <c r="U325" i="18" s="1"/>
  <c r="L712" i="18" l="1"/>
  <c r="K712" i="18"/>
  <c r="Q713" i="18"/>
  <c r="N713" i="18"/>
  <c r="P713" i="18"/>
  <c r="O713" i="18"/>
  <c r="M712" i="18"/>
  <c r="O270" i="18"/>
  <c r="S327" i="18" s="1"/>
  <c r="P269" i="18"/>
  <c r="T326" i="18" s="1"/>
  <c r="N269" i="18"/>
  <c r="R326" i="18" s="1"/>
  <c r="Q269" i="18"/>
  <c r="U326" i="18" s="1"/>
  <c r="K715" i="18" l="1"/>
  <c r="O716" i="18"/>
  <c r="P716" i="18"/>
  <c r="Q716" i="18"/>
  <c r="M715" i="18"/>
  <c r="N716" i="18"/>
  <c r="L715" i="18"/>
  <c r="O271" i="18"/>
  <c r="S328" i="18" s="1"/>
  <c r="Q270" i="18"/>
  <c r="U327" i="18" s="1"/>
  <c r="P270" i="18"/>
  <c r="T327" i="18" s="1"/>
  <c r="N270" i="18"/>
  <c r="R327" i="18" s="1"/>
  <c r="N719" i="18" l="1"/>
  <c r="M718" i="18"/>
  <c r="Q719" i="18"/>
  <c r="L718" i="18"/>
  <c r="P719" i="18"/>
  <c r="O719" i="18"/>
  <c r="K718" i="18"/>
  <c r="P271" i="18"/>
  <c r="T328" i="18" s="1"/>
  <c r="N271" i="18"/>
  <c r="R328" i="18" s="1"/>
  <c r="Q271" i="18"/>
  <c r="U328" i="18" s="1"/>
  <c r="O272" i="18"/>
  <c r="S329" i="18" s="1"/>
  <c r="O722" i="18" l="1"/>
  <c r="L721" i="18"/>
  <c r="K721" i="18"/>
  <c r="P722" i="18"/>
  <c r="Q722" i="18"/>
  <c r="M721" i="18"/>
  <c r="N722" i="18"/>
  <c r="N272" i="18"/>
  <c r="R329" i="18" s="1"/>
  <c r="P272" i="18"/>
  <c r="T329" i="18" s="1"/>
  <c r="Q272" i="18"/>
  <c r="U329" i="18" s="1"/>
  <c r="P725" i="18" l="1"/>
  <c r="N725" i="18"/>
  <c r="Q725" i="18"/>
  <c r="M724" i="18"/>
  <c r="K724" i="18"/>
  <c r="L724" i="18"/>
  <c r="O725" i="18"/>
  <c r="D6" i="21"/>
  <c r="O12" i="21"/>
  <c r="L15" i="21"/>
  <c r="L16" i="21"/>
  <c r="N16" i="21"/>
  <c r="L17" i="21"/>
  <c r="N17" i="21"/>
  <c r="L18" i="21"/>
  <c r="N18" i="21"/>
  <c r="L19" i="21"/>
  <c r="N19" i="21"/>
  <c r="L20" i="21"/>
  <c r="N20" i="21"/>
  <c r="L21" i="21"/>
  <c r="N21" i="21"/>
  <c r="L22" i="21"/>
  <c r="N22" i="21"/>
  <c r="L23" i="21"/>
  <c r="N23" i="21"/>
  <c r="L24" i="21"/>
  <c r="N24" i="21"/>
  <c r="G29" i="21"/>
  <c r="O20" i="21" l="1"/>
  <c r="O21" i="21"/>
  <c r="O16" i="21"/>
  <c r="O24" i="21"/>
  <c r="Q24" i="21"/>
  <c r="O22" i="21"/>
  <c r="Q22" i="21"/>
  <c r="Q21" i="21"/>
  <c r="Q18" i="21"/>
  <c r="O18" i="21"/>
  <c r="O19" i="21"/>
  <c r="Q19" i="21"/>
  <c r="O23" i="21"/>
  <c r="Q23" i="21"/>
  <c r="Q20" i="21"/>
  <c r="Q17" i="21"/>
  <c r="O17" i="21"/>
  <c r="Q16" i="21"/>
  <c r="N15" i="21"/>
  <c r="Q15" i="21" l="1"/>
  <c r="O15" i="21"/>
  <c r="D4" i="21" l="1"/>
  <c r="D7" i="21" s="1"/>
  <c r="H273" i="18" l="1"/>
  <c r="H257" i="18"/>
  <c r="U427" i="18" l="1"/>
  <c r="T427" i="18"/>
  <c r="S427" i="18"/>
  <c r="R427" i="18"/>
  <c r="U425" i="18"/>
  <c r="T425" i="18"/>
  <c r="S425" i="18"/>
  <c r="R425" i="18"/>
  <c r="U423" i="18"/>
  <c r="T423" i="18"/>
  <c r="S423" i="18"/>
  <c r="R423" i="18"/>
  <c r="U421" i="18"/>
  <c r="T421" i="18"/>
  <c r="S421" i="18"/>
  <c r="R421" i="18"/>
  <c r="C77" i="18" l="1"/>
  <c r="C76" i="18"/>
  <c r="C75" i="18"/>
  <c r="C74" i="18"/>
  <c r="C73" i="18"/>
  <c r="C72" i="18"/>
  <c r="C71" i="18"/>
  <c r="C70" i="18"/>
  <c r="C69" i="18"/>
  <c r="C167" i="18"/>
  <c r="C166" i="18"/>
  <c r="C165" i="18"/>
  <c r="C164" i="18"/>
  <c r="C163" i="18"/>
  <c r="C162" i="18"/>
  <c r="C161" i="18"/>
  <c r="C160" i="18"/>
  <c r="C159" i="18"/>
  <c r="C158" i="18"/>
  <c r="C157" i="18"/>
  <c r="C156" i="18"/>
  <c r="C155" i="18"/>
  <c r="C154" i="18"/>
  <c r="C153" i="18"/>
  <c r="C152" i="18"/>
  <c r="C151" i="18"/>
  <c r="C150" i="18"/>
  <c r="C149" i="18"/>
  <c r="C148" i="18"/>
  <c r="C147" i="18"/>
  <c r="C146" i="18"/>
  <c r="C145" i="18"/>
  <c r="C144" i="18"/>
  <c r="C143" i="18"/>
  <c r="C142" i="18"/>
  <c r="C141" i="18"/>
  <c r="C140" i="18"/>
  <c r="C139" i="18"/>
  <c r="C138" i="18"/>
  <c r="C137" i="18"/>
  <c r="C136" i="18"/>
  <c r="C135" i="18"/>
  <c r="C134" i="18"/>
  <c r="C133" i="18"/>
  <c r="C132" i="18"/>
  <c r="C131" i="18"/>
  <c r="C130" i="18"/>
  <c r="C129" i="18"/>
  <c r="C128" i="18"/>
  <c r="C127" i="18"/>
  <c r="C126" i="18"/>
  <c r="C125" i="18"/>
  <c r="C124" i="18"/>
  <c r="C123" i="18"/>
  <c r="C122" i="18"/>
  <c r="C121" i="18"/>
  <c r="C120" i="18"/>
  <c r="C119" i="18"/>
  <c r="C118" i="18"/>
  <c r="C117" i="18"/>
  <c r="C116" i="18"/>
  <c r="C115" i="18"/>
  <c r="C114" i="18"/>
  <c r="C113" i="18"/>
  <c r="C112" i="18"/>
  <c r="C111" i="18"/>
  <c r="C110" i="18"/>
  <c r="C109" i="18"/>
  <c r="C108" i="18"/>
  <c r="C107" i="18"/>
  <c r="C106" i="18"/>
  <c r="C105" i="18"/>
  <c r="C104" i="18"/>
  <c r="C103" i="18"/>
  <c r="C102" i="18"/>
  <c r="C101" i="18"/>
  <c r="C100" i="18"/>
  <c r="C99" i="18"/>
  <c r="C98" i="18"/>
  <c r="C97" i="18"/>
  <c r="C96" i="18"/>
  <c r="C95" i="18"/>
  <c r="C94" i="18"/>
  <c r="C93" i="18"/>
  <c r="C92" i="18"/>
  <c r="C91" i="18"/>
  <c r="C90" i="18"/>
  <c r="C89" i="18"/>
  <c r="C88" i="18"/>
  <c r="C87" i="18"/>
  <c r="C86" i="18"/>
  <c r="C85" i="18"/>
  <c r="C84" i="18"/>
  <c r="C83" i="18"/>
  <c r="C82" i="18"/>
  <c r="C81" i="18"/>
  <c r="C80" i="18"/>
  <c r="C79" i="18"/>
  <c r="C78" i="18"/>
  <c r="C111" i="19" l="1"/>
  <c r="C110" i="19"/>
  <c r="C109" i="19"/>
  <c r="C108" i="19"/>
  <c r="C107" i="19"/>
  <c r="C106" i="19"/>
  <c r="C69" i="19"/>
  <c r="C68" i="19"/>
  <c r="C67" i="19"/>
  <c r="C66" i="19"/>
  <c r="C65" i="19"/>
  <c r="C64" i="19"/>
  <c r="SK49" i="19" l="1"/>
  <c r="SK55" i="19"/>
  <c r="SK52" i="19"/>
  <c r="SK213" i="19"/>
  <c r="SK212" i="19"/>
  <c r="SK211" i="19"/>
  <c r="SK210" i="19"/>
  <c r="SK209" i="19"/>
  <c r="SK208" i="19"/>
  <c r="SK207" i="19"/>
  <c r="SK206" i="19"/>
  <c r="SK205" i="19"/>
  <c r="SK204" i="19"/>
  <c r="SK203" i="19"/>
  <c r="SK198" i="19"/>
  <c r="SK197" i="19"/>
  <c r="SK192" i="19"/>
  <c r="SK191" i="19"/>
  <c r="SK190" i="19"/>
  <c r="SK165" i="19"/>
  <c r="SK164" i="19"/>
  <c r="SK163" i="19"/>
  <c r="SK162" i="19"/>
  <c r="SK161" i="19"/>
  <c r="SK160" i="19"/>
  <c r="SK159" i="19"/>
  <c r="SK158" i="19"/>
  <c r="SK157" i="19"/>
  <c r="SK156" i="19"/>
  <c r="SK155" i="19"/>
  <c r="SK150" i="19"/>
  <c r="SK145" i="19"/>
  <c r="SK144" i="19"/>
  <c r="SK143" i="19"/>
  <c r="SK142" i="19"/>
  <c r="SK141" i="19"/>
  <c r="G163" i="1" l="1"/>
  <c r="N163" i="1" l="1"/>
  <c r="H460" i="18" l="1"/>
  <c r="H459" i="18"/>
  <c r="H458" i="18"/>
  <c r="H457" i="18"/>
  <c r="H456" i="18"/>
  <c r="H455" i="18"/>
  <c r="H454" i="18"/>
  <c r="H453" i="18"/>
  <c r="H441" i="18"/>
  <c r="H440" i="18"/>
  <c r="H439" i="18"/>
  <c r="H438" i="18"/>
  <c r="H437" i="18"/>
  <c r="H436" i="18"/>
  <c r="H435" i="18"/>
  <c r="H434" i="18"/>
  <c r="H433" i="18"/>
  <c r="H452" i="18"/>
  <c r="C452" i="18"/>
  <c r="H68" i="18"/>
  <c r="AK93" i="18" l="1"/>
  <c r="F93" i="18"/>
  <c r="AK102" i="18"/>
  <c r="F102" i="18"/>
  <c r="F112" i="18"/>
  <c r="AK112" i="18"/>
  <c r="F124" i="18"/>
  <c r="AK124" i="18"/>
  <c r="F136" i="18"/>
  <c r="AK136" i="18"/>
  <c r="F138" i="18"/>
  <c r="AK138" i="18"/>
  <c r="AL138" i="18" s="1"/>
  <c r="F140" i="18"/>
  <c r="AK140" i="18"/>
  <c r="F151" i="18"/>
  <c r="AK151" i="18"/>
  <c r="F162" i="18"/>
  <c r="AK162" i="18"/>
  <c r="AK81" i="18"/>
  <c r="F81" i="18"/>
  <c r="AK101" i="18"/>
  <c r="F101" i="18"/>
  <c r="F111" i="18"/>
  <c r="AK111" i="18"/>
  <c r="F123" i="18"/>
  <c r="AK123" i="18"/>
  <c r="F135" i="18"/>
  <c r="AK135" i="18"/>
  <c r="F147" i="18"/>
  <c r="AK147" i="18"/>
  <c r="F139" i="18"/>
  <c r="AK139" i="18"/>
  <c r="F150" i="18"/>
  <c r="AK150" i="18"/>
  <c r="F161" i="18"/>
  <c r="AK161" i="18"/>
  <c r="AK91" i="18"/>
  <c r="F91" i="18"/>
  <c r="F110" i="18"/>
  <c r="AK110" i="18"/>
  <c r="F134" i="18"/>
  <c r="AK134" i="18"/>
  <c r="F146" i="18"/>
  <c r="AK146" i="18"/>
  <c r="F157" i="18"/>
  <c r="AK157" i="18"/>
  <c r="F149" i="18"/>
  <c r="AK149" i="18"/>
  <c r="F160" i="18"/>
  <c r="AK160" i="18"/>
  <c r="AK75" i="18"/>
  <c r="F75" i="18"/>
  <c r="F108" i="18"/>
  <c r="AK108" i="18"/>
  <c r="F122" i="18"/>
  <c r="AK122" i="18"/>
  <c r="AK87" i="18"/>
  <c r="F87" i="18"/>
  <c r="AK79" i="18"/>
  <c r="F79" i="18"/>
  <c r="F107" i="18"/>
  <c r="AK107" i="18"/>
  <c r="F117" i="18"/>
  <c r="AK117" i="18"/>
  <c r="F109" i="18"/>
  <c r="AK109" i="18"/>
  <c r="F121" i="18"/>
  <c r="AK121" i="18"/>
  <c r="F133" i="18"/>
  <c r="AK133" i="18"/>
  <c r="F145" i="18"/>
  <c r="AK145" i="18"/>
  <c r="F156" i="18"/>
  <c r="AK156" i="18"/>
  <c r="F167" i="18"/>
  <c r="AK167" i="18"/>
  <c r="F159" i="18"/>
  <c r="AK159" i="18"/>
  <c r="AK76" i="18"/>
  <c r="F76" i="18"/>
  <c r="AK86" i="18"/>
  <c r="F86" i="18"/>
  <c r="F116" i="18"/>
  <c r="AK116" i="18"/>
  <c r="F118" i="18"/>
  <c r="AK118" i="18"/>
  <c r="F120" i="18"/>
  <c r="AK120" i="18"/>
  <c r="F132" i="18"/>
  <c r="AK132" i="18"/>
  <c r="F144" i="18"/>
  <c r="AK144" i="18"/>
  <c r="F155" i="18"/>
  <c r="AK155" i="18"/>
  <c r="F166" i="18"/>
  <c r="AK166" i="18"/>
  <c r="AK78" i="18"/>
  <c r="F78" i="18"/>
  <c r="F96" i="18"/>
  <c r="AK96" i="18"/>
  <c r="F127" i="18"/>
  <c r="AK127" i="18"/>
  <c r="F131" i="18"/>
  <c r="AK131" i="18"/>
  <c r="F143" i="18"/>
  <c r="AK143" i="18"/>
  <c r="F154" i="18"/>
  <c r="AK154" i="18"/>
  <c r="F165" i="18"/>
  <c r="AK165" i="18"/>
  <c r="AK82" i="18"/>
  <c r="F82" i="18"/>
  <c r="F80" i="18"/>
  <c r="AK80" i="18"/>
  <c r="AK106" i="18"/>
  <c r="F106" i="18"/>
  <c r="F115" i="18"/>
  <c r="AK115" i="18"/>
  <c r="AK84" i="18"/>
  <c r="F84" i="18"/>
  <c r="AK95" i="18"/>
  <c r="F95" i="18"/>
  <c r="F104" i="18"/>
  <c r="AK104" i="18"/>
  <c r="F114" i="18"/>
  <c r="AK114" i="18"/>
  <c r="F126" i="18"/>
  <c r="AK126" i="18"/>
  <c r="F128" i="18"/>
  <c r="AK128" i="18"/>
  <c r="F130" i="18"/>
  <c r="AK130" i="18"/>
  <c r="AL130" i="18" s="1"/>
  <c r="F142" i="18"/>
  <c r="AK142" i="18"/>
  <c r="F153" i="18"/>
  <c r="AK153" i="18"/>
  <c r="F164" i="18"/>
  <c r="AK164" i="18"/>
  <c r="AK92" i="18"/>
  <c r="F92" i="18"/>
  <c r="F97" i="18"/>
  <c r="AK97" i="18"/>
  <c r="AK85" i="18"/>
  <c r="F85" i="18"/>
  <c r="F105" i="18"/>
  <c r="AK105" i="18"/>
  <c r="F119" i="18"/>
  <c r="AK119" i="18"/>
  <c r="AK77" i="18"/>
  <c r="F77" i="18"/>
  <c r="AK83" i="18"/>
  <c r="F83" i="18"/>
  <c r="AK94" i="18"/>
  <c r="F94" i="18"/>
  <c r="AK103" i="18"/>
  <c r="F103" i="18"/>
  <c r="F113" i="18"/>
  <c r="AK113" i="18"/>
  <c r="F125" i="18"/>
  <c r="AK125" i="18"/>
  <c r="F137" i="18"/>
  <c r="AK137" i="18"/>
  <c r="F129" i="18"/>
  <c r="AK129" i="18"/>
  <c r="F141" i="18"/>
  <c r="AK141" i="18"/>
  <c r="F152" i="18"/>
  <c r="AK152" i="18"/>
  <c r="F163" i="18"/>
  <c r="AK163" i="18"/>
  <c r="S166" i="18" a="1"/>
  <c r="S166" i="18" s="1"/>
  <c r="S134" i="18" a="1"/>
  <c r="S134" i="18" s="1"/>
  <c r="S102" i="18" a="1"/>
  <c r="S102" i="18" s="1"/>
  <c r="S70" i="18" a="1"/>
  <c r="S70" i="18" s="1"/>
  <c r="S132" i="18" a="1"/>
  <c r="S132" i="18" s="1"/>
  <c r="S68" i="18" a="1"/>
  <c r="S68" i="18" s="1"/>
  <c r="S119" i="18" a="1"/>
  <c r="S119" i="18" s="1"/>
  <c r="S116" i="18" a="1"/>
  <c r="S116" i="18" s="1"/>
  <c r="S114" i="18" a="1"/>
  <c r="S114" i="18" s="1"/>
  <c r="S80" i="18" a="1"/>
  <c r="S80" i="18" s="1"/>
  <c r="S78" i="18" a="1"/>
  <c r="S78" i="18" s="1"/>
  <c r="S139" i="18" a="1"/>
  <c r="S139" i="18" s="1"/>
  <c r="S167" i="18" a="1"/>
  <c r="S167" i="18" s="1"/>
  <c r="S165" i="18" a="1"/>
  <c r="S165" i="18" s="1"/>
  <c r="S133" i="18" a="1"/>
  <c r="S133" i="18" s="1"/>
  <c r="S101" i="18" a="1"/>
  <c r="S101" i="18" s="1"/>
  <c r="S69" i="18" a="1"/>
  <c r="S69" i="18" s="1"/>
  <c r="S164" i="18" a="1"/>
  <c r="S164" i="18" s="1"/>
  <c r="S100" i="18" a="1"/>
  <c r="S100" i="18" s="1"/>
  <c r="S150" i="18" a="1"/>
  <c r="S150" i="18" s="1"/>
  <c r="S147" i="18" a="1"/>
  <c r="S147" i="18" s="1"/>
  <c r="S81" i="18" a="1"/>
  <c r="S81" i="18" s="1"/>
  <c r="S142" i="18" a="1"/>
  <c r="S142" i="18" s="1"/>
  <c r="S76" i="18" a="1"/>
  <c r="S76" i="18" s="1"/>
  <c r="S137" i="18" a="1"/>
  <c r="S137" i="18" s="1"/>
  <c r="S163" i="18" a="1"/>
  <c r="S163" i="18" s="1"/>
  <c r="S131" i="18" a="1"/>
  <c r="S131" i="18" s="1"/>
  <c r="S99" i="18" a="1"/>
  <c r="S99" i="18" s="1"/>
  <c r="S162" i="18" a="1"/>
  <c r="S162" i="18" s="1"/>
  <c r="S130" i="18" a="1"/>
  <c r="S130" i="18" s="1"/>
  <c r="S98" i="18" a="1"/>
  <c r="S98" i="18" s="1"/>
  <c r="S117" i="18" a="1"/>
  <c r="S117" i="18" s="1"/>
  <c r="S83" i="18" a="1"/>
  <c r="S83" i="18" s="1"/>
  <c r="S111" i="18" a="1"/>
  <c r="S111" i="18" s="1"/>
  <c r="S140" i="18" a="1"/>
  <c r="S140" i="18" s="1"/>
  <c r="S161" i="18" a="1"/>
  <c r="S161" i="18" s="1"/>
  <c r="S129" i="18" a="1"/>
  <c r="S129" i="18" s="1"/>
  <c r="S97" i="18" a="1"/>
  <c r="S97" i="18" s="1"/>
  <c r="S159" i="18" a="1"/>
  <c r="S159" i="18" s="1"/>
  <c r="S121" i="18" a="1"/>
  <c r="S121" i="18" s="1"/>
  <c r="S118" i="18" a="1"/>
  <c r="S118" i="18" s="1"/>
  <c r="S145" i="18" a="1"/>
  <c r="S145" i="18" s="1"/>
  <c r="S110" i="18" a="1"/>
  <c r="S110" i="18" s="1"/>
  <c r="S107" i="18" a="1"/>
  <c r="S107" i="18" s="1"/>
  <c r="S136" i="18" a="1"/>
  <c r="S136" i="18" s="1"/>
  <c r="S160" i="18" a="1"/>
  <c r="S160" i="18" s="1"/>
  <c r="S128" i="18" a="1"/>
  <c r="S128" i="18" s="1"/>
  <c r="S96" i="18" a="1"/>
  <c r="S96" i="18" s="1"/>
  <c r="S127" i="18" a="1"/>
  <c r="S127" i="18" s="1"/>
  <c r="S95" i="18" a="1"/>
  <c r="S95" i="18" s="1"/>
  <c r="S120" i="18" a="1"/>
  <c r="S120" i="18" s="1"/>
  <c r="S85" i="18" a="1"/>
  <c r="S85" i="18" s="1"/>
  <c r="S82" i="18" a="1"/>
  <c r="S82" i="18" s="1"/>
  <c r="S112" i="18" a="1"/>
  <c r="S112" i="18" s="1"/>
  <c r="S77" i="18" a="1"/>
  <c r="S77" i="18" s="1"/>
  <c r="S75" i="18" a="1"/>
  <c r="S75" i="18" s="1"/>
  <c r="S105" i="18" a="1"/>
  <c r="S105" i="18" s="1"/>
  <c r="S103" i="18" a="1"/>
  <c r="S103" i="18" s="1"/>
  <c r="S158" i="18" a="1"/>
  <c r="S158" i="18" s="1"/>
  <c r="S126" i="18" a="1"/>
  <c r="S126" i="18" s="1"/>
  <c r="S94" i="18" a="1"/>
  <c r="S94" i="18" s="1"/>
  <c r="S93" i="18" a="1"/>
  <c r="S93" i="18" s="1"/>
  <c r="S154" i="18" a="1"/>
  <c r="S154" i="18" s="1"/>
  <c r="S90" i="18" a="1"/>
  <c r="S90" i="18" s="1"/>
  <c r="S88" i="18" a="1"/>
  <c r="S88" i="18" s="1"/>
  <c r="S148" i="18" a="1"/>
  <c r="S148" i="18" s="1"/>
  <c r="S146" i="18" a="1"/>
  <c r="S146" i="18" s="1"/>
  <c r="S143" i="18" a="1"/>
  <c r="S143" i="18" s="1"/>
  <c r="S109" i="18" a="1"/>
  <c r="S109" i="18" s="1"/>
  <c r="S138" i="18" a="1"/>
  <c r="S138" i="18" s="1"/>
  <c r="S72" i="18" a="1"/>
  <c r="S72" i="18" s="1"/>
  <c r="S157" i="18" a="1"/>
  <c r="S157" i="18" s="1"/>
  <c r="S125" i="18" a="1"/>
  <c r="S125" i="18" s="1"/>
  <c r="S91" i="18" a="1"/>
  <c r="S91" i="18" s="1"/>
  <c r="S153" i="18" a="1"/>
  <c r="S153" i="18" s="1"/>
  <c r="S86" i="18" a="1"/>
  <c r="S86" i="18" s="1"/>
  <c r="S115" i="18" a="1"/>
  <c r="S115" i="18" s="1"/>
  <c r="S144" i="18" a="1"/>
  <c r="S144" i="18" s="1"/>
  <c r="S108" i="18" a="1"/>
  <c r="S108" i="18" s="1"/>
  <c r="S74" i="18" a="1"/>
  <c r="S74" i="18" s="1"/>
  <c r="S104" i="18" a="1"/>
  <c r="S104" i="18" s="1"/>
  <c r="S71" i="18" a="1"/>
  <c r="S71" i="18" s="1"/>
  <c r="S156" i="18" a="1"/>
  <c r="S156" i="18" s="1"/>
  <c r="S124" i="18" a="1"/>
  <c r="S124" i="18" s="1"/>
  <c r="S92" i="18" a="1"/>
  <c r="S92" i="18" s="1"/>
  <c r="S123" i="18" a="1"/>
  <c r="S123" i="18" s="1"/>
  <c r="S122" i="18" a="1"/>
  <c r="S122" i="18" s="1"/>
  <c r="S89" i="18" a="1"/>
  <c r="S89" i="18" s="1"/>
  <c r="S87" i="18" a="1"/>
  <c r="S87" i="18" s="1"/>
  <c r="S84" i="18" a="1"/>
  <c r="S84" i="18" s="1"/>
  <c r="S113" i="18" a="1"/>
  <c r="S113" i="18" s="1"/>
  <c r="S79" i="18" a="1"/>
  <c r="S79" i="18" s="1"/>
  <c r="S141" i="18" a="1"/>
  <c r="S141" i="18" s="1"/>
  <c r="S106" i="18" a="1"/>
  <c r="S106" i="18" s="1"/>
  <c r="S73" i="18" a="1"/>
  <c r="S73" i="18" s="1"/>
  <c r="S135" i="18" a="1"/>
  <c r="S135" i="18" s="1"/>
  <c r="S155" i="18" a="1"/>
  <c r="S155" i="18" s="1"/>
  <c r="S152" i="18" a="1"/>
  <c r="S152" i="18" s="1"/>
  <c r="S151" i="18" a="1"/>
  <c r="S151" i="18" s="1"/>
  <c r="S149" i="18" a="1"/>
  <c r="S149" i="18" s="1"/>
  <c r="L138" i="18"/>
  <c r="L114" i="18"/>
  <c r="L82" i="18"/>
  <c r="L120" i="18"/>
  <c r="L162" i="18"/>
  <c r="L126" i="18"/>
  <c r="L110" i="18"/>
  <c r="L164" i="18"/>
  <c r="L160" i="18"/>
  <c r="L104" i="18"/>
  <c r="L130" i="18"/>
  <c r="L86" i="18"/>
  <c r="L94" i="18"/>
  <c r="L113" i="18"/>
  <c r="L125" i="18"/>
  <c r="L128" i="18"/>
  <c r="L101" i="18"/>
  <c r="L150" i="18"/>
  <c r="L85" i="18"/>
  <c r="L154" i="18"/>
  <c r="L129" i="18"/>
  <c r="L141" i="18"/>
  <c r="L153" i="18"/>
  <c r="L84" i="18"/>
  <c r="L111" i="18"/>
  <c r="L140" i="18"/>
  <c r="L152" i="18"/>
  <c r="L81" i="18"/>
  <c r="L93" i="18"/>
  <c r="L105" i="18"/>
  <c r="L109" i="18"/>
  <c r="L133" i="18"/>
  <c r="L149" i="18"/>
  <c r="L161" i="18"/>
  <c r="L76" i="18"/>
  <c r="L79" i="18"/>
  <c r="L91" i="18"/>
  <c r="L103" i="18"/>
  <c r="L115" i="18"/>
  <c r="L119" i="18"/>
  <c r="L131" i="18"/>
  <c r="L155" i="18"/>
  <c r="L159" i="18"/>
  <c r="L122" i="18"/>
  <c r="L146" i="18"/>
  <c r="L80" i="18"/>
  <c r="L92" i="18"/>
  <c r="L116" i="18"/>
  <c r="L132" i="18"/>
  <c r="L144" i="18"/>
  <c r="L156" i="18"/>
  <c r="L151" i="18"/>
  <c r="L78" i="18"/>
  <c r="L118" i="18"/>
  <c r="L143" i="18"/>
  <c r="L166" i="18"/>
  <c r="L96" i="18"/>
  <c r="L112" i="18"/>
  <c r="L95" i="18"/>
  <c r="L123" i="18"/>
  <c r="L135" i="18"/>
  <c r="L163" i="18"/>
  <c r="L165" i="18"/>
  <c r="L139" i="18"/>
  <c r="L121" i="18"/>
  <c r="L102" i="18"/>
  <c r="L75" i="18"/>
  <c r="L145" i="18"/>
  <c r="L136" i="18"/>
  <c r="L83" i="18"/>
  <c r="L134" i="18"/>
  <c r="L142" i="18"/>
  <c r="L124" i="18"/>
  <c r="L106" i="18"/>
  <c r="L137" i="18"/>
  <c r="L127" i="18"/>
  <c r="L117" i="18"/>
  <c r="C362" i="19"/>
  <c r="C361" i="19"/>
  <c r="C360" i="19"/>
  <c r="C359" i="19"/>
  <c r="C358" i="19"/>
  <c r="C213" i="19"/>
  <c r="C212" i="19"/>
  <c r="C211" i="19"/>
  <c r="C210" i="19"/>
  <c r="C209" i="19"/>
  <c r="C208" i="19"/>
  <c r="C207" i="19"/>
  <c r="C206" i="19"/>
  <c r="C205" i="19"/>
  <c r="C204" i="19"/>
  <c r="C203" i="19"/>
  <c r="C198" i="19"/>
  <c r="C197" i="19"/>
  <c r="C192" i="19"/>
  <c r="C191" i="19"/>
  <c r="C190" i="19"/>
  <c r="C165" i="19"/>
  <c r="C164" i="19"/>
  <c r="C163" i="19"/>
  <c r="C162" i="19"/>
  <c r="C161" i="19"/>
  <c r="C160" i="19"/>
  <c r="C159" i="19"/>
  <c r="C158" i="19"/>
  <c r="C157" i="19"/>
  <c r="C156" i="19"/>
  <c r="C155" i="19"/>
  <c r="C150" i="19"/>
  <c r="C145" i="19"/>
  <c r="C144" i="19"/>
  <c r="C143" i="19"/>
  <c r="E142" i="19"/>
  <c r="E143" i="19" s="1"/>
  <c r="E144" i="19" s="1"/>
  <c r="E145" i="19" s="1"/>
  <c r="E146" i="19" s="1"/>
  <c r="E147" i="19" s="1"/>
  <c r="E148" i="19" s="1"/>
  <c r="E149" i="19" s="1"/>
  <c r="E150" i="19" s="1"/>
  <c r="E151" i="19" s="1"/>
  <c r="E152" i="19" s="1"/>
  <c r="E153" i="19" s="1"/>
  <c r="E154" i="19" s="1"/>
  <c r="E155" i="19" s="1"/>
  <c r="E156" i="19" s="1"/>
  <c r="E157" i="19" s="1"/>
  <c r="E158" i="19" s="1"/>
  <c r="E159" i="19" s="1"/>
  <c r="E160" i="19" s="1"/>
  <c r="E161" i="19" s="1"/>
  <c r="E162" i="19" s="1"/>
  <c r="E163" i="19" s="1"/>
  <c r="E164" i="19" s="1"/>
  <c r="E165" i="19" s="1"/>
  <c r="E166" i="19" s="1"/>
  <c r="E167" i="19" s="1"/>
  <c r="E168" i="19" s="1"/>
  <c r="E169" i="19" s="1"/>
  <c r="E170" i="19" s="1"/>
  <c r="E171" i="19" s="1"/>
  <c r="E172" i="19" s="1"/>
  <c r="E173" i="19" s="1"/>
  <c r="E174" i="19" s="1"/>
  <c r="E175" i="19" s="1"/>
  <c r="E176" i="19" s="1"/>
  <c r="E177" i="19" s="1"/>
  <c r="E178" i="19" s="1"/>
  <c r="E179" i="19" s="1"/>
  <c r="E180" i="19" s="1"/>
  <c r="E181" i="19" s="1"/>
  <c r="E182" i="19" s="1"/>
  <c r="E183" i="19" s="1"/>
  <c r="E184" i="19" s="1"/>
  <c r="E185" i="19" s="1"/>
  <c r="E186" i="19" s="1"/>
  <c r="E187" i="19" s="1"/>
  <c r="E188" i="19" s="1"/>
  <c r="E189" i="19" s="1"/>
  <c r="E190" i="19" s="1"/>
  <c r="E191" i="19" s="1"/>
  <c r="E192" i="19" s="1"/>
  <c r="E193" i="19" s="1"/>
  <c r="E194" i="19" s="1"/>
  <c r="E195" i="19" s="1"/>
  <c r="E196" i="19" s="1"/>
  <c r="E197" i="19" s="1"/>
  <c r="E198" i="19" s="1"/>
  <c r="E199" i="19" s="1"/>
  <c r="E200" i="19" s="1"/>
  <c r="E201" i="19" s="1"/>
  <c r="E202" i="19" s="1"/>
  <c r="E203" i="19" s="1"/>
  <c r="E204" i="19" s="1"/>
  <c r="E205" i="19" s="1"/>
  <c r="E206" i="19" s="1"/>
  <c r="E207" i="19" s="1"/>
  <c r="E208" i="19" s="1"/>
  <c r="E209" i="19" s="1"/>
  <c r="E210" i="19" s="1"/>
  <c r="E211" i="19" s="1"/>
  <c r="E212" i="19" s="1"/>
  <c r="E213" i="19" s="1"/>
  <c r="E214" i="19" s="1"/>
  <c r="E215" i="19" s="1"/>
  <c r="E216" i="19" s="1"/>
  <c r="E217" i="19" s="1"/>
  <c r="E218" i="19" s="1"/>
  <c r="E219" i="19" s="1"/>
  <c r="E220" i="19" s="1"/>
  <c r="E221" i="19" s="1"/>
  <c r="E222" i="19" s="1"/>
  <c r="E223" i="19" s="1"/>
  <c r="E224" i="19" s="1"/>
  <c r="E225" i="19" s="1"/>
  <c r="E226" i="19" s="1"/>
  <c r="E227" i="19" s="1"/>
  <c r="E228" i="19" s="1"/>
  <c r="E229" i="19" s="1"/>
  <c r="E230" i="19" s="1"/>
  <c r="E231" i="19" s="1"/>
  <c r="E232" i="19" s="1"/>
  <c r="E233" i="19" s="1"/>
  <c r="E234" i="19" s="1"/>
  <c r="E235" i="19" s="1"/>
  <c r="E236" i="19" s="1"/>
  <c r="E237" i="19" s="1"/>
  <c r="E238" i="19" s="1"/>
  <c r="E239" i="19" s="1"/>
  <c r="E240" i="19" s="1"/>
  <c r="E241" i="19" s="1"/>
  <c r="E242" i="19" s="1"/>
  <c r="E243" i="19" s="1"/>
  <c r="E244" i="19" s="1"/>
  <c r="E245" i="19" s="1"/>
  <c r="E246" i="19" s="1"/>
  <c r="E247" i="19" s="1"/>
  <c r="E248" i="19" s="1"/>
  <c r="E249" i="19" s="1"/>
  <c r="E250" i="19" s="1"/>
  <c r="E251" i="19" s="1"/>
  <c r="E252" i="19" s="1"/>
  <c r="E253" i="19" s="1"/>
  <c r="E254" i="19" s="1"/>
  <c r="E255" i="19" s="1"/>
  <c r="E256" i="19" s="1"/>
  <c r="E257" i="19" s="1"/>
  <c r="E258" i="19" s="1"/>
  <c r="E259" i="19" s="1"/>
  <c r="E260" i="19" s="1"/>
  <c r="E261" i="19" s="1"/>
  <c r="E262" i="19" s="1"/>
  <c r="E263" i="19" s="1"/>
  <c r="E264" i="19" s="1"/>
  <c r="E265" i="19" s="1"/>
  <c r="E266" i="19" s="1"/>
  <c r="E267" i="19" s="1"/>
  <c r="E268" i="19" s="1"/>
  <c r="E269" i="19" s="1"/>
  <c r="E270" i="19" s="1"/>
  <c r="E271" i="19" s="1"/>
  <c r="E272" i="19" s="1"/>
  <c r="E273" i="19" s="1"/>
  <c r="E274" i="19" s="1"/>
  <c r="E275" i="19" s="1"/>
  <c r="E276" i="19" s="1"/>
  <c r="E277" i="19" s="1"/>
  <c r="E278" i="19" s="1"/>
  <c r="E279" i="19" s="1"/>
  <c r="E280" i="19" s="1"/>
  <c r="E281" i="19" s="1"/>
  <c r="E282" i="19" s="1"/>
  <c r="E283" i="19" s="1"/>
  <c r="E284" i="19" s="1"/>
  <c r="E285" i="19" s="1"/>
  <c r="E286" i="19" s="1"/>
  <c r="E287" i="19" s="1"/>
  <c r="E288" i="19" s="1"/>
  <c r="E289" i="19" s="1"/>
  <c r="E290" i="19" s="1"/>
  <c r="E291" i="19" s="1"/>
  <c r="E292" i="19" s="1"/>
  <c r="E293" i="19" s="1"/>
  <c r="E294" i="19" s="1"/>
  <c r="E295" i="19" s="1"/>
  <c r="E296" i="19" s="1"/>
  <c r="E297" i="19" s="1"/>
  <c r="E298" i="19" s="1"/>
  <c r="E299" i="19" s="1"/>
  <c r="E300" i="19" s="1"/>
  <c r="E301" i="19" s="1"/>
  <c r="E302" i="19" s="1"/>
  <c r="E303" i="19" s="1"/>
  <c r="E304" i="19" s="1"/>
  <c r="E305" i="19" s="1"/>
  <c r="E306" i="19" s="1"/>
  <c r="E307" i="19" s="1"/>
  <c r="E308" i="19" s="1"/>
  <c r="E309" i="19" s="1"/>
  <c r="E310" i="19" s="1"/>
  <c r="E311" i="19" s="1"/>
  <c r="E312" i="19" s="1"/>
  <c r="E313" i="19" s="1"/>
  <c r="E314" i="19" s="1"/>
  <c r="E315" i="19" s="1"/>
  <c r="E316" i="19" s="1"/>
  <c r="E317" i="19" s="1"/>
  <c r="E318" i="19" s="1"/>
  <c r="E319" i="19" s="1"/>
  <c r="E320" i="19" s="1"/>
  <c r="E321" i="19" s="1"/>
  <c r="E322" i="19" s="1"/>
  <c r="E323" i="19" s="1"/>
  <c r="E324" i="19" s="1"/>
  <c r="E325" i="19" s="1"/>
  <c r="E326" i="19" s="1"/>
  <c r="E327" i="19" s="1"/>
  <c r="E328" i="19" s="1"/>
  <c r="E329" i="19" s="1"/>
  <c r="E330" i="19" s="1"/>
  <c r="E331" i="19" s="1"/>
  <c r="E332" i="19" s="1"/>
  <c r="E333" i="19" s="1"/>
  <c r="E334" i="19" s="1"/>
  <c r="E335" i="19" s="1"/>
  <c r="E336" i="19" s="1"/>
  <c r="E337" i="19" s="1"/>
  <c r="E338" i="19" s="1"/>
  <c r="E339" i="19" s="1"/>
  <c r="E340" i="19" s="1"/>
  <c r="E341" i="19" s="1"/>
  <c r="E342" i="19" s="1"/>
  <c r="E343" i="19" s="1"/>
  <c r="E344" i="19" s="1"/>
  <c r="E345" i="19" s="1"/>
  <c r="E346" i="19" s="1"/>
  <c r="E347" i="19" s="1"/>
  <c r="E348" i="19" s="1"/>
  <c r="E349" i="19" s="1"/>
  <c r="E350" i="19" s="1"/>
  <c r="E351" i="19" s="1"/>
  <c r="E352" i="19" s="1"/>
  <c r="E353" i="19" s="1"/>
  <c r="E354" i="19" s="1"/>
  <c r="E355" i="19" s="1"/>
  <c r="E356" i="19" s="1"/>
  <c r="E357" i="19" s="1"/>
  <c r="C142" i="19"/>
  <c r="C141" i="19"/>
  <c r="C140" i="19"/>
  <c r="C139" i="19"/>
  <c r="C138" i="19"/>
  <c r="C112" i="19"/>
  <c r="C63" i="19"/>
  <c r="C62" i="19"/>
  <c r="C61" i="19"/>
  <c r="C60" i="19"/>
  <c r="C59" i="19"/>
  <c r="C58" i="19"/>
  <c r="C51" i="19"/>
  <c r="C50" i="19"/>
  <c r="C49" i="19"/>
  <c r="C57" i="19"/>
  <c r="C56" i="19"/>
  <c r="E55" i="19"/>
  <c r="C55" i="19"/>
  <c r="C54" i="19"/>
  <c r="C53" i="19"/>
  <c r="C52" i="19"/>
  <c r="C48" i="19"/>
  <c r="C47" i="19"/>
  <c r="C46" i="19"/>
  <c r="M44" i="19"/>
  <c r="N44" i="19" s="1"/>
  <c r="O44" i="19" s="1"/>
  <c r="P44" i="19" s="1"/>
  <c r="Q44" i="19" s="1"/>
  <c r="R44" i="19" s="1"/>
  <c r="S44" i="19" s="1"/>
  <c r="T44" i="19" s="1"/>
  <c r="U44" i="19" s="1"/>
  <c r="V44" i="19" s="1"/>
  <c r="W44" i="19" s="1"/>
  <c r="X44" i="19" s="1"/>
  <c r="Y44" i="19" s="1"/>
  <c r="Z44" i="19" s="1"/>
  <c r="AA44" i="19" s="1"/>
  <c r="AB44" i="19" s="1"/>
  <c r="AC44" i="19" s="1"/>
  <c r="AD44" i="19" s="1"/>
  <c r="AE44" i="19" s="1"/>
  <c r="AF44" i="19" s="1"/>
  <c r="AG44" i="19" s="1"/>
  <c r="AH44" i="19" s="1"/>
  <c r="AI44" i="19" s="1"/>
  <c r="AJ44" i="19" s="1"/>
  <c r="AK44" i="19" s="1"/>
  <c r="AL44" i="19" s="1"/>
  <c r="AM44" i="19" s="1"/>
  <c r="AN44" i="19" s="1"/>
  <c r="AO44" i="19" s="1"/>
  <c r="AP44" i="19" s="1"/>
  <c r="AQ44" i="19" s="1"/>
  <c r="AR44" i="19" s="1"/>
  <c r="AS44" i="19" s="1"/>
  <c r="AT44" i="19" s="1"/>
  <c r="AU44" i="19" s="1"/>
  <c r="AV44" i="19" s="1"/>
  <c r="AW44" i="19" s="1"/>
  <c r="AX44" i="19" s="1"/>
  <c r="AY44" i="19" s="1"/>
  <c r="AZ44" i="19" s="1"/>
  <c r="BA44" i="19" s="1"/>
  <c r="BB44" i="19" s="1"/>
  <c r="BC44" i="19" s="1"/>
  <c r="BD44" i="19" s="1"/>
  <c r="BE44" i="19" s="1"/>
  <c r="BF44" i="19" s="1"/>
  <c r="BG44" i="19" s="1"/>
  <c r="BH44" i="19" s="1"/>
  <c r="BI44" i="19" s="1"/>
  <c r="BJ44" i="19" s="1"/>
  <c r="BK44" i="19" s="1"/>
  <c r="BL44" i="19" s="1"/>
  <c r="BM44" i="19" s="1"/>
  <c r="BN44" i="19" s="1"/>
  <c r="BO44" i="19" s="1"/>
  <c r="BP44" i="19" s="1"/>
  <c r="BQ44" i="19" s="1"/>
  <c r="BR44" i="19" s="1"/>
  <c r="BS44" i="19" s="1"/>
  <c r="BT44" i="19" s="1"/>
  <c r="BU44" i="19" s="1"/>
  <c r="BV44" i="19" s="1"/>
  <c r="BW44" i="19" s="1"/>
  <c r="BX44" i="19" s="1"/>
  <c r="BY44" i="19" s="1"/>
  <c r="BZ44" i="19" s="1"/>
  <c r="CA44" i="19" s="1"/>
  <c r="CB44" i="19" s="1"/>
  <c r="CC44" i="19" s="1"/>
  <c r="CD44" i="19" s="1"/>
  <c r="CE44" i="19" s="1"/>
  <c r="CF44" i="19" s="1"/>
  <c r="CG44" i="19" s="1"/>
  <c r="CH44" i="19" s="1"/>
  <c r="CI44" i="19" s="1"/>
  <c r="CJ44" i="19" s="1"/>
  <c r="CK44" i="19" s="1"/>
  <c r="CL44" i="19" s="1"/>
  <c r="CM44" i="19" s="1"/>
  <c r="CN44" i="19" s="1"/>
  <c r="CO44" i="19" s="1"/>
  <c r="CP44" i="19" s="1"/>
  <c r="CQ44" i="19" s="1"/>
  <c r="CR44" i="19" s="1"/>
  <c r="CS44" i="19" s="1"/>
  <c r="CT44" i="19" s="1"/>
  <c r="CU44" i="19" s="1"/>
  <c r="CV44" i="19" s="1"/>
  <c r="CW44" i="19" s="1"/>
  <c r="CX44" i="19" s="1"/>
  <c r="CY44" i="19" s="1"/>
  <c r="CZ44" i="19" s="1"/>
  <c r="DA44" i="19" s="1"/>
  <c r="DB44" i="19" s="1"/>
  <c r="DC44" i="19" s="1"/>
  <c r="DD44" i="19" s="1"/>
  <c r="DE44" i="19" s="1"/>
  <c r="DF44" i="19" s="1"/>
  <c r="DG44" i="19" s="1"/>
  <c r="DH44" i="19" s="1"/>
  <c r="DI44" i="19" s="1"/>
  <c r="DJ44" i="19" s="1"/>
  <c r="DK44" i="19" s="1"/>
  <c r="DL44" i="19" s="1"/>
  <c r="DM44" i="19" s="1"/>
  <c r="DN44" i="19" s="1"/>
  <c r="DO44" i="19" s="1"/>
  <c r="DP44" i="19" s="1"/>
  <c r="DQ44" i="19" s="1"/>
  <c r="DR44" i="19" s="1"/>
  <c r="DS44" i="19" s="1"/>
  <c r="DT44" i="19" s="1"/>
  <c r="DU44" i="19" s="1"/>
  <c r="DV44" i="19" s="1"/>
  <c r="DW44" i="19" s="1"/>
  <c r="DX44" i="19" s="1"/>
  <c r="DY44" i="19" s="1"/>
  <c r="DZ44" i="19" s="1"/>
  <c r="EA44" i="19" s="1"/>
  <c r="EB44" i="19" s="1"/>
  <c r="EC44" i="19" s="1"/>
  <c r="ED44" i="19" s="1"/>
  <c r="EE44" i="19" s="1"/>
  <c r="EF44" i="19" s="1"/>
  <c r="EG44" i="19" s="1"/>
  <c r="EH44" i="19" s="1"/>
  <c r="EI44" i="19" s="1"/>
  <c r="EJ44" i="19" s="1"/>
  <c r="EK44" i="19" s="1"/>
  <c r="EL44" i="19" s="1"/>
  <c r="EM44" i="19" s="1"/>
  <c r="EN44" i="19" s="1"/>
  <c r="EO44" i="19" s="1"/>
  <c r="EP44" i="19" s="1"/>
  <c r="EQ44" i="19" s="1"/>
  <c r="ER44" i="19" s="1"/>
  <c r="ES44" i="19" s="1"/>
  <c r="ET44" i="19" s="1"/>
  <c r="EU44" i="19" s="1"/>
  <c r="EV44" i="19" s="1"/>
  <c r="EW44" i="19" s="1"/>
  <c r="EX44" i="19" s="1"/>
  <c r="EY44" i="19" s="1"/>
  <c r="EZ44" i="19" s="1"/>
  <c r="FA44" i="19" s="1"/>
  <c r="FB44" i="19" s="1"/>
  <c r="FC44" i="19" s="1"/>
  <c r="FD44" i="19" s="1"/>
  <c r="FE44" i="19" s="1"/>
  <c r="FF44" i="19" s="1"/>
  <c r="FG44" i="19" s="1"/>
  <c r="FH44" i="19" s="1"/>
  <c r="FI44" i="19" s="1"/>
  <c r="FJ44" i="19" s="1"/>
  <c r="FK44" i="19" s="1"/>
  <c r="FL44" i="19" s="1"/>
  <c r="FM44" i="19" s="1"/>
  <c r="FN44" i="19" s="1"/>
  <c r="FO44" i="19" s="1"/>
  <c r="FP44" i="19" s="1"/>
  <c r="FQ44" i="19" s="1"/>
  <c r="FR44" i="19" s="1"/>
  <c r="FS44" i="19" s="1"/>
  <c r="FT44" i="19" s="1"/>
  <c r="FU44" i="19" s="1"/>
  <c r="FV44" i="19" s="1"/>
  <c r="FW44" i="19" s="1"/>
  <c r="FX44" i="19" s="1"/>
  <c r="FY44" i="19" s="1"/>
  <c r="FZ44" i="19" s="1"/>
  <c r="GA44" i="19" s="1"/>
  <c r="GB44" i="19" s="1"/>
  <c r="GC44" i="19" s="1"/>
  <c r="GD44" i="19" s="1"/>
  <c r="GE44" i="19" s="1"/>
  <c r="GF44" i="19" s="1"/>
  <c r="GG44" i="19" s="1"/>
  <c r="GH44" i="19" s="1"/>
  <c r="GI44" i="19" s="1"/>
  <c r="GJ44" i="19" s="1"/>
  <c r="GK44" i="19" s="1"/>
  <c r="GL44" i="19" s="1"/>
  <c r="GM44" i="19" s="1"/>
  <c r="GN44" i="19" s="1"/>
  <c r="GO44" i="19" s="1"/>
  <c r="GP44" i="19" s="1"/>
  <c r="GQ44" i="19" s="1"/>
  <c r="GR44" i="19" s="1"/>
  <c r="GS44" i="19" s="1"/>
  <c r="GT44" i="19" s="1"/>
  <c r="GU44" i="19" s="1"/>
  <c r="GV44" i="19" s="1"/>
  <c r="GW44" i="19" s="1"/>
  <c r="GX44" i="19" s="1"/>
  <c r="GY44" i="19" s="1"/>
  <c r="GZ44" i="19" s="1"/>
  <c r="HA44" i="19" s="1"/>
  <c r="HB44" i="19" s="1"/>
  <c r="HC44" i="19" s="1"/>
  <c r="HD44" i="19" s="1"/>
  <c r="HE44" i="19" s="1"/>
  <c r="HF44" i="19" s="1"/>
  <c r="HG44" i="19" s="1"/>
  <c r="HH44" i="19" s="1"/>
  <c r="HI44" i="19" s="1"/>
  <c r="HJ44" i="19" s="1"/>
  <c r="HK44" i="19" s="1"/>
  <c r="HL44" i="19" s="1"/>
  <c r="HM44" i="19" s="1"/>
  <c r="HN44" i="19" s="1"/>
  <c r="HO44" i="19" s="1"/>
  <c r="HP44" i="19" s="1"/>
  <c r="HQ44" i="19" s="1"/>
  <c r="HR44" i="19" s="1"/>
  <c r="HS44" i="19" s="1"/>
  <c r="HT44" i="19" s="1"/>
  <c r="HU44" i="19" s="1"/>
  <c r="HV44" i="19" s="1"/>
  <c r="HW44" i="19" s="1"/>
  <c r="HX44" i="19" s="1"/>
  <c r="HY44" i="19" s="1"/>
  <c r="HZ44" i="19" s="1"/>
  <c r="IA44" i="19" s="1"/>
  <c r="IB44" i="19" s="1"/>
  <c r="IC44" i="19" s="1"/>
  <c r="ID44" i="19" s="1"/>
  <c r="IE44" i="19" s="1"/>
  <c r="IF44" i="19" s="1"/>
  <c r="IG44" i="19" s="1"/>
  <c r="IH44" i="19" s="1"/>
  <c r="II44" i="19" s="1"/>
  <c r="IJ44" i="19" s="1"/>
  <c r="IK44" i="19" s="1"/>
  <c r="IL44" i="19" s="1"/>
  <c r="IM44" i="19" s="1"/>
  <c r="IN44" i="19" s="1"/>
  <c r="IO44" i="19" s="1"/>
  <c r="IP44" i="19" s="1"/>
  <c r="IQ44" i="19" s="1"/>
  <c r="IR44" i="19" s="1"/>
  <c r="IS44" i="19" s="1"/>
  <c r="IT44" i="19" s="1"/>
  <c r="IU44" i="19" s="1"/>
  <c r="IV44" i="19" s="1"/>
  <c r="IW44" i="19" s="1"/>
  <c r="IX44" i="19" s="1"/>
  <c r="IY44" i="19" s="1"/>
  <c r="IZ44" i="19" s="1"/>
  <c r="JA44" i="19" s="1"/>
  <c r="JB44" i="19" s="1"/>
  <c r="JC44" i="19" s="1"/>
  <c r="JD44" i="19" s="1"/>
  <c r="JE44" i="19" s="1"/>
  <c r="JF44" i="19" s="1"/>
  <c r="JG44" i="19" s="1"/>
  <c r="JH44" i="19" s="1"/>
  <c r="JI44" i="19" s="1"/>
  <c r="JJ44" i="19" s="1"/>
  <c r="JK44" i="19" s="1"/>
  <c r="JL44" i="19" s="1"/>
  <c r="JM44" i="19" s="1"/>
  <c r="JN44" i="19" s="1"/>
  <c r="JO44" i="19" s="1"/>
  <c r="JP44" i="19" s="1"/>
  <c r="JQ44" i="19" s="1"/>
  <c r="JR44" i="19" s="1"/>
  <c r="JS44" i="19" s="1"/>
  <c r="JT44" i="19" s="1"/>
  <c r="JU44" i="19" s="1"/>
  <c r="JV44" i="19" s="1"/>
  <c r="JW44" i="19" s="1"/>
  <c r="JX44" i="19" s="1"/>
  <c r="JY44" i="19" s="1"/>
  <c r="JZ44" i="19" s="1"/>
  <c r="KA44" i="19" s="1"/>
  <c r="KB44" i="19" s="1"/>
  <c r="KC44" i="19" s="1"/>
  <c r="KD44" i="19" s="1"/>
  <c r="KE44" i="19" s="1"/>
  <c r="KF44" i="19" s="1"/>
  <c r="KG44" i="19" s="1"/>
  <c r="KH44" i="19" s="1"/>
  <c r="KI44" i="19" s="1"/>
  <c r="KJ44" i="19" s="1"/>
  <c r="KK44" i="19" s="1"/>
  <c r="KL44" i="19" s="1"/>
  <c r="KM44" i="19" s="1"/>
  <c r="KN44" i="19" s="1"/>
  <c r="KO44" i="19" s="1"/>
  <c r="KP44" i="19" s="1"/>
  <c r="KQ44" i="19" s="1"/>
  <c r="KR44" i="19" s="1"/>
  <c r="KS44" i="19" s="1"/>
  <c r="KT44" i="19" s="1"/>
  <c r="KU44" i="19" s="1"/>
  <c r="KV44" i="19" s="1"/>
  <c r="KW44" i="19" s="1"/>
  <c r="KX44" i="19" s="1"/>
  <c r="KY44" i="19" s="1"/>
  <c r="KZ44" i="19" s="1"/>
  <c r="LA44" i="19" s="1"/>
  <c r="LB44" i="19" s="1"/>
  <c r="LC44" i="19" s="1"/>
  <c r="LD44" i="19" s="1"/>
  <c r="LE44" i="19" s="1"/>
  <c r="LF44" i="19" s="1"/>
  <c r="LG44" i="19" s="1"/>
  <c r="LH44" i="19" s="1"/>
  <c r="LI44" i="19" s="1"/>
  <c r="LJ44" i="19" s="1"/>
  <c r="LK44" i="19" s="1"/>
  <c r="LL44" i="19" s="1"/>
  <c r="LM44" i="19" s="1"/>
  <c r="LN44" i="19" s="1"/>
  <c r="LO44" i="19" s="1"/>
  <c r="LP44" i="19" s="1"/>
  <c r="LQ44" i="19" s="1"/>
  <c r="LR44" i="19" s="1"/>
  <c r="LS44" i="19" s="1"/>
  <c r="LT44" i="19" s="1"/>
  <c r="LU44" i="19" s="1"/>
  <c r="LV44" i="19" s="1"/>
  <c r="LW44" i="19" s="1"/>
  <c r="LX44" i="19" s="1"/>
  <c r="LY44" i="19" s="1"/>
  <c r="LZ44" i="19" s="1"/>
  <c r="MA44" i="19" s="1"/>
  <c r="MB44" i="19" s="1"/>
  <c r="MC44" i="19" s="1"/>
  <c r="MD44" i="19" s="1"/>
  <c r="ME44" i="19" s="1"/>
  <c r="MF44" i="19" s="1"/>
  <c r="MG44" i="19" s="1"/>
  <c r="MH44" i="19" s="1"/>
  <c r="MI44" i="19" s="1"/>
  <c r="MJ44" i="19" s="1"/>
  <c r="MK44" i="19" s="1"/>
  <c r="ML44" i="19" s="1"/>
  <c r="MM44" i="19" s="1"/>
  <c r="MN44" i="19" s="1"/>
  <c r="MO44" i="19" s="1"/>
  <c r="MP44" i="19" s="1"/>
  <c r="MQ44" i="19" s="1"/>
  <c r="MR44" i="19" s="1"/>
  <c r="MS44" i="19" s="1"/>
  <c r="MT44" i="19" s="1"/>
  <c r="MU44" i="19" s="1"/>
  <c r="MV44" i="19" s="1"/>
  <c r="MW44" i="19" s="1"/>
  <c r="MX44" i="19" s="1"/>
  <c r="MY44" i="19" s="1"/>
  <c r="MZ44" i="19" s="1"/>
  <c r="NA44" i="19" s="1"/>
  <c r="NB44" i="19" s="1"/>
  <c r="NC44" i="19" s="1"/>
  <c r="ND44" i="19" s="1"/>
  <c r="NE44" i="19" s="1"/>
  <c r="NF44" i="19" s="1"/>
  <c r="NG44" i="19" s="1"/>
  <c r="NH44" i="19" s="1"/>
  <c r="NI44" i="19" s="1"/>
  <c r="NJ44" i="19" s="1"/>
  <c r="NK44" i="19" s="1"/>
  <c r="NL44" i="19" s="1"/>
  <c r="NM44" i="19" s="1"/>
  <c r="NN44" i="19" s="1"/>
  <c r="NO44" i="19" s="1"/>
  <c r="NP44" i="19" s="1"/>
  <c r="NQ44" i="19" s="1"/>
  <c r="NR44" i="19" s="1"/>
  <c r="NS44" i="19" s="1"/>
  <c r="NT44" i="19" s="1"/>
  <c r="NU44" i="19" s="1"/>
  <c r="NV44" i="19" s="1"/>
  <c r="NW44" i="19" s="1"/>
  <c r="NX44" i="19" s="1"/>
  <c r="NY44" i="19" s="1"/>
  <c r="NZ44" i="19" s="1"/>
  <c r="OA44" i="19" s="1"/>
  <c r="OB44" i="19" s="1"/>
  <c r="OC44" i="19" s="1"/>
  <c r="OD44" i="19" s="1"/>
  <c r="OE44" i="19" s="1"/>
  <c r="OF44" i="19" s="1"/>
  <c r="OG44" i="19" s="1"/>
  <c r="OH44" i="19" s="1"/>
  <c r="OI44" i="19" s="1"/>
  <c r="OJ44" i="19" s="1"/>
  <c r="OK44" i="19" s="1"/>
  <c r="OL44" i="19" s="1"/>
  <c r="OM44" i="19" s="1"/>
  <c r="ON44" i="19" s="1"/>
  <c r="OO44" i="19" s="1"/>
  <c r="OP44" i="19" s="1"/>
  <c r="OQ44" i="19" s="1"/>
  <c r="OR44" i="19" s="1"/>
  <c r="OS44" i="19" s="1"/>
  <c r="OT44" i="19" s="1"/>
  <c r="OU44" i="19" s="1"/>
  <c r="OV44" i="19" s="1"/>
  <c r="OW44" i="19" s="1"/>
  <c r="OX44" i="19" s="1"/>
  <c r="OY44" i="19" s="1"/>
  <c r="OZ44" i="19" s="1"/>
  <c r="PA44" i="19" s="1"/>
  <c r="PB44" i="19" s="1"/>
  <c r="PC44" i="19" s="1"/>
  <c r="PD44" i="19" s="1"/>
  <c r="PE44" i="19" s="1"/>
  <c r="PF44" i="19" s="1"/>
  <c r="PG44" i="19" s="1"/>
  <c r="PH44" i="19" s="1"/>
  <c r="PI44" i="19" s="1"/>
  <c r="PJ44" i="19" s="1"/>
  <c r="PK44" i="19" s="1"/>
  <c r="PL44" i="19" s="1"/>
  <c r="PM44" i="19" s="1"/>
  <c r="PN44" i="19" s="1"/>
  <c r="PO44" i="19" s="1"/>
  <c r="PP44" i="19" s="1"/>
  <c r="PQ44" i="19" s="1"/>
  <c r="PR44" i="19" s="1"/>
  <c r="PS44" i="19" s="1"/>
  <c r="PT44" i="19" s="1"/>
  <c r="PU44" i="19" s="1"/>
  <c r="PV44" i="19" s="1"/>
  <c r="PW44" i="19" s="1"/>
  <c r="PX44" i="19" s="1"/>
  <c r="PY44" i="19" s="1"/>
  <c r="PZ44" i="19" s="1"/>
  <c r="QA44" i="19" s="1"/>
  <c r="QB44" i="19" s="1"/>
  <c r="QC44" i="19" s="1"/>
  <c r="QD44" i="19" s="1"/>
  <c r="QE44" i="19" s="1"/>
  <c r="QF44" i="19" s="1"/>
  <c r="QG44" i="19" s="1"/>
  <c r="QH44" i="19" s="1"/>
  <c r="QI44" i="19" s="1"/>
  <c r="QJ44" i="19" s="1"/>
  <c r="QK44" i="19" s="1"/>
  <c r="QL44" i="19" s="1"/>
  <c r="QM44" i="19" s="1"/>
  <c r="QN44" i="19" s="1"/>
  <c r="QO44" i="19" s="1"/>
  <c r="QP44" i="19" s="1"/>
  <c r="QQ44" i="19" s="1"/>
  <c r="QR44" i="19" s="1"/>
  <c r="QS44" i="19" s="1"/>
  <c r="QT44" i="19" s="1"/>
  <c r="QU44" i="19" s="1"/>
  <c r="QV44" i="19" s="1"/>
  <c r="QW44" i="19" s="1"/>
  <c r="QX44" i="19" s="1"/>
  <c r="QY44" i="19" s="1"/>
  <c r="QZ44" i="19" s="1"/>
  <c r="RA44" i="19" s="1"/>
  <c r="RB44" i="19" s="1"/>
  <c r="RC44" i="19" s="1"/>
  <c r="RD44" i="19" s="1"/>
  <c r="RE44" i="19" s="1"/>
  <c r="RF44" i="19" s="1"/>
  <c r="RG44" i="19" s="1"/>
  <c r="RH44" i="19" s="1"/>
  <c r="RI44" i="19" s="1"/>
  <c r="RJ44" i="19" s="1"/>
  <c r="RK44" i="19" s="1"/>
  <c r="RL44" i="19" s="1"/>
  <c r="RM44" i="19" s="1"/>
  <c r="RN44" i="19" s="1"/>
  <c r="RO44" i="19" s="1"/>
  <c r="RP44" i="19" s="1"/>
  <c r="RQ44" i="19" s="1"/>
  <c r="RR44" i="19" s="1"/>
  <c r="RS44" i="19" s="1"/>
  <c r="RT44" i="19" s="1"/>
  <c r="RU44" i="19" s="1"/>
  <c r="RV44" i="19" s="1"/>
  <c r="RW44" i="19" s="1"/>
  <c r="RX44" i="19" s="1"/>
  <c r="RY44" i="19" s="1"/>
  <c r="RZ44" i="19" s="1"/>
  <c r="SA44" i="19" s="1"/>
  <c r="SB44" i="19" s="1"/>
  <c r="SC44" i="19" s="1"/>
  <c r="SD44" i="19" s="1"/>
  <c r="SE44" i="19" s="1"/>
  <c r="SF44" i="19" s="1"/>
  <c r="SG44" i="19" s="1"/>
  <c r="SH44" i="19" s="1"/>
  <c r="SI44" i="19" s="1"/>
  <c r="SJ44" i="19" s="1"/>
  <c r="C43" i="19"/>
  <c r="K42" i="19"/>
  <c r="C42" i="19"/>
  <c r="C41" i="19"/>
  <c r="C40" i="19"/>
  <c r="K36" i="19"/>
  <c r="C36" i="19"/>
  <c r="C35" i="19"/>
  <c r="C34" i="19"/>
  <c r="C33" i="19"/>
  <c r="M32" i="19"/>
  <c r="N32" i="19" s="1"/>
  <c r="O32" i="19" s="1"/>
  <c r="P32" i="19" s="1"/>
  <c r="Q32" i="19" s="1"/>
  <c r="R32" i="19" s="1"/>
  <c r="S32" i="19" s="1"/>
  <c r="T32" i="19" s="1"/>
  <c r="U32" i="19" s="1"/>
  <c r="V32" i="19" s="1"/>
  <c r="W32" i="19" s="1"/>
  <c r="X32" i="19" s="1"/>
  <c r="Y32" i="19" s="1"/>
  <c r="Z32" i="19" s="1"/>
  <c r="AA32" i="19" s="1"/>
  <c r="AB32" i="19" s="1"/>
  <c r="AC32" i="19" s="1"/>
  <c r="AD32" i="19" s="1"/>
  <c r="AE32" i="19" s="1"/>
  <c r="AF32" i="19" s="1"/>
  <c r="AG32" i="19" s="1"/>
  <c r="AH32" i="19" s="1"/>
  <c r="AI32" i="19" s="1"/>
  <c r="AJ32" i="19" s="1"/>
  <c r="AK32" i="19" s="1"/>
  <c r="AL32" i="19" s="1"/>
  <c r="AM32" i="19" s="1"/>
  <c r="AN32" i="19" s="1"/>
  <c r="AO32" i="19" s="1"/>
  <c r="AP32" i="19" s="1"/>
  <c r="AQ32" i="19" s="1"/>
  <c r="AR32" i="19" s="1"/>
  <c r="AS32" i="19" s="1"/>
  <c r="AT32" i="19" s="1"/>
  <c r="AU32" i="19" s="1"/>
  <c r="AV32" i="19" s="1"/>
  <c r="AW32" i="19" s="1"/>
  <c r="AX32" i="19" s="1"/>
  <c r="AY32" i="19" s="1"/>
  <c r="AZ32" i="19" s="1"/>
  <c r="BA32" i="19" s="1"/>
  <c r="BB32" i="19" s="1"/>
  <c r="BC32" i="19" s="1"/>
  <c r="BD32" i="19" s="1"/>
  <c r="BE32" i="19" s="1"/>
  <c r="BF32" i="19" s="1"/>
  <c r="BG32" i="19" s="1"/>
  <c r="BH32" i="19" s="1"/>
  <c r="BI32" i="19" s="1"/>
  <c r="BJ32" i="19" s="1"/>
  <c r="BK32" i="19" s="1"/>
  <c r="BL32" i="19" s="1"/>
  <c r="BM32" i="19" s="1"/>
  <c r="BN32" i="19" s="1"/>
  <c r="BO32" i="19" s="1"/>
  <c r="BP32" i="19" s="1"/>
  <c r="BQ32" i="19" s="1"/>
  <c r="BR32" i="19" s="1"/>
  <c r="BS32" i="19" s="1"/>
  <c r="BT32" i="19" s="1"/>
  <c r="BU32" i="19" s="1"/>
  <c r="BV32" i="19" s="1"/>
  <c r="BW32" i="19" s="1"/>
  <c r="BX32" i="19" s="1"/>
  <c r="BY32" i="19" s="1"/>
  <c r="BZ32" i="19" s="1"/>
  <c r="CA32" i="19" s="1"/>
  <c r="CB32" i="19" s="1"/>
  <c r="CC32" i="19" s="1"/>
  <c r="CD32" i="19" s="1"/>
  <c r="CE32" i="19" s="1"/>
  <c r="CF32" i="19" s="1"/>
  <c r="CG32" i="19" s="1"/>
  <c r="CH32" i="19" s="1"/>
  <c r="CI32" i="19" s="1"/>
  <c r="CJ32" i="19" s="1"/>
  <c r="CK32" i="19" s="1"/>
  <c r="CL32" i="19" s="1"/>
  <c r="CM32" i="19" s="1"/>
  <c r="CN32" i="19" s="1"/>
  <c r="CO32" i="19" s="1"/>
  <c r="CP32" i="19" s="1"/>
  <c r="CQ32" i="19" s="1"/>
  <c r="CR32" i="19" s="1"/>
  <c r="CS32" i="19" s="1"/>
  <c r="CT32" i="19" s="1"/>
  <c r="CU32" i="19" s="1"/>
  <c r="CV32" i="19" s="1"/>
  <c r="CW32" i="19" s="1"/>
  <c r="CX32" i="19" s="1"/>
  <c r="CY32" i="19" s="1"/>
  <c r="CZ32" i="19" s="1"/>
  <c r="DA32" i="19" s="1"/>
  <c r="DB32" i="19" s="1"/>
  <c r="DC32" i="19" s="1"/>
  <c r="DD32" i="19" s="1"/>
  <c r="DE32" i="19" s="1"/>
  <c r="DF32" i="19" s="1"/>
  <c r="DG32" i="19" s="1"/>
  <c r="DH32" i="19" s="1"/>
  <c r="DI32" i="19" s="1"/>
  <c r="DJ32" i="19" s="1"/>
  <c r="DK32" i="19" s="1"/>
  <c r="DL32" i="19" s="1"/>
  <c r="DM32" i="19" s="1"/>
  <c r="DN32" i="19" s="1"/>
  <c r="DO32" i="19" s="1"/>
  <c r="DP32" i="19" s="1"/>
  <c r="DQ32" i="19" s="1"/>
  <c r="DR32" i="19" s="1"/>
  <c r="DS32" i="19" s="1"/>
  <c r="DT32" i="19" s="1"/>
  <c r="DU32" i="19" s="1"/>
  <c r="DV32" i="19" s="1"/>
  <c r="DW32" i="19" s="1"/>
  <c r="DX32" i="19" s="1"/>
  <c r="DY32" i="19" s="1"/>
  <c r="DZ32" i="19" s="1"/>
  <c r="EA32" i="19" s="1"/>
  <c r="EB32" i="19" s="1"/>
  <c r="EC32" i="19" s="1"/>
  <c r="ED32" i="19" s="1"/>
  <c r="EE32" i="19" s="1"/>
  <c r="EF32" i="19" s="1"/>
  <c r="EG32" i="19" s="1"/>
  <c r="EH32" i="19" s="1"/>
  <c r="EI32" i="19" s="1"/>
  <c r="EJ32" i="19" s="1"/>
  <c r="EK32" i="19" s="1"/>
  <c r="EL32" i="19" s="1"/>
  <c r="EM32" i="19" s="1"/>
  <c r="EN32" i="19" s="1"/>
  <c r="EO32" i="19" s="1"/>
  <c r="EP32" i="19" s="1"/>
  <c r="EQ32" i="19" s="1"/>
  <c r="ER32" i="19" s="1"/>
  <c r="ES32" i="19" s="1"/>
  <c r="ET32" i="19" s="1"/>
  <c r="EU32" i="19" s="1"/>
  <c r="EV32" i="19" s="1"/>
  <c r="EW32" i="19" s="1"/>
  <c r="EX32" i="19" s="1"/>
  <c r="EY32" i="19" s="1"/>
  <c r="EZ32" i="19" s="1"/>
  <c r="FA32" i="19" s="1"/>
  <c r="FB32" i="19" s="1"/>
  <c r="FC32" i="19" s="1"/>
  <c r="FD32" i="19" s="1"/>
  <c r="FE32" i="19" s="1"/>
  <c r="FF32" i="19" s="1"/>
  <c r="FG32" i="19" s="1"/>
  <c r="FH32" i="19" s="1"/>
  <c r="FI32" i="19" s="1"/>
  <c r="FJ32" i="19" s="1"/>
  <c r="FK32" i="19" s="1"/>
  <c r="FL32" i="19" s="1"/>
  <c r="FM32" i="19" s="1"/>
  <c r="FN32" i="19" s="1"/>
  <c r="FO32" i="19" s="1"/>
  <c r="FP32" i="19" s="1"/>
  <c r="FQ32" i="19" s="1"/>
  <c r="FR32" i="19" s="1"/>
  <c r="FS32" i="19" s="1"/>
  <c r="FT32" i="19" s="1"/>
  <c r="FU32" i="19" s="1"/>
  <c r="FV32" i="19" s="1"/>
  <c r="FW32" i="19" s="1"/>
  <c r="FX32" i="19" s="1"/>
  <c r="FY32" i="19" s="1"/>
  <c r="FZ32" i="19" s="1"/>
  <c r="GA32" i="19" s="1"/>
  <c r="GB32" i="19" s="1"/>
  <c r="GC32" i="19" s="1"/>
  <c r="GD32" i="19" s="1"/>
  <c r="GE32" i="19" s="1"/>
  <c r="GF32" i="19" s="1"/>
  <c r="GG32" i="19" s="1"/>
  <c r="GH32" i="19" s="1"/>
  <c r="GI32" i="19" s="1"/>
  <c r="GJ32" i="19" s="1"/>
  <c r="GK32" i="19" s="1"/>
  <c r="GL32" i="19" s="1"/>
  <c r="GM32" i="19" s="1"/>
  <c r="GN32" i="19" s="1"/>
  <c r="GO32" i="19" s="1"/>
  <c r="GP32" i="19" s="1"/>
  <c r="GQ32" i="19" s="1"/>
  <c r="GR32" i="19" s="1"/>
  <c r="GS32" i="19" s="1"/>
  <c r="GT32" i="19" s="1"/>
  <c r="GU32" i="19" s="1"/>
  <c r="GV32" i="19" s="1"/>
  <c r="GW32" i="19" s="1"/>
  <c r="GX32" i="19" s="1"/>
  <c r="GY32" i="19" s="1"/>
  <c r="GZ32" i="19" s="1"/>
  <c r="HA32" i="19" s="1"/>
  <c r="HB32" i="19" s="1"/>
  <c r="HC32" i="19" s="1"/>
  <c r="HD32" i="19" s="1"/>
  <c r="HE32" i="19" s="1"/>
  <c r="HF32" i="19" s="1"/>
  <c r="HG32" i="19" s="1"/>
  <c r="HH32" i="19" s="1"/>
  <c r="HI32" i="19" s="1"/>
  <c r="HJ32" i="19" s="1"/>
  <c r="HK32" i="19" s="1"/>
  <c r="HL32" i="19" s="1"/>
  <c r="HM32" i="19" s="1"/>
  <c r="HN32" i="19" s="1"/>
  <c r="HO32" i="19" s="1"/>
  <c r="HP32" i="19" s="1"/>
  <c r="HQ32" i="19" s="1"/>
  <c r="HR32" i="19" s="1"/>
  <c r="HS32" i="19" s="1"/>
  <c r="HT32" i="19" s="1"/>
  <c r="HU32" i="19" s="1"/>
  <c r="HV32" i="19" s="1"/>
  <c r="HW32" i="19" s="1"/>
  <c r="HX32" i="19" s="1"/>
  <c r="HY32" i="19" s="1"/>
  <c r="HZ32" i="19" s="1"/>
  <c r="IA32" i="19" s="1"/>
  <c r="IB32" i="19" s="1"/>
  <c r="IC32" i="19" s="1"/>
  <c r="ID32" i="19" s="1"/>
  <c r="IE32" i="19" s="1"/>
  <c r="IF32" i="19" s="1"/>
  <c r="IG32" i="19" s="1"/>
  <c r="IH32" i="19" s="1"/>
  <c r="II32" i="19" s="1"/>
  <c r="IJ32" i="19" s="1"/>
  <c r="IK32" i="19" s="1"/>
  <c r="IL32" i="19" s="1"/>
  <c r="IM32" i="19" s="1"/>
  <c r="IN32" i="19" s="1"/>
  <c r="IO32" i="19" s="1"/>
  <c r="IP32" i="19" s="1"/>
  <c r="IQ32" i="19" s="1"/>
  <c r="IR32" i="19" s="1"/>
  <c r="IS32" i="19" s="1"/>
  <c r="IT32" i="19" s="1"/>
  <c r="IU32" i="19" s="1"/>
  <c r="IV32" i="19" s="1"/>
  <c r="IW32" i="19" s="1"/>
  <c r="IX32" i="19" s="1"/>
  <c r="IY32" i="19" s="1"/>
  <c r="IZ32" i="19" s="1"/>
  <c r="JA32" i="19" s="1"/>
  <c r="JB32" i="19" s="1"/>
  <c r="JC32" i="19" s="1"/>
  <c r="JD32" i="19" s="1"/>
  <c r="JE32" i="19" s="1"/>
  <c r="JF32" i="19" s="1"/>
  <c r="JG32" i="19" s="1"/>
  <c r="JH32" i="19" s="1"/>
  <c r="JI32" i="19" s="1"/>
  <c r="JJ32" i="19" s="1"/>
  <c r="JK32" i="19" s="1"/>
  <c r="JL32" i="19" s="1"/>
  <c r="JM32" i="19" s="1"/>
  <c r="JN32" i="19" s="1"/>
  <c r="JO32" i="19" s="1"/>
  <c r="JP32" i="19" s="1"/>
  <c r="JQ32" i="19" s="1"/>
  <c r="JR32" i="19" s="1"/>
  <c r="JS32" i="19" s="1"/>
  <c r="JT32" i="19" s="1"/>
  <c r="JU32" i="19" s="1"/>
  <c r="JV32" i="19" s="1"/>
  <c r="JW32" i="19" s="1"/>
  <c r="JX32" i="19" s="1"/>
  <c r="JY32" i="19" s="1"/>
  <c r="JZ32" i="19" s="1"/>
  <c r="KA32" i="19" s="1"/>
  <c r="KB32" i="19" s="1"/>
  <c r="KC32" i="19" s="1"/>
  <c r="KD32" i="19" s="1"/>
  <c r="KE32" i="19" s="1"/>
  <c r="KF32" i="19" s="1"/>
  <c r="KG32" i="19" s="1"/>
  <c r="KH32" i="19" s="1"/>
  <c r="KI32" i="19" s="1"/>
  <c r="KJ32" i="19" s="1"/>
  <c r="KK32" i="19" s="1"/>
  <c r="KL32" i="19" s="1"/>
  <c r="KM32" i="19" s="1"/>
  <c r="KN32" i="19" s="1"/>
  <c r="KO32" i="19" s="1"/>
  <c r="KP32" i="19" s="1"/>
  <c r="KQ32" i="19" s="1"/>
  <c r="KR32" i="19" s="1"/>
  <c r="KS32" i="19" s="1"/>
  <c r="KT32" i="19" s="1"/>
  <c r="KU32" i="19" s="1"/>
  <c r="KV32" i="19" s="1"/>
  <c r="KW32" i="19" s="1"/>
  <c r="KX32" i="19" s="1"/>
  <c r="KY32" i="19" s="1"/>
  <c r="KZ32" i="19" s="1"/>
  <c r="LA32" i="19" s="1"/>
  <c r="LB32" i="19" s="1"/>
  <c r="LC32" i="19" s="1"/>
  <c r="LD32" i="19" s="1"/>
  <c r="LE32" i="19" s="1"/>
  <c r="LF32" i="19" s="1"/>
  <c r="LG32" i="19" s="1"/>
  <c r="LH32" i="19" s="1"/>
  <c r="LI32" i="19" s="1"/>
  <c r="LJ32" i="19" s="1"/>
  <c r="LK32" i="19" s="1"/>
  <c r="LL32" i="19" s="1"/>
  <c r="LM32" i="19" s="1"/>
  <c r="LN32" i="19" s="1"/>
  <c r="LO32" i="19" s="1"/>
  <c r="LP32" i="19" s="1"/>
  <c r="LQ32" i="19" s="1"/>
  <c r="LR32" i="19" s="1"/>
  <c r="LS32" i="19" s="1"/>
  <c r="LT32" i="19" s="1"/>
  <c r="LU32" i="19" s="1"/>
  <c r="LV32" i="19" s="1"/>
  <c r="LW32" i="19" s="1"/>
  <c r="LX32" i="19" s="1"/>
  <c r="LY32" i="19" s="1"/>
  <c r="LZ32" i="19" s="1"/>
  <c r="MA32" i="19" s="1"/>
  <c r="MB32" i="19" s="1"/>
  <c r="MC32" i="19" s="1"/>
  <c r="MD32" i="19" s="1"/>
  <c r="ME32" i="19" s="1"/>
  <c r="MF32" i="19" s="1"/>
  <c r="MG32" i="19" s="1"/>
  <c r="MH32" i="19" s="1"/>
  <c r="MI32" i="19" s="1"/>
  <c r="MJ32" i="19" s="1"/>
  <c r="MK32" i="19" s="1"/>
  <c r="ML32" i="19" s="1"/>
  <c r="MM32" i="19" s="1"/>
  <c r="MN32" i="19" s="1"/>
  <c r="MO32" i="19" s="1"/>
  <c r="MP32" i="19" s="1"/>
  <c r="MQ32" i="19" s="1"/>
  <c r="MR32" i="19" s="1"/>
  <c r="MS32" i="19" s="1"/>
  <c r="MT32" i="19" s="1"/>
  <c r="MU32" i="19" s="1"/>
  <c r="MV32" i="19" s="1"/>
  <c r="MW32" i="19" s="1"/>
  <c r="MX32" i="19" s="1"/>
  <c r="MY32" i="19" s="1"/>
  <c r="MZ32" i="19" s="1"/>
  <c r="NA32" i="19" s="1"/>
  <c r="NB32" i="19" s="1"/>
  <c r="NC32" i="19" s="1"/>
  <c r="ND32" i="19" s="1"/>
  <c r="NE32" i="19" s="1"/>
  <c r="NF32" i="19" s="1"/>
  <c r="NG32" i="19" s="1"/>
  <c r="NH32" i="19" s="1"/>
  <c r="NI32" i="19" s="1"/>
  <c r="NJ32" i="19" s="1"/>
  <c r="NK32" i="19" s="1"/>
  <c r="NL32" i="19" s="1"/>
  <c r="NM32" i="19" s="1"/>
  <c r="NN32" i="19" s="1"/>
  <c r="NO32" i="19" s="1"/>
  <c r="NP32" i="19" s="1"/>
  <c r="NQ32" i="19" s="1"/>
  <c r="NR32" i="19" s="1"/>
  <c r="NS32" i="19" s="1"/>
  <c r="NT32" i="19" s="1"/>
  <c r="NU32" i="19" s="1"/>
  <c r="NV32" i="19" s="1"/>
  <c r="NW32" i="19" s="1"/>
  <c r="NX32" i="19" s="1"/>
  <c r="NY32" i="19" s="1"/>
  <c r="NZ32" i="19" s="1"/>
  <c r="OA32" i="19" s="1"/>
  <c r="OB32" i="19" s="1"/>
  <c r="OC32" i="19" s="1"/>
  <c r="OD32" i="19" s="1"/>
  <c r="OE32" i="19" s="1"/>
  <c r="OF32" i="19" s="1"/>
  <c r="OG32" i="19" s="1"/>
  <c r="OH32" i="19" s="1"/>
  <c r="OI32" i="19" s="1"/>
  <c r="OJ32" i="19" s="1"/>
  <c r="OK32" i="19" s="1"/>
  <c r="OL32" i="19" s="1"/>
  <c r="OM32" i="19" s="1"/>
  <c r="ON32" i="19" s="1"/>
  <c r="OO32" i="19" s="1"/>
  <c r="OP32" i="19" s="1"/>
  <c r="OQ32" i="19" s="1"/>
  <c r="OR32" i="19" s="1"/>
  <c r="OS32" i="19" s="1"/>
  <c r="OT32" i="19" s="1"/>
  <c r="OU32" i="19" s="1"/>
  <c r="OV32" i="19" s="1"/>
  <c r="OW32" i="19" s="1"/>
  <c r="OX32" i="19" s="1"/>
  <c r="OY32" i="19" s="1"/>
  <c r="OZ32" i="19" s="1"/>
  <c r="PA32" i="19" s="1"/>
  <c r="PB32" i="19" s="1"/>
  <c r="PC32" i="19" s="1"/>
  <c r="PD32" i="19" s="1"/>
  <c r="PE32" i="19" s="1"/>
  <c r="PF32" i="19" s="1"/>
  <c r="PG32" i="19" s="1"/>
  <c r="PH32" i="19" s="1"/>
  <c r="PI32" i="19" s="1"/>
  <c r="PJ32" i="19" s="1"/>
  <c r="PK32" i="19" s="1"/>
  <c r="PL32" i="19" s="1"/>
  <c r="PM32" i="19" s="1"/>
  <c r="PN32" i="19" s="1"/>
  <c r="PO32" i="19" s="1"/>
  <c r="PP32" i="19" s="1"/>
  <c r="PQ32" i="19" s="1"/>
  <c r="PR32" i="19" s="1"/>
  <c r="PS32" i="19" s="1"/>
  <c r="PT32" i="19" s="1"/>
  <c r="PU32" i="19" s="1"/>
  <c r="PV32" i="19" s="1"/>
  <c r="PW32" i="19" s="1"/>
  <c r="PX32" i="19" s="1"/>
  <c r="PY32" i="19" s="1"/>
  <c r="PZ32" i="19" s="1"/>
  <c r="QA32" i="19" s="1"/>
  <c r="QB32" i="19" s="1"/>
  <c r="QC32" i="19" s="1"/>
  <c r="QD32" i="19" s="1"/>
  <c r="QE32" i="19" s="1"/>
  <c r="QF32" i="19" s="1"/>
  <c r="QG32" i="19" s="1"/>
  <c r="QH32" i="19" s="1"/>
  <c r="QI32" i="19" s="1"/>
  <c r="QJ32" i="19" s="1"/>
  <c r="QK32" i="19" s="1"/>
  <c r="QL32" i="19" s="1"/>
  <c r="QM32" i="19" s="1"/>
  <c r="QN32" i="19" s="1"/>
  <c r="QO32" i="19" s="1"/>
  <c r="QP32" i="19" s="1"/>
  <c r="QQ32" i="19" s="1"/>
  <c r="QR32" i="19" s="1"/>
  <c r="QS32" i="19" s="1"/>
  <c r="QT32" i="19" s="1"/>
  <c r="QU32" i="19" s="1"/>
  <c r="QV32" i="19" s="1"/>
  <c r="QW32" i="19" s="1"/>
  <c r="QX32" i="19" s="1"/>
  <c r="QY32" i="19" s="1"/>
  <c r="QZ32" i="19" s="1"/>
  <c r="RA32" i="19" s="1"/>
  <c r="RB32" i="19" s="1"/>
  <c r="RC32" i="19" s="1"/>
  <c r="RD32" i="19" s="1"/>
  <c r="RE32" i="19" s="1"/>
  <c r="RF32" i="19" s="1"/>
  <c r="RG32" i="19" s="1"/>
  <c r="RH32" i="19" s="1"/>
  <c r="RI32" i="19" s="1"/>
  <c r="RJ32" i="19" s="1"/>
  <c r="RK32" i="19" s="1"/>
  <c r="RL32" i="19" s="1"/>
  <c r="RM32" i="19" s="1"/>
  <c r="RN32" i="19" s="1"/>
  <c r="RO32" i="19" s="1"/>
  <c r="RP32" i="19" s="1"/>
  <c r="RQ32" i="19" s="1"/>
  <c r="RR32" i="19" s="1"/>
  <c r="RS32" i="19" s="1"/>
  <c r="RT32" i="19" s="1"/>
  <c r="RU32" i="19" s="1"/>
  <c r="RV32" i="19" s="1"/>
  <c r="RW32" i="19" s="1"/>
  <c r="RX32" i="19" s="1"/>
  <c r="RY32" i="19" s="1"/>
  <c r="RZ32" i="19" s="1"/>
  <c r="SA32" i="19" s="1"/>
  <c r="SB32" i="19" s="1"/>
  <c r="SC32" i="19" s="1"/>
  <c r="SD32" i="19" s="1"/>
  <c r="SE32" i="19" s="1"/>
  <c r="SF32" i="19" s="1"/>
  <c r="SG32" i="19" s="1"/>
  <c r="SH32" i="19" s="1"/>
  <c r="SI32" i="19" s="1"/>
  <c r="SJ32" i="19" s="1"/>
  <c r="C32" i="19"/>
  <c r="C31" i="19"/>
  <c r="C30" i="19"/>
  <c r="C27" i="19"/>
  <c r="C26" i="19"/>
  <c r="C25" i="19"/>
  <c r="C24" i="19"/>
  <c r="C23" i="19"/>
  <c r="C22" i="19"/>
  <c r="C21" i="19"/>
  <c r="C20" i="19"/>
  <c r="C19" i="19"/>
  <c r="C18" i="19"/>
  <c r="C17" i="19"/>
  <c r="C16" i="19"/>
  <c r="C15" i="19"/>
  <c r="C14" i="19"/>
  <c r="C13" i="19"/>
  <c r="C12" i="19"/>
  <c r="C11" i="19"/>
  <c r="C10" i="19"/>
  <c r="C9" i="19"/>
  <c r="C8" i="19"/>
  <c r="C7" i="19"/>
  <c r="C4" i="19"/>
  <c r="C3" i="19"/>
  <c r="C2" i="19"/>
  <c r="C1005" i="18"/>
  <c r="C1004" i="18"/>
  <c r="C1003" i="18"/>
  <c r="C1002" i="18"/>
  <c r="C1001" i="18"/>
  <c r="M1000" i="18"/>
  <c r="C1000" i="18"/>
  <c r="C998" i="18"/>
  <c r="C997" i="18"/>
  <c r="C996" i="18"/>
  <c r="C995" i="18"/>
  <c r="F994" i="18"/>
  <c r="C994" i="18"/>
  <c r="F993" i="18"/>
  <c r="C993" i="18"/>
  <c r="F992" i="18"/>
  <c r="E992" i="18"/>
  <c r="E993" i="18" s="1"/>
  <c r="E994" i="18" s="1"/>
  <c r="C992" i="18"/>
  <c r="F991" i="18"/>
  <c r="C991" i="18"/>
  <c r="F990" i="18"/>
  <c r="C990" i="18"/>
  <c r="F989" i="18"/>
  <c r="C989" i="18"/>
  <c r="F988" i="18"/>
  <c r="E988" i="18"/>
  <c r="E989" i="18" s="1"/>
  <c r="E990" i="18" s="1"/>
  <c r="C988" i="18"/>
  <c r="F987" i="18"/>
  <c r="C987" i="18"/>
  <c r="F986" i="18"/>
  <c r="C986" i="18"/>
  <c r="F985" i="18"/>
  <c r="C985" i="18"/>
  <c r="F984" i="18"/>
  <c r="E984" i="18"/>
  <c r="E985" i="18" s="1"/>
  <c r="E986" i="18" s="1"/>
  <c r="C984" i="18"/>
  <c r="F983" i="18"/>
  <c r="C983" i="18"/>
  <c r="F982" i="18"/>
  <c r="C982" i="18"/>
  <c r="F981" i="18"/>
  <c r="C981" i="18"/>
  <c r="F980" i="18"/>
  <c r="E980" i="18"/>
  <c r="E981" i="18" s="1"/>
  <c r="E982" i="18" s="1"/>
  <c r="C980" i="18"/>
  <c r="F979" i="18"/>
  <c r="C979" i="18"/>
  <c r="F978" i="18"/>
  <c r="C978" i="18"/>
  <c r="F977" i="18"/>
  <c r="C977" i="18"/>
  <c r="F976" i="18"/>
  <c r="E976" i="18"/>
  <c r="E977" i="18" s="1"/>
  <c r="E978" i="18" s="1"/>
  <c r="C976" i="18"/>
  <c r="F975" i="18"/>
  <c r="C975" i="18"/>
  <c r="F974" i="18"/>
  <c r="C974" i="18"/>
  <c r="F973" i="18"/>
  <c r="C973" i="18"/>
  <c r="F972" i="18"/>
  <c r="E972" i="18"/>
  <c r="E973" i="18" s="1"/>
  <c r="E974" i="18" s="1"/>
  <c r="C972" i="18"/>
  <c r="F971" i="18"/>
  <c r="C971" i="18"/>
  <c r="F970" i="18"/>
  <c r="C970" i="18"/>
  <c r="F969" i="18"/>
  <c r="C969" i="18"/>
  <c r="F968" i="18"/>
  <c r="E968" i="18"/>
  <c r="E969" i="18" s="1"/>
  <c r="E970" i="18" s="1"/>
  <c r="C968" i="18"/>
  <c r="F967" i="18"/>
  <c r="C967" i="18"/>
  <c r="F966" i="18"/>
  <c r="C966" i="18"/>
  <c r="F965" i="18"/>
  <c r="C965" i="18"/>
  <c r="F964" i="18"/>
  <c r="E964" i="18"/>
  <c r="E965" i="18" s="1"/>
  <c r="E966" i="18" s="1"/>
  <c r="C964" i="18"/>
  <c r="F963" i="18"/>
  <c r="C963" i="18"/>
  <c r="F962" i="18"/>
  <c r="C962" i="18"/>
  <c r="F961" i="18"/>
  <c r="C961" i="18"/>
  <c r="F960" i="18"/>
  <c r="E960" i="18"/>
  <c r="E961" i="18" s="1"/>
  <c r="E962" i="18" s="1"/>
  <c r="C960" i="18"/>
  <c r="F959" i="18"/>
  <c r="C959" i="18"/>
  <c r="F958" i="18"/>
  <c r="C958" i="18"/>
  <c r="F957" i="18"/>
  <c r="C957" i="18"/>
  <c r="F956" i="18"/>
  <c r="E956" i="18"/>
  <c r="E957" i="18" s="1"/>
  <c r="E958" i="18" s="1"/>
  <c r="C956" i="18"/>
  <c r="F955" i="18"/>
  <c r="C955" i="18"/>
  <c r="F954" i="18"/>
  <c r="C954" i="18"/>
  <c r="F953" i="18"/>
  <c r="C953" i="18"/>
  <c r="F952" i="18"/>
  <c r="E952" i="18"/>
  <c r="E953" i="18" s="1"/>
  <c r="E954" i="18" s="1"/>
  <c r="C952" i="18"/>
  <c r="F951" i="18"/>
  <c r="C951" i="18"/>
  <c r="F950" i="18"/>
  <c r="C950" i="18"/>
  <c r="F949" i="18"/>
  <c r="C949" i="18"/>
  <c r="Q948" i="18"/>
  <c r="F948" i="18" s="1"/>
  <c r="E948" i="18"/>
  <c r="E949" i="18" s="1"/>
  <c r="E950" i="18" s="1"/>
  <c r="C948" i="18"/>
  <c r="F947" i="18"/>
  <c r="C947" i="18"/>
  <c r="F946" i="18"/>
  <c r="C946" i="18"/>
  <c r="F945" i="18"/>
  <c r="C945" i="18"/>
  <c r="Q944" i="18"/>
  <c r="F944" i="18" s="1"/>
  <c r="E944" i="18"/>
  <c r="E945" i="18" s="1"/>
  <c r="E946" i="18" s="1"/>
  <c r="C944" i="18"/>
  <c r="F943" i="18"/>
  <c r="C943" i="18"/>
  <c r="F942" i="18"/>
  <c r="C942" i="18"/>
  <c r="F941" i="18"/>
  <c r="C941" i="18"/>
  <c r="Q940" i="18"/>
  <c r="F940" i="18" s="1"/>
  <c r="E940" i="18"/>
  <c r="E941" i="18" s="1"/>
  <c r="E942" i="18" s="1"/>
  <c r="C940" i="18"/>
  <c r="F939" i="18"/>
  <c r="C939" i="18"/>
  <c r="F938" i="18"/>
  <c r="C938" i="18"/>
  <c r="F937" i="18"/>
  <c r="C937" i="18"/>
  <c r="F936" i="18"/>
  <c r="E936" i="18"/>
  <c r="E937" i="18" s="1"/>
  <c r="E938" i="18" s="1"/>
  <c r="C936" i="18"/>
  <c r="F935" i="18"/>
  <c r="C935" i="18"/>
  <c r="F934" i="18"/>
  <c r="C934" i="18"/>
  <c r="F933" i="18"/>
  <c r="C933" i="18"/>
  <c r="F932" i="18"/>
  <c r="E932" i="18"/>
  <c r="E933" i="18" s="1"/>
  <c r="E934" i="18" s="1"/>
  <c r="C932" i="18"/>
  <c r="F931" i="18"/>
  <c r="C931" i="18"/>
  <c r="F930" i="18"/>
  <c r="C930" i="18"/>
  <c r="F929" i="18"/>
  <c r="C929" i="18"/>
  <c r="F928" i="18"/>
  <c r="E928" i="18"/>
  <c r="E929" i="18" s="1"/>
  <c r="E930" i="18" s="1"/>
  <c r="C928" i="18"/>
  <c r="F927" i="18"/>
  <c r="C927" i="18"/>
  <c r="F926" i="18"/>
  <c r="C926" i="18"/>
  <c r="F925" i="18"/>
  <c r="C925" i="18"/>
  <c r="F924" i="18"/>
  <c r="E924" i="18"/>
  <c r="E925" i="18" s="1"/>
  <c r="E926" i="18" s="1"/>
  <c r="C924" i="18"/>
  <c r="F923" i="18"/>
  <c r="C923" i="18"/>
  <c r="F922" i="18"/>
  <c r="C922" i="18"/>
  <c r="F921" i="18"/>
  <c r="C921" i="18"/>
  <c r="F920" i="18"/>
  <c r="E920" i="18"/>
  <c r="E921" i="18" s="1"/>
  <c r="E922" i="18" s="1"/>
  <c r="C920" i="18"/>
  <c r="F919" i="18"/>
  <c r="C919" i="18"/>
  <c r="F918" i="18"/>
  <c r="C918" i="18"/>
  <c r="F917" i="18"/>
  <c r="C917" i="18"/>
  <c r="F916" i="18"/>
  <c r="E916" i="18"/>
  <c r="E917" i="18" s="1"/>
  <c r="E918" i="18" s="1"/>
  <c r="C916" i="18"/>
  <c r="F915" i="18"/>
  <c r="C915" i="18"/>
  <c r="F914" i="18"/>
  <c r="C914" i="18"/>
  <c r="F913" i="18"/>
  <c r="C913" i="18"/>
  <c r="F912" i="18"/>
  <c r="E912" i="18"/>
  <c r="E913" i="18" s="1"/>
  <c r="E914" i="18" s="1"/>
  <c r="C912" i="18"/>
  <c r="F911" i="18"/>
  <c r="C911" i="18"/>
  <c r="F910" i="18"/>
  <c r="C910" i="18"/>
  <c r="F909" i="18"/>
  <c r="C909" i="18"/>
  <c r="F908" i="18"/>
  <c r="E908" i="18"/>
  <c r="E909" i="18" s="1"/>
  <c r="E910" i="18" s="1"/>
  <c r="C908" i="18"/>
  <c r="F907" i="18"/>
  <c r="C907" i="18"/>
  <c r="F906" i="18"/>
  <c r="C906" i="18"/>
  <c r="F905" i="18"/>
  <c r="C905" i="18"/>
  <c r="F904" i="18"/>
  <c r="E904" i="18"/>
  <c r="E905" i="18" s="1"/>
  <c r="E906" i="18" s="1"/>
  <c r="C904" i="18"/>
  <c r="F903" i="18"/>
  <c r="C903" i="18"/>
  <c r="F902" i="18"/>
  <c r="C902" i="18"/>
  <c r="F901" i="18"/>
  <c r="C901" i="18"/>
  <c r="F900" i="18"/>
  <c r="E900" i="18"/>
  <c r="E901" i="18" s="1"/>
  <c r="E902" i="18" s="1"/>
  <c r="C900" i="18"/>
  <c r="F899" i="18"/>
  <c r="C899" i="18"/>
  <c r="F898" i="18"/>
  <c r="C898" i="18"/>
  <c r="F897" i="18"/>
  <c r="C897" i="18"/>
  <c r="F896" i="18"/>
  <c r="E896" i="18"/>
  <c r="E897" i="18" s="1"/>
  <c r="E898" i="18" s="1"/>
  <c r="C896" i="18"/>
  <c r="F895" i="18"/>
  <c r="C895" i="18"/>
  <c r="F894" i="18"/>
  <c r="C894" i="18"/>
  <c r="F893" i="18"/>
  <c r="C893" i="18"/>
  <c r="F892" i="18"/>
  <c r="E892" i="18"/>
  <c r="E893" i="18" s="1"/>
  <c r="E894" i="18" s="1"/>
  <c r="C892" i="18"/>
  <c r="F891" i="18"/>
  <c r="C891" i="18"/>
  <c r="F890" i="18"/>
  <c r="C890" i="18"/>
  <c r="F889" i="18"/>
  <c r="C889" i="18"/>
  <c r="F888" i="18"/>
  <c r="E888" i="18"/>
  <c r="E889" i="18" s="1"/>
  <c r="E890" i="18" s="1"/>
  <c r="C888" i="18"/>
  <c r="F887" i="18"/>
  <c r="C887" i="18"/>
  <c r="L886" i="18"/>
  <c r="C886" i="18"/>
  <c r="C885" i="18"/>
  <c r="C882" i="18"/>
  <c r="C881" i="18"/>
  <c r="C880" i="18"/>
  <c r="C879" i="18"/>
  <c r="C878" i="18"/>
  <c r="C877" i="18"/>
  <c r="C876" i="18"/>
  <c r="H875" i="18"/>
  <c r="C873" i="18"/>
  <c r="C872" i="18"/>
  <c r="C871" i="18"/>
  <c r="C870" i="18"/>
  <c r="C869" i="18"/>
  <c r="C868" i="18"/>
  <c r="C867" i="18"/>
  <c r="C866" i="18"/>
  <c r="C865" i="18"/>
  <c r="C864" i="18"/>
  <c r="C863" i="18"/>
  <c r="C862" i="18"/>
  <c r="C861" i="18"/>
  <c r="C860" i="18"/>
  <c r="C859" i="18"/>
  <c r="C858" i="18"/>
  <c r="C857" i="18"/>
  <c r="C856" i="18"/>
  <c r="C855" i="18"/>
  <c r="C854" i="18"/>
  <c r="C853" i="18"/>
  <c r="C852" i="18"/>
  <c r="C851" i="18"/>
  <c r="C850" i="18"/>
  <c r="C849" i="18"/>
  <c r="C848" i="18"/>
  <c r="C847" i="18"/>
  <c r="C846" i="18"/>
  <c r="C845" i="18"/>
  <c r="C844" i="18"/>
  <c r="C843" i="18"/>
  <c r="C842" i="18"/>
  <c r="C841" i="18"/>
  <c r="C840" i="18"/>
  <c r="C839" i="18"/>
  <c r="C838" i="18"/>
  <c r="C837" i="18"/>
  <c r="C836" i="18"/>
  <c r="C835" i="18"/>
  <c r="C834" i="18"/>
  <c r="C833" i="18"/>
  <c r="C832" i="18"/>
  <c r="C831" i="18"/>
  <c r="C830" i="18"/>
  <c r="C829" i="18"/>
  <c r="C828" i="18"/>
  <c r="C827" i="18"/>
  <c r="C824" i="18"/>
  <c r="R823" i="18"/>
  <c r="AF823" i="18" s="1"/>
  <c r="Q823" i="18"/>
  <c r="AE823" i="18" s="1"/>
  <c r="P823" i="18"/>
  <c r="AD823" i="18" s="1"/>
  <c r="O823" i="18"/>
  <c r="AC823" i="18" s="1"/>
  <c r="C823" i="18"/>
  <c r="O822" i="18"/>
  <c r="C822" i="18"/>
  <c r="C821" i="18"/>
  <c r="C820" i="18"/>
  <c r="C819" i="18"/>
  <c r="C818" i="18"/>
  <c r="H817" i="18"/>
  <c r="C815" i="18"/>
  <c r="C814" i="18"/>
  <c r="C813" i="18"/>
  <c r="C812" i="18"/>
  <c r="C811" i="18"/>
  <c r="C810" i="18"/>
  <c r="C809" i="18"/>
  <c r="C808" i="18"/>
  <c r="H807" i="18"/>
  <c r="C807" i="18"/>
  <c r="H805" i="18"/>
  <c r="C805" i="18"/>
  <c r="C804" i="18"/>
  <c r="C803" i="18"/>
  <c r="H802" i="18"/>
  <c r="C802" i="18"/>
  <c r="H800" i="18"/>
  <c r="C800" i="18"/>
  <c r="C799" i="18"/>
  <c r="C798" i="18"/>
  <c r="H797" i="18"/>
  <c r="C797" i="18"/>
  <c r="H795" i="18"/>
  <c r="C795" i="18"/>
  <c r="C794" i="18"/>
  <c r="C793" i="18"/>
  <c r="H792" i="18"/>
  <c r="C792" i="18"/>
  <c r="H790" i="18"/>
  <c r="C790" i="18"/>
  <c r="C789" i="18"/>
  <c r="C788" i="18"/>
  <c r="C787" i="18"/>
  <c r="C786" i="18"/>
  <c r="C785" i="18"/>
  <c r="C784" i="18"/>
  <c r="C783" i="18"/>
  <c r="C780" i="18"/>
  <c r="C779" i="18"/>
  <c r="C778" i="18"/>
  <c r="C777" i="18"/>
  <c r="C776" i="18"/>
  <c r="C775" i="18"/>
  <c r="C774" i="18"/>
  <c r="H773" i="18"/>
  <c r="C771" i="18"/>
  <c r="C770" i="18"/>
  <c r="C769" i="18"/>
  <c r="C768" i="18"/>
  <c r="C767" i="18"/>
  <c r="C766" i="18"/>
  <c r="C765" i="18"/>
  <c r="C764" i="18"/>
  <c r="C763" i="18"/>
  <c r="C762" i="18"/>
  <c r="C761" i="18"/>
  <c r="C760" i="18"/>
  <c r="C759" i="18"/>
  <c r="C758" i="18"/>
  <c r="C757" i="18"/>
  <c r="C756" i="18"/>
  <c r="C755" i="18"/>
  <c r="C754" i="18"/>
  <c r="C750" i="18"/>
  <c r="C749" i="18"/>
  <c r="C748" i="18"/>
  <c r="C747" i="18"/>
  <c r="C746" i="18"/>
  <c r="C745" i="18"/>
  <c r="C744" i="18"/>
  <c r="C743" i="18"/>
  <c r="C742" i="18"/>
  <c r="C741" i="18"/>
  <c r="C740" i="18"/>
  <c r="C739" i="18"/>
  <c r="C738" i="18"/>
  <c r="C737" i="18"/>
  <c r="C736" i="18"/>
  <c r="C735" i="18"/>
  <c r="C734" i="18"/>
  <c r="C733" i="18"/>
  <c r="U732" i="18"/>
  <c r="U735" i="18" s="1"/>
  <c r="U738" i="18" s="1"/>
  <c r="U741" i="18" s="1"/>
  <c r="U744" i="18" s="1"/>
  <c r="U747" i="18" s="1"/>
  <c r="U750" i="18" s="1"/>
  <c r="T732" i="18"/>
  <c r="T735" i="18" s="1"/>
  <c r="T738" i="18" s="1"/>
  <c r="T741" i="18" s="1"/>
  <c r="T744" i="18" s="1"/>
  <c r="T747" i="18" s="1"/>
  <c r="T750" i="18" s="1"/>
  <c r="S732" i="18"/>
  <c r="S735" i="18" s="1"/>
  <c r="S738" i="18" s="1"/>
  <c r="S741" i="18" s="1"/>
  <c r="S744" i="18" s="1"/>
  <c r="S747" i="18" s="1"/>
  <c r="S750" i="18" s="1"/>
  <c r="R732" i="18"/>
  <c r="R735" i="18" s="1"/>
  <c r="R738" i="18" s="1"/>
  <c r="R741" i="18" s="1"/>
  <c r="R744" i="18" s="1"/>
  <c r="R747" i="18" s="1"/>
  <c r="R750" i="18" s="1"/>
  <c r="C732" i="18"/>
  <c r="U731" i="18"/>
  <c r="U734" i="18" s="1"/>
  <c r="U737" i="18" s="1"/>
  <c r="U740" i="18" s="1"/>
  <c r="U743" i="18" s="1"/>
  <c r="U746" i="18" s="1"/>
  <c r="U749" i="18" s="1"/>
  <c r="T731" i="18"/>
  <c r="T734" i="18" s="1"/>
  <c r="T737" i="18" s="1"/>
  <c r="T740" i="18" s="1"/>
  <c r="T743" i="18" s="1"/>
  <c r="T746" i="18" s="1"/>
  <c r="T749" i="18" s="1"/>
  <c r="S731" i="18"/>
  <c r="S734" i="18" s="1"/>
  <c r="S737" i="18" s="1"/>
  <c r="S740" i="18" s="1"/>
  <c r="S743" i="18" s="1"/>
  <c r="S746" i="18" s="1"/>
  <c r="S749" i="18" s="1"/>
  <c r="R731" i="18"/>
  <c r="R734" i="18" s="1"/>
  <c r="R737" i="18" s="1"/>
  <c r="R740" i="18" s="1"/>
  <c r="R743" i="18" s="1"/>
  <c r="R746" i="18" s="1"/>
  <c r="R749" i="18" s="1"/>
  <c r="Q731" i="18"/>
  <c r="P731" i="18"/>
  <c r="O731" i="18"/>
  <c r="N731" i="18"/>
  <c r="C731" i="18"/>
  <c r="U730" i="18"/>
  <c r="U733" i="18" s="1"/>
  <c r="U736" i="18" s="1"/>
  <c r="U739" i="18" s="1"/>
  <c r="U742" i="18" s="1"/>
  <c r="U745" i="18" s="1"/>
  <c r="U748" i="18" s="1"/>
  <c r="T730" i="18"/>
  <c r="T733" i="18" s="1"/>
  <c r="T736" i="18" s="1"/>
  <c r="T739" i="18" s="1"/>
  <c r="T742" i="18" s="1"/>
  <c r="T745" i="18" s="1"/>
  <c r="T748" i="18" s="1"/>
  <c r="S730" i="18"/>
  <c r="S733" i="18" s="1"/>
  <c r="S736" i="18" s="1"/>
  <c r="S739" i="18" s="1"/>
  <c r="S742" i="18" s="1"/>
  <c r="S745" i="18" s="1"/>
  <c r="S748" i="18" s="1"/>
  <c r="R730" i="18"/>
  <c r="R733" i="18" s="1"/>
  <c r="R736" i="18" s="1"/>
  <c r="R739" i="18" s="1"/>
  <c r="R742" i="18" s="1"/>
  <c r="R745" i="18" s="1"/>
  <c r="R748" i="18" s="1"/>
  <c r="M730" i="18"/>
  <c r="L730" i="18"/>
  <c r="K730" i="18"/>
  <c r="C730" i="18"/>
  <c r="C729" i="18"/>
  <c r="C728" i="18"/>
  <c r="H727" i="18"/>
  <c r="C727" i="18"/>
  <c r="C702" i="18"/>
  <c r="C701" i="18"/>
  <c r="C700" i="18"/>
  <c r="C699" i="18"/>
  <c r="C698" i="18"/>
  <c r="C697" i="18"/>
  <c r="C696" i="18"/>
  <c r="C695" i="18"/>
  <c r="C694" i="18"/>
  <c r="C693" i="18"/>
  <c r="C692" i="18"/>
  <c r="C691" i="18"/>
  <c r="C690" i="18"/>
  <c r="C689" i="18"/>
  <c r="C688" i="18"/>
  <c r="C687" i="18"/>
  <c r="C686" i="18"/>
  <c r="C685" i="18"/>
  <c r="U684" i="18"/>
  <c r="U687" i="18" s="1"/>
  <c r="U690" i="18" s="1"/>
  <c r="U693" i="18" s="1"/>
  <c r="U696" i="18" s="1"/>
  <c r="U699" i="18" s="1"/>
  <c r="U702" i="18" s="1"/>
  <c r="T684" i="18"/>
  <c r="T687" i="18" s="1"/>
  <c r="T690" i="18" s="1"/>
  <c r="T693" i="18" s="1"/>
  <c r="T696" i="18" s="1"/>
  <c r="T699" i="18" s="1"/>
  <c r="T702" i="18" s="1"/>
  <c r="S684" i="18"/>
  <c r="S687" i="18" s="1"/>
  <c r="S690" i="18" s="1"/>
  <c r="S693" i="18" s="1"/>
  <c r="S696" i="18" s="1"/>
  <c r="S699" i="18" s="1"/>
  <c r="S702" i="18" s="1"/>
  <c r="R684" i="18"/>
  <c r="R687" i="18" s="1"/>
  <c r="R690" i="18" s="1"/>
  <c r="R693" i="18" s="1"/>
  <c r="R696" i="18" s="1"/>
  <c r="R699" i="18" s="1"/>
  <c r="R702" i="18" s="1"/>
  <c r="C684" i="18"/>
  <c r="U683" i="18"/>
  <c r="U686" i="18" s="1"/>
  <c r="U689" i="18" s="1"/>
  <c r="U692" i="18" s="1"/>
  <c r="U695" i="18" s="1"/>
  <c r="U698" i="18" s="1"/>
  <c r="U701" i="18" s="1"/>
  <c r="T683" i="18"/>
  <c r="T686" i="18" s="1"/>
  <c r="T689" i="18" s="1"/>
  <c r="T692" i="18" s="1"/>
  <c r="T695" i="18" s="1"/>
  <c r="T698" i="18" s="1"/>
  <c r="T701" i="18" s="1"/>
  <c r="S683" i="18"/>
  <c r="S686" i="18" s="1"/>
  <c r="S689" i="18" s="1"/>
  <c r="S692" i="18" s="1"/>
  <c r="S695" i="18" s="1"/>
  <c r="S698" i="18" s="1"/>
  <c r="S701" i="18" s="1"/>
  <c r="R683" i="18"/>
  <c r="R686" i="18" s="1"/>
  <c r="R689" i="18" s="1"/>
  <c r="R692" i="18" s="1"/>
  <c r="R695" i="18" s="1"/>
  <c r="R698" i="18" s="1"/>
  <c r="R701" i="18" s="1"/>
  <c r="Q683" i="18"/>
  <c r="P683" i="18"/>
  <c r="O683" i="18"/>
  <c r="N683" i="18"/>
  <c r="C683" i="18"/>
  <c r="U682" i="18"/>
  <c r="U685" i="18" s="1"/>
  <c r="U688" i="18" s="1"/>
  <c r="U691" i="18" s="1"/>
  <c r="U694" i="18" s="1"/>
  <c r="U697" i="18" s="1"/>
  <c r="U700" i="18" s="1"/>
  <c r="T682" i="18"/>
  <c r="T685" i="18" s="1"/>
  <c r="T688" i="18" s="1"/>
  <c r="T691" i="18" s="1"/>
  <c r="T694" i="18" s="1"/>
  <c r="T697" i="18" s="1"/>
  <c r="T700" i="18" s="1"/>
  <c r="S682" i="18"/>
  <c r="S685" i="18" s="1"/>
  <c r="S688" i="18" s="1"/>
  <c r="S691" i="18" s="1"/>
  <c r="S694" i="18" s="1"/>
  <c r="S697" i="18" s="1"/>
  <c r="S700" i="18" s="1"/>
  <c r="R682" i="18"/>
  <c r="R685" i="18" s="1"/>
  <c r="R688" i="18" s="1"/>
  <c r="R691" i="18" s="1"/>
  <c r="R694" i="18" s="1"/>
  <c r="R697" i="18" s="1"/>
  <c r="R700" i="18" s="1"/>
  <c r="M682" i="18"/>
  <c r="L682" i="18"/>
  <c r="K682" i="18"/>
  <c r="C682" i="18"/>
  <c r="C681" i="18"/>
  <c r="C680" i="18"/>
  <c r="H679" i="18"/>
  <c r="C679" i="18"/>
  <c r="C678" i="18"/>
  <c r="C677" i="18"/>
  <c r="H676" i="18"/>
  <c r="C676" i="18"/>
  <c r="C673" i="18"/>
  <c r="H672" i="18"/>
  <c r="C672" i="18"/>
  <c r="C671" i="18"/>
  <c r="C670" i="18"/>
  <c r="C652" i="18"/>
  <c r="C651" i="18"/>
  <c r="C650" i="18"/>
  <c r="C649" i="18"/>
  <c r="H648" i="18"/>
  <c r="C648" i="18"/>
  <c r="C643" i="18"/>
  <c r="C642" i="18"/>
  <c r="C641" i="18"/>
  <c r="H640" i="18"/>
  <c r="C640" i="18"/>
  <c r="C639" i="18"/>
  <c r="C669" i="18"/>
  <c r="C668" i="18"/>
  <c r="C667" i="18"/>
  <c r="C666" i="18"/>
  <c r="C665" i="18"/>
  <c r="H664" i="18"/>
  <c r="C664" i="18"/>
  <c r="C658" i="18"/>
  <c r="C657" i="18"/>
  <c r="C656" i="18"/>
  <c r="C655" i="18"/>
  <c r="H654" i="18"/>
  <c r="C654" i="18"/>
  <c r="C653" i="18"/>
  <c r="C638" i="18"/>
  <c r="C637" i="18"/>
  <c r="C636" i="18"/>
  <c r="C635" i="18"/>
  <c r="C634" i="18"/>
  <c r="C633" i="18"/>
  <c r="C632" i="18"/>
  <c r="C631" i="18"/>
  <c r="H630" i="18"/>
  <c r="C630" i="18"/>
  <c r="C621" i="18"/>
  <c r="C620" i="18"/>
  <c r="C619" i="18"/>
  <c r="C618" i="18"/>
  <c r="C617" i="18"/>
  <c r="C616" i="18"/>
  <c r="C615" i="18"/>
  <c r="H614" i="18"/>
  <c r="C614" i="18"/>
  <c r="C613" i="18"/>
  <c r="C612" i="18"/>
  <c r="C499" i="18"/>
  <c r="C498" i="18"/>
  <c r="C497" i="18"/>
  <c r="C496" i="18"/>
  <c r="C495" i="18"/>
  <c r="C494" i="18"/>
  <c r="H492" i="18"/>
  <c r="C492" i="18"/>
  <c r="C491" i="18"/>
  <c r="C490" i="18"/>
  <c r="C489" i="18"/>
  <c r="C488" i="18"/>
  <c r="C487" i="18"/>
  <c r="H486" i="18"/>
  <c r="C486" i="18"/>
  <c r="C481" i="18"/>
  <c r="C480" i="18"/>
  <c r="C479" i="18"/>
  <c r="H478" i="18"/>
  <c r="C478" i="18"/>
  <c r="C477" i="18"/>
  <c r="C476" i="18"/>
  <c r="C475" i="18"/>
  <c r="C474" i="18"/>
  <c r="C473" i="18"/>
  <c r="H472" i="18"/>
  <c r="C472" i="18"/>
  <c r="I467" i="18"/>
  <c r="C467" i="18"/>
  <c r="I466" i="18"/>
  <c r="C466" i="18"/>
  <c r="I465" i="18"/>
  <c r="C465" i="18"/>
  <c r="H464" i="18"/>
  <c r="C464" i="18"/>
  <c r="C463" i="18"/>
  <c r="C462" i="18"/>
  <c r="H461" i="18"/>
  <c r="H432" i="18"/>
  <c r="C432" i="18"/>
  <c r="C431" i="18"/>
  <c r="C428" i="18"/>
  <c r="H427" i="18"/>
  <c r="C427" i="18"/>
  <c r="H425" i="18"/>
  <c r="C425" i="18"/>
  <c r="C424" i="18"/>
  <c r="H423" i="18"/>
  <c r="C423" i="18"/>
  <c r="H421" i="18"/>
  <c r="C421" i="18"/>
  <c r="C420" i="18"/>
  <c r="H419" i="18"/>
  <c r="C419" i="18"/>
  <c r="H417" i="18"/>
  <c r="C417" i="18"/>
  <c r="C416" i="18"/>
  <c r="C415" i="18"/>
  <c r="C414" i="18"/>
  <c r="C413" i="18"/>
  <c r="C412" i="18"/>
  <c r="C411" i="18"/>
  <c r="C410" i="18"/>
  <c r="C409" i="18"/>
  <c r="C399" i="18"/>
  <c r="C408" i="18"/>
  <c r="C395" i="18"/>
  <c r="C394" i="18"/>
  <c r="C393" i="18"/>
  <c r="C392" i="18"/>
  <c r="C391" i="18"/>
  <c r="C390" i="18"/>
  <c r="C389" i="18"/>
  <c r="C388" i="18"/>
  <c r="C387" i="18"/>
  <c r="C386" i="18"/>
  <c r="C385" i="18"/>
  <c r="C384" i="18"/>
  <c r="C383" i="18"/>
  <c r="C382" i="18"/>
  <c r="C381" i="18"/>
  <c r="C380" i="18"/>
  <c r="C379" i="18"/>
  <c r="C378" i="18"/>
  <c r="C377" i="18"/>
  <c r="C376" i="18"/>
  <c r="C375" i="18"/>
  <c r="C374" i="18"/>
  <c r="C373" i="18"/>
  <c r="C372" i="18"/>
  <c r="C371" i="18"/>
  <c r="C370" i="18"/>
  <c r="C369" i="18"/>
  <c r="Y368" i="18"/>
  <c r="X368" i="18"/>
  <c r="W368" i="18"/>
  <c r="V368" i="18"/>
  <c r="C368" i="18"/>
  <c r="Y367" i="18"/>
  <c r="X367" i="18"/>
  <c r="W367" i="18"/>
  <c r="V367" i="18"/>
  <c r="C367" i="18"/>
  <c r="Y366" i="18"/>
  <c r="X366" i="18"/>
  <c r="W366" i="18"/>
  <c r="V366" i="18"/>
  <c r="C366" i="18"/>
  <c r="Y365" i="18"/>
  <c r="X365" i="18"/>
  <c r="W365" i="18"/>
  <c r="V365" i="18"/>
  <c r="C365" i="18"/>
  <c r="Y364" i="18"/>
  <c r="X364" i="18"/>
  <c r="W364" i="18"/>
  <c r="V364" i="18"/>
  <c r="C364" i="18"/>
  <c r="Y363" i="18"/>
  <c r="X363" i="18"/>
  <c r="W363" i="18"/>
  <c r="V363" i="18"/>
  <c r="C363" i="18"/>
  <c r="Y362" i="18"/>
  <c r="X362" i="18"/>
  <c r="W362" i="18"/>
  <c r="V362" i="18"/>
  <c r="C362" i="18"/>
  <c r="Y361" i="18"/>
  <c r="X361" i="18"/>
  <c r="W361" i="18"/>
  <c r="V361" i="18"/>
  <c r="C361" i="18"/>
  <c r="C360" i="18"/>
  <c r="C359" i="18"/>
  <c r="C358" i="18"/>
  <c r="C357" i="18"/>
  <c r="L356" i="18"/>
  <c r="C356" i="18"/>
  <c r="L355" i="18"/>
  <c r="C355" i="18"/>
  <c r="R354" i="18"/>
  <c r="J354" i="18"/>
  <c r="C354" i="18"/>
  <c r="L353" i="18"/>
  <c r="C353" i="18"/>
  <c r="C352" i="18"/>
  <c r="H351" i="18"/>
  <c r="C351" i="18"/>
  <c r="H349" i="18"/>
  <c r="C349" i="18"/>
  <c r="C348" i="18"/>
  <c r="C347" i="18"/>
  <c r="J342" i="18"/>
  <c r="C342" i="18"/>
  <c r="J341" i="18"/>
  <c r="C341" i="18"/>
  <c r="C340" i="18"/>
  <c r="C339" i="18"/>
  <c r="C338" i="18"/>
  <c r="C337" i="18"/>
  <c r="C336" i="18"/>
  <c r="C335" i="18"/>
  <c r="C334" i="18"/>
  <c r="C333" i="18"/>
  <c r="C332" i="18"/>
  <c r="U331" i="18"/>
  <c r="T331" i="18"/>
  <c r="S331" i="18"/>
  <c r="R331" i="18"/>
  <c r="C331" i="18"/>
  <c r="U330" i="18"/>
  <c r="T330" i="18"/>
  <c r="S330" i="18"/>
  <c r="R330" i="18"/>
  <c r="H330" i="18"/>
  <c r="C330" i="18"/>
  <c r="C321" i="18"/>
  <c r="C320" i="18"/>
  <c r="C319" i="18"/>
  <c r="C318" i="18"/>
  <c r="C317" i="18"/>
  <c r="C316" i="18"/>
  <c r="U315" i="18"/>
  <c r="T315" i="18"/>
  <c r="S315" i="18"/>
  <c r="R315" i="18"/>
  <c r="C315" i="18"/>
  <c r="U314" i="18"/>
  <c r="T314" i="18"/>
  <c r="S314" i="18"/>
  <c r="R314" i="18"/>
  <c r="H314" i="18"/>
  <c r="C314" i="18"/>
  <c r="C313" i="18"/>
  <c r="C312" i="18"/>
  <c r="C280" i="18"/>
  <c r="C279" i="18"/>
  <c r="C278" i="18"/>
  <c r="C277" i="18"/>
  <c r="C276" i="18"/>
  <c r="Q275" i="18"/>
  <c r="P275" i="18"/>
  <c r="O275" i="18"/>
  <c r="N275" i="18"/>
  <c r="C275" i="18"/>
  <c r="K274" i="18"/>
  <c r="L274" i="18" s="1"/>
  <c r="C274" i="18"/>
  <c r="K273" i="18"/>
  <c r="L273" i="18" s="1"/>
  <c r="C273" i="18"/>
  <c r="C264" i="18"/>
  <c r="C263" i="18"/>
  <c r="C262" i="18"/>
  <c r="C261" i="18"/>
  <c r="C260" i="18"/>
  <c r="Q259" i="18"/>
  <c r="P259" i="18"/>
  <c r="O259" i="18"/>
  <c r="N259" i="18"/>
  <c r="C259" i="18"/>
  <c r="K258" i="18"/>
  <c r="L258" i="18" s="1"/>
  <c r="C258" i="18"/>
  <c r="K257" i="18"/>
  <c r="C257" i="18"/>
  <c r="C256" i="18"/>
  <c r="C255" i="18"/>
  <c r="C254" i="18"/>
  <c r="C253" i="18"/>
  <c r="C251" i="18"/>
  <c r="C250" i="18"/>
  <c r="C249" i="18"/>
  <c r="C248" i="18"/>
  <c r="C247" i="18"/>
  <c r="C246" i="18"/>
  <c r="C245" i="18"/>
  <c r="C244" i="18"/>
  <c r="C243" i="18"/>
  <c r="C239" i="18"/>
  <c r="C238" i="18"/>
  <c r="C237" i="18"/>
  <c r="C236" i="18"/>
  <c r="C235" i="18"/>
  <c r="C234" i="18"/>
  <c r="C233" i="18"/>
  <c r="H232" i="18"/>
  <c r="C230" i="18"/>
  <c r="C229" i="18"/>
  <c r="C228" i="18"/>
  <c r="C227" i="18"/>
  <c r="C226" i="18"/>
  <c r="C225" i="18"/>
  <c r="C224" i="18"/>
  <c r="C223" i="18"/>
  <c r="C214" i="18"/>
  <c r="C213" i="18"/>
  <c r="C212" i="18"/>
  <c r="C211" i="18"/>
  <c r="C210" i="18"/>
  <c r="C209" i="18"/>
  <c r="C208" i="18"/>
  <c r="C207" i="18"/>
  <c r="C206" i="18"/>
  <c r="C205" i="18"/>
  <c r="C204" i="18"/>
  <c r="C203" i="18"/>
  <c r="C202" i="18"/>
  <c r="C201" i="18"/>
  <c r="C200" i="18"/>
  <c r="C199" i="18"/>
  <c r="C198" i="18"/>
  <c r="C197" i="18"/>
  <c r="C196" i="18"/>
  <c r="C195" i="18"/>
  <c r="C194" i="18"/>
  <c r="C193" i="18"/>
  <c r="C192" i="18"/>
  <c r="C191" i="18"/>
  <c r="T190" i="18"/>
  <c r="S190" i="18"/>
  <c r="R190" i="18"/>
  <c r="P190" i="18"/>
  <c r="O190" i="18"/>
  <c r="C190" i="18"/>
  <c r="C189" i="18"/>
  <c r="C188" i="18"/>
  <c r="Q187" i="18"/>
  <c r="C187" i="18"/>
  <c r="Q186" i="18"/>
  <c r="C186" i="18"/>
  <c r="Q185" i="18"/>
  <c r="C185" i="18"/>
  <c r="Q184" i="18"/>
  <c r="C184" i="18"/>
  <c r="Q183" i="18"/>
  <c r="C183" i="18"/>
  <c r="Q182" i="18"/>
  <c r="C182" i="18"/>
  <c r="Q181" i="18"/>
  <c r="C181" i="18"/>
  <c r="Q180" i="18"/>
  <c r="C180" i="18"/>
  <c r="Q179" i="18"/>
  <c r="C179" i="18"/>
  <c r="Q178" i="18"/>
  <c r="C178" i="18"/>
  <c r="Q177" i="18"/>
  <c r="C177" i="18"/>
  <c r="Q176" i="18"/>
  <c r="AG176" i="18" s="1"/>
  <c r="C176" i="18"/>
  <c r="C175" i="18"/>
  <c r="C174" i="18"/>
  <c r="C173" i="18"/>
  <c r="C172" i="18"/>
  <c r="C171" i="18"/>
  <c r="C170" i="18"/>
  <c r="C169" i="18"/>
  <c r="C168" i="18"/>
  <c r="C68" i="18"/>
  <c r="AE67" i="18"/>
  <c r="AB67" i="18"/>
  <c r="Y67" i="18"/>
  <c r="C67" i="18"/>
  <c r="C66" i="18"/>
  <c r="C65" i="18"/>
  <c r="C64" i="18"/>
  <c r="C63" i="18"/>
  <c r="C62" i="18"/>
  <c r="C61" i="18"/>
  <c r="C58" i="18"/>
  <c r="C57" i="18"/>
  <c r="C56" i="18"/>
  <c r="C51" i="18"/>
  <c r="C48" i="18"/>
  <c r="C47" i="18"/>
  <c r="C46" i="18"/>
  <c r="C45" i="18"/>
  <c r="C44" i="18"/>
  <c r="C43" i="18"/>
  <c r="C42" i="18"/>
  <c r="C41" i="18"/>
  <c r="C40" i="18"/>
  <c r="C39" i="18"/>
  <c r="C36" i="18"/>
  <c r="C35" i="18"/>
  <c r="C34" i="18"/>
  <c r="C33" i="18"/>
  <c r="C32" i="18"/>
  <c r="C31" i="18"/>
  <c r="C30" i="18"/>
  <c r="H29" i="18"/>
  <c r="C27" i="18"/>
  <c r="C26" i="18"/>
  <c r="C25" i="18"/>
  <c r="C24" i="18"/>
  <c r="C23" i="18"/>
  <c r="C22" i="18"/>
  <c r="C21" i="18"/>
  <c r="C20" i="18"/>
  <c r="C19" i="18"/>
  <c r="C18" i="18"/>
  <c r="C17" i="18"/>
  <c r="C16" i="18"/>
  <c r="C15" i="18"/>
  <c r="C14" i="18"/>
  <c r="C13" i="18"/>
  <c r="C12" i="18"/>
  <c r="C11" i="18"/>
  <c r="C10" i="18"/>
  <c r="C9" i="18"/>
  <c r="C8" i="18"/>
  <c r="C7" i="18"/>
  <c r="C4" i="18"/>
  <c r="C3" i="18"/>
  <c r="C2" i="18"/>
  <c r="AL154" i="18" l="1"/>
  <c r="AL124" i="18"/>
  <c r="O734" i="18"/>
  <c r="P734" i="18"/>
  <c r="O686" i="18"/>
  <c r="M685" i="18"/>
  <c r="K685" i="18"/>
  <c r="L685" i="18"/>
  <c r="K733" i="18"/>
  <c r="N686" i="18"/>
  <c r="P686" i="18"/>
  <c r="Q686" i="18"/>
  <c r="Q734" i="18"/>
  <c r="L733" i="18"/>
  <c r="M733" i="18"/>
  <c r="AL96" i="18"/>
  <c r="AL78" i="18"/>
  <c r="AH179" i="18"/>
  <c r="AG179" i="18"/>
  <c r="AH181" i="18"/>
  <c r="AG181" i="18"/>
  <c r="AK73" i="18"/>
  <c r="F73" i="18"/>
  <c r="AL152" i="18"/>
  <c r="AL125" i="18"/>
  <c r="AL153" i="18"/>
  <c r="AL126" i="18"/>
  <c r="AL131" i="18"/>
  <c r="AL166" i="18"/>
  <c r="AL120" i="18"/>
  <c r="AL145" i="18"/>
  <c r="AL117" i="18"/>
  <c r="AL122" i="18"/>
  <c r="AL149" i="18"/>
  <c r="AL110" i="18"/>
  <c r="AL139" i="18"/>
  <c r="AL111" i="18"/>
  <c r="AL151" i="18"/>
  <c r="AH177" i="18"/>
  <c r="AG177" i="18"/>
  <c r="AH178" i="18"/>
  <c r="AG178" i="18"/>
  <c r="F72" i="18"/>
  <c r="AK72" i="18"/>
  <c r="AL83" i="18"/>
  <c r="AL85" i="18"/>
  <c r="AL84" i="18"/>
  <c r="AL82" i="18"/>
  <c r="AL76" i="18"/>
  <c r="AM76" i="18"/>
  <c r="AH187" i="18"/>
  <c r="AG187" i="18"/>
  <c r="AG182" i="18"/>
  <c r="AH182" i="18"/>
  <c r="AH186" i="18"/>
  <c r="AG186" i="18"/>
  <c r="AK71" i="18"/>
  <c r="F71" i="18"/>
  <c r="AL141" i="18"/>
  <c r="AL113" i="18"/>
  <c r="AL97" i="18"/>
  <c r="AL142" i="18"/>
  <c r="AL114" i="18"/>
  <c r="AL115" i="18"/>
  <c r="AL165" i="18"/>
  <c r="AL127" i="18"/>
  <c r="AL155" i="18"/>
  <c r="AL118" i="18"/>
  <c r="AL159" i="18"/>
  <c r="AL133" i="18"/>
  <c r="AL107" i="18"/>
  <c r="AL108" i="18"/>
  <c r="AL157" i="18"/>
  <c r="AL147" i="18"/>
  <c r="AL140" i="18"/>
  <c r="AL112" i="18"/>
  <c r="AK70" i="18"/>
  <c r="F70" i="18"/>
  <c r="AM77" i="18"/>
  <c r="AL77" i="18"/>
  <c r="AL91" i="18"/>
  <c r="AL101" i="18"/>
  <c r="AK69" i="18"/>
  <c r="F69" i="18"/>
  <c r="AL129" i="18"/>
  <c r="AL119" i="18"/>
  <c r="AL104" i="18"/>
  <c r="AL144" i="18"/>
  <c r="AL116" i="18"/>
  <c r="AL167" i="18"/>
  <c r="AL121" i="18"/>
  <c r="AL146" i="18"/>
  <c r="AL161" i="18"/>
  <c r="AL135" i="18"/>
  <c r="AH176" i="18"/>
  <c r="AG180" i="18"/>
  <c r="AH180" i="18"/>
  <c r="AG184" i="18"/>
  <c r="AH184" i="18"/>
  <c r="AL103" i="18"/>
  <c r="AL92" i="18"/>
  <c r="AL106" i="18"/>
  <c r="AL79" i="18"/>
  <c r="AL75" i="18"/>
  <c r="AL81" i="18"/>
  <c r="AL102" i="18"/>
  <c r="AH183" i="18"/>
  <c r="AG183" i="18"/>
  <c r="AK68" i="18"/>
  <c r="F68" i="18"/>
  <c r="AL163" i="18"/>
  <c r="AL137" i="18"/>
  <c r="AL105" i="18"/>
  <c r="AL164" i="18"/>
  <c r="AL128" i="18"/>
  <c r="AL80" i="18"/>
  <c r="AL143" i="18"/>
  <c r="AL132" i="18"/>
  <c r="AL156" i="18"/>
  <c r="AL109" i="18"/>
  <c r="AL160" i="18"/>
  <c r="AL134" i="18"/>
  <c r="AL150" i="18"/>
  <c r="AL123" i="18"/>
  <c r="AL162" i="18"/>
  <c r="AL136" i="18"/>
  <c r="AH185" i="18"/>
  <c r="AG185" i="18"/>
  <c r="AK74" i="18"/>
  <c r="AM75" i="18" s="1"/>
  <c r="F74" i="18"/>
  <c r="AL94" i="18"/>
  <c r="AL95" i="18"/>
  <c r="AL86" i="18"/>
  <c r="AL87" i="18"/>
  <c r="AL93" i="18"/>
  <c r="K678" i="18"/>
  <c r="L678" i="18" s="1"/>
  <c r="T316" i="18"/>
  <c r="Q276" i="18"/>
  <c r="Q277" i="18" s="1"/>
  <c r="S316" i="18"/>
  <c r="Q260" i="18"/>
  <c r="Q261" i="18" s="1"/>
  <c r="R332" i="18"/>
  <c r="R316" i="18"/>
  <c r="S822" i="18"/>
  <c r="AC822" i="18"/>
  <c r="L77" i="18"/>
  <c r="L613" i="18"/>
  <c r="L653" i="18"/>
  <c r="K463" i="18"/>
  <c r="L477" i="18"/>
  <c r="M349" i="18" s="1"/>
  <c r="L639" i="18"/>
  <c r="E58" i="19"/>
  <c r="E61" i="19" s="1"/>
  <c r="E64" i="19" s="1"/>
  <c r="E67" i="19" s="1"/>
  <c r="E70" i="19" s="1"/>
  <c r="E73" i="19" s="1"/>
  <c r="E76" i="19" s="1"/>
  <c r="E79" i="19" s="1"/>
  <c r="E82" i="19" s="1"/>
  <c r="E85" i="19" s="1"/>
  <c r="E88" i="19" s="1"/>
  <c r="E91" i="19" s="1"/>
  <c r="E94" i="19" s="1"/>
  <c r="E97" i="19" s="1"/>
  <c r="E100" i="19" s="1"/>
  <c r="E103" i="19" s="1"/>
  <c r="E106" i="19" s="1"/>
  <c r="E109" i="19" s="1"/>
  <c r="I473" i="18"/>
  <c r="I469" i="18"/>
  <c r="I474" i="18"/>
  <c r="I470" i="18"/>
  <c r="I475" i="18"/>
  <c r="I471" i="18"/>
  <c r="N734" i="18"/>
  <c r="C28" i="19"/>
  <c r="C45" i="19"/>
  <c r="C44" i="19"/>
  <c r="L71" i="18"/>
  <c r="L73" i="18"/>
  <c r="L70" i="18"/>
  <c r="L69" i="18"/>
  <c r="L68" i="18"/>
  <c r="L72" i="18"/>
  <c r="L74" i="18"/>
  <c r="L257" i="18"/>
  <c r="K256" i="18"/>
  <c r="L256" i="18" s="1"/>
  <c r="C242" i="18"/>
  <c r="N260" i="18"/>
  <c r="K431" i="18"/>
  <c r="C826" i="18"/>
  <c r="P260" i="18"/>
  <c r="T823" i="18"/>
  <c r="C38" i="18"/>
  <c r="Q190" i="18"/>
  <c r="C28" i="18"/>
  <c r="C240" i="18"/>
  <c r="C816" i="18"/>
  <c r="C772" i="18"/>
  <c r="C884" i="18"/>
  <c r="C781" i="18"/>
  <c r="Z361" i="18"/>
  <c r="C782" i="18"/>
  <c r="N276" i="18"/>
  <c r="S332" i="18"/>
  <c r="C825" i="18"/>
  <c r="C5" i="19"/>
  <c r="C5" i="18"/>
  <c r="C37" i="18"/>
  <c r="O276" i="18"/>
  <c r="U316" i="18"/>
  <c r="T332" i="18"/>
  <c r="U823" i="18"/>
  <c r="C231" i="18"/>
  <c r="P276" i="18"/>
  <c r="U332" i="18"/>
  <c r="V823" i="18"/>
  <c r="C874" i="18"/>
  <c r="C883" i="18"/>
  <c r="C241" i="18"/>
  <c r="O260" i="18"/>
  <c r="R355" i="18"/>
  <c r="R356" i="18" s="1"/>
  <c r="S823" i="18"/>
  <c r="N737" i="18" l="1"/>
  <c r="L688" i="18"/>
  <c r="M688" i="18"/>
  <c r="N689" i="18"/>
  <c r="M736" i="18"/>
  <c r="K688" i="18"/>
  <c r="O689" i="18"/>
  <c r="P689" i="18"/>
  <c r="Q689" i="18"/>
  <c r="L736" i="18"/>
  <c r="P737" i="18"/>
  <c r="K736" i="18"/>
  <c r="Q737" i="18"/>
  <c r="O737" i="18"/>
  <c r="AM68" i="18"/>
  <c r="AL68" i="18"/>
  <c r="AM73" i="18"/>
  <c r="AL73" i="18"/>
  <c r="AM71" i="18"/>
  <c r="AL71" i="18"/>
  <c r="AI82" i="18" s="1"/>
  <c r="AJ82" i="18" s="1"/>
  <c r="AL72" i="18"/>
  <c r="AM72" i="18"/>
  <c r="AM74" i="18"/>
  <c r="AL74" i="18"/>
  <c r="AL69" i="18"/>
  <c r="AM69" i="18"/>
  <c r="AM70" i="18"/>
  <c r="AL70" i="18"/>
  <c r="U317" i="18"/>
  <c r="K837" i="18"/>
  <c r="R317" i="18"/>
  <c r="SJ34" i="19" s="1"/>
  <c r="SJ35" i="19" s="1"/>
  <c r="T317" i="18"/>
  <c r="U333" i="18"/>
  <c r="L47" i="19"/>
  <c r="M47" i="19" s="1"/>
  <c r="L463" i="18"/>
  <c r="L431" i="18"/>
  <c r="M678" i="18"/>
  <c r="K791" i="18" s="1"/>
  <c r="N261" i="18"/>
  <c r="P261" i="18"/>
  <c r="Q278" i="18"/>
  <c r="U334" i="18"/>
  <c r="U318" i="18"/>
  <c r="Q262" i="18"/>
  <c r="N277" i="18"/>
  <c r="R333" i="18"/>
  <c r="SJ40" i="19" s="1"/>
  <c r="SJ41" i="19" s="1"/>
  <c r="O277" i="18"/>
  <c r="S333" i="18"/>
  <c r="S317" i="18"/>
  <c r="O261" i="18"/>
  <c r="P277" i="18"/>
  <c r="T333" i="18"/>
  <c r="AI154" i="18" l="1"/>
  <c r="AJ154" i="18" s="1"/>
  <c r="AI138" i="18"/>
  <c r="AH138" i="18" s="1"/>
  <c r="Q692" i="18"/>
  <c r="M739" i="18"/>
  <c r="L739" i="18"/>
  <c r="P692" i="18"/>
  <c r="O692" i="18"/>
  <c r="K691" i="18"/>
  <c r="O740" i="18"/>
  <c r="L691" i="18"/>
  <c r="K739" i="18"/>
  <c r="N740" i="18"/>
  <c r="N692" i="18"/>
  <c r="M691" i="18"/>
  <c r="Q740" i="18"/>
  <c r="P740" i="18"/>
  <c r="AI79" i="18"/>
  <c r="AJ79" i="18" s="1"/>
  <c r="AI92" i="18"/>
  <c r="AJ92" i="18" s="1"/>
  <c r="AI122" i="18"/>
  <c r="AJ122" i="18" s="1"/>
  <c r="AI141" i="18"/>
  <c r="AJ141" i="18" s="1"/>
  <c r="AH82" i="18"/>
  <c r="AI109" i="18"/>
  <c r="AI78" i="18"/>
  <c r="AI105" i="18"/>
  <c r="AI137" i="18"/>
  <c r="AI166" i="18"/>
  <c r="AI151" i="18"/>
  <c r="AI145" i="18"/>
  <c r="AI117" i="18"/>
  <c r="AI124" i="18"/>
  <c r="AI126" i="18"/>
  <c r="AI131" i="18"/>
  <c r="AI111" i="18"/>
  <c r="AI85" i="18"/>
  <c r="AI84" i="18"/>
  <c r="AI163" i="18"/>
  <c r="AI83" i="18"/>
  <c r="AI153" i="18"/>
  <c r="AI110" i="18"/>
  <c r="AI139" i="18"/>
  <c r="AI97" i="18"/>
  <c r="AI142" i="18"/>
  <c r="AI114" i="18"/>
  <c r="AI156" i="18"/>
  <c r="AI143" i="18"/>
  <c r="AI149" i="18"/>
  <c r="AI128" i="18"/>
  <c r="AI159" i="18"/>
  <c r="AI133" i="18"/>
  <c r="AI107" i="18"/>
  <c r="AI93" i="18"/>
  <c r="AI121" i="18"/>
  <c r="AI160" i="18"/>
  <c r="AI101" i="18"/>
  <c r="AI127" i="18"/>
  <c r="AI155" i="18"/>
  <c r="AI150" i="18"/>
  <c r="AI129" i="18"/>
  <c r="AI119" i="18"/>
  <c r="AI104" i="18"/>
  <c r="AI165" i="18"/>
  <c r="AI130" i="18"/>
  <c r="AI147" i="18"/>
  <c r="AI140" i="18"/>
  <c r="AI103" i="18"/>
  <c r="AI80" i="18"/>
  <c r="AI135" i="18"/>
  <c r="AI132" i="18"/>
  <c r="AI125" i="18"/>
  <c r="AI116" i="18"/>
  <c r="AI167" i="18"/>
  <c r="AI102" i="18"/>
  <c r="AI95" i="18"/>
  <c r="AI86" i="18"/>
  <c r="AI113" i="18"/>
  <c r="AI136" i="18"/>
  <c r="AI96" i="18"/>
  <c r="AI123" i="18"/>
  <c r="AI162" i="18"/>
  <c r="AI144" i="18"/>
  <c r="AI146" i="18"/>
  <c r="AI106" i="18"/>
  <c r="AI94" i="18"/>
  <c r="AI115" i="18"/>
  <c r="AI118" i="18"/>
  <c r="AI108" i="18"/>
  <c r="AI112" i="18"/>
  <c r="AI164" i="18"/>
  <c r="AI161" i="18"/>
  <c r="AI81" i="18"/>
  <c r="AI134" i="18"/>
  <c r="AI87" i="18"/>
  <c r="AI120" i="18"/>
  <c r="AI91" i="18"/>
  <c r="AI152" i="18"/>
  <c r="AI157" i="18"/>
  <c r="M792" i="18"/>
  <c r="L792" i="18"/>
  <c r="K792" i="18"/>
  <c r="M791" i="18"/>
  <c r="L796" i="18"/>
  <c r="K796" i="18"/>
  <c r="L791" i="18"/>
  <c r="K790" i="18"/>
  <c r="M796" i="18"/>
  <c r="M790" i="18"/>
  <c r="L790" i="18"/>
  <c r="P262" i="18"/>
  <c r="P263" i="18" s="1"/>
  <c r="N262" i="18"/>
  <c r="R318" i="18"/>
  <c r="T318" i="18"/>
  <c r="Q279" i="18"/>
  <c r="U335" i="18"/>
  <c r="T334" i="18"/>
  <c r="P278" i="18"/>
  <c r="N278" i="18"/>
  <c r="R334" i="18"/>
  <c r="Q263" i="18"/>
  <c r="U319" i="18"/>
  <c r="O262" i="18"/>
  <c r="S318" i="18"/>
  <c r="O278" i="18"/>
  <c r="S334" i="18"/>
  <c r="M138" i="18" l="1" a="1"/>
  <c r="M138" i="18" s="1"/>
  <c r="N138" i="18" a="1"/>
  <c r="N138" i="18" s="1"/>
  <c r="R82" i="18" a="1"/>
  <c r="R82" i="18" s="1"/>
  <c r="M82" i="18" a="1"/>
  <c r="M82" i="18" s="1"/>
  <c r="N82" i="18" a="1"/>
  <c r="N82" i="18" s="1"/>
  <c r="AH154" i="18"/>
  <c r="AJ138" i="18"/>
  <c r="P138" i="18" s="1" a="1"/>
  <c r="P138" i="18" s="1"/>
  <c r="O743" i="18"/>
  <c r="P743" i="18"/>
  <c r="P695" i="18"/>
  <c r="O695" i="18"/>
  <c r="Q743" i="18"/>
  <c r="L742" i="18"/>
  <c r="K742" i="18"/>
  <c r="L694" i="18"/>
  <c r="N743" i="18"/>
  <c r="M694" i="18"/>
  <c r="M742" i="18"/>
  <c r="K694" i="18"/>
  <c r="N695" i="18"/>
  <c r="Q695" i="18"/>
  <c r="AH122" i="18"/>
  <c r="AH79" i="18"/>
  <c r="AH141" i="18"/>
  <c r="AB82" i="18" a="1"/>
  <c r="AB82" i="18" s="1"/>
  <c r="AE82" i="18" a="1"/>
  <c r="AE82" i="18" s="1"/>
  <c r="AH92" i="18"/>
  <c r="O82" i="18" a="1"/>
  <c r="O82" i="18" s="1"/>
  <c r="AG82" i="18" a="1"/>
  <c r="AG82" i="18" s="1"/>
  <c r="AD82" i="18" a="1"/>
  <c r="AD82" i="18" s="1"/>
  <c r="AC82" i="18" a="1"/>
  <c r="AC82" i="18" s="1"/>
  <c r="U82" i="18" a="1"/>
  <c r="U82" i="18" s="1"/>
  <c r="Q82" i="18" a="1"/>
  <c r="Q82" i="18" s="1"/>
  <c r="T82" i="18" a="1"/>
  <c r="T82" i="18" s="1"/>
  <c r="P82" i="18" a="1"/>
  <c r="P82" i="18" s="1"/>
  <c r="V82" i="18" a="1"/>
  <c r="V82" i="18" s="1"/>
  <c r="AF82" i="18" a="1"/>
  <c r="AF82" i="18" s="1"/>
  <c r="Z82" i="18" a="1"/>
  <c r="Z82" i="18" s="1"/>
  <c r="Y82" i="18" a="1"/>
  <c r="Y82" i="18" s="1"/>
  <c r="X82" i="18" a="1"/>
  <c r="X82" i="18" s="1"/>
  <c r="AA82" i="18" a="1"/>
  <c r="AA82" i="18" s="1"/>
  <c r="AC138" i="18" a="1"/>
  <c r="AC138" i="18" s="1"/>
  <c r="AJ94" i="18"/>
  <c r="AH94" i="18"/>
  <c r="AJ113" i="18"/>
  <c r="AH113" i="18"/>
  <c r="AJ145" i="18"/>
  <c r="AH145" i="18"/>
  <c r="AJ134" i="18"/>
  <c r="AH134" i="18"/>
  <c r="AJ119" i="18"/>
  <c r="AH119" i="18"/>
  <c r="AJ163" i="18"/>
  <c r="AH163" i="18"/>
  <c r="AJ93" i="18"/>
  <c r="AH93" i="18"/>
  <c r="AJ135" i="18"/>
  <c r="AH135" i="18"/>
  <c r="AJ114" i="18"/>
  <c r="AH114" i="18"/>
  <c r="AJ81" i="18"/>
  <c r="AH81" i="18"/>
  <c r="AJ106" i="18"/>
  <c r="AH106" i="18"/>
  <c r="AJ86" i="18"/>
  <c r="AH86" i="18"/>
  <c r="AJ80" i="18"/>
  <c r="AH80" i="18"/>
  <c r="AJ129" i="18"/>
  <c r="AH129" i="18"/>
  <c r="AJ107" i="18"/>
  <c r="AH107" i="18"/>
  <c r="AJ142" i="18"/>
  <c r="AH142" i="18"/>
  <c r="AJ84" i="18"/>
  <c r="AH84" i="18"/>
  <c r="AJ151" i="18"/>
  <c r="AH151" i="18"/>
  <c r="AJ161" i="18"/>
  <c r="AH161" i="18"/>
  <c r="AJ146" i="18"/>
  <c r="AH146" i="18"/>
  <c r="AJ95" i="18"/>
  <c r="AH95" i="18"/>
  <c r="AJ103" i="18"/>
  <c r="AH103" i="18"/>
  <c r="AJ150" i="18"/>
  <c r="AH150" i="18"/>
  <c r="AJ133" i="18"/>
  <c r="AH133" i="18"/>
  <c r="AJ97" i="18"/>
  <c r="AH97" i="18"/>
  <c r="AJ85" i="18"/>
  <c r="AH85" i="18"/>
  <c r="AJ166" i="18"/>
  <c r="AH166" i="18"/>
  <c r="AJ157" i="18"/>
  <c r="AH157" i="18"/>
  <c r="AJ164" i="18"/>
  <c r="AH164" i="18"/>
  <c r="AJ144" i="18"/>
  <c r="AH144" i="18"/>
  <c r="AJ102" i="18"/>
  <c r="AH102" i="18"/>
  <c r="AJ140" i="18"/>
  <c r="AH140" i="18"/>
  <c r="AJ155" i="18"/>
  <c r="AH155" i="18"/>
  <c r="AJ159" i="18"/>
  <c r="AH159" i="18"/>
  <c r="AJ139" i="18"/>
  <c r="AH139" i="18"/>
  <c r="AJ111" i="18"/>
  <c r="AH111" i="18"/>
  <c r="AJ137" i="18"/>
  <c r="AH137" i="18"/>
  <c r="AJ152" i="18"/>
  <c r="AH152" i="18"/>
  <c r="AJ112" i="18"/>
  <c r="AH112" i="18"/>
  <c r="AJ162" i="18"/>
  <c r="AH162" i="18"/>
  <c r="AJ167" i="18"/>
  <c r="AH167" i="18"/>
  <c r="AJ147" i="18"/>
  <c r="AH147" i="18"/>
  <c r="AJ127" i="18"/>
  <c r="AH127" i="18"/>
  <c r="AJ128" i="18"/>
  <c r="AH128" i="18"/>
  <c r="AJ110" i="18"/>
  <c r="AH110" i="18"/>
  <c r="AJ131" i="18"/>
  <c r="AH131" i="18"/>
  <c r="AJ105" i="18"/>
  <c r="AH105" i="18"/>
  <c r="AJ91" i="18"/>
  <c r="AH91" i="18"/>
  <c r="AJ108" i="18"/>
  <c r="AH108" i="18"/>
  <c r="AJ123" i="18"/>
  <c r="AH123" i="18"/>
  <c r="AJ116" i="18"/>
  <c r="AH116" i="18"/>
  <c r="AJ130" i="18"/>
  <c r="AH130" i="18"/>
  <c r="AJ101" i="18"/>
  <c r="AH101" i="18"/>
  <c r="AJ149" i="18"/>
  <c r="AH149" i="18"/>
  <c r="AJ153" i="18"/>
  <c r="AH153" i="18"/>
  <c r="AJ126" i="18"/>
  <c r="AH126" i="18"/>
  <c r="AJ78" i="18"/>
  <c r="AH78" i="18"/>
  <c r="AJ120" i="18"/>
  <c r="AH120" i="18"/>
  <c r="AJ118" i="18"/>
  <c r="AH118" i="18"/>
  <c r="AJ96" i="18"/>
  <c r="AH96" i="18"/>
  <c r="AJ125" i="18"/>
  <c r="AH125" i="18"/>
  <c r="AJ165" i="18"/>
  <c r="AH165" i="18"/>
  <c r="AJ160" i="18"/>
  <c r="AH160" i="18"/>
  <c r="AJ143" i="18"/>
  <c r="AH143" i="18"/>
  <c r="AJ83" i="18"/>
  <c r="AH83" i="18"/>
  <c r="AJ124" i="18"/>
  <c r="AH124" i="18"/>
  <c r="AJ109" i="18"/>
  <c r="AH109" i="18"/>
  <c r="AJ87" i="18"/>
  <c r="AH87" i="18"/>
  <c r="AJ115" i="18"/>
  <c r="AH115" i="18"/>
  <c r="AJ136" i="18"/>
  <c r="AH136" i="18"/>
  <c r="AJ132" i="18"/>
  <c r="AH132" i="18"/>
  <c r="AJ104" i="18"/>
  <c r="AH104" i="18"/>
  <c r="AJ121" i="18"/>
  <c r="AH121" i="18"/>
  <c r="AJ156" i="18"/>
  <c r="AH156" i="18"/>
  <c r="AJ117" i="18"/>
  <c r="AH117" i="18"/>
  <c r="T319" i="18"/>
  <c r="N263" i="18"/>
  <c r="R319" i="18"/>
  <c r="M806" i="18"/>
  <c r="L806" i="18"/>
  <c r="K806" i="18"/>
  <c r="P279" i="18"/>
  <c r="T335" i="18"/>
  <c r="S319" i="18"/>
  <c r="O263" i="18"/>
  <c r="N279" i="18"/>
  <c r="R335" i="18"/>
  <c r="T320" i="18"/>
  <c r="P264" i="18"/>
  <c r="Q280" i="18"/>
  <c r="U336" i="18"/>
  <c r="S335" i="18"/>
  <c r="O279" i="18"/>
  <c r="U320" i="18"/>
  <c r="Q264" i="18"/>
  <c r="N117" i="18" l="1" a="1"/>
  <c r="N117" i="18" s="1"/>
  <c r="M117" i="18" a="1"/>
  <c r="M117" i="18" s="1"/>
  <c r="N127" i="18" a="1"/>
  <c r="N127" i="18" s="1"/>
  <c r="M127" i="18" a="1"/>
  <c r="M127" i="18" s="1"/>
  <c r="M81" i="18" a="1"/>
  <c r="M81" i="18" s="1"/>
  <c r="N81" i="18" a="1"/>
  <c r="N81" i="18" s="1"/>
  <c r="N167" i="18" a="1"/>
  <c r="N167" i="18" s="1"/>
  <c r="M167" i="18" a="1"/>
  <c r="M167" i="18" s="1"/>
  <c r="M114" i="18" a="1"/>
  <c r="M114" i="18" s="1"/>
  <c r="N114" i="18" a="1"/>
  <c r="N114" i="18" s="1"/>
  <c r="N78" i="18" a="1"/>
  <c r="N78" i="18" s="1"/>
  <c r="M78" i="18" a="1"/>
  <c r="M78" i="18" s="1"/>
  <c r="N156" i="18" a="1"/>
  <c r="N156" i="18" s="1"/>
  <c r="M156" i="18" a="1"/>
  <c r="M156" i="18" s="1"/>
  <c r="N145" i="18" a="1"/>
  <c r="N145" i="18" s="1"/>
  <c r="M145" i="18" a="1"/>
  <c r="M145" i="18" s="1"/>
  <c r="N133" i="18" a="1"/>
  <c r="N133" i="18" s="1"/>
  <c r="M133" i="18" a="1"/>
  <c r="M133" i="18" s="1"/>
  <c r="N152" i="18" a="1"/>
  <c r="N152" i="18" s="1"/>
  <c r="M152" i="18" a="1"/>
  <c r="M152" i="18" s="1"/>
  <c r="M161" i="18" a="1"/>
  <c r="M161" i="18" s="1"/>
  <c r="N161" i="18" a="1"/>
  <c r="N161" i="18" s="1"/>
  <c r="N166" i="18" a="1"/>
  <c r="N166" i="18" s="1"/>
  <c r="M166" i="18" a="1"/>
  <c r="M166" i="18" s="1"/>
  <c r="N93" i="18" a="1"/>
  <c r="N93" i="18" s="1"/>
  <c r="M93" i="18" a="1"/>
  <c r="M93" i="18" s="1"/>
  <c r="M115" i="18" a="1"/>
  <c r="M115" i="18" s="1"/>
  <c r="N115" i="18" a="1"/>
  <c r="N115" i="18" s="1"/>
  <c r="M124" i="18" a="1"/>
  <c r="M124" i="18" s="1"/>
  <c r="N124" i="18" a="1"/>
  <c r="N124" i="18" s="1"/>
  <c r="N113" i="18" a="1"/>
  <c r="N113" i="18" s="1"/>
  <c r="M113" i="18" a="1"/>
  <c r="M113" i="18" s="1"/>
  <c r="N121" i="18" a="1"/>
  <c r="N121" i="18" s="1"/>
  <c r="M121" i="18" a="1"/>
  <c r="M121" i="18" s="1"/>
  <c r="N163" i="18" a="1"/>
  <c r="N163" i="18" s="1"/>
  <c r="M163" i="18" a="1"/>
  <c r="M163" i="18" s="1"/>
  <c r="N130" i="18" a="1"/>
  <c r="N130" i="18" s="1"/>
  <c r="M130" i="18" a="1"/>
  <c r="M130" i="18" s="1"/>
  <c r="N151" i="18" a="1"/>
  <c r="N151" i="18" s="1"/>
  <c r="M151" i="18" a="1"/>
  <c r="M151" i="18" s="1"/>
  <c r="N149" i="18" a="1"/>
  <c r="N149" i="18" s="1"/>
  <c r="M149" i="18" a="1"/>
  <c r="M149" i="18" s="1"/>
  <c r="M108" i="18" a="1"/>
  <c r="M108" i="18" s="1"/>
  <c r="N108" i="18" a="1"/>
  <c r="N108" i="18" s="1"/>
  <c r="M84" i="18" a="1"/>
  <c r="M84" i="18" s="1"/>
  <c r="N84" i="18" a="1"/>
  <c r="N84" i="18" s="1"/>
  <c r="N153" i="18" a="1"/>
  <c r="N153" i="18" s="1"/>
  <c r="M153" i="18" a="1"/>
  <c r="M153" i="18" s="1"/>
  <c r="M116" i="18" a="1"/>
  <c r="M116" i="18" s="1"/>
  <c r="N116" i="18" a="1"/>
  <c r="N116" i="18" s="1"/>
  <c r="N155" i="18" a="1"/>
  <c r="N155" i="18" s="1"/>
  <c r="M155" i="18" a="1"/>
  <c r="M155" i="18" s="1"/>
  <c r="N94" i="18" a="1"/>
  <c r="N94" i="18" s="1"/>
  <c r="M94" i="18" a="1"/>
  <c r="M94" i="18" s="1"/>
  <c r="N85" i="18" a="1"/>
  <c r="N85" i="18" s="1"/>
  <c r="M85" i="18" a="1"/>
  <c r="M85" i="18" s="1"/>
  <c r="N150" i="18" a="1"/>
  <c r="N150" i="18" s="1"/>
  <c r="M150" i="18" a="1"/>
  <c r="M150" i="18" s="1"/>
  <c r="N159" i="18" a="1"/>
  <c r="N159" i="18" s="1"/>
  <c r="M159" i="18" a="1"/>
  <c r="M159" i="18" s="1"/>
  <c r="N143" i="18" a="1"/>
  <c r="N143" i="18" s="1"/>
  <c r="M143" i="18" a="1"/>
  <c r="M143" i="18" s="1"/>
  <c r="N140" i="18" a="1"/>
  <c r="N140" i="18" s="1"/>
  <c r="M140" i="18" a="1"/>
  <c r="M140" i="18" s="1"/>
  <c r="N120" i="18" a="1"/>
  <c r="N120" i="18" s="1"/>
  <c r="M120" i="18" a="1"/>
  <c r="M120" i="18" s="1"/>
  <c r="N126" i="18" a="1"/>
  <c r="N126" i="18" s="1"/>
  <c r="M126" i="18" a="1"/>
  <c r="M126" i="18" s="1"/>
  <c r="N136" i="18" a="1"/>
  <c r="N136" i="18" s="1"/>
  <c r="M136" i="18" a="1"/>
  <c r="M136" i="18" s="1"/>
  <c r="N83" i="18" a="1"/>
  <c r="N83" i="18" s="1"/>
  <c r="M83" i="18" a="1"/>
  <c r="M83" i="18" s="1"/>
  <c r="M91" i="18" a="1"/>
  <c r="M91" i="18" s="1"/>
  <c r="N91" i="18" a="1"/>
  <c r="N91" i="18" s="1"/>
  <c r="N142" i="18" a="1"/>
  <c r="N142" i="18" s="1"/>
  <c r="M142" i="18" a="1"/>
  <c r="M142" i="18" s="1"/>
  <c r="AA141" i="18" a="1"/>
  <c r="AA141" i="18" s="1"/>
  <c r="N141" i="18" a="1"/>
  <c r="N141" i="18" s="1"/>
  <c r="M141" i="18" a="1"/>
  <c r="M141" i="18" s="1"/>
  <c r="N146" i="18" a="1"/>
  <c r="N146" i="18" s="1"/>
  <c r="M146" i="18" a="1"/>
  <c r="M146" i="18" s="1"/>
  <c r="M107" i="18" a="1"/>
  <c r="M107" i="18" s="1"/>
  <c r="N107" i="18" a="1"/>
  <c r="N107" i="18" s="1"/>
  <c r="N118" i="18" a="1"/>
  <c r="N118" i="18" s="1"/>
  <c r="M118" i="18" a="1"/>
  <c r="M118" i="18" s="1"/>
  <c r="N162" i="18" a="1"/>
  <c r="N162" i="18" s="1"/>
  <c r="M162" i="18" a="1"/>
  <c r="M162" i="18" s="1"/>
  <c r="AC122" i="18" a="1"/>
  <c r="AC122" i="18" s="1"/>
  <c r="N122" i="18" a="1"/>
  <c r="N122" i="18" s="1"/>
  <c r="M122" i="18" a="1"/>
  <c r="M122" i="18" s="1"/>
  <c r="N111" i="18" a="1"/>
  <c r="N111" i="18" s="1"/>
  <c r="M111" i="18" a="1"/>
  <c r="M111" i="18" s="1"/>
  <c r="N102" i="18" a="1"/>
  <c r="N102" i="18" s="1"/>
  <c r="M102" i="18" a="1"/>
  <c r="M102" i="18" s="1"/>
  <c r="M97" i="18" a="1"/>
  <c r="M97" i="18" s="1"/>
  <c r="N97" i="18" a="1"/>
  <c r="N97" i="18" s="1"/>
  <c r="N112" i="18" a="1"/>
  <c r="N112" i="18" s="1"/>
  <c r="M112" i="18" a="1"/>
  <c r="M112" i="18" s="1"/>
  <c r="N101" i="18" a="1"/>
  <c r="N101" i="18" s="1"/>
  <c r="M101" i="18" a="1"/>
  <c r="M101" i="18" s="1"/>
  <c r="N165" i="18" a="1"/>
  <c r="N165" i="18" s="1"/>
  <c r="M165" i="18" a="1"/>
  <c r="M165" i="18" s="1"/>
  <c r="M129" i="18" a="1"/>
  <c r="M129" i="18" s="1"/>
  <c r="N129" i="18" a="1"/>
  <c r="N129" i="18" s="1"/>
  <c r="AC154" i="18" a="1"/>
  <c r="AC154" i="18" s="1"/>
  <c r="M154" i="18" a="1"/>
  <c r="M154" i="18" s="1"/>
  <c r="N154" i="18" a="1"/>
  <c r="N154" i="18" s="1"/>
  <c r="N132" i="18" a="1"/>
  <c r="N132" i="18" s="1"/>
  <c r="M132" i="18" a="1"/>
  <c r="M132" i="18" s="1"/>
  <c r="N137" i="18" a="1"/>
  <c r="N137" i="18" s="1"/>
  <c r="M137" i="18" a="1"/>
  <c r="M137" i="18" s="1"/>
  <c r="N123" i="18" a="1"/>
  <c r="N123" i="18" s="1"/>
  <c r="M123" i="18" a="1"/>
  <c r="M123" i="18" s="1"/>
  <c r="N144" i="18" a="1"/>
  <c r="N144" i="18" s="1"/>
  <c r="M144" i="18" a="1"/>
  <c r="M144" i="18" s="1"/>
  <c r="N106" i="18" a="1"/>
  <c r="N106" i="18" s="1"/>
  <c r="M106" i="18" a="1"/>
  <c r="M106" i="18" s="1"/>
  <c r="N119" i="18" a="1"/>
  <c r="N119" i="18" s="1"/>
  <c r="M119" i="18" a="1"/>
  <c r="M119" i="18" s="1"/>
  <c r="M139" i="18" a="1"/>
  <c r="M139" i="18" s="1"/>
  <c r="N139" i="18" a="1"/>
  <c r="N139" i="18" s="1"/>
  <c r="N110" i="18" a="1"/>
  <c r="N110" i="18" s="1"/>
  <c r="M110" i="18" a="1"/>
  <c r="M110" i="18" s="1"/>
  <c r="N80" i="18" a="1"/>
  <c r="N80" i="18" s="1"/>
  <c r="M80" i="18" a="1"/>
  <c r="M80" i="18" s="1"/>
  <c r="N135" i="18" a="1"/>
  <c r="N135" i="18" s="1"/>
  <c r="M135" i="18" a="1"/>
  <c r="M135" i="18" s="1"/>
  <c r="N95" i="18" a="1"/>
  <c r="N95" i="18" s="1"/>
  <c r="M95" i="18" a="1"/>
  <c r="M95" i="18" s="1"/>
  <c r="N109" i="18" a="1"/>
  <c r="N109" i="18" s="1"/>
  <c r="M109" i="18" a="1"/>
  <c r="M109" i="18" s="1"/>
  <c r="N131" i="18" a="1"/>
  <c r="N131" i="18" s="1"/>
  <c r="M131" i="18" a="1"/>
  <c r="M131" i="18" s="1"/>
  <c r="M164" i="18" a="1"/>
  <c r="M164" i="18" s="1"/>
  <c r="N164" i="18" a="1"/>
  <c r="N164" i="18" s="1"/>
  <c r="O92" i="18" a="1"/>
  <c r="O92" i="18" s="1"/>
  <c r="M92" i="18" a="1"/>
  <c r="M92" i="18" s="1"/>
  <c r="N92" i="18" a="1"/>
  <c r="N92" i="18" s="1"/>
  <c r="Q79" i="18" a="1"/>
  <c r="Q79" i="18" s="1"/>
  <c r="N79" i="18" a="1"/>
  <c r="N79" i="18" s="1"/>
  <c r="M79" i="18" a="1"/>
  <c r="M79" i="18" s="1"/>
  <c r="N134" i="18" a="1"/>
  <c r="N134" i="18" s="1"/>
  <c r="M134" i="18" a="1"/>
  <c r="M134" i="18" s="1"/>
  <c r="N105" i="18" a="1"/>
  <c r="N105" i="18" s="1"/>
  <c r="M105" i="18" a="1"/>
  <c r="M105" i="18" s="1"/>
  <c r="N96" i="18" a="1"/>
  <c r="N96" i="18" s="1"/>
  <c r="M96" i="18" a="1"/>
  <c r="M96" i="18" s="1"/>
  <c r="M128" i="18" a="1"/>
  <c r="M128" i="18" s="1"/>
  <c r="N128" i="18" a="1"/>
  <c r="N128" i="18" s="1"/>
  <c r="N86" i="18" a="1"/>
  <c r="N86" i="18" s="1"/>
  <c r="M86" i="18" a="1"/>
  <c r="M86" i="18" s="1"/>
  <c r="M147" i="18" a="1"/>
  <c r="M147" i="18" s="1"/>
  <c r="N147" i="18" a="1"/>
  <c r="N147" i="18" s="1"/>
  <c r="N104" i="18" a="1"/>
  <c r="N104" i="18" s="1"/>
  <c r="M104" i="18" a="1"/>
  <c r="M104" i="18" s="1"/>
  <c r="N103" i="18" a="1"/>
  <c r="N103" i="18" s="1"/>
  <c r="M103" i="18" a="1"/>
  <c r="M103" i="18" s="1"/>
  <c r="N87" i="18" a="1"/>
  <c r="N87" i="18" s="1"/>
  <c r="M87" i="18" a="1"/>
  <c r="M87" i="18" s="1"/>
  <c r="N160" i="18" a="1"/>
  <c r="N160" i="18" s="1"/>
  <c r="M160" i="18" a="1"/>
  <c r="M160" i="18" s="1"/>
  <c r="N125" i="18" a="1"/>
  <c r="N125" i="18" s="1"/>
  <c r="M125" i="18" a="1"/>
  <c r="M125" i="18" s="1"/>
  <c r="N157" i="18" a="1"/>
  <c r="N157" i="18" s="1"/>
  <c r="M157" i="18" a="1"/>
  <c r="M157" i="18" s="1"/>
  <c r="U138" i="18" a="1"/>
  <c r="U138" i="18" s="1"/>
  <c r="AF138" i="18" a="1"/>
  <c r="AF138" i="18" s="1"/>
  <c r="AE138" i="18" a="1"/>
  <c r="AE138" i="18" s="1"/>
  <c r="X138" i="18" a="1"/>
  <c r="X138" i="18" s="1"/>
  <c r="AB138" i="18" a="1"/>
  <c r="AB138" i="18" s="1"/>
  <c r="Z138" i="18" a="1"/>
  <c r="Z138" i="18" s="1"/>
  <c r="AA138" i="18" a="1"/>
  <c r="AA138" i="18" s="1"/>
  <c r="Q138" i="18" a="1"/>
  <c r="Q138" i="18" s="1"/>
  <c r="Y138" i="18" a="1"/>
  <c r="Y138" i="18" s="1"/>
  <c r="R138" i="18" a="1"/>
  <c r="R138" i="18" s="1"/>
  <c r="AG138" i="18" a="1"/>
  <c r="AG138" i="18" s="1"/>
  <c r="V138" i="18" a="1"/>
  <c r="V138" i="18" s="1"/>
  <c r="O138" i="18" a="1"/>
  <c r="O138" i="18" s="1"/>
  <c r="AD138" i="18" a="1"/>
  <c r="AD138" i="18" s="1"/>
  <c r="T138" i="18" a="1"/>
  <c r="T138" i="18" s="1"/>
  <c r="Q154" i="18" a="1"/>
  <c r="Q154" i="18" s="1"/>
  <c r="O154" i="18" a="1"/>
  <c r="O154" i="18" s="1"/>
  <c r="V154" i="18" a="1"/>
  <c r="V154" i="18" s="1"/>
  <c r="U154" i="18" a="1"/>
  <c r="U154" i="18" s="1"/>
  <c r="AA154" i="18" a="1"/>
  <c r="AA154" i="18" s="1"/>
  <c r="X154" i="18" a="1"/>
  <c r="X154" i="18" s="1"/>
  <c r="AE154" i="18" a="1"/>
  <c r="AE154" i="18" s="1"/>
  <c r="Z154" i="18" a="1"/>
  <c r="Z154" i="18" s="1"/>
  <c r="Y154" i="18" a="1"/>
  <c r="Y154" i="18" s="1"/>
  <c r="T154" i="18" a="1"/>
  <c r="T154" i="18" s="1"/>
  <c r="AG154" i="18" a="1"/>
  <c r="AG154" i="18" s="1"/>
  <c r="AB154" i="18" a="1"/>
  <c r="AB154" i="18" s="1"/>
  <c r="P154" i="18" a="1"/>
  <c r="P154" i="18" s="1"/>
  <c r="R154" i="18" a="1"/>
  <c r="R154" i="18" s="1"/>
  <c r="AD154" i="18" a="1"/>
  <c r="AD154" i="18" s="1"/>
  <c r="AF154" i="18" a="1"/>
  <c r="AF154" i="18" s="1"/>
  <c r="M697" i="18"/>
  <c r="M795" i="18"/>
  <c r="M805" i="18" s="1"/>
  <c r="N746" i="18"/>
  <c r="N698" i="18"/>
  <c r="P698" i="18"/>
  <c r="O698" i="18"/>
  <c r="K745" i="18"/>
  <c r="K797" i="18"/>
  <c r="K807" i="18" s="1"/>
  <c r="Q746" i="18"/>
  <c r="K697" i="18"/>
  <c r="K795" i="18"/>
  <c r="K805" i="18" s="1"/>
  <c r="P746" i="18"/>
  <c r="L697" i="18"/>
  <c r="L795" i="18"/>
  <c r="L805" i="18" s="1"/>
  <c r="Q698" i="18"/>
  <c r="L745" i="18"/>
  <c r="L797" i="18"/>
  <c r="L807" i="18" s="1"/>
  <c r="M745" i="18"/>
  <c r="M797" i="18"/>
  <c r="M807" i="18" s="1"/>
  <c r="O746" i="18"/>
  <c r="X122" i="18" a="1"/>
  <c r="X122" i="18" s="1"/>
  <c r="Y141" i="18" a="1"/>
  <c r="Y141" i="18" s="1"/>
  <c r="Y122" i="18" a="1"/>
  <c r="Y122" i="18" s="1"/>
  <c r="AD122" i="18" a="1"/>
  <c r="AD122" i="18" s="1"/>
  <c r="V122" i="18" a="1"/>
  <c r="V122" i="18" s="1"/>
  <c r="R122" i="18" a="1"/>
  <c r="R122" i="18" s="1"/>
  <c r="AG122" i="18" a="1"/>
  <c r="AG122" i="18" s="1"/>
  <c r="Q122" i="18" a="1"/>
  <c r="Q122" i="18" s="1"/>
  <c r="AE122" i="18" a="1"/>
  <c r="AE122" i="18" s="1"/>
  <c r="AF122" i="18" a="1"/>
  <c r="AF122" i="18" s="1"/>
  <c r="AA122" i="18" a="1"/>
  <c r="AA122" i="18" s="1"/>
  <c r="R141" i="18" a="1"/>
  <c r="R141" i="18" s="1"/>
  <c r="P141" i="18" a="1"/>
  <c r="P141" i="18" s="1"/>
  <c r="O141" i="18" a="1"/>
  <c r="O141" i="18" s="1"/>
  <c r="AB79" i="18" a="1"/>
  <c r="AB79" i="18" s="1"/>
  <c r="Z79" i="18" a="1"/>
  <c r="Z79" i="18" s="1"/>
  <c r="AF79" i="18" a="1"/>
  <c r="AF79" i="18" s="1"/>
  <c r="AD79" i="18" a="1"/>
  <c r="AD79" i="18" s="1"/>
  <c r="AE79" i="18" a="1"/>
  <c r="AE79" i="18" s="1"/>
  <c r="Q141" i="18" a="1"/>
  <c r="Q141" i="18" s="1"/>
  <c r="V141" i="18" a="1"/>
  <c r="V141" i="18" s="1"/>
  <c r="AC79" i="18" a="1"/>
  <c r="AC79" i="18" s="1"/>
  <c r="X79" i="18" a="1"/>
  <c r="X79" i="18" s="1"/>
  <c r="U79" i="18" a="1"/>
  <c r="U79" i="18" s="1"/>
  <c r="V79" i="18" a="1"/>
  <c r="V79" i="18" s="1"/>
  <c r="T79" i="18" a="1"/>
  <c r="T79" i="18" s="1"/>
  <c r="P79" i="18" a="1"/>
  <c r="P79" i="18" s="1"/>
  <c r="O79" i="18" a="1"/>
  <c r="O79" i="18" s="1"/>
  <c r="AB122" i="18" a="1"/>
  <c r="AB122" i="18" s="1"/>
  <c r="U122" i="18" a="1"/>
  <c r="U122" i="18" s="1"/>
  <c r="O122" i="18" a="1"/>
  <c r="O122" i="18" s="1"/>
  <c r="AF141" i="18" a="1"/>
  <c r="AF141" i="18" s="1"/>
  <c r="AD141" i="18" a="1"/>
  <c r="AD141" i="18" s="1"/>
  <c r="AB141" i="18" a="1"/>
  <c r="AB141" i="18" s="1"/>
  <c r="U141" i="18" a="1"/>
  <c r="U141" i="18" s="1"/>
  <c r="T141" i="18" a="1"/>
  <c r="T141" i="18" s="1"/>
  <c r="Z141" i="18" a="1"/>
  <c r="Z141" i="18" s="1"/>
  <c r="Z122" i="18" a="1"/>
  <c r="Z122" i="18" s="1"/>
  <c r="X141" i="18" a="1"/>
  <c r="X141" i="18" s="1"/>
  <c r="T122" i="18" a="1"/>
  <c r="T122" i="18" s="1"/>
  <c r="P122" i="18" a="1"/>
  <c r="P122" i="18" s="1"/>
  <c r="AE141" i="18" a="1"/>
  <c r="AE141" i="18" s="1"/>
  <c r="AC141" i="18" a="1"/>
  <c r="AC141" i="18" s="1"/>
  <c r="AG141" i="18" a="1"/>
  <c r="AG141" i="18" s="1"/>
  <c r="AG79" i="18" a="1"/>
  <c r="AG79" i="18" s="1"/>
  <c r="R79" i="18" a="1"/>
  <c r="R79" i="18" s="1"/>
  <c r="AA79" i="18" a="1"/>
  <c r="AA79" i="18" s="1"/>
  <c r="Y79" i="18" a="1"/>
  <c r="Y79" i="18" s="1"/>
  <c r="AG92" i="18" a="1"/>
  <c r="AG92" i="18" s="1"/>
  <c r="AA92" i="18" a="1"/>
  <c r="AA92" i="18" s="1"/>
  <c r="AC92" i="18" a="1"/>
  <c r="AC92" i="18" s="1"/>
  <c r="AE92" i="18" a="1"/>
  <c r="AE92" i="18" s="1"/>
  <c r="Q92" i="18" a="1"/>
  <c r="Q92" i="18" s="1"/>
  <c r="V92" i="18" a="1"/>
  <c r="V92" i="18" s="1"/>
  <c r="U92" i="18" a="1"/>
  <c r="U92" i="18" s="1"/>
  <c r="AD92" i="18" a="1"/>
  <c r="AD92" i="18" s="1"/>
  <c r="Z92" i="18" a="1"/>
  <c r="Z92" i="18" s="1"/>
  <c r="T92" i="18" a="1"/>
  <c r="T92" i="18" s="1"/>
  <c r="AB92" i="18" a="1"/>
  <c r="AB92" i="18" s="1"/>
  <c r="P92" i="18" a="1"/>
  <c r="P92" i="18" s="1"/>
  <c r="R92" i="18" a="1"/>
  <c r="R92" i="18" s="1"/>
  <c r="Y92" i="18" a="1"/>
  <c r="Y92" i="18" s="1"/>
  <c r="AF92" i="18" a="1"/>
  <c r="AF92" i="18" s="1"/>
  <c r="X92" i="18" a="1"/>
  <c r="X92" i="18" s="1"/>
  <c r="Q135" i="18" a="1"/>
  <c r="Q135" i="18" s="1"/>
  <c r="AF94" i="18" a="1"/>
  <c r="AF94" i="18" s="1"/>
  <c r="R119" i="18" a="1"/>
  <c r="R119" i="18" s="1"/>
  <c r="Z134" i="18" a="1"/>
  <c r="Z134" i="18" s="1"/>
  <c r="T114" i="18" a="1"/>
  <c r="T114" i="18" s="1"/>
  <c r="AD93" i="18" a="1"/>
  <c r="AD93" i="18" s="1"/>
  <c r="AC163" i="18" a="1"/>
  <c r="AC163" i="18" s="1"/>
  <c r="AF145" i="18" a="1"/>
  <c r="AF145" i="18" s="1"/>
  <c r="X113" i="18" a="1"/>
  <c r="X113" i="18" s="1"/>
  <c r="AF135" i="18" a="1"/>
  <c r="AF135" i="18" s="1"/>
  <c r="AE135" i="18" a="1"/>
  <c r="AE135" i="18" s="1"/>
  <c r="AB135" i="18" a="1"/>
  <c r="AB135" i="18" s="1"/>
  <c r="AF114" i="18" a="1"/>
  <c r="AF114" i="18" s="1"/>
  <c r="U145" i="18" a="1"/>
  <c r="U145" i="18" s="1"/>
  <c r="AA135" i="18" a="1"/>
  <c r="AA135" i="18" s="1"/>
  <c r="AG135" i="18" a="1"/>
  <c r="AG135" i="18" s="1"/>
  <c r="T113" i="18" a="1"/>
  <c r="T113" i="18" s="1"/>
  <c r="AB113" i="18" a="1"/>
  <c r="AB113" i="18" s="1"/>
  <c r="P94" i="18" a="1"/>
  <c r="P94" i="18" s="1"/>
  <c r="X94" i="18" a="1"/>
  <c r="X94" i="18" s="1"/>
  <c r="V135" i="18" a="1"/>
  <c r="V135" i="18" s="1"/>
  <c r="Y93" i="18" a="1"/>
  <c r="Y93" i="18" s="1"/>
  <c r="Z93" i="18" a="1"/>
  <c r="Z93" i="18" s="1"/>
  <c r="AA114" i="18" a="1"/>
  <c r="AA114" i="18" s="1"/>
  <c r="R93" i="18" a="1"/>
  <c r="R93" i="18" s="1"/>
  <c r="Y145" i="18" a="1"/>
  <c r="Y145" i="18" s="1"/>
  <c r="X93" i="18" a="1"/>
  <c r="X93" i="18" s="1"/>
  <c r="U93" i="18" a="1"/>
  <c r="U93" i="18" s="1"/>
  <c r="Z163" i="18" a="1"/>
  <c r="Z163" i="18" s="1"/>
  <c r="O135" i="18" a="1"/>
  <c r="O135" i="18" s="1"/>
  <c r="AC135" i="18" a="1"/>
  <c r="AC135" i="18" s="1"/>
  <c r="AA93" i="18" a="1"/>
  <c r="AA93" i="18" s="1"/>
  <c r="Q93" i="18" a="1"/>
  <c r="Q93" i="18" s="1"/>
  <c r="V93" i="18" a="1"/>
  <c r="V93" i="18" s="1"/>
  <c r="AB93" i="18" a="1"/>
  <c r="AB93" i="18" s="1"/>
  <c r="P135" i="18" a="1"/>
  <c r="P135" i="18" s="1"/>
  <c r="AC93" i="18" a="1"/>
  <c r="AC93" i="18" s="1"/>
  <c r="AC134" i="18" a="1"/>
  <c r="AC134" i="18" s="1"/>
  <c r="U114" i="18" a="1"/>
  <c r="U114" i="18" s="1"/>
  <c r="R135" i="18" a="1"/>
  <c r="R135" i="18" s="1"/>
  <c r="AF93" i="18" a="1"/>
  <c r="AF93" i="18" s="1"/>
  <c r="X132" i="18" a="1"/>
  <c r="X132" i="18" s="1"/>
  <c r="Z132" i="18" a="1"/>
  <c r="Z132" i="18" s="1"/>
  <c r="Y132" i="18" a="1"/>
  <c r="Y132" i="18" s="1"/>
  <c r="P132" i="18" a="1"/>
  <c r="P132" i="18" s="1"/>
  <c r="AE132" i="18" a="1"/>
  <c r="AE132" i="18" s="1"/>
  <c r="AG132" i="18" a="1"/>
  <c r="AG132" i="18" s="1"/>
  <c r="AB132" i="18" a="1"/>
  <c r="AB132" i="18" s="1"/>
  <c r="AA132" i="18" a="1"/>
  <c r="AA132" i="18" s="1"/>
  <c r="AC132" i="18" a="1"/>
  <c r="AC132" i="18" s="1"/>
  <c r="T132" i="18" a="1"/>
  <c r="T132" i="18" s="1"/>
  <c r="U132" i="18" a="1"/>
  <c r="U132" i="18" s="1"/>
  <c r="Q132" i="18" a="1"/>
  <c r="Q132" i="18" s="1"/>
  <c r="O132" i="18" a="1"/>
  <c r="O132" i="18" s="1"/>
  <c r="V132" i="18" a="1"/>
  <c r="V132" i="18" s="1"/>
  <c r="AD132" i="18" a="1"/>
  <c r="AD132" i="18" s="1"/>
  <c r="R132" i="18" a="1"/>
  <c r="R132" i="18" s="1"/>
  <c r="AF132" i="18" a="1"/>
  <c r="AF132" i="18" s="1"/>
  <c r="AF133" i="18" a="1"/>
  <c r="AF133" i="18" s="1"/>
  <c r="AB133" i="18" a="1"/>
  <c r="AB133" i="18" s="1"/>
  <c r="Z133" i="18" a="1"/>
  <c r="Z133" i="18" s="1"/>
  <c r="AD133" i="18" a="1"/>
  <c r="AD133" i="18" s="1"/>
  <c r="AA133" i="18" a="1"/>
  <c r="AA133" i="18" s="1"/>
  <c r="Y133" i="18" a="1"/>
  <c r="Y133" i="18" s="1"/>
  <c r="AC133" i="18" a="1"/>
  <c r="AC133" i="18" s="1"/>
  <c r="X133" i="18" a="1"/>
  <c r="X133" i="18" s="1"/>
  <c r="AG133" i="18" a="1"/>
  <c r="AG133" i="18" s="1"/>
  <c r="U133" i="18" a="1"/>
  <c r="U133" i="18" s="1"/>
  <c r="R133" i="18" a="1"/>
  <c r="R133" i="18" s="1"/>
  <c r="P133" i="18" a="1"/>
  <c r="P133" i="18" s="1"/>
  <c r="T133" i="18" a="1"/>
  <c r="T133" i="18" s="1"/>
  <c r="O133" i="18" a="1"/>
  <c r="O133" i="18" s="1"/>
  <c r="V133" i="18" a="1"/>
  <c r="V133" i="18" s="1"/>
  <c r="AE133" i="18" a="1"/>
  <c r="AE133" i="18" s="1"/>
  <c r="Q133" i="18" a="1"/>
  <c r="Q133" i="18" s="1"/>
  <c r="P163" i="18" a="1"/>
  <c r="P163" i="18" s="1"/>
  <c r="P109" i="18" a="1"/>
  <c r="P109" i="18" s="1"/>
  <c r="AC109" i="18" a="1"/>
  <c r="AC109" i="18" s="1"/>
  <c r="AB109" i="18" a="1"/>
  <c r="AB109" i="18" s="1"/>
  <c r="X109" i="18" a="1"/>
  <c r="X109" i="18" s="1"/>
  <c r="V109" i="18" a="1"/>
  <c r="V109" i="18" s="1"/>
  <c r="AD109" i="18" a="1"/>
  <c r="AD109" i="18" s="1"/>
  <c r="O109" i="18" a="1"/>
  <c r="O109" i="18" s="1"/>
  <c r="U109" i="18" a="1"/>
  <c r="U109" i="18" s="1"/>
  <c r="R109" i="18" a="1"/>
  <c r="R109" i="18" s="1"/>
  <c r="AA109" i="18" a="1"/>
  <c r="AA109" i="18" s="1"/>
  <c r="AE109" i="18" a="1"/>
  <c r="AE109" i="18" s="1"/>
  <c r="Q109" i="18" a="1"/>
  <c r="Q109" i="18" s="1"/>
  <c r="Y109" i="18" a="1"/>
  <c r="Y109" i="18" s="1"/>
  <c r="AF109" i="18" a="1"/>
  <c r="AF109" i="18" s="1"/>
  <c r="Z109" i="18" a="1"/>
  <c r="Z109" i="18" s="1"/>
  <c r="AG109" i="18" a="1"/>
  <c r="AG109" i="18" s="1"/>
  <c r="T109" i="18" a="1"/>
  <c r="T109" i="18" s="1"/>
  <c r="Y118" i="18" a="1"/>
  <c r="Y118" i="18" s="1"/>
  <c r="AG118" i="18" a="1"/>
  <c r="AG118" i="18" s="1"/>
  <c r="AF118" i="18" a="1"/>
  <c r="AF118" i="18" s="1"/>
  <c r="Q118" i="18" a="1"/>
  <c r="Q118" i="18" s="1"/>
  <c r="V118" i="18" a="1"/>
  <c r="V118" i="18" s="1"/>
  <c r="AC118" i="18" a="1"/>
  <c r="AC118" i="18" s="1"/>
  <c r="P118" i="18" a="1"/>
  <c r="P118" i="18" s="1"/>
  <c r="AA118" i="18" a="1"/>
  <c r="AA118" i="18" s="1"/>
  <c r="X118" i="18" a="1"/>
  <c r="X118" i="18" s="1"/>
  <c r="U118" i="18" a="1"/>
  <c r="U118" i="18" s="1"/>
  <c r="AB118" i="18" a="1"/>
  <c r="AB118" i="18" s="1"/>
  <c r="O118" i="18" a="1"/>
  <c r="O118" i="18" s="1"/>
  <c r="AD118" i="18" a="1"/>
  <c r="AD118" i="18" s="1"/>
  <c r="R118" i="18" a="1"/>
  <c r="R118" i="18" s="1"/>
  <c r="T118" i="18" a="1"/>
  <c r="T118" i="18" s="1"/>
  <c r="AE118" i="18" a="1"/>
  <c r="AE118" i="18" s="1"/>
  <c r="Z118" i="18" a="1"/>
  <c r="Z118" i="18" s="1"/>
  <c r="T153" i="18" a="1"/>
  <c r="T153" i="18" s="1"/>
  <c r="R153" i="18" a="1"/>
  <c r="R153" i="18" s="1"/>
  <c r="V153" i="18" a="1"/>
  <c r="V153" i="18" s="1"/>
  <c r="AC153" i="18" a="1"/>
  <c r="AC153" i="18" s="1"/>
  <c r="O153" i="18" a="1"/>
  <c r="O153" i="18" s="1"/>
  <c r="Y153" i="18" a="1"/>
  <c r="Y153" i="18" s="1"/>
  <c r="AD153" i="18" a="1"/>
  <c r="AD153" i="18" s="1"/>
  <c r="Q153" i="18" a="1"/>
  <c r="Q153" i="18" s="1"/>
  <c r="AG153" i="18" a="1"/>
  <c r="AG153" i="18" s="1"/>
  <c r="P153" i="18" a="1"/>
  <c r="P153" i="18" s="1"/>
  <c r="AE153" i="18" a="1"/>
  <c r="AE153" i="18" s="1"/>
  <c r="U153" i="18" a="1"/>
  <c r="U153" i="18" s="1"/>
  <c r="AF153" i="18" a="1"/>
  <c r="AF153" i="18" s="1"/>
  <c r="AA153" i="18" a="1"/>
  <c r="AA153" i="18" s="1"/>
  <c r="AB153" i="18" a="1"/>
  <c r="AB153" i="18" s="1"/>
  <c r="X153" i="18" a="1"/>
  <c r="X153" i="18" s="1"/>
  <c r="Z153" i="18" a="1"/>
  <c r="Z153" i="18" s="1"/>
  <c r="AC116" i="18" a="1"/>
  <c r="AC116" i="18" s="1"/>
  <c r="Z116" i="18" a="1"/>
  <c r="Z116" i="18" s="1"/>
  <c r="AB116" i="18" a="1"/>
  <c r="AB116" i="18" s="1"/>
  <c r="R116" i="18" a="1"/>
  <c r="R116" i="18" s="1"/>
  <c r="AG116" i="18" a="1"/>
  <c r="AG116" i="18" s="1"/>
  <c r="U116" i="18" a="1"/>
  <c r="U116" i="18" s="1"/>
  <c r="AA116" i="18" a="1"/>
  <c r="AA116" i="18" s="1"/>
  <c r="AD116" i="18" a="1"/>
  <c r="AD116" i="18" s="1"/>
  <c r="AF116" i="18" a="1"/>
  <c r="AF116" i="18" s="1"/>
  <c r="Y116" i="18" a="1"/>
  <c r="Y116" i="18" s="1"/>
  <c r="AE116" i="18" a="1"/>
  <c r="AE116" i="18" s="1"/>
  <c r="T116" i="18" a="1"/>
  <c r="T116" i="18" s="1"/>
  <c r="P116" i="18" a="1"/>
  <c r="P116" i="18" s="1"/>
  <c r="Q116" i="18" a="1"/>
  <c r="Q116" i="18" s="1"/>
  <c r="O116" i="18" a="1"/>
  <c r="O116" i="18" s="1"/>
  <c r="X116" i="18" a="1"/>
  <c r="X116" i="18" s="1"/>
  <c r="V116" i="18" a="1"/>
  <c r="V116" i="18" s="1"/>
  <c r="AD114" i="18" a="1"/>
  <c r="AD114" i="18" s="1"/>
  <c r="AC114" i="18" a="1"/>
  <c r="AC114" i="18" s="1"/>
  <c r="R163" i="18" a="1"/>
  <c r="R163" i="18" s="1"/>
  <c r="AE163" i="18" a="1"/>
  <c r="AE163" i="18" s="1"/>
  <c r="Z119" i="18" a="1"/>
  <c r="Z119" i="18" s="1"/>
  <c r="AB119" i="18" a="1"/>
  <c r="AB119" i="18" s="1"/>
  <c r="Y134" i="18" a="1"/>
  <c r="Y134" i="18" s="1"/>
  <c r="X145" i="18" a="1"/>
  <c r="X145" i="18" s="1"/>
  <c r="AD145" i="18" a="1"/>
  <c r="AD145" i="18" s="1"/>
  <c r="AC113" i="18" a="1"/>
  <c r="AC113" i="18" s="1"/>
  <c r="AF113" i="18" a="1"/>
  <c r="AF113" i="18" s="1"/>
  <c r="AD113" i="18" a="1"/>
  <c r="AD113" i="18" s="1"/>
  <c r="V94" i="18" a="1"/>
  <c r="V94" i="18" s="1"/>
  <c r="R94" i="18" a="1"/>
  <c r="R94" i="18" s="1"/>
  <c r="Y162" i="18" a="1"/>
  <c r="Y162" i="18" s="1"/>
  <c r="AE162" i="18" a="1"/>
  <c r="AE162" i="18" s="1"/>
  <c r="AG162" i="18" a="1"/>
  <c r="AG162" i="18" s="1"/>
  <c r="AF162" i="18" a="1"/>
  <c r="AF162" i="18" s="1"/>
  <c r="AD162" i="18" a="1"/>
  <c r="AD162" i="18" s="1"/>
  <c r="P162" i="18" a="1"/>
  <c r="P162" i="18" s="1"/>
  <c r="AB162" i="18" a="1"/>
  <c r="AB162" i="18" s="1"/>
  <c r="V162" i="18" a="1"/>
  <c r="V162" i="18" s="1"/>
  <c r="AC162" i="18" a="1"/>
  <c r="AC162" i="18" s="1"/>
  <c r="AA162" i="18" a="1"/>
  <c r="AA162" i="18" s="1"/>
  <c r="O162" i="18" a="1"/>
  <c r="O162" i="18" s="1"/>
  <c r="Z162" i="18" a="1"/>
  <c r="Z162" i="18" s="1"/>
  <c r="T162" i="18" a="1"/>
  <c r="T162" i="18" s="1"/>
  <c r="R162" i="18" a="1"/>
  <c r="R162" i="18" s="1"/>
  <c r="U162" i="18" a="1"/>
  <c r="U162" i="18" s="1"/>
  <c r="Q162" i="18" a="1"/>
  <c r="Q162" i="18" s="1"/>
  <c r="X162" i="18" a="1"/>
  <c r="X162" i="18" s="1"/>
  <c r="Z146" i="18" a="1"/>
  <c r="Z146" i="18" s="1"/>
  <c r="AB146" i="18" a="1"/>
  <c r="AB146" i="18" s="1"/>
  <c r="AE146" i="18" a="1"/>
  <c r="AE146" i="18" s="1"/>
  <c r="AC146" i="18" a="1"/>
  <c r="AC146" i="18" s="1"/>
  <c r="AG146" i="18" a="1"/>
  <c r="AG146" i="18" s="1"/>
  <c r="Y146" i="18" a="1"/>
  <c r="Y146" i="18" s="1"/>
  <c r="AF146" i="18" a="1"/>
  <c r="AF146" i="18" s="1"/>
  <c r="X146" i="18" a="1"/>
  <c r="X146" i="18" s="1"/>
  <c r="AD146" i="18" a="1"/>
  <c r="AD146" i="18" s="1"/>
  <c r="AA146" i="18" a="1"/>
  <c r="AA146" i="18" s="1"/>
  <c r="U146" i="18" a="1"/>
  <c r="U146" i="18" s="1"/>
  <c r="O146" i="18" a="1"/>
  <c r="O146" i="18" s="1"/>
  <c r="Q146" i="18" a="1"/>
  <c r="Q146" i="18" s="1"/>
  <c r="T146" i="18" a="1"/>
  <c r="T146" i="18" s="1"/>
  <c r="P146" i="18" a="1"/>
  <c r="P146" i="18" s="1"/>
  <c r="V146" i="18" a="1"/>
  <c r="V146" i="18" s="1"/>
  <c r="R146" i="18" a="1"/>
  <c r="R146" i="18" s="1"/>
  <c r="U163" i="18" a="1"/>
  <c r="U163" i="18" s="1"/>
  <c r="AF119" i="18" a="1"/>
  <c r="AF119" i="18" s="1"/>
  <c r="X136" i="18" a="1"/>
  <c r="X136" i="18" s="1"/>
  <c r="AB136" i="18" a="1"/>
  <c r="AB136" i="18" s="1"/>
  <c r="AF136" i="18" a="1"/>
  <c r="AF136" i="18" s="1"/>
  <c r="AE136" i="18" a="1"/>
  <c r="AE136" i="18" s="1"/>
  <c r="AA136" i="18" a="1"/>
  <c r="AA136" i="18" s="1"/>
  <c r="AC136" i="18" a="1"/>
  <c r="AC136" i="18" s="1"/>
  <c r="Z136" i="18" a="1"/>
  <c r="Z136" i="18" s="1"/>
  <c r="AG136" i="18" a="1"/>
  <c r="AG136" i="18" s="1"/>
  <c r="Y136" i="18" a="1"/>
  <c r="Y136" i="18" s="1"/>
  <c r="R136" i="18" a="1"/>
  <c r="R136" i="18" s="1"/>
  <c r="V136" i="18" a="1"/>
  <c r="V136" i="18" s="1"/>
  <c r="Q136" i="18" a="1"/>
  <c r="Q136" i="18" s="1"/>
  <c r="P136" i="18" a="1"/>
  <c r="P136" i="18" s="1"/>
  <c r="U136" i="18" a="1"/>
  <c r="U136" i="18" s="1"/>
  <c r="O136" i="18" a="1"/>
  <c r="O136" i="18" s="1"/>
  <c r="AD136" i="18" a="1"/>
  <c r="AD136" i="18" s="1"/>
  <c r="T136" i="18" a="1"/>
  <c r="T136" i="18" s="1"/>
  <c r="AB166" i="18" a="1"/>
  <c r="AB166" i="18" s="1"/>
  <c r="R166" i="18" a="1"/>
  <c r="R166" i="18" s="1"/>
  <c r="Z166" i="18" a="1"/>
  <c r="Z166" i="18" s="1"/>
  <c r="AG166" i="18" a="1"/>
  <c r="AG166" i="18" s="1"/>
  <c r="Y166" i="18" a="1"/>
  <c r="Y166" i="18" s="1"/>
  <c r="AA166" i="18" a="1"/>
  <c r="AA166" i="18" s="1"/>
  <c r="AF166" i="18" a="1"/>
  <c r="AF166" i="18" s="1"/>
  <c r="X166" i="18" a="1"/>
  <c r="X166" i="18" s="1"/>
  <c r="AD166" i="18" a="1"/>
  <c r="AD166" i="18" s="1"/>
  <c r="V166" i="18" a="1"/>
  <c r="V166" i="18" s="1"/>
  <c r="Q166" i="18" a="1"/>
  <c r="Q166" i="18" s="1"/>
  <c r="O166" i="18" a="1"/>
  <c r="O166" i="18" s="1"/>
  <c r="U166" i="18" a="1"/>
  <c r="U166" i="18" s="1"/>
  <c r="AC166" i="18" a="1"/>
  <c r="AC166" i="18" s="1"/>
  <c r="T166" i="18" a="1"/>
  <c r="T166" i="18" s="1"/>
  <c r="P166" i="18" a="1"/>
  <c r="P166" i="18" s="1"/>
  <c r="AE166" i="18" a="1"/>
  <c r="AE166" i="18" s="1"/>
  <c r="V163" i="18" a="1"/>
  <c r="V163" i="18" s="1"/>
  <c r="AE134" i="18" a="1"/>
  <c r="AE134" i="18" s="1"/>
  <c r="AB123" i="18" a="1"/>
  <c r="AB123" i="18" s="1"/>
  <c r="Y123" i="18" a="1"/>
  <c r="Y123" i="18" s="1"/>
  <c r="AF123" i="18" a="1"/>
  <c r="AF123" i="18" s="1"/>
  <c r="X123" i="18" a="1"/>
  <c r="X123" i="18" s="1"/>
  <c r="T123" i="18" a="1"/>
  <c r="T123" i="18" s="1"/>
  <c r="AA123" i="18" a="1"/>
  <c r="AA123" i="18" s="1"/>
  <c r="AE123" i="18" a="1"/>
  <c r="AE123" i="18" s="1"/>
  <c r="Z123" i="18" a="1"/>
  <c r="Z123" i="18" s="1"/>
  <c r="U123" i="18" a="1"/>
  <c r="U123" i="18" s="1"/>
  <c r="Q123" i="18" a="1"/>
  <c r="Q123" i="18" s="1"/>
  <c r="AG123" i="18" a="1"/>
  <c r="AG123" i="18" s="1"/>
  <c r="AC123" i="18" a="1"/>
  <c r="AC123" i="18" s="1"/>
  <c r="P123" i="18" a="1"/>
  <c r="P123" i="18" s="1"/>
  <c r="O123" i="18" a="1"/>
  <c r="O123" i="18" s="1"/>
  <c r="V123" i="18" a="1"/>
  <c r="V123" i="18" s="1"/>
  <c r="R123" i="18" a="1"/>
  <c r="R123" i="18" s="1"/>
  <c r="AD123" i="18" a="1"/>
  <c r="AD123" i="18" s="1"/>
  <c r="O114" i="18" a="1"/>
  <c r="O114" i="18" s="1"/>
  <c r="X114" i="18" a="1"/>
  <c r="X114" i="18" s="1"/>
  <c r="AE94" i="18" a="1"/>
  <c r="AE94" i="18" s="1"/>
  <c r="O163" i="18" a="1"/>
  <c r="O163" i="18" s="1"/>
  <c r="Y163" i="18" a="1"/>
  <c r="Y163" i="18" s="1"/>
  <c r="AE119" i="18" a="1"/>
  <c r="AE119" i="18" s="1"/>
  <c r="Y119" i="18" a="1"/>
  <c r="Y119" i="18" s="1"/>
  <c r="P134" i="18" a="1"/>
  <c r="P134" i="18" s="1"/>
  <c r="X134" i="18" a="1"/>
  <c r="X134" i="18" s="1"/>
  <c r="R145" i="18" a="1"/>
  <c r="R145" i="18" s="1"/>
  <c r="AB145" i="18" a="1"/>
  <c r="AB145" i="18" s="1"/>
  <c r="AE113" i="18" a="1"/>
  <c r="AE113" i="18" s="1"/>
  <c r="U94" i="18" a="1"/>
  <c r="U94" i="18" s="1"/>
  <c r="Y94" i="18" a="1"/>
  <c r="Y94" i="18" s="1"/>
  <c r="AB157" i="18" a="1"/>
  <c r="AB157" i="18" s="1"/>
  <c r="AF157" i="18" a="1"/>
  <c r="AF157" i="18" s="1"/>
  <c r="AC157" i="18" a="1"/>
  <c r="AC157" i="18" s="1"/>
  <c r="X157" i="18" a="1"/>
  <c r="X157" i="18" s="1"/>
  <c r="AE157" i="18" a="1"/>
  <c r="AE157" i="18" s="1"/>
  <c r="AD157" i="18" a="1"/>
  <c r="AD157" i="18" s="1"/>
  <c r="AG157" i="18" a="1"/>
  <c r="AG157" i="18" s="1"/>
  <c r="R157" i="18" a="1"/>
  <c r="R157" i="18" s="1"/>
  <c r="Y157" i="18" a="1"/>
  <c r="Y157" i="18" s="1"/>
  <c r="U157" i="18" a="1"/>
  <c r="U157" i="18" s="1"/>
  <c r="V157" i="18" a="1"/>
  <c r="V157" i="18" s="1"/>
  <c r="AA157" i="18" a="1"/>
  <c r="AA157" i="18" s="1"/>
  <c r="O157" i="18" a="1"/>
  <c r="O157" i="18" s="1"/>
  <c r="Q157" i="18" a="1"/>
  <c r="Q157" i="18" s="1"/>
  <c r="T157" i="18" a="1"/>
  <c r="T157" i="18" s="1"/>
  <c r="Z157" i="18" a="1"/>
  <c r="Z157" i="18" s="1"/>
  <c r="P157" i="18" a="1"/>
  <c r="P157" i="18" s="1"/>
  <c r="Y127" i="18" a="1"/>
  <c r="Y127" i="18" s="1"/>
  <c r="AC127" i="18" a="1"/>
  <c r="AC127" i="18" s="1"/>
  <c r="AB127" i="18" a="1"/>
  <c r="AB127" i="18" s="1"/>
  <c r="AE127" i="18" a="1"/>
  <c r="AE127" i="18" s="1"/>
  <c r="X127" i="18" a="1"/>
  <c r="X127" i="18" s="1"/>
  <c r="Z127" i="18" a="1"/>
  <c r="Z127" i="18" s="1"/>
  <c r="AA127" i="18" a="1"/>
  <c r="AA127" i="18" s="1"/>
  <c r="AD127" i="18" a="1"/>
  <c r="AD127" i="18" s="1"/>
  <c r="R127" i="18" a="1"/>
  <c r="R127" i="18" s="1"/>
  <c r="Q127" i="18" a="1"/>
  <c r="Q127" i="18" s="1"/>
  <c r="O127" i="18" a="1"/>
  <c r="O127" i="18" s="1"/>
  <c r="P127" i="18" a="1"/>
  <c r="P127" i="18" s="1"/>
  <c r="U127" i="18" a="1"/>
  <c r="U127" i="18" s="1"/>
  <c r="V127" i="18" a="1"/>
  <c r="V127" i="18" s="1"/>
  <c r="T127" i="18" a="1"/>
  <c r="T127" i="18" s="1"/>
  <c r="AF127" i="18" a="1"/>
  <c r="AF127" i="18" s="1"/>
  <c r="AG127" i="18" a="1"/>
  <c r="AG127" i="18" s="1"/>
  <c r="P150" i="18" a="1"/>
  <c r="P150" i="18" s="1"/>
  <c r="T150" i="18" a="1"/>
  <c r="T150" i="18" s="1"/>
  <c r="AF150" i="18" a="1"/>
  <c r="AF150" i="18" s="1"/>
  <c r="AB150" i="18" a="1"/>
  <c r="AB150" i="18" s="1"/>
  <c r="Y150" i="18" a="1"/>
  <c r="Y150" i="18" s="1"/>
  <c r="Q150" i="18" a="1"/>
  <c r="Q150" i="18" s="1"/>
  <c r="AD150" i="18" a="1"/>
  <c r="AD150" i="18" s="1"/>
  <c r="O150" i="18" a="1"/>
  <c r="O150" i="18" s="1"/>
  <c r="U150" i="18" a="1"/>
  <c r="U150" i="18" s="1"/>
  <c r="X150" i="18" a="1"/>
  <c r="X150" i="18" s="1"/>
  <c r="Z150" i="18" a="1"/>
  <c r="Z150" i="18" s="1"/>
  <c r="AC150" i="18" a="1"/>
  <c r="AC150" i="18" s="1"/>
  <c r="V150" i="18" a="1"/>
  <c r="V150" i="18" s="1"/>
  <c r="AA150" i="18" a="1"/>
  <c r="AA150" i="18" s="1"/>
  <c r="R150" i="18" a="1"/>
  <c r="R150" i="18" s="1"/>
  <c r="AG150" i="18" a="1"/>
  <c r="AG150" i="18" s="1"/>
  <c r="AE150" i="18" a="1"/>
  <c r="AE150" i="18" s="1"/>
  <c r="Z124" i="18" a="1"/>
  <c r="Z124" i="18" s="1"/>
  <c r="AA124" i="18" a="1"/>
  <c r="AA124" i="18" s="1"/>
  <c r="AG124" i="18" a="1"/>
  <c r="AG124" i="18" s="1"/>
  <c r="AD124" i="18" a="1"/>
  <c r="AD124" i="18" s="1"/>
  <c r="AC124" i="18" a="1"/>
  <c r="AC124" i="18" s="1"/>
  <c r="Y124" i="18" a="1"/>
  <c r="Y124" i="18" s="1"/>
  <c r="AE124" i="18" a="1"/>
  <c r="AE124" i="18" s="1"/>
  <c r="AF124" i="18" a="1"/>
  <c r="AF124" i="18" s="1"/>
  <c r="T124" i="18" a="1"/>
  <c r="T124" i="18" s="1"/>
  <c r="X124" i="18" a="1"/>
  <c r="X124" i="18" s="1"/>
  <c r="P124" i="18" a="1"/>
  <c r="P124" i="18" s="1"/>
  <c r="O124" i="18" a="1"/>
  <c r="O124" i="18" s="1"/>
  <c r="R124" i="18" a="1"/>
  <c r="R124" i="18" s="1"/>
  <c r="V124" i="18" a="1"/>
  <c r="V124" i="18" s="1"/>
  <c r="AB124" i="18" a="1"/>
  <c r="AB124" i="18" s="1"/>
  <c r="U124" i="18" a="1"/>
  <c r="U124" i="18" s="1"/>
  <c r="Q124" i="18" a="1"/>
  <c r="Q124" i="18" s="1"/>
  <c r="P149" i="18" a="1"/>
  <c r="P149" i="18" s="1"/>
  <c r="AA149" i="18" a="1"/>
  <c r="AA149" i="18" s="1"/>
  <c r="V149" i="18" a="1"/>
  <c r="V149" i="18" s="1"/>
  <c r="AD149" i="18" a="1"/>
  <c r="AD149" i="18" s="1"/>
  <c r="T149" i="18" a="1"/>
  <c r="T149" i="18" s="1"/>
  <c r="Y149" i="18" a="1"/>
  <c r="Y149" i="18" s="1"/>
  <c r="Z149" i="18" a="1"/>
  <c r="Z149" i="18" s="1"/>
  <c r="AC149" i="18" a="1"/>
  <c r="AC149" i="18" s="1"/>
  <c r="AF149" i="18" a="1"/>
  <c r="AF149" i="18" s="1"/>
  <c r="AG149" i="18" a="1"/>
  <c r="AG149" i="18" s="1"/>
  <c r="R149" i="18" a="1"/>
  <c r="R149" i="18" s="1"/>
  <c r="AB149" i="18" a="1"/>
  <c r="AB149" i="18" s="1"/>
  <c r="X149" i="18" a="1"/>
  <c r="X149" i="18" s="1"/>
  <c r="O149" i="18" a="1"/>
  <c r="O149" i="18" s="1"/>
  <c r="Q149" i="18" a="1"/>
  <c r="Q149" i="18" s="1"/>
  <c r="AE149" i="18" a="1"/>
  <c r="AE149" i="18" s="1"/>
  <c r="U149" i="18" a="1"/>
  <c r="U149" i="18" s="1"/>
  <c r="Y121" i="18" a="1"/>
  <c r="Y121" i="18" s="1"/>
  <c r="X121" i="18" a="1"/>
  <c r="X121" i="18" s="1"/>
  <c r="AA121" i="18" a="1"/>
  <c r="AA121" i="18" s="1"/>
  <c r="AE121" i="18" a="1"/>
  <c r="AE121" i="18" s="1"/>
  <c r="AD121" i="18" a="1"/>
  <c r="AD121" i="18" s="1"/>
  <c r="AC121" i="18" a="1"/>
  <c r="AC121" i="18" s="1"/>
  <c r="Q121" i="18" a="1"/>
  <c r="Q121" i="18" s="1"/>
  <c r="AB121" i="18" a="1"/>
  <c r="AB121" i="18" s="1"/>
  <c r="V121" i="18" a="1"/>
  <c r="V121" i="18" s="1"/>
  <c r="O121" i="18" a="1"/>
  <c r="O121" i="18" s="1"/>
  <c r="P121" i="18" a="1"/>
  <c r="P121" i="18" s="1"/>
  <c r="AF121" i="18" a="1"/>
  <c r="AF121" i="18" s="1"/>
  <c r="Z121" i="18" a="1"/>
  <c r="Z121" i="18" s="1"/>
  <c r="AG121" i="18" a="1"/>
  <c r="AG121" i="18" s="1"/>
  <c r="T121" i="18" a="1"/>
  <c r="T121" i="18" s="1"/>
  <c r="U121" i="18" a="1"/>
  <c r="U121" i="18" s="1"/>
  <c r="R121" i="18" a="1"/>
  <c r="R121" i="18" s="1"/>
  <c r="AD115" i="18" a="1"/>
  <c r="AD115" i="18" s="1"/>
  <c r="AF115" i="18" a="1"/>
  <c r="AF115" i="18" s="1"/>
  <c r="AE115" i="18" a="1"/>
  <c r="AE115" i="18" s="1"/>
  <c r="T115" i="18" a="1"/>
  <c r="T115" i="18" s="1"/>
  <c r="Y115" i="18" a="1"/>
  <c r="Y115" i="18" s="1"/>
  <c r="AA115" i="18" a="1"/>
  <c r="AA115" i="18" s="1"/>
  <c r="AC115" i="18" a="1"/>
  <c r="AC115" i="18" s="1"/>
  <c r="AG115" i="18" a="1"/>
  <c r="AG115" i="18" s="1"/>
  <c r="X115" i="18" a="1"/>
  <c r="X115" i="18" s="1"/>
  <c r="AB115" i="18" a="1"/>
  <c r="AB115" i="18" s="1"/>
  <c r="R115" i="18" a="1"/>
  <c r="R115" i="18" s="1"/>
  <c r="O115" i="18" a="1"/>
  <c r="O115" i="18" s="1"/>
  <c r="P115" i="18" a="1"/>
  <c r="P115" i="18" s="1"/>
  <c r="V115" i="18" a="1"/>
  <c r="V115" i="18" s="1"/>
  <c r="Q115" i="18" a="1"/>
  <c r="Q115" i="18" s="1"/>
  <c r="U115" i="18" a="1"/>
  <c r="U115" i="18" s="1"/>
  <c r="Z115" i="18" a="1"/>
  <c r="Z115" i="18" s="1"/>
  <c r="AD131" i="18" a="1"/>
  <c r="AD131" i="18" s="1"/>
  <c r="AC131" i="18" a="1"/>
  <c r="AC131" i="18" s="1"/>
  <c r="Z131" i="18" a="1"/>
  <c r="Z131" i="18" s="1"/>
  <c r="Y131" i="18" a="1"/>
  <c r="Y131" i="18" s="1"/>
  <c r="X131" i="18" a="1"/>
  <c r="X131" i="18" s="1"/>
  <c r="AG131" i="18" a="1"/>
  <c r="AG131" i="18" s="1"/>
  <c r="U131" i="18" a="1"/>
  <c r="U131" i="18" s="1"/>
  <c r="Q131" i="18" a="1"/>
  <c r="Q131" i="18" s="1"/>
  <c r="P131" i="18" a="1"/>
  <c r="P131" i="18" s="1"/>
  <c r="V131" i="18" a="1"/>
  <c r="V131" i="18" s="1"/>
  <c r="R131" i="18" a="1"/>
  <c r="R131" i="18" s="1"/>
  <c r="AB131" i="18" a="1"/>
  <c r="AB131" i="18" s="1"/>
  <c r="O131" i="18" a="1"/>
  <c r="O131" i="18" s="1"/>
  <c r="AE131" i="18" a="1"/>
  <c r="AE131" i="18" s="1"/>
  <c r="AF131" i="18" a="1"/>
  <c r="AF131" i="18" s="1"/>
  <c r="AA131" i="18" a="1"/>
  <c r="AA131" i="18" s="1"/>
  <c r="T131" i="18" a="1"/>
  <c r="T131" i="18" s="1"/>
  <c r="T147" i="18" a="1"/>
  <c r="T147" i="18" s="1"/>
  <c r="Y147" i="18" a="1"/>
  <c r="Y147" i="18" s="1"/>
  <c r="AE147" i="18" a="1"/>
  <c r="AE147" i="18" s="1"/>
  <c r="X147" i="18" a="1"/>
  <c r="X147" i="18" s="1"/>
  <c r="AD147" i="18" a="1"/>
  <c r="AD147" i="18" s="1"/>
  <c r="AB147" i="18" a="1"/>
  <c r="AB147" i="18" s="1"/>
  <c r="Z147" i="18" a="1"/>
  <c r="Z147" i="18" s="1"/>
  <c r="AA147" i="18" a="1"/>
  <c r="AA147" i="18" s="1"/>
  <c r="AG147" i="18" a="1"/>
  <c r="AG147" i="18" s="1"/>
  <c r="P147" i="18" a="1"/>
  <c r="P147" i="18" s="1"/>
  <c r="V147" i="18" a="1"/>
  <c r="V147" i="18" s="1"/>
  <c r="Q147" i="18" a="1"/>
  <c r="Q147" i="18" s="1"/>
  <c r="R147" i="18" a="1"/>
  <c r="R147" i="18" s="1"/>
  <c r="AF147" i="18" a="1"/>
  <c r="AF147" i="18" s="1"/>
  <c r="U147" i="18" a="1"/>
  <c r="U147" i="18" s="1"/>
  <c r="O147" i="18" a="1"/>
  <c r="O147" i="18" s="1"/>
  <c r="AC147" i="18" a="1"/>
  <c r="AC147" i="18" s="1"/>
  <c r="AE152" i="18" a="1"/>
  <c r="AE152" i="18" s="1"/>
  <c r="X152" i="18" a="1"/>
  <c r="X152" i="18" s="1"/>
  <c r="AC152" i="18" a="1"/>
  <c r="AC152" i="18" s="1"/>
  <c r="AA152" i="18" a="1"/>
  <c r="AA152" i="18" s="1"/>
  <c r="V152" i="18" a="1"/>
  <c r="V152" i="18" s="1"/>
  <c r="AB152" i="18" a="1"/>
  <c r="AB152" i="18" s="1"/>
  <c r="Z152" i="18" a="1"/>
  <c r="Z152" i="18" s="1"/>
  <c r="AG152" i="18" a="1"/>
  <c r="AG152" i="18" s="1"/>
  <c r="AF152" i="18" a="1"/>
  <c r="AF152" i="18" s="1"/>
  <c r="O152" i="18" a="1"/>
  <c r="O152" i="18" s="1"/>
  <c r="AD152" i="18" a="1"/>
  <c r="AD152" i="18" s="1"/>
  <c r="T152" i="18" a="1"/>
  <c r="T152" i="18" s="1"/>
  <c r="P152" i="18" a="1"/>
  <c r="P152" i="18" s="1"/>
  <c r="R152" i="18" a="1"/>
  <c r="R152" i="18" s="1"/>
  <c r="Q152" i="18" a="1"/>
  <c r="Q152" i="18" s="1"/>
  <c r="Y152" i="18" a="1"/>
  <c r="Y152" i="18" s="1"/>
  <c r="U152" i="18" a="1"/>
  <c r="U152" i="18" s="1"/>
  <c r="X159" i="18" a="1"/>
  <c r="X159" i="18" s="1"/>
  <c r="AA159" i="18" a="1"/>
  <c r="AA159" i="18" s="1"/>
  <c r="AE159" i="18" a="1"/>
  <c r="AE159" i="18" s="1"/>
  <c r="R159" i="18" a="1"/>
  <c r="R159" i="18" s="1"/>
  <c r="V159" i="18" a="1"/>
  <c r="V159" i="18" s="1"/>
  <c r="O159" i="18" a="1"/>
  <c r="O159" i="18" s="1"/>
  <c r="Q159" i="18" a="1"/>
  <c r="Q159" i="18" s="1"/>
  <c r="AG159" i="18" a="1"/>
  <c r="AG159" i="18" s="1"/>
  <c r="AD159" i="18" a="1"/>
  <c r="AD159" i="18" s="1"/>
  <c r="AC159" i="18" a="1"/>
  <c r="AC159" i="18" s="1"/>
  <c r="T159" i="18" a="1"/>
  <c r="T159" i="18" s="1"/>
  <c r="Y159" i="18" a="1"/>
  <c r="Y159" i="18" s="1"/>
  <c r="AB159" i="18" a="1"/>
  <c r="AB159" i="18" s="1"/>
  <c r="P159" i="18" a="1"/>
  <c r="P159" i="18" s="1"/>
  <c r="U159" i="18" a="1"/>
  <c r="U159" i="18" s="1"/>
  <c r="Z159" i="18" a="1"/>
  <c r="Z159" i="18" s="1"/>
  <c r="AF159" i="18" a="1"/>
  <c r="AF159" i="18" s="1"/>
  <c r="X144" i="18" a="1"/>
  <c r="X144" i="18" s="1"/>
  <c r="Y144" i="18" a="1"/>
  <c r="Y144" i="18" s="1"/>
  <c r="Z144" i="18" a="1"/>
  <c r="Z144" i="18" s="1"/>
  <c r="AG144" i="18" a="1"/>
  <c r="AG144" i="18" s="1"/>
  <c r="AE144" i="18" a="1"/>
  <c r="AE144" i="18" s="1"/>
  <c r="V144" i="18" a="1"/>
  <c r="V144" i="18" s="1"/>
  <c r="O144" i="18" a="1"/>
  <c r="O144" i="18" s="1"/>
  <c r="Q144" i="18" a="1"/>
  <c r="Q144" i="18" s="1"/>
  <c r="AA144" i="18" a="1"/>
  <c r="AA144" i="18" s="1"/>
  <c r="AD144" i="18" a="1"/>
  <c r="AD144" i="18" s="1"/>
  <c r="AC144" i="18" a="1"/>
  <c r="AC144" i="18" s="1"/>
  <c r="R144" i="18" a="1"/>
  <c r="R144" i="18" s="1"/>
  <c r="P144" i="18" a="1"/>
  <c r="P144" i="18" s="1"/>
  <c r="AF144" i="18" a="1"/>
  <c r="AF144" i="18" s="1"/>
  <c r="U144" i="18" a="1"/>
  <c r="U144" i="18" s="1"/>
  <c r="T144" i="18" a="1"/>
  <c r="T144" i="18" s="1"/>
  <c r="AB144" i="18" a="1"/>
  <c r="AB144" i="18" s="1"/>
  <c r="AC85" i="18" a="1"/>
  <c r="AC85" i="18" s="1"/>
  <c r="AE85" i="18" a="1"/>
  <c r="AE85" i="18" s="1"/>
  <c r="Z85" i="18" a="1"/>
  <c r="Z85" i="18" s="1"/>
  <c r="AD85" i="18" a="1"/>
  <c r="AD85" i="18" s="1"/>
  <c r="Y85" i="18" a="1"/>
  <c r="Y85" i="18" s="1"/>
  <c r="AA85" i="18" a="1"/>
  <c r="AA85" i="18" s="1"/>
  <c r="X85" i="18" a="1"/>
  <c r="X85" i="18" s="1"/>
  <c r="AB85" i="18" a="1"/>
  <c r="AB85" i="18" s="1"/>
  <c r="O85" i="18" a="1"/>
  <c r="O85" i="18" s="1"/>
  <c r="AG85" i="18" a="1"/>
  <c r="AG85" i="18" s="1"/>
  <c r="R85" i="18" a="1"/>
  <c r="R85" i="18" s="1"/>
  <c r="Q85" i="18" a="1"/>
  <c r="Q85" i="18" s="1"/>
  <c r="V85" i="18" a="1"/>
  <c r="V85" i="18" s="1"/>
  <c r="U85" i="18" a="1"/>
  <c r="U85" i="18" s="1"/>
  <c r="T85" i="18" a="1"/>
  <c r="T85" i="18" s="1"/>
  <c r="P85" i="18" a="1"/>
  <c r="P85" i="18" s="1"/>
  <c r="AF85" i="18" a="1"/>
  <c r="AF85" i="18" s="1"/>
  <c r="AF103" i="18" a="1"/>
  <c r="AF103" i="18" s="1"/>
  <c r="AC103" i="18" a="1"/>
  <c r="AC103" i="18" s="1"/>
  <c r="AE103" i="18" a="1"/>
  <c r="AE103" i="18" s="1"/>
  <c r="X103" i="18" a="1"/>
  <c r="X103" i="18" s="1"/>
  <c r="AD103" i="18" a="1"/>
  <c r="AD103" i="18" s="1"/>
  <c r="U103" i="18" a="1"/>
  <c r="U103" i="18" s="1"/>
  <c r="AB103" i="18" a="1"/>
  <c r="AB103" i="18" s="1"/>
  <c r="AA103" i="18" a="1"/>
  <c r="AA103" i="18" s="1"/>
  <c r="AG103" i="18" a="1"/>
  <c r="AG103" i="18" s="1"/>
  <c r="Z103" i="18" a="1"/>
  <c r="Z103" i="18" s="1"/>
  <c r="O103" i="18" a="1"/>
  <c r="O103" i="18" s="1"/>
  <c r="Y103" i="18" a="1"/>
  <c r="Y103" i="18" s="1"/>
  <c r="R103" i="18" a="1"/>
  <c r="R103" i="18" s="1"/>
  <c r="T103" i="18" a="1"/>
  <c r="T103" i="18" s="1"/>
  <c r="Q103" i="18" a="1"/>
  <c r="Q103" i="18" s="1"/>
  <c r="V103" i="18" a="1"/>
  <c r="V103" i="18" s="1"/>
  <c r="P103" i="18" a="1"/>
  <c r="P103" i="18" s="1"/>
  <c r="Z151" i="18" a="1"/>
  <c r="Z151" i="18" s="1"/>
  <c r="Q151" i="18" a="1"/>
  <c r="Q151" i="18" s="1"/>
  <c r="Y151" i="18" a="1"/>
  <c r="Y151" i="18" s="1"/>
  <c r="AD151" i="18" a="1"/>
  <c r="AD151" i="18" s="1"/>
  <c r="AF151" i="18" a="1"/>
  <c r="AF151" i="18" s="1"/>
  <c r="X151" i="18" a="1"/>
  <c r="X151" i="18" s="1"/>
  <c r="AC151" i="18" a="1"/>
  <c r="AC151" i="18" s="1"/>
  <c r="AE151" i="18" a="1"/>
  <c r="AE151" i="18" s="1"/>
  <c r="AG151" i="18" a="1"/>
  <c r="AG151" i="18" s="1"/>
  <c r="V151" i="18" a="1"/>
  <c r="V151" i="18" s="1"/>
  <c r="AB151" i="18" a="1"/>
  <c r="AB151" i="18" s="1"/>
  <c r="O151" i="18" a="1"/>
  <c r="O151" i="18" s="1"/>
  <c r="P151" i="18" a="1"/>
  <c r="P151" i="18" s="1"/>
  <c r="R151" i="18" a="1"/>
  <c r="R151" i="18" s="1"/>
  <c r="T151" i="18" a="1"/>
  <c r="T151" i="18" s="1"/>
  <c r="U151" i="18" a="1"/>
  <c r="U151" i="18" s="1"/>
  <c r="AA151" i="18" a="1"/>
  <c r="AA151" i="18" s="1"/>
  <c r="R129" i="18" a="1"/>
  <c r="R129" i="18" s="1"/>
  <c r="O129" i="18" a="1"/>
  <c r="O129" i="18" s="1"/>
  <c r="Z129" i="18" a="1"/>
  <c r="Z129" i="18" s="1"/>
  <c r="AD129" i="18" a="1"/>
  <c r="AD129" i="18" s="1"/>
  <c r="V129" i="18" a="1"/>
  <c r="V129" i="18" s="1"/>
  <c r="AG129" i="18" a="1"/>
  <c r="AG129" i="18" s="1"/>
  <c r="AA129" i="18" a="1"/>
  <c r="AA129" i="18" s="1"/>
  <c r="AE129" i="18" a="1"/>
  <c r="AE129" i="18" s="1"/>
  <c r="U129" i="18" a="1"/>
  <c r="U129" i="18" s="1"/>
  <c r="AC129" i="18" a="1"/>
  <c r="AC129" i="18" s="1"/>
  <c r="Q129" i="18" a="1"/>
  <c r="Q129" i="18" s="1"/>
  <c r="P129" i="18" a="1"/>
  <c r="P129" i="18" s="1"/>
  <c r="Y129" i="18" a="1"/>
  <c r="Y129" i="18" s="1"/>
  <c r="AF129" i="18" a="1"/>
  <c r="AF129" i="18" s="1"/>
  <c r="AB129" i="18" a="1"/>
  <c r="AB129" i="18" s="1"/>
  <c r="X129" i="18" a="1"/>
  <c r="X129" i="18" s="1"/>
  <c r="T129" i="18" a="1"/>
  <c r="T129" i="18" s="1"/>
  <c r="AB81" i="18" a="1"/>
  <c r="AB81" i="18" s="1"/>
  <c r="P81" i="18" a="1"/>
  <c r="P81" i="18" s="1"/>
  <c r="AA81" i="18" a="1"/>
  <c r="AA81" i="18" s="1"/>
  <c r="Z81" i="18" a="1"/>
  <c r="Z81" i="18" s="1"/>
  <c r="AG81" i="18" a="1"/>
  <c r="AG81" i="18" s="1"/>
  <c r="X81" i="18" a="1"/>
  <c r="X81" i="18" s="1"/>
  <c r="Y81" i="18" a="1"/>
  <c r="Y81" i="18" s="1"/>
  <c r="AE81" i="18" a="1"/>
  <c r="AE81" i="18" s="1"/>
  <c r="AF81" i="18" a="1"/>
  <c r="AF81" i="18" s="1"/>
  <c r="AC81" i="18" a="1"/>
  <c r="AC81" i="18" s="1"/>
  <c r="AD81" i="18" a="1"/>
  <c r="AD81" i="18" s="1"/>
  <c r="V81" i="18" a="1"/>
  <c r="V81" i="18" s="1"/>
  <c r="T81" i="18" a="1"/>
  <c r="T81" i="18" s="1"/>
  <c r="O81" i="18" a="1"/>
  <c r="O81" i="18" s="1"/>
  <c r="U81" i="18" a="1"/>
  <c r="U81" i="18" s="1"/>
  <c r="R81" i="18" a="1"/>
  <c r="R81" i="18" s="1"/>
  <c r="Q81" i="18" a="1"/>
  <c r="Q81" i="18" s="1"/>
  <c r="AB114" i="18" a="1"/>
  <c r="AB114" i="18" s="1"/>
  <c r="AG114" i="18" a="1"/>
  <c r="AG114" i="18" s="1"/>
  <c r="O134" i="18" a="1"/>
  <c r="O134" i="18" s="1"/>
  <c r="Y135" i="18" a="1"/>
  <c r="Y135" i="18" s="1"/>
  <c r="T135" i="18" a="1"/>
  <c r="T135" i="18" s="1"/>
  <c r="AE93" i="18" a="1"/>
  <c r="AE93" i="18" s="1"/>
  <c r="Q163" i="18" a="1"/>
  <c r="Q163" i="18" s="1"/>
  <c r="X163" i="18" a="1"/>
  <c r="X163" i="18" s="1"/>
  <c r="AA119" i="18" a="1"/>
  <c r="AA119" i="18" s="1"/>
  <c r="AC119" i="18" a="1"/>
  <c r="AC119" i="18" s="1"/>
  <c r="R134" i="18" a="1"/>
  <c r="R134" i="18" s="1"/>
  <c r="U134" i="18" a="1"/>
  <c r="U134" i="18" s="1"/>
  <c r="P145" i="18" a="1"/>
  <c r="P145" i="18" s="1"/>
  <c r="AG145" i="18" a="1"/>
  <c r="AG145" i="18" s="1"/>
  <c r="V113" i="18" a="1"/>
  <c r="V113" i="18" s="1"/>
  <c r="O113" i="18" a="1"/>
  <c r="O113" i="18" s="1"/>
  <c r="O94" i="18" a="1"/>
  <c r="O94" i="18" s="1"/>
  <c r="AG94" i="18" a="1"/>
  <c r="AG94" i="18" s="1"/>
  <c r="AD134" i="18" a="1"/>
  <c r="AD134" i="18" s="1"/>
  <c r="O140" i="18" a="1"/>
  <c r="O140" i="18" s="1"/>
  <c r="R140" i="18" a="1"/>
  <c r="R140" i="18" s="1"/>
  <c r="AG140" i="18" a="1"/>
  <c r="AG140" i="18" s="1"/>
  <c r="AF140" i="18" a="1"/>
  <c r="AF140" i="18" s="1"/>
  <c r="U140" i="18" a="1"/>
  <c r="U140" i="18" s="1"/>
  <c r="T140" i="18" a="1"/>
  <c r="T140" i="18" s="1"/>
  <c r="Z140" i="18" a="1"/>
  <c r="Z140" i="18" s="1"/>
  <c r="Y140" i="18" a="1"/>
  <c r="Y140" i="18" s="1"/>
  <c r="AE140" i="18" a="1"/>
  <c r="AE140" i="18" s="1"/>
  <c r="AD140" i="18" a="1"/>
  <c r="AD140" i="18" s="1"/>
  <c r="P140" i="18" a="1"/>
  <c r="P140" i="18" s="1"/>
  <c r="Q140" i="18" a="1"/>
  <c r="Q140" i="18" s="1"/>
  <c r="AC140" i="18" a="1"/>
  <c r="AC140" i="18" s="1"/>
  <c r="AB140" i="18" a="1"/>
  <c r="AB140" i="18" s="1"/>
  <c r="AA140" i="18" a="1"/>
  <c r="AA140" i="18" s="1"/>
  <c r="X140" i="18" a="1"/>
  <c r="X140" i="18" s="1"/>
  <c r="V140" i="18" a="1"/>
  <c r="V140" i="18" s="1"/>
  <c r="AF163" i="18" a="1"/>
  <c r="AF163" i="18" s="1"/>
  <c r="AG112" i="18" a="1"/>
  <c r="AG112" i="18" s="1"/>
  <c r="AB112" i="18" a="1"/>
  <c r="AB112" i="18" s="1"/>
  <c r="X112" i="18" a="1"/>
  <c r="X112" i="18" s="1"/>
  <c r="AA112" i="18" a="1"/>
  <c r="AA112" i="18" s="1"/>
  <c r="V112" i="18" a="1"/>
  <c r="V112" i="18" s="1"/>
  <c r="Z112" i="18" a="1"/>
  <c r="Z112" i="18" s="1"/>
  <c r="AE112" i="18" a="1"/>
  <c r="AE112" i="18" s="1"/>
  <c r="AD112" i="18" a="1"/>
  <c r="AD112" i="18" s="1"/>
  <c r="AC112" i="18" a="1"/>
  <c r="AC112" i="18" s="1"/>
  <c r="R112" i="18" a="1"/>
  <c r="R112" i="18" s="1"/>
  <c r="U112" i="18" a="1"/>
  <c r="U112" i="18" s="1"/>
  <c r="AF112" i="18" a="1"/>
  <c r="AF112" i="18" s="1"/>
  <c r="Y112" i="18" a="1"/>
  <c r="Y112" i="18" s="1"/>
  <c r="P112" i="18" a="1"/>
  <c r="P112" i="18" s="1"/>
  <c r="O112" i="18" a="1"/>
  <c r="O112" i="18" s="1"/>
  <c r="Q112" i="18" a="1"/>
  <c r="Q112" i="18" s="1"/>
  <c r="T112" i="18" a="1"/>
  <c r="T112" i="18" s="1"/>
  <c r="T161" i="18" a="1"/>
  <c r="T161" i="18" s="1"/>
  <c r="X161" i="18" a="1"/>
  <c r="X161" i="18" s="1"/>
  <c r="AA161" i="18" a="1"/>
  <c r="AA161" i="18" s="1"/>
  <c r="AE161" i="18" a="1"/>
  <c r="AE161" i="18" s="1"/>
  <c r="Z161" i="18" a="1"/>
  <c r="Z161" i="18" s="1"/>
  <c r="AF161" i="18" a="1"/>
  <c r="AF161" i="18" s="1"/>
  <c r="R161" i="18" a="1"/>
  <c r="R161" i="18" s="1"/>
  <c r="AB161" i="18" a="1"/>
  <c r="AB161" i="18" s="1"/>
  <c r="Y161" i="18" a="1"/>
  <c r="Y161" i="18" s="1"/>
  <c r="AC161" i="18" a="1"/>
  <c r="AC161" i="18" s="1"/>
  <c r="U161" i="18" a="1"/>
  <c r="U161" i="18" s="1"/>
  <c r="AG161" i="18" a="1"/>
  <c r="AG161" i="18" s="1"/>
  <c r="Q161" i="18" a="1"/>
  <c r="Q161" i="18" s="1"/>
  <c r="AD161" i="18" a="1"/>
  <c r="AD161" i="18" s="1"/>
  <c r="O161" i="18" a="1"/>
  <c r="O161" i="18" s="1"/>
  <c r="V161" i="18" a="1"/>
  <c r="V161" i="18" s="1"/>
  <c r="P161" i="18" a="1"/>
  <c r="P161" i="18" s="1"/>
  <c r="V119" i="18" a="1"/>
  <c r="V119" i="18" s="1"/>
  <c r="R113" i="18" a="1"/>
  <c r="R113" i="18" s="1"/>
  <c r="Z125" i="18" a="1"/>
  <c r="Z125" i="18" s="1"/>
  <c r="AG125" i="18" a="1"/>
  <c r="AG125" i="18" s="1"/>
  <c r="T125" i="18" a="1"/>
  <c r="T125" i="18" s="1"/>
  <c r="AB125" i="18" a="1"/>
  <c r="AB125" i="18" s="1"/>
  <c r="AF125" i="18" a="1"/>
  <c r="AF125" i="18" s="1"/>
  <c r="Q125" i="18" a="1"/>
  <c r="Q125" i="18" s="1"/>
  <c r="Y125" i="18" a="1"/>
  <c r="Y125" i="18" s="1"/>
  <c r="U125" i="18" a="1"/>
  <c r="U125" i="18" s="1"/>
  <c r="X125" i="18" a="1"/>
  <c r="X125" i="18" s="1"/>
  <c r="V125" i="18" a="1"/>
  <c r="V125" i="18" s="1"/>
  <c r="O125" i="18" a="1"/>
  <c r="O125" i="18" s="1"/>
  <c r="AA125" i="18" a="1"/>
  <c r="AA125" i="18" s="1"/>
  <c r="AD125" i="18" a="1"/>
  <c r="AD125" i="18" s="1"/>
  <c r="R125" i="18" a="1"/>
  <c r="R125" i="18" s="1"/>
  <c r="P125" i="18" a="1"/>
  <c r="P125" i="18" s="1"/>
  <c r="AE125" i="18" a="1"/>
  <c r="AE125" i="18" s="1"/>
  <c r="AC125" i="18" a="1"/>
  <c r="AC125" i="18" s="1"/>
  <c r="AE108" i="18" a="1"/>
  <c r="AE108" i="18" s="1"/>
  <c r="AG108" i="18" a="1"/>
  <c r="AG108" i="18" s="1"/>
  <c r="AC108" i="18" a="1"/>
  <c r="AC108" i="18" s="1"/>
  <c r="O108" i="18" a="1"/>
  <c r="O108" i="18" s="1"/>
  <c r="AB108" i="18" a="1"/>
  <c r="AB108" i="18" s="1"/>
  <c r="V108" i="18" a="1"/>
  <c r="V108" i="18" s="1"/>
  <c r="AF108" i="18" a="1"/>
  <c r="AF108" i="18" s="1"/>
  <c r="T108" i="18" a="1"/>
  <c r="T108" i="18" s="1"/>
  <c r="X108" i="18" a="1"/>
  <c r="X108" i="18" s="1"/>
  <c r="Q108" i="18" a="1"/>
  <c r="Q108" i="18" s="1"/>
  <c r="AA108" i="18" a="1"/>
  <c r="AA108" i="18" s="1"/>
  <c r="Y108" i="18" a="1"/>
  <c r="Y108" i="18" s="1"/>
  <c r="U108" i="18" a="1"/>
  <c r="U108" i="18" s="1"/>
  <c r="Z108" i="18" a="1"/>
  <c r="Z108" i="18" s="1"/>
  <c r="P108" i="18" a="1"/>
  <c r="P108" i="18" s="1"/>
  <c r="AD108" i="18" a="1"/>
  <c r="AD108" i="18" s="1"/>
  <c r="R108" i="18" a="1"/>
  <c r="R108" i="18" s="1"/>
  <c r="Q114" i="18" a="1"/>
  <c r="Q114" i="18" s="1"/>
  <c r="AE114" i="18" a="1"/>
  <c r="AE114" i="18" s="1"/>
  <c r="T163" i="18" a="1"/>
  <c r="T163" i="18" s="1"/>
  <c r="AG163" i="18" a="1"/>
  <c r="AG163" i="18" s="1"/>
  <c r="O119" i="18" a="1"/>
  <c r="O119" i="18" s="1"/>
  <c r="T134" i="18" a="1"/>
  <c r="T134" i="18" s="1"/>
  <c r="AA134" i="18" a="1"/>
  <c r="AA134" i="18" s="1"/>
  <c r="AE145" i="18" a="1"/>
  <c r="AE145" i="18" s="1"/>
  <c r="AC145" i="18" a="1"/>
  <c r="AC145" i="18" s="1"/>
  <c r="U113" i="18" a="1"/>
  <c r="U113" i="18" s="1"/>
  <c r="Y113" i="18" a="1"/>
  <c r="Y113" i="18" s="1"/>
  <c r="T94" i="18" a="1"/>
  <c r="T94" i="18" s="1"/>
  <c r="AB94" i="18" a="1"/>
  <c r="AB94" i="18" s="1"/>
  <c r="T93" i="18" a="1"/>
  <c r="T93" i="18" s="1"/>
  <c r="AE111" i="18" a="1"/>
  <c r="AE111" i="18" s="1"/>
  <c r="Y111" i="18" a="1"/>
  <c r="Y111" i="18" s="1"/>
  <c r="AF111" i="18" a="1"/>
  <c r="AF111" i="18" s="1"/>
  <c r="T111" i="18" a="1"/>
  <c r="T111" i="18" s="1"/>
  <c r="AC111" i="18" a="1"/>
  <c r="AC111" i="18" s="1"/>
  <c r="AB111" i="18" a="1"/>
  <c r="AB111" i="18" s="1"/>
  <c r="AA111" i="18" a="1"/>
  <c r="AA111" i="18" s="1"/>
  <c r="AG111" i="18" a="1"/>
  <c r="AG111" i="18" s="1"/>
  <c r="X111" i="18" a="1"/>
  <c r="X111" i="18" s="1"/>
  <c r="O111" i="18" a="1"/>
  <c r="O111" i="18" s="1"/>
  <c r="P111" i="18" a="1"/>
  <c r="P111" i="18" s="1"/>
  <c r="Z111" i="18" a="1"/>
  <c r="Z111" i="18" s="1"/>
  <c r="U111" i="18" a="1"/>
  <c r="U111" i="18" s="1"/>
  <c r="V111" i="18" a="1"/>
  <c r="V111" i="18" s="1"/>
  <c r="AD111" i="18" a="1"/>
  <c r="AD111" i="18" s="1"/>
  <c r="Q111" i="18" a="1"/>
  <c r="Q111" i="18" s="1"/>
  <c r="R111" i="18" a="1"/>
  <c r="R111" i="18" s="1"/>
  <c r="AG86" i="18" a="1"/>
  <c r="AG86" i="18" s="1"/>
  <c r="T86" i="18" a="1"/>
  <c r="T86" i="18" s="1"/>
  <c r="AE86" i="18" a="1"/>
  <c r="AE86" i="18" s="1"/>
  <c r="Y86" i="18" a="1"/>
  <c r="Y86" i="18" s="1"/>
  <c r="AF86" i="18" a="1"/>
  <c r="AF86" i="18" s="1"/>
  <c r="X86" i="18" a="1"/>
  <c r="X86" i="18" s="1"/>
  <c r="AD86" i="18" a="1"/>
  <c r="AD86" i="18" s="1"/>
  <c r="AB86" i="18" a="1"/>
  <c r="AB86" i="18" s="1"/>
  <c r="V86" i="18" a="1"/>
  <c r="V86" i="18" s="1"/>
  <c r="Z86" i="18" a="1"/>
  <c r="Z86" i="18" s="1"/>
  <c r="AA86" i="18" a="1"/>
  <c r="AA86" i="18" s="1"/>
  <c r="R86" i="18" a="1"/>
  <c r="R86" i="18" s="1"/>
  <c r="U86" i="18" a="1"/>
  <c r="U86" i="18" s="1"/>
  <c r="P86" i="18" a="1"/>
  <c r="P86" i="18" s="1"/>
  <c r="Q86" i="18" a="1"/>
  <c r="Q86" i="18" s="1"/>
  <c r="O86" i="18" a="1"/>
  <c r="O86" i="18" s="1"/>
  <c r="AC86" i="18" a="1"/>
  <c r="AC86" i="18" s="1"/>
  <c r="AD119" i="18" a="1"/>
  <c r="AD119" i="18" s="1"/>
  <c r="P119" i="18" a="1"/>
  <c r="P119" i="18" s="1"/>
  <c r="R156" i="18" a="1"/>
  <c r="R156" i="18" s="1"/>
  <c r="Z156" i="18" a="1"/>
  <c r="Z156" i="18" s="1"/>
  <c r="AD156" i="18" a="1"/>
  <c r="AD156" i="18" s="1"/>
  <c r="AA156" i="18" a="1"/>
  <c r="AA156" i="18" s="1"/>
  <c r="AC156" i="18" a="1"/>
  <c r="AC156" i="18" s="1"/>
  <c r="X156" i="18" a="1"/>
  <c r="X156" i="18" s="1"/>
  <c r="AE156" i="18" a="1"/>
  <c r="AE156" i="18" s="1"/>
  <c r="AG156" i="18" a="1"/>
  <c r="AG156" i="18" s="1"/>
  <c r="U156" i="18" a="1"/>
  <c r="U156" i="18" s="1"/>
  <c r="V156" i="18" a="1"/>
  <c r="V156" i="18" s="1"/>
  <c r="Y156" i="18" a="1"/>
  <c r="Y156" i="18" s="1"/>
  <c r="O156" i="18" a="1"/>
  <c r="O156" i="18" s="1"/>
  <c r="P156" i="18" a="1"/>
  <c r="P156" i="18" s="1"/>
  <c r="T156" i="18" a="1"/>
  <c r="T156" i="18" s="1"/>
  <c r="AB156" i="18" a="1"/>
  <c r="AB156" i="18" s="1"/>
  <c r="Q156" i="18" a="1"/>
  <c r="Q156" i="18" s="1"/>
  <c r="AF156" i="18" a="1"/>
  <c r="AF156" i="18" s="1"/>
  <c r="Z139" i="18" a="1"/>
  <c r="Z139" i="18" s="1"/>
  <c r="AA139" i="18" a="1"/>
  <c r="AA139" i="18" s="1"/>
  <c r="Q139" i="18" a="1"/>
  <c r="Q139" i="18" s="1"/>
  <c r="AG139" i="18" a="1"/>
  <c r="AG139" i="18" s="1"/>
  <c r="AB139" i="18" a="1"/>
  <c r="AB139" i="18" s="1"/>
  <c r="O139" i="18" a="1"/>
  <c r="O139" i="18" s="1"/>
  <c r="P139" i="18" a="1"/>
  <c r="P139" i="18" s="1"/>
  <c r="Y139" i="18" a="1"/>
  <c r="Y139" i="18" s="1"/>
  <c r="AF139" i="18" a="1"/>
  <c r="AF139" i="18" s="1"/>
  <c r="R139" i="18" a="1"/>
  <c r="R139" i="18" s="1"/>
  <c r="AD139" i="18" a="1"/>
  <c r="AD139" i="18" s="1"/>
  <c r="V139" i="18" a="1"/>
  <c r="V139" i="18" s="1"/>
  <c r="U139" i="18" a="1"/>
  <c r="U139" i="18" s="1"/>
  <c r="AC139" i="18" a="1"/>
  <c r="AC139" i="18" s="1"/>
  <c r="T139" i="18" a="1"/>
  <c r="T139" i="18" s="1"/>
  <c r="AE139" i="18" a="1"/>
  <c r="AE139" i="18" s="1"/>
  <c r="X139" i="18" a="1"/>
  <c r="X139" i="18" s="1"/>
  <c r="AC107" i="18" a="1"/>
  <c r="AC107" i="18" s="1"/>
  <c r="AB107" i="18" a="1"/>
  <c r="AB107" i="18" s="1"/>
  <c r="AA107" i="18" a="1"/>
  <c r="AA107" i="18" s="1"/>
  <c r="AG107" i="18" a="1"/>
  <c r="AG107" i="18" s="1"/>
  <c r="U107" i="18" a="1"/>
  <c r="U107" i="18" s="1"/>
  <c r="Y107" i="18" a="1"/>
  <c r="Y107" i="18" s="1"/>
  <c r="AF107" i="18" a="1"/>
  <c r="AF107" i="18" s="1"/>
  <c r="V107" i="18" a="1"/>
  <c r="V107" i="18" s="1"/>
  <c r="AE107" i="18" a="1"/>
  <c r="AE107" i="18" s="1"/>
  <c r="AD107" i="18" a="1"/>
  <c r="AD107" i="18" s="1"/>
  <c r="Q107" i="18" a="1"/>
  <c r="Q107" i="18" s="1"/>
  <c r="O107" i="18" a="1"/>
  <c r="O107" i="18" s="1"/>
  <c r="T107" i="18" a="1"/>
  <c r="T107" i="18" s="1"/>
  <c r="X107" i="18" a="1"/>
  <c r="X107" i="18" s="1"/>
  <c r="Z107" i="18" a="1"/>
  <c r="Z107" i="18" s="1"/>
  <c r="R107" i="18" a="1"/>
  <c r="R107" i="18" s="1"/>
  <c r="P107" i="18" a="1"/>
  <c r="P107" i="18" s="1"/>
  <c r="R114" i="18" a="1"/>
  <c r="R114" i="18" s="1"/>
  <c r="AA163" i="18" a="1"/>
  <c r="AA163" i="18" s="1"/>
  <c r="V134" i="18" a="1"/>
  <c r="V134" i="18" s="1"/>
  <c r="AA145" i="18" a="1"/>
  <c r="AA145" i="18" s="1"/>
  <c r="AC94" i="18" a="1"/>
  <c r="AC94" i="18" s="1"/>
  <c r="AB165" i="18" a="1"/>
  <c r="AB165" i="18" s="1"/>
  <c r="AF165" i="18" a="1"/>
  <c r="AF165" i="18" s="1"/>
  <c r="X165" i="18" a="1"/>
  <c r="X165" i="18" s="1"/>
  <c r="AE165" i="18" a="1"/>
  <c r="AE165" i="18" s="1"/>
  <c r="AD165" i="18" a="1"/>
  <c r="AD165" i="18" s="1"/>
  <c r="AA165" i="18" a="1"/>
  <c r="AA165" i="18" s="1"/>
  <c r="AG165" i="18" a="1"/>
  <c r="AG165" i="18" s="1"/>
  <c r="AC165" i="18" a="1"/>
  <c r="AC165" i="18" s="1"/>
  <c r="Y165" i="18" a="1"/>
  <c r="Y165" i="18" s="1"/>
  <c r="P165" i="18" a="1"/>
  <c r="P165" i="18" s="1"/>
  <c r="Z165" i="18" a="1"/>
  <c r="Z165" i="18" s="1"/>
  <c r="R165" i="18" a="1"/>
  <c r="R165" i="18" s="1"/>
  <c r="U165" i="18" a="1"/>
  <c r="U165" i="18" s="1"/>
  <c r="T165" i="18" a="1"/>
  <c r="T165" i="18" s="1"/>
  <c r="V165" i="18" a="1"/>
  <c r="V165" i="18" s="1"/>
  <c r="Q165" i="18" a="1"/>
  <c r="Q165" i="18" s="1"/>
  <c r="O165" i="18" a="1"/>
  <c r="O165" i="18" s="1"/>
  <c r="AE120" i="18" a="1"/>
  <c r="AE120" i="18" s="1"/>
  <c r="AF120" i="18" a="1"/>
  <c r="AF120" i="18" s="1"/>
  <c r="V120" i="18" a="1"/>
  <c r="V120" i="18" s="1"/>
  <c r="X120" i="18" a="1"/>
  <c r="X120" i="18" s="1"/>
  <c r="O120" i="18" a="1"/>
  <c r="O120" i="18" s="1"/>
  <c r="AB120" i="18" a="1"/>
  <c r="AB120" i="18" s="1"/>
  <c r="Z120" i="18" a="1"/>
  <c r="Z120" i="18" s="1"/>
  <c r="AD120" i="18" a="1"/>
  <c r="AD120" i="18" s="1"/>
  <c r="U120" i="18" a="1"/>
  <c r="U120" i="18" s="1"/>
  <c r="AA120" i="18" a="1"/>
  <c r="AA120" i="18" s="1"/>
  <c r="T120" i="18" a="1"/>
  <c r="T120" i="18" s="1"/>
  <c r="AC120" i="18" a="1"/>
  <c r="AC120" i="18" s="1"/>
  <c r="Q120" i="18" a="1"/>
  <c r="Q120" i="18" s="1"/>
  <c r="Y120" i="18" a="1"/>
  <c r="Y120" i="18" s="1"/>
  <c r="R120" i="18" a="1"/>
  <c r="R120" i="18" s="1"/>
  <c r="AG120" i="18" a="1"/>
  <c r="AG120" i="18" s="1"/>
  <c r="P120" i="18" a="1"/>
  <c r="P120" i="18" s="1"/>
  <c r="Y83" i="18" a="1"/>
  <c r="Y83" i="18" s="1"/>
  <c r="V83" i="18" a="1"/>
  <c r="V83" i="18" s="1"/>
  <c r="X83" i="18" a="1"/>
  <c r="X83" i="18" s="1"/>
  <c r="AD83" i="18" a="1"/>
  <c r="AD83" i="18" s="1"/>
  <c r="AC83" i="18" a="1"/>
  <c r="AC83" i="18" s="1"/>
  <c r="AB83" i="18" a="1"/>
  <c r="AB83" i="18" s="1"/>
  <c r="AG83" i="18" a="1"/>
  <c r="AG83" i="18" s="1"/>
  <c r="AF83" i="18" a="1"/>
  <c r="AF83" i="18" s="1"/>
  <c r="Q83" i="18" a="1"/>
  <c r="Q83" i="18" s="1"/>
  <c r="AA83" i="18" a="1"/>
  <c r="AA83" i="18" s="1"/>
  <c r="O83" i="18" a="1"/>
  <c r="O83" i="18" s="1"/>
  <c r="Z83" i="18" a="1"/>
  <c r="Z83" i="18" s="1"/>
  <c r="R83" i="18" a="1"/>
  <c r="R83" i="18" s="1"/>
  <c r="T83" i="18" a="1"/>
  <c r="T83" i="18" s="1"/>
  <c r="P83" i="18" a="1"/>
  <c r="P83" i="18" s="1"/>
  <c r="U83" i="18" a="1"/>
  <c r="U83" i="18" s="1"/>
  <c r="AE83" i="18" a="1"/>
  <c r="AE83" i="18" s="1"/>
  <c r="Q78" i="18" a="1"/>
  <c r="Q78" i="18" s="1"/>
  <c r="AC78" i="18" a="1"/>
  <c r="AC78" i="18" s="1"/>
  <c r="P78" i="18" a="1"/>
  <c r="P78" i="18" s="1"/>
  <c r="AD78" i="18" a="1"/>
  <c r="AD78" i="18" s="1"/>
  <c r="X78" i="18" a="1"/>
  <c r="X78" i="18" s="1"/>
  <c r="AE78" i="18" a="1"/>
  <c r="AE78" i="18" s="1"/>
  <c r="Y78" i="18" a="1"/>
  <c r="Y78" i="18" s="1"/>
  <c r="T78" i="18" a="1"/>
  <c r="T78" i="18" s="1"/>
  <c r="AA78" i="18" a="1"/>
  <c r="AA78" i="18" s="1"/>
  <c r="V78" i="18" a="1"/>
  <c r="V78" i="18" s="1"/>
  <c r="AF78" i="18" a="1"/>
  <c r="AF78" i="18" s="1"/>
  <c r="O78" i="18" a="1"/>
  <c r="O78" i="18" s="1"/>
  <c r="R78" i="18" a="1"/>
  <c r="R78" i="18" s="1"/>
  <c r="AB78" i="18" a="1"/>
  <c r="AB78" i="18" s="1"/>
  <c r="Z78" i="18" a="1"/>
  <c r="Z78" i="18" s="1"/>
  <c r="AG78" i="18" a="1"/>
  <c r="AG78" i="18" s="1"/>
  <c r="U78" i="18" a="1"/>
  <c r="U78" i="18" s="1"/>
  <c r="AE101" i="18" a="1"/>
  <c r="AE101" i="18" s="1"/>
  <c r="AD101" i="18" a="1"/>
  <c r="AD101" i="18" s="1"/>
  <c r="AB101" i="18" a="1"/>
  <c r="AB101" i="18" s="1"/>
  <c r="AC101" i="18" a="1"/>
  <c r="AC101" i="18" s="1"/>
  <c r="Q101" i="18" a="1"/>
  <c r="Q101" i="18" s="1"/>
  <c r="R101" i="18" a="1"/>
  <c r="R101" i="18" s="1"/>
  <c r="AG101" i="18" a="1"/>
  <c r="AG101" i="18" s="1"/>
  <c r="AA101" i="18" a="1"/>
  <c r="AA101" i="18" s="1"/>
  <c r="U101" i="18" a="1"/>
  <c r="U101" i="18" s="1"/>
  <c r="Y101" i="18" a="1"/>
  <c r="Y101" i="18" s="1"/>
  <c r="V101" i="18" a="1"/>
  <c r="V101" i="18" s="1"/>
  <c r="O101" i="18" a="1"/>
  <c r="O101" i="18" s="1"/>
  <c r="P101" i="18" a="1"/>
  <c r="P101" i="18" s="1"/>
  <c r="Z101" i="18" a="1"/>
  <c r="Z101" i="18" s="1"/>
  <c r="X101" i="18" a="1"/>
  <c r="X101" i="18" s="1"/>
  <c r="T101" i="18" a="1"/>
  <c r="T101" i="18" s="1"/>
  <c r="AF101" i="18" a="1"/>
  <c r="AF101" i="18" s="1"/>
  <c r="R104" i="18" a="1"/>
  <c r="R104" i="18" s="1"/>
  <c r="AB104" i="18" a="1"/>
  <c r="AB104" i="18" s="1"/>
  <c r="P104" i="18" a="1"/>
  <c r="P104" i="18" s="1"/>
  <c r="V104" i="18" a="1"/>
  <c r="V104" i="18" s="1"/>
  <c r="AF104" i="18" a="1"/>
  <c r="AF104" i="18" s="1"/>
  <c r="AD104" i="18" a="1"/>
  <c r="AD104" i="18" s="1"/>
  <c r="O104" i="18" a="1"/>
  <c r="O104" i="18" s="1"/>
  <c r="Z104" i="18" a="1"/>
  <c r="Z104" i="18" s="1"/>
  <c r="T104" i="18" a="1"/>
  <c r="T104" i="18" s="1"/>
  <c r="Y104" i="18" a="1"/>
  <c r="Y104" i="18" s="1"/>
  <c r="X104" i="18" a="1"/>
  <c r="X104" i="18" s="1"/>
  <c r="AA104" i="18" a="1"/>
  <c r="AA104" i="18" s="1"/>
  <c r="AC104" i="18" a="1"/>
  <c r="AC104" i="18" s="1"/>
  <c r="U104" i="18" a="1"/>
  <c r="U104" i="18" s="1"/>
  <c r="AG104" i="18" a="1"/>
  <c r="AG104" i="18" s="1"/>
  <c r="AE104" i="18" a="1"/>
  <c r="AE104" i="18" s="1"/>
  <c r="Q104" i="18" a="1"/>
  <c r="Q104" i="18" s="1"/>
  <c r="Y87" i="18" a="1"/>
  <c r="Y87" i="18" s="1"/>
  <c r="R87" i="18" a="1"/>
  <c r="R87" i="18" s="1"/>
  <c r="AA87" i="18" a="1"/>
  <c r="AA87" i="18" s="1"/>
  <c r="AF87" i="18" a="1"/>
  <c r="AF87" i="18" s="1"/>
  <c r="AD87" i="18" a="1"/>
  <c r="AD87" i="18" s="1"/>
  <c r="AE87" i="18" a="1"/>
  <c r="AE87" i="18" s="1"/>
  <c r="X87" i="18" a="1"/>
  <c r="X87" i="18" s="1"/>
  <c r="Z87" i="18" a="1"/>
  <c r="Z87" i="18" s="1"/>
  <c r="AC87" i="18" a="1"/>
  <c r="AC87" i="18" s="1"/>
  <c r="AB87" i="18" a="1"/>
  <c r="AB87" i="18" s="1"/>
  <c r="T87" i="18" a="1"/>
  <c r="T87" i="18" s="1"/>
  <c r="P87" i="18" a="1"/>
  <c r="P87" i="18" s="1"/>
  <c r="U87" i="18" a="1"/>
  <c r="U87" i="18" s="1"/>
  <c r="V87" i="18" a="1"/>
  <c r="V87" i="18" s="1"/>
  <c r="Q87" i="18" a="1"/>
  <c r="Q87" i="18" s="1"/>
  <c r="O87" i="18" a="1"/>
  <c r="O87" i="18" s="1"/>
  <c r="AG87" i="18" a="1"/>
  <c r="AG87" i="18" s="1"/>
  <c r="Y110" i="18" a="1"/>
  <c r="Y110" i="18" s="1"/>
  <c r="AF110" i="18" a="1"/>
  <c r="AF110" i="18" s="1"/>
  <c r="AG110" i="18" a="1"/>
  <c r="AG110" i="18" s="1"/>
  <c r="Z110" i="18" a="1"/>
  <c r="Z110" i="18" s="1"/>
  <c r="T110" i="18" a="1"/>
  <c r="T110" i="18" s="1"/>
  <c r="AB110" i="18" a="1"/>
  <c r="AB110" i="18" s="1"/>
  <c r="X110" i="18" a="1"/>
  <c r="X110" i="18" s="1"/>
  <c r="AE110" i="18" a="1"/>
  <c r="AE110" i="18" s="1"/>
  <c r="AD110" i="18" a="1"/>
  <c r="AD110" i="18" s="1"/>
  <c r="AC110" i="18" a="1"/>
  <c r="AC110" i="18" s="1"/>
  <c r="P110" i="18" a="1"/>
  <c r="P110" i="18" s="1"/>
  <c r="O110" i="18" a="1"/>
  <c r="O110" i="18" s="1"/>
  <c r="AA110" i="18" a="1"/>
  <c r="AA110" i="18" s="1"/>
  <c r="R110" i="18" a="1"/>
  <c r="R110" i="18" s="1"/>
  <c r="V110" i="18" a="1"/>
  <c r="V110" i="18" s="1"/>
  <c r="Q110" i="18" a="1"/>
  <c r="Q110" i="18" s="1"/>
  <c r="U110" i="18" a="1"/>
  <c r="U110" i="18" s="1"/>
  <c r="X167" i="18" a="1"/>
  <c r="X167" i="18" s="1"/>
  <c r="AE167" i="18" a="1"/>
  <c r="AE167" i="18" s="1"/>
  <c r="AB167" i="18" a="1"/>
  <c r="AB167" i="18" s="1"/>
  <c r="P167" i="18" a="1"/>
  <c r="P167" i="18" s="1"/>
  <c r="Z167" i="18" a="1"/>
  <c r="Z167" i="18" s="1"/>
  <c r="V167" i="18" a="1"/>
  <c r="V167" i="18" s="1"/>
  <c r="AA167" i="18" a="1"/>
  <c r="AA167" i="18" s="1"/>
  <c r="U167" i="18" a="1"/>
  <c r="U167" i="18" s="1"/>
  <c r="T167" i="18" a="1"/>
  <c r="T167" i="18" s="1"/>
  <c r="AG167" i="18" a="1"/>
  <c r="AG167" i="18" s="1"/>
  <c r="AC167" i="18" a="1"/>
  <c r="AC167" i="18" s="1"/>
  <c r="Q167" i="18" a="1"/>
  <c r="Q167" i="18" s="1"/>
  <c r="AF167" i="18" a="1"/>
  <c r="AF167" i="18" s="1"/>
  <c r="R167" i="18" a="1"/>
  <c r="R167" i="18" s="1"/>
  <c r="Y167" i="18" a="1"/>
  <c r="Y167" i="18" s="1"/>
  <c r="AD167" i="18" a="1"/>
  <c r="AD167" i="18" s="1"/>
  <c r="O167" i="18" a="1"/>
  <c r="O167" i="18" s="1"/>
  <c r="AD137" i="18" a="1"/>
  <c r="AD137" i="18" s="1"/>
  <c r="Q137" i="18" a="1"/>
  <c r="Q137" i="18" s="1"/>
  <c r="Y137" i="18" a="1"/>
  <c r="Y137" i="18" s="1"/>
  <c r="AG137" i="18" a="1"/>
  <c r="AG137" i="18" s="1"/>
  <c r="AF137" i="18" a="1"/>
  <c r="AF137" i="18" s="1"/>
  <c r="AB137" i="18" a="1"/>
  <c r="AB137" i="18" s="1"/>
  <c r="AC137" i="18" a="1"/>
  <c r="AC137" i="18" s="1"/>
  <c r="Z137" i="18" a="1"/>
  <c r="Z137" i="18" s="1"/>
  <c r="X137" i="18" a="1"/>
  <c r="X137" i="18" s="1"/>
  <c r="AA137" i="18" a="1"/>
  <c r="AA137" i="18" s="1"/>
  <c r="AE137" i="18" a="1"/>
  <c r="AE137" i="18" s="1"/>
  <c r="U137" i="18" a="1"/>
  <c r="U137" i="18" s="1"/>
  <c r="V137" i="18" a="1"/>
  <c r="V137" i="18" s="1"/>
  <c r="R137" i="18" a="1"/>
  <c r="R137" i="18" s="1"/>
  <c r="O137" i="18" a="1"/>
  <c r="O137" i="18" s="1"/>
  <c r="P137" i="18" a="1"/>
  <c r="P137" i="18" s="1"/>
  <c r="T137" i="18" a="1"/>
  <c r="T137" i="18" s="1"/>
  <c r="AG155" i="18" a="1"/>
  <c r="AG155" i="18" s="1"/>
  <c r="AD155" i="18" a="1"/>
  <c r="AD155" i="18" s="1"/>
  <c r="AC155" i="18" a="1"/>
  <c r="AC155" i="18" s="1"/>
  <c r="Z155" i="18" a="1"/>
  <c r="Z155" i="18" s="1"/>
  <c r="T155" i="18" a="1"/>
  <c r="T155" i="18" s="1"/>
  <c r="AB155" i="18" a="1"/>
  <c r="AB155" i="18" s="1"/>
  <c r="X155" i="18" a="1"/>
  <c r="X155" i="18" s="1"/>
  <c r="Y155" i="18" a="1"/>
  <c r="Y155" i="18" s="1"/>
  <c r="U155" i="18" a="1"/>
  <c r="U155" i="18" s="1"/>
  <c r="Q155" i="18" a="1"/>
  <c r="Q155" i="18" s="1"/>
  <c r="V155" i="18" a="1"/>
  <c r="V155" i="18" s="1"/>
  <c r="P155" i="18" a="1"/>
  <c r="P155" i="18" s="1"/>
  <c r="AA155" i="18" a="1"/>
  <c r="AA155" i="18" s="1"/>
  <c r="AE155" i="18" a="1"/>
  <c r="AE155" i="18" s="1"/>
  <c r="AF155" i="18" a="1"/>
  <c r="AF155" i="18" s="1"/>
  <c r="R155" i="18" a="1"/>
  <c r="R155" i="18" s="1"/>
  <c r="O155" i="18" a="1"/>
  <c r="O155" i="18" s="1"/>
  <c r="AA164" i="18" a="1"/>
  <c r="AA164" i="18" s="1"/>
  <c r="AE164" i="18" a="1"/>
  <c r="AE164" i="18" s="1"/>
  <c r="AD164" i="18" a="1"/>
  <c r="AD164" i="18" s="1"/>
  <c r="Z164" i="18" a="1"/>
  <c r="Z164" i="18" s="1"/>
  <c r="AB164" i="18" a="1"/>
  <c r="AB164" i="18" s="1"/>
  <c r="AG164" i="18" a="1"/>
  <c r="AG164" i="18" s="1"/>
  <c r="AF164" i="18" a="1"/>
  <c r="AF164" i="18" s="1"/>
  <c r="AC164" i="18" a="1"/>
  <c r="AC164" i="18" s="1"/>
  <c r="Y164" i="18" a="1"/>
  <c r="Y164" i="18" s="1"/>
  <c r="P164" i="18" a="1"/>
  <c r="P164" i="18" s="1"/>
  <c r="O164" i="18" a="1"/>
  <c r="O164" i="18" s="1"/>
  <c r="U164" i="18" a="1"/>
  <c r="U164" i="18" s="1"/>
  <c r="X164" i="18" a="1"/>
  <c r="X164" i="18" s="1"/>
  <c r="T164" i="18" a="1"/>
  <c r="T164" i="18" s="1"/>
  <c r="Q164" i="18" a="1"/>
  <c r="Q164" i="18" s="1"/>
  <c r="V164" i="18" a="1"/>
  <c r="V164" i="18" s="1"/>
  <c r="R164" i="18" a="1"/>
  <c r="R164" i="18" s="1"/>
  <c r="AF97" i="18" a="1"/>
  <c r="AF97" i="18" s="1"/>
  <c r="X97" i="18" a="1"/>
  <c r="X97" i="18" s="1"/>
  <c r="AB97" i="18" a="1"/>
  <c r="AB97" i="18" s="1"/>
  <c r="P97" i="18" a="1"/>
  <c r="P97" i="18" s="1"/>
  <c r="AE97" i="18" a="1"/>
  <c r="AE97" i="18" s="1"/>
  <c r="AG97" i="18" a="1"/>
  <c r="AG97" i="18" s="1"/>
  <c r="AA97" i="18" a="1"/>
  <c r="AA97" i="18" s="1"/>
  <c r="Y97" i="18" a="1"/>
  <c r="Y97" i="18" s="1"/>
  <c r="AD97" i="18" a="1"/>
  <c r="AD97" i="18" s="1"/>
  <c r="Z97" i="18" a="1"/>
  <c r="Z97" i="18" s="1"/>
  <c r="O97" i="18" a="1"/>
  <c r="O97" i="18" s="1"/>
  <c r="AC97" i="18" a="1"/>
  <c r="AC97" i="18" s="1"/>
  <c r="T97" i="18" a="1"/>
  <c r="T97" i="18" s="1"/>
  <c r="Q97" i="18" a="1"/>
  <c r="Q97" i="18" s="1"/>
  <c r="R97" i="18" a="1"/>
  <c r="R97" i="18" s="1"/>
  <c r="U97" i="18" a="1"/>
  <c r="U97" i="18" s="1"/>
  <c r="V97" i="18" a="1"/>
  <c r="V97" i="18" s="1"/>
  <c r="Z95" i="18" a="1"/>
  <c r="Z95" i="18" s="1"/>
  <c r="AG95" i="18" a="1"/>
  <c r="AG95" i="18" s="1"/>
  <c r="AC95" i="18" a="1"/>
  <c r="AC95" i="18" s="1"/>
  <c r="AE95" i="18" a="1"/>
  <c r="AE95" i="18" s="1"/>
  <c r="AF95" i="18" a="1"/>
  <c r="AF95" i="18" s="1"/>
  <c r="AD95" i="18" a="1"/>
  <c r="AD95" i="18" s="1"/>
  <c r="AB95" i="18" a="1"/>
  <c r="AB95" i="18" s="1"/>
  <c r="AA95" i="18" a="1"/>
  <c r="AA95" i="18" s="1"/>
  <c r="X95" i="18" a="1"/>
  <c r="X95" i="18" s="1"/>
  <c r="V95" i="18" a="1"/>
  <c r="V95" i="18" s="1"/>
  <c r="U95" i="18" a="1"/>
  <c r="U95" i="18" s="1"/>
  <c r="R95" i="18" a="1"/>
  <c r="R95" i="18" s="1"/>
  <c r="P95" i="18" a="1"/>
  <c r="P95" i="18" s="1"/>
  <c r="Y95" i="18" a="1"/>
  <c r="Y95" i="18" s="1"/>
  <c r="Q95" i="18" a="1"/>
  <c r="Q95" i="18" s="1"/>
  <c r="T95" i="18" a="1"/>
  <c r="T95" i="18" s="1"/>
  <c r="O95" i="18" a="1"/>
  <c r="O95" i="18" s="1"/>
  <c r="X84" i="18" a="1"/>
  <c r="X84" i="18" s="1"/>
  <c r="Z84" i="18" a="1"/>
  <c r="Z84" i="18" s="1"/>
  <c r="AE84" i="18" a="1"/>
  <c r="AE84" i="18" s="1"/>
  <c r="Y84" i="18" a="1"/>
  <c r="Y84" i="18" s="1"/>
  <c r="AB84" i="18" a="1"/>
  <c r="AB84" i="18" s="1"/>
  <c r="AD84" i="18" a="1"/>
  <c r="AD84" i="18" s="1"/>
  <c r="AA84" i="18" a="1"/>
  <c r="AA84" i="18" s="1"/>
  <c r="AC84" i="18" a="1"/>
  <c r="AC84" i="18" s="1"/>
  <c r="Q84" i="18" a="1"/>
  <c r="Q84" i="18" s="1"/>
  <c r="R84" i="18" a="1"/>
  <c r="R84" i="18" s="1"/>
  <c r="O84" i="18" a="1"/>
  <c r="O84" i="18" s="1"/>
  <c r="T84" i="18" a="1"/>
  <c r="T84" i="18" s="1"/>
  <c r="V84" i="18" a="1"/>
  <c r="V84" i="18" s="1"/>
  <c r="P84" i="18" a="1"/>
  <c r="P84" i="18" s="1"/>
  <c r="AG84" i="18" a="1"/>
  <c r="AG84" i="18" s="1"/>
  <c r="AF84" i="18" a="1"/>
  <c r="AF84" i="18" s="1"/>
  <c r="U84" i="18" a="1"/>
  <c r="U84" i="18" s="1"/>
  <c r="AB80" i="18" a="1"/>
  <c r="AB80" i="18" s="1"/>
  <c r="AC80" i="18" a="1"/>
  <c r="AC80" i="18" s="1"/>
  <c r="Q80" i="18" a="1"/>
  <c r="Q80" i="18" s="1"/>
  <c r="AG80" i="18" a="1"/>
  <c r="AG80" i="18" s="1"/>
  <c r="P80" i="18" a="1"/>
  <c r="P80" i="18" s="1"/>
  <c r="AA80" i="18" a="1"/>
  <c r="AA80" i="18" s="1"/>
  <c r="Y80" i="18" a="1"/>
  <c r="Y80" i="18" s="1"/>
  <c r="O80" i="18" a="1"/>
  <c r="O80" i="18" s="1"/>
  <c r="Z80" i="18" a="1"/>
  <c r="Z80" i="18" s="1"/>
  <c r="V80" i="18" a="1"/>
  <c r="V80" i="18" s="1"/>
  <c r="AE80" i="18" a="1"/>
  <c r="AE80" i="18" s="1"/>
  <c r="AD80" i="18" a="1"/>
  <c r="AD80" i="18" s="1"/>
  <c r="T80" i="18" a="1"/>
  <c r="T80" i="18" s="1"/>
  <c r="R80" i="18" a="1"/>
  <c r="R80" i="18" s="1"/>
  <c r="U80" i="18" a="1"/>
  <c r="U80" i="18" s="1"/>
  <c r="AF80" i="18" a="1"/>
  <c r="AF80" i="18" s="1"/>
  <c r="X80" i="18" a="1"/>
  <c r="X80" i="18" s="1"/>
  <c r="V114" i="18" a="1"/>
  <c r="V114" i="18" s="1"/>
  <c r="Y114" i="18" a="1"/>
  <c r="Y114" i="18" s="1"/>
  <c r="V145" i="18" a="1"/>
  <c r="V145" i="18" s="1"/>
  <c r="AD135" i="18" a="1"/>
  <c r="AD135" i="18" s="1"/>
  <c r="AG93" i="18" a="1"/>
  <c r="AG93" i="18" s="1"/>
  <c r="P113" i="18" a="1"/>
  <c r="P113" i="18" s="1"/>
  <c r="AB163" i="18" a="1"/>
  <c r="AB163" i="18" s="1"/>
  <c r="X119" i="18" a="1"/>
  <c r="X119" i="18" s="1"/>
  <c r="AG119" i="18" a="1"/>
  <c r="AG119" i="18" s="1"/>
  <c r="Q134" i="18" a="1"/>
  <c r="Q134" i="18" s="1"/>
  <c r="AF134" i="18" a="1"/>
  <c r="AF134" i="18" s="1"/>
  <c r="Q145" i="18" a="1"/>
  <c r="Q145" i="18" s="1"/>
  <c r="Z145" i="18" a="1"/>
  <c r="Z145" i="18" s="1"/>
  <c r="Z113" i="18" a="1"/>
  <c r="Z113" i="18" s="1"/>
  <c r="Q113" i="18" a="1"/>
  <c r="Q113" i="18" s="1"/>
  <c r="Q94" i="18" a="1"/>
  <c r="Q94" i="18" s="1"/>
  <c r="Z94" i="18" a="1"/>
  <c r="Z94" i="18" s="1"/>
  <c r="U135" i="18" a="1"/>
  <c r="U135" i="18" s="1"/>
  <c r="AD117" i="18" a="1"/>
  <c r="AD117" i="18" s="1"/>
  <c r="AE117" i="18" a="1"/>
  <c r="AE117" i="18" s="1"/>
  <c r="V117" i="18" a="1"/>
  <c r="V117" i="18" s="1"/>
  <c r="O117" i="18" a="1"/>
  <c r="O117" i="18" s="1"/>
  <c r="R117" i="18" a="1"/>
  <c r="R117" i="18" s="1"/>
  <c r="Y117" i="18" a="1"/>
  <c r="Y117" i="18" s="1"/>
  <c r="AB117" i="18" a="1"/>
  <c r="AB117" i="18" s="1"/>
  <c r="AG117" i="18" a="1"/>
  <c r="AG117" i="18" s="1"/>
  <c r="AA117" i="18" a="1"/>
  <c r="AA117" i="18" s="1"/>
  <c r="T117" i="18" a="1"/>
  <c r="T117" i="18" s="1"/>
  <c r="AC117" i="18" a="1"/>
  <c r="AC117" i="18" s="1"/>
  <c r="X117" i="18" a="1"/>
  <c r="X117" i="18" s="1"/>
  <c r="P117" i="18" a="1"/>
  <c r="P117" i="18" s="1"/>
  <c r="Z117" i="18" a="1"/>
  <c r="Z117" i="18" s="1"/>
  <c r="AF117" i="18" a="1"/>
  <c r="AF117" i="18" s="1"/>
  <c r="U117" i="18" a="1"/>
  <c r="U117" i="18" s="1"/>
  <c r="Q117" i="18" a="1"/>
  <c r="Q117" i="18" s="1"/>
  <c r="U128" i="18" a="1"/>
  <c r="U128" i="18" s="1"/>
  <c r="AD128" i="18" a="1"/>
  <c r="AD128" i="18" s="1"/>
  <c r="R128" i="18" a="1"/>
  <c r="R128" i="18" s="1"/>
  <c r="AB128" i="18" a="1"/>
  <c r="AB128" i="18" s="1"/>
  <c r="T128" i="18" a="1"/>
  <c r="T128" i="18" s="1"/>
  <c r="Z128" i="18" a="1"/>
  <c r="Z128" i="18" s="1"/>
  <c r="AF128" i="18" a="1"/>
  <c r="AF128" i="18" s="1"/>
  <c r="AA128" i="18" a="1"/>
  <c r="AA128" i="18" s="1"/>
  <c r="V128" i="18" a="1"/>
  <c r="V128" i="18" s="1"/>
  <c r="AG128" i="18" a="1"/>
  <c r="AG128" i="18" s="1"/>
  <c r="X128" i="18" a="1"/>
  <c r="X128" i="18" s="1"/>
  <c r="AC128" i="18" a="1"/>
  <c r="AC128" i="18" s="1"/>
  <c r="Y128" i="18" a="1"/>
  <c r="Y128" i="18" s="1"/>
  <c r="Q128" i="18" a="1"/>
  <c r="Q128" i="18" s="1"/>
  <c r="O128" i="18" a="1"/>
  <c r="O128" i="18" s="1"/>
  <c r="AE128" i="18" a="1"/>
  <c r="AE128" i="18" s="1"/>
  <c r="P128" i="18" a="1"/>
  <c r="P128" i="18" s="1"/>
  <c r="Z142" i="18" a="1"/>
  <c r="Z142" i="18" s="1"/>
  <c r="AG142" i="18" a="1"/>
  <c r="AG142" i="18" s="1"/>
  <c r="Y142" i="18" a="1"/>
  <c r="Y142" i="18" s="1"/>
  <c r="R142" i="18" a="1"/>
  <c r="R142" i="18" s="1"/>
  <c r="AF142" i="18" a="1"/>
  <c r="AF142" i="18" s="1"/>
  <c r="T142" i="18" a="1"/>
  <c r="T142" i="18" s="1"/>
  <c r="X142" i="18" a="1"/>
  <c r="X142" i="18" s="1"/>
  <c r="AD142" i="18" a="1"/>
  <c r="AD142" i="18" s="1"/>
  <c r="AB142" i="18" a="1"/>
  <c r="AB142" i="18" s="1"/>
  <c r="U142" i="18" a="1"/>
  <c r="U142" i="18" s="1"/>
  <c r="AA142" i="18" a="1"/>
  <c r="AA142" i="18" s="1"/>
  <c r="Q142" i="18" a="1"/>
  <c r="Q142" i="18" s="1"/>
  <c r="V142" i="18" a="1"/>
  <c r="V142" i="18" s="1"/>
  <c r="O142" i="18" a="1"/>
  <c r="O142" i="18" s="1"/>
  <c r="AE142" i="18" a="1"/>
  <c r="AE142" i="18" s="1"/>
  <c r="P142" i="18" a="1"/>
  <c r="P142" i="18" s="1"/>
  <c r="AC142" i="18" a="1"/>
  <c r="AC142" i="18" s="1"/>
  <c r="AG105" i="18" a="1"/>
  <c r="AG105" i="18" s="1"/>
  <c r="Y105" i="18" a="1"/>
  <c r="Y105" i="18" s="1"/>
  <c r="AF105" i="18" a="1"/>
  <c r="AF105" i="18" s="1"/>
  <c r="X105" i="18" a="1"/>
  <c r="X105" i="18" s="1"/>
  <c r="AD105" i="18" a="1"/>
  <c r="AD105" i="18" s="1"/>
  <c r="AE105" i="18" a="1"/>
  <c r="AE105" i="18" s="1"/>
  <c r="AC105" i="18" a="1"/>
  <c r="AC105" i="18" s="1"/>
  <c r="AA105" i="18" a="1"/>
  <c r="AA105" i="18" s="1"/>
  <c r="AB105" i="18" a="1"/>
  <c r="AB105" i="18" s="1"/>
  <c r="Z105" i="18" a="1"/>
  <c r="Z105" i="18" s="1"/>
  <c r="Q105" i="18" a="1"/>
  <c r="Q105" i="18" s="1"/>
  <c r="V105" i="18" a="1"/>
  <c r="V105" i="18" s="1"/>
  <c r="T105" i="18" a="1"/>
  <c r="T105" i="18" s="1"/>
  <c r="U105" i="18" a="1"/>
  <c r="U105" i="18" s="1"/>
  <c r="P105" i="18" a="1"/>
  <c r="P105" i="18" s="1"/>
  <c r="R105" i="18" a="1"/>
  <c r="R105" i="18" s="1"/>
  <c r="O105" i="18" a="1"/>
  <c r="O105" i="18" s="1"/>
  <c r="Y102" i="18" a="1"/>
  <c r="Y102" i="18" s="1"/>
  <c r="AC102" i="18" a="1"/>
  <c r="AC102" i="18" s="1"/>
  <c r="Z102" i="18" a="1"/>
  <c r="Z102" i="18" s="1"/>
  <c r="AE102" i="18" a="1"/>
  <c r="AE102" i="18" s="1"/>
  <c r="AB102" i="18" a="1"/>
  <c r="AB102" i="18" s="1"/>
  <c r="AF102" i="18" a="1"/>
  <c r="AF102" i="18" s="1"/>
  <c r="AA102" i="18" a="1"/>
  <c r="AA102" i="18" s="1"/>
  <c r="AG102" i="18" a="1"/>
  <c r="AG102" i="18" s="1"/>
  <c r="U102" i="18" a="1"/>
  <c r="U102" i="18" s="1"/>
  <c r="AD102" i="18" a="1"/>
  <c r="AD102" i="18" s="1"/>
  <c r="V102" i="18" a="1"/>
  <c r="V102" i="18" s="1"/>
  <c r="P102" i="18" a="1"/>
  <c r="P102" i="18" s="1"/>
  <c r="R102" i="18" a="1"/>
  <c r="R102" i="18" s="1"/>
  <c r="Q102" i="18" a="1"/>
  <c r="Q102" i="18" s="1"/>
  <c r="X102" i="18" a="1"/>
  <c r="X102" i="18" s="1"/>
  <c r="O102" i="18" a="1"/>
  <c r="O102" i="18" s="1"/>
  <c r="T102" i="18" a="1"/>
  <c r="T102" i="18" s="1"/>
  <c r="AC106" i="18" a="1"/>
  <c r="AC106" i="18" s="1"/>
  <c r="AF106" i="18" a="1"/>
  <c r="AF106" i="18" s="1"/>
  <c r="X106" i="18" a="1"/>
  <c r="X106" i="18" s="1"/>
  <c r="AE106" i="18" a="1"/>
  <c r="AE106" i="18" s="1"/>
  <c r="AA106" i="18" a="1"/>
  <c r="AA106" i="18" s="1"/>
  <c r="AD106" i="18" a="1"/>
  <c r="AD106" i="18" s="1"/>
  <c r="AG106" i="18" a="1"/>
  <c r="AG106" i="18" s="1"/>
  <c r="Z106" i="18" a="1"/>
  <c r="Z106" i="18" s="1"/>
  <c r="Y106" i="18" a="1"/>
  <c r="Y106" i="18" s="1"/>
  <c r="O106" i="18" a="1"/>
  <c r="O106" i="18" s="1"/>
  <c r="AB106" i="18" a="1"/>
  <c r="AB106" i="18" s="1"/>
  <c r="V106" i="18" a="1"/>
  <c r="V106" i="18" s="1"/>
  <c r="P106" i="18" a="1"/>
  <c r="P106" i="18" s="1"/>
  <c r="U106" i="18" a="1"/>
  <c r="U106" i="18" s="1"/>
  <c r="T106" i="18" a="1"/>
  <c r="T106" i="18" s="1"/>
  <c r="Q106" i="18" a="1"/>
  <c r="Q106" i="18" s="1"/>
  <c r="R106" i="18" a="1"/>
  <c r="R106" i="18" s="1"/>
  <c r="T119" i="18" a="1"/>
  <c r="T119" i="18" s="1"/>
  <c r="AE143" i="18" a="1"/>
  <c r="AE143" i="18" s="1"/>
  <c r="AB143" i="18" a="1"/>
  <c r="AB143" i="18" s="1"/>
  <c r="AF143" i="18" a="1"/>
  <c r="AF143" i="18" s="1"/>
  <c r="Y143" i="18" a="1"/>
  <c r="Y143" i="18" s="1"/>
  <c r="AA143" i="18" a="1"/>
  <c r="AA143" i="18" s="1"/>
  <c r="Z143" i="18" a="1"/>
  <c r="Z143" i="18" s="1"/>
  <c r="X143" i="18" a="1"/>
  <c r="X143" i="18" s="1"/>
  <c r="AC143" i="18" a="1"/>
  <c r="AC143" i="18" s="1"/>
  <c r="O143" i="18" a="1"/>
  <c r="O143" i="18" s="1"/>
  <c r="P143" i="18" a="1"/>
  <c r="P143" i="18" s="1"/>
  <c r="Q143" i="18" a="1"/>
  <c r="Q143" i="18" s="1"/>
  <c r="T143" i="18" a="1"/>
  <c r="T143" i="18" s="1"/>
  <c r="AG143" i="18" a="1"/>
  <c r="AG143" i="18" s="1"/>
  <c r="AD143" i="18" a="1"/>
  <c r="AD143" i="18" s="1"/>
  <c r="V143" i="18" a="1"/>
  <c r="V143" i="18" s="1"/>
  <c r="U143" i="18" a="1"/>
  <c r="U143" i="18" s="1"/>
  <c r="R143" i="18" a="1"/>
  <c r="R143" i="18" s="1"/>
  <c r="Y96" i="18" a="1"/>
  <c r="Y96" i="18" s="1"/>
  <c r="X96" i="18" a="1"/>
  <c r="X96" i="18" s="1"/>
  <c r="AF96" i="18" a="1"/>
  <c r="AF96" i="18" s="1"/>
  <c r="AE96" i="18" a="1"/>
  <c r="AE96" i="18" s="1"/>
  <c r="O96" i="18" a="1"/>
  <c r="O96" i="18" s="1"/>
  <c r="AD96" i="18" a="1"/>
  <c r="AD96" i="18" s="1"/>
  <c r="AA96" i="18" a="1"/>
  <c r="AA96" i="18" s="1"/>
  <c r="AC96" i="18" a="1"/>
  <c r="AC96" i="18" s="1"/>
  <c r="Z96" i="18" a="1"/>
  <c r="Z96" i="18" s="1"/>
  <c r="AG96" i="18" a="1"/>
  <c r="AG96" i="18" s="1"/>
  <c r="Q96" i="18" a="1"/>
  <c r="Q96" i="18" s="1"/>
  <c r="T96" i="18" a="1"/>
  <c r="T96" i="18" s="1"/>
  <c r="P96" i="18" a="1"/>
  <c r="P96" i="18" s="1"/>
  <c r="U96" i="18" a="1"/>
  <c r="U96" i="18" s="1"/>
  <c r="R96" i="18" a="1"/>
  <c r="R96" i="18" s="1"/>
  <c r="V96" i="18" a="1"/>
  <c r="V96" i="18" s="1"/>
  <c r="AB96" i="18" a="1"/>
  <c r="AB96" i="18" s="1"/>
  <c r="AD126" i="18" a="1"/>
  <c r="AD126" i="18" s="1"/>
  <c r="AF126" i="18" a="1"/>
  <c r="AF126" i="18" s="1"/>
  <c r="AE126" i="18" a="1"/>
  <c r="AE126" i="18" s="1"/>
  <c r="X126" i="18" a="1"/>
  <c r="X126" i="18" s="1"/>
  <c r="V126" i="18" a="1"/>
  <c r="V126" i="18" s="1"/>
  <c r="AC126" i="18" a="1"/>
  <c r="AC126" i="18" s="1"/>
  <c r="Y126" i="18" a="1"/>
  <c r="Y126" i="18" s="1"/>
  <c r="AB126" i="18" a="1"/>
  <c r="AB126" i="18" s="1"/>
  <c r="AA126" i="18" a="1"/>
  <c r="AA126" i="18" s="1"/>
  <c r="T126" i="18" a="1"/>
  <c r="T126" i="18" s="1"/>
  <c r="AG126" i="18" a="1"/>
  <c r="AG126" i="18" s="1"/>
  <c r="U126" i="18" a="1"/>
  <c r="U126" i="18" s="1"/>
  <c r="O126" i="18" a="1"/>
  <c r="O126" i="18" s="1"/>
  <c r="Z126" i="18" a="1"/>
  <c r="Z126" i="18" s="1"/>
  <c r="R126" i="18" a="1"/>
  <c r="R126" i="18" s="1"/>
  <c r="P126" i="18" a="1"/>
  <c r="P126" i="18" s="1"/>
  <c r="Q126" i="18" a="1"/>
  <c r="Q126" i="18" s="1"/>
  <c r="AB130" i="18" a="1"/>
  <c r="AB130" i="18" s="1"/>
  <c r="AC130" i="18" a="1"/>
  <c r="AC130" i="18" s="1"/>
  <c r="AA130" i="18" a="1"/>
  <c r="AA130" i="18" s="1"/>
  <c r="AD130" i="18" a="1"/>
  <c r="AD130" i="18" s="1"/>
  <c r="AF130" i="18" a="1"/>
  <c r="AF130" i="18" s="1"/>
  <c r="Z130" i="18" a="1"/>
  <c r="Z130" i="18" s="1"/>
  <c r="Y130" i="18" a="1"/>
  <c r="Y130" i="18" s="1"/>
  <c r="AE130" i="18" a="1"/>
  <c r="AE130" i="18" s="1"/>
  <c r="X130" i="18" a="1"/>
  <c r="X130" i="18" s="1"/>
  <c r="R130" i="18" a="1"/>
  <c r="R130" i="18" s="1"/>
  <c r="P130" i="18" a="1"/>
  <c r="P130" i="18" s="1"/>
  <c r="AG130" i="18" a="1"/>
  <c r="AG130" i="18" s="1"/>
  <c r="Q130" i="18" a="1"/>
  <c r="Q130" i="18" s="1"/>
  <c r="V130" i="18" a="1"/>
  <c r="V130" i="18" s="1"/>
  <c r="O130" i="18" a="1"/>
  <c r="O130" i="18" s="1"/>
  <c r="T130" i="18" a="1"/>
  <c r="T130" i="18" s="1"/>
  <c r="U130" i="18" a="1"/>
  <c r="U130" i="18" s="1"/>
  <c r="AB91" i="18" a="1"/>
  <c r="AB91" i="18" s="1"/>
  <c r="X91" i="18" a="1"/>
  <c r="X91" i="18" s="1"/>
  <c r="R91" i="18" a="1"/>
  <c r="R91" i="18" s="1"/>
  <c r="AA91" i="18" a="1"/>
  <c r="AA91" i="18" s="1"/>
  <c r="Z91" i="18" a="1"/>
  <c r="Z91" i="18" s="1"/>
  <c r="AE91" i="18" a="1"/>
  <c r="AE91" i="18" s="1"/>
  <c r="AF91" i="18" a="1"/>
  <c r="AF91" i="18" s="1"/>
  <c r="AG91" i="18" a="1"/>
  <c r="AG91" i="18" s="1"/>
  <c r="AC91" i="18" a="1"/>
  <c r="AC91" i="18" s="1"/>
  <c r="Y91" i="18" a="1"/>
  <c r="Y91" i="18" s="1"/>
  <c r="AD91" i="18" a="1"/>
  <c r="AD91" i="18" s="1"/>
  <c r="T91" i="18" a="1"/>
  <c r="T91" i="18" s="1"/>
  <c r="V91" i="18" a="1"/>
  <c r="V91" i="18" s="1"/>
  <c r="P91" i="18" a="1"/>
  <c r="P91" i="18" s="1"/>
  <c r="O91" i="18" a="1"/>
  <c r="O91" i="18" s="1"/>
  <c r="U91" i="18" a="1"/>
  <c r="U91" i="18" s="1"/>
  <c r="Q91" i="18" a="1"/>
  <c r="Q91" i="18" s="1"/>
  <c r="T145" i="18" a="1"/>
  <c r="T145" i="18" s="1"/>
  <c r="P114" i="18" a="1"/>
  <c r="P114" i="18" s="1"/>
  <c r="Z114" i="18" a="1"/>
  <c r="Z114" i="18" s="1"/>
  <c r="X135" i="18" a="1"/>
  <c r="X135" i="18" s="1"/>
  <c r="Z135" i="18" a="1"/>
  <c r="Z135" i="18" s="1"/>
  <c r="O93" i="18" a="1"/>
  <c r="O93" i="18" s="1"/>
  <c r="P93" i="18" a="1"/>
  <c r="P93" i="18" s="1"/>
  <c r="AD163" i="18" a="1"/>
  <c r="AD163" i="18" s="1"/>
  <c r="U119" i="18" a="1"/>
  <c r="U119" i="18" s="1"/>
  <c r="Q119" i="18" a="1"/>
  <c r="Q119" i="18" s="1"/>
  <c r="AB134" i="18" a="1"/>
  <c r="AB134" i="18" s="1"/>
  <c r="AG134" i="18" a="1"/>
  <c r="AG134" i="18" s="1"/>
  <c r="O145" i="18" a="1"/>
  <c r="O145" i="18" s="1"/>
  <c r="AA113" i="18" a="1"/>
  <c r="AA113" i="18" s="1"/>
  <c r="AG113" i="18" a="1"/>
  <c r="AG113" i="18" s="1"/>
  <c r="AD94" i="18" a="1"/>
  <c r="AD94" i="18" s="1"/>
  <c r="AA94" i="18" a="1"/>
  <c r="AA94" i="18" s="1"/>
  <c r="R320" i="18"/>
  <c r="N264" i="18"/>
  <c r="U321" i="18"/>
  <c r="O280" i="18"/>
  <c r="S336" i="18"/>
  <c r="T321" i="18"/>
  <c r="P280" i="18"/>
  <c r="T336" i="18"/>
  <c r="S320" i="18"/>
  <c r="O264" i="18"/>
  <c r="U337" i="18"/>
  <c r="R336" i="18"/>
  <c r="N280" i="18"/>
  <c r="P749" i="18" l="1"/>
  <c r="K700" i="18"/>
  <c r="K748" i="18"/>
  <c r="P701" i="18"/>
  <c r="N701" i="18"/>
  <c r="Q701" i="18"/>
  <c r="N749" i="18"/>
  <c r="M748" i="18"/>
  <c r="L700" i="18"/>
  <c r="Q749" i="18"/>
  <c r="O749" i="18"/>
  <c r="O701" i="18"/>
  <c r="L748" i="18"/>
  <c r="M700" i="18"/>
  <c r="I254" i="18"/>
  <c r="R321" i="18"/>
  <c r="T337" i="18"/>
  <c r="S321" i="18"/>
  <c r="S337" i="18"/>
  <c r="R337" i="18"/>
  <c r="L139" i="19" l="1"/>
  <c r="S16" i="9" l="1"/>
  <c r="T16" i="9"/>
  <c r="L16" i="9"/>
  <c r="M16" i="9"/>
  <c r="N16" i="9"/>
  <c r="O16" i="9"/>
  <c r="P16" i="9"/>
  <c r="Q16" i="9"/>
  <c r="R16" i="9"/>
  <c r="K16" i="9"/>
  <c r="P754" i="9"/>
  <c r="N754" i="9"/>
  <c r="P753" i="9"/>
  <c r="N753" i="9"/>
  <c r="P752" i="9"/>
  <c r="N752" i="9"/>
  <c r="P751" i="9"/>
  <c r="N751" i="9"/>
  <c r="P750" i="9"/>
  <c r="N750" i="9"/>
  <c r="P749" i="9"/>
  <c r="N749" i="9"/>
  <c r="P748" i="9"/>
  <c r="N748" i="9"/>
  <c r="P747" i="9"/>
  <c r="N747" i="9"/>
  <c r="P746" i="9"/>
  <c r="N746" i="9"/>
  <c r="P745" i="9"/>
  <c r="N745" i="9"/>
  <c r="P744" i="9"/>
  <c r="N744" i="9"/>
  <c r="P743" i="9"/>
  <c r="N743" i="9"/>
  <c r="P742" i="9"/>
  <c r="N742" i="9"/>
  <c r="P741" i="9"/>
  <c r="N741" i="9"/>
  <c r="P740" i="9"/>
  <c r="N740" i="9"/>
  <c r="P739" i="9"/>
  <c r="N739" i="9"/>
  <c r="P738" i="9"/>
  <c r="N738" i="9"/>
  <c r="P737" i="9"/>
  <c r="N737" i="9"/>
  <c r="P736" i="9"/>
  <c r="N736" i="9"/>
  <c r="P735" i="9"/>
  <c r="N735" i="9"/>
  <c r="P734" i="9"/>
  <c r="N734" i="9"/>
  <c r="P733" i="9"/>
  <c r="N733" i="9"/>
  <c r="P732" i="9"/>
  <c r="N732" i="9"/>
  <c r="P731" i="9"/>
  <c r="N731" i="9"/>
  <c r="P730" i="9"/>
  <c r="N730" i="9"/>
  <c r="P729" i="9"/>
  <c r="N729" i="9"/>
  <c r="P728" i="9"/>
  <c r="N728" i="9"/>
  <c r="P727" i="9"/>
  <c r="N727" i="9"/>
  <c r="P726" i="9"/>
  <c r="N726" i="9"/>
  <c r="P725" i="9"/>
  <c r="N725" i="9"/>
  <c r="P724" i="9"/>
  <c r="N724" i="9"/>
  <c r="P723" i="9"/>
  <c r="N723" i="9"/>
  <c r="P722" i="9"/>
  <c r="N722" i="9"/>
  <c r="P721" i="9"/>
  <c r="N721" i="9"/>
  <c r="P720" i="9"/>
  <c r="N720" i="9"/>
  <c r="P719" i="9"/>
  <c r="N719" i="9"/>
  <c r="P718" i="9"/>
  <c r="N718" i="9"/>
  <c r="P717" i="9"/>
  <c r="N717" i="9"/>
  <c r="P716" i="9"/>
  <c r="N716" i="9"/>
  <c r="P715" i="9"/>
  <c r="N715" i="9"/>
  <c r="P714" i="9"/>
  <c r="N714" i="9"/>
  <c r="P713" i="9"/>
  <c r="N713" i="9"/>
  <c r="P712" i="9"/>
  <c r="N712" i="9"/>
  <c r="P711" i="9"/>
  <c r="N711" i="9"/>
  <c r="P710" i="9"/>
  <c r="N710" i="9"/>
  <c r="P709" i="9"/>
  <c r="N709" i="9"/>
  <c r="P708" i="9"/>
  <c r="N708" i="9"/>
  <c r="P707" i="9"/>
  <c r="N707" i="9"/>
  <c r="P706" i="9"/>
  <c r="N706" i="9"/>
  <c r="P705" i="9"/>
  <c r="N705" i="9"/>
  <c r="P704" i="9"/>
  <c r="N704" i="9"/>
  <c r="P703" i="9"/>
  <c r="N703" i="9"/>
  <c r="P702" i="9"/>
  <c r="N702" i="9"/>
  <c r="P701" i="9"/>
  <c r="N701" i="9"/>
  <c r="P700" i="9"/>
  <c r="N700" i="9"/>
  <c r="P699" i="9"/>
  <c r="N699" i="9"/>
  <c r="P698" i="9"/>
  <c r="N698" i="9"/>
  <c r="P697" i="9"/>
  <c r="N697" i="9"/>
  <c r="P696" i="9"/>
  <c r="N696" i="9"/>
  <c r="P695" i="9"/>
  <c r="N695" i="9"/>
  <c r="P694" i="9"/>
  <c r="N694" i="9"/>
  <c r="P693" i="9"/>
  <c r="N693" i="9"/>
  <c r="P692" i="9"/>
  <c r="N692" i="9"/>
  <c r="P691" i="9"/>
  <c r="N691" i="9"/>
  <c r="P690" i="9"/>
  <c r="N690" i="9"/>
  <c r="P689" i="9"/>
  <c r="N689" i="9"/>
  <c r="P688" i="9"/>
  <c r="N688" i="9"/>
  <c r="P687" i="9"/>
  <c r="N687" i="9"/>
  <c r="P686" i="9"/>
  <c r="N686" i="9"/>
  <c r="P685" i="9"/>
  <c r="N685" i="9"/>
  <c r="P684" i="9"/>
  <c r="N684" i="9"/>
  <c r="P683" i="9"/>
  <c r="N683" i="9"/>
  <c r="P682" i="9"/>
  <c r="N682" i="9"/>
  <c r="P681" i="9"/>
  <c r="N681" i="9"/>
  <c r="P680" i="9"/>
  <c r="N680" i="9"/>
  <c r="P679" i="9"/>
  <c r="N679" i="9"/>
  <c r="P678" i="9"/>
  <c r="N678" i="9"/>
  <c r="P677" i="9"/>
  <c r="N677" i="9"/>
  <c r="P676" i="9"/>
  <c r="N676" i="9"/>
  <c r="P675" i="9"/>
  <c r="N675" i="9"/>
  <c r="P674" i="9"/>
  <c r="N674" i="9"/>
  <c r="P673" i="9"/>
  <c r="N673" i="9"/>
  <c r="P672" i="9"/>
  <c r="N672" i="9"/>
  <c r="P671" i="9"/>
  <c r="N671" i="9"/>
  <c r="P670" i="9"/>
  <c r="N670" i="9"/>
  <c r="P669" i="9"/>
  <c r="N669" i="9"/>
  <c r="P668" i="9"/>
  <c r="N668" i="9"/>
  <c r="P667" i="9"/>
  <c r="N667" i="9"/>
  <c r="P666" i="9"/>
  <c r="N666" i="9"/>
  <c r="P665" i="9"/>
  <c r="N665" i="9"/>
  <c r="J145" i="9" a="1"/>
  <c r="K157" i="9" l="1"/>
  <c r="O157" i="9"/>
  <c r="L157" i="9"/>
  <c r="P157" i="9"/>
  <c r="N157" i="9"/>
  <c r="M157" i="9"/>
  <c r="Q157" i="9"/>
  <c r="R157" i="9"/>
  <c r="S157" i="9"/>
  <c r="J145" i="9"/>
  <c r="J157" i="9" s="1"/>
  <c r="I493" i="9" l="1"/>
  <c r="M461" i="9"/>
  <c r="M632" i="9"/>
  <c r="T493" i="9"/>
  <c r="T891" i="9"/>
  <c r="I891" i="9"/>
  <c r="G351" i="1" l="1"/>
  <c r="G415" i="1"/>
  <c r="G476" i="1"/>
  <c r="G223" i="1"/>
  <c r="N209" i="1" l="1"/>
  <c r="N211" i="1"/>
  <c r="N214" i="1"/>
  <c r="N210" i="1"/>
  <c r="N213" i="1"/>
  <c r="N212" i="1"/>
  <c r="H62" i="17"/>
  <c r="I62" i="17"/>
  <c r="J62" i="17"/>
  <c r="K62" i="17"/>
  <c r="L62" i="17"/>
  <c r="M62" i="17"/>
  <c r="N62" i="17"/>
  <c r="O62" i="17"/>
  <c r="P62" i="17"/>
  <c r="N217" i="1" l="1"/>
  <c r="L63" i="17"/>
  <c r="K110" i="17"/>
  <c r="J63" i="17"/>
  <c r="I110" i="17"/>
  <c r="N63" i="17"/>
  <c r="M110" i="17"/>
  <c r="K63" i="17"/>
  <c r="J110" i="17"/>
  <c r="I63" i="17"/>
  <c r="H110" i="17"/>
  <c r="M63" i="17"/>
  <c r="L110" i="17"/>
  <c r="P63" i="17"/>
  <c r="O110" i="17"/>
  <c r="H63" i="17"/>
  <c r="G110" i="17"/>
  <c r="O63" i="17"/>
  <c r="N110" i="17"/>
  <c r="AK98" i="18" l="1"/>
  <c r="F98" i="18"/>
  <c r="Y110" i="17"/>
  <c r="J111" i="17"/>
  <c r="AA110" i="17"/>
  <c r="L111" i="17"/>
  <c r="X110" i="17"/>
  <c r="I111" i="17"/>
  <c r="O111" i="17"/>
  <c r="AD110" i="17"/>
  <c r="M111" i="17"/>
  <c r="AB110" i="17"/>
  <c r="N111" i="17"/>
  <c r="AC110" i="17"/>
  <c r="W110" i="17"/>
  <c r="H111" i="17"/>
  <c r="Z110" i="17"/>
  <c r="K111" i="17"/>
  <c r="V110" i="17"/>
  <c r="G111" i="17"/>
  <c r="L107" i="18"/>
  <c r="AL98" i="18" l="1"/>
  <c r="AI98" i="18" s="1"/>
  <c r="AD111" i="17"/>
  <c r="O112" i="17"/>
  <c r="AD112" i="17" s="1"/>
  <c r="Z111" i="17"/>
  <c r="K112" i="17"/>
  <c r="Z112" i="17" s="1"/>
  <c r="H112" i="17"/>
  <c r="W112" i="17" s="1"/>
  <c r="W111" i="17"/>
  <c r="AA111" i="17"/>
  <c r="L112" i="17"/>
  <c r="AA112" i="17" s="1"/>
  <c r="X111" i="17"/>
  <c r="I112" i="17"/>
  <c r="X112" i="17" s="1"/>
  <c r="N112" i="17"/>
  <c r="AC112" i="17" s="1"/>
  <c r="AC111" i="17"/>
  <c r="G112" i="17"/>
  <c r="V112" i="17" s="1"/>
  <c r="V111" i="17"/>
  <c r="Y111" i="17"/>
  <c r="J112" i="17"/>
  <c r="Y112" i="17" s="1"/>
  <c r="M112" i="17"/>
  <c r="AB112" i="17" s="1"/>
  <c r="AB111" i="17"/>
  <c r="AJ98" i="18" l="1"/>
  <c r="AK100" i="18"/>
  <c r="F100" i="18"/>
  <c r="AK89" i="18"/>
  <c r="F89" i="18"/>
  <c r="AK99" i="18"/>
  <c r="F99" i="18"/>
  <c r="AH98" i="18"/>
  <c r="L98" i="18"/>
  <c r="L108" i="18"/>
  <c r="L100" i="18"/>
  <c r="L99" i="18"/>
  <c r="G62" i="17"/>
  <c r="F110" i="17" s="1"/>
  <c r="F111" i="17" s="1"/>
  <c r="E72" i="17"/>
  <c r="E35" i="17"/>
  <c r="E119" i="17"/>
  <c r="M98" i="18" l="1" a="1"/>
  <c r="M98" i="18" s="1"/>
  <c r="N98" i="18" a="1"/>
  <c r="N98" i="18" s="1"/>
  <c r="AL89" i="18"/>
  <c r="T98" i="18" a="1"/>
  <c r="T98" i="18" s="1"/>
  <c r="AL100" i="18"/>
  <c r="AI100" i="18" s="1"/>
  <c r="AH100" i="18" s="1"/>
  <c r="P98" i="18" a="1"/>
  <c r="P98" i="18" s="1"/>
  <c r="Q98" i="18" a="1"/>
  <c r="Q98" i="18" s="1"/>
  <c r="AL99" i="18"/>
  <c r="AI99" i="18" s="1"/>
  <c r="AD98" i="18" a="1"/>
  <c r="AD98" i="18" s="1"/>
  <c r="V98" i="18" a="1"/>
  <c r="V98" i="18" s="1"/>
  <c r="U98" i="18" a="1"/>
  <c r="U98" i="18" s="1"/>
  <c r="X98" i="18" a="1"/>
  <c r="X98" i="18" s="1"/>
  <c r="AK90" i="18"/>
  <c r="F90" i="18"/>
  <c r="AI89" i="18"/>
  <c r="AH89" i="18" s="1"/>
  <c r="AB98" i="18" a="1"/>
  <c r="AB98" i="18" s="1"/>
  <c r="R98" i="18" a="1"/>
  <c r="R98" i="18" s="1"/>
  <c r="F158" i="18"/>
  <c r="AK158" i="18"/>
  <c r="AG98" i="18" a="1"/>
  <c r="AG98" i="18" s="1"/>
  <c r="O98" i="18" a="1"/>
  <c r="O98" i="18" s="1"/>
  <c r="AF98" i="18" a="1"/>
  <c r="AF98" i="18" s="1"/>
  <c r="Z98" i="18" a="1"/>
  <c r="Z98" i="18" s="1"/>
  <c r="F88" i="18"/>
  <c r="AK88" i="18"/>
  <c r="F148" i="18"/>
  <c r="AK148" i="18"/>
  <c r="AC98" i="18" a="1"/>
  <c r="AC98" i="18" s="1"/>
  <c r="Y98" i="18" a="1"/>
  <c r="Y98" i="18" s="1"/>
  <c r="AE98" i="18" a="1"/>
  <c r="AE98" i="18" s="1"/>
  <c r="AA98" i="18" a="1"/>
  <c r="AA98" i="18" s="1"/>
  <c r="G63" i="17"/>
  <c r="L87" i="18"/>
  <c r="L88" i="18"/>
  <c r="L89" i="18"/>
  <c r="L90" i="18"/>
  <c r="L158" i="18"/>
  <c r="L167" i="18"/>
  <c r="L157" i="18"/>
  <c r="L97" i="18"/>
  <c r="L148" i="18"/>
  <c r="L147" i="18"/>
  <c r="M100" i="18" l="1" a="1"/>
  <c r="M100" i="18" s="1"/>
  <c r="N100" i="18" a="1"/>
  <c r="N100" i="18" s="1"/>
  <c r="N89" i="18" a="1"/>
  <c r="N89" i="18" s="1"/>
  <c r="M89" i="18" a="1"/>
  <c r="M89" i="18" s="1"/>
  <c r="AJ99" i="18"/>
  <c r="AL148" i="18"/>
  <c r="AL90" i="18"/>
  <c r="AI90" i="18" s="1"/>
  <c r="AL88" i="18"/>
  <c r="AI88" i="18" s="1"/>
  <c r="AJ88" i="18" s="1"/>
  <c r="AL158" i="18"/>
  <c r="AI158" i="18" s="1"/>
  <c r="AJ100" i="18"/>
  <c r="Y100" i="18" s="1" a="1"/>
  <c r="Y100" i="18" s="1"/>
  <c r="AJ89" i="18"/>
  <c r="O89" i="18" s="1" a="1"/>
  <c r="O89" i="18" s="1"/>
  <c r="AH99" i="18"/>
  <c r="U110" i="17"/>
  <c r="K171" i="18"/>
  <c r="N99" i="18" l="1" a="1"/>
  <c r="N99" i="18" s="1"/>
  <c r="M99" i="18" a="1"/>
  <c r="M99" i="18" s="1"/>
  <c r="AC99" i="18" a="1"/>
  <c r="AC99" i="18" s="1"/>
  <c r="O100" i="18" a="1"/>
  <c r="O100" i="18" s="1"/>
  <c r="U100" i="18" a="1"/>
  <c r="U100" i="18" s="1"/>
  <c r="AB100" i="18" a="1"/>
  <c r="AB100" i="18" s="1"/>
  <c r="X100" i="18" a="1"/>
  <c r="X100" i="18" s="1"/>
  <c r="R100" i="18" a="1"/>
  <c r="R100" i="18" s="1"/>
  <c r="AD100" i="18" a="1"/>
  <c r="AD100" i="18" s="1"/>
  <c r="AC100" i="18" a="1"/>
  <c r="AC100" i="18" s="1"/>
  <c r="T100" i="18" a="1"/>
  <c r="T100" i="18" s="1"/>
  <c r="AG99" i="18" a="1"/>
  <c r="AG99" i="18" s="1"/>
  <c r="Q99" i="18" a="1"/>
  <c r="Q99" i="18" s="1"/>
  <c r="U89" i="18" a="1"/>
  <c r="U89" i="18" s="1"/>
  <c r="Q89" i="18" a="1"/>
  <c r="Q89" i="18" s="1"/>
  <c r="V100" i="18" a="1"/>
  <c r="V100" i="18" s="1"/>
  <c r="Z100" i="18" a="1"/>
  <c r="Z100" i="18" s="1"/>
  <c r="AD99" i="18" a="1"/>
  <c r="AD99" i="18" s="1"/>
  <c r="V99" i="18" a="1"/>
  <c r="V99" i="18" s="1"/>
  <c r="T99" i="18" a="1"/>
  <c r="T99" i="18" s="1"/>
  <c r="P89" i="18" a="1"/>
  <c r="P89" i="18" s="1"/>
  <c r="V89" i="18" a="1"/>
  <c r="V89" i="18" s="1"/>
  <c r="P99" i="18" a="1"/>
  <c r="P99" i="18" s="1"/>
  <c r="X99" i="18" a="1"/>
  <c r="X99" i="18" s="1"/>
  <c r="Z89" i="18" a="1"/>
  <c r="Z89" i="18" s="1"/>
  <c r="AJ90" i="18"/>
  <c r="AE99" i="18" a="1"/>
  <c r="AE99" i="18" s="1"/>
  <c r="AB99" i="18" a="1"/>
  <c r="AB99" i="18" s="1"/>
  <c r="R89" i="18" a="1"/>
  <c r="R89" i="18" s="1"/>
  <c r="T89" i="18" a="1"/>
  <c r="T89" i="18" s="1"/>
  <c r="AF89" i="18" a="1"/>
  <c r="AF89" i="18" s="1"/>
  <c r="AJ158" i="18"/>
  <c r="AH90" i="18"/>
  <c r="AA99" i="18" a="1"/>
  <c r="AA99" i="18" s="1"/>
  <c r="Y99" i="18" a="1"/>
  <c r="Y99" i="18" s="1"/>
  <c r="AB89" i="18" a="1"/>
  <c r="AB89" i="18" s="1"/>
  <c r="Y89" i="18" a="1"/>
  <c r="Y89" i="18" s="1"/>
  <c r="AE89" i="18" a="1"/>
  <c r="AE89" i="18" s="1"/>
  <c r="AH158" i="18"/>
  <c r="AF100" i="18" a="1"/>
  <c r="AF100" i="18" s="1"/>
  <c r="U99" i="18" a="1"/>
  <c r="U99" i="18" s="1"/>
  <c r="Z99" i="18" a="1"/>
  <c r="Z99" i="18" s="1"/>
  <c r="AG89" i="18" a="1"/>
  <c r="AG89" i="18" s="1"/>
  <c r="Q100" i="18" a="1"/>
  <c r="Q100" i="18" s="1"/>
  <c r="AG100" i="18" a="1"/>
  <c r="AG100" i="18" s="1"/>
  <c r="AC89" i="18" a="1"/>
  <c r="AC89" i="18" s="1"/>
  <c r="P100" i="18" a="1"/>
  <c r="P100" i="18" s="1"/>
  <c r="AF99" i="18" a="1"/>
  <c r="AF99" i="18" s="1"/>
  <c r="R99" i="18" a="1"/>
  <c r="R99" i="18" s="1"/>
  <c r="X89" i="18" a="1"/>
  <c r="X89" i="18" s="1"/>
  <c r="AE100" i="18" a="1"/>
  <c r="AE100" i="18" s="1"/>
  <c r="AA89" i="18" a="1"/>
  <c r="AA89" i="18" s="1"/>
  <c r="AD89" i="18" a="1"/>
  <c r="AD89" i="18" s="1"/>
  <c r="AA100" i="18" a="1"/>
  <c r="AA100" i="18" s="1"/>
  <c r="AH88" i="18"/>
  <c r="AI148" i="18"/>
  <c r="O99" i="18" a="1"/>
  <c r="O99" i="18" s="1"/>
  <c r="F112" i="17"/>
  <c r="U112" i="17" s="1"/>
  <c r="U111" i="17"/>
  <c r="P664" i="9"/>
  <c r="P663" i="9"/>
  <c r="P662" i="9"/>
  <c r="P661" i="9"/>
  <c r="P660" i="9"/>
  <c r="P659" i="9"/>
  <c r="P658" i="9"/>
  <c r="P657" i="9"/>
  <c r="P656" i="9"/>
  <c r="P655" i="9"/>
  <c r="N664" i="9"/>
  <c r="N663" i="9"/>
  <c r="N662" i="9"/>
  <c r="N661" i="9"/>
  <c r="N660" i="9"/>
  <c r="N659" i="9"/>
  <c r="N658" i="9"/>
  <c r="N657" i="9"/>
  <c r="N656" i="9"/>
  <c r="N655" i="9"/>
  <c r="AB88" i="18" l="1" a="1"/>
  <c r="AB88" i="18" s="1"/>
  <c r="N88" i="18" a="1"/>
  <c r="N88" i="18" s="1"/>
  <c r="M88" i="18" a="1"/>
  <c r="M88" i="18" s="1"/>
  <c r="N158" i="18" a="1"/>
  <c r="N158" i="18" s="1"/>
  <c r="M158" i="18" a="1"/>
  <c r="M158" i="18" s="1"/>
  <c r="N90" i="18" a="1"/>
  <c r="N90" i="18" s="1"/>
  <c r="M90" i="18" a="1"/>
  <c r="M90" i="18" s="1"/>
  <c r="U90" i="18" a="1"/>
  <c r="U90" i="18" s="1"/>
  <c r="P158" i="18" a="1"/>
  <c r="P158" i="18" s="1"/>
  <c r="T90" i="18" a="1"/>
  <c r="T90" i="18" s="1"/>
  <c r="AF88" i="18" a="1"/>
  <c r="AF88" i="18" s="1"/>
  <c r="AA88" i="18" a="1"/>
  <c r="AA88" i="18" s="1"/>
  <c r="AF90" i="18" a="1"/>
  <c r="AF90" i="18" s="1"/>
  <c r="V88" i="18" a="1"/>
  <c r="V88" i="18" s="1"/>
  <c r="AE90" i="18" a="1"/>
  <c r="AE90" i="18" s="1"/>
  <c r="R90" i="18" a="1"/>
  <c r="R90" i="18" s="1"/>
  <c r="O158" i="18" a="1"/>
  <c r="O158" i="18" s="1"/>
  <c r="T88" i="18" a="1"/>
  <c r="T88" i="18" s="1"/>
  <c r="AE88" i="18" a="1"/>
  <c r="AE88" i="18" s="1"/>
  <c r="V90" i="18" a="1"/>
  <c r="V90" i="18" s="1"/>
  <c r="AA90" i="18" a="1"/>
  <c r="AA90" i="18" s="1"/>
  <c r="P88" i="18" a="1"/>
  <c r="P88" i="18" s="1"/>
  <c r="Q88" i="18" a="1"/>
  <c r="Q88" i="18" s="1"/>
  <c r="X90" i="18" a="1"/>
  <c r="X90" i="18" s="1"/>
  <c r="Z88" i="18" a="1"/>
  <c r="Z88" i="18" s="1"/>
  <c r="AG90" i="18" a="1"/>
  <c r="AG90" i="18" s="1"/>
  <c r="Y88" i="18" a="1"/>
  <c r="Y88" i="18" s="1"/>
  <c r="AG88" i="18" a="1"/>
  <c r="AG88" i="18" s="1"/>
  <c r="U88" i="18" a="1"/>
  <c r="U88" i="18" s="1"/>
  <c r="O88" i="18" a="1"/>
  <c r="O88" i="18" s="1"/>
  <c r="AD88" i="18" a="1"/>
  <c r="AD88" i="18" s="1"/>
  <c r="AC88" i="18" a="1"/>
  <c r="AC88" i="18" s="1"/>
  <c r="O90" i="18" a="1"/>
  <c r="O90" i="18" s="1"/>
  <c r="AB158" i="18" a="1"/>
  <c r="AB158" i="18" s="1"/>
  <c r="AF158" i="18" a="1"/>
  <c r="AF158" i="18" s="1"/>
  <c r="V158" i="18" a="1"/>
  <c r="V158" i="18" s="1"/>
  <c r="AJ148" i="18"/>
  <c r="AD158" i="18" a="1"/>
  <c r="AD158" i="18" s="1"/>
  <c r="AE158" i="18" a="1"/>
  <c r="AE158" i="18" s="1"/>
  <c r="T158" i="18" a="1"/>
  <c r="T158" i="18" s="1"/>
  <c r="X158" i="18" a="1"/>
  <c r="X158" i="18" s="1"/>
  <c r="U158" i="18" a="1"/>
  <c r="U158" i="18" s="1"/>
  <c r="R158" i="18" a="1"/>
  <c r="R158" i="18" s="1"/>
  <c r="Y158" i="18" a="1"/>
  <c r="Y158" i="18" s="1"/>
  <c r="R88" i="18" a="1"/>
  <c r="R88" i="18" s="1"/>
  <c r="X88" i="18" a="1"/>
  <c r="X88" i="18" s="1"/>
  <c r="AA158" i="18" a="1"/>
  <c r="AA158" i="18" s="1"/>
  <c r="AC90" i="18" a="1"/>
  <c r="AC90" i="18" s="1"/>
  <c r="Q90" i="18" a="1"/>
  <c r="Q90" i="18" s="1"/>
  <c r="AD90" i="18" a="1"/>
  <c r="AD90" i="18" s="1"/>
  <c r="Y90" i="18" a="1"/>
  <c r="Y90" i="18" s="1"/>
  <c r="AB90" i="18" a="1"/>
  <c r="AB90" i="18" s="1"/>
  <c r="Z90" i="18" a="1"/>
  <c r="Z90" i="18" s="1"/>
  <c r="P90" i="18" a="1"/>
  <c r="P90" i="18" s="1"/>
  <c r="AC158" i="18" a="1"/>
  <c r="AC158" i="18" s="1"/>
  <c r="AG158" i="18" a="1"/>
  <c r="AG158" i="18" s="1"/>
  <c r="AH148" i="18"/>
  <c r="Q158" i="18" a="1"/>
  <c r="Q158" i="18" s="1"/>
  <c r="Z158" i="18" a="1"/>
  <c r="Z158" i="18" s="1"/>
  <c r="Q160" i="18" a="1"/>
  <c r="Q160" i="18" s="1"/>
  <c r="AG160" i="18" a="1"/>
  <c r="AG160" i="18" s="1"/>
  <c r="AF160" i="18" a="1"/>
  <c r="AF160" i="18" s="1"/>
  <c r="Y160" i="18" a="1"/>
  <c r="Y160" i="18" s="1"/>
  <c r="X160" i="18" a="1"/>
  <c r="X160" i="18" s="1"/>
  <c r="AA160" i="18" a="1"/>
  <c r="AA160" i="18" s="1"/>
  <c r="AE160" i="18" a="1"/>
  <c r="AE160" i="18" s="1"/>
  <c r="AD160" i="18" a="1"/>
  <c r="AD160" i="18" s="1"/>
  <c r="AC160" i="18" a="1"/>
  <c r="AC160" i="18" s="1"/>
  <c r="Z160" i="18" a="1"/>
  <c r="Z160" i="18" s="1"/>
  <c r="AB160" i="18" a="1"/>
  <c r="AB160" i="18" s="1"/>
  <c r="O160" i="18" a="1"/>
  <c r="O160" i="18" s="1"/>
  <c r="U160" i="18" a="1"/>
  <c r="U160" i="18" s="1"/>
  <c r="T160" i="18" a="1"/>
  <c r="T160" i="18" s="1"/>
  <c r="R160" i="18" a="1"/>
  <c r="R160" i="18" s="1"/>
  <c r="V160" i="18" a="1"/>
  <c r="V160" i="18" s="1"/>
  <c r="P160" i="18" a="1"/>
  <c r="P160" i="18" s="1"/>
  <c r="G449" i="9"/>
  <c r="G335" i="9"/>
  <c r="M148" i="18" l="1" a="1"/>
  <c r="M148" i="18" s="1"/>
  <c r="N148" i="18" a="1"/>
  <c r="N148" i="18" s="1"/>
  <c r="Z148" i="18" a="1"/>
  <c r="Z148" i="18" s="1"/>
  <c r="Q148" i="18" a="1"/>
  <c r="Q148" i="18" s="1"/>
  <c r="AB148" i="18" a="1"/>
  <c r="AB148" i="18" s="1"/>
  <c r="V148" i="18" a="1"/>
  <c r="V148" i="18" s="1"/>
  <c r="Y148" i="18" a="1"/>
  <c r="Y148" i="18" s="1"/>
  <c r="X148" i="18" a="1"/>
  <c r="X148" i="18" s="1"/>
  <c r="U148" i="18" a="1"/>
  <c r="U148" i="18" s="1"/>
  <c r="O148" i="18" a="1"/>
  <c r="O148" i="18" s="1"/>
  <c r="AC148" i="18" a="1"/>
  <c r="AC148" i="18" s="1"/>
  <c r="AE148" i="18" a="1"/>
  <c r="AE148" i="18" s="1"/>
  <c r="AA148" i="18" a="1"/>
  <c r="AA148" i="18" s="1"/>
  <c r="T148" i="18" a="1"/>
  <c r="T148" i="18" s="1"/>
  <c r="AG148" i="18" a="1"/>
  <c r="AG148" i="18" s="1"/>
  <c r="AF148" i="18" a="1"/>
  <c r="AF148" i="18" s="1"/>
  <c r="AD148" i="18" a="1"/>
  <c r="AD148" i="18" s="1"/>
  <c r="R148" i="18" a="1"/>
  <c r="R148" i="18" s="1"/>
  <c r="P148" i="18" a="1"/>
  <c r="P148" i="18" s="1"/>
  <c r="G532" i="1" l="1"/>
  <c r="G127" i="1" l="1"/>
  <c r="G645" i="1"/>
  <c r="N80" i="11" l="1"/>
  <c r="N81" i="11"/>
  <c r="N82" i="11"/>
  <c r="N83" i="11"/>
  <c r="N84" i="11"/>
  <c r="N85" i="11"/>
  <c r="N79" i="11"/>
  <c r="L68" i="11"/>
  <c r="L69" i="11"/>
  <c r="H71" i="11"/>
  <c r="I71" i="11"/>
  <c r="G87" i="11"/>
  <c r="Q74" i="11"/>
  <c r="K69" i="11"/>
  <c r="K68" i="11"/>
  <c r="G52" i="11"/>
  <c r="K17" i="11" l="1"/>
  <c r="J17" i="11"/>
  <c r="G20" i="11"/>
  <c r="E154" i="10" l="1"/>
  <c r="E24" i="10"/>
  <c r="E62" i="10"/>
  <c r="E41" i="10"/>
  <c r="G795" i="1" l="1"/>
  <c r="G701" i="1" l="1"/>
  <c r="G56" i="6" l="1"/>
  <c r="G748" i="1" l="1"/>
  <c r="G682" i="1"/>
  <c r="G666" i="1"/>
  <c r="G565" i="1"/>
  <c r="N108" i="22" l="1"/>
  <c r="W112" i="22"/>
  <c r="W114" i="22"/>
  <c r="W113" i="22"/>
  <c r="N113" i="22" s="1"/>
  <c r="W110" i="22"/>
  <c r="W115" i="22"/>
  <c r="W111" i="22"/>
  <c r="W116" i="22"/>
  <c r="W109" i="22"/>
  <c r="N109" i="22" s="1"/>
  <c r="W117" i="22"/>
  <c r="K38" i="1" l="1"/>
  <c r="U263" i="18" l="1"/>
  <c r="T273" i="18"/>
  <c r="U268" i="18"/>
  <c r="U674" i="18" s="1"/>
  <c r="U675" i="18" s="1"/>
  <c r="U273" i="18"/>
  <c r="U266" i="18"/>
  <c r="U261" i="18"/>
  <c r="Q252" i="18"/>
  <c r="Z268" i="18" s="1"/>
  <c r="K252" i="18"/>
  <c r="K674" i="18" s="1"/>
  <c r="K675" i="18" s="1"/>
  <c r="U277" i="18"/>
  <c r="S274" i="18"/>
  <c r="U269" i="18"/>
  <c r="R271" i="18"/>
  <c r="U275" i="18"/>
  <c r="U264" i="18"/>
  <c r="T274" i="18"/>
  <c r="R259" i="18"/>
  <c r="T262" i="18"/>
  <c r="R280" i="18"/>
  <c r="U271" i="18"/>
  <c r="S265" i="18"/>
  <c r="R272" i="18"/>
  <c r="U262" i="18"/>
  <c r="T271" i="18"/>
  <c r="S258" i="18"/>
  <c r="S275" i="18"/>
  <c r="L251" i="18"/>
  <c r="L672" i="18" s="1"/>
  <c r="L673" i="18" s="1"/>
  <c r="S272" i="18"/>
  <c r="L253" i="18"/>
  <c r="R261" i="18"/>
  <c r="S280" i="18"/>
  <c r="R258" i="18"/>
  <c r="M251" i="18"/>
  <c r="M672" i="18" s="1"/>
  <c r="M673" i="18" s="1"/>
  <c r="T259" i="18"/>
  <c r="R262" i="18"/>
  <c r="S271" i="18"/>
  <c r="T264" i="18"/>
  <c r="R269" i="18"/>
  <c r="R275" i="18"/>
  <c r="U270" i="18"/>
  <c r="R265" i="18"/>
  <c r="U272" i="18"/>
  <c r="T275" i="18"/>
  <c r="R264" i="18"/>
  <c r="S262" i="18"/>
  <c r="T263" i="18"/>
  <c r="T258" i="18"/>
  <c r="T266" i="18"/>
  <c r="R267" i="18"/>
  <c r="M252" i="18"/>
  <c r="M674" i="18" s="1"/>
  <c r="M675" i="18" s="1"/>
  <c r="T268" i="18"/>
  <c r="T674" i="18" s="1"/>
  <c r="T675" i="18" s="1"/>
  <c r="K253" i="18"/>
  <c r="K676" i="18" s="1"/>
  <c r="K677" i="18" s="1"/>
  <c r="R260" i="18"/>
  <c r="R672" i="18" s="1"/>
  <c r="R673" i="18" s="1"/>
  <c r="T260" i="18"/>
  <c r="T672" i="18" s="1"/>
  <c r="T673" i="18" s="1"/>
  <c r="U260" i="18"/>
  <c r="U276" i="18"/>
  <c r="U676" i="18" s="1"/>
  <c r="U677" i="18" s="1"/>
  <c r="U280" i="18"/>
  <c r="S267" i="18"/>
  <c r="T272" i="18"/>
  <c r="U274" i="18"/>
  <c r="T269" i="18"/>
  <c r="U258" i="18"/>
  <c r="T278" i="18"/>
  <c r="R266" i="18"/>
  <c r="T265" i="18"/>
  <c r="S266" i="18"/>
  <c r="S259" i="18"/>
  <c r="U259" i="18"/>
  <c r="R274" i="18"/>
  <c r="T280" i="18"/>
  <c r="T277" i="18"/>
  <c r="S270" i="18"/>
  <c r="T279" i="18"/>
  <c r="N252" i="18"/>
  <c r="W268" i="18" s="1"/>
  <c r="S273" i="18"/>
  <c r="R276" i="18"/>
  <c r="P252" i="18"/>
  <c r="Y270" i="18" s="1"/>
  <c r="O251" i="18"/>
  <c r="X257" i="18" s="1"/>
  <c r="P253" i="18"/>
  <c r="Y275" i="18" s="1"/>
  <c r="U257" i="18"/>
  <c r="Q253" i="18"/>
  <c r="Z274" i="18" s="1"/>
  <c r="P251" i="18"/>
  <c r="Y258" i="18" s="1"/>
  <c r="O253" i="18"/>
  <c r="O676" i="18" s="1"/>
  <c r="O677" i="18" s="1"/>
  <c r="T257" i="18"/>
  <c r="N253" i="18"/>
  <c r="W278" i="18" s="1"/>
  <c r="Q251" i="18"/>
  <c r="Q672" i="18" s="1"/>
  <c r="Q673" i="18" s="1"/>
  <c r="S260" i="18"/>
  <c r="S672" i="18" s="1"/>
  <c r="S673" i="18" s="1"/>
  <c r="O252" i="18"/>
  <c r="O674" i="18" s="1"/>
  <c r="O675" i="18" s="1"/>
  <c r="R277" i="18"/>
  <c r="S268" i="18"/>
  <c r="S674" i="18" s="1"/>
  <c r="S675" i="18" s="1"/>
  <c r="S257" i="18"/>
  <c r="R257" i="18"/>
  <c r="M253" i="18"/>
  <c r="M676" i="18" s="1"/>
  <c r="M677" i="18" s="1"/>
  <c r="R273" i="18"/>
  <c r="L252" i="18"/>
  <c r="L674" i="18" s="1"/>
  <c r="L675" i="18" s="1"/>
  <c r="K251" i="18"/>
  <c r="K672" i="18" s="1"/>
  <c r="K673" i="18" s="1"/>
  <c r="T276" i="18"/>
  <c r="T676" i="18" s="1"/>
  <c r="T677" i="18" s="1"/>
  <c r="S278" i="18"/>
  <c r="S276" i="18"/>
  <c r="S676" i="18" s="1"/>
  <c r="S677" i="18" s="1"/>
  <c r="R268" i="18"/>
  <c r="R674" i="18" s="1"/>
  <c r="R675" i="18" s="1"/>
  <c r="S277" i="18"/>
  <c r="S279" i="18"/>
  <c r="S261" i="18"/>
  <c r="U279" i="18"/>
  <c r="R279" i="18"/>
  <c r="S263" i="18"/>
  <c r="R270" i="18"/>
  <c r="T267" i="18"/>
  <c r="S269" i="18"/>
  <c r="T270" i="18"/>
  <c r="S264" i="18"/>
  <c r="R263" i="18"/>
  <c r="U278" i="18"/>
  <c r="U265" i="18"/>
  <c r="R278" i="18"/>
  <c r="U267" i="18"/>
  <c r="T261" i="18"/>
  <c r="N251" i="18"/>
  <c r="N672" i="18" s="1"/>
  <c r="N673" i="18" s="1"/>
  <c r="AA679" i="18" l="1"/>
  <c r="Z264" i="18"/>
  <c r="X275" i="18"/>
  <c r="Y277" i="18"/>
  <c r="X679" i="18"/>
  <c r="X274" i="18"/>
  <c r="W264" i="18"/>
  <c r="W262" i="18"/>
  <c r="Y262" i="18"/>
  <c r="Y272" i="18"/>
  <c r="Z276" i="18"/>
  <c r="Z259" i="18"/>
  <c r="X280" i="18"/>
  <c r="Z273" i="18"/>
  <c r="Y276" i="18"/>
  <c r="Z260" i="18"/>
  <c r="Z279" i="18"/>
  <c r="Y278" i="18"/>
  <c r="W279" i="18"/>
  <c r="Z263" i="18"/>
  <c r="AA681" i="18"/>
  <c r="Y273" i="18"/>
  <c r="Y274" i="18"/>
  <c r="X263" i="18"/>
  <c r="Z265" i="18"/>
  <c r="N676" i="18"/>
  <c r="N677" i="18" s="1"/>
  <c r="Z271" i="18"/>
  <c r="Y280" i="18"/>
  <c r="X681" i="18"/>
  <c r="W261" i="18"/>
  <c r="W260" i="18"/>
  <c r="I255" i="18"/>
  <c r="W259" i="18"/>
  <c r="W257" i="18"/>
  <c r="W258" i="18"/>
  <c r="W263" i="18"/>
  <c r="Y704" i="18"/>
  <c r="Y681" i="18"/>
  <c r="Y680" i="18"/>
  <c r="Y679" i="18"/>
  <c r="Z681" i="18"/>
  <c r="Y728" i="18"/>
  <c r="X705" i="18"/>
  <c r="AA703" i="18"/>
  <c r="X703" i="18"/>
  <c r="X277" i="18"/>
  <c r="Y261" i="18"/>
  <c r="X259" i="18"/>
  <c r="Z727" i="18"/>
  <c r="X704" i="18"/>
  <c r="X680" i="18"/>
  <c r="W274" i="18"/>
  <c r="W280" i="18"/>
  <c r="W273" i="18"/>
  <c r="W277" i="18"/>
  <c r="Y260" i="18"/>
  <c r="Z280" i="18"/>
  <c r="AA680" i="18"/>
  <c r="X260" i="18"/>
  <c r="Q676" i="18"/>
  <c r="Q677" i="18" s="1"/>
  <c r="Z704" i="18"/>
  <c r="X728" i="18"/>
  <c r="X270" i="18"/>
  <c r="X267" i="18"/>
  <c r="X269" i="18"/>
  <c r="X271" i="18"/>
  <c r="X272" i="18"/>
  <c r="X265" i="18"/>
  <c r="Z262" i="18"/>
  <c r="X279" i="18"/>
  <c r="P672" i="18"/>
  <c r="P673" i="18" s="1"/>
  <c r="Y257" i="18"/>
  <c r="Z275" i="18"/>
  <c r="X268" i="18"/>
  <c r="W266" i="18"/>
  <c r="W269" i="18"/>
  <c r="W265" i="18"/>
  <c r="W267" i="18"/>
  <c r="W270" i="18"/>
  <c r="W272" i="18"/>
  <c r="W271" i="18"/>
  <c r="AA728" i="18"/>
  <c r="Y259" i="18"/>
  <c r="Y268" i="18"/>
  <c r="P674" i="18"/>
  <c r="P675" i="18" s="1"/>
  <c r="Y265" i="18"/>
  <c r="Y269" i="18"/>
  <c r="Y266" i="18"/>
  <c r="X266" i="18"/>
  <c r="AA729" i="18"/>
  <c r="X727" i="18"/>
  <c r="Z679" i="18"/>
  <c r="X278" i="18"/>
  <c r="Y264" i="18"/>
  <c r="O672" i="18"/>
  <c r="O673" i="18" s="1"/>
  <c r="X261" i="18"/>
  <c r="X258" i="18"/>
  <c r="Y267" i="18"/>
  <c r="R676" i="18"/>
  <c r="R677" i="18" s="1"/>
  <c r="X729" i="18"/>
  <c r="Z261" i="18"/>
  <c r="Z258" i="18"/>
  <c r="Z680" i="18"/>
  <c r="X276" i="18"/>
  <c r="Y263" i="18"/>
  <c r="Z277" i="18"/>
  <c r="Z278" i="18"/>
  <c r="X262" i="18"/>
  <c r="W276" i="18"/>
  <c r="L676" i="18"/>
  <c r="L677" i="18" s="1"/>
  <c r="Z257" i="18"/>
  <c r="X273" i="18"/>
  <c r="X264" i="18"/>
  <c r="Y271" i="18"/>
  <c r="Y729" i="18"/>
  <c r="Y703" i="18"/>
  <c r="Y705" i="18"/>
  <c r="Y727" i="18"/>
  <c r="W275" i="18"/>
  <c r="N674" i="18"/>
  <c r="N675" i="18" s="1"/>
  <c r="Y279" i="18"/>
  <c r="U672" i="18"/>
  <c r="U673" i="18" s="1"/>
  <c r="AA705" i="18"/>
  <c r="Z270" i="18"/>
  <c r="Z728" i="18"/>
  <c r="P676" i="18"/>
  <c r="P677" i="18" s="1"/>
  <c r="AA704" i="18"/>
  <c r="Z269" i="18"/>
  <c r="Z729" i="18"/>
  <c r="Z266" i="18"/>
  <c r="Z705" i="18"/>
  <c r="Q674" i="18"/>
  <c r="Q675" i="18" s="1"/>
  <c r="Z272" i="18"/>
  <c r="Z267" i="18"/>
  <c r="Z703" i="18"/>
  <c r="AA727" i="18"/>
  <c r="AC680" i="18" l="1"/>
  <c r="AI682" i="18"/>
  <c r="AH685" i="18"/>
  <c r="AG688" i="18"/>
  <c r="AF691" i="18"/>
  <c r="AI702" i="18"/>
  <c r="AH705" i="18"/>
  <c r="AG708" i="18"/>
  <c r="AF711" i="18"/>
  <c r="AE714" i="18"/>
  <c r="AD717" i="18"/>
  <c r="AC720" i="18"/>
  <c r="AG728" i="18"/>
  <c r="AE734" i="18"/>
  <c r="AD737" i="18"/>
  <c r="AC740" i="18"/>
  <c r="AI742" i="18"/>
  <c r="AH745" i="18"/>
  <c r="AG748" i="18"/>
  <c r="AG679" i="18"/>
  <c r="AD680" i="18"/>
  <c r="AC683" i="18"/>
  <c r="AI685" i="18"/>
  <c r="AH688" i="18"/>
  <c r="AG691" i="18"/>
  <c r="AF694" i="18"/>
  <c r="AC703" i="18"/>
  <c r="AI705" i="18"/>
  <c r="AH708" i="18"/>
  <c r="AG711" i="18"/>
  <c r="AF714" i="18"/>
  <c r="AE717" i="18"/>
  <c r="AD720" i="18"/>
  <c r="AC723" i="18"/>
  <c r="AH728" i="18"/>
  <c r="AE737" i="18"/>
  <c r="AD740" i="18"/>
  <c r="AC743" i="18"/>
  <c r="AI745" i="18"/>
  <c r="AH748" i="18"/>
  <c r="AH679" i="18"/>
  <c r="AE692" i="18"/>
  <c r="AI700" i="18"/>
  <c r="AG706" i="18"/>
  <c r="AF709" i="18"/>
  <c r="AH723" i="18"/>
  <c r="AD735" i="18"/>
  <c r="AC738" i="18"/>
  <c r="AF687" i="18"/>
  <c r="AI718" i="18"/>
  <c r="AE750" i="18"/>
  <c r="AF690" i="18"/>
  <c r="AE713" i="18"/>
  <c r="AI721" i="18"/>
  <c r="AD699" i="18"/>
  <c r="AE716" i="18"/>
  <c r="AH727" i="18"/>
  <c r="AI744" i="18"/>
  <c r="AH690" i="18"/>
  <c r="AC705" i="18"/>
  <c r="AI727" i="18"/>
  <c r="AI747" i="18"/>
  <c r="AI690" i="18"/>
  <c r="AG726" i="18"/>
  <c r="AE693" i="18"/>
  <c r="AD716" i="18"/>
  <c r="AI684" i="18"/>
  <c r="AI724" i="18"/>
  <c r="AI687" i="18"/>
  <c r="AD702" i="18"/>
  <c r="AC725" i="18"/>
  <c r="AH750" i="18"/>
  <c r="AC708" i="18"/>
  <c r="AE680" i="18"/>
  <c r="AD683" i="18"/>
  <c r="AC686" i="18"/>
  <c r="AI688" i="18"/>
  <c r="AH691" i="18"/>
  <c r="AG694" i="18"/>
  <c r="AF697" i="18"/>
  <c r="AD703" i="18"/>
  <c r="AI708" i="18"/>
  <c r="AH711" i="18"/>
  <c r="AG714" i="18"/>
  <c r="AF717" i="18"/>
  <c r="AE720" i="18"/>
  <c r="AD723" i="18"/>
  <c r="AC726" i="18"/>
  <c r="AI728" i="18"/>
  <c r="AE740" i="18"/>
  <c r="AD743" i="18"/>
  <c r="AC746" i="18"/>
  <c r="AI748" i="18"/>
  <c r="AI679" i="18"/>
  <c r="AE689" i="18"/>
  <c r="AC695" i="18"/>
  <c r="AG703" i="18"/>
  <c r="AH720" i="18"/>
  <c r="AF726" i="18"/>
  <c r="AD732" i="18"/>
  <c r="AE749" i="18"/>
  <c r="AD695" i="18"/>
  <c r="AF729" i="18"/>
  <c r="AD713" i="18"/>
  <c r="AC699" i="18"/>
  <c r="AC719" i="18"/>
  <c r="AF750" i="18"/>
  <c r="AE696" i="18"/>
  <c r="AF696" i="18"/>
  <c r="AG733" i="18"/>
  <c r="AG696" i="18"/>
  <c r="AF680" i="18"/>
  <c r="AE683" i="18"/>
  <c r="AD686" i="18"/>
  <c r="AC689" i="18"/>
  <c r="AI691" i="18"/>
  <c r="AH694" i="18"/>
  <c r="AG697" i="18"/>
  <c r="AF700" i="18"/>
  <c r="AE703" i="18"/>
  <c r="AI711" i="18"/>
  <c r="AH714" i="18"/>
  <c r="AG717" i="18"/>
  <c r="AF720" i="18"/>
  <c r="AE723" i="18"/>
  <c r="AD726" i="18"/>
  <c r="AC729" i="18"/>
  <c r="AE743" i="18"/>
  <c r="AD746" i="18"/>
  <c r="AC749" i="18"/>
  <c r="AD692" i="18"/>
  <c r="AH700" i="18"/>
  <c r="AI717" i="18"/>
  <c r="AE729" i="18"/>
  <c r="AC698" i="18"/>
  <c r="AE732" i="18"/>
  <c r="AG724" i="18"/>
  <c r="AF747" i="18"/>
  <c r="AD696" i="18"/>
  <c r="AG727" i="18"/>
  <c r="AF693" i="18"/>
  <c r="AF733" i="18"/>
  <c r="AE699" i="18"/>
  <c r="AH730" i="18"/>
  <c r="AH693" i="18"/>
  <c r="AG680" i="18"/>
  <c r="AE686" i="18"/>
  <c r="AD689" i="18"/>
  <c r="AC692" i="18"/>
  <c r="AI694" i="18"/>
  <c r="AH697" i="18"/>
  <c r="AG700" i="18"/>
  <c r="AF703" i="18"/>
  <c r="AI714" i="18"/>
  <c r="AH717" i="18"/>
  <c r="AG720" i="18"/>
  <c r="AF723" i="18"/>
  <c r="AE726" i="18"/>
  <c r="AD729" i="18"/>
  <c r="AC732" i="18"/>
  <c r="AE746" i="18"/>
  <c r="AD749" i="18"/>
  <c r="AH680" i="18"/>
  <c r="AI697" i="18"/>
  <c r="AF706" i="18"/>
  <c r="AG723" i="18"/>
  <c r="AC735" i="18"/>
  <c r="AI680" i="18"/>
  <c r="AH703" i="18"/>
  <c r="AI720" i="18"/>
  <c r="AF727" i="18"/>
  <c r="AH741" i="18"/>
  <c r="AG687" i="18"/>
  <c r="AH744" i="18"/>
  <c r="AC702" i="18"/>
  <c r="AH747" i="18"/>
  <c r="AG693" i="18"/>
  <c r="AF699" i="18"/>
  <c r="AC681" i="18"/>
  <c r="AE695" i="18"/>
  <c r="AD698" i="18"/>
  <c r="AC701" i="18"/>
  <c r="AI703" i="18"/>
  <c r="AH706" i="18"/>
  <c r="AG709" i="18"/>
  <c r="AF712" i="18"/>
  <c r="AI723" i="18"/>
  <c r="AH726" i="18"/>
  <c r="AG729" i="18"/>
  <c r="AF732" i="18"/>
  <c r="AE735" i="18"/>
  <c r="AD738" i="18"/>
  <c r="AC741" i="18"/>
  <c r="AG732" i="18"/>
  <c r="AD741" i="18"/>
  <c r="AE684" i="18"/>
  <c r="AI712" i="18"/>
  <c r="AH735" i="18"/>
  <c r="AE744" i="18"/>
  <c r="AC750" i="18"/>
  <c r="AF684" i="18"/>
  <c r="AD690" i="18"/>
  <c r="AF704" i="18"/>
  <c r="AD710" i="18"/>
  <c r="AI715" i="18"/>
  <c r="AG721" i="18"/>
  <c r="AE727" i="18"/>
  <c r="AH738" i="18"/>
  <c r="AF744" i="18"/>
  <c r="AD750" i="18"/>
  <c r="AG684" i="18"/>
  <c r="AD693" i="18"/>
  <c r="AG704" i="18"/>
  <c r="AE710" i="18"/>
  <c r="AH721" i="18"/>
  <c r="AG744" i="18"/>
  <c r="AH684" i="18"/>
  <c r="AF730" i="18"/>
  <c r="AG747" i="18"/>
  <c r="AH687" i="18"/>
  <c r="AC722" i="18"/>
  <c r="AD722" i="18"/>
  <c r="AE702" i="18"/>
  <c r="AD681" i="18"/>
  <c r="AC684" i="18"/>
  <c r="AE698" i="18"/>
  <c r="AD701" i="18"/>
  <c r="AC704" i="18"/>
  <c r="AI706" i="18"/>
  <c r="AH709" i="18"/>
  <c r="AG712" i="18"/>
  <c r="AF715" i="18"/>
  <c r="AI726" i="18"/>
  <c r="AH729" i="18"/>
  <c r="AF735" i="18"/>
  <c r="AE738" i="18"/>
  <c r="AC744" i="18"/>
  <c r="AD687" i="18"/>
  <c r="AC710" i="18"/>
  <c r="AF721" i="18"/>
  <c r="AG738" i="18"/>
  <c r="AD747" i="18"/>
  <c r="AG681" i="18"/>
  <c r="AE687" i="18"/>
  <c r="AC693" i="18"/>
  <c r="AE707" i="18"/>
  <c r="AC713" i="18"/>
  <c r="AH718" i="18"/>
  <c r="AF724" i="18"/>
  <c r="AI735" i="18"/>
  <c r="AG741" i="18"/>
  <c r="AE747" i="18"/>
  <c r="AH681" i="18"/>
  <c r="AE690" i="18"/>
  <c r="AC696" i="18"/>
  <c r="AC716" i="18"/>
  <c r="AI738" i="18"/>
  <c r="AI681" i="18"/>
  <c r="AH704" i="18"/>
  <c r="AH724" i="18"/>
  <c r="AI741" i="18"/>
  <c r="AG690" i="18"/>
  <c r="AI704" i="18"/>
  <c r="AD719" i="18"/>
  <c r="AG730" i="18"/>
  <c r="AG750" i="18"/>
  <c r="AE719" i="18"/>
  <c r="AF736" i="18"/>
  <c r="AD705" i="18"/>
  <c r="AE681" i="18"/>
  <c r="AD684" i="18"/>
  <c r="AC687" i="18"/>
  <c r="AE701" i="18"/>
  <c r="AD704" i="18"/>
  <c r="AC707" i="18"/>
  <c r="AI709" i="18"/>
  <c r="AH712" i="18"/>
  <c r="AG715" i="18"/>
  <c r="AF718" i="18"/>
  <c r="AC727" i="18"/>
  <c r="AI729" i="18"/>
  <c r="AH732" i="18"/>
  <c r="AG735" i="18"/>
  <c r="AF738" i="18"/>
  <c r="AE741" i="18"/>
  <c r="AD744" i="18"/>
  <c r="AC747" i="18"/>
  <c r="AF681" i="18"/>
  <c r="AC690" i="18"/>
  <c r="AE704" i="18"/>
  <c r="AD707" i="18"/>
  <c r="AH715" i="18"/>
  <c r="AG718" i="18"/>
  <c r="AD727" i="18"/>
  <c r="AI732" i="18"/>
  <c r="AF682" i="18"/>
  <c r="AI699" i="18"/>
  <c r="AI733" i="18"/>
  <c r="AH702" i="18"/>
  <c r="AG736" i="18"/>
  <c r="AE705" i="18"/>
  <c r="AI750" i="18"/>
  <c r="AD679" i="18"/>
  <c r="AC737" i="18"/>
  <c r="AD714" i="18"/>
  <c r="AG699" i="18"/>
  <c r="AG682" i="18"/>
  <c r="AF702" i="18"/>
  <c r="AC734" i="18"/>
  <c r="AG702" i="18"/>
  <c r="AD734" i="18"/>
  <c r="AE722" i="18"/>
  <c r="AF748" i="18"/>
  <c r="AF685" i="18"/>
  <c r="AH736" i="18"/>
  <c r="AG685" i="18"/>
  <c r="AI736" i="18"/>
  <c r="AE679" i="18"/>
  <c r="AH696" i="18"/>
  <c r="AC731" i="18"/>
  <c r="AC717" i="18"/>
  <c r="AH682" i="18"/>
  <c r="AF705" i="18"/>
  <c r="AG705" i="18"/>
  <c r="AH742" i="18"/>
  <c r="AD708" i="18"/>
  <c r="AD725" i="18"/>
  <c r="AF739" i="18"/>
  <c r="AF679" i="18"/>
  <c r="AG739" i="18"/>
  <c r="AH739" i="18"/>
  <c r="AC711" i="18"/>
  <c r="AI739" i="18"/>
  <c r="AD711" i="18"/>
  <c r="AF741" i="18"/>
  <c r="AI693" i="18"/>
  <c r="AE728" i="18"/>
  <c r="AF728" i="18"/>
  <c r="AI696" i="18"/>
  <c r="AE731" i="18"/>
  <c r="AH733" i="18"/>
  <c r="AF688" i="18"/>
  <c r="AE708" i="18"/>
  <c r="AE725" i="18"/>
  <c r="AF708" i="18"/>
  <c r="AC728" i="18"/>
  <c r="AE711" i="18"/>
  <c r="AD728" i="18"/>
  <c r="AF742" i="18"/>
  <c r="AC714" i="18"/>
  <c r="AG742" i="18"/>
  <c r="AI730" i="18"/>
  <c r="AF745" i="18"/>
  <c r="AH699" i="18"/>
  <c r="AD731" i="18"/>
  <c r="AG745" i="18"/>
  <c r="AE706" i="18"/>
  <c r="AG707" i="18"/>
  <c r="AH707" i="18"/>
  <c r="AF707" i="18"/>
  <c r="AI707" i="18"/>
  <c r="AD706" i="18"/>
  <c r="AC706" i="18"/>
  <c r="AC709" i="18"/>
  <c r="AI710" i="18"/>
  <c r="AH710" i="18"/>
  <c r="AD709" i="18"/>
  <c r="AF710" i="18"/>
  <c r="AG710" i="18"/>
  <c r="AE709" i="18"/>
  <c r="AG713" i="18"/>
  <c r="AI713" i="18"/>
  <c r="AE712" i="18"/>
  <c r="AF713" i="18"/>
  <c r="AC712" i="18"/>
  <c r="AD712" i="18"/>
  <c r="AH713" i="18"/>
  <c r="AF716" i="18"/>
  <c r="AE715" i="18"/>
  <c r="AI716" i="18"/>
  <c r="AG716" i="18"/>
  <c r="AC715" i="18"/>
  <c r="AD715" i="18"/>
  <c r="AH716" i="18"/>
  <c r="AI719" i="18"/>
  <c r="AG719" i="18"/>
  <c r="AD718" i="18"/>
  <c r="AC718" i="18"/>
  <c r="AH719" i="18"/>
  <c r="AF719" i="18"/>
  <c r="AE718" i="18"/>
  <c r="AH722" i="18"/>
  <c r="AF722" i="18"/>
  <c r="AE721" i="18"/>
  <c r="AC721" i="18"/>
  <c r="AI722" i="18"/>
  <c r="AD721" i="18"/>
  <c r="AG722" i="18"/>
  <c r="AC724" i="18"/>
  <c r="AG725" i="18"/>
  <c r="AI725" i="18"/>
  <c r="AE724" i="18"/>
  <c r="AH725" i="18"/>
  <c r="AF725" i="18"/>
  <c r="AD724" i="18"/>
  <c r="AG731" i="18"/>
  <c r="AI731" i="18"/>
  <c r="AD730" i="18"/>
  <c r="AH731" i="18"/>
  <c r="AF731" i="18"/>
  <c r="AF683" i="18"/>
  <c r="AG683" i="18"/>
  <c r="AD682" i="18"/>
  <c r="AH683" i="18"/>
  <c r="AI683" i="18"/>
  <c r="AE730" i="18"/>
  <c r="AE682" i="18"/>
  <c r="AC730" i="18"/>
  <c r="AC682" i="18"/>
  <c r="AF686" i="18"/>
  <c r="AE685" i="18"/>
  <c r="AE733" i="18"/>
  <c r="AH734" i="18"/>
  <c r="AC733" i="18"/>
  <c r="AG734" i="18"/>
  <c r="AG686" i="18"/>
  <c r="AF734" i="18"/>
  <c r="AD685" i="18"/>
  <c r="AI734" i="18"/>
  <c r="AC685" i="18"/>
  <c r="AH686" i="18"/>
  <c r="AI686" i="18"/>
  <c r="AD733" i="18"/>
  <c r="AI689" i="18"/>
  <c r="AF689" i="18"/>
  <c r="AH689" i="18"/>
  <c r="AC736" i="18"/>
  <c r="AH737" i="18"/>
  <c r="AC688" i="18"/>
  <c r="AE736" i="18"/>
  <c r="AE688" i="18"/>
  <c r="AD688" i="18"/>
  <c r="AD736" i="18"/>
  <c r="AI737" i="18"/>
  <c r="AG689" i="18"/>
  <c r="AG737" i="18"/>
  <c r="AF737" i="18"/>
  <c r="AG740" i="18"/>
  <c r="AE739" i="18"/>
  <c r="AD739" i="18"/>
  <c r="AC739" i="18"/>
  <c r="AE691" i="18"/>
  <c r="AI740" i="18"/>
  <c r="AD691" i="18"/>
  <c r="AF740" i="18"/>
  <c r="AH740" i="18"/>
  <c r="AC691" i="18"/>
  <c r="AH692" i="18"/>
  <c r="AF692" i="18"/>
  <c r="AG692" i="18"/>
  <c r="AI692" i="18"/>
  <c r="AH743" i="18"/>
  <c r="AI743" i="18"/>
  <c r="AE694" i="18"/>
  <c r="AF695" i="18"/>
  <c r="AG695" i="18"/>
  <c r="AC742" i="18"/>
  <c r="AG743" i="18"/>
  <c r="AC694" i="18"/>
  <c r="AD694" i="18"/>
  <c r="AF743" i="18"/>
  <c r="AI695" i="18"/>
  <c r="AD742" i="18"/>
  <c r="AH695" i="18"/>
  <c r="AE742" i="18"/>
  <c r="AC697" i="18"/>
  <c r="AG698" i="18"/>
  <c r="AC745" i="18"/>
  <c r="AH746" i="18"/>
  <c r="AG746" i="18"/>
  <c r="AH698" i="18"/>
  <c r="AE697" i="18"/>
  <c r="AE745" i="18"/>
  <c r="AD697" i="18"/>
  <c r="AI746" i="18"/>
  <c r="AF698" i="18"/>
  <c r="AI698" i="18"/>
  <c r="AD745" i="18"/>
  <c r="AF746" i="18"/>
  <c r="AD700" i="18"/>
  <c r="AF701" i="18"/>
  <c r="AI749" i="18"/>
  <c r="AF749" i="18"/>
  <c r="AH701" i="18"/>
  <c r="AD748" i="18"/>
  <c r="AG701" i="18"/>
  <c r="AE748" i="18"/>
  <c r="AI701" i="18"/>
  <c r="AC748" i="18"/>
  <c r="AH749" i="18"/>
  <c r="AC700" i="18"/>
  <c r="AE700" i="18"/>
  <c r="AG749" i="18"/>
  <c r="Q795" i="18"/>
  <c r="O791" i="18"/>
  <c r="AK750" i="18"/>
  <c r="AJ746" i="18"/>
  <c r="AJ745" i="18"/>
  <c r="AM743" i="18"/>
  <c r="AM742" i="18"/>
  <c r="AL741" i="18"/>
  <c r="AK737" i="18"/>
  <c r="AK736" i="18"/>
  <c r="AJ735" i="18"/>
  <c r="AM732" i="18"/>
  <c r="AL728" i="18"/>
  <c r="AL727" i="18"/>
  <c r="AK726" i="18"/>
  <c r="AJ722" i="18"/>
  <c r="AJ721" i="18"/>
  <c r="AM719" i="18"/>
  <c r="AM718" i="18"/>
  <c r="AL717" i="18"/>
  <c r="AK713" i="18"/>
  <c r="AK712" i="18"/>
  <c r="AJ711" i="18"/>
  <c r="AM708" i="18"/>
  <c r="AL704" i="18"/>
  <c r="AL703" i="18"/>
  <c r="AK702" i="18"/>
  <c r="AJ698" i="18"/>
  <c r="AJ697" i="18"/>
  <c r="AM695" i="18"/>
  <c r="AM694" i="18"/>
  <c r="AL693" i="18"/>
  <c r="AK689" i="18"/>
  <c r="AK688" i="18"/>
  <c r="AJ687" i="18"/>
  <c r="AM684" i="18"/>
  <c r="AL680" i="18"/>
  <c r="AL679" i="18"/>
  <c r="AK744" i="18"/>
  <c r="AL735" i="18"/>
  <c r="AJ729" i="18"/>
  <c r="AK720" i="18"/>
  <c r="AM712" i="18"/>
  <c r="AK706" i="18"/>
  <c r="AL698" i="18"/>
  <c r="AM689" i="18"/>
  <c r="AK682" i="18"/>
  <c r="O796" i="18"/>
  <c r="AK745" i="18"/>
  <c r="AL737" i="18"/>
  <c r="AJ730" i="18"/>
  <c r="AK722" i="18"/>
  <c r="AJ707" i="18"/>
  <c r="AJ683" i="18"/>
  <c r="P795" i="18"/>
  <c r="Q790" i="18"/>
  <c r="AJ750" i="18"/>
  <c r="AM747" i="18"/>
  <c r="AL743" i="18"/>
  <c r="AL742" i="18"/>
  <c r="AK741" i="18"/>
  <c r="AJ737" i="18"/>
  <c r="AJ736" i="18"/>
  <c r="AM734" i="18"/>
  <c r="AM733" i="18"/>
  <c r="AL732" i="18"/>
  <c r="AK728" i="18"/>
  <c r="AK727" i="18"/>
  <c r="AJ726" i="18"/>
  <c r="AM723" i="18"/>
  <c r="AL719" i="18"/>
  <c r="AL718" i="18"/>
  <c r="AK717" i="18"/>
  <c r="AJ713" i="18"/>
  <c r="AJ712" i="18"/>
  <c r="AM710" i="18"/>
  <c r="AM709" i="18"/>
  <c r="AL708" i="18"/>
  <c r="AK704" i="18"/>
  <c r="AK703" i="18"/>
  <c r="AJ702" i="18"/>
  <c r="AM699" i="18"/>
  <c r="AL695" i="18"/>
  <c r="AL694" i="18"/>
  <c r="AK693" i="18"/>
  <c r="AJ689" i="18"/>
  <c r="AJ688" i="18"/>
  <c r="AM686" i="18"/>
  <c r="AM685" i="18"/>
  <c r="AL684" i="18"/>
  <c r="AK680" i="18"/>
  <c r="AK679" i="18"/>
  <c r="AM750" i="18"/>
  <c r="AM736" i="18"/>
  <c r="AL721" i="18"/>
  <c r="AM713" i="18"/>
  <c r="AJ705" i="18"/>
  <c r="AL697" i="18"/>
  <c r="AJ691" i="18"/>
  <c r="AK683" i="18"/>
  <c r="P791" i="18"/>
  <c r="AJ744" i="18"/>
  <c r="AL736" i="18"/>
  <c r="AM728" i="18"/>
  <c r="AK721" i="18"/>
  <c r="AL713" i="18"/>
  <c r="AJ706" i="18"/>
  <c r="AK698" i="18"/>
  <c r="Q797" i="18"/>
  <c r="O795" i="18"/>
  <c r="P790" i="18"/>
  <c r="AM749" i="18"/>
  <c r="AM748" i="18"/>
  <c r="AL747" i="18"/>
  <c r="AK743" i="18"/>
  <c r="AK742" i="18"/>
  <c r="AJ741" i="18"/>
  <c r="AM738" i="18"/>
  <c r="AL734" i="18"/>
  <c r="AL733" i="18"/>
  <c r="AK732" i="18"/>
  <c r="AJ728" i="18"/>
  <c r="AJ727" i="18"/>
  <c r="AM725" i="18"/>
  <c r="AM724" i="18"/>
  <c r="AL723" i="18"/>
  <c r="AK719" i="18"/>
  <c r="AK718" i="18"/>
  <c r="AJ717" i="18"/>
  <c r="AM714" i="18"/>
  <c r="AL710" i="18"/>
  <c r="AL709" i="18"/>
  <c r="AK708" i="18"/>
  <c r="AJ704" i="18"/>
  <c r="AJ703" i="18"/>
  <c r="AM701" i="18"/>
  <c r="AM700" i="18"/>
  <c r="AL699" i="18"/>
  <c r="AK695" i="18"/>
  <c r="AK694" i="18"/>
  <c r="AJ693" i="18"/>
  <c r="AM690" i="18"/>
  <c r="AL686" i="18"/>
  <c r="AL685" i="18"/>
  <c r="AK684" i="18"/>
  <c r="AJ680" i="18"/>
  <c r="AJ679" i="18"/>
  <c r="AL746" i="18"/>
  <c r="AJ739" i="18"/>
  <c r="AK731" i="18"/>
  <c r="AL722" i="18"/>
  <c r="AJ715" i="18"/>
  <c r="AK707" i="18"/>
  <c r="AL687" i="18"/>
  <c r="AM741" i="18"/>
  <c r="AK735" i="18"/>
  <c r="AM727" i="18"/>
  <c r="AJ720" i="18"/>
  <c r="AL712" i="18"/>
  <c r="AM704" i="18"/>
  <c r="AK697" i="18"/>
  <c r="AL689" i="18"/>
  <c r="AJ682" i="18"/>
  <c r="P797" i="18"/>
  <c r="Q792" i="18"/>
  <c r="O790" i="18"/>
  <c r="AL749" i="18"/>
  <c r="AL748" i="18"/>
  <c r="AK747" i="18"/>
  <c r="AJ743" i="18"/>
  <c r="AJ742" i="18"/>
  <c r="AM740" i="18"/>
  <c r="AM739" i="18"/>
  <c r="AL738" i="18"/>
  <c r="AK734" i="18"/>
  <c r="AK733" i="18"/>
  <c r="AJ732" i="18"/>
  <c r="AM729" i="18"/>
  <c r="AL725" i="18"/>
  <c r="AL724" i="18"/>
  <c r="AK723" i="18"/>
  <c r="AJ719" i="18"/>
  <c r="AJ718" i="18"/>
  <c r="AM716" i="18"/>
  <c r="AM715" i="18"/>
  <c r="AL714" i="18"/>
  <c r="AK710" i="18"/>
  <c r="AK709" i="18"/>
  <c r="AJ708" i="18"/>
  <c r="AM705" i="18"/>
  <c r="AL701" i="18"/>
  <c r="AL700" i="18"/>
  <c r="AK699" i="18"/>
  <c r="AJ695" i="18"/>
  <c r="AJ694" i="18"/>
  <c r="AM692" i="18"/>
  <c r="AM691" i="18"/>
  <c r="AL690" i="18"/>
  <c r="AK686" i="18"/>
  <c r="AK685" i="18"/>
  <c r="AJ684" i="18"/>
  <c r="AM681" i="18"/>
  <c r="P796" i="18"/>
  <c r="AM726" i="18"/>
  <c r="AL711" i="18"/>
  <c r="AM702" i="18"/>
  <c r="AJ681" i="18"/>
  <c r="AL750" i="18"/>
  <c r="AM717" i="18"/>
  <c r="AL702" i="18"/>
  <c r="AK687" i="18"/>
  <c r="AM679" i="18"/>
  <c r="O797" i="18"/>
  <c r="P792" i="18"/>
  <c r="AK749" i="18"/>
  <c r="AK748" i="18"/>
  <c r="AJ747" i="18"/>
  <c r="AM744" i="18"/>
  <c r="AL740" i="18"/>
  <c r="AL739" i="18"/>
  <c r="AK738" i="18"/>
  <c r="AJ734" i="18"/>
  <c r="AJ733" i="18"/>
  <c r="AM731" i="18"/>
  <c r="AM730" i="18"/>
  <c r="AL729" i="18"/>
  <c r="AK725" i="18"/>
  <c r="AK724" i="18"/>
  <c r="AJ723" i="18"/>
  <c r="AM720" i="18"/>
  <c r="AL716" i="18"/>
  <c r="AL715" i="18"/>
  <c r="AK714" i="18"/>
  <c r="AJ710" i="18"/>
  <c r="AJ709" i="18"/>
  <c r="AM707" i="18"/>
  <c r="AM706" i="18"/>
  <c r="AL705" i="18"/>
  <c r="AK701" i="18"/>
  <c r="AK700" i="18"/>
  <c r="AJ699" i="18"/>
  <c r="AM696" i="18"/>
  <c r="AL692" i="18"/>
  <c r="AL691" i="18"/>
  <c r="AK690" i="18"/>
  <c r="AJ686" i="18"/>
  <c r="AJ685" i="18"/>
  <c r="AM683" i="18"/>
  <c r="AM682" i="18"/>
  <c r="AL681" i="18"/>
  <c r="AJ740" i="18"/>
  <c r="AJ692" i="18"/>
  <c r="AK746" i="18"/>
  <c r="AJ731" i="18"/>
  <c r="AM693" i="18"/>
  <c r="Q796" i="18"/>
  <c r="O792" i="18"/>
  <c r="AJ749" i="18"/>
  <c r="AJ748" i="18"/>
  <c r="AM746" i="18"/>
  <c r="AM745" i="18"/>
  <c r="AL744" i="18"/>
  <c r="AK740" i="18"/>
  <c r="AK739" i="18"/>
  <c r="AJ738" i="18"/>
  <c r="AM735" i="18"/>
  <c r="AL731" i="18"/>
  <c r="AL730" i="18"/>
  <c r="AK729" i="18"/>
  <c r="AJ725" i="18"/>
  <c r="AJ724" i="18"/>
  <c r="AM722" i="18"/>
  <c r="AM721" i="18"/>
  <c r="AL720" i="18"/>
  <c r="AK716" i="18"/>
  <c r="AK715" i="18"/>
  <c r="AJ714" i="18"/>
  <c r="AM711" i="18"/>
  <c r="AL707" i="18"/>
  <c r="AL706" i="18"/>
  <c r="AK705" i="18"/>
  <c r="AJ701" i="18"/>
  <c r="AJ700" i="18"/>
  <c r="AM698" i="18"/>
  <c r="AM697" i="18"/>
  <c r="AL696" i="18"/>
  <c r="AK692" i="18"/>
  <c r="AK691" i="18"/>
  <c r="AJ690" i="18"/>
  <c r="AM687" i="18"/>
  <c r="AL683" i="18"/>
  <c r="AL682" i="18"/>
  <c r="AK681" i="18"/>
  <c r="AC679" i="18"/>
  <c r="Q791" i="18"/>
  <c r="AL745" i="18"/>
  <c r="AM737" i="18"/>
  <c r="AK730" i="18"/>
  <c r="AJ716" i="18"/>
  <c r="AK696" i="18"/>
  <c r="AM688" i="18"/>
  <c r="AL726" i="18"/>
  <c r="AK711" i="18"/>
  <c r="AM703" i="18"/>
  <c r="AJ696" i="18"/>
  <c r="AL688" i="18"/>
  <c r="AM680" i="18"/>
  <c r="T302" i="18"/>
  <c r="T305" i="18"/>
  <c r="R292" i="18"/>
  <c r="T308" i="18"/>
  <c r="M346" i="18"/>
  <c r="L346" i="18"/>
  <c r="M345" i="18"/>
  <c r="K346" i="18"/>
  <c r="L345" i="18"/>
  <c r="K345" i="18"/>
  <c r="L284" i="18"/>
  <c r="S304" i="18"/>
  <c r="S299" i="18"/>
  <c r="K284" i="18"/>
  <c r="U291" i="18"/>
  <c r="R310" i="18"/>
  <c r="T292" i="18"/>
  <c r="L285" i="18"/>
  <c r="N285" i="18"/>
  <c r="N286" i="18"/>
  <c r="T311" i="18"/>
  <c r="U309" i="18"/>
  <c r="S309" i="18"/>
  <c r="R301" i="18"/>
  <c r="U299" i="18"/>
  <c r="U295" i="18"/>
  <c r="U288" i="18"/>
  <c r="S305" i="18"/>
  <c r="Q284" i="18"/>
  <c r="S300" i="18"/>
  <c r="N284" i="18"/>
  <c r="U304" i="18"/>
  <c r="M285" i="18"/>
  <c r="L286" i="18"/>
  <c r="R298" i="18"/>
  <c r="T295" i="18"/>
  <c r="S293" i="18"/>
  <c r="O286" i="18"/>
  <c r="S288" i="18"/>
  <c r="S292" i="18"/>
  <c r="K286" i="18"/>
  <c r="U302" i="18"/>
  <c r="U303" i="18"/>
  <c r="S297" i="18"/>
  <c r="P284" i="18"/>
  <c r="T303" i="18"/>
  <c r="T291" i="18"/>
  <c r="U294" i="18"/>
  <c r="R309" i="18"/>
  <c r="S295" i="18"/>
  <c r="R296" i="18"/>
  <c r="O285" i="18"/>
  <c r="S290" i="18"/>
  <c r="U293" i="18"/>
  <c r="U300" i="18"/>
  <c r="R304" i="18"/>
  <c r="R311" i="18"/>
  <c r="T309" i="18"/>
  <c r="Q285" i="18"/>
  <c r="P285" i="18"/>
  <c r="R307" i="18"/>
  <c r="R300" i="18"/>
  <c r="T288" i="18"/>
  <c r="R299" i="18"/>
  <c r="T294" i="18"/>
  <c r="T290" i="18"/>
  <c r="U311" i="18"/>
  <c r="U305" i="18"/>
  <c r="R297" i="18"/>
  <c r="U290" i="18"/>
  <c r="S301" i="18"/>
  <c r="M284" i="18"/>
  <c r="J220" i="18"/>
  <c r="K220" i="18" s="1"/>
  <c r="T300" i="18"/>
  <c r="T296" i="18"/>
  <c r="R305" i="18"/>
  <c r="T310" i="18"/>
  <c r="J218" i="18"/>
  <c r="K218" i="18" s="1"/>
  <c r="L220" i="18"/>
  <c r="M220" i="18" s="1"/>
  <c r="L219" i="18"/>
  <c r="M219" i="18" s="1"/>
  <c r="T299" i="18"/>
  <c r="S298" i="18"/>
  <c r="U289" i="18"/>
  <c r="L218" i="18"/>
  <c r="M218" i="18" s="1"/>
  <c r="T304" i="18"/>
  <c r="K285" i="18"/>
  <c r="U297" i="18"/>
  <c r="R302" i="18"/>
  <c r="R290" i="18"/>
  <c r="S296" i="18"/>
  <c r="S289" i="18"/>
  <c r="S303" i="18"/>
  <c r="S311" i="18"/>
  <c r="R293" i="18"/>
  <c r="R306" i="18"/>
  <c r="T306" i="18"/>
  <c r="T289" i="18"/>
  <c r="K340" i="18"/>
  <c r="K344" i="18" s="1"/>
  <c r="U306" i="18"/>
  <c r="T297" i="18"/>
  <c r="U307" i="18"/>
  <c r="O308" i="18"/>
  <c r="Q303" i="18"/>
  <c r="N292" i="18"/>
  <c r="Q293" i="18"/>
  <c r="Q307" i="18"/>
  <c r="P311" i="18"/>
  <c r="Q295" i="18"/>
  <c r="P293" i="18"/>
  <c r="P303" i="18"/>
  <c r="Q311" i="18"/>
  <c r="O292" i="18"/>
  <c r="P302" i="18"/>
  <c r="S302" i="18"/>
  <c r="P286" i="18"/>
  <c r="J219" i="18"/>
  <c r="K219" i="18" s="1"/>
  <c r="N307" i="18"/>
  <c r="N295" i="18"/>
  <c r="Q290" i="18"/>
  <c r="Q297" i="18"/>
  <c r="P304" i="18"/>
  <c r="O302" i="18"/>
  <c r="O296" i="18"/>
  <c r="P299" i="18"/>
  <c r="N302" i="18"/>
  <c r="N297" i="18"/>
  <c r="P300" i="18"/>
  <c r="P291" i="18"/>
  <c r="R303" i="18"/>
  <c r="R288" i="18"/>
  <c r="S307" i="18"/>
  <c r="P306" i="18"/>
  <c r="Q310" i="18"/>
  <c r="Q299" i="18"/>
  <c r="P297" i="18"/>
  <c r="N309" i="18"/>
  <c r="O307" i="18"/>
  <c r="O311" i="18"/>
  <c r="N310" i="18"/>
  <c r="O309" i="18"/>
  <c r="Q302" i="18"/>
  <c r="N300" i="18"/>
  <c r="P298" i="18"/>
  <c r="Q291" i="18"/>
  <c r="U310" i="18"/>
  <c r="T298" i="18"/>
  <c r="R294" i="18"/>
  <c r="U298" i="18"/>
  <c r="U308" i="18"/>
  <c r="R295" i="18"/>
  <c r="O284" i="18"/>
  <c r="S291" i="18"/>
  <c r="P60" i="18"/>
  <c r="O310" i="18"/>
  <c r="O303" i="18"/>
  <c r="O300" i="18"/>
  <c r="Q304" i="18"/>
  <c r="O305" i="18"/>
  <c r="Q294" i="18"/>
  <c r="N303" i="18"/>
  <c r="N305" i="18"/>
  <c r="N301" i="18"/>
  <c r="N296" i="18"/>
  <c r="O295" i="18"/>
  <c r="P301" i="18"/>
  <c r="R289" i="18"/>
  <c r="R291" i="18"/>
  <c r="Q296" i="18"/>
  <c r="N294" i="18"/>
  <c r="O301" i="18"/>
  <c r="P290" i="18"/>
  <c r="P309" i="18"/>
  <c r="O293" i="18"/>
  <c r="Q309" i="18"/>
  <c r="L60" i="18"/>
  <c r="N60" i="18"/>
  <c r="N311" i="18"/>
  <c r="N293" i="18"/>
  <c r="P289" i="18"/>
  <c r="O290" i="18"/>
  <c r="T293" i="18"/>
  <c r="N298" i="18"/>
  <c r="Q298" i="18"/>
  <c r="N308" i="18"/>
  <c r="P296" i="18"/>
  <c r="Q289" i="18"/>
  <c r="O304" i="18"/>
  <c r="Q300" i="18"/>
  <c r="O288" i="18"/>
  <c r="N304" i="18"/>
  <c r="O299" i="18"/>
  <c r="Q306" i="18"/>
  <c r="Q288" i="18"/>
  <c r="U292" i="18"/>
  <c r="U301" i="18"/>
  <c r="T307" i="18"/>
  <c r="N291" i="18"/>
  <c r="P307" i="18"/>
  <c r="N299" i="18"/>
  <c r="O291" i="18"/>
  <c r="Q308" i="18"/>
  <c r="P294" i="18"/>
  <c r="P292" i="18"/>
  <c r="J60" i="18"/>
  <c r="P305" i="18"/>
  <c r="O294" i="18"/>
  <c r="P310" i="18"/>
  <c r="N306" i="18"/>
  <c r="S310" i="18"/>
  <c r="S294" i="18"/>
  <c r="T301" i="18"/>
  <c r="U296" i="18"/>
  <c r="O297" i="18"/>
  <c r="S308" i="18"/>
  <c r="P295" i="18"/>
  <c r="P308" i="18"/>
  <c r="N289" i="18"/>
  <c r="S306" i="18"/>
  <c r="Q305" i="18"/>
  <c r="O298" i="18"/>
  <c r="Q286" i="18"/>
  <c r="Q292" i="18"/>
  <c r="N290" i="18"/>
  <c r="P288" i="18"/>
  <c r="O306" i="18"/>
  <c r="Q301" i="18"/>
  <c r="R308" i="18"/>
  <c r="M286" i="18"/>
  <c r="O289" i="18"/>
  <c r="L33" i="19"/>
  <c r="I59" i="18"/>
  <c r="N288" i="18"/>
  <c r="M340" i="18" l="1"/>
  <c r="M344" i="18" s="1"/>
  <c r="L340" i="18"/>
  <c r="L344" i="18" s="1"/>
  <c r="CJ33" i="19"/>
  <c r="DA33" i="19"/>
  <c r="AT33" i="19"/>
  <c r="AQ33" i="19"/>
  <c r="AR33" i="19"/>
  <c r="RI33" i="19"/>
  <c r="PV33" i="19"/>
  <c r="IC33" i="19"/>
  <c r="AL33" i="19"/>
  <c r="AS33" i="19"/>
  <c r="LP33" i="19"/>
  <c r="KT33" i="19"/>
  <c r="KK33" i="19"/>
  <c r="RD33" i="19"/>
  <c r="BA33" i="19"/>
  <c r="RY33" i="19"/>
  <c r="HO33" i="19"/>
  <c r="PW33" i="19"/>
  <c r="JF33" i="19"/>
  <c r="AZ33" i="19"/>
  <c r="PN33" i="19"/>
  <c r="RJ33" i="19"/>
  <c r="LT33" i="19"/>
  <c r="AW33" i="19"/>
  <c r="LQ33" i="19"/>
  <c r="Z33" i="19"/>
  <c r="RO33" i="19"/>
  <c r="PF33" i="19"/>
  <c r="HU33" i="19"/>
  <c r="PE33" i="19"/>
  <c r="NV33" i="19"/>
  <c r="OH33" i="19"/>
  <c r="QV33" i="19"/>
  <c r="IB33" i="19"/>
  <c r="AK33" i="19"/>
  <c r="PP33" i="19"/>
  <c r="BF33" i="19"/>
  <c r="BO33" i="19"/>
  <c r="KF33" i="19"/>
  <c r="KW33" i="19"/>
  <c r="CV33" i="19"/>
  <c r="MG33" i="19"/>
  <c r="SG33" i="19"/>
  <c r="AJ33" i="19"/>
  <c r="LM33" i="19"/>
  <c r="HT33" i="19"/>
  <c r="KS33" i="19"/>
  <c r="GI33" i="19"/>
  <c r="LL33" i="19"/>
  <c r="NY33" i="19"/>
  <c r="IJ33" i="19"/>
  <c r="GX33" i="19"/>
  <c r="ED33" i="19"/>
  <c r="RK33" i="19"/>
  <c r="CU33" i="19"/>
  <c r="PC33" i="19"/>
  <c r="RA33" i="19"/>
  <c r="PU33" i="19"/>
  <c r="QM33" i="19"/>
  <c r="RP33" i="19"/>
  <c r="JZ33" i="19"/>
  <c r="LA33" i="19"/>
  <c r="ID33" i="19"/>
  <c r="JG33" i="19"/>
  <c r="OC33" i="19"/>
  <c r="JQ33" i="19"/>
  <c r="FH33" i="19"/>
  <c r="LK33" i="19"/>
  <c r="LB33" i="19"/>
  <c r="SJ33" i="19"/>
  <c r="FG33" i="19"/>
  <c r="DQ33" i="19"/>
  <c r="EN33" i="19"/>
  <c r="CF33" i="19"/>
  <c r="GL33" i="19"/>
  <c r="R33" i="19"/>
  <c r="GR33" i="19"/>
  <c r="DP33" i="19"/>
  <c r="CW33" i="19"/>
  <c r="FA33" i="19"/>
  <c r="RX33" i="19"/>
  <c r="EO33" i="19"/>
  <c r="MR33" i="19"/>
  <c r="MV33" i="19"/>
  <c r="PQ33" i="19"/>
  <c r="DB33" i="19"/>
  <c r="RW33" i="19"/>
  <c r="AF33" i="19"/>
  <c r="GW33" i="19"/>
  <c r="LR33" i="19"/>
  <c r="BG33" i="19"/>
  <c r="NL33" i="19"/>
  <c r="PD33" i="19"/>
  <c r="AU33" i="19"/>
  <c r="JI33" i="19"/>
  <c r="GQ33" i="19"/>
  <c r="QP33" i="19"/>
  <c r="O33" i="19"/>
  <c r="MB33" i="19"/>
  <c r="SB33" i="19"/>
  <c r="NM33" i="19"/>
  <c r="KA33" i="19"/>
  <c r="NW33" i="19"/>
  <c r="OX33" i="19"/>
  <c r="RQ33" i="19"/>
  <c r="NX33" i="19"/>
  <c r="BB33" i="19"/>
  <c r="IE33" i="19"/>
  <c r="LS33" i="19"/>
  <c r="EC33" i="19"/>
  <c r="IS33" i="19"/>
  <c r="OJ33" i="19"/>
  <c r="FU33" i="19"/>
  <c r="M33" i="19"/>
  <c r="EV33" i="19"/>
  <c r="QJ33" i="19"/>
  <c r="MH33" i="19"/>
  <c r="OK33" i="19"/>
  <c r="KO33" i="19"/>
  <c r="OW33" i="19"/>
  <c r="BN33" i="19"/>
  <c r="EG33" i="19"/>
  <c r="AV33" i="19"/>
  <c r="QN33" i="19"/>
  <c r="FL33" i="19"/>
  <c r="CG33" i="19"/>
  <c r="PO33" i="19"/>
  <c r="LU33" i="19"/>
  <c r="BK33" i="19"/>
  <c r="JJ33" i="19"/>
  <c r="PT33" i="19"/>
  <c r="HR33" i="19"/>
  <c r="IF33" i="19"/>
  <c r="FY33" i="19"/>
  <c r="MF33" i="19"/>
  <c r="GS33" i="19"/>
  <c r="DC33" i="19"/>
  <c r="JH33" i="19"/>
  <c r="EP33" i="19"/>
  <c r="NI33" i="19"/>
  <c r="GT33" i="19"/>
  <c r="DW33" i="19"/>
  <c r="AG33" i="19"/>
  <c r="S33" i="19"/>
  <c r="BC33" i="19"/>
  <c r="MK33" i="19"/>
  <c r="MY33" i="19"/>
  <c r="MQ33" i="19"/>
  <c r="CL33" i="19"/>
  <c r="DL33" i="19"/>
  <c r="JO33" i="19"/>
  <c r="GU33" i="19"/>
  <c r="AO33" i="19"/>
  <c r="QS33" i="19"/>
  <c r="MZ33" i="19"/>
  <c r="HE33" i="19"/>
  <c r="FM33" i="19"/>
  <c r="N33" i="19"/>
  <c r="OD33" i="19"/>
  <c r="GY33" i="19"/>
  <c r="PL33" i="19"/>
  <c r="GG33" i="19"/>
  <c r="FV33" i="19"/>
  <c r="KD33" i="19"/>
  <c r="JE33" i="19"/>
  <c r="AY33" i="19"/>
  <c r="MX33" i="19"/>
  <c r="BE33" i="19"/>
  <c r="CK33" i="19"/>
  <c r="LJ33" i="19"/>
  <c r="KP33" i="19"/>
  <c r="QE33" i="19"/>
  <c r="SA33" i="19"/>
  <c r="FP33" i="19"/>
  <c r="DM33" i="19"/>
  <c r="P33" i="19"/>
  <c r="NF33" i="19"/>
  <c r="HS33" i="19"/>
  <c r="NS33" i="19"/>
  <c r="CO33" i="19"/>
  <c r="KN33" i="19"/>
  <c r="EE33" i="19"/>
  <c r="OF33" i="19"/>
  <c r="QK33" i="19"/>
  <c r="HD33" i="19"/>
  <c r="T33" i="19"/>
  <c r="MC33" i="19"/>
  <c r="BD33" i="19"/>
  <c r="HC33" i="19"/>
  <c r="KL33" i="19"/>
  <c r="GO33" i="19"/>
  <c r="CD33" i="19"/>
  <c r="QI33" i="19"/>
  <c r="FS33" i="19"/>
  <c r="OI33" i="19"/>
  <c r="DI33" i="19"/>
  <c r="IK33" i="19"/>
  <c r="QO33" i="19"/>
  <c r="DG33" i="19"/>
  <c r="EF33" i="19"/>
  <c r="PH33" i="19"/>
  <c r="RN33" i="19"/>
  <c r="KE33" i="19"/>
  <c r="SF33" i="19"/>
  <c r="EQ33" i="19"/>
  <c r="EK33" i="19"/>
  <c r="RZ33" i="19"/>
  <c r="EI33" i="19"/>
  <c r="GB33" i="19"/>
  <c r="KM33" i="19"/>
  <c r="DV33" i="19"/>
  <c r="GP33" i="19"/>
  <c r="FT33" i="19"/>
  <c r="MA33" i="19"/>
  <c r="KU33" i="19"/>
  <c r="DK33" i="19"/>
  <c r="BT33" i="19"/>
  <c r="RU33" i="19"/>
  <c r="ND33" i="19"/>
  <c r="DJ33" i="19"/>
  <c r="FC33" i="19"/>
  <c r="IX33" i="19"/>
  <c r="NC33" i="19"/>
  <c r="HZ33" i="19"/>
  <c r="RT33" i="19"/>
  <c r="NA33" i="19"/>
  <c r="Q33" i="19"/>
  <c r="CE33" i="19"/>
  <c r="NE33" i="19"/>
  <c r="IN33" i="19"/>
  <c r="QH33" i="19"/>
  <c r="JD33" i="19"/>
  <c r="EH33" i="19"/>
  <c r="OO33" i="19"/>
  <c r="X33" i="19"/>
  <c r="IT33" i="19"/>
  <c r="RR33" i="19"/>
  <c r="NH33" i="19"/>
  <c r="Y33" i="19"/>
  <c r="KR33" i="19"/>
  <c r="MP33" i="19"/>
  <c r="FO33" i="19"/>
  <c r="HY33" i="19"/>
  <c r="BJ33" i="19"/>
  <c r="IW33" i="19"/>
  <c r="PK33" i="19"/>
  <c r="CI33" i="19"/>
  <c r="JN33" i="19"/>
  <c r="AM33" i="19"/>
  <c r="KZ33" i="19"/>
  <c r="FW33" i="19"/>
  <c r="AH33" i="19"/>
  <c r="AP33" i="19"/>
  <c r="JM33" i="19"/>
  <c r="GM33" i="19"/>
  <c r="AC33" i="19"/>
  <c r="KQ33" i="19"/>
  <c r="FN33" i="19"/>
  <c r="LZ33" i="19"/>
  <c r="IV33" i="19"/>
  <c r="DS33" i="19"/>
  <c r="QC33" i="19"/>
  <c r="QR33" i="19"/>
  <c r="LY33" i="19"/>
  <c r="RV33" i="19"/>
  <c r="DE33" i="19"/>
  <c r="IA33" i="19"/>
  <c r="PI33" i="19"/>
  <c r="KJ33" i="19"/>
  <c r="OE33" i="19"/>
  <c r="AX33" i="19"/>
  <c r="JP33" i="19"/>
  <c r="FX33" i="19"/>
  <c r="ER33" i="19"/>
  <c r="FZ33" i="19"/>
  <c r="OL33" i="19"/>
  <c r="LV33" i="19"/>
  <c r="PB33" i="19"/>
  <c r="SE33" i="19"/>
  <c r="OS33" i="19"/>
  <c r="AD33" i="19"/>
  <c r="OT33" i="19"/>
  <c r="LD33" i="19"/>
  <c r="PX33" i="19"/>
  <c r="DH33" i="19"/>
  <c r="OG33" i="19"/>
  <c r="AI33" i="19"/>
  <c r="DR33" i="19"/>
  <c r="FB33" i="19"/>
  <c r="NR33" i="19"/>
  <c r="MM33" i="19"/>
  <c r="KV33" i="19"/>
  <c r="CZ33" i="19"/>
  <c r="QD33" i="19"/>
  <c r="RC33" i="19"/>
  <c r="DT33" i="19"/>
  <c r="FK33" i="19"/>
  <c r="CA33" i="19"/>
  <c r="ML33" i="19"/>
  <c r="EJ33" i="19"/>
  <c r="II33" i="19"/>
  <c r="DZ33" i="19"/>
  <c r="JA33" i="19"/>
  <c r="JR33" i="19"/>
  <c r="QL33" i="19"/>
  <c r="GZ33" i="19"/>
  <c r="PM33" i="19"/>
  <c r="PY33" i="19"/>
  <c r="RB33" i="19"/>
  <c r="JV33" i="19"/>
  <c r="QQ33" i="19"/>
  <c r="HH33" i="19"/>
  <c r="NP33" i="19"/>
  <c r="IY33" i="19"/>
  <c r="CH33" i="19"/>
  <c r="BI33" i="19"/>
  <c r="NQ33" i="19"/>
  <c r="OB33" i="19"/>
  <c r="AE33" i="19"/>
  <c r="QU33" i="19"/>
  <c r="RS33" i="19"/>
  <c r="NG33" i="19"/>
  <c r="JS33" i="19"/>
  <c r="AN33" i="19"/>
  <c r="CT33" i="19"/>
  <c r="DU33" i="19"/>
  <c r="GV33" i="19"/>
  <c r="NB33" i="19"/>
  <c r="BL33" i="19"/>
  <c r="PJ33" i="19"/>
  <c r="KG33" i="19"/>
  <c r="BH33" i="19"/>
  <c r="OR33" i="19"/>
  <c r="PS33" i="19"/>
  <c r="DD33" i="19"/>
  <c r="CP33" i="19"/>
  <c r="GA33" i="19"/>
  <c r="GN33" i="19"/>
  <c r="DF33" i="19"/>
  <c r="PR33" i="19"/>
  <c r="KX33" i="19"/>
  <c r="BV33" i="19"/>
  <c r="EW33" i="19"/>
  <c r="IQ33" i="19"/>
  <c r="FI33" i="19"/>
  <c r="LF33" i="19"/>
  <c r="QA33" i="19"/>
  <c r="FD33" i="19"/>
  <c r="GC33" i="19"/>
  <c r="LX33" i="19"/>
  <c r="NK33" i="19"/>
  <c r="CB33" i="19"/>
  <c r="ET33" i="19"/>
  <c r="EM33" i="19"/>
  <c r="HB33" i="19"/>
  <c r="DY33" i="19"/>
  <c r="CY33" i="19"/>
  <c r="FJ33" i="19"/>
  <c r="QZ33" i="19"/>
  <c r="JL33" i="19"/>
  <c r="MN33" i="19"/>
  <c r="GD33" i="19"/>
  <c r="MW33" i="19"/>
  <c r="IZ33" i="19"/>
  <c r="JB33" i="19"/>
  <c r="OP33" i="19"/>
  <c r="QF33" i="19"/>
  <c r="RE33" i="19"/>
  <c r="FQ33" i="19"/>
  <c r="IH33" i="19"/>
  <c r="GF33" i="19"/>
  <c r="NZ33" i="19"/>
  <c r="KI33" i="19"/>
  <c r="JX33" i="19"/>
  <c r="HQ33" i="19"/>
  <c r="IP33" i="19"/>
  <c r="EZ33" i="19"/>
  <c r="MO33" i="19"/>
  <c r="KB33" i="19"/>
  <c r="HK33" i="19"/>
  <c r="IG33" i="19"/>
  <c r="MT33" i="19"/>
  <c r="JW33" i="19"/>
  <c r="BR33" i="19"/>
  <c r="BY33" i="19"/>
  <c r="EY33" i="19"/>
  <c r="QG33" i="19"/>
  <c r="U33" i="19"/>
  <c r="HX33" i="19"/>
  <c r="LH33" i="19"/>
  <c r="BS33" i="19"/>
  <c r="HN33" i="19"/>
  <c r="OA33" i="19"/>
  <c r="EL33" i="19"/>
  <c r="HA33" i="19"/>
  <c r="DX33" i="19"/>
  <c r="CX33" i="19"/>
  <c r="CN33" i="19"/>
  <c r="CS33" i="19"/>
  <c r="BU33" i="19"/>
  <c r="DO33" i="19"/>
  <c r="IR33" i="19"/>
  <c r="BP33" i="19"/>
  <c r="HP33" i="19"/>
  <c r="RF33" i="19"/>
  <c r="PZ33" i="19"/>
  <c r="CQ33" i="19"/>
  <c r="IU33" i="19"/>
  <c r="ES33" i="19"/>
  <c r="QY33" i="19"/>
  <c r="RL33" i="19"/>
  <c r="HF33" i="19"/>
  <c r="OU33" i="19"/>
  <c r="SI33" i="19"/>
  <c r="HL33" i="19"/>
  <c r="EX33" i="19"/>
  <c r="HW33" i="19"/>
  <c r="NO33" i="19"/>
  <c r="GK33" i="19"/>
  <c r="HJ33" i="19"/>
  <c r="LO33" i="19"/>
  <c r="EU33" i="19"/>
  <c r="PA33" i="19"/>
  <c r="CM33" i="19"/>
  <c r="LW33" i="19"/>
  <c r="LI33" i="19"/>
  <c r="EB33" i="19"/>
  <c r="FR33" i="19"/>
  <c r="MS33" i="19"/>
  <c r="LC33" i="19"/>
  <c r="QT33" i="19"/>
  <c r="AA33" i="19"/>
  <c r="JK33" i="19"/>
  <c r="EA33" i="19"/>
  <c r="V33" i="19"/>
  <c r="HV33" i="19"/>
  <c r="GE33" i="19"/>
  <c r="OZ33" i="19"/>
  <c r="SD33" i="19"/>
  <c r="JC33" i="19"/>
  <c r="ME33" i="19"/>
  <c r="QX33" i="19"/>
  <c r="NU33" i="19"/>
  <c r="IM33" i="19"/>
  <c r="OM33" i="19"/>
  <c r="HG33" i="19"/>
  <c r="SC33" i="19"/>
  <c r="CC33" i="19"/>
  <c r="MU33" i="19"/>
  <c r="FE33" i="19"/>
  <c r="FF33" i="19"/>
  <c r="BZ33" i="19"/>
  <c r="DN33" i="19"/>
  <c r="JT33" i="19"/>
  <c r="ON33" i="19"/>
  <c r="NN33" i="19"/>
  <c r="GJ33" i="19"/>
  <c r="HI33" i="19"/>
  <c r="LN33" i="19"/>
  <c r="MJ33" i="19"/>
  <c r="KC33" i="19"/>
  <c r="LG33" i="19"/>
  <c r="QB33" i="19"/>
  <c r="W33" i="19"/>
  <c r="AB33" i="19"/>
  <c r="KY33" i="19"/>
  <c r="JY33" i="19"/>
  <c r="RM33" i="19"/>
  <c r="OV33" i="19"/>
  <c r="SH33" i="19"/>
  <c r="NJ33" i="19"/>
  <c r="RG33" i="19"/>
  <c r="CR33" i="19"/>
  <c r="BX33" i="19"/>
  <c r="OQ33" i="19"/>
  <c r="GH33" i="19"/>
  <c r="OY33" i="19"/>
  <c r="LE33" i="19"/>
  <c r="KH33" i="19"/>
  <c r="BQ33" i="19"/>
  <c r="MD33" i="19"/>
  <c r="QW33" i="19"/>
  <c r="NT33" i="19"/>
  <c r="IL33" i="19"/>
  <c r="RH33" i="19"/>
  <c r="HM33" i="19"/>
  <c r="JU33" i="19"/>
  <c r="BW33" i="19"/>
  <c r="PG33" i="19"/>
  <c r="IO33" i="19"/>
  <c r="MI33" i="19"/>
  <c r="BM33" i="19"/>
  <c r="I60" i="18"/>
  <c r="K59" i="18"/>
  <c r="J340" i="18" l="1"/>
  <c r="OP40" i="19"/>
  <c r="OP41" i="19" s="1"/>
  <c r="OP37" i="19"/>
  <c r="OP38" i="19" s="1"/>
  <c r="OP34" i="19"/>
  <c r="OP35" i="19" s="1"/>
  <c r="FQ40" i="19"/>
  <c r="FQ41" i="19" s="1"/>
  <c r="FQ37" i="19"/>
  <c r="FQ38" i="19" s="1"/>
  <c r="FQ39" i="19" s="1"/>
  <c r="FQ34" i="19"/>
  <c r="FQ35" i="19" s="1"/>
  <c r="KH40" i="19"/>
  <c r="KH41" i="19" s="1"/>
  <c r="KH42" i="19" s="1"/>
  <c r="KH37" i="19"/>
  <c r="KH38" i="19" s="1"/>
  <c r="KH39" i="19" s="1"/>
  <c r="KH34" i="19"/>
  <c r="KH35" i="19" s="1"/>
  <c r="NP40" i="19"/>
  <c r="NP41" i="19" s="1"/>
  <c r="NP42" i="19" s="1"/>
  <c r="NP34" i="19"/>
  <c r="NP35" i="19" s="1"/>
  <c r="NP36" i="19" s="1"/>
  <c r="NP37" i="19"/>
  <c r="NP38" i="19" s="1"/>
  <c r="NP39" i="19" s="1"/>
  <c r="KI34" i="19"/>
  <c r="KI35" i="19" s="1"/>
  <c r="KI36" i="19" s="1"/>
  <c r="KI40" i="19"/>
  <c r="KI41" i="19" s="1"/>
  <c r="KI42" i="19" s="1"/>
  <c r="KI37" i="19"/>
  <c r="KI38" i="19" s="1"/>
  <c r="KI39" i="19" s="1"/>
  <c r="FB40" i="19"/>
  <c r="FB41" i="19" s="1"/>
  <c r="FB42" i="19" s="1"/>
  <c r="FB37" i="19"/>
  <c r="FB38" i="19" s="1"/>
  <c r="FB39" i="19" s="1"/>
  <c r="FB34" i="19"/>
  <c r="FB35" i="19" s="1"/>
  <c r="FB36" i="19" s="1"/>
  <c r="RZ40" i="19"/>
  <c r="RZ41" i="19" s="1"/>
  <c r="RZ42" i="19" s="1"/>
  <c r="RZ34" i="19"/>
  <c r="RZ35" i="19" s="1"/>
  <c r="RZ37" i="19"/>
  <c r="RZ38" i="19" s="1"/>
  <c r="FK40" i="19"/>
  <c r="FK41" i="19" s="1"/>
  <c r="FK34" i="19"/>
  <c r="FK35" i="19" s="1"/>
  <c r="FK36" i="19" s="1"/>
  <c r="FK37" i="19"/>
  <c r="FK38" i="19" s="1"/>
  <c r="FK39" i="19" s="1"/>
  <c r="LA40" i="19"/>
  <c r="LA41" i="19" s="1"/>
  <c r="LA37" i="19"/>
  <c r="LA38" i="19" s="1"/>
  <c r="LA34" i="19"/>
  <c r="LA35" i="19" s="1"/>
  <c r="LA36" i="19" s="1"/>
  <c r="KJ37" i="19"/>
  <c r="KJ38" i="19" s="1"/>
  <c r="KJ39" i="19" s="1"/>
  <c r="KJ40" i="19"/>
  <c r="KJ41" i="19" s="1"/>
  <c r="KJ42" i="19" s="1"/>
  <c r="KJ34" i="19"/>
  <c r="KJ35" i="19" s="1"/>
  <c r="KJ36" i="19" s="1"/>
  <c r="BW34" i="19"/>
  <c r="BW35" i="19" s="1"/>
  <c r="BW36" i="19" s="1"/>
  <c r="BW37" i="19"/>
  <c r="BW38" i="19" s="1"/>
  <c r="BW39" i="19" s="1"/>
  <c r="BW40" i="19"/>
  <c r="BW41" i="19" s="1"/>
  <c r="BW42" i="19" s="1"/>
  <c r="BX45" i="19"/>
  <c r="LM37" i="19"/>
  <c r="LM38" i="19" s="1"/>
  <c r="LM39" i="19" s="1"/>
  <c r="LM40" i="19"/>
  <c r="LM41" i="19" s="1"/>
  <c r="LM42" i="19" s="1"/>
  <c r="LM34" i="19"/>
  <c r="LM35" i="19" s="1"/>
  <c r="LM36" i="19" s="1"/>
  <c r="U40" i="19"/>
  <c r="U41" i="19" s="1"/>
  <c r="U42" i="19" s="1"/>
  <c r="U34" i="19"/>
  <c r="U35" i="19" s="1"/>
  <c r="U36" i="19" s="1"/>
  <c r="U37" i="19"/>
  <c r="U38" i="19" s="1"/>
  <c r="U39" i="19" s="1"/>
  <c r="EA37" i="19"/>
  <c r="EA38" i="19" s="1"/>
  <c r="EA34" i="19"/>
  <c r="EA35" i="19" s="1"/>
  <c r="EA40" i="19"/>
  <c r="EA41" i="19" s="1"/>
  <c r="GJ34" i="19"/>
  <c r="GJ35" i="19" s="1"/>
  <c r="GJ40" i="19"/>
  <c r="GJ41" i="19" s="1"/>
  <c r="GJ42" i="19" s="1"/>
  <c r="GJ37" i="19"/>
  <c r="GJ38" i="19" s="1"/>
  <c r="GJ39" i="19" s="1"/>
  <c r="RK34" i="19"/>
  <c r="RK35" i="19" s="1"/>
  <c r="RK36" i="19" s="1"/>
  <c r="RK40" i="19"/>
  <c r="RK41" i="19" s="1"/>
  <c r="RK42" i="19" s="1"/>
  <c r="RK37" i="19"/>
  <c r="RK38" i="19" s="1"/>
  <c r="RK39" i="19" s="1"/>
  <c r="HO37" i="19"/>
  <c r="HO38" i="19" s="1"/>
  <c r="HO39" i="19" s="1"/>
  <c r="HO40" i="19"/>
  <c r="HO41" i="19" s="1"/>
  <c r="HO42" i="19" s="1"/>
  <c r="HO34" i="19"/>
  <c r="HO35" i="19" s="1"/>
  <c r="HO36" i="19" s="1"/>
  <c r="DW37" i="19"/>
  <c r="DW38" i="19" s="1"/>
  <c r="DW39" i="19" s="1"/>
  <c r="DW34" i="19"/>
  <c r="DW35" i="19" s="1"/>
  <c r="DW36" i="19" s="1"/>
  <c r="DW40" i="19"/>
  <c r="DW41" i="19" s="1"/>
  <c r="DW42" i="19" s="1"/>
  <c r="T40" i="19"/>
  <c r="T41" i="19" s="1"/>
  <c r="T42" i="19" s="1"/>
  <c r="T37" i="19"/>
  <c r="T38" i="19" s="1"/>
  <c r="T39" i="19" s="1"/>
  <c r="T34" i="19"/>
  <c r="T35" i="19" s="1"/>
  <c r="T36" i="19" s="1"/>
  <c r="HJ37" i="19"/>
  <c r="HJ38" i="19" s="1"/>
  <c r="HJ39" i="19" s="1"/>
  <c r="HJ34" i="19"/>
  <c r="HJ35" i="19" s="1"/>
  <c r="HJ40" i="19"/>
  <c r="HJ41" i="19" s="1"/>
  <c r="HJ42" i="19" s="1"/>
  <c r="NY34" i="19"/>
  <c r="NY35" i="19" s="1"/>
  <c r="NY36" i="19" s="1"/>
  <c r="NY40" i="19"/>
  <c r="NY41" i="19" s="1"/>
  <c r="NY42" i="19" s="1"/>
  <c r="NY37" i="19"/>
  <c r="NY38" i="19" s="1"/>
  <c r="NY39" i="19" s="1"/>
  <c r="IY34" i="19"/>
  <c r="IY35" i="19" s="1"/>
  <c r="IY40" i="19"/>
  <c r="IY41" i="19" s="1"/>
  <c r="IY37" i="19"/>
  <c r="IY38" i="19" s="1"/>
  <c r="DX34" i="19"/>
  <c r="DX35" i="19" s="1"/>
  <c r="DX36" i="19" s="1"/>
  <c r="DX40" i="19"/>
  <c r="DX41" i="19" s="1"/>
  <c r="DX42" i="19" s="1"/>
  <c r="DX37" i="19"/>
  <c r="DX38" i="19" s="1"/>
  <c r="DX39" i="19" s="1"/>
  <c r="FC40" i="19"/>
  <c r="FC41" i="19" s="1"/>
  <c r="FC42" i="19" s="1"/>
  <c r="FC37" i="19"/>
  <c r="FC38" i="19" s="1"/>
  <c r="FC39" i="19" s="1"/>
  <c r="FC34" i="19"/>
  <c r="FC35" i="19" s="1"/>
  <c r="FC36" i="19" s="1"/>
  <c r="PQ37" i="19"/>
  <c r="PQ38" i="19" s="1"/>
  <c r="PQ39" i="19" s="1"/>
  <c r="PQ34" i="19"/>
  <c r="PQ35" i="19" s="1"/>
  <c r="PQ36" i="19" s="1"/>
  <c r="PQ40" i="19"/>
  <c r="PQ41" i="19" s="1"/>
  <c r="PQ42" i="19" s="1"/>
  <c r="BG37" i="19"/>
  <c r="BG38" i="19" s="1"/>
  <c r="BG39" i="19" s="1"/>
  <c r="BH45" i="19"/>
  <c r="DH45" i="19" s="1"/>
  <c r="FH45" i="19" s="1"/>
  <c r="HH45" i="19" s="1"/>
  <c r="JH45" i="19" s="1"/>
  <c r="LH45" i="19" s="1"/>
  <c r="NH45" i="19" s="1"/>
  <c r="PH45" i="19" s="1"/>
  <c r="RH45" i="19" s="1"/>
  <c r="BG34" i="19"/>
  <c r="BG35" i="19" s="1"/>
  <c r="BG36" i="19" s="1"/>
  <c r="BG40" i="19"/>
  <c r="BG41" i="19" s="1"/>
  <c r="BG42" i="19" s="1"/>
  <c r="AM40" i="19"/>
  <c r="AM41" i="19" s="1"/>
  <c r="AM37" i="19"/>
  <c r="AM38" i="19" s="1"/>
  <c r="AM34" i="19"/>
  <c r="AM35" i="19" s="1"/>
  <c r="AN45" i="19"/>
  <c r="CN45" i="19" s="1"/>
  <c r="EN45" i="19" s="1"/>
  <c r="GN45" i="19" s="1"/>
  <c r="IN45" i="19" s="1"/>
  <c r="KN45" i="19" s="1"/>
  <c r="MN45" i="19" s="1"/>
  <c r="ON45" i="19" s="1"/>
  <c r="QN45" i="19" s="1"/>
  <c r="BH37" i="19"/>
  <c r="BH38" i="19" s="1"/>
  <c r="BH39" i="19" s="1"/>
  <c r="BH34" i="19"/>
  <c r="BH35" i="19" s="1"/>
  <c r="BH36" i="19" s="1"/>
  <c r="BH40" i="19"/>
  <c r="BH41" i="19" s="1"/>
  <c r="BH42" i="19" s="1"/>
  <c r="BI45" i="19"/>
  <c r="DI45" i="19" s="1"/>
  <c r="FI45" i="19" s="1"/>
  <c r="HI45" i="19" s="1"/>
  <c r="JI45" i="19" s="1"/>
  <c r="LI45" i="19" s="1"/>
  <c r="NI45" i="19" s="1"/>
  <c r="PI45" i="19" s="1"/>
  <c r="RI45" i="19" s="1"/>
  <c r="PX40" i="19"/>
  <c r="PX41" i="19" s="1"/>
  <c r="PX42" i="19" s="1"/>
  <c r="PX34" i="19"/>
  <c r="PX35" i="19" s="1"/>
  <c r="PX36" i="19" s="1"/>
  <c r="PX37" i="19"/>
  <c r="PX38" i="19" s="1"/>
  <c r="PX39" i="19" s="1"/>
  <c r="EI34" i="19"/>
  <c r="EI35" i="19" s="1"/>
  <c r="EI36" i="19" s="1"/>
  <c r="EI40" i="19"/>
  <c r="EI41" i="19" s="1"/>
  <c r="EI42" i="19" s="1"/>
  <c r="EI37" i="19"/>
  <c r="EI38" i="19" s="1"/>
  <c r="EI39" i="19" s="1"/>
  <c r="KU34" i="19"/>
  <c r="KU35" i="19" s="1"/>
  <c r="KU36" i="19" s="1"/>
  <c r="KU37" i="19"/>
  <c r="KU38" i="19" s="1"/>
  <c r="KU39" i="19" s="1"/>
  <c r="KU40" i="19"/>
  <c r="KU41" i="19" s="1"/>
  <c r="KU42" i="19" s="1"/>
  <c r="PW37" i="19"/>
  <c r="PW38" i="19" s="1"/>
  <c r="PW39" i="19" s="1"/>
  <c r="PW34" i="19"/>
  <c r="PW35" i="19" s="1"/>
  <c r="PW36" i="19" s="1"/>
  <c r="PW40" i="19"/>
  <c r="PW41" i="19" s="1"/>
  <c r="OK34" i="19"/>
  <c r="OK35" i="19" s="1"/>
  <c r="OK36" i="19" s="1"/>
  <c r="OK37" i="19"/>
  <c r="OK38" i="19" s="1"/>
  <c r="OK39" i="19" s="1"/>
  <c r="OK40" i="19"/>
  <c r="OK41" i="19" s="1"/>
  <c r="PH34" i="19"/>
  <c r="PH35" i="19" s="1"/>
  <c r="PH40" i="19"/>
  <c r="PH41" i="19" s="1"/>
  <c r="PH37" i="19"/>
  <c r="PH38" i="19" s="1"/>
  <c r="IU40" i="19"/>
  <c r="IU41" i="19" s="1"/>
  <c r="IU42" i="19" s="1"/>
  <c r="IU34" i="19"/>
  <c r="IU35" i="19" s="1"/>
  <c r="IU36" i="19" s="1"/>
  <c r="IU37" i="19"/>
  <c r="IU38" i="19" s="1"/>
  <c r="IU39" i="19" s="1"/>
  <c r="AG40" i="19"/>
  <c r="AG41" i="19" s="1"/>
  <c r="AG42" i="19" s="1"/>
  <c r="AH45" i="19"/>
  <c r="CH45" i="19" s="1"/>
  <c r="EH45" i="19" s="1"/>
  <c r="GH45" i="19" s="1"/>
  <c r="IH45" i="19" s="1"/>
  <c r="KH45" i="19" s="1"/>
  <c r="MH45" i="19" s="1"/>
  <c r="OH45" i="19" s="1"/>
  <c r="QH45" i="19" s="1"/>
  <c r="SH45" i="19" s="1"/>
  <c r="AG37" i="19"/>
  <c r="AG38" i="19" s="1"/>
  <c r="AG39" i="19" s="1"/>
  <c r="AG34" i="19"/>
  <c r="AG35" i="19" s="1"/>
  <c r="AG36" i="19" s="1"/>
  <c r="BI34" i="19"/>
  <c r="BI35" i="19" s="1"/>
  <c r="BI36" i="19" s="1"/>
  <c r="BI40" i="19"/>
  <c r="BI41" i="19" s="1"/>
  <c r="BI42" i="19" s="1"/>
  <c r="BI37" i="19"/>
  <c r="BI38" i="19" s="1"/>
  <c r="BI39" i="19" s="1"/>
  <c r="BJ45" i="19"/>
  <c r="DJ45" i="19" s="1"/>
  <c r="FJ45" i="19" s="1"/>
  <c r="HJ45" i="19" s="1"/>
  <c r="JJ45" i="19" s="1"/>
  <c r="LJ45" i="19" s="1"/>
  <c r="NJ45" i="19" s="1"/>
  <c r="PJ45" i="19" s="1"/>
  <c r="RJ45" i="19" s="1"/>
  <c r="IS37" i="19"/>
  <c r="IS38" i="19" s="1"/>
  <c r="IS39" i="19" s="1"/>
  <c r="IS34" i="19"/>
  <c r="IS35" i="19" s="1"/>
  <c r="IS36" i="19" s="1"/>
  <c r="IS40" i="19"/>
  <c r="IS41" i="19" s="1"/>
  <c r="CD34" i="19"/>
  <c r="CD35" i="19" s="1"/>
  <c r="CD37" i="19"/>
  <c r="CD38" i="19" s="1"/>
  <c r="CD39" i="19" s="1"/>
  <c r="CD40" i="19"/>
  <c r="CD41" i="19" s="1"/>
  <c r="DI40" i="19"/>
  <c r="DI41" i="19" s="1"/>
  <c r="DI42" i="19" s="1"/>
  <c r="DI37" i="19"/>
  <c r="DI38" i="19" s="1"/>
  <c r="DI39" i="19" s="1"/>
  <c r="DI34" i="19"/>
  <c r="DI35" i="19" s="1"/>
  <c r="DI36" i="19" s="1"/>
  <c r="GO37" i="19"/>
  <c r="GO38" i="19" s="1"/>
  <c r="GO39" i="19" s="1"/>
  <c r="GO34" i="19"/>
  <c r="GO35" i="19" s="1"/>
  <c r="GO40" i="19"/>
  <c r="GO41" i="19" s="1"/>
  <c r="GO42" i="19" s="1"/>
  <c r="SE37" i="19"/>
  <c r="SE38" i="19" s="1"/>
  <c r="SE39" i="19" s="1"/>
  <c r="SE34" i="19"/>
  <c r="SE35" i="19" s="1"/>
  <c r="SE36" i="19" s="1"/>
  <c r="SE40" i="19"/>
  <c r="SE41" i="19" s="1"/>
  <c r="SE42" i="19" s="1"/>
  <c r="DH37" i="19"/>
  <c r="DH38" i="19" s="1"/>
  <c r="DH39" i="19" s="1"/>
  <c r="DH40" i="19"/>
  <c r="DH41" i="19" s="1"/>
  <c r="DH42" i="19" s="1"/>
  <c r="DH34" i="19"/>
  <c r="DH35" i="19" s="1"/>
  <c r="DH36" i="19" s="1"/>
  <c r="BC40" i="19"/>
  <c r="BC41" i="19" s="1"/>
  <c r="BC42" i="19" s="1"/>
  <c r="BC34" i="19"/>
  <c r="BC35" i="19" s="1"/>
  <c r="BC36" i="19" s="1"/>
  <c r="BC37" i="19"/>
  <c r="BC38" i="19" s="1"/>
  <c r="BC39" i="19" s="1"/>
  <c r="BD45" i="19"/>
  <c r="DD45" i="19" s="1"/>
  <c r="FD45" i="19" s="1"/>
  <c r="HD45" i="19" s="1"/>
  <c r="JD45" i="19" s="1"/>
  <c r="LD45" i="19" s="1"/>
  <c r="ND45" i="19" s="1"/>
  <c r="PD45" i="19" s="1"/>
  <c r="RD45" i="19" s="1"/>
  <c r="CN40" i="19"/>
  <c r="CN41" i="19" s="1"/>
  <c r="CN37" i="19"/>
  <c r="CN38" i="19" s="1"/>
  <c r="CN39" i="19" s="1"/>
  <c r="CN34" i="19"/>
  <c r="CN35" i="19" s="1"/>
  <c r="CN36" i="19" s="1"/>
  <c r="QD40" i="19"/>
  <c r="QD41" i="19" s="1"/>
  <c r="QD34" i="19"/>
  <c r="QD35" i="19" s="1"/>
  <c r="QD37" i="19"/>
  <c r="QD38" i="19" s="1"/>
  <c r="QD39" i="19" s="1"/>
  <c r="KC34" i="19"/>
  <c r="KC35" i="19" s="1"/>
  <c r="KC37" i="19"/>
  <c r="KC38" i="19" s="1"/>
  <c r="KC39" i="19" s="1"/>
  <c r="KC40" i="19"/>
  <c r="KC41" i="19" s="1"/>
  <c r="HD40" i="19"/>
  <c r="HD41" i="19" s="1"/>
  <c r="HD42" i="19" s="1"/>
  <c r="HD34" i="19"/>
  <c r="HD35" i="19" s="1"/>
  <c r="HD36" i="19" s="1"/>
  <c r="HD37" i="19"/>
  <c r="HD38" i="19" s="1"/>
  <c r="HD39" i="19" s="1"/>
  <c r="MP40" i="19"/>
  <c r="MP41" i="19" s="1"/>
  <c r="MP42" i="19" s="1"/>
  <c r="MP34" i="19"/>
  <c r="MP35" i="19" s="1"/>
  <c r="MP36" i="19" s="1"/>
  <c r="MP37" i="19"/>
  <c r="MP38" i="19" s="1"/>
  <c r="MP39" i="19" s="1"/>
  <c r="NH40" i="19"/>
  <c r="NH41" i="19" s="1"/>
  <c r="NH42" i="19" s="1"/>
  <c r="NH37" i="19"/>
  <c r="NH38" i="19" s="1"/>
  <c r="NH39" i="19" s="1"/>
  <c r="NH34" i="19"/>
  <c r="NH35" i="19" s="1"/>
  <c r="NH36" i="19" s="1"/>
  <c r="HQ37" i="19"/>
  <c r="HQ38" i="19" s="1"/>
  <c r="HQ39" i="19" s="1"/>
  <c r="HQ40" i="19"/>
  <c r="HQ41" i="19" s="1"/>
  <c r="HQ42" i="19" s="1"/>
  <c r="HQ34" i="19"/>
  <c r="HQ35" i="19" s="1"/>
  <c r="QM40" i="19"/>
  <c r="QM41" i="19" s="1"/>
  <c r="QM34" i="19"/>
  <c r="QM35" i="19" s="1"/>
  <c r="QM36" i="19" s="1"/>
  <c r="QM37" i="19"/>
  <c r="QM38" i="19" s="1"/>
  <c r="QI34" i="19"/>
  <c r="QI35" i="19" s="1"/>
  <c r="QI36" i="19" s="1"/>
  <c r="QI40" i="19"/>
  <c r="QI41" i="19" s="1"/>
  <c r="QI42" i="19" s="1"/>
  <c r="QI37" i="19"/>
  <c r="QI38" i="19" s="1"/>
  <c r="QI39" i="19" s="1"/>
  <c r="ID37" i="19"/>
  <c r="ID38" i="19" s="1"/>
  <c r="ID40" i="19"/>
  <c r="ID41" i="19" s="1"/>
  <c r="ID34" i="19"/>
  <c r="ID35" i="19" s="1"/>
  <c r="ID36" i="19" s="1"/>
  <c r="SA37" i="19"/>
  <c r="SA38" i="19" s="1"/>
  <c r="SA39" i="19" s="1"/>
  <c r="SA34" i="19"/>
  <c r="SA35" i="19" s="1"/>
  <c r="SA36" i="19" s="1"/>
  <c r="SA40" i="19"/>
  <c r="SA41" i="19" s="1"/>
  <c r="SA42" i="19" s="1"/>
  <c r="NK40" i="19"/>
  <c r="NK41" i="19" s="1"/>
  <c r="NK42" i="19" s="1"/>
  <c r="NK34" i="19"/>
  <c r="NK35" i="19" s="1"/>
  <c r="NK36" i="19" s="1"/>
  <c r="NK37" i="19"/>
  <c r="NK38" i="19" s="1"/>
  <c r="NK39" i="19" s="1"/>
  <c r="MU34" i="19"/>
  <c r="MU35" i="19" s="1"/>
  <c r="MU36" i="19" s="1"/>
  <c r="MU37" i="19"/>
  <c r="MU38" i="19" s="1"/>
  <c r="MU39" i="19" s="1"/>
  <c r="MU40" i="19"/>
  <c r="MU41" i="19" s="1"/>
  <c r="MU42" i="19" s="1"/>
  <c r="Q37" i="19"/>
  <c r="Q38" i="19" s="1"/>
  <c r="Q39" i="19" s="1"/>
  <c r="Q34" i="19"/>
  <c r="Q35" i="19" s="1"/>
  <c r="Q36" i="19" s="1"/>
  <c r="Q40" i="19"/>
  <c r="Q41" i="19" s="1"/>
  <c r="Q42" i="19" s="1"/>
  <c r="LJ40" i="19"/>
  <c r="LJ41" i="19" s="1"/>
  <c r="LJ42" i="19" s="1"/>
  <c r="LJ34" i="19"/>
  <c r="LJ35" i="19" s="1"/>
  <c r="LJ37" i="19"/>
  <c r="LJ38" i="19" s="1"/>
  <c r="RO40" i="19"/>
  <c r="RO41" i="19" s="1"/>
  <c r="RO34" i="19"/>
  <c r="RO35" i="19" s="1"/>
  <c r="RO36" i="19" s="1"/>
  <c r="RO37" i="19"/>
  <c r="RO38" i="19" s="1"/>
  <c r="GW40" i="19"/>
  <c r="GW41" i="19" s="1"/>
  <c r="GW42" i="19" s="1"/>
  <c r="GW37" i="19"/>
  <c r="GW38" i="19" s="1"/>
  <c r="GW39" i="19" s="1"/>
  <c r="GW34" i="19"/>
  <c r="GW35" i="19" s="1"/>
  <c r="GW36" i="19" s="1"/>
  <c r="AI37" i="19"/>
  <c r="AI38" i="19" s="1"/>
  <c r="AI39" i="19" s="1"/>
  <c r="AI34" i="19"/>
  <c r="AI35" i="19" s="1"/>
  <c r="AI36" i="19" s="1"/>
  <c r="AJ45" i="19"/>
  <c r="CJ45" i="19" s="1"/>
  <c r="EJ45" i="19" s="1"/>
  <c r="GJ45" i="19" s="1"/>
  <c r="IJ45" i="19" s="1"/>
  <c r="KJ45" i="19" s="1"/>
  <c r="MJ45" i="19" s="1"/>
  <c r="OJ45" i="19" s="1"/>
  <c r="QJ45" i="19" s="1"/>
  <c r="SJ45" i="19" s="1"/>
  <c r="AI40" i="19"/>
  <c r="AI41" i="19" s="1"/>
  <c r="AI42" i="19" s="1"/>
  <c r="PO40" i="19"/>
  <c r="PO41" i="19" s="1"/>
  <c r="PO42" i="19" s="1"/>
  <c r="PO37" i="19"/>
  <c r="PO38" i="19" s="1"/>
  <c r="PO39" i="19" s="1"/>
  <c r="PO34" i="19"/>
  <c r="PO35" i="19" s="1"/>
  <c r="PO36" i="19" s="1"/>
  <c r="PE37" i="19"/>
  <c r="PE38" i="19" s="1"/>
  <c r="PE39" i="19" s="1"/>
  <c r="PE40" i="19"/>
  <c r="PE41" i="19" s="1"/>
  <c r="PE42" i="19" s="1"/>
  <c r="PE34" i="19"/>
  <c r="PE35" i="19" s="1"/>
  <c r="AY37" i="19"/>
  <c r="AY38" i="19" s="1"/>
  <c r="AY34" i="19"/>
  <c r="AY35" i="19" s="1"/>
  <c r="AZ45" i="19"/>
  <c r="CZ45" i="19" s="1"/>
  <c r="EZ45" i="19" s="1"/>
  <c r="GZ45" i="19" s="1"/>
  <c r="IZ45" i="19" s="1"/>
  <c r="KZ45" i="19" s="1"/>
  <c r="MZ45" i="19" s="1"/>
  <c r="OZ45" i="19" s="1"/>
  <c r="QZ45" i="19" s="1"/>
  <c r="AY40" i="19"/>
  <c r="AY41" i="19" s="1"/>
  <c r="KS34" i="19"/>
  <c r="KS35" i="19" s="1"/>
  <c r="KS37" i="19"/>
  <c r="KS38" i="19" s="1"/>
  <c r="KS39" i="19" s="1"/>
  <c r="KS40" i="19"/>
  <c r="KS41" i="19" s="1"/>
  <c r="KS42" i="19" s="1"/>
  <c r="AQ45" i="19"/>
  <c r="CQ45" i="19" s="1"/>
  <c r="EQ45" i="19" s="1"/>
  <c r="GQ45" i="19" s="1"/>
  <c r="IQ45" i="19" s="1"/>
  <c r="KQ45" i="19" s="1"/>
  <c r="MQ45" i="19" s="1"/>
  <c r="OQ45" i="19" s="1"/>
  <c r="QQ45" i="19" s="1"/>
  <c r="AP34" i="19"/>
  <c r="AP35" i="19" s="1"/>
  <c r="AP36" i="19" s="1"/>
  <c r="AP37" i="19"/>
  <c r="AP38" i="19" s="1"/>
  <c r="AP39" i="19" s="1"/>
  <c r="AP40" i="19"/>
  <c r="AP41" i="19" s="1"/>
  <c r="AP42" i="19" s="1"/>
  <c r="MI40" i="19"/>
  <c r="MI41" i="19" s="1"/>
  <c r="MI42" i="19" s="1"/>
  <c r="MI37" i="19"/>
  <c r="MI38" i="19" s="1"/>
  <c r="MI39" i="19" s="1"/>
  <c r="MI34" i="19"/>
  <c r="MI35" i="19" s="1"/>
  <c r="MI36" i="19" s="1"/>
  <c r="HE34" i="19"/>
  <c r="HE35" i="19" s="1"/>
  <c r="HE36" i="19" s="1"/>
  <c r="HE40" i="19"/>
  <c r="HE41" i="19" s="1"/>
  <c r="HE42" i="19" s="1"/>
  <c r="HE37" i="19"/>
  <c r="HE38" i="19" s="1"/>
  <c r="HE39" i="19" s="1"/>
  <c r="JA40" i="19"/>
  <c r="JA41" i="19" s="1"/>
  <c r="JA42" i="19" s="1"/>
  <c r="JA37" i="19"/>
  <c r="JA38" i="19" s="1"/>
  <c r="JA39" i="19" s="1"/>
  <c r="JA34" i="19"/>
  <c r="JA35" i="19" s="1"/>
  <c r="RA34" i="19"/>
  <c r="RA35" i="19" s="1"/>
  <c r="RA36" i="19" s="1"/>
  <c r="RA40" i="19"/>
  <c r="RA41" i="19" s="1"/>
  <c r="RA42" i="19" s="1"/>
  <c r="RA37" i="19"/>
  <c r="RA38" i="19" s="1"/>
  <c r="RA39" i="19" s="1"/>
  <c r="DR40" i="19"/>
  <c r="DR41" i="19" s="1"/>
  <c r="DR37" i="19"/>
  <c r="DR38" i="19" s="1"/>
  <c r="DR39" i="19" s="1"/>
  <c r="DR34" i="19"/>
  <c r="DR35" i="19" s="1"/>
  <c r="DR36" i="19" s="1"/>
  <c r="EP40" i="19"/>
  <c r="EP41" i="19" s="1"/>
  <c r="EP42" i="19" s="1"/>
  <c r="EP34" i="19"/>
  <c r="EP35" i="19" s="1"/>
  <c r="EP36" i="19" s="1"/>
  <c r="EP37" i="19"/>
  <c r="EP38" i="19" s="1"/>
  <c r="EP39" i="19" s="1"/>
  <c r="JD40" i="19"/>
  <c r="JD41" i="19" s="1"/>
  <c r="JD42" i="19" s="1"/>
  <c r="JD37" i="19"/>
  <c r="JD38" i="19" s="1"/>
  <c r="JD39" i="19" s="1"/>
  <c r="JD34" i="19"/>
  <c r="JD35" i="19" s="1"/>
  <c r="JD36" i="19" s="1"/>
  <c r="MG34" i="19"/>
  <c r="MG35" i="19" s="1"/>
  <c r="MG36" i="19" s="1"/>
  <c r="MG40" i="19"/>
  <c r="MG41" i="19" s="1"/>
  <c r="MG42" i="19" s="1"/>
  <c r="MG37" i="19"/>
  <c r="MG38" i="19" s="1"/>
  <c r="MG39" i="19" s="1"/>
  <c r="EC37" i="19"/>
  <c r="EC38" i="19" s="1"/>
  <c r="EC39" i="19" s="1"/>
  <c r="EC34" i="19"/>
  <c r="EC35" i="19" s="1"/>
  <c r="EC36" i="19" s="1"/>
  <c r="EC40" i="19"/>
  <c r="EC41" i="19" s="1"/>
  <c r="EC42" i="19" s="1"/>
  <c r="AQ34" i="19"/>
  <c r="AQ35" i="19" s="1"/>
  <c r="AQ36" i="19" s="1"/>
  <c r="AQ40" i="19"/>
  <c r="AQ41" i="19" s="1"/>
  <c r="AQ42" i="19" s="1"/>
  <c r="AQ37" i="19"/>
  <c r="AQ38" i="19" s="1"/>
  <c r="AQ39" i="19" s="1"/>
  <c r="AR45" i="19"/>
  <c r="CR45" i="19" s="1"/>
  <c r="ER45" i="19" s="1"/>
  <c r="GR45" i="19" s="1"/>
  <c r="IR45" i="19" s="1"/>
  <c r="KR45" i="19" s="1"/>
  <c r="MR45" i="19" s="1"/>
  <c r="OR45" i="19" s="1"/>
  <c r="QR45" i="19" s="1"/>
  <c r="QV40" i="19"/>
  <c r="QV41" i="19" s="1"/>
  <c r="QV34" i="19"/>
  <c r="QV35" i="19" s="1"/>
  <c r="QV36" i="19" s="1"/>
  <c r="QV37" i="19"/>
  <c r="QV38" i="19" s="1"/>
  <c r="QV39" i="19" s="1"/>
  <c r="FE34" i="19"/>
  <c r="FE35" i="19" s="1"/>
  <c r="FE36" i="19" s="1"/>
  <c r="FE40" i="19"/>
  <c r="FE41" i="19" s="1"/>
  <c r="FE42" i="19" s="1"/>
  <c r="FE37" i="19"/>
  <c r="FE38" i="19" s="1"/>
  <c r="FE39" i="19" s="1"/>
  <c r="MC34" i="19"/>
  <c r="MC35" i="19" s="1"/>
  <c r="MC36" i="19" s="1"/>
  <c r="MC37" i="19"/>
  <c r="MC38" i="19" s="1"/>
  <c r="MC39" i="19" s="1"/>
  <c r="MC40" i="19"/>
  <c r="MC41" i="19" s="1"/>
  <c r="MC42" i="19" s="1"/>
  <c r="CQ40" i="19"/>
  <c r="CQ41" i="19" s="1"/>
  <c r="CQ42" i="19" s="1"/>
  <c r="CQ37" i="19"/>
  <c r="CQ38" i="19" s="1"/>
  <c r="CQ39" i="19" s="1"/>
  <c r="CQ34" i="19"/>
  <c r="CQ35" i="19" s="1"/>
  <c r="CQ36" i="19" s="1"/>
  <c r="AA34" i="19"/>
  <c r="AA35" i="19" s="1"/>
  <c r="AA36" i="19" s="1"/>
  <c r="AA40" i="19"/>
  <c r="AA41" i="19" s="1"/>
  <c r="AA42" i="19" s="1"/>
  <c r="AA37" i="19"/>
  <c r="AA38" i="19" s="1"/>
  <c r="AA39" i="19" s="1"/>
  <c r="HH34" i="19"/>
  <c r="HH35" i="19" s="1"/>
  <c r="HH36" i="19" s="1"/>
  <c r="HH37" i="19"/>
  <c r="HH38" i="19" s="1"/>
  <c r="HH39" i="19" s="1"/>
  <c r="HH40" i="19"/>
  <c r="HH41" i="19" s="1"/>
  <c r="HH42" i="19" s="1"/>
  <c r="FD37" i="19"/>
  <c r="FD38" i="19" s="1"/>
  <c r="FD39" i="19" s="1"/>
  <c r="FD40" i="19"/>
  <c r="FD41" i="19" s="1"/>
  <c r="FD42" i="19" s="1"/>
  <c r="FD34" i="19"/>
  <c r="FD35" i="19" s="1"/>
  <c r="FD36" i="19" s="1"/>
  <c r="QW40" i="19"/>
  <c r="QW41" i="19" s="1"/>
  <c r="QW42" i="19" s="1"/>
  <c r="QW37" i="19"/>
  <c r="QW38" i="19" s="1"/>
  <c r="QW39" i="19" s="1"/>
  <c r="QW34" i="19"/>
  <c r="QW35" i="19" s="1"/>
  <c r="QW36" i="19" s="1"/>
  <c r="DZ34" i="19"/>
  <c r="DZ35" i="19" s="1"/>
  <c r="DZ40" i="19"/>
  <c r="DZ41" i="19" s="1"/>
  <c r="DZ42" i="19" s="1"/>
  <c r="DZ37" i="19"/>
  <c r="DZ38" i="19" s="1"/>
  <c r="DZ39" i="19" s="1"/>
  <c r="EA39" i="19"/>
  <c r="EA42" i="19"/>
  <c r="EA36" i="19"/>
  <c r="LH40" i="19"/>
  <c r="LH41" i="19" s="1"/>
  <c r="LH42" i="19" s="1"/>
  <c r="LH37" i="19"/>
  <c r="LH38" i="19" s="1"/>
  <c r="LH39" i="19" s="1"/>
  <c r="LH34" i="19"/>
  <c r="LH35" i="19" s="1"/>
  <c r="LH36" i="19" s="1"/>
  <c r="NN34" i="19"/>
  <c r="NN35" i="19" s="1"/>
  <c r="NN36" i="19" s="1"/>
  <c r="NN40" i="19"/>
  <c r="NN41" i="19" s="1"/>
  <c r="NN42" i="19" s="1"/>
  <c r="NN37" i="19"/>
  <c r="NN38" i="19" s="1"/>
  <c r="NN39" i="19" s="1"/>
  <c r="QX34" i="19"/>
  <c r="QX35" i="19" s="1"/>
  <c r="QX36" i="19" s="1"/>
  <c r="QX40" i="19"/>
  <c r="QX41" i="19" s="1"/>
  <c r="QX42" i="19" s="1"/>
  <c r="QX37" i="19"/>
  <c r="QX38" i="19" s="1"/>
  <c r="QX39" i="19" s="1"/>
  <c r="BO34" i="19"/>
  <c r="BO35" i="19" s="1"/>
  <c r="BO40" i="19"/>
  <c r="BO41" i="19" s="1"/>
  <c r="BO37" i="19"/>
  <c r="BO38" i="19" s="1"/>
  <c r="BO39" i="19" s="1"/>
  <c r="BP45" i="19"/>
  <c r="GZ37" i="19"/>
  <c r="GZ38" i="19" s="1"/>
  <c r="GZ39" i="19" s="1"/>
  <c r="GZ40" i="19"/>
  <c r="GZ41" i="19" s="1"/>
  <c r="GZ42" i="19" s="1"/>
  <c r="GZ34" i="19"/>
  <c r="GZ35" i="19" s="1"/>
  <c r="GZ36" i="19" s="1"/>
  <c r="QF40" i="19"/>
  <c r="QF41" i="19" s="1"/>
  <c r="QF42" i="19" s="1"/>
  <c r="QF37" i="19"/>
  <c r="QF38" i="19" s="1"/>
  <c r="QF39" i="19" s="1"/>
  <c r="QF34" i="19"/>
  <c r="QF35" i="19" s="1"/>
  <c r="QF36" i="19" s="1"/>
  <c r="KA34" i="19"/>
  <c r="KA35" i="19" s="1"/>
  <c r="KA36" i="19" s="1"/>
  <c r="KA40" i="19"/>
  <c r="KA41" i="19" s="1"/>
  <c r="KA42" i="19" s="1"/>
  <c r="KA37" i="19"/>
  <c r="KA38" i="19" s="1"/>
  <c r="KA39" i="19" s="1"/>
  <c r="GE37" i="19"/>
  <c r="GE38" i="19" s="1"/>
  <c r="GE39" i="19" s="1"/>
  <c r="GE34" i="19"/>
  <c r="GE35" i="19" s="1"/>
  <c r="GE36" i="19" s="1"/>
  <c r="GE40" i="19"/>
  <c r="GE41" i="19" s="1"/>
  <c r="GE42" i="19" s="1"/>
  <c r="MV34" i="19"/>
  <c r="MV35" i="19" s="1"/>
  <c r="MV36" i="19" s="1"/>
  <c r="MV40" i="19"/>
  <c r="MV41" i="19" s="1"/>
  <c r="MV42" i="19" s="1"/>
  <c r="MV37" i="19"/>
  <c r="MV38" i="19" s="1"/>
  <c r="MV39" i="19" s="1"/>
  <c r="HA40" i="19"/>
  <c r="HA41" i="19" s="1"/>
  <c r="HA42" i="19" s="1"/>
  <c r="HA34" i="19"/>
  <c r="HA35" i="19" s="1"/>
  <c r="HA36" i="19" s="1"/>
  <c r="HA37" i="19"/>
  <c r="HA38" i="19" s="1"/>
  <c r="HA39" i="19" s="1"/>
  <c r="PZ34" i="19"/>
  <c r="PZ35" i="19" s="1"/>
  <c r="PZ37" i="19"/>
  <c r="PZ38" i="19" s="1"/>
  <c r="PZ39" i="19" s="1"/>
  <c r="PZ40" i="19"/>
  <c r="PZ41" i="19" s="1"/>
  <c r="DE37" i="19"/>
  <c r="DE38" i="19" s="1"/>
  <c r="DE39" i="19" s="1"/>
  <c r="DE34" i="19"/>
  <c r="DE35" i="19" s="1"/>
  <c r="DE36" i="19" s="1"/>
  <c r="DE40" i="19"/>
  <c r="DE41" i="19" s="1"/>
  <c r="DE42" i="19" s="1"/>
  <c r="KF40" i="19"/>
  <c r="KF41" i="19" s="1"/>
  <c r="KF42" i="19" s="1"/>
  <c r="KF34" i="19"/>
  <c r="KF35" i="19" s="1"/>
  <c r="KF36" i="19" s="1"/>
  <c r="KF37" i="19"/>
  <c r="KF38" i="19" s="1"/>
  <c r="KF39" i="19" s="1"/>
  <c r="JR34" i="19"/>
  <c r="JR35" i="19" s="1"/>
  <c r="JR36" i="19" s="1"/>
  <c r="JR40" i="19"/>
  <c r="JR41" i="19" s="1"/>
  <c r="JR42" i="19" s="1"/>
  <c r="JR37" i="19"/>
  <c r="JR38" i="19" s="1"/>
  <c r="JR39" i="19" s="1"/>
  <c r="CG34" i="19"/>
  <c r="CG35" i="19" s="1"/>
  <c r="CG36" i="19" s="1"/>
  <c r="CG37" i="19"/>
  <c r="CG38" i="19" s="1"/>
  <c r="CG39" i="19" s="1"/>
  <c r="CG40" i="19"/>
  <c r="CG41" i="19" s="1"/>
  <c r="CG42" i="19" s="1"/>
  <c r="PL34" i="19"/>
  <c r="PL35" i="19" s="1"/>
  <c r="PL36" i="19" s="1"/>
  <c r="PL40" i="19"/>
  <c r="PL41" i="19" s="1"/>
  <c r="PL37" i="19"/>
  <c r="PL38" i="19" s="1"/>
  <c r="PL39" i="19" s="1"/>
  <c r="MK37" i="19"/>
  <c r="MK38" i="19" s="1"/>
  <c r="MK34" i="19"/>
  <c r="MK35" i="19" s="1"/>
  <c r="MK40" i="19"/>
  <c r="MK41" i="19" s="1"/>
  <c r="MK42" i="19" s="1"/>
  <c r="ML34" i="19"/>
  <c r="ML35" i="19" s="1"/>
  <c r="ML36" i="19" s="1"/>
  <c r="ML40" i="19"/>
  <c r="ML41" i="19" s="1"/>
  <c r="ML42" i="19" s="1"/>
  <c r="ML37" i="19"/>
  <c r="ML38" i="19" s="1"/>
  <c r="ML39" i="19" s="1"/>
  <c r="LC40" i="19"/>
  <c r="LC41" i="19" s="1"/>
  <c r="LC34" i="19"/>
  <c r="LC35" i="19" s="1"/>
  <c r="LC36" i="19" s="1"/>
  <c r="LC37" i="19"/>
  <c r="LC38" i="19" s="1"/>
  <c r="LC39" i="19" s="1"/>
  <c r="FY40" i="19"/>
  <c r="FY41" i="19" s="1"/>
  <c r="FY42" i="19" s="1"/>
  <c r="FY37" i="19"/>
  <c r="FY38" i="19" s="1"/>
  <c r="FY39" i="19" s="1"/>
  <c r="FY34" i="19"/>
  <c r="FY35" i="19" s="1"/>
  <c r="FY36" i="19" s="1"/>
  <c r="HZ37" i="19"/>
  <c r="HZ38" i="19" s="1"/>
  <c r="HZ39" i="19" s="1"/>
  <c r="HZ40" i="19"/>
  <c r="HZ41" i="19" s="1"/>
  <c r="HZ42" i="19" s="1"/>
  <c r="HZ34" i="19"/>
  <c r="HZ35" i="19" s="1"/>
  <c r="HZ36" i="19" s="1"/>
  <c r="LY34" i="19"/>
  <c r="LY35" i="19" s="1"/>
  <c r="LY36" i="19" s="1"/>
  <c r="LY37" i="19"/>
  <c r="LY38" i="19" s="1"/>
  <c r="LY39" i="19" s="1"/>
  <c r="LY40" i="19"/>
  <c r="LY41" i="19" s="1"/>
  <c r="LY42" i="19" s="1"/>
  <c r="FV40" i="19"/>
  <c r="FV41" i="19" s="1"/>
  <c r="FV42" i="19" s="1"/>
  <c r="FV37" i="19"/>
  <c r="FV38" i="19" s="1"/>
  <c r="FV39" i="19" s="1"/>
  <c r="FV34" i="19"/>
  <c r="FV35" i="19" s="1"/>
  <c r="FV36" i="19" s="1"/>
  <c r="HX37" i="19"/>
  <c r="HX38" i="19" s="1"/>
  <c r="HX39" i="19" s="1"/>
  <c r="HX40" i="19"/>
  <c r="HX41" i="19" s="1"/>
  <c r="HX34" i="19"/>
  <c r="HX35" i="19" s="1"/>
  <c r="HX36" i="19" s="1"/>
  <c r="W37" i="19"/>
  <c r="W38" i="19" s="1"/>
  <c r="W39" i="19" s="1"/>
  <c r="W34" i="19"/>
  <c r="W35" i="19" s="1"/>
  <c r="W36" i="19" s="1"/>
  <c r="W40" i="19"/>
  <c r="W41" i="19" s="1"/>
  <c r="W42" i="19" s="1"/>
  <c r="P37" i="19"/>
  <c r="P38" i="19" s="1"/>
  <c r="P39" i="19" s="1"/>
  <c r="P34" i="19"/>
  <c r="P35" i="19" s="1"/>
  <c r="P36" i="19" s="1"/>
  <c r="P40" i="19"/>
  <c r="P41" i="19" s="1"/>
  <c r="P42" i="19" s="1"/>
  <c r="NC40" i="19"/>
  <c r="NC41" i="19" s="1"/>
  <c r="NC42" i="19" s="1"/>
  <c r="NC34" i="19"/>
  <c r="NC35" i="19" s="1"/>
  <c r="NC36" i="19" s="1"/>
  <c r="NC37" i="19"/>
  <c r="NC38" i="19" s="1"/>
  <c r="NC39" i="19" s="1"/>
  <c r="DU37" i="19"/>
  <c r="DU38" i="19" s="1"/>
  <c r="DU39" i="19" s="1"/>
  <c r="DU34" i="19"/>
  <c r="DU35" i="19" s="1"/>
  <c r="DU36" i="19" s="1"/>
  <c r="DU40" i="19"/>
  <c r="DU41" i="19" s="1"/>
  <c r="DU42" i="19" s="1"/>
  <c r="KD34" i="19"/>
  <c r="KD35" i="19" s="1"/>
  <c r="KD36" i="19" s="1"/>
  <c r="KD37" i="19"/>
  <c r="KD38" i="19" s="1"/>
  <c r="KD39" i="19" s="1"/>
  <c r="KD40" i="19"/>
  <c r="KD41" i="19" s="1"/>
  <c r="KD42" i="19" s="1"/>
  <c r="OH37" i="19"/>
  <c r="OH38" i="19" s="1"/>
  <c r="OH40" i="19"/>
  <c r="OH41" i="19" s="1"/>
  <c r="OH42" i="19" s="1"/>
  <c r="OH34" i="19"/>
  <c r="OH35" i="19" s="1"/>
  <c r="MB37" i="19"/>
  <c r="MB38" i="19" s="1"/>
  <c r="MB39" i="19" s="1"/>
  <c r="MB40" i="19"/>
  <c r="MB41" i="19" s="1"/>
  <c r="MB42" i="19" s="1"/>
  <c r="MB34" i="19"/>
  <c r="MB35" i="19" s="1"/>
  <c r="MB36" i="19" s="1"/>
  <c r="NR34" i="19"/>
  <c r="NR35" i="19" s="1"/>
  <c r="NR36" i="19" s="1"/>
  <c r="NR40" i="19"/>
  <c r="NR41" i="19" s="1"/>
  <c r="NR42" i="19" s="1"/>
  <c r="NR37" i="19"/>
  <c r="NR38" i="19" s="1"/>
  <c r="NR39" i="19" s="1"/>
  <c r="KO34" i="19"/>
  <c r="KO35" i="19" s="1"/>
  <c r="KO36" i="19" s="1"/>
  <c r="KO37" i="19"/>
  <c r="KO38" i="19" s="1"/>
  <c r="KO39" i="19" s="1"/>
  <c r="KO40" i="19"/>
  <c r="KO41" i="19" s="1"/>
  <c r="KO42" i="19" s="1"/>
  <c r="FU34" i="19"/>
  <c r="FU35" i="19" s="1"/>
  <c r="FU36" i="19" s="1"/>
  <c r="FU37" i="19"/>
  <c r="FU38" i="19" s="1"/>
  <c r="FU39" i="19" s="1"/>
  <c r="FU40" i="19"/>
  <c r="FU41" i="19" s="1"/>
  <c r="FU42" i="19" s="1"/>
  <c r="MY40" i="19"/>
  <c r="MY41" i="19" s="1"/>
  <c r="MY42" i="19" s="1"/>
  <c r="MY34" i="19"/>
  <c r="MY35" i="19" s="1"/>
  <c r="MY36" i="19" s="1"/>
  <c r="MY37" i="19"/>
  <c r="MY38" i="19" s="1"/>
  <c r="MY39" i="19" s="1"/>
  <c r="MX40" i="19"/>
  <c r="MX41" i="19" s="1"/>
  <c r="MX42" i="19" s="1"/>
  <c r="MX37" i="19"/>
  <c r="MX38" i="19" s="1"/>
  <c r="MX39" i="19" s="1"/>
  <c r="MX34" i="19"/>
  <c r="MX35" i="19" s="1"/>
  <c r="MX36" i="19" s="1"/>
  <c r="EO40" i="19"/>
  <c r="EO41" i="19" s="1"/>
  <c r="EO42" i="19" s="1"/>
  <c r="EO37" i="19"/>
  <c r="EO38" i="19" s="1"/>
  <c r="EO39" i="19" s="1"/>
  <c r="EO34" i="19"/>
  <c r="EO35" i="19" s="1"/>
  <c r="EO36" i="19" s="1"/>
  <c r="PS37" i="19"/>
  <c r="PS38" i="19" s="1"/>
  <c r="PS34" i="19"/>
  <c r="PS35" i="19" s="1"/>
  <c r="PS36" i="19" s="1"/>
  <c r="PS40" i="19"/>
  <c r="PS41" i="19" s="1"/>
  <c r="PS42" i="19" s="1"/>
  <c r="AV45" i="19"/>
  <c r="CV45" i="19" s="1"/>
  <c r="EV45" i="19" s="1"/>
  <c r="GV45" i="19" s="1"/>
  <c r="IV45" i="19" s="1"/>
  <c r="KV45" i="19" s="1"/>
  <c r="MV45" i="19" s="1"/>
  <c r="OV45" i="19" s="1"/>
  <c r="QV45" i="19" s="1"/>
  <c r="AU34" i="19"/>
  <c r="AU35" i="19" s="1"/>
  <c r="AU36" i="19" s="1"/>
  <c r="AU37" i="19"/>
  <c r="AU38" i="19" s="1"/>
  <c r="AU39" i="19" s="1"/>
  <c r="AU40" i="19"/>
  <c r="AU41" i="19" s="1"/>
  <c r="AU42" i="19" s="1"/>
  <c r="EU40" i="19"/>
  <c r="EU41" i="19" s="1"/>
  <c r="EU42" i="19" s="1"/>
  <c r="EU37" i="19"/>
  <c r="EU38" i="19" s="1"/>
  <c r="EU39" i="19" s="1"/>
  <c r="EU34" i="19"/>
  <c r="EU35" i="19" s="1"/>
  <c r="EU36" i="19" s="1"/>
  <c r="BB45" i="19"/>
  <c r="DB45" i="19" s="1"/>
  <c r="FB45" i="19" s="1"/>
  <c r="HB45" i="19" s="1"/>
  <c r="JB45" i="19" s="1"/>
  <c r="LB45" i="19" s="1"/>
  <c r="NB45" i="19" s="1"/>
  <c r="PB45" i="19" s="1"/>
  <c r="RB45" i="19" s="1"/>
  <c r="BA40" i="19"/>
  <c r="BA41" i="19" s="1"/>
  <c r="BA42" i="19" s="1"/>
  <c r="BA37" i="19"/>
  <c r="BA38" i="19" s="1"/>
  <c r="BA39" i="19" s="1"/>
  <c r="BA34" i="19"/>
  <c r="BA35" i="19" s="1"/>
  <c r="BA36" i="19" s="1"/>
  <c r="MA34" i="19"/>
  <c r="MA35" i="19" s="1"/>
  <c r="MA37" i="19"/>
  <c r="MA38" i="19" s="1"/>
  <c r="MA40" i="19"/>
  <c r="MA41" i="19" s="1"/>
  <c r="BF34" i="19"/>
  <c r="BF35" i="19" s="1"/>
  <c r="BG45" i="19"/>
  <c r="DG45" i="19" s="1"/>
  <c r="FG45" i="19" s="1"/>
  <c r="HG45" i="19" s="1"/>
  <c r="JG45" i="19" s="1"/>
  <c r="LG45" i="19" s="1"/>
  <c r="NG45" i="19" s="1"/>
  <c r="PG45" i="19" s="1"/>
  <c r="RG45" i="19" s="1"/>
  <c r="BF40" i="19"/>
  <c r="BF41" i="19" s="1"/>
  <c r="BF42" i="19" s="1"/>
  <c r="BF37" i="19"/>
  <c r="BF38" i="19" s="1"/>
  <c r="MQ40" i="19"/>
  <c r="MQ41" i="19" s="1"/>
  <c r="MQ42" i="19" s="1"/>
  <c r="MQ34" i="19"/>
  <c r="MQ35" i="19" s="1"/>
  <c r="MQ36" i="19" s="1"/>
  <c r="MQ37" i="19"/>
  <c r="MQ38" i="19" s="1"/>
  <c r="MQ39" i="19" s="1"/>
  <c r="GK40" i="19"/>
  <c r="GK41" i="19" s="1"/>
  <c r="GK42" i="19" s="1"/>
  <c r="GK34" i="19"/>
  <c r="GK35" i="19" s="1"/>
  <c r="GK36" i="19" s="1"/>
  <c r="GK37" i="19"/>
  <c r="GK38" i="19" s="1"/>
  <c r="GK39" i="19" s="1"/>
  <c r="FG37" i="19"/>
  <c r="FG38" i="19" s="1"/>
  <c r="FG39" i="19" s="1"/>
  <c r="FG34" i="19"/>
  <c r="FG35" i="19" s="1"/>
  <c r="FG36" i="19" s="1"/>
  <c r="FG40" i="19"/>
  <c r="FG41" i="19" s="1"/>
  <c r="FG42" i="19" s="1"/>
  <c r="QL34" i="19"/>
  <c r="QL35" i="19" s="1"/>
  <c r="QL36" i="19" s="1"/>
  <c r="QM39" i="19"/>
  <c r="QL40" i="19"/>
  <c r="QL41" i="19" s="1"/>
  <c r="QL42" i="19" s="1"/>
  <c r="QL37" i="19"/>
  <c r="QL38" i="19" s="1"/>
  <c r="QL39" i="19" s="1"/>
  <c r="QM42" i="19"/>
  <c r="II37" i="19"/>
  <c r="II38" i="19" s="1"/>
  <c r="II39" i="19" s="1"/>
  <c r="II40" i="19"/>
  <c r="II41" i="19" s="1"/>
  <c r="II42" i="19" s="1"/>
  <c r="II34" i="19"/>
  <c r="II35" i="19" s="1"/>
  <c r="II36" i="19" s="1"/>
  <c r="SF37" i="19"/>
  <c r="SF38" i="19" s="1"/>
  <c r="SF39" i="19" s="1"/>
  <c r="SF34" i="19"/>
  <c r="SF35" i="19" s="1"/>
  <c r="SF36" i="19" s="1"/>
  <c r="SF40" i="19"/>
  <c r="SF41" i="19" s="1"/>
  <c r="SF42" i="19" s="1"/>
  <c r="AJ40" i="19"/>
  <c r="AJ41" i="19" s="1"/>
  <c r="AJ42" i="19" s="1"/>
  <c r="AK45" i="19"/>
  <c r="CK45" i="19" s="1"/>
  <c r="EK45" i="19" s="1"/>
  <c r="GK45" i="19" s="1"/>
  <c r="IK45" i="19" s="1"/>
  <c r="KK45" i="19" s="1"/>
  <c r="MK45" i="19" s="1"/>
  <c r="OK45" i="19" s="1"/>
  <c r="QK45" i="19" s="1"/>
  <c r="AJ37" i="19"/>
  <c r="AJ38" i="19" s="1"/>
  <c r="AJ39" i="19" s="1"/>
  <c r="AJ34" i="19"/>
  <c r="AJ35" i="19" s="1"/>
  <c r="AJ36" i="19" s="1"/>
  <c r="RN40" i="19"/>
  <c r="RN41" i="19" s="1"/>
  <c r="RN42" i="19" s="1"/>
  <c r="RN37" i="19"/>
  <c r="RN38" i="19" s="1"/>
  <c r="RN39" i="19" s="1"/>
  <c r="RN34" i="19"/>
  <c r="RN35" i="19" s="1"/>
  <c r="RN36" i="19" s="1"/>
  <c r="RO39" i="19"/>
  <c r="RO42" i="19"/>
  <c r="JE34" i="19"/>
  <c r="JE35" i="19" s="1"/>
  <c r="JE36" i="19" s="1"/>
  <c r="JE37" i="19"/>
  <c r="JE38" i="19" s="1"/>
  <c r="JE39" i="19" s="1"/>
  <c r="JE40" i="19"/>
  <c r="JE41" i="19" s="1"/>
  <c r="JE42" i="19" s="1"/>
  <c r="LO34" i="19"/>
  <c r="LO35" i="19" s="1"/>
  <c r="LO36" i="19" s="1"/>
  <c r="LO40" i="19"/>
  <c r="LO41" i="19" s="1"/>
  <c r="LO37" i="19"/>
  <c r="LO38" i="19" s="1"/>
  <c r="AS34" i="19"/>
  <c r="AS35" i="19" s="1"/>
  <c r="AS36" i="19" s="1"/>
  <c r="AS37" i="19"/>
  <c r="AS38" i="19" s="1"/>
  <c r="AS39" i="19" s="1"/>
  <c r="AS40" i="19"/>
  <c r="AS41" i="19" s="1"/>
  <c r="AS42" i="19" s="1"/>
  <c r="AT45" i="19"/>
  <c r="CT45" i="19" s="1"/>
  <c r="ET45" i="19" s="1"/>
  <c r="GT45" i="19" s="1"/>
  <c r="IT45" i="19" s="1"/>
  <c r="KT45" i="19" s="1"/>
  <c r="MT45" i="19" s="1"/>
  <c r="OT45" i="19" s="1"/>
  <c r="QT45" i="19" s="1"/>
  <c r="CX40" i="19"/>
  <c r="CX41" i="19" s="1"/>
  <c r="CX42" i="19" s="1"/>
  <c r="CX34" i="19"/>
  <c r="CX35" i="19" s="1"/>
  <c r="CX37" i="19"/>
  <c r="CX38" i="19" s="1"/>
  <c r="CX39" i="19" s="1"/>
  <c r="IH40" i="19"/>
  <c r="IH41" i="19" s="1"/>
  <c r="IH42" i="19" s="1"/>
  <c r="IH37" i="19"/>
  <c r="IH38" i="19" s="1"/>
  <c r="IH39" i="19" s="1"/>
  <c r="IH34" i="19"/>
  <c r="IH35" i="19" s="1"/>
  <c r="IH36" i="19" s="1"/>
  <c r="AO34" i="19"/>
  <c r="AO35" i="19" s="1"/>
  <c r="AO36" i="19" s="1"/>
  <c r="AP45" i="19"/>
  <c r="CP45" i="19" s="1"/>
  <c r="EP45" i="19" s="1"/>
  <c r="GP45" i="19" s="1"/>
  <c r="IP45" i="19" s="1"/>
  <c r="KP45" i="19" s="1"/>
  <c r="MP45" i="19" s="1"/>
  <c r="OP45" i="19" s="1"/>
  <c r="QP45" i="19" s="1"/>
  <c r="AO40" i="19"/>
  <c r="AO41" i="19" s="1"/>
  <c r="AO42" i="19" s="1"/>
  <c r="AO37" i="19"/>
  <c r="AO38" i="19" s="1"/>
  <c r="AO39" i="19" s="1"/>
  <c r="IJ34" i="19"/>
  <c r="IJ35" i="19" s="1"/>
  <c r="IJ36" i="19" s="1"/>
  <c r="IJ40" i="19"/>
  <c r="IJ41" i="19" s="1"/>
  <c r="IJ42" i="19" s="1"/>
  <c r="IJ37" i="19"/>
  <c r="IJ38" i="19" s="1"/>
  <c r="IJ39" i="19" s="1"/>
  <c r="CK34" i="19"/>
  <c r="CK35" i="19" s="1"/>
  <c r="CK40" i="19"/>
  <c r="CK41" i="19" s="1"/>
  <c r="CK37" i="19"/>
  <c r="CK38" i="19" s="1"/>
  <c r="CK39" i="19" s="1"/>
  <c r="LR37" i="19"/>
  <c r="LR38" i="19" s="1"/>
  <c r="LR39" i="19" s="1"/>
  <c r="LR34" i="19"/>
  <c r="LR35" i="19" s="1"/>
  <c r="LR36" i="19" s="1"/>
  <c r="LR40" i="19"/>
  <c r="LR41" i="19" s="1"/>
  <c r="LR42" i="19" s="1"/>
  <c r="JY37" i="19"/>
  <c r="JY38" i="19" s="1"/>
  <c r="JY39" i="19" s="1"/>
  <c r="JY40" i="19"/>
  <c r="JY41" i="19" s="1"/>
  <c r="JY42" i="19" s="1"/>
  <c r="JY34" i="19"/>
  <c r="JY35" i="19" s="1"/>
  <c r="JY36" i="19" s="1"/>
  <c r="PM37" i="19"/>
  <c r="PM38" i="19" s="1"/>
  <c r="PM39" i="19" s="1"/>
  <c r="PM40" i="19"/>
  <c r="PM41" i="19" s="1"/>
  <c r="PM42" i="19" s="1"/>
  <c r="PM34" i="19"/>
  <c r="PM35" i="19" s="1"/>
  <c r="PM36" i="19" s="1"/>
  <c r="PF40" i="19"/>
  <c r="PF41" i="19" s="1"/>
  <c r="PF42" i="19" s="1"/>
  <c r="PF37" i="19"/>
  <c r="PF38" i="19" s="1"/>
  <c r="PF39" i="19" s="1"/>
  <c r="PF34" i="19"/>
  <c r="PF35" i="19" s="1"/>
  <c r="PF36" i="19" s="1"/>
  <c r="KX37" i="19"/>
  <c r="KX38" i="19" s="1"/>
  <c r="KX39" i="19" s="1"/>
  <c r="KX40" i="19"/>
  <c r="KX41" i="19" s="1"/>
  <c r="KX42" i="19" s="1"/>
  <c r="KX34" i="19"/>
  <c r="KX35" i="19" s="1"/>
  <c r="KX36" i="19" s="1"/>
  <c r="NT40" i="19"/>
  <c r="NT41" i="19" s="1"/>
  <c r="NT42" i="19" s="1"/>
  <c r="NT34" i="19"/>
  <c r="NT35" i="19" s="1"/>
  <c r="NT36" i="19" s="1"/>
  <c r="NT37" i="19"/>
  <c r="NT38" i="19" s="1"/>
  <c r="NT39" i="19" s="1"/>
  <c r="BV34" i="19"/>
  <c r="BV35" i="19" s="1"/>
  <c r="BV36" i="19" s="1"/>
  <c r="BV40" i="19"/>
  <c r="BV41" i="19" s="1"/>
  <c r="BV37" i="19"/>
  <c r="BV38" i="19" s="1"/>
  <c r="BV39" i="19" s="1"/>
  <c r="BW45" i="19"/>
  <c r="JT34" i="19"/>
  <c r="JT35" i="19" s="1"/>
  <c r="JT37" i="19"/>
  <c r="JT38" i="19" s="1"/>
  <c r="JT39" i="19" s="1"/>
  <c r="JT40" i="19"/>
  <c r="JT41" i="19" s="1"/>
  <c r="JT42" i="19" s="1"/>
  <c r="BP37" i="19"/>
  <c r="BP38" i="19" s="1"/>
  <c r="BP39" i="19" s="1"/>
  <c r="BP40" i="19"/>
  <c r="BP41" i="19" s="1"/>
  <c r="BP42" i="19" s="1"/>
  <c r="BP34" i="19"/>
  <c r="BP35" i="19" s="1"/>
  <c r="BP36" i="19" s="1"/>
  <c r="BQ45" i="19"/>
  <c r="RF34" i="19"/>
  <c r="RF35" i="19" s="1"/>
  <c r="RF36" i="19" s="1"/>
  <c r="RF37" i="19"/>
  <c r="RF38" i="19" s="1"/>
  <c r="RF39" i="19" s="1"/>
  <c r="RF40" i="19"/>
  <c r="RF41" i="19" s="1"/>
  <c r="RF42" i="19" s="1"/>
  <c r="V37" i="19"/>
  <c r="V38" i="19" s="1"/>
  <c r="V39" i="19" s="1"/>
  <c r="V40" i="19"/>
  <c r="V41" i="19" s="1"/>
  <c r="V42" i="19" s="1"/>
  <c r="V34" i="19"/>
  <c r="V35" i="19" s="1"/>
  <c r="V36" i="19" s="1"/>
  <c r="GI37" i="19"/>
  <c r="GI38" i="19" s="1"/>
  <c r="GI39" i="19" s="1"/>
  <c r="GI34" i="19"/>
  <c r="GI35" i="19" s="1"/>
  <c r="GI36" i="19" s="1"/>
  <c r="GI40" i="19"/>
  <c r="GI41" i="19" s="1"/>
  <c r="GI42" i="19" s="1"/>
  <c r="GJ36" i="19"/>
  <c r="MT37" i="19"/>
  <c r="MT38" i="19" s="1"/>
  <c r="MT39" i="19" s="1"/>
  <c r="MT40" i="19"/>
  <c r="MT41" i="19" s="1"/>
  <c r="MT34" i="19"/>
  <c r="MT35" i="19" s="1"/>
  <c r="MT36" i="19" s="1"/>
  <c r="MD40" i="19"/>
  <c r="MD41" i="19" s="1"/>
  <c r="MD42" i="19" s="1"/>
  <c r="MD37" i="19"/>
  <c r="MD38" i="19" s="1"/>
  <c r="MD39" i="19" s="1"/>
  <c r="MD34" i="19"/>
  <c r="MD35" i="19" s="1"/>
  <c r="MD36" i="19" s="1"/>
  <c r="JJ40" i="19"/>
  <c r="JJ41" i="19" s="1"/>
  <c r="JJ42" i="19" s="1"/>
  <c r="JJ37" i="19"/>
  <c r="JJ38" i="19" s="1"/>
  <c r="JJ39" i="19" s="1"/>
  <c r="JJ34" i="19"/>
  <c r="JJ35" i="19" s="1"/>
  <c r="JJ36" i="19" s="1"/>
  <c r="LV37" i="19"/>
  <c r="LV38" i="19" s="1"/>
  <c r="LV39" i="19" s="1"/>
  <c r="LV34" i="19"/>
  <c r="LV35" i="19" s="1"/>
  <c r="LV36" i="19" s="1"/>
  <c r="LV40" i="19"/>
  <c r="LV41" i="19" s="1"/>
  <c r="LV42" i="19" s="1"/>
  <c r="HV37" i="19"/>
  <c r="HV38" i="19" s="1"/>
  <c r="HV39" i="19" s="1"/>
  <c r="HV40" i="19"/>
  <c r="HV41" i="19" s="1"/>
  <c r="HV42" i="19" s="1"/>
  <c r="HV34" i="19"/>
  <c r="HV35" i="19" s="1"/>
  <c r="HV36" i="19" s="1"/>
  <c r="ER40" i="19"/>
  <c r="ER41" i="19" s="1"/>
  <c r="ER42" i="19" s="1"/>
  <c r="ER37" i="19"/>
  <c r="ER38" i="19" s="1"/>
  <c r="ER39" i="19" s="1"/>
  <c r="ER34" i="19"/>
  <c r="ER35" i="19" s="1"/>
  <c r="ER36" i="19" s="1"/>
  <c r="IQ37" i="19"/>
  <c r="IQ38" i="19" s="1"/>
  <c r="IQ39" i="19" s="1"/>
  <c r="IQ40" i="19"/>
  <c r="IQ41" i="19" s="1"/>
  <c r="IQ42" i="19" s="1"/>
  <c r="IQ34" i="19"/>
  <c r="IQ35" i="19" s="1"/>
  <c r="IQ36" i="19" s="1"/>
  <c r="EK34" i="19"/>
  <c r="EK35" i="19" s="1"/>
  <c r="EK36" i="19" s="1"/>
  <c r="EK40" i="19"/>
  <c r="EK41" i="19" s="1"/>
  <c r="EK42" i="19" s="1"/>
  <c r="EK37" i="19"/>
  <c r="EK38" i="19" s="1"/>
  <c r="EK39" i="19" s="1"/>
  <c r="EX37" i="19"/>
  <c r="EX38" i="19" s="1"/>
  <c r="EX39" i="19" s="1"/>
  <c r="EX34" i="19"/>
  <c r="EX35" i="19" s="1"/>
  <c r="EX36" i="19" s="1"/>
  <c r="EX40" i="19"/>
  <c r="EX41" i="19" s="1"/>
  <c r="EX42" i="19" s="1"/>
  <c r="MN37" i="19"/>
  <c r="MN38" i="19" s="1"/>
  <c r="MN39" i="19" s="1"/>
  <c r="MN40" i="19"/>
  <c r="MN41" i="19" s="1"/>
  <c r="MN42" i="19" s="1"/>
  <c r="MN34" i="19"/>
  <c r="MN35" i="19" s="1"/>
  <c r="MN36" i="19" s="1"/>
  <c r="IG37" i="19"/>
  <c r="IG38" i="19" s="1"/>
  <c r="IG39" i="19" s="1"/>
  <c r="IG34" i="19"/>
  <c r="IG35" i="19" s="1"/>
  <c r="IG36" i="19" s="1"/>
  <c r="IG40" i="19"/>
  <c r="IG41" i="19" s="1"/>
  <c r="IG42" i="19" s="1"/>
  <c r="GC40" i="19"/>
  <c r="GC41" i="19" s="1"/>
  <c r="GC42" i="19" s="1"/>
  <c r="GC34" i="19"/>
  <c r="GC35" i="19" s="1"/>
  <c r="GC36" i="19" s="1"/>
  <c r="GC37" i="19"/>
  <c r="GC38" i="19" s="1"/>
  <c r="GC39" i="19" s="1"/>
  <c r="EL40" i="19"/>
  <c r="EL41" i="19" s="1"/>
  <c r="EL42" i="19" s="1"/>
  <c r="EL34" i="19"/>
  <c r="EL35" i="19" s="1"/>
  <c r="EL36" i="19" s="1"/>
  <c r="EL37" i="19"/>
  <c r="EL38" i="19" s="1"/>
  <c r="EL39" i="19" s="1"/>
  <c r="LE40" i="19"/>
  <c r="LE41" i="19" s="1"/>
  <c r="LE42" i="19" s="1"/>
  <c r="LE34" i="19"/>
  <c r="LE35" i="19" s="1"/>
  <c r="LE36" i="19" s="1"/>
  <c r="LE37" i="19"/>
  <c r="LE38" i="19" s="1"/>
  <c r="LE39" i="19" s="1"/>
  <c r="GM37" i="19"/>
  <c r="GM38" i="19" s="1"/>
  <c r="GM39" i="19" s="1"/>
  <c r="GM40" i="19"/>
  <c r="GM41" i="19" s="1"/>
  <c r="GM42" i="19" s="1"/>
  <c r="GM34" i="19"/>
  <c r="GM35" i="19" s="1"/>
  <c r="GM36" i="19" s="1"/>
  <c r="PI40" i="19"/>
  <c r="PI41" i="19" s="1"/>
  <c r="PI42" i="19" s="1"/>
  <c r="PI37" i="19"/>
  <c r="PI38" i="19" s="1"/>
  <c r="PI39" i="19" s="1"/>
  <c r="PI34" i="19"/>
  <c r="PI35" i="19" s="1"/>
  <c r="PI36" i="19" s="1"/>
  <c r="NF37" i="19"/>
  <c r="NF38" i="19" s="1"/>
  <c r="NF39" i="19" s="1"/>
  <c r="NF34" i="19"/>
  <c r="NF35" i="19" s="1"/>
  <c r="NF36" i="19" s="1"/>
  <c r="NF40" i="19"/>
  <c r="NF41" i="19" s="1"/>
  <c r="NF42" i="19" s="1"/>
  <c r="IX34" i="19"/>
  <c r="IX35" i="19" s="1"/>
  <c r="IX36" i="19" s="1"/>
  <c r="IX37" i="19"/>
  <c r="IX38" i="19" s="1"/>
  <c r="IX39" i="19" s="1"/>
  <c r="IX40" i="19"/>
  <c r="IX41" i="19" s="1"/>
  <c r="IX42" i="19" s="1"/>
  <c r="IY39" i="19"/>
  <c r="IY42" i="19"/>
  <c r="IY36" i="19"/>
  <c r="GY34" i="19"/>
  <c r="GY35" i="19" s="1"/>
  <c r="GY36" i="19" s="1"/>
  <c r="GY40" i="19"/>
  <c r="GY41" i="19" s="1"/>
  <c r="GY42" i="19" s="1"/>
  <c r="GY37" i="19"/>
  <c r="GY38" i="19" s="1"/>
  <c r="GY39" i="19" s="1"/>
  <c r="BZ34" i="19"/>
  <c r="BZ35" i="19" s="1"/>
  <c r="BZ36" i="19" s="1"/>
  <c r="BZ40" i="19"/>
  <c r="BZ41" i="19" s="1"/>
  <c r="BZ42" i="19" s="1"/>
  <c r="BZ37" i="19"/>
  <c r="BZ38" i="19" s="1"/>
  <c r="BZ39" i="19" s="1"/>
  <c r="CA45" i="19"/>
  <c r="NQ34" i="19"/>
  <c r="NQ35" i="19" s="1"/>
  <c r="NQ36" i="19" s="1"/>
  <c r="NQ40" i="19"/>
  <c r="NQ41" i="19" s="1"/>
  <c r="NQ42" i="19" s="1"/>
  <c r="NQ37" i="19"/>
  <c r="NQ38" i="19" s="1"/>
  <c r="NQ39" i="19" s="1"/>
  <c r="OS40" i="19"/>
  <c r="OS41" i="19" s="1"/>
  <c r="OS42" i="19" s="1"/>
  <c r="OS37" i="19"/>
  <c r="OS38" i="19" s="1"/>
  <c r="OS39" i="19" s="1"/>
  <c r="OS34" i="19"/>
  <c r="OS35" i="19" s="1"/>
  <c r="OS36" i="19" s="1"/>
  <c r="EQ40" i="19"/>
  <c r="EQ41" i="19" s="1"/>
  <c r="EQ42" i="19" s="1"/>
  <c r="EQ34" i="19"/>
  <c r="EQ35" i="19" s="1"/>
  <c r="EQ36" i="19" s="1"/>
  <c r="EQ37" i="19"/>
  <c r="EQ38" i="19" s="1"/>
  <c r="EQ39" i="19" s="1"/>
  <c r="DD34" i="19"/>
  <c r="DD35" i="19" s="1"/>
  <c r="DD36" i="19" s="1"/>
  <c r="DD40" i="19"/>
  <c r="DD41" i="19" s="1"/>
  <c r="DD42" i="19" s="1"/>
  <c r="DD37" i="19"/>
  <c r="DD38" i="19" s="1"/>
  <c r="DD39" i="19" s="1"/>
  <c r="FM37" i="19"/>
  <c r="FM38" i="19" s="1"/>
  <c r="FM39" i="19" s="1"/>
  <c r="FM40" i="19"/>
  <c r="FM41" i="19" s="1"/>
  <c r="FM42" i="19" s="1"/>
  <c r="FM34" i="19"/>
  <c r="FM35" i="19" s="1"/>
  <c r="FM36" i="19" s="1"/>
  <c r="KY37" i="19"/>
  <c r="KY38" i="19" s="1"/>
  <c r="KY39" i="19" s="1"/>
  <c r="KY40" i="19"/>
  <c r="KY41" i="19" s="1"/>
  <c r="KY42" i="19" s="1"/>
  <c r="KY34" i="19"/>
  <c r="KY35" i="19" s="1"/>
  <c r="KY36" i="19" s="1"/>
  <c r="FN37" i="19"/>
  <c r="FN38" i="19" s="1"/>
  <c r="FN39" i="19" s="1"/>
  <c r="FN34" i="19"/>
  <c r="FN35" i="19" s="1"/>
  <c r="FN36" i="19" s="1"/>
  <c r="FN40" i="19"/>
  <c r="FN41" i="19" s="1"/>
  <c r="FN42" i="19" s="1"/>
  <c r="ON37" i="19"/>
  <c r="ON38" i="19" s="1"/>
  <c r="ON39" i="19" s="1"/>
  <c r="ON34" i="19"/>
  <c r="ON35" i="19" s="1"/>
  <c r="ON36" i="19" s="1"/>
  <c r="ON40" i="19"/>
  <c r="ON41" i="19" s="1"/>
  <c r="ON42" i="19" s="1"/>
  <c r="MZ37" i="19"/>
  <c r="MZ38" i="19" s="1"/>
  <c r="MZ39" i="19" s="1"/>
  <c r="MZ34" i="19"/>
  <c r="MZ35" i="19" s="1"/>
  <c r="MZ36" i="19" s="1"/>
  <c r="MZ40" i="19"/>
  <c r="MZ41" i="19" s="1"/>
  <c r="MZ42" i="19" s="1"/>
  <c r="RT37" i="19"/>
  <c r="RT38" i="19" s="1"/>
  <c r="RT39" i="19" s="1"/>
  <c r="RT40" i="19"/>
  <c r="RT41" i="19" s="1"/>
  <c r="RT42" i="19" s="1"/>
  <c r="RT34" i="19"/>
  <c r="RT35" i="19" s="1"/>
  <c r="RT36" i="19" s="1"/>
  <c r="KL34" i="19"/>
  <c r="KL35" i="19" s="1"/>
  <c r="KL36" i="19" s="1"/>
  <c r="KL40" i="19"/>
  <c r="KL41" i="19" s="1"/>
  <c r="KL42" i="19" s="1"/>
  <c r="KL37" i="19"/>
  <c r="KL38" i="19" s="1"/>
  <c r="KL39" i="19" s="1"/>
  <c r="RM34" i="19"/>
  <c r="RM35" i="19" s="1"/>
  <c r="RM36" i="19" s="1"/>
  <c r="RM40" i="19"/>
  <c r="RM41" i="19" s="1"/>
  <c r="RM42" i="19" s="1"/>
  <c r="RM37" i="19"/>
  <c r="RM38" i="19" s="1"/>
  <c r="FR40" i="19"/>
  <c r="FR41" i="19" s="1"/>
  <c r="FR42" i="19" s="1"/>
  <c r="FR37" i="19"/>
  <c r="FR38" i="19" s="1"/>
  <c r="FR39" i="19" s="1"/>
  <c r="FR34" i="19"/>
  <c r="FR35" i="19" s="1"/>
  <c r="FR36" i="19" s="1"/>
  <c r="S40" i="19"/>
  <c r="S41" i="19" s="1"/>
  <c r="S42" i="19" s="1"/>
  <c r="S34" i="19"/>
  <c r="S35" i="19" s="1"/>
  <c r="S36" i="19" s="1"/>
  <c r="S37" i="19"/>
  <c r="S38" i="19" s="1"/>
  <c r="S39" i="19" s="1"/>
  <c r="HR37" i="19"/>
  <c r="HR38" i="19" s="1"/>
  <c r="HR39" i="19" s="1"/>
  <c r="HR34" i="19"/>
  <c r="HR35" i="19" s="1"/>
  <c r="HR36" i="19" s="1"/>
  <c r="HR40" i="19"/>
  <c r="HR41" i="19" s="1"/>
  <c r="HR42" i="19" s="1"/>
  <c r="LJ36" i="19"/>
  <c r="LI34" i="19"/>
  <c r="LI35" i="19" s="1"/>
  <c r="LI36" i="19" s="1"/>
  <c r="LI40" i="19"/>
  <c r="LI41" i="19" s="1"/>
  <c r="LI42" i="19" s="1"/>
  <c r="LJ39" i="19"/>
  <c r="LI37" i="19"/>
  <c r="LI38" i="19" s="1"/>
  <c r="LI39" i="19" s="1"/>
  <c r="GF40" i="19"/>
  <c r="GF41" i="19" s="1"/>
  <c r="GF42" i="19" s="1"/>
  <c r="GF37" i="19"/>
  <c r="GF38" i="19" s="1"/>
  <c r="GF39" i="19" s="1"/>
  <c r="GF34" i="19"/>
  <c r="GF35" i="19" s="1"/>
  <c r="GF36" i="19" s="1"/>
  <c r="QR34" i="19"/>
  <c r="QR35" i="19" s="1"/>
  <c r="QR36" i="19" s="1"/>
  <c r="QR40" i="19"/>
  <c r="QR41" i="19" s="1"/>
  <c r="QR42" i="19" s="1"/>
  <c r="QR37" i="19"/>
  <c r="QR38" i="19" s="1"/>
  <c r="MJ37" i="19"/>
  <c r="MJ38" i="19" s="1"/>
  <c r="MJ39" i="19" s="1"/>
  <c r="MJ34" i="19"/>
  <c r="MJ35" i="19" s="1"/>
  <c r="MJ36" i="19" s="1"/>
  <c r="MJ40" i="19"/>
  <c r="MJ41" i="19" s="1"/>
  <c r="MJ42" i="19" s="1"/>
  <c r="MK36" i="19"/>
  <c r="MK39" i="19"/>
  <c r="JG34" i="19"/>
  <c r="JG35" i="19" s="1"/>
  <c r="JG40" i="19"/>
  <c r="JG41" i="19" s="1"/>
  <c r="JG42" i="19" s="1"/>
  <c r="JG37" i="19"/>
  <c r="JG38" i="19" s="1"/>
  <c r="JG39" i="19" s="1"/>
  <c r="JI34" i="19"/>
  <c r="JI35" i="19" s="1"/>
  <c r="JI36" i="19" s="1"/>
  <c r="JI40" i="19"/>
  <c r="JI41" i="19" s="1"/>
  <c r="JI42" i="19" s="1"/>
  <c r="JI37" i="19"/>
  <c r="JI38" i="19" s="1"/>
  <c r="JI39" i="19" s="1"/>
  <c r="EF37" i="19"/>
  <c r="EF38" i="19" s="1"/>
  <c r="EF39" i="19" s="1"/>
  <c r="EF34" i="19"/>
  <c r="EF35" i="19" s="1"/>
  <c r="EF36" i="19" s="1"/>
  <c r="EF40" i="19"/>
  <c r="EF41" i="19" s="1"/>
  <c r="EF42" i="19" s="1"/>
  <c r="L37" i="19"/>
  <c r="L38" i="19" s="1"/>
  <c r="L39" i="19" s="1"/>
  <c r="L40" i="19"/>
  <c r="L41" i="19" s="1"/>
  <c r="L42" i="19" s="1"/>
  <c r="L34" i="19"/>
  <c r="L35" i="19" s="1"/>
  <c r="L36" i="19" s="1"/>
  <c r="NW40" i="19"/>
  <c r="NW41" i="19" s="1"/>
  <c r="NW42" i="19" s="1"/>
  <c r="NW34" i="19"/>
  <c r="NW35" i="19" s="1"/>
  <c r="NW36" i="19" s="1"/>
  <c r="NW37" i="19"/>
  <c r="NW38" i="19" s="1"/>
  <c r="NW39" i="19" s="1"/>
  <c r="N34" i="19"/>
  <c r="N35" i="19" s="1"/>
  <c r="N36" i="19" s="1"/>
  <c r="N37" i="19"/>
  <c r="N38" i="19" s="1"/>
  <c r="N39" i="19" s="1"/>
  <c r="N40" i="19"/>
  <c r="N41" i="19" s="1"/>
  <c r="N42" i="19" s="1"/>
  <c r="LQ40" i="19"/>
  <c r="LQ41" i="19" s="1"/>
  <c r="LQ42" i="19" s="1"/>
  <c r="LQ37" i="19"/>
  <c r="LQ38" i="19" s="1"/>
  <c r="LQ39" i="19" s="1"/>
  <c r="LQ34" i="19"/>
  <c r="LQ35" i="19" s="1"/>
  <c r="LQ36" i="19" s="1"/>
  <c r="EN40" i="19"/>
  <c r="EN41" i="19" s="1"/>
  <c r="EN42" i="19" s="1"/>
  <c r="EN34" i="19"/>
  <c r="EN35" i="19" s="1"/>
  <c r="EN36" i="19" s="1"/>
  <c r="EN37" i="19"/>
  <c r="EN38" i="19" s="1"/>
  <c r="EN39" i="19" s="1"/>
  <c r="CE37" i="19"/>
  <c r="CE38" i="19" s="1"/>
  <c r="CE39" i="19" s="1"/>
  <c r="CE40" i="19"/>
  <c r="CE41" i="19" s="1"/>
  <c r="CE42" i="19" s="1"/>
  <c r="CE34" i="19"/>
  <c r="CE35" i="19" s="1"/>
  <c r="CE36" i="19" s="1"/>
  <c r="JP37" i="19"/>
  <c r="JP38" i="19" s="1"/>
  <c r="JP39" i="19" s="1"/>
  <c r="JP34" i="19"/>
  <c r="JP35" i="19" s="1"/>
  <c r="JP36" i="19" s="1"/>
  <c r="JP40" i="19"/>
  <c r="JP41" i="19" s="1"/>
  <c r="JP42" i="19" s="1"/>
  <c r="PT37" i="19"/>
  <c r="PT38" i="19" s="1"/>
  <c r="PT39" i="19" s="1"/>
  <c r="PT34" i="19"/>
  <c r="PT35" i="19" s="1"/>
  <c r="PT36" i="19" s="1"/>
  <c r="PT40" i="19"/>
  <c r="PT41" i="19" s="1"/>
  <c r="PT42" i="19" s="1"/>
  <c r="NX37" i="19"/>
  <c r="NX38" i="19" s="1"/>
  <c r="NX39" i="19" s="1"/>
  <c r="NX34" i="19"/>
  <c r="NX35" i="19" s="1"/>
  <c r="NX36" i="19" s="1"/>
  <c r="NX40" i="19"/>
  <c r="NX41" i="19" s="1"/>
  <c r="NX42" i="19" s="1"/>
  <c r="MF34" i="19"/>
  <c r="MF35" i="19" s="1"/>
  <c r="MF36" i="19" s="1"/>
  <c r="MF37" i="19"/>
  <c r="MF38" i="19" s="1"/>
  <c r="MF39" i="19" s="1"/>
  <c r="MF40" i="19"/>
  <c r="MF41" i="19" s="1"/>
  <c r="MF42" i="19" s="1"/>
  <c r="IA34" i="19"/>
  <c r="IA35" i="19" s="1"/>
  <c r="IA36" i="19" s="1"/>
  <c r="IA40" i="19"/>
  <c r="IA41" i="19" s="1"/>
  <c r="IA42" i="19" s="1"/>
  <c r="IA37" i="19"/>
  <c r="IA38" i="19" s="1"/>
  <c r="IA39" i="19" s="1"/>
  <c r="Y40" i="19"/>
  <c r="Y41" i="19" s="1"/>
  <c r="Y42" i="19" s="1"/>
  <c r="Y37" i="19"/>
  <c r="Y38" i="19" s="1"/>
  <c r="Y39" i="19" s="1"/>
  <c r="Y34" i="19"/>
  <c r="Y35" i="19" s="1"/>
  <c r="Y36" i="19" s="1"/>
  <c r="PV37" i="19"/>
  <c r="PV38" i="19" s="1"/>
  <c r="PV39" i="19" s="1"/>
  <c r="PV34" i="19"/>
  <c r="PV35" i="19" s="1"/>
  <c r="PV36" i="19" s="1"/>
  <c r="PV40" i="19"/>
  <c r="PV41" i="19" s="1"/>
  <c r="PV42" i="19" s="1"/>
  <c r="PW42" i="19"/>
  <c r="AR40" i="19"/>
  <c r="AR41" i="19" s="1"/>
  <c r="AR42" i="19" s="1"/>
  <c r="AR37" i="19"/>
  <c r="AR38" i="19" s="1"/>
  <c r="AR39" i="19" s="1"/>
  <c r="AS45" i="19"/>
  <c r="CS45" i="19" s="1"/>
  <c r="ES45" i="19" s="1"/>
  <c r="GS45" i="19" s="1"/>
  <c r="IS45" i="19" s="1"/>
  <c r="KS45" i="19" s="1"/>
  <c r="MS45" i="19" s="1"/>
  <c r="OS45" i="19" s="1"/>
  <c r="QS45" i="19" s="1"/>
  <c r="AR34" i="19"/>
  <c r="AR35" i="19" s="1"/>
  <c r="AR36" i="19" s="1"/>
  <c r="CZ40" i="19"/>
  <c r="CZ41" i="19" s="1"/>
  <c r="CZ42" i="19" s="1"/>
  <c r="CZ37" i="19"/>
  <c r="CZ38" i="19" s="1"/>
  <c r="CZ39" i="19" s="1"/>
  <c r="CZ34" i="19"/>
  <c r="CZ35" i="19" s="1"/>
  <c r="CZ36" i="19" s="1"/>
  <c r="JX40" i="19"/>
  <c r="JX41" i="19" s="1"/>
  <c r="JX42" i="19" s="1"/>
  <c r="JX34" i="19"/>
  <c r="JX35" i="19" s="1"/>
  <c r="JX36" i="19" s="1"/>
  <c r="JX37" i="19"/>
  <c r="JX38" i="19" s="1"/>
  <c r="JX39" i="19" s="1"/>
  <c r="HI40" i="19"/>
  <c r="HI41" i="19" s="1"/>
  <c r="HI42" i="19" s="1"/>
  <c r="HI34" i="19"/>
  <c r="HI35" i="19" s="1"/>
  <c r="HI36" i="19" s="1"/>
  <c r="HJ36" i="19"/>
  <c r="HI37" i="19"/>
  <c r="HI38" i="19" s="1"/>
  <c r="HI39" i="19" s="1"/>
  <c r="GB34" i="19"/>
  <c r="GB35" i="19" s="1"/>
  <c r="GB36" i="19" s="1"/>
  <c r="GB37" i="19"/>
  <c r="GB38" i="19" s="1"/>
  <c r="GB39" i="19" s="1"/>
  <c r="GB40" i="19"/>
  <c r="GB41" i="19" s="1"/>
  <c r="GB42" i="19" s="1"/>
  <c r="LU34" i="19"/>
  <c r="LU35" i="19" s="1"/>
  <c r="LU36" i="19" s="1"/>
  <c r="LU37" i="19"/>
  <c r="LU38" i="19" s="1"/>
  <c r="LU39" i="19" s="1"/>
  <c r="LU40" i="19"/>
  <c r="LU41" i="19" s="1"/>
  <c r="LU42" i="19" s="1"/>
  <c r="FS34" i="19"/>
  <c r="FS35" i="19" s="1"/>
  <c r="FS36" i="19" s="1"/>
  <c r="FS37" i="19"/>
  <c r="FS38" i="19" s="1"/>
  <c r="FS39" i="19" s="1"/>
  <c r="FS40" i="19"/>
  <c r="FS41" i="19" s="1"/>
  <c r="FS42" i="19" s="1"/>
  <c r="FL40" i="19"/>
  <c r="FL41" i="19" s="1"/>
  <c r="FL42" i="19" s="1"/>
  <c r="FL34" i="19"/>
  <c r="FL35" i="19" s="1"/>
  <c r="FL36" i="19" s="1"/>
  <c r="FL37" i="19"/>
  <c r="FL38" i="19" s="1"/>
  <c r="FL39" i="19" s="1"/>
  <c r="NL34" i="19"/>
  <c r="NL35" i="19" s="1"/>
  <c r="NL36" i="19" s="1"/>
  <c r="NL37" i="19"/>
  <c r="NL38" i="19" s="1"/>
  <c r="NL39" i="19" s="1"/>
  <c r="NL40" i="19"/>
  <c r="NL41" i="19" s="1"/>
  <c r="NL42" i="19" s="1"/>
  <c r="HT40" i="19"/>
  <c r="HT41" i="19" s="1"/>
  <c r="HT37" i="19"/>
  <c r="HT38" i="19" s="1"/>
  <c r="HT39" i="19" s="1"/>
  <c r="HT34" i="19"/>
  <c r="HT35" i="19" s="1"/>
  <c r="HT36" i="19" s="1"/>
  <c r="M59" i="18"/>
  <c r="K60" i="18"/>
  <c r="HL37" i="19"/>
  <c r="HL38" i="19" s="1"/>
  <c r="HL39" i="19" s="1"/>
  <c r="HL40" i="19"/>
  <c r="HL41" i="19" s="1"/>
  <c r="HL42" i="19" s="1"/>
  <c r="HL34" i="19"/>
  <c r="HL35" i="19" s="1"/>
  <c r="HL36" i="19" s="1"/>
  <c r="KG40" i="19"/>
  <c r="KG41" i="19" s="1"/>
  <c r="KG42" i="19" s="1"/>
  <c r="KG34" i="19"/>
  <c r="KG35" i="19" s="1"/>
  <c r="KG36" i="19" s="1"/>
  <c r="KG37" i="19"/>
  <c r="KG38" i="19" s="1"/>
  <c r="KG39" i="19" s="1"/>
  <c r="KH36" i="19"/>
  <c r="NI40" i="19"/>
  <c r="NI41" i="19" s="1"/>
  <c r="NI42" i="19" s="1"/>
  <c r="NI37" i="19"/>
  <c r="NI38" i="19" s="1"/>
  <c r="NI39" i="19" s="1"/>
  <c r="NI34" i="19"/>
  <c r="NI35" i="19" s="1"/>
  <c r="NI36" i="19" s="1"/>
  <c r="QA37" i="19"/>
  <c r="QA38" i="19" s="1"/>
  <c r="QA39" i="19" s="1"/>
  <c r="QA34" i="19"/>
  <c r="QA35" i="19" s="1"/>
  <c r="QA36" i="19" s="1"/>
  <c r="QA40" i="19"/>
  <c r="QA41" i="19" s="1"/>
  <c r="QA42" i="19" s="1"/>
  <c r="NM40" i="19"/>
  <c r="NM41" i="19" s="1"/>
  <c r="NM42" i="19" s="1"/>
  <c r="NM37" i="19"/>
  <c r="NM38" i="19" s="1"/>
  <c r="NM39" i="19" s="1"/>
  <c r="NM34" i="19"/>
  <c r="NM35" i="19" s="1"/>
  <c r="NM36" i="19" s="1"/>
  <c r="CB40" i="19"/>
  <c r="CB41" i="19" s="1"/>
  <c r="CB42" i="19" s="1"/>
  <c r="CB37" i="19"/>
  <c r="CB38" i="19" s="1"/>
  <c r="CB39" i="19" s="1"/>
  <c r="CB34" i="19"/>
  <c r="CB35" i="19" s="1"/>
  <c r="CB36" i="19" s="1"/>
  <c r="CC45" i="19"/>
  <c r="JB40" i="19"/>
  <c r="JB41" i="19" s="1"/>
  <c r="JB42" i="19" s="1"/>
  <c r="JB34" i="19"/>
  <c r="JB35" i="19" s="1"/>
  <c r="JB36" i="19" s="1"/>
  <c r="JB37" i="19"/>
  <c r="JB38" i="19" s="1"/>
  <c r="JB39" i="19" s="1"/>
  <c r="Z34" i="19"/>
  <c r="Z35" i="19" s="1"/>
  <c r="Z36" i="19" s="1"/>
  <c r="Z40" i="19"/>
  <c r="Z41" i="19" s="1"/>
  <c r="Z42" i="19" s="1"/>
  <c r="Z37" i="19"/>
  <c r="Z38" i="19" s="1"/>
  <c r="Z39" i="19" s="1"/>
  <c r="CL37" i="19"/>
  <c r="CL38" i="19" s="1"/>
  <c r="CL39" i="19" s="1"/>
  <c r="CL40" i="19"/>
  <c r="CL41" i="19" s="1"/>
  <c r="CL42" i="19" s="1"/>
  <c r="CL34" i="19"/>
  <c r="CL35" i="19" s="1"/>
  <c r="CL36" i="19" s="1"/>
  <c r="EW34" i="19"/>
  <c r="EW35" i="19" s="1"/>
  <c r="EW36" i="19" s="1"/>
  <c r="EW37" i="19"/>
  <c r="EW38" i="19" s="1"/>
  <c r="EW39" i="19" s="1"/>
  <c r="EW40" i="19"/>
  <c r="EW41" i="19" s="1"/>
  <c r="EW42" i="19" s="1"/>
  <c r="IT37" i="19"/>
  <c r="IT38" i="19" s="1"/>
  <c r="IT39" i="19" s="1"/>
  <c r="IT40" i="19"/>
  <c r="IT41" i="19" s="1"/>
  <c r="IT42" i="19" s="1"/>
  <c r="IT34" i="19"/>
  <c r="IT35" i="19" s="1"/>
  <c r="IT36" i="19" s="1"/>
  <c r="DN40" i="19"/>
  <c r="DN41" i="19" s="1"/>
  <c r="DN42" i="19" s="1"/>
  <c r="DN34" i="19"/>
  <c r="DN35" i="19" s="1"/>
  <c r="DN36" i="19" s="1"/>
  <c r="DN37" i="19"/>
  <c r="DN38" i="19" s="1"/>
  <c r="NZ34" i="19"/>
  <c r="NZ35" i="19" s="1"/>
  <c r="NZ36" i="19" s="1"/>
  <c r="NZ37" i="19"/>
  <c r="NZ38" i="19" s="1"/>
  <c r="NZ39" i="19" s="1"/>
  <c r="NZ40" i="19"/>
  <c r="NZ41" i="19" s="1"/>
  <c r="NZ42" i="19" s="1"/>
  <c r="BX40" i="19"/>
  <c r="BX41" i="19" s="1"/>
  <c r="BX42" i="19" s="1"/>
  <c r="BX37" i="19"/>
  <c r="BX38" i="19" s="1"/>
  <c r="BX39" i="19" s="1"/>
  <c r="BX34" i="19"/>
  <c r="BX35" i="19" s="1"/>
  <c r="BX36" i="19" s="1"/>
  <c r="BY45" i="19"/>
  <c r="EY37" i="19"/>
  <c r="EY38" i="19" s="1"/>
  <c r="EY39" i="19" s="1"/>
  <c r="EY34" i="19"/>
  <c r="EY35" i="19" s="1"/>
  <c r="EY36" i="19" s="1"/>
  <c r="EY40" i="19"/>
  <c r="EY41" i="19" s="1"/>
  <c r="EY42" i="19" s="1"/>
  <c r="FP34" i="19"/>
  <c r="FP35" i="19" s="1"/>
  <c r="FP36" i="19" s="1"/>
  <c r="FP40" i="19"/>
  <c r="FP41" i="19" s="1"/>
  <c r="FP42" i="19" s="1"/>
  <c r="FP37" i="19"/>
  <c r="FP38" i="19" s="1"/>
  <c r="FP39" i="19" s="1"/>
  <c r="FQ42" i="19"/>
  <c r="FQ36" i="19"/>
  <c r="MM34" i="19"/>
  <c r="MM35" i="19" s="1"/>
  <c r="MM36" i="19" s="1"/>
  <c r="MM37" i="19"/>
  <c r="MM38" i="19" s="1"/>
  <c r="MM39" i="19" s="1"/>
  <c r="MM40" i="19"/>
  <c r="MM41" i="19" s="1"/>
  <c r="MM42" i="19" s="1"/>
  <c r="ES37" i="19"/>
  <c r="ES38" i="19" s="1"/>
  <c r="ES39" i="19" s="1"/>
  <c r="ES40" i="19"/>
  <c r="ES41" i="19" s="1"/>
  <c r="ES42" i="19" s="1"/>
  <c r="ES34" i="19"/>
  <c r="ES35" i="19" s="1"/>
  <c r="ES36" i="19" s="1"/>
  <c r="FH34" i="19"/>
  <c r="FH35" i="19" s="1"/>
  <c r="FH36" i="19" s="1"/>
  <c r="FH40" i="19"/>
  <c r="FH41" i="19" s="1"/>
  <c r="FH42" i="19" s="1"/>
  <c r="FH37" i="19"/>
  <c r="FH38" i="19" s="1"/>
  <c r="FH39" i="19" s="1"/>
  <c r="FZ40" i="19"/>
  <c r="FZ41" i="19" s="1"/>
  <c r="FZ42" i="19" s="1"/>
  <c r="FZ34" i="19"/>
  <c r="FZ35" i="19" s="1"/>
  <c r="FZ36" i="19" s="1"/>
  <c r="FZ37" i="19"/>
  <c r="FZ38" i="19" s="1"/>
  <c r="FZ39" i="19" s="1"/>
  <c r="BK37" i="19"/>
  <c r="BK38" i="19" s="1"/>
  <c r="BK39" i="19" s="1"/>
  <c r="BK40" i="19"/>
  <c r="BK41" i="19" s="1"/>
  <c r="BK42" i="19" s="1"/>
  <c r="BK34" i="19"/>
  <c r="BK35" i="19" s="1"/>
  <c r="BK36" i="19" s="1"/>
  <c r="BL45" i="19"/>
  <c r="RR40" i="19"/>
  <c r="RR41" i="19" s="1"/>
  <c r="RR42" i="19" s="1"/>
  <c r="RR37" i="19"/>
  <c r="RR38" i="19" s="1"/>
  <c r="RR39" i="19" s="1"/>
  <c r="RR34" i="19"/>
  <c r="RR35" i="19" s="1"/>
  <c r="RR36" i="19" s="1"/>
  <c r="NO34" i="19"/>
  <c r="NO35" i="19" s="1"/>
  <c r="NO36" i="19" s="1"/>
  <c r="NO37" i="19"/>
  <c r="NO38" i="19" s="1"/>
  <c r="NO39" i="19" s="1"/>
  <c r="NO40" i="19"/>
  <c r="NO41" i="19" s="1"/>
  <c r="NO42" i="19" s="1"/>
  <c r="QK37" i="19"/>
  <c r="QK38" i="19" s="1"/>
  <c r="QK39" i="19" s="1"/>
  <c r="QK34" i="19"/>
  <c r="QK35" i="19" s="1"/>
  <c r="QK36" i="19" s="1"/>
  <c r="QK40" i="19"/>
  <c r="QK41" i="19" s="1"/>
  <c r="QK42" i="19" s="1"/>
  <c r="FJ40" i="19"/>
  <c r="FJ41" i="19" s="1"/>
  <c r="FJ37" i="19"/>
  <c r="FJ38" i="19" s="1"/>
  <c r="FJ39" i="19" s="1"/>
  <c r="FK42" i="19"/>
  <c r="FJ34" i="19"/>
  <c r="FJ35" i="19" s="1"/>
  <c r="FJ36" i="19" s="1"/>
  <c r="FA40" i="19"/>
  <c r="FA41" i="19" s="1"/>
  <c r="FA42" i="19" s="1"/>
  <c r="FA37" i="19"/>
  <c r="FA38" i="19" s="1"/>
  <c r="FA39" i="19" s="1"/>
  <c r="FA34" i="19"/>
  <c r="FA35" i="19" s="1"/>
  <c r="FA36" i="19" s="1"/>
  <c r="AC37" i="19"/>
  <c r="AC38" i="19" s="1"/>
  <c r="AC39" i="19" s="1"/>
  <c r="AC34" i="19"/>
  <c r="AC35" i="19" s="1"/>
  <c r="AC36" i="19" s="1"/>
  <c r="AC40" i="19"/>
  <c r="AC41" i="19" s="1"/>
  <c r="AC42" i="19" s="1"/>
  <c r="AD45" i="19"/>
  <c r="CD45" i="19" s="1"/>
  <c r="ED45" i="19" s="1"/>
  <c r="GD45" i="19" s="1"/>
  <c r="ID45" i="19" s="1"/>
  <c r="KD45" i="19" s="1"/>
  <c r="MD45" i="19" s="1"/>
  <c r="OD45" i="19" s="1"/>
  <c r="QD45" i="19" s="1"/>
  <c r="SD45" i="19" s="1"/>
  <c r="FW37" i="19"/>
  <c r="FW38" i="19" s="1"/>
  <c r="FW39" i="19" s="1"/>
  <c r="FW40" i="19"/>
  <c r="FW41" i="19" s="1"/>
  <c r="FW42" i="19" s="1"/>
  <c r="FW34" i="19"/>
  <c r="FW35" i="19" s="1"/>
  <c r="FW36" i="19" s="1"/>
  <c r="RU40" i="19"/>
  <c r="RU41" i="19" s="1"/>
  <c r="RU42" i="19" s="1"/>
  <c r="RU37" i="19"/>
  <c r="RU38" i="19" s="1"/>
  <c r="RU39" i="19" s="1"/>
  <c r="RU34" i="19"/>
  <c r="RU35" i="19" s="1"/>
  <c r="RU36" i="19" s="1"/>
  <c r="KP40" i="19"/>
  <c r="KP41" i="19" s="1"/>
  <c r="KP42" i="19" s="1"/>
  <c r="KP37" i="19"/>
  <c r="KP38" i="19" s="1"/>
  <c r="KP39" i="19" s="1"/>
  <c r="KP34" i="19"/>
  <c r="KP35" i="19" s="1"/>
  <c r="KP36" i="19" s="1"/>
  <c r="AL37" i="19"/>
  <c r="AL38" i="19" s="1"/>
  <c r="AL39" i="19" s="1"/>
  <c r="AM45" i="19"/>
  <c r="CM45" i="19" s="1"/>
  <c r="EM45" i="19" s="1"/>
  <c r="GM45" i="19" s="1"/>
  <c r="IM45" i="19" s="1"/>
  <c r="KM45" i="19" s="1"/>
  <c r="MM45" i="19" s="1"/>
  <c r="OM45" i="19" s="1"/>
  <c r="QM45" i="19" s="1"/>
  <c r="AL40" i="19"/>
  <c r="AL41" i="19" s="1"/>
  <c r="AL42" i="19" s="1"/>
  <c r="AL34" i="19"/>
  <c r="AL35" i="19" s="1"/>
  <c r="AL36" i="19" s="1"/>
  <c r="AM42" i="19"/>
  <c r="AM39" i="19"/>
  <c r="AM36" i="19"/>
  <c r="MO34" i="19"/>
  <c r="MO35" i="19" s="1"/>
  <c r="MO36" i="19" s="1"/>
  <c r="MO40" i="19"/>
  <c r="MO41" i="19" s="1"/>
  <c r="MO42" i="19" s="1"/>
  <c r="MO37" i="19"/>
  <c r="MO38" i="19" s="1"/>
  <c r="MO39" i="19" s="1"/>
  <c r="EG40" i="19"/>
  <c r="EG41" i="19" s="1"/>
  <c r="EG42" i="19" s="1"/>
  <c r="EG37" i="19"/>
  <c r="EG38" i="19" s="1"/>
  <c r="EG39" i="19" s="1"/>
  <c r="EG34" i="19"/>
  <c r="EG35" i="19" s="1"/>
  <c r="EG36" i="19" s="1"/>
  <c r="RS40" i="19"/>
  <c r="RS41" i="19" s="1"/>
  <c r="RS42" i="19" s="1"/>
  <c r="RS37" i="19"/>
  <c r="RS38" i="19" s="1"/>
  <c r="RS39" i="19" s="1"/>
  <c r="RS34" i="19"/>
  <c r="RS35" i="19" s="1"/>
  <c r="RS36" i="19" s="1"/>
  <c r="BT45" i="19"/>
  <c r="BS34" i="19"/>
  <c r="BS35" i="19" s="1"/>
  <c r="BS36" i="19" s="1"/>
  <c r="BS40" i="19"/>
  <c r="BS41" i="19" s="1"/>
  <c r="BS42" i="19" s="1"/>
  <c r="BS37" i="19"/>
  <c r="BS38" i="19" s="1"/>
  <c r="BS39" i="19" s="1"/>
  <c r="GA37" i="19"/>
  <c r="GA38" i="19" s="1"/>
  <c r="GA39" i="19" s="1"/>
  <c r="GA34" i="19"/>
  <c r="GA35" i="19" s="1"/>
  <c r="GA36" i="19" s="1"/>
  <c r="GA40" i="19"/>
  <c r="GA41" i="19" s="1"/>
  <c r="GA42" i="19" s="1"/>
  <c r="PH42" i="19"/>
  <c r="PH36" i="19"/>
  <c r="PG34" i="19"/>
  <c r="PG35" i="19" s="1"/>
  <c r="PG36" i="19" s="1"/>
  <c r="PH39" i="19"/>
  <c r="PG37" i="19"/>
  <c r="PG38" i="19" s="1"/>
  <c r="PG39" i="19" s="1"/>
  <c r="PG40" i="19"/>
  <c r="PG41" i="19" s="1"/>
  <c r="PG42" i="19" s="1"/>
  <c r="QH37" i="19"/>
  <c r="QH38" i="19" s="1"/>
  <c r="QH39" i="19" s="1"/>
  <c r="QH34" i="19"/>
  <c r="QH35" i="19" s="1"/>
  <c r="QH36" i="19" s="1"/>
  <c r="QH40" i="19"/>
  <c r="QH41" i="19" s="1"/>
  <c r="QH42" i="19" s="1"/>
  <c r="HC34" i="19"/>
  <c r="HC35" i="19" s="1"/>
  <c r="HC36" i="19" s="1"/>
  <c r="HC37" i="19"/>
  <c r="HC38" i="19" s="1"/>
  <c r="HC39" i="19" s="1"/>
  <c r="HC40" i="19"/>
  <c r="HC41" i="19" s="1"/>
  <c r="HC42" i="19" s="1"/>
  <c r="NE34" i="19"/>
  <c r="NE35" i="19" s="1"/>
  <c r="NE36" i="19" s="1"/>
  <c r="NE37" i="19"/>
  <c r="NE38" i="19" s="1"/>
  <c r="NE39" i="19" s="1"/>
  <c r="NE40" i="19"/>
  <c r="NE41" i="19" s="1"/>
  <c r="NE42" i="19" s="1"/>
  <c r="CJ34" i="19"/>
  <c r="CJ35" i="19" s="1"/>
  <c r="CJ36" i="19" s="1"/>
  <c r="CJ37" i="19"/>
  <c r="CJ38" i="19" s="1"/>
  <c r="CJ39" i="19" s="1"/>
  <c r="CJ40" i="19"/>
  <c r="CJ41" i="19" s="1"/>
  <c r="CJ42" i="19" s="1"/>
  <c r="CK42" i="19"/>
  <c r="CK36" i="19"/>
  <c r="PK37" i="19"/>
  <c r="PK38" i="19" s="1"/>
  <c r="PK39" i="19" s="1"/>
  <c r="PK34" i="19"/>
  <c r="PK35" i="19" s="1"/>
  <c r="PK36" i="19" s="1"/>
  <c r="PK40" i="19"/>
  <c r="PK41" i="19" s="1"/>
  <c r="PK42" i="19" s="1"/>
  <c r="PL42" i="19"/>
  <c r="AN37" i="19"/>
  <c r="AN38" i="19" s="1"/>
  <c r="AN39" i="19" s="1"/>
  <c r="AO45" i="19"/>
  <c r="CO45" i="19" s="1"/>
  <c r="EO45" i="19" s="1"/>
  <c r="GO45" i="19" s="1"/>
  <c r="IO45" i="19" s="1"/>
  <c r="KO45" i="19" s="1"/>
  <c r="MO45" i="19" s="1"/>
  <c r="OO45" i="19" s="1"/>
  <c r="QO45" i="19" s="1"/>
  <c r="AN34" i="19"/>
  <c r="AN35" i="19" s="1"/>
  <c r="AN36" i="19" s="1"/>
  <c r="AN40" i="19"/>
  <c r="AN41" i="19" s="1"/>
  <c r="AN42" i="19" s="1"/>
  <c r="BB34" i="19"/>
  <c r="BB35" i="19" s="1"/>
  <c r="BB36" i="19" s="1"/>
  <c r="BB37" i="19"/>
  <c r="BB38" i="19" s="1"/>
  <c r="BB39" i="19" s="1"/>
  <c r="BB40" i="19"/>
  <c r="BB41" i="19" s="1"/>
  <c r="BB42" i="19" s="1"/>
  <c r="BC45" i="19"/>
  <c r="DC45" i="19" s="1"/>
  <c r="FC45" i="19" s="1"/>
  <c r="HC45" i="19" s="1"/>
  <c r="JC45" i="19" s="1"/>
  <c r="LC45" i="19" s="1"/>
  <c r="NC45" i="19" s="1"/>
  <c r="PC45" i="19" s="1"/>
  <c r="RC45" i="19" s="1"/>
  <c r="DB40" i="19"/>
  <c r="DB41" i="19" s="1"/>
  <c r="DB42" i="19" s="1"/>
  <c r="DB34" i="19"/>
  <c r="DB35" i="19" s="1"/>
  <c r="DB36" i="19" s="1"/>
  <c r="DB37" i="19"/>
  <c r="DB38" i="19" s="1"/>
  <c r="DB39" i="19" s="1"/>
  <c r="BJ34" i="19"/>
  <c r="BJ35" i="19" s="1"/>
  <c r="BJ36" i="19" s="1"/>
  <c r="BK45" i="19"/>
  <c r="DK45" i="19" s="1"/>
  <c r="FK45" i="19" s="1"/>
  <c r="HK45" i="19" s="1"/>
  <c r="JK45" i="19" s="1"/>
  <c r="LK45" i="19" s="1"/>
  <c r="NK45" i="19" s="1"/>
  <c r="PK45" i="19" s="1"/>
  <c r="RK45" i="19" s="1"/>
  <c r="BJ40" i="19"/>
  <c r="BJ41" i="19" s="1"/>
  <c r="BJ42" i="19" s="1"/>
  <c r="BJ37" i="19"/>
  <c r="BJ38" i="19" s="1"/>
  <c r="BJ39" i="19" s="1"/>
  <c r="BM37" i="19"/>
  <c r="BM38" i="19" s="1"/>
  <c r="BM39" i="19" s="1"/>
  <c r="BM40" i="19"/>
  <c r="BM41" i="19" s="1"/>
  <c r="BM42" i="19" s="1"/>
  <c r="BM34" i="19"/>
  <c r="BM35" i="19" s="1"/>
  <c r="BM36" i="19" s="1"/>
  <c r="BN45" i="19"/>
  <c r="FT37" i="19"/>
  <c r="FT38" i="19" s="1"/>
  <c r="FT39" i="19" s="1"/>
  <c r="FT34" i="19"/>
  <c r="FT35" i="19" s="1"/>
  <c r="FT36" i="19" s="1"/>
  <c r="FT40" i="19"/>
  <c r="FT41" i="19" s="1"/>
  <c r="FT42" i="19" s="1"/>
  <c r="RP34" i="19"/>
  <c r="RP35" i="19" s="1"/>
  <c r="RP36" i="19" s="1"/>
  <c r="RP37" i="19"/>
  <c r="RP38" i="19" s="1"/>
  <c r="RP39" i="19" s="1"/>
  <c r="RP40" i="19"/>
  <c r="RP41" i="19" s="1"/>
  <c r="RP42" i="19" s="1"/>
  <c r="QO34" i="19"/>
  <c r="QO35" i="19" s="1"/>
  <c r="QO36" i="19" s="1"/>
  <c r="QO40" i="19"/>
  <c r="QO41" i="19" s="1"/>
  <c r="QO42" i="19" s="1"/>
  <c r="QO37" i="19"/>
  <c r="QO38" i="19" s="1"/>
  <c r="QO39" i="19" s="1"/>
  <c r="GV37" i="19"/>
  <c r="GV38" i="19" s="1"/>
  <c r="GV39" i="19" s="1"/>
  <c r="GV34" i="19"/>
  <c r="GV35" i="19" s="1"/>
  <c r="GV36" i="19" s="1"/>
  <c r="GV40" i="19"/>
  <c r="GV41" i="19" s="1"/>
  <c r="GV42" i="19" s="1"/>
  <c r="RW34" i="19"/>
  <c r="RW35" i="19" s="1"/>
  <c r="RW36" i="19" s="1"/>
  <c r="RW37" i="19"/>
  <c r="RW38" i="19" s="1"/>
  <c r="RW39" i="19" s="1"/>
  <c r="RW40" i="19"/>
  <c r="RW41" i="19" s="1"/>
  <c r="RW42" i="19" s="1"/>
  <c r="EM34" i="19"/>
  <c r="EM35" i="19" s="1"/>
  <c r="EM36" i="19" s="1"/>
  <c r="EM37" i="19"/>
  <c r="EM38" i="19" s="1"/>
  <c r="EM39" i="19" s="1"/>
  <c r="EM40" i="19"/>
  <c r="EM41" i="19" s="1"/>
  <c r="EM42" i="19" s="1"/>
  <c r="OB40" i="19"/>
  <c r="OB41" i="19" s="1"/>
  <c r="OB42" i="19" s="1"/>
  <c r="OB37" i="19"/>
  <c r="OB38" i="19" s="1"/>
  <c r="OB39" i="19" s="1"/>
  <c r="OB34" i="19"/>
  <c r="OB35" i="19" s="1"/>
  <c r="OB36" i="19" s="1"/>
  <c r="QZ40" i="19"/>
  <c r="QZ41" i="19" s="1"/>
  <c r="QZ42" i="19" s="1"/>
  <c r="QZ37" i="19"/>
  <c r="QZ38" i="19" s="1"/>
  <c r="QZ39" i="19" s="1"/>
  <c r="QZ34" i="19"/>
  <c r="QZ35" i="19" s="1"/>
  <c r="QZ36" i="19" s="1"/>
  <c r="LK37" i="19"/>
  <c r="LK38" i="19" s="1"/>
  <c r="LK39" i="19" s="1"/>
  <c r="LK34" i="19"/>
  <c r="LK35" i="19" s="1"/>
  <c r="LK36" i="19" s="1"/>
  <c r="LK40" i="19"/>
  <c r="LK41" i="19" s="1"/>
  <c r="LK42" i="19" s="1"/>
  <c r="CU40" i="19"/>
  <c r="CU41" i="19" s="1"/>
  <c r="CU42" i="19" s="1"/>
  <c r="CU37" i="19"/>
  <c r="CU38" i="19" s="1"/>
  <c r="CU39" i="19" s="1"/>
  <c r="CU34" i="19"/>
  <c r="CU35" i="19" s="1"/>
  <c r="CU36" i="19" s="1"/>
  <c r="QU37" i="19"/>
  <c r="QU38" i="19" s="1"/>
  <c r="QU39" i="19" s="1"/>
  <c r="QU34" i="19"/>
  <c r="QU35" i="19" s="1"/>
  <c r="QU36" i="19" s="1"/>
  <c r="QV42" i="19"/>
  <c r="QU40" i="19"/>
  <c r="QU41" i="19" s="1"/>
  <c r="QU42" i="19" s="1"/>
  <c r="LP34" i="19"/>
  <c r="LP35" i="19" s="1"/>
  <c r="LP36" i="19" s="1"/>
  <c r="LP37" i="19"/>
  <c r="LP38" i="19" s="1"/>
  <c r="LP39" i="19" s="1"/>
  <c r="LP40" i="19"/>
  <c r="LP41" i="19" s="1"/>
  <c r="LP42" i="19" s="1"/>
  <c r="HN40" i="19"/>
  <c r="HN41" i="19" s="1"/>
  <c r="HN42" i="19" s="1"/>
  <c r="HN34" i="19"/>
  <c r="HN35" i="19" s="1"/>
  <c r="HN36" i="19" s="1"/>
  <c r="HN37" i="19"/>
  <c r="HN38" i="19" s="1"/>
  <c r="HN39" i="19" s="1"/>
  <c r="AL45" i="19"/>
  <c r="CL45" i="19" s="1"/>
  <c r="EL45" i="19" s="1"/>
  <c r="GL45" i="19" s="1"/>
  <c r="IL45" i="19" s="1"/>
  <c r="KL45" i="19" s="1"/>
  <c r="ML45" i="19" s="1"/>
  <c r="OL45" i="19" s="1"/>
  <c r="QL45" i="19" s="1"/>
  <c r="AK37" i="19"/>
  <c r="AK38" i="19" s="1"/>
  <c r="AK39" i="19" s="1"/>
  <c r="AK40" i="19"/>
  <c r="AK41" i="19" s="1"/>
  <c r="AK42" i="19" s="1"/>
  <c r="AK34" i="19"/>
  <c r="AK35" i="19" s="1"/>
  <c r="AK36" i="19" s="1"/>
  <c r="CI34" i="19"/>
  <c r="CI35" i="19" s="1"/>
  <c r="CI36" i="19" s="1"/>
  <c r="CI40" i="19"/>
  <c r="CI41" i="19" s="1"/>
  <c r="CI42" i="19" s="1"/>
  <c r="CI37" i="19"/>
  <c r="CI38" i="19" s="1"/>
  <c r="CI39" i="19" s="1"/>
  <c r="NS34" i="19"/>
  <c r="NS35" i="19" s="1"/>
  <c r="NS36" i="19" s="1"/>
  <c r="NS40" i="19"/>
  <c r="NS41" i="19" s="1"/>
  <c r="NS42" i="19" s="1"/>
  <c r="NS37" i="19"/>
  <c r="NS38" i="19" s="1"/>
  <c r="NS39" i="19" s="1"/>
  <c r="HU37" i="19"/>
  <c r="HU38" i="19" s="1"/>
  <c r="HU39" i="19" s="1"/>
  <c r="HU34" i="19"/>
  <c r="HU35" i="19" s="1"/>
  <c r="HU36" i="19" s="1"/>
  <c r="HU40" i="19"/>
  <c r="HU41" i="19" s="1"/>
  <c r="HU42" i="19" s="1"/>
  <c r="IF37" i="19"/>
  <c r="IF38" i="19" s="1"/>
  <c r="IF39" i="19" s="1"/>
  <c r="IF34" i="19"/>
  <c r="IF35" i="19" s="1"/>
  <c r="IF36" i="19" s="1"/>
  <c r="IF40" i="19"/>
  <c r="IF41" i="19" s="1"/>
  <c r="IF42" i="19" s="1"/>
  <c r="CS34" i="19"/>
  <c r="CS35" i="19" s="1"/>
  <c r="CS36" i="19" s="1"/>
  <c r="CS40" i="19"/>
  <c r="CS41" i="19" s="1"/>
  <c r="CS42" i="19" s="1"/>
  <c r="CS37" i="19"/>
  <c r="CS38" i="19" s="1"/>
  <c r="CS39" i="19" s="1"/>
  <c r="IV40" i="19"/>
  <c r="IV41" i="19" s="1"/>
  <c r="IV42" i="19" s="1"/>
  <c r="IV37" i="19"/>
  <c r="IV38" i="19" s="1"/>
  <c r="IV39" i="19" s="1"/>
  <c r="IV34" i="19"/>
  <c r="IV35" i="19" s="1"/>
  <c r="IV36" i="19" s="1"/>
  <c r="PP40" i="19"/>
  <c r="PP41" i="19" s="1"/>
  <c r="PP42" i="19" s="1"/>
  <c r="PP34" i="19"/>
  <c r="PP35" i="19" s="1"/>
  <c r="PP36" i="19" s="1"/>
  <c r="PP37" i="19"/>
  <c r="PP38" i="19" s="1"/>
  <c r="PP39" i="19" s="1"/>
  <c r="LD40" i="19"/>
  <c r="LD41" i="19" s="1"/>
  <c r="LD42" i="19" s="1"/>
  <c r="LD34" i="19"/>
  <c r="LD35" i="19" s="1"/>
  <c r="LD36" i="19" s="1"/>
  <c r="LD37" i="19"/>
  <c r="LD38" i="19" s="1"/>
  <c r="LD39" i="19" s="1"/>
  <c r="SG34" i="19"/>
  <c r="SG35" i="19" s="1"/>
  <c r="SG36" i="19" s="1"/>
  <c r="SG37" i="19"/>
  <c r="SG38" i="19" s="1"/>
  <c r="SG39" i="19" s="1"/>
  <c r="SG40" i="19"/>
  <c r="SG41" i="19" s="1"/>
  <c r="SG42" i="19" s="1"/>
  <c r="LF34" i="19"/>
  <c r="LF35" i="19" s="1"/>
  <c r="LF36" i="19" s="1"/>
  <c r="LF37" i="19"/>
  <c r="LF38" i="19" s="1"/>
  <c r="LF39" i="19" s="1"/>
  <c r="LF40" i="19"/>
  <c r="LF41" i="19" s="1"/>
  <c r="LF42" i="19" s="1"/>
  <c r="OM37" i="19"/>
  <c r="OM38" i="19" s="1"/>
  <c r="OM39" i="19" s="1"/>
  <c r="OM40" i="19"/>
  <c r="OM41" i="19" s="1"/>
  <c r="OM42" i="19" s="1"/>
  <c r="OM34" i="19"/>
  <c r="OM35" i="19" s="1"/>
  <c r="OM36" i="19" s="1"/>
  <c r="SB40" i="19"/>
  <c r="SB41" i="19" s="1"/>
  <c r="SB42" i="19" s="1"/>
  <c r="SB37" i="19"/>
  <c r="SB38" i="19" s="1"/>
  <c r="SB39" i="19" s="1"/>
  <c r="SB34" i="19"/>
  <c r="SB35" i="19" s="1"/>
  <c r="SB36" i="19" s="1"/>
  <c r="SC34" i="19"/>
  <c r="SC35" i="19" s="1"/>
  <c r="SC36" i="19" s="1"/>
  <c r="SC37" i="19"/>
  <c r="SC38" i="19" s="1"/>
  <c r="SC39" i="19" s="1"/>
  <c r="SC40" i="19"/>
  <c r="SC41" i="19" s="1"/>
  <c r="SC42" i="19" s="1"/>
  <c r="QS37" i="19"/>
  <c r="QS38" i="19" s="1"/>
  <c r="QS39" i="19" s="1"/>
  <c r="QS40" i="19"/>
  <c r="QS41" i="19" s="1"/>
  <c r="QS42" i="19" s="1"/>
  <c r="QS34" i="19"/>
  <c r="QS35" i="19" s="1"/>
  <c r="QS36" i="19" s="1"/>
  <c r="OZ34" i="19"/>
  <c r="OZ35" i="19" s="1"/>
  <c r="OZ36" i="19" s="1"/>
  <c r="OZ40" i="19"/>
  <c r="OZ41" i="19" s="1"/>
  <c r="OZ42" i="19" s="1"/>
  <c r="OZ37" i="19"/>
  <c r="OZ38" i="19" s="1"/>
  <c r="OZ39" i="19" s="1"/>
  <c r="HK37" i="19"/>
  <c r="HK38" i="19" s="1"/>
  <c r="HK39" i="19" s="1"/>
  <c r="HK34" i="19"/>
  <c r="HK35" i="19" s="1"/>
  <c r="HK36" i="19" s="1"/>
  <c r="HK40" i="19"/>
  <c r="HK41" i="19" s="1"/>
  <c r="HK42" i="19" s="1"/>
  <c r="CP34" i="19"/>
  <c r="CP35" i="19" s="1"/>
  <c r="CP36" i="19" s="1"/>
  <c r="CP40" i="19"/>
  <c r="CP41" i="19" s="1"/>
  <c r="CP42" i="19" s="1"/>
  <c r="CP37" i="19"/>
  <c r="CP38" i="19" s="1"/>
  <c r="CP39" i="19" s="1"/>
  <c r="BT34" i="19"/>
  <c r="BT35" i="19" s="1"/>
  <c r="BT36" i="19" s="1"/>
  <c r="BT40" i="19"/>
  <c r="BT41" i="19" s="1"/>
  <c r="BT42" i="19" s="1"/>
  <c r="BT37" i="19"/>
  <c r="BT38" i="19" s="1"/>
  <c r="BT39" i="19" s="1"/>
  <c r="BU45" i="19"/>
  <c r="HM34" i="19"/>
  <c r="HM35" i="19" s="1"/>
  <c r="HM36" i="19" s="1"/>
  <c r="HM40" i="19"/>
  <c r="HM41" i="19" s="1"/>
  <c r="HM42" i="19" s="1"/>
  <c r="HM37" i="19"/>
  <c r="HM38" i="19" s="1"/>
  <c r="HM39" i="19" s="1"/>
  <c r="BQ37" i="19"/>
  <c r="BQ38" i="19" s="1"/>
  <c r="BQ39" i="19" s="1"/>
  <c r="BQ34" i="19"/>
  <c r="BQ35" i="19" s="1"/>
  <c r="BQ36" i="19" s="1"/>
  <c r="BQ40" i="19"/>
  <c r="BQ41" i="19" s="1"/>
  <c r="BQ42" i="19" s="1"/>
  <c r="BR45" i="19"/>
  <c r="IO34" i="19"/>
  <c r="IO35" i="19" s="1"/>
  <c r="IO36" i="19" s="1"/>
  <c r="IO37" i="19"/>
  <c r="IO38" i="19" s="1"/>
  <c r="IO39" i="19" s="1"/>
  <c r="IO40" i="19"/>
  <c r="IO41" i="19" s="1"/>
  <c r="IO42" i="19" s="1"/>
  <c r="RD40" i="19"/>
  <c r="RD41" i="19" s="1"/>
  <c r="RD42" i="19" s="1"/>
  <c r="RD37" i="19"/>
  <c r="RD38" i="19" s="1"/>
  <c r="RD39" i="19" s="1"/>
  <c r="RD34" i="19"/>
  <c r="RD35" i="19" s="1"/>
  <c r="RD36" i="19" s="1"/>
  <c r="JK34" i="19"/>
  <c r="JK35" i="19" s="1"/>
  <c r="JK36" i="19" s="1"/>
  <c r="JK40" i="19"/>
  <c r="JK41" i="19" s="1"/>
  <c r="JK42" i="19" s="1"/>
  <c r="JK37" i="19"/>
  <c r="JK38" i="19" s="1"/>
  <c r="JK39" i="19" s="1"/>
  <c r="CA34" i="19"/>
  <c r="CA35" i="19" s="1"/>
  <c r="CA36" i="19" s="1"/>
  <c r="CA37" i="19"/>
  <c r="CA38" i="19" s="1"/>
  <c r="CA39" i="19" s="1"/>
  <c r="CA40" i="19"/>
  <c r="CA41" i="19" s="1"/>
  <c r="CA42" i="19" s="1"/>
  <c r="CB45" i="19"/>
  <c r="IP40" i="19"/>
  <c r="IP41" i="19" s="1"/>
  <c r="IP42" i="19" s="1"/>
  <c r="IP34" i="19"/>
  <c r="IP35" i="19" s="1"/>
  <c r="IP36" i="19" s="1"/>
  <c r="IP37" i="19"/>
  <c r="IP38" i="19" s="1"/>
  <c r="IP39" i="19" s="1"/>
  <c r="CO34" i="19"/>
  <c r="CO35" i="19" s="1"/>
  <c r="CO36" i="19" s="1"/>
  <c r="CO40" i="19"/>
  <c r="CO41" i="19" s="1"/>
  <c r="CO42" i="19" s="1"/>
  <c r="CO37" i="19"/>
  <c r="CO38" i="19" s="1"/>
  <c r="CO39" i="19" s="1"/>
  <c r="NA34" i="19"/>
  <c r="NA35" i="19" s="1"/>
  <c r="NA36" i="19" s="1"/>
  <c r="NA40" i="19"/>
  <c r="NA41" i="19" s="1"/>
  <c r="NA42" i="19" s="1"/>
  <c r="NA37" i="19"/>
  <c r="NA38" i="19" s="1"/>
  <c r="NA39" i="19" s="1"/>
  <c r="QT37" i="19"/>
  <c r="QT38" i="19" s="1"/>
  <c r="QT39" i="19" s="1"/>
  <c r="QT34" i="19"/>
  <c r="QT35" i="19" s="1"/>
  <c r="QT36" i="19" s="1"/>
  <c r="QT40" i="19"/>
  <c r="QT41" i="19" s="1"/>
  <c r="QT42" i="19" s="1"/>
  <c r="HG40" i="19"/>
  <c r="HG41" i="19" s="1"/>
  <c r="HG42" i="19" s="1"/>
  <c r="HG37" i="19"/>
  <c r="HG38" i="19" s="1"/>
  <c r="HG39" i="19" s="1"/>
  <c r="HG34" i="19"/>
  <c r="HG35" i="19" s="1"/>
  <c r="HG36" i="19" s="1"/>
  <c r="JQ34" i="19"/>
  <c r="JQ35" i="19" s="1"/>
  <c r="JQ36" i="19" s="1"/>
  <c r="JQ37" i="19"/>
  <c r="JQ38" i="19" s="1"/>
  <c r="JQ39" i="19" s="1"/>
  <c r="JQ40" i="19"/>
  <c r="JQ41" i="19" s="1"/>
  <c r="JQ42" i="19" s="1"/>
  <c r="DS34" i="19"/>
  <c r="DS35" i="19" s="1"/>
  <c r="DS36" i="19" s="1"/>
  <c r="DS40" i="19"/>
  <c r="DS41" i="19" s="1"/>
  <c r="DS42" i="19" s="1"/>
  <c r="DS37" i="19"/>
  <c r="DS38" i="19" s="1"/>
  <c r="DS39" i="19" s="1"/>
  <c r="DQ37" i="19"/>
  <c r="DQ38" i="19" s="1"/>
  <c r="DQ39" i="19" s="1"/>
  <c r="DQ34" i="19"/>
  <c r="DQ35" i="19" s="1"/>
  <c r="DQ36" i="19" s="1"/>
  <c r="DQ40" i="19"/>
  <c r="DQ41" i="19" s="1"/>
  <c r="DQ42" i="19" s="1"/>
  <c r="DR42" i="19"/>
  <c r="OR40" i="19"/>
  <c r="OR41" i="19" s="1"/>
  <c r="OR42" i="19" s="1"/>
  <c r="OR34" i="19"/>
  <c r="OR35" i="19" s="1"/>
  <c r="OR36" i="19" s="1"/>
  <c r="OR37" i="19"/>
  <c r="OR38" i="19" s="1"/>
  <c r="OR39" i="19" s="1"/>
  <c r="JO40" i="19"/>
  <c r="JO41" i="19" s="1"/>
  <c r="JO42" i="19" s="1"/>
  <c r="JO37" i="19"/>
  <c r="JO38" i="19" s="1"/>
  <c r="JO39" i="19" s="1"/>
  <c r="JO34" i="19"/>
  <c r="JO35" i="19" s="1"/>
  <c r="JO36" i="19" s="1"/>
  <c r="LX40" i="19"/>
  <c r="LX41" i="19" s="1"/>
  <c r="LX42" i="19" s="1"/>
  <c r="LX34" i="19"/>
  <c r="LX35" i="19" s="1"/>
  <c r="LX36" i="19" s="1"/>
  <c r="LX37" i="19"/>
  <c r="LX38" i="19" s="1"/>
  <c r="LX39" i="19" s="1"/>
  <c r="AB37" i="19"/>
  <c r="AB38" i="19" s="1"/>
  <c r="AB39" i="19" s="1"/>
  <c r="AB40" i="19"/>
  <c r="AB41" i="19" s="1"/>
  <c r="AB42" i="19" s="1"/>
  <c r="AB34" i="19"/>
  <c r="AB35" i="19" s="1"/>
  <c r="AB36" i="19" s="1"/>
  <c r="JM40" i="19"/>
  <c r="JM41" i="19" s="1"/>
  <c r="JM42" i="19" s="1"/>
  <c r="JM34" i="19"/>
  <c r="JM35" i="19" s="1"/>
  <c r="JM36" i="19" s="1"/>
  <c r="JM37" i="19"/>
  <c r="JM38" i="19" s="1"/>
  <c r="JM39" i="19" s="1"/>
  <c r="KQ34" i="19"/>
  <c r="KQ35" i="19" s="1"/>
  <c r="KQ36" i="19" s="1"/>
  <c r="KQ37" i="19"/>
  <c r="KQ38" i="19" s="1"/>
  <c r="KQ39" i="19" s="1"/>
  <c r="KQ40" i="19"/>
  <c r="KQ41" i="19" s="1"/>
  <c r="KQ42" i="19" s="1"/>
  <c r="JC40" i="19"/>
  <c r="JC41" i="19" s="1"/>
  <c r="JC42" i="19" s="1"/>
  <c r="JC34" i="19"/>
  <c r="JC35" i="19" s="1"/>
  <c r="JC36" i="19" s="1"/>
  <c r="JC37" i="19"/>
  <c r="JC38" i="19" s="1"/>
  <c r="JC39" i="19" s="1"/>
  <c r="HY34" i="19"/>
  <c r="HY35" i="19" s="1"/>
  <c r="HY36" i="19" s="1"/>
  <c r="HY40" i="19"/>
  <c r="HY41" i="19" s="1"/>
  <c r="HY42" i="19" s="1"/>
  <c r="HY37" i="19"/>
  <c r="HY38" i="19" s="1"/>
  <c r="HY39" i="19" s="1"/>
  <c r="DJ37" i="19"/>
  <c r="DJ38" i="19" s="1"/>
  <c r="DJ39" i="19" s="1"/>
  <c r="DJ34" i="19"/>
  <c r="DJ35" i="19" s="1"/>
  <c r="DJ36" i="19" s="1"/>
  <c r="DJ40" i="19"/>
  <c r="DJ41" i="19" s="1"/>
  <c r="DJ42" i="19" s="1"/>
  <c r="EH40" i="19"/>
  <c r="EH41" i="19" s="1"/>
  <c r="EH42" i="19" s="1"/>
  <c r="EH34" i="19"/>
  <c r="EH35" i="19" s="1"/>
  <c r="EH36" i="19" s="1"/>
  <c r="EH37" i="19"/>
  <c r="EH38" i="19" s="1"/>
  <c r="EH39" i="19" s="1"/>
  <c r="EE37" i="19"/>
  <c r="EE38" i="19" s="1"/>
  <c r="EE39" i="19" s="1"/>
  <c r="EE40" i="19"/>
  <c r="EE41" i="19" s="1"/>
  <c r="EE42" i="19" s="1"/>
  <c r="EE34" i="19"/>
  <c r="EE35" i="19" s="1"/>
  <c r="EE36" i="19" s="1"/>
  <c r="CC40" i="19"/>
  <c r="CC41" i="19" s="1"/>
  <c r="CC42" i="19" s="1"/>
  <c r="CC34" i="19"/>
  <c r="CC35" i="19" s="1"/>
  <c r="CC36" i="19" s="1"/>
  <c r="CC37" i="19"/>
  <c r="CC38" i="19" s="1"/>
  <c r="CC39" i="19" s="1"/>
  <c r="CD36" i="19"/>
  <c r="CD42" i="19"/>
  <c r="QJ37" i="19"/>
  <c r="QJ38" i="19" s="1"/>
  <c r="QJ39" i="19" s="1"/>
  <c r="QJ40" i="19"/>
  <c r="QJ41" i="19" s="1"/>
  <c r="QJ42" i="19" s="1"/>
  <c r="QJ34" i="19"/>
  <c r="QJ35" i="19" s="1"/>
  <c r="QJ36" i="19" s="1"/>
  <c r="O34" i="19"/>
  <c r="O35" i="19" s="1"/>
  <c r="O36" i="19" s="1"/>
  <c r="O37" i="19"/>
  <c r="O38" i="19" s="1"/>
  <c r="O39" i="19" s="1"/>
  <c r="O40" i="19"/>
  <c r="O41" i="19" s="1"/>
  <c r="O42" i="19" s="1"/>
  <c r="BD34" i="19"/>
  <c r="BD35" i="19" s="1"/>
  <c r="BD36" i="19" s="1"/>
  <c r="BE45" i="19"/>
  <c r="DE45" i="19" s="1"/>
  <c r="FE45" i="19" s="1"/>
  <c r="HE45" i="19" s="1"/>
  <c r="JE45" i="19" s="1"/>
  <c r="LE45" i="19" s="1"/>
  <c r="NE45" i="19" s="1"/>
  <c r="PE45" i="19" s="1"/>
  <c r="RE45" i="19" s="1"/>
  <c r="BD37" i="19"/>
  <c r="BD38" i="19" s="1"/>
  <c r="BD39" i="19" s="1"/>
  <c r="BD40" i="19"/>
  <c r="BD41" i="19" s="1"/>
  <c r="BD42" i="19" s="1"/>
  <c r="GX40" i="19"/>
  <c r="GX41" i="19" s="1"/>
  <c r="GX42" i="19" s="1"/>
  <c r="GX37" i="19"/>
  <c r="GX38" i="19" s="1"/>
  <c r="GX39" i="19" s="1"/>
  <c r="GX34" i="19"/>
  <c r="GX35" i="19" s="1"/>
  <c r="GX36" i="19" s="1"/>
  <c r="GT34" i="19"/>
  <c r="GT35" i="19" s="1"/>
  <c r="GT36" i="19" s="1"/>
  <c r="GT37" i="19"/>
  <c r="GT38" i="19" s="1"/>
  <c r="GT39" i="19" s="1"/>
  <c r="GT40" i="19"/>
  <c r="GT41" i="19" s="1"/>
  <c r="GT42" i="19" s="1"/>
  <c r="R40" i="19"/>
  <c r="R41" i="19" s="1"/>
  <c r="R42" i="19" s="1"/>
  <c r="R37" i="19"/>
  <c r="R38" i="19" s="1"/>
  <c r="R39" i="19" s="1"/>
  <c r="R34" i="19"/>
  <c r="R35" i="19" s="1"/>
  <c r="R36" i="19" s="1"/>
  <c r="GR37" i="19"/>
  <c r="GR38" i="19" s="1"/>
  <c r="GR39" i="19" s="1"/>
  <c r="GR34" i="19"/>
  <c r="GR35" i="19" s="1"/>
  <c r="GR36" i="19" s="1"/>
  <c r="GR40" i="19"/>
  <c r="GR41" i="19" s="1"/>
  <c r="GR42" i="19" s="1"/>
  <c r="LT40" i="19"/>
  <c r="LT41" i="19" s="1"/>
  <c r="LT42" i="19" s="1"/>
  <c r="LT37" i="19"/>
  <c r="LT38" i="19" s="1"/>
  <c r="LT39" i="19" s="1"/>
  <c r="LT34" i="19"/>
  <c r="LT35" i="19" s="1"/>
  <c r="LT36" i="19" s="1"/>
  <c r="OV34" i="19"/>
  <c r="OV35" i="19" s="1"/>
  <c r="OV36" i="19" s="1"/>
  <c r="OV40" i="19"/>
  <c r="OV41" i="19" s="1"/>
  <c r="OV42" i="19" s="1"/>
  <c r="OV37" i="19"/>
  <c r="OV38" i="19" s="1"/>
  <c r="OV39" i="19" s="1"/>
  <c r="OI34" i="19"/>
  <c r="OI35" i="19" s="1"/>
  <c r="OI36" i="19" s="1"/>
  <c r="OI37" i="19"/>
  <c r="OI38" i="19" s="1"/>
  <c r="OI39" i="19" s="1"/>
  <c r="OI40" i="19"/>
  <c r="OI41" i="19" s="1"/>
  <c r="OI42" i="19" s="1"/>
  <c r="OW40" i="19"/>
  <c r="OW41" i="19" s="1"/>
  <c r="OW42" i="19" s="1"/>
  <c r="OW37" i="19"/>
  <c r="OW38" i="19" s="1"/>
  <c r="OW39" i="19" s="1"/>
  <c r="OW34" i="19"/>
  <c r="OW35" i="19" s="1"/>
  <c r="OW36" i="19" s="1"/>
  <c r="GP40" i="19"/>
  <c r="GP41" i="19" s="1"/>
  <c r="GP42" i="19" s="1"/>
  <c r="GP34" i="19"/>
  <c r="GP35" i="19" s="1"/>
  <c r="GP36" i="19" s="1"/>
  <c r="GP37" i="19"/>
  <c r="GP38" i="19" s="1"/>
  <c r="GP39" i="19" s="1"/>
  <c r="AE34" i="19"/>
  <c r="AE35" i="19" s="1"/>
  <c r="AE36" i="19" s="1"/>
  <c r="AF45" i="19"/>
  <c r="CF45" i="19" s="1"/>
  <c r="EF45" i="19" s="1"/>
  <c r="GF45" i="19" s="1"/>
  <c r="IF45" i="19" s="1"/>
  <c r="KF45" i="19" s="1"/>
  <c r="MF45" i="19" s="1"/>
  <c r="OF45" i="19" s="1"/>
  <c r="QF45" i="19" s="1"/>
  <c r="SF45" i="19" s="1"/>
  <c r="AE40" i="19"/>
  <c r="AE41" i="19" s="1"/>
  <c r="AE42" i="19" s="1"/>
  <c r="AE37" i="19"/>
  <c r="AE38" i="19" s="1"/>
  <c r="AE39" i="19" s="1"/>
  <c r="EZ40" i="19"/>
  <c r="EZ41" i="19" s="1"/>
  <c r="EZ42" i="19" s="1"/>
  <c r="EZ37" i="19"/>
  <c r="EZ38" i="19" s="1"/>
  <c r="EZ39" i="19" s="1"/>
  <c r="EZ34" i="19"/>
  <c r="EZ35" i="19" s="1"/>
  <c r="EZ36" i="19" s="1"/>
  <c r="DP34" i="19"/>
  <c r="DP35" i="19" s="1"/>
  <c r="DP36" i="19" s="1"/>
  <c r="DP37" i="19"/>
  <c r="DP38" i="19" s="1"/>
  <c r="DP39" i="19" s="1"/>
  <c r="DP40" i="19"/>
  <c r="DP41" i="19" s="1"/>
  <c r="DP42" i="19" s="1"/>
  <c r="JF37" i="19"/>
  <c r="JF38" i="19" s="1"/>
  <c r="JF39" i="19" s="1"/>
  <c r="JF40" i="19"/>
  <c r="JF41" i="19" s="1"/>
  <c r="JF42" i="19" s="1"/>
  <c r="JF34" i="19"/>
  <c r="JF35" i="19" s="1"/>
  <c r="JF36" i="19" s="1"/>
  <c r="JG36" i="19"/>
  <c r="PB40" i="19"/>
  <c r="PB41" i="19" s="1"/>
  <c r="PB42" i="19" s="1"/>
  <c r="PB34" i="19"/>
  <c r="PB35" i="19" s="1"/>
  <c r="PB36" i="19" s="1"/>
  <c r="PB37" i="19"/>
  <c r="PB38" i="19" s="1"/>
  <c r="PB39" i="19" s="1"/>
  <c r="GH40" i="19"/>
  <c r="GH41" i="19" s="1"/>
  <c r="GH42" i="19" s="1"/>
  <c r="GH34" i="19"/>
  <c r="GH35" i="19" s="1"/>
  <c r="GH36" i="19" s="1"/>
  <c r="GH37" i="19"/>
  <c r="GH38" i="19" s="1"/>
  <c r="GH39" i="19" s="1"/>
  <c r="KV34" i="19"/>
  <c r="KV35" i="19" s="1"/>
  <c r="KV36" i="19" s="1"/>
  <c r="KV37" i="19"/>
  <c r="KV38" i="19" s="1"/>
  <c r="KV39" i="19" s="1"/>
  <c r="KV40" i="19"/>
  <c r="KV41" i="19" s="1"/>
  <c r="KV42" i="19" s="1"/>
  <c r="OG34" i="19"/>
  <c r="OG35" i="19" s="1"/>
  <c r="OG36" i="19" s="1"/>
  <c r="OG37" i="19"/>
  <c r="OG38" i="19" s="1"/>
  <c r="OG39" i="19" s="1"/>
  <c r="OG40" i="19"/>
  <c r="OG41" i="19" s="1"/>
  <c r="OG42" i="19" s="1"/>
  <c r="OH36" i="19"/>
  <c r="OH39" i="19"/>
  <c r="AV37" i="19"/>
  <c r="AV38" i="19" s="1"/>
  <c r="AV39" i="19" s="1"/>
  <c r="AV34" i="19"/>
  <c r="AV35" i="19" s="1"/>
  <c r="AV36" i="19" s="1"/>
  <c r="AV40" i="19"/>
  <c r="AV41" i="19" s="1"/>
  <c r="AV42" i="19" s="1"/>
  <c r="AW45" i="19"/>
  <c r="CW45" i="19" s="1"/>
  <c r="EW45" i="19" s="1"/>
  <c r="GW45" i="19" s="1"/>
  <c r="IW45" i="19" s="1"/>
  <c r="KW45" i="19" s="1"/>
  <c r="MW45" i="19" s="1"/>
  <c r="OW45" i="19" s="1"/>
  <c r="QW45" i="19" s="1"/>
  <c r="RX40" i="19"/>
  <c r="RX41" i="19" s="1"/>
  <c r="RX42" i="19" s="1"/>
  <c r="RX34" i="19"/>
  <c r="RX35" i="19" s="1"/>
  <c r="RX36" i="19" s="1"/>
  <c r="RX37" i="19"/>
  <c r="RX38" i="19" s="1"/>
  <c r="RX39" i="19" s="1"/>
  <c r="IB37" i="19"/>
  <c r="IB38" i="19" s="1"/>
  <c r="IB39" i="19" s="1"/>
  <c r="IB40" i="19"/>
  <c r="IB41" i="19" s="1"/>
  <c r="IB42" i="19" s="1"/>
  <c r="IB34" i="19"/>
  <c r="IB35" i="19" s="1"/>
  <c r="IB36" i="19" s="1"/>
  <c r="BY34" i="19"/>
  <c r="BY35" i="19" s="1"/>
  <c r="BY36" i="19" s="1"/>
  <c r="BY37" i="19"/>
  <c r="BY38" i="19" s="1"/>
  <c r="BY39" i="19" s="1"/>
  <c r="BY40" i="19"/>
  <c r="BY41" i="19" s="1"/>
  <c r="BY42" i="19" s="1"/>
  <c r="BZ45" i="19"/>
  <c r="HW40" i="19"/>
  <c r="HW41" i="19" s="1"/>
  <c r="HW42" i="19" s="1"/>
  <c r="HW37" i="19"/>
  <c r="HW38" i="19" s="1"/>
  <c r="HW39" i="19" s="1"/>
  <c r="HW34" i="19"/>
  <c r="HW35" i="19" s="1"/>
  <c r="HW36" i="19" s="1"/>
  <c r="HX42" i="19"/>
  <c r="OQ34" i="19"/>
  <c r="OQ35" i="19" s="1"/>
  <c r="OQ36" i="19" s="1"/>
  <c r="OQ40" i="19"/>
  <c r="OQ41" i="19" s="1"/>
  <c r="OQ42" i="19" s="1"/>
  <c r="OQ37" i="19"/>
  <c r="OQ38" i="19" s="1"/>
  <c r="OQ39" i="19" s="1"/>
  <c r="CY40" i="19"/>
  <c r="CY41" i="19" s="1"/>
  <c r="CY42" i="19" s="1"/>
  <c r="CY34" i="19"/>
  <c r="CY35" i="19" s="1"/>
  <c r="CY36" i="19" s="1"/>
  <c r="CY37" i="19"/>
  <c r="CY38" i="19" s="1"/>
  <c r="CY39" i="19" s="1"/>
  <c r="ND34" i="19"/>
  <c r="ND35" i="19" s="1"/>
  <c r="ND36" i="19" s="1"/>
  <c r="ND37" i="19"/>
  <c r="ND38" i="19" s="1"/>
  <c r="ND39" i="19" s="1"/>
  <c r="ND40" i="19"/>
  <c r="ND41" i="19" s="1"/>
  <c r="ND42" i="19" s="1"/>
  <c r="KM40" i="19"/>
  <c r="KM41" i="19" s="1"/>
  <c r="KM42" i="19" s="1"/>
  <c r="KM37" i="19"/>
  <c r="KM38" i="19" s="1"/>
  <c r="KM39" i="19" s="1"/>
  <c r="KM34" i="19"/>
  <c r="KM35" i="19" s="1"/>
  <c r="KM36" i="19" s="1"/>
  <c r="IE34" i="19"/>
  <c r="IE35" i="19" s="1"/>
  <c r="IE36" i="19" s="1"/>
  <c r="IE37" i="19"/>
  <c r="IE38" i="19" s="1"/>
  <c r="IE39" i="19" s="1"/>
  <c r="IE40" i="19"/>
  <c r="IE41" i="19" s="1"/>
  <c r="IE42" i="19" s="1"/>
  <c r="GQ34" i="19"/>
  <c r="GQ35" i="19" s="1"/>
  <c r="GQ36" i="19" s="1"/>
  <c r="GQ37" i="19"/>
  <c r="GQ38" i="19" s="1"/>
  <c r="GQ39" i="19" s="1"/>
  <c r="GQ40" i="19"/>
  <c r="GQ41" i="19" s="1"/>
  <c r="GQ42" i="19" s="1"/>
  <c r="LL34" i="19"/>
  <c r="LL35" i="19" s="1"/>
  <c r="LL36" i="19" s="1"/>
  <c r="LL37" i="19"/>
  <c r="LL38" i="19" s="1"/>
  <c r="LL39" i="19" s="1"/>
  <c r="LL40" i="19"/>
  <c r="LL41" i="19" s="1"/>
  <c r="LL42" i="19" s="1"/>
  <c r="JS37" i="19"/>
  <c r="JS38" i="19" s="1"/>
  <c r="JS39" i="19" s="1"/>
  <c r="JS34" i="19"/>
  <c r="JS35" i="19" s="1"/>
  <c r="JS36" i="19" s="1"/>
  <c r="JS40" i="19"/>
  <c r="JS41" i="19" s="1"/>
  <c r="JS42" i="19" s="1"/>
  <c r="JT36" i="19"/>
  <c r="HF34" i="19"/>
  <c r="HF35" i="19" s="1"/>
  <c r="HF36" i="19" s="1"/>
  <c r="HF37" i="19"/>
  <c r="HF38" i="19" s="1"/>
  <c r="HF39" i="19" s="1"/>
  <c r="HF40" i="19"/>
  <c r="HF41" i="19" s="1"/>
  <c r="HF42" i="19" s="1"/>
  <c r="OY37" i="19"/>
  <c r="OY38" i="19" s="1"/>
  <c r="OY39" i="19" s="1"/>
  <c r="OY40" i="19"/>
  <c r="OY41" i="19" s="1"/>
  <c r="OY42" i="19" s="1"/>
  <c r="OY34" i="19"/>
  <c r="OY35" i="19" s="1"/>
  <c r="OY36" i="19" s="1"/>
  <c r="LB37" i="19"/>
  <c r="LB38" i="19" s="1"/>
  <c r="LB39" i="19" s="1"/>
  <c r="LB40" i="19"/>
  <c r="LB41" i="19" s="1"/>
  <c r="LB42" i="19" s="1"/>
  <c r="LB34" i="19"/>
  <c r="LB35" i="19" s="1"/>
  <c r="LB36" i="19" s="1"/>
  <c r="LC42" i="19"/>
  <c r="ET34" i="19"/>
  <c r="ET35" i="19" s="1"/>
  <c r="ET36" i="19" s="1"/>
  <c r="ET40" i="19"/>
  <c r="ET41" i="19" s="1"/>
  <c r="ET42" i="19" s="1"/>
  <c r="ET37" i="19"/>
  <c r="ET38" i="19" s="1"/>
  <c r="ET39" i="19" s="1"/>
  <c r="SH34" i="19"/>
  <c r="SH35" i="19" s="1"/>
  <c r="SH36" i="19" s="1"/>
  <c r="SH37" i="19"/>
  <c r="SH38" i="19" s="1"/>
  <c r="SH39" i="19" s="1"/>
  <c r="SH40" i="19"/>
  <c r="SH41" i="19" s="1"/>
  <c r="SH42" i="19" s="1"/>
  <c r="PY37" i="19"/>
  <c r="PY38" i="19" s="1"/>
  <c r="PY39" i="19" s="1"/>
  <c r="PY34" i="19"/>
  <c r="PY35" i="19" s="1"/>
  <c r="PY36" i="19" s="1"/>
  <c r="PY40" i="19"/>
  <c r="PY41" i="19" s="1"/>
  <c r="PY42" i="19" s="1"/>
  <c r="PZ42" i="19"/>
  <c r="PZ36" i="19"/>
  <c r="CR34" i="19"/>
  <c r="CR35" i="19" s="1"/>
  <c r="CR36" i="19" s="1"/>
  <c r="CR40" i="19"/>
  <c r="CR41" i="19" s="1"/>
  <c r="CR42" i="19" s="1"/>
  <c r="CR37" i="19"/>
  <c r="CR38" i="19" s="1"/>
  <c r="CR39" i="19" s="1"/>
  <c r="BR40" i="19"/>
  <c r="BR41" i="19" s="1"/>
  <c r="BR42" i="19" s="1"/>
  <c r="BR34" i="19"/>
  <c r="BR35" i="19" s="1"/>
  <c r="BR36" i="19" s="1"/>
  <c r="BS45" i="19"/>
  <c r="BR37" i="19"/>
  <c r="BR38" i="19" s="1"/>
  <c r="BR39" i="19" s="1"/>
  <c r="JV37" i="19"/>
  <c r="JV38" i="19" s="1"/>
  <c r="JV39" i="19" s="1"/>
  <c r="JV34" i="19"/>
  <c r="JV35" i="19" s="1"/>
  <c r="JV36" i="19" s="1"/>
  <c r="JV40" i="19"/>
  <c r="JV41" i="19" s="1"/>
  <c r="JV42" i="19" s="1"/>
  <c r="HP37" i="19"/>
  <c r="HP38" i="19" s="1"/>
  <c r="HP39" i="19" s="1"/>
  <c r="HP34" i="19"/>
  <c r="HP35" i="19" s="1"/>
  <c r="HP36" i="19" s="1"/>
  <c r="HQ36" i="19"/>
  <c r="HP40" i="19"/>
  <c r="HP41" i="19" s="1"/>
  <c r="HP42" i="19" s="1"/>
  <c r="QE34" i="19"/>
  <c r="QE35" i="19" s="1"/>
  <c r="QE36" i="19" s="1"/>
  <c r="QE40" i="19"/>
  <c r="QE41" i="19" s="1"/>
  <c r="QE42" i="19" s="1"/>
  <c r="QE37" i="19"/>
  <c r="QE38" i="19" s="1"/>
  <c r="QE39" i="19" s="1"/>
  <c r="QY34" i="19"/>
  <c r="QY35" i="19" s="1"/>
  <c r="QY36" i="19" s="1"/>
  <c r="QY37" i="19"/>
  <c r="QY38" i="19" s="1"/>
  <c r="QY39" i="19" s="1"/>
  <c r="QY40" i="19"/>
  <c r="QY41" i="19" s="1"/>
  <c r="QY42" i="19" s="1"/>
  <c r="NJ34" i="19"/>
  <c r="NJ35" i="19" s="1"/>
  <c r="NJ36" i="19" s="1"/>
  <c r="NJ40" i="19"/>
  <c r="NJ41" i="19" s="1"/>
  <c r="NJ42" i="19" s="1"/>
  <c r="NJ37" i="19"/>
  <c r="NJ38" i="19" s="1"/>
  <c r="NJ39" i="19" s="1"/>
  <c r="EV37" i="19"/>
  <c r="EV38" i="19" s="1"/>
  <c r="EV39" i="19" s="1"/>
  <c r="EV34" i="19"/>
  <c r="EV35" i="19" s="1"/>
  <c r="EV36" i="19" s="1"/>
  <c r="EV40" i="19"/>
  <c r="EV41" i="19" s="1"/>
  <c r="EV42" i="19" s="1"/>
  <c r="DC40" i="19"/>
  <c r="DC41" i="19" s="1"/>
  <c r="DC42" i="19" s="1"/>
  <c r="DC37" i="19"/>
  <c r="DC38" i="19" s="1"/>
  <c r="DC39" i="19" s="1"/>
  <c r="DC34" i="19"/>
  <c r="DC35" i="19" s="1"/>
  <c r="DC36" i="19" s="1"/>
  <c r="GU37" i="19"/>
  <c r="GU38" i="19" s="1"/>
  <c r="GU39" i="19" s="1"/>
  <c r="GU34" i="19"/>
  <c r="GU35" i="19" s="1"/>
  <c r="GU36" i="19" s="1"/>
  <c r="GU40" i="19"/>
  <c r="GU41" i="19" s="1"/>
  <c r="GU42" i="19" s="1"/>
  <c r="AE45" i="19"/>
  <c r="CE45" i="19" s="1"/>
  <c r="EE45" i="19" s="1"/>
  <c r="GE45" i="19" s="1"/>
  <c r="IE45" i="19" s="1"/>
  <c r="KE45" i="19" s="1"/>
  <c r="ME45" i="19" s="1"/>
  <c r="OE45" i="19" s="1"/>
  <c r="QE45" i="19" s="1"/>
  <c r="SE45" i="19" s="1"/>
  <c r="AD37" i="19"/>
  <c r="AD38" i="19" s="1"/>
  <c r="AD39" i="19" s="1"/>
  <c r="AD34" i="19"/>
  <c r="AD35" i="19" s="1"/>
  <c r="AD36" i="19" s="1"/>
  <c r="AD40" i="19"/>
  <c r="AD41" i="19" s="1"/>
  <c r="AD42" i="19" s="1"/>
  <c r="QP40" i="19"/>
  <c r="QP41" i="19" s="1"/>
  <c r="QP42" i="19" s="1"/>
  <c r="QP34" i="19"/>
  <c r="QP35" i="19" s="1"/>
  <c r="QP36" i="19" s="1"/>
  <c r="QP37" i="19"/>
  <c r="QP38" i="19" s="1"/>
  <c r="QP39" i="19" s="1"/>
  <c r="IZ40" i="19"/>
  <c r="IZ41" i="19" s="1"/>
  <c r="IZ42" i="19" s="1"/>
  <c r="IZ37" i="19"/>
  <c r="IZ38" i="19" s="1"/>
  <c r="IZ39" i="19" s="1"/>
  <c r="IZ34" i="19"/>
  <c r="IZ35" i="19" s="1"/>
  <c r="IZ36" i="19" s="1"/>
  <c r="JA36" i="19"/>
  <c r="RB37" i="19"/>
  <c r="RB38" i="19" s="1"/>
  <c r="RB39" i="19" s="1"/>
  <c r="RB40" i="19"/>
  <c r="RB41" i="19" s="1"/>
  <c r="RB42" i="19" s="1"/>
  <c r="RB34" i="19"/>
  <c r="RB35" i="19" s="1"/>
  <c r="RB36" i="19" s="1"/>
  <c r="AI45" i="19"/>
  <c r="CI45" i="19" s="1"/>
  <c r="EI45" i="19" s="1"/>
  <c r="GI45" i="19" s="1"/>
  <c r="II45" i="19" s="1"/>
  <c r="KI45" i="19" s="1"/>
  <c r="MI45" i="19" s="1"/>
  <c r="OI45" i="19" s="1"/>
  <c r="QI45" i="19" s="1"/>
  <c r="SI45" i="19" s="1"/>
  <c r="AH37" i="19"/>
  <c r="AH38" i="19" s="1"/>
  <c r="AH39" i="19" s="1"/>
  <c r="AH40" i="19"/>
  <c r="AH41" i="19" s="1"/>
  <c r="AH42" i="19" s="1"/>
  <c r="AH34" i="19"/>
  <c r="AH35" i="19" s="1"/>
  <c r="AH36" i="19" s="1"/>
  <c r="SD34" i="19"/>
  <c r="SD35" i="19" s="1"/>
  <c r="SD36" i="19" s="1"/>
  <c r="SD37" i="19"/>
  <c r="SD38" i="19" s="1"/>
  <c r="SD39" i="19" s="1"/>
  <c r="SD40" i="19"/>
  <c r="SD41" i="19" s="1"/>
  <c r="SD42" i="19" s="1"/>
  <c r="AW34" i="19"/>
  <c r="AW35" i="19" s="1"/>
  <c r="AW36" i="19" s="1"/>
  <c r="AW40" i="19"/>
  <c r="AW41" i="19" s="1"/>
  <c r="AW42" i="19" s="1"/>
  <c r="AW37" i="19"/>
  <c r="AW38" i="19" s="1"/>
  <c r="AW39" i="19" s="1"/>
  <c r="AX45" i="19"/>
  <c r="CX45" i="19" s="1"/>
  <c r="EX45" i="19" s="1"/>
  <c r="GX45" i="19" s="1"/>
  <c r="IX45" i="19" s="1"/>
  <c r="KX45" i="19" s="1"/>
  <c r="MX45" i="19" s="1"/>
  <c r="OX45" i="19" s="1"/>
  <c r="QX45" i="19" s="1"/>
  <c r="QQ40" i="19"/>
  <c r="QQ41" i="19" s="1"/>
  <c r="QQ42" i="19" s="1"/>
  <c r="QQ37" i="19"/>
  <c r="QQ38" i="19" s="1"/>
  <c r="QQ39" i="19" s="1"/>
  <c r="QR39" i="19"/>
  <c r="QQ34" i="19"/>
  <c r="QQ35" i="19" s="1"/>
  <c r="QQ36" i="19" s="1"/>
  <c r="GL40" i="19"/>
  <c r="GL41" i="19" s="1"/>
  <c r="GL42" i="19" s="1"/>
  <c r="GL34" i="19"/>
  <c r="GL35" i="19" s="1"/>
  <c r="GL36" i="19" s="1"/>
  <c r="GL37" i="19"/>
  <c r="GL38" i="19" s="1"/>
  <c r="GL39" i="19" s="1"/>
  <c r="CH40" i="19"/>
  <c r="CH41" i="19" s="1"/>
  <c r="CH42" i="19" s="1"/>
  <c r="CH37" i="19"/>
  <c r="CH38" i="19" s="1"/>
  <c r="CH39" i="19" s="1"/>
  <c r="CH34" i="19"/>
  <c r="CH35" i="19" s="1"/>
  <c r="CH36" i="19" s="1"/>
  <c r="X40" i="19"/>
  <c r="X41" i="19" s="1"/>
  <c r="X42" i="19" s="1"/>
  <c r="X34" i="19"/>
  <c r="X35" i="19" s="1"/>
  <c r="X36" i="19" s="1"/>
  <c r="X37" i="19"/>
  <c r="X38" i="19" s="1"/>
  <c r="X39" i="19" s="1"/>
  <c r="QG37" i="19"/>
  <c r="QG38" i="19" s="1"/>
  <c r="QG39" i="19" s="1"/>
  <c r="QG34" i="19"/>
  <c r="QG35" i="19" s="1"/>
  <c r="QG36" i="19" s="1"/>
  <c r="QG40" i="19"/>
  <c r="QG41" i="19" s="1"/>
  <c r="QG42" i="19" s="1"/>
  <c r="NB37" i="19"/>
  <c r="NB38" i="19" s="1"/>
  <c r="NB39" i="19" s="1"/>
  <c r="NB40" i="19"/>
  <c r="NB41" i="19" s="1"/>
  <c r="NB42" i="19" s="1"/>
  <c r="NB34" i="19"/>
  <c r="NB35" i="19" s="1"/>
  <c r="NB36" i="19" s="1"/>
  <c r="KT37" i="19"/>
  <c r="KT38" i="19" s="1"/>
  <c r="KT39" i="19" s="1"/>
  <c r="KT40" i="19"/>
  <c r="KT41" i="19" s="1"/>
  <c r="KT42" i="19" s="1"/>
  <c r="KT34" i="19"/>
  <c r="KT35" i="19" s="1"/>
  <c r="KT36" i="19" s="1"/>
  <c r="RY37" i="19"/>
  <c r="RY38" i="19" s="1"/>
  <c r="RY39" i="19" s="1"/>
  <c r="RY34" i="19"/>
  <c r="RY35" i="19" s="1"/>
  <c r="RY36" i="19" s="1"/>
  <c r="RY40" i="19"/>
  <c r="RY41" i="19" s="1"/>
  <c r="RY42" i="19" s="1"/>
  <c r="RZ39" i="19"/>
  <c r="RZ36" i="19"/>
  <c r="DF37" i="19"/>
  <c r="DF38" i="19" s="1"/>
  <c r="DF39" i="19" s="1"/>
  <c r="DF34" i="19"/>
  <c r="DF35" i="19" s="1"/>
  <c r="DF36" i="19" s="1"/>
  <c r="DF40" i="19"/>
  <c r="DF41" i="19" s="1"/>
  <c r="DF42" i="19" s="1"/>
  <c r="GN34" i="19"/>
  <c r="GN35" i="19" s="1"/>
  <c r="GN36" i="19" s="1"/>
  <c r="GN40" i="19"/>
  <c r="GN41" i="19" s="1"/>
  <c r="GN42" i="19" s="1"/>
  <c r="GN37" i="19"/>
  <c r="GN38" i="19" s="1"/>
  <c r="GN39" i="19" s="1"/>
  <c r="GO36" i="19"/>
  <c r="OE34" i="19"/>
  <c r="OE35" i="19" s="1"/>
  <c r="OE36" i="19" s="1"/>
  <c r="OE40" i="19"/>
  <c r="OE41" i="19" s="1"/>
  <c r="OE42" i="19" s="1"/>
  <c r="OE37" i="19"/>
  <c r="OE38" i="19" s="1"/>
  <c r="OE39" i="19" s="1"/>
  <c r="DL34" i="19"/>
  <c r="DL35" i="19" s="1"/>
  <c r="DL36" i="19" s="1"/>
  <c r="DL37" i="19"/>
  <c r="DL38" i="19" s="1"/>
  <c r="DL39" i="19" s="1"/>
  <c r="DL40" i="19"/>
  <c r="DL41" i="19" s="1"/>
  <c r="DL42" i="19" s="1"/>
  <c r="MW34" i="19"/>
  <c r="MW35" i="19" s="1"/>
  <c r="MW36" i="19" s="1"/>
  <c r="MW37" i="19"/>
  <c r="MW38" i="19" s="1"/>
  <c r="MW39" i="19" s="1"/>
  <c r="MW40" i="19"/>
  <c r="MW41" i="19" s="1"/>
  <c r="MW42" i="19" s="1"/>
  <c r="OC37" i="19"/>
  <c r="OC38" i="19" s="1"/>
  <c r="OC39" i="19" s="1"/>
  <c r="OC40" i="19"/>
  <c r="OC41" i="19" s="1"/>
  <c r="OC42" i="19" s="1"/>
  <c r="OC34" i="19"/>
  <c r="OC35" i="19" s="1"/>
  <c r="OC36" i="19" s="1"/>
  <c r="JN34" i="19"/>
  <c r="JN35" i="19" s="1"/>
  <c r="JN36" i="19" s="1"/>
  <c r="JN37" i="19"/>
  <c r="JN38" i="19" s="1"/>
  <c r="JN39" i="19" s="1"/>
  <c r="JN40" i="19"/>
  <c r="JN41" i="19" s="1"/>
  <c r="JN42" i="19" s="1"/>
  <c r="AF37" i="19"/>
  <c r="AF38" i="19" s="1"/>
  <c r="AF39" i="19" s="1"/>
  <c r="AF34" i="19"/>
  <c r="AF35" i="19" s="1"/>
  <c r="AF36" i="19" s="1"/>
  <c r="AG45" i="19"/>
  <c r="CG45" i="19" s="1"/>
  <c r="EG45" i="19" s="1"/>
  <c r="GG45" i="19" s="1"/>
  <c r="IG45" i="19" s="1"/>
  <c r="KG45" i="19" s="1"/>
  <c r="MG45" i="19" s="1"/>
  <c r="OG45" i="19" s="1"/>
  <c r="QG45" i="19" s="1"/>
  <c r="SG45" i="19" s="1"/>
  <c r="AF40" i="19"/>
  <c r="AF41" i="19" s="1"/>
  <c r="AF42" i="19" s="1"/>
  <c r="ME34" i="19"/>
  <c r="ME35" i="19" s="1"/>
  <c r="ME36" i="19" s="1"/>
  <c r="ME40" i="19"/>
  <c r="ME41" i="19" s="1"/>
  <c r="ME42" i="19" s="1"/>
  <c r="ME37" i="19"/>
  <c r="ME38" i="19" s="1"/>
  <c r="ME39" i="19" s="1"/>
  <c r="PN34" i="19"/>
  <c r="PN35" i="19" s="1"/>
  <c r="PN36" i="19" s="1"/>
  <c r="PN37" i="19"/>
  <c r="PN38" i="19" s="1"/>
  <c r="PN39" i="19" s="1"/>
  <c r="PN40" i="19"/>
  <c r="PN41" i="19" s="1"/>
  <c r="PN42" i="19" s="1"/>
  <c r="KN37" i="19"/>
  <c r="KN38" i="19" s="1"/>
  <c r="KN39" i="19" s="1"/>
  <c r="KN40" i="19"/>
  <c r="KN41" i="19" s="1"/>
  <c r="KN42" i="19" s="1"/>
  <c r="KN34" i="19"/>
  <c r="KN35" i="19" s="1"/>
  <c r="KN36" i="19" s="1"/>
  <c r="IR34" i="19"/>
  <c r="IR35" i="19" s="1"/>
  <c r="IR36" i="19" s="1"/>
  <c r="IR40" i="19"/>
  <c r="IR41" i="19" s="1"/>
  <c r="IR42" i="19" s="1"/>
  <c r="IR37" i="19"/>
  <c r="IR38" i="19" s="1"/>
  <c r="IR39" i="19" s="1"/>
  <c r="IS42" i="19"/>
  <c r="NV40" i="19"/>
  <c r="NV41" i="19" s="1"/>
  <c r="NV42" i="19" s="1"/>
  <c r="NV34" i="19"/>
  <c r="NV35" i="19" s="1"/>
  <c r="NV36" i="19" s="1"/>
  <c r="NV37" i="19"/>
  <c r="NV38" i="19" s="1"/>
  <c r="NV39" i="19" s="1"/>
  <c r="JH34" i="19"/>
  <c r="JH35" i="19" s="1"/>
  <c r="JH36" i="19" s="1"/>
  <c r="JH37" i="19"/>
  <c r="JH38" i="19" s="1"/>
  <c r="JH39" i="19" s="1"/>
  <c r="JH40" i="19"/>
  <c r="JH41" i="19" s="1"/>
  <c r="JH42" i="19" s="1"/>
  <c r="RV34" i="19"/>
  <c r="RV35" i="19" s="1"/>
  <c r="RV36" i="19" s="1"/>
  <c r="RV37" i="19"/>
  <c r="RV38" i="19" s="1"/>
  <c r="RV39" i="19" s="1"/>
  <c r="RV40" i="19"/>
  <c r="RV41" i="19" s="1"/>
  <c r="RV42" i="19" s="1"/>
  <c r="CV37" i="19"/>
  <c r="CV38" i="19" s="1"/>
  <c r="CV39" i="19" s="1"/>
  <c r="CV40" i="19"/>
  <c r="CV41" i="19" s="1"/>
  <c r="CV42" i="19" s="1"/>
  <c r="CV34" i="19"/>
  <c r="CV35" i="19" s="1"/>
  <c r="CV36" i="19" s="1"/>
  <c r="FF37" i="19"/>
  <c r="FF38" i="19" s="1"/>
  <c r="FF39" i="19" s="1"/>
  <c r="FF40" i="19"/>
  <c r="FF41" i="19" s="1"/>
  <c r="FF42" i="19" s="1"/>
  <c r="FF34" i="19"/>
  <c r="FF35" i="19" s="1"/>
  <c r="FF36" i="19" s="1"/>
  <c r="IC34" i="19"/>
  <c r="IC35" i="19" s="1"/>
  <c r="IC36" i="19" s="1"/>
  <c r="IC37" i="19"/>
  <c r="IC38" i="19" s="1"/>
  <c r="IC39" i="19" s="1"/>
  <c r="IC40" i="19"/>
  <c r="IC41" i="19" s="1"/>
  <c r="IC42" i="19" s="1"/>
  <c r="ID39" i="19"/>
  <c r="ID42" i="19"/>
  <c r="CT37" i="19"/>
  <c r="CT38" i="19" s="1"/>
  <c r="CT39" i="19" s="1"/>
  <c r="CT34" i="19"/>
  <c r="CT35" i="19" s="1"/>
  <c r="CT36" i="19" s="1"/>
  <c r="CT40" i="19"/>
  <c r="CT41" i="19" s="1"/>
  <c r="CT42" i="19" s="1"/>
  <c r="KR34" i="19"/>
  <c r="KR35" i="19" s="1"/>
  <c r="KR36" i="19" s="1"/>
  <c r="KR37" i="19"/>
  <c r="KR38" i="19" s="1"/>
  <c r="KR39" i="19" s="1"/>
  <c r="KR40" i="19"/>
  <c r="KR41" i="19" s="1"/>
  <c r="KR42" i="19" s="1"/>
  <c r="KS36" i="19"/>
  <c r="KE34" i="19"/>
  <c r="KE35" i="19" s="1"/>
  <c r="KE36" i="19" s="1"/>
  <c r="KE37" i="19"/>
  <c r="KE38" i="19" s="1"/>
  <c r="KE39" i="19" s="1"/>
  <c r="KE40" i="19"/>
  <c r="KE41" i="19" s="1"/>
  <c r="KE42" i="19" s="1"/>
  <c r="NU37" i="19"/>
  <c r="NU38" i="19" s="1"/>
  <c r="NU39" i="19" s="1"/>
  <c r="NU34" i="19"/>
  <c r="NU35" i="19" s="1"/>
  <c r="NU36" i="19" s="1"/>
  <c r="NU40" i="19"/>
  <c r="NU41" i="19" s="1"/>
  <c r="NU42" i="19" s="1"/>
  <c r="LS40" i="19"/>
  <c r="LS41" i="19" s="1"/>
  <c r="LS42" i="19" s="1"/>
  <c r="LS37" i="19"/>
  <c r="LS38" i="19" s="1"/>
  <c r="LS39" i="19" s="1"/>
  <c r="LS34" i="19"/>
  <c r="LS35" i="19" s="1"/>
  <c r="LS36" i="19" s="1"/>
  <c r="BA45" i="19"/>
  <c r="DA45" i="19" s="1"/>
  <c r="FA45" i="19" s="1"/>
  <c r="HA45" i="19" s="1"/>
  <c r="JA45" i="19" s="1"/>
  <c r="LA45" i="19" s="1"/>
  <c r="NA45" i="19" s="1"/>
  <c r="PA45" i="19" s="1"/>
  <c r="RA45" i="19" s="1"/>
  <c r="AZ34" i="19"/>
  <c r="AZ35" i="19" s="1"/>
  <c r="AZ36" i="19" s="1"/>
  <c r="AZ40" i="19"/>
  <c r="AZ41" i="19" s="1"/>
  <c r="AZ42" i="19" s="1"/>
  <c r="AZ37" i="19"/>
  <c r="AZ38" i="19" s="1"/>
  <c r="AZ39" i="19" s="1"/>
  <c r="PU34" i="19"/>
  <c r="PU35" i="19" s="1"/>
  <c r="PU36" i="19" s="1"/>
  <c r="PU37" i="19"/>
  <c r="PU38" i="19" s="1"/>
  <c r="PU39" i="19" s="1"/>
  <c r="PU40" i="19"/>
  <c r="PU41" i="19" s="1"/>
  <c r="PU42" i="19" s="1"/>
  <c r="IN34" i="19"/>
  <c r="IN35" i="19" s="1"/>
  <c r="IN36" i="19" s="1"/>
  <c r="IN40" i="19"/>
  <c r="IN41" i="19" s="1"/>
  <c r="IN42" i="19" s="1"/>
  <c r="IN37" i="19"/>
  <c r="IN38" i="19" s="1"/>
  <c r="IN39" i="19" s="1"/>
  <c r="IL34" i="19"/>
  <c r="IL35" i="19" s="1"/>
  <c r="IL36" i="19" s="1"/>
  <c r="IL40" i="19"/>
  <c r="IL41" i="19" s="1"/>
  <c r="IL42" i="19" s="1"/>
  <c r="IL37" i="19"/>
  <c r="IL38" i="19" s="1"/>
  <c r="IL39" i="19" s="1"/>
  <c r="CW34" i="19"/>
  <c r="CW35" i="19" s="1"/>
  <c r="CW36" i="19" s="1"/>
  <c r="CW37" i="19"/>
  <c r="CW38" i="19" s="1"/>
  <c r="CW39" i="19" s="1"/>
  <c r="CW40" i="19"/>
  <c r="CW41" i="19" s="1"/>
  <c r="CW42" i="19" s="1"/>
  <c r="CX36" i="19"/>
  <c r="KW37" i="19"/>
  <c r="KW38" i="19" s="1"/>
  <c r="KW39" i="19" s="1"/>
  <c r="KW34" i="19"/>
  <c r="KW35" i="19" s="1"/>
  <c r="KW36" i="19" s="1"/>
  <c r="KW40" i="19"/>
  <c r="KW41" i="19" s="1"/>
  <c r="KW42" i="19" s="1"/>
  <c r="DG37" i="19"/>
  <c r="DG38" i="19" s="1"/>
  <c r="DG39" i="19" s="1"/>
  <c r="DG34" i="19"/>
  <c r="DG35" i="19" s="1"/>
  <c r="DG36" i="19" s="1"/>
  <c r="DG40" i="19"/>
  <c r="DG41" i="19" s="1"/>
  <c r="DG42" i="19" s="1"/>
  <c r="RQ40" i="19"/>
  <c r="RQ41" i="19" s="1"/>
  <c r="RQ42" i="19" s="1"/>
  <c r="RQ34" i="19"/>
  <c r="RQ35" i="19" s="1"/>
  <c r="RQ36" i="19" s="1"/>
  <c r="RQ37" i="19"/>
  <c r="RQ38" i="19" s="1"/>
  <c r="RQ39" i="19" s="1"/>
  <c r="HB34" i="19"/>
  <c r="HB35" i="19" s="1"/>
  <c r="HB36" i="19" s="1"/>
  <c r="HB37" i="19"/>
  <c r="HB38" i="19" s="1"/>
  <c r="HB39" i="19" s="1"/>
  <c r="HB40" i="19"/>
  <c r="HB41" i="19" s="1"/>
  <c r="HB42" i="19" s="1"/>
  <c r="GS37" i="19"/>
  <c r="GS38" i="19" s="1"/>
  <c r="GS39" i="19" s="1"/>
  <c r="GS34" i="19"/>
  <c r="GS35" i="19" s="1"/>
  <c r="GS36" i="19" s="1"/>
  <c r="GS40" i="19"/>
  <c r="GS41" i="19" s="1"/>
  <c r="GS42" i="19" s="1"/>
  <c r="PC34" i="19"/>
  <c r="PC35" i="19" s="1"/>
  <c r="PC36" i="19" s="1"/>
  <c r="PC37" i="19"/>
  <c r="PC38" i="19" s="1"/>
  <c r="PC39" i="19" s="1"/>
  <c r="PC40" i="19"/>
  <c r="PC41" i="19" s="1"/>
  <c r="PC42" i="19" s="1"/>
  <c r="BF45" i="19"/>
  <c r="DF45" i="19" s="1"/>
  <c r="FF45" i="19" s="1"/>
  <c r="HF45" i="19" s="1"/>
  <c r="JF45" i="19" s="1"/>
  <c r="LF45" i="19" s="1"/>
  <c r="NF45" i="19" s="1"/>
  <c r="PF45" i="19" s="1"/>
  <c r="RF45" i="19" s="1"/>
  <c r="BE34" i="19"/>
  <c r="BE35" i="19" s="1"/>
  <c r="BE36" i="19" s="1"/>
  <c r="BE37" i="19"/>
  <c r="BE38" i="19" s="1"/>
  <c r="BE39" i="19" s="1"/>
  <c r="BF36" i="19"/>
  <c r="BE40" i="19"/>
  <c r="BE41" i="19" s="1"/>
  <c r="BE42" i="19" s="1"/>
  <c r="BF39" i="19"/>
  <c r="BL37" i="19"/>
  <c r="BL38" i="19" s="1"/>
  <c r="BL39" i="19" s="1"/>
  <c r="BL34" i="19"/>
  <c r="BL35" i="19" s="1"/>
  <c r="BL36" i="19" s="1"/>
  <c r="BL40" i="19"/>
  <c r="BL41" i="19" s="1"/>
  <c r="BL42" i="19" s="1"/>
  <c r="BM45" i="19"/>
  <c r="RG34" i="19"/>
  <c r="RG35" i="19" s="1"/>
  <c r="RG36" i="19" s="1"/>
  <c r="RG37" i="19"/>
  <c r="RG38" i="19" s="1"/>
  <c r="RG39" i="19" s="1"/>
  <c r="RG40" i="19"/>
  <c r="RG41" i="19" s="1"/>
  <c r="RG42" i="19" s="1"/>
  <c r="OX40" i="19"/>
  <c r="OX41" i="19" s="1"/>
  <c r="OX42" i="19" s="1"/>
  <c r="OX37" i="19"/>
  <c r="OX38" i="19" s="1"/>
  <c r="OX39" i="19" s="1"/>
  <c r="OX34" i="19"/>
  <c r="OX35" i="19" s="1"/>
  <c r="OX36" i="19" s="1"/>
  <c r="OU37" i="19"/>
  <c r="OU38" i="19" s="1"/>
  <c r="OU39" i="19" s="1"/>
  <c r="OU34" i="19"/>
  <c r="OU35" i="19" s="1"/>
  <c r="OU36" i="19" s="1"/>
  <c r="OU40" i="19"/>
  <c r="OU41" i="19" s="1"/>
  <c r="OU42" i="19" s="1"/>
  <c r="MH37" i="19"/>
  <c r="MH38" i="19" s="1"/>
  <c r="MH39" i="19" s="1"/>
  <c r="MH34" i="19"/>
  <c r="MH35" i="19" s="1"/>
  <c r="MH36" i="19" s="1"/>
  <c r="MH40" i="19"/>
  <c r="MH41" i="19" s="1"/>
  <c r="MH42" i="19" s="1"/>
  <c r="IK34" i="19"/>
  <c r="IK35" i="19" s="1"/>
  <c r="IK36" i="19" s="1"/>
  <c r="IK40" i="19"/>
  <c r="IK41" i="19" s="1"/>
  <c r="IK42" i="19" s="1"/>
  <c r="IK37" i="19"/>
  <c r="IK38" i="19" s="1"/>
  <c r="IK39" i="19" s="1"/>
  <c r="GG40" i="19"/>
  <c r="GG41" i="19" s="1"/>
  <c r="GG42" i="19" s="1"/>
  <c r="GG34" i="19"/>
  <c r="GG35" i="19" s="1"/>
  <c r="GG36" i="19" s="1"/>
  <c r="GG37" i="19"/>
  <c r="GG38" i="19" s="1"/>
  <c r="GG39" i="19" s="1"/>
  <c r="RL34" i="19"/>
  <c r="RL35" i="19" s="1"/>
  <c r="RL36" i="19" s="1"/>
  <c r="RL37" i="19"/>
  <c r="RL38" i="19" s="1"/>
  <c r="RL39" i="19" s="1"/>
  <c r="RL40" i="19"/>
  <c r="RL41" i="19" s="1"/>
  <c r="RL42" i="19" s="1"/>
  <c r="RM39" i="19"/>
  <c r="KB37" i="19"/>
  <c r="KB38" i="19" s="1"/>
  <c r="KB39" i="19" s="1"/>
  <c r="KB34" i="19"/>
  <c r="KB35" i="19" s="1"/>
  <c r="KB36" i="19" s="1"/>
  <c r="KC42" i="19"/>
  <c r="KC36" i="19"/>
  <c r="KB40" i="19"/>
  <c r="KB41" i="19" s="1"/>
  <c r="KB42" i="19" s="1"/>
  <c r="DM40" i="19"/>
  <c r="DM41" i="19" s="1"/>
  <c r="DM42" i="19" s="1"/>
  <c r="DM34" i="19"/>
  <c r="DM35" i="19" s="1"/>
  <c r="DM36" i="19" s="1"/>
  <c r="DM37" i="19"/>
  <c r="DM38" i="19" s="1"/>
  <c r="DM39" i="19" s="1"/>
  <c r="DN39" i="19"/>
  <c r="OL34" i="19"/>
  <c r="OL35" i="19" s="1"/>
  <c r="OL36" i="19" s="1"/>
  <c r="OL37" i="19"/>
  <c r="OL38" i="19" s="1"/>
  <c r="OL39" i="19" s="1"/>
  <c r="OL40" i="19"/>
  <c r="OL41" i="19" s="1"/>
  <c r="OL42" i="19" s="1"/>
  <c r="GD34" i="19"/>
  <c r="GD35" i="19" s="1"/>
  <c r="GD36" i="19" s="1"/>
  <c r="GD40" i="19"/>
  <c r="GD41" i="19" s="1"/>
  <c r="GD42" i="19" s="1"/>
  <c r="GD37" i="19"/>
  <c r="GD38" i="19" s="1"/>
  <c r="GD39" i="19" s="1"/>
  <c r="MR40" i="19"/>
  <c r="MR41" i="19" s="1"/>
  <c r="MR42" i="19" s="1"/>
  <c r="MR34" i="19"/>
  <c r="MR35" i="19" s="1"/>
  <c r="MR36" i="19" s="1"/>
  <c r="MR37" i="19"/>
  <c r="MR38" i="19" s="1"/>
  <c r="MR39" i="19" s="1"/>
  <c r="LN34" i="19"/>
  <c r="LN35" i="19" s="1"/>
  <c r="LN36" i="19" s="1"/>
  <c r="LN40" i="19"/>
  <c r="LN41" i="19" s="1"/>
  <c r="LN42" i="19" s="1"/>
  <c r="LN37" i="19"/>
  <c r="LN38" i="19" s="1"/>
  <c r="LN39" i="19" s="1"/>
  <c r="LO39" i="19"/>
  <c r="LO42" i="19"/>
  <c r="OT37" i="19"/>
  <c r="OT38" i="19" s="1"/>
  <c r="OT39" i="19" s="1"/>
  <c r="OT40" i="19"/>
  <c r="OT41" i="19" s="1"/>
  <c r="OT42" i="19" s="1"/>
  <c r="OT34" i="19"/>
  <c r="OT35" i="19" s="1"/>
  <c r="OT36" i="19" s="1"/>
  <c r="RE40" i="19"/>
  <c r="RE41" i="19" s="1"/>
  <c r="RE42" i="19" s="1"/>
  <c r="RE37" i="19"/>
  <c r="RE38" i="19" s="1"/>
  <c r="RE39" i="19" s="1"/>
  <c r="RE34" i="19"/>
  <c r="RE35" i="19" s="1"/>
  <c r="RE36" i="19" s="1"/>
  <c r="CM40" i="19"/>
  <c r="CM41" i="19" s="1"/>
  <c r="CM42" i="19" s="1"/>
  <c r="CM37" i="19"/>
  <c r="CM38" i="19" s="1"/>
  <c r="CM39" i="19" s="1"/>
  <c r="CM34" i="19"/>
  <c r="CM35" i="19" s="1"/>
  <c r="CM36" i="19" s="1"/>
  <c r="CN42" i="19"/>
  <c r="LG40" i="19"/>
  <c r="LG41" i="19" s="1"/>
  <c r="LG42" i="19" s="1"/>
  <c r="LG37" i="19"/>
  <c r="LG38" i="19" s="1"/>
  <c r="LG39" i="19" s="1"/>
  <c r="LG34" i="19"/>
  <c r="LG35" i="19" s="1"/>
  <c r="LG36" i="19" s="1"/>
  <c r="MS37" i="19"/>
  <c r="MS38" i="19" s="1"/>
  <c r="MS39" i="19" s="1"/>
  <c r="MS34" i="19"/>
  <c r="MS35" i="19" s="1"/>
  <c r="MS36" i="19" s="1"/>
  <c r="MS40" i="19"/>
  <c r="MS41" i="19" s="1"/>
  <c r="MS42" i="19" s="1"/>
  <c r="MT42" i="19"/>
  <c r="JW37" i="19"/>
  <c r="JW38" i="19" s="1"/>
  <c r="JW39" i="19" s="1"/>
  <c r="JW34" i="19"/>
  <c r="JW35" i="19" s="1"/>
  <c r="JW36" i="19" s="1"/>
  <c r="JW40" i="19"/>
  <c r="JW41" i="19" s="1"/>
  <c r="JW42" i="19" s="1"/>
  <c r="OO34" i="19"/>
  <c r="OO35" i="19" s="1"/>
  <c r="OO36" i="19" s="1"/>
  <c r="OO40" i="19"/>
  <c r="OO41" i="19" s="1"/>
  <c r="OO42" i="19" s="1"/>
  <c r="OP36" i="19"/>
  <c r="OP42" i="19"/>
  <c r="OO37" i="19"/>
  <c r="OO38" i="19" s="1"/>
  <c r="OO39" i="19" s="1"/>
  <c r="OP39" i="19"/>
  <c r="FI37" i="19"/>
  <c r="FI38" i="19" s="1"/>
  <c r="FI39" i="19" s="1"/>
  <c r="FI40" i="19"/>
  <c r="FI41" i="19" s="1"/>
  <c r="FI42" i="19" s="1"/>
  <c r="FJ42" i="19"/>
  <c r="FI34" i="19"/>
  <c r="FI35" i="19" s="1"/>
  <c r="FI36" i="19" s="1"/>
  <c r="LW40" i="19"/>
  <c r="LW41" i="19" s="1"/>
  <c r="LW42" i="19" s="1"/>
  <c r="LW34" i="19"/>
  <c r="LW35" i="19" s="1"/>
  <c r="LW36" i="19" s="1"/>
  <c r="LW37" i="19"/>
  <c r="LW38" i="19" s="1"/>
  <c r="LW39" i="19" s="1"/>
  <c r="BU37" i="19"/>
  <c r="BU38" i="19" s="1"/>
  <c r="BU39" i="19" s="1"/>
  <c r="BU34" i="19"/>
  <c r="BU35" i="19" s="1"/>
  <c r="BU36" i="19" s="1"/>
  <c r="BU40" i="19"/>
  <c r="BU41" i="19" s="1"/>
  <c r="BU42" i="19" s="1"/>
  <c r="BV42" i="19"/>
  <c r="BV45" i="19"/>
  <c r="PR37" i="19"/>
  <c r="PR38" i="19" s="1"/>
  <c r="PR39" i="19" s="1"/>
  <c r="PR34" i="19"/>
  <c r="PR35" i="19" s="1"/>
  <c r="PR36" i="19" s="1"/>
  <c r="PR40" i="19"/>
  <c r="PR41" i="19" s="1"/>
  <c r="PR42" i="19" s="1"/>
  <c r="PS39" i="19"/>
  <c r="DT37" i="19"/>
  <c r="DT38" i="19" s="1"/>
  <c r="DT39" i="19" s="1"/>
  <c r="DT34" i="19"/>
  <c r="DT35" i="19" s="1"/>
  <c r="DT36" i="19" s="1"/>
  <c r="DT40" i="19"/>
  <c r="DT41" i="19" s="1"/>
  <c r="DT42" i="19" s="1"/>
  <c r="OA40" i="19"/>
  <c r="OA41" i="19" s="1"/>
  <c r="OA42" i="19" s="1"/>
  <c r="OA34" i="19"/>
  <c r="OA35" i="19" s="1"/>
  <c r="OA36" i="19" s="1"/>
  <c r="OA37" i="19"/>
  <c r="OA38" i="19" s="1"/>
  <c r="OA39" i="19" s="1"/>
  <c r="JU40" i="19"/>
  <c r="JU41" i="19" s="1"/>
  <c r="JU42" i="19" s="1"/>
  <c r="JU37" i="19"/>
  <c r="JU38" i="19" s="1"/>
  <c r="JU39" i="19" s="1"/>
  <c r="JU34" i="19"/>
  <c r="JU35" i="19" s="1"/>
  <c r="JU36" i="19" s="1"/>
  <c r="DY34" i="19"/>
  <c r="DY35" i="19" s="1"/>
  <c r="DY36" i="19" s="1"/>
  <c r="DY37" i="19"/>
  <c r="DY38" i="19" s="1"/>
  <c r="DY39" i="19" s="1"/>
  <c r="DY40" i="19"/>
  <c r="DY41" i="19" s="1"/>
  <c r="DY42" i="19" s="1"/>
  <c r="DZ36" i="19"/>
  <c r="QC37" i="19"/>
  <c r="QC38" i="19" s="1"/>
  <c r="QC39" i="19" s="1"/>
  <c r="QC40" i="19"/>
  <c r="QC41" i="19" s="1"/>
  <c r="QC42" i="19" s="1"/>
  <c r="QD42" i="19"/>
  <c r="QC34" i="19"/>
  <c r="QC35" i="19" s="1"/>
  <c r="QC36" i="19" s="1"/>
  <c r="QD36" i="19"/>
  <c r="OF40" i="19"/>
  <c r="OF41" i="19" s="1"/>
  <c r="OF42" i="19" s="1"/>
  <c r="OF37" i="19"/>
  <c r="OF38" i="19" s="1"/>
  <c r="OF39" i="19" s="1"/>
  <c r="OF34" i="19"/>
  <c r="OF35" i="19" s="1"/>
  <c r="OF36" i="19" s="1"/>
  <c r="PA34" i="19"/>
  <c r="PA35" i="19" s="1"/>
  <c r="PA36" i="19" s="1"/>
  <c r="PA37" i="19"/>
  <c r="PA38" i="19" s="1"/>
  <c r="PA39" i="19" s="1"/>
  <c r="PA40" i="19"/>
  <c r="PA41" i="19" s="1"/>
  <c r="PA42" i="19" s="1"/>
  <c r="OD34" i="19"/>
  <c r="OD35" i="19" s="1"/>
  <c r="OD36" i="19" s="1"/>
  <c r="OD40" i="19"/>
  <c r="OD41" i="19" s="1"/>
  <c r="OD42" i="19" s="1"/>
  <c r="OD37" i="19"/>
  <c r="OD38" i="19" s="1"/>
  <c r="OD39" i="19" s="1"/>
  <c r="QB40" i="19"/>
  <c r="QB41" i="19" s="1"/>
  <c r="QB42" i="19" s="1"/>
  <c r="QB37" i="19"/>
  <c r="QB38" i="19" s="1"/>
  <c r="QB39" i="19" s="1"/>
  <c r="QB34" i="19"/>
  <c r="QB35" i="19" s="1"/>
  <c r="QB36" i="19" s="1"/>
  <c r="JL37" i="19"/>
  <c r="JL38" i="19" s="1"/>
  <c r="JL39" i="19" s="1"/>
  <c r="JL34" i="19"/>
  <c r="JL35" i="19" s="1"/>
  <c r="JL36" i="19" s="1"/>
  <c r="JL40" i="19"/>
  <c r="JL41" i="19" s="1"/>
  <c r="JL42" i="19" s="1"/>
  <c r="PJ40" i="19"/>
  <c r="PJ41" i="19" s="1"/>
  <c r="PJ42" i="19" s="1"/>
  <c r="PJ37" i="19"/>
  <c r="PJ38" i="19" s="1"/>
  <c r="PJ39" i="19" s="1"/>
  <c r="PJ34" i="19"/>
  <c r="PJ35" i="19" s="1"/>
  <c r="PJ36" i="19" s="1"/>
  <c r="NG40" i="19"/>
  <c r="NG41" i="19" s="1"/>
  <c r="NG42" i="19" s="1"/>
  <c r="NG37" i="19"/>
  <c r="NG38" i="19" s="1"/>
  <c r="NG39" i="19" s="1"/>
  <c r="NG34" i="19"/>
  <c r="NG35" i="19" s="1"/>
  <c r="NG36" i="19" s="1"/>
  <c r="IM37" i="19"/>
  <c r="IM38" i="19" s="1"/>
  <c r="IM39" i="19" s="1"/>
  <c r="IM34" i="19"/>
  <c r="IM35" i="19" s="1"/>
  <c r="IM36" i="19" s="1"/>
  <c r="IM40" i="19"/>
  <c r="IM41" i="19" s="1"/>
  <c r="IM42" i="19" s="1"/>
  <c r="IW34" i="19"/>
  <c r="IW35" i="19" s="1"/>
  <c r="IW36" i="19" s="1"/>
  <c r="IW37" i="19"/>
  <c r="IW38" i="19" s="1"/>
  <c r="IW39" i="19" s="1"/>
  <c r="IW40" i="19"/>
  <c r="IW41" i="19" s="1"/>
  <c r="IW42" i="19" s="1"/>
  <c r="LZ37" i="19"/>
  <c r="LZ38" i="19" s="1"/>
  <c r="LZ39" i="19" s="1"/>
  <c r="LZ34" i="19"/>
  <c r="LZ35" i="19" s="1"/>
  <c r="LZ36" i="19" s="1"/>
  <c r="MA42" i="19"/>
  <c r="MA36" i="19"/>
  <c r="LZ40" i="19"/>
  <c r="LZ41" i="19" s="1"/>
  <c r="LZ42" i="19" s="1"/>
  <c r="MA39" i="19"/>
  <c r="EJ37" i="19"/>
  <c r="EJ38" i="19" s="1"/>
  <c r="EJ39" i="19" s="1"/>
  <c r="EJ34" i="19"/>
  <c r="EJ35" i="19" s="1"/>
  <c r="EJ36" i="19" s="1"/>
  <c r="EJ40" i="19"/>
  <c r="EJ41" i="19" s="1"/>
  <c r="EJ42" i="19" s="1"/>
  <c r="QN34" i="19"/>
  <c r="QN35" i="19" s="1"/>
  <c r="QN36" i="19" s="1"/>
  <c r="QN37" i="19"/>
  <c r="QN38" i="19" s="1"/>
  <c r="QN39" i="19" s="1"/>
  <c r="QN40" i="19"/>
  <c r="QN41" i="19" s="1"/>
  <c r="QN42" i="19" s="1"/>
  <c r="KK37" i="19"/>
  <c r="KK38" i="19" s="1"/>
  <c r="KK39" i="19" s="1"/>
  <c r="KK34" i="19"/>
  <c r="KK35" i="19" s="1"/>
  <c r="KK36" i="19" s="1"/>
  <c r="KK40" i="19"/>
  <c r="KK41" i="19" s="1"/>
  <c r="KK42" i="19" s="1"/>
  <c r="ED37" i="19"/>
  <c r="ED38" i="19" s="1"/>
  <c r="ED39" i="19" s="1"/>
  <c r="ED40" i="19"/>
  <c r="ED41" i="19" s="1"/>
  <c r="ED42" i="19" s="1"/>
  <c r="ED34" i="19"/>
  <c r="ED35" i="19" s="1"/>
  <c r="ED36" i="19" s="1"/>
  <c r="FO40" i="19"/>
  <c r="FO41" i="19" s="1"/>
  <c r="FO42" i="19" s="1"/>
  <c r="FO37" i="19"/>
  <c r="FO38" i="19" s="1"/>
  <c r="FO39" i="19" s="1"/>
  <c r="FO34" i="19"/>
  <c r="FO35" i="19" s="1"/>
  <c r="FO36" i="19" s="1"/>
  <c r="AY42" i="19"/>
  <c r="AX34" i="19"/>
  <c r="AX35" i="19" s="1"/>
  <c r="AX36" i="19" s="1"/>
  <c r="AY39" i="19"/>
  <c r="AY45" i="19"/>
  <c r="CY45" i="19" s="1"/>
  <c r="EY45" i="19" s="1"/>
  <c r="GY45" i="19" s="1"/>
  <c r="IY45" i="19" s="1"/>
  <c r="KY45" i="19" s="1"/>
  <c r="MY45" i="19" s="1"/>
  <c r="OY45" i="19" s="1"/>
  <c r="QY45" i="19" s="1"/>
  <c r="AX37" i="19"/>
  <c r="AX38" i="19" s="1"/>
  <c r="AX39" i="19" s="1"/>
  <c r="AY36" i="19"/>
  <c r="AX40" i="19"/>
  <c r="AX41" i="19" s="1"/>
  <c r="AX42" i="19" s="1"/>
  <c r="M34" i="19"/>
  <c r="M35" i="19" s="1"/>
  <c r="M36" i="19" s="1"/>
  <c r="M37" i="19"/>
  <c r="M38" i="19" s="1"/>
  <c r="M39" i="19" s="1"/>
  <c r="M40" i="19"/>
  <c r="M41" i="19" s="1"/>
  <c r="M42" i="19" s="1"/>
  <c r="DK40" i="19"/>
  <c r="DK41" i="19" s="1"/>
  <c r="DK42" i="19" s="1"/>
  <c r="DK34" i="19"/>
  <c r="DK35" i="19" s="1"/>
  <c r="DK36" i="19" s="1"/>
  <c r="DK37" i="19"/>
  <c r="DK38" i="19" s="1"/>
  <c r="DK39" i="19" s="1"/>
  <c r="DV40" i="19"/>
  <c r="DV41" i="19" s="1"/>
  <c r="DV42" i="19" s="1"/>
  <c r="DV34" i="19"/>
  <c r="DV35" i="19" s="1"/>
  <c r="DV36" i="19" s="1"/>
  <c r="DV37" i="19"/>
  <c r="DV38" i="19" s="1"/>
  <c r="DV39" i="19" s="1"/>
  <c r="FX40" i="19"/>
  <c r="FX41" i="19" s="1"/>
  <c r="FX42" i="19" s="1"/>
  <c r="FX37" i="19"/>
  <c r="FX38" i="19" s="1"/>
  <c r="FX39" i="19" s="1"/>
  <c r="FX34" i="19"/>
  <c r="FX35" i="19" s="1"/>
  <c r="FX36" i="19" s="1"/>
  <c r="CF34" i="19"/>
  <c r="CF35" i="19" s="1"/>
  <c r="CF36" i="19" s="1"/>
  <c r="CF40" i="19"/>
  <c r="CF41" i="19" s="1"/>
  <c r="CF42" i="19" s="1"/>
  <c r="CF37" i="19"/>
  <c r="CF38" i="19" s="1"/>
  <c r="CF39" i="19" s="1"/>
  <c r="OJ34" i="19"/>
  <c r="OJ35" i="19" s="1"/>
  <c r="OJ36" i="19" s="1"/>
  <c r="OJ37" i="19"/>
  <c r="OJ38" i="19" s="1"/>
  <c r="OJ39" i="19" s="1"/>
  <c r="OJ40" i="19"/>
  <c r="OJ41" i="19" s="1"/>
  <c r="OJ42" i="19" s="1"/>
  <c r="OK42" i="19"/>
  <c r="EB40" i="19"/>
  <c r="EB41" i="19" s="1"/>
  <c r="EB42" i="19" s="1"/>
  <c r="EB34" i="19"/>
  <c r="EB35" i="19" s="1"/>
  <c r="EB36" i="19" s="1"/>
  <c r="EB37" i="19"/>
  <c r="EB38" i="19" s="1"/>
  <c r="EB39" i="19" s="1"/>
  <c r="JZ37" i="19"/>
  <c r="JZ38" i="19" s="1"/>
  <c r="JZ39" i="19" s="1"/>
  <c r="JZ40" i="19"/>
  <c r="JZ41" i="19" s="1"/>
  <c r="JZ42" i="19" s="1"/>
  <c r="JZ34" i="19"/>
  <c r="JZ35" i="19" s="1"/>
  <c r="JZ36" i="19" s="1"/>
  <c r="AT40" i="19"/>
  <c r="AT41" i="19" s="1"/>
  <c r="AT42" i="19" s="1"/>
  <c r="AU45" i="19"/>
  <c r="CU45" i="19" s="1"/>
  <c r="EU45" i="19" s="1"/>
  <c r="GU45" i="19" s="1"/>
  <c r="IU45" i="19" s="1"/>
  <c r="KU45" i="19" s="1"/>
  <c r="MU45" i="19" s="1"/>
  <c r="OU45" i="19" s="1"/>
  <c r="QU45" i="19" s="1"/>
  <c r="AT34" i="19"/>
  <c r="AT35" i="19" s="1"/>
  <c r="AT36" i="19" s="1"/>
  <c r="AT37" i="19"/>
  <c r="AT38" i="19" s="1"/>
  <c r="AT39" i="19" s="1"/>
  <c r="DA37" i="19"/>
  <c r="DA38" i="19" s="1"/>
  <c r="DA39" i="19" s="1"/>
  <c r="DA34" i="19"/>
  <c r="DA35" i="19" s="1"/>
  <c r="DA36" i="19" s="1"/>
  <c r="DA40" i="19"/>
  <c r="DA41" i="19" s="1"/>
  <c r="DA42" i="19" s="1"/>
  <c r="DO37" i="19"/>
  <c r="DO38" i="19" s="1"/>
  <c r="DO39" i="19" s="1"/>
  <c r="DO34" i="19"/>
  <c r="DO35" i="19" s="1"/>
  <c r="DO36" i="19" s="1"/>
  <c r="DO40" i="19"/>
  <c r="DO41" i="19" s="1"/>
  <c r="DO42" i="19" s="1"/>
  <c r="SI40" i="19"/>
  <c r="SI41" i="19" s="1"/>
  <c r="SI42" i="19" s="1"/>
  <c r="SJ39" i="19"/>
  <c r="SJ36" i="19"/>
  <c r="SI37" i="19"/>
  <c r="SI38" i="19" s="1"/>
  <c r="SI39" i="19" s="1"/>
  <c r="SI34" i="19"/>
  <c r="SI35" i="19" s="1"/>
  <c r="SI36" i="19" s="1"/>
  <c r="SJ42" i="19"/>
  <c r="KZ37" i="19"/>
  <c r="KZ38" i="19" s="1"/>
  <c r="KZ39" i="19" s="1"/>
  <c r="KZ34" i="19"/>
  <c r="KZ35" i="19" s="1"/>
  <c r="KZ36" i="19" s="1"/>
  <c r="KZ40" i="19"/>
  <c r="KZ41" i="19" s="1"/>
  <c r="KZ42" i="19" s="1"/>
  <c r="LA39" i="19"/>
  <c r="LA42" i="19"/>
  <c r="RJ40" i="19"/>
  <c r="RJ41" i="19" s="1"/>
  <c r="RJ42" i="19" s="1"/>
  <c r="RJ34" i="19"/>
  <c r="RJ35" i="19" s="1"/>
  <c r="RJ36" i="19" s="1"/>
  <c r="RJ37" i="19"/>
  <c r="RJ38" i="19" s="1"/>
  <c r="RJ39" i="19" s="1"/>
  <c r="HT42" i="19"/>
  <c r="HS40" i="19"/>
  <c r="HS41" i="19" s="1"/>
  <c r="HS42" i="19" s="1"/>
  <c r="HS37" i="19"/>
  <c r="HS38" i="19" s="1"/>
  <c r="HS39" i="19" s="1"/>
  <c r="HS34" i="19"/>
  <c r="HS35" i="19" s="1"/>
  <c r="HS36" i="19" s="1"/>
  <c r="BO45" i="19"/>
  <c r="BN40" i="19"/>
  <c r="BN41" i="19" s="1"/>
  <c r="BN42" i="19" s="1"/>
  <c r="BN34" i="19"/>
  <c r="BN35" i="19" s="1"/>
  <c r="BN36" i="19" s="1"/>
  <c r="BN37" i="19"/>
  <c r="BN38" i="19" s="1"/>
  <c r="BN39" i="19" s="1"/>
  <c r="BO36" i="19"/>
  <c r="BO42" i="19"/>
  <c r="PD37" i="19"/>
  <c r="PD38" i="19" s="1"/>
  <c r="PD39" i="19" s="1"/>
  <c r="PD40" i="19"/>
  <c r="PD41" i="19" s="1"/>
  <c r="PD42" i="19" s="1"/>
  <c r="PD34" i="19"/>
  <c r="PD35" i="19" s="1"/>
  <c r="PD36" i="19" s="1"/>
  <c r="PE36" i="19"/>
  <c r="RI40" i="19"/>
  <c r="RI41" i="19" s="1"/>
  <c r="RI42" i="19" s="1"/>
  <c r="RI37" i="19"/>
  <c r="RI38" i="19" s="1"/>
  <c r="RI39" i="19" s="1"/>
  <c r="RI34" i="19"/>
  <c r="RI35" i="19" s="1"/>
  <c r="RI36" i="19" s="1"/>
  <c r="RC37" i="19"/>
  <c r="RC38" i="19" s="1"/>
  <c r="RC39" i="19" s="1"/>
  <c r="RC34" i="19"/>
  <c r="RC35" i="19" s="1"/>
  <c r="RC36" i="19" s="1"/>
  <c r="RC40" i="19"/>
  <c r="RC41" i="19" s="1"/>
  <c r="RC42" i="19" s="1"/>
  <c r="RH37" i="19"/>
  <c r="RH38" i="19" s="1"/>
  <c r="RH39" i="19" s="1"/>
  <c r="RH40" i="19"/>
  <c r="RH41" i="19" s="1"/>
  <c r="RH42" i="19" s="1"/>
  <c r="RH34" i="19"/>
  <c r="RH35" i="19" s="1"/>
  <c r="RH36" i="19" s="1"/>
  <c r="DV45" i="19" l="1"/>
  <c r="FV45" i="19" s="1"/>
  <c r="HV45" i="19" s="1"/>
  <c r="JV45" i="19" s="1"/>
  <c r="LV45" i="19" s="1"/>
  <c r="NV45" i="19" s="1"/>
  <c r="PV45" i="19" s="1"/>
  <c r="RV45" i="19" s="1"/>
  <c r="V45" i="19"/>
  <c r="DS45" i="19"/>
  <c r="FS45" i="19" s="1"/>
  <c r="HS45" i="19" s="1"/>
  <c r="JS45" i="19" s="1"/>
  <c r="LS45" i="19" s="1"/>
  <c r="NS45" i="19" s="1"/>
  <c r="PS45" i="19" s="1"/>
  <c r="RS45" i="19" s="1"/>
  <c r="S45" i="19"/>
  <c r="DU45" i="19"/>
  <c r="FU45" i="19" s="1"/>
  <c r="HU45" i="19" s="1"/>
  <c r="JU45" i="19" s="1"/>
  <c r="LU45" i="19" s="1"/>
  <c r="NU45" i="19" s="1"/>
  <c r="PU45" i="19" s="1"/>
  <c r="RU45" i="19" s="1"/>
  <c r="U45" i="19"/>
  <c r="L45" i="19"/>
  <c r="DL45" i="19"/>
  <c r="FL45" i="19" s="1"/>
  <c r="HL45" i="19" s="1"/>
  <c r="JL45" i="19" s="1"/>
  <c r="LL45" i="19" s="1"/>
  <c r="NL45" i="19" s="1"/>
  <c r="PL45" i="19" s="1"/>
  <c r="RL45" i="19" s="1"/>
  <c r="DY45" i="19"/>
  <c r="FY45" i="19" s="1"/>
  <c r="HY45" i="19" s="1"/>
  <c r="JY45" i="19" s="1"/>
  <c r="LY45" i="19" s="1"/>
  <c r="NY45" i="19" s="1"/>
  <c r="PY45" i="19" s="1"/>
  <c r="RY45" i="19" s="1"/>
  <c r="Y45" i="19"/>
  <c r="DZ45" i="19"/>
  <c r="FZ45" i="19" s="1"/>
  <c r="HZ45" i="19" s="1"/>
  <c r="JZ45" i="19" s="1"/>
  <c r="LZ45" i="19" s="1"/>
  <c r="NZ45" i="19" s="1"/>
  <c r="PZ45" i="19" s="1"/>
  <c r="RZ45" i="19" s="1"/>
  <c r="Z45" i="19"/>
  <c r="M45" i="19"/>
  <c r="DM45" i="19"/>
  <c r="FM45" i="19" s="1"/>
  <c r="HM45" i="19" s="1"/>
  <c r="JM45" i="19" s="1"/>
  <c r="LM45" i="19" s="1"/>
  <c r="NM45" i="19" s="1"/>
  <c r="PM45" i="19" s="1"/>
  <c r="RM45" i="19" s="1"/>
  <c r="DO45" i="19"/>
  <c r="FO45" i="19" s="1"/>
  <c r="HO45" i="19" s="1"/>
  <c r="JO45" i="19" s="1"/>
  <c r="LO45" i="19" s="1"/>
  <c r="NO45" i="19" s="1"/>
  <c r="PO45" i="19" s="1"/>
  <c r="RO45" i="19" s="1"/>
  <c r="O45" i="19"/>
  <c r="N45" i="19"/>
  <c r="DN45" i="19"/>
  <c r="FN45" i="19" s="1"/>
  <c r="HN45" i="19" s="1"/>
  <c r="JN45" i="19" s="1"/>
  <c r="LN45" i="19" s="1"/>
  <c r="NN45" i="19" s="1"/>
  <c r="PN45" i="19" s="1"/>
  <c r="RN45" i="19" s="1"/>
  <c r="DQ45" i="19"/>
  <c r="FQ45" i="19" s="1"/>
  <c r="HQ45" i="19" s="1"/>
  <c r="JQ45" i="19" s="1"/>
  <c r="LQ45" i="19" s="1"/>
  <c r="NQ45" i="19" s="1"/>
  <c r="PQ45" i="19" s="1"/>
  <c r="RQ45" i="19" s="1"/>
  <c r="Q45" i="19"/>
  <c r="X45" i="19"/>
  <c r="DX45" i="19"/>
  <c r="FX45" i="19" s="1"/>
  <c r="HX45" i="19" s="1"/>
  <c r="JX45" i="19" s="1"/>
  <c r="LX45" i="19" s="1"/>
  <c r="NX45" i="19" s="1"/>
  <c r="PX45" i="19" s="1"/>
  <c r="RX45" i="19" s="1"/>
  <c r="AB45" i="19"/>
  <c r="EB45" i="19"/>
  <c r="GB45" i="19" s="1"/>
  <c r="IB45" i="19" s="1"/>
  <c r="KB45" i="19" s="1"/>
  <c r="MB45" i="19" s="1"/>
  <c r="OB45" i="19" s="1"/>
  <c r="QB45" i="19" s="1"/>
  <c r="SB45" i="19" s="1"/>
  <c r="DR45" i="19"/>
  <c r="FR45" i="19" s="1"/>
  <c r="HR45" i="19" s="1"/>
  <c r="JR45" i="19" s="1"/>
  <c r="LR45" i="19" s="1"/>
  <c r="NR45" i="19" s="1"/>
  <c r="PR45" i="19" s="1"/>
  <c r="RR45" i="19" s="1"/>
  <c r="R45" i="19"/>
  <c r="T45" i="19"/>
  <c r="DT45" i="19"/>
  <c r="FT45" i="19" s="1"/>
  <c r="HT45" i="19" s="1"/>
  <c r="JT45" i="19" s="1"/>
  <c r="LT45" i="19" s="1"/>
  <c r="NT45" i="19" s="1"/>
  <c r="PT45" i="19" s="1"/>
  <c r="RT45" i="19" s="1"/>
  <c r="DP45" i="19"/>
  <c r="FP45" i="19" s="1"/>
  <c r="HP45" i="19" s="1"/>
  <c r="JP45" i="19" s="1"/>
  <c r="LP45" i="19" s="1"/>
  <c r="NP45" i="19" s="1"/>
  <c r="PP45" i="19" s="1"/>
  <c r="RP45" i="19" s="1"/>
  <c r="P45" i="19"/>
  <c r="M60" i="18"/>
  <c r="O59" i="18"/>
  <c r="O60" i="18" s="1"/>
  <c r="DW45" i="19"/>
  <c r="FW45" i="19" s="1"/>
  <c r="HW45" i="19" s="1"/>
  <c r="JW45" i="19" s="1"/>
  <c r="LW45" i="19" s="1"/>
  <c r="NW45" i="19" s="1"/>
  <c r="PW45" i="19" s="1"/>
  <c r="RW45" i="19" s="1"/>
  <c r="W45" i="19"/>
  <c r="AA45" i="19"/>
  <c r="EA45" i="19"/>
  <c r="GA45" i="19" s="1"/>
  <c r="IA45" i="19" s="1"/>
  <c r="KA45" i="19" s="1"/>
  <c r="MA45" i="19" s="1"/>
  <c r="OA45" i="19" s="1"/>
  <c r="QA45" i="19" s="1"/>
  <c r="SA45" i="19" s="1"/>
  <c r="AC45" i="19"/>
  <c r="EC45" i="19"/>
  <c r="GC45" i="19" s="1"/>
  <c r="IC45" i="19" s="1"/>
  <c r="KC45" i="19" s="1"/>
  <c r="MC45" i="19" s="1"/>
  <c r="OC45" i="19" s="1"/>
  <c r="QC45" i="19" s="1"/>
  <c r="SC45" i="19" s="1"/>
  <c r="N461" i="9" l="1"/>
  <c r="J891" i="9"/>
  <c r="J493" i="9"/>
  <c r="N632" i="9"/>
  <c r="U891" i="9"/>
  <c r="P461" i="9"/>
  <c r="L891" i="9"/>
  <c r="W891" i="9"/>
  <c r="L493" i="9"/>
  <c r="P632" i="9"/>
  <c r="P493" i="9"/>
  <c r="AA891" i="9"/>
  <c r="P891" i="9"/>
  <c r="T461" i="9"/>
  <c r="T632" i="9"/>
  <c r="K891" i="9"/>
  <c r="O461" i="9"/>
  <c r="K493" i="9"/>
  <c r="O632" i="9"/>
  <c r="V891" i="9"/>
  <c r="Q461" i="9"/>
  <c r="X891" i="9"/>
  <c r="M493" i="9"/>
  <c r="Q632" i="9"/>
  <c r="M891" i="9"/>
  <c r="N891" i="9"/>
  <c r="N493" i="9"/>
  <c r="Y891" i="9"/>
  <c r="R461" i="9"/>
  <c r="R632" i="9"/>
  <c r="O493" i="9"/>
  <c r="Z891" i="9"/>
  <c r="O891" i="9"/>
  <c r="S461" i="9"/>
  <c r="S632" i="9"/>
  <c r="AB891" i="9"/>
  <c r="Q493" i="9"/>
  <c r="Q891" i="9"/>
  <c r="U461" i="9"/>
  <c r="U632" i="9"/>
  <c r="V461" i="9"/>
  <c r="R891" i="9"/>
  <c r="R493" i="9"/>
  <c r="V632" i="9"/>
  <c r="AC891" i="9"/>
  <c r="AC493" i="9"/>
  <c r="AB493" i="9" s="1"/>
  <c r="Z493" i="9" s="1"/>
  <c r="Y493" i="9" s="1"/>
  <c r="AA493" i="9" s="1"/>
  <c r="X493" i="9" s="1"/>
  <c r="W493" i="9" s="1"/>
  <c r="V493" i="9" s="1"/>
  <c r="U493" i="9" s="1"/>
  <c r="U102" i="17" l="1"/>
  <c r="G48" i="17"/>
  <c r="G49" i="17" s="1"/>
  <c r="F103" i="17"/>
  <c r="U103" i="17" s="1"/>
  <c r="AB102" i="17"/>
  <c r="H103" i="17"/>
  <c r="W103" i="17" s="1"/>
  <c r="I103" i="17"/>
  <c r="X103" i="17" s="1"/>
  <c r="AA102" i="17"/>
  <c r="N103" i="17"/>
  <c r="AC103" i="17" s="1"/>
  <c r="J48" i="17"/>
  <c r="J49" i="17"/>
  <c r="X102" i="17"/>
  <c r="J103" i="17"/>
  <c r="J104" i="17" s="1"/>
  <c r="N48" i="17"/>
  <c r="N49" i="17" s="1"/>
  <c r="M103" i="17"/>
  <c r="M104" i="17" s="1"/>
  <c r="G103" i="17"/>
  <c r="G104" i="17" s="1"/>
  <c r="V103" i="17"/>
  <c r="Z102" i="17"/>
  <c r="M48" i="17"/>
  <c r="M49" i="17"/>
  <c r="L103" i="17"/>
  <c r="L104" i="17" s="1"/>
  <c r="L48" i="17"/>
  <c r="L49" i="17" s="1"/>
  <c r="K103" i="17"/>
  <c r="Z103" i="17" s="1"/>
  <c r="H48" i="17"/>
  <c r="H49" i="17" s="1"/>
  <c r="V102" i="17"/>
  <c r="O48" i="17"/>
  <c r="O49" i="17" s="1"/>
  <c r="AC102" i="17"/>
  <c r="AD102" i="17"/>
  <c r="P48" i="17"/>
  <c r="P49" i="17" s="1"/>
  <c r="O103" i="17"/>
  <c r="AD103" i="17" s="1"/>
  <c r="O104" i="17"/>
  <c r="O105" i="17" s="1"/>
  <c r="I48" i="17"/>
  <c r="I49" i="17"/>
  <c r="W102" i="17"/>
  <c r="K48" i="17"/>
  <c r="K49" i="17"/>
  <c r="Y102" i="17"/>
  <c r="AD104" i="17" l="1"/>
  <c r="AA103" i="17"/>
  <c r="N104" i="17"/>
  <c r="F104" i="17"/>
  <c r="F105" i="17" s="1"/>
  <c r="AB103" i="17"/>
  <c r="Y103" i="17"/>
  <c r="M105" i="17"/>
  <c r="AB104" i="17"/>
  <c r="U105" i="17"/>
  <c r="G51" i="17"/>
  <c r="I104" i="17"/>
  <c r="K104" i="17"/>
  <c r="K105" i="17" s="1"/>
  <c r="AD105" i="17"/>
  <c r="P51" i="17"/>
  <c r="U104" i="17"/>
  <c r="H104" i="17"/>
  <c r="Y104" i="17"/>
  <c r="J105" i="17"/>
  <c r="AA104" i="17"/>
  <c r="L105" i="17"/>
  <c r="V104" i="17"/>
  <c r="G105" i="17"/>
  <c r="G52" i="17" l="1"/>
  <c r="G58" i="17"/>
  <c r="G59" i="17" s="1"/>
  <c r="P52" i="17"/>
  <c r="P58" i="17"/>
  <c r="P59" i="17" s="1"/>
  <c r="Z104" i="17"/>
  <c r="N105" i="17"/>
  <c r="AC104" i="17"/>
  <c r="H105" i="17"/>
  <c r="W104" i="17"/>
  <c r="I105" i="17"/>
  <c r="X104" i="17"/>
  <c r="Y105" i="17"/>
  <c r="K51" i="17"/>
  <c r="Z105" i="17"/>
  <c r="L51" i="17"/>
  <c r="V105" i="17"/>
  <c r="H51" i="17"/>
  <c r="AA105" i="17"/>
  <c r="M51" i="17"/>
  <c r="AB105" i="17"/>
  <c r="N51" i="17"/>
  <c r="M52" i="17" l="1"/>
  <c r="M58" i="17"/>
  <c r="M59" i="17" s="1"/>
  <c r="K52" i="17"/>
  <c r="K58" i="17"/>
  <c r="K59" i="17" s="1"/>
  <c r="L52" i="17"/>
  <c r="L58" i="17"/>
  <c r="L59" i="17" s="1"/>
  <c r="H52" i="17"/>
  <c r="H58" i="17"/>
  <c r="H59" i="17" s="1"/>
  <c r="N52" i="17"/>
  <c r="N58" i="17"/>
  <c r="N59" i="17" s="1"/>
  <c r="AC105" i="17"/>
  <c r="O51" i="17"/>
  <c r="X105" i="17"/>
  <c r="J51" i="17"/>
  <c r="W105" i="17"/>
  <c r="I51" i="17"/>
  <c r="I52" i="17" l="1"/>
  <c r="I58" i="17"/>
  <c r="I59" i="17" s="1"/>
  <c r="J52" i="17"/>
  <c r="J58" i="17"/>
  <c r="J59" i="17" s="1"/>
  <c r="O52" i="17"/>
  <c r="O58" i="17"/>
  <c r="O59" i="1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Young (21512438)</author>
    <author>Southern Dirt</author>
    <author>Michael Young</author>
    <author>Michael</author>
  </authors>
  <commentList>
    <comment ref="I4" authorId="0" shapeId="0" xr:uid="{8B7009D3-C61A-4449-A9EA-66CE036D2D2D}">
      <text>
        <r>
          <rPr>
            <b/>
            <sz val="9"/>
            <color indexed="81"/>
            <rFont val="Tahoma"/>
            <family val="2"/>
          </rPr>
          <t>Michael Young (21512438):</t>
        </r>
        <r>
          <rPr>
            <sz val="9"/>
            <color indexed="81"/>
            <rFont val="Tahoma"/>
            <family val="2"/>
          </rPr>
          <t xml:space="preserve">
This is the property ID. 
The pinp ID is used to distinguish between inputs/outputs that vary by region. 
E.g.
1. It is attached to the variable summary so that a separate variable summary can be stored for each region.
2. This is also used to select the correct rotation inputs when the full rotation set is used.
</t>
        </r>
      </text>
    </comment>
    <comment ref="G15" authorId="0" shapeId="0" xr:uid="{9920D02A-B1F9-4F72-9A88-5B5E9FB08AE3}">
      <text>
        <r>
          <rPr>
            <b/>
            <sz val="9"/>
            <color indexed="81"/>
            <rFont val="Tahoma"/>
            <family val="2"/>
          </rPr>
          <t>Michael Young (21512438):</t>
        </r>
        <r>
          <rPr>
            <sz val="9"/>
            <color indexed="81"/>
            <rFont val="Tahoma"/>
            <family val="2"/>
          </rPr>
          <t xml:space="preserve">
Use forumla to create landuse axis. This ensures that all array indexes are the same.</t>
        </r>
      </text>
    </comment>
    <comment ref="P15" authorId="0" shapeId="0" xr:uid="{C90D4153-D722-4192-915B-27165F467C00}">
      <text>
        <r>
          <rPr>
            <b/>
            <sz val="9"/>
            <color indexed="81"/>
            <rFont val="Tahoma"/>
            <family val="2"/>
          </rPr>
          <t>Michael Young (21512438):</t>
        </r>
        <r>
          <rPr>
            <sz val="9"/>
            <color indexed="81"/>
            <rFont val="Tahoma"/>
            <family val="2"/>
          </rPr>
          <t xml:space="preserve">
Mask to control when phase change can occur</t>
        </r>
      </text>
    </comment>
    <comment ref="U15" authorId="0" shapeId="0" xr:uid="{9C807CF4-E725-45C1-AD92-2B16A5AEC26A}">
      <text>
        <r>
          <rPr>
            <b/>
            <sz val="9"/>
            <color indexed="81"/>
            <rFont val="Tahoma"/>
            <family val="2"/>
          </rPr>
          <t>Michael Young (21512438):</t>
        </r>
        <r>
          <rPr>
            <sz val="9"/>
            <color indexed="81"/>
            <rFont val="Tahoma"/>
            <family val="2"/>
          </rPr>
          <t xml:space="preserve">
Mask to control when phase change can occur</t>
        </r>
      </text>
    </comment>
    <comment ref="H16" authorId="0" shapeId="0" xr:uid="{F800D321-B3E3-42D7-BCF9-22D33B3FFDCD}">
      <text>
        <r>
          <rPr>
            <b/>
            <sz val="9"/>
            <color indexed="81"/>
            <rFont val="Tahoma"/>
            <family val="2"/>
          </rPr>
          <t>Michael Young (21512438):</t>
        </r>
        <r>
          <rPr>
            <sz val="9"/>
            <color indexed="81"/>
            <rFont val="Tahoma"/>
            <family val="2"/>
          </rPr>
          <t xml:space="preserve">
Does landuse exist in this region/property</t>
        </r>
      </text>
    </comment>
    <comment ref="I16" authorId="0" shapeId="0" xr:uid="{22A1A36B-BEF9-4FD6-9506-9C36C030272A}">
      <text>
        <r>
          <rPr>
            <b/>
            <sz val="9"/>
            <color indexed="81"/>
            <rFont val="Tahoma"/>
            <family val="2"/>
          </rPr>
          <t>Michael Young (21512438):</t>
        </r>
        <r>
          <rPr>
            <sz val="9"/>
            <color indexed="81"/>
            <rFont val="Tahoma"/>
            <family val="2"/>
          </rPr>
          <t xml:space="preserve">
Do you want to include the land use in this analysis.</t>
        </r>
      </text>
    </comment>
    <comment ref="L16" authorId="0" shapeId="0" xr:uid="{3ABAFD29-7451-48EA-8274-C952AF63E27B}">
      <text>
        <r>
          <rPr>
            <b/>
            <sz val="9"/>
            <color indexed="81"/>
            <rFont val="Tahoma"/>
            <family val="2"/>
          </rPr>
          <t>Michael Young (21512438):</t>
        </r>
        <r>
          <rPr>
            <sz val="9"/>
            <color indexed="81"/>
            <rFont val="Tahoma"/>
            <family val="2"/>
          </rPr>
          <t xml:space="preserve">
Does landuse exist in this region/property</t>
        </r>
      </text>
    </comment>
    <comment ref="M16" authorId="0" shapeId="0" xr:uid="{C3321D65-EDCD-480E-9AF9-E806555D8E0B}">
      <text>
        <r>
          <rPr>
            <b/>
            <sz val="9"/>
            <color indexed="81"/>
            <rFont val="Tahoma"/>
            <family val="2"/>
          </rPr>
          <t>Michael Young (21512438):</t>
        </r>
        <r>
          <rPr>
            <sz val="9"/>
            <color indexed="81"/>
            <rFont val="Tahoma"/>
            <family val="2"/>
          </rPr>
          <t xml:space="preserve">
Do you want to include the land use in this analysis.</t>
        </r>
      </text>
    </comment>
    <comment ref="S16" authorId="0" shapeId="0" xr:uid="{05D82B1C-DDD9-4CA5-B42D-9FAE9F4598FA}">
      <text>
        <r>
          <rPr>
            <b/>
            <sz val="9"/>
            <color indexed="81"/>
            <rFont val="Tahoma"/>
            <family val="2"/>
          </rPr>
          <t>Michael Young (21512438):</t>
        </r>
        <r>
          <rPr>
            <sz val="9"/>
            <color indexed="81"/>
            <rFont val="Tahoma"/>
            <family val="2"/>
          </rPr>
          <t xml:space="preserve">
For V1 only dual landuses can change at spring</t>
        </r>
      </text>
    </comment>
    <comment ref="W16" authorId="0" shapeId="0" xr:uid="{DAD5351D-50CC-4CFE-A81B-274D67BFD145}">
      <text>
        <r>
          <rPr>
            <b/>
            <sz val="9"/>
            <color indexed="81"/>
            <rFont val="Tahoma"/>
            <family val="2"/>
          </rPr>
          <t>Michael Young (21512438):</t>
        </r>
        <r>
          <rPr>
            <sz val="9"/>
            <color indexed="81"/>
            <rFont val="Tahoma"/>
            <family val="2"/>
          </rPr>
          <t xml:space="preserve">
Only PNC can reduce here. This is required else model can increase and reduce and get poc and crop grazing at the cost of seeding which in some cases is worthwhile. If this is limminting there is another more permanent fix documented in AFO todo google doc Cropping/rotation within future improvements section.</t>
        </r>
      </text>
    </comment>
    <comment ref="X16" authorId="0" shapeId="0" xr:uid="{C961C41A-C69D-415E-91C9-8A99CFACB406}">
      <text>
        <r>
          <rPr>
            <b/>
            <sz val="9"/>
            <color indexed="81"/>
            <rFont val="Tahoma"/>
            <family val="2"/>
          </rPr>
          <t>Michael Young (21512438):</t>
        </r>
        <r>
          <rPr>
            <sz val="9"/>
            <color indexed="81"/>
            <rFont val="Tahoma"/>
            <family val="2"/>
          </rPr>
          <t xml:space="preserve">
V1: Only phases that can be followed by dual landuse can reduce.</t>
        </r>
      </text>
    </comment>
    <comment ref="Q67" authorId="0" shapeId="0" xr:uid="{EC307752-6900-407C-9512-47F1EA894376}">
      <text>
        <r>
          <rPr>
            <b/>
            <sz val="9"/>
            <color indexed="81"/>
            <rFont val="Tahoma"/>
            <family val="2"/>
          </rPr>
          <t>Michael Young (21512438):</t>
        </r>
        <r>
          <rPr>
            <sz val="9"/>
            <color indexed="81"/>
            <rFont val="Tahoma"/>
            <family val="2"/>
          </rPr>
          <t xml:space="preserve">
Average paddock size - used to calibrate monitoring time.</t>
        </r>
      </text>
    </comment>
    <comment ref="H68" authorId="0" shapeId="0" xr:uid="{67CB1416-F2FB-4A0C-A5C0-45A2D889781A}">
      <text>
        <r>
          <rPr>
            <b/>
            <sz val="9"/>
            <color indexed="81"/>
            <rFont val="Tahoma"/>
            <family val="2"/>
          </rPr>
          <t>Michael Young (21512438):</t>
        </r>
        <r>
          <rPr>
            <sz val="9"/>
            <color indexed="81"/>
            <rFont val="Tahoma"/>
            <family val="2"/>
          </rPr>
          <t xml:space="preserve">
the total area excludes areas of rocks and trees that don’t grow pasture.
(arable (croppable) area is inputted in the crop sheet)</t>
        </r>
      </text>
    </comment>
    <comment ref="I68" authorId="1" shapeId="0" xr:uid="{55A75E50-268B-43F5-82CE-504A7292383C}">
      <text>
        <r>
          <rPr>
            <sz val="9"/>
            <color indexed="81"/>
            <rFont val="Tahoma"/>
            <family val="2"/>
          </rPr>
          <t>Paddocks that are never cropped.</t>
        </r>
      </text>
    </comment>
    <comment ref="J68" authorId="1" shapeId="0" xr:uid="{B63C1070-5836-459D-9A01-35D68DE4952C}">
      <text>
        <r>
          <rPr>
            <sz val="9"/>
            <color indexed="81"/>
            <rFont val="Tahoma"/>
            <family val="2"/>
          </rPr>
          <t>non-arable % on the cropable paddocks on this LMU.</t>
        </r>
      </text>
    </comment>
    <comment ref="M68" authorId="2" shapeId="0" xr:uid="{27C02B46-EC94-4329-ACCB-D5EEB20A884C}">
      <text>
        <r>
          <rPr>
            <b/>
            <sz val="9"/>
            <color indexed="81"/>
            <rFont val="Tahoma"/>
            <family val="2"/>
          </rPr>
          <t>Michael Young:</t>
        </r>
        <r>
          <rPr>
            <sz val="9"/>
            <color indexed="81"/>
            <rFont val="Tahoma"/>
            <family val="2"/>
          </rPr>
          <t xml:space="preserve">
rail cartage cost ($/t)
from receical point to port</t>
        </r>
      </text>
    </comment>
    <comment ref="N68" authorId="3" shapeId="0" xr:uid="{80BDA59D-D129-411C-8BAC-B20CC6DA00D4}">
      <text>
        <r>
          <rPr>
            <b/>
            <sz val="9"/>
            <color indexed="81"/>
            <rFont val="Tahoma"/>
            <family val="2"/>
          </rPr>
          <t>Michael:</t>
        </r>
        <r>
          <rPr>
            <sz val="9"/>
            <color indexed="81"/>
            <rFont val="Tahoma"/>
            <family val="2"/>
          </rPr>
          <t xml:space="preserve">
update based on CBH data 2024</t>
        </r>
      </text>
    </comment>
    <comment ref="M70" authorId="2" shapeId="0" xr:uid="{F1B92855-BD83-401B-9EE9-DF277379E254}">
      <text>
        <r>
          <rPr>
            <b/>
            <sz val="9"/>
            <color indexed="81"/>
            <rFont val="Tahoma"/>
            <family val="2"/>
          </rPr>
          <t>Michael Young:</t>
        </r>
        <r>
          <rPr>
            <sz val="9"/>
            <color indexed="81"/>
            <rFont val="Tahoma"/>
            <family val="2"/>
          </rPr>
          <t xml:space="preserve">
road cartage distance (km)</t>
        </r>
      </text>
    </comment>
    <comment ref="J89" authorId="0" shapeId="0" xr:uid="{60F04668-21F1-495B-82FB-C8A21E433964}">
      <text>
        <r>
          <rPr>
            <b/>
            <sz val="9"/>
            <color indexed="81"/>
            <rFont val="Tahoma"/>
            <family val="2"/>
          </rPr>
          <t>Michael Young (21512438):</t>
        </r>
        <r>
          <rPr>
            <sz val="9"/>
            <color indexed="81"/>
            <rFont val="Tahoma"/>
            <family val="2"/>
          </rPr>
          <t xml:space="preserve">
The list of possible pastures must match sinp.general['pastures'] </t>
        </r>
      </text>
    </comment>
    <comment ref="L90" authorId="0" shapeId="0" xr:uid="{0E7795F3-2515-4DB4-8E5A-32BAA816FD56}">
      <text>
        <r>
          <rPr>
            <b/>
            <sz val="9"/>
            <color indexed="81"/>
            <rFont val="Tahoma"/>
            <family val="2"/>
          </rPr>
          <t>Michael Young (21512438):</t>
        </r>
        <r>
          <rPr>
            <sz val="9"/>
            <color indexed="81"/>
            <rFont val="Tahoma"/>
            <family val="2"/>
          </rPr>
          <t xml:space="preserve">
saltbush understory</t>
        </r>
      </text>
    </comment>
    <comment ref="H91" authorId="0" shapeId="0" xr:uid="{33B719BE-7DD9-45E7-B83B-F6BB515AE704}">
      <text>
        <r>
          <rPr>
            <b/>
            <sz val="9"/>
            <color indexed="81"/>
            <rFont val="Tahoma"/>
            <family val="2"/>
          </rPr>
          <t>Michael Young (21512438):</t>
        </r>
        <r>
          <rPr>
            <sz val="9"/>
            <color indexed="81"/>
            <rFont val="Tahoma"/>
            <family val="2"/>
          </rPr>
          <t xml:space="preserve">
does the inputs exist?
This can change between properties but shouldn’t be changed with SA.</t>
        </r>
      </text>
    </comment>
    <comment ref="H92" authorId="0" shapeId="0" xr:uid="{8761BAE5-615B-4264-B37B-C23389653932}">
      <text>
        <r>
          <rPr>
            <b/>
            <sz val="9"/>
            <color indexed="81"/>
            <rFont val="Tahoma"/>
            <family val="2"/>
          </rPr>
          <t>Michael Young (21512438):</t>
        </r>
        <r>
          <rPr>
            <sz val="9"/>
            <color indexed="81"/>
            <rFont val="Tahoma"/>
            <family val="2"/>
          </rPr>
          <t xml:space="preserve">
Is the pasture included in the given trial. 
This can change between trials using SAV.</t>
        </r>
      </text>
    </comment>
    <comment ref="N106" authorId="0" shapeId="0" xr:uid="{F6ED7E51-22ED-4CC1-BE32-495FAAA0DA67}">
      <text>
        <r>
          <rPr>
            <b/>
            <sz val="9"/>
            <color indexed="81"/>
            <rFont val="Tahoma"/>
            <family val="2"/>
          </rPr>
          <t>Michael Young (21512438):</t>
        </r>
        <r>
          <rPr>
            <sz val="9"/>
            <color indexed="81"/>
            <rFont val="Tahoma"/>
            <family val="2"/>
          </rPr>
          <t xml:space="preserve">
The node date when each season is identified from its parent.</t>
        </r>
      </text>
    </comment>
    <comment ref="P106" authorId="0" shapeId="0" xr:uid="{7738CB74-CB3D-4A7E-B687-FA08FA5D5041}">
      <text>
        <r>
          <rPr>
            <b/>
            <sz val="9"/>
            <color indexed="81"/>
            <rFont val="Tahoma"/>
            <family val="2"/>
          </rPr>
          <t>Michael Young (21512438):</t>
        </r>
        <r>
          <rPr>
            <sz val="9"/>
            <color indexed="81"/>
            <rFont val="Tahoma"/>
            <family val="2"/>
          </rPr>
          <t xml:space="preserve">
Date of each node for each season. Dates must be the same until season is distinguished. These dates are used to build DVPs and feed periods and phase periods.
Note: node dates need to be manually added to the labour periods.
</t>
        </r>
      </text>
    </comment>
    <comment ref="W106" authorId="0" shapeId="0" xr:uid="{DC81AF1E-5B13-4A1C-A419-94B17F6176CD}">
      <text>
        <r>
          <rPr>
            <b/>
            <sz val="9"/>
            <color indexed="81"/>
            <rFont val="Tahoma"/>
            <family val="2"/>
          </rPr>
          <t>Michael Young (21512438):</t>
        </r>
        <r>
          <rPr>
            <sz val="9"/>
            <color indexed="81"/>
            <rFont val="Tahoma"/>
            <family val="2"/>
          </rPr>
          <t xml:space="preserve">
Day of yr. Calculated by rounding to week first so that all peirods begin at the beginning of a week.</t>
        </r>
      </text>
    </comment>
    <comment ref="AB106" authorId="0" shapeId="0" xr:uid="{056624FD-4C43-47B8-B886-2CE28D23817A}">
      <text>
        <r>
          <rPr>
            <b/>
            <sz val="9"/>
            <color indexed="81"/>
            <rFont val="Tahoma"/>
            <family val="2"/>
          </rPr>
          <t>Michael Young (21512438):</t>
        </r>
        <r>
          <rPr>
            <sz val="9"/>
            <color indexed="81"/>
            <rFont val="Tahoma"/>
            <family val="2"/>
          </rPr>
          <t xml:space="preserve">
day of yr. Calculated by rounding to week first so that all peirods begin at the beginning of a week.</t>
        </r>
      </text>
    </comment>
    <comment ref="AE106" authorId="0" shapeId="0" xr:uid="{FD55030F-5160-4363-BD0C-221A93C93705}">
      <text>
        <r>
          <rPr>
            <b/>
            <sz val="9"/>
            <color indexed="81"/>
            <rFont val="Tahoma"/>
            <family val="2"/>
          </rPr>
          <t>Michael Young (21512438):</t>
        </r>
        <r>
          <rPr>
            <sz val="9"/>
            <color indexed="81"/>
            <rFont val="Tahoma"/>
            <family val="2"/>
          </rPr>
          <t xml:space="preserve">
What p7 is the end of each growing season. 
Note: if there is only one growing season set them both to -1</t>
        </r>
      </text>
    </comment>
    <comment ref="L107" authorId="2" shapeId="0" xr:uid="{468F4AA6-F6F7-4C76-99C7-3D4020558FE1}">
      <text>
        <r>
          <rPr>
            <b/>
            <sz val="9"/>
            <color indexed="81"/>
            <rFont val="Tahoma"/>
            <family val="2"/>
          </rPr>
          <t>Michael Young:</t>
        </r>
        <r>
          <rPr>
            <sz val="9"/>
            <color indexed="81"/>
            <rFont val="Tahoma"/>
            <family val="2"/>
          </rPr>
          <t xml:space="preserve">
this is probability when all season types are included. This is altered in the code if only a subset of seasons are included
</t>
        </r>
      </text>
    </comment>
    <comment ref="Q107" authorId="3" shapeId="0" xr:uid="{2B30936D-374B-42A0-A6CF-6E907D388AEE}">
      <text>
        <r>
          <rPr>
            <b/>
            <sz val="9"/>
            <color indexed="81"/>
            <rFont val="Tahoma"/>
            <family val="2"/>
          </rPr>
          <t>Michael:</t>
        </r>
        <r>
          <rPr>
            <sz val="9"/>
            <color indexed="81"/>
            <rFont val="Tahoma"/>
            <family val="2"/>
          </rPr>
          <t xml:space="preserve">
No new seasons types are identified at the brk (because time of brk is controlled by early season rain (to reduce the number of z)). But there needs to be a node so that the break to allow rotation change at the break so that dry pasture and stubble can exist all the way until the break.</t>
        </r>
      </text>
    </comment>
    <comment ref="K108" authorId="0" shapeId="0" xr:uid="{15789F07-93DA-42FC-9407-969905CD9904}">
      <text>
        <r>
          <rPr>
            <b/>
            <sz val="9"/>
            <color indexed="81"/>
            <rFont val="Tahoma"/>
            <family val="2"/>
          </rPr>
          <t>Michael Young (21512438):</t>
        </r>
        <r>
          <rPr>
            <sz val="9"/>
            <color indexed="81"/>
            <rFont val="Tahoma"/>
            <family val="2"/>
          </rPr>
          <t xml:space="preserve">
This should not be true unless all other seasons are false</t>
        </r>
      </text>
    </comment>
    <comment ref="N108" authorId="0" shapeId="0" xr:uid="{D7EECBF5-438D-4286-839E-CCBB92F8BCA1}">
      <text>
        <r>
          <rPr>
            <b/>
            <sz val="9"/>
            <color indexed="81"/>
            <rFont val="Tahoma"/>
            <family val="2"/>
          </rPr>
          <t>Michael Young (21512438):</t>
        </r>
        <r>
          <rPr>
            <sz val="9"/>
            <color indexed="81"/>
            <rFont val="Tahoma"/>
            <family val="2"/>
          </rPr>
          <t xml:space="preserve">
In the steady state model season is identified imediately.</t>
        </r>
      </text>
    </comment>
    <comment ref="O118" authorId="0" shapeId="0" xr:uid="{875FAD4E-70D8-40B4-AF3B-52CB2373B897}">
      <text>
        <r>
          <rPr>
            <b/>
            <sz val="9"/>
            <color indexed="81"/>
            <rFont val="Tahoma"/>
            <family val="2"/>
          </rPr>
          <t>Michael Young (21512438):</t>
        </r>
        <r>
          <rPr>
            <sz val="9"/>
            <color indexed="81"/>
            <rFont val="Tahoma"/>
            <family val="2"/>
          </rPr>
          <t xml:space="preserve">
Do you want the node dates to be FVP? (this increases model size significantly)</t>
        </r>
      </text>
    </comment>
    <comment ref="J133" authorId="2" shapeId="0" xr:uid="{44D2834B-F5A5-4B3F-8A7A-AF2F7CF0521F}">
      <text>
        <r>
          <rPr>
            <b/>
            <sz val="9"/>
            <color indexed="81"/>
            <rFont val="Tahoma"/>
            <family val="2"/>
          </rPr>
          <t>Michael Young:</t>
        </r>
        <r>
          <rPr>
            <sz val="9"/>
            <color indexed="81"/>
            <rFont val="Tahoma"/>
            <family val="2"/>
          </rPr>
          <t xml:space="preserve">
these costs are equally split over each cashflow period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Young</author>
    <author>Michael Young (21512438)</author>
  </authors>
  <commentList>
    <comment ref="G6" authorId="0" shapeId="0" xr:uid="{42AEBDAC-BA87-4B55-9EC9-3253462C8F38}">
      <text>
        <r>
          <rPr>
            <b/>
            <sz val="9"/>
            <color indexed="81"/>
            <rFont val="Tahoma"/>
            <family val="2"/>
          </rPr>
          <t>Michael Young:</t>
        </r>
        <r>
          <rPr>
            <sz val="9"/>
            <color indexed="81"/>
            <rFont val="Tahoma"/>
            <family val="2"/>
          </rPr>
          <t xml:space="preserve">
Changed the silo cost to a depreciation cost.
</t>
        </r>
      </text>
    </comment>
    <comment ref="J14" authorId="0" shapeId="0" xr:uid="{B9065902-C485-400A-B6D8-5E4FE80A9718}">
      <text>
        <r>
          <rPr>
            <b/>
            <sz val="9"/>
            <color indexed="81"/>
            <rFont val="Tahoma"/>
            <family val="2"/>
          </rPr>
          <t>Michael Young:</t>
        </r>
        <r>
          <rPr>
            <sz val="9"/>
            <color indexed="81"/>
            <rFont val="Tahoma"/>
            <family val="2"/>
          </rPr>
          <t xml:space="preserve">
cubic meter</t>
        </r>
      </text>
    </comment>
    <comment ref="K14" authorId="0" shapeId="0" xr:uid="{0E6B58CE-AD41-456C-84D3-B6F1B593C8E1}">
      <text>
        <r>
          <rPr>
            <b/>
            <sz val="9"/>
            <color indexed="81"/>
            <rFont val="Tahoma"/>
            <family val="2"/>
          </rPr>
          <t>Michael Young:</t>
        </r>
        <r>
          <rPr>
            <sz val="9"/>
            <color indexed="81"/>
            <rFont val="Tahoma"/>
            <family val="2"/>
          </rPr>
          <t xml:space="preserve">
tonne</t>
        </r>
      </text>
    </comment>
    <comment ref="I18" authorId="0" shapeId="0" xr:uid="{7E8B7EFA-8171-472D-966A-1BA58B2AA9C7}">
      <text>
        <r>
          <rPr>
            <b/>
            <sz val="9"/>
            <color indexed="81"/>
            <rFont val="Tahoma"/>
            <family val="2"/>
          </rPr>
          <t>Michael Young:</t>
        </r>
        <r>
          <rPr>
            <sz val="9"/>
            <color indexed="81"/>
            <rFont val="Tahoma"/>
            <family val="2"/>
          </rPr>
          <t xml:space="preserve">
Other Variable costs, data from Ross 2019
Based on a 75t silo (not perfect since different grains have diff density in the silo)
- Silo Prep &amp; Aeration $60/yr
- Insect management $23/yr
- Shrinkage/Lost Grain $188/yr
Total = 3.6 $/t</t>
        </r>
      </text>
    </comment>
    <comment ref="K31" authorId="1" shapeId="0" xr:uid="{14224821-B5DE-4618-B68F-3CF63DEBE3E0}">
      <text>
        <r>
          <rPr>
            <b/>
            <sz val="9"/>
            <color indexed="81"/>
            <rFont val="Tahoma"/>
            <family val="2"/>
          </rPr>
          <t>Michael Young (21512438):</t>
        </r>
        <r>
          <rPr>
            <sz val="9"/>
            <color indexed="81"/>
            <rFont val="Tahoma"/>
            <family val="2"/>
          </rPr>
          <t xml:space="preserve">
if confinement is included this cost gets incurred</t>
        </r>
      </text>
    </comment>
    <comment ref="N31" authorId="1" shapeId="0" xr:uid="{E11772FD-30B2-490A-A445-0D64CE313691}">
      <text>
        <r>
          <rPr>
            <b/>
            <sz val="9"/>
            <color indexed="81"/>
            <rFont val="Tahoma"/>
            <family val="2"/>
          </rPr>
          <t>Michael Young (21512438):</t>
        </r>
        <r>
          <rPr>
            <sz val="9"/>
            <color indexed="81"/>
            <rFont val="Tahoma"/>
            <family val="2"/>
          </rPr>
          <t xml:space="preserve">
cost per tonne fed in confinement</t>
        </r>
      </text>
    </comment>
    <comment ref="N32" authorId="1" shapeId="0" xr:uid="{5C87E618-7ECC-449A-8362-956506DDB267}">
      <text>
        <r>
          <rPr>
            <b/>
            <sz val="9"/>
            <color indexed="81"/>
            <rFont val="Tahoma"/>
            <family val="2"/>
          </rPr>
          <t>Michael Young (21512438):</t>
        </r>
        <r>
          <rPr>
            <sz val="9"/>
            <color indexed="81"/>
            <rFont val="Tahoma"/>
            <family val="2"/>
          </rPr>
          <t xml:space="preserve">
MRY estimate based on $500 of material and 1 day of labour for 200t.</t>
        </r>
      </text>
    </comment>
    <comment ref="J49" authorId="0" shapeId="0" xr:uid="{4CD68013-978B-4C69-B009-1489EE42AD01}">
      <text>
        <r>
          <rPr>
            <b/>
            <sz val="9"/>
            <color indexed="81"/>
            <rFont val="Tahoma"/>
            <family val="2"/>
          </rPr>
          <t>Michael Young:</t>
        </r>
        <r>
          <rPr>
            <sz val="9"/>
            <color indexed="81"/>
            <rFont val="Tahoma"/>
            <family val="2"/>
          </rPr>
          <t xml:space="preserve">
date that variable costs (insurance, treatment) of feed storage are incured</t>
        </r>
      </text>
    </comment>
    <comment ref="K59" authorId="0" shapeId="0" xr:uid="{3FC7EC4C-8FB6-4028-9681-EEC104E73D9D}">
      <text>
        <r>
          <rPr>
            <b/>
            <sz val="9"/>
            <color indexed="81"/>
            <rFont val="Tahoma"/>
            <family val="2"/>
          </rPr>
          <t>Michael Young:</t>
        </r>
        <r>
          <rPr>
            <sz val="9"/>
            <color indexed="81"/>
            <rFont val="Tahoma"/>
            <family val="2"/>
          </rPr>
          <t xml:space="preserve">
Time to feed is a combination of filling the feed trailer (and travelling to the paddock), Feeding the grain out &amp; travelling to the next paddock</t>
        </r>
      </text>
    </comment>
    <comment ref="G68" authorId="0" shapeId="0" xr:uid="{70E186EF-6BD9-47D4-86DC-BEA23FA6EE61}">
      <text>
        <r>
          <rPr>
            <b/>
            <sz val="9"/>
            <color indexed="81"/>
            <rFont val="Tahoma"/>
            <family val="2"/>
          </rPr>
          <t>Michael Young:</t>
        </r>
        <r>
          <rPr>
            <sz val="9"/>
            <color indexed="81"/>
            <rFont val="Tahoma"/>
            <family val="2"/>
          </rPr>
          <t xml:space="preserve">
Time required to return to paddock</t>
        </r>
      </text>
    </comment>
    <comment ref="G69" authorId="0" shapeId="0" xr:uid="{A8133FBA-1E66-4174-BFB0-235B31733B54}">
      <text>
        <r>
          <rPr>
            <b/>
            <sz val="9"/>
            <color indexed="81"/>
            <rFont val="Tahoma"/>
            <family val="2"/>
          </rPr>
          <t>Michael Young:</t>
        </r>
        <r>
          <rPr>
            <sz val="9"/>
            <color indexed="81"/>
            <rFont val="Tahoma"/>
            <family val="2"/>
          </rPr>
          <t xml:space="preserve">
Time required to fill sheep feeder</t>
        </r>
      </text>
    </comment>
    <comment ref="G70" authorId="0" shapeId="0" xr:uid="{56BBAEE4-7F32-48D2-BB0D-1A62A93628A7}">
      <text>
        <r>
          <rPr>
            <b/>
            <sz val="9"/>
            <color indexed="81"/>
            <rFont val="Tahoma"/>
            <family val="2"/>
          </rPr>
          <t>Michael Young:</t>
        </r>
        <r>
          <rPr>
            <sz val="9"/>
            <color indexed="81"/>
            <rFont val="Tahoma"/>
            <family val="2"/>
          </rPr>
          <t xml:space="preserve">
capacity of trailer</t>
        </r>
      </text>
    </comment>
    <comment ref="Q72" authorId="0" shapeId="0" xr:uid="{F789A095-B975-4199-AFDD-9E080AAED924}">
      <text>
        <r>
          <rPr>
            <b/>
            <sz val="9"/>
            <color indexed="81"/>
            <rFont val="Tahoma"/>
            <family val="2"/>
          </rPr>
          <t>Michael Young:</t>
        </r>
        <r>
          <rPr>
            <sz val="9"/>
            <color indexed="81"/>
            <rFont val="Tahoma"/>
            <family val="2"/>
          </rPr>
          <t xml:space="preserve">
this time is not thought of in terms of volume.
Instead think I am going into paddock A feeding x number of megajouls then driving to the next paddock which takes mins. There for the time per mj = time/total mj fed</t>
        </r>
      </text>
    </comment>
    <comment ref="O74" authorId="0" shapeId="0" xr:uid="{60B340C0-49F2-4D09-9572-C997105E3E6E}">
      <text>
        <r>
          <rPr>
            <b/>
            <sz val="9"/>
            <color indexed="81"/>
            <rFont val="Tahoma"/>
            <family val="2"/>
          </rPr>
          <t>Michael Young:</t>
        </r>
        <r>
          <rPr>
            <sz val="9"/>
            <color indexed="81"/>
            <rFont val="Tahoma"/>
            <family val="2"/>
          </rPr>
          <t xml:space="preserve">
time taken to transport between paddock A and paddock B</t>
        </r>
      </text>
    </comment>
    <comment ref="I77" authorId="0" shapeId="0" xr:uid="{7FC1ABB1-9D1C-4C77-A2C4-80CF4D9287A7}">
      <text>
        <r>
          <rPr>
            <b/>
            <sz val="9"/>
            <color indexed="81"/>
            <rFont val="Tahoma"/>
            <family val="2"/>
          </rPr>
          <t>Michael Young:</t>
        </r>
        <r>
          <rPr>
            <sz val="9"/>
            <color indexed="81"/>
            <rFont val="Tahoma"/>
            <family val="2"/>
          </rPr>
          <t xml:space="preserve">
Lupins used as std then converted to m3 - this is so it is easier to relate to and calibrate</t>
        </r>
      </text>
    </comment>
    <comment ref="G78" authorId="0" shapeId="0" xr:uid="{8BACBC1D-B150-4719-B3E5-3603C1D48D8C}">
      <text>
        <r>
          <rPr>
            <b/>
            <sz val="9"/>
            <color indexed="81"/>
            <rFont val="Tahoma"/>
            <family val="2"/>
          </rPr>
          <t>Michael Young:</t>
        </r>
        <r>
          <rPr>
            <sz val="9"/>
            <color indexed="81"/>
            <rFont val="Tahoma"/>
            <family val="2"/>
          </rPr>
          <t xml:space="preserve">
these can be any dates, they get maped to labour periods. Dates can be added or removed to capture more or less info as required.
Note the rate entered is applied from the corresponding date until the following date.</t>
        </r>
      </text>
    </comment>
    <comment ref="H78" authorId="0" shapeId="0" xr:uid="{4A40D273-B518-49E5-BF9E-97585C88CB5F}">
      <text>
        <r>
          <rPr>
            <b/>
            <sz val="9"/>
            <color indexed="81"/>
            <rFont val="Tahoma"/>
            <family val="2"/>
          </rPr>
          <t>Michael Young:</t>
        </r>
        <r>
          <rPr>
            <sz val="9"/>
            <color indexed="81"/>
            <rFont val="Tahoma"/>
            <family val="2"/>
          </rPr>
          <t xml:space="preserve">
these can be any dates, they get maped to labour periods. Dates can be added or removed to capture more or less info as required.
Note the rate entered is applied from the corresponding date until the following date.</t>
        </r>
      </text>
    </comment>
    <comment ref="I78" authorId="0" shapeId="0" xr:uid="{B7275909-EB77-40FA-A795-009C86725CC8}">
      <text>
        <r>
          <rPr>
            <b/>
            <sz val="9"/>
            <color indexed="81"/>
            <rFont val="Tahoma"/>
            <family val="2"/>
          </rPr>
          <t>Michael Young:</t>
        </r>
        <r>
          <rPr>
            <sz val="9"/>
            <color indexed="81"/>
            <rFont val="Tahoma"/>
            <family val="2"/>
          </rPr>
          <t xml:space="preserve">
Rate of emptying feeder
(kg/sec) lupins</t>
        </r>
      </text>
    </comment>
    <comment ref="J78" authorId="0" shapeId="0" xr:uid="{A5D76844-6513-40D6-92CB-2C6CEE4CD55E}">
      <text>
        <r>
          <rPr>
            <b/>
            <sz val="9"/>
            <color indexed="81"/>
            <rFont val="Tahoma"/>
            <family val="2"/>
          </rPr>
          <t>Michael Young:</t>
        </r>
        <r>
          <rPr>
            <sz val="9"/>
            <color indexed="81"/>
            <rFont val="Tahoma"/>
            <family val="2"/>
          </rPr>
          <t xml:space="preserve">
min/bale</t>
        </r>
      </text>
    </comment>
    <comment ref="N78" authorId="0" shapeId="0" xr:uid="{2E5B3527-FAFC-4CBD-900E-C793FFD08D95}">
      <text>
        <r>
          <rPr>
            <b/>
            <sz val="9"/>
            <color indexed="81"/>
            <rFont val="Tahoma"/>
            <family val="2"/>
          </rPr>
          <t>Michael Young:</t>
        </r>
        <r>
          <rPr>
            <sz val="9"/>
            <color indexed="81"/>
            <rFont val="Tahoma"/>
            <family val="2"/>
          </rPr>
          <t xml:space="preserve">
must be the same as dates to the left</t>
        </r>
      </text>
    </comment>
    <comment ref="O78" authorId="0" shapeId="0" xr:uid="{E6D40F45-3691-4458-BB8F-26379D99BFE1}">
      <text>
        <r>
          <rPr>
            <b/>
            <sz val="9"/>
            <color indexed="81"/>
            <rFont val="Tahoma"/>
            <family val="2"/>
          </rPr>
          <t>Michael Young:</t>
        </r>
        <r>
          <rPr>
            <sz val="9"/>
            <color indexed="81"/>
            <rFont val="Tahoma"/>
            <family val="2"/>
          </rPr>
          <t xml:space="preserve">
Expected feed rate (g/hd/d) lupins.
This is converted into mj per mob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Michael Young</author>
    <author>Michael Young (21512438)</author>
    <author>Michael</author>
    <author>Southern Dirt</author>
  </authors>
  <commentList>
    <comment ref="G31" authorId="0" shapeId="0" xr:uid="{F85A9ECE-D0A8-4BD1-A033-45F15450E1D0}">
      <text>
        <r>
          <rPr>
            <b/>
            <sz val="9"/>
            <color indexed="81"/>
            <rFont val="Tahoma"/>
            <family val="2"/>
          </rPr>
          <t>Michael Young:</t>
        </r>
        <r>
          <rPr>
            <sz val="9"/>
            <color indexed="81"/>
            <rFont val="Tahoma"/>
            <family val="2"/>
          </rPr>
          <t xml:space="preserve">
for cash period allocation.
This date needs to be after harvest and before the beginning of the next seasson.
used for the allocation of buying grain for sup feed as welll</t>
        </r>
      </text>
    </comment>
    <comment ref="G33" authorId="1" shapeId="0" xr:uid="{EC58B51C-8216-45B8-BCA1-91C4D7FDACD7}">
      <text>
        <r>
          <rPr>
            <b/>
            <sz val="9"/>
            <color indexed="81"/>
            <rFont val="Tahoma"/>
            <family val="2"/>
          </rPr>
          <t>Michael Young (21512438):</t>
        </r>
        <r>
          <rPr>
            <sz val="9"/>
            <color indexed="81"/>
            <rFont val="Tahoma"/>
            <family val="2"/>
          </rPr>
          <t xml:space="preserve">
Date when peak debt for cropping is likely to occur.
Default is 1 week before harvest</t>
        </r>
      </text>
    </comment>
    <comment ref="G34" authorId="1" shapeId="0" xr:uid="{33F9083E-2911-4C6B-895E-40141566AC44}">
      <text>
        <r>
          <rPr>
            <b/>
            <sz val="9"/>
            <color indexed="81"/>
            <rFont val="Tahoma"/>
            <family val="2"/>
          </rPr>
          <t>Michael Young (21512438):</t>
        </r>
        <r>
          <rPr>
            <sz val="9"/>
            <color indexed="81"/>
            <rFont val="Tahoma"/>
            <family val="2"/>
          </rPr>
          <t xml:space="preserve">
Date when cashflow period starts and finishes for crop enterprise.
Default is 1 week after harvest (typically just after main income for enterprise).</t>
        </r>
      </text>
    </comment>
    <comment ref="G35" authorId="0" shapeId="0" xr:uid="{0163AFAA-A46E-4879-84F7-37833675C796}">
      <text>
        <r>
          <rPr>
            <b/>
            <sz val="9"/>
            <color indexed="81"/>
            <rFont val="Tahoma"/>
            <family val="2"/>
          </rPr>
          <t>Michael Young:</t>
        </r>
        <r>
          <rPr>
            <sz val="9"/>
            <color indexed="81"/>
            <rFont val="Tahoma"/>
            <family val="2"/>
          </rPr>
          <t xml:space="preserve">
This only impacts working captial. 
Does the crp enterprise generate enough income to pay off all wc debt?
If the answer is no (i.e. the enterprise is small) then there will not be a wc constraint for this enterprise.
</t>
        </r>
      </text>
    </comment>
    <comment ref="H38" authorId="0" shapeId="0" xr:uid="{165270A0-5407-4303-9B58-C7ED90C45147}">
      <text>
        <r>
          <rPr>
            <b/>
            <sz val="9"/>
            <color indexed="81"/>
            <rFont val="Tahoma"/>
            <family val="2"/>
          </rPr>
          <t>Michael Young:</t>
        </r>
        <r>
          <rPr>
            <sz val="9"/>
            <color indexed="81"/>
            <rFont val="Tahoma"/>
            <family val="2"/>
          </rPr>
          <t xml:space="preserve">
The definition of dry seeding is seeding without a knock down spray.
Dry seeding can't start before the first season node because it needs to happen in all children seasons.
</t>
        </r>
      </text>
    </comment>
    <comment ref="G41" authorId="1" shapeId="0" xr:uid="{A03E2DCD-EEB9-408F-B3D3-1D7CD9EC8D15}">
      <text>
        <r>
          <rPr>
            <b/>
            <sz val="9"/>
            <color indexed="81"/>
            <rFont val="Tahoma"/>
            <family val="2"/>
          </rPr>
          <t>Michael Young (21512438):</t>
        </r>
        <r>
          <rPr>
            <sz val="9"/>
            <color indexed="81"/>
            <rFont val="Tahoma"/>
            <family val="2"/>
          </rPr>
          <t xml:space="preserve">
Seeding penalty is the yield penalty recieved for untimely sowing.
Yield penalty is the extra loss per day of delaying sowing within a given period.
Yield penalty is 0 at the optimal TOS. This corresponds to the crop yield input.
Note: changeing these sometimes requires altering the p5 period definitions.</t>
        </r>
      </text>
    </comment>
    <comment ref="G43" authorId="0" shapeId="0" xr:uid="{C4A06507-627F-415B-BF11-46958234B6FB}">
      <text>
        <r>
          <rPr>
            <b/>
            <sz val="9"/>
            <color indexed="81"/>
            <rFont val="Tahoma"/>
            <family val="2"/>
          </rPr>
          <t>Michael Young:</t>
        </r>
        <r>
          <rPr>
            <sz val="9"/>
            <color indexed="81"/>
            <rFont val="Tahoma"/>
            <family val="2"/>
          </rPr>
          <t xml:space="preserve">
kg/ha/day for early/late seeding.
Note to simplify the inputs the is a z by k scalar (rather than addin z to the first input below).
This means that the penalty at a given date is the same across all z (APSIM modelling showed that this was more or less correct assumption). However, if this becomes a limitation when there is more data available then we can combine the inputs.
Note: for the maths to work the penalty before the optimum date is positive number and the penalty after the optimum date is negitive.</t>
        </r>
      </text>
    </comment>
    <comment ref="H53" authorId="2" shapeId="0" xr:uid="{0AFF8E83-C14C-4DB0-B8D3-3C6CB0788CCD}">
      <text>
        <r>
          <rPr>
            <b/>
            <sz val="9"/>
            <color indexed="81"/>
            <rFont val="Tahoma"/>
            <family val="2"/>
          </rPr>
          <t>Michael:</t>
        </r>
        <r>
          <rPr>
            <sz val="9"/>
            <color indexed="81"/>
            <rFont val="Tahoma"/>
            <family val="2"/>
          </rPr>
          <t xml:space="preserve">
80% of the average between cereal and pulse because mixed species is more resilient to weather extremes.</t>
        </r>
      </text>
    </comment>
    <comment ref="H65" authorId="2" shapeId="0" xr:uid="{363D8685-8225-4F03-836F-ED57B14B657D}">
      <text>
        <r>
          <rPr>
            <b/>
            <sz val="9"/>
            <color indexed="81"/>
            <rFont val="Tahoma"/>
            <family val="2"/>
          </rPr>
          <t>Michael:</t>
        </r>
        <r>
          <rPr>
            <sz val="9"/>
            <color indexed="81"/>
            <rFont val="Tahoma"/>
            <family val="2"/>
          </rPr>
          <t xml:space="preserve">
scale yield penalty by lmu. This needs a date axis so that some lmus can impact frost differently.</t>
        </r>
      </text>
    </comment>
    <comment ref="H76" authorId="2" shapeId="0" xr:uid="{F9A4AED5-1273-4974-B921-567D73AC3EA1}">
      <text>
        <r>
          <rPr>
            <b/>
            <sz val="9"/>
            <color indexed="81"/>
            <rFont val="Tahoma"/>
            <family val="2"/>
          </rPr>
          <t>Michael:</t>
        </r>
        <r>
          <rPr>
            <sz val="9"/>
            <color indexed="81"/>
            <rFont val="Tahoma"/>
            <family val="2"/>
          </rPr>
          <t xml:space="preserve">
Scale the yield penalty by season.
APSIM showed that timing of brk didn’t have much impact on penalty for a given date.
Sow penalty might be impacted by spring conditions but we cant separate that in AFO because spring is unknown when sowing so the penalty has to be the average.</t>
        </r>
      </text>
    </comment>
    <comment ref="J76" authorId="2" shapeId="0" xr:uid="{9524B919-61B5-4CA1-8AFE-605CAE15435D}">
      <text>
        <r>
          <rPr>
            <b/>
            <sz val="9"/>
            <color indexed="81"/>
            <rFont val="Tahoma"/>
            <family val="2"/>
          </rPr>
          <t>Michael:</t>
        </r>
        <r>
          <rPr>
            <sz val="9"/>
            <color indexed="81"/>
            <rFont val="Tahoma"/>
            <family val="2"/>
          </rPr>
          <t xml:space="preserve">
good spring has lower yield penalty.</t>
        </r>
      </text>
    </comment>
    <comment ref="N76" authorId="2" shapeId="0" xr:uid="{0A499C31-5F6B-4927-A1F7-9483D7A9925A}">
      <text>
        <r>
          <rPr>
            <b/>
            <sz val="9"/>
            <color indexed="81"/>
            <rFont val="Tahoma"/>
            <family val="2"/>
          </rPr>
          <t>Michael:</t>
        </r>
        <r>
          <rPr>
            <sz val="9"/>
            <color indexed="81"/>
            <rFont val="Tahoma"/>
            <family val="2"/>
          </rPr>
          <t xml:space="preserve">
less penalty in seasons without the early rainfall (based on APSIM modelling)</t>
        </r>
      </text>
    </comment>
    <comment ref="H98" authorId="1" shapeId="0" xr:uid="{A7C05911-0C9A-4AFA-BB0E-F3B26336A683}">
      <text>
        <r>
          <rPr>
            <b/>
            <sz val="9"/>
            <color indexed="81"/>
            <rFont val="Tahoma"/>
            <family val="2"/>
          </rPr>
          <t>Michael Young (21512438):</t>
        </r>
        <r>
          <rPr>
            <sz val="9"/>
            <color indexed="81"/>
            <rFont val="Tahoma"/>
            <family val="2"/>
          </rPr>
          <t xml:space="preserve">
if crops are added here they must also be added to stubble sheet</t>
        </r>
      </text>
    </comment>
    <comment ref="I98" authorId="0" shapeId="0" xr:uid="{52DC9DC4-4CD2-4A94-A329-CC846D8B027E}">
      <text>
        <r>
          <rPr>
            <b/>
            <sz val="9"/>
            <color indexed="81"/>
            <rFont val="Tahoma"/>
            <family val="2"/>
          </rPr>
          <t>Michael Young:</t>
        </r>
        <r>
          <rPr>
            <sz val="9"/>
            <color indexed="81"/>
            <rFont val="Tahoma"/>
            <family val="2"/>
          </rPr>
          <t xml:space="preserve">
Which ever harvest period the date falls into is the period that harvesting can start for that crop.
At the moment even if the date happens to be the last day of early harv that crop will have access to the full harv days of that period. Maybe this could be updated somehow.
note; fodder and hay are not harvested</t>
        </r>
      </text>
    </comment>
    <comment ref="H102" authorId="1" shapeId="0" xr:uid="{3B3FCB72-389D-452F-896E-0698453E17A1}">
      <text>
        <r>
          <rPr>
            <b/>
            <sz val="9"/>
            <color indexed="81"/>
            <rFont val="Tahoma"/>
            <family val="2"/>
          </rPr>
          <t>Michael Young (21512438):</t>
        </r>
        <r>
          <rPr>
            <sz val="9"/>
            <color indexed="81"/>
            <rFont val="Tahoma"/>
            <family val="2"/>
          </rPr>
          <t xml:space="preserve">
hay is not harvested - this is just to represent when hay stubble becomes available to sheep.
This date should be after peak biomass is reached. Otherwise grazing available will be overestimated (since biomass is calculated at harvest)</t>
        </r>
      </text>
    </comment>
    <comment ref="H106" authorId="1" shapeId="0" xr:uid="{08320FB0-98EC-4A05-A7AF-787DDDDAD83B}">
      <text>
        <r>
          <rPr>
            <b/>
            <sz val="9"/>
            <color indexed="81"/>
            <rFont val="Tahoma"/>
            <family val="2"/>
          </rPr>
          <t>Michael Young (21512438):</t>
        </r>
        <r>
          <rPr>
            <sz val="9"/>
            <color indexed="81"/>
            <rFont val="Tahoma"/>
            <family val="2"/>
          </rPr>
          <t xml:space="preserve">
Fodder is not harvested - this is just to represent when fodder can be grazed.
This date should be after peak biomass is reached. Otherwise grazing available will be overestimated (since biomass is calculated at harvest)</t>
        </r>
      </text>
    </comment>
    <comment ref="H110" authorId="1" shapeId="0" xr:uid="{2B201FC7-2010-4F0D-8513-BC79E717A0E0}">
      <text>
        <r>
          <rPr>
            <b/>
            <sz val="9"/>
            <color indexed="81"/>
            <rFont val="Tahoma"/>
            <family val="2"/>
          </rPr>
          <t>Michael Young (21512438):</t>
        </r>
        <r>
          <rPr>
            <sz val="9"/>
            <color indexed="81"/>
            <rFont val="Tahoma"/>
            <family val="2"/>
          </rPr>
          <t xml:space="preserve">
Fodder is not harvested - this is just to represent when fodder can be grazed.
This date should be after peak biomass is reached. Otherwise grazing available will be overestimated (since biomass is calculated at harvest)</t>
        </r>
      </text>
    </comment>
    <comment ref="H124" authorId="0" shapeId="0" xr:uid="{A537939E-68C9-410E-8821-F21C950CAA52}">
      <text>
        <r>
          <rPr>
            <b/>
            <sz val="9"/>
            <color indexed="81"/>
            <rFont val="Tahoma"/>
            <family val="2"/>
          </rPr>
          <t>Michael Young:</t>
        </r>
        <r>
          <rPr>
            <sz val="9"/>
            <color indexed="81"/>
            <rFont val="Tahoma"/>
            <family val="2"/>
          </rPr>
          <t xml:space="preserve">
days</t>
        </r>
      </text>
    </comment>
    <comment ref="J139" authorId="0" shapeId="0" xr:uid="{662FEE25-267A-4DFF-9401-21D585DB2D00}">
      <text>
        <r>
          <rPr>
            <b/>
            <sz val="9"/>
            <color indexed="81"/>
            <rFont val="Tahoma"/>
            <family val="2"/>
          </rPr>
          <t>Michael Young:</t>
        </r>
        <r>
          <rPr>
            <sz val="9"/>
            <color indexed="81"/>
            <rFont val="Tahoma"/>
            <family val="2"/>
          </rPr>
          <t xml:space="preserve">
16% of crop area is limed each year according to GRDC 2021 survey (80% of farm is crop therefore 13% of farm is limed each year)
</t>
        </r>
      </text>
    </comment>
    <comment ref="H140" authorId="2" shapeId="0" xr:uid="{7F9ED213-9B8D-4BE3-A357-86CC0677D57B}">
      <text>
        <r>
          <rPr>
            <b/>
            <sz val="9"/>
            <color indexed="81"/>
            <rFont val="Tahoma"/>
            <family val="2"/>
          </rPr>
          <t>Michael:</t>
        </r>
        <r>
          <rPr>
            <sz val="9"/>
            <color indexed="81"/>
            <rFont val="Tahoma"/>
            <family val="2"/>
          </rPr>
          <t xml:space="preserve">
1.5t </t>
        </r>
      </text>
    </comment>
    <comment ref="I151" authorId="0" shapeId="0" xr:uid="{E2349E73-C21A-499A-9D84-450FB6B3803A}">
      <text>
        <r>
          <rPr>
            <b/>
            <sz val="9"/>
            <color indexed="81"/>
            <rFont val="Tahoma"/>
            <family val="2"/>
          </rPr>
          <t>Michael Young:</t>
        </r>
        <r>
          <rPr>
            <sz val="9"/>
            <color indexed="81"/>
            <rFont val="Tahoma"/>
            <family val="2"/>
          </rPr>
          <t xml:space="preserve">
If this is set to true when you run rotgeneration.py it will used the rotations below. Crop.py will also use the rotations below.
Note: rotgeneration.py will need to be run if you toggle this boolean cell
</t>
        </r>
      </text>
    </comment>
    <comment ref="I160" authorId="0" shapeId="0" xr:uid="{4B264129-8344-4248-8DD2-D09B6BA0C7A9}">
      <text>
        <r>
          <rPr>
            <b/>
            <sz val="9"/>
            <color indexed="81"/>
            <rFont val="Tahoma"/>
            <family val="2"/>
          </rPr>
          <t>Michael Young:</t>
        </r>
        <r>
          <rPr>
            <sz val="9"/>
            <color indexed="81"/>
            <rFont val="Tahoma"/>
            <family val="2"/>
          </rPr>
          <t xml:space="preserve">
Youn can enter as many phases here as you want.
As a user you need to make sure the phases you enter here will provide each other, otherwise the model will not be able to select them.
For GreatSothern Tims data can be used to calibrate this section.
If you add a rotation make sure you add it to the other tables in this section</t>
        </r>
      </text>
    </comment>
    <comment ref="T162" authorId="2" shapeId="0" xr:uid="{F69D4C09-C695-48B7-9E64-654922B2B71C}">
      <text>
        <r>
          <rPr>
            <b/>
            <sz val="9"/>
            <color indexed="81"/>
            <rFont val="Tahoma"/>
            <family val="2"/>
          </rPr>
          <t>Michael:</t>
        </r>
        <r>
          <rPr>
            <sz val="9"/>
            <color indexed="81"/>
            <rFont val="Tahoma"/>
            <family val="2"/>
          </rPr>
          <t xml:space="preserve">
How often is the rotation phase sown. This is always 1 for crops and resown pastures. For a continuous pasture this could be a fraction (e.g. 0.1 to indicate that pasture is resown every ten years)</t>
        </r>
      </text>
    </comment>
    <comment ref="V162" authorId="1" shapeId="0" xr:uid="{52CED018-0D75-4C95-8567-AC55D77B0BAA}">
      <text>
        <r>
          <rPr>
            <b/>
            <sz val="9"/>
            <color indexed="81"/>
            <rFont val="Tahoma"/>
            <family val="2"/>
          </rPr>
          <t>Michael Young (21512438):</t>
        </r>
        <r>
          <rPr>
            <sz val="9"/>
            <color indexed="81"/>
            <rFont val="Tahoma"/>
            <family val="2"/>
          </rPr>
          <t xml:space="preserve">
current assumption is that resown pastures don’t get and fert on non arable areas.</t>
        </r>
      </text>
    </comment>
    <comment ref="AC163" authorId="2" shapeId="0" xr:uid="{73D34A11-4989-4AE4-80D2-851B7A900582}">
      <text>
        <r>
          <rPr>
            <b/>
            <sz val="9"/>
            <color indexed="81"/>
            <rFont val="Tahoma"/>
            <family val="2"/>
          </rPr>
          <t>Michael:</t>
        </r>
        <r>
          <rPr>
            <sz val="9"/>
            <color indexed="81"/>
            <rFont val="Tahoma"/>
            <family val="2"/>
          </rPr>
          <t xml:space="preserve">
cereals and canola get 20% yield increase following lupins and 15% following pasture (lower for pasture because assuming it is not got much legume content) because it is a volunteer pasture. 5% benefit to cereals after canola.</t>
        </r>
      </text>
    </comment>
    <comment ref="AC210" authorId="1" shapeId="0" xr:uid="{B9E8B12B-978A-4241-91C1-7F2F80E5F8A1}">
      <text>
        <r>
          <rPr>
            <b/>
            <sz val="9"/>
            <color indexed="81"/>
            <rFont val="Tahoma"/>
            <family val="2"/>
          </rPr>
          <t>Michael Young (21512438):</t>
        </r>
        <r>
          <rPr>
            <sz val="9"/>
            <color indexed="81"/>
            <rFont val="Tahoma"/>
            <family val="2"/>
          </rPr>
          <t xml:space="preserve">
and insecticide</t>
        </r>
      </text>
    </comment>
    <comment ref="N217" authorId="1" shapeId="0" xr:uid="{8F02CDBD-7BCA-456A-B271-BBE13FCD409C}">
      <text>
        <r>
          <rPr>
            <b/>
            <sz val="9"/>
            <color indexed="81"/>
            <rFont val="Tahoma"/>
            <family val="2"/>
          </rPr>
          <t>Michael Young (21512438):</t>
        </r>
        <r>
          <rPr>
            <sz val="9"/>
            <color indexed="81"/>
            <rFont val="Tahoma"/>
            <family val="2"/>
          </rPr>
          <t xml:space="preserve">
this will show error if rotation phase is doubled up.</t>
        </r>
      </text>
    </comment>
    <comment ref="G219" authorId="1" shapeId="0" xr:uid="{D764F246-CB10-4AFB-9EB3-B557D4DA730A}">
      <text>
        <r>
          <rPr>
            <b/>
            <sz val="9"/>
            <color indexed="81"/>
            <rFont val="Tahoma"/>
            <family val="2"/>
          </rPr>
          <t>Michael Young (21512438):</t>
        </r>
        <r>
          <rPr>
            <sz val="9"/>
            <color indexed="81"/>
            <rFont val="Tahoma"/>
            <family val="2"/>
          </rPr>
          <t xml:space="preserve">
Total grain yield (propn of grain harvested is accounted for in precalcs)
For bailed crops (eg hay) this is the hay yield.</t>
        </r>
      </text>
    </comment>
    <comment ref="I219" authorId="2" shapeId="0" xr:uid="{06FEA0F9-88C1-4E12-9286-25810D391475}">
      <text>
        <r>
          <rPr>
            <b/>
            <sz val="9"/>
            <color indexed="81"/>
            <rFont val="Tahoma"/>
            <family val="2"/>
          </rPr>
          <t>Michael:</t>
        </r>
        <r>
          <rPr>
            <sz val="9"/>
            <color indexed="81"/>
            <rFont val="Tahoma"/>
            <family val="2"/>
          </rPr>
          <t xml:space="preserve">
Maybe this should vary wy crop because early rainfall will be more benefitial to canola because it can be sown earlier.</t>
        </r>
      </text>
    </comment>
    <comment ref="G221" authorId="2" shapeId="0" xr:uid="{3FC3047B-B549-4C38-A4EC-4BA0C1D483FB}">
      <text>
        <r>
          <rPr>
            <b/>
            <sz val="9"/>
            <color indexed="81"/>
            <rFont val="Tahoma"/>
            <family val="2"/>
          </rPr>
          <t>Michael:</t>
        </r>
        <r>
          <rPr>
            <sz val="9"/>
            <color indexed="81"/>
            <rFont val="Tahoma"/>
            <family val="2"/>
          </rPr>
          <t xml:space="preserve">
This is to reflect that rotational yield benefits are less in poor years. 
25% reduction if low early rain, 25% reduction for low quality breaks and 25% less for poor springs.</t>
        </r>
      </text>
    </comment>
    <comment ref="G283" authorId="1" shapeId="0" xr:uid="{9F76C25C-57F3-423E-8B89-23F93B0003F1}">
      <text>
        <r>
          <rPr>
            <b/>
            <sz val="9"/>
            <color indexed="81"/>
            <rFont val="Tahoma"/>
            <family val="2"/>
          </rPr>
          <t>Michael Young (21512438):</t>
        </r>
        <r>
          <rPr>
            <sz val="9"/>
            <color indexed="81"/>
            <rFont val="Tahoma"/>
            <family val="2"/>
          </rPr>
          <t xml:space="preserve">
Total chem cost for each rotation (does NOT include fungicide) $/ha.
Total cost gets allocated between each spray category. This is only effects timing of cost and thus interest.
Assuming that annual that is strategically followed by a crop gets spray topped.</t>
        </r>
      </text>
    </comment>
    <comment ref="I284" authorId="1" shapeId="0" xr:uid="{F0D86C43-C8F5-4E2A-B806-AD87BDBAE9B0}">
      <text>
        <r>
          <rPr>
            <b/>
            <sz val="9"/>
            <color indexed="81"/>
            <rFont val="Tahoma"/>
            <family val="2"/>
          </rPr>
          <t>Michael Young (21512438):</t>
        </r>
        <r>
          <rPr>
            <sz val="9"/>
            <color indexed="81"/>
            <rFont val="Tahoma"/>
            <family val="2"/>
          </rPr>
          <t xml:space="preserve">
early brk get 2 knock downs which reduces total cost.
Currently fungicide is unaffected by season.</t>
        </r>
      </text>
    </comment>
    <comment ref="I287" authorId="1" shapeId="0" xr:uid="{14B6DE14-6EC0-4EC7-9F9F-21D63C225DB3}">
      <text>
        <r>
          <rPr>
            <b/>
            <sz val="9"/>
            <color indexed="81"/>
            <rFont val="Tahoma"/>
            <family val="2"/>
          </rPr>
          <t>Michael Young (21512438):</t>
        </r>
        <r>
          <rPr>
            <sz val="9"/>
            <color indexed="81"/>
            <rFont val="Tahoma"/>
            <family val="2"/>
          </rPr>
          <t xml:space="preserve">
and insecticide</t>
        </r>
      </text>
    </comment>
    <comment ref="H310" authorId="2" shapeId="0" xr:uid="{BCB507D3-FC57-4D2F-BDA8-D00350542F35}">
      <text>
        <r>
          <rPr>
            <b/>
            <sz val="9"/>
            <color indexed="81"/>
            <rFont val="Tahoma"/>
            <family val="2"/>
          </rPr>
          <t>Michael:</t>
        </r>
        <r>
          <rPr>
            <sz val="9"/>
            <color indexed="81"/>
            <rFont val="Tahoma"/>
            <family val="2"/>
          </rPr>
          <t xml:space="preserve">
spraytopped if next strategical landuse is crop.</t>
        </r>
      </text>
    </comment>
    <comment ref="H315" authorId="2" shapeId="0" xr:uid="{6CE46447-1658-4828-98E0-330A33B6CAE7}">
      <text>
        <r>
          <rPr>
            <b/>
            <sz val="9"/>
            <color indexed="81"/>
            <rFont val="Tahoma"/>
            <family val="2"/>
          </rPr>
          <t>Michael:</t>
        </r>
        <r>
          <rPr>
            <sz val="9"/>
            <color indexed="81"/>
            <rFont val="Tahoma"/>
            <family val="2"/>
          </rPr>
          <t xml:space="preserve">
spraytopped if next strategical landuse is crop.</t>
        </r>
      </text>
    </comment>
    <comment ref="H316" authorId="2" shapeId="0" xr:uid="{92B1D5B7-6BE1-4B2E-8478-577515BAF1D7}">
      <text>
        <r>
          <rPr>
            <b/>
            <sz val="9"/>
            <color indexed="81"/>
            <rFont val="Tahoma"/>
            <family val="2"/>
          </rPr>
          <t>Michael:</t>
        </r>
        <r>
          <rPr>
            <sz val="9"/>
            <color indexed="81"/>
            <rFont val="Tahoma"/>
            <family val="2"/>
          </rPr>
          <t xml:space="preserve">
spraytopped if next strategical landuse is crop.</t>
        </r>
      </text>
    </comment>
    <comment ref="H338" authorId="2" shapeId="0" xr:uid="{E0F2D041-1C63-41BC-9019-DC369694AE06}">
      <text>
        <r>
          <rPr>
            <b/>
            <sz val="9"/>
            <color indexed="81"/>
            <rFont val="Tahoma"/>
            <family val="2"/>
          </rPr>
          <t>Michael:</t>
        </r>
        <r>
          <rPr>
            <sz val="9"/>
            <color indexed="81"/>
            <rFont val="Tahoma"/>
            <family val="2"/>
          </rPr>
          <t xml:space="preserve">
spraytopped if next strategical landuse is crop.</t>
        </r>
      </text>
    </comment>
    <comment ref="H341" authorId="2" shapeId="0" xr:uid="{6778DC60-CCBE-4CDB-86AD-27FF7442B5A8}">
      <text>
        <r>
          <rPr>
            <b/>
            <sz val="9"/>
            <color indexed="81"/>
            <rFont val="Tahoma"/>
            <family val="2"/>
          </rPr>
          <t>Michael:</t>
        </r>
        <r>
          <rPr>
            <sz val="9"/>
            <color indexed="81"/>
            <rFont val="Tahoma"/>
            <family val="2"/>
          </rPr>
          <t xml:space="preserve">
assume it is dry sown</t>
        </r>
      </text>
    </comment>
    <comment ref="G343" authorId="1" shapeId="0" xr:uid="{E9FD4541-3EFD-43D0-AF69-D10D94E1FFD5}">
      <text>
        <r>
          <rPr>
            <b/>
            <sz val="9"/>
            <color indexed="81"/>
            <rFont val="Tahoma"/>
            <family val="2"/>
          </rPr>
          <t>Michael Young (21512438):</t>
        </r>
        <r>
          <rPr>
            <sz val="9"/>
            <color indexed="81"/>
            <rFont val="Tahoma"/>
            <family val="2"/>
          </rPr>
          <t xml:space="preserve">
number of passes.
Then in a table below you input the chemical cost for each application.</t>
        </r>
      </text>
    </comment>
    <comment ref="I343" authorId="1" shapeId="0" xr:uid="{1457ACD1-22B4-4BFD-AEA3-E7DB5BB549CF}">
      <text>
        <r>
          <rPr>
            <b/>
            <sz val="9"/>
            <color indexed="81"/>
            <rFont val="Tahoma"/>
            <family val="2"/>
          </rPr>
          <t>Michael Young (21512438):</t>
        </r>
        <r>
          <rPr>
            <sz val="9"/>
            <color indexed="81"/>
            <rFont val="Tahoma"/>
            <family val="2"/>
          </rPr>
          <t xml:space="preserve">
early brk get 2 knock downs.</t>
        </r>
      </text>
    </comment>
    <comment ref="T343" authorId="1" shapeId="0" xr:uid="{7FCFF11F-E5F4-40A1-A944-A2944769BB6D}">
      <text>
        <r>
          <rPr>
            <b/>
            <sz val="9"/>
            <color indexed="81"/>
            <rFont val="Tahoma"/>
            <family val="2"/>
          </rPr>
          <t>Michael Young (21512438):</t>
        </r>
        <r>
          <rPr>
            <sz val="9"/>
            <color indexed="81"/>
            <rFont val="Tahoma"/>
            <family val="2"/>
          </rPr>
          <t xml:space="preserve">
early brk get 2 knock downs.</t>
        </r>
      </text>
    </comment>
    <comment ref="I347" authorId="2" shapeId="0" xr:uid="{C49B1C96-7662-4327-B1C5-98CF43EFE334}">
      <text>
        <r>
          <rPr>
            <b/>
            <sz val="9"/>
            <color indexed="81"/>
            <rFont val="Tahoma"/>
            <family val="2"/>
          </rPr>
          <t>Michael:</t>
        </r>
        <r>
          <rPr>
            <sz val="9"/>
            <color indexed="81"/>
            <rFont val="Tahoma"/>
            <family val="2"/>
          </rPr>
          <t xml:space="preserve">
in real life you cant do half an application but this is just an average. AFO can handle this.</t>
        </r>
      </text>
    </comment>
    <comment ref="T347" authorId="2" shapeId="0" xr:uid="{23CEAA45-7B69-460A-9B6D-747DDAEE92CE}">
      <text>
        <r>
          <rPr>
            <b/>
            <sz val="9"/>
            <color indexed="81"/>
            <rFont val="Tahoma"/>
            <family val="2"/>
          </rPr>
          <t>Michael:</t>
        </r>
        <r>
          <rPr>
            <sz val="9"/>
            <color indexed="81"/>
            <rFont val="Tahoma"/>
            <family val="2"/>
          </rPr>
          <t xml:space="preserve">
in real life you cant do half an application but this is just an average. AFO can handle this.</t>
        </r>
      </text>
    </comment>
    <comment ref="K350" authorId="1" shapeId="0" xr:uid="{FEAB3A94-A487-4970-B660-5DC66B30D681}">
      <text>
        <r>
          <rPr>
            <b/>
            <sz val="9"/>
            <color indexed="81"/>
            <rFont val="Tahoma"/>
            <family val="2"/>
          </rPr>
          <t>Michael Young (21512438):</t>
        </r>
        <r>
          <rPr>
            <sz val="9"/>
            <color indexed="81"/>
            <rFont val="Tahoma"/>
            <family val="2"/>
          </rPr>
          <t xml:space="preserve">
and insecticide</t>
        </r>
      </text>
    </comment>
    <comment ref="J373" authorId="2" shapeId="0" xr:uid="{BCE93D17-EDCC-4946-B590-C08A1253F849}">
      <text>
        <r>
          <rPr>
            <b/>
            <sz val="9"/>
            <color indexed="81"/>
            <rFont val="Tahoma"/>
            <family val="2"/>
          </rPr>
          <t>Michael:</t>
        </r>
        <r>
          <rPr>
            <sz val="9"/>
            <color indexed="81"/>
            <rFont val="Tahoma"/>
            <family val="2"/>
          </rPr>
          <t xml:space="preserve">
spraytopped if next strategical landuse is crop.</t>
        </r>
      </text>
    </comment>
    <comment ref="J378" authorId="2" shapeId="0" xr:uid="{7894451F-123A-40F5-9F7E-E70F1CF7153C}">
      <text>
        <r>
          <rPr>
            <b/>
            <sz val="9"/>
            <color indexed="81"/>
            <rFont val="Tahoma"/>
            <family val="2"/>
          </rPr>
          <t>Michael:</t>
        </r>
        <r>
          <rPr>
            <sz val="9"/>
            <color indexed="81"/>
            <rFont val="Tahoma"/>
            <family val="2"/>
          </rPr>
          <t xml:space="preserve">
spraytopped if next strategical landuse is crop.</t>
        </r>
      </text>
    </comment>
    <comment ref="J379" authorId="2" shapeId="0" xr:uid="{DC307624-6CA2-4FD5-8C26-0D7CCAC8A189}">
      <text>
        <r>
          <rPr>
            <b/>
            <sz val="9"/>
            <color indexed="81"/>
            <rFont val="Tahoma"/>
            <family val="2"/>
          </rPr>
          <t>Michael:</t>
        </r>
        <r>
          <rPr>
            <sz val="9"/>
            <color indexed="81"/>
            <rFont val="Tahoma"/>
            <family val="2"/>
          </rPr>
          <t xml:space="preserve">
spraytopped if next strategical landuse is crop.</t>
        </r>
      </text>
    </comment>
    <comment ref="J401" authorId="2" shapeId="0" xr:uid="{9021A143-45FA-4CDB-8BB6-FED3EE8EA69F}">
      <text>
        <r>
          <rPr>
            <b/>
            <sz val="9"/>
            <color indexed="81"/>
            <rFont val="Tahoma"/>
            <family val="2"/>
          </rPr>
          <t>Michael:</t>
        </r>
        <r>
          <rPr>
            <sz val="9"/>
            <color indexed="81"/>
            <rFont val="Tahoma"/>
            <family val="2"/>
          </rPr>
          <t xml:space="preserve">
spraytopped if next strategical landuse is crop.</t>
        </r>
      </text>
    </comment>
    <comment ref="G407" authorId="3" shapeId="0" xr:uid="{F7E56214-33F0-44A5-A683-60D868357DFB}">
      <text>
        <r>
          <rPr>
            <sz val="9"/>
            <color indexed="81"/>
            <rFont val="Tahoma"/>
            <family val="2"/>
          </rPr>
          <t>including transport</t>
        </r>
      </text>
    </comment>
    <comment ref="I409" authorId="3" shapeId="0" xr:uid="{3FA60D3C-0AA2-4D31-8FD4-4C74E3242D93}">
      <text>
        <r>
          <rPr>
            <b/>
            <sz val="9"/>
            <color indexed="81"/>
            <rFont val="Tahoma"/>
            <family val="2"/>
          </rPr>
          <t>Michael Young:</t>
        </r>
        <r>
          <rPr>
            <sz val="9"/>
            <color indexed="81"/>
            <rFont val="Tahoma"/>
            <family val="2"/>
          </rPr>
          <t xml:space="preserve">
assuming 30kg N at seeding for cereals and 15 for canola (based on cwm MIDAS)</t>
        </r>
      </text>
    </comment>
    <comment ref="I410" authorId="0" shapeId="0" xr:uid="{7D8E5595-89A0-4E81-B510-C578AE8D1188}">
      <text>
        <r>
          <rPr>
            <b/>
            <sz val="9"/>
            <color indexed="81"/>
            <rFont val="Tahoma"/>
            <family val="2"/>
          </rPr>
          <t>Michael Young:</t>
        </r>
        <r>
          <rPr>
            <sz val="9"/>
            <color indexed="81"/>
            <rFont val="Tahoma"/>
            <family val="2"/>
          </rPr>
          <t xml:space="preserve">
assume half goes on early and half late. Based on using urea since that was what happened in cwm MIDAS.</t>
        </r>
      </text>
    </comment>
    <comment ref="I414" authorId="3" shapeId="0" xr:uid="{46D1C48C-62C1-4B7F-A039-5FDC5AED63E1}">
      <text>
        <r>
          <rPr>
            <b/>
            <sz val="9"/>
            <color indexed="81"/>
            <rFont val="Tahoma"/>
            <family val="2"/>
          </rPr>
          <t>Michael Young:</t>
        </r>
        <r>
          <rPr>
            <sz val="9"/>
            <color indexed="81"/>
            <rFont val="Tahoma"/>
            <family val="2"/>
          </rPr>
          <t xml:space="preserve">
assuming 30kg N at seeding for cereals and 15 for canola (based on cwm MIDAS)</t>
        </r>
      </text>
    </comment>
    <comment ref="J414" authorId="0" shapeId="0" xr:uid="{AECCD532-3907-4C5A-A402-1FC638AD031F}">
      <text>
        <r>
          <rPr>
            <b/>
            <sz val="9"/>
            <color indexed="81"/>
            <rFont val="Tahoma"/>
            <family val="2"/>
          </rPr>
          <t>Michael Young:</t>
        </r>
        <r>
          <rPr>
            <sz val="9"/>
            <color indexed="81"/>
            <rFont val="Tahoma"/>
            <family val="2"/>
          </rPr>
          <t xml:space="preserve">
assume half goes on early and half late. Based on using urea since that was what happened in cwm MIDAS.</t>
        </r>
      </text>
    </comment>
    <comment ref="Q545" authorId="2" shapeId="0" xr:uid="{754FC4A8-5822-475E-AE80-065608AB5619}">
      <text>
        <r>
          <rPr>
            <b/>
            <sz val="9"/>
            <color indexed="81"/>
            <rFont val="Tahoma"/>
            <family val="2"/>
          </rPr>
          <t>Michael:</t>
        </r>
        <r>
          <rPr>
            <sz val="9"/>
            <color indexed="81"/>
            <rFont val="Tahoma"/>
            <family val="2"/>
          </rPr>
          <t xml:space="preserve">
Saline soil. Based on info from Alan Peggs. 7.5% of farm moderately saline (50%) yield. 2.5% of farm mild saline 75% yield.</t>
        </r>
      </text>
    </comment>
    <comment ref="H601" authorId="0" shapeId="0" xr:uid="{94D2E4D7-DF94-40D3-9FA4-C05F7642AD4E}">
      <text>
        <r>
          <rPr>
            <b/>
            <sz val="9"/>
            <color indexed="81"/>
            <rFont val="Tahoma"/>
            <family val="2"/>
          </rPr>
          <t>Michael Young:</t>
        </r>
        <r>
          <rPr>
            <sz val="9"/>
            <color indexed="81"/>
            <rFont val="Tahoma"/>
            <family val="2"/>
          </rPr>
          <t xml:space="preserve">
used to calc application cost and cashflow period</t>
        </r>
      </text>
    </comment>
    <comment ref="I601" authorId="0" shapeId="0" xr:uid="{66DAED28-FADF-4415-AEB8-2E5744799E33}">
      <text>
        <r>
          <rPr>
            <b/>
            <sz val="9"/>
            <color indexed="81"/>
            <rFont val="Tahoma"/>
            <family val="2"/>
          </rPr>
          <t>Michael Young:</t>
        </r>
        <r>
          <rPr>
            <sz val="9"/>
            <color indexed="81"/>
            <rFont val="Tahoma"/>
            <family val="2"/>
          </rPr>
          <t xml:space="preserve">
proportion of fert spread with spreader - generally 1 unless applied at seeding.
*this is just used to determine fert app cost per tonne - app cost per ha is accounted for using passes input, however i couldn't think of a good way to use it for the tonne cost</t>
        </r>
      </text>
    </comment>
    <comment ref="J601" authorId="1" shapeId="0" xr:uid="{00FF5158-734E-4BC0-BFDA-2E62438D87EC}">
      <text>
        <r>
          <rPr>
            <b/>
            <sz val="9"/>
            <color indexed="81"/>
            <rFont val="Tahoma"/>
            <family val="2"/>
          </rPr>
          <t>Michael Young (21512438):</t>
        </r>
        <r>
          <rPr>
            <sz val="9"/>
            <color indexed="81"/>
            <rFont val="Tahoma"/>
            <family val="2"/>
          </rPr>
          <t xml:space="preserve">
day of yr</t>
        </r>
      </text>
    </comment>
    <comment ref="K601" authorId="0" shapeId="0" xr:uid="{4F940BCE-6418-4ECC-9C68-90ABEC0FB85F}">
      <text>
        <r>
          <rPr>
            <b/>
            <sz val="9"/>
            <color indexed="81"/>
            <rFont val="Tahoma"/>
            <family val="2"/>
          </rPr>
          <t>Michael Young:</t>
        </r>
        <r>
          <rPr>
            <sz val="9"/>
            <color indexed="81"/>
            <rFont val="Tahoma"/>
            <family val="2"/>
          </rPr>
          <t xml:space="preserve">
used to determine if fert cost falls over multiple cash periods</t>
        </r>
      </text>
    </comment>
    <comment ref="L601" authorId="1" shapeId="0" xr:uid="{11226EC3-D416-43EA-B7EE-48684E6D393B}">
      <text>
        <r>
          <rPr>
            <b/>
            <sz val="9"/>
            <color indexed="81"/>
            <rFont val="Tahoma"/>
            <family val="2"/>
          </rPr>
          <t>Michael Young (21512438):</t>
        </r>
        <r>
          <rPr>
            <sz val="9"/>
            <color indexed="81"/>
            <rFont val="Tahoma"/>
            <family val="2"/>
          </rPr>
          <t xml:space="preserve">
Note: if this date occurs between season start and break of season it is delayed until season break so that costs don’t get double counted in mid/late brk when phases are carried over season start to provide dry pas and stub area. 
If this is limiting then this input could get a z axis.</t>
        </r>
      </text>
    </comment>
    <comment ref="K603" authorId="0" shapeId="0" xr:uid="{50D612B8-4D03-4FCE-ACC9-D35A8902F0DA}">
      <text>
        <r>
          <rPr>
            <b/>
            <sz val="9"/>
            <color indexed="81"/>
            <rFont val="Tahoma"/>
            <family val="2"/>
          </rPr>
          <t>Michael Young:</t>
        </r>
        <r>
          <rPr>
            <sz val="9"/>
            <color indexed="81"/>
            <rFont val="Tahoma"/>
            <family val="2"/>
          </rPr>
          <t xml:space="preserve">
often spread between feb and march because it doesn't leach much</t>
        </r>
      </text>
    </comment>
    <comment ref="H606" authorId="1" shapeId="0" xr:uid="{3FE754A2-340A-4CEB-ACE7-6C9A30481C79}">
      <text>
        <r>
          <rPr>
            <b/>
            <sz val="9"/>
            <color indexed="81"/>
            <rFont val="Tahoma"/>
            <family val="2"/>
          </rPr>
          <t>Michael Young (21512438):</t>
        </r>
        <r>
          <rPr>
            <sz val="9"/>
            <color indexed="81"/>
            <rFont val="Tahoma"/>
            <family val="2"/>
          </rPr>
          <t xml:space="preserve">
technically this is applied with sprayer but lots of work to code that so currently the application cost is calculated as if it is applied with spreader.</t>
        </r>
      </text>
    </comment>
    <comment ref="J694" authorId="1" shapeId="0" xr:uid="{5F13E59E-C72D-4A88-B7DC-AEC33E613BF9}">
      <text>
        <r>
          <rPr>
            <b/>
            <sz val="9"/>
            <color indexed="81"/>
            <rFont val="Tahoma"/>
            <family val="2"/>
          </rPr>
          <t>Michael Young (21512438):</t>
        </r>
        <r>
          <rPr>
            <sz val="9"/>
            <color indexed="81"/>
            <rFont val="Tahoma"/>
            <family val="2"/>
          </rPr>
          <t xml:space="preserve">
day of yr</t>
        </r>
      </text>
    </comment>
    <comment ref="L694" authorId="1" shapeId="0" xr:uid="{B4C6B7E8-6609-4D08-BA52-85863E8E8B42}">
      <text>
        <r>
          <rPr>
            <b/>
            <sz val="9"/>
            <color indexed="81"/>
            <rFont val="Tahoma"/>
            <family val="2"/>
          </rPr>
          <t>Michael Young (21512438):</t>
        </r>
        <r>
          <rPr>
            <sz val="9"/>
            <color indexed="81"/>
            <rFont val="Tahoma"/>
            <family val="2"/>
          </rPr>
          <t xml:space="preserve">
allocates total chem cost to an application. This only affects cashflow timing.</t>
        </r>
      </text>
    </comment>
    <comment ref="M694" authorId="1" shapeId="0" xr:uid="{DA005256-FCB4-4798-BB90-CE99B3A4CB5D}">
      <text>
        <r>
          <rPr>
            <b/>
            <sz val="9"/>
            <color indexed="81"/>
            <rFont val="Tahoma"/>
            <family val="2"/>
          </rPr>
          <t>Michael Young (21512438):</t>
        </r>
        <r>
          <rPr>
            <sz val="9"/>
            <color indexed="81"/>
            <rFont val="Tahoma"/>
            <family val="2"/>
          </rPr>
          <t xml:space="preserve">
Note: if this date occurs between season start and break of season it is delayed until season break so that costs don’t get double counted in mid/late brk when phases are carried over season start to provide dry pas and stub area. 
If this is limiting then this input could get a z axis.</t>
        </r>
      </text>
    </comment>
    <comment ref="I744" authorId="2" shapeId="0" xr:uid="{B371DB36-657B-4F24-8221-298297EA847A}">
      <text>
        <r>
          <rPr>
            <b/>
            <sz val="9"/>
            <color indexed="81"/>
            <rFont val="Tahoma"/>
            <family val="2"/>
          </rPr>
          <t>Michael:</t>
        </r>
        <r>
          <rPr>
            <sz val="9"/>
            <color indexed="81"/>
            <rFont val="Tahoma"/>
            <family val="2"/>
          </rPr>
          <t xml:space="preserve">
from recent agronomy plans it looks like RR and TT have the same seed cost.</t>
        </r>
      </text>
    </comment>
    <comment ref="N760" authorId="0" shapeId="0" xr:uid="{68C542F7-711D-4D56-B000-0DA402D1E7E4}">
      <text>
        <r>
          <rPr>
            <b/>
            <sz val="9"/>
            <color indexed="81"/>
            <rFont val="Tahoma"/>
            <family val="2"/>
          </rPr>
          <t>Michael Young:</t>
        </r>
        <r>
          <rPr>
            <sz val="9"/>
            <color indexed="81"/>
            <rFont val="Tahoma"/>
            <family val="2"/>
          </rPr>
          <t xml:space="preserve">
if the grain is treated twice. Could do the maths and combine it with the first but this just seemed easier to understand</t>
        </r>
      </text>
    </comment>
    <comment ref="G771" authorId="3" shapeId="0" xr:uid="{4781BAF7-F007-40BA-9162-BFB51055DD41}">
      <text>
        <r>
          <rPr>
            <sz val="9"/>
            <color indexed="81"/>
            <rFont val="Tahoma"/>
            <family val="2"/>
          </rPr>
          <t>innoculant is covered in the chemical cost stuff because that is what agros do</t>
        </r>
      </text>
    </comment>
    <comment ref="G772" authorId="3" shapeId="0" xr:uid="{0BEB610C-1EF2-4B86-AFC4-F98AE340645B}">
      <text>
        <r>
          <rPr>
            <sz val="9"/>
            <color indexed="81"/>
            <rFont val="Tahoma"/>
            <family val="2"/>
          </rPr>
          <t>innoculant is covered in the chemical cost stuff because that is what agros do</t>
        </r>
      </text>
    </comment>
    <comment ref="G777" authorId="1" shapeId="0" xr:uid="{992795CD-473D-4004-88AE-71F1494608AF}">
      <text>
        <r>
          <rPr>
            <b/>
            <sz val="9"/>
            <color indexed="81"/>
            <rFont val="Tahoma"/>
            <family val="2"/>
          </rPr>
          <t>Michael Young (21512438):</t>
        </r>
        <r>
          <rPr>
            <sz val="9"/>
            <color indexed="81"/>
            <rFont val="Tahoma"/>
            <family val="2"/>
          </rPr>
          <t xml:space="preserve">
fodder has clover as well so more expensive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Michael</author>
    <author>Michael Young (21512438)</author>
    <author>John</author>
  </authors>
  <commentList>
    <comment ref="G13" authorId="0" shapeId="0" xr:uid="{00BC6702-ABE5-44D7-9D6C-C9DF9FA03CD0}">
      <text>
        <r>
          <rPr>
            <b/>
            <sz val="9"/>
            <color indexed="81"/>
            <rFont val="Tahoma"/>
            <family val="2"/>
          </rPr>
          <t>Michael:</t>
        </r>
        <r>
          <rPr>
            <sz val="9"/>
            <color indexed="81"/>
            <rFont val="Tahoma"/>
            <family val="2"/>
          </rPr>
          <t xml:space="preserve">
used to constrain grazing of certain crops and lmus. E.g. stop the model grazing crops on the good lmus</t>
        </r>
      </text>
    </comment>
    <comment ref="J50" authorId="1" shapeId="0" xr:uid="{41718F07-B153-480B-9BDE-958FF068BA4A}">
      <text>
        <r>
          <rPr>
            <b/>
            <sz val="9"/>
            <color indexed="81"/>
            <rFont val="Tahoma"/>
            <family val="2"/>
          </rPr>
          <t>Michael Young (21512438):</t>
        </r>
        <r>
          <rPr>
            <sz val="9"/>
            <color indexed="81"/>
            <rFont val="Tahoma"/>
            <family val="2"/>
          </rPr>
          <t xml:space="preserve">
Crops need a period of time to establish before being grazed. This provides a base FOO level that can't be grazed.</t>
        </r>
      </text>
    </comment>
    <comment ref="J53" authorId="1" shapeId="0" xr:uid="{1BB432C7-A1A9-43F0-915B-EDF3844B11CB}">
      <text>
        <r>
          <rPr>
            <b/>
            <sz val="9"/>
            <color indexed="81"/>
            <rFont val="Tahoma"/>
            <family val="2"/>
          </rPr>
          <t>Michael Young (21512438):</t>
        </r>
        <r>
          <rPr>
            <sz val="9"/>
            <color indexed="81"/>
            <rFont val="Tahoma"/>
            <family val="2"/>
          </rPr>
          <t xml:space="preserve">
Height ratio: the height of feed relative to 3cm per t/ha.
This input could be expanded for crop type and feed period.</t>
        </r>
      </text>
    </comment>
    <comment ref="G56" authorId="1" shapeId="0" xr:uid="{F1996FF8-C0EF-4936-8F5D-922EC2536ADF}">
      <text>
        <r>
          <rPr>
            <b/>
            <sz val="9"/>
            <color indexed="81"/>
            <rFont val="Tahoma"/>
            <family val="2"/>
          </rPr>
          <t>Michael Young (21512438):</t>
        </r>
        <r>
          <rPr>
            <sz val="9"/>
            <color indexed="81"/>
            <rFont val="Tahoma"/>
            <family val="2"/>
          </rPr>
          <t xml:space="preserve">
The amount of FOO that can be consumed in a fp may change depending on season because the feed period date can be different. 
Eg in a late brk season fp2 might be too late for crop grazing.
21% was based on trial data from Ed (bit of a rough calc)</t>
        </r>
      </text>
    </comment>
    <comment ref="M60" authorId="0" shapeId="0" xr:uid="{AC9CC8DF-F76F-405B-8714-B6FDF69C7E87}">
      <text>
        <r>
          <rPr>
            <b/>
            <sz val="9"/>
            <color indexed="81"/>
            <rFont val="Tahoma"/>
            <family val="2"/>
          </rPr>
          <t>Michael:</t>
        </r>
        <r>
          <rPr>
            <sz val="9"/>
            <color indexed="81"/>
            <rFont val="Tahoma"/>
            <family val="2"/>
          </rPr>
          <t xml:space="preserve">
don’t graze after false break because crops stressed.</t>
        </r>
      </text>
    </comment>
    <comment ref="G71" authorId="0" shapeId="0" xr:uid="{35E8B457-E5C9-4178-9310-751F35464171}">
      <text>
        <r>
          <rPr>
            <b/>
            <sz val="9"/>
            <color indexed="81"/>
            <rFont val="Tahoma"/>
            <family val="2"/>
          </rPr>
          <t>Michael:</t>
        </r>
        <r>
          <rPr>
            <sz val="9"/>
            <color indexed="81"/>
            <rFont val="Tahoma"/>
            <family val="2"/>
          </rPr>
          <t xml:space="preserve">
Calibrated with APSIM March 2024</t>
        </r>
      </text>
    </comment>
    <comment ref="K71" authorId="1" shapeId="0" xr:uid="{B41ADA8D-36D4-48D5-95CA-5E50A3D5DCED}">
      <text>
        <r>
          <rPr>
            <b/>
            <sz val="9"/>
            <color indexed="81"/>
            <rFont val="Tahoma"/>
            <family val="2"/>
          </rPr>
          <t>Michael Young (21512438):</t>
        </r>
        <r>
          <rPr>
            <sz val="9"/>
            <color indexed="81"/>
            <rFont val="Tahoma"/>
            <family val="2"/>
          </rPr>
          <t xml:space="preserve">
Dry matter.
The growth rate should be the average growth rate from the maximum of fp start or seeding start.</t>
        </r>
      </text>
    </comment>
    <comment ref="J75" authorId="0" shapeId="0" xr:uid="{B57C4952-F410-49E3-9D5D-92A84EF3F1CB}">
      <text>
        <r>
          <rPr>
            <b/>
            <sz val="9"/>
            <color indexed="81"/>
            <rFont val="Tahoma"/>
            <family val="2"/>
          </rPr>
          <t>Michael:</t>
        </r>
        <r>
          <rPr>
            <sz val="9"/>
            <color indexed="81"/>
            <rFont val="Tahoma"/>
            <family val="2"/>
          </rPr>
          <t xml:space="preserve">
not differentiating input based on false brk because apsim doesn’t have enough detail to do that.</t>
        </r>
      </text>
    </comment>
    <comment ref="R93" authorId="0" shapeId="0" xr:uid="{E962159B-B1AF-4140-8AEF-3B77ADF9C2C8}">
      <text>
        <r>
          <rPr>
            <b/>
            <sz val="9"/>
            <color indexed="81"/>
            <rFont val="Tahoma"/>
            <family val="2"/>
          </rPr>
          <t>Michael:</t>
        </r>
        <r>
          <rPr>
            <sz val="9"/>
            <color indexed="81"/>
            <rFont val="Tahoma"/>
            <family val="2"/>
          </rPr>
          <t xml:space="preserve">
Saline soil. Based on info from Alan Peggs. 7.5% of farm moderately saline (50%) yield. 2.5% of farm mild saline 75% yield.</t>
        </r>
      </text>
    </comment>
    <comment ref="G143" authorId="1" shapeId="0" xr:uid="{967C83FA-4F1E-42B3-ACA0-AD771A5F808B}">
      <text>
        <r>
          <rPr>
            <b/>
            <sz val="9"/>
            <color indexed="81"/>
            <rFont val="Tahoma"/>
            <family val="2"/>
          </rPr>
          <t>Michael Young (21512438):</t>
        </r>
        <r>
          <rPr>
            <sz val="9"/>
            <color indexed="81"/>
            <rFont val="Tahoma"/>
            <family val="2"/>
          </rPr>
          <t xml:space="preserve">
Reduction in feed quality when the nutritive value of feed is greater than livestock requirement.
The reduction applys to the additional quality above the livestock requirement.</t>
        </r>
      </text>
    </comment>
    <comment ref="L143" authorId="2" shapeId="0" xr:uid="{79B0B06A-2473-44DC-972A-F3AA90F43FFD}">
      <text>
        <r>
          <rPr>
            <b/>
            <sz val="9"/>
            <color indexed="81"/>
            <rFont val="Tahoma"/>
            <family val="2"/>
          </rPr>
          <t>John:</t>
        </r>
        <r>
          <rPr>
            <sz val="9"/>
            <color indexed="81"/>
            <rFont val="Tahoma"/>
            <family val="2"/>
          </rPr>
          <t xml:space="preserve">
Standrad value for these inputs is 50%.
</t>
        </r>
      </text>
    </comment>
    <comment ref="K144" authorId="1" shapeId="0" xr:uid="{ED1ABA5B-B6B4-44C5-8298-0FEE2470588F}">
      <text>
        <r>
          <rPr>
            <b/>
            <sz val="9"/>
            <color indexed="81"/>
            <rFont val="Tahoma"/>
            <family val="2"/>
          </rPr>
          <t>Michael Young (21512438):</t>
        </r>
        <r>
          <rPr>
            <sz val="9"/>
            <color indexed="81"/>
            <rFont val="Tahoma"/>
            <family val="2"/>
          </rPr>
          <t xml:space="preserve">
This input could be expanded for feed period.</t>
        </r>
      </text>
    </comment>
    <comment ref="G148" authorId="1" shapeId="0" xr:uid="{A48C1B47-B2A4-4492-A074-ADBF14D8DFE3}">
      <text>
        <r>
          <rPr>
            <b/>
            <sz val="9"/>
            <color indexed="81"/>
            <rFont val="Tahoma"/>
            <family val="2"/>
          </rPr>
          <t>Michael Young (21512438):</t>
        </r>
        <r>
          <rPr>
            <sz val="9"/>
            <color indexed="81"/>
            <rFont val="Tahoma"/>
            <family val="2"/>
          </rPr>
          <t xml:space="preserve">
includes trampling</t>
        </r>
      </text>
    </comment>
    <comment ref="K181" authorId="1" shapeId="0" xr:uid="{AF74AD53-4591-4B0C-ABED-91F939AE8964}">
      <text>
        <r>
          <rPr>
            <b/>
            <sz val="9"/>
            <color indexed="81"/>
            <rFont val="Tahoma"/>
            <family val="2"/>
          </rPr>
          <t>Michael Young (21512438):</t>
        </r>
        <r>
          <rPr>
            <sz val="9"/>
            <color indexed="81"/>
            <rFont val="Tahoma"/>
            <family val="2"/>
          </rPr>
          <t xml:space="preserve">
yield penalty = crop consumption * reduction factor</t>
        </r>
      </text>
    </comment>
    <comment ref="J204" authorId="0" shapeId="0" xr:uid="{2B32CC19-182A-4ACF-A9FD-712E17F54554}">
      <text>
        <r>
          <rPr>
            <b/>
            <sz val="9"/>
            <color indexed="81"/>
            <rFont val="Tahoma"/>
            <family val="2"/>
          </rPr>
          <t>Michael:</t>
        </r>
        <r>
          <rPr>
            <sz val="9"/>
            <color indexed="81"/>
            <rFont val="Tahoma"/>
            <family val="2"/>
          </rPr>
          <t xml:space="preserve">
good spring has a lower penalty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Michael Young (21512438)</author>
    <author>John</author>
    <author>Michael</author>
    <author>Michael Young</author>
  </authors>
  <commentList>
    <comment ref="U18" authorId="0" shapeId="0" xr:uid="{36B8A59E-CB8F-4684-BDC8-5780AFC668D5}">
      <text>
        <r>
          <rPr>
            <b/>
            <sz val="9"/>
            <color indexed="81"/>
            <rFont val="Tahoma"/>
            <family val="2"/>
          </rPr>
          <t>Michael Young (21512438):</t>
        </r>
        <r>
          <rPr>
            <sz val="9"/>
            <color indexed="81"/>
            <rFont val="Tahoma"/>
            <family val="2"/>
          </rPr>
          <t xml:space="preserve">
Calculated by rounding to week first so that all peirods begin at the beginning of a week (so fps line up with lp and sgen periods).</t>
        </r>
      </text>
    </comment>
    <comment ref="G21" authorId="1" shapeId="0" xr:uid="{D58E036E-F4CE-4022-962A-2D86398FB516}">
      <text>
        <r>
          <rPr>
            <sz val="9"/>
            <color indexed="81"/>
            <rFont val="Tahoma"/>
            <family val="2"/>
          </rPr>
          <t>Node 1
Start of season and dry sowing</t>
        </r>
      </text>
    </comment>
    <comment ref="F22" authorId="1" shapeId="0" xr:uid="{154CFAEB-9CA2-462F-89DE-4C5A3D32D877}">
      <text>
        <r>
          <rPr>
            <sz val="9"/>
            <color indexed="81"/>
            <rFont val="Tahoma"/>
            <family val="2"/>
          </rPr>
          <t>Break of season</t>
        </r>
      </text>
    </comment>
    <comment ref="G22" authorId="1" shapeId="0" xr:uid="{8A9E34EC-4660-43B1-BDAE-7973B8EF5100}">
      <text>
        <r>
          <rPr>
            <sz val="9"/>
            <color indexed="81"/>
            <rFont val="Tahoma"/>
            <family val="2"/>
          </rPr>
          <t>Break of season</t>
        </r>
      </text>
    </comment>
    <comment ref="K22" authorId="1" shapeId="0" xr:uid="{76288DB6-9F8F-4987-B236-D4F6D43C9BB6}">
      <text>
        <r>
          <rPr>
            <sz val="9"/>
            <color indexed="81"/>
            <rFont val="Tahoma"/>
            <family val="2"/>
          </rPr>
          <t>Break of season</t>
        </r>
      </text>
    </comment>
    <comment ref="G23" authorId="1" shapeId="0" xr:uid="{9861D4F5-C0EC-4930-9143-EEBDD15CC511}">
      <text>
        <r>
          <rPr>
            <sz val="9"/>
            <color indexed="81"/>
            <rFont val="Tahoma"/>
            <family val="2"/>
          </rPr>
          <t>Node 2</t>
        </r>
      </text>
    </comment>
    <comment ref="G25" authorId="1" shapeId="0" xr:uid="{C1F9F552-0447-4B87-AB7D-A5B5470B39FE}">
      <text>
        <r>
          <rPr>
            <sz val="9"/>
            <color indexed="81"/>
            <rFont val="Tahoma"/>
            <family val="2"/>
          </rPr>
          <t xml:space="preserve">Node 3 </t>
        </r>
      </text>
    </comment>
    <comment ref="K25" authorId="1" shapeId="0" xr:uid="{65E62D49-625E-42C5-966B-28C405218D3D}">
      <text>
        <r>
          <rPr>
            <sz val="9"/>
            <color indexed="81"/>
            <rFont val="Tahoma"/>
            <family val="2"/>
          </rPr>
          <t>Node</t>
        </r>
      </text>
    </comment>
    <comment ref="F26" authorId="2" shapeId="0" xr:uid="{13086A84-B649-4922-BAE8-AC4CC40E8933}">
      <text>
        <r>
          <rPr>
            <b/>
            <sz val="9"/>
            <color indexed="81"/>
            <rFont val="Tahoma"/>
            <family val="2"/>
          </rPr>
          <t>Michael:</t>
        </r>
        <r>
          <rPr>
            <sz val="9"/>
            <color indexed="81"/>
            <rFont val="Tahoma"/>
            <family val="2"/>
          </rPr>
          <t xml:space="preserve">
PGR starts to drop</t>
        </r>
      </text>
    </comment>
    <comment ref="F27" authorId="2" shapeId="0" xr:uid="{68E26C12-F7B0-4E4E-A2A8-76D366C0CDB8}">
      <text>
        <r>
          <rPr>
            <b/>
            <sz val="9"/>
            <color indexed="81"/>
            <rFont val="Tahoma"/>
            <family val="2"/>
          </rPr>
          <t>Michael:</t>
        </r>
        <r>
          <rPr>
            <sz val="9"/>
            <color indexed="81"/>
            <rFont val="Tahoma"/>
            <family val="2"/>
          </rPr>
          <t xml:space="preserve">
EOS</t>
        </r>
      </text>
    </comment>
    <comment ref="G27" authorId="2" shapeId="0" xr:uid="{E7160243-9F72-46E8-95F4-F17F1AB1F486}">
      <text>
        <r>
          <rPr>
            <b/>
            <sz val="9"/>
            <color indexed="81"/>
            <rFont val="Tahoma"/>
            <family val="2"/>
          </rPr>
          <t>Michael:</t>
        </r>
        <r>
          <rPr>
            <sz val="9"/>
            <color indexed="81"/>
            <rFont val="Tahoma"/>
            <family val="2"/>
          </rPr>
          <t xml:space="preserve">
EOS</t>
        </r>
      </text>
    </comment>
    <comment ref="K27" authorId="2" shapeId="0" xr:uid="{1D7AB1A1-BB23-4998-B4FD-6B79ACCC3CC6}">
      <text>
        <r>
          <rPr>
            <b/>
            <sz val="9"/>
            <color indexed="81"/>
            <rFont val="Tahoma"/>
            <family val="2"/>
          </rPr>
          <t>Michael:</t>
        </r>
        <r>
          <rPr>
            <sz val="9"/>
            <color indexed="81"/>
            <rFont val="Tahoma"/>
            <family val="2"/>
          </rPr>
          <t xml:space="preserve">
eos</t>
        </r>
      </text>
    </comment>
    <comment ref="F48" authorId="3" shapeId="0" xr:uid="{FABA4A50-8E98-4372-BA9F-09FAAEFD8BA0}">
      <text>
        <r>
          <rPr>
            <b/>
            <sz val="9"/>
            <color indexed="81"/>
            <rFont val="Tahoma"/>
            <family val="2"/>
          </rPr>
          <t>Michael Young:</t>
        </r>
        <r>
          <rPr>
            <sz val="9"/>
            <color indexed="81"/>
            <rFont val="Tahoma"/>
            <family val="2"/>
          </rPr>
          <t xml:space="preserve">
start of wet seeding for growing season 1. Currently this is the break because the break was defined by the first sowing opportunity.
Note: If sowing starts after the brk it means more lp are required.</t>
        </r>
      </text>
    </comment>
    <comment ref="F49" authorId="0" shapeId="0" xr:uid="{AA6C1589-CBEF-4CF3-8EFB-699C6E665325}">
      <text>
        <r>
          <rPr>
            <b/>
            <sz val="9"/>
            <color indexed="81"/>
            <rFont val="Tahoma"/>
            <family val="2"/>
          </rPr>
          <t>Michael Young (21512438):</t>
        </r>
        <r>
          <rPr>
            <sz val="9"/>
            <color indexed="81"/>
            <rFont val="Tahoma"/>
            <family val="2"/>
          </rPr>
          <t xml:space="preserve">
must be rounded to nearest week so that it lines up with the adjusted labour periods.</t>
        </r>
      </text>
    </comment>
    <comment ref="F51" authorId="2" shapeId="0" xr:uid="{C397AF85-C951-489F-9297-5B41EA8498E2}">
      <text>
        <r>
          <rPr>
            <b/>
            <sz val="9"/>
            <color indexed="81"/>
            <rFont val="Tahoma"/>
            <family val="2"/>
          </rPr>
          <t>Michael:</t>
        </r>
        <r>
          <rPr>
            <sz val="9"/>
            <color indexed="81"/>
            <rFont val="Tahoma"/>
            <family val="2"/>
          </rPr>
          <t xml:space="preserve">
Needs to be sufficiently long to get all the seeding done. </t>
        </r>
      </text>
    </comment>
    <comment ref="F52" authorId="0" shapeId="0" xr:uid="{E98B889A-BD10-48CE-A2D1-446D29BD9CCC}">
      <text>
        <r>
          <rPr>
            <b/>
            <sz val="9"/>
            <color indexed="81"/>
            <rFont val="Tahoma"/>
            <family val="2"/>
          </rPr>
          <t>Michael Young (21512438):</t>
        </r>
        <r>
          <rPr>
            <sz val="9"/>
            <color indexed="81"/>
            <rFont val="Tahoma"/>
            <family val="2"/>
          </rPr>
          <t xml:space="preserve">
must be rounded to nearest week so that it lines up with the adjusted labour periods.</t>
        </r>
      </text>
    </comment>
    <comment ref="F54" authorId="2" shapeId="0" xr:uid="{333F186B-9426-4702-9B6E-7D97A69199D4}">
      <text>
        <r>
          <rPr>
            <b/>
            <sz val="9"/>
            <color indexed="81"/>
            <rFont val="Tahoma"/>
            <family val="2"/>
          </rPr>
          <t>Michael:</t>
        </r>
        <r>
          <rPr>
            <sz val="9"/>
            <color indexed="81"/>
            <rFont val="Tahoma"/>
            <family val="2"/>
          </rPr>
          <t xml:space="preserve">
Currently contract seeding can occur at any time during normal seeding. This means the model will contract sow at a time that minimises yield penalty. This is not always correct as it might be hard to get a contract seeder at the optimal date.</t>
        </r>
      </text>
    </comment>
    <comment ref="F62" authorId="3" shapeId="0" xr:uid="{FEEA5AEA-CF50-41FA-9B77-3CA0FD9FA179}">
      <text>
        <r>
          <rPr>
            <b/>
            <sz val="9"/>
            <color indexed="81"/>
            <rFont val="Tahoma"/>
            <family val="2"/>
          </rPr>
          <t>Michael Young:</t>
        </r>
        <r>
          <rPr>
            <sz val="9"/>
            <color indexed="81"/>
            <rFont val="Tahoma"/>
            <family val="2"/>
          </rPr>
          <t xml:space="preserve">
start date of first harvest (ie early harvest)
note harvest is broken into two periods, and the user specifies what period each crop can be harvested in </t>
        </r>
      </text>
    </comment>
    <comment ref="F65" authorId="3" shapeId="0" xr:uid="{5E631407-7E93-4CB6-AB8D-53EAA75A8B3B}">
      <text>
        <r>
          <rPr>
            <b/>
            <sz val="9"/>
            <color indexed="81"/>
            <rFont val="Tahoma"/>
            <family val="2"/>
          </rPr>
          <t>Michael Young:</t>
        </r>
        <r>
          <rPr>
            <sz val="9"/>
            <color indexed="81"/>
            <rFont val="Tahoma"/>
            <family val="2"/>
          </rPr>
          <t xml:space="preserve">
days
can add or remove harv periods</t>
        </r>
      </text>
    </comment>
    <comment ref="F67" authorId="0" shapeId="0" xr:uid="{3BBF80FD-BF53-4CBA-B8C2-06874F545C1D}">
      <text>
        <r>
          <rPr>
            <b/>
            <sz val="9"/>
            <color indexed="81"/>
            <rFont val="Tahoma"/>
            <family val="2"/>
          </rPr>
          <t>Michael Young (21512438):</t>
        </r>
        <r>
          <rPr>
            <sz val="9"/>
            <color indexed="81"/>
            <rFont val="Tahoma"/>
            <family val="2"/>
          </rPr>
          <t xml:space="preserve">
must be rounded to nearest week so that it lines up with the adjusted labour periods.</t>
        </r>
      </text>
    </comment>
    <comment ref="U98" authorId="0" shapeId="0" xr:uid="{E6A307FB-AC85-4BB0-B465-232EC4F6E013}">
      <text>
        <r>
          <rPr>
            <b/>
            <sz val="9"/>
            <color indexed="81"/>
            <rFont val="Tahoma"/>
            <family val="2"/>
          </rPr>
          <t>Michael Young (21512438):</t>
        </r>
        <r>
          <rPr>
            <sz val="9"/>
            <color indexed="81"/>
            <rFont val="Tahoma"/>
            <family val="2"/>
          </rPr>
          <t xml:space="preserve">
Calculated by rounding to week first so that all peirods begin at the beginning of a week (so fps line up with lp and sgen periods).</t>
        </r>
      </text>
    </comment>
    <comment ref="E115" authorId="0" shapeId="0" xr:uid="{83BAA958-B4F0-43DC-A92E-93ABD6C5676C}">
      <text>
        <r>
          <rPr>
            <b/>
            <sz val="9"/>
            <color indexed="81"/>
            <rFont val="Tahoma"/>
            <family val="2"/>
          </rPr>
          <t>Michael Young (21512438):</t>
        </r>
        <r>
          <rPr>
            <sz val="9"/>
            <color indexed="81"/>
            <rFont val="Tahoma"/>
            <family val="2"/>
          </rPr>
          <t xml:space="preserve">
this period gets dropped. It is only here to mark the end of the last period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Michael Young (21512438)</author>
    <author>Southern Dirt</author>
  </authors>
  <commentList>
    <comment ref="H15" authorId="0" shapeId="0" xr:uid="{8BDE0F2A-9D3E-44A3-A41F-EA94E1EAC93D}">
      <text>
        <r>
          <rPr>
            <b/>
            <sz val="9"/>
            <color indexed="81"/>
            <rFont val="Tahoma"/>
            <family val="2"/>
          </rPr>
          <t>Michael Young (21512438):</t>
        </r>
        <r>
          <rPr>
            <sz val="9"/>
            <color indexed="81"/>
            <rFont val="Tahoma"/>
            <family val="2"/>
          </rPr>
          <t xml:space="preserve">
Propn of the paddock that is understory. This should be less than 1 since the pasture doesn’t grow where the actual shrubs are.</t>
        </r>
      </text>
    </comment>
    <comment ref="G17" authorId="0" shapeId="0" xr:uid="{CDF3BC9C-5324-42DC-B2E3-11FF4AC02A49}">
      <text>
        <r>
          <rPr>
            <b/>
            <sz val="9"/>
            <color indexed="81"/>
            <rFont val="Tahoma"/>
            <family val="2"/>
          </rPr>
          <t>Michael Young (21512438):</t>
        </r>
        <r>
          <rPr>
            <sz val="9"/>
            <color indexed="81"/>
            <rFont val="Tahoma"/>
            <family val="2"/>
          </rPr>
          <t xml:space="preserve">
landuse code. Used to look up which phases provide SLP</t>
        </r>
      </text>
    </comment>
    <comment ref="H34" authorId="0" shapeId="0" xr:uid="{52EEFE08-6E27-499D-9579-33EDE1338812}">
      <text>
        <r>
          <rPr>
            <b/>
            <sz val="9"/>
            <color indexed="81"/>
            <rFont val="Tahoma"/>
            <family val="2"/>
          </rPr>
          <t>Michael Young (21512438):</t>
        </r>
        <r>
          <rPr>
            <sz val="9"/>
            <color indexed="81"/>
            <rFont val="Tahoma"/>
            <family val="2"/>
          </rPr>
          <t xml:space="preserve">
This is just the establishment costs. Any ongoing costs e.g fert should be added in the Crop sheet.
This includes labour and machinery costs of establishment.</t>
        </r>
      </text>
    </comment>
    <comment ref="M52" authorId="0" shapeId="0" xr:uid="{0532AF2A-8268-4468-9045-CACC557FABF9}">
      <text>
        <r>
          <rPr>
            <b/>
            <sz val="9"/>
            <color indexed="81"/>
            <rFont val="Tahoma"/>
            <family val="2"/>
          </rPr>
          <t>Michael Young (21512438):</t>
        </r>
        <r>
          <rPr>
            <sz val="9"/>
            <color indexed="81"/>
            <rFont val="Tahoma"/>
            <family val="2"/>
          </rPr>
          <t xml:space="preserve">
ash is anything that doesn’t burn. Normal plants have some (3.5%) but saltbush has more due to the salt.</t>
        </r>
      </text>
    </comment>
    <comment ref="P52" authorId="0" shapeId="0" xr:uid="{7027403E-88C2-4997-BAD0-52BAA05CDE8B}">
      <text>
        <r>
          <rPr>
            <b/>
            <sz val="9"/>
            <color indexed="81"/>
            <rFont val="Tahoma"/>
            <family val="2"/>
          </rPr>
          <t>Michael Young (21512438):</t>
        </r>
        <r>
          <rPr>
            <sz val="9"/>
            <color indexed="81"/>
            <rFont val="Tahoma"/>
            <family val="2"/>
          </rPr>
          <t xml:space="preserve">
The ratio of the volume of saltbush consumed to the total volume of feed consumed by stock grazing saltbush and understory is based on 2006 data from Hayley Norman (pers comm.). The data is manipulated to include relative intake of the understory. The r squared of the relationship is 0.93. More detail is included in the AFO calibration directory in the spreadsheet "Saltland pasture diet selection prediction Hayley Norman-June2006.xlsx</t>
        </r>
      </text>
    </comment>
    <comment ref="R52" authorId="0" shapeId="0" xr:uid="{38585478-6F11-46AA-961B-387790D29059}">
      <text>
        <r>
          <rPr>
            <b/>
            <sz val="9"/>
            <color indexed="81"/>
            <rFont val="Tahoma"/>
            <family val="2"/>
          </rPr>
          <t>Michael Young (21512438):</t>
        </r>
        <r>
          <rPr>
            <sz val="9"/>
            <color indexed="81"/>
            <rFont val="Tahoma"/>
            <family val="2"/>
          </rPr>
          <t xml:space="preserve">
The proportion of the diet that is SLP while the SLP is being grazed. i.e. do the animals have access to the next door paddock.
(Note this is NOT the propn of the fp that slp is grazed - it is for the given section of the fp when slp is being consumed what propn of diet is filled from salt land pasture).
This input is 100% when sheep are locked into the slp paddock (generally this is the case).</t>
        </r>
      </text>
    </comment>
    <comment ref="T52" authorId="1" shapeId="0" xr:uid="{FD1DE789-AAA4-4C9D-8A33-701F2D8BB177}">
      <text>
        <r>
          <rPr>
            <b/>
            <sz val="9"/>
            <color indexed="81"/>
            <rFont val="Tahoma"/>
            <family val="2"/>
          </rPr>
          <t>MRY:</t>
        </r>
        <r>
          <rPr>
            <sz val="9"/>
            <color indexed="81"/>
            <rFont val="Tahoma"/>
            <family val="2"/>
          </rPr>
          <t xml:space="preserve">
NSW DPI "Getting the best from old man saltbush": Although saltbush has similar crude protein content to
lucerne (Table 2), approximately 50% of this exists as
Non-Protein Nitrogen (NPN) which can only be
converted to digestible protein when there is a good
supply of energy available. Saltbush has a protein level which can exceed 20%, but due to a lack of energy supply when fed as a full ration, approximately sixty percent (12-13% crude protein) is utilised.
The optimum amount of SB in the diet appears to be about 30% of daily feed intake.
MRY: I am interpreting this that if more than 30% of diet is SB then protein is lower the amount of SB in diet is also linked to the feed quality. So I have made a formula that says if SB is less than 30% animals get high protein (20%) but if more than 30% SB CP is reduced to a minimum at 40% diet.</t>
        </r>
      </text>
    </comment>
    <comment ref="N53" authorId="0" shapeId="0" xr:uid="{CA874731-C831-4D65-BD1C-4962504BD9E9}">
      <text>
        <r>
          <rPr>
            <b/>
            <sz val="9"/>
            <color indexed="81"/>
            <rFont val="Tahoma"/>
            <family val="2"/>
          </rPr>
          <t>Michael Young (21512438):</t>
        </r>
        <r>
          <rPr>
            <sz val="9"/>
            <color indexed="81"/>
            <rFont val="Tahoma"/>
            <family val="2"/>
          </rPr>
          <t xml:space="preserve">
Little bit of uncertainty surrounding this input. It used to be 55% (Haley norman 2006).</t>
        </r>
      </text>
    </comment>
    <comment ref="H173" authorId="0" shapeId="0" xr:uid="{077A5858-EEC6-4D8A-89FD-5C46F81252AD}">
      <text>
        <r>
          <rPr>
            <b/>
            <sz val="9"/>
            <color indexed="81"/>
            <rFont val="Tahoma"/>
            <family val="2"/>
          </rPr>
          <t>Michael Young (21512438):</t>
        </r>
        <r>
          <rPr>
            <sz val="9"/>
            <color indexed="81"/>
            <rFont val="Tahoma"/>
            <family val="2"/>
          </rPr>
          <t xml:space="preserve">
scalar for saltbush production on each lmu. </t>
        </r>
      </text>
    </comment>
    <comment ref="Q173" authorId="0" shapeId="0" xr:uid="{C26A1CD8-3CC9-4CAC-AFEE-4E07552CE21C}">
      <text>
        <r>
          <rPr>
            <b/>
            <sz val="9"/>
            <color indexed="81"/>
            <rFont val="Tahoma"/>
            <family val="2"/>
          </rPr>
          <t>Michael Young (21512438):</t>
        </r>
        <r>
          <rPr>
            <sz val="9"/>
            <color indexed="81"/>
            <rFont val="Tahoma"/>
            <family val="2"/>
          </rPr>
          <t xml:space="preserve">
SB grows better on saline soils.</t>
        </r>
      </text>
    </comment>
    <comment ref="J181" authorId="0" shapeId="0" xr:uid="{DB2342EE-4118-4BA5-80AA-CB5521AFFF56}">
      <text>
        <r>
          <rPr>
            <b/>
            <sz val="9"/>
            <color indexed="81"/>
            <rFont val="Tahoma"/>
            <family val="2"/>
          </rPr>
          <t>Michael Young (21512438):</t>
        </r>
        <r>
          <rPr>
            <sz val="9"/>
            <color indexed="81"/>
            <rFont val="Tahoma"/>
            <family val="2"/>
          </rPr>
          <t xml:space="preserve">
Used to calc: Average SB prodn over life of stand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Michael Young (21512438)</author>
    <author>Michael Young</author>
    <author>John</author>
  </authors>
  <commentList>
    <comment ref="H10" authorId="0" shapeId="0" xr:uid="{60E7A3CD-8351-4E6D-88CA-00A69BBD741D}">
      <text>
        <r>
          <rPr>
            <b/>
            <sz val="9"/>
            <color indexed="81"/>
            <rFont val="Tahoma"/>
            <family val="2"/>
          </rPr>
          <t>Michael Young (21512438):</t>
        </r>
        <r>
          <rPr>
            <sz val="9"/>
            <color indexed="81"/>
            <rFont val="Tahoma"/>
            <family val="2"/>
          </rPr>
          <t xml:space="preserve">
use inf if no upper bound</t>
        </r>
      </text>
    </comment>
    <comment ref="G19" authorId="1" shapeId="0" xr:uid="{DBA6624F-6323-454D-83C4-9FC45D73793A}">
      <text>
        <r>
          <rPr>
            <b/>
            <sz val="9"/>
            <color indexed="81"/>
            <rFont val="Tahoma"/>
            <family val="2"/>
          </rPr>
          <t>Michael Young:</t>
        </r>
        <r>
          <rPr>
            <sz val="9"/>
            <color indexed="81"/>
            <rFont val="Tahoma"/>
            <family val="2"/>
          </rPr>
          <t xml:space="preserve">
only applies to casual</t>
        </r>
      </text>
    </comment>
    <comment ref="G36" authorId="1" shapeId="0" xr:uid="{8D68E3E3-EE34-4C0C-B024-B91FB156C392}">
      <text>
        <r>
          <rPr>
            <b/>
            <sz val="9"/>
            <color indexed="81"/>
            <rFont val="Tahoma"/>
            <family val="2"/>
          </rPr>
          <t>Michael Young:</t>
        </r>
        <r>
          <rPr>
            <sz val="9"/>
            <color indexed="81"/>
            <rFont val="Tahoma"/>
            <family val="2"/>
          </rPr>
          <t xml:space="preserve">
sick leave (days/yr)
this only applies to perm staff</t>
        </r>
      </text>
    </comment>
    <comment ref="G38" authorId="1" shapeId="0" xr:uid="{791C22EB-EF1A-4FCF-A94E-EE863DD48988}">
      <text>
        <r>
          <rPr>
            <b/>
            <sz val="9"/>
            <color indexed="81"/>
            <rFont val="Tahoma"/>
            <family val="2"/>
          </rPr>
          <t>Michael Young:</t>
        </r>
        <r>
          <rPr>
            <sz val="9"/>
            <color indexed="81"/>
            <rFont val="Tahoma"/>
            <family val="2"/>
          </rPr>
          <t xml:space="preserve">
post harvest leave staff (usually takes a holiday in jan and/or  feb).
AFO optimises when the holiday is taken.</t>
        </r>
      </text>
    </comment>
    <comment ref="I58" authorId="1" shapeId="0" xr:uid="{C9446E84-3893-4CF7-B0DD-E7F359075FD5}">
      <text>
        <r>
          <rPr>
            <b/>
            <sz val="9"/>
            <color indexed="81"/>
            <rFont val="Tahoma"/>
            <family val="2"/>
          </rPr>
          <t>Michael Young:</t>
        </r>
        <r>
          <rPr>
            <sz val="9"/>
            <color indexed="81"/>
            <rFont val="Tahoma"/>
            <family val="2"/>
          </rPr>
          <t xml:space="preserve">
labour efficency permanent - amount of time to supervise = 7% normally and 2% during seeding and harvest</t>
        </r>
      </text>
    </comment>
    <comment ref="J58" authorId="1" shapeId="0" xr:uid="{F983B3EA-4B7F-4979-8C06-EF3420596BEB}">
      <text>
        <r>
          <rPr>
            <b/>
            <sz val="9"/>
            <color indexed="81"/>
            <rFont val="Tahoma"/>
            <family val="2"/>
          </rPr>
          <t>Michael Young:</t>
        </r>
        <r>
          <rPr>
            <sz val="9"/>
            <color indexed="81"/>
            <rFont val="Tahoma"/>
            <family val="2"/>
          </rPr>
          <t xml:space="preserve">
labour efficency casual - amount of time to supervise = 25% normally and 15% during seeding and harvest</t>
        </r>
      </text>
    </comment>
    <comment ref="I68" authorId="1" shapeId="0" xr:uid="{F1264AA0-D7FB-4812-A190-BDD5E60EDB8F}">
      <text>
        <r>
          <rPr>
            <b/>
            <sz val="9"/>
            <color indexed="81"/>
            <rFont val="Tahoma"/>
            <family val="2"/>
          </rPr>
          <t>Michael Young:</t>
        </r>
        <r>
          <rPr>
            <sz val="9"/>
            <color indexed="81"/>
            <rFont val="Tahoma"/>
            <family val="2"/>
          </rPr>
          <t xml:space="preserve">
Hours will be allocated into which every labour period the date falls</t>
        </r>
      </text>
    </comment>
    <comment ref="F71" authorId="1" shapeId="0" xr:uid="{1E747DB5-A695-4308-B454-BCB87EFFDB2A}">
      <text>
        <r>
          <rPr>
            <b/>
            <sz val="9"/>
            <color indexed="81"/>
            <rFont val="Tahoma"/>
            <family val="2"/>
          </rPr>
          <t>Michael Young:</t>
        </r>
        <r>
          <rPr>
            <sz val="9"/>
            <color indexed="81"/>
            <rFont val="Tahoma"/>
            <family val="2"/>
          </rPr>
          <t xml:space="preserve">
when inputting check dates line up correctly with labour periods ie you may not want any fixed labour during seeding and harvest</t>
        </r>
      </text>
    </comment>
    <comment ref="J71" authorId="1" shapeId="0" xr:uid="{43B1BA05-99FA-42CF-8026-8ED918DCD370}">
      <text>
        <r>
          <rPr>
            <b/>
            <sz val="9"/>
            <color indexed="81"/>
            <rFont val="Tahoma"/>
            <family val="2"/>
          </rPr>
          <t>Michael Young:</t>
        </r>
        <r>
          <rPr>
            <sz val="9"/>
            <color indexed="81"/>
            <rFont val="Tahoma"/>
            <family val="2"/>
          </rPr>
          <t xml:space="preserve">
when inputting check dates line up correctly with labour periods ie you may not want any fixed labour during seeding and harvest</t>
        </r>
      </text>
    </comment>
    <comment ref="N71" authorId="1" shapeId="0" xr:uid="{C7642DAD-6844-405B-AE49-1B0392175F4D}">
      <text>
        <r>
          <rPr>
            <b/>
            <sz val="9"/>
            <color indexed="81"/>
            <rFont val="Tahoma"/>
            <family val="2"/>
          </rPr>
          <t>Michael Young:</t>
        </r>
        <r>
          <rPr>
            <sz val="9"/>
            <color indexed="81"/>
            <rFont val="Tahoma"/>
            <family val="2"/>
          </rPr>
          <t xml:space="preserve">
when inputting check dates line up correctly with labour periods ie you may not want any fixed labour during seeding and harvest</t>
        </r>
      </text>
    </comment>
    <comment ref="R71" authorId="1" shapeId="0" xr:uid="{B2DB24A3-2D2A-478A-AA0B-C64190512865}">
      <text>
        <r>
          <rPr>
            <b/>
            <sz val="9"/>
            <color indexed="81"/>
            <rFont val="Tahoma"/>
            <family val="2"/>
          </rPr>
          <t>Michael Young:</t>
        </r>
        <r>
          <rPr>
            <sz val="9"/>
            <color indexed="81"/>
            <rFont val="Tahoma"/>
            <family val="2"/>
          </rPr>
          <t xml:space="preserve">
when inputting check dates line up correctly with labour periods ie you may not want any fixed labour during seeding and harvest</t>
        </r>
      </text>
    </comment>
    <comment ref="V71" authorId="1" shapeId="0" xr:uid="{816FF44A-61F0-45AF-A04C-49CC70D58CEF}">
      <text>
        <r>
          <rPr>
            <b/>
            <sz val="9"/>
            <color indexed="81"/>
            <rFont val="Tahoma"/>
            <family val="2"/>
          </rPr>
          <t>Michael Young:</t>
        </r>
        <r>
          <rPr>
            <sz val="9"/>
            <color indexed="81"/>
            <rFont val="Tahoma"/>
            <family val="2"/>
          </rPr>
          <t xml:space="preserve">
difference to old midas - i am now allowing the model to choose the labour periods for learning, to represent that labourers would study in less busy periods
- there is just one input number to represent labour learn, at the time of writing this number represents 6hrs for each crop and pasture and grazing method
 - the old midas used to include and not inclued learning abour phased ie lucerne depending if it was included as an option but i think farmer are still learning about things even if not currently doing it. so thats why this is now just one value 
- although maybe it could be broken up a little to make it easier to calibrate 
- i think it should also include time the workers spend consulting with farm advisors etc 
</t>
        </r>
      </text>
    </comment>
    <comment ref="G72" authorId="2" shapeId="0" xr:uid="{D56FF680-4CAE-4544-ADA1-3ADA26EC5156}">
      <text>
        <r>
          <rPr>
            <b/>
            <sz val="9"/>
            <color indexed="81"/>
            <rFont val="Tahoma"/>
            <family val="2"/>
          </rPr>
          <t>John:</t>
        </r>
        <r>
          <rPr>
            <sz val="9"/>
            <color indexed="81"/>
            <rFont val="Tahoma"/>
            <family val="2"/>
          </rPr>
          <t xml:space="preserve">
days to complete the task. 
The time required is spread evenly across this range</t>
        </r>
      </text>
    </comment>
    <comment ref="K72" authorId="2" shapeId="0" xr:uid="{412A0FF3-46FE-4D7F-88C3-9CD513CE9707}">
      <text>
        <r>
          <rPr>
            <b/>
            <sz val="9"/>
            <color indexed="81"/>
            <rFont val="Tahoma"/>
            <family val="2"/>
          </rPr>
          <t>John:</t>
        </r>
        <r>
          <rPr>
            <sz val="9"/>
            <color indexed="81"/>
            <rFont val="Tahoma"/>
            <family val="2"/>
          </rPr>
          <t xml:space="preserve">
days to complete the task. 
The time required is spread evenly across this range</t>
        </r>
      </text>
    </comment>
    <comment ref="O72" authorId="2" shapeId="0" xr:uid="{A81658D5-0AC8-478C-94B5-5E2255C61943}">
      <text>
        <r>
          <rPr>
            <b/>
            <sz val="9"/>
            <color indexed="81"/>
            <rFont val="Tahoma"/>
            <family val="2"/>
          </rPr>
          <t>John:</t>
        </r>
        <r>
          <rPr>
            <sz val="9"/>
            <color indexed="81"/>
            <rFont val="Tahoma"/>
            <family val="2"/>
          </rPr>
          <t xml:space="preserve">
days to complete the task. 
The time required is spread evenly across this range</t>
        </r>
      </text>
    </comment>
    <comment ref="S72" authorId="2" shapeId="0" xr:uid="{81FC064B-87C4-4233-8D98-9101EBB2247A}">
      <text>
        <r>
          <rPr>
            <b/>
            <sz val="9"/>
            <color indexed="81"/>
            <rFont val="Tahoma"/>
            <family val="2"/>
          </rPr>
          <t>John:</t>
        </r>
        <r>
          <rPr>
            <sz val="9"/>
            <color indexed="81"/>
            <rFont val="Tahoma"/>
            <family val="2"/>
          </rPr>
          <t xml:space="preserve">
days to complete the task. 
The time required is spread evenly across this range</t>
        </r>
      </text>
    </comment>
    <comment ref="F97" authorId="1" shapeId="0" xr:uid="{B822509D-6172-4E4E-80D6-EBBC09CF5F67}">
      <text>
        <r>
          <rPr>
            <b/>
            <sz val="9"/>
            <color indexed="81"/>
            <rFont val="Tahoma"/>
            <family val="2"/>
          </rPr>
          <t>Michael Young:</t>
        </r>
        <r>
          <rPr>
            <sz val="9"/>
            <color indexed="81"/>
            <rFont val="Tahoma"/>
            <family val="2"/>
          </rPr>
          <t xml:space="preserve">
This is the additional labour required by helpers. It is a percentage compared to the actual activity. Ie 0.5 means that helper labour is required 50% of the time (for 1hr of seeding 30mis of helper labour is required)</t>
        </r>
      </text>
    </comment>
    <comment ref="G99" authorId="1" shapeId="0" xr:uid="{37CB4598-1315-4AE2-9EDE-2EC57451B00D}">
      <text>
        <r>
          <rPr>
            <b/>
            <sz val="9"/>
            <color indexed="81"/>
            <rFont val="Tahoma"/>
            <family val="2"/>
          </rPr>
          <t>Michael Young:</t>
        </r>
        <r>
          <rPr>
            <sz val="9"/>
            <color indexed="81"/>
            <rFont val="Tahoma"/>
            <family val="2"/>
          </rPr>
          <t xml:space="preserve">
harvest helper time per crop
-includes chaser bin driver ie 100% helper time</t>
        </r>
      </text>
    </comment>
    <comment ref="E100" authorId="1" shapeId="0" xr:uid="{FD201795-E0F5-4CA7-817C-09695A29BDBC}">
      <text>
        <r>
          <rPr>
            <b/>
            <sz val="9"/>
            <color indexed="81"/>
            <rFont val="Tahoma"/>
            <family val="2"/>
          </rPr>
          <t>Michael Young:</t>
        </r>
        <r>
          <rPr>
            <sz val="9"/>
            <color indexed="81"/>
            <rFont val="Tahoma"/>
            <family val="2"/>
          </rPr>
          <t xml:space="preserve">
proportion of seeding time that requires a helper ie Ferrying fuel, grain, fertiliser, repairs &amp; maintenance, Ferrying vehicles between paddocks, Changing machine settings between paddocks</t>
        </r>
      </text>
    </comment>
    <comment ref="K100" authorId="2" shapeId="0" xr:uid="{FF15CEAF-5A73-4D6F-B2B4-2816CEF64679}">
      <text>
        <r>
          <rPr>
            <b/>
            <sz val="9"/>
            <color indexed="81"/>
            <rFont val="Tahoma"/>
            <family val="2"/>
          </rPr>
          <t>John:</t>
        </r>
        <r>
          <rPr>
            <sz val="9"/>
            <color indexed="81"/>
            <rFont val="Tahoma"/>
            <family val="2"/>
          </rPr>
          <t xml:space="preserve">
days to complete the task. 
The time required is spread evenly across this range</t>
        </r>
      </text>
    </comment>
    <comment ref="O100" authorId="2" shapeId="0" xr:uid="{A2979404-C0E9-41C2-A43C-02464EBAE923}">
      <text>
        <r>
          <rPr>
            <b/>
            <sz val="9"/>
            <color indexed="81"/>
            <rFont val="Tahoma"/>
            <family val="2"/>
          </rPr>
          <t>John:</t>
        </r>
        <r>
          <rPr>
            <sz val="9"/>
            <color indexed="81"/>
            <rFont val="Tahoma"/>
            <family val="2"/>
          </rPr>
          <t xml:space="preserve">
days to complete the task. 
The time required is spread evenly across this range</t>
        </r>
      </text>
    </comment>
    <comment ref="S100" authorId="2" shapeId="0" xr:uid="{DD019195-5AAC-4253-BCF0-ED863FC96E65}">
      <text>
        <r>
          <rPr>
            <b/>
            <sz val="9"/>
            <color indexed="81"/>
            <rFont val="Tahoma"/>
            <family val="2"/>
          </rPr>
          <t>John:</t>
        </r>
        <r>
          <rPr>
            <sz val="9"/>
            <color indexed="81"/>
            <rFont val="Tahoma"/>
            <family val="2"/>
          </rPr>
          <t xml:space="preserve">
days to complete the task. 
The time required is spread evenly across this range</t>
        </r>
      </text>
    </comment>
    <comment ref="W100" authorId="2" shapeId="0" xr:uid="{7A994123-9C62-4054-AF66-B0C593DBF9D5}">
      <text>
        <r>
          <rPr>
            <b/>
            <sz val="9"/>
            <color indexed="81"/>
            <rFont val="Tahoma"/>
            <family val="2"/>
          </rPr>
          <t>John:</t>
        </r>
        <r>
          <rPr>
            <sz val="9"/>
            <color indexed="81"/>
            <rFont val="Tahoma"/>
            <family val="2"/>
          </rPr>
          <t xml:space="preserve">
days to complete the task. 
The time required is spread evenly across this range</t>
        </r>
      </text>
    </comment>
    <comment ref="U103" authorId="1" shapeId="0" xr:uid="{2FEE4385-D16C-4673-BB03-3D578FB505B6}">
      <text>
        <r>
          <rPr>
            <b/>
            <sz val="9"/>
            <color indexed="81"/>
            <rFont val="Tahoma"/>
            <family val="2"/>
          </rPr>
          <t>Michael Young:</t>
        </r>
        <r>
          <rPr>
            <sz val="9"/>
            <color indexed="81"/>
            <rFont val="Tahoma"/>
            <family val="2"/>
          </rPr>
          <t xml:space="preserve">
after seeding finishes</t>
        </r>
      </text>
    </comment>
    <comment ref="E125" authorId="0" shapeId="0" xr:uid="{43D6C4FF-A6FB-4FE1-BCD3-B4C346B4B5C8}">
      <text>
        <r>
          <rPr>
            <b/>
            <sz val="9"/>
            <color indexed="81"/>
            <rFont val="Tahoma"/>
            <family val="2"/>
          </rPr>
          <t>Michael Young (21512438):</t>
        </r>
        <r>
          <rPr>
            <sz val="9"/>
            <color indexed="81"/>
            <rFont val="Tahoma"/>
            <family val="2"/>
          </rPr>
          <t xml:space="preserve">
hrs per week spent monitoring crops. This is fixed eg it doesn’t vary based on the amount of crop area. The logic behind this is that farmers will check a small area in detail and then just skim over the rest.</t>
        </r>
      </text>
    </comment>
    <comment ref="E132" authorId="0" shapeId="0" xr:uid="{ADFC4C9F-9996-4B0A-827D-B60FD2E4DACC}">
      <text>
        <r>
          <rPr>
            <b/>
            <sz val="9"/>
            <color indexed="81"/>
            <rFont val="Tahoma"/>
            <family val="2"/>
          </rPr>
          <t>Michael Young (21512438):</t>
        </r>
        <r>
          <rPr>
            <sz val="9"/>
            <color indexed="81"/>
            <rFont val="Tahoma"/>
            <family val="2"/>
          </rPr>
          <t xml:space="preserve">
hrs per week required to monitor average sized paddock (input for average sized paddock in general! Sheet).
This is variable eg the more crop area the more monitoring.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John</author>
    <author>Michael Young (21512438)</author>
    <author>Michael</author>
    <author>Michael Young</author>
  </authors>
  <commentList>
    <comment ref="H18" authorId="0" shapeId="0" xr:uid="{1173E6EC-E311-4DDA-95FC-F01A95E29F17}">
      <text>
        <r>
          <rPr>
            <b/>
            <sz val="9"/>
            <color indexed="81"/>
            <rFont val="Tahoma"/>
            <family val="2"/>
          </rPr>
          <t>John:</t>
        </r>
        <r>
          <rPr>
            <sz val="9"/>
            <color indexed="81"/>
            <rFont val="Tahoma"/>
            <family val="2"/>
          </rPr>
          <t xml:space="preserve">
This is a scalar for this region relative to the height factor for this pasture type in Universal.xlsx
A higher value is a more erect pasture</t>
        </r>
      </text>
    </comment>
    <comment ref="K18" authorId="0" shapeId="0" xr:uid="{569C046C-9107-449B-A2AA-B28D91D25422}">
      <text>
        <r>
          <rPr>
            <b/>
            <sz val="9"/>
            <color indexed="81"/>
            <rFont val="Tahoma"/>
            <family val="2"/>
          </rPr>
          <t>John:</t>
        </r>
        <r>
          <rPr>
            <sz val="9"/>
            <color indexed="81"/>
            <rFont val="Tahoma"/>
            <family val="2"/>
          </rPr>
          <t xml:space="preserve">
0.8 to represent a moderate clover pasture .
Set to 2 for EWW to represent sparse easier to graze pastures with less clover content.</t>
        </r>
      </text>
    </comment>
    <comment ref="H20" authorId="0" shapeId="0" xr:uid="{325E8B4D-86E2-4D95-8B71-5AB2A51527E5}">
      <text>
        <r>
          <rPr>
            <b/>
            <sz val="9"/>
            <color indexed="81"/>
            <rFont val="Tahoma"/>
            <family val="2"/>
          </rPr>
          <t>John:</t>
        </r>
        <r>
          <rPr>
            <sz val="9"/>
            <color indexed="81"/>
            <rFont val="Tahoma"/>
            <family val="2"/>
          </rPr>
          <t xml:space="preserve">
The number of days that pasture is in the establishment phase.
Assumed as constant for different weather years.</t>
        </r>
      </text>
    </comment>
    <comment ref="H24" authorId="0" shapeId="0" xr:uid="{99470070-5AD9-4A28-A7F3-714561133F1B}">
      <text>
        <r>
          <rPr>
            <b/>
            <sz val="9"/>
            <color indexed="81"/>
            <rFont val="Tahoma"/>
            <family val="2"/>
          </rPr>
          <t>John:</t>
        </r>
        <r>
          <rPr>
            <sz val="9"/>
            <color indexed="81"/>
            <rFont val="Tahoma"/>
            <family val="2"/>
          </rPr>
          <t xml:space="preserve">
Value is used to convert FOO &amp; height for the local pasture pasture measured using the local system to the measurements used in GrazPlan
0 is establishing pasture
1 is vegetative pasture
</t>
        </r>
      </text>
    </comment>
    <comment ref="G81" authorId="1" shapeId="0" xr:uid="{2B26103B-3E1E-4F86-B846-E13E584CB89D}">
      <text>
        <r>
          <rPr>
            <b/>
            <sz val="9"/>
            <color indexed="81"/>
            <rFont val="Tahoma"/>
            <family val="2"/>
          </rPr>
          <t>Michael Young (21512438):</t>
        </r>
        <r>
          <rPr>
            <sz val="9"/>
            <color indexed="81"/>
            <rFont val="Tahoma"/>
            <family val="2"/>
          </rPr>
          <t xml:space="preserve">
daily decay</t>
        </r>
      </text>
    </comment>
    <comment ref="I150" authorId="1" shapeId="0" xr:uid="{D46209C7-4C0F-48A4-AB47-C384FB6269A2}">
      <text>
        <r>
          <rPr>
            <b/>
            <sz val="9"/>
            <color indexed="81"/>
            <rFont val="Tahoma"/>
            <family val="2"/>
          </rPr>
          <t>Michael Young (21512438):</t>
        </r>
        <r>
          <rPr>
            <sz val="9"/>
            <color indexed="81"/>
            <rFont val="Tahoma"/>
            <family val="2"/>
          </rPr>
          <t xml:space="preserve">
Cant start seeding before season start.
Pastures that are sown in spring (ie Seeding Period E) can have the initial germination grown &amp; grazed using the normal pasture growth system. To do this enter a germination in the germination table.</t>
        </r>
      </text>
    </comment>
    <comment ref="M154" authorId="2" shapeId="0" xr:uid="{322550CA-7C7C-4DA5-B467-117CDBC70283}">
      <text>
        <r>
          <rPr>
            <b/>
            <sz val="9"/>
            <color indexed="81"/>
            <rFont val="Tahoma"/>
            <family val="2"/>
          </rPr>
          <t>Michael:</t>
        </r>
        <r>
          <rPr>
            <sz val="9"/>
            <color indexed="81"/>
            <rFont val="Tahoma"/>
            <family val="2"/>
          </rPr>
          <t xml:space="preserve">
poor break takes extra 15 days before foo reaches 500.</t>
        </r>
      </text>
    </comment>
    <comment ref="O154" authorId="2" shapeId="0" xr:uid="{78B98A6F-0DFA-4B43-8774-60C3A7DB5DC7}">
      <text>
        <r>
          <rPr>
            <b/>
            <sz val="9"/>
            <color indexed="81"/>
            <rFont val="Tahoma"/>
            <family val="2"/>
          </rPr>
          <t>Michael:</t>
        </r>
        <r>
          <rPr>
            <sz val="9"/>
            <color indexed="81"/>
            <rFont val="Tahoma"/>
            <family val="2"/>
          </rPr>
          <t xml:space="preserve">
less summer rain delays foo reaching 500 by 5 days (based on simulation results)</t>
        </r>
      </text>
    </comment>
    <comment ref="I156" authorId="1" shapeId="0" xr:uid="{5DD2BF30-F3DF-4552-A107-E827E566AB4B}">
      <text>
        <r>
          <rPr>
            <b/>
            <sz val="9"/>
            <color indexed="81"/>
            <rFont val="Tahoma"/>
            <family val="2"/>
          </rPr>
          <t>Michael Young (21512438):</t>
        </r>
        <r>
          <rPr>
            <sz val="9"/>
            <color indexed="81"/>
            <rFont val="Tahoma"/>
            <family val="2"/>
          </rPr>
          <t xml:space="preserve">
Ungrazed feed when the paddock is destocked is removed from the feed pool. If destocked prior to the break no pasture is removed.</t>
        </r>
      </text>
    </comment>
    <comment ref="H162" authorId="1" shapeId="0" xr:uid="{8E15C22A-37C5-46FF-BA5D-B9F5CE892F24}">
      <text>
        <r>
          <rPr>
            <b/>
            <sz val="9"/>
            <color indexed="81"/>
            <rFont val="Tahoma"/>
            <family val="2"/>
          </rPr>
          <t>Michael Young (21512438):</t>
        </r>
        <r>
          <rPr>
            <sz val="9"/>
            <color indexed="81"/>
            <rFont val="Tahoma"/>
            <family val="2"/>
          </rPr>
          <t xml:space="preserve">
FOO for start of grazing is fixed value for all season types. 
Adjust the date of first grazing that will achieve this FOO for season type</t>
        </r>
      </text>
    </comment>
    <comment ref="L182" authorId="1" shapeId="0" xr:uid="{64D2F34A-8DBA-49BE-AB9F-D18508741A71}">
      <text>
        <r>
          <rPr>
            <b/>
            <sz val="9"/>
            <color indexed="81"/>
            <rFont val="Tahoma"/>
            <family val="2"/>
          </rPr>
          <t>Michael Young (21512438):</t>
        </r>
        <r>
          <rPr>
            <sz val="9"/>
            <color indexed="81"/>
            <rFont val="Tahoma"/>
            <family val="2"/>
          </rPr>
          <t xml:space="preserve">
All non spraytopped annuals that can exist in yr1</t>
        </r>
      </text>
    </comment>
    <comment ref="M182" authorId="3" shapeId="0" xr:uid="{7AEFBC09-8C94-4302-98B3-6AF1196D9F47}">
      <text>
        <r>
          <rPr>
            <b/>
            <sz val="9"/>
            <color indexed="81"/>
            <rFont val="Tahoma"/>
            <family val="2"/>
          </rPr>
          <t>Michael Young:</t>
        </r>
        <r>
          <rPr>
            <sz val="9"/>
            <color indexed="81"/>
            <rFont val="Tahoma"/>
            <family val="2"/>
          </rPr>
          <t xml:space="preserve">
Ag0 represents all annuals that are not resown</t>
        </r>
      </text>
    </comment>
    <comment ref="L183" authorId="1" shapeId="0" xr:uid="{3AE98644-95B6-4C7D-841C-B8B964690DD9}">
      <text>
        <r>
          <rPr>
            <b/>
            <sz val="9"/>
            <color indexed="81"/>
            <rFont val="Tahoma"/>
            <family val="2"/>
          </rPr>
          <t>Michael Young (21512438):</t>
        </r>
        <r>
          <rPr>
            <sz val="9"/>
            <color indexed="81"/>
            <rFont val="Tahoma"/>
            <family val="2"/>
          </rPr>
          <t xml:space="preserve">
All spraytopped annuals</t>
        </r>
      </text>
    </comment>
    <comment ref="K184" authorId="1" shapeId="0" xr:uid="{EFD7D258-9FA9-430F-812F-B25F4A258196}">
      <text>
        <r>
          <rPr>
            <b/>
            <sz val="9"/>
            <color indexed="81"/>
            <rFont val="Tahoma"/>
            <family val="2"/>
          </rPr>
          <t>Michael Young (21512438):</t>
        </r>
        <r>
          <rPr>
            <sz val="9"/>
            <color indexed="81"/>
            <rFont val="Tahoma"/>
            <family val="2"/>
          </rPr>
          <t xml:space="preserve">
All annuals</t>
        </r>
      </text>
    </comment>
    <comment ref="N186" authorId="2" shapeId="0" xr:uid="{B0EBF02B-1DC9-4D0A-9EDC-36F2F8FA9CA3}">
      <text>
        <r>
          <rPr>
            <b/>
            <sz val="9"/>
            <color indexed="81"/>
            <rFont val="Tahoma"/>
            <family val="2"/>
          </rPr>
          <t>Michael:</t>
        </r>
        <r>
          <rPr>
            <sz val="9"/>
            <color indexed="81"/>
            <rFont val="Tahoma"/>
            <family val="2"/>
          </rPr>
          <t xml:space="preserve">
More germ to account for soil N from pulse</t>
        </r>
      </text>
    </comment>
    <comment ref="N188" authorId="2" shapeId="0" xr:uid="{335F35FF-BE22-49A9-B0CC-6D0F1D5B7771}">
      <text>
        <r>
          <rPr>
            <b/>
            <sz val="9"/>
            <color indexed="81"/>
            <rFont val="Tahoma"/>
            <family val="2"/>
          </rPr>
          <t>Michael:</t>
        </r>
        <r>
          <rPr>
            <sz val="9"/>
            <color indexed="81"/>
            <rFont val="Tahoma"/>
            <family val="2"/>
          </rPr>
          <t xml:space="preserve">
assuming LF gets managed the same as lupins</t>
        </r>
      </text>
    </comment>
    <comment ref="N191" authorId="2" shapeId="0" xr:uid="{947E9AF8-25AE-4326-BD9F-BA85C6ED55A2}">
      <text>
        <r>
          <rPr>
            <b/>
            <sz val="9"/>
            <color indexed="81"/>
            <rFont val="Tahoma"/>
            <family val="2"/>
          </rPr>
          <t>Michael:</t>
        </r>
        <r>
          <rPr>
            <sz val="9"/>
            <color indexed="81"/>
            <rFont val="Tahoma"/>
            <family val="2"/>
          </rPr>
          <t xml:space="preserve">
More germ to account for soil N from pulse</t>
        </r>
      </text>
    </comment>
    <comment ref="N193" authorId="2" shapeId="0" xr:uid="{DFB03968-1F48-4221-BFE8-64A0485D326B}">
      <text>
        <r>
          <rPr>
            <b/>
            <sz val="9"/>
            <color indexed="81"/>
            <rFont val="Tahoma"/>
            <family val="2"/>
          </rPr>
          <t>Michael:</t>
        </r>
        <r>
          <rPr>
            <sz val="9"/>
            <color indexed="81"/>
            <rFont val="Tahoma"/>
            <family val="2"/>
          </rPr>
          <t xml:space="preserve">
assuming LF gets managed the same as lupins</t>
        </r>
      </text>
    </comment>
    <comment ref="V228" authorId="2" shapeId="0" xr:uid="{72EEB37F-3059-416C-BC4F-1C9D69A5842A}">
      <text>
        <r>
          <rPr>
            <b/>
            <sz val="9"/>
            <color indexed="81"/>
            <rFont val="Tahoma"/>
            <family val="2"/>
          </rPr>
          <t>Michael:</t>
        </r>
        <r>
          <rPr>
            <sz val="9"/>
            <color indexed="81"/>
            <rFont val="Tahoma"/>
            <family val="2"/>
          </rPr>
          <t xml:space="preserve">
see LMU calibration folder for more info.</t>
        </r>
      </text>
    </comment>
    <comment ref="AC229" authorId="2" shapeId="0" xr:uid="{30D0641A-1B05-481A-80BC-A73675E1312A}">
      <text>
        <r>
          <rPr>
            <b/>
            <sz val="9"/>
            <color indexed="81"/>
            <rFont val="Tahoma"/>
            <family val="2"/>
          </rPr>
          <t>Michael:</t>
        </r>
        <r>
          <rPr>
            <sz val="9"/>
            <color indexed="81"/>
            <rFont val="Tahoma"/>
            <family val="2"/>
          </rPr>
          <t xml:space="preserve">
Saline soil. Based on info from Alan Peggs. 7.5% of farm moderately saline (50%) yield. 2.5% of farm mild saline 75% yield.</t>
        </r>
      </text>
    </comment>
    <comment ref="AN347" authorId="2" shapeId="0" xr:uid="{F75DFAA9-B793-47E9-8C05-EE631320F740}">
      <text>
        <r>
          <rPr>
            <b/>
            <sz val="9"/>
            <color indexed="81"/>
            <rFont val="Tahoma"/>
            <family val="2"/>
          </rPr>
          <t>Michael:</t>
        </r>
        <r>
          <rPr>
            <sz val="9"/>
            <color indexed="81"/>
            <rFont val="Tahoma"/>
            <family val="2"/>
          </rPr>
          <t xml:space="preserve">
If calibrating against PfS this value needs to be input such that the start foo calculated matches PfS.</t>
        </r>
      </text>
    </comment>
    <comment ref="AF350" authorId="0" shapeId="0" xr:uid="{7D487208-6EA0-4AC0-8BD7-0A3327230E75}">
      <text>
        <r>
          <rPr>
            <b/>
            <sz val="9"/>
            <color indexed="81"/>
            <rFont val="Tahoma"/>
            <family val="2"/>
          </rPr>
          <t>John:</t>
        </r>
        <r>
          <rPr>
            <sz val="9"/>
            <color indexed="81"/>
            <rFont val="Tahoma"/>
            <family val="2"/>
          </rPr>
          <t xml:space="preserve">
25 in first detailed version</t>
        </r>
      </text>
    </comment>
    <comment ref="T516" authorId="0" shapeId="0" xr:uid="{96139A71-799A-4AB4-AF3B-C7763D0C9D0B}">
      <text>
        <r>
          <rPr>
            <b/>
            <sz val="9"/>
            <color indexed="81"/>
            <rFont val="Tahoma"/>
            <family val="2"/>
          </rPr>
          <t>John:</t>
        </r>
        <r>
          <rPr>
            <sz val="9"/>
            <color indexed="81"/>
            <rFont val="Tahoma"/>
            <family val="2"/>
          </rPr>
          <t xml:space="preserve">
Senescence occurs into the dry feed pool in the same period.
The senesced feed is then deteriorated as dry feed into the next period (as dry feed).
If the calculated digestibility is outside the range of the digestibility of the low and high dry feed pools then it is all allocated to the either high or low.</t>
        </r>
      </text>
    </comment>
    <comment ref="J517" authorId="0" shapeId="0" xr:uid="{4A6E2D1C-C723-4EC4-BAD3-693253E2DA7B}">
      <text>
        <r>
          <rPr>
            <b/>
            <sz val="9"/>
            <color indexed="81"/>
            <rFont val="Tahoma"/>
            <family val="2"/>
          </rPr>
          <t>John:</t>
        </r>
        <r>
          <rPr>
            <sz val="9"/>
            <color indexed="81"/>
            <rFont val="Tahoma"/>
            <family val="2"/>
          </rPr>
          <t xml:space="preserve">
Digestibility of the top 25% of the sward)</t>
        </r>
      </text>
    </comment>
    <comment ref="V518" authorId="0" shapeId="0" xr:uid="{2EA5EC33-326C-4190-A32D-92705CACBC6B}">
      <text>
        <r>
          <rPr>
            <b/>
            <sz val="9"/>
            <color indexed="81"/>
            <rFont val="Tahoma"/>
            <family val="2"/>
          </rPr>
          <t>John:</t>
        </r>
        <r>
          <rPr>
            <sz val="9"/>
            <color indexed="81"/>
            <rFont val="Tahoma"/>
            <family val="2"/>
          </rPr>
          <t xml:space="preserve">
The range from the best 25% of the sward to the lowest 25% of the sward (above the base level).
This has two roles:
1. effects the DMD of green pasure that is grazed at different intensities.
2. Effect the quality of senesced feed.</t>
        </r>
      </text>
    </comment>
    <comment ref="L635" authorId="1" shapeId="0" xr:uid="{AFE9BF11-CDD8-420E-AEB3-88D914549ED6}">
      <text>
        <r>
          <rPr>
            <b/>
            <sz val="9"/>
            <color indexed="81"/>
            <rFont val="Tahoma"/>
            <family val="2"/>
          </rPr>
          <t>Michael Young (21512438):</t>
        </r>
        <r>
          <rPr>
            <sz val="9"/>
            <color indexed="81"/>
            <rFont val="Tahoma"/>
            <family val="2"/>
          </rPr>
          <t xml:space="preserve">
These values are based on AusFarm but altered to smooth the variation between seasons.
Good spring tends to have slightly lower dry feed DMD due to whether plants finish life cycle or senesce due to wather stress.
Date of break also affect ability to complete life cycle.
False brk has a lower DMD due to reduction in legume content.
</t>
        </r>
      </text>
    </comment>
    <comment ref="O635" authorId="2" shapeId="0" xr:uid="{B5B075FB-A98A-4717-8FE6-FF3992A67CF4}">
      <text>
        <r>
          <rPr>
            <b/>
            <sz val="9"/>
            <color indexed="81"/>
            <rFont val="Tahoma"/>
            <family val="2"/>
          </rPr>
          <t>Michael:</t>
        </r>
        <r>
          <rPr>
            <sz val="9"/>
            <color indexed="81"/>
            <rFont val="Tahoma"/>
            <family val="2"/>
          </rPr>
          <t xml:space="preserve">
higher for seasons with poor springs and earlier finish</t>
        </r>
      </text>
    </comment>
    <comment ref="AC651" authorId="0" shapeId="0" xr:uid="{0D2BE874-98DD-4DED-99B7-E7619D1E27FD}">
      <text>
        <r>
          <rPr>
            <b/>
            <sz val="9"/>
            <color indexed="81"/>
            <rFont val="Tahoma"/>
            <family val="2"/>
          </rPr>
          <t>John:</t>
        </r>
        <r>
          <rPr>
            <sz val="9"/>
            <color indexed="81"/>
            <rFont val="Tahoma"/>
            <family val="2"/>
          </rPr>
          <t xml:space="preserve">
For conditional formatting that highlights erros with the range of digestibility</t>
        </r>
      </text>
    </comment>
    <comment ref="L652" authorId="0" shapeId="0" xr:uid="{E592202E-4CE6-47DE-86FB-CBA006420B42}">
      <text>
        <r>
          <rPr>
            <b/>
            <sz val="9"/>
            <color indexed="81"/>
            <rFont val="Tahoma"/>
            <family val="2"/>
          </rPr>
          <t>John:</t>
        </r>
        <r>
          <rPr>
            <sz val="9"/>
            <color indexed="81"/>
            <rFont val="Tahoma"/>
            <family val="2"/>
          </rPr>
          <t xml:space="preserve">
Estimate of dry feed available per hectare.
This input controls the RI of the dry feed pool.
Does not affect availability in matrix</t>
        </r>
      </text>
    </comment>
    <comment ref="L774" authorId="0" shapeId="0" xr:uid="{61DE7133-DF2F-4124-AF27-59443A12291A}">
      <text>
        <r>
          <rPr>
            <b/>
            <sz val="9"/>
            <color indexed="81"/>
            <rFont val="Tahoma"/>
            <family val="2"/>
          </rPr>
          <t>John:</t>
        </r>
        <r>
          <rPr>
            <sz val="9"/>
            <color indexed="81"/>
            <rFont val="Tahoma"/>
            <family val="2"/>
          </rPr>
          <t xml:space="preserve">
Feed pool periods in the matrix</t>
        </r>
      </text>
    </comment>
    <comment ref="T889" authorId="1" shapeId="0" xr:uid="{B6491CAE-3731-4C41-9053-55737EB0BC86}">
      <text>
        <r>
          <rPr>
            <b/>
            <sz val="9"/>
            <color indexed="81"/>
            <rFont val="Tahoma"/>
            <family val="2"/>
          </rPr>
          <t>Michael Young (21512438):</t>
        </r>
        <r>
          <rPr>
            <sz val="9"/>
            <color indexed="81"/>
            <rFont val="Tahoma"/>
            <family val="2"/>
          </rPr>
          <t xml:space="preserve">
to calc RI</t>
        </r>
      </text>
    </comment>
    <comment ref="L1035" authorId="0" shapeId="0" xr:uid="{5FE96CB1-B5F0-43A0-9D12-03346727C0A0}">
      <text>
        <r>
          <rPr>
            <b/>
            <sz val="9"/>
            <color indexed="81"/>
            <rFont val="Tahoma"/>
            <family val="2"/>
          </rPr>
          <t>John:</t>
        </r>
        <r>
          <rPr>
            <sz val="9"/>
            <color indexed="81"/>
            <rFont val="Tahoma"/>
            <family val="2"/>
          </rPr>
          <t xml:space="preserve">
Standrad value for these inputs is 50%.</t>
        </r>
      </text>
    </comment>
    <comment ref="G1048" authorId="0" shapeId="0" xr:uid="{5C98BE4F-F9CD-40F8-B79B-50F2F39513F0}">
      <text>
        <r>
          <rPr>
            <b/>
            <sz val="9"/>
            <color indexed="81"/>
            <rFont val="Tahoma"/>
            <family val="2"/>
          </rPr>
          <t>John:</t>
        </r>
        <r>
          <rPr>
            <sz val="9"/>
            <color indexed="81"/>
            <rFont val="Tahoma"/>
            <family val="2"/>
          </rPr>
          <t xml:space="preserve">
M/D for a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John</author>
    <author>Michael Young (21512438)</author>
    <author>Michael</author>
  </authors>
  <commentList>
    <comment ref="H18" authorId="0" shapeId="0" xr:uid="{3770D7A9-E1AD-4F59-A42D-A7EC80560EDF}">
      <text>
        <r>
          <rPr>
            <b/>
            <sz val="9"/>
            <color indexed="81"/>
            <rFont val="Tahoma"/>
            <family val="2"/>
          </rPr>
          <t>John:</t>
        </r>
        <r>
          <rPr>
            <sz val="9"/>
            <color indexed="81"/>
            <rFont val="Tahoma"/>
            <family val="2"/>
          </rPr>
          <t xml:space="preserve">
This is a scalar for this region relative to the height factor for this pasture type in Universal.xlsx
A higher value is a more erect pasture</t>
        </r>
      </text>
    </comment>
    <comment ref="K18" authorId="0" shapeId="0" xr:uid="{51A0FA59-7B97-4429-A195-EAE11B4C7CDF}">
      <text>
        <r>
          <rPr>
            <b/>
            <sz val="9"/>
            <color indexed="81"/>
            <rFont val="Tahoma"/>
            <family val="2"/>
          </rPr>
          <t>John:</t>
        </r>
        <r>
          <rPr>
            <sz val="9"/>
            <color indexed="81"/>
            <rFont val="Tahoma"/>
            <family val="2"/>
          </rPr>
          <t xml:space="preserve">
0.8 to represent a moderate clover pasture .
Set to 2 for EWW to represent sparse easier to graze pastures with less clover content.</t>
        </r>
      </text>
    </comment>
    <comment ref="H20" authorId="0" shapeId="0" xr:uid="{40187F50-79AF-43BE-AC53-FF8A2B67BBFF}">
      <text>
        <r>
          <rPr>
            <b/>
            <sz val="9"/>
            <color indexed="81"/>
            <rFont val="Tahoma"/>
            <family val="2"/>
          </rPr>
          <t>John:</t>
        </r>
        <r>
          <rPr>
            <sz val="9"/>
            <color indexed="81"/>
            <rFont val="Tahoma"/>
            <family val="2"/>
          </rPr>
          <t xml:space="preserve">
Value is used to convert FOO &amp; height for the local pasture pasture measured using the local system to the measurements used in GrazPlan
0 is establishing pasture
1 is vegetative pasture
</t>
        </r>
      </text>
    </comment>
    <comment ref="G77" authorId="1" shapeId="0" xr:uid="{022C2E51-3561-44BC-9FDE-62C19532B8CE}">
      <text>
        <r>
          <rPr>
            <b/>
            <sz val="9"/>
            <color indexed="81"/>
            <rFont val="Tahoma"/>
            <family val="2"/>
          </rPr>
          <t>Michael Young (21512438):</t>
        </r>
        <r>
          <rPr>
            <sz val="9"/>
            <color indexed="81"/>
            <rFont val="Tahoma"/>
            <family val="2"/>
          </rPr>
          <t xml:space="preserve">
daily decay</t>
        </r>
      </text>
    </comment>
    <comment ref="I97" authorId="1" shapeId="0" xr:uid="{24CC6D21-23A2-4D1B-A173-FDE8F21CA4FF}">
      <text>
        <r>
          <rPr>
            <b/>
            <sz val="9"/>
            <color indexed="81"/>
            <rFont val="Tahoma"/>
            <family val="2"/>
          </rPr>
          <t>Michael Young (21512438):</t>
        </r>
        <r>
          <rPr>
            <sz val="9"/>
            <color indexed="81"/>
            <rFont val="Tahoma"/>
            <family val="2"/>
          </rPr>
          <t xml:space="preserve">
Understory doesn’t grow everywhere due to the shrubs.</t>
        </r>
      </text>
    </comment>
    <comment ref="I146" authorId="1" shapeId="0" xr:uid="{A7330F36-A9F6-4EC3-A2EB-E5380C4109D5}">
      <text>
        <r>
          <rPr>
            <b/>
            <sz val="9"/>
            <color indexed="81"/>
            <rFont val="Tahoma"/>
            <family val="2"/>
          </rPr>
          <t>Michael Young (21512438):</t>
        </r>
        <r>
          <rPr>
            <sz val="9"/>
            <color indexed="81"/>
            <rFont val="Tahoma"/>
            <family val="2"/>
          </rPr>
          <t xml:space="preserve">
Cant start seeding before season start.
Pastures that are sown in spring (ie Seeding Period E) can have the initial germination grown &amp; grazed using the normal pasture growth system. To do this enter a germination in the germination table.</t>
        </r>
      </text>
    </comment>
    <comment ref="M150" authorId="2" shapeId="0" xr:uid="{2C07761F-CAC7-4859-BB39-C18EFB1BBE14}">
      <text>
        <r>
          <rPr>
            <b/>
            <sz val="9"/>
            <color indexed="81"/>
            <rFont val="Tahoma"/>
            <family val="2"/>
          </rPr>
          <t>Michael:</t>
        </r>
        <r>
          <rPr>
            <sz val="9"/>
            <color indexed="81"/>
            <rFont val="Tahoma"/>
            <family val="2"/>
          </rPr>
          <t xml:space="preserve">
poor break takes extra 15 days before foo reaches 500.</t>
        </r>
      </text>
    </comment>
    <comment ref="O150" authorId="2" shapeId="0" xr:uid="{8CAED83D-2031-4DE7-9E1F-A739708957E9}">
      <text>
        <r>
          <rPr>
            <b/>
            <sz val="9"/>
            <color indexed="81"/>
            <rFont val="Tahoma"/>
            <family val="2"/>
          </rPr>
          <t>Michael:</t>
        </r>
        <r>
          <rPr>
            <sz val="9"/>
            <color indexed="81"/>
            <rFont val="Tahoma"/>
            <family val="2"/>
          </rPr>
          <t xml:space="preserve">
less summer rain delays foo reaching 500 by 5 days (based on simulation results)</t>
        </r>
      </text>
    </comment>
    <comment ref="I152" authorId="1" shapeId="0" xr:uid="{342E4915-2B75-4405-B8F4-7315073CC773}">
      <text>
        <r>
          <rPr>
            <b/>
            <sz val="9"/>
            <color indexed="81"/>
            <rFont val="Tahoma"/>
            <family val="2"/>
          </rPr>
          <t>Michael Young (21512438):</t>
        </r>
        <r>
          <rPr>
            <sz val="9"/>
            <color indexed="81"/>
            <rFont val="Tahoma"/>
            <family val="2"/>
          </rPr>
          <t xml:space="preserve">
Ungrazed feed when the paddock is destocked is removed from the feed pool. If destocked prior to the break no pasture is removed.</t>
        </r>
      </text>
    </comment>
    <comment ref="H158" authorId="1" shapeId="0" xr:uid="{31623B7D-DE6A-4563-BFFA-298B8194417C}">
      <text>
        <r>
          <rPr>
            <b/>
            <sz val="9"/>
            <color indexed="81"/>
            <rFont val="Tahoma"/>
            <family val="2"/>
          </rPr>
          <t>Michael Young (21512438):</t>
        </r>
        <r>
          <rPr>
            <sz val="9"/>
            <color indexed="81"/>
            <rFont val="Tahoma"/>
            <family val="2"/>
          </rPr>
          <t xml:space="preserve">
FOO for start of grazing is fixed value for all season types. 
Adjust the date of first grazing that will achieve this FOO for season type</t>
        </r>
      </text>
    </comment>
    <comment ref="N178" authorId="0" shapeId="0" xr:uid="{82A43651-9795-497B-950C-4282C1230B99}">
      <text>
        <r>
          <rPr>
            <b/>
            <sz val="9"/>
            <color indexed="81"/>
            <rFont val="Tahoma"/>
            <family val="2"/>
          </rPr>
          <t>John:</t>
        </r>
        <r>
          <rPr>
            <sz val="9"/>
            <color indexed="81"/>
            <rFont val="Tahoma"/>
            <family val="2"/>
          </rPr>
          <t xml:space="preserve">
Includes input check to set germination to 0 if destocked before the break.
This is germination before reseeding.</t>
        </r>
      </text>
    </comment>
    <comment ref="AC214" authorId="2" shapeId="0" xr:uid="{C06B0DC4-7415-41EC-8B26-C489044335DD}">
      <text>
        <r>
          <rPr>
            <b/>
            <sz val="9"/>
            <color indexed="81"/>
            <rFont val="Tahoma"/>
            <family val="2"/>
          </rPr>
          <t>Michael:</t>
        </r>
        <r>
          <rPr>
            <sz val="9"/>
            <color indexed="81"/>
            <rFont val="Tahoma"/>
            <family val="2"/>
          </rPr>
          <t xml:space="preserve">
this is improvement of pasture on saline soil with saltbush
</t>
        </r>
      </text>
    </comment>
    <comment ref="AF335" authorId="0" shapeId="0" xr:uid="{0A71D4CC-8F40-4B65-8549-2E677FCC4ECC}">
      <text>
        <r>
          <rPr>
            <b/>
            <sz val="9"/>
            <color indexed="81"/>
            <rFont val="Tahoma"/>
            <family val="2"/>
          </rPr>
          <t>John:</t>
        </r>
        <r>
          <rPr>
            <sz val="9"/>
            <color indexed="81"/>
            <rFont val="Tahoma"/>
            <family val="2"/>
          </rPr>
          <t xml:space="preserve">
25 in first detailed version</t>
        </r>
      </text>
    </comment>
    <comment ref="T501" authorId="0" shapeId="0" xr:uid="{A7A1E60D-6536-4DDB-968E-2CB4E4AE26C6}">
      <text>
        <r>
          <rPr>
            <b/>
            <sz val="9"/>
            <color indexed="81"/>
            <rFont val="Tahoma"/>
            <family val="2"/>
          </rPr>
          <t>John:</t>
        </r>
        <r>
          <rPr>
            <sz val="9"/>
            <color indexed="81"/>
            <rFont val="Tahoma"/>
            <family val="2"/>
          </rPr>
          <t xml:space="preserve">
Senescence occurs into the dry feed pool in the same period.
The senesced feed is then deteriorated as dry feed into the next period (as dry feed).
If the calculated digestibility is outside the range of the digestibility of the low and high dry feed pools then it is all allocated to the either high or low.</t>
        </r>
      </text>
    </comment>
    <comment ref="J502" authorId="0" shapeId="0" xr:uid="{181EE87D-D9C0-44FA-B05A-A693A4F7F5DD}">
      <text>
        <r>
          <rPr>
            <b/>
            <sz val="9"/>
            <color indexed="81"/>
            <rFont val="Tahoma"/>
            <family val="2"/>
          </rPr>
          <t>John:</t>
        </r>
        <r>
          <rPr>
            <sz val="9"/>
            <color indexed="81"/>
            <rFont val="Tahoma"/>
            <family val="2"/>
          </rPr>
          <t xml:space="preserve">
Digestibility of the top 25% of the sward)</t>
        </r>
      </text>
    </comment>
    <comment ref="V503" authorId="0" shapeId="0" xr:uid="{C6B11C27-3A79-48E2-BE9E-2C11E7CD0E19}">
      <text>
        <r>
          <rPr>
            <b/>
            <sz val="9"/>
            <color indexed="81"/>
            <rFont val="Tahoma"/>
            <family val="2"/>
          </rPr>
          <t>John:</t>
        </r>
        <r>
          <rPr>
            <sz val="9"/>
            <color indexed="81"/>
            <rFont val="Tahoma"/>
            <family val="2"/>
          </rPr>
          <t xml:space="preserve">
The range from the best 25% of the sward to the lowest 25% of the sward (above the base level).
This has two roles:
1. effects the DMD of green pasure that is grazed at different intensities.
2. Effect the quality of senesced feed.</t>
        </r>
      </text>
    </comment>
    <comment ref="AC636" authorId="0" shapeId="0" xr:uid="{C4114793-42E5-412E-9E40-5DD51B4310EC}">
      <text>
        <r>
          <rPr>
            <b/>
            <sz val="9"/>
            <color indexed="81"/>
            <rFont val="Tahoma"/>
            <family val="2"/>
          </rPr>
          <t>John:</t>
        </r>
        <r>
          <rPr>
            <sz val="9"/>
            <color indexed="81"/>
            <rFont val="Tahoma"/>
            <family val="2"/>
          </rPr>
          <t xml:space="preserve">
For conditional formatting that highlights erros with the range of digestibility</t>
        </r>
      </text>
    </comment>
    <comment ref="L637" authorId="0" shapeId="0" xr:uid="{5FD46EDE-48BA-40EE-AEFE-26843947504C}">
      <text>
        <r>
          <rPr>
            <b/>
            <sz val="9"/>
            <color indexed="81"/>
            <rFont val="Tahoma"/>
            <family val="2"/>
          </rPr>
          <t>John:</t>
        </r>
        <r>
          <rPr>
            <sz val="9"/>
            <color indexed="81"/>
            <rFont val="Tahoma"/>
            <family val="2"/>
          </rPr>
          <t xml:space="preserve">
Estimate of dry feed available per hectare.
This input controls the RI of the dry feed pool.
Does not affect availability in matrix</t>
        </r>
      </text>
    </comment>
    <comment ref="L759" authorId="0" shapeId="0" xr:uid="{BFFD1BB5-E1CB-47F1-B7D4-04F357F078F6}">
      <text>
        <r>
          <rPr>
            <b/>
            <sz val="9"/>
            <color indexed="81"/>
            <rFont val="Tahoma"/>
            <family val="2"/>
          </rPr>
          <t>John:</t>
        </r>
        <r>
          <rPr>
            <sz val="9"/>
            <color indexed="81"/>
            <rFont val="Tahoma"/>
            <family val="2"/>
          </rPr>
          <t xml:space="preserve">
Feed pool periods in the matrix</t>
        </r>
      </text>
    </comment>
    <comment ref="T874" authorId="1" shapeId="0" xr:uid="{4905FF7E-8CAE-47A6-91FC-66FAFED8833D}">
      <text>
        <r>
          <rPr>
            <b/>
            <sz val="9"/>
            <color indexed="81"/>
            <rFont val="Tahoma"/>
            <family val="2"/>
          </rPr>
          <t>Michael Young (21512438):</t>
        </r>
        <r>
          <rPr>
            <sz val="9"/>
            <color indexed="81"/>
            <rFont val="Tahoma"/>
            <family val="2"/>
          </rPr>
          <t xml:space="preserve">
to calc RI</t>
        </r>
      </text>
    </comment>
    <comment ref="L1020" authorId="0" shapeId="0" xr:uid="{96203212-647A-45D7-BAC6-C548CAE65BC7}">
      <text>
        <r>
          <rPr>
            <b/>
            <sz val="9"/>
            <color indexed="81"/>
            <rFont val="Tahoma"/>
            <family val="2"/>
          </rPr>
          <t>John:</t>
        </r>
        <r>
          <rPr>
            <sz val="9"/>
            <color indexed="81"/>
            <rFont val="Tahoma"/>
            <family val="2"/>
          </rPr>
          <t xml:space="preserve">
Standrad value for these inputs is 50%.</t>
        </r>
      </text>
    </comment>
    <comment ref="G1033" authorId="0" shapeId="0" xr:uid="{69A79952-C687-45BA-8F90-D0CD9D1F361F}">
      <text>
        <r>
          <rPr>
            <b/>
            <sz val="9"/>
            <color indexed="81"/>
            <rFont val="Tahoma"/>
            <family val="2"/>
          </rPr>
          <t>John:</t>
        </r>
        <r>
          <rPr>
            <sz val="9"/>
            <color indexed="81"/>
            <rFont val="Tahoma"/>
            <family val="2"/>
          </rPr>
          <t xml:space="preserve">
M/D for a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John</author>
    <author>Michael</author>
    <author>Michael Young (21512438)</author>
    <author>Michael Young</author>
  </authors>
  <commentList>
    <comment ref="H41" authorId="0" shapeId="0" xr:uid="{751FEA3B-19ED-439F-950D-700EE867A503}">
      <text>
        <r>
          <rPr>
            <b/>
            <sz val="9"/>
            <color indexed="81"/>
            <rFont val="Tahoma"/>
            <family val="2"/>
          </rPr>
          <t>John:</t>
        </r>
        <r>
          <rPr>
            <sz val="9"/>
            <color indexed="81"/>
            <rFont val="Tahoma"/>
            <family val="2"/>
          </rPr>
          <t xml:space="preserve">
This input controls how the pasture FOO measured using the local protocol is converted to the protocol that is behind the calibration of the intake equations (from GrazFeed)</t>
        </r>
      </text>
    </comment>
    <comment ref="J41" authorId="0" shapeId="0" xr:uid="{CAE3DC70-C680-4A8B-8B1D-90A58CF612B3}">
      <text>
        <r>
          <rPr>
            <b/>
            <sz val="9"/>
            <color indexed="81"/>
            <rFont val="Tahoma"/>
            <family val="2"/>
          </rPr>
          <t>John:</t>
        </r>
        <r>
          <rPr>
            <sz val="9"/>
            <color indexed="81"/>
            <rFont val="Tahoma"/>
            <family val="2"/>
          </rPr>
          <t xml:space="preserve">
This is intentionally changed to 0 and not 2 for WA because  the pasture calibration was based on GrazPlan</t>
        </r>
      </text>
    </comment>
    <comment ref="J47" authorId="0" shapeId="0" xr:uid="{91C95E31-10C6-4C34-872C-2AF340AE0545}">
      <text>
        <r>
          <rPr>
            <b/>
            <sz val="9"/>
            <color indexed="81"/>
            <rFont val="Tahoma"/>
            <family val="2"/>
          </rPr>
          <t>John:</t>
        </r>
        <r>
          <rPr>
            <sz val="9"/>
            <color indexed="81"/>
            <rFont val="Tahoma"/>
            <family val="2"/>
          </rPr>
          <t xml:space="preserve">
This input should tally with the input in the pasture sheets.</t>
        </r>
      </text>
    </comment>
    <comment ref="H50" authorId="0" shapeId="0" xr:uid="{0346C538-BD27-44BD-B8AA-62B912A93168}">
      <text>
        <r>
          <rPr>
            <b/>
            <sz val="9"/>
            <color indexed="81"/>
            <rFont val="Tahoma"/>
            <family val="2"/>
          </rPr>
          <t>John:</t>
        </r>
        <r>
          <rPr>
            <sz val="9"/>
            <color indexed="81"/>
            <rFont val="Tahoma"/>
            <family val="2"/>
          </rPr>
          <t xml:space="preserve">
Standard dressing % is for:
2X wether prime lamb with FS = 3, 
no wool (model is using ffcfw whereas most standards are with 50mm of wool)</t>
        </r>
      </text>
    </comment>
    <comment ref="H53" authorId="1" shapeId="0" xr:uid="{60ADDFF8-F0E8-43FA-A116-549E472CCC64}">
      <text>
        <r>
          <rPr>
            <b/>
            <sz val="9"/>
            <color indexed="81"/>
            <rFont val="Tahoma"/>
            <family val="2"/>
          </rPr>
          <t>Michael:</t>
        </r>
        <r>
          <rPr>
            <sz val="9"/>
            <color indexed="81"/>
            <rFont val="Tahoma"/>
            <family val="2"/>
          </rPr>
          <t xml:space="preserve">
relative carrying capacity of different sections of farm. Used in ws adjustment calcs.</t>
        </r>
      </text>
    </comment>
    <comment ref="H56" authorId="0" shapeId="0" xr:uid="{C2B441C8-5030-4A99-8A22-5670B8F5ED3D}">
      <text>
        <r>
          <rPr>
            <b/>
            <sz val="9"/>
            <color indexed="81"/>
            <rFont val="Tahoma"/>
            <family val="2"/>
          </rPr>
          <t>John:</t>
        </r>
        <r>
          <rPr>
            <sz val="9"/>
            <color indexed="81"/>
            <rFont val="Tahoma"/>
            <family val="2"/>
          </rPr>
          <t xml:space="preserve">
This input needs to be in this sheet to have access to the start date</t>
        </r>
      </text>
    </comment>
    <comment ref="H59" authorId="0" shapeId="0" xr:uid="{EDFD5368-C250-44AE-A325-D5A2FC98332C}">
      <text>
        <r>
          <rPr>
            <b/>
            <sz val="9"/>
            <color indexed="81"/>
            <rFont val="Tahoma"/>
            <family val="2"/>
          </rPr>
          <t>John:</t>
        </r>
        <r>
          <rPr>
            <sz val="9"/>
            <color indexed="81"/>
            <rFont val="Tahoma"/>
            <family val="2"/>
          </rPr>
          <t xml:space="preserve">
Date when the equation system used changes from the 1st value to subsequent values.
See Universal for the system selected.</t>
        </r>
      </text>
    </comment>
    <comment ref="H60" authorId="0" shapeId="0" xr:uid="{55E3DFDA-B347-4236-A32E-3B05ADFC6E82}">
      <text>
        <r>
          <rPr>
            <b/>
            <sz val="9"/>
            <color indexed="81"/>
            <rFont val="Tahoma"/>
            <family val="2"/>
          </rPr>
          <t>John:</t>
        </r>
        <r>
          <rPr>
            <sz val="9"/>
            <color indexed="81"/>
            <rFont val="Tahoma"/>
            <family val="2"/>
          </rPr>
          <t xml:space="preserve">
Week of year</t>
        </r>
      </text>
    </comment>
    <comment ref="S62" authorId="0" shapeId="0" xr:uid="{902B3999-79CF-4543-B904-E225A48FC66E}">
      <text>
        <r>
          <rPr>
            <b/>
            <sz val="9"/>
            <color indexed="81"/>
            <rFont val="Tahoma"/>
            <family val="2"/>
          </rPr>
          <t>John:</t>
        </r>
        <r>
          <rPr>
            <sz val="9"/>
            <color indexed="81"/>
            <rFont val="Tahoma"/>
            <family val="2"/>
          </rPr>
          <t xml:space="preserve">
Pasture stage (Establishing or vegetative) for the FOO conversion &amp; height estimation</t>
        </r>
      </text>
    </comment>
    <comment ref="U62" authorId="0" shapeId="0" xr:uid="{DEB122AD-9C71-4D37-AF38-B5CFB5CCF82A}">
      <text>
        <r>
          <rPr>
            <b/>
            <sz val="9"/>
            <color indexed="81"/>
            <rFont val="Tahoma"/>
            <family val="2"/>
          </rPr>
          <t>John:</t>
        </r>
        <r>
          <rPr>
            <sz val="9"/>
            <color indexed="81"/>
            <rFont val="Tahoma"/>
            <family val="2"/>
          </rPr>
          <t xml:space="preserve">
Standard stock density. Value is scaled based on the nutrition level (n)</t>
        </r>
      </text>
    </comment>
    <comment ref="V62" authorId="0" shapeId="0" xr:uid="{AAB66671-6A27-4C92-B63E-7E31A8C9C752}">
      <text>
        <r>
          <rPr>
            <b/>
            <sz val="9"/>
            <color indexed="81"/>
            <rFont val="Tahoma"/>
            <family val="2"/>
          </rPr>
          <t>John:</t>
        </r>
        <r>
          <rPr>
            <sz val="9"/>
            <color indexed="81"/>
            <rFont val="Tahoma"/>
            <family val="2"/>
          </rPr>
          <t xml:space="preserve">
Standard level of supplementary feeding in each feed period. Used to determine the std NV of the diet from the FOO &amp; DMD. </t>
        </r>
      </text>
    </comment>
    <comment ref="X62" authorId="0" shapeId="0" xr:uid="{38BE820A-ED58-4E76-A760-20604ED89672}">
      <text>
        <r>
          <rPr>
            <b/>
            <sz val="9"/>
            <color indexed="81"/>
            <rFont val="Tahoma"/>
            <family val="2"/>
          </rPr>
          <t>John:</t>
        </r>
        <r>
          <rPr>
            <sz val="9"/>
            <color indexed="81"/>
            <rFont val="Tahoma"/>
            <family val="2"/>
          </rPr>
          <t xml:space="preserve">
What proportion of the available paddocks are being grazed at any one time.
Used to calculate the time required to monitor the paddocks for feed budgeting.</t>
        </r>
      </text>
    </comment>
    <comment ref="AJ65" authorId="0" shapeId="0" xr:uid="{A89719AB-2517-49AD-8B92-40BB4D3FD7B1}">
      <text>
        <r>
          <rPr>
            <b/>
            <sz val="9"/>
            <color indexed="81"/>
            <rFont val="Tahoma"/>
            <family val="2"/>
          </rPr>
          <t>John:</t>
        </r>
        <r>
          <rPr>
            <sz val="9"/>
            <color indexed="81"/>
            <rFont val="Tahoma"/>
            <family val="2"/>
          </rPr>
          <t xml:space="preserve">
Number of feed periods in a weather-year
Used in formula below</t>
        </r>
      </text>
    </comment>
    <comment ref="F67" authorId="0" shapeId="0" xr:uid="{56301B72-F857-4003-85EA-101005A15DD0}">
      <text>
        <r>
          <rPr>
            <b/>
            <sz val="9"/>
            <color indexed="81"/>
            <rFont val="Tahoma"/>
            <family val="2"/>
          </rPr>
          <t>John:</t>
        </r>
        <r>
          <rPr>
            <sz val="9"/>
            <color indexed="81"/>
            <rFont val="Tahoma"/>
            <family val="2"/>
          </rPr>
          <t xml:space="preserve">
Date adjusted so that dry periods prior to the brek of season are incremented by 364 days
</t>
        </r>
      </text>
    </comment>
    <comment ref="K67" authorId="2" shapeId="0" xr:uid="{D71FF5F4-E554-4BE2-BF68-DE73C1AAB982}">
      <text>
        <r>
          <rPr>
            <b/>
            <sz val="9"/>
            <color indexed="81"/>
            <rFont val="Tahoma"/>
            <family val="2"/>
          </rPr>
          <t>Michael Young (21512438):</t>
        </r>
        <r>
          <rPr>
            <sz val="9"/>
            <color indexed="81"/>
            <rFont val="Tahoma"/>
            <family val="2"/>
          </rPr>
          <t xml:space="preserve">
if changing this check column AH to make sure it doesn’t effect the dsp info (dsp is calculated based on SE)</t>
        </r>
      </text>
    </comment>
    <comment ref="M67" authorId="0" shapeId="0" xr:uid="{FDB59741-B7DD-4FDD-ADB7-C7BBC4ACD548}">
      <text>
        <r>
          <rPr>
            <b/>
            <sz val="9"/>
            <color indexed="81"/>
            <rFont val="Tahoma"/>
            <family val="2"/>
          </rPr>
          <t>John:</t>
        </r>
        <r>
          <rPr>
            <sz val="9"/>
            <color indexed="81"/>
            <rFont val="Tahoma"/>
            <family val="2"/>
          </rPr>
          <t xml:space="preserve">
○ The lowest nutrtivie value for any stock class in this period. Used to trim the range of NV of the stock and define the NV pools.
○ Note1: a feed source can have a lower values.
○ Note2: a minimum value of 3.5 equates to a maximum LWL of about 150g/hd/d (a reasonable value for sustained LWL)</t>
        </r>
      </text>
    </comment>
    <comment ref="N67" authorId="0" shapeId="0" xr:uid="{F82D5026-733B-4076-A114-C88326F4A2DD}">
      <text>
        <r>
          <rPr>
            <b/>
            <sz val="9"/>
            <color indexed="81"/>
            <rFont val="Tahoma"/>
            <family val="2"/>
          </rPr>
          <t>John:</t>
        </r>
        <r>
          <rPr>
            <sz val="9"/>
            <color indexed="81"/>
            <rFont val="Tahoma"/>
            <family val="2"/>
          </rPr>
          <t xml:space="preserve">
○ The highest nutritive value for any stock class in this period.  Used to trim the range of NV of the stock and define the NV pools.
○ Usually determined by the FEV of supplement or the highest quality feed.
</t>
        </r>
      </text>
    </comment>
    <comment ref="AH67" authorId="0" shapeId="0" xr:uid="{228D7C0F-A58C-4F44-9113-710DECEC619A}">
      <text>
        <r>
          <rPr>
            <b/>
            <sz val="9"/>
            <color indexed="81"/>
            <rFont val="Tahoma"/>
            <family val="2"/>
          </rPr>
          <t>John:</t>
        </r>
        <r>
          <rPr>
            <sz val="9"/>
            <color indexed="81"/>
            <rFont val="Tahoma"/>
            <family val="2"/>
          </rPr>
          <t xml:space="preserve">
Where is the start of this fp relative to the start of the equivalent 'typ' weather-year feed period.
Note: This value is used to calculate the weighted average FOO, DMD from the lower period &amp; upper period.
As noted in the calculation of the upper period this isn't so sensible when switching between green and dry pasture types.</t>
        </r>
      </text>
    </comment>
    <comment ref="AI67" authorId="0" shapeId="0" xr:uid="{1862C601-FE8B-4BDA-B48C-3BD9B6FC250D}">
      <text>
        <r>
          <rPr>
            <b/>
            <sz val="9"/>
            <color indexed="81"/>
            <rFont val="Tahoma"/>
            <family val="2"/>
          </rPr>
          <t>John:</t>
        </r>
        <r>
          <rPr>
            <sz val="9"/>
            <color indexed="81"/>
            <rFont val="Tahoma"/>
            <family val="2"/>
          </rPr>
          <t xml:space="preserve">
The lower period is determined by matching the preiod type and then locating the period in 'typ' that starts before the current period</t>
        </r>
      </text>
    </comment>
    <comment ref="AJ67" authorId="0" shapeId="0" xr:uid="{817A4D76-7304-472C-92BC-F04079CAF2FF}">
      <text>
        <r>
          <rPr>
            <b/>
            <sz val="9"/>
            <color indexed="81"/>
            <rFont val="Tahoma"/>
            <family val="2"/>
          </rPr>
          <t>John:</t>
        </r>
        <r>
          <rPr>
            <sz val="9"/>
            <color indexed="81"/>
            <rFont val="Tahoma"/>
            <family val="2"/>
          </rPr>
          <t xml:space="preserve">
One period higher than the Lower period incremented by 1 if they are the same Period type in 'typ'.
If the incremented period is a different type or the Lower period is "Early" then remain at the same period. Remaining at the same period then removes the impact of the Proportion in column 34.
Note: DOn't want to trigger staying in the same period if the junction is between green feed period (Early to Late).</t>
        </r>
      </text>
    </comment>
    <comment ref="AK67" authorId="0" shapeId="0" xr:uid="{A5E51DE8-D84B-425D-BDDB-84B38AFFBF75}">
      <text>
        <r>
          <rPr>
            <b/>
            <sz val="9"/>
            <color indexed="81"/>
            <rFont val="Tahoma"/>
            <family val="2"/>
          </rPr>
          <t>John:</t>
        </r>
        <r>
          <rPr>
            <sz val="9"/>
            <color indexed="81"/>
            <rFont val="Tahoma"/>
            <family val="2"/>
          </rPr>
          <t xml:space="preserve">
The selection of the equivalent period in the typical weather year is based on the period type.
Early in growing season
Late in the growing season
Dry feed</t>
        </r>
      </text>
    </comment>
    <comment ref="AL67" authorId="0" shapeId="0" xr:uid="{A659E62A-051A-42CE-8E39-3B13CD660EE7}">
      <text>
        <r>
          <rPr>
            <b/>
            <sz val="9"/>
            <color indexed="81"/>
            <rFont val="Tahoma"/>
            <family val="2"/>
          </rPr>
          <t>John:</t>
        </r>
        <r>
          <rPr>
            <sz val="9"/>
            <color indexed="81"/>
            <rFont val="Tahoma"/>
            <family val="2"/>
          </rPr>
          <t xml:space="preserve">
Calculate the day of the 'Period Type' at the start of the feed period.
This is matched for each weather year back to the typical season type</t>
        </r>
      </text>
    </comment>
    <comment ref="AM67" authorId="0" shapeId="0" xr:uid="{21661F1D-34AF-4526-B4C0-3825C04AB6C5}">
      <text>
        <r>
          <rPr>
            <b/>
            <sz val="9"/>
            <color indexed="81"/>
            <rFont val="Tahoma"/>
            <family val="2"/>
          </rPr>
          <t>John:</t>
        </r>
        <r>
          <rPr>
            <sz val="9"/>
            <color indexed="81"/>
            <rFont val="Tahoma"/>
            <family val="2"/>
          </rPr>
          <t xml:space="preserve">
Used in the SUMIF to point to the row number in this table (Excel INDEX pointer).
First row of each type points to itself and the others increment by one</t>
        </r>
      </text>
    </comment>
    <comment ref="E68" authorId="0" shapeId="0" xr:uid="{6C9B50DD-661B-4B3C-A947-64536024613D}">
      <text>
        <r>
          <rPr>
            <b/>
            <sz val="9"/>
            <color indexed="81"/>
            <rFont val="Tahoma"/>
            <family val="2"/>
          </rPr>
          <t>John:</t>
        </r>
        <r>
          <rPr>
            <sz val="9"/>
            <color indexed="81"/>
            <rFont val="Tahoma"/>
            <family val="2"/>
          </rPr>
          <t xml:space="preserve">
-1 so that INDEX formula works for all season types</t>
        </r>
      </text>
    </comment>
    <comment ref="AO68" authorId="0" shapeId="0" xr:uid="{881BC426-8FB1-442C-921C-840A07730FE4}">
      <text>
        <r>
          <rPr>
            <b/>
            <sz val="9"/>
            <color indexed="81"/>
            <rFont val="Tahoma"/>
            <family val="2"/>
          </rPr>
          <t>John:</t>
        </r>
        <r>
          <rPr>
            <sz val="9"/>
            <color indexed="81"/>
            <rFont val="Tahoma"/>
            <family val="2"/>
          </rPr>
          <t xml:space="preserve">
Beginning of the period considered to be spring for the typical season</t>
        </r>
      </text>
    </comment>
    <comment ref="AI78" authorId="0" shapeId="0" xr:uid="{B535D35C-6F4B-4E86-A203-125B931658E9}">
      <text>
        <r>
          <rPr>
            <b/>
            <sz val="9"/>
            <color indexed="81"/>
            <rFont val="Tahoma"/>
            <family val="2"/>
          </rPr>
          <t>John:</t>
        </r>
        <r>
          <rPr>
            <sz val="9"/>
            <color indexed="81"/>
            <rFont val="Tahoma"/>
            <family val="2"/>
          </rPr>
          <t xml:space="preserve">
MOD(x-1,10)+1 required so that the period wraps around to 1 after 10.</t>
        </r>
      </text>
    </comment>
    <comment ref="J173" authorId="0" shapeId="0" xr:uid="{5707B603-CF0C-46AC-913A-C19B70070900}">
      <text>
        <r>
          <rPr>
            <b/>
            <sz val="9"/>
            <color indexed="81"/>
            <rFont val="Tahoma"/>
            <family val="2"/>
          </rPr>
          <t>John:</t>
        </r>
        <r>
          <rPr>
            <sz val="9"/>
            <color indexed="81"/>
            <rFont val="Tahoma"/>
            <family val="2"/>
          </rPr>
          <t xml:space="preserve">
Sourced from Angus Campbell's PhD for WA</t>
        </r>
      </text>
    </comment>
    <comment ref="K173" authorId="0" shapeId="0" xr:uid="{5F7B3153-FFF0-40A3-91FD-B9D1EB5BC0F2}">
      <text>
        <r>
          <rPr>
            <b/>
            <sz val="9"/>
            <color indexed="81"/>
            <rFont val="Tahoma"/>
            <family val="2"/>
          </rPr>
          <t xml:space="preserve">John:
</t>
        </r>
        <r>
          <rPr>
            <sz val="9"/>
            <color indexed="81"/>
            <rFont val="Tahoma"/>
            <family val="2"/>
          </rPr>
          <t>The shearing interval must be in ascending order for lookups</t>
        </r>
      </text>
    </comment>
    <comment ref="U173" authorId="0" shapeId="0" xr:uid="{E1362120-103D-4781-B1F6-289D47187773}">
      <text>
        <r>
          <rPr>
            <b/>
            <sz val="9"/>
            <color indexed="81"/>
            <rFont val="Tahoma"/>
            <family val="2"/>
          </rPr>
          <t>John:</t>
        </r>
        <r>
          <rPr>
            <sz val="9"/>
            <color indexed="81"/>
            <rFont val="Tahoma"/>
            <family val="2"/>
          </rPr>
          <t xml:space="preserve">
This table should be created from daily rainfall records that are then transformed to proportion of monthly rainfall per day. And then allocated to proportion of weekly rainfall per day.
An example calc exists in the AFO calibration folder.</t>
        </r>
      </text>
    </comment>
    <comment ref="R174" authorId="2" shapeId="0" xr:uid="{3DF8B49A-1134-4989-AB1F-BCFE281BE305}">
      <text>
        <r>
          <rPr>
            <b/>
            <sz val="9"/>
            <color indexed="81"/>
            <rFont val="Tahoma"/>
            <family val="2"/>
          </rPr>
          <t>Michael Young (21512438):</t>
        </r>
        <r>
          <rPr>
            <sz val="9"/>
            <color indexed="81"/>
            <rFont val="Tahoma"/>
            <family val="2"/>
          </rPr>
          <t xml:space="preserve">
meters per second </t>
        </r>
      </text>
    </comment>
    <comment ref="AD174" authorId="1" shapeId="0" xr:uid="{7DF8B2E7-58E4-4F32-A01F-5356282F8424}">
      <text>
        <r>
          <rPr>
            <b/>
            <sz val="9"/>
            <color indexed="81"/>
            <rFont val="Tahoma"/>
            <family val="2"/>
          </rPr>
          <t>Michael:</t>
        </r>
        <r>
          <rPr>
            <sz val="9"/>
            <color indexed="81"/>
            <rFont val="Tahoma"/>
            <family val="2"/>
          </rPr>
          <t xml:space="preserve">
pasture protected by tree belts</t>
        </r>
      </text>
    </comment>
    <comment ref="H205" authorId="0" shapeId="0" xr:uid="{44907D14-3E10-42AF-8316-28A46CA27F3C}">
      <text>
        <r>
          <rPr>
            <b/>
            <sz val="9"/>
            <color indexed="81"/>
            <rFont val="Tahoma"/>
            <family val="2"/>
          </rPr>
          <t>John:</t>
        </r>
        <r>
          <rPr>
            <sz val="9"/>
            <color indexed="81"/>
            <rFont val="Tahoma"/>
            <family val="2"/>
          </rPr>
          <t xml:space="preserve">
These numbers should add to 100%</t>
        </r>
      </text>
    </comment>
    <comment ref="H213" authorId="0" shapeId="0" xr:uid="{0BE29B07-5E1F-4DF9-8FFD-5826E2299E81}">
      <text>
        <r>
          <rPr>
            <b/>
            <sz val="9"/>
            <color indexed="81"/>
            <rFont val="Tahoma"/>
            <family val="2"/>
          </rPr>
          <t>John:</t>
        </r>
        <r>
          <rPr>
            <sz val="9"/>
            <color indexed="81"/>
            <rFont val="Tahoma"/>
            <family val="2"/>
          </rPr>
          <t xml:space="preserve">
0 is DSE based on number of hd &amp; normal weight
1 is DSE based on MJ of intake</t>
        </r>
      </text>
    </comment>
    <comment ref="J216" authorId="2" shapeId="0" xr:uid="{0C5C788D-8554-41C6-9410-F94341856461}">
      <text>
        <r>
          <rPr>
            <b/>
            <sz val="9"/>
            <color indexed="81"/>
            <rFont val="Tahoma"/>
            <family val="2"/>
          </rPr>
          <t>Michael Young (21512438):</t>
        </r>
        <r>
          <rPr>
            <sz val="9"/>
            <color indexed="81"/>
            <rFont val="Tahoma"/>
            <family val="2"/>
          </rPr>
          <t xml:space="preserve">
Date that the cashflow starts and finishes.
Default is 3 weeks after the latest shearing (typically just after main income for enterprise)</t>
        </r>
      </text>
    </comment>
    <comment ref="K216" authorId="2" shapeId="0" xr:uid="{5DD72C04-BBAE-42D1-8ECF-E34C7C75F3F7}">
      <text>
        <r>
          <rPr>
            <b/>
            <sz val="9"/>
            <color indexed="81"/>
            <rFont val="Tahoma"/>
            <family val="2"/>
          </rPr>
          <t>Michael Young (21512438):</t>
        </r>
        <r>
          <rPr>
            <sz val="9"/>
            <color indexed="81"/>
            <rFont val="Tahoma"/>
            <family val="2"/>
          </rPr>
          <t xml:space="preserve">
Date that the cashflow starts and finishes.
Default is 3 weeks after the latest shearing (typically just after main income for enterprise)</t>
        </r>
      </text>
    </comment>
    <comment ref="L216" authorId="2" shapeId="0" xr:uid="{38585C4C-BC54-4029-9E0E-23545C963618}">
      <text>
        <r>
          <rPr>
            <b/>
            <sz val="9"/>
            <color indexed="81"/>
            <rFont val="Tahoma"/>
            <family val="2"/>
          </rPr>
          <t>Michael Young (21512438):</t>
        </r>
        <r>
          <rPr>
            <sz val="9"/>
            <color indexed="81"/>
            <rFont val="Tahoma"/>
            <family val="2"/>
          </rPr>
          <t xml:space="preserve">
Date when peak debt is most likely to occur for stock entiprise.
Default is 3 weeks before the earliest shearing</t>
        </r>
      </text>
    </comment>
    <comment ref="M216" authorId="2" shapeId="0" xr:uid="{BD5BFE40-5254-4FF4-A672-0B348F57B91E}">
      <text>
        <r>
          <rPr>
            <b/>
            <sz val="9"/>
            <color indexed="81"/>
            <rFont val="Tahoma"/>
            <family val="2"/>
          </rPr>
          <t>Michael Young (21512438):</t>
        </r>
        <r>
          <rPr>
            <sz val="9"/>
            <color indexed="81"/>
            <rFont val="Tahoma"/>
            <family val="2"/>
          </rPr>
          <t xml:space="preserve">
Date when peak debt is most likely to occur for stock entiprise.
Default is 3 weeks before the earliest shearing</t>
        </r>
      </text>
    </comment>
    <comment ref="O216" authorId="3" shapeId="0" xr:uid="{5970F262-C403-4250-BD33-3A3F1F66FC85}">
      <text>
        <r>
          <rPr>
            <b/>
            <sz val="9"/>
            <color indexed="81"/>
            <rFont val="Tahoma"/>
            <family val="2"/>
          </rPr>
          <t>Michael Young:</t>
        </r>
        <r>
          <rPr>
            <sz val="9"/>
            <color indexed="81"/>
            <rFont val="Tahoma"/>
            <family val="2"/>
          </rPr>
          <t xml:space="preserve">
This only impacts working captial. 
Does the stk enterprise generate enough income to pay off all wc debt?
If the answer is no (i.e. the enterprise is small) then there will not be a wc constraint for this enterprise.
</t>
        </r>
      </text>
    </comment>
    <comment ref="R242" authorId="0" shapeId="0" xr:uid="{0D1D722E-AD35-4DC5-9C67-D1421B158849}">
      <text>
        <r>
          <rPr>
            <b/>
            <sz val="9"/>
            <color indexed="81"/>
            <rFont val="Tahoma"/>
            <family val="2"/>
          </rPr>
          <t>John:</t>
        </r>
        <r>
          <rPr>
            <sz val="9"/>
            <color indexed="81"/>
            <rFont val="Tahoma"/>
            <family val="2"/>
          </rPr>
          <t xml:space="preserve">
Allocating progeny to the dams that they replace.</t>
        </r>
      </text>
    </comment>
    <comment ref="H251" authorId="0" shapeId="0" xr:uid="{E2B9D1FE-2E69-4FC3-8C44-9905B3E9055A}">
      <text>
        <r>
          <rPr>
            <b/>
            <sz val="9"/>
            <color indexed="81"/>
            <rFont val="Tahoma"/>
            <family val="2"/>
          </rPr>
          <t>John:</t>
        </r>
        <r>
          <rPr>
            <sz val="9"/>
            <color indexed="81"/>
            <rFont val="Tahoma"/>
            <family val="2"/>
          </rPr>
          <t xml:space="preserve">
Defn of i_idx</t>
        </r>
      </text>
    </comment>
    <comment ref="I251" authorId="0" shapeId="0" xr:uid="{89450955-4FB8-4B77-B77C-B2EBCB13B9B1}">
      <text>
        <r>
          <rPr>
            <b/>
            <sz val="9"/>
            <color indexed="81"/>
            <rFont val="Tahoma"/>
            <family val="2"/>
          </rPr>
          <t>John:</t>
        </r>
        <r>
          <rPr>
            <sz val="9"/>
            <color indexed="81"/>
            <rFont val="Tahoma"/>
            <family val="2"/>
          </rPr>
          <t xml:space="preserve">
For Sires: Input that controls whether the TOL is included in the simulation &amp; matrix. 
Only select one TRUE
The TOL selected must also be TRUE for dams.</t>
        </r>
      </text>
    </comment>
    <comment ref="J251" authorId="0" shapeId="0" xr:uid="{69E5FBF5-6E0C-4E16-8C3A-26009326D049}">
      <text>
        <r>
          <rPr>
            <b/>
            <sz val="9"/>
            <color indexed="81"/>
            <rFont val="Tahoma"/>
            <family val="2"/>
          </rPr>
          <t>John:</t>
        </r>
        <r>
          <rPr>
            <sz val="9"/>
            <color indexed="81"/>
            <rFont val="Tahoma"/>
            <family val="2"/>
          </rPr>
          <t xml:space="preserve">
Dams &amp; Offspring:
Input that controls whether the TOL is included in the simulation &amp; matrix.
Note: This input is potentially overridden by the SAV variable in exp.xls</t>
        </r>
      </text>
    </comment>
    <comment ref="K251" authorId="0" shapeId="0" xr:uid="{9ECF6049-F002-4D99-8DBD-5534A04B314A}">
      <text>
        <r>
          <rPr>
            <b/>
            <sz val="9"/>
            <color indexed="81"/>
            <rFont val="Tahoma"/>
            <family val="2"/>
          </rPr>
          <t>John:</t>
        </r>
        <r>
          <rPr>
            <sz val="9"/>
            <color indexed="81"/>
            <rFont val="Tahoma"/>
            <family val="2"/>
          </rPr>
          <t xml:space="preserve">
Date that first lamb is born, from an adult</t>
        </r>
      </text>
    </comment>
    <comment ref="H254" authorId="0" shapeId="0" xr:uid="{D286EC22-E88F-462C-80DC-E1A842A08D97}">
      <text>
        <r>
          <rPr>
            <b/>
            <sz val="9"/>
            <color indexed="81"/>
            <rFont val="Tahoma"/>
            <family val="2"/>
          </rPr>
          <t>John:</t>
        </r>
        <r>
          <rPr>
            <sz val="9"/>
            <color indexed="81"/>
            <rFont val="Tahoma"/>
            <family val="2"/>
          </rPr>
          <t xml:space="preserve">
The year that the animal itself is born, which then determines when the generator begins.</t>
        </r>
      </text>
    </comment>
    <comment ref="I255" authorId="0" shapeId="0" xr:uid="{33970EA8-A267-45D0-B9C8-EA2F5CF4021E}">
      <text>
        <r>
          <rPr>
            <b/>
            <sz val="9"/>
            <color indexed="81"/>
            <rFont val="Tahoma"/>
            <family val="2"/>
          </rPr>
          <t>John:</t>
        </r>
        <r>
          <rPr>
            <sz val="9"/>
            <color indexed="81"/>
            <rFont val="Tahoma"/>
            <family val="2"/>
          </rPr>
          <t xml:space="preserve">
Will neeed a more detailed formula when cattle are included in the model</t>
        </r>
      </text>
    </comment>
    <comment ref="N256" authorId="0" shapeId="0" xr:uid="{6D229F06-B5B4-4929-973D-9BFA59BA2CDE}">
      <text>
        <r>
          <rPr>
            <b/>
            <sz val="9"/>
            <color indexed="81"/>
            <rFont val="Tahoma"/>
            <family val="2"/>
          </rPr>
          <t>John:</t>
        </r>
        <r>
          <rPr>
            <sz val="9"/>
            <color indexed="81"/>
            <rFont val="Tahoma"/>
            <family val="2"/>
          </rPr>
          <t xml:space="preserve">
Date birth is adjusted to occur at the start of a generator period.
Date of the first born is then calculated from that adjusted date.</t>
        </r>
      </text>
    </comment>
    <comment ref="J257" authorId="0" shapeId="0" xr:uid="{0A31B254-F11D-42F8-9678-AB73837C7F41}">
      <text>
        <r>
          <rPr>
            <b/>
            <sz val="9"/>
            <color indexed="81"/>
            <rFont val="Tahoma"/>
            <family val="2"/>
          </rPr>
          <t>John:</t>
        </r>
        <r>
          <rPr>
            <sz val="9"/>
            <color indexed="81"/>
            <rFont val="Tahoma"/>
            <family val="2"/>
          </rPr>
          <t xml:space="preserve">
Definition of cluster k3_idx
Probably would be better in Structural</t>
        </r>
      </text>
    </comment>
    <comment ref="K257" authorId="0" shapeId="0" xr:uid="{87ABEEF7-E42A-4082-88DA-AF43EECE159E}">
      <text>
        <r>
          <rPr>
            <b/>
            <sz val="9"/>
            <color indexed="81"/>
            <rFont val="Tahoma"/>
            <family val="2"/>
          </rPr>
          <t>John:</t>
        </r>
        <r>
          <rPr>
            <sz val="9"/>
            <color indexed="81"/>
            <rFont val="Tahoma"/>
            <family val="2"/>
          </rPr>
          <t xml:space="preserve">
Temporary calcuation of date rams in (can be deleted)</t>
        </r>
      </text>
    </comment>
    <comment ref="L257" authorId="0" shapeId="0" xr:uid="{AE8EA649-B37B-4147-940B-56C24E56A299}">
      <text>
        <r>
          <rPr>
            <b/>
            <sz val="9"/>
            <color indexed="81"/>
            <rFont val="Tahoma"/>
            <family val="2"/>
          </rPr>
          <t>John:</t>
        </r>
        <r>
          <rPr>
            <sz val="9"/>
            <color indexed="81"/>
            <rFont val="Tahoma"/>
            <family val="2"/>
          </rPr>
          <t xml:space="preserve">
Temporary calculation of average joining date for first cycle</t>
        </r>
      </text>
    </comment>
    <comment ref="J265" authorId="0" shapeId="0" xr:uid="{7271DEDF-82DE-4194-9D6E-007F2C7DD937}">
      <text>
        <r>
          <rPr>
            <b/>
            <sz val="9"/>
            <color indexed="81"/>
            <rFont val="Tahoma"/>
            <family val="2"/>
          </rPr>
          <t>John:</t>
        </r>
        <r>
          <rPr>
            <sz val="9"/>
            <color indexed="81"/>
            <rFont val="Tahoma"/>
            <family val="2"/>
          </rPr>
          <t xml:space="preserve">
Definition of d_idx</t>
        </r>
      </text>
    </comment>
    <comment ref="I348" authorId="0" shapeId="0" xr:uid="{EF4A1DE6-FC6D-49AC-B2F5-BB8FA309CC27}">
      <text>
        <r>
          <rPr>
            <b/>
            <sz val="9"/>
            <color indexed="81"/>
            <rFont val="Tahoma"/>
            <family val="2"/>
          </rPr>
          <t>John:</t>
        </r>
        <r>
          <rPr>
            <sz val="9"/>
            <color indexed="81"/>
            <rFont val="Tahoma"/>
            <family val="2"/>
          </rPr>
          <t xml:space="preserve">
Estimated proportion in each cycle, to specify the initial proportion for the offspring</t>
        </r>
      </text>
    </comment>
    <comment ref="M349" authorId="0" shapeId="0" xr:uid="{C0252B54-25E2-4382-9C4B-9E4CBBF6CA63}">
      <text>
        <r>
          <rPr>
            <b/>
            <sz val="9"/>
            <color indexed="81"/>
            <rFont val="Tahoma"/>
            <family val="2"/>
          </rPr>
          <t>John:</t>
        </r>
        <r>
          <rPr>
            <sz val="9"/>
            <color indexed="81"/>
            <rFont val="Tahoma"/>
            <family val="2"/>
          </rPr>
          <t xml:space="preserve">
This is the number of feed supply options that are entered. Longer joining will cause an error.
This test is based on there being one non-differentiating pattern in the cluster inputs.</t>
        </r>
      </text>
    </comment>
    <comment ref="R353" authorId="0" shapeId="0" xr:uid="{B3799706-4F8C-424C-9000-15D3C3458E34}">
      <text>
        <r>
          <rPr>
            <b/>
            <sz val="9"/>
            <color indexed="81"/>
            <rFont val="Tahoma"/>
            <family val="2"/>
          </rPr>
          <t>John:</t>
        </r>
        <r>
          <rPr>
            <sz val="9"/>
            <color indexed="81"/>
            <rFont val="Tahoma"/>
            <family val="2"/>
          </rPr>
          <t xml:space="preserve">
i_age_wean is adjusted so that weaning occurs at the start of a generator period.</t>
        </r>
      </text>
    </comment>
    <comment ref="W353" authorId="0" shapeId="0" xr:uid="{6C6E007C-5CA1-4076-BFC2-3FAADFDA2569}">
      <text>
        <r>
          <rPr>
            <b/>
            <sz val="9"/>
            <color indexed="81"/>
            <rFont val="Tahoma"/>
            <family val="2"/>
          </rPr>
          <t>John:</t>
        </r>
        <r>
          <rPr>
            <sz val="9"/>
            <color indexed="81"/>
            <rFont val="Tahoma"/>
            <family val="2"/>
          </rPr>
          <t xml:space="preserve">
Adjust the weaning wt for use in the generator.
Weaning wt of yatf are distributed to thiese weights so altering weaning time will still affect wwt in the matrix even if these weights are not adjusted.</t>
        </r>
      </text>
    </comment>
    <comment ref="H354" authorId="0" shapeId="0" xr:uid="{7B0C559B-5330-4997-9C29-EEFE161352AA}">
      <text>
        <r>
          <rPr>
            <b/>
            <sz val="9"/>
            <color indexed="81"/>
            <rFont val="Tahoma"/>
            <family val="2"/>
          </rPr>
          <t>John:</t>
        </r>
        <r>
          <rPr>
            <sz val="9"/>
            <color indexed="81"/>
            <rFont val="Tahoma"/>
            <family val="2"/>
          </rPr>
          <t xml:space="preserve">
Definition of a idx</t>
        </r>
      </text>
    </comment>
    <comment ref="J354" authorId="0" shapeId="0" xr:uid="{2ABFD73A-18E5-42F2-BD84-F7E1644D71DC}">
      <text>
        <r>
          <rPr>
            <b/>
            <sz val="9"/>
            <color indexed="81"/>
            <rFont val="Tahoma"/>
            <family val="2"/>
          </rPr>
          <t>John:</t>
        </r>
        <r>
          <rPr>
            <sz val="9"/>
            <color indexed="81"/>
            <rFont val="Tahoma"/>
            <family val="2"/>
          </rPr>
          <t xml:space="preserve">
The initial allocation. 
The value for the alternative weaning times is a small number but non-zero so that a values can be generated without causing a Div0 error but while not altering the average production level.
The numbers_prov_dams at prejoining requires that the first unmasked slices recieves the dams.</t>
        </r>
      </text>
    </comment>
    <comment ref="N360" authorId="0" shapeId="0" xr:uid="{21BD3138-F7C2-4F3A-8D39-92D3A1B00B91}">
      <text>
        <r>
          <rPr>
            <b/>
            <sz val="9"/>
            <color indexed="81"/>
            <rFont val="Tahoma"/>
            <family val="2"/>
          </rPr>
          <t>John:</t>
        </r>
        <r>
          <rPr>
            <sz val="9"/>
            <color indexed="81"/>
            <rFont val="Tahoma"/>
            <family val="2"/>
          </rPr>
          <t xml:space="preserve">
Options: 
0-Don't scan, 
1-scan for preg status only, 
2-scan for dry, single &amp; multiples, 
3-scan for litter size, 
4-scan for litter size and foetal age.</t>
        </r>
      </text>
    </comment>
    <comment ref="N370" authorId="0" shapeId="0" xr:uid="{E9BF65B8-47B5-4EB4-BDAB-F78EF775F0E3}">
      <text>
        <r>
          <rPr>
            <b/>
            <sz val="9"/>
            <color indexed="81"/>
            <rFont val="Tahoma"/>
            <family val="2"/>
          </rPr>
          <t>John:</t>
        </r>
        <r>
          <rPr>
            <sz val="9"/>
            <color indexed="81"/>
            <rFont val="Tahoma"/>
            <family val="2"/>
          </rPr>
          <t xml:space="preserve">
Options: (options should start at 0 but will need to alter the structural associations, because there used to be a 0 option) 
1-Don't assess, 
2-assess wet &amp; dry only, 
3-assess for partial litter loss.</t>
        </r>
      </text>
    </comment>
    <comment ref="N380" authorId="0" shapeId="0" xr:uid="{285EDD2D-6EAD-4BA3-B3BE-F3F3F4613841}">
      <text>
        <r>
          <rPr>
            <b/>
            <sz val="9"/>
            <color indexed="81"/>
            <rFont val="Tahoma"/>
            <family val="2"/>
          </rPr>
          <t>John:</t>
        </r>
        <r>
          <rPr>
            <sz val="9"/>
            <color indexed="81"/>
            <rFont val="Tahoma"/>
            <family val="2"/>
          </rPr>
          <t xml:space="preserve">
0 recominbed at post-weaning, 
1 as per scanning/lambed and lost</t>
        </r>
      </text>
    </comment>
    <comment ref="H397" authorId="0" shapeId="0" xr:uid="{09BDB856-68ED-496C-B2D1-5903F37AD188}">
      <text>
        <r>
          <rPr>
            <b/>
            <sz val="9"/>
            <color indexed="81"/>
            <rFont val="Tahoma"/>
            <family val="2"/>
          </rPr>
          <t>John:</t>
        </r>
        <r>
          <rPr>
            <sz val="9"/>
            <color indexed="81"/>
            <rFont val="Tahoma"/>
            <family val="2"/>
          </rPr>
          <t xml:space="preserve">
These control the management in the pyomo through bounds or altering numbers provided from the sale slices.
The inputs control the sales at both scanning and birth if the drys have been identified.</t>
        </r>
      </text>
    </comment>
    <comment ref="L397" authorId="0" shapeId="0" xr:uid="{2FC5503B-5558-451B-B702-83E19FFEC99D}">
      <text>
        <r>
          <rPr>
            <b/>
            <sz val="9"/>
            <color indexed="81"/>
            <rFont val="Tahoma"/>
            <family val="2"/>
          </rPr>
          <t>John:</t>
        </r>
        <r>
          <rPr>
            <sz val="9"/>
            <color indexed="81"/>
            <rFont val="Tahoma"/>
            <family val="2"/>
          </rPr>
          <t xml:space="preserve">
Estimated management is used in the stock generator to calculate
1. the average LW when dams are recombined which becomes the levels for w (this doesn't affect the optimised average LW, just the activity definitions)
2. The average production of the activities after the dam classes are recombined. This only has an effect if the classes have different production levels during that period.</t>
        </r>
      </text>
    </comment>
    <comment ref="I399" authorId="0" shapeId="0" xr:uid="{72EDFFB1-D37D-4731-A23D-24784FFA2216}">
      <text>
        <r>
          <rPr>
            <b/>
            <sz val="9"/>
            <color indexed="81"/>
            <rFont val="Tahoma"/>
            <family val="2"/>
          </rPr>
          <t>John:</t>
        </r>
        <r>
          <rPr>
            <sz val="9"/>
            <color indexed="81"/>
            <rFont val="Tahoma"/>
            <family val="2"/>
          </rPr>
          <t xml:space="preserve">
handled in pyomo by constraining retained dry to 0</t>
        </r>
      </text>
    </comment>
    <comment ref="J399" authorId="0" shapeId="0" xr:uid="{6305F029-8F5D-4E55-B84A-7888D5B37A2D}">
      <text>
        <r>
          <rPr>
            <b/>
            <sz val="9"/>
            <color indexed="81"/>
            <rFont val="Tahoma"/>
            <family val="2"/>
          </rPr>
          <t>John:</t>
        </r>
        <r>
          <rPr>
            <sz val="9"/>
            <color indexed="81"/>
            <rFont val="Tahoma"/>
            <family val="2"/>
          </rPr>
          <t xml:space="preserve">
post processing impact</t>
        </r>
      </text>
    </comment>
    <comment ref="L399" authorId="0" shapeId="0" xr:uid="{3C98509A-B578-43CE-A33B-8ADA87E4B622}">
      <text>
        <r>
          <rPr>
            <b/>
            <sz val="9"/>
            <color indexed="81"/>
            <rFont val="Tahoma"/>
            <family val="2"/>
          </rPr>
          <t>John:</t>
        </r>
        <r>
          <rPr>
            <sz val="9"/>
            <color indexed="81"/>
            <rFont val="Tahoma"/>
            <family val="2"/>
          </rPr>
          <t xml:space="preserve">
Estimating that 50% of yearlings will be mated and that all adults are mated if management is not forced.</t>
        </r>
      </text>
    </comment>
    <comment ref="R416" authorId="0" shapeId="0" xr:uid="{91957374-128E-47A5-A3C8-A501F5350810}">
      <text>
        <r>
          <rPr>
            <b/>
            <sz val="9"/>
            <color indexed="81"/>
            <rFont val="Tahoma"/>
            <family val="2"/>
          </rPr>
          <t>John:</t>
        </r>
        <r>
          <rPr>
            <sz val="9"/>
            <color indexed="81"/>
            <rFont val="Tahoma"/>
            <family val="2"/>
          </rPr>
          <t xml:space="preserve">
The FVP starts in the period after the period that the date calculated from date_shearing + offset</t>
        </r>
      </text>
    </comment>
    <comment ref="L491" authorId="0" shapeId="0" xr:uid="{87E5292B-8EFB-4315-8208-C1A86EAB4673}">
      <text>
        <r>
          <rPr>
            <b/>
            <sz val="9"/>
            <color indexed="81"/>
            <rFont val="Tahoma"/>
            <family val="2"/>
          </rPr>
          <t>John:</t>
        </r>
        <r>
          <rPr>
            <sz val="9"/>
            <color indexed="81"/>
            <rFont val="Tahoma"/>
            <family val="2"/>
          </rPr>
          <t xml:space="preserve">
Maximum length, used to create shape for this input array</t>
        </r>
      </text>
    </comment>
    <comment ref="I670" authorId="0" shapeId="0" xr:uid="{4B7DFF1B-5996-4C4E-A44C-D3A25673F35F}">
      <text>
        <r>
          <rPr>
            <b/>
            <sz val="9"/>
            <color indexed="81"/>
            <rFont val="Tahoma"/>
            <family val="2"/>
          </rPr>
          <t>John:</t>
        </r>
        <r>
          <rPr>
            <sz val="9"/>
            <color indexed="81"/>
            <rFont val="Tahoma"/>
            <family val="2"/>
          </rPr>
          <t xml:space="preserve">
The 2nd TOS shearing scenario would need to be entered using another axis and then the choice of input to use would be entered using a single value rather than a mask array (which allows multiple values to be retained)</t>
        </r>
      </text>
    </comment>
    <comment ref="N678" authorId="0" shapeId="0" xr:uid="{DA783DA3-B352-4D21-91DF-36EC2D96A2A0}">
      <text>
        <r>
          <rPr>
            <b/>
            <sz val="9"/>
            <color indexed="81"/>
            <rFont val="Tahoma"/>
            <family val="2"/>
          </rPr>
          <t>John:</t>
        </r>
        <r>
          <rPr>
            <sz val="9"/>
            <color indexed="81"/>
            <rFont val="Tahoma"/>
            <family val="2"/>
          </rPr>
          <t xml:space="preserve">
Shearing date of dams is for all dams on the farm, both animals being retained and animals being sold.</t>
        </r>
      </text>
    </comment>
    <comment ref="R678" authorId="0" shapeId="0" xr:uid="{8E484D8F-487F-49FD-B8AE-F4F06244A21B}">
      <text>
        <r>
          <rPr>
            <b/>
            <sz val="9"/>
            <color indexed="81"/>
            <rFont val="Tahoma"/>
            <family val="2"/>
          </rPr>
          <t>John:</t>
        </r>
        <r>
          <rPr>
            <sz val="9"/>
            <color indexed="81"/>
            <rFont val="Tahoma"/>
            <family val="2"/>
          </rPr>
          <t xml:space="preserve">
1. Offspring from dams of different age are all shorn at the same time even though the offspring age may vary (eg. if yearlings are mated later than adults, then progeny of yearlings are younger at shearing than progeny of adults).
2. These shearing dates are only for offspring being retained in this decision variable period. Shearing time of sale offspring are controlled by an offset from sale date.
3. If the specified shearing date is before weaning then shearing occurs at weaning</t>
        </r>
      </text>
    </comment>
    <comment ref="V678" authorId="0" shapeId="0" xr:uid="{2D7C9E2D-4DE7-4A7C-823A-23317196BC3A}">
      <text>
        <r>
          <rPr>
            <b/>
            <sz val="9"/>
            <color indexed="81"/>
            <rFont val="Tahoma"/>
            <family val="2"/>
          </rPr>
          <t>John:</t>
        </r>
        <r>
          <rPr>
            <sz val="9"/>
            <color indexed="81"/>
            <rFont val="Tahoma"/>
            <family val="2"/>
          </rPr>
          <t xml:space="preserve">
Proportion for the offspring.
Currently same for all genotypes.</t>
        </r>
      </text>
    </comment>
    <comment ref="X678" authorId="0" shapeId="0" xr:uid="{552DC4DB-B4EA-4AC0-A71B-4702126B82D2}">
      <text>
        <r>
          <rPr>
            <b/>
            <sz val="9"/>
            <color indexed="81"/>
            <rFont val="Tahoma"/>
            <family val="2"/>
          </rPr>
          <t>John:</t>
        </r>
        <r>
          <rPr>
            <sz val="9"/>
            <color indexed="81"/>
            <rFont val="Tahoma"/>
            <family val="2"/>
          </rPr>
          <t xml:space="preserve">
A red cell means that lamb shearing is occurring prior to weaning.
The yatf wool value is not included in the wool_value calculation and husbandry cost of shearing is not calculated</t>
        </r>
      </text>
    </comment>
    <comment ref="V680" authorId="0" shapeId="0" xr:uid="{1F6D4F5F-E580-493A-89BD-77A868FB507A}">
      <text>
        <r>
          <rPr>
            <b/>
            <sz val="9"/>
            <color indexed="81"/>
            <rFont val="Tahoma"/>
            <family val="2"/>
          </rPr>
          <t>John:</t>
        </r>
        <r>
          <rPr>
            <sz val="9"/>
            <color indexed="81"/>
            <rFont val="Tahoma"/>
            <family val="2"/>
          </rPr>
          <t xml:space="preserve">
Females always have to be included</t>
        </r>
      </text>
    </comment>
    <comment ref="I783" authorId="0" shapeId="0" xr:uid="{BEEEBBB9-E4F5-44AF-9485-740B898FBD92}">
      <text>
        <r>
          <rPr>
            <b/>
            <sz val="9"/>
            <color indexed="81"/>
            <rFont val="Tahoma"/>
            <family val="2"/>
          </rPr>
          <t>John:</t>
        </r>
        <r>
          <rPr>
            <sz val="9"/>
            <color indexed="81"/>
            <rFont val="Tahoma"/>
            <family val="2"/>
          </rPr>
          <t xml:space="preserve">
The 2nd TOS shearing scenario would need to be entered using another axis and then the choice of input to use would be entered using a single value rather than a mask array (which allows multiple values to be retained)</t>
        </r>
      </text>
    </comment>
    <comment ref="L785" authorId="0" shapeId="0" xr:uid="{9129606D-9642-4FB2-AD61-5CD52D63C98F}">
      <text>
        <r>
          <rPr>
            <b/>
            <sz val="9"/>
            <color indexed="81"/>
            <rFont val="Tahoma"/>
            <family val="2"/>
          </rPr>
          <t>John:</t>
        </r>
        <r>
          <rPr>
            <sz val="9"/>
            <color indexed="81"/>
            <rFont val="Tahoma"/>
            <family val="2"/>
          </rPr>
          <t xml:space="preserve">
Not required because sires are a purchase, use and sell DV.</t>
        </r>
      </text>
    </comment>
    <comment ref="O785" authorId="0" shapeId="0" xr:uid="{A9E2E1E7-1457-4D13-BFB4-4F087C879A11}">
      <text>
        <r>
          <rPr>
            <b/>
            <sz val="9"/>
            <color indexed="81"/>
            <rFont val="Tahoma"/>
            <family val="2"/>
          </rPr>
          <t>John:</t>
        </r>
        <r>
          <rPr>
            <sz val="9"/>
            <color indexed="81"/>
            <rFont val="Tahoma"/>
            <family val="2"/>
          </rPr>
          <t xml:space="preserve">
Number of triggers for selling</t>
        </r>
      </text>
    </comment>
    <comment ref="I787" authorId="0" shapeId="0" xr:uid="{FCE864E5-6612-420F-A1E2-63968347469F}">
      <text>
        <r>
          <rPr>
            <b/>
            <sz val="9"/>
            <color indexed="81"/>
            <rFont val="Tahoma"/>
            <family val="2"/>
          </rPr>
          <t>John:</t>
        </r>
        <r>
          <rPr>
            <sz val="9"/>
            <color indexed="81"/>
            <rFont val="Tahoma"/>
            <family val="2"/>
          </rPr>
          <t xml:space="preserve">
The 2nd TOS shearing scenario would need to be entered using another axis and then the choice of input to use would be entered using a single value rather than a mask array (which allows multiple values to be retained)</t>
        </r>
      </text>
    </comment>
    <comment ref="L829" authorId="0" shapeId="0" xr:uid="{FE479BD6-20F2-4710-AD83-005FAA7274ED}">
      <text>
        <r>
          <rPr>
            <b/>
            <sz val="9"/>
            <color indexed="81"/>
            <rFont val="Tahoma"/>
            <family val="2"/>
          </rPr>
          <t>John:</t>
        </r>
        <r>
          <rPr>
            <sz val="9"/>
            <color indexed="81"/>
            <rFont val="Tahoma"/>
            <family val="2"/>
          </rPr>
          <t xml:space="preserve">
Number of slices in the t axis for progeny</t>
        </r>
      </text>
    </comment>
    <comment ref="L837" authorId="0" shapeId="0" xr:uid="{F6457AD4-03E7-4ED9-99D6-99B57AB0EE78}">
      <text>
        <r>
          <rPr>
            <b/>
            <sz val="9"/>
            <color indexed="81"/>
            <rFont val="Tahoma"/>
            <family val="2"/>
          </rPr>
          <t>John:</t>
        </r>
        <r>
          <rPr>
            <sz val="9"/>
            <color indexed="81"/>
            <rFont val="Tahoma"/>
            <family val="2"/>
          </rPr>
          <t xml:space="preserve">
Number of slices in the t axis for offspring</t>
        </r>
      </text>
    </comment>
    <comment ref="K838" authorId="0" shapeId="0" xr:uid="{244E0C11-B4FD-40F1-80A6-3FB96377D6BB}">
      <text>
        <r>
          <rPr>
            <b/>
            <sz val="9"/>
            <color indexed="81"/>
            <rFont val="Tahoma"/>
            <family val="2"/>
          </rPr>
          <t>John:</t>
        </r>
        <r>
          <rPr>
            <sz val="9"/>
            <color indexed="81"/>
            <rFont val="Tahoma"/>
            <family val="2"/>
          </rPr>
          <t xml:space="preserve">
Note: The s slice that the age is entered does not alter the effect.
The earliest age entered that exists in a DVP is the age that will define the age at sale.</t>
        </r>
      </text>
    </comment>
    <comment ref="J848" authorId="0" shapeId="0" xr:uid="{BA778411-A358-442E-B98A-AF20D301CC65}">
      <text>
        <r>
          <rPr>
            <b/>
            <sz val="9"/>
            <color indexed="81"/>
            <rFont val="Tahoma"/>
            <family val="2"/>
          </rPr>
          <t>John:</t>
        </r>
        <r>
          <rPr>
            <sz val="9"/>
            <color indexed="81"/>
            <rFont val="Tahoma"/>
            <family val="2"/>
          </rPr>
          <t xml:space="preserve">
This input is overridden in the DSP model &amp; t[1] is start of the DVP.
In SE there is only 1 DVP per year for offs but in the DSP there are multiple DVP (due to nodes being DVPs). Having t[1] at the start of the DVP allows a tactical sale when the information from the node is known. It also cicumvents t[1] and t[2] both selling at the end of the DVP.</t>
        </r>
      </text>
    </comment>
    <comment ref="K848" authorId="0" shapeId="0" xr:uid="{7B3F0F37-FFB1-4A2B-9656-FC6C8B130AB8}">
      <text>
        <r>
          <rPr>
            <b/>
            <sz val="9"/>
            <color indexed="81"/>
            <rFont val="Tahoma"/>
            <family val="2"/>
          </rPr>
          <t>John:</t>
        </r>
        <r>
          <rPr>
            <sz val="9"/>
            <color indexed="81"/>
            <rFont val="Tahoma"/>
            <family val="2"/>
          </rPr>
          <t xml:space="preserve">
Sale between weaning and shearing at 4mo</t>
        </r>
      </text>
    </comment>
    <comment ref="K849" authorId="0" shapeId="0" xr:uid="{F8E51B52-0E93-4F32-9419-307C73CFFDE3}">
      <text>
        <r>
          <rPr>
            <b/>
            <sz val="9"/>
            <color indexed="81"/>
            <rFont val="Tahoma"/>
            <family val="2"/>
          </rPr>
          <t>John:</t>
        </r>
        <r>
          <rPr>
            <sz val="9"/>
            <color indexed="81"/>
            <rFont val="Tahoma"/>
            <family val="2"/>
          </rPr>
          <t xml:space="preserve">
A mid-year sale option for the SE model.</t>
        </r>
      </text>
    </comment>
    <comment ref="K857" authorId="0" shapeId="0" xr:uid="{EF66D794-C9A4-4291-9601-72E47EEF395C}">
      <text>
        <r>
          <rPr>
            <b/>
            <sz val="9"/>
            <color indexed="81"/>
            <rFont val="Tahoma"/>
            <family val="2"/>
          </rPr>
          <t>John:</t>
        </r>
        <r>
          <rPr>
            <sz val="9"/>
            <color indexed="81"/>
            <rFont val="Tahoma"/>
            <family val="2"/>
          </rPr>
          <t xml:space="preserve">
Sell at 45kg or at the end of the DVP</t>
        </r>
      </text>
    </comment>
    <comment ref="K858" authorId="0" shapeId="0" xr:uid="{3A186DAB-806F-46FD-9A85-487359204962}">
      <text>
        <r>
          <rPr>
            <b/>
            <sz val="9"/>
            <color indexed="81"/>
            <rFont val="Tahoma"/>
            <family val="2"/>
          </rPr>
          <t>John:</t>
        </r>
        <r>
          <rPr>
            <sz val="9"/>
            <color indexed="81"/>
            <rFont val="Tahoma"/>
            <family val="2"/>
          </rPr>
          <t xml:space="preserve">
Lambs are sold prior to teeth eruption or at 45kg whichever is earlier.
15mo is when the teeth are likely to erupt. It is also the limit of the Lamb grids (set in Universal.xlsx). 7 days subtracted to ensure that not caught by rounding</t>
        </r>
      </text>
    </comment>
    <comment ref="L879" authorId="0" shapeId="0" xr:uid="{667C3BCE-A2DC-4C51-824E-6E8CE106B787}">
      <text>
        <r>
          <rPr>
            <b/>
            <sz val="9"/>
            <color indexed="81"/>
            <rFont val="Tahoma"/>
            <family val="2"/>
          </rPr>
          <t>John:</t>
        </r>
        <r>
          <rPr>
            <sz val="9"/>
            <color indexed="81"/>
            <rFont val="Tahoma"/>
            <family val="2"/>
          </rPr>
          <t xml:space="preserve">
An operation will be carried in a generator period for a class of sheep if each of the trigger conditions are met, or the trigger value is the default value '++' or '--'</t>
        </r>
      </text>
    </comment>
    <comment ref="L891" authorId="0" shapeId="0" xr:uid="{3A8CD9DB-21D8-473F-AE01-96ED82E60F2C}">
      <text>
        <r>
          <rPr>
            <b/>
            <sz val="9"/>
            <color indexed="81"/>
            <rFont val="Tahoma"/>
            <family val="2"/>
          </rPr>
          <t>John:</t>
        </r>
        <r>
          <rPr>
            <sz val="9"/>
            <color indexed="81"/>
            <rFont val="Tahoma"/>
            <family val="2"/>
          </rPr>
          <t xml:space="preserve">
If an operation is not wanted</t>
        </r>
      </text>
    </comment>
    <comment ref="L895" authorId="0" shapeId="0" xr:uid="{5D456ADD-9DE2-4B65-B68C-4CF1088CC141}">
      <text>
        <r>
          <rPr>
            <b/>
            <sz val="9"/>
            <color indexed="81"/>
            <rFont val="Tahoma"/>
            <family val="2"/>
          </rPr>
          <t>John:</t>
        </r>
        <r>
          <rPr>
            <sz val="9"/>
            <color indexed="81"/>
            <rFont val="Tahoma"/>
            <family val="2"/>
          </rPr>
          <t xml:space="preserve">
If an operation is not wanted</t>
        </r>
      </text>
    </comment>
    <comment ref="L907" authorId="0" shapeId="0" xr:uid="{0FEA224F-E9B6-4E13-83C2-9B05DD33914E}">
      <text>
        <r>
          <rPr>
            <b/>
            <sz val="9"/>
            <color indexed="81"/>
            <rFont val="Tahoma"/>
            <family val="2"/>
          </rPr>
          <t>John:</t>
        </r>
        <r>
          <rPr>
            <sz val="9"/>
            <color indexed="81"/>
            <rFont val="Tahoma"/>
            <family val="2"/>
          </rPr>
          <t xml:space="preserve">
If an operation is not wanted</t>
        </r>
      </text>
    </comment>
    <comment ref="L911" authorId="0" shapeId="0" xr:uid="{BA3612FD-25ED-47E9-BC61-DFC26E3EE466}">
      <text>
        <r>
          <rPr>
            <b/>
            <sz val="9"/>
            <color indexed="81"/>
            <rFont val="Tahoma"/>
            <family val="2"/>
          </rPr>
          <t>John:</t>
        </r>
        <r>
          <rPr>
            <sz val="9"/>
            <color indexed="81"/>
            <rFont val="Tahoma"/>
            <family val="2"/>
          </rPr>
          <t xml:space="preserve">
If an operation is not wanted</t>
        </r>
      </text>
    </comment>
    <comment ref="L915" authorId="0" shapeId="0" xr:uid="{9A443D9C-CF53-4E4B-AE89-C1599FA11EF9}">
      <text>
        <r>
          <rPr>
            <b/>
            <sz val="9"/>
            <color indexed="81"/>
            <rFont val="Tahoma"/>
            <family val="2"/>
          </rPr>
          <t>John:</t>
        </r>
        <r>
          <rPr>
            <sz val="9"/>
            <color indexed="81"/>
            <rFont val="Tahoma"/>
            <family val="2"/>
          </rPr>
          <t xml:space="preserve">
If an operation is not wanted</t>
        </r>
      </text>
    </comment>
    <comment ref="Q924" authorId="0" shapeId="0" xr:uid="{2982CEB8-9697-4279-838E-12FFDBEFF7E2}">
      <text>
        <r>
          <rPr>
            <b/>
            <sz val="9"/>
            <color indexed="81"/>
            <rFont val="Tahoma"/>
            <family val="2"/>
          </rPr>
          <t>John:</t>
        </r>
        <r>
          <rPr>
            <sz val="9"/>
            <color indexed="81"/>
            <rFont val="Tahoma"/>
            <family val="2"/>
          </rPr>
          <t xml:space="preserve">
+2 required to get the scanning cost to be incurred in the scanning DVP</t>
        </r>
      </text>
    </comment>
    <comment ref="L939" authorId="0" shapeId="0" xr:uid="{D0CCAD03-6000-4E11-A7E0-8BA8A1C4CD3A}">
      <text>
        <r>
          <rPr>
            <b/>
            <sz val="9"/>
            <color indexed="81"/>
            <rFont val="Tahoma"/>
            <family val="2"/>
          </rPr>
          <t>John:</t>
        </r>
        <r>
          <rPr>
            <sz val="9"/>
            <color indexed="81"/>
            <rFont val="Tahoma"/>
            <family val="2"/>
          </rPr>
          <t xml:space="preserve">
If an operation is not wanted</t>
        </r>
      </text>
    </comment>
    <comment ref="W949" authorId="0" shapeId="0" xr:uid="{576CC794-DDE5-48AE-BFF2-E864D96D01C8}">
      <text>
        <r>
          <rPr>
            <b/>
            <sz val="9"/>
            <color indexed="81"/>
            <rFont val="Tahoma"/>
            <family val="2"/>
          </rPr>
          <t>John:</t>
        </r>
        <r>
          <rPr>
            <sz val="9"/>
            <color indexed="81"/>
            <rFont val="Tahoma"/>
            <family val="2"/>
          </rPr>
          <t xml:space="preserve">
Maternals &amp; BBT don't require mulesing.
BBM requires mulesing</t>
        </r>
      </text>
    </comment>
    <comment ref="L964" authorId="0" shapeId="0" xr:uid="{F817DAC2-4A14-415E-8DCC-736D95D58D4D}">
      <text>
        <r>
          <rPr>
            <b/>
            <sz val="9"/>
            <color indexed="81"/>
            <rFont val="Tahoma"/>
            <family val="2"/>
          </rPr>
          <t>John:</t>
        </r>
        <r>
          <rPr>
            <sz val="9"/>
            <color indexed="81"/>
            <rFont val="Tahoma"/>
            <family val="2"/>
          </rPr>
          <t xml:space="preserve">
15 Mar</t>
        </r>
      </text>
    </comment>
    <comment ref="N965" authorId="0" shapeId="0" xr:uid="{703EAB2D-772F-45B8-9ECF-BCD7D28BD5C6}">
      <text>
        <r>
          <rPr>
            <b/>
            <sz val="9"/>
            <color indexed="81"/>
            <rFont val="Tahoma"/>
            <family val="2"/>
          </rPr>
          <t>John:</t>
        </r>
        <r>
          <rPr>
            <sz val="9"/>
            <color indexed="81"/>
            <rFont val="Tahoma"/>
            <family val="2"/>
          </rPr>
          <t xml:space="preserve">
Don't crutch if shearing biannually</t>
        </r>
      </text>
    </comment>
    <comment ref="L968" authorId="0" shapeId="0" xr:uid="{4B2E5F21-CB7D-421C-8BAB-BCFD6F254AE9}">
      <text>
        <r>
          <rPr>
            <b/>
            <sz val="9"/>
            <color indexed="81"/>
            <rFont val="Tahoma"/>
            <family val="2"/>
          </rPr>
          <t>John:</t>
        </r>
        <r>
          <rPr>
            <sz val="9"/>
            <color indexed="81"/>
            <rFont val="Tahoma"/>
            <family val="2"/>
          </rPr>
          <t xml:space="preserve">
1 Sep</t>
        </r>
      </text>
    </comment>
    <comment ref="L971" authorId="0" shapeId="0" xr:uid="{171D9386-63E0-4D29-9AEA-B3616B2B0BA9}">
      <text>
        <r>
          <rPr>
            <b/>
            <sz val="9"/>
            <color indexed="81"/>
            <rFont val="Tahoma"/>
            <family val="2"/>
          </rPr>
          <t>John:</t>
        </r>
        <r>
          <rPr>
            <sz val="9"/>
            <color indexed="81"/>
            <rFont val="Tahoma"/>
            <family val="2"/>
          </rPr>
          <t xml:space="preserve">
If an operation is not wanted</t>
        </r>
      </text>
    </comment>
    <comment ref="L972" authorId="0" shapeId="0" xr:uid="{ABB482A3-8A54-4F12-8908-7D4F9C231250}">
      <text>
        <r>
          <rPr>
            <b/>
            <sz val="9"/>
            <color indexed="81"/>
            <rFont val="Tahoma"/>
            <family val="2"/>
          </rPr>
          <t>John:</t>
        </r>
        <r>
          <rPr>
            <sz val="9"/>
            <color indexed="81"/>
            <rFont val="Tahoma"/>
            <family val="2"/>
          </rPr>
          <t xml:space="preserve">
Mid October if prev shearing was greater than 6 ago
</t>
        </r>
      </text>
    </comment>
    <comment ref="W978" authorId="0" shapeId="0" xr:uid="{8BD31737-78DC-4052-9337-719187D10758}">
      <text>
        <r>
          <rPr>
            <b/>
            <sz val="9"/>
            <color indexed="81"/>
            <rFont val="Tahoma"/>
            <family val="2"/>
          </rPr>
          <t>John:</t>
        </r>
        <r>
          <rPr>
            <sz val="9"/>
            <color indexed="81"/>
            <rFont val="Tahoma"/>
            <family val="2"/>
          </rPr>
          <t xml:space="preserve">
An F1 Dorper requires full shearing. A Terminal requires full shearing</t>
        </r>
      </text>
    </comment>
    <comment ref="S988" authorId="0" shapeId="0" xr:uid="{2C61FB89-542A-4887-B5CD-DCE8B9CCBD8B}">
      <text>
        <r>
          <rPr>
            <b/>
            <sz val="9"/>
            <color indexed="81"/>
            <rFont val="Tahoma"/>
            <family val="2"/>
          </rPr>
          <t>John:</t>
        </r>
        <r>
          <rPr>
            <sz val="9"/>
            <color indexed="81"/>
            <rFont val="Tahoma"/>
            <family val="2"/>
          </rPr>
          <t xml:space="preserve">
This differentiates between mated and not mated. The dams that are scanned empty still incur daily monitoring costs.</t>
        </r>
      </text>
    </comment>
    <comment ref="L991" authorId="0" shapeId="0" xr:uid="{4131519D-EEC4-4209-9BDF-6355BD99C009}">
      <text>
        <r>
          <rPr>
            <b/>
            <sz val="9"/>
            <color indexed="81"/>
            <rFont val="Tahoma"/>
            <family val="2"/>
          </rPr>
          <t>John:</t>
        </r>
        <r>
          <rPr>
            <sz val="9"/>
            <color indexed="81"/>
            <rFont val="Tahoma"/>
            <family val="2"/>
          </rPr>
          <t xml:space="preserve">
If an operation is not wanted</t>
        </r>
      </text>
    </comment>
    <comment ref="M999" authorId="0" shapeId="0" xr:uid="{708E3BB3-42DE-445F-A9D2-608CAF859972}">
      <text>
        <r>
          <rPr>
            <b/>
            <sz val="9"/>
            <color indexed="81"/>
            <rFont val="Tahoma"/>
            <family val="2"/>
          </rPr>
          <t>John:</t>
        </r>
        <r>
          <rPr>
            <sz val="9"/>
            <color indexed="81"/>
            <rFont val="Tahoma"/>
            <family val="2"/>
          </rPr>
          <t xml:space="preserve">
The extrapolation to 100% is required so that these inputs for monitoring don't put an artificial limit on pasture utilisation.</t>
        </r>
      </text>
    </comment>
    <comment ref="O999" authorId="0" shapeId="0" xr:uid="{3342266F-5DCB-4FE4-92D1-8A65A5216596}">
      <text>
        <r>
          <rPr>
            <b/>
            <sz val="9"/>
            <color indexed="81"/>
            <rFont val="Tahoma"/>
            <family val="2"/>
          </rPr>
          <t>John:</t>
        </r>
        <r>
          <rPr>
            <sz val="9"/>
            <color indexed="81"/>
            <rFont val="Tahoma"/>
            <family val="2"/>
          </rPr>
          <t xml:space="preserve">
Eg if 50% of pasture is utilised on 1 ha &amp; none on another then that is 25% utilisation, regardless of the FOO on either area.</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Michael Young (21512438)</author>
    <author>John</author>
  </authors>
  <commentList>
    <comment ref="Q17" authorId="0" shapeId="0" xr:uid="{EE95C63A-D9EF-43F4-962A-58224CD08EDE}">
      <text>
        <r>
          <rPr>
            <b/>
            <sz val="9"/>
            <color indexed="81"/>
            <rFont val="Tahoma"/>
            <family val="2"/>
          </rPr>
          <t>Michael Young (21512438):</t>
        </r>
        <r>
          <rPr>
            <sz val="9"/>
            <color indexed="81"/>
            <rFont val="Tahoma"/>
            <family val="2"/>
          </rPr>
          <t xml:space="preserve">
sim period per year - this is a structual input. It is just entered here for the feed supply table. Changing this doesn’t alter the model</t>
        </r>
      </text>
    </comment>
    <comment ref="I46" authorId="1" shapeId="0" xr:uid="{66607FC2-E7E5-4CC1-A2EC-FE7D8F4DA9CE}">
      <text>
        <r>
          <rPr>
            <b/>
            <sz val="9"/>
            <color indexed="81"/>
            <rFont val="Tahoma"/>
            <family val="2"/>
          </rPr>
          <t>John:</t>
        </r>
        <r>
          <rPr>
            <sz val="9"/>
            <color indexed="81"/>
            <rFont val="Tahoma"/>
            <family val="2"/>
          </rPr>
          <t xml:space="preserve">
This is the standard pattern from which varaition for differnt classes are input in the table below.
The standard approach is to enter the FS for the mated dams (Scan 0) in this table.</t>
        </r>
      </text>
    </comment>
    <comment ref="E109" authorId="1" shapeId="0" xr:uid="{97C060C6-A8FF-4C1C-8B06-9C4947C6851F}">
      <text>
        <r>
          <rPr>
            <b/>
            <sz val="9"/>
            <color indexed="81"/>
            <rFont val="Tahoma"/>
            <family val="2"/>
          </rPr>
          <t>John:</t>
        </r>
        <r>
          <rPr>
            <sz val="9"/>
            <color indexed="81"/>
            <rFont val="Tahoma"/>
            <family val="2"/>
          </rPr>
          <t xml:space="preserve">
Original Offspring FS before updating with Average of the dams)</t>
        </r>
      </text>
    </comment>
    <comment ref="K109" authorId="1" shapeId="0" xr:uid="{7B2E0F6F-6238-42C3-983D-84A8C5179D9E}">
      <text>
        <r>
          <rPr>
            <b/>
            <sz val="9"/>
            <color indexed="81"/>
            <rFont val="Tahoma"/>
            <family val="2"/>
          </rPr>
          <t>John:</t>
        </r>
        <r>
          <rPr>
            <sz val="9"/>
            <color indexed="81"/>
            <rFont val="Tahoma"/>
            <family val="2"/>
          </rPr>
          <t xml:space="preserve">
Original Offspring FS before updating with Average of the dams)</t>
        </r>
      </text>
    </comment>
    <comment ref="I113" authorId="1" shapeId="0" xr:uid="{46E08476-F669-4A04-B935-AF5014B13FFC}">
      <text>
        <r>
          <rPr>
            <b/>
            <sz val="9"/>
            <color indexed="81"/>
            <rFont val="Tahoma"/>
            <family val="2"/>
          </rPr>
          <t>John:</t>
        </r>
        <r>
          <rPr>
            <sz val="9"/>
            <color indexed="81"/>
            <rFont val="Tahoma"/>
            <family val="2"/>
          </rPr>
          <t xml:space="preserve">
This specifies the feed periods that confinement feeding can selected if confinement feeding is selected for any of the nutspread levels in Stuctural.xl</t>
        </r>
      </text>
    </comment>
    <comment ref="E136" authorId="1" shapeId="0" xr:uid="{67966701-6CB5-487B-944C-36314228D5BA}">
      <text>
        <r>
          <rPr>
            <b/>
            <sz val="9"/>
            <color indexed="81"/>
            <rFont val="Tahoma"/>
            <family val="2"/>
          </rPr>
          <t>John:</t>
        </r>
        <r>
          <rPr>
            <sz val="9"/>
            <color indexed="81"/>
            <rFont val="Tahoma"/>
            <family val="2"/>
          </rPr>
          <t xml:space="preserve">
Original Offspring FS before updating with Average of the dams)</t>
        </r>
      </text>
    </comment>
    <comment ref="K136" authorId="1" shapeId="0" xr:uid="{63FC28AF-D0E5-48E7-962C-E425CFF5E6D4}">
      <text>
        <r>
          <rPr>
            <b/>
            <sz val="9"/>
            <color indexed="81"/>
            <rFont val="Tahoma"/>
            <family val="2"/>
          </rPr>
          <t>John:</t>
        </r>
        <r>
          <rPr>
            <sz val="9"/>
            <color indexed="81"/>
            <rFont val="Tahoma"/>
            <family val="2"/>
          </rPr>
          <t xml:space="preserve">
Original Offspring FS before updating with Average of the dams)</t>
        </r>
      </text>
    </comment>
    <comment ref="I138" authorId="1" shapeId="0" xr:uid="{BDD90369-7E44-44DF-97FB-5E0A180A4775}">
      <text>
        <r>
          <rPr>
            <b/>
            <sz val="9"/>
            <color indexed="81"/>
            <rFont val="Tahoma"/>
            <family val="2"/>
          </rPr>
          <t>John:</t>
        </r>
        <r>
          <rPr>
            <sz val="9"/>
            <color indexed="81"/>
            <rFont val="Tahoma"/>
            <family val="2"/>
          </rPr>
          <t xml:space="preserve">
This is the variation on the pattern above.
Therefore, how the patterns above are calibrated affects the variation that is input in this table.
The standard approach is to enter the FS for the mated dams (Scan 0) and then enter the variation for 'not mated' and for the different pregnancy status or litter size.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Michael Young</author>
    <author>Michael</author>
  </authors>
  <commentList>
    <comment ref="A3" authorId="0" shapeId="0" xr:uid="{56535DE6-75D2-421F-89E8-65AEDA6D78A8}">
      <text>
        <r>
          <rPr>
            <b/>
            <sz val="9"/>
            <color indexed="81"/>
            <rFont val="Tahoma"/>
            <family val="2"/>
          </rPr>
          <t>Michael Young:</t>
        </r>
        <r>
          <rPr>
            <sz val="9"/>
            <color indexed="81"/>
            <rFont val="Tahoma"/>
            <family val="2"/>
          </rPr>
          <t xml:space="preserve">
selects the machine option that will be used. Mach options are defined in universal.xlsx </t>
        </r>
      </text>
    </comment>
    <comment ref="A5" authorId="0" shapeId="0" xr:uid="{5BA8495A-6ECF-46BA-AB69-AE8AC5267962}">
      <text>
        <r>
          <rPr>
            <b/>
            <sz val="9"/>
            <color indexed="81"/>
            <rFont val="Tahoma"/>
            <family val="2"/>
          </rPr>
          <t>Michael Young:</t>
        </r>
        <r>
          <rPr>
            <sz val="9"/>
            <color indexed="81"/>
            <rFont val="Tahoma"/>
            <family val="2"/>
          </rPr>
          <t xml:space="preserve">
average distance to each paddock (km)- used to calculate the time to fill up spreader and sprayer</t>
        </r>
      </text>
    </comment>
    <comment ref="A8" authorId="0" shapeId="0" xr:uid="{0CD653C7-3330-4670-B0FA-2C87EDFB703A}">
      <text>
        <r>
          <rPr>
            <b/>
            <sz val="9"/>
            <color indexed="81"/>
            <rFont val="Tahoma"/>
            <family val="2"/>
          </rPr>
          <t>Michael Young:</t>
        </r>
        <r>
          <rPr>
            <sz val="9"/>
            <color indexed="81"/>
            <rFont val="Tahoma"/>
            <family val="2"/>
          </rPr>
          <t xml:space="preserve">
max machine hours of harversting per day</t>
        </r>
      </text>
    </comment>
    <comment ref="A10" authorId="0" shapeId="0" xr:uid="{5A98D549-E99F-49CA-9A9E-6A408C2AA260}">
      <text>
        <r>
          <rPr>
            <b/>
            <sz val="9"/>
            <color indexed="81"/>
            <rFont val="Tahoma"/>
            <family val="2"/>
          </rPr>
          <t>Michael Young:</t>
        </r>
        <r>
          <rPr>
            <sz val="9"/>
            <color indexed="81"/>
            <rFont val="Tahoma"/>
            <family val="2"/>
          </rPr>
          <t xml:space="preserve">
hours of seeding per day (machine time) (used in croplabourpyomo as well to determine the amount of labour required by the seeding activity)</t>
        </r>
      </text>
    </comment>
    <comment ref="A13" authorId="0" shapeId="0" xr:uid="{D02CD12F-FBBD-468C-9AAE-FD47B5BCB778}">
      <text>
        <r>
          <rPr>
            <b/>
            <sz val="9"/>
            <color indexed="81"/>
            <rFont val="Tahoma"/>
            <family val="2"/>
          </rPr>
          <t>Michael Young:</t>
        </r>
        <r>
          <rPr>
            <sz val="9"/>
            <color indexed="81"/>
            <rFont val="Tahoma"/>
            <family val="2"/>
          </rPr>
          <t xml:space="preserve">
proportion of the time spent spraying when spray is not being applied. E.g. filling up, or moving paddocks etc.</t>
        </r>
      </text>
    </comment>
    <comment ref="A16" authorId="0" shapeId="0" xr:uid="{6EC38193-FFE4-40D9-AAF9-3D557D113A05}">
      <text>
        <r>
          <rPr>
            <b/>
            <sz val="9"/>
            <color indexed="81"/>
            <rFont val="Tahoma"/>
            <family val="2"/>
          </rPr>
          <t>Michael Young:</t>
        </r>
        <r>
          <rPr>
            <sz val="9"/>
            <color indexed="81"/>
            <rFont val="Tahoma"/>
            <family val="2"/>
          </rPr>
          <t xml:space="preserve">
proportion of the harvest day where seeding is not occuring due to filling up, unloading or moving paddocks etc.</t>
        </r>
      </text>
    </comment>
    <comment ref="A18" authorId="0" shapeId="0" xr:uid="{26E2191D-9A6B-4E24-9E9A-67C83D771F6D}">
      <text>
        <r>
          <rPr>
            <b/>
            <sz val="9"/>
            <color indexed="81"/>
            <rFont val="Tahoma"/>
            <family val="2"/>
          </rPr>
          <t>Michael Young:</t>
        </r>
        <r>
          <rPr>
            <sz val="9"/>
            <color indexed="81"/>
            <rFont val="Tahoma"/>
            <family val="2"/>
          </rPr>
          <t xml:space="preserve">
proportion of the harvest time that is lost due to delays such as weather, fire bans or break downs. During these delays labour can be utilised on other parts of the farm.</t>
        </r>
      </text>
    </comment>
    <comment ref="A21" authorId="0" shapeId="0" xr:uid="{03A458B4-9642-4416-A8E4-D30906394396}">
      <text>
        <r>
          <rPr>
            <b/>
            <sz val="9"/>
            <color indexed="81"/>
            <rFont val="Tahoma"/>
            <family val="2"/>
          </rPr>
          <t>Michael Young:</t>
        </r>
        <r>
          <rPr>
            <sz val="9"/>
            <color indexed="81"/>
            <rFont val="Tahoma"/>
            <family val="2"/>
          </rPr>
          <t xml:space="preserve">
proportion of the seeding day where seeding is not occuring due to filling up or moving paddocks etc.</t>
        </r>
      </text>
    </comment>
    <comment ref="A23" authorId="0" shapeId="0" xr:uid="{2B8D90FB-C138-40ED-B3C1-4DB55B72E9C6}">
      <text>
        <r>
          <rPr>
            <b/>
            <sz val="9"/>
            <color indexed="81"/>
            <rFont val="Tahoma"/>
            <family val="2"/>
          </rPr>
          <t>Michael Young:</t>
        </r>
        <r>
          <rPr>
            <sz val="9"/>
            <color indexed="81"/>
            <rFont val="Tahoma"/>
            <family val="2"/>
          </rPr>
          <t xml:space="preserve">
proportion of the seeding time that is lost due to delays such as weather or break downs. During these delays labour can be utilised on other parts of the farm.</t>
        </r>
      </text>
    </comment>
    <comment ref="A25" authorId="0" shapeId="0" xr:uid="{DDB2BBB0-1CB4-448E-8416-7E96FE312B29}">
      <text>
        <r>
          <rPr>
            <b/>
            <sz val="9"/>
            <color indexed="81"/>
            <rFont val="Tahoma"/>
            <family val="2"/>
          </rPr>
          <t>Michael Young:</t>
        </r>
        <r>
          <rPr>
            <sz val="9"/>
            <color indexed="81"/>
            <rFont val="Tahoma"/>
            <family val="2"/>
          </rPr>
          <t xml:space="preserve">
Tractor fuel use on each lmu relative to a loamy sand lmu (loamy sand is the base soil type that the machine options have been calibrated to)
Required because the fuel use is just inputed for base lmu (fuel use is calculated from draft in universal.xlsx).</t>
        </r>
      </text>
    </comment>
    <comment ref="A36" authorId="0" shapeId="0" xr:uid="{4D3C2673-9FDC-4F89-9297-7BBA5D24A697}">
      <text>
        <r>
          <rPr>
            <b/>
            <sz val="9"/>
            <color indexed="81"/>
            <rFont val="Tahoma"/>
            <family val="2"/>
          </rPr>
          <t>Michael Young:</t>
        </r>
        <r>
          <rPr>
            <sz val="9"/>
            <color indexed="81"/>
            <rFont val="Tahoma"/>
            <family val="2"/>
          </rPr>
          <t xml:space="preserve">
Tillage gear (doesn't include tractor) r&amp;m on each lmu relative to a loamy sand lmu (loamy sand is the base soil type that the machine options have been calibrated to)</t>
        </r>
      </text>
    </comment>
    <comment ref="B44" authorId="1" shapeId="0" xr:uid="{C96309C8-CF10-4D84-B636-5042BBFAFC64}">
      <text>
        <r>
          <rPr>
            <b/>
            <sz val="9"/>
            <color indexed="81"/>
            <rFont val="Tahoma"/>
            <family val="2"/>
          </rPr>
          <t>Michael:</t>
        </r>
        <r>
          <rPr>
            <sz val="9"/>
            <color indexed="81"/>
            <rFont val="Tahoma"/>
            <family val="2"/>
          </rPr>
          <t xml:space="preserve">
higher due to salt</t>
        </r>
      </text>
    </comment>
    <comment ref="A47" authorId="0" shapeId="0" xr:uid="{DE9516E6-91C8-45C3-879B-1FBAD25F308B}">
      <text>
        <r>
          <rPr>
            <b/>
            <sz val="9"/>
            <color indexed="81"/>
            <rFont val="Tahoma"/>
            <family val="2"/>
          </rPr>
          <t>Michael Young:</t>
        </r>
        <r>
          <rPr>
            <sz val="9"/>
            <color indexed="81"/>
            <rFont val="Tahoma"/>
            <family val="2"/>
          </rPr>
          <t xml:space="preserve">
seeding speed on each lmu compared to a loamy sand lmu (loamy sand is the soil type the machine options have been calibrated to)</t>
        </r>
      </text>
    </comment>
    <comment ref="A59" authorId="0" shapeId="0" xr:uid="{434A442D-4EDD-4A93-8AF5-C9AC3B044E9A}">
      <text>
        <r>
          <rPr>
            <b/>
            <sz val="9"/>
            <color indexed="81"/>
            <rFont val="Tahoma"/>
            <family val="2"/>
          </rPr>
          <t>Michael Young:</t>
        </r>
        <r>
          <rPr>
            <sz val="9"/>
            <color indexed="81"/>
            <rFont val="Tahoma"/>
            <family val="2"/>
          </rPr>
          <t xml:space="preserve">
stubble handling date and lenth</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Michael</author>
    <author>Michael Young</author>
  </authors>
  <commentList>
    <comment ref="G14" authorId="0" shapeId="0" xr:uid="{91DB0C9A-9E32-408B-BE0E-3CDE56FD2161}">
      <text>
        <r>
          <rPr>
            <b/>
            <sz val="9"/>
            <color indexed="81"/>
            <rFont val="Tahoma"/>
            <charset val="1"/>
          </rPr>
          <t>Michael:</t>
        </r>
        <r>
          <rPr>
            <sz val="9"/>
            <color indexed="81"/>
            <rFont val="Tahoma"/>
            <charset val="1"/>
          </rPr>
          <t xml:space="preserve">
Note, for DSP this is days before early break because assumption is that you don’t know when the season will break in advanced therefore cant delay destocking in a late break because you need to destock incase it is early brk.</t>
        </r>
      </text>
    </comment>
    <comment ref="G34" authorId="1" shapeId="0" xr:uid="{A636A175-11E8-4327-BFE9-1ABC2EA6635E}">
      <text>
        <r>
          <rPr>
            <b/>
            <sz val="9"/>
            <color indexed="81"/>
            <rFont val="Tahoma"/>
            <family val="2"/>
          </rPr>
          <t>Michael Young:</t>
        </r>
        <r>
          <rPr>
            <sz val="9"/>
            <color indexed="81"/>
            <rFont val="Tahoma"/>
            <family val="2"/>
          </rPr>
          <t xml:space="preserve">
handling threashold (t/ha) - yeild at which stubble must be handeled</t>
        </r>
      </text>
    </comment>
    <comment ref="H34" authorId="1" shapeId="0" xr:uid="{66079CB8-D06C-46AC-8DC7-9BC360514861}">
      <text>
        <r>
          <rPr>
            <b/>
            <sz val="9"/>
            <color indexed="81"/>
            <rFont val="Tahoma"/>
            <family val="2"/>
          </rPr>
          <t>Michael Young:</t>
        </r>
        <r>
          <rPr>
            <sz val="9"/>
            <color indexed="81"/>
            <rFont val="Tahoma"/>
            <family val="2"/>
          </rPr>
          <t xml:space="preserve">
Tonnes of grain.
blank means no handling required.
don't include crop with 0 otherwise div0 error</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<sst xmlns="http://schemas.openxmlformats.org/spreadsheetml/2006/main" count="7537" uniqueCount="1204">
  <si>
    <t>«</t>
  </si>
  <si>
    <t>Däta</t>
  </si>
  <si>
    <t xml:space="preserve">Rotation </t>
  </si>
  <si>
    <t>T</t>
  </si>
  <si>
    <t>W</t>
  </si>
  <si>
    <t>F</t>
  </si>
  <si>
    <t>B</t>
  </si>
  <si>
    <t>L</t>
  </si>
  <si>
    <t>Pasture</t>
  </si>
  <si>
    <t>A</t>
  </si>
  <si>
    <t>»</t>
  </si>
  <si>
    <t>Yield by Soil</t>
  </si>
  <si>
    <t>info</t>
  </si>
  <si>
    <t>Fert by Soil</t>
  </si>
  <si>
    <t>Chemical by Soil</t>
  </si>
  <si>
    <t>SEEDING RATES</t>
  </si>
  <si>
    <t>Crop Type  x  Seeding Rate</t>
  </si>
  <si>
    <t>kg/ha</t>
  </si>
  <si>
    <t>Crop</t>
  </si>
  <si>
    <t>MISC COSTS - SEED GRADING &amp; CLEANING</t>
  </si>
  <si>
    <t>Grain Type  x  Cost Components</t>
  </si>
  <si>
    <t>Grading</t>
  </si>
  <si>
    <t>1st Dressing</t>
  </si>
  <si>
    <t xml:space="preserve">2nd Dressing </t>
  </si>
  <si>
    <t>$/t</t>
  </si>
  <si>
    <t>$/L</t>
  </si>
  <si>
    <t>ml/100kg</t>
  </si>
  <si>
    <t>Gaucho 600 Red</t>
  </si>
  <si>
    <t xml:space="preserve"> Vincit</t>
  </si>
  <si>
    <t xml:space="preserve"> Rovral</t>
  </si>
  <si>
    <t>Cruiser 350 FS</t>
  </si>
  <si>
    <t>Apron</t>
  </si>
  <si>
    <t>Cruiser Opti</t>
  </si>
  <si>
    <t>Crop Type</t>
  </si>
  <si>
    <t>lmu1</t>
  </si>
  <si>
    <t>lmu2</t>
  </si>
  <si>
    <t>lmu3</t>
  </si>
  <si>
    <t>lmu4</t>
  </si>
  <si>
    <t>fert</t>
  </si>
  <si>
    <t>mop</t>
  </si>
  <si>
    <t>lime</t>
  </si>
  <si>
    <t>r</t>
  </si>
  <si>
    <t>w</t>
  </si>
  <si>
    <t>f</t>
  </si>
  <si>
    <t>o</t>
  </si>
  <si>
    <t>b</t>
  </si>
  <si>
    <t>l</t>
  </si>
  <si>
    <t>h</t>
  </si>
  <si>
    <t>a</t>
  </si>
  <si>
    <t>z</t>
  </si>
  <si>
    <t>i</t>
  </si>
  <si>
    <t>k</t>
  </si>
  <si>
    <t>v</t>
  </si>
  <si>
    <t>N</t>
  </si>
  <si>
    <t>E</t>
  </si>
  <si>
    <t>P</t>
  </si>
  <si>
    <t>General</t>
  </si>
  <si>
    <t>mach option</t>
  </si>
  <si>
    <t>Machine hours</t>
  </si>
  <si>
    <t>ave_pad_distance</t>
  </si>
  <si>
    <t>daily_harvest_hours</t>
  </si>
  <si>
    <t>daily_seed_hours</t>
  </si>
  <si>
    <t>Seeder</t>
  </si>
  <si>
    <t>seeding_fuel_lmu_adj</t>
  </si>
  <si>
    <t>tillage_maint_lmu_adj</t>
  </si>
  <si>
    <t>Stubble handling</t>
  </si>
  <si>
    <t>stub_handling_date</t>
  </si>
  <si>
    <t>Area</t>
  </si>
  <si>
    <t>period</t>
  </si>
  <si>
    <t>date</t>
  </si>
  <si>
    <t>Seeding periods</t>
  </si>
  <si>
    <t>Harvest periods</t>
  </si>
  <si>
    <t>harv_date</t>
  </si>
  <si>
    <t>harv_period_lengths</t>
  </si>
  <si>
    <t>crop</t>
  </si>
  <si>
    <t>dry seed start</t>
  </si>
  <si>
    <t>rail_cartage</t>
  </si>
  <si>
    <t>road_cartage_distance</t>
  </si>
  <si>
    <t>Costs - farm specific</t>
  </si>
  <si>
    <t>spreader_proportion</t>
  </si>
  <si>
    <t>app_date</t>
  </si>
  <si>
    <t>app_len</t>
  </si>
  <si>
    <t>ïnsertcolumnstart</t>
  </si>
  <si>
    <t>Data Sharing for Annual Pasture sheet (P1a)</t>
  </si>
  <si>
    <t>Standard format for all data transferred between modules</t>
  </si>
  <si>
    <t>FïlterStart</t>
  </si>
  <si>
    <t>frëeze</t>
  </si>
  <si>
    <t>Relative Intake Coefficients</t>
  </si>
  <si>
    <t>Proportion of clover in the sward</t>
  </si>
  <si>
    <t>ïnsertline</t>
  </si>
  <si>
    <t>ïnsertcolumnfinish</t>
  </si>
  <si>
    <t>«»</t>
  </si>
  <si>
    <t>ABOUT Annual Pasture structure &amp; data (P1a)</t>
  </si>
  <si>
    <t>Background details</t>
  </si>
  <si>
    <t xml:space="preserve">This sheet contains pasture production, quality and rates of decline.  Pasture growth rates were calculated from results </t>
  </si>
  <si>
    <t>of the GrassGro model run by Paul Sanford.</t>
  </si>
  <si>
    <t>John Young, Paul Sanford</t>
  </si>
  <si>
    <t>Data sources:</t>
  </si>
  <si>
    <t>GrassGro model</t>
  </si>
  <si>
    <t>Module version</t>
  </si>
  <si>
    <t>P1-1a</t>
  </si>
  <si>
    <t>Last major review of this sheet:</t>
  </si>
  <si>
    <t>Module Definition Table - Pasture (P1a)</t>
  </si>
  <si>
    <t>Defines where this module fits</t>
  </si>
  <si>
    <t>Related to</t>
  </si>
  <si>
    <t>This module</t>
  </si>
  <si>
    <t>End of growing season (period)</t>
  </si>
  <si>
    <t>P1</t>
  </si>
  <si>
    <t>P2</t>
  </si>
  <si>
    <t>P3</t>
  </si>
  <si>
    <t>P4</t>
  </si>
  <si>
    <t>P5</t>
  </si>
  <si>
    <t>P6</t>
  </si>
  <si>
    <t>P7</t>
  </si>
  <si>
    <t>P8</t>
  </si>
  <si>
    <t>P9</t>
  </si>
  <si>
    <t>Dry</t>
  </si>
  <si>
    <t>Do not change these headings it will affect python</t>
  </si>
  <si>
    <t>Phase1</t>
  </si>
  <si>
    <t>Phase2</t>
  </si>
  <si>
    <t>Phase3</t>
  </si>
  <si>
    <t>Phase4</t>
  </si>
  <si>
    <t>Phase5</t>
  </si>
  <si>
    <t>germ_scalar</t>
  </si>
  <si>
    <t>G</t>
  </si>
  <si>
    <t>OF</t>
  </si>
  <si>
    <t>Reseeding pasture: Production &amp; timing (annual pasture) (P1a)</t>
  </si>
  <si>
    <t>Input details of seeding date &amp; first grazing date &amp; quantity available.</t>
  </si>
  <si>
    <t>Date</t>
  </si>
  <si>
    <t>Period</t>
  </si>
  <si>
    <t>Date destocked</t>
  </si>
  <si>
    <t>Date of sowing pasture</t>
  </si>
  <si>
    <t>Date of first grazing</t>
  </si>
  <si>
    <t>Note:</t>
  </si>
  <si>
    <t>1. The year entered in the dates above needs to be consistent with the date used to defiine the feed periods.</t>
  </si>
  <si>
    <t>2. Calculations are based on feed period, so the actual day specified above doesn't affect the calculations.</t>
  </si>
  <si>
    <t>Proportion available on other LMUs</t>
  </si>
  <si>
    <t>Feed available at first grazing - Input</t>
  </si>
  <si>
    <t>Feed available at first grazing - Calculation</t>
  </si>
  <si>
    <t>Proportion green at first grazing</t>
  </si>
  <si>
    <t>Note: % Green should be 100% if first</t>
  </si>
  <si>
    <t>Input PGR of ungrazed or laxly grazed pasture with a range of starting FOO.</t>
  </si>
  <si>
    <t>Data source: Grassgro (ref &amp; date)</t>
  </si>
  <si>
    <t>Low FOO</t>
  </si>
  <si>
    <t>Low PGR</t>
  </si>
  <si>
    <t>Medium FOO</t>
  </si>
  <si>
    <t>Medium PGR</t>
  </si>
  <si>
    <t>Base level of green feed &amp; reduction in growth from grazing annual pastures (P1a).</t>
  </si>
  <si>
    <t>Input the level of grazing for the activities graze H &amp; graze L.</t>
  </si>
  <si>
    <t>Propn of maximum</t>
  </si>
  <si>
    <t>Base</t>
  </si>
  <si>
    <t>growth if grazed</t>
  </si>
  <si>
    <t>Level</t>
  </si>
  <si>
    <t>Graze L - what proportion of the maximum available feed is consumed</t>
  </si>
  <si>
    <t>Note: Changing the Base Level (column K) is also likely to alter the reduction in growth from grazing (column M)</t>
  </si>
  <si>
    <t>Senescence of green pasture and loss of dry feed- annual pasture (P1a).</t>
  </si>
  <si>
    <t>Input senescence of green &amp; dry feed and losses due to trampling.</t>
  </si>
  <si>
    <t>kg by end of P10.</t>
  </si>
  <si>
    <t>Digestibility of green annual pasture (P1a)</t>
  </si>
  <si>
    <t>Range of digestibility</t>
  </si>
  <si>
    <t>Sward Digestibility of</t>
  </si>
  <si>
    <t>senescing feed relative</t>
  </si>
  <si>
    <t>Crude protein</t>
  </si>
  <si>
    <t>to green diet digestibility</t>
  </si>
  <si>
    <t>Quality of the "High" &amp; "Low" quality dry annual pasture (P1a)</t>
  </si>
  <si>
    <t>Input Digestibility &amp; expected availability in each period.</t>
  </si>
  <si>
    <t>High</t>
  </si>
  <si>
    <t>Low</t>
  </si>
  <si>
    <t>Quality of senescing feed</t>
  </si>
  <si>
    <t>Average</t>
  </si>
  <si>
    <t>Range</t>
  </si>
  <si>
    <t>Digestibilty</t>
  </si>
  <si>
    <t>Availability</t>
  </si>
  <si>
    <t>Min</t>
  </si>
  <si>
    <t>Max</t>
  </si>
  <si>
    <t>Pasture consumed on crop paddocks (P1a)</t>
  </si>
  <si>
    <t>Input quantity of pasture available for each seeding period in each feed period</t>
  </si>
  <si>
    <t>How much pasture can be consumed per day for each day seeding is delayed?</t>
  </si>
  <si>
    <t>kg/ha/day</t>
  </si>
  <si>
    <t>Pasture - Digestibility &amp; Intake of Pasture on Crop Paddocks Before Seeding (P1a)</t>
  </si>
  <si>
    <t>Input quality of feed grazed on crop paddocks</t>
  </si>
  <si>
    <t>Period of year</t>
  </si>
  <si>
    <t>Digestible</t>
  </si>
  <si>
    <t>Quantity</t>
  </si>
  <si>
    <t>dry matter</t>
  </si>
  <si>
    <t>kg / ha</t>
  </si>
  <si>
    <t>Input - Grazing limits for minimising erosion risk</t>
  </si>
  <si>
    <t>(end of period)</t>
  </si>
  <si>
    <t>Efficiency if</t>
  </si>
  <si>
    <t>LWG then LWL</t>
  </si>
  <si>
    <t>lmu</t>
  </si>
  <si>
    <t>area</t>
  </si>
  <si>
    <t>Graze 0 - what proportion of the maximum available feed is consumed</t>
  </si>
  <si>
    <t>Graze M - what proportion of the maximum available feed is consumed</t>
  </si>
  <si>
    <t>Graze H - what proportion of the maximum available feed is consumed</t>
  </si>
  <si>
    <t>of</t>
  </si>
  <si>
    <t>hay_making_date</t>
  </si>
  <si>
    <t>A1</t>
  </si>
  <si>
    <t>C1</t>
  </si>
  <si>
    <t>STUBBLE HANDLING</t>
  </si>
  <si>
    <t>other</t>
  </si>
  <si>
    <t>Chemical info</t>
  </si>
  <si>
    <t>*done like this to match the fert layout</t>
  </si>
  <si>
    <t>POC</t>
  </si>
  <si>
    <t>how long before seeding is the paddock destocked</t>
  </si>
  <si>
    <t>Seed cost</t>
  </si>
  <si>
    <t>Percent Graded</t>
  </si>
  <si>
    <t>Cost1</t>
  </si>
  <si>
    <t>Rate1</t>
  </si>
  <si>
    <t>percent dressed</t>
  </si>
  <si>
    <t>Cost2</t>
  </si>
  <si>
    <t>Rate2</t>
  </si>
  <si>
    <t>Permanent</t>
  </si>
  <si>
    <t>Manager</t>
  </si>
  <si>
    <t>Casual</t>
  </si>
  <si>
    <t>Leave</t>
  </si>
  <si>
    <t>Sick</t>
  </si>
  <si>
    <t>Leave Length</t>
  </si>
  <si>
    <t>Labour Bounds</t>
  </si>
  <si>
    <t>Max Seeding/Harv</t>
  </si>
  <si>
    <t>Min Seeding/Harv</t>
  </si>
  <si>
    <t>Daily hours and efficiency</t>
  </si>
  <si>
    <t>weekdays</t>
  </si>
  <si>
    <t>weekends</t>
  </si>
  <si>
    <t>seeding</t>
  </si>
  <si>
    <t>harvest</t>
  </si>
  <si>
    <t>normal</t>
  </si>
  <si>
    <t>seedingharv</t>
  </si>
  <si>
    <t>Fixed Labour</t>
  </si>
  <si>
    <t>hours</t>
  </si>
  <si>
    <t>Tax</t>
  </si>
  <si>
    <t>Planning</t>
  </si>
  <si>
    <t>Note</t>
  </si>
  <si>
    <t>Super &amp; WC</t>
  </si>
  <si>
    <t>Learn</t>
  </si>
  <si>
    <t xml:space="preserve">Helper </t>
  </si>
  <si>
    <t>Harvest</t>
  </si>
  <si>
    <t>time</t>
  </si>
  <si>
    <t>End of pasture sowing window</t>
  </si>
  <si>
    <t>grazing occurs prior to the end of the growing season</t>
  </si>
  <si>
    <t>FINANCE - ANNUAL OVERHEADS</t>
  </si>
  <si>
    <t>Cost Item  x  Annual Cost</t>
  </si>
  <si>
    <t>Updated May 05 from Bankwest Benchmarks 03/04</t>
  </si>
  <si>
    <t>Annual Cost</t>
  </si>
  <si>
    <t>$</t>
  </si>
  <si>
    <t>Electricity, gas</t>
  </si>
  <si>
    <t>Professional services, bank charges</t>
  </si>
  <si>
    <t xml:space="preserve">Household, education </t>
  </si>
  <si>
    <t>Insurance (not inc in machinery)</t>
  </si>
  <si>
    <t>Superannuation</t>
  </si>
  <si>
    <t>Total</t>
  </si>
  <si>
    <t>LIVESTOCK FEEDS - FEED STORAGE CAPITAL COSTS</t>
  </si>
  <si>
    <t>Cost Item  x  Storage Type</t>
  </si>
  <si>
    <t>*Auger depriciation is accounted for in Mach sheet</t>
  </si>
  <si>
    <t>Grain Silo</t>
  </si>
  <si>
    <t>Hay Shed</t>
  </si>
  <si>
    <t>Years</t>
  </si>
  <si>
    <t>LIVESTOCK FEEDS - STORAGE COSTS</t>
  </si>
  <si>
    <t>*start price and end price are probably a bit low?</t>
  </si>
  <si>
    <t>grain</t>
  </si>
  <si>
    <t>hay</t>
  </si>
  <si>
    <t>capacity</t>
  </si>
  <si>
    <t>price</t>
  </si>
  <si>
    <t>life</t>
  </si>
  <si>
    <t>salvage value</t>
  </si>
  <si>
    <t>Date to incur variable costs</t>
  </si>
  <si>
    <t>LABOUR GRAIN FEEDING - LABOUR REQUIREMENT FOR GRAIN FEEDING SHEEP</t>
  </si>
  <si>
    <t>Filling &amp; Emptying the Feeder</t>
  </si>
  <si>
    <t xml:space="preserve">Revised? </t>
  </si>
  <si>
    <t>Time required to feed</t>
  </si>
  <si>
    <t>hrs/t</t>
  </si>
  <si>
    <t>Filling sheep feeder &amp; get to paddock</t>
  </si>
  <si>
    <t>hr</t>
  </si>
  <si>
    <t>mins</t>
  </si>
  <si>
    <t>hr/load</t>
  </si>
  <si>
    <t>cu metre</t>
  </si>
  <si>
    <t>hr/m3</t>
  </si>
  <si>
    <t>Emptying the feeder</t>
  </si>
  <si>
    <t>Transport between paddocks</t>
  </si>
  <si>
    <t>hr/paddock</t>
  </si>
  <si>
    <t>Frequency of feeding</t>
  </si>
  <si>
    <t>/week</t>
  </si>
  <si>
    <t>drive time</t>
  </si>
  <si>
    <t>fill time</t>
  </si>
  <si>
    <t>note</t>
  </si>
  <si>
    <t>empty rate</t>
  </si>
  <si>
    <t>feed rate</t>
  </si>
  <si>
    <t>mob size</t>
  </si>
  <si>
    <t>empty rate lupins</t>
  </si>
  <si>
    <t>FOO when destocked (wasted)</t>
  </si>
  <si>
    <t>with date check</t>
  </si>
  <si>
    <t>Pasture growth by FOO for Low FOO - annual pastures (P1a)</t>
  </si>
  <si>
    <t>Pasture growth by FOO for Medium FOO - annual pastures (P1a)</t>
  </si>
  <si>
    <t>Phase6</t>
  </si>
  <si>
    <t>Fixed Inputs</t>
  </si>
  <si>
    <t>Fert info</t>
  </si>
  <si>
    <t>General info</t>
  </si>
  <si>
    <t>Seeding Penalty</t>
  </si>
  <si>
    <t>User defined rotations</t>
  </si>
  <si>
    <t>Enabled</t>
  </si>
  <si>
    <t>Landuse</t>
  </si>
  <si>
    <t>History yr1</t>
  </si>
  <si>
    <t>History yr3</t>
  </si>
  <si>
    <t>History yr2</t>
  </si>
  <si>
    <t>History yr4</t>
  </si>
  <si>
    <t>History yr5</t>
  </si>
  <si>
    <t>*note this types of inputs must be the same as the ones in AusFarm (if you change/add you must make the changes in AusFarm too)</t>
  </si>
  <si>
    <t>m</t>
  </si>
  <si>
    <t>j</t>
  </si>
  <si>
    <t>s</t>
  </si>
  <si>
    <t>t</t>
  </si>
  <si>
    <t>u</t>
  </si>
  <si>
    <t>x</t>
  </si>
  <si>
    <t>agflow</t>
  </si>
  <si>
    <t>*info source from csbp</t>
  </si>
  <si>
    <t>Season Types</t>
  </si>
  <si>
    <t>probability</t>
  </si>
  <si>
    <t>Note: add to the table below when the inputs for other seasons exist</t>
  </si>
  <si>
    <t>included</t>
  </si>
  <si>
    <t>Y</t>
  </si>
  <si>
    <t>Improvements</t>
  </si>
  <si>
    <t>Feed pool</t>
  </si>
  <si>
    <t>Supervision required</t>
  </si>
  <si>
    <t>BAS</t>
  </si>
  <si>
    <t>Harvest preparation</t>
  </si>
  <si>
    <t>Fertilizer preparation</t>
  </si>
  <si>
    <t>Spray preparation</t>
  </si>
  <si>
    <t>Seeding preparation</t>
  </si>
  <si>
    <t>Preparation &amp; Pack away</t>
  </si>
  <si>
    <t>stubble_threshold</t>
  </si>
  <si>
    <t>Feed periods</t>
  </si>
  <si>
    <t>Med High</t>
  </si>
  <si>
    <t>Med low</t>
  </si>
  <si>
    <t>Recent changes</t>
  </si>
  <si>
    <t>LMU0</t>
  </si>
  <si>
    <t>LMU1</t>
  </si>
  <si>
    <t>Std LMU (LMU2)</t>
  </si>
  <si>
    <t>LMU2</t>
  </si>
  <si>
    <t>LMU3</t>
  </si>
  <si>
    <t>LMU4</t>
  </si>
  <si>
    <t>Old MIDAS LMU4</t>
  </si>
  <si>
    <t>LMU5</t>
  </si>
  <si>
    <t>P0</t>
  </si>
  <si>
    <t>lmu0</t>
  </si>
  <si>
    <t>FP0</t>
  </si>
  <si>
    <t>FP1</t>
  </si>
  <si>
    <t>FP2</t>
  </si>
  <si>
    <t>FP3</t>
  </si>
  <si>
    <t>FP4</t>
  </si>
  <si>
    <t>FP5</t>
  </si>
  <si>
    <t>FP6</t>
  </si>
  <si>
    <t>FP7</t>
  </si>
  <si>
    <t>FP8</t>
  </si>
  <si>
    <t>FP9</t>
  </si>
  <si>
    <t>FP10</t>
  </si>
  <si>
    <t>Bank balance at beginning of year</t>
  </si>
  <si>
    <t>landuse</t>
  </si>
  <si>
    <t>z0</t>
  </si>
  <si>
    <t>Areas</t>
  </si>
  <si>
    <t>Paddock Size</t>
  </si>
  <si>
    <t>#Inputs</t>
  </si>
  <si>
    <t>Property: Version Control for the worksheet &amp; Sheet controls</t>
  </si>
  <si>
    <t>Table Zoom:</t>
  </si>
  <si>
    <t>Controls for this worksheet</t>
  </si>
  <si>
    <t>Description</t>
  </si>
  <si>
    <t>Ғilter</t>
  </si>
  <si>
    <t>07Ғreeze</t>
  </si>
  <si>
    <t xml:space="preserve"> </t>
  </si>
  <si>
    <t>›</t>
  </si>
  <si>
    <t>Worksheet Version:</t>
  </si>
  <si>
    <t>Structure:</t>
  </si>
  <si>
    <t>Data:</t>
  </si>
  <si>
    <t>‹›</t>
  </si>
  <si>
    <t>Standards:</t>
  </si>
  <si>
    <t>Row H:</t>
  </si>
  <si>
    <t>Col W:</t>
  </si>
  <si>
    <t>Sheet Zoom:</t>
  </si>
  <si>
    <t>User can unprotect sheet using macros</t>
  </si>
  <si>
    <t>User can access protected cells</t>
  </si>
  <si>
    <t>View gridlines on this sheet</t>
  </si>
  <si>
    <t>View row &amp; column headers on this sheet</t>
  </si>
  <si>
    <t>General info, FOO &amp; DMD in each feed period, Monthly environmental data, DSE/hd</t>
  </si>
  <si>
    <t>General info:</t>
  </si>
  <si>
    <t>Region (for FOO conversion)</t>
  </si>
  <si>
    <t>Pasture type (for FOO conversion)</t>
  </si>
  <si>
    <t>0 is generic pasture</t>
  </si>
  <si>
    <t>Latitude (-ve for south)</t>
  </si>
  <si>
    <t>degrees</t>
  </si>
  <si>
    <t>Steepness</t>
  </si>
  <si>
    <t>Average slope of the ground (defined as per Sheep Explorer. Scalar of energy requirement cf flat ground = 1 + tan(slope))</t>
  </si>
  <si>
    <t>Species factor</t>
  </si>
  <si>
    <t>Species factor for intake: C3 plants 0, C4 plants 0.16</t>
  </si>
  <si>
    <t>Proportion of Legume</t>
  </si>
  <si>
    <t>(%)</t>
  </si>
  <si>
    <t>Height ratio scalar</t>
  </si>
  <si>
    <t>Higher value for taller (sparse) pastures a lower value for shorter (dense) pastures</t>
  </si>
  <si>
    <t>Grain Quality</t>
  </si>
  <si>
    <t>(MJ/kg)</t>
  </si>
  <si>
    <t>Slope of LWC and feedsupply</t>
  </si>
  <si>
    <t>Standard dressing percentage</t>
  </si>
  <si>
    <t>Equation system dates (see Universal for the equation system selected and the change made at the change date)</t>
  </si>
  <si>
    <t>Start date &amp; date of change for equation system</t>
  </si>
  <si>
    <t>Sires</t>
  </si>
  <si>
    <t>Dams</t>
  </si>
  <si>
    <t>Young at foot</t>
  </si>
  <si>
    <t>Offspring</t>
  </si>
  <si>
    <t>Date:</t>
  </si>
  <si>
    <t>Feed Pool Periods:</t>
  </si>
  <si>
    <t>Start Date</t>
  </si>
  <si>
    <t>Length</t>
  </si>
  <si>
    <t>FOO</t>
  </si>
  <si>
    <t>DMD</t>
  </si>
  <si>
    <t>Stock density</t>
  </si>
  <si>
    <t>Average mob size (hd)</t>
  </si>
  <si>
    <t>Propn paddocks</t>
  </si>
  <si>
    <t>Feed pool periods (p6)</t>
  </si>
  <si>
    <t>Season type</t>
  </si>
  <si>
    <t>(days)</t>
  </si>
  <si>
    <t>stage</t>
  </si>
  <si>
    <t>FS0</t>
  </si>
  <si>
    <t>FS1</t>
  </si>
  <si>
    <t>Legume</t>
  </si>
  <si>
    <t>hd/ha</t>
  </si>
  <si>
    <t>stocked</t>
  </si>
  <si>
    <t>Total / Average</t>
  </si>
  <si>
    <t>Monthly data</t>
  </si>
  <si>
    <t>VM</t>
  </si>
  <si>
    <t>PMB (by shearing interval - mths)</t>
  </si>
  <si>
    <t>Environmental data (average for the month)</t>
  </si>
  <si>
    <t>Rainfall distribution across a week</t>
  </si>
  <si>
    <t>Min temp</t>
  </si>
  <si>
    <t>Max temp</t>
  </si>
  <si>
    <t>Mean temp</t>
  </si>
  <si>
    <t>Rainfall</t>
  </si>
  <si>
    <t>Rain days</t>
  </si>
  <si>
    <t>(proportion of weekly rainfall per day)</t>
  </si>
  <si>
    <t>Jan</t>
  </si>
  <si>
    <t>Feb</t>
  </si>
  <si>
    <t>Mar</t>
  </si>
  <si>
    <t>Apr</t>
  </si>
  <si>
    <t>May</t>
  </si>
  <si>
    <t>Jun</t>
  </si>
  <si>
    <t>Jul</t>
  </si>
  <si>
    <t>Aug</t>
  </si>
  <si>
    <t>Sep</t>
  </si>
  <si>
    <t>Oct</t>
  </si>
  <si>
    <t>Nov</t>
  </si>
  <si>
    <t>Dec</t>
  </si>
  <si>
    <t>DSE based on DSE/hd</t>
  </si>
  <si>
    <t>P10</t>
  </si>
  <si>
    <t>Base SRW (0=no effect of SRW)</t>
  </si>
  <si>
    <r>
      <t>The DSE/hd for animals of different ages and genotypes will be scaled based on their normal weight</t>
    </r>
    <r>
      <rPr>
        <vertAlign val="superscript"/>
        <sz val="11"/>
        <color theme="1"/>
        <rFont val="Times New Roman"/>
        <family val="1"/>
      </rPr>
      <t>0.75</t>
    </r>
    <r>
      <rPr>
        <sz val="11"/>
        <color theme="1"/>
        <rFont val="Times New Roman"/>
        <family val="1"/>
      </rPr>
      <t xml:space="preserve"> in the specified periods.</t>
    </r>
  </si>
  <si>
    <t>Number of DSE/hd for animals with the base SRW (see structural variables: a_sire_dsegroup_b1, a_dams_dsegroup_b1, a_yatf_dsegroup_b1, a_offs_dsegroup_b1)</t>
  </si>
  <si>
    <t>This is a simplistic calculation based on dams having a higher DSE/hd during the entire growing season (i.e. not affected by TOL). If pattern of feed demand is to be represented use DSE calculated from MJs.</t>
  </si>
  <si>
    <t>Dry dam</t>
  </si>
  <si>
    <t>Single dam</t>
  </si>
  <si>
    <t>Twin dam</t>
  </si>
  <si>
    <t>Triplet dam</t>
  </si>
  <si>
    <t>Not-mated</t>
  </si>
  <si>
    <t>Sire</t>
  </si>
  <si>
    <t>Not counted</t>
  </si>
  <si>
    <t>Winter Grazed proportion</t>
  </si>
  <si>
    <t>DSE based on MJ/d</t>
  </si>
  <si>
    <t>Number of MJ/d for a DSE</t>
  </si>
  <si>
    <t>Stocking rate constraint</t>
  </si>
  <si>
    <t>DSE type (hd or MJ)</t>
  </si>
  <si>
    <t>Include</t>
  </si>
  <si>
    <t>Inputs for the flock in the data generator. Sires, Dams &amp; Offspring are weaned at the start of the simulation. Young at foot are born during the simulation</t>
  </si>
  <si>
    <t>M</t>
  </si>
  <si>
    <t>BBB</t>
  </si>
  <si>
    <t>BBM</t>
  </si>
  <si>
    <t>BBT</t>
  </si>
  <si>
    <t>BMT</t>
  </si>
  <si>
    <t>Relevant dam group</t>
  </si>
  <si>
    <t>Sire group at mating</t>
  </si>
  <si>
    <t>Genotype &amp; groups to include</t>
  </si>
  <si>
    <t>Genotype of each group</t>
  </si>
  <si>
    <t>Offspring Genotype groups to simulate</t>
  </si>
  <si>
    <t>Birth &amp; Weaning</t>
  </si>
  <si>
    <t>Mask</t>
  </si>
  <si>
    <t>Date born</t>
  </si>
  <si>
    <t>Check ave age at start joining (150 d gestation)</t>
  </si>
  <si>
    <t>Association for birth time of progeny (i) with birth time of dam, dam age and genotype</t>
  </si>
  <si>
    <t>Year earliest progeny is born</t>
  </si>
  <si>
    <t>This will will only be other than =birth time if accelerated lambing</t>
  </si>
  <si>
    <t>Start year of generator</t>
  </si>
  <si>
    <t>TOL</t>
  </si>
  <si>
    <t>Birth time</t>
  </si>
  <si>
    <t>Birth opportunity</t>
  </si>
  <si>
    <t>Date 1st born (for animals simulated)</t>
  </si>
  <si>
    <t>BB-B</t>
  </si>
  <si>
    <t>BB-M</t>
  </si>
  <si>
    <t>BB-T</t>
  </si>
  <si>
    <t>BM-T</t>
  </si>
  <si>
    <t>Yrl</t>
  </si>
  <si>
    <t>Mdn</t>
  </si>
  <si>
    <t>Adt</t>
  </si>
  <si>
    <t>Adult 2</t>
  </si>
  <si>
    <t>Adult 3</t>
  </si>
  <si>
    <t>Adult 4</t>
  </si>
  <si>
    <t>Adult 5</t>
  </si>
  <si>
    <t>Adult 6</t>
  </si>
  <si>
    <t>Ad1</t>
  </si>
  <si>
    <t>Ad2</t>
  </si>
  <si>
    <t>Ad3</t>
  </si>
  <si>
    <t>Ad4</t>
  </si>
  <si>
    <t>Ad5</t>
  </si>
  <si>
    <t>Ad6</t>
  </si>
  <si>
    <t>Joining percentage</t>
  </si>
  <si>
    <t>Date mated for feed supply dates</t>
  </si>
  <si>
    <t>Yearling</t>
  </si>
  <si>
    <t>Maiden</t>
  </si>
  <si>
    <t>Adult 1</t>
  </si>
  <si>
    <t>Sire recovery period</t>
  </si>
  <si>
    <t>Sire joining periods</t>
  </si>
  <si>
    <t>days from sires in to sires in</t>
  </si>
  <si>
    <t>Propn that conceive per cycle</t>
  </si>
  <si>
    <t>Length of joining (cycles)</t>
  </si>
  <si>
    <t>Max allowable value</t>
  </si>
  <si>
    <t>Weaning</t>
  </si>
  <si>
    <t>Axis (a) i_len &amp; pos'n</t>
  </si>
  <si>
    <t>Days to weaning (from 1st progeny born - days)</t>
  </si>
  <si>
    <t>Initial LW</t>
  </si>
  <si>
    <t>Initial CFW</t>
  </si>
  <si>
    <t>Initial FD</t>
  </si>
  <si>
    <t>Initial FL</t>
  </si>
  <si>
    <t>aStd</t>
  </si>
  <si>
    <t>Reproductive Management</t>
  </si>
  <si>
    <t>Scanning option (0 to 4)</t>
  </si>
  <si>
    <t>Scanning days from joining-for feed supply dates</t>
  </si>
  <si>
    <t>Post wean management (0-1)</t>
  </si>
  <si>
    <t>Scanning time: days from rams removed (Note: this is also used in the Husbandry triggers table)</t>
  </si>
  <si>
    <t>Mid preg (if not scanned)</t>
  </si>
  <si>
    <t>(day 90 from commencement of joining)</t>
  </si>
  <si>
    <t>Wet/Dry</t>
  </si>
  <si>
    <t>Multiples</t>
  </si>
  <si>
    <t>Triplets</t>
  </si>
  <si>
    <t>Foetal age</t>
  </si>
  <si>
    <t>Expected management of dry dams if they are identified: proportion retained</t>
  </si>
  <si>
    <t>at scanning</t>
  </si>
  <si>
    <t>Analysis controls: include differential nutrtional management of the dams &amp; offspring based on:</t>
  </si>
  <si>
    <t>LSLN/BTRT if  identified (k2)</t>
  </si>
  <si>
    <t>Oestrus cycle</t>
  </si>
  <si>
    <t>Pre-scan</t>
  </si>
  <si>
    <t>Scanning</t>
  </si>
  <si>
    <t>GB &amp; L</t>
  </si>
  <si>
    <t>Feed supply option selected for each group of animals</t>
  </si>
  <si>
    <t>Birth time (i)</t>
  </si>
  <si>
    <t>FVP type</t>
  </si>
  <si>
    <t>Season type (z)</t>
  </si>
  <si>
    <t>Feedsupply option selected</t>
  </si>
  <si>
    <t>Weaning option (k0)</t>
  </si>
  <si>
    <t>Feedsupply variation for dams</t>
  </si>
  <si>
    <t>Feedsupply variation for offspring</t>
  </si>
  <si>
    <t>Not differentiated</t>
  </si>
  <si>
    <t>Oestrus cycle (k1)</t>
  </si>
  <si>
    <t>Feedsupply variation option selected for dams</t>
  </si>
  <si>
    <t>1st cycle</t>
  </si>
  <si>
    <t>2nd cycle</t>
  </si>
  <si>
    <t>3rd cycle</t>
  </si>
  <si>
    <t>Pregnant</t>
  </si>
  <si>
    <t>Single</t>
  </si>
  <si>
    <t>Multiple</t>
  </si>
  <si>
    <t>Twins</t>
  </si>
  <si>
    <t>Dam Age (k3)</t>
  </si>
  <si>
    <t>Feedsupply variation option selected for offspring</t>
  </si>
  <si>
    <t>Singles</t>
  </si>
  <si>
    <t>Entire Male</t>
  </si>
  <si>
    <t>Female</t>
  </si>
  <si>
    <t>Castrate</t>
  </si>
  <si>
    <t>Shearing:</t>
  </si>
  <si>
    <t>Note: Including 2 scenarios for time of shearing would need to be handled differently to the TOB scenarios because there is not a TOS axis in the sheep array.</t>
  </si>
  <si>
    <t>Date weaned</t>
  </si>
  <si>
    <t>Shearing opp</t>
  </si>
  <si>
    <t>Gender</t>
  </si>
  <si>
    <t>Shearing date</t>
  </si>
  <si>
    <t>Gender Proportion</t>
  </si>
  <si>
    <t>Shearing is occurring before the latest group is weaned</t>
  </si>
  <si>
    <t>Male</t>
  </si>
  <si>
    <t>Minimum proportion culled (%) - Not currently used</t>
  </si>
  <si>
    <t>Inputs for sale of dams at the main shearing or at scanning. Purchase &amp; sale of sires</t>
  </si>
  <si>
    <t>Selling dams:</t>
  </si>
  <si>
    <t>Note: Including 2 scenarios for time of shearing would need to be handled differently to the TOB options because there is not a TOS axis in the sheep array.</t>
  </si>
  <si>
    <t>Number of selling options</t>
  </si>
  <si>
    <t>Purchase &amp; sale of sires:</t>
  </si>
  <si>
    <t>Purch after Shearing opp</t>
  </si>
  <si>
    <t>Purchase date</t>
  </si>
  <si>
    <t>Sold after Shearing opp</t>
  </si>
  <si>
    <t>Sale date</t>
  </si>
  <si>
    <t>Input check: Retained time (months)</t>
  </si>
  <si>
    <t>Inputs for the selling of the Offspring and &amp; shearing prior to sale.
Note: the inputs are adjusted in a table to the right, and the range names in that table are read by python</t>
  </si>
  <si>
    <t>Selling &amp; Transferring young at foot:</t>
  </si>
  <si>
    <t>Note: could do 'large number' defaults with "np.inf"</t>
  </si>
  <si>
    <t>Sales axis (t)</t>
  </si>
  <si>
    <t>description</t>
  </si>
  <si>
    <t>Target sale weight</t>
  </si>
  <si>
    <t>Sucker</t>
  </si>
  <si>
    <t>2dams</t>
  </si>
  <si>
    <t>2offs</t>
  </si>
  <si>
    <t>Selling offspring:</t>
  </si>
  <si>
    <t>Note: The table transferred to Python is to the right.</t>
  </si>
  <si>
    <t>Shearing opp/DVP</t>
  </si>
  <si>
    <t>0 (after weaning)</t>
  </si>
  <si>
    <t>Retained</t>
  </si>
  <si>
    <t>1 (after 1st shearing)</t>
  </si>
  <si>
    <t>"</t>
  </si>
  <si>
    <t>2 (after 2nd shearing)</t>
  </si>
  <si>
    <t>Mid year</t>
  </si>
  <si>
    <t>Finished</t>
  </si>
  <si>
    <t>2 data areas</t>
  </si>
  <si>
    <t>Trigger variables (h7) - Operation is triggered if all conditions are true</t>
  </si>
  <si>
    <t>Time since (or to) an operation</t>
  </si>
  <si>
    <t>Operation (h2)</t>
  </si>
  <si>
    <t>Condition (h5)</t>
  </si>
  <si>
    <t>Week of year</t>
  </si>
  <si>
    <t>Age (weeks)</t>
  </si>
  <si>
    <t>Prev shear (weeks)</t>
  </si>
  <si>
    <t>Next shear (weeks)</t>
  </si>
  <si>
    <t>Prev join (weeks)</t>
  </si>
  <si>
    <r>
      <rPr>
        <sz val="11"/>
        <color theme="1"/>
        <rFont val="Times New Roman"/>
        <family val="1"/>
      </rPr>
      <t>P</t>
    </r>
    <r>
      <rPr>
        <sz val="10"/>
        <color theme="1"/>
        <rFont val="Times New Roman"/>
        <family val="1"/>
      </rPr>
      <t xml:space="preserve"> mate_end</t>
    </r>
    <r>
      <rPr>
        <sz val="11"/>
        <color theme="1"/>
        <rFont val="Times New Roman"/>
        <family val="1"/>
      </rPr>
      <t xml:space="preserve"> (weeks)</t>
    </r>
  </si>
  <si>
    <t>Prev wean (weeks)</t>
  </si>
  <si>
    <t>Mated</t>
  </si>
  <si>
    <t>Empty body gain</t>
  </si>
  <si>
    <t>Genotype</t>
  </si>
  <si>
    <t>Matches</t>
  </si>
  <si>
    <t>Active</t>
  </si>
  <si>
    <t>Drench - 1st annual</t>
  </si>
  <si>
    <t>&lt;=</t>
  </si>
  <si>
    <t>++</t>
  </si>
  <si>
    <t>Drench late Nov if greater than 6 mo (6mo &amp; younger covered below)</t>
  </si>
  <si>
    <t>==</t>
  </si>
  <si>
    <t>&gt;=</t>
  </si>
  <si>
    <t>--</t>
  </si>
  <si>
    <t>range</t>
  </si>
  <si>
    <t xml:space="preserve">              2nd annual</t>
  </si>
  <si>
    <t>Drench reproducing animals early March</t>
  </si>
  <si>
    <t xml:space="preserve">              Young animal followup</t>
  </si>
  <si>
    <t>Drench young animals in early March</t>
  </si>
  <si>
    <t>Vaccinate - annual booster</t>
  </si>
  <si>
    <t>Annual vaccine booster with 1st drench</t>
  </si>
  <si>
    <t>Johnes annual booster</t>
  </si>
  <si>
    <t>Annual vaccine booster with 1st drench, but only if greater than 8mo</t>
  </si>
  <si>
    <t>Footrot full protocol</t>
  </si>
  <si>
    <t>Bullet - Se</t>
  </si>
  <si>
    <t xml:space="preserve">            Co</t>
  </si>
  <si>
    <t>Scanning Wet/dry</t>
  </si>
  <si>
    <t>Scanning Multiples</t>
  </si>
  <si>
    <t>Scanning Litter size</t>
  </si>
  <si>
    <t>Scanning Foetal age</t>
  </si>
  <si>
    <t>GBAL assessment</t>
  </si>
  <si>
    <t>Assess GBAL 2 weeks after the last lamb is born</t>
  </si>
  <si>
    <t>Marking, tailing, tag, vacc, Johnes, pain relief</t>
  </si>
  <si>
    <t>2 weeks after the last lamb is born</t>
  </si>
  <si>
    <t>Mulesing</t>
  </si>
  <si>
    <t>2 weeks after the last lamb is born
For genotypes greater than 0.5</t>
  </si>
  <si>
    <t>Weaning - Dams (draft)</t>
  </si>
  <si>
    <t xml:space="preserve">                Progeny (drench, vacc)</t>
  </si>
  <si>
    <t>Treat all animals at weaning that are less than 10 mo (excludes sucker lambs)</t>
  </si>
  <si>
    <t>Annual classing</t>
  </si>
  <si>
    <t>Class animals 7 days before shearing if they are at least 9 mo - don't class at lamb shearing</t>
  </si>
  <si>
    <t>Crutch - Autumn</t>
  </si>
  <si>
    <t>Crutch mid Sept if greater than 3weeks to shearing &amp; more than 5 months of wool i.e. if shear mid Dec to mid April. 
Some crutched if genetics &gt;0.1, all if &gt;= 0.75</t>
  </si>
  <si>
    <t xml:space="preserve">             Spring</t>
  </si>
  <si>
    <t>Crutch 1st Sept if greater than 1.5mths to shearing &amp; more than 5 months of wool i.e. if shear mid Nov to 1 April. 
Some crutched if wool &gt;0.1, all if &gt;= 0.75</t>
  </si>
  <si>
    <t>Jetting - pre shear</t>
  </si>
  <si>
    <t>Jet in mid Oct if greater than 6.5 mths from shearing and at least 21 days to next shearing i.e. if shear mid Nov to early Apr. 
Some jetted if wool genetics &gt;0.5, all if &gt;= 0.9</t>
  </si>
  <si>
    <t>Shearing</t>
  </si>
  <si>
    <t>Some shorn if wool genetics &gt;0.1, all if &gt;= 0.75</t>
  </si>
  <si>
    <t>Lice control at shearing</t>
  </si>
  <si>
    <t>At shearing if shorn</t>
  </si>
  <si>
    <t>Monitoring - Weekly</t>
  </si>
  <si>
    <t>All animals</t>
  </si>
  <si>
    <t xml:space="preserve">                    Extra, if low EBG</t>
  </si>
  <si>
    <t>Some extra monitoring if ebg &lt; 50g/hd/d. Full extra monitoring if ebg &lt;=-50 g/hd/d (losing more than 50g/hd/d)</t>
  </si>
  <si>
    <t>Feed budgeting time requirement</t>
  </si>
  <si>
    <t>Pasture utilisation  (%)</t>
  </si>
  <si>
    <t xml:space="preserve">Note: this is utilisation of the initial FOO + pasture growth (not just the growth) and is a hectare weighted measure of utilisation. </t>
  </si>
  <si>
    <t>Paddock monitoring (per week)</t>
  </si>
  <si>
    <t>See: average paddock size, that will convert these inputs per paddock to per hectare.</t>
  </si>
  <si>
    <t>END</t>
  </si>
  <si>
    <t>Feed Supply: Version Control for the worksheet &amp; Sheet controls</t>
  </si>
  <si>
    <t>Joining Opp</t>
  </si>
  <si>
    <t>Prev mating</t>
  </si>
  <si>
    <t>Dams BBB</t>
  </si>
  <si>
    <t>Sim Period</t>
  </si>
  <si>
    <t>Std values</t>
  </si>
  <si>
    <t>Std</t>
  </si>
  <si>
    <t>Define Std Options:</t>
  </si>
  <si>
    <t>Define Variations in the feed options</t>
  </si>
  <si>
    <t>Description/cluster</t>
  </si>
  <si>
    <t>4th cycle</t>
  </si>
  <si>
    <t>Weaning: Alt 1</t>
  </si>
  <si>
    <t>Offspring: Yearling</t>
  </si>
  <si>
    <t>Offspring: Maiden</t>
  </si>
  <si>
    <t>Offspring: Twin</t>
  </si>
  <si>
    <t>Offspring: Triplet</t>
  </si>
  <si>
    <t>Offspring: Female</t>
  </si>
  <si>
    <t>i_feedoptions_var_r2p</t>
  </si>
  <si>
    <t>Weekly crop monitoring (variable)</t>
  </si>
  <si>
    <t>Weekly crop monitoring (fixed)</t>
  </si>
  <si>
    <t>hrs</t>
  </si>
  <si>
    <t>Purchase price</t>
  </si>
  <si>
    <t>Time of Lambing</t>
  </si>
  <si>
    <t>Note: this table doesn't require a z axis when 'z' is added</t>
  </si>
  <si>
    <t>Confinement</t>
  </si>
  <si>
    <t>Feed quality in each feed pool above which efficiency is reduced</t>
  </si>
  <si>
    <t>When full model is run the values are determined by the feed quality pools in SheepGenerator</t>
  </si>
  <si>
    <t xml:space="preserve">These values are only used when using the PastureTest.py module. </t>
  </si>
  <si>
    <t>Note: The reduction in efficiency is oly required if animals will be rationed to achieve the simulated LW pattern. Which is the case with high quality green feed fed to ewes at maintenance in summer, or rotating to defer pasture in winter.</t>
  </si>
  <si>
    <t>ME/Vol required in each period or M/D for maintenance whichever is greater</t>
  </si>
  <si>
    <t>MJ/kg of potential intake</t>
  </si>
  <si>
    <t>Source: Farm Weekly, 17 Nov2020 "Merino sales average $1549"</t>
  </si>
  <si>
    <t>Feed period</t>
  </si>
  <si>
    <t>Stocashtic Labour Periods</t>
  </si>
  <si>
    <t>season1</t>
  </si>
  <si>
    <t>season2</t>
  </si>
  <si>
    <t>season3</t>
  </si>
  <si>
    <t>season4</t>
  </si>
  <si>
    <t>season5</t>
  </si>
  <si>
    <t>season6</t>
  </si>
  <si>
    <t>season7</t>
  </si>
  <si>
    <t>season8</t>
  </si>
  <si>
    <t>season0</t>
  </si>
  <si>
    <t>Stocashtic Feed Periods</t>
  </si>
  <si>
    <t>Static Labour Periods</t>
  </si>
  <si>
    <t>Dry seeding</t>
  </si>
  <si>
    <t>early</t>
  </si>
  <si>
    <t>medium</t>
  </si>
  <si>
    <t>late</t>
  </si>
  <si>
    <t>P00</t>
  </si>
  <si>
    <t>P01</t>
  </si>
  <si>
    <t>P02</t>
  </si>
  <si>
    <t>P03</t>
  </si>
  <si>
    <t>P04</t>
  </si>
  <si>
    <t>P05</t>
  </si>
  <si>
    <t>P06</t>
  </si>
  <si>
    <t>P07</t>
  </si>
  <si>
    <t>P08</t>
  </si>
  <si>
    <t>P09</t>
  </si>
  <si>
    <t>P11</t>
  </si>
  <si>
    <t>P12</t>
  </si>
  <si>
    <t>start of early harvest</t>
  </si>
  <si>
    <t>start of late harvest</t>
  </si>
  <si>
    <t>start of year</t>
  </si>
  <si>
    <t>end of harvest/year</t>
  </si>
  <si>
    <t>P13</t>
  </si>
  <si>
    <t>Pastures Included</t>
  </si>
  <si>
    <t>Annual</t>
  </si>
  <si>
    <t>Included?</t>
  </si>
  <si>
    <t>z1</t>
  </si>
  <si>
    <t>z2</t>
  </si>
  <si>
    <t>z3</t>
  </si>
  <si>
    <t>z4</t>
  </si>
  <si>
    <t>z5</t>
  </si>
  <si>
    <t>z6</t>
  </si>
  <si>
    <t>z7</t>
  </si>
  <si>
    <t>z8</t>
  </si>
  <si>
    <t>Lucerne</t>
  </si>
  <si>
    <t>Tedera</t>
  </si>
  <si>
    <t>Chem Application</t>
  </si>
  <si>
    <t>Fert passes</t>
  </si>
  <si>
    <t>chem</t>
  </si>
  <si>
    <t>season</t>
  </si>
  <si>
    <t>passes</t>
  </si>
  <si>
    <t>Senescence of green at end of season</t>
  </si>
  <si>
    <t>High Pool</t>
  </si>
  <si>
    <t>Low Pool</t>
  </si>
  <si>
    <t>Season</t>
  </si>
  <si>
    <t>Date that first progeny is due for these dams:</t>
  </si>
  <si>
    <t>Sires - only 1 FVP</t>
  </si>
  <si>
    <t>Dams - determined by reproduction</t>
  </si>
  <si>
    <t>Offspring - Offset of start of FVP from shearing (days)</t>
  </si>
  <si>
    <t>14 days after shearing to allow for post shearing sale</t>
  </si>
  <si>
    <t>C</t>
  </si>
  <si>
    <t>Double up</t>
  </si>
  <si>
    <t>Loss of pasture due to trampling (green &amp; dry)</t>
  </si>
  <si>
    <t>Decay of dry pasture in summer/autumn (%/d)</t>
  </si>
  <si>
    <t>typ</t>
  </si>
  <si>
    <t>a1</t>
  </si>
  <si>
    <t>a2</t>
  </si>
  <si>
    <t>Number of feed periods</t>
  </si>
  <si>
    <t>Lactation assessment (1 to 3)</t>
  </si>
  <si>
    <t>Note: FOO is entered in the units as measured in the locality. It is later converted to the units required for the prediction of intake that is used in the Sheep Generator.</t>
  </si>
  <si>
    <t>Digestibility of the lightly grazed pasture (=high quality component of the sward)</t>
  </si>
  <si>
    <t>Input diet digestibility of the lightly grazed annual pasture and spread of digestibility within sward and drop in digestibility with deferment.</t>
  </si>
  <si>
    <t>of ungrazed sward</t>
  </si>
  <si>
    <t>of components</t>
  </si>
  <si>
    <t>to Base level (graze H)</t>
  </si>
  <si>
    <t>"Low" digestibility must be</t>
  </si>
  <si>
    <t>&lt;= the senescing feed</t>
  </si>
  <si>
    <t>&gt;= the senescing feed</t>
  </si>
  <si>
    <t>"High" digestibility must be</t>
  </si>
  <si>
    <t>Quality</t>
  </si>
  <si>
    <t>Note $ per 100MJ = c/MJ</t>
  </si>
  <si>
    <t>MJ</t>
  </si>
  <si>
    <t>Unit is</t>
  </si>
  <si>
    <t>Volume</t>
  </si>
  <si>
    <t>RI Quality</t>
  </si>
  <si>
    <t>ME</t>
  </si>
  <si>
    <t>group (q)</t>
  </si>
  <si>
    <t>Marginal Value of Feed</t>
  </si>
  <si>
    <t>Input DMD of feed in each of the quality groups to report (Assumption is that feed is ad lib)</t>
  </si>
  <si>
    <t>offspring of adults (Adult 2)</t>
  </si>
  <si>
    <t>Spr</t>
  </si>
  <si>
    <t>Win</t>
  </si>
  <si>
    <t>Aut</t>
  </si>
  <si>
    <t>mv40</t>
  </si>
  <si>
    <t>mv45</t>
  </si>
  <si>
    <t>mv50</t>
  </si>
  <si>
    <t>mv55</t>
  </si>
  <si>
    <t>mv60</t>
  </si>
  <si>
    <t>mv65</t>
  </si>
  <si>
    <t>mv70</t>
  </si>
  <si>
    <t>mv75</t>
  </si>
  <si>
    <t>mv80</t>
  </si>
  <si>
    <t>mv85</t>
  </si>
  <si>
    <t>Sires (all TOL, all flocks)</t>
  </si>
  <si>
    <t>Spr-Merino (BBB) Offspring</t>
  </si>
  <si>
    <t>Win-Merino (BBB) Offspring</t>
  </si>
  <si>
    <t>Aut-Merino (BBB) Dams</t>
  </si>
  <si>
    <t>Aut-Merino (BBB) Offspring</t>
  </si>
  <si>
    <t>Win-Merino (BBB) Dams</t>
  </si>
  <si>
    <t>Spr-Merino (BBB) Dams</t>
  </si>
  <si>
    <t>Aut-Merino (BBT) Dams</t>
  </si>
  <si>
    <t>Aut-Merino (BBT) Offspring</t>
  </si>
  <si>
    <t>Win-Merino (BBT) Dams</t>
  </si>
  <si>
    <t>Win-Merino (BBT) Offspring</t>
  </si>
  <si>
    <t>Spr-Merino (BBT) Dams</t>
  </si>
  <si>
    <t>Spr-Merino (BBT) Offspring</t>
  </si>
  <si>
    <t>Aut-Maternal Dams</t>
  </si>
  <si>
    <t>Aut-Maternal Offspring</t>
  </si>
  <si>
    <t>Win-Maternal Dams</t>
  </si>
  <si>
    <t>Win-Maternal Offspring</t>
  </si>
  <si>
    <t>Spr-Maternal Dams</t>
  </si>
  <si>
    <t>Spr-Maternal Offspring</t>
  </si>
  <si>
    <t>Alternative Feed supply 19</t>
  </si>
  <si>
    <t>Alternative Feed supply 20</t>
  </si>
  <si>
    <t>lmu5</t>
  </si>
  <si>
    <t>lmu6</t>
  </si>
  <si>
    <t>lmu7</t>
  </si>
  <si>
    <t>LMU6</t>
  </si>
  <si>
    <t>LMU7</t>
  </si>
  <si>
    <t>WNWL</t>
  </si>
  <si>
    <t>AAANW</t>
  </si>
  <si>
    <t>Period when dry feed becomes available to livestock</t>
  </si>
  <si>
    <t>Offset</t>
  </si>
  <si>
    <t>FP</t>
  </si>
  <si>
    <t>Wind (ms-1)</t>
  </si>
  <si>
    <t>0 is no conversion (NSW), 1 = Victoria cut to ground level, 2 = WA cut with a scalpel, 3 = custom region (-200kg/ha), 4 = custom region (-100kg/ha)</t>
  </si>
  <si>
    <t>Average/Total</t>
  </si>
  <si>
    <t>Conservation limit on grazing level at the end of each feed period.</t>
  </si>
  <si>
    <t>Scanning (s)</t>
  </si>
  <si>
    <t>Mated (undiff)</t>
  </si>
  <si>
    <t>Not mated</t>
  </si>
  <si>
    <t>Scan 1 - Dry</t>
  </si>
  <si>
    <t>Scan 2 - Dry</t>
  </si>
  <si>
    <t xml:space="preserve">           - Pregnant</t>
  </si>
  <si>
    <t xml:space="preserve">           - Single</t>
  </si>
  <si>
    <t xml:space="preserve">           - Twins</t>
  </si>
  <si>
    <t xml:space="preserve">           - Triplets</t>
  </si>
  <si>
    <t xml:space="preserve">           - Multiple</t>
  </si>
  <si>
    <t>Scan 3 - Dry</t>
  </si>
  <si>
    <t>Undifferentiated (mated)</t>
  </si>
  <si>
    <t>Offspring FVP offset (relative to shearing date)</t>
  </si>
  <si>
    <t>This table could be improved by adding a NM slice (see Generator #8 pg36-38). Also requires changes in Structural.xlsx</t>
  </si>
  <si>
    <t>Scan 4 - Dry</t>
  </si>
  <si>
    <t>LSLN cluster (k2 input)</t>
  </si>
  <si>
    <t>Scan option</t>
  </si>
  <si>
    <t>NV above which to reduce efficiency (NV = MEI / Vol)</t>
  </si>
  <si>
    <t>NV required for maintenance (average value for all animal groups)</t>
  </si>
  <si>
    <t>NV</t>
  </si>
  <si>
    <t>is FVP</t>
  </si>
  <si>
    <t>Spring</t>
  </si>
  <si>
    <t>Nodes</t>
  </si>
  <si>
    <t>Identification
node date</t>
  </si>
  <si>
    <t>Gender (k4)</t>
  </si>
  <si>
    <t>BTRT cluster (k5)</t>
  </si>
  <si>
    <t>These 'analysis controls' allow exclusion of differential management for the axes that are ‘clustered’. This allows the impact of changing management to be allocated to the components of the management change. These controls do not have an equivalent real life implementation, because they model a technically infeasible situation (for example, representing the energy requirement of the dam associated with weaning at a different time than the progeny stops getting milk from the dam). These analysis controls are included to allow the results of an analysis to be unpacked so that understanding can be improved.
When the differential management is excluded, the management represented for the 'excluded group' reflects the management of the 'base case' to which the full alternative management is being compared in the analysis. In the case of differential management associated with foetal age (oestrus cycle) the 'base case' is a weighted average of the oestrus cycles. In the case of weaning age, the base case is weaning at the standard time (not the weighted average of the 2 times).</t>
  </si>
  <si>
    <t>Labour Phases</t>
  </si>
  <si>
    <t>days</t>
  </si>
  <si>
    <t>10Aug21: Added a time period for txed jobs and the Seeding &amp; harvest Prepartion and packing away
4 Aug21: Spread the fixed jobs across more dates so that it didn't cause problems in short labour periods. Probably better to be coded as a length of the task so that it is more universal.</t>
  </si>
  <si>
    <t>Contents of Data Table as Rows X Columns</t>
  </si>
  <si>
    <t>GRAZING CROPS - QUALITY AND WASTAGE</t>
  </si>
  <si>
    <t>YIELD REDUCTION FROM GRAZING CROP</t>
  </si>
  <si>
    <t>Crop Grazing included</t>
  </si>
  <si>
    <t>Propn of growth that can be consumed</t>
  </si>
  <si>
    <t>Estimated growth rate on base LMU</t>
  </si>
  <si>
    <t>kg / ha / d</t>
  </si>
  <si>
    <t>Note: if these numbers change the yield penalty should also change.</t>
  </si>
  <si>
    <t>Efficiency if LWG then LWL</t>
  </si>
  <si>
    <t>Feed efficiency</t>
  </si>
  <si>
    <t>Height Ratio</t>
  </si>
  <si>
    <t>HR</t>
  </si>
  <si>
    <t>GRAZING CROPS - ESTIMATED GROWTH RATE &amp; CONSUMPTION</t>
  </si>
  <si>
    <t>Wastage (amount lost as a proportion of feed consumed).</t>
  </si>
  <si>
    <t>Note: The reduction in efficiency is only required if animals will be rationed to achieve the simulated LW pattern. Which is the case with high quality green feed fed to ewes at maintenance in summer, or rotating to defer pasture in winter.</t>
  </si>
  <si>
    <t>Indicative values (actuals are calculated in python)</t>
  </si>
  <si>
    <t>Days after sowing grazing can occur</t>
  </si>
  <si>
    <t>Reduction in yield per kg of crop consumed.</t>
  </si>
  <si>
    <t>wd</t>
  </si>
  <si>
    <t>bd</t>
  </si>
  <si>
    <t>od</t>
  </si>
  <si>
    <t>zd</t>
  </si>
  <si>
    <t>rd</t>
  </si>
  <si>
    <t>Cashflow and Working capital</t>
  </si>
  <si>
    <t>peak debt date</t>
  </si>
  <si>
    <t>cashflow date</t>
  </si>
  <si>
    <t>grain income date</t>
  </si>
  <si>
    <t>Season Node dates</t>
  </si>
  <si>
    <t>Nutritive value and nutritive value adjustment</t>
  </si>
  <si>
    <t>g/hd/d per unit of feedsupply (MJ/kg)</t>
  </si>
  <si>
    <t>Confinement timing</t>
  </si>
  <si>
    <t>Generator period</t>
  </si>
  <si>
    <t>i_confinement_r1p6z</t>
  </si>
  <si>
    <t>Supp level</t>
  </si>
  <si>
    <t>% of ad lib</t>
  </si>
  <si>
    <t>i_feedoptions_r1j2p</t>
  </si>
  <si>
    <t>Mobilise below ground reserves (germination) of continuous annual pasture (P1a)</t>
  </si>
  <si>
    <t>Input quantity mobilised on the standard soil &amp; proportion of this achieved on other soils</t>
  </si>
  <si>
    <t>Mobilise below ground reserves of phases relative to continuous pasture (P1a)</t>
  </si>
  <si>
    <t>Mobilisation on other LMUs</t>
  </si>
  <si>
    <t>Proportion of Mobilisation in each Feed Period</t>
  </si>
  <si>
    <t>Input rotation phases &amp; relative mobilisation.</t>
  </si>
  <si>
    <t>First feed period is the start of the season (beginning of dry seeding)</t>
  </si>
  <si>
    <t>Break of season</t>
  </si>
  <si>
    <t>stk c0 inc</t>
  </si>
  <si>
    <t>crop c0 inc</t>
  </si>
  <si>
    <t xml:space="preserve">Crop Landuses </t>
  </si>
  <si>
    <t>All landuses</t>
  </si>
  <si>
    <t>jc</t>
  </si>
  <si>
    <t>tc</t>
  </si>
  <si>
    <t>uc</t>
  </si>
  <si>
    <t>xc</t>
  </si>
  <si>
    <t>Landuses</t>
  </si>
  <si>
    <t>Pasture landuses</t>
  </si>
  <si>
    <t xml:space="preserve">*These shoud match the landuse arrays in structural.py </t>
  </si>
  <si>
    <t>Grain/Hay Yield (kg/ha)</t>
  </si>
  <si>
    <t>Seeding Rate (kg/ha)</t>
  </si>
  <si>
    <t>Force sale</t>
  </si>
  <si>
    <t>Force retention</t>
  </si>
  <si>
    <t>Yearlings</t>
  </si>
  <si>
    <t>at birth</t>
  </si>
  <si>
    <t>fungicide</t>
  </si>
  <si>
    <t xml:space="preserve">                   Alternate days</t>
  </si>
  <si>
    <t>Alternate days during lambing. 150 days from start of joining and 150 from end of mating</t>
  </si>
  <si>
    <t>To utilise the functionality for multiple use of the sires requires:
1. setting a recovery period, after which the sires can be joined with another group of dams.
2. Defining the sire joining periods. These are defined by altering the start of subsequent periods to include some dams in the new period that are not in the previous period and exclude some that are.</t>
  </si>
  <si>
    <t>Management of empty dams (if they are identified)</t>
  </si>
  <si>
    <t>Remove rams (dam job)</t>
  </si>
  <si>
    <t>Muster &amp; draft dams at end of mating</t>
  </si>
  <si>
    <t>Scan dams 35 days after end of mating</t>
  </si>
  <si>
    <t>Scan dams 50 days after end of mating</t>
  </si>
  <si>
    <t>Dams replaced at weaning</t>
  </si>
  <si>
    <t>Pasture stage</t>
  </si>
  <si>
    <t>Property ID</t>
  </si>
  <si>
    <t>ID</t>
  </si>
  <si>
    <t>Total Chem Cost</t>
  </si>
  <si>
    <t>herbicide</t>
  </si>
  <si>
    <t>chem_cost_alloc</t>
  </si>
  <si>
    <t>chem cost</t>
  </si>
  <si>
    <t>Quality and deterioration of dry feed- annual pasture (P1a).</t>
  </si>
  <si>
    <t>Input quality of dry feed at the end of growing season and at the end of the dry period (ie break). This does not do anything in perenial pasture because there is always some grn feed.
In a perenial system dry feed dmd is calculated using the inputs in the next table.</t>
  </si>
  <si>
    <t>End of growing season</t>
  </si>
  <si>
    <t>Break of the latest season</t>
  </si>
  <si>
    <t>STUBBLE EXISTS</t>
  </si>
  <si>
    <t>Defines what fp stubble exists</t>
  </si>
  <si>
    <t>*Stubble generaly shouldn’t be available after the season break. Unless it is chaff piles which have been carted out of the paddock.</t>
  </si>
  <si>
    <t>Minimum CFW for shearing to be carried out at a sale opportunity (kg of CFW)</t>
  </si>
  <si>
    <t>Number of options for progeny</t>
  </si>
  <si>
    <t>Number of options for offspring</t>
  </si>
  <si>
    <t>Retained animals are shorn at the main shearing date</t>
  </si>
  <si>
    <t>End year</t>
  </si>
  <si>
    <t>flexi-n</t>
  </si>
  <si>
    <t>z scalar</t>
  </si>
  <si>
    <t>Season scalar</t>
  </si>
  <si>
    <t>knock</t>
  </si>
  <si>
    <t>pre-em</t>
  </si>
  <si>
    <t>selective_and_spraytop</t>
  </si>
  <si>
    <t>DOY</t>
  </si>
  <si>
    <t>Day of yr - input for AFO</t>
  </si>
  <si>
    <t>AFO version</t>
  </si>
  <si>
    <t>P14</t>
  </si>
  <si>
    <t>end date last period</t>
  </si>
  <si>
    <t>day of yr</t>
  </si>
  <si>
    <t>Convert date to week of the year. This is the input used in AFO</t>
  </si>
  <si>
    <t>Convert to DOY for AFO</t>
  </si>
  <si>
    <t>Growth</t>
  </si>
  <si>
    <t>%</t>
  </si>
  <si>
    <t>Potential Intake of typical animal</t>
  </si>
  <si>
    <t>% Salt in 'non-saltland' feed</t>
  </si>
  <si>
    <t>Slope</t>
  </si>
  <si>
    <t>Threshold</t>
  </si>
  <si>
    <t>SALT ANIMAL EFFECTS</t>
  </si>
  <si>
    <t>SLP in diet</t>
  </si>
  <si>
    <t>Expected propn</t>
  </si>
  <si>
    <t>Ratio SB vol / Total vol</t>
  </si>
  <si>
    <t>Diet selection</t>
  </si>
  <si>
    <t>SB OMD%</t>
  </si>
  <si>
    <t>DM total ash</t>
  </si>
  <si>
    <t>Yr 5 onwards</t>
  </si>
  <si>
    <t>Yr 4</t>
  </si>
  <si>
    <t>Yr 3</t>
  </si>
  <si>
    <t>Yr 2</t>
  </si>
  <si>
    <t>Yr 1</t>
  </si>
  <si>
    <t>% potential prodn achieved</t>
  </si>
  <si>
    <t>SALTBUSH PRODUCTION OVER LIFE OF STAND</t>
  </si>
  <si>
    <t>%/day</t>
  </si>
  <si>
    <t>g/stem/day</t>
  </si>
  <si>
    <t>g/stem</t>
  </si>
  <si>
    <t>when ungrazed</t>
  </si>
  <si>
    <t>Typical growth rate</t>
  </si>
  <si>
    <t>Typical FOO</t>
  </si>
  <si>
    <t>Loss in prodn of saltbush</t>
  </si>
  <si>
    <t>yrs</t>
  </si>
  <si>
    <t>Productive Life of stand</t>
  </si>
  <si>
    <t>Probability of success</t>
  </si>
  <si>
    <t>/ha</t>
  </si>
  <si>
    <t>Cost of establishment</t>
  </si>
  <si>
    <t>Understory</t>
  </si>
  <si>
    <t>Saltbush</t>
  </si>
  <si>
    <t>COST OF ESTABLISHING SALTBUSH</t>
  </si>
  <si>
    <t>Saltbush stems/ha</t>
  </si>
  <si>
    <t>Proportion of understorey</t>
  </si>
  <si>
    <t>AREA OF SALTBUSH</t>
  </si>
  <si>
    <t>Typ</t>
  </si>
  <si>
    <t>Z0</t>
  </si>
  <si>
    <t>Z1</t>
  </si>
  <si>
    <t>Z2</t>
  </si>
  <si>
    <t>Z3</t>
  </si>
  <si>
    <t>Z4</t>
  </si>
  <si>
    <t>Z5</t>
  </si>
  <si>
    <t>Z6</t>
  </si>
  <si>
    <t>Z7</t>
  </si>
  <si>
    <t>Z8</t>
  </si>
  <si>
    <t>SALTBUSH PRODUCTIVITY &amp; FEED VALUE &amp; SELECTIVITY</t>
  </si>
  <si>
    <t>*Jun22: z axis still needs to be calibrated</t>
  </si>
  <si>
    <t>SALTBUSH PRODUCTION SCALAR FOR LMU</t>
  </si>
  <si>
    <t>LMU Scalar</t>
  </si>
  <si>
    <t>Expected estab date</t>
  </si>
  <si>
    <t>Pasture coverage</t>
  </si>
  <si>
    <t>What propn of the LMU can pasture grow on?</t>
  </si>
  <si>
    <t>Pasture Coverage</t>
  </si>
  <si>
    <t>sp</t>
  </si>
  <si>
    <t>SP</t>
  </si>
  <si>
    <t>Exists?</t>
  </si>
  <si>
    <t>PMT</t>
  </si>
  <si>
    <t>lmu8</t>
  </si>
  <si>
    <t>LMU8</t>
  </si>
  <si>
    <t>Age at sale (days)</t>
  </si>
  <si>
    <t>PNC</t>
  </si>
  <si>
    <t>phase_can_change_kp7</t>
  </si>
  <si>
    <t xml:space="preserve">phase_can_reduce_kp7 </t>
  </si>
  <si>
    <t>Growing season end</t>
  </si>
  <si>
    <t>gs0</t>
  </si>
  <si>
    <t>gs1</t>
  </si>
  <si>
    <t>Senescence of growing green feed per day</t>
  </si>
  <si>
    <t>Helpers for formula</t>
  </si>
  <si>
    <t>Equivalent period in typ</t>
  </si>
  <si>
    <t>For this weather-year</t>
  </si>
  <si>
    <t>Proportion of equivalent 'typ' feed period</t>
  </si>
  <si>
    <t>Lower period</t>
  </si>
  <si>
    <t>Upper period</t>
  </si>
  <si>
    <t>Period type</t>
  </si>
  <si>
    <t>day of period type</t>
  </si>
  <si>
    <t>row MATCH</t>
  </si>
  <si>
    <t>Break date</t>
  </si>
  <si>
    <t>Spring date</t>
  </si>
  <si>
    <t>Senesce date</t>
  </si>
  <si>
    <t>Weather year #</t>
  </si>
  <si>
    <t>Adjusted date</t>
  </si>
  <si>
    <t>Ag1</t>
  </si>
  <si>
    <t>Ag0</t>
  </si>
  <si>
    <t>Sg1</t>
  </si>
  <si>
    <t>Ag2</t>
  </si>
  <si>
    <t>A2</t>
  </si>
  <si>
    <t>Sale date of offspring is specified as a combination of an age or a target weight. Sold if (age_p = i_age or lw&gt;= target_weight)
Note 1: In the DSP model the age and weight entered for the t[2] slice is not used. DSP t[2] is sale at the start of the DVP
Note 2: There are 2 sale options (2 slices in the t axis), so 2 different options can be represented in each DVP.
Note 3: In the sale slices of t, the animals are shorn at sale if cfw is greater than the specified minimum.
Note 4: If neither age or target weight is triggered in a DVP then the default is to sell at the end of the DVP (in the DSP, t[2] is overridden by Note1 above)
Note5: A blank input cell results in a default value. If an age is not entered then both sales axis slice default to selling at the end of the DVP. A blank weight defaults to a very high value.
To sell animals at a specified age enter that age &amp; leave weight blank (use either t slice)
To sell animals when they reach a target weight enter a target weight and leave the age blank.</t>
  </si>
  <si>
    <t>Estimated Chill</t>
  </si>
  <si>
    <t>ave rain</t>
  </si>
  <si>
    <t>dist rain</t>
  </si>
  <si>
    <t>LIVESTOCK FEEDS - CONFINEMENT INFRASTRUCTURE COSTS</t>
  </si>
  <si>
    <t>Dep - fixed</t>
  </si>
  <si>
    <t>R&amp;M - variable</t>
  </si>
  <si>
    <t>Total capital limit</t>
  </si>
  <si>
    <t>poc included</t>
  </si>
  <si>
    <t>Length of establishment phase (days)</t>
  </si>
  <si>
    <t>Break of season (doy)</t>
  </si>
  <si>
    <t>Note: The calculation in the tble below could be done in the pre-calcs and then the input above could be defined as a sensitivity variable.</t>
  </si>
  <si>
    <t>nap scalar</t>
  </si>
  <si>
    <t>at_seeding</t>
  </si>
  <si>
    <t>mid</t>
  </si>
  <si>
    <t>harv_delays</t>
  </si>
  <si>
    <t>seeding_delays</t>
  </si>
  <si>
    <t>Exists</t>
  </si>
  <si>
    <t>Included</t>
  </si>
  <si>
    <t>Key people for CWW data:</t>
  </si>
  <si>
    <t>4Jun23: Added formula to copy the Scan2 r2 feed supply adjust to Scan3 (so Scan 3 can be started from Excel)
30Mar22: Update the feed supply for CWW for Autumn lambing (based on hand adjusting due to mortality)
26Mar22: Changed the feed supply inputs to generic inputs (prior to the feed supply experiment)
26Nov21: Changed the feed supply inputs to be in NV units. Added 0 in place of blanks
21Aug21: Feed supply from PregScan analysis
25Jul21: Feed supply from Exp4104 Maternals
19Jul21: Feed supply from Exp422 ex GC iter25
12Jul21: Reverted to GS Exp42 iter22. Corrected with adjustments copied too
7Jul21: Updated FS with Exp420 iter23 output (all scan F33N34)
5Jul21: Updated FS with Exp420 iter22 output (all groups all scanning)
4Jul21: Updated FS with Exp411 iter21 outputs (all groups)
3Jul21: Updated FS with Exp411 iter19 outputs (all groups)
18Jun21: Feedsupply for r1 &amp; r2 using Exp42 from F44N54 model (2nd run of Exp42)
                   Reverted to FS from Exp42 w/o tweaks.
                    Fix the tweak to Drys in Scan1. Also added tweak in Scan0 &amp; Scan 2 (as per w selected in analysis)
18Jun21: Returned to Exp42 with a tweak for the drys in Spring Scan1 &amp; scan2
17Jun21: Updated the Scan0 undifferentiated profile with Exp41 out (done after Exp42 had been run)
16Jun21: Updated FS adjustments using Exp42 (N84) for Scan 1 &amp; 2 with different extrapolaton formulas for periods beyond the model optimisation.
                 Updated r1 feedsupply from Exp42 (N84) 
                Updated with iter 11
15Jun21: Updated with iter10
                  Updated the feed supply using values from iter9 of exp41 (Scan0)
            Updated the feed supply using values from iter8 of exp41 (Scan0)
9Jun21:Update feedoptions_var using info from the F33N84 run (Exp421.422&amp;423)
                Update Offspring feed supply with the average value from the calibrated dam feed supplys 
8Jun21: Pasted iter7 feed supply (for MM)
                 Pasted iter6 feed supply (for MM &amp; BBT - Maternals failed)
7Jun21: Pasted values from the 5th iteration, now ready for the analysis (subject to production calibration)
6Jun21: Pasted the values for the 5th iteration
5Jun21: Add FS for Aut, Win &amp; Spr from Iter 3 (from F54N34)
                Add Winter &amp; Spring from Cal A
               Adjust Autumn feedsupply (iteration1)
4Jun21: Redo the Autumn feed supply (iteration 0)
3Jun21: Restart the FS process (Autumn completed)
2Jun21: Started again and created a new pattern for Autumn, winter &amp; spring individually (copied into MM, BBT &amp; Mat). Updated rams too with higher value of existing and Autumn
                 Reverted FS to values from Calibration A from original FeedSupply Calculator
1Jun21: Updated feed supply after fixing the rFEC table
31May21: Update Feedsupply for undifferentiated (using GSM2 &amp; 3)
30May21:Update the feed supply options using Exp41 (preliminary) 
18May21: Copy Spring feed supply to Autumn (because original was infeasible for BBT). Make sire FS = max(sire originial, dam) - so sires are well fed all year.
16May21: Copy the second feed supply to the third position (for spring lambing)
5May21: Alter the GEPEP calibration feedsupply based on N33 calibration run. Calibrated to the MLP LW patterns
                 Update the feed supply to align with the N33 optimum (hoping to allow N11 offs to be feasible and reduce grain in p4 &amp; p5)
2May21: Altered the Offspring feedsupply to improve feasibility (reflects N5 optimum)
29Apr21: Updated the feedsupply to suit the custom region and the new base level
                   Add GEPEP calibration pattern to the feed supply (after updating it to post-Custom region)
22Apr21: Default inputs for the expanded feeds supply table are the copy of the July dams
16Apr21: v2 of Feed supply calibration (Dams &amp; Offspring)
15Apr21: Adjust feedsupply for dams and offspring to optimum for G0 in FVP4N5 model
9Apr21: Finteune the FS for Offs for the high mortality model. Used Optimum dam profile (could still do with more improving)
8Apr21: Full range feed supply for calibration of optimum profile
5Apr21: Added =rc[-1] in the blank column at the right (so not read as nan)
3Apr21: Altered the Dam nutrition to increase spread from min to max
29Mar21: Updated Dam &amp; Offspring feedsupply with improved patterns
21Mar21: Adjusted feed supply based on calibration A
18Mar21: Alter the standard July feed supply based on 5 FVP optimisation
1: 11Apr19-Blank worksheet</t>
  </si>
  <si>
    <t>AAAW</t>
  </si>
  <si>
    <t>AW</t>
  </si>
  <si>
    <t>WWWW</t>
  </si>
  <si>
    <t>WBL</t>
  </si>
  <si>
    <t>Crude</t>
  </si>
  <si>
    <t>Protein</t>
  </si>
  <si>
    <t xml:space="preserve">*hay, fodder hasn’t been updated in 2019 </t>
  </si>
  <si>
    <t>non-cropable area</t>
  </si>
  <si>
    <t>Arable propn</t>
  </si>
  <si>
    <t>seeding_rate_lmu_adj</t>
  </si>
  <si>
    <t>Spray</t>
  </si>
  <si>
    <t>Fert ($/ha)</t>
  </si>
  <si>
    <t>Enter parameters for the expected fertiliser being applied in each cetegory. This info is used to calculate application time.</t>
  </si>
  <si>
    <t>fertiliser category</t>
  </si>
  <si>
    <t>urea</t>
  </si>
  <si>
    <t>Description of season</t>
  </si>
  <si>
    <t>Typical</t>
  </si>
  <si>
    <t>Not in Use</t>
  </si>
  <si>
    <t>Annual Electricity Use (State Grid)</t>
  </si>
  <si>
    <t>KWh</t>
  </si>
  <si>
    <t>Leaching factor rainfal adjuster</t>
  </si>
  <si>
    <t>Does your farm get enough rainfall or irrigation to drain through the soil profile i.e. typically above 600mm</t>
  </si>
  <si>
    <t>Residue Burning</t>
  </si>
  <si>
    <t>Date of residue burning</t>
  </si>
  <si>
    <t>Start FOO</t>
  </si>
  <si>
    <t>PGR</t>
  </si>
  <si>
    <t>Senesce</t>
  </si>
  <si>
    <t>Dry FOO end</t>
  </si>
  <si>
    <t>Cons (% of total)</t>
  </si>
  <si>
    <t>p6 len</t>
  </si>
  <si>
    <t>LMU</t>
  </si>
  <si>
    <t>27Dec23 update PGR based on PfS and remove SAM from exp
4Apr22: Add HR scalar with z axis. Change the base level FOO to 400kg/ha. Add pasture stage (for foo conversion) with p6z axes.
12Dec21: Changed germination to mobilisation of below ground reserves. Adjust inputs for the period of mobilisation (to periods 1 or 2 depending on time of break - may need more changing)
11Jul21: Remove digdeclinefoo input. Set mainteff back to 50% after the error had been removed.
1Jul21: Change FEC to NV
20Jun21: ALter ME efficiency input to 100% to mask a calculation error (revert when error is fixed)
3Jun21: Tweak inputs for PGR with GrazeH. Edit comment on restocking FOO.
23May21: Adjust quality of the dry feed pool to improve the range of the senescing feed (&amp; alter table design slightly)
29Apr21: Tweaked pasture quality values
28Apr21: Altered DMD of green pasture to reflect the new DMD calculations that work from the best quality and a reduction
27Apr21: Altered the base level to 300kg/ha
Added outlining for the season types, so that the typical season values could be viewed without the full detail
GSM data: added 1.5 &amp; 1.5% decline in dmd per month to P4 &amp; P5</t>
  </si>
  <si>
    <t>*germ scalar could be input with an r axis if required</t>
  </si>
  <si>
    <t>Seeding Freq</t>
  </si>
  <si>
    <t>Proportion of farm limed each year</t>
  </si>
  <si>
    <t>Proportion of area that can be grazed</t>
  </si>
  <si>
    <t>EWW</t>
  </si>
  <si>
    <t>GoodNoGood</t>
  </si>
  <si>
    <t>GoodNoLow</t>
  </si>
  <si>
    <t>GoodYesGood</t>
  </si>
  <si>
    <t>GoodYesLow</t>
  </si>
  <si>
    <t>LowNoGood</t>
  </si>
  <si>
    <t>LowNoLow</t>
  </si>
  <si>
    <t>LowYesGood</t>
  </si>
  <si>
    <t>LowYesLow</t>
  </si>
  <si>
    <t>start of wet seeding</t>
  </si>
  <si>
    <t>Quality brk</t>
  </si>
  <si>
    <t>Erly rain - Quality Brk - win &amp; spr rain</t>
  </si>
  <si>
    <t>Key people for EWW data:</t>
  </si>
  <si>
    <t>Michael Young</t>
  </si>
  <si>
    <t>AusFarm model</t>
  </si>
  <si>
    <t>Average DMD</t>
  </si>
  <si>
    <t>Pas LMU scalar</t>
  </si>
  <si>
    <t>AWW</t>
  </si>
  <si>
    <t>Yield</t>
  </si>
  <si>
    <t>Fungi</t>
  </si>
  <si>
    <t>Cost</t>
  </si>
  <si>
    <t>Applications</t>
  </si>
  <si>
    <t>Fert</t>
  </si>
  <si>
    <t>Scalar based on previous landuse</t>
  </si>
  <si>
    <t>season rotation scalar</t>
  </si>
  <si>
    <t>Herbicide season scalar</t>
  </si>
  <si>
    <t>Fungicide season scalar</t>
  </si>
  <si>
    <t>SAM</t>
  </si>
  <si>
    <t>SAA</t>
  </si>
  <si>
    <t>WBN</t>
  </si>
  <si>
    <t>Shire rates &amp; licenses</t>
  </si>
  <si>
    <t>Blank</t>
  </si>
  <si>
    <t>phone &amp; internet</t>
  </si>
  <si>
    <t>2021 GRDC survey suggested that 13% of stubble gets incorporated and 4% gets burnt . The yield thresholds have been adjusted such that stubble handling occurs 20% of the time.</t>
  </si>
  <si>
    <t>Yield scalar for Soil in different weather years</t>
  </si>
  <si>
    <t>Accounts for the fact that soil performance can be weather dependant.</t>
  </si>
  <si>
    <t>Production scalar for Soil in different weather years</t>
  </si>
  <si>
    <t>Proportion of harvested area that is burnt - Acording to GRDC survey 2021</t>
  </si>
  <si>
    <t>seeding_penalty</t>
  </si>
  <si>
    <t>ms</t>
  </si>
  <si>
    <t>Yield penalty scalar for weather year and period.</t>
  </si>
  <si>
    <t>Estimated LMU growth factor</t>
  </si>
  <si>
    <t>MS</t>
  </si>
  <si>
    <t>Brk</t>
  </si>
  <si>
    <t>lf</t>
  </si>
  <si>
    <t>LF</t>
  </si>
  <si>
    <t>Relative stocking rate</t>
  </si>
  <si>
    <t>Normal</t>
  </si>
  <si>
    <t>Trees</t>
  </si>
  <si>
    <t>Propn of each section grazed</t>
  </si>
  <si>
    <t>spray_downtime</t>
  </si>
  <si>
    <t>harv_downtime</t>
  </si>
  <si>
    <t>seeding_downtime</t>
  </si>
  <si>
    <t>Enter the expected fertiliser being applied in each cetegory. These must match the fert types in Uinp.General</t>
  </si>
  <si>
    <t>start_wet_seeding_gs1</t>
  </si>
  <si>
    <t>end_wet_seeding_gs1</t>
  </si>
  <si>
    <t>Contract seeding</t>
  </si>
  <si>
    <t>start_contract_seeding_gs1</t>
  </si>
  <si>
    <t>end_contract_seeding_gs1</t>
  </si>
  <si>
    <t>DeepFlow</t>
  </si>
  <si>
    <t>Based on Ward 2006. These numbers are used by Flugge 2006 in an earlier MIDAS version.</t>
  </si>
  <si>
    <t>Recharge (mm)</t>
  </si>
  <si>
    <t>Destock before break (days)</t>
  </si>
  <si>
    <t>Cutoff level between pools</t>
  </si>
  <si>
    <t>Lowest value</t>
  </si>
  <si>
    <t>Highest value</t>
  </si>
  <si>
    <t>These values are selected as typical FOO &amp; DMD combinations and are used in the back calculation from NV to FOO &amp; DMD
They are not exact copies of the values from the Pasture data. Values are in the units of the local pasture calibration (converted to GrazFeed FOO in the Generator)</t>
  </si>
  <si>
    <t>31Jan26: Changed the FOO &amp; DMD for the back calculation from NV. Values in P0 were for green feed so they changed a lot.
                 Changed the HR scalar in Sheep! to 2 (was 1.25) to align with the values in Annual!.  Change i_dse_type to 1 (DSE based on MEI)
14Jul23: Change latitude to -31.5 (was -33 which is Kojonup)
4Jun23: Update mob size to 100hd for the period of lambing. Needs to cover the period of birth for all cycles of birth.
30Sep22: Set Chill to 0 - see GSM for more detail
                     Change the date of spring (for the old XMATCH formula replacements)
28Sep22: Change the chill adjustment for single/twins to 20 (from 50). Scan2 impact of survival was too extreme.
10Jun22: Change the offspring sale table to days. Tidy up comments for t1 &amp; t2.
3Apr22: Changed the Height ratio scalar to 1.25 to represent a moderate density clover pasture (c.f. the WA (region 3) standard.
                 Change FP1 to be establishing pasture along with FP0
29Mar22: Add CWW input values to latest Property template
23Mar22: Add comment on alternate day monitoring of mated dams. Add +2 to the timing of scanning - to get the scanning costs to be incurred in the scanning DVP.
16Mar22: Change shearing date for Aut to Nov (from Oct) so that shearing is similar relative timing to Spring.
                   Change shearing date for Win to Dec (from Jan) so that shearing is prior to joining and similar relative timing to Spring.
                   Change the offspring lamb selling rules. Change t[1] DVP1 to a max sale offset of 250days which corrsponds to teeth eruption and no longer being a lamb.
27Jan22: Change the mating date of Yearlings to be 12 month interval
26Nov21: Altered the slope of the LWC and feedsupply to reflect value for NV definition of feedsupply.
15Jun21: Fix headings for mob size
11Jun21: Change 'Force retention of drys' to False. To remove potential clash when 'force sale of drys' is selected with the default to force retention.
3Jun21: Tweak the FS0-FS3 FOO &amp; DMD. Change yearlilng TOL for Aut to 1 Jul
2Jun21: Tweak the FS0 FOO levels to allow for the region3 FOO adjustment
27May21: Make Aut TOL date the same for all genotypes
                    Calibrate FS0-2 FOO and DMD.
26May21: calibrate weekly rain dist and windspeed
21May21: Change the feed supply options and the feed variation option to align with the new table (BBM &amp; BBT point to BBT, BMT points to Maternal)
18May21: Change feed supply inputs to reflect the new feed supply with sires as 0 (and no effect of TOL)
17May21: Alter weaning age for BBM, BBT &amp; BMT because original values were test values
                     Alter the TOL association for progeny with dams. 
16May21: Adjust feed variation options for the spring pattern to point to the expanded table in FeedSupply. Adjust the Spring FeedSupply to point to existing table.
                    Revert to May lambing information rather than GEPEP calibration (TOL &amp; TOS). Revert Scan to 1.
5May21: GEPEP calibration. Altered May management to fit with the GEPEP MLP management
2May21: Altered the offspring t1 &amp; t2 definitions so that offspring can be sold at shearing in t[2]. t[1] is finished lamb for DVP0 &amp; 1 and mid year for later DVPs
                Altered dates of off spring FVPs so FVP1 aligns near the break and FVP2 near peak spring
29Apr21: Altered the standard feed supply values to align with the custom region &amp; the annual inputs
27Apr21: Change region to 3 (Custom region to set FOO conversion to -200kg/ha as per Old MIDAS GSM)
17Apr21: Adjust initial weight &amp; CFW at weaning for dams &amp; offspring to better match the range of progeny weights. (Increased the downside for the offspring weights)
                   Altered the nut spread comment re:LTW
13Apr21: Force retention of drys
10Apr21: Changed scanning to 0 (fixed problem)
8Apr21: Changed scanning to 1 for all classes (0 was infeasible)
                 Reset the May lambing shearing dates to original (had been MLP experiment dates)
                 Altered the nutspread for 6N experiments. Dams more detail on the down side, offspring more detail on the upside
                 Altered comment about alignment of Generator FOO and 'Pasture' FOO
4Apr21: Change TOL &amp; TOS back to standard values.
                 Set scan = 0 (to simplify the LW patterns)
                 Fix positioning of some comments
29Mar21:Set nutrition to 0, 1 , -1.
18Mar21: Change the standard TOL to both included, so FeedTest will report both TOL.
27: Alter dam age index to 3 letters
26:Altered sale inputs for offspring to align with the code and altered the default formulas for t1 &amp; t2
      Finetuned the husbandry wrt crutching &amp; mulesing BBT. Altered Husbandry number to be python 0 based (when cross checking)
25: Altered set name for weaning. Fixed ia_i_idg2 TOL to 0 &amp; 1
24: Altered the FOO &amp; digestibility of dry feed to align with the new values in Annuals
1: 2Apr19-Added blank Standard Single Table</t>
  </si>
  <si>
    <t>Minimum value</t>
  </si>
  <si>
    <t>Max change</t>
  </si>
  <si>
    <t>Formulas that calculate the range from min to max across the j2 axis</t>
  </si>
  <si>
    <t>1Feb26: 
31Jan26: Move the min &amp; max NV levels from Structural. Includes a z axis here. Change the minimum value to 3.5
15Dec22: Altered formulas for period dates to calculate from the day of year in Periods rather than the input dates (changes all periods to 7 days)
4Oct22: Altered formulas for the equivalent FOO &amp; DMD (old XMATCH) because the old method led to different feed across seasons at the season start.
1Oct22: Add calculation of chill index for the information of the user.
26Sep22: Fix error in calculation of propn_x. Was pointing to a blank cell, but input value was 0 anyway so no change.
19Jun22: Copied in the Chill index adjust from GSM
23Apr22: Added a shearing trigger for sires, dams &amp; Offs so that animals are sold prior to sale if cfw &gt;= trigger value. Offs: changed the the sales offset to a sale age. Removed the pffset from shearing to sale (or sale to shearing).
27Jan22: Change range name for date_born1st from oig2 to iog2 to be in the order as entered (rather than order as required)
                   Improve the names for the scanning inputs (to differentiate drys at scanning from drys at birth)
22Jan22: Change range names for ia_r2_k to be in the order as entered (rather than order as required)
19Jan22: Add o axis to inputs on i_dry_retain_forced_o
26Nov21: Reduce j0 axis to 2 slices for paststd_foo &amp; _dmd (altered name to reflect the new naming convention). Added i_supplement_zp6
24Sep21: alter the cashflow dates to be the maximum of the shearing dates plus 21 days (was minimum)
Sep21: Add table with cashflow &amp; peak debt dates for the stock enterprise
19Jul21: Edit the message about the Analysis Controls
16Jul21: Add an o axis to i_dry_sales_forced
14Jul21: Swap names for ia_r2_k4 &amp; k5 which were wrong way around
30Jun21: Change all range names from m4 to p4 for month axis and m1 to p1 for daily axis.
11Jun21: Add Trigger level for 'Scan option' so that cost of the different scanning options is not charged to all scanned dams
9Jun21: Outlined the feed supply table to collapse the z axis (at level 5)
8Jun21: Add a 'Not Mated' slice to the 'k2 input cluster' so that NM can have differential nutrition from Drys (can be managed separately from pregnants prior to scanning)
                 Fix error in i_k2_len formula
                 Alter table shape for ia_r2_sk2ig1 to include a scan axis (and update values to point to the new feedoptions_var table)
26May21: Delete z axis from mobsize input and offs FVP input which is not used anymore
16May21: Add winter lambing inputs for all necessary tables
                    Move the title that descibes the inclusion/exclusion of nutritional management (had got dsiplaced above sale/retention of drys)
27Apr21: remove name ranges for inputs moved to structure. 
25Apr21: Moved the nut_spread table to StructuralSA sheet
8Apr21: Expanded i_nutspread_n1 range for the nutrition experiment
22Mar21: added table of inputs for variables that were in Structural but are actually Feed supply and initial values.
7Jan21: deleted paddock size input (now in Property because required for pasture labour &amp; for crop labour)
15Dec20 &amp; 3Jan21: Altered formulas for handling of default input for sale time of offspring
5Nov20: Deleted pre-joining sire check &amp; Joining (adding the sires to the dams)
14Apr19: Created the workbook</t>
  </si>
  <si>
    <t>1Feb26: Connected a rudimentary formula to calculate the Min &amp; Max values for i_feedoptions_r1j2p
31Jan26: Delete rows from sheet that had been removed from other regional versions of Property
26Nov21: Changed the j0 axis in feedoptions to j2
                    Altered comment to describe confinement timing.
                    Changed the headings to reflect that the feed supply inputs are NV. Added back the Title style
                    Added i_confinement_r1p6z (True/False input)
3Jul21: Changed columns of the feed supply tables to make space for a season type (moved the counter in to column 5)
10Jun21: Alter rangenames of the feed supply to feedsupply_options and feedsupply_adj_options (now adj rather than var)
8Jun21: Altered the shape of the FeedOptions_var_r2p table to include different scan options
24May21: Add 3rd TOL to the timing section of the Feedsupply heading
23May21: Fix range for i_feedoptions_var_r2p
18May21: Alter Feed supply table to remove TOL options for sires and add BBT &amp; Maternal feed supply &amp; feed options for Dams &amp; Offspring
16May21: Add feedoptions for the winter lambing (extra 16 rows)
22Apr21: Added more rows to the feed options table and extended the range (i_feedoptions_r1j0p). Complements the new sav_r1_izg1
5Apr21: Added extra column to handle 9.5yr simulation
11Apr19-Created the sheet
1Apr19: Created the version control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</si>
</sst>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
    <numFmt numFmtId="165" formatCode="General_)"/>
    <numFmt numFmtId="166" formatCode="0.00_)"/>
    <numFmt numFmtId="167" formatCode="0.0_)"/>
    <numFmt numFmtId="168" formatCode="0.0%"/>
    <numFmt numFmtId="169" formatCode="0.0"/>
    <numFmt numFmtId="170" formatCode="&quot;Soil &quot;0"/>
    <numFmt numFmtId="171" formatCode="#,##0.0"/>
    <numFmt numFmtId="172" formatCode="0.0000"/>
    <numFmt numFmtId="173" formatCode="0.000"/>
    <numFmt numFmtId="174" formatCode="#,##0.000"/>
    <numFmt numFmtId="175" formatCode="[$-C09]dd\-mmm\-yy;@"/>
    <numFmt numFmtId="176" formatCode="\P0"/>
    <numFmt numFmtId="177" formatCode="d/m/yy;@"/>
    <numFmt numFmtId="178" formatCode="d\-mmm\-yy;\-0;\-;@"/>
    <numFmt numFmtId="179" formatCode="dd/mm/yy;@"/>
    <numFmt numFmtId="180" formatCode="0.00000"/>
  </numFmts>
  <fonts count="64" x14ac:knownFonts="1">
    <font>
      <sz val="11"/>
      <color theme="1"/>
      <name val="Calibri"/>
      <family val="2"/>
      <scheme val="minor"/>
    </font>
    <font>
      <sz val="10"/>
      <name val="Times New Roman"/>
      <family val="1"/>
    </font>
    <font>
      <sz val="10"/>
      <color indexed="8"/>
      <name val="Times New Roman"/>
      <family val="1"/>
    </font>
    <font>
      <b/>
      <sz val="10"/>
      <color indexed="8"/>
      <name val="Times New Roman"/>
      <family val="1"/>
    </font>
    <font>
      <b/>
      <sz val="10"/>
      <name val="Times New Roman"/>
      <family val="1"/>
    </font>
    <font>
      <b/>
      <sz val="9"/>
      <color indexed="10"/>
      <name val="Times New Roman"/>
      <family val="1"/>
    </font>
    <font>
      <sz val="10"/>
      <name val="Courier"/>
      <family val="3"/>
    </font>
    <font>
      <sz val="10"/>
      <color indexed="10"/>
      <name val="Times New Roman"/>
      <family val="1"/>
    </font>
    <font>
      <sz val="8"/>
      <color indexed="8"/>
      <name val="Times New Roman"/>
      <family val="1"/>
    </font>
    <font>
      <b/>
      <sz val="9"/>
      <color indexed="81"/>
      <name val="Tahoma"/>
      <family val="2"/>
    </font>
    <font>
      <sz val="9"/>
      <color indexed="81"/>
      <name val="Tahoma"/>
      <family val="2"/>
    </font>
    <font>
      <sz val="8"/>
      <name val="Calibri"/>
      <family val="2"/>
      <scheme val="minor"/>
    </font>
    <font>
      <b/>
      <sz val="11"/>
      <color theme="1"/>
      <name val="Calibri"/>
      <family val="2"/>
      <scheme val="minor"/>
    </font>
    <font>
      <sz val="10"/>
      <color indexed="22"/>
      <name val="Times New Roman"/>
      <family val="1"/>
    </font>
    <font>
      <sz val="8"/>
      <name val="Times New Roman"/>
      <family val="1"/>
    </font>
    <font>
      <sz val="1"/>
      <color indexed="22"/>
      <name val="Times New Roman"/>
      <family val="1"/>
    </font>
    <font>
      <sz val="10"/>
      <color rgb="FF0000CC"/>
      <name val="Times New Roman"/>
      <family val="1"/>
    </font>
    <font>
      <sz val="10"/>
      <name val="Arial"/>
      <family val="2"/>
    </font>
    <font>
      <b/>
      <sz val="10"/>
      <color rgb="FFFF0000"/>
      <name val="Times New Roman"/>
      <family val="1"/>
    </font>
    <font>
      <u/>
      <sz val="10"/>
      <color indexed="8"/>
      <name val="Times New Roman"/>
      <family val="1"/>
    </font>
    <font>
      <u/>
      <sz val="10"/>
      <name val="Arial"/>
      <family val="2"/>
    </font>
    <font>
      <sz val="10"/>
      <color theme="1"/>
      <name val="Times New Roman"/>
      <family val="1"/>
    </font>
    <font>
      <sz val="11"/>
      <color rgb="FF3F3F76"/>
      <name val="Calibri"/>
      <family val="2"/>
      <scheme val="minor"/>
    </font>
    <font>
      <sz val="11"/>
      <color indexed="8"/>
      <name val="Times New Roman"/>
      <family val="1"/>
    </font>
    <font>
      <b/>
      <sz val="10"/>
      <color rgb="FF000000"/>
      <name val="Times New Roman"/>
      <family val="1"/>
    </font>
    <font>
      <sz val="11"/>
      <color theme="1"/>
      <name val="Calibri"/>
      <family val="2"/>
      <scheme val="minor"/>
    </font>
    <font>
      <b/>
      <sz val="11"/>
      <color rgb="FFFA7D00"/>
      <name val="Calibri"/>
      <family val="2"/>
      <scheme val="minor"/>
    </font>
    <font>
      <sz val="9"/>
      <color theme="1"/>
      <name val="Calibri"/>
      <family val="2"/>
      <scheme val="minor"/>
    </font>
    <font>
      <sz val="11"/>
      <color rgb="FFB2B2B2"/>
      <name val="Calibri"/>
      <family val="2"/>
      <scheme val="minor"/>
    </font>
    <font>
      <i/>
      <sz val="14"/>
      <color theme="1"/>
      <name val="Times New Roman"/>
      <family val="1"/>
    </font>
    <font>
      <sz val="11"/>
      <color theme="1"/>
      <name val="Times New Roman"/>
      <family val="1"/>
    </font>
    <font>
      <b/>
      <sz val="11"/>
      <color indexed="8"/>
      <name val="Times New Roman"/>
      <family val="1"/>
    </font>
    <font>
      <b/>
      <sz val="11"/>
      <color theme="1"/>
      <name val="Times New Roman"/>
      <family val="1"/>
    </font>
    <font>
      <i/>
      <sz val="11"/>
      <color theme="1"/>
      <name val="Times New Roman"/>
      <family val="1"/>
    </font>
    <font>
      <sz val="11"/>
      <color rgb="FF0000CC"/>
      <name val="Calibri"/>
      <family val="2"/>
      <scheme val="minor"/>
    </font>
    <font>
      <sz val="11"/>
      <color theme="0" tint="-0.34998626667073579"/>
      <name val="Times New Roman"/>
      <family val="1"/>
    </font>
    <font>
      <sz val="11"/>
      <color theme="0" tint="-0.34998626667073579"/>
      <name val="Calibri"/>
      <family val="2"/>
      <scheme val="minor"/>
    </font>
    <font>
      <u/>
      <sz val="11"/>
      <color theme="1"/>
      <name val="Times New Roman"/>
      <family val="1"/>
    </font>
    <font>
      <sz val="10"/>
      <color rgb="FF0000CC"/>
      <name val="Calibri"/>
      <family val="2"/>
      <scheme val="minor"/>
    </font>
    <font>
      <sz val="11"/>
      <name val="Calibri"/>
      <family val="2"/>
      <scheme val="minor"/>
    </font>
    <font>
      <sz val="11"/>
      <name val="Times New Roman"/>
      <family val="1"/>
    </font>
    <font>
      <vertAlign val="superscript"/>
      <sz val="11"/>
      <color theme="1"/>
      <name val="Times New Roman"/>
      <family val="1"/>
    </font>
    <font>
      <sz val="8"/>
      <color theme="1"/>
      <name val="Times New Roman"/>
      <family val="1"/>
    </font>
    <font>
      <sz val="11"/>
      <color rgb="FF0000FF"/>
      <name val="Times New Roman"/>
      <family val="1"/>
    </font>
    <font>
      <sz val="9"/>
      <color theme="0" tint="-0.34998626667073579"/>
      <name val="Calibri"/>
      <family val="2"/>
      <scheme val="minor"/>
    </font>
    <font>
      <sz val="10"/>
      <color rgb="FF3399FF"/>
      <name val="Times New Roman"/>
      <family val="1"/>
    </font>
    <font>
      <sz val="10"/>
      <color rgb="FFFF0000"/>
      <name val="Times New Roman"/>
      <family val="1"/>
    </font>
    <font>
      <b/>
      <sz val="14"/>
      <color rgb="FFFF0000"/>
      <name val="Calibri"/>
      <family val="2"/>
      <scheme val="minor"/>
    </font>
    <font>
      <u val="singleAccounting"/>
      <sz val="10"/>
      <color indexed="8"/>
      <name val="Times New Roman"/>
      <family val="1"/>
    </font>
    <font>
      <u val="singleAccounting"/>
      <sz val="11"/>
      <color theme="1"/>
      <name val="Calibri"/>
      <family val="2"/>
      <scheme val="minor"/>
    </font>
    <font>
      <sz val="8"/>
      <color indexed="12"/>
      <name val="Times New Roman"/>
      <family val="1"/>
    </font>
    <font>
      <sz val="10"/>
      <color indexed="12"/>
      <name val="Times New Roman"/>
      <family val="1"/>
    </font>
    <font>
      <b/>
      <sz val="9"/>
      <name val="Calibri"/>
      <family val="2"/>
      <scheme val="minor"/>
    </font>
    <font>
      <b/>
      <sz val="14"/>
      <color theme="3"/>
      <name val="Times New Roman"/>
      <family val="1"/>
    </font>
    <font>
      <i/>
      <sz val="10"/>
      <color theme="1"/>
      <name val="Times New Roman"/>
      <family val="1"/>
    </font>
    <font>
      <b/>
      <sz val="9"/>
      <color rgb="FFFF0000"/>
      <name val="Calibri"/>
      <family val="2"/>
      <scheme val="minor"/>
    </font>
    <font>
      <sz val="10"/>
      <color theme="1"/>
      <name val="Calibri"/>
      <family val="2"/>
      <scheme val="minor"/>
    </font>
    <font>
      <sz val="11"/>
      <color rgb="FF9C0006"/>
      <name val="Calibri"/>
      <family val="2"/>
    </font>
    <font>
      <sz val="11"/>
      <color theme="1"/>
      <name val="Cambria"/>
      <family val="1"/>
    </font>
    <font>
      <sz val="11"/>
      <color rgb="FF9C0006"/>
      <name val="Calibri"/>
      <family val="2"/>
      <scheme val="minor"/>
    </font>
    <font>
      <sz val="10"/>
      <color rgb="FF000000"/>
      <name val="Calibri"/>
    </font>
    <font>
      <b/>
      <sz val="9"/>
      <color indexed="81"/>
      <name val="Tahoma"/>
      <charset val="1"/>
    </font>
    <font>
      <sz val="9"/>
      <color indexed="81"/>
      <name val="Tahoma"/>
      <charset val="1"/>
    </font>
    <font>
      <sz val="11"/>
      <color rgb="FFFA7D00"/>
      <name val="Calibri"/>
      <family val="2"/>
    </font>
  </fonts>
  <fills count="42">
    <fill>
      <patternFill patternType="none"/>
    </fill>
    <fill>
      <patternFill patternType="gray125"/>
    </fill>
    <fill>
      <patternFill patternType="solid">
        <fgColor indexed="29"/>
        <bgColor indexed="64"/>
      </patternFill>
    </fill>
    <fill>
      <patternFill patternType="solid">
        <fgColor indexed="27"/>
        <bgColor indexed="64"/>
      </patternFill>
    </fill>
    <fill>
      <patternFill patternType="solid">
        <fgColor indexed="22"/>
      </patternFill>
    </fill>
    <fill>
      <patternFill patternType="solid">
        <fgColor indexed="22"/>
        <bgColor indexed="64"/>
      </patternFill>
    </fill>
    <fill>
      <patternFill patternType="solid">
        <fgColor indexed="45"/>
        <bgColor indexed="64"/>
      </patternFill>
    </fill>
    <fill>
      <patternFill patternType="solid">
        <fgColor rgb="FFFFFF00"/>
        <bgColor indexed="64"/>
      </patternFill>
    </fill>
    <fill>
      <patternFill patternType="solid">
        <fgColor indexed="26"/>
        <bgColor indexed="64"/>
      </patternFill>
    </fill>
    <fill>
      <patternFill patternType="solid">
        <fgColor theme="0"/>
        <bgColor indexed="64"/>
      </patternFill>
    </fill>
    <fill>
      <patternFill patternType="solid">
        <fgColor rgb="FF66FF99"/>
        <bgColor indexed="64"/>
      </patternFill>
    </fill>
    <fill>
      <patternFill patternType="solid">
        <fgColor rgb="FFF8695A"/>
        <bgColor indexed="64"/>
      </patternFill>
    </fill>
    <fill>
      <patternFill patternType="solid">
        <fgColor theme="2"/>
        <bgColor indexed="64"/>
      </patternFill>
    </fill>
    <fill>
      <patternFill patternType="solid">
        <fgColor indexed="57"/>
        <bgColor indexed="64"/>
      </patternFill>
    </fill>
    <fill>
      <patternFill patternType="solid">
        <fgColor rgb="FFCCFFFF"/>
        <bgColor indexed="64"/>
      </patternFill>
    </fill>
    <fill>
      <patternFill patternType="solid">
        <fgColor indexed="41"/>
        <bgColor indexed="64"/>
      </patternFill>
    </fill>
    <fill>
      <patternFill patternType="solid">
        <fgColor indexed="11"/>
        <bgColor indexed="64"/>
      </patternFill>
    </fill>
    <fill>
      <patternFill patternType="solid">
        <fgColor rgb="FFFFFFCC"/>
        <bgColor indexed="64"/>
      </patternFill>
    </fill>
    <fill>
      <patternFill patternType="solid">
        <fgColor rgb="FFFFCC99"/>
      </patternFill>
    </fill>
    <fill>
      <patternFill patternType="solid">
        <fgColor rgb="FFEBFFFF"/>
        <bgColor indexed="64"/>
      </patternFill>
    </fill>
    <fill>
      <patternFill patternType="solid">
        <fgColor rgb="FFF2F2F2"/>
      </patternFill>
    </fill>
    <fill>
      <patternFill patternType="solid">
        <fgColor theme="5" tint="0.39994506668294322"/>
        <bgColor indexed="64"/>
      </patternFill>
    </fill>
    <fill>
      <patternFill patternType="solid">
        <fgColor rgb="FF969696"/>
        <bgColor indexed="64"/>
      </patternFill>
    </fill>
    <fill>
      <patternFill patternType="solid">
        <fgColor rgb="FFB2B2B2"/>
        <bgColor indexed="64"/>
      </patternFill>
    </fill>
    <fill>
      <patternFill patternType="solid">
        <fgColor theme="8" tint="0.79998168889431442"/>
        <bgColor indexed="64"/>
      </patternFill>
    </fill>
    <fill>
      <patternFill patternType="solid">
        <fgColor rgb="FFFFEA93"/>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DDDDDD"/>
        <bgColor indexed="64"/>
      </patternFill>
    </fill>
    <fill>
      <patternFill patternType="solid">
        <fgColor rgb="FFD4E7C7"/>
        <bgColor indexed="64"/>
      </patternFill>
    </fill>
    <fill>
      <patternFill patternType="solid">
        <fgColor rgb="FFB8D8A3"/>
        <bgColor indexed="64"/>
      </patternFill>
    </fill>
    <fill>
      <patternFill patternType="solid">
        <fgColor rgb="FF9BC77C"/>
        <bgColor indexed="64"/>
      </patternFill>
    </fill>
    <fill>
      <patternFill patternType="solid">
        <fgColor theme="9" tint="0.39994506668294322"/>
        <bgColor indexed="64"/>
      </patternFill>
    </fill>
    <fill>
      <patternFill patternType="solid">
        <fgColor theme="9" tint="0.599963377788628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theme="9"/>
        <bgColor indexed="64"/>
      </patternFill>
    </fill>
    <fill>
      <patternFill patternType="solid">
        <fgColor theme="6" tint="0.39994506668294322"/>
        <bgColor indexed="64"/>
      </patternFill>
    </fill>
    <fill>
      <patternFill patternType="solid">
        <fgColor rgb="FFFFC7CE"/>
      </patternFill>
    </fill>
    <fill>
      <patternFill patternType="solid">
        <fgColor theme="8" tint="0.79998168889431442"/>
        <bgColor indexed="65"/>
      </patternFill>
    </fill>
  </fills>
  <borders count="126">
    <border>
      <left/>
      <right/>
      <top/>
      <bottom/>
      <diagonal/>
    </border>
    <border>
      <left/>
      <right/>
      <top style="medium">
        <color indexed="64"/>
      </top>
      <bottom/>
      <diagonal/>
    </border>
    <border>
      <left/>
      <right style="thick">
        <color indexed="64"/>
      </right>
      <top style="medium">
        <color indexed="64"/>
      </top>
      <bottom/>
      <diagonal/>
    </border>
    <border>
      <left/>
      <right style="thick">
        <color indexed="64"/>
      </right>
      <top/>
      <bottom/>
      <diagonal/>
    </border>
    <border>
      <left style="hair">
        <color indexed="64"/>
      </left>
      <right style="hair">
        <color indexed="64"/>
      </right>
      <top/>
      <bottom/>
      <diagonal/>
    </border>
    <border>
      <left/>
      <right/>
      <top/>
      <bottom style="hair">
        <color indexed="64"/>
      </bottom>
      <diagonal/>
    </border>
    <border>
      <left style="hair">
        <color indexed="64"/>
      </left>
      <right style="hair">
        <color indexed="64"/>
      </right>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right/>
      <top/>
      <bottom style="thin">
        <color indexed="64"/>
      </bottom>
      <diagonal/>
    </border>
    <border>
      <left/>
      <right style="thick">
        <color indexed="64"/>
      </right>
      <top/>
      <bottom style="thin">
        <color indexed="64"/>
      </bottom>
      <diagonal/>
    </border>
    <border>
      <left style="hair">
        <color indexed="64"/>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style="hair">
        <color indexed="64"/>
      </top>
      <bottom/>
      <diagonal/>
    </border>
    <border>
      <left style="hair">
        <color indexed="64"/>
      </left>
      <right/>
      <top/>
      <bottom style="hair">
        <color indexed="64"/>
      </bottom>
      <diagonal/>
    </border>
    <border>
      <left/>
      <right style="hair">
        <color indexed="64"/>
      </right>
      <top style="hair">
        <color indexed="64"/>
      </top>
      <bottom/>
      <diagonal/>
    </border>
    <border>
      <left/>
      <right style="hair">
        <color indexed="64"/>
      </right>
      <top/>
      <bottom style="hair">
        <color indexed="64"/>
      </bottom>
      <diagonal/>
    </border>
    <border>
      <left style="hair">
        <color indexed="64"/>
      </left>
      <right style="hair">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thin">
        <color indexed="64"/>
      </bottom>
      <diagonal/>
    </border>
    <border>
      <left/>
      <right style="hair">
        <color indexed="64"/>
      </right>
      <top style="hair">
        <color indexed="64"/>
      </top>
      <bottom style="hair">
        <color indexed="64"/>
      </bottom>
      <diagonal/>
    </border>
    <border>
      <left/>
      <right/>
      <top style="medium">
        <color indexed="64"/>
      </top>
      <bottom style="thin">
        <color theme="2"/>
      </bottom>
      <diagonal/>
    </border>
    <border>
      <left style="thin">
        <color rgb="FF7F7F7F"/>
      </left>
      <right style="thin">
        <color rgb="FF7F7F7F"/>
      </right>
      <top style="thin">
        <color rgb="FF7F7F7F"/>
      </top>
      <bottom style="thin">
        <color rgb="FF7F7F7F"/>
      </bottom>
      <diagonal/>
    </border>
    <border>
      <left style="hair">
        <color indexed="64"/>
      </left>
      <right/>
      <top style="hair">
        <color indexed="64"/>
      </top>
      <bottom style="hair">
        <color indexed="64"/>
      </bottom>
      <diagonal/>
    </border>
    <border>
      <left/>
      <right/>
      <top/>
      <bottom style="medium">
        <color auto="1"/>
      </bottom>
      <diagonal/>
    </border>
    <border>
      <left style="hair">
        <color auto="1"/>
      </left>
      <right/>
      <top style="medium">
        <color auto="1"/>
      </top>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style="hair">
        <color theme="0" tint="-0.24994659260841701"/>
      </left>
      <right style="hair">
        <color theme="0" tint="-0.24994659260841701"/>
      </right>
      <top/>
      <bottom/>
      <diagonal/>
    </border>
    <border>
      <left style="hair">
        <color theme="0" tint="-0.24994659260841701"/>
      </left>
      <right style="hair">
        <color theme="0" tint="-0.24994659260841701"/>
      </right>
      <top/>
      <bottom style="hair">
        <color theme="0" tint="-0.24994659260841701"/>
      </bottom>
      <diagonal/>
    </border>
    <border>
      <left style="hair">
        <color auto="1"/>
      </left>
      <right/>
      <top/>
      <bottom style="thin">
        <color auto="1"/>
      </bottom>
      <diagonal/>
    </border>
    <border>
      <left/>
      <right/>
      <top style="thin">
        <color indexed="64"/>
      </top>
      <bottom/>
      <diagonal/>
    </border>
    <border>
      <left/>
      <right/>
      <top/>
      <bottom style="hair">
        <color theme="0" tint="-0.24994659260841701"/>
      </bottom>
      <diagonal/>
    </border>
    <border>
      <left style="thin">
        <color indexed="64"/>
      </left>
      <right style="thin">
        <color indexed="64"/>
      </right>
      <top style="thin">
        <color indexed="64"/>
      </top>
      <bottom style="hair">
        <color theme="0" tint="-0.24994659260841701"/>
      </bottom>
      <diagonal/>
    </border>
    <border>
      <left/>
      <right style="hair">
        <color theme="0" tint="-0.24994659260841701"/>
      </right>
      <top style="hair">
        <color theme="0" tint="-0.24994659260841701"/>
      </top>
      <bottom style="hair">
        <color theme="0" tint="-0.24994659260841701"/>
      </bottom>
      <diagonal/>
    </border>
    <border>
      <left style="hair">
        <color theme="9" tint="-0.499984740745262"/>
      </left>
      <right style="hair">
        <color theme="9" tint="-0.499984740745262"/>
      </right>
      <top style="hair">
        <color theme="9" tint="-0.499984740745262"/>
      </top>
      <bottom style="hair">
        <color theme="9" tint="-0.499984740745262"/>
      </bottom>
      <diagonal/>
    </border>
    <border>
      <left style="hair">
        <color theme="0" tint="-0.24994659260841701"/>
      </left>
      <right/>
      <top style="hair">
        <color theme="0" tint="-0.24994659260841701"/>
      </top>
      <bottom/>
      <diagonal/>
    </border>
    <border>
      <left/>
      <right/>
      <top style="hair">
        <color theme="0" tint="-0.24994659260841701"/>
      </top>
      <bottom/>
      <diagonal/>
    </border>
    <border>
      <left/>
      <right style="hair">
        <color theme="0" tint="-0.24994659260841701"/>
      </right>
      <top style="hair">
        <color theme="0" tint="-0.24994659260841701"/>
      </top>
      <bottom/>
      <diagonal/>
    </border>
    <border>
      <left style="thin">
        <color indexed="64"/>
      </left>
      <right style="thin">
        <color indexed="64"/>
      </right>
      <top style="hair">
        <color theme="0" tint="-0.24994659260841701"/>
      </top>
      <bottom style="thin">
        <color indexed="64"/>
      </bottom>
      <diagonal/>
    </border>
    <border>
      <left style="hair">
        <color theme="0" tint="-0.24994659260841701"/>
      </left>
      <right/>
      <top/>
      <bottom style="hair">
        <color theme="0" tint="-0.24994659260841701"/>
      </bottom>
      <diagonal/>
    </border>
    <border>
      <left/>
      <right style="hair">
        <color theme="0" tint="-0.24994659260841701"/>
      </right>
      <top/>
      <bottom style="hair">
        <color theme="0" tint="-0.24994659260841701"/>
      </bottom>
      <diagonal/>
    </border>
    <border>
      <left style="hair">
        <color theme="0" tint="-0.24994659260841701"/>
      </left>
      <right style="hair">
        <color theme="0" tint="-0.24994659260841701"/>
      </right>
      <top style="hair">
        <color theme="0" tint="-0.24994659260841701"/>
      </top>
      <bottom/>
      <diagonal/>
    </border>
    <border>
      <left style="hair">
        <color theme="0" tint="-0.24994659260841701"/>
      </left>
      <right/>
      <top style="hair">
        <color theme="0" tint="-0.24994659260841701"/>
      </top>
      <bottom style="hair">
        <color theme="0" tint="-0.24994659260841701"/>
      </bottom>
      <diagonal/>
    </border>
    <border>
      <left style="hair">
        <color theme="0" tint="-0.24994659260841701"/>
      </left>
      <right style="hair">
        <color theme="0" tint="-0.24994659260841701"/>
      </right>
      <top style="hair">
        <color theme="1" tint="0.24994659260841701"/>
      </top>
      <bottom style="hair">
        <color theme="0" tint="-0.24994659260841701"/>
      </bottom>
      <diagonal/>
    </border>
    <border>
      <left style="hair">
        <color auto="1"/>
      </left>
      <right style="hair">
        <color theme="0" tint="-0.34998626667073579"/>
      </right>
      <top style="hair">
        <color auto="1"/>
      </top>
      <bottom style="hair">
        <color theme="0" tint="-0.34998626667073579"/>
      </bottom>
      <diagonal/>
    </border>
    <border>
      <left style="hair">
        <color theme="0" tint="-0.34998626667073579"/>
      </left>
      <right style="hair">
        <color theme="0" tint="-0.34998626667073579"/>
      </right>
      <top style="hair">
        <color auto="1"/>
      </top>
      <bottom style="hair">
        <color theme="0" tint="-0.34998626667073579"/>
      </bottom>
      <diagonal/>
    </border>
    <border>
      <left style="hair">
        <color theme="0" tint="-0.34998626667073579"/>
      </left>
      <right style="hair">
        <color auto="1"/>
      </right>
      <top style="hair">
        <color auto="1"/>
      </top>
      <bottom style="hair">
        <color theme="0" tint="-0.34998626667073579"/>
      </bottom>
      <diagonal/>
    </border>
    <border>
      <left style="thin">
        <color indexed="64"/>
      </left>
      <right style="thin">
        <color indexed="64"/>
      </right>
      <top style="hair">
        <color theme="0" tint="-0.24994659260841701"/>
      </top>
      <bottom style="hair">
        <color theme="0" tint="-0.24994659260841701"/>
      </bottom>
      <diagonal/>
    </border>
    <border>
      <left style="hair">
        <color auto="1"/>
      </left>
      <right style="hair">
        <color theme="0" tint="-0.34998626667073579"/>
      </right>
      <top style="hair">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hair">
        <color auto="1"/>
      </right>
      <top style="hair">
        <color theme="0" tint="-0.34998626667073579"/>
      </top>
      <bottom style="hair">
        <color theme="0" tint="-0.34998626667073579"/>
      </bottom>
      <diagonal/>
    </border>
    <border>
      <left style="hair">
        <color theme="0" tint="-0.24994659260841701"/>
      </left>
      <right style="hair">
        <color theme="0" tint="-0.24994659260841701"/>
      </right>
      <top style="hair">
        <color theme="0" tint="-0.24994659260841701"/>
      </top>
      <bottom style="hair">
        <color theme="1" tint="0.24994659260841701"/>
      </bottom>
      <diagonal/>
    </border>
    <border>
      <left style="hair">
        <color auto="1"/>
      </left>
      <right style="hair">
        <color theme="0" tint="-0.34998626667073579"/>
      </right>
      <top style="hair">
        <color theme="0" tint="-0.34998626667073579"/>
      </top>
      <bottom style="hair">
        <color auto="1"/>
      </bottom>
      <diagonal/>
    </border>
    <border>
      <left style="hair">
        <color theme="0" tint="-0.34998626667073579"/>
      </left>
      <right style="hair">
        <color theme="0" tint="-0.34998626667073579"/>
      </right>
      <top style="hair">
        <color theme="0" tint="-0.34998626667073579"/>
      </top>
      <bottom style="hair">
        <color auto="1"/>
      </bottom>
      <diagonal/>
    </border>
    <border>
      <left style="hair">
        <color theme="0" tint="-0.34998626667073579"/>
      </left>
      <right style="hair">
        <color auto="1"/>
      </right>
      <top style="hair">
        <color theme="0" tint="-0.34998626667073579"/>
      </top>
      <bottom style="hair">
        <color auto="1"/>
      </bottom>
      <diagonal/>
    </border>
    <border>
      <left style="hair">
        <color theme="0" tint="-0.24994659260841701"/>
      </left>
      <right/>
      <top/>
      <bottom/>
      <diagonal/>
    </border>
    <border>
      <left/>
      <right style="hair">
        <color theme="0" tint="-0.24994659260841701"/>
      </right>
      <top/>
      <bottom/>
      <diagonal/>
    </border>
    <border>
      <left style="hair">
        <color auto="1"/>
      </left>
      <right style="hair">
        <color auto="1"/>
      </right>
      <top style="hair">
        <color theme="0" tint="-0.24994659260841701"/>
      </top>
      <bottom style="hair">
        <color theme="0" tint="-0.24994659260841701"/>
      </bottom>
      <diagonal/>
    </border>
    <border>
      <left style="hair">
        <color auto="1"/>
      </left>
      <right style="hair">
        <color theme="0" tint="-0.24994659260841701"/>
      </right>
      <top style="hair">
        <color theme="0" tint="-0.24994659260841701"/>
      </top>
      <bottom style="hair">
        <color theme="0" tint="-0.24994659260841701"/>
      </bottom>
      <diagonal/>
    </border>
    <border>
      <left style="hair">
        <color theme="0" tint="-0.24994659260841701"/>
      </left>
      <right style="hair">
        <color auto="1"/>
      </right>
      <top style="hair">
        <color theme="0" tint="-0.24994659260841701"/>
      </top>
      <bottom style="hair">
        <color theme="0" tint="-0.24994659260841701"/>
      </bottom>
      <diagonal/>
    </border>
    <border>
      <left style="hair">
        <color theme="9" tint="-0.499984740745262"/>
      </left>
      <right style="hair">
        <color theme="9" tint="-0.499984740745262"/>
      </right>
      <top style="hair">
        <color theme="9" tint="-0.499984740745262"/>
      </top>
      <bottom/>
      <diagonal/>
    </border>
    <border>
      <left style="hair">
        <color theme="0" tint="-0.24994659260841701"/>
      </left>
      <right/>
      <top/>
      <bottom style="hair">
        <color theme="1" tint="0.24994659260841701"/>
      </bottom>
      <diagonal/>
    </border>
    <border>
      <left/>
      <right style="hair">
        <color theme="0" tint="-0.24994659260841701"/>
      </right>
      <top/>
      <bottom style="hair">
        <color theme="1" tint="0.24994659260841701"/>
      </bottom>
      <diagonal/>
    </border>
    <border>
      <left style="hair">
        <color rgb="FF7F7F7F"/>
      </left>
      <right/>
      <top style="hair">
        <color auto="1"/>
      </top>
      <bottom style="hair">
        <color auto="1"/>
      </bottom>
      <diagonal/>
    </border>
    <border>
      <left style="hair">
        <color theme="0" tint="-0.24994659260841701"/>
      </left>
      <right style="hair">
        <color theme="0" tint="-0.24994659260841701"/>
      </right>
      <top style="hair">
        <color auto="1"/>
      </top>
      <bottom style="hair">
        <color theme="0" tint="-0.24994659260841701"/>
      </bottom>
      <diagonal/>
    </border>
    <border>
      <left style="hair">
        <color theme="0" tint="-0.24994659260841701"/>
      </left>
      <right style="hair">
        <color theme="0" tint="-0.24994659260841701"/>
      </right>
      <top style="hair">
        <color theme="0" tint="-0.24994659260841701"/>
      </top>
      <bottom style="hair">
        <color auto="1"/>
      </bottom>
      <diagonal/>
    </border>
    <border>
      <left style="hair">
        <color theme="0" tint="-0.24994659260841701"/>
      </left>
      <right style="hair">
        <color theme="0" tint="-0.24994659260841701"/>
      </right>
      <top/>
      <bottom style="hair">
        <color auto="1"/>
      </bottom>
      <diagonal/>
    </border>
    <border>
      <left style="hair">
        <color theme="0" tint="-0.24994659260841701"/>
      </left>
      <right style="hair">
        <color theme="0" tint="-0.24994659260841701"/>
      </right>
      <top style="hair">
        <color auto="1"/>
      </top>
      <bottom style="hair">
        <color theme="1" tint="0.24994659260841701"/>
      </bottom>
      <diagonal/>
    </border>
    <border>
      <left style="hair">
        <color theme="1" tint="0.24994659260841701"/>
      </left>
      <right style="hair">
        <color theme="0" tint="-0.24994659260841701"/>
      </right>
      <top style="hair">
        <color theme="0" tint="-0.24994659260841701"/>
      </top>
      <bottom style="hair">
        <color theme="0" tint="-0.24994659260841701"/>
      </bottom>
      <diagonal/>
    </border>
    <border>
      <left style="hair">
        <color theme="0" tint="-0.24994659260841701"/>
      </left>
      <right style="hair">
        <color theme="1" tint="0.24994659260841701"/>
      </right>
      <top style="hair">
        <color theme="0" tint="-0.24994659260841701"/>
      </top>
      <bottom style="hair">
        <color theme="0" tint="-0.2499465926084170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hair">
        <color theme="0" tint="-0.24994659260841701"/>
      </left>
      <right style="hair">
        <color theme="0" tint="-0.24994659260841701"/>
      </right>
      <top style="hair">
        <color theme="0" tint="-0.24994659260841701"/>
      </top>
      <bottom style="hair">
        <color theme="1" tint="0.14996795556505021"/>
      </bottom>
      <diagonal/>
    </border>
    <border>
      <left style="hair">
        <color theme="0" tint="-0.24994659260841701"/>
      </left>
      <right style="hair">
        <color theme="0" tint="-0.24994659260841701"/>
      </right>
      <top style="hair">
        <color theme="1" tint="0.14996795556505021"/>
      </top>
      <bottom style="hair">
        <color theme="0" tint="-0.24994659260841701"/>
      </bottom>
      <diagonal/>
    </border>
    <border>
      <left style="hair">
        <color theme="1" tint="0.24994659260841701"/>
      </left>
      <right style="hair">
        <color theme="0" tint="-0.24994659260841701"/>
      </right>
      <top style="hair">
        <color theme="0" tint="-0.24994659260841701"/>
      </top>
      <bottom/>
      <diagonal/>
    </border>
    <border>
      <left style="hair">
        <color theme="0" tint="-0.24994659260841701"/>
      </left>
      <right style="hair">
        <color theme="1" tint="0.24994659260841701"/>
      </right>
      <top style="hair">
        <color theme="0" tint="-0.24994659260841701"/>
      </top>
      <bottom/>
      <diagonal/>
    </border>
    <border>
      <left style="hair">
        <color theme="0" tint="-0.24994659260841701"/>
      </left>
      <right style="hair">
        <color theme="0" tint="-0.24994659260841701"/>
      </right>
      <top style="thin">
        <color indexed="64"/>
      </top>
      <bottom style="hair">
        <color theme="0" tint="-0.24994659260841701"/>
      </bottom>
      <diagonal/>
    </border>
    <border>
      <left style="hair">
        <color theme="1" tint="0.34998626667073579"/>
      </left>
      <right style="hair">
        <color theme="1" tint="0.34998626667073579"/>
      </right>
      <top style="hair">
        <color theme="1" tint="0.34998626667073579"/>
      </top>
      <bottom style="hair">
        <color theme="1" tint="0.34998626667073579"/>
      </bottom>
      <diagonal/>
    </border>
    <border>
      <left style="hair">
        <color theme="1" tint="0.34998626667073579"/>
      </left>
      <right style="hair">
        <color theme="1" tint="0.34998626667073579"/>
      </right>
      <top style="hair">
        <color theme="1" tint="0.34998626667073579"/>
      </top>
      <bottom style="thin">
        <color theme="1" tint="0.34998626667073579"/>
      </bottom>
      <diagonal/>
    </border>
    <border>
      <left style="hair">
        <color theme="1" tint="0.34998626667073579"/>
      </left>
      <right style="hair">
        <color theme="1" tint="0.34998626667073579"/>
      </right>
      <top style="thin">
        <color theme="1" tint="0.34998626667073579"/>
      </top>
      <bottom style="hair">
        <color theme="1" tint="0.34998626667073579"/>
      </bottom>
      <diagonal/>
    </border>
    <border>
      <left style="hair">
        <color theme="1" tint="0.34998626667073579"/>
      </left>
      <right style="hair">
        <color theme="0" tint="-0.24994659260841701"/>
      </right>
      <top style="hair">
        <color theme="1" tint="0.34998626667073579"/>
      </top>
      <bottom style="hair">
        <color theme="0" tint="-0.24994659260841701"/>
      </bottom>
      <diagonal/>
    </border>
    <border>
      <left style="hair">
        <color theme="0" tint="-0.24994659260841701"/>
      </left>
      <right style="hair">
        <color theme="0" tint="-0.24994659260841701"/>
      </right>
      <top style="hair">
        <color theme="1" tint="0.34998626667073579"/>
      </top>
      <bottom style="hair">
        <color theme="0" tint="-0.24994659260841701"/>
      </bottom>
      <diagonal/>
    </border>
    <border>
      <left style="hair">
        <color theme="0" tint="-0.24994659260841701"/>
      </left>
      <right style="hair">
        <color theme="1" tint="0.34998626667073579"/>
      </right>
      <top style="hair">
        <color theme="1" tint="0.34998626667073579"/>
      </top>
      <bottom style="hair">
        <color theme="0" tint="-0.24994659260841701"/>
      </bottom>
      <diagonal/>
    </border>
    <border>
      <left style="hair">
        <color theme="0" tint="-0.24994659260841701"/>
      </left>
      <right style="hair">
        <color theme="1" tint="0.34998626667073579"/>
      </right>
      <top style="hair">
        <color theme="0" tint="-0.24994659260841701"/>
      </top>
      <bottom style="hair">
        <color theme="0" tint="-0.24994659260841701"/>
      </bottom>
      <diagonal/>
    </border>
    <border>
      <left style="hair">
        <color theme="0" tint="-0.24994659260841701"/>
      </left>
      <right style="hair">
        <color theme="1" tint="0.34998626667073579"/>
      </right>
      <top style="hair">
        <color theme="0" tint="-0.24994659260841701"/>
      </top>
      <bottom style="hair">
        <color theme="1" tint="0.34998626667073579"/>
      </bottom>
      <diagonal/>
    </border>
    <border>
      <left/>
      <right/>
      <top style="hair">
        <color theme="1" tint="0.24994659260841701"/>
      </top>
      <bottom/>
      <diagonal/>
    </border>
    <border>
      <left/>
      <right style="hair">
        <color theme="1" tint="0.24994659260841701"/>
      </right>
      <top style="hair">
        <color theme="1" tint="0.24994659260841701"/>
      </top>
      <bottom/>
      <diagonal/>
    </border>
    <border>
      <left/>
      <right style="hair">
        <color theme="1" tint="0.24994659260841701"/>
      </right>
      <top/>
      <bottom/>
      <diagonal/>
    </border>
    <border>
      <left/>
      <right/>
      <top/>
      <bottom style="hair">
        <color theme="1" tint="0.24994659260841701"/>
      </bottom>
      <diagonal/>
    </border>
    <border>
      <left/>
      <right style="hair">
        <color theme="1" tint="0.24994659260841701"/>
      </right>
      <top/>
      <bottom style="hair">
        <color theme="1" tint="0.24994659260841701"/>
      </bottom>
      <diagonal/>
    </border>
    <border>
      <left style="hair">
        <color theme="0" tint="-0.24994659260841701"/>
      </left>
      <right style="hair">
        <color theme="0" tint="-0.24994659260841701"/>
      </right>
      <top style="thin">
        <color theme="1" tint="0.24994659260841701"/>
      </top>
      <bottom style="hair">
        <color theme="0" tint="-0.24994659260841701"/>
      </bottom>
      <diagonal/>
    </border>
    <border>
      <left style="thin">
        <color indexed="64"/>
      </left>
      <right style="thin">
        <color indexed="64"/>
      </right>
      <top style="hair">
        <color theme="0" tint="-0.24994659260841701"/>
      </top>
      <bottom/>
      <diagonal/>
    </border>
    <border>
      <left style="hair">
        <color theme="1" tint="0.34998626667073579"/>
      </left>
      <right style="hair">
        <color theme="1" tint="0.34998626667073579"/>
      </right>
      <top style="hair">
        <color theme="1" tint="0.24994659260841701"/>
      </top>
      <bottom style="hair">
        <color theme="0" tint="-0.24994659260841701"/>
      </bottom>
      <diagonal/>
    </border>
    <border>
      <left style="hair">
        <color theme="1" tint="0.34998626667073579"/>
      </left>
      <right style="hair">
        <color theme="1" tint="0.34998626667073579"/>
      </right>
      <top style="hair">
        <color theme="0" tint="-0.24994659260841701"/>
      </top>
      <bottom style="hair">
        <color theme="0" tint="-0.24994659260841701"/>
      </bottom>
      <diagonal/>
    </border>
    <border>
      <left style="hair">
        <color theme="1" tint="0.34998626667073579"/>
      </left>
      <right style="hair">
        <color theme="1" tint="0.34998626667073579"/>
      </right>
      <top style="hair">
        <color theme="0" tint="-0.24994659260841701"/>
      </top>
      <bottom style="hair">
        <color theme="1" tint="0.34998626667073579"/>
      </bottom>
      <diagonal/>
    </border>
    <border>
      <left style="hair">
        <color theme="1" tint="0.34998626667073579"/>
      </left>
      <right style="hair">
        <color theme="1" tint="0.34998626667073579"/>
      </right>
      <top style="hair">
        <color theme="0" tint="-0.24994659260841701"/>
      </top>
      <bottom/>
      <diagonal/>
    </border>
    <border>
      <left style="hair">
        <color theme="1" tint="0.34998626667073579"/>
      </left>
      <right style="hair">
        <color theme="1" tint="0.34998626667073579"/>
      </right>
      <top style="hair">
        <color theme="1" tint="0.34998626667073579"/>
      </top>
      <bottom/>
      <diagonal/>
    </border>
    <border>
      <left style="hair">
        <color theme="0" tint="-0.24994659260841701"/>
      </left>
      <right style="hair">
        <color theme="0" tint="-0.24994659260841701"/>
      </right>
      <top style="hair">
        <color theme="1" tint="0.24994659260841701"/>
      </top>
      <bottom/>
      <diagonal/>
    </border>
    <border>
      <left style="hair">
        <color theme="0" tint="-0.24994659260841701"/>
      </left>
      <right style="hair">
        <color theme="1" tint="0.34998626667073579"/>
      </right>
      <top style="hair">
        <color theme="1" tint="0.14996795556505021"/>
      </top>
      <bottom style="hair">
        <color theme="1" tint="0.14996795556505021"/>
      </bottom>
      <diagonal/>
    </border>
    <border>
      <left style="hair">
        <color theme="0" tint="-0.24994659260841701"/>
      </left>
      <right style="hair">
        <color theme="0" tint="-0.24994659260841701"/>
      </right>
      <top style="hair">
        <color theme="1" tint="0.14996795556505021"/>
      </top>
      <bottom style="hair">
        <color theme="0" tint="-0.14996795556505021"/>
      </bottom>
      <diagonal/>
    </border>
    <border>
      <left style="hair">
        <color theme="0" tint="-0.24994659260841701"/>
      </left>
      <right style="hair">
        <color theme="1" tint="0.34998626667073579"/>
      </right>
      <top style="hair">
        <color theme="1" tint="0.14996795556505021"/>
      </top>
      <bottom style="hair">
        <color theme="0" tint="-0.14996795556505021"/>
      </bottom>
      <diagonal/>
    </border>
    <border>
      <left style="hair">
        <color theme="0" tint="-0.24994659260841701"/>
      </left>
      <right style="hair">
        <color theme="0" tint="-0.24994659260841701"/>
      </right>
      <top style="hair">
        <color theme="0" tint="-0.14996795556505021"/>
      </top>
      <bottom style="hair">
        <color theme="0" tint="-0.14996795556505021"/>
      </bottom>
      <diagonal/>
    </border>
    <border>
      <left style="hair">
        <color theme="0" tint="-0.24994659260841701"/>
      </left>
      <right style="hair">
        <color theme="1" tint="0.34998626667073579"/>
      </right>
      <top style="hair">
        <color theme="0" tint="-0.14996795556505021"/>
      </top>
      <bottom style="hair">
        <color theme="0" tint="-0.14996795556505021"/>
      </bottom>
      <diagonal/>
    </border>
    <border>
      <left style="hair">
        <color theme="0" tint="-0.24994659260841701"/>
      </left>
      <right style="hair">
        <color theme="0" tint="-0.24994659260841701"/>
      </right>
      <top style="hair">
        <color theme="0" tint="-0.14996795556505021"/>
      </top>
      <bottom style="hair">
        <color theme="1" tint="0.14996795556505021"/>
      </bottom>
      <diagonal/>
    </border>
    <border>
      <left style="hair">
        <color theme="0" tint="-0.24994659260841701"/>
      </left>
      <right style="hair">
        <color theme="1" tint="0.34998626667073579"/>
      </right>
      <top style="hair">
        <color theme="0" tint="-0.14996795556505021"/>
      </top>
      <bottom style="hair">
        <color theme="1" tint="0.14996795556505021"/>
      </bottom>
      <diagonal/>
    </border>
    <border>
      <left style="hair">
        <color theme="0" tint="-0.24994659260841701"/>
      </left>
      <right style="hair">
        <color theme="0" tint="-0.24994659260841701"/>
      </right>
      <top style="hair">
        <color theme="0" tint="-0.14996795556505021"/>
      </top>
      <bottom/>
      <diagonal/>
    </border>
    <border>
      <left style="hair">
        <color theme="0" tint="-0.24994659260841701"/>
      </left>
      <right style="hair">
        <color theme="1" tint="0.34998626667073579"/>
      </right>
      <top style="hair">
        <color theme="0" tint="-0.14996795556505021"/>
      </top>
      <bottom/>
      <diagonal/>
    </border>
    <border>
      <left style="hair">
        <color theme="0" tint="-0.24994659260841701"/>
      </left>
      <right style="hair">
        <color theme="0" tint="-0.24994659260841701"/>
      </right>
      <top style="hair">
        <color theme="1" tint="0.14996795556505021"/>
      </top>
      <bottom style="hair">
        <color theme="1" tint="0.14996795556505021"/>
      </bottom>
      <diagonal/>
    </border>
    <border>
      <left style="hair">
        <color auto="1"/>
      </left>
      <right style="hair">
        <color theme="1" tint="0.34998626667073579"/>
      </right>
      <top style="hair">
        <color theme="1" tint="0.24994659260841701"/>
      </top>
      <bottom style="hair">
        <color theme="0" tint="-0.24994659260841701"/>
      </bottom>
      <diagonal/>
    </border>
    <border>
      <left style="hair">
        <color auto="1"/>
      </left>
      <right style="hair">
        <color theme="1" tint="0.34998626667073579"/>
      </right>
      <top style="hair">
        <color theme="0" tint="-0.24994659260841701"/>
      </top>
      <bottom style="hair">
        <color theme="0" tint="-0.24994659260841701"/>
      </bottom>
      <diagonal/>
    </border>
    <border>
      <left style="thin">
        <color indexed="64"/>
      </left>
      <right style="thin">
        <color indexed="64"/>
      </right>
      <top/>
      <bottom style="hair">
        <color indexed="64"/>
      </bottom>
      <diagonal/>
    </border>
    <border>
      <left style="hair">
        <color theme="1" tint="0.34998626667073579"/>
      </left>
      <right/>
      <top style="hair">
        <color theme="0" tint="-0.24994659260841701"/>
      </top>
      <bottom/>
      <diagonal/>
    </border>
    <border>
      <left style="hair">
        <color theme="1" tint="0.34998626667073579"/>
      </left>
      <right/>
      <top/>
      <bottom/>
      <diagonal/>
    </border>
    <border>
      <left style="hair">
        <color theme="1" tint="0.34998626667073579"/>
      </left>
      <right/>
      <top/>
      <bottom style="hair">
        <color theme="0" tint="-0.24994659260841701"/>
      </bottom>
      <diagonal/>
    </border>
    <border>
      <left style="thin">
        <color indexed="64"/>
      </left>
      <right/>
      <top style="hair">
        <color indexed="64"/>
      </top>
      <bottom style="hair">
        <color indexed="64"/>
      </bottom>
      <diagonal/>
    </border>
    <border>
      <left style="hair">
        <color theme="0" tint="-0.24994659260841701"/>
      </left>
      <right/>
      <top style="thin">
        <color auto="1"/>
      </top>
      <bottom style="hair">
        <color theme="0" tint="-0.24994659260841701"/>
      </bottom>
      <diagonal/>
    </border>
    <border>
      <left/>
      <right/>
      <top/>
      <bottom style="double">
        <color rgb="FFFF8001"/>
      </bottom>
      <diagonal/>
    </border>
    <border>
      <left style="hair">
        <color theme="1" tint="0.34998626667073579"/>
      </left>
      <right style="hair">
        <color theme="1" tint="0.34998626667073579"/>
      </right>
      <top style="thin">
        <color auto="1"/>
      </top>
      <bottom style="hair">
        <color theme="1" tint="0.34998626667073579"/>
      </bottom>
      <diagonal/>
    </border>
    <border>
      <left style="hair">
        <color theme="1" tint="0.34998626667073579"/>
      </left>
      <right style="hair">
        <color theme="1" tint="0.34998626667073579"/>
      </right>
      <top style="hair">
        <color theme="1" tint="0.34998626667073579"/>
      </top>
      <bottom style="thin">
        <color auto="1"/>
      </bottom>
      <diagonal/>
    </border>
    <border>
      <left style="hair">
        <color theme="0" tint="-0.24994659260841701"/>
      </left>
      <right style="hair">
        <color theme="0" tint="-0.24994659260841701"/>
      </right>
      <top style="hair">
        <color theme="0" tint="-0.24994659260841701"/>
      </top>
      <bottom style="thin">
        <color auto="1"/>
      </bottom>
      <diagonal/>
    </border>
  </borders>
  <cellStyleXfs count="42">
    <xf numFmtId="0" fontId="0" fillId="0" borderId="0"/>
    <xf numFmtId="165" fontId="6" fillId="6" borderId="0" applyNumberFormat="0" applyFont="0" applyBorder="0" applyAlignment="0">
      <protection locked="0"/>
    </xf>
    <xf numFmtId="0" fontId="1" fillId="10" borderId="0" applyNumberFormat="0" applyFont="0" applyBorder="0" applyAlignment="0"/>
    <xf numFmtId="0" fontId="2" fillId="11" borderId="0" applyNumberFormat="0" applyFont="0" applyAlignment="0">
      <alignment vertical="center"/>
    </xf>
    <xf numFmtId="0" fontId="16" fillId="14" borderId="12" applyNumberFormat="0" applyBorder="0" applyAlignment="0">
      <protection locked="0"/>
    </xf>
    <xf numFmtId="169" fontId="16" fillId="19" borderId="12" applyNumberFormat="0" applyFont="0" applyBorder="0" applyAlignment="0">
      <alignment horizontal="center"/>
      <protection locked="0"/>
    </xf>
    <xf numFmtId="0" fontId="2" fillId="8" borderId="8" applyNumberFormat="0" applyFont="0" applyBorder="0" applyAlignment="0">
      <alignment horizontal="center"/>
    </xf>
    <xf numFmtId="169" fontId="2" fillId="17" borderId="8">
      <alignment horizontal="right"/>
    </xf>
    <xf numFmtId="0" fontId="22" fillId="18" borderId="24" applyNumberFormat="0" applyAlignment="0" applyProtection="0"/>
    <xf numFmtId="9" fontId="25" fillId="0" borderId="0" applyFont="0" applyFill="0" applyBorder="0" applyAlignment="0" applyProtection="0"/>
    <xf numFmtId="0" fontId="26" fillId="20" borderId="24" applyNumberFormat="0" applyAlignment="0" applyProtection="0"/>
    <xf numFmtId="0" fontId="25" fillId="21" borderId="0" applyNumberFormat="0" applyFont="0" applyAlignment="0"/>
    <xf numFmtId="0" fontId="27" fillId="22" borderId="8" applyNumberFormat="0" applyProtection="0">
      <alignment horizontal="center" vertical="top"/>
    </xf>
    <xf numFmtId="0" fontId="28" fillId="23" borderId="0" applyNumberFormat="0" applyBorder="0" applyAlignment="0"/>
    <xf numFmtId="0" fontId="25" fillId="24" borderId="0">
      <alignment horizontal="centerContinuous" vertical="top"/>
    </xf>
    <xf numFmtId="0" fontId="25" fillId="24" borderId="9" applyNumberFormat="0" applyFont="0" applyBorder="0" applyProtection="0">
      <alignment vertical="top"/>
    </xf>
    <xf numFmtId="0" fontId="29" fillId="24" borderId="0" applyNumberFormat="0" applyBorder="0" applyProtection="0">
      <alignment horizontal="centerContinuous" vertical="center"/>
    </xf>
    <xf numFmtId="0" fontId="30" fillId="23" borderId="29" applyNumberFormat="0">
      <alignment horizontal="center" vertical="top" wrapText="1"/>
    </xf>
    <xf numFmtId="0" fontId="25" fillId="25" borderId="0" applyNumberFormat="0" applyFont="0" applyBorder="0" applyAlignment="0"/>
    <xf numFmtId="0" fontId="30" fillId="26" borderId="28">
      <alignment vertical="top"/>
    </xf>
    <xf numFmtId="0" fontId="25" fillId="27" borderId="8" applyNumberFormat="0">
      <alignment horizontal="center" vertical="top"/>
    </xf>
    <xf numFmtId="0" fontId="34" fillId="28" borderId="83" applyNumberFormat="0">
      <alignment vertical="top"/>
      <protection locked="0"/>
    </xf>
    <xf numFmtId="0" fontId="27" fillId="29" borderId="28">
      <alignment vertical="top"/>
    </xf>
    <xf numFmtId="0" fontId="32" fillId="24" borderId="0" applyNumberFormat="0">
      <alignment horizontal="left" vertical="top"/>
    </xf>
    <xf numFmtId="0" fontId="30" fillId="30" borderId="36" applyNumberFormat="0" applyFont="0" applyAlignment="0">
      <alignment horizontal="center" vertical="top"/>
    </xf>
    <xf numFmtId="0" fontId="34" fillId="29" borderId="28" applyNumberFormat="0">
      <alignment vertical="top"/>
      <protection locked="0"/>
    </xf>
    <xf numFmtId="0" fontId="30" fillId="31" borderId="36" applyNumberFormat="0" applyFont="0" applyAlignment="0">
      <alignment horizontal="center" vertical="top"/>
    </xf>
    <xf numFmtId="0" fontId="30" fillId="32" borderId="36" applyNumberFormat="0" applyFont="0" applyAlignment="0">
      <alignment horizontal="center" vertical="top"/>
    </xf>
    <xf numFmtId="0" fontId="30" fillId="33" borderId="36" applyNumberFormat="0" applyFont="0" applyAlignment="0">
      <alignment horizontal="center" vertical="top"/>
    </xf>
    <xf numFmtId="0" fontId="30" fillId="34" borderId="36" applyNumberFormat="0" applyFont="0" applyAlignment="0">
      <alignment horizontal="center" vertical="top"/>
    </xf>
    <xf numFmtId="0" fontId="30" fillId="36" borderId="36" applyNumberFormat="0" applyFont="0" applyAlignment="0">
      <alignment horizontal="center" vertical="top"/>
    </xf>
    <xf numFmtId="0" fontId="53" fillId="24" borderId="0" applyNumberFormat="0" applyBorder="0">
      <alignment horizontal="centerContinuous" vertical="center"/>
    </xf>
    <xf numFmtId="0" fontId="26" fillId="39" borderId="24" applyAlignment="0" applyProtection="0"/>
    <xf numFmtId="0" fontId="17" fillId="0" borderId="0"/>
    <xf numFmtId="0" fontId="6" fillId="0" borderId="0"/>
    <xf numFmtId="0" fontId="1" fillId="0" borderId="0"/>
    <xf numFmtId="0" fontId="1" fillId="0" borderId="0" applyNumberFormat="0" applyFont="0" applyBorder="0" applyAlignment="0"/>
    <xf numFmtId="9" fontId="17" fillId="0" borderId="0" applyFont="0" applyFill="0" applyBorder="0" applyAlignment="0" applyProtection="0"/>
    <xf numFmtId="0" fontId="57" fillId="40" borderId="0" applyNumberFormat="0" applyBorder="0" applyAlignment="0" applyProtection="0"/>
    <xf numFmtId="0" fontId="25" fillId="41" borderId="0" applyNumberFormat="0" applyBorder="0" applyAlignment="0" applyProtection="0"/>
    <xf numFmtId="0" fontId="59" fillId="40" borderId="0" applyNumberFormat="0" applyBorder="0" applyAlignment="0" applyProtection="0"/>
    <xf numFmtId="0" fontId="63" fillId="0" borderId="122" applyNumberFormat="0" applyFill="0" applyAlignment="0" applyProtection="0"/>
  </cellStyleXfs>
  <cellXfs count="942">
    <xf numFmtId="0" fontId="0" fillId="0" borderId="0" xfId="0"/>
    <xf numFmtId="16" fontId="16" fillId="19" borderId="7" xfId="5" applyNumberFormat="1" applyBorder="1" applyAlignment="1">
      <protection locked="0"/>
    </xf>
    <xf numFmtId="0" fontId="0" fillId="0" borderId="7" xfId="0" applyBorder="1"/>
    <xf numFmtId="2" fontId="16" fillId="0" borderId="5" xfId="4" applyNumberFormat="1" applyFill="1" applyBorder="1" applyAlignment="1" applyProtection="1">
      <alignment horizontal="center"/>
    </xf>
    <xf numFmtId="1" fontId="2" fillId="8" borderId="7" xfId="6" applyNumberFormat="1" applyFont="1" applyBorder="1" applyAlignment="1">
      <alignment horizontal="right"/>
    </xf>
    <xf numFmtId="169" fontId="16" fillId="19" borderId="12" xfId="5" applyNumberFormat="1" applyBorder="1" applyAlignment="1">
      <alignment horizontal="center"/>
      <protection locked="0"/>
    </xf>
    <xf numFmtId="0" fontId="2" fillId="2" borderId="0" xfId="0" applyFont="1" applyFill="1" applyAlignment="1">
      <alignment vertical="center"/>
    </xf>
    <xf numFmtId="0" fontId="0" fillId="3" borderId="0" xfId="0" applyFill="1"/>
    <xf numFmtId="0" fontId="2" fillId="3" borderId="0" xfId="0" applyFont="1" applyFill="1"/>
    <xf numFmtId="164" fontId="2" fillId="4" borderId="1" xfId="0" applyNumberFormat="1" applyFont="1" applyFill="1" applyBorder="1"/>
    <xf numFmtId="0" fontId="2" fillId="4" borderId="1" xfId="0" applyFont="1" applyFill="1" applyBorder="1"/>
    <xf numFmtId="0" fontId="2" fillId="4" borderId="2" xfId="0" applyFont="1" applyFill="1" applyBorder="1"/>
    <xf numFmtId="164" fontId="2" fillId="4" borderId="0" xfId="0" applyNumberFormat="1" applyFont="1" applyFill="1"/>
    <xf numFmtId="0" fontId="2" fillId="0" borderId="0" xfId="0" applyFont="1"/>
    <xf numFmtId="0" fontId="3" fillId="0" borderId="0" xfId="0" applyFont="1"/>
    <xf numFmtId="0" fontId="2" fillId="0" borderId="0" xfId="0" applyFont="1" applyAlignment="1">
      <alignment horizontal="center"/>
    </xf>
    <xf numFmtId="0" fontId="2" fillId="4" borderId="3" xfId="0" applyFont="1" applyFill="1" applyBorder="1"/>
    <xf numFmtId="0" fontId="2" fillId="4" borderId="0" xfId="0" applyFont="1" applyFill="1"/>
    <xf numFmtId="0" fontId="4" fillId="0" borderId="0" xfId="0" applyFont="1"/>
    <xf numFmtId="0" fontId="2" fillId="0" borderId="0" xfId="0" applyFont="1" applyAlignment="1">
      <alignment horizontal="left"/>
    </xf>
    <xf numFmtId="0" fontId="2" fillId="4" borderId="0" xfId="0" quotePrefix="1" applyFont="1" applyFill="1"/>
    <xf numFmtId="0" fontId="5" fillId="0" borderId="0" xfId="0" quotePrefix="1" applyFont="1" applyAlignment="1">
      <alignment horizontal="left"/>
    </xf>
    <xf numFmtId="0" fontId="2" fillId="4" borderId="0" xfId="0" applyFont="1" applyFill="1" applyAlignment="1">
      <alignment horizontal="center"/>
    </xf>
    <xf numFmtId="0" fontId="2" fillId="5" borderId="4" xfId="0" applyFont="1" applyFill="1" applyBorder="1" applyAlignment="1">
      <alignment horizontal="center"/>
    </xf>
    <xf numFmtId="0" fontId="2" fillId="5" borderId="0" xfId="0" applyFont="1" applyFill="1" applyAlignment="1">
      <alignment horizontal="center"/>
    </xf>
    <xf numFmtId="0" fontId="3" fillId="5" borderId="4" xfId="0" applyFont="1" applyFill="1" applyBorder="1" applyAlignment="1">
      <alignment horizontal="center"/>
    </xf>
    <xf numFmtId="2" fontId="2" fillId="0" borderId="0" xfId="0" applyNumberFormat="1" applyFont="1" applyAlignment="1">
      <alignment horizontal="left"/>
    </xf>
    <xf numFmtId="2" fontId="2" fillId="0" borderId="5" xfId="0" applyNumberFormat="1" applyFont="1" applyBorder="1" applyAlignment="1">
      <alignment horizontal="left"/>
    </xf>
    <xf numFmtId="2" fontId="2" fillId="0" borderId="6" xfId="0" applyNumberFormat="1" applyFont="1" applyBorder="1" applyAlignment="1">
      <alignment horizontal="center"/>
    </xf>
    <xf numFmtId="2" fontId="2" fillId="0" borderId="5" xfId="0" applyNumberFormat="1" applyFont="1" applyBorder="1" applyAlignment="1">
      <alignment horizontal="center"/>
    </xf>
    <xf numFmtId="2" fontId="2" fillId="0" borderId="0" xfId="0" applyNumberFormat="1" applyFont="1" applyAlignment="1">
      <alignment horizontal="center"/>
    </xf>
    <xf numFmtId="0" fontId="2" fillId="0" borderId="7" xfId="0" applyFont="1" applyBorder="1"/>
    <xf numFmtId="2" fontId="2" fillId="0" borderId="7" xfId="0" applyNumberFormat="1" applyFont="1" applyBorder="1" applyAlignment="1">
      <alignment horizontal="center"/>
    </xf>
    <xf numFmtId="2" fontId="2" fillId="0" borderId="0" xfId="0" applyNumberFormat="1" applyFont="1" applyAlignment="1">
      <alignment horizontal="right"/>
    </xf>
    <xf numFmtId="2" fontId="2" fillId="0" borderId="7" xfId="0" applyNumberFormat="1" applyFont="1" applyBorder="1" applyAlignment="1">
      <alignment horizontal="left"/>
    </xf>
    <xf numFmtId="1" fontId="2" fillId="0" borderId="8" xfId="0" applyNumberFormat="1" applyFont="1" applyBorder="1" applyAlignment="1">
      <alignment horizontal="center"/>
    </xf>
    <xf numFmtId="2" fontId="2" fillId="0" borderId="0" xfId="0" applyNumberFormat="1" applyFont="1"/>
    <xf numFmtId="2" fontId="2" fillId="0" borderId="9" xfId="0" applyNumberFormat="1" applyFont="1" applyBorder="1" applyAlignment="1">
      <alignment horizontal="left"/>
    </xf>
    <xf numFmtId="2" fontId="2" fillId="0" borderId="9" xfId="0" applyNumberFormat="1" applyFont="1" applyBorder="1" applyAlignment="1">
      <alignment horizontal="center"/>
    </xf>
    <xf numFmtId="0" fontId="2" fillId="4" borderId="10" xfId="0" applyFont="1" applyFill="1" applyBorder="1"/>
    <xf numFmtId="0" fontId="2" fillId="4" borderId="10" xfId="0" applyFont="1" applyFill="1" applyBorder="1" applyAlignment="1">
      <alignment vertical="center"/>
    </xf>
    <xf numFmtId="164" fontId="2" fillId="4" borderId="11" xfId="0" applyNumberFormat="1" applyFont="1" applyFill="1" applyBorder="1" applyAlignment="1">
      <alignment vertical="center"/>
    </xf>
    <xf numFmtId="2" fontId="0" fillId="0" borderId="0" xfId="0" applyNumberFormat="1"/>
    <xf numFmtId="0" fontId="2" fillId="0" borderId="9" xfId="0" applyFont="1" applyBorder="1" applyAlignment="1">
      <alignment horizontal="center"/>
    </xf>
    <xf numFmtId="15" fontId="8" fillId="0" borderId="0" xfId="0" quotePrefix="1" applyNumberFormat="1" applyFont="1" applyAlignment="1">
      <alignment horizontal="left"/>
    </xf>
    <xf numFmtId="0" fontId="3" fillId="4" borderId="0" xfId="0" applyFont="1" applyFill="1" applyAlignment="1">
      <alignment horizontal="center"/>
    </xf>
    <xf numFmtId="0" fontId="3" fillId="5" borderId="0" xfId="0" applyFont="1" applyFill="1" applyAlignment="1">
      <alignment horizontal="center"/>
    </xf>
    <xf numFmtId="0" fontId="0" fillId="0" borderId="0" xfId="0" applyAlignment="1">
      <alignment horizontal="left"/>
    </xf>
    <xf numFmtId="0" fontId="0" fillId="0" borderId="7" xfId="0" applyBorder="1" applyAlignment="1">
      <alignment horizontal="left"/>
    </xf>
    <xf numFmtId="0" fontId="0" fillId="0" borderId="9" xfId="0" applyBorder="1" applyAlignment="1">
      <alignment horizontal="left"/>
    </xf>
    <xf numFmtId="0" fontId="2" fillId="0" borderId="9" xfId="0" applyFont="1" applyBorder="1"/>
    <xf numFmtId="0" fontId="0" fillId="7" borderId="0" xfId="0" applyFill="1" applyAlignment="1">
      <alignment horizontal="left"/>
    </xf>
    <xf numFmtId="0" fontId="3" fillId="4" borderId="0" xfId="0" applyFont="1" applyFill="1"/>
    <xf numFmtId="2" fontId="2" fillId="0" borderId="8" xfId="0" applyNumberFormat="1" applyFont="1" applyBorder="1" applyAlignment="1">
      <alignment horizontal="center"/>
    </xf>
    <xf numFmtId="2" fontId="2" fillId="0" borderId="6" xfId="0" applyNumberFormat="1" applyFont="1" applyBorder="1" applyAlignment="1">
      <alignment horizontal="left"/>
    </xf>
    <xf numFmtId="2" fontId="2" fillId="0" borderId="8" xfId="0" applyNumberFormat="1" applyFont="1" applyBorder="1" applyAlignment="1">
      <alignment horizontal="left"/>
    </xf>
    <xf numFmtId="166" fontId="2" fillId="0" borderId="8" xfId="0" applyNumberFormat="1" applyFont="1" applyBorder="1" applyProtection="1">
      <protection locked="0"/>
    </xf>
    <xf numFmtId="2" fontId="0" fillId="9" borderId="7" xfId="0" applyNumberFormat="1" applyFill="1" applyBorder="1"/>
    <xf numFmtId="2" fontId="0" fillId="9" borderId="0" xfId="0" applyNumberFormat="1" applyFill="1"/>
    <xf numFmtId="2" fontId="0" fillId="9" borderId="9" xfId="0" applyNumberFormat="1" applyFill="1" applyBorder="1"/>
    <xf numFmtId="2" fontId="0" fillId="9" borderId="5" xfId="0" applyNumberFormat="1" applyFill="1" applyBorder="1"/>
    <xf numFmtId="1" fontId="0" fillId="9" borderId="8" xfId="0" applyNumberFormat="1" applyFill="1" applyBorder="1"/>
    <xf numFmtId="9" fontId="0" fillId="9" borderId="9" xfId="0" applyNumberFormat="1" applyFill="1" applyBorder="1"/>
    <xf numFmtId="0" fontId="0" fillId="12" borderId="0" xfId="0" applyFill="1"/>
    <xf numFmtId="0" fontId="12" fillId="12" borderId="0" xfId="0" applyFont="1" applyFill="1"/>
    <xf numFmtId="0" fontId="0" fillId="13" borderId="0" xfId="0" applyFill="1"/>
    <xf numFmtId="0" fontId="0" fillId="13" borderId="14" xfId="0" applyFill="1" applyBorder="1"/>
    <xf numFmtId="0" fontId="13" fillId="4" borderId="1" xfId="0" applyFont="1" applyFill="1" applyBorder="1"/>
    <xf numFmtId="0" fontId="2" fillId="13" borderId="0" xfId="0" applyFont="1" applyFill="1"/>
    <xf numFmtId="0" fontId="1" fillId="0" borderId="15" xfId="0" applyFont="1" applyBorder="1"/>
    <xf numFmtId="0" fontId="4" fillId="0" borderId="9" xfId="0" applyFont="1" applyBorder="1"/>
    <xf numFmtId="0" fontId="1" fillId="0" borderId="9" xfId="0" applyFont="1" applyBorder="1"/>
    <xf numFmtId="0" fontId="1" fillId="0" borderId="9" xfId="0" applyFont="1" applyBorder="1" applyAlignment="1">
      <alignment horizontal="center"/>
    </xf>
    <xf numFmtId="0" fontId="1" fillId="0" borderId="13" xfId="0" applyFont="1" applyBorder="1"/>
    <xf numFmtId="0" fontId="1" fillId="0" borderId="0" xfId="0" applyFont="1"/>
    <xf numFmtId="0" fontId="1" fillId="0" borderId="0" xfId="0" applyFont="1" applyAlignment="1">
      <alignment horizontal="center"/>
    </xf>
    <xf numFmtId="0" fontId="1" fillId="0" borderId="0" xfId="0" applyFont="1" applyAlignment="1">
      <alignment horizontal="left"/>
    </xf>
    <xf numFmtId="15" fontId="14" fillId="0" borderId="0" xfId="0" applyNumberFormat="1" applyFont="1" applyAlignment="1">
      <alignment horizontal="left"/>
    </xf>
    <xf numFmtId="18" fontId="14" fillId="0" borderId="0" xfId="0" applyNumberFormat="1" applyFont="1"/>
    <xf numFmtId="0" fontId="1" fillId="0" borderId="16" xfId="0" applyFont="1" applyBorder="1"/>
    <xf numFmtId="0" fontId="5" fillId="0" borderId="5" xfId="0" quotePrefix="1" applyFont="1" applyBorder="1" applyAlignment="1">
      <alignment horizontal="left"/>
    </xf>
    <xf numFmtId="0" fontId="1" fillId="0" borderId="5" xfId="0" applyFont="1" applyBorder="1"/>
    <xf numFmtId="0" fontId="1" fillId="0" borderId="5" xfId="0" applyFont="1" applyBorder="1" applyAlignment="1">
      <alignment horizontal="center"/>
    </xf>
    <xf numFmtId="0" fontId="1" fillId="0" borderId="5" xfId="0" applyFont="1" applyBorder="1" applyAlignment="1">
      <alignment horizontal="left"/>
    </xf>
    <xf numFmtId="0" fontId="15" fillId="5" borderId="0" xfId="0" applyFont="1" applyFill="1" applyAlignment="1">
      <alignment horizontal="center"/>
    </xf>
    <xf numFmtId="0" fontId="2" fillId="0" borderId="6" xfId="0" applyFont="1" applyBorder="1"/>
    <xf numFmtId="0" fontId="2" fillId="0" borderId="12" xfId="0" applyFont="1" applyBorder="1"/>
    <xf numFmtId="0" fontId="3" fillId="0" borderId="12" xfId="0" applyFont="1" applyBorder="1"/>
    <xf numFmtId="3" fontId="2" fillId="0" borderId="12" xfId="0" applyNumberFormat="1" applyFont="1" applyBorder="1"/>
    <xf numFmtId="4" fontId="16" fillId="14" borderId="12" xfId="4" applyNumberFormat="1" applyBorder="1" applyAlignment="1">
      <protection locked="0"/>
    </xf>
    <xf numFmtId="3" fontId="2" fillId="0" borderId="9" xfId="0" applyNumberFormat="1" applyFont="1" applyBorder="1"/>
    <xf numFmtId="0" fontId="2" fillId="0" borderId="8" xfId="0" applyFont="1" applyBorder="1"/>
    <xf numFmtId="164" fontId="2" fillId="4" borderId="3" xfId="0" applyNumberFormat="1" applyFont="1" applyFill="1" applyBorder="1"/>
    <xf numFmtId="0" fontId="7" fillId="4" borderId="10" xfId="0" applyFont="1" applyFill="1" applyBorder="1"/>
    <xf numFmtId="0" fontId="13" fillId="4" borderId="10" xfId="0" applyFont="1" applyFill="1" applyBorder="1"/>
    <xf numFmtId="0" fontId="0" fillId="3" borderId="14" xfId="0" applyFill="1" applyBorder="1"/>
    <xf numFmtId="9" fontId="16" fillId="14" borderId="12" xfId="4" applyNumberFormat="1" applyBorder="1" applyAlignment="1">
      <alignment horizontal="center"/>
      <protection locked="0"/>
    </xf>
    <xf numFmtId="0" fontId="16" fillId="14" borderId="12" xfId="4" applyNumberFormat="1" applyBorder="1" applyAlignment="1">
      <alignment horizontal="center"/>
      <protection locked="0"/>
    </xf>
    <xf numFmtId="0" fontId="2" fillId="5" borderId="4" xfId="0" applyFont="1" applyFill="1" applyBorder="1" applyAlignment="1">
      <alignment horizontal="centerContinuous"/>
    </xf>
    <xf numFmtId="0" fontId="2" fillId="0" borderId="12" xfId="0" applyFont="1" applyBorder="1" applyAlignment="1">
      <alignment horizontal="center"/>
    </xf>
    <xf numFmtId="9" fontId="2" fillId="0" borderId="12" xfId="0" applyNumberFormat="1" applyFont="1" applyBorder="1" applyAlignment="1">
      <alignment horizontal="center"/>
    </xf>
    <xf numFmtId="0" fontId="2" fillId="0" borderId="8" xfId="0" applyFont="1" applyBorder="1" applyAlignment="1">
      <alignment horizontal="center"/>
    </xf>
    <xf numFmtId="0" fontId="1" fillId="2" borderId="0" xfId="0" applyFont="1" applyFill="1"/>
    <xf numFmtId="0" fontId="17" fillId="3" borderId="0" xfId="0" applyFont="1" applyFill="1"/>
    <xf numFmtId="0" fontId="17" fillId="0" borderId="0" xfId="0" applyFont="1"/>
    <xf numFmtId="0" fontId="17" fillId="15" borderId="0" xfId="0" applyFont="1" applyFill="1"/>
    <xf numFmtId="0" fontId="7" fillId="0" borderId="0" xfId="0" applyFont="1" applyAlignment="1">
      <alignment horizontal="center"/>
    </xf>
    <xf numFmtId="0" fontId="7" fillId="0" borderId="0" xfId="0" applyFont="1" applyAlignment="1">
      <alignment horizontal="left"/>
    </xf>
    <xf numFmtId="0" fontId="15" fillId="5" borderId="4" xfId="0" applyFont="1" applyFill="1" applyBorder="1" applyAlignment="1">
      <alignment horizontal="center"/>
    </xf>
    <xf numFmtId="9" fontId="16" fillId="14" borderId="12" xfId="4" applyNumberFormat="1" applyBorder="1" applyAlignment="1">
      <protection locked="0"/>
    </xf>
    <xf numFmtId="3" fontId="2" fillId="0" borderId="0" xfId="0" applyNumberFormat="1" applyFont="1"/>
    <xf numFmtId="0" fontId="16" fillId="5" borderId="4" xfId="4" applyFill="1" applyBorder="1" applyAlignment="1" applyProtection="1">
      <alignment horizontal="center"/>
    </xf>
    <xf numFmtId="0" fontId="16" fillId="0" borderId="12" xfId="4" applyNumberFormat="1" applyFill="1" applyBorder="1" applyAlignment="1" applyProtection="1"/>
    <xf numFmtId="0" fontId="16" fillId="0" borderId="12" xfId="4" applyNumberFormat="1" applyFill="1" applyBorder="1" applyAlignment="1" applyProtection="1">
      <alignment horizontal="center"/>
    </xf>
    <xf numFmtId="0" fontId="16" fillId="0" borderId="8" xfId="4" applyNumberFormat="1" applyFill="1" applyBorder="1" applyAlignment="1" applyProtection="1"/>
    <xf numFmtId="0" fontId="18" fillId="0" borderId="9" xfId="0" applyFont="1" applyBorder="1"/>
    <xf numFmtId="0" fontId="18" fillId="0" borderId="0" xfId="0" applyFont="1"/>
    <xf numFmtId="0" fontId="2" fillId="0" borderId="12" xfId="0" applyFont="1" applyBorder="1" applyAlignment="1">
      <alignment horizontal="right"/>
    </xf>
    <xf numFmtId="0" fontId="2" fillId="0" borderId="19" xfId="0" applyFont="1" applyBorder="1"/>
    <xf numFmtId="0" fontId="2" fillId="0" borderId="20" xfId="0" applyFont="1" applyBorder="1" applyAlignment="1">
      <alignment horizontal="center"/>
    </xf>
    <xf numFmtId="0" fontId="2" fillId="0" borderId="19" xfId="0" applyFont="1" applyBorder="1" applyAlignment="1">
      <alignment horizontal="centerContinuous"/>
    </xf>
    <xf numFmtId="0" fontId="2" fillId="0" borderId="21" xfId="0" applyFont="1" applyBorder="1"/>
    <xf numFmtId="0" fontId="2" fillId="0" borderId="21" xfId="0" applyFont="1" applyBorder="1" applyAlignment="1">
      <alignment horizontal="center"/>
    </xf>
    <xf numFmtId="9" fontId="2" fillId="0" borderId="12" xfId="0" applyNumberFormat="1" applyFont="1" applyBorder="1" applyAlignment="1">
      <alignment horizontal="left"/>
    </xf>
    <xf numFmtId="9" fontId="16" fillId="14" borderId="21" xfId="4" applyNumberFormat="1" applyBorder="1" applyAlignment="1">
      <alignment horizontal="center"/>
      <protection locked="0"/>
    </xf>
    <xf numFmtId="2" fontId="2" fillId="4" borderId="10" xfId="0" applyNumberFormat="1" applyFont="1" applyFill="1" applyBorder="1"/>
    <xf numFmtId="0" fontId="2" fillId="4" borderId="0" xfId="0" applyFont="1" applyFill="1" applyAlignment="1">
      <alignment horizontal="left"/>
    </xf>
    <xf numFmtId="170" fontId="2" fillId="4" borderId="0" xfId="0" applyNumberFormat="1" applyFont="1" applyFill="1" applyAlignment="1">
      <alignment horizontal="center"/>
    </xf>
    <xf numFmtId="1" fontId="16" fillId="14" borderId="12" xfId="4" applyNumberFormat="1" applyBorder="1" applyAlignment="1">
      <alignment horizontal="center"/>
      <protection locked="0"/>
    </xf>
    <xf numFmtId="169" fontId="16" fillId="14" borderId="12" xfId="4" applyNumberFormat="1" applyBorder="1" applyAlignment="1">
      <alignment horizontal="center"/>
      <protection locked="0"/>
    </xf>
    <xf numFmtId="9" fontId="2" fillId="0" borderId="8" xfId="0" applyNumberFormat="1" applyFont="1" applyBorder="1"/>
    <xf numFmtId="0" fontId="2" fillId="4" borderId="0" xfId="0" applyFont="1" applyFill="1" applyAlignment="1">
      <alignment horizontal="centerContinuous"/>
    </xf>
    <xf numFmtId="10" fontId="16" fillId="14" borderId="12" xfId="4" applyNumberFormat="1" applyBorder="1" applyAlignment="1">
      <alignment horizontal="center"/>
      <protection locked="0"/>
    </xf>
    <xf numFmtId="0" fontId="2" fillId="4" borderId="10" xfId="0" applyFont="1" applyFill="1" applyBorder="1" applyAlignment="1">
      <alignment vertical="top"/>
    </xf>
    <xf numFmtId="9" fontId="16" fillId="14" borderId="20" xfId="4" applyNumberFormat="1" applyBorder="1" applyAlignment="1">
      <alignment horizontal="center"/>
      <protection locked="0"/>
    </xf>
    <xf numFmtId="0" fontId="3" fillId="4" borderId="0" xfId="0" applyFont="1" applyFill="1" applyAlignment="1">
      <alignment horizontal="right"/>
    </xf>
    <xf numFmtId="0" fontId="3" fillId="4" borderId="0" xfId="0" applyFont="1" applyFill="1" applyAlignment="1">
      <alignment horizontal="left"/>
    </xf>
    <xf numFmtId="9" fontId="16" fillId="14" borderId="8" xfId="4" applyNumberFormat="1" applyBorder="1" applyAlignment="1">
      <protection locked="0"/>
    </xf>
    <xf numFmtId="0" fontId="3" fillId="0" borderId="8" xfId="0" applyFont="1" applyBorder="1" applyAlignment="1">
      <alignment horizontal="right"/>
    </xf>
    <xf numFmtId="0" fontId="3" fillId="0" borderId="8" xfId="0" applyFont="1" applyBorder="1"/>
    <xf numFmtId="0" fontId="3" fillId="0" borderId="12" xfId="0" applyFont="1" applyBorder="1" applyAlignment="1">
      <alignment horizontal="left"/>
    </xf>
    <xf numFmtId="0" fontId="2" fillId="4" borderId="4" xfId="0" applyFont="1" applyFill="1" applyBorder="1"/>
    <xf numFmtId="0" fontId="2" fillId="0" borderId="7" xfId="0" applyFont="1" applyBorder="1" applyAlignment="1">
      <alignment horizontal="left"/>
    </xf>
    <xf numFmtId="3" fontId="2" fillId="16" borderId="9" xfId="0" applyNumberFormat="1" applyFont="1" applyFill="1" applyBorder="1" applyAlignment="1">
      <alignment horizontal="center"/>
    </xf>
    <xf numFmtId="0" fontId="2" fillId="0" borderId="4" xfId="0" applyFont="1" applyBorder="1" applyAlignment="1">
      <alignment horizontal="center"/>
    </xf>
    <xf numFmtId="0" fontId="2" fillId="0" borderId="19" xfId="0" applyFont="1" applyBorder="1" applyAlignment="1">
      <alignment horizontal="center"/>
    </xf>
    <xf numFmtId="0" fontId="0" fillId="15" borderId="0" xfId="0" applyFill="1"/>
    <xf numFmtId="0" fontId="2" fillId="0" borderId="0" xfId="0" applyFont="1" applyAlignment="1">
      <alignment vertical="center"/>
    </xf>
    <xf numFmtId="0" fontId="0" fillId="0" borderId="8" xfId="0" applyBorder="1"/>
    <xf numFmtId="0" fontId="0" fillId="0" borderId="5" xfId="0" applyBorder="1"/>
    <xf numFmtId="9" fontId="0" fillId="0" borderId="8" xfId="0" applyNumberFormat="1" applyBorder="1"/>
    <xf numFmtId="2" fontId="0" fillId="0" borderId="5" xfId="0" applyNumberFormat="1" applyBorder="1"/>
    <xf numFmtId="2" fontId="0" fillId="0" borderId="7" xfId="0" applyNumberFormat="1" applyBorder="1"/>
    <xf numFmtId="0" fontId="0" fillId="0" borderId="0" xfId="0" applyAlignment="1">
      <alignment horizontal="center"/>
    </xf>
    <xf numFmtId="0" fontId="3" fillId="5" borderId="0" xfId="0" applyFont="1" applyFill="1" applyAlignment="1">
      <alignment horizontal="left"/>
    </xf>
    <xf numFmtId="0" fontId="2" fillId="0" borderId="4" xfId="0" applyFont="1" applyBorder="1" applyAlignment="1">
      <alignment horizontal="right"/>
    </xf>
    <xf numFmtId="2" fontId="2" fillId="0" borderId="7" xfId="0" applyNumberFormat="1" applyFont="1" applyBorder="1" applyAlignment="1">
      <alignment horizontal="right"/>
    </xf>
    <xf numFmtId="14" fontId="2" fillId="0" borderId="5" xfId="0" applyNumberFormat="1" applyFont="1" applyBorder="1" applyAlignment="1">
      <alignment horizontal="center"/>
    </xf>
    <xf numFmtId="0" fontId="2" fillId="0" borderId="7" xfId="0" applyFont="1" applyBorder="1" applyProtection="1">
      <protection locked="0"/>
    </xf>
    <xf numFmtId="0" fontId="2" fillId="0" borderId="7" xfId="0" applyFont="1" applyBorder="1" applyAlignment="1">
      <alignment horizontal="fill"/>
    </xf>
    <xf numFmtId="0" fontId="0" fillId="0" borderId="7" xfId="0" applyBorder="1" applyAlignment="1">
      <alignment horizontal="right"/>
    </xf>
    <xf numFmtId="0" fontId="5" fillId="0" borderId="0" xfId="0" applyFont="1" applyAlignment="1">
      <alignment horizontal="left"/>
    </xf>
    <xf numFmtId="0" fontId="2" fillId="0" borderId="13" xfId="0" applyFont="1" applyBorder="1" applyAlignment="1">
      <alignment horizontal="right"/>
    </xf>
    <xf numFmtId="0" fontId="0" fillId="2" borderId="0" xfId="0" applyFill="1"/>
    <xf numFmtId="0" fontId="2" fillId="5" borderId="13" xfId="0" applyFont="1" applyFill="1" applyBorder="1" applyAlignment="1">
      <alignment horizontal="center"/>
    </xf>
    <xf numFmtId="0" fontId="2" fillId="5" borderId="14" xfId="0" applyFont="1" applyFill="1" applyBorder="1" applyAlignment="1">
      <alignment horizontal="center"/>
    </xf>
    <xf numFmtId="16" fontId="2" fillId="5" borderId="4" xfId="0" applyNumberFormat="1" applyFont="1" applyFill="1" applyBorder="1" applyAlignment="1">
      <alignment horizontal="center"/>
    </xf>
    <xf numFmtId="16" fontId="2" fillId="4" borderId="0" xfId="0" applyNumberFormat="1" applyFont="1" applyFill="1" applyAlignment="1">
      <alignment horizontal="center"/>
    </xf>
    <xf numFmtId="2" fontId="2" fillId="0" borderId="16" xfId="0" applyNumberFormat="1" applyFont="1" applyBorder="1" applyAlignment="1">
      <alignment horizontal="center"/>
    </xf>
    <xf numFmtId="2" fontId="2" fillId="0" borderId="18" xfId="0" applyNumberFormat="1" applyFont="1" applyBorder="1" applyAlignment="1">
      <alignment horizontal="center"/>
    </xf>
    <xf numFmtId="2" fontId="19" fillId="0" borderId="8" xfId="0" applyNumberFormat="1" applyFont="1" applyBorder="1" applyAlignment="1">
      <alignment horizontal="left"/>
    </xf>
    <xf numFmtId="16" fontId="2" fillId="0" borderId="12" xfId="0" applyNumberFormat="1" applyFont="1" applyBorder="1"/>
    <xf numFmtId="173" fontId="17" fillId="0" borderId="8" xfId="0" applyNumberFormat="1" applyFont="1" applyBorder="1"/>
    <xf numFmtId="174" fontId="2" fillId="0" borderId="9" xfId="0" applyNumberFormat="1" applyFont="1" applyBorder="1"/>
    <xf numFmtId="0" fontId="17" fillId="0" borderId="9" xfId="0" applyFont="1" applyBorder="1"/>
    <xf numFmtId="173" fontId="17" fillId="0" borderId="9" xfId="0" applyNumberFormat="1" applyFont="1" applyBorder="1"/>
    <xf numFmtId="173" fontId="17" fillId="0" borderId="0" xfId="0" applyNumberFormat="1" applyFont="1"/>
    <xf numFmtId="174" fontId="2" fillId="0" borderId="0" xfId="0" applyNumberFormat="1" applyFont="1"/>
    <xf numFmtId="173" fontId="20" fillId="0" borderId="9" xfId="0" applyNumberFormat="1" applyFont="1" applyBorder="1"/>
    <xf numFmtId="0" fontId="20" fillId="0" borderId="9" xfId="0" applyFont="1" applyBorder="1"/>
    <xf numFmtId="173" fontId="17" fillId="0" borderId="9" xfId="0" quotePrefix="1" applyNumberFormat="1" applyFont="1" applyBorder="1"/>
    <xf numFmtId="173" fontId="17" fillId="0" borderId="9" xfId="0" applyNumberFormat="1" applyFont="1" applyBorder="1" applyAlignment="1">
      <alignment horizontal="right"/>
    </xf>
    <xf numFmtId="1" fontId="17" fillId="0" borderId="9" xfId="0" applyNumberFormat="1" applyFont="1" applyBorder="1"/>
    <xf numFmtId="2" fontId="2" fillId="0" borderId="8" xfId="0" applyNumberFormat="1" applyFont="1" applyBorder="1" applyAlignment="1">
      <alignment horizontal="right"/>
    </xf>
    <xf numFmtId="14" fontId="2" fillId="0" borderId="9" xfId="0" applyNumberFormat="1" applyFont="1" applyBorder="1"/>
    <xf numFmtId="9" fontId="16" fillId="0" borderId="12" xfId="4" applyNumberFormat="1" applyFill="1" applyBorder="1" applyAlignment="1">
      <protection locked="0"/>
    </xf>
    <xf numFmtId="1" fontId="2" fillId="0" borderId="0" xfId="0" applyNumberFormat="1" applyFont="1" applyAlignment="1">
      <alignment horizontal="center"/>
    </xf>
    <xf numFmtId="0" fontId="2" fillId="4" borderId="23" xfId="0" applyFont="1" applyFill="1" applyBorder="1"/>
    <xf numFmtId="1" fontId="2" fillId="0" borderId="22" xfId="0" applyNumberFormat="1" applyFont="1" applyBorder="1" applyAlignment="1">
      <alignment horizontal="center"/>
    </xf>
    <xf numFmtId="1" fontId="3" fillId="0" borderId="8" xfId="0" applyNumberFormat="1" applyFont="1" applyBorder="1" applyAlignment="1">
      <alignment horizontal="center"/>
    </xf>
    <xf numFmtId="2" fontId="3" fillId="0" borderId="7" xfId="0" applyNumberFormat="1" applyFont="1" applyBorder="1" applyAlignment="1">
      <alignment horizontal="left"/>
    </xf>
    <xf numFmtId="0" fontId="23" fillId="0" borderId="0" xfId="0" applyFont="1"/>
    <xf numFmtId="0" fontId="2" fillId="5" borderId="0" xfId="0" applyFont="1" applyFill="1" applyAlignment="1">
      <alignment horizontal="left"/>
    </xf>
    <xf numFmtId="9" fontId="0" fillId="9" borderId="9" xfId="0" applyNumberFormat="1" applyFill="1" applyBorder="1" applyAlignment="1">
      <alignment horizontal="center"/>
    </xf>
    <xf numFmtId="2" fontId="0" fillId="9" borderId="9" xfId="0" applyNumberFormat="1" applyFill="1" applyBorder="1" applyAlignment="1">
      <alignment horizontal="center"/>
    </xf>
    <xf numFmtId="9" fontId="2" fillId="0" borderId="7" xfId="9" applyFont="1" applyBorder="1" applyAlignment="1">
      <alignment horizontal="center"/>
    </xf>
    <xf numFmtId="9" fontId="2" fillId="0" borderId="7" xfId="9" applyFont="1" applyBorder="1" applyAlignment="1">
      <alignment horizontal="fill"/>
    </xf>
    <xf numFmtId="0" fontId="16" fillId="14" borderId="0" xfId="4" applyBorder="1" applyProtection="1"/>
    <xf numFmtId="9" fontId="16" fillId="14" borderId="7" xfId="4" applyNumberFormat="1" applyBorder="1" applyAlignment="1" applyProtection="1"/>
    <xf numFmtId="2" fontId="16" fillId="14" borderId="7" xfId="4" applyNumberFormat="1" applyBorder="1" applyAlignment="1">
      <alignment horizontal="center"/>
      <protection locked="0"/>
    </xf>
    <xf numFmtId="0" fontId="2" fillId="8" borderId="7" xfId="6" applyFont="1" applyBorder="1" applyAlignment="1"/>
    <xf numFmtId="0" fontId="16" fillId="14" borderId="7" xfId="4" applyBorder="1" applyAlignment="1" applyProtection="1"/>
    <xf numFmtId="1" fontId="16" fillId="14" borderId="7" xfId="4" applyNumberFormat="1" applyBorder="1" applyAlignment="1" applyProtection="1">
      <alignment horizontal="right"/>
    </xf>
    <xf numFmtId="0" fontId="16" fillId="14" borderId="7" xfId="4" applyBorder="1" applyAlignment="1" applyProtection="1">
      <alignment horizontal="center"/>
    </xf>
    <xf numFmtId="14" fontId="16" fillId="14" borderId="7" xfId="4" applyNumberFormat="1" applyBorder="1" applyAlignment="1" applyProtection="1">
      <alignment horizontal="left"/>
    </xf>
    <xf numFmtId="2" fontId="16" fillId="14" borderId="8" xfId="4" applyNumberFormat="1" applyBorder="1" applyAlignment="1" applyProtection="1"/>
    <xf numFmtId="172" fontId="17" fillId="8" borderId="8" xfId="6" applyNumberFormat="1" applyFont="1" applyBorder="1" applyAlignment="1"/>
    <xf numFmtId="169" fontId="17" fillId="8" borderId="8" xfId="6" applyNumberFormat="1" applyFont="1" applyBorder="1" applyAlignment="1"/>
    <xf numFmtId="2" fontId="17" fillId="0" borderId="9" xfId="0" applyNumberFormat="1" applyFont="1" applyBorder="1"/>
    <xf numFmtId="169" fontId="17" fillId="0" borderId="9" xfId="0" applyNumberFormat="1" applyFont="1" applyBorder="1"/>
    <xf numFmtId="169" fontId="17" fillId="8" borderId="9" xfId="6" applyNumberFormat="1" applyFont="1" applyBorder="1" applyAlignment="1"/>
    <xf numFmtId="171" fontId="16" fillId="14" borderId="9" xfId="4" applyNumberFormat="1" applyBorder="1" applyAlignment="1">
      <protection locked="0"/>
    </xf>
    <xf numFmtId="3" fontId="16" fillId="14" borderId="9" xfId="4" applyNumberFormat="1" applyBorder="1" applyAlignment="1">
      <protection locked="0"/>
    </xf>
    <xf numFmtId="1" fontId="16" fillId="14" borderId="9" xfId="4" applyNumberFormat="1" applyBorder="1" applyAlignment="1" applyProtection="1"/>
    <xf numFmtId="1" fontId="16" fillId="14" borderId="9" xfId="4" applyNumberFormat="1" applyBorder="1" applyAlignment="1">
      <protection locked="0"/>
    </xf>
    <xf numFmtId="3" fontId="1" fillId="14" borderId="12" xfId="4" applyNumberFormat="1" applyFont="1" applyBorder="1" applyAlignment="1">
      <protection locked="0"/>
    </xf>
    <xf numFmtId="17" fontId="1" fillId="14" borderId="12" xfId="4" applyNumberFormat="1" applyFont="1" applyBorder="1" applyAlignment="1">
      <protection locked="0"/>
    </xf>
    <xf numFmtId="9" fontId="16" fillId="14" borderId="19" xfId="4" applyNumberFormat="1" applyBorder="1" applyAlignment="1" applyProtection="1">
      <alignment horizontal="center"/>
    </xf>
    <xf numFmtId="9" fontId="16" fillId="14" borderId="12" xfId="4" applyNumberFormat="1" applyBorder="1" applyAlignment="1" applyProtection="1">
      <alignment horizontal="center"/>
    </xf>
    <xf numFmtId="9" fontId="16" fillId="14" borderId="8" xfId="4" applyNumberFormat="1" applyBorder="1" applyAlignment="1" applyProtection="1">
      <alignment horizontal="center"/>
    </xf>
    <xf numFmtId="9" fontId="16" fillId="14" borderId="21" xfId="4" applyNumberFormat="1" applyBorder="1" applyAlignment="1" applyProtection="1">
      <alignment horizontal="center"/>
    </xf>
    <xf numFmtId="1" fontId="16" fillId="14" borderId="8" xfId="4" applyNumberFormat="1" applyBorder="1" applyAlignment="1">
      <alignment horizontal="center"/>
      <protection locked="0"/>
    </xf>
    <xf numFmtId="169" fontId="16" fillId="14" borderId="8" xfId="4" applyNumberFormat="1" applyBorder="1" applyAlignment="1" applyProtection="1">
      <alignment horizontal="center"/>
    </xf>
    <xf numFmtId="2" fontId="16" fillId="14" borderId="8" xfId="4" applyNumberFormat="1" applyBorder="1" applyAlignment="1" applyProtection="1">
      <alignment horizontal="center"/>
    </xf>
    <xf numFmtId="2" fontId="16" fillId="14" borderId="8" xfId="4" applyNumberFormat="1" applyBorder="1" applyAlignment="1">
      <alignment horizontal="center"/>
      <protection locked="0"/>
    </xf>
    <xf numFmtId="0" fontId="16" fillId="14" borderId="0" xfId="4" applyBorder="1" applyAlignment="1">
      <protection locked="0"/>
    </xf>
    <xf numFmtId="9" fontId="16" fillId="14" borderId="8" xfId="4" applyNumberFormat="1" applyBorder="1" applyAlignment="1">
      <alignment horizontal="center"/>
      <protection locked="0"/>
    </xf>
    <xf numFmtId="9" fontId="16" fillId="14" borderId="8" xfId="9" applyFont="1" applyFill="1" applyBorder="1" applyAlignment="1" applyProtection="1">
      <alignment horizontal="center"/>
    </xf>
    <xf numFmtId="9" fontId="16" fillId="14" borderId="8" xfId="9" applyFont="1" applyFill="1" applyBorder="1" applyAlignment="1" applyProtection="1">
      <alignment horizontal="center"/>
      <protection locked="0"/>
    </xf>
    <xf numFmtId="0" fontId="16" fillId="14" borderId="8" xfId="4" applyNumberFormat="1" applyBorder="1" applyAlignment="1">
      <alignment horizontal="center"/>
      <protection locked="0"/>
    </xf>
    <xf numFmtId="167" fontId="16" fillId="14" borderId="8" xfId="4" applyNumberFormat="1" applyBorder="1" applyAlignment="1">
      <protection locked="0"/>
    </xf>
    <xf numFmtId="2" fontId="16" fillId="14" borderId="8" xfId="4" applyNumberFormat="1" applyBorder="1" applyAlignment="1">
      <alignment horizontal="right"/>
      <protection locked="0"/>
    </xf>
    <xf numFmtId="167" fontId="16" fillId="14" borderId="9" xfId="4" applyNumberFormat="1" applyBorder="1" applyAlignment="1">
      <protection locked="0"/>
    </xf>
    <xf numFmtId="2" fontId="16" fillId="14" borderId="5" xfId="4" applyNumberFormat="1" applyBorder="1" applyAlignment="1">
      <alignment horizontal="center"/>
      <protection locked="0"/>
    </xf>
    <xf numFmtId="0" fontId="16" fillId="14" borderId="8" xfId="4" applyBorder="1" applyAlignment="1">
      <alignment horizontal="center"/>
      <protection locked="0"/>
    </xf>
    <xf numFmtId="0" fontId="2" fillId="5" borderId="0" xfId="0" applyFont="1" applyFill="1" applyAlignment="1">
      <alignment horizontal="centerContinuous"/>
    </xf>
    <xf numFmtId="9" fontId="16" fillId="14" borderId="6" xfId="9" applyFont="1" applyFill="1" applyBorder="1" applyAlignment="1" applyProtection="1">
      <alignment horizontal="center"/>
      <protection locked="0"/>
    </xf>
    <xf numFmtId="1" fontId="16" fillId="19" borderId="12" xfId="5" applyNumberFormat="1" applyBorder="1" applyAlignment="1">
      <alignment horizontal="center"/>
      <protection locked="0"/>
    </xf>
    <xf numFmtId="9" fontId="1" fillId="8" borderId="12" xfId="6" applyNumberFormat="1" applyFont="1" applyBorder="1" applyAlignment="1">
      <alignment horizontal="center"/>
    </xf>
    <xf numFmtId="14" fontId="16" fillId="8" borderId="8" xfId="6" applyNumberFormat="1" applyFont="1" applyBorder="1" applyAlignment="1">
      <alignment horizontal="center"/>
    </xf>
    <xf numFmtId="0" fontId="16" fillId="14" borderId="0" xfId="4" applyBorder="1">
      <protection locked="0"/>
    </xf>
    <xf numFmtId="2" fontId="16" fillId="14" borderId="7" xfId="4" applyNumberFormat="1" applyBorder="1" applyAlignment="1">
      <alignment horizontal="right"/>
      <protection locked="0"/>
    </xf>
    <xf numFmtId="0" fontId="0" fillId="21" borderId="0" xfId="11" applyFont="1"/>
    <xf numFmtId="173" fontId="27" fillId="21" borderId="0" xfId="11" applyNumberFormat="1" applyFont="1"/>
    <xf numFmtId="173" fontId="27" fillId="22" borderId="0" xfId="12" applyNumberFormat="1" applyBorder="1" applyAlignment="1">
      <alignment vertical="center"/>
    </xf>
    <xf numFmtId="0" fontId="0" fillId="21" borderId="26" xfId="11" applyFont="1" applyBorder="1"/>
    <xf numFmtId="173" fontId="27" fillId="22" borderId="26" xfId="12" applyNumberFormat="1" applyBorder="1" applyAlignment="1">
      <alignment vertical="center"/>
    </xf>
    <xf numFmtId="0" fontId="28" fillId="23" borderId="27" xfId="13" applyBorder="1"/>
    <xf numFmtId="173" fontId="27" fillId="22" borderId="1" xfId="12" applyNumberFormat="1" applyBorder="1" applyAlignment="1">
      <alignment vertical="center"/>
    </xf>
    <xf numFmtId="0" fontId="0" fillId="23" borderId="1" xfId="13" applyFont="1" applyBorder="1"/>
    <xf numFmtId="0" fontId="0" fillId="23" borderId="2" xfId="13" applyFont="1" applyBorder="1"/>
    <xf numFmtId="0" fontId="28" fillId="23" borderId="13" xfId="13" applyBorder="1"/>
    <xf numFmtId="0" fontId="0" fillId="23" borderId="0" xfId="13" applyFont="1"/>
    <xf numFmtId="0" fontId="27" fillId="22" borderId="8" xfId="12">
      <alignment horizontal="center" vertical="top"/>
    </xf>
    <xf numFmtId="0" fontId="0" fillId="23" borderId="3" xfId="13" applyFont="1" applyBorder="1"/>
    <xf numFmtId="0" fontId="0" fillId="23" borderId="14" xfId="13" applyFont="1" applyBorder="1"/>
    <xf numFmtId="0" fontId="25" fillId="24" borderId="15" xfId="14" applyBorder="1" applyAlignment="1">
      <alignment vertical="top"/>
    </xf>
    <xf numFmtId="0" fontId="25" fillId="24" borderId="0" xfId="14">
      <alignment horizontal="centerContinuous" vertical="top"/>
    </xf>
    <xf numFmtId="0" fontId="25" fillId="24" borderId="9" xfId="15">
      <alignment vertical="top"/>
    </xf>
    <xf numFmtId="0" fontId="25" fillId="24" borderId="17" xfId="15" applyBorder="1">
      <alignment vertical="top"/>
    </xf>
    <xf numFmtId="0" fontId="25" fillId="24" borderId="16" xfId="14" applyBorder="1" applyAlignment="1">
      <alignment vertical="top"/>
    </xf>
    <xf numFmtId="0" fontId="29" fillId="24" borderId="5" xfId="16" applyBorder="1">
      <alignment horizontal="centerContinuous" vertical="center"/>
    </xf>
    <xf numFmtId="0" fontId="25" fillId="24" borderId="5" xfId="14" applyBorder="1">
      <alignment horizontal="centerContinuous" vertical="top"/>
    </xf>
    <xf numFmtId="0" fontId="25" fillId="24" borderId="5" xfId="15" applyBorder="1">
      <alignment vertical="top"/>
    </xf>
    <xf numFmtId="0" fontId="25" fillId="24" borderId="18" xfId="15" applyBorder="1">
      <alignment vertical="top"/>
    </xf>
    <xf numFmtId="0" fontId="30" fillId="23" borderId="0" xfId="17" applyBorder="1">
      <alignment horizontal="center" vertical="top" wrapText="1"/>
    </xf>
    <xf numFmtId="0" fontId="30" fillId="23" borderId="29" xfId="17">
      <alignment horizontal="center" vertical="top" wrapText="1"/>
    </xf>
    <xf numFmtId="0" fontId="0" fillId="25" borderId="0" xfId="18" applyFont="1"/>
    <xf numFmtId="0" fontId="0" fillId="25" borderId="30" xfId="18" applyFont="1" applyBorder="1"/>
    <xf numFmtId="0" fontId="0" fillId="25" borderId="0" xfId="18" applyFont="1" applyBorder="1"/>
    <xf numFmtId="0" fontId="31" fillId="26" borderId="30" xfId="19" applyFont="1" applyBorder="1">
      <alignment vertical="top"/>
    </xf>
    <xf numFmtId="0" fontId="30" fillId="26" borderId="30" xfId="19" applyBorder="1">
      <alignment vertical="top"/>
    </xf>
    <xf numFmtId="0" fontId="30" fillId="26" borderId="28" xfId="19">
      <alignment vertical="top"/>
    </xf>
    <xf numFmtId="0" fontId="32" fillId="26" borderId="28" xfId="19" applyFont="1">
      <alignment vertical="top"/>
    </xf>
    <xf numFmtId="0" fontId="30" fillId="26" borderId="28" xfId="19" applyAlignment="1">
      <alignment horizontal="right" vertical="top"/>
    </xf>
    <xf numFmtId="0" fontId="25" fillId="27" borderId="8" xfId="20">
      <alignment horizontal="center" vertical="top"/>
    </xf>
    <xf numFmtId="9" fontId="25" fillId="27" borderId="8" xfId="20" applyNumberFormat="1">
      <alignment horizontal="center" vertical="top"/>
    </xf>
    <xf numFmtId="0" fontId="28" fillId="23" borderId="31" xfId="13" applyBorder="1"/>
    <xf numFmtId="173" fontId="27" fillId="22" borderId="10" xfId="12" applyNumberFormat="1" applyBorder="1" applyAlignment="1">
      <alignment vertical="center"/>
    </xf>
    <xf numFmtId="0" fontId="0" fillId="23" borderId="10" xfId="13" applyFont="1" applyBorder="1"/>
    <xf numFmtId="0" fontId="0" fillId="23" borderId="11" xfId="13" applyFont="1" applyBorder="1"/>
    <xf numFmtId="0" fontId="0" fillId="21" borderId="32" xfId="11" applyFont="1" applyBorder="1"/>
    <xf numFmtId="173" fontId="27" fillId="22" borderId="32" xfId="12" applyNumberFormat="1" applyBorder="1" applyAlignment="1">
      <alignment vertical="center"/>
    </xf>
    <xf numFmtId="0" fontId="25" fillId="24" borderId="9" xfId="14" applyBorder="1">
      <alignment horizontal="centerContinuous" vertical="top"/>
    </xf>
    <xf numFmtId="0" fontId="32" fillId="24" borderId="0" xfId="14" applyFont="1" applyAlignment="1">
      <alignment horizontal="left" vertical="top"/>
    </xf>
    <xf numFmtId="0" fontId="33" fillId="24" borderId="0" xfId="14" quotePrefix="1" applyFont="1" applyAlignment="1">
      <alignment horizontal="left" vertical="top"/>
    </xf>
    <xf numFmtId="0" fontId="25" fillId="24" borderId="0" xfId="15" applyBorder="1">
      <alignment vertical="top"/>
    </xf>
    <xf numFmtId="0" fontId="0" fillId="25" borderId="33" xfId="18" applyFont="1" applyBorder="1"/>
    <xf numFmtId="0" fontId="30" fillId="26" borderId="28" xfId="19" applyAlignment="1">
      <alignment horizontal="center" vertical="top"/>
    </xf>
    <xf numFmtId="0" fontId="34" fillId="28" borderId="83" xfId="21">
      <alignment vertical="top"/>
      <protection locked="0"/>
    </xf>
    <xf numFmtId="0" fontId="35" fillId="26" borderId="28" xfId="19" applyFont="1">
      <alignment vertical="top"/>
    </xf>
    <xf numFmtId="0" fontId="35" fillId="26" borderId="28" xfId="19" applyFont="1" applyAlignment="1">
      <alignment horizontal="center" vertical="top"/>
    </xf>
    <xf numFmtId="9" fontId="36" fillId="28" borderId="83" xfId="21" applyNumberFormat="1" applyFont="1">
      <alignment vertical="top"/>
      <protection locked="0"/>
    </xf>
    <xf numFmtId="168" fontId="34" fillId="28" borderId="83" xfId="21" applyNumberFormat="1">
      <alignment vertical="top"/>
      <protection locked="0"/>
    </xf>
    <xf numFmtId="0" fontId="30" fillId="26" borderId="28" xfId="19" applyAlignment="1">
      <alignment horizontal="centerContinuous" vertical="top"/>
    </xf>
    <xf numFmtId="0" fontId="37" fillId="26" borderId="28" xfId="19" applyFont="1" applyAlignment="1">
      <alignment horizontal="centerContinuous" vertical="top"/>
    </xf>
    <xf numFmtId="175" fontId="21" fillId="26" borderId="28" xfId="19" applyNumberFormat="1" applyFont="1">
      <alignment vertical="top"/>
    </xf>
    <xf numFmtId="175" fontId="38" fillId="28" borderId="83" xfId="21" applyNumberFormat="1" applyFont="1">
      <alignment vertical="top"/>
      <protection locked="0"/>
    </xf>
    <xf numFmtId="0" fontId="39" fillId="24" borderId="0" xfId="14" applyFont="1" applyAlignment="1">
      <alignment horizontal="center" vertical="top"/>
    </xf>
    <xf numFmtId="0" fontId="36" fillId="24" borderId="0" xfId="14" applyFont="1">
      <alignment horizontal="centerContinuous" vertical="top"/>
    </xf>
    <xf numFmtId="0" fontId="25" fillId="24" borderId="0" xfId="15" applyBorder="1" applyAlignment="1">
      <alignment horizontal="center" vertical="top"/>
    </xf>
    <xf numFmtId="0" fontId="25" fillId="24" borderId="0" xfId="14" applyAlignment="1">
      <alignment horizontal="center" vertical="top"/>
    </xf>
    <xf numFmtId="0" fontId="25" fillId="24" borderId="0" xfId="15" applyBorder="1" applyAlignment="1">
      <alignment horizontal="centerContinuous" vertical="top"/>
    </xf>
    <xf numFmtId="0" fontId="36" fillId="25" borderId="0" xfId="18" applyFont="1"/>
    <xf numFmtId="9" fontId="34" fillId="28" borderId="83" xfId="21" applyNumberFormat="1">
      <alignment vertical="top"/>
      <protection locked="0"/>
    </xf>
    <xf numFmtId="9" fontId="34" fillId="28" borderId="28" xfId="9" applyFont="1" applyFill="1" applyBorder="1" applyAlignment="1" applyProtection="1">
      <alignment vertical="top"/>
      <protection locked="0"/>
    </xf>
    <xf numFmtId="0" fontId="33" fillId="24" borderId="0" xfId="14" quotePrefix="1" applyFont="1" applyAlignment="1">
      <alignment horizontal="center" vertical="top"/>
    </xf>
    <xf numFmtId="0" fontId="25" fillId="24" borderId="0" xfId="15" applyBorder="1" applyAlignment="1">
      <alignment horizontal="left" vertical="top"/>
    </xf>
    <xf numFmtId="0" fontId="34" fillId="28" borderId="83" xfId="21" applyNumberFormat="1">
      <alignment vertical="top"/>
      <protection locked="0"/>
    </xf>
    <xf numFmtId="169" fontId="30" fillId="26" borderId="28" xfId="19" applyNumberFormat="1">
      <alignment vertical="top"/>
    </xf>
    <xf numFmtId="176" fontId="25" fillId="24" borderId="0" xfId="14" applyNumberFormat="1" applyAlignment="1">
      <alignment horizontal="center" vertical="top"/>
    </xf>
    <xf numFmtId="0" fontId="34" fillId="28" borderId="83" xfId="21" applyAlignment="1">
      <alignment horizontal="center" vertical="center"/>
      <protection locked="0"/>
    </xf>
    <xf numFmtId="0" fontId="34" fillId="28" borderId="83" xfId="21" applyAlignment="1">
      <alignment horizontal="center" vertical="top"/>
      <protection locked="0"/>
    </xf>
    <xf numFmtId="9" fontId="34" fillId="28" borderId="28" xfId="9" applyFont="1" applyFill="1" applyBorder="1" applyAlignment="1" applyProtection="1">
      <alignment horizontal="center" vertical="top"/>
      <protection locked="0"/>
    </xf>
    <xf numFmtId="0" fontId="25" fillId="24" borderId="0" xfId="14" applyAlignment="1">
      <alignment horizontal="left" vertical="top"/>
    </xf>
    <xf numFmtId="0" fontId="27" fillId="29" borderId="28" xfId="22" applyAlignment="1">
      <alignment horizontal="right" vertical="top"/>
    </xf>
    <xf numFmtId="0" fontId="27" fillId="29" borderId="28" xfId="22" applyAlignment="1">
      <alignment horizontal="center" vertical="top"/>
    </xf>
    <xf numFmtId="0" fontId="25" fillId="24" borderId="9" xfId="14" applyBorder="1" applyAlignment="1">
      <alignment vertical="top"/>
    </xf>
    <xf numFmtId="0" fontId="25" fillId="24" borderId="17" xfId="14" applyBorder="1" applyAlignment="1">
      <alignment vertical="top"/>
    </xf>
    <xf numFmtId="9" fontId="27" fillId="29" borderId="28" xfId="22" applyNumberFormat="1" applyAlignment="1">
      <alignment horizontal="center" vertical="top"/>
    </xf>
    <xf numFmtId="0" fontId="25" fillId="24" borderId="5" xfId="14" applyBorder="1" applyAlignment="1">
      <alignment vertical="top"/>
    </xf>
    <xf numFmtId="0" fontId="25" fillId="24" borderId="18" xfId="14" applyBorder="1" applyAlignment="1">
      <alignment vertical="top"/>
    </xf>
    <xf numFmtId="0" fontId="27" fillId="29" borderId="28" xfId="22">
      <alignment vertical="top"/>
    </xf>
    <xf numFmtId="0" fontId="30" fillId="23" borderId="29" xfId="17" applyAlignment="1">
      <alignment horizontal="centerContinuous" vertical="top" wrapText="1"/>
    </xf>
    <xf numFmtId="0" fontId="30" fillId="23" borderId="29" xfId="17" applyAlignment="1">
      <alignment horizontal="left" vertical="top" wrapText="1"/>
    </xf>
    <xf numFmtId="0" fontId="32" fillId="24" borderId="0" xfId="23">
      <alignment horizontal="left" vertical="top"/>
    </xf>
    <xf numFmtId="0" fontId="0" fillId="25" borderId="28" xfId="18" applyFont="1" applyBorder="1"/>
    <xf numFmtId="0" fontId="30" fillId="26" borderId="0" xfId="19" applyBorder="1">
      <alignment vertical="top"/>
    </xf>
    <xf numFmtId="0" fontId="33" fillId="24" borderId="0" xfId="14" quotePrefix="1" applyFont="1">
      <alignment horizontal="centerContinuous" vertical="top"/>
    </xf>
    <xf numFmtId="0" fontId="34" fillId="28" borderId="34" xfId="21" applyBorder="1" applyAlignment="1">
      <alignment horizontal="center" vertical="top"/>
      <protection locked="0"/>
    </xf>
    <xf numFmtId="0" fontId="34" fillId="28" borderId="35" xfId="21" applyBorder="1">
      <alignment vertical="top"/>
      <protection locked="0"/>
    </xf>
    <xf numFmtId="15" fontId="21" fillId="30" borderId="36" xfId="24" applyNumberFormat="1" applyFont="1" applyAlignment="1">
      <alignment horizontal="center" vertical="top"/>
    </xf>
    <xf numFmtId="0" fontId="34" fillId="28" borderId="40" xfId="21" applyBorder="1" applyAlignment="1">
      <alignment horizontal="center" vertical="top"/>
      <protection locked="0"/>
    </xf>
    <xf numFmtId="0" fontId="34" fillId="29" borderId="35" xfId="25" applyBorder="1">
      <alignment vertical="top"/>
      <protection locked="0"/>
    </xf>
    <xf numFmtId="15" fontId="21" fillId="31" borderId="36" xfId="26" applyNumberFormat="1" applyFont="1" applyAlignment="1">
      <alignment horizontal="center" vertical="top"/>
    </xf>
    <xf numFmtId="0" fontId="37" fillId="26" borderId="28" xfId="19" applyFont="1" applyAlignment="1">
      <alignment horizontal="center" vertical="top"/>
    </xf>
    <xf numFmtId="0" fontId="37" fillId="26" borderId="43" xfId="19" applyFont="1" applyBorder="1" applyAlignment="1">
      <alignment horizontal="centerContinuous" vertical="top"/>
    </xf>
    <xf numFmtId="0" fontId="25" fillId="27" borderId="8" xfId="20" applyNumberFormat="1">
      <alignment horizontal="center" vertical="top"/>
    </xf>
    <xf numFmtId="0" fontId="30" fillId="26" borderId="43" xfId="19" applyBorder="1" applyAlignment="1">
      <alignment horizontal="center" vertical="top"/>
    </xf>
    <xf numFmtId="0" fontId="30" fillId="26" borderId="43" xfId="19" applyBorder="1">
      <alignment vertical="top"/>
    </xf>
    <xf numFmtId="0" fontId="30" fillId="26" borderId="44" xfId="19" applyBorder="1">
      <alignment vertical="top"/>
    </xf>
    <xf numFmtId="0" fontId="30" fillId="26" borderId="34" xfId="19" applyBorder="1">
      <alignment vertical="top"/>
    </xf>
    <xf numFmtId="15" fontId="30" fillId="26" borderId="28" xfId="19" applyNumberFormat="1">
      <alignment vertical="top"/>
    </xf>
    <xf numFmtId="15" fontId="38" fillId="28" borderId="83" xfId="21" applyNumberFormat="1" applyFont="1" applyAlignment="1">
      <alignment horizontal="center" vertical="top"/>
      <protection locked="0"/>
    </xf>
    <xf numFmtId="15" fontId="21" fillId="32" borderId="36" xfId="27" applyNumberFormat="1" applyFont="1" applyAlignment="1">
      <alignment horizontal="center" vertical="top"/>
    </xf>
    <xf numFmtId="169" fontId="21" fillId="26" borderId="45" xfId="19" applyNumberFormat="1" applyFont="1" applyBorder="1" applyAlignment="1">
      <alignment horizontal="center" vertical="top"/>
    </xf>
    <xf numFmtId="169" fontId="21" fillId="26" borderId="45" xfId="19" applyNumberFormat="1" applyFont="1" applyBorder="1">
      <alignment vertical="top"/>
    </xf>
    <xf numFmtId="1" fontId="25" fillId="27" borderId="46" xfId="20" applyNumberFormat="1" applyBorder="1">
      <alignment horizontal="center" vertical="top"/>
    </xf>
    <xf numFmtId="1" fontId="25" fillId="27" borderId="47" xfId="20" applyNumberFormat="1" applyBorder="1">
      <alignment horizontal="center" vertical="top"/>
    </xf>
    <xf numFmtId="1" fontId="25" fillId="27" borderId="48" xfId="20" applyNumberFormat="1" applyBorder="1">
      <alignment horizontal="center" vertical="top"/>
    </xf>
    <xf numFmtId="0" fontId="30" fillId="26" borderId="49" xfId="19" applyBorder="1">
      <alignment vertical="top"/>
    </xf>
    <xf numFmtId="169" fontId="21" fillId="26" borderId="28" xfId="19" applyNumberFormat="1" applyFont="1" applyAlignment="1">
      <alignment horizontal="center" vertical="top"/>
    </xf>
    <xf numFmtId="169" fontId="21" fillId="26" borderId="28" xfId="19" applyNumberFormat="1" applyFont="1">
      <alignment vertical="top"/>
    </xf>
    <xf numFmtId="1" fontId="25" fillId="27" borderId="50" xfId="20" applyNumberFormat="1" applyBorder="1">
      <alignment horizontal="center" vertical="top"/>
    </xf>
    <xf numFmtId="1" fontId="25" fillId="27" borderId="51" xfId="20" applyNumberFormat="1" applyBorder="1">
      <alignment horizontal="center" vertical="top"/>
    </xf>
    <xf numFmtId="1" fontId="25" fillId="27" borderId="52" xfId="20" applyNumberFormat="1" applyBorder="1">
      <alignment horizontal="center" vertical="top"/>
    </xf>
    <xf numFmtId="0" fontId="30" fillId="26" borderId="40" xfId="19" applyBorder="1">
      <alignment vertical="top"/>
    </xf>
    <xf numFmtId="0" fontId="30" fillId="26" borderId="35" xfId="19" applyBorder="1">
      <alignment vertical="top"/>
    </xf>
    <xf numFmtId="15" fontId="38" fillId="29" borderId="28" xfId="25" applyNumberFormat="1" applyFont="1">
      <alignment vertical="top"/>
      <protection locked="0"/>
    </xf>
    <xf numFmtId="169" fontId="21" fillId="26" borderId="53" xfId="19" applyNumberFormat="1" applyFont="1" applyBorder="1" applyAlignment="1">
      <alignment horizontal="center" vertical="top"/>
    </xf>
    <xf numFmtId="169" fontId="21" fillId="26" borderId="53" xfId="19" applyNumberFormat="1" applyFont="1" applyBorder="1">
      <alignment vertical="top"/>
    </xf>
    <xf numFmtId="1" fontId="25" fillId="27" borderId="54" xfId="20" applyNumberFormat="1" applyBorder="1">
      <alignment horizontal="center" vertical="top"/>
    </xf>
    <xf numFmtId="1" fontId="25" fillId="27" borderId="55" xfId="20" applyNumberFormat="1" applyBorder="1">
      <alignment horizontal="center" vertical="top"/>
    </xf>
    <xf numFmtId="1" fontId="25" fillId="27" borderId="56" xfId="20" applyNumberFormat="1" applyBorder="1">
      <alignment horizontal="center" vertical="top"/>
    </xf>
    <xf numFmtId="168" fontId="38" fillId="28" borderId="83" xfId="21" applyNumberFormat="1" applyFont="1" applyAlignment="1">
      <alignment horizontal="center" vertical="top"/>
      <protection locked="0"/>
    </xf>
    <xf numFmtId="15" fontId="21" fillId="26" borderId="28" xfId="19" applyNumberFormat="1" applyFont="1">
      <alignment vertical="top"/>
    </xf>
    <xf numFmtId="15" fontId="34" fillId="28" borderId="83" xfId="21" applyNumberFormat="1">
      <alignment vertical="top"/>
      <protection locked="0"/>
    </xf>
    <xf numFmtId="0" fontId="21" fillId="26" borderId="28" xfId="19" applyFont="1" applyAlignment="1">
      <alignment horizontal="center" vertical="top"/>
    </xf>
    <xf numFmtId="0" fontId="37" fillId="26" borderId="43" xfId="19" applyFont="1" applyBorder="1" applyAlignment="1">
      <alignment horizontal="center" vertical="top"/>
    </xf>
    <xf numFmtId="0" fontId="30" fillId="26" borderId="34" xfId="19" applyBorder="1" applyAlignment="1">
      <alignment horizontal="center" vertical="top"/>
    </xf>
    <xf numFmtId="0" fontId="30" fillId="26" borderId="49" xfId="19" applyBorder="1" applyAlignment="1">
      <alignment horizontal="center" vertical="top"/>
    </xf>
    <xf numFmtId="0" fontId="30" fillId="26" borderId="40" xfId="19" applyBorder="1" applyAlignment="1">
      <alignment horizontal="center" vertical="top"/>
    </xf>
    <xf numFmtId="0" fontId="30" fillId="26" borderId="28" xfId="19" applyAlignment="1">
      <alignment vertical="top" wrapText="1"/>
    </xf>
    <xf numFmtId="0" fontId="34" fillId="28" borderId="59" xfId="21" applyBorder="1">
      <alignment vertical="top"/>
      <protection locked="0"/>
    </xf>
    <xf numFmtId="0" fontId="30" fillId="26" borderId="59" xfId="19" applyBorder="1">
      <alignment vertical="top"/>
    </xf>
    <xf numFmtId="0" fontId="30" fillId="26" borderId="60" xfId="19" applyBorder="1" applyAlignment="1">
      <alignment horizontal="centerContinuous" vertical="top"/>
    </xf>
    <xf numFmtId="0" fontId="30" fillId="26" borderId="61" xfId="19" applyBorder="1" applyAlignment="1">
      <alignment horizontal="centerContinuous" vertical="top"/>
    </xf>
    <xf numFmtId="0" fontId="30" fillId="26" borderId="59" xfId="19" applyBorder="1" applyAlignment="1">
      <alignment horizontal="center" vertical="top"/>
    </xf>
    <xf numFmtId="0" fontId="30" fillId="26" borderId="60" xfId="19" applyBorder="1" applyAlignment="1">
      <alignment horizontal="center" vertical="top"/>
    </xf>
    <xf numFmtId="0" fontId="30" fillId="26" borderId="61" xfId="19" applyBorder="1" applyAlignment="1">
      <alignment horizontal="center" vertical="top"/>
    </xf>
    <xf numFmtId="0" fontId="30" fillId="26" borderId="44" xfId="19" applyBorder="1" applyAlignment="1">
      <alignment horizontal="right" vertical="top"/>
    </xf>
    <xf numFmtId="0" fontId="34" fillId="28" borderId="61" xfId="21" applyBorder="1">
      <alignment vertical="top"/>
      <protection locked="0"/>
    </xf>
    <xf numFmtId="0" fontId="37" fillId="26" borderId="44" xfId="19" applyFont="1" applyBorder="1" applyAlignment="1">
      <alignment horizontal="centerContinuous" vertical="top"/>
    </xf>
    <xf numFmtId="0" fontId="30" fillId="26" borderId="8" xfId="19" applyBorder="1" applyAlignment="1">
      <alignment horizontal="center" vertical="top"/>
    </xf>
    <xf numFmtId="0" fontId="37" fillId="26" borderId="28" xfId="19" applyFont="1">
      <alignment vertical="top"/>
    </xf>
    <xf numFmtId="0" fontId="30" fillId="26" borderId="44" xfId="19" applyBorder="1" applyAlignment="1">
      <alignment horizontal="center" vertical="top"/>
    </xf>
    <xf numFmtId="0" fontId="37" fillId="26" borderId="28" xfId="19" applyFont="1" applyAlignment="1">
      <alignment horizontal="left" vertical="top"/>
    </xf>
    <xf numFmtId="15" fontId="21" fillId="33" borderId="36" xfId="28" applyNumberFormat="1" applyFont="1" applyAlignment="1">
      <alignment horizontal="center" vertical="top"/>
    </xf>
    <xf numFmtId="15" fontId="21" fillId="34" borderId="36" xfId="29" applyNumberFormat="1" applyFont="1" applyAlignment="1">
      <alignment horizontal="center" vertical="top"/>
    </xf>
    <xf numFmtId="15" fontId="21" fillId="34" borderId="62" xfId="29" applyNumberFormat="1" applyFont="1" applyBorder="1" applyAlignment="1">
      <alignment horizontal="center" vertical="top"/>
    </xf>
    <xf numFmtId="15" fontId="37" fillId="26" borderId="28" xfId="19" applyNumberFormat="1" applyFont="1" applyAlignment="1">
      <alignment horizontal="centerContinuous" vertical="top"/>
    </xf>
    <xf numFmtId="15" fontId="21" fillId="26" borderId="28" xfId="19" applyNumberFormat="1" applyFont="1" applyAlignment="1">
      <alignment horizontal="centerContinuous" vertical="top"/>
    </xf>
    <xf numFmtId="15" fontId="38" fillId="28" borderId="30" xfId="21" applyNumberFormat="1" applyFont="1" applyBorder="1">
      <alignment vertical="top"/>
      <protection locked="0"/>
    </xf>
    <xf numFmtId="15" fontId="38" fillId="28" borderId="83" xfId="21" applyNumberFormat="1" applyFont="1">
      <alignment vertical="top"/>
      <protection locked="0"/>
    </xf>
    <xf numFmtId="9" fontId="30" fillId="26" borderId="28" xfId="9" applyFont="1" applyFill="1" applyBorder="1" applyAlignment="1">
      <alignment horizontal="center" vertical="top"/>
    </xf>
    <xf numFmtId="9" fontId="34" fillId="35" borderId="28" xfId="9" applyFont="1" applyFill="1" applyBorder="1" applyAlignment="1" applyProtection="1">
      <alignment vertical="top"/>
      <protection locked="0"/>
    </xf>
    <xf numFmtId="0" fontId="25" fillId="24" borderId="9" xfId="14" applyBorder="1" applyAlignment="1">
      <alignment horizontal="left" vertical="top"/>
    </xf>
    <xf numFmtId="0" fontId="25" fillId="24" borderId="5" xfId="14" applyBorder="1" applyAlignment="1">
      <alignment horizontal="left" vertical="top"/>
    </xf>
    <xf numFmtId="0" fontId="34" fillId="28" borderId="28" xfId="9" applyNumberFormat="1" applyFont="1" applyFill="1" applyBorder="1" applyAlignment="1" applyProtection="1">
      <alignment vertical="top"/>
      <protection locked="0"/>
    </xf>
    <xf numFmtId="0" fontId="34" fillId="28" borderId="83" xfId="21" applyAlignment="1">
      <alignment horizontal="centerContinuous" vertical="top"/>
      <protection locked="0"/>
    </xf>
    <xf numFmtId="1" fontId="30" fillId="26" borderId="28" xfId="19" applyNumberFormat="1" applyAlignment="1">
      <alignment horizontal="center" vertical="top"/>
    </xf>
    <xf numFmtId="0" fontId="29" fillId="24" borderId="5" xfId="16" applyBorder="1" applyAlignment="1">
      <alignment horizontal="centerContinuous" vertical="center" wrapText="1"/>
    </xf>
    <xf numFmtId="0" fontId="43" fillId="26" borderId="28" xfId="19" applyFont="1">
      <alignment vertical="top"/>
    </xf>
    <xf numFmtId="0" fontId="37" fillId="26" borderId="43" xfId="19" applyFont="1" applyBorder="1" applyAlignment="1">
      <alignment horizontal="right" vertical="top"/>
    </xf>
    <xf numFmtId="0" fontId="30" fillId="26" borderId="45" xfId="19" applyBorder="1" applyAlignment="1">
      <alignment horizontal="center" vertical="top"/>
    </xf>
    <xf numFmtId="0" fontId="30" fillId="26" borderId="45" xfId="19" applyBorder="1" applyAlignment="1">
      <alignment horizontal="centerContinuous" vertical="top"/>
    </xf>
    <xf numFmtId="1" fontId="30" fillId="26" borderId="28" xfId="19" applyNumberFormat="1">
      <alignment vertical="top"/>
    </xf>
    <xf numFmtId="0" fontId="30" fillId="26" borderId="43" xfId="19" applyBorder="1" applyAlignment="1">
      <alignment horizontal="centerContinuous" vertical="top"/>
    </xf>
    <xf numFmtId="1" fontId="38" fillId="28" borderId="45" xfId="21" applyNumberFormat="1" applyFont="1" applyBorder="1" applyAlignment="1">
      <alignment horizontal="center" vertical="top"/>
      <protection locked="0"/>
    </xf>
    <xf numFmtId="0" fontId="34" fillId="28" borderId="45" xfId="9" applyNumberFormat="1" applyFont="1" applyFill="1" applyBorder="1" applyAlignment="1" applyProtection="1">
      <alignment vertical="top"/>
      <protection locked="0"/>
    </xf>
    <xf numFmtId="1" fontId="30" fillId="26" borderId="45" xfId="19" applyNumberFormat="1" applyBorder="1">
      <alignment vertical="top"/>
    </xf>
    <xf numFmtId="1" fontId="38" fillId="28" borderId="83" xfId="21" applyNumberFormat="1" applyFont="1" applyAlignment="1">
      <alignment horizontal="center" vertical="top"/>
      <protection locked="0"/>
    </xf>
    <xf numFmtId="0" fontId="30" fillId="26" borderId="53" xfId="19" applyBorder="1" applyAlignment="1">
      <alignment horizontal="center" vertical="top"/>
    </xf>
    <xf numFmtId="0" fontId="30" fillId="26" borderId="53" xfId="19" applyBorder="1" applyAlignment="1">
      <alignment horizontal="centerContinuous" vertical="top"/>
    </xf>
    <xf numFmtId="1" fontId="38" fillId="28" borderId="53" xfId="21" applyNumberFormat="1" applyFont="1" applyBorder="1" applyAlignment="1">
      <alignment horizontal="center" vertical="top"/>
      <protection locked="0"/>
    </xf>
    <xf numFmtId="0" fontId="34" fillId="28" borderId="53" xfId="9" applyNumberFormat="1" applyFont="1" applyFill="1" applyBorder="1" applyAlignment="1" applyProtection="1">
      <alignment vertical="top"/>
      <protection locked="0"/>
    </xf>
    <xf numFmtId="1" fontId="30" fillId="26" borderId="53" xfId="19" applyNumberFormat="1" applyBorder="1">
      <alignment vertical="top"/>
    </xf>
    <xf numFmtId="1" fontId="30" fillId="36" borderId="36" xfId="30" applyNumberFormat="1" applyAlignment="1">
      <alignment vertical="top"/>
    </xf>
    <xf numFmtId="1" fontId="30" fillId="30" borderId="36" xfId="24" applyNumberFormat="1" applyAlignment="1">
      <alignment vertical="top"/>
    </xf>
    <xf numFmtId="0" fontId="21" fillId="23" borderId="29" xfId="17" applyFont="1">
      <alignment horizontal="center" vertical="top" wrapText="1"/>
    </xf>
    <xf numFmtId="0" fontId="0" fillId="25" borderId="43" xfId="18" applyFont="1" applyBorder="1"/>
    <xf numFmtId="0" fontId="37" fillId="26" borderId="43" xfId="19" applyFont="1" applyBorder="1">
      <alignment vertical="top"/>
    </xf>
    <xf numFmtId="0" fontId="25" fillId="27" borderId="12" xfId="20" applyBorder="1">
      <alignment horizontal="center" vertical="top"/>
    </xf>
    <xf numFmtId="0" fontId="30" fillId="26" borderId="45" xfId="19" applyBorder="1">
      <alignment vertical="top"/>
    </xf>
    <xf numFmtId="16" fontId="30" fillId="26" borderId="45" xfId="19" applyNumberFormat="1" applyBorder="1" applyAlignment="1">
      <alignment horizontal="center" vertical="top"/>
    </xf>
    <xf numFmtId="0" fontId="34" fillId="28" borderId="45" xfId="21" quotePrefix="1" applyBorder="1" applyAlignment="1">
      <alignment horizontal="center" vertical="top"/>
      <protection locked="0"/>
    </xf>
    <xf numFmtId="0" fontId="44" fillId="29" borderId="28" xfId="22" applyFont="1">
      <alignment vertical="top"/>
    </xf>
    <xf numFmtId="0" fontId="30" fillId="26" borderId="28" xfId="19" quotePrefix="1" applyAlignment="1">
      <alignment horizontal="center" vertical="top"/>
    </xf>
    <xf numFmtId="16" fontId="30" fillId="26" borderId="28" xfId="19" quotePrefix="1" applyNumberFormat="1" applyAlignment="1">
      <alignment horizontal="center" vertical="top"/>
    </xf>
    <xf numFmtId="0" fontId="34" fillId="28" borderId="83" xfId="21" quotePrefix="1" applyAlignment="1">
      <alignment horizontal="center" vertical="top"/>
      <protection locked="0"/>
    </xf>
    <xf numFmtId="16" fontId="30" fillId="26" borderId="53" xfId="19" applyNumberFormat="1" applyBorder="1" applyAlignment="1">
      <alignment horizontal="center" vertical="top"/>
    </xf>
    <xf numFmtId="0" fontId="34" fillId="28" borderId="53" xfId="21" quotePrefix="1" applyBorder="1" applyAlignment="1">
      <alignment horizontal="center" vertical="top"/>
      <protection locked="0"/>
    </xf>
    <xf numFmtId="0" fontId="34" fillId="28" borderId="45" xfId="21" applyBorder="1" applyAlignment="1">
      <alignment horizontal="center" vertical="top"/>
      <protection locked="0"/>
    </xf>
    <xf numFmtId="0" fontId="34" fillId="7" borderId="45" xfId="21" applyFill="1" applyBorder="1" applyAlignment="1">
      <alignment horizontal="center" vertical="top"/>
      <protection locked="0"/>
    </xf>
    <xf numFmtId="0" fontId="26" fillId="20" borderId="24" xfId="10" applyAlignment="1" applyProtection="1">
      <alignment horizontal="center" vertical="top"/>
      <protection locked="0"/>
    </xf>
    <xf numFmtId="0" fontId="34" fillId="28" borderId="53" xfId="21" applyBorder="1" applyAlignment="1">
      <alignment horizontal="center" vertical="top"/>
      <protection locked="0"/>
    </xf>
    <xf numFmtId="0" fontId="30" fillId="26" borderId="53" xfId="19" quotePrefix="1" applyBorder="1" applyAlignment="1">
      <alignment horizontal="center" vertical="top"/>
    </xf>
    <xf numFmtId="173" fontId="27" fillId="0" borderId="0" xfId="0" applyNumberFormat="1" applyFont="1"/>
    <xf numFmtId="173" fontId="27" fillId="22" borderId="0" xfId="12" applyNumberFormat="1" applyBorder="1" applyAlignment="1"/>
    <xf numFmtId="173" fontId="27" fillId="22" borderId="26" xfId="12" applyNumberFormat="1" applyBorder="1" applyAlignment="1"/>
    <xf numFmtId="173" fontId="27" fillId="22" borderId="1" xfId="12" applyNumberFormat="1" applyBorder="1" applyAlignment="1"/>
    <xf numFmtId="0" fontId="0" fillId="25" borderId="6" xfId="18" applyFont="1" applyBorder="1"/>
    <xf numFmtId="0" fontId="31" fillId="26" borderId="28" xfId="19" applyFont="1">
      <alignment vertical="top"/>
    </xf>
    <xf numFmtId="0" fontId="34" fillId="28" borderId="0" xfId="21" applyBorder="1" applyAlignment="1">
      <alignment horizontal="left" vertical="top" wrapText="1"/>
      <protection locked="0"/>
    </xf>
    <xf numFmtId="173" fontId="27" fillId="22" borderId="10" xfId="12" applyNumberFormat="1" applyBorder="1" applyAlignment="1"/>
    <xf numFmtId="173" fontId="27" fillId="22" borderId="32" xfId="12" applyNumberFormat="1" applyBorder="1" applyAlignment="1"/>
    <xf numFmtId="177" fontId="25" fillId="24" borderId="9" xfId="14" applyNumberFormat="1" applyBorder="1" applyAlignment="1">
      <alignment horizontal="left" vertical="top"/>
    </xf>
    <xf numFmtId="0" fontId="29" fillId="24" borderId="5" xfId="16" applyBorder="1" applyAlignment="1">
      <alignment horizontal="left" vertical="center"/>
    </xf>
    <xf numFmtId="0" fontId="30" fillId="23" borderId="29" xfId="17" applyAlignment="1">
      <alignment horizontal="right" vertical="top"/>
    </xf>
    <xf numFmtId="0" fontId="30" fillId="23" borderId="29" xfId="17" applyNumberFormat="1">
      <alignment horizontal="center" vertical="top" wrapText="1"/>
    </xf>
    <xf numFmtId="0" fontId="30" fillId="24" borderId="0" xfId="23" applyFont="1" applyAlignment="1">
      <alignment horizontal="center" vertical="top"/>
    </xf>
    <xf numFmtId="0" fontId="30" fillId="26" borderId="66" xfId="19" applyBorder="1">
      <alignment vertical="top"/>
    </xf>
    <xf numFmtId="0" fontId="30" fillId="26" borderId="66" xfId="19" applyBorder="1" applyAlignment="1">
      <alignment horizontal="center" vertical="top"/>
    </xf>
    <xf numFmtId="0" fontId="25" fillId="27" borderId="8" xfId="20" quotePrefix="1">
      <alignment horizontal="center" vertical="top"/>
    </xf>
    <xf numFmtId="0" fontId="30" fillId="26" borderId="30" xfId="19" applyBorder="1" applyAlignment="1">
      <alignment horizontal="center" vertical="top"/>
    </xf>
    <xf numFmtId="0" fontId="30" fillId="26" borderId="67" xfId="19" applyBorder="1" applyAlignment="1">
      <alignment horizontal="right" vertical="top"/>
    </xf>
    <xf numFmtId="0" fontId="30" fillId="26" borderId="67" xfId="19" applyBorder="1" applyAlignment="1">
      <alignment horizontal="center" vertical="top"/>
    </xf>
    <xf numFmtId="0" fontId="30" fillId="26" borderId="68" xfId="19" applyBorder="1" applyAlignment="1">
      <alignment horizontal="center" vertical="top"/>
    </xf>
    <xf numFmtId="0" fontId="30" fillId="26" borderId="69" xfId="19" applyBorder="1">
      <alignment vertical="top"/>
    </xf>
    <xf numFmtId="1" fontId="34" fillId="28" borderId="83" xfId="21" applyNumberFormat="1" applyAlignment="1">
      <alignment horizontal="center" vertical="top"/>
      <protection locked="0"/>
    </xf>
    <xf numFmtId="9" fontId="34" fillId="28" borderId="44" xfId="9" applyFont="1" applyFill="1" applyBorder="1" applyAlignment="1" applyProtection="1">
      <alignment vertical="top"/>
      <protection locked="0"/>
    </xf>
    <xf numFmtId="0" fontId="30" fillId="26" borderId="70" xfId="19" applyBorder="1" applyAlignment="1">
      <alignment horizontal="centerContinuous" vertical="top"/>
    </xf>
    <xf numFmtId="0" fontId="30" fillId="26" borderId="71" xfId="19" applyBorder="1" applyAlignment="1">
      <alignment horizontal="centerContinuous" vertical="top"/>
    </xf>
    <xf numFmtId="0" fontId="34" fillId="28" borderId="70" xfId="21" applyBorder="1">
      <alignment vertical="top"/>
      <protection locked="0"/>
    </xf>
    <xf numFmtId="0" fontId="34" fillId="28" borderId="71" xfId="21" applyBorder="1">
      <alignment vertical="top"/>
      <protection locked="0"/>
    </xf>
    <xf numFmtId="0" fontId="37" fillId="26" borderId="70" xfId="19" applyFont="1" applyBorder="1" applyAlignment="1">
      <alignment horizontal="center" vertical="top"/>
    </xf>
    <xf numFmtId="0" fontId="37" fillId="26" borderId="71" xfId="19" applyFont="1" applyBorder="1" applyAlignment="1">
      <alignment horizontal="center" vertical="top"/>
    </xf>
    <xf numFmtId="0" fontId="45" fillId="5" borderId="4" xfId="4" applyFont="1" applyFill="1" applyBorder="1" applyAlignment="1" applyProtection="1">
      <alignment horizontal="center"/>
    </xf>
    <xf numFmtId="169" fontId="45" fillId="14" borderId="19" xfId="4" applyNumberFormat="1" applyFont="1" applyBorder="1" applyAlignment="1" applyProtection="1">
      <alignment horizontal="center"/>
    </xf>
    <xf numFmtId="169" fontId="45" fillId="14" borderId="12" xfId="4" applyNumberFormat="1" applyFont="1" applyBorder="1" applyAlignment="1" applyProtection="1">
      <alignment horizontal="center"/>
    </xf>
    <xf numFmtId="169" fontId="45" fillId="14" borderId="8" xfId="4" applyNumberFormat="1" applyFont="1" applyBorder="1" applyAlignment="1" applyProtection="1">
      <alignment horizontal="center"/>
    </xf>
    <xf numFmtId="169" fontId="45" fillId="14" borderId="21" xfId="4" applyNumberFormat="1" applyFont="1" applyBorder="1" applyAlignment="1" applyProtection="1">
      <alignment horizontal="center"/>
    </xf>
    <xf numFmtId="0" fontId="45" fillId="4" borderId="0" xfId="0" applyFont="1" applyFill="1" applyAlignment="1">
      <alignment horizontal="left"/>
    </xf>
    <xf numFmtId="0" fontId="17" fillId="0" borderId="0" xfId="0" applyFont="1" applyAlignment="1">
      <alignment horizontal="center"/>
    </xf>
    <xf numFmtId="16" fontId="40" fillId="26" borderId="28" xfId="19" applyNumberFormat="1" applyFont="1" applyAlignment="1">
      <alignment horizontal="center" vertical="top"/>
    </xf>
    <xf numFmtId="0" fontId="39" fillId="28" borderId="83" xfId="21" applyFont="1" applyAlignment="1">
      <alignment horizontal="center" vertical="top"/>
      <protection locked="0"/>
    </xf>
    <xf numFmtId="15" fontId="25" fillId="27" borderId="8" xfId="20" applyNumberFormat="1" applyAlignment="1">
      <alignment horizontal="center" vertical="top" wrapText="1"/>
    </xf>
    <xf numFmtId="1" fontId="2" fillId="0" borderId="8" xfId="0" applyNumberFormat="1" applyFont="1" applyBorder="1" applyAlignment="1">
      <alignment horizontal="right"/>
    </xf>
    <xf numFmtId="1" fontId="3" fillId="0" borderId="8" xfId="0" applyNumberFormat="1" applyFont="1" applyBorder="1" applyAlignment="1">
      <alignment horizontal="left"/>
    </xf>
    <xf numFmtId="0" fontId="23" fillId="5" borderId="4" xfId="0" applyFont="1" applyFill="1" applyBorder="1" applyAlignment="1">
      <alignment horizontal="center"/>
    </xf>
    <xf numFmtId="16" fontId="16" fillId="14" borderId="8" xfId="4" applyNumberFormat="1" applyBorder="1">
      <protection locked="0"/>
    </xf>
    <xf numFmtId="2" fontId="16" fillId="8" borderId="7" xfId="6" applyNumberFormat="1" applyFont="1" applyBorder="1" applyAlignment="1">
      <alignment horizontal="center"/>
    </xf>
    <xf numFmtId="2" fontId="46" fillId="0" borderId="7" xfId="0" applyNumberFormat="1" applyFont="1" applyBorder="1" applyAlignment="1">
      <alignment horizontal="left"/>
    </xf>
    <xf numFmtId="0" fontId="0" fillId="0" borderId="72" xfId="0" applyBorder="1"/>
    <xf numFmtId="0" fontId="0" fillId="0" borderId="73" xfId="0" applyBorder="1"/>
    <xf numFmtId="0" fontId="0" fillId="0" borderId="74" xfId="0" applyBorder="1"/>
    <xf numFmtId="0" fontId="0" fillId="0" borderId="75" xfId="0" applyBorder="1" applyAlignment="1">
      <alignment horizontal="right"/>
    </xf>
    <xf numFmtId="0" fontId="0" fillId="0" borderId="76" xfId="0" applyBorder="1" applyAlignment="1">
      <alignment horizontal="right"/>
    </xf>
    <xf numFmtId="0" fontId="0" fillId="0" borderId="77" xfId="0" applyBorder="1" applyAlignment="1">
      <alignment horizontal="right"/>
    </xf>
    <xf numFmtId="169" fontId="2" fillId="0" borderId="0" xfId="0" applyNumberFormat="1" applyFont="1" applyAlignment="1">
      <alignment horizontal="center"/>
    </xf>
    <xf numFmtId="2" fontId="3" fillId="0" borderId="0" xfId="0" applyNumberFormat="1" applyFont="1" applyAlignment="1">
      <alignment horizontal="left"/>
    </xf>
    <xf numFmtId="0" fontId="25" fillId="27" borderId="8" xfId="20" applyAlignment="1">
      <alignment horizontal="left" vertical="top"/>
    </xf>
    <xf numFmtId="178" fontId="30" fillId="23" borderId="29" xfId="17" applyNumberFormat="1">
      <alignment horizontal="center" vertical="top" wrapText="1"/>
    </xf>
    <xf numFmtId="0" fontId="30" fillId="26" borderId="78" xfId="19" applyBorder="1" applyAlignment="1">
      <alignment horizontal="center" vertical="top"/>
    </xf>
    <xf numFmtId="0" fontId="30" fillId="26" borderId="79" xfId="19" applyBorder="1" applyAlignment="1">
      <alignment horizontal="center" vertical="top"/>
    </xf>
    <xf numFmtId="16" fontId="40" fillId="26" borderId="43" xfId="19" applyNumberFormat="1" applyFont="1" applyBorder="1" applyAlignment="1">
      <alignment horizontal="center" vertical="top"/>
    </xf>
    <xf numFmtId="0" fontId="34" fillId="28" borderId="43" xfId="21" applyBorder="1">
      <alignment vertical="top"/>
      <protection locked="0"/>
    </xf>
    <xf numFmtId="9" fontId="34" fillId="28" borderId="43" xfId="21" applyNumberFormat="1" applyBorder="1">
      <alignment vertical="top"/>
      <protection locked="0"/>
    </xf>
    <xf numFmtId="9" fontId="34" fillId="28" borderId="37" xfId="9" applyFont="1" applyFill="1" applyBorder="1" applyAlignment="1" applyProtection="1">
      <alignment vertical="top"/>
      <protection locked="0"/>
    </xf>
    <xf numFmtId="0" fontId="34" fillId="28" borderId="80" xfId="21" applyBorder="1">
      <alignment vertical="top"/>
      <protection locked="0"/>
    </xf>
    <xf numFmtId="0" fontId="34" fillId="28" borderId="81" xfId="21" applyBorder="1">
      <alignment vertical="top"/>
      <protection locked="0"/>
    </xf>
    <xf numFmtId="0" fontId="30" fillId="26" borderId="82" xfId="19" applyBorder="1" applyAlignment="1">
      <alignment horizontal="center" vertical="top"/>
    </xf>
    <xf numFmtId="16" fontId="40" fillId="26" borderId="82" xfId="19" applyNumberFormat="1" applyFont="1" applyBorder="1" applyAlignment="1">
      <alignment horizontal="center" vertical="top"/>
    </xf>
    <xf numFmtId="0" fontId="30" fillId="26" borderId="82" xfId="19" applyBorder="1">
      <alignment vertical="top"/>
    </xf>
    <xf numFmtId="0" fontId="47" fillId="0" borderId="0" xfId="0" applyFont="1" applyAlignment="1">
      <alignment horizontal="center"/>
    </xf>
    <xf numFmtId="3" fontId="16" fillId="14" borderId="17" xfId="4" applyNumberFormat="1" applyBorder="1" applyAlignment="1">
      <alignment vertical="top"/>
      <protection locked="0"/>
    </xf>
    <xf numFmtId="0" fontId="16" fillId="0" borderId="20" xfId="4" applyNumberFormat="1" applyFill="1" applyBorder="1" applyAlignment="1" applyProtection="1">
      <alignment horizontal="center"/>
    </xf>
    <xf numFmtId="0" fontId="16" fillId="0" borderId="8" xfId="4" applyNumberFormat="1" applyFill="1" applyBorder="1" applyAlignment="1" applyProtection="1">
      <alignment horizontal="center"/>
    </xf>
    <xf numFmtId="0" fontId="16" fillId="0" borderId="21" xfId="4" applyNumberFormat="1" applyFill="1" applyBorder="1" applyAlignment="1" applyProtection="1">
      <alignment horizontal="center"/>
    </xf>
    <xf numFmtId="0" fontId="34" fillId="28" borderId="83" xfId="21" applyNumberFormat="1" applyAlignment="1">
      <alignment horizontal="center" vertical="center"/>
      <protection locked="0"/>
    </xf>
    <xf numFmtId="0" fontId="39" fillId="28" borderId="84" xfId="21" applyFont="1" applyBorder="1" applyAlignment="1">
      <alignment horizontal="center" vertical="top"/>
      <protection locked="0"/>
    </xf>
    <xf numFmtId="0" fontId="39" fillId="28" borderId="85" xfId="21" applyFont="1" applyBorder="1" applyAlignment="1">
      <alignment horizontal="center" vertical="top"/>
      <protection locked="0"/>
    </xf>
    <xf numFmtId="15" fontId="34" fillId="28" borderId="83" xfId="21" applyNumberFormat="1" applyAlignment="1">
      <alignment horizontal="center" vertical="top"/>
      <protection locked="0"/>
    </xf>
    <xf numFmtId="15" fontId="25" fillId="27" borderId="8" xfId="20" applyNumberFormat="1">
      <alignment horizontal="center" vertical="top"/>
    </xf>
    <xf numFmtId="0" fontId="30" fillId="26" borderId="28" xfId="19" applyAlignment="1">
      <alignment horizontal="center" vertical="top" wrapText="1"/>
    </xf>
    <xf numFmtId="2" fontId="34" fillId="28" borderId="86" xfId="21" applyNumberFormat="1" applyBorder="1">
      <alignment vertical="top"/>
      <protection locked="0"/>
    </xf>
    <xf numFmtId="2" fontId="34" fillId="28" borderId="87" xfId="21" applyNumberFormat="1" applyBorder="1">
      <alignment vertical="top"/>
      <protection locked="0"/>
    </xf>
    <xf numFmtId="2" fontId="34" fillId="28" borderId="88" xfId="21" applyNumberFormat="1" applyBorder="1">
      <alignment vertical="top"/>
      <protection locked="0"/>
    </xf>
    <xf numFmtId="0" fontId="30" fillId="26" borderId="37" xfId="19" applyBorder="1">
      <alignment vertical="top"/>
    </xf>
    <xf numFmtId="3" fontId="2" fillId="0" borderId="8" xfId="0" applyNumberFormat="1" applyFont="1" applyBorder="1"/>
    <xf numFmtId="2" fontId="2" fillId="0" borderId="12" xfId="0" applyNumberFormat="1" applyFont="1" applyBorder="1" applyAlignment="1">
      <alignment horizontal="center"/>
    </xf>
    <xf numFmtId="3" fontId="2" fillId="0" borderId="9" xfId="0" applyNumberFormat="1" applyFont="1" applyBorder="1" applyAlignment="1">
      <alignment horizontal="center"/>
    </xf>
    <xf numFmtId="4" fontId="2" fillId="0" borderId="12" xfId="0" applyNumberFormat="1" applyFont="1" applyBorder="1" applyAlignment="1">
      <alignment horizontal="center"/>
    </xf>
    <xf numFmtId="0" fontId="48" fillId="4" borderId="0" xfId="0" applyFont="1" applyFill="1" applyAlignment="1">
      <alignment horizontal="centerContinuous"/>
    </xf>
    <xf numFmtId="0" fontId="34" fillId="28" borderId="73" xfId="21" applyBorder="1" applyAlignment="1">
      <alignment horizontal="center" vertical="top"/>
      <protection locked="0"/>
    </xf>
    <xf numFmtId="15" fontId="30" fillId="26" borderId="35" xfId="19" applyNumberFormat="1" applyBorder="1">
      <alignment vertical="top"/>
    </xf>
    <xf numFmtId="0" fontId="30" fillId="26" borderId="97" xfId="19" applyBorder="1">
      <alignment vertical="top"/>
    </xf>
    <xf numFmtId="0" fontId="30" fillId="26" borderId="96" xfId="19" applyBorder="1">
      <alignment vertical="top"/>
    </xf>
    <xf numFmtId="3" fontId="16" fillId="14" borderId="9" xfId="4" applyNumberFormat="1" applyBorder="1" applyAlignment="1">
      <alignment horizontal="center"/>
      <protection locked="0"/>
    </xf>
    <xf numFmtId="9" fontId="16" fillId="14" borderId="12" xfId="4" applyNumberFormat="1" applyAlignment="1">
      <alignment horizontal="center"/>
      <protection locked="0"/>
    </xf>
    <xf numFmtId="0" fontId="34" fillId="28" borderId="98" xfId="21" applyBorder="1">
      <alignment vertical="top"/>
      <protection locked="0"/>
    </xf>
    <xf numFmtId="0" fontId="34" fillId="28" borderId="99" xfId="21" applyBorder="1">
      <alignment vertical="top"/>
      <protection locked="0"/>
    </xf>
    <xf numFmtId="0" fontId="34" fillId="28" borderId="100" xfId="21" applyBorder="1">
      <alignment vertical="top"/>
      <protection locked="0"/>
    </xf>
    <xf numFmtId="0" fontId="34" fillId="28" borderId="101" xfId="21" applyBorder="1">
      <alignment vertical="top"/>
      <protection locked="0"/>
    </xf>
    <xf numFmtId="0" fontId="34" fillId="28" borderId="102" xfId="21" applyBorder="1">
      <alignment vertical="top"/>
      <protection locked="0"/>
    </xf>
    <xf numFmtId="9" fontId="2" fillId="0" borderId="0" xfId="0" applyNumberFormat="1" applyFont="1" applyAlignment="1">
      <alignment horizontal="center"/>
    </xf>
    <xf numFmtId="0" fontId="30" fillId="26" borderId="29" xfId="19" applyBorder="1" applyAlignment="1">
      <alignment horizontal="center" vertical="top"/>
    </xf>
    <xf numFmtId="0" fontId="30" fillId="26" borderId="103" xfId="19" applyBorder="1" applyAlignment="1">
      <alignment horizontal="center" vertical="top"/>
    </xf>
    <xf numFmtId="0" fontId="30" fillId="26" borderId="105" xfId="19" applyBorder="1" applyAlignment="1">
      <alignment horizontal="center" vertical="top"/>
    </xf>
    <xf numFmtId="0" fontId="30" fillId="26" borderId="106" xfId="19" applyBorder="1" applyAlignment="1">
      <alignment horizontal="center" vertical="top"/>
    </xf>
    <xf numFmtId="0" fontId="30" fillId="26" borderId="107" xfId="19" applyBorder="1" applyAlignment="1">
      <alignment horizontal="center" vertical="top"/>
    </xf>
    <xf numFmtId="0" fontId="30" fillId="26" borderId="108" xfId="19" applyBorder="1" applyAlignment="1">
      <alignment horizontal="center" vertical="top"/>
    </xf>
    <xf numFmtId="0" fontId="30" fillId="26" borderId="109" xfId="19" applyBorder="1" applyAlignment="1">
      <alignment horizontal="center" vertical="top"/>
    </xf>
    <xf numFmtId="0" fontId="30" fillId="26" borderId="110" xfId="19" applyBorder="1" applyAlignment="1">
      <alignment horizontal="center" vertical="top"/>
    </xf>
    <xf numFmtId="0" fontId="30" fillId="26" borderId="111" xfId="19" applyBorder="1" applyAlignment="1">
      <alignment horizontal="center" vertical="top"/>
    </xf>
    <xf numFmtId="0" fontId="30" fillId="26" borderId="112" xfId="19" applyBorder="1" applyAlignment="1">
      <alignment horizontal="center" vertical="top"/>
    </xf>
    <xf numFmtId="0" fontId="30" fillId="26" borderId="113" xfId="19" applyBorder="1" applyAlignment="1">
      <alignment horizontal="center" vertical="top"/>
    </xf>
    <xf numFmtId="0" fontId="30" fillId="26" borderId="104" xfId="19" applyBorder="1" applyAlignment="1">
      <alignment horizontal="center" vertical="top"/>
    </xf>
    <xf numFmtId="168" fontId="16" fillId="14" borderId="12" xfId="4" applyNumberFormat="1" applyBorder="1" applyAlignment="1">
      <protection locked="0"/>
    </xf>
    <xf numFmtId="168" fontId="1" fillId="8" borderId="12" xfId="6" applyNumberFormat="1" applyFont="1" applyBorder="1" applyAlignment="1">
      <alignment horizontal="center"/>
    </xf>
    <xf numFmtId="168" fontId="2" fillId="8" borderId="12" xfId="6" applyNumberFormat="1" applyFont="1" applyBorder="1" applyAlignment="1">
      <alignment horizontal="center"/>
    </xf>
    <xf numFmtId="1" fontId="34" fillId="28" borderId="83" xfId="21" applyNumberFormat="1">
      <alignment vertical="top"/>
      <protection locked="0"/>
    </xf>
    <xf numFmtId="1" fontId="34" fillId="28" borderId="43" xfId="21" applyNumberFormat="1" applyBorder="1">
      <alignment vertical="top"/>
      <protection locked="0"/>
    </xf>
    <xf numFmtId="0" fontId="30" fillId="0" borderId="7" xfId="0" applyFont="1" applyBorder="1" applyAlignment="1">
      <alignment horizontal="left"/>
    </xf>
    <xf numFmtId="0" fontId="30" fillId="26" borderId="107" xfId="19" quotePrefix="1" applyBorder="1">
      <alignment vertical="top"/>
    </xf>
    <xf numFmtId="0" fontId="30" fillId="26" borderId="109" xfId="19" quotePrefix="1" applyBorder="1">
      <alignment vertical="top"/>
    </xf>
    <xf numFmtId="0" fontId="30" fillId="26" borderId="103" xfId="19" applyBorder="1" applyAlignment="1">
      <alignment horizontal="right" vertical="top"/>
    </xf>
    <xf numFmtId="0" fontId="30" fillId="26" borderId="107" xfId="19" applyBorder="1">
      <alignment vertical="top"/>
    </xf>
    <xf numFmtId="0" fontId="34" fillId="36" borderId="36" xfId="30" applyFont="1" applyAlignment="1">
      <alignment vertical="top"/>
    </xf>
    <xf numFmtId="0" fontId="34" fillId="30" borderId="36" xfId="24" applyFont="1" applyAlignment="1">
      <alignment vertical="top"/>
    </xf>
    <xf numFmtId="0" fontId="34" fillId="34" borderId="36" xfId="29" applyFont="1" applyAlignment="1">
      <alignment vertical="top"/>
    </xf>
    <xf numFmtId="0" fontId="34" fillId="31" borderId="36" xfId="26" applyFont="1" applyAlignment="1">
      <alignment vertical="top"/>
    </xf>
    <xf numFmtId="0" fontId="34" fillId="33" borderId="36" xfId="28" applyFont="1" applyAlignment="1">
      <alignment vertical="top"/>
    </xf>
    <xf numFmtId="0" fontId="30" fillId="26" borderId="28" xfId="19" applyAlignment="1">
      <alignment horizontal="left" vertical="top"/>
    </xf>
    <xf numFmtId="0" fontId="34" fillId="32" borderId="36" xfId="27" applyFont="1" applyAlignment="1">
      <alignment vertical="top"/>
    </xf>
    <xf numFmtId="0" fontId="49" fillId="24" borderId="0" xfId="15" applyFont="1" applyBorder="1" applyAlignment="1">
      <alignment horizontal="centerContinuous" vertical="top"/>
    </xf>
    <xf numFmtId="0" fontId="0" fillId="25" borderId="0" xfId="18" applyFont="1" applyAlignment="1">
      <alignment horizontal="center"/>
    </xf>
    <xf numFmtId="14" fontId="16" fillId="14" borderId="7" xfId="4" applyNumberFormat="1" applyBorder="1" applyAlignment="1">
      <alignment horizontal="center"/>
      <protection locked="0"/>
    </xf>
    <xf numFmtId="9" fontId="2" fillId="8" borderId="7" xfId="9" applyFont="1" applyFill="1" applyBorder="1" applyAlignment="1"/>
    <xf numFmtId="0" fontId="2" fillId="5" borderId="6" xfId="0" applyFont="1" applyFill="1" applyBorder="1" applyAlignment="1">
      <alignment horizontal="center"/>
    </xf>
    <xf numFmtId="0" fontId="16" fillId="5" borderId="6" xfId="4" applyFill="1" applyBorder="1" applyAlignment="1" applyProtection="1">
      <alignment horizontal="center"/>
    </xf>
    <xf numFmtId="0" fontId="17" fillId="0" borderId="8" xfId="0" applyFont="1" applyBorder="1"/>
    <xf numFmtId="0" fontId="30" fillId="26" borderId="114" xfId="19" applyBorder="1">
      <alignment vertical="top"/>
    </xf>
    <xf numFmtId="0" fontId="30" fillId="26" borderId="115" xfId="19" applyBorder="1">
      <alignment vertical="top"/>
    </xf>
    <xf numFmtId="0" fontId="30" fillId="26" borderId="63" xfId="19" applyBorder="1">
      <alignment vertical="top"/>
    </xf>
    <xf numFmtId="0" fontId="30" fillId="26" borderId="89" xfId="19" applyBorder="1">
      <alignment vertical="top"/>
    </xf>
    <xf numFmtId="0" fontId="30" fillId="26" borderId="90" xfId="19" applyBorder="1">
      <alignment vertical="top"/>
    </xf>
    <xf numFmtId="0" fontId="2" fillId="4" borderId="4" xfId="0" applyFont="1" applyFill="1" applyBorder="1" applyAlignment="1">
      <alignment horizontal="centerContinuous"/>
    </xf>
    <xf numFmtId="0" fontId="2" fillId="4" borderId="4" xfId="0" applyFont="1" applyFill="1" applyBorder="1" applyAlignment="1">
      <alignment horizontal="center"/>
    </xf>
    <xf numFmtId="2" fontId="2" fillId="0" borderId="7" xfId="0" applyNumberFormat="1" applyFont="1" applyBorder="1" applyAlignment="1">
      <alignment horizontal="centerContinuous" wrapText="1"/>
    </xf>
    <xf numFmtId="2" fontId="2" fillId="0" borderId="7" xfId="0" applyNumberFormat="1" applyFont="1" applyBorder="1" applyAlignment="1">
      <alignment horizontal="centerContinuous"/>
    </xf>
    <xf numFmtId="0" fontId="0" fillId="0" borderId="8" xfId="0" applyBorder="1" applyAlignment="1">
      <alignment horizontal="centerContinuous"/>
    </xf>
    <xf numFmtId="0" fontId="0" fillId="0" borderId="7" xfId="0" applyBorder="1" applyAlignment="1">
      <alignment horizontal="centerContinuous"/>
    </xf>
    <xf numFmtId="0" fontId="2" fillId="5" borderId="4" xfId="0" applyFont="1" applyFill="1" applyBorder="1" applyAlignment="1">
      <alignment horizontal="left"/>
    </xf>
    <xf numFmtId="0" fontId="16" fillId="14" borderId="5" xfId="4" applyNumberFormat="1" applyBorder="1" applyAlignment="1">
      <alignment horizontal="center"/>
      <protection locked="0"/>
    </xf>
    <xf numFmtId="0" fontId="0" fillId="0" borderId="9" xfId="0" applyBorder="1"/>
    <xf numFmtId="2" fontId="50" fillId="0" borderId="6" xfId="0" applyNumberFormat="1" applyFont="1" applyBorder="1" applyAlignment="1">
      <alignment horizontal="center"/>
    </xf>
    <xf numFmtId="0" fontId="0" fillId="0" borderId="22" xfId="0" applyBorder="1"/>
    <xf numFmtId="2" fontId="51" fillId="0" borderId="12" xfId="0" applyNumberFormat="1" applyFont="1" applyBorder="1" applyAlignment="1">
      <alignment horizontal="center"/>
    </xf>
    <xf numFmtId="1" fontId="1" fillId="0" borderId="12" xfId="0" applyNumberFormat="1" applyFont="1" applyBorder="1" applyAlignment="1">
      <alignment horizontal="center"/>
    </xf>
    <xf numFmtId="0" fontId="2" fillId="0" borderId="0" xfId="0" applyFont="1" applyAlignment="1">
      <alignment horizontal="right"/>
    </xf>
    <xf numFmtId="0" fontId="2" fillId="15" borderId="0" xfId="0" applyFont="1" applyFill="1"/>
    <xf numFmtId="0" fontId="2" fillId="15" borderId="0" xfId="0" applyFont="1" applyFill="1" applyAlignment="1">
      <alignment vertical="center"/>
    </xf>
    <xf numFmtId="2" fontId="16" fillId="14" borderId="6" xfId="4" applyNumberFormat="1" applyBorder="1" applyAlignment="1">
      <alignment horizontal="center"/>
      <protection locked="0"/>
    </xf>
    <xf numFmtId="0" fontId="3" fillId="37" borderId="0" xfId="0" applyFont="1" applyFill="1"/>
    <xf numFmtId="9" fontId="16" fillId="14" borderId="9" xfId="4" applyNumberFormat="1" applyBorder="1">
      <protection locked="0"/>
    </xf>
    <xf numFmtId="0" fontId="3" fillId="5" borderId="4" xfId="0" applyFont="1" applyFill="1" applyBorder="1" applyAlignment="1">
      <alignment horizontal="left"/>
    </xf>
    <xf numFmtId="0" fontId="16" fillId="14" borderId="6" xfId="9" applyNumberFormat="1" applyFont="1" applyFill="1" applyBorder="1" applyAlignment="1" applyProtection="1">
      <alignment horizontal="center"/>
      <protection locked="0"/>
    </xf>
    <xf numFmtId="0" fontId="2" fillId="0" borderId="4" xfId="0" applyFont="1" applyBorder="1"/>
    <xf numFmtId="0" fontId="16" fillId="0" borderId="6" xfId="4" applyNumberFormat="1" applyFill="1" applyBorder="1" applyAlignment="1" applyProtection="1">
      <alignment horizontal="center"/>
    </xf>
    <xf numFmtId="1" fontId="2" fillId="8" borderId="8" xfId="6" applyNumberFormat="1" applyAlignment="1">
      <alignment horizontal="right"/>
    </xf>
    <xf numFmtId="14" fontId="2" fillId="0" borderId="8" xfId="0" applyNumberFormat="1" applyFont="1" applyBorder="1" applyAlignment="1">
      <alignment horizontal="center"/>
    </xf>
    <xf numFmtId="176" fontId="25" fillId="24" borderId="0" xfId="14" applyNumberFormat="1" applyAlignment="1">
      <alignment horizontal="center" vertical="top" wrapText="1"/>
    </xf>
    <xf numFmtId="14" fontId="0" fillId="0" borderId="0" xfId="0" applyNumberFormat="1"/>
    <xf numFmtId="2" fontId="46" fillId="0" borderId="0" xfId="0" applyNumberFormat="1" applyFont="1" applyAlignment="1">
      <alignment horizontal="left"/>
    </xf>
    <xf numFmtId="0" fontId="52" fillId="29" borderId="28" xfId="22" applyFont="1">
      <alignment vertical="top"/>
    </xf>
    <xf numFmtId="16" fontId="16" fillId="38" borderId="36" xfId="30" applyNumberFormat="1" applyFont="1" applyFill="1" applyAlignment="1"/>
    <xf numFmtId="0" fontId="0" fillId="38" borderId="7" xfId="0" applyFill="1" applyBorder="1"/>
    <xf numFmtId="16" fontId="26" fillId="20" borderId="24" xfId="10" applyNumberFormat="1" applyProtection="1">
      <protection locked="0"/>
    </xf>
    <xf numFmtId="16" fontId="16" fillId="30" borderId="36" xfId="24" applyNumberFormat="1" applyFont="1" applyAlignment="1"/>
    <xf numFmtId="0" fontId="0" fillId="30" borderId="36" xfId="24" applyFont="1" applyAlignment="1"/>
    <xf numFmtId="16" fontId="16" fillId="38" borderId="8" xfId="4" applyNumberFormat="1" applyFill="1" applyBorder="1">
      <protection locked="0"/>
    </xf>
    <xf numFmtId="2" fontId="34" fillId="28" borderId="98" xfId="21" applyNumberFormat="1" applyBorder="1">
      <alignment vertical="top"/>
      <protection locked="0"/>
    </xf>
    <xf numFmtId="2" fontId="34" fillId="28" borderId="99" xfId="21" applyNumberFormat="1" applyBorder="1">
      <alignment vertical="top"/>
      <protection locked="0"/>
    </xf>
    <xf numFmtId="2" fontId="34" fillId="28" borderId="101" xfId="21" applyNumberFormat="1" applyBorder="1">
      <alignment vertical="top"/>
      <protection locked="0"/>
    </xf>
    <xf numFmtId="2" fontId="34" fillId="28" borderId="100" xfId="21" applyNumberFormat="1" applyBorder="1">
      <alignment vertical="top"/>
      <protection locked="0"/>
    </xf>
    <xf numFmtId="2" fontId="34" fillId="28" borderId="102" xfId="21" applyNumberFormat="1" applyBorder="1">
      <alignment vertical="top"/>
      <protection locked="0"/>
    </xf>
    <xf numFmtId="2" fontId="34" fillId="28" borderId="83" xfId="21" applyNumberFormat="1">
      <alignment vertical="top"/>
      <protection locked="0"/>
    </xf>
    <xf numFmtId="0" fontId="53" fillId="24" borderId="9" xfId="31" applyBorder="1">
      <alignment horizontal="centerContinuous" vertical="center"/>
    </xf>
    <xf numFmtId="0" fontId="53" fillId="24" borderId="0" xfId="31">
      <alignment horizontal="centerContinuous" vertical="center"/>
    </xf>
    <xf numFmtId="0" fontId="53" fillId="24" borderId="0" xfId="31" applyAlignment="1">
      <alignment horizontal="left" vertical="center"/>
    </xf>
    <xf numFmtId="0" fontId="53" fillId="24" borderId="9" xfId="31" applyBorder="1" applyAlignment="1">
      <alignment horizontal="left" vertical="center"/>
    </xf>
    <xf numFmtId="0" fontId="30" fillId="23" borderId="0" xfId="17" applyBorder="1" applyAlignment="1">
      <alignment horizontal="right" vertical="top"/>
    </xf>
    <xf numFmtId="0" fontId="25" fillId="24" borderId="0" xfId="14" applyAlignment="1">
      <alignment horizontal="right" vertical="top"/>
    </xf>
    <xf numFmtId="0" fontId="54" fillId="24" borderId="0" xfId="14" quotePrefix="1" applyFont="1" applyAlignment="1">
      <alignment horizontal="left" vertical="top"/>
    </xf>
    <xf numFmtId="0" fontId="30" fillId="26" borderId="38" xfId="19" applyBorder="1" applyAlignment="1">
      <alignment horizontal="left" vertical="top" wrapText="1"/>
    </xf>
    <xf numFmtId="0" fontId="25" fillId="24" borderId="0" xfId="15" applyBorder="1" applyAlignment="1">
      <alignment horizontal="right" vertical="top"/>
    </xf>
    <xf numFmtId="16" fontId="16" fillId="14" borderId="7" xfId="4" applyNumberFormat="1" applyBorder="1" applyAlignment="1" applyProtection="1"/>
    <xf numFmtId="2" fontId="16" fillId="14" borderId="0" xfId="4" applyNumberFormat="1" applyBorder="1" applyAlignment="1">
      <alignment horizontal="center"/>
      <protection locked="0"/>
    </xf>
    <xf numFmtId="1" fontId="16" fillId="14" borderId="0" xfId="4" applyNumberFormat="1" applyBorder="1" applyAlignment="1">
      <alignment horizontal="center"/>
      <protection locked="0"/>
    </xf>
    <xf numFmtId="0" fontId="2" fillId="0" borderId="5" xfId="0" applyFont="1" applyBorder="1" applyAlignment="1">
      <alignment horizontal="center"/>
    </xf>
    <xf numFmtId="2" fontId="2" fillId="4" borderId="10" xfId="0" applyNumberFormat="1" applyFont="1" applyFill="1" applyBorder="1" applyAlignment="1">
      <alignment vertical="center"/>
    </xf>
    <xf numFmtId="2" fontId="3" fillId="0" borderId="7" xfId="0" applyNumberFormat="1" applyFont="1" applyBorder="1" applyAlignment="1">
      <alignment horizontal="center"/>
    </xf>
    <xf numFmtId="1" fontId="2" fillId="36" borderId="36" xfId="30" applyNumberFormat="1" applyFont="1" applyAlignment="1">
      <alignment horizontal="center"/>
    </xf>
    <xf numFmtId="0" fontId="0" fillId="36" borderId="36" xfId="30" applyFont="1" applyAlignment="1"/>
    <xf numFmtId="0" fontId="0" fillId="36" borderId="0" xfId="30" applyFont="1" applyBorder="1" applyAlignment="1"/>
    <xf numFmtId="2" fontId="2" fillId="36" borderId="36" xfId="30" applyNumberFormat="1" applyFont="1" applyAlignment="1">
      <alignment horizontal="left"/>
    </xf>
    <xf numFmtId="2" fontId="2" fillId="36" borderId="36" xfId="30" applyNumberFormat="1" applyFont="1" applyAlignment="1"/>
    <xf numFmtId="0" fontId="2" fillId="36" borderId="36" xfId="30" applyNumberFormat="1" applyFont="1" applyAlignment="1">
      <alignment horizontal="center"/>
    </xf>
    <xf numFmtId="0" fontId="16" fillId="36" borderId="36" xfId="30" applyNumberFormat="1" applyFont="1" applyAlignment="1">
      <alignment horizontal="center"/>
    </xf>
    <xf numFmtId="169" fontId="16" fillId="14" borderId="5" xfId="4" applyNumberFormat="1" applyBorder="1" applyAlignment="1">
      <alignment horizontal="center"/>
      <protection locked="0"/>
    </xf>
    <xf numFmtId="0" fontId="8" fillId="0" borderId="0" xfId="0" quotePrefix="1" applyFont="1" applyAlignment="1">
      <alignment horizontal="left"/>
    </xf>
    <xf numFmtId="2" fontId="2" fillId="36" borderId="36" xfId="30" applyNumberFormat="1" applyFont="1" applyAlignment="1">
      <alignment horizontal="center"/>
    </xf>
    <xf numFmtId="167" fontId="16" fillId="14" borderId="0" xfId="4" applyNumberFormat="1" applyBorder="1">
      <protection locked="0"/>
    </xf>
    <xf numFmtId="167" fontId="16" fillId="14" borderId="0" xfId="4" applyNumberFormat="1" applyBorder="1" applyAlignment="1" applyProtection="1">
      <alignment horizontal="left"/>
    </xf>
    <xf numFmtId="167" fontId="16" fillId="14" borderId="0" xfId="4" applyNumberFormat="1" applyBorder="1" applyAlignment="1">
      <alignment horizontal="left"/>
      <protection locked="0"/>
    </xf>
    <xf numFmtId="167" fontId="16" fillId="14" borderId="0" xfId="4" applyNumberFormat="1" applyBorder="1" applyAlignment="1" applyProtection="1">
      <alignment horizontal="right"/>
    </xf>
    <xf numFmtId="9" fontId="16" fillId="14" borderId="0" xfId="9" applyFont="1" applyFill="1" applyBorder="1" applyProtection="1">
      <protection locked="0"/>
    </xf>
    <xf numFmtId="2" fontId="2" fillId="0" borderId="75" xfId="0" applyNumberFormat="1" applyFont="1" applyBorder="1" applyAlignment="1">
      <alignment horizontal="left"/>
    </xf>
    <xf numFmtId="2" fontId="2" fillId="0" borderId="116" xfId="0" applyNumberFormat="1" applyFont="1" applyBorder="1" applyAlignment="1">
      <alignment horizontal="left"/>
    </xf>
    <xf numFmtId="2" fontId="2" fillId="0" borderId="73" xfId="0" applyNumberFormat="1" applyFont="1" applyBorder="1" applyAlignment="1">
      <alignment horizontal="left"/>
    </xf>
    <xf numFmtId="2" fontId="16" fillId="14" borderId="24" xfId="4" applyNumberFormat="1" applyBorder="1" applyAlignment="1">
      <alignment horizontal="center"/>
      <protection locked="0"/>
    </xf>
    <xf numFmtId="0" fontId="16" fillId="14" borderId="24" xfId="4" applyBorder="1" applyAlignment="1">
      <alignment horizontal="center"/>
      <protection locked="0"/>
    </xf>
    <xf numFmtId="169" fontId="26" fillId="20" borderId="24" xfId="10" applyNumberFormat="1" applyAlignment="1" applyProtection="1">
      <alignment horizontal="center"/>
    </xf>
    <xf numFmtId="0" fontId="21" fillId="26" borderId="41" xfId="19" applyFont="1" applyBorder="1" applyAlignment="1">
      <alignment vertical="top" wrapText="1"/>
    </xf>
    <xf numFmtId="168" fontId="16" fillId="14" borderId="12" xfId="4" applyNumberFormat="1" applyBorder="1" applyAlignment="1">
      <alignment horizontal="center"/>
      <protection locked="0"/>
    </xf>
    <xf numFmtId="3" fontId="16" fillId="14" borderId="12" xfId="4" applyNumberFormat="1" applyBorder="1" applyAlignment="1">
      <alignment horizontal="center"/>
      <protection locked="0"/>
    </xf>
    <xf numFmtId="0" fontId="16" fillId="14" borderId="6" xfId="4" applyNumberFormat="1" applyBorder="1" applyAlignment="1">
      <alignment horizontal="center"/>
      <protection locked="0"/>
    </xf>
    <xf numFmtId="0" fontId="16" fillId="14" borderId="7" xfId="4" applyNumberFormat="1" applyBorder="1" applyAlignment="1">
      <alignment horizontal="center"/>
      <protection locked="0"/>
    </xf>
    <xf numFmtId="0" fontId="16" fillId="14" borderId="12" xfId="4" applyNumberFormat="1" applyAlignment="1">
      <protection locked="0"/>
    </xf>
    <xf numFmtId="0" fontId="34" fillId="29" borderId="28" xfId="25" applyNumberFormat="1">
      <alignment vertical="top"/>
      <protection locked="0"/>
    </xf>
    <xf numFmtId="15" fontId="21" fillId="23" borderId="29" xfId="17" applyNumberFormat="1" applyFont="1">
      <alignment horizontal="center" vertical="top" wrapText="1"/>
    </xf>
    <xf numFmtId="0" fontId="55" fillId="29" borderId="28" xfId="22" applyFont="1">
      <alignment vertical="top"/>
    </xf>
    <xf numFmtId="14" fontId="2" fillId="0" borderId="0" xfId="0" applyNumberFormat="1" applyFont="1" applyAlignment="1">
      <alignment horizontal="left"/>
    </xf>
    <xf numFmtId="0" fontId="34" fillId="19" borderId="83" xfId="5" applyNumberFormat="1" applyFont="1" applyBorder="1" applyAlignment="1">
      <alignment vertical="top"/>
      <protection locked="0"/>
    </xf>
    <xf numFmtId="0" fontId="34" fillId="19" borderId="43" xfId="5" applyNumberFormat="1" applyFont="1" applyBorder="1" applyAlignment="1">
      <alignment vertical="top"/>
      <protection locked="0"/>
    </xf>
    <xf numFmtId="0" fontId="34" fillId="19" borderId="82" xfId="5" applyNumberFormat="1" applyFont="1" applyBorder="1" applyAlignment="1">
      <alignment vertical="top"/>
      <protection locked="0"/>
    </xf>
    <xf numFmtId="1" fontId="34" fillId="19" borderId="82" xfId="5" applyNumberFormat="1" applyFont="1" applyBorder="1" applyAlignment="1">
      <alignment vertical="top"/>
      <protection locked="0"/>
    </xf>
    <xf numFmtId="9" fontId="34" fillId="19" borderId="82" xfId="5" applyNumberFormat="1" applyFont="1" applyBorder="1" applyAlignment="1">
      <alignment vertical="top"/>
      <protection locked="0"/>
    </xf>
    <xf numFmtId="1" fontId="34" fillId="19" borderId="83" xfId="5" applyNumberFormat="1" applyFont="1" applyBorder="1" applyAlignment="1">
      <alignment vertical="top"/>
      <protection locked="0"/>
    </xf>
    <xf numFmtId="9" fontId="34" fillId="19" borderId="83" xfId="5" applyNumberFormat="1" applyFont="1" applyBorder="1" applyAlignment="1">
      <alignment vertical="top"/>
      <protection locked="0"/>
    </xf>
    <xf numFmtId="1" fontId="34" fillId="19" borderId="43" xfId="5" applyNumberFormat="1" applyFont="1" applyBorder="1" applyAlignment="1">
      <alignment vertical="top"/>
      <protection locked="0"/>
    </xf>
    <xf numFmtId="9" fontId="34" fillId="19" borderId="43" xfId="5" applyNumberFormat="1" applyFont="1" applyBorder="1" applyAlignment="1">
      <alignment vertical="top"/>
      <protection locked="0"/>
    </xf>
    <xf numFmtId="0" fontId="21" fillId="26" borderId="28" xfId="19" applyFont="1">
      <alignment vertical="top"/>
    </xf>
    <xf numFmtId="2" fontId="22" fillId="18" borderId="24" xfId="8" applyNumberFormat="1" applyAlignment="1">
      <alignment horizontal="left"/>
    </xf>
    <xf numFmtId="169" fontId="22" fillId="19" borderId="24" xfId="5" applyNumberFormat="1" applyFont="1" applyBorder="1" applyAlignment="1">
      <alignment horizontal="center"/>
      <protection locked="0"/>
    </xf>
    <xf numFmtId="0" fontId="17" fillId="0" borderId="0" xfId="33"/>
    <xf numFmtId="2" fontId="22" fillId="18" borderId="24" xfId="8" applyNumberFormat="1" applyAlignment="1">
      <alignment horizontal="center"/>
    </xf>
    <xf numFmtId="169" fontId="16" fillId="19" borderId="8" xfId="5" applyNumberFormat="1" applyBorder="1" applyAlignment="1">
      <alignment horizontal="center"/>
      <protection locked="0"/>
    </xf>
    <xf numFmtId="0" fontId="2" fillId="5" borderId="0" xfId="0" applyFont="1" applyFill="1"/>
    <xf numFmtId="0" fontId="16" fillId="19" borderId="7" xfId="5" applyNumberFormat="1" applyBorder="1" applyAlignment="1">
      <alignment horizontal="right"/>
      <protection locked="0"/>
    </xf>
    <xf numFmtId="0" fontId="16" fillId="8" borderId="7" xfId="6" applyNumberFormat="1" applyFont="1" applyBorder="1" applyAlignment="1">
      <alignment horizontal="center"/>
    </xf>
    <xf numFmtId="14" fontId="16" fillId="19" borderId="7" xfId="5" applyNumberFormat="1" applyBorder="1" applyAlignment="1">
      <alignment horizontal="center"/>
      <protection locked="0"/>
    </xf>
    <xf numFmtId="0" fontId="16" fillId="19" borderId="7" xfId="5" applyNumberFormat="1" applyBorder="1" applyAlignment="1">
      <alignment horizontal="center"/>
      <protection locked="0"/>
    </xf>
    <xf numFmtId="14" fontId="22" fillId="18" borderId="24" xfId="8" applyNumberFormat="1"/>
    <xf numFmtId="14" fontId="22" fillId="18" borderId="24" xfId="8" applyNumberFormat="1" applyAlignment="1" applyProtection="1">
      <alignment horizontal="center"/>
      <protection locked="0"/>
    </xf>
    <xf numFmtId="0" fontId="0" fillId="19" borderId="0" xfId="5" applyNumberFormat="1" applyFont="1" applyBorder="1" applyAlignment="1">
      <protection locked="0"/>
    </xf>
    <xf numFmtId="1" fontId="22" fillId="18" borderId="24" xfId="8" applyNumberFormat="1" applyAlignment="1" applyProtection="1">
      <alignment horizontal="center"/>
      <protection locked="0"/>
    </xf>
    <xf numFmtId="0" fontId="12" fillId="0" borderId="5" xfId="0" applyFont="1" applyBorder="1"/>
    <xf numFmtId="179" fontId="2" fillId="0" borderId="5" xfId="0" applyNumberFormat="1" applyFont="1" applyBorder="1" applyAlignment="1">
      <alignment horizontal="center"/>
    </xf>
    <xf numFmtId="0" fontId="2" fillId="0" borderId="5" xfId="0" applyFont="1" applyBorder="1" applyAlignment="1">
      <alignment horizontal="left"/>
    </xf>
    <xf numFmtId="16" fontId="22" fillId="18" borderId="24" xfId="8" applyNumberFormat="1" applyAlignment="1" applyProtection="1">
      <alignment horizontal="center"/>
      <protection locked="0"/>
    </xf>
    <xf numFmtId="0" fontId="16" fillId="19" borderId="5" xfId="5" applyNumberFormat="1" applyBorder="1" applyAlignment="1">
      <alignment horizontal="center"/>
      <protection locked="0"/>
    </xf>
    <xf numFmtId="0" fontId="2" fillId="0" borderId="12" xfId="0" applyFont="1" applyBorder="1" applyAlignment="1">
      <alignment horizontal="left" indent="2"/>
    </xf>
    <xf numFmtId="49" fontId="16" fillId="19" borderId="5" xfId="5" applyNumberFormat="1" applyBorder="1" applyAlignment="1">
      <alignment horizontal="center"/>
      <protection locked="0"/>
    </xf>
    <xf numFmtId="0" fontId="32" fillId="26" borderId="0" xfId="19" applyFont="1" applyBorder="1">
      <alignment vertical="top"/>
    </xf>
    <xf numFmtId="49" fontId="21" fillId="19" borderId="36" xfId="5" applyNumberFormat="1" applyFont="1" applyBorder="1" applyAlignment="1">
      <alignment horizontal="center" vertical="top"/>
      <protection locked="0"/>
    </xf>
    <xf numFmtId="1" fontId="16" fillId="19" borderId="5" xfId="5" applyNumberFormat="1" applyBorder="1" applyAlignment="1">
      <alignment horizontal="center"/>
      <protection locked="0"/>
    </xf>
    <xf numFmtId="1" fontId="30" fillId="26" borderId="0" xfId="19" applyNumberFormat="1" applyBorder="1">
      <alignment vertical="top"/>
    </xf>
    <xf numFmtId="1" fontId="38" fillId="19" borderId="83" xfId="5" applyNumberFormat="1" applyFont="1" applyBorder="1" applyAlignment="1">
      <alignment horizontal="center" vertical="top"/>
      <protection locked="0"/>
    </xf>
    <xf numFmtId="14" fontId="22" fillId="18" borderId="24" xfId="8" applyNumberFormat="1" applyProtection="1"/>
    <xf numFmtId="9" fontId="26" fillId="20" borderId="24" xfId="10" applyNumberFormat="1" applyAlignment="1"/>
    <xf numFmtId="14" fontId="22" fillId="18" borderId="24" xfId="8" applyNumberFormat="1" applyAlignment="1" applyProtection="1">
      <protection locked="0"/>
    </xf>
    <xf numFmtId="0" fontId="6" fillId="0" borderId="0" xfId="34"/>
    <xf numFmtId="0" fontId="17" fillId="15" borderId="0" xfId="33" applyFill="1"/>
    <xf numFmtId="0" fontId="1" fillId="2" borderId="0" xfId="35" applyFill="1"/>
    <xf numFmtId="0" fontId="2" fillId="3" borderId="0" xfId="36" applyFont="1" applyFill="1"/>
    <xf numFmtId="0" fontId="1" fillId="3" borderId="0" xfId="36" applyFill="1"/>
    <xf numFmtId="0" fontId="2" fillId="2" borderId="0" xfId="36" applyFont="1" applyFill="1" applyAlignment="1">
      <alignment vertical="center"/>
    </xf>
    <xf numFmtId="164" fontId="2" fillId="4" borderId="11" xfId="36" applyNumberFormat="1" applyFont="1" applyFill="1" applyBorder="1" applyAlignment="1">
      <alignment vertical="center"/>
    </xf>
    <xf numFmtId="0" fontId="7" fillId="4" borderId="10" xfId="36" applyFont="1" applyFill="1" applyBorder="1"/>
    <xf numFmtId="0" fontId="2" fillId="4" borderId="10" xfId="36" applyFont="1" applyFill="1" applyBorder="1"/>
    <xf numFmtId="0" fontId="2" fillId="4" borderId="10" xfId="36" applyFont="1" applyFill="1" applyBorder="1" applyAlignment="1">
      <alignment vertical="center"/>
    </xf>
    <xf numFmtId="0" fontId="2" fillId="4" borderId="10" xfId="36" applyNumberFormat="1" applyFont="1" applyFill="1" applyBorder="1"/>
    <xf numFmtId="0" fontId="1" fillId="3" borderId="14" xfId="36" applyFill="1" applyBorder="1"/>
    <xf numFmtId="0" fontId="2" fillId="4" borderId="3" xfId="36" applyFont="1" applyFill="1" applyBorder="1"/>
    <xf numFmtId="2" fontId="2" fillId="0" borderId="0" xfId="36" applyNumberFormat="1" applyFont="1" applyAlignment="1">
      <alignment horizontal="center"/>
    </xf>
    <xf numFmtId="2" fontId="2" fillId="0" borderId="9" xfId="36" applyNumberFormat="1" applyFont="1" applyBorder="1" applyAlignment="1">
      <alignment horizontal="center"/>
    </xf>
    <xf numFmtId="2" fontId="2" fillId="0" borderId="9" xfId="36" applyNumberFormat="1" applyFont="1" applyBorder="1" applyAlignment="1">
      <alignment horizontal="left"/>
    </xf>
    <xf numFmtId="2" fontId="2" fillId="0" borderId="0" xfId="36" applyNumberFormat="1" applyFont="1"/>
    <xf numFmtId="0" fontId="2" fillId="4" borderId="0" xfId="36" applyNumberFormat="1" applyFont="1" applyFill="1" applyBorder="1"/>
    <xf numFmtId="2" fontId="2" fillId="0" borderId="0" xfId="36" applyNumberFormat="1" applyFont="1" applyBorder="1" applyAlignment="1">
      <alignment horizontal="center"/>
    </xf>
    <xf numFmtId="2" fontId="2" fillId="0" borderId="8" xfId="36" applyNumberFormat="1" applyFont="1" applyBorder="1" applyAlignment="1">
      <alignment horizontal="center"/>
    </xf>
    <xf numFmtId="2" fontId="2" fillId="0" borderId="0" xfId="36" applyNumberFormat="1" applyFont="1" applyBorder="1" applyAlignment="1">
      <alignment horizontal="right"/>
    </xf>
    <xf numFmtId="2" fontId="2" fillId="0" borderId="0" xfId="36" applyNumberFormat="1" applyFont="1" applyBorder="1" applyAlignment="1">
      <alignment horizontal="left"/>
    </xf>
    <xf numFmtId="2" fontId="2" fillId="0" borderId="5" xfId="36" applyNumberFormat="1" applyFont="1" applyBorder="1" applyAlignment="1">
      <alignment horizontal="center"/>
    </xf>
    <xf numFmtId="0" fontId="2" fillId="4" borderId="0" xfId="36" applyFont="1" applyFill="1" applyAlignment="1">
      <alignment horizontal="center"/>
    </xf>
    <xf numFmtId="0" fontId="2" fillId="5" borderId="0" xfId="36" applyFont="1" applyFill="1" applyBorder="1" applyAlignment="1">
      <alignment horizontal="center"/>
    </xf>
    <xf numFmtId="0" fontId="2" fillId="4" borderId="0" xfId="36" applyFont="1" applyFill="1"/>
    <xf numFmtId="0" fontId="7" fillId="0" borderId="18" xfId="36" applyNumberFormat="1" applyFont="1" applyBorder="1" applyAlignment="1">
      <alignment horizontal="center"/>
    </xf>
    <xf numFmtId="0" fontId="7" fillId="0" borderId="5" xfId="36" applyNumberFormat="1" applyFont="1" applyBorder="1" applyAlignment="1">
      <alignment horizontal="center"/>
    </xf>
    <xf numFmtId="0" fontId="7" fillId="0" borderId="5" xfId="36" applyFont="1" applyBorder="1" applyAlignment="1">
      <alignment horizontal="left"/>
    </xf>
    <xf numFmtId="0" fontId="2" fillId="0" borderId="5" xfId="36" applyFont="1" applyBorder="1" applyAlignment="1">
      <alignment horizontal="center"/>
    </xf>
    <xf numFmtId="0" fontId="2" fillId="0" borderId="5" xfId="36" applyFont="1" applyBorder="1"/>
    <xf numFmtId="0" fontId="1" fillId="0" borderId="5" xfId="36" applyFont="1" applyBorder="1"/>
    <xf numFmtId="0" fontId="5" fillId="0" borderId="5" xfId="36" applyFont="1" applyBorder="1" applyAlignment="1">
      <alignment horizontal="left"/>
    </xf>
    <xf numFmtId="0" fontId="2" fillId="0" borderId="16" xfId="36" applyFont="1" applyBorder="1"/>
    <xf numFmtId="164" fontId="2" fillId="4" borderId="0" xfId="36" applyNumberFormat="1" applyFont="1" applyFill="1" applyBorder="1"/>
    <xf numFmtId="0" fontId="7" fillId="0" borderId="14" xfId="36" applyNumberFormat="1" applyFont="1" applyBorder="1" applyAlignment="1">
      <alignment horizontal="center"/>
    </xf>
    <xf numFmtId="0" fontId="7" fillId="0" borderId="0" xfId="36" applyNumberFormat="1" applyFont="1" applyBorder="1" applyAlignment="1">
      <alignment horizontal="center"/>
    </xf>
    <xf numFmtId="0" fontId="7" fillId="0" borderId="0" xfId="36" applyFont="1" applyBorder="1" applyAlignment="1">
      <alignment horizontal="left"/>
    </xf>
    <xf numFmtId="0" fontId="2" fillId="0" borderId="0" xfId="36" applyFont="1" applyBorder="1" applyAlignment="1">
      <alignment horizontal="center"/>
    </xf>
    <xf numFmtId="0" fontId="2" fillId="0" borderId="0" xfId="36" applyFont="1" applyBorder="1"/>
    <xf numFmtId="18" fontId="14" fillId="0" borderId="0" xfId="36" applyNumberFormat="1" applyFont="1" applyBorder="1"/>
    <xf numFmtId="0" fontId="2" fillId="0" borderId="13" xfId="36" applyFont="1" applyBorder="1"/>
    <xf numFmtId="164" fontId="2" fillId="4" borderId="0" xfId="36" applyNumberFormat="1" applyFont="1" applyFill="1"/>
    <xf numFmtId="0" fontId="1" fillId="0" borderId="0" xfId="36" applyFont="1" applyBorder="1"/>
    <xf numFmtId="0" fontId="7" fillId="0" borderId="17" xfId="36" applyNumberFormat="1" applyFont="1" applyBorder="1" applyAlignment="1">
      <alignment horizontal="center"/>
    </xf>
    <xf numFmtId="0" fontId="7" fillId="0" borderId="9" xfId="36" applyNumberFormat="1" applyFont="1" applyBorder="1" applyAlignment="1">
      <alignment horizontal="center"/>
    </xf>
    <xf numFmtId="0" fontId="1" fillId="0" borderId="9" xfId="36" applyFont="1" applyBorder="1"/>
    <xf numFmtId="0" fontId="2" fillId="0" borderId="9" xfId="36" applyFont="1" applyBorder="1" applyAlignment="1">
      <alignment horizontal="center"/>
    </xf>
    <xf numFmtId="0" fontId="2" fillId="0" borderId="9" xfId="36" applyFont="1" applyBorder="1"/>
    <xf numFmtId="0" fontId="3" fillId="0" borderId="9" xfId="36" applyFont="1" applyBorder="1"/>
    <xf numFmtId="0" fontId="2" fillId="0" borderId="15" xfId="36" applyFont="1" applyBorder="1"/>
    <xf numFmtId="0" fontId="2" fillId="4" borderId="2" xfId="36" applyFont="1" applyFill="1" applyBorder="1"/>
    <xf numFmtId="0" fontId="2" fillId="4" borderId="1" xfId="36" applyFont="1" applyFill="1" applyBorder="1"/>
    <xf numFmtId="164" fontId="2" fillId="4" borderId="1" xfId="36" applyNumberFormat="1" applyFont="1" applyFill="1" applyBorder="1"/>
    <xf numFmtId="0" fontId="2" fillId="3" borderId="0" xfId="33" applyFont="1" applyFill="1"/>
    <xf numFmtId="0" fontId="17" fillId="3" borderId="0" xfId="33" applyFill="1"/>
    <xf numFmtId="164" fontId="2" fillId="4" borderId="11" xfId="33" applyNumberFormat="1" applyFont="1" applyFill="1" applyBorder="1" applyAlignment="1">
      <alignment vertical="center"/>
    </xf>
    <xf numFmtId="0" fontId="7" fillId="4" borderId="10" xfId="33" applyFont="1" applyFill="1" applyBorder="1"/>
    <xf numFmtId="0" fontId="2" fillId="4" borderId="10" xfId="33" applyFont="1" applyFill="1" applyBorder="1"/>
    <xf numFmtId="0" fontId="2" fillId="4" borderId="10" xfId="33" applyFont="1" applyFill="1" applyBorder="1" applyAlignment="1">
      <alignment vertical="center"/>
    </xf>
    <xf numFmtId="0" fontId="2" fillId="4" borderId="3" xfId="33" applyFont="1" applyFill="1" applyBorder="1"/>
    <xf numFmtId="2" fontId="2" fillId="0" borderId="0" xfId="33" applyNumberFormat="1" applyFont="1" applyAlignment="1">
      <alignment horizontal="center"/>
    </xf>
    <xf numFmtId="2" fontId="2" fillId="0" borderId="9" xfId="33" applyNumberFormat="1" applyFont="1" applyBorder="1" applyAlignment="1">
      <alignment horizontal="center"/>
    </xf>
    <xf numFmtId="2" fontId="2" fillId="0" borderId="9" xfId="33" applyNumberFormat="1" applyFont="1" applyBorder="1" applyAlignment="1">
      <alignment horizontal="left"/>
    </xf>
    <xf numFmtId="2" fontId="2" fillId="0" borderId="0" xfId="33" applyNumberFormat="1" applyFont="1"/>
    <xf numFmtId="0" fontId="2" fillId="4" borderId="0" xfId="33" applyFont="1" applyFill="1"/>
    <xf numFmtId="2" fontId="2" fillId="0" borderId="12" xfId="33" applyNumberFormat="1" applyFont="1" applyBorder="1" applyAlignment="1">
      <alignment horizontal="center"/>
    </xf>
    <xf numFmtId="2" fontId="2" fillId="0" borderId="0" xfId="33" applyNumberFormat="1" applyFont="1" applyAlignment="1">
      <alignment horizontal="left"/>
    </xf>
    <xf numFmtId="1" fontId="2" fillId="0" borderId="12" xfId="33" applyNumberFormat="1" applyFont="1" applyBorder="1" applyAlignment="1">
      <alignment horizontal="center"/>
    </xf>
    <xf numFmtId="2" fontId="1" fillId="0" borderId="12" xfId="33" applyNumberFormat="1" applyFont="1" applyBorder="1" applyAlignment="1">
      <alignment horizontal="center"/>
    </xf>
    <xf numFmtId="2" fontId="2" fillId="0" borderId="6" xfId="33" applyNumberFormat="1" applyFont="1" applyBorder="1" applyAlignment="1">
      <alignment horizontal="center"/>
    </xf>
    <xf numFmtId="0" fontId="2" fillId="4" borderId="0" xfId="33" applyFont="1" applyFill="1" applyAlignment="1">
      <alignment horizontal="center"/>
    </xf>
    <xf numFmtId="0" fontId="2" fillId="5" borderId="4" xfId="33" applyFont="1" applyFill="1" applyBorder="1" applyAlignment="1">
      <alignment horizontal="center"/>
    </xf>
    <xf numFmtId="0" fontId="7" fillId="0" borderId="0" xfId="33" applyFont="1" applyAlignment="1">
      <alignment horizontal="center"/>
    </xf>
    <xf numFmtId="0" fontId="7" fillId="0" borderId="0" xfId="33" applyFont="1" applyAlignment="1">
      <alignment horizontal="left"/>
    </xf>
    <xf numFmtId="0" fontId="2" fillId="0" borderId="0" xfId="33" applyFont="1" applyAlignment="1">
      <alignment horizontal="center"/>
    </xf>
    <xf numFmtId="0" fontId="2" fillId="0" borderId="0" xfId="33" applyFont="1"/>
    <xf numFmtId="0" fontId="1" fillId="0" borderId="0" xfId="33" applyFont="1"/>
    <xf numFmtId="164" fontId="2" fillId="4" borderId="0" xfId="33" applyNumberFormat="1" applyFont="1" applyFill="1"/>
    <xf numFmtId="0" fontId="2" fillId="4" borderId="2" xfId="33" applyFont="1" applyFill="1" applyBorder="1"/>
    <xf numFmtId="0" fontId="2" fillId="4" borderId="1" xfId="33" applyFont="1" applyFill="1" applyBorder="1"/>
    <xf numFmtId="164" fontId="2" fillId="4" borderId="1" xfId="33" applyNumberFormat="1" applyFont="1" applyFill="1" applyBorder="1"/>
    <xf numFmtId="9" fontId="2" fillId="0" borderId="12" xfId="37" applyFont="1" applyFill="1" applyBorder="1" applyAlignment="1">
      <alignment horizontal="center"/>
    </xf>
    <xf numFmtId="0" fontId="3" fillId="0" borderId="0" xfId="33" applyFont="1"/>
    <xf numFmtId="0" fontId="5" fillId="0" borderId="0" xfId="33" quotePrefix="1" applyFont="1" applyAlignment="1">
      <alignment horizontal="left"/>
    </xf>
    <xf numFmtId="168" fontId="2" fillId="0" borderId="12" xfId="37" applyNumberFormat="1" applyFont="1" applyFill="1" applyBorder="1" applyAlignment="1">
      <alignment horizontal="center"/>
    </xf>
    <xf numFmtId="2" fontId="2" fillId="0" borderId="0" xfId="33" applyNumberFormat="1" applyFont="1" applyAlignment="1">
      <alignment horizontal="right"/>
    </xf>
    <xf numFmtId="169" fontId="2" fillId="0" borderId="12" xfId="33" applyNumberFormat="1" applyFont="1" applyBorder="1" applyAlignment="1">
      <alignment horizontal="center"/>
    </xf>
    <xf numFmtId="2" fontId="2" fillId="0" borderId="8" xfId="33" applyNumberFormat="1" applyFont="1" applyBorder="1" applyAlignment="1">
      <alignment horizontal="center"/>
    </xf>
    <xf numFmtId="2" fontId="2" fillId="0" borderId="6" xfId="36" applyNumberFormat="1" applyFont="1" applyBorder="1" applyAlignment="1">
      <alignment horizontal="center"/>
    </xf>
    <xf numFmtId="0" fontId="2" fillId="5" borderId="4" xfId="36" applyFont="1" applyFill="1" applyBorder="1" applyAlignment="1">
      <alignment horizontal="center"/>
    </xf>
    <xf numFmtId="15" fontId="1" fillId="0" borderId="0" xfId="36" applyNumberFormat="1" applyFont="1" applyBorder="1" applyAlignment="1">
      <alignment horizontal="left"/>
    </xf>
    <xf numFmtId="2" fontId="2" fillId="0" borderId="5" xfId="33" applyNumberFormat="1" applyFont="1" applyBorder="1" applyAlignment="1">
      <alignment horizontal="center"/>
    </xf>
    <xf numFmtId="0" fontId="2" fillId="5" borderId="0" xfId="33" applyFont="1" applyFill="1" applyAlignment="1">
      <alignment horizontal="center"/>
    </xf>
    <xf numFmtId="15" fontId="1" fillId="0" borderId="0" xfId="33" applyNumberFormat="1" applyFont="1" applyAlignment="1">
      <alignment horizontal="left"/>
    </xf>
    <xf numFmtId="180" fontId="17" fillId="3" borderId="0" xfId="33" applyNumberFormat="1" applyFill="1"/>
    <xf numFmtId="0" fontId="2" fillId="4" borderId="0" xfId="33" applyFont="1" applyFill="1" applyAlignment="1">
      <alignment horizontal="centerContinuous"/>
    </xf>
    <xf numFmtId="1" fontId="2" fillId="8" borderId="12" xfId="36" applyNumberFormat="1" applyFont="1" applyFill="1" applyBorder="1" applyAlignment="1">
      <alignment horizontal="center"/>
    </xf>
    <xf numFmtId="0" fontId="2" fillId="5" borderId="4" xfId="36" applyFont="1" applyFill="1" applyBorder="1" applyAlignment="1">
      <alignment horizontal="left"/>
    </xf>
    <xf numFmtId="0" fontId="2" fillId="5" borderId="4" xfId="36" applyFont="1" applyFill="1" applyBorder="1" applyAlignment="1">
      <alignment horizontal="centerContinuous"/>
    </xf>
    <xf numFmtId="0" fontId="2" fillId="4" borderId="3" xfId="33" applyFont="1" applyFill="1" applyBorder="1" applyAlignment="1">
      <alignment horizontal="center"/>
    </xf>
    <xf numFmtId="16" fontId="2" fillId="0" borderId="9" xfId="36" applyNumberFormat="1" applyFont="1" applyBorder="1" applyAlignment="1">
      <alignment horizontal="left"/>
    </xf>
    <xf numFmtId="2" fontId="2" fillId="0" borderId="12" xfId="36" applyNumberFormat="1" applyFont="1" applyBorder="1" applyAlignment="1">
      <alignment horizontal="left"/>
    </xf>
    <xf numFmtId="2" fontId="2" fillId="0" borderId="0" xfId="36" applyNumberFormat="1" applyFont="1" applyAlignment="1">
      <alignment horizontal="left"/>
    </xf>
    <xf numFmtId="1" fontId="16" fillId="14" borderId="9" xfId="4" applyNumberFormat="1" applyBorder="1" applyAlignment="1">
      <alignment horizontal="center"/>
      <protection locked="0"/>
    </xf>
    <xf numFmtId="2" fontId="16" fillId="14" borderId="12" xfId="4" applyNumberFormat="1" applyBorder="1" applyAlignment="1">
      <alignment horizontal="center"/>
      <protection locked="0"/>
    </xf>
    <xf numFmtId="9" fontId="6" fillId="19" borderId="0" xfId="5" applyNumberFormat="1" applyFont="1" applyBorder="1" applyAlignment="1">
      <protection locked="0"/>
    </xf>
    <xf numFmtId="9" fontId="22" fillId="18" borderId="24" xfId="8" applyNumberFormat="1" applyAlignment="1" applyProtection="1">
      <alignment horizontal="center"/>
      <protection locked="0"/>
    </xf>
    <xf numFmtId="2" fontId="2" fillId="19" borderId="12" xfId="5" applyNumberFormat="1" applyFont="1" applyBorder="1" applyAlignment="1">
      <alignment horizontal="center"/>
      <protection locked="0"/>
    </xf>
    <xf numFmtId="0" fontId="2" fillId="5" borderId="0" xfId="36" applyFont="1" applyFill="1" applyBorder="1" applyAlignment="1">
      <alignment horizontal="centerContinuous"/>
    </xf>
    <xf numFmtId="9" fontId="2" fillId="0" borderId="9" xfId="37" applyFont="1" applyFill="1" applyBorder="1" applyAlignment="1">
      <alignment horizontal="center"/>
    </xf>
    <xf numFmtId="2" fontId="16" fillId="19" borderId="7" xfId="5" applyNumberFormat="1" applyBorder="1" applyAlignment="1">
      <alignment horizontal="center"/>
      <protection locked="0"/>
    </xf>
    <xf numFmtId="14" fontId="22" fillId="18" borderId="24" xfId="8" applyNumberFormat="1" applyAlignment="1">
      <alignment horizontal="center"/>
    </xf>
    <xf numFmtId="9" fontId="2" fillId="6" borderId="12" xfId="37" applyFont="1" applyFill="1" applyBorder="1" applyAlignment="1">
      <alignment horizontal="center"/>
    </xf>
    <xf numFmtId="1" fontId="30" fillId="34" borderId="36" xfId="29" applyNumberFormat="1" applyAlignment="1">
      <alignment vertical="top"/>
    </xf>
    <xf numFmtId="9" fontId="34" fillId="19" borderId="82" xfId="9" applyFont="1" applyFill="1" applyBorder="1" applyAlignment="1" applyProtection="1">
      <alignment vertical="top"/>
      <protection locked="0"/>
    </xf>
    <xf numFmtId="9" fontId="34" fillId="19" borderId="83" xfId="9" applyFont="1" applyFill="1" applyBorder="1" applyAlignment="1" applyProtection="1">
      <alignment vertical="top"/>
      <protection locked="0"/>
    </xf>
    <xf numFmtId="9" fontId="34" fillId="19" borderId="43" xfId="9" applyFont="1" applyFill="1" applyBorder="1" applyAlignment="1" applyProtection="1">
      <alignment vertical="top"/>
      <protection locked="0"/>
    </xf>
    <xf numFmtId="0" fontId="21" fillId="26" borderId="28" xfId="19" applyFont="1" applyAlignment="1">
      <alignment horizontal="center" vertical="top" wrapText="1"/>
    </xf>
    <xf numFmtId="0" fontId="27" fillId="29" borderId="28" xfId="22" applyAlignment="1">
      <alignment vertical="top" wrapText="1"/>
    </xf>
    <xf numFmtId="16" fontId="27" fillId="29" borderId="28" xfId="22" applyNumberFormat="1">
      <alignment vertical="top"/>
    </xf>
    <xf numFmtId="15" fontId="30" fillId="36" borderId="36" xfId="30" applyNumberFormat="1" applyAlignment="1">
      <alignment vertical="top"/>
    </xf>
    <xf numFmtId="169" fontId="16" fillId="14" borderId="7" xfId="4" applyNumberFormat="1" applyBorder="1" applyAlignment="1">
      <alignment horizontal="left"/>
      <protection locked="0"/>
    </xf>
    <xf numFmtId="1" fontId="3" fillId="0" borderId="7" xfId="0" applyNumberFormat="1" applyFont="1" applyBorder="1" applyAlignment="1">
      <alignment horizontal="left"/>
    </xf>
    <xf numFmtId="0" fontId="38" fillId="28" borderId="83" xfId="21" applyNumberFormat="1" applyFont="1">
      <alignment vertical="top"/>
      <protection locked="0"/>
    </xf>
    <xf numFmtId="0" fontId="2" fillId="36" borderId="36" xfId="30" applyNumberFormat="1" applyFont="1" applyAlignment="1"/>
    <xf numFmtId="0" fontId="16" fillId="14" borderId="12" xfId="4" applyNumberFormat="1" applyBorder="1" applyAlignment="1">
      <protection locked="0"/>
    </xf>
    <xf numFmtId="9" fontId="16" fillId="14" borderId="0" xfId="9" applyFont="1" applyFill="1" applyBorder="1" applyProtection="1"/>
    <xf numFmtId="2" fontId="34" fillId="36" borderId="36" xfId="30" applyNumberFormat="1" applyFont="1" applyAlignment="1">
      <alignment vertical="top"/>
    </xf>
    <xf numFmtId="2" fontId="34" fillId="30" borderId="36" xfId="24" applyNumberFormat="1" applyFont="1" applyAlignment="1">
      <alignment vertical="top"/>
    </xf>
    <xf numFmtId="2" fontId="16" fillId="14" borderId="9" xfId="4" applyNumberFormat="1" applyBorder="1" applyAlignment="1">
      <alignment horizontal="center"/>
      <protection locked="0"/>
    </xf>
    <xf numFmtId="2" fontId="16" fillId="14" borderId="120" xfId="4" applyNumberFormat="1" applyBorder="1" applyAlignment="1">
      <alignment horizontal="center"/>
      <protection locked="0"/>
    </xf>
    <xf numFmtId="0" fontId="16" fillId="5" borderId="4" xfId="4" applyNumberFormat="1" applyFill="1" applyBorder="1" applyAlignment="1" applyProtection="1">
      <alignment horizontal="center"/>
    </xf>
    <xf numFmtId="0" fontId="16" fillId="0" borderId="12" xfId="4" applyNumberFormat="1" applyFill="1" applyBorder="1" applyAlignment="1">
      <protection locked="0"/>
    </xf>
    <xf numFmtId="9" fontId="2" fillId="19" borderId="12" xfId="9" applyFont="1" applyFill="1" applyBorder="1" applyAlignment="1" applyProtection="1">
      <alignment horizontal="center"/>
      <protection locked="0"/>
    </xf>
    <xf numFmtId="2" fontId="2" fillId="0" borderId="7" xfId="0" applyNumberFormat="1" applyFont="1" applyBorder="1" applyAlignment="1">
      <alignment horizontal="left" wrapText="1"/>
    </xf>
    <xf numFmtId="2" fontId="57" fillId="40" borderId="7" xfId="38" applyNumberFormat="1" applyBorder="1" applyAlignment="1">
      <alignment horizontal="right"/>
    </xf>
    <xf numFmtId="9" fontId="0" fillId="0" borderId="0" xfId="0" applyNumberFormat="1"/>
    <xf numFmtId="9" fontId="16" fillId="14" borderId="0" xfId="4" applyNumberFormat="1" applyBorder="1">
      <protection locked="0"/>
    </xf>
    <xf numFmtId="3" fontId="0" fillId="0" borderId="0" xfId="0" applyNumberFormat="1"/>
    <xf numFmtId="171" fontId="0" fillId="0" borderId="0" xfId="0" applyNumberFormat="1"/>
    <xf numFmtId="0" fontId="22" fillId="18" borderId="24" xfId="8"/>
    <xf numFmtId="0" fontId="24" fillId="4" borderId="0" xfId="0" applyFont="1" applyFill="1"/>
    <xf numFmtId="9" fontId="16" fillId="14" borderId="22" xfId="9" applyFont="1" applyFill="1" applyBorder="1" applyAlignment="1" applyProtection="1">
      <alignment horizontal="center"/>
      <protection locked="0"/>
    </xf>
    <xf numFmtId="1" fontId="16" fillId="14" borderId="0" xfId="4" applyNumberFormat="1" applyBorder="1" applyProtection="1"/>
    <xf numFmtId="9" fontId="58" fillId="0" borderId="0" xfId="9" applyFont="1" applyBorder="1" applyAlignment="1">
      <alignment vertical="center" wrapText="1"/>
    </xf>
    <xf numFmtId="9" fontId="0" fillId="0" borderId="0" xfId="9" applyFont="1"/>
    <xf numFmtId="9" fontId="1" fillId="0" borderId="5" xfId="0" applyNumberFormat="1" applyFont="1" applyBorder="1" applyAlignment="1">
      <alignment horizontal="center"/>
    </xf>
    <xf numFmtId="9" fontId="16" fillId="19" borderId="4" xfId="5" applyNumberFormat="1" applyBorder="1" applyAlignment="1">
      <alignment horizontal="center"/>
      <protection locked="0"/>
    </xf>
    <xf numFmtId="2" fontId="2" fillId="30" borderId="36" xfId="24" applyNumberFormat="1" applyFont="1" applyAlignment="1"/>
    <xf numFmtId="2" fontId="2" fillId="34" borderId="36" xfId="29" applyNumberFormat="1" applyFont="1" applyAlignment="1"/>
    <xf numFmtId="9" fontId="16" fillId="14" borderId="12" xfId="9" applyFont="1" applyFill="1" applyBorder="1" applyAlignment="1" applyProtection="1">
      <alignment horizontal="center"/>
      <protection locked="0"/>
    </xf>
    <xf numFmtId="9" fontId="22" fillId="18" borderId="24" xfId="9" applyFont="1" applyFill="1" applyBorder="1" applyAlignment="1">
      <alignment horizontal="left"/>
    </xf>
    <xf numFmtId="169" fontId="26" fillId="39" borderId="24" xfId="32" applyNumberFormat="1" applyAlignment="1" applyProtection="1">
      <alignment horizontal="center"/>
    </xf>
    <xf numFmtId="169" fontId="25" fillId="41" borderId="8" xfId="39" applyNumberFormat="1" applyBorder="1" applyAlignment="1" applyProtection="1">
      <alignment horizontal="center"/>
    </xf>
    <xf numFmtId="169" fontId="16" fillId="14" borderId="7" xfId="4" applyNumberFormat="1" applyBorder="1" applyAlignment="1">
      <alignment horizontal="center"/>
      <protection locked="0"/>
    </xf>
    <xf numFmtId="16" fontId="0" fillId="0" borderId="0" xfId="0" applyNumberFormat="1"/>
    <xf numFmtId="168" fontId="16" fillId="14" borderId="12" xfId="9" applyNumberFormat="1" applyFont="1" applyFill="1" applyBorder="1" applyAlignment="1" applyProtection="1">
      <alignment horizontal="center"/>
      <protection locked="0"/>
    </xf>
    <xf numFmtId="173" fontId="16" fillId="19" borderId="12" xfId="5" applyNumberFormat="1" applyBorder="1" applyAlignment="1">
      <alignment horizontal="center"/>
      <protection locked="0"/>
    </xf>
    <xf numFmtId="1" fontId="0" fillId="0" borderId="0" xfId="0" applyNumberFormat="1"/>
    <xf numFmtId="16" fontId="2" fillId="0" borderId="8" xfId="0" applyNumberFormat="1" applyFont="1" applyBorder="1" applyAlignment="1">
      <alignment horizontal="center"/>
    </xf>
    <xf numFmtId="9" fontId="2" fillId="0" borderId="0" xfId="9" applyFont="1"/>
    <xf numFmtId="173" fontId="2" fillId="0" borderId="8" xfId="0" applyNumberFormat="1" applyFont="1" applyBorder="1" applyAlignment="1">
      <alignment horizontal="center"/>
    </xf>
    <xf numFmtId="9" fontId="2" fillId="3" borderId="0" xfId="9" applyFont="1" applyFill="1"/>
    <xf numFmtId="168" fontId="16" fillId="14" borderId="8" xfId="9" applyNumberFormat="1" applyFont="1" applyFill="1" applyBorder="1" applyAlignment="1" applyProtection="1">
      <alignment horizontal="center"/>
    </xf>
    <xf numFmtId="0" fontId="16" fillId="14" borderId="8" xfId="9" applyNumberFormat="1" applyFont="1" applyFill="1" applyBorder="1" applyAlignment="1" applyProtection="1">
      <alignment horizontal="center"/>
      <protection locked="0"/>
    </xf>
    <xf numFmtId="9" fontId="34" fillId="28" borderId="121" xfId="9" applyFont="1" applyFill="1" applyBorder="1" applyAlignment="1" applyProtection="1">
      <alignment vertical="top"/>
      <protection locked="0"/>
    </xf>
    <xf numFmtId="2" fontId="0" fillId="9" borderId="0" xfId="0" applyNumberFormat="1" applyFill="1" applyAlignment="1">
      <alignment horizontal="center"/>
    </xf>
    <xf numFmtId="16" fontId="22" fillId="18" borderId="24" xfId="8" applyNumberFormat="1" applyAlignment="1"/>
    <xf numFmtId="0" fontId="42" fillId="26" borderId="37" xfId="19" applyFont="1" applyBorder="1" applyAlignment="1">
      <alignment horizontal="centerContinuous" vertical="center" wrapText="1"/>
    </xf>
    <xf numFmtId="0" fontId="42" fillId="26" borderId="38" xfId="19" applyFont="1" applyBorder="1" applyAlignment="1">
      <alignment horizontal="centerContinuous" vertical="center" wrapText="1"/>
    </xf>
    <xf numFmtId="0" fontId="42" fillId="26" borderId="39" xfId="19" applyFont="1" applyBorder="1" applyAlignment="1">
      <alignment horizontal="centerContinuous" vertical="center" wrapText="1"/>
    </xf>
    <xf numFmtId="0" fontId="34" fillId="28" borderId="123" xfId="21" applyBorder="1">
      <alignment vertical="top"/>
      <protection locked="0"/>
    </xf>
    <xf numFmtId="0" fontId="34" fillId="28" borderId="124" xfId="21" applyBorder="1">
      <alignment vertical="top"/>
      <protection locked="0"/>
    </xf>
    <xf numFmtId="2" fontId="34" fillId="19" borderId="82" xfId="5" applyNumberFormat="1" applyFont="1" applyBorder="1" applyAlignment="1">
      <alignment vertical="top"/>
      <protection locked="0"/>
    </xf>
    <xf numFmtId="2" fontId="34" fillId="19" borderId="83" xfId="5" applyNumberFormat="1" applyFont="1" applyBorder="1" applyAlignment="1">
      <alignment vertical="top"/>
      <protection locked="0"/>
    </xf>
    <xf numFmtId="2" fontId="34" fillId="19" borderId="125" xfId="5" applyNumberFormat="1" applyFont="1" applyBorder="1" applyAlignment="1">
      <alignment vertical="top"/>
      <protection locked="0"/>
    </xf>
    <xf numFmtId="3" fontId="63" fillId="26" borderId="122" xfId="41" applyNumberFormat="1" applyFill="1" applyAlignment="1">
      <alignment horizontal="center" vertical="top"/>
    </xf>
    <xf numFmtId="2" fontId="34" fillId="36" borderId="28" xfId="30" applyNumberFormat="1" applyFont="1" applyBorder="1" applyAlignment="1">
      <alignment vertical="top"/>
    </xf>
    <xf numFmtId="2" fontId="34" fillId="36" borderId="53" xfId="30" applyNumberFormat="1" applyFont="1" applyBorder="1" applyAlignment="1">
      <alignment vertical="top"/>
    </xf>
    <xf numFmtId="0" fontId="25" fillId="27" borderId="8" xfId="20" applyAlignment="1">
      <alignment horizontal="left" vertical="top" wrapText="1"/>
    </xf>
    <xf numFmtId="0" fontId="25" fillId="27" borderId="8" xfId="20" applyAlignment="1">
      <alignment horizontal="left" vertical="top"/>
    </xf>
    <xf numFmtId="0" fontId="34" fillId="28" borderId="65" xfId="21" applyBorder="1" applyAlignment="1">
      <alignment horizontal="left" vertical="top" wrapText="1"/>
      <protection locked="0"/>
    </xf>
    <xf numFmtId="0" fontId="34" fillId="28" borderId="7" xfId="21" applyBorder="1" applyAlignment="1">
      <alignment horizontal="left" vertical="top" wrapText="1"/>
      <protection locked="0"/>
    </xf>
    <xf numFmtId="0" fontId="34" fillId="28" borderId="22" xfId="21" applyBorder="1" applyAlignment="1">
      <alignment horizontal="left" vertical="top" wrapText="1"/>
      <protection locked="0"/>
    </xf>
    <xf numFmtId="0" fontId="2" fillId="5" borderId="13" xfId="0" applyFont="1" applyFill="1" applyBorder="1" applyAlignment="1">
      <alignment horizontal="center" wrapText="1"/>
    </xf>
    <xf numFmtId="0" fontId="2" fillId="5" borderId="16" xfId="0" applyFont="1" applyFill="1" applyBorder="1" applyAlignment="1">
      <alignment horizontal="center" wrapText="1"/>
    </xf>
    <xf numFmtId="0" fontId="2" fillId="5" borderId="0" xfId="0" applyFont="1" applyFill="1" applyAlignment="1">
      <alignment horizontal="center"/>
    </xf>
    <xf numFmtId="0" fontId="2" fillId="4" borderId="0" xfId="0" applyFont="1" applyFill="1" applyAlignment="1">
      <alignment horizontal="center" wrapText="1"/>
    </xf>
    <xf numFmtId="0" fontId="2" fillId="5" borderId="13" xfId="0" applyFont="1" applyFill="1" applyBorder="1" applyAlignment="1">
      <alignment horizontal="center"/>
    </xf>
    <xf numFmtId="0" fontId="2" fillId="4" borderId="0" xfId="0" applyFont="1" applyFill="1" applyAlignment="1">
      <alignment horizontal="center"/>
    </xf>
    <xf numFmtId="0" fontId="2" fillId="4" borderId="14" xfId="0" applyFont="1" applyFill="1" applyBorder="1" applyAlignment="1">
      <alignment horizontal="center"/>
    </xf>
    <xf numFmtId="3" fontId="16" fillId="14" borderId="25" xfId="4" applyNumberFormat="1" applyBorder="1" applyAlignment="1">
      <alignment vertical="top" wrapText="1"/>
      <protection locked="0"/>
    </xf>
    <xf numFmtId="3" fontId="16" fillId="14" borderId="7" xfId="4" applyNumberFormat="1" applyBorder="1" applyAlignment="1">
      <alignment vertical="top"/>
      <protection locked="0"/>
    </xf>
    <xf numFmtId="3" fontId="16" fillId="14" borderId="22" xfId="4" applyNumberFormat="1" applyBorder="1" applyAlignment="1">
      <alignment vertical="top"/>
      <protection locked="0"/>
    </xf>
    <xf numFmtId="0" fontId="1" fillId="0" borderId="0" xfId="0" applyFont="1" applyAlignment="1">
      <alignment horizontal="left" vertical="top" wrapText="1"/>
    </xf>
    <xf numFmtId="0" fontId="42" fillId="26" borderId="37" xfId="19" applyFont="1" applyBorder="1" applyAlignment="1">
      <alignment horizontal="left" vertical="top" wrapText="1"/>
    </xf>
    <xf numFmtId="0" fontId="42" fillId="26" borderId="39" xfId="19" applyFont="1" applyBorder="1" applyAlignment="1">
      <alignment horizontal="left" vertical="top" wrapText="1"/>
    </xf>
    <xf numFmtId="0" fontId="42" fillId="26" borderId="57" xfId="19" applyFont="1" applyBorder="1" applyAlignment="1">
      <alignment horizontal="left" vertical="top" wrapText="1"/>
    </xf>
    <xf numFmtId="0" fontId="42" fillId="26" borderId="58" xfId="19" applyFont="1" applyBorder="1" applyAlignment="1">
      <alignment horizontal="left" vertical="top" wrapText="1"/>
    </xf>
    <xf numFmtId="0" fontId="42" fillId="26" borderId="63" xfId="19" applyFont="1" applyBorder="1" applyAlignment="1">
      <alignment horizontal="left" vertical="top" wrapText="1"/>
    </xf>
    <xf numFmtId="0" fontId="42" fillId="26" borderId="64" xfId="19" applyFont="1" applyBorder="1" applyAlignment="1">
      <alignment horizontal="left" vertical="top" wrapText="1"/>
    </xf>
    <xf numFmtId="0" fontId="25" fillId="27" borderId="25" xfId="20" applyBorder="1" applyAlignment="1">
      <alignment horizontal="left" vertical="top" wrapText="1"/>
    </xf>
    <xf numFmtId="0" fontId="25" fillId="27" borderId="7" xfId="20" applyBorder="1" applyAlignment="1">
      <alignment horizontal="left" vertical="top" wrapText="1"/>
    </xf>
    <xf numFmtId="0" fontId="25" fillId="27" borderId="22" xfId="20" applyBorder="1" applyAlignment="1">
      <alignment horizontal="left" vertical="top" wrapText="1"/>
    </xf>
    <xf numFmtId="0" fontId="34" fillId="28" borderId="83" xfId="21" applyAlignment="1">
      <alignment vertical="top" wrapText="1"/>
      <protection locked="0"/>
    </xf>
    <xf numFmtId="0" fontId="30" fillId="26" borderId="37" xfId="19" applyBorder="1" applyAlignment="1">
      <alignment horizontal="center" vertical="top" wrapText="1"/>
    </xf>
    <xf numFmtId="0" fontId="30" fillId="26" borderId="38" xfId="19" applyBorder="1" applyAlignment="1">
      <alignment horizontal="center" vertical="top" wrapText="1"/>
    </xf>
    <xf numFmtId="0" fontId="30" fillId="26" borderId="39" xfId="19" applyBorder="1" applyAlignment="1">
      <alignment horizontal="center" vertical="top" wrapText="1"/>
    </xf>
    <xf numFmtId="0" fontId="30" fillId="26" borderId="57" xfId="19" applyBorder="1" applyAlignment="1">
      <alignment horizontal="center" vertical="top" wrapText="1"/>
    </xf>
    <xf numFmtId="0" fontId="30" fillId="26" borderId="0" xfId="19" applyBorder="1" applyAlignment="1">
      <alignment horizontal="center" vertical="top" wrapText="1"/>
    </xf>
    <xf numFmtId="0" fontId="30" fillId="26" borderId="58" xfId="19" applyBorder="1" applyAlignment="1">
      <alignment horizontal="center" vertical="top" wrapText="1"/>
    </xf>
    <xf numFmtId="0" fontId="30" fillId="26" borderId="41" xfId="19" applyBorder="1" applyAlignment="1">
      <alignment horizontal="center" vertical="top" wrapText="1"/>
    </xf>
    <xf numFmtId="0" fontId="30" fillId="26" borderId="33" xfId="19" applyBorder="1" applyAlignment="1">
      <alignment horizontal="center" vertical="top" wrapText="1"/>
    </xf>
    <xf numFmtId="0" fontId="30" fillId="26" borderId="42" xfId="19" applyBorder="1" applyAlignment="1">
      <alignment horizontal="center" vertical="top" wrapText="1"/>
    </xf>
    <xf numFmtId="0" fontId="21" fillId="26" borderId="37" xfId="19" applyFont="1" applyBorder="1" applyAlignment="1">
      <alignment horizontal="left" vertical="top" wrapText="1"/>
    </xf>
    <xf numFmtId="0" fontId="21" fillId="26" borderId="38" xfId="19" applyFont="1" applyBorder="1" applyAlignment="1">
      <alignment horizontal="left" vertical="top" wrapText="1"/>
    </xf>
    <xf numFmtId="0" fontId="21" fillId="26" borderId="39" xfId="19" applyFont="1" applyBorder="1" applyAlignment="1">
      <alignment horizontal="left" vertical="top" wrapText="1"/>
    </xf>
    <xf numFmtId="0" fontId="21" fillId="26" borderId="57" xfId="19" applyFont="1" applyBorder="1" applyAlignment="1">
      <alignment horizontal="left" vertical="top" wrapText="1"/>
    </xf>
    <xf numFmtId="0" fontId="21" fillId="26" borderId="0" xfId="19" applyFont="1" applyBorder="1" applyAlignment="1">
      <alignment horizontal="left" vertical="top" wrapText="1"/>
    </xf>
    <xf numFmtId="0" fontId="21" fillId="26" borderId="58" xfId="19" applyFont="1" applyBorder="1" applyAlignment="1">
      <alignment horizontal="left" vertical="top" wrapText="1"/>
    </xf>
    <xf numFmtId="0" fontId="21" fillId="26" borderId="41" xfId="19" applyFont="1" applyBorder="1" applyAlignment="1">
      <alignment horizontal="left" vertical="top" wrapText="1"/>
    </xf>
    <xf numFmtId="0" fontId="21" fillId="26" borderId="33" xfId="19" applyFont="1" applyBorder="1" applyAlignment="1">
      <alignment horizontal="left" vertical="top" wrapText="1"/>
    </xf>
    <xf numFmtId="0" fontId="21" fillId="26" borderId="42" xfId="19" applyFont="1" applyBorder="1" applyAlignment="1">
      <alignment horizontal="left" vertical="top" wrapText="1"/>
    </xf>
    <xf numFmtId="0" fontId="21" fillId="26" borderId="91" xfId="19" applyFont="1" applyBorder="1" applyAlignment="1">
      <alignment vertical="top" wrapText="1"/>
    </xf>
    <xf numFmtId="0" fontId="21" fillId="26" borderId="92" xfId="19" applyFont="1" applyBorder="1" applyAlignment="1">
      <alignment vertical="top" wrapText="1"/>
    </xf>
    <xf numFmtId="0" fontId="21" fillId="26" borderId="0" xfId="19" applyFont="1" applyBorder="1" applyAlignment="1">
      <alignment vertical="top" wrapText="1"/>
    </xf>
    <xf numFmtId="0" fontId="21" fillId="26" borderId="93" xfId="19" applyFont="1" applyBorder="1" applyAlignment="1">
      <alignment vertical="top" wrapText="1"/>
    </xf>
    <xf numFmtId="0" fontId="21" fillId="26" borderId="94" xfId="19" applyFont="1" applyBorder="1" applyAlignment="1">
      <alignment vertical="top" wrapText="1"/>
    </xf>
    <xf numFmtId="0" fontId="21" fillId="26" borderId="95" xfId="19" applyFont="1" applyBorder="1" applyAlignment="1">
      <alignment vertical="top" wrapText="1"/>
    </xf>
    <xf numFmtId="0" fontId="21" fillId="26" borderId="117" xfId="19" applyFont="1" applyBorder="1" applyAlignment="1">
      <alignment vertical="top" wrapText="1"/>
    </xf>
    <xf numFmtId="0" fontId="56" fillId="0" borderId="38" xfId="0" applyFont="1" applyBorder="1" applyAlignment="1">
      <alignment vertical="top" wrapText="1"/>
    </xf>
    <xf numFmtId="0" fontId="56" fillId="0" borderId="39" xfId="0" applyFont="1" applyBorder="1" applyAlignment="1">
      <alignment vertical="top" wrapText="1"/>
    </xf>
    <xf numFmtId="0" fontId="56" fillId="0" borderId="118" xfId="0" applyFont="1" applyBorder="1" applyAlignment="1">
      <alignment vertical="top" wrapText="1"/>
    </xf>
    <xf numFmtId="0" fontId="56" fillId="0" borderId="0" xfId="0" applyFont="1" applyAlignment="1">
      <alignment vertical="top" wrapText="1"/>
    </xf>
    <xf numFmtId="0" fontId="56" fillId="0" borderId="58" xfId="0" applyFont="1" applyBorder="1" applyAlignment="1">
      <alignment vertical="top" wrapText="1"/>
    </xf>
    <xf numFmtId="0" fontId="56" fillId="0" borderId="119" xfId="0" applyFont="1" applyBorder="1" applyAlignment="1">
      <alignment vertical="top" wrapText="1"/>
    </xf>
    <xf numFmtId="0" fontId="56" fillId="0" borderId="33" xfId="0" applyFont="1" applyBorder="1" applyAlignment="1">
      <alignment vertical="top" wrapText="1"/>
    </xf>
    <xf numFmtId="0" fontId="56" fillId="0" borderId="42" xfId="0" applyFont="1" applyBorder="1" applyAlignment="1">
      <alignment vertical="top" wrapText="1"/>
    </xf>
  </cellXfs>
  <cellStyles count="42">
    <cellStyle name="20% - Accent5" xfId="39" builtinId="46"/>
    <cellStyle name="Admin" xfId="20" xr:uid="{3CFD0212-87C0-48B2-AFB4-0F73511F56C9}"/>
    <cellStyle name="Background" xfId="11" xr:uid="{6CB7DAEC-6573-42CF-8CA3-1A59DC34B29B}"/>
    <cellStyle name="Bad" xfId="38" builtinId="27"/>
    <cellStyle name="Bad 2" xfId="40" xr:uid="{0A267A5B-3551-4D41-8FCF-9D0A2FF59C6A}"/>
    <cellStyle name="Calc01" xfId="30" xr:uid="{5DF65E93-D644-48CF-B6CE-3021784D58DC}"/>
    <cellStyle name="Calc02" xfId="24" xr:uid="{FA6E0046-38C4-4355-9DC2-A8FDE0350833}"/>
    <cellStyle name="Calc03" xfId="29" xr:uid="{59C15FA9-37F4-43D3-B450-076D4DB57E9C}"/>
    <cellStyle name="Calc04" xfId="26" xr:uid="{ADAD7D1F-5F7F-4E63-B594-E34C4F75E845}"/>
    <cellStyle name="Calc05" xfId="28" xr:uid="{3199E56A-26CC-4803-B629-80F2E8CF7BAB}"/>
    <cellStyle name="Calc06" xfId="27" xr:uid="{3C351CD0-B9D7-4944-A8A6-09FD3F056215}"/>
    <cellStyle name="Calculation" xfId="10" builtinId="22"/>
    <cellStyle name="Calculation 2" xfId="32" xr:uid="{420C8F7A-2C69-41A4-A959-718033DCCAAC}"/>
    <cellStyle name="Calculations" xfId="6" xr:uid="{449B9FA0-BCFF-41FE-A9C5-7F4DFD2D1D3B}"/>
    <cellStyle name="DataOutline" xfId="18" xr:uid="{C737E686-6002-43BD-BE4C-9C76754E3381}"/>
    <cellStyle name="Formula 1" xfId="7" xr:uid="{F8CEB686-1EA8-43D0-A731-F4582AD6DEDB}"/>
    <cellStyle name="FormulaControl" xfId="22" xr:uid="{198313D9-2A1B-46C9-8E76-ECC5ABC59A21}"/>
    <cellStyle name="IndexSelectBackground" xfId="3" xr:uid="{D65E80AD-CB0E-4369-AB4D-3C50EADF821F}"/>
    <cellStyle name="InpPy" xfId="4" xr:uid="{C948E054-2361-4AEE-ADF5-D10B30DB2B39}"/>
    <cellStyle name="Input" xfId="8" builtinId="20"/>
    <cellStyle name="Input 2" xfId="21" xr:uid="{CE7BF9F0-0C3C-45C6-811E-19FD9823E6EC}"/>
    <cellStyle name="InputFormula" xfId="5" xr:uid="{3B8766E5-4D4B-4E97-8264-05B350C292E9}"/>
    <cellStyle name="KeyVariable" xfId="1" xr:uid="{7D8B17B2-0B03-4CD7-9699-1D9FAAFFB0E1}"/>
    <cellStyle name="Linked Cell" xfId="41" builtinId="24"/>
    <cellStyle name="Normal" xfId="0" builtinId="0"/>
    <cellStyle name="Normal 2" xfId="33" xr:uid="{D7384FE8-BD9B-425E-947C-7BE994857172}"/>
    <cellStyle name="Normal_Midas-Template15" xfId="35" xr:uid="{3FA24C78-55CF-4E5D-BE67-4D3CCA55D465}"/>
    <cellStyle name="Normal_Records 2-1" xfId="36" xr:uid="{BBA0B794-B3C5-43D3-B78D-69EA832E47C5}"/>
    <cellStyle name="Normal_SALTBUSH-2" xfId="34" xr:uid="{D0C97EDC-B718-4451-9D8C-49855EC6B15D}"/>
    <cellStyle name="Overwrittable" xfId="25" xr:uid="{C0CC9D15-793A-4EC0-A9C9-1A62F633F5CE}"/>
    <cellStyle name="Percent" xfId="9" builtinId="5"/>
    <cellStyle name="Percent 2" xfId="37" xr:uid="{9C6A7878-FC80-4609-9749-1EB762903B1B}"/>
    <cellStyle name="SubTitle" xfId="16" xr:uid="{074D16BC-275E-495B-8D25-818F0F0F6383}"/>
    <cellStyle name="TableBackground" xfId="19" xr:uid="{F5B6CCA2-9693-46E7-8E87-DA56A81F24D2}"/>
    <cellStyle name="TableControl" xfId="12" xr:uid="{AA70DC8C-E9B6-48B9-9573-E853916304C3}"/>
    <cellStyle name="TableHeading" xfId="17" xr:uid="{49753D9E-E3D4-47C3-AC08-182F12CBBDB5}"/>
    <cellStyle name="TableShading5" xfId="13" xr:uid="{90C90E2D-3EDA-4DA8-80D0-5C07B788DA76}"/>
    <cellStyle name="Title" xfId="31" builtinId="15" customBuiltin="1"/>
    <cellStyle name="TitleArea" xfId="14" xr:uid="{93AB929D-BFFA-45EA-A644-605DE7DF66E9}"/>
    <cellStyle name="TitleAreaEnd" xfId="15" xr:uid="{8898964F-C55A-4F64-ACD3-6C0BAEDBCEC5}"/>
    <cellStyle name="TitleSection" xfId="23" xr:uid="{018B3C01-6F1E-4687-B324-76CFE0599D13}"/>
    <cellStyle name="WorksheetBackground" xfId="2" xr:uid="{F1D7B2CD-A7D3-44D4-9C6E-58E9948FB1C9}"/>
  </cellStyles>
  <dxfs count="32">
    <dxf>
      <fill>
        <patternFill>
          <bgColor indexed="10"/>
        </patternFill>
      </fill>
    </dxf>
    <dxf>
      <font>
        <color rgb="FF3399FF"/>
      </font>
    </dxf>
    <dxf>
      <fill>
        <patternFill>
          <bgColor rgb="FFFF0000"/>
        </patternFill>
      </fill>
    </dxf>
    <dxf>
      <fill>
        <patternFill>
          <bgColor rgb="FFFF0000"/>
        </patternFill>
      </fill>
    </dxf>
    <dxf>
      <font>
        <condense val="0"/>
        <extend val="0"/>
        <color indexed="23"/>
      </font>
      <fill>
        <patternFill>
          <bgColor indexed="22"/>
        </patternFill>
      </fill>
    </dxf>
    <dxf>
      <font>
        <condense val="0"/>
        <extend val="0"/>
        <color indexed="23"/>
      </font>
      <fill>
        <patternFill>
          <bgColor indexed="22"/>
        </patternFill>
      </fill>
    </dxf>
    <dxf>
      <fill>
        <patternFill>
          <bgColor indexed="10"/>
        </patternFill>
      </fill>
    </dxf>
    <dxf>
      <fill>
        <patternFill>
          <bgColor indexed="10"/>
        </patternFill>
      </fill>
    </dxf>
    <dxf>
      <font>
        <condense val="0"/>
        <extend val="0"/>
        <color indexed="23"/>
      </font>
      <fill>
        <patternFill>
          <bgColor indexed="22"/>
        </patternFill>
      </fill>
    </dxf>
    <dxf>
      <fill>
        <patternFill>
          <bgColor rgb="FFFF0000"/>
        </patternFill>
      </fill>
    </dxf>
    <dxf>
      <font>
        <condense val="0"/>
        <extend val="0"/>
        <color indexed="23"/>
      </font>
      <fill>
        <patternFill>
          <bgColor indexed="22"/>
        </patternFill>
      </fill>
    </dxf>
    <dxf>
      <font>
        <condense val="0"/>
        <extend val="0"/>
        <color indexed="23"/>
      </font>
      <fill>
        <patternFill>
          <bgColor indexed="22"/>
        </patternFill>
      </fill>
    </dxf>
    <dxf>
      <fill>
        <patternFill>
          <bgColor rgb="FFFF0000"/>
        </patternFill>
      </fill>
    </dxf>
    <dxf>
      <fill>
        <patternFill>
          <bgColor rgb="FFFF0000"/>
        </patternFill>
      </fill>
    </dxf>
    <dxf>
      <fill>
        <patternFill>
          <bgColor indexed="10"/>
        </patternFill>
      </fill>
    </dxf>
    <dxf>
      <fill>
        <patternFill>
          <bgColor indexed="10"/>
        </patternFill>
      </fill>
    </dxf>
    <dxf>
      <font>
        <condense val="0"/>
        <extend val="0"/>
        <color indexed="23"/>
      </font>
      <fill>
        <patternFill>
          <bgColor indexed="22"/>
        </patternFill>
      </fill>
    </dxf>
    <dxf>
      <fill>
        <patternFill>
          <bgColor rgb="FFFF0000"/>
        </patternFill>
      </fill>
    </dxf>
    <dxf>
      <font>
        <condense val="0"/>
        <extend val="0"/>
        <color indexed="23"/>
      </font>
      <fill>
        <patternFill>
          <bgColor indexed="22"/>
        </patternFill>
      </fill>
    </dxf>
    <dxf>
      <font>
        <condense val="0"/>
        <extend val="0"/>
        <color indexed="23"/>
      </font>
      <fill>
        <patternFill>
          <bgColor indexed="2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3399FF"/>
      <color rgb="FFDDDDDD"/>
      <color rgb="FF0000CC"/>
      <color rgb="FF0066FF"/>
      <color rgb="FFEBFFFF"/>
      <color rgb="FFCCFFFF"/>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Ungrazed FOO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w="25400">
              <a:noFill/>
            </a:ln>
            <a:effectLst/>
          </c:spPr>
          <c:cat>
            <c:numRef>
              <c:f>Annual!$AI$348:$AI$352</c:f>
              <c:numCache>
                <c:formatCode>d\-mmm</c:formatCode>
                <c:ptCount val="5"/>
                <c:pt idx="0">
                  <c:v>43560</c:v>
                </c:pt>
                <c:pt idx="1">
                  <c:v>43600</c:v>
                </c:pt>
                <c:pt idx="2">
                  <c:v>43631</c:v>
                </c:pt>
                <c:pt idx="3">
                  <c:v>43684</c:v>
                </c:pt>
                <c:pt idx="4">
                  <c:v>43709</c:v>
                </c:pt>
              </c:numCache>
            </c:numRef>
          </c:cat>
          <c:val>
            <c:numRef>
              <c:f>Annual!$AK$348:$AK$352</c:f>
              <c:numCache>
                <c:formatCode>General</c:formatCode>
                <c:ptCount val="5"/>
                <c:pt idx="0" formatCode="#,##0">
                  <c:v>119.5681818181818</c:v>
                </c:pt>
                <c:pt idx="1">
                  <c:v>118.00252227865849</c:v>
                </c:pt>
                <c:pt idx="2">
                  <c:v>266.72025956704545</c:v>
                </c:pt>
                <c:pt idx="3">
                  <c:v>854.52868641851865</c:v>
                </c:pt>
                <c:pt idx="4">
                  <c:v>1326.1360386103693</c:v>
                </c:pt>
              </c:numCache>
            </c:numRef>
          </c:val>
          <c:extLst>
            <c:ext xmlns:c16="http://schemas.microsoft.com/office/drawing/2014/chart" uri="{C3380CC4-5D6E-409C-BE32-E72D297353CC}">
              <c16:uniqueId val="{00000000-BD8C-4854-822C-3A9A23086054}"/>
            </c:ext>
          </c:extLst>
        </c:ser>
        <c:dLbls>
          <c:showLegendKey val="0"/>
          <c:showVal val="0"/>
          <c:showCatName val="0"/>
          <c:showSerName val="0"/>
          <c:showPercent val="0"/>
          <c:showBubbleSize val="0"/>
        </c:dLbls>
        <c:axId val="188572992"/>
        <c:axId val="940425280"/>
      </c:areaChart>
      <c:dateAx>
        <c:axId val="188572992"/>
        <c:scaling>
          <c:orientation val="minMax"/>
          <c:min val="43466"/>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425280"/>
        <c:crosses val="autoZero"/>
        <c:auto val="1"/>
        <c:lblOffset val="100"/>
        <c:baseTimeUnit val="days"/>
      </c:dateAx>
      <c:valAx>
        <c:axId val="9404252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729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565410</xdr:colOff>
      <xdr:row>11</xdr:row>
      <xdr:rowOff>159835</xdr:rowOff>
    </xdr:from>
    <xdr:ext cx="4438138" cy="937629"/>
    <xdr:sp macro="" textlink="">
      <xdr:nvSpPr>
        <xdr:cNvPr id="2" name="Rectangle 1">
          <a:extLst>
            <a:ext uri="{FF2B5EF4-FFF2-40B4-BE49-F238E27FC236}">
              <a16:creationId xmlns:a16="http://schemas.microsoft.com/office/drawing/2014/main" id="{00000000-0008-0000-0000-000002000000}"/>
            </a:ext>
          </a:extLst>
        </xdr:cNvPr>
        <xdr:cNvSpPr/>
      </xdr:nvSpPr>
      <xdr:spPr>
        <a:xfrm>
          <a:off x="4765935" y="2150560"/>
          <a:ext cx="4438138" cy="937629"/>
        </a:xfrm>
        <a:prstGeom prst="rect">
          <a:avLst/>
        </a:prstGeom>
        <a:noFill/>
      </xdr:spPr>
      <xdr:txBody>
        <a:bodyPr wrap="none" lIns="91440" tIns="45720" rIns="91440" bIns="45720">
          <a:spAutoFit/>
        </a:bodyPr>
        <a:lstStyle/>
        <a:p>
          <a:pPr algn="ctr"/>
          <a:r>
            <a:rPr lang="en-US" sz="54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rPr>
            <a:t>EWW - specific</a:t>
          </a:r>
        </a:p>
      </xdr:txBody>
    </xdr:sp>
    <xdr:clientData/>
  </xdr:oneCellAnchor>
  <xdr:twoCellAnchor>
    <xdr:from>
      <xdr:col>8</xdr:col>
      <xdr:colOff>312420</xdr:colOff>
      <xdr:row>19</xdr:row>
      <xdr:rowOff>8890</xdr:rowOff>
    </xdr:from>
    <xdr:to>
      <xdr:col>17</xdr:col>
      <xdr:colOff>571500</xdr:colOff>
      <xdr:row>41</xdr:row>
      <xdr:rowOff>38100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5113020" y="3447415"/>
          <a:ext cx="5659755" cy="4010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solidFill>
                <a:schemeClr val="dk1"/>
              </a:solidFill>
              <a:effectLst/>
              <a:latin typeface="+mn-lt"/>
              <a:ea typeface="+mn-ea"/>
              <a:cs typeface="+mn-cs"/>
            </a:rPr>
            <a:t>EWW soil  types:</a:t>
          </a:r>
        </a:p>
        <a:p>
          <a:endParaRPr lang="en-AU" sz="1100">
            <a:solidFill>
              <a:schemeClr val="dk1"/>
            </a:solidFill>
            <a:effectLst/>
            <a:latin typeface="+mn-lt"/>
            <a:ea typeface="+mn-ea"/>
            <a:cs typeface="+mn-cs"/>
          </a:endParaRPr>
        </a:p>
        <a:p>
          <a:r>
            <a:rPr lang="en-AU" sz="1100">
              <a:solidFill>
                <a:schemeClr val="dk1"/>
              </a:solidFill>
              <a:effectLst/>
              <a:latin typeface="+mn-lt"/>
              <a:ea typeface="+mn-ea"/>
              <a:cs typeface="+mn-cs"/>
            </a:rPr>
            <a:t>S0 (Acid sands)	</a:t>
          </a:r>
        </a:p>
        <a:p>
          <a:r>
            <a:rPr lang="en-AU" sz="1100">
              <a:solidFill>
                <a:schemeClr val="dk1"/>
              </a:solidFill>
              <a:effectLst/>
              <a:latin typeface="+mn-lt"/>
              <a:ea typeface="+mn-ea"/>
              <a:cs typeface="+mn-cs"/>
            </a:rPr>
            <a:t>Yellow, loamy or gravelly sands. Native vegetation is wodgil with sheoak and banksia on deep white sands.	</a:t>
          </a:r>
        </a:p>
        <a:p>
          <a:r>
            <a:rPr lang="en-AU" sz="1100">
              <a:solidFill>
                <a:schemeClr val="dk1"/>
              </a:solidFill>
              <a:effectLst/>
              <a:latin typeface="+mn-lt"/>
              <a:ea typeface="+mn-ea"/>
              <a:cs typeface="+mn-cs"/>
            </a:rPr>
            <a:t>S1 (Sandplain)</a:t>
          </a:r>
        </a:p>
        <a:p>
          <a:r>
            <a:rPr lang="en-AU" sz="1100">
              <a:solidFill>
                <a:schemeClr val="dk1"/>
              </a:solidFill>
              <a:effectLst/>
              <a:latin typeface="+mn-lt"/>
              <a:ea typeface="+mn-ea"/>
              <a:cs typeface="+mn-cs"/>
            </a:rPr>
            <a:t>Deep, yellow-brown loamy sands. Native vegetation is grevillea and tamma.</a:t>
          </a:r>
        </a:p>
        <a:p>
          <a:r>
            <a:rPr lang="en-AU" sz="1100">
              <a:solidFill>
                <a:schemeClr val="dk1"/>
              </a:solidFill>
              <a:effectLst/>
              <a:latin typeface="+mn-lt"/>
              <a:ea typeface="+mn-ea"/>
              <a:cs typeface="+mn-cs"/>
            </a:rPr>
            <a:t>S2 (Gravelly sands)</a:t>
          </a:r>
        </a:p>
        <a:p>
          <a:r>
            <a:rPr lang="en-AU" sz="1100">
              <a:solidFill>
                <a:schemeClr val="dk1"/>
              </a:solidFill>
              <a:effectLst/>
              <a:latin typeface="+mn-lt"/>
              <a:ea typeface="+mn-ea"/>
              <a:cs typeface="+mn-cs"/>
            </a:rPr>
            <a:t>Yellow-brown gravelly sands and sandy gravels. Native vegetation is tamma.</a:t>
          </a:r>
        </a:p>
        <a:p>
          <a:r>
            <a:rPr lang="en-AU" sz="1100">
              <a:solidFill>
                <a:schemeClr val="dk1"/>
              </a:solidFill>
              <a:effectLst/>
              <a:latin typeface="+mn-lt"/>
              <a:ea typeface="+mn-ea"/>
              <a:cs typeface="+mn-cs"/>
            </a:rPr>
            <a:t>S3 (Duplex)</a:t>
          </a:r>
        </a:p>
        <a:p>
          <a:r>
            <a:rPr lang="en-AU" sz="1100">
              <a:solidFill>
                <a:schemeClr val="dk1"/>
              </a:solidFill>
              <a:effectLst/>
              <a:latin typeface="+mn-lt"/>
              <a:ea typeface="+mn-ea"/>
              <a:cs typeface="+mn-cs"/>
            </a:rPr>
            <a:t>Grey, sandy loams, loamy sands, gravelly sands and sand over white clay with yellow or red mottles. Native vegetation is mallee.</a:t>
          </a:r>
        </a:p>
        <a:p>
          <a:r>
            <a:rPr lang="en-AU" sz="1100">
              <a:solidFill>
                <a:schemeClr val="dk1"/>
              </a:solidFill>
              <a:effectLst/>
              <a:latin typeface="+mn-lt"/>
              <a:ea typeface="+mn-ea"/>
              <a:cs typeface="+mn-cs"/>
            </a:rPr>
            <a:t>S4 (Medium heavy)	</a:t>
          </a:r>
        </a:p>
        <a:p>
          <a:r>
            <a:rPr lang="en-AU" sz="1100">
              <a:solidFill>
                <a:schemeClr val="dk1"/>
              </a:solidFill>
              <a:effectLst/>
              <a:latin typeface="+mn-lt"/>
              <a:ea typeface="+mn-ea"/>
              <a:cs typeface="+mn-cs"/>
            </a:rPr>
            <a:t>Red-brown, sandy loam over clay sub- soil. Native vegetation is salmon gum and tall mallee.</a:t>
          </a:r>
        </a:p>
        <a:p>
          <a:r>
            <a:rPr lang="en-AU" sz="1100">
              <a:solidFill>
                <a:schemeClr val="dk1"/>
              </a:solidFill>
              <a:effectLst/>
              <a:latin typeface="+mn-lt"/>
              <a:ea typeface="+mn-ea"/>
              <a:cs typeface="+mn-cs"/>
            </a:rPr>
            <a:t>S5 (Heavy non- friable)		</a:t>
          </a:r>
        </a:p>
        <a:p>
          <a:r>
            <a:rPr lang="en-AU" sz="1100">
              <a:solidFill>
                <a:schemeClr val="dk1"/>
              </a:solidFill>
              <a:effectLst/>
              <a:latin typeface="+mn-lt"/>
              <a:ea typeface="+mn-ea"/>
              <a:cs typeface="+mn-cs"/>
            </a:rPr>
            <a:t>Dark red-brown, sandy clay loams.Native vegetation is gimlet, morrel and salmon gums.</a:t>
          </a:r>
        </a:p>
        <a:p>
          <a:r>
            <a:rPr lang="en-AU" sz="1100">
              <a:solidFill>
                <a:schemeClr val="dk1"/>
              </a:solidFill>
              <a:effectLst/>
              <a:latin typeface="+mn-lt"/>
              <a:ea typeface="+mn-ea"/>
              <a:cs typeface="+mn-cs"/>
            </a:rPr>
            <a:t>S6 (Heavy friable)</a:t>
          </a:r>
        </a:p>
        <a:p>
          <a:r>
            <a:rPr lang="en-AU" sz="1100">
              <a:solidFill>
                <a:schemeClr val="dk1"/>
              </a:solidFill>
              <a:effectLst/>
              <a:latin typeface="+mn-lt"/>
              <a:ea typeface="+mn-ea"/>
              <a:cs typeface="+mn-cs"/>
            </a:rPr>
            <a:t>Previous S5 soil treated with gypsum.</a:t>
          </a:r>
        </a:p>
        <a:p>
          <a:r>
            <a:rPr lang="en-AU" sz="1100">
              <a:solidFill>
                <a:schemeClr val="dk1"/>
              </a:solidFill>
              <a:effectLst/>
              <a:latin typeface="+mn-lt"/>
              <a:ea typeface="+mn-ea"/>
              <a:cs typeface="+mn-cs"/>
            </a:rPr>
            <a:t>S7 (Saline soil)</a:t>
          </a:r>
        </a:p>
        <a:p>
          <a:r>
            <a:rPr lang="en-AU" sz="1100">
              <a:solidFill>
                <a:schemeClr val="dk1"/>
              </a:solidFill>
              <a:effectLst/>
              <a:latin typeface="+mn-lt"/>
              <a:ea typeface="+mn-ea"/>
              <a:cs typeface="+mn-cs"/>
            </a:rPr>
            <a:t>Mild to moderately saline. Generally unusable without saltbush. </a:t>
          </a:r>
        </a:p>
        <a:p>
          <a:r>
            <a:rPr lang="en-AU" sz="1100">
              <a:solidFill>
                <a:schemeClr val="dk1"/>
              </a:solidFill>
              <a:effectLst/>
              <a:latin typeface="+mn-lt"/>
              <a:ea typeface="+mn-ea"/>
              <a:cs typeface="+mn-cs"/>
            </a:rPr>
            <a:t> </a:t>
          </a:r>
        </a:p>
        <a:p>
          <a:r>
            <a:rPr lang="en-AU" sz="1100">
              <a:solidFill>
                <a:schemeClr val="dk1"/>
              </a:solidFill>
              <a:effectLst/>
              <a:latin typeface="+mn-lt"/>
              <a:ea typeface="+mn-ea"/>
              <a:cs typeface="+mn-cs"/>
            </a:rPr>
            <a:t> </a:t>
          </a:r>
        </a:p>
        <a:p>
          <a:endParaRPr lang="en-AU" sz="1100">
            <a:solidFill>
              <a:schemeClr val="dk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913606</xdr:colOff>
      <xdr:row>277</xdr:row>
      <xdr:rowOff>59532</xdr:rowOff>
    </xdr:from>
    <xdr:to>
      <xdr:col>15</xdr:col>
      <xdr:colOff>431799</xdr:colOff>
      <xdr:row>281</xdr:row>
      <xdr:rowOff>11907</xdr:rowOff>
    </xdr:to>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2985294" y="58316813"/>
          <a:ext cx="7197724" cy="714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200"/>
            <a:t>When generating seasonal inputs you need to make sure the inputs are consistent with being able to identify</a:t>
          </a:r>
          <a:r>
            <a:rPr lang="en-AU" sz="1200" baseline="0"/>
            <a:t> the season. Eg until a season is distinguished it must have the same inputs as other seasons. So the season with a poor spring must still get the same amount of fertiliser at seeding.</a:t>
          </a:r>
          <a:endParaRPr lang="en-AU" sz="1200"/>
        </a:p>
      </xdr:txBody>
    </xdr:sp>
    <xdr:clientData/>
  </xdr:twoCellAnchor>
  <xdr:twoCellAnchor>
    <xdr:from>
      <xdr:col>8</xdr:col>
      <xdr:colOff>333374</xdr:colOff>
      <xdr:row>32</xdr:row>
      <xdr:rowOff>119062</xdr:rowOff>
    </xdr:from>
    <xdr:to>
      <xdr:col>11</xdr:col>
      <xdr:colOff>381000</xdr:colOff>
      <xdr:row>35</xdr:row>
      <xdr:rowOff>119062</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3500437" y="4762500"/>
          <a:ext cx="3119438"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Note cashflow date is also</a:t>
          </a:r>
          <a:r>
            <a:rPr lang="en-AU" sz="1100" baseline="0"/>
            <a:t> when current assets are valued.</a:t>
          </a:r>
          <a:endParaRPr lang="en-AU" sz="1100"/>
        </a:p>
      </xdr:txBody>
    </xdr:sp>
    <xdr:clientData/>
  </xdr:twoCellAnchor>
  <xdr:twoCellAnchor>
    <xdr:from>
      <xdr:col>6</xdr:col>
      <xdr:colOff>275167</xdr:colOff>
      <xdr:row>577</xdr:row>
      <xdr:rowOff>179917</xdr:rowOff>
    </xdr:from>
    <xdr:to>
      <xdr:col>8</xdr:col>
      <xdr:colOff>74083</xdr:colOff>
      <xdr:row>585</xdr:row>
      <xdr:rowOff>116416</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047750" y="93937667"/>
          <a:ext cx="2201333" cy="12911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Based on RK phd data: Light soils do relatively better in poor season while heavy soils do relatively better in good seasons.</a:t>
          </a:r>
        </a:p>
      </xdr:txBody>
    </xdr:sp>
    <xdr:clientData/>
  </xdr:twoCellAnchor>
  <xdr:twoCellAnchor>
    <xdr:from>
      <xdr:col>16</xdr:col>
      <xdr:colOff>465666</xdr:colOff>
      <xdr:row>48</xdr:row>
      <xdr:rowOff>116417</xdr:rowOff>
    </xdr:from>
    <xdr:to>
      <xdr:col>21</xdr:col>
      <xdr:colOff>127000</xdr:colOff>
      <xdr:row>61</xdr:row>
      <xdr:rowOff>0</xdr:rowOff>
    </xdr:to>
    <xdr:sp macro="" textlink="">
      <xdr:nvSpPr>
        <xdr:cNvPr id="5" name="TextBox 4">
          <a:extLst>
            <a:ext uri="{FF2B5EF4-FFF2-40B4-BE49-F238E27FC236}">
              <a16:creationId xmlns:a16="http://schemas.microsoft.com/office/drawing/2014/main" id="{1B7FEE69-AC8F-7225-9529-012302EEC17C}"/>
            </a:ext>
          </a:extLst>
        </xdr:cNvPr>
        <xdr:cNvSpPr txBox="1"/>
      </xdr:nvSpPr>
      <xdr:spPr>
        <a:xfrm>
          <a:off x="11440583" y="7461250"/>
          <a:ext cx="4127500" cy="222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For EWW this could be slightly by including the z axis by</a:t>
          </a:r>
          <a:r>
            <a:rPr lang="en-AU" sz="1100" baseline="0"/>
            <a:t> p because in early brk the optimal sow date is earlier </a:t>
          </a:r>
          <a:endParaRPr lang="en-AU"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169333</xdr:colOff>
      <xdr:row>4</xdr:row>
      <xdr:rowOff>31750</xdr:rowOff>
    </xdr:from>
    <xdr:to>
      <xdr:col>20</xdr:col>
      <xdr:colOff>95250</xdr:colOff>
      <xdr:row>15</xdr:row>
      <xdr:rowOff>116417</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1788583" y="433917"/>
          <a:ext cx="9821334" cy="171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AU" sz="1100"/>
            <a:t>Each period must be at least the length of one generator period.</a:t>
          </a:r>
        </a:p>
        <a:p>
          <a:pPr marL="171450" indent="-171450">
            <a:buFont typeface="Arial" panose="020B0604020202020204" pitchFamily="34" charset="0"/>
            <a:buChar char="•"/>
          </a:pPr>
          <a:r>
            <a:rPr lang="en-AU" sz="1100"/>
            <a:t>The last feed period must be one year after the start of the year.</a:t>
          </a:r>
        </a:p>
        <a:p>
          <a:pPr marL="171450" indent="-171450">
            <a:buFont typeface="Arial" panose="020B0604020202020204" pitchFamily="34" charset="0"/>
            <a:buChar char="•"/>
          </a:pPr>
          <a:r>
            <a:rPr lang="en-AU" sz="1100"/>
            <a:t>Feed periods for the DSP are set so that each node is a feed period. Therefore, the nodes don't become additional feed periods.</a:t>
          </a:r>
        </a:p>
        <a:p>
          <a:pPr marL="171450" indent="-171450">
            <a:buFont typeface="Arial" panose="020B0604020202020204" pitchFamily="34" charset="0"/>
            <a:buChar char="•"/>
          </a:pPr>
          <a:r>
            <a:rPr lang="en-AU" sz="1100"/>
            <a:t>If the periods are moved check the i_break table in General! </a:t>
          </a:r>
        </a:p>
        <a:p>
          <a:pPr marL="171450" indent="-171450">
            <a:buFont typeface="Arial" panose="020B0604020202020204" pitchFamily="34" charset="0"/>
            <a:buChar char="•"/>
          </a:pPr>
          <a:r>
            <a:rPr lang="en-AU" sz="1100"/>
            <a:t>Children must have the same fps until differentiated from their parents.</a:t>
          </a:r>
        </a:p>
        <a:p>
          <a:pPr marL="171450" indent="-171450">
            <a:buFont typeface="Arial" panose="020B0604020202020204" pitchFamily="34" charset="0"/>
            <a:buChar char="•"/>
          </a:pPr>
          <a:r>
            <a:rPr lang="en-AU" sz="1100"/>
            <a:t>No feed periods between seasons start and break of z[0] (atm</a:t>
          </a:r>
          <a:r>
            <a:rPr lang="en-AU" sz="1100" baseline="0"/>
            <a:t> season start is brk of z[0] so this is not issue)</a:t>
          </a:r>
          <a:endParaRPr lang="en-AU" sz="1100"/>
        </a:p>
        <a:p>
          <a:pPr marL="171450" indent="-171450">
            <a:buFont typeface="Arial" panose="020B0604020202020204" pitchFamily="34" charset="0"/>
            <a:buChar char="•"/>
          </a:pPr>
          <a:r>
            <a:rPr lang="en-AU" sz="1100"/>
            <a:t>0</a:t>
          </a:r>
          <a:r>
            <a:rPr lang="en-AU" sz="1100" baseline="0"/>
            <a:t> day periods do work however they are only removed if they clash for each z. e.g. to save space make the feed periods the same as the season nodes. i.e. Each break of season date is a node so if these dates are included as feed periods for all weather-years then the extra period for the node will be removed</a:t>
          </a:r>
        </a:p>
        <a:p>
          <a:pPr marL="171450" indent="-171450">
            <a:buFont typeface="Arial" panose="020B0604020202020204" pitchFamily="34" charset="0"/>
            <a:buChar char="•"/>
          </a:pPr>
          <a:r>
            <a:rPr lang="en-AU" sz="1100" baseline="0"/>
            <a:t>Keep fp as similar as possible across the z axis to reduce randomness when comparing SE and DSP</a:t>
          </a:r>
          <a:endParaRPr lang="en-AU" sz="1100"/>
        </a:p>
      </xdr:txBody>
    </xdr:sp>
    <xdr:clientData/>
  </xdr:twoCellAnchor>
  <xdr:twoCellAnchor>
    <xdr:from>
      <xdr:col>6</xdr:col>
      <xdr:colOff>359834</xdr:colOff>
      <xdr:row>76</xdr:row>
      <xdr:rowOff>116416</xdr:rowOff>
    </xdr:from>
    <xdr:to>
      <xdr:col>25</xdr:col>
      <xdr:colOff>254002</xdr:colOff>
      <xdr:row>95</xdr:row>
      <xdr:rowOff>42333</xdr:rowOff>
    </xdr:to>
    <xdr:sp macro="" textlink="">
      <xdr:nvSpPr>
        <xdr:cNvPr id="4" name="TextBox 3">
          <a:extLst>
            <a:ext uri="{FF2B5EF4-FFF2-40B4-BE49-F238E27FC236}">
              <a16:creationId xmlns:a16="http://schemas.microsoft.com/office/drawing/2014/main" id="{00000000-0008-0000-0600-000004000000}"/>
            </a:ext>
          </a:extLst>
        </xdr:cNvPr>
        <xdr:cNvSpPr txBox="1"/>
      </xdr:nvSpPr>
      <xdr:spPr>
        <a:xfrm>
          <a:off x="2603501" y="11948583"/>
          <a:ext cx="12234334" cy="27410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solidFill>
                <a:schemeClr val="dk1"/>
              </a:solidFill>
              <a:effectLst/>
              <a:latin typeface="+mn-lt"/>
              <a:ea typeface="+mn-ea"/>
              <a:cs typeface="+mn-cs"/>
            </a:rPr>
            <a:t>Information</a:t>
          </a:r>
        </a:p>
        <a:p>
          <a:pPr marL="171450" indent="-171450">
            <a:buFont typeface="Arial" panose="020B0604020202020204" pitchFamily="34" charset="0"/>
            <a:buChar char="•"/>
          </a:pPr>
          <a:r>
            <a:rPr lang="en-AU" sz="1100">
              <a:solidFill>
                <a:schemeClr val="dk1"/>
              </a:solidFill>
              <a:effectLst/>
              <a:latin typeface="+mn-lt"/>
              <a:ea typeface="+mn-ea"/>
              <a:cs typeface="+mn-cs"/>
            </a:rPr>
            <a:t>Labour</a:t>
          </a:r>
          <a:r>
            <a:rPr lang="en-AU" sz="1100" baseline="0">
              <a:solidFill>
                <a:schemeClr val="dk1"/>
              </a:solidFill>
              <a:effectLst/>
              <a:latin typeface="+mn-lt"/>
              <a:ea typeface="+mn-ea"/>
              <a:cs typeface="+mn-cs"/>
            </a:rPr>
            <a:t> periods need some thought when building. See requirments below.</a:t>
          </a:r>
        </a:p>
        <a:p>
          <a:pPr marL="171450" indent="-171450">
            <a:buFont typeface="Arial" panose="020B0604020202020204" pitchFamily="34" charset="0"/>
            <a:buChar char="•"/>
          </a:pPr>
          <a:r>
            <a:rPr lang="en-AU" sz="1100" baseline="0">
              <a:solidFill>
                <a:schemeClr val="dk1"/>
              </a:solidFill>
              <a:effectLst/>
              <a:latin typeface="+mn-lt"/>
              <a:ea typeface="+mn-ea"/>
              <a:cs typeface="+mn-cs"/>
            </a:rPr>
            <a:t>For the weighted average steady state model some additional code exists to ensure that seeding and harvest line up with the start of a period. Because if you take the weighted average of the DSP periods you will get the incorrect seeding peirods if seeding start is not the same labour period (seeding start is the average of the brk + 10 days but none of the labour peirods will have that date).</a:t>
          </a:r>
        </a:p>
        <a:p>
          <a:pPr marL="171450" indent="-171450">
            <a:buFont typeface="Arial" panose="020B0604020202020204" pitchFamily="34" charset="0"/>
            <a:buChar char="•"/>
          </a:pPr>
          <a:r>
            <a:rPr lang="en-AU" sz="1100" baseline="0">
              <a:solidFill>
                <a:schemeClr val="dk1"/>
              </a:solidFill>
              <a:effectLst/>
              <a:latin typeface="+mn-lt"/>
              <a:ea typeface="+mn-ea"/>
              <a:cs typeface="+mn-cs"/>
            </a:rPr>
            <a:t>The code will chuck an error if the node dates dont exist in the labour periods. Node date have to be included so that DSP works. An activity in a given season stage must require all its labour from the same stage otherwise some seasons get free labour. Same with supply, labour supply must not over lap a season junction.</a:t>
          </a:r>
        </a:p>
        <a:p>
          <a:pPr marL="171450" indent="-171450">
            <a:buFont typeface="Arial" panose="020B0604020202020204" pitchFamily="34" charset="0"/>
            <a:buChar char="•"/>
          </a:pPr>
          <a:r>
            <a:rPr lang="en-AU" sz="1100">
              <a:solidFill>
                <a:schemeClr val="dk1"/>
              </a:solidFill>
              <a:effectLst/>
              <a:latin typeface="+mn-lt"/>
              <a:ea typeface="+mn-ea"/>
              <a:cs typeface="+mn-cs"/>
            </a:rPr>
            <a:t>If a node is added in the middle of seeding or harvest you will need to update the info relating to seeding period length /</a:t>
          </a:r>
          <a:r>
            <a:rPr lang="en-AU" sz="1100" baseline="0">
              <a:solidFill>
                <a:schemeClr val="dk1"/>
              </a:solidFill>
              <a:effectLst/>
              <a:latin typeface="+mn-lt"/>
              <a:ea typeface="+mn-ea"/>
              <a:cs typeface="+mn-cs"/>
            </a:rPr>
            <a:t> harv period length in the table above.</a:t>
          </a:r>
          <a:endParaRPr lang="en-AU">
            <a:effectLst/>
          </a:endParaRPr>
        </a:p>
        <a:p>
          <a:pPr marL="171450" indent="-171450">
            <a:buFont typeface="Arial" panose="020B0604020202020204" pitchFamily="34" charset="0"/>
            <a:buChar char="•"/>
          </a:pPr>
          <a:endParaRPr lang="en-AU">
            <a:effectLst/>
          </a:endParaRPr>
        </a:p>
        <a:p>
          <a:r>
            <a:rPr lang="en-AU" sz="1100" baseline="0">
              <a:solidFill>
                <a:schemeClr val="dk1"/>
              </a:solidFill>
              <a:effectLst/>
              <a:latin typeface="+mn-lt"/>
              <a:ea typeface="+mn-ea"/>
              <a:cs typeface="+mn-cs"/>
            </a:rPr>
            <a:t>Requirements</a:t>
          </a:r>
          <a:endParaRPr lang="en-AU">
            <a:effectLst/>
          </a:endParaRPr>
        </a:p>
        <a:p>
          <a:r>
            <a:rPr lang="en-AU" sz="1100" baseline="0">
              <a:solidFill>
                <a:schemeClr val="dk1"/>
              </a:solidFill>
              <a:effectLst/>
              <a:latin typeface="+mn-lt"/>
              <a:ea typeface="+mn-ea"/>
              <a:cs typeface="+mn-cs"/>
            </a:rPr>
            <a:t>1. season nodes need to be included</a:t>
          </a:r>
          <a:endParaRPr lang="en-AU">
            <a:effectLst/>
          </a:endParaRPr>
        </a:p>
        <a:p>
          <a:r>
            <a:rPr lang="en-AU" sz="1100" baseline="0">
              <a:solidFill>
                <a:schemeClr val="dk1"/>
              </a:solidFill>
              <a:effectLst/>
              <a:latin typeface="+mn-lt"/>
              <a:ea typeface="+mn-ea"/>
              <a:cs typeface="+mn-cs"/>
            </a:rPr>
            <a:t>2. harv and seed periods must be included </a:t>
          </a:r>
          <a:r>
            <a:rPr lang="en-AU" sz="1100">
              <a:solidFill>
                <a:schemeClr val="dk1"/>
              </a:solidFill>
              <a:effectLst/>
              <a:latin typeface="+mn-lt"/>
              <a:ea typeface="+mn-ea"/>
              <a:cs typeface="+mn-cs"/>
            </a:rPr>
            <a:t>because the labour supply is higher during seeding and harv </a:t>
          </a:r>
          <a:r>
            <a:rPr lang="en-AU" sz="1100" baseline="0">
              <a:solidFill>
                <a:schemeClr val="dk1"/>
              </a:solidFill>
              <a:effectLst/>
              <a:latin typeface="+mn-lt"/>
              <a:ea typeface="+mn-ea"/>
              <a:cs typeface="+mn-cs"/>
            </a:rPr>
            <a:t>(needs to align with the info in the table above). Seeding starts 'x' days after season break.</a:t>
          </a:r>
          <a:endParaRPr lang="en-AU">
            <a:effectLst/>
          </a:endParaRPr>
        </a:p>
        <a:p>
          <a:r>
            <a:rPr lang="en-AU" sz="1100" baseline="0">
              <a:solidFill>
                <a:schemeClr val="dk1"/>
              </a:solidFill>
              <a:effectLst/>
              <a:latin typeface="+mn-lt"/>
              <a:ea typeface="+mn-ea"/>
              <a:cs typeface="+mn-cs"/>
            </a:rPr>
            <a:t>3. dates need to be the same until season is identified.</a:t>
          </a:r>
          <a:endParaRPr lang="en-AU">
            <a:effectLst/>
          </a:endParaRPr>
        </a:p>
        <a:p>
          <a:r>
            <a:rPr lang="en-AU" sz="1100" baseline="0">
              <a:solidFill>
                <a:schemeClr val="dk1"/>
              </a:solidFill>
              <a:effectLst/>
              <a:latin typeface="+mn-lt"/>
              <a:ea typeface="+mn-ea"/>
              <a:cs typeface="+mn-cs"/>
            </a:rPr>
            <a:t>5. size should be kept as small as possible without trading off too much detail.</a:t>
          </a:r>
        </a:p>
        <a:p>
          <a:r>
            <a:rPr lang="en-AU" sz="1100" baseline="0">
              <a:solidFill>
                <a:schemeClr val="dk1"/>
              </a:solidFill>
              <a:effectLst/>
              <a:latin typeface="+mn-lt"/>
              <a:ea typeface="+mn-ea"/>
              <a:cs typeface="+mn-cs"/>
            </a:rPr>
            <a:t>6. </a:t>
          </a:r>
          <a:r>
            <a:rPr lang="en-AU" sz="1100"/>
            <a:t>The</a:t>
          </a:r>
          <a:r>
            <a:rPr lang="en-AU" sz="1100" baseline="0"/>
            <a:t> l</a:t>
          </a:r>
          <a:r>
            <a:rPr lang="en-AU" sz="1100"/>
            <a:t>ast LP can be a little longer because labour that is allocated across the season</a:t>
          </a:r>
          <a:r>
            <a:rPr lang="en-AU" sz="1100" baseline="0"/>
            <a:t> junction all gets allocated to the last period, so a bit of labour substitution is probably fair.</a:t>
          </a:r>
        </a:p>
        <a:p>
          <a:r>
            <a:rPr lang="en-AU" sz="1100" baseline="0"/>
            <a:t>7. Keep them as similar as possible across the z axis to reduce model randomness.</a:t>
          </a:r>
          <a:endParaRPr lang="en-AU" sz="1100"/>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107950</xdr:colOff>
          <xdr:row>0</xdr:row>
          <xdr:rowOff>0</xdr:rowOff>
        </xdr:from>
        <xdr:to>
          <xdr:col>0</xdr:col>
          <xdr:colOff>266700</xdr:colOff>
          <xdr:row>235</xdr:row>
          <xdr:rowOff>127000</xdr:rowOff>
        </xdr:to>
        <xdr:sp macro="" textlink="">
          <xdr:nvSpPr>
            <xdr:cNvPr id="81927" name="Button 7" hidden="1">
              <a:extLst>
                <a:ext uri="{63B3BB69-23CF-44E3-9099-C40C66FF867C}">
                  <a14:compatExt spid="_x0000_s81927"/>
                </a:ext>
                <a:ext uri="{FF2B5EF4-FFF2-40B4-BE49-F238E27FC236}">
                  <a16:creationId xmlns:a16="http://schemas.microsoft.com/office/drawing/2014/main" id="{00000000-0008-0000-0700-0000074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18288" tIns="0" rIns="0" bIns="0" anchor="ctr" upright="1"/>
            <a:lstStyle/>
            <a:p>
              <a:pPr algn="ctr" rtl="0">
                <a:defRPr sz="1000"/>
              </a:pPr>
              <a:endParaRPr lang="en-AU"/>
            </a:p>
          </xdr:txBody>
        </xdr:sp>
        <xdr:clientData fPrintsWithSheet="0"/>
      </xdr:twoCellAnchor>
    </mc:Choice>
    <mc:Fallback/>
  </mc:AlternateContent>
  <xdr:twoCellAnchor>
    <xdr:from>
      <xdr:col>9</xdr:col>
      <xdr:colOff>517072</xdr:colOff>
      <xdr:row>4</xdr:row>
      <xdr:rowOff>40821</xdr:rowOff>
    </xdr:from>
    <xdr:to>
      <xdr:col>17</xdr:col>
      <xdr:colOff>612322</xdr:colOff>
      <xdr:row>10</xdr:row>
      <xdr:rowOff>23812</xdr:rowOff>
    </xdr:to>
    <xdr:sp macro="" textlink="">
      <xdr:nvSpPr>
        <xdr:cNvPr id="3" name="TextBox 2">
          <a:extLst>
            <a:ext uri="{FF2B5EF4-FFF2-40B4-BE49-F238E27FC236}">
              <a16:creationId xmlns:a16="http://schemas.microsoft.com/office/drawing/2014/main" id="{00000000-0008-0000-0700-000003000000}"/>
            </a:ext>
          </a:extLst>
        </xdr:cNvPr>
        <xdr:cNvSpPr txBox="1"/>
      </xdr:nvSpPr>
      <xdr:spPr>
        <a:xfrm>
          <a:off x="3874635" y="469446"/>
          <a:ext cx="7108031" cy="9831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Key:</a:t>
          </a:r>
        </a:p>
        <a:p>
          <a:r>
            <a:rPr lang="en-AU" sz="1100"/>
            <a:t>SLP: salt</a:t>
          </a:r>
          <a:r>
            <a:rPr lang="en-AU" sz="1100" baseline="0"/>
            <a:t> land pasture (this is the landuse ie involves consuming some saltbush and some understory)</a:t>
          </a:r>
        </a:p>
        <a:p>
          <a:endParaRPr lang="en-AU" sz="1100" baseline="0"/>
        </a:p>
        <a:p>
          <a:pPr marL="0" marR="0" lvl="0" indent="0" defTabSz="914400" eaLnBrk="1" fontAlgn="auto" latinLnBrk="0" hangingPunct="1">
            <a:lnSpc>
              <a:spcPct val="100000"/>
            </a:lnSpc>
            <a:spcBef>
              <a:spcPts val="0"/>
            </a:spcBef>
            <a:spcAft>
              <a:spcPts val="0"/>
            </a:spcAft>
            <a:buClrTx/>
            <a:buSzTx/>
            <a:buFontTx/>
            <a:buNone/>
            <a:tabLst/>
            <a:defRPr/>
          </a:pPr>
          <a:r>
            <a:rPr lang="en-AU" sz="1100" baseline="0">
              <a:solidFill>
                <a:schemeClr val="dk1"/>
              </a:solidFill>
              <a:effectLst/>
              <a:latin typeface="+mn-lt"/>
              <a:ea typeface="+mn-ea"/>
              <a:cs typeface="+mn-cs"/>
            </a:rPr>
            <a:t>Note: SLP inclusion/exclusion is controlled by pas_inc_t[3] (SLP)</a:t>
          </a:r>
          <a:endParaRPr lang="en-AU">
            <a:effectLst/>
          </a:endParaRPr>
        </a:p>
        <a:p>
          <a:endParaRPr lang="en-AU" sz="1100" baseline="0"/>
        </a:p>
        <a:p>
          <a:endParaRPr lang="en-AU"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34</xdr:col>
      <xdr:colOff>389731</xdr:colOff>
      <xdr:row>235</xdr:row>
      <xdr:rowOff>78184</xdr:rowOff>
    </xdr:from>
    <xdr:to>
      <xdr:col>39</xdr:col>
      <xdr:colOff>797719</xdr:colOff>
      <xdr:row>342</xdr:row>
      <xdr:rowOff>29765</xdr:rowOff>
    </xdr:to>
    <xdr:graphicFrame macro="">
      <xdr:nvGraphicFramePr>
        <xdr:cNvPr id="7" name="Chart 6">
          <a:extLst>
            <a:ext uri="{FF2B5EF4-FFF2-40B4-BE49-F238E27FC236}">
              <a16:creationId xmlns:a16="http://schemas.microsoft.com/office/drawing/2014/main" id="{00000000-0008-0000-09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275167</xdr:colOff>
      <xdr:row>207</xdr:row>
      <xdr:rowOff>179917</xdr:rowOff>
    </xdr:from>
    <xdr:to>
      <xdr:col>8</xdr:col>
      <xdr:colOff>74083</xdr:colOff>
      <xdr:row>215</xdr:row>
      <xdr:rowOff>116416</xdr:rowOff>
    </xdr:to>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1037167" y="94372642"/>
          <a:ext cx="2199216" cy="13080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Based on RK phd data: Light soils do relatively better in poor season while heavy soils do relatively better in good seasons.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275167</xdr:colOff>
      <xdr:row>192</xdr:row>
      <xdr:rowOff>179917</xdr:rowOff>
    </xdr:from>
    <xdr:to>
      <xdr:col>8</xdr:col>
      <xdr:colOff>74083</xdr:colOff>
      <xdr:row>200</xdr:row>
      <xdr:rowOff>116416</xdr:rowOff>
    </xdr:to>
    <xdr:sp macro="" textlink="">
      <xdr:nvSpPr>
        <xdr:cNvPr id="2" name="TextBox 1">
          <a:extLst>
            <a:ext uri="{FF2B5EF4-FFF2-40B4-BE49-F238E27FC236}">
              <a16:creationId xmlns:a16="http://schemas.microsoft.com/office/drawing/2014/main" id="{00000000-0008-0000-0A00-000002000000}"/>
            </a:ext>
          </a:extLst>
        </xdr:cNvPr>
        <xdr:cNvSpPr txBox="1"/>
      </xdr:nvSpPr>
      <xdr:spPr>
        <a:xfrm>
          <a:off x="970492" y="28440592"/>
          <a:ext cx="1475316" cy="13080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Based on RK phd data: Light soils do relatively better in poor season while heavy soils do relatively better in good seasons.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14</xdr:col>
      <xdr:colOff>319190</xdr:colOff>
      <xdr:row>218</xdr:row>
      <xdr:rowOff>477</xdr:rowOff>
    </xdr:from>
    <xdr:to>
      <xdr:col>18</xdr:col>
      <xdr:colOff>677391</xdr:colOff>
      <xdr:row>220</xdr:row>
      <xdr:rowOff>184786</xdr:rowOff>
    </xdr:to>
    <xdr:sp macro="" textlink="">
      <xdr:nvSpPr>
        <xdr:cNvPr id="3" name="TextBox 2">
          <a:extLst>
            <a:ext uri="{FF2B5EF4-FFF2-40B4-BE49-F238E27FC236}">
              <a16:creationId xmlns:a16="http://schemas.microsoft.com/office/drawing/2014/main" id="{00000000-0008-0000-0B00-000003000000}"/>
            </a:ext>
          </a:extLst>
        </xdr:cNvPr>
        <xdr:cNvSpPr txBox="1"/>
      </xdr:nvSpPr>
      <xdr:spPr>
        <a:xfrm>
          <a:off x="8308284" y="12168665"/>
          <a:ext cx="3120451" cy="5653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Note cashflow date is also</a:t>
          </a:r>
          <a:r>
            <a:rPr lang="en-AU" sz="1100" baseline="0"/>
            <a:t> when current assets are valued.</a:t>
          </a:r>
          <a:endParaRPr lang="en-AU" sz="1100"/>
        </a:p>
      </xdr:txBody>
    </xdr:sp>
    <xdr:clientData/>
  </xdr:twoCellAnchor>
  <xdr:twoCellAnchor>
    <xdr:from>
      <xdr:col>10</xdr:col>
      <xdr:colOff>9525</xdr:colOff>
      <xdr:row>837</xdr:row>
      <xdr:rowOff>180975</xdr:rowOff>
    </xdr:from>
    <xdr:to>
      <xdr:col>17</xdr:col>
      <xdr:colOff>678656</xdr:colOff>
      <xdr:row>846</xdr:row>
      <xdr:rowOff>180975</xdr:rowOff>
    </xdr:to>
    <xdr:sp macro="" textlink="">
      <xdr:nvSpPr>
        <xdr:cNvPr id="4" name="TextBox 3">
          <a:extLst>
            <a:ext uri="{FF2B5EF4-FFF2-40B4-BE49-F238E27FC236}">
              <a16:creationId xmlns:a16="http://schemas.microsoft.com/office/drawing/2014/main" id="{00000000-0008-0000-0B00-000004000000}"/>
            </a:ext>
          </a:extLst>
        </xdr:cNvPr>
        <xdr:cNvSpPr txBox="1"/>
      </xdr:nvSpPr>
      <xdr:spPr>
        <a:xfrm>
          <a:off x="5219700" y="144799050"/>
          <a:ext cx="5469731" cy="17145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5400">
              <a:solidFill>
                <a:schemeClr val="bg1">
                  <a:lumMod val="85000"/>
                </a:schemeClr>
              </a:solidFill>
            </a:rPr>
            <a:t>Retained</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ESU\Ziaul\Mc-GSM2000-31-7.xls"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odels/AFO/ExcelInputs/Property_SWV.xlsx" TargetMode="External"/><Relationship Id="rId2" Type="http://schemas.openxmlformats.org/officeDocument/2006/relationships/externalLinkPath" Target="file:///C:\Models\AFO\ExcelInputs\Property_SWV.xlsx" TargetMode="External"/><Relationship Id="rId1" Type="http://schemas.openxmlformats.org/officeDocument/2006/relationships/externalLinkPath" Target="/Models/AFO/ExcelInputs/Property_SWV.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21512438/Dropbox/Michael/Work-Uni-Coding/Models/MIDAS/GSM2018Perennial%20-%20JAK.xlsm" TargetMode="External"/><Relationship Id="rId1" Type="http://schemas.openxmlformats.org/officeDocument/2006/relationships/externalLinkPath" Target="/Users/21512438/Dropbox/Michael/Work-Uni-Coding/Models/MIDAS/GSM2018Perennial%20-%20JAK.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young\Downloads\temp\Property_GSW.xlsx" TargetMode="External"/><Relationship Id="rId1" Type="http://schemas.openxmlformats.org/officeDocument/2006/relationships/externalLinkPath" Target="Property_GS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ontrols"/>
      <sheetName val="Gloss"/>
      <sheetName val="ExpLib"/>
      <sheetName val="ExpLog13"/>
      <sheetName val="EL-GRDC"/>
      <sheetName val="RepLib"/>
      <sheetName val="GenData"/>
      <sheetName val="Stubble"/>
      <sheetName val="FodCrop"/>
      <sheetName val="FD prem"/>
      <sheetName val="SALTBUSH"/>
      <sheetName val="Luc Structural"/>
      <sheetName val="MPS"/>
      <sheetName val="LucRotnData"/>
      <sheetName val="5L5C"/>
      <sheetName val="5L3C"/>
      <sheetName val="4L5C"/>
      <sheetName val="4L1C"/>
      <sheetName val="3L5C"/>
      <sheetName val="3L4C"/>
      <sheetName val="3L3C"/>
      <sheetName val="3L2C"/>
      <sheetName val="LLLL"/>
      <sheetName val="Luc Rotn Inputs"/>
      <sheetName val="Luc Growth Inputs"/>
      <sheetName val="Luc Calculations"/>
      <sheetName val="Luc Intake and Energy"/>
      <sheetName val="LucGrowthM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Home"/>
      <sheetName val="General"/>
      <sheetName val="Sup Feed"/>
      <sheetName val="Crop"/>
      <sheetName val="Emissions"/>
      <sheetName val="CropGrazing"/>
      <sheetName val="Saltbush"/>
      <sheetName val="Periods"/>
      <sheetName val="Labour"/>
      <sheetName val="MPR"/>
      <sheetName val="HPR"/>
      <sheetName val="Annual"/>
      <sheetName val="Lucerne"/>
      <sheetName val="Understory"/>
      <sheetName val="Sheep"/>
      <sheetName val="FeedSupply"/>
      <sheetName val="Mach"/>
      <sheetName val="CropResidue"/>
      <sheetName val="Finance"/>
      <sheetName val="MVEnergy"/>
    </sheetNames>
    <sheetDataSet>
      <sheetData sheetId="0"/>
      <sheetData sheetId="1">
        <row r="108">
          <cell r="V108">
            <v>77</v>
          </cell>
          <cell r="W108">
            <v>126</v>
          </cell>
          <cell r="X108">
            <v>287</v>
          </cell>
        </row>
        <row r="109">
          <cell r="V109">
            <v>77</v>
          </cell>
          <cell r="W109">
            <v>126</v>
          </cell>
          <cell r="X109">
            <v>287</v>
          </cell>
        </row>
        <row r="110">
          <cell r="V110">
            <v>77</v>
          </cell>
          <cell r="W110">
            <v>126</v>
          </cell>
          <cell r="X110">
            <v>287</v>
          </cell>
        </row>
        <row r="111">
          <cell r="V111">
            <v>77</v>
          </cell>
          <cell r="W111">
            <v>126</v>
          </cell>
          <cell r="X111">
            <v>287</v>
          </cell>
        </row>
        <row r="112">
          <cell r="V112">
            <v>77</v>
          </cell>
          <cell r="W112">
            <v>126</v>
          </cell>
          <cell r="X112">
            <v>287</v>
          </cell>
        </row>
        <row r="113">
          <cell r="V113">
            <v>77</v>
          </cell>
          <cell r="W113">
            <v>126</v>
          </cell>
          <cell r="X113">
            <v>287</v>
          </cell>
        </row>
        <row r="114">
          <cell r="V114">
            <v>77</v>
          </cell>
          <cell r="W114">
            <v>126</v>
          </cell>
          <cell r="X114">
            <v>287</v>
          </cell>
        </row>
        <row r="115">
          <cell r="V115">
            <v>77</v>
          </cell>
          <cell r="W115">
            <v>126</v>
          </cell>
          <cell r="X115">
            <v>287</v>
          </cell>
        </row>
        <row r="116">
          <cell r="V116">
            <v>77</v>
          </cell>
          <cell r="W116">
            <v>126</v>
          </cell>
          <cell r="X116">
            <v>287</v>
          </cell>
        </row>
        <row r="117">
          <cell r="V117">
            <v>77</v>
          </cell>
          <cell r="W117">
            <v>126</v>
          </cell>
          <cell r="X117">
            <v>287</v>
          </cell>
        </row>
      </sheetData>
      <sheetData sheetId="2"/>
      <sheetData sheetId="3"/>
      <sheetData sheetId="4"/>
      <sheetData sheetId="5"/>
      <sheetData sheetId="6"/>
      <sheetData sheetId="7"/>
      <sheetData sheetId="8"/>
      <sheetData sheetId="9">
        <row r="20">
          <cell r="K20">
            <v>30</v>
          </cell>
          <cell r="L20">
            <v>30</v>
          </cell>
          <cell r="M20">
            <v>30</v>
          </cell>
          <cell r="N20">
            <v>30</v>
          </cell>
          <cell r="O20">
            <v>30</v>
          </cell>
          <cell r="P20">
            <v>30</v>
          </cell>
          <cell r="Q20">
            <v>30</v>
          </cell>
          <cell r="R20">
            <v>30</v>
          </cell>
          <cell r="S20">
            <v>30</v>
          </cell>
          <cell r="T20">
            <v>30</v>
          </cell>
        </row>
        <row r="21">
          <cell r="K21">
            <v>77</v>
          </cell>
          <cell r="L21">
            <v>105</v>
          </cell>
          <cell r="M21">
            <v>105</v>
          </cell>
          <cell r="N21">
            <v>105</v>
          </cell>
          <cell r="O21">
            <v>105</v>
          </cell>
          <cell r="P21">
            <v>126</v>
          </cell>
          <cell r="Q21">
            <v>126</v>
          </cell>
          <cell r="R21">
            <v>147</v>
          </cell>
          <cell r="S21">
            <v>147</v>
          </cell>
          <cell r="T21">
            <v>147</v>
          </cell>
        </row>
        <row r="24">
          <cell r="K24">
            <v>0</v>
          </cell>
          <cell r="L24">
            <v>0</v>
          </cell>
          <cell r="M24">
            <v>0</v>
          </cell>
          <cell r="N24">
            <v>0</v>
          </cell>
          <cell r="O24">
            <v>0</v>
          </cell>
          <cell r="P24">
            <v>1</v>
          </cell>
          <cell r="Q24">
            <v>1</v>
          </cell>
          <cell r="R24">
            <v>1</v>
          </cell>
          <cell r="S24">
            <v>1</v>
          </cell>
          <cell r="T24">
            <v>1</v>
          </cell>
        </row>
        <row r="25">
          <cell r="K25">
            <v>0.81632653061224492</v>
          </cell>
          <cell r="L25">
            <v>0.74285714285714288</v>
          </cell>
          <cell r="M25">
            <v>0.74285714285714288</v>
          </cell>
          <cell r="N25">
            <v>0.74285714285714288</v>
          </cell>
          <cell r="O25">
            <v>0.74285714285714288</v>
          </cell>
          <cell r="P25">
            <v>0.14285714285714285</v>
          </cell>
          <cell r="Q25">
            <v>0.14285714285714285</v>
          </cell>
          <cell r="R25">
            <v>1</v>
          </cell>
          <cell r="S25">
            <v>1</v>
          </cell>
          <cell r="T25">
            <v>1</v>
          </cell>
        </row>
        <row r="26">
          <cell r="K26">
            <v>1</v>
          </cell>
          <cell r="L26">
            <v>1</v>
          </cell>
          <cell r="M26">
            <v>1</v>
          </cell>
          <cell r="N26">
            <v>1</v>
          </cell>
          <cell r="O26">
            <v>1</v>
          </cell>
          <cell r="P26">
            <v>1</v>
          </cell>
          <cell r="Q26">
            <v>1</v>
          </cell>
          <cell r="R26">
            <v>0.5714285714285714</v>
          </cell>
          <cell r="S26">
            <v>0.5714285714285714</v>
          </cell>
          <cell r="T26">
            <v>0.5714285714285714</v>
          </cell>
        </row>
        <row r="27">
          <cell r="K27">
            <v>1</v>
          </cell>
          <cell r="L27">
            <v>1</v>
          </cell>
          <cell r="M27">
            <v>1</v>
          </cell>
          <cell r="N27">
            <v>1</v>
          </cell>
          <cell r="O27">
            <v>1</v>
          </cell>
          <cell r="P27">
            <v>1</v>
          </cell>
          <cell r="Q27">
            <v>1</v>
          </cell>
          <cell r="R27">
            <v>1</v>
          </cell>
          <cell r="S27">
            <v>1</v>
          </cell>
          <cell r="T27">
            <v>1</v>
          </cell>
        </row>
        <row r="28">
          <cell r="K28">
            <v>1</v>
          </cell>
          <cell r="L28">
            <v>1</v>
          </cell>
          <cell r="M28">
            <v>1</v>
          </cell>
          <cell r="N28">
            <v>1</v>
          </cell>
          <cell r="O28">
            <v>1</v>
          </cell>
          <cell r="P28">
            <v>1</v>
          </cell>
          <cell r="Q28">
            <v>1</v>
          </cell>
          <cell r="R28">
            <v>1</v>
          </cell>
          <cell r="S28">
            <v>1</v>
          </cell>
          <cell r="T28">
            <v>1</v>
          </cell>
        </row>
        <row r="29">
          <cell r="K29">
            <v>1</v>
          </cell>
          <cell r="L29">
            <v>1</v>
          </cell>
          <cell r="M29">
            <v>1</v>
          </cell>
          <cell r="N29">
            <v>1</v>
          </cell>
          <cell r="O29">
            <v>1</v>
          </cell>
          <cell r="P29">
            <v>1</v>
          </cell>
          <cell r="Q29">
            <v>1</v>
          </cell>
          <cell r="R29">
            <v>1</v>
          </cell>
          <cell r="S29">
            <v>1</v>
          </cell>
          <cell r="T29">
            <v>1</v>
          </cell>
        </row>
      </sheetData>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rols"/>
      <sheetName val="Gloss"/>
      <sheetName val="MPS"/>
      <sheetName val="FullRepStd"/>
      <sheetName val="Names"/>
      <sheetName val="GenData"/>
      <sheetName val="Mach"/>
      <sheetName val="Rotation"/>
      <sheetName val="FullRep callibration"/>
      <sheetName val="MRY callibration"/>
      <sheetName val="Table Fill"/>
      <sheetName val="Summ-MRY (2)"/>
      <sheetName val="Sum-MRY"/>
      <sheetName val="EL-Std"/>
      <sheetName val="Summ-Std"/>
      <sheetName val="Sheep"/>
      <sheetName val="Grazingcrop"/>
      <sheetName val="LabourSheep"/>
      <sheetName val="Labour"/>
      <sheetName val="LabourCrop"/>
      <sheetName val="Emissions"/>
      <sheetName val="EmPast1"/>
      <sheetName val="Annual"/>
      <sheetName val="Lucerne"/>
      <sheetName val="TederaP"/>
      <sheetName val="TederaM"/>
      <sheetName val="Stubble"/>
      <sheetName val="ChaffPiles"/>
      <sheetName val="FodCrop"/>
      <sheetName val="Saltbush"/>
      <sheetName val="Sheep$"/>
      <sheetName val="Luc Structural"/>
      <sheetName val="LucRotnData"/>
      <sheetName val="Luc Rotn Inputs"/>
      <sheetName val="LucFertMPS"/>
      <sheetName val="Blank"/>
      <sheetName val="Starter"/>
      <sheetName val="MinROE"/>
      <sheetName val="MVEnergy"/>
      <sheetName val="ExpLib"/>
      <sheetName val="Chart2"/>
      <sheetName val="Rep-MVP"/>
      <sheetName val="RepLib"/>
    </sheetNames>
    <sheetDataSet>
      <sheetData sheetId="0"/>
      <sheetData sheetId="1"/>
      <sheetData sheetId="2"/>
      <sheetData sheetId="3"/>
      <sheetData sheetId="4"/>
      <sheetData sheetId="5"/>
      <sheetData sheetId="6"/>
      <sheetData sheetId="7">
        <row r="47">
          <cell r="H47"/>
          <cell r="J47"/>
          <cell r="K47"/>
          <cell r="L47"/>
          <cell r="M47"/>
          <cell r="N47"/>
          <cell r="O47"/>
          <cell r="P47"/>
          <cell r="Q47"/>
          <cell r="R47"/>
          <cell r="S47"/>
          <cell r="T47"/>
          <cell r="U47"/>
          <cell r="V47"/>
        </row>
        <row r="48">
          <cell r="H48" t="str">
            <v>T</v>
          </cell>
          <cell r="J48">
            <v>0.54</v>
          </cell>
          <cell r="K48">
            <v>0.68</v>
          </cell>
          <cell r="L48">
            <v>0.78</v>
          </cell>
          <cell r="M48">
            <v>1</v>
          </cell>
          <cell r="N48">
            <v>0</v>
          </cell>
          <cell r="O48">
            <v>0</v>
          </cell>
          <cell r="P48">
            <v>0</v>
          </cell>
          <cell r="Q48"/>
          <cell r="R48"/>
          <cell r="S48"/>
          <cell r="T48"/>
          <cell r="U48"/>
          <cell r="V48"/>
        </row>
        <row r="49">
          <cell r="H49" t="str">
            <v>R</v>
          </cell>
          <cell r="J49">
            <v>0</v>
          </cell>
          <cell r="K49">
            <v>0</v>
          </cell>
          <cell r="L49">
            <v>0</v>
          </cell>
          <cell r="M49">
            <v>1</v>
          </cell>
          <cell r="N49">
            <v>0</v>
          </cell>
          <cell r="O49">
            <v>0</v>
          </cell>
          <cell r="P49">
            <v>0</v>
          </cell>
          <cell r="Q49"/>
          <cell r="R49"/>
          <cell r="S49"/>
          <cell r="T49"/>
          <cell r="U49"/>
          <cell r="V49"/>
        </row>
        <row r="50">
          <cell r="H50" t="str">
            <v>W</v>
          </cell>
          <cell r="J50">
            <v>0.67</v>
          </cell>
          <cell r="K50">
            <v>0.77</v>
          </cell>
          <cell r="L50">
            <v>0.85</v>
          </cell>
          <cell r="M50">
            <v>1</v>
          </cell>
          <cell r="N50">
            <v>0</v>
          </cell>
          <cell r="O50">
            <v>0</v>
          </cell>
          <cell r="P50">
            <v>0</v>
          </cell>
          <cell r="Q50"/>
          <cell r="R50"/>
          <cell r="S50"/>
          <cell r="T50"/>
          <cell r="U50"/>
          <cell r="V50"/>
        </row>
        <row r="51">
          <cell r="H51" t="str">
            <v>F</v>
          </cell>
          <cell r="J51">
            <v>0</v>
          </cell>
          <cell r="K51">
            <v>0</v>
          </cell>
          <cell r="L51">
            <v>0</v>
          </cell>
          <cell r="M51">
            <v>0</v>
          </cell>
          <cell r="N51">
            <v>0</v>
          </cell>
          <cell r="O51">
            <v>0</v>
          </cell>
          <cell r="P51">
            <v>0</v>
          </cell>
          <cell r="Q51"/>
          <cell r="R51"/>
          <cell r="S51"/>
          <cell r="T51"/>
          <cell r="U51"/>
          <cell r="V51"/>
        </row>
        <row r="52">
          <cell r="H52" t="str">
            <v>O</v>
          </cell>
          <cell r="J52">
            <v>0.7</v>
          </cell>
          <cell r="K52">
            <v>0.8</v>
          </cell>
          <cell r="L52">
            <v>0.87</v>
          </cell>
          <cell r="M52">
            <v>1</v>
          </cell>
          <cell r="N52">
            <v>0</v>
          </cell>
          <cell r="O52">
            <v>0</v>
          </cell>
          <cell r="P52">
            <v>0</v>
          </cell>
          <cell r="Q52"/>
          <cell r="R52"/>
          <cell r="S52"/>
          <cell r="T52"/>
          <cell r="U52"/>
          <cell r="V52"/>
        </row>
        <row r="53">
          <cell r="H53" t="str">
            <v>B</v>
          </cell>
          <cell r="J53">
            <v>0.63</v>
          </cell>
          <cell r="K53">
            <v>0.75</v>
          </cell>
          <cell r="L53">
            <v>0.83</v>
          </cell>
          <cell r="M53">
            <v>1</v>
          </cell>
          <cell r="N53">
            <v>0</v>
          </cell>
          <cell r="O53">
            <v>0</v>
          </cell>
          <cell r="P53">
            <v>0</v>
          </cell>
          <cell r="Q53"/>
          <cell r="R53"/>
          <cell r="S53"/>
          <cell r="T53"/>
          <cell r="U53"/>
          <cell r="V53"/>
        </row>
        <row r="54">
          <cell r="H54" t="str">
            <v>L</v>
          </cell>
          <cell r="J54">
            <v>0</v>
          </cell>
          <cell r="K54">
            <v>0.31</v>
          </cell>
          <cell r="L54">
            <v>0.55000000000000004</v>
          </cell>
          <cell r="M54">
            <v>1</v>
          </cell>
          <cell r="N54">
            <v>0</v>
          </cell>
          <cell r="O54">
            <v>0</v>
          </cell>
          <cell r="P54">
            <v>0</v>
          </cell>
          <cell r="Q54"/>
          <cell r="R54"/>
          <cell r="S54"/>
          <cell r="T54"/>
          <cell r="U54"/>
          <cell r="V54"/>
        </row>
        <row r="55">
          <cell r="H55" t="str">
            <v>H</v>
          </cell>
          <cell r="J55">
            <v>0.86</v>
          </cell>
          <cell r="K55">
            <v>0.9</v>
          </cell>
          <cell r="L55">
            <v>0.94</v>
          </cell>
          <cell r="M55">
            <v>1</v>
          </cell>
          <cell r="N55">
            <v>0</v>
          </cell>
          <cell r="O55">
            <v>0</v>
          </cell>
          <cell r="P55">
            <v>0</v>
          </cell>
          <cell r="Q55"/>
          <cell r="R55"/>
          <cell r="S55"/>
          <cell r="T55"/>
          <cell r="U55"/>
          <cell r="V55"/>
        </row>
        <row r="56">
          <cell r="H56" t="str">
            <v>D</v>
          </cell>
          <cell r="J56">
            <v>0</v>
          </cell>
          <cell r="K56">
            <v>0</v>
          </cell>
          <cell r="L56">
            <v>0</v>
          </cell>
          <cell r="M56">
            <v>0</v>
          </cell>
          <cell r="N56">
            <v>0</v>
          </cell>
          <cell r="O56">
            <v>0</v>
          </cell>
          <cell r="P56">
            <v>0</v>
          </cell>
          <cell r="Q56"/>
          <cell r="R56"/>
          <cell r="S56"/>
          <cell r="T56"/>
          <cell r="U56"/>
          <cell r="V56"/>
        </row>
        <row r="57">
          <cell r="H57" t="str">
            <v>Z</v>
          </cell>
          <cell r="J57">
            <v>0</v>
          </cell>
          <cell r="K57">
            <v>0</v>
          </cell>
          <cell r="L57">
            <v>0</v>
          </cell>
          <cell r="M57">
            <v>0</v>
          </cell>
          <cell r="N57">
            <v>0</v>
          </cell>
          <cell r="O57">
            <v>0</v>
          </cell>
          <cell r="P57">
            <v>0</v>
          </cell>
          <cell r="Q57"/>
          <cell r="R57"/>
          <cell r="S57"/>
          <cell r="T57"/>
          <cell r="U57"/>
          <cell r="V57"/>
        </row>
        <row r="58">
          <cell r="H58" t="str">
            <v>A</v>
          </cell>
          <cell r="J58">
            <v>0</v>
          </cell>
          <cell r="K58">
            <v>0</v>
          </cell>
          <cell r="L58">
            <v>0</v>
          </cell>
          <cell r="M58">
            <v>0</v>
          </cell>
          <cell r="N58">
            <v>0</v>
          </cell>
          <cell r="O58">
            <v>0</v>
          </cell>
          <cell r="P58">
            <v>0</v>
          </cell>
          <cell r="Q58"/>
          <cell r="R58"/>
          <cell r="S58"/>
          <cell r="T58"/>
          <cell r="U58"/>
          <cell r="V58"/>
        </row>
        <row r="59">
          <cell r="H59"/>
          <cell r="J59"/>
          <cell r="K59"/>
          <cell r="L59"/>
          <cell r="M59"/>
          <cell r="N59"/>
          <cell r="O59"/>
          <cell r="P59"/>
          <cell r="Q59"/>
          <cell r="R59"/>
          <cell r="S59"/>
          <cell r="T59"/>
          <cell r="U59"/>
          <cell r="V59"/>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General"/>
      <sheetName val="Sup Feed"/>
      <sheetName val="Crop"/>
      <sheetName val="Emissions"/>
      <sheetName val="CropGrazing"/>
      <sheetName val="Periods"/>
      <sheetName val="Saltbush"/>
      <sheetName val="Annual"/>
      <sheetName val="Lucerne"/>
      <sheetName val="Understory"/>
      <sheetName val="Labour"/>
      <sheetName val="Sheep"/>
      <sheetName val="FeedSupply"/>
      <sheetName val="Mach"/>
      <sheetName val="CropResidue"/>
      <sheetName val="Finance"/>
      <sheetName val="MVEnergy"/>
    </sheetNames>
    <sheetDataSet>
      <sheetData sheetId="0"/>
      <sheetData sheetId="1">
        <row r="17">
          <cell r="O17" t="str">
            <v>a</v>
          </cell>
        </row>
        <row r="18">
          <cell r="O18" t="str">
            <v>a2</v>
          </cell>
        </row>
        <row r="19">
          <cell r="O19" t="str">
            <v>b</v>
          </cell>
        </row>
        <row r="20">
          <cell r="O20" t="str">
            <v>bd</v>
          </cell>
        </row>
        <row r="21">
          <cell r="O21" t="str">
            <v>f</v>
          </cell>
        </row>
        <row r="22">
          <cell r="O22" t="str">
            <v>h</v>
          </cell>
        </row>
        <row r="23">
          <cell r="O23" t="str">
            <v>i</v>
          </cell>
        </row>
        <row r="24">
          <cell r="O24" t="str">
            <v>j</v>
          </cell>
        </row>
        <row r="25">
          <cell r="O25" t="str">
            <v>jc</v>
          </cell>
        </row>
        <row r="26">
          <cell r="O26" t="str">
            <v>k</v>
          </cell>
        </row>
        <row r="27">
          <cell r="O27" t="str">
            <v>l</v>
          </cell>
        </row>
        <row r="28">
          <cell r="O28" t="str">
            <v>lf</v>
          </cell>
        </row>
        <row r="29">
          <cell r="O29" t="str">
            <v>m</v>
          </cell>
        </row>
        <row r="30">
          <cell r="O30" t="str">
            <v>ms</v>
          </cell>
        </row>
        <row r="31">
          <cell r="O31" t="str">
            <v>o</v>
          </cell>
        </row>
        <row r="32">
          <cell r="O32" t="str">
            <v>od</v>
          </cell>
        </row>
        <row r="33">
          <cell r="O33" t="str">
            <v>of</v>
          </cell>
        </row>
        <row r="34">
          <cell r="O34" t="str">
            <v>r</v>
          </cell>
        </row>
        <row r="35">
          <cell r="O35" t="str">
            <v>rd</v>
          </cell>
        </row>
        <row r="36">
          <cell r="O36" t="str">
            <v>s</v>
          </cell>
        </row>
        <row r="37">
          <cell r="O37" t="str">
            <v>sp</v>
          </cell>
        </row>
        <row r="38">
          <cell r="O38" t="str">
            <v>t</v>
          </cell>
        </row>
        <row r="39">
          <cell r="O39" t="str">
            <v>tc</v>
          </cell>
        </row>
        <row r="40">
          <cell r="O40" t="str">
            <v>u</v>
          </cell>
        </row>
        <row r="41">
          <cell r="O41" t="str">
            <v>uc</v>
          </cell>
        </row>
        <row r="42">
          <cell r="O42" t="str">
            <v>v</v>
          </cell>
        </row>
        <row r="43">
          <cell r="O43" t="str">
            <v>w</v>
          </cell>
        </row>
        <row r="44">
          <cell r="O44" t="str">
            <v>wd</v>
          </cell>
        </row>
        <row r="45">
          <cell r="O45" t="str">
            <v>x</v>
          </cell>
        </row>
        <row r="46">
          <cell r="O46" t="str">
            <v>xc</v>
          </cell>
        </row>
        <row r="47">
          <cell r="O47" t="str">
            <v>z</v>
          </cell>
        </row>
        <row r="48">
          <cell r="O48" t="str">
            <v>zd</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5.bin"/><Relationship Id="rId5" Type="http://schemas.openxmlformats.org/officeDocument/2006/relationships/comments" Target="../comments6.xml"/><Relationship Id="rId4" Type="http://schemas.openxmlformats.org/officeDocument/2006/relationships/ctrlProp" Target="../ctrlProps/ctrlProp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5.xml"/><Relationship Id="rId1" Type="http://schemas.openxmlformats.org/officeDocument/2006/relationships/printerSettings" Target="../printerSettings/printerSettings7.bin"/><Relationship Id="rId4"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6.xml"/><Relationship Id="rId1" Type="http://schemas.openxmlformats.org/officeDocument/2006/relationships/printerSettings" Target="../printerSettings/printerSettings8.bin"/><Relationship Id="rId4" Type="http://schemas.openxmlformats.org/officeDocument/2006/relationships/comments" Target="../comments9.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10.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27FAF-BEA1-44AE-94E2-094BA210771A}">
  <sheetPr codeName="Sheet2"/>
  <dimension ref="A1"/>
  <sheetViews>
    <sheetView topLeftCell="A10" workbookViewId="0">
      <selection activeCell="H31" sqref="H31"/>
    </sheetView>
  </sheetViews>
  <sheetFormatPr defaultColWidth="8.54296875" defaultRowHeight="14.5" x14ac:dyDescent="0.35"/>
  <cols>
    <col min="1" max="16384" width="8.54296875" style="63"/>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FBC79-5E5F-4BAA-9D47-3CFE1F002EC9}">
  <sheetPr codeName="Sheet3"/>
  <dimension ref="A1:BP194"/>
  <sheetViews>
    <sheetView topLeftCell="A148" workbookViewId="0">
      <selection activeCell="A148" sqref="A148:XFD194"/>
    </sheetView>
  </sheetViews>
  <sheetFormatPr defaultColWidth="8.54296875" defaultRowHeight="14.5" outlineLevelRow="1" x14ac:dyDescent="0.35"/>
  <cols>
    <col min="1" max="1" width="3" style="63" customWidth="1"/>
    <col min="2" max="2" width="3.453125" style="63" customWidth="1"/>
    <col min="3" max="4" width="1" style="63" customWidth="1"/>
    <col min="5" max="5" width="3.453125" style="63" customWidth="1"/>
    <col min="6" max="6" width="2.54296875" style="63" customWidth="1"/>
    <col min="7" max="11" width="8.54296875" style="63"/>
    <col min="12" max="12" width="11.54296875" style="63" customWidth="1"/>
    <col min="13" max="13" width="8.54296875" style="63"/>
    <col min="14" max="14" width="11.453125" style="63" bestFit="1" customWidth="1"/>
    <col min="15" max="15" width="9" style="63" bestFit="1" customWidth="1"/>
    <col min="16" max="16" width="9.7265625" style="63" customWidth="1"/>
    <col min="17" max="17" width="9.1796875" style="63" bestFit="1" customWidth="1"/>
    <col min="18" max="18" width="9.54296875" style="63" customWidth="1"/>
    <col min="19" max="16384" width="8.54296875" style="63"/>
  </cols>
  <sheetData>
    <row r="1" spans="1:29" customFormat="1" ht="12" customHeight="1" x14ac:dyDescent="0.35">
      <c r="A1" s="6"/>
      <c r="B1" s="7"/>
      <c r="C1" s="7"/>
      <c r="D1" s="7"/>
      <c r="E1" s="7"/>
      <c r="F1" s="7"/>
      <c r="G1" s="7"/>
      <c r="H1" s="8"/>
      <c r="I1" s="8"/>
      <c r="J1" s="8"/>
      <c r="K1" s="8"/>
      <c r="L1" s="8"/>
      <c r="M1" s="8"/>
      <c r="N1" s="8"/>
      <c r="O1" s="8"/>
      <c r="P1" s="8"/>
      <c r="Q1" s="8"/>
      <c r="R1" s="8"/>
      <c r="S1" s="8"/>
      <c r="T1" s="8"/>
      <c r="U1" s="8"/>
      <c r="V1" s="8"/>
      <c r="W1" s="8"/>
      <c r="X1" s="7"/>
      <c r="Y1" s="7"/>
      <c r="Z1" s="7"/>
      <c r="AA1" s="7"/>
      <c r="AB1" s="7"/>
      <c r="AC1" s="7"/>
    </row>
    <row r="2" spans="1:29" customFormat="1" ht="5.15" customHeight="1" thickBot="1" x14ac:dyDescent="0.4">
      <c r="A2" s="6"/>
      <c r="B2" s="7"/>
      <c r="C2" s="7"/>
      <c r="D2" s="7"/>
      <c r="E2" s="7"/>
      <c r="F2" s="7"/>
      <c r="G2" s="7"/>
      <c r="H2" s="8"/>
      <c r="I2" s="8"/>
      <c r="J2" s="8"/>
      <c r="K2" s="8"/>
      <c r="L2" s="8"/>
      <c r="M2" s="8"/>
      <c r="N2" s="8"/>
      <c r="O2" s="8"/>
      <c r="P2" s="8"/>
      <c r="Q2" s="8"/>
      <c r="R2" s="8"/>
      <c r="S2" s="8"/>
      <c r="T2" s="8"/>
      <c r="U2" s="8"/>
      <c r="V2" s="8"/>
      <c r="W2" s="8"/>
      <c r="X2" s="7"/>
      <c r="Y2" s="7"/>
      <c r="Z2" s="7"/>
      <c r="AA2" s="7"/>
      <c r="AB2" s="7"/>
      <c r="AC2" s="7"/>
    </row>
    <row r="3" spans="1:29" customFormat="1" ht="5.15" customHeight="1" x14ac:dyDescent="0.35">
      <c r="A3" s="6"/>
      <c r="B3" s="7"/>
      <c r="C3" s="9" t="s">
        <v>0</v>
      </c>
      <c r="D3" s="9"/>
      <c r="E3" s="9"/>
      <c r="F3" s="9"/>
      <c r="G3" s="9"/>
      <c r="H3" s="9"/>
      <c r="I3" s="9"/>
      <c r="J3" s="9"/>
      <c r="K3" s="10"/>
      <c r="L3" s="10"/>
      <c r="M3" s="10"/>
      <c r="N3" s="10"/>
      <c r="O3" s="10"/>
      <c r="P3" s="10"/>
      <c r="Q3" s="10"/>
      <c r="R3" s="10"/>
      <c r="S3" s="10"/>
      <c r="T3" s="10"/>
      <c r="U3" s="10"/>
      <c r="V3" s="10"/>
      <c r="W3" s="11"/>
      <c r="X3" s="8"/>
      <c r="Y3" s="8"/>
      <c r="Z3" s="8"/>
      <c r="AA3" s="8"/>
      <c r="AB3" s="8"/>
      <c r="AC3" s="8"/>
    </row>
    <row r="4" spans="1:29" customFormat="1" ht="12" customHeight="1" x14ac:dyDescent="0.35">
      <c r="A4" s="6"/>
      <c r="B4" s="7"/>
      <c r="C4" s="12"/>
      <c r="D4" s="12"/>
      <c r="E4" s="12" t="s">
        <v>1</v>
      </c>
      <c r="F4" s="13"/>
      <c r="G4" s="14" t="s">
        <v>953</v>
      </c>
      <c r="H4" s="13"/>
      <c r="I4" s="13" t="s">
        <v>284</v>
      </c>
      <c r="J4" s="13"/>
      <c r="K4" s="13"/>
      <c r="L4" s="13"/>
      <c r="M4" s="13"/>
      <c r="N4" s="13"/>
      <c r="O4" s="13"/>
      <c r="P4" s="13"/>
      <c r="Q4" s="13"/>
      <c r="R4" s="13"/>
      <c r="S4" s="15"/>
      <c r="T4" s="13"/>
      <c r="U4" s="15"/>
      <c r="V4" s="15"/>
      <c r="W4" s="16"/>
      <c r="X4" s="8"/>
      <c r="Y4" s="8"/>
      <c r="Z4" s="8"/>
      <c r="AA4" s="8"/>
      <c r="AB4" s="8"/>
      <c r="AC4" s="8"/>
    </row>
    <row r="5" spans="1:29" customFormat="1" ht="12" customHeight="1" x14ac:dyDescent="0.35">
      <c r="A5" s="6"/>
      <c r="B5" s="7"/>
      <c r="C5" s="12"/>
      <c r="D5" s="12"/>
      <c r="E5" s="17"/>
      <c r="F5" s="13"/>
      <c r="G5" s="13"/>
      <c r="H5" s="13"/>
      <c r="I5" s="13"/>
      <c r="J5" s="13"/>
      <c r="K5" s="13"/>
      <c r="L5" s="13"/>
      <c r="M5" s="13"/>
      <c r="N5" s="13"/>
      <c r="O5" s="13"/>
      <c r="P5" s="13"/>
      <c r="Q5" s="13"/>
      <c r="R5" s="13"/>
      <c r="S5" s="15"/>
      <c r="T5" s="19"/>
      <c r="U5" s="15"/>
      <c r="V5" s="15"/>
      <c r="W5" s="16"/>
      <c r="X5" s="8"/>
      <c r="Y5" s="8"/>
      <c r="Z5" s="8"/>
      <c r="AA5" s="8"/>
      <c r="AB5" s="8"/>
      <c r="AC5" s="8"/>
    </row>
    <row r="6" spans="1:29" customFormat="1" ht="12" customHeight="1" x14ac:dyDescent="0.35">
      <c r="A6" s="6"/>
      <c r="B6" s="7"/>
      <c r="C6" s="17"/>
      <c r="D6" s="12"/>
      <c r="E6" s="17"/>
      <c r="F6" s="13"/>
      <c r="G6" s="44"/>
      <c r="H6" s="13" t="s">
        <v>954</v>
      </c>
      <c r="I6" s="240" t="s">
        <v>1131</v>
      </c>
      <c r="J6" s="13"/>
      <c r="K6" s="13"/>
      <c r="L6" s="13"/>
      <c r="M6" s="13"/>
      <c r="N6" s="13"/>
      <c r="O6" s="13"/>
      <c r="P6" s="13"/>
      <c r="Q6" s="13"/>
      <c r="R6" s="13"/>
      <c r="S6" s="15"/>
      <c r="T6" s="19"/>
      <c r="U6" s="15"/>
      <c r="V6" s="15"/>
      <c r="W6" s="16"/>
      <c r="X6" s="8"/>
      <c r="Y6" s="8"/>
      <c r="Z6" s="8"/>
      <c r="AA6" s="8"/>
      <c r="AB6" s="8"/>
      <c r="AC6" s="8"/>
    </row>
    <row r="7" spans="1:29" customFormat="1" ht="12" customHeight="1" x14ac:dyDescent="0.35">
      <c r="A7" s="6"/>
      <c r="B7" s="7"/>
      <c r="C7" s="20">
        <v>0</v>
      </c>
      <c r="D7" s="12"/>
      <c r="E7" s="17"/>
      <c r="F7" s="13"/>
      <c r="G7" s="21"/>
      <c r="H7" s="13"/>
      <c r="I7" s="13"/>
      <c r="J7" s="13"/>
      <c r="K7" s="13"/>
      <c r="L7" s="13"/>
      <c r="M7" s="13"/>
      <c r="N7" s="13"/>
      <c r="O7" s="13"/>
      <c r="P7" s="13"/>
      <c r="Q7" s="13"/>
      <c r="R7" s="13"/>
      <c r="S7" s="15"/>
      <c r="T7" s="19"/>
      <c r="U7" s="15"/>
      <c r="V7" s="15"/>
      <c r="W7" s="16"/>
      <c r="X7" s="8"/>
      <c r="Y7" s="8"/>
      <c r="Z7" s="8"/>
      <c r="AA7" s="8"/>
      <c r="AB7" s="8"/>
      <c r="AC7" s="8"/>
    </row>
    <row r="8" spans="1:29" customFormat="1" ht="5.15" customHeight="1" x14ac:dyDescent="0.35">
      <c r="A8" s="6"/>
      <c r="B8" s="7"/>
      <c r="C8" s="17"/>
      <c r="D8" s="17"/>
      <c r="E8" s="17"/>
      <c r="F8" s="36"/>
      <c r="G8" s="37"/>
      <c r="H8" s="37"/>
      <c r="I8" s="37"/>
      <c r="J8" s="38"/>
      <c r="K8" s="38"/>
      <c r="L8" s="38"/>
      <c r="M8" s="38"/>
      <c r="N8" s="38"/>
      <c r="O8" s="38"/>
      <c r="P8" s="38"/>
      <c r="Q8" s="38"/>
      <c r="R8" s="38"/>
      <c r="S8" s="38"/>
      <c r="T8" s="38"/>
      <c r="U8" s="38"/>
      <c r="V8" s="30"/>
      <c r="W8" s="16"/>
      <c r="X8" s="8"/>
      <c r="Y8" s="8"/>
      <c r="Z8" s="8"/>
      <c r="AA8" s="8"/>
      <c r="AB8" s="8"/>
      <c r="AC8" s="8"/>
    </row>
    <row r="9" spans="1:29" customFormat="1" ht="25.4" customHeight="1" x14ac:dyDescent="0.35">
      <c r="A9" s="6"/>
      <c r="B9" s="7"/>
      <c r="C9" s="39"/>
      <c r="D9" s="39"/>
      <c r="E9" s="39"/>
      <c r="F9" s="39"/>
      <c r="G9" s="40" t="str">
        <f>G4</f>
        <v>Property ID</v>
      </c>
      <c r="H9" s="39"/>
      <c r="I9" s="39"/>
      <c r="J9" s="39"/>
      <c r="K9" s="39"/>
      <c r="L9" s="39"/>
      <c r="M9" s="39"/>
      <c r="N9" s="39"/>
      <c r="O9" s="39"/>
      <c r="P9" s="39"/>
      <c r="Q9" s="39"/>
      <c r="R9" s="39"/>
      <c r="S9" s="39"/>
      <c r="T9" s="39"/>
      <c r="U9" s="39"/>
      <c r="V9" s="39"/>
      <c r="W9" s="41" t="s">
        <v>10</v>
      </c>
      <c r="X9" s="8"/>
      <c r="Y9" s="8"/>
      <c r="Z9" s="8"/>
      <c r="AA9" s="8"/>
      <c r="AB9" s="8"/>
      <c r="AC9" s="8"/>
    </row>
    <row r="10" spans="1:29" customFormat="1" ht="12" customHeight="1" x14ac:dyDescent="0.35">
      <c r="A10" s="6"/>
      <c r="B10" s="7"/>
      <c r="C10" s="7"/>
      <c r="D10" s="7"/>
      <c r="E10" s="7"/>
      <c r="F10" s="8"/>
      <c r="G10" s="8"/>
      <c r="H10" s="8"/>
      <c r="I10" s="8"/>
      <c r="J10" s="8"/>
      <c r="K10" s="8"/>
      <c r="L10" s="8"/>
      <c r="M10" s="8"/>
      <c r="N10" s="8"/>
      <c r="O10" s="8"/>
      <c r="P10" s="8"/>
      <c r="Q10" s="8"/>
      <c r="R10" s="8"/>
      <c r="S10" s="8"/>
      <c r="T10" s="8"/>
      <c r="U10" s="8"/>
      <c r="V10" s="8"/>
      <c r="W10" s="8"/>
      <c r="X10" s="8"/>
      <c r="Y10" s="8"/>
      <c r="Z10" s="8"/>
      <c r="AA10" s="8"/>
      <c r="AB10" s="8"/>
      <c r="AC10" s="8"/>
    </row>
    <row r="11" spans="1:29" customFormat="1" ht="12" customHeight="1" x14ac:dyDescent="0.35">
      <c r="A11" s="6"/>
      <c r="B11" s="7"/>
      <c r="C11" s="7"/>
      <c r="D11" s="7"/>
      <c r="E11" s="7"/>
      <c r="F11" s="7"/>
      <c r="G11" s="7"/>
      <c r="H11" s="8"/>
      <c r="I11" s="8"/>
      <c r="J11" s="8"/>
      <c r="K11" s="8"/>
      <c r="L11" s="8"/>
      <c r="M11" s="8"/>
      <c r="N11" s="8"/>
      <c r="O11" s="8"/>
      <c r="P11" s="8"/>
      <c r="Q11" s="8"/>
      <c r="R11" s="8"/>
      <c r="S11" s="8"/>
      <c r="T11" s="8"/>
      <c r="U11" s="8"/>
      <c r="V11" s="8"/>
      <c r="W11" s="8"/>
      <c r="X11" s="8"/>
      <c r="Y11" s="8"/>
      <c r="Z11" s="7"/>
      <c r="AA11" s="7"/>
      <c r="AB11" s="7"/>
      <c r="AC11" s="7"/>
    </row>
    <row r="12" spans="1:29" customFormat="1" ht="5.15" customHeight="1" thickBot="1" x14ac:dyDescent="0.4">
      <c r="A12" s="6"/>
      <c r="B12" s="7"/>
      <c r="C12" s="7"/>
      <c r="D12" s="7"/>
      <c r="E12" s="7"/>
      <c r="F12" s="7"/>
      <c r="G12" s="7"/>
      <c r="H12" s="8"/>
      <c r="I12" s="8"/>
      <c r="J12" s="8"/>
      <c r="K12" s="8"/>
      <c r="L12" s="8"/>
      <c r="M12" s="8"/>
      <c r="N12" s="8"/>
      <c r="O12" s="8"/>
      <c r="P12" s="8"/>
      <c r="Q12" s="8"/>
      <c r="R12" s="8"/>
      <c r="S12" s="8"/>
      <c r="T12" s="8"/>
      <c r="U12" s="8"/>
      <c r="V12" s="8"/>
      <c r="W12" s="8"/>
      <c r="X12" s="8"/>
      <c r="Y12" s="8"/>
      <c r="Z12" s="7"/>
      <c r="AA12" s="7"/>
      <c r="AB12" s="7"/>
      <c r="AC12" s="7"/>
    </row>
    <row r="13" spans="1:29" customFormat="1" ht="5.15" customHeight="1" x14ac:dyDescent="0.35">
      <c r="A13" s="6"/>
      <c r="B13" s="7"/>
      <c r="C13" s="9" t="s">
        <v>0</v>
      </c>
      <c r="D13" s="9"/>
      <c r="E13" s="9"/>
      <c r="F13" s="9"/>
      <c r="G13" s="9"/>
      <c r="H13" s="9"/>
      <c r="I13" s="9"/>
      <c r="J13" s="9"/>
      <c r="K13" s="10"/>
      <c r="L13" s="10"/>
      <c r="M13" s="10"/>
      <c r="N13" s="10"/>
      <c r="O13" s="10"/>
      <c r="P13" s="10"/>
      <c r="Q13" s="10"/>
      <c r="R13" s="10"/>
      <c r="S13" s="10"/>
      <c r="T13" s="10"/>
      <c r="U13" s="10"/>
      <c r="V13" s="10"/>
      <c r="W13" s="10"/>
      <c r="X13" s="10"/>
      <c r="Y13" s="11"/>
      <c r="Z13" s="8"/>
      <c r="AA13" s="8"/>
      <c r="AB13" s="8"/>
      <c r="AC13" s="8"/>
    </row>
    <row r="14" spans="1:29" customFormat="1" ht="12" customHeight="1" x14ac:dyDescent="0.35">
      <c r="A14" s="6"/>
      <c r="B14" s="7"/>
      <c r="C14" s="17"/>
      <c r="D14" s="17"/>
      <c r="E14" s="17"/>
      <c r="F14" s="26"/>
      <c r="G14" s="632" t="s">
        <v>933</v>
      </c>
      <c r="H14" s="32"/>
      <c r="I14" s="34" t="s">
        <v>935</v>
      </c>
      <c r="J14" s="32"/>
      <c r="K14" s="32"/>
      <c r="L14" s="32"/>
      <c r="M14" s="32"/>
      <c r="N14" s="32"/>
      <c r="O14" s="32"/>
      <c r="P14" s="32"/>
      <c r="Q14" s="32"/>
      <c r="R14" s="32"/>
      <c r="S14" s="32"/>
      <c r="T14" s="32"/>
      <c r="U14" s="32"/>
      <c r="V14" s="32"/>
      <c r="W14" s="32"/>
      <c r="X14" s="30"/>
      <c r="Y14" s="16"/>
      <c r="Z14" s="8"/>
      <c r="AA14" s="8"/>
      <c r="AB14" s="8"/>
      <c r="AC14" s="8"/>
    </row>
    <row r="15" spans="1:29" customFormat="1" ht="12" customHeight="1" x14ac:dyDescent="0.35">
      <c r="A15" s="6"/>
      <c r="B15" s="7"/>
      <c r="C15" s="17"/>
      <c r="D15" s="17"/>
      <c r="E15" s="17"/>
      <c r="F15" s="26"/>
      <c r="H15" s="32"/>
      <c r="K15" s="32"/>
      <c r="L15" s="32"/>
      <c r="M15" s="32"/>
      <c r="N15" s="32"/>
      <c r="O15" s="32"/>
      <c r="P15" s="34" t="s">
        <v>1049</v>
      </c>
      <c r="Q15" s="34"/>
      <c r="R15" s="32"/>
      <c r="S15" s="32"/>
      <c r="T15" s="32"/>
      <c r="U15" s="34" t="s">
        <v>1050</v>
      </c>
      <c r="V15" s="34"/>
      <c r="W15" s="32"/>
      <c r="X15" s="32"/>
      <c r="Y15" s="16"/>
      <c r="Z15" s="8"/>
      <c r="AA15" s="8"/>
      <c r="AB15" s="8"/>
      <c r="AC15" s="8"/>
    </row>
    <row r="16" spans="1:29" customFormat="1" ht="12" customHeight="1" x14ac:dyDescent="0.35">
      <c r="A16" s="6"/>
      <c r="B16" s="7"/>
      <c r="C16" s="17"/>
      <c r="D16" s="17"/>
      <c r="E16" s="17"/>
      <c r="F16" s="26"/>
      <c r="G16" t="s">
        <v>927</v>
      </c>
      <c r="H16" s="32" t="s">
        <v>1091</v>
      </c>
      <c r="I16" t="s">
        <v>1092</v>
      </c>
      <c r="K16" t="s">
        <v>934</v>
      </c>
      <c r="L16" s="32" t="s">
        <v>1091</v>
      </c>
      <c r="M16" t="s">
        <v>1092</v>
      </c>
      <c r="N16" s="32"/>
      <c r="O16" t="s">
        <v>928</v>
      </c>
      <c r="P16" s="32" t="str">
        <f>P107</f>
        <v>Dry seeding</v>
      </c>
      <c r="Q16" s="32" t="str">
        <f>Q107</f>
        <v>Brk</v>
      </c>
      <c r="R16" s="32" t="str">
        <f>R107</f>
        <v>Quality brk</v>
      </c>
      <c r="S16" s="32" t="str">
        <f>S107</f>
        <v>Spring</v>
      </c>
      <c r="T16" s="32"/>
      <c r="U16" s="32" t="str">
        <f>P16</f>
        <v>Dry seeding</v>
      </c>
      <c r="V16" s="32" t="str">
        <f t="shared" ref="V16:X16" si="0">Q16</f>
        <v>Brk</v>
      </c>
      <c r="W16" s="32" t="str">
        <f t="shared" si="0"/>
        <v>Quality brk</v>
      </c>
      <c r="X16" s="32" t="str">
        <f t="shared" si="0"/>
        <v>Spring</v>
      </c>
      <c r="Y16" s="16"/>
      <c r="Z16" s="8"/>
      <c r="AA16" s="8"/>
      <c r="AB16" s="8"/>
      <c r="AC16" s="8"/>
    </row>
    <row r="17" spans="1:29" customFormat="1" ht="12" customHeight="1" x14ac:dyDescent="0.35">
      <c r="A17" s="6"/>
      <c r="B17" s="7"/>
      <c r="C17" s="17"/>
      <c r="D17" s="17"/>
      <c r="E17" s="17"/>
      <c r="F17" s="26"/>
      <c r="G17" s="483" t="s">
        <v>45</v>
      </c>
      <c r="H17" s="199" t="b">
        <v>1</v>
      </c>
      <c r="I17" s="199" t="b">
        <v>1</v>
      </c>
      <c r="K17" s="648" t="s">
        <v>48</v>
      </c>
      <c r="L17" s="199" t="b">
        <v>1</v>
      </c>
      <c r="M17" s="199" t="b">
        <v>1</v>
      </c>
      <c r="N17" s="32"/>
      <c r="O17" s="483" t="s">
        <v>48</v>
      </c>
      <c r="P17" s="199" t="b">
        <v>1</v>
      </c>
      <c r="Q17" s="199" t="b">
        <v>1</v>
      </c>
      <c r="R17" s="199" t="b">
        <v>1</v>
      </c>
      <c r="S17" s="199" t="b">
        <v>0</v>
      </c>
      <c r="T17" s="32"/>
      <c r="U17" s="199" t="b">
        <v>1</v>
      </c>
      <c r="V17" s="199" t="b">
        <v>1</v>
      </c>
      <c r="W17" s="199" t="b">
        <v>0</v>
      </c>
      <c r="X17" s="199" t="b">
        <v>0</v>
      </c>
      <c r="Y17" s="16"/>
      <c r="Z17" s="8"/>
      <c r="AA17" s="8"/>
      <c r="AB17" s="8"/>
      <c r="AC17" s="8"/>
    </row>
    <row r="18" spans="1:29" customFormat="1" ht="12" customHeight="1" x14ac:dyDescent="0.35">
      <c r="A18" s="6"/>
      <c r="B18" s="7"/>
      <c r="C18" s="17"/>
      <c r="D18" s="17"/>
      <c r="E18" s="17"/>
      <c r="F18" s="26"/>
      <c r="G18" s="484" t="s">
        <v>900</v>
      </c>
      <c r="H18" s="199" t="b">
        <v>1</v>
      </c>
      <c r="I18" s="199" t="b">
        <v>1</v>
      </c>
      <c r="K18" s="649" t="s">
        <v>779</v>
      </c>
      <c r="L18" s="199" t="b">
        <v>1</v>
      </c>
      <c r="M18" s="833" t="b">
        <v>1</v>
      </c>
      <c r="N18" s="32"/>
      <c r="O18" s="484" t="s">
        <v>779</v>
      </c>
      <c r="P18" s="199" t="b">
        <v>1</v>
      </c>
      <c r="Q18" s="199" t="b">
        <v>1</v>
      </c>
      <c r="R18" s="199" t="b">
        <v>1</v>
      </c>
      <c r="S18" s="199" t="b">
        <v>0</v>
      </c>
      <c r="T18" s="32"/>
      <c r="U18" s="199" t="b">
        <v>1</v>
      </c>
      <c r="V18" s="199" t="b">
        <v>1</v>
      </c>
      <c r="W18" s="199" t="b">
        <v>1</v>
      </c>
      <c r="X18" s="199" t="b">
        <v>0</v>
      </c>
      <c r="Y18" s="16"/>
      <c r="Z18" s="8"/>
      <c r="AA18" s="8"/>
      <c r="AB18" s="8"/>
      <c r="AC18" s="8"/>
    </row>
    <row r="19" spans="1:29" customFormat="1" ht="12" customHeight="1" x14ac:dyDescent="0.35">
      <c r="A19" s="6"/>
      <c r="B19" s="7"/>
      <c r="C19" s="17"/>
      <c r="D19" s="17"/>
      <c r="E19" s="17"/>
      <c r="F19" s="26"/>
      <c r="G19" s="484" t="s">
        <v>43</v>
      </c>
      <c r="H19" s="199" t="b">
        <v>0</v>
      </c>
      <c r="I19" s="199" t="b">
        <v>0</v>
      </c>
      <c r="K19" s="649" t="s">
        <v>307</v>
      </c>
      <c r="L19" s="834" t="b">
        <v>1</v>
      </c>
      <c r="M19" s="628" t="b">
        <v>1</v>
      </c>
      <c r="N19" s="32"/>
      <c r="O19" s="484" t="s">
        <v>45</v>
      </c>
      <c r="P19" s="199" t="b">
        <v>1</v>
      </c>
      <c r="Q19" s="199" t="b">
        <v>1</v>
      </c>
      <c r="R19" s="199" t="b">
        <v>1</v>
      </c>
      <c r="S19" s="199" t="b">
        <v>0</v>
      </c>
      <c r="T19" s="32"/>
      <c r="U19" s="199" t="b">
        <v>1</v>
      </c>
      <c r="V19" s="199" t="b">
        <v>1</v>
      </c>
      <c r="W19" s="199" t="b">
        <v>0</v>
      </c>
      <c r="X19" s="199" t="b">
        <v>0</v>
      </c>
      <c r="Y19" s="16"/>
      <c r="Z19" s="8"/>
      <c r="AA19" s="8"/>
      <c r="AB19" s="8"/>
      <c r="AC19" s="8"/>
    </row>
    <row r="20" spans="1:29" customFormat="1" ht="12" customHeight="1" x14ac:dyDescent="0.35">
      <c r="A20" s="6"/>
      <c r="B20" s="7"/>
      <c r="C20" s="17"/>
      <c r="D20" s="17"/>
      <c r="E20" s="17"/>
      <c r="F20" s="26"/>
      <c r="G20" s="484" t="s">
        <v>47</v>
      </c>
      <c r="H20" s="199" t="b">
        <v>0</v>
      </c>
      <c r="I20" s="199" t="b">
        <v>0</v>
      </c>
      <c r="K20" s="484" t="s">
        <v>308</v>
      </c>
      <c r="L20" s="199" t="b">
        <v>0</v>
      </c>
      <c r="M20" s="233" t="b">
        <v>0</v>
      </c>
      <c r="N20" s="32"/>
      <c r="O20" s="484" t="s">
        <v>900</v>
      </c>
      <c r="P20" s="199" t="b">
        <v>1</v>
      </c>
      <c r="Q20" s="199" t="b">
        <v>1</v>
      </c>
      <c r="R20" s="199" t="b">
        <v>1</v>
      </c>
      <c r="S20" s="199" t="b">
        <v>0</v>
      </c>
      <c r="T20" s="32"/>
      <c r="U20" s="199" t="b">
        <v>1</v>
      </c>
      <c r="V20" s="199" t="b">
        <v>1</v>
      </c>
      <c r="W20" s="199" t="b">
        <v>0</v>
      </c>
      <c r="X20" s="199" t="b">
        <v>0</v>
      </c>
      <c r="Y20" s="16"/>
      <c r="Z20" s="8"/>
      <c r="AA20" s="8"/>
      <c r="AB20" s="8"/>
      <c r="AC20" s="8"/>
    </row>
    <row r="21" spans="1:29" customFormat="1" ht="12" customHeight="1" x14ac:dyDescent="0.35">
      <c r="A21" s="6"/>
      <c r="B21" s="7"/>
      <c r="C21" s="17"/>
      <c r="D21" s="17"/>
      <c r="E21" s="17"/>
      <c r="F21" s="26"/>
      <c r="G21" s="484" t="s">
        <v>50</v>
      </c>
      <c r="H21" s="199" t="b">
        <v>0</v>
      </c>
      <c r="I21" s="199" t="b">
        <v>0</v>
      </c>
      <c r="K21" s="484" t="s">
        <v>929</v>
      </c>
      <c r="L21" s="199" t="b">
        <v>0</v>
      </c>
      <c r="M21" s="199" t="b">
        <v>0</v>
      </c>
      <c r="N21" s="32"/>
      <c r="O21" s="484" t="s">
        <v>43</v>
      </c>
      <c r="P21" s="199" t="b">
        <v>1</v>
      </c>
      <c r="Q21" s="199" t="b">
        <v>1</v>
      </c>
      <c r="R21" s="199" t="b">
        <v>1</v>
      </c>
      <c r="S21" s="199" t="b">
        <v>0</v>
      </c>
      <c r="T21" s="32"/>
      <c r="U21" s="199" t="b">
        <v>1</v>
      </c>
      <c r="V21" s="199" t="b">
        <v>1</v>
      </c>
      <c r="W21" s="199" t="b">
        <v>0</v>
      </c>
      <c r="X21" s="199" t="b">
        <v>0</v>
      </c>
      <c r="Y21" s="16"/>
      <c r="Z21" s="8"/>
      <c r="AA21" s="8"/>
      <c r="AB21" s="8"/>
      <c r="AC21" s="8"/>
    </row>
    <row r="22" spans="1:29" customFormat="1" ht="12" customHeight="1" x14ac:dyDescent="0.35">
      <c r="A22" s="6"/>
      <c r="B22" s="7"/>
      <c r="C22" s="17"/>
      <c r="D22" s="17"/>
      <c r="E22" s="17"/>
      <c r="F22" s="26"/>
      <c r="G22" s="484" t="s">
        <v>51</v>
      </c>
      <c r="H22" s="199" t="b">
        <v>0</v>
      </c>
      <c r="I22" s="199" t="b">
        <v>0</v>
      </c>
      <c r="K22" s="649" t="s">
        <v>309</v>
      </c>
      <c r="L22" s="199" t="b">
        <v>1</v>
      </c>
      <c r="M22" s="199" t="b">
        <v>1</v>
      </c>
      <c r="N22" s="32"/>
      <c r="O22" s="484" t="s">
        <v>47</v>
      </c>
      <c r="P22" s="199" t="b">
        <v>1</v>
      </c>
      <c r="Q22" s="199" t="b">
        <v>1</v>
      </c>
      <c r="R22" s="199" t="b">
        <v>1</v>
      </c>
      <c r="S22" s="199" t="b">
        <v>0</v>
      </c>
      <c r="T22" s="32"/>
      <c r="U22" s="199" t="b">
        <v>1</v>
      </c>
      <c r="V22" s="199" t="b">
        <v>1</v>
      </c>
      <c r="W22" s="199" t="b">
        <v>0</v>
      </c>
      <c r="X22" s="199" t="b">
        <v>0</v>
      </c>
      <c r="Y22" s="16"/>
      <c r="Z22" s="8"/>
      <c r="AA22" s="8"/>
      <c r="AB22" s="8"/>
      <c r="AC22" s="8"/>
    </row>
    <row r="23" spans="1:29" customFormat="1" ht="12" customHeight="1" x14ac:dyDescent="0.35">
      <c r="A23" s="6"/>
      <c r="B23" s="7"/>
      <c r="C23" s="17"/>
      <c r="D23" s="17"/>
      <c r="E23" s="17"/>
      <c r="F23" s="26"/>
      <c r="G23" s="484" t="s">
        <v>46</v>
      </c>
      <c r="H23" s="199" t="b">
        <v>1</v>
      </c>
      <c r="I23" s="199" t="b">
        <v>1</v>
      </c>
      <c r="K23" s="649" t="s">
        <v>1041</v>
      </c>
      <c r="L23" s="199" t="b">
        <v>1</v>
      </c>
      <c r="M23" s="199" t="b">
        <v>0</v>
      </c>
      <c r="N23" s="32"/>
      <c r="O23" s="484" t="s">
        <v>50</v>
      </c>
      <c r="P23" s="199" t="b">
        <v>1</v>
      </c>
      <c r="Q23" s="199" t="b">
        <v>1</v>
      </c>
      <c r="R23" s="199" t="b">
        <v>1</v>
      </c>
      <c r="S23" s="199" t="b">
        <v>0</v>
      </c>
      <c r="T23" s="32"/>
      <c r="U23" s="199" t="b">
        <v>1</v>
      </c>
      <c r="V23" s="199" t="b">
        <v>1</v>
      </c>
      <c r="W23" s="199" t="b">
        <v>0</v>
      </c>
      <c r="X23" s="199" t="b">
        <v>0</v>
      </c>
      <c r="Y23" s="16"/>
      <c r="Z23" s="8"/>
      <c r="AA23" s="8"/>
      <c r="AB23" s="8"/>
      <c r="AC23" s="8"/>
    </row>
    <row r="24" spans="1:29" customFormat="1" ht="12" customHeight="1" x14ac:dyDescent="0.35">
      <c r="A24" s="6"/>
      <c r="B24" s="7"/>
      <c r="C24" s="17"/>
      <c r="D24" s="17"/>
      <c r="E24" s="17"/>
      <c r="F24" s="26"/>
      <c r="G24" s="484" t="s">
        <v>1175</v>
      </c>
      <c r="H24" s="199" t="b">
        <v>1</v>
      </c>
      <c r="I24" s="199" t="b">
        <v>1</v>
      </c>
      <c r="K24" s="649" t="s">
        <v>310</v>
      </c>
      <c r="L24" s="199" t="b">
        <v>0</v>
      </c>
      <c r="M24" s="199" t="b">
        <v>0</v>
      </c>
      <c r="N24" s="32"/>
      <c r="O24" s="484" t="s">
        <v>308</v>
      </c>
      <c r="P24" s="199" t="b">
        <v>1</v>
      </c>
      <c r="Q24" s="199" t="b">
        <v>1</v>
      </c>
      <c r="R24" s="199" t="b">
        <v>1</v>
      </c>
      <c r="S24" s="199" t="b">
        <v>0</v>
      </c>
      <c r="T24" s="32"/>
      <c r="U24" s="199" t="b">
        <v>1</v>
      </c>
      <c r="V24" s="199" t="b">
        <v>1</v>
      </c>
      <c r="W24" s="199" t="b">
        <v>0</v>
      </c>
      <c r="X24" s="199" t="b">
        <v>0</v>
      </c>
      <c r="Y24" s="16"/>
      <c r="Z24" s="8"/>
      <c r="AA24" s="8"/>
      <c r="AB24" s="8"/>
      <c r="AC24" s="8"/>
    </row>
    <row r="25" spans="1:29" customFormat="1" ht="12" customHeight="1" x14ac:dyDescent="0.35">
      <c r="A25" s="6"/>
      <c r="B25" s="7"/>
      <c r="C25" s="17"/>
      <c r="D25" s="17"/>
      <c r="E25" s="17"/>
      <c r="F25" s="26"/>
      <c r="G25" s="484" t="s">
        <v>1170</v>
      </c>
      <c r="H25" s="199" t="b">
        <v>0</v>
      </c>
      <c r="I25" s="199" t="b">
        <v>0</v>
      </c>
      <c r="K25" s="649" t="s">
        <v>930</v>
      </c>
      <c r="L25" s="199" t="b">
        <v>0</v>
      </c>
      <c r="M25" s="199" t="b">
        <v>0</v>
      </c>
      <c r="N25" s="32"/>
      <c r="O25" s="484" t="s">
        <v>929</v>
      </c>
      <c r="P25" s="199" t="b">
        <v>1</v>
      </c>
      <c r="Q25" s="199" t="b">
        <v>1</v>
      </c>
      <c r="R25" s="199" t="b">
        <v>1</v>
      </c>
      <c r="S25" s="199" t="b">
        <v>0</v>
      </c>
      <c r="T25" s="32"/>
      <c r="U25" s="199" t="b">
        <v>1</v>
      </c>
      <c r="V25" s="199" t="b">
        <v>1</v>
      </c>
      <c r="W25" s="199" t="b">
        <v>0</v>
      </c>
      <c r="X25" s="199" t="b">
        <v>0</v>
      </c>
      <c r="Y25" s="16"/>
      <c r="Z25" s="8"/>
      <c r="AA25" s="8"/>
      <c r="AB25" s="8"/>
      <c r="AC25" s="8"/>
    </row>
    <row r="26" spans="1:29" customFormat="1" ht="12" customHeight="1" x14ac:dyDescent="0.35">
      <c r="A26" s="6"/>
      <c r="B26" s="7"/>
      <c r="C26" s="17"/>
      <c r="D26" s="17"/>
      <c r="E26" s="17"/>
      <c r="F26" s="26"/>
      <c r="G26" s="484" t="s">
        <v>44</v>
      </c>
      <c r="H26" s="199" t="b">
        <v>1</v>
      </c>
      <c r="I26" s="199" t="b">
        <v>1</v>
      </c>
      <c r="K26" s="649" t="s">
        <v>311</v>
      </c>
      <c r="L26" s="199" t="b">
        <v>0</v>
      </c>
      <c r="M26" s="199" t="b">
        <v>0</v>
      </c>
      <c r="N26" s="32"/>
      <c r="O26" s="484" t="s">
        <v>51</v>
      </c>
      <c r="P26" s="199" t="b">
        <v>1</v>
      </c>
      <c r="Q26" s="199" t="b">
        <v>1</v>
      </c>
      <c r="R26" s="199" t="b">
        <v>1</v>
      </c>
      <c r="S26" s="199" t="b">
        <v>0</v>
      </c>
      <c r="T26" s="32"/>
      <c r="U26" s="199" t="b">
        <v>1</v>
      </c>
      <c r="V26" s="199" t="b">
        <v>1</v>
      </c>
      <c r="W26" s="199" t="b">
        <v>0</v>
      </c>
      <c r="X26" s="199" t="b">
        <v>0</v>
      </c>
      <c r="Y26" s="16"/>
      <c r="Z26" s="8"/>
      <c r="AA26" s="8"/>
      <c r="AB26" s="8"/>
      <c r="AC26" s="8"/>
    </row>
    <row r="27" spans="1:29" customFormat="1" ht="12" customHeight="1" x14ac:dyDescent="0.35">
      <c r="A27" s="6"/>
      <c r="B27" s="7"/>
      <c r="C27" s="17"/>
      <c r="D27" s="17"/>
      <c r="E27" s="17"/>
      <c r="F27" s="26"/>
      <c r="G27" s="484" t="s">
        <v>901</v>
      </c>
      <c r="H27" s="199" t="b">
        <v>1</v>
      </c>
      <c r="I27" s="199" t="b">
        <v>1</v>
      </c>
      <c r="K27" s="650" t="s">
        <v>931</v>
      </c>
      <c r="L27" s="199" t="b">
        <v>0</v>
      </c>
      <c r="M27" s="199" t="b">
        <v>0</v>
      </c>
      <c r="N27" s="32"/>
      <c r="O27" s="484" t="s">
        <v>46</v>
      </c>
      <c r="P27" s="199" t="b">
        <v>1</v>
      </c>
      <c r="Q27" s="199" t="b">
        <v>1</v>
      </c>
      <c r="R27" s="199" t="b">
        <v>1</v>
      </c>
      <c r="S27" s="199" t="b">
        <v>0</v>
      </c>
      <c r="T27" s="32"/>
      <c r="U27" s="199" t="b">
        <v>1</v>
      </c>
      <c r="V27" s="199" t="b">
        <v>1</v>
      </c>
      <c r="W27" s="199" t="b">
        <v>0</v>
      </c>
      <c r="X27" s="199" t="b">
        <v>0</v>
      </c>
      <c r="Y27" s="16"/>
      <c r="Z27" s="8"/>
      <c r="AA27" s="8"/>
      <c r="AB27" s="8"/>
      <c r="AC27" s="8"/>
    </row>
    <row r="28" spans="1:29" customFormat="1" ht="12" customHeight="1" x14ac:dyDescent="0.35">
      <c r="A28" s="6"/>
      <c r="B28" s="7"/>
      <c r="C28" s="17"/>
      <c r="D28" s="17"/>
      <c r="E28" s="17"/>
      <c r="F28" s="26"/>
      <c r="G28" s="484" t="s">
        <v>195</v>
      </c>
      <c r="H28" s="199" t="b">
        <v>1</v>
      </c>
      <c r="I28" s="199" t="b">
        <v>1</v>
      </c>
      <c r="K28" s="650" t="s">
        <v>312</v>
      </c>
      <c r="L28" s="199" t="b">
        <v>0</v>
      </c>
      <c r="M28" s="199" t="b">
        <v>0</v>
      </c>
      <c r="N28" s="32"/>
      <c r="O28" s="484" t="s">
        <v>1175</v>
      </c>
      <c r="P28" s="199" t="b">
        <v>1</v>
      </c>
      <c r="Q28" s="199" t="b">
        <v>1</v>
      </c>
      <c r="R28" s="199" t="b">
        <v>1</v>
      </c>
      <c r="S28" s="199" t="b">
        <v>0</v>
      </c>
      <c r="T28" s="32"/>
      <c r="U28" s="199" t="b">
        <v>1</v>
      </c>
      <c r="V28" s="199" t="b">
        <v>1</v>
      </c>
      <c r="W28" s="199" t="b">
        <v>0</v>
      </c>
      <c r="X28" s="199" t="b">
        <v>0</v>
      </c>
      <c r="Y28" s="16"/>
      <c r="Z28" s="8"/>
      <c r="AA28" s="8"/>
      <c r="AB28" s="8"/>
      <c r="AC28" s="8"/>
    </row>
    <row r="29" spans="1:29" customFormat="1" ht="12" customHeight="1" x14ac:dyDescent="0.35">
      <c r="A29" s="6"/>
      <c r="B29" s="7"/>
      <c r="C29" s="17"/>
      <c r="D29" s="17"/>
      <c r="E29" s="17"/>
      <c r="F29" s="26"/>
      <c r="G29" s="484" t="s">
        <v>41</v>
      </c>
      <c r="H29" s="199" t="b">
        <v>1</v>
      </c>
      <c r="I29" s="199" t="b">
        <v>1</v>
      </c>
      <c r="K29" s="650" t="s">
        <v>932</v>
      </c>
      <c r="L29" s="199" t="b">
        <v>0</v>
      </c>
      <c r="M29" s="199" t="b">
        <v>0</v>
      </c>
      <c r="N29" s="32"/>
      <c r="O29" s="484" t="s">
        <v>307</v>
      </c>
      <c r="P29" s="199" t="b">
        <v>1</v>
      </c>
      <c r="Q29" s="199" t="b">
        <v>1</v>
      </c>
      <c r="R29" s="199" t="b">
        <v>1</v>
      </c>
      <c r="S29" s="199" t="b">
        <v>0</v>
      </c>
      <c r="T29" s="32"/>
      <c r="U29" s="199" t="b">
        <v>1</v>
      </c>
      <c r="V29" s="199" t="b">
        <v>1</v>
      </c>
      <c r="W29" s="199" t="b">
        <v>0</v>
      </c>
      <c r="X29" s="199" t="b">
        <v>0</v>
      </c>
      <c r="Y29" s="16"/>
      <c r="Z29" s="8"/>
      <c r="AA29" s="8"/>
      <c r="AB29" s="8"/>
      <c r="AC29" s="8"/>
    </row>
    <row r="30" spans="1:29" customFormat="1" ht="12" customHeight="1" x14ac:dyDescent="0.35">
      <c r="A30" s="6"/>
      <c r="B30" s="7"/>
      <c r="C30" s="17"/>
      <c r="D30" s="17"/>
      <c r="E30" s="17"/>
      <c r="F30" s="26"/>
      <c r="G30" s="484" t="s">
        <v>903</v>
      </c>
      <c r="H30" s="199" t="b">
        <v>1</v>
      </c>
      <c r="I30" s="199" t="b">
        <v>1</v>
      </c>
      <c r="K30" s="32"/>
      <c r="L30" s="32"/>
      <c r="M30" s="32"/>
      <c r="N30" s="32"/>
      <c r="O30" s="484" t="s">
        <v>1170</v>
      </c>
      <c r="P30" s="199" t="b">
        <v>1</v>
      </c>
      <c r="Q30" s="199" t="b">
        <v>1</v>
      </c>
      <c r="R30" s="199" t="b">
        <v>1</v>
      </c>
      <c r="S30" s="199" t="b">
        <v>0</v>
      </c>
      <c r="T30" s="32"/>
      <c r="U30" s="199" t="b">
        <v>1</v>
      </c>
      <c r="V30" s="199" t="b">
        <v>1</v>
      </c>
      <c r="W30" s="199" t="b">
        <v>0</v>
      </c>
      <c r="X30" s="199" t="b">
        <v>0</v>
      </c>
      <c r="Y30" s="16"/>
      <c r="Z30" s="8"/>
      <c r="AA30" s="8"/>
      <c r="AB30" s="8"/>
      <c r="AC30" s="8"/>
    </row>
    <row r="31" spans="1:29" customFormat="1" ht="12" customHeight="1" x14ac:dyDescent="0.35">
      <c r="A31" s="6"/>
      <c r="B31" s="7"/>
      <c r="C31" s="17"/>
      <c r="D31" s="17"/>
      <c r="E31" s="17"/>
      <c r="F31" s="26"/>
      <c r="G31" s="484" t="s">
        <v>52</v>
      </c>
      <c r="H31" s="199" t="b">
        <v>0</v>
      </c>
      <c r="I31" s="199" t="b">
        <v>0</v>
      </c>
      <c r="K31" s="32"/>
      <c r="L31" s="32"/>
      <c r="M31" s="32"/>
      <c r="N31" s="32"/>
      <c r="O31" s="484" t="s">
        <v>44</v>
      </c>
      <c r="P31" s="199" t="b">
        <v>1</v>
      </c>
      <c r="Q31" s="199" t="b">
        <v>1</v>
      </c>
      <c r="R31" s="199" t="b">
        <v>1</v>
      </c>
      <c r="S31" s="199" t="b">
        <v>0</v>
      </c>
      <c r="T31" s="32"/>
      <c r="U31" s="199" t="b">
        <v>1</v>
      </c>
      <c r="V31" s="199" t="b">
        <v>1</v>
      </c>
      <c r="W31" s="199" t="b">
        <v>0</v>
      </c>
      <c r="X31" s="199" t="b">
        <v>0</v>
      </c>
      <c r="Y31" s="16"/>
      <c r="Z31" s="8"/>
      <c r="AA31" s="8"/>
      <c r="AB31" s="8"/>
      <c r="AC31" s="8"/>
    </row>
    <row r="32" spans="1:29" customFormat="1" ht="12" customHeight="1" x14ac:dyDescent="0.35">
      <c r="A32" s="6"/>
      <c r="B32" s="7"/>
      <c r="C32" s="17"/>
      <c r="D32" s="17"/>
      <c r="E32" s="17"/>
      <c r="F32" s="26"/>
      <c r="G32" s="484" t="s">
        <v>42</v>
      </c>
      <c r="H32" s="199" t="b">
        <v>1</v>
      </c>
      <c r="I32" s="199" t="b">
        <v>1</v>
      </c>
      <c r="K32" s="32"/>
      <c r="L32" s="32"/>
      <c r="M32" s="32"/>
      <c r="N32" s="32"/>
      <c r="O32" s="484" t="s">
        <v>901</v>
      </c>
      <c r="P32" s="199" t="b">
        <v>1</v>
      </c>
      <c r="Q32" s="199" t="b">
        <v>1</v>
      </c>
      <c r="R32" s="199" t="b">
        <v>1</v>
      </c>
      <c r="S32" s="199" t="b">
        <v>0</v>
      </c>
      <c r="T32" s="32"/>
      <c r="U32" s="199" t="b">
        <v>1</v>
      </c>
      <c r="V32" s="199" t="b">
        <v>1</v>
      </c>
      <c r="W32" s="199" t="b">
        <v>0</v>
      </c>
      <c r="X32" s="199" t="b">
        <v>0</v>
      </c>
      <c r="Y32" s="16"/>
      <c r="Z32" s="8"/>
      <c r="AA32" s="8"/>
      <c r="AB32" s="8"/>
      <c r="AC32" s="8"/>
    </row>
    <row r="33" spans="1:29" customFormat="1" ht="12" customHeight="1" x14ac:dyDescent="0.35">
      <c r="A33" s="6"/>
      <c r="B33" s="7"/>
      <c r="C33" s="17"/>
      <c r="D33" s="17"/>
      <c r="E33" s="17"/>
      <c r="F33" s="26"/>
      <c r="G33" s="484" t="s">
        <v>899</v>
      </c>
      <c r="H33" s="199" t="b">
        <v>1</v>
      </c>
      <c r="I33" s="199" t="b">
        <v>1</v>
      </c>
      <c r="K33" s="32"/>
      <c r="L33" s="32"/>
      <c r="M33" s="32"/>
      <c r="N33" s="32"/>
      <c r="O33" s="484" t="s">
        <v>195</v>
      </c>
      <c r="P33" s="199" t="b">
        <v>1</v>
      </c>
      <c r="Q33" s="199" t="b">
        <v>1</v>
      </c>
      <c r="R33" s="199" t="b">
        <v>1</v>
      </c>
      <c r="S33" s="199" t="b">
        <v>0</v>
      </c>
      <c r="T33" s="32"/>
      <c r="U33" s="199" t="b">
        <v>1</v>
      </c>
      <c r="V33" s="199" t="b">
        <v>1</v>
      </c>
      <c r="W33" s="199" t="b">
        <v>0</v>
      </c>
      <c r="X33" s="199" t="b">
        <v>0</v>
      </c>
      <c r="Y33" s="16"/>
      <c r="Z33" s="8"/>
      <c r="AA33" s="8"/>
      <c r="AB33" s="8"/>
      <c r="AC33" s="8"/>
    </row>
    <row r="34" spans="1:29" customFormat="1" ht="12" customHeight="1" x14ac:dyDescent="0.35">
      <c r="A34" s="6"/>
      <c r="B34" s="7"/>
      <c r="C34" s="17"/>
      <c r="D34" s="17"/>
      <c r="E34" s="17"/>
      <c r="F34" s="26"/>
      <c r="G34" s="484" t="s">
        <v>49</v>
      </c>
      <c r="H34" s="199" t="b">
        <v>1</v>
      </c>
      <c r="I34" s="199" t="b">
        <v>1</v>
      </c>
      <c r="K34" s="32"/>
      <c r="L34" s="32"/>
      <c r="M34" s="32"/>
      <c r="N34" s="32"/>
      <c r="O34" s="484" t="s">
        <v>41</v>
      </c>
      <c r="P34" s="199" t="b">
        <v>1</v>
      </c>
      <c r="Q34" s="199" t="b">
        <v>1</v>
      </c>
      <c r="R34" s="199" t="b">
        <v>1</v>
      </c>
      <c r="S34" s="199" t="b">
        <v>0</v>
      </c>
      <c r="T34" s="32"/>
      <c r="U34" s="199" t="b">
        <v>1</v>
      </c>
      <c r="V34" s="199" t="b">
        <v>1</v>
      </c>
      <c r="W34" s="199" t="b">
        <v>0</v>
      </c>
      <c r="X34" s="199" t="b">
        <v>0</v>
      </c>
      <c r="Y34" s="16"/>
      <c r="Z34" s="8"/>
      <c r="AA34" s="8"/>
      <c r="AB34" s="8"/>
      <c r="AC34" s="8"/>
    </row>
    <row r="35" spans="1:29" customFormat="1" ht="12" customHeight="1" x14ac:dyDescent="0.35">
      <c r="A35" s="6"/>
      <c r="B35" s="7"/>
      <c r="C35" s="17"/>
      <c r="D35" s="17"/>
      <c r="E35" s="17"/>
      <c r="F35" s="26"/>
      <c r="G35" s="485" t="s">
        <v>902</v>
      </c>
      <c r="H35" s="199" t="b">
        <v>1</v>
      </c>
      <c r="I35" s="199" t="b">
        <v>1</v>
      </c>
      <c r="K35" s="32"/>
      <c r="L35" s="32"/>
      <c r="M35" s="32"/>
      <c r="N35" s="32"/>
      <c r="O35" s="484" t="s">
        <v>903</v>
      </c>
      <c r="P35" s="199" t="b">
        <v>1</v>
      </c>
      <c r="Q35" s="199" t="b">
        <v>1</v>
      </c>
      <c r="R35" s="199" t="b">
        <v>1</v>
      </c>
      <c r="S35" s="199" t="b">
        <v>0</v>
      </c>
      <c r="T35" s="32"/>
      <c r="U35" s="199" t="b">
        <v>1</v>
      </c>
      <c r="V35" s="199" t="b">
        <v>1</v>
      </c>
      <c r="W35" s="199" t="b">
        <v>0</v>
      </c>
      <c r="X35" s="199" t="b">
        <v>0</v>
      </c>
      <c r="Y35" s="16"/>
      <c r="Z35" s="8"/>
      <c r="AA35" s="8"/>
      <c r="AB35" s="8"/>
      <c r="AC35" s="8"/>
    </row>
    <row r="36" spans="1:29" customFormat="1" ht="12" customHeight="1" x14ac:dyDescent="0.35">
      <c r="A36" s="6"/>
      <c r="B36" s="7"/>
      <c r="C36" s="17"/>
      <c r="D36" s="17"/>
      <c r="E36" s="17"/>
      <c r="F36" s="26"/>
      <c r="K36" s="32"/>
      <c r="L36" s="32"/>
      <c r="M36" s="32"/>
      <c r="N36" s="32"/>
      <c r="O36" s="484" t="s">
        <v>309</v>
      </c>
      <c r="P36" s="199" t="b">
        <v>1</v>
      </c>
      <c r="Q36" s="199" t="b">
        <v>1</v>
      </c>
      <c r="R36" s="199" t="b">
        <v>1</v>
      </c>
      <c r="S36" s="199" t="b">
        <v>0</v>
      </c>
      <c r="T36" s="32"/>
      <c r="U36" s="199" t="b">
        <v>1</v>
      </c>
      <c r="V36" s="199" t="b">
        <v>1</v>
      </c>
      <c r="W36" s="199" t="b">
        <v>0</v>
      </c>
      <c r="X36" s="199" t="b">
        <v>0</v>
      </c>
      <c r="Y36" s="16"/>
      <c r="Z36" s="8"/>
      <c r="AA36" s="8"/>
      <c r="AB36" s="8"/>
      <c r="AC36" s="8"/>
    </row>
    <row r="37" spans="1:29" customFormat="1" ht="12" customHeight="1" x14ac:dyDescent="0.35">
      <c r="A37" s="6"/>
      <c r="B37" s="7"/>
      <c r="C37" s="17"/>
      <c r="D37" s="17"/>
      <c r="E37" s="17"/>
      <c r="F37" s="26"/>
      <c r="K37" s="32"/>
      <c r="L37" s="32"/>
      <c r="M37" s="32"/>
      <c r="N37" s="32"/>
      <c r="O37" s="484" t="s">
        <v>1041</v>
      </c>
      <c r="P37" s="199" t="b">
        <v>1</v>
      </c>
      <c r="Q37" s="199" t="b">
        <v>1</v>
      </c>
      <c r="R37" s="199" t="b">
        <v>1</v>
      </c>
      <c r="S37" s="199" t="b">
        <v>0</v>
      </c>
      <c r="T37" s="32"/>
      <c r="U37" s="199" t="b">
        <v>1</v>
      </c>
      <c r="V37" s="199" t="b">
        <v>1</v>
      </c>
      <c r="W37" s="199" t="b">
        <v>0</v>
      </c>
      <c r="X37" s="199" t="b">
        <v>0</v>
      </c>
      <c r="Y37" s="16"/>
      <c r="Z37" s="8"/>
      <c r="AA37" s="8"/>
      <c r="AB37" s="8"/>
      <c r="AC37" s="8"/>
    </row>
    <row r="38" spans="1:29" customFormat="1" ht="12" customHeight="1" x14ac:dyDescent="0.35">
      <c r="A38" s="6"/>
      <c r="B38" s="7"/>
      <c r="C38" s="17"/>
      <c r="D38" s="17"/>
      <c r="E38" s="17"/>
      <c r="F38" s="26"/>
      <c r="K38" s="32"/>
      <c r="L38" s="32"/>
      <c r="M38" s="32"/>
      <c r="N38" s="32"/>
      <c r="O38" s="484" t="s">
        <v>310</v>
      </c>
      <c r="P38" s="199" t="b">
        <v>1</v>
      </c>
      <c r="Q38" s="199" t="b">
        <v>1</v>
      </c>
      <c r="R38" s="199" t="b">
        <v>1</v>
      </c>
      <c r="S38" s="199" t="b">
        <v>0</v>
      </c>
      <c r="T38" s="32"/>
      <c r="U38" s="199" t="b">
        <v>1</v>
      </c>
      <c r="V38" s="199" t="b">
        <v>1</v>
      </c>
      <c r="W38" s="199" t="b">
        <v>0</v>
      </c>
      <c r="X38" s="199" t="b">
        <v>0</v>
      </c>
      <c r="Y38" s="16"/>
      <c r="Z38" s="8"/>
      <c r="AA38" s="8"/>
      <c r="AB38" s="8"/>
      <c r="AC38" s="8"/>
    </row>
    <row r="39" spans="1:29" customFormat="1" ht="12" customHeight="1" x14ac:dyDescent="0.35">
      <c r="A39" s="6"/>
      <c r="B39" s="7"/>
      <c r="C39" s="17"/>
      <c r="D39" s="17"/>
      <c r="E39" s="17"/>
      <c r="F39" s="26"/>
      <c r="K39" s="32"/>
      <c r="L39" s="32"/>
      <c r="M39" s="32"/>
      <c r="N39" s="32"/>
      <c r="O39" s="484" t="s">
        <v>930</v>
      </c>
      <c r="P39" s="199" t="b">
        <v>1</v>
      </c>
      <c r="Q39" s="199" t="b">
        <v>1</v>
      </c>
      <c r="R39" s="199" t="b">
        <v>1</v>
      </c>
      <c r="S39" s="199" t="b">
        <v>0</v>
      </c>
      <c r="T39" s="32"/>
      <c r="U39" s="199" t="b">
        <v>1</v>
      </c>
      <c r="V39" s="199" t="b">
        <v>1</v>
      </c>
      <c r="W39" s="199" t="b">
        <v>0</v>
      </c>
      <c r="X39" s="199" t="b">
        <v>0</v>
      </c>
      <c r="Y39" s="16"/>
      <c r="Z39" s="8"/>
      <c r="AA39" s="8"/>
      <c r="AB39" s="8"/>
      <c r="AC39" s="8"/>
    </row>
    <row r="40" spans="1:29" customFormat="1" ht="12" customHeight="1" x14ac:dyDescent="0.35">
      <c r="A40" s="6"/>
      <c r="B40" s="7"/>
      <c r="C40" s="17"/>
      <c r="D40" s="17"/>
      <c r="E40" s="17"/>
      <c r="F40" s="26"/>
      <c r="K40" s="32"/>
      <c r="L40" s="32"/>
      <c r="M40" s="32"/>
      <c r="N40" s="32"/>
      <c r="O40" s="484" t="s">
        <v>311</v>
      </c>
      <c r="P40" s="199" t="b">
        <v>1</v>
      </c>
      <c r="Q40" s="199" t="b">
        <v>1</v>
      </c>
      <c r="R40" s="199" t="b">
        <v>1</v>
      </c>
      <c r="S40" s="199" t="b">
        <v>0</v>
      </c>
      <c r="T40" s="32"/>
      <c r="U40" s="199" t="b">
        <v>1</v>
      </c>
      <c r="V40" s="199" t="b">
        <v>1</v>
      </c>
      <c r="W40" s="199" t="b">
        <v>0</v>
      </c>
      <c r="X40" s="199" t="b">
        <v>0</v>
      </c>
      <c r="Y40" s="16"/>
      <c r="Z40" s="8"/>
      <c r="AA40" s="8"/>
      <c r="AB40" s="8"/>
      <c r="AC40" s="8"/>
    </row>
    <row r="41" spans="1:29" customFormat="1" ht="12" customHeight="1" x14ac:dyDescent="0.35">
      <c r="A41" s="6"/>
      <c r="B41" s="7"/>
      <c r="C41" s="17"/>
      <c r="D41" s="17"/>
      <c r="E41" s="17"/>
      <c r="F41" s="26"/>
      <c r="K41" s="32"/>
      <c r="L41" s="32"/>
      <c r="M41" s="32"/>
      <c r="N41" s="32"/>
      <c r="O41" s="484" t="s">
        <v>931</v>
      </c>
      <c r="P41" s="199" t="b">
        <v>1</v>
      </c>
      <c r="Q41" s="199" t="b">
        <v>1</v>
      </c>
      <c r="R41" s="199" t="b">
        <v>1</v>
      </c>
      <c r="S41" s="199" t="b">
        <v>0</v>
      </c>
      <c r="T41" s="32"/>
      <c r="U41" s="199" t="b">
        <v>1</v>
      </c>
      <c r="V41" s="199" t="b">
        <v>1</v>
      </c>
      <c r="W41" s="199" t="b">
        <v>0</v>
      </c>
      <c r="X41" s="199" t="b">
        <v>0</v>
      </c>
      <c r="Y41" s="16"/>
      <c r="Z41" s="8"/>
      <c r="AA41" s="8"/>
      <c r="AB41" s="8"/>
      <c r="AC41" s="8"/>
    </row>
    <row r="42" spans="1:29" customFormat="1" ht="12" customHeight="1" x14ac:dyDescent="0.35">
      <c r="A42" s="6"/>
      <c r="B42" s="7"/>
      <c r="C42" s="17"/>
      <c r="D42" s="17"/>
      <c r="E42" s="17"/>
      <c r="F42" s="26"/>
      <c r="K42" s="32"/>
      <c r="L42" s="32"/>
      <c r="M42" s="32"/>
      <c r="N42" s="32"/>
      <c r="O42" s="484" t="s">
        <v>52</v>
      </c>
      <c r="P42" s="199" t="b">
        <v>1</v>
      </c>
      <c r="Q42" s="199" t="b">
        <v>1</v>
      </c>
      <c r="R42" s="199" t="b">
        <v>1</v>
      </c>
      <c r="S42" s="199" t="b">
        <v>0</v>
      </c>
      <c r="T42" s="32"/>
      <c r="U42" s="199" t="b">
        <v>1</v>
      </c>
      <c r="V42" s="199" t="b">
        <v>1</v>
      </c>
      <c r="W42" s="199" t="b">
        <v>0</v>
      </c>
      <c r="X42" s="199" t="b">
        <v>0</v>
      </c>
      <c r="Y42" s="16"/>
      <c r="Z42" s="8"/>
      <c r="AA42" s="8"/>
      <c r="AB42" s="8"/>
      <c r="AC42" s="8"/>
    </row>
    <row r="43" spans="1:29" customFormat="1" ht="12" customHeight="1" x14ac:dyDescent="0.35">
      <c r="A43" s="6"/>
      <c r="B43" s="7"/>
      <c r="C43" s="17"/>
      <c r="D43" s="17"/>
      <c r="E43" s="17"/>
      <c r="F43" s="26"/>
      <c r="K43" s="32"/>
      <c r="L43" s="32"/>
      <c r="M43" s="32"/>
      <c r="N43" s="32"/>
      <c r="O43" s="484" t="s">
        <v>42</v>
      </c>
      <c r="P43" s="199" t="b">
        <v>1</v>
      </c>
      <c r="Q43" s="199" t="b">
        <v>1</v>
      </c>
      <c r="R43" s="199" t="b">
        <v>1</v>
      </c>
      <c r="S43" s="199" t="b">
        <v>0</v>
      </c>
      <c r="T43" s="32"/>
      <c r="U43" s="199" t="b">
        <v>1</v>
      </c>
      <c r="V43" s="199" t="b">
        <v>1</v>
      </c>
      <c r="W43" s="199" t="b">
        <v>0</v>
      </c>
      <c r="X43" s="199" t="b">
        <v>0</v>
      </c>
      <c r="Y43" s="16"/>
      <c r="Z43" s="8"/>
      <c r="AA43" s="8"/>
      <c r="AB43" s="8"/>
      <c r="AC43" s="8"/>
    </row>
    <row r="44" spans="1:29" customFormat="1" ht="12" customHeight="1" x14ac:dyDescent="0.35">
      <c r="A44" s="6"/>
      <c r="B44" s="7"/>
      <c r="C44" s="17"/>
      <c r="D44" s="17"/>
      <c r="E44" s="17"/>
      <c r="F44" s="26"/>
      <c r="K44" s="32"/>
      <c r="L44" s="32"/>
      <c r="M44" s="32"/>
      <c r="N44" s="32"/>
      <c r="O44" s="484" t="s">
        <v>899</v>
      </c>
      <c r="P44" s="199" t="b">
        <v>1</v>
      </c>
      <c r="Q44" s="199" t="b">
        <v>1</v>
      </c>
      <c r="R44" s="199" t="b">
        <v>1</v>
      </c>
      <c r="S44" s="199" t="b">
        <v>0</v>
      </c>
      <c r="T44" s="32"/>
      <c r="U44" s="199" t="b">
        <v>1</v>
      </c>
      <c r="V44" s="199" t="b">
        <v>1</v>
      </c>
      <c r="W44" s="199" t="b">
        <v>0</v>
      </c>
      <c r="X44" s="199" t="b">
        <v>0</v>
      </c>
      <c r="Y44" s="16"/>
      <c r="Z44" s="8"/>
      <c r="AA44" s="8"/>
      <c r="AB44" s="8"/>
      <c r="AC44" s="8"/>
    </row>
    <row r="45" spans="1:29" customFormat="1" ht="12" customHeight="1" x14ac:dyDescent="0.35">
      <c r="A45" s="6"/>
      <c r="B45" s="7"/>
      <c r="C45" s="17"/>
      <c r="D45" s="17"/>
      <c r="E45" s="17"/>
      <c r="F45" s="26"/>
      <c r="K45" s="32"/>
      <c r="L45" s="32"/>
      <c r="M45" s="32"/>
      <c r="N45" s="32"/>
      <c r="O45" s="484" t="s">
        <v>312</v>
      </c>
      <c r="P45" s="199" t="b">
        <v>1</v>
      </c>
      <c r="Q45" s="199" t="b">
        <v>1</v>
      </c>
      <c r="R45" s="199" t="b">
        <v>1</v>
      </c>
      <c r="S45" s="199" t="b">
        <v>0</v>
      </c>
      <c r="T45" s="32"/>
      <c r="U45" s="199" t="b">
        <v>1</v>
      </c>
      <c r="V45" s="199" t="b">
        <v>1</v>
      </c>
      <c r="W45" s="199" t="b">
        <v>0</v>
      </c>
      <c r="X45" s="199" t="b">
        <v>0</v>
      </c>
      <c r="Y45" s="16"/>
      <c r="Z45" s="8"/>
      <c r="AA45" s="8"/>
      <c r="AB45" s="8"/>
      <c r="AC45" s="8"/>
    </row>
    <row r="46" spans="1:29" customFormat="1" ht="12" customHeight="1" x14ac:dyDescent="0.35">
      <c r="A46" s="6"/>
      <c r="B46" s="7"/>
      <c r="C46" s="17"/>
      <c r="D46" s="17"/>
      <c r="E46" s="17"/>
      <c r="F46" s="26"/>
      <c r="K46" s="32"/>
      <c r="L46" s="32"/>
      <c r="M46" s="32"/>
      <c r="N46" s="32"/>
      <c r="O46" s="484" t="s">
        <v>932</v>
      </c>
      <c r="P46" s="199" t="b">
        <v>1</v>
      </c>
      <c r="Q46" s="199" t="b">
        <v>1</v>
      </c>
      <c r="R46" s="199" t="b">
        <v>1</v>
      </c>
      <c r="S46" s="199" t="b">
        <v>0</v>
      </c>
      <c r="T46" s="32"/>
      <c r="U46" s="199" t="b">
        <v>1</v>
      </c>
      <c r="V46" s="199" t="b">
        <v>1</v>
      </c>
      <c r="W46" s="199" t="b">
        <v>0</v>
      </c>
      <c r="X46" s="199" t="b">
        <v>0</v>
      </c>
      <c r="Y46" s="16"/>
      <c r="Z46" s="8"/>
      <c r="AA46" s="8"/>
      <c r="AB46" s="8"/>
      <c r="AC46" s="8"/>
    </row>
    <row r="47" spans="1:29" customFormat="1" ht="12" customHeight="1" x14ac:dyDescent="0.35">
      <c r="A47" s="6"/>
      <c r="B47" s="7"/>
      <c r="C47" s="17"/>
      <c r="D47" s="17"/>
      <c r="E47" s="17"/>
      <c r="F47" s="26"/>
      <c r="K47" s="32"/>
      <c r="L47" s="32"/>
      <c r="M47" s="32"/>
      <c r="N47" s="32"/>
      <c r="O47" s="484" t="s">
        <v>49</v>
      </c>
      <c r="P47" s="199" t="b">
        <v>1</v>
      </c>
      <c r="Q47" s="199" t="b">
        <v>1</v>
      </c>
      <c r="R47" s="199" t="b">
        <v>1</v>
      </c>
      <c r="S47" s="199" t="b">
        <v>0</v>
      </c>
      <c r="T47" s="32"/>
      <c r="U47" s="199" t="b">
        <v>1</v>
      </c>
      <c r="V47" s="199" t="b">
        <v>1</v>
      </c>
      <c r="W47" s="199" t="b">
        <v>0</v>
      </c>
      <c r="X47" s="199" t="b">
        <v>0</v>
      </c>
      <c r="Y47" s="16"/>
      <c r="Z47" s="8"/>
      <c r="AA47" s="8"/>
      <c r="AB47" s="8"/>
      <c r="AC47" s="8"/>
    </row>
    <row r="48" spans="1:29" customFormat="1" ht="12" customHeight="1" x14ac:dyDescent="0.35">
      <c r="A48" s="6"/>
      <c r="B48" s="7"/>
      <c r="C48" s="17"/>
      <c r="D48" s="17"/>
      <c r="E48" s="17"/>
      <c r="F48" s="26"/>
      <c r="K48" s="32"/>
      <c r="L48" s="32"/>
      <c r="M48" s="38"/>
      <c r="N48" s="32"/>
      <c r="O48" s="485" t="s">
        <v>902</v>
      </c>
      <c r="P48" s="199" t="b">
        <v>1</v>
      </c>
      <c r="Q48" s="199" t="b">
        <v>1</v>
      </c>
      <c r="R48" s="199" t="b">
        <v>1</v>
      </c>
      <c r="S48" s="199" t="b">
        <v>0</v>
      </c>
      <c r="T48" s="32"/>
      <c r="U48" s="199" t="b">
        <v>1</v>
      </c>
      <c r="V48" s="199" t="b">
        <v>1</v>
      </c>
      <c r="W48" s="199" t="b">
        <v>0</v>
      </c>
      <c r="X48" s="199" t="b">
        <v>0</v>
      </c>
      <c r="Y48" s="16"/>
      <c r="Z48" s="8"/>
      <c r="AA48" s="8"/>
      <c r="AB48" s="8"/>
      <c r="AC48" s="8"/>
    </row>
    <row r="49" spans="1:29" customFormat="1" ht="12" customHeight="1" x14ac:dyDescent="0.35">
      <c r="A49" s="6"/>
      <c r="B49" s="7"/>
      <c r="C49" s="17"/>
      <c r="D49" s="17"/>
      <c r="E49" s="17"/>
      <c r="F49" s="26"/>
      <c r="K49" s="38"/>
      <c r="L49" s="38"/>
      <c r="M49" s="38"/>
      <c r="N49" s="32"/>
      <c r="O49" s="30"/>
      <c r="P49" s="30"/>
      <c r="Q49" s="30"/>
      <c r="R49" s="30"/>
      <c r="S49" s="30"/>
      <c r="T49" s="32"/>
      <c r="U49" s="30"/>
      <c r="V49" s="30"/>
      <c r="W49" s="30"/>
      <c r="X49" s="30"/>
      <c r="Y49" s="16"/>
      <c r="Z49" s="8"/>
      <c r="AA49" s="8"/>
      <c r="AB49" s="8"/>
      <c r="AC49" s="8"/>
    </row>
    <row r="50" spans="1:29" customFormat="1" ht="12" customHeight="1" x14ac:dyDescent="0.35">
      <c r="A50" s="6"/>
      <c r="B50" s="7"/>
      <c r="C50" s="17"/>
      <c r="D50" s="17"/>
      <c r="E50" s="17"/>
      <c r="F50" s="26"/>
      <c r="K50" s="38"/>
      <c r="L50" s="38"/>
      <c r="M50" s="38"/>
      <c r="N50" s="32"/>
      <c r="O50" s="30"/>
      <c r="P50" s="30"/>
      <c r="Q50" s="30"/>
      <c r="R50" s="30"/>
      <c r="S50" s="30"/>
      <c r="T50" s="38"/>
      <c r="U50" s="30"/>
      <c r="V50" s="30"/>
      <c r="W50" s="30"/>
      <c r="X50" s="30"/>
      <c r="Y50" s="16"/>
      <c r="Z50" s="8"/>
      <c r="AA50" s="8"/>
      <c r="AB50" s="8"/>
      <c r="AC50" s="8"/>
    </row>
    <row r="51" spans="1:29" customFormat="1" ht="12" customHeight="1" x14ac:dyDescent="0.35">
      <c r="A51" s="6"/>
      <c r="B51" s="7"/>
      <c r="C51" s="17"/>
      <c r="D51" s="17"/>
      <c r="E51" s="17"/>
      <c r="F51" s="26"/>
      <c r="K51" s="38"/>
      <c r="L51" s="38"/>
      <c r="M51" s="38"/>
      <c r="N51" s="32"/>
      <c r="O51" s="30"/>
      <c r="P51" s="30"/>
      <c r="Q51" s="30"/>
      <c r="R51" s="30"/>
      <c r="S51" s="30"/>
      <c r="T51" s="38"/>
      <c r="U51" s="30"/>
      <c r="V51" s="30"/>
      <c r="W51" s="30"/>
      <c r="X51" s="30"/>
      <c r="Y51" s="16"/>
      <c r="Z51" s="8"/>
      <c r="AA51" s="8"/>
      <c r="AB51" s="8"/>
      <c r="AC51" s="8"/>
    </row>
    <row r="52" spans="1:29" customFormat="1" x14ac:dyDescent="0.35">
      <c r="A52" s="6"/>
      <c r="B52" s="7"/>
      <c r="C52" s="17"/>
      <c r="D52" s="17"/>
      <c r="E52" s="17"/>
      <c r="F52" s="36"/>
      <c r="G52" s="37"/>
      <c r="H52" s="37"/>
      <c r="I52" s="37"/>
      <c r="K52" s="38"/>
      <c r="L52" s="38"/>
      <c r="M52" s="38"/>
      <c r="N52" s="32"/>
      <c r="O52" s="30"/>
      <c r="P52" s="30"/>
      <c r="Q52" s="30"/>
      <c r="R52" s="30"/>
      <c r="S52" s="30"/>
      <c r="T52" s="38"/>
      <c r="U52" s="30"/>
      <c r="V52" s="30"/>
      <c r="W52" s="30"/>
      <c r="X52" s="30"/>
      <c r="Y52" s="16"/>
      <c r="Z52" s="8"/>
      <c r="AA52" s="8"/>
      <c r="AB52" s="8"/>
      <c r="AC52" s="8"/>
    </row>
    <row r="53" spans="1:29" customFormat="1" ht="5.15" customHeight="1" x14ac:dyDescent="0.35">
      <c r="A53" s="6"/>
      <c r="B53" s="7"/>
      <c r="C53" s="17"/>
      <c r="D53" s="17"/>
      <c r="E53" s="17"/>
      <c r="F53" s="36"/>
      <c r="G53" s="26"/>
      <c r="H53" s="26"/>
      <c r="I53" s="26"/>
      <c r="K53" s="38"/>
      <c r="M53" s="30"/>
      <c r="N53" s="30"/>
      <c r="O53" s="30"/>
      <c r="P53" s="30"/>
      <c r="Q53" s="30"/>
      <c r="R53" s="30"/>
      <c r="S53" s="30"/>
      <c r="T53" s="30"/>
      <c r="U53" s="30"/>
      <c r="V53" s="30"/>
      <c r="W53" s="30"/>
      <c r="X53" s="30"/>
      <c r="Y53" s="16"/>
      <c r="Z53" s="8"/>
      <c r="AA53" s="8"/>
      <c r="AB53" s="8"/>
      <c r="AC53" s="8"/>
    </row>
    <row r="54" spans="1:29" customFormat="1" ht="25.4" customHeight="1" x14ac:dyDescent="0.35">
      <c r="A54" s="6"/>
      <c r="B54" s="7"/>
      <c r="C54" s="39"/>
      <c r="D54" s="39"/>
      <c r="E54" s="39"/>
      <c r="F54" s="39"/>
      <c r="G54" s="631" t="str">
        <f>G14</f>
        <v>Landuses</v>
      </c>
      <c r="H54" s="39"/>
      <c r="I54" s="39"/>
      <c r="J54" s="39"/>
      <c r="K54" s="39"/>
      <c r="L54" s="39"/>
      <c r="M54" s="39"/>
      <c r="N54" s="39"/>
      <c r="O54" s="39"/>
      <c r="P54" s="39"/>
      <c r="Q54" s="39"/>
      <c r="R54" s="39"/>
      <c r="S54" s="39"/>
      <c r="T54" s="39"/>
      <c r="U54" s="39"/>
      <c r="V54" s="39"/>
      <c r="W54" s="39"/>
      <c r="X54" s="39"/>
      <c r="Y54" s="41" t="s">
        <v>10</v>
      </c>
      <c r="Z54" s="8"/>
      <c r="AA54" s="8"/>
      <c r="AB54" s="8"/>
      <c r="AC54" s="8"/>
    </row>
    <row r="55" spans="1:29" customFormat="1" ht="12" customHeight="1" x14ac:dyDescent="0.35">
      <c r="A55" s="6"/>
      <c r="B55" s="7"/>
      <c r="C55" s="7"/>
      <c r="D55" s="7"/>
      <c r="E55" s="7"/>
      <c r="F55" s="8"/>
      <c r="G55" s="8"/>
      <c r="H55" s="8"/>
      <c r="I55" s="8"/>
      <c r="J55" s="8"/>
      <c r="K55" s="8"/>
      <c r="L55" s="8"/>
      <c r="M55" s="8"/>
      <c r="N55" s="8"/>
      <c r="O55" s="8"/>
      <c r="P55" s="8"/>
      <c r="Q55" s="8"/>
      <c r="R55" s="8"/>
      <c r="S55" s="8"/>
      <c r="T55" s="8"/>
      <c r="U55" s="8"/>
      <c r="V55" s="8"/>
      <c r="W55" s="8"/>
      <c r="X55" s="8"/>
      <c r="Y55" s="8"/>
      <c r="Z55" s="8"/>
      <c r="AA55" s="8"/>
      <c r="AB55" s="8"/>
      <c r="AC55" s="8"/>
    </row>
    <row r="56" spans="1:29" customFormat="1" ht="12" customHeight="1" x14ac:dyDescent="0.35">
      <c r="A56" s="6"/>
      <c r="B56" s="7"/>
      <c r="C56" s="7"/>
      <c r="D56" s="7"/>
      <c r="E56" s="7"/>
      <c r="F56" s="7"/>
      <c r="G56" s="7"/>
      <c r="H56" s="8"/>
      <c r="I56" s="8"/>
      <c r="J56" s="8"/>
      <c r="K56" s="8"/>
      <c r="L56" s="8"/>
      <c r="M56" s="8"/>
      <c r="N56" s="8"/>
      <c r="O56" s="8"/>
      <c r="P56" s="8"/>
      <c r="Q56" s="8"/>
      <c r="R56" s="8"/>
      <c r="S56" s="8"/>
      <c r="T56" s="8"/>
      <c r="U56" s="8"/>
      <c r="V56" s="8"/>
      <c r="W56" s="8"/>
      <c r="X56" s="8"/>
      <c r="Y56" s="7"/>
      <c r="Z56" s="7"/>
      <c r="AA56" s="7"/>
      <c r="AB56" s="7"/>
      <c r="AC56" s="7"/>
    </row>
    <row r="57" spans="1:29" customFormat="1" ht="12" customHeight="1" x14ac:dyDescent="0.35">
      <c r="A57" s="6"/>
      <c r="B57" s="7"/>
      <c r="C57" s="7"/>
      <c r="D57" s="7"/>
      <c r="E57" s="7"/>
      <c r="F57" s="7"/>
      <c r="G57" s="7"/>
      <c r="H57" s="8"/>
      <c r="I57" s="8"/>
      <c r="J57" s="8"/>
      <c r="K57" s="8"/>
      <c r="L57" s="8"/>
      <c r="M57" s="8"/>
      <c r="N57" s="8"/>
      <c r="O57" s="8"/>
      <c r="P57" s="8"/>
      <c r="Q57" s="8"/>
      <c r="R57" s="8"/>
      <c r="S57" s="8"/>
      <c r="T57" s="8"/>
      <c r="U57" s="8"/>
      <c r="V57" s="8"/>
      <c r="W57" s="8"/>
      <c r="X57" s="7"/>
      <c r="Y57" s="7"/>
      <c r="Z57" s="7"/>
      <c r="AA57" s="7"/>
      <c r="AB57" s="7"/>
      <c r="AC57" s="7"/>
    </row>
    <row r="58" spans="1:29" customFormat="1" ht="5.15" customHeight="1" thickBot="1" x14ac:dyDescent="0.4">
      <c r="A58" s="6"/>
      <c r="B58" s="7"/>
      <c r="C58" s="7"/>
      <c r="D58" s="7"/>
      <c r="E58" s="7"/>
      <c r="F58" s="7"/>
      <c r="G58" s="7"/>
      <c r="H58" s="8"/>
      <c r="I58" s="8"/>
      <c r="J58" s="8"/>
      <c r="K58" s="8"/>
      <c r="L58" s="8"/>
      <c r="M58" s="8"/>
      <c r="N58" s="8"/>
      <c r="O58" s="8"/>
      <c r="P58" s="8"/>
      <c r="Q58" s="8"/>
      <c r="R58" s="8"/>
      <c r="S58" s="8"/>
      <c r="T58" s="8"/>
      <c r="U58" s="8"/>
      <c r="V58" s="8"/>
      <c r="W58" s="8"/>
      <c r="X58" s="7"/>
      <c r="Y58" s="7"/>
      <c r="Z58" s="7"/>
      <c r="AA58" s="7"/>
      <c r="AB58" s="7"/>
      <c r="AC58" s="7"/>
    </row>
    <row r="59" spans="1:29" customFormat="1" ht="5.15" customHeight="1" x14ac:dyDescent="0.35">
      <c r="A59" s="6"/>
      <c r="B59" s="7"/>
      <c r="C59" s="9" t="s">
        <v>0</v>
      </c>
      <c r="D59" s="9"/>
      <c r="E59" s="9"/>
      <c r="F59" s="9"/>
      <c r="G59" s="9"/>
      <c r="H59" s="9"/>
      <c r="I59" s="9"/>
      <c r="J59" s="9"/>
      <c r="K59" s="10"/>
      <c r="L59" s="10"/>
      <c r="M59" s="10"/>
      <c r="N59" s="10"/>
      <c r="O59" s="10"/>
      <c r="P59" s="10"/>
      <c r="Q59" s="10"/>
      <c r="R59" s="10"/>
      <c r="S59" s="10"/>
      <c r="T59" s="10"/>
      <c r="U59" s="10"/>
      <c r="V59" s="10"/>
      <c r="W59" s="11"/>
      <c r="X59" s="8"/>
      <c r="Y59" s="8"/>
      <c r="Z59" s="8"/>
      <c r="AA59" s="8"/>
      <c r="AB59" s="8"/>
      <c r="AC59" s="8"/>
    </row>
    <row r="60" spans="1:29" customFormat="1" ht="12" customHeight="1" x14ac:dyDescent="0.35">
      <c r="A60" s="6"/>
      <c r="B60" s="7"/>
      <c r="C60" s="12"/>
      <c r="D60" s="12"/>
      <c r="E60" s="12" t="s">
        <v>1</v>
      </c>
      <c r="F60" s="13"/>
      <c r="G60" s="14" t="s">
        <v>358</v>
      </c>
      <c r="H60" s="13"/>
      <c r="I60" s="13"/>
      <c r="J60" s="13"/>
      <c r="K60" s="13"/>
      <c r="L60" s="13"/>
      <c r="M60" s="13"/>
      <c r="N60" s="13"/>
      <c r="O60" s="13"/>
      <c r="P60" s="13"/>
      <c r="Q60" s="13"/>
      <c r="R60" s="13"/>
      <c r="S60" s="15"/>
      <c r="T60" s="13"/>
      <c r="U60" s="15"/>
      <c r="V60" s="15"/>
      <c r="W60" s="16"/>
      <c r="X60" s="8"/>
      <c r="Y60" s="8"/>
      <c r="Z60" s="8"/>
      <c r="AA60" s="8"/>
      <c r="AB60" s="8"/>
      <c r="AC60" s="8"/>
    </row>
    <row r="61" spans="1:29" customFormat="1" ht="12" customHeight="1" x14ac:dyDescent="0.35">
      <c r="A61" s="6"/>
      <c r="B61" s="7"/>
      <c r="C61" s="12"/>
      <c r="D61" s="12"/>
      <c r="E61" s="17"/>
      <c r="F61" s="13"/>
      <c r="G61" s="13"/>
      <c r="H61" s="13"/>
      <c r="I61" s="13"/>
      <c r="J61" s="13"/>
      <c r="K61" s="13"/>
      <c r="L61" s="13"/>
      <c r="M61" s="13"/>
      <c r="N61" s="13"/>
      <c r="O61" s="13"/>
      <c r="P61" s="13"/>
      <c r="Q61" s="13"/>
      <c r="R61" s="13"/>
      <c r="S61" s="15"/>
      <c r="T61" s="19"/>
      <c r="U61" s="15"/>
      <c r="V61" s="15"/>
      <c r="W61" s="16"/>
      <c r="X61" s="8"/>
      <c r="Y61" s="8"/>
      <c r="Z61" s="8"/>
      <c r="AA61" s="8"/>
      <c r="AB61" s="8"/>
      <c r="AC61" s="8"/>
    </row>
    <row r="62" spans="1:29" customFormat="1" ht="12" customHeight="1" x14ac:dyDescent="0.35">
      <c r="A62" s="6"/>
      <c r="B62" s="7"/>
      <c r="C62" s="17"/>
      <c r="D62" s="12"/>
      <c r="E62" s="17"/>
      <c r="F62" s="13"/>
      <c r="G62" s="44"/>
      <c r="H62" s="13"/>
      <c r="I62" s="13"/>
      <c r="J62" s="13"/>
      <c r="K62" s="13"/>
      <c r="L62" s="13"/>
      <c r="M62" s="13"/>
      <c r="N62" s="13"/>
      <c r="O62" s="13"/>
      <c r="P62" s="13"/>
      <c r="Q62" s="13"/>
      <c r="R62" s="13"/>
      <c r="S62" s="15"/>
      <c r="T62" s="19"/>
      <c r="U62" s="15"/>
      <c r="V62" s="15"/>
      <c r="W62" s="16"/>
      <c r="X62" s="8"/>
      <c r="Y62" s="8"/>
      <c r="Z62" s="8"/>
      <c r="AA62" s="8"/>
      <c r="AB62" s="8"/>
      <c r="AC62" s="8"/>
    </row>
    <row r="63" spans="1:29" customFormat="1" ht="12" customHeight="1" x14ac:dyDescent="0.35">
      <c r="A63" s="6"/>
      <c r="B63" s="7"/>
      <c r="C63" s="20">
        <v>0</v>
      </c>
      <c r="D63" s="12"/>
      <c r="E63" s="17"/>
      <c r="F63" s="13"/>
      <c r="G63" s="21"/>
      <c r="H63" s="13"/>
      <c r="I63" s="13"/>
      <c r="J63" s="13"/>
      <c r="K63" s="13"/>
      <c r="L63" s="13"/>
      <c r="M63" s="13"/>
      <c r="N63" s="13"/>
      <c r="O63" s="13"/>
      <c r="P63" s="13"/>
      <c r="Q63" s="13"/>
      <c r="R63" s="13"/>
      <c r="S63" s="15"/>
      <c r="T63" s="19"/>
      <c r="U63" s="15"/>
      <c r="V63" s="15"/>
      <c r="W63" s="16"/>
      <c r="X63" s="8"/>
      <c r="Y63" s="8"/>
      <c r="Z63" s="8"/>
      <c r="AA63" s="8"/>
      <c r="AB63" s="8"/>
      <c r="AC63" s="8"/>
    </row>
    <row r="64" spans="1:29" customFormat="1" ht="12" customHeight="1" x14ac:dyDescent="0.35">
      <c r="A64" s="6"/>
      <c r="B64" s="7"/>
      <c r="C64" s="17"/>
      <c r="D64" s="17"/>
      <c r="E64" s="17"/>
      <c r="F64" s="17"/>
      <c r="G64" s="17"/>
      <c r="H64" s="17"/>
      <c r="I64" s="17"/>
      <c r="J64" s="22"/>
      <c r="K64" s="22"/>
      <c r="L64" s="22"/>
      <c r="M64" s="22"/>
      <c r="N64" s="22"/>
      <c r="O64" s="22"/>
      <c r="P64" s="22"/>
      <c r="Q64" s="22"/>
      <c r="R64" s="22"/>
      <c r="S64" s="22"/>
      <c r="T64" s="22"/>
      <c r="U64" s="22"/>
      <c r="V64" s="22"/>
      <c r="W64" s="16"/>
      <c r="X64" s="8"/>
      <c r="Y64" s="8"/>
      <c r="Z64" s="8"/>
      <c r="AA64" s="8"/>
      <c r="AB64" s="8"/>
      <c r="AC64" s="8"/>
    </row>
    <row r="65" spans="1:29" customFormat="1" ht="12" customHeight="1" x14ac:dyDescent="0.35">
      <c r="A65" s="6"/>
      <c r="B65" s="7"/>
      <c r="C65" s="17"/>
      <c r="D65" s="17"/>
      <c r="E65" s="17"/>
      <c r="F65" s="17"/>
      <c r="G65" s="17"/>
      <c r="H65" s="17"/>
      <c r="I65" s="17"/>
      <c r="J65" s="17"/>
      <c r="K65" s="17"/>
      <c r="L65" s="22"/>
      <c r="M65" s="22"/>
      <c r="N65" s="22"/>
      <c r="O65" s="22"/>
      <c r="P65" s="22"/>
      <c r="Q65" s="22"/>
      <c r="R65" s="22"/>
      <c r="S65" s="22"/>
      <c r="T65" s="22"/>
      <c r="U65" s="22"/>
      <c r="V65" s="22"/>
      <c r="W65" s="16"/>
      <c r="X65" s="8"/>
      <c r="Y65" s="8"/>
      <c r="Z65" s="8"/>
      <c r="AA65" s="8"/>
      <c r="AB65" s="8"/>
      <c r="AC65" s="8"/>
    </row>
    <row r="66" spans="1:29" customFormat="1" ht="12" customHeight="1" x14ac:dyDescent="0.35">
      <c r="A66" s="6"/>
      <c r="B66" s="7"/>
      <c r="C66" s="17"/>
      <c r="D66" s="17"/>
      <c r="E66" s="17"/>
      <c r="F66" s="17"/>
      <c r="G66" s="17"/>
      <c r="H66" s="17"/>
      <c r="I66" s="17"/>
      <c r="J66" s="17"/>
      <c r="K66" s="23"/>
      <c r="L66" s="24"/>
      <c r="M66" s="24"/>
      <c r="N66" s="24"/>
      <c r="O66" s="24"/>
      <c r="P66" s="24"/>
      <c r="Q66" s="24"/>
      <c r="R66" s="24"/>
      <c r="S66" s="22"/>
      <c r="T66" s="22"/>
      <c r="U66" s="22"/>
      <c r="V66" s="22"/>
      <c r="W66" s="16"/>
      <c r="X66" s="8"/>
      <c r="Y66" s="8"/>
      <c r="Z66" s="8"/>
      <c r="AA66" s="8"/>
      <c r="AB66" s="8"/>
      <c r="AC66" s="8"/>
    </row>
    <row r="67" spans="1:29" customFormat="1" ht="12" customHeight="1" x14ac:dyDescent="0.35">
      <c r="A67" s="6"/>
      <c r="B67" s="7"/>
      <c r="C67" s="17"/>
      <c r="D67" s="17"/>
      <c r="E67" s="17"/>
      <c r="F67" s="17"/>
      <c r="G67" s="52" t="s">
        <v>67</v>
      </c>
      <c r="H67" s="17"/>
      <c r="I67" s="17"/>
      <c r="J67" s="17"/>
      <c r="K67" s="17"/>
      <c r="L67" s="17"/>
      <c r="M67" s="136" t="s">
        <v>78</v>
      </c>
      <c r="N67" s="136"/>
      <c r="O67" s="17"/>
      <c r="P67" s="17"/>
      <c r="Q67" s="17" t="s">
        <v>359</v>
      </c>
      <c r="R67" s="24"/>
      <c r="S67" s="22"/>
      <c r="T67" s="22"/>
      <c r="U67" s="22"/>
      <c r="V67" s="22"/>
      <c r="W67" s="16"/>
      <c r="X67" s="8"/>
      <c r="Y67" s="8"/>
      <c r="Z67" s="8"/>
      <c r="AA67" s="8"/>
      <c r="AB67" s="8"/>
      <c r="AC67" s="8"/>
    </row>
    <row r="68" spans="1:29" customFormat="1" ht="39.5" x14ac:dyDescent="0.35">
      <c r="A68" s="6"/>
      <c r="B68" s="7"/>
      <c r="C68" s="17"/>
      <c r="D68" s="17"/>
      <c r="E68" s="17"/>
      <c r="F68" s="26"/>
      <c r="G68" t="s">
        <v>190</v>
      </c>
      <c r="H68" t="s">
        <v>191</v>
      </c>
      <c r="I68" s="838" t="s">
        <v>1102</v>
      </c>
      <c r="J68" s="838" t="s">
        <v>1103</v>
      </c>
      <c r="K68" s="34"/>
      <c r="L68" s="34"/>
      <c r="M68" t="s">
        <v>76</v>
      </c>
      <c r="N68" s="197">
        <v>28.1</v>
      </c>
      <c r="O68" s="34"/>
      <c r="P68" s="34"/>
      <c r="Q68" s="241">
        <v>80</v>
      </c>
      <c r="R68" s="32"/>
      <c r="S68" s="32"/>
      <c r="T68" s="32"/>
      <c r="U68" s="32"/>
      <c r="V68" s="30"/>
      <c r="W68" s="16"/>
      <c r="X68" s="8"/>
      <c r="Y68" s="8"/>
      <c r="Z68" s="8"/>
      <c r="AA68" s="8"/>
      <c r="AB68" s="8"/>
      <c r="AC68" s="8"/>
    </row>
    <row r="69" spans="1:29" customFormat="1" ht="12" customHeight="1" x14ac:dyDescent="0.35">
      <c r="A69" s="6"/>
      <c r="B69" s="7"/>
      <c r="C69" s="17"/>
      <c r="D69" s="17"/>
      <c r="E69" s="17"/>
      <c r="F69" s="26"/>
      <c r="G69" s="483" t="s">
        <v>343</v>
      </c>
      <c r="H69" s="847">
        <v>1096.74</v>
      </c>
      <c r="I69" s="197">
        <v>0</v>
      </c>
      <c r="J69" s="197">
        <v>1</v>
      </c>
      <c r="K69" s="32"/>
      <c r="L69" s="32"/>
      <c r="M69" s="32"/>
      <c r="N69" s="32"/>
      <c r="O69" s="32"/>
      <c r="P69" s="32"/>
      <c r="Q69" s="32"/>
      <c r="R69" s="32"/>
      <c r="S69" s="32"/>
      <c r="T69" s="32"/>
      <c r="U69" s="32"/>
      <c r="V69" s="30"/>
      <c r="W69" s="16"/>
      <c r="X69" s="8"/>
      <c r="Y69" s="8"/>
      <c r="Z69" s="8"/>
      <c r="AA69" s="8"/>
      <c r="AB69" s="8"/>
      <c r="AC69" s="8"/>
    </row>
    <row r="70" spans="1:29" customFormat="1" ht="12" customHeight="1" x14ac:dyDescent="0.35">
      <c r="A70" s="6"/>
      <c r="B70" s="7"/>
      <c r="C70" s="17"/>
      <c r="D70" s="17"/>
      <c r="E70" s="17"/>
      <c r="F70" s="26"/>
      <c r="G70" s="484" t="s">
        <v>34</v>
      </c>
      <c r="H70" s="847">
        <v>1096.74</v>
      </c>
      <c r="I70" s="197">
        <v>0</v>
      </c>
      <c r="J70" s="197">
        <v>1</v>
      </c>
      <c r="K70" s="32"/>
      <c r="L70" s="32"/>
      <c r="M70" t="s">
        <v>77</v>
      </c>
      <c r="N70" s="197">
        <v>25</v>
      </c>
      <c r="O70" s="32"/>
      <c r="P70" s="32"/>
      <c r="Q70" s="32"/>
      <c r="R70" s="32"/>
      <c r="S70" s="32"/>
      <c r="T70" s="32"/>
      <c r="U70" s="32"/>
      <c r="V70" s="30"/>
      <c r="W70" s="16"/>
      <c r="X70" s="8"/>
      <c r="Y70" s="8"/>
      <c r="Z70" s="8"/>
      <c r="AA70" s="8"/>
      <c r="AB70" s="8"/>
      <c r="AC70" s="8"/>
    </row>
    <row r="71" spans="1:29" customFormat="1" ht="12" customHeight="1" x14ac:dyDescent="0.35">
      <c r="A71" s="6"/>
      <c r="B71" s="7"/>
      <c r="C71" s="17"/>
      <c r="D71" s="17"/>
      <c r="E71" s="17"/>
      <c r="F71" s="26"/>
      <c r="G71" s="484" t="s">
        <v>35</v>
      </c>
      <c r="H71" s="847">
        <v>548.37</v>
      </c>
      <c r="I71" s="197">
        <v>0</v>
      </c>
      <c r="J71" s="197">
        <v>1</v>
      </c>
      <c r="K71" s="32"/>
      <c r="L71" s="32"/>
      <c r="M71" s="32"/>
      <c r="N71" s="32"/>
      <c r="O71" s="32"/>
      <c r="P71" s="32"/>
      <c r="Q71" s="32"/>
      <c r="R71" s="32"/>
      <c r="S71" s="32"/>
      <c r="T71" s="32"/>
      <c r="U71" s="32"/>
      <c r="V71" s="30"/>
      <c r="W71" s="16"/>
      <c r="X71" s="8"/>
      <c r="Y71" s="8"/>
      <c r="Z71" s="8"/>
      <c r="AA71" s="8"/>
      <c r="AB71" s="8"/>
      <c r="AC71" s="8"/>
    </row>
    <row r="72" spans="1:29" customFormat="1" ht="12" customHeight="1" x14ac:dyDescent="0.35">
      <c r="A72" s="6"/>
      <c r="B72" s="7"/>
      <c r="C72" s="17"/>
      <c r="D72" s="17"/>
      <c r="E72" s="17"/>
      <c r="F72" s="26"/>
      <c r="G72" s="484" t="s">
        <v>36</v>
      </c>
      <c r="H72" s="847">
        <v>548.37</v>
      </c>
      <c r="I72" s="197">
        <v>0</v>
      </c>
      <c r="J72" s="197">
        <v>1</v>
      </c>
      <c r="K72" s="32"/>
      <c r="L72" s="32"/>
      <c r="M72" s="32"/>
      <c r="N72" s="32"/>
      <c r="O72" s="32"/>
      <c r="P72" s="32"/>
      <c r="Q72" s="32"/>
      <c r="R72" s="32"/>
      <c r="S72" s="32"/>
      <c r="T72" s="32"/>
      <c r="U72" s="32"/>
      <c r="V72" s="30"/>
      <c r="W72" s="16"/>
      <c r="X72" s="8"/>
      <c r="Y72" s="8"/>
      <c r="Z72" s="8"/>
      <c r="AA72" s="8"/>
      <c r="AB72" s="8"/>
      <c r="AC72" s="8"/>
    </row>
    <row r="73" spans="1:29" customFormat="1" ht="12" customHeight="1" x14ac:dyDescent="0.35">
      <c r="A73" s="6"/>
      <c r="B73" s="7"/>
      <c r="C73" s="17"/>
      <c r="D73" s="17"/>
      <c r="E73" s="17"/>
      <c r="F73" s="26"/>
      <c r="G73" s="484" t="s">
        <v>37</v>
      </c>
      <c r="H73" s="847">
        <v>822.55499999999995</v>
      </c>
      <c r="I73" s="197">
        <v>0</v>
      </c>
      <c r="J73" s="197">
        <v>1</v>
      </c>
      <c r="K73" s="32"/>
      <c r="L73" s="32"/>
      <c r="M73" s="32"/>
      <c r="N73" s="32"/>
      <c r="O73" s="32"/>
      <c r="P73" s="32"/>
      <c r="Q73" s="32"/>
      <c r="R73" s="32"/>
      <c r="S73" s="32"/>
      <c r="T73" s="32"/>
      <c r="U73" s="32"/>
      <c r="V73" s="30"/>
      <c r="W73" s="16"/>
      <c r="X73" s="8"/>
      <c r="Y73" s="8"/>
      <c r="Z73" s="8"/>
      <c r="AA73" s="8"/>
      <c r="AB73" s="8"/>
      <c r="AC73" s="8"/>
    </row>
    <row r="74" spans="1:29" customFormat="1" ht="12" customHeight="1" x14ac:dyDescent="0.35">
      <c r="A74" s="6"/>
      <c r="B74" s="7"/>
      <c r="C74" s="17"/>
      <c r="D74" s="17"/>
      <c r="E74" s="17"/>
      <c r="F74" s="26"/>
      <c r="G74" s="484" t="s">
        <v>837</v>
      </c>
      <c r="H74" s="847">
        <v>1096.74</v>
      </c>
      <c r="I74" s="197">
        <v>0</v>
      </c>
      <c r="J74" s="197">
        <v>1</v>
      </c>
      <c r="K74" s="32"/>
      <c r="L74" s="32"/>
      <c r="M74" s="32"/>
      <c r="N74" s="32"/>
      <c r="O74" s="32"/>
      <c r="P74" s="32"/>
      <c r="Q74" s="32"/>
      <c r="R74" s="32"/>
      <c r="S74" s="32"/>
      <c r="T74" s="32"/>
      <c r="U74" s="32"/>
      <c r="V74" s="30"/>
      <c r="W74" s="16"/>
      <c r="X74" s="8"/>
      <c r="Y74" s="8"/>
      <c r="Z74" s="8"/>
      <c r="AA74" s="8"/>
      <c r="AB74" s="8"/>
      <c r="AC74" s="8"/>
    </row>
    <row r="75" spans="1:29" customFormat="1" ht="12" customHeight="1" x14ac:dyDescent="0.35">
      <c r="A75" s="6"/>
      <c r="B75" s="7"/>
      <c r="C75" s="17"/>
      <c r="D75" s="17"/>
      <c r="E75" s="17"/>
      <c r="F75" s="26"/>
      <c r="G75" s="484" t="s">
        <v>838</v>
      </c>
      <c r="H75" s="847">
        <v>274.185</v>
      </c>
      <c r="I75" s="197">
        <v>0</v>
      </c>
      <c r="J75" s="197">
        <v>1</v>
      </c>
      <c r="K75" s="32"/>
      <c r="L75" s="32"/>
      <c r="M75" s="32"/>
      <c r="N75" s="32"/>
      <c r="O75" s="32"/>
      <c r="P75" s="32"/>
      <c r="Q75" s="32"/>
      <c r="R75" s="32"/>
      <c r="S75" s="32"/>
      <c r="T75" s="32"/>
      <c r="U75" s="32"/>
      <c r="V75" s="30"/>
      <c r="W75" s="16"/>
      <c r="X75" s="8"/>
      <c r="Y75" s="8"/>
      <c r="Z75" s="8"/>
      <c r="AA75" s="8"/>
      <c r="AB75" s="8"/>
      <c r="AC75" s="8"/>
    </row>
    <row r="76" spans="1:29" customFormat="1" ht="12" customHeight="1" x14ac:dyDescent="0.35">
      <c r="A76" s="6"/>
      <c r="B76" s="7"/>
      <c r="C76" s="17"/>
      <c r="D76" s="17"/>
      <c r="E76" s="17"/>
      <c r="F76" s="26"/>
      <c r="G76" s="484" t="s">
        <v>839</v>
      </c>
      <c r="H76" s="847">
        <v>609.30000000000007</v>
      </c>
      <c r="I76" s="197">
        <v>0</v>
      </c>
      <c r="J76" s="197">
        <v>1</v>
      </c>
      <c r="K76" s="32"/>
      <c r="L76" s="32"/>
      <c r="M76" s="32"/>
      <c r="N76" s="32"/>
      <c r="O76" s="32"/>
      <c r="P76" s="32"/>
      <c r="Q76" s="32"/>
      <c r="R76" s="32"/>
      <c r="S76" s="32"/>
      <c r="T76" s="32"/>
      <c r="U76" s="32"/>
      <c r="V76" s="30"/>
      <c r="W76" s="16"/>
      <c r="X76" s="8"/>
      <c r="Y76" s="8"/>
      <c r="Z76" s="8"/>
      <c r="AA76" s="8"/>
      <c r="AB76" s="8"/>
      <c r="AC76" s="8"/>
    </row>
    <row r="77" spans="1:29" customFormat="1" ht="12" customHeight="1" x14ac:dyDescent="0.35">
      <c r="A77" s="6"/>
      <c r="B77" s="7"/>
      <c r="C77" s="17"/>
      <c r="D77" s="17"/>
      <c r="E77" s="17"/>
      <c r="F77" s="26"/>
      <c r="G77" s="485" t="s">
        <v>1045</v>
      </c>
      <c r="H77" s="197">
        <v>0</v>
      </c>
      <c r="I77" s="197">
        <v>0</v>
      </c>
      <c r="J77" s="197">
        <v>1</v>
      </c>
      <c r="K77" s="32"/>
      <c r="L77" s="32"/>
      <c r="M77" s="32"/>
      <c r="N77" s="32"/>
      <c r="O77" s="32"/>
      <c r="P77" s="32"/>
      <c r="Q77" s="32"/>
      <c r="R77" s="32"/>
      <c r="S77" s="32"/>
      <c r="T77" s="32"/>
      <c r="U77" s="32"/>
      <c r="V77" s="30"/>
      <c r="W77" s="16"/>
      <c r="X77" s="8"/>
      <c r="Y77" s="8"/>
      <c r="Z77" s="8"/>
      <c r="AA77" s="8"/>
      <c r="AB77" s="8"/>
      <c r="AC77" s="8"/>
    </row>
    <row r="78" spans="1:29" customFormat="1" ht="12" customHeight="1" x14ac:dyDescent="0.35">
      <c r="A78" s="6"/>
      <c r="B78" s="7"/>
      <c r="C78" s="17"/>
      <c r="D78" s="17"/>
      <c r="E78" s="17"/>
      <c r="F78" s="26"/>
      <c r="I78" s="32"/>
      <c r="J78" s="195"/>
      <c r="K78" s="32"/>
      <c r="L78" s="32"/>
      <c r="M78" s="32"/>
      <c r="N78" s="32"/>
      <c r="O78" s="32"/>
      <c r="P78" s="32"/>
      <c r="Q78" s="32"/>
      <c r="R78" s="32"/>
      <c r="S78" s="32"/>
      <c r="T78" s="32"/>
      <c r="U78" s="32"/>
      <c r="V78" s="30"/>
      <c r="W78" s="16"/>
      <c r="X78" s="8"/>
      <c r="Y78" s="8"/>
      <c r="Z78" s="8"/>
      <c r="AA78" s="8"/>
      <c r="AB78" s="8"/>
      <c r="AC78" s="8"/>
    </row>
    <row r="79" spans="1:29" customFormat="1" ht="12" customHeight="1" x14ac:dyDescent="0.35">
      <c r="A79" s="6"/>
      <c r="B79" s="7"/>
      <c r="C79" s="17"/>
      <c r="D79" s="17"/>
      <c r="E79" s="17"/>
      <c r="F79" s="36"/>
      <c r="I79" s="32"/>
      <c r="J79" s="195"/>
      <c r="K79" s="32"/>
      <c r="L79" s="32"/>
      <c r="M79" s="32"/>
      <c r="N79" s="32"/>
      <c r="O79" s="32"/>
      <c r="P79" s="32"/>
      <c r="Q79" s="32"/>
      <c r="R79" s="32"/>
      <c r="S79" s="32"/>
      <c r="T79" s="32"/>
      <c r="U79" s="32"/>
      <c r="V79" s="30"/>
      <c r="W79" s="16"/>
      <c r="X79" s="8"/>
      <c r="Y79" s="8"/>
      <c r="Z79" s="8"/>
      <c r="AA79" s="8"/>
      <c r="AB79" s="8"/>
      <c r="AC79" s="8"/>
    </row>
    <row r="80" spans="1:29" customFormat="1" ht="12" customHeight="1" x14ac:dyDescent="0.35">
      <c r="A80" s="6"/>
      <c r="B80" s="7"/>
      <c r="C80" s="17"/>
      <c r="D80" s="17"/>
      <c r="E80" s="17"/>
      <c r="F80" s="36"/>
      <c r="K80" s="32"/>
      <c r="L80" s="32"/>
      <c r="M80" s="32"/>
      <c r="N80" s="32"/>
      <c r="O80" s="32"/>
      <c r="P80" s="32"/>
      <c r="Q80" s="32"/>
      <c r="R80" s="32"/>
      <c r="S80" s="32"/>
      <c r="T80" s="32"/>
      <c r="U80" s="32"/>
      <c r="V80" s="30"/>
      <c r="W80" s="16"/>
      <c r="X80" s="8"/>
      <c r="Y80" s="8"/>
      <c r="Z80" s="8"/>
      <c r="AA80" s="8"/>
      <c r="AB80" s="8"/>
      <c r="AC80" s="8"/>
    </row>
    <row r="81" spans="1:33" customFormat="1" ht="12" customHeight="1" x14ac:dyDescent="0.35">
      <c r="A81" s="6"/>
      <c r="B81" s="7"/>
      <c r="C81" s="17"/>
      <c r="D81" s="17"/>
      <c r="E81" s="17"/>
      <c r="F81" s="33"/>
      <c r="K81" s="32"/>
      <c r="L81" s="32"/>
      <c r="M81" s="159"/>
      <c r="N81" s="32"/>
      <c r="O81" s="32"/>
      <c r="P81" s="32"/>
      <c r="Q81" s="32"/>
      <c r="R81" s="32"/>
      <c r="S81" s="32"/>
      <c r="T81" s="32"/>
      <c r="U81" s="32"/>
      <c r="V81" s="30"/>
      <c r="W81" s="16"/>
      <c r="X81" s="8"/>
      <c r="Y81" s="8"/>
      <c r="Z81" s="8"/>
      <c r="AA81" s="8"/>
      <c r="AB81" s="8"/>
      <c r="AC81" s="8"/>
    </row>
    <row r="82" spans="1:33" customFormat="1" ht="12" customHeight="1" x14ac:dyDescent="0.35">
      <c r="A82" s="6"/>
      <c r="B82" s="7"/>
      <c r="C82" s="17"/>
      <c r="D82" s="17"/>
      <c r="E82" s="17"/>
      <c r="F82" s="33"/>
      <c r="K82" s="34"/>
      <c r="L82" s="34"/>
      <c r="M82" s="34"/>
      <c r="N82" s="32"/>
      <c r="O82" s="32"/>
      <c r="P82" s="32"/>
      <c r="Q82" s="32"/>
      <c r="R82" s="32"/>
      <c r="S82" s="32"/>
      <c r="T82" s="32"/>
      <c r="U82" s="32"/>
      <c r="V82" s="30"/>
      <c r="W82" s="16"/>
      <c r="X82" s="8"/>
      <c r="Y82" s="8"/>
      <c r="Z82" s="8"/>
      <c r="AA82" s="8"/>
      <c r="AB82" s="8"/>
      <c r="AC82" s="8"/>
    </row>
    <row r="83" spans="1:33" customFormat="1" ht="5.15" customHeight="1" x14ac:dyDescent="0.35">
      <c r="A83" s="6"/>
      <c r="B83" s="7"/>
      <c r="C83" s="17"/>
      <c r="D83" s="17"/>
      <c r="E83" s="17"/>
      <c r="F83" s="36"/>
      <c r="G83" s="37"/>
      <c r="H83" s="37"/>
      <c r="I83" s="37"/>
      <c r="J83" s="38"/>
      <c r="K83" s="38"/>
      <c r="L83" s="38"/>
      <c r="M83" s="38"/>
      <c r="N83" s="38"/>
      <c r="O83" s="38"/>
      <c r="P83" s="38"/>
      <c r="Q83" s="38"/>
      <c r="R83" s="38"/>
      <c r="S83" s="38"/>
      <c r="T83" s="38"/>
      <c r="U83" s="38"/>
      <c r="V83" s="30"/>
      <c r="W83" s="16"/>
      <c r="X83" s="8"/>
      <c r="Y83" s="8"/>
      <c r="Z83" s="8"/>
      <c r="AA83" s="8"/>
      <c r="AB83" s="8"/>
      <c r="AC83" s="8"/>
    </row>
    <row r="84" spans="1:33" customFormat="1" ht="25.4" customHeight="1" x14ac:dyDescent="0.35">
      <c r="A84" s="6"/>
      <c r="B84" s="7"/>
      <c r="C84" s="39"/>
      <c r="D84" s="39"/>
      <c r="E84" s="39"/>
      <c r="F84" s="39"/>
      <c r="G84" s="40" t="str">
        <f>G60</f>
        <v>Areas</v>
      </c>
      <c r="H84" s="39"/>
      <c r="I84" s="39"/>
      <c r="J84" s="39"/>
      <c r="K84" s="39"/>
      <c r="L84" s="39"/>
      <c r="M84" s="39"/>
      <c r="N84" s="39"/>
      <c r="O84" s="39"/>
      <c r="P84" s="39"/>
      <c r="Q84" s="39"/>
      <c r="R84" s="39"/>
      <c r="S84" s="39"/>
      <c r="T84" s="39"/>
      <c r="U84" s="39"/>
      <c r="V84" s="39"/>
      <c r="W84" s="41" t="s">
        <v>10</v>
      </c>
      <c r="X84" s="8"/>
      <c r="Y84" s="8"/>
      <c r="Z84" s="8"/>
      <c r="AA84" s="8"/>
      <c r="AB84" s="8"/>
      <c r="AC84" s="8"/>
    </row>
    <row r="85" spans="1:33" customFormat="1" ht="12" customHeight="1" x14ac:dyDescent="0.35">
      <c r="A85" s="6"/>
      <c r="B85" s="7"/>
      <c r="C85" s="7"/>
      <c r="D85" s="7"/>
      <c r="E85" s="7"/>
      <c r="F85" s="8"/>
      <c r="G85" s="8"/>
      <c r="H85" s="8"/>
      <c r="I85" s="8"/>
      <c r="J85" s="8"/>
      <c r="K85" s="8"/>
      <c r="L85" s="8"/>
      <c r="M85" s="8"/>
      <c r="N85" s="8"/>
      <c r="O85" s="8"/>
      <c r="P85" s="8"/>
      <c r="Q85" s="8"/>
      <c r="R85" s="8"/>
      <c r="S85" s="8"/>
      <c r="T85" s="8"/>
      <c r="U85" s="8"/>
      <c r="V85" s="8"/>
      <c r="W85" s="8"/>
      <c r="X85" s="8"/>
      <c r="Y85" s="8"/>
      <c r="Z85" s="8"/>
      <c r="AA85" s="8"/>
      <c r="AB85" s="8"/>
      <c r="AC85" s="8"/>
    </row>
    <row r="86" spans="1:33" customFormat="1" ht="12" customHeight="1" x14ac:dyDescent="0.35">
      <c r="A86" s="6"/>
      <c r="B86" s="7"/>
      <c r="C86" s="7"/>
      <c r="D86" s="7"/>
      <c r="E86" s="7"/>
      <c r="F86" s="7"/>
      <c r="G86" s="7"/>
      <c r="H86" s="8"/>
      <c r="I86" s="8"/>
      <c r="J86" s="8"/>
      <c r="K86" s="8"/>
      <c r="L86" s="8"/>
      <c r="M86" s="8"/>
      <c r="N86" s="8"/>
      <c r="O86" s="8"/>
      <c r="P86" s="8"/>
      <c r="Q86" s="8"/>
      <c r="R86" s="8"/>
      <c r="S86" s="8"/>
      <c r="T86" s="8"/>
      <c r="U86" s="8"/>
      <c r="V86" s="8"/>
      <c r="W86" s="8"/>
      <c r="X86" s="7"/>
      <c r="Y86" s="7"/>
      <c r="Z86" s="7"/>
      <c r="AA86" s="7"/>
      <c r="AB86" s="7"/>
      <c r="AC86" s="7"/>
    </row>
    <row r="87" spans="1:33" customFormat="1" ht="5.15" customHeight="1" thickBot="1" x14ac:dyDescent="0.4">
      <c r="A87" s="6"/>
      <c r="B87" s="7"/>
      <c r="C87" s="7"/>
      <c r="D87" s="7"/>
      <c r="E87" s="7"/>
      <c r="F87" s="7"/>
      <c r="G87" s="7"/>
      <c r="H87" s="8"/>
      <c r="I87" s="8"/>
      <c r="J87" s="8"/>
      <c r="K87" s="8"/>
      <c r="L87" s="8"/>
      <c r="M87" s="8"/>
      <c r="N87" s="8"/>
      <c r="O87" s="8"/>
      <c r="P87" s="8"/>
      <c r="Q87" s="8"/>
      <c r="R87" s="8"/>
      <c r="S87" s="8"/>
      <c r="T87" s="8"/>
      <c r="U87" s="8"/>
      <c r="V87" s="8"/>
      <c r="W87" s="8"/>
      <c r="X87" s="7"/>
      <c r="Y87" s="7"/>
      <c r="Z87" s="7"/>
      <c r="AA87" s="7"/>
      <c r="AB87" s="7"/>
      <c r="AC87" s="7"/>
    </row>
    <row r="88" spans="1:33" customFormat="1" ht="5.15" customHeight="1" x14ac:dyDescent="0.35">
      <c r="A88" s="6"/>
      <c r="B88" s="7"/>
      <c r="C88" s="9" t="s">
        <v>0</v>
      </c>
      <c r="D88" s="9"/>
      <c r="E88" s="9"/>
      <c r="F88" s="9"/>
      <c r="G88" s="9"/>
      <c r="H88" s="9"/>
      <c r="I88" s="9"/>
      <c r="J88" s="9"/>
      <c r="K88" s="10"/>
      <c r="L88" s="10"/>
      <c r="M88" s="10"/>
      <c r="N88" s="10"/>
      <c r="O88" s="10"/>
      <c r="P88" s="10"/>
      <c r="Q88" s="10"/>
      <c r="R88" s="10"/>
      <c r="S88" s="10"/>
      <c r="T88" s="10"/>
      <c r="U88" s="10"/>
      <c r="V88" s="10"/>
      <c r="W88" s="11"/>
      <c r="X88" s="8"/>
      <c r="Y88" s="8"/>
      <c r="Z88" s="8"/>
      <c r="AA88" s="8"/>
      <c r="AB88" s="8"/>
      <c r="AC88" s="8"/>
    </row>
    <row r="89" spans="1:33" customFormat="1" ht="12" customHeight="1" x14ac:dyDescent="0.35">
      <c r="A89" s="6"/>
      <c r="B89" s="7"/>
      <c r="C89" s="12"/>
      <c r="D89" s="12"/>
      <c r="E89" s="12" t="s">
        <v>1</v>
      </c>
      <c r="F89" s="13"/>
      <c r="G89" s="14" t="s">
        <v>746</v>
      </c>
      <c r="H89" s="13"/>
      <c r="I89" s="13"/>
      <c r="J89" s="13" t="s">
        <v>232</v>
      </c>
      <c r="K89" s="13"/>
      <c r="L89" s="13"/>
      <c r="M89" s="13"/>
      <c r="N89" s="13"/>
      <c r="O89" s="13"/>
      <c r="P89" s="13"/>
      <c r="Q89" s="13"/>
      <c r="R89" s="13"/>
      <c r="S89" s="15"/>
      <c r="T89" s="13"/>
      <c r="U89" s="15"/>
      <c r="V89" s="15"/>
      <c r="W89" s="16"/>
      <c r="X89" s="8"/>
      <c r="Y89" s="8"/>
      <c r="Z89" s="8"/>
      <c r="AA89" s="8"/>
      <c r="AB89" s="8"/>
      <c r="AC89" s="8"/>
    </row>
    <row r="90" spans="1:33" customFormat="1" ht="12" customHeight="1" x14ac:dyDescent="0.35">
      <c r="A90" s="6"/>
      <c r="B90" s="7"/>
      <c r="C90" s="12"/>
      <c r="D90" s="12"/>
      <c r="E90" s="17"/>
      <c r="F90" s="13"/>
      <c r="G90" s="13"/>
      <c r="H90" s="13"/>
      <c r="I90" s="13" t="s">
        <v>747</v>
      </c>
      <c r="J90" s="13" t="s">
        <v>757</v>
      </c>
      <c r="K90" s="13" t="s">
        <v>758</v>
      </c>
      <c r="L90" s="13" t="s">
        <v>1017</v>
      </c>
      <c r="M90" s="13"/>
      <c r="N90" s="13"/>
      <c r="O90" s="13"/>
      <c r="P90" s="13"/>
      <c r="Q90" s="13"/>
      <c r="R90" s="13"/>
      <c r="S90" s="15"/>
      <c r="T90" s="19"/>
      <c r="U90" s="15"/>
      <c r="V90" s="15"/>
      <c r="W90" s="16"/>
      <c r="X90" s="8"/>
      <c r="Y90" s="8"/>
      <c r="Z90" s="8"/>
      <c r="AA90" s="8"/>
      <c r="AB90" s="8"/>
      <c r="AC90" s="8"/>
    </row>
    <row r="91" spans="1:33" customFormat="1" ht="12" customHeight="1" x14ac:dyDescent="0.35">
      <c r="A91" s="6"/>
      <c r="B91" s="7"/>
      <c r="C91" s="17"/>
      <c r="D91" s="12"/>
      <c r="E91" s="17"/>
      <c r="F91" s="13"/>
      <c r="G91" s="44"/>
      <c r="H91" s="13" t="s">
        <v>1043</v>
      </c>
      <c r="I91" s="240" t="b">
        <v>1</v>
      </c>
      <c r="J91" s="240" t="b">
        <v>0</v>
      </c>
      <c r="K91" s="240" t="b">
        <v>0</v>
      </c>
      <c r="L91" s="240" t="b">
        <v>1</v>
      </c>
      <c r="M91" s="13"/>
      <c r="N91" s="13"/>
      <c r="O91" s="13"/>
      <c r="P91" s="13"/>
      <c r="Q91" s="13"/>
      <c r="R91" s="13"/>
      <c r="S91" s="15"/>
      <c r="T91" s="19"/>
      <c r="U91" s="15"/>
      <c r="V91" s="15"/>
      <c r="W91" s="16"/>
      <c r="X91" s="8"/>
      <c r="Y91" s="8"/>
      <c r="Z91" s="8"/>
      <c r="AA91" s="8"/>
      <c r="AB91" s="8"/>
      <c r="AC91" s="8"/>
    </row>
    <row r="92" spans="1:33" customFormat="1" ht="12" customHeight="1" x14ac:dyDescent="0.35">
      <c r="A92" s="6"/>
      <c r="B92" s="7"/>
      <c r="C92" s="17"/>
      <c r="D92" s="12"/>
      <c r="E92" s="17"/>
      <c r="F92" s="13"/>
      <c r="G92" s="44"/>
      <c r="H92" s="13" t="s">
        <v>748</v>
      </c>
      <c r="I92" s="240" t="b">
        <v>1</v>
      </c>
      <c r="J92" s="240" t="b">
        <v>0</v>
      </c>
      <c r="K92" s="240" t="b">
        <v>0</v>
      </c>
      <c r="L92" s="240" t="b">
        <v>0</v>
      </c>
      <c r="M92" s="13"/>
      <c r="N92" s="13"/>
      <c r="O92" s="13"/>
      <c r="P92" s="13"/>
      <c r="Q92" s="13"/>
      <c r="R92" s="13"/>
      <c r="S92" s="15"/>
      <c r="T92" s="19"/>
      <c r="U92" s="15"/>
      <c r="V92" s="15"/>
      <c r="W92" s="16"/>
      <c r="X92" s="8"/>
      <c r="Y92" s="8"/>
      <c r="Z92" s="8"/>
      <c r="AA92" s="8"/>
      <c r="AB92" s="8"/>
      <c r="AC92" s="8"/>
    </row>
    <row r="93" spans="1:33" customFormat="1" ht="12" customHeight="1" x14ac:dyDescent="0.35">
      <c r="A93" s="6"/>
      <c r="B93" s="7"/>
      <c r="C93" s="20">
        <v>0</v>
      </c>
      <c r="D93" s="12"/>
      <c r="E93" s="17"/>
      <c r="F93" s="13"/>
      <c r="G93" s="21"/>
      <c r="H93" s="13"/>
      <c r="I93" s="13"/>
      <c r="J93" s="13"/>
      <c r="K93" s="13"/>
      <c r="L93" s="13"/>
      <c r="M93" s="13"/>
      <c r="N93" s="13"/>
      <c r="O93" s="13"/>
      <c r="P93" s="13"/>
      <c r="Q93" s="13"/>
      <c r="R93" s="13"/>
      <c r="S93" s="15"/>
      <c r="T93" s="19"/>
      <c r="U93" s="15"/>
      <c r="V93" s="15"/>
      <c r="W93" s="16"/>
      <c r="X93" s="8"/>
      <c r="Y93" s="8"/>
      <c r="Z93" s="8"/>
      <c r="AA93" s="8"/>
      <c r="AB93" s="8"/>
      <c r="AC93" s="8"/>
    </row>
    <row r="94" spans="1:33" customFormat="1" ht="5.15" customHeight="1" x14ac:dyDescent="0.35">
      <c r="A94" s="6"/>
      <c r="B94" s="7"/>
      <c r="C94" s="17"/>
      <c r="D94" s="17"/>
      <c r="E94" s="17"/>
      <c r="F94" s="36"/>
      <c r="G94" s="37"/>
      <c r="H94" s="37"/>
      <c r="I94" s="37"/>
      <c r="J94" s="38"/>
      <c r="K94" s="38"/>
      <c r="L94" s="38"/>
      <c r="M94" s="38"/>
      <c r="N94" s="38"/>
      <c r="O94" s="38"/>
      <c r="P94" s="38"/>
      <c r="Q94" s="38"/>
      <c r="R94" s="38"/>
      <c r="S94" s="38"/>
      <c r="T94" s="38"/>
      <c r="U94" s="38"/>
      <c r="V94" s="30"/>
      <c r="W94" s="16"/>
      <c r="X94" s="8"/>
      <c r="Y94" s="8"/>
      <c r="Z94" s="8"/>
      <c r="AA94" s="8"/>
      <c r="AB94" s="8"/>
      <c r="AC94" s="8"/>
    </row>
    <row r="95" spans="1:33" customFormat="1" ht="25.4" customHeight="1" x14ac:dyDescent="0.35">
      <c r="A95" s="6"/>
      <c r="B95" s="7"/>
      <c r="C95" s="39"/>
      <c r="D95" s="39"/>
      <c r="E95" s="39"/>
      <c r="F95" s="39"/>
      <c r="G95" s="40" t="str">
        <f>G89</f>
        <v>Pastures Included</v>
      </c>
      <c r="H95" s="39"/>
      <c r="I95" s="39"/>
      <c r="J95" s="39"/>
      <c r="K95" s="39"/>
      <c r="L95" s="39"/>
      <c r="M95" s="39"/>
      <c r="N95" s="39"/>
      <c r="O95" s="39"/>
      <c r="P95" s="39"/>
      <c r="Q95" s="39"/>
      <c r="R95" s="39"/>
      <c r="S95" s="39"/>
      <c r="T95" s="39"/>
      <c r="U95" s="39"/>
      <c r="V95" s="39"/>
      <c r="W95" s="41" t="s">
        <v>10</v>
      </c>
      <c r="X95" s="8"/>
      <c r="Y95" s="8"/>
      <c r="Z95" s="8"/>
      <c r="AA95" s="8"/>
      <c r="AB95" s="8"/>
      <c r="AC95" s="8"/>
    </row>
    <row r="96" spans="1:33" customFormat="1" ht="12" customHeight="1" x14ac:dyDescent="0.35">
      <c r="A96" s="6"/>
      <c r="B96" s="7"/>
      <c r="C96" s="7"/>
      <c r="D96" s="7"/>
      <c r="E96" s="7"/>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row>
    <row r="97" spans="1:35" customFormat="1" ht="12" customHeight="1" x14ac:dyDescent="0.35">
      <c r="A97" s="6"/>
      <c r="B97" s="7"/>
      <c r="C97" s="7"/>
      <c r="D97" s="7"/>
      <c r="E97" s="7"/>
      <c r="F97" s="7"/>
      <c r="G97" s="7"/>
      <c r="H97" s="8"/>
      <c r="I97" s="8"/>
      <c r="J97" s="8"/>
      <c r="K97" s="8"/>
      <c r="L97" s="8"/>
      <c r="M97" s="8"/>
      <c r="N97" s="8"/>
      <c r="O97" s="8"/>
      <c r="P97" s="8"/>
      <c r="Q97" s="8"/>
      <c r="R97" s="8"/>
      <c r="S97" s="8"/>
      <c r="T97" s="8"/>
      <c r="U97" s="8"/>
      <c r="V97" s="8"/>
      <c r="W97" s="8"/>
      <c r="X97" s="8"/>
      <c r="Y97" s="8"/>
      <c r="Z97" s="8"/>
      <c r="AA97" s="8"/>
      <c r="AB97" s="8"/>
      <c r="AC97" s="8"/>
      <c r="AD97" s="8"/>
      <c r="AE97" s="8"/>
      <c r="AF97" s="8"/>
      <c r="AG97" s="7"/>
      <c r="AH97" s="7"/>
      <c r="AI97" s="7"/>
    </row>
    <row r="98" spans="1:35" customFormat="1" ht="5.15" customHeight="1" thickBot="1" x14ac:dyDescent="0.4">
      <c r="A98" s="6"/>
      <c r="B98" s="7"/>
      <c r="C98" s="7"/>
      <c r="D98" s="7"/>
      <c r="E98" s="7"/>
      <c r="F98" s="7"/>
      <c r="G98" s="7"/>
      <c r="H98" s="8"/>
      <c r="I98" s="8"/>
      <c r="J98" s="8"/>
      <c r="K98" s="8"/>
      <c r="L98" s="8"/>
      <c r="M98" s="8"/>
      <c r="N98" s="8"/>
      <c r="O98" s="8"/>
      <c r="P98" s="8"/>
      <c r="Q98" s="8"/>
      <c r="R98" s="8"/>
      <c r="S98" s="8"/>
      <c r="T98" s="8"/>
      <c r="U98" s="8"/>
      <c r="V98" s="8"/>
      <c r="W98" s="8"/>
      <c r="X98" s="8"/>
      <c r="Y98" s="8"/>
      <c r="Z98" s="8"/>
      <c r="AA98" s="8"/>
      <c r="AB98" s="8"/>
      <c r="AC98" s="8"/>
      <c r="AD98" s="8"/>
      <c r="AE98" s="8"/>
      <c r="AF98" s="8"/>
      <c r="AG98" s="7"/>
      <c r="AH98" s="7"/>
      <c r="AI98" s="7"/>
    </row>
    <row r="99" spans="1:35" customFormat="1" ht="5.15" customHeight="1" x14ac:dyDescent="0.35">
      <c r="A99" s="6"/>
      <c r="B99" s="7"/>
      <c r="C99" s="9" t="s">
        <v>0</v>
      </c>
      <c r="D99" s="9"/>
      <c r="E99" s="9"/>
      <c r="F99" s="9"/>
      <c r="G99" s="9"/>
      <c r="H99" s="9"/>
      <c r="I99" s="9"/>
      <c r="J99" s="9"/>
      <c r="K99" s="9"/>
      <c r="L99" s="9"/>
      <c r="M99" s="10"/>
      <c r="N99" s="10"/>
      <c r="O99" s="10"/>
      <c r="P99" s="10"/>
      <c r="Q99" s="10"/>
      <c r="R99" s="10"/>
      <c r="S99" s="10"/>
      <c r="T99" s="10"/>
      <c r="U99" s="10"/>
      <c r="V99" s="10"/>
      <c r="W99" s="10"/>
      <c r="X99" s="10"/>
      <c r="Y99" s="10"/>
      <c r="Z99" s="10"/>
      <c r="AA99" s="10"/>
      <c r="AB99" s="10"/>
      <c r="AC99" s="10"/>
      <c r="AD99" s="10"/>
      <c r="AE99" s="10"/>
      <c r="AF99" s="11"/>
      <c r="AG99" s="8"/>
      <c r="AH99" s="8"/>
      <c r="AI99" s="8"/>
    </row>
    <row r="100" spans="1:35" customFormat="1" ht="12" customHeight="1" x14ac:dyDescent="0.35">
      <c r="A100" s="6"/>
      <c r="B100" s="7"/>
      <c r="C100" s="12"/>
      <c r="D100" s="12"/>
      <c r="E100" s="12" t="s">
        <v>1</v>
      </c>
      <c r="F100" s="13"/>
      <c r="G100" s="14" t="s">
        <v>315</v>
      </c>
      <c r="H100" s="13"/>
      <c r="I100" s="13"/>
      <c r="J100" s="13"/>
      <c r="K100" s="13"/>
      <c r="L100" s="13"/>
      <c r="M100" s="13"/>
      <c r="N100" s="13"/>
      <c r="O100" s="13"/>
      <c r="P100" s="13"/>
      <c r="Q100" s="13"/>
      <c r="R100" s="13"/>
      <c r="S100" s="13"/>
      <c r="T100" s="13"/>
      <c r="U100" s="15"/>
      <c r="V100" s="13"/>
      <c r="W100" s="13"/>
      <c r="X100" s="13"/>
      <c r="Y100" s="13"/>
      <c r="Z100" s="13"/>
      <c r="AA100" s="15"/>
      <c r="AB100" s="13"/>
      <c r="AC100" s="15"/>
      <c r="AD100" s="15"/>
      <c r="AE100" s="15"/>
      <c r="AF100" s="16"/>
      <c r="AG100" s="8"/>
      <c r="AH100" s="8"/>
      <c r="AI100" s="8"/>
    </row>
    <row r="101" spans="1:35" customFormat="1" ht="12" customHeight="1" x14ac:dyDescent="0.35">
      <c r="A101" s="6"/>
      <c r="B101" s="7"/>
      <c r="C101" s="12"/>
      <c r="D101" s="12"/>
      <c r="E101" s="17"/>
      <c r="F101" s="13"/>
      <c r="G101" s="13"/>
      <c r="H101" s="13"/>
      <c r="I101" s="13"/>
      <c r="J101" s="13"/>
      <c r="K101" s="13"/>
      <c r="L101" s="13"/>
      <c r="M101" s="13"/>
      <c r="N101" s="13"/>
      <c r="O101" s="13"/>
      <c r="P101" s="13"/>
      <c r="Q101" s="13"/>
      <c r="R101" s="13"/>
      <c r="S101" s="13"/>
      <c r="T101" s="13"/>
      <c r="U101" s="15"/>
      <c r="V101" s="19"/>
      <c r="W101" s="13"/>
      <c r="X101" s="13"/>
      <c r="Y101" s="13"/>
      <c r="Z101" s="13"/>
      <c r="AA101" s="15"/>
      <c r="AB101" s="19"/>
      <c r="AC101" s="15"/>
      <c r="AD101" s="15"/>
      <c r="AE101" s="15"/>
      <c r="AF101" s="16"/>
      <c r="AG101" s="8"/>
      <c r="AH101" s="8"/>
      <c r="AI101" s="8"/>
    </row>
    <row r="102" spans="1:35" customFormat="1" ht="12" customHeight="1" x14ac:dyDescent="0.35">
      <c r="A102" s="6"/>
      <c r="B102" s="7"/>
      <c r="C102" s="17"/>
      <c r="D102" s="12"/>
      <c r="E102" s="17"/>
      <c r="F102" s="13"/>
      <c r="G102" s="44"/>
      <c r="H102" s="13"/>
      <c r="I102" s="13"/>
      <c r="J102" s="13"/>
      <c r="K102" s="13"/>
      <c r="L102" s="13" t="s">
        <v>317</v>
      </c>
      <c r="M102" s="13"/>
      <c r="N102" s="13"/>
      <c r="O102" s="13"/>
      <c r="P102" s="13"/>
      <c r="Q102" s="13"/>
      <c r="R102" s="13"/>
      <c r="S102" s="13"/>
      <c r="T102" s="13"/>
      <c r="U102" s="15"/>
      <c r="V102" s="19"/>
      <c r="W102" s="13"/>
      <c r="X102" s="13"/>
      <c r="Y102" s="13"/>
      <c r="Z102" s="13"/>
      <c r="AA102" s="15"/>
      <c r="AB102" s="19"/>
      <c r="AC102" s="15"/>
      <c r="AD102" s="15"/>
      <c r="AE102" s="15"/>
      <c r="AF102" s="16"/>
      <c r="AG102" s="8"/>
      <c r="AH102" s="8"/>
      <c r="AI102" s="8"/>
    </row>
    <row r="103" spans="1:35" customFormat="1" ht="12" customHeight="1" x14ac:dyDescent="0.35">
      <c r="A103" s="6"/>
      <c r="B103" s="7"/>
      <c r="C103" s="20">
        <v>0</v>
      </c>
      <c r="D103" s="12"/>
      <c r="E103" s="17"/>
      <c r="F103" s="13"/>
      <c r="G103" s="21"/>
      <c r="H103" s="13"/>
      <c r="I103" s="13"/>
      <c r="J103" s="13"/>
      <c r="K103" s="13"/>
      <c r="L103" s="13"/>
      <c r="M103" s="13"/>
      <c r="N103" s="13"/>
      <c r="O103" s="13"/>
      <c r="P103" s="13"/>
      <c r="Q103" s="13"/>
      <c r="R103" s="13"/>
      <c r="S103" s="13"/>
      <c r="T103" s="13"/>
      <c r="U103" s="15"/>
      <c r="V103" s="19"/>
      <c r="W103" s="13"/>
      <c r="X103" s="13"/>
      <c r="Y103" s="13"/>
      <c r="Z103" s="13"/>
      <c r="AA103" s="15"/>
      <c r="AB103" s="19"/>
      <c r="AC103" s="15"/>
      <c r="AD103" s="15"/>
      <c r="AE103" s="15"/>
      <c r="AF103" s="16"/>
      <c r="AG103" s="8"/>
      <c r="AH103" s="8"/>
      <c r="AI103" s="8"/>
    </row>
    <row r="104" spans="1:35" customFormat="1" ht="12" customHeight="1" x14ac:dyDescent="0.35">
      <c r="A104" s="6"/>
      <c r="B104" s="7"/>
      <c r="C104" s="17"/>
      <c r="D104" s="17"/>
      <c r="E104" s="17"/>
      <c r="F104" s="17"/>
      <c r="G104" s="17"/>
      <c r="H104" s="17"/>
      <c r="I104" s="17"/>
      <c r="J104" s="17"/>
      <c r="K104" s="17"/>
      <c r="L104" s="22"/>
      <c r="M104" s="22"/>
      <c r="N104" s="22"/>
      <c r="O104" s="22"/>
      <c r="P104" s="22"/>
      <c r="Q104" s="22"/>
      <c r="R104" s="22"/>
      <c r="S104" s="22"/>
      <c r="T104" s="22"/>
      <c r="U104" s="22"/>
      <c r="V104" s="22"/>
      <c r="W104" s="22"/>
      <c r="X104" s="22"/>
      <c r="Y104" s="22"/>
      <c r="Z104" s="22"/>
      <c r="AA104" s="22"/>
      <c r="AB104" s="22"/>
      <c r="AC104" s="22"/>
      <c r="AD104" s="22"/>
      <c r="AE104" s="22"/>
      <c r="AF104" s="16"/>
      <c r="AG104" s="8"/>
      <c r="AH104" s="8"/>
      <c r="AI104" s="8"/>
    </row>
    <row r="105" spans="1:35" customFormat="1" ht="12" customHeight="1" x14ac:dyDescent="0.35">
      <c r="A105" s="6"/>
      <c r="B105" s="7"/>
      <c r="C105" s="17"/>
      <c r="D105" s="17"/>
      <c r="E105" s="17"/>
      <c r="F105" s="17"/>
      <c r="G105" s="17"/>
      <c r="H105" s="17"/>
      <c r="I105" s="17"/>
      <c r="J105" s="17"/>
      <c r="K105" s="17"/>
      <c r="L105" s="17"/>
      <c r="M105" s="17"/>
      <c r="N105" s="22"/>
      <c r="O105" s="22"/>
      <c r="P105" s="22"/>
      <c r="Q105" s="22"/>
      <c r="R105" s="22"/>
      <c r="S105" s="22"/>
      <c r="T105" s="22"/>
      <c r="U105" s="22"/>
      <c r="V105" s="22"/>
      <c r="W105" s="22"/>
      <c r="X105" s="22"/>
      <c r="Y105" s="22"/>
      <c r="Z105" s="22"/>
      <c r="AA105" s="22"/>
      <c r="AB105" s="22"/>
      <c r="AC105" s="22"/>
      <c r="AD105" s="22"/>
      <c r="AE105" s="22"/>
      <c r="AF105" s="16"/>
      <c r="AG105" s="8"/>
      <c r="AH105" s="8"/>
      <c r="AI105" s="8"/>
    </row>
    <row r="106" spans="1:35" customFormat="1" ht="12" customHeight="1" x14ac:dyDescent="0.35">
      <c r="A106" s="6"/>
      <c r="B106" s="7"/>
      <c r="C106" s="17"/>
      <c r="D106" s="17"/>
      <c r="E106" s="17"/>
      <c r="F106" s="17"/>
      <c r="G106" s="17"/>
      <c r="H106" s="17"/>
      <c r="I106" s="17"/>
      <c r="J106" s="22" t="s">
        <v>1110</v>
      </c>
      <c r="K106" s="17"/>
      <c r="L106" s="17"/>
      <c r="M106" s="23"/>
      <c r="N106" s="888" t="s">
        <v>874</v>
      </c>
      <c r="O106" s="24"/>
      <c r="P106" s="890" t="s">
        <v>873</v>
      </c>
      <c r="Q106" s="890"/>
      <c r="R106" s="890"/>
      <c r="S106" s="890"/>
      <c r="T106" s="24"/>
      <c r="U106" s="22" t="s">
        <v>924</v>
      </c>
      <c r="V106" s="22"/>
      <c r="W106" s="679" t="s">
        <v>873</v>
      </c>
      <c r="X106" s="679"/>
      <c r="Y106" s="679"/>
      <c r="Z106" s="679"/>
      <c r="AA106" s="24"/>
      <c r="AB106" s="22" t="s">
        <v>924</v>
      </c>
      <c r="AC106" s="22"/>
      <c r="AD106" s="126" t="s">
        <v>1051</v>
      </c>
      <c r="AE106" s="22"/>
      <c r="AF106" s="16"/>
      <c r="AG106" s="8"/>
      <c r="AH106" s="8"/>
      <c r="AI106" s="8"/>
    </row>
    <row r="107" spans="1:35" customFormat="1" ht="12" customHeight="1" x14ac:dyDescent="0.35">
      <c r="A107" s="6"/>
      <c r="B107" s="7"/>
      <c r="C107" s="17"/>
      <c r="D107" s="17"/>
      <c r="E107" s="17"/>
      <c r="F107" s="17"/>
      <c r="G107" s="17"/>
      <c r="H107" s="17"/>
      <c r="I107" s="17"/>
      <c r="J107" s="22" t="s">
        <v>1142</v>
      </c>
      <c r="K107" s="17"/>
      <c r="L107" s="23" t="s">
        <v>316</v>
      </c>
      <c r="M107" s="23" t="s">
        <v>318</v>
      </c>
      <c r="N107" s="889"/>
      <c r="O107" s="24"/>
      <c r="P107" s="24" t="s">
        <v>725</v>
      </c>
      <c r="Q107" s="24" t="s">
        <v>1174</v>
      </c>
      <c r="R107" s="24" t="s">
        <v>1141</v>
      </c>
      <c r="S107" s="24" t="s">
        <v>872</v>
      </c>
      <c r="T107" s="24"/>
      <c r="U107" s="22"/>
      <c r="V107" s="22"/>
      <c r="W107" s="24" t="str">
        <f>P107</f>
        <v>Dry seeding</v>
      </c>
      <c r="X107" s="24" t="str">
        <f t="shared" ref="X107" si="1">Q107</f>
        <v>Brk</v>
      </c>
      <c r="Y107" s="24" t="str">
        <f>R107</f>
        <v>Quality brk</v>
      </c>
      <c r="Z107" s="24" t="str">
        <f>S107</f>
        <v>Spring</v>
      </c>
      <c r="AA107" s="24"/>
      <c r="AB107" s="22"/>
      <c r="AC107" s="22"/>
      <c r="AD107" s="22" t="s">
        <v>1052</v>
      </c>
      <c r="AE107" s="22" t="s">
        <v>1053</v>
      </c>
      <c r="AF107" s="16"/>
      <c r="AG107" s="8"/>
      <c r="AH107" s="8"/>
      <c r="AI107" s="8"/>
    </row>
    <row r="108" spans="1:35" customFormat="1" ht="12" customHeight="1" x14ac:dyDescent="0.35">
      <c r="A108" s="6"/>
      <c r="B108" s="7"/>
      <c r="C108" s="17"/>
      <c r="D108" s="17"/>
      <c r="E108" s="17"/>
      <c r="F108" s="26"/>
      <c r="G108" s="34"/>
      <c r="H108" s="34"/>
      <c r="I108" s="27"/>
      <c r="J108" s="156" t="s">
        <v>1111</v>
      </c>
      <c r="K108" s="486" t="s">
        <v>777</v>
      </c>
      <c r="L108" s="198">
        <v>1</v>
      </c>
      <c r="M108" s="481" t="b">
        <f>NOT(OR(M109:M117))</f>
        <v>1</v>
      </c>
      <c r="N108" s="681">
        <f>W108</f>
        <v>91</v>
      </c>
      <c r="O108" s="159"/>
      <c r="P108" s="682">
        <f>Periods!G21</f>
        <v>43560</v>
      </c>
      <c r="Q108" s="682">
        <f>Periods!F$22</f>
        <v>43600</v>
      </c>
      <c r="R108" s="567">
        <f>Periods!$J$23</f>
        <v>43631</v>
      </c>
      <c r="S108" s="567">
        <f>Periods!$G$25</f>
        <v>43709</v>
      </c>
      <c r="T108" s="32"/>
      <c r="U108" s="627">
        <f>Periods!$F$22</f>
        <v>43600</v>
      </c>
      <c r="V108" s="32"/>
      <c r="W108" s="680">
        <f>MIN(51,INT((P108 - DATE(YEAR(P108),1,1))/7))*7</f>
        <v>91</v>
      </c>
      <c r="X108" s="680">
        <f>MIN(51,INT((Q108 - DATE(YEAR(Q108),1,1))/7))*7</f>
        <v>133</v>
      </c>
      <c r="Y108" s="680">
        <f>MIN(51,INT((R108 - DATE(YEAR(R108),1,1))/7))*7</f>
        <v>161</v>
      </c>
      <c r="Z108" s="680">
        <f>MIN(51,INT((S108 - DATE(YEAR(S108),1,1))/7))*7</f>
        <v>238</v>
      </c>
      <c r="AA108" s="32"/>
      <c r="AB108" s="680">
        <f t="shared" ref="AB108:AB117" si="2">MIN(51,INT((U108 - DATE(YEAR(U108),1,1))/7))*7</f>
        <v>133</v>
      </c>
      <c r="AC108" s="32"/>
      <c r="AD108" s="629">
        <v>-1</v>
      </c>
      <c r="AE108" s="629">
        <v>-1</v>
      </c>
      <c r="AF108" s="16"/>
      <c r="AG108" s="8"/>
      <c r="AH108" s="8"/>
      <c r="AI108" s="8"/>
    </row>
    <row r="109" spans="1:35" customFormat="1" ht="12" customHeight="1" x14ac:dyDescent="0.35">
      <c r="A109" s="6"/>
      <c r="B109" s="7"/>
      <c r="C109" s="17"/>
      <c r="D109" s="17"/>
      <c r="E109" s="17"/>
      <c r="F109" s="26"/>
      <c r="G109" s="34"/>
      <c r="H109" s="34"/>
      <c r="I109" s="34"/>
      <c r="J109" s="156" t="s">
        <v>1132</v>
      </c>
      <c r="K109" s="487" t="s">
        <v>357</v>
      </c>
      <c r="L109" s="198">
        <v>9.0909090909090912E-2</v>
      </c>
      <c r="M109" s="199" t="b">
        <v>0</v>
      </c>
      <c r="N109" s="681">
        <f>W109</f>
        <v>91</v>
      </c>
      <c r="O109" s="159"/>
      <c r="P109" s="682">
        <f>P108</f>
        <v>43560</v>
      </c>
      <c r="Q109" s="567">
        <f>Periods!G$22</f>
        <v>43589</v>
      </c>
      <c r="R109" s="567">
        <f>Periods!$J$23</f>
        <v>43631</v>
      </c>
      <c r="S109" s="567">
        <f>Periods!$G$25</f>
        <v>43709</v>
      </c>
      <c r="T109" s="32"/>
      <c r="U109" s="627">
        <f>Periods!G22</f>
        <v>43589</v>
      </c>
      <c r="V109" s="32"/>
      <c r="W109" s="680">
        <f t="shared" ref="W109:W117" si="3">MIN(51,INT((P109 - DATE(YEAR(P109),1,1))/7))*7</f>
        <v>91</v>
      </c>
      <c r="X109" s="680">
        <f t="shared" ref="X109:X117" si="4">MIN(51,INT((Q109 - DATE(YEAR(Q109),1,1))/7))*7</f>
        <v>119</v>
      </c>
      <c r="Y109" s="680">
        <f t="shared" ref="Y109:Y117" si="5">MIN(51,INT((R109 - DATE(YEAR(R109),1,1))/7))*7</f>
        <v>161</v>
      </c>
      <c r="Z109" s="680">
        <f t="shared" ref="Z109:Z117" si="6">MIN(51,INT((S109 - DATE(YEAR(S109),1,1))/7))*7</f>
        <v>238</v>
      </c>
      <c r="AA109" s="32"/>
      <c r="AB109" s="680">
        <f t="shared" si="2"/>
        <v>119</v>
      </c>
      <c r="AC109" s="32"/>
      <c r="AD109" s="30"/>
      <c r="AE109" s="30"/>
      <c r="AF109" s="16"/>
      <c r="AG109" s="8"/>
      <c r="AH109" s="8"/>
      <c r="AI109" s="8"/>
    </row>
    <row r="110" spans="1:35" customFormat="1" ht="12" customHeight="1" x14ac:dyDescent="0.35">
      <c r="A110" s="6"/>
      <c r="B110" s="7"/>
      <c r="C110" s="17"/>
      <c r="D110" s="17"/>
      <c r="E110" s="17"/>
      <c r="F110" s="26"/>
      <c r="G110" s="34"/>
      <c r="H110" s="34"/>
      <c r="I110" s="34"/>
      <c r="J110" s="156" t="s">
        <v>1133</v>
      </c>
      <c r="K110" s="487" t="s">
        <v>749</v>
      </c>
      <c r="L110" s="198">
        <v>0.15909090909090909</v>
      </c>
      <c r="M110" s="199" t="b">
        <v>0</v>
      </c>
      <c r="N110" s="681">
        <f>Z110</f>
        <v>238</v>
      </c>
      <c r="O110" s="159"/>
      <c r="P110" s="682">
        <f t="shared" ref="P110:Q117" si="7">P109</f>
        <v>43560</v>
      </c>
      <c r="Q110" s="682">
        <f>Q109</f>
        <v>43589</v>
      </c>
      <c r="R110" s="682">
        <f t="shared" ref="R110:R117" si="8">R109</f>
        <v>43631</v>
      </c>
      <c r="S110" s="682">
        <f t="shared" ref="S110:S117" si="9">S109</f>
        <v>43709</v>
      </c>
      <c r="T110" s="32"/>
      <c r="U110" s="1">
        <f t="shared" ref="U110:U117" si="10">U109</f>
        <v>43589</v>
      </c>
      <c r="V110" s="32"/>
      <c r="W110" s="680">
        <f t="shared" si="3"/>
        <v>91</v>
      </c>
      <c r="X110" s="680">
        <f t="shared" si="4"/>
        <v>119</v>
      </c>
      <c r="Y110" s="680">
        <f t="shared" si="5"/>
        <v>161</v>
      </c>
      <c r="Z110" s="680">
        <f t="shared" si="6"/>
        <v>238</v>
      </c>
      <c r="AA110" s="32"/>
      <c r="AB110" s="680">
        <f t="shared" si="2"/>
        <v>119</v>
      </c>
      <c r="AC110" s="32"/>
      <c r="AD110" s="30"/>
      <c r="AE110" s="30"/>
      <c r="AF110" s="16"/>
      <c r="AG110" s="8"/>
      <c r="AH110" s="8"/>
      <c r="AI110" s="8"/>
    </row>
    <row r="111" spans="1:35" customFormat="1" ht="12" customHeight="1" x14ac:dyDescent="0.35">
      <c r="A111" s="6"/>
      <c r="B111" s="7"/>
      <c r="C111" s="17"/>
      <c r="D111" s="17"/>
      <c r="E111" s="17"/>
      <c r="F111" s="26"/>
      <c r="G111" s="34"/>
      <c r="H111" s="34"/>
      <c r="I111" s="34"/>
      <c r="J111" s="156" t="s">
        <v>1134</v>
      </c>
      <c r="K111" s="487" t="s">
        <v>750</v>
      </c>
      <c r="L111" s="198">
        <v>0.13636363636363635</v>
      </c>
      <c r="M111" s="199" t="b">
        <v>0</v>
      </c>
      <c r="N111" s="681">
        <f>Y111</f>
        <v>161</v>
      </c>
      <c r="O111" s="159"/>
      <c r="P111" s="682">
        <f t="shared" si="7"/>
        <v>43560</v>
      </c>
      <c r="Q111" s="682">
        <f t="shared" si="7"/>
        <v>43589</v>
      </c>
      <c r="R111" s="682">
        <f t="shared" si="8"/>
        <v>43631</v>
      </c>
      <c r="S111" s="682">
        <f t="shared" si="9"/>
        <v>43709</v>
      </c>
      <c r="T111" s="32"/>
      <c r="U111" s="1">
        <f t="shared" si="10"/>
        <v>43589</v>
      </c>
      <c r="V111" s="32"/>
      <c r="W111" s="680">
        <f t="shared" si="3"/>
        <v>91</v>
      </c>
      <c r="X111" s="680">
        <f t="shared" si="4"/>
        <v>119</v>
      </c>
      <c r="Y111" s="680">
        <f t="shared" si="5"/>
        <v>161</v>
      </c>
      <c r="Z111" s="680">
        <f t="shared" si="6"/>
        <v>238</v>
      </c>
      <c r="AA111" s="32"/>
      <c r="AB111" s="680">
        <f t="shared" si="2"/>
        <v>119</v>
      </c>
      <c r="AC111" s="32"/>
      <c r="AD111" s="30"/>
      <c r="AE111" s="30"/>
      <c r="AF111" s="16"/>
      <c r="AG111" s="8"/>
      <c r="AH111" s="8"/>
      <c r="AI111" s="8"/>
    </row>
    <row r="112" spans="1:35" customFormat="1" ht="12" customHeight="1" x14ac:dyDescent="0.35">
      <c r="A112" s="6"/>
      <c r="B112" s="7"/>
      <c r="C112" s="17"/>
      <c r="D112" s="17"/>
      <c r="E112" s="17"/>
      <c r="F112" s="26"/>
      <c r="G112" s="34"/>
      <c r="H112" s="34"/>
      <c r="I112" s="34"/>
      <c r="J112" s="156" t="s">
        <v>1135</v>
      </c>
      <c r="K112" s="487" t="s">
        <v>751</v>
      </c>
      <c r="L112" s="198">
        <v>0.11363636363636363</v>
      </c>
      <c r="M112" s="199" t="b">
        <v>0</v>
      </c>
      <c r="N112" s="681">
        <f>Z112</f>
        <v>238</v>
      </c>
      <c r="O112" s="159"/>
      <c r="P112" s="682">
        <f t="shared" si="7"/>
        <v>43560</v>
      </c>
      <c r="Q112" s="682">
        <f t="shared" si="7"/>
        <v>43589</v>
      </c>
      <c r="R112" s="682">
        <f t="shared" si="8"/>
        <v>43631</v>
      </c>
      <c r="S112" s="682">
        <f t="shared" si="9"/>
        <v>43709</v>
      </c>
      <c r="T112" s="32"/>
      <c r="U112" s="1">
        <f t="shared" si="10"/>
        <v>43589</v>
      </c>
      <c r="V112" s="32"/>
      <c r="W112" s="680">
        <f t="shared" si="3"/>
        <v>91</v>
      </c>
      <c r="X112" s="680">
        <f t="shared" si="4"/>
        <v>119</v>
      </c>
      <c r="Y112" s="680">
        <f t="shared" si="5"/>
        <v>161</v>
      </c>
      <c r="Z112" s="680">
        <f t="shared" si="6"/>
        <v>238</v>
      </c>
      <c r="AA112" s="32"/>
      <c r="AB112" s="680">
        <f t="shared" si="2"/>
        <v>119</v>
      </c>
      <c r="AC112" s="32"/>
      <c r="AD112" s="30"/>
      <c r="AE112" s="30"/>
      <c r="AF112" s="16"/>
      <c r="AG112" s="8"/>
      <c r="AH112" s="8"/>
      <c r="AI112" s="8"/>
    </row>
    <row r="113" spans="1:35" customFormat="1" ht="12" customHeight="1" x14ac:dyDescent="0.35">
      <c r="A113" s="6"/>
      <c r="B113" s="7"/>
      <c r="C113" s="17"/>
      <c r="D113" s="17"/>
      <c r="E113" s="17"/>
      <c r="F113" s="26"/>
      <c r="G113" s="34"/>
      <c r="H113" s="34"/>
      <c r="I113" s="34"/>
      <c r="J113" s="156" t="s">
        <v>1136</v>
      </c>
      <c r="K113" s="487" t="s">
        <v>752</v>
      </c>
      <c r="L113" s="198">
        <v>0.11363636363636363</v>
      </c>
      <c r="M113" s="199" t="b">
        <v>0</v>
      </c>
      <c r="N113" s="681">
        <f>W113</f>
        <v>91</v>
      </c>
      <c r="O113" s="159"/>
      <c r="P113" s="682">
        <f t="shared" si="7"/>
        <v>43560</v>
      </c>
      <c r="Q113" s="567">
        <f>Periods!K$22</f>
        <v>43606</v>
      </c>
      <c r="R113" s="567">
        <f>R112</f>
        <v>43631</v>
      </c>
      <c r="S113" s="567">
        <f>Periods!$K$25</f>
        <v>43709</v>
      </c>
      <c r="T113" s="32"/>
      <c r="U113" s="627">
        <f>Periods!K22</f>
        <v>43606</v>
      </c>
      <c r="V113" s="32"/>
      <c r="W113" s="680">
        <f t="shared" si="3"/>
        <v>91</v>
      </c>
      <c r="X113" s="680">
        <f t="shared" si="4"/>
        <v>140</v>
      </c>
      <c r="Y113" s="680">
        <f t="shared" si="5"/>
        <v>161</v>
      </c>
      <c r="Z113" s="680">
        <f t="shared" si="6"/>
        <v>238</v>
      </c>
      <c r="AA113" s="32"/>
      <c r="AB113" s="680">
        <f t="shared" si="2"/>
        <v>140</v>
      </c>
      <c r="AC113" s="32"/>
      <c r="AD113" s="30"/>
      <c r="AE113" s="30"/>
      <c r="AF113" s="16"/>
      <c r="AG113" s="8"/>
      <c r="AH113" s="8"/>
      <c r="AI113" s="8"/>
    </row>
    <row r="114" spans="1:35" customFormat="1" ht="12" customHeight="1" x14ac:dyDescent="0.35">
      <c r="A114" s="6"/>
      <c r="B114" s="7"/>
      <c r="C114" s="17"/>
      <c r="D114" s="17"/>
      <c r="E114" s="17"/>
      <c r="F114" s="26"/>
      <c r="G114" s="34"/>
      <c r="H114" s="34"/>
      <c r="I114" s="34"/>
      <c r="J114" s="156" t="s">
        <v>1137</v>
      </c>
      <c r="K114" s="487" t="s">
        <v>753</v>
      </c>
      <c r="L114" s="198">
        <v>0.13636363636363635</v>
      </c>
      <c r="M114" s="199" t="b">
        <v>0</v>
      </c>
      <c r="N114" s="681">
        <f>Z114</f>
        <v>238</v>
      </c>
      <c r="O114" s="159"/>
      <c r="P114" s="682">
        <f t="shared" si="7"/>
        <v>43560</v>
      </c>
      <c r="Q114" s="682">
        <f>Q113</f>
        <v>43606</v>
      </c>
      <c r="R114" s="682">
        <f t="shared" si="8"/>
        <v>43631</v>
      </c>
      <c r="S114" s="682">
        <f t="shared" si="9"/>
        <v>43709</v>
      </c>
      <c r="T114" s="32"/>
      <c r="U114" s="1">
        <f t="shared" si="10"/>
        <v>43606</v>
      </c>
      <c r="V114" s="32"/>
      <c r="W114" s="680">
        <f t="shared" si="3"/>
        <v>91</v>
      </c>
      <c r="X114" s="680">
        <f t="shared" si="4"/>
        <v>140</v>
      </c>
      <c r="Y114" s="680">
        <f t="shared" si="5"/>
        <v>161</v>
      </c>
      <c r="Z114" s="680">
        <f t="shared" si="6"/>
        <v>238</v>
      </c>
      <c r="AA114" s="32"/>
      <c r="AB114" s="680">
        <f t="shared" si="2"/>
        <v>140</v>
      </c>
      <c r="AC114" s="32"/>
      <c r="AD114" s="30"/>
      <c r="AE114" s="30"/>
      <c r="AF114" s="16"/>
      <c r="AG114" s="8"/>
      <c r="AH114" s="8"/>
      <c r="AI114" s="8"/>
    </row>
    <row r="115" spans="1:35" customFormat="1" ht="12" customHeight="1" x14ac:dyDescent="0.35">
      <c r="A115" s="6"/>
      <c r="B115" s="7"/>
      <c r="C115" s="17"/>
      <c r="D115" s="17"/>
      <c r="E115" s="17"/>
      <c r="F115" s="26"/>
      <c r="H115" s="34"/>
      <c r="I115" s="34"/>
      <c r="J115" s="156" t="s">
        <v>1138</v>
      </c>
      <c r="K115" s="487" t="s">
        <v>754</v>
      </c>
      <c r="L115" s="198">
        <v>0.15909090909090909</v>
      </c>
      <c r="M115" s="199" t="b">
        <v>0</v>
      </c>
      <c r="N115" s="681">
        <f>Y115</f>
        <v>161</v>
      </c>
      <c r="O115" s="159"/>
      <c r="P115" s="682">
        <f t="shared" si="7"/>
        <v>43560</v>
      </c>
      <c r="Q115" s="682">
        <f t="shared" si="7"/>
        <v>43606</v>
      </c>
      <c r="R115" s="682">
        <f t="shared" si="8"/>
        <v>43631</v>
      </c>
      <c r="S115" s="682">
        <f t="shared" si="9"/>
        <v>43709</v>
      </c>
      <c r="T115" s="32"/>
      <c r="U115" s="1">
        <f t="shared" si="10"/>
        <v>43606</v>
      </c>
      <c r="V115" s="32"/>
      <c r="W115" s="680">
        <f t="shared" si="3"/>
        <v>91</v>
      </c>
      <c r="X115" s="680">
        <f t="shared" si="4"/>
        <v>140</v>
      </c>
      <c r="Y115" s="680">
        <f t="shared" si="5"/>
        <v>161</v>
      </c>
      <c r="Z115" s="680">
        <f t="shared" si="6"/>
        <v>238</v>
      </c>
      <c r="AA115" s="32"/>
      <c r="AB115" s="680">
        <f t="shared" si="2"/>
        <v>140</v>
      </c>
      <c r="AC115" s="32"/>
      <c r="AD115" s="30"/>
      <c r="AE115" s="30"/>
      <c r="AF115" s="16"/>
      <c r="AG115" s="8"/>
      <c r="AH115" s="8"/>
      <c r="AI115" s="8"/>
    </row>
    <row r="116" spans="1:35" customFormat="1" ht="12" customHeight="1" x14ac:dyDescent="0.35">
      <c r="A116" s="6"/>
      <c r="B116" s="7"/>
      <c r="C116" s="17"/>
      <c r="D116" s="17"/>
      <c r="E116" s="17"/>
      <c r="F116" s="36"/>
      <c r="H116" s="34"/>
      <c r="I116" s="34"/>
      <c r="J116" s="156" t="s">
        <v>1139</v>
      </c>
      <c r="K116" s="487" t="s">
        <v>755</v>
      </c>
      <c r="L116" s="198">
        <v>9.0909090909090912E-2</v>
      </c>
      <c r="M116" s="199" t="b">
        <v>0</v>
      </c>
      <c r="N116" s="681">
        <f>Z116</f>
        <v>238</v>
      </c>
      <c r="O116" s="159"/>
      <c r="P116" s="682">
        <f t="shared" si="7"/>
        <v>43560</v>
      </c>
      <c r="Q116" s="682">
        <f t="shared" si="7"/>
        <v>43606</v>
      </c>
      <c r="R116" s="682">
        <f t="shared" si="8"/>
        <v>43631</v>
      </c>
      <c r="S116" s="682">
        <f t="shared" si="9"/>
        <v>43709</v>
      </c>
      <c r="T116" s="32"/>
      <c r="U116" s="1">
        <f t="shared" si="10"/>
        <v>43606</v>
      </c>
      <c r="V116" s="32"/>
      <c r="W116" s="680">
        <f t="shared" si="3"/>
        <v>91</v>
      </c>
      <c r="X116" s="680">
        <f t="shared" si="4"/>
        <v>140</v>
      </c>
      <c r="Y116" s="680">
        <f t="shared" si="5"/>
        <v>161</v>
      </c>
      <c r="Z116" s="680">
        <f t="shared" si="6"/>
        <v>238</v>
      </c>
      <c r="AA116" s="32"/>
      <c r="AB116" s="680">
        <f t="shared" si="2"/>
        <v>140</v>
      </c>
      <c r="AC116" s="32"/>
      <c r="AD116" s="30"/>
      <c r="AE116" s="30"/>
      <c r="AF116" s="16"/>
      <c r="AG116" s="8"/>
      <c r="AH116" s="8"/>
      <c r="AI116" s="8"/>
    </row>
    <row r="117" spans="1:35" customFormat="1" ht="12" customHeight="1" x14ac:dyDescent="0.35">
      <c r="A117" s="6"/>
      <c r="B117" s="7"/>
      <c r="C117" s="17"/>
      <c r="D117" s="17"/>
      <c r="E117" s="17"/>
      <c r="F117" s="36"/>
      <c r="H117" s="34"/>
      <c r="I117" s="37"/>
      <c r="J117" s="839" t="s">
        <v>1112</v>
      </c>
      <c r="K117" s="488" t="s">
        <v>756</v>
      </c>
      <c r="L117" s="198">
        <v>0</v>
      </c>
      <c r="M117" s="199" t="b">
        <v>0</v>
      </c>
      <c r="N117" s="681">
        <f>Z117</f>
        <v>238</v>
      </c>
      <c r="O117" s="159"/>
      <c r="P117" s="682">
        <f t="shared" si="7"/>
        <v>43560</v>
      </c>
      <c r="Q117" s="682">
        <f t="shared" si="7"/>
        <v>43606</v>
      </c>
      <c r="R117" s="682">
        <f t="shared" si="8"/>
        <v>43631</v>
      </c>
      <c r="S117" s="682">
        <f t="shared" si="9"/>
        <v>43709</v>
      </c>
      <c r="T117" s="32"/>
      <c r="U117" s="1">
        <f t="shared" si="10"/>
        <v>43606</v>
      </c>
      <c r="V117" s="32"/>
      <c r="W117" s="680">
        <f t="shared" si="3"/>
        <v>91</v>
      </c>
      <c r="X117" s="680">
        <f t="shared" si="4"/>
        <v>140</v>
      </c>
      <c r="Y117" s="680">
        <f t="shared" si="5"/>
        <v>161</v>
      </c>
      <c r="Z117" s="680">
        <f t="shared" si="6"/>
        <v>238</v>
      </c>
      <c r="AA117" s="32"/>
      <c r="AB117" s="680">
        <f t="shared" si="2"/>
        <v>140</v>
      </c>
      <c r="AC117" s="32"/>
      <c r="AD117" s="30"/>
      <c r="AE117" s="30"/>
      <c r="AF117" s="16"/>
      <c r="AG117" s="8"/>
      <c r="AH117" s="8"/>
      <c r="AI117" s="8"/>
    </row>
    <row r="118" spans="1:35" customFormat="1" ht="12" customHeight="1" x14ac:dyDescent="0.35">
      <c r="A118" s="6"/>
      <c r="B118" s="7"/>
      <c r="C118" s="17"/>
      <c r="D118" s="17"/>
      <c r="E118" s="17"/>
      <c r="F118" s="33"/>
      <c r="G118" s="34"/>
      <c r="H118" s="34"/>
      <c r="I118" s="27"/>
      <c r="J118" s="27"/>
      <c r="K118" s="27"/>
      <c r="L118" s="196"/>
      <c r="M118" s="32"/>
      <c r="N118" s="32"/>
      <c r="O118" s="159" t="s">
        <v>871</v>
      </c>
      <c r="P118" s="199" t="b">
        <v>0</v>
      </c>
      <c r="Q118" s="199" t="b">
        <v>0</v>
      </c>
      <c r="R118" s="199" t="b">
        <v>0</v>
      </c>
      <c r="S118" s="199" t="b">
        <v>0</v>
      </c>
      <c r="T118" s="32"/>
      <c r="U118" s="32"/>
      <c r="V118" s="32"/>
      <c r="W118" s="32"/>
      <c r="X118" s="32"/>
      <c r="Y118" s="32"/>
      <c r="Z118" s="32"/>
      <c r="AA118" s="32"/>
      <c r="AB118" s="32"/>
      <c r="AC118" s="32"/>
      <c r="AD118" s="30"/>
      <c r="AE118" s="30"/>
      <c r="AF118" s="16"/>
      <c r="AG118" s="8"/>
      <c r="AH118" s="8"/>
      <c r="AI118" s="8"/>
    </row>
    <row r="119" spans="1:35" customFormat="1" ht="12" customHeight="1" x14ac:dyDescent="0.35">
      <c r="A119" s="6"/>
      <c r="B119" s="7"/>
      <c r="C119" s="17"/>
      <c r="D119" s="17"/>
      <c r="E119" s="17"/>
      <c r="F119" s="33"/>
      <c r="G119" s="34" t="s">
        <v>250</v>
      </c>
      <c r="H119" s="34"/>
      <c r="I119" s="34"/>
      <c r="J119" s="34"/>
      <c r="K119" s="34"/>
      <c r="L119" s="568">
        <f>SUM(L109:L118)</f>
        <v>1</v>
      </c>
      <c r="M119" s="482" t="str">
        <f>IF(L119&lt;&gt;1,"Error","")</f>
        <v/>
      </c>
      <c r="N119" s="34"/>
      <c r="O119" s="34"/>
      <c r="P119" s="32"/>
      <c r="Q119" s="32"/>
      <c r="R119" s="32"/>
      <c r="S119" s="32"/>
      <c r="T119" s="32"/>
      <c r="U119" s="32"/>
      <c r="V119" s="32"/>
      <c r="W119" s="32"/>
      <c r="X119" s="32"/>
      <c r="Y119" s="32"/>
      <c r="Z119" s="32"/>
      <c r="AA119" s="32"/>
      <c r="AB119" s="32"/>
      <c r="AC119" s="32"/>
      <c r="AD119" s="30"/>
      <c r="AE119" s="30"/>
      <c r="AF119" s="16"/>
      <c r="AG119" s="8"/>
      <c r="AH119" s="8"/>
      <c r="AI119" s="8"/>
    </row>
    <row r="120" spans="1:35" customFormat="1" ht="5.15" customHeight="1" x14ac:dyDescent="0.35">
      <c r="A120" s="6"/>
      <c r="B120" s="7"/>
      <c r="C120" s="17"/>
      <c r="D120" s="17"/>
      <c r="E120" s="17"/>
      <c r="F120" s="36"/>
      <c r="G120" s="37"/>
      <c r="H120" s="37"/>
      <c r="I120" s="37"/>
      <c r="J120" s="37"/>
      <c r="K120" s="37"/>
      <c r="L120" s="38"/>
      <c r="M120" s="38"/>
      <c r="N120" s="38"/>
      <c r="O120" s="38"/>
      <c r="P120" s="38"/>
      <c r="Q120" s="38"/>
      <c r="R120" s="38"/>
      <c r="S120" s="38"/>
      <c r="T120" s="38"/>
      <c r="U120" s="38"/>
      <c r="V120" s="38"/>
      <c r="W120" s="38"/>
      <c r="X120" s="38"/>
      <c r="Y120" s="38"/>
      <c r="Z120" s="38"/>
      <c r="AA120" s="38"/>
      <c r="AB120" s="38"/>
      <c r="AC120" s="38"/>
      <c r="AD120" s="30"/>
      <c r="AE120" s="30"/>
      <c r="AF120" s="16"/>
      <c r="AG120" s="8"/>
      <c r="AH120" s="8"/>
      <c r="AI120" s="8"/>
    </row>
    <row r="121" spans="1:35" customFormat="1" ht="25.4" customHeight="1" x14ac:dyDescent="0.35">
      <c r="A121" s="6"/>
      <c r="B121" s="7"/>
      <c r="C121" s="39"/>
      <c r="D121" s="39"/>
      <c r="E121" s="39"/>
      <c r="F121" s="39"/>
      <c r="G121" s="40" t="str">
        <f>G100</f>
        <v>Season Types</v>
      </c>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41" t="s">
        <v>10</v>
      </c>
      <c r="AG121" s="8"/>
      <c r="AH121" s="8"/>
      <c r="AI121" s="8"/>
    </row>
    <row r="122" spans="1:35" customFormat="1" ht="12" customHeight="1" x14ac:dyDescent="0.35">
      <c r="A122" s="6"/>
      <c r="B122" s="7"/>
      <c r="C122" s="7"/>
      <c r="D122" s="7"/>
      <c r="E122" s="7"/>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row>
    <row r="123" spans="1:35" customFormat="1" ht="12" customHeight="1" x14ac:dyDescent="0.35">
      <c r="A123" s="6"/>
      <c r="B123" s="7"/>
      <c r="C123" s="7"/>
      <c r="D123" s="7"/>
      <c r="E123" s="7"/>
      <c r="F123" s="7"/>
      <c r="G123" s="7"/>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7"/>
      <c r="AG123" s="7"/>
      <c r="AH123" s="7"/>
    </row>
    <row r="124" spans="1:35" customFormat="1" ht="5.15" customHeight="1" thickBot="1" x14ac:dyDescent="0.4">
      <c r="A124" s="6"/>
      <c r="B124" s="7"/>
      <c r="C124" s="7"/>
      <c r="D124" s="7"/>
      <c r="E124" s="7"/>
      <c r="F124" s="7"/>
      <c r="G124" s="7"/>
      <c r="H124" s="8"/>
      <c r="I124" s="8"/>
      <c r="J124" s="8"/>
      <c r="K124" s="8"/>
      <c r="L124" s="8"/>
      <c r="M124" s="8"/>
      <c r="N124" s="8"/>
      <c r="O124" s="8"/>
      <c r="P124" s="8"/>
      <c r="Q124" s="8"/>
      <c r="R124" s="8"/>
      <c r="S124" s="8"/>
      <c r="T124" s="8"/>
      <c r="U124" s="8"/>
      <c r="V124" s="8"/>
      <c r="W124" s="8"/>
      <c r="X124" s="7"/>
      <c r="Y124" s="7"/>
      <c r="Z124" s="7"/>
      <c r="AA124" s="7"/>
      <c r="AB124" s="7"/>
      <c r="AC124" s="7"/>
    </row>
    <row r="125" spans="1:35" customFormat="1" ht="5.15" customHeight="1" x14ac:dyDescent="0.35">
      <c r="A125" s="6"/>
      <c r="B125" s="7"/>
      <c r="C125" s="9" t="s">
        <v>0</v>
      </c>
      <c r="D125" s="9"/>
      <c r="E125" s="9"/>
      <c r="F125" s="9"/>
      <c r="G125" s="9"/>
      <c r="H125" s="9"/>
      <c r="I125" s="9"/>
      <c r="J125" s="9"/>
      <c r="K125" s="10"/>
      <c r="L125" s="10"/>
      <c r="M125" s="10"/>
      <c r="N125" s="10"/>
      <c r="O125" s="10"/>
      <c r="P125" s="10"/>
      <c r="Q125" s="10"/>
      <c r="R125" s="10"/>
      <c r="S125" s="10"/>
      <c r="T125" s="10"/>
      <c r="U125" s="10"/>
      <c r="V125" s="10"/>
      <c r="W125" s="11"/>
      <c r="X125" s="8"/>
      <c r="Y125" s="8"/>
      <c r="Z125" s="8"/>
      <c r="AA125" s="8"/>
      <c r="AB125" s="8"/>
      <c r="AC125" s="8"/>
    </row>
    <row r="126" spans="1:35" customFormat="1" ht="12" customHeight="1" x14ac:dyDescent="0.35">
      <c r="A126" s="6"/>
      <c r="B126" s="7"/>
      <c r="C126" s="12"/>
      <c r="D126" s="12"/>
      <c r="E126" s="12" t="s">
        <v>1</v>
      </c>
      <c r="F126" s="13"/>
      <c r="G126" s="14" t="s">
        <v>240</v>
      </c>
      <c r="H126" s="13"/>
      <c r="I126" s="13"/>
      <c r="J126" s="13"/>
      <c r="K126" s="13"/>
      <c r="L126" s="13"/>
      <c r="M126" s="13"/>
      <c r="N126" s="13"/>
      <c r="O126" s="13"/>
      <c r="P126" s="13"/>
      <c r="Q126" s="13"/>
      <c r="R126" s="13"/>
      <c r="S126" s="15"/>
      <c r="T126" s="13"/>
      <c r="U126" s="15"/>
      <c r="V126" s="15"/>
      <c r="W126" s="16"/>
      <c r="X126" s="8"/>
      <c r="Y126" s="8"/>
      <c r="Z126" s="8"/>
      <c r="AA126" s="8"/>
      <c r="AB126" s="8"/>
      <c r="AC126" s="8"/>
    </row>
    <row r="127" spans="1:35" customFormat="1" ht="12" customHeight="1" x14ac:dyDescent="0.35">
      <c r="A127" s="6"/>
      <c r="B127" s="7"/>
      <c r="C127" s="12"/>
      <c r="D127" s="12"/>
      <c r="E127" s="17"/>
      <c r="F127" s="13"/>
      <c r="G127" s="13" t="s">
        <v>241</v>
      </c>
      <c r="H127" s="13"/>
      <c r="I127" s="13"/>
      <c r="J127" s="13"/>
      <c r="K127" s="13"/>
      <c r="L127" s="13"/>
      <c r="M127" s="13"/>
      <c r="N127" s="13"/>
      <c r="O127" s="13"/>
      <c r="P127" s="13"/>
      <c r="Q127" s="13"/>
      <c r="R127" s="13"/>
      <c r="S127" s="15"/>
      <c r="T127" s="19"/>
      <c r="U127" s="15"/>
      <c r="V127" s="15"/>
      <c r="W127" s="16"/>
      <c r="X127" s="8"/>
      <c r="Y127" s="8"/>
      <c r="Z127" s="8"/>
      <c r="AA127" s="8"/>
      <c r="AB127" s="8"/>
      <c r="AC127" s="8"/>
    </row>
    <row r="128" spans="1:35" customFormat="1" ht="12" customHeight="1" x14ac:dyDescent="0.35">
      <c r="A128" s="6"/>
      <c r="B128" s="7"/>
      <c r="C128" s="17"/>
      <c r="D128" s="12"/>
      <c r="E128" s="17"/>
      <c r="F128" s="13"/>
      <c r="G128" s="44">
        <v>38576.728726851848</v>
      </c>
      <c r="H128" s="13" t="s">
        <v>242</v>
      </c>
      <c r="I128" s="13"/>
      <c r="J128" s="13"/>
      <c r="K128" s="13"/>
      <c r="L128" s="13"/>
      <c r="M128" s="13"/>
      <c r="N128" s="13"/>
      <c r="O128" s="13"/>
      <c r="P128" s="13"/>
      <c r="Q128" s="13"/>
      <c r="R128" s="13"/>
      <c r="S128" s="15"/>
      <c r="T128" s="19"/>
      <c r="U128" s="15"/>
      <c r="V128" s="15"/>
      <c r="W128" s="16"/>
      <c r="X128" s="8"/>
      <c r="Y128" s="8"/>
      <c r="Z128" s="8"/>
      <c r="AA128" s="8"/>
      <c r="AB128" s="8"/>
      <c r="AC128" s="8"/>
    </row>
    <row r="129" spans="1:29" customFormat="1" ht="12" customHeight="1" x14ac:dyDescent="0.35">
      <c r="A129" s="6"/>
      <c r="B129" s="7"/>
      <c r="C129" s="20">
        <v>0</v>
      </c>
      <c r="D129" s="12"/>
      <c r="E129" s="17"/>
      <c r="F129" s="13"/>
      <c r="G129" s="21"/>
      <c r="H129" s="13"/>
      <c r="I129" s="13"/>
      <c r="J129" s="13"/>
      <c r="K129" s="13"/>
      <c r="L129" s="13"/>
      <c r="M129" s="13"/>
      <c r="N129" s="13"/>
      <c r="O129" s="13"/>
      <c r="P129" s="13"/>
      <c r="Q129" s="13"/>
      <c r="R129" s="13"/>
      <c r="S129" s="15"/>
      <c r="T129" s="19"/>
      <c r="U129" s="15"/>
      <c r="V129" s="15"/>
      <c r="W129" s="16"/>
      <c r="X129" s="8"/>
      <c r="Y129" s="8"/>
      <c r="Z129" s="8"/>
      <c r="AA129" s="8"/>
      <c r="AB129" s="8"/>
      <c r="AC129" s="8"/>
    </row>
    <row r="130" spans="1:29" customFormat="1" ht="12" customHeight="1" x14ac:dyDescent="0.35">
      <c r="A130" s="6"/>
      <c r="B130" s="7"/>
      <c r="C130" s="17"/>
      <c r="D130" s="17"/>
      <c r="E130" s="17"/>
      <c r="F130" s="17"/>
      <c r="G130" s="17"/>
      <c r="H130" s="17"/>
      <c r="I130" s="17"/>
      <c r="J130" s="22"/>
      <c r="K130" s="22"/>
      <c r="L130" s="22"/>
      <c r="M130" s="22"/>
      <c r="N130" s="22"/>
      <c r="O130" s="22"/>
      <c r="P130" s="22"/>
      <c r="Q130" s="22"/>
      <c r="R130" s="22"/>
      <c r="S130" s="22"/>
      <c r="T130" s="22"/>
      <c r="U130" s="22"/>
      <c r="V130" s="22"/>
      <c r="W130" s="16"/>
      <c r="X130" s="8"/>
      <c r="Y130" s="8"/>
      <c r="Z130" s="8"/>
      <c r="AA130" s="8"/>
      <c r="AB130" s="8"/>
      <c r="AC130" s="8"/>
    </row>
    <row r="131" spans="1:29" customFormat="1" ht="12" customHeight="1" x14ac:dyDescent="0.35">
      <c r="A131" s="6"/>
      <c r="B131" s="7"/>
      <c r="C131" s="17"/>
      <c r="D131" s="17"/>
      <c r="E131" s="17"/>
      <c r="F131" s="17"/>
      <c r="G131" s="17"/>
      <c r="H131" s="17"/>
      <c r="I131" s="17"/>
      <c r="J131" s="17"/>
      <c r="K131" s="17"/>
      <c r="L131" s="22"/>
      <c r="M131" s="22"/>
      <c r="N131" s="22"/>
      <c r="O131" s="22"/>
      <c r="P131" s="22"/>
      <c r="Q131" s="22"/>
      <c r="R131" s="22"/>
      <c r="S131" s="22"/>
      <c r="T131" s="22"/>
      <c r="U131" s="22"/>
      <c r="V131" s="22"/>
      <c r="W131" s="16"/>
      <c r="X131" s="8"/>
      <c r="Y131" s="8"/>
      <c r="Z131" s="8"/>
      <c r="AA131" s="8"/>
      <c r="AB131" s="8"/>
      <c r="AC131" s="8"/>
    </row>
    <row r="132" spans="1:29" customFormat="1" ht="12" customHeight="1" x14ac:dyDescent="0.35">
      <c r="A132" s="6"/>
      <c r="B132" s="7"/>
      <c r="C132" s="17"/>
      <c r="D132" s="17"/>
      <c r="E132" s="17"/>
      <c r="F132" s="17"/>
      <c r="G132" s="17"/>
      <c r="H132" s="17"/>
      <c r="I132" s="17"/>
      <c r="J132" s="17"/>
      <c r="K132" s="23"/>
      <c r="L132" s="24"/>
      <c r="M132" s="24"/>
      <c r="N132" s="24"/>
      <c r="O132" s="24"/>
      <c r="P132" s="24"/>
      <c r="Q132" s="24"/>
      <c r="R132" s="24"/>
      <c r="S132" s="22"/>
      <c r="T132" s="22"/>
      <c r="U132" s="22"/>
      <c r="V132" s="22"/>
      <c r="W132" s="16"/>
      <c r="X132" s="8"/>
      <c r="Y132" s="8"/>
      <c r="Z132" s="8"/>
      <c r="AA132" s="8"/>
      <c r="AB132" s="8"/>
      <c r="AC132" s="8"/>
    </row>
    <row r="133" spans="1:29" customFormat="1" ht="12" customHeight="1" x14ac:dyDescent="0.35">
      <c r="A133" s="6"/>
      <c r="B133" s="7"/>
      <c r="C133" s="17"/>
      <c r="D133" s="17"/>
      <c r="E133" s="17"/>
      <c r="F133" s="17"/>
      <c r="G133" s="17"/>
      <c r="H133" s="17"/>
      <c r="I133" s="17"/>
      <c r="J133" s="23" t="s">
        <v>243</v>
      </c>
      <c r="K133" s="23"/>
      <c r="L133" s="24"/>
      <c r="M133" s="24"/>
      <c r="N133" s="24"/>
      <c r="O133" s="24"/>
      <c r="P133" s="24"/>
      <c r="Q133" s="24"/>
      <c r="R133" s="24"/>
      <c r="S133" s="22"/>
      <c r="T133" s="22"/>
      <c r="U133" s="22"/>
      <c r="V133" s="22"/>
      <c r="W133" s="16"/>
      <c r="X133" s="8"/>
      <c r="Y133" s="8"/>
      <c r="Z133" s="8"/>
      <c r="AA133" s="8"/>
      <c r="AB133" s="8"/>
      <c r="AC133" s="8"/>
    </row>
    <row r="134" spans="1:29" customFormat="1" ht="12" customHeight="1" x14ac:dyDescent="0.35">
      <c r="A134" s="6"/>
      <c r="B134" s="7"/>
      <c r="C134" s="17"/>
      <c r="D134" s="17"/>
      <c r="E134" s="17"/>
      <c r="F134" s="26"/>
      <c r="H134" s="34"/>
      <c r="I134" s="160" t="s">
        <v>245</v>
      </c>
      <c r="J134" s="201">
        <v>12000</v>
      </c>
      <c r="K134" s="32"/>
      <c r="L134" s="32"/>
      <c r="M134" s="158"/>
      <c r="N134" s="32"/>
      <c r="O134" s="32"/>
      <c r="P134" s="32"/>
      <c r="Q134" s="32"/>
      <c r="R134" s="32"/>
      <c r="S134" s="32"/>
      <c r="T134" s="32"/>
      <c r="U134" s="32"/>
      <c r="V134" s="30"/>
      <c r="W134" s="16"/>
      <c r="X134" s="8"/>
      <c r="Y134" s="8"/>
      <c r="Z134" s="8"/>
      <c r="AA134" s="8"/>
      <c r="AB134" s="8"/>
      <c r="AC134" s="8"/>
    </row>
    <row r="135" spans="1:29" customFormat="1" ht="12" customHeight="1" x14ac:dyDescent="0.35">
      <c r="A135" s="6"/>
      <c r="B135" s="7"/>
      <c r="C135" s="17"/>
      <c r="D135" s="17"/>
      <c r="E135" s="17"/>
      <c r="F135" s="26"/>
      <c r="H135" s="34"/>
      <c r="I135" s="160" t="s">
        <v>1161</v>
      </c>
      <c r="J135" s="201">
        <v>55000</v>
      </c>
      <c r="K135" s="32"/>
      <c r="L135" s="32"/>
      <c r="M135" s="158"/>
      <c r="N135" s="32"/>
      <c r="O135" s="32"/>
      <c r="P135" s="32"/>
      <c r="Q135" s="32"/>
      <c r="R135" s="32"/>
      <c r="S135" s="32"/>
      <c r="T135" s="32"/>
      <c r="U135" s="32"/>
      <c r="V135" s="30"/>
      <c r="W135" s="16"/>
      <c r="X135" s="8"/>
      <c r="Y135" s="8"/>
      <c r="Z135" s="8"/>
      <c r="AA135" s="8"/>
      <c r="AB135" s="8"/>
      <c r="AC135" s="8"/>
    </row>
    <row r="136" spans="1:29" customFormat="1" ht="12" customHeight="1" x14ac:dyDescent="0.35">
      <c r="A136" s="6"/>
      <c r="B136" s="7"/>
      <c r="C136" s="17"/>
      <c r="D136" s="17"/>
      <c r="E136" s="17"/>
      <c r="F136" s="26"/>
      <c r="H136" s="34"/>
      <c r="I136" s="160" t="s">
        <v>1162</v>
      </c>
      <c r="J136" s="201">
        <v>0</v>
      </c>
      <c r="K136" s="32"/>
      <c r="L136" s="32"/>
      <c r="M136" s="158"/>
      <c r="N136" s="32"/>
      <c r="O136" s="32"/>
      <c r="P136" s="32"/>
      <c r="Q136" s="32"/>
      <c r="R136" s="32"/>
      <c r="S136" s="32"/>
      <c r="T136" s="32"/>
      <c r="U136" s="32"/>
      <c r="V136" s="30"/>
      <c r="W136" s="16"/>
      <c r="X136" s="8"/>
      <c r="Y136" s="8"/>
      <c r="Z136" s="8"/>
      <c r="AA136" s="8"/>
      <c r="AB136" s="8"/>
      <c r="AC136" s="8"/>
    </row>
    <row r="137" spans="1:29" customFormat="1" ht="12" customHeight="1" x14ac:dyDescent="0.35">
      <c r="A137" s="6"/>
      <c r="B137" s="7"/>
      <c r="C137" s="17"/>
      <c r="D137" s="17"/>
      <c r="E137" s="17"/>
      <c r="F137" s="26"/>
      <c r="H137" s="34"/>
      <c r="I137" s="160" t="s">
        <v>246</v>
      </c>
      <c r="J137" s="201">
        <v>15000</v>
      </c>
      <c r="K137" s="32"/>
      <c r="L137" s="32"/>
      <c r="M137" s="158"/>
      <c r="N137" s="32"/>
      <c r="O137" s="32"/>
      <c r="P137" s="32"/>
      <c r="Q137" s="32"/>
      <c r="R137" s="32"/>
      <c r="S137" s="32"/>
      <c r="T137" s="32"/>
      <c r="U137" s="32"/>
      <c r="V137" s="30"/>
      <c r="W137" s="16"/>
      <c r="X137" s="8"/>
      <c r="Y137" s="8"/>
      <c r="Z137" s="8"/>
      <c r="AA137" s="8"/>
      <c r="AB137" s="8"/>
      <c r="AC137" s="8"/>
    </row>
    <row r="138" spans="1:29" customFormat="1" ht="12" customHeight="1" x14ac:dyDescent="0.35">
      <c r="A138" s="6"/>
      <c r="B138" s="7"/>
      <c r="C138" s="17"/>
      <c r="D138" s="17"/>
      <c r="E138" s="17"/>
      <c r="F138" s="26"/>
      <c r="H138" s="34"/>
      <c r="I138" s="160" t="s">
        <v>247</v>
      </c>
      <c r="J138" s="201">
        <v>0</v>
      </c>
      <c r="K138" s="32"/>
      <c r="L138" s="32"/>
      <c r="M138" s="158"/>
      <c r="N138" s="32"/>
      <c r="O138" s="32"/>
      <c r="P138" s="32"/>
      <c r="Q138" s="32"/>
      <c r="R138" s="32"/>
      <c r="S138" s="32"/>
      <c r="T138" s="32"/>
      <c r="U138" s="32"/>
      <c r="V138" s="30"/>
      <c r="W138" s="16"/>
      <c r="X138" s="8"/>
      <c r="Y138" s="8"/>
      <c r="Z138" s="8"/>
      <c r="AA138" s="8"/>
      <c r="AB138" s="8"/>
      <c r="AC138" s="8"/>
    </row>
    <row r="139" spans="1:29" customFormat="1" ht="12" customHeight="1" x14ac:dyDescent="0.35">
      <c r="A139" s="6"/>
      <c r="B139" s="7"/>
      <c r="C139" s="17"/>
      <c r="D139" s="17"/>
      <c r="E139" s="17"/>
      <c r="F139" s="26"/>
      <c r="H139" s="34"/>
      <c r="I139" s="160" t="s">
        <v>1163</v>
      </c>
      <c r="J139" s="201">
        <v>2000</v>
      </c>
      <c r="K139" s="32"/>
      <c r="L139" s="32"/>
      <c r="M139" s="158"/>
      <c r="N139" s="32"/>
      <c r="O139" s="32"/>
      <c r="P139" s="32"/>
      <c r="Q139" s="32"/>
      <c r="R139" s="32"/>
      <c r="S139" s="32"/>
      <c r="T139" s="32"/>
      <c r="U139" s="32"/>
      <c r="V139" s="30"/>
      <c r="W139" s="16"/>
      <c r="X139" s="8"/>
      <c r="Y139" s="8"/>
      <c r="Z139" s="8"/>
      <c r="AA139" s="8"/>
      <c r="AB139" s="8"/>
      <c r="AC139" s="8"/>
    </row>
    <row r="140" spans="1:29" customFormat="1" ht="12" customHeight="1" x14ac:dyDescent="0.35">
      <c r="A140" s="6"/>
      <c r="B140" s="7"/>
      <c r="C140" s="17"/>
      <c r="D140" s="17"/>
      <c r="E140" s="17"/>
      <c r="F140" s="26"/>
      <c r="H140" s="34"/>
      <c r="I140" s="160" t="s">
        <v>248</v>
      </c>
      <c r="J140" s="201">
        <v>15000</v>
      </c>
      <c r="K140" s="32"/>
      <c r="L140" s="32"/>
      <c r="M140" s="158"/>
      <c r="N140" s="32"/>
      <c r="O140" s="32"/>
      <c r="P140" s="32"/>
      <c r="Q140" s="32"/>
      <c r="R140" s="32"/>
      <c r="S140" s="32"/>
      <c r="T140" s="32"/>
      <c r="U140" s="32"/>
      <c r="V140" s="30"/>
      <c r="W140" s="16"/>
      <c r="X140" s="8"/>
      <c r="Y140" s="8"/>
      <c r="Z140" s="8"/>
      <c r="AA140" s="8"/>
      <c r="AB140" s="8"/>
      <c r="AC140" s="8"/>
    </row>
    <row r="141" spans="1:29" customFormat="1" ht="12" customHeight="1" x14ac:dyDescent="0.35">
      <c r="A141" s="6"/>
      <c r="B141" s="7"/>
      <c r="C141" s="17"/>
      <c r="D141" s="17"/>
      <c r="E141" s="17"/>
      <c r="F141" s="36"/>
      <c r="H141" s="34"/>
      <c r="I141" s="160" t="s">
        <v>249</v>
      </c>
      <c r="J141" s="201">
        <v>0</v>
      </c>
      <c r="K141" s="32"/>
      <c r="L141" s="32"/>
      <c r="M141" s="158"/>
      <c r="N141" s="32"/>
      <c r="O141" s="32"/>
      <c r="P141" s="32"/>
      <c r="Q141" s="32"/>
      <c r="R141" s="32"/>
      <c r="S141" s="32"/>
      <c r="T141" s="32"/>
      <c r="U141" s="32"/>
      <c r="V141" s="30"/>
      <c r="W141" s="16"/>
      <c r="X141" s="8"/>
      <c r="Y141" s="8"/>
      <c r="Z141" s="8"/>
      <c r="AA141" s="8"/>
      <c r="AB141" s="8"/>
      <c r="AC141" s="8"/>
    </row>
    <row r="142" spans="1:29" customFormat="1" ht="12" customHeight="1" x14ac:dyDescent="0.35">
      <c r="A142" s="6"/>
      <c r="B142" s="7"/>
      <c r="C142" s="17"/>
      <c r="D142" s="17"/>
      <c r="E142" s="17"/>
      <c r="F142" s="36"/>
      <c r="H142" s="34"/>
      <c r="I142" s="160" t="s">
        <v>200</v>
      </c>
      <c r="J142" s="201">
        <v>5000</v>
      </c>
      <c r="K142" s="32"/>
      <c r="L142" s="32"/>
      <c r="M142" s="158"/>
      <c r="N142" s="32"/>
      <c r="O142" s="32"/>
      <c r="P142" s="32"/>
      <c r="Q142" s="32"/>
      <c r="R142" s="32"/>
      <c r="S142" s="32"/>
      <c r="T142" s="32"/>
      <c r="U142" s="32"/>
      <c r="V142" s="30"/>
      <c r="W142" s="16"/>
      <c r="X142" s="8"/>
      <c r="Y142" s="8"/>
      <c r="Z142" s="8"/>
      <c r="AA142" s="8"/>
      <c r="AB142" s="8"/>
      <c r="AC142" s="8"/>
    </row>
    <row r="143" spans="1:29" customFormat="1" ht="12" customHeight="1" x14ac:dyDescent="0.35">
      <c r="A143" s="6"/>
      <c r="B143" s="7"/>
      <c r="C143" s="17"/>
      <c r="D143" s="17"/>
      <c r="E143" s="17"/>
      <c r="F143" s="33"/>
      <c r="G143" s="34"/>
      <c r="H143" s="34"/>
      <c r="I143" s="34"/>
      <c r="J143" s="159"/>
      <c r="K143" s="32"/>
      <c r="L143" s="32"/>
      <c r="M143" s="159"/>
      <c r="N143" s="32"/>
      <c r="O143" s="32"/>
      <c r="P143" s="32"/>
      <c r="Q143" s="32"/>
      <c r="R143" s="32"/>
      <c r="S143" s="32"/>
      <c r="T143" s="32"/>
      <c r="U143" s="32"/>
      <c r="V143" s="30"/>
      <c r="W143" s="16"/>
      <c r="X143" s="8"/>
      <c r="Y143" s="8"/>
      <c r="Z143" s="8"/>
      <c r="AA143" s="8"/>
      <c r="AB143" s="8"/>
      <c r="AC143" s="8"/>
    </row>
    <row r="144" spans="1:29" customFormat="1" ht="12" customHeight="1" x14ac:dyDescent="0.35">
      <c r="A144" s="6"/>
      <c r="B144" s="7"/>
      <c r="C144" s="17"/>
      <c r="D144" s="17"/>
      <c r="E144" s="17"/>
      <c r="F144" s="33"/>
      <c r="G144" s="34" t="s">
        <v>250</v>
      </c>
      <c r="H144" s="34"/>
      <c r="I144" s="34"/>
      <c r="J144" s="600">
        <f>SUM(J134:J142)</f>
        <v>104000</v>
      </c>
      <c r="K144" s="32"/>
      <c r="L144" s="32"/>
      <c r="M144" s="200"/>
      <c r="N144" s="32"/>
      <c r="O144" s="32"/>
      <c r="P144" s="32"/>
      <c r="Q144" s="32"/>
      <c r="R144" s="32"/>
      <c r="S144" s="32"/>
      <c r="T144" s="32"/>
      <c r="U144" s="32"/>
      <c r="V144" s="30"/>
      <c r="W144" s="16"/>
      <c r="X144" s="8"/>
      <c r="Y144" s="8"/>
      <c r="Z144" s="8"/>
      <c r="AA144" s="8"/>
      <c r="AB144" s="8"/>
      <c r="AC144" s="8"/>
    </row>
    <row r="145" spans="1:68" customFormat="1" ht="5.15" customHeight="1" x14ac:dyDescent="0.35">
      <c r="A145" s="6"/>
      <c r="B145" s="7"/>
      <c r="C145" s="17"/>
      <c r="D145" s="17"/>
      <c r="E145" s="17"/>
      <c r="F145" s="36"/>
      <c r="G145" s="37"/>
      <c r="H145" s="37"/>
      <c r="I145" s="37"/>
      <c r="J145" s="38"/>
      <c r="K145" s="38"/>
      <c r="L145" s="38"/>
      <c r="M145" s="38"/>
      <c r="N145" s="38"/>
      <c r="O145" s="38"/>
      <c r="P145" s="38"/>
      <c r="Q145" s="38"/>
      <c r="R145" s="38"/>
      <c r="S145" s="38"/>
      <c r="T145" s="38"/>
      <c r="U145" s="38"/>
      <c r="V145" s="30"/>
      <c r="W145" s="16"/>
      <c r="X145" s="8"/>
      <c r="Y145" s="8"/>
      <c r="Z145" s="8"/>
      <c r="AA145" s="8"/>
      <c r="AB145" s="8"/>
      <c r="AC145" s="8"/>
    </row>
    <row r="146" spans="1:68" customFormat="1" ht="25.4" customHeight="1" x14ac:dyDescent="0.35">
      <c r="A146" s="6"/>
      <c r="B146" s="7"/>
      <c r="C146" s="39"/>
      <c r="D146" s="39"/>
      <c r="E146" s="39"/>
      <c r="F146" s="39"/>
      <c r="G146" s="40" t="str">
        <f>G126</f>
        <v>FINANCE - ANNUAL OVERHEADS</v>
      </c>
      <c r="H146" s="39"/>
      <c r="I146" s="39"/>
      <c r="J146" s="39"/>
      <c r="K146" s="39"/>
      <c r="L146" s="39"/>
      <c r="M146" s="39"/>
      <c r="N146" s="39"/>
      <c r="O146" s="39"/>
      <c r="P146" s="39"/>
      <c r="Q146" s="39"/>
      <c r="R146" s="39"/>
      <c r="S146" s="39"/>
      <c r="T146" s="39"/>
      <c r="U146" s="39"/>
      <c r="V146" s="39"/>
      <c r="W146" s="41" t="s">
        <v>10</v>
      </c>
      <c r="X146" s="8"/>
      <c r="Y146" s="8"/>
      <c r="Z146" s="8"/>
      <c r="AA146" s="8"/>
      <c r="AB146" s="8"/>
      <c r="AC146" s="8"/>
    </row>
    <row r="147" spans="1:68" customFormat="1" ht="12" customHeight="1" x14ac:dyDescent="0.35">
      <c r="A147" s="6"/>
      <c r="B147" s="7"/>
      <c r="C147" s="7"/>
      <c r="D147" s="7"/>
      <c r="E147" s="7"/>
      <c r="F147" s="8"/>
      <c r="G147" s="8"/>
      <c r="H147" s="8"/>
      <c r="I147" s="8"/>
      <c r="J147" s="8"/>
      <c r="K147" s="8"/>
      <c r="L147" s="8"/>
      <c r="M147" s="8"/>
      <c r="N147" s="8"/>
      <c r="O147" s="8"/>
      <c r="P147" s="8"/>
      <c r="Q147" s="8"/>
      <c r="R147" s="8"/>
      <c r="S147" s="8"/>
      <c r="T147" s="8"/>
      <c r="U147" s="8"/>
      <c r="V147" s="8"/>
      <c r="W147" s="8"/>
      <c r="X147" s="8"/>
      <c r="Y147" s="8"/>
      <c r="Z147" s="8"/>
      <c r="AA147" s="8"/>
      <c r="AB147" s="8"/>
      <c r="AC147" s="8"/>
    </row>
    <row r="148" spans="1:68" customFormat="1" ht="12" customHeight="1" outlineLevel="1" x14ac:dyDescent="0.35">
      <c r="A148" s="6"/>
      <c r="B148" s="7"/>
      <c r="C148" s="7"/>
      <c r="D148" s="7"/>
      <c r="E148" s="7"/>
      <c r="F148" s="7"/>
      <c r="G148" s="7"/>
      <c r="H148" s="8"/>
      <c r="I148" s="8"/>
      <c r="J148" s="8"/>
      <c r="K148" s="8"/>
      <c r="L148" s="8"/>
      <c r="M148" s="8"/>
      <c r="N148" s="8"/>
      <c r="O148" s="8"/>
      <c r="P148" s="8"/>
      <c r="Q148" s="8"/>
      <c r="R148" s="8"/>
      <c r="S148" s="8"/>
      <c r="T148" s="8"/>
      <c r="U148" s="8"/>
      <c r="V148" s="8"/>
      <c r="W148" s="8"/>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c r="BM148" s="7"/>
      <c r="BN148" s="7"/>
      <c r="BO148" s="7"/>
      <c r="BP148" s="7"/>
    </row>
    <row r="149" spans="1:68" customFormat="1" ht="5.15" customHeight="1" outlineLevel="1" thickBot="1" x14ac:dyDescent="0.4">
      <c r="A149" s="6"/>
      <c r="B149" s="7"/>
      <c r="C149" s="7"/>
      <c r="D149" s="7"/>
      <c r="E149" s="7"/>
      <c r="F149" s="7"/>
      <c r="G149" s="7"/>
      <c r="H149" s="8"/>
      <c r="I149" s="8"/>
      <c r="J149" s="8"/>
      <c r="K149" s="8"/>
      <c r="L149" s="8"/>
      <c r="M149" s="8"/>
      <c r="N149" s="8"/>
      <c r="O149" s="8"/>
      <c r="P149" s="8"/>
      <c r="Q149" s="8"/>
      <c r="R149" s="8"/>
      <c r="S149" s="8"/>
      <c r="T149" s="8"/>
      <c r="U149" s="8"/>
      <c r="V149" s="8"/>
      <c r="W149" s="8"/>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row>
    <row r="150" spans="1:68" customFormat="1" ht="5.15" customHeight="1" outlineLevel="1" x14ac:dyDescent="0.35">
      <c r="A150" s="6"/>
      <c r="B150" s="7"/>
      <c r="C150" s="9" t="s">
        <v>0</v>
      </c>
      <c r="D150" s="9"/>
      <c r="E150" s="9"/>
      <c r="F150" s="9"/>
      <c r="G150" s="9"/>
      <c r="H150" s="9"/>
      <c r="I150" s="9"/>
      <c r="J150" s="9"/>
      <c r="K150" s="10"/>
      <c r="L150" s="10"/>
      <c r="M150" s="10"/>
      <c r="N150" s="10"/>
      <c r="O150" s="10"/>
      <c r="P150" s="10"/>
      <c r="Q150" s="10"/>
      <c r="R150" s="10"/>
      <c r="S150" s="10"/>
      <c r="T150" s="10"/>
      <c r="U150" s="10"/>
      <c r="V150" s="10"/>
      <c r="W150" s="11"/>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row>
    <row r="151" spans="1:68" customFormat="1" ht="12" customHeight="1" outlineLevel="1" x14ac:dyDescent="0.35">
      <c r="A151" s="6"/>
      <c r="B151" s="7"/>
      <c r="C151" s="12"/>
      <c r="D151" s="12"/>
      <c r="E151" s="12" t="s">
        <v>1</v>
      </c>
      <c r="F151" s="13"/>
      <c r="G151" s="14" t="s">
        <v>1190</v>
      </c>
      <c r="H151" s="13"/>
      <c r="I151" s="13"/>
      <c r="J151" s="13"/>
      <c r="K151" s="13"/>
      <c r="L151" s="13"/>
      <c r="M151" s="13"/>
      <c r="N151" s="13"/>
      <c r="O151" s="13"/>
      <c r="P151" s="13"/>
      <c r="Q151" s="13"/>
      <c r="R151" s="13"/>
      <c r="S151" s="13"/>
      <c r="T151" s="13"/>
      <c r="U151" s="15"/>
      <c r="V151" s="15"/>
      <c r="W151" s="16"/>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row>
    <row r="152" spans="1:68" customFormat="1" ht="12" customHeight="1" outlineLevel="1" x14ac:dyDescent="0.35">
      <c r="A152" s="6"/>
      <c r="B152" s="7"/>
      <c r="C152" s="12"/>
      <c r="D152" s="12"/>
      <c r="E152" s="17"/>
      <c r="F152" s="13"/>
      <c r="G152" s="13" t="s">
        <v>1191</v>
      </c>
      <c r="H152" s="13"/>
      <c r="I152" s="13"/>
      <c r="J152" s="13"/>
      <c r="K152" s="13"/>
      <c r="L152" s="13"/>
      <c r="M152" s="13"/>
      <c r="N152" s="13"/>
      <c r="O152" s="13"/>
      <c r="P152" s="13"/>
      <c r="Q152" s="13"/>
      <c r="R152" s="13"/>
      <c r="S152" s="13"/>
      <c r="T152" s="19"/>
      <c r="U152" s="15"/>
      <c r="V152" s="15"/>
      <c r="W152" s="16"/>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row>
    <row r="153" spans="1:68" customFormat="1" ht="12" customHeight="1" outlineLevel="1" x14ac:dyDescent="0.35">
      <c r="A153" s="6"/>
      <c r="B153" s="7"/>
      <c r="C153" s="17"/>
      <c r="D153" s="12"/>
      <c r="E153" s="17"/>
      <c r="F153" s="13"/>
      <c r="G153" s="44"/>
      <c r="H153" s="13"/>
      <c r="I153" s="13"/>
      <c r="J153" s="13"/>
      <c r="K153" s="13"/>
      <c r="L153" s="13"/>
      <c r="M153" s="13"/>
      <c r="N153" s="13"/>
      <c r="O153" s="13"/>
      <c r="P153" s="13"/>
      <c r="Q153" s="13"/>
      <c r="R153" s="13"/>
      <c r="S153" s="13"/>
      <c r="T153" s="19"/>
      <c r="U153" s="15"/>
      <c r="V153" s="15"/>
      <c r="W153" s="16"/>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row>
    <row r="154" spans="1:68" customFormat="1" ht="12" customHeight="1" outlineLevel="1" x14ac:dyDescent="0.35">
      <c r="A154" s="6"/>
      <c r="B154" s="7"/>
      <c r="C154" s="20">
        <v>0</v>
      </c>
      <c r="D154" s="12"/>
      <c r="E154" s="17"/>
      <c r="F154" s="13"/>
      <c r="G154" s="21"/>
      <c r="H154" s="13"/>
      <c r="I154" s="13"/>
      <c r="J154" s="13"/>
      <c r="K154" s="13"/>
      <c r="L154" s="13"/>
      <c r="M154" s="13"/>
      <c r="N154" s="13"/>
      <c r="O154" s="13"/>
      <c r="P154" s="13"/>
      <c r="Q154" s="13"/>
      <c r="R154" s="13"/>
      <c r="S154" s="13"/>
      <c r="T154" s="19"/>
      <c r="U154" s="15"/>
      <c r="V154" s="15"/>
      <c r="W154" s="16"/>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row>
    <row r="155" spans="1:68" customFormat="1" ht="12" customHeight="1" outlineLevel="1" x14ac:dyDescent="0.35">
      <c r="A155" s="6"/>
      <c r="B155" s="7"/>
      <c r="C155" s="17"/>
      <c r="D155" s="17"/>
      <c r="E155" s="17"/>
      <c r="F155" s="17"/>
      <c r="G155" s="17"/>
      <c r="H155" s="17"/>
      <c r="I155" s="17"/>
      <c r="J155" s="22"/>
      <c r="K155" s="22"/>
      <c r="L155" s="22"/>
      <c r="M155" s="22"/>
      <c r="N155" s="22"/>
      <c r="O155" s="22"/>
      <c r="P155" s="22"/>
      <c r="Q155" s="22"/>
      <c r="R155" s="22"/>
      <c r="S155" s="22"/>
      <c r="T155" s="22"/>
      <c r="U155" s="22"/>
      <c r="V155" s="22"/>
      <c r="W155" s="16"/>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row>
    <row r="156" spans="1:68" customFormat="1" ht="12" customHeight="1" outlineLevel="1" x14ac:dyDescent="0.35">
      <c r="A156" s="6"/>
      <c r="B156" s="7"/>
      <c r="C156" s="17"/>
      <c r="D156" s="17"/>
      <c r="E156" s="17"/>
      <c r="F156" s="17"/>
      <c r="G156" s="17"/>
      <c r="H156" s="891"/>
      <c r="I156" s="17"/>
      <c r="J156" s="17"/>
      <c r="K156" s="22"/>
      <c r="L156" s="22"/>
      <c r="M156" s="22"/>
      <c r="N156" s="22"/>
      <c r="O156" s="22"/>
      <c r="P156" s="22"/>
      <c r="Q156" s="22"/>
      <c r="R156" s="22"/>
      <c r="S156" s="22"/>
      <c r="T156" s="22"/>
      <c r="U156" s="22"/>
      <c r="V156" s="22"/>
      <c r="W156" s="16"/>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row>
    <row r="157" spans="1:68" customFormat="1" ht="12" customHeight="1" outlineLevel="1" x14ac:dyDescent="0.35">
      <c r="A157" s="6"/>
      <c r="B157" s="7"/>
      <c r="C157" s="17"/>
      <c r="D157" s="17"/>
      <c r="E157" s="17"/>
      <c r="F157" s="17"/>
      <c r="G157" s="17"/>
      <c r="H157" s="891"/>
      <c r="I157" s="17"/>
      <c r="J157" s="892" t="s">
        <v>1192</v>
      </c>
      <c r="K157" s="890"/>
      <c r="L157" s="890"/>
      <c r="M157" s="890"/>
      <c r="N157" s="890"/>
      <c r="O157" s="890"/>
      <c r="P157" s="890"/>
      <c r="Q157" s="890"/>
      <c r="R157" s="24"/>
      <c r="S157" s="24"/>
      <c r="T157" s="22"/>
      <c r="U157" s="22"/>
      <c r="V157" s="22"/>
      <c r="W157" s="16"/>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row>
    <row r="158" spans="1:68" customFormat="1" ht="12" customHeight="1" outlineLevel="1" x14ac:dyDescent="0.35">
      <c r="A158" s="6"/>
      <c r="B158" s="7"/>
      <c r="C158" s="17"/>
      <c r="D158" s="17"/>
      <c r="E158" s="17"/>
      <c r="F158" s="17"/>
      <c r="G158" s="17" t="s">
        <v>18</v>
      </c>
      <c r="H158" s="891"/>
      <c r="I158" s="17"/>
      <c r="J158" s="23" t="s">
        <v>343</v>
      </c>
      <c r="K158" s="23" t="s">
        <v>34</v>
      </c>
      <c r="L158" s="23" t="s">
        <v>35</v>
      </c>
      <c r="M158" s="23" t="s">
        <v>36</v>
      </c>
      <c r="N158" s="23" t="s">
        <v>37</v>
      </c>
      <c r="O158" s="23" t="s">
        <v>837</v>
      </c>
      <c r="P158" s="23" t="s">
        <v>838</v>
      </c>
      <c r="Q158" s="23" t="s">
        <v>839</v>
      </c>
      <c r="R158" s="23" t="s">
        <v>1045</v>
      </c>
      <c r="S158" s="23"/>
      <c r="T158" s="22"/>
      <c r="U158" s="22"/>
      <c r="V158" s="22"/>
      <c r="W158" s="16"/>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row>
    <row r="159" spans="1:68" customFormat="1" ht="12" customHeight="1" outlineLevel="1" x14ac:dyDescent="0.35">
      <c r="A159" s="6"/>
      <c r="B159" s="7"/>
      <c r="C159" s="17"/>
      <c r="D159" s="17"/>
      <c r="E159" s="17"/>
      <c r="F159" s="26"/>
      <c r="G159" s="48"/>
      <c r="H159" s="31"/>
      <c r="I159" s="636" t="str">
        <f>O17</f>
        <v>a</v>
      </c>
      <c r="J159" s="230">
        <v>14.2</v>
      </c>
      <c r="K159" s="230">
        <v>28.9</v>
      </c>
      <c r="L159" s="230">
        <v>2.2999999999999998</v>
      </c>
      <c r="M159" s="230">
        <v>8.8000000000000007</v>
      </c>
      <c r="N159" s="230">
        <v>1.9</v>
      </c>
      <c r="O159" s="230">
        <v>1.9</v>
      </c>
      <c r="P159" s="230">
        <v>1.9</v>
      </c>
      <c r="Q159" s="230">
        <v>28.9</v>
      </c>
      <c r="R159" s="230">
        <v>0</v>
      </c>
      <c r="S159" s="27"/>
      <c r="T159" s="57"/>
      <c r="U159" s="57"/>
      <c r="V159" s="58"/>
      <c r="W159" s="16"/>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row>
    <row r="160" spans="1:68" customFormat="1" ht="12" customHeight="1" outlineLevel="1" x14ac:dyDescent="0.35">
      <c r="A160" s="6"/>
      <c r="B160" s="7"/>
      <c r="C160" s="17"/>
      <c r="D160" s="17"/>
      <c r="E160" s="17"/>
      <c r="F160" s="26"/>
      <c r="G160" s="48"/>
      <c r="H160" s="31"/>
      <c r="I160" s="636" t="str">
        <f t="shared" ref="I160:I190" si="11">O18</f>
        <v>a2</v>
      </c>
      <c r="J160" s="230">
        <v>0</v>
      </c>
      <c r="K160" s="230">
        <v>0</v>
      </c>
      <c r="L160" s="230">
        <v>0</v>
      </c>
      <c r="M160" s="230">
        <v>0</v>
      </c>
      <c r="N160" s="230">
        <v>0</v>
      </c>
      <c r="O160" s="230">
        <v>0</v>
      </c>
      <c r="P160" s="230">
        <v>0</v>
      </c>
      <c r="Q160" s="230">
        <v>0</v>
      </c>
      <c r="R160" s="230">
        <v>0</v>
      </c>
      <c r="S160" s="27"/>
      <c r="T160" s="57"/>
      <c r="U160" s="57"/>
      <c r="V160" s="58"/>
      <c r="W160" s="16"/>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row>
    <row r="161" spans="1:68" customFormat="1" ht="12" customHeight="1" outlineLevel="1" x14ac:dyDescent="0.35">
      <c r="A161" s="6"/>
      <c r="B161" s="7"/>
      <c r="C161" s="17"/>
      <c r="D161" s="17"/>
      <c r="E161" s="17"/>
      <c r="F161" s="26"/>
      <c r="G161" s="48"/>
      <c r="H161" s="31"/>
      <c r="I161" s="636" t="str">
        <f t="shared" si="11"/>
        <v>b</v>
      </c>
      <c r="J161" s="230">
        <v>14.2</v>
      </c>
      <c r="K161" s="230">
        <v>28.9</v>
      </c>
      <c r="L161" s="230">
        <v>2.2999999999999998</v>
      </c>
      <c r="M161" s="230">
        <v>8.8000000000000007</v>
      </c>
      <c r="N161" s="230">
        <v>1.9</v>
      </c>
      <c r="O161" s="230">
        <v>1.9</v>
      </c>
      <c r="P161" s="230">
        <v>1.9</v>
      </c>
      <c r="Q161" s="230">
        <v>28.9</v>
      </c>
      <c r="R161" s="230">
        <v>0</v>
      </c>
      <c r="S161" s="27"/>
      <c r="T161" s="57"/>
      <c r="U161" s="57"/>
      <c r="V161" s="58"/>
      <c r="W161" s="16"/>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row>
    <row r="162" spans="1:68" customFormat="1" ht="12" customHeight="1" outlineLevel="1" x14ac:dyDescent="0.35">
      <c r="A162" s="6"/>
      <c r="B162" s="7"/>
      <c r="C162" s="17"/>
      <c r="D162" s="17"/>
      <c r="E162" s="17"/>
      <c r="F162" s="26"/>
      <c r="G162" s="48"/>
      <c r="H162" s="31"/>
      <c r="I162" s="636" t="str">
        <f t="shared" si="11"/>
        <v>bd</v>
      </c>
      <c r="J162" s="230">
        <v>14.2</v>
      </c>
      <c r="K162" s="230">
        <v>28.9</v>
      </c>
      <c r="L162" s="230">
        <v>2.2999999999999998</v>
      </c>
      <c r="M162" s="230">
        <v>8.8000000000000007</v>
      </c>
      <c r="N162" s="230">
        <v>1.9</v>
      </c>
      <c r="O162" s="230">
        <v>1.9</v>
      </c>
      <c r="P162" s="230">
        <v>1.9</v>
      </c>
      <c r="Q162" s="230">
        <v>28.9</v>
      </c>
      <c r="R162" s="230">
        <v>0</v>
      </c>
      <c r="S162" s="27"/>
      <c r="T162" s="57"/>
      <c r="U162" s="57"/>
      <c r="V162" s="58"/>
      <c r="W162" s="16"/>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row>
    <row r="163" spans="1:68" customFormat="1" ht="12" customHeight="1" outlineLevel="1" x14ac:dyDescent="0.35">
      <c r="A163" s="6"/>
      <c r="B163" s="7"/>
      <c r="C163" s="17"/>
      <c r="D163" s="17"/>
      <c r="E163" s="17"/>
      <c r="F163" s="26"/>
      <c r="G163" s="48"/>
      <c r="H163" s="31"/>
      <c r="I163" s="636" t="str">
        <f t="shared" si="11"/>
        <v>f</v>
      </c>
      <c r="J163" s="230">
        <v>14.2</v>
      </c>
      <c r="K163" s="230">
        <v>28.9</v>
      </c>
      <c r="L163" s="230">
        <v>2.2999999999999998</v>
      </c>
      <c r="M163" s="230">
        <v>8.8000000000000007</v>
      </c>
      <c r="N163" s="230">
        <v>1.9</v>
      </c>
      <c r="O163" s="230">
        <v>1.9</v>
      </c>
      <c r="P163" s="230">
        <v>1.9</v>
      </c>
      <c r="Q163" s="230">
        <v>28.9</v>
      </c>
      <c r="R163" s="230">
        <v>0</v>
      </c>
      <c r="S163" s="27"/>
      <c r="T163" s="57"/>
      <c r="U163" s="57"/>
      <c r="V163" s="58"/>
      <c r="W163" s="16"/>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row>
    <row r="164" spans="1:68" customFormat="1" ht="12" customHeight="1" outlineLevel="1" x14ac:dyDescent="0.35">
      <c r="A164" s="6"/>
      <c r="B164" s="7"/>
      <c r="C164" s="17"/>
      <c r="D164" s="17"/>
      <c r="E164" s="17"/>
      <c r="F164" s="26"/>
      <c r="G164" s="48"/>
      <c r="H164" s="31"/>
      <c r="I164" s="636" t="str">
        <f t="shared" si="11"/>
        <v>h</v>
      </c>
      <c r="J164" s="230">
        <v>14.2</v>
      </c>
      <c r="K164" s="230">
        <v>28.9</v>
      </c>
      <c r="L164" s="230">
        <v>2.2999999999999998</v>
      </c>
      <c r="M164" s="230">
        <v>8.8000000000000007</v>
      </c>
      <c r="N164" s="230">
        <v>1.9</v>
      </c>
      <c r="O164" s="230">
        <v>1.9</v>
      </c>
      <c r="P164" s="230">
        <v>1.9</v>
      </c>
      <c r="Q164" s="230">
        <v>28.9</v>
      </c>
      <c r="R164" s="230">
        <v>0</v>
      </c>
      <c r="S164" s="27"/>
      <c r="T164" s="57"/>
      <c r="U164" s="57"/>
      <c r="V164" s="58"/>
      <c r="W164" s="16"/>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row>
    <row r="165" spans="1:68" customFormat="1" ht="12" customHeight="1" outlineLevel="1" x14ac:dyDescent="0.35">
      <c r="A165" s="6"/>
      <c r="B165" s="7"/>
      <c r="C165" s="17"/>
      <c r="D165" s="17"/>
      <c r="E165" s="17"/>
      <c r="F165" s="26"/>
      <c r="G165" s="48"/>
      <c r="H165" s="31"/>
      <c r="I165" s="636" t="str">
        <f t="shared" si="11"/>
        <v>i</v>
      </c>
      <c r="J165" s="230">
        <v>14.2</v>
      </c>
      <c r="K165" s="230">
        <v>28.9</v>
      </c>
      <c r="L165" s="230">
        <v>2.2999999999999998</v>
      </c>
      <c r="M165" s="230">
        <v>8.8000000000000007</v>
      </c>
      <c r="N165" s="230">
        <v>1.9</v>
      </c>
      <c r="O165" s="230">
        <v>1.9</v>
      </c>
      <c r="P165" s="230">
        <v>1.9</v>
      </c>
      <c r="Q165" s="230">
        <v>28.9</v>
      </c>
      <c r="R165" s="230">
        <v>0</v>
      </c>
      <c r="S165" s="27"/>
      <c r="T165" s="57"/>
      <c r="U165" s="57"/>
      <c r="V165" s="58"/>
      <c r="W165" s="16"/>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row>
    <row r="166" spans="1:68" customFormat="1" ht="12" customHeight="1" outlineLevel="1" x14ac:dyDescent="0.35">
      <c r="A166" s="6"/>
      <c r="B166" s="7"/>
      <c r="C166" s="17"/>
      <c r="D166" s="17"/>
      <c r="E166" s="17"/>
      <c r="F166" s="36"/>
      <c r="G166" s="48"/>
      <c r="H166" s="31"/>
      <c r="I166" s="636" t="str">
        <f t="shared" si="11"/>
        <v>j</v>
      </c>
      <c r="J166" s="230">
        <v>0.1</v>
      </c>
      <c r="K166" s="230">
        <v>0.1</v>
      </c>
      <c r="L166" s="230">
        <v>0.1</v>
      </c>
      <c r="M166" s="230">
        <v>0.2</v>
      </c>
      <c r="N166" s="230">
        <v>0.2</v>
      </c>
      <c r="O166" s="230">
        <v>0.3</v>
      </c>
      <c r="P166" s="230">
        <v>0.3</v>
      </c>
      <c r="Q166" s="230">
        <v>0.3</v>
      </c>
      <c r="R166" s="230">
        <v>0</v>
      </c>
      <c r="S166" s="27"/>
      <c r="T166" s="57"/>
      <c r="U166" s="57"/>
      <c r="V166" s="58"/>
      <c r="W166" s="16"/>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row>
    <row r="167" spans="1:68" customFormat="1" ht="12" customHeight="1" outlineLevel="1" x14ac:dyDescent="0.35">
      <c r="A167" s="6"/>
      <c r="B167" s="7"/>
      <c r="C167" s="17"/>
      <c r="D167" s="17"/>
      <c r="E167" s="17"/>
      <c r="F167" s="36"/>
      <c r="G167" s="48"/>
      <c r="H167" s="31"/>
      <c r="I167" s="636" t="str">
        <f t="shared" si="11"/>
        <v>jc</v>
      </c>
      <c r="J167" s="230">
        <v>0.1</v>
      </c>
      <c r="K167" s="230">
        <v>0.1</v>
      </c>
      <c r="L167" s="230">
        <v>0.1</v>
      </c>
      <c r="M167" s="230">
        <v>0.2</v>
      </c>
      <c r="N167" s="230">
        <v>0.2</v>
      </c>
      <c r="O167" s="230">
        <v>0.3</v>
      </c>
      <c r="P167" s="230">
        <v>0.3</v>
      </c>
      <c r="Q167" s="230">
        <v>0.3</v>
      </c>
      <c r="R167" s="230">
        <v>0</v>
      </c>
      <c r="S167" s="27"/>
      <c r="T167" s="57"/>
      <c r="U167" s="57"/>
      <c r="V167" s="58"/>
      <c r="W167" s="16"/>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row>
    <row r="168" spans="1:68" customFormat="1" ht="12" customHeight="1" outlineLevel="1" x14ac:dyDescent="0.35">
      <c r="A168" s="6"/>
      <c r="B168" s="7"/>
      <c r="C168" s="17"/>
      <c r="D168" s="17"/>
      <c r="E168" s="17"/>
      <c r="F168" s="33"/>
      <c r="G168" s="34"/>
      <c r="H168" s="34"/>
      <c r="I168" s="636" t="str">
        <f t="shared" si="11"/>
        <v>k</v>
      </c>
      <c r="J168" s="230">
        <v>14.2</v>
      </c>
      <c r="K168" s="230">
        <v>28.9</v>
      </c>
      <c r="L168" s="230">
        <v>2.2999999999999998</v>
      </c>
      <c r="M168" s="230">
        <v>8.8000000000000007</v>
      </c>
      <c r="N168" s="230">
        <v>1.9</v>
      </c>
      <c r="O168" s="230">
        <v>1.9</v>
      </c>
      <c r="P168" s="230">
        <v>1.9</v>
      </c>
      <c r="Q168" s="230">
        <v>28.9</v>
      </c>
      <c r="R168" s="230">
        <v>0</v>
      </c>
      <c r="S168" s="27"/>
      <c r="T168" s="57"/>
      <c r="U168" s="57"/>
      <c r="V168" s="58"/>
      <c r="W168" s="16"/>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row>
    <row r="169" spans="1:68" customFormat="1" ht="12" customHeight="1" outlineLevel="1" x14ac:dyDescent="0.35">
      <c r="A169" s="6"/>
      <c r="B169" s="7"/>
      <c r="C169" s="17"/>
      <c r="D169" s="17"/>
      <c r="E169" s="17"/>
      <c r="F169" s="33"/>
      <c r="G169" s="34"/>
      <c r="H169" s="34"/>
      <c r="I169" s="636" t="str">
        <f t="shared" si="11"/>
        <v>l</v>
      </c>
      <c r="J169" s="230">
        <v>14.2</v>
      </c>
      <c r="K169" s="230">
        <v>28.9</v>
      </c>
      <c r="L169" s="230">
        <v>2.2999999999999998</v>
      </c>
      <c r="M169" s="230">
        <v>8.8000000000000007</v>
      </c>
      <c r="N169" s="230">
        <v>1.9</v>
      </c>
      <c r="O169" s="230">
        <v>1.9</v>
      </c>
      <c r="P169" s="230">
        <v>1.9</v>
      </c>
      <c r="Q169" s="230">
        <v>28.9</v>
      </c>
      <c r="R169" s="230">
        <v>0</v>
      </c>
      <c r="S169" s="27"/>
      <c r="T169" s="57"/>
      <c r="U169" s="57"/>
      <c r="V169" s="58"/>
      <c r="W169" s="16"/>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row>
    <row r="170" spans="1:68" customFormat="1" ht="12" customHeight="1" outlineLevel="1" x14ac:dyDescent="0.35">
      <c r="A170" s="6"/>
      <c r="B170" s="7"/>
      <c r="C170" s="17"/>
      <c r="D170" s="17"/>
      <c r="E170" s="17"/>
      <c r="F170" s="33"/>
      <c r="G170" s="34"/>
      <c r="H170" s="34"/>
      <c r="I170" s="636" t="str">
        <f t="shared" si="11"/>
        <v>lf</v>
      </c>
      <c r="J170" s="230">
        <v>14.2</v>
      </c>
      <c r="K170" s="230">
        <v>28.9</v>
      </c>
      <c r="L170" s="230">
        <v>2.2999999999999998</v>
      </c>
      <c r="M170" s="230">
        <v>8.8000000000000007</v>
      </c>
      <c r="N170" s="230">
        <v>1.9</v>
      </c>
      <c r="O170" s="230">
        <v>1.9</v>
      </c>
      <c r="P170" s="230">
        <v>1.9</v>
      </c>
      <c r="Q170" s="230">
        <v>28.9</v>
      </c>
      <c r="R170" s="230">
        <v>0</v>
      </c>
      <c r="S170" s="27"/>
      <c r="T170" s="57"/>
      <c r="U170" s="57"/>
      <c r="V170" s="58"/>
      <c r="W170" s="16"/>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row>
    <row r="171" spans="1:68" customFormat="1" ht="12" customHeight="1" outlineLevel="1" x14ac:dyDescent="0.35">
      <c r="A171" s="6"/>
      <c r="B171" s="7"/>
      <c r="C171" s="17"/>
      <c r="D171" s="17"/>
      <c r="E171" s="17"/>
      <c r="F171" s="33"/>
      <c r="G171" s="34"/>
      <c r="H171" s="34"/>
      <c r="I171" s="636" t="str">
        <f t="shared" si="11"/>
        <v>m</v>
      </c>
      <c r="J171" s="230">
        <v>14.2</v>
      </c>
      <c r="K171" s="230">
        <v>28.9</v>
      </c>
      <c r="L171" s="230">
        <v>2.2999999999999998</v>
      </c>
      <c r="M171" s="230">
        <v>8.8000000000000007</v>
      </c>
      <c r="N171" s="230">
        <v>1.9</v>
      </c>
      <c r="O171" s="230">
        <v>1.9</v>
      </c>
      <c r="P171" s="230">
        <v>1.9</v>
      </c>
      <c r="Q171" s="230">
        <v>28.9</v>
      </c>
      <c r="R171" s="230">
        <v>0</v>
      </c>
      <c r="S171" s="27"/>
      <c r="T171" s="57"/>
      <c r="U171" s="57"/>
      <c r="V171" s="58"/>
      <c r="W171" s="16"/>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row>
    <row r="172" spans="1:68" customFormat="1" ht="12" customHeight="1" outlineLevel="1" x14ac:dyDescent="0.35">
      <c r="A172" s="6"/>
      <c r="B172" s="7"/>
      <c r="C172" s="17"/>
      <c r="D172" s="17"/>
      <c r="E172" s="17"/>
      <c r="F172" s="33"/>
      <c r="G172" s="34"/>
      <c r="H172" s="34"/>
      <c r="I172" s="636" t="str">
        <f t="shared" si="11"/>
        <v>ms</v>
      </c>
      <c r="J172" s="230">
        <v>14.2</v>
      </c>
      <c r="K172" s="230">
        <v>28.9</v>
      </c>
      <c r="L172" s="230">
        <v>2.2999999999999998</v>
      </c>
      <c r="M172" s="230">
        <v>8.8000000000000007</v>
      </c>
      <c r="N172" s="230">
        <v>1.9</v>
      </c>
      <c r="O172" s="230">
        <v>1.9</v>
      </c>
      <c r="P172" s="230">
        <v>1.9</v>
      </c>
      <c r="Q172" s="230">
        <v>28.9</v>
      </c>
      <c r="R172" s="230">
        <v>0</v>
      </c>
      <c r="S172" s="27"/>
      <c r="T172" s="57"/>
      <c r="U172" s="57"/>
      <c r="V172" s="58"/>
      <c r="W172" s="16"/>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row>
    <row r="173" spans="1:68" customFormat="1" ht="12" customHeight="1" outlineLevel="1" x14ac:dyDescent="0.35">
      <c r="A173" s="6"/>
      <c r="B173" s="7"/>
      <c r="C173" s="17"/>
      <c r="D173" s="17"/>
      <c r="E173" s="17"/>
      <c r="F173" s="26"/>
      <c r="G173" s="48"/>
      <c r="H173" s="31"/>
      <c r="I173" s="636" t="str">
        <f t="shared" si="11"/>
        <v>o</v>
      </c>
      <c r="J173" s="230">
        <v>14.2</v>
      </c>
      <c r="K173" s="230">
        <v>28.9</v>
      </c>
      <c r="L173" s="230">
        <v>2.2999999999999998</v>
      </c>
      <c r="M173" s="230">
        <v>8.8000000000000007</v>
      </c>
      <c r="N173" s="230">
        <v>1.9</v>
      </c>
      <c r="O173" s="230">
        <v>1.9</v>
      </c>
      <c r="P173" s="230">
        <v>1.9</v>
      </c>
      <c r="Q173" s="230">
        <v>28.9</v>
      </c>
      <c r="R173" s="230">
        <v>0</v>
      </c>
      <c r="S173" s="27"/>
      <c r="T173" s="57"/>
      <c r="U173" s="57"/>
      <c r="V173" s="58"/>
      <c r="W173" s="16"/>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row>
    <row r="174" spans="1:68" customFormat="1" ht="12" customHeight="1" outlineLevel="1" x14ac:dyDescent="0.35">
      <c r="A174" s="6"/>
      <c r="B174" s="7"/>
      <c r="C174" s="17"/>
      <c r="D174" s="17"/>
      <c r="E174" s="17"/>
      <c r="F174" s="26"/>
      <c r="G174" s="48"/>
      <c r="H174" s="31"/>
      <c r="I174" s="636" t="str">
        <f t="shared" si="11"/>
        <v>od</v>
      </c>
      <c r="J174" s="230">
        <v>14.2</v>
      </c>
      <c r="K174" s="230">
        <v>28.9</v>
      </c>
      <c r="L174" s="230">
        <v>2.2999999999999998</v>
      </c>
      <c r="M174" s="230">
        <v>8.8000000000000007</v>
      </c>
      <c r="N174" s="230">
        <v>1.9</v>
      </c>
      <c r="O174" s="230">
        <v>1.9</v>
      </c>
      <c r="P174" s="230">
        <v>1.9</v>
      </c>
      <c r="Q174" s="230">
        <v>28.9</v>
      </c>
      <c r="R174" s="230">
        <v>0</v>
      </c>
      <c r="S174" s="27"/>
      <c r="T174" s="57"/>
      <c r="U174" s="57"/>
      <c r="V174" s="58"/>
      <c r="W174" s="16"/>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row>
    <row r="175" spans="1:68" customFormat="1" ht="12" customHeight="1" outlineLevel="1" x14ac:dyDescent="0.35">
      <c r="A175" s="6"/>
      <c r="B175" s="7"/>
      <c r="C175" s="17"/>
      <c r="D175" s="17"/>
      <c r="E175" s="17"/>
      <c r="F175" s="26"/>
      <c r="G175" s="49"/>
      <c r="H175" s="50"/>
      <c r="I175" s="636" t="str">
        <f t="shared" si="11"/>
        <v>of</v>
      </c>
      <c r="J175" s="230">
        <v>14.2</v>
      </c>
      <c r="K175" s="230">
        <v>28.9</v>
      </c>
      <c r="L175" s="230">
        <v>2.2999999999999998</v>
      </c>
      <c r="M175" s="230">
        <v>8.8000000000000007</v>
      </c>
      <c r="N175" s="230">
        <v>1.9</v>
      </c>
      <c r="O175" s="230">
        <v>1.9</v>
      </c>
      <c r="P175" s="230">
        <v>1.9</v>
      </c>
      <c r="Q175" s="230">
        <v>28.9</v>
      </c>
      <c r="R175" s="230">
        <v>0</v>
      </c>
      <c r="S175" s="26"/>
      <c r="T175" s="59"/>
      <c r="U175" s="59"/>
      <c r="V175" s="58"/>
      <c r="W175" s="16"/>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row>
    <row r="176" spans="1:68" customFormat="1" ht="12" customHeight="1" outlineLevel="1" x14ac:dyDescent="0.35">
      <c r="A176" s="6"/>
      <c r="B176" s="7"/>
      <c r="C176" s="17"/>
      <c r="D176" s="17"/>
      <c r="E176" s="17"/>
      <c r="F176" s="26"/>
      <c r="G176" s="49"/>
      <c r="H176" s="50"/>
      <c r="I176" s="636" t="str">
        <f t="shared" si="11"/>
        <v>r</v>
      </c>
      <c r="J176" s="230">
        <v>14.2</v>
      </c>
      <c r="K176" s="230">
        <v>28.9</v>
      </c>
      <c r="L176" s="230">
        <v>2.2999999999999998</v>
      </c>
      <c r="M176" s="230">
        <v>8.8000000000000007</v>
      </c>
      <c r="N176" s="230">
        <v>1.9</v>
      </c>
      <c r="O176" s="230">
        <v>1.9</v>
      </c>
      <c r="P176" s="230">
        <v>1.9</v>
      </c>
      <c r="Q176" s="230">
        <v>28.9</v>
      </c>
      <c r="R176" s="230">
        <v>0</v>
      </c>
      <c r="S176" s="26"/>
      <c r="T176" s="59"/>
      <c r="U176" s="59"/>
      <c r="V176" s="58"/>
      <c r="W176" s="16"/>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row>
    <row r="177" spans="1:68" customFormat="1" ht="12" customHeight="1" outlineLevel="1" x14ac:dyDescent="0.35">
      <c r="A177" s="6"/>
      <c r="B177" s="7"/>
      <c r="C177" s="17"/>
      <c r="D177" s="17"/>
      <c r="E177" s="17"/>
      <c r="F177" s="26"/>
      <c r="G177" s="49"/>
      <c r="H177" s="50"/>
      <c r="I177" s="636" t="str">
        <f t="shared" si="11"/>
        <v>rd</v>
      </c>
      <c r="J177" s="230">
        <v>14.2</v>
      </c>
      <c r="K177" s="230">
        <v>28.9</v>
      </c>
      <c r="L177" s="230">
        <v>2.2999999999999998</v>
      </c>
      <c r="M177" s="230">
        <v>8.8000000000000007</v>
      </c>
      <c r="N177" s="230">
        <v>1.9</v>
      </c>
      <c r="O177" s="230">
        <v>1.9</v>
      </c>
      <c r="P177" s="230">
        <v>1.9</v>
      </c>
      <c r="Q177" s="230">
        <v>28.9</v>
      </c>
      <c r="R177" s="230">
        <v>0</v>
      </c>
      <c r="S177" s="26"/>
      <c r="T177" s="59"/>
      <c r="U177" s="59"/>
      <c r="V177" s="58"/>
      <c r="W177" s="16"/>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row>
    <row r="178" spans="1:68" customFormat="1" ht="12" customHeight="1" outlineLevel="1" x14ac:dyDescent="0.35">
      <c r="A178" s="6"/>
      <c r="B178" s="7"/>
      <c r="C178" s="17"/>
      <c r="D178" s="17"/>
      <c r="E178" s="17"/>
      <c r="F178" s="26"/>
      <c r="G178" s="49"/>
      <c r="H178" s="50"/>
      <c r="I178" s="636" t="str">
        <f t="shared" si="11"/>
        <v>s</v>
      </c>
      <c r="J178" s="230">
        <v>14.2</v>
      </c>
      <c r="K178" s="230">
        <v>28.9</v>
      </c>
      <c r="L178" s="230">
        <v>2.2999999999999998</v>
      </c>
      <c r="M178" s="230">
        <v>8.8000000000000007</v>
      </c>
      <c r="N178" s="230">
        <v>1.9</v>
      </c>
      <c r="O178" s="230">
        <v>1.9</v>
      </c>
      <c r="P178" s="230">
        <v>1.9</v>
      </c>
      <c r="Q178" s="230">
        <v>28.9</v>
      </c>
      <c r="R178" s="230">
        <v>0</v>
      </c>
      <c r="S178" s="47"/>
      <c r="T178" s="59"/>
      <c r="U178" s="59"/>
      <c r="V178" s="58"/>
      <c r="W178" s="16"/>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row>
    <row r="179" spans="1:68" customFormat="1" ht="12" customHeight="1" outlineLevel="1" x14ac:dyDescent="0.35">
      <c r="A179" s="6"/>
      <c r="B179" s="7"/>
      <c r="C179" s="17"/>
      <c r="D179" s="17"/>
      <c r="E179" s="17"/>
      <c r="F179" s="26"/>
      <c r="G179" s="49"/>
      <c r="H179" s="50"/>
      <c r="I179" s="636" t="str">
        <f t="shared" si="11"/>
        <v>sp</v>
      </c>
      <c r="J179" s="230">
        <v>0.1</v>
      </c>
      <c r="K179" s="230">
        <v>0.1</v>
      </c>
      <c r="L179" s="230">
        <v>0.1</v>
      </c>
      <c r="M179" s="230">
        <v>0.2</v>
      </c>
      <c r="N179" s="230">
        <v>0.2</v>
      </c>
      <c r="O179" s="230">
        <v>0.3</v>
      </c>
      <c r="P179" s="230">
        <v>0.3</v>
      </c>
      <c r="Q179" s="230">
        <v>0.3</v>
      </c>
      <c r="R179" s="230">
        <v>0</v>
      </c>
      <c r="S179" s="47"/>
      <c r="T179" s="59"/>
      <c r="U179" s="59"/>
      <c r="V179" s="58"/>
      <c r="W179" s="16"/>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row>
    <row r="180" spans="1:68" customFormat="1" ht="12" customHeight="1" outlineLevel="1" x14ac:dyDescent="0.35">
      <c r="A180" s="6"/>
      <c r="B180" s="7"/>
      <c r="C180" s="17"/>
      <c r="D180" s="17"/>
      <c r="E180" s="17"/>
      <c r="F180" s="26"/>
      <c r="G180" s="49"/>
      <c r="H180" s="50"/>
      <c r="I180" s="636" t="str">
        <f t="shared" si="11"/>
        <v>t</v>
      </c>
      <c r="J180" s="230">
        <v>0.1</v>
      </c>
      <c r="K180" s="230">
        <v>0.1</v>
      </c>
      <c r="L180" s="230">
        <v>0.1</v>
      </c>
      <c r="M180" s="230">
        <v>0.2</v>
      </c>
      <c r="N180" s="230">
        <v>0.2</v>
      </c>
      <c r="O180" s="230">
        <v>0.3</v>
      </c>
      <c r="P180" s="230">
        <v>0.3</v>
      </c>
      <c r="Q180" s="230">
        <v>0.3</v>
      </c>
      <c r="R180" s="230">
        <v>0</v>
      </c>
      <c r="S180" s="47"/>
      <c r="T180" s="59"/>
      <c r="U180" s="59"/>
      <c r="V180" s="58"/>
      <c r="W180" s="16"/>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row>
    <row r="181" spans="1:68" customFormat="1" ht="12" customHeight="1" outlineLevel="1" x14ac:dyDescent="0.35">
      <c r="A181" s="6"/>
      <c r="B181" s="7"/>
      <c r="C181" s="17"/>
      <c r="D181" s="17"/>
      <c r="E181" s="17"/>
      <c r="F181" s="26"/>
      <c r="G181" s="49"/>
      <c r="H181" s="50"/>
      <c r="I181" s="636" t="str">
        <f t="shared" si="11"/>
        <v>tc</v>
      </c>
      <c r="J181" s="230">
        <v>0.1</v>
      </c>
      <c r="K181" s="230">
        <v>0.1</v>
      </c>
      <c r="L181" s="230">
        <v>0.1</v>
      </c>
      <c r="M181" s="230">
        <v>0.2</v>
      </c>
      <c r="N181" s="230">
        <v>0.2</v>
      </c>
      <c r="O181" s="230">
        <v>0.3</v>
      </c>
      <c r="P181" s="230">
        <v>0.3</v>
      </c>
      <c r="Q181" s="230">
        <v>0.3</v>
      </c>
      <c r="R181" s="230">
        <v>0</v>
      </c>
      <c r="S181" s="47"/>
      <c r="T181" s="59"/>
      <c r="U181" s="59"/>
      <c r="V181" s="58"/>
      <c r="W181" s="16"/>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row>
    <row r="182" spans="1:68" customFormat="1" ht="12" customHeight="1" outlineLevel="1" x14ac:dyDescent="0.35">
      <c r="A182" s="6"/>
      <c r="B182" s="7"/>
      <c r="C182" s="17"/>
      <c r="D182" s="17"/>
      <c r="E182" s="17"/>
      <c r="F182" s="26"/>
      <c r="G182" s="49"/>
      <c r="H182" s="50"/>
      <c r="I182" s="636" t="str">
        <f t="shared" si="11"/>
        <v>u</v>
      </c>
      <c r="J182" s="230">
        <v>0.1</v>
      </c>
      <c r="K182" s="230">
        <v>0.1</v>
      </c>
      <c r="L182" s="230">
        <v>0.1</v>
      </c>
      <c r="M182" s="230">
        <v>0.2</v>
      </c>
      <c r="N182" s="230">
        <v>0.2</v>
      </c>
      <c r="O182" s="230">
        <v>0.3</v>
      </c>
      <c r="P182" s="230">
        <v>0.3</v>
      </c>
      <c r="Q182" s="230">
        <v>0.3</v>
      </c>
      <c r="R182" s="230">
        <v>0</v>
      </c>
      <c r="S182" s="47"/>
      <c r="T182" s="59"/>
      <c r="U182" s="59"/>
      <c r="V182" s="58"/>
      <c r="W182" s="16"/>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row>
    <row r="183" spans="1:68" customFormat="1" ht="12" customHeight="1" outlineLevel="1" x14ac:dyDescent="0.35">
      <c r="A183" s="6"/>
      <c r="B183" s="7"/>
      <c r="C183" s="17"/>
      <c r="D183" s="17"/>
      <c r="E183" s="17"/>
      <c r="F183" s="26"/>
      <c r="G183" s="49"/>
      <c r="H183" s="50"/>
      <c r="I183" s="636" t="str">
        <f t="shared" si="11"/>
        <v>uc</v>
      </c>
      <c r="J183" s="230">
        <v>0.1</v>
      </c>
      <c r="K183" s="230">
        <v>0.1</v>
      </c>
      <c r="L183" s="230">
        <v>0.1</v>
      </c>
      <c r="M183" s="230">
        <v>0.2</v>
      </c>
      <c r="N183" s="230">
        <v>0.2</v>
      </c>
      <c r="O183" s="230">
        <v>0.3</v>
      </c>
      <c r="P183" s="230">
        <v>0.3</v>
      </c>
      <c r="Q183" s="230">
        <v>0.3</v>
      </c>
      <c r="R183" s="230">
        <v>0</v>
      </c>
      <c r="S183" s="47"/>
      <c r="T183" s="59"/>
      <c r="U183" s="59"/>
      <c r="V183" s="58"/>
      <c r="W183" s="16"/>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row>
    <row r="184" spans="1:68" customFormat="1" ht="12" customHeight="1" outlineLevel="1" x14ac:dyDescent="0.35">
      <c r="A184" s="6"/>
      <c r="B184" s="7"/>
      <c r="C184" s="17"/>
      <c r="D184" s="17"/>
      <c r="E184" s="17"/>
      <c r="F184" s="26"/>
      <c r="G184" s="49"/>
      <c r="H184" s="50"/>
      <c r="I184" s="636" t="str">
        <f t="shared" si="11"/>
        <v>v</v>
      </c>
      <c r="J184" s="230">
        <v>14.2</v>
      </c>
      <c r="K184" s="230">
        <v>28.9</v>
      </c>
      <c r="L184" s="230">
        <v>2.2999999999999998</v>
      </c>
      <c r="M184" s="230">
        <v>8.8000000000000007</v>
      </c>
      <c r="N184" s="230">
        <v>1.9</v>
      </c>
      <c r="O184" s="230">
        <v>1.9</v>
      </c>
      <c r="P184" s="230">
        <v>1.9</v>
      </c>
      <c r="Q184" s="230">
        <v>28.9</v>
      </c>
      <c r="R184" s="230">
        <v>0</v>
      </c>
      <c r="S184" s="47"/>
      <c r="T184" s="59"/>
      <c r="U184" s="59"/>
      <c r="V184" s="58"/>
      <c r="W184" s="16"/>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row>
    <row r="185" spans="1:68" customFormat="1" ht="12" customHeight="1" outlineLevel="1" x14ac:dyDescent="0.35">
      <c r="A185" s="6"/>
      <c r="B185" s="7"/>
      <c r="C185" s="17"/>
      <c r="D185" s="17"/>
      <c r="E185" s="17"/>
      <c r="F185" s="26"/>
      <c r="G185" s="49"/>
      <c r="H185" s="50"/>
      <c r="I185" s="636" t="str">
        <f t="shared" si="11"/>
        <v>w</v>
      </c>
      <c r="J185" s="230">
        <v>14.2</v>
      </c>
      <c r="K185" s="230">
        <v>28.9</v>
      </c>
      <c r="L185" s="230">
        <v>2.2999999999999998</v>
      </c>
      <c r="M185" s="230">
        <v>8.8000000000000007</v>
      </c>
      <c r="N185" s="230">
        <v>1.9</v>
      </c>
      <c r="O185" s="230">
        <v>1.9</v>
      </c>
      <c r="P185" s="230">
        <v>1.9</v>
      </c>
      <c r="Q185" s="230">
        <v>28.9</v>
      </c>
      <c r="R185" s="230">
        <v>0</v>
      </c>
      <c r="S185" s="47"/>
      <c r="T185" s="59"/>
      <c r="U185" s="59"/>
      <c r="V185" s="58"/>
      <c r="W185" s="16"/>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row>
    <row r="186" spans="1:68" customFormat="1" ht="12" customHeight="1" outlineLevel="1" x14ac:dyDescent="0.35">
      <c r="A186" s="6"/>
      <c r="B186" s="7"/>
      <c r="C186" s="17"/>
      <c r="D186" s="17"/>
      <c r="E186" s="17"/>
      <c r="F186" s="26"/>
      <c r="G186" s="49"/>
      <c r="H186" s="50"/>
      <c r="I186" s="636" t="str">
        <f t="shared" si="11"/>
        <v>wd</v>
      </c>
      <c r="J186" s="230">
        <v>14.2</v>
      </c>
      <c r="K186" s="230">
        <v>28.9</v>
      </c>
      <c r="L186" s="230">
        <v>2.2999999999999998</v>
      </c>
      <c r="M186" s="230">
        <v>8.8000000000000007</v>
      </c>
      <c r="N186" s="230">
        <v>1.9</v>
      </c>
      <c r="O186" s="230">
        <v>1.9</v>
      </c>
      <c r="P186" s="230">
        <v>1.9</v>
      </c>
      <c r="Q186" s="230">
        <v>28.9</v>
      </c>
      <c r="R186" s="230">
        <v>0</v>
      </c>
      <c r="S186" s="47"/>
      <c r="T186" s="59"/>
      <c r="U186" s="59"/>
      <c r="V186" s="58"/>
      <c r="W186" s="16"/>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row>
    <row r="187" spans="1:68" customFormat="1" ht="12" customHeight="1" outlineLevel="1" x14ac:dyDescent="0.35">
      <c r="A187" s="6"/>
      <c r="B187" s="7"/>
      <c r="C187" s="17"/>
      <c r="D187" s="17"/>
      <c r="E187" s="17"/>
      <c r="F187" s="26"/>
      <c r="G187" s="49"/>
      <c r="H187" s="50"/>
      <c r="I187" s="636" t="str">
        <f t="shared" si="11"/>
        <v>x</v>
      </c>
      <c r="J187" s="230">
        <v>0.1</v>
      </c>
      <c r="K187" s="230">
        <v>0.1</v>
      </c>
      <c r="L187" s="230">
        <v>0.1</v>
      </c>
      <c r="M187" s="230">
        <v>0.2</v>
      </c>
      <c r="N187" s="230">
        <v>0.2</v>
      </c>
      <c r="O187" s="230">
        <v>0.3</v>
      </c>
      <c r="P187" s="230">
        <v>0.3</v>
      </c>
      <c r="Q187" s="230">
        <v>0.3</v>
      </c>
      <c r="R187" s="230">
        <v>0</v>
      </c>
      <c r="S187" s="47"/>
      <c r="T187" s="59"/>
      <c r="U187" s="59"/>
      <c r="V187" s="58"/>
      <c r="W187" s="16"/>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row>
    <row r="188" spans="1:68" customFormat="1" ht="12" customHeight="1" outlineLevel="1" x14ac:dyDescent="0.35">
      <c r="A188" s="6"/>
      <c r="B188" s="7"/>
      <c r="C188" s="17"/>
      <c r="D188" s="17"/>
      <c r="E188" s="17"/>
      <c r="F188" s="26"/>
      <c r="G188" s="49"/>
      <c r="H188" s="50"/>
      <c r="I188" s="636" t="str">
        <f t="shared" si="11"/>
        <v>xc</v>
      </c>
      <c r="J188" s="230">
        <v>0.1</v>
      </c>
      <c r="K188" s="230">
        <v>0.1</v>
      </c>
      <c r="L188" s="230">
        <v>0.1</v>
      </c>
      <c r="M188" s="230">
        <v>0.2</v>
      </c>
      <c r="N188" s="230">
        <v>0.2</v>
      </c>
      <c r="O188" s="230">
        <v>0.3</v>
      </c>
      <c r="P188" s="230">
        <v>0.3</v>
      </c>
      <c r="Q188" s="230">
        <v>0.3</v>
      </c>
      <c r="R188" s="230">
        <v>0</v>
      </c>
      <c r="S188" s="47"/>
      <c r="T188" s="59"/>
      <c r="U188" s="59"/>
      <c r="V188" s="58"/>
      <c r="W188" s="16"/>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row>
    <row r="189" spans="1:68" customFormat="1" ht="12" customHeight="1" outlineLevel="1" x14ac:dyDescent="0.35">
      <c r="A189" s="6"/>
      <c r="B189" s="7"/>
      <c r="C189" s="17"/>
      <c r="D189" s="17"/>
      <c r="E189" s="17"/>
      <c r="F189" s="26"/>
      <c r="G189" s="49"/>
      <c r="H189" s="50"/>
      <c r="I189" s="636" t="str">
        <f t="shared" si="11"/>
        <v>z</v>
      </c>
      <c r="J189" s="230">
        <v>14.2</v>
      </c>
      <c r="K189" s="230">
        <v>28.9</v>
      </c>
      <c r="L189" s="230">
        <v>2.2999999999999998</v>
      </c>
      <c r="M189" s="230">
        <v>8.8000000000000007</v>
      </c>
      <c r="N189" s="230">
        <v>1.9</v>
      </c>
      <c r="O189" s="230">
        <v>1.9</v>
      </c>
      <c r="P189" s="230">
        <v>1.9</v>
      </c>
      <c r="Q189" s="230">
        <v>28.9</v>
      </c>
      <c r="R189" s="230">
        <v>0</v>
      </c>
      <c r="S189" s="47"/>
      <c r="T189" s="59"/>
      <c r="U189" s="59"/>
      <c r="V189" s="58"/>
      <c r="W189" s="16"/>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row>
    <row r="190" spans="1:68" customFormat="1" ht="12" customHeight="1" outlineLevel="1" x14ac:dyDescent="0.35">
      <c r="A190" s="6"/>
      <c r="B190" s="7"/>
      <c r="C190" s="17"/>
      <c r="D190" s="17"/>
      <c r="E190" s="17"/>
      <c r="F190" s="26"/>
      <c r="G190" s="49"/>
      <c r="H190" s="50"/>
      <c r="I190" s="636" t="str">
        <f t="shared" si="11"/>
        <v>zd</v>
      </c>
      <c r="J190" s="230">
        <v>14.2</v>
      </c>
      <c r="K190" s="230">
        <v>28.9</v>
      </c>
      <c r="L190" s="230">
        <v>2.2999999999999998</v>
      </c>
      <c r="M190" s="230">
        <v>8.8000000000000007</v>
      </c>
      <c r="N190" s="230">
        <v>1.9</v>
      </c>
      <c r="O190" s="230">
        <v>1.9</v>
      </c>
      <c r="P190" s="230">
        <v>1.9</v>
      </c>
      <c r="Q190" s="230">
        <v>28.9</v>
      </c>
      <c r="R190" s="230">
        <v>0</v>
      </c>
      <c r="S190" s="47"/>
      <c r="T190" s="59"/>
      <c r="U190" s="59"/>
      <c r="V190" s="58"/>
      <c r="W190" s="16"/>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row>
    <row r="191" spans="1:68" customFormat="1" ht="12" customHeight="1" outlineLevel="1" x14ac:dyDescent="0.35">
      <c r="A191" s="6"/>
      <c r="B191" s="7"/>
      <c r="C191" s="17"/>
      <c r="D191" s="17"/>
      <c r="E191" s="17"/>
      <c r="F191" s="26"/>
      <c r="G191" s="49"/>
      <c r="H191" s="50"/>
      <c r="I191" s="50"/>
      <c r="J191" s="50"/>
      <c r="K191" s="50"/>
      <c r="L191" s="50"/>
      <c r="M191" s="50"/>
      <c r="N191" s="50"/>
      <c r="O191" s="50"/>
      <c r="P191" s="50"/>
      <c r="Q191" s="50"/>
      <c r="R191" s="50"/>
      <c r="S191" s="50"/>
      <c r="T191" s="50"/>
      <c r="U191" s="59"/>
      <c r="V191" s="58"/>
      <c r="W191" s="16"/>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row>
    <row r="192" spans="1:68" customFormat="1" ht="5.15" customHeight="1" outlineLevel="1" x14ac:dyDescent="0.35">
      <c r="A192" s="6"/>
      <c r="B192" s="7"/>
      <c r="C192" s="17"/>
      <c r="D192" s="17"/>
      <c r="E192" s="17"/>
      <c r="F192" s="36"/>
      <c r="G192" s="37"/>
      <c r="H192" s="37"/>
      <c r="I192" s="37"/>
      <c r="J192" s="38"/>
      <c r="K192" s="38"/>
      <c r="L192" s="38"/>
      <c r="M192" s="38"/>
      <c r="N192" s="38"/>
      <c r="O192" s="38"/>
      <c r="P192" s="38"/>
      <c r="Q192" s="38"/>
      <c r="R192" s="38"/>
      <c r="S192" s="38"/>
      <c r="T192" s="38"/>
      <c r="U192" s="38"/>
      <c r="V192" s="30"/>
      <c r="W192" s="16"/>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row>
    <row r="193" spans="1:68" customFormat="1" ht="25.4" customHeight="1" outlineLevel="1" x14ac:dyDescent="0.35">
      <c r="A193" s="6"/>
      <c r="B193" s="7"/>
      <c r="C193" s="39"/>
      <c r="D193" s="39"/>
      <c r="E193" s="39"/>
      <c r="F193" s="39"/>
      <c r="G193" s="40" t="str">
        <f>G151</f>
        <v>DeepFlow</v>
      </c>
      <c r="H193" s="39"/>
      <c r="I193" s="39"/>
      <c r="J193" s="39"/>
      <c r="K193" s="39"/>
      <c r="L193" s="39"/>
      <c r="M193" s="39"/>
      <c r="N193" s="39"/>
      <c r="O193" s="39"/>
      <c r="P193" s="39"/>
      <c r="Q193" s="39"/>
      <c r="R193" s="39"/>
      <c r="S193" s="39"/>
      <c r="T193" s="39"/>
      <c r="U193" s="39"/>
      <c r="V193" s="39"/>
      <c r="W193" s="41" t="s">
        <v>10</v>
      </c>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row>
    <row r="194" spans="1:68" customFormat="1" ht="12" customHeight="1" outlineLevel="1" x14ac:dyDescent="0.35">
      <c r="A194" s="6"/>
      <c r="B194" s="7"/>
      <c r="C194" s="7"/>
      <c r="D194" s="7"/>
      <c r="E194" s="7"/>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row>
  </sheetData>
  <mergeCells count="4">
    <mergeCell ref="N106:N107"/>
    <mergeCell ref="P106:S106"/>
    <mergeCell ref="H156:H158"/>
    <mergeCell ref="J157:Q157"/>
  </mergeCells>
  <phoneticPr fontId="11"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90829-35C9-440C-9296-0D022F3A539F}">
  <sheetPr codeName="Sheet10"/>
  <dimension ref="A1:Z88"/>
  <sheetViews>
    <sheetView workbookViewId="0">
      <selection activeCell="P84" sqref="P84"/>
    </sheetView>
  </sheetViews>
  <sheetFormatPr defaultRowHeight="14.5" outlineLevelRow="1" x14ac:dyDescent="0.35"/>
  <cols>
    <col min="1" max="1" width="2" customWidth="1"/>
    <col min="2" max="2" width="1.54296875" customWidth="1"/>
    <col min="3" max="3" width="1.453125" customWidth="1"/>
    <col min="4" max="4" width="0.54296875" hidden="1" customWidth="1"/>
    <col min="5" max="5" width="8.54296875" hidden="1" customWidth="1"/>
    <col min="6" max="6" width="4.453125" customWidth="1"/>
    <col min="7" max="7" width="10.453125" bestFit="1" customWidth="1"/>
    <col min="8" max="8" width="10.54296875" customWidth="1"/>
    <col min="9" max="9" width="11.54296875" customWidth="1"/>
    <col min="10" max="10" width="8.453125" customWidth="1"/>
    <col min="11" max="11" width="10.453125" bestFit="1" customWidth="1"/>
    <col min="14" max="14" width="10.54296875" customWidth="1"/>
    <col min="15" max="15" width="11.453125" customWidth="1"/>
    <col min="18" max="18" width="10.54296875" customWidth="1"/>
  </cols>
  <sheetData>
    <row r="1" spans="1:26" x14ac:dyDescent="0.35">
      <c r="A1" s="6"/>
      <c r="B1" s="7"/>
      <c r="C1" s="7"/>
      <c r="D1" s="7"/>
      <c r="E1" s="7"/>
      <c r="F1" s="7"/>
      <c r="G1" s="7"/>
      <c r="H1" s="8"/>
      <c r="I1" s="8"/>
      <c r="J1" s="8"/>
      <c r="K1" s="8"/>
      <c r="L1" s="8"/>
      <c r="M1" s="8"/>
      <c r="N1" s="8"/>
      <c r="O1" s="8"/>
      <c r="P1" s="8"/>
      <c r="Q1" s="8"/>
      <c r="R1" s="8"/>
      <c r="S1" s="8"/>
      <c r="T1" s="8"/>
      <c r="U1" s="8"/>
      <c r="V1" s="8"/>
      <c r="W1" s="8"/>
      <c r="X1" s="7"/>
      <c r="Y1" s="7"/>
      <c r="Z1" s="7"/>
    </row>
    <row r="2" spans="1:26" ht="15" thickBot="1" x14ac:dyDescent="0.4">
      <c r="A2" s="6"/>
      <c r="B2" s="7"/>
      <c r="C2" s="7"/>
      <c r="D2" s="7"/>
      <c r="E2" s="7"/>
      <c r="F2" s="7"/>
      <c r="G2" s="7"/>
      <c r="H2" s="8"/>
      <c r="I2" s="8"/>
      <c r="J2" s="8"/>
      <c r="K2" s="8"/>
      <c r="L2" s="8"/>
      <c r="M2" s="8"/>
      <c r="N2" s="8"/>
      <c r="O2" s="8"/>
      <c r="P2" s="8"/>
      <c r="Q2" s="8"/>
      <c r="R2" s="8"/>
      <c r="S2" s="8"/>
      <c r="T2" s="8"/>
      <c r="U2" s="8"/>
      <c r="V2" s="8"/>
      <c r="W2" s="8"/>
      <c r="X2" s="7"/>
      <c r="Y2" s="7"/>
      <c r="Z2" s="7"/>
    </row>
    <row r="3" spans="1:26" x14ac:dyDescent="0.35">
      <c r="A3" s="6"/>
      <c r="B3" s="7"/>
      <c r="C3" s="9" t="s">
        <v>0</v>
      </c>
      <c r="D3" s="9"/>
      <c r="E3" s="9"/>
      <c r="F3" s="9"/>
      <c r="G3" s="9"/>
      <c r="H3" s="9"/>
      <c r="I3" s="9"/>
      <c r="J3" s="9"/>
      <c r="K3" s="10"/>
      <c r="L3" s="10"/>
      <c r="M3" s="10"/>
      <c r="N3" s="10"/>
      <c r="O3" s="10"/>
      <c r="P3" s="10"/>
      <c r="Q3" s="10"/>
      <c r="R3" s="10"/>
      <c r="S3" s="10"/>
      <c r="T3" s="10"/>
      <c r="U3" s="10"/>
      <c r="V3" s="10"/>
      <c r="W3" s="11"/>
      <c r="X3" s="8"/>
      <c r="Y3" s="8"/>
      <c r="Z3" s="8"/>
    </row>
    <row r="4" spans="1:26" x14ac:dyDescent="0.35">
      <c r="A4" s="6"/>
      <c r="B4" s="7"/>
      <c r="C4" s="12"/>
      <c r="D4" s="12"/>
      <c r="E4" s="12" t="s">
        <v>1</v>
      </c>
      <c r="F4" s="13"/>
      <c r="G4" s="14" t="s">
        <v>251</v>
      </c>
      <c r="H4" s="13"/>
      <c r="I4" s="13"/>
      <c r="J4" s="13"/>
      <c r="K4" s="13"/>
      <c r="L4" s="13"/>
      <c r="M4" s="13"/>
      <c r="N4" s="13"/>
      <c r="O4" s="13"/>
      <c r="P4" s="13"/>
      <c r="Q4" s="13"/>
      <c r="R4" s="13"/>
      <c r="S4" s="15"/>
      <c r="T4" s="13"/>
      <c r="U4" s="15"/>
      <c r="V4" s="15"/>
      <c r="W4" s="16"/>
      <c r="X4" s="8"/>
      <c r="Y4" s="8"/>
      <c r="Z4" s="8"/>
    </row>
    <row r="5" spans="1:26" x14ac:dyDescent="0.35">
      <c r="A5" s="6"/>
      <c r="B5" s="7"/>
      <c r="C5" s="12"/>
      <c r="D5" s="12"/>
      <c r="E5" s="17"/>
      <c r="F5" s="13"/>
      <c r="G5" s="13" t="s">
        <v>252</v>
      </c>
      <c r="H5" s="13"/>
      <c r="I5" s="13"/>
      <c r="J5" s="13"/>
      <c r="K5" s="13"/>
      <c r="L5" s="13"/>
      <c r="M5" s="13"/>
      <c r="N5" s="13"/>
      <c r="O5" s="13"/>
      <c r="P5" s="13"/>
      <c r="Q5" s="13"/>
      <c r="R5" s="13"/>
      <c r="S5" s="15"/>
      <c r="T5" s="19"/>
      <c r="U5" s="15"/>
      <c r="V5" s="15"/>
      <c r="W5" s="16"/>
      <c r="X5" s="8"/>
      <c r="Y5" s="8"/>
      <c r="Z5" s="8"/>
    </row>
    <row r="6" spans="1:26" x14ac:dyDescent="0.35">
      <c r="A6" s="6"/>
      <c r="B6" s="7"/>
      <c r="C6" s="17"/>
      <c r="D6" s="12"/>
      <c r="E6" s="17"/>
      <c r="F6" s="13"/>
      <c r="G6" s="44">
        <v>43614</v>
      </c>
      <c r="H6" s="13"/>
      <c r="I6" s="13" t="s">
        <v>253</v>
      </c>
      <c r="J6" s="13"/>
      <c r="K6" s="13"/>
      <c r="L6" s="13"/>
      <c r="M6" s="13"/>
      <c r="N6" s="13"/>
      <c r="O6" s="13"/>
      <c r="P6" s="13"/>
      <c r="Q6" s="13"/>
      <c r="R6" s="13"/>
      <c r="S6" s="15"/>
      <c r="T6" s="19"/>
      <c r="U6" s="15"/>
      <c r="V6" s="15"/>
      <c r="W6" s="16"/>
      <c r="X6" s="8"/>
      <c r="Y6" s="8"/>
      <c r="Z6" s="8"/>
    </row>
    <row r="7" spans="1:26" x14ac:dyDescent="0.35">
      <c r="A7" s="6"/>
      <c r="B7" s="7"/>
      <c r="C7" s="20">
        <v>0</v>
      </c>
      <c r="D7" s="12"/>
      <c r="E7" s="17"/>
      <c r="F7" s="13"/>
      <c r="G7" s="161"/>
      <c r="H7" s="13"/>
      <c r="I7" s="13"/>
      <c r="J7" s="13"/>
      <c r="K7" s="13"/>
      <c r="L7" s="13"/>
      <c r="M7" s="13"/>
      <c r="N7" s="13"/>
      <c r="O7" s="13"/>
      <c r="P7" s="13"/>
      <c r="Q7" s="13"/>
      <c r="R7" s="13"/>
      <c r="S7" s="15"/>
      <c r="T7" s="19"/>
      <c r="U7" s="15"/>
      <c r="V7" s="15"/>
      <c r="W7" s="16"/>
      <c r="X7" s="8"/>
      <c r="Y7" s="8"/>
      <c r="Z7" s="8"/>
    </row>
    <row r="8" spans="1:26" x14ac:dyDescent="0.35">
      <c r="A8" s="6"/>
      <c r="B8" s="7"/>
      <c r="C8" s="17"/>
      <c r="D8" s="17"/>
      <c r="E8" s="17"/>
      <c r="F8" s="17"/>
      <c r="G8" s="17"/>
      <c r="H8" s="17"/>
      <c r="I8" s="17"/>
      <c r="J8" s="22"/>
      <c r="K8" s="22"/>
      <c r="L8" s="22"/>
      <c r="M8" s="22"/>
      <c r="N8" s="22"/>
      <c r="O8" s="22"/>
      <c r="P8" s="22"/>
      <c r="Q8" s="22"/>
      <c r="R8" s="22"/>
      <c r="S8" s="22"/>
      <c r="T8" s="22"/>
      <c r="U8" s="22"/>
      <c r="V8" s="22"/>
      <c r="W8" s="16"/>
      <c r="X8" s="8"/>
      <c r="Y8" s="8"/>
      <c r="Z8" s="8"/>
    </row>
    <row r="9" spans="1:26" x14ac:dyDescent="0.35">
      <c r="A9" s="6"/>
      <c r="B9" s="7"/>
      <c r="C9" s="17"/>
      <c r="D9" s="17"/>
      <c r="E9" s="17"/>
      <c r="F9" s="17"/>
      <c r="G9" s="17"/>
      <c r="H9" s="17"/>
      <c r="I9" s="17"/>
      <c r="J9" s="17"/>
      <c r="K9" s="17"/>
      <c r="L9" s="22"/>
      <c r="M9" s="22"/>
      <c r="N9" s="22"/>
      <c r="O9" s="22"/>
      <c r="P9" s="22"/>
      <c r="Q9" s="22"/>
      <c r="R9" s="22"/>
      <c r="S9" s="22"/>
      <c r="T9" s="22"/>
      <c r="U9" s="22"/>
      <c r="V9" s="22"/>
      <c r="W9" s="16"/>
      <c r="X9" s="8"/>
      <c r="Y9" s="8"/>
      <c r="Z9" s="8"/>
    </row>
    <row r="10" spans="1:26" x14ac:dyDescent="0.35">
      <c r="A10" s="6"/>
      <c r="B10" s="7"/>
      <c r="C10" s="17"/>
      <c r="D10" s="17"/>
      <c r="E10" s="17"/>
      <c r="F10" s="17"/>
      <c r="G10" s="17"/>
      <c r="H10" s="17"/>
      <c r="I10" s="17"/>
      <c r="J10" s="23" t="s">
        <v>254</v>
      </c>
      <c r="K10" s="23" t="s">
        <v>255</v>
      </c>
      <c r="L10" s="24"/>
      <c r="M10" s="24"/>
      <c r="N10" s="24"/>
      <c r="O10" s="24"/>
      <c r="P10" s="24"/>
      <c r="Q10" s="24"/>
      <c r="R10" s="24"/>
      <c r="S10" s="22"/>
      <c r="T10" s="22"/>
      <c r="U10" s="22"/>
      <c r="V10" s="22"/>
      <c r="W10" s="16"/>
      <c r="X10" s="8"/>
      <c r="Y10" s="8"/>
      <c r="Z10" s="8"/>
    </row>
    <row r="11" spans="1:26" x14ac:dyDescent="0.35">
      <c r="A11" s="6"/>
      <c r="B11" s="7"/>
      <c r="C11" s="17"/>
      <c r="D11" s="17"/>
      <c r="E11" s="17"/>
      <c r="F11" s="17"/>
      <c r="G11" s="17"/>
      <c r="H11" s="17"/>
      <c r="I11" s="17"/>
      <c r="J11" s="23"/>
      <c r="K11" s="23"/>
      <c r="L11" s="24"/>
      <c r="M11" s="24"/>
      <c r="N11" s="24"/>
      <c r="O11" s="24"/>
      <c r="P11" s="24"/>
      <c r="Q11" s="24"/>
      <c r="R11" s="24"/>
      <c r="S11" s="22"/>
      <c r="T11" s="22"/>
      <c r="U11" s="22"/>
      <c r="V11" s="22"/>
      <c r="W11" s="16"/>
      <c r="X11" s="8"/>
      <c r="Y11" s="8"/>
      <c r="Z11" s="8"/>
    </row>
    <row r="12" spans="1:26" x14ac:dyDescent="0.35">
      <c r="A12" s="6"/>
      <c r="B12" s="7"/>
      <c r="C12" s="17"/>
      <c r="D12" s="17"/>
      <c r="E12" s="17"/>
      <c r="F12" s="17"/>
      <c r="G12" s="17"/>
      <c r="H12" s="17"/>
      <c r="I12" s="17"/>
      <c r="J12" s="23"/>
      <c r="K12" s="23"/>
      <c r="L12" s="24"/>
      <c r="M12" s="24"/>
      <c r="N12" s="24"/>
      <c r="O12" s="24"/>
      <c r="P12" s="24"/>
      <c r="Q12" s="24"/>
      <c r="R12" s="24"/>
      <c r="S12" s="22"/>
      <c r="T12" s="22"/>
      <c r="U12" s="22"/>
      <c r="V12" s="22"/>
      <c r="W12" s="16"/>
      <c r="X12" s="8"/>
      <c r="Y12" s="8"/>
      <c r="Z12" s="8"/>
    </row>
    <row r="13" spans="1:26" x14ac:dyDescent="0.35">
      <c r="A13" s="6"/>
      <c r="B13" s="7"/>
      <c r="C13" s="17"/>
      <c r="D13" s="17"/>
      <c r="E13" s="17"/>
      <c r="F13" s="26"/>
      <c r="G13" s="27"/>
      <c r="H13" s="27"/>
      <c r="I13" s="27"/>
      <c r="J13" s="29" t="s">
        <v>259</v>
      </c>
      <c r="K13" s="29" t="s">
        <v>260</v>
      </c>
      <c r="L13" s="29"/>
      <c r="M13" s="29"/>
      <c r="N13" s="29"/>
      <c r="O13" s="29"/>
      <c r="P13" s="29"/>
      <c r="Q13" s="29"/>
      <c r="R13" s="29"/>
      <c r="S13" s="29"/>
      <c r="T13" s="29"/>
      <c r="U13" s="29"/>
      <c r="V13" s="30"/>
      <c r="W13" s="16"/>
      <c r="X13" s="8"/>
      <c r="Y13" s="8"/>
      <c r="Z13" s="8"/>
    </row>
    <row r="14" spans="1:26" x14ac:dyDescent="0.35">
      <c r="A14" s="6"/>
      <c r="B14" s="7"/>
      <c r="C14" s="17"/>
      <c r="D14" s="17"/>
      <c r="E14" s="17"/>
      <c r="F14" s="26"/>
      <c r="H14" s="34"/>
      <c r="I14" s="156" t="s">
        <v>261</v>
      </c>
      <c r="J14" s="202">
        <v>70</v>
      </c>
      <c r="K14" s="202">
        <v>120</v>
      </c>
      <c r="L14" s="34"/>
      <c r="M14" s="156"/>
      <c r="N14" s="156"/>
      <c r="O14" s="32"/>
      <c r="P14" s="32"/>
      <c r="Q14" s="32"/>
      <c r="R14" s="32"/>
      <c r="S14" s="32"/>
      <c r="T14" s="32"/>
      <c r="U14" s="32"/>
      <c r="V14" s="30"/>
      <c r="W14" s="16"/>
      <c r="X14" s="8"/>
      <c r="Y14" s="8"/>
      <c r="Z14" s="8"/>
    </row>
    <row r="15" spans="1:26" x14ac:dyDescent="0.35">
      <c r="A15" s="6"/>
      <c r="B15" s="7"/>
      <c r="C15" s="17"/>
      <c r="D15" s="17"/>
      <c r="E15" s="17"/>
      <c r="F15" s="26"/>
      <c r="H15" s="34"/>
      <c r="I15" s="156" t="s">
        <v>262</v>
      </c>
      <c r="J15" s="202">
        <v>4760</v>
      </c>
      <c r="K15" s="202">
        <v>6752</v>
      </c>
      <c r="L15" s="34" t="s">
        <v>244</v>
      </c>
      <c r="M15" s="34" t="s">
        <v>258</v>
      </c>
      <c r="N15" s="156"/>
      <c r="O15" s="32"/>
      <c r="P15" s="32"/>
      <c r="Q15" s="32"/>
      <c r="R15" s="32"/>
      <c r="S15" s="32"/>
      <c r="T15" s="32"/>
      <c r="U15" s="32"/>
      <c r="V15" s="30"/>
      <c r="W15" s="16"/>
      <c r="X15" s="8"/>
      <c r="Y15" s="8"/>
      <c r="Z15" s="8"/>
    </row>
    <row r="16" spans="1:26" x14ac:dyDescent="0.35">
      <c r="A16" s="6"/>
      <c r="B16" s="7"/>
      <c r="C16" s="17"/>
      <c r="D16" s="17"/>
      <c r="E16" s="17"/>
      <c r="F16" s="26"/>
      <c r="H16" s="34"/>
      <c r="I16" s="156" t="s">
        <v>263</v>
      </c>
      <c r="J16" s="202">
        <v>30</v>
      </c>
      <c r="K16" s="202">
        <v>30</v>
      </c>
      <c r="L16" s="34" t="s">
        <v>256</v>
      </c>
      <c r="M16" s="156"/>
      <c r="N16" s="156"/>
      <c r="O16" s="32"/>
      <c r="P16" s="32"/>
      <c r="Q16" s="32"/>
      <c r="R16" s="32"/>
      <c r="S16" s="32"/>
      <c r="T16" s="32"/>
      <c r="U16" s="32"/>
      <c r="V16" s="30"/>
      <c r="W16" s="16"/>
      <c r="X16" s="8"/>
      <c r="Y16" s="8"/>
      <c r="Z16" s="8"/>
    </row>
    <row r="17" spans="1:26" x14ac:dyDescent="0.35">
      <c r="A17" s="6"/>
      <c r="B17" s="7"/>
      <c r="C17" s="17"/>
      <c r="D17" s="17"/>
      <c r="E17" s="17"/>
      <c r="F17" s="26"/>
      <c r="H17" s="34"/>
      <c r="I17" s="156" t="s">
        <v>264</v>
      </c>
      <c r="J17" s="4">
        <f>J15/EXP(J16*LN(1.2))</f>
        <v>20.052548309496157</v>
      </c>
      <c r="K17" s="4">
        <f>K15/EXP(K16*LN(1.2))</f>
        <v>28.444287013806314</v>
      </c>
      <c r="L17" s="34" t="s">
        <v>244</v>
      </c>
      <c r="M17" s="156"/>
      <c r="N17" s="156"/>
      <c r="O17" s="32"/>
      <c r="P17" s="32"/>
      <c r="Q17" s="32"/>
      <c r="R17" s="32"/>
      <c r="S17" s="32"/>
      <c r="T17" s="32"/>
      <c r="U17" s="32"/>
      <c r="V17" s="30"/>
      <c r="W17" s="16"/>
      <c r="X17" s="8"/>
      <c r="Y17" s="8"/>
      <c r="Z17" s="8"/>
    </row>
    <row r="18" spans="1:26" x14ac:dyDescent="0.35">
      <c r="A18" s="6"/>
      <c r="B18" s="7"/>
      <c r="C18" s="17"/>
      <c r="D18" s="17"/>
      <c r="E18" s="17"/>
      <c r="F18" s="33"/>
      <c r="H18" s="34"/>
      <c r="I18" s="162" t="s">
        <v>200</v>
      </c>
      <c r="J18" s="203">
        <v>3.6</v>
      </c>
      <c r="K18" s="203">
        <v>0</v>
      </c>
      <c r="L18" s="34" t="s">
        <v>24</v>
      </c>
      <c r="M18" s="32"/>
      <c r="N18" s="32"/>
      <c r="O18" s="32"/>
      <c r="P18" s="32"/>
      <c r="Q18" s="32"/>
      <c r="R18" s="32"/>
      <c r="S18" s="32"/>
      <c r="T18" s="32"/>
      <c r="U18" s="32"/>
      <c r="V18" s="30"/>
      <c r="W18" s="16"/>
      <c r="X18" s="8"/>
      <c r="Y18" s="8"/>
      <c r="Z18" s="8"/>
    </row>
    <row r="19" spans="1:26" x14ac:dyDescent="0.35">
      <c r="A19" s="6"/>
      <c r="B19" s="7"/>
      <c r="C19" s="17"/>
      <c r="D19" s="17"/>
      <c r="E19" s="17"/>
      <c r="F19" s="36"/>
      <c r="G19" s="37"/>
      <c r="H19" s="37"/>
      <c r="I19" s="37"/>
      <c r="J19" s="38"/>
      <c r="K19" s="38"/>
      <c r="L19" s="38"/>
      <c r="M19" s="38"/>
      <c r="N19" s="38"/>
      <c r="O19" s="38"/>
      <c r="P19" s="38"/>
      <c r="Q19" s="38"/>
      <c r="R19" s="38"/>
      <c r="S19" s="38"/>
      <c r="T19" s="38"/>
      <c r="U19" s="38"/>
      <c r="V19" s="30"/>
      <c r="W19" s="16"/>
      <c r="X19" s="8"/>
      <c r="Y19" s="8"/>
      <c r="Z19" s="8"/>
    </row>
    <row r="20" spans="1:26" x14ac:dyDescent="0.35">
      <c r="A20" s="6"/>
      <c r="B20" s="7"/>
      <c r="C20" s="39"/>
      <c r="D20" s="39"/>
      <c r="E20" s="39"/>
      <c r="F20" s="39"/>
      <c r="G20" s="40" t="str">
        <f>G4</f>
        <v>LIVESTOCK FEEDS - FEED STORAGE CAPITAL COSTS</v>
      </c>
      <c r="H20" s="39"/>
      <c r="I20" s="39"/>
      <c r="J20" s="39"/>
      <c r="K20" s="39"/>
      <c r="L20" s="39"/>
      <c r="M20" s="39"/>
      <c r="N20" s="39"/>
      <c r="O20" s="39"/>
      <c r="P20" s="39"/>
      <c r="Q20" s="39"/>
      <c r="R20" s="39"/>
      <c r="S20" s="39"/>
      <c r="T20" s="39"/>
      <c r="U20" s="39"/>
      <c r="V20" s="39"/>
      <c r="W20" s="41" t="s">
        <v>10</v>
      </c>
      <c r="X20" s="8"/>
      <c r="Y20" s="8"/>
      <c r="Z20" s="8"/>
    </row>
    <row r="21" spans="1:26" outlineLevel="1" x14ac:dyDescent="0.35">
      <c r="A21" s="6"/>
      <c r="B21" s="7"/>
      <c r="C21" s="7"/>
      <c r="D21" s="7"/>
      <c r="E21" s="7"/>
      <c r="F21" s="8"/>
      <c r="G21" s="8"/>
      <c r="H21" s="8"/>
      <c r="I21" s="8"/>
      <c r="J21" s="8"/>
      <c r="K21" s="8"/>
      <c r="L21" s="8"/>
      <c r="M21" s="8"/>
      <c r="N21" s="8"/>
      <c r="O21" s="8"/>
      <c r="P21" s="8"/>
      <c r="Q21" s="8"/>
      <c r="R21" s="8"/>
      <c r="S21" s="8"/>
      <c r="T21" s="8"/>
      <c r="U21" s="8"/>
      <c r="V21" s="8"/>
      <c r="W21" s="8"/>
      <c r="X21" s="8"/>
      <c r="Y21" s="8"/>
      <c r="Z21" s="8"/>
    </row>
    <row r="22" spans="1:26" ht="5.15" customHeight="1" thickBot="1" x14ac:dyDescent="0.4">
      <c r="A22" s="6"/>
      <c r="B22" s="7"/>
      <c r="C22" s="7"/>
      <c r="D22" s="7"/>
      <c r="E22" s="7"/>
      <c r="F22" s="7"/>
      <c r="G22" s="7"/>
      <c r="H22" s="8"/>
      <c r="I22" s="8"/>
      <c r="J22" s="8"/>
      <c r="K22" s="8"/>
      <c r="L22" s="8"/>
      <c r="M22" s="8"/>
      <c r="N22" s="8"/>
      <c r="O22" s="8"/>
      <c r="P22" s="8"/>
      <c r="Q22" s="8"/>
      <c r="R22" s="8"/>
      <c r="S22" s="8"/>
      <c r="T22" s="8"/>
      <c r="U22" s="8"/>
      <c r="V22" s="8"/>
      <c r="W22" s="8"/>
      <c r="X22" s="7"/>
      <c r="Y22" s="7"/>
      <c r="Z22" s="7"/>
    </row>
    <row r="23" spans="1:26" ht="5.15" customHeight="1" x14ac:dyDescent="0.35">
      <c r="A23" s="6"/>
      <c r="B23" s="7"/>
      <c r="C23" s="9" t="s">
        <v>0</v>
      </c>
      <c r="D23" s="9"/>
      <c r="E23" s="9"/>
      <c r="F23" s="9"/>
      <c r="G23" s="9"/>
      <c r="H23" s="9"/>
      <c r="I23" s="9"/>
      <c r="J23" s="9"/>
      <c r="K23" s="10"/>
      <c r="L23" s="10"/>
      <c r="M23" s="10"/>
      <c r="N23" s="10"/>
      <c r="O23" s="10"/>
      <c r="P23" s="10"/>
      <c r="Q23" s="10"/>
      <c r="R23" s="10"/>
      <c r="S23" s="10"/>
      <c r="T23" s="10"/>
      <c r="U23" s="10"/>
      <c r="V23" s="10"/>
      <c r="W23" s="11"/>
      <c r="X23" s="8"/>
      <c r="Y23" s="8"/>
      <c r="Z23" s="8"/>
    </row>
    <row r="24" spans="1:26" ht="12" customHeight="1" x14ac:dyDescent="0.35">
      <c r="A24" s="6"/>
      <c r="B24" s="7"/>
      <c r="C24" s="12"/>
      <c r="D24" s="12"/>
      <c r="E24" s="12" t="s">
        <v>1</v>
      </c>
      <c r="F24" s="13"/>
      <c r="G24" s="14" t="s">
        <v>1078</v>
      </c>
      <c r="H24" s="13"/>
      <c r="I24" s="13"/>
      <c r="J24" s="13"/>
      <c r="K24" s="13"/>
      <c r="L24" s="13"/>
      <c r="M24" s="13"/>
      <c r="N24" s="13"/>
      <c r="O24" s="13"/>
      <c r="P24" s="13"/>
      <c r="Q24" s="13"/>
      <c r="R24" s="13"/>
      <c r="S24" s="15"/>
      <c r="T24" s="13"/>
      <c r="U24" s="15"/>
      <c r="V24" s="15"/>
      <c r="W24" s="16"/>
      <c r="X24" s="8"/>
      <c r="Y24" s="8"/>
      <c r="Z24" s="8"/>
    </row>
    <row r="25" spans="1:26" ht="12" customHeight="1" outlineLevel="1" x14ac:dyDescent="0.35">
      <c r="A25" s="6"/>
      <c r="B25" s="7"/>
      <c r="C25" s="12"/>
      <c r="D25" s="12"/>
      <c r="E25" s="17"/>
      <c r="F25" s="13"/>
      <c r="G25" s="13"/>
      <c r="H25" s="13"/>
      <c r="I25" s="13"/>
      <c r="J25" s="13"/>
      <c r="K25" s="13"/>
      <c r="L25" s="13"/>
      <c r="M25" s="13"/>
      <c r="N25" s="13"/>
      <c r="O25" s="13"/>
      <c r="P25" s="13"/>
      <c r="Q25" s="13"/>
      <c r="R25" s="13"/>
      <c r="S25" s="15"/>
      <c r="T25" s="19"/>
      <c r="U25" s="15"/>
      <c r="V25" s="15"/>
      <c r="W25" s="16"/>
      <c r="X25" s="8"/>
      <c r="Y25" s="8"/>
      <c r="Z25" s="8"/>
    </row>
    <row r="26" spans="1:26" ht="12" customHeight="1" outlineLevel="1" x14ac:dyDescent="0.35">
      <c r="A26" s="6"/>
      <c r="B26" s="7"/>
      <c r="C26" s="17"/>
      <c r="D26" s="12"/>
      <c r="E26" s="17"/>
      <c r="F26" s="13"/>
      <c r="G26" s="44">
        <v>43909</v>
      </c>
      <c r="H26" s="13"/>
      <c r="I26" s="13"/>
      <c r="J26" s="13"/>
      <c r="K26" s="13"/>
      <c r="L26" s="13"/>
      <c r="M26" s="13"/>
      <c r="N26" s="13"/>
      <c r="O26" s="13"/>
      <c r="P26" s="13"/>
      <c r="Q26" s="13"/>
      <c r="R26" s="13"/>
      <c r="S26" s="15"/>
      <c r="T26" s="19"/>
      <c r="U26" s="15"/>
      <c r="V26" s="15"/>
      <c r="W26" s="16"/>
      <c r="X26" s="8"/>
      <c r="Y26" s="8"/>
      <c r="Z26" s="8"/>
    </row>
    <row r="27" spans="1:26" ht="12" customHeight="1" outlineLevel="1" x14ac:dyDescent="0.35">
      <c r="A27" s="6"/>
      <c r="B27" s="7"/>
      <c r="C27" s="20">
        <v>0</v>
      </c>
      <c r="D27" s="12"/>
      <c r="E27" s="17"/>
      <c r="F27" s="13"/>
      <c r="G27" s="161"/>
      <c r="H27" s="13"/>
      <c r="I27" s="13"/>
      <c r="J27" s="13"/>
      <c r="K27" s="13"/>
      <c r="L27" s="13"/>
      <c r="M27" s="13"/>
      <c r="N27" s="13"/>
      <c r="O27" s="13"/>
      <c r="P27" s="13"/>
      <c r="Q27" s="13"/>
      <c r="R27" s="13"/>
      <c r="S27" s="15"/>
      <c r="T27" s="19"/>
      <c r="U27" s="15"/>
      <c r="V27" s="15"/>
      <c r="W27" s="16"/>
      <c r="X27" s="8"/>
      <c r="Y27" s="8"/>
      <c r="Z27" s="8"/>
    </row>
    <row r="28" spans="1:26" ht="12" customHeight="1" outlineLevel="1" x14ac:dyDescent="0.35">
      <c r="A28" s="6"/>
      <c r="B28" s="7"/>
      <c r="C28" s="17"/>
      <c r="D28" s="17"/>
      <c r="E28" s="17"/>
      <c r="F28" s="17"/>
      <c r="G28" s="17"/>
      <c r="H28" s="17"/>
      <c r="I28" s="17"/>
      <c r="J28" s="22"/>
      <c r="K28" s="22"/>
      <c r="L28" s="22"/>
      <c r="M28" s="22"/>
      <c r="N28" s="22"/>
      <c r="O28" s="22"/>
      <c r="P28" s="22"/>
      <c r="Q28" s="22"/>
      <c r="R28" s="22"/>
      <c r="S28" s="22"/>
      <c r="T28" s="22"/>
      <c r="U28" s="22"/>
      <c r="V28" s="22"/>
      <c r="W28" s="16"/>
      <c r="X28" s="8"/>
      <c r="Y28" s="8"/>
      <c r="Z28" s="8"/>
    </row>
    <row r="29" spans="1:26" ht="12" customHeight="1" outlineLevel="1" x14ac:dyDescent="0.35">
      <c r="A29" s="6"/>
      <c r="B29" s="7"/>
      <c r="C29" s="17"/>
      <c r="D29" s="17"/>
      <c r="E29" s="17"/>
      <c r="F29" s="17"/>
      <c r="G29" s="17"/>
      <c r="H29" s="17"/>
      <c r="I29" s="17"/>
      <c r="J29" s="17"/>
      <c r="K29" s="17"/>
      <c r="L29" s="22"/>
      <c r="M29" s="22"/>
      <c r="N29" s="22"/>
      <c r="O29" s="22"/>
      <c r="P29" s="22"/>
      <c r="Q29" s="22"/>
      <c r="R29" s="22"/>
      <c r="S29" s="22"/>
      <c r="T29" s="22"/>
      <c r="U29" s="22"/>
      <c r="V29" s="22"/>
      <c r="W29" s="16"/>
      <c r="X29" s="8"/>
      <c r="Y29" s="8"/>
      <c r="Z29" s="8"/>
    </row>
    <row r="30" spans="1:26" ht="12" customHeight="1" outlineLevel="1" x14ac:dyDescent="0.35">
      <c r="A30" s="6"/>
      <c r="B30" s="7"/>
      <c r="C30" s="17"/>
      <c r="D30" s="17"/>
      <c r="E30" s="17"/>
      <c r="F30" s="17"/>
      <c r="G30" s="17"/>
      <c r="H30" s="17"/>
      <c r="I30" s="17"/>
      <c r="J30" s="23"/>
      <c r="K30" s="23"/>
      <c r="L30" s="24"/>
      <c r="M30" s="24"/>
      <c r="N30" s="24"/>
      <c r="O30" s="24"/>
      <c r="P30" s="24"/>
      <c r="Q30" s="24"/>
      <c r="R30" s="24"/>
      <c r="S30" s="22"/>
      <c r="T30" s="22"/>
      <c r="U30" s="22"/>
      <c r="V30" s="22"/>
      <c r="W30" s="16"/>
      <c r="X30" s="8"/>
      <c r="Y30" s="8"/>
      <c r="Z30" s="8"/>
    </row>
    <row r="31" spans="1:26" outlineLevel="1" x14ac:dyDescent="0.35">
      <c r="A31" s="6"/>
      <c r="B31" s="7"/>
      <c r="C31" s="17"/>
      <c r="D31" s="17"/>
      <c r="E31" s="17"/>
      <c r="F31" s="26"/>
      <c r="G31" s="27"/>
      <c r="H31" s="27"/>
      <c r="I31" s="27"/>
      <c r="J31" s="29"/>
      <c r="K31" s="29" t="s">
        <v>1079</v>
      </c>
      <c r="L31" s="29"/>
      <c r="N31" s="676" t="s">
        <v>1080</v>
      </c>
      <c r="O31" s="29"/>
      <c r="P31" s="29"/>
      <c r="Q31" s="29"/>
      <c r="R31" s="29"/>
      <c r="S31" s="29"/>
      <c r="T31" s="29"/>
      <c r="U31" s="29"/>
      <c r="V31" s="30"/>
      <c r="W31" s="16"/>
      <c r="X31" s="8"/>
      <c r="Y31" s="8"/>
      <c r="Z31" s="8"/>
    </row>
    <row r="32" spans="1:26" ht="12" customHeight="1" outlineLevel="1" x14ac:dyDescent="0.35">
      <c r="A32" s="6"/>
      <c r="B32" s="7"/>
      <c r="C32" s="17"/>
      <c r="D32" s="17"/>
      <c r="E32" s="17"/>
      <c r="F32" s="26"/>
      <c r="H32" s="34"/>
      <c r="I32" s="156"/>
      <c r="J32" s="156" t="s">
        <v>262</v>
      </c>
      <c r="K32" s="202">
        <v>15000</v>
      </c>
      <c r="L32" s="34" t="s">
        <v>244</v>
      </c>
      <c r="M32" s="34"/>
      <c r="N32" s="825">
        <v>4.5</v>
      </c>
      <c r="O32" s="32" t="s">
        <v>24</v>
      </c>
      <c r="P32" s="32"/>
      <c r="Q32" s="32"/>
      <c r="R32" s="32"/>
      <c r="S32" s="32"/>
      <c r="T32" s="32"/>
      <c r="U32" s="32"/>
      <c r="V32" s="30"/>
      <c r="W32" s="16"/>
      <c r="X32" s="8"/>
      <c r="Y32" s="8"/>
      <c r="Z32" s="8"/>
    </row>
    <row r="33" spans="1:26" outlineLevel="1" x14ac:dyDescent="0.35">
      <c r="A33" s="6"/>
      <c r="B33" s="7"/>
      <c r="C33" s="17"/>
      <c r="D33" s="17"/>
      <c r="E33" s="17"/>
      <c r="F33" s="36"/>
      <c r="G33" s="26"/>
      <c r="H33" s="26"/>
      <c r="I33" s="26"/>
      <c r="J33" s="156" t="s">
        <v>263</v>
      </c>
      <c r="K33" s="202">
        <v>30</v>
      </c>
      <c r="L33" s="34" t="s">
        <v>256</v>
      </c>
      <c r="M33" s="30"/>
      <c r="N33" s="30"/>
      <c r="O33" s="30"/>
      <c r="P33" s="30"/>
      <c r="Q33" s="30"/>
      <c r="R33" s="30"/>
      <c r="S33" s="30"/>
      <c r="T33" s="30"/>
      <c r="U33" s="30"/>
      <c r="V33" s="30"/>
      <c r="W33" s="16"/>
      <c r="X33" s="8"/>
      <c r="Y33" s="8"/>
      <c r="Z33" s="8"/>
    </row>
    <row r="34" spans="1:26" outlineLevel="1" x14ac:dyDescent="0.35">
      <c r="A34" s="6"/>
      <c r="B34" s="7"/>
      <c r="C34" s="17"/>
      <c r="D34" s="17"/>
      <c r="E34" s="17"/>
      <c r="F34" s="36"/>
      <c r="G34" s="26"/>
      <c r="H34" s="26"/>
      <c r="I34" s="26"/>
      <c r="J34" s="156" t="s">
        <v>264</v>
      </c>
      <c r="K34" s="4">
        <f>K32/EXP(K33*LN(1.2))</f>
        <v>63.190803496311425</v>
      </c>
      <c r="L34" s="34" t="s">
        <v>244</v>
      </c>
      <c r="M34" s="30"/>
      <c r="N34" s="30"/>
      <c r="O34" s="30"/>
      <c r="P34" s="30"/>
      <c r="Q34" s="30"/>
      <c r="R34" s="30"/>
      <c r="S34" s="30"/>
      <c r="T34" s="30"/>
      <c r="U34" s="30"/>
      <c r="V34" s="30"/>
      <c r="W34" s="16"/>
      <c r="X34" s="8"/>
      <c r="Y34" s="8"/>
      <c r="Z34" s="8"/>
    </row>
    <row r="35" spans="1:26" outlineLevel="1" x14ac:dyDescent="0.35">
      <c r="A35" s="6"/>
      <c r="B35" s="7"/>
      <c r="C35" s="17"/>
      <c r="D35" s="17"/>
      <c r="E35" s="17"/>
      <c r="F35" s="36"/>
      <c r="G35" s="26"/>
      <c r="H35" s="26"/>
      <c r="I35" s="26"/>
      <c r="J35" s="33"/>
      <c r="K35" s="30"/>
      <c r="L35" s="30"/>
      <c r="M35" s="30"/>
      <c r="N35" s="30"/>
      <c r="O35" s="30"/>
      <c r="P35" s="30"/>
      <c r="Q35" s="30"/>
      <c r="R35" s="30"/>
      <c r="S35" s="30"/>
      <c r="T35" s="30"/>
      <c r="U35" s="30"/>
      <c r="V35" s="30"/>
      <c r="W35" s="16"/>
      <c r="X35" s="8"/>
      <c r="Y35" s="8"/>
      <c r="Z35" s="8"/>
    </row>
    <row r="36" spans="1:26" ht="25.4" customHeight="1" outlineLevel="1" x14ac:dyDescent="0.35">
      <c r="A36" s="6"/>
      <c r="B36" s="7"/>
      <c r="C36" s="39"/>
      <c r="D36" s="39"/>
      <c r="E36" s="39"/>
      <c r="F36" s="39"/>
      <c r="G36" s="40" t="str">
        <f>G24</f>
        <v>LIVESTOCK FEEDS - CONFINEMENT INFRASTRUCTURE COSTS</v>
      </c>
      <c r="H36" s="39"/>
      <c r="I36" s="39"/>
      <c r="J36" s="39"/>
      <c r="K36" s="39"/>
      <c r="L36" s="39"/>
      <c r="M36" s="39"/>
      <c r="N36" s="39"/>
      <c r="O36" s="39"/>
      <c r="P36" s="39"/>
      <c r="Q36" s="39"/>
      <c r="R36" s="39"/>
      <c r="S36" s="39"/>
      <c r="T36" s="39"/>
      <c r="U36" s="39"/>
      <c r="V36" s="39"/>
      <c r="W36" s="41" t="s">
        <v>10</v>
      </c>
      <c r="X36" s="8"/>
      <c r="Y36" s="8"/>
      <c r="Z36" s="8"/>
    </row>
    <row r="37" spans="1:26" ht="12" customHeight="1" outlineLevel="1" x14ac:dyDescent="0.35">
      <c r="A37" s="6"/>
      <c r="B37" s="7"/>
      <c r="C37" s="7"/>
      <c r="D37" s="7"/>
      <c r="E37" s="7"/>
      <c r="F37" s="8"/>
      <c r="G37" s="8"/>
      <c r="H37" s="8"/>
      <c r="I37" s="8"/>
      <c r="J37" s="8"/>
      <c r="K37" s="8"/>
      <c r="L37" s="8"/>
      <c r="M37" s="8"/>
      <c r="N37" s="8"/>
      <c r="O37" s="8"/>
      <c r="P37" s="8"/>
      <c r="Q37" s="8"/>
      <c r="R37" s="8"/>
      <c r="S37" s="8"/>
      <c r="T37" s="8"/>
      <c r="U37" s="8"/>
      <c r="V37" s="8"/>
      <c r="W37" s="8"/>
      <c r="X37" s="8"/>
      <c r="Y37" s="8"/>
      <c r="Z37" s="8"/>
    </row>
    <row r="38" spans="1:26" x14ac:dyDescent="0.35">
      <c r="A38" s="6"/>
      <c r="B38" s="7"/>
      <c r="C38" s="7"/>
      <c r="D38" s="7"/>
      <c r="E38" s="7"/>
      <c r="F38" s="8"/>
      <c r="G38" s="8"/>
      <c r="H38" s="8"/>
      <c r="I38" s="8"/>
      <c r="J38" s="8"/>
      <c r="K38" s="8"/>
      <c r="L38" s="8"/>
      <c r="M38" s="8"/>
      <c r="N38" s="8"/>
      <c r="O38" s="8"/>
      <c r="P38" s="8"/>
      <c r="Q38" s="8"/>
      <c r="R38" s="8"/>
      <c r="S38" s="8"/>
      <c r="T38" s="8"/>
      <c r="U38" s="8"/>
      <c r="V38" s="8"/>
      <c r="W38" s="8"/>
      <c r="X38" s="8"/>
      <c r="Y38" s="8"/>
      <c r="Z38" s="8"/>
    </row>
    <row r="39" spans="1:26" ht="5.15" customHeight="1" thickBot="1" x14ac:dyDescent="0.4">
      <c r="A39" s="6"/>
      <c r="B39" s="7"/>
      <c r="C39" s="7"/>
      <c r="D39" s="7"/>
      <c r="E39" s="7"/>
      <c r="F39" s="7"/>
      <c r="G39" s="7"/>
      <c r="H39" s="8"/>
      <c r="I39" s="8"/>
      <c r="J39" s="8"/>
      <c r="K39" s="8"/>
      <c r="L39" s="8"/>
      <c r="M39" s="8"/>
      <c r="N39" s="8"/>
      <c r="O39" s="8"/>
      <c r="P39" s="8"/>
      <c r="Q39" s="8"/>
      <c r="R39" s="8"/>
      <c r="S39" s="8"/>
      <c r="T39" s="8"/>
      <c r="U39" s="8"/>
      <c r="V39" s="8"/>
      <c r="W39" s="8"/>
      <c r="X39" s="7"/>
      <c r="Y39" s="7"/>
      <c r="Z39" s="7"/>
    </row>
    <row r="40" spans="1:26" ht="5.15" customHeight="1" x14ac:dyDescent="0.35">
      <c r="A40" s="6"/>
      <c r="B40" s="7"/>
      <c r="C40" s="9" t="s">
        <v>0</v>
      </c>
      <c r="D40" s="9"/>
      <c r="E40" s="9"/>
      <c r="F40" s="9"/>
      <c r="G40" s="9"/>
      <c r="H40" s="9"/>
      <c r="I40" s="9"/>
      <c r="J40" s="9"/>
      <c r="K40" s="10"/>
      <c r="L40" s="10"/>
      <c r="M40" s="10"/>
      <c r="N40" s="10"/>
      <c r="O40" s="10"/>
      <c r="P40" s="10"/>
      <c r="Q40" s="10"/>
      <c r="R40" s="10"/>
      <c r="S40" s="10"/>
      <c r="T40" s="10"/>
      <c r="U40" s="10"/>
      <c r="V40" s="10"/>
      <c r="W40" s="11"/>
      <c r="X40" s="8"/>
      <c r="Y40" s="8"/>
      <c r="Z40" s="8"/>
    </row>
    <row r="41" spans="1:26" ht="12" customHeight="1" x14ac:dyDescent="0.35">
      <c r="A41" s="6"/>
      <c r="B41" s="7"/>
      <c r="C41" s="12"/>
      <c r="D41" s="12"/>
      <c r="E41" s="12" t="s">
        <v>1</v>
      </c>
      <c r="F41" s="13"/>
      <c r="G41" s="14" t="s">
        <v>257</v>
      </c>
      <c r="H41" s="13"/>
      <c r="I41" s="13"/>
      <c r="J41" s="13"/>
      <c r="K41" s="13"/>
      <c r="L41" s="13"/>
      <c r="M41" s="13"/>
      <c r="N41" s="13"/>
      <c r="O41" s="13"/>
      <c r="P41" s="13"/>
      <c r="Q41" s="13"/>
      <c r="R41" s="13"/>
      <c r="S41" s="15"/>
      <c r="T41" s="13"/>
      <c r="U41" s="15"/>
      <c r="V41" s="15"/>
      <c r="W41" s="16"/>
      <c r="X41" s="8"/>
      <c r="Y41" s="8"/>
      <c r="Z41" s="8"/>
    </row>
    <row r="42" spans="1:26" ht="12" customHeight="1" x14ac:dyDescent="0.35">
      <c r="A42" s="6"/>
      <c r="B42" s="7"/>
      <c r="C42" s="12"/>
      <c r="D42" s="12"/>
      <c r="E42" s="17"/>
      <c r="F42" s="13"/>
      <c r="G42" s="13" t="s">
        <v>265</v>
      </c>
      <c r="H42" s="13"/>
      <c r="I42" s="13"/>
      <c r="J42" s="13"/>
      <c r="K42" s="13"/>
      <c r="L42" s="13"/>
      <c r="M42" s="13"/>
      <c r="N42" s="13"/>
      <c r="O42" s="13"/>
      <c r="P42" s="13"/>
      <c r="Q42" s="13"/>
      <c r="R42" s="13"/>
      <c r="S42" s="15"/>
      <c r="T42" s="19"/>
      <c r="U42" s="15"/>
      <c r="V42" s="15"/>
      <c r="W42" s="16"/>
      <c r="X42" s="8"/>
      <c r="Y42" s="8"/>
      <c r="Z42" s="8"/>
    </row>
    <row r="43" spans="1:26" ht="12" customHeight="1" x14ac:dyDescent="0.35">
      <c r="A43" s="6"/>
      <c r="B43" s="7"/>
      <c r="C43" s="17"/>
      <c r="D43" s="12"/>
      <c r="E43" s="17"/>
      <c r="F43" s="13"/>
      <c r="G43" s="44">
        <v>43909</v>
      </c>
      <c r="H43" s="13"/>
      <c r="I43" s="13"/>
      <c r="J43" s="13"/>
      <c r="K43" s="13"/>
      <c r="L43" s="13"/>
      <c r="M43" s="13"/>
      <c r="N43" s="13"/>
      <c r="O43" s="13"/>
      <c r="P43" s="13"/>
      <c r="Q43" s="13"/>
      <c r="R43" s="13"/>
      <c r="S43" s="15"/>
      <c r="T43" s="19"/>
      <c r="U43" s="15"/>
      <c r="V43" s="15"/>
      <c r="W43" s="16"/>
      <c r="X43" s="8"/>
      <c r="Y43" s="8"/>
      <c r="Z43" s="8"/>
    </row>
    <row r="44" spans="1:26" ht="12" customHeight="1" x14ac:dyDescent="0.35">
      <c r="A44" s="6"/>
      <c r="B44" s="7"/>
      <c r="C44" s="20">
        <v>0</v>
      </c>
      <c r="D44" s="12"/>
      <c r="E44" s="17"/>
      <c r="F44" s="13"/>
      <c r="G44" s="161"/>
      <c r="H44" s="13"/>
      <c r="I44" s="13"/>
      <c r="J44" s="13"/>
      <c r="K44" s="13"/>
      <c r="L44" s="13"/>
      <c r="M44" s="13"/>
      <c r="N44" s="13"/>
      <c r="O44" s="13"/>
      <c r="P44" s="13"/>
      <c r="Q44" s="13"/>
      <c r="R44" s="13"/>
      <c r="S44" s="15"/>
      <c r="T44" s="19"/>
      <c r="U44" s="15"/>
      <c r="V44" s="15"/>
      <c r="W44" s="16"/>
      <c r="X44" s="8"/>
      <c r="Y44" s="8"/>
      <c r="Z44" s="8"/>
    </row>
    <row r="45" spans="1:26" ht="12" customHeight="1" x14ac:dyDescent="0.35">
      <c r="A45" s="6"/>
      <c r="B45" s="7"/>
      <c r="C45" s="17"/>
      <c r="D45" s="17"/>
      <c r="E45" s="17"/>
      <c r="F45" s="17"/>
      <c r="G45" s="17"/>
      <c r="H45" s="17"/>
      <c r="I45" s="17"/>
      <c r="J45" s="22"/>
      <c r="K45" s="22"/>
      <c r="L45" s="22"/>
      <c r="M45" s="22"/>
      <c r="N45" s="22"/>
      <c r="O45" s="22"/>
      <c r="P45" s="22"/>
      <c r="Q45" s="22"/>
      <c r="R45" s="22"/>
      <c r="S45" s="22"/>
      <c r="T45" s="22"/>
      <c r="U45" s="22"/>
      <c r="V45" s="22"/>
      <c r="W45" s="16"/>
      <c r="X45" s="8"/>
      <c r="Y45" s="8"/>
      <c r="Z45" s="8"/>
    </row>
    <row r="46" spans="1:26" ht="12" customHeight="1" x14ac:dyDescent="0.35">
      <c r="A46" s="6"/>
      <c r="B46" s="7"/>
      <c r="C46" s="17"/>
      <c r="D46" s="17"/>
      <c r="E46" s="17"/>
      <c r="F46" s="17"/>
      <c r="G46" s="17"/>
      <c r="H46" s="17"/>
      <c r="I46" s="17"/>
      <c r="J46" s="17"/>
      <c r="K46" s="17"/>
      <c r="L46" s="22"/>
      <c r="M46" s="22"/>
      <c r="N46" s="22"/>
      <c r="O46" s="22"/>
      <c r="P46" s="22"/>
      <c r="Q46" s="22"/>
      <c r="R46" s="22"/>
      <c r="S46" s="22"/>
      <c r="T46" s="22"/>
      <c r="U46" s="22"/>
      <c r="V46" s="22"/>
      <c r="W46" s="16"/>
      <c r="X46" s="8"/>
      <c r="Y46" s="8"/>
      <c r="Z46" s="8"/>
    </row>
    <row r="47" spans="1:26" ht="12" customHeight="1" x14ac:dyDescent="0.35">
      <c r="A47" s="6"/>
      <c r="B47" s="7"/>
      <c r="C47" s="17"/>
      <c r="D47" s="17"/>
      <c r="E47" s="17"/>
      <c r="F47" s="17"/>
      <c r="G47" s="17"/>
      <c r="H47" s="17"/>
      <c r="I47" s="17"/>
      <c r="J47" s="23"/>
      <c r="K47" s="23"/>
      <c r="L47" s="24"/>
      <c r="M47" s="24"/>
      <c r="N47" s="24"/>
      <c r="O47" s="24"/>
      <c r="P47" s="24"/>
      <c r="Q47" s="24"/>
      <c r="R47" s="24"/>
      <c r="S47" s="22"/>
      <c r="T47" s="22"/>
      <c r="U47" s="22"/>
      <c r="V47" s="22"/>
      <c r="W47" s="16"/>
      <c r="X47" s="8"/>
      <c r="Y47" s="8"/>
      <c r="Z47" s="8"/>
    </row>
    <row r="48" spans="1:26" x14ac:dyDescent="0.35">
      <c r="A48" s="6"/>
      <c r="B48" s="7"/>
      <c r="C48" s="17"/>
      <c r="D48" s="17"/>
      <c r="E48" s="17"/>
      <c r="F48" s="26"/>
      <c r="G48" s="27"/>
      <c r="H48" s="27"/>
      <c r="I48" s="27"/>
      <c r="J48" s="29"/>
      <c r="K48" s="29"/>
      <c r="L48" s="29"/>
      <c r="M48" s="3"/>
      <c r="N48" s="29"/>
      <c r="O48" s="29"/>
      <c r="P48" s="29"/>
      <c r="Q48" s="29"/>
      <c r="R48" s="29"/>
      <c r="S48" s="29"/>
      <c r="T48" s="29"/>
      <c r="U48" s="29"/>
      <c r="V48" s="30"/>
      <c r="W48" s="16"/>
      <c r="X48" s="8"/>
      <c r="Y48" s="8"/>
      <c r="Z48" s="8"/>
    </row>
    <row r="49" spans="1:26" ht="12" customHeight="1" x14ac:dyDescent="0.35">
      <c r="A49" s="6"/>
      <c r="B49" s="7"/>
      <c r="C49" s="17"/>
      <c r="D49" s="17"/>
      <c r="E49" s="17"/>
      <c r="F49" s="26"/>
      <c r="H49" s="34"/>
      <c r="I49" s="156"/>
      <c r="J49" s="34" t="s">
        <v>69</v>
      </c>
      <c r="K49" s="683">
        <f>MIN(364,INT((L49 - DATE(YEAR(L49),1,1))))</f>
        <v>341</v>
      </c>
      <c r="L49" s="204">
        <v>43807</v>
      </c>
      <c r="M49" s="34"/>
      <c r="N49" s="34"/>
      <c r="O49" s="32"/>
      <c r="P49" s="32"/>
      <c r="Q49" s="32"/>
      <c r="R49" s="32"/>
      <c r="S49" s="32"/>
      <c r="T49" s="32"/>
      <c r="U49" s="32"/>
      <c r="V49" s="30"/>
      <c r="W49" s="16"/>
      <c r="X49" s="8"/>
      <c r="Y49" s="8"/>
      <c r="Z49" s="8"/>
    </row>
    <row r="50" spans="1:26" x14ac:dyDescent="0.35">
      <c r="A50" s="6"/>
      <c r="B50" s="7"/>
      <c r="C50" s="17"/>
      <c r="D50" s="17"/>
      <c r="E50" s="17"/>
      <c r="F50" s="36"/>
      <c r="G50" s="26"/>
      <c r="H50" s="26"/>
      <c r="I50" s="26"/>
      <c r="J50" s="30"/>
      <c r="K50" s="30"/>
      <c r="L50" s="30"/>
      <c r="M50" s="30"/>
      <c r="N50" s="30"/>
      <c r="O50" s="30"/>
      <c r="P50" s="30"/>
      <c r="Q50" s="30"/>
      <c r="R50" s="30"/>
      <c r="S50" s="30"/>
      <c r="T50" s="30"/>
      <c r="U50" s="30"/>
      <c r="V50" s="30"/>
      <c r="W50" s="16"/>
      <c r="X50" s="8"/>
      <c r="Y50" s="8"/>
      <c r="Z50" s="8"/>
    </row>
    <row r="51" spans="1:26" x14ac:dyDescent="0.35">
      <c r="A51" s="6"/>
      <c r="B51" s="7"/>
      <c r="C51" s="17"/>
      <c r="D51" s="17"/>
      <c r="E51" s="17"/>
      <c r="F51" s="36"/>
      <c r="G51" s="26"/>
      <c r="H51" s="26"/>
      <c r="I51" s="26"/>
      <c r="J51" s="30"/>
      <c r="K51" s="30"/>
      <c r="L51" s="30"/>
      <c r="M51" s="30"/>
      <c r="N51" s="30"/>
      <c r="O51" s="30"/>
      <c r="P51" s="30"/>
      <c r="Q51" s="30"/>
      <c r="R51" s="30"/>
      <c r="S51" s="30"/>
      <c r="T51" s="30"/>
      <c r="U51" s="30"/>
      <c r="V51" s="30"/>
      <c r="W51" s="16"/>
      <c r="X51" s="8"/>
      <c r="Y51" s="8"/>
      <c r="Z51" s="8"/>
    </row>
    <row r="52" spans="1:26" ht="25.4" customHeight="1" x14ac:dyDescent="0.35">
      <c r="A52" s="6"/>
      <c r="B52" s="7"/>
      <c r="C52" s="39"/>
      <c r="D52" s="39"/>
      <c r="E52" s="39"/>
      <c r="F52" s="39"/>
      <c r="G52" s="40" t="str">
        <f>G41</f>
        <v>LIVESTOCK FEEDS - STORAGE COSTS</v>
      </c>
      <c r="H52" s="39"/>
      <c r="I52" s="39"/>
      <c r="J52" s="39"/>
      <c r="K52" s="39"/>
      <c r="L52" s="39"/>
      <c r="M52" s="39"/>
      <c r="N52" s="39"/>
      <c r="O52" s="39"/>
      <c r="P52" s="39"/>
      <c r="Q52" s="39"/>
      <c r="R52" s="39"/>
      <c r="S52" s="39"/>
      <c r="T52" s="39"/>
      <c r="U52" s="39"/>
      <c r="V52" s="39"/>
      <c r="W52" s="41" t="s">
        <v>10</v>
      </c>
      <c r="X52" s="8"/>
      <c r="Y52" s="8"/>
      <c r="Z52" s="8"/>
    </row>
    <row r="53" spans="1:26" ht="12" customHeight="1" x14ac:dyDescent="0.35">
      <c r="A53" s="6"/>
      <c r="B53" s="7"/>
      <c r="C53" s="7"/>
      <c r="D53" s="7"/>
      <c r="E53" s="7"/>
      <c r="F53" s="8"/>
      <c r="G53" s="8"/>
      <c r="H53" s="8"/>
      <c r="I53" s="8"/>
      <c r="J53" s="8"/>
      <c r="K53" s="8"/>
      <c r="L53" s="8"/>
      <c r="M53" s="8"/>
      <c r="N53" s="8"/>
      <c r="O53" s="8"/>
      <c r="P53" s="8"/>
      <c r="Q53" s="8"/>
      <c r="R53" s="8"/>
      <c r="S53" s="8"/>
      <c r="T53" s="8"/>
      <c r="U53" s="8"/>
      <c r="V53" s="8"/>
      <c r="W53" s="8"/>
      <c r="X53" s="8"/>
      <c r="Y53" s="8"/>
      <c r="Z53" s="8"/>
    </row>
    <row r="54" spans="1:26" ht="12.75" customHeight="1" thickBot="1" x14ac:dyDescent="0.4">
      <c r="A54" s="163"/>
      <c r="B54" s="7"/>
      <c r="C54" s="7"/>
      <c r="D54" s="7"/>
      <c r="E54" s="7"/>
      <c r="F54" s="7"/>
      <c r="G54" s="7"/>
      <c r="H54" s="7"/>
      <c r="I54" s="7"/>
      <c r="J54" s="7"/>
      <c r="K54" s="7"/>
      <c r="L54" s="7"/>
      <c r="M54" s="7"/>
      <c r="N54" s="7"/>
      <c r="O54" s="7"/>
      <c r="P54" s="7"/>
      <c r="Q54" s="7"/>
      <c r="R54" s="7"/>
      <c r="S54" s="7"/>
      <c r="T54" s="7"/>
      <c r="U54" s="8"/>
      <c r="V54" s="7"/>
      <c r="W54" s="7"/>
      <c r="X54" s="8"/>
      <c r="Y54" s="8"/>
      <c r="Z54" s="8"/>
    </row>
    <row r="55" spans="1:26" ht="12.75" customHeight="1" x14ac:dyDescent="0.35">
      <c r="A55" s="163"/>
      <c r="B55" s="7"/>
      <c r="C55" s="9" t="s">
        <v>0</v>
      </c>
      <c r="D55" s="9">
        <v>969.17525180701671</v>
      </c>
      <c r="E55" s="9"/>
      <c r="F55" s="9"/>
      <c r="G55" s="9"/>
      <c r="H55" s="9"/>
      <c r="I55" s="9"/>
      <c r="J55" s="9"/>
      <c r="K55" s="10"/>
      <c r="L55" s="10"/>
      <c r="M55" s="10"/>
      <c r="N55" s="10"/>
      <c r="O55" s="10"/>
      <c r="P55" s="10"/>
      <c r="Q55" s="10"/>
      <c r="R55" s="10"/>
      <c r="S55" s="10"/>
      <c r="T55" s="10"/>
      <c r="U55" s="10"/>
      <c r="V55" s="10"/>
      <c r="W55" s="11"/>
      <c r="X55" s="8"/>
      <c r="Y55" s="8"/>
      <c r="Z55" s="8"/>
    </row>
    <row r="56" spans="1:26" ht="12.75" customHeight="1" x14ac:dyDescent="0.35">
      <c r="A56" s="163"/>
      <c r="B56" s="7"/>
      <c r="C56" s="12"/>
      <c r="D56" s="12">
        <v>-40.808730158730249</v>
      </c>
      <c r="E56" s="12" t="s">
        <v>1</v>
      </c>
      <c r="F56" s="13"/>
      <c r="G56" s="14" t="s">
        <v>266</v>
      </c>
      <c r="H56" s="13"/>
      <c r="I56" s="13"/>
      <c r="J56" s="13"/>
      <c r="K56" s="13"/>
      <c r="L56" s="13"/>
      <c r="M56" s="13"/>
      <c r="N56" s="13"/>
      <c r="O56" s="13"/>
      <c r="P56" s="13"/>
      <c r="Q56" s="13"/>
      <c r="R56" s="13"/>
      <c r="S56" s="15"/>
      <c r="T56" s="74"/>
      <c r="U56" s="74"/>
      <c r="V56" s="74"/>
      <c r="W56" s="16"/>
      <c r="X56" s="8"/>
      <c r="Y56" s="8"/>
      <c r="Z56" s="8"/>
    </row>
    <row r="57" spans="1:26" ht="12.75" customHeight="1" x14ac:dyDescent="0.35">
      <c r="A57" s="163"/>
      <c r="B57" s="7"/>
      <c r="C57" s="12"/>
      <c r="D57" s="12"/>
      <c r="E57" s="17"/>
      <c r="F57" s="13"/>
      <c r="G57" s="13" t="s">
        <v>267</v>
      </c>
      <c r="H57" s="74"/>
      <c r="I57" s="13"/>
      <c r="J57" s="13"/>
      <c r="K57" s="13"/>
      <c r="L57" s="13"/>
      <c r="M57" s="13"/>
      <c r="N57" s="13"/>
      <c r="O57" s="13"/>
      <c r="P57" s="13"/>
      <c r="Q57" s="13"/>
      <c r="R57" s="13"/>
      <c r="S57" s="15"/>
      <c r="T57" s="107"/>
      <c r="U57" s="107"/>
      <c r="V57" s="107"/>
      <c r="W57" s="16"/>
      <c r="X57" s="8"/>
      <c r="Y57" s="8"/>
      <c r="Z57" s="8"/>
    </row>
    <row r="58" spans="1:26" ht="12.75" customHeight="1" x14ac:dyDescent="0.35">
      <c r="A58" s="163"/>
      <c r="B58" s="7"/>
      <c r="C58" s="17"/>
      <c r="D58" s="12"/>
      <c r="E58" s="17"/>
      <c r="F58" s="13"/>
      <c r="G58" s="77">
        <v>37780.587162384261</v>
      </c>
      <c r="H58" s="74"/>
      <c r="I58" s="13"/>
      <c r="J58" s="13"/>
      <c r="K58" s="13"/>
      <c r="L58" s="13"/>
      <c r="M58" s="13"/>
      <c r="N58" s="13"/>
      <c r="O58" s="13"/>
      <c r="P58" s="13"/>
      <c r="Q58" s="13"/>
      <c r="R58" s="13"/>
      <c r="S58" s="15"/>
      <c r="T58" s="107"/>
      <c r="U58" s="107"/>
      <c r="V58" s="107"/>
      <c r="W58" s="16"/>
      <c r="X58" s="8"/>
      <c r="Y58" s="8"/>
      <c r="Z58" s="8"/>
    </row>
    <row r="59" spans="1:26" ht="12.75" customHeight="1" x14ac:dyDescent="0.35">
      <c r="A59" s="163"/>
      <c r="B59" s="7"/>
      <c r="C59" s="17">
        <v>1</v>
      </c>
      <c r="D59" s="12"/>
      <c r="E59" s="17"/>
      <c r="F59" s="13"/>
      <c r="G59" s="161" t="s">
        <v>268</v>
      </c>
      <c r="H59" s="74"/>
      <c r="I59" s="13"/>
      <c r="J59" s="74"/>
      <c r="K59" s="13" t="s">
        <v>12</v>
      </c>
      <c r="L59" s="13"/>
      <c r="M59" s="13"/>
      <c r="N59" s="13"/>
      <c r="O59" s="13"/>
      <c r="P59" s="13"/>
      <c r="Q59" s="13"/>
      <c r="R59" s="13"/>
      <c r="S59" s="15"/>
      <c r="T59" s="107"/>
      <c r="U59" s="107"/>
      <c r="V59" s="107"/>
      <c r="W59" s="16"/>
      <c r="X59" s="8"/>
      <c r="Y59" s="8"/>
      <c r="Z59" s="8"/>
    </row>
    <row r="60" spans="1:26" ht="12.75" customHeight="1" x14ac:dyDescent="0.35">
      <c r="A60" s="163"/>
      <c r="B60" s="7"/>
      <c r="C60" s="17"/>
      <c r="D60" s="17"/>
      <c r="E60" s="17"/>
      <c r="F60" s="17"/>
      <c r="G60" s="17"/>
      <c r="H60" s="17"/>
      <c r="I60" s="17"/>
      <c r="J60" s="22"/>
      <c r="K60" s="22"/>
      <c r="L60" s="22"/>
      <c r="M60" s="22"/>
      <c r="N60" s="22"/>
      <c r="O60" s="22"/>
      <c r="P60" s="22"/>
      <c r="Q60" s="22"/>
      <c r="R60" s="22"/>
      <c r="S60" s="22"/>
      <c r="T60" s="22"/>
      <c r="U60" s="22"/>
      <c r="V60" s="22"/>
      <c r="W60" s="16"/>
      <c r="X60" s="8"/>
      <c r="Y60" s="8"/>
      <c r="Z60" s="8"/>
    </row>
    <row r="61" spans="1:26" ht="12.75" customHeight="1" x14ac:dyDescent="0.35">
      <c r="A61" s="163"/>
      <c r="B61" s="7"/>
      <c r="C61" s="17"/>
      <c r="D61" s="17"/>
      <c r="E61" s="17"/>
      <c r="F61" s="17"/>
      <c r="G61" s="17"/>
      <c r="H61" s="23"/>
      <c r="I61" s="17"/>
      <c r="J61" s="23"/>
      <c r="K61" s="23"/>
      <c r="L61" s="17"/>
      <c r="M61" s="22"/>
      <c r="N61" s="22"/>
      <c r="O61" s="22"/>
      <c r="P61" s="22"/>
      <c r="Q61" s="22"/>
      <c r="R61" s="22"/>
      <c r="S61" s="22"/>
      <c r="T61" s="22"/>
      <c r="U61" s="22"/>
      <c r="V61" s="22"/>
      <c r="W61" s="16"/>
      <c r="X61" s="8"/>
      <c r="Y61" s="8"/>
      <c r="Z61" s="8"/>
    </row>
    <row r="62" spans="1:26" ht="12.75" customHeight="1" x14ac:dyDescent="0.35">
      <c r="A62" s="163"/>
      <c r="B62" s="7"/>
      <c r="C62" s="17"/>
      <c r="D62" s="17"/>
      <c r="E62" s="17"/>
      <c r="F62" s="17"/>
      <c r="G62" s="17"/>
      <c r="H62" s="164"/>
      <c r="I62" s="165"/>
      <c r="J62" s="23"/>
      <c r="K62" s="23" t="s">
        <v>269</v>
      </c>
      <c r="L62" s="23"/>
      <c r="M62" s="22"/>
      <c r="N62" s="22"/>
      <c r="O62" s="22"/>
      <c r="P62" s="22"/>
      <c r="Q62" s="22"/>
      <c r="R62" s="22"/>
      <c r="S62" s="22"/>
      <c r="T62" s="22"/>
      <c r="U62" s="22"/>
      <c r="V62" s="22"/>
      <c r="W62" s="16"/>
      <c r="X62" s="8"/>
      <c r="Y62" s="8"/>
      <c r="Z62" s="8"/>
    </row>
    <row r="63" spans="1:26" ht="12.75" customHeight="1" x14ac:dyDescent="0.35">
      <c r="A63" s="163"/>
      <c r="B63" s="7"/>
      <c r="C63" s="17"/>
      <c r="D63" s="17"/>
      <c r="E63" s="17"/>
      <c r="F63" s="17"/>
      <c r="G63" s="17"/>
      <c r="H63" s="17"/>
      <c r="I63" s="165"/>
      <c r="J63" s="22"/>
      <c r="K63" s="22" t="s">
        <v>270</v>
      </c>
      <c r="L63" s="22"/>
      <c r="M63" s="22"/>
      <c r="N63" s="22"/>
      <c r="O63" s="22"/>
      <c r="P63" s="22"/>
      <c r="Q63" s="22"/>
      <c r="R63" s="22"/>
      <c r="S63" s="22"/>
      <c r="T63" s="22"/>
      <c r="U63" s="22"/>
      <c r="V63" s="22"/>
      <c r="W63" s="16"/>
      <c r="X63" s="8"/>
      <c r="Y63" s="8"/>
      <c r="Z63" s="8"/>
    </row>
    <row r="64" spans="1:26" ht="12.75" customHeight="1" x14ac:dyDescent="0.35">
      <c r="A64" s="163"/>
      <c r="B64" s="7"/>
      <c r="C64" s="17"/>
      <c r="D64" s="17"/>
      <c r="E64" s="17"/>
      <c r="F64" s="17"/>
      <c r="G64" s="17"/>
      <c r="H64" s="164"/>
      <c r="I64" s="165"/>
      <c r="J64" s="166"/>
      <c r="K64" s="166"/>
      <c r="L64" s="166"/>
      <c r="M64" s="166"/>
      <c r="N64" s="166"/>
      <c r="O64" s="166"/>
      <c r="P64" s="166"/>
      <c r="Q64" s="166"/>
      <c r="R64" s="166"/>
      <c r="S64" s="166"/>
      <c r="T64" s="166"/>
      <c r="U64" s="166"/>
      <c r="V64" s="167"/>
      <c r="W64" s="16"/>
      <c r="X64" s="8"/>
      <c r="Y64" s="8"/>
      <c r="Z64" s="8"/>
    </row>
    <row r="65" spans="1:26" ht="12.75" customHeight="1" x14ac:dyDescent="0.35">
      <c r="A65" s="163"/>
      <c r="B65" s="7"/>
      <c r="C65" s="17"/>
      <c r="D65" s="17"/>
      <c r="E65" s="17"/>
      <c r="F65" s="26"/>
      <c r="G65" s="170" t="s">
        <v>271</v>
      </c>
      <c r="H65" s="168"/>
      <c r="I65" s="169"/>
      <c r="J65" s="28"/>
      <c r="K65" s="28"/>
      <c r="L65" s="28"/>
      <c r="M65" s="28"/>
      <c r="N65" s="28"/>
      <c r="O65" s="28"/>
      <c r="P65" s="28"/>
      <c r="Q65" s="28"/>
      <c r="R65" s="28"/>
      <c r="T65" s="28"/>
      <c r="U65" s="28"/>
      <c r="V65" s="30"/>
      <c r="W65" s="16"/>
      <c r="X65" s="8"/>
      <c r="Y65" s="8"/>
      <c r="Z65" s="8"/>
    </row>
    <row r="66" spans="1:26" ht="12.75" customHeight="1" x14ac:dyDescent="0.35">
      <c r="A66" s="163"/>
      <c r="B66" s="7"/>
      <c r="C66" s="17"/>
      <c r="D66" s="17"/>
      <c r="E66" s="17"/>
      <c r="F66" s="26"/>
      <c r="I66" s="171"/>
      <c r="J66" s="172"/>
      <c r="K66" s="172"/>
      <c r="L66" s="172"/>
      <c r="M66" s="172"/>
      <c r="N66" s="172"/>
      <c r="O66" s="172"/>
      <c r="P66" s="172"/>
      <c r="W66" s="16"/>
      <c r="X66" s="8"/>
      <c r="Y66" s="8"/>
      <c r="Z66" s="8"/>
    </row>
    <row r="67" spans="1:26" ht="12.75" customHeight="1" x14ac:dyDescent="0.35">
      <c r="A67" s="163"/>
      <c r="B67" s="7"/>
      <c r="C67" s="17"/>
      <c r="D67" s="17"/>
      <c r="E67" s="17"/>
      <c r="F67" s="26"/>
      <c r="G67" s="172"/>
      <c r="H67" s="172" t="s">
        <v>259</v>
      </c>
      <c r="I67" s="172" t="s">
        <v>260</v>
      </c>
      <c r="J67" s="172"/>
      <c r="K67" s="172"/>
      <c r="L67" s="172"/>
      <c r="M67" s="172"/>
      <c r="W67" s="16"/>
      <c r="X67" s="8"/>
      <c r="Y67" s="8"/>
      <c r="Z67" s="8"/>
    </row>
    <row r="68" spans="1:26" ht="12.75" customHeight="1" x14ac:dyDescent="0.35">
      <c r="A68" s="163"/>
      <c r="B68" s="7"/>
      <c r="C68" s="17"/>
      <c r="D68" s="17"/>
      <c r="E68" s="17"/>
      <c r="F68" s="26"/>
      <c r="G68" s="183" t="s">
        <v>282</v>
      </c>
      <c r="H68" s="205">
        <v>0.1</v>
      </c>
      <c r="I68" s="205">
        <v>0.2</v>
      </c>
      <c r="J68" s="172" t="s">
        <v>272</v>
      </c>
      <c r="K68" s="207">
        <f>H68*60</f>
        <v>6</v>
      </c>
      <c r="L68" s="207">
        <f>I68*60</f>
        <v>12</v>
      </c>
      <c r="M68" s="172" t="s">
        <v>273</v>
      </c>
      <c r="Q68" s="172"/>
      <c r="R68" s="172"/>
      <c r="S68" s="172"/>
      <c r="T68" s="172"/>
      <c r="U68" s="172"/>
      <c r="V68" s="173"/>
      <c r="W68" s="16"/>
      <c r="X68" s="8"/>
      <c r="Y68" s="8"/>
      <c r="Z68" s="8"/>
    </row>
    <row r="69" spans="1:26" ht="12.75" customHeight="1" x14ac:dyDescent="0.35">
      <c r="A69" s="163"/>
      <c r="B69" s="7"/>
      <c r="C69" s="17"/>
      <c r="D69" s="17"/>
      <c r="E69" s="17"/>
      <c r="F69" s="26"/>
      <c r="G69" s="183" t="s">
        <v>283</v>
      </c>
      <c r="H69" s="205">
        <v>0.1</v>
      </c>
      <c r="I69" s="205">
        <v>0.1</v>
      </c>
      <c r="J69" s="172" t="s">
        <v>274</v>
      </c>
      <c r="K69" s="207">
        <f>H69*60</f>
        <v>6</v>
      </c>
      <c r="L69" s="207">
        <f>I69*60</f>
        <v>6</v>
      </c>
      <c r="M69" s="172" t="s">
        <v>273</v>
      </c>
      <c r="Q69" s="172"/>
      <c r="R69" s="172"/>
      <c r="S69" s="172"/>
      <c r="T69" s="172"/>
      <c r="U69" s="172"/>
      <c r="V69" s="173"/>
      <c r="W69" s="16"/>
      <c r="X69" s="8"/>
      <c r="Y69" s="8"/>
      <c r="Z69" s="8"/>
    </row>
    <row r="70" spans="1:26" ht="12.75" customHeight="1" x14ac:dyDescent="0.35">
      <c r="A70" s="163"/>
      <c r="B70" s="7"/>
      <c r="C70" s="17"/>
      <c r="D70" s="17"/>
      <c r="E70" s="17"/>
      <c r="F70" s="26"/>
      <c r="G70" s="183" t="s">
        <v>261</v>
      </c>
      <c r="H70" s="205">
        <v>2</v>
      </c>
      <c r="I70" s="205">
        <v>2</v>
      </c>
      <c r="J70" s="172" t="s">
        <v>275</v>
      </c>
      <c r="K70" s="172"/>
      <c r="L70" s="172"/>
      <c r="Q70" s="172"/>
      <c r="R70" s="172"/>
      <c r="S70" s="172"/>
      <c r="T70" s="172"/>
      <c r="U70" s="172"/>
      <c r="V70" s="173"/>
      <c r="W70" s="16"/>
      <c r="X70" s="8"/>
      <c r="Y70" s="8"/>
      <c r="Z70" s="8"/>
    </row>
    <row r="71" spans="1:26" ht="12.75" customHeight="1" x14ac:dyDescent="0.35">
      <c r="A71" s="163"/>
      <c r="B71" s="7"/>
      <c r="C71" s="17"/>
      <c r="D71" s="17"/>
      <c r="E71" s="17"/>
      <c r="F71" s="26"/>
      <c r="H71" s="206">
        <f>(H68+H69)/H70</f>
        <v>0.1</v>
      </c>
      <c r="I71" s="206">
        <f>(I68+I69)/I70</f>
        <v>0.15000000000000002</v>
      </c>
      <c r="J71" s="172" t="s">
        <v>276</v>
      </c>
      <c r="K71" s="172"/>
      <c r="L71" s="172"/>
      <c r="M71" s="172"/>
      <c r="R71" s="172"/>
      <c r="S71" s="172"/>
      <c r="T71" s="172"/>
      <c r="U71" s="172"/>
      <c r="V71" s="173"/>
      <c r="W71" s="16"/>
      <c r="X71" s="8"/>
      <c r="Y71" s="8"/>
      <c r="Z71" s="8"/>
    </row>
    <row r="72" spans="1:26" ht="12.75" customHeight="1" x14ac:dyDescent="0.35">
      <c r="A72" s="163"/>
      <c r="B72" s="7"/>
      <c r="C72" s="17"/>
      <c r="D72" s="17"/>
      <c r="E72" s="17"/>
      <c r="F72" s="36"/>
      <c r="G72" s="90"/>
      <c r="H72" s="174"/>
      <c r="I72" s="90"/>
      <c r="J72" s="175"/>
      <c r="K72" s="175"/>
      <c r="L72" s="175"/>
      <c r="M72" s="175"/>
      <c r="N72" s="179" t="s">
        <v>278</v>
      </c>
      <c r="O72" s="175"/>
      <c r="P72" s="175"/>
      <c r="Q72" s="172" t="s">
        <v>284</v>
      </c>
      <c r="R72" s="176"/>
      <c r="V72" s="177"/>
      <c r="W72" s="16"/>
      <c r="X72" s="8"/>
      <c r="Y72" s="8"/>
      <c r="Z72" s="8"/>
    </row>
    <row r="73" spans="1:26" ht="12.75" customHeight="1" x14ac:dyDescent="0.35">
      <c r="A73" s="163"/>
      <c r="B73" s="7"/>
      <c r="C73" s="17"/>
      <c r="D73" s="17"/>
      <c r="E73" s="17"/>
      <c r="F73" s="36"/>
      <c r="G73" s="90"/>
      <c r="H73" s="90"/>
      <c r="I73" s="90"/>
      <c r="K73" s="175"/>
      <c r="L73" s="175"/>
      <c r="M73" s="175"/>
      <c r="O73" s="175"/>
      <c r="Q73" s="182"/>
      <c r="R73" s="176"/>
      <c r="V73" s="177"/>
      <c r="W73" s="16"/>
      <c r="X73" s="8"/>
      <c r="Y73" s="8"/>
      <c r="Z73" s="8"/>
    </row>
    <row r="74" spans="1:26" ht="12.75" customHeight="1" x14ac:dyDescent="0.35">
      <c r="A74" s="163"/>
      <c r="B74" s="7"/>
      <c r="C74" s="17"/>
      <c r="D74" s="17"/>
      <c r="E74" s="17"/>
      <c r="F74" s="36"/>
      <c r="H74" s="178" t="s">
        <v>277</v>
      </c>
      <c r="K74" s="175"/>
      <c r="L74" s="175"/>
      <c r="M74" s="175"/>
      <c r="N74" s="175" t="s">
        <v>237</v>
      </c>
      <c r="O74" s="208">
        <v>0.2</v>
      </c>
      <c r="P74" s="180" t="s">
        <v>279</v>
      </c>
      <c r="Q74" s="210">
        <f>O74*60</f>
        <v>12</v>
      </c>
      <c r="R74" s="175" t="s">
        <v>273</v>
      </c>
      <c r="V74" s="177"/>
      <c r="W74" s="16"/>
      <c r="X74" s="8"/>
      <c r="Y74" s="8"/>
      <c r="Z74" s="8"/>
    </row>
    <row r="75" spans="1:26" ht="12.75" customHeight="1" x14ac:dyDescent="0.35">
      <c r="A75" s="163"/>
      <c r="B75" s="7"/>
      <c r="C75" s="17"/>
      <c r="D75" s="17"/>
      <c r="E75" s="17"/>
      <c r="F75" s="36"/>
      <c r="G75" s="178"/>
      <c r="H75" s="90"/>
      <c r="J75" s="175"/>
      <c r="K75" s="175"/>
      <c r="L75" s="175"/>
      <c r="M75" s="175"/>
      <c r="N75" s="174" t="s">
        <v>280</v>
      </c>
      <c r="O75" s="209">
        <v>2</v>
      </c>
      <c r="P75" s="180" t="s">
        <v>281</v>
      </c>
      <c r="Q75" s="175"/>
      <c r="R75" s="175"/>
      <c r="V75" s="177"/>
      <c r="W75" s="16"/>
      <c r="X75" s="8"/>
      <c r="Y75" s="8"/>
      <c r="Z75" s="8"/>
    </row>
    <row r="76" spans="1:26" ht="12.75" customHeight="1" x14ac:dyDescent="0.35">
      <c r="A76" s="163"/>
      <c r="B76" s="7"/>
      <c r="C76" s="17"/>
      <c r="D76" s="17"/>
      <c r="E76" s="17"/>
      <c r="F76" s="36"/>
      <c r="G76" s="90"/>
      <c r="H76" s="174"/>
      <c r="I76" s="90"/>
      <c r="L76" s="175"/>
      <c r="M76" s="175"/>
      <c r="N76" s="175"/>
      <c r="O76" s="175"/>
      <c r="P76" s="175"/>
      <c r="R76" s="176"/>
      <c r="V76" s="177"/>
      <c r="W76" s="16"/>
      <c r="X76" s="8"/>
      <c r="Y76" s="8"/>
      <c r="Z76" s="8"/>
    </row>
    <row r="77" spans="1:26" ht="12.75" customHeight="1" x14ac:dyDescent="0.35">
      <c r="A77" s="163"/>
      <c r="B77" s="7"/>
      <c r="C77" s="17"/>
      <c r="D77" s="17"/>
      <c r="E77" s="17"/>
      <c r="F77" s="36"/>
      <c r="I77" s="90" t="s">
        <v>259</v>
      </c>
      <c r="J77" s="174" t="s">
        <v>260</v>
      </c>
      <c r="L77" s="175"/>
      <c r="M77" s="175"/>
      <c r="N77" s="175"/>
      <c r="O77" s="175"/>
      <c r="P77" s="175"/>
      <c r="Q77" s="175"/>
      <c r="R77" s="175"/>
      <c r="S77" s="90"/>
      <c r="T77" s="174"/>
      <c r="U77" s="176"/>
      <c r="V77" s="177"/>
      <c r="W77" s="16"/>
      <c r="X77" s="8"/>
      <c r="Y77" s="8"/>
      <c r="Z77" s="8"/>
    </row>
    <row r="78" spans="1:26" ht="12.75" customHeight="1" x14ac:dyDescent="0.35">
      <c r="A78" s="163"/>
      <c r="B78" s="7"/>
      <c r="C78" s="17"/>
      <c r="D78" s="17"/>
      <c r="E78" s="17"/>
      <c r="F78" s="36"/>
      <c r="G78" t="s">
        <v>69</v>
      </c>
      <c r="H78" t="s">
        <v>977</v>
      </c>
      <c r="I78" s="174" t="s">
        <v>288</v>
      </c>
      <c r="J78" s="174" t="s">
        <v>285</v>
      </c>
      <c r="M78" s="175"/>
      <c r="N78" s="175" t="s">
        <v>977</v>
      </c>
      <c r="O78" s="175" t="s">
        <v>286</v>
      </c>
      <c r="P78" s="181" t="s">
        <v>287</v>
      </c>
      <c r="Q78" s="175"/>
      <c r="U78" s="176"/>
      <c r="V78" s="177"/>
      <c r="W78" s="16"/>
      <c r="X78" s="8"/>
      <c r="Y78" s="8"/>
      <c r="Z78" s="8"/>
    </row>
    <row r="79" spans="1:26" ht="12.75" customHeight="1" x14ac:dyDescent="0.35">
      <c r="A79" s="163"/>
      <c r="B79" s="7"/>
      <c r="C79" s="17"/>
      <c r="D79" s="17"/>
      <c r="E79" s="17"/>
      <c r="F79" s="36"/>
      <c r="G79" s="184">
        <v>43466</v>
      </c>
      <c r="H79" s="50">
        <f>MIN(364,INT((G79 - DATE(YEAR(G79),1,1))))</f>
        <v>0</v>
      </c>
      <c r="I79" s="211">
        <v>1.8</v>
      </c>
      <c r="J79" s="212">
        <v>10</v>
      </c>
      <c r="N79" s="174">
        <f t="shared" ref="N79:N85" si="0">H79</f>
        <v>0</v>
      </c>
      <c r="O79" s="213">
        <v>100</v>
      </c>
      <c r="P79" s="214">
        <v>500</v>
      </c>
      <c r="U79" s="177"/>
      <c r="W79" s="16"/>
      <c r="X79" s="8"/>
      <c r="Y79" s="8"/>
      <c r="Z79" s="8"/>
    </row>
    <row r="80" spans="1:26" ht="12.75" customHeight="1" x14ac:dyDescent="0.35">
      <c r="A80" s="163"/>
      <c r="B80" s="7"/>
      <c r="C80" s="17"/>
      <c r="D80" s="17"/>
      <c r="E80" s="17"/>
      <c r="F80" s="36"/>
      <c r="G80" s="184">
        <v>43525</v>
      </c>
      <c r="H80" s="50">
        <f t="shared" ref="H80:H85" si="1">MIN(364,INT((G80 - DATE(YEAR(G80),1,1))))</f>
        <v>59</v>
      </c>
      <c r="I80" s="211">
        <v>1.8</v>
      </c>
      <c r="J80" s="212">
        <v>10</v>
      </c>
      <c r="N80" s="174">
        <f t="shared" si="0"/>
        <v>59</v>
      </c>
      <c r="O80" s="213">
        <v>150</v>
      </c>
      <c r="P80" s="214">
        <v>500</v>
      </c>
      <c r="U80" s="177"/>
      <c r="W80" s="16"/>
      <c r="X80" s="8"/>
      <c r="Y80" s="8"/>
      <c r="Z80" s="8"/>
    </row>
    <row r="81" spans="1:26" ht="12.75" customHeight="1" x14ac:dyDescent="0.35">
      <c r="A81" s="163"/>
      <c r="B81" s="7"/>
      <c r="C81" s="17"/>
      <c r="D81" s="17"/>
      <c r="E81" s="17"/>
      <c r="F81" s="36"/>
      <c r="G81" s="184">
        <v>43556</v>
      </c>
      <c r="H81" s="50">
        <f t="shared" si="1"/>
        <v>90</v>
      </c>
      <c r="I81" s="211">
        <v>3.6</v>
      </c>
      <c r="J81" s="212">
        <v>10</v>
      </c>
      <c r="N81" s="174">
        <f t="shared" si="0"/>
        <v>90</v>
      </c>
      <c r="O81" s="213">
        <v>200</v>
      </c>
      <c r="P81" s="214">
        <v>500</v>
      </c>
      <c r="U81" s="177"/>
      <c r="W81" s="16"/>
      <c r="X81" s="8"/>
      <c r="Y81" s="8"/>
      <c r="Z81" s="8"/>
    </row>
    <row r="82" spans="1:26" ht="12.75" customHeight="1" x14ac:dyDescent="0.35">
      <c r="A82" s="163"/>
      <c r="B82" s="7"/>
      <c r="C82" s="17"/>
      <c r="D82" s="17"/>
      <c r="E82" s="17"/>
      <c r="F82" s="36"/>
      <c r="G82" s="184">
        <v>43615</v>
      </c>
      <c r="H82" s="50">
        <f t="shared" si="1"/>
        <v>149</v>
      </c>
      <c r="I82" s="211">
        <v>1.8</v>
      </c>
      <c r="J82" s="212">
        <v>10</v>
      </c>
      <c r="M82" s="175"/>
      <c r="N82" s="174">
        <f t="shared" si="0"/>
        <v>149</v>
      </c>
      <c r="O82" s="213">
        <v>150</v>
      </c>
      <c r="P82" s="214">
        <v>500</v>
      </c>
      <c r="Q82" s="182"/>
      <c r="U82" s="177"/>
      <c r="W82" s="16"/>
      <c r="X82" s="8"/>
      <c r="Y82" s="8"/>
      <c r="Z82" s="8"/>
    </row>
    <row r="83" spans="1:26" ht="12.75" customHeight="1" x14ac:dyDescent="0.35">
      <c r="A83" s="163"/>
      <c r="B83" s="7"/>
      <c r="C83" s="17"/>
      <c r="D83" s="17"/>
      <c r="E83" s="17"/>
      <c r="F83" s="36"/>
      <c r="G83" s="184">
        <v>43620</v>
      </c>
      <c r="H83" s="50">
        <f t="shared" si="1"/>
        <v>154</v>
      </c>
      <c r="I83" s="211">
        <v>1.8</v>
      </c>
      <c r="J83" s="212">
        <v>10</v>
      </c>
      <c r="M83" s="175"/>
      <c r="N83" s="174">
        <f t="shared" si="0"/>
        <v>154</v>
      </c>
      <c r="O83" s="213">
        <v>100</v>
      </c>
      <c r="P83" s="214">
        <v>500</v>
      </c>
      <c r="Q83" s="182"/>
      <c r="U83" s="177"/>
      <c r="W83" s="16"/>
      <c r="X83" s="8"/>
      <c r="Y83" s="8"/>
      <c r="Z83" s="8"/>
    </row>
    <row r="84" spans="1:26" ht="12.75" customHeight="1" x14ac:dyDescent="0.35">
      <c r="A84" s="163"/>
      <c r="B84" s="7"/>
      <c r="C84" s="17"/>
      <c r="D84" s="17"/>
      <c r="E84" s="17"/>
      <c r="F84" s="36"/>
      <c r="G84" s="184">
        <v>43678</v>
      </c>
      <c r="H84" s="50">
        <f t="shared" si="1"/>
        <v>212</v>
      </c>
      <c r="I84" s="211">
        <v>1.8</v>
      </c>
      <c r="J84" s="212">
        <v>10</v>
      </c>
      <c r="M84" s="175"/>
      <c r="N84" s="174">
        <f t="shared" si="0"/>
        <v>212</v>
      </c>
      <c r="O84" s="213">
        <v>30</v>
      </c>
      <c r="P84" s="214">
        <v>500</v>
      </c>
      <c r="Q84" s="182"/>
      <c r="U84" s="177"/>
      <c r="W84" s="16"/>
      <c r="X84" s="8"/>
      <c r="Y84" s="8"/>
      <c r="Z84" s="8"/>
    </row>
    <row r="85" spans="1:26" ht="12.75" customHeight="1" x14ac:dyDescent="0.35">
      <c r="A85" s="163"/>
      <c r="B85" s="7"/>
      <c r="C85" s="17"/>
      <c r="D85" s="17"/>
      <c r="E85" s="17"/>
      <c r="F85" s="36"/>
      <c r="G85" s="184">
        <v>43824</v>
      </c>
      <c r="H85" s="50">
        <f t="shared" si="1"/>
        <v>358</v>
      </c>
      <c r="I85" s="211">
        <v>1.8</v>
      </c>
      <c r="J85" s="212">
        <v>10</v>
      </c>
      <c r="M85" s="175"/>
      <c r="N85" s="174">
        <f t="shared" si="0"/>
        <v>358</v>
      </c>
      <c r="O85" s="213">
        <v>50</v>
      </c>
      <c r="P85" s="214">
        <v>500</v>
      </c>
      <c r="Q85" s="182"/>
      <c r="U85" s="177"/>
      <c r="W85" s="16"/>
      <c r="X85" s="8"/>
      <c r="Y85" s="8"/>
      <c r="Z85" s="8"/>
    </row>
    <row r="86" spans="1:26" ht="12.75" customHeight="1" x14ac:dyDescent="0.35">
      <c r="A86" s="163"/>
      <c r="B86" s="7"/>
      <c r="C86" s="17"/>
      <c r="D86" s="17"/>
      <c r="E86" s="17"/>
      <c r="F86" s="36"/>
      <c r="G86" s="37"/>
      <c r="H86" s="37"/>
      <c r="I86" s="37"/>
      <c r="J86" s="38"/>
      <c r="K86" s="38"/>
      <c r="L86" s="38"/>
      <c r="M86" s="38"/>
      <c r="N86" s="38"/>
      <c r="O86" s="38"/>
      <c r="P86" s="38"/>
      <c r="Q86" s="38"/>
      <c r="R86" s="38"/>
      <c r="S86" s="38"/>
      <c r="T86" s="38"/>
      <c r="U86" s="30"/>
      <c r="V86" s="30"/>
      <c r="W86" s="16"/>
      <c r="X86" s="8"/>
      <c r="Y86" s="8"/>
      <c r="Z86" s="8"/>
    </row>
    <row r="87" spans="1:26" ht="12.75" customHeight="1" x14ac:dyDescent="0.35">
      <c r="A87" s="163"/>
      <c r="B87" s="7"/>
      <c r="C87" s="39"/>
      <c r="D87" s="39"/>
      <c r="E87" s="39"/>
      <c r="F87" s="39"/>
      <c r="G87" s="40" t="str">
        <f>G56</f>
        <v>LABOUR GRAIN FEEDING - LABOUR REQUIREMENT FOR GRAIN FEEDING SHEEP</v>
      </c>
      <c r="H87" s="39"/>
      <c r="I87" s="39"/>
      <c r="J87" s="39"/>
      <c r="K87" s="39"/>
      <c r="L87" s="39"/>
      <c r="M87" s="39"/>
      <c r="N87" s="39"/>
      <c r="O87" s="39"/>
      <c r="P87" s="39"/>
      <c r="Q87" s="39"/>
      <c r="R87" s="39"/>
      <c r="S87" s="39"/>
      <c r="T87" s="93"/>
      <c r="U87" s="93"/>
      <c r="V87" s="93"/>
      <c r="W87" s="41" t="s">
        <v>10</v>
      </c>
      <c r="X87" s="8"/>
      <c r="Y87" s="8"/>
      <c r="Z87" s="8"/>
    </row>
    <row r="88" spans="1:26" ht="12.75" customHeight="1" x14ac:dyDescent="0.35">
      <c r="A88" s="163"/>
      <c r="B88" s="7"/>
      <c r="C88" s="7"/>
      <c r="D88" s="7"/>
      <c r="E88" s="7"/>
      <c r="F88" s="7"/>
      <c r="G88" s="7"/>
      <c r="H88" s="7"/>
      <c r="I88" s="7"/>
      <c r="J88" s="7"/>
      <c r="K88" s="7"/>
      <c r="L88" s="7"/>
      <c r="M88" s="7"/>
      <c r="N88" s="7"/>
      <c r="O88" s="7"/>
      <c r="P88" s="7"/>
      <c r="Q88" s="7"/>
      <c r="R88" s="7"/>
      <c r="S88" s="7"/>
      <c r="T88" s="7"/>
      <c r="U88" s="8"/>
      <c r="V88" s="7"/>
      <c r="W88" s="7"/>
      <c r="X88" s="8"/>
      <c r="Y88" s="8"/>
      <c r="Z88" s="8"/>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7475-64B3-4695-86D2-3FBBEC1D719B}">
  <sheetPr codeName="Sheet1"/>
  <dimension ref="A1:CQ796"/>
  <sheetViews>
    <sheetView topLeftCell="A778" zoomScale="90" zoomScaleNormal="90" workbookViewId="0">
      <selection activeCell="A797" sqref="A797:XFD823"/>
    </sheetView>
  </sheetViews>
  <sheetFormatPr defaultColWidth="11.54296875" defaultRowHeight="12" customHeight="1" outlineLevelRow="1" x14ac:dyDescent="0.35"/>
  <cols>
    <col min="1" max="1" width="4.54296875" customWidth="1"/>
    <col min="2" max="2" width="1.54296875" customWidth="1"/>
    <col min="3" max="4" width="0.54296875" customWidth="1"/>
    <col min="5" max="5" width="1.54296875" customWidth="1"/>
    <col min="6" max="6" width="2.54296875" customWidth="1"/>
    <col min="7" max="7" width="19.54296875" customWidth="1"/>
    <col min="8" max="8" width="16.453125" customWidth="1"/>
    <col min="9" max="9" width="15" customWidth="1"/>
    <col min="10" max="10" width="14.453125" customWidth="1"/>
    <col min="11" max="11" width="16.54296875" bestFit="1" customWidth="1"/>
    <col min="12" max="14" width="13.54296875" customWidth="1"/>
    <col min="19" max="19" width="15.54296875" customWidth="1"/>
    <col min="20" max="20" width="12.453125" customWidth="1"/>
    <col min="21" max="21" width="12.54296875" customWidth="1"/>
  </cols>
  <sheetData>
    <row r="1" spans="1:68" ht="12" customHeight="1" outlineLevel="1" x14ac:dyDescent="0.35">
      <c r="A1" s="6"/>
      <c r="B1" s="7"/>
      <c r="C1" s="7"/>
      <c r="D1" s="7"/>
      <c r="E1" s="7"/>
      <c r="F1" s="7"/>
      <c r="G1" s="7"/>
      <c r="H1" s="8"/>
      <c r="I1" s="8"/>
      <c r="J1" s="8"/>
      <c r="K1" s="8"/>
      <c r="L1" s="8"/>
      <c r="M1" s="8"/>
      <c r="N1" s="8"/>
      <c r="O1" s="8"/>
      <c r="P1" s="8"/>
      <c r="Q1" s="8"/>
      <c r="R1" s="8"/>
      <c r="S1" s="8"/>
      <c r="T1" s="8"/>
      <c r="U1" s="8"/>
      <c r="V1" s="8"/>
      <c r="W1" s="8"/>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row>
    <row r="2" spans="1:68" ht="5.15" customHeight="1" outlineLevel="1" thickBot="1" x14ac:dyDescent="0.4">
      <c r="A2" s="6"/>
      <c r="B2" s="7"/>
      <c r="C2" s="7"/>
      <c r="D2" s="7"/>
      <c r="E2" s="7"/>
      <c r="F2" s="7"/>
      <c r="G2" s="7"/>
      <c r="H2" s="8"/>
      <c r="I2" s="8"/>
      <c r="J2" s="8"/>
      <c r="K2" s="8"/>
      <c r="L2" s="8"/>
      <c r="M2" s="8"/>
      <c r="N2" s="8"/>
      <c r="O2" s="8"/>
      <c r="P2" s="8"/>
      <c r="Q2" s="8"/>
      <c r="R2" s="8"/>
      <c r="S2" s="8"/>
      <c r="T2" s="8"/>
      <c r="U2" s="8"/>
      <c r="V2" s="8"/>
      <c r="W2" s="8"/>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row>
    <row r="3" spans="1:68" ht="5.15" customHeight="1" outlineLevel="1" x14ac:dyDescent="0.35">
      <c r="A3" s="6"/>
      <c r="B3" s="7"/>
      <c r="C3" s="9" t="s">
        <v>0</v>
      </c>
      <c r="D3" s="9"/>
      <c r="E3" s="9"/>
      <c r="F3" s="9"/>
      <c r="G3" s="9"/>
      <c r="H3" s="9"/>
      <c r="I3" s="9"/>
      <c r="J3" s="9"/>
      <c r="K3" s="10"/>
      <c r="L3" s="10"/>
      <c r="M3" s="10"/>
      <c r="N3" s="10"/>
      <c r="O3" s="10"/>
      <c r="P3" s="10"/>
      <c r="Q3" s="10"/>
      <c r="R3" s="10"/>
      <c r="S3" s="10"/>
      <c r="T3" s="10"/>
      <c r="U3" s="10"/>
      <c r="V3" s="10"/>
      <c r="W3" s="11"/>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row>
    <row r="4" spans="1:68" ht="12" customHeight="1" outlineLevel="1" x14ac:dyDescent="0.35">
      <c r="A4" s="6"/>
      <c r="B4" s="7"/>
      <c r="C4" s="12"/>
      <c r="D4" s="12"/>
      <c r="E4" s="12" t="s">
        <v>1</v>
      </c>
      <c r="F4" s="13"/>
      <c r="G4" s="14" t="s">
        <v>320</v>
      </c>
      <c r="H4" s="13"/>
      <c r="I4" s="13"/>
      <c r="J4" s="13"/>
      <c r="K4" s="13"/>
      <c r="L4" s="13"/>
      <c r="M4" s="13"/>
      <c r="N4" s="13"/>
      <c r="O4" s="13"/>
      <c r="P4" s="13"/>
      <c r="Q4" s="13"/>
      <c r="R4" s="13"/>
      <c r="S4" s="15"/>
      <c r="T4" s="13"/>
      <c r="U4" s="15"/>
      <c r="V4" s="15"/>
      <c r="W4" s="16"/>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row>
    <row r="5" spans="1:68" ht="12" customHeight="1" outlineLevel="1" x14ac:dyDescent="0.35">
      <c r="A5" s="6"/>
      <c r="B5" s="7"/>
      <c r="C5" s="12"/>
      <c r="D5" s="12"/>
      <c r="E5" s="17"/>
      <c r="F5" s="13"/>
      <c r="G5" s="18"/>
      <c r="H5" s="13"/>
      <c r="I5" s="13"/>
      <c r="J5" s="13"/>
      <c r="K5" s="13"/>
      <c r="L5" s="13"/>
      <c r="M5" s="13"/>
      <c r="N5" s="13"/>
      <c r="O5" s="13"/>
      <c r="P5" s="13"/>
      <c r="Q5" s="13"/>
      <c r="R5" s="13"/>
      <c r="S5" s="15"/>
      <c r="T5" s="19"/>
      <c r="U5" s="15"/>
      <c r="V5" s="15"/>
      <c r="W5" s="16"/>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row>
    <row r="6" spans="1:68" ht="12" customHeight="1" outlineLevel="1" x14ac:dyDescent="0.35">
      <c r="A6" s="6"/>
      <c r="B6" s="7"/>
      <c r="C6" s="17"/>
      <c r="D6" s="12"/>
      <c r="E6" s="17"/>
      <c r="F6" s="13"/>
      <c r="G6" s="13"/>
      <c r="H6" s="13"/>
      <c r="I6" s="13"/>
      <c r="J6" s="13"/>
      <c r="K6" s="13"/>
      <c r="L6" s="13"/>
      <c r="M6" s="13"/>
      <c r="N6" s="13"/>
      <c r="O6" s="13"/>
      <c r="P6" s="13"/>
      <c r="Q6" s="13"/>
      <c r="R6" s="13"/>
      <c r="S6" s="15"/>
      <c r="T6" s="19"/>
      <c r="U6" s="15"/>
      <c r="V6" s="15"/>
      <c r="W6" s="16"/>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row>
    <row r="7" spans="1:68" ht="12" customHeight="1" outlineLevel="1" x14ac:dyDescent="0.35">
      <c r="A7" s="6"/>
      <c r="B7" s="7"/>
      <c r="C7" s="17"/>
      <c r="D7" s="12"/>
      <c r="E7" s="17"/>
      <c r="F7" s="13"/>
      <c r="G7" s="13"/>
      <c r="H7" s="13"/>
      <c r="I7" s="13"/>
      <c r="J7" s="13"/>
      <c r="K7" s="13"/>
      <c r="L7" s="13"/>
      <c r="M7" s="13"/>
      <c r="N7" s="13"/>
      <c r="O7" s="13"/>
      <c r="P7" s="13"/>
      <c r="Q7" s="13"/>
      <c r="R7" s="13"/>
      <c r="S7" s="15"/>
      <c r="T7" s="19"/>
      <c r="U7" s="15"/>
      <c r="V7" s="15"/>
      <c r="W7" s="16"/>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row>
    <row r="8" spans="1:68" ht="12" customHeight="1" outlineLevel="1" x14ac:dyDescent="0.35">
      <c r="A8" s="6"/>
      <c r="B8" s="7"/>
      <c r="C8" s="17"/>
      <c r="D8" s="12"/>
      <c r="E8" s="17"/>
      <c r="F8" s="13"/>
      <c r="G8" s="13"/>
      <c r="H8" s="13"/>
      <c r="I8" s="13"/>
      <c r="J8" s="13"/>
      <c r="K8" s="13"/>
      <c r="L8" s="13"/>
      <c r="M8" s="13"/>
      <c r="N8" s="13"/>
      <c r="O8" s="13"/>
      <c r="P8" s="13"/>
      <c r="Q8" s="13"/>
      <c r="R8" s="13"/>
      <c r="S8" s="15"/>
      <c r="T8" s="19"/>
      <c r="U8" s="15"/>
      <c r="V8" s="15"/>
      <c r="W8" s="16"/>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row>
    <row r="9" spans="1:68" ht="12" customHeight="1" outlineLevel="1" x14ac:dyDescent="0.35">
      <c r="A9" s="6"/>
      <c r="B9" s="7"/>
      <c r="C9" s="17"/>
      <c r="D9" s="12"/>
      <c r="E9" s="17"/>
      <c r="F9" s="13"/>
      <c r="G9" s="13"/>
      <c r="H9" s="13"/>
      <c r="I9" s="13"/>
      <c r="J9" s="13"/>
      <c r="K9" s="13"/>
      <c r="L9" s="13"/>
      <c r="M9" s="13"/>
      <c r="N9" s="13"/>
      <c r="O9" s="13"/>
      <c r="P9" s="13"/>
      <c r="Q9" s="13"/>
      <c r="R9" s="13"/>
      <c r="S9" s="15"/>
      <c r="T9" s="19"/>
      <c r="U9" s="15"/>
      <c r="V9" s="15"/>
      <c r="W9" s="16"/>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row>
    <row r="10" spans="1:68" ht="12" customHeight="1" outlineLevel="1" x14ac:dyDescent="0.35">
      <c r="A10" s="6"/>
      <c r="B10" s="7"/>
      <c r="C10" s="17"/>
      <c r="D10" s="12"/>
      <c r="E10" s="17"/>
      <c r="F10" s="13"/>
      <c r="G10" s="13"/>
      <c r="H10" s="13"/>
      <c r="I10" s="13"/>
      <c r="J10" s="13"/>
      <c r="K10" s="13"/>
      <c r="L10" s="13"/>
      <c r="M10" s="13"/>
      <c r="N10" s="13"/>
      <c r="O10" s="13"/>
      <c r="P10" s="13"/>
      <c r="Q10" s="13"/>
      <c r="R10" s="13"/>
      <c r="S10" s="15"/>
      <c r="T10" s="19"/>
      <c r="U10" s="15"/>
      <c r="V10" s="15"/>
      <c r="W10" s="16"/>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row>
    <row r="11" spans="1:68" ht="12" customHeight="1" outlineLevel="1" x14ac:dyDescent="0.35">
      <c r="A11" s="6"/>
      <c r="B11" s="7"/>
      <c r="C11" s="17"/>
      <c r="D11" s="12"/>
      <c r="E11" s="17"/>
      <c r="F11" s="13"/>
      <c r="G11" s="13"/>
      <c r="H11" s="13"/>
      <c r="I11" s="13"/>
      <c r="J11" s="13"/>
      <c r="K11" s="13"/>
      <c r="L11" s="13"/>
      <c r="M11" s="13"/>
      <c r="N11" s="13"/>
      <c r="O11" s="13"/>
      <c r="P11" s="13"/>
      <c r="Q11" s="13"/>
      <c r="R11" s="13"/>
      <c r="S11" s="15"/>
      <c r="T11" s="19"/>
      <c r="U11" s="15"/>
      <c r="V11" s="15"/>
      <c r="W11" s="16"/>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row>
    <row r="12" spans="1:68" ht="12" customHeight="1" outlineLevel="1" x14ac:dyDescent="0.35">
      <c r="A12" s="6"/>
      <c r="B12" s="7"/>
      <c r="C12" s="17"/>
      <c r="D12" s="12"/>
      <c r="E12" s="17"/>
      <c r="F12" s="13"/>
      <c r="G12" s="13"/>
      <c r="H12" s="13"/>
      <c r="I12" s="13"/>
      <c r="J12" s="13"/>
      <c r="K12" s="13"/>
      <c r="L12" s="13"/>
      <c r="M12" s="13"/>
      <c r="N12" s="13"/>
      <c r="O12" s="13"/>
      <c r="P12" s="13"/>
      <c r="Q12" s="13"/>
      <c r="R12" s="13"/>
      <c r="S12" s="15"/>
      <c r="T12" s="19"/>
      <c r="U12" s="15"/>
      <c r="V12" s="15"/>
      <c r="W12" s="16"/>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row>
    <row r="13" spans="1:68" ht="12" customHeight="1" outlineLevel="1" x14ac:dyDescent="0.35">
      <c r="A13" s="6"/>
      <c r="B13" s="7"/>
      <c r="C13" s="17"/>
      <c r="D13" s="12"/>
      <c r="E13" s="17"/>
      <c r="F13" s="13"/>
      <c r="G13" s="13"/>
      <c r="H13" s="13"/>
      <c r="I13" s="13"/>
      <c r="J13" s="13"/>
      <c r="K13" s="13"/>
      <c r="L13" s="13"/>
      <c r="M13" s="13"/>
      <c r="N13" s="13"/>
      <c r="O13" s="13"/>
      <c r="P13" s="13"/>
      <c r="Q13" s="13"/>
      <c r="R13" s="13"/>
      <c r="S13" s="15"/>
      <c r="T13" s="19"/>
      <c r="U13" s="15"/>
      <c r="V13" s="15"/>
      <c r="W13" s="16"/>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row>
    <row r="14" spans="1:68" ht="12" customHeight="1" outlineLevel="1" x14ac:dyDescent="0.35">
      <c r="A14" s="6"/>
      <c r="B14" s="7"/>
      <c r="C14" s="17"/>
      <c r="D14" s="12"/>
      <c r="E14" s="17"/>
      <c r="F14" s="13"/>
      <c r="G14" s="13"/>
      <c r="H14" s="13"/>
      <c r="I14" s="13"/>
      <c r="J14" s="13"/>
      <c r="K14" s="13"/>
      <c r="L14" s="13"/>
      <c r="M14" s="13"/>
      <c r="N14" s="13"/>
      <c r="O14" s="13"/>
      <c r="P14" s="13"/>
      <c r="Q14" s="13"/>
      <c r="R14" s="13"/>
      <c r="S14" s="15"/>
      <c r="T14" s="19"/>
      <c r="U14" s="15"/>
      <c r="V14" s="15"/>
      <c r="W14" s="16"/>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row>
    <row r="15" spans="1:68" ht="12" customHeight="1" outlineLevel="1" x14ac:dyDescent="0.35">
      <c r="A15" s="6"/>
      <c r="B15" s="7"/>
      <c r="C15" s="17"/>
      <c r="D15" s="12"/>
      <c r="E15" s="17"/>
      <c r="F15" s="13"/>
      <c r="G15" s="13"/>
      <c r="H15" s="13"/>
      <c r="I15" s="13"/>
      <c r="J15" s="13"/>
      <c r="K15" s="13"/>
      <c r="L15" s="13"/>
      <c r="M15" s="13"/>
      <c r="N15" s="13"/>
      <c r="O15" s="13"/>
      <c r="P15" s="13"/>
      <c r="Q15" s="13"/>
      <c r="R15" s="13"/>
      <c r="S15" s="15"/>
      <c r="T15" s="19"/>
      <c r="U15" s="15"/>
      <c r="V15" s="15"/>
      <c r="W15" s="16"/>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row>
    <row r="16" spans="1:68" ht="12" customHeight="1" outlineLevel="1" x14ac:dyDescent="0.35">
      <c r="A16" s="6"/>
      <c r="B16" s="7"/>
      <c r="C16" s="17"/>
      <c r="D16" s="12"/>
      <c r="E16" s="17"/>
      <c r="F16" s="13"/>
      <c r="G16" s="13"/>
      <c r="H16" s="13"/>
      <c r="I16" s="13"/>
      <c r="J16" s="13"/>
      <c r="K16" s="13"/>
      <c r="L16" s="13"/>
      <c r="M16" s="13"/>
      <c r="N16" s="13"/>
      <c r="O16" s="13"/>
      <c r="P16" s="13"/>
      <c r="Q16" s="13"/>
      <c r="R16" s="13"/>
      <c r="S16" s="15"/>
      <c r="T16" s="19"/>
      <c r="U16" s="15"/>
      <c r="V16" s="15"/>
      <c r="W16" s="16"/>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row>
    <row r="17" spans="1:79" ht="12" customHeight="1" outlineLevel="1" x14ac:dyDescent="0.35">
      <c r="A17" s="6"/>
      <c r="B17" s="7"/>
      <c r="C17" s="20">
        <v>0</v>
      </c>
      <c r="D17" s="12"/>
      <c r="E17" s="17"/>
      <c r="F17" s="13"/>
      <c r="G17" s="21"/>
      <c r="H17" s="13"/>
      <c r="I17" s="13"/>
      <c r="J17" s="13"/>
      <c r="K17" s="13"/>
      <c r="L17" s="13"/>
      <c r="M17" s="13"/>
      <c r="N17" s="13"/>
      <c r="O17" s="13"/>
      <c r="P17" s="13"/>
      <c r="Q17" s="13"/>
      <c r="R17" s="13"/>
      <c r="S17" s="15"/>
      <c r="T17" s="19"/>
      <c r="U17" s="15"/>
      <c r="V17" s="15"/>
      <c r="W17" s="16"/>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row>
    <row r="18" spans="1:79" ht="12" customHeight="1" outlineLevel="1" x14ac:dyDescent="0.35">
      <c r="A18" s="6"/>
      <c r="B18" s="7"/>
      <c r="C18" s="17"/>
      <c r="D18" s="17"/>
      <c r="E18" s="17"/>
      <c r="F18" s="17"/>
      <c r="G18" s="17"/>
      <c r="H18" s="17"/>
      <c r="I18" s="17"/>
      <c r="J18" s="22"/>
      <c r="K18" s="22"/>
      <c r="L18" s="22"/>
      <c r="M18" s="22"/>
      <c r="N18" s="22"/>
      <c r="O18" s="22"/>
      <c r="P18" s="22"/>
      <c r="Q18" s="22"/>
      <c r="R18" s="22"/>
      <c r="S18" s="22"/>
      <c r="T18" s="22"/>
      <c r="U18" s="22"/>
      <c r="V18" s="22"/>
      <c r="W18" s="16"/>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row>
    <row r="19" spans="1:79" ht="12" customHeight="1" outlineLevel="1" x14ac:dyDescent="0.35">
      <c r="A19" s="6"/>
      <c r="B19" s="7"/>
      <c r="C19" s="17"/>
      <c r="D19" s="17"/>
      <c r="E19" s="17"/>
      <c r="F19" s="17"/>
      <c r="G19" s="17"/>
      <c r="H19" s="17"/>
      <c r="I19" s="17"/>
      <c r="J19" s="17"/>
      <c r="K19" s="17"/>
      <c r="L19" s="22"/>
      <c r="M19" s="22"/>
      <c r="N19" s="22"/>
      <c r="O19" s="22"/>
      <c r="P19" s="22"/>
      <c r="Q19" s="22"/>
      <c r="R19" s="22"/>
      <c r="S19" s="22"/>
      <c r="T19" s="22"/>
      <c r="U19" s="22"/>
      <c r="V19" s="22"/>
      <c r="W19" s="16"/>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row>
    <row r="20" spans="1:79" ht="12" customHeight="1" outlineLevel="1" x14ac:dyDescent="0.35">
      <c r="A20" s="6"/>
      <c r="B20" s="7"/>
      <c r="C20" s="7"/>
      <c r="D20" s="7"/>
      <c r="E20" s="7"/>
      <c r="F20" s="7"/>
      <c r="G20" s="7"/>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row>
    <row r="21" spans="1:79" ht="5.15" customHeight="1" outlineLevel="1" thickBot="1" x14ac:dyDescent="0.4">
      <c r="A21" s="6"/>
      <c r="B21" s="7"/>
      <c r="C21" s="7"/>
      <c r="D21" s="7"/>
      <c r="E21" s="7"/>
      <c r="F21" s="7"/>
      <c r="G21" s="7"/>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row>
    <row r="22" spans="1:79" ht="5.15" customHeight="1" outlineLevel="1" x14ac:dyDescent="0.35">
      <c r="A22" s="6"/>
      <c r="B22" s="7"/>
      <c r="C22" s="9" t="s">
        <v>0</v>
      </c>
      <c r="D22" s="9"/>
      <c r="E22" s="9"/>
      <c r="F22" s="9"/>
      <c r="G22" s="9"/>
      <c r="H22" s="9"/>
      <c r="I22" s="9"/>
      <c r="J22" s="9"/>
      <c r="K22" s="10"/>
      <c r="L22" s="10"/>
      <c r="M22" s="10"/>
      <c r="N22" s="10"/>
      <c r="O22" s="10"/>
      <c r="P22" s="10"/>
      <c r="Q22" s="10"/>
      <c r="R22" s="10"/>
      <c r="S22" s="10"/>
      <c r="T22" s="10"/>
      <c r="U22" s="10"/>
      <c r="V22" s="10"/>
      <c r="W22" s="10"/>
      <c r="X22" s="10"/>
      <c r="Y22" s="10"/>
      <c r="Z22" s="10"/>
      <c r="AA22" s="10"/>
      <c r="AB22" s="10"/>
      <c r="AC22" s="10"/>
      <c r="AD22" s="10"/>
      <c r="AE22" s="10"/>
      <c r="AF22" s="10"/>
      <c r="AG22" s="10"/>
      <c r="AH22" s="11"/>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row>
    <row r="23" spans="1:79" ht="12" customHeight="1" outlineLevel="1" x14ac:dyDescent="0.35">
      <c r="A23" s="6"/>
      <c r="B23" s="7"/>
      <c r="C23" s="12"/>
      <c r="D23" s="12"/>
      <c r="E23" s="12" t="s">
        <v>1</v>
      </c>
      <c r="F23" s="13"/>
      <c r="G23" s="14" t="s">
        <v>296</v>
      </c>
      <c r="H23" s="13"/>
      <c r="I23" s="13"/>
      <c r="J23" s="13"/>
      <c r="K23" s="13"/>
      <c r="L23" s="13"/>
      <c r="M23" s="13"/>
      <c r="N23" s="13"/>
      <c r="O23" s="13"/>
      <c r="P23" s="13"/>
      <c r="Q23" s="13"/>
      <c r="R23" s="13"/>
      <c r="S23" s="15"/>
      <c r="T23" s="13"/>
      <c r="U23" s="13"/>
      <c r="V23" s="13"/>
      <c r="W23" s="13"/>
      <c r="X23" s="13"/>
      <c r="Y23" s="13"/>
      <c r="Z23" s="13"/>
      <c r="AA23" s="13"/>
      <c r="AB23" s="13"/>
      <c r="AC23" s="13"/>
      <c r="AD23" s="13"/>
      <c r="AE23" s="13"/>
      <c r="AF23" s="15"/>
      <c r="AG23" s="15"/>
      <c r="AH23" s="16"/>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row>
    <row r="24" spans="1:79" ht="12" customHeight="1" outlineLevel="1" x14ac:dyDescent="0.35">
      <c r="A24" s="6"/>
      <c r="B24" s="7"/>
      <c r="C24" s="12"/>
      <c r="D24" s="12"/>
      <c r="E24" s="17"/>
      <c r="F24" s="13"/>
      <c r="G24" s="18"/>
      <c r="H24" s="13"/>
      <c r="I24" s="13"/>
      <c r="J24" s="13"/>
      <c r="K24" s="13"/>
      <c r="L24" s="13"/>
      <c r="M24" s="13"/>
      <c r="N24" s="13"/>
      <c r="O24" s="13"/>
      <c r="P24" s="13"/>
      <c r="Q24" s="13"/>
      <c r="R24" s="13"/>
      <c r="S24" s="15"/>
      <c r="T24" s="13"/>
      <c r="U24" s="13"/>
      <c r="V24" s="13"/>
      <c r="W24" s="13"/>
      <c r="X24" s="13"/>
      <c r="Y24" s="13"/>
      <c r="Z24" s="13"/>
      <c r="AA24" s="13"/>
      <c r="AB24" s="13"/>
      <c r="AC24" s="13"/>
      <c r="AD24" s="13"/>
      <c r="AE24" s="19"/>
      <c r="AF24" s="15"/>
      <c r="AG24" s="15"/>
      <c r="AH24" s="16"/>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row>
    <row r="25" spans="1:79" ht="12" customHeight="1" outlineLevel="1" x14ac:dyDescent="0.35">
      <c r="A25" s="6"/>
      <c r="B25" s="7"/>
      <c r="C25" s="17"/>
      <c r="D25" s="12"/>
      <c r="E25" s="17"/>
      <c r="F25" s="13"/>
      <c r="G25" s="13"/>
      <c r="H25" s="13"/>
      <c r="I25" s="13"/>
      <c r="J25" s="13"/>
      <c r="K25" s="13"/>
      <c r="L25" s="13"/>
      <c r="M25" s="13"/>
      <c r="N25" s="13"/>
      <c r="O25" s="13"/>
      <c r="P25" s="13"/>
      <c r="Q25" s="13"/>
      <c r="R25" s="13"/>
      <c r="S25" s="15"/>
      <c r="T25" s="13"/>
      <c r="U25" s="13"/>
      <c r="V25" s="13"/>
      <c r="W25" s="13"/>
      <c r="X25" s="13"/>
      <c r="Y25" s="13"/>
      <c r="Z25" s="13"/>
      <c r="AA25" s="13"/>
      <c r="AB25" s="13"/>
      <c r="AC25" s="13"/>
      <c r="AD25" s="13"/>
      <c r="AE25" s="19"/>
      <c r="AF25" s="15"/>
      <c r="AG25" s="15"/>
      <c r="AH25" s="16"/>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row>
    <row r="26" spans="1:79" ht="12" customHeight="1" outlineLevel="1" x14ac:dyDescent="0.35">
      <c r="A26" s="6"/>
      <c r="B26" s="7"/>
      <c r="C26" s="20">
        <v>0</v>
      </c>
      <c r="D26" s="12"/>
      <c r="E26" s="17"/>
      <c r="F26" s="13"/>
      <c r="G26" s="21"/>
      <c r="H26" s="13"/>
      <c r="I26" s="13"/>
      <c r="J26" s="13"/>
      <c r="K26" s="13"/>
      <c r="L26" s="13"/>
      <c r="M26" s="13"/>
      <c r="N26" s="13"/>
      <c r="O26" s="13"/>
      <c r="P26" s="13"/>
      <c r="Q26" s="13"/>
      <c r="R26" s="13"/>
      <c r="S26" s="15"/>
      <c r="T26" s="13"/>
      <c r="U26" s="13"/>
      <c r="V26" s="13"/>
      <c r="W26" s="13"/>
      <c r="X26" s="13"/>
      <c r="Y26" s="13"/>
      <c r="Z26" s="13"/>
      <c r="AA26" s="13"/>
      <c r="AB26" s="13"/>
      <c r="AC26" s="13"/>
      <c r="AD26" s="13"/>
      <c r="AE26" s="19"/>
      <c r="AF26" s="15"/>
      <c r="AG26" s="15"/>
      <c r="AH26" s="16"/>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row>
    <row r="27" spans="1:79" ht="12" customHeight="1" outlineLevel="1" x14ac:dyDescent="0.35">
      <c r="A27" s="6"/>
      <c r="B27" s="7"/>
      <c r="C27" s="17"/>
      <c r="D27" s="17"/>
      <c r="E27" s="17"/>
      <c r="F27" s="17"/>
      <c r="G27" s="17"/>
      <c r="H27" s="17"/>
      <c r="I27" s="17"/>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16"/>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row>
    <row r="28" spans="1:79" ht="12" customHeight="1" outlineLevel="1" x14ac:dyDescent="0.35">
      <c r="A28" s="6"/>
      <c r="B28" s="7"/>
      <c r="C28" s="17"/>
      <c r="D28" s="17"/>
      <c r="E28" s="17"/>
      <c r="F28" s="17"/>
      <c r="G28" s="17"/>
      <c r="H28" s="17"/>
      <c r="I28" s="17"/>
      <c r="J28" s="17"/>
      <c r="K28" s="17"/>
      <c r="L28" s="22"/>
      <c r="M28" s="22"/>
      <c r="N28" s="22"/>
      <c r="O28" s="22"/>
      <c r="P28" s="22"/>
      <c r="Q28" s="22"/>
      <c r="R28" s="22"/>
      <c r="S28" s="22"/>
      <c r="T28" s="22"/>
      <c r="U28" s="22"/>
      <c r="V28" s="22"/>
      <c r="W28" s="22"/>
      <c r="X28" s="22"/>
      <c r="Y28" s="22"/>
      <c r="Z28" s="22"/>
      <c r="AA28" s="22"/>
      <c r="AB28" s="22"/>
      <c r="AC28" s="22"/>
      <c r="AD28" s="22"/>
      <c r="AE28" s="22"/>
      <c r="AF28" s="22"/>
      <c r="AG28" s="22"/>
      <c r="AH28" s="16"/>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row>
    <row r="29" spans="1:79" ht="12" customHeight="1" outlineLevel="1" x14ac:dyDescent="0.35">
      <c r="A29" s="6"/>
      <c r="B29" s="7"/>
      <c r="C29" s="17"/>
      <c r="D29" s="17"/>
      <c r="E29" s="17"/>
      <c r="F29" s="17"/>
      <c r="G29" s="17"/>
      <c r="H29" s="17"/>
      <c r="I29" s="17"/>
      <c r="J29" s="17"/>
      <c r="K29" s="17"/>
      <c r="L29" s="17"/>
      <c r="M29" s="17"/>
      <c r="N29" s="23"/>
      <c r="O29" s="23"/>
      <c r="P29" s="24"/>
      <c r="Q29" s="24"/>
      <c r="R29" s="24"/>
      <c r="S29" s="22"/>
      <c r="T29" s="24"/>
      <c r="U29" s="24"/>
      <c r="V29" s="24"/>
      <c r="W29" s="24"/>
      <c r="X29" s="24"/>
      <c r="Y29" s="24"/>
      <c r="Z29" s="24"/>
      <c r="AA29" s="24"/>
      <c r="AB29" s="24"/>
      <c r="AC29" s="24"/>
      <c r="AD29" s="24"/>
      <c r="AE29" s="22"/>
      <c r="AF29" s="22"/>
      <c r="AG29" s="22"/>
      <c r="AH29" s="16"/>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row>
    <row r="30" spans="1:79" ht="12" customHeight="1" outlineLevel="1" x14ac:dyDescent="0.35">
      <c r="A30" s="6"/>
      <c r="B30" s="7"/>
      <c r="C30" s="17"/>
      <c r="D30" s="17"/>
      <c r="E30" s="17"/>
      <c r="F30" s="17"/>
      <c r="G30" s="17"/>
      <c r="H30" s="17"/>
      <c r="I30" s="17"/>
      <c r="J30" s="17"/>
      <c r="K30" s="17"/>
      <c r="L30" s="17"/>
      <c r="M30" s="17"/>
      <c r="N30" s="23"/>
      <c r="O30" s="23"/>
      <c r="P30" s="24"/>
      <c r="Q30" s="24"/>
      <c r="R30" s="24"/>
      <c r="S30" s="22"/>
      <c r="T30" s="24"/>
      <c r="U30" s="24"/>
      <c r="V30" s="24"/>
      <c r="W30" s="24"/>
      <c r="X30" s="24"/>
      <c r="Y30" s="24"/>
      <c r="Z30" s="24"/>
      <c r="AA30" s="24"/>
      <c r="AB30" s="24"/>
      <c r="AC30" s="24"/>
      <c r="AD30" s="24"/>
      <c r="AE30" s="22"/>
      <c r="AF30" s="22"/>
      <c r="AG30" s="22"/>
      <c r="AH30" s="16"/>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row>
    <row r="31" spans="1:79" ht="14.5" outlineLevel="1" x14ac:dyDescent="0.35">
      <c r="A31" s="6"/>
      <c r="B31" s="7"/>
      <c r="C31" s="17"/>
      <c r="D31" s="17"/>
      <c r="E31" s="17"/>
      <c r="F31" s="26"/>
      <c r="G31" t="s">
        <v>907</v>
      </c>
      <c r="H31" s="683">
        <f>MIN(364,INT((I31 - DATE(YEAR(I31),1,1))))</f>
        <v>348</v>
      </c>
      <c r="I31" s="684">
        <v>43814</v>
      </c>
      <c r="J31" s="605" t="str">
        <f>IF(i_grain_income_date&gt;MAX($U$99:$AD$117),"","**ERROR**")</f>
        <v/>
      </c>
      <c r="K31" s="26"/>
      <c r="L31" s="26"/>
      <c r="M31" s="26"/>
      <c r="N31" s="186"/>
      <c r="O31" s="188"/>
      <c r="P31" s="35"/>
      <c r="Q31" s="35"/>
      <c r="R31" s="35"/>
      <c r="S31" s="35"/>
      <c r="T31" s="35"/>
      <c r="U31" s="35"/>
      <c r="V31" s="35"/>
      <c r="W31" s="35"/>
      <c r="X31" s="35"/>
      <c r="Y31" s="35"/>
      <c r="Z31" s="35"/>
      <c r="AA31" s="35"/>
      <c r="AB31" s="35"/>
      <c r="AC31" s="35"/>
      <c r="AD31" s="35"/>
      <c r="AE31" s="35"/>
      <c r="AF31" s="35"/>
      <c r="AG31" s="35"/>
      <c r="AH31" s="16"/>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row>
    <row r="32" spans="1:79" ht="14.5" outlineLevel="1" x14ac:dyDescent="0.35">
      <c r="A32" s="6"/>
      <c r="B32" s="7"/>
      <c r="C32" s="17"/>
      <c r="D32" s="17"/>
      <c r="E32" s="17"/>
      <c r="F32" s="26"/>
      <c r="H32" s="603"/>
      <c r="J32" s="35"/>
      <c r="K32" s="26"/>
      <c r="L32" s="26"/>
      <c r="M32" s="604"/>
      <c r="N32" s="186"/>
      <c r="O32" s="188"/>
      <c r="P32" s="35"/>
      <c r="Q32" s="35"/>
      <c r="R32" s="35"/>
      <c r="S32" s="35"/>
      <c r="T32" s="35"/>
      <c r="U32" s="35"/>
      <c r="V32" s="35"/>
      <c r="W32" s="35"/>
      <c r="X32" s="35"/>
      <c r="Y32" s="35"/>
      <c r="Z32" s="35"/>
      <c r="AA32" s="35"/>
      <c r="AB32" s="35"/>
      <c r="AC32" s="35"/>
      <c r="AD32" s="35"/>
      <c r="AE32" s="35"/>
      <c r="AF32" s="35"/>
      <c r="AG32" s="35"/>
      <c r="AH32" s="16"/>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row>
    <row r="33" spans="1:79" ht="14.5" outlineLevel="1" x14ac:dyDescent="0.35">
      <c r="A33" s="6"/>
      <c r="B33" s="7"/>
      <c r="C33" s="17"/>
      <c r="D33" s="17"/>
      <c r="E33" s="17"/>
      <c r="F33" s="26"/>
      <c r="G33" t="s">
        <v>905</v>
      </c>
      <c r="H33" s="686">
        <f>$H$31-7</f>
        <v>341</v>
      </c>
      <c r="J33" s="35"/>
      <c r="K33" s="26"/>
      <c r="L33" s="26"/>
      <c r="M33" s="26"/>
      <c r="N33" s="186"/>
      <c r="O33" s="188"/>
      <c r="P33" s="35"/>
      <c r="Q33" s="35"/>
      <c r="R33" s="35"/>
      <c r="S33" s="35"/>
      <c r="T33" s="35"/>
      <c r="U33" s="35"/>
      <c r="V33" s="35"/>
      <c r="W33" s="35"/>
      <c r="X33" s="35"/>
      <c r="Y33" s="35"/>
      <c r="Z33" s="35"/>
      <c r="AA33" s="35"/>
      <c r="AB33" s="35"/>
      <c r="AC33" s="35"/>
      <c r="AD33" s="35"/>
      <c r="AE33" s="35"/>
      <c r="AF33" s="35"/>
      <c r="AG33" s="35"/>
      <c r="AH33" s="16"/>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row>
    <row r="34" spans="1:79" ht="14.5" outlineLevel="1" x14ac:dyDescent="0.35">
      <c r="A34" s="6"/>
      <c r="B34" s="7"/>
      <c r="C34" s="17"/>
      <c r="D34" s="17"/>
      <c r="E34" s="17"/>
      <c r="F34" s="26"/>
      <c r="G34" t="s">
        <v>906</v>
      </c>
      <c r="H34" s="686">
        <f>$H$31+7</f>
        <v>355</v>
      </c>
      <c r="J34" s="35"/>
      <c r="K34" s="26"/>
      <c r="L34" s="26"/>
      <c r="M34" s="26"/>
      <c r="N34" s="186"/>
      <c r="O34" s="188"/>
      <c r="P34" s="35"/>
      <c r="Q34" s="35"/>
      <c r="R34" s="35"/>
      <c r="S34" s="35"/>
      <c r="T34" s="35"/>
      <c r="U34" s="35"/>
      <c r="V34" s="35"/>
      <c r="W34" s="35"/>
      <c r="X34" s="35"/>
      <c r="Y34" s="35"/>
      <c r="Z34" s="35"/>
      <c r="AA34" s="35"/>
      <c r="AB34" s="35"/>
      <c r="AC34" s="35"/>
      <c r="AD34" s="35"/>
      <c r="AE34" s="35"/>
      <c r="AF34" s="35"/>
      <c r="AG34" s="35"/>
      <c r="AH34" s="16"/>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row>
    <row r="35" spans="1:79" ht="14.5" outlineLevel="1" x14ac:dyDescent="0.35">
      <c r="A35" s="6"/>
      <c r="B35" s="7"/>
      <c r="C35" s="17"/>
      <c r="D35" s="17"/>
      <c r="E35" s="17"/>
      <c r="F35" s="26"/>
      <c r="G35" t="s">
        <v>926</v>
      </c>
      <c r="H35" s="240" t="b">
        <v>1</v>
      </c>
      <c r="J35" s="35"/>
      <c r="K35" s="26"/>
      <c r="L35" s="26"/>
      <c r="M35" s="26"/>
      <c r="N35" s="186"/>
      <c r="O35" s="188"/>
      <c r="P35" s="35"/>
      <c r="Q35" s="35"/>
      <c r="R35" s="35"/>
      <c r="S35" s="35"/>
      <c r="T35" s="35"/>
      <c r="U35" s="35"/>
      <c r="V35" s="35"/>
      <c r="W35" s="35"/>
      <c r="X35" s="35"/>
      <c r="Y35" s="35"/>
      <c r="Z35" s="35"/>
      <c r="AA35" s="35"/>
      <c r="AB35" s="35"/>
      <c r="AC35" s="35"/>
      <c r="AD35" s="35"/>
      <c r="AE35" s="35"/>
      <c r="AF35" s="35"/>
      <c r="AG35" s="35"/>
      <c r="AH35" s="16"/>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row>
    <row r="36" spans="1:79" ht="14.5" outlineLevel="1" x14ac:dyDescent="0.35">
      <c r="A36" s="6"/>
      <c r="B36" s="7"/>
      <c r="C36" s="17"/>
      <c r="D36" s="17"/>
      <c r="E36" s="17"/>
      <c r="F36" s="26"/>
      <c r="J36" s="35"/>
      <c r="K36" s="26"/>
      <c r="L36" s="26"/>
      <c r="M36" s="26"/>
      <c r="N36" s="186"/>
      <c r="O36" s="188"/>
      <c r="P36" s="35"/>
      <c r="Q36" s="35"/>
      <c r="R36" s="35"/>
      <c r="S36" s="35"/>
      <c r="T36" s="35"/>
      <c r="U36" s="35"/>
      <c r="V36" s="35"/>
      <c r="W36" s="35"/>
      <c r="X36" s="35"/>
      <c r="Y36" s="35"/>
      <c r="Z36" s="35"/>
      <c r="AA36" s="35"/>
      <c r="AB36" s="35"/>
      <c r="AC36" s="35"/>
      <c r="AD36" s="35"/>
      <c r="AE36" s="35"/>
      <c r="AF36" s="35"/>
      <c r="AG36" s="35"/>
      <c r="AH36" s="16"/>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row>
    <row r="37" spans="1:79" ht="14.5" outlineLevel="1" x14ac:dyDescent="0.35">
      <c r="A37" s="6"/>
      <c r="B37" s="7"/>
      <c r="C37" s="17"/>
      <c r="D37" s="17"/>
      <c r="E37" s="17"/>
      <c r="F37" s="26"/>
      <c r="G37" s="190" t="s">
        <v>725</v>
      </c>
      <c r="J37" s="35"/>
      <c r="K37" s="26"/>
      <c r="L37" s="26"/>
      <c r="M37" s="26"/>
      <c r="N37" s="186"/>
      <c r="O37" s="188"/>
      <c r="P37" s="35"/>
      <c r="Q37" s="35"/>
      <c r="R37" s="35"/>
      <c r="S37" s="35"/>
      <c r="T37" s="35"/>
      <c r="U37" s="35"/>
      <c r="V37" s="35"/>
      <c r="W37" s="35"/>
      <c r="X37" s="35"/>
      <c r="Y37" s="35"/>
      <c r="Z37" s="35"/>
      <c r="AA37" s="35"/>
      <c r="AB37" s="35"/>
      <c r="AC37" s="35"/>
      <c r="AD37" s="35"/>
      <c r="AE37" s="35"/>
      <c r="AF37" s="35"/>
      <c r="AG37" s="35"/>
      <c r="AH37" s="16"/>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row>
    <row r="38" spans="1:79" ht="14.5" outlineLevel="1" x14ac:dyDescent="0.35">
      <c r="A38" s="6"/>
      <c r="B38" s="7"/>
      <c r="C38" s="17"/>
      <c r="D38" s="17"/>
      <c r="E38" s="17"/>
      <c r="F38" s="26"/>
      <c r="G38" s="34"/>
      <c r="H38" s="35" t="s">
        <v>75</v>
      </c>
      <c r="I38" s="683">
        <f>MIN(51,INT((J38 - DATE(YEAR(J38),1,1))/7))*7</f>
        <v>91</v>
      </c>
      <c r="J38" s="685">
        <v>43560</v>
      </c>
      <c r="K38" s="662" t="str">
        <f>IF(dry_seed_start&lt;MIN(General!i_date_node_zm),"**ERROR**","")</f>
        <v/>
      </c>
      <c r="L38" s="26"/>
      <c r="M38" s="26"/>
      <c r="N38" s="186"/>
      <c r="O38" s="188"/>
      <c r="P38" s="35"/>
      <c r="Q38" s="35"/>
      <c r="R38" s="35"/>
      <c r="S38" s="35"/>
      <c r="T38" s="35"/>
      <c r="U38" s="35"/>
      <c r="V38" s="35"/>
      <c r="W38" s="35"/>
      <c r="X38" s="35"/>
      <c r="Y38" s="35"/>
      <c r="Z38" s="35"/>
      <c r="AA38" s="35"/>
      <c r="AB38" s="35"/>
      <c r="AC38" s="35"/>
      <c r="AD38" s="35"/>
      <c r="AE38" s="35"/>
      <c r="AF38" s="35"/>
      <c r="AG38" s="35"/>
      <c r="AH38" s="16"/>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row>
    <row r="39" spans="1:79" ht="14.5" outlineLevel="1" x14ac:dyDescent="0.35">
      <c r="A39" s="6"/>
      <c r="B39" s="7"/>
      <c r="C39" s="17"/>
      <c r="D39" s="17"/>
      <c r="E39" s="17"/>
      <c r="F39" s="26"/>
      <c r="G39" s="34"/>
      <c r="K39" s="663"/>
      <c r="L39" s="26"/>
      <c r="M39" s="26"/>
      <c r="N39" s="186"/>
      <c r="O39" s="188"/>
      <c r="P39" s="35"/>
      <c r="Q39" s="35"/>
      <c r="R39" s="35"/>
      <c r="S39" s="35"/>
      <c r="T39" s="35"/>
      <c r="U39" s="35"/>
      <c r="V39" s="35"/>
      <c r="W39" s="35"/>
      <c r="X39" s="35"/>
      <c r="Y39" s="35"/>
      <c r="Z39" s="35"/>
      <c r="AA39" s="35"/>
      <c r="AB39" s="35"/>
      <c r="AC39" s="35"/>
      <c r="AD39" s="35"/>
      <c r="AE39" s="35"/>
      <c r="AF39" s="35"/>
      <c r="AG39" s="35"/>
      <c r="AH39" s="16"/>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row>
    <row r="40" spans="1:79" ht="14.5" outlineLevel="1" x14ac:dyDescent="0.35">
      <c r="A40" s="6"/>
      <c r="B40" s="7"/>
      <c r="C40" s="17"/>
      <c r="D40" s="17"/>
      <c r="E40" s="17"/>
      <c r="F40" s="26"/>
      <c r="G40" s="34"/>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16"/>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row>
    <row r="41" spans="1:79" ht="14.5" x14ac:dyDescent="0.35">
      <c r="A41" s="6"/>
      <c r="B41" s="7"/>
      <c r="C41" s="17"/>
      <c r="D41" s="17"/>
      <c r="E41" s="17"/>
      <c r="F41" s="26"/>
      <c r="G41" s="190" t="s">
        <v>297</v>
      </c>
      <c r="H41" s="35"/>
      <c r="I41" s="35"/>
      <c r="J41" s="35"/>
      <c r="K41" s="186"/>
      <c r="L41" s="186"/>
      <c r="M41" s="186"/>
      <c r="N41" s="35"/>
      <c r="O41" s="35"/>
      <c r="P41" s="35"/>
      <c r="Q41" s="35"/>
      <c r="R41" s="35"/>
      <c r="S41" s="35"/>
      <c r="T41" s="35"/>
      <c r="U41" s="35"/>
      <c r="V41" s="35"/>
      <c r="W41" s="35"/>
      <c r="X41" s="35"/>
      <c r="Y41" s="35"/>
      <c r="Z41" s="35"/>
      <c r="AA41" s="35"/>
      <c r="AB41" s="35"/>
      <c r="AC41" s="35"/>
      <c r="AD41" s="35"/>
      <c r="AE41" s="35"/>
      <c r="AF41" s="35"/>
      <c r="AG41" s="35"/>
      <c r="AH41" s="16"/>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row>
    <row r="42" spans="1:79" ht="14.5" x14ac:dyDescent="0.35">
      <c r="A42" s="6"/>
      <c r="B42" s="7"/>
      <c r="C42" s="17"/>
      <c r="D42" s="17"/>
      <c r="E42" s="17"/>
      <c r="F42" s="26"/>
      <c r="G42" s="190"/>
      <c r="H42" s="35"/>
      <c r="I42" s="35"/>
      <c r="J42" s="35"/>
      <c r="K42" s="186"/>
      <c r="L42" s="186"/>
      <c r="M42" s="186"/>
      <c r="N42" s="35"/>
      <c r="O42" s="35"/>
      <c r="P42" s="35"/>
      <c r="Q42" s="35"/>
      <c r="R42" s="35"/>
      <c r="S42" s="35"/>
      <c r="T42" s="35"/>
      <c r="U42" s="35"/>
      <c r="V42" s="35"/>
      <c r="W42" s="35"/>
      <c r="X42" s="35"/>
      <c r="Y42" s="35"/>
      <c r="Z42" s="35"/>
      <c r="AA42" s="35"/>
      <c r="AB42" s="35"/>
      <c r="AC42" s="35"/>
      <c r="AD42" s="35"/>
      <c r="AE42" s="35"/>
      <c r="AF42" s="35"/>
      <c r="AG42" s="35"/>
      <c r="AH42" s="16"/>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row>
    <row r="43" spans="1:79" ht="14.5" x14ac:dyDescent="0.35">
      <c r="A43" s="6"/>
      <c r="B43" s="7"/>
      <c r="C43" s="17"/>
      <c r="D43" s="17"/>
      <c r="E43" s="17"/>
      <c r="F43" s="26"/>
      <c r="G43" s="35" t="s">
        <v>1169</v>
      </c>
      <c r="H43" s="35"/>
      <c r="I43" s="863">
        <f>I44</f>
        <v>91</v>
      </c>
      <c r="J43" s="863">
        <f t="shared" ref="J43:P43" si="0">J44</f>
        <v>98</v>
      </c>
      <c r="K43" s="863">
        <f t="shared" si="0"/>
        <v>105</v>
      </c>
      <c r="L43" s="863">
        <f t="shared" si="0"/>
        <v>112</v>
      </c>
      <c r="M43" s="863">
        <f t="shared" si="0"/>
        <v>119</v>
      </c>
      <c r="N43" s="863">
        <f t="shared" si="0"/>
        <v>126</v>
      </c>
      <c r="O43" s="863">
        <f t="shared" si="0"/>
        <v>133</v>
      </c>
      <c r="P43" s="863">
        <f t="shared" si="0"/>
        <v>140</v>
      </c>
      <c r="Q43" s="35"/>
      <c r="R43" s="35"/>
      <c r="S43" s="35"/>
      <c r="T43" s="35"/>
      <c r="U43" s="35"/>
      <c r="V43" s="35"/>
      <c r="W43" s="35"/>
      <c r="X43" s="35"/>
      <c r="Y43" s="35"/>
      <c r="Z43" s="35"/>
      <c r="AA43" s="35"/>
      <c r="AB43" s="35"/>
      <c r="AC43" s="35"/>
      <c r="AD43" s="35"/>
      <c r="AE43" s="35"/>
      <c r="AF43" s="35"/>
      <c r="AG43" s="35"/>
      <c r="AH43" s="16"/>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row>
    <row r="44" spans="1:79" ht="14.5" outlineLevel="1" x14ac:dyDescent="0.35">
      <c r="A44" s="6"/>
      <c r="B44" s="7"/>
      <c r="C44" s="17"/>
      <c r="D44" s="17"/>
      <c r="E44" s="17"/>
      <c r="F44" s="26"/>
      <c r="G44" s="32"/>
      <c r="H44" s="153" t="s">
        <v>356</v>
      </c>
      <c r="I44" s="101">
        <f>dry_seed_start</f>
        <v>91</v>
      </c>
      <c r="J44" s="101">
        <f>I44+7</f>
        <v>98</v>
      </c>
      <c r="K44" s="101">
        <f t="shared" ref="K44:P44" si="1">J44+7</f>
        <v>105</v>
      </c>
      <c r="L44" s="101">
        <f t="shared" si="1"/>
        <v>112</v>
      </c>
      <c r="M44" s="101">
        <f t="shared" si="1"/>
        <v>119</v>
      </c>
      <c r="N44" s="101">
        <f t="shared" si="1"/>
        <v>126</v>
      </c>
      <c r="O44" s="101">
        <f t="shared" si="1"/>
        <v>133</v>
      </c>
      <c r="P44" s="101">
        <f t="shared" si="1"/>
        <v>140</v>
      </c>
      <c r="Q44" s="35"/>
      <c r="R44" s="35"/>
      <c r="S44" s="35"/>
      <c r="T44" s="35"/>
      <c r="U44" s="35"/>
      <c r="V44" s="35"/>
      <c r="W44" s="35"/>
      <c r="X44" s="35"/>
      <c r="Y44" s="35"/>
      <c r="Z44" s="35"/>
      <c r="AA44" s="35"/>
      <c r="AB44" s="35"/>
      <c r="AC44" s="35"/>
      <c r="AD44" s="35"/>
      <c r="AE44" s="35"/>
      <c r="AF44" s="35"/>
      <c r="AG44" s="35"/>
      <c r="AH44" s="16"/>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row>
    <row r="45" spans="1:79" ht="14.5" outlineLevel="1" x14ac:dyDescent="0.35">
      <c r="A45" s="6"/>
      <c r="B45" s="7"/>
      <c r="C45" s="17"/>
      <c r="D45" s="17"/>
      <c r="E45" s="17"/>
      <c r="F45" s="26"/>
      <c r="G45" s="35"/>
      <c r="H45" s="633" t="str">
        <f>General!G17</f>
        <v>b</v>
      </c>
      <c r="I45" s="221">
        <v>13.367142857142859</v>
      </c>
      <c r="J45" s="221">
        <v>13.367142857142859</v>
      </c>
      <c r="K45" s="221">
        <v>6.3685714285714283</v>
      </c>
      <c r="L45" s="221">
        <v>5.46</v>
      </c>
      <c r="M45" s="221">
        <v>0</v>
      </c>
      <c r="N45" s="221">
        <v>0</v>
      </c>
      <c r="O45" s="221">
        <v>-17.554285714285712</v>
      </c>
      <c r="P45" s="221">
        <v>-21.865714285714287</v>
      </c>
      <c r="Q45" s="35"/>
      <c r="R45" s="35"/>
      <c r="S45" s="35"/>
      <c r="T45" s="35"/>
      <c r="U45" s="35"/>
      <c r="V45" s="35"/>
      <c r="W45" s="35"/>
      <c r="X45" s="35"/>
      <c r="Y45" s="35"/>
      <c r="Z45" s="35"/>
      <c r="AA45" s="35"/>
      <c r="AB45" s="35"/>
      <c r="AC45" s="35"/>
      <c r="AD45" s="35"/>
      <c r="AE45" s="35"/>
      <c r="AF45" s="35"/>
      <c r="AG45" s="35"/>
      <c r="AH45" s="16"/>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row>
    <row r="46" spans="1:79" ht="14.5" outlineLevel="1" x14ac:dyDescent="0.35">
      <c r="A46" s="6"/>
      <c r="B46" s="7"/>
      <c r="C46" s="17"/>
      <c r="D46" s="17"/>
      <c r="E46" s="17"/>
      <c r="F46" s="26"/>
      <c r="G46" s="35"/>
      <c r="H46" s="633" t="str">
        <f>General!G18</f>
        <v>bd</v>
      </c>
      <c r="I46" s="221">
        <v>13.367142857142859</v>
      </c>
      <c r="J46" s="221">
        <v>13.367142857142859</v>
      </c>
      <c r="K46" s="221">
        <v>6.3685714285714283</v>
      </c>
      <c r="L46" s="221">
        <v>5.46</v>
      </c>
      <c r="M46" s="221">
        <v>0</v>
      </c>
      <c r="N46" s="221">
        <v>0</v>
      </c>
      <c r="O46" s="221">
        <v>-17.554285714285712</v>
      </c>
      <c r="P46" s="221">
        <v>-21.865714285714287</v>
      </c>
      <c r="Q46" s="35"/>
      <c r="R46" s="35"/>
      <c r="S46" s="35"/>
      <c r="T46" s="35"/>
      <c r="U46" s="35"/>
      <c r="V46" s="35"/>
      <c r="W46" s="35"/>
      <c r="X46" s="35"/>
      <c r="Y46" s="35"/>
      <c r="Z46" s="35"/>
      <c r="AA46" s="35"/>
      <c r="AB46" s="35"/>
      <c r="AC46" s="35"/>
      <c r="AD46" s="35"/>
      <c r="AE46" s="35"/>
      <c r="AF46" s="35"/>
      <c r="AG46" s="35"/>
      <c r="AH46" s="16"/>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row>
    <row r="47" spans="1:79" ht="14.5" outlineLevel="1" x14ac:dyDescent="0.35">
      <c r="A47" s="6"/>
      <c r="B47" s="7"/>
      <c r="C47" s="17"/>
      <c r="D47" s="17"/>
      <c r="E47" s="17"/>
      <c r="F47" s="26"/>
      <c r="G47" s="35"/>
      <c r="H47" s="633" t="str">
        <f>General!G19</f>
        <v>f</v>
      </c>
      <c r="I47" s="221">
        <v>0</v>
      </c>
      <c r="J47" s="221">
        <v>0</v>
      </c>
      <c r="K47" s="221">
        <v>0</v>
      </c>
      <c r="L47" s="221">
        <v>0</v>
      </c>
      <c r="M47" s="221">
        <v>0</v>
      </c>
      <c r="N47" s="221">
        <v>0</v>
      </c>
      <c r="O47" s="221">
        <v>-27.717428571428599</v>
      </c>
      <c r="P47" s="221">
        <v>-32.673428571428602</v>
      </c>
      <c r="Q47" s="35"/>
      <c r="R47" s="35"/>
      <c r="S47" s="35"/>
      <c r="T47" s="35"/>
      <c r="U47" s="35"/>
      <c r="V47" s="35"/>
      <c r="W47" s="35"/>
      <c r="X47" s="35"/>
      <c r="Y47" s="35"/>
      <c r="Z47" s="35"/>
      <c r="AA47" s="35"/>
      <c r="AB47" s="35"/>
      <c r="AC47" s="35"/>
      <c r="AD47" s="35"/>
      <c r="AE47" s="35"/>
      <c r="AF47" s="35"/>
      <c r="AG47" s="35"/>
      <c r="AH47" s="16"/>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row>
    <row r="48" spans="1:79" ht="14.5" outlineLevel="1" x14ac:dyDescent="0.35">
      <c r="A48" s="6"/>
      <c r="B48" s="7"/>
      <c r="C48" s="17"/>
      <c r="D48" s="17"/>
      <c r="E48" s="17"/>
      <c r="F48" s="26"/>
      <c r="G48" s="35"/>
      <c r="H48" s="633" t="str">
        <f>General!G20</f>
        <v>h</v>
      </c>
      <c r="I48" s="221">
        <v>13.367142857142859</v>
      </c>
      <c r="J48" s="221">
        <v>13.367142857142859</v>
      </c>
      <c r="K48" s="221">
        <v>6.3685714285714283</v>
      </c>
      <c r="L48" s="221">
        <v>5.46</v>
      </c>
      <c r="M48" s="221">
        <v>0</v>
      </c>
      <c r="N48" s="221">
        <v>0</v>
      </c>
      <c r="O48" s="221">
        <v>-17.554285714285712</v>
      </c>
      <c r="P48" s="221">
        <v>-21.865714285714287</v>
      </c>
      <c r="Q48" s="35"/>
      <c r="R48" s="35"/>
      <c r="S48" s="35"/>
      <c r="T48" s="865"/>
      <c r="U48" s="35"/>
      <c r="V48" s="35"/>
      <c r="W48" s="35"/>
      <c r="X48" s="35"/>
      <c r="Y48" s="35"/>
      <c r="Z48" s="35"/>
      <c r="AA48" s="35"/>
      <c r="AB48" s="35"/>
      <c r="AC48" s="35"/>
      <c r="AD48" s="35"/>
      <c r="AE48" s="35"/>
      <c r="AF48" s="35"/>
      <c r="AG48" s="35"/>
      <c r="AH48" s="16"/>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row>
    <row r="49" spans="1:79" ht="14.5" outlineLevel="1" x14ac:dyDescent="0.35">
      <c r="A49" s="6"/>
      <c r="B49" s="7"/>
      <c r="C49" s="17"/>
      <c r="D49" s="17"/>
      <c r="E49" s="17"/>
      <c r="F49" s="26"/>
      <c r="G49" s="35"/>
      <c r="H49" s="633" t="str">
        <f>General!G21</f>
        <v>i</v>
      </c>
      <c r="I49" s="221">
        <v>0</v>
      </c>
      <c r="J49" s="221">
        <v>0</v>
      </c>
      <c r="K49" s="221">
        <v>0</v>
      </c>
      <c r="L49" s="221">
        <v>0</v>
      </c>
      <c r="M49" s="221">
        <v>0</v>
      </c>
      <c r="N49" s="221">
        <v>0</v>
      </c>
      <c r="O49" s="221">
        <v>-27.717428571428599</v>
      </c>
      <c r="P49" s="221">
        <v>-32.673428571428602</v>
      </c>
      <c r="Q49" s="35"/>
      <c r="R49" s="35"/>
      <c r="S49" s="35"/>
      <c r="T49" s="865"/>
      <c r="U49" s="35"/>
      <c r="V49" s="35"/>
      <c r="W49" s="35"/>
      <c r="X49" s="35"/>
      <c r="Y49" s="35"/>
      <c r="Z49" s="35"/>
      <c r="AA49" s="35"/>
      <c r="AB49" s="35"/>
      <c r="AC49" s="35"/>
      <c r="AD49" s="35"/>
      <c r="AE49" s="35"/>
      <c r="AF49" s="35"/>
      <c r="AG49" s="35"/>
      <c r="AH49" s="16"/>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row>
    <row r="50" spans="1:79" ht="14.5" outlineLevel="1" x14ac:dyDescent="0.35">
      <c r="A50" s="6"/>
      <c r="B50" s="7"/>
      <c r="C50" s="17"/>
      <c r="D50" s="17"/>
      <c r="E50" s="17"/>
      <c r="F50" s="26"/>
      <c r="G50" s="35"/>
      <c r="H50" s="633" t="str">
        <f>General!G22</f>
        <v>k</v>
      </c>
      <c r="I50" s="221">
        <v>0</v>
      </c>
      <c r="J50" s="221">
        <v>0</v>
      </c>
      <c r="K50" s="221">
        <v>0</v>
      </c>
      <c r="L50" s="221">
        <v>0</v>
      </c>
      <c r="M50" s="221">
        <v>0</v>
      </c>
      <c r="N50" s="221">
        <v>0</v>
      </c>
      <c r="O50" s="221">
        <v>-27.717428571428599</v>
      </c>
      <c r="P50" s="221">
        <v>-32.673428571428602</v>
      </c>
      <c r="Q50" s="35"/>
      <c r="R50" s="35"/>
      <c r="S50" s="35"/>
      <c r="T50" s="865"/>
      <c r="U50" s="35"/>
      <c r="V50" s="35"/>
      <c r="W50" s="35"/>
      <c r="X50" s="35"/>
      <c r="Y50" s="35"/>
      <c r="Z50" s="35"/>
      <c r="AA50" s="35"/>
      <c r="AB50" s="35"/>
      <c r="AC50" s="35"/>
      <c r="AD50" s="35"/>
      <c r="AE50" s="35"/>
      <c r="AF50" s="35"/>
      <c r="AG50" s="35"/>
      <c r="AH50" s="16"/>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row>
    <row r="51" spans="1:79" ht="14.5" outlineLevel="1" x14ac:dyDescent="0.35">
      <c r="A51" s="6"/>
      <c r="B51" s="7"/>
      <c r="C51" s="17"/>
      <c r="D51" s="17"/>
      <c r="E51" s="17"/>
      <c r="F51" s="26"/>
      <c r="G51" s="35"/>
      <c r="H51" s="633" t="str">
        <f>General!G23</f>
        <v>l</v>
      </c>
      <c r="I51" s="221">
        <v>0</v>
      </c>
      <c r="J51" s="221">
        <v>0</v>
      </c>
      <c r="K51" s="221">
        <v>0</v>
      </c>
      <c r="L51" s="221">
        <v>0</v>
      </c>
      <c r="M51" s="221">
        <v>0</v>
      </c>
      <c r="N51" s="221">
        <v>0</v>
      </c>
      <c r="O51" s="221">
        <v>-27.717428571428599</v>
      </c>
      <c r="P51" s="221">
        <v>-32.673428571428602</v>
      </c>
      <c r="Q51" s="35"/>
      <c r="R51" s="35"/>
      <c r="S51" s="35"/>
      <c r="T51" s="865"/>
      <c r="U51" s="35"/>
      <c r="V51" s="35"/>
      <c r="W51" s="35"/>
      <c r="X51" s="35"/>
      <c r="Y51" s="35"/>
      <c r="Z51" s="35"/>
      <c r="AA51" s="35"/>
      <c r="AB51" s="35"/>
      <c r="AC51" s="35"/>
      <c r="AD51" s="35"/>
      <c r="AE51" s="35"/>
      <c r="AF51" s="35"/>
      <c r="AG51" s="35"/>
      <c r="AH51" s="16"/>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row>
    <row r="52" spans="1:79" ht="14.5" outlineLevel="1" x14ac:dyDescent="0.35">
      <c r="A52" s="6"/>
      <c r="B52" s="7"/>
      <c r="C52" s="17"/>
      <c r="D52" s="17"/>
      <c r="E52" s="17"/>
      <c r="F52" s="26"/>
      <c r="G52" s="35"/>
      <c r="H52" s="633" t="str">
        <f>General!G24</f>
        <v>lf</v>
      </c>
      <c r="I52" s="221">
        <v>0</v>
      </c>
      <c r="J52" s="221">
        <v>0</v>
      </c>
      <c r="K52" s="221">
        <v>0</v>
      </c>
      <c r="L52" s="221">
        <v>0</v>
      </c>
      <c r="M52" s="221">
        <v>0</v>
      </c>
      <c r="N52" s="221">
        <v>0</v>
      </c>
      <c r="O52" s="221">
        <v>-27.717428571428599</v>
      </c>
      <c r="P52" s="221">
        <v>-32.673428571428602</v>
      </c>
      <c r="Q52" s="35"/>
      <c r="R52" s="35"/>
      <c r="S52" s="35"/>
      <c r="T52" s="865"/>
      <c r="U52" s="35"/>
      <c r="V52" s="35"/>
      <c r="W52" s="35"/>
      <c r="X52" s="35"/>
      <c r="Y52" s="35"/>
      <c r="Z52" s="35"/>
      <c r="AA52" s="35"/>
      <c r="AB52" s="35"/>
      <c r="AC52" s="35"/>
      <c r="AD52" s="35"/>
      <c r="AE52" s="35"/>
      <c r="AF52" s="35"/>
      <c r="AG52" s="35"/>
      <c r="AH52" s="16"/>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row>
    <row r="53" spans="1:79" ht="14.5" outlineLevel="1" x14ac:dyDescent="0.35">
      <c r="A53" s="6"/>
      <c r="B53" s="7"/>
      <c r="C53" s="17"/>
      <c r="D53" s="17"/>
      <c r="E53" s="17"/>
      <c r="F53" s="26"/>
      <c r="G53" s="35"/>
      <c r="H53" s="633" t="str">
        <f>General!G25</f>
        <v>ms</v>
      </c>
      <c r="I53" s="868">
        <f t="shared" ref="I53" si="2">0.215*I45+0.215*I60+0.215*I47+0.215*I51+0.14*I62</f>
        <v>5.747871428571429</v>
      </c>
      <c r="J53" s="868">
        <f t="shared" ref="J53" si="3">0.215*J45+0.215*J60+0.215*J47+0.215*J51+0.14*J62</f>
        <v>5.747871428571429</v>
      </c>
      <c r="K53" s="868">
        <f t="shared" ref="K53" si="4">0.215*K45+0.215*K60+0.215*K47+0.215*K51+0.14*K62</f>
        <v>2.738485714285714</v>
      </c>
      <c r="L53" s="868">
        <f t="shared" ref="L53" si="5">0.215*L45+0.215*L60+0.215*L47+0.215*L51+0.14*L62</f>
        <v>2.3477999999999999</v>
      </c>
      <c r="M53" s="868">
        <f t="shared" ref="M53" si="6">0.215*M45+0.215*M60+0.215*M47+0.215*M51+0.14*M62</f>
        <v>0</v>
      </c>
      <c r="N53" s="868">
        <f t="shared" ref="N53" si="7">0.215*N45+0.215*N60+0.215*N47+0.215*N51+0.14*N62</f>
        <v>0</v>
      </c>
      <c r="O53" s="868">
        <f t="shared" ref="O53" si="8">0.215*O45+0.215*O60+0.215*O47+0.215*O51+0.14*O62</f>
        <v>-23.347277142857155</v>
      </c>
      <c r="P53" s="868">
        <f t="shared" ref="P53" si="9">0.215*P45+0.215*P60+0.215*P47+0.215*P51+0.14*P62</f>
        <v>-28.026111428571447</v>
      </c>
      <c r="Q53" s="35"/>
      <c r="R53" s="35"/>
      <c r="S53" s="35"/>
      <c r="T53" s="865"/>
      <c r="U53" s="35"/>
      <c r="V53" s="35"/>
      <c r="W53" s="35"/>
      <c r="X53" s="35"/>
      <c r="Y53" s="35"/>
      <c r="Z53" s="35"/>
      <c r="AA53" s="35"/>
      <c r="AB53" s="35"/>
      <c r="AC53" s="35"/>
      <c r="AD53" s="35"/>
      <c r="AE53" s="35"/>
      <c r="AF53" s="35"/>
      <c r="AG53" s="35"/>
      <c r="AH53" s="16"/>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row>
    <row r="54" spans="1:79" ht="14.5" outlineLevel="1" x14ac:dyDescent="0.35">
      <c r="A54" s="6"/>
      <c r="B54" s="7"/>
      <c r="C54" s="17"/>
      <c r="D54" s="17"/>
      <c r="E54" s="17"/>
      <c r="F54" s="26"/>
      <c r="G54" s="35"/>
      <c r="H54" s="633" t="str">
        <f>General!G26</f>
        <v>o</v>
      </c>
      <c r="I54" s="221">
        <v>13.367142857142859</v>
      </c>
      <c r="J54" s="221">
        <v>13.367142857142859</v>
      </c>
      <c r="K54" s="221">
        <v>6.3685714285714283</v>
      </c>
      <c r="L54" s="221">
        <v>5.46</v>
      </c>
      <c r="M54" s="221">
        <v>0</v>
      </c>
      <c r="N54" s="221">
        <v>0</v>
      </c>
      <c r="O54" s="221">
        <v>-17.554285714285712</v>
      </c>
      <c r="P54" s="221">
        <v>-21.865714285714287</v>
      </c>
      <c r="Q54" s="35"/>
      <c r="R54" s="35"/>
      <c r="S54" s="35"/>
      <c r="T54" s="53"/>
      <c r="U54" s="35"/>
      <c r="V54" s="35"/>
      <c r="W54" s="35"/>
      <c r="X54" s="35"/>
      <c r="Y54" s="35"/>
      <c r="Z54" s="35"/>
      <c r="AA54" s="35"/>
      <c r="AB54" s="35"/>
      <c r="AC54" s="35"/>
      <c r="AD54" s="35"/>
      <c r="AE54" s="35"/>
      <c r="AF54" s="35"/>
      <c r="AG54" s="35"/>
      <c r="AH54" s="16"/>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row>
    <row r="55" spans="1:79" ht="14.5" outlineLevel="1" x14ac:dyDescent="0.35">
      <c r="A55" s="6"/>
      <c r="B55" s="7"/>
      <c r="C55" s="17"/>
      <c r="D55" s="17"/>
      <c r="E55" s="17"/>
      <c r="F55" s="26"/>
      <c r="G55" s="35"/>
      <c r="H55" s="633" t="str">
        <f>General!G27</f>
        <v>od</v>
      </c>
      <c r="I55" s="221">
        <v>13.367142857142859</v>
      </c>
      <c r="J55" s="221">
        <v>13.367142857142859</v>
      </c>
      <c r="K55" s="221">
        <v>6.3685714285714283</v>
      </c>
      <c r="L55" s="221">
        <v>5.46</v>
      </c>
      <c r="M55" s="221">
        <v>0</v>
      </c>
      <c r="N55" s="221">
        <v>0</v>
      </c>
      <c r="O55" s="221">
        <v>-17.554285714285712</v>
      </c>
      <c r="P55" s="221">
        <v>-21.865714285714287</v>
      </c>
      <c r="Q55" s="35"/>
      <c r="R55" s="35"/>
      <c r="S55" s="35"/>
      <c r="T55" s="35"/>
      <c r="U55" s="35"/>
      <c r="V55" s="35"/>
      <c r="W55" s="35"/>
      <c r="X55" s="35"/>
      <c r="Y55" s="35"/>
      <c r="Z55" s="35"/>
      <c r="AA55" s="35"/>
      <c r="AB55" s="35"/>
      <c r="AC55" s="35"/>
      <c r="AD55" s="35"/>
      <c r="AE55" s="35"/>
      <c r="AF55" s="35"/>
      <c r="AG55" s="35"/>
      <c r="AH55" s="16"/>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row>
    <row r="56" spans="1:79" ht="14.5" outlineLevel="1" x14ac:dyDescent="0.35">
      <c r="A56" s="6"/>
      <c r="B56" s="7"/>
      <c r="C56" s="17"/>
      <c r="D56" s="17"/>
      <c r="E56" s="17"/>
      <c r="F56" s="26"/>
      <c r="G56" s="35"/>
      <c r="H56" s="633" t="str">
        <f>General!G28</f>
        <v>of</v>
      </c>
      <c r="I56" s="221">
        <v>13.367142857142859</v>
      </c>
      <c r="J56" s="221">
        <v>13.367142857142859</v>
      </c>
      <c r="K56" s="221">
        <v>6.3685714285714283</v>
      </c>
      <c r="L56" s="221">
        <v>5.46</v>
      </c>
      <c r="M56" s="221">
        <v>0</v>
      </c>
      <c r="N56" s="221">
        <v>0</v>
      </c>
      <c r="O56" s="221">
        <v>-17.554285714285712</v>
      </c>
      <c r="P56" s="221">
        <v>-21.865714285714287</v>
      </c>
      <c r="Q56" s="35"/>
      <c r="R56" s="35"/>
      <c r="S56" s="35"/>
      <c r="T56" s="35"/>
      <c r="U56" s="35"/>
      <c r="V56" s="35"/>
      <c r="W56" s="35"/>
      <c r="X56" s="35"/>
      <c r="Y56" s="35"/>
      <c r="Z56" s="35"/>
      <c r="AA56" s="35"/>
      <c r="AB56" s="35"/>
      <c r="AC56" s="35"/>
      <c r="AD56" s="35"/>
      <c r="AE56" s="35"/>
      <c r="AF56" s="35"/>
      <c r="AG56" s="35"/>
      <c r="AH56" s="16"/>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row>
    <row r="57" spans="1:79" ht="14.5" outlineLevel="1" x14ac:dyDescent="0.35">
      <c r="A57" s="6"/>
      <c r="B57" s="7"/>
      <c r="C57" s="17"/>
      <c r="D57" s="17"/>
      <c r="E57" s="17"/>
      <c r="F57" s="26"/>
      <c r="G57" s="35"/>
      <c r="H57" s="633" t="str">
        <f>General!G29</f>
        <v>r</v>
      </c>
      <c r="I57" s="221">
        <v>0</v>
      </c>
      <c r="J57" s="221">
        <v>0</v>
      </c>
      <c r="K57" s="221">
        <v>0</v>
      </c>
      <c r="L57" s="221">
        <v>0</v>
      </c>
      <c r="M57" s="221">
        <v>0</v>
      </c>
      <c r="N57" s="221">
        <v>0</v>
      </c>
      <c r="O57" s="221">
        <v>-27.717428571428599</v>
      </c>
      <c r="P57" s="221">
        <v>-32.673428571428602</v>
      </c>
      <c r="Q57" s="35"/>
      <c r="R57" s="35"/>
      <c r="S57" s="35"/>
      <c r="T57" s="35"/>
      <c r="U57" s="35"/>
      <c r="V57" s="35"/>
      <c r="W57" s="35"/>
      <c r="X57" s="35"/>
      <c r="Y57" s="35"/>
      <c r="Z57" s="35"/>
      <c r="AA57" s="35"/>
      <c r="AB57" s="35"/>
      <c r="AC57" s="35"/>
      <c r="AD57" s="35"/>
      <c r="AE57" s="35"/>
      <c r="AF57" s="35"/>
      <c r="AG57" s="35"/>
      <c r="AH57" s="16"/>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row>
    <row r="58" spans="1:79" ht="14.5" outlineLevel="1" x14ac:dyDescent="0.35">
      <c r="A58" s="6"/>
      <c r="B58" s="7"/>
      <c r="C58" s="17"/>
      <c r="D58" s="17"/>
      <c r="E58" s="17"/>
      <c r="F58" s="26"/>
      <c r="G58" s="35"/>
      <c r="H58" s="633" t="str">
        <f>General!G30</f>
        <v>rd</v>
      </c>
      <c r="I58" s="221">
        <v>0</v>
      </c>
      <c r="J58" s="221">
        <v>0</v>
      </c>
      <c r="K58" s="221">
        <v>0</v>
      </c>
      <c r="L58" s="221">
        <v>0</v>
      </c>
      <c r="M58" s="221">
        <v>0</v>
      </c>
      <c r="N58" s="221">
        <v>0</v>
      </c>
      <c r="O58" s="221">
        <v>-27.717428571428599</v>
      </c>
      <c r="P58" s="221">
        <v>-32.673428571428602</v>
      </c>
      <c r="Q58" s="35"/>
      <c r="R58" s="35"/>
      <c r="S58" s="35"/>
      <c r="T58" s="35"/>
      <c r="U58" s="35"/>
      <c r="V58" s="35"/>
      <c r="W58" s="35"/>
      <c r="X58" s="35"/>
      <c r="Y58" s="35"/>
      <c r="Z58" s="35"/>
      <c r="AA58" s="35"/>
      <c r="AB58" s="35"/>
      <c r="AC58" s="35"/>
      <c r="AD58" s="35"/>
      <c r="AE58" s="35"/>
      <c r="AF58" s="35"/>
      <c r="AG58" s="35"/>
      <c r="AH58" s="16"/>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row>
    <row r="59" spans="1:79" ht="14.5" outlineLevel="1" x14ac:dyDescent="0.35">
      <c r="A59" s="6"/>
      <c r="B59" s="7"/>
      <c r="C59" s="17"/>
      <c r="D59" s="17"/>
      <c r="E59" s="17"/>
      <c r="F59" s="26"/>
      <c r="G59" s="35"/>
      <c r="H59" s="633" t="str">
        <f>General!G31</f>
        <v>v</v>
      </c>
      <c r="I59" s="221">
        <v>0</v>
      </c>
      <c r="J59" s="221">
        <v>0</v>
      </c>
      <c r="K59" s="221">
        <v>0</v>
      </c>
      <c r="L59" s="221">
        <v>0</v>
      </c>
      <c r="M59" s="221">
        <v>0</v>
      </c>
      <c r="N59" s="221">
        <v>0</v>
      </c>
      <c r="O59" s="221">
        <v>-27.717428571428599</v>
      </c>
      <c r="P59" s="221">
        <v>-32.673428571428602</v>
      </c>
      <c r="Q59" s="35"/>
      <c r="R59" s="35"/>
      <c r="S59" s="35"/>
      <c r="T59" s="35"/>
      <c r="U59" s="35"/>
      <c r="V59" s="35"/>
      <c r="W59" s="35"/>
      <c r="X59" s="35"/>
      <c r="Y59" s="35"/>
      <c r="Z59" s="35"/>
      <c r="AA59" s="35"/>
      <c r="AB59" s="35"/>
      <c r="AC59" s="35"/>
      <c r="AD59" s="35"/>
      <c r="AE59" s="35"/>
      <c r="AF59" s="35"/>
      <c r="AG59" s="35"/>
      <c r="AH59" s="16"/>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row>
    <row r="60" spans="1:79" ht="14.5" outlineLevel="1" x14ac:dyDescent="0.35">
      <c r="A60" s="6"/>
      <c r="B60" s="7"/>
      <c r="C60" s="17"/>
      <c r="D60" s="17"/>
      <c r="E60" s="17"/>
      <c r="F60" s="26"/>
      <c r="G60" s="35"/>
      <c r="H60" s="633" t="str">
        <f>General!G32</f>
        <v>w</v>
      </c>
      <c r="I60" s="221">
        <v>13.367142857142859</v>
      </c>
      <c r="J60" s="221">
        <v>13.367142857142859</v>
      </c>
      <c r="K60" s="221">
        <v>6.3685714285714283</v>
      </c>
      <c r="L60" s="221">
        <v>5.46</v>
      </c>
      <c r="M60" s="221">
        <v>0</v>
      </c>
      <c r="N60" s="221">
        <v>0</v>
      </c>
      <c r="O60" s="221">
        <v>-17.554285714285712</v>
      </c>
      <c r="P60" s="221">
        <v>-21.865714285714287</v>
      </c>
      <c r="Q60" s="35"/>
      <c r="R60" s="35"/>
      <c r="S60" s="35"/>
      <c r="T60" s="35"/>
      <c r="U60" s="35"/>
      <c r="V60" s="35"/>
      <c r="W60" s="35"/>
      <c r="X60" s="35"/>
      <c r="Y60" s="35"/>
      <c r="Z60" s="35"/>
      <c r="AA60" s="35"/>
      <c r="AB60" s="35"/>
      <c r="AC60" s="35"/>
      <c r="AD60" s="35"/>
      <c r="AE60" s="35"/>
      <c r="AF60" s="35"/>
      <c r="AG60" s="35"/>
      <c r="AH60" s="16"/>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row>
    <row r="61" spans="1:79" ht="14.5" outlineLevel="1" x14ac:dyDescent="0.35">
      <c r="A61" s="6"/>
      <c r="B61" s="7"/>
      <c r="C61" s="17"/>
      <c r="D61" s="17"/>
      <c r="E61" s="17"/>
      <c r="F61" s="26"/>
      <c r="G61" s="35"/>
      <c r="H61" s="633" t="str">
        <f>General!G33</f>
        <v>wd</v>
      </c>
      <c r="I61" s="221">
        <v>13.367142857142859</v>
      </c>
      <c r="J61" s="221">
        <v>13.367142857142859</v>
      </c>
      <c r="K61" s="221">
        <v>6.3685714285714283</v>
      </c>
      <c r="L61" s="221">
        <v>5.46</v>
      </c>
      <c r="M61" s="221">
        <v>0</v>
      </c>
      <c r="N61" s="221">
        <v>0</v>
      </c>
      <c r="O61" s="221">
        <v>-17.554285714285712</v>
      </c>
      <c r="P61" s="221">
        <v>-21.865714285714287</v>
      </c>
      <c r="Q61" s="35"/>
      <c r="R61" s="35"/>
      <c r="S61" s="35"/>
      <c r="T61" s="35"/>
      <c r="U61" s="35"/>
      <c r="V61" s="35"/>
      <c r="W61" s="35"/>
      <c r="X61" s="35"/>
      <c r="Y61" s="35"/>
      <c r="Z61" s="35"/>
      <c r="AA61" s="35"/>
      <c r="AB61" s="35"/>
      <c r="AC61" s="35"/>
      <c r="AD61" s="35"/>
      <c r="AE61" s="35"/>
      <c r="AF61" s="35"/>
      <c r="AG61" s="35"/>
      <c r="AH61" s="16"/>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row>
    <row r="62" spans="1:79" ht="14.5" outlineLevel="1" x14ac:dyDescent="0.35">
      <c r="A62" s="6"/>
      <c r="B62" s="7"/>
      <c r="C62" s="17"/>
      <c r="D62" s="17"/>
      <c r="E62" s="17"/>
      <c r="F62" s="26"/>
      <c r="G62" s="35"/>
      <c r="H62" s="633" t="str">
        <f>General!G34</f>
        <v>z</v>
      </c>
      <c r="I62" s="221">
        <v>0</v>
      </c>
      <c r="J62" s="221">
        <v>0</v>
      </c>
      <c r="K62" s="221">
        <v>0</v>
      </c>
      <c r="L62" s="221">
        <v>0</v>
      </c>
      <c r="M62" s="221">
        <v>0</v>
      </c>
      <c r="N62" s="221">
        <v>0</v>
      </c>
      <c r="O62" s="221">
        <v>-27.717428571428599</v>
      </c>
      <c r="P62" s="221">
        <v>-32.673428571428602</v>
      </c>
      <c r="Q62" s="35"/>
      <c r="R62" s="35"/>
      <c r="S62" s="35"/>
      <c r="T62" s="35"/>
      <c r="U62" s="35"/>
      <c r="V62" s="35"/>
      <c r="W62" s="35"/>
      <c r="X62" s="35"/>
      <c r="Y62" s="35"/>
      <c r="Z62" s="35"/>
      <c r="AA62" s="35"/>
      <c r="AB62" s="35"/>
      <c r="AC62" s="35"/>
      <c r="AD62" s="35"/>
      <c r="AE62" s="35"/>
      <c r="AF62" s="35"/>
      <c r="AG62" s="35"/>
      <c r="AH62" s="16"/>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row>
    <row r="63" spans="1:79" ht="14.5" outlineLevel="1" x14ac:dyDescent="0.35">
      <c r="A63" s="6"/>
      <c r="B63" s="7"/>
      <c r="C63" s="17"/>
      <c r="D63" s="17"/>
      <c r="E63" s="17"/>
      <c r="F63" s="26"/>
      <c r="G63" s="35"/>
      <c r="H63" s="633" t="str">
        <f>General!G35</f>
        <v>zd</v>
      </c>
      <c r="I63" s="221">
        <v>0</v>
      </c>
      <c r="J63" s="221">
        <v>0</v>
      </c>
      <c r="K63" s="221">
        <v>0</v>
      </c>
      <c r="L63" s="221">
        <v>0</v>
      </c>
      <c r="M63" s="221">
        <v>0</v>
      </c>
      <c r="N63" s="221">
        <v>0</v>
      </c>
      <c r="O63" s="221">
        <v>-27.717428571428599</v>
      </c>
      <c r="P63" s="221">
        <v>-32.673428571428602</v>
      </c>
      <c r="Q63" s="35"/>
      <c r="R63" s="35"/>
      <c r="S63" s="35"/>
      <c r="T63" s="35"/>
      <c r="U63" s="35"/>
      <c r="V63" s="35"/>
      <c r="W63" s="35"/>
      <c r="X63" s="35"/>
      <c r="Y63" s="35"/>
      <c r="Z63" s="35"/>
      <c r="AA63" s="35"/>
      <c r="AB63" s="35"/>
      <c r="AC63" s="35"/>
      <c r="AD63" s="35"/>
      <c r="AE63" s="35"/>
      <c r="AF63" s="35"/>
      <c r="AG63" s="35"/>
      <c r="AH63" s="16"/>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row>
    <row r="64" spans="1:79" ht="14.5" outlineLevel="1" x14ac:dyDescent="0.35">
      <c r="A64" s="6"/>
      <c r="B64" s="7"/>
      <c r="C64" s="17"/>
      <c r="D64" s="17"/>
      <c r="E64" s="17"/>
      <c r="F64" s="26"/>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c r="AF64" s="35"/>
      <c r="AG64" s="35"/>
      <c r="AH64" s="16"/>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row>
    <row r="65" spans="1:79" ht="14.5" outlineLevel="1" x14ac:dyDescent="0.35">
      <c r="A65" s="6"/>
      <c r="B65" s="7"/>
      <c r="C65" s="17"/>
      <c r="D65" s="17"/>
      <c r="E65" s="17"/>
      <c r="F65" s="26"/>
      <c r="G65" s="32"/>
      <c r="H65" s="153" t="s">
        <v>190</v>
      </c>
      <c r="I65" s="101">
        <f>I44</f>
        <v>91</v>
      </c>
      <c r="J65" s="101">
        <f t="shared" ref="J65:P65" si="10">J44</f>
        <v>98</v>
      </c>
      <c r="K65" s="101">
        <f t="shared" si="10"/>
        <v>105</v>
      </c>
      <c r="L65" s="101">
        <f t="shared" si="10"/>
        <v>112</v>
      </c>
      <c r="M65" s="101">
        <f t="shared" si="10"/>
        <v>119</v>
      </c>
      <c r="N65" s="101">
        <f t="shared" si="10"/>
        <v>126</v>
      </c>
      <c r="O65" s="101">
        <f t="shared" si="10"/>
        <v>133</v>
      </c>
      <c r="P65" s="101">
        <f t="shared" si="10"/>
        <v>140</v>
      </c>
      <c r="Q65" s="35"/>
      <c r="R65" s="35"/>
      <c r="S65" s="35"/>
      <c r="T65" s="35"/>
      <c r="U65" s="35"/>
      <c r="V65" s="35"/>
      <c r="W65" s="35"/>
      <c r="X65" s="35"/>
      <c r="Y65" s="35"/>
      <c r="Z65" s="35"/>
      <c r="AA65" s="35"/>
      <c r="AB65" s="35"/>
      <c r="AC65" s="35"/>
      <c r="AD65" s="35"/>
      <c r="AE65" s="35"/>
      <c r="AF65" s="35"/>
      <c r="AG65" s="35"/>
      <c r="AH65" s="16"/>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row>
    <row r="66" spans="1:79" ht="14.5" outlineLevel="1" x14ac:dyDescent="0.35">
      <c r="A66" s="6"/>
      <c r="B66" s="7"/>
      <c r="C66" s="17"/>
      <c r="D66" s="17"/>
      <c r="E66" s="17"/>
      <c r="F66" s="26"/>
      <c r="G66" s="35"/>
      <c r="H66" s="633" t="s">
        <v>343</v>
      </c>
      <c r="I66" s="228">
        <v>1</v>
      </c>
      <c r="J66" s="228">
        <v>1</v>
      </c>
      <c r="K66" s="228">
        <v>1</v>
      </c>
      <c r="L66" s="228">
        <v>1</v>
      </c>
      <c r="M66" s="228">
        <v>1</v>
      </c>
      <c r="N66" s="228">
        <v>1</v>
      </c>
      <c r="O66" s="228">
        <v>1</v>
      </c>
      <c r="P66" s="228">
        <v>1</v>
      </c>
      <c r="Q66" s="35"/>
      <c r="R66" s="35"/>
      <c r="S66" s="35"/>
      <c r="T66" s="35"/>
      <c r="U66" s="35"/>
      <c r="V66" s="35"/>
      <c r="W66" s="35"/>
      <c r="X66" s="35"/>
      <c r="Y66" s="35"/>
      <c r="Z66" s="35"/>
      <c r="AA66" s="35"/>
      <c r="AB66" s="35"/>
      <c r="AC66" s="35"/>
      <c r="AD66" s="35"/>
      <c r="AE66" s="35"/>
      <c r="AF66" s="35"/>
      <c r="AG66" s="35"/>
      <c r="AH66" s="16"/>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row>
    <row r="67" spans="1:79" ht="14.5" outlineLevel="1" x14ac:dyDescent="0.35">
      <c r="A67" s="6"/>
      <c r="B67" s="7"/>
      <c r="C67" s="17"/>
      <c r="D67" s="17"/>
      <c r="E67" s="17"/>
      <c r="F67" s="26"/>
      <c r="G67" s="35"/>
      <c r="H67" s="633" t="s">
        <v>34</v>
      </c>
      <c r="I67" s="228">
        <v>1</v>
      </c>
      <c r="J67" s="228">
        <v>1</v>
      </c>
      <c r="K67" s="228">
        <v>1</v>
      </c>
      <c r="L67" s="228">
        <v>1</v>
      </c>
      <c r="M67" s="228">
        <v>1</v>
      </c>
      <c r="N67" s="228">
        <v>1</v>
      </c>
      <c r="O67" s="228">
        <v>1</v>
      </c>
      <c r="P67" s="228">
        <v>1</v>
      </c>
      <c r="Q67" s="35"/>
      <c r="R67" s="35"/>
      <c r="S67" s="35"/>
      <c r="T67" s="35"/>
      <c r="U67" s="35"/>
      <c r="V67" s="35"/>
      <c r="W67" s="35"/>
      <c r="X67" s="35"/>
      <c r="Y67" s="35"/>
      <c r="Z67" s="35"/>
      <c r="AA67" s="35"/>
      <c r="AB67" s="35"/>
      <c r="AC67" s="35"/>
      <c r="AD67" s="35"/>
      <c r="AE67" s="35"/>
      <c r="AF67" s="35"/>
      <c r="AG67" s="35"/>
      <c r="AH67" s="16"/>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row>
    <row r="68" spans="1:79" ht="14.5" outlineLevel="1" x14ac:dyDescent="0.35">
      <c r="A68" s="6"/>
      <c r="B68" s="7"/>
      <c r="C68" s="17"/>
      <c r="D68" s="17"/>
      <c r="E68" s="17"/>
      <c r="F68" s="26"/>
      <c r="G68" s="35"/>
      <c r="H68" s="633" t="s">
        <v>35</v>
      </c>
      <c r="I68" s="228">
        <v>1</v>
      </c>
      <c r="J68" s="228">
        <v>1</v>
      </c>
      <c r="K68" s="228">
        <v>1</v>
      </c>
      <c r="L68" s="228">
        <v>1</v>
      </c>
      <c r="M68" s="228">
        <v>1</v>
      </c>
      <c r="N68" s="228">
        <v>1</v>
      </c>
      <c r="O68" s="228">
        <v>1</v>
      </c>
      <c r="P68" s="228">
        <v>1</v>
      </c>
      <c r="Q68" s="35"/>
      <c r="R68" s="35"/>
      <c r="S68" s="35"/>
      <c r="T68" s="35"/>
      <c r="U68" s="35"/>
      <c r="V68" s="35"/>
      <c r="W68" s="35"/>
      <c r="X68" s="35"/>
      <c r="Y68" s="35"/>
      <c r="Z68" s="35"/>
      <c r="AA68" s="35"/>
      <c r="AB68" s="35"/>
      <c r="AC68" s="35"/>
      <c r="AD68" s="35"/>
      <c r="AE68" s="35"/>
      <c r="AF68" s="35"/>
      <c r="AG68" s="35"/>
      <c r="AH68" s="16"/>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row>
    <row r="69" spans="1:79" ht="14.5" outlineLevel="1" x14ac:dyDescent="0.35">
      <c r="A69" s="6"/>
      <c r="B69" s="7"/>
      <c r="C69" s="17"/>
      <c r="D69" s="17"/>
      <c r="E69" s="17"/>
      <c r="F69" s="26"/>
      <c r="G69" s="35"/>
      <c r="H69" s="633" t="s">
        <v>36</v>
      </c>
      <c r="I69" s="228">
        <v>1</v>
      </c>
      <c r="J69" s="228">
        <v>1</v>
      </c>
      <c r="K69" s="228">
        <v>1</v>
      </c>
      <c r="L69" s="228">
        <v>1</v>
      </c>
      <c r="M69" s="228">
        <v>1</v>
      </c>
      <c r="N69" s="228">
        <v>1</v>
      </c>
      <c r="O69" s="228">
        <v>1</v>
      </c>
      <c r="P69" s="228">
        <v>1</v>
      </c>
      <c r="Q69" s="35"/>
      <c r="R69" s="35"/>
      <c r="S69" s="35"/>
      <c r="T69" s="35"/>
      <c r="U69" s="35"/>
      <c r="V69" s="35"/>
      <c r="W69" s="35"/>
      <c r="X69" s="35"/>
      <c r="Y69" s="35"/>
      <c r="Z69" s="35"/>
      <c r="AA69" s="35"/>
      <c r="AB69" s="35"/>
      <c r="AC69" s="35"/>
      <c r="AD69" s="35"/>
      <c r="AE69" s="35"/>
      <c r="AF69" s="35"/>
      <c r="AG69" s="35"/>
      <c r="AH69" s="16"/>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row>
    <row r="70" spans="1:79" ht="14.5" outlineLevel="1" x14ac:dyDescent="0.35">
      <c r="A70" s="6"/>
      <c r="B70" s="7"/>
      <c r="C70" s="17"/>
      <c r="D70" s="17"/>
      <c r="E70" s="17"/>
      <c r="F70" s="26"/>
      <c r="G70" s="35"/>
      <c r="H70" s="633" t="s">
        <v>37</v>
      </c>
      <c r="I70" s="228">
        <v>1</v>
      </c>
      <c r="J70" s="228">
        <v>1</v>
      </c>
      <c r="K70" s="228">
        <v>1</v>
      </c>
      <c r="L70" s="228">
        <v>1</v>
      </c>
      <c r="M70" s="228">
        <v>1</v>
      </c>
      <c r="N70" s="228">
        <v>1</v>
      </c>
      <c r="O70" s="228">
        <v>1</v>
      </c>
      <c r="P70" s="228">
        <v>1</v>
      </c>
      <c r="Q70" s="35"/>
      <c r="R70" s="35"/>
      <c r="S70" s="35"/>
      <c r="T70" s="35"/>
      <c r="U70" s="35"/>
      <c r="V70" s="35"/>
      <c r="W70" s="35"/>
      <c r="X70" s="35"/>
      <c r="Y70" s="35"/>
      <c r="Z70" s="35"/>
      <c r="AA70" s="35"/>
      <c r="AB70" s="35"/>
      <c r="AC70" s="35"/>
      <c r="AD70" s="35"/>
      <c r="AE70" s="35"/>
      <c r="AF70" s="35"/>
      <c r="AG70" s="35"/>
      <c r="AH70" s="16"/>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row>
    <row r="71" spans="1:79" ht="14.5" outlineLevel="1" x14ac:dyDescent="0.35">
      <c r="A71" s="6"/>
      <c r="B71" s="7"/>
      <c r="C71" s="17"/>
      <c r="D71" s="17"/>
      <c r="E71" s="17"/>
      <c r="F71" s="26"/>
      <c r="G71" s="35"/>
      <c r="H71" s="633" t="s">
        <v>837</v>
      </c>
      <c r="I71" s="228">
        <v>1</v>
      </c>
      <c r="J71" s="228">
        <v>1</v>
      </c>
      <c r="K71" s="228">
        <v>1</v>
      </c>
      <c r="L71" s="228">
        <v>1</v>
      </c>
      <c r="M71" s="228">
        <v>1</v>
      </c>
      <c r="N71" s="228">
        <v>1</v>
      </c>
      <c r="O71" s="228">
        <v>1</v>
      </c>
      <c r="P71" s="228">
        <v>1</v>
      </c>
      <c r="Q71" s="35"/>
      <c r="R71" s="35"/>
      <c r="S71" s="35"/>
      <c r="T71" s="35"/>
      <c r="U71" s="35"/>
      <c r="V71" s="35"/>
      <c r="W71" s="35"/>
      <c r="X71" s="35"/>
      <c r="Y71" s="35"/>
      <c r="Z71" s="35"/>
      <c r="AA71" s="35"/>
      <c r="AB71" s="35"/>
      <c r="AC71" s="35"/>
      <c r="AD71" s="35"/>
      <c r="AE71" s="35"/>
      <c r="AF71" s="35"/>
      <c r="AG71" s="35"/>
      <c r="AH71" s="16"/>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row>
    <row r="72" spans="1:79" ht="14.5" outlineLevel="1" x14ac:dyDescent="0.35">
      <c r="A72" s="6"/>
      <c r="B72" s="7"/>
      <c r="C72" s="17"/>
      <c r="D72" s="17"/>
      <c r="E72" s="17"/>
      <c r="F72" s="26"/>
      <c r="G72" s="35"/>
      <c r="H72" s="633" t="s">
        <v>838</v>
      </c>
      <c r="I72" s="228">
        <v>1</v>
      </c>
      <c r="J72" s="228">
        <v>1</v>
      </c>
      <c r="K72" s="228">
        <v>1</v>
      </c>
      <c r="L72" s="228">
        <v>1</v>
      </c>
      <c r="M72" s="228">
        <v>1</v>
      </c>
      <c r="N72" s="228">
        <v>1</v>
      </c>
      <c r="O72" s="228">
        <v>1</v>
      </c>
      <c r="P72" s="228">
        <v>1</v>
      </c>
      <c r="Q72" s="35"/>
      <c r="R72" s="35"/>
      <c r="S72" s="35"/>
      <c r="T72" s="35"/>
      <c r="U72" s="35"/>
      <c r="V72" s="35"/>
      <c r="W72" s="35"/>
      <c r="X72" s="35"/>
      <c r="Y72" s="35"/>
      <c r="Z72" s="35"/>
      <c r="AA72" s="35"/>
      <c r="AB72" s="35"/>
      <c r="AC72" s="35"/>
      <c r="AD72" s="35"/>
      <c r="AE72" s="35"/>
      <c r="AF72" s="35"/>
      <c r="AG72" s="35"/>
      <c r="AH72" s="16"/>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row>
    <row r="73" spans="1:79" ht="14.5" outlineLevel="1" x14ac:dyDescent="0.35">
      <c r="A73" s="6"/>
      <c r="B73" s="7"/>
      <c r="C73" s="17"/>
      <c r="D73" s="17"/>
      <c r="E73" s="17"/>
      <c r="F73" s="26"/>
      <c r="G73" s="35"/>
      <c r="H73" s="633" t="s">
        <v>839</v>
      </c>
      <c r="I73" s="228">
        <v>1</v>
      </c>
      <c r="J73" s="228">
        <v>1</v>
      </c>
      <c r="K73" s="228">
        <v>1</v>
      </c>
      <c r="L73" s="228">
        <v>1</v>
      </c>
      <c r="M73" s="228">
        <v>1</v>
      </c>
      <c r="N73" s="228">
        <v>1</v>
      </c>
      <c r="O73" s="228">
        <v>1</v>
      </c>
      <c r="P73" s="228">
        <v>1</v>
      </c>
      <c r="Q73" s="35"/>
      <c r="R73" s="35"/>
      <c r="S73" s="35"/>
      <c r="T73" s="35"/>
      <c r="U73" s="35"/>
      <c r="V73" s="35"/>
      <c r="W73" s="35"/>
      <c r="X73" s="35"/>
      <c r="Y73" s="35"/>
      <c r="Z73" s="35"/>
      <c r="AA73" s="35"/>
      <c r="AB73" s="35"/>
      <c r="AC73" s="35"/>
      <c r="AD73" s="35"/>
      <c r="AE73" s="35"/>
      <c r="AF73" s="35"/>
      <c r="AG73" s="35"/>
      <c r="AH73" s="16"/>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row>
    <row r="74" spans="1:79" ht="14.5" outlineLevel="1" x14ac:dyDescent="0.35">
      <c r="A74" s="6"/>
      <c r="B74" s="7"/>
      <c r="C74" s="17"/>
      <c r="D74" s="17"/>
      <c r="E74" s="17"/>
      <c r="F74" s="26"/>
      <c r="G74" s="35"/>
      <c r="H74" s="633" t="s">
        <v>1045</v>
      </c>
      <c r="I74" s="228">
        <v>1</v>
      </c>
      <c r="J74" s="228">
        <v>1</v>
      </c>
      <c r="K74" s="228">
        <v>1</v>
      </c>
      <c r="L74" s="228">
        <v>1</v>
      </c>
      <c r="M74" s="228">
        <v>1</v>
      </c>
      <c r="N74" s="228">
        <v>1</v>
      </c>
      <c r="O74" s="228">
        <v>1</v>
      </c>
      <c r="P74" s="228">
        <v>1</v>
      </c>
      <c r="Q74" s="35"/>
      <c r="R74" s="35"/>
      <c r="S74" s="35"/>
      <c r="T74" s="35"/>
      <c r="U74" s="35"/>
      <c r="V74" s="35"/>
      <c r="W74" s="35"/>
      <c r="X74" s="35"/>
      <c r="Y74" s="35"/>
      <c r="Z74" s="35"/>
      <c r="AA74" s="35"/>
      <c r="AB74" s="35"/>
      <c r="AC74" s="35"/>
      <c r="AD74" s="35"/>
      <c r="AE74" s="35"/>
      <c r="AF74" s="35"/>
      <c r="AG74" s="35"/>
      <c r="AH74" s="16"/>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row>
    <row r="75" spans="1:79" ht="14.5" outlineLevel="1" x14ac:dyDescent="0.35">
      <c r="A75" s="6"/>
      <c r="B75" s="7"/>
      <c r="C75" s="17"/>
      <c r="D75" s="17"/>
      <c r="E75" s="17"/>
      <c r="F75" s="26"/>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16"/>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row>
    <row r="76" spans="1:79" ht="14.5" outlineLevel="1" x14ac:dyDescent="0.35">
      <c r="A76" s="6"/>
      <c r="B76" s="7"/>
      <c r="C76" s="17"/>
      <c r="D76" s="17"/>
      <c r="E76" s="17"/>
      <c r="F76" s="26"/>
      <c r="G76" s="32"/>
      <c r="H76" s="153" t="s">
        <v>762</v>
      </c>
      <c r="I76" s="35" t="s">
        <v>777</v>
      </c>
      <c r="J76" s="35" t="s">
        <v>357</v>
      </c>
      <c r="K76" s="26" t="s">
        <v>749</v>
      </c>
      <c r="L76" s="26" t="s">
        <v>750</v>
      </c>
      <c r="M76" s="26" t="s">
        <v>751</v>
      </c>
      <c r="N76" s="35" t="s">
        <v>752</v>
      </c>
      <c r="O76" s="35" t="s">
        <v>753</v>
      </c>
      <c r="P76" s="35" t="s">
        <v>754</v>
      </c>
      <c r="Q76" s="35" t="s">
        <v>755</v>
      </c>
      <c r="R76" s="35" t="s">
        <v>756</v>
      </c>
      <c r="S76" s="35"/>
      <c r="T76" s="35"/>
      <c r="U76" s="35"/>
      <c r="V76" s="35"/>
      <c r="W76" s="35"/>
      <c r="X76" s="35"/>
      <c r="Y76" s="35"/>
      <c r="Z76" s="35"/>
      <c r="AA76" s="35"/>
      <c r="AB76" s="35"/>
      <c r="AC76" s="35"/>
      <c r="AD76" s="35"/>
      <c r="AE76" s="35"/>
      <c r="AF76" s="35"/>
      <c r="AG76" s="35"/>
      <c r="AH76" s="16"/>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row>
    <row r="77" spans="1:79" ht="14.5" outlineLevel="1" x14ac:dyDescent="0.35">
      <c r="A77" s="6"/>
      <c r="B77" s="7"/>
      <c r="C77" s="17"/>
      <c r="D77" s="17"/>
      <c r="E77" s="17"/>
      <c r="F77" s="26"/>
      <c r="G77" s="35"/>
      <c r="H77" s="633" t="str">
        <f t="shared" ref="H77:H95" si="11">H45</f>
        <v>b</v>
      </c>
      <c r="I77" s="228">
        <v>1</v>
      </c>
      <c r="J77" s="228">
        <v>1</v>
      </c>
      <c r="K77" s="228">
        <v>1</v>
      </c>
      <c r="L77" s="228">
        <v>1</v>
      </c>
      <c r="M77" s="228">
        <v>1</v>
      </c>
      <c r="N77" s="228">
        <v>1</v>
      </c>
      <c r="O77" s="228">
        <v>1</v>
      </c>
      <c r="P77" s="228">
        <v>1</v>
      </c>
      <c r="Q77" s="228">
        <v>1</v>
      </c>
      <c r="R77" s="228">
        <v>1</v>
      </c>
      <c r="S77" s="35"/>
      <c r="T77" s="35"/>
      <c r="U77" s="35"/>
      <c r="V77" s="35"/>
      <c r="W77" s="35"/>
      <c r="X77" s="35"/>
      <c r="Y77" s="35"/>
      <c r="Z77" s="35"/>
      <c r="AA77" s="35"/>
      <c r="AB77" s="35"/>
      <c r="AC77" s="35"/>
      <c r="AD77" s="35"/>
      <c r="AE77" s="35"/>
      <c r="AF77" s="35"/>
      <c r="AG77" s="35"/>
      <c r="AH77" s="16"/>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row>
    <row r="78" spans="1:79" ht="14.5" outlineLevel="1" x14ac:dyDescent="0.35">
      <c r="A78" s="6"/>
      <c r="B78" s="7"/>
      <c r="C78" s="17"/>
      <c r="D78" s="17"/>
      <c r="E78" s="17"/>
      <c r="F78" s="26"/>
      <c r="G78" s="35"/>
      <c r="H78" s="633" t="str">
        <f t="shared" si="11"/>
        <v>bd</v>
      </c>
      <c r="I78" s="228">
        <v>1</v>
      </c>
      <c r="J78" s="228">
        <v>1</v>
      </c>
      <c r="K78" s="228">
        <v>1</v>
      </c>
      <c r="L78" s="228">
        <v>1</v>
      </c>
      <c r="M78" s="228">
        <v>1</v>
      </c>
      <c r="N78" s="228">
        <v>1</v>
      </c>
      <c r="O78" s="228">
        <v>1</v>
      </c>
      <c r="P78" s="228">
        <v>1</v>
      </c>
      <c r="Q78" s="228">
        <v>1</v>
      </c>
      <c r="R78" s="228">
        <v>1</v>
      </c>
      <c r="S78" s="35"/>
      <c r="T78" s="35"/>
      <c r="U78" s="35"/>
      <c r="V78" s="35"/>
      <c r="W78" s="35"/>
      <c r="X78" s="35"/>
      <c r="Y78" s="35"/>
      <c r="Z78" s="35"/>
      <c r="AA78" s="35"/>
      <c r="AB78" s="35"/>
      <c r="AC78" s="35"/>
      <c r="AD78" s="35"/>
      <c r="AE78" s="35"/>
      <c r="AF78" s="35"/>
      <c r="AG78" s="35"/>
      <c r="AH78" s="16"/>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row>
    <row r="79" spans="1:79" ht="14.5" outlineLevel="1" x14ac:dyDescent="0.35">
      <c r="A79" s="6"/>
      <c r="B79" s="7"/>
      <c r="C79" s="17"/>
      <c r="D79" s="17"/>
      <c r="E79" s="17"/>
      <c r="F79" s="26"/>
      <c r="G79" s="35"/>
      <c r="H79" s="633" t="str">
        <f t="shared" si="11"/>
        <v>f</v>
      </c>
      <c r="I79" s="228">
        <v>1</v>
      </c>
      <c r="J79" s="228">
        <v>1</v>
      </c>
      <c r="K79" s="228">
        <v>1</v>
      </c>
      <c r="L79" s="228">
        <v>1</v>
      </c>
      <c r="M79" s="228">
        <v>1</v>
      </c>
      <c r="N79" s="228">
        <v>1</v>
      </c>
      <c r="O79" s="228">
        <v>1</v>
      </c>
      <c r="P79" s="228">
        <v>1</v>
      </c>
      <c r="Q79" s="228">
        <v>1</v>
      </c>
      <c r="R79" s="228">
        <v>1</v>
      </c>
      <c r="S79" s="35"/>
      <c r="T79" s="35"/>
      <c r="U79" s="35"/>
      <c r="V79" s="35"/>
      <c r="W79" s="35"/>
      <c r="X79" s="35"/>
      <c r="Y79" s="35"/>
      <c r="Z79" s="35"/>
      <c r="AA79" s="35"/>
      <c r="AB79" s="35"/>
      <c r="AC79" s="35"/>
      <c r="AD79" s="35"/>
      <c r="AE79" s="35"/>
      <c r="AF79" s="35"/>
      <c r="AG79" s="35"/>
      <c r="AH79" s="16"/>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row>
    <row r="80" spans="1:79" ht="14.5" outlineLevel="1" x14ac:dyDescent="0.35">
      <c r="A80" s="6"/>
      <c r="B80" s="7"/>
      <c r="C80" s="17"/>
      <c r="D80" s="17"/>
      <c r="E80" s="17"/>
      <c r="F80" s="26"/>
      <c r="G80" s="35"/>
      <c r="H80" s="633" t="str">
        <f t="shared" si="11"/>
        <v>h</v>
      </c>
      <c r="I80" s="228">
        <v>1</v>
      </c>
      <c r="J80" s="228">
        <v>1</v>
      </c>
      <c r="K80" s="228">
        <v>1</v>
      </c>
      <c r="L80" s="228">
        <v>1</v>
      </c>
      <c r="M80" s="228">
        <v>1</v>
      </c>
      <c r="N80" s="228">
        <v>1</v>
      </c>
      <c r="O80" s="228">
        <v>1</v>
      </c>
      <c r="P80" s="228">
        <v>1</v>
      </c>
      <c r="Q80" s="228">
        <v>1</v>
      </c>
      <c r="R80" s="228">
        <v>1</v>
      </c>
      <c r="S80" s="35"/>
      <c r="T80" s="35"/>
      <c r="U80" s="35"/>
      <c r="V80" s="35"/>
      <c r="W80" s="35"/>
      <c r="X80" s="35"/>
      <c r="Y80" s="35"/>
      <c r="Z80" s="35"/>
      <c r="AA80" s="35"/>
      <c r="AB80" s="35"/>
      <c r="AC80" s="35"/>
      <c r="AD80" s="35"/>
      <c r="AE80" s="35"/>
      <c r="AF80" s="35"/>
      <c r="AG80" s="35"/>
      <c r="AH80" s="16"/>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row>
    <row r="81" spans="1:79" ht="14.5" outlineLevel="1" x14ac:dyDescent="0.35">
      <c r="A81" s="6"/>
      <c r="B81" s="7"/>
      <c r="C81" s="17"/>
      <c r="D81" s="17"/>
      <c r="E81" s="17"/>
      <c r="F81" s="26"/>
      <c r="G81" s="35"/>
      <c r="H81" s="633" t="str">
        <f t="shared" si="11"/>
        <v>i</v>
      </c>
      <c r="I81" s="228">
        <v>1</v>
      </c>
      <c r="J81" s="228">
        <v>1</v>
      </c>
      <c r="K81" s="228">
        <v>1</v>
      </c>
      <c r="L81" s="228">
        <v>1</v>
      </c>
      <c r="M81" s="228">
        <v>1</v>
      </c>
      <c r="N81" s="228">
        <v>1</v>
      </c>
      <c r="O81" s="228">
        <v>1</v>
      </c>
      <c r="P81" s="228">
        <v>1</v>
      </c>
      <c r="Q81" s="228">
        <v>1</v>
      </c>
      <c r="R81" s="228">
        <v>1</v>
      </c>
      <c r="S81" s="35"/>
      <c r="T81" s="35"/>
      <c r="U81" s="35"/>
      <c r="V81" s="35"/>
      <c r="W81" s="35"/>
      <c r="X81" s="35"/>
      <c r="Y81" s="35"/>
      <c r="Z81" s="35"/>
      <c r="AA81" s="35"/>
      <c r="AB81" s="35"/>
      <c r="AC81" s="35"/>
      <c r="AD81" s="35"/>
      <c r="AE81" s="35"/>
      <c r="AF81" s="35"/>
      <c r="AG81" s="35"/>
      <c r="AH81" s="16"/>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row>
    <row r="82" spans="1:79" ht="14.5" outlineLevel="1" x14ac:dyDescent="0.35">
      <c r="A82" s="6"/>
      <c r="B82" s="7"/>
      <c r="C82" s="17"/>
      <c r="D82" s="17"/>
      <c r="E82" s="17"/>
      <c r="F82" s="26"/>
      <c r="G82" s="35"/>
      <c r="H82" s="633" t="str">
        <f t="shared" si="11"/>
        <v>k</v>
      </c>
      <c r="I82" s="228">
        <v>1</v>
      </c>
      <c r="J82" s="228">
        <v>1</v>
      </c>
      <c r="K82" s="228">
        <v>1</v>
      </c>
      <c r="L82" s="228">
        <v>1</v>
      </c>
      <c r="M82" s="228">
        <v>1</v>
      </c>
      <c r="N82" s="228">
        <v>1</v>
      </c>
      <c r="O82" s="228">
        <v>1</v>
      </c>
      <c r="P82" s="228">
        <v>1</v>
      </c>
      <c r="Q82" s="228">
        <v>1</v>
      </c>
      <c r="R82" s="228">
        <v>1</v>
      </c>
      <c r="S82" s="35"/>
      <c r="T82" s="35"/>
      <c r="U82" s="35"/>
      <c r="V82" s="35"/>
      <c r="W82" s="35"/>
      <c r="X82" s="35"/>
      <c r="Y82" s="35"/>
      <c r="Z82" s="35"/>
      <c r="AA82" s="35"/>
      <c r="AB82" s="35"/>
      <c r="AC82" s="35"/>
      <c r="AD82" s="35"/>
      <c r="AE82" s="35"/>
      <c r="AF82" s="35"/>
      <c r="AG82" s="35"/>
      <c r="AH82" s="16"/>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row>
    <row r="83" spans="1:79" ht="14.5" outlineLevel="1" x14ac:dyDescent="0.35">
      <c r="A83" s="6"/>
      <c r="B83" s="7"/>
      <c r="C83" s="17"/>
      <c r="D83" s="17"/>
      <c r="E83" s="17"/>
      <c r="F83" s="26"/>
      <c r="G83" s="35"/>
      <c r="H83" s="633" t="str">
        <f t="shared" si="11"/>
        <v>l</v>
      </c>
      <c r="I83" s="228">
        <v>1</v>
      </c>
      <c r="J83" s="228">
        <v>1</v>
      </c>
      <c r="K83" s="228">
        <v>1</v>
      </c>
      <c r="L83" s="228">
        <v>1</v>
      </c>
      <c r="M83" s="228">
        <v>1</v>
      </c>
      <c r="N83" s="228">
        <v>1</v>
      </c>
      <c r="O83" s="228">
        <v>1</v>
      </c>
      <c r="P83" s="228">
        <v>1</v>
      </c>
      <c r="Q83" s="228">
        <v>1</v>
      </c>
      <c r="R83" s="228">
        <v>1</v>
      </c>
      <c r="S83" s="35"/>
      <c r="T83" s="35"/>
      <c r="U83" s="35"/>
      <c r="V83" s="35"/>
      <c r="W83" s="35"/>
      <c r="X83" s="35"/>
      <c r="Y83" s="35"/>
      <c r="Z83" s="35"/>
      <c r="AA83" s="35"/>
      <c r="AB83" s="35"/>
      <c r="AC83" s="35"/>
      <c r="AD83" s="35"/>
      <c r="AE83" s="35"/>
      <c r="AF83" s="35"/>
      <c r="AG83" s="35"/>
      <c r="AH83" s="16"/>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row>
    <row r="84" spans="1:79" ht="14.5" outlineLevel="1" x14ac:dyDescent="0.35">
      <c r="A84" s="6"/>
      <c r="B84" s="7"/>
      <c r="C84" s="17"/>
      <c r="D84" s="17"/>
      <c r="E84" s="17"/>
      <c r="F84" s="26"/>
      <c r="G84" s="35"/>
      <c r="H84" s="633" t="str">
        <f t="shared" si="11"/>
        <v>lf</v>
      </c>
      <c r="I84" s="228">
        <v>1</v>
      </c>
      <c r="J84" s="228">
        <v>1</v>
      </c>
      <c r="K84" s="228">
        <v>1</v>
      </c>
      <c r="L84" s="228">
        <v>1</v>
      </c>
      <c r="M84" s="228">
        <v>1</v>
      </c>
      <c r="N84" s="228">
        <v>1</v>
      </c>
      <c r="O84" s="228">
        <v>1</v>
      </c>
      <c r="P84" s="228">
        <v>1</v>
      </c>
      <c r="Q84" s="228">
        <v>1</v>
      </c>
      <c r="R84" s="228">
        <v>1</v>
      </c>
      <c r="S84" s="35"/>
      <c r="T84" s="35"/>
      <c r="U84" s="35"/>
      <c r="V84" s="35"/>
      <c r="W84" s="35"/>
      <c r="X84" s="35"/>
      <c r="Y84" s="35"/>
      <c r="Z84" s="35"/>
      <c r="AA84" s="35"/>
      <c r="AB84" s="35"/>
      <c r="AC84" s="35"/>
      <c r="AD84" s="35"/>
      <c r="AE84" s="35"/>
      <c r="AF84" s="35"/>
      <c r="AG84" s="35"/>
      <c r="AH84" s="16"/>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row>
    <row r="85" spans="1:79" ht="14.5" outlineLevel="1" x14ac:dyDescent="0.35">
      <c r="A85" s="6"/>
      <c r="B85" s="7"/>
      <c r="C85" s="17"/>
      <c r="D85" s="17"/>
      <c r="E85" s="17"/>
      <c r="F85" s="26"/>
      <c r="G85" s="35"/>
      <c r="H85" s="633" t="str">
        <f t="shared" si="11"/>
        <v>ms</v>
      </c>
      <c r="I85" s="228">
        <v>1</v>
      </c>
      <c r="J85" s="228">
        <v>1</v>
      </c>
      <c r="K85" s="228">
        <v>1</v>
      </c>
      <c r="L85" s="228">
        <v>1</v>
      </c>
      <c r="M85" s="228">
        <v>1</v>
      </c>
      <c r="N85" s="228">
        <v>1</v>
      </c>
      <c r="O85" s="228">
        <v>1</v>
      </c>
      <c r="P85" s="228">
        <v>1</v>
      </c>
      <c r="Q85" s="228">
        <v>1</v>
      </c>
      <c r="R85" s="228">
        <v>1</v>
      </c>
      <c r="S85" s="35"/>
      <c r="T85" s="35"/>
      <c r="U85" s="35"/>
      <c r="V85" s="35"/>
      <c r="W85" s="35"/>
      <c r="X85" s="35"/>
      <c r="Y85" s="35"/>
      <c r="Z85" s="35"/>
      <c r="AA85" s="35"/>
      <c r="AB85" s="35"/>
      <c r="AC85" s="35"/>
      <c r="AD85" s="35"/>
      <c r="AE85" s="35"/>
      <c r="AF85" s="35"/>
      <c r="AG85" s="35"/>
      <c r="AH85" s="16"/>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row>
    <row r="86" spans="1:79" ht="14.5" outlineLevel="1" x14ac:dyDescent="0.35">
      <c r="A86" s="6"/>
      <c r="B86" s="7"/>
      <c r="C86" s="17"/>
      <c r="D86" s="17"/>
      <c r="E86" s="17"/>
      <c r="F86" s="26"/>
      <c r="G86" s="35"/>
      <c r="H86" s="633" t="str">
        <f t="shared" si="11"/>
        <v>o</v>
      </c>
      <c r="I86" s="228">
        <v>1</v>
      </c>
      <c r="J86" s="228">
        <v>1</v>
      </c>
      <c r="K86" s="228">
        <v>1</v>
      </c>
      <c r="L86" s="228">
        <v>1</v>
      </c>
      <c r="M86" s="228">
        <v>1</v>
      </c>
      <c r="N86" s="228">
        <v>1</v>
      </c>
      <c r="O86" s="228">
        <v>1</v>
      </c>
      <c r="P86" s="228">
        <v>1</v>
      </c>
      <c r="Q86" s="228">
        <v>1</v>
      </c>
      <c r="R86" s="228">
        <v>1</v>
      </c>
      <c r="S86" s="35"/>
      <c r="T86" s="35"/>
      <c r="U86" s="35"/>
      <c r="V86" s="35"/>
      <c r="W86" s="35"/>
      <c r="X86" s="35"/>
      <c r="Y86" s="35"/>
      <c r="Z86" s="35"/>
      <c r="AA86" s="35"/>
      <c r="AB86" s="35"/>
      <c r="AC86" s="35"/>
      <c r="AD86" s="35"/>
      <c r="AE86" s="35"/>
      <c r="AF86" s="35"/>
      <c r="AG86" s="35"/>
      <c r="AH86" s="16"/>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row>
    <row r="87" spans="1:79" ht="14.5" outlineLevel="1" x14ac:dyDescent="0.35">
      <c r="A87" s="6"/>
      <c r="B87" s="7"/>
      <c r="C87" s="17"/>
      <c r="D87" s="17"/>
      <c r="E87" s="17"/>
      <c r="F87" s="26"/>
      <c r="G87" s="35"/>
      <c r="H87" s="633" t="str">
        <f t="shared" si="11"/>
        <v>od</v>
      </c>
      <c r="I87" s="228">
        <v>1</v>
      </c>
      <c r="J87" s="228">
        <v>1</v>
      </c>
      <c r="K87" s="228">
        <v>1</v>
      </c>
      <c r="L87" s="228">
        <v>1</v>
      </c>
      <c r="M87" s="228">
        <v>1</v>
      </c>
      <c r="N87" s="228">
        <v>1</v>
      </c>
      <c r="O87" s="228">
        <v>1</v>
      </c>
      <c r="P87" s="228">
        <v>1</v>
      </c>
      <c r="Q87" s="228">
        <v>1</v>
      </c>
      <c r="R87" s="228">
        <v>1</v>
      </c>
      <c r="S87" s="35"/>
      <c r="T87" s="35"/>
      <c r="U87" s="35"/>
      <c r="V87" s="35"/>
      <c r="W87" s="35"/>
      <c r="X87" s="35"/>
      <c r="Y87" s="35"/>
      <c r="Z87" s="35"/>
      <c r="AA87" s="35"/>
      <c r="AB87" s="35"/>
      <c r="AC87" s="35"/>
      <c r="AD87" s="35"/>
      <c r="AE87" s="35"/>
      <c r="AF87" s="35"/>
      <c r="AG87" s="35"/>
      <c r="AH87" s="16"/>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row>
    <row r="88" spans="1:79" ht="14.5" outlineLevel="1" x14ac:dyDescent="0.35">
      <c r="A88" s="6"/>
      <c r="B88" s="7"/>
      <c r="C88" s="17"/>
      <c r="D88" s="17"/>
      <c r="E88" s="17"/>
      <c r="F88" s="26"/>
      <c r="G88" s="35"/>
      <c r="H88" s="633" t="str">
        <f t="shared" si="11"/>
        <v>of</v>
      </c>
      <c r="I88" s="228">
        <v>1</v>
      </c>
      <c r="J88" s="228">
        <v>1</v>
      </c>
      <c r="K88" s="228">
        <v>1</v>
      </c>
      <c r="L88" s="228">
        <v>1</v>
      </c>
      <c r="M88" s="228">
        <v>1</v>
      </c>
      <c r="N88" s="228">
        <v>1</v>
      </c>
      <c r="O88" s="228">
        <v>1</v>
      </c>
      <c r="P88" s="228">
        <v>1</v>
      </c>
      <c r="Q88" s="228">
        <v>1</v>
      </c>
      <c r="R88" s="228">
        <v>1</v>
      </c>
      <c r="S88" s="35"/>
      <c r="T88" s="35"/>
      <c r="U88" s="35"/>
      <c r="V88" s="35"/>
      <c r="W88" s="35"/>
      <c r="X88" s="35"/>
      <c r="Y88" s="35"/>
      <c r="Z88" s="35"/>
      <c r="AA88" s="35"/>
      <c r="AB88" s="35"/>
      <c r="AC88" s="35"/>
      <c r="AD88" s="35"/>
      <c r="AE88" s="35"/>
      <c r="AF88" s="35"/>
      <c r="AG88" s="35"/>
      <c r="AH88" s="16"/>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row>
    <row r="89" spans="1:79" ht="14.5" outlineLevel="1" x14ac:dyDescent="0.35">
      <c r="A89" s="6"/>
      <c r="B89" s="7"/>
      <c r="C89" s="17"/>
      <c r="D89" s="17"/>
      <c r="E89" s="17"/>
      <c r="F89" s="26"/>
      <c r="G89" s="35"/>
      <c r="H89" s="633" t="str">
        <f t="shared" si="11"/>
        <v>r</v>
      </c>
      <c r="I89" s="228">
        <v>1</v>
      </c>
      <c r="J89" s="228">
        <v>1</v>
      </c>
      <c r="K89" s="228">
        <v>1</v>
      </c>
      <c r="L89" s="228">
        <v>1</v>
      </c>
      <c r="M89" s="228">
        <v>1</v>
      </c>
      <c r="N89" s="228">
        <v>1</v>
      </c>
      <c r="O89" s="228">
        <v>1</v>
      </c>
      <c r="P89" s="228">
        <v>1</v>
      </c>
      <c r="Q89" s="228">
        <v>1</v>
      </c>
      <c r="R89" s="228">
        <v>1</v>
      </c>
      <c r="S89" s="35"/>
      <c r="T89" s="35"/>
      <c r="U89" s="35"/>
      <c r="V89" s="35"/>
      <c r="W89" s="35"/>
      <c r="X89" s="35"/>
      <c r="Y89" s="35"/>
      <c r="Z89" s="35"/>
      <c r="AA89" s="35"/>
      <c r="AB89" s="35"/>
      <c r="AC89" s="35"/>
      <c r="AD89" s="35"/>
      <c r="AE89" s="35"/>
      <c r="AF89" s="35"/>
      <c r="AG89" s="35"/>
      <c r="AH89" s="16"/>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row>
    <row r="90" spans="1:79" ht="14.5" outlineLevel="1" x14ac:dyDescent="0.35">
      <c r="A90" s="6"/>
      <c r="B90" s="7"/>
      <c r="C90" s="17"/>
      <c r="D90" s="17"/>
      <c r="E90" s="17"/>
      <c r="F90" s="26"/>
      <c r="G90" s="35"/>
      <c r="H90" s="633" t="str">
        <f t="shared" si="11"/>
        <v>rd</v>
      </c>
      <c r="I90" s="228">
        <v>1</v>
      </c>
      <c r="J90" s="228">
        <v>1</v>
      </c>
      <c r="K90" s="228">
        <v>1</v>
      </c>
      <c r="L90" s="228">
        <v>1</v>
      </c>
      <c r="M90" s="228">
        <v>1</v>
      </c>
      <c r="N90" s="228">
        <v>1</v>
      </c>
      <c r="O90" s="228">
        <v>1</v>
      </c>
      <c r="P90" s="228">
        <v>1</v>
      </c>
      <c r="Q90" s="228">
        <v>1</v>
      </c>
      <c r="R90" s="228">
        <v>1</v>
      </c>
      <c r="S90" s="35"/>
      <c r="T90" s="35"/>
      <c r="U90" s="35"/>
      <c r="V90" s="35"/>
      <c r="W90" s="35"/>
      <c r="X90" s="35"/>
      <c r="Y90" s="35"/>
      <c r="Z90" s="35"/>
      <c r="AA90" s="35"/>
      <c r="AB90" s="35"/>
      <c r="AC90" s="35"/>
      <c r="AD90" s="35"/>
      <c r="AE90" s="35"/>
      <c r="AF90" s="35"/>
      <c r="AG90" s="35"/>
      <c r="AH90" s="16"/>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row>
    <row r="91" spans="1:79" ht="14.5" outlineLevel="1" x14ac:dyDescent="0.35">
      <c r="A91" s="6"/>
      <c r="B91" s="7"/>
      <c r="C91" s="17"/>
      <c r="D91" s="17"/>
      <c r="E91" s="17"/>
      <c r="F91" s="26"/>
      <c r="G91" s="35"/>
      <c r="H91" s="633" t="str">
        <f t="shared" si="11"/>
        <v>v</v>
      </c>
      <c r="I91" s="228">
        <v>1</v>
      </c>
      <c r="J91" s="228">
        <v>1</v>
      </c>
      <c r="K91" s="228">
        <v>1</v>
      </c>
      <c r="L91" s="228">
        <v>1</v>
      </c>
      <c r="M91" s="228">
        <v>1</v>
      </c>
      <c r="N91" s="228">
        <v>1</v>
      </c>
      <c r="O91" s="228">
        <v>1</v>
      </c>
      <c r="P91" s="228">
        <v>1</v>
      </c>
      <c r="Q91" s="228">
        <v>1</v>
      </c>
      <c r="R91" s="228">
        <v>1</v>
      </c>
      <c r="S91" s="35"/>
      <c r="T91" s="35"/>
      <c r="U91" s="35"/>
      <c r="V91" s="35"/>
      <c r="W91" s="35"/>
      <c r="X91" s="35"/>
      <c r="Y91" s="35"/>
      <c r="Z91" s="35"/>
      <c r="AA91" s="35"/>
      <c r="AB91" s="35"/>
      <c r="AC91" s="35"/>
      <c r="AD91" s="35"/>
      <c r="AE91" s="35"/>
      <c r="AF91" s="35"/>
      <c r="AG91" s="35"/>
      <c r="AH91" s="16"/>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row>
    <row r="92" spans="1:79" ht="14.5" outlineLevel="1" x14ac:dyDescent="0.35">
      <c r="A92" s="6"/>
      <c r="B92" s="7"/>
      <c r="C92" s="17"/>
      <c r="D92" s="17"/>
      <c r="E92" s="17"/>
      <c r="F92" s="26"/>
      <c r="G92" s="35"/>
      <c r="H92" s="633" t="str">
        <f t="shared" si="11"/>
        <v>w</v>
      </c>
      <c r="I92" s="228">
        <v>1</v>
      </c>
      <c r="J92" s="228">
        <v>1</v>
      </c>
      <c r="K92" s="228">
        <v>1</v>
      </c>
      <c r="L92" s="228">
        <v>1</v>
      </c>
      <c r="M92" s="228">
        <v>1</v>
      </c>
      <c r="N92" s="228">
        <v>1</v>
      </c>
      <c r="O92" s="228">
        <v>1</v>
      </c>
      <c r="P92" s="228">
        <v>1</v>
      </c>
      <c r="Q92" s="228">
        <v>1</v>
      </c>
      <c r="R92" s="228">
        <v>1</v>
      </c>
      <c r="S92" s="35"/>
      <c r="T92" s="35"/>
      <c r="U92" s="35"/>
      <c r="V92" s="35"/>
      <c r="W92" s="35"/>
      <c r="X92" s="35"/>
      <c r="Y92" s="35"/>
      <c r="Z92" s="35"/>
      <c r="AA92" s="35"/>
      <c r="AB92" s="35"/>
      <c r="AC92" s="35"/>
      <c r="AD92" s="35"/>
      <c r="AE92" s="35"/>
      <c r="AF92" s="35"/>
      <c r="AG92" s="35"/>
      <c r="AH92" s="16"/>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row>
    <row r="93" spans="1:79" ht="14.5" outlineLevel="1" x14ac:dyDescent="0.35">
      <c r="A93" s="6"/>
      <c r="B93" s="7"/>
      <c r="C93" s="17"/>
      <c r="D93" s="17"/>
      <c r="E93" s="17"/>
      <c r="F93" s="26"/>
      <c r="G93" s="35"/>
      <c r="H93" s="633" t="str">
        <f t="shared" si="11"/>
        <v>wd</v>
      </c>
      <c r="I93" s="228">
        <v>1</v>
      </c>
      <c r="J93" s="228">
        <v>1</v>
      </c>
      <c r="K93" s="228">
        <v>1</v>
      </c>
      <c r="L93" s="228">
        <v>1</v>
      </c>
      <c r="M93" s="228">
        <v>1</v>
      </c>
      <c r="N93" s="228">
        <v>1</v>
      </c>
      <c r="O93" s="228">
        <v>1</v>
      </c>
      <c r="P93" s="228">
        <v>1</v>
      </c>
      <c r="Q93" s="228">
        <v>1</v>
      </c>
      <c r="R93" s="228">
        <v>1</v>
      </c>
      <c r="S93" s="35"/>
      <c r="T93" s="35"/>
      <c r="U93" s="35"/>
      <c r="V93" s="35"/>
      <c r="W93" s="35"/>
      <c r="X93" s="35"/>
      <c r="Y93" s="35"/>
      <c r="Z93" s="35"/>
      <c r="AA93" s="35"/>
      <c r="AB93" s="35"/>
      <c r="AC93" s="35"/>
      <c r="AD93" s="35"/>
      <c r="AE93" s="35"/>
      <c r="AF93" s="35"/>
      <c r="AG93" s="35"/>
      <c r="AH93" s="16"/>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row>
    <row r="94" spans="1:79" ht="14.5" outlineLevel="1" x14ac:dyDescent="0.35">
      <c r="A94" s="6"/>
      <c r="B94" s="7"/>
      <c r="C94" s="17"/>
      <c r="D94" s="17"/>
      <c r="E94" s="17"/>
      <c r="F94" s="26"/>
      <c r="G94" s="35"/>
      <c r="H94" s="633" t="str">
        <f t="shared" si="11"/>
        <v>z</v>
      </c>
      <c r="I94" s="228">
        <v>1</v>
      </c>
      <c r="J94" s="228">
        <v>1</v>
      </c>
      <c r="K94" s="228">
        <v>1</v>
      </c>
      <c r="L94" s="228">
        <v>1</v>
      </c>
      <c r="M94" s="228">
        <v>1</v>
      </c>
      <c r="N94" s="228">
        <v>1</v>
      </c>
      <c r="O94" s="228">
        <v>1</v>
      </c>
      <c r="P94" s="228">
        <v>1</v>
      </c>
      <c r="Q94" s="228">
        <v>1</v>
      </c>
      <c r="R94" s="228">
        <v>1</v>
      </c>
      <c r="S94" s="35"/>
      <c r="T94" s="35"/>
      <c r="U94" s="35"/>
      <c r="V94" s="35"/>
      <c r="W94" s="35"/>
      <c r="X94" s="35"/>
      <c r="Y94" s="35"/>
      <c r="Z94" s="35"/>
      <c r="AA94" s="35"/>
      <c r="AB94" s="35"/>
      <c r="AC94" s="35"/>
      <c r="AD94" s="35"/>
      <c r="AE94" s="35"/>
      <c r="AF94" s="35"/>
      <c r="AG94" s="35"/>
      <c r="AH94" s="16"/>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row>
    <row r="95" spans="1:79" ht="14.5" outlineLevel="1" x14ac:dyDescent="0.35">
      <c r="A95" s="6"/>
      <c r="B95" s="7"/>
      <c r="C95" s="17"/>
      <c r="D95" s="17"/>
      <c r="E95" s="17"/>
      <c r="F95" s="26"/>
      <c r="G95" s="35"/>
      <c r="H95" s="633" t="str">
        <f t="shared" si="11"/>
        <v>zd</v>
      </c>
      <c r="I95" s="228">
        <v>1</v>
      </c>
      <c r="J95" s="228">
        <v>1</v>
      </c>
      <c r="K95" s="228">
        <v>1</v>
      </c>
      <c r="L95" s="228">
        <v>1</v>
      </c>
      <c r="M95" s="228">
        <v>1</v>
      </c>
      <c r="N95" s="228">
        <v>1</v>
      </c>
      <c r="O95" s="228">
        <v>1</v>
      </c>
      <c r="P95" s="228">
        <v>1</v>
      </c>
      <c r="Q95" s="228">
        <v>1</v>
      </c>
      <c r="R95" s="228">
        <v>1</v>
      </c>
      <c r="S95" s="35"/>
      <c r="T95" s="35"/>
      <c r="U95" s="35"/>
      <c r="V95" s="35"/>
      <c r="W95" s="35"/>
      <c r="X95" s="35"/>
      <c r="Y95" s="35"/>
      <c r="Z95" s="35"/>
      <c r="AA95" s="35"/>
      <c r="AB95" s="35"/>
      <c r="AC95" s="35"/>
      <c r="AD95" s="35"/>
      <c r="AE95" s="35"/>
      <c r="AF95" s="35"/>
      <c r="AG95" s="35"/>
      <c r="AH95" s="16"/>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row>
    <row r="96" spans="1:79" ht="14.5" outlineLevel="1" x14ac:dyDescent="0.35">
      <c r="A96" s="6"/>
      <c r="B96" s="7"/>
      <c r="C96" s="17"/>
      <c r="D96" s="17"/>
      <c r="E96" s="17"/>
      <c r="F96" s="26"/>
      <c r="G96" s="34"/>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c r="AH96" s="16"/>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row>
    <row r="97" spans="1:79" ht="14.5" outlineLevel="1" x14ac:dyDescent="0.35">
      <c r="A97" s="6"/>
      <c r="B97" s="7"/>
      <c r="C97" s="17"/>
      <c r="D97" s="17"/>
      <c r="E97" s="17"/>
      <c r="F97" s="26"/>
      <c r="G97" s="190" t="s">
        <v>236</v>
      </c>
      <c r="H97" s="35"/>
      <c r="I97" s="35"/>
      <c r="J97" s="35"/>
      <c r="K97" s="26"/>
      <c r="L97" s="26"/>
      <c r="M97" s="26"/>
      <c r="N97" s="35"/>
      <c r="O97" s="35"/>
      <c r="P97" s="35"/>
      <c r="Q97" s="35"/>
      <c r="R97" s="35"/>
      <c r="S97" s="35"/>
      <c r="T97" s="35"/>
      <c r="U97" s="35"/>
      <c r="V97" s="35"/>
      <c r="W97" s="35"/>
      <c r="X97" s="35"/>
      <c r="Y97" s="35"/>
      <c r="Z97" s="35"/>
      <c r="AA97" s="35"/>
      <c r="AB97" s="35"/>
      <c r="AC97" s="35"/>
      <c r="AD97" s="35"/>
      <c r="AE97" s="35"/>
      <c r="AF97" s="35"/>
      <c r="AG97" s="35"/>
      <c r="AH97" s="16"/>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row>
    <row r="98" spans="1:79" ht="14.5" outlineLevel="1" x14ac:dyDescent="0.35">
      <c r="A98" s="6"/>
      <c r="B98" s="7"/>
      <c r="C98" s="17"/>
      <c r="D98" s="17"/>
      <c r="E98" s="17"/>
      <c r="F98" s="26"/>
      <c r="G98" s="34"/>
      <c r="H98" s="35" t="s">
        <v>74</v>
      </c>
      <c r="I98" s="35" t="s">
        <v>777</v>
      </c>
      <c r="J98" s="35" t="s">
        <v>357</v>
      </c>
      <c r="K98" s="26" t="s">
        <v>749</v>
      </c>
      <c r="L98" s="26" t="s">
        <v>750</v>
      </c>
      <c r="M98" s="26" t="s">
        <v>751</v>
      </c>
      <c r="N98" s="35" t="s">
        <v>752</v>
      </c>
      <c r="O98" s="35" t="s">
        <v>753</v>
      </c>
      <c r="P98" s="35" t="s">
        <v>754</v>
      </c>
      <c r="Q98" s="35" t="s">
        <v>755</v>
      </c>
      <c r="R98" s="35" t="s">
        <v>756</v>
      </c>
      <c r="S98" s="35"/>
      <c r="T98" s="35" t="s">
        <v>74</v>
      </c>
      <c r="U98" s="35" t="s">
        <v>777</v>
      </c>
      <c r="V98" s="35" t="s">
        <v>357</v>
      </c>
      <c r="W98" s="26" t="s">
        <v>749</v>
      </c>
      <c r="X98" s="26" t="s">
        <v>750</v>
      </c>
      <c r="Y98" s="26" t="s">
        <v>751</v>
      </c>
      <c r="Z98" s="35" t="s">
        <v>752</v>
      </c>
      <c r="AA98" s="35" t="s">
        <v>753</v>
      </c>
      <c r="AB98" s="35" t="s">
        <v>754</v>
      </c>
      <c r="AC98" s="35" t="s">
        <v>755</v>
      </c>
      <c r="AD98" s="35" t="s">
        <v>756</v>
      </c>
      <c r="AE98" s="35"/>
      <c r="AF98" s="35"/>
      <c r="AG98" s="35"/>
      <c r="AH98" s="16"/>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row>
    <row r="99" spans="1:79" ht="14.5" outlineLevel="1" x14ac:dyDescent="0.35">
      <c r="A99" s="6"/>
      <c r="B99" s="7"/>
      <c r="C99" s="17"/>
      <c r="D99" s="17"/>
      <c r="E99" s="17"/>
      <c r="F99" s="26"/>
      <c r="G99" s="34"/>
      <c r="H99" s="633" t="str">
        <f>General!G17</f>
        <v>b</v>
      </c>
      <c r="I99" s="685">
        <v>43794</v>
      </c>
      <c r="J99" s="685">
        <v>43794</v>
      </c>
      <c r="K99" s="685">
        <v>43794</v>
      </c>
      <c r="L99" s="685">
        <v>43794</v>
      </c>
      <c r="M99" s="685">
        <v>43794</v>
      </c>
      <c r="N99" s="685">
        <v>43794</v>
      </c>
      <c r="O99" s="685">
        <v>43794</v>
      </c>
      <c r="P99" s="685">
        <v>43794</v>
      </c>
      <c r="Q99" s="685">
        <v>43794</v>
      </c>
      <c r="R99" s="685">
        <v>43794</v>
      </c>
      <c r="S99" s="35"/>
      <c r="T99" s="633" t="str">
        <f>H99</f>
        <v>b</v>
      </c>
      <c r="U99" s="683">
        <f t="shared" ref="U99:U117" si="12">MIN(364,INT((I99 - DATE(YEAR(I99),1,1))))</f>
        <v>328</v>
      </c>
      <c r="V99" s="683">
        <f t="shared" ref="V99:AD116" si="13">MIN(364,INT((J99 - DATE(YEAR(J99),1,1))))</f>
        <v>328</v>
      </c>
      <c r="W99" s="683">
        <f t="shared" si="13"/>
        <v>328</v>
      </c>
      <c r="X99" s="683">
        <f t="shared" si="13"/>
        <v>328</v>
      </c>
      <c r="Y99" s="683">
        <f t="shared" si="13"/>
        <v>328</v>
      </c>
      <c r="Z99" s="683">
        <f t="shared" si="13"/>
        <v>328</v>
      </c>
      <c r="AA99" s="683">
        <f t="shared" si="13"/>
        <v>328</v>
      </c>
      <c r="AB99" s="683">
        <f t="shared" si="13"/>
        <v>328</v>
      </c>
      <c r="AC99" s="683">
        <f t="shared" si="13"/>
        <v>328</v>
      </c>
      <c r="AD99" s="683">
        <f t="shared" si="13"/>
        <v>328</v>
      </c>
      <c r="AE99" s="35"/>
      <c r="AF99" s="35"/>
      <c r="AG99" s="35"/>
      <c r="AH99" s="16"/>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row>
    <row r="100" spans="1:79" ht="14.5" outlineLevel="1" x14ac:dyDescent="0.35">
      <c r="A100" s="6"/>
      <c r="B100" s="7"/>
      <c r="C100" s="17"/>
      <c r="D100" s="17"/>
      <c r="E100" s="17"/>
      <c r="F100" s="26"/>
      <c r="G100" s="34"/>
      <c r="H100" s="633" t="str">
        <f>General!G18</f>
        <v>bd</v>
      </c>
      <c r="I100" s="685">
        <v>43794</v>
      </c>
      <c r="J100" s="685">
        <v>43794</v>
      </c>
      <c r="K100" s="685">
        <v>43794</v>
      </c>
      <c r="L100" s="685">
        <v>43794</v>
      </c>
      <c r="M100" s="685">
        <v>43794</v>
      </c>
      <c r="N100" s="685">
        <v>43794</v>
      </c>
      <c r="O100" s="685">
        <v>43794</v>
      </c>
      <c r="P100" s="685">
        <v>43794</v>
      </c>
      <c r="Q100" s="685">
        <v>43794</v>
      </c>
      <c r="R100" s="685">
        <v>43794</v>
      </c>
      <c r="S100" s="35"/>
      <c r="T100" s="633" t="str">
        <f t="shared" ref="T100:T117" si="14">H100</f>
        <v>bd</v>
      </c>
      <c r="U100" s="683">
        <f t="shared" si="12"/>
        <v>328</v>
      </c>
      <c r="V100" s="683">
        <f t="shared" si="13"/>
        <v>328</v>
      </c>
      <c r="W100" s="683">
        <f t="shared" si="13"/>
        <v>328</v>
      </c>
      <c r="X100" s="683">
        <f t="shared" si="13"/>
        <v>328</v>
      </c>
      <c r="Y100" s="683">
        <f t="shared" si="13"/>
        <v>328</v>
      </c>
      <c r="Z100" s="683">
        <f t="shared" si="13"/>
        <v>328</v>
      </c>
      <c r="AA100" s="683">
        <f t="shared" si="13"/>
        <v>328</v>
      </c>
      <c r="AB100" s="683">
        <f t="shared" si="13"/>
        <v>328</v>
      </c>
      <c r="AC100" s="683">
        <f t="shared" si="13"/>
        <v>328</v>
      </c>
      <c r="AD100" s="683">
        <f t="shared" si="13"/>
        <v>328</v>
      </c>
      <c r="AE100" s="35"/>
      <c r="AF100" s="35"/>
      <c r="AG100" s="35"/>
      <c r="AH100" s="16"/>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row>
    <row r="101" spans="1:79" ht="14.5" outlineLevel="1" x14ac:dyDescent="0.35">
      <c r="A101" s="6"/>
      <c r="B101" s="7"/>
      <c r="C101" s="17"/>
      <c r="D101" s="17"/>
      <c r="E101" s="17"/>
      <c r="F101" s="26"/>
      <c r="G101" s="34"/>
      <c r="H101" s="633" t="str">
        <f>General!G19</f>
        <v>f</v>
      </c>
      <c r="I101" s="685">
        <v>43794</v>
      </c>
      <c r="J101" s="685">
        <v>43794</v>
      </c>
      <c r="K101" s="685">
        <v>43794</v>
      </c>
      <c r="L101" s="685">
        <v>43794</v>
      </c>
      <c r="M101" s="685">
        <v>43794</v>
      </c>
      <c r="N101" s="685">
        <v>43794</v>
      </c>
      <c r="O101" s="685">
        <v>43794</v>
      </c>
      <c r="P101" s="685">
        <v>43794</v>
      </c>
      <c r="Q101" s="685">
        <v>43794</v>
      </c>
      <c r="R101" s="685">
        <v>43794</v>
      </c>
      <c r="S101" s="35"/>
      <c r="T101" s="633" t="str">
        <f t="shared" si="14"/>
        <v>f</v>
      </c>
      <c r="U101" s="683">
        <f t="shared" si="12"/>
        <v>328</v>
      </c>
      <c r="V101" s="683">
        <f t="shared" si="13"/>
        <v>328</v>
      </c>
      <c r="W101" s="683">
        <f t="shared" si="13"/>
        <v>328</v>
      </c>
      <c r="X101" s="683">
        <f t="shared" si="13"/>
        <v>328</v>
      </c>
      <c r="Y101" s="683">
        <f t="shared" si="13"/>
        <v>328</v>
      </c>
      <c r="Z101" s="683">
        <f t="shared" si="13"/>
        <v>328</v>
      </c>
      <c r="AA101" s="683">
        <f t="shared" si="13"/>
        <v>328</v>
      </c>
      <c r="AB101" s="683">
        <f t="shared" si="13"/>
        <v>328</v>
      </c>
      <c r="AC101" s="683">
        <f t="shared" si="13"/>
        <v>328</v>
      </c>
      <c r="AD101" s="683">
        <f t="shared" si="13"/>
        <v>328</v>
      </c>
      <c r="AE101" s="35"/>
      <c r="AF101" s="35"/>
      <c r="AG101" s="35"/>
      <c r="AH101" s="16"/>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row>
    <row r="102" spans="1:79" ht="14.5" outlineLevel="1" x14ac:dyDescent="0.35">
      <c r="A102" s="6"/>
      <c r="B102" s="7"/>
      <c r="C102" s="17"/>
      <c r="D102" s="17"/>
      <c r="E102" s="17"/>
      <c r="F102" s="26"/>
      <c r="G102" s="34"/>
      <c r="H102" s="633" t="str">
        <f>General!G20</f>
        <v>h</v>
      </c>
      <c r="I102" s="685">
        <v>43784</v>
      </c>
      <c r="J102" s="685">
        <v>43794</v>
      </c>
      <c r="K102" s="685">
        <v>43794</v>
      </c>
      <c r="L102" s="685">
        <v>43794</v>
      </c>
      <c r="M102" s="685">
        <v>43794</v>
      </c>
      <c r="N102" s="685">
        <v>43794</v>
      </c>
      <c r="O102" s="685">
        <v>43794</v>
      </c>
      <c r="P102" s="685">
        <v>43794</v>
      </c>
      <c r="Q102" s="685">
        <v>43794</v>
      </c>
      <c r="R102" s="685">
        <v>43794</v>
      </c>
      <c r="S102" s="35"/>
      <c r="T102" s="633" t="str">
        <f t="shared" si="14"/>
        <v>h</v>
      </c>
      <c r="U102" s="683">
        <f t="shared" si="12"/>
        <v>318</v>
      </c>
      <c r="V102" s="683">
        <f t="shared" si="13"/>
        <v>328</v>
      </c>
      <c r="W102" s="683">
        <f t="shared" si="13"/>
        <v>328</v>
      </c>
      <c r="X102" s="683">
        <f t="shared" si="13"/>
        <v>328</v>
      </c>
      <c r="Y102" s="683">
        <f t="shared" si="13"/>
        <v>328</v>
      </c>
      <c r="Z102" s="683">
        <f t="shared" si="13"/>
        <v>328</v>
      </c>
      <c r="AA102" s="683">
        <f t="shared" si="13"/>
        <v>328</v>
      </c>
      <c r="AB102" s="683">
        <f t="shared" si="13"/>
        <v>328</v>
      </c>
      <c r="AC102" s="683">
        <f t="shared" si="13"/>
        <v>328</v>
      </c>
      <c r="AD102" s="683">
        <f t="shared" si="13"/>
        <v>328</v>
      </c>
      <c r="AE102" s="35"/>
      <c r="AF102" s="35"/>
      <c r="AG102" s="35"/>
      <c r="AH102" s="16"/>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row>
    <row r="103" spans="1:79" ht="14.5" outlineLevel="1" x14ac:dyDescent="0.35">
      <c r="A103" s="6"/>
      <c r="B103" s="7"/>
      <c r="C103" s="17"/>
      <c r="D103" s="17"/>
      <c r="E103" s="17"/>
      <c r="F103" s="26"/>
      <c r="G103" s="34"/>
      <c r="H103" s="633" t="str">
        <f>General!G21</f>
        <v>i</v>
      </c>
      <c r="I103" s="685">
        <v>43794</v>
      </c>
      <c r="J103" s="685">
        <v>43794</v>
      </c>
      <c r="K103" s="685">
        <v>43794</v>
      </c>
      <c r="L103" s="685">
        <v>43794</v>
      </c>
      <c r="M103" s="685">
        <v>43794</v>
      </c>
      <c r="N103" s="685">
        <v>43794</v>
      </c>
      <c r="O103" s="685">
        <v>43794</v>
      </c>
      <c r="P103" s="685">
        <v>43794</v>
      </c>
      <c r="Q103" s="685">
        <v>43794</v>
      </c>
      <c r="R103" s="685">
        <v>43794</v>
      </c>
      <c r="S103" s="35"/>
      <c r="T103" s="633" t="str">
        <f t="shared" si="14"/>
        <v>i</v>
      </c>
      <c r="U103" s="683">
        <f t="shared" si="12"/>
        <v>328</v>
      </c>
      <c r="V103" s="683">
        <f t="shared" si="13"/>
        <v>328</v>
      </c>
      <c r="W103" s="683">
        <f t="shared" si="13"/>
        <v>328</v>
      </c>
      <c r="X103" s="683">
        <f t="shared" si="13"/>
        <v>328</v>
      </c>
      <c r="Y103" s="683">
        <f t="shared" si="13"/>
        <v>328</v>
      </c>
      <c r="Z103" s="683">
        <f t="shared" si="13"/>
        <v>328</v>
      </c>
      <c r="AA103" s="683">
        <f t="shared" si="13"/>
        <v>328</v>
      </c>
      <c r="AB103" s="683">
        <f t="shared" si="13"/>
        <v>328</v>
      </c>
      <c r="AC103" s="683">
        <f t="shared" si="13"/>
        <v>328</v>
      </c>
      <c r="AD103" s="683">
        <f t="shared" si="13"/>
        <v>328</v>
      </c>
      <c r="AE103" s="35"/>
      <c r="AF103" s="35"/>
      <c r="AG103" s="35"/>
      <c r="AH103" s="16"/>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row>
    <row r="104" spans="1:79" ht="14.5" outlineLevel="1" x14ac:dyDescent="0.35">
      <c r="A104" s="6"/>
      <c r="B104" s="7"/>
      <c r="C104" s="17"/>
      <c r="D104" s="17"/>
      <c r="E104" s="17"/>
      <c r="F104" s="26"/>
      <c r="G104" s="34"/>
      <c r="H104" s="633" t="str">
        <f>General!G22</f>
        <v>k</v>
      </c>
      <c r="I104" s="685">
        <v>43794</v>
      </c>
      <c r="J104" s="685">
        <v>43794</v>
      </c>
      <c r="K104" s="685">
        <v>43794</v>
      </c>
      <c r="L104" s="685">
        <v>43794</v>
      </c>
      <c r="M104" s="685">
        <v>43794</v>
      </c>
      <c r="N104" s="685">
        <v>43794</v>
      </c>
      <c r="O104" s="685">
        <v>43794</v>
      </c>
      <c r="P104" s="685">
        <v>43794</v>
      </c>
      <c r="Q104" s="685">
        <v>43794</v>
      </c>
      <c r="R104" s="685">
        <v>43794</v>
      </c>
      <c r="S104" s="35"/>
      <c r="T104" s="633" t="str">
        <f t="shared" si="14"/>
        <v>k</v>
      </c>
      <c r="U104" s="683">
        <f t="shared" si="12"/>
        <v>328</v>
      </c>
      <c r="V104" s="683">
        <f t="shared" si="13"/>
        <v>328</v>
      </c>
      <c r="W104" s="683">
        <f t="shared" si="13"/>
        <v>328</v>
      </c>
      <c r="X104" s="683">
        <f t="shared" si="13"/>
        <v>328</v>
      </c>
      <c r="Y104" s="683">
        <f t="shared" si="13"/>
        <v>328</v>
      </c>
      <c r="Z104" s="683">
        <f t="shared" si="13"/>
        <v>328</v>
      </c>
      <c r="AA104" s="683">
        <f t="shared" si="13"/>
        <v>328</v>
      </c>
      <c r="AB104" s="683">
        <f t="shared" si="13"/>
        <v>328</v>
      </c>
      <c r="AC104" s="683">
        <f t="shared" si="13"/>
        <v>328</v>
      </c>
      <c r="AD104" s="683">
        <f t="shared" si="13"/>
        <v>328</v>
      </c>
      <c r="AE104" s="35"/>
      <c r="AF104" s="35"/>
      <c r="AG104" s="35"/>
      <c r="AH104" s="16"/>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row>
    <row r="105" spans="1:79" ht="14.5" outlineLevel="1" x14ac:dyDescent="0.35">
      <c r="A105" s="6"/>
      <c r="B105" s="7"/>
      <c r="C105" s="17"/>
      <c r="D105" s="17"/>
      <c r="E105" s="17"/>
      <c r="F105" s="26"/>
      <c r="G105" s="34"/>
      <c r="H105" s="633" t="str">
        <f>General!G23</f>
        <v>l</v>
      </c>
      <c r="I105" s="685">
        <v>43794</v>
      </c>
      <c r="J105" s="685">
        <v>43794</v>
      </c>
      <c r="K105" s="685">
        <v>43794</v>
      </c>
      <c r="L105" s="685">
        <v>43794</v>
      </c>
      <c r="M105" s="685">
        <v>43794</v>
      </c>
      <c r="N105" s="685">
        <v>43794</v>
      </c>
      <c r="O105" s="685">
        <v>43794</v>
      </c>
      <c r="P105" s="685">
        <v>43794</v>
      </c>
      <c r="Q105" s="685">
        <v>43794</v>
      </c>
      <c r="R105" s="685">
        <v>43794</v>
      </c>
      <c r="S105" s="35"/>
      <c r="T105" s="633" t="str">
        <f t="shared" si="14"/>
        <v>l</v>
      </c>
      <c r="U105" s="683">
        <f t="shared" si="12"/>
        <v>328</v>
      </c>
      <c r="V105" s="683">
        <f t="shared" si="13"/>
        <v>328</v>
      </c>
      <c r="W105" s="683">
        <f t="shared" si="13"/>
        <v>328</v>
      </c>
      <c r="X105" s="683">
        <f t="shared" si="13"/>
        <v>328</v>
      </c>
      <c r="Y105" s="683">
        <f t="shared" si="13"/>
        <v>328</v>
      </c>
      <c r="Z105" s="683">
        <f t="shared" si="13"/>
        <v>328</v>
      </c>
      <c r="AA105" s="683">
        <f t="shared" si="13"/>
        <v>328</v>
      </c>
      <c r="AB105" s="683">
        <f t="shared" si="13"/>
        <v>328</v>
      </c>
      <c r="AC105" s="683">
        <f t="shared" si="13"/>
        <v>328</v>
      </c>
      <c r="AD105" s="683">
        <f t="shared" si="13"/>
        <v>328</v>
      </c>
      <c r="AE105" s="35"/>
      <c r="AF105" s="35"/>
      <c r="AG105" s="35"/>
      <c r="AH105" s="16"/>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row>
    <row r="106" spans="1:79" ht="14.5" outlineLevel="1" x14ac:dyDescent="0.35">
      <c r="A106" s="6"/>
      <c r="B106" s="7"/>
      <c r="C106" s="17"/>
      <c r="D106" s="17"/>
      <c r="E106" s="17"/>
      <c r="F106" s="26"/>
      <c r="G106" s="34"/>
      <c r="H106" s="633" t="str">
        <f>General!G24</f>
        <v>lf</v>
      </c>
      <c r="I106" s="685">
        <v>43784</v>
      </c>
      <c r="J106" s="685">
        <v>43784</v>
      </c>
      <c r="K106" s="685">
        <v>43784</v>
      </c>
      <c r="L106" s="685">
        <v>43784</v>
      </c>
      <c r="M106" s="685">
        <v>43784</v>
      </c>
      <c r="N106" s="685">
        <v>43784</v>
      </c>
      <c r="O106" s="685">
        <v>43784</v>
      </c>
      <c r="P106" s="685">
        <v>43784</v>
      </c>
      <c r="Q106" s="685">
        <v>43784</v>
      </c>
      <c r="R106" s="685">
        <v>43784</v>
      </c>
      <c r="S106" s="35"/>
      <c r="T106" s="633" t="str">
        <f t="shared" ref="T106" si="15">H106</f>
        <v>lf</v>
      </c>
      <c r="U106" s="683">
        <f t="shared" ref="U106" si="16">MIN(364,INT((I106 - DATE(YEAR(I106),1,1))))</f>
        <v>318</v>
      </c>
      <c r="V106" s="683">
        <f t="shared" ref="V106" si="17">MIN(364,INT((J106 - DATE(YEAR(J106),1,1))))</f>
        <v>318</v>
      </c>
      <c r="W106" s="683">
        <f t="shared" ref="W106" si="18">MIN(364,INT((K106 - DATE(YEAR(K106),1,1))))</f>
        <v>318</v>
      </c>
      <c r="X106" s="683">
        <f t="shared" ref="X106" si="19">MIN(364,INT((L106 - DATE(YEAR(L106),1,1))))</f>
        <v>318</v>
      </c>
      <c r="Y106" s="683">
        <f t="shared" ref="Y106" si="20">MIN(364,INT((M106 - DATE(YEAR(M106),1,1))))</f>
        <v>318</v>
      </c>
      <c r="Z106" s="683">
        <f t="shared" ref="Z106" si="21">MIN(364,INT((N106 - DATE(YEAR(N106),1,1))))</f>
        <v>318</v>
      </c>
      <c r="AA106" s="683">
        <f t="shared" ref="AA106" si="22">MIN(364,INT((O106 - DATE(YEAR(O106),1,1))))</f>
        <v>318</v>
      </c>
      <c r="AB106" s="683">
        <f t="shared" ref="AB106" si="23">MIN(364,INT((P106 - DATE(YEAR(P106),1,1))))</f>
        <v>318</v>
      </c>
      <c r="AC106" s="683">
        <f t="shared" ref="AC106" si="24">MIN(364,INT((Q106 - DATE(YEAR(Q106),1,1))))</f>
        <v>318</v>
      </c>
      <c r="AD106" s="683">
        <f t="shared" ref="AD106" si="25">MIN(364,INT((R106 - DATE(YEAR(R106),1,1))))</f>
        <v>318</v>
      </c>
      <c r="AE106" s="35"/>
      <c r="AF106" s="35"/>
      <c r="AG106" s="35"/>
      <c r="AH106" s="16"/>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row>
    <row r="107" spans="1:79" ht="14.5" outlineLevel="1" x14ac:dyDescent="0.35">
      <c r="A107" s="6"/>
      <c r="B107" s="7"/>
      <c r="C107" s="17"/>
      <c r="D107" s="17"/>
      <c r="E107" s="17"/>
      <c r="F107" s="26"/>
      <c r="G107" s="34"/>
      <c r="H107" s="633" t="str">
        <f>General!G25</f>
        <v>ms</v>
      </c>
      <c r="I107" s="685">
        <v>43794</v>
      </c>
      <c r="J107" s="685">
        <v>43794</v>
      </c>
      <c r="K107" s="685">
        <v>43794</v>
      </c>
      <c r="L107" s="685">
        <v>43794</v>
      </c>
      <c r="M107" s="685">
        <v>43794</v>
      </c>
      <c r="N107" s="685">
        <v>43794</v>
      </c>
      <c r="O107" s="685">
        <v>43794</v>
      </c>
      <c r="P107" s="685">
        <v>43794</v>
      </c>
      <c r="Q107" s="685">
        <v>43794</v>
      </c>
      <c r="R107" s="685">
        <v>43794</v>
      </c>
      <c r="S107" s="35"/>
      <c r="T107" s="633" t="str">
        <f t="shared" ref="T107" si="26">H107</f>
        <v>ms</v>
      </c>
      <c r="U107" s="683">
        <f t="shared" ref="U107" si="27">MIN(364,INT((I107 - DATE(YEAR(I107),1,1))))</f>
        <v>328</v>
      </c>
      <c r="V107" s="683">
        <f t="shared" ref="V107" si="28">MIN(364,INT((J107 - DATE(YEAR(J107),1,1))))</f>
        <v>328</v>
      </c>
      <c r="W107" s="683">
        <f t="shared" ref="W107" si="29">MIN(364,INT((K107 - DATE(YEAR(K107),1,1))))</f>
        <v>328</v>
      </c>
      <c r="X107" s="683">
        <f t="shared" ref="X107" si="30">MIN(364,INT((L107 - DATE(YEAR(L107),1,1))))</f>
        <v>328</v>
      </c>
      <c r="Y107" s="683">
        <f t="shared" ref="Y107" si="31">MIN(364,INT((M107 - DATE(YEAR(M107),1,1))))</f>
        <v>328</v>
      </c>
      <c r="Z107" s="683">
        <f t="shared" ref="Z107" si="32">MIN(364,INT((N107 - DATE(YEAR(N107),1,1))))</f>
        <v>328</v>
      </c>
      <c r="AA107" s="683">
        <f t="shared" ref="AA107" si="33">MIN(364,INT((O107 - DATE(YEAR(O107),1,1))))</f>
        <v>328</v>
      </c>
      <c r="AB107" s="683">
        <f t="shared" ref="AB107" si="34">MIN(364,INT((P107 - DATE(YEAR(P107),1,1))))</f>
        <v>328</v>
      </c>
      <c r="AC107" s="683">
        <f t="shared" ref="AC107" si="35">MIN(364,INT((Q107 - DATE(YEAR(Q107),1,1))))</f>
        <v>328</v>
      </c>
      <c r="AD107" s="683">
        <f t="shared" ref="AD107" si="36">MIN(364,INT((R107 - DATE(YEAR(R107),1,1))))</f>
        <v>328</v>
      </c>
      <c r="AE107" s="35"/>
      <c r="AF107" s="35"/>
      <c r="AG107" s="35"/>
      <c r="AH107" s="16"/>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row>
    <row r="108" spans="1:79" ht="14.5" outlineLevel="1" x14ac:dyDescent="0.35">
      <c r="A108" s="6"/>
      <c r="B108" s="7"/>
      <c r="C108" s="17"/>
      <c r="D108" s="17"/>
      <c r="E108" s="17"/>
      <c r="F108" s="26"/>
      <c r="G108" s="34"/>
      <c r="H108" s="633" t="str">
        <f>General!G26</f>
        <v>o</v>
      </c>
      <c r="I108" s="685">
        <v>43794</v>
      </c>
      <c r="J108" s="685">
        <v>43794</v>
      </c>
      <c r="K108" s="685">
        <v>43794</v>
      </c>
      <c r="L108" s="685">
        <v>43794</v>
      </c>
      <c r="M108" s="685">
        <v>43794</v>
      </c>
      <c r="N108" s="685">
        <v>43794</v>
      </c>
      <c r="O108" s="685">
        <v>43794</v>
      </c>
      <c r="P108" s="685">
        <v>43794</v>
      </c>
      <c r="Q108" s="685">
        <v>43794</v>
      </c>
      <c r="R108" s="685">
        <v>43794</v>
      </c>
      <c r="S108" s="35"/>
      <c r="T108" s="633" t="str">
        <f t="shared" si="14"/>
        <v>o</v>
      </c>
      <c r="U108" s="683">
        <f t="shared" si="12"/>
        <v>328</v>
      </c>
      <c r="V108" s="683">
        <f t="shared" si="13"/>
        <v>328</v>
      </c>
      <c r="W108" s="683">
        <f t="shared" si="13"/>
        <v>328</v>
      </c>
      <c r="X108" s="683">
        <f t="shared" si="13"/>
        <v>328</v>
      </c>
      <c r="Y108" s="683">
        <f t="shared" si="13"/>
        <v>328</v>
      </c>
      <c r="Z108" s="683">
        <f t="shared" si="13"/>
        <v>328</v>
      </c>
      <c r="AA108" s="683">
        <f t="shared" si="13"/>
        <v>328</v>
      </c>
      <c r="AB108" s="683">
        <f t="shared" si="13"/>
        <v>328</v>
      </c>
      <c r="AC108" s="683">
        <f t="shared" si="13"/>
        <v>328</v>
      </c>
      <c r="AD108" s="683">
        <f t="shared" si="13"/>
        <v>328</v>
      </c>
      <c r="AE108" s="35"/>
      <c r="AF108" s="35"/>
      <c r="AG108" s="35"/>
      <c r="AH108" s="16"/>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row>
    <row r="109" spans="1:79" ht="14.5" outlineLevel="1" x14ac:dyDescent="0.35">
      <c r="A109" s="6"/>
      <c r="B109" s="7"/>
      <c r="C109" s="17"/>
      <c r="D109" s="17"/>
      <c r="E109" s="17"/>
      <c r="F109" s="26"/>
      <c r="G109" s="34"/>
      <c r="H109" s="633" t="str">
        <f>General!G27</f>
        <v>od</v>
      </c>
      <c r="I109" s="685">
        <v>43794</v>
      </c>
      <c r="J109" s="685">
        <v>43794</v>
      </c>
      <c r="K109" s="685">
        <v>43794</v>
      </c>
      <c r="L109" s="685">
        <v>43794</v>
      </c>
      <c r="M109" s="685">
        <v>43794</v>
      </c>
      <c r="N109" s="685">
        <v>43794</v>
      </c>
      <c r="O109" s="685">
        <v>43794</v>
      </c>
      <c r="P109" s="685">
        <v>43794</v>
      </c>
      <c r="Q109" s="685">
        <v>43794</v>
      </c>
      <c r="R109" s="685">
        <v>43794</v>
      </c>
      <c r="S109" s="35"/>
      <c r="T109" s="633" t="str">
        <f t="shared" si="14"/>
        <v>od</v>
      </c>
      <c r="U109" s="683">
        <f t="shared" si="12"/>
        <v>328</v>
      </c>
      <c r="V109" s="683">
        <f t="shared" si="13"/>
        <v>328</v>
      </c>
      <c r="W109" s="683">
        <f t="shared" si="13"/>
        <v>328</v>
      </c>
      <c r="X109" s="683">
        <f t="shared" si="13"/>
        <v>328</v>
      </c>
      <c r="Y109" s="683">
        <f t="shared" si="13"/>
        <v>328</v>
      </c>
      <c r="Z109" s="683">
        <f t="shared" si="13"/>
        <v>328</v>
      </c>
      <c r="AA109" s="683">
        <f t="shared" si="13"/>
        <v>328</v>
      </c>
      <c r="AB109" s="683">
        <f t="shared" si="13"/>
        <v>328</v>
      </c>
      <c r="AC109" s="683">
        <f t="shared" si="13"/>
        <v>328</v>
      </c>
      <c r="AD109" s="683">
        <f t="shared" si="13"/>
        <v>328</v>
      </c>
      <c r="AE109" s="35"/>
      <c r="AF109" s="35"/>
      <c r="AG109" s="35"/>
      <c r="AH109" s="16"/>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row>
    <row r="110" spans="1:79" ht="14.5" outlineLevel="1" x14ac:dyDescent="0.35">
      <c r="A110" s="6"/>
      <c r="B110" s="7"/>
      <c r="C110" s="17"/>
      <c r="D110" s="17"/>
      <c r="E110" s="17"/>
      <c r="F110" s="26"/>
      <c r="G110" s="34"/>
      <c r="H110" s="633" t="str">
        <f>General!G28</f>
        <v>of</v>
      </c>
      <c r="I110" s="685">
        <v>43784</v>
      </c>
      <c r="J110" s="685">
        <v>43784</v>
      </c>
      <c r="K110" s="685">
        <v>43784</v>
      </c>
      <c r="L110" s="685">
        <v>43784</v>
      </c>
      <c r="M110" s="685">
        <v>43784</v>
      </c>
      <c r="N110" s="685">
        <v>43784</v>
      </c>
      <c r="O110" s="685">
        <v>43784</v>
      </c>
      <c r="P110" s="685">
        <v>43784</v>
      </c>
      <c r="Q110" s="685">
        <v>43784</v>
      </c>
      <c r="R110" s="685">
        <v>43784</v>
      </c>
      <c r="S110" s="35"/>
      <c r="T110" s="633" t="str">
        <f t="shared" si="14"/>
        <v>of</v>
      </c>
      <c r="U110" s="683">
        <f t="shared" si="12"/>
        <v>318</v>
      </c>
      <c r="V110" s="683">
        <f t="shared" si="13"/>
        <v>318</v>
      </c>
      <c r="W110" s="683">
        <f t="shared" si="13"/>
        <v>318</v>
      </c>
      <c r="X110" s="683">
        <f t="shared" si="13"/>
        <v>318</v>
      </c>
      <c r="Y110" s="683">
        <f t="shared" si="13"/>
        <v>318</v>
      </c>
      <c r="Z110" s="683">
        <f t="shared" si="13"/>
        <v>318</v>
      </c>
      <c r="AA110" s="683">
        <f t="shared" si="13"/>
        <v>318</v>
      </c>
      <c r="AB110" s="683">
        <f t="shared" si="13"/>
        <v>318</v>
      </c>
      <c r="AC110" s="683">
        <f t="shared" si="13"/>
        <v>318</v>
      </c>
      <c r="AD110" s="683">
        <f t="shared" si="13"/>
        <v>318</v>
      </c>
      <c r="AE110" s="35"/>
      <c r="AF110" s="35"/>
      <c r="AG110" s="35"/>
      <c r="AH110" s="16"/>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row>
    <row r="111" spans="1:79" ht="14.5" outlineLevel="1" x14ac:dyDescent="0.35">
      <c r="A111" s="6"/>
      <c r="B111" s="7"/>
      <c r="C111" s="17"/>
      <c r="D111" s="17"/>
      <c r="E111" s="17"/>
      <c r="F111" s="26"/>
      <c r="G111" s="34"/>
      <c r="H111" s="633" t="str">
        <f>General!G29</f>
        <v>r</v>
      </c>
      <c r="I111" s="685">
        <v>43784</v>
      </c>
      <c r="J111" s="685">
        <v>43784</v>
      </c>
      <c r="K111" s="685">
        <v>43784</v>
      </c>
      <c r="L111" s="685">
        <v>43784</v>
      </c>
      <c r="M111" s="685">
        <v>43784</v>
      </c>
      <c r="N111" s="685">
        <v>43784</v>
      </c>
      <c r="O111" s="685">
        <v>43784</v>
      </c>
      <c r="P111" s="685">
        <v>43784</v>
      </c>
      <c r="Q111" s="685">
        <v>43784</v>
      </c>
      <c r="R111" s="685">
        <v>43784</v>
      </c>
      <c r="S111" s="35"/>
      <c r="T111" s="633" t="str">
        <f t="shared" si="14"/>
        <v>r</v>
      </c>
      <c r="U111" s="683">
        <f t="shared" si="12"/>
        <v>318</v>
      </c>
      <c r="V111" s="683">
        <f t="shared" si="13"/>
        <v>318</v>
      </c>
      <c r="W111" s="683">
        <f t="shared" si="13"/>
        <v>318</v>
      </c>
      <c r="X111" s="683">
        <f t="shared" si="13"/>
        <v>318</v>
      </c>
      <c r="Y111" s="683">
        <f t="shared" si="13"/>
        <v>318</v>
      </c>
      <c r="Z111" s="683">
        <f t="shared" si="13"/>
        <v>318</v>
      </c>
      <c r="AA111" s="683">
        <f t="shared" si="13"/>
        <v>318</v>
      </c>
      <c r="AB111" s="683">
        <f t="shared" si="13"/>
        <v>318</v>
      </c>
      <c r="AC111" s="683">
        <f t="shared" si="13"/>
        <v>318</v>
      </c>
      <c r="AD111" s="683">
        <f t="shared" si="13"/>
        <v>318</v>
      </c>
      <c r="AE111" s="35"/>
      <c r="AF111" s="35"/>
      <c r="AG111" s="35"/>
      <c r="AH111" s="16"/>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row>
    <row r="112" spans="1:79" ht="14.5" outlineLevel="1" x14ac:dyDescent="0.35">
      <c r="A112" s="6"/>
      <c r="B112" s="7"/>
      <c r="C112" s="17"/>
      <c r="D112" s="17"/>
      <c r="E112" s="17"/>
      <c r="F112" s="26"/>
      <c r="G112" s="34"/>
      <c r="H112" s="633" t="str">
        <f>General!G30</f>
        <v>rd</v>
      </c>
      <c r="I112" s="685">
        <v>43784</v>
      </c>
      <c r="J112" s="685">
        <v>43784</v>
      </c>
      <c r="K112" s="685">
        <v>43784</v>
      </c>
      <c r="L112" s="685">
        <v>43784</v>
      </c>
      <c r="M112" s="685">
        <v>43784</v>
      </c>
      <c r="N112" s="685">
        <v>43784</v>
      </c>
      <c r="O112" s="685">
        <v>43784</v>
      </c>
      <c r="P112" s="685">
        <v>43784</v>
      </c>
      <c r="Q112" s="685">
        <v>43784</v>
      </c>
      <c r="R112" s="685">
        <v>43784</v>
      </c>
      <c r="S112" s="35"/>
      <c r="T112" s="633" t="str">
        <f t="shared" si="14"/>
        <v>rd</v>
      </c>
      <c r="U112" s="683">
        <f t="shared" si="12"/>
        <v>318</v>
      </c>
      <c r="V112" s="683">
        <f t="shared" si="13"/>
        <v>318</v>
      </c>
      <c r="W112" s="683">
        <f t="shared" si="13"/>
        <v>318</v>
      </c>
      <c r="X112" s="683">
        <f t="shared" si="13"/>
        <v>318</v>
      </c>
      <c r="Y112" s="683">
        <f t="shared" si="13"/>
        <v>318</v>
      </c>
      <c r="Z112" s="683">
        <f t="shared" si="13"/>
        <v>318</v>
      </c>
      <c r="AA112" s="683">
        <f t="shared" si="13"/>
        <v>318</v>
      </c>
      <c r="AB112" s="683">
        <f t="shared" si="13"/>
        <v>318</v>
      </c>
      <c r="AC112" s="683">
        <f t="shared" si="13"/>
        <v>318</v>
      </c>
      <c r="AD112" s="683">
        <f t="shared" si="13"/>
        <v>318</v>
      </c>
      <c r="AE112" s="35"/>
      <c r="AF112" s="35"/>
      <c r="AG112" s="35"/>
      <c r="AH112" s="16"/>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row>
    <row r="113" spans="1:95" ht="14.5" outlineLevel="1" x14ac:dyDescent="0.35">
      <c r="A113" s="6"/>
      <c r="B113" s="7"/>
      <c r="C113" s="17"/>
      <c r="D113" s="17"/>
      <c r="E113" s="17"/>
      <c r="F113" s="26"/>
      <c r="G113" s="34"/>
      <c r="H113" s="633" t="str">
        <f>General!G31</f>
        <v>v</v>
      </c>
      <c r="I113" s="685">
        <v>43794</v>
      </c>
      <c r="J113" s="685">
        <v>43794</v>
      </c>
      <c r="K113" s="685">
        <v>43794</v>
      </c>
      <c r="L113" s="685">
        <v>43794</v>
      </c>
      <c r="M113" s="685">
        <v>43794</v>
      </c>
      <c r="N113" s="685">
        <v>43794</v>
      </c>
      <c r="O113" s="685">
        <v>43794</v>
      </c>
      <c r="P113" s="685">
        <v>43794</v>
      </c>
      <c r="Q113" s="685">
        <v>43794</v>
      </c>
      <c r="R113" s="685">
        <v>43794</v>
      </c>
      <c r="S113" s="35"/>
      <c r="T113" s="633" t="str">
        <f t="shared" si="14"/>
        <v>v</v>
      </c>
      <c r="U113" s="683">
        <f t="shared" si="12"/>
        <v>328</v>
      </c>
      <c r="V113" s="683">
        <f t="shared" si="13"/>
        <v>328</v>
      </c>
      <c r="W113" s="683">
        <f t="shared" si="13"/>
        <v>328</v>
      </c>
      <c r="X113" s="683">
        <f t="shared" si="13"/>
        <v>328</v>
      </c>
      <c r="Y113" s="683">
        <f t="shared" si="13"/>
        <v>328</v>
      </c>
      <c r="Z113" s="683">
        <f t="shared" si="13"/>
        <v>328</v>
      </c>
      <c r="AA113" s="683">
        <f t="shared" si="13"/>
        <v>328</v>
      </c>
      <c r="AB113" s="683">
        <f t="shared" si="13"/>
        <v>328</v>
      </c>
      <c r="AC113" s="683">
        <f t="shared" si="13"/>
        <v>328</v>
      </c>
      <c r="AD113" s="683">
        <f t="shared" si="13"/>
        <v>328</v>
      </c>
      <c r="AE113" s="35"/>
      <c r="AF113" s="35"/>
      <c r="AG113" s="35"/>
      <c r="AH113" s="16"/>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row>
    <row r="114" spans="1:95" ht="14.5" outlineLevel="1" x14ac:dyDescent="0.35">
      <c r="A114" s="6"/>
      <c r="B114" s="7"/>
      <c r="C114" s="17"/>
      <c r="D114" s="17"/>
      <c r="E114" s="17"/>
      <c r="F114" s="26"/>
      <c r="G114" s="34"/>
      <c r="H114" s="633" t="str">
        <f>General!G32</f>
        <v>w</v>
      </c>
      <c r="I114" s="685">
        <v>43794</v>
      </c>
      <c r="J114" s="685">
        <v>43794</v>
      </c>
      <c r="K114" s="685">
        <v>43794</v>
      </c>
      <c r="L114" s="685">
        <v>43794</v>
      </c>
      <c r="M114" s="685">
        <v>43794</v>
      </c>
      <c r="N114" s="685">
        <v>43794</v>
      </c>
      <c r="O114" s="685">
        <v>43794</v>
      </c>
      <c r="P114" s="685">
        <v>43794</v>
      </c>
      <c r="Q114" s="685">
        <v>43794</v>
      </c>
      <c r="R114" s="685">
        <v>43794</v>
      </c>
      <c r="S114" s="35"/>
      <c r="T114" s="633" t="str">
        <f t="shared" si="14"/>
        <v>w</v>
      </c>
      <c r="U114" s="683">
        <f t="shared" si="12"/>
        <v>328</v>
      </c>
      <c r="V114" s="683">
        <f t="shared" si="13"/>
        <v>328</v>
      </c>
      <c r="W114" s="683">
        <f t="shared" si="13"/>
        <v>328</v>
      </c>
      <c r="X114" s="683">
        <f t="shared" si="13"/>
        <v>328</v>
      </c>
      <c r="Y114" s="683">
        <f t="shared" si="13"/>
        <v>328</v>
      </c>
      <c r="Z114" s="683">
        <f t="shared" si="13"/>
        <v>328</v>
      </c>
      <c r="AA114" s="683">
        <f t="shared" si="13"/>
        <v>328</v>
      </c>
      <c r="AB114" s="683">
        <f t="shared" si="13"/>
        <v>328</v>
      </c>
      <c r="AC114" s="683">
        <f t="shared" si="13"/>
        <v>328</v>
      </c>
      <c r="AD114" s="683">
        <f t="shared" si="13"/>
        <v>328</v>
      </c>
      <c r="AE114" s="35"/>
      <c r="AF114" s="35"/>
      <c r="AG114" s="35"/>
      <c r="AH114" s="16"/>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row>
    <row r="115" spans="1:95" ht="14.5" outlineLevel="1" x14ac:dyDescent="0.35">
      <c r="A115" s="6"/>
      <c r="B115" s="7"/>
      <c r="C115" s="17"/>
      <c r="D115" s="17"/>
      <c r="E115" s="17"/>
      <c r="F115" s="26"/>
      <c r="G115" s="34"/>
      <c r="H115" s="633" t="str">
        <f>General!G33</f>
        <v>wd</v>
      </c>
      <c r="I115" s="685">
        <v>43794</v>
      </c>
      <c r="J115" s="685">
        <v>43794</v>
      </c>
      <c r="K115" s="685">
        <v>43794</v>
      </c>
      <c r="L115" s="685">
        <v>43794</v>
      </c>
      <c r="M115" s="685">
        <v>43794</v>
      </c>
      <c r="N115" s="685">
        <v>43794</v>
      </c>
      <c r="O115" s="685">
        <v>43794</v>
      </c>
      <c r="P115" s="685">
        <v>43794</v>
      </c>
      <c r="Q115" s="685">
        <v>43794</v>
      </c>
      <c r="R115" s="685">
        <v>43794</v>
      </c>
      <c r="S115" s="35"/>
      <c r="T115" s="633" t="str">
        <f t="shared" si="14"/>
        <v>wd</v>
      </c>
      <c r="U115" s="683">
        <f t="shared" si="12"/>
        <v>328</v>
      </c>
      <c r="V115" s="683">
        <f t="shared" si="13"/>
        <v>328</v>
      </c>
      <c r="W115" s="683">
        <f t="shared" si="13"/>
        <v>328</v>
      </c>
      <c r="X115" s="683">
        <f t="shared" si="13"/>
        <v>328</v>
      </c>
      <c r="Y115" s="683">
        <f t="shared" si="13"/>
        <v>328</v>
      </c>
      <c r="Z115" s="683">
        <f t="shared" si="13"/>
        <v>328</v>
      </c>
      <c r="AA115" s="683">
        <f t="shared" si="13"/>
        <v>328</v>
      </c>
      <c r="AB115" s="683">
        <f t="shared" si="13"/>
        <v>328</v>
      </c>
      <c r="AC115" s="683">
        <f t="shared" si="13"/>
        <v>328</v>
      </c>
      <c r="AD115" s="683">
        <f t="shared" si="13"/>
        <v>328</v>
      </c>
      <c r="AE115" s="35"/>
      <c r="AF115" s="35"/>
      <c r="AG115" s="35"/>
      <c r="AH115" s="16"/>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row>
    <row r="116" spans="1:95" ht="14.5" outlineLevel="1" x14ac:dyDescent="0.35">
      <c r="A116" s="6"/>
      <c r="B116" s="7"/>
      <c r="C116" s="17"/>
      <c r="D116" s="17"/>
      <c r="E116" s="17"/>
      <c r="F116" s="26"/>
      <c r="G116" s="34"/>
      <c r="H116" s="633" t="str">
        <f>General!G34</f>
        <v>z</v>
      </c>
      <c r="I116" s="685">
        <v>43784</v>
      </c>
      <c r="J116" s="685">
        <v>43784</v>
      </c>
      <c r="K116" s="685">
        <v>43784</v>
      </c>
      <c r="L116" s="685">
        <v>43784</v>
      </c>
      <c r="M116" s="685">
        <v>43784</v>
      </c>
      <c r="N116" s="685">
        <v>43784</v>
      </c>
      <c r="O116" s="685">
        <v>43784</v>
      </c>
      <c r="P116" s="685">
        <v>43784</v>
      </c>
      <c r="Q116" s="685">
        <v>43784</v>
      </c>
      <c r="R116" s="685">
        <v>43784</v>
      </c>
      <c r="S116" s="35"/>
      <c r="T116" s="633" t="str">
        <f t="shared" si="14"/>
        <v>z</v>
      </c>
      <c r="U116" s="683">
        <f t="shared" si="12"/>
        <v>318</v>
      </c>
      <c r="V116" s="683">
        <f t="shared" si="13"/>
        <v>318</v>
      </c>
      <c r="W116" s="683">
        <f t="shared" si="13"/>
        <v>318</v>
      </c>
      <c r="X116" s="683">
        <f t="shared" si="13"/>
        <v>318</v>
      </c>
      <c r="Y116" s="683">
        <f t="shared" si="13"/>
        <v>318</v>
      </c>
      <c r="Z116" s="683">
        <f t="shared" si="13"/>
        <v>318</v>
      </c>
      <c r="AA116" s="683">
        <f t="shared" si="13"/>
        <v>318</v>
      </c>
      <c r="AB116" s="683">
        <f t="shared" si="13"/>
        <v>318</v>
      </c>
      <c r="AC116" s="683">
        <f t="shared" si="13"/>
        <v>318</v>
      </c>
      <c r="AD116" s="683">
        <f t="shared" si="13"/>
        <v>318</v>
      </c>
      <c r="AE116" s="35"/>
      <c r="AF116" s="35"/>
      <c r="AG116" s="35"/>
      <c r="AH116" s="16"/>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row>
    <row r="117" spans="1:95" ht="14.5" outlineLevel="1" x14ac:dyDescent="0.35">
      <c r="A117" s="6"/>
      <c r="B117" s="7"/>
      <c r="C117" s="17"/>
      <c r="D117" s="17"/>
      <c r="E117" s="17"/>
      <c r="F117" s="26"/>
      <c r="G117" s="34"/>
      <c r="H117" s="633" t="str">
        <f>General!G35</f>
        <v>zd</v>
      </c>
      <c r="I117" s="685">
        <v>43784</v>
      </c>
      <c r="J117" s="685">
        <v>43784</v>
      </c>
      <c r="K117" s="685">
        <v>43784</v>
      </c>
      <c r="L117" s="685">
        <v>43784</v>
      </c>
      <c r="M117" s="685">
        <v>43784</v>
      </c>
      <c r="N117" s="685">
        <v>43784</v>
      </c>
      <c r="O117" s="685">
        <v>43784</v>
      </c>
      <c r="P117" s="685">
        <v>43784</v>
      </c>
      <c r="Q117" s="685">
        <v>43784</v>
      </c>
      <c r="R117" s="685">
        <v>43784</v>
      </c>
      <c r="S117" s="35"/>
      <c r="T117" s="633" t="str">
        <f t="shared" si="14"/>
        <v>zd</v>
      </c>
      <c r="U117" s="683">
        <f t="shared" si="12"/>
        <v>318</v>
      </c>
      <c r="V117" s="683">
        <f t="shared" ref="V117:AD117" si="37">MIN(364,INT((J117 - DATE(YEAR(J117),1,1))))</f>
        <v>318</v>
      </c>
      <c r="W117" s="683">
        <f t="shared" si="37"/>
        <v>318</v>
      </c>
      <c r="X117" s="683">
        <f t="shared" si="37"/>
        <v>318</v>
      </c>
      <c r="Y117" s="683">
        <f t="shared" si="37"/>
        <v>318</v>
      </c>
      <c r="Z117" s="683">
        <f t="shared" si="37"/>
        <v>318</v>
      </c>
      <c r="AA117" s="683">
        <f t="shared" si="37"/>
        <v>318</v>
      </c>
      <c r="AB117" s="683">
        <f t="shared" si="37"/>
        <v>318</v>
      </c>
      <c r="AC117" s="683">
        <f t="shared" si="37"/>
        <v>318</v>
      </c>
      <c r="AD117" s="683">
        <f t="shared" si="37"/>
        <v>318</v>
      </c>
      <c r="AE117" s="35"/>
      <c r="AF117" s="35"/>
      <c r="AG117" s="35"/>
      <c r="AH117" s="16"/>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row>
    <row r="118" spans="1:95" ht="14.5" outlineLevel="1" x14ac:dyDescent="0.35">
      <c r="A118" s="6"/>
      <c r="B118" s="7"/>
      <c r="C118" s="17"/>
      <c r="D118" s="17"/>
      <c r="E118" s="17"/>
      <c r="F118" s="26"/>
      <c r="G118" s="34"/>
      <c r="H118" s="35"/>
      <c r="I118" s="35"/>
      <c r="J118" s="35"/>
      <c r="K118" s="26"/>
      <c r="L118" s="26"/>
      <c r="M118" s="26"/>
      <c r="N118" s="35"/>
      <c r="O118" s="35"/>
      <c r="P118" s="35"/>
      <c r="Q118" s="35"/>
      <c r="R118" s="35"/>
      <c r="S118" s="35"/>
      <c r="T118" s="35"/>
      <c r="U118" s="35"/>
      <c r="V118" s="35"/>
      <c r="W118" s="35"/>
      <c r="X118" s="35"/>
      <c r="Y118" s="35"/>
      <c r="Z118" s="35"/>
      <c r="AA118" s="35"/>
      <c r="AB118" s="35"/>
      <c r="AC118" s="35"/>
      <c r="AD118" s="35"/>
      <c r="AE118" s="35"/>
      <c r="AF118" s="35"/>
      <c r="AG118" s="35"/>
      <c r="AH118" s="16"/>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row>
    <row r="119" spans="1:95" ht="14.5" outlineLevel="1" x14ac:dyDescent="0.35">
      <c r="A119" s="6"/>
      <c r="B119" s="7"/>
      <c r="C119" s="17"/>
      <c r="D119" s="17"/>
      <c r="E119" s="17"/>
      <c r="F119" s="26"/>
      <c r="G119" s="34"/>
      <c r="H119" s="35" t="s">
        <v>196</v>
      </c>
      <c r="I119" s="683">
        <f>MIN(364,INT((J119 - DATE(YEAR(J119),1,1))))</f>
        <v>304</v>
      </c>
      <c r="J119" s="685">
        <v>43770</v>
      </c>
      <c r="K119" s="26"/>
      <c r="L119" s="26"/>
      <c r="M119" s="26"/>
      <c r="N119" s="35"/>
      <c r="O119" s="35"/>
      <c r="P119" s="35"/>
      <c r="Q119" s="35"/>
      <c r="R119" s="35"/>
      <c r="S119" s="35"/>
      <c r="T119" s="35"/>
      <c r="U119" s="35"/>
      <c r="V119" s="35"/>
      <c r="W119" s="35"/>
      <c r="X119" s="35"/>
      <c r="Y119" s="35"/>
      <c r="Z119" s="35"/>
      <c r="AA119" s="35"/>
      <c r="AB119" s="35"/>
      <c r="AC119" s="35"/>
      <c r="AD119" s="35"/>
      <c r="AE119" s="35"/>
      <c r="AF119" s="35"/>
      <c r="AG119" s="35"/>
      <c r="AH119" s="16"/>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row>
    <row r="120" spans="1:95" ht="14.5" outlineLevel="1" x14ac:dyDescent="0.35">
      <c r="A120" s="6"/>
      <c r="B120" s="7"/>
      <c r="C120" s="17"/>
      <c r="D120" s="17"/>
      <c r="E120" s="17"/>
      <c r="F120" s="26"/>
      <c r="G120" s="34"/>
      <c r="H120" s="35"/>
      <c r="I120" s="35"/>
      <c r="J120" s="35"/>
      <c r="K120" s="26"/>
      <c r="L120" s="26"/>
      <c r="M120" s="26"/>
      <c r="N120" s="35"/>
      <c r="O120" s="35"/>
      <c r="P120" s="35"/>
      <c r="Q120" s="35"/>
      <c r="R120" s="35"/>
      <c r="S120" s="35"/>
      <c r="T120" s="35"/>
      <c r="U120" s="35"/>
      <c r="V120" s="35"/>
      <c r="W120" s="35"/>
      <c r="X120" s="35"/>
      <c r="Y120" s="35"/>
      <c r="Z120" s="35"/>
      <c r="AA120" s="35"/>
      <c r="AB120" s="35"/>
      <c r="AC120" s="35"/>
      <c r="AD120" s="35"/>
      <c r="AE120" s="35"/>
      <c r="AF120" s="35"/>
      <c r="AG120" s="35"/>
      <c r="AH120" s="16"/>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row>
    <row r="121" spans="1:95" ht="14.5" outlineLevel="1" x14ac:dyDescent="0.35">
      <c r="A121" s="6"/>
      <c r="B121" s="7"/>
      <c r="C121" s="17"/>
      <c r="D121" s="17"/>
      <c r="E121" s="17"/>
      <c r="F121" s="26"/>
      <c r="G121" s="34"/>
      <c r="H121" s="35"/>
      <c r="I121" s="35"/>
      <c r="J121" s="35"/>
      <c r="K121" s="26"/>
      <c r="L121" s="26"/>
      <c r="M121" s="26"/>
      <c r="N121" s="35"/>
      <c r="O121" s="35"/>
      <c r="P121" s="35"/>
      <c r="Q121" s="35"/>
      <c r="R121" s="35"/>
      <c r="S121" s="35"/>
      <c r="T121" s="35"/>
      <c r="U121" s="35"/>
      <c r="V121" s="35"/>
      <c r="W121" s="35"/>
      <c r="X121" s="35"/>
      <c r="Y121" s="35"/>
      <c r="Z121" s="35"/>
      <c r="AA121" s="35"/>
      <c r="AB121" s="35"/>
      <c r="AC121" s="35"/>
      <c r="AD121" s="35"/>
      <c r="AE121" s="35"/>
      <c r="AF121" s="35"/>
      <c r="AG121" s="35"/>
      <c r="AH121" s="16"/>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row>
    <row r="122" spans="1:95" ht="14.5" outlineLevel="1" x14ac:dyDescent="0.35">
      <c r="A122" s="6"/>
      <c r="B122" s="7"/>
      <c r="C122" s="17"/>
      <c r="D122" s="17"/>
      <c r="E122" s="17"/>
      <c r="F122" s="26"/>
      <c r="G122" s="478" t="s">
        <v>203</v>
      </c>
      <c r="I122" s="35"/>
      <c r="J122" s="35"/>
      <c r="K122" s="26"/>
      <c r="L122" s="26"/>
      <c r="M122" s="26"/>
      <c r="N122" s="35"/>
      <c r="O122" s="35"/>
      <c r="P122" s="35"/>
      <c r="Q122" s="35"/>
      <c r="R122" s="35"/>
      <c r="S122" s="35"/>
      <c r="T122" s="35"/>
      <c r="U122" s="35"/>
      <c r="V122" s="35"/>
      <c r="W122" s="35"/>
      <c r="X122" s="35"/>
      <c r="Y122" s="35"/>
      <c r="Z122" s="35"/>
      <c r="AA122" s="35"/>
      <c r="AB122" s="35"/>
      <c r="AC122" s="35"/>
      <c r="AD122" s="35"/>
      <c r="AE122" s="35"/>
      <c r="AF122" s="35"/>
      <c r="AG122" s="35"/>
      <c r="AH122" s="16"/>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row>
    <row r="123" spans="1:95" ht="14.5" outlineLevel="1" x14ac:dyDescent="0.35">
      <c r="A123" s="6"/>
      <c r="B123" s="7"/>
      <c r="C123" s="17"/>
      <c r="D123" s="17"/>
      <c r="E123" s="17"/>
      <c r="F123" s="26"/>
      <c r="G123" s="826"/>
      <c r="H123" s="35" t="s">
        <v>1082</v>
      </c>
      <c r="I123" s="221" t="b">
        <v>1</v>
      </c>
      <c r="J123" s="35"/>
      <c r="K123" s="26"/>
      <c r="L123" s="26"/>
      <c r="M123" s="26"/>
      <c r="N123" s="35"/>
      <c r="O123" s="35"/>
      <c r="P123" s="35"/>
      <c r="Q123" s="35"/>
      <c r="R123" s="35"/>
      <c r="S123" s="35"/>
      <c r="T123" s="35"/>
      <c r="U123" s="35"/>
      <c r="V123" s="35"/>
      <c r="W123" s="35"/>
      <c r="X123" s="35"/>
      <c r="Y123" s="35"/>
      <c r="Z123" s="35"/>
      <c r="AA123" s="35"/>
      <c r="AB123" s="35"/>
      <c r="AC123" s="35"/>
      <c r="AD123" s="35"/>
      <c r="AE123" s="35"/>
      <c r="AF123" s="35"/>
      <c r="AG123" s="35"/>
      <c r="AH123" s="16"/>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row>
    <row r="124" spans="1:95" ht="13.4" customHeight="1" outlineLevel="1" x14ac:dyDescent="0.35">
      <c r="A124" s="6"/>
      <c r="B124" s="7"/>
      <c r="C124" s="17"/>
      <c r="D124" s="17"/>
      <c r="E124" s="17"/>
      <c r="F124" s="26"/>
      <c r="G124" s="34"/>
      <c r="H124" s="35" t="s">
        <v>204</v>
      </c>
      <c r="I124" s="221">
        <v>10</v>
      </c>
      <c r="J124" s="35"/>
      <c r="K124" s="26"/>
      <c r="L124" s="26"/>
      <c r="M124" s="26"/>
      <c r="N124" s="35"/>
      <c r="O124" s="35"/>
      <c r="P124" s="35"/>
      <c r="Q124" s="35"/>
      <c r="R124" s="35"/>
      <c r="S124" s="35"/>
      <c r="T124" s="35"/>
      <c r="U124" s="35"/>
      <c r="V124" s="35"/>
      <c r="W124" s="35"/>
      <c r="X124" s="35"/>
      <c r="Y124" s="35"/>
      <c r="Z124" s="35"/>
      <c r="AA124" s="35"/>
      <c r="AB124" s="35"/>
      <c r="AC124" s="35"/>
      <c r="AD124" s="35"/>
      <c r="AE124" s="35"/>
      <c r="AF124" s="35"/>
      <c r="AG124" s="35"/>
      <c r="AH124" s="16"/>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row>
    <row r="125" spans="1:95" ht="14.5" outlineLevel="1" x14ac:dyDescent="0.35">
      <c r="A125" s="6"/>
      <c r="B125" s="7"/>
      <c r="C125" s="17"/>
      <c r="D125" s="17"/>
      <c r="E125" s="17"/>
      <c r="F125" s="26"/>
      <c r="G125" s="34"/>
      <c r="H125" s="35"/>
      <c r="I125" s="35"/>
      <c r="J125" s="35"/>
      <c r="K125" s="26"/>
      <c r="L125" s="26"/>
      <c r="M125" s="26"/>
      <c r="N125" s="35"/>
      <c r="O125" s="35"/>
      <c r="P125" s="35"/>
      <c r="Q125" s="35"/>
      <c r="R125" s="35"/>
      <c r="S125" s="35"/>
      <c r="T125" s="35"/>
      <c r="U125" s="35"/>
      <c r="V125" s="35"/>
      <c r="W125" s="35"/>
      <c r="X125" s="35"/>
      <c r="Y125" s="35"/>
      <c r="Z125" s="35"/>
      <c r="AA125" s="35"/>
      <c r="AB125" s="35"/>
      <c r="AC125" s="35"/>
      <c r="AD125" s="35"/>
      <c r="AE125" s="35"/>
      <c r="AF125" s="35"/>
      <c r="AG125" s="35"/>
      <c r="AH125" s="16"/>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row>
    <row r="126" spans="1:95" ht="5.15" customHeight="1" outlineLevel="1" x14ac:dyDescent="0.35">
      <c r="A126" s="6"/>
      <c r="B126" s="7"/>
      <c r="C126" s="17"/>
      <c r="D126" s="17"/>
      <c r="E126" s="17"/>
      <c r="F126" s="36"/>
      <c r="G126" s="37"/>
      <c r="H126" s="37"/>
      <c r="I126" s="37"/>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0"/>
      <c r="AH126" s="16"/>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row>
    <row r="127" spans="1:95" ht="25.4" customHeight="1" outlineLevel="1" x14ac:dyDescent="0.35">
      <c r="A127" s="6"/>
      <c r="B127" s="7"/>
      <c r="C127" s="39"/>
      <c r="D127" s="39"/>
      <c r="E127" s="39"/>
      <c r="F127" s="39"/>
      <c r="G127" s="40" t="str">
        <f>G23</f>
        <v>General info</v>
      </c>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41" t="s">
        <v>10</v>
      </c>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row>
    <row r="128" spans="1:95" ht="12" customHeight="1" outlineLevel="1" x14ac:dyDescent="0.35">
      <c r="A128" s="6"/>
      <c r="B128" s="7"/>
      <c r="C128" s="7"/>
      <c r="D128" s="7"/>
      <c r="E128" s="7"/>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c r="CJ128" s="8"/>
      <c r="CK128" s="8"/>
      <c r="CL128" s="8"/>
      <c r="CM128" s="8"/>
      <c r="CN128" s="8"/>
      <c r="CO128" s="8"/>
      <c r="CP128" s="8"/>
      <c r="CQ128" s="8"/>
    </row>
    <row r="129" spans="1:68" ht="12" customHeight="1" outlineLevel="1" x14ac:dyDescent="0.35">
      <c r="A129" s="6"/>
      <c r="B129" s="7"/>
      <c r="C129" s="7"/>
      <c r="D129" s="7"/>
      <c r="E129" s="7"/>
      <c r="F129" s="7"/>
      <c r="G129" s="7"/>
      <c r="H129" s="8"/>
      <c r="I129" s="8"/>
      <c r="J129" s="8"/>
      <c r="K129" s="8"/>
      <c r="L129" s="8"/>
      <c r="M129" s="8"/>
      <c r="N129" s="8"/>
      <c r="O129" s="8"/>
      <c r="P129" s="8"/>
      <c r="Q129" s="8"/>
      <c r="R129" s="8"/>
      <c r="S129" s="8"/>
      <c r="T129" s="8"/>
      <c r="U129" s="8"/>
      <c r="V129" s="8"/>
      <c r="W129" s="8"/>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row>
    <row r="130" spans="1:68" ht="5.15" customHeight="1" outlineLevel="1" thickBot="1" x14ac:dyDescent="0.4">
      <c r="A130" s="6"/>
      <c r="B130" s="7"/>
      <c r="C130" s="7"/>
      <c r="D130" s="7"/>
      <c r="E130" s="7"/>
      <c r="F130" s="7"/>
      <c r="G130" s="7"/>
      <c r="H130" s="8"/>
      <c r="I130" s="8"/>
      <c r="J130" s="8"/>
      <c r="K130" s="8"/>
      <c r="L130" s="8"/>
      <c r="M130" s="8"/>
      <c r="N130" s="8"/>
      <c r="O130" s="8"/>
      <c r="P130" s="8"/>
      <c r="Q130" s="8"/>
      <c r="R130" s="8"/>
      <c r="S130" s="8"/>
      <c r="T130" s="8"/>
      <c r="U130" s="8"/>
      <c r="V130" s="8"/>
      <c r="W130" s="8"/>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row>
    <row r="131" spans="1:68" ht="5.15" customHeight="1" outlineLevel="1" x14ac:dyDescent="0.35">
      <c r="A131" s="6"/>
      <c r="B131" s="7"/>
      <c r="C131" s="9" t="s">
        <v>0</v>
      </c>
      <c r="D131" s="9"/>
      <c r="E131" s="9"/>
      <c r="F131" s="9"/>
      <c r="G131" s="9"/>
      <c r="H131" s="9"/>
      <c r="I131" s="9"/>
      <c r="J131" s="9"/>
      <c r="K131" s="10"/>
      <c r="L131" s="10"/>
      <c r="M131" s="10"/>
      <c r="N131" s="10"/>
      <c r="O131" s="10"/>
      <c r="P131" s="10"/>
      <c r="Q131" s="10"/>
      <c r="R131" s="10"/>
      <c r="S131" s="10"/>
      <c r="T131" s="10"/>
      <c r="U131" s="10"/>
      <c r="V131" s="10"/>
      <c r="W131" s="11"/>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row>
    <row r="132" spans="1:68" ht="12" customHeight="1" outlineLevel="1" x14ac:dyDescent="0.35">
      <c r="A132" s="6"/>
      <c r="B132" s="7"/>
      <c r="C132" s="12"/>
      <c r="D132" s="12"/>
      <c r="E132" s="12" t="s">
        <v>1</v>
      </c>
      <c r="F132" s="13"/>
      <c r="G132" s="14" t="s">
        <v>294</v>
      </c>
      <c r="H132" s="13"/>
      <c r="I132" s="13"/>
      <c r="J132" s="13"/>
      <c r="K132" s="13"/>
      <c r="L132" s="13"/>
      <c r="M132" s="13"/>
      <c r="N132" s="13"/>
      <c r="O132" s="13"/>
      <c r="P132" s="13"/>
      <c r="Q132" s="13"/>
      <c r="R132" s="13"/>
      <c r="S132" s="15"/>
      <c r="T132" s="13"/>
      <c r="U132" s="15"/>
      <c r="V132" s="15"/>
      <c r="W132" s="16"/>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row>
    <row r="133" spans="1:68" ht="12" customHeight="1" outlineLevel="1" x14ac:dyDescent="0.35">
      <c r="A133" s="6"/>
      <c r="B133" s="7"/>
      <c r="C133" s="12"/>
      <c r="D133" s="12"/>
      <c r="E133" s="17"/>
      <c r="F133" s="13"/>
      <c r="G133" s="18"/>
      <c r="H133" s="13"/>
      <c r="I133" s="13"/>
      <c r="J133" s="13"/>
      <c r="K133" s="13"/>
      <c r="L133" s="13"/>
      <c r="M133" s="13"/>
      <c r="N133" s="13"/>
      <c r="O133" s="13"/>
      <c r="P133" s="13"/>
      <c r="Q133" s="13"/>
      <c r="R133" s="13"/>
      <c r="S133" s="15"/>
      <c r="T133" s="19"/>
      <c r="U133" s="15"/>
      <c r="V133" s="15"/>
      <c r="W133" s="16"/>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row>
    <row r="134" spans="1:68" ht="12" customHeight="1" outlineLevel="1" x14ac:dyDescent="0.35">
      <c r="A134" s="6"/>
      <c r="B134" s="7"/>
      <c r="C134" s="17"/>
      <c r="D134" s="12"/>
      <c r="E134" s="17"/>
      <c r="F134" s="13"/>
      <c r="G134" s="13"/>
      <c r="H134" s="13"/>
      <c r="I134" s="13"/>
      <c r="J134" s="13"/>
      <c r="K134" s="13"/>
      <c r="L134" s="13"/>
      <c r="M134" s="13"/>
      <c r="N134" s="13"/>
      <c r="O134" s="13"/>
      <c r="P134" s="13"/>
      <c r="Q134" s="13"/>
      <c r="R134" s="13"/>
      <c r="S134" s="15"/>
      <c r="T134" s="19"/>
      <c r="U134" s="15"/>
      <c r="V134" s="15"/>
      <c r="W134" s="16"/>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row>
    <row r="135" spans="1:68" ht="12" customHeight="1" outlineLevel="1" x14ac:dyDescent="0.35">
      <c r="A135" s="6"/>
      <c r="B135" s="7"/>
      <c r="C135" s="20">
        <v>0</v>
      </c>
      <c r="D135" s="12"/>
      <c r="E135" s="17"/>
      <c r="F135" s="13"/>
      <c r="G135" s="21"/>
      <c r="H135" s="13"/>
      <c r="I135" s="13"/>
      <c r="J135" s="13"/>
      <c r="K135" s="13"/>
      <c r="L135" s="13"/>
      <c r="M135" s="13"/>
      <c r="N135" s="13"/>
      <c r="O135" s="13"/>
      <c r="P135" s="13"/>
      <c r="Q135" s="13"/>
      <c r="R135" s="13"/>
      <c r="S135" s="15"/>
      <c r="T135" s="19"/>
      <c r="U135" s="15"/>
      <c r="V135" s="15"/>
      <c r="W135" s="16"/>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row>
    <row r="136" spans="1:68" ht="12" customHeight="1" outlineLevel="1" x14ac:dyDescent="0.35">
      <c r="A136" s="6"/>
      <c r="B136" s="7"/>
      <c r="C136" s="17"/>
      <c r="D136" s="17"/>
      <c r="E136" s="17"/>
      <c r="F136" s="17"/>
      <c r="G136" s="17"/>
      <c r="H136" s="22"/>
      <c r="I136" s="22"/>
      <c r="J136" s="22"/>
      <c r="K136" s="22"/>
      <c r="L136" s="22"/>
      <c r="M136" s="22"/>
      <c r="N136" s="22"/>
      <c r="O136" s="22"/>
      <c r="P136" s="22"/>
      <c r="Q136" s="22"/>
      <c r="R136" s="22"/>
      <c r="S136" s="22"/>
      <c r="T136" s="22"/>
      <c r="U136" s="22"/>
      <c r="V136" s="22"/>
      <c r="W136" s="16"/>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row>
    <row r="137" spans="1:68" ht="12" customHeight="1" outlineLevel="1" x14ac:dyDescent="0.35">
      <c r="A137" s="6"/>
      <c r="B137" s="7"/>
      <c r="C137" s="17"/>
      <c r="D137" s="17"/>
      <c r="E137" s="17"/>
      <c r="F137" s="17"/>
      <c r="G137" s="17"/>
      <c r="H137" s="845" t="s">
        <v>1106</v>
      </c>
      <c r="I137" s="845"/>
      <c r="J137" s="845" t="s">
        <v>1129</v>
      </c>
      <c r="K137" s="22"/>
      <c r="L137" s="22"/>
      <c r="M137" s="22"/>
      <c r="N137" s="52"/>
      <c r="O137" s="52"/>
      <c r="P137" s="22"/>
      <c r="Q137" s="22"/>
      <c r="R137" s="22"/>
      <c r="S137" s="22"/>
      <c r="T137" s="22"/>
      <c r="U137" s="22"/>
      <c r="V137" s="22"/>
      <c r="W137" s="16"/>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row>
    <row r="138" spans="1:68" ht="12" customHeight="1" outlineLevel="1" x14ac:dyDescent="0.35">
      <c r="A138" s="6"/>
      <c r="B138" s="7"/>
      <c r="C138" s="17"/>
      <c r="D138" s="17"/>
      <c r="E138" s="17"/>
      <c r="F138" s="17"/>
      <c r="G138" s="17"/>
      <c r="H138" s="17"/>
      <c r="I138" s="17"/>
      <c r="J138" s="17"/>
      <c r="K138" s="17"/>
      <c r="L138" s="17"/>
      <c r="M138" s="17"/>
      <c r="N138" s="17"/>
      <c r="O138" s="17"/>
      <c r="P138" s="17"/>
      <c r="Q138" s="17"/>
      <c r="R138" s="17"/>
      <c r="S138" s="17"/>
      <c r="T138" s="17"/>
      <c r="U138" s="22"/>
      <c r="V138" s="22"/>
      <c r="W138" s="16"/>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row>
    <row r="139" spans="1:68" ht="12" customHeight="1" outlineLevel="1" x14ac:dyDescent="0.35">
      <c r="A139" s="6"/>
      <c r="B139" s="7"/>
      <c r="C139" s="17"/>
      <c r="D139" s="17"/>
      <c r="E139" s="17"/>
      <c r="F139" s="17"/>
      <c r="G139" s="23"/>
      <c r="H139" s="23" t="s">
        <v>40</v>
      </c>
      <c r="I139" s="23"/>
      <c r="J139" s="24" t="s">
        <v>40</v>
      </c>
      <c r="K139" s="23"/>
      <c r="L139" s="23"/>
      <c r="M139" s="23"/>
      <c r="N139" s="23"/>
      <c r="O139" s="23"/>
      <c r="P139" s="23"/>
      <c r="Q139" s="24"/>
      <c r="R139" s="24"/>
      <c r="S139" s="24"/>
      <c r="T139" s="24"/>
      <c r="U139" s="22"/>
      <c r="V139" s="22"/>
      <c r="W139" s="16"/>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row>
    <row r="140" spans="1:68" ht="14.5" outlineLevel="1" x14ac:dyDescent="0.35">
      <c r="A140" s="6"/>
      <c r="B140" s="7"/>
      <c r="C140" s="17"/>
      <c r="D140" s="17"/>
      <c r="E140" s="17"/>
      <c r="F140" s="26"/>
      <c r="H140" s="222">
        <v>50</v>
      </c>
      <c r="J140" s="223">
        <f>0.16*0.8</f>
        <v>0.128</v>
      </c>
      <c r="S140" s="35"/>
      <c r="T140" s="35"/>
      <c r="U140" s="35"/>
      <c r="V140" s="35"/>
      <c r="W140" s="16"/>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row>
    <row r="141" spans="1:68" ht="14.5" outlineLevel="1" x14ac:dyDescent="0.35">
      <c r="A141" s="6"/>
      <c r="B141" s="7"/>
      <c r="C141" s="17"/>
      <c r="D141" s="17"/>
      <c r="E141" s="17"/>
      <c r="F141" s="26"/>
      <c r="K141" s="35"/>
      <c r="P141" s="35"/>
      <c r="Q141" s="35"/>
      <c r="R141" s="35"/>
      <c r="S141" s="35"/>
      <c r="T141" s="35"/>
      <c r="U141" s="35"/>
      <c r="V141" s="35"/>
      <c r="W141" s="16"/>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row>
    <row r="142" spans="1:68" ht="12" customHeight="1" outlineLevel="1" x14ac:dyDescent="0.35">
      <c r="A142" s="6"/>
      <c r="B142" s="7"/>
      <c r="C142" s="17"/>
      <c r="D142" s="17"/>
      <c r="E142" s="17"/>
      <c r="F142" s="33"/>
      <c r="G142" s="33"/>
      <c r="H142" s="33"/>
      <c r="I142" s="33"/>
      <c r="J142" s="33"/>
      <c r="K142" s="35"/>
      <c r="L142" s="35"/>
      <c r="M142" s="35"/>
      <c r="N142" s="35"/>
      <c r="O142" s="35"/>
      <c r="P142" s="35"/>
      <c r="Q142" s="35"/>
      <c r="R142" s="35"/>
      <c r="S142" s="35"/>
      <c r="T142" s="35"/>
      <c r="U142" s="35"/>
      <c r="V142" s="35"/>
      <c r="W142" s="16"/>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row>
    <row r="143" spans="1:68" ht="12" customHeight="1" outlineLevel="1" x14ac:dyDescent="0.35">
      <c r="A143" s="6"/>
      <c r="B143" s="7"/>
      <c r="C143" s="17"/>
      <c r="D143" s="17"/>
      <c r="E143" s="17"/>
      <c r="F143" s="33"/>
      <c r="G143" s="34"/>
      <c r="H143" s="35"/>
      <c r="I143" s="35"/>
      <c r="J143" s="35"/>
      <c r="K143" s="35"/>
      <c r="L143" s="35"/>
      <c r="M143" s="35"/>
      <c r="N143" s="35"/>
      <c r="O143" s="35"/>
      <c r="P143" s="35"/>
      <c r="Q143" s="35"/>
      <c r="R143" s="35"/>
      <c r="S143" s="35"/>
      <c r="T143" s="35"/>
      <c r="U143" s="35"/>
      <c r="V143" s="35"/>
      <c r="W143" s="16"/>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row>
    <row r="144" spans="1:68" ht="5.15" customHeight="1" outlineLevel="1" x14ac:dyDescent="0.35">
      <c r="A144" s="6"/>
      <c r="B144" s="7"/>
      <c r="C144" s="17"/>
      <c r="D144" s="17"/>
      <c r="E144" s="17"/>
      <c r="F144" s="36"/>
      <c r="G144" s="37"/>
      <c r="H144" s="37"/>
      <c r="I144" s="38"/>
      <c r="J144" s="38"/>
      <c r="K144" s="38"/>
      <c r="L144" s="38"/>
      <c r="M144" s="38"/>
      <c r="N144" s="38"/>
      <c r="O144" s="38"/>
      <c r="P144" s="38"/>
      <c r="Q144" s="38"/>
      <c r="R144" s="38"/>
      <c r="S144" s="38"/>
      <c r="T144" s="38"/>
      <c r="U144" s="38"/>
      <c r="V144" s="30"/>
      <c r="W144" s="16"/>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row>
    <row r="145" spans="1:84" ht="25.4" customHeight="1" outlineLevel="1" x14ac:dyDescent="0.35">
      <c r="A145" s="6"/>
      <c r="B145" s="7"/>
      <c r="C145" s="39"/>
      <c r="D145" s="39"/>
      <c r="E145" s="39"/>
      <c r="F145" s="39"/>
      <c r="G145" s="40" t="str">
        <f>G132</f>
        <v>Fixed Inputs</v>
      </c>
      <c r="H145" s="39"/>
      <c r="I145" s="39"/>
      <c r="J145" s="39"/>
      <c r="K145" s="39"/>
      <c r="L145" s="39"/>
      <c r="M145" s="39"/>
      <c r="N145" s="39"/>
      <c r="O145" s="39"/>
      <c r="P145" s="39"/>
      <c r="Q145" s="39"/>
      <c r="R145" s="39"/>
      <c r="S145" s="39"/>
      <c r="T145" s="39"/>
      <c r="U145" s="39"/>
      <c r="V145" s="39"/>
      <c r="W145" s="41" t="s">
        <v>10</v>
      </c>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row>
    <row r="146" spans="1:84" ht="12" customHeight="1" outlineLevel="1" x14ac:dyDescent="0.35">
      <c r="A146" s="6"/>
      <c r="B146" s="7"/>
      <c r="C146" s="7"/>
      <c r="D146" s="7"/>
      <c r="E146" s="7"/>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8"/>
      <c r="CC146" s="8"/>
      <c r="CD146" s="8"/>
      <c r="CE146" s="8"/>
      <c r="CF146" s="8"/>
    </row>
    <row r="147" spans="1:84" ht="12" customHeight="1" outlineLevel="1" x14ac:dyDescent="0.35">
      <c r="A147" s="6"/>
      <c r="B147" s="7"/>
      <c r="C147" s="7"/>
      <c r="D147" s="7"/>
      <c r="E147" s="7"/>
      <c r="F147" s="7"/>
      <c r="G147" s="7"/>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7"/>
      <c r="BT147" s="7"/>
      <c r="BU147" s="7"/>
    </row>
    <row r="148" spans="1:84" ht="5.15" customHeight="1" outlineLevel="1" thickBot="1" x14ac:dyDescent="0.4">
      <c r="A148" s="6"/>
      <c r="B148" s="7"/>
      <c r="C148" s="7"/>
      <c r="D148" s="7"/>
      <c r="E148" s="7"/>
      <c r="F148" s="7"/>
      <c r="G148" s="7"/>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7"/>
      <c r="BT148" s="7"/>
      <c r="BU148" s="7"/>
    </row>
    <row r="149" spans="1:84" ht="5.15" customHeight="1" outlineLevel="1" x14ac:dyDescent="0.35">
      <c r="A149" s="6"/>
      <c r="B149" s="7"/>
      <c r="C149" s="9" t="s">
        <v>0</v>
      </c>
      <c r="D149" s="9"/>
      <c r="E149" s="9"/>
      <c r="F149" s="9"/>
      <c r="G149" s="9"/>
      <c r="H149" s="9"/>
      <c r="I149" s="9"/>
      <c r="J149" s="9"/>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1"/>
      <c r="BS149" s="8"/>
      <c r="BT149" s="8"/>
      <c r="BU149" s="8"/>
    </row>
    <row r="150" spans="1:84" ht="12" customHeight="1" outlineLevel="1" x14ac:dyDescent="0.35">
      <c r="A150" s="6"/>
      <c r="B150" s="7"/>
      <c r="C150" s="12"/>
      <c r="D150" s="12"/>
      <c r="E150" s="12" t="s">
        <v>1</v>
      </c>
      <c r="F150" s="13"/>
      <c r="G150" s="14" t="s">
        <v>298</v>
      </c>
      <c r="H150" s="13"/>
      <c r="I150" s="13"/>
      <c r="J150" s="13"/>
      <c r="K150" s="13"/>
      <c r="L150" s="13"/>
      <c r="M150" s="13"/>
      <c r="N150" s="13"/>
      <c r="O150" s="13"/>
      <c r="P150" s="13"/>
      <c r="Q150" s="13"/>
      <c r="R150" s="13"/>
      <c r="S150" s="15"/>
      <c r="T150" s="13"/>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6"/>
      <c r="AY150" s="8"/>
      <c r="AZ150" s="8"/>
      <c r="BA150" s="8"/>
    </row>
    <row r="151" spans="1:84" ht="12" customHeight="1" outlineLevel="1" x14ac:dyDescent="0.35">
      <c r="A151" s="6"/>
      <c r="B151" s="7"/>
      <c r="C151" s="12"/>
      <c r="D151" s="12"/>
      <c r="E151" s="17"/>
      <c r="F151" s="13"/>
      <c r="G151" s="18"/>
      <c r="H151" s="13"/>
      <c r="I151" s="191" t="s">
        <v>299</v>
      </c>
      <c r="J151" s="225" t="b">
        <v>1</v>
      </c>
      <c r="K151" s="13"/>
      <c r="L151" s="33"/>
      <c r="M151" s="13"/>
      <c r="N151" s="13"/>
      <c r="O151" s="13"/>
      <c r="P151" s="13"/>
      <c r="Q151" s="13"/>
      <c r="R151" s="13"/>
      <c r="S151" s="15"/>
      <c r="T151" s="19"/>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6"/>
      <c r="AY151" s="8"/>
      <c r="AZ151" s="8"/>
      <c r="BA151" s="8"/>
    </row>
    <row r="152" spans="1:84" ht="12" customHeight="1" outlineLevel="1" x14ac:dyDescent="0.35">
      <c r="A152" s="6"/>
      <c r="B152" s="7"/>
      <c r="C152" s="17"/>
      <c r="D152" s="12"/>
      <c r="E152" s="17"/>
      <c r="F152" s="13"/>
      <c r="G152" s="13"/>
      <c r="H152" s="13"/>
      <c r="I152" s="13"/>
      <c r="J152" s="13"/>
      <c r="K152" s="13"/>
      <c r="L152" s="33"/>
      <c r="M152" s="13"/>
      <c r="N152" s="13"/>
      <c r="O152" s="13"/>
      <c r="P152" s="13"/>
      <c r="Q152" s="13"/>
      <c r="R152" s="13"/>
      <c r="S152" s="15"/>
      <c r="T152" s="19"/>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6"/>
      <c r="AY152" s="8"/>
      <c r="AZ152" s="8"/>
      <c r="BA152" s="8"/>
    </row>
    <row r="153" spans="1:84" ht="12" customHeight="1" outlineLevel="1" x14ac:dyDescent="0.35">
      <c r="A153" s="6"/>
      <c r="B153" s="7"/>
      <c r="C153" s="20">
        <v>0</v>
      </c>
      <c r="D153" s="12"/>
      <c r="E153" s="17"/>
      <c r="F153" s="13"/>
      <c r="G153" s="21"/>
      <c r="H153" s="13"/>
      <c r="I153" s="13"/>
      <c r="J153" s="13"/>
      <c r="K153" s="13"/>
      <c r="L153" s="33"/>
      <c r="M153" s="13"/>
      <c r="N153" s="13"/>
      <c r="O153" s="13"/>
      <c r="P153" s="13"/>
      <c r="Q153" s="13"/>
      <c r="R153" s="13"/>
      <c r="S153" s="15"/>
      <c r="T153" s="19"/>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6"/>
      <c r="AY153" s="8"/>
      <c r="AZ153" s="8"/>
      <c r="BA153" s="8"/>
    </row>
    <row r="154" spans="1:84" ht="12" customHeight="1" outlineLevel="1" x14ac:dyDescent="0.35">
      <c r="A154" s="6"/>
      <c r="B154" s="7"/>
      <c r="C154" s="20"/>
      <c r="D154" s="12"/>
      <c r="E154" s="17"/>
      <c r="F154" s="13"/>
      <c r="G154" s="21"/>
      <c r="H154" s="13"/>
      <c r="I154" s="13"/>
      <c r="J154" s="13"/>
      <c r="K154" s="13"/>
      <c r="L154" s="33"/>
      <c r="M154" s="13"/>
      <c r="N154" s="13"/>
      <c r="O154" s="13"/>
      <c r="P154" s="13"/>
      <c r="Q154" s="13"/>
      <c r="R154" s="13"/>
      <c r="S154" s="15"/>
      <c r="T154" s="19"/>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6"/>
      <c r="AY154" s="8"/>
      <c r="AZ154" s="8"/>
      <c r="BA154" s="8"/>
    </row>
    <row r="155" spans="1:84" ht="12" customHeight="1" outlineLevel="1" x14ac:dyDescent="0.35">
      <c r="A155" s="6"/>
      <c r="B155" s="7"/>
      <c r="C155" s="20"/>
      <c r="D155" s="12"/>
      <c r="E155" s="17"/>
      <c r="F155" s="13"/>
      <c r="G155" s="21"/>
      <c r="H155" s="13"/>
      <c r="I155" s="13"/>
      <c r="J155" s="13"/>
      <c r="K155" s="13"/>
      <c r="L155" s="33"/>
      <c r="M155" s="13"/>
      <c r="N155" s="13"/>
      <c r="O155" s="13"/>
      <c r="P155" s="13"/>
      <c r="Q155" s="13"/>
      <c r="R155" s="13"/>
      <c r="S155" s="15"/>
      <c r="T155" s="19"/>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6"/>
      <c r="AY155" s="8"/>
      <c r="AZ155" s="8"/>
      <c r="BA155" s="8"/>
    </row>
    <row r="156" spans="1:84" ht="12" customHeight="1" outlineLevel="1" x14ac:dyDescent="0.35">
      <c r="A156" s="6"/>
      <c r="B156" s="7"/>
      <c r="C156" s="20"/>
      <c r="D156" s="12"/>
      <c r="E156" s="17"/>
      <c r="F156" s="13"/>
      <c r="G156" s="21"/>
      <c r="H156" s="13"/>
      <c r="I156" s="13"/>
      <c r="J156" s="13"/>
      <c r="K156" s="13"/>
      <c r="L156" s="33"/>
      <c r="M156" s="13"/>
      <c r="N156" s="13"/>
      <c r="O156" s="13"/>
      <c r="P156" s="13"/>
      <c r="Q156" s="13"/>
      <c r="R156" s="13"/>
      <c r="S156" s="15"/>
      <c r="T156" s="19"/>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6"/>
      <c r="AY156" s="8"/>
      <c r="AZ156" s="8"/>
      <c r="BA156" s="8"/>
    </row>
    <row r="157" spans="1:84" ht="12" customHeight="1" outlineLevel="1" x14ac:dyDescent="0.35">
      <c r="A157" s="6"/>
      <c r="B157" s="7"/>
      <c r="C157" s="20"/>
      <c r="D157" s="12"/>
      <c r="E157" s="17"/>
      <c r="F157" s="13"/>
      <c r="G157" s="21"/>
      <c r="H157" s="13"/>
      <c r="I157" s="13"/>
      <c r="J157" s="13"/>
      <c r="K157" s="13"/>
      <c r="L157" s="33"/>
      <c r="M157" s="13"/>
      <c r="N157" s="13"/>
      <c r="O157" s="13"/>
      <c r="P157" s="13"/>
      <c r="Q157" s="13"/>
      <c r="R157" s="13"/>
      <c r="S157" s="15"/>
      <c r="T157" s="19"/>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6"/>
      <c r="AY157" s="8"/>
      <c r="AZ157" s="8"/>
      <c r="BA157" s="8"/>
    </row>
    <row r="158" spans="1:84" ht="12" customHeight="1" outlineLevel="1" x14ac:dyDescent="0.35">
      <c r="A158" s="6"/>
      <c r="B158" s="7"/>
      <c r="C158" s="20"/>
      <c r="D158" s="12"/>
      <c r="E158" s="17"/>
      <c r="F158" s="13"/>
      <c r="G158" s="21"/>
      <c r="H158" s="13"/>
      <c r="I158" s="13"/>
      <c r="J158" s="13"/>
      <c r="K158" s="13"/>
      <c r="L158" s="33"/>
      <c r="M158" s="13"/>
      <c r="N158" s="13"/>
      <c r="O158" s="13"/>
      <c r="P158" s="13"/>
      <c r="Q158" s="13"/>
      <c r="R158" s="13"/>
      <c r="S158" s="15"/>
      <c r="T158" s="19"/>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6"/>
      <c r="AY158" s="8"/>
      <c r="AZ158" s="8"/>
      <c r="BA158" s="8"/>
    </row>
    <row r="159" spans="1:84" ht="12" customHeight="1" outlineLevel="1" x14ac:dyDescent="0.35">
      <c r="A159" s="6"/>
      <c r="B159" s="7"/>
      <c r="C159" s="17"/>
      <c r="D159" s="17"/>
      <c r="E159" s="17"/>
      <c r="F159" s="17"/>
      <c r="G159" s="17"/>
      <c r="H159" s="17"/>
      <c r="I159" s="22"/>
      <c r="J159" s="22"/>
      <c r="K159" s="22"/>
      <c r="L159" s="22"/>
      <c r="M159" s="22"/>
      <c r="N159" s="192" t="s">
        <v>306</v>
      </c>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16"/>
      <c r="AY159" s="8"/>
      <c r="AZ159" s="8"/>
      <c r="BA159" s="8"/>
    </row>
    <row r="160" spans="1:84" ht="12" customHeight="1" outlineLevel="1" x14ac:dyDescent="0.35">
      <c r="A160" s="6"/>
      <c r="B160" s="7"/>
      <c r="C160" s="17"/>
      <c r="D160" s="17"/>
      <c r="E160" s="17"/>
      <c r="F160" s="17"/>
      <c r="G160" s="17"/>
      <c r="H160" s="17"/>
      <c r="I160" s="17" t="s">
        <v>232</v>
      </c>
      <c r="J160" s="17"/>
      <c r="K160" s="17"/>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16"/>
      <c r="AY160" s="8"/>
      <c r="AZ160" s="8"/>
      <c r="BA160" s="8"/>
    </row>
    <row r="161" spans="1:53" ht="12" customHeight="1" outlineLevel="1" x14ac:dyDescent="0.35">
      <c r="A161" s="6"/>
      <c r="B161" s="7"/>
      <c r="C161" s="17"/>
      <c r="D161" s="17"/>
      <c r="E161" s="17"/>
      <c r="F161" s="17"/>
      <c r="G161" s="17"/>
      <c r="H161" s="17"/>
      <c r="I161" s="17"/>
      <c r="J161" s="17"/>
      <c r="K161" s="17"/>
      <c r="L161" s="17"/>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16"/>
      <c r="AY161" s="8"/>
      <c r="AZ161" s="8"/>
      <c r="BA161" s="8"/>
    </row>
    <row r="162" spans="1:53" ht="12" customHeight="1" outlineLevel="1" x14ac:dyDescent="0.35">
      <c r="A162" s="6"/>
      <c r="B162" s="7"/>
      <c r="C162" s="17"/>
      <c r="D162" s="17"/>
      <c r="E162" s="17"/>
      <c r="F162" s="17"/>
      <c r="G162" s="17"/>
      <c r="H162" s="23" t="s">
        <v>305</v>
      </c>
      <c r="I162" s="23" t="s">
        <v>304</v>
      </c>
      <c r="J162" s="23" t="s">
        <v>302</v>
      </c>
      <c r="K162" s="23" t="s">
        <v>303</v>
      </c>
      <c r="L162" s="23" t="s">
        <v>301</v>
      </c>
      <c r="M162" s="23" t="s">
        <v>300</v>
      </c>
      <c r="N162" s="22" t="s">
        <v>774</v>
      </c>
      <c r="O162" s="22"/>
      <c r="P162" s="22"/>
      <c r="Q162" s="22" t="s">
        <v>748</v>
      </c>
      <c r="R162" s="22"/>
      <c r="S162" s="22"/>
      <c r="T162" s="22" t="s">
        <v>1128</v>
      </c>
      <c r="U162" s="22"/>
      <c r="V162" s="22" t="s">
        <v>1086</v>
      </c>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16"/>
      <c r="AY162" s="8"/>
      <c r="AZ162" s="8"/>
      <c r="BA162" s="8"/>
    </row>
    <row r="163" spans="1:53" ht="14.5" outlineLevel="1" x14ac:dyDescent="0.35">
      <c r="A163" s="6"/>
      <c r="B163" s="7"/>
      <c r="C163" s="17"/>
      <c r="D163" s="17"/>
      <c r="E163" s="17"/>
      <c r="F163" s="26"/>
      <c r="G163" t="str">
        <f t="shared" ref="G163:G187" si="38">_xlfn.CONCAT(H163:M163)</f>
        <v>AAAA2A1a</v>
      </c>
      <c r="H163" s="651" t="s">
        <v>9</v>
      </c>
      <c r="I163" s="651" t="s">
        <v>9</v>
      </c>
      <c r="J163" s="651" t="s">
        <v>9</v>
      </c>
      <c r="K163" s="651" t="s">
        <v>1073</v>
      </c>
      <c r="L163" s="651" t="s">
        <v>197</v>
      </c>
      <c r="M163" s="652" t="s">
        <v>48</v>
      </c>
      <c r="N163" t="b">
        <f>AND(COUNTIF(G176:$G$216,G163))</f>
        <v>0</v>
      </c>
      <c r="O163" s="33" t="s">
        <v>9</v>
      </c>
      <c r="Q163" s="240" t="b">
        <v>1</v>
      </c>
      <c r="T163" s="240">
        <f>IF(OR(M163="a",M163="a2",M163="sp"),0,1)</f>
        <v>0</v>
      </c>
      <c r="V163" s="222">
        <f>1-T163</f>
        <v>1</v>
      </c>
      <c r="X163" t="s">
        <v>1149</v>
      </c>
      <c r="Z163" t="s">
        <v>150</v>
      </c>
      <c r="AC163" t="s">
        <v>1154</v>
      </c>
      <c r="AX163" s="16"/>
      <c r="AY163" s="8"/>
      <c r="AZ163" s="8"/>
      <c r="BA163" s="8"/>
    </row>
    <row r="164" spans="1:53" ht="14.5" outlineLevel="1" x14ac:dyDescent="0.35">
      <c r="A164" s="6"/>
      <c r="B164" s="7"/>
      <c r="C164" s="17"/>
      <c r="D164" s="17"/>
      <c r="E164" s="17"/>
      <c r="F164" s="26"/>
      <c r="G164" t="str">
        <f t="shared" si="38"/>
        <v>GGGGAg1a2</v>
      </c>
      <c r="H164" s="651" t="s">
        <v>124</v>
      </c>
      <c r="I164" s="651" t="s">
        <v>124</v>
      </c>
      <c r="J164" s="651" t="s">
        <v>124</v>
      </c>
      <c r="K164" s="651" t="s">
        <v>124</v>
      </c>
      <c r="L164" s="651" t="s">
        <v>1069</v>
      </c>
      <c r="M164" s="652" t="s">
        <v>779</v>
      </c>
      <c r="N164" t="b">
        <f>AND(COUNTIF(G178:$G$216,G164))</f>
        <v>0</v>
      </c>
      <c r="O164" s="33" t="s">
        <v>1048</v>
      </c>
      <c r="Q164" s="240" t="b">
        <v>1</v>
      </c>
      <c r="T164" s="240">
        <f t="shared" ref="T164:T208" si="39">IF(OR(M164="a",M164="a2",M164="sp"),0,1)</f>
        <v>0</v>
      </c>
      <c r="V164" s="222">
        <f t="shared" ref="V164:V208" si="40">1-T164</f>
        <v>1</v>
      </c>
      <c r="Y164" t="s">
        <v>45</v>
      </c>
      <c r="Z164">
        <v>2000</v>
      </c>
      <c r="AC164" t="str" cm="1">
        <f t="array" ref="AC164:AO164">TRANSPOSE(Y164:Y176)</f>
        <v>b</v>
      </c>
      <c r="AD164" t="str">
        <v>bd</v>
      </c>
      <c r="AE164" t="str">
        <v>o</v>
      </c>
      <c r="AF164" t="str">
        <v>od</v>
      </c>
      <c r="AG164" t="str">
        <v>of</v>
      </c>
      <c r="AH164" t="str">
        <v>l</v>
      </c>
      <c r="AI164" t="str">
        <v>ms</v>
      </c>
      <c r="AJ164" t="str">
        <v>w</v>
      </c>
      <c r="AK164" t="str">
        <v>wd</v>
      </c>
      <c r="AL164" t="str">
        <v>r</v>
      </c>
      <c r="AM164" t="str">
        <v>rd</v>
      </c>
      <c r="AN164" t="str">
        <v>z</v>
      </c>
      <c r="AO164" t="str">
        <v>zd</v>
      </c>
      <c r="AX164" s="16"/>
      <c r="AY164" s="8"/>
      <c r="AZ164" s="8"/>
      <c r="BA164" s="8"/>
    </row>
    <row r="165" spans="1:53" ht="14.5" outlineLevel="1" x14ac:dyDescent="0.35">
      <c r="A165" s="6"/>
      <c r="B165" s="7"/>
      <c r="C165" s="17"/>
      <c r="D165" s="17"/>
      <c r="E165" s="17"/>
      <c r="F165" s="26"/>
      <c r="G165" t="str">
        <f t="shared" si="38"/>
        <v>GGGGSg1a2</v>
      </c>
      <c r="H165" s="651" t="s">
        <v>124</v>
      </c>
      <c r="I165" s="651" t="s">
        <v>124</v>
      </c>
      <c r="J165" s="651" t="s">
        <v>124</v>
      </c>
      <c r="K165" s="651" t="s">
        <v>124</v>
      </c>
      <c r="L165" s="651" t="s">
        <v>1071</v>
      </c>
      <c r="M165" s="652" t="s">
        <v>779</v>
      </c>
      <c r="N165" t="b">
        <f>AND(COUNTIF(G180:$G$216,G165))</f>
        <v>0</v>
      </c>
      <c r="O165" s="33" t="s">
        <v>1048</v>
      </c>
      <c r="Q165" s="240" t="b">
        <v>1</v>
      </c>
      <c r="T165" s="240">
        <f t="shared" si="39"/>
        <v>0</v>
      </c>
      <c r="V165" s="222">
        <f t="shared" si="40"/>
        <v>1</v>
      </c>
      <c r="Y165" t="s">
        <v>900</v>
      </c>
      <c r="Z165">
        <v>2000</v>
      </c>
      <c r="AB165" t="s">
        <v>197</v>
      </c>
      <c r="AC165" s="840">
        <v>0.15</v>
      </c>
      <c r="AD165" s="840">
        <v>0.15</v>
      </c>
      <c r="AE165" s="840">
        <v>0.15</v>
      </c>
      <c r="AF165" s="840">
        <v>0.15</v>
      </c>
      <c r="AG165" s="840">
        <v>0.15</v>
      </c>
      <c r="AH165" s="840">
        <v>0</v>
      </c>
      <c r="AI165" s="840">
        <v>0.15</v>
      </c>
      <c r="AJ165" s="840">
        <v>0.15</v>
      </c>
      <c r="AK165" s="840">
        <v>0.15</v>
      </c>
      <c r="AL165" s="840">
        <v>0.15</v>
      </c>
      <c r="AM165" s="840">
        <v>0.15</v>
      </c>
      <c r="AN165" s="840">
        <v>0.15</v>
      </c>
      <c r="AO165" s="840">
        <v>0.15</v>
      </c>
      <c r="AX165" s="16"/>
      <c r="AY165" s="8"/>
      <c r="AZ165" s="8"/>
      <c r="BA165" s="8"/>
    </row>
    <row r="166" spans="1:53" ht="14.5" outlineLevel="1" x14ac:dyDescent="0.35">
      <c r="A166" s="6"/>
      <c r="B166" s="7"/>
      <c r="C166" s="17"/>
      <c r="D166" s="17"/>
      <c r="E166" s="17"/>
      <c r="F166" s="26"/>
      <c r="G166" t="str">
        <f t="shared" si="38"/>
        <v>GGGAg2Na2</v>
      </c>
      <c r="H166" s="651" t="s">
        <v>124</v>
      </c>
      <c r="I166" s="651" t="s">
        <v>124</v>
      </c>
      <c r="J166" s="651" t="s">
        <v>124</v>
      </c>
      <c r="K166" s="651" t="s">
        <v>1072</v>
      </c>
      <c r="L166" s="651" t="s">
        <v>53</v>
      </c>
      <c r="M166" s="652" t="s">
        <v>779</v>
      </c>
      <c r="N166" t="b">
        <f>AND(COUNTIF(G182:$G$216,G166))</f>
        <v>0</v>
      </c>
      <c r="O166" s="33" t="s">
        <v>1048</v>
      </c>
      <c r="Q166" s="240" t="b">
        <v>1</v>
      </c>
      <c r="T166" s="240">
        <f t="shared" si="39"/>
        <v>0</v>
      </c>
      <c r="V166" s="222">
        <f t="shared" si="40"/>
        <v>1</v>
      </c>
      <c r="Y166" t="s">
        <v>44</v>
      </c>
      <c r="Z166">
        <v>1800</v>
      </c>
      <c r="AB166" t="s">
        <v>1069</v>
      </c>
      <c r="AC166" s="840">
        <v>0.15</v>
      </c>
      <c r="AD166" s="840">
        <v>0.15</v>
      </c>
      <c r="AE166" s="840">
        <v>0.15</v>
      </c>
      <c r="AF166" s="840">
        <v>0.15</v>
      </c>
      <c r="AG166" s="840">
        <v>0.15</v>
      </c>
      <c r="AH166" s="840">
        <v>0</v>
      </c>
      <c r="AI166" s="840">
        <v>0.15</v>
      </c>
      <c r="AJ166" s="840">
        <v>0.15</v>
      </c>
      <c r="AK166" s="840">
        <v>0.15</v>
      </c>
      <c r="AL166" s="840">
        <v>0.15</v>
      </c>
      <c r="AM166" s="840">
        <v>0.15</v>
      </c>
      <c r="AN166" s="840">
        <v>0.15</v>
      </c>
      <c r="AO166" s="840">
        <v>0.15</v>
      </c>
      <c r="AX166" s="16"/>
      <c r="AY166" s="8"/>
      <c r="AZ166" s="8"/>
      <c r="BA166" s="8"/>
    </row>
    <row r="167" spans="1:53" ht="14.5" outlineLevel="1" x14ac:dyDescent="0.35">
      <c r="A167" s="6"/>
      <c r="B167" s="7"/>
      <c r="C167" s="17"/>
      <c r="D167" s="17"/>
      <c r="E167" s="17"/>
      <c r="F167" s="26"/>
      <c r="G167" t="str">
        <f t="shared" si="38"/>
        <v>GGGAg2Ea2</v>
      </c>
      <c r="H167" s="651" t="s">
        <v>124</v>
      </c>
      <c r="I167" s="651" t="s">
        <v>124</v>
      </c>
      <c r="J167" s="651" t="s">
        <v>124</v>
      </c>
      <c r="K167" s="651" t="s">
        <v>1072</v>
      </c>
      <c r="L167" s="651" t="s">
        <v>54</v>
      </c>
      <c r="M167" s="652" t="s">
        <v>779</v>
      </c>
      <c r="N167" t="b">
        <f>AND(COUNTIF(G184:$G$216,G167))</f>
        <v>0</v>
      </c>
      <c r="O167" s="33" t="s">
        <v>1048</v>
      </c>
      <c r="Q167" s="240" t="b">
        <v>1</v>
      </c>
      <c r="T167" s="240">
        <f t="shared" si="39"/>
        <v>0</v>
      </c>
      <c r="V167" s="222">
        <f t="shared" si="40"/>
        <v>1</v>
      </c>
      <c r="Y167" t="s">
        <v>901</v>
      </c>
      <c r="Z167">
        <v>1800</v>
      </c>
      <c r="AB167" t="s">
        <v>6</v>
      </c>
      <c r="AC167" s="840">
        <v>0</v>
      </c>
      <c r="AD167" s="840">
        <v>0</v>
      </c>
      <c r="AE167" s="840">
        <v>0</v>
      </c>
      <c r="AF167" s="840">
        <v>0</v>
      </c>
      <c r="AG167" s="840">
        <v>0</v>
      </c>
      <c r="AH167" s="840">
        <v>0</v>
      </c>
      <c r="AI167" s="840">
        <v>0</v>
      </c>
      <c r="AJ167" s="840">
        <v>0</v>
      </c>
      <c r="AK167" s="840">
        <v>0</v>
      </c>
      <c r="AL167" s="840">
        <v>0</v>
      </c>
      <c r="AM167" s="840">
        <v>0</v>
      </c>
      <c r="AN167" s="840">
        <v>0</v>
      </c>
      <c r="AO167" s="840">
        <v>0</v>
      </c>
      <c r="AX167" s="16"/>
      <c r="AY167" s="8"/>
      <c r="AZ167" s="8"/>
      <c r="BA167" s="8"/>
    </row>
    <row r="168" spans="1:53" ht="14.5" outlineLevel="1" x14ac:dyDescent="0.35">
      <c r="A168" s="6"/>
      <c r="B168" s="7"/>
      <c r="C168" s="17"/>
      <c r="D168" s="17"/>
      <c r="E168" s="17"/>
      <c r="F168" s="26"/>
      <c r="G168" t="str">
        <f t="shared" si="38"/>
        <v>GGGAg2OFa2</v>
      </c>
      <c r="H168" s="651" t="s">
        <v>124</v>
      </c>
      <c r="I168" s="651" t="s">
        <v>124</v>
      </c>
      <c r="J168" s="651" t="s">
        <v>124</v>
      </c>
      <c r="K168" s="651" t="s">
        <v>1072</v>
      </c>
      <c r="L168" s="651" t="s">
        <v>125</v>
      </c>
      <c r="M168" s="652" t="s">
        <v>779</v>
      </c>
      <c r="N168" t="b">
        <f>AND(COUNTIF(G185:$G$216,G168))</f>
        <v>0</v>
      </c>
      <c r="O168" s="33" t="s">
        <v>1048</v>
      </c>
      <c r="Q168" s="240" t="b">
        <v>1</v>
      </c>
      <c r="T168" s="240">
        <f t="shared" si="39"/>
        <v>0</v>
      </c>
      <c r="V168" s="222">
        <f t="shared" si="40"/>
        <v>1</v>
      </c>
      <c r="Y168" t="s">
        <v>195</v>
      </c>
      <c r="Z168">
        <v>1260</v>
      </c>
      <c r="AB168" t="s">
        <v>54</v>
      </c>
      <c r="AC168" s="840">
        <v>0</v>
      </c>
      <c r="AD168" s="840">
        <v>0</v>
      </c>
      <c r="AE168" s="840">
        <v>0</v>
      </c>
      <c r="AF168" s="840">
        <v>0</v>
      </c>
      <c r="AG168" s="840">
        <v>0</v>
      </c>
      <c r="AH168" s="840">
        <v>0</v>
      </c>
      <c r="AI168" s="840">
        <v>0</v>
      </c>
      <c r="AJ168" s="840">
        <v>0</v>
      </c>
      <c r="AK168" s="840">
        <v>0</v>
      </c>
      <c r="AL168" s="840">
        <v>0</v>
      </c>
      <c r="AM168" s="840">
        <v>0</v>
      </c>
      <c r="AN168" s="840">
        <v>0</v>
      </c>
      <c r="AO168" s="840">
        <v>0</v>
      </c>
      <c r="AX168" s="16"/>
      <c r="AY168" s="8"/>
      <c r="AZ168" s="8"/>
      <c r="BA168" s="8"/>
    </row>
    <row r="169" spans="1:53" ht="14.5" outlineLevel="1" x14ac:dyDescent="0.35">
      <c r="A169" s="6"/>
      <c r="B169" s="7"/>
      <c r="C169" s="17"/>
      <c r="D169" s="17"/>
      <c r="E169" s="17"/>
      <c r="F169" s="26"/>
      <c r="G169" t="str">
        <f t="shared" ref="G169" si="41">_xlfn.CONCAT(H169:M169)</f>
        <v>GGGAg2LFa2</v>
      </c>
      <c r="H169" s="651" t="s">
        <v>124</v>
      </c>
      <c r="I169" s="651" t="s">
        <v>124</v>
      </c>
      <c r="J169" s="651" t="s">
        <v>124</v>
      </c>
      <c r="K169" s="651" t="s">
        <v>1072</v>
      </c>
      <c r="L169" s="651" t="s">
        <v>1176</v>
      </c>
      <c r="M169" s="652" t="s">
        <v>779</v>
      </c>
      <c r="N169" t="b">
        <f>AND(COUNTIF(G186:$G$216,G169))</f>
        <v>0</v>
      </c>
      <c r="O169" s="33" t="s">
        <v>1048</v>
      </c>
      <c r="Q169" s="240" t="b">
        <v>1</v>
      </c>
      <c r="T169" s="240">
        <f t="shared" ref="T169" si="42">IF(OR(M169="a",M169="a2",M169="sp"),0,1)</f>
        <v>0</v>
      </c>
      <c r="V169" s="222">
        <f t="shared" ref="V169" si="43">1-T169</f>
        <v>1</v>
      </c>
      <c r="Y169" t="s">
        <v>46</v>
      </c>
      <c r="Z169">
        <v>1000</v>
      </c>
      <c r="AB169" t="s">
        <v>7</v>
      </c>
      <c r="AC169" s="840">
        <v>0.2</v>
      </c>
      <c r="AD169" s="840">
        <v>0.2</v>
      </c>
      <c r="AE169" s="840">
        <v>0.2</v>
      </c>
      <c r="AF169" s="840">
        <v>0.2</v>
      </c>
      <c r="AG169" s="840">
        <v>0.2</v>
      </c>
      <c r="AH169" s="840">
        <v>0</v>
      </c>
      <c r="AI169" s="840">
        <v>0.2</v>
      </c>
      <c r="AJ169" s="840">
        <v>0.2</v>
      </c>
      <c r="AK169" s="840">
        <v>0.2</v>
      </c>
      <c r="AL169" s="840">
        <v>0.2</v>
      </c>
      <c r="AM169" s="840">
        <v>0.2</v>
      </c>
      <c r="AN169" s="840">
        <v>0.2</v>
      </c>
      <c r="AO169" s="840">
        <v>0.2</v>
      </c>
      <c r="AX169" s="16"/>
      <c r="AY169" s="8"/>
      <c r="AZ169" s="8"/>
      <c r="BA169" s="8"/>
    </row>
    <row r="170" spans="1:53" ht="14.5" outlineLevel="1" x14ac:dyDescent="0.35">
      <c r="A170" s="6"/>
      <c r="B170" s="7"/>
      <c r="C170" s="17"/>
      <c r="D170" s="17"/>
      <c r="E170" s="17"/>
      <c r="F170" s="26"/>
      <c r="G170" t="str">
        <f t="shared" si="38"/>
        <v>GGGC1Na2</v>
      </c>
      <c r="H170" s="651" t="s">
        <v>124</v>
      </c>
      <c r="I170" s="651" t="s">
        <v>124</v>
      </c>
      <c r="J170" s="651" t="s">
        <v>124</v>
      </c>
      <c r="K170" s="651" t="s">
        <v>198</v>
      </c>
      <c r="L170" s="651" t="s">
        <v>53</v>
      </c>
      <c r="M170" s="652" t="s">
        <v>779</v>
      </c>
      <c r="N170" t="b">
        <f>AND(COUNTIF(G186:$G$216,G170))</f>
        <v>0</v>
      </c>
      <c r="O170" s="33" t="s">
        <v>1048</v>
      </c>
      <c r="Q170" s="240" t="b">
        <v>1</v>
      </c>
      <c r="T170" s="240">
        <f t="shared" si="39"/>
        <v>0</v>
      </c>
      <c r="V170" s="222">
        <f t="shared" si="40"/>
        <v>1</v>
      </c>
      <c r="Y170" t="s">
        <v>1170</v>
      </c>
      <c r="Z170">
        <v>1580</v>
      </c>
      <c r="AB170" t="s">
        <v>1173</v>
      </c>
      <c r="AC170" s="840">
        <v>0</v>
      </c>
      <c r="AD170" s="840">
        <v>0</v>
      </c>
      <c r="AE170" s="840">
        <v>0</v>
      </c>
      <c r="AF170" s="840">
        <v>0</v>
      </c>
      <c r="AG170" s="840">
        <v>0</v>
      </c>
      <c r="AH170" s="840">
        <v>0</v>
      </c>
      <c r="AI170" s="840">
        <v>0</v>
      </c>
      <c r="AJ170" s="840">
        <v>0</v>
      </c>
      <c r="AK170" s="840">
        <v>0</v>
      </c>
      <c r="AL170" s="840">
        <v>0</v>
      </c>
      <c r="AM170" s="840">
        <v>0</v>
      </c>
      <c r="AN170" s="840">
        <v>0</v>
      </c>
      <c r="AO170" s="840">
        <v>0</v>
      </c>
      <c r="AX170" s="16"/>
      <c r="AY170" s="8"/>
      <c r="AZ170" s="8"/>
      <c r="BA170" s="8"/>
    </row>
    <row r="171" spans="1:53" ht="14.5" outlineLevel="1" x14ac:dyDescent="0.35">
      <c r="A171" s="6"/>
      <c r="B171" s="7"/>
      <c r="C171" s="17"/>
      <c r="D171" s="17"/>
      <c r="E171" s="17"/>
      <c r="F171" s="26"/>
      <c r="G171" t="str">
        <f t="shared" si="38"/>
        <v>GGGC1Ea2</v>
      </c>
      <c r="H171" s="651" t="s">
        <v>124</v>
      </c>
      <c r="I171" s="651" t="s">
        <v>124</v>
      </c>
      <c r="J171" s="651" t="s">
        <v>124</v>
      </c>
      <c r="K171" s="651" t="s">
        <v>198</v>
      </c>
      <c r="L171" s="651" t="s">
        <v>54</v>
      </c>
      <c r="M171" s="652" t="s">
        <v>779</v>
      </c>
      <c r="N171" t="b">
        <f>AND(COUNTIF(G187:$G$216,G171))</f>
        <v>0</v>
      </c>
      <c r="O171" s="33" t="s">
        <v>1048</v>
      </c>
      <c r="Q171" s="240" t="b">
        <v>1</v>
      </c>
      <c r="T171" s="240">
        <f t="shared" si="39"/>
        <v>0</v>
      </c>
      <c r="V171" s="222">
        <f t="shared" si="40"/>
        <v>1</v>
      </c>
      <c r="Y171" t="s">
        <v>42</v>
      </c>
      <c r="Z171">
        <v>1800</v>
      </c>
      <c r="AB171" t="s">
        <v>53</v>
      </c>
      <c r="AC171" s="840">
        <v>0.05</v>
      </c>
      <c r="AD171" s="840">
        <v>0.05</v>
      </c>
      <c r="AE171" s="840">
        <v>0.05</v>
      </c>
      <c r="AF171" s="840">
        <v>0.05</v>
      </c>
      <c r="AG171" s="840">
        <v>0.05</v>
      </c>
      <c r="AH171" s="840">
        <v>0</v>
      </c>
      <c r="AI171" s="840">
        <v>0.05</v>
      </c>
      <c r="AJ171" s="840">
        <v>0.05</v>
      </c>
      <c r="AK171" s="840">
        <v>0</v>
      </c>
      <c r="AL171" s="840">
        <v>0</v>
      </c>
      <c r="AM171" s="840">
        <v>0</v>
      </c>
      <c r="AN171" s="840">
        <v>0</v>
      </c>
      <c r="AO171" s="840">
        <v>0</v>
      </c>
      <c r="AX171" s="16"/>
      <c r="AY171" s="8"/>
      <c r="AZ171" s="8"/>
      <c r="BA171" s="8"/>
    </row>
    <row r="172" spans="1:53" ht="14.5" outlineLevel="1" x14ac:dyDescent="0.35">
      <c r="A172" s="6"/>
      <c r="B172" s="7"/>
      <c r="C172" s="17"/>
      <c r="D172" s="17"/>
      <c r="E172" s="17"/>
      <c r="F172" s="26"/>
      <c r="G172" t="str">
        <f t="shared" si="38"/>
        <v>GGGC1Pa2</v>
      </c>
      <c r="H172" s="651" t="s">
        <v>124</v>
      </c>
      <c r="I172" s="651" t="s">
        <v>124</v>
      </c>
      <c r="J172" s="651" t="s">
        <v>124</v>
      </c>
      <c r="K172" s="651" t="s">
        <v>198</v>
      </c>
      <c r="L172" s="651" t="s">
        <v>55</v>
      </c>
      <c r="M172" s="652" t="s">
        <v>779</v>
      </c>
      <c r="N172" t="b">
        <f>AND(COUNTIF(G188:$G$216,G172))</f>
        <v>0</v>
      </c>
      <c r="O172" s="33" t="s">
        <v>1048</v>
      </c>
      <c r="Q172" s="240" t="b">
        <v>1</v>
      </c>
      <c r="T172" s="240">
        <f t="shared" si="39"/>
        <v>0</v>
      </c>
      <c r="V172" s="222">
        <f t="shared" si="40"/>
        <v>1</v>
      </c>
      <c r="Y172" t="s">
        <v>899</v>
      </c>
      <c r="Z172">
        <v>1800</v>
      </c>
      <c r="AB172" t="s">
        <v>125</v>
      </c>
      <c r="AC172" s="840">
        <v>0</v>
      </c>
      <c r="AD172" s="840">
        <v>0</v>
      </c>
      <c r="AE172" s="840">
        <v>0</v>
      </c>
      <c r="AF172" s="840">
        <v>0</v>
      </c>
      <c r="AG172" s="840">
        <v>0</v>
      </c>
      <c r="AH172" s="840">
        <v>0</v>
      </c>
      <c r="AI172" s="840">
        <v>0</v>
      </c>
      <c r="AJ172" s="840">
        <v>0</v>
      </c>
      <c r="AK172" s="840">
        <v>0</v>
      </c>
      <c r="AL172" s="840">
        <v>0</v>
      </c>
      <c r="AM172" s="840">
        <v>0</v>
      </c>
      <c r="AN172" s="840">
        <v>0</v>
      </c>
      <c r="AO172" s="840">
        <v>0</v>
      </c>
      <c r="AX172" s="16"/>
      <c r="AY172" s="8"/>
      <c r="AZ172" s="8"/>
      <c r="BA172" s="8"/>
    </row>
    <row r="173" spans="1:53" ht="14.5" outlineLevel="1" x14ac:dyDescent="0.35">
      <c r="A173" s="6"/>
      <c r="B173" s="7"/>
      <c r="C173" s="17"/>
      <c r="D173" s="17"/>
      <c r="E173" s="17"/>
      <c r="F173" s="26"/>
      <c r="G173" t="str">
        <f t="shared" si="38"/>
        <v>GGGC1OFa2</v>
      </c>
      <c r="H173" s="651" t="s">
        <v>124</v>
      </c>
      <c r="I173" s="651" t="s">
        <v>124</v>
      </c>
      <c r="J173" s="651" t="s">
        <v>124</v>
      </c>
      <c r="K173" s="651" t="s">
        <v>198</v>
      </c>
      <c r="L173" s="651" t="s">
        <v>125</v>
      </c>
      <c r="M173" s="652" t="s">
        <v>779</v>
      </c>
      <c r="N173" t="b">
        <f>AND(COUNTIF(G188:$G$216,G173))</f>
        <v>0</v>
      </c>
      <c r="O173" s="33" t="s">
        <v>1048</v>
      </c>
      <c r="Q173" s="240" t="b">
        <v>1</v>
      </c>
      <c r="T173" s="240">
        <f t="shared" si="39"/>
        <v>0</v>
      </c>
      <c r="V173" s="222">
        <f t="shared" si="40"/>
        <v>1</v>
      </c>
      <c r="Y173" t="s">
        <v>41</v>
      </c>
      <c r="Z173">
        <v>1000</v>
      </c>
      <c r="AB173" t="s">
        <v>55</v>
      </c>
      <c r="AC173" s="840">
        <v>0.2</v>
      </c>
      <c r="AD173" s="840">
        <v>0.2</v>
      </c>
      <c r="AE173" s="840">
        <v>0.2</v>
      </c>
      <c r="AF173" s="840">
        <v>0.2</v>
      </c>
      <c r="AG173" s="840">
        <v>0.2</v>
      </c>
      <c r="AH173" s="840">
        <v>0</v>
      </c>
      <c r="AI173" s="840">
        <v>0.2</v>
      </c>
      <c r="AJ173" s="840">
        <v>0.2</v>
      </c>
      <c r="AK173" s="840">
        <v>0.2</v>
      </c>
      <c r="AL173" s="840">
        <v>0.2</v>
      </c>
      <c r="AM173" s="840">
        <v>0.2</v>
      </c>
      <c r="AN173" s="840">
        <v>0.2</v>
      </c>
      <c r="AO173" s="840">
        <v>0.2</v>
      </c>
      <c r="AX173" s="16"/>
      <c r="AY173" s="8"/>
      <c r="AZ173" s="8"/>
      <c r="BA173" s="8"/>
    </row>
    <row r="174" spans="1:53" ht="14.5" outlineLevel="1" x14ac:dyDescent="0.35">
      <c r="A174" s="6"/>
      <c r="B174" s="7"/>
      <c r="C174" s="17"/>
      <c r="D174" s="17"/>
      <c r="E174" s="17"/>
      <c r="F174" s="26"/>
      <c r="G174" t="str">
        <f t="shared" ref="G174" si="44">_xlfn.CONCAT(H174:M174)</f>
        <v>GGGC1LFa2</v>
      </c>
      <c r="H174" s="651" t="s">
        <v>124</v>
      </c>
      <c r="I174" s="651" t="s">
        <v>124</v>
      </c>
      <c r="J174" s="651" t="s">
        <v>124</v>
      </c>
      <c r="K174" s="651" t="s">
        <v>198</v>
      </c>
      <c r="L174" s="651" t="s">
        <v>1176</v>
      </c>
      <c r="M174" s="652" t="s">
        <v>779</v>
      </c>
      <c r="N174" t="b">
        <f>AND(COUNTIF(G189:$G$216,G174))</f>
        <v>0</v>
      </c>
      <c r="O174" s="33" t="s">
        <v>1048</v>
      </c>
      <c r="Q174" s="240" t="b">
        <v>1</v>
      </c>
      <c r="T174" s="240">
        <f t="shared" ref="T174" si="45">IF(OR(M174="a",M174="a2",M174="sp"),0,1)</f>
        <v>0</v>
      </c>
      <c r="V174" s="222">
        <f t="shared" ref="V174" si="46">1-T174</f>
        <v>1</v>
      </c>
      <c r="Y174" t="s">
        <v>903</v>
      </c>
      <c r="Z174">
        <v>1000</v>
      </c>
      <c r="AB174" t="s">
        <v>1071</v>
      </c>
      <c r="AC174" s="840">
        <v>0</v>
      </c>
      <c r="AD174" s="840">
        <v>0</v>
      </c>
      <c r="AE174" s="840">
        <v>0</v>
      </c>
      <c r="AF174" s="840">
        <v>0</v>
      </c>
      <c r="AG174" s="840">
        <v>0</v>
      </c>
      <c r="AH174" s="840">
        <v>0</v>
      </c>
      <c r="AI174" s="840">
        <v>0</v>
      </c>
      <c r="AJ174" s="840">
        <v>0</v>
      </c>
      <c r="AK174" s="840">
        <v>0</v>
      </c>
      <c r="AL174" s="840">
        <v>0</v>
      </c>
      <c r="AM174" s="840">
        <v>0</v>
      </c>
      <c r="AN174" s="840">
        <v>0</v>
      </c>
      <c r="AO174" s="840">
        <v>0</v>
      </c>
      <c r="AX174" s="16"/>
      <c r="AY174" s="8"/>
      <c r="AZ174" s="8"/>
      <c r="BA174" s="8"/>
    </row>
    <row r="175" spans="1:53" ht="14.5" outlineLevel="1" x14ac:dyDescent="0.35">
      <c r="A175" s="6"/>
      <c r="B175" s="7"/>
      <c r="C175" s="17"/>
      <c r="D175" s="17"/>
      <c r="E175" s="17"/>
      <c r="F175" s="26"/>
      <c r="G175" t="str">
        <f t="shared" si="38"/>
        <v>SPSPSPSPSPsp</v>
      </c>
      <c r="H175" s="651" t="s">
        <v>1042</v>
      </c>
      <c r="I175" s="651" t="s">
        <v>1042</v>
      </c>
      <c r="J175" s="651" t="s">
        <v>1042</v>
      </c>
      <c r="K175" s="651" t="s">
        <v>1042</v>
      </c>
      <c r="L175" s="651" t="s">
        <v>1042</v>
      </c>
      <c r="M175" s="652" t="s">
        <v>1041</v>
      </c>
      <c r="N175" t="b">
        <f>AND(COUNTIF(G188:$G$216,G175))</f>
        <v>0</v>
      </c>
      <c r="O175" s="33" t="s">
        <v>1042</v>
      </c>
      <c r="Q175" s="240" t="b">
        <v>1</v>
      </c>
      <c r="T175" s="240">
        <f t="shared" si="39"/>
        <v>0</v>
      </c>
      <c r="V175" s="222">
        <f t="shared" si="40"/>
        <v>1</v>
      </c>
      <c r="Y175" t="s">
        <v>49</v>
      </c>
      <c r="Z175">
        <v>1000</v>
      </c>
      <c r="AB175" t="s">
        <v>1042</v>
      </c>
      <c r="AC175" s="840">
        <v>0</v>
      </c>
      <c r="AD175" s="840">
        <v>0</v>
      </c>
      <c r="AE175" s="840">
        <v>0</v>
      </c>
      <c r="AF175" s="840">
        <v>0</v>
      </c>
      <c r="AG175" s="840">
        <v>0</v>
      </c>
      <c r="AH175" s="840">
        <v>0</v>
      </c>
      <c r="AI175" s="840">
        <v>0</v>
      </c>
      <c r="AJ175" s="840">
        <v>0</v>
      </c>
      <c r="AK175" s="840">
        <v>0</v>
      </c>
      <c r="AL175" s="840">
        <v>0</v>
      </c>
      <c r="AM175" s="840">
        <v>0</v>
      </c>
      <c r="AN175" s="840">
        <v>0</v>
      </c>
      <c r="AO175" s="840">
        <v>0</v>
      </c>
      <c r="AX175" s="16"/>
      <c r="AY175" s="8"/>
      <c r="AZ175" s="8"/>
      <c r="BA175" s="8"/>
    </row>
    <row r="176" spans="1:53" ht="14.5" outlineLevel="1" x14ac:dyDescent="0.35">
      <c r="A176" s="6"/>
      <c r="B176" s="7"/>
      <c r="C176" s="17"/>
      <c r="D176" s="17"/>
      <c r="E176" s="17"/>
      <c r="F176" s="26"/>
      <c r="G176" t="str">
        <f t="shared" si="38"/>
        <v>YYWNWl</v>
      </c>
      <c r="H176" s="651" t="s">
        <v>319</v>
      </c>
      <c r="I176" s="651" t="s">
        <v>319</v>
      </c>
      <c r="J176" s="651" t="s">
        <v>4</v>
      </c>
      <c r="K176" s="651" t="s">
        <v>53</v>
      </c>
      <c r="L176" s="651" t="s">
        <v>4</v>
      </c>
      <c r="M176" s="651" t="s">
        <v>46</v>
      </c>
      <c r="N176" t="b">
        <f>AND(COUNTIF(G188:$G$216,G176))</f>
        <v>0</v>
      </c>
      <c r="O176" s="33" t="s">
        <v>842</v>
      </c>
      <c r="Q176" s="240" t="b">
        <v>1</v>
      </c>
      <c r="T176" s="240">
        <f t="shared" si="39"/>
        <v>1</v>
      </c>
      <c r="V176" s="222">
        <f t="shared" si="40"/>
        <v>0</v>
      </c>
      <c r="Y176" t="s">
        <v>902</v>
      </c>
      <c r="Z176">
        <v>1000</v>
      </c>
      <c r="AB176" t="s">
        <v>4</v>
      </c>
      <c r="AC176" s="840">
        <v>0</v>
      </c>
      <c r="AD176" s="840">
        <v>0</v>
      </c>
      <c r="AE176" s="840">
        <v>0</v>
      </c>
      <c r="AF176" s="840">
        <v>0</v>
      </c>
      <c r="AG176" s="840">
        <v>0</v>
      </c>
      <c r="AH176" s="840">
        <v>0</v>
      </c>
      <c r="AI176" s="840">
        <v>0</v>
      </c>
      <c r="AJ176" s="840">
        <v>0</v>
      </c>
      <c r="AK176" s="840">
        <v>0</v>
      </c>
      <c r="AL176" s="840">
        <v>0</v>
      </c>
      <c r="AM176" s="840">
        <v>0</v>
      </c>
      <c r="AN176" s="840">
        <v>0</v>
      </c>
      <c r="AO176" s="840">
        <v>0</v>
      </c>
      <c r="AX176" s="16"/>
      <c r="AY176" s="8"/>
      <c r="AZ176" s="8"/>
      <c r="BA176" s="8"/>
    </row>
    <row r="177" spans="1:53" ht="14.5" outlineLevel="1" x14ac:dyDescent="0.35">
      <c r="A177" s="6"/>
      <c r="B177" s="7"/>
      <c r="C177" s="17"/>
      <c r="D177" s="17"/>
      <c r="E177" s="17"/>
      <c r="F177" s="26"/>
      <c r="G177" t="str">
        <f t="shared" si="38"/>
        <v>YYLWNw</v>
      </c>
      <c r="H177" s="651" t="s">
        <v>319</v>
      </c>
      <c r="I177" s="651" t="s">
        <v>319</v>
      </c>
      <c r="J177" s="651" t="s">
        <v>7</v>
      </c>
      <c r="K177" s="651" t="s">
        <v>4</v>
      </c>
      <c r="L177" s="651" t="s">
        <v>53</v>
      </c>
      <c r="M177" s="651" t="s">
        <v>42</v>
      </c>
      <c r="N177" t="b">
        <f>AND(COUNTIF(G188:$G$216,G177))</f>
        <v>0</v>
      </c>
      <c r="O177" s="33" t="s">
        <v>842</v>
      </c>
      <c r="Q177" s="240" t="b">
        <v>1</v>
      </c>
      <c r="T177" s="240">
        <f t="shared" si="39"/>
        <v>1</v>
      </c>
      <c r="V177" s="222">
        <f t="shared" si="40"/>
        <v>0</v>
      </c>
      <c r="AX177" s="16"/>
      <c r="AY177" s="8"/>
      <c r="AZ177" s="8"/>
      <c r="BA177" s="8"/>
    </row>
    <row r="178" spans="1:53" ht="14.5" outlineLevel="1" x14ac:dyDescent="0.35">
      <c r="A178" s="6"/>
      <c r="B178" s="7"/>
      <c r="C178" s="17"/>
      <c r="D178" s="17"/>
      <c r="E178" s="17"/>
      <c r="F178" s="26"/>
      <c r="G178" t="str">
        <f t="shared" si="38"/>
        <v>YYLWNwd</v>
      </c>
      <c r="H178" s="651" t="s">
        <v>319</v>
      </c>
      <c r="I178" s="651" t="s">
        <v>319</v>
      </c>
      <c r="J178" s="651" t="s">
        <v>7</v>
      </c>
      <c r="K178" s="651" t="s">
        <v>4</v>
      </c>
      <c r="L178" s="651" t="s">
        <v>53</v>
      </c>
      <c r="M178" s="651" t="s">
        <v>899</v>
      </c>
      <c r="N178" t="b">
        <f>AND(COUNTIF(G189:$G$216,G178))</f>
        <v>0</v>
      </c>
      <c r="O178" s="33" t="s">
        <v>842</v>
      </c>
      <c r="Q178" s="240" t="b">
        <v>1</v>
      </c>
      <c r="T178" s="240">
        <f t="shared" si="39"/>
        <v>1</v>
      </c>
      <c r="V178" s="222">
        <f t="shared" si="40"/>
        <v>0</v>
      </c>
      <c r="AX178" s="16"/>
      <c r="AY178" s="8"/>
      <c r="AZ178" s="8"/>
      <c r="BA178" s="8"/>
    </row>
    <row r="179" spans="1:53" ht="14.5" outlineLevel="1" x14ac:dyDescent="0.35">
      <c r="A179" s="6"/>
      <c r="B179" s="7"/>
      <c r="C179" s="17"/>
      <c r="D179" s="17"/>
      <c r="E179" s="17"/>
      <c r="F179" s="26"/>
      <c r="G179" t="str">
        <f t="shared" si="38"/>
        <v>YYWLWz</v>
      </c>
      <c r="H179" s="651" t="s">
        <v>319</v>
      </c>
      <c r="I179" s="651" t="s">
        <v>319</v>
      </c>
      <c r="J179" s="651" t="s">
        <v>4</v>
      </c>
      <c r="K179" s="651" t="s">
        <v>7</v>
      </c>
      <c r="L179" s="651" t="s">
        <v>4</v>
      </c>
      <c r="M179" s="651" t="s">
        <v>49</v>
      </c>
      <c r="N179" t="b">
        <f>AND(COUNTIF(G190:$G$216,G179))</f>
        <v>0</v>
      </c>
      <c r="O179" s="33" t="s">
        <v>842</v>
      </c>
      <c r="Q179" s="240" t="b">
        <v>1</v>
      </c>
      <c r="T179" s="240">
        <f t="shared" si="39"/>
        <v>1</v>
      </c>
      <c r="V179" s="222">
        <f t="shared" si="40"/>
        <v>0</v>
      </c>
      <c r="AX179" s="16"/>
      <c r="AY179" s="8"/>
      <c r="AZ179" s="8"/>
      <c r="BA179" s="8"/>
    </row>
    <row r="180" spans="1:53" ht="14.5" outlineLevel="1" x14ac:dyDescent="0.35">
      <c r="A180" s="6"/>
      <c r="B180" s="7"/>
      <c r="C180" s="17"/>
      <c r="D180" s="17"/>
      <c r="E180" s="17"/>
      <c r="F180" s="26"/>
      <c r="G180" t="str">
        <f t="shared" si="38"/>
        <v>YYWLWzd</v>
      </c>
      <c r="H180" s="651" t="s">
        <v>319</v>
      </c>
      <c r="I180" s="651" t="s">
        <v>319</v>
      </c>
      <c r="J180" s="651" t="s">
        <v>4</v>
      </c>
      <c r="K180" s="651" t="s">
        <v>7</v>
      </c>
      <c r="L180" s="651" t="s">
        <v>4</v>
      </c>
      <c r="M180" s="651" t="s">
        <v>902</v>
      </c>
      <c r="N180" t="b">
        <f>AND(COUNTIF(G190:$G$216,G180))</f>
        <v>0</v>
      </c>
      <c r="O180" s="33" t="s">
        <v>842</v>
      </c>
      <c r="Q180" s="240" t="b">
        <v>1</v>
      </c>
      <c r="T180" s="240">
        <f t="shared" si="39"/>
        <v>1</v>
      </c>
      <c r="V180" s="222">
        <f t="shared" si="40"/>
        <v>0</v>
      </c>
      <c r="AX180" s="16"/>
      <c r="AY180" s="8"/>
      <c r="AZ180" s="8"/>
      <c r="BA180" s="8"/>
    </row>
    <row r="181" spans="1:53" ht="14.5" outlineLevel="1" x14ac:dyDescent="0.35">
      <c r="A181" s="6"/>
      <c r="B181" s="7"/>
      <c r="C181" s="17"/>
      <c r="D181" s="17"/>
      <c r="E181" s="17"/>
      <c r="F181" s="26"/>
      <c r="G181" t="str">
        <f t="shared" si="38"/>
        <v>YYNWLw</v>
      </c>
      <c r="H181" s="651" t="s">
        <v>319</v>
      </c>
      <c r="I181" s="651" t="s">
        <v>319</v>
      </c>
      <c r="J181" s="651" t="s">
        <v>53</v>
      </c>
      <c r="K181" s="651" t="s">
        <v>4</v>
      </c>
      <c r="L181" s="651" t="s">
        <v>7</v>
      </c>
      <c r="M181" s="651" t="s">
        <v>42</v>
      </c>
      <c r="N181" t="b">
        <f>AND(COUNTIF(G190:$G$216,G181))</f>
        <v>0</v>
      </c>
      <c r="O181" s="33" t="s">
        <v>842</v>
      </c>
      <c r="Q181" s="240" t="b">
        <v>1</v>
      </c>
      <c r="T181" s="240">
        <f t="shared" si="39"/>
        <v>1</v>
      </c>
      <c r="V181" s="222">
        <f t="shared" si="40"/>
        <v>0</v>
      </c>
      <c r="AX181" s="16"/>
      <c r="AY181" s="8"/>
      <c r="AZ181" s="8"/>
      <c r="BA181" s="8"/>
    </row>
    <row r="182" spans="1:53" ht="14.5" outlineLevel="1" x14ac:dyDescent="0.35">
      <c r="A182" s="6"/>
      <c r="B182" s="7"/>
      <c r="C182" s="17"/>
      <c r="D182" s="17"/>
      <c r="E182" s="17"/>
      <c r="F182" s="26"/>
      <c r="G182" t="str">
        <f t="shared" si="38"/>
        <v>YYNWLwd</v>
      </c>
      <c r="H182" s="651" t="s">
        <v>319</v>
      </c>
      <c r="I182" s="651" t="s">
        <v>319</v>
      </c>
      <c r="J182" s="651" t="s">
        <v>53</v>
      </c>
      <c r="K182" s="651" t="s">
        <v>4</v>
      </c>
      <c r="L182" s="651" t="s">
        <v>7</v>
      </c>
      <c r="M182" s="651" t="s">
        <v>899</v>
      </c>
      <c r="N182" t="b">
        <f>AND(COUNTIF(G196:$G$216,G182))</f>
        <v>0</v>
      </c>
      <c r="O182" s="33" t="s">
        <v>842</v>
      </c>
      <c r="Q182" s="240" t="b">
        <v>1</v>
      </c>
      <c r="T182" s="240">
        <f t="shared" si="39"/>
        <v>1</v>
      </c>
      <c r="V182" s="222">
        <f t="shared" si="40"/>
        <v>0</v>
      </c>
      <c r="AX182" s="16"/>
      <c r="AY182" s="8"/>
      <c r="AZ182" s="8"/>
      <c r="BA182" s="8"/>
    </row>
    <row r="183" spans="1:53" ht="14.5" outlineLevel="1" x14ac:dyDescent="0.35">
      <c r="A183" s="6"/>
      <c r="B183" s="7"/>
      <c r="C183" s="17"/>
      <c r="D183" s="17"/>
      <c r="E183" s="17"/>
      <c r="F183" s="26"/>
      <c r="G183" t="str">
        <f t="shared" si="38"/>
        <v>AYAA2A1w</v>
      </c>
      <c r="H183" s="651" t="s">
        <v>9</v>
      </c>
      <c r="I183" s="651" t="s">
        <v>319</v>
      </c>
      <c r="J183" s="651" t="s">
        <v>9</v>
      </c>
      <c r="K183" s="651" t="s">
        <v>1073</v>
      </c>
      <c r="L183" s="651" t="s">
        <v>197</v>
      </c>
      <c r="M183" s="651" t="s">
        <v>42</v>
      </c>
      <c r="N183" t="b">
        <f>AND(COUNTIF(G196:$G$216,G183))</f>
        <v>0</v>
      </c>
      <c r="O183" s="33" t="s">
        <v>1095</v>
      </c>
      <c r="Q183" s="240" t="b">
        <v>1</v>
      </c>
      <c r="T183" s="240">
        <f t="shared" si="39"/>
        <v>1</v>
      </c>
      <c r="V183" s="222">
        <f t="shared" si="40"/>
        <v>0</v>
      </c>
      <c r="AX183" s="16"/>
      <c r="AY183" s="8"/>
      <c r="AZ183" s="8"/>
      <c r="BA183" s="8"/>
    </row>
    <row r="184" spans="1:53" ht="14.5" outlineLevel="1" x14ac:dyDescent="0.35">
      <c r="A184" s="6"/>
      <c r="B184" s="7"/>
      <c r="C184" s="17"/>
      <c r="D184" s="17"/>
      <c r="E184" s="17"/>
      <c r="F184" s="26"/>
      <c r="G184" t="str">
        <f t="shared" si="38"/>
        <v>AYAA2A1wd</v>
      </c>
      <c r="H184" s="651" t="s">
        <v>9</v>
      </c>
      <c r="I184" s="651" t="s">
        <v>319</v>
      </c>
      <c r="J184" s="651" t="s">
        <v>9</v>
      </c>
      <c r="K184" s="651" t="s">
        <v>1073</v>
      </c>
      <c r="L184" s="651" t="s">
        <v>197</v>
      </c>
      <c r="M184" s="651" t="s">
        <v>899</v>
      </c>
      <c r="N184" t="b">
        <f>AND(COUNTIF(G196:$G$216,G184))</f>
        <v>0</v>
      </c>
      <c r="O184" s="33" t="s">
        <v>1095</v>
      </c>
      <c r="Q184" s="240" t="b">
        <v>1</v>
      </c>
      <c r="T184" s="240">
        <f t="shared" si="39"/>
        <v>1</v>
      </c>
      <c r="V184" s="222">
        <f t="shared" si="40"/>
        <v>0</v>
      </c>
      <c r="AX184" s="16"/>
      <c r="AY184" s="8"/>
      <c r="AZ184" s="8"/>
      <c r="BA184" s="8"/>
    </row>
    <row r="185" spans="1:53" ht="14.5" outlineLevel="1" x14ac:dyDescent="0.35">
      <c r="A185" s="6"/>
      <c r="B185" s="7"/>
      <c r="C185" s="17"/>
      <c r="D185" s="17"/>
      <c r="E185" s="17"/>
      <c r="F185" s="26"/>
      <c r="G185" t="str">
        <f t="shared" si="38"/>
        <v>AAWA2A1a</v>
      </c>
      <c r="H185" s="651" t="s">
        <v>9</v>
      </c>
      <c r="I185" s="651" t="s">
        <v>9</v>
      </c>
      <c r="J185" s="651" t="s">
        <v>4</v>
      </c>
      <c r="K185" s="651" t="s">
        <v>1073</v>
      </c>
      <c r="L185" s="651" t="s">
        <v>197</v>
      </c>
      <c r="M185" s="651" t="s">
        <v>48</v>
      </c>
      <c r="N185" t="b">
        <f>AND(COUNTIF(G197:$G$216,G185))</f>
        <v>0</v>
      </c>
      <c r="O185" s="33" t="s">
        <v>1095</v>
      </c>
      <c r="Q185" s="240" t="b">
        <v>1</v>
      </c>
      <c r="T185" s="240">
        <f t="shared" si="39"/>
        <v>0</v>
      </c>
      <c r="V185" s="222">
        <f t="shared" si="40"/>
        <v>1</v>
      </c>
      <c r="AX185" s="16"/>
      <c r="AY185" s="8"/>
      <c r="AZ185" s="8"/>
      <c r="BA185" s="8"/>
    </row>
    <row r="186" spans="1:53" ht="14.5" outlineLevel="1" x14ac:dyDescent="0.35">
      <c r="A186" s="6"/>
      <c r="B186" s="7"/>
      <c r="C186" s="17"/>
      <c r="D186" s="17"/>
      <c r="E186" s="17"/>
      <c r="F186" s="26"/>
      <c r="G186" t="str">
        <f t="shared" si="38"/>
        <v>AAAWA1a</v>
      </c>
      <c r="H186" s="651" t="s">
        <v>9</v>
      </c>
      <c r="I186" s="651" t="s">
        <v>9</v>
      </c>
      <c r="J186" s="651" t="s">
        <v>9</v>
      </c>
      <c r="K186" s="651" t="s">
        <v>4</v>
      </c>
      <c r="L186" s="651" t="s">
        <v>197</v>
      </c>
      <c r="M186" s="651" t="s">
        <v>48</v>
      </c>
      <c r="N186" t="b">
        <f>AND(COUNTIF(G204:$G$216,G186))</f>
        <v>0</v>
      </c>
      <c r="O186" s="33" t="s">
        <v>1095</v>
      </c>
      <c r="Q186" s="240" t="b">
        <v>1</v>
      </c>
      <c r="T186" s="240">
        <f t="shared" si="39"/>
        <v>0</v>
      </c>
      <c r="V186" s="222">
        <f t="shared" si="40"/>
        <v>1</v>
      </c>
      <c r="AX186" s="16"/>
      <c r="AY186" s="8"/>
      <c r="AZ186" s="8"/>
      <c r="BA186" s="8"/>
    </row>
    <row r="187" spans="1:53" ht="14.5" outlineLevel="1" x14ac:dyDescent="0.35">
      <c r="A187" s="6"/>
      <c r="B187" s="7"/>
      <c r="C187" s="17"/>
      <c r="D187" s="17"/>
      <c r="E187" s="17"/>
      <c r="F187" s="26"/>
      <c r="G187" t="str">
        <f t="shared" si="38"/>
        <v>YAAA2Wa</v>
      </c>
      <c r="H187" s="651" t="s">
        <v>319</v>
      </c>
      <c r="I187" s="651" t="s">
        <v>9</v>
      </c>
      <c r="J187" s="651" t="s">
        <v>9</v>
      </c>
      <c r="K187" s="651" t="s">
        <v>1073</v>
      </c>
      <c r="L187" s="651" t="s">
        <v>4</v>
      </c>
      <c r="M187" s="651" t="s">
        <v>48</v>
      </c>
      <c r="N187" t="b">
        <f>AND(COUNTIF(G207:$G$216,G187))</f>
        <v>0</v>
      </c>
      <c r="O187" s="33" t="s">
        <v>1095</v>
      </c>
      <c r="Q187" s="240" t="b">
        <v>1</v>
      </c>
      <c r="T187" s="240">
        <f t="shared" si="39"/>
        <v>0</v>
      </c>
      <c r="V187" s="222">
        <f t="shared" si="40"/>
        <v>1</v>
      </c>
      <c r="AX187" s="16"/>
      <c r="AY187" s="8"/>
      <c r="AZ187" s="8"/>
      <c r="BA187" s="8"/>
    </row>
    <row r="188" spans="1:53" ht="14.5" outlineLevel="1" x14ac:dyDescent="0.35">
      <c r="A188" s="6"/>
      <c r="B188" s="7"/>
      <c r="C188" s="17"/>
      <c r="D188" s="17"/>
      <c r="E188" s="17"/>
      <c r="F188" s="26"/>
      <c r="G188" t="str">
        <f>_xlfn.CONCAT(H188:M188)</f>
        <v>AYAWA1w</v>
      </c>
      <c r="H188" s="651" t="s">
        <v>9</v>
      </c>
      <c r="I188" s="651" t="s">
        <v>319</v>
      </c>
      <c r="J188" s="651" t="s">
        <v>9</v>
      </c>
      <c r="K188" s="651" t="s">
        <v>4</v>
      </c>
      <c r="L188" s="651" t="s">
        <v>197</v>
      </c>
      <c r="M188" s="651" t="s">
        <v>42</v>
      </c>
      <c r="N188" t="b">
        <f>AND(COUNTIF(G209:$G$216,G188))</f>
        <v>0</v>
      </c>
      <c r="O188" s="33" t="s">
        <v>1096</v>
      </c>
      <c r="Q188" s="240" t="b">
        <v>1</v>
      </c>
      <c r="T188" s="240">
        <f t="shared" si="39"/>
        <v>1</v>
      </c>
      <c r="V188" s="222">
        <f t="shared" si="40"/>
        <v>0</v>
      </c>
      <c r="AX188" s="16"/>
      <c r="AY188" s="8"/>
      <c r="AZ188" s="8"/>
      <c r="BA188" s="8"/>
    </row>
    <row r="189" spans="1:53" ht="14.5" outlineLevel="1" x14ac:dyDescent="0.35">
      <c r="A189" s="6"/>
      <c r="B189" s="7"/>
      <c r="C189" s="17"/>
      <c r="D189" s="17"/>
      <c r="E189" s="17"/>
      <c r="F189" s="26"/>
      <c r="G189" t="str">
        <f t="shared" ref="G189:G191" si="47">_xlfn.CONCAT(H189:M189)</f>
        <v>AYAWA1wd</v>
      </c>
      <c r="H189" s="651" t="s">
        <v>9</v>
      </c>
      <c r="I189" s="651" t="s">
        <v>319</v>
      </c>
      <c r="J189" s="651" t="s">
        <v>9</v>
      </c>
      <c r="K189" s="651" t="s">
        <v>4</v>
      </c>
      <c r="L189" s="651" t="s">
        <v>197</v>
      </c>
      <c r="M189" s="651" t="s">
        <v>899</v>
      </c>
      <c r="N189" t="b">
        <f>AND(COUNTIF(G209:$G$216,G189))</f>
        <v>0</v>
      </c>
      <c r="O189" s="33" t="s">
        <v>1096</v>
      </c>
      <c r="Q189" s="240" t="b">
        <v>1</v>
      </c>
      <c r="T189" s="240">
        <f t="shared" si="39"/>
        <v>1</v>
      </c>
      <c r="V189" s="222">
        <f t="shared" si="40"/>
        <v>0</v>
      </c>
      <c r="AX189" s="16"/>
      <c r="AY189" s="8"/>
      <c r="AZ189" s="8"/>
      <c r="BA189" s="8"/>
    </row>
    <row r="190" spans="1:53" ht="14.5" outlineLevel="1" x14ac:dyDescent="0.35">
      <c r="A190" s="6"/>
      <c r="B190" s="7"/>
      <c r="C190" s="17"/>
      <c r="D190" s="17"/>
      <c r="E190" s="17"/>
      <c r="F190" s="26"/>
      <c r="G190" t="str">
        <f t="shared" si="47"/>
        <v>YAWA2Wa</v>
      </c>
      <c r="H190" s="651" t="s">
        <v>319</v>
      </c>
      <c r="I190" s="651" t="s">
        <v>9</v>
      </c>
      <c r="J190" s="651" t="s">
        <v>4</v>
      </c>
      <c r="K190" s="651" t="s">
        <v>1073</v>
      </c>
      <c r="L190" s="651" t="s">
        <v>4</v>
      </c>
      <c r="M190" s="651" t="s">
        <v>48</v>
      </c>
      <c r="N190" t="b">
        <f>AND(COUNTIF(G209:$G$216,G190))</f>
        <v>0</v>
      </c>
      <c r="O190" s="33" t="s">
        <v>1096</v>
      </c>
      <c r="Q190" s="240" t="b">
        <v>1</v>
      </c>
      <c r="T190" s="240">
        <f t="shared" si="39"/>
        <v>0</v>
      </c>
      <c r="V190" s="222">
        <f t="shared" si="40"/>
        <v>1</v>
      </c>
      <c r="AX190" s="16"/>
      <c r="AY190" s="8"/>
      <c r="AZ190" s="8"/>
      <c r="BA190" s="8"/>
    </row>
    <row r="191" spans="1:53" ht="14.5" outlineLevel="1" x14ac:dyDescent="0.35">
      <c r="A191" s="6"/>
      <c r="B191" s="7"/>
      <c r="C191" s="17"/>
      <c r="D191" s="17"/>
      <c r="E191" s="17"/>
      <c r="F191" s="26"/>
      <c r="G191" t="str">
        <f t="shared" si="47"/>
        <v>YYAWWa</v>
      </c>
      <c r="H191" s="651" t="s">
        <v>319</v>
      </c>
      <c r="I191" s="651" t="s">
        <v>319</v>
      </c>
      <c r="J191" s="651" t="s">
        <v>9</v>
      </c>
      <c r="K191" s="651" t="s">
        <v>4</v>
      </c>
      <c r="L191" s="651" t="s">
        <v>4</v>
      </c>
      <c r="M191" s="651" t="s">
        <v>48</v>
      </c>
      <c r="N191" t="b">
        <f>AND(COUNTIF(G196:$G$216,G191))</f>
        <v>0</v>
      </c>
      <c r="O191" s="33" t="s">
        <v>1148</v>
      </c>
      <c r="Q191" s="240" t="b">
        <v>1</v>
      </c>
      <c r="T191" s="240">
        <f t="shared" ref="T191:T195" si="48">IF(OR(M191="a",M191="a2",M191="sp"),0,1)</f>
        <v>0</v>
      </c>
      <c r="V191" s="222">
        <f t="shared" ref="V191:V195" si="49">1-T191</f>
        <v>1</v>
      </c>
      <c r="AX191" s="16"/>
      <c r="AY191" s="8"/>
      <c r="AZ191" s="8"/>
      <c r="BA191" s="8"/>
    </row>
    <row r="192" spans="1:53" ht="14.5" outlineLevel="1" x14ac:dyDescent="0.35">
      <c r="A192" s="6"/>
      <c r="B192" s="7"/>
      <c r="C192" s="17"/>
      <c r="D192" s="17"/>
      <c r="E192" s="17"/>
      <c r="F192" s="26"/>
      <c r="G192" t="str">
        <f>_xlfn.CONCAT(H192:M192)</f>
        <v>YYWA2Ww</v>
      </c>
      <c r="H192" s="651" t="s">
        <v>319</v>
      </c>
      <c r="I192" s="651" t="s">
        <v>319</v>
      </c>
      <c r="J192" s="651" t="s">
        <v>4</v>
      </c>
      <c r="K192" s="651" t="s">
        <v>1073</v>
      </c>
      <c r="L192" s="651" t="s">
        <v>4</v>
      </c>
      <c r="M192" s="651" t="s">
        <v>42</v>
      </c>
      <c r="N192" t="b">
        <f>AND(COUNTIF(G196:$G$216,G192))</f>
        <v>0</v>
      </c>
      <c r="O192" s="33" t="s">
        <v>1148</v>
      </c>
      <c r="Q192" s="240" t="b">
        <v>1</v>
      </c>
      <c r="T192" s="240">
        <f t="shared" si="48"/>
        <v>1</v>
      </c>
      <c r="V192" s="222">
        <f t="shared" si="49"/>
        <v>0</v>
      </c>
      <c r="AX192" s="16"/>
      <c r="AY192" s="8"/>
      <c r="AZ192" s="8"/>
      <c r="BA192" s="8"/>
    </row>
    <row r="193" spans="1:53" ht="14.5" outlineLevel="1" x14ac:dyDescent="0.35">
      <c r="A193" s="6"/>
      <c r="B193" s="7"/>
      <c r="C193" s="17"/>
      <c r="D193" s="17"/>
      <c r="E193" s="17"/>
      <c r="F193" s="26"/>
      <c r="G193" t="str">
        <f t="shared" ref="G193" si="50">_xlfn.CONCAT(H193:M193)</f>
        <v>YYWA2Wwd</v>
      </c>
      <c r="H193" s="651" t="s">
        <v>319</v>
      </c>
      <c r="I193" s="651" t="s">
        <v>319</v>
      </c>
      <c r="J193" s="651" t="s">
        <v>4</v>
      </c>
      <c r="K193" s="651" t="s">
        <v>1073</v>
      </c>
      <c r="L193" s="651" t="s">
        <v>4</v>
      </c>
      <c r="M193" s="651" t="s">
        <v>899</v>
      </c>
      <c r="N193" t="b">
        <f>AND(COUNTIF(G196:$G$216,G193))</f>
        <v>0</v>
      </c>
      <c r="O193" s="33" t="s">
        <v>1148</v>
      </c>
      <c r="Q193" s="240" t="b">
        <v>1</v>
      </c>
      <c r="T193" s="240">
        <f t="shared" si="48"/>
        <v>1</v>
      </c>
      <c r="V193" s="222">
        <f t="shared" si="49"/>
        <v>0</v>
      </c>
      <c r="X193" t="s">
        <v>1150</v>
      </c>
      <c r="Z193" t="s">
        <v>1151</v>
      </c>
      <c r="AX193" s="16"/>
      <c r="AY193" s="8"/>
      <c r="AZ193" s="8"/>
      <c r="BA193" s="8"/>
    </row>
    <row r="194" spans="1:53" ht="14.5" outlineLevel="1" x14ac:dyDescent="0.35">
      <c r="A194" s="6"/>
      <c r="B194" s="7"/>
      <c r="C194" s="17"/>
      <c r="D194" s="17"/>
      <c r="E194" s="17"/>
      <c r="F194" s="26"/>
      <c r="G194" t="str">
        <f>_xlfn.CONCAT(H194:M194)</f>
        <v>YYWWA1w</v>
      </c>
      <c r="H194" s="651" t="s">
        <v>319</v>
      </c>
      <c r="I194" s="651" t="s">
        <v>319</v>
      </c>
      <c r="J194" s="651" t="s">
        <v>4</v>
      </c>
      <c r="K194" s="651" t="s">
        <v>4</v>
      </c>
      <c r="L194" s="651" t="s">
        <v>197</v>
      </c>
      <c r="M194" s="651" t="s">
        <v>42</v>
      </c>
      <c r="N194" t="b">
        <f>AND(COUNTIF(G196:$G$216,G194))</f>
        <v>0</v>
      </c>
      <c r="O194" s="33" t="s">
        <v>1148</v>
      </c>
      <c r="Q194" s="240" t="b">
        <v>1</v>
      </c>
      <c r="T194" s="240">
        <f t="shared" si="48"/>
        <v>1</v>
      </c>
      <c r="V194" s="222">
        <f t="shared" si="49"/>
        <v>0</v>
      </c>
      <c r="Y194" t="s">
        <v>48</v>
      </c>
      <c r="Z194">
        <v>0</v>
      </c>
      <c r="AX194" s="16"/>
      <c r="AY194" s="8"/>
      <c r="AZ194" s="8"/>
      <c r="BA194" s="8"/>
    </row>
    <row r="195" spans="1:53" ht="14.5" outlineLevel="1" x14ac:dyDescent="0.35">
      <c r="A195" s="6"/>
      <c r="B195" s="7"/>
      <c r="C195" s="17"/>
      <c r="D195" s="17"/>
      <c r="E195" s="17"/>
      <c r="F195" s="26"/>
      <c r="G195" t="str">
        <f t="shared" ref="G195" si="51">_xlfn.CONCAT(H195:M195)</f>
        <v>YYWWA1wd</v>
      </c>
      <c r="H195" s="651" t="s">
        <v>319</v>
      </c>
      <c r="I195" s="651" t="s">
        <v>319</v>
      </c>
      <c r="J195" s="651" t="s">
        <v>4</v>
      </c>
      <c r="K195" s="651" t="s">
        <v>4</v>
      </c>
      <c r="L195" s="651" t="s">
        <v>197</v>
      </c>
      <c r="M195" s="651" t="s">
        <v>899</v>
      </c>
      <c r="N195" t="b">
        <f>AND(COUNTIF(G196:$G$216,G195))</f>
        <v>0</v>
      </c>
      <c r="O195" s="33" t="s">
        <v>1148</v>
      </c>
      <c r="Q195" s="240" t="b">
        <v>1</v>
      </c>
      <c r="T195" s="240">
        <f t="shared" si="48"/>
        <v>1</v>
      </c>
      <c r="V195" s="222">
        <f t="shared" si="49"/>
        <v>0</v>
      </c>
      <c r="Y195" t="s">
        <v>45</v>
      </c>
      <c r="Z195">
        <v>1.95</v>
      </c>
      <c r="AX195" s="16"/>
      <c r="AY195" s="8"/>
      <c r="AZ195" s="8"/>
      <c r="BA195" s="8"/>
    </row>
    <row r="196" spans="1:53" ht="14.5" outlineLevel="1" x14ac:dyDescent="0.35">
      <c r="A196" s="6"/>
      <c r="B196" s="7"/>
      <c r="C196" s="17"/>
      <c r="D196" s="17"/>
      <c r="E196" s="17"/>
      <c r="F196" s="26"/>
      <c r="G196" t="str">
        <f>_xlfn.CONCAT(H196:M196)</f>
        <v>YYWWWw</v>
      </c>
      <c r="H196" s="651" t="s">
        <v>319</v>
      </c>
      <c r="I196" s="651" t="s">
        <v>319</v>
      </c>
      <c r="J196" s="651" t="s">
        <v>4</v>
      </c>
      <c r="K196" s="651" t="s">
        <v>4</v>
      </c>
      <c r="L196" s="651" t="s">
        <v>4</v>
      </c>
      <c r="M196" s="651" t="s">
        <v>42</v>
      </c>
      <c r="N196" t="b">
        <f>AND(COUNTIF(G209:$G$216,G196))</f>
        <v>0</v>
      </c>
      <c r="O196" s="33" t="s">
        <v>1097</v>
      </c>
      <c r="Q196" s="240" t="b">
        <v>1</v>
      </c>
      <c r="T196" s="240">
        <f t="shared" si="39"/>
        <v>1</v>
      </c>
      <c r="V196" s="222">
        <f t="shared" si="40"/>
        <v>0</v>
      </c>
      <c r="Y196" t="s">
        <v>900</v>
      </c>
      <c r="Z196">
        <f>Z195</f>
        <v>1.95</v>
      </c>
      <c r="AX196" s="16"/>
      <c r="AY196" s="8"/>
      <c r="AZ196" s="8"/>
      <c r="BA196" s="8"/>
    </row>
    <row r="197" spans="1:53" ht="14.5" outlineLevel="1" x14ac:dyDescent="0.35">
      <c r="A197" s="6"/>
      <c r="B197" s="7"/>
      <c r="C197" s="17"/>
      <c r="D197" s="17"/>
      <c r="E197" s="17"/>
      <c r="F197" s="26"/>
      <c r="G197" t="str">
        <f t="shared" ref="G197:G208" si="52">_xlfn.CONCAT(H197:M197)</f>
        <v>YYWWWwd</v>
      </c>
      <c r="H197" s="651" t="s">
        <v>319</v>
      </c>
      <c r="I197" s="651" t="s">
        <v>319</v>
      </c>
      <c r="J197" s="651" t="s">
        <v>4</v>
      </c>
      <c r="K197" s="651" t="s">
        <v>4</v>
      </c>
      <c r="L197" s="651" t="s">
        <v>4</v>
      </c>
      <c r="M197" s="651" t="s">
        <v>899</v>
      </c>
      <c r="N197" t="b">
        <f>AND(COUNTIF(G209:$G$216,G197))</f>
        <v>0</v>
      </c>
      <c r="O197" s="33" t="s">
        <v>1097</v>
      </c>
      <c r="Q197" s="240" t="b">
        <v>1</v>
      </c>
      <c r="T197" s="240">
        <f t="shared" si="39"/>
        <v>1</v>
      </c>
      <c r="V197" s="222">
        <f t="shared" si="40"/>
        <v>0</v>
      </c>
      <c r="Y197" t="s">
        <v>44</v>
      </c>
      <c r="Z197">
        <v>3.75</v>
      </c>
      <c r="AX197" s="16"/>
      <c r="AY197" s="8"/>
      <c r="AZ197" s="8"/>
      <c r="BA197" s="8"/>
    </row>
    <row r="198" spans="1:53" ht="14.5" outlineLevel="1" x14ac:dyDescent="0.35">
      <c r="A198" s="6"/>
      <c r="B198" s="7"/>
      <c r="C198" s="17"/>
      <c r="D198" s="17"/>
      <c r="E198" s="17"/>
      <c r="F198" s="26"/>
      <c r="G198" t="str">
        <f t="shared" ref="G198" si="53">_xlfn.CONCAT(H198:M198)</f>
        <v>YYNWBz</v>
      </c>
      <c r="H198" s="651" t="s">
        <v>319</v>
      </c>
      <c r="I198" s="651" t="s">
        <v>319</v>
      </c>
      <c r="J198" s="651" t="s">
        <v>53</v>
      </c>
      <c r="K198" s="651" t="s">
        <v>4</v>
      </c>
      <c r="L198" s="651" t="s">
        <v>6</v>
      </c>
      <c r="M198" s="651" t="s">
        <v>49</v>
      </c>
      <c r="N198" t="b">
        <f>AND(COUNTIF(G204:$G$216,G198))</f>
        <v>0</v>
      </c>
      <c r="O198" s="33" t="s">
        <v>1160</v>
      </c>
      <c r="Q198" s="240" t="b">
        <v>1</v>
      </c>
      <c r="T198" s="240">
        <f t="shared" ref="T198:T203" si="54">IF(OR(M198="a",M198="a2",M198="sp"),0,1)</f>
        <v>1</v>
      </c>
      <c r="V198" s="222">
        <f t="shared" ref="V198:V203" si="55">1-T198</f>
        <v>0</v>
      </c>
      <c r="Y198" t="s">
        <v>901</v>
      </c>
      <c r="Z198">
        <f>Z197</f>
        <v>3.75</v>
      </c>
      <c r="AX198" s="16"/>
      <c r="AY198" s="8"/>
      <c r="AZ198" s="8"/>
      <c r="BA198" s="8"/>
    </row>
    <row r="199" spans="1:53" ht="14.5" outlineLevel="1" x14ac:dyDescent="0.35">
      <c r="A199" s="6"/>
      <c r="B199" s="7"/>
      <c r="C199" s="17"/>
      <c r="D199" s="17"/>
      <c r="E199" s="17"/>
      <c r="F199" s="26"/>
      <c r="G199" t="str">
        <f t="shared" ref="G199" si="56">_xlfn.CONCAT(H199:M199)</f>
        <v>YYNWBzd</v>
      </c>
      <c r="H199" s="651" t="s">
        <v>319</v>
      </c>
      <c r="I199" s="651" t="s">
        <v>319</v>
      </c>
      <c r="J199" s="651" t="s">
        <v>53</v>
      </c>
      <c r="K199" s="651" t="s">
        <v>4</v>
      </c>
      <c r="L199" s="651" t="s">
        <v>6</v>
      </c>
      <c r="M199" s="651" t="s">
        <v>902</v>
      </c>
      <c r="N199" t="b">
        <f>AND(COUNTIF(G205:$G$216,G199))</f>
        <v>0</v>
      </c>
      <c r="O199" s="33" t="s">
        <v>1160</v>
      </c>
      <c r="Q199" s="240" t="b">
        <v>1</v>
      </c>
      <c r="T199" s="240">
        <f t="shared" ref="T199" si="57">IF(OR(M199="a",M199="a2",M199="sp"),0,1)</f>
        <v>1</v>
      </c>
      <c r="V199" s="222">
        <f t="shared" ref="V199" si="58">1-T199</f>
        <v>0</v>
      </c>
      <c r="Y199" t="s">
        <v>195</v>
      </c>
      <c r="Z199">
        <v>0</v>
      </c>
      <c r="AX199" s="16"/>
      <c r="AY199" s="8"/>
      <c r="AZ199" s="8"/>
      <c r="BA199" s="8"/>
    </row>
    <row r="200" spans="1:53" ht="14.5" outlineLevel="1" x14ac:dyDescent="0.35">
      <c r="A200" s="6"/>
      <c r="B200" s="7"/>
      <c r="C200" s="17"/>
      <c r="D200" s="17"/>
      <c r="E200" s="17"/>
      <c r="F200" s="26"/>
      <c r="G200" t="str">
        <f>_xlfn.CONCAT(H200:M200)</f>
        <v>YYBNWb</v>
      </c>
      <c r="H200" s="651" t="s">
        <v>319</v>
      </c>
      <c r="I200" s="651" t="s">
        <v>319</v>
      </c>
      <c r="J200" s="651" t="s">
        <v>6</v>
      </c>
      <c r="K200" s="651" t="s">
        <v>53</v>
      </c>
      <c r="L200" s="651" t="s">
        <v>4</v>
      </c>
      <c r="M200" s="651" t="s">
        <v>45</v>
      </c>
      <c r="N200" t="b">
        <f>AND(COUNTIF(G204:$G$216,G200))</f>
        <v>0</v>
      </c>
      <c r="O200" s="33" t="s">
        <v>1160</v>
      </c>
      <c r="Q200" s="240" t="b">
        <v>1</v>
      </c>
      <c r="T200" s="240">
        <f t="shared" si="54"/>
        <v>1</v>
      </c>
      <c r="V200" s="222">
        <f t="shared" si="55"/>
        <v>0</v>
      </c>
      <c r="Y200" t="s">
        <v>46</v>
      </c>
      <c r="Z200">
        <v>0</v>
      </c>
      <c r="AX200" s="16"/>
      <c r="AY200" s="8"/>
      <c r="AZ200" s="8"/>
      <c r="BA200" s="8"/>
    </row>
    <row r="201" spans="1:53" ht="14.5" outlineLevel="1" x14ac:dyDescent="0.35">
      <c r="A201" s="6"/>
      <c r="B201" s="7"/>
      <c r="C201" s="17"/>
      <c r="D201" s="17"/>
      <c r="E201" s="17"/>
      <c r="F201" s="26"/>
      <c r="G201" t="str">
        <f t="shared" ref="G201" si="59">_xlfn.CONCAT(H201:M201)</f>
        <v>YYBNWbd</v>
      </c>
      <c r="H201" s="651" t="s">
        <v>319</v>
      </c>
      <c r="I201" s="651" t="s">
        <v>319</v>
      </c>
      <c r="J201" s="651" t="s">
        <v>6</v>
      </c>
      <c r="K201" s="651" t="s">
        <v>53</v>
      </c>
      <c r="L201" s="651" t="s">
        <v>4</v>
      </c>
      <c r="M201" s="651" t="s">
        <v>900</v>
      </c>
      <c r="N201" t="b">
        <f>AND(COUNTIF(G204:$G$216,G201))</f>
        <v>0</v>
      </c>
      <c r="O201" s="33" t="s">
        <v>1160</v>
      </c>
      <c r="Q201" s="240" t="b">
        <v>1</v>
      </c>
      <c r="T201" s="240">
        <f t="shared" si="54"/>
        <v>1</v>
      </c>
      <c r="V201" s="222">
        <f t="shared" si="55"/>
        <v>0</v>
      </c>
      <c r="Y201" t="s">
        <v>1170</v>
      </c>
      <c r="Z201">
        <v>0</v>
      </c>
      <c r="AX201" s="16"/>
      <c r="AY201" s="8"/>
      <c r="AZ201" s="8"/>
      <c r="BA201" s="8"/>
    </row>
    <row r="202" spans="1:53" ht="14.5" outlineLevel="1" x14ac:dyDescent="0.35">
      <c r="A202" s="6"/>
      <c r="B202" s="7"/>
      <c r="C202" s="17"/>
      <c r="D202" s="17"/>
      <c r="E202" s="17"/>
      <c r="F202" s="26"/>
      <c r="G202" t="str">
        <f>_xlfn.CONCAT(H202:M202)</f>
        <v>YYWBNw</v>
      </c>
      <c r="H202" s="651" t="s">
        <v>319</v>
      </c>
      <c r="I202" s="651" t="s">
        <v>319</v>
      </c>
      <c r="J202" s="651" t="s">
        <v>4</v>
      </c>
      <c r="K202" s="651" t="s">
        <v>6</v>
      </c>
      <c r="L202" s="651" t="s">
        <v>53</v>
      </c>
      <c r="M202" s="651" t="s">
        <v>42</v>
      </c>
      <c r="N202" t="b">
        <f>AND(COUNTIF(G204:$G$216,G202))</f>
        <v>0</v>
      </c>
      <c r="O202" s="33" t="s">
        <v>1160</v>
      </c>
      <c r="Q202" s="240" t="b">
        <v>1</v>
      </c>
      <c r="T202" s="240">
        <f t="shared" si="54"/>
        <v>1</v>
      </c>
      <c r="V202" s="222">
        <f t="shared" si="55"/>
        <v>0</v>
      </c>
      <c r="Y202" t="s">
        <v>42</v>
      </c>
      <c r="Z202">
        <v>0</v>
      </c>
      <c r="AX202" s="16"/>
      <c r="AY202" s="8"/>
      <c r="AZ202" s="8"/>
      <c r="BA202" s="8"/>
    </row>
    <row r="203" spans="1:53" ht="14.5" outlineLevel="1" x14ac:dyDescent="0.35">
      <c r="A203" s="6"/>
      <c r="B203" s="7"/>
      <c r="C203" s="17"/>
      <c r="D203" s="17"/>
      <c r="E203" s="17"/>
      <c r="F203" s="26"/>
      <c r="G203" t="str">
        <f t="shared" ref="G203" si="60">_xlfn.CONCAT(H203:M203)</f>
        <v>YYWBNwd</v>
      </c>
      <c r="H203" s="651" t="s">
        <v>319</v>
      </c>
      <c r="I203" s="651" t="s">
        <v>319</v>
      </c>
      <c r="J203" s="651" t="s">
        <v>4</v>
      </c>
      <c r="K203" s="651" t="s">
        <v>6</v>
      </c>
      <c r="L203" s="651" t="s">
        <v>53</v>
      </c>
      <c r="M203" s="651" t="s">
        <v>899</v>
      </c>
      <c r="N203" t="b">
        <f>AND(COUNTIF(G204:$G$216,G203))</f>
        <v>0</v>
      </c>
      <c r="O203" s="33" t="s">
        <v>1160</v>
      </c>
      <c r="Q203" s="240" t="b">
        <v>1</v>
      </c>
      <c r="T203" s="240">
        <f t="shared" si="54"/>
        <v>1</v>
      </c>
      <c r="V203" s="222">
        <f t="shared" si="55"/>
        <v>0</v>
      </c>
      <c r="Y203" t="s">
        <v>899</v>
      </c>
      <c r="Z203">
        <v>0</v>
      </c>
      <c r="AX203" s="16"/>
      <c r="AY203" s="8"/>
      <c r="AZ203" s="8"/>
      <c r="BA203" s="8"/>
    </row>
    <row r="204" spans="1:53" ht="14.5" outlineLevel="1" x14ac:dyDescent="0.35">
      <c r="A204" s="6"/>
      <c r="B204" s="7"/>
      <c r="C204" s="17"/>
      <c r="D204" s="17"/>
      <c r="E204" s="17"/>
      <c r="F204" s="26"/>
      <c r="G204" t="str">
        <f t="shared" si="52"/>
        <v>YYLWBl</v>
      </c>
      <c r="H204" s="651" t="s">
        <v>319</v>
      </c>
      <c r="I204" s="651" t="s">
        <v>319</v>
      </c>
      <c r="J204" s="651" t="s">
        <v>7</v>
      </c>
      <c r="K204" s="651" t="s">
        <v>4</v>
      </c>
      <c r="L204" s="651" t="s">
        <v>6</v>
      </c>
      <c r="M204" s="651" t="s">
        <v>46</v>
      </c>
      <c r="N204" t="b">
        <f>AND(COUNTIF(G209:$G$216,G204))</f>
        <v>0</v>
      </c>
      <c r="O204" s="33" t="s">
        <v>1098</v>
      </c>
      <c r="Q204" s="240" t="b">
        <v>1</v>
      </c>
      <c r="T204" s="240">
        <f t="shared" si="39"/>
        <v>1</v>
      </c>
      <c r="V204" s="222">
        <f t="shared" si="40"/>
        <v>0</v>
      </c>
      <c r="Y204" t="s">
        <v>41</v>
      </c>
      <c r="Z204">
        <v>15</v>
      </c>
      <c r="AX204" s="16"/>
      <c r="AY204" s="8"/>
      <c r="AZ204" s="8"/>
      <c r="BA204" s="8"/>
    </row>
    <row r="205" spans="1:53" ht="14.5" outlineLevel="1" x14ac:dyDescent="0.35">
      <c r="A205" s="6"/>
      <c r="B205" s="7"/>
      <c r="C205" s="17"/>
      <c r="D205" s="17"/>
      <c r="E205" s="17"/>
      <c r="F205" s="26"/>
      <c r="G205" t="str">
        <f>_xlfn.CONCAT(H205:M205)</f>
        <v>YYBLWb</v>
      </c>
      <c r="H205" s="651" t="s">
        <v>319</v>
      </c>
      <c r="I205" s="651" t="s">
        <v>319</v>
      </c>
      <c r="J205" s="651" t="s">
        <v>6</v>
      </c>
      <c r="K205" s="651" t="s">
        <v>7</v>
      </c>
      <c r="L205" s="651" t="s">
        <v>4</v>
      </c>
      <c r="M205" s="651" t="s">
        <v>45</v>
      </c>
      <c r="N205" t="b">
        <f>AND(COUNTIF(G209:$G$216,G205))</f>
        <v>0</v>
      </c>
      <c r="O205" s="33" t="s">
        <v>1098</v>
      </c>
      <c r="Q205" s="240" t="b">
        <v>1</v>
      </c>
      <c r="T205" s="240">
        <f t="shared" si="39"/>
        <v>1</v>
      </c>
      <c r="V205" s="222">
        <f t="shared" si="40"/>
        <v>0</v>
      </c>
      <c r="Y205" t="s">
        <v>903</v>
      </c>
      <c r="Z205">
        <f>Z204</f>
        <v>15</v>
      </c>
      <c r="AX205" s="16"/>
      <c r="AY205" s="8"/>
      <c r="AZ205" s="8"/>
      <c r="BA205" s="8"/>
    </row>
    <row r="206" spans="1:53" ht="14.5" outlineLevel="1" x14ac:dyDescent="0.35">
      <c r="A206" s="6"/>
      <c r="B206" s="7"/>
      <c r="C206" s="17"/>
      <c r="D206" s="17"/>
      <c r="E206" s="17"/>
      <c r="F206" s="26"/>
      <c r="G206" t="str">
        <f t="shared" si="52"/>
        <v>YYBLWbd</v>
      </c>
      <c r="H206" s="651" t="s">
        <v>319</v>
      </c>
      <c r="I206" s="651" t="s">
        <v>319</v>
      </c>
      <c r="J206" s="651" t="s">
        <v>6</v>
      </c>
      <c r="K206" s="651" t="s">
        <v>7</v>
      </c>
      <c r="L206" s="651" t="s">
        <v>4</v>
      </c>
      <c r="M206" s="651" t="s">
        <v>900</v>
      </c>
      <c r="N206" t="b">
        <f>AND(COUNTIF(G209:$G$216,G206))</f>
        <v>0</v>
      </c>
      <c r="O206" s="33" t="s">
        <v>1098</v>
      </c>
      <c r="Q206" s="240" t="b">
        <v>1</v>
      </c>
      <c r="T206" s="240">
        <f t="shared" si="39"/>
        <v>1</v>
      </c>
      <c r="V206" s="222">
        <f t="shared" si="40"/>
        <v>0</v>
      </c>
      <c r="Y206" t="s">
        <v>49</v>
      </c>
      <c r="Z206">
        <f t="shared" ref="Z206:Z207" si="61">Z205</f>
        <v>15</v>
      </c>
      <c r="AX206" s="16"/>
      <c r="AY206" s="8"/>
      <c r="AZ206" s="8"/>
      <c r="BA206" s="8"/>
    </row>
    <row r="207" spans="1:53" ht="14.5" outlineLevel="1" x14ac:dyDescent="0.35">
      <c r="A207" s="6"/>
      <c r="B207" s="7"/>
      <c r="C207" s="17"/>
      <c r="D207" s="17"/>
      <c r="E207" s="17"/>
      <c r="F207" s="26"/>
      <c r="G207" t="str">
        <f>_xlfn.CONCAT(H207:M207)</f>
        <v>YYWBLw</v>
      </c>
      <c r="H207" s="651" t="s">
        <v>319</v>
      </c>
      <c r="I207" s="651" t="s">
        <v>319</v>
      </c>
      <c r="J207" s="651" t="s">
        <v>4</v>
      </c>
      <c r="K207" s="651" t="s">
        <v>6</v>
      </c>
      <c r="L207" s="651" t="s">
        <v>7</v>
      </c>
      <c r="M207" s="651" t="s">
        <v>42</v>
      </c>
      <c r="N207" t="b">
        <f>AND(COUNTIF(G209:$G$216,G207))</f>
        <v>0</v>
      </c>
      <c r="O207" s="33" t="s">
        <v>1098</v>
      </c>
      <c r="Q207" s="240" t="b">
        <v>1</v>
      </c>
      <c r="T207" s="240">
        <f t="shared" si="39"/>
        <v>1</v>
      </c>
      <c r="V207" s="222">
        <f t="shared" si="40"/>
        <v>0</v>
      </c>
      <c r="Y207" t="s">
        <v>902</v>
      </c>
      <c r="Z207">
        <f t="shared" si="61"/>
        <v>15</v>
      </c>
      <c r="AX207" s="16"/>
      <c r="AY207" s="8"/>
      <c r="AZ207" s="8"/>
      <c r="BA207" s="8"/>
    </row>
    <row r="208" spans="1:53" ht="14.5" outlineLevel="1" x14ac:dyDescent="0.35">
      <c r="A208" s="6"/>
      <c r="B208" s="7"/>
      <c r="C208" s="17"/>
      <c r="D208" s="17"/>
      <c r="E208" s="17"/>
      <c r="F208" s="26"/>
      <c r="G208" t="str">
        <f t="shared" si="52"/>
        <v>YYWBLwd</v>
      </c>
      <c r="H208" s="651" t="s">
        <v>319</v>
      </c>
      <c r="I208" s="651" t="s">
        <v>319</v>
      </c>
      <c r="J208" s="651" t="s">
        <v>4</v>
      </c>
      <c r="K208" s="651" t="s">
        <v>6</v>
      </c>
      <c r="L208" s="651" t="s">
        <v>7</v>
      </c>
      <c r="M208" s="651" t="s">
        <v>899</v>
      </c>
      <c r="N208" t="b">
        <f>AND(COUNTIF(G209:$G$216,G208))</f>
        <v>0</v>
      </c>
      <c r="O208" s="33" t="s">
        <v>1098</v>
      </c>
      <c r="Q208" s="240" t="b">
        <v>1</v>
      </c>
      <c r="T208" s="240">
        <f t="shared" si="39"/>
        <v>1</v>
      </c>
      <c r="V208" s="222">
        <f t="shared" si="40"/>
        <v>0</v>
      </c>
      <c r="AX208" s="16"/>
      <c r="AY208" s="8"/>
      <c r="AZ208" s="8"/>
      <c r="BA208" s="8"/>
    </row>
    <row r="209" spans="1:53" ht="14.5" outlineLevel="1" x14ac:dyDescent="0.35">
      <c r="A209" s="6"/>
      <c r="B209" s="7"/>
      <c r="C209" s="17"/>
      <c r="D209" s="17"/>
      <c r="E209" s="17"/>
      <c r="F209" s="26"/>
      <c r="G209" t="str">
        <f t="shared" ref="G209" si="62">_xlfn.CONCAT(H209:M209)</f>
        <v>YAAA2Nw</v>
      </c>
      <c r="H209" s="651" t="s">
        <v>319</v>
      </c>
      <c r="I209" s="651" t="s">
        <v>9</v>
      </c>
      <c r="J209" s="651" t="s">
        <v>9</v>
      </c>
      <c r="K209" s="651" t="s">
        <v>1073</v>
      </c>
      <c r="L209" s="651" t="s">
        <v>53</v>
      </c>
      <c r="M209" s="651" t="s">
        <v>42</v>
      </c>
      <c r="N209" t="b">
        <f>AND(COUNTIF(G$216:$G223,G209))</f>
        <v>0</v>
      </c>
      <c r="O209" s="33" t="s">
        <v>843</v>
      </c>
      <c r="Q209" s="240" t="b">
        <v>1</v>
      </c>
      <c r="T209" s="240">
        <f t="shared" ref="T209:T216" si="63">IF(OR(M209="a",M209="a2",M209="sp"),0,1)</f>
        <v>1</v>
      </c>
      <c r="V209" s="222">
        <f t="shared" ref="V209:V216" si="64">1-T209</f>
        <v>0</v>
      </c>
      <c r="Z209">
        <v>2</v>
      </c>
      <c r="AA209">
        <v>3</v>
      </c>
      <c r="AB209">
        <v>4</v>
      </c>
      <c r="AC209">
        <v>5</v>
      </c>
      <c r="AX209" s="16"/>
      <c r="AY209" s="8"/>
      <c r="AZ209" s="8"/>
      <c r="BA209" s="8"/>
    </row>
    <row r="210" spans="1:53" ht="14.5" outlineLevel="1" x14ac:dyDescent="0.35">
      <c r="A210" s="6"/>
      <c r="B210" s="7"/>
      <c r="C210" s="17"/>
      <c r="D210" s="17"/>
      <c r="E210" s="17"/>
      <c r="F210" s="26"/>
      <c r="G210" t="str">
        <f t="shared" ref="G210:G216" si="65">_xlfn.CONCAT(H210:M210)</f>
        <v>YAAA2Nwd</v>
      </c>
      <c r="H210" s="651" t="s">
        <v>319</v>
      </c>
      <c r="I210" s="651" t="s">
        <v>9</v>
      </c>
      <c r="J210" s="651" t="s">
        <v>9</v>
      </c>
      <c r="K210" s="651" t="s">
        <v>1073</v>
      </c>
      <c r="L210" s="651" t="s">
        <v>53</v>
      </c>
      <c r="M210" s="651" t="s">
        <v>899</v>
      </c>
      <c r="N210" t="b">
        <f>AND(COUNTIF(G$216:$G224,G210))</f>
        <v>0</v>
      </c>
      <c r="O210" s="33" t="s">
        <v>843</v>
      </c>
      <c r="Q210" s="240" t="b">
        <v>1</v>
      </c>
      <c r="T210" s="240">
        <f t="shared" si="63"/>
        <v>1</v>
      </c>
      <c r="V210" s="222">
        <f t="shared" si="64"/>
        <v>0</v>
      </c>
      <c r="X210" t="s">
        <v>1152</v>
      </c>
      <c r="Z210" t="s">
        <v>974</v>
      </c>
      <c r="AA210" t="s">
        <v>975</v>
      </c>
      <c r="AB210" t="s">
        <v>976</v>
      </c>
      <c r="AC210" t="s">
        <v>942</v>
      </c>
      <c r="AX210" s="16"/>
      <c r="AY210" s="8"/>
      <c r="AZ210" s="8"/>
      <c r="BA210" s="8"/>
    </row>
    <row r="211" spans="1:53" ht="14.5" outlineLevel="1" x14ac:dyDescent="0.35">
      <c r="A211" s="6"/>
      <c r="B211" s="7"/>
      <c r="C211" s="17"/>
      <c r="D211" s="17"/>
      <c r="E211" s="17"/>
      <c r="F211" s="26"/>
      <c r="G211" t="str">
        <f t="shared" si="65"/>
        <v>YYAA2A1z</v>
      </c>
      <c r="H211" s="651" t="s">
        <v>319</v>
      </c>
      <c r="I211" s="651" t="s">
        <v>319</v>
      </c>
      <c r="J211" s="651" t="s">
        <v>9</v>
      </c>
      <c r="K211" s="651" t="s">
        <v>1073</v>
      </c>
      <c r="L211" s="651" t="s">
        <v>197</v>
      </c>
      <c r="M211" s="651" t="s">
        <v>49</v>
      </c>
      <c r="N211" t="b">
        <f>AND(COUNTIF(G$216:$G224,G211))</f>
        <v>0</v>
      </c>
      <c r="O211" s="33" t="s">
        <v>843</v>
      </c>
      <c r="Q211" s="240" t="b">
        <v>1</v>
      </c>
      <c r="T211" s="240">
        <f t="shared" si="63"/>
        <v>1</v>
      </c>
      <c r="V211" s="222">
        <f t="shared" si="64"/>
        <v>0</v>
      </c>
      <c r="Y211" t="s">
        <v>48</v>
      </c>
      <c r="Z211">
        <v>0</v>
      </c>
      <c r="AA211">
        <v>0</v>
      </c>
      <c r="AB211">
        <v>1</v>
      </c>
      <c r="AC211">
        <v>0</v>
      </c>
      <c r="AX211" s="16"/>
      <c r="AY211" s="8"/>
      <c r="AZ211" s="8"/>
      <c r="BA211" s="8"/>
    </row>
    <row r="212" spans="1:53" ht="14.5" outlineLevel="1" x14ac:dyDescent="0.35">
      <c r="A212" s="6"/>
      <c r="B212" s="7"/>
      <c r="C212" s="17"/>
      <c r="D212" s="17"/>
      <c r="E212" s="17"/>
      <c r="F212" s="26"/>
      <c r="G212" t="str">
        <f t="shared" si="65"/>
        <v>YYAA2A1zd</v>
      </c>
      <c r="H212" s="651" t="s">
        <v>319</v>
      </c>
      <c r="I212" s="651" t="s">
        <v>319</v>
      </c>
      <c r="J212" s="651" t="s">
        <v>9</v>
      </c>
      <c r="K212" s="651" t="s">
        <v>1073</v>
      </c>
      <c r="L212" s="651" t="s">
        <v>197</v>
      </c>
      <c r="M212" s="651" t="s">
        <v>902</v>
      </c>
      <c r="N212" t="b">
        <f>AND(COUNTIF(G$216:$G225,G212))</f>
        <v>0</v>
      </c>
      <c r="O212" s="33" t="s">
        <v>843</v>
      </c>
      <c r="Q212" s="240" t="b">
        <v>1</v>
      </c>
      <c r="T212" s="240">
        <f t="shared" si="63"/>
        <v>1</v>
      </c>
      <c r="V212" s="222">
        <f t="shared" si="64"/>
        <v>0</v>
      </c>
      <c r="Y212" t="s">
        <v>45</v>
      </c>
      <c r="Z212">
        <v>1</v>
      </c>
      <c r="AA212">
        <v>1</v>
      </c>
      <c r="AB212">
        <v>2</v>
      </c>
      <c r="AC212">
        <v>1</v>
      </c>
      <c r="AX212" s="16"/>
      <c r="AY212" s="8"/>
      <c r="AZ212" s="8"/>
      <c r="BA212" s="8"/>
    </row>
    <row r="213" spans="1:53" ht="14.5" outlineLevel="1" x14ac:dyDescent="0.35">
      <c r="A213" s="6"/>
      <c r="B213" s="7"/>
      <c r="C213" s="17"/>
      <c r="D213" s="17"/>
      <c r="E213" s="17"/>
      <c r="F213" s="26"/>
      <c r="G213" t="str">
        <f t="shared" si="65"/>
        <v>AYWA2A1a</v>
      </c>
      <c r="H213" s="651" t="s">
        <v>9</v>
      </c>
      <c r="I213" s="651" t="s">
        <v>319</v>
      </c>
      <c r="J213" s="651" t="s">
        <v>4</v>
      </c>
      <c r="K213" s="651" t="s">
        <v>1073</v>
      </c>
      <c r="L213" s="651" t="s">
        <v>197</v>
      </c>
      <c r="M213" s="651" t="s">
        <v>48</v>
      </c>
      <c r="N213" t="b">
        <f>AND(COUNTIF(G$216:$G226,G213))</f>
        <v>0</v>
      </c>
      <c r="O213" s="33" t="s">
        <v>843</v>
      </c>
      <c r="Q213" s="240" t="b">
        <v>1</v>
      </c>
      <c r="T213" s="240">
        <f t="shared" si="63"/>
        <v>0</v>
      </c>
      <c r="V213" s="222">
        <f t="shared" si="64"/>
        <v>1</v>
      </c>
      <c r="Y213" t="s">
        <v>900</v>
      </c>
      <c r="Z213">
        <v>0</v>
      </c>
      <c r="AA213">
        <v>1</v>
      </c>
      <c r="AB213">
        <v>2</v>
      </c>
      <c r="AC213">
        <v>1</v>
      </c>
      <c r="AX213" s="16"/>
      <c r="AY213" s="8"/>
      <c r="AZ213" s="8"/>
      <c r="BA213" s="8"/>
    </row>
    <row r="214" spans="1:53" ht="14.5" outlineLevel="1" x14ac:dyDescent="0.35">
      <c r="A214" s="6"/>
      <c r="B214" s="7"/>
      <c r="C214" s="17"/>
      <c r="D214" s="17"/>
      <c r="E214" s="17"/>
      <c r="F214" s="26"/>
      <c r="G214" t="str">
        <f t="shared" si="65"/>
        <v>AANWA1a</v>
      </c>
      <c r="H214" s="651" t="s">
        <v>9</v>
      </c>
      <c r="I214" s="651" t="s">
        <v>9</v>
      </c>
      <c r="J214" s="651" t="s">
        <v>53</v>
      </c>
      <c r="K214" s="651" t="s">
        <v>4</v>
      </c>
      <c r="L214" s="651" t="s">
        <v>197</v>
      </c>
      <c r="M214" s="651" t="s">
        <v>48</v>
      </c>
      <c r="N214" t="b">
        <f>AND(COUNTIF(G$216:$G227,G214))</f>
        <v>0</v>
      </c>
      <c r="O214" s="33" t="s">
        <v>843</v>
      </c>
      <c r="Q214" s="240" t="b">
        <v>1</v>
      </c>
      <c r="T214" s="240">
        <f t="shared" si="63"/>
        <v>0</v>
      </c>
      <c r="V214" s="222">
        <f t="shared" si="64"/>
        <v>1</v>
      </c>
      <c r="Y214" t="s">
        <v>44</v>
      </c>
      <c r="Z214">
        <v>1</v>
      </c>
      <c r="AA214">
        <v>1</v>
      </c>
      <c r="AB214">
        <v>2</v>
      </c>
      <c r="AC214">
        <v>1</v>
      </c>
      <c r="AX214" s="16"/>
      <c r="AY214" s="8"/>
      <c r="AZ214" s="8"/>
      <c r="BA214" s="8"/>
    </row>
    <row r="215" spans="1:53" ht="14.5" outlineLevel="1" x14ac:dyDescent="0.35">
      <c r="A215" s="6"/>
      <c r="B215" s="7"/>
      <c r="C215" s="17"/>
      <c r="D215" s="17"/>
      <c r="E215" s="17"/>
      <c r="F215" s="26"/>
      <c r="G215" t="str">
        <f t="shared" ref="G215" si="66">_xlfn.CONCAT(H215:M215)</f>
        <v>AAANWa</v>
      </c>
      <c r="H215" s="651" t="s">
        <v>9</v>
      </c>
      <c r="I215" s="651" t="s">
        <v>9</v>
      </c>
      <c r="J215" s="651" t="s">
        <v>9</v>
      </c>
      <c r="K215" s="651" t="s">
        <v>53</v>
      </c>
      <c r="L215" s="651" t="s">
        <v>4</v>
      </c>
      <c r="M215" s="651" t="s">
        <v>48</v>
      </c>
      <c r="N215" t="b">
        <f>AND(COUNTIF(G$217:$G217,G215))</f>
        <v>0</v>
      </c>
      <c r="O215" s="33" t="s">
        <v>843</v>
      </c>
      <c r="Q215" s="240" t="b">
        <v>1</v>
      </c>
      <c r="T215" s="240">
        <f t="shared" ref="T215" si="67">IF(OR(M215="a",M215="a2",M215="sp"),0,1)</f>
        <v>0</v>
      </c>
      <c r="V215" s="222">
        <f t="shared" ref="V215" si="68">1-T215</f>
        <v>1</v>
      </c>
      <c r="Y215" t="s">
        <v>901</v>
      </c>
      <c r="Z215">
        <v>0</v>
      </c>
      <c r="AA215">
        <v>1</v>
      </c>
      <c r="AB215">
        <v>2</v>
      </c>
      <c r="AC215">
        <v>1</v>
      </c>
      <c r="AX215" s="16"/>
      <c r="AY215" s="8"/>
      <c r="AZ215" s="8"/>
      <c r="BA215" s="8"/>
    </row>
    <row r="216" spans="1:53" ht="14.5" outlineLevel="1" x14ac:dyDescent="0.35">
      <c r="A216" s="6"/>
      <c r="B216" s="7"/>
      <c r="C216" s="17"/>
      <c r="D216" s="17"/>
      <c r="E216" s="17"/>
      <c r="F216" s="26"/>
      <c r="G216" t="str">
        <f t="shared" si="65"/>
        <v>MSMSMSMSMSms</v>
      </c>
      <c r="H216" s="651" t="s">
        <v>1173</v>
      </c>
      <c r="I216" s="651" t="s">
        <v>1173</v>
      </c>
      <c r="J216" s="651" t="s">
        <v>1173</v>
      </c>
      <c r="K216" s="651" t="s">
        <v>1173</v>
      </c>
      <c r="L216" s="651" t="s">
        <v>1173</v>
      </c>
      <c r="M216" s="651" t="s">
        <v>1170</v>
      </c>
      <c r="N216" t="b">
        <f>AND(COUNTIF(G$217:$G218,G216))</f>
        <v>0</v>
      </c>
      <c r="O216" s="33" t="s">
        <v>1173</v>
      </c>
      <c r="Q216" s="240" t="b">
        <v>1</v>
      </c>
      <c r="T216" s="240">
        <f t="shared" si="63"/>
        <v>1</v>
      </c>
      <c r="V216" s="222">
        <f t="shared" si="64"/>
        <v>0</v>
      </c>
      <c r="Y216" t="s">
        <v>195</v>
      </c>
      <c r="Z216">
        <v>1</v>
      </c>
      <c r="AA216">
        <v>0</v>
      </c>
      <c r="AB216">
        <v>1</v>
      </c>
      <c r="AC216">
        <v>0</v>
      </c>
      <c r="AX216" s="16"/>
      <c r="AY216" s="8"/>
      <c r="AZ216" s="8"/>
      <c r="BA216" s="8"/>
    </row>
    <row r="217" spans="1:53" ht="15" customHeight="1" outlineLevel="1" x14ac:dyDescent="0.45">
      <c r="A217" s="6"/>
      <c r="B217" s="7"/>
      <c r="C217" s="17"/>
      <c r="D217" s="17"/>
      <c r="E217" s="17"/>
      <c r="F217" s="26"/>
      <c r="N217" s="504" t="str">
        <f>IF(OR(N163:N216),"Error","")</f>
        <v/>
      </c>
      <c r="Y217" t="s">
        <v>46</v>
      </c>
      <c r="Z217">
        <v>1</v>
      </c>
      <c r="AA217">
        <v>1</v>
      </c>
      <c r="AB217">
        <v>3</v>
      </c>
      <c r="AC217">
        <v>0</v>
      </c>
      <c r="AX217" s="16"/>
      <c r="AY217" s="8"/>
      <c r="AZ217" s="8"/>
      <c r="BA217" s="8"/>
    </row>
    <row r="218" spans="1:53" ht="14.5" outlineLevel="1" x14ac:dyDescent="0.35">
      <c r="A218" s="6"/>
      <c r="B218" s="7"/>
      <c r="C218" s="17"/>
      <c r="D218" s="17"/>
      <c r="E218" s="17"/>
      <c r="F218" s="26"/>
      <c r="Y218" t="s">
        <v>1170</v>
      </c>
      <c r="Z218">
        <v>1</v>
      </c>
      <c r="AA218">
        <v>1</v>
      </c>
      <c r="AB218">
        <v>2</v>
      </c>
      <c r="AC218">
        <v>0</v>
      </c>
      <c r="AX218" s="16"/>
      <c r="AY218" s="8"/>
      <c r="AZ218" s="8"/>
      <c r="BA218" s="8"/>
    </row>
    <row r="219" spans="1:53" ht="14.5" outlineLevel="1" x14ac:dyDescent="0.35">
      <c r="A219" s="6"/>
      <c r="B219" s="7"/>
      <c r="C219" s="17"/>
      <c r="D219" s="17"/>
      <c r="E219" s="17"/>
      <c r="F219" s="26"/>
      <c r="G219" s="490" t="s">
        <v>936</v>
      </c>
      <c r="I219" s="26" t="s">
        <v>972</v>
      </c>
      <c r="J219" s="26"/>
      <c r="K219" s="26"/>
      <c r="L219" s="26"/>
      <c r="M219" s="26"/>
      <c r="N219" s="26"/>
      <c r="O219" s="186"/>
      <c r="P219" s="186"/>
      <c r="Q219" s="186"/>
      <c r="R219" s="186"/>
      <c r="Y219" t="s">
        <v>42</v>
      </c>
      <c r="Z219">
        <v>1</v>
      </c>
      <c r="AA219">
        <v>1</v>
      </c>
      <c r="AB219">
        <v>2</v>
      </c>
      <c r="AC219">
        <v>1</v>
      </c>
      <c r="AE219" s="186"/>
      <c r="AF219" s="186"/>
      <c r="AG219" s="186"/>
      <c r="AH219" s="186"/>
      <c r="AI219" s="186"/>
      <c r="AJ219" s="186"/>
      <c r="AK219" s="186"/>
      <c r="AL219" s="186"/>
      <c r="AM219" s="186"/>
      <c r="AN219" s="186"/>
      <c r="AO219" s="186"/>
      <c r="AP219" s="186"/>
      <c r="AQ219" s="186"/>
      <c r="AR219" s="186"/>
      <c r="AS219" s="186"/>
      <c r="AT219" s="186"/>
      <c r="AU219" s="186"/>
      <c r="AV219" s="186"/>
      <c r="AW219" s="186"/>
      <c r="AX219" s="16"/>
      <c r="AY219" s="8"/>
      <c r="AZ219" s="8"/>
      <c r="BA219" s="8"/>
    </row>
    <row r="220" spans="1:53" ht="14.5" outlineLevel="1" x14ac:dyDescent="0.35">
      <c r="A220" s="6"/>
      <c r="B220" s="7"/>
      <c r="C220" s="17"/>
      <c r="D220" s="17"/>
      <c r="E220" s="17"/>
      <c r="F220" s="26"/>
      <c r="G220" s="490"/>
      <c r="H220" s="674">
        <v>1</v>
      </c>
      <c r="I220" s="674">
        <v>1.427911190094997</v>
      </c>
      <c r="J220" s="674">
        <v>1.1893432919599152</v>
      </c>
      <c r="K220" s="674">
        <v>1.2728496529924731</v>
      </c>
      <c r="L220" s="674">
        <v>0.99035145776420608</v>
      </c>
      <c r="M220" s="674">
        <v>1.0000503881773812</v>
      </c>
      <c r="N220" s="674">
        <v>0.70454540985711323</v>
      </c>
      <c r="O220" s="674">
        <v>0.83157042652785551</v>
      </c>
      <c r="P220" s="674">
        <v>0.5813949008500422</v>
      </c>
      <c r="Q220" s="674">
        <v>1</v>
      </c>
      <c r="R220" s="186"/>
      <c r="Y220" t="s">
        <v>899</v>
      </c>
      <c r="Z220">
        <v>0</v>
      </c>
      <c r="AA220">
        <v>1</v>
      </c>
      <c r="AB220">
        <v>2</v>
      </c>
      <c r="AC220">
        <v>1</v>
      </c>
      <c r="AE220" s="186"/>
      <c r="AF220" s="186"/>
      <c r="AG220" s="186"/>
      <c r="AH220" s="186"/>
      <c r="AI220" s="186"/>
      <c r="AJ220" s="186"/>
      <c r="AK220" s="186"/>
      <c r="AL220" s="186"/>
      <c r="AM220" s="186"/>
      <c r="AN220" s="186"/>
      <c r="AO220" s="186"/>
      <c r="AP220" s="186"/>
      <c r="AQ220" s="186"/>
      <c r="AR220" s="186"/>
      <c r="AS220" s="186"/>
      <c r="AT220" s="186"/>
      <c r="AU220" s="186"/>
      <c r="AV220" s="186"/>
      <c r="AW220" s="186"/>
      <c r="AX220" s="16"/>
      <c r="AY220" s="8"/>
      <c r="AZ220" s="8"/>
      <c r="BA220" s="8"/>
    </row>
    <row r="221" spans="1:53" ht="14.5" outlineLevel="1" x14ac:dyDescent="0.35">
      <c r="A221" s="6"/>
      <c r="B221" s="7"/>
      <c r="C221" s="17"/>
      <c r="D221" s="17"/>
      <c r="E221" s="17"/>
      <c r="F221" s="26"/>
      <c r="G221" s="490" t="s">
        <v>1155</v>
      </c>
      <c r="H221" s="855">
        <v>1</v>
      </c>
      <c r="I221" s="855">
        <v>1</v>
      </c>
      <c r="J221" s="855">
        <v>0.75</v>
      </c>
      <c r="K221" s="855">
        <v>0.75</v>
      </c>
      <c r="L221" s="855">
        <v>0.5</v>
      </c>
      <c r="M221" s="855">
        <v>0.75</v>
      </c>
      <c r="N221" s="855">
        <v>0.5</v>
      </c>
      <c r="O221" s="855">
        <v>0.5</v>
      </c>
      <c r="P221" s="855">
        <v>0.25</v>
      </c>
      <c r="Q221" s="855">
        <v>1</v>
      </c>
      <c r="R221" s="186"/>
      <c r="Y221" t="s">
        <v>41</v>
      </c>
      <c r="Z221">
        <v>1</v>
      </c>
      <c r="AA221">
        <v>1</v>
      </c>
      <c r="AB221">
        <v>2</v>
      </c>
      <c r="AC221">
        <v>0</v>
      </c>
      <c r="AE221" s="186"/>
      <c r="AF221" s="186"/>
      <c r="AG221" s="186"/>
      <c r="AH221" s="186"/>
      <c r="AI221" s="186"/>
      <c r="AJ221" s="186"/>
      <c r="AK221" s="186"/>
      <c r="AL221" s="186"/>
      <c r="AM221" s="186"/>
      <c r="AN221" s="186"/>
      <c r="AO221" s="186"/>
      <c r="AP221" s="186"/>
      <c r="AQ221" s="186"/>
      <c r="AR221" s="186"/>
      <c r="AS221" s="186"/>
      <c r="AT221" s="186"/>
      <c r="AU221" s="186"/>
      <c r="AV221" s="186"/>
      <c r="AW221" s="186"/>
      <c r="AX221" s="16"/>
      <c r="AY221" s="8"/>
      <c r="AZ221" s="8"/>
      <c r="BA221" s="8"/>
    </row>
    <row r="222" spans="1:53" ht="14.5" outlineLevel="1" x14ac:dyDescent="0.35">
      <c r="A222" s="6"/>
      <c r="B222" s="7"/>
      <c r="C222" s="17"/>
      <c r="D222" s="17"/>
      <c r="E222" s="17"/>
      <c r="F222" s="26"/>
      <c r="G222" s="26" t="s">
        <v>762</v>
      </c>
      <c r="H222" t="s">
        <v>777</v>
      </c>
      <c r="I222" t="s">
        <v>357</v>
      </c>
      <c r="J222" t="s">
        <v>749</v>
      </c>
      <c r="K222" t="s">
        <v>750</v>
      </c>
      <c r="L222" t="s">
        <v>751</v>
      </c>
      <c r="M222" t="s">
        <v>752</v>
      </c>
      <c r="N222" t="s">
        <v>753</v>
      </c>
      <c r="O222" t="s">
        <v>754</v>
      </c>
      <c r="P222" t="s">
        <v>755</v>
      </c>
      <c r="Q222" t="s">
        <v>756</v>
      </c>
      <c r="Y222" t="s">
        <v>903</v>
      </c>
      <c r="Z222">
        <v>0</v>
      </c>
      <c r="AA222">
        <v>1</v>
      </c>
      <c r="AB222">
        <v>2</v>
      </c>
      <c r="AC222">
        <v>0</v>
      </c>
      <c r="AE222" s="186"/>
      <c r="AF222" s="186"/>
      <c r="AG222" s="186"/>
      <c r="AH222" s="186"/>
      <c r="AI222" s="186"/>
      <c r="AJ222" s="186"/>
      <c r="AK222" s="186"/>
      <c r="AL222" s="186"/>
      <c r="AM222" s="186"/>
      <c r="AN222" s="186"/>
      <c r="AO222" s="186"/>
      <c r="AP222" s="186"/>
      <c r="AQ222" s="186"/>
      <c r="AR222" s="186"/>
      <c r="AS222" s="186"/>
      <c r="AT222" s="186"/>
      <c r="AU222" s="186"/>
      <c r="AV222" s="186"/>
      <c r="AW222" s="186"/>
      <c r="AX222" s="16"/>
      <c r="AY222" s="8"/>
      <c r="AZ222" s="8"/>
      <c r="BA222" s="8"/>
    </row>
    <row r="223" spans="1:53" ht="14.5" outlineLevel="1" x14ac:dyDescent="0.35">
      <c r="A223" s="6"/>
      <c r="B223" s="7"/>
      <c r="C223" s="17"/>
      <c r="D223" s="17"/>
      <c r="E223" s="17"/>
      <c r="F223" s="26"/>
      <c r="G223" s="26" t="str">
        <f t="shared" ref="G223:G254" si="69">_xlfn.CONCAT(H163:M163)</f>
        <v>AAAA2A1a</v>
      </c>
      <c r="H223" s="675">
        <f t="shared" ref="H223:Q223" si="70">IFERROR(VLOOKUP($M163,$Y$164:$Z$176,2,FALSE)*H$220*(1+H$221*INDEX($AC$165:$AO$176,MATCH($L163,$AB$165:$AB$176,0),MATCH($M163,_xlfn.ANCHORARRAY($AC$164),0))),0)</f>
        <v>0</v>
      </c>
      <c r="I223" s="675">
        <f t="shared" si="70"/>
        <v>0</v>
      </c>
      <c r="J223" s="675">
        <f t="shared" si="70"/>
        <v>0</v>
      </c>
      <c r="K223" s="675">
        <f t="shared" si="70"/>
        <v>0</v>
      </c>
      <c r="L223" s="675">
        <f t="shared" si="70"/>
        <v>0</v>
      </c>
      <c r="M223" s="675">
        <f t="shared" si="70"/>
        <v>0</v>
      </c>
      <c r="N223" s="675">
        <f t="shared" si="70"/>
        <v>0</v>
      </c>
      <c r="O223" s="675">
        <f t="shared" si="70"/>
        <v>0</v>
      </c>
      <c r="P223" s="675">
        <f t="shared" si="70"/>
        <v>0</v>
      </c>
      <c r="Q223" s="675">
        <f t="shared" si="70"/>
        <v>0</v>
      </c>
      <c r="R223" s="186"/>
      <c r="Y223" t="s">
        <v>49</v>
      </c>
      <c r="Z223">
        <v>1</v>
      </c>
      <c r="AA223">
        <v>1</v>
      </c>
      <c r="AB223">
        <v>2</v>
      </c>
      <c r="AC223">
        <v>0</v>
      </c>
      <c r="AE223" s="186"/>
      <c r="AF223" s="186"/>
      <c r="AG223" s="186"/>
      <c r="AH223" s="186"/>
      <c r="AI223" s="186"/>
      <c r="AJ223" s="186"/>
      <c r="AK223" s="186"/>
      <c r="AL223" s="186"/>
      <c r="AM223" s="186"/>
      <c r="AN223" s="186"/>
      <c r="AO223" s="186"/>
      <c r="AP223" s="186"/>
      <c r="AQ223" s="186"/>
      <c r="AR223" s="186"/>
      <c r="AS223" s="186"/>
      <c r="AT223" s="186"/>
      <c r="AU223" s="186"/>
      <c r="AV223" s="186"/>
      <c r="AW223" s="186"/>
      <c r="AX223" s="16"/>
      <c r="AY223" s="8"/>
      <c r="AZ223" s="8"/>
      <c r="BA223" s="8"/>
    </row>
    <row r="224" spans="1:53" ht="14.5" outlineLevel="1" x14ac:dyDescent="0.35">
      <c r="A224" s="6"/>
      <c r="B224" s="7"/>
      <c r="C224" s="17"/>
      <c r="D224" s="17"/>
      <c r="E224" s="17"/>
      <c r="F224" s="26"/>
      <c r="G224" s="26" t="str">
        <f t="shared" si="69"/>
        <v>GGGGAg1a2</v>
      </c>
      <c r="H224" s="675">
        <f t="shared" ref="H224:Q224" si="71">IFERROR(VLOOKUP($M164,$Y$164:$Z$176,2,FALSE)*H$220*(1+H$221*INDEX($AC$165:$AO$176,MATCH($L164,$AB$165:$AB$176,0),MATCH($M164,_xlfn.ANCHORARRAY($AC$164),0))),0)</f>
        <v>0</v>
      </c>
      <c r="I224" s="675">
        <f t="shared" si="71"/>
        <v>0</v>
      </c>
      <c r="J224" s="675">
        <f t="shared" si="71"/>
        <v>0</v>
      </c>
      <c r="K224" s="675">
        <f t="shared" si="71"/>
        <v>0</v>
      </c>
      <c r="L224" s="675">
        <f t="shared" si="71"/>
        <v>0</v>
      </c>
      <c r="M224" s="675">
        <f t="shared" si="71"/>
        <v>0</v>
      </c>
      <c r="N224" s="675">
        <f t="shared" si="71"/>
        <v>0</v>
      </c>
      <c r="O224" s="675">
        <f t="shared" si="71"/>
        <v>0</v>
      </c>
      <c r="P224" s="675">
        <f t="shared" si="71"/>
        <v>0</v>
      </c>
      <c r="Q224" s="675">
        <f t="shared" si="71"/>
        <v>0</v>
      </c>
      <c r="R224" s="186"/>
      <c r="Y224" t="s">
        <v>902</v>
      </c>
      <c r="Z224">
        <v>0</v>
      </c>
      <c r="AA224">
        <v>1</v>
      </c>
      <c r="AB224">
        <v>2</v>
      </c>
      <c r="AC224">
        <v>0</v>
      </c>
      <c r="AE224" s="186"/>
      <c r="AF224" s="186"/>
      <c r="AG224" s="186"/>
      <c r="AH224" s="186"/>
      <c r="AI224" s="186"/>
      <c r="AJ224" s="186"/>
      <c r="AK224" s="186"/>
      <c r="AL224" s="186"/>
      <c r="AM224" s="186"/>
      <c r="AN224" s="186"/>
      <c r="AO224" s="186"/>
      <c r="AP224" s="186"/>
      <c r="AQ224" s="186"/>
      <c r="AR224" s="186"/>
      <c r="AS224" s="186"/>
      <c r="AT224" s="186"/>
      <c r="AU224" s="186"/>
      <c r="AV224" s="186"/>
      <c r="AW224" s="186"/>
      <c r="AX224" s="16"/>
      <c r="AY224" s="8"/>
      <c r="AZ224" s="8"/>
      <c r="BA224" s="8"/>
    </row>
    <row r="225" spans="1:53" ht="14.5" outlineLevel="1" x14ac:dyDescent="0.35">
      <c r="A225" s="6"/>
      <c r="B225" s="7"/>
      <c r="C225" s="17"/>
      <c r="D225" s="17"/>
      <c r="E225" s="17"/>
      <c r="F225" s="26"/>
      <c r="G225" s="26" t="str">
        <f t="shared" si="69"/>
        <v>GGGGSg1a2</v>
      </c>
      <c r="H225" s="675">
        <f t="shared" ref="H225:Q225" si="72">IFERROR(VLOOKUP($M165,$Y$164:$Z$176,2,FALSE)*H$220*(1+H$221*INDEX($AC$165:$AO$176,MATCH($L165,$AB$165:$AB$176,0),MATCH($M165,_xlfn.ANCHORARRAY($AC$164),0))),0)</f>
        <v>0</v>
      </c>
      <c r="I225" s="675">
        <f t="shared" si="72"/>
        <v>0</v>
      </c>
      <c r="J225" s="675">
        <f t="shared" si="72"/>
        <v>0</v>
      </c>
      <c r="K225" s="675">
        <f t="shared" si="72"/>
        <v>0</v>
      </c>
      <c r="L225" s="675">
        <f t="shared" si="72"/>
        <v>0</v>
      </c>
      <c r="M225" s="675">
        <f t="shared" si="72"/>
        <v>0</v>
      </c>
      <c r="N225" s="675">
        <f t="shared" si="72"/>
        <v>0</v>
      </c>
      <c r="O225" s="675">
        <f t="shared" si="72"/>
        <v>0</v>
      </c>
      <c r="P225" s="675">
        <f t="shared" si="72"/>
        <v>0</v>
      </c>
      <c r="Q225" s="675">
        <f t="shared" si="72"/>
        <v>0</v>
      </c>
      <c r="R225" s="186"/>
      <c r="AE225" s="186"/>
      <c r="AF225" s="186"/>
      <c r="AG225" s="186"/>
      <c r="AH225" s="186"/>
      <c r="AI225" s="186"/>
      <c r="AJ225" s="186"/>
      <c r="AK225" s="186"/>
      <c r="AL225" s="186"/>
      <c r="AM225" s="186"/>
      <c r="AN225" s="186"/>
      <c r="AO225" s="186"/>
      <c r="AP225" s="186"/>
      <c r="AQ225" s="186"/>
      <c r="AR225" s="186"/>
      <c r="AS225" s="186"/>
      <c r="AT225" s="186"/>
      <c r="AU225" s="186"/>
      <c r="AV225" s="186"/>
      <c r="AW225" s="186"/>
      <c r="AX225" s="16"/>
      <c r="AY225" s="8"/>
      <c r="AZ225" s="8"/>
      <c r="BA225" s="8"/>
    </row>
    <row r="226" spans="1:53" ht="14.5" outlineLevel="1" x14ac:dyDescent="0.35">
      <c r="A226" s="6"/>
      <c r="B226" s="7"/>
      <c r="C226" s="17"/>
      <c r="D226" s="17"/>
      <c r="E226" s="17"/>
      <c r="F226" s="26"/>
      <c r="G226" s="26" t="str">
        <f t="shared" si="69"/>
        <v>GGGAg2Na2</v>
      </c>
      <c r="H226" s="675">
        <f t="shared" ref="H226:Q226" si="73">IFERROR(VLOOKUP($M166,$Y$164:$Z$176,2,FALSE)*H$220*(1+H$221*INDEX($AC$165:$AO$176,MATCH($L166,$AB$165:$AB$176,0),MATCH($M166,_xlfn.ANCHORARRAY($AC$164),0))),0)</f>
        <v>0</v>
      </c>
      <c r="I226" s="675">
        <f t="shared" si="73"/>
        <v>0</v>
      </c>
      <c r="J226" s="675">
        <f t="shared" si="73"/>
        <v>0</v>
      </c>
      <c r="K226" s="675">
        <f t="shared" si="73"/>
        <v>0</v>
      </c>
      <c r="L226" s="675">
        <f t="shared" si="73"/>
        <v>0</v>
      </c>
      <c r="M226" s="675">
        <f t="shared" si="73"/>
        <v>0</v>
      </c>
      <c r="N226" s="675">
        <f t="shared" si="73"/>
        <v>0</v>
      </c>
      <c r="O226" s="675">
        <f t="shared" si="73"/>
        <v>0</v>
      </c>
      <c r="P226" s="675">
        <f t="shared" si="73"/>
        <v>0</v>
      </c>
      <c r="Q226" s="675">
        <f t="shared" si="73"/>
        <v>0</v>
      </c>
      <c r="R226" s="186"/>
      <c r="AE226" s="186"/>
      <c r="AF226" s="186"/>
      <c r="AG226" s="186"/>
      <c r="AH226" s="186"/>
      <c r="AI226" s="186"/>
      <c r="AJ226" s="186"/>
      <c r="AK226" s="186"/>
      <c r="AL226" s="186"/>
      <c r="AM226" s="186"/>
      <c r="AN226" s="186"/>
      <c r="AO226" s="186"/>
      <c r="AP226" s="186"/>
      <c r="AQ226" s="186"/>
      <c r="AR226" s="186"/>
      <c r="AS226" s="186"/>
      <c r="AT226" s="186"/>
      <c r="AU226" s="186"/>
      <c r="AV226" s="186"/>
      <c r="AW226" s="186"/>
      <c r="AX226" s="16"/>
      <c r="AY226" s="8"/>
      <c r="AZ226" s="8"/>
      <c r="BA226" s="8"/>
    </row>
    <row r="227" spans="1:53" ht="14.5" outlineLevel="1" x14ac:dyDescent="0.35">
      <c r="A227" s="6"/>
      <c r="B227" s="7"/>
      <c r="C227" s="17"/>
      <c r="D227" s="17"/>
      <c r="E227" s="17"/>
      <c r="F227" s="26"/>
      <c r="G227" s="26" t="str">
        <f t="shared" si="69"/>
        <v>GGGAg2Ea2</v>
      </c>
      <c r="H227" s="675">
        <f t="shared" ref="H227:Q227" si="74">IFERROR(VLOOKUP($M167,$Y$164:$Z$176,2,FALSE)*H$220*(1+H$221*INDEX($AC$165:$AO$176,MATCH($L167,$AB$165:$AB$176,0),MATCH($M167,_xlfn.ANCHORARRAY($AC$164),0))),0)</f>
        <v>0</v>
      </c>
      <c r="I227" s="675">
        <f t="shared" si="74"/>
        <v>0</v>
      </c>
      <c r="J227" s="675">
        <f t="shared" si="74"/>
        <v>0</v>
      </c>
      <c r="K227" s="675">
        <f t="shared" si="74"/>
        <v>0</v>
      </c>
      <c r="L227" s="675">
        <f t="shared" si="74"/>
        <v>0</v>
      </c>
      <c r="M227" s="675">
        <f t="shared" si="74"/>
        <v>0</v>
      </c>
      <c r="N227" s="675">
        <f t="shared" si="74"/>
        <v>0</v>
      </c>
      <c r="O227" s="675">
        <f t="shared" si="74"/>
        <v>0</v>
      </c>
      <c r="P227" s="675">
        <f t="shared" si="74"/>
        <v>0</v>
      </c>
      <c r="Q227" s="675">
        <f t="shared" si="74"/>
        <v>0</v>
      </c>
      <c r="R227" s="186"/>
      <c r="X227" t="s">
        <v>1153</v>
      </c>
      <c r="Z227" t="s">
        <v>726</v>
      </c>
      <c r="AA227" t="s">
        <v>1087</v>
      </c>
      <c r="AB227" t="s">
        <v>1088</v>
      </c>
      <c r="AC227" t="s">
        <v>728</v>
      </c>
      <c r="AE227" s="186"/>
      <c r="AF227" s="186"/>
      <c r="AG227" s="186"/>
      <c r="AH227" s="186"/>
      <c r="AI227" s="186"/>
      <c r="AJ227" s="186"/>
      <c r="AK227" s="186"/>
      <c r="AL227" s="186"/>
      <c r="AM227" s="186"/>
      <c r="AN227" s="186"/>
      <c r="AO227" s="186"/>
      <c r="AP227" s="186"/>
      <c r="AQ227" s="186"/>
      <c r="AR227" s="186"/>
      <c r="AS227" s="186"/>
      <c r="AT227" s="186"/>
      <c r="AU227" s="186"/>
      <c r="AV227" s="186"/>
      <c r="AW227" s="186"/>
      <c r="AX227" s="16"/>
      <c r="AY227" s="8"/>
      <c r="AZ227" s="8"/>
      <c r="BA227" s="8"/>
    </row>
    <row r="228" spans="1:53" ht="14.5" outlineLevel="1" x14ac:dyDescent="0.35">
      <c r="A228" s="6"/>
      <c r="B228" s="7"/>
      <c r="C228" s="17"/>
      <c r="D228" s="17"/>
      <c r="E228" s="17"/>
      <c r="F228" s="26"/>
      <c r="G228" s="26" t="str">
        <f t="shared" si="69"/>
        <v>GGGAg2OFa2</v>
      </c>
      <c r="H228" s="675">
        <f t="shared" ref="H228:Q228" si="75">IFERROR(VLOOKUP($M168,$Y$164:$Z$176,2,FALSE)*H$220*(1+H$221*INDEX($AC$165:$AO$176,MATCH($L168,$AB$165:$AB$176,0),MATCH($M168,_xlfn.ANCHORARRAY($AC$164),0))),0)</f>
        <v>0</v>
      </c>
      <c r="I228" s="675">
        <f t="shared" si="75"/>
        <v>0</v>
      </c>
      <c r="J228" s="675">
        <f t="shared" si="75"/>
        <v>0</v>
      </c>
      <c r="K228" s="675">
        <f t="shared" si="75"/>
        <v>0</v>
      </c>
      <c r="L228" s="675">
        <f t="shared" si="75"/>
        <v>0</v>
      </c>
      <c r="M228" s="675">
        <f t="shared" si="75"/>
        <v>0</v>
      </c>
      <c r="N228" s="675">
        <f t="shared" si="75"/>
        <v>0</v>
      </c>
      <c r="O228" s="675">
        <f t="shared" si="75"/>
        <v>0</v>
      </c>
      <c r="P228" s="675">
        <f t="shared" si="75"/>
        <v>0</v>
      </c>
      <c r="Q228" s="675">
        <f t="shared" si="75"/>
        <v>0</v>
      </c>
      <c r="R228" s="186"/>
      <c r="Y228" t="s">
        <v>48</v>
      </c>
      <c r="Z228">
        <v>0</v>
      </c>
      <c r="AA228">
        <v>20</v>
      </c>
      <c r="AB228">
        <v>0</v>
      </c>
      <c r="AC228">
        <v>0</v>
      </c>
      <c r="AE228" s="186"/>
      <c r="AF228" s="186"/>
      <c r="AG228" s="186"/>
      <c r="AH228" s="186"/>
      <c r="AI228" s="186"/>
      <c r="AJ228" s="186"/>
      <c r="AK228" s="186"/>
      <c r="AL228" s="186"/>
      <c r="AM228" s="186"/>
      <c r="AN228" s="186"/>
      <c r="AO228" s="186"/>
      <c r="AP228" s="186"/>
      <c r="AQ228" s="186"/>
      <c r="AR228" s="186"/>
      <c r="AS228" s="186"/>
      <c r="AT228" s="186"/>
      <c r="AU228" s="186"/>
      <c r="AV228" s="186"/>
      <c r="AW228" s="186"/>
      <c r="AX228" s="16"/>
      <c r="AY228" s="8"/>
      <c r="AZ228" s="8"/>
      <c r="BA228" s="8"/>
    </row>
    <row r="229" spans="1:53" ht="14.5" outlineLevel="1" x14ac:dyDescent="0.35">
      <c r="A229" s="6"/>
      <c r="B229" s="7"/>
      <c r="C229" s="17"/>
      <c r="D229" s="17"/>
      <c r="E229" s="17"/>
      <c r="F229" s="26"/>
      <c r="G229" s="26" t="str">
        <f t="shared" si="69"/>
        <v>GGGAg2LFa2</v>
      </c>
      <c r="H229" s="675">
        <f t="shared" ref="H229:Q229" si="76">IFERROR(VLOOKUP($M169,$Y$164:$Z$176,2,FALSE)*H$220*(1+H$221*INDEX($AC$165:$AO$176,MATCH($L169,$AB$165:$AB$176,0),MATCH($M169,_xlfn.ANCHORARRAY($AC$164),0))),0)</f>
        <v>0</v>
      </c>
      <c r="I229" s="675">
        <f t="shared" si="76"/>
        <v>0</v>
      </c>
      <c r="J229" s="675">
        <f t="shared" si="76"/>
        <v>0</v>
      </c>
      <c r="K229" s="675">
        <f t="shared" si="76"/>
        <v>0</v>
      </c>
      <c r="L229" s="675">
        <f t="shared" si="76"/>
        <v>0</v>
      </c>
      <c r="M229" s="675">
        <f t="shared" si="76"/>
        <v>0</v>
      </c>
      <c r="N229" s="675">
        <f t="shared" si="76"/>
        <v>0</v>
      </c>
      <c r="O229" s="675">
        <f t="shared" si="76"/>
        <v>0</v>
      </c>
      <c r="P229" s="675">
        <f t="shared" si="76"/>
        <v>0</v>
      </c>
      <c r="Q229" s="675">
        <f t="shared" si="76"/>
        <v>0</v>
      </c>
      <c r="R229" s="186"/>
      <c r="Y229" t="s">
        <v>45</v>
      </c>
      <c r="Z229">
        <v>0</v>
      </c>
      <c r="AA229">
        <v>78</v>
      </c>
      <c r="AB229">
        <v>19</v>
      </c>
      <c r="AC229">
        <v>0</v>
      </c>
      <c r="AE229" s="186"/>
      <c r="AF229" s="186"/>
      <c r="AG229" s="186"/>
      <c r="AH229" s="186"/>
      <c r="AI229" s="186"/>
      <c r="AJ229" s="186"/>
      <c r="AK229" s="186"/>
      <c r="AL229" s="186"/>
      <c r="AM229" s="186"/>
      <c r="AN229" s="186"/>
      <c r="AO229" s="186"/>
      <c r="AP229" s="186"/>
      <c r="AQ229" s="186"/>
      <c r="AR229" s="186"/>
      <c r="AS229" s="186"/>
      <c r="AT229" s="186"/>
      <c r="AU229" s="186"/>
      <c r="AV229" s="186"/>
      <c r="AW229" s="186"/>
      <c r="AX229" s="16"/>
      <c r="AY229" s="8"/>
      <c r="AZ229" s="8"/>
      <c r="BA229" s="8"/>
    </row>
    <row r="230" spans="1:53" ht="14.5" outlineLevel="1" x14ac:dyDescent="0.35">
      <c r="A230" s="6"/>
      <c r="B230" s="7"/>
      <c r="C230" s="17"/>
      <c r="D230" s="17"/>
      <c r="E230" s="17"/>
      <c r="F230" s="26"/>
      <c r="G230" s="26" t="str">
        <f t="shared" si="69"/>
        <v>GGGC1Na2</v>
      </c>
      <c r="H230" s="675">
        <f t="shared" ref="H230:Q230" si="77">IFERROR(VLOOKUP($M170,$Y$164:$Z$176,2,FALSE)*H$220*(1+H$221*INDEX($AC$165:$AO$176,MATCH($L170,$AB$165:$AB$176,0),MATCH($M170,_xlfn.ANCHORARRAY($AC$164),0))),0)</f>
        <v>0</v>
      </c>
      <c r="I230" s="675">
        <f t="shared" si="77"/>
        <v>0</v>
      </c>
      <c r="J230" s="675">
        <f t="shared" si="77"/>
        <v>0</v>
      </c>
      <c r="K230" s="675">
        <f t="shared" si="77"/>
        <v>0</v>
      </c>
      <c r="L230" s="675">
        <f t="shared" si="77"/>
        <v>0</v>
      </c>
      <c r="M230" s="675">
        <f t="shared" si="77"/>
        <v>0</v>
      </c>
      <c r="N230" s="675">
        <f t="shared" si="77"/>
        <v>0</v>
      </c>
      <c r="O230" s="675">
        <f t="shared" si="77"/>
        <v>0</v>
      </c>
      <c r="P230" s="675">
        <f t="shared" si="77"/>
        <v>0</v>
      </c>
      <c r="Q230" s="675">
        <f t="shared" si="77"/>
        <v>0</v>
      </c>
      <c r="R230" s="186"/>
      <c r="Y230" t="s">
        <v>900</v>
      </c>
      <c r="Z230">
        <v>0</v>
      </c>
      <c r="AA230">
        <v>78</v>
      </c>
      <c r="AB230">
        <v>19</v>
      </c>
      <c r="AC230">
        <v>0</v>
      </c>
      <c r="AE230" s="186"/>
      <c r="AF230" s="186"/>
      <c r="AG230" s="186"/>
      <c r="AH230" s="186"/>
      <c r="AI230" s="186"/>
      <c r="AJ230" s="186"/>
      <c r="AK230" s="186"/>
      <c r="AL230" s="186"/>
      <c r="AM230" s="186"/>
      <c r="AN230" s="186"/>
      <c r="AO230" s="186"/>
      <c r="AP230" s="186"/>
      <c r="AQ230" s="186"/>
      <c r="AR230" s="186"/>
      <c r="AS230" s="186"/>
      <c r="AT230" s="186"/>
      <c r="AU230" s="186"/>
      <c r="AV230" s="186"/>
      <c r="AW230" s="186"/>
      <c r="AX230" s="16"/>
      <c r="AY230" s="8"/>
      <c r="AZ230" s="8"/>
      <c r="BA230" s="8"/>
    </row>
    <row r="231" spans="1:53" ht="14.5" outlineLevel="1" x14ac:dyDescent="0.35">
      <c r="A231" s="6"/>
      <c r="B231" s="7"/>
      <c r="C231" s="17"/>
      <c r="D231" s="17"/>
      <c r="E231" s="17"/>
      <c r="F231" s="26"/>
      <c r="G231" s="26" t="str">
        <f t="shared" si="69"/>
        <v>GGGC1Ea2</v>
      </c>
      <c r="H231" s="675">
        <f t="shared" ref="H231:Q231" si="78">IFERROR(VLOOKUP($M171,$Y$164:$Z$176,2,FALSE)*H$220*(1+H$221*INDEX($AC$165:$AO$176,MATCH($L171,$AB$165:$AB$176,0),MATCH($M171,_xlfn.ANCHORARRAY($AC$164),0))),0)</f>
        <v>0</v>
      </c>
      <c r="I231" s="675">
        <f t="shared" si="78"/>
        <v>0</v>
      </c>
      <c r="J231" s="675">
        <f t="shared" si="78"/>
        <v>0</v>
      </c>
      <c r="K231" s="675">
        <f t="shared" si="78"/>
        <v>0</v>
      </c>
      <c r="L231" s="675">
        <f t="shared" si="78"/>
        <v>0</v>
      </c>
      <c r="M231" s="675">
        <f t="shared" si="78"/>
        <v>0</v>
      </c>
      <c r="N231" s="675">
        <f t="shared" si="78"/>
        <v>0</v>
      </c>
      <c r="O231" s="675">
        <f t="shared" si="78"/>
        <v>0</v>
      </c>
      <c r="P231" s="675">
        <f t="shared" si="78"/>
        <v>0</v>
      </c>
      <c r="Q231" s="675">
        <f t="shared" si="78"/>
        <v>0</v>
      </c>
      <c r="R231" s="186"/>
      <c r="Y231" t="s">
        <v>44</v>
      </c>
      <c r="Z231">
        <v>0</v>
      </c>
      <c r="AA231">
        <v>78</v>
      </c>
      <c r="AB231">
        <v>19</v>
      </c>
      <c r="AC231">
        <v>0</v>
      </c>
      <c r="AE231" s="186"/>
      <c r="AF231" s="186"/>
      <c r="AG231" s="186"/>
      <c r="AH231" s="186"/>
      <c r="AI231" s="186"/>
      <c r="AJ231" s="186"/>
      <c r="AK231" s="186"/>
      <c r="AL231" s="186"/>
      <c r="AM231" s="186"/>
      <c r="AN231" s="186"/>
      <c r="AO231" s="186"/>
      <c r="AP231" s="186"/>
      <c r="AQ231" s="186"/>
      <c r="AR231" s="186"/>
      <c r="AS231" s="186"/>
      <c r="AT231" s="186"/>
      <c r="AU231" s="186"/>
      <c r="AV231" s="186"/>
      <c r="AW231" s="186"/>
      <c r="AX231" s="16"/>
      <c r="AY231" s="8"/>
      <c r="AZ231" s="8"/>
      <c r="BA231" s="8"/>
    </row>
    <row r="232" spans="1:53" ht="14.5" outlineLevel="1" x14ac:dyDescent="0.35">
      <c r="A232" s="6"/>
      <c r="B232" s="7"/>
      <c r="C232" s="17"/>
      <c r="D232" s="17"/>
      <c r="E232" s="17"/>
      <c r="F232" s="26"/>
      <c r="G232" s="26" t="str">
        <f t="shared" si="69"/>
        <v>GGGC1Pa2</v>
      </c>
      <c r="H232" s="675">
        <f t="shared" ref="H232:Q232" si="79">IFERROR(VLOOKUP($M172,$Y$164:$Z$176,2,FALSE)*H$220*(1+H$221*INDEX($AC$165:$AO$176,MATCH($L172,$AB$165:$AB$176,0),MATCH($M172,_xlfn.ANCHORARRAY($AC$164),0))),0)</f>
        <v>0</v>
      </c>
      <c r="I232" s="675">
        <f t="shared" si="79"/>
        <v>0</v>
      </c>
      <c r="J232" s="675">
        <f t="shared" si="79"/>
        <v>0</v>
      </c>
      <c r="K232" s="675">
        <f t="shared" si="79"/>
        <v>0</v>
      </c>
      <c r="L232" s="675">
        <f t="shared" si="79"/>
        <v>0</v>
      </c>
      <c r="M232" s="675">
        <f t="shared" si="79"/>
        <v>0</v>
      </c>
      <c r="N232" s="675">
        <f t="shared" si="79"/>
        <v>0</v>
      </c>
      <c r="O232" s="675">
        <f t="shared" si="79"/>
        <v>0</v>
      </c>
      <c r="P232" s="675">
        <f t="shared" si="79"/>
        <v>0</v>
      </c>
      <c r="Q232" s="675">
        <f t="shared" si="79"/>
        <v>0</v>
      </c>
      <c r="R232" s="186"/>
      <c r="Y232" t="s">
        <v>901</v>
      </c>
      <c r="Z232">
        <v>0</v>
      </c>
      <c r="AA232">
        <v>78</v>
      </c>
      <c r="AB232">
        <v>19</v>
      </c>
      <c r="AC232">
        <v>0</v>
      </c>
      <c r="AE232" s="186"/>
      <c r="AF232" s="186"/>
      <c r="AG232" s="186"/>
      <c r="AH232" s="186"/>
      <c r="AI232" s="186"/>
      <c r="AJ232" s="186"/>
      <c r="AK232" s="186"/>
      <c r="AL232" s="186"/>
      <c r="AM232" s="186"/>
      <c r="AN232" s="186"/>
      <c r="AO232" s="186"/>
      <c r="AP232" s="186"/>
      <c r="AQ232" s="186"/>
      <c r="AR232" s="186"/>
      <c r="AS232" s="186"/>
      <c r="AT232" s="186"/>
      <c r="AU232" s="186"/>
      <c r="AV232" s="186"/>
      <c r="AW232" s="186"/>
      <c r="AX232" s="16"/>
      <c r="AY232" s="8"/>
      <c r="AZ232" s="8"/>
      <c r="BA232" s="8"/>
    </row>
    <row r="233" spans="1:53" ht="14.5" outlineLevel="1" x14ac:dyDescent="0.35">
      <c r="A233" s="6"/>
      <c r="B233" s="7"/>
      <c r="C233" s="17"/>
      <c r="D233" s="17"/>
      <c r="E233" s="17"/>
      <c r="F233" s="26"/>
      <c r="G233" s="26" t="str">
        <f t="shared" si="69"/>
        <v>GGGC1OFa2</v>
      </c>
      <c r="H233" s="675">
        <f t="shared" ref="H233:Q233" si="80">IFERROR(VLOOKUP($M173,$Y$164:$Z$176,2,FALSE)*H$220*(1+H$221*INDEX($AC$165:$AO$176,MATCH($L173,$AB$165:$AB$176,0),MATCH($M173,_xlfn.ANCHORARRAY($AC$164),0))),0)</f>
        <v>0</v>
      </c>
      <c r="I233" s="675">
        <f t="shared" si="80"/>
        <v>0</v>
      </c>
      <c r="J233" s="675">
        <f t="shared" si="80"/>
        <v>0</v>
      </c>
      <c r="K233" s="675">
        <f t="shared" si="80"/>
        <v>0</v>
      </c>
      <c r="L233" s="675">
        <f t="shared" si="80"/>
        <v>0</v>
      </c>
      <c r="M233" s="675">
        <f t="shared" si="80"/>
        <v>0</v>
      </c>
      <c r="N233" s="675">
        <f t="shared" si="80"/>
        <v>0</v>
      </c>
      <c r="O233" s="675">
        <f t="shared" si="80"/>
        <v>0</v>
      </c>
      <c r="P233" s="675">
        <f t="shared" si="80"/>
        <v>0</v>
      </c>
      <c r="Q233" s="675">
        <f t="shared" si="80"/>
        <v>0</v>
      </c>
      <c r="R233" s="186"/>
      <c r="Y233" t="s">
        <v>195</v>
      </c>
      <c r="Z233">
        <v>0</v>
      </c>
      <c r="AA233">
        <v>78</v>
      </c>
      <c r="AB233">
        <v>19</v>
      </c>
      <c r="AC233">
        <v>0</v>
      </c>
      <c r="AE233" s="186"/>
      <c r="AF233" s="186"/>
      <c r="AG233" s="186"/>
      <c r="AH233" s="186"/>
      <c r="AI233" s="186"/>
      <c r="AJ233" s="186"/>
      <c r="AK233" s="186"/>
      <c r="AL233" s="186"/>
      <c r="AM233" s="186"/>
      <c r="AN233" s="186"/>
      <c r="AO233" s="186"/>
      <c r="AP233" s="186"/>
      <c r="AQ233" s="186"/>
      <c r="AR233" s="186"/>
      <c r="AS233" s="186"/>
      <c r="AT233" s="186"/>
      <c r="AU233" s="186"/>
      <c r="AV233" s="186"/>
      <c r="AW233" s="186"/>
      <c r="AX233" s="16"/>
      <c r="AY233" s="8"/>
      <c r="AZ233" s="8"/>
      <c r="BA233" s="8"/>
    </row>
    <row r="234" spans="1:53" ht="14.5" outlineLevel="1" x14ac:dyDescent="0.35">
      <c r="A234" s="6"/>
      <c r="B234" s="7"/>
      <c r="C234" s="17"/>
      <c r="D234" s="17"/>
      <c r="E234" s="17"/>
      <c r="F234" s="26"/>
      <c r="G234" s="26" t="str">
        <f t="shared" si="69"/>
        <v>GGGC1LFa2</v>
      </c>
      <c r="H234" s="675">
        <f t="shared" ref="H234:Q234" si="81">IFERROR(VLOOKUP($M174,$Y$164:$Z$176,2,FALSE)*H$220*(1+H$221*INDEX($AC$165:$AO$176,MATCH($L174,$AB$165:$AB$176,0),MATCH($M174,_xlfn.ANCHORARRAY($AC$164),0))),0)</f>
        <v>0</v>
      </c>
      <c r="I234" s="675">
        <f t="shared" si="81"/>
        <v>0</v>
      </c>
      <c r="J234" s="675">
        <f t="shared" si="81"/>
        <v>0</v>
      </c>
      <c r="K234" s="675">
        <f t="shared" si="81"/>
        <v>0</v>
      </c>
      <c r="L234" s="675">
        <f t="shared" si="81"/>
        <v>0</v>
      </c>
      <c r="M234" s="675">
        <f t="shared" si="81"/>
        <v>0</v>
      </c>
      <c r="N234" s="675">
        <f t="shared" si="81"/>
        <v>0</v>
      </c>
      <c r="O234" s="675">
        <f t="shared" si="81"/>
        <v>0</v>
      </c>
      <c r="P234" s="675">
        <f t="shared" si="81"/>
        <v>0</v>
      </c>
      <c r="Q234" s="675">
        <f t="shared" si="81"/>
        <v>0</v>
      </c>
      <c r="R234" s="186"/>
      <c r="Y234" t="s">
        <v>46</v>
      </c>
      <c r="Z234">
        <v>0</v>
      </c>
      <c r="AA234">
        <v>58</v>
      </c>
      <c r="AB234">
        <v>0</v>
      </c>
      <c r="AC234">
        <v>0</v>
      </c>
      <c r="AE234" s="186"/>
      <c r="AF234" s="186"/>
      <c r="AG234" s="186"/>
      <c r="AH234" s="186"/>
      <c r="AI234" s="186"/>
      <c r="AJ234" s="186"/>
      <c r="AK234" s="186"/>
      <c r="AL234" s="186"/>
      <c r="AM234" s="186"/>
      <c r="AN234" s="186"/>
      <c r="AO234" s="186"/>
      <c r="AP234" s="186"/>
      <c r="AQ234" s="186"/>
      <c r="AR234" s="186"/>
      <c r="AS234" s="186"/>
      <c r="AT234" s="186"/>
      <c r="AU234" s="186"/>
      <c r="AV234" s="186"/>
      <c r="AW234" s="186"/>
      <c r="AX234" s="16"/>
      <c r="AY234" s="8"/>
      <c r="AZ234" s="8"/>
      <c r="BA234" s="8"/>
    </row>
    <row r="235" spans="1:53" ht="14.5" outlineLevel="1" x14ac:dyDescent="0.35">
      <c r="A235" s="6"/>
      <c r="B235" s="7"/>
      <c r="C235" s="17"/>
      <c r="D235" s="17"/>
      <c r="E235" s="17"/>
      <c r="F235" s="26"/>
      <c r="G235" s="26" t="str">
        <f t="shared" si="69"/>
        <v>SPSPSPSPSPsp</v>
      </c>
      <c r="H235" s="675">
        <f t="shared" ref="H235:Q235" si="82">IFERROR(VLOOKUP($M175,$Y$164:$Z$176,2,FALSE)*H$220*(1+H$221*INDEX($AC$165:$AO$176,MATCH($L175,$AB$165:$AB$176,0),MATCH($M175,_xlfn.ANCHORARRAY($AC$164),0))),0)</f>
        <v>0</v>
      </c>
      <c r="I235" s="675">
        <f t="shared" si="82"/>
        <v>0</v>
      </c>
      <c r="J235" s="675">
        <f t="shared" si="82"/>
        <v>0</v>
      </c>
      <c r="K235" s="675">
        <f t="shared" si="82"/>
        <v>0</v>
      </c>
      <c r="L235" s="675">
        <f t="shared" si="82"/>
        <v>0</v>
      </c>
      <c r="M235" s="675">
        <f t="shared" si="82"/>
        <v>0</v>
      </c>
      <c r="N235" s="675">
        <f t="shared" si="82"/>
        <v>0</v>
      </c>
      <c r="O235" s="675">
        <f t="shared" si="82"/>
        <v>0</v>
      </c>
      <c r="P235" s="675">
        <f t="shared" si="82"/>
        <v>0</v>
      </c>
      <c r="Q235" s="675">
        <f t="shared" si="82"/>
        <v>0</v>
      </c>
      <c r="R235" s="186"/>
      <c r="Y235" t="s">
        <v>1170</v>
      </c>
      <c r="Z235">
        <v>0</v>
      </c>
      <c r="AA235">
        <v>58</v>
      </c>
      <c r="AB235">
        <v>0</v>
      </c>
      <c r="AC235">
        <v>0</v>
      </c>
      <c r="AE235" s="186"/>
      <c r="AF235" s="186"/>
      <c r="AG235" s="186"/>
      <c r="AH235" s="186"/>
      <c r="AI235" s="186"/>
      <c r="AJ235" s="186"/>
      <c r="AK235" s="186"/>
      <c r="AL235" s="186"/>
      <c r="AM235" s="186"/>
      <c r="AN235" s="186"/>
      <c r="AO235" s="186"/>
      <c r="AP235" s="186"/>
      <c r="AQ235" s="186"/>
      <c r="AR235" s="186"/>
      <c r="AS235" s="186"/>
      <c r="AT235" s="186"/>
      <c r="AU235" s="186"/>
      <c r="AV235" s="186"/>
      <c r="AW235" s="186"/>
      <c r="AX235" s="16"/>
      <c r="AY235" s="8"/>
      <c r="AZ235" s="8"/>
      <c r="BA235" s="8"/>
    </row>
    <row r="236" spans="1:53" ht="14.5" outlineLevel="1" x14ac:dyDescent="0.35">
      <c r="A236" s="6"/>
      <c r="B236" s="7"/>
      <c r="C236" s="17"/>
      <c r="D236" s="17"/>
      <c r="E236" s="17"/>
      <c r="F236" s="26"/>
      <c r="G236" s="26" t="str">
        <f t="shared" si="69"/>
        <v>YYWNWl</v>
      </c>
      <c r="H236" s="675">
        <f t="shared" ref="H236:Q236" si="83">IFERROR(VLOOKUP($M176,$Y$164:$Z$176,2,FALSE)*H$220*(1+H$221*INDEX($AC$165:$AO$176,MATCH($L176,$AB$165:$AB$176,0),MATCH($M176,_xlfn.ANCHORARRAY($AC$164),0))),0)</f>
        <v>1000</v>
      </c>
      <c r="I236" s="675">
        <f t="shared" si="83"/>
        <v>1427.911190094997</v>
      </c>
      <c r="J236" s="675">
        <f t="shared" si="83"/>
        <v>1189.3432919599152</v>
      </c>
      <c r="K236" s="675">
        <f t="shared" si="83"/>
        <v>1272.849652992473</v>
      </c>
      <c r="L236" s="675">
        <f t="shared" si="83"/>
        <v>990.35145776420609</v>
      </c>
      <c r="M236" s="675">
        <f t="shared" si="83"/>
        <v>1000.0503881773813</v>
      </c>
      <c r="N236" s="675">
        <f t="shared" si="83"/>
        <v>704.54540985711321</v>
      </c>
      <c r="O236" s="675">
        <f t="shared" si="83"/>
        <v>831.57042652785549</v>
      </c>
      <c r="P236" s="675">
        <f t="shared" si="83"/>
        <v>581.39490085004218</v>
      </c>
      <c r="Q236" s="675">
        <f t="shared" si="83"/>
        <v>1000</v>
      </c>
      <c r="Y236" t="s">
        <v>42</v>
      </c>
      <c r="Z236">
        <v>0</v>
      </c>
      <c r="AA236">
        <v>78</v>
      </c>
      <c r="AB236">
        <v>19</v>
      </c>
      <c r="AC236">
        <v>0</v>
      </c>
      <c r="AE236" s="186"/>
      <c r="AF236" s="186"/>
      <c r="AG236" s="186"/>
      <c r="AH236" s="186"/>
      <c r="AI236" s="186"/>
      <c r="AJ236" s="186"/>
      <c r="AK236" s="186"/>
      <c r="AL236" s="186"/>
      <c r="AM236" s="186"/>
      <c r="AN236" s="186"/>
      <c r="AO236" s="186"/>
      <c r="AP236" s="186"/>
      <c r="AQ236" s="186"/>
      <c r="AR236" s="186"/>
      <c r="AS236" s="186"/>
      <c r="AT236" s="186"/>
      <c r="AU236" s="186"/>
      <c r="AV236" s="186"/>
      <c r="AW236" s="186"/>
      <c r="AX236" s="16"/>
      <c r="AY236" s="8"/>
      <c r="AZ236" s="8"/>
      <c r="BA236" s="8"/>
    </row>
    <row r="237" spans="1:53" ht="14.5" outlineLevel="1" x14ac:dyDescent="0.35">
      <c r="A237" s="6"/>
      <c r="B237" s="7"/>
      <c r="C237" s="17"/>
      <c r="D237" s="17"/>
      <c r="E237" s="17"/>
      <c r="F237" s="26"/>
      <c r="G237" s="26" t="str">
        <f t="shared" si="69"/>
        <v>YYLWNw</v>
      </c>
      <c r="H237" s="675">
        <f t="shared" ref="H237:Q237" si="84">IFERROR(VLOOKUP($M177,$Y$164:$Z$176,2,FALSE)*H$220*(1+H$221*INDEX($AC$165:$AO$176,MATCH($L177,$AB$165:$AB$176,0),MATCH($M177,_xlfn.ANCHORARRAY($AC$164),0))),0)</f>
        <v>1890</v>
      </c>
      <c r="I237" s="675">
        <f t="shared" si="84"/>
        <v>2698.7521492795445</v>
      </c>
      <c r="J237" s="675">
        <f t="shared" si="84"/>
        <v>2221.098597735142</v>
      </c>
      <c r="K237" s="675">
        <f t="shared" si="84"/>
        <v>2377.0467269634437</v>
      </c>
      <c r="L237" s="675">
        <f t="shared" si="84"/>
        <v>1827.1984395749603</v>
      </c>
      <c r="M237" s="675">
        <f t="shared" si="84"/>
        <v>1867.5940999212596</v>
      </c>
      <c r="N237" s="675">
        <f t="shared" si="84"/>
        <v>1299.8862811863737</v>
      </c>
      <c r="O237" s="675">
        <f t="shared" si="84"/>
        <v>1534.2474369438933</v>
      </c>
      <c r="P237" s="675">
        <f t="shared" si="84"/>
        <v>1059.5922067992017</v>
      </c>
      <c r="Q237" s="675">
        <f t="shared" si="84"/>
        <v>1890</v>
      </c>
      <c r="Y237" t="s">
        <v>899</v>
      </c>
      <c r="Z237">
        <v>0</v>
      </c>
      <c r="AA237">
        <v>78</v>
      </c>
      <c r="AB237">
        <v>19</v>
      </c>
      <c r="AC237">
        <v>0</v>
      </c>
      <c r="AE237" s="186"/>
      <c r="AF237" s="186"/>
      <c r="AG237" s="186"/>
      <c r="AH237" s="186"/>
      <c r="AI237" s="186"/>
      <c r="AJ237" s="186"/>
      <c r="AK237" s="186"/>
      <c r="AL237" s="186"/>
      <c r="AM237" s="186"/>
      <c r="AN237" s="186"/>
      <c r="AO237" s="186"/>
      <c r="AP237" s="186"/>
      <c r="AQ237" s="186"/>
      <c r="AR237" s="186"/>
      <c r="AS237" s="186"/>
      <c r="AT237" s="186"/>
      <c r="AU237" s="186"/>
      <c r="AV237" s="186"/>
      <c r="AW237" s="186"/>
      <c r="AX237" s="16"/>
      <c r="AY237" s="8"/>
      <c r="AZ237" s="8"/>
      <c r="BA237" s="8"/>
    </row>
    <row r="238" spans="1:53" ht="14.5" outlineLevel="1" x14ac:dyDescent="0.35">
      <c r="A238" s="6"/>
      <c r="B238" s="7"/>
      <c r="C238" s="17"/>
      <c r="D238" s="17"/>
      <c r="E238" s="17"/>
      <c r="F238" s="26"/>
      <c r="G238" s="26" t="str">
        <f t="shared" si="69"/>
        <v>YYLWNwd</v>
      </c>
      <c r="H238" s="675">
        <f t="shared" ref="H238:Q238" si="85">IFERROR(VLOOKUP($M178,$Y$164:$Z$176,2,FALSE)*H$220*(1+H$221*INDEX($AC$165:$AO$176,MATCH($L178,$AB$165:$AB$176,0),MATCH($M178,_xlfn.ANCHORARRAY($AC$164),0))),0)</f>
        <v>1800</v>
      </c>
      <c r="I238" s="675">
        <f t="shared" si="85"/>
        <v>2570.2401421709947</v>
      </c>
      <c r="J238" s="675">
        <f t="shared" si="85"/>
        <v>2140.8179255278474</v>
      </c>
      <c r="K238" s="675">
        <f t="shared" si="85"/>
        <v>2291.1293753864516</v>
      </c>
      <c r="L238" s="675">
        <f t="shared" si="85"/>
        <v>1782.6326239755711</v>
      </c>
      <c r="M238" s="675">
        <f t="shared" si="85"/>
        <v>1800.0906987192861</v>
      </c>
      <c r="N238" s="675">
        <f t="shared" si="85"/>
        <v>1268.1817377428038</v>
      </c>
      <c r="O238" s="675">
        <f t="shared" si="85"/>
        <v>1496.8267677501399</v>
      </c>
      <c r="P238" s="675">
        <f t="shared" si="85"/>
        <v>1046.5108215300759</v>
      </c>
      <c r="Q238" s="675">
        <f t="shared" si="85"/>
        <v>1800</v>
      </c>
      <c r="Y238" t="s">
        <v>41</v>
      </c>
      <c r="Z238">
        <v>18</v>
      </c>
      <c r="AA238">
        <v>78</v>
      </c>
      <c r="AB238">
        <v>25</v>
      </c>
      <c r="AC238">
        <v>0</v>
      </c>
      <c r="AE238" s="186"/>
      <c r="AF238" s="186"/>
      <c r="AG238" s="186"/>
      <c r="AH238" s="186"/>
      <c r="AI238" s="186"/>
      <c r="AJ238" s="186"/>
      <c r="AK238" s="186"/>
      <c r="AL238" s="186"/>
      <c r="AM238" s="186"/>
      <c r="AN238" s="186"/>
      <c r="AO238" s="186"/>
      <c r="AP238" s="186"/>
      <c r="AQ238" s="186"/>
      <c r="AR238" s="186"/>
      <c r="AS238" s="186"/>
      <c r="AT238" s="186"/>
      <c r="AU238" s="186"/>
      <c r="AV238" s="186"/>
      <c r="AW238" s="186"/>
      <c r="AX238" s="16"/>
      <c r="AY238" s="8"/>
      <c r="AZ238" s="8"/>
      <c r="BA238" s="8"/>
    </row>
    <row r="239" spans="1:53" ht="14.5" outlineLevel="1" x14ac:dyDescent="0.35">
      <c r="A239" s="6"/>
      <c r="B239" s="7"/>
      <c r="C239" s="17"/>
      <c r="D239" s="17"/>
      <c r="E239" s="17"/>
      <c r="F239" s="26"/>
      <c r="G239" s="26" t="str">
        <f t="shared" si="69"/>
        <v>YYWLWz</v>
      </c>
      <c r="H239" s="675">
        <f t="shared" ref="H239:Q239" si="86">IFERROR(VLOOKUP($M179,$Y$164:$Z$176,2,FALSE)*H$220*(1+H$221*INDEX($AC$165:$AO$176,MATCH($L179,$AB$165:$AB$176,0),MATCH($M179,_xlfn.ANCHORARRAY($AC$164),0))),0)</f>
        <v>1000</v>
      </c>
      <c r="I239" s="675">
        <f t="shared" si="86"/>
        <v>1427.911190094997</v>
      </c>
      <c r="J239" s="675">
        <f t="shared" si="86"/>
        <v>1189.3432919599152</v>
      </c>
      <c r="K239" s="675">
        <f t="shared" si="86"/>
        <v>1272.849652992473</v>
      </c>
      <c r="L239" s="675">
        <f t="shared" si="86"/>
        <v>990.35145776420609</v>
      </c>
      <c r="M239" s="675">
        <f t="shared" si="86"/>
        <v>1000.0503881773813</v>
      </c>
      <c r="N239" s="675">
        <f t="shared" si="86"/>
        <v>704.54540985711321</v>
      </c>
      <c r="O239" s="675">
        <f t="shared" si="86"/>
        <v>831.57042652785549</v>
      </c>
      <c r="P239" s="675">
        <f t="shared" si="86"/>
        <v>581.39490085004218</v>
      </c>
      <c r="Q239" s="675">
        <f t="shared" si="86"/>
        <v>1000</v>
      </c>
      <c r="Y239" t="s">
        <v>903</v>
      </c>
      <c r="Z239">
        <v>18</v>
      </c>
      <c r="AA239">
        <v>78</v>
      </c>
      <c r="AB239">
        <v>25</v>
      </c>
      <c r="AC239">
        <v>0</v>
      </c>
      <c r="AE239" s="186"/>
      <c r="AF239" s="186"/>
      <c r="AG239" s="186"/>
      <c r="AH239" s="186"/>
      <c r="AI239" s="186"/>
      <c r="AJ239" s="186"/>
      <c r="AK239" s="186"/>
      <c r="AL239" s="186"/>
      <c r="AM239" s="186"/>
      <c r="AN239" s="186"/>
      <c r="AO239" s="186"/>
      <c r="AP239" s="186"/>
      <c r="AQ239" s="186"/>
      <c r="AR239" s="186"/>
      <c r="AS239" s="186"/>
      <c r="AT239" s="186"/>
      <c r="AU239" s="186"/>
      <c r="AV239" s="186"/>
      <c r="AW239" s="186"/>
      <c r="AX239" s="16"/>
      <c r="AY239" s="8"/>
      <c r="AZ239" s="8"/>
      <c r="BA239" s="8"/>
    </row>
    <row r="240" spans="1:53" ht="14.5" outlineLevel="1" x14ac:dyDescent="0.35">
      <c r="A240" s="6"/>
      <c r="B240" s="7"/>
      <c r="C240" s="17"/>
      <c r="D240" s="17"/>
      <c r="E240" s="17"/>
      <c r="F240" s="26"/>
      <c r="G240" s="26" t="str">
        <f t="shared" si="69"/>
        <v>YYWLWzd</v>
      </c>
      <c r="H240" s="675">
        <f t="shared" ref="H240:Q240" si="87">IFERROR(VLOOKUP($M180,$Y$164:$Z$176,2,FALSE)*H$220*(1+H$221*INDEX($AC$165:$AO$176,MATCH($L180,$AB$165:$AB$176,0),MATCH($M180,_xlfn.ANCHORARRAY($AC$164),0))),0)</f>
        <v>1000</v>
      </c>
      <c r="I240" s="675">
        <f t="shared" si="87"/>
        <v>1427.911190094997</v>
      </c>
      <c r="J240" s="675">
        <f t="shared" si="87"/>
        <v>1189.3432919599152</v>
      </c>
      <c r="K240" s="675">
        <f t="shared" si="87"/>
        <v>1272.849652992473</v>
      </c>
      <c r="L240" s="675">
        <f t="shared" si="87"/>
        <v>990.35145776420609</v>
      </c>
      <c r="M240" s="675">
        <f t="shared" si="87"/>
        <v>1000.0503881773813</v>
      </c>
      <c r="N240" s="675">
        <f t="shared" si="87"/>
        <v>704.54540985711321</v>
      </c>
      <c r="O240" s="675">
        <f t="shared" si="87"/>
        <v>831.57042652785549</v>
      </c>
      <c r="P240" s="675">
        <f t="shared" si="87"/>
        <v>581.39490085004218</v>
      </c>
      <c r="Q240" s="675">
        <f t="shared" si="87"/>
        <v>1000</v>
      </c>
      <c r="Y240" t="s">
        <v>49</v>
      </c>
      <c r="Z240">
        <v>18</v>
      </c>
      <c r="AA240">
        <v>78</v>
      </c>
      <c r="AB240">
        <v>25</v>
      </c>
      <c r="AC240">
        <v>0</v>
      </c>
      <c r="AE240" s="186"/>
      <c r="AF240" s="186"/>
      <c r="AG240" s="186"/>
      <c r="AH240" s="186"/>
      <c r="AI240" s="186"/>
      <c r="AJ240" s="186"/>
      <c r="AK240" s="186"/>
      <c r="AL240" s="186"/>
      <c r="AM240" s="186"/>
      <c r="AN240" s="186"/>
      <c r="AO240" s="186"/>
      <c r="AP240" s="186"/>
      <c r="AQ240" s="186"/>
      <c r="AR240" s="186"/>
      <c r="AS240" s="186"/>
      <c r="AT240" s="186"/>
      <c r="AU240" s="186"/>
      <c r="AV240" s="186"/>
      <c r="AW240" s="186"/>
      <c r="AX240" s="16"/>
      <c r="AY240" s="8"/>
      <c r="AZ240" s="8"/>
      <c r="BA240" s="8"/>
    </row>
    <row r="241" spans="1:53" ht="14.5" outlineLevel="1" x14ac:dyDescent="0.35">
      <c r="A241" s="6"/>
      <c r="B241" s="7"/>
      <c r="C241" s="17"/>
      <c r="D241" s="17"/>
      <c r="E241" s="17"/>
      <c r="F241" s="26"/>
      <c r="G241" s="26" t="str">
        <f t="shared" si="69"/>
        <v>YYNWLw</v>
      </c>
      <c r="H241" s="675">
        <f t="shared" ref="H241:Q241" si="88">IFERROR(VLOOKUP($M181,$Y$164:$Z$176,2,FALSE)*H$220*(1+H$221*INDEX($AC$165:$AO$176,MATCH($L181,$AB$165:$AB$176,0),MATCH($M181,_xlfn.ANCHORARRAY($AC$164),0))),0)</f>
        <v>2160</v>
      </c>
      <c r="I241" s="675">
        <f t="shared" si="88"/>
        <v>3084.2881706051935</v>
      </c>
      <c r="J241" s="675">
        <f t="shared" si="88"/>
        <v>2461.9406143570241</v>
      </c>
      <c r="K241" s="675">
        <f t="shared" si="88"/>
        <v>2634.7987816944192</v>
      </c>
      <c r="L241" s="675">
        <f t="shared" si="88"/>
        <v>1960.8958863731284</v>
      </c>
      <c r="M241" s="675">
        <f t="shared" si="88"/>
        <v>2070.1043035271787</v>
      </c>
      <c r="N241" s="675">
        <f t="shared" si="88"/>
        <v>1394.9999115170842</v>
      </c>
      <c r="O241" s="675">
        <f t="shared" si="88"/>
        <v>1646.5094445251541</v>
      </c>
      <c r="P241" s="675">
        <f t="shared" si="88"/>
        <v>1098.8363626065798</v>
      </c>
      <c r="Q241" s="675">
        <f t="shared" si="88"/>
        <v>2160</v>
      </c>
      <c r="Y241" t="s">
        <v>902</v>
      </c>
      <c r="Z241">
        <v>18</v>
      </c>
      <c r="AA241">
        <v>78</v>
      </c>
      <c r="AB241">
        <v>25</v>
      </c>
      <c r="AC241">
        <v>0</v>
      </c>
      <c r="AE241" s="186"/>
      <c r="AF241" s="186"/>
      <c r="AG241" s="186"/>
      <c r="AH241" s="186"/>
      <c r="AI241" s="186"/>
      <c r="AJ241" s="186"/>
      <c r="AK241" s="186"/>
      <c r="AL241" s="186"/>
      <c r="AM241" s="186"/>
      <c r="AN241" s="186"/>
      <c r="AO241" s="186"/>
      <c r="AP241" s="186"/>
      <c r="AQ241" s="186"/>
      <c r="AR241" s="186"/>
      <c r="AS241" s="186"/>
      <c r="AT241" s="186"/>
      <c r="AU241" s="186"/>
      <c r="AV241" s="186"/>
      <c r="AW241" s="186"/>
      <c r="AX241" s="16"/>
      <c r="AY241" s="8"/>
      <c r="AZ241" s="8"/>
      <c r="BA241" s="8"/>
    </row>
    <row r="242" spans="1:53" ht="14.5" outlineLevel="1" x14ac:dyDescent="0.35">
      <c r="A242" s="6"/>
      <c r="B242" s="7"/>
      <c r="C242" s="17"/>
      <c r="D242" s="17"/>
      <c r="E242" s="17"/>
      <c r="F242" s="26"/>
      <c r="G242" s="26" t="str">
        <f t="shared" si="69"/>
        <v>YYNWLwd</v>
      </c>
      <c r="H242" s="675">
        <f t="shared" ref="H242:Q242" si="89">IFERROR(VLOOKUP($M182,$Y$164:$Z$176,2,FALSE)*H$220*(1+H$221*INDEX($AC$165:$AO$176,MATCH($L182,$AB$165:$AB$176,0),MATCH($M182,_xlfn.ANCHORARRAY($AC$164),0))),0)</f>
        <v>2160</v>
      </c>
      <c r="I242" s="675">
        <f t="shared" si="89"/>
        <v>3084.2881706051935</v>
      </c>
      <c r="J242" s="675">
        <f t="shared" si="89"/>
        <v>2461.9406143570241</v>
      </c>
      <c r="K242" s="675">
        <f t="shared" si="89"/>
        <v>2634.7987816944192</v>
      </c>
      <c r="L242" s="675">
        <f t="shared" si="89"/>
        <v>1960.8958863731284</v>
      </c>
      <c r="M242" s="675">
        <f t="shared" si="89"/>
        <v>2070.1043035271787</v>
      </c>
      <c r="N242" s="675">
        <f t="shared" si="89"/>
        <v>1394.9999115170842</v>
      </c>
      <c r="O242" s="675">
        <f t="shared" si="89"/>
        <v>1646.5094445251541</v>
      </c>
      <c r="P242" s="675">
        <f t="shared" si="89"/>
        <v>1098.8363626065798</v>
      </c>
      <c r="Q242" s="675">
        <f t="shared" si="89"/>
        <v>2160</v>
      </c>
      <c r="AE242" s="186"/>
      <c r="AF242" s="186"/>
      <c r="AG242" s="186"/>
      <c r="AH242" s="186"/>
      <c r="AI242" s="186"/>
      <c r="AJ242" s="186"/>
      <c r="AK242" s="186"/>
      <c r="AL242" s="186"/>
      <c r="AM242" s="186"/>
      <c r="AN242" s="186"/>
      <c r="AO242" s="186"/>
      <c r="AP242" s="186"/>
      <c r="AQ242" s="186"/>
      <c r="AR242" s="186"/>
      <c r="AS242" s="186"/>
      <c r="AT242" s="186"/>
      <c r="AU242" s="186"/>
      <c r="AV242" s="186"/>
      <c r="AW242" s="186"/>
      <c r="AX242" s="16"/>
      <c r="AY242" s="8"/>
      <c r="AZ242" s="8"/>
      <c r="BA242" s="8"/>
    </row>
    <row r="243" spans="1:53" ht="14.5" outlineLevel="1" x14ac:dyDescent="0.35">
      <c r="A243" s="6"/>
      <c r="B243" s="7"/>
      <c r="C243" s="17"/>
      <c r="D243" s="17"/>
      <c r="E243" s="17"/>
      <c r="F243" s="26"/>
      <c r="G243" s="26" t="str">
        <f t="shared" si="69"/>
        <v>AYAA2A1w</v>
      </c>
      <c r="H243" s="675">
        <f t="shared" ref="H243:Q243" si="90">IFERROR(VLOOKUP($M183,$Y$164:$Z$176,2,FALSE)*H$220*(1+H$221*INDEX($AC$165:$AO$176,MATCH($L183,$AB$165:$AB$176,0),MATCH($M183,_xlfn.ANCHORARRAY($AC$164),0))),0)</f>
        <v>2070</v>
      </c>
      <c r="I243" s="675">
        <f t="shared" si="90"/>
        <v>2955.7761634966437</v>
      </c>
      <c r="J243" s="675">
        <f t="shared" si="90"/>
        <v>2381.6599421497303</v>
      </c>
      <c r="K243" s="675">
        <f t="shared" si="90"/>
        <v>2548.8814301174275</v>
      </c>
      <c r="L243" s="675">
        <f t="shared" si="90"/>
        <v>1916.3300707737387</v>
      </c>
      <c r="M243" s="675">
        <f t="shared" si="90"/>
        <v>2002.6009023252059</v>
      </c>
      <c r="N243" s="675">
        <f t="shared" si="90"/>
        <v>1363.2953680735141</v>
      </c>
      <c r="O243" s="675">
        <f t="shared" si="90"/>
        <v>1609.0887753314003</v>
      </c>
      <c r="P243" s="675">
        <f t="shared" si="90"/>
        <v>1085.7549773374537</v>
      </c>
      <c r="Q243" s="675">
        <f t="shared" si="90"/>
        <v>2070</v>
      </c>
      <c r="AE243" s="186"/>
      <c r="AF243" s="186"/>
      <c r="AG243" s="186"/>
      <c r="AH243" s="186"/>
      <c r="AI243" s="186"/>
      <c r="AJ243" s="186"/>
      <c r="AK243" s="186"/>
      <c r="AL243" s="186"/>
      <c r="AM243" s="186"/>
      <c r="AN243" s="186"/>
      <c r="AO243" s="186"/>
      <c r="AP243" s="186"/>
      <c r="AQ243" s="186"/>
      <c r="AR243" s="186"/>
      <c r="AS243" s="186"/>
      <c r="AT243" s="186"/>
      <c r="AU243" s="186"/>
      <c r="AV243" s="186"/>
      <c r="AW243" s="186"/>
      <c r="AX243" s="16"/>
      <c r="AY243" s="8"/>
      <c r="AZ243" s="8"/>
      <c r="BA243" s="8"/>
    </row>
    <row r="244" spans="1:53" ht="14.5" outlineLevel="1" x14ac:dyDescent="0.35">
      <c r="A244" s="6"/>
      <c r="B244" s="7"/>
      <c r="C244" s="17"/>
      <c r="D244" s="17"/>
      <c r="E244" s="17"/>
      <c r="F244" s="26"/>
      <c r="G244" s="26" t="str">
        <f t="shared" si="69"/>
        <v>AYAA2A1wd</v>
      </c>
      <c r="H244" s="675">
        <f t="shared" ref="H244:Q244" si="91">IFERROR(VLOOKUP($M184,$Y$164:$Z$176,2,FALSE)*H$220*(1+H$221*INDEX($AC$165:$AO$176,MATCH($L184,$AB$165:$AB$176,0),MATCH($M184,_xlfn.ANCHORARRAY($AC$164),0))),0)</f>
        <v>2070</v>
      </c>
      <c r="I244" s="675">
        <f t="shared" si="91"/>
        <v>2955.7761634966437</v>
      </c>
      <c r="J244" s="675">
        <f t="shared" si="91"/>
        <v>2381.6599421497303</v>
      </c>
      <c r="K244" s="675">
        <f t="shared" si="91"/>
        <v>2548.8814301174275</v>
      </c>
      <c r="L244" s="675">
        <f t="shared" si="91"/>
        <v>1916.3300707737387</v>
      </c>
      <c r="M244" s="675">
        <f t="shared" si="91"/>
        <v>2002.6009023252059</v>
      </c>
      <c r="N244" s="675">
        <f t="shared" si="91"/>
        <v>1363.2953680735141</v>
      </c>
      <c r="O244" s="675">
        <f t="shared" si="91"/>
        <v>1609.0887753314003</v>
      </c>
      <c r="P244" s="675">
        <f t="shared" si="91"/>
        <v>1085.7549773374537</v>
      </c>
      <c r="Q244" s="675">
        <f t="shared" si="91"/>
        <v>2070</v>
      </c>
      <c r="AE244" s="186"/>
      <c r="AF244" s="186"/>
      <c r="AG244" s="186"/>
      <c r="AH244" s="186"/>
      <c r="AI244" s="186"/>
      <c r="AJ244" s="186"/>
      <c r="AK244" s="186"/>
      <c r="AL244" s="186"/>
      <c r="AM244" s="186"/>
      <c r="AN244" s="186"/>
      <c r="AO244" s="186"/>
      <c r="AP244" s="186"/>
      <c r="AQ244" s="186"/>
      <c r="AR244" s="186"/>
      <c r="AS244" s="186"/>
      <c r="AT244" s="186"/>
      <c r="AU244" s="186"/>
      <c r="AV244" s="186"/>
      <c r="AW244" s="186"/>
      <c r="AX244" s="16"/>
      <c r="AY244" s="8"/>
      <c r="AZ244" s="8"/>
      <c r="BA244" s="8"/>
    </row>
    <row r="245" spans="1:53" ht="14.5" outlineLevel="1" x14ac:dyDescent="0.35">
      <c r="A245" s="6"/>
      <c r="B245" s="7"/>
      <c r="C245" s="17"/>
      <c r="D245" s="17"/>
      <c r="E245" s="17"/>
      <c r="F245" s="26"/>
      <c r="G245" s="26" t="str">
        <f t="shared" si="69"/>
        <v>AAWA2A1a</v>
      </c>
      <c r="H245" s="675">
        <f t="shared" ref="H245:Q245" si="92">IFERROR(VLOOKUP($M185,$Y$164:$Z$176,2,FALSE)*H$220*(1+H$221*INDEX($AC$165:$AO$176,MATCH($L185,$AB$165:$AB$176,0),MATCH($M185,_xlfn.ANCHORARRAY($AC$164),0))),0)</f>
        <v>0</v>
      </c>
      <c r="I245" s="675">
        <f t="shared" si="92"/>
        <v>0</v>
      </c>
      <c r="J245" s="675">
        <f t="shared" si="92"/>
        <v>0</v>
      </c>
      <c r="K245" s="675">
        <f t="shared" si="92"/>
        <v>0</v>
      </c>
      <c r="L245" s="675">
        <f t="shared" si="92"/>
        <v>0</v>
      </c>
      <c r="M245" s="675">
        <f t="shared" si="92"/>
        <v>0</v>
      </c>
      <c r="N245" s="675">
        <f t="shared" si="92"/>
        <v>0</v>
      </c>
      <c r="O245" s="675">
        <f t="shared" si="92"/>
        <v>0</v>
      </c>
      <c r="P245" s="675">
        <f t="shared" si="92"/>
        <v>0</v>
      </c>
      <c r="Q245" s="675">
        <f t="shared" si="92"/>
        <v>0</v>
      </c>
      <c r="AE245" s="186"/>
      <c r="AF245" s="186"/>
      <c r="AG245" s="186"/>
      <c r="AH245" s="186"/>
      <c r="AI245" s="186"/>
      <c r="AJ245" s="186"/>
      <c r="AK245" s="186"/>
      <c r="AL245" s="186"/>
      <c r="AM245" s="186"/>
      <c r="AN245" s="186"/>
      <c r="AO245" s="186"/>
      <c r="AP245" s="186"/>
      <c r="AQ245" s="186"/>
      <c r="AR245" s="186"/>
      <c r="AS245" s="186"/>
      <c r="AT245" s="186"/>
      <c r="AU245" s="186"/>
      <c r="AV245" s="186"/>
      <c r="AW245" s="186"/>
      <c r="AX245" s="16"/>
      <c r="AY245" s="8"/>
      <c r="AZ245" s="8"/>
      <c r="BA245" s="8"/>
    </row>
    <row r="246" spans="1:53" ht="14.5" outlineLevel="1" x14ac:dyDescent="0.35">
      <c r="A246" s="6"/>
      <c r="B246" s="7"/>
      <c r="C246" s="17"/>
      <c r="D246" s="17"/>
      <c r="E246" s="17"/>
      <c r="F246" s="26"/>
      <c r="G246" s="26" t="str">
        <f t="shared" si="69"/>
        <v>AAAWA1a</v>
      </c>
      <c r="H246" s="675">
        <f t="shared" ref="H246:Q246" si="93">IFERROR(VLOOKUP($M186,$Y$164:$Z$176,2,FALSE)*H$220*(1+H$221*INDEX($AC$165:$AO$176,MATCH($L186,$AB$165:$AB$176,0),MATCH($M186,_xlfn.ANCHORARRAY($AC$164),0))),0)</f>
        <v>0</v>
      </c>
      <c r="I246" s="675">
        <f t="shared" si="93"/>
        <v>0</v>
      </c>
      <c r="J246" s="675">
        <f t="shared" si="93"/>
        <v>0</v>
      </c>
      <c r="K246" s="675">
        <f t="shared" si="93"/>
        <v>0</v>
      </c>
      <c r="L246" s="675">
        <f t="shared" si="93"/>
        <v>0</v>
      </c>
      <c r="M246" s="675">
        <f t="shared" si="93"/>
        <v>0</v>
      </c>
      <c r="N246" s="675">
        <f t="shared" si="93"/>
        <v>0</v>
      </c>
      <c r="O246" s="675">
        <f t="shared" si="93"/>
        <v>0</v>
      </c>
      <c r="P246" s="675">
        <f t="shared" si="93"/>
        <v>0</v>
      </c>
      <c r="Q246" s="675">
        <f t="shared" si="93"/>
        <v>0</v>
      </c>
      <c r="AE246" s="186"/>
      <c r="AF246" s="186"/>
      <c r="AG246" s="186"/>
      <c r="AH246" s="186"/>
      <c r="AI246" s="186"/>
      <c r="AJ246" s="186"/>
      <c r="AK246" s="186"/>
      <c r="AL246" s="186"/>
      <c r="AM246" s="186"/>
      <c r="AN246" s="186"/>
      <c r="AO246" s="186"/>
      <c r="AP246" s="186"/>
      <c r="AQ246" s="186"/>
      <c r="AR246" s="186"/>
      <c r="AS246" s="186"/>
      <c r="AT246" s="186"/>
      <c r="AU246" s="186"/>
      <c r="AV246" s="186"/>
      <c r="AW246" s="186"/>
      <c r="AX246" s="16"/>
      <c r="AY246" s="8"/>
      <c r="AZ246" s="8"/>
      <c r="BA246" s="8"/>
    </row>
    <row r="247" spans="1:53" ht="14.5" outlineLevel="1" x14ac:dyDescent="0.35">
      <c r="A247" s="6"/>
      <c r="B247" s="7"/>
      <c r="C247" s="17"/>
      <c r="D247" s="17"/>
      <c r="E247" s="17"/>
      <c r="F247" s="26"/>
      <c r="G247" s="26" t="str">
        <f t="shared" si="69"/>
        <v>YAAA2Wa</v>
      </c>
      <c r="H247" s="675">
        <f t="shared" ref="H247:Q247" si="94">IFERROR(VLOOKUP($M187,$Y$164:$Z$176,2,FALSE)*H$220*(1+H$221*INDEX($AC$165:$AO$176,MATCH($L187,$AB$165:$AB$176,0),MATCH($M187,_xlfn.ANCHORARRAY($AC$164),0))),0)</f>
        <v>0</v>
      </c>
      <c r="I247" s="675">
        <f t="shared" si="94"/>
        <v>0</v>
      </c>
      <c r="J247" s="675">
        <f t="shared" si="94"/>
        <v>0</v>
      </c>
      <c r="K247" s="675">
        <f t="shared" si="94"/>
        <v>0</v>
      </c>
      <c r="L247" s="675">
        <f t="shared" si="94"/>
        <v>0</v>
      </c>
      <c r="M247" s="675">
        <f t="shared" si="94"/>
        <v>0</v>
      </c>
      <c r="N247" s="675">
        <f t="shared" si="94"/>
        <v>0</v>
      </c>
      <c r="O247" s="675">
        <f t="shared" si="94"/>
        <v>0</v>
      </c>
      <c r="P247" s="675">
        <f t="shared" si="94"/>
        <v>0</v>
      </c>
      <c r="Q247" s="675">
        <f t="shared" si="94"/>
        <v>0</v>
      </c>
      <c r="AE247" s="186"/>
      <c r="AF247" s="186"/>
      <c r="AG247" s="186"/>
      <c r="AH247" s="186"/>
      <c r="AI247" s="186"/>
      <c r="AJ247" s="186"/>
      <c r="AK247" s="186"/>
      <c r="AL247" s="186"/>
      <c r="AM247" s="186"/>
      <c r="AN247" s="186"/>
      <c r="AO247" s="186"/>
      <c r="AP247" s="186"/>
      <c r="AQ247" s="186"/>
      <c r="AR247" s="186"/>
      <c r="AS247" s="186"/>
      <c r="AT247" s="186"/>
      <c r="AU247" s="186"/>
      <c r="AV247" s="186"/>
      <c r="AW247" s="186"/>
      <c r="AX247" s="16"/>
      <c r="AY247" s="8"/>
      <c r="AZ247" s="8"/>
      <c r="BA247" s="8"/>
    </row>
    <row r="248" spans="1:53" ht="14.5" outlineLevel="1" x14ac:dyDescent="0.35">
      <c r="A248" s="6"/>
      <c r="B248" s="7"/>
      <c r="C248" s="17"/>
      <c r="D248" s="17"/>
      <c r="E248" s="17"/>
      <c r="F248" s="26"/>
      <c r="G248" s="26" t="str">
        <f t="shared" si="69"/>
        <v>AYAWA1w</v>
      </c>
      <c r="H248" s="675">
        <f t="shared" ref="H248:Q248" si="95">IFERROR(VLOOKUP($M188,$Y$164:$Z$176,2,FALSE)*H$220*(1+H$221*INDEX($AC$165:$AO$176,MATCH($L188,$AB$165:$AB$176,0),MATCH($M188,_xlfn.ANCHORARRAY($AC$164),0))),0)</f>
        <v>2070</v>
      </c>
      <c r="I248" s="675">
        <f t="shared" si="95"/>
        <v>2955.7761634966437</v>
      </c>
      <c r="J248" s="675">
        <f t="shared" si="95"/>
        <v>2381.6599421497303</v>
      </c>
      <c r="K248" s="675">
        <f t="shared" si="95"/>
        <v>2548.8814301174275</v>
      </c>
      <c r="L248" s="675">
        <f t="shared" si="95"/>
        <v>1916.3300707737387</v>
      </c>
      <c r="M248" s="675">
        <f t="shared" si="95"/>
        <v>2002.6009023252059</v>
      </c>
      <c r="N248" s="675">
        <f t="shared" si="95"/>
        <v>1363.2953680735141</v>
      </c>
      <c r="O248" s="675">
        <f t="shared" si="95"/>
        <v>1609.0887753314003</v>
      </c>
      <c r="P248" s="675">
        <f t="shared" si="95"/>
        <v>1085.7549773374537</v>
      </c>
      <c r="Q248" s="675">
        <f t="shared" si="95"/>
        <v>2070</v>
      </c>
      <c r="AE248" s="186"/>
      <c r="AF248" s="186"/>
      <c r="AG248" s="186"/>
      <c r="AH248" s="186"/>
      <c r="AI248" s="186"/>
      <c r="AJ248" s="186"/>
      <c r="AK248" s="186"/>
      <c r="AL248" s="186"/>
      <c r="AM248" s="186"/>
      <c r="AN248" s="186"/>
      <c r="AO248" s="186"/>
      <c r="AP248" s="186"/>
      <c r="AQ248" s="186"/>
      <c r="AR248" s="186"/>
      <c r="AS248" s="186"/>
      <c r="AT248" s="186"/>
      <c r="AU248" s="186"/>
      <c r="AV248" s="186"/>
      <c r="AW248" s="186"/>
      <c r="AX248" s="16"/>
      <c r="AY248" s="8"/>
      <c r="AZ248" s="8"/>
      <c r="BA248" s="8"/>
    </row>
    <row r="249" spans="1:53" ht="14.5" outlineLevel="1" x14ac:dyDescent="0.35">
      <c r="A249" s="6"/>
      <c r="B249" s="7"/>
      <c r="C249" s="17"/>
      <c r="D249" s="17"/>
      <c r="E249" s="17"/>
      <c r="F249" s="26"/>
      <c r="G249" s="26" t="str">
        <f t="shared" si="69"/>
        <v>AYAWA1wd</v>
      </c>
      <c r="H249" s="675">
        <f t="shared" ref="H249:Q249" si="96">IFERROR(VLOOKUP($M189,$Y$164:$Z$176,2,FALSE)*H$220*(1+H$221*INDEX($AC$165:$AO$176,MATCH($L189,$AB$165:$AB$176,0),MATCH($M189,_xlfn.ANCHORARRAY($AC$164),0))),0)</f>
        <v>2070</v>
      </c>
      <c r="I249" s="675">
        <f t="shared" si="96"/>
        <v>2955.7761634966437</v>
      </c>
      <c r="J249" s="675">
        <f t="shared" si="96"/>
        <v>2381.6599421497303</v>
      </c>
      <c r="K249" s="675">
        <f t="shared" si="96"/>
        <v>2548.8814301174275</v>
      </c>
      <c r="L249" s="675">
        <f t="shared" si="96"/>
        <v>1916.3300707737387</v>
      </c>
      <c r="M249" s="675">
        <f t="shared" si="96"/>
        <v>2002.6009023252059</v>
      </c>
      <c r="N249" s="675">
        <f t="shared" si="96"/>
        <v>1363.2953680735141</v>
      </c>
      <c r="O249" s="675">
        <f t="shared" si="96"/>
        <v>1609.0887753314003</v>
      </c>
      <c r="P249" s="675">
        <f t="shared" si="96"/>
        <v>1085.7549773374537</v>
      </c>
      <c r="Q249" s="675">
        <f t="shared" si="96"/>
        <v>2070</v>
      </c>
      <c r="AE249" s="186"/>
      <c r="AF249" s="186"/>
      <c r="AG249" s="186"/>
      <c r="AH249" s="186"/>
      <c r="AI249" s="186"/>
      <c r="AJ249" s="186"/>
      <c r="AK249" s="186"/>
      <c r="AL249" s="186"/>
      <c r="AM249" s="186"/>
      <c r="AN249" s="186"/>
      <c r="AO249" s="186"/>
      <c r="AP249" s="186"/>
      <c r="AQ249" s="186"/>
      <c r="AR249" s="186"/>
      <c r="AS249" s="186"/>
      <c r="AT249" s="186"/>
      <c r="AU249" s="186"/>
      <c r="AV249" s="186"/>
      <c r="AW249" s="186"/>
      <c r="AX249" s="16"/>
      <c r="AY249" s="8"/>
      <c r="AZ249" s="8"/>
      <c r="BA249" s="8"/>
    </row>
    <row r="250" spans="1:53" ht="14.5" outlineLevel="1" x14ac:dyDescent="0.35">
      <c r="A250" s="6"/>
      <c r="B250" s="7"/>
      <c r="C250" s="17"/>
      <c r="D250" s="17"/>
      <c r="E250" s="17"/>
      <c r="F250" s="26"/>
      <c r="G250" s="26" t="str">
        <f t="shared" si="69"/>
        <v>YAWA2Wa</v>
      </c>
      <c r="H250" s="675">
        <f t="shared" ref="H250:Q250" si="97">IFERROR(VLOOKUP($M190,$Y$164:$Z$176,2,FALSE)*H$220*(1+H$221*INDEX($AC$165:$AO$176,MATCH($L190,$AB$165:$AB$176,0),MATCH($M190,_xlfn.ANCHORARRAY($AC$164),0))),0)</f>
        <v>0</v>
      </c>
      <c r="I250" s="675">
        <f t="shared" si="97"/>
        <v>0</v>
      </c>
      <c r="J250" s="675">
        <f t="shared" si="97"/>
        <v>0</v>
      </c>
      <c r="K250" s="675">
        <f t="shared" si="97"/>
        <v>0</v>
      </c>
      <c r="L250" s="675">
        <f t="shared" si="97"/>
        <v>0</v>
      </c>
      <c r="M250" s="675">
        <f t="shared" si="97"/>
        <v>0</v>
      </c>
      <c r="N250" s="675">
        <f t="shared" si="97"/>
        <v>0</v>
      </c>
      <c r="O250" s="675">
        <f t="shared" si="97"/>
        <v>0</v>
      </c>
      <c r="P250" s="675">
        <f t="shared" si="97"/>
        <v>0</v>
      </c>
      <c r="Q250" s="675">
        <f t="shared" si="97"/>
        <v>0</v>
      </c>
      <c r="AE250" s="186"/>
      <c r="AF250" s="186"/>
      <c r="AG250" s="186"/>
      <c r="AH250" s="186"/>
      <c r="AI250" s="186"/>
      <c r="AJ250" s="186"/>
      <c r="AK250" s="186"/>
      <c r="AL250" s="186"/>
      <c r="AM250" s="186"/>
      <c r="AN250" s="186"/>
      <c r="AO250" s="186"/>
      <c r="AP250" s="186"/>
      <c r="AQ250" s="186"/>
      <c r="AR250" s="186"/>
      <c r="AS250" s="186"/>
      <c r="AT250" s="186"/>
      <c r="AU250" s="186"/>
      <c r="AV250" s="186"/>
      <c r="AW250" s="186"/>
      <c r="AX250" s="16"/>
      <c r="AY250" s="8"/>
      <c r="AZ250" s="8"/>
      <c r="BA250" s="8"/>
    </row>
    <row r="251" spans="1:53" ht="14.5" outlineLevel="1" x14ac:dyDescent="0.35">
      <c r="A251" s="6"/>
      <c r="B251" s="7"/>
      <c r="C251" s="17"/>
      <c r="D251" s="17"/>
      <c r="E251" s="17"/>
      <c r="F251" s="26"/>
      <c r="G251" s="26" t="str">
        <f t="shared" si="69"/>
        <v>YYAWWa</v>
      </c>
      <c r="H251" s="675">
        <f t="shared" ref="H251:Q251" si="98">IFERROR(VLOOKUP($M191,$Y$164:$Z$176,2,FALSE)*H$220*(1+H$221*INDEX($AC$165:$AO$176,MATCH($L191,$AB$165:$AB$176,0),MATCH($M191,_xlfn.ANCHORARRAY($AC$164),0))),0)</f>
        <v>0</v>
      </c>
      <c r="I251" s="675">
        <f t="shared" si="98"/>
        <v>0</v>
      </c>
      <c r="J251" s="675">
        <f t="shared" si="98"/>
        <v>0</v>
      </c>
      <c r="K251" s="675">
        <f t="shared" si="98"/>
        <v>0</v>
      </c>
      <c r="L251" s="675">
        <f t="shared" si="98"/>
        <v>0</v>
      </c>
      <c r="M251" s="675">
        <f t="shared" si="98"/>
        <v>0</v>
      </c>
      <c r="N251" s="675">
        <f t="shared" si="98"/>
        <v>0</v>
      </c>
      <c r="O251" s="675">
        <f t="shared" si="98"/>
        <v>0</v>
      </c>
      <c r="P251" s="675">
        <f t="shared" si="98"/>
        <v>0</v>
      </c>
      <c r="Q251" s="675">
        <f t="shared" si="98"/>
        <v>0</v>
      </c>
      <c r="AE251" s="186"/>
      <c r="AF251" s="186"/>
      <c r="AG251" s="186"/>
      <c r="AH251" s="186"/>
      <c r="AI251" s="186"/>
      <c r="AJ251" s="186"/>
      <c r="AK251" s="186"/>
      <c r="AL251" s="186"/>
      <c r="AM251" s="186"/>
      <c r="AN251" s="186"/>
      <c r="AO251" s="186"/>
      <c r="AP251" s="186"/>
      <c r="AQ251" s="186"/>
      <c r="AR251" s="186"/>
      <c r="AS251" s="186"/>
      <c r="AT251" s="186"/>
      <c r="AU251" s="186"/>
      <c r="AV251" s="186"/>
      <c r="AW251" s="186"/>
      <c r="AX251" s="16"/>
      <c r="AY251" s="8"/>
      <c r="AZ251" s="8"/>
      <c r="BA251" s="8"/>
    </row>
    <row r="252" spans="1:53" ht="14.5" outlineLevel="1" x14ac:dyDescent="0.35">
      <c r="A252" s="6"/>
      <c r="B252" s="7"/>
      <c r="C252" s="17"/>
      <c r="D252" s="17"/>
      <c r="E252" s="17"/>
      <c r="F252" s="26"/>
      <c r="G252" s="26" t="str">
        <f t="shared" si="69"/>
        <v>YYWA2Ww</v>
      </c>
      <c r="H252" s="675">
        <f t="shared" ref="H252:Q252" si="99">IFERROR(VLOOKUP($M192,$Y$164:$Z$176,2,FALSE)*H$220*(1+H$221*INDEX($AC$165:$AO$176,MATCH($L192,$AB$165:$AB$176,0),MATCH($M192,_xlfn.ANCHORARRAY($AC$164),0))),0)</f>
        <v>1800</v>
      </c>
      <c r="I252" s="675">
        <f t="shared" si="99"/>
        <v>2570.2401421709947</v>
      </c>
      <c r="J252" s="675">
        <f t="shared" si="99"/>
        <v>2140.8179255278474</v>
      </c>
      <c r="K252" s="675">
        <f t="shared" si="99"/>
        <v>2291.1293753864516</v>
      </c>
      <c r="L252" s="675">
        <f t="shared" si="99"/>
        <v>1782.6326239755711</v>
      </c>
      <c r="M252" s="675">
        <f t="shared" si="99"/>
        <v>1800.0906987192861</v>
      </c>
      <c r="N252" s="675">
        <f t="shared" si="99"/>
        <v>1268.1817377428038</v>
      </c>
      <c r="O252" s="675">
        <f t="shared" si="99"/>
        <v>1496.8267677501399</v>
      </c>
      <c r="P252" s="675">
        <f t="shared" si="99"/>
        <v>1046.5108215300759</v>
      </c>
      <c r="Q252" s="675">
        <f t="shared" si="99"/>
        <v>1800</v>
      </c>
      <c r="AE252" s="186"/>
      <c r="AF252" s="186"/>
      <c r="AG252" s="186"/>
      <c r="AH252" s="186"/>
      <c r="AI252" s="186"/>
      <c r="AJ252" s="186"/>
      <c r="AK252" s="186"/>
      <c r="AL252" s="186"/>
      <c r="AM252" s="186"/>
      <c r="AN252" s="186"/>
      <c r="AO252" s="186"/>
      <c r="AP252" s="186"/>
      <c r="AQ252" s="186"/>
      <c r="AR252" s="186"/>
      <c r="AS252" s="186"/>
      <c r="AT252" s="186"/>
      <c r="AU252" s="186"/>
      <c r="AV252" s="186"/>
      <c r="AW252" s="186"/>
      <c r="AX252" s="16"/>
      <c r="AY252" s="8"/>
      <c r="AZ252" s="8"/>
      <c r="BA252" s="8"/>
    </row>
    <row r="253" spans="1:53" ht="14.5" outlineLevel="1" x14ac:dyDescent="0.35">
      <c r="A253" s="6"/>
      <c r="B253" s="7"/>
      <c r="C253" s="17"/>
      <c r="D253" s="17"/>
      <c r="E253" s="17"/>
      <c r="F253" s="26"/>
      <c r="G253" s="26" t="str">
        <f t="shared" si="69"/>
        <v>YYWA2Wwd</v>
      </c>
      <c r="H253" s="675">
        <f t="shared" ref="H253:Q253" si="100">IFERROR(VLOOKUP($M193,$Y$164:$Z$176,2,FALSE)*H$220*(1+H$221*INDEX($AC$165:$AO$176,MATCH($L193,$AB$165:$AB$176,0),MATCH($M193,_xlfn.ANCHORARRAY($AC$164),0))),0)</f>
        <v>1800</v>
      </c>
      <c r="I253" s="675">
        <f t="shared" si="100"/>
        <v>2570.2401421709947</v>
      </c>
      <c r="J253" s="675">
        <f t="shared" si="100"/>
        <v>2140.8179255278474</v>
      </c>
      <c r="K253" s="675">
        <f t="shared" si="100"/>
        <v>2291.1293753864516</v>
      </c>
      <c r="L253" s="675">
        <f t="shared" si="100"/>
        <v>1782.6326239755711</v>
      </c>
      <c r="M253" s="675">
        <f t="shared" si="100"/>
        <v>1800.0906987192861</v>
      </c>
      <c r="N253" s="675">
        <f t="shared" si="100"/>
        <v>1268.1817377428038</v>
      </c>
      <c r="O253" s="675">
        <f t="shared" si="100"/>
        <v>1496.8267677501399</v>
      </c>
      <c r="P253" s="675">
        <f t="shared" si="100"/>
        <v>1046.5108215300759</v>
      </c>
      <c r="Q253" s="675">
        <f t="shared" si="100"/>
        <v>1800</v>
      </c>
      <c r="AE253" s="186"/>
      <c r="AF253" s="186"/>
      <c r="AG253" s="186"/>
      <c r="AH253" s="186"/>
      <c r="AI253" s="186"/>
      <c r="AJ253" s="186"/>
      <c r="AK253" s="186"/>
      <c r="AL253" s="186"/>
      <c r="AM253" s="186"/>
      <c r="AN253" s="186"/>
      <c r="AO253" s="186"/>
      <c r="AP253" s="186"/>
      <c r="AQ253" s="186"/>
      <c r="AR253" s="186"/>
      <c r="AS253" s="186"/>
      <c r="AT253" s="186"/>
      <c r="AU253" s="186"/>
      <c r="AV253" s="186"/>
      <c r="AW253" s="186"/>
      <c r="AX253" s="16"/>
      <c r="AY253" s="8"/>
      <c r="AZ253" s="8"/>
      <c r="BA253" s="8"/>
    </row>
    <row r="254" spans="1:53" ht="14.5" outlineLevel="1" x14ac:dyDescent="0.35">
      <c r="A254" s="6"/>
      <c r="B254" s="7"/>
      <c r="C254" s="17"/>
      <c r="D254" s="17"/>
      <c r="E254" s="17"/>
      <c r="F254" s="26"/>
      <c r="G254" s="26" t="str">
        <f t="shared" si="69"/>
        <v>YYWWA1w</v>
      </c>
      <c r="H254" s="675">
        <f t="shared" ref="H254:Q254" si="101">IFERROR(VLOOKUP($M194,$Y$164:$Z$176,2,FALSE)*H$220*(1+H$221*INDEX($AC$165:$AO$176,MATCH($L194,$AB$165:$AB$176,0),MATCH($M194,_xlfn.ANCHORARRAY($AC$164),0))),0)</f>
        <v>2070</v>
      </c>
      <c r="I254" s="675">
        <f t="shared" si="101"/>
        <v>2955.7761634966437</v>
      </c>
      <c r="J254" s="675">
        <f t="shared" si="101"/>
        <v>2381.6599421497303</v>
      </c>
      <c r="K254" s="675">
        <f t="shared" si="101"/>
        <v>2548.8814301174275</v>
      </c>
      <c r="L254" s="675">
        <f t="shared" si="101"/>
        <v>1916.3300707737387</v>
      </c>
      <c r="M254" s="675">
        <f t="shared" si="101"/>
        <v>2002.6009023252059</v>
      </c>
      <c r="N254" s="675">
        <f t="shared" si="101"/>
        <v>1363.2953680735141</v>
      </c>
      <c r="O254" s="675">
        <f t="shared" si="101"/>
        <v>1609.0887753314003</v>
      </c>
      <c r="P254" s="675">
        <f t="shared" si="101"/>
        <v>1085.7549773374537</v>
      </c>
      <c r="Q254" s="675">
        <f t="shared" si="101"/>
        <v>2070</v>
      </c>
      <c r="AE254" s="186"/>
      <c r="AF254" s="186"/>
      <c r="AG254" s="186"/>
      <c r="AH254" s="186"/>
      <c r="AI254" s="186"/>
      <c r="AJ254" s="186"/>
      <c r="AK254" s="186"/>
      <c r="AL254" s="186"/>
      <c r="AM254" s="186"/>
      <c r="AN254" s="186"/>
      <c r="AO254" s="186"/>
      <c r="AP254" s="186"/>
      <c r="AQ254" s="186"/>
      <c r="AR254" s="186"/>
      <c r="AS254" s="186"/>
      <c r="AT254" s="186"/>
      <c r="AU254" s="186"/>
      <c r="AV254" s="186"/>
      <c r="AW254" s="186"/>
      <c r="AX254" s="16"/>
      <c r="AY254" s="8"/>
      <c r="AZ254" s="8"/>
      <c r="BA254" s="8"/>
    </row>
    <row r="255" spans="1:53" ht="14.5" outlineLevel="1" x14ac:dyDescent="0.35">
      <c r="A255" s="6"/>
      <c r="B255" s="7"/>
      <c r="C255" s="17"/>
      <c r="D255" s="17"/>
      <c r="E255" s="17"/>
      <c r="F255" s="26"/>
      <c r="G255" s="26" t="str">
        <f t="shared" ref="G255:G276" si="102">_xlfn.CONCAT(H195:M195)</f>
        <v>YYWWA1wd</v>
      </c>
      <c r="H255" s="675">
        <f t="shared" ref="H255:Q255" si="103">IFERROR(VLOOKUP($M195,$Y$164:$Z$176,2,FALSE)*H$220*(1+H$221*INDEX($AC$165:$AO$176,MATCH($L195,$AB$165:$AB$176,0),MATCH($M195,_xlfn.ANCHORARRAY($AC$164),0))),0)</f>
        <v>2070</v>
      </c>
      <c r="I255" s="675">
        <f t="shared" si="103"/>
        <v>2955.7761634966437</v>
      </c>
      <c r="J255" s="675">
        <f t="shared" si="103"/>
        <v>2381.6599421497303</v>
      </c>
      <c r="K255" s="675">
        <f t="shared" si="103"/>
        <v>2548.8814301174275</v>
      </c>
      <c r="L255" s="675">
        <f t="shared" si="103"/>
        <v>1916.3300707737387</v>
      </c>
      <c r="M255" s="675">
        <f t="shared" si="103"/>
        <v>2002.6009023252059</v>
      </c>
      <c r="N255" s="675">
        <f t="shared" si="103"/>
        <v>1363.2953680735141</v>
      </c>
      <c r="O255" s="675">
        <f t="shared" si="103"/>
        <v>1609.0887753314003</v>
      </c>
      <c r="P255" s="675">
        <f t="shared" si="103"/>
        <v>1085.7549773374537</v>
      </c>
      <c r="Q255" s="675">
        <f t="shared" si="103"/>
        <v>2070</v>
      </c>
      <c r="AE255" s="186"/>
      <c r="AF255" s="186"/>
      <c r="AG255" s="186"/>
      <c r="AH255" s="186"/>
      <c r="AI255" s="186"/>
      <c r="AJ255" s="186"/>
      <c r="AK255" s="186"/>
      <c r="AL255" s="186"/>
      <c r="AM255" s="186"/>
      <c r="AN255" s="186"/>
      <c r="AO255" s="186"/>
      <c r="AP255" s="186"/>
      <c r="AQ255" s="186"/>
      <c r="AR255" s="186"/>
      <c r="AS255" s="186"/>
      <c r="AT255" s="186"/>
      <c r="AU255" s="186"/>
      <c r="AV255" s="186"/>
      <c r="AW255" s="186"/>
      <c r="AX255" s="16"/>
      <c r="AY255" s="8"/>
      <c r="AZ255" s="8"/>
      <c r="BA255" s="8"/>
    </row>
    <row r="256" spans="1:53" ht="14.5" outlineLevel="1" x14ac:dyDescent="0.35">
      <c r="A256" s="6"/>
      <c r="B256" s="7"/>
      <c r="C256" s="17"/>
      <c r="D256" s="17"/>
      <c r="E256" s="17"/>
      <c r="F256" s="26"/>
      <c r="G256" s="26" t="str">
        <f t="shared" si="102"/>
        <v>YYWWWw</v>
      </c>
      <c r="H256" s="675">
        <f t="shared" ref="H256:Q256" si="104">IFERROR(VLOOKUP($M196,$Y$164:$Z$176,2,FALSE)*H$220*(1+H$221*INDEX($AC$165:$AO$176,MATCH($L196,$AB$165:$AB$176,0),MATCH($M196,_xlfn.ANCHORARRAY($AC$164),0))),0)</f>
        <v>1800</v>
      </c>
      <c r="I256" s="675">
        <f t="shared" si="104"/>
        <v>2570.2401421709947</v>
      </c>
      <c r="J256" s="675">
        <f t="shared" si="104"/>
        <v>2140.8179255278474</v>
      </c>
      <c r="K256" s="675">
        <f t="shared" si="104"/>
        <v>2291.1293753864516</v>
      </c>
      <c r="L256" s="675">
        <f t="shared" si="104"/>
        <v>1782.6326239755711</v>
      </c>
      <c r="M256" s="675">
        <f t="shared" si="104"/>
        <v>1800.0906987192861</v>
      </c>
      <c r="N256" s="675">
        <f t="shared" si="104"/>
        <v>1268.1817377428038</v>
      </c>
      <c r="O256" s="675">
        <f t="shared" si="104"/>
        <v>1496.8267677501399</v>
      </c>
      <c r="P256" s="675">
        <f t="shared" si="104"/>
        <v>1046.5108215300759</v>
      </c>
      <c r="Q256" s="675">
        <f t="shared" si="104"/>
        <v>1800</v>
      </c>
      <c r="AE256" s="186"/>
      <c r="AF256" s="186"/>
      <c r="AG256" s="186"/>
      <c r="AH256" s="186"/>
      <c r="AI256" s="186"/>
      <c r="AJ256" s="186"/>
      <c r="AK256" s="186"/>
      <c r="AL256" s="186"/>
      <c r="AM256" s="186"/>
      <c r="AN256" s="186"/>
      <c r="AO256" s="186"/>
      <c r="AP256" s="186"/>
      <c r="AQ256" s="186"/>
      <c r="AR256" s="186"/>
      <c r="AS256" s="186"/>
      <c r="AT256" s="186"/>
      <c r="AU256" s="186"/>
      <c r="AV256" s="186"/>
      <c r="AW256" s="186"/>
      <c r="AX256" s="16"/>
      <c r="AY256" s="8"/>
      <c r="AZ256" s="8"/>
      <c r="BA256" s="8"/>
    </row>
    <row r="257" spans="1:53" ht="14.5" outlineLevel="1" x14ac:dyDescent="0.35">
      <c r="A257" s="6"/>
      <c r="B257" s="7"/>
      <c r="C257" s="17"/>
      <c r="D257" s="17"/>
      <c r="E257" s="17"/>
      <c r="F257" s="26"/>
      <c r="G257" s="26" t="str">
        <f t="shared" si="102"/>
        <v>YYWWWwd</v>
      </c>
      <c r="H257" s="675">
        <f t="shared" ref="H257:Q257" si="105">IFERROR(VLOOKUP($M197,$Y$164:$Z$176,2,FALSE)*H$220*(1+H$221*INDEX($AC$165:$AO$176,MATCH($L197,$AB$165:$AB$176,0),MATCH($M197,_xlfn.ANCHORARRAY($AC$164),0))),0)</f>
        <v>1800</v>
      </c>
      <c r="I257" s="675">
        <f t="shared" si="105"/>
        <v>2570.2401421709947</v>
      </c>
      <c r="J257" s="675">
        <f t="shared" si="105"/>
        <v>2140.8179255278474</v>
      </c>
      <c r="K257" s="675">
        <f t="shared" si="105"/>
        <v>2291.1293753864516</v>
      </c>
      <c r="L257" s="675">
        <f t="shared" si="105"/>
        <v>1782.6326239755711</v>
      </c>
      <c r="M257" s="675">
        <f t="shared" si="105"/>
        <v>1800.0906987192861</v>
      </c>
      <c r="N257" s="675">
        <f t="shared" si="105"/>
        <v>1268.1817377428038</v>
      </c>
      <c r="O257" s="675">
        <f t="shared" si="105"/>
        <v>1496.8267677501399</v>
      </c>
      <c r="P257" s="675">
        <f t="shared" si="105"/>
        <v>1046.5108215300759</v>
      </c>
      <c r="Q257" s="675">
        <f t="shared" si="105"/>
        <v>1800</v>
      </c>
      <c r="AE257" s="186"/>
      <c r="AF257" s="186"/>
      <c r="AG257" s="186"/>
      <c r="AH257" s="186"/>
      <c r="AI257" s="186"/>
      <c r="AJ257" s="186"/>
      <c r="AK257" s="186"/>
      <c r="AL257" s="186"/>
      <c r="AM257" s="186"/>
      <c r="AN257" s="186"/>
      <c r="AO257" s="186"/>
      <c r="AP257" s="186"/>
      <c r="AQ257" s="186"/>
      <c r="AR257" s="186"/>
      <c r="AS257" s="186"/>
      <c r="AT257" s="186"/>
      <c r="AU257" s="186"/>
      <c r="AV257" s="186"/>
      <c r="AW257" s="186"/>
      <c r="AX257" s="16"/>
      <c r="AY257" s="8"/>
      <c r="AZ257" s="8"/>
      <c r="BA257" s="8"/>
    </row>
    <row r="258" spans="1:53" ht="14.5" outlineLevel="1" x14ac:dyDescent="0.35">
      <c r="A258" s="6"/>
      <c r="B258" s="7"/>
      <c r="C258" s="17"/>
      <c r="D258" s="17"/>
      <c r="E258" s="17"/>
      <c r="F258" s="26"/>
      <c r="G258" s="26" t="str">
        <f t="shared" si="102"/>
        <v>YYNWBz</v>
      </c>
      <c r="H258" s="675">
        <f t="shared" ref="H258:Q258" si="106">IFERROR(VLOOKUP($M198,$Y$164:$Z$176,2,FALSE)*H$220*(1+H$221*INDEX($AC$165:$AO$176,MATCH($L198,$AB$165:$AB$176,0),MATCH($M198,_xlfn.ANCHORARRAY($AC$164),0))),0)</f>
        <v>1000</v>
      </c>
      <c r="I258" s="675">
        <f t="shared" si="106"/>
        <v>1427.911190094997</v>
      </c>
      <c r="J258" s="675">
        <f t="shared" si="106"/>
        <v>1189.3432919599152</v>
      </c>
      <c r="K258" s="675">
        <f t="shared" si="106"/>
        <v>1272.849652992473</v>
      </c>
      <c r="L258" s="675">
        <f t="shared" si="106"/>
        <v>990.35145776420609</v>
      </c>
      <c r="M258" s="675">
        <f t="shared" si="106"/>
        <v>1000.0503881773813</v>
      </c>
      <c r="N258" s="675">
        <f t="shared" si="106"/>
        <v>704.54540985711321</v>
      </c>
      <c r="O258" s="675">
        <f t="shared" si="106"/>
        <v>831.57042652785549</v>
      </c>
      <c r="P258" s="675">
        <f t="shared" si="106"/>
        <v>581.39490085004218</v>
      </c>
      <c r="Q258" s="675">
        <f t="shared" si="106"/>
        <v>1000</v>
      </c>
      <c r="AE258" s="186"/>
      <c r="AF258" s="186"/>
      <c r="AG258" s="186"/>
      <c r="AH258" s="186"/>
      <c r="AI258" s="186"/>
      <c r="AJ258" s="186"/>
      <c r="AK258" s="186"/>
      <c r="AL258" s="186"/>
      <c r="AM258" s="186"/>
      <c r="AN258" s="186"/>
      <c r="AO258" s="186"/>
      <c r="AP258" s="186"/>
      <c r="AQ258" s="186"/>
      <c r="AR258" s="186"/>
      <c r="AS258" s="186"/>
      <c r="AT258" s="186"/>
      <c r="AU258" s="186"/>
      <c r="AV258" s="186"/>
      <c r="AW258" s="186"/>
      <c r="AX258" s="16"/>
      <c r="AY258" s="8"/>
      <c r="AZ258" s="8"/>
      <c r="BA258" s="8"/>
    </row>
    <row r="259" spans="1:53" ht="14.5" outlineLevel="1" x14ac:dyDescent="0.35">
      <c r="A259" s="6"/>
      <c r="B259" s="7"/>
      <c r="C259" s="17"/>
      <c r="D259" s="17"/>
      <c r="E259" s="17"/>
      <c r="F259" s="26"/>
      <c r="G259" s="26" t="str">
        <f t="shared" si="102"/>
        <v>YYNWBzd</v>
      </c>
      <c r="H259" s="675">
        <f t="shared" ref="H259:Q259" si="107">IFERROR(VLOOKUP($M199,$Y$164:$Z$176,2,FALSE)*H$220*(1+H$221*INDEX($AC$165:$AO$176,MATCH($L199,$AB$165:$AB$176,0),MATCH($M199,_xlfn.ANCHORARRAY($AC$164),0))),0)</f>
        <v>1000</v>
      </c>
      <c r="I259" s="675">
        <f t="shared" si="107"/>
        <v>1427.911190094997</v>
      </c>
      <c r="J259" s="675">
        <f t="shared" si="107"/>
        <v>1189.3432919599152</v>
      </c>
      <c r="K259" s="675">
        <f t="shared" si="107"/>
        <v>1272.849652992473</v>
      </c>
      <c r="L259" s="675">
        <f t="shared" si="107"/>
        <v>990.35145776420609</v>
      </c>
      <c r="M259" s="675">
        <f t="shared" si="107"/>
        <v>1000.0503881773813</v>
      </c>
      <c r="N259" s="675">
        <f t="shared" si="107"/>
        <v>704.54540985711321</v>
      </c>
      <c r="O259" s="675">
        <f t="shared" si="107"/>
        <v>831.57042652785549</v>
      </c>
      <c r="P259" s="675">
        <f t="shared" si="107"/>
        <v>581.39490085004218</v>
      </c>
      <c r="Q259" s="675">
        <f t="shared" si="107"/>
        <v>1000</v>
      </c>
      <c r="AE259" s="186"/>
      <c r="AF259" s="186"/>
      <c r="AG259" s="186"/>
      <c r="AH259" s="186"/>
      <c r="AI259" s="186"/>
      <c r="AJ259" s="186"/>
      <c r="AK259" s="186"/>
      <c r="AL259" s="186"/>
      <c r="AM259" s="186"/>
      <c r="AN259" s="186"/>
      <c r="AO259" s="186"/>
      <c r="AP259" s="186"/>
      <c r="AQ259" s="186"/>
      <c r="AR259" s="186"/>
      <c r="AS259" s="186"/>
      <c r="AT259" s="186"/>
      <c r="AU259" s="186"/>
      <c r="AV259" s="186"/>
      <c r="AW259" s="186"/>
      <c r="AX259" s="16"/>
      <c r="AY259" s="8"/>
      <c r="AZ259" s="8"/>
      <c r="BA259" s="8"/>
    </row>
    <row r="260" spans="1:53" ht="14.5" outlineLevel="1" x14ac:dyDescent="0.35">
      <c r="A260" s="6"/>
      <c r="B260" s="7"/>
      <c r="C260" s="17"/>
      <c r="D260" s="17"/>
      <c r="E260" s="17"/>
      <c r="F260" s="26"/>
      <c r="G260" s="26" t="str">
        <f t="shared" si="102"/>
        <v>YYBNWb</v>
      </c>
      <c r="H260" s="675">
        <f t="shared" ref="H260:Q260" si="108">IFERROR(VLOOKUP($M200,$Y$164:$Z$176,2,FALSE)*H$220*(1+H$221*INDEX($AC$165:$AO$176,MATCH($L200,$AB$165:$AB$176,0),MATCH($M200,_xlfn.ANCHORARRAY($AC$164),0))),0)</f>
        <v>2000</v>
      </c>
      <c r="I260" s="675">
        <f t="shared" si="108"/>
        <v>2855.822380189994</v>
      </c>
      <c r="J260" s="675">
        <f t="shared" si="108"/>
        <v>2378.6865839198304</v>
      </c>
      <c r="K260" s="675">
        <f t="shared" si="108"/>
        <v>2545.699305984946</v>
      </c>
      <c r="L260" s="675">
        <f t="shared" si="108"/>
        <v>1980.7029155284122</v>
      </c>
      <c r="M260" s="675">
        <f t="shared" si="108"/>
        <v>2000.1007763547625</v>
      </c>
      <c r="N260" s="675">
        <f t="shared" si="108"/>
        <v>1409.0908197142264</v>
      </c>
      <c r="O260" s="675">
        <f t="shared" si="108"/>
        <v>1663.140853055711</v>
      </c>
      <c r="P260" s="675">
        <f t="shared" si="108"/>
        <v>1162.7898017000844</v>
      </c>
      <c r="Q260" s="675">
        <f t="shared" si="108"/>
        <v>2000</v>
      </c>
      <c r="AE260" s="186"/>
      <c r="AF260" s="186"/>
      <c r="AG260" s="186"/>
      <c r="AH260" s="186"/>
      <c r="AI260" s="186"/>
      <c r="AJ260" s="186"/>
      <c r="AK260" s="186"/>
      <c r="AL260" s="186"/>
      <c r="AM260" s="186"/>
      <c r="AN260" s="186"/>
      <c r="AO260" s="186"/>
      <c r="AP260" s="186"/>
      <c r="AQ260" s="186"/>
      <c r="AR260" s="186"/>
      <c r="AS260" s="186"/>
      <c r="AT260" s="186"/>
      <c r="AU260" s="186"/>
      <c r="AV260" s="186"/>
      <c r="AW260" s="186"/>
      <c r="AX260" s="16"/>
      <c r="AY260" s="8"/>
      <c r="AZ260" s="8"/>
      <c r="BA260" s="8"/>
    </row>
    <row r="261" spans="1:53" ht="14.5" outlineLevel="1" x14ac:dyDescent="0.35">
      <c r="A261" s="6"/>
      <c r="B261" s="7"/>
      <c r="C261" s="17"/>
      <c r="D261" s="17"/>
      <c r="E261" s="17"/>
      <c r="F261" s="26"/>
      <c r="G261" s="26" t="str">
        <f t="shared" si="102"/>
        <v>YYBNWbd</v>
      </c>
      <c r="H261" s="675">
        <f t="shared" ref="H261:Q261" si="109">IFERROR(VLOOKUP($M201,$Y$164:$Z$176,2,FALSE)*H$220*(1+H$221*INDEX($AC$165:$AO$176,MATCH($L201,$AB$165:$AB$176,0),MATCH($M201,_xlfn.ANCHORARRAY($AC$164),0))),0)</f>
        <v>2000</v>
      </c>
      <c r="I261" s="675">
        <f t="shared" si="109"/>
        <v>2855.822380189994</v>
      </c>
      <c r="J261" s="675">
        <f t="shared" si="109"/>
        <v>2378.6865839198304</v>
      </c>
      <c r="K261" s="675">
        <f t="shared" si="109"/>
        <v>2545.699305984946</v>
      </c>
      <c r="L261" s="675">
        <f t="shared" si="109"/>
        <v>1980.7029155284122</v>
      </c>
      <c r="M261" s="675">
        <f t="shared" si="109"/>
        <v>2000.1007763547625</v>
      </c>
      <c r="N261" s="675">
        <f t="shared" si="109"/>
        <v>1409.0908197142264</v>
      </c>
      <c r="O261" s="675">
        <f t="shared" si="109"/>
        <v>1663.140853055711</v>
      </c>
      <c r="P261" s="675">
        <f t="shared" si="109"/>
        <v>1162.7898017000844</v>
      </c>
      <c r="Q261" s="675">
        <f t="shared" si="109"/>
        <v>2000</v>
      </c>
      <c r="AE261" s="186"/>
      <c r="AF261" s="186"/>
      <c r="AG261" s="186"/>
      <c r="AH261" s="186"/>
      <c r="AI261" s="186"/>
      <c r="AJ261" s="186"/>
      <c r="AK261" s="186"/>
      <c r="AL261" s="186"/>
      <c r="AM261" s="186"/>
      <c r="AN261" s="186"/>
      <c r="AO261" s="186"/>
      <c r="AP261" s="186"/>
      <c r="AQ261" s="186"/>
      <c r="AR261" s="186"/>
      <c r="AS261" s="186"/>
      <c r="AT261" s="186"/>
      <c r="AU261" s="186"/>
      <c r="AV261" s="186"/>
      <c r="AW261" s="186"/>
      <c r="AX261" s="16"/>
      <c r="AY261" s="8"/>
      <c r="AZ261" s="8"/>
      <c r="BA261" s="8"/>
    </row>
    <row r="262" spans="1:53" ht="14.5" outlineLevel="1" x14ac:dyDescent="0.35">
      <c r="A262" s="6"/>
      <c r="B262" s="7"/>
      <c r="C262" s="17"/>
      <c r="D262" s="17"/>
      <c r="E262" s="17"/>
      <c r="F262" s="26"/>
      <c r="G262" s="26" t="str">
        <f t="shared" si="102"/>
        <v>YYWBNw</v>
      </c>
      <c r="H262" s="675">
        <f t="shared" ref="H262:Q262" si="110">IFERROR(VLOOKUP($M202,$Y$164:$Z$176,2,FALSE)*H$220*(1+H$221*INDEX($AC$165:$AO$176,MATCH($L202,$AB$165:$AB$176,0),MATCH($M202,_xlfn.ANCHORARRAY($AC$164),0))),0)</f>
        <v>1890</v>
      </c>
      <c r="I262" s="675">
        <f t="shared" si="110"/>
        <v>2698.7521492795445</v>
      </c>
      <c r="J262" s="675">
        <f t="shared" si="110"/>
        <v>2221.098597735142</v>
      </c>
      <c r="K262" s="675">
        <f t="shared" si="110"/>
        <v>2377.0467269634437</v>
      </c>
      <c r="L262" s="675">
        <f t="shared" si="110"/>
        <v>1827.1984395749603</v>
      </c>
      <c r="M262" s="675">
        <f t="shared" si="110"/>
        <v>1867.5940999212596</v>
      </c>
      <c r="N262" s="675">
        <f t="shared" si="110"/>
        <v>1299.8862811863737</v>
      </c>
      <c r="O262" s="675">
        <f t="shared" si="110"/>
        <v>1534.2474369438933</v>
      </c>
      <c r="P262" s="675">
        <f t="shared" si="110"/>
        <v>1059.5922067992017</v>
      </c>
      <c r="Q262" s="675">
        <f t="shared" si="110"/>
        <v>1890</v>
      </c>
      <c r="AE262" s="186"/>
      <c r="AF262" s="186"/>
      <c r="AG262" s="186"/>
      <c r="AH262" s="186"/>
      <c r="AI262" s="186"/>
      <c r="AJ262" s="186"/>
      <c r="AK262" s="186"/>
      <c r="AL262" s="186"/>
      <c r="AM262" s="186"/>
      <c r="AN262" s="186"/>
      <c r="AO262" s="186"/>
      <c r="AP262" s="186"/>
      <c r="AQ262" s="186"/>
      <c r="AR262" s="186"/>
      <c r="AS262" s="186"/>
      <c r="AT262" s="186"/>
      <c r="AU262" s="186"/>
      <c r="AV262" s="186"/>
      <c r="AW262" s="186"/>
      <c r="AX262" s="16"/>
      <c r="AY262" s="8"/>
      <c r="AZ262" s="8"/>
      <c r="BA262" s="8"/>
    </row>
    <row r="263" spans="1:53" ht="14.5" outlineLevel="1" x14ac:dyDescent="0.35">
      <c r="A263" s="6"/>
      <c r="B263" s="7"/>
      <c r="C263" s="17"/>
      <c r="D263" s="17"/>
      <c r="E263" s="17"/>
      <c r="F263" s="26"/>
      <c r="G263" s="26" t="str">
        <f t="shared" si="102"/>
        <v>YYWBNwd</v>
      </c>
      <c r="H263" s="675">
        <f t="shared" ref="H263:Q263" si="111">IFERROR(VLOOKUP($M203,$Y$164:$Z$176,2,FALSE)*H$220*(1+H$221*INDEX($AC$165:$AO$176,MATCH($L203,$AB$165:$AB$176,0),MATCH($M203,_xlfn.ANCHORARRAY($AC$164),0))),0)</f>
        <v>1800</v>
      </c>
      <c r="I263" s="675">
        <f t="shared" si="111"/>
        <v>2570.2401421709947</v>
      </c>
      <c r="J263" s="675">
        <f t="shared" si="111"/>
        <v>2140.8179255278474</v>
      </c>
      <c r="K263" s="675">
        <f t="shared" si="111"/>
        <v>2291.1293753864516</v>
      </c>
      <c r="L263" s="675">
        <f t="shared" si="111"/>
        <v>1782.6326239755711</v>
      </c>
      <c r="M263" s="675">
        <f t="shared" si="111"/>
        <v>1800.0906987192861</v>
      </c>
      <c r="N263" s="675">
        <f t="shared" si="111"/>
        <v>1268.1817377428038</v>
      </c>
      <c r="O263" s="675">
        <f t="shared" si="111"/>
        <v>1496.8267677501399</v>
      </c>
      <c r="P263" s="675">
        <f t="shared" si="111"/>
        <v>1046.5108215300759</v>
      </c>
      <c r="Q263" s="675">
        <f t="shared" si="111"/>
        <v>1800</v>
      </c>
      <c r="AE263" s="186"/>
      <c r="AF263" s="186"/>
      <c r="AG263" s="186"/>
      <c r="AH263" s="186"/>
      <c r="AI263" s="186"/>
      <c r="AJ263" s="186"/>
      <c r="AK263" s="186"/>
      <c r="AL263" s="186"/>
      <c r="AM263" s="186"/>
      <c r="AN263" s="186"/>
      <c r="AO263" s="186"/>
      <c r="AP263" s="186"/>
      <c r="AQ263" s="186"/>
      <c r="AR263" s="186"/>
      <c r="AS263" s="186"/>
      <c r="AT263" s="186"/>
      <c r="AU263" s="186"/>
      <c r="AV263" s="186"/>
      <c r="AW263" s="186"/>
      <c r="AX263" s="16"/>
      <c r="AY263" s="8"/>
      <c r="AZ263" s="8"/>
      <c r="BA263" s="8"/>
    </row>
    <row r="264" spans="1:53" ht="14.5" outlineLevel="1" x14ac:dyDescent="0.35">
      <c r="A264" s="6"/>
      <c r="B264" s="7"/>
      <c r="C264" s="17"/>
      <c r="D264" s="17"/>
      <c r="E264" s="17"/>
      <c r="F264" s="26"/>
      <c r="G264" s="26" t="str">
        <f t="shared" si="102"/>
        <v>YYLWBl</v>
      </c>
      <c r="H264" s="675">
        <f t="shared" ref="H264:Q264" si="112">IFERROR(VLOOKUP($M204,$Y$164:$Z$176,2,FALSE)*H$220*(1+H$221*INDEX($AC$165:$AO$176,MATCH($L204,$AB$165:$AB$176,0),MATCH($M204,_xlfn.ANCHORARRAY($AC$164),0))),0)</f>
        <v>1000</v>
      </c>
      <c r="I264" s="675">
        <f t="shared" si="112"/>
        <v>1427.911190094997</v>
      </c>
      <c r="J264" s="675">
        <f t="shared" si="112"/>
        <v>1189.3432919599152</v>
      </c>
      <c r="K264" s="675">
        <f t="shared" si="112"/>
        <v>1272.849652992473</v>
      </c>
      <c r="L264" s="675">
        <f t="shared" si="112"/>
        <v>990.35145776420609</v>
      </c>
      <c r="M264" s="675">
        <f t="shared" si="112"/>
        <v>1000.0503881773813</v>
      </c>
      <c r="N264" s="675">
        <f t="shared" si="112"/>
        <v>704.54540985711321</v>
      </c>
      <c r="O264" s="675">
        <f t="shared" si="112"/>
        <v>831.57042652785549</v>
      </c>
      <c r="P264" s="675">
        <f t="shared" si="112"/>
        <v>581.39490085004218</v>
      </c>
      <c r="Q264" s="675">
        <f t="shared" si="112"/>
        <v>1000</v>
      </c>
      <c r="AE264" s="186"/>
      <c r="AF264" s="186"/>
      <c r="AG264" s="186"/>
      <c r="AH264" s="186"/>
      <c r="AI264" s="186"/>
      <c r="AJ264" s="186"/>
      <c r="AK264" s="186"/>
      <c r="AL264" s="186"/>
      <c r="AM264" s="186"/>
      <c r="AN264" s="186"/>
      <c r="AO264" s="186"/>
      <c r="AP264" s="186"/>
      <c r="AQ264" s="186"/>
      <c r="AR264" s="186"/>
      <c r="AS264" s="186"/>
      <c r="AT264" s="186"/>
      <c r="AU264" s="186"/>
      <c r="AV264" s="186"/>
      <c r="AW264" s="186"/>
      <c r="AX264" s="16"/>
      <c r="AY264" s="8"/>
      <c r="AZ264" s="8"/>
      <c r="BA264" s="8"/>
    </row>
    <row r="265" spans="1:53" ht="14.5" outlineLevel="1" x14ac:dyDescent="0.35">
      <c r="A265" s="6"/>
      <c r="B265" s="7"/>
      <c r="C265" s="17"/>
      <c r="D265" s="17"/>
      <c r="E265" s="17"/>
      <c r="F265" s="26"/>
      <c r="G265" s="26" t="str">
        <f t="shared" si="102"/>
        <v>YYBLWb</v>
      </c>
      <c r="H265" s="675">
        <f t="shared" ref="H265:Q265" si="113">IFERROR(VLOOKUP($M205,$Y$164:$Z$176,2,FALSE)*H$220*(1+H$221*INDEX($AC$165:$AO$176,MATCH($L205,$AB$165:$AB$176,0),MATCH($M205,_xlfn.ANCHORARRAY($AC$164),0))),0)</f>
        <v>2000</v>
      </c>
      <c r="I265" s="675">
        <f t="shared" si="113"/>
        <v>2855.822380189994</v>
      </c>
      <c r="J265" s="675">
        <f t="shared" si="113"/>
        <v>2378.6865839198304</v>
      </c>
      <c r="K265" s="675">
        <f t="shared" si="113"/>
        <v>2545.699305984946</v>
      </c>
      <c r="L265" s="675">
        <f t="shared" si="113"/>
        <v>1980.7029155284122</v>
      </c>
      <c r="M265" s="675">
        <f t="shared" si="113"/>
        <v>2000.1007763547625</v>
      </c>
      <c r="N265" s="675">
        <f t="shared" si="113"/>
        <v>1409.0908197142264</v>
      </c>
      <c r="O265" s="675">
        <f t="shared" si="113"/>
        <v>1663.140853055711</v>
      </c>
      <c r="P265" s="675">
        <f t="shared" si="113"/>
        <v>1162.7898017000844</v>
      </c>
      <c r="Q265" s="675">
        <f t="shared" si="113"/>
        <v>2000</v>
      </c>
      <c r="AE265" s="186"/>
      <c r="AF265" s="186"/>
      <c r="AG265" s="186"/>
      <c r="AH265" s="186"/>
      <c r="AI265" s="186"/>
      <c r="AJ265" s="186"/>
      <c r="AK265" s="186"/>
      <c r="AL265" s="186"/>
      <c r="AM265" s="186"/>
      <c r="AN265" s="186"/>
      <c r="AO265" s="186"/>
      <c r="AP265" s="186"/>
      <c r="AQ265" s="186"/>
      <c r="AR265" s="186"/>
      <c r="AS265" s="186"/>
      <c r="AT265" s="186"/>
      <c r="AU265" s="186"/>
      <c r="AV265" s="186"/>
      <c r="AW265" s="186"/>
      <c r="AX265" s="16"/>
      <c r="AY265" s="8"/>
      <c r="AZ265" s="8"/>
      <c r="BA265" s="8"/>
    </row>
    <row r="266" spans="1:53" ht="14.5" outlineLevel="1" x14ac:dyDescent="0.35">
      <c r="A266" s="6"/>
      <c r="B266" s="7"/>
      <c r="C266" s="17"/>
      <c r="D266" s="17"/>
      <c r="E266" s="17"/>
      <c r="F266" s="26"/>
      <c r="G266" s="26" t="str">
        <f t="shared" si="102"/>
        <v>YYBLWbd</v>
      </c>
      <c r="H266" s="675">
        <f t="shared" ref="H266:Q266" si="114">IFERROR(VLOOKUP($M206,$Y$164:$Z$176,2,FALSE)*H$220*(1+H$221*INDEX($AC$165:$AO$176,MATCH($L206,$AB$165:$AB$176,0),MATCH($M206,_xlfn.ANCHORARRAY($AC$164),0))),0)</f>
        <v>2000</v>
      </c>
      <c r="I266" s="675">
        <f t="shared" si="114"/>
        <v>2855.822380189994</v>
      </c>
      <c r="J266" s="675">
        <f t="shared" si="114"/>
        <v>2378.6865839198304</v>
      </c>
      <c r="K266" s="675">
        <f t="shared" si="114"/>
        <v>2545.699305984946</v>
      </c>
      <c r="L266" s="675">
        <f t="shared" si="114"/>
        <v>1980.7029155284122</v>
      </c>
      <c r="M266" s="675">
        <f t="shared" si="114"/>
        <v>2000.1007763547625</v>
      </c>
      <c r="N266" s="675">
        <f t="shared" si="114"/>
        <v>1409.0908197142264</v>
      </c>
      <c r="O266" s="675">
        <f t="shared" si="114"/>
        <v>1663.140853055711</v>
      </c>
      <c r="P266" s="675">
        <f t="shared" si="114"/>
        <v>1162.7898017000844</v>
      </c>
      <c r="Q266" s="675">
        <f t="shared" si="114"/>
        <v>2000</v>
      </c>
      <c r="AE266" s="186"/>
      <c r="AF266" s="186"/>
      <c r="AG266" s="186"/>
      <c r="AH266" s="186"/>
      <c r="AI266" s="186"/>
      <c r="AJ266" s="186"/>
      <c r="AK266" s="186"/>
      <c r="AL266" s="186"/>
      <c r="AM266" s="186"/>
      <c r="AN266" s="186"/>
      <c r="AO266" s="186"/>
      <c r="AP266" s="186"/>
      <c r="AQ266" s="186"/>
      <c r="AR266" s="186"/>
      <c r="AS266" s="186"/>
      <c r="AT266" s="186"/>
      <c r="AU266" s="186"/>
      <c r="AV266" s="186"/>
      <c r="AW266" s="186"/>
      <c r="AX266" s="16"/>
      <c r="AY266" s="8"/>
      <c r="AZ266" s="8"/>
      <c r="BA266" s="8"/>
    </row>
    <row r="267" spans="1:53" ht="14.5" outlineLevel="1" x14ac:dyDescent="0.35">
      <c r="A267" s="6"/>
      <c r="B267" s="7"/>
      <c r="C267" s="17"/>
      <c r="D267" s="17"/>
      <c r="E267" s="17"/>
      <c r="F267" s="26"/>
      <c r="G267" s="26" t="str">
        <f t="shared" si="102"/>
        <v>YYWBLw</v>
      </c>
      <c r="H267" s="675">
        <f t="shared" ref="H267:Q267" si="115">IFERROR(VLOOKUP($M207,$Y$164:$Z$176,2,FALSE)*H$220*(1+H$221*INDEX($AC$165:$AO$176,MATCH($L207,$AB$165:$AB$176,0),MATCH($M207,_xlfn.ANCHORARRAY($AC$164),0))),0)</f>
        <v>2160</v>
      </c>
      <c r="I267" s="675">
        <f t="shared" si="115"/>
        <v>3084.2881706051935</v>
      </c>
      <c r="J267" s="675">
        <f t="shared" si="115"/>
        <v>2461.9406143570241</v>
      </c>
      <c r="K267" s="675">
        <f t="shared" si="115"/>
        <v>2634.7987816944192</v>
      </c>
      <c r="L267" s="675">
        <f t="shared" si="115"/>
        <v>1960.8958863731284</v>
      </c>
      <c r="M267" s="675">
        <f t="shared" si="115"/>
        <v>2070.1043035271787</v>
      </c>
      <c r="N267" s="675">
        <f t="shared" si="115"/>
        <v>1394.9999115170842</v>
      </c>
      <c r="O267" s="675">
        <f t="shared" si="115"/>
        <v>1646.5094445251541</v>
      </c>
      <c r="P267" s="675">
        <f t="shared" si="115"/>
        <v>1098.8363626065798</v>
      </c>
      <c r="Q267" s="675">
        <f t="shared" si="115"/>
        <v>2160</v>
      </c>
      <c r="AE267" s="186"/>
      <c r="AF267" s="186"/>
      <c r="AG267" s="186"/>
      <c r="AH267" s="186"/>
      <c r="AI267" s="186"/>
      <c r="AJ267" s="186"/>
      <c r="AK267" s="186"/>
      <c r="AL267" s="186"/>
      <c r="AM267" s="186"/>
      <c r="AN267" s="186"/>
      <c r="AO267" s="186"/>
      <c r="AP267" s="186"/>
      <c r="AQ267" s="186"/>
      <c r="AR267" s="186"/>
      <c r="AS267" s="186"/>
      <c r="AT267" s="186"/>
      <c r="AU267" s="186"/>
      <c r="AV267" s="186"/>
      <c r="AW267" s="186"/>
      <c r="AX267" s="16"/>
      <c r="AY267" s="8"/>
      <c r="AZ267" s="8"/>
      <c r="BA267" s="8"/>
    </row>
    <row r="268" spans="1:53" ht="14.5" outlineLevel="1" x14ac:dyDescent="0.35">
      <c r="A268" s="6"/>
      <c r="B268" s="7"/>
      <c r="C268" s="17"/>
      <c r="D268" s="17"/>
      <c r="E268" s="17"/>
      <c r="F268" s="26"/>
      <c r="G268" s="26" t="str">
        <f t="shared" si="102"/>
        <v>YYWBLwd</v>
      </c>
      <c r="H268" s="675">
        <f t="shared" ref="H268:Q268" si="116">IFERROR(VLOOKUP($M208,$Y$164:$Z$176,2,FALSE)*H$220*(1+H$221*INDEX($AC$165:$AO$176,MATCH($L208,$AB$165:$AB$176,0),MATCH($M208,_xlfn.ANCHORARRAY($AC$164),0))),0)</f>
        <v>2160</v>
      </c>
      <c r="I268" s="675">
        <f t="shared" si="116"/>
        <v>3084.2881706051935</v>
      </c>
      <c r="J268" s="675">
        <f t="shared" si="116"/>
        <v>2461.9406143570241</v>
      </c>
      <c r="K268" s="675">
        <f t="shared" si="116"/>
        <v>2634.7987816944192</v>
      </c>
      <c r="L268" s="675">
        <f t="shared" si="116"/>
        <v>1960.8958863731284</v>
      </c>
      <c r="M268" s="675">
        <f t="shared" si="116"/>
        <v>2070.1043035271787</v>
      </c>
      <c r="N268" s="675">
        <f t="shared" si="116"/>
        <v>1394.9999115170842</v>
      </c>
      <c r="O268" s="675">
        <f t="shared" si="116"/>
        <v>1646.5094445251541</v>
      </c>
      <c r="P268" s="675">
        <f t="shared" si="116"/>
        <v>1098.8363626065798</v>
      </c>
      <c r="Q268" s="675">
        <f t="shared" si="116"/>
        <v>2160</v>
      </c>
      <c r="AE268" s="186"/>
      <c r="AF268" s="186"/>
      <c r="AG268" s="186"/>
      <c r="AH268" s="186"/>
      <c r="AI268" s="186"/>
      <c r="AJ268" s="186"/>
      <c r="AK268" s="186"/>
      <c r="AL268" s="186"/>
      <c r="AM268" s="186"/>
      <c r="AN268" s="186"/>
      <c r="AO268" s="186"/>
      <c r="AP268" s="186"/>
      <c r="AQ268" s="186"/>
      <c r="AR268" s="186"/>
      <c r="AS268" s="186"/>
      <c r="AT268" s="186"/>
      <c r="AU268" s="186"/>
      <c r="AV268" s="186"/>
      <c r="AW268" s="186"/>
      <c r="AX268" s="16"/>
      <c r="AY268" s="8"/>
      <c r="AZ268" s="8"/>
      <c r="BA268" s="8"/>
    </row>
    <row r="269" spans="1:53" ht="14.5" outlineLevel="1" x14ac:dyDescent="0.35">
      <c r="A269" s="6"/>
      <c r="B269" s="7"/>
      <c r="C269" s="17"/>
      <c r="D269" s="17"/>
      <c r="E269" s="17"/>
      <c r="F269" s="26"/>
      <c r="G269" s="26" t="str">
        <f t="shared" si="102"/>
        <v>YAAA2Nw</v>
      </c>
      <c r="H269" s="675">
        <f t="shared" ref="H269:Q269" si="117">IFERROR(VLOOKUP($M209,$Y$164:$Z$176,2,FALSE)*H$220*(1+H$221*INDEX($AC$165:$AO$176,MATCH($L209,$AB$165:$AB$176,0),MATCH($M209,_xlfn.ANCHORARRAY($AC$164),0))),0)</f>
        <v>1890</v>
      </c>
      <c r="I269" s="675">
        <f t="shared" si="117"/>
        <v>2698.7521492795445</v>
      </c>
      <c r="J269" s="675">
        <f t="shared" si="117"/>
        <v>2221.098597735142</v>
      </c>
      <c r="K269" s="675">
        <f t="shared" si="117"/>
        <v>2377.0467269634437</v>
      </c>
      <c r="L269" s="675">
        <f t="shared" si="117"/>
        <v>1827.1984395749603</v>
      </c>
      <c r="M269" s="675">
        <f t="shared" si="117"/>
        <v>1867.5940999212596</v>
      </c>
      <c r="N269" s="675">
        <f t="shared" si="117"/>
        <v>1299.8862811863737</v>
      </c>
      <c r="O269" s="675">
        <f t="shared" si="117"/>
        <v>1534.2474369438933</v>
      </c>
      <c r="P269" s="675">
        <f t="shared" si="117"/>
        <v>1059.5922067992017</v>
      </c>
      <c r="Q269" s="675">
        <f t="shared" si="117"/>
        <v>1890</v>
      </c>
      <c r="AE269" s="186"/>
      <c r="AF269" s="186"/>
      <c r="AG269" s="186"/>
      <c r="AH269" s="186"/>
      <c r="AI269" s="186"/>
      <c r="AJ269" s="186"/>
      <c r="AK269" s="186"/>
      <c r="AL269" s="186"/>
      <c r="AM269" s="186"/>
      <c r="AN269" s="186"/>
      <c r="AO269" s="186"/>
      <c r="AP269" s="186"/>
      <c r="AQ269" s="186"/>
      <c r="AR269" s="186"/>
      <c r="AS269" s="186"/>
      <c r="AT269" s="186"/>
      <c r="AU269" s="186"/>
      <c r="AV269" s="186"/>
      <c r="AW269" s="186"/>
      <c r="AX269" s="16"/>
      <c r="AY269" s="8"/>
      <c r="AZ269" s="8"/>
      <c r="BA269" s="8"/>
    </row>
    <row r="270" spans="1:53" ht="14.5" outlineLevel="1" x14ac:dyDescent="0.35">
      <c r="A270" s="6"/>
      <c r="B270" s="7"/>
      <c r="C270" s="17"/>
      <c r="D270" s="17"/>
      <c r="E270" s="17"/>
      <c r="F270" s="26"/>
      <c r="G270" s="26" t="str">
        <f t="shared" si="102"/>
        <v>YAAA2Nwd</v>
      </c>
      <c r="H270" s="675">
        <f t="shared" ref="H270:Q270" si="118">IFERROR(VLOOKUP($M210,$Y$164:$Z$176,2,FALSE)*H$220*(1+H$221*INDEX($AC$165:$AO$176,MATCH($L210,$AB$165:$AB$176,0),MATCH($M210,_xlfn.ANCHORARRAY($AC$164),0))),0)</f>
        <v>1800</v>
      </c>
      <c r="I270" s="675">
        <f t="shared" si="118"/>
        <v>2570.2401421709947</v>
      </c>
      <c r="J270" s="675">
        <f t="shared" si="118"/>
        <v>2140.8179255278474</v>
      </c>
      <c r="K270" s="675">
        <f t="shared" si="118"/>
        <v>2291.1293753864516</v>
      </c>
      <c r="L270" s="675">
        <f t="shared" si="118"/>
        <v>1782.6326239755711</v>
      </c>
      <c r="M270" s="675">
        <f t="shared" si="118"/>
        <v>1800.0906987192861</v>
      </c>
      <c r="N270" s="675">
        <f t="shared" si="118"/>
        <v>1268.1817377428038</v>
      </c>
      <c r="O270" s="675">
        <f t="shared" si="118"/>
        <v>1496.8267677501399</v>
      </c>
      <c r="P270" s="675">
        <f t="shared" si="118"/>
        <v>1046.5108215300759</v>
      </c>
      <c r="Q270" s="675">
        <f t="shared" si="118"/>
        <v>1800</v>
      </c>
      <c r="AE270" s="186"/>
      <c r="AF270" s="186"/>
      <c r="AG270" s="186"/>
      <c r="AH270" s="186"/>
      <c r="AI270" s="186"/>
      <c r="AJ270" s="186"/>
      <c r="AK270" s="186"/>
      <c r="AL270" s="186"/>
      <c r="AM270" s="186"/>
      <c r="AN270" s="186"/>
      <c r="AO270" s="186"/>
      <c r="AP270" s="186"/>
      <c r="AQ270" s="186"/>
      <c r="AR270" s="186"/>
      <c r="AS270" s="186"/>
      <c r="AT270" s="186"/>
      <c r="AU270" s="186"/>
      <c r="AV270" s="186"/>
      <c r="AW270" s="186"/>
      <c r="AX270" s="16"/>
      <c r="AY270" s="8"/>
      <c r="AZ270" s="8"/>
      <c r="BA270" s="8"/>
    </row>
    <row r="271" spans="1:53" ht="14.5" outlineLevel="1" x14ac:dyDescent="0.35">
      <c r="A271" s="6"/>
      <c r="B271" s="7"/>
      <c r="C271" s="17"/>
      <c r="D271" s="17"/>
      <c r="E271" s="17"/>
      <c r="F271" s="26"/>
      <c r="G271" s="26" t="str">
        <f t="shared" si="102"/>
        <v>YYAA2A1z</v>
      </c>
      <c r="H271" s="675">
        <f t="shared" ref="H271:Q271" si="119">IFERROR(VLOOKUP($M211,$Y$164:$Z$176,2,FALSE)*H$220*(1+H$221*INDEX($AC$165:$AO$176,MATCH($L211,$AB$165:$AB$176,0),MATCH($M211,_xlfn.ANCHORARRAY($AC$164),0))),0)</f>
        <v>1150</v>
      </c>
      <c r="I271" s="675">
        <f t="shared" si="119"/>
        <v>1642.0978686092465</v>
      </c>
      <c r="J271" s="675">
        <f t="shared" si="119"/>
        <v>1323.1444123054057</v>
      </c>
      <c r="K271" s="675">
        <f t="shared" si="119"/>
        <v>1416.0452389541263</v>
      </c>
      <c r="L271" s="675">
        <f t="shared" si="119"/>
        <v>1064.6278170965215</v>
      </c>
      <c r="M271" s="675">
        <f t="shared" si="119"/>
        <v>1112.5560568473368</v>
      </c>
      <c r="N271" s="675">
        <f t="shared" si="119"/>
        <v>757.38631559639668</v>
      </c>
      <c r="O271" s="675">
        <f t="shared" si="119"/>
        <v>893.93820851744465</v>
      </c>
      <c r="P271" s="675">
        <f t="shared" si="119"/>
        <v>603.19720963191878</v>
      </c>
      <c r="Q271" s="675">
        <f t="shared" si="119"/>
        <v>1150</v>
      </c>
      <c r="AE271" s="186"/>
      <c r="AF271" s="186"/>
      <c r="AG271" s="186"/>
      <c r="AH271" s="186"/>
      <c r="AI271" s="186"/>
      <c r="AJ271" s="186"/>
      <c r="AK271" s="186"/>
      <c r="AL271" s="186"/>
      <c r="AM271" s="186"/>
      <c r="AN271" s="186"/>
      <c r="AO271" s="186"/>
      <c r="AP271" s="186"/>
      <c r="AQ271" s="186"/>
      <c r="AR271" s="186"/>
      <c r="AS271" s="186"/>
      <c r="AT271" s="186"/>
      <c r="AU271" s="186"/>
      <c r="AV271" s="186"/>
      <c r="AW271" s="186"/>
      <c r="AX271" s="16"/>
      <c r="AY271" s="8"/>
      <c r="AZ271" s="8"/>
      <c r="BA271" s="8"/>
    </row>
    <row r="272" spans="1:53" ht="14.5" outlineLevel="1" x14ac:dyDescent="0.35">
      <c r="A272" s="6"/>
      <c r="B272" s="7"/>
      <c r="C272" s="17"/>
      <c r="D272" s="17"/>
      <c r="E272" s="17"/>
      <c r="F272" s="26"/>
      <c r="G272" s="26" t="str">
        <f t="shared" si="102"/>
        <v>YYAA2A1zd</v>
      </c>
      <c r="H272" s="675">
        <f t="shared" ref="H272:Q272" si="120">IFERROR(VLOOKUP($M212,$Y$164:$Z$176,2,FALSE)*H$220*(1+H$221*INDEX($AC$165:$AO$176,MATCH($L212,$AB$165:$AB$176,0),MATCH($M212,_xlfn.ANCHORARRAY($AC$164),0))),0)</f>
        <v>1150</v>
      </c>
      <c r="I272" s="675">
        <f t="shared" si="120"/>
        <v>1642.0978686092465</v>
      </c>
      <c r="J272" s="675">
        <f t="shared" si="120"/>
        <v>1323.1444123054057</v>
      </c>
      <c r="K272" s="675">
        <f t="shared" si="120"/>
        <v>1416.0452389541263</v>
      </c>
      <c r="L272" s="675">
        <f t="shared" si="120"/>
        <v>1064.6278170965215</v>
      </c>
      <c r="M272" s="675">
        <f t="shared" si="120"/>
        <v>1112.5560568473368</v>
      </c>
      <c r="N272" s="675">
        <f t="shared" si="120"/>
        <v>757.38631559639668</v>
      </c>
      <c r="O272" s="675">
        <f t="shared" si="120"/>
        <v>893.93820851744465</v>
      </c>
      <c r="P272" s="675">
        <f t="shared" si="120"/>
        <v>603.19720963191878</v>
      </c>
      <c r="Q272" s="675">
        <f t="shared" si="120"/>
        <v>1150</v>
      </c>
      <c r="AE272" s="186"/>
      <c r="AF272" s="186"/>
      <c r="AG272" s="186"/>
      <c r="AH272" s="186"/>
      <c r="AI272" s="186"/>
      <c r="AJ272" s="186"/>
      <c r="AK272" s="186"/>
      <c r="AL272" s="186"/>
      <c r="AM272" s="186"/>
      <c r="AN272" s="186"/>
      <c r="AO272" s="186"/>
      <c r="AP272" s="186"/>
      <c r="AQ272" s="186"/>
      <c r="AR272" s="186"/>
      <c r="AS272" s="186"/>
      <c r="AT272" s="186"/>
      <c r="AU272" s="186"/>
      <c r="AV272" s="186"/>
      <c r="AW272" s="186"/>
      <c r="AX272" s="16"/>
      <c r="AY272" s="8"/>
      <c r="AZ272" s="8"/>
      <c r="BA272" s="8"/>
    </row>
    <row r="273" spans="1:53" ht="14.5" outlineLevel="1" x14ac:dyDescent="0.35">
      <c r="A273" s="6"/>
      <c r="B273" s="7"/>
      <c r="C273" s="17"/>
      <c r="D273" s="17"/>
      <c r="E273" s="17"/>
      <c r="F273" s="26"/>
      <c r="G273" s="26" t="str">
        <f t="shared" si="102"/>
        <v>AYWA2A1a</v>
      </c>
      <c r="H273" s="675">
        <f t="shared" ref="H273:Q273" si="121">IFERROR(VLOOKUP($M213,$Y$164:$Z$176,2,FALSE)*H$220*(1+H$221*INDEX($AC$165:$AO$176,MATCH($L213,$AB$165:$AB$176,0),MATCH($M213,_xlfn.ANCHORARRAY($AC$164),0))),0)</f>
        <v>0</v>
      </c>
      <c r="I273" s="675">
        <f t="shared" si="121"/>
        <v>0</v>
      </c>
      <c r="J273" s="675">
        <f t="shared" si="121"/>
        <v>0</v>
      </c>
      <c r="K273" s="675">
        <f t="shared" si="121"/>
        <v>0</v>
      </c>
      <c r="L273" s="675">
        <f t="shared" si="121"/>
        <v>0</v>
      </c>
      <c r="M273" s="675">
        <f t="shared" si="121"/>
        <v>0</v>
      </c>
      <c r="N273" s="675">
        <f t="shared" si="121"/>
        <v>0</v>
      </c>
      <c r="O273" s="675">
        <f t="shared" si="121"/>
        <v>0</v>
      </c>
      <c r="P273" s="675">
        <f t="shared" si="121"/>
        <v>0</v>
      </c>
      <c r="Q273" s="675">
        <f t="shared" si="121"/>
        <v>0</v>
      </c>
      <c r="AE273" s="186"/>
      <c r="AF273" s="186"/>
      <c r="AG273" s="186"/>
      <c r="AH273" s="186"/>
      <c r="AI273" s="186"/>
      <c r="AJ273" s="186"/>
      <c r="AK273" s="186"/>
      <c r="AL273" s="186"/>
      <c r="AM273" s="186"/>
      <c r="AN273" s="186"/>
      <c r="AO273" s="186"/>
      <c r="AP273" s="186"/>
      <c r="AQ273" s="186"/>
      <c r="AR273" s="186"/>
      <c r="AS273" s="186"/>
      <c r="AT273" s="186"/>
      <c r="AU273" s="186"/>
      <c r="AV273" s="186"/>
      <c r="AW273" s="186"/>
      <c r="AX273" s="16"/>
      <c r="AY273" s="8"/>
      <c r="AZ273" s="8"/>
      <c r="BA273" s="8"/>
    </row>
    <row r="274" spans="1:53" ht="14.5" outlineLevel="1" x14ac:dyDescent="0.35">
      <c r="A274" s="6"/>
      <c r="B274" s="7"/>
      <c r="C274" s="17"/>
      <c r="D274" s="17"/>
      <c r="E274" s="17"/>
      <c r="F274" s="26"/>
      <c r="G274" s="26" t="str">
        <f t="shared" si="102"/>
        <v>AANWA1a</v>
      </c>
      <c r="H274" s="675">
        <f t="shared" ref="H274:Q274" si="122">IFERROR(VLOOKUP($M214,$Y$164:$Z$176,2,FALSE)*H$220*(1+H$221*INDEX($AC$165:$AO$176,MATCH($L214,$AB$165:$AB$176,0),MATCH($M214,_xlfn.ANCHORARRAY($AC$164),0))),0)</f>
        <v>0</v>
      </c>
      <c r="I274" s="675">
        <f t="shared" si="122"/>
        <v>0</v>
      </c>
      <c r="J274" s="675">
        <f t="shared" si="122"/>
        <v>0</v>
      </c>
      <c r="K274" s="675">
        <f t="shared" si="122"/>
        <v>0</v>
      </c>
      <c r="L274" s="675">
        <f t="shared" si="122"/>
        <v>0</v>
      </c>
      <c r="M274" s="675">
        <f t="shared" si="122"/>
        <v>0</v>
      </c>
      <c r="N274" s="675">
        <f t="shared" si="122"/>
        <v>0</v>
      </c>
      <c r="O274" s="675">
        <f t="shared" si="122"/>
        <v>0</v>
      </c>
      <c r="P274" s="675">
        <f t="shared" si="122"/>
        <v>0</v>
      </c>
      <c r="Q274" s="675">
        <f t="shared" si="122"/>
        <v>0</v>
      </c>
      <c r="AE274" s="186"/>
      <c r="AF274" s="186"/>
      <c r="AG274" s="186"/>
      <c r="AH274" s="186"/>
      <c r="AI274" s="186"/>
      <c r="AJ274" s="186"/>
      <c r="AK274" s="186"/>
      <c r="AL274" s="186"/>
      <c r="AM274" s="186"/>
      <c r="AN274" s="186"/>
      <c r="AO274" s="186"/>
      <c r="AP274" s="186"/>
      <c r="AQ274" s="186"/>
      <c r="AR274" s="186"/>
      <c r="AS274" s="186"/>
      <c r="AT274" s="186"/>
      <c r="AU274" s="186"/>
      <c r="AV274" s="186"/>
      <c r="AW274" s="186"/>
      <c r="AX274" s="16"/>
      <c r="AY274" s="8"/>
      <c r="AZ274" s="8"/>
      <c r="BA274" s="8"/>
    </row>
    <row r="275" spans="1:53" ht="14.5" outlineLevel="1" x14ac:dyDescent="0.35">
      <c r="A275" s="6"/>
      <c r="B275" s="7"/>
      <c r="C275" s="17"/>
      <c r="D275" s="17"/>
      <c r="E275" s="17"/>
      <c r="F275" s="26"/>
      <c r="G275" s="26" t="str">
        <f t="shared" si="102"/>
        <v>AAANWa</v>
      </c>
      <c r="H275" s="675">
        <f t="shared" ref="H275:Q275" si="123">IFERROR(VLOOKUP($M215,$Y$164:$Z$176,2,FALSE)*H$220*(1+H$221*INDEX($AC$165:$AO$176,MATCH($L215,$AB$165:$AB$176,0),MATCH($M215,_xlfn.ANCHORARRAY($AC$164),0))),0)</f>
        <v>0</v>
      </c>
      <c r="I275" s="675">
        <f t="shared" si="123"/>
        <v>0</v>
      </c>
      <c r="J275" s="675">
        <f t="shared" si="123"/>
        <v>0</v>
      </c>
      <c r="K275" s="675">
        <f t="shared" si="123"/>
        <v>0</v>
      </c>
      <c r="L275" s="675">
        <f t="shared" si="123"/>
        <v>0</v>
      </c>
      <c r="M275" s="675">
        <f t="shared" si="123"/>
        <v>0</v>
      </c>
      <c r="N275" s="675">
        <f t="shared" si="123"/>
        <v>0</v>
      </c>
      <c r="O275" s="675">
        <f t="shared" si="123"/>
        <v>0</v>
      </c>
      <c r="P275" s="675">
        <f t="shared" si="123"/>
        <v>0</v>
      </c>
      <c r="Q275" s="675">
        <f t="shared" si="123"/>
        <v>0</v>
      </c>
      <c r="AE275" s="186"/>
      <c r="AF275" s="186"/>
      <c r="AG275" s="186"/>
      <c r="AH275" s="186"/>
      <c r="AI275" s="186"/>
      <c r="AJ275" s="186"/>
      <c r="AK275" s="186"/>
      <c r="AL275" s="186"/>
      <c r="AM275" s="186"/>
      <c r="AN275" s="186"/>
      <c r="AO275" s="186"/>
      <c r="AP275" s="186"/>
      <c r="AQ275" s="186"/>
      <c r="AR275" s="186"/>
      <c r="AS275" s="186"/>
      <c r="AT275" s="186"/>
      <c r="AU275" s="186"/>
      <c r="AV275" s="186"/>
      <c r="AW275" s="186"/>
      <c r="AX275" s="16"/>
      <c r="AY275" s="8"/>
      <c r="AZ275" s="8"/>
      <c r="BA275" s="8"/>
    </row>
    <row r="276" spans="1:53" ht="14.5" outlineLevel="1" x14ac:dyDescent="0.35">
      <c r="A276" s="6"/>
      <c r="B276" s="7"/>
      <c r="C276" s="17"/>
      <c r="D276" s="17"/>
      <c r="E276" s="17"/>
      <c r="F276" s="26"/>
      <c r="G276" s="26" t="str">
        <f t="shared" si="102"/>
        <v>MSMSMSMSMSms</v>
      </c>
      <c r="H276" s="675">
        <f t="shared" ref="H276:Q276" si="124">IFERROR(VLOOKUP($M216,$Y$164:$Z$176,2,FALSE)*H$220*(1+H$221*INDEX($AC$165:$AO$176,MATCH($L216,$AB$165:$AB$176,0),MATCH($M216,_xlfn.ANCHORARRAY($AC$164),0))),0)</f>
        <v>1580</v>
      </c>
      <c r="I276" s="675">
        <f t="shared" si="124"/>
        <v>2256.0996803500952</v>
      </c>
      <c r="J276" s="675">
        <f t="shared" si="124"/>
        <v>1879.1624012966661</v>
      </c>
      <c r="K276" s="675">
        <f t="shared" si="124"/>
        <v>2011.1024517281076</v>
      </c>
      <c r="L276" s="675">
        <f t="shared" si="124"/>
        <v>1564.7553032674457</v>
      </c>
      <c r="M276" s="675">
        <f t="shared" si="124"/>
        <v>1580.0796133202623</v>
      </c>
      <c r="N276" s="675">
        <f t="shared" si="124"/>
        <v>1113.1817475742389</v>
      </c>
      <c r="O276" s="675">
        <f t="shared" si="124"/>
        <v>1313.8812739140117</v>
      </c>
      <c r="P276" s="675">
        <f t="shared" si="124"/>
        <v>918.6039433430667</v>
      </c>
      <c r="Q276" s="675">
        <f t="shared" si="124"/>
        <v>1580</v>
      </c>
      <c r="AE276" s="186"/>
      <c r="AF276" s="186"/>
      <c r="AG276" s="186"/>
      <c r="AH276" s="186"/>
      <c r="AI276" s="186"/>
      <c r="AJ276" s="186"/>
      <c r="AK276" s="186"/>
      <c r="AL276" s="186"/>
      <c r="AM276" s="186"/>
      <c r="AN276" s="186"/>
      <c r="AO276" s="186"/>
      <c r="AP276" s="186"/>
      <c r="AQ276" s="186"/>
      <c r="AR276" s="186"/>
      <c r="AS276" s="186"/>
      <c r="AT276" s="186"/>
      <c r="AU276" s="186"/>
      <c r="AV276" s="186"/>
      <c r="AW276" s="186"/>
      <c r="AX276" s="16"/>
      <c r="AY276" s="8"/>
      <c r="AZ276" s="8"/>
      <c r="BA276" s="8"/>
    </row>
    <row r="277" spans="1:53" ht="14.5" outlineLevel="1" x14ac:dyDescent="0.35">
      <c r="A277" s="6"/>
      <c r="B277" s="7"/>
      <c r="C277" s="17"/>
      <c r="D277" s="17"/>
      <c r="E277" s="17"/>
      <c r="F277" s="26"/>
      <c r="G277" s="26"/>
      <c r="I277" s="26"/>
      <c r="J277" s="26"/>
      <c r="K277" s="26"/>
      <c r="N277" s="489"/>
      <c r="O277" s="186"/>
      <c r="P277" s="186"/>
      <c r="Q277" s="186"/>
      <c r="R277" s="186"/>
      <c r="AE277" s="186"/>
      <c r="AF277" s="186"/>
      <c r="AG277" s="186"/>
      <c r="AH277" s="186"/>
      <c r="AI277" s="186"/>
      <c r="AJ277" s="186"/>
      <c r="AK277" s="186"/>
      <c r="AL277" s="186"/>
      <c r="AM277" s="186"/>
      <c r="AN277" s="186"/>
      <c r="AO277" s="186"/>
      <c r="AP277" s="186"/>
      <c r="AQ277" s="186"/>
      <c r="AR277" s="186"/>
      <c r="AS277" s="186"/>
      <c r="AT277" s="186"/>
      <c r="AU277" s="186"/>
      <c r="AV277" s="186"/>
      <c r="AW277" s="186"/>
      <c r="AX277" s="16"/>
      <c r="AY277" s="8"/>
      <c r="AZ277" s="8"/>
      <c r="BA277" s="8"/>
    </row>
    <row r="278" spans="1:53" ht="14.5" outlineLevel="1" x14ac:dyDescent="0.35">
      <c r="A278" s="6"/>
      <c r="B278" s="7"/>
      <c r="C278" s="17"/>
      <c r="D278" s="17"/>
      <c r="E278" s="17"/>
      <c r="F278" s="26"/>
      <c r="G278" s="26"/>
      <c r="I278" s="26"/>
      <c r="J278" s="26"/>
      <c r="K278" s="26"/>
      <c r="N278" s="489"/>
      <c r="O278" s="186"/>
      <c r="P278" s="186"/>
      <c r="Q278" s="186"/>
      <c r="R278" s="186"/>
      <c r="S278" s="186"/>
      <c r="T278" s="186"/>
      <c r="U278" s="186"/>
      <c r="V278" s="186"/>
      <c r="W278" s="186"/>
      <c r="X278" s="186"/>
      <c r="Y278" s="186"/>
      <c r="Z278" s="186"/>
      <c r="AA278" s="186"/>
      <c r="AB278" s="186"/>
      <c r="AC278" s="186"/>
      <c r="AD278" s="186"/>
      <c r="AE278" s="186"/>
      <c r="AF278" s="186"/>
      <c r="AG278" s="186"/>
      <c r="AH278" s="186"/>
      <c r="AI278" s="186"/>
      <c r="AJ278" s="186"/>
      <c r="AK278" s="186"/>
      <c r="AL278" s="186"/>
      <c r="AM278" s="186"/>
      <c r="AN278" s="186"/>
      <c r="AO278" s="186"/>
      <c r="AP278" s="186"/>
      <c r="AQ278" s="186"/>
      <c r="AR278" s="186"/>
      <c r="AS278" s="186"/>
      <c r="AT278" s="186"/>
      <c r="AU278" s="186"/>
      <c r="AV278" s="186"/>
      <c r="AW278" s="186"/>
      <c r="AX278" s="16"/>
      <c r="AY278" s="8"/>
      <c r="AZ278" s="8"/>
      <c r="BA278" s="8"/>
    </row>
    <row r="279" spans="1:53" ht="14.5" outlineLevel="1" x14ac:dyDescent="0.35">
      <c r="A279" s="6"/>
      <c r="B279" s="7"/>
      <c r="C279" s="17"/>
      <c r="D279" s="17"/>
      <c r="E279" s="17"/>
      <c r="F279" s="26"/>
      <c r="G279" s="26"/>
      <c r="I279" s="26"/>
      <c r="J279" s="26"/>
      <c r="K279" s="26"/>
      <c r="N279" s="489"/>
      <c r="O279" s="186"/>
      <c r="P279" s="186"/>
      <c r="Q279" s="186"/>
      <c r="R279" s="186"/>
      <c r="S279" s="186"/>
      <c r="T279" s="186"/>
      <c r="U279" s="186"/>
      <c r="V279" s="186"/>
      <c r="W279" s="186"/>
      <c r="X279" s="186"/>
      <c r="Y279" s="186"/>
      <c r="Z279" s="186"/>
      <c r="AA279" s="186"/>
      <c r="AB279" s="186"/>
      <c r="AC279" s="186"/>
      <c r="AD279" s="186"/>
      <c r="AE279" s="186"/>
      <c r="AF279" s="186"/>
      <c r="AG279" s="186"/>
      <c r="AH279" s="186"/>
      <c r="AI279" s="186"/>
      <c r="AJ279" s="186"/>
      <c r="AK279" s="186"/>
      <c r="AL279" s="186"/>
      <c r="AM279" s="186"/>
      <c r="AN279" s="186"/>
      <c r="AO279" s="186"/>
      <c r="AP279" s="186"/>
      <c r="AQ279" s="186"/>
      <c r="AR279" s="186"/>
      <c r="AS279" s="186"/>
      <c r="AT279" s="186"/>
      <c r="AU279" s="186"/>
      <c r="AV279" s="186"/>
      <c r="AW279" s="186"/>
      <c r="AX279" s="16"/>
      <c r="AY279" s="8"/>
      <c r="AZ279" s="8"/>
      <c r="BA279" s="8"/>
    </row>
    <row r="280" spans="1:53" ht="14.5" outlineLevel="1" x14ac:dyDescent="0.35">
      <c r="A280" s="6"/>
      <c r="B280" s="7"/>
      <c r="C280" s="17"/>
      <c r="D280" s="17"/>
      <c r="E280" s="17"/>
      <c r="F280" s="26"/>
      <c r="G280" s="26"/>
      <c r="I280" s="26"/>
      <c r="J280" s="26"/>
      <c r="K280" s="26"/>
      <c r="N280" s="489"/>
      <c r="O280" s="186"/>
      <c r="P280" s="186"/>
      <c r="Q280" s="186"/>
      <c r="R280" s="186"/>
      <c r="S280" s="186"/>
      <c r="T280" s="186"/>
      <c r="U280" s="186"/>
      <c r="V280" s="186"/>
      <c r="W280" s="186"/>
      <c r="X280" s="186"/>
      <c r="Y280" s="186"/>
      <c r="Z280" s="186"/>
      <c r="AA280" s="186"/>
      <c r="AB280" s="186"/>
      <c r="AC280" s="186"/>
      <c r="AD280" s="186"/>
      <c r="AE280" s="186"/>
      <c r="AF280" s="186"/>
      <c r="AG280" s="186"/>
      <c r="AH280" s="186"/>
      <c r="AI280" s="186"/>
      <c r="AJ280" s="186"/>
      <c r="AK280" s="186"/>
      <c r="AL280" s="186"/>
      <c r="AM280" s="186"/>
      <c r="AN280" s="186"/>
      <c r="AO280" s="186"/>
      <c r="AP280" s="186"/>
      <c r="AQ280" s="186"/>
      <c r="AR280" s="186"/>
      <c r="AS280" s="186"/>
      <c r="AT280" s="186"/>
      <c r="AU280" s="186"/>
      <c r="AV280" s="186"/>
      <c r="AW280" s="186"/>
      <c r="AX280" s="16"/>
      <c r="AY280" s="8"/>
      <c r="AZ280" s="8"/>
      <c r="BA280" s="8"/>
    </row>
    <row r="281" spans="1:53" ht="14.5" outlineLevel="1" x14ac:dyDescent="0.35">
      <c r="A281" s="6"/>
      <c r="B281" s="7"/>
      <c r="C281" s="17"/>
      <c r="D281" s="17"/>
      <c r="E281" s="17"/>
      <c r="F281" s="26"/>
      <c r="G281" s="26"/>
      <c r="I281" s="26"/>
      <c r="J281" s="26"/>
      <c r="K281" s="26"/>
      <c r="N281" s="489"/>
      <c r="O281" s="186"/>
      <c r="P281" s="186"/>
      <c r="Q281" s="186"/>
      <c r="R281" s="186"/>
      <c r="S281" s="186"/>
      <c r="T281" s="186"/>
      <c r="U281" s="186"/>
      <c r="V281" s="186"/>
      <c r="W281" s="186"/>
      <c r="X281" s="186"/>
      <c r="Y281" s="186"/>
      <c r="Z281" s="186"/>
      <c r="AA281" s="186"/>
      <c r="AB281" s="186"/>
      <c r="AC281" s="186"/>
      <c r="AD281" s="186"/>
      <c r="AE281" s="186"/>
      <c r="AF281" s="186"/>
      <c r="AG281" s="186"/>
      <c r="AH281" s="186"/>
      <c r="AI281" s="186"/>
      <c r="AJ281" s="186"/>
      <c r="AK281" s="186"/>
      <c r="AL281" s="186"/>
      <c r="AM281" s="186"/>
      <c r="AN281" s="186"/>
      <c r="AO281" s="186"/>
      <c r="AP281" s="186"/>
      <c r="AQ281" s="186"/>
      <c r="AR281" s="186"/>
      <c r="AS281" s="186"/>
      <c r="AT281" s="186"/>
      <c r="AU281" s="186"/>
      <c r="AV281" s="186"/>
      <c r="AW281" s="186"/>
      <c r="AX281" s="16"/>
      <c r="AY281" s="8"/>
      <c r="AZ281" s="8"/>
      <c r="BA281" s="8"/>
    </row>
    <row r="282" spans="1:53" ht="14.5" outlineLevel="1" x14ac:dyDescent="0.35">
      <c r="A282" s="6"/>
      <c r="B282" s="7"/>
      <c r="C282" s="17"/>
      <c r="D282" s="17"/>
      <c r="E282" s="17"/>
      <c r="F282" s="26"/>
      <c r="G282" s="26"/>
      <c r="I282" s="26"/>
      <c r="J282" s="26"/>
      <c r="K282" s="26"/>
      <c r="N282" s="489"/>
      <c r="O282" s="186"/>
      <c r="P282" s="186"/>
      <c r="Q282" s="186"/>
      <c r="X282" s="186"/>
      <c r="Y282" s="186"/>
      <c r="Z282" s="186"/>
      <c r="AA282" s="186"/>
      <c r="AB282" s="186"/>
      <c r="AC282" s="186"/>
      <c r="AD282" s="186"/>
      <c r="AE282" s="186"/>
      <c r="AF282" s="186"/>
      <c r="AG282" s="186"/>
      <c r="AH282" s="186"/>
      <c r="AI282" s="186"/>
      <c r="AJ282" s="186"/>
      <c r="AK282" s="186"/>
      <c r="AL282" s="186"/>
      <c r="AM282" s="186"/>
      <c r="AN282" s="186"/>
      <c r="AO282" s="186"/>
      <c r="AP282" s="186"/>
      <c r="AQ282" s="186"/>
      <c r="AR282" s="186"/>
      <c r="AS282" s="186"/>
      <c r="AT282" s="186"/>
      <c r="AU282" s="186"/>
      <c r="AV282" s="186"/>
      <c r="AW282" s="186"/>
      <c r="AX282" s="16"/>
      <c r="AY282" s="8"/>
      <c r="AZ282" s="8"/>
      <c r="BA282" s="8"/>
    </row>
    <row r="283" spans="1:53" ht="14.5" outlineLevel="1" x14ac:dyDescent="0.35">
      <c r="A283" s="6"/>
      <c r="B283" s="7"/>
      <c r="C283" s="17"/>
      <c r="D283" s="17"/>
      <c r="E283" s="17"/>
      <c r="F283" s="26"/>
      <c r="G283" s="490" t="s">
        <v>955</v>
      </c>
      <c r="J283" s="676" t="s">
        <v>357</v>
      </c>
      <c r="K283" s="676" t="s">
        <v>749</v>
      </c>
      <c r="L283" s="676" t="s">
        <v>750</v>
      </c>
      <c r="M283" s="676" t="s">
        <v>751</v>
      </c>
      <c r="N283" s="676" t="s">
        <v>752</v>
      </c>
      <c r="O283" s="676" t="s">
        <v>753</v>
      </c>
      <c r="P283" s="676" t="s">
        <v>754</v>
      </c>
      <c r="Q283" s="676" t="s">
        <v>755</v>
      </c>
      <c r="R283" s="676" t="s">
        <v>756</v>
      </c>
      <c r="S283" s="186"/>
      <c r="T283" s="186"/>
      <c r="U283" s="186"/>
      <c r="V283" s="186"/>
      <c r="W283" s="186"/>
      <c r="X283" s="186"/>
      <c r="Y283" s="186"/>
      <c r="Z283" s="186"/>
      <c r="AA283" s="186"/>
      <c r="AB283" s="186"/>
      <c r="AC283" s="186"/>
      <c r="AD283" s="186"/>
      <c r="AE283" s="186"/>
      <c r="AF283" s="186"/>
      <c r="AG283" s="186"/>
      <c r="AH283" s="186"/>
      <c r="AI283" s="186"/>
      <c r="AJ283" s="186"/>
      <c r="AK283" s="186"/>
      <c r="AL283" s="186"/>
      <c r="AM283" s="186"/>
      <c r="AN283" s="186"/>
      <c r="AO283" s="186"/>
      <c r="AP283" s="186"/>
      <c r="AQ283" s="186"/>
      <c r="AR283" s="186"/>
      <c r="AS283" s="186"/>
      <c r="AT283" s="186"/>
      <c r="AU283" s="186"/>
      <c r="AV283" s="186"/>
      <c r="AW283" s="186"/>
      <c r="AX283" s="16"/>
      <c r="AY283" s="8"/>
      <c r="AZ283" s="8"/>
      <c r="BA283" s="8"/>
    </row>
    <row r="284" spans="1:53" ht="14.5" outlineLevel="1" x14ac:dyDescent="0.35">
      <c r="A284" s="6"/>
      <c r="B284" s="7"/>
      <c r="C284" s="17"/>
      <c r="D284" s="17"/>
      <c r="E284" s="17"/>
      <c r="F284" s="26"/>
      <c r="G284" s="490"/>
      <c r="I284" t="s">
        <v>1156</v>
      </c>
      <c r="J284" s="677">
        <v>0.85</v>
      </c>
      <c r="K284" s="677">
        <v>0.85</v>
      </c>
      <c r="L284" s="677">
        <v>0.85</v>
      </c>
      <c r="M284" s="677">
        <v>0.85</v>
      </c>
      <c r="N284" s="677">
        <v>1</v>
      </c>
      <c r="O284" s="677">
        <v>1</v>
      </c>
      <c r="P284" s="677">
        <v>1</v>
      </c>
      <c r="Q284" s="677">
        <v>1</v>
      </c>
      <c r="R284" s="677">
        <v>1</v>
      </c>
      <c r="S284" s="186"/>
      <c r="T284" s="186"/>
      <c r="U284" s="186"/>
      <c r="V284" s="186"/>
      <c r="W284" s="186"/>
      <c r="X284" s="186"/>
      <c r="Y284" s="186"/>
      <c r="Z284" s="186"/>
      <c r="AA284" s="186"/>
      <c r="AB284" s="186"/>
      <c r="AC284" s="186"/>
      <c r="AD284" s="186"/>
      <c r="AE284" s="186"/>
      <c r="AF284" s="186"/>
      <c r="AG284" s="186"/>
      <c r="AH284" s="186"/>
      <c r="AI284" s="186"/>
      <c r="AJ284" s="186"/>
      <c r="AK284" s="186"/>
      <c r="AL284" s="186"/>
      <c r="AM284" s="186"/>
      <c r="AN284" s="186"/>
      <c r="AO284" s="186"/>
      <c r="AP284" s="186"/>
      <c r="AQ284" s="186"/>
      <c r="AR284" s="186"/>
      <c r="AS284" s="186"/>
      <c r="AT284" s="186"/>
      <c r="AU284" s="186"/>
      <c r="AV284" s="186"/>
      <c r="AW284" s="186"/>
      <c r="AX284" s="16"/>
      <c r="AY284" s="8"/>
      <c r="AZ284" s="8"/>
      <c r="BA284" s="8"/>
    </row>
    <row r="285" spans="1:53" ht="14.5" outlineLevel="1" x14ac:dyDescent="0.35">
      <c r="A285" s="6"/>
      <c r="B285" s="7"/>
      <c r="C285" s="17"/>
      <c r="D285" s="17"/>
      <c r="E285" s="17"/>
      <c r="F285" s="26"/>
      <c r="G285" s="490"/>
      <c r="I285" t="s">
        <v>1157</v>
      </c>
      <c r="J285" s="677">
        <v>1.5</v>
      </c>
      <c r="K285" s="677">
        <v>1</v>
      </c>
      <c r="L285" s="677">
        <v>1</v>
      </c>
      <c r="M285" s="677">
        <v>0.5</v>
      </c>
      <c r="N285" s="677">
        <v>1</v>
      </c>
      <c r="O285" s="677">
        <v>0.5</v>
      </c>
      <c r="P285" s="677">
        <v>0.5</v>
      </c>
      <c r="Q285" s="677">
        <v>0</v>
      </c>
      <c r="R285" s="677">
        <v>1</v>
      </c>
      <c r="S285" s="186"/>
      <c r="T285" s="186"/>
      <c r="U285" s="186"/>
      <c r="V285" s="186"/>
      <c r="W285" s="186"/>
      <c r="X285" s="186"/>
      <c r="Y285" s="186"/>
      <c r="Z285" s="186"/>
      <c r="AA285" s="186"/>
      <c r="AB285" s="186"/>
      <c r="AC285" s="186"/>
      <c r="AD285" s="186"/>
      <c r="AE285" s="186"/>
      <c r="AF285" s="186"/>
      <c r="AG285" s="186"/>
      <c r="AH285" s="186"/>
      <c r="AI285" s="186"/>
      <c r="AJ285" s="186"/>
      <c r="AK285" s="186"/>
      <c r="AL285" s="186"/>
      <c r="AM285" s="186"/>
      <c r="AN285" s="186"/>
      <c r="AO285" s="186"/>
      <c r="AP285" s="186"/>
      <c r="AQ285" s="186"/>
      <c r="AR285" s="186"/>
      <c r="AS285" s="186"/>
      <c r="AT285" s="186"/>
      <c r="AU285" s="186"/>
      <c r="AV285" s="186"/>
      <c r="AW285" s="186"/>
      <c r="AX285" s="16"/>
      <c r="AY285" s="8"/>
      <c r="AZ285" s="8"/>
      <c r="BA285" s="8"/>
    </row>
    <row r="286" spans="1:53" ht="14.5" outlineLevel="1" x14ac:dyDescent="0.35">
      <c r="A286" s="6"/>
      <c r="B286" s="7"/>
      <c r="C286" s="17"/>
      <c r="D286" s="17"/>
      <c r="E286" s="17"/>
      <c r="F286" s="26"/>
      <c r="G286" s="26" t="s">
        <v>762</v>
      </c>
      <c r="H286" t="s">
        <v>777</v>
      </c>
      <c r="I286" t="s">
        <v>777</v>
      </c>
      <c r="J286" t="s">
        <v>357</v>
      </c>
      <c r="K286" t="s">
        <v>357</v>
      </c>
      <c r="L286" t="s">
        <v>749</v>
      </c>
      <c r="M286" t="s">
        <v>749</v>
      </c>
      <c r="N286" t="s">
        <v>750</v>
      </c>
      <c r="O286" t="s">
        <v>750</v>
      </c>
      <c r="P286" t="s">
        <v>751</v>
      </c>
      <c r="Q286" t="s">
        <v>751</v>
      </c>
      <c r="R286" t="s">
        <v>752</v>
      </c>
      <c r="S286" t="s">
        <v>752</v>
      </c>
      <c r="T286" t="s">
        <v>753</v>
      </c>
      <c r="U286" t="s">
        <v>753</v>
      </c>
      <c r="V286" t="s">
        <v>754</v>
      </c>
      <c r="W286" t="s">
        <v>754</v>
      </c>
      <c r="X286" t="s">
        <v>755</v>
      </c>
      <c r="Y286" t="s">
        <v>755</v>
      </c>
      <c r="Z286" t="s">
        <v>756</v>
      </c>
      <c r="AA286" t="s">
        <v>756</v>
      </c>
      <c r="AB286" s="186"/>
      <c r="AC286" s="186"/>
      <c r="AD286" s="186"/>
      <c r="AE286" s="186"/>
      <c r="AF286" s="186"/>
      <c r="AG286" s="186"/>
      <c r="AH286" s="186"/>
      <c r="AI286" s="186"/>
      <c r="AJ286" s="186"/>
      <c r="AK286" s="186"/>
      <c r="AL286" s="186"/>
      <c r="AM286" s="186"/>
      <c r="AN286" s="186"/>
      <c r="AO286" s="186"/>
      <c r="AP286" s="186"/>
      <c r="AQ286" s="186"/>
      <c r="AR286" s="186"/>
      <c r="AS286" s="186"/>
      <c r="AT286" s="186"/>
      <c r="AU286" s="186"/>
      <c r="AV286" s="186"/>
      <c r="AW286" s="186"/>
      <c r="AX286" s="16"/>
      <c r="AY286" s="8"/>
      <c r="AZ286" s="8"/>
      <c r="BA286" s="8"/>
    </row>
    <row r="287" spans="1:53" ht="14.5" outlineLevel="1" x14ac:dyDescent="0.35">
      <c r="A287" s="6"/>
      <c r="B287" s="7"/>
      <c r="C287" s="17"/>
      <c r="D287" s="17"/>
      <c r="E287" s="17"/>
      <c r="F287" s="26"/>
      <c r="G287" s="26" t="s">
        <v>761</v>
      </c>
      <c r="H287" t="s">
        <v>956</v>
      </c>
      <c r="I287" t="s">
        <v>942</v>
      </c>
      <c r="J287" t="s">
        <v>956</v>
      </c>
      <c r="K287" t="s">
        <v>942</v>
      </c>
      <c r="L287" t="s">
        <v>956</v>
      </c>
      <c r="M287" t="s">
        <v>942</v>
      </c>
      <c r="N287" t="s">
        <v>956</v>
      </c>
      <c r="O287" t="s">
        <v>942</v>
      </c>
      <c r="P287" t="s">
        <v>956</v>
      </c>
      <c r="Q287" t="s">
        <v>942</v>
      </c>
      <c r="R287" t="s">
        <v>956</v>
      </c>
      <c r="S287" t="s">
        <v>942</v>
      </c>
      <c r="T287" t="s">
        <v>956</v>
      </c>
      <c r="U287" t="s">
        <v>942</v>
      </c>
      <c r="V287" t="s">
        <v>956</v>
      </c>
      <c r="W287" t="s">
        <v>942</v>
      </c>
      <c r="X287" t="s">
        <v>956</v>
      </c>
      <c r="Y287" t="s">
        <v>942</v>
      </c>
      <c r="Z287" t="s">
        <v>956</v>
      </c>
      <c r="AA287" t="s">
        <v>942</v>
      </c>
      <c r="AB287" s="186"/>
      <c r="AC287" s="186"/>
      <c r="AD287" s="186"/>
      <c r="AE287" s="186"/>
      <c r="AF287" s="186"/>
      <c r="AG287" s="186"/>
      <c r="AH287" s="186"/>
      <c r="AI287" s="186"/>
      <c r="AJ287" s="186"/>
      <c r="AK287" s="186"/>
      <c r="AL287" s="186"/>
      <c r="AM287" s="186"/>
      <c r="AN287" s="186"/>
      <c r="AO287" s="186"/>
      <c r="AP287" s="186"/>
      <c r="AQ287" s="186"/>
      <c r="AR287" s="186"/>
      <c r="AS287" s="186"/>
      <c r="AT287" s="186"/>
      <c r="AU287" s="186"/>
      <c r="AV287" s="186"/>
      <c r="AW287" s="186"/>
      <c r="AX287" s="16"/>
      <c r="AY287" s="8"/>
      <c r="AZ287" s="8"/>
      <c r="BA287" s="8"/>
    </row>
    <row r="288" spans="1:53" ht="14.5" outlineLevel="1" x14ac:dyDescent="0.35">
      <c r="A288" s="6"/>
      <c r="B288" s="7"/>
      <c r="C288" s="17"/>
      <c r="D288" s="17"/>
      <c r="E288" s="17"/>
      <c r="F288" s="26"/>
      <c r="G288" s="26" t="str">
        <f t="shared" ref="G288:G319" si="125">_xlfn.CONCAT(H163:M163)</f>
        <v>AAAA2A1a</v>
      </c>
      <c r="H288" s="222">
        <v>0</v>
      </c>
      <c r="I288" s="222">
        <v>0</v>
      </c>
      <c r="J288" s="653">
        <f>$H288*HLOOKUP(J$286,$J$283:$R$284,2)</f>
        <v>0</v>
      </c>
      <c r="K288" s="856">
        <f>$I288*HLOOKUP(K$286,$J$283:$R$285,3)</f>
        <v>0</v>
      </c>
      <c r="L288" s="653">
        <f>$H288*HLOOKUP(L$286,$J$283:$R$284,2)</f>
        <v>0</v>
      </c>
      <c r="M288" s="856">
        <f>$I288*HLOOKUP(M$286,$J$283:$R$285,3)</f>
        <v>0</v>
      </c>
      <c r="N288" s="653">
        <f>$H288*HLOOKUP(N$286,$J$283:$R$284,2)</f>
        <v>0</v>
      </c>
      <c r="O288" s="856">
        <f>$I288*HLOOKUP(O$286,$J$283:$R$285,3)</f>
        <v>0</v>
      </c>
      <c r="P288" s="653">
        <f>$H288*HLOOKUP(P$286,$J$283:$R$284,2)</f>
        <v>0</v>
      </c>
      <c r="Q288" s="856">
        <f>$I288*HLOOKUP(Q$286,$J$283:$R$285,3)</f>
        <v>0</v>
      </c>
      <c r="R288" s="653">
        <f>$H288*HLOOKUP(R$286,$J$283:$R$284,2)</f>
        <v>0</v>
      </c>
      <c r="S288" s="856">
        <f>$I288*HLOOKUP(S$286,$J$283:$R$285,3)</f>
        <v>0</v>
      </c>
      <c r="T288" s="653">
        <f>$H288*HLOOKUP(T$286,$J$283:$R$284,2)</f>
        <v>0</v>
      </c>
      <c r="U288" s="856">
        <f>$I288*HLOOKUP(U$286,$J$283:$R$285,3)</f>
        <v>0</v>
      </c>
      <c r="V288" s="653">
        <f>$H288*HLOOKUP(V$286,$J$283:$R$284,2)</f>
        <v>0</v>
      </c>
      <c r="W288" s="856">
        <f>$I288*HLOOKUP(W$286,$J$283:$R$285,3)</f>
        <v>0</v>
      </c>
      <c r="X288" s="653">
        <f t="shared" ref="X288:X321" si="126">$H288*HLOOKUP(X$286,$J$283:$R$284,2)</f>
        <v>0</v>
      </c>
      <c r="Y288" s="856">
        <f t="shared" ref="Y288:Y319" si="127">$I288*HLOOKUP(Y$286,$J$283:$R$285,3)</f>
        <v>0</v>
      </c>
      <c r="Z288" s="653">
        <f t="shared" ref="Z288:Z319" si="128">$H288*HLOOKUP(Z$286,$J$283:$R$284,2)</f>
        <v>0</v>
      </c>
      <c r="AA288" s="856">
        <f t="shared" ref="AA288:AA319" si="129">$I288*HLOOKUP(AA$286,$J$283:$R$285,3)</f>
        <v>0</v>
      </c>
      <c r="AB288" s="186"/>
      <c r="AC288" s="186"/>
      <c r="AD288" s="186"/>
      <c r="AE288" s="186"/>
      <c r="AF288" s="186"/>
      <c r="AG288" s="186"/>
      <c r="AH288" s="186"/>
      <c r="AI288" s="186"/>
      <c r="AJ288" s="186"/>
      <c r="AK288" s="186"/>
      <c r="AL288" s="186"/>
      <c r="AM288" s="186"/>
      <c r="AN288" s="186"/>
      <c r="AO288" s="186"/>
      <c r="AP288" s="186"/>
      <c r="AQ288" s="186"/>
      <c r="AR288" s="186"/>
      <c r="AS288" s="186"/>
      <c r="AT288" s="186"/>
      <c r="AU288" s="186"/>
      <c r="AV288" s="186"/>
      <c r="AW288" s="186"/>
      <c r="AX288" s="16"/>
      <c r="AY288" s="8"/>
      <c r="AZ288" s="8"/>
      <c r="BA288" s="8"/>
    </row>
    <row r="289" spans="1:53" ht="14.5" outlineLevel="1" x14ac:dyDescent="0.35">
      <c r="A289" s="6"/>
      <c r="B289" s="7"/>
      <c r="C289" s="17"/>
      <c r="D289" s="17"/>
      <c r="E289" s="17"/>
      <c r="F289" s="26"/>
      <c r="G289" s="26" t="str">
        <f t="shared" si="125"/>
        <v>GGGGAg1a2</v>
      </c>
      <c r="H289" s="222">
        <v>0</v>
      </c>
      <c r="I289" s="222">
        <v>0</v>
      </c>
      <c r="J289" s="653">
        <f t="shared" ref="J289:J299" si="130">$H289*HLOOKUP(J$286,$J$283:$R$284,2)</f>
        <v>0</v>
      </c>
      <c r="K289" s="856">
        <f t="shared" ref="K289:U341" si="131">$I289*HLOOKUP(K$286,$J$283:$R$285,3)</f>
        <v>0</v>
      </c>
      <c r="L289" s="653">
        <f t="shared" ref="L289:L299" si="132">$H289*HLOOKUP(L$286,$J$283:$R$284,2)</f>
        <v>0</v>
      </c>
      <c r="M289" s="856">
        <f t="shared" si="131"/>
        <v>0</v>
      </c>
      <c r="N289" s="653">
        <f t="shared" ref="N289:N299" si="133">$H289*HLOOKUP(N$286,$J$283:$R$284,2)</f>
        <v>0</v>
      </c>
      <c r="O289" s="856">
        <f t="shared" si="131"/>
        <v>0</v>
      </c>
      <c r="P289" s="653">
        <f t="shared" ref="P289:P299" si="134">$H289*HLOOKUP(P$286,$J$283:$R$284,2)</f>
        <v>0</v>
      </c>
      <c r="Q289" s="856">
        <f t="shared" si="131"/>
        <v>0</v>
      </c>
      <c r="R289" s="653">
        <f t="shared" ref="R289:R299" si="135">$H289*HLOOKUP(R$286,$J$283:$R$284,2)</f>
        <v>0</v>
      </c>
      <c r="S289" s="856">
        <f t="shared" si="131"/>
        <v>0</v>
      </c>
      <c r="T289" s="653">
        <f t="shared" ref="T289:T299" si="136">$H289*HLOOKUP(T$286,$J$283:$R$284,2)</f>
        <v>0</v>
      </c>
      <c r="U289" s="856">
        <f t="shared" si="131"/>
        <v>0</v>
      </c>
      <c r="V289" s="653">
        <f t="shared" ref="V289:V299" si="137">$H289*HLOOKUP(V$286,$J$283:$R$284,2)</f>
        <v>0</v>
      </c>
      <c r="W289" s="856">
        <f t="shared" ref="W289:W341" si="138">$I289*HLOOKUP(W$286,$J$283:$R$285,3)</f>
        <v>0</v>
      </c>
      <c r="X289" s="653">
        <f t="shared" si="126"/>
        <v>0</v>
      </c>
      <c r="Y289" s="856">
        <f t="shared" si="127"/>
        <v>0</v>
      </c>
      <c r="Z289" s="653">
        <f t="shared" si="128"/>
        <v>0</v>
      </c>
      <c r="AA289" s="856">
        <f t="shared" si="129"/>
        <v>0</v>
      </c>
      <c r="AB289" s="186"/>
      <c r="AC289" s="186"/>
      <c r="AD289" s="186"/>
      <c r="AE289" s="186"/>
      <c r="AF289" s="186"/>
      <c r="AG289" s="186"/>
      <c r="AH289" s="186"/>
      <c r="AI289" s="186"/>
      <c r="AJ289" s="186"/>
      <c r="AK289" s="186"/>
      <c r="AL289" s="186"/>
      <c r="AM289" s="186"/>
      <c r="AN289" s="186"/>
      <c r="AO289" s="186"/>
      <c r="AP289" s="186"/>
      <c r="AQ289" s="186"/>
      <c r="AR289" s="186"/>
      <c r="AS289" s="186"/>
      <c r="AT289" s="186"/>
      <c r="AU289" s="186"/>
      <c r="AV289" s="186"/>
      <c r="AW289" s="186"/>
      <c r="AX289" s="16"/>
      <c r="AY289" s="8"/>
      <c r="AZ289" s="8"/>
      <c r="BA289" s="8"/>
    </row>
    <row r="290" spans="1:53" ht="14.5" outlineLevel="1" x14ac:dyDescent="0.35">
      <c r="A290" s="6"/>
      <c r="B290" s="7"/>
      <c r="C290" s="17"/>
      <c r="D290" s="17"/>
      <c r="E290" s="17"/>
      <c r="F290" s="26"/>
      <c r="G290" s="26" t="str">
        <f t="shared" si="125"/>
        <v>GGGGSg1a2</v>
      </c>
      <c r="H290" s="222">
        <v>0</v>
      </c>
      <c r="I290" s="222">
        <v>0</v>
      </c>
      <c r="J290" s="653">
        <f t="shared" si="130"/>
        <v>0</v>
      </c>
      <c r="K290" s="856">
        <f t="shared" si="131"/>
        <v>0</v>
      </c>
      <c r="L290" s="653">
        <f t="shared" si="132"/>
        <v>0</v>
      </c>
      <c r="M290" s="856">
        <f t="shared" si="131"/>
        <v>0</v>
      </c>
      <c r="N290" s="653">
        <f t="shared" si="133"/>
        <v>0</v>
      </c>
      <c r="O290" s="856">
        <f t="shared" si="131"/>
        <v>0</v>
      </c>
      <c r="P290" s="653">
        <f t="shared" si="134"/>
        <v>0</v>
      </c>
      <c r="Q290" s="856">
        <f t="shared" si="131"/>
        <v>0</v>
      </c>
      <c r="R290" s="653">
        <f t="shared" si="135"/>
        <v>0</v>
      </c>
      <c r="S290" s="856">
        <f t="shared" si="131"/>
        <v>0</v>
      </c>
      <c r="T290" s="653">
        <f t="shared" si="136"/>
        <v>0</v>
      </c>
      <c r="U290" s="856">
        <f t="shared" si="131"/>
        <v>0</v>
      </c>
      <c r="V290" s="653">
        <f t="shared" si="137"/>
        <v>0</v>
      </c>
      <c r="W290" s="856">
        <f t="shared" si="138"/>
        <v>0</v>
      </c>
      <c r="X290" s="653">
        <f t="shared" si="126"/>
        <v>0</v>
      </c>
      <c r="Y290" s="856">
        <f t="shared" si="127"/>
        <v>0</v>
      </c>
      <c r="Z290" s="653">
        <f t="shared" si="128"/>
        <v>0</v>
      </c>
      <c r="AA290" s="856">
        <f t="shared" si="129"/>
        <v>0</v>
      </c>
      <c r="AB290" s="186"/>
      <c r="AC290" s="186"/>
      <c r="AD290" s="186"/>
      <c r="AE290" s="186"/>
      <c r="AF290" s="186"/>
      <c r="AG290" s="186"/>
      <c r="AH290" s="186"/>
      <c r="AI290" s="186"/>
      <c r="AJ290" s="186"/>
      <c r="AK290" s="186"/>
      <c r="AL290" s="186"/>
      <c r="AM290" s="186"/>
      <c r="AN290" s="186"/>
      <c r="AO290" s="186"/>
      <c r="AP290" s="186"/>
      <c r="AQ290" s="186"/>
      <c r="AR290" s="186"/>
      <c r="AS290" s="186"/>
      <c r="AT290" s="186"/>
      <c r="AU290" s="186"/>
      <c r="AV290" s="186"/>
      <c r="AW290" s="186"/>
      <c r="AX290" s="16"/>
      <c r="AY290" s="8"/>
      <c r="AZ290" s="8"/>
      <c r="BA290" s="8"/>
    </row>
    <row r="291" spans="1:53" ht="14.5" outlineLevel="1" x14ac:dyDescent="0.35">
      <c r="A291" s="6"/>
      <c r="B291" s="7"/>
      <c r="C291" s="17"/>
      <c r="D291" s="17"/>
      <c r="E291" s="17"/>
      <c r="F291" s="26"/>
      <c r="G291" s="26" t="str">
        <f t="shared" si="125"/>
        <v>GGGAg2Na2</v>
      </c>
      <c r="H291" s="222">
        <v>0</v>
      </c>
      <c r="I291" s="222">
        <v>0</v>
      </c>
      <c r="J291" s="653">
        <f t="shared" si="130"/>
        <v>0</v>
      </c>
      <c r="K291" s="856">
        <f t="shared" si="131"/>
        <v>0</v>
      </c>
      <c r="L291" s="653">
        <f t="shared" si="132"/>
        <v>0</v>
      </c>
      <c r="M291" s="856">
        <f t="shared" si="131"/>
        <v>0</v>
      </c>
      <c r="N291" s="653">
        <f t="shared" si="133"/>
        <v>0</v>
      </c>
      <c r="O291" s="856">
        <f t="shared" si="131"/>
        <v>0</v>
      </c>
      <c r="P291" s="653">
        <f t="shared" si="134"/>
        <v>0</v>
      </c>
      <c r="Q291" s="856">
        <f t="shared" si="131"/>
        <v>0</v>
      </c>
      <c r="R291" s="653">
        <f t="shared" si="135"/>
        <v>0</v>
      </c>
      <c r="S291" s="856">
        <f t="shared" si="131"/>
        <v>0</v>
      </c>
      <c r="T291" s="653">
        <f t="shared" si="136"/>
        <v>0</v>
      </c>
      <c r="U291" s="856">
        <f t="shared" si="131"/>
        <v>0</v>
      </c>
      <c r="V291" s="653">
        <f t="shared" si="137"/>
        <v>0</v>
      </c>
      <c r="W291" s="856">
        <f t="shared" si="138"/>
        <v>0</v>
      </c>
      <c r="X291" s="653">
        <f t="shared" si="126"/>
        <v>0</v>
      </c>
      <c r="Y291" s="856">
        <f t="shared" si="127"/>
        <v>0</v>
      </c>
      <c r="Z291" s="653">
        <f t="shared" si="128"/>
        <v>0</v>
      </c>
      <c r="AA291" s="856">
        <f t="shared" si="129"/>
        <v>0</v>
      </c>
      <c r="AB291" s="186"/>
      <c r="AC291" s="186"/>
      <c r="AD291" s="186"/>
      <c r="AE291" s="186"/>
      <c r="AF291" s="186"/>
      <c r="AG291" s="186"/>
      <c r="AH291" s="186"/>
      <c r="AI291" s="186"/>
      <c r="AJ291" s="186"/>
      <c r="AK291" s="186"/>
      <c r="AL291" s="186"/>
      <c r="AM291" s="186"/>
      <c r="AN291" s="186"/>
      <c r="AO291" s="186"/>
      <c r="AP291" s="186"/>
      <c r="AQ291" s="186"/>
      <c r="AR291" s="186"/>
      <c r="AS291" s="186"/>
      <c r="AT291" s="186"/>
      <c r="AU291" s="186"/>
      <c r="AV291" s="186"/>
      <c r="AW291" s="186"/>
      <c r="AX291" s="16"/>
      <c r="AY291" s="8"/>
      <c r="AZ291" s="8"/>
      <c r="BA291" s="8"/>
    </row>
    <row r="292" spans="1:53" ht="14.5" outlineLevel="1" x14ac:dyDescent="0.35">
      <c r="A292" s="6"/>
      <c r="B292" s="7"/>
      <c r="C292" s="17"/>
      <c r="D292" s="17"/>
      <c r="E292" s="17"/>
      <c r="F292" s="26"/>
      <c r="G292" s="26" t="str">
        <f t="shared" si="125"/>
        <v>GGGAg2Ea2</v>
      </c>
      <c r="H292" s="222">
        <v>0</v>
      </c>
      <c r="I292" s="222">
        <v>0</v>
      </c>
      <c r="J292" s="653">
        <f t="shared" si="130"/>
        <v>0</v>
      </c>
      <c r="K292" s="856">
        <f t="shared" si="131"/>
        <v>0</v>
      </c>
      <c r="L292" s="653">
        <f t="shared" si="132"/>
        <v>0</v>
      </c>
      <c r="M292" s="856">
        <f t="shared" si="131"/>
        <v>0</v>
      </c>
      <c r="N292" s="653">
        <f t="shared" si="133"/>
        <v>0</v>
      </c>
      <c r="O292" s="856">
        <f t="shared" si="131"/>
        <v>0</v>
      </c>
      <c r="P292" s="653">
        <f t="shared" si="134"/>
        <v>0</v>
      </c>
      <c r="Q292" s="856">
        <f t="shared" si="131"/>
        <v>0</v>
      </c>
      <c r="R292" s="653">
        <f t="shared" si="135"/>
        <v>0</v>
      </c>
      <c r="S292" s="856">
        <f t="shared" si="131"/>
        <v>0</v>
      </c>
      <c r="T292" s="653">
        <f t="shared" si="136"/>
        <v>0</v>
      </c>
      <c r="U292" s="856">
        <f t="shared" si="131"/>
        <v>0</v>
      </c>
      <c r="V292" s="653">
        <f t="shared" si="137"/>
        <v>0</v>
      </c>
      <c r="W292" s="856">
        <f t="shared" si="138"/>
        <v>0</v>
      </c>
      <c r="X292" s="653">
        <f t="shared" si="126"/>
        <v>0</v>
      </c>
      <c r="Y292" s="856">
        <f t="shared" si="127"/>
        <v>0</v>
      </c>
      <c r="Z292" s="653">
        <f t="shared" si="128"/>
        <v>0</v>
      </c>
      <c r="AA292" s="856">
        <f t="shared" si="129"/>
        <v>0</v>
      </c>
      <c r="AB292" s="186"/>
      <c r="AC292" s="186"/>
      <c r="AD292" s="186"/>
      <c r="AE292" s="186"/>
      <c r="AF292" s="186"/>
      <c r="AG292" s="186"/>
      <c r="AH292" s="186"/>
      <c r="AI292" s="186"/>
      <c r="AJ292" s="186"/>
      <c r="AK292" s="186"/>
      <c r="AL292" s="186"/>
      <c r="AM292" s="186"/>
      <c r="AN292" s="186"/>
      <c r="AO292" s="186"/>
      <c r="AP292" s="186"/>
      <c r="AQ292" s="186"/>
      <c r="AR292" s="186"/>
      <c r="AS292" s="186"/>
      <c r="AT292" s="186"/>
      <c r="AU292" s="186"/>
      <c r="AV292" s="186"/>
      <c r="AW292" s="186"/>
      <c r="AX292" s="16"/>
      <c r="AY292" s="8"/>
      <c r="AZ292" s="8"/>
      <c r="BA292" s="8"/>
    </row>
    <row r="293" spans="1:53" ht="14.5" outlineLevel="1" x14ac:dyDescent="0.35">
      <c r="A293" s="6"/>
      <c r="B293" s="7"/>
      <c r="C293" s="17"/>
      <c r="D293" s="17"/>
      <c r="E293" s="17"/>
      <c r="F293" s="26"/>
      <c r="G293" s="26" t="str">
        <f t="shared" si="125"/>
        <v>GGGAg2OFa2</v>
      </c>
      <c r="H293" s="222">
        <v>0</v>
      </c>
      <c r="I293" s="222">
        <v>0</v>
      </c>
      <c r="J293" s="653">
        <f t="shared" si="130"/>
        <v>0</v>
      </c>
      <c r="K293" s="856">
        <f t="shared" si="131"/>
        <v>0</v>
      </c>
      <c r="L293" s="653">
        <f t="shared" si="132"/>
        <v>0</v>
      </c>
      <c r="M293" s="856">
        <f t="shared" si="131"/>
        <v>0</v>
      </c>
      <c r="N293" s="653">
        <f t="shared" si="133"/>
        <v>0</v>
      </c>
      <c r="O293" s="856">
        <f t="shared" si="131"/>
        <v>0</v>
      </c>
      <c r="P293" s="653">
        <f t="shared" si="134"/>
        <v>0</v>
      </c>
      <c r="Q293" s="856">
        <f t="shared" si="131"/>
        <v>0</v>
      </c>
      <c r="R293" s="653">
        <f t="shared" si="135"/>
        <v>0</v>
      </c>
      <c r="S293" s="856">
        <f t="shared" si="131"/>
        <v>0</v>
      </c>
      <c r="T293" s="653">
        <f t="shared" si="136"/>
        <v>0</v>
      </c>
      <c r="U293" s="856">
        <f t="shared" si="131"/>
        <v>0</v>
      </c>
      <c r="V293" s="653">
        <f t="shared" si="137"/>
        <v>0</v>
      </c>
      <c r="W293" s="856">
        <f t="shared" si="138"/>
        <v>0</v>
      </c>
      <c r="X293" s="653">
        <f t="shared" si="126"/>
        <v>0</v>
      </c>
      <c r="Y293" s="856">
        <f t="shared" si="127"/>
        <v>0</v>
      </c>
      <c r="Z293" s="653">
        <f t="shared" si="128"/>
        <v>0</v>
      </c>
      <c r="AA293" s="856">
        <f t="shared" si="129"/>
        <v>0</v>
      </c>
      <c r="AB293" s="186"/>
      <c r="AC293" s="186"/>
      <c r="AD293" s="186"/>
      <c r="AE293" s="186"/>
      <c r="AF293" s="186"/>
      <c r="AG293" s="186"/>
      <c r="AH293" s="186"/>
      <c r="AI293" s="186"/>
      <c r="AJ293" s="186"/>
      <c r="AK293" s="186"/>
      <c r="AL293" s="186"/>
      <c r="AM293" s="186"/>
      <c r="AN293" s="186"/>
      <c r="AO293" s="186"/>
      <c r="AP293" s="186"/>
      <c r="AQ293" s="186"/>
      <c r="AR293" s="186"/>
      <c r="AS293" s="186"/>
      <c r="AT293" s="186"/>
      <c r="AU293" s="186"/>
      <c r="AV293" s="186"/>
      <c r="AW293" s="186"/>
      <c r="AX293" s="16"/>
      <c r="AY293" s="8"/>
      <c r="AZ293" s="8"/>
      <c r="BA293" s="8"/>
    </row>
    <row r="294" spans="1:53" ht="14.5" outlineLevel="1" x14ac:dyDescent="0.35">
      <c r="A294" s="6"/>
      <c r="B294" s="7"/>
      <c r="C294" s="17"/>
      <c r="D294" s="17"/>
      <c r="E294" s="17"/>
      <c r="F294" s="26"/>
      <c r="G294" s="26" t="str">
        <f t="shared" si="125"/>
        <v>GGGAg2LFa2</v>
      </c>
      <c r="H294" s="222">
        <v>0</v>
      </c>
      <c r="I294" s="222">
        <v>0</v>
      </c>
      <c r="J294" s="653">
        <f t="shared" si="130"/>
        <v>0</v>
      </c>
      <c r="K294" s="856">
        <f t="shared" ref="K294:U294" si="139">$I294*HLOOKUP(K$286,$J$283:$R$285,3)</f>
        <v>0</v>
      </c>
      <c r="L294" s="653">
        <f t="shared" si="132"/>
        <v>0</v>
      </c>
      <c r="M294" s="856">
        <f t="shared" si="139"/>
        <v>0</v>
      </c>
      <c r="N294" s="653">
        <f t="shared" si="133"/>
        <v>0</v>
      </c>
      <c r="O294" s="856">
        <f t="shared" si="139"/>
        <v>0</v>
      </c>
      <c r="P294" s="653">
        <f t="shared" si="134"/>
        <v>0</v>
      </c>
      <c r="Q294" s="856">
        <f t="shared" si="139"/>
        <v>0</v>
      </c>
      <c r="R294" s="653">
        <f t="shared" si="135"/>
        <v>0</v>
      </c>
      <c r="S294" s="856">
        <f t="shared" si="139"/>
        <v>0</v>
      </c>
      <c r="T294" s="653">
        <f t="shared" si="136"/>
        <v>0</v>
      </c>
      <c r="U294" s="856">
        <f t="shared" si="139"/>
        <v>0</v>
      </c>
      <c r="V294" s="653">
        <f t="shared" si="137"/>
        <v>0</v>
      </c>
      <c r="W294" s="856">
        <f t="shared" si="138"/>
        <v>0</v>
      </c>
      <c r="X294" s="653">
        <f t="shared" si="126"/>
        <v>0</v>
      </c>
      <c r="Y294" s="856">
        <f t="shared" si="127"/>
        <v>0</v>
      </c>
      <c r="Z294" s="653">
        <f t="shared" si="128"/>
        <v>0</v>
      </c>
      <c r="AA294" s="856">
        <f t="shared" si="129"/>
        <v>0</v>
      </c>
      <c r="AB294" s="186"/>
      <c r="AC294" s="186"/>
      <c r="AD294" s="186"/>
      <c r="AE294" s="186"/>
      <c r="AF294" s="186"/>
      <c r="AG294" s="186"/>
      <c r="AH294" s="186"/>
      <c r="AI294" s="186"/>
      <c r="AJ294" s="186"/>
      <c r="AK294" s="186"/>
      <c r="AL294" s="186"/>
      <c r="AM294" s="186"/>
      <c r="AN294" s="186"/>
      <c r="AO294" s="186"/>
      <c r="AP294" s="186"/>
      <c r="AQ294" s="186"/>
      <c r="AR294" s="186"/>
      <c r="AS294" s="186"/>
      <c r="AT294" s="186"/>
      <c r="AU294" s="186"/>
      <c r="AV294" s="186"/>
      <c r="AW294" s="186"/>
      <c r="AX294" s="16"/>
      <c r="AY294" s="8"/>
      <c r="AZ294" s="8"/>
      <c r="BA294" s="8"/>
    </row>
    <row r="295" spans="1:53" ht="14.5" outlineLevel="1" x14ac:dyDescent="0.35">
      <c r="A295" s="6"/>
      <c r="B295" s="7"/>
      <c r="C295" s="17"/>
      <c r="D295" s="17"/>
      <c r="E295" s="17"/>
      <c r="F295" s="26"/>
      <c r="G295" s="26" t="str">
        <f t="shared" si="125"/>
        <v>GGGC1Na2</v>
      </c>
      <c r="H295" s="222">
        <v>0</v>
      </c>
      <c r="I295" s="222">
        <v>0</v>
      </c>
      <c r="J295" s="653">
        <f t="shared" si="130"/>
        <v>0</v>
      </c>
      <c r="K295" s="856">
        <f t="shared" si="131"/>
        <v>0</v>
      </c>
      <c r="L295" s="653">
        <f t="shared" si="132"/>
        <v>0</v>
      </c>
      <c r="M295" s="856">
        <f t="shared" si="131"/>
        <v>0</v>
      </c>
      <c r="N295" s="653">
        <f t="shared" si="133"/>
        <v>0</v>
      </c>
      <c r="O295" s="856">
        <f t="shared" si="131"/>
        <v>0</v>
      </c>
      <c r="P295" s="653">
        <f t="shared" si="134"/>
        <v>0</v>
      </c>
      <c r="Q295" s="856">
        <f t="shared" si="131"/>
        <v>0</v>
      </c>
      <c r="R295" s="653">
        <f t="shared" si="135"/>
        <v>0</v>
      </c>
      <c r="S295" s="856">
        <f t="shared" si="131"/>
        <v>0</v>
      </c>
      <c r="T295" s="653">
        <f t="shared" si="136"/>
        <v>0</v>
      </c>
      <c r="U295" s="856">
        <f t="shared" ref="U295:U341" si="140">$I295*HLOOKUP(U$286,$J$283:$R$285,3)</f>
        <v>0</v>
      </c>
      <c r="V295" s="653">
        <f t="shared" si="137"/>
        <v>0</v>
      </c>
      <c r="W295" s="856">
        <f t="shared" si="138"/>
        <v>0</v>
      </c>
      <c r="X295" s="653">
        <f t="shared" si="126"/>
        <v>0</v>
      </c>
      <c r="Y295" s="856">
        <f t="shared" si="127"/>
        <v>0</v>
      </c>
      <c r="Z295" s="653">
        <f t="shared" si="128"/>
        <v>0</v>
      </c>
      <c r="AA295" s="856">
        <f t="shared" si="129"/>
        <v>0</v>
      </c>
      <c r="AB295" s="186"/>
      <c r="AC295" s="186"/>
      <c r="AD295" s="186"/>
      <c r="AE295" s="186"/>
      <c r="AF295" s="186"/>
      <c r="AG295" s="186"/>
      <c r="AH295" s="186"/>
      <c r="AI295" s="186"/>
      <c r="AJ295" s="186"/>
      <c r="AK295" s="186"/>
      <c r="AL295" s="186"/>
      <c r="AM295" s="186"/>
      <c r="AN295" s="186"/>
      <c r="AO295" s="186"/>
      <c r="AP295" s="186"/>
      <c r="AQ295" s="186"/>
      <c r="AR295" s="186"/>
      <c r="AS295" s="186"/>
      <c r="AT295" s="186"/>
      <c r="AU295" s="186"/>
      <c r="AV295" s="186"/>
      <c r="AW295" s="186"/>
      <c r="AX295" s="16"/>
      <c r="AY295" s="8"/>
      <c r="AZ295" s="8"/>
      <c r="BA295" s="8"/>
    </row>
    <row r="296" spans="1:53" ht="14.5" outlineLevel="1" x14ac:dyDescent="0.35">
      <c r="A296" s="6"/>
      <c r="B296" s="7"/>
      <c r="C296" s="17"/>
      <c r="D296" s="17"/>
      <c r="E296" s="17"/>
      <c r="F296" s="26"/>
      <c r="G296" s="26" t="str">
        <f t="shared" si="125"/>
        <v>GGGC1Ea2</v>
      </c>
      <c r="H296" s="222">
        <v>0</v>
      </c>
      <c r="I296" s="222">
        <v>0</v>
      </c>
      <c r="J296" s="653">
        <f t="shared" si="130"/>
        <v>0</v>
      </c>
      <c r="K296" s="856">
        <f t="shared" si="131"/>
        <v>0</v>
      </c>
      <c r="L296" s="653">
        <f t="shared" si="132"/>
        <v>0</v>
      </c>
      <c r="M296" s="856">
        <f t="shared" si="131"/>
        <v>0</v>
      </c>
      <c r="N296" s="653">
        <f t="shared" si="133"/>
        <v>0</v>
      </c>
      <c r="O296" s="856">
        <f t="shared" si="131"/>
        <v>0</v>
      </c>
      <c r="P296" s="653">
        <f t="shared" si="134"/>
        <v>0</v>
      </c>
      <c r="Q296" s="856">
        <f t="shared" si="131"/>
        <v>0</v>
      </c>
      <c r="R296" s="653">
        <f t="shared" si="135"/>
        <v>0</v>
      </c>
      <c r="S296" s="856">
        <f t="shared" si="131"/>
        <v>0</v>
      </c>
      <c r="T296" s="653">
        <f t="shared" si="136"/>
        <v>0</v>
      </c>
      <c r="U296" s="856">
        <f t="shared" si="140"/>
        <v>0</v>
      </c>
      <c r="V296" s="653">
        <f t="shared" si="137"/>
        <v>0</v>
      </c>
      <c r="W296" s="856">
        <f t="shared" si="138"/>
        <v>0</v>
      </c>
      <c r="X296" s="653">
        <f t="shared" si="126"/>
        <v>0</v>
      </c>
      <c r="Y296" s="856">
        <f t="shared" si="127"/>
        <v>0</v>
      </c>
      <c r="Z296" s="653">
        <f t="shared" si="128"/>
        <v>0</v>
      </c>
      <c r="AA296" s="856">
        <f t="shared" si="129"/>
        <v>0</v>
      </c>
      <c r="AB296" s="186"/>
      <c r="AC296" s="186"/>
      <c r="AD296" s="186"/>
      <c r="AE296" s="186"/>
      <c r="AF296" s="186"/>
      <c r="AG296" s="186"/>
      <c r="AH296" s="186"/>
      <c r="AI296" s="186"/>
      <c r="AJ296" s="186"/>
      <c r="AK296" s="186"/>
      <c r="AL296" s="186"/>
      <c r="AM296" s="186"/>
      <c r="AN296" s="186"/>
      <c r="AO296" s="186"/>
      <c r="AP296" s="186"/>
      <c r="AQ296" s="186"/>
      <c r="AR296" s="186"/>
      <c r="AS296" s="186"/>
      <c r="AT296" s="186"/>
      <c r="AU296" s="186"/>
      <c r="AV296" s="186"/>
      <c r="AW296" s="186"/>
      <c r="AX296" s="16"/>
      <c r="AY296" s="8"/>
      <c r="AZ296" s="8"/>
      <c r="BA296" s="8"/>
    </row>
    <row r="297" spans="1:53" ht="14.5" outlineLevel="1" x14ac:dyDescent="0.35">
      <c r="A297" s="6"/>
      <c r="B297" s="7"/>
      <c r="C297" s="17"/>
      <c r="D297" s="17"/>
      <c r="E297" s="17"/>
      <c r="F297" s="26"/>
      <c r="G297" s="26" t="str">
        <f t="shared" si="125"/>
        <v>GGGC1Pa2</v>
      </c>
      <c r="H297" s="222">
        <v>0</v>
      </c>
      <c r="I297" s="222">
        <v>0</v>
      </c>
      <c r="J297" s="653">
        <f t="shared" si="130"/>
        <v>0</v>
      </c>
      <c r="K297" s="856">
        <f t="shared" si="131"/>
        <v>0</v>
      </c>
      <c r="L297" s="653">
        <f t="shared" si="132"/>
        <v>0</v>
      </c>
      <c r="M297" s="856">
        <f t="shared" si="131"/>
        <v>0</v>
      </c>
      <c r="N297" s="653">
        <f t="shared" si="133"/>
        <v>0</v>
      </c>
      <c r="O297" s="856">
        <f t="shared" si="131"/>
        <v>0</v>
      </c>
      <c r="P297" s="653">
        <f t="shared" si="134"/>
        <v>0</v>
      </c>
      <c r="Q297" s="856">
        <f t="shared" si="131"/>
        <v>0</v>
      </c>
      <c r="R297" s="653">
        <f t="shared" si="135"/>
        <v>0</v>
      </c>
      <c r="S297" s="856">
        <f t="shared" si="131"/>
        <v>0</v>
      </c>
      <c r="T297" s="653">
        <f t="shared" si="136"/>
        <v>0</v>
      </c>
      <c r="U297" s="856">
        <f t="shared" si="140"/>
        <v>0</v>
      </c>
      <c r="V297" s="653">
        <f t="shared" si="137"/>
        <v>0</v>
      </c>
      <c r="W297" s="856">
        <f t="shared" si="138"/>
        <v>0</v>
      </c>
      <c r="X297" s="653">
        <f t="shared" si="126"/>
        <v>0</v>
      </c>
      <c r="Y297" s="856">
        <f t="shared" si="127"/>
        <v>0</v>
      </c>
      <c r="Z297" s="653">
        <f t="shared" si="128"/>
        <v>0</v>
      </c>
      <c r="AA297" s="856">
        <f t="shared" si="129"/>
        <v>0</v>
      </c>
      <c r="AB297" s="186"/>
      <c r="AC297" s="186"/>
      <c r="AD297" s="186"/>
      <c r="AE297" s="186"/>
      <c r="AF297" s="186"/>
      <c r="AG297" s="186"/>
      <c r="AH297" s="186"/>
      <c r="AI297" s="186"/>
      <c r="AJ297" s="186"/>
      <c r="AK297" s="186"/>
      <c r="AL297" s="186"/>
      <c r="AM297" s="186"/>
      <c r="AN297" s="186"/>
      <c r="AO297" s="186"/>
      <c r="AP297" s="186"/>
      <c r="AQ297" s="186"/>
      <c r="AR297" s="186"/>
      <c r="AS297" s="186"/>
      <c r="AT297" s="186"/>
      <c r="AU297" s="186"/>
      <c r="AV297" s="186"/>
      <c r="AW297" s="186"/>
      <c r="AX297" s="16"/>
      <c r="AY297" s="8"/>
      <c r="AZ297" s="8"/>
      <c r="BA297" s="8"/>
    </row>
    <row r="298" spans="1:53" ht="14.5" outlineLevel="1" x14ac:dyDescent="0.35">
      <c r="A298" s="6"/>
      <c r="B298" s="7"/>
      <c r="C298" s="17"/>
      <c r="D298" s="17"/>
      <c r="E298" s="17"/>
      <c r="F298" s="26"/>
      <c r="G298" s="26" t="str">
        <f t="shared" si="125"/>
        <v>GGGC1OFa2</v>
      </c>
      <c r="H298" s="222">
        <v>0</v>
      </c>
      <c r="I298" s="222">
        <v>0</v>
      </c>
      <c r="J298" s="653">
        <f t="shared" si="130"/>
        <v>0</v>
      </c>
      <c r="K298" s="856">
        <f t="shared" si="131"/>
        <v>0</v>
      </c>
      <c r="L298" s="653">
        <f t="shared" si="132"/>
        <v>0</v>
      </c>
      <c r="M298" s="856">
        <f t="shared" si="131"/>
        <v>0</v>
      </c>
      <c r="N298" s="653">
        <f t="shared" si="133"/>
        <v>0</v>
      </c>
      <c r="O298" s="856">
        <f t="shared" si="131"/>
        <v>0</v>
      </c>
      <c r="P298" s="653">
        <f t="shared" si="134"/>
        <v>0</v>
      </c>
      <c r="Q298" s="856">
        <f t="shared" si="131"/>
        <v>0</v>
      </c>
      <c r="R298" s="653">
        <f t="shared" si="135"/>
        <v>0</v>
      </c>
      <c r="S298" s="856">
        <f t="shared" si="131"/>
        <v>0</v>
      </c>
      <c r="T298" s="653">
        <f t="shared" si="136"/>
        <v>0</v>
      </c>
      <c r="U298" s="856">
        <f t="shared" si="140"/>
        <v>0</v>
      </c>
      <c r="V298" s="653">
        <f t="shared" si="137"/>
        <v>0</v>
      </c>
      <c r="W298" s="856">
        <f t="shared" si="138"/>
        <v>0</v>
      </c>
      <c r="X298" s="653">
        <f t="shared" si="126"/>
        <v>0</v>
      </c>
      <c r="Y298" s="856">
        <f t="shared" si="127"/>
        <v>0</v>
      </c>
      <c r="Z298" s="653">
        <f t="shared" si="128"/>
        <v>0</v>
      </c>
      <c r="AA298" s="856">
        <f t="shared" si="129"/>
        <v>0</v>
      </c>
      <c r="AB298" s="186"/>
      <c r="AC298" s="186"/>
      <c r="AD298" s="186"/>
      <c r="AE298" s="186"/>
      <c r="AF298" s="186"/>
      <c r="AG298" s="186"/>
      <c r="AH298" s="186"/>
      <c r="AI298" s="186"/>
      <c r="AJ298" s="186"/>
      <c r="AK298" s="186"/>
      <c r="AL298" s="186"/>
      <c r="AM298" s="186"/>
      <c r="AN298" s="186"/>
      <c r="AO298" s="186"/>
      <c r="AP298" s="186"/>
      <c r="AQ298" s="186"/>
      <c r="AR298" s="186"/>
      <c r="AS298" s="186"/>
      <c r="AT298" s="186"/>
      <c r="AU298" s="186"/>
      <c r="AV298" s="186"/>
      <c r="AW298" s="186"/>
      <c r="AX298" s="16"/>
      <c r="AY298" s="8"/>
      <c r="AZ298" s="8"/>
      <c r="BA298" s="8"/>
    </row>
    <row r="299" spans="1:53" ht="14.5" outlineLevel="1" x14ac:dyDescent="0.35">
      <c r="A299" s="6"/>
      <c r="B299" s="7"/>
      <c r="C299" s="17"/>
      <c r="D299" s="17"/>
      <c r="E299" s="17"/>
      <c r="F299" s="26"/>
      <c r="G299" s="26" t="str">
        <f t="shared" si="125"/>
        <v>GGGC1LFa2</v>
      </c>
      <c r="H299" s="222">
        <v>0</v>
      </c>
      <c r="I299" s="222">
        <v>0</v>
      </c>
      <c r="J299" s="653">
        <f t="shared" si="130"/>
        <v>0</v>
      </c>
      <c r="K299" s="856">
        <f t="shared" ref="K299:S299" si="141">$I299*HLOOKUP(K$286,$J$283:$R$285,3)</f>
        <v>0</v>
      </c>
      <c r="L299" s="653">
        <f t="shared" si="132"/>
        <v>0</v>
      </c>
      <c r="M299" s="856">
        <f t="shared" si="141"/>
        <v>0</v>
      </c>
      <c r="N299" s="653">
        <f t="shared" si="133"/>
        <v>0</v>
      </c>
      <c r="O299" s="856">
        <f t="shared" si="141"/>
        <v>0</v>
      </c>
      <c r="P299" s="653">
        <f t="shared" si="134"/>
        <v>0</v>
      </c>
      <c r="Q299" s="856">
        <f t="shared" si="141"/>
        <v>0</v>
      </c>
      <c r="R299" s="653">
        <f t="shared" si="135"/>
        <v>0</v>
      </c>
      <c r="S299" s="856">
        <f t="shared" si="141"/>
        <v>0</v>
      </c>
      <c r="T299" s="653">
        <f t="shared" si="136"/>
        <v>0</v>
      </c>
      <c r="U299" s="856">
        <f t="shared" si="140"/>
        <v>0</v>
      </c>
      <c r="V299" s="653">
        <f t="shared" si="137"/>
        <v>0</v>
      </c>
      <c r="W299" s="856">
        <f t="shared" si="138"/>
        <v>0</v>
      </c>
      <c r="X299" s="653">
        <f t="shared" si="126"/>
        <v>0</v>
      </c>
      <c r="Y299" s="856">
        <f t="shared" si="127"/>
        <v>0</v>
      </c>
      <c r="Z299" s="653">
        <f t="shared" si="128"/>
        <v>0</v>
      </c>
      <c r="AA299" s="856">
        <f t="shared" si="129"/>
        <v>0</v>
      </c>
      <c r="AB299" s="186"/>
      <c r="AC299" s="186"/>
      <c r="AD299" s="186"/>
      <c r="AE299" s="186"/>
      <c r="AF299" s="186"/>
      <c r="AG299" s="186"/>
      <c r="AH299" s="186"/>
      <c r="AI299" s="186"/>
      <c r="AJ299" s="186"/>
      <c r="AK299" s="186"/>
      <c r="AL299" s="186"/>
      <c r="AM299" s="186"/>
      <c r="AN299" s="186"/>
      <c r="AO299" s="186"/>
      <c r="AP299" s="186"/>
      <c r="AQ299" s="186"/>
      <c r="AR299" s="186"/>
      <c r="AS299" s="186"/>
      <c r="AT299" s="186"/>
      <c r="AU299" s="186"/>
      <c r="AV299" s="186"/>
      <c r="AW299" s="186"/>
      <c r="AX299" s="16"/>
      <c r="AY299" s="8"/>
      <c r="AZ299" s="8"/>
      <c r="BA299" s="8"/>
    </row>
    <row r="300" spans="1:53" ht="14.5" outlineLevel="1" x14ac:dyDescent="0.35">
      <c r="A300" s="6"/>
      <c r="B300" s="7"/>
      <c r="C300" s="17"/>
      <c r="D300" s="17"/>
      <c r="E300" s="17"/>
      <c r="F300" s="26"/>
      <c r="G300" s="26" t="str">
        <f t="shared" si="125"/>
        <v>SPSPSPSPSPsp</v>
      </c>
      <c r="H300" s="222">
        <v>0</v>
      </c>
      <c r="I300" s="222">
        <v>0</v>
      </c>
      <c r="J300" s="653">
        <f t="shared" ref="J300:J327" si="142">$H300*HLOOKUP(J$286,$J$283:$R$284,2)</f>
        <v>0</v>
      </c>
      <c r="K300" s="856">
        <f t="shared" si="131"/>
        <v>0</v>
      </c>
      <c r="L300" s="653">
        <f t="shared" ref="L300:L327" si="143">$H300*HLOOKUP(L$286,$J$283:$R$284,2)</f>
        <v>0</v>
      </c>
      <c r="M300" s="856">
        <f t="shared" si="131"/>
        <v>0</v>
      </c>
      <c r="N300" s="653">
        <f t="shared" ref="N300:N327" si="144">$H300*HLOOKUP(N$286,$J$283:$R$284,2)</f>
        <v>0</v>
      </c>
      <c r="O300" s="856">
        <f t="shared" si="131"/>
        <v>0</v>
      </c>
      <c r="P300" s="653">
        <f t="shared" ref="P300:P327" si="145">$H300*HLOOKUP(P$286,$J$283:$R$284,2)</f>
        <v>0</v>
      </c>
      <c r="Q300" s="856">
        <f t="shared" si="131"/>
        <v>0</v>
      </c>
      <c r="R300" s="653">
        <f t="shared" ref="R300:R327" si="146">$H300*HLOOKUP(R$286,$J$283:$R$284,2)</f>
        <v>0</v>
      </c>
      <c r="S300" s="856">
        <f t="shared" si="131"/>
        <v>0</v>
      </c>
      <c r="T300" s="653">
        <f t="shared" ref="T300:T327" si="147">$H300*HLOOKUP(T$286,$J$283:$R$284,2)</f>
        <v>0</v>
      </c>
      <c r="U300" s="856">
        <f t="shared" si="140"/>
        <v>0</v>
      </c>
      <c r="V300" s="653">
        <f t="shared" ref="V300:V327" si="148">$H300*HLOOKUP(V$286,$J$283:$R$284,2)</f>
        <v>0</v>
      </c>
      <c r="W300" s="856">
        <f t="shared" si="138"/>
        <v>0</v>
      </c>
      <c r="X300" s="653">
        <f t="shared" si="126"/>
        <v>0</v>
      </c>
      <c r="Y300" s="856">
        <f t="shared" si="127"/>
        <v>0</v>
      </c>
      <c r="Z300" s="653">
        <f t="shared" si="128"/>
        <v>0</v>
      </c>
      <c r="AA300" s="856">
        <f t="shared" si="129"/>
        <v>0</v>
      </c>
      <c r="AB300" s="186"/>
      <c r="AC300" s="186"/>
      <c r="AD300" s="186"/>
      <c r="AE300" s="186"/>
      <c r="AF300" s="186"/>
      <c r="AG300" s="186"/>
      <c r="AH300" s="186"/>
      <c r="AI300" s="186"/>
      <c r="AJ300" s="186"/>
      <c r="AK300" s="186"/>
      <c r="AL300" s="186"/>
      <c r="AM300" s="186"/>
      <c r="AN300" s="186"/>
      <c r="AO300" s="186"/>
      <c r="AP300" s="186"/>
      <c r="AQ300" s="186"/>
      <c r="AR300" s="186"/>
      <c r="AS300" s="186"/>
      <c r="AT300" s="186"/>
      <c r="AU300" s="186"/>
      <c r="AV300" s="186"/>
      <c r="AW300" s="186"/>
      <c r="AX300" s="16"/>
      <c r="AY300" s="8"/>
      <c r="AZ300" s="8"/>
      <c r="BA300" s="8"/>
    </row>
    <row r="301" spans="1:53" ht="14.5" outlineLevel="1" x14ac:dyDescent="0.35">
      <c r="A301" s="6"/>
      <c r="B301" s="7"/>
      <c r="C301" s="17"/>
      <c r="D301" s="17"/>
      <c r="E301" s="17"/>
      <c r="F301" s="26"/>
      <c r="G301" s="26" t="str">
        <f t="shared" si="125"/>
        <v>YYWNWl</v>
      </c>
      <c r="H301" s="222">
        <v>130</v>
      </c>
      <c r="I301" s="222">
        <v>0</v>
      </c>
      <c r="J301" s="653">
        <f t="shared" si="142"/>
        <v>110.5</v>
      </c>
      <c r="K301" s="856">
        <f t="shared" si="131"/>
        <v>0</v>
      </c>
      <c r="L301" s="653">
        <f t="shared" si="143"/>
        <v>110.5</v>
      </c>
      <c r="M301" s="856">
        <f t="shared" si="131"/>
        <v>0</v>
      </c>
      <c r="N301" s="653">
        <f t="shared" si="144"/>
        <v>110.5</v>
      </c>
      <c r="O301" s="856">
        <f t="shared" si="131"/>
        <v>0</v>
      </c>
      <c r="P301" s="653">
        <f t="shared" si="145"/>
        <v>110.5</v>
      </c>
      <c r="Q301" s="856">
        <f t="shared" si="131"/>
        <v>0</v>
      </c>
      <c r="R301" s="653">
        <f t="shared" si="146"/>
        <v>130</v>
      </c>
      <c r="S301" s="856">
        <f t="shared" si="131"/>
        <v>0</v>
      </c>
      <c r="T301" s="653">
        <f t="shared" si="147"/>
        <v>130</v>
      </c>
      <c r="U301" s="856">
        <f t="shared" si="140"/>
        <v>0</v>
      </c>
      <c r="V301" s="653">
        <f t="shared" si="148"/>
        <v>130</v>
      </c>
      <c r="W301" s="856">
        <f t="shared" si="138"/>
        <v>0</v>
      </c>
      <c r="X301" s="653">
        <f t="shared" si="126"/>
        <v>130</v>
      </c>
      <c r="Y301" s="856">
        <f t="shared" si="127"/>
        <v>0</v>
      </c>
      <c r="Z301" s="653">
        <f t="shared" si="128"/>
        <v>130</v>
      </c>
      <c r="AA301" s="856">
        <f t="shared" si="129"/>
        <v>0</v>
      </c>
      <c r="AB301" s="186"/>
      <c r="AC301" s="186"/>
      <c r="AD301" s="186"/>
      <c r="AE301" s="186"/>
      <c r="AF301" s="186"/>
      <c r="AG301" s="186"/>
      <c r="AH301" s="186"/>
      <c r="AI301" s="186"/>
      <c r="AJ301" s="186"/>
      <c r="AK301" s="186"/>
      <c r="AL301" s="186"/>
      <c r="AM301" s="186"/>
      <c r="AN301" s="186"/>
      <c r="AO301" s="186"/>
      <c r="AP301" s="186"/>
      <c r="AQ301" s="186"/>
      <c r="AR301" s="186"/>
      <c r="AS301" s="186"/>
      <c r="AT301" s="186"/>
      <c r="AU301" s="186"/>
      <c r="AV301" s="186"/>
      <c r="AW301" s="186"/>
      <c r="AX301" s="16"/>
      <c r="AY301" s="8"/>
      <c r="AZ301" s="8"/>
      <c r="BA301" s="8"/>
    </row>
    <row r="302" spans="1:53" ht="14.5" outlineLevel="1" x14ac:dyDescent="0.35">
      <c r="A302" s="6"/>
      <c r="B302" s="7"/>
      <c r="C302" s="17"/>
      <c r="D302" s="17"/>
      <c r="E302" s="17"/>
      <c r="F302" s="26"/>
      <c r="G302" s="26" t="str">
        <f t="shared" si="125"/>
        <v>YYLWNw</v>
      </c>
      <c r="H302" s="222">
        <v>90</v>
      </c>
      <c r="I302" s="222">
        <v>10</v>
      </c>
      <c r="J302" s="653">
        <f t="shared" si="142"/>
        <v>76.5</v>
      </c>
      <c r="K302" s="856">
        <f t="shared" si="131"/>
        <v>15</v>
      </c>
      <c r="L302" s="653">
        <f t="shared" si="143"/>
        <v>76.5</v>
      </c>
      <c r="M302" s="856">
        <f t="shared" si="131"/>
        <v>10</v>
      </c>
      <c r="N302" s="653">
        <f t="shared" si="144"/>
        <v>76.5</v>
      </c>
      <c r="O302" s="856">
        <f t="shared" si="131"/>
        <v>10</v>
      </c>
      <c r="P302" s="653">
        <f t="shared" si="145"/>
        <v>76.5</v>
      </c>
      <c r="Q302" s="856">
        <f t="shared" si="131"/>
        <v>5</v>
      </c>
      <c r="R302" s="653">
        <f t="shared" si="146"/>
        <v>90</v>
      </c>
      <c r="S302" s="856">
        <f t="shared" si="131"/>
        <v>10</v>
      </c>
      <c r="T302" s="653">
        <f t="shared" si="147"/>
        <v>90</v>
      </c>
      <c r="U302" s="856">
        <f t="shared" si="140"/>
        <v>5</v>
      </c>
      <c r="V302" s="653">
        <f t="shared" si="148"/>
        <v>90</v>
      </c>
      <c r="W302" s="856">
        <f t="shared" si="138"/>
        <v>5</v>
      </c>
      <c r="X302" s="653">
        <f t="shared" si="126"/>
        <v>90</v>
      </c>
      <c r="Y302" s="856">
        <f t="shared" si="127"/>
        <v>0</v>
      </c>
      <c r="Z302" s="653">
        <f t="shared" si="128"/>
        <v>90</v>
      </c>
      <c r="AA302" s="856">
        <f t="shared" si="129"/>
        <v>10</v>
      </c>
      <c r="AB302" s="186"/>
      <c r="AC302" s="186"/>
      <c r="AD302" s="186"/>
      <c r="AE302" s="186"/>
      <c r="AF302" s="186"/>
      <c r="AG302" s="186"/>
      <c r="AH302" s="186"/>
      <c r="AI302" s="186"/>
      <c r="AJ302" s="186"/>
      <c r="AK302" s="186"/>
      <c r="AL302" s="186"/>
      <c r="AM302" s="186"/>
      <c r="AN302" s="186"/>
      <c r="AO302" s="186"/>
      <c r="AP302" s="186"/>
      <c r="AQ302" s="186"/>
      <c r="AR302" s="186"/>
      <c r="AS302" s="186"/>
      <c r="AT302" s="186"/>
      <c r="AU302" s="186"/>
      <c r="AV302" s="186"/>
      <c r="AW302" s="186"/>
      <c r="AX302" s="16"/>
      <c r="AY302" s="8"/>
      <c r="AZ302" s="8"/>
      <c r="BA302" s="8"/>
    </row>
    <row r="303" spans="1:53" ht="14.5" outlineLevel="1" x14ac:dyDescent="0.35">
      <c r="A303" s="6"/>
      <c r="B303" s="7"/>
      <c r="C303" s="17"/>
      <c r="D303" s="17"/>
      <c r="E303" s="17"/>
      <c r="F303" s="26"/>
      <c r="G303" s="26" t="str">
        <f t="shared" si="125"/>
        <v>YYLWNwd</v>
      </c>
      <c r="H303" s="678">
        <f>H302*1.2</f>
        <v>108</v>
      </c>
      <c r="I303" s="222">
        <v>10</v>
      </c>
      <c r="J303" s="653">
        <f t="shared" si="142"/>
        <v>91.8</v>
      </c>
      <c r="K303" s="856">
        <f t="shared" si="131"/>
        <v>15</v>
      </c>
      <c r="L303" s="653">
        <f t="shared" si="143"/>
        <v>91.8</v>
      </c>
      <c r="M303" s="856">
        <f t="shared" si="131"/>
        <v>10</v>
      </c>
      <c r="N303" s="653">
        <f t="shared" si="144"/>
        <v>91.8</v>
      </c>
      <c r="O303" s="856">
        <f t="shared" si="131"/>
        <v>10</v>
      </c>
      <c r="P303" s="653">
        <f t="shared" si="145"/>
        <v>91.8</v>
      </c>
      <c r="Q303" s="856">
        <f t="shared" si="131"/>
        <v>5</v>
      </c>
      <c r="R303" s="653">
        <f t="shared" si="146"/>
        <v>108</v>
      </c>
      <c r="S303" s="856">
        <f t="shared" si="131"/>
        <v>10</v>
      </c>
      <c r="T303" s="653">
        <f t="shared" si="147"/>
        <v>108</v>
      </c>
      <c r="U303" s="856">
        <f t="shared" si="140"/>
        <v>5</v>
      </c>
      <c r="V303" s="653">
        <f t="shared" si="148"/>
        <v>108</v>
      </c>
      <c r="W303" s="856">
        <f t="shared" si="138"/>
        <v>5</v>
      </c>
      <c r="X303" s="653">
        <f t="shared" si="126"/>
        <v>108</v>
      </c>
      <c r="Y303" s="856">
        <f t="shared" si="127"/>
        <v>0</v>
      </c>
      <c r="Z303" s="653">
        <f t="shared" si="128"/>
        <v>108</v>
      </c>
      <c r="AA303" s="856">
        <f t="shared" si="129"/>
        <v>10</v>
      </c>
      <c r="AB303" s="186"/>
      <c r="AC303" s="186"/>
      <c r="AD303" s="186"/>
      <c r="AE303" s="186"/>
      <c r="AF303" s="186"/>
      <c r="AG303" s="186"/>
      <c r="AH303" s="186"/>
      <c r="AI303" s="186"/>
      <c r="AJ303" s="186"/>
      <c r="AK303" s="186"/>
      <c r="AL303" s="186"/>
      <c r="AM303" s="186"/>
      <c r="AN303" s="186"/>
      <c r="AO303" s="186"/>
      <c r="AP303" s="186"/>
      <c r="AQ303" s="186"/>
      <c r="AR303" s="186"/>
      <c r="AS303" s="186"/>
      <c r="AT303" s="186"/>
      <c r="AU303" s="186"/>
      <c r="AV303" s="186"/>
      <c r="AW303" s="186"/>
      <c r="AX303" s="16"/>
      <c r="AY303" s="8"/>
      <c r="AZ303" s="8"/>
      <c r="BA303" s="8"/>
    </row>
    <row r="304" spans="1:53" ht="14.5" outlineLevel="1" x14ac:dyDescent="0.35">
      <c r="A304" s="6"/>
      <c r="B304" s="7"/>
      <c r="C304" s="17"/>
      <c r="D304" s="17"/>
      <c r="E304" s="17"/>
      <c r="F304" s="26"/>
      <c r="G304" s="26" t="str">
        <f t="shared" si="125"/>
        <v>YYWLWz</v>
      </c>
      <c r="H304" s="222">
        <v>110</v>
      </c>
      <c r="I304" s="222">
        <v>0</v>
      </c>
      <c r="J304" s="653">
        <f t="shared" si="142"/>
        <v>93.5</v>
      </c>
      <c r="K304" s="856">
        <f t="shared" si="131"/>
        <v>0</v>
      </c>
      <c r="L304" s="653">
        <f t="shared" si="143"/>
        <v>93.5</v>
      </c>
      <c r="M304" s="856">
        <f t="shared" si="131"/>
        <v>0</v>
      </c>
      <c r="N304" s="653">
        <f t="shared" si="144"/>
        <v>93.5</v>
      </c>
      <c r="O304" s="856">
        <f t="shared" si="131"/>
        <v>0</v>
      </c>
      <c r="P304" s="653">
        <f t="shared" si="145"/>
        <v>93.5</v>
      </c>
      <c r="Q304" s="856">
        <f t="shared" si="131"/>
        <v>0</v>
      </c>
      <c r="R304" s="653">
        <f t="shared" si="146"/>
        <v>110</v>
      </c>
      <c r="S304" s="856">
        <f t="shared" si="131"/>
        <v>0</v>
      </c>
      <c r="T304" s="653">
        <f t="shared" si="147"/>
        <v>110</v>
      </c>
      <c r="U304" s="856">
        <f t="shared" si="140"/>
        <v>0</v>
      </c>
      <c r="V304" s="653">
        <f t="shared" si="148"/>
        <v>110</v>
      </c>
      <c r="W304" s="856">
        <f t="shared" si="138"/>
        <v>0</v>
      </c>
      <c r="X304" s="653">
        <f t="shared" si="126"/>
        <v>110</v>
      </c>
      <c r="Y304" s="856">
        <f t="shared" si="127"/>
        <v>0</v>
      </c>
      <c r="Z304" s="653">
        <f t="shared" si="128"/>
        <v>110</v>
      </c>
      <c r="AA304" s="856">
        <f t="shared" si="129"/>
        <v>0</v>
      </c>
      <c r="AB304" s="186"/>
      <c r="AC304" s="186"/>
      <c r="AD304" s="186"/>
      <c r="AE304" s="186"/>
      <c r="AF304" s="186"/>
      <c r="AG304" s="186"/>
      <c r="AH304" s="186"/>
      <c r="AI304" s="186"/>
      <c r="AJ304" s="186"/>
      <c r="AK304" s="186"/>
      <c r="AL304" s="186"/>
      <c r="AM304" s="186"/>
      <c r="AN304" s="186"/>
      <c r="AO304" s="186"/>
      <c r="AP304" s="186"/>
      <c r="AQ304" s="186"/>
      <c r="AR304" s="186"/>
      <c r="AS304" s="186"/>
      <c r="AT304" s="186"/>
      <c r="AU304" s="186"/>
      <c r="AV304" s="186"/>
      <c r="AW304" s="186"/>
      <c r="AX304" s="16"/>
      <c r="AY304" s="8"/>
      <c r="AZ304" s="8"/>
      <c r="BA304" s="8"/>
    </row>
    <row r="305" spans="1:53" ht="14.5" outlineLevel="1" x14ac:dyDescent="0.35">
      <c r="A305" s="6"/>
      <c r="B305" s="7"/>
      <c r="C305" s="17"/>
      <c r="D305" s="17"/>
      <c r="E305" s="17"/>
      <c r="F305" s="26"/>
      <c r="G305" s="26" t="str">
        <f t="shared" si="125"/>
        <v>YYWLWzd</v>
      </c>
      <c r="H305" s="678">
        <f>H304*1.2</f>
        <v>132</v>
      </c>
      <c r="I305" s="222">
        <v>0</v>
      </c>
      <c r="J305" s="653">
        <f t="shared" si="142"/>
        <v>112.2</v>
      </c>
      <c r="K305" s="856">
        <f t="shared" si="131"/>
        <v>0</v>
      </c>
      <c r="L305" s="653">
        <f t="shared" si="143"/>
        <v>112.2</v>
      </c>
      <c r="M305" s="856">
        <f t="shared" si="131"/>
        <v>0</v>
      </c>
      <c r="N305" s="653">
        <f t="shared" si="144"/>
        <v>112.2</v>
      </c>
      <c r="O305" s="856">
        <f t="shared" si="131"/>
        <v>0</v>
      </c>
      <c r="P305" s="653">
        <f t="shared" si="145"/>
        <v>112.2</v>
      </c>
      <c r="Q305" s="856">
        <f t="shared" si="131"/>
        <v>0</v>
      </c>
      <c r="R305" s="653">
        <f t="shared" si="146"/>
        <v>132</v>
      </c>
      <c r="S305" s="856">
        <f t="shared" si="131"/>
        <v>0</v>
      </c>
      <c r="T305" s="653">
        <f t="shared" si="147"/>
        <v>132</v>
      </c>
      <c r="U305" s="856">
        <f t="shared" si="140"/>
        <v>0</v>
      </c>
      <c r="V305" s="653">
        <f t="shared" si="148"/>
        <v>132</v>
      </c>
      <c r="W305" s="856">
        <f t="shared" si="138"/>
        <v>0</v>
      </c>
      <c r="X305" s="653">
        <f t="shared" si="126"/>
        <v>132</v>
      </c>
      <c r="Y305" s="856">
        <f t="shared" si="127"/>
        <v>0</v>
      </c>
      <c r="Z305" s="653">
        <f t="shared" si="128"/>
        <v>132</v>
      </c>
      <c r="AA305" s="856">
        <f t="shared" si="129"/>
        <v>0</v>
      </c>
      <c r="AB305" s="186"/>
      <c r="AC305" s="186"/>
      <c r="AD305" s="186"/>
      <c r="AE305" s="186"/>
      <c r="AF305" s="186"/>
      <c r="AG305" s="186"/>
      <c r="AH305" s="186"/>
      <c r="AI305" s="186"/>
      <c r="AJ305" s="186"/>
      <c r="AK305" s="186"/>
      <c r="AL305" s="186"/>
      <c r="AM305" s="186"/>
      <c r="AN305" s="186"/>
      <c r="AO305" s="186"/>
      <c r="AP305" s="186"/>
      <c r="AQ305" s="186"/>
      <c r="AR305" s="186"/>
      <c r="AS305" s="186"/>
      <c r="AT305" s="186"/>
      <c r="AU305" s="186"/>
      <c r="AV305" s="186"/>
      <c r="AW305" s="186"/>
      <c r="AX305" s="16"/>
      <c r="AY305" s="8"/>
      <c r="AZ305" s="8"/>
      <c r="BA305" s="8"/>
    </row>
    <row r="306" spans="1:53" ht="14.5" outlineLevel="1" x14ac:dyDescent="0.35">
      <c r="A306" s="6"/>
      <c r="B306" s="7"/>
      <c r="C306" s="17"/>
      <c r="D306" s="17"/>
      <c r="E306" s="17"/>
      <c r="F306" s="26"/>
      <c r="G306" s="26" t="str">
        <f t="shared" si="125"/>
        <v>YYNWLw</v>
      </c>
      <c r="H306" s="222">
        <v>90</v>
      </c>
      <c r="I306" s="222">
        <v>10</v>
      </c>
      <c r="J306" s="653">
        <f t="shared" si="142"/>
        <v>76.5</v>
      </c>
      <c r="K306" s="856">
        <f t="shared" si="131"/>
        <v>15</v>
      </c>
      <c r="L306" s="653">
        <f t="shared" si="143"/>
        <v>76.5</v>
      </c>
      <c r="M306" s="856">
        <f t="shared" si="131"/>
        <v>10</v>
      </c>
      <c r="N306" s="653">
        <f t="shared" si="144"/>
        <v>76.5</v>
      </c>
      <c r="O306" s="856">
        <f t="shared" si="131"/>
        <v>10</v>
      </c>
      <c r="P306" s="653">
        <f t="shared" si="145"/>
        <v>76.5</v>
      </c>
      <c r="Q306" s="856">
        <f t="shared" si="131"/>
        <v>5</v>
      </c>
      <c r="R306" s="653">
        <f t="shared" si="146"/>
        <v>90</v>
      </c>
      <c r="S306" s="856">
        <f t="shared" si="131"/>
        <v>10</v>
      </c>
      <c r="T306" s="653">
        <f t="shared" si="147"/>
        <v>90</v>
      </c>
      <c r="U306" s="856">
        <f t="shared" si="140"/>
        <v>5</v>
      </c>
      <c r="V306" s="653">
        <f t="shared" si="148"/>
        <v>90</v>
      </c>
      <c r="W306" s="856">
        <f t="shared" si="138"/>
        <v>5</v>
      </c>
      <c r="X306" s="653">
        <f t="shared" si="126"/>
        <v>90</v>
      </c>
      <c r="Y306" s="856">
        <f t="shared" si="127"/>
        <v>0</v>
      </c>
      <c r="Z306" s="653">
        <f t="shared" si="128"/>
        <v>90</v>
      </c>
      <c r="AA306" s="856">
        <f t="shared" si="129"/>
        <v>10</v>
      </c>
      <c r="AB306" s="186"/>
      <c r="AC306" s="186"/>
      <c r="AD306" s="186"/>
      <c r="AE306" s="186"/>
      <c r="AF306" s="186"/>
      <c r="AG306" s="186"/>
      <c r="AH306" s="186"/>
      <c r="AI306" s="186"/>
      <c r="AJ306" s="186"/>
      <c r="AK306" s="186"/>
      <c r="AL306" s="186"/>
      <c r="AM306" s="186"/>
      <c r="AN306" s="186"/>
      <c r="AO306" s="186"/>
      <c r="AP306" s="186"/>
      <c r="AQ306" s="186"/>
      <c r="AR306" s="186"/>
      <c r="AS306" s="186"/>
      <c r="AT306" s="186"/>
      <c r="AU306" s="186"/>
      <c r="AV306" s="186"/>
      <c r="AW306" s="186"/>
      <c r="AX306" s="16"/>
      <c r="AY306" s="8"/>
      <c r="AZ306" s="8"/>
      <c r="BA306" s="8"/>
    </row>
    <row r="307" spans="1:53" ht="14.5" outlineLevel="1" x14ac:dyDescent="0.35">
      <c r="A307" s="6"/>
      <c r="B307" s="7"/>
      <c r="C307" s="17"/>
      <c r="D307" s="17"/>
      <c r="E307" s="17"/>
      <c r="F307" s="26"/>
      <c r="G307" s="26" t="str">
        <f t="shared" si="125"/>
        <v>YYNWLwd</v>
      </c>
      <c r="H307" s="678">
        <f>H306*1.2</f>
        <v>108</v>
      </c>
      <c r="I307" s="222">
        <v>10</v>
      </c>
      <c r="J307" s="653">
        <f t="shared" si="142"/>
        <v>91.8</v>
      </c>
      <c r="K307" s="856">
        <f t="shared" si="131"/>
        <v>15</v>
      </c>
      <c r="L307" s="653">
        <f t="shared" si="143"/>
        <v>91.8</v>
      </c>
      <c r="M307" s="856">
        <f t="shared" si="131"/>
        <v>10</v>
      </c>
      <c r="N307" s="653">
        <f t="shared" si="144"/>
        <v>91.8</v>
      </c>
      <c r="O307" s="856">
        <f t="shared" si="131"/>
        <v>10</v>
      </c>
      <c r="P307" s="653">
        <f t="shared" si="145"/>
        <v>91.8</v>
      </c>
      <c r="Q307" s="856">
        <f t="shared" si="131"/>
        <v>5</v>
      </c>
      <c r="R307" s="653">
        <f t="shared" si="146"/>
        <v>108</v>
      </c>
      <c r="S307" s="856">
        <f t="shared" si="131"/>
        <v>10</v>
      </c>
      <c r="T307" s="653">
        <f t="shared" si="147"/>
        <v>108</v>
      </c>
      <c r="U307" s="856">
        <f t="shared" si="140"/>
        <v>5</v>
      </c>
      <c r="V307" s="653">
        <f t="shared" si="148"/>
        <v>108</v>
      </c>
      <c r="W307" s="856">
        <f t="shared" si="138"/>
        <v>5</v>
      </c>
      <c r="X307" s="653">
        <f t="shared" si="126"/>
        <v>108</v>
      </c>
      <c r="Y307" s="856">
        <f t="shared" si="127"/>
        <v>0</v>
      </c>
      <c r="Z307" s="653">
        <f t="shared" si="128"/>
        <v>108</v>
      </c>
      <c r="AA307" s="856">
        <f t="shared" si="129"/>
        <v>10</v>
      </c>
      <c r="AB307" s="186"/>
      <c r="AC307" s="186"/>
      <c r="AD307" s="186"/>
      <c r="AE307" s="186"/>
      <c r="AF307" s="186"/>
      <c r="AG307" s="186"/>
      <c r="AH307" s="186"/>
      <c r="AI307" s="186"/>
      <c r="AJ307" s="186"/>
      <c r="AK307" s="186"/>
      <c r="AL307" s="186"/>
      <c r="AM307" s="186"/>
      <c r="AN307" s="186"/>
      <c r="AO307" s="186"/>
      <c r="AP307" s="186"/>
      <c r="AQ307" s="186"/>
      <c r="AR307" s="186"/>
      <c r="AS307" s="186"/>
      <c r="AT307" s="186"/>
      <c r="AU307" s="186"/>
      <c r="AV307" s="186"/>
      <c r="AW307" s="186"/>
      <c r="AX307" s="16"/>
      <c r="AY307" s="8"/>
      <c r="AZ307" s="8"/>
      <c r="BA307" s="8"/>
    </row>
    <row r="308" spans="1:53" ht="14.5" outlineLevel="1" x14ac:dyDescent="0.35">
      <c r="A308" s="6"/>
      <c r="B308" s="7"/>
      <c r="C308" s="17"/>
      <c r="D308" s="17"/>
      <c r="E308" s="17"/>
      <c r="F308" s="26"/>
      <c r="G308" s="26" t="str">
        <f t="shared" si="125"/>
        <v>AYAA2A1w</v>
      </c>
      <c r="H308" s="222">
        <v>90</v>
      </c>
      <c r="I308" s="222">
        <v>0</v>
      </c>
      <c r="J308" s="653">
        <f t="shared" si="142"/>
        <v>76.5</v>
      </c>
      <c r="K308" s="856">
        <f t="shared" si="131"/>
        <v>0</v>
      </c>
      <c r="L308" s="653">
        <f t="shared" si="143"/>
        <v>76.5</v>
      </c>
      <c r="M308" s="856">
        <f t="shared" si="131"/>
        <v>0</v>
      </c>
      <c r="N308" s="653">
        <f t="shared" si="144"/>
        <v>76.5</v>
      </c>
      <c r="O308" s="856">
        <f t="shared" si="131"/>
        <v>0</v>
      </c>
      <c r="P308" s="653">
        <f t="shared" si="145"/>
        <v>76.5</v>
      </c>
      <c r="Q308" s="856">
        <f t="shared" si="131"/>
        <v>0</v>
      </c>
      <c r="R308" s="653">
        <f t="shared" si="146"/>
        <v>90</v>
      </c>
      <c r="S308" s="856">
        <f t="shared" si="131"/>
        <v>0</v>
      </c>
      <c r="T308" s="653">
        <f t="shared" si="147"/>
        <v>90</v>
      </c>
      <c r="U308" s="856">
        <f t="shared" si="140"/>
        <v>0</v>
      </c>
      <c r="V308" s="653">
        <f t="shared" si="148"/>
        <v>90</v>
      </c>
      <c r="W308" s="856">
        <f t="shared" si="138"/>
        <v>0</v>
      </c>
      <c r="X308" s="653">
        <f t="shared" si="126"/>
        <v>90</v>
      </c>
      <c r="Y308" s="856">
        <f t="shared" si="127"/>
        <v>0</v>
      </c>
      <c r="Z308" s="653">
        <f t="shared" si="128"/>
        <v>90</v>
      </c>
      <c r="AA308" s="856">
        <f t="shared" si="129"/>
        <v>0</v>
      </c>
      <c r="AB308" s="186"/>
      <c r="AC308" s="186"/>
      <c r="AD308" s="186"/>
      <c r="AE308" s="186"/>
      <c r="AF308" s="186"/>
      <c r="AG308" s="186"/>
      <c r="AH308" s="186"/>
      <c r="AI308" s="186"/>
      <c r="AJ308" s="186"/>
      <c r="AK308" s="186"/>
      <c r="AL308" s="186"/>
      <c r="AM308" s="186"/>
      <c r="AN308" s="186"/>
      <c r="AO308" s="186"/>
      <c r="AP308" s="186"/>
      <c r="AQ308" s="186"/>
      <c r="AR308" s="186"/>
      <c r="AS308" s="186"/>
      <c r="AT308" s="186"/>
      <c r="AU308" s="186"/>
      <c r="AV308" s="186"/>
      <c r="AW308" s="186"/>
      <c r="AX308" s="16"/>
      <c r="AY308" s="8"/>
      <c r="AZ308" s="8"/>
      <c r="BA308" s="8"/>
    </row>
    <row r="309" spans="1:53" ht="14.5" outlineLevel="1" x14ac:dyDescent="0.35">
      <c r="A309" s="6"/>
      <c r="B309" s="7"/>
      <c r="C309" s="17"/>
      <c r="D309" s="17"/>
      <c r="E309" s="17"/>
      <c r="F309" s="26"/>
      <c r="G309" s="26" t="str">
        <f t="shared" si="125"/>
        <v>AYAA2A1wd</v>
      </c>
      <c r="H309" s="678">
        <f>H308*1.2</f>
        <v>108</v>
      </c>
      <c r="I309" s="222">
        <v>0</v>
      </c>
      <c r="J309" s="653">
        <f t="shared" si="142"/>
        <v>91.8</v>
      </c>
      <c r="K309" s="856">
        <f t="shared" si="131"/>
        <v>0</v>
      </c>
      <c r="L309" s="653">
        <f t="shared" si="143"/>
        <v>91.8</v>
      </c>
      <c r="M309" s="856">
        <f t="shared" si="131"/>
        <v>0</v>
      </c>
      <c r="N309" s="653">
        <f t="shared" si="144"/>
        <v>91.8</v>
      </c>
      <c r="O309" s="856">
        <f t="shared" si="131"/>
        <v>0</v>
      </c>
      <c r="P309" s="653">
        <f t="shared" si="145"/>
        <v>91.8</v>
      </c>
      <c r="Q309" s="856">
        <f t="shared" si="131"/>
        <v>0</v>
      </c>
      <c r="R309" s="653">
        <f t="shared" si="146"/>
        <v>108</v>
      </c>
      <c r="S309" s="856">
        <f t="shared" si="131"/>
        <v>0</v>
      </c>
      <c r="T309" s="653">
        <f t="shared" si="147"/>
        <v>108</v>
      </c>
      <c r="U309" s="856">
        <f t="shared" si="140"/>
        <v>0</v>
      </c>
      <c r="V309" s="653">
        <f t="shared" si="148"/>
        <v>108</v>
      </c>
      <c r="W309" s="856">
        <f t="shared" si="138"/>
        <v>0</v>
      </c>
      <c r="X309" s="653">
        <f t="shared" si="126"/>
        <v>108</v>
      </c>
      <c r="Y309" s="856">
        <f t="shared" si="127"/>
        <v>0</v>
      </c>
      <c r="Z309" s="653">
        <f t="shared" si="128"/>
        <v>108</v>
      </c>
      <c r="AA309" s="856">
        <f t="shared" si="129"/>
        <v>0</v>
      </c>
      <c r="AB309" s="186"/>
      <c r="AC309" s="186"/>
      <c r="AD309" s="186"/>
      <c r="AE309" s="186"/>
      <c r="AF309" s="186"/>
      <c r="AG309" s="186"/>
      <c r="AH309" s="186"/>
      <c r="AI309" s="186"/>
      <c r="AJ309" s="186"/>
      <c r="AK309" s="186"/>
      <c r="AL309" s="186"/>
      <c r="AM309" s="186"/>
      <c r="AN309" s="186"/>
      <c r="AO309" s="186"/>
      <c r="AP309" s="186"/>
      <c r="AQ309" s="186"/>
      <c r="AR309" s="186"/>
      <c r="AS309" s="186"/>
      <c r="AT309" s="186"/>
      <c r="AU309" s="186"/>
      <c r="AV309" s="186"/>
      <c r="AW309" s="186"/>
      <c r="AX309" s="16"/>
      <c r="AY309" s="8"/>
      <c r="AZ309" s="8"/>
      <c r="BA309" s="8"/>
    </row>
    <row r="310" spans="1:53" ht="14.5" outlineLevel="1" x14ac:dyDescent="0.35">
      <c r="A310" s="6"/>
      <c r="B310" s="7"/>
      <c r="C310" s="17"/>
      <c r="D310" s="17"/>
      <c r="E310" s="17"/>
      <c r="F310" s="26"/>
      <c r="G310" s="26" t="str">
        <f t="shared" si="125"/>
        <v>AAWA2A1a</v>
      </c>
      <c r="H310" s="222">
        <v>15</v>
      </c>
      <c r="I310" s="222">
        <v>0</v>
      </c>
      <c r="J310" s="653">
        <f t="shared" si="142"/>
        <v>12.75</v>
      </c>
      <c r="K310" s="856">
        <f t="shared" si="131"/>
        <v>0</v>
      </c>
      <c r="L310" s="653">
        <f t="shared" si="143"/>
        <v>12.75</v>
      </c>
      <c r="M310" s="856">
        <f t="shared" si="131"/>
        <v>0</v>
      </c>
      <c r="N310" s="653">
        <f t="shared" si="144"/>
        <v>12.75</v>
      </c>
      <c r="O310" s="856">
        <f t="shared" si="131"/>
        <v>0</v>
      </c>
      <c r="P310" s="653">
        <f t="shared" si="145"/>
        <v>12.75</v>
      </c>
      <c r="Q310" s="856">
        <f t="shared" si="131"/>
        <v>0</v>
      </c>
      <c r="R310" s="653">
        <f t="shared" si="146"/>
        <v>15</v>
      </c>
      <c r="S310" s="856">
        <f t="shared" si="131"/>
        <v>0</v>
      </c>
      <c r="T310" s="653">
        <f t="shared" si="147"/>
        <v>15</v>
      </c>
      <c r="U310" s="856">
        <f t="shared" si="140"/>
        <v>0</v>
      </c>
      <c r="V310" s="653">
        <f t="shared" si="148"/>
        <v>15</v>
      </c>
      <c r="W310" s="856">
        <f t="shared" si="138"/>
        <v>0</v>
      </c>
      <c r="X310" s="653">
        <f t="shared" si="126"/>
        <v>15</v>
      </c>
      <c r="Y310" s="856">
        <f t="shared" si="127"/>
        <v>0</v>
      </c>
      <c r="Z310" s="653">
        <f t="shared" si="128"/>
        <v>15</v>
      </c>
      <c r="AA310" s="856">
        <f t="shared" si="129"/>
        <v>0</v>
      </c>
      <c r="AB310" s="186"/>
      <c r="AC310" s="186"/>
      <c r="AD310" s="186"/>
      <c r="AE310" s="186"/>
      <c r="AF310" s="186"/>
      <c r="AG310" s="186"/>
      <c r="AH310" s="186"/>
      <c r="AI310" s="186"/>
      <c r="AJ310" s="186"/>
      <c r="AK310" s="186"/>
      <c r="AL310" s="186"/>
      <c r="AM310" s="186"/>
      <c r="AN310" s="186"/>
      <c r="AO310" s="186"/>
      <c r="AP310" s="186"/>
      <c r="AQ310" s="186"/>
      <c r="AR310" s="186"/>
      <c r="AS310" s="186"/>
      <c r="AT310" s="186"/>
      <c r="AU310" s="186"/>
      <c r="AV310" s="186"/>
      <c r="AW310" s="186"/>
      <c r="AX310" s="16"/>
      <c r="AY310" s="8"/>
      <c r="AZ310" s="8"/>
      <c r="BA310" s="8"/>
    </row>
    <row r="311" spans="1:53" ht="14.5" outlineLevel="1" x14ac:dyDescent="0.35">
      <c r="A311" s="6"/>
      <c r="B311" s="7"/>
      <c r="C311" s="17"/>
      <c r="D311" s="17"/>
      <c r="E311" s="17"/>
      <c r="F311" s="26"/>
      <c r="G311" s="26" t="str">
        <f t="shared" si="125"/>
        <v>AAAWA1a</v>
      </c>
      <c r="H311" s="222">
        <v>0</v>
      </c>
      <c r="I311" s="222">
        <v>0</v>
      </c>
      <c r="J311" s="653">
        <f t="shared" si="142"/>
        <v>0</v>
      </c>
      <c r="K311" s="856">
        <f t="shared" si="131"/>
        <v>0</v>
      </c>
      <c r="L311" s="653">
        <f t="shared" si="143"/>
        <v>0</v>
      </c>
      <c r="M311" s="856">
        <f t="shared" si="131"/>
        <v>0</v>
      </c>
      <c r="N311" s="653">
        <f t="shared" si="144"/>
        <v>0</v>
      </c>
      <c r="O311" s="856">
        <f t="shared" si="131"/>
        <v>0</v>
      </c>
      <c r="P311" s="653">
        <f t="shared" si="145"/>
        <v>0</v>
      </c>
      <c r="Q311" s="856">
        <f t="shared" si="131"/>
        <v>0</v>
      </c>
      <c r="R311" s="653">
        <f t="shared" si="146"/>
        <v>0</v>
      </c>
      <c r="S311" s="856">
        <f t="shared" si="131"/>
        <v>0</v>
      </c>
      <c r="T311" s="653">
        <f t="shared" si="147"/>
        <v>0</v>
      </c>
      <c r="U311" s="856">
        <f t="shared" si="140"/>
        <v>0</v>
      </c>
      <c r="V311" s="653">
        <f t="shared" si="148"/>
        <v>0</v>
      </c>
      <c r="W311" s="856">
        <f t="shared" si="138"/>
        <v>0</v>
      </c>
      <c r="X311" s="653">
        <f t="shared" si="126"/>
        <v>0</v>
      </c>
      <c r="Y311" s="856">
        <f t="shared" si="127"/>
        <v>0</v>
      </c>
      <c r="Z311" s="653">
        <f t="shared" si="128"/>
        <v>0</v>
      </c>
      <c r="AA311" s="856">
        <f t="shared" si="129"/>
        <v>0</v>
      </c>
      <c r="AB311" s="186"/>
      <c r="AC311" s="186"/>
      <c r="AD311" s="186"/>
      <c r="AE311" s="186"/>
      <c r="AF311" s="186"/>
      <c r="AG311" s="186"/>
      <c r="AH311" s="186"/>
      <c r="AI311" s="186"/>
      <c r="AJ311" s="186"/>
      <c r="AK311" s="186"/>
      <c r="AL311" s="186"/>
      <c r="AM311" s="186"/>
      <c r="AN311" s="186"/>
      <c r="AO311" s="186"/>
      <c r="AP311" s="186"/>
      <c r="AQ311" s="186"/>
      <c r="AR311" s="186"/>
      <c r="AS311" s="186"/>
      <c r="AT311" s="186"/>
      <c r="AU311" s="186"/>
      <c r="AV311" s="186"/>
      <c r="AW311" s="186"/>
      <c r="AX311" s="16"/>
      <c r="AY311" s="8"/>
      <c r="AZ311" s="8"/>
      <c r="BA311" s="8"/>
    </row>
    <row r="312" spans="1:53" ht="14.5" outlineLevel="1" x14ac:dyDescent="0.35">
      <c r="A312" s="6"/>
      <c r="B312" s="7"/>
      <c r="C312" s="17"/>
      <c r="D312" s="17"/>
      <c r="E312" s="17"/>
      <c r="F312" s="26"/>
      <c r="G312" s="26" t="str">
        <f t="shared" si="125"/>
        <v>YAAA2Wa</v>
      </c>
      <c r="H312" s="222">
        <v>0</v>
      </c>
      <c r="I312" s="222">
        <v>0</v>
      </c>
      <c r="J312" s="653">
        <f t="shared" si="142"/>
        <v>0</v>
      </c>
      <c r="K312" s="856">
        <f t="shared" si="131"/>
        <v>0</v>
      </c>
      <c r="L312" s="653">
        <f t="shared" si="143"/>
        <v>0</v>
      </c>
      <c r="M312" s="856">
        <f t="shared" si="131"/>
        <v>0</v>
      </c>
      <c r="N312" s="653">
        <f t="shared" si="144"/>
        <v>0</v>
      </c>
      <c r="O312" s="856">
        <f t="shared" si="131"/>
        <v>0</v>
      </c>
      <c r="P312" s="653">
        <f t="shared" si="145"/>
        <v>0</v>
      </c>
      <c r="Q312" s="856">
        <f t="shared" si="131"/>
        <v>0</v>
      </c>
      <c r="R312" s="653">
        <f t="shared" si="146"/>
        <v>0</v>
      </c>
      <c r="S312" s="856">
        <f t="shared" si="131"/>
        <v>0</v>
      </c>
      <c r="T312" s="653">
        <f t="shared" si="147"/>
        <v>0</v>
      </c>
      <c r="U312" s="856">
        <f t="shared" si="140"/>
        <v>0</v>
      </c>
      <c r="V312" s="653">
        <f t="shared" si="148"/>
        <v>0</v>
      </c>
      <c r="W312" s="856">
        <f t="shared" si="138"/>
        <v>0</v>
      </c>
      <c r="X312" s="653">
        <f t="shared" si="126"/>
        <v>0</v>
      </c>
      <c r="Y312" s="856">
        <f t="shared" si="127"/>
        <v>0</v>
      </c>
      <c r="Z312" s="653">
        <f t="shared" si="128"/>
        <v>0</v>
      </c>
      <c r="AA312" s="856">
        <f t="shared" si="129"/>
        <v>0</v>
      </c>
      <c r="AB312" s="186"/>
      <c r="AC312" s="186"/>
      <c r="AD312" s="186"/>
      <c r="AE312" s="186"/>
      <c r="AF312" s="186"/>
      <c r="AG312" s="186"/>
      <c r="AH312" s="186"/>
      <c r="AI312" s="186"/>
      <c r="AJ312" s="186"/>
      <c r="AK312" s="186"/>
      <c r="AL312" s="186"/>
      <c r="AM312" s="186"/>
      <c r="AN312" s="186"/>
      <c r="AO312" s="186"/>
      <c r="AP312" s="186"/>
      <c r="AQ312" s="186"/>
      <c r="AR312" s="186"/>
      <c r="AS312" s="186"/>
      <c r="AT312" s="186"/>
      <c r="AU312" s="186"/>
      <c r="AV312" s="186"/>
      <c r="AW312" s="186"/>
      <c r="AX312" s="16"/>
      <c r="AY312" s="8"/>
      <c r="AZ312" s="8"/>
      <c r="BA312" s="8"/>
    </row>
    <row r="313" spans="1:53" ht="14.5" outlineLevel="1" x14ac:dyDescent="0.35">
      <c r="A313" s="6"/>
      <c r="B313" s="7"/>
      <c r="C313" s="17"/>
      <c r="D313" s="17"/>
      <c r="E313" s="17"/>
      <c r="F313" s="26"/>
      <c r="G313" s="26" t="str">
        <f t="shared" si="125"/>
        <v>AYAWA1w</v>
      </c>
      <c r="H313" s="222">
        <v>90</v>
      </c>
      <c r="I313" s="222">
        <v>10</v>
      </c>
      <c r="J313" s="653">
        <f t="shared" si="142"/>
        <v>76.5</v>
      </c>
      <c r="K313" s="856">
        <f t="shared" si="131"/>
        <v>15</v>
      </c>
      <c r="L313" s="653">
        <f t="shared" si="143"/>
        <v>76.5</v>
      </c>
      <c r="M313" s="856">
        <f t="shared" si="131"/>
        <v>10</v>
      </c>
      <c r="N313" s="653">
        <f t="shared" si="144"/>
        <v>76.5</v>
      </c>
      <c r="O313" s="856">
        <f t="shared" si="131"/>
        <v>10</v>
      </c>
      <c r="P313" s="653">
        <f t="shared" si="145"/>
        <v>76.5</v>
      </c>
      <c r="Q313" s="856">
        <f t="shared" si="131"/>
        <v>5</v>
      </c>
      <c r="R313" s="653">
        <f t="shared" si="146"/>
        <v>90</v>
      </c>
      <c r="S313" s="856">
        <f t="shared" si="131"/>
        <v>10</v>
      </c>
      <c r="T313" s="653">
        <f t="shared" si="147"/>
        <v>90</v>
      </c>
      <c r="U313" s="856">
        <f t="shared" si="140"/>
        <v>5</v>
      </c>
      <c r="V313" s="653">
        <f t="shared" si="148"/>
        <v>90</v>
      </c>
      <c r="W313" s="856">
        <f t="shared" si="138"/>
        <v>5</v>
      </c>
      <c r="X313" s="653">
        <f t="shared" si="126"/>
        <v>90</v>
      </c>
      <c r="Y313" s="856">
        <f t="shared" si="127"/>
        <v>0</v>
      </c>
      <c r="Z313" s="653">
        <f t="shared" si="128"/>
        <v>90</v>
      </c>
      <c r="AA313" s="856">
        <f t="shared" si="129"/>
        <v>10</v>
      </c>
      <c r="AB313" s="186"/>
      <c r="AC313" s="186"/>
      <c r="AD313" s="186"/>
      <c r="AE313" s="186"/>
      <c r="AF313" s="186"/>
      <c r="AG313" s="186"/>
      <c r="AH313" s="186"/>
      <c r="AI313" s="186"/>
      <c r="AJ313" s="186"/>
      <c r="AK313" s="186"/>
      <c r="AL313" s="186"/>
      <c r="AM313" s="186"/>
      <c r="AN313" s="186"/>
      <c r="AO313" s="186"/>
      <c r="AP313" s="186"/>
      <c r="AQ313" s="186"/>
      <c r="AR313" s="186"/>
      <c r="AS313" s="186"/>
      <c r="AT313" s="186"/>
      <c r="AU313" s="186"/>
      <c r="AV313" s="186"/>
      <c r="AW313" s="186"/>
      <c r="AX313" s="16"/>
      <c r="AY313" s="8"/>
      <c r="AZ313" s="8"/>
      <c r="BA313" s="8"/>
    </row>
    <row r="314" spans="1:53" ht="14.5" outlineLevel="1" x14ac:dyDescent="0.35">
      <c r="A314" s="6"/>
      <c r="B314" s="7"/>
      <c r="C314" s="17"/>
      <c r="D314" s="17"/>
      <c r="E314" s="17"/>
      <c r="F314" s="26"/>
      <c r="G314" s="26" t="str">
        <f t="shared" si="125"/>
        <v>AYAWA1wd</v>
      </c>
      <c r="H314" s="678">
        <f>H313*1.2</f>
        <v>108</v>
      </c>
      <c r="I314" s="222">
        <v>10</v>
      </c>
      <c r="J314" s="653">
        <f t="shared" si="142"/>
        <v>91.8</v>
      </c>
      <c r="K314" s="856">
        <f t="shared" si="131"/>
        <v>15</v>
      </c>
      <c r="L314" s="653">
        <f t="shared" si="143"/>
        <v>91.8</v>
      </c>
      <c r="M314" s="856">
        <f t="shared" si="131"/>
        <v>10</v>
      </c>
      <c r="N314" s="653">
        <f t="shared" si="144"/>
        <v>91.8</v>
      </c>
      <c r="O314" s="856">
        <f t="shared" si="131"/>
        <v>10</v>
      </c>
      <c r="P314" s="653">
        <f t="shared" si="145"/>
        <v>91.8</v>
      </c>
      <c r="Q314" s="856">
        <f t="shared" si="131"/>
        <v>5</v>
      </c>
      <c r="R314" s="653">
        <f t="shared" si="146"/>
        <v>108</v>
      </c>
      <c r="S314" s="856">
        <f t="shared" si="131"/>
        <v>10</v>
      </c>
      <c r="T314" s="653">
        <f t="shared" si="147"/>
        <v>108</v>
      </c>
      <c r="U314" s="856">
        <f t="shared" si="140"/>
        <v>5</v>
      </c>
      <c r="V314" s="653">
        <f t="shared" si="148"/>
        <v>108</v>
      </c>
      <c r="W314" s="856">
        <f t="shared" si="138"/>
        <v>5</v>
      </c>
      <c r="X314" s="653">
        <f t="shared" si="126"/>
        <v>108</v>
      </c>
      <c r="Y314" s="856">
        <f t="shared" si="127"/>
        <v>0</v>
      </c>
      <c r="Z314" s="653">
        <f t="shared" si="128"/>
        <v>108</v>
      </c>
      <c r="AA314" s="856">
        <f t="shared" si="129"/>
        <v>10</v>
      </c>
      <c r="AB314" s="186"/>
      <c r="AC314" s="186"/>
      <c r="AD314" s="186"/>
      <c r="AE314" s="186"/>
      <c r="AF314" s="186"/>
      <c r="AG314" s="186"/>
      <c r="AH314" s="186"/>
      <c r="AI314" s="186"/>
      <c r="AJ314" s="186"/>
      <c r="AK314" s="186"/>
      <c r="AL314" s="186"/>
      <c r="AM314" s="186"/>
      <c r="AN314" s="186"/>
      <c r="AO314" s="186"/>
      <c r="AP314" s="186"/>
      <c r="AQ314" s="186"/>
      <c r="AR314" s="186"/>
      <c r="AS314" s="186"/>
      <c r="AT314" s="186"/>
      <c r="AU314" s="186"/>
      <c r="AV314" s="186"/>
      <c r="AW314" s="186"/>
      <c r="AX314" s="16"/>
      <c r="AY314" s="8"/>
      <c r="AZ314" s="8"/>
      <c r="BA314" s="8"/>
    </row>
    <row r="315" spans="1:53" ht="14.5" outlineLevel="1" x14ac:dyDescent="0.35">
      <c r="A315" s="6"/>
      <c r="B315" s="7"/>
      <c r="C315" s="17"/>
      <c r="D315" s="17"/>
      <c r="E315" s="17"/>
      <c r="F315" s="26"/>
      <c r="G315" s="26" t="str">
        <f t="shared" si="125"/>
        <v>YAWA2Wa</v>
      </c>
      <c r="H315" s="222">
        <v>15</v>
      </c>
      <c r="I315" s="222">
        <v>0</v>
      </c>
      <c r="J315" s="653">
        <f t="shared" si="142"/>
        <v>12.75</v>
      </c>
      <c r="K315" s="856">
        <f t="shared" si="131"/>
        <v>0</v>
      </c>
      <c r="L315" s="653">
        <f t="shared" si="143"/>
        <v>12.75</v>
      </c>
      <c r="M315" s="856">
        <f t="shared" si="131"/>
        <v>0</v>
      </c>
      <c r="N315" s="653">
        <f t="shared" si="144"/>
        <v>12.75</v>
      </c>
      <c r="O315" s="856">
        <f t="shared" si="131"/>
        <v>0</v>
      </c>
      <c r="P315" s="653">
        <f t="shared" si="145"/>
        <v>12.75</v>
      </c>
      <c r="Q315" s="856">
        <f t="shared" si="131"/>
        <v>0</v>
      </c>
      <c r="R315" s="653">
        <f t="shared" si="146"/>
        <v>15</v>
      </c>
      <c r="S315" s="856">
        <f t="shared" si="131"/>
        <v>0</v>
      </c>
      <c r="T315" s="653">
        <f t="shared" si="147"/>
        <v>15</v>
      </c>
      <c r="U315" s="856">
        <f t="shared" si="140"/>
        <v>0</v>
      </c>
      <c r="V315" s="653">
        <f t="shared" si="148"/>
        <v>15</v>
      </c>
      <c r="W315" s="856">
        <f t="shared" si="138"/>
        <v>0</v>
      </c>
      <c r="X315" s="653">
        <f t="shared" si="126"/>
        <v>15</v>
      </c>
      <c r="Y315" s="856">
        <f t="shared" si="127"/>
        <v>0</v>
      </c>
      <c r="Z315" s="653">
        <f t="shared" si="128"/>
        <v>15</v>
      </c>
      <c r="AA315" s="856">
        <f t="shared" si="129"/>
        <v>0</v>
      </c>
      <c r="AB315" s="186"/>
      <c r="AC315" s="186"/>
      <c r="AD315" s="186"/>
      <c r="AE315" s="186"/>
      <c r="AF315" s="186"/>
      <c r="AG315" s="186"/>
      <c r="AH315" s="186"/>
      <c r="AI315" s="186"/>
      <c r="AJ315" s="186"/>
      <c r="AK315" s="186"/>
      <c r="AL315" s="186"/>
      <c r="AM315" s="186"/>
      <c r="AN315" s="186"/>
      <c r="AO315" s="186"/>
      <c r="AP315" s="186"/>
      <c r="AQ315" s="186"/>
      <c r="AR315" s="186"/>
      <c r="AS315" s="186"/>
      <c r="AT315" s="186"/>
      <c r="AU315" s="186"/>
      <c r="AV315" s="186"/>
      <c r="AW315" s="186"/>
      <c r="AX315" s="16"/>
      <c r="AY315" s="8"/>
      <c r="AZ315" s="8"/>
      <c r="BA315" s="8"/>
    </row>
    <row r="316" spans="1:53" ht="14.5" outlineLevel="1" x14ac:dyDescent="0.35">
      <c r="A316" s="6"/>
      <c r="B316" s="7"/>
      <c r="C316" s="17"/>
      <c r="D316" s="17"/>
      <c r="E316" s="17"/>
      <c r="F316" s="26"/>
      <c r="G316" s="26" t="str">
        <f t="shared" si="125"/>
        <v>YYAWWa</v>
      </c>
      <c r="H316" s="222">
        <v>15</v>
      </c>
      <c r="I316" s="222">
        <v>0</v>
      </c>
      <c r="J316" s="653">
        <f t="shared" si="142"/>
        <v>12.75</v>
      </c>
      <c r="K316" s="856">
        <f t="shared" si="131"/>
        <v>0</v>
      </c>
      <c r="L316" s="653">
        <f t="shared" si="143"/>
        <v>12.75</v>
      </c>
      <c r="M316" s="856">
        <f t="shared" si="131"/>
        <v>0</v>
      </c>
      <c r="N316" s="653">
        <f t="shared" si="144"/>
        <v>12.75</v>
      </c>
      <c r="O316" s="856">
        <f t="shared" si="131"/>
        <v>0</v>
      </c>
      <c r="P316" s="653">
        <f t="shared" si="145"/>
        <v>12.75</v>
      </c>
      <c r="Q316" s="856">
        <f t="shared" si="131"/>
        <v>0</v>
      </c>
      <c r="R316" s="653">
        <f t="shared" si="146"/>
        <v>15</v>
      </c>
      <c r="S316" s="856">
        <f t="shared" si="131"/>
        <v>0</v>
      </c>
      <c r="T316" s="653">
        <f t="shared" si="147"/>
        <v>15</v>
      </c>
      <c r="U316" s="856">
        <f t="shared" si="140"/>
        <v>0</v>
      </c>
      <c r="V316" s="653">
        <f t="shared" si="148"/>
        <v>15</v>
      </c>
      <c r="W316" s="856">
        <f t="shared" si="138"/>
        <v>0</v>
      </c>
      <c r="X316" s="653">
        <f t="shared" si="126"/>
        <v>15</v>
      </c>
      <c r="Y316" s="856">
        <f t="shared" si="127"/>
        <v>0</v>
      </c>
      <c r="Z316" s="653">
        <f t="shared" si="128"/>
        <v>15</v>
      </c>
      <c r="AA316" s="856">
        <f t="shared" si="129"/>
        <v>0</v>
      </c>
      <c r="AB316" s="186"/>
      <c r="AC316" s="186"/>
      <c r="AD316" s="186"/>
      <c r="AE316" s="186"/>
      <c r="AF316" s="186"/>
      <c r="AG316" s="186"/>
      <c r="AH316" s="186"/>
      <c r="AI316" s="186"/>
      <c r="AJ316" s="186"/>
      <c r="AK316" s="186"/>
      <c r="AL316" s="186"/>
      <c r="AM316" s="186"/>
      <c r="AN316" s="186"/>
      <c r="AO316" s="186"/>
      <c r="AP316" s="186"/>
      <c r="AQ316" s="186"/>
      <c r="AR316" s="186"/>
      <c r="AS316" s="186"/>
      <c r="AT316" s="186"/>
      <c r="AU316" s="186"/>
      <c r="AV316" s="186"/>
      <c r="AW316" s="186"/>
      <c r="AX316" s="16"/>
      <c r="AY316" s="8"/>
      <c r="AZ316" s="8"/>
      <c r="BA316" s="8"/>
    </row>
    <row r="317" spans="1:53" ht="14.5" outlineLevel="1" x14ac:dyDescent="0.35">
      <c r="A317" s="6"/>
      <c r="B317" s="7"/>
      <c r="C317" s="17"/>
      <c r="D317" s="17"/>
      <c r="E317" s="17"/>
      <c r="F317" s="26"/>
      <c r="G317" s="26" t="str">
        <f t="shared" si="125"/>
        <v>YYWA2Ww</v>
      </c>
      <c r="H317" s="222">
        <v>90</v>
      </c>
      <c r="I317" s="222">
        <v>15</v>
      </c>
      <c r="J317" s="653">
        <f t="shared" si="142"/>
        <v>76.5</v>
      </c>
      <c r="K317" s="856">
        <f t="shared" si="131"/>
        <v>22.5</v>
      </c>
      <c r="L317" s="653">
        <f t="shared" si="143"/>
        <v>76.5</v>
      </c>
      <c r="M317" s="856">
        <f t="shared" si="131"/>
        <v>15</v>
      </c>
      <c r="N317" s="653">
        <f t="shared" si="144"/>
        <v>76.5</v>
      </c>
      <c r="O317" s="856">
        <f t="shared" si="131"/>
        <v>15</v>
      </c>
      <c r="P317" s="653">
        <f t="shared" si="145"/>
        <v>76.5</v>
      </c>
      <c r="Q317" s="856">
        <f t="shared" si="131"/>
        <v>7.5</v>
      </c>
      <c r="R317" s="653">
        <f t="shared" si="146"/>
        <v>90</v>
      </c>
      <c r="S317" s="856">
        <f t="shared" si="131"/>
        <v>15</v>
      </c>
      <c r="T317" s="653">
        <f t="shared" si="147"/>
        <v>90</v>
      </c>
      <c r="U317" s="856">
        <f t="shared" si="140"/>
        <v>7.5</v>
      </c>
      <c r="V317" s="653">
        <f t="shared" si="148"/>
        <v>90</v>
      </c>
      <c r="W317" s="856">
        <f t="shared" si="138"/>
        <v>7.5</v>
      </c>
      <c r="X317" s="653">
        <f t="shared" si="126"/>
        <v>90</v>
      </c>
      <c r="Y317" s="856">
        <f t="shared" si="127"/>
        <v>0</v>
      </c>
      <c r="Z317" s="653">
        <f t="shared" si="128"/>
        <v>90</v>
      </c>
      <c r="AA317" s="856">
        <f t="shared" si="129"/>
        <v>15</v>
      </c>
      <c r="AB317" s="186"/>
      <c r="AC317" s="186"/>
      <c r="AD317" s="186"/>
      <c r="AE317" s="186"/>
      <c r="AF317" s="186"/>
      <c r="AG317" s="186"/>
      <c r="AH317" s="186"/>
      <c r="AI317" s="186"/>
      <c r="AJ317" s="186"/>
      <c r="AK317" s="186"/>
      <c r="AL317" s="186"/>
      <c r="AM317" s="186"/>
      <c r="AN317" s="186"/>
      <c r="AO317" s="186"/>
      <c r="AP317" s="186"/>
      <c r="AQ317" s="186"/>
      <c r="AR317" s="186"/>
      <c r="AS317" s="186"/>
      <c r="AT317" s="186"/>
      <c r="AU317" s="186"/>
      <c r="AV317" s="186"/>
      <c r="AW317" s="186"/>
      <c r="AX317" s="16"/>
      <c r="AY317" s="8"/>
      <c r="AZ317" s="8"/>
      <c r="BA317" s="8"/>
    </row>
    <row r="318" spans="1:53" ht="14.5" outlineLevel="1" x14ac:dyDescent="0.35">
      <c r="A318" s="6"/>
      <c r="B318" s="7"/>
      <c r="C318" s="17"/>
      <c r="D318" s="17"/>
      <c r="E318" s="17"/>
      <c r="F318" s="26"/>
      <c r="G318" s="26" t="str">
        <f t="shared" si="125"/>
        <v>YYWA2Wwd</v>
      </c>
      <c r="H318" s="678">
        <f>H317*1.2</f>
        <v>108</v>
      </c>
      <c r="I318" s="222">
        <v>15</v>
      </c>
      <c r="J318" s="653">
        <f t="shared" si="142"/>
        <v>91.8</v>
      </c>
      <c r="K318" s="856">
        <f t="shared" si="131"/>
        <v>22.5</v>
      </c>
      <c r="L318" s="653">
        <f t="shared" si="143"/>
        <v>91.8</v>
      </c>
      <c r="M318" s="856">
        <f t="shared" si="131"/>
        <v>15</v>
      </c>
      <c r="N318" s="653">
        <f t="shared" si="144"/>
        <v>91.8</v>
      </c>
      <c r="O318" s="856">
        <f t="shared" si="131"/>
        <v>15</v>
      </c>
      <c r="P318" s="653">
        <f t="shared" si="145"/>
        <v>91.8</v>
      </c>
      <c r="Q318" s="856">
        <f t="shared" si="131"/>
        <v>7.5</v>
      </c>
      <c r="R318" s="653">
        <f t="shared" si="146"/>
        <v>108</v>
      </c>
      <c r="S318" s="856">
        <f t="shared" si="131"/>
        <v>15</v>
      </c>
      <c r="T318" s="653">
        <f t="shared" si="147"/>
        <v>108</v>
      </c>
      <c r="U318" s="856">
        <f t="shared" si="140"/>
        <v>7.5</v>
      </c>
      <c r="V318" s="653">
        <f t="shared" si="148"/>
        <v>108</v>
      </c>
      <c r="W318" s="856">
        <f t="shared" si="138"/>
        <v>7.5</v>
      </c>
      <c r="X318" s="653">
        <f t="shared" si="126"/>
        <v>108</v>
      </c>
      <c r="Y318" s="856">
        <f t="shared" si="127"/>
        <v>0</v>
      </c>
      <c r="Z318" s="653">
        <f t="shared" si="128"/>
        <v>108</v>
      </c>
      <c r="AA318" s="856">
        <f t="shared" si="129"/>
        <v>15</v>
      </c>
      <c r="AB318" s="186"/>
      <c r="AC318" s="186"/>
      <c r="AD318" s="186"/>
      <c r="AE318" s="186"/>
      <c r="AF318" s="186"/>
      <c r="AG318" s="186"/>
      <c r="AH318" s="186"/>
      <c r="AI318" s="186"/>
      <c r="AJ318" s="186"/>
      <c r="AK318" s="186"/>
      <c r="AL318" s="186"/>
      <c r="AM318" s="186"/>
      <c r="AN318" s="186"/>
      <c r="AO318" s="186"/>
      <c r="AP318" s="186"/>
      <c r="AQ318" s="186"/>
      <c r="AR318" s="186"/>
      <c r="AS318" s="186"/>
      <c r="AT318" s="186"/>
      <c r="AU318" s="186"/>
      <c r="AV318" s="186"/>
      <c r="AW318" s="186"/>
      <c r="AX318" s="16"/>
      <c r="AY318" s="8"/>
      <c r="AZ318" s="8"/>
      <c r="BA318" s="8"/>
    </row>
    <row r="319" spans="1:53" ht="14.5" outlineLevel="1" x14ac:dyDescent="0.35">
      <c r="A319" s="6"/>
      <c r="B319" s="7"/>
      <c r="C319" s="17"/>
      <c r="D319" s="17"/>
      <c r="E319" s="17"/>
      <c r="F319" s="26"/>
      <c r="G319" s="26" t="str">
        <f t="shared" si="125"/>
        <v>YYWWA1w</v>
      </c>
      <c r="H319" s="222">
        <v>90</v>
      </c>
      <c r="I319" s="222">
        <v>10</v>
      </c>
      <c r="J319" s="653">
        <f t="shared" si="142"/>
        <v>76.5</v>
      </c>
      <c r="K319" s="856">
        <f t="shared" si="131"/>
        <v>15</v>
      </c>
      <c r="L319" s="653">
        <f t="shared" si="143"/>
        <v>76.5</v>
      </c>
      <c r="M319" s="856">
        <f t="shared" si="131"/>
        <v>10</v>
      </c>
      <c r="N319" s="653">
        <f t="shared" si="144"/>
        <v>76.5</v>
      </c>
      <c r="O319" s="856">
        <f t="shared" si="131"/>
        <v>10</v>
      </c>
      <c r="P319" s="653">
        <f t="shared" si="145"/>
        <v>76.5</v>
      </c>
      <c r="Q319" s="856">
        <f t="shared" si="131"/>
        <v>5</v>
      </c>
      <c r="R319" s="653">
        <f t="shared" si="146"/>
        <v>90</v>
      </c>
      <c r="S319" s="856">
        <f t="shared" si="131"/>
        <v>10</v>
      </c>
      <c r="T319" s="653">
        <f t="shared" si="147"/>
        <v>90</v>
      </c>
      <c r="U319" s="856">
        <f t="shared" si="140"/>
        <v>5</v>
      </c>
      <c r="V319" s="653">
        <f t="shared" si="148"/>
        <v>90</v>
      </c>
      <c r="W319" s="856">
        <f t="shared" si="138"/>
        <v>5</v>
      </c>
      <c r="X319" s="653">
        <f t="shared" si="126"/>
        <v>90</v>
      </c>
      <c r="Y319" s="856">
        <f t="shared" si="127"/>
        <v>0</v>
      </c>
      <c r="Z319" s="653">
        <f t="shared" si="128"/>
        <v>90</v>
      </c>
      <c r="AA319" s="856">
        <f t="shared" si="129"/>
        <v>10</v>
      </c>
      <c r="AB319" s="186"/>
      <c r="AC319" s="186"/>
      <c r="AD319" s="186"/>
      <c r="AE319" s="186"/>
      <c r="AF319" s="186"/>
      <c r="AG319" s="186"/>
      <c r="AH319" s="186"/>
      <c r="AI319" s="186"/>
      <c r="AJ319" s="186"/>
      <c r="AK319" s="186"/>
      <c r="AL319" s="186"/>
      <c r="AM319" s="186"/>
      <c r="AN319" s="186"/>
      <c r="AO319" s="186"/>
      <c r="AP319" s="186"/>
      <c r="AQ319" s="186"/>
      <c r="AR319" s="186"/>
      <c r="AS319" s="186"/>
      <c r="AT319" s="186"/>
      <c r="AU319" s="186"/>
      <c r="AV319" s="186"/>
      <c r="AW319" s="186"/>
      <c r="AX319" s="16"/>
      <c r="AY319" s="8"/>
      <c r="AZ319" s="8"/>
      <c r="BA319" s="8"/>
    </row>
    <row r="320" spans="1:53" ht="14.5" outlineLevel="1" x14ac:dyDescent="0.35">
      <c r="A320" s="6"/>
      <c r="B320" s="7"/>
      <c r="C320" s="17"/>
      <c r="D320" s="17"/>
      <c r="E320" s="17"/>
      <c r="F320" s="26"/>
      <c r="G320" s="26" t="str">
        <f t="shared" ref="G320:G339" si="149">_xlfn.CONCAT(H195:M195)</f>
        <v>YYWWA1wd</v>
      </c>
      <c r="H320" s="678">
        <f>H319*1.2</f>
        <v>108</v>
      </c>
      <c r="I320" s="222">
        <v>10</v>
      </c>
      <c r="J320" s="653">
        <f t="shared" si="142"/>
        <v>91.8</v>
      </c>
      <c r="K320" s="856">
        <f t="shared" si="131"/>
        <v>15</v>
      </c>
      <c r="L320" s="653">
        <f t="shared" si="143"/>
        <v>91.8</v>
      </c>
      <c r="M320" s="856">
        <f t="shared" si="131"/>
        <v>10</v>
      </c>
      <c r="N320" s="653">
        <f t="shared" si="144"/>
        <v>91.8</v>
      </c>
      <c r="O320" s="856">
        <f t="shared" si="131"/>
        <v>10</v>
      </c>
      <c r="P320" s="653">
        <f t="shared" si="145"/>
        <v>91.8</v>
      </c>
      <c r="Q320" s="856">
        <f t="shared" si="131"/>
        <v>5</v>
      </c>
      <c r="R320" s="653">
        <f t="shared" si="146"/>
        <v>108</v>
      </c>
      <c r="S320" s="856">
        <f t="shared" si="131"/>
        <v>10</v>
      </c>
      <c r="T320" s="653">
        <f t="shared" si="147"/>
        <v>108</v>
      </c>
      <c r="U320" s="856">
        <f t="shared" si="140"/>
        <v>5</v>
      </c>
      <c r="V320" s="653">
        <f t="shared" si="148"/>
        <v>108</v>
      </c>
      <c r="W320" s="856">
        <f t="shared" si="138"/>
        <v>5</v>
      </c>
      <c r="X320" s="653">
        <f t="shared" si="126"/>
        <v>108</v>
      </c>
      <c r="Y320" s="856">
        <f t="shared" ref="Y320:Y341" si="150">$I320*HLOOKUP(Y$286,$J$283:$R$285,3)</f>
        <v>0</v>
      </c>
      <c r="Z320" s="653">
        <f t="shared" ref="Z320:Z341" si="151">$H320*HLOOKUP(Z$286,$J$283:$R$284,2)</f>
        <v>108</v>
      </c>
      <c r="AA320" s="856">
        <f t="shared" ref="AA320:AA341" si="152">$I320*HLOOKUP(AA$286,$J$283:$R$285,3)</f>
        <v>10</v>
      </c>
      <c r="AB320" s="186"/>
      <c r="AC320" s="186"/>
      <c r="AD320" s="186"/>
      <c r="AE320" s="186"/>
      <c r="AF320" s="186"/>
      <c r="AG320" s="186"/>
      <c r="AH320" s="186"/>
      <c r="AI320" s="186"/>
      <c r="AJ320" s="186"/>
      <c r="AK320" s="186"/>
      <c r="AL320" s="186"/>
      <c r="AM320" s="186"/>
      <c r="AN320" s="186"/>
      <c r="AO320" s="186"/>
      <c r="AP320" s="186"/>
      <c r="AQ320" s="186"/>
      <c r="AR320" s="186"/>
      <c r="AS320" s="186"/>
      <c r="AT320" s="186"/>
      <c r="AU320" s="186"/>
      <c r="AV320" s="186"/>
      <c r="AW320" s="186"/>
      <c r="AX320" s="16"/>
      <c r="AY320" s="8"/>
      <c r="AZ320" s="8"/>
      <c r="BA320" s="8"/>
    </row>
    <row r="321" spans="1:53" ht="14.5" outlineLevel="1" x14ac:dyDescent="0.35">
      <c r="A321" s="6"/>
      <c r="B321" s="7"/>
      <c r="C321" s="17"/>
      <c r="D321" s="17"/>
      <c r="E321" s="17"/>
      <c r="F321" s="26"/>
      <c r="G321" s="26" t="str">
        <f t="shared" si="149"/>
        <v>YYWWWw</v>
      </c>
      <c r="H321" s="222">
        <v>90</v>
      </c>
      <c r="I321" s="222">
        <v>15</v>
      </c>
      <c r="J321" s="653">
        <f t="shared" si="142"/>
        <v>76.5</v>
      </c>
      <c r="K321" s="856">
        <f t="shared" si="131"/>
        <v>22.5</v>
      </c>
      <c r="L321" s="653">
        <f t="shared" si="143"/>
        <v>76.5</v>
      </c>
      <c r="M321" s="856">
        <f t="shared" si="131"/>
        <v>15</v>
      </c>
      <c r="N321" s="653">
        <f t="shared" si="144"/>
        <v>76.5</v>
      </c>
      <c r="O321" s="856">
        <f t="shared" si="131"/>
        <v>15</v>
      </c>
      <c r="P321" s="653">
        <f t="shared" si="145"/>
        <v>76.5</v>
      </c>
      <c r="Q321" s="856">
        <f t="shared" si="131"/>
        <v>7.5</v>
      </c>
      <c r="R321" s="653">
        <f t="shared" si="146"/>
        <v>90</v>
      </c>
      <c r="S321" s="856">
        <f t="shared" si="131"/>
        <v>15</v>
      </c>
      <c r="T321" s="653">
        <f t="shared" si="147"/>
        <v>90</v>
      </c>
      <c r="U321" s="856">
        <f t="shared" si="140"/>
        <v>7.5</v>
      </c>
      <c r="V321" s="653">
        <f t="shared" si="148"/>
        <v>90</v>
      </c>
      <c r="W321" s="856">
        <f t="shared" si="138"/>
        <v>7.5</v>
      </c>
      <c r="X321" s="653">
        <f t="shared" si="126"/>
        <v>90</v>
      </c>
      <c r="Y321" s="856">
        <f t="shared" si="150"/>
        <v>0</v>
      </c>
      <c r="Z321" s="653">
        <f t="shared" si="151"/>
        <v>90</v>
      </c>
      <c r="AA321" s="856">
        <f t="shared" si="152"/>
        <v>15</v>
      </c>
      <c r="AB321" s="186"/>
      <c r="AC321" s="186"/>
      <c r="AD321" s="186"/>
      <c r="AE321" s="186"/>
      <c r="AF321" s="186"/>
      <c r="AG321" s="186"/>
      <c r="AH321" s="186"/>
      <c r="AI321" s="186"/>
      <c r="AJ321" s="186"/>
      <c r="AK321" s="186"/>
      <c r="AL321" s="186"/>
      <c r="AM321" s="186"/>
      <c r="AN321" s="186"/>
      <c r="AO321" s="186"/>
      <c r="AP321" s="186"/>
      <c r="AQ321" s="186"/>
      <c r="AR321" s="186"/>
      <c r="AS321" s="186"/>
      <c r="AT321" s="186"/>
      <c r="AU321" s="186"/>
      <c r="AV321" s="186"/>
      <c r="AW321" s="186"/>
      <c r="AX321" s="16"/>
      <c r="AY321" s="8"/>
      <c r="AZ321" s="8"/>
      <c r="BA321" s="8"/>
    </row>
    <row r="322" spans="1:53" ht="14.5" outlineLevel="1" x14ac:dyDescent="0.35">
      <c r="A322" s="6"/>
      <c r="B322" s="7"/>
      <c r="C322" s="17"/>
      <c r="D322" s="17"/>
      <c r="E322" s="17"/>
      <c r="F322" s="26"/>
      <c r="G322" s="26" t="str">
        <f t="shared" si="149"/>
        <v>YYWWWwd</v>
      </c>
      <c r="H322" s="678">
        <f>H321*1.2</f>
        <v>108</v>
      </c>
      <c r="I322" s="222">
        <v>15</v>
      </c>
      <c r="J322" s="653">
        <f t="shared" si="142"/>
        <v>91.8</v>
      </c>
      <c r="K322" s="856">
        <f t="shared" si="131"/>
        <v>22.5</v>
      </c>
      <c r="L322" s="653">
        <f t="shared" si="143"/>
        <v>91.8</v>
      </c>
      <c r="M322" s="856">
        <f t="shared" si="131"/>
        <v>15</v>
      </c>
      <c r="N322" s="653">
        <f t="shared" si="144"/>
        <v>91.8</v>
      </c>
      <c r="O322" s="856">
        <f t="shared" si="131"/>
        <v>15</v>
      </c>
      <c r="P322" s="653">
        <f t="shared" si="145"/>
        <v>91.8</v>
      </c>
      <c r="Q322" s="856">
        <f t="shared" si="131"/>
        <v>7.5</v>
      </c>
      <c r="R322" s="653">
        <f t="shared" si="146"/>
        <v>108</v>
      </c>
      <c r="S322" s="856">
        <f t="shared" si="131"/>
        <v>15</v>
      </c>
      <c r="T322" s="653">
        <f t="shared" si="147"/>
        <v>108</v>
      </c>
      <c r="U322" s="856">
        <f t="shared" si="140"/>
        <v>7.5</v>
      </c>
      <c r="V322" s="653">
        <f t="shared" si="148"/>
        <v>108</v>
      </c>
      <c r="W322" s="856">
        <f t="shared" si="138"/>
        <v>7.5</v>
      </c>
      <c r="X322" s="653">
        <f t="shared" ref="X322:X341" si="153">$H322*HLOOKUP(X$286,$J$283:$R$284,2)</f>
        <v>108</v>
      </c>
      <c r="Y322" s="856">
        <f t="shared" si="150"/>
        <v>0</v>
      </c>
      <c r="Z322" s="653">
        <f t="shared" si="151"/>
        <v>108</v>
      </c>
      <c r="AA322" s="856">
        <f t="shared" si="152"/>
        <v>15</v>
      </c>
      <c r="AB322" s="186"/>
      <c r="AC322" s="186"/>
      <c r="AD322" s="186"/>
      <c r="AE322" s="186"/>
      <c r="AF322" s="186"/>
      <c r="AG322" s="186"/>
      <c r="AH322" s="186"/>
      <c r="AI322" s="186"/>
      <c r="AJ322" s="186"/>
      <c r="AK322" s="186"/>
      <c r="AL322" s="186"/>
      <c r="AM322" s="186"/>
      <c r="AN322" s="186"/>
      <c r="AO322" s="186"/>
      <c r="AP322" s="186"/>
      <c r="AQ322" s="186"/>
      <c r="AR322" s="186"/>
      <c r="AS322" s="186"/>
      <c r="AT322" s="186"/>
      <c r="AU322" s="186"/>
      <c r="AV322" s="186"/>
      <c r="AW322" s="186"/>
      <c r="AX322" s="16"/>
      <c r="AY322" s="8"/>
      <c r="AZ322" s="8"/>
      <c r="BA322" s="8"/>
    </row>
    <row r="323" spans="1:53" ht="14.5" outlineLevel="1" x14ac:dyDescent="0.35">
      <c r="A323" s="6"/>
      <c r="B323" s="7"/>
      <c r="C323" s="17"/>
      <c r="D323" s="17"/>
      <c r="E323" s="17"/>
      <c r="F323" s="26"/>
      <c r="G323" s="26" t="str">
        <f t="shared" si="149"/>
        <v>YYNWBz</v>
      </c>
      <c r="H323" s="222">
        <v>110</v>
      </c>
      <c r="I323" s="222">
        <v>0</v>
      </c>
      <c r="J323" s="653">
        <f t="shared" si="142"/>
        <v>93.5</v>
      </c>
      <c r="K323" s="856">
        <f t="shared" si="131"/>
        <v>0</v>
      </c>
      <c r="L323" s="653">
        <f t="shared" si="143"/>
        <v>93.5</v>
      </c>
      <c r="M323" s="856">
        <f t="shared" si="131"/>
        <v>0</v>
      </c>
      <c r="N323" s="653">
        <f t="shared" si="144"/>
        <v>93.5</v>
      </c>
      <c r="O323" s="856">
        <f t="shared" si="131"/>
        <v>0</v>
      </c>
      <c r="P323" s="653">
        <f t="shared" si="145"/>
        <v>93.5</v>
      </c>
      <c r="Q323" s="856">
        <f t="shared" si="131"/>
        <v>0</v>
      </c>
      <c r="R323" s="653">
        <f t="shared" si="146"/>
        <v>110</v>
      </c>
      <c r="S323" s="856">
        <f t="shared" si="131"/>
        <v>0</v>
      </c>
      <c r="T323" s="653">
        <f t="shared" si="147"/>
        <v>110</v>
      </c>
      <c r="U323" s="856">
        <f t="shared" si="140"/>
        <v>0</v>
      </c>
      <c r="V323" s="653">
        <f t="shared" si="148"/>
        <v>110</v>
      </c>
      <c r="W323" s="856">
        <f t="shared" si="138"/>
        <v>0</v>
      </c>
      <c r="X323" s="653">
        <f t="shared" si="153"/>
        <v>110</v>
      </c>
      <c r="Y323" s="856">
        <f t="shared" si="150"/>
        <v>0</v>
      </c>
      <c r="Z323" s="653">
        <f t="shared" si="151"/>
        <v>110</v>
      </c>
      <c r="AA323" s="856">
        <f t="shared" si="152"/>
        <v>0</v>
      </c>
      <c r="AB323" s="186"/>
      <c r="AC323" s="186"/>
      <c r="AD323" s="186"/>
      <c r="AE323" s="186"/>
      <c r="AF323" s="186"/>
      <c r="AG323" s="186"/>
      <c r="AH323" s="186"/>
      <c r="AI323" s="186"/>
      <c r="AJ323" s="186"/>
      <c r="AK323" s="186"/>
      <c r="AL323" s="186"/>
      <c r="AM323" s="186"/>
      <c r="AN323" s="186"/>
      <c r="AO323" s="186"/>
      <c r="AP323" s="186"/>
      <c r="AQ323" s="186"/>
      <c r="AR323" s="186"/>
      <c r="AS323" s="186"/>
      <c r="AT323" s="186"/>
      <c r="AU323" s="186"/>
      <c r="AV323" s="186"/>
      <c r="AW323" s="186"/>
      <c r="AX323" s="16"/>
      <c r="AY323" s="8"/>
      <c r="AZ323" s="8"/>
      <c r="BA323" s="8"/>
    </row>
    <row r="324" spans="1:53" ht="14.5" outlineLevel="1" x14ac:dyDescent="0.35">
      <c r="A324" s="6"/>
      <c r="B324" s="7"/>
      <c r="C324" s="17"/>
      <c r="D324" s="17"/>
      <c r="E324" s="17"/>
      <c r="F324" s="26"/>
      <c r="G324" s="26" t="str">
        <f t="shared" si="149"/>
        <v>YYNWBzd</v>
      </c>
      <c r="H324" s="678">
        <f>H323*1.2</f>
        <v>132</v>
      </c>
      <c r="I324" s="222">
        <v>0</v>
      </c>
      <c r="J324" s="653">
        <f t="shared" si="142"/>
        <v>112.2</v>
      </c>
      <c r="K324" s="856">
        <f t="shared" si="131"/>
        <v>0</v>
      </c>
      <c r="L324" s="653">
        <f t="shared" si="143"/>
        <v>112.2</v>
      </c>
      <c r="M324" s="856">
        <f t="shared" si="131"/>
        <v>0</v>
      </c>
      <c r="N324" s="653">
        <f t="shared" si="144"/>
        <v>112.2</v>
      </c>
      <c r="O324" s="856">
        <f t="shared" si="131"/>
        <v>0</v>
      </c>
      <c r="P324" s="653">
        <f t="shared" si="145"/>
        <v>112.2</v>
      </c>
      <c r="Q324" s="856">
        <f t="shared" si="131"/>
        <v>0</v>
      </c>
      <c r="R324" s="653">
        <f t="shared" si="146"/>
        <v>132</v>
      </c>
      <c r="S324" s="856">
        <f t="shared" si="131"/>
        <v>0</v>
      </c>
      <c r="T324" s="653">
        <f t="shared" si="147"/>
        <v>132</v>
      </c>
      <c r="U324" s="856">
        <f t="shared" si="140"/>
        <v>0</v>
      </c>
      <c r="V324" s="653">
        <f t="shared" si="148"/>
        <v>132</v>
      </c>
      <c r="W324" s="856">
        <f t="shared" si="138"/>
        <v>0</v>
      </c>
      <c r="X324" s="653">
        <f t="shared" si="153"/>
        <v>132</v>
      </c>
      <c r="Y324" s="856">
        <f t="shared" si="150"/>
        <v>0</v>
      </c>
      <c r="Z324" s="653">
        <f t="shared" si="151"/>
        <v>132</v>
      </c>
      <c r="AA324" s="856">
        <f t="shared" si="152"/>
        <v>0</v>
      </c>
      <c r="AB324" s="186"/>
      <c r="AC324" s="186"/>
      <c r="AD324" s="186"/>
      <c r="AE324" s="186"/>
      <c r="AF324" s="186"/>
      <c r="AG324" s="186"/>
      <c r="AH324" s="186"/>
      <c r="AI324" s="186"/>
      <c r="AJ324" s="186"/>
      <c r="AK324" s="186"/>
      <c r="AL324" s="186"/>
      <c r="AM324" s="186"/>
      <c r="AN324" s="186"/>
      <c r="AO324" s="186"/>
      <c r="AP324" s="186"/>
      <c r="AQ324" s="186"/>
      <c r="AR324" s="186"/>
      <c r="AS324" s="186"/>
      <c r="AT324" s="186"/>
      <c r="AU324" s="186"/>
      <c r="AV324" s="186"/>
      <c r="AW324" s="186"/>
      <c r="AX324" s="16"/>
      <c r="AY324" s="8"/>
      <c r="AZ324" s="8"/>
      <c r="BA324" s="8"/>
    </row>
    <row r="325" spans="1:53" ht="14.5" outlineLevel="1" x14ac:dyDescent="0.35">
      <c r="A325" s="6"/>
      <c r="B325" s="7"/>
      <c r="C325" s="17"/>
      <c r="D325" s="17"/>
      <c r="E325" s="17"/>
      <c r="F325" s="26"/>
      <c r="G325" s="26" t="str">
        <f t="shared" si="149"/>
        <v>YYBNWb</v>
      </c>
      <c r="H325" s="222">
        <v>90</v>
      </c>
      <c r="I325" s="222">
        <v>5</v>
      </c>
      <c r="J325" s="653">
        <f t="shared" si="142"/>
        <v>76.5</v>
      </c>
      <c r="K325" s="856">
        <f t="shared" si="131"/>
        <v>7.5</v>
      </c>
      <c r="L325" s="653">
        <f t="shared" si="143"/>
        <v>76.5</v>
      </c>
      <c r="M325" s="856">
        <f t="shared" si="131"/>
        <v>5</v>
      </c>
      <c r="N325" s="653">
        <f t="shared" si="144"/>
        <v>76.5</v>
      </c>
      <c r="O325" s="856">
        <f t="shared" si="131"/>
        <v>5</v>
      </c>
      <c r="P325" s="653">
        <f t="shared" si="145"/>
        <v>76.5</v>
      </c>
      <c r="Q325" s="856">
        <f t="shared" si="131"/>
        <v>2.5</v>
      </c>
      <c r="R325" s="653">
        <f t="shared" si="146"/>
        <v>90</v>
      </c>
      <c r="S325" s="856">
        <f t="shared" si="131"/>
        <v>5</v>
      </c>
      <c r="T325" s="653">
        <f t="shared" si="147"/>
        <v>90</v>
      </c>
      <c r="U325" s="856">
        <f t="shared" si="140"/>
        <v>2.5</v>
      </c>
      <c r="V325" s="653">
        <f t="shared" si="148"/>
        <v>90</v>
      </c>
      <c r="W325" s="856">
        <f t="shared" si="138"/>
        <v>2.5</v>
      </c>
      <c r="X325" s="653">
        <f t="shared" si="153"/>
        <v>90</v>
      </c>
      <c r="Y325" s="856">
        <f t="shared" si="150"/>
        <v>0</v>
      </c>
      <c r="Z325" s="653">
        <f t="shared" si="151"/>
        <v>90</v>
      </c>
      <c r="AA325" s="856">
        <f t="shared" si="152"/>
        <v>5</v>
      </c>
      <c r="AB325" s="186"/>
      <c r="AC325" s="186"/>
      <c r="AD325" s="186"/>
      <c r="AE325" s="186"/>
      <c r="AF325" s="186"/>
      <c r="AG325" s="186"/>
      <c r="AH325" s="186"/>
      <c r="AI325" s="186"/>
      <c r="AJ325" s="186"/>
      <c r="AK325" s="186"/>
      <c r="AL325" s="186"/>
      <c r="AM325" s="186"/>
      <c r="AN325" s="186"/>
      <c r="AO325" s="186"/>
      <c r="AP325" s="186"/>
      <c r="AQ325" s="186"/>
      <c r="AR325" s="186"/>
      <c r="AS325" s="186"/>
      <c r="AT325" s="186"/>
      <c r="AU325" s="186"/>
      <c r="AV325" s="186"/>
      <c r="AW325" s="186"/>
      <c r="AX325" s="16"/>
      <c r="AY325" s="8"/>
      <c r="AZ325" s="8"/>
      <c r="BA325" s="8"/>
    </row>
    <row r="326" spans="1:53" ht="14.5" outlineLevel="1" x14ac:dyDescent="0.35">
      <c r="A326" s="6"/>
      <c r="B326" s="7"/>
      <c r="C326" s="17"/>
      <c r="D326" s="17"/>
      <c r="E326" s="17"/>
      <c r="F326" s="26"/>
      <c r="G326" s="26" t="str">
        <f t="shared" si="149"/>
        <v>YYBNWbd</v>
      </c>
      <c r="H326" s="678">
        <f>H325*1.2</f>
        <v>108</v>
      </c>
      <c r="I326" s="222">
        <v>5</v>
      </c>
      <c r="J326" s="653">
        <f t="shared" si="142"/>
        <v>91.8</v>
      </c>
      <c r="K326" s="856">
        <f t="shared" si="131"/>
        <v>7.5</v>
      </c>
      <c r="L326" s="653">
        <f t="shared" si="143"/>
        <v>91.8</v>
      </c>
      <c r="M326" s="856">
        <f t="shared" si="131"/>
        <v>5</v>
      </c>
      <c r="N326" s="653">
        <f t="shared" si="144"/>
        <v>91.8</v>
      </c>
      <c r="O326" s="856">
        <f t="shared" si="131"/>
        <v>5</v>
      </c>
      <c r="P326" s="653">
        <f t="shared" si="145"/>
        <v>91.8</v>
      </c>
      <c r="Q326" s="856">
        <f t="shared" si="131"/>
        <v>2.5</v>
      </c>
      <c r="R326" s="653">
        <f t="shared" si="146"/>
        <v>108</v>
      </c>
      <c r="S326" s="856">
        <f t="shared" si="131"/>
        <v>5</v>
      </c>
      <c r="T326" s="653">
        <f t="shared" si="147"/>
        <v>108</v>
      </c>
      <c r="U326" s="856">
        <f t="shared" si="140"/>
        <v>2.5</v>
      </c>
      <c r="V326" s="653">
        <f t="shared" si="148"/>
        <v>108</v>
      </c>
      <c r="W326" s="856">
        <f t="shared" si="138"/>
        <v>2.5</v>
      </c>
      <c r="X326" s="653">
        <f t="shared" si="153"/>
        <v>108</v>
      </c>
      <c r="Y326" s="856">
        <f t="shared" si="150"/>
        <v>0</v>
      </c>
      <c r="Z326" s="653">
        <f t="shared" si="151"/>
        <v>108</v>
      </c>
      <c r="AA326" s="856">
        <f t="shared" si="152"/>
        <v>5</v>
      </c>
      <c r="AB326" s="186"/>
      <c r="AC326" s="186"/>
      <c r="AD326" s="186"/>
      <c r="AE326" s="186"/>
      <c r="AF326" s="186"/>
      <c r="AG326" s="186"/>
      <c r="AH326" s="186"/>
      <c r="AI326" s="186"/>
      <c r="AJ326" s="186"/>
      <c r="AK326" s="186"/>
      <c r="AL326" s="186"/>
      <c r="AM326" s="186"/>
      <c r="AN326" s="186"/>
      <c r="AO326" s="186"/>
      <c r="AP326" s="186"/>
      <c r="AQ326" s="186"/>
      <c r="AR326" s="186"/>
      <c r="AS326" s="186"/>
      <c r="AT326" s="186"/>
      <c r="AU326" s="186"/>
      <c r="AV326" s="186"/>
      <c r="AW326" s="186"/>
      <c r="AX326" s="16"/>
      <c r="AY326" s="8"/>
      <c r="AZ326" s="8"/>
      <c r="BA326" s="8"/>
    </row>
    <row r="327" spans="1:53" ht="14.5" outlineLevel="1" x14ac:dyDescent="0.35">
      <c r="A327" s="6"/>
      <c r="B327" s="7"/>
      <c r="C327" s="17"/>
      <c r="D327" s="17"/>
      <c r="E327" s="17"/>
      <c r="F327" s="26"/>
      <c r="G327" s="26" t="str">
        <f t="shared" si="149"/>
        <v>YYWBNw</v>
      </c>
      <c r="H327" s="222">
        <v>90</v>
      </c>
      <c r="I327" s="222">
        <v>5</v>
      </c>
      <c r="J327" s="653">
        <f t="shared" si="142"/>
        <v>76.5</v>
      </c>
      <c r="K327" s="856">
        <f t="shared" si="131"/>
        <v>7.5</v>
      </c>
      <c r="L327" s="653">
        <f t="shared" si="143"/>
        <v>76.5</v>
      </c>
      <c r="M327" s="856">
        <f t="shared" si="131"/>
        <v>5</v>
      </c>
      <c r="N327" s="653">
        <f t="shared" si="144"/>
        <v>76.5</v>
      </c>
      <c r="O327" s="856">
        <f t="shared" si="131"/>
        <v>5</v>
      </c>
      <c r="P327" s="653">
        <f t="shared" si="145"/>
        <v>76.5</v>
      </c>
      <c r="Q327" s="856">
        <f t="shared" si="131"/>
        <v>2.5</v>
      </c>
      <c r="R327" s="653">
        <f t="shared" si="146"/>
        <v>90</v>
      </c>
      <c r="S327" s="856">
        <f t="shared" si="131"/>
        <v>5</v>
      </c>
      <c r="T327" s="653">
        <f t="shared" si="147"/>
        <v>90</v>
      </c>
      <c r="U327" s="856">
        <f t="shared" si="140"/>
        <v>2.5</v>
      </c>
      <c r="V327" s="653">
        <f t="shared" si="148"/>
        <v>90</v>
      </c>
      <c r="W327" s="856">
        <f t="shared" si="138"/>
        <v>2.5</v>
      </c>
      <c r="X327" s="653">
        <f t="shared" si="153"/>
        <v>90</v>
      </c>
      <c r="Y327" s="856">
        <f t="shared" si="150"/>
        <v>0</v>
      </c>
      <c r="Z327" s="653">
        <f t="shared" si="151"/>
        <v>90</v>
      </c>
      <c r="AA327" s="856">
        <f t="shared" si="152"/>
        <v>5</v>
      </c>
      <c r="AB327" s="186"/>
      <c r="AC327" s="186"/>
      <c r="AD327" s="186"/>
      <c r="AE327" s="186"/>
      <c r="AF327" s="186"/>
      <c r="AG327" s="186"/>
      <c r="AH327" s="186"/>
      <c r="AI327" s="186"/>
      <c r="AJ327" s="186"/>
      <c r="AK327" s="186"/>
      <c r="AL327" s="186"/>
      <c r="AM327" s="186"/>
      <c r="AN327" s="186"/>
      <c r="AO327" s="186"/>
      <c r="AP327" s="186"/>
      <c r="AQ327" s="186"/>
      <c r="AR327" s="186"/>
      <c r="AS327" s="186"/>
      <c r="AT327" s="186"/>
      <c r="AU327" s="186"/>
      <c r="AV327" s="186"/>
      <c r="AW327" s="186"/>
      <c r="AX327" s="16"/>
      <c r="AY327" s="8"/>
      <c r="AZ327" s="8"/>
      <c r="BA327" s="8"/>
    </row>
    <row r="328" spans="1:53" ht="14.5" outlineLevel="1" x14ac:dyDescent="0.35">
      <c r="A328" s="6"/>
      <c r="B328" s="7"/>
      <c r="C328" s="17"/>
      <c r="D328" s="17"/>
      <c r="E328" s="17"/>
      <c r="F328" s="26"/>
      <c r="G328" s="26" t="str">
        <f t="shared" si="149"/>
        <v>YYWBNwd</v>
      </c>
      <c r="H328" s="678">
        <f>H327*1.2</f>
        <v>108</v>
      </c>
      <c r="I328" s="222">
        <v>5</v>
      </c>
      <c r="J328" s="653">
        <f t="shared" ref="J328" si="154">$H328*HLOOKUP(J$286,$J$283:$R$284,2)</f>
        <v>91.8</v>
      </c>
      <c r="K328" s="856">
        <f t="shared" si="131"/>
        <v>7.5</v>
      </c>
      <c r="L328" s="653">
        <f t="shared" ref="L328" si="155">$H328*HLOOKUP(L$286,$J$283:$R$284,2)</f>
        <v>91.8</v>
      </c>
      <c r="M328" s="856">
        <f t="shared" si="131"/>
        <v>5</v>
      </c>
      <c r="N328" s="653">
        <f t="shared" ref="N328" si="156">$H328*HLOOKUP(N$286,$J$283:$R$284,2)</f>
        <v>91.8</v>
      </c>
      <c r="O328" s="856">
        <f t="shared" si="131"/>
        <v>5</v>
      </c>
      <c r="P328" s="653">
        <f t="shared" ref="P328" si="157">$H328*HLOOKUP(P$286,$J$283:$R$284,2)</f>
        <v>91.8</v>
      </c>
      <c r="Q328" s="856">
        <f t="shared" si="131"/>
        <v>2.5</v>
      </c>
      <c r="R328" s="653">
        <f t="shared" ref="R328" si="158">$H328*HLOOKUP(R$286,$J$283:$R$284,2)</f>
        <v>108</v>
      </c>
      <c r="S328" s="856">
        <f t="shared" si="131"/>
        <v>5</v>
      </c>
      <c r="T328" s="653">
        <f t="shared" ref="T328" si="159">$H328*HLOOKUP(T$286,$J$283:$R$284,2)</f>
        <v>108</v>
      </c>
      <c r="U328" s="856">
        <f t="shared" si="140"/>
        <v>2.5</v>
      </c>
      <c r="V328" s="653">
        <f t="shared" ref="V328" si="160">$H328*HLOOKUP(V$286,$J$283:$R$284,2)</f>
        <v>108</v>
      </c>
      <c r="W328" s="856">
        <f t="shared" si="138"/>
        <v>2.5</v>
      </c>
      <c r="X328" s="653">
        <f t="shared" si="153"/>
        <v>108</v>
      </c>
      <c r="Y328" s="856">
        <f t="shared" si="150"/>
        <v>0</v>
      </c>
      <c r="Z328" s="653">
        <f t="shared" si="151"/>
        <v>108</v>
      </c>
      <c r="AA328" s="856">
        <f t="shared" si="152"/>
        <v>5</v>
      </c>
      <c r="AB328" s="186"/>
      <c r="AC328" s="186"/>
      <c r="AD328" s="186"/>
      <c r="AE328" s="186"/>
      <c r="AF328" s="186"/>
      <c r="AG328" s="186"/>
      <c r="AH328" s="186"/>
      <c r="AI328" s="186"/>
      <c r="AJ328" s="186"/>
      <c r="AK328" s="186"/>
      <c r="AL328" s="186"/>
      <c r="AM328" s="186"/>
      <c r="AN328" s="186"/>
      <c r="AO328" s="186"/>
      <c r="AP328" s="186"/>
      <c r="AQ328" s="186"/>
      <c r="AR328" s="186"/>
      <c r="AS328" s="186"/>
      <c r="AT328" s="186"/>
      <c r="AU328" s="186"/>
      <c r="AV328" s="186"/>
      <c r="AW328" s="186"/>
      <c r="AX328" s="16"/>
      <c r="AY328" s="8"/>
      <c r="AZ328" s="8"/>
      <c r="BA328" s="8"/>
    </row>
    <row r="329" spans="1:53" ht="14.5" outlineLevel="1" x14ac:dyDescent="0.35">
      <c r="A329" s="6"/>
      <c r="B329" s="7"/>
      <c r="C329" s="17"/>
      <c r="D329" s="17"/>
      <c r="E329" s="17"/>
      <c r="F329" s="26"/>
      <c r="G329" s="26" t="str">
        <f t="shared" si="149"/>
        <v>YYLWBl</v>
      </c>
      <c r="H329" s="222">
        <v>130</v>
      </c>
      <c r="I329" s="222">
        <v>0</v>
      </c>
      <c r="J329" s="653">
        <f>$H329*HLOOKUP(J$286,$J$283:$R$284,2)</f>
        <v>110.5</v>
      </c>
      <c r="K329" s="856">
        <f t="shared" si="131"/>
        <v>0</v>
      </c>
      <c r="L329" s="653">
        <f>$H329*HLOOKUP(L$286,$J$283:$R$284,2)</f>
        <v>110.5</v>
      </c>
      <c r="M329" s="856">
        <f t="shared" si="131"/>
        <v>0</v>
      </c>
      <c r="N329" s="653">
        <f>$H329*HLOOKUP(N$286,$J$283:$R$284,2)</f>
        <v>110.5</v>
      </c>
      <c r="O329" s="856">
        <f t="shared" si="131"/>
        <v>0</v>
      </c>
      <c r="P329" s="653">
        <f>$H329*HLOOKUP(P$286,$J$283:$R$284,2)</f>
        <v>110.5</v>
      </c>
      <c r="Q329" s="856">
        <f t="shared" si="131"/>
        <v>0</v>
      </c>
      <c r="R329" s="653">
        <f>$H329*HLOOKUP(R$286,$J$283:$R$284,2)</f>
        <v>130</v>
      </c>
      <c r="S329" s="856">
        <f t="shared" si="131"/>
        <v>0</v>
      </c>
      <c r="T329" s="653">
        <f>$H329*HLOOKUP(T$286,$J$283:$R$284,2)</f>
        <v>130</v>
      </c>
      <c r="U329" s="856">
        <f t="shared" si="140"/>
        <v>0</v>
      </c>
      <c r="V329" s="653">
        <f>$H329*HLOOKUP(V$286,$J$283:$R$284,2)</f>
        <v>130</v>
      </c>
      <c r="W329" s="856">
        <f t="shared" si="138"/>
        <v>0</v>
      </c>
      <c r="X329" s="653">
        <f t="shared" si="153"/>
        <v>130</v>
      </c>
      <c r="Y329" s="856">
        <f t="shared" si="150"/>
        <v>0</v>
      </c>
      <c r="Z329" s="653">
        <f t="shared" si="151"/>
        <v>130</v>
      </c>
      <c r="AA329" s="856">
        <f t="shared" si="152"/>
        <v>0</v>
      </c>
      <c r="AB329" s="186"/>
      <c r="AC329" s="186"/>
      <c r="AD329" s="186"/>
      <c r="AE329" s="186"/>
      <c r="AF329" s="186"/>
      <c r="AG329" s="186"/>
      <c r="AH329" s="186"/>
      <c r="AI329" s="186"/>
      <c r="AJ329" s="186"/>
      <c r="AK329" s="186"/>
      <c r="AL329" s="186"/>
      <c r="AM329" s="186"/>
      <c r="AN329" s="186"/>
      <c r="AO329" s="186"/>
      <c r="AP329" s="186"/>
      <c r="AQ329" s="186"/>
      <c r="AR329" s="186"/>
      <c r="AS329" s="186"/>
      <c r="AT329" s="186"/>
      <c r="AU329" s="186"/>
      <c r="AV329" s="186"/>
      <c r="AW329" s="186"/>
      <c r="AX329" s="16"/>
      <c r="AY329" s="8"/>
      <c r="AZ329" s="8"/>
      <c r="BA329" s="8"/>
    </row>
    <row r="330" spans="1:53" ht="14.5" outlineLevel="1" x14ac:dyDescent="0.35">
      <c r="A330" s="6"/>
      <c r="B330" s="7"/>
      <c r="C330" s="17"/>
      <c r="D330" s="17"/>
      <c r="E330" s="17"/>
      <c r="F330" s="26"/>
      <c r="G330" s="26" t="str">
        <f t="shared" si="149"/>
        <v>YYBLWb</v>
      </c>
      <c r="H330" s="222">
        <v>90</v>
      </c>
      <c r="I330" s="222">
        <v>5</v>
      </c>
      <c r="J330" s="653">
        <f>$H330*HLOOKUP(J$286,$J$283:$R$284,2)</f>
        <v>76.5</v>
      </c>
      <c r="K330" s="856">
        <f t="shared" si="131"/>
        <v>7.5</v>
      </c>
      <c r="L330" s="653">
        <f>$H330*HLOOKUP(L$286,$J$283:$R$284,2)</f>
        <v>76.5</v>
      </c>
      <c r="M330" s="856">
        <f t="shared" si="131"/>
        <v>5</v>
      </c>
      <c r="N330" s="653">
        <f>$H330*HLOOKUP(N$286,$J$283:$R$284,2)</f>
        <v>76.5</v>
      </c>
      <c r="O330" s="856">
        <f t="shared" si="131"/>
        <v>5</v>
      </c>
      <c r="P330" s="653">
        <f>$H330*HLOOKUP(P$286,$J$283:$R$284,2)</f>
        <v>76.5</v>
      </c>
      <c r="Q330" s="856">
        <f t="shared" si="131"/>
        <v>2.5</v>
      </c>
      <c r="R330" s="653">
        <f>$H330*HLOOKUP(R$286,$J$283:$R$284,2)</f>
        <v>90</v>
      </c>
      <c r="S330" s="856">
        <f t="shared" si="131"/>
        <v>5</v>
      </c>
      <c r="T330" s="653">
        <f>$H330*HLOOKUP(T$286,$J$283:$R$284,2)</f>
        <v>90</v>
      </c>
      <c r="U330" s="856">
        <f t="shared" si="140"/>
        <v>2.5</v>
      </c>
      <c r="V330" s="653">
        <f>$H330*HLOOKUP(V$286,$J$283:$R$284,2)</f>
        <v>90</v>
      </c>
      <c r="W330" s="856">
        <f t="shared" si="138"/>
        <v>2.5</v>
      </c>
      <c r="X330" s="653">
        <f t="shared" si="153"/>
        <v>90</v>
      </c>
      <c r="Y330" s="856">
        <f t="shared" si="150"/>
        <v>0</v>
      </c>
      <c r="Z330" s="653">
        <f t="shared" si="151"/>
        <v>90</v>
      </c>
      <c r="AA330" s="856">
        <f t="shared" si="152"/>
        <v>5</v>
      </c>
      <c r="AB330" s="186"/>
      <c r="AC330" s="186"/>
      <c r="AD330" s="186"/>
      <c r="AE330" s="186"/>
      <c r="AF330" s="186"/>
      <c r="AG330" s="186"/>
      <c r="AH330" s="186"/>
      <c r="AI330" s="186"/>
      <c r="AJ330" s="186"/>
      <c r="AK330" s="186"/>
      <c r="AL330" s="186"/>
      <c r="AM330" s="186"/>
      <c r="AN330" s="186"/>
      <c r="AO330" s="186"/>
      <c r="AP330" s="186"/>
      <c r="AQ330" s="186"/>
      <c r="AR330" s="186"/>
      <c r="AS330" s="186"/>
      <c r="AT330" s="186"/>
      <c r="AU330" s="186"/>
      <c r="AV330" s="186"/>
      <c r="AW330" s="186"/>
      <c r="AX330" s="16"/>
      <c r="AY330" s="8"/>
      <c r="AZ330" s="8"/>
      <c r="BA330" s="8"/>
    </row>
    <row r="331" spans="1:53" ht="14.5" outlineLevel="1" x14ac:dyDescent="0.35">
      <c r="A331" s="6"/>
      <c r="B331" s="7"/>
      <c r="C331" s="17"/>
      <c r="D331" s="17"/>
      <c r="E331" s="17"/>
      <c r="F331" s="26"/>
      <c r="G331" s="26" t="str">
        <f t="shared" si="149"/>
        <v>YYBLWbd</v>
      </c>
      <c r="H331" s="678">
        <f>H330*1.2</f>
        <v>108</v>
      </c>
      <c r="I331" s="222">
        <v>5</v>
      </c>
      <c r="J331" s="653">
        <f>$H331*HLOOKUP(J$286,$J$283:$R$284,2)</f>
        <v>91.8</v>
      </c>
      <c r="K331" s="856">
        <f t="shared" si="131"/>
        <v>7.5</v>
      </c>
      <c r="L331" s="653">
        <f>$H331*HLOOKUP(L$286,$J$283:$R$284,2)</f>
        <v>91.8</v>
      </c>
      <c r="M331" s="856">
        <f t="shared" si="131"/>
        <v>5</v>
      </c>
      <c r="N331" s="653">
        <f>$H331*HLOOKUP(N$286,$J$283:$R$284,2)</f>
        <v>91.8</v>
      </c>
      <c r="O331" s="856">
        <f t="shared" si="131"/>
        <v>5</v>
      </c>
      <c r="P331" s="653">
        <f>$H331*HLOOKUP(P$286,$J$283:$R$284,2)</f>
        <v>91.8</v>
      </c>
      <c r="Q331" s="856">
        <f t="shared" si="131"/>
        <v>2.5</v>
      </c>
      <c r="R331" s="653">
        <f>$H331*HLOOKUP(R$286,$J$283:$R$284,2)</f>
        <v>108</v>
      </c>
      <c r="S331" s="856">
        <f t="shared" si="131"/>
        <v>5</v>
      </c>
      <c r="T331" s="653">
        <f>$H331*HLOOKUP(T$286,$J$283:$R$284,2)</f>
        <v>108</v>
      </c>
      <c r="U331" s="856">
        <f t="shared" si="140"/>
        <v>2.5</v>
      </c>
      <c r="V331" s="653">
        <f>$H331*HLOOKUP(V$286,$J$283:$R$284,2)</f>
        <v>108</v>
      </c>
      <c r="W331" s="856">
        <f t="shared" si="138"/>
        <v>2.5</v>
      </c>
      <c r="X331" s="653">
        <f t="shared" si="153"/>
        <v>108</v>
      </c>
      <c r="Y331" s="856">
        <f t="shared" si="150"/>
        <v>0</v>
      </c>
      <c r="Z331" s="653">
        <f t="shared" si="151"/>
        <v>108</v>
      </c>
      <c r="AA331" s="856">
        <f t="shared" si="152"/>
        <v>5</v>
      </c>
      <c r="AB331" s="186"/>
      <c r="AC331" s="186"/>
      <c r="AD331" s="186"/>
      <c r="AE331" s="186"/>
      <c r="AF331" s="186"/>
      <c r="AG331" s="186"/>
      <c r="AH331" s="186"/>
      <c r="AI331" s="186"/>
      <c r="AJ331" s="186"/>
      <c r="AK331" s="186"/>
      <c r="AL331" s="186"/>
      <c r="AM331" s="186"/>
      <c r="AN331" s="186"/>
      <c r="AO331" s="186"/>
      <c r="AP331" s="186"/>
      <c r="AQ331" s="186"/>
      <c r="AR331" s="186"/>
      <c r="AS331" s="186"/>
      <c r="AT331" s="186"/>
      <c r="AU331" s="186"/>
      <c r="AV331" s="186"/>
      <c r="AW331" s="186"/>
      <c r="AX331" s="16"/>
      <c r="AY331" s="8"/>
      <c r="AZ331" s="8"/>
      <c r="BA331" s="8"/>
    </row>
    <row r="332" spans="1:53" ht="14.5" outlineLevel="1" x14ac:dyDescent="0.35">
      <c r="A332" s="6"/>
      <c r="B332" s="7"/>
      <c r="C332" s="17"/>
      <c r="D332" s="17"/>
      <c r="E332" s="17"/>
      <c r="F332" s="26"/>
      <c r="G332" s="26" t="str">
        <f t="shared" si="149"/>
        <v>YYWBLw</v>
      </c>
      <c r="H332" s="222">
        <v>90</v>
      </c>
      <c r="I332" s="222">
        <v>5</v>
      </c>
      <c r="J332" s="653">
        <f>$H332*HLOOKUP(J$286,$J$283:$R$284,2)</f>
        <v>76.5</v>
      </c>
      <c r="K332" s="856">
        <f t="shared" si="131"/>
        <v>7.5</v>
      </c>
      <c r="L332" s="653">
        <f>$H332*HLOOKUP(L$286,$J$283:$R$284,2)</f>
        <v>76.5</v>
      </c>
      <c r="M332" s="856">
        <f t="shared" si="131"/>
        <v>5</v>
      </c>
      <c r="N332" s="653">
        <f>$H332*HLOOKUP(N$286,$J$283:$R$284,2)</f>
        <v>76.5</v>
      </c>
      <c r="O332" s="856">
        <f t="shared" si="131"/>
        <v>5</v>
      </c>
      <c r="P332" s="653">
        <f>$H332*HLOOKUP(P$286,$J$283:$R$284,2)</f>
        <v>76.5</v>
      </c>
      <c r="Q332" s="856">
        <f t="shared" si="131"/>
        <v>2.5</v>
      </c>
      <c r="R332" s="653">
        <f>$H332*HLOOKUP(R$286,$J$283:$R$284,2)</f>
        <v>90</v>
      </c>
      <c r="S332" s="856">
        <f t="shared" si="131"/>
        <v>5</v>
      </c>
      <c r="T332" s="653">
        <f>$H332*HLOOKUP(T$286,$J$283:$R$284,2)</f>
        <v>90</v>
      </c>
      <c r="U332" s="856">
        <f t="shared" si="140"/>
        <v>2.5</v>
      </c>
      <c r="V332" s="653">
        <f>$H332*HLOOKUP(V$286,$J$283:$R$284,2)</f>
        <v>90</v>
      </c>
      <c r="W332" s="856">
        <f t="shared" si="138"/>
        <v>2.5</v>
      </c>
      <c r="X332" s="653">
        <f t="shared" si="153"/>
        <v>90</v>
      </c>
      <c r="Y332" s="856">
        <f t="shared" si="150"/>
        <v>0</v>
      </c>
      <c r="Z332" s="653">
        <f t="shared" si="151"/>
        <v>90</v>
      </c>
      <c r="AA332" s="856">
        <f t="shared" si="152"/>
        <v>5</v>
      </c>
      <c r="AB332" s="186"/>
      <c r="AC332" s="186"/>
      <c r="AD332" s="186"/>
      <c r="AE332" s="186"/>
      <c r="AF332" s="186"/>
      <c r="AG332" s="186"/>
      <c r="AH332" s="186"/>
      <c r="AI332" s="186"/>
      <c r="AJ332" s="186"/>
      <c r="AK332" s="186"/>
      <c r="AL332" s="186"/>
      <c r="AM332" s="186"/>
      <c r="AN332" s="186"/>
      <c r="AO332" s="186"/>
      <c r="AP332" s="186"/>
      <c r="AQ332" s="186"/>
      <c r="AR332" s="186"/>
      <c r="AS332" s="186"/>
      <c r="AT332" s="186"/>
      <c r="AU332" s="186"/>
      <c r="AV332" s="186"/>
      <c r="AW332" s="186"/>
      <c r="AX332" s="16"/>
      <c r="AY332" s="8"/>
      <c r="AZ332" s="8"/>
      <c r="BA332" s="8"/>
    </row>
    <row r="333" spans="1:53" ht="14.5" outlineLevel="1" x14ac:dyDescent="0.35">
      <c r="A333" s="6"/>
      <c r="B333" s="7"/>
      <c r="C333" s="17"/>
      <c r="D333" s="17"/>
      <c r="E333" s="17"/>
      <c r="F333" s="26"/>
      <c r="G333" s="26" t="str">
        <f t="shared" si="149"/>
        <v>YYWBLwd</v>
      </c>
      <c r="H333" s="678">
        <f>H332*1.2</f>
        <v>108</v>
      </c>
      <c r="I333" s="222">
        <v>5</v>
      </c>
      <c r="J333" s="653">
        <f>$H333*HLOOKUP(J$286,$J$283:$R$284,2)</f>
        <v>91.8</v>
      </c>
      <c r="K333" s="856">
        <f t="shared" si="131"/>
        <v>7.5</v>
      </c>
      <c r="L333" s="653">
        <f>$H333*HLOOKUP(L$286,$J$283:$R$284,2)</f>
        <v>91.8</v>
      </c>
      <c r="M333" s="856">
        <f t="shared" si="131"/>
        <v>5</v>
      </c>
      <c r="N333" s="653">
        <f>$H333*HLOOKUP(N$286,$J$283:$R$284,2)</f>
        <v>91.8</v>
      </c>
      <c r="O333" s="856">
        <f t="shared" si="131"/>
        <v>5</v>
      </c>
      <c r="P333" s="653">
        <f>$H333*HLOOKUP(P$286,$J$283:$R$284,2)</f>
        <v>91.8</v>
      </c>
      <c r="Q333" s="856">
        <f t="shared" si="131"/>
        <v>2.5</v>
      </c>
      <c r="R333" s="653">
        <f>$H333*HLOOKUP(R$286,$J$283:$R$284,2)</f>
        <v>108</v>
      </c>
      <c r="S333" s="856">
        <f t="shared" si="131"/>
        <v>5</v>
      </c>
      <c r="T333" s="653">
        <f>$H333*HLOOKUP(T$286,$J$283:$R$284,2)</f>
        <v>108</v>
      </c>
      <c r="U333" s="856">
        <f t="shared" si="140"/>
        <v>2.5</v>
      </c>
      <c r="V333" s="653">
        <f>$H333*HLOOKUP(V$286,$J$283:$R$284,2)</f>
        <v>108</v>
      </c>
      <c r="W333" s="856">
        <f t="shared" si="138"/>
        <v>2.5</v>
      </c>
      <c r="X333" s="653">
        <f t="shared" si="153"/>
        <v>108</v>
      </c>
      <c r="Y333" s="856">
        <f t="shared" si="150"/>
        <v>0</v>
      </c>
      <c r="Z333" s="653">
        <f t="shared" si="151"/>
        <v>108</v>
      </c>
      <c r="AA333" s="856">
        <f t="shared" si="152"/>
        <v>5</v>
      </c>
      <c r="AB333" s="186"/>
      <c r="AC333" s="186"/>
      <c r="AD333" s="186"/>
      <c r="AE333" s="186"/>
      <c r="AF333" s="186"/>
      <c r="AG333" s="186"/>
      <c r="AH333" s="186"/>
      <c r="AI333" s="186"/>
      <c r="AJ333" s="186"/>
      <c r="AK333" s="186"/>
      <c r="AL333" s="186"/>
      <c r="AM333" s="186"/>
      <c r="AN333" s="186"/>
      <c r="AO333" s="186"/>
      <c r="AP333" s="186"/>
      <c r="AQ333" s="186"/>
      <c r="AR333" s="186"/>
      <c r="AS333" s="186"/>
      <c r="AT333" s="186"/>
      <c r="AU333" s="186"/>
      <c r="AV333" s="186"/>
      <c r="AW333" s="186"/>
      <c r="AX333" s="16"/>
      <c r="AY333" s="8"/>
      <c r="AZ333" s="8"/>
      <c r="BA333" s="8"/>
    </row>
    <row r="334" spans="1:53" ht="14.5" outlineLevel="1" x14ac:dyDescent="0.35">
      <c r="A334" s="6"/>
      <c r="B334" s="7"/>
      <c r="C334" s="17"/>
      <c r="D334" s="17"/>
      <c r="E334" s="17"/>
      <c r="F334" s="26"/>
      <c r="G334" s="26" t="str">
        <f t="shared" si="149"/>
        <v>YAAA2Nw</v>
      </c>
      <c r="H334" s="222">
        <v>90</v>
      </c>
      <c r="I334" s="222">
        <v>0</v>
      </c>
      <c r="J334" s="653">
        <f t="shared" ref="J334:J341" si="161">$H334*HLOOKUP(J$286,$J$283:$R$284,2)</f>
        <v>76.5</v>
      </c>
      <c r="K334" s="856">
        <f t="shared" si="131"/>
        <v>0</v>
      </c>
      <c r="L334" s="653">
        <f t="shared" ref="L334:L341" si="162">$H334*HLOOKUP(L$286,$J$283:$R$284,2)</f>
        <v>76.5</v>
      </c>
      <c r="M334" s="856">
        <f t="shared" si="131"/>
        <v>0</v>
      </c>
      <c r="N334" s="653">
        <f t="shared" ref="N334:N341" si="163">$H334*HLOOKUP(N$286,$J$283:$R$284,2)</f>
        <v>76.5</v>
      </c>
      <c r="O334" s="856">
        <f t="shared" si="131"/>
        <v>0</v>
      </c>
      <c r="P334" s="653">
        <f t="shared" ref="P334:P341" si="164">$H334*HLOOKUP(P$286,$J$283:$R$284,2)</f>
        <v>76.5</v>
      </c>
      <c r="Q334" s="856">
        <f t="shared" si="131"/>
        <v>0</v>
      </c>
      <c r="R334" s="653">
        <f t="shared" ref="R334:R341" si="165">$H334*HLOOKUP(R$286,$J$283:$R$284,2)</f>
        <v>90</v>
      </c>
      <c r="S334" s="856">
        <f t="shared" si="131"/>
        <v>0</v>
      </c>
      <c r="T334" s="653">
        <f t="shared" ref="T334:T341" si="166">$H334*HLOOKUP(T$286,$J$283:$R$284,2)</f>
        <v>90</v>
      </c>
      <c r="U334" s="856">
        <f t="shared" si="140"/>
        <v>0</v>
      </c>
      <c r="V334" s="653">
        <f t="shared" ref="V334:V341" si="167">$H334*HLOOKUP(V$286,$J$283:$R$284,2)</f>
        <v>90</v>
      </c>
      <c r="W334" s="856">
        <f t="shared" si="138"/>
        <v>0</v>
      </c>
      <c r="X334" s="653">
        <f t="shared" si="153"/>
        <v>90</v>
      </c>
      <c r="Y334" s="856">
        <f t="shared" si="150"/>
        <v>0</v>
      </c>
      <c r="Z334" s="653">
        <f t="shared" si="151"/>
        <v>90</v>
      </c>
      <c r="AA334" s="856">
        <f t="shared" si="152"/>
        <v>0</v>
      </c>
      <c r="AB334" s="186"/>
      <c r="AC334" s="186"/>
      <c r="AD334" s="186"/>
      <c r="AE334" s="186"/>
      <c r="AF334" s="186"/>
      <c r="AG334" s="186"/>
      <c r="AH334" s="186"/>
      <c r="AI334" s="186"/>
      <c r="AJ334" s="186"/>
      <c r="AK334" s="186"/>
      <c r="AL334" s="186"/>
      <c r="AM334" s="186"/>
      <c r="AN334" s="186"/>
      <c r="AO334" s="186"/>
      <c r="AP334" s="186"/>
      <c r="AQ334" s="186"/>
      <c r="AR334" s="186"/>
      <c r="AS334" s="186"/>
      <c r="AT334" s="186"/>
      <c r="AU334" s="186"/>
      <c r="AV334" s="186"/>
      <c r="AW334" s="186"/>
      <c r="AX334" s="16"/>
      <c r="AY334" s="8"/>
      <c r="AZ334" s="8"/>
      <c r="BA334" s="8"/>
    </row>
    <row r="335" spans="1:53" ht="14.5" outlineLevel="1" x14ac:dyDescent="0.35">
      <c r="A335" s="6"/>
      <c r="B335" s="7"/>
      <c r="C335" s="17"/>
      <c r="D335" s="17"/>
      <c r="E335" s="17"/>
      <c r="F335" s="26"/>
      <c r="G335" s="26" t="str">
        <f t="shared" si="149"/>
        <v>YAAA2Nwd</v>
      </c>
      <c r="H335" s="678">
        <f>H334*1.2</f>
        <v>108</v>
      </c>
      <c r="I335" s="222">
        <v>0</v>
      </c>
      <c r="J335" s="653">
        <f t="shared" si="161"/>
        <v>91.8</v>
      </c>
      <c r="K335" s="856">
        <f t="shared" si="131"/>
        <v>0</v>
      </c>
      <c r="L335" s="653">
        <f t="shared" si="162"/>
        <v>91.8</v>
      </c>
      <c r="M335" s="856">
        <f t="shared" si="131"/>
        <v>0</v>
      </c>
      <c r="N335" s="653">
        <f t="shared" si="163"/>
        <v>91.8</v>
      </c>
      <c r="O335" s="856">
        <f t="shared" si="131"/>
        <v>0</v>
      </c>
      <c r="P335" s="653">
        <f t="shared" si="164"/>
        <v>91.8</v>
      </c>
      <c r="Q335" s="856">
        <f t="shared" si="131"/>
        <v>0</v>
      </c>
      <c r="R335" s="653">
        <f t="shared" si="165"/>
        <v>108</v>
      </c>
      <c r="S335" s="856">
        <f t="shared" si="131"/>
        <v>0</v>
      </c>
      <c r="T335" s="653">
        <f t="shared" si="166"/>
        <v>108</v>
      </c>
      <c r="U335" s="856">
        <f t="shared" si="140"/>
        <v>0</v>
      </c>
      <c r="V335" s="653">
        <f t="shared" si="167"/>
        <v>108</v>
      </c>
      <c r="W335" s="856">
        <f t="shared" si="138"/>
        <v>0</v>
      </c>
      <c r="X335" s="653">
        <f t="shared" si="153"/>
        <v>108</v>
      </c>
      <c r="Y335" s="856">
        <f t="shared" si="150"/>
        <v>0</v>
      </c>
      <c r="Z335" s="653">
        <f t="shared" si="151"/>
        <v>108</v>
      </c>
      <c r="AA335" s="856">
        <f t="shared" si="152"/>
        <v>0</v>
      </c>
      <c r="AB335" s="186"/>
      <c r="AC335" s="186"/>
      <c r="AD335" s="186"/>
      <c r="AE335" s="186"/>
      <c r="AF335" s="186"/>
      <c r="AG335" s="186"/>
      <c r="AH335" s="186"/>
      <c r="AI335" s="186"/>
      <c r="AJ335" s="186"/>
      <c r="AK335" s="186"/>
      <c r="AL335" s="186"/>
      <c r="AM335" s="186"/>
      <c r="AN335" s="186"/>
      <c r="AO335" s="186"/>
      <c r="AP335" s="186"/>
      <c r="AQ335" s="186"/>
      <c r="AR335" s="186"/>
      <c r="AS335" s="186"/>
      <c r="AT335" s="186"/>
      <c r="AU335" s="186"/>
      <c r="AV335" s="186"/>
      <c r="AW335" s="186"/>
      <c r="AX335" s="16"/>
      <c r="AY335" s="8"/>
      <c r="AZ335" s="8"/>
      <c r="BA335" s="8"/>
    </row>
    <row r="336" spans="1:53" ht="14.5" outlineLevel="1" x14ac:dyDescent="0.35">
      <c r="A336" s="6"/>
      <c r="B336" s="7"/>
      <c r="C336" s="17"/>
      <c r="D336" s="17"/>
      <c r="E336" s="17"/>
      <c r="F336" s="26"/>
      <c r="G336" s="26" t="str">
        <f t="shared" si="149"/>
        <v>YYAA2A1z</v>
      </c>
      <c r="H336" s="222">
        <v>110</v>
      </c>
      <c r="I336" s="222">
        <v>0</v>
      </c>
      <c r="J336" s="653">
        <f t="shared" si="161"/>
        <v>93.5</v>
      </c>
      <c r="K336" s="856">
        <f t="shared" si="131"/>
        <v>0</v>
      </c>
      <c r="L336" s="653">
        <f t="shared" si="162"/>
        <v>93.5</v>
      </c>
      <c r="M336" s="856">
        <f t="shared" si="131"/>
        <v>0</v>
      </c>
      <c r="N336" s="653">
        <f t="shared" si="163"/>
        <v>93.5</v>
      </c>
      <c r="O336" s="856">
        <f t="shared" si="131"/>
        <v>0</v>
      </c>
      <c r="P336" s="653">
        <f t="shared" si="164"/>
        <v>93.5</v>
      </c>
      <c r="Q336" s="856">
        <f t="shared" si="131"/>
        <v>0</v>
      </c>
      <c r="R336" s="653">
        <f t="shared" si="165"/>
        <v>110</v>
      </c>
      <c r="S336" s="856">
        <f t="shared" si="131"/>
        <v>0</v>
      </c>
      <c r="T336" s="653">
        <f t="shared" si="166"/>
        <v>110</v>
      </c>
      <c r="U336" s="856">
        <f t="shared" si="140"/>
        <v>0</v>
      </c>
      <c r="V336" s="653">
        <f t="shared" si="167"/>
        <v>110</v>
      </c>
      <c r="W336" s="856">
        <f t="shared" si="138"/>
        <v>0</v>
      </c>
      <c r="X336" s="653">
        <f t="shared" si="153"/>
        <v>110</v>
      </c>
      <c r="Y336" s="856">
        <f t="shared" si="150"/>
        <v>0</v>
      </c>
      <c r="Z336" s="653">
        <f t="shared" si="151"/>
        <v>110</v>
      </c>
      <c r="AA336" s="856">
        <f t="shared" si="152"/>
        <v>0</v>
      </c>
      <c r="AB336" s="186"/>
      <c r="AC336" s="186"/>
      <c r="AD336" s="186"/>
      <c r="AE336" s="186"/>
      <c r="AF336" s="186"/>
      <c r="AG336" s="186"/>
      <c r="AH336" s="186"/>
      <c r="AI336" s="186"/>
      <c r="AJ336" s="186"/>
      <c r="AK336" s="186"/>
      <c r="AL336" s="186"/>
      <c r="AM336" s="186"/>
      <c r="AN336" s="186"/>
      <c r="AO336" s="186"/>
      <c r="AP336" s="186"/>
      <c r="AQ336" s="186"/>
      <c r="AR336" s="186"/>
      <c r="AS336" s="186"/>
      <c r="AT336" s="186"/>
      <c r="AU336" s="186"/>
      <c r="AV336" s="186"/>
      <c r="AW336" s="186"/>
      <c r="AX336" s="16"/>
      <c r="AY336" s="8"/>
      <c r="AZ336" s="8"/>
      <c r="BA336" s="8"/>
    </row>
    <row r="337" spans="1:53" ht="14.5" outlineLevel="1" x14ac:dyDescent="0.35">
      <c r="A337" s="6"/>
      <c r="B337" s="7"/>
      <c r="C337" s="17"/>
      <c r="D337" s="17"/>
      <c r="E337" s="17"/>
      <c r="F337" s="26"/>
      <c r="G337" s="26" t="str">
        <f t="shared" si="149"/>
        <v>YYAA2A1zd</v>
      </c>
      <c r="H337" s="678">
        <f>H336*1.2</f>
        <v>132</v>
      </c>
      <c r="I337" s="222">
        <v>0</v>
      </c>
      <c r="J337" s="653">
        <f t="shared" si="161"/>
        <v>112.2</v>
      </c>
      <c r="K337" s="856">
        <f t="shared" si="131"/>
        <v>0</v>
      </c>
      <c r="L337" s="653">
        <f t="shared" si="162"/>
        <v>112.2</v>
      </c>
      <c r="M337" s="856">
        <f t="shared" si="131"/>
        <v>0</v>
      </c>
      <c r="N337" s="653">
        <f t="shared" si="163"/>
        <v>112.2</v>
      </c>
      <c r="O337" s="856">
        <f t="shared" si="131"/>
        <v>0</v>
      </c>
      <c r="P337" s="653">
        <f t="shared" si="164"/>
        <v>112.2</v>
      </c>
      <c r="Q337" s="856">
        <f t="shared" si="131"/>
        <v>0</v>
      </c>
      <c r="R337" s="653">
        <f t="shared" si="165"/>
        <v>132</v>
      </c>
      <c r="S337" s="856">
        <f t="shared" si="131"/>
        <v>0</v>
      </c>
      <c r="T337" s="653">
        <f t="shared" si="166"/>
        <v>132</v>
      </c>
      <c r="U337" s="856">
        <f t="shared" si="140"/>
        <v>0</v>
      </c>
      <c r="V337" s="653">
        <f t="shared" si="167"/>
        <v>132</v>
      </c>
      <c r="W337" s="856">
        <f t="shared" si="138"/>
        <v>0</v>
      </c>
      <c r="X337" s="653">
        <f t="shared" si="153"/>
        <v>132</v>
      </c>
      <c r="Y337" s="856">
        <f t="shared" si="150"/>
        <v>0</v>
      </c>
      <c r="Z337" s="653">
        <f t="shared" si="151"/>
        <v>132</v>
      </c>
      <c r="AA337" s="856">
        <f t="shared" si="152"/>
        <v>0</v>
      </c>
      <c r="AB337" s="186"/>
      <c r="AC337" s="186"/>
      <c r="AD337" s="186"/>
      <c r="AE337" s="186"/>
      <c r="AF337" s="186"/>
      <c r="AG337" s="186"/>
      <c r="AH337" s="186"/>
      <c r="AI337" s="186"/>
      <c r="AJ337" s="186"/>
      <c r="AK337" s="186"/>
      <c r="AL337" s="186"/>
      <c r="AM337" s="186"/>
      <c r="AN337" s="186"/>
      <c r="AO337" s="186"/>
      <c r="AP337" s="186"/>
      <c r="AQ337" s="186"/>
      <c r="AR337" s="186"/>
      <c r="AS337" s="186"/>
      <c r="AT337" s="186"/>
      <c r="AU337" s="186"/>
      <c r="AV337" s="186"/>
      <c r="AW337" s="186"/>
      <c r="AX337" s="16"/>
      <c r="AY337" s="8"/>
      <c r="AZ337" s="8"/>
      <c r="BA337" s="8"/>
    </row>
    <row r="338" spans="1:53" ht="14.5" outlineLevel="1" x14ac:dyDescent="0.35">
      <c r="A338" s="6"/>
      <c r="B338" s="7"/>
      <c r="C338" s="17"/>
      <c r="D338" s="17"/>
      <c r="E338" s="17"/>
      <c r="F338" s="26"/>
      <c r="G338" s="26" t="str">
        <f t="shared" si="149"/>
        <v>AYWA2A1a</v>
      </c>
      <c r="H338" s="222">
        <v>15</v>
      </c>
      <c r="I338" s="222">
        <v>0</v>
      </c>
      <c r="J338" s="653">
        <f t="shared" si="161"/>
        <v>12.75</v>
      </c>
      <c r="K338" s="856">
        <f t="shared" si="131"/>
        <v>0</v>
      </c>
      <c r="L338" s="653">
        <f t="shared" si="162"/>
        <v>12.75</v>
      </c>
      <c r="M338" s="856">
        <f t="shared" si="131"/>
        <v>0</v>
      </c>
      <c r="N338" s="653">
        <f t="shared" si="163"/>
        <v>12.75</v>
      </c>
      <c r="O338" s="856">
        <f t="shared" si="131"/>
        <v>0</v>
      </c>
      <c r="P338" s="653">
        <f t="shared" si="164"/>
        <v>12.75</v>
      </c>
      <c r="Q338" s="856">
        <f t="shared" si="131"/>
        <v>0</v>
      </c>
      <c r="R338" s="653">
        <f t="shared" si="165"/>
        <v>15</v>
      </c>
      <c r="S338" s="856">
        <f t="shared" si="131"/>
        <v>0</v>
      </c>
      <c r="T338" s="653">
        <f t="shared" si="166"/>
        <v>15</v>
      </c>
      <c r="U338" s="856">
        <f t="shared" si="140"/>
        <v>0</v>
      </c>
      <c r="V338" s="653">
        <f t="shared" si="167"/>
        <v>15</v>
      </c>
      <c r="W338" s="856">
        <f t="shared" si="138"/>
        <v>0</v>
      </c>
      <c r="X338" s="653">
        <f t="shared" si="153"/>
        <v>15</v>
      </c>
      <c r="Y338" s="856">
        <f t="shared" si="150"/>
        <v>0</v>
      </c>
      <c r="Z338" s="653">
        <f t="shared" si="151"/>
        <v>15</v>
      </c>
      <c r="AA338" s="856">
        <f t="shared" si="152"/>
        <v>0</v>
      </c>
      <c r="AB338" s="186"/>
      <c r="AC338" s="186"/>
      <c r="AD338" s="186"/>
      <c r="AE338" s="186"/>
      <c r="AF338" s="186"/>
      <c r="AG338" s="186"/>
      <c r="AH338" s="186"/>
      <c r="AI338" s="186"/>
      <c r="AJ338" s="186"/>
      <c r="AK338" s="186"/>
      <c r="AL338" s="186"/>
      <c r="AM338" s="186"/>
      <c r="AN338" s="186"/>
      <c r="AO338" s="186"/>
      <c r="AP338" s="186"/>
      <c r="AQ338" s="186"/>
      <c r="AR338" s="186"/>
      <c r="AS338" s="186"/>
      <c r="AT338" s="186"/>
      <c r="AU338" s="186"/>
      <c r="AV338" s="186"/>
      <c r="AW338" s="186"/>
      <c r="AX338" s="16"/>
      <c r="AY338" s="8"/>
      <c r="AZ338" s="8"/>
      <c r="BA338" s="8"/>
    </row>
    <row r="339" spans="1:53" ht="14.5" outlineLevel="1" x14ac:dyDescent="0.35">
      <c r="A339" s="6"/>
      <c r="B339" s="7"/>
      <c r="C339" s="17"/>
      <c r="D339" s="17"/>
      <c r="E339" s="17"/>
      <c r="F339" s="26"/>
      <c r="G339" s="26" t="str">
        <f t="shared" si="149"/>
        <v>AANWA1a</v>
      </c>
      <c r="H339" s="222">
        <v>0</v>
      </c>
      <c r="I339" s="222">
        <v>0</v>
      </c>
      <c r="J339" s="653">
        <f t="shared" si="161"/>
        <v>0</v>
      </c>
      <c r="K339" s="856">
        <f t="shared" si="131"/>
        <v>0</v>
      </c>
      <c r="L339" s="653">
        <f t="shared" si="162"/>
        <v>0</v>
      </c>
      <c r="M339" s="856">
        <f t="shared" si="131"/>
        <v>0</v>
      </c>
      <c r="N339" s="653">
        <f t="shared" si="163"/>
        <v>0</v>
      </c>
      <c r="O339" s="856">
        <f t="shared" si="131"/>
        <v>0</v>
      </c>
      <c r="P339" s="653">
        <f t="shared" si="164"/>
        <v>0</v>
      </c>
      <c r="Q339" s="856">
        <f t="shared" si="131"/>
        <v>0</v>
      </c>
      <c r="R339" s="653">
        <f t="shared" si="165"/>
        <v>0</v>
      </c>
      <c r="S339" s="856">
        <f t="shared" si="131"/>
        <v>0</v>
      </c>
      <c r="T339" s="653">
        <f t="shared" si="166"/>
        <v>0</v>
      </c>
      <c r="U339" s="856">
        <f t="shared" si="140"/>
        <v>0</v>
      </c>
      <c r="V339" s="653">
        <f t="shared" si="167"/>
        <v>0</v>
      </c>
      <c r="W339" s="856">
        <f t="shared" si="138"/>
        <v>0</v>
      </c>
      <c r="X339" s="653">
        <f t="shared" si="153"/>
        <v>0</v>
      </c>
      <c r="Y339" s="856">
        <f t="shared" si="150"/>
        <v>0</v>
      </c>
      <c r="Z339" s="653">
        <f t="shared" si="151"/>
        <v>0</v>
      </c>
      <c r="AA339" s="856">
        <f t="shared" si="152"/>
        <v>0</v>
      </c>
      <c r="AB339" s="186"/>
      <c r="AC339" s="186"/>
      <c r="AD339" s="186"/>
      <c r="AE339" s="186"/>
      <c r="AF339" s="186"/>
      <c r="AG339" s="186"/>
      <c r="AH339" s="186"/>
      <c r="AI339" s="186"/>
      <c r="AJ339" s="186"/>
      <c r="AK339" s="186"/>
      <c r="AL339" s="186"/>
      <c r="AM339" s="186"/>
      <c r="AN339" s="186"/>
      <c r="AO339" s="186"/>
      <c r="AP339" s="186"/>
      <c r="AQ339" s="186"/>
      <c r="AR339" s="186"/>
      <c r="AS339" s="186"/>
      <c r="AT339" s="186"/>
      <c r="AU339" s="186"/>
      <c r="AV339" s="186"/>
      <c r="AW339" s="186"/>
      <c r="AX339" s="16"/>
      <c r="AY339" s="8"/>
      <c r="AZ339" s="8"/>
      <c r="BA339" s="8"/>
    </row>
    <row r="340" spans="1:53" ht="14.5" outlineLevel="1" x14ac:dyDescent="0.35">
      <c r="A340" s="6"/>
      <c r="B340" s="7"/>
      <c r="C340" s="17"/>
      <c r="D340" s="17"/>
      <c r="E340" s="17"/>
      <c r="F340" s="26"/>
      <c r="G340" s="26" t="str">
        <f t="shared" ref="G340" si="168">_xlfn.CONCAT(H215:M215)</f>
        <v>AAANWa</v>
      </c>
      <c r="H340" s="222">
        <v>0</v>
      </c>
      <c r="I340" s="222">
        <v>0</v>
      </c>
      <c r="J340" s="653">
        <f t="shared" si="161"/>
        <v>0</v>
      </c>
      <c r="K340" s="856">
        <f t="shared" ref="K340:S340" si="169">$I340*HLOOKUP(K$286,$J$283:$R$285,3)</f>
        <v>0</v>
      </c>
      <c r="L340" s="653">
        <f t="shared" si="162"/>
        <v>0</v>
      </c>
      <c r="M340" s="856">
        <f t="shared" si="169"/>
        <v>0</v>
      </c>
      <c r="N340" s="653">
        <f t="shared" si="163"/>
        <v>0</v>
      </c>
      <c r="O340" s="856">
        <f t="shared" si="169"/>
        <v>0</v>
      </c>
      <c r="P340" s="653">
        <f t="shared" si="164"/>
        <v>0</v>
      </c>
      <c r="Q340" s="856">
        <f t="shared" si="169"/>
        <v>0</v>
      </c>
      <c r="R340" s="653">
        <f t="shared" si="165"/>
        <v>0</v>
      </c>
      <c r="S340" s="856">
        <f t="shared" si="169"/>
        <v>0</v>
      </c>
      <c r="T340" s="653">
        <f t="shared" si="166"/>
        <v>0</v>
      </c>
      <c r="U340" s="856">
        <f t="shared" si="140"/>
        <v>0</v>
      </c>
      <c r="V340" s="653">
        <f t="shared" si="167"/>
        <v>0</v>
      </c>
      <c r="W340" s="856">
        <f t="shared" si="138"/>
        <v>0</v>
      </c>
      <c r="X340" s="653">
        <f t="shared" si="153"/>
        <v>0</v>
      </c>
      <c r="Y340" s="856">
        <f t="shared" si="150"/>
        <v>0</v>
      </c>
      <c r="Z340" s="653">
        <f t="shared" si="151"/>
        <v>0</v>
      </c>
      <c r="AA340" s="856">
        <f t="shared" si="152"/>
        <v>0</v>
      </c>
      <c r="AB340" s="186"/>
      <c r="AC340" s="186"/>
      <c r="AD340" s="186"/>
      <c r="AE340" s="186"/>
      <c r="AF340" s="186"/>
      <c r="AG340" s="186"/>
      <c r="AH340" s="186"/>
      <c r="AI340" s="186"/>
      <c r="AJ340" s="186"/>
      <c r="AK340" s="186"/>
      <c r="AL340" s="186"/>
      <c r="AM340" s="186"/>
      <c r="AN340" s="186"/>
      <c r="AO340" s="186"/>
      <c r="AP340" s="186"/>
      <c r="AQ340" s="186"/>
      <c r="AR340" s="186"/>
      <c r="AS340" s="186"/>
      <c r="AT340" s="186"/>
      <c r="AU340" s="186"/>
      <c r="AV340" s="186"/>
      <c r="AW340" s="186"/>
      <c r="AX340" s="16"/>
      <c r="AY340" s="8"/>
      <c r="AZ340" s="8"/>
      <c r="BA340" s="8"/>
    </row>
    <row r="341" spans="1:53" ht="14.5" outlineLevel="1" x14ac:dyDescent="0.35">
      <c r="A341" s="6"/>
      <c r="B341" s="7"/>
      <c r="C341" s="17"/>
      <c r="D341" s="17"/>
      <c r="E341" s="17"/>
      <c r="F341" s="26"/>
      <c r="G341" s="26" t="str">
        <f t="shared" ref="G341" si="170">_xlfn.CONCAT(H216:M216)</f>
        <v>MSMSMSMSMSms</v>
      </c>
      <c r="H341" s="222">
        <f>90*1.2</f>
        <v>108</v>
      </c>
      <c r="I341" s="222">
        <v>0</v>
      </c>
      <c r="J341" s="653">
        <f t="shared" si="161"/>
        <v>91.8</v>
      </c>
      <c r="K341" s="856">
        <f t="shared" si="131"/>
        <v>0</v>
      </c>
      <c r="L341" s="653">
        <f t="shared" si="162"/>
        <v>91.8</v>
      </c>
      <c r="M341" s="856">
        <f t="shared" si="131"/>
        <v>0</v>
      </c>
      <c r="N341" s="653">
        <f t="shared" si="163"/>
        <v>91.8</v>
      </c>
      <c r="O341" s="856">
        <f t="shared" si="131"/>
        <v>0</v>
      </c>
      <c r="P341" s="653">
        <f t="shared" si="164"/>
        <v>91.8</v>
      </c>
      <c r="Q341" s="856">
        <f t="shared" si="131"/>
        <v>0</v>
      </c>
      <c r="R341" s="653">
        <f t="shared" si="165"/>
        <v>108</v>
      </c>
      <c r="S341" s="856">
        <f t="shared" si="131"/>
        <v>0</v>
      </c>
      <c r="T341" s="653">
        <f t="shared" si="166"/>
        <v>108</v>
      </c>
      <c r="U341" s="856">
        <f t="shared" si="140"/>
        <v>0</v>
      </c>
      <c r="V341" s="653">
        <f t="shared" si="167"/>
        <v>108</v>
      </c>
      <c r="W341" s="856">
        <f t="shared" si="138"/>
        <v>0</v>
      </c>
      <c r="X341" s="653">
        <f t="shared" si="153"/>
        <v>108</v>
      </c>
      <c r="Y341" s="856">
        <f t="shared" si="150"/>
        <v>0</v>
      </c>
      <c r="Z341" s="653">
        <f t="shared" si="151"/>
        <v>108</v>
      </c>
      <c r="AA341" s="856">
        <f t="shared" si="152"/>
        <v>0</v>
      </c>
      <c r="AB341" s="186"/>
      <c r="AC341" s="186"/>
      <c r="AD341" s="186"/>
      <c r="AE341" s="186"/>
      <c r="AF341" s="186"/>
      <c r="AG341" s="186"/>
      <c r="AH341" s="186"/>
      <c r="AI341" s="186"/>
      <c r="AJ341" s="186"/>
      <c r="AK341" s="186"/>
      <c r="AL341" s="186"/>
      <c r="AM341" s="186"/>
      <c r="AN341" s="186"/>
      <c r="AO341" s="186"/>
      <c r="AP341" s="186"/>
      <c r="AQ341" s="186"/>
      <c r="AR341" s="186"/>
      <c r="AS341" s="186"/>
      <c r="AT341" s="186"/>
      <c r="AU341" s="186"/>
      <c r="AV341" s="186"/>
      <c r="AW341" s="186"/>
      <c r="AX341" s="16"/>
      <c r="AY341" s="8"/>
      <c r="AZ341" s="8"/>
      <c r="BA341" s="8"/>
    </row>
    <row r="342" spans="1:53" ht="14.5" outlineLevel="1" x14ac:dyDescent="0.35">
      <c r="A342" s="6"/>
      <c r="B342" s="7"/>
      <c r="C342" s="17"/>
      <c r="D342" s="17"/>
      <c r="E342" s="17"/>
      <c r="F342" s="26"/>
      <c r="G342" s="26"/>
      <c r="I342" s="26"/>
      <c r="J342" s="26"/>
      <c r="K342" s="26"/>
      <c r="N342" s="489"/>
      <c r="O342" s="186"/>
      <c r="P342" s="186"/>
      <c r="Q342" s="186"/>
      <c r="R342" s="186"/>
      <c r="S342" s="186"/>
      <c r="T342" s="186"/>
      <c r="U342" s="186"/>
      <c r="V342" s="186"/>
      <c r="W342" s="186"/>
      <c r="X342" s="186"/>
      <c r="Y342" s="186"/>
      <c r="Z342" s="186"/>
      <c r="AA342" s="186"/>
      <c r="AB342" s="186"/>
      <c r="AC342" s="186"/>
      <c r="AD342" s="186"/>
      <c r="AE342" s="186"/>
      <c r="AF342" s="186"/>
      <c r="AG342" s="186"/>
      <c r="AH342" s="186"/>
      <c r="AI342" s="186"/>
      <c r="AJ342" s="186"/>
      <c r="AK342" s="186"/>
      <c r="AL342" s="186"/>
      <c r="AM342" s="186"/>
      <c r="AN342" s="186"/>
      <c r="AO342" s="186"/>
      <c r="AP342" s="186"/>
      <c r="AQ342" s="186"/>
      <c r="AR342" s="186"/>
      <c r="AS342" s="186"/>
      <c r="AT342" s="186"/>
      <c r="AU342" s="186"/>
      <c r="AV342" s="186"/>
      <c r="AW342" s="186"/>
      <c r="AX342" s="16"/>
      <c r="AY342" s="8"/>
      <c r="AZ342" s="8"/>
      <c r="BA342" s="8"/>
    </row>
    <row r="343" spans="1:53" ht="14.5" outlineLevel="1" x14ac:dyDescent="0.35">
      <c r="A343" s="6"/>
      <c r="B343" s="7"/>
      <c r="C343" s="17"/>
      <c r="D343" s="17"/>
      <c r="E343" s="17"/>
      <c r="F343" s="26"/>
      <c r="G343" s="490" t="s">
        <v>759</v>
      </c>
      <c r="I343" t="s">
        <v>973</v>
      </c>
      <c r="J343" s="676" t="s">
        <v>357</v>
      </c>
      <c r="K343" s="676" t="s">
        <v>749</v>
      </c>
      <c r="L343" s="676" t="s">
        <v>750</v>
      </c>
      <c r="M343" s="676" t="s">
        <v>751</v>
      </c>
      <c r="N343" s="676" t="s">
        <v>752</v>
      </c>
      <c r="O343" s="676" t="s">
        <v>753</v>
      </c>
      <c r="P343" s="676" t="s">
        <v>754</v>
      </c>
      <c r="Q343" s="676" t="s">
        <v>755</v>
      </c>
      <c r="R343" s="676" t="s">
        <v>756</v>
      </c>
      <c r="S343" s="186"/>
      <c r="T343" t="s">
        <v>1159</v>
      </c>
      <c r="U343" s="676" t="s">
        <v>357</v>
      </c>
      <c r="V343" s="676" t="s">
        <v>749</v>
      </c>
      <c r="W343" s="676" t="s">
        <v>750</v>
      </c>
      <c r="X343" s="676" t="s">
        <v>751</v>
      </c>
      <c r="Y343" s="676" t="s">
        <v>752</v>
      </c>
      <c r="Z343" s="676" t="s">
        <v>753</v>
      </c>
      <c r="AA343" s="676" t="s">
        <v>754</v>
      </c>
      <c r="AB343" s="676" t="s">
        <v>755</v>
      </c>
      <c r="AC343" s="676" t="s">
        <v>756</v>
      </c>
      <c r="AD343" s="186"/>
      <c r="AE343" s="186"/>
      <c r="AF343" s="186"/>
      <c r="AG343" s="186"/>
      <c r="AH343" s="186"/>
      <c r="AI343" s="186"/>
      <c r="AJ343" s="186"/>
      <c r="AK343" s="186"/>
      <c r="AL343" s="186"/>
      <c r="AM343" s="186"/>
      <c r="AN343" s="186"/>
      <c r="AO343" s="186"/>
      <c r="AP343" s="186"/>
      <c r="AQ343" s="186"/>
      <c r="AR343" s="186"/>
      <c r="AS343" s="186"/>
      <c r="AT343" s="186"/>
      <c r="AU343" s="186"/>
      <c r="AV343" s="186"/>
      <c r="AW343" s="186"/>
      <c r="AX343" s="16"/>
      <c r="AY343" s="8"/>
      <c r="AZ343" s="8"/>
      <c r="BA343" s="8"/>
    </row>
    <row r="344" spans="1:53" ht="14.5" outlineLevel="1" x14ac:dyDescent="0.35">
      <c r="A344" s="6"/>
      <c r="B344" s="7"/>
      <c r="C344" s="17"/>
      <c r="D344" s="17"/>
      <c r="E344" s="17"/>
      <c r="F344" s="26"/>
      <c r="G344" s="490"/>
      <c r="H344" t="s">
        <v>1159</v>
      </c>
      <c r="I344" t="s">
        <v>974</v>
      </c>
      <c r="J344" s="677">
        <v>1</v>
      </c>
      <c r="K344" s="677">
        <v>1</v>
      </c>
      <c r="L344" s="677">
        <v>1</v>
      </c>
      <c r="M344" s="677">
        <v>1</v>
      </c>
      <c r="N344" s="677">
        <v>1</v>
      </c>
      <c r="O344" s="677">
        <v>1</v>
      </c>
      <c r="P344" s="677">
        <v>1</v>
      </c>
      <c r="Q344" s="677">
        <v>1</v>
      </c>
      <c r="R344" s="677">
        <v>1</v>
      </c>
      <c r="S344" s="186"/>
      <c r="T344" t="s">
        <v>974</v>
      </c>
      <c r="U344" s="677">
        <v>1</v>
      </c>
      <c r="V344" s="677">
        <v>1</v>
      </c>
      <c r="W344" s="677">
        <v>1</v>
      </c>
      <c r="X344" s="677">
        <v>1</v>
      </c>
      <c r="Y344" s="677">
        <v>0</v>
      </c>
      <c r="Z344" s="677">
        <v>0</v>
      </c>
      <c r="AA344" s="677">
        <v>0</v>
      </c>
      <c r="AB344" s="677">
        <v>0</v>
      </c>
      <c r="AC344" s="677">
        <v>0</v>
      </c>
      <c r="AD344" s="186"/>
      <c r="AE344" s="186"/>
      <c r="AF344" s="186"/>
      <c r="AG344" s="186"/>
      <c r="AH344" s="186"/>
      <c r="AI344" s="186"/>
      <c r="AJ344" s="186"/>
      <c r="AK344" s="186"/>
      <c r="AL344" s="186"/>
      <c r="AM344" s="186"/>
      <c r="AN344" s="186"/>
      <c r="AO344" s="186"/>
      <c r="AP344" s="186"/>
      <c r="AQ344" s="186"/>
      <c r="AR344" s="186"/>
      <c r="AS344" s="186"/>
      <c r="AT344" s="186"/>
      <c r="AU344" s="186"/>
      <c r="AV344" s="186"/>
      <c r="AW344" s="186"/>
      <c r="AX344" s="16"/>
      <c r="AY344" s="8"/>
      <c r="AZ344" s="8"/>
      <c r="BA344" s="8"/>
    </row>
    <row r="345" spans="1:53" ht="14.5" outlineLevel="1" x14ac:dyDescent="0.35">
      <c r="A345" s="6"/>
      <c r="B345" s="7"/>
      <c r="C345" s="17"/>
      <c r="D345" s="17"/>
      <c r="E345" s="17"/>
      <c r="F345" s="26"/>
      <c r="G345" s="490"/>
      <c r="H345" t="s">
        <v>1159</v>
      </c>
      <c r="I345" t="s">
        <v>975</v>
      </c>
      <c r="J345" s="677">
        <v>1</v>
      </c>
      <c r="K345" s="677">
        <v>1</v>
      </c>
      <c r="L345" s="677">
        <v>1</v>
      </c>
      <c r="M345" s="677">
        <v>1</v>
      </c>
      <c r="N345" s="677">
        <v>1</v>
      </c>
      <c r="O345" s="677">
        <v>1</v>
      </c>
      <c r="P345" s="677">
        <v>1</v>
      </c>
      <c r="Q345" s="677">
        <v>1</v>
      </c>
      <c r="R345" s="677">
        <v>1</v>
      </c>
      <c r="S345" s="186"/>
      <c r="T345" t="s">
        <v>975</v>
      </c>
      <c r="U345" s="677">
        <v>0</v>
      </c>
      <c r="V345" s="677">
        <v>0</v>
      </c>
      <c r="W345" s="677">
        <v>0</v>
      </c>
      <c r="X345" s="677">
        <v>0</v>
      </c>
      <c r="Y345" s="677">
        <v>0</v>
      </c>
      <c r="Z345" s="677">
        <v>0</v>
      </c>
      <c r="AA345" s="677">
        <v>0</v>
      </c>
      <c r="AB345" s="677">
        <v>0</v>
      </c>
      <c r="AC345" s="677">
        <v>0</v>
      </c>
      <c r="AD345" s="186"/>
      <c r="AE345" s="186"/>
      <c r="AF345" s="186"/>
      <c r="AG345" s="186"/>
      <c r="AH345" s="186"/>
      <c r="AI345" s="186"/>
      <c r="AJ345" s="186"/>
      <c r="AK345" s="186"/>
      <c r="AL345" s="186"/>
      <c r="AM345" s="186"/>
      <c r="AN345" s="186"/>
      <c r="AO345" s="186"/>
      <c r="AP345" s="186"/>
      <c r="AQ345" s="186"/>
      <c r="AR345" s="186"/>
      <c r="AS345" s="186"/>
      <c r="AT345" s="186"/>
      <c r="AU345" s="186"/>
      <c r="AV345" s="186"/>
      <c r="AW345" s="186"/>
      <c r="AX345" s="16"/>
      <c r="AY345" s="8"/>
      <c r="AZ345" s="8"/>
      <c r="BA345" s="8"/>
    </row>
    <row r="346" spans="1:53" ht="14.5" outlineLevel="1" x14ac:dyDescent="0.35">
      <c r="A346" s="6"/>
      <c r="B346" s="7"/>
      <c r="C346" s="17"/>
      <c r="D346" s="17"/>
      <c r="E346" s="17"/>
      <c r="F346" s="26"/>
      <c r="G346" s="490"/>
      <c r="H346" t="s">
        <v>1159</v>
      </c>
      <c r="I346" t="s">
        <v>976</v>
      </c>
      <c r="J346" s="677">
        <v>1</v>
      </c>
      <c r="K346" s="677">
        <v>1</v>
      </c>
      <c r="L346" s="677">
        <v>1</v>
      </c>
      <c r="M346" s="677">
        <v>1</v>
      </c>
      <c r="N346" s="677">
        <v>1</v>
      </c>
      <c r="O346" s="677">
        <v>1</v>
      </c>
      <c r="P346" s="677">
        <v>1</v>
      </c>
      <c r="Q346" s="677">
        <v>1</v>
      </c>
      <c r="R346" s="677">
        <v>1</v>
      </c>
      <c r="S346" s="186"/>
      <c r="T346" t="s">
        <v>976</v>
      </c>
      <c r="U346" s="677">
        <v>0</v>
      </c>
      <c r="V346" s="677">
        <v>0</v>
      </c>
      <c r="W346" s="677">
        <v>0</v>
      </c>
      <c r="X346" s="677">
        <v>0</v>
      </c>
      <c r="Y346" s="677">
        <v>0</v>
      </c>
      <c r="Z346" s="677">
        <v>0</v>
      </c>
      <c r="AA346" s="677">
        <v>0</v>
      </c>
      <c r="AB346" s="677">
        <v>0</v>
      </c>
      <c r="AC346" s="677">
        <v>0</v>
      </c>
      <c r="AD346" s="186"/>
      <c r="AE346" s="186"/>
      <c r="AF346" s="186"/>
      <c r="AG346" s="186"/>
      <c r="AH346" s="186"/>
      <c r="AI346" s="186"/>
      <c r="AJ346" s="186"/>
      <c r="AK346" s="186"/>
      <c r="AL346" s="186"/>
      <c r="AM346" s="186"/>
      <c r="AN346" s="186"/>
      <c r="AO346" s="186"/>
      <c r="AP346" s="186"/>
      <c r="AQ346" s="186"/>
      <c r="AR346" s="186"/>
      <c r="AS346" s="186"/>
      <c r="AT346" s="186"/>
      <c r="AU346" s="186"/>
      <c r="AV346" s="186"/>
      <c r="AW346" s="186"/>
      <c r="AX346" s="16"/>
      <c r="AY346" s="8"/>
      <c r="AZ346" s="8"/>
      <c r="BA346" s="8"/>
    </row>
    <row r="347" spans="1:53" ht="14.5" outlineLevel="1" x14ac:dyDescent="0.35">
      <c r="A347" s="6"/>
      <c r="B347" s="7"/>
      <c r="C347" s="17"/>
      <c r="D347" s="17"/>
      <c r="E347" s="17"/>
      <c r="F347" s="26"/>
      <c r="G347" s="490"/>
      <c r="H347" t="s">
        <v>1158</v>
      </c>
      <c r="I347" t="s">
        <v>942</v>
      </c>
      <c r="J347" s="677">
        <v>1.5</v>
      </c>
      <c r="K347" s="677">
        <v>1</v>
      </c>
      <c r="L347" s="677">
        <v>1</v>
      </c>
      <c r="M347" s="677">
        <v>0.5</v>
      </c>
      <c r="N347" s="677">
        <v>1</v>
      </c>
      <c r="O347" s="677">
        <v>0.5</v>
      </c>
      <c r="P347" s="677">
        <v>0.5</v>
      </c>
      <c r="Q347" s="677">
        <v>0</v>
      </c>
      <c r="R347" s="677">
        <v>1</v>
      </c>
      <c r="S347" s="186"/>
      <c r="T347" t="s">
        <v>942</v>
      </c>
      <c r="U347" s="677">
        <v>0</v>
      </c>
      <c r="V347" s="677">
        <v>0</v>
      </c>
      <c r="W347" s="677">
        <v>0</v>
      </c>
      <c r="X347" s="677">
        <v>0</v>
      </c>
      <c r="Y347" s="677">
        <v>0</v>
      </c>
      <c r="Z347" s="677">
        <v>0</v>
      </c>
      <c r="AA347" s="677">
        <v>0</v>
      </c>
      <c r="AB347" s="677">
        <v>0</v>
      </c>
      <c r="AC347" s="677">
        <v>0</v>
      </c>
      <c r="AD347" s="186"/>
      <c r="AE347" s="186"/>
      <c r="AF347" s="186"/>
      <c r="AG347" s="186"/>
      <c r="AH347" s="186"/>
      <c r="AI347" s="186"/>
      <c r="AJ347" s="186"/>
      <c r="AK347" s="186"/>
      <c r="AL347" s="186"/>
      <c r="AM347" s="186"/>
      <c r="AN347" s="186"/>
      <c r="AO347" s="186"/>
      <c r="AP347" s="186"/>
      <c r="AQ347" s="186"/>
      <c r="AR347" s="186"/>
      <c r="AS347" s="186"/>
      <c r="AT347" s="186"/>
      <c r="AU347" s="186"/>
      <c r="AV347" s="186"/>
      <c r="AW347" s="186"/>
      <c r="AX347" s="16"/>
      <c r="AY347" s="8"/>
      <c r="AZ347" s="8"/>
      <c r="BA347" s="8"/>
    </row>
    <row r="348" spans="1:53" ht="14.5" outlineLevel="1" x14ac:dyDescent="0.35">
      <c r="A348" s="6"/>
      <c r="B348" s="7"/>
      <c r="C348" s="17"/>
      <c r="D348" s="17"/>
      <c r="E348" s="17"/>
      <c r="F348" s="26"/>
      <c r="G348" s="490"/>
      <c r="S348" s="186"/>
      <c r="T348" s="186"/>
      <c r="U348" s="186"/>
      <c r="V348" s="186"/>
      <c r="W348" s="186"/>
      <c r="X348" s="186"/>
      <c r="Y348" s="186"/>
      <c r="Z348" s="186"/>
      <c r="AA348" s="186"/>
      <c r="AB348" s="186"/>
      <c r="AC348" s="186"/>
      <c r="AD348" s="186"/>
      <c r="AE348" s="186"/>
      <c r="AF348" s="186"/>
      <c r="AG348" s="186"/>
      <c r="AH348" s="186"/>
      <c r="AI348" s="186"/>
      <c r="AJ348" s="186"/>
      <c r="AK348" s="186"/>
      <c r="AL348" s="186"/>
      <c r="AM348" s="186"/>
      <c r="AN348" s="186"/>
      <c r="AO348" s="186"/>
      <c r="AP348" s="186"/>
      <c r="AQ348" s="186"/>
      <c r="AR348" s="186"/>
      <c r="AS348" s="186"/>
      <c r="AT348" s="186"/>
      <c r="AU348" s="186"/>
      <c r="AV348" s="186"/>
      <c r="AW348" s="186"/>
      <c r="AX348" s="16"/>
      <c r="AY348" s="8"/>
      <c r="AZ348" s="8"/>
      <c r="BA348" s="8"/>
    </row>
    <row r="349" spans="1:53" ht="14.5" outlineLevel="1" x14ac:dyDescent="0.35">
      <c r="A349" s="6"/>
      <c r="B349" s="7"/>
      <c r="C349" s="17"/>
      <c r="D349" s="17"/>
      <c r="E349" s="17"/>
      <c r="F349" s="26"/>
      <c r="G349" s="26" t="s">
        <v>762</v>
      </c>
      <c r="H349" t="s">
        <v>777</v>
      </c>
      <c r="I349" t="s">
        <v>777</v>
      </c>
      <c r="J349" t="s">
        <v>777</v>
      </c>
      <c r="K349" t="s">
        <v>777</v>
      </c>
      <c r="L349" t="s">
        <v>357</v>
      </c>
      <c r="M349" t="s">
        <v>357</v>
      </c>
      <c r="N349" t="s">
        <v>357</v>
      </c>
      <c r="O349" t="s">
        <v>357</v>
      </c>
      <c r="P349" t="s">
        <v>749</v>
      </c>
      <c r="Q349" t="s">
        <v>749</v>
      </c>
      <c r="R349" t="s">
        <v>749</v>
      </c>
      <c r="S349" t="s">
        <v>749</v>
      </c>
      <c r="T349" t="s">
        <v>750</v>
      </c>
      <c r="U349" t="s">
        <v>750</v>
      </c>
      <c r="V349" t="s">
        <v>750</v>
      </c>
      <c r="W349" t="s">
        <v>750</v>
      </c>
      <c r="X349" t="s">
        <v>751</v>
      </c>
      <c r="Y349" t="s">
        <v>751</v>
      </c>
      <c r="Z349" t="s">
        <v>751</v>
      </c>
      <c r="AA349" t="s">
        <v>751</v>
      </c>
      <c r="AB349" t="s">
        <v>752</v>
      </c>
      <c r="AC349" t="s">
        <v>752</v>
      </c>
      <c r="AD349" t="s">
        <v>752</v>
      </c>
      <c r="AE349" t="s">
        <v>752</v>
      </c>
      <c r="AF349" t="s">
        <v>753</v>
      </c>
      <c r="AG349" t="s">
        <v>753</v>
      </c>
      <c r="AH349" t="s">
        <v>753</v>
      </c>
      <c r="AI349" t="s">
        <v>753</v>
      </c>
      <c r="AJ349" t="s">
        <v>754</v>
      </c>
      <c r="AK349" t="s">
        <v>754</v>
      </c>
      <c r="AL349" t="s">
        <v>754</v>
      </c>
      <c r="AM349" t="s">
        <v>754</v>
      </c>
      <c r="AN349" t="s">
        <v>755</v>
      </c>
      <c r="AO349" t="s">
        <v>755</v>
      </c>
      <c r="AP349" t="s">
        <v>755</v>
      </c>
      <c r="AQ349" t="s">
        <v>755</v>
      </c>
      <c r="AR349" t="s">
        <v>756</v>
      </c>
      <c r="AS349" t="s">
        <v>756</v>
      </c>
      <c r="AT349" t="s">
        <v>756</v>
      </c>
      <c r="AU349" t="s">
        <v>756</v>
      </c>
      <c r="AV349" s="186"/>
      <c r="AW349" s="186"/>
      <c r="AX349" s="16"/>
      <c r="AY349" s="8"/>
      <c r="AZ349" s="8"/>
      <c r="BA349" s="8"/>
    </row>
    <row r="350" spans="1:53" ht="14.5" outlineLevel="1" x14ac:dyDescent="0.35">
      <c r="A350" s="6"/>
      <c r="B350" s="7"/>
      <c r="C350" s="17"/>
      <c r="D350" s="17"/>
      <c r="E350" s="17"/>
      <c r="F350" s="26"/>
      <c r="G350" s="26" t="s">
        <v>761</v>
      </c>
      <c r="H350" t="s">
        <v>974</v>
      </c>
      <c r="I350" t="s">
        <v>975</v>
      </c>
      <c r="J350" t="s">
        <v>976</v>
      </c>
      <c r="K350" t="s">
        <v>942</v>
      </c>
      <c r="L350" t="str">
        <f>H350</f>
        <v>knock</v>
      </c>
      <c r="M350" t="str">
        <f t="shared" ref="M350:AO350" si="171">I350</f>
        <v>pre-em</v>
      </c>
      <c r="N350" t="str">
        <f t="shared" si="171"/>
        <v>selective_and_spraytop</v>
      </c>
      <c r="O350" t="str">
        <f t="shared" si="171"/>
        <v>fungicide</v>
      </c>
      <c r="P350" t="str">
        <f t="shared" si="171"/>
        <v>knock</v>
      </c>
      <c r="Q350" t="str">
        <f t="shared" si="171"/>
        <v>pre-em</v>
      </c>
      <c r="R350" t="str">
        <f t="shared" si="171"/>
        <v>selective_and_spraytop</v>
      </c>
      <c r="S350" t="str">
        <f t="shared" si="171"/>
        <v>fungicide</v>
      </c>
      <c r="T350" t="str">
        <f t="shared" si="171"/>
        <v>knock</v>
      </c>
      <c r="U350" t="str">
        <f t="shared" si="171"/>
        <v>pre-em</v>
      </c>
      <c r="V350" t="str">
        <f t="shared" si="171"/>
        <v>selective_and_spraytop</v>
      </c>
      <c r="W350" t="str">
        <f t="shared" si="171"/>
        <v>fungicide</v>
      </c>
      <c r="X350" t="str">
        <f>T350</f>
        <v>knock</v>
      </c>
      <c r="Y350" t="str">
        <f>U350</f>
        <v>pre-em</v>
      </c>
      <c r="Z350" t="str">
        <f>V350</f>
        <v>selective_and_spraytop</v>
      </c>
      <c r="AA350" t="str">
        <f>W350</f>
        <v>fungicide</v>
      </c>
      <c r="AB350" t="str">
        <f>X350</f>
        <v>knock</v>
      </c>
      <c r="AC350" t="str">
        <f t="shared" si="171"/>
        <v>pre-em</v>
      </c>
      <c r="AD350" t="str">
        <f>Z350</f>
        <v>selective_and_spraytop</v>
      </c>
      <c r="AE350" t="str">
        <f>AA350</f>
        <v>fungicide</v>
      </c>
      <c r="AF350" t="str">
        <f>AB350</f>
        <v>knock</v>
      </c>
      <c r="AG350" t="str">
        <f>AC350</f>
        <v>pre-em</v>
      </c>
      <c r="AH350" t="str">
        <f t="shared" si="171"/>
        <v>selective_and_spraytop</v>
      </c>
      <c r="AI350" t="str">
        <f t="shared" si="171"/>
        <v>fungicide</v>
      </c>
      <c r="AJ350" t="str">
        <f t="shared" si="171"/>
        <v>knock</v>
      </c>
      <c r="AK350" t="str">
        <f t="shared" si="171"/>
        <v>pre-em</v>
      </c>
      <c r="AL350" t="str">
        <f t="shared" si="171"/>
        <v>selective_and_spraytop</v>
      </c>
      <c r="AM350" t="str">
        <f t="shared" si="171"/>
        <v>fungicide</v>
      </c>
      <c r="AN350" t="str">
        <f t="shared" si="171"/>
        <v>knock</v>
      </c>
      <c r="AO350" t="str">
        <f t="shared" si="171"/>
        <v>pre-em</v>
      </c>
      <c r="AP350" t="str">
        <f t="shared" ref="AP350:AU350" si="172">AL350</f>
        <v>selective_and_spraytop</v>
      </c>
      <c r="AQ350" t="str">
        <f t="shared" si="172"/>
        <v>fungicide</v>
      </c>
      <c r="AR350" t="str">
        <f t="shared" si="172"/>
        <v>knock</v>
      </c>
      <c r="AS350" t="str">
        <f t="shared" si="172"/>
        <v>pre-em</v>
      </c>
      <c r="AT350" t="str">
        <f t="shared" si="172"/>
        <v>selective_and_spraytop</v>
      </c>
      <c r="AU350" t="str">
        <f t="shared" si="172"/>
        <v>fungicide</v>
      </c>
      <c r="AV350" s="186"/>
      <c r="AW350" s="186"/>
      <c r="AX350" s="16"/>
      <c r="AY350" s="8"/>
      <c r="AZ350" s="8"/>
      <c r="BA350" s="8"/>
    </row>
    <row r="351" spans="1:53" ht="14.5" outlineLevel="1" x14ac:dyDescent="0.35">
      <c r="A351" s="6"/>
      <c r="B351" s="7"/>
      <c r="C351" s="17"/>
      <c r="D351" s="17"/>
      <c r="E351" s="17"/>
      <c r="F351" s="26"/>
      <c r="G351" s="26" t="str">
        <f t="shared" ref="G351:G382" si="173">_xlfn.CONCAT(H163:M163)</f>
        <v>AAAA2A1a</v>
      </c>
      <c r="H351" s="222">
        <f t="shared" ref="H351:J370" si="174">IF($H288&gt;0,INDEX($Z$211:$AC$224,MATCH($M163,$Y$211:$Y$224,0),MATCH(H$350,$Z$210:$AC$210,0)),0)</f>
        <v>0</v>
      </c>
      <c r="I351" s="222">
        <f t="shared" si="174"/>
        <v>0</v>
      </c>
      <c r="J351" s="222">
        <f t="shared" si="174"/>
        <v>0</v>
      </c>
      <c r="K351" s="222">
        <f t="shared" ref="K351:K382" si="175">IF($I288&gt;0,INDEX($Z$211:$AC$224,MATCH($M163,$Y$211:$Y$224,0),MATCH(K$350,$Z$210:$AC$210,0)),0)</f>
        <v>0</v>
      </c>
      <c r="L351" s="678" cm="1">
        <f t="array" ref="L351">INDEX($H351:$K351,0,MATCH(L$350,$H$350:$K$350,0))*INDEX($J$344:$R$347,MATCH(L$350,$I$344:$I$347,0),MATCH(L$349,$J$343:$R$343,0))+IF(SUM($H351:$I351)&gt;0,INDEX($U$344:$AC$347,MATCH(L$350,$I$344:$I$347,0),MATCH(L$349,$J$343:$R$343,0)))</f>
        <v>0</v>
      </c>
      <c r="M351" s="678" cm="1">
        <f t="array" ref="M351">INDEX($H351:$K351,0,MATCH(M$350,$H$350:$K$350,0))*INDEX($J$344:$R$347,MATCH(M$350,$I$344:$I$347,0),MATCH(M$349,$J$343:$R$343,0))+IF(SUM($H351:$I351)&gt;0,INDEX($U$344:$AC$347,MATCH(M$350,$I$344:$I$347,0),MATCH(M$349,$J$343:$R$343,0)))</f>
        <v>0</v>
      </c>
      <c r="N351" s="678" cm="1">
        <f t="array" ref="N351">INDEX($H351:$K351,0,MATCH(N$350,$H$350:$K$350,0))*INDEX($J$344:$R$347,MATCH(N$350,$I$344:$I$347,0),MATCH(N$349,$J$343:$R$343,0))+IF(SUM($H351:$I351)&gt;0,INDEX($U$344:$AC$347,MATCH(N$350,$I$344:$I$347,0),MATCH(N$349,$J$343:$R$343,0)))</f>
        <v>0</v>
      </c>
      <c r="O351" s="678" cm="1">
        <f t="array" ref="O351">INDEX($H351:$K351,0,MATCH(O$350,$H$350:$K$350,0))*INDEX($J$344:$R$347,MATCH(O$350,$I$344:$I$347,0),MATCH(O$349,$J$343:$R$343,0))+IF(SUM($H351:$I351)&gt;0,INDEX($U$344:$AC$347,MATCH(O$350,$I$344:$I$347,0),MATCH(O$349,$J$343:$R$343,0)))</f>
        <v>0</v>
      </c>
      <c r="P351" s="678" cm="1">
        <f t="array" ref="P351">INDEX($H351:$K351,0,MATCH(P$350,$H$350:$K$350,0))*INDEX($J$344:$R$347,MATCH(P$350,$I$344:$I$347,0),MATCH(P$349,$J$343:$R$343,0))+IF(SUM($H351:$I351)&gt;0,INDEX($U$344:$AC$347,MATCH(P$350,$I$344:$I$347,0),MATCH(P$349,$J$343:$R$343,0)))</f>
        <v>0</v>
      </c>
      <c r="Q351" s="678" cm="1">
        <f t="array" ref="Q351">INDEX($H351:$K351,0,MATCH(Q$350,$H$350:$K$350,0))*INDEX($J$344:$R$347,MATCH(Q$350,$I$344:$I$347,0),MATCH(Q$349,$J$343:$R$343,0))+IF(SUM($H351:$I351)&gt;0,INDEX($U$344:$AC$347,MATCH(Q$350,$I$344:$I$347,0),MATCH(Q$349,$J$343:$R$343,0)))</f>
        <v>0</v>
      </c>
      <c r="R351" s="678" cm="1">
        <f t="array" ref="R351">INDEX($H351:$K351,0,MATCH(R$350,$H$350:$K$350,0))*INDEX($J$344:$R$347,MATCH(R$350,$I$344:$I$347,0),MATCH(R$349,$J$343:$R$343,0))+IF(SUM($H351:$I351)&gt;0,INDEX($U$344:$AC$347,MATCH(R$350,$I$344:$I$347,0),MATCH(R$349,$J$343:$R$343,0)))</f>
        <v>0</v>
      </c>
      <c r="S351" s="678" cm="1">
        <f t="array" ref="S351">INDEX($H351:$K351,0,MATCH(S$350,$H$350:$K$350,0))*INDEX($J$344:$R$347,MATCH(S$350,$I$344:$I$347,0),MATCH(S$349,$J$343:$R$343,0))+IF(SUM($H351:$I351)&gt;0,INDEX($U$344:$AC$347,MATCH(S$350,$I$344:$I$347,0),MATCH(S$349,$J$343:$R$343,0)))</f>
        <v>0</v>
      </c>
      <c r="T351" s="678" cm="1">
        <f t="array" ref="T351">INDEX($H351:$K351,0,MATCH(T$350,$H$350:$K$350,0))*INDEX($J$344:$R$347,MATCH(T$350,$I$344:$I$347,0),MATCH(T$349,$J$343:$R$343,0))+IF(SUM($H351:$I351)&gt;0,INDEX($U$344:$AC$347,MATCH(T$350,$I$344:$I$347,0),MATCH(T$349,$J$343:$R$343,0)))</f>
        <v>0</v>
      </c>
      <c r="U351" s="678" cm="1">
        <f t="array" ref="U351">INDEX($H351:$K351,0,MATCH(U$350,$H$350:$K$350,0))*INDEX($J$344:$R$347,MATCH(U$350,$I$344:$I$347,0),MATCH(U$349,$J$343:$R$343,0))+IF(SUM($H351:$I351)&gt;0,INDEX($U$344:$AC$347,MATCH(U$350,$I$344:$I$347,0),MATCH(U$349,$J$343:$R$343,0)))</f>
        <v>0</v>
      </c>
      <c r="V351" s="678" cm="1">
        <f t="array" ref="V351">INDEX($H351:$K351,0,MATCH(V$350,$H$350:$K$350,0))*INDEX($J$344:$R$347,MATCH(V$350,$I$344:$I$347,0),MATCH(V$349,$J$343:$R$343,0))+IF(SUM($H351:$I351)&gt;0,INDEX($U$344:$AC$347,MATCH(V$350,$I$344:$I$347,0),MATCH(V$349,$J$343:$R$343,0)))</f>
        <v>0</v>
      </c>
      <c r="W351" s="678" cm="1">
        <f t="array" ref="W351">INDEX($H351:$K351,0,MATCH(W$350,$H$350:$K$350,0))*INDEX($J$344:$R$347,MATCH(W$350,$I$344:$I$347,0),MATCH(W$349,$J$343:$R$343,0))+IF(SUM($H351:$I351)&gt;0,INDEX($U$344:$AC$347,MATCH(W$350,$I$344:$I$347,0),MATCH(W$349,$J$343:$R$343,0)))</f>
        <v>0</v>
      </c>
      <c r="X351" s="678" cm="1">
        <f t="array" ref="X351">INDEX($H351:$K351,0,MATCH(X$350,$H$350:$K$350,0))*INDEX($J$344:$R$347,MATCH(X$350,$I$344:$I$347,0),MATCH(X$349,$J$343:$R$343,0))+IF(SUM($H351:$I351)&gt;0,INDEX($U$344:$AC$347,MATCH(X$350,$I$344:$I$347,0),MATCH(X$349,$J$343:$R$343,0)))</f>
        <v>0</v>
      </c>
      <c r="Y351" s="678" cm="1">
        <f t="array" ref="Y351">INDEX($H351:$K351,0,MATCH(Y$350,$H$350:$K$350,0))*INDEX($J$344:$R$347,MATCH(Y$350,$I$344:$I$347,0),MATCH(Y$349,$J$343:$R$343,0))+IF(SUM($H351:$I351)&gt;0,INDEX($U$344:$AC$347,MATCH(Y$350,$I$344:$I$347,0),MATCH(Y$349,$J$343:$R$343,0)))</f>
        <v>0</v>
      </c>
      <c r="Z351" s="678" cm="1">
        <f t="array" ref="Z351">INDEX($H351:$K351,0,MATCH(Z$350,$H$350:$K$350,0))*INDEX($J$344:$R$347,MATCH(Z$350,$I$344:$I$347,0),MATCH(Z$349,$J$343:$R$343,0))+IF(SUM($H351:$I351)&gt;0,INDEX($U$344:$AC$347,MATCH(Z$350,$I$344:$I$347,0),MATCH(Z$349,$J$343:$R$343,0)))</f>
        <v>0</v>
      </c>
      <c r="AA351" s="678" cm="1">
        <f t="array" ref="AA351">INDEX($H351:$K351,0,MATCH(AA$350,$H$350:$K$350,0))*INDEX($J$344:$R$347,MATCH(AA$350,$I$344:$I$347,0),MATCH(AA$349,$J$343:$R$343,0))+IF(SUM($H351:$I351)&gt;0,INDEX($U$344:$AC$347,MATCH(AA$350,$I$344:$I$347,0),MATCH(AA$349,$J$343:$R$343,0)))</f>
        <v>0</v>
      </c>
      <c r="AB351" s="678" cm="1">
        <f t="array" ref="AB351">INDEX($H351:$K351,0,MATCH(AB$350,$H$350:$K$350,0))*INDEX($J$344:$R$347,MATCH(AB$350,$I$344:$I$347,0),MATCH(AB$349,$J$343:$R$343,0))+IF(SUM($H351:$I351)&gt;0,INDEX($U$344:$AC$347,MATCH(AB$350,$I$344:$I$347,0),MATCH(AB$349,$J$343:$R$343,0)))</f>
        <v>0</v>
      </c>
      <c r="AC351" s="678" cm="1">
        <f t="array" ref="AC351">INDEX($H351:$K351,0,MATCH(AC$350,$H$350:$K$350,0))*INDEX($J$344:$R$347,MATCH(AC$350,$I$344:$I$347,0),MATCH(AC$349,$J$343:$R$343,0))+IF(SUM($H351:$I351)&gt;0,INDEX($U$344:$AC$347,MATCH(AC$350,$I$344:$I$347,0),MATCH(AC$349,$J$343:$R$343,0)))</f>
        <v>0</v>
      </c>
      <c r="AD351" s="678" cm="1">
        <f t="array" ref="AD351">INDEX($H351:$K351,0,MATCH(AD$350,$H$350:$K$350,0))*INDEX($J$344:$R$347,MATCH(AD$350,$I$344:$I$347,0),MATCH(AD$349,$J$343:$R$343,0))+IF(SUM($H351:$I351)&gt;0,INDEX($U$344:$AC$347,MATCH(AD$350,$I$344:$I$347,0),MATCH(AD$349,$J$343:$R$343,0)))</f>
        <v>0</v>
      </c>
      <c r="AE351" s="678" cm="1">
        <f t="array" ref="AE351">INDEX($H351:$K351,0,MATCH(AE$350,$H$350:$K$350,0))*INDEX($J$344:$R$347,MATCH(AE$350,$I$344:$I$347,0),MATCH(AE$349,$J$343:$R$343,0))+IF(SUM($H351:$I351)&gt;0,INDEX($U$344:$AC$347,MATCH(AE$350,$I$344:$I$347,0),MATCH(AE$349,$J$343:$R$343,0)))</f>
        <v>0</v>
      </c>
      <c r="AF351" s="678" cm="1">
        <f t="array" ref="AF351">INDEX($H351:$K351,0,MATCH(AF$350,$H$350:$K$350,0))*INDEX($J$344:$R$347,MATCH(AF$350,$I$344:$I$347,0),MATCH(AF$349,$J$343:$R$343,0))+IF(SUM($H351:$I351)&gt;0,INDEX($U$344:$AC$347,MATCH(AF$350,$I$344:$I$347,0),MATCH(AF$349,$J$343:$R$343,0)))</f>
        <v>0</v>
      </c>
      <c r="AG351" s="678" cm="1">
        <f t="array" ref="AG351">INDEX($H351:$K351,0,MATCH(AG$350,$H$350:$K$350,0))*INDEX($J$344:$R$347,MATCH(AG$350,$I$344:$I$347,0),MATCH(AG$349,$J$343:$R$343,0))+IF(SUM($H351:$I351)&gt;0,INDEX($U$344:$AC$347,MATCH(AG$350,$I$344:$I$347,0),MATCH(AG$349,$J$343:$R$343,0)))</f>
        <v>0</v>
      </c>
      <c r="AH351" s="678" cm="1">
        <f t="array" ref="AH351">INDEX($H351:$K351,0,MATCH(AH$350,$H$350:$K$350,0))*INDEX($J$344:$R$347,MATCH(AH$350,$I$344:$I$347,0),MATCH(AH$349,$J$343:$R$343,0))+IF(SUM($H351:$I351)&gt;0,INDEX($U$344:$AC$347,MATCH(AH$350,$I$344:$I$347,0),MATCH(AH$349,$J$343:$R$343,0)))</f>
        <v>0</v>
      </c>
      <c r="AI351" s="678" cm="1">
        <f t="array" ref="AI351">INDEX($H351:$K351,0,MATCH(AI$350,$H$350:$K$350,0))*INDEX($J$344:$R$347,MATCH(AI$350,$I$344:$I$347,0),MATCH(AI$349,$J$343:$R$343,0))+IF(SUM($H351:$I351)&gt;0,INDEX($U$344:$AC$347,MATCH(AI$350,$I$344:$I$347,0),MATCH(AI$349,$J$343:$R$343,0)))</f>
        <v>0</v>
      </c>
      <c r="AJ351" s="678" cm="1">
        <f t="array" ref="AJ351">INDEX($H351:$K351,0,MATCH(AJ$350,$H$350:$K$350,0))*INDEX($J$344:$R$347,MATCH(AJ$350,$I$344:$I$347,0),MATCH(AJ$349,$J$343:$R$343,0))+IF(SUM($H351:$I351)&gt;0,INDEX($U$344:$AC$347,MATCH(AJ$350,$I$344:$I$347,0),MATCH(AJ$349,$J$343:$R$343,0)))</f>
        <v>0</v>
      </c>
      <c r="AK351" s="678" cm="1">
        <f t="array" ref="AK351">INDEX($H351:$K351,0,MATCH(AK$350,$H$350:$K$350,0))*INDEX($J$344:$R$347,MATCH(AK$350,$I$344:$I$347,0),MATCH(AK$349,$J$343:$R$343,0))+IF(SUM($H351:$I351)&gt;0,INDEX($U$344:$AC$347,MATCH(AK$350,$I$344:$I$347,0),MATCH(AK$349,$J$343:$R$343,0)))</f>
        <v>0</v>
      </c>
      <c r="AL351" s="678" cm="1">
        <f t="array" ref="AL351">INDEX($H351:$K351,0,MATCH(AL$350,$H$350:$K$350,0))*INDEX($J$344:$R$347,MATCH(AL$350,$I$344:$I$347,0),MATCH(AL$349,$J$343:$R$343,0))+IF(SUM($H351:$I351)&gt;0,INDEX($U$344:$AC$347,MATCH(AL$350,$I$344:$I$347,0),MATCH(AL$349,$J$343:$R$343,0)))</f>
        <v>0</v>
      </c>
      <c r="AM351" s="678" cm="1">
        <f t="array" ref="AM351">INDEX($H351:$K351,0,MATCH(AM$350,$H$350:$K$350,0))*INDEX($J$344:$R$347,MATCH(AM$350,$I$344:$I$347,0),MATCH(AM$349,$J$343:$R$343,0))+IF(SUM($H351:$I351)&gt;0,INDEX($U$344:$AC$347,MATCH(AM$350,$I$344:$I$347,0),MATCH(AM$349,$J$343:$R$343,0)))</f>
        <v>0</v>
      </c>
      <c r="AN351" s="678" cm="1">
        <f t="array" ref="AN351">INDEX($H351:$K351,0,MATCH(AN$350,$H$350:$K$350,0))*INDEX($J$344:$R$347,MATCH(AN$350,$I$344:$I$347,0),MATCH(AN$349,$J$343:$R$343,0))+IF(SUM($H351:$I351)&gt;0,INDEX($U$344:$AC$347,MATCH(AN$350,$I$344:$I$347,0),MATCH(AN$349,$J$343:$R$343,0)))</f>
        <v>0</v>
      </c>
      <c r="AO351" s="678" cm="1">
        <f t="array" ref="AO351">INDEX($H351:$K351,0,MATCH(AO$350,$H$350:$K$350,0))*INDEX($J$344:$R$347,MATCH(AO$350,$I$344:$I$347,0),MATCH(AO$349,$J$343:$R$343,0))+IF(SUM($H351:$I351)&gt;0,INDEX($U$344:$AC$347,MATCH(AO$350,$I$344:$I$347,0),MATCH(AO$349,$J$343:$R$343,0)))</f>
        <v>0</v>
      </c>
      <c r="AP351" s="678" cm="1">
        <f t="array" ref="AP351">INDEX($H351:$K351,0,MATCH(AP$350,$H$350:$K$350,0))*INDEX($J$344:$R$347,MATCH(AP$350,$I$344:$I$347,0),MATCH(AP$349,$J$343:$R$343,0))+IF(SUM($H351:$I351)&gt;0,INDEX($U$344:$AC$347,MATCH(AP$350,$I$344:$I$347,0),MATCH(AP$349,$J$343:$R$343,0)))</f>
        <v>0</v>
      </c>
      <c r="AQ351" s="678" cm="1">
        <f t="array" ref="AQ351">INDEX($H351:$K351,0,MATCH(AQ$350,$H$350:$K$350,0))*INDEX($J$344:$R$347,MATCH(AQ$350,$I$344:$I$347,0),MATCH(AQ$349,$J$343:$R$343,0))+IF(SUM($H351:$I351)&gt;0,INDEX($U$344:$AC$347,MATCH(AQ$350,$I$344:$I$347,0),MATCH(AQ$349,$J$343:$R$343,0)))</f>
        <v>0</v>
      </c>
      <c r="AR351" s="678" cm="1">
        <f t="array" ref="AR351">INDEX($H351:$K351,0,MATCH(AR$350,$H$350:$K$350,0))*INDEX($J$344:$R$347,MATCH(AR$350,$I$344:$I$347,0),MATCH(AR$349,$J$343:$R$343,0))+IF(SUM($H351:$I351)&gt;0,INDEX($U$344:$AC$347,MATCH(AR$350,$I$344:$I$347,0),MATCH(AR$349,$J$343:$R$343,0)))</f>
        <v>0</v>
      </c>
      <c r="AS351" s="678" cm="1">
        <f t="array" ref="AS351">INDEX($H351:$K351,0,MATCH(AS$350,$H$350:$K$350,0))*INDEX($J$344:$R$347,MATCH(AS$350,$I$344:$I$347,0),MATCH(AS$349,$J$343:$R$343,0))+IF(SUM($H351:$I351)&gt;0,INDEX($U$344:$AC$347,MATCH(AS$350,$I$344:$I$347,0),MATCH(AS$349,$J$343:$R$343,0)))</f>
        <v>0</v>
      </c>
      <c r="AT351" s="678" cm="1">
        <f t="array" ref="AT351">INDEX($H351:$K351,0,MATCH(AT$350,$H$350:$K$350,0))*INDEX($J$344:$R$347,MATCH(AT$350,$I$344:$I$347,0),MATCH(AT$349,$J$343:$R$343,0))+IF(SUM($H351:$I351)&gt;0,INDEX($U$344:$AC$347,MATCH(AT$350,$I$344:$I$347,0),MATCH(AT$349,$J$343:$R$343,0)))</f>
        <v>0</v>
      </c>
      <c r="AU351" s="678" cm="1">
        <f t="array" ref="AU351">INDEX($H351:$K351,0,MATCH(AU$350,$H$350:$K$350,0))*INDEX($J$344:$R$347,MATCH(AU$350,$I$344:$I$347,0),MATCH(AU$349,$J$343:$R$343,0))+IF(SUM($H351:$I351)&gt;0,INDEX($U$344:$AC$347,MATCH(AU$350,$I$344:$I$347,0),MATCH(AU$349,$J$343:$R$343,0)))</f>
        <v>0</v>
      </c>
      <c r="AV351" s="186"/>
      <c r="AW351" s="186"/>
      <c r="AX351" s="16"/>
      <c r="AY351" s="8"/>
      <c r="AZ351" s="8"/>
      <c r="BA351" s="8"/>
    </row>
    <row r="352" spans="1:53" ht="14.5" outlineLevel="1" x14ac:dyDescent="0.35">
      <c r="A352" s="6"/>
      <c r="B352" s="7"/>
      <c r="C352" s="17"/>
      <c r="D352" s="17"/>
      <c r="E352" s="17"/>
      <c r="F352" s="26"/>
      <c r="G352" s="26" t="str">
        <f t="shared" si="173"/>
        <v>GGGGAg1a2</v>
      </c>
      <c r="H352" s="222">
        <f t="shared" si="174"/>
        <v>0</v>
      </c>
      <c r="I352" s="222">
        <f t="shared" si="174"/>
        <v>0</v>
      </c>
      <c r="J352" s="222">
        <f t="shared" si="174"/>
        <v>0</v>
      </c>
      <c r="K352" s="222">
        <f t="shared" si="175"/>
        <v>0</v>
      </c>
      <c r="L352" s="678" cm="1">
        <f t="array" ref="L352">INDEX($H352:$K352,0,MATCH(L$350,$H$350:$K$350,0))*INDEX($J$344:$R$347,MATCH(L$350,$I$344:$I$347,0),MATCH(L$349,$J$343:$R$343,0))+IF(SUM($H352:$I352)&gt;0,INDEX($U$344:$AC$347,MATCH(L$350,$I$344:$I$347,0),MATCH(L$349,$J$343:$R$343,0)))</f>
        <v>0</v>
      </c>
      <c r="M352" s="678" cm="1">
        <f t="array" ref="M352">INDEX($H352:$K352,0,MATCH(M$350,$H$350:$K$350,0))*INDEX($J$344:$R$347,MATCH(M$350,$I$344:$I$347,0),MATCH(M$349,$J$343:$R$343,0))+IF(SUM($H352:$I352)&gt;0,INDEX($U$344:$AC$347,MATCH(M$350,$I$344:$I$347,0),MATCH(M$349,$J$343:$R$343,0)))</f>
        <v>0</v>
      </c>
      <c r="N352" s="678" cm="1">
        <f t="array" ref="N352">INDEX($H352:$K352,0,MATCH(N$350,$H$350:$K$350,0))*INDEX($J$344:$R$347,MATCH(N$350,$I$344:$I$347,0),MATCH(N$349,$J$343:$R$343,0))+IF(SUM($H352:$I352)&gt;0,INDEX($U$344:$AC$347,MATCH(N$350,$I$344:$I$347,0),MATCH(N$349,$J$343:$R$343,0)))</f>
        <v>0</v>
      </c>
      <c r="O352" s="678" cm="1">
        <f t="array" ref="O352">INDEX($H352:$K352,0,MATCH(O$350,$H$350:$K$350,0))*INDEX($J$344:$R$347,MATCH(O$350,$I$344:$I$347,0),MATCH(O$349,$J$343:$R$343,0))+IF(SUM($H352:$I352)&gt;0,INDEX($U$344:$AC$347,MATCH(O$350,$I$344:$I$347,0),MATCH(O$349,$J$343:$R$343,0)))</f>
        <v>0</v>
      </c>
      <c r="P352" s="678" cm="1">
        <f t="array" ref="P352">INDEX($H352:$K352,0,MATCH(P$350,$H$350:$K$350,0))*INDEX($J$344:$R$347,MATCH(P$350,$I$344:$I$347,0),MATCH(P$349,$J$343:$R$343,0))+IF(SUM($H352:$I352)&gt;0,INDEX($U$344:$AC$347,MATCH(P$350,$I$344:$I$347,0),MATCH(P$349,$J$343:$R$343,0)))</f>
        <v>0</v>
      </c>
      <c r="Q352" s="678" cm="1">
        <f t="array" ref="Q352">INDEX($H352:$K352,0,MATCH(Q$350,$H$350:$K$350,0))*INDEX($J$344:$R$347,MATCH(Q$350,$I$344:$I$347,0),MATCH(Q$349,$J$343:$R$343,0))+IF(SUM($H352:$I352)&gt;0,INDEX($U$344:$AC$347,MATCH(Q$350,$I$344:$I$347,0),MATCH(Q$349,$J$343:$R$343,0)))</f>
        <v>0</v>
      </c>
      <c r="R352" s="678" cm="1">
        <f t="array" ref="R352">INDEX($H352:$K352,0,MATCH(R$350,$H$350:$K$350,0))*INDEX($J$344:$R$347,MATCH(R$350,$I$344:$I$347,0),MATCH(R$349,$J$343:$R$343,0))+IF(SUM($H352:$I352)&gt;0,INDEX($U$344:$AC$347,MATCH(R$350,$I$344:$I$347,0),MATCH(R$349,$J$343:$R$343,0)))</f>
        <v>0</v>
      </c>
      <c r="S352" s="678" cm="1">
        <f t="array" ref="S352">INDEX($H352:$K352,0,MATCH(S$350,$H$350:$K$350,0))*INDEX($J$344:$R$347,MATCH(S$350,$I$344:$I$347,0),MATCH(S$349,$J$343:$R$343,0))+IF(SUM($H352:$I352)&gt;0,INDEX($U$344:$AC$347,MATCH(S$350,$I$344:$I$347,0),MATCH(S$349,$J$343:$R$343,0)))</f>
        <v>0</v>
      </c>
      <c r="T352" s="678" cm="1">
        <f t="array" ref="T352">INDEX($H352:$K352,0,MATCH(T$350,$H$350:$K$350,0))*INDEX($J$344:$R$347,MATCH(T$350,$I$344:$I$347,0),MATCH(T$349,$J$343:$R$343,0))+IF(SUM($H352:$I352)&gt;0,INDEX($U$344:$AC$347,MATCH(T$350,$I$344:$I$347,0),MATCH(T$349,$J$343:$R$343,0)))</f>
        <v>0</v>
      </c>
      <c r="U352" s="678" cm="1">
        <f t="array" ref="U352">INDEX($H352:$K352,0,MATCH(U$350,$H$350:$K$350,0))*INDEX($J$344:$R$347,MATCH(U$350,$I$344:$I$347,0),MATCH(U$349,$J$343:$R$343,0))+IF(SUM($H352:$I352)&gt;0,INDEX($U$344:$AC$347,MATCH(U$350,$I$344:$I$347,0),MATCH(U$349,$J$343:$R$343,0)))</f>
        <v>0</v>
      </c>
      <c r="V352" s="678" cm="1">
        <f t="array" ref="V352">INDEX($H352:$K352,0,MATCH(V$350,$H$350:$K$350,0))*INDEX($J$344:$R$347,MATCH(V$350,$I$344:$I$347,0),MATCH(V$349,$J$343:$R$343,0))+IF(SUM($H352:$I352)&gt;0,INDEX($U$344:$AC$347,MATCH(V$350,$I$344:$I$347,0),MATCH(V$349,$J$343:$R$343,0)))</f>
        <v>0</v>
      </c>
      <c r="W352" s="678" cm="1">
        <f t="array" ref="W352">INDEX($H352:$K352,0,MATCH(W$350,$H$350:$K$350,0))*INDEX($J$344:$R$347,MATCH(W$350,$I$344:$I$347,0),MATCH(W$349,$J$343:$R$343,0))+IF(SUM($H352:$I352)&gt;0,INDEX($U$344:$AC$347,MATCH(W$350,$I$344:$I$347,0),MATCH(W$349,$J$343:$R$343,0)))</f>
        <v>0</v>
      </c>
      <c r="X352" s="678" cm="1">
        <f t="array" ref="X352">INDEX($H352:$K352,0,MATCH(X$350,$H$350:$K$350,0))*INDEX($J$344:$R$347,MATCH(X$350,$I$344:$I$347,0),MATCH(X$349,$J$343:$R$343,0))+IF(SUM($H352:$I352)&gt;0,INDEX($U$344:$AC$347,MATCH(X$350,$I$344:$I$347,0),MATCH(X$349,$J$343:$R$343,0)))</f>
        <v>0</v>
      </c>
      <c r="Y352" s="678" cm="1">
        <f t="array" ref="Y352">INDEX($H352:$K352,0,MATCH(Y$350,$H$350:$K$350,0))*INDEX($J$344:$R$347,MATCH(Y$350,$I$344:$I$347,0),MATCH(Y$349,$J$343:$R$343,0))+IF(SUM($H352:$I352)&gt;0,INDEX($U$344:$AC$347,MATCH(Y$350,$I$344:$I$347,0),MATCH(Y$349,$J$343:$R$343,0)))</f>
        <v>0</v>
      </c>
      <c r="Z352" s="678" cm="1">
        <f t="array" ref="Z352">INDEX($H352:$K352,0,MATCH(Z$350,$H$350:$K$350,0))*INDEX($J$344:$R$347,MATCH(Z$350,$I$344:$I$347,0),MATCH(Z$349,$J$343:$R$343,0))+IF(SUM($H352:$I352)&gt;0,INDEX($U$344:$AC$347,MATCH(Z$350,$I$344:$I$347,0),MATCH(Z$349,$J$343:$R$343,0)))</f>
        <v>0</v>
      </c>
      <c r="AA352" s="678" cm="1">
        <f t="array" ref="AA352">INDEX($H352:$K352,0,MATCH(AA$350,$H$350:$K$350,0))*INDEX($J$344:$R$347,MATCH(AA$350,$I$344:$I$347,0),MATCH(AA$349,$J$343:$R$343,0))+IF(SUM($H352:$I352)&gt;0,INDEX($U$344:$AC$347,MATCH(AA$350,$I$344:$I$347,0),MATCH(AA$349,$J$343:$R$343,0)))</f>
        <v>0</v>
      </c>
      <c r="AB352" s="678" cm="1">
        <f t="array" ref="AB352">INDEX($H352:$K352,0,MATCH(AB$350,$H$350:$K$350,0))*INDEX($J$344:$R$347,MATCH(AB$350,$I$344:$I$347,0),MATCH(AB$349,$J$343:$R$343,0))+IF(SUM($H352:$I352)&gt;0,INDEX($U$344:$AC$347,MATCH(AB$350,$I$344:$I$347,0),MATCH(AB$349,$J$343:$R$343,0)))</f>
        <v>0</v>
      </c>
      <c r="AC352" s="678" cm="1">
        <f t="array" ref="AC352">INDEX($H352:$K352,0,MATCH(AC$350,$H$350:$K$350,0))*INDEX($J$344:$R$347,MATCH(AC$350,$I$344:$I$347,0),MATCH(AC$349,$J$343:$R$343,0))+IF(SUM($H352:$I352)&gt;0,INDEX($U$344:$AC$347,MATCH(AC$350,$I$344:$I$347,0),MATCH(AC$349,$J$343:$R$343,0)))</f>
        <v>0</v>
      </c>
      <c r="AD352" s="678" cm="1">
        <f t="array" ref="AD352">INDEX($H352:$K352,0,MATCH(AD$350,$H$350:$K$350,0))*INDEX($J$344:$R$347,MATCH(AD$350,$I$344:$I$347,0),MATCH(AD$349,$J$343:$R$343,0))+IF(SUM($H352:$I352)&gt;0,INDEX($U$344:$AC$347,MATCH(AD$350,$I$344:$I$347,0),MATCH(AD$349,$J$343:$R$343,0)))</f>
        <v>0</v>
      </c>
      <c r="AE352" s="678" cm="1">
        <f t="array" ref="AE352">INDEX($H352:$K352,0,MATCH(AE$350,$H$350:$K$350,0))*INDEX($J$344:$R$347,MATCH(AE$350,$I$344:$I$347,0),MATCH(AE$349,$J$343:$R$343,0))+IF(SUM($H352:$I352)&gt;0,INDEX($U$344:$AC$347,MATCH(AE$350,$I$344:$I$347,0),MATCH(AE$349,$J$343:$R$343,0)))</f>
        <v>0</v>
      </c>
      <c r="AF352" s="678" cm="1">
        <f t="array" ref="AF352">INDEX($H352:$K352,0,MATCH(AF$350,$H$350:$K$350,0))*INDEX($J$344:$R$347,MATCH(AF$350,$I$344:$I$347,0),MATCH(AF$349,$J$343:$R$343,0))+IF(SUM($H352:$I352)&gt;0,INDEX($U$344:$AC$347,MATCH(AF$350,$I$344:$I$347,0),MATCH(AF$349,$J$343:$R$343,0)))</f>
        <v>0</v>
      </c>
      <c r="AG352" s="678" cm="1">
        <f t="array" ref="AG352">INDEX($H352:$K352,0,MATCH(AG$350,$H$350:$K$350,0))*INDEX($J$344:$R$347,MATCH(AG$350,$I$344:$I$347,0),MATCH(AG$349,$J$343:$R$343,0))+IF(SUM($H352:$I352)&gt;0,INDEX($U$344:$AC$347,MATCH(AG$350,$I$344:$I$347,0),MATCH(AG$349,$J$343:$R$343,0)))</f>
        <v>0</v>
      </c>
      <c r="AH352" s="678" cm="1">
        <f t="array" ref="AH352">INDEX($H352:$K352,0,MATCH(AH$350,$H$350:$K$350,0))*INDEX($J$344:$R$347,MATCH(AH$350,$I$344:$I$347,0),MATCH(AH$349,$J$343:$R$343,0))+IF(SUM($H352:$I352)&gt;0,INDEX($U$344:$AC$347,MATCH(AH$350,$I$344:$I$347,0),MATCH(AH$349,$J$343:$R$343,0)))</f>
        <v>0</v>
      </c>
      <c r="AI352" s="678" cm="1">
        <f t="array" ref="AI352">INDEX($H352:$K352,0,MATCH(AI$350,$H$350:$K$350,0))*INDEX($J$344:$R$347,MATCH(AI$350,$I$344:$I$347,0),MATCH(AI$349,$J$343:$R$343,0))+IF(SUM($H352:$I352)&gt;0,INDEX($U$344:$AC$347,MATCH(AI$350,$I$344:$I$347,0),MATCH(AI$349,$J$343:$R$343,0)))</f>
        <v>0</v>
      </c>
      <c r="AJ352" s="678" cm="1">
        <f t="array" ref="AJ352">INDEX($H352:$K352,0,MATCH(AJ$350,$H$350:$K$350,0))*INDEX($J$344:$R$347,MATCH(AJ$350,$I$344:$I$347,0),MATCH(AJ$349,$J$343:$R$343,0))+IF(SUM($H352:$I352)&gt;0,INDEX($U$344:$AC$347,MATCH(AJ$350,$I$344:$I$347,0),MATCH(AJ$349,$J$343:$R$343,0)))</f>
        <v>0</v>
      </c>
      <c r="AK352" s="678" cm="1">
        <f t="array" ref="AK352">INDEX($H352:$K352,0,MATCH(AK$350,$H$350:$K$350,0))*INDEX($J$344:$R$347,MATCH(AK$350,$I$344:$I$347,0),MATCH(AK$349,$J$343:$R$343,0))+IF(SUM($H352:$I352)&gt;0,INDEX($U$344:$AC$347,MATCH(AK$350,$I$344:$I$347,0),MATCH(AK$349,$J$343:$R$343,0)))</f>
        <v>0</v>
      </c>
      <c r="AL352" s="678" cm="1">
        <f t="array" ref="AL352">INDEX($H352:$K352,0,MATCH(AL$350,$H$350:$K$350,0))*INDEX($J$344:$R$347,MATCH(AL$350,$I$344:$I$347,0),MATCH(AL$349,$J$343:$R$343,0))+IF(SUM($H352:$I352)&gt;0,INDEX($U$344:$AC$347,MATCH(AL$350,$I$344:$I$347,0),MATCH(AL$349,$J$343:$R$343,0)))</f>
        <v>0</v>
      </c>
      <c r="AM352" s="678" cm="1">
        <f t="array" ref="AM352">INDEX($H352:$K352,0,MATCH(AM$350,$H$350:$K$350,0))*INDEX($J$344:$R$347,MATCH(AM$350,$I$344:$I$347,0),MATCH(AM$349,$J$343:$R$343,0))+IF(SUM($H352:$I352)&gt;0,INDEX($U$344:$AC$347,MATCH(AM$350,$I$344:$I$347,0),MATCH(AM$349,$J$343:$R$343,0)))</f>
        <v>0</v>
      </c>
      <c r="AN352" s="678" cm="1">
        <f t="array" ref="AN352">INDEX($H352:$K352,0,MATCH(AN$350,$H$350:$K$350,0))*INDEX($J$344:$R$347,MATCH(AN$350,$I$344:$I$347,0),MATCH(AN$349,$J$343:$R$343,0))+IF(SUM($H352:$I352)&gt;0,INDEX($U$344:$AC$347,MATCH(AN$350,$I$344:$I$347,0),MATCH(AN$349,$J$343:$R$343,0)))</f>
        <v>0</v>
      </c>
      <c r="AO352" s="678" cm="1">
        <f t="array" ref="AO352">INDEX($H352:$K352,0,MATCH(AO$350,$H$350:$K$350,0))*INDEX($J$344:$R$347,MATCH(AO$350,$I$344:$I$347,0),MATCH(AO$349,$J$343:$R$343,0))+IF(SUM($H352:$I352)&gt;0,INDEX($U$344:$AC$347,MATCH(AO$350,$I$344:$I$347,0),MATCH(AO$349,$J$343:$R$343,0)))</f>
        <v>0</v>
      </c>
      <c r="AP352" s="678" cm="1">
        <f t="array" ref="AP352">INDEX($H352:$K352,0,MATCH(AP$350,$H$350:$K$350,0))*INDEX($J$344:$R$347,MATCH(AP$350,$I$344:$I$347,0),MATCH(AP$349,$J$343:$R$343,0))+IF(SUM($H352:$I352)&gt;0,INDEX($U$344:$AC$347,MATCH(AP$350,$I$344:$I$347,0),MATCH(AP$349,$J$343:$R$343,0)))</f>
        <v>0</v>
      </c>
      <c r="AQ352" s="678" cm="1">
        <f t="array" ref="AQ352">INDEX($H352:$K352,0,MATCH(AQ$350,$H$350:$K$350,0))*INDEX($J$344:$R$347,MATCH(AQ$350,$I$344:$I$347,0),MATCH(AQ$349,$J$343:$R$343,0))+IF(SUM($H352:$I352)&gt;0,INDEX($U$344:$AC$347,MATCH(AQ$350,$I$344:$I$347,0),MATCH(AQ$349,$J$343:$R$343,0)))</f>
        <v>0</v>
      </c>
      <c r="AR352" s="678" cm="1">
        <f t="array" ref="AR352">INDEX($H352:$K352,0,MATCH(AR$350,$H$350:$K$350,0))*INDEX($J$344:$R$347,MATCH(AR$350,$I$344:$I$347,0),MATCH(AR$349,$J$343:$R$343,0))+IF(SUM($H352:$I352)&gt;0,INDEX($U$344:$AC$347,MATCH(AR$350,$I$344:$I$347,0),MATCH(AR$349,$J$343:$R$343,0)))</f>
        <v>0</v>
      </c>
      <c r="AS352" s="678" cm="1">
        <f t="array" ref="AS352">INDEX($H352:$K352,0,MATCH(AS$350,$H$350:$K$350,0))*INDEX($J$344:$R$347,MATCH(AS$350,$I$344:$I$347,0),MATCH(AS$349,$J$343:$R$343,0))+IF(SUM($H352:$I352)&gt;0,INDEX($U$344:$AC$347,MATCH(AS$350,$I$344:$I$347,0),MATCH(AS$349,$J$343:$R$343,0)))</f>
        <v>0</v>
      </c>
      <c r="AT352" s="678" cm="1">
        <f t="array" ref="AT352">INDEX($H352:$K352,0,MATCH(AT$350,$H$350:$K$350,0))*INDEX($J$344:$R$347,MATCH(AT$350,$I$344:$I$347,0),MATCH(AT$349,$J$343:$R$343,0))+IF(SUM($H352:$I352)&gt;0,INDEX($U$344:$AC$347,MATCH(AT$350,$I$344:$I$347,0),MATCH(AT$349,$J$343:$R$343,0)))</f>
        <v>0</v>
      </c>
      <c r="AU352" s="678" cm="1">
        <f t="array" ref="AU352">INDEX($H352:$K352,0,MATCH(AU$350,$H$350:$K$350,0))*INDEX($J$344:$R$347,MATCH(AU$350,$I$344:$I$347,0),MATCH(AU$349,$J$343:$R$343,0))+IF(SUM($H352:$I352)&gt;0,INDEX($U$344:$AC$347,MATCH(AU$350,$I$344:$I$347,0),MATCH(AU$349,$J$343:$R$343,0)))</f>
        <v>0</v>
      </c>
      <c r="AV352" s="186"/>
      <c r="AW352" s="186"/>
      <c r="AX352" s="16"/>
      <c r="AY352" s="8"/>
      <c r="AZ352" s="8"/>
      <c r="BA352" s="8"/>
    </row>
    <row r="353" spans="1:53" ht="14.5" outlineLevel="1" x14ac:dyDescent="0.35">
      <c r="A353" s="6"/>
      <c r="B353" s="7"/>
      <c r="C353" s="17"/>
      <c r="D353" s="17"/>
      <c r="E353" s="17"/>
      <c r="F353" s="26"/>
      <c r="G353" s="26" t="str">
        <f t="shared" si="173"/>
        <v>GGGGSg1a2</v>
      </c>
      <c r="H353" s="222">
        <f t="shared" si="174"/>
        <v>0</v>
      </c>
      <c r="I353" s="222">
        <f t="shared" si="174"/>
        <v>0</v>
      </c>
      <c r="J353" s="222">
        <f t="shared" si="174"/>
        <v>0</v>
      </c>
      <c r="K353" s="222">
        <f t="shared" si="175"/>
        <v>0</v>
      </c>
      <c r="L353" s="678" cm="1">
        <f t="array" ref="L353">INDEX($H353:$K353,0,MATCH(L$350,$H$350:$K$350,0))*INDEX($J$344:$R$347,MATCH(L$350,$I$344:$I$347,0),MATCH(L$349,$J$343:$R$343,0))+IF(SUM($H353:$I353)&gt;0,INDEX($U$344:$AC$347,MATCH(L$350,$I$344:$I$347,0),MATCH(L$349,$J$343:$R$343,0)))</f>
        <v>0</v>
      </c>
      <c r="M353" s="678" cm="1">
        <f t="array" ref="M353">INDEX($H353:$K353,0,MATCH(M$350,$H$350:$K$350,0))*INDEX($J$344:$R$347,MATCH(M$350,$I$344:$I$347,0),MATCH(M$349,$J$343:$R$343,0))+IF(SUM($H353:$I353)&gt;0,INDEX($U$344:$AC$347,MATCH(M$350,$I$344:$I$347,0),MATCH(M$349,$J$343:$R$343,0)))</f>
        <v>0</v>
      </c>
      <c r="N353" s="678" cm="1">
        <f t="array" ref="N353">INDEX($H353:$K353,0,MATCH(N$350,$H$350:$K$350,0))*INDEX($J$344:$R$347,MATCH(N$350,$I$344:$I$347,0),MATCH(N$349,$J$343:$R$343,0))+IF(SUM($H353:$I353)&gt;0,INDEX($U$344:$AC$347,MATCH(N$350,$I$344:$I$347,0),MATCH(N$349,$J$343:$R$343,0)))</f>
        <v>0</v>
      </c>
      <c r="O353" s="678" cm="1">
        <f t="array" ref="O353">INDEX($H353:$K353,0,MATCH(O$350,$H$350:$K$350,0))*INDEX($J$344:$R$347,MATCH(O$350,$I$344:$I$347,0),MATCH(O$349,$J$343:$R$343,0))+IF(SUM($H353:$I353)&gt;0,INDEX($U$344:$AC$347,MATCH(O$350,$I$344:$I$347,0),MATCH(O$349,$J$343:$R$343,0)))</f>
        <v>0</v>
      </c>
      <c r="P353" s="678" cm="1">
        <f t="array" ref="P353">INDEX($H353:$K353,0,MATCH(P$350,$H$350:$K$350,0))*INDEX($J$344:$R$347,MATCH(P$350,$I$344:$I$347,0),MATCH(P$349,$J$343:$R$343,0))+IF(SUM($H353:$I353)&gt;0,INDEX($U$344:$AC$347,MATCH(P$350,$I$344:$I$347,0),MATCH(P$349,$J$343:$R$343,0)))</f>
        <v>0</v>
      </c>
      <c r="Q353" s="678" cm="1">
        <f t="array" ref="Q353">INDEX($H353:$K353,0,MATCH(Q$350,$H$350:$K$350,0))*INDEX($J$344:$R$347,MATCH(Q$350,$I$344:$I$347,0),MATCH(Q$349,$J$343:$R$343,0))+IF(SUM($H353:$I353)&gt;0,INDEX($U$344:$AC$347,MATCH(Q$350,$I$344:$I$347,0),MATCH(Q$349,$J$343:$R$343,0)))</f>
        <v>0</v>
      </c>
      <c r="R353" s="678" cm="1">
        <f t="array" ref="R353">INDEX($H353:$K353,0,MATCH(R$350,$H$350:$K$350,0))*INDEX($J$344:$R$347,MATCH(R$350,$I$344:$I$347,0),MATCH(R$349,$J$343:$R$343,0))+IF(SUM($H353:$I353)&gt;0,INDEX($U$344:$AC$347,MATCH(R$350,$I$344:$I$347,0),MATCH(R$349,$J$343:$R$343,0)))</f>
        <v>0</v>
      </c>
      <c r="S353" s="678" cm="1">
        <f t="array" ref="S353">INDEX($H353:$K353,0,MATCH(S$350,$H$350:$K$350,0))*INDEX($J$344:$R$347,MATCH(S$350,$I$344:$I$347,0),MATCH(S$349,$J$343:$R$343,0))+IF(SUM($H353:$I353)&gt;0,INDEX($U$344:$AC$347,MATCH(S$350,$I$344:$I$347,0),MATCH(S$349,$J$343:$R$343,0)))</f>
        <v>0</v>
      </c>
      <c r="T353" s="678" cm="1">
        <f t="array" ref="T353">INDEX($H353:$K353,0,MATCH(T$350,$H$350:$K$350,0))*INDEX($J$344:$R$347,MATCH(T$350,$I$344:$I$347,0),MATCH(T$349,$J$343:$R$343,0))+IF(SUM($H353:$I353)&gt;0,INDEX($U$344:$AC$347,MATCH(T$350,$I$344:$I$347,0),MATCH(T$349,$J$343:$R$343,0)))</f>
        <v>0</v>
      </c>
      <c r="U353" s="678" cm="1">
        <f t="array" ref="U353">INDEX($H353:$K353,0,MATCH(U$350,$H$350:$K$350,0))*INDEX($J$344:$R$347,MATCH(U$350,$I$344:$I$347,0),MATCH(U$349,$J$343:$R$343,0))+IF(SUM($H353:$I353)&gt;0,INDEX($U$344:$AC$347,MATCH(U$350,$I$344:$I$347,0),MATCH(U$349,$J$343:$R$343,0)))</f>
        <v>0</v>
      </c>
      <c r="V353" s="678" cm="1">
        <f t="array" ref="V353">INDEX($H353:$K353,0,MATCH(V$350,$H$350:$K$350,0))*INDEX($J$344:$R$347,MATCH(V$350,$I$344:$I$347,0),MATCH(V$349,$J$343:$R$343,0))+IF(SUM($H353:$I353)&gt;0,INDEX($U$344:$AC$347,MATCH(V$350,$I$344:$I$347,0),MATCH(V$349,$J$343:$R$343,0)))</f>
        <v>0</v>
      </c>
      <c r="W353" s="678" cm="1">
        <f t="array" ref="W353">INDEX($H353:$K353,0,MATCH(W$350,$H$350:$K$350,0))*INDEX($J$344:$R$347,MATCH(W$350,$I$344:$I$347,0),MATCH(W$349,$J$343:$R$343,0))+IF(SUM($H353:$I353)&gt;0,INDEX($U$344:$AC$347,MATCH(W$350,$I$344:$I$347,0),MATCH(W$349,$J$343:$R$343,0)))</f>
        <v>0</v>
      </c>
      <c r="X353" s="678" cm="1">
        <f t="array" ref="X353">INDEX($H353:$K353,0,MATCH(X$350,$H$350:$K$350,0))*INDEX($J$344:$R$347,MATCH(X$350,$I$344:$I$347,0),MATCH(X$349,$J$343:$R$343,0))+IF(SUM($H353:$I353)&gt;0,INDEX($U$344:$AC$347,MATCH(X$350,$I$344:$I$347,0),MATCH(X$349,$J$343:$R$343,0)))</f>
        <v>0</v>
      </c>
      <c r="Y353" s="678" cm="1">
        <f t="array" ref="Y353">INDEX($H353:$K353,0,MATCH(Y$350,$H$350:$K$350,0))*INDEX($J$344:$R$347,MATCH(Y$350,$I$344:$I$347,0),MATCH(Y$349,$J$343:$R$343,0))+IF(SUM($H353:$I353)&gt;0,INDEX($U$344:$AC$347,MATCH(Y$350,$I$344:$I$347,0),MATCH(Y$349,$J$343:$R$343,0)))</f>
        <v>0</v>
      </c>
      <c r="Z353" s="678" cm="1">
        <f t="array" ref="Z353">INDEX($H353:$K353,0,MATCH(Z$350,$H$350:$K$350,0))*INDEX($J$344:$R$347,MATCH(Z$350,$I$344:$I$347,0),MATCH(Z$349,$J$343:$R$343,0))+IF(SUM($H353:$I353)&gt;0,INDEX($U$344:$AC$347,MATCH(Z$350,$I$344:$I$347,0),MATCH(Z$349,$J$343:$R$343,0)))</f>
        <v>0</v>
      </c>
      <c r="AA353" s="678" cm="1">
        <f t="array" ref="AA353">INDEX($H353:$K353,0,MATCH(AA$350,$H$350:$K$350,0))*INDEX($J$344:$R$347,MATCH(AA$350,$I$344:$I$347,0),MATCH(AA$349,$J$343:$R$343,0))+IF(SUM($H353:$I353)&gt;0,INDEX($U$344:$AC$347,MATCH(AA$350,$I$344:$I$347,0),MATCH(AA$349,$J$343:$R$343,0)))</f>
        <v>0</v>
      </c>
      <c r="AB353" s="678" cm="1">
        <f t="array" ref="AB353">INDEX($H353:$K353,0,MATCH(AB$350,$H$350:$K$350,0))*INDEX($J$344:$R$347,MATCH(AB$350,$I$344:$I$347,0),MATCH(AB$349,$J$343:$R$343,0))+IF(SUM($H353:$I353)&gt;0,INDEX($U$344:$AC$347,MATCH(AB$350,$I$344:$I$347,0),MATCH(AB$349,$J$343:$R$343,0)))</f>
        <v>0</v>
      </c>
      <c r="AC353" s="678" cm="1">
        <f t="array" ref="AC353">INDEX($H353:$K353,0,MATCH(AC$350,$H$350:$K$350,0))*INDEX($J$344:$R$347,MATCH(AC$350,$I$344:$I$347,0),MATCH(AC$349,$J$343:$R$343,0))+IF(SUM($H353:$I353)&gt;0,INDEX($U$344:$AC$347,MATCH(AC$350,$I$344:$I$347,0),MATCH(AC$349,$J$343:$R$343,0)))</f>
        <v>0</v>
      </c>
      <c r="AD353" s="678" cm="1">
        <f t="array" ref="AD353">INDEX($H353:$K353,0,MATCH(AD$350,$H$350:$K$350,0))*INDEX($J$344:$R$347,MATCH(AD$350,$I$344:$I$347,0),MATCH(AD$349,$J$343:$R$343,0))+IF(SUM($H353:$I353)&gt;0,INDEX($U$344:$AC$347,MATCH(AD$350,$I$344:$I$347,0),MATCH(AD$349,$J$343:$R$343,0)))</f>
        <v>0</v>
      </c>
      <c r="AE353" s="678" cm="1">
        <f t="array" ref="AE353">INDEX($H353:$K353,0,MATCH(AE$350,$H$350:$K$350,0))*INDEX($J$344:$R$347,MATCH(AE$350,$I$344:$I$347,0),MATCH(AE$349,$J$343:$R$343,0))+IF(SUM($H353:$I353)&gt;0,INDEX($U$344:$AC$347,MATCH(AE$350,$I$344:$I$347,0),MATCH(AE$349,$J$343:$R$343,0)))</f>
        <v>0</v>
      </c>
      <c r="AF353" s="678" cm="1">
        <f t="array" ref="AF353">INDEX($H353:$K353,0,MATCH(AF$350,$H$350:$K$350,0))*INDEX($J$344:$R$347,MATCH(AF$350,$I$344:$I$347,0),MATCH(AF$349,$J$343:$R$343,0))+IF(SUM($H353:$I353)&gt;0,INDEX($U$344:$AC$347,MATCH(AF$350,$I$344:$I$347,0),MATCH(AF$349,$J$343:$R$343,0)))</f>
        <v>0</v>
      </c>
      <c r="AG353" s="678" cm="1">
        <f t="array" ref="AG353">INDEX($H353:$K353,0,MATCH(AG$350,$H$350:$K$350,0))*INDEX($J$344:$R$347,MATCH(AG$350,$I$344:$I$347,0),MATCH(AG$349,$J$343:$R$343,0))+IF(SUM($H353:$I353)&gt;0,INDEX($U$344:$AC$347,MATCH(AG$350,$I$344:$I$347,0),MATCH(AG$349,$J$343:$R$343,0)))</f>
        <v>0</v>
      </c>
      <c r="AH353" s="678" cm="1">
        <f t="array" ref="AH353">INDEX($H353:$K353,0,MATCH(AH$350,$H$350:$K$350,0))*INDEX($J$344:$R$347,MATCH(AH$350,$I$344:$I$347,0),MATCH(AH$349,$J$343:$R$343,0))+IF(SUM($H353:$I353)&gt;0,INDEX($U$344:$AC$347,MATCH(AH$350,$I$344:$I$347,0),MATCH(AH$349,$J$343:$R$343,0)))</f>
        <v>0</v>
      </c>
      <c r="AI353" s="678" cm="1">
        <f t="array" ref="AI353">INDEX($H353:$K353,0,MATCH(AI$350,$H$350:$K$350,0))*INDEX($J$344:$R$347,MATCH(AI$350,$I$344:$I$347,0),MATCH(AI$349,$J$343:$R$343,0))+IF(SUM($H353:$I353)&gt;0,INDEX($U$344:$AC$347,MATCH(AI$350,$I$344:$I$347,0),MATCH(AI$349,$J$343:$R$343,0)))</f>
        <v>0</v>
      </c>
      <c r="AJ353" s="678" cm="1">
        <f t="array" ref="AJ353">INDEX($H353:$K353,0,MATCH(AJ$350,$H$350:$K$350,0))*INDEX($J$344:$R$347,MATCH(AJ$350,$I$344:$I$347,0),MATCH(AJ$349,$J$343:$R$343,0))+IF(SUM($H353:$I353)&gt;0,INDEX($U$344:$AC$347,MATCH(AJ$350,$I$344:$I$347,0),MATCH(AJ$349,$J$343:$R$343,0)))</f>
        <v>0</v>
      </c>
      <c r="AK353" s="678" cm="1">
        <f t="array" ref="AK353">INDEX($H353:$K353,0,MATCH(AK$350,$H$350:$K$350,0))*INDEX($J$344:$R$347,MATCH(AK$350,$I$344:$I$347,0),MATCH(AK$349,$J$343:$R$343,0))+IF(SUM($H353:$I353)&gt;0,INDEX($U$344:$AC$347,MATCH(AK$350,$I$344:$I$347,0),MATCH(AK$349,$J$343:$R$343,0)))</f>
        <v>0</v>
      </c>
      <c r="AL353" s="678" cm="1">
        <f t="array" ref="AL353">INDEX($H353:$K353,0,MATCH(AL$350,$H$350:$K$350,0))*INDEX($J$344:$R$347,MATCH(AL$350,$I$344:$I$347,0),MATCH(AL$349,$J$343:$R$343,0))+IF(SUM($H353:$I353)&gt;0,INDEX($U$344:$AC$347,MATCH(AL$350,$I$344:$I$347,0),MATCH(AL$349,$J$343:$R$343,0)))</f>
        <v>0</v>
      </c>
      <c r="AM353" s="678" cm="1">
        <f t="array" ref="AM353">INDEX($H353:$K353,0,MATCH(AM$350,$H$350:$K$350,0))*INDEX($J$344:$R$347,MATCH(AM$350,$I$344:$I$347,0),MATCH(AM$349,$J$343:$R$343,0))+IF(SUM($H353:$I353)&gt;0,INDEX($U$344:$AC$347,MATCH(AM$350,$I$344:$I$347,0),MATCH(AM$349,$J$343:$R$343,0)))</f>
        <v>0</v>
      </c>
      <c r="AN353" s="678" cm="1">
        <f t="array" ref="AN353">INDEX($H353:$K353,0,MATCH(AN$350,$H$350:$K$350,0))*INDEX($J$344:$R$347,MATCH(AN$350,$I$344:$I$347,0),MATCH(AN$349,$J$343:$R$343,0))+IF(SUM($H353:$I353)&gt;0,INDEX($U$344:$AC$347,MATCH(AN$350,$I$344:$I$347,0),MATCH(AN$349,$J$343:$R$343,0)))</f>
        <v>0</v>
      </c>
      <c r="AO353" s="678" cm="1">
        <f t="array" ref="AO353">INDEX($H353:$K353,0,MATCH(AO$350,$H$350:$K$350,0))*INDEX($J$344:$R$347,MATCH(AO$350,$I$344:$I$347,0),MATCH(AO$349,$J$343:$R$343,0))+IF(SUM($H353:$I353)&gt;0,INDEX($U$344:$AC$347,MATCH(AO$350,$I$344:$I$347,0),MATCH(AO$349,$J$343:$R$343,0)))</f>
        <v>0</v>
      </c>
      <c r="AP353" s="678" cm="1">
        <f t="array" ref="AP353">INDEX($H353:$K353,0,MATCH(AP$350,$H$350:$K$350,0))*INDEX($J$344:$R$347,MATCH(AP$350,$I$344:$I$347,0),MATCH(AP$349,$J$343:$R$343,0))+IF(SUM($H353:$I353)&gt;0,INDEX($U$344:$AC$347,MATCH(AP$350,$I$344:$I$347,0),MATCH(AP$349,$J$343:$R$343,0)))</f>
        <v>0</v>
      </c>
      <c r="AQ353" s="678" cm="1">
        <f t="array" ref="AQ353">INDEX($H353:$K353,0,MATCH(AQ$350,$H$350:$K$350,0))*INDEX($J$344:$R$347,MATCH(AQ$350,$I$344:$I$347,0),MATCH(AQ$349,$J$343:$R$343,0))+IF(SUM($H353:$I353)&gt;0,INDEX($U$344:$AC$347,MATCH(AQ$350,$I$344:$I$347,0),MATCH(AQ$349,$J$343:$R$343,0)))</f>
        <v>0</v>
      </c>
      <c r="AR353" s="678" cm="1">
        <f t="array" ref="AR353">INDEX($H353:$K353,0,MATCH(AR$350,$H$350:$K$350,0))*INDEX($J$344:$R$347,MATCH(AR$350,$I$344:$I$347,0),MATCH(AR$349,$J$343:$R$343,0))+IF(SUM($H353:$I353)&gt;0,INDEX($U$344:$AC$347,MATCH(AR$350,$I$344:$I$347,0),MATCH(AR$349,$J$343:$R$343,0)))</f>
        <v>0</v>
      </c>
      <c r="AS353" s="678" cm="1">
        <f t="array" ref="AS353">INDEX($H353:$K353,0,MATCH(AS$350,$H$350:$K$350,0))*INDEX($J$344:$R$347,MATCH(AS$350,$I$344:$I$347,0),MATCH(AS$349,$J$343:$R$343,0))+IF(SUM($H353:$I353)&gt;0,INDEX($U$344:$AC$347,MATCH(AS$350,$I$344:$I$347,0),MATCH(AS$349,$J$343:$R$343,0)))</f>
        <v>0</v>
      </c>
      <c r="AT353" s="678" cm="1">
        <f t="array" ref="AT353">INDEX($H353:$K353,0,MATCH(AT$350,$H$350:$K$350,0))*INDEX($J$344:$R$347,MATCH(AT$350,$I$344:$I$347,0),MATCH(AT$349,$J$343:$R$343,0))+IF(SUM($H353:$I353)&gt;0,INDEX($U$344:$AC$347,MATCH(AT$350,$I$344:$I$347,0),MATCH(AT$349,$J$343:$R$343,0)))</f>
        <v>0</v>
      </c>
      <c r="AU353" s="678" cm="1">
        <f t="array" ref="AU353">INDEX($H353:$K353,0,MATCH(AU$350,$H$350:$K$350,0))*INDEX($J$344:$R$347,MATCH(AU$350,$I$344:$I$347,0),MATCH(AU$349,$J$343:$R$343,0))+IF(SUM($H353:$I353)&gt;0,INDEX($U$344:$AC$347,MATCH(AU$350,$I$344:$I$347,0),MATCH(AU$349,$J$343:$R$343,0)))</f>
        <v>0</v>
      </c>
      <c r="AV353" s="186"/>
      <c r="AW353" s="186"/>
      <c r="AX353" s="16"/>
      <c r="AY353" s="8"/>
      <c r="AZ353" s="8"/>
      <c r="BA353" s="8"/>
    </row>
    <row r="354" spans="1:53" ht="14.5" outlineLevel="1" x14ac:dyDescent="0.35">
      <c r="A354" s="6"/>
      <c r="B354" s="7"/>
      <c r="C354" s="17"/>
      <c r="D354" s="17"/>
      <c r="E354" s="17"/>
      <c r="F354" s="26"/>
      <c r="G354" s="26" t="str">
        <f t="shared" si="173"/>
        <v>GGGAg2Na2</v>
      </c>
      <c r="H354" s="222">
        <f t="shared" si="174"/>
        <v>0</v>
      </c>
      <c r="I354" s="222">
        <f t="shared" si="174"/>
        <v>0</v>
      </c>
      <c r="J354" s="222">
        <f t="shared" si="174"/>
        <v>0</v>
      </c>
      <c r="K354" s="222">
        <f t="shared" si="175"/>
        <v>0</v>
      </c>
      <c r="L354" s="678" cm="1">
        <f t="array" ref="L354">INDEX($H354:$K354,0,MATCH(L$350,$H$350:$K$350,0))*INDEX($J$344:$R$347,MATCH(L$350,$I$344:$I$347,0),MATCH(L$349,$J$343:$R$343,0))+IF(SUM($H354:$I354)&gt;0,INDEX($U$344:$AC$347,MATCH(L$350,$I$344:$I$347,0),MATCH(L$349,$J$343:$R$343,0)))</f>
        <v>0</v>
      </c>
      <c r="M354" s="678" cm="1">
        <f t="array" ref="M354">INDEX($H354:$K354,0,MATCH(M$350,$H$350:$K$350,0))*INDEX($J$344:$R$347,MATCH(M$350,$I$344:$I$347,0),MATCH(M$349,$J$343:$R$343,0))+IF(SUM($H354:$I354)&gt;0,INDEX($U$344:$AC$347,MATCH(M$350,$I$344:$I$347,0),MATCH(M$349,$J$343:$R$343,0)))</f>
        <v>0</v>
      </c>
      <c r="N354" s="678" cm="1">
        <f t="array" ref="N354">INDEX($H354:$K354,0,MATCH(N$350,$H$350:$K$350,0))*INDEX($J$344:$R$347,MATCH(N$350,$I$344:$I$347,0),MATCH(N$349,$J$343:$R$343,0))+IF(SUM($H354:$I354)&gt;0,INDEX($U$344:$AC$347,MATCH(N$350,$I$344:$I$347,0),MATCH(N$349,$J$343:$R$343,0)))</f>
        <v>0</v>
      </c>
      <c r="O354" s="678" cm="1">
        <f t="array" ref="O354">INDEX($H354:$K354,0,MATCH(O$350,$H$350:$K$350,0))*INDEX($J$344:$R$347,MATCH(O$350,$I$344:$I$347,0),MATCH(O$349,$J$343:$R$343,0))+IF(SUM($H354:$I354)&gt;0,INDEX($U$344:$AC$347,MATCH(O$350,$I$344:$I$347,0),MATCH(O$349,$J$343:$R$343,0)))</f>
        <v>0</v>
      </c>
      <c r="P354" s="678" cm="1">
        <f t="array" ref="P354">INDEX($H354:$K354,0,MATCH(P$350,$H$350:$K$350,0))*INDEX($J$344:$R$347,MATCH(P$350,$I$344:$I$347,0),MATCH(P$349,$J$343:$R$343,0))+IF(SUM($H354:$I354)&gt;0,INDEX($U$344:$AC$347,MATCH(P$350,$I$344:$I$347,0),MATCH(P$349,$J$343:$R$343,0)))</f>
        <v>0</v>
      </c>
      <c r="Q354" s="678" cm="1">
        <f t="array" ref="Q354">INDEX($H354:$K354,0,MATCH(Q$350,$H$350:$K$350,0))*INDEX($J$344:$R$347,MATCH(Q$350,$I$344:$I$347,0),MATCH(Q$349,$J$343:$R$343,0))+IF(SUM($H354:$I354)&gt;0,INDEX($U$344:$AC$347,MATCH(Q$350,$I$344:$I$347,0),MATCH(Q$349,$J$343:$R$343,0)))</f>
        <v>0</v>
      </c>
      <c r="R354" s="678" cm="1">
        <f t="array" ref="R354">INDEX($H354:$K354,0,MATCH(R$350,$H$350:$K$350,0))*INDEX($J$344:$R$347,MATCH(R$350,$I$344:$I$347,0),MATCH(R$349,$J$343:$R$343,0))+IF(SUM($H354:$I354)&gt;0,INDEX($U$344:$AC$347,MATCH(R$350,$I$344:$I$347,0),MATCH(R$349,$J$343:$R$343,0)))</f>
        <v>0</v>
      </c>
      <c r="S354" s="678" cm="1">
        <f t="array" ref="S354">INDEX($H354:$K354,0,MATCH(S$350,$H$350:$K$350,0))*INDEX($J$344:$R$347,MATCH(S$350,$I$344:$I$347,0),MATCH(S$349,$J$343:$R$343,0))+IF(SUM($H354:$I354)&gt;0,INDEX($U$344:$AC$347,MATCH(S$350,$I$344:$I$347,0),MATCH(S$349,$J$343:$R$343,0)))</f>
        <v>0</v>
      </c>
      <c r="T354" s="678" cm="1">
        <f t="array" ref="T354">INDEX($H354:$K354,0,MATCH(T$350,$H$350:$K$350,0))*INDEX($J$344:$R$347,MATCH(T$350,$I$344:$I$347,0),MATCH(T$349,$J$343:$R$343,0))+IF(SUM($H354:$I354)&gt;0,INDEX($U$344:$AC$347,MATCH(T$350,$I$344:$I$347,0),MATCH(T$349,$J$343:$R$343,0)))</f>
        <v>0</v>
      </c>
      <c r="U354" s="678" cm="1">
        <f t="array" ref="U354">INDEX($H354:$K354,0,MATCH(U$350,$H$350:$K$350,0))*INDEX($J$344:$R$347,MATCH(U$350,$I$344:$I$347,0),MATCH(U$349,$J$343:$R$343,0))+IF(SUM($H354:$I354)&gt;0,INDEX($U$344:$AC$347,MATCH(U$350,$I$344:$I$347,0),MATCH(U$349,$J$343:$R$343,0)))</f>
        <v>0</v>
      </c>
      <c r="V354" s="678" cm="1">
        <f t="array" ref="V354">INDEX($H354:$K354,0,MATCH(V$350,$H$350:$K$350,0))*INDEX($J$344:$R$347,MATCH(V$350,$I$344:$I$347,0),MATCH(V$349,$J$343:$R$343,0))+IF(SUM($H354:$I354)&gt;0,INDEX($U$344:$AC$347,MATCH(V$350,$I$344:$I$347,0),MATCH(V$349,$J$343:$R$343,0)))</f>
        <v>0</v>
      </c>
      <c r="W354" s="678" cm="1">
        <f t="array" ref="W354">INDEX($H354:$K354,0,MATCH(W$350,$H$350:$K$350,0))*INDEX($J$344:$R$347,MATCH(W$350,$I$344:$I$347,0),MATCH(W$349,$J$343:$R$343,0))+IF(SUM($H354:$I354)&gt;0,INDEX($U$344:$AC$347,MATCH(W$350,$I$344:$I$347,0),MATCH(W$349,$J$343:$R$343,0)))</f>
        <v>0</v>
      </c>
      <c r="X354" s="678" cm="1">
        <f t="array" ref="X354">INDEX($H354:$K354,0,MATCH(X$350,$H$350:$K$350,0))*INDEX($J$344:$R$347,MATCH(X$350,$I$344:$I$347,0),MATCH(X$349,$J$343:$R$343,0))+IF(SUM($H354:$I354)&gt;0,INDEX($U$344:$AC$347,MATCH(X$350,$I$344:$I$347,0),MATCH(X$349,$J$343:$R$343,0)))</f>
        <v>0</v>
      </c>
      <c r="Y354" s="678" cm="1">
        <f t="array" ref="Y354">INDEX($H354:$K354,0,MATCH(Y$350,$H$350:$K$350,0))*INDEX($J$344:$R$347,MATCH(Y$350,$I$344:$I$347,0),MATCH(Y$349,$J$343:$R$343,0))+IF(SUM($H354:$I354)&gt;0,INDEX($U$344:$AC$347,MATCH(Y$350,$I$344:$I$347,0),MATCH(Y$349,$J$343:$R$343,0)))</f>
        <v>0</v>
      </c>
      <c r="Z354" s="678" cm="1">
        <f t="array" ref="Z354">INDEX($H354:$K354,0,MATCH(Z$350,$H$350:$K$350,0))*INDEX($J$344:$R$347,MATCH(Z$350,$I$344:$I$347,0),MATCH(Z$349,$J$343:$R$343,0))+IF(SUM($H354:$I354)&gt;0,INDEX($U$344:$AC$347,MATCH(Z$350,$I$344:$I$347,0),MATCH(Z$349,$J$343:$R$343,0)))</f>
        <v>0</v>
      </c>
      <c r="AA354" s="678" cm="1">
        <f t="array" ref="AA354">INDEX($H354:$K354,0,MATCH(AA$350,$H$350:$K$350,0))*INDEX($J$344:$R$347,MATCH(AA$350,$I$344:$I$347,0),MATCH(AA$349,$J$343:$R$343,0))+IF(SUM($H354:$I354)&gt;0,INDEX($U$344:$AC$347,MATCH(AA$350,$I$344:$I$347,0),MATCH(AA$349,$J$343:$R$343,0)))</f>
        <v>0</v>
      </c>
      <c r="AB354" s="678" cm="1">
        <f t="array" ref="AB354">INDEX($H354:$K354,0,MATCH(AB$350,$H$350:$K$350,0))*INDEX($J$344:$R$347,MATCH(AB$350,$I$344:$I$347,0),MATCH(AB$349,$J$343:$R$343,0))+IF(SUM($H354:$I354)&gt;0,INDEX($U$344:$AC$347,MATCH(AB$350,$I$344:$I$347,0),MATCH(AB$349,$J$343:$R$343,0)))</f>
        <v>0</v>
      </c>
      <c r="AC354" s="678" cm="1">
        <f t="array" ref="AC354">INDEX($H354:$K354,0,MATCH(AC$350,$H$350:$K$350,0))*INDEX($J$344:$R$347,MATCH(AC$350,$I$344:$I$347,0),MATCH(AC$349,$J$343:$R$343,0))+IF(SUM($H354:$I354)&gt;0,INDEX($U$344:$AC$347,MATCH(AC$350,$I$344:$I$347,0),MATCH(AC$349,$J$343:$R$343,0)))</f>
        <v>0</v>
      </c>
      <c r="AD354" s="678" cm="1">
        <f t="array" ref="AD354">INDEX($H354:$K354,0,MATCH(AD$350,$H$350:$K$350,0))*INDEX($J$344:$R$347,MATCH(AD$350,$I$344:$I$347,0),MATCH(AD$349,$J$343:$R$343,0))+IF(SUM($H354:$I354)&gt;0,INDEX($U$344:$AC$347,MATCH(AD$350,$I$344:$I$347,0),MATCH(AD$349,$J$343:$R$343,0)))</f>
        <v>0</v>
      </c>
      <c r="AE354" s="678" cm="1">
        <f t="array" ref="AE354">INDEX($H354:$K354,0,MATCH(AE$350,$H$350:$K$350,0))*INDEX($J$344:$R$347,MATCH(AE$350,$I$344:$I$347,0),MATCH(AE$349,$J$343:$R$343,0))+IF(SUM($H354:$I354)&gt;0,INDEX($U$344:$AC$347,MATCH(AE$350,$I$344:$I$347,0),MATCH(AE$349,$J$343:$R$343,0)))</f>
        <v>0</v>
      </c>
      <c r="AF354" s="678" cm="1">
        <f t="array" ref="AF354">INDEX($H354:$K354,0,MATCH(AF$350,$H$350:$K$350,0))*INDEX($J$344:$R$347,MATCH(AF$350,$I$344:$I$347,0),MATCH(AF$349,$J$343:$R$343,0))+IF(SUM($H354:$I354)&gt;0,INDEX($U$344:$AC$347,MATCH(AF$350,$I$344:$I$347,0),MATCH(AF$349,$J$343:$R$343,0)))</f>
        <v>0</v>
      </c>
      <c r="AG354" s="678" cm="1">
        <f t="array" ref="AG354">INDEX($H354:$K354,0,MATCH(AG$350,$H$350:$K$350,0))*INDEX($J$344:$R$347,MATCH(AG$350,$I$344:$I$347,0),MATCH(AG$349,$J$343:$R$343,0))+IF(SUM($H354:$I354)&gt;0,INDEX($U$344:$AC$347,MATCH(AG$350,$I$344:$I$347,0),MATCH(AG$349,$J$343:$R$343,0)))</f>
        <v>0</v>
      </c>
      <c r="AH354" s="678" cm="1">
        <f t="array" ref="AH354">INDEX($H354:$K354,0,MATCH(AH$350,$H$350:$K$350,0))*INDEX($J$344:$R$347,MATCH(AH$350,$I$344:$I$347,0),MATCH(AH$349,$J$343:$R$343,0))+IF(SUM($H354:$I354)&gt;0,INDEX($U$344:$AC$347,MATCH(AH$350,$I$344:$I$347,0),MATCH(AH$349,$J$343:$R$343,0)))</f>
        <v>0</v>
      </c>
      <c r="AI354" s="678" cm="1">
        <f t="array" ref="AI354">INDEX($H354:$K354,0,MATCH(AI$350,$H$350:$K$350,0))*INDEX($J$344:$R$347,MATCH(AI$350,$I$344:$I$347,0),MATCH(AI$349,$J$343:$R$343,0))+IF(SUM($H354:$I354)&gt;0,INDEX($U$344:$AC$347,MATCH(AI$350,$I$344:$I$347,0),MATCH(AI$349,$J$343:$R$343,0)))</f>
        <v>0</v>
      </c>
      <c r="AJ354" s="678" cm="1">
        <f t="array" ref="AJ354">INDEX($H354:$K354,0,MATCH(AJ$350,$H$350:$K$350,0))*INDEX($J$344:$R$347,MATCH(AJ$350,$I$344:$I$347,0),MATCH(AJ$349,$J$343:$R$343,0))+IF(SUM($H354:$I354)&gt;0,INDEX($U$344:$AC$347,MATCH(AJ$350,$I$344:$I$347,0),MATCH(AJ$349,$J$343:$R$343,0)))</f>
        <v>0</v>
      </c>
      <c r="AK354" s="678" cm="1">
        <f t="array" ref="AK354">INDEX($H354:$K354,0,MATCH(AK$350,$H$350:$K$350,0))*INDEX($J$344:$R$347,MATCH(AK$350,$I$344:$I$347,0),MATCH(AK$349,$J$343:$R$343,0))+IF(SUM($H354:$I354)&gt;0,INDEX($U$344:$AC$347,MATCH(AK$350,$I$344:$I$347,0),MATCH(AK$349,$J$343:$R$343,0)))</f>
        <v>0</v>
      </c>
      <c r="AL354" s="678" cm="1">
        <f t="array" ref="AL354">INDEX($H354:$K354,0,MATCH(AL$350,$H$350:$K$350,0))*INDEX($J$344:$R$347,MATCH(AL$350,$I$344:$I$347,0),MATCH(AL$349,$J$343:$R$343,0))+IF(SUM($H354:$I354)&gt;0,INDEX($U$344:$AC$347,MATCH(AL$350,$I$344:$I$347,0),MATCH(AL$349,$J$343:$R$343,0)))</f>
        <v>0</v>
      </c>
      <c r="AM354" s="678" cm="1">
        <f t="array" ref="AM354">INDEX($H354:$K354,0,MATCH(AM$350,$H$350:$K$350,0))*INDEX($J$344:$R$347,MATCH(AM$350,$I$344:$I$347,0),MATCH(AM$349,$J$343:$R$343,0))+IF(SUM($H354:$I354)&gt;0,INDEX($U$344:$AC$347,MATCH(AM$350,$I$344:$I$347,0),MATCH(AM$349,$J$343:$R$343,0)))</f>
        <v>0</v>
      </c>
      <c r="AN354" s="678" cm="1">
        <f t="array" ref="AN354">INDEX($H354:$K354,0,MATCH(AN$350,$H$350:$K$350,0))*INDEX($J$344:$R$347,MATCH(AN$350,$I$344:$I$347,0),MATCH(AN$349,$J$343:$R$343,0))+IF(SUM($H354:$I354)&gt;0,INDEX($U$344:$AC$347,MATCH(AN$350,$I$344:$I$347,0),MATCH(AN$349,$J$343:$R$343,0)))</f>
        <v>0</v>
      </c>
      <c r="AO354" s="678" cm="1">
        <f t="array" ref="AO354">INDEX($H354:$K354,0,MATCH(AO$350,$H$350:$K$350,0))*INDEX($J$344:$R$347,MATCH(AO$350,$I$344:$I$347,0),MATCH(AO$349,$J$343:$R$343,0))+IF(SUM($H354:$I354)&gt;0,INDEX($U$344:$AC$347,MATCH(AO$350,$I$344:$I$347,0),MATCH(AO$349,$J$343:$R$343,0)))</f>
        <v>0</v>
      </c>
      <c r="AP354" s="678" cm="1">
        <f t="array" ref="AP354">INDEX($H354:$K354,0,MATCH(AP$350,$H$350:$K$350,0))*INDEX($J$344:$R$347,MATCH(AP$350,$I$344:$I$347,0),MATCH(AP$349,$J$343:$R$343,0))+IF(SUM($H354:$I354)&gt;0,INDEX($U$344:$AC$347,MATCH(AP$350,$I$344:$I$347,0),MATCH(AP$349,$J$343:$R$343,0)))</f>
        <v>0</v>
      </c>
      <c r="AQ354" s="678" cm="1">
        <f t="array" ref="AQ354">INDEX($H354:$K354,0,MATCH(AQ$350,$H$350:$K$350,0))*INDEX($J$344:$R$347,MATCH(AQ$350,$I$344:$I$347,0),MATCH(AQ$349,$J$343:$R$343,0))+IF(SUM($H354:$I354)&gt;0,INDEX($U$344:$AC$347,MATCH(AQ$350,$I$344:$I$347,0),MATCH(AQ$349,$J$343:$R$343,0)))</f>
        <v>0</v>
      </c>
      <c r="AR354" s="678" cm="1">
        <f t="array" ref="AR354">INDEX($H354:$K354,0,MATCH(AR$350,$H$350:$K$350,0))*INDEX($J$344:$R$347,MATCH(AR$350,$I$344:$I$347,0),MATCH(AR$349,$J$343:$R$343,0))+IF(SUM($H354:$I354)&gt;0,INDEX($U$344:$AC$347,MATCH(AR$350,$I$344:$I$347,0),MATCH(AR$349,$J$343:$R$343,0)))</f>
        <v>0</v>
      </c>
      <c r="AS354" s="678" cm="1">
        <f t="array" ref="AS354">INDEX($H354:$K354,0,MATCH(AS$350,$H$350:$K$350,0))*INDEX($J$344:$R$347,MATCH(AS$350,$I$344:$I$347,0),MATCH(AS$349,$J$343:$R$343,0))+IF(SUM($H354:$I354)&gt;0,INDEX($U$344:$AC$347,MATCH(AS$350,$I$344:$I$347,0),MATCH(AS$349,$J$343:$R$343,0)))</f>
        <v>0</v>
      </c>
      <c r="AT354" s="678" cm="1">
        <f t="array" ref="AT354">INDEX($H354:$K354,0,MATCH(AT$350,$H$350:$K$350,0))*INDEX($J$344:$R$347,MATCH(AT$350,$I$344:$I$347,0),MATCH(AT$349,$J$343:$R$343,0))+IF(SUM($H354:$I354)&gt;0,INDEX($U$344:$AC$347,MATCH(AT$350,$I$344:$I$347,0),MATCH(AT$349,$J$343:$R$343,0)))</f>
        <v>0</v>
      </c>
      <c r="AU354" s="678" cm="1">
        <f t="array" ref="AU354">INDEX($H354:$K354,0,MATCH(AU$350,$H$350:$K$350,0))*INDEX($J$344:$R$347,MATCH(AU$350,$I$344:$I$347,0),MATCH(AU$349,$J$343:$R$343,0))+IF(SUM($H354:$I354)&gt;0,INDEX($U$344:$AC$347,MATCH(AU$350,$I$344:$I$347,0),MATCH(AU$349,$J$343:$R$343,0)))</f>
        <v>0</v>
      </c>
      <c r="AV354" s="186"/>
      <c r="AW354" s="186"/>
      <c r="AX354" s="16"/>
      <c r="AY354" s="8"/>
      <c r="AZ354" s="8"/>
      <c r="BA354" s="8"/>
    </row>
    <row r="355" spans="1:53" ht="14.5" outlineLevel="1" x14ac:dyDescent="0.35">
      <c r="A355" s="6"/>
      <c r="B355" s="7"/>
      <c r="C355" s="17"/>
      <c r="D355" s="17"/>
      <c r="E355" s="17"/>
      <c r="F355" s="26"/>
      <c r="G355" s="26" t="str">
        <f t="shared" si="173"/>
        <v>GGGAg2Ea2</v>
      </c>
      <c r="H355" s="222">
        <f t="shared" si="174"/>
        <v>0</v>
      </c>
      <c r="I355" s="222">
        <f t="shared" si="174"/>
        <v>0</v>
      </c>
      <c r="J355" s="222">
        <f t="shared" si="174"/>
        <v>0</v>
      </c>
      <c r="K355" s="222">
        <f t="shared" si="175"/>
        <v>0</v>
      </c>
      <c r="L355" s="678" cm="1">
        <f t="array" ref="L355">INDEX($H355:$K355,0,MATCH(L$350,$H$350:$K$350,0))*INDEX($J$344:$R$347,MATCH(L$350,$I$344:$I$347,0),MATCH(L$349,$J$343:$R$343,0))+IF(SUM($H355:$I355)&gt;0,INDEX($U$344:$AC$347,MATCH(L$350,$I$344:$I$347,0),MATCH(L$349,$J$343:$R$343,0)))</f>
        <v>0</v>
      </c>
      <c r="M355" s="678" cm="1">
        <f t="array" ref="M355">INDEX($H355:$K355,0,MATCH(M$350,$H$350:$K$350,0))*INDEX($J$344:$R$347,MATCH(M$350,$I$344:$I$347,0),MATCH(M$349,$J$343:$R$343,0))+IF(SUM($H355:$I355)&gt;0,INDEX($U$344:$AC$347,MATCH(M$350,$I$344:$I$347,0),MATCH(M$349,$J$343:$R$343,0)))</f>
        <v>0</v>
      </c>
      <c r="N355" s="678" cm="1">
        <f t="array" ref="N355">INDEX($H355:$K355,0,MATCH(N$350,$H$350:$K$350,0))*INDEX($J$344:$R$347,MATCH(N$350,$I$344:$I$347,0),MATCH(N$349,$J$343:$R$343,0))+IF(SUM($H355:$I355)&gt;0,INDEX($U$344:$AC$347,MATCH(N$350,$I$344:$I$347,0),MATCH(N$349,$J$343:$R$343,0)))</f>
        <v>0</v>
      </c>
      <c r="O355" s="678" cm="1">
        <f t="array" ref="O355">INDEX($H355:$K355,0,MATCH(O$350,$H$350:$K$350,0))*INDEX($J$344:$R$347,MATCH(O$350,$I$344:$I$347,0),MATCH(O$349,$J$343:$R$343,0))+IF(SUM($H355:$I355)&gt;0,INDEX($U$344:$AC$347,MATCH(O$350,$I$344:$I$347,0),MATCH(O$349,$J$343:$R$343,0)))</f>
        <v>0</v>
      </c>
      <c r="P355" s="678" cm="1">
        <f t="array" ref="P355">INDEX($H355:$K355,0,MATCH(P$350,$H$350:$K$350,0))*INDEX($J$344:$R$347,MATCH(P$350,$I$344:$I$347,0),MATCH(P$349,$J$343:$R$343,0))+IF(SUM($H355:$I355)&gt;0,INDEX($U$344:$AC$347,MATCH(P$350,$I$344:$I$347,0),MATCH(P$349,$J$343:$R$343,0)))</f>
        <v>0</v>
      </c>
      <c r="Q355" s="678" cm="1">
        <f t="array" ref="Q355">INDEX($H355:$K355,0,MATCH(Q$350,$H$350:$K$350,0))*INDEX($J$344:$R$347,MATCH(Q$350,$I$344:$I$347,0),MATCH(Q$349,$J$343:$R$343,0))+IF(SUM($H355:$I355)&gt;0,INDEX($U$344:$AC$347,MATCH(Q$350,$I$344:$I$347,0),MATCH(Q$349,$J$343:$R$343,0)))</f>
        <v>0</v>
      </c>
      <c r="R355" s="678" cm="1">
        <f t="array" ref="R355">INDEX($H355:$K355,0,MATCH(R$350,$H$350:$K$350,0))*INDEX($J$344:$R$347,MATCH(R$350,$I$344:$I$347,0),MATCH(R$349,$J$343:$R$343,0))+IF(SUM($H355:$I355)&gt;0,INDEX($U$344:$AC$347,MATCH(R$350,$I$344:$I$347,0),MATCH(R$349,$J$343:$R$343,0)))</f>
        <v>0</v>
      </c>
      <c r="S355" s="678" cm="1">
        <f t="array" ref="S355">INDEX($H355:$K355,0,MATCH(S$350,$H$350:$K$350,0))*INDEX($J$344:$R$347,MATCH(S$350,$I$344:$I$347,0),MATCH(S$349,$J$343:$R$343,0))+IF(SUM($H355:$I355)&gt;0,INDEX($U$344:$AC$347,MATCH(S$350,$I$344:$I$347,0),MATCH(S$349,$J$343:$R$343,0)))</f>
        <v>0</v>
      </c>
      <c r="T355" s="678" cm="1">
        <f t="array" ref="T355">INDEX($H355:$K355,0,MATCH(T$350,$H$350:$K$350,0))*INDEX($J$344:$R$347,MATCH(T$350,$I$344:$I$347,0),MATCH(T$349,$J$343:$R$343,0))+IF(SUM($H355:$I355)&gt;0,INDEX($U$344:$AC$347,MATCH(T$350,$I$344:$I$347,0),MATCH(T$349,$J$343:$R$343,0)))</f>
        <v>0</v>
      </c>
      <c r="U355" s="678" cm="1">
        <f t="array" ref="U355">INDEX($H355:$K355,0,MATCH(U$350,$H$350:$K$350,0))*INDEX($J$344:$R$347,MATCH(U$350,$I$344:$I$347,0),MATCH(U$349,$J$343:$R$343,0))+IF(SUM($H355:$I355)&gt;0,INDEX($U$344:$AC$347,MATCH(U$350,$I$344:$I$347,0),MATCH(U$349,$J$343:$R$343,0)))</f>
        <v>0</v>
      </c>
      <c r="V355" s="678" cm="1">
        <f t="array" ref="V355">INDEX($H355:$K355,0,MATCH(V$350,$H$350:$K$350,0))*INDEX($J$344:$R$347,MATCH(V$350,$I$344:$I$347,0),MATCH(V$349,$J$343:$R$343,0))+IF(SUM($H355:$I355)&gt;0,INDEX($U$344:$AC$347,MATCH(V$350,$I$344:$I$347,0),MATCH(V$349,$J$343:$R$343,0)))</f>
        <v>0</v>
      </c>
      <c r="W355" s="678" cm="1">
        <f t="array" ref="W355">INDEX($H355:$K355,0,MATCH(W$350,$H$350:$K$350,0))*INDEX($J$344:$R$347,MATCH(W$350,$I$344:$I$347,0),MATCH(W$349,$J$343:$R$343,0))+IF(SUM($H355:$I355)&gt;0,INDEX($U$344:$AC$347,MATCH(W$350,$I$344:$I$347,0),MATCH(W$349,$J$343:$R$343,0)))</f>
        <v>0</v>
      </c>
      <c r="X355" s="678" cm="1">
        <f t="array" ref="X355">INDEX($H355:$K355,0,MATCH(X$350,$H$350:$K$350,0))*INDEX($J$344:$R$347,MATCH(X$350,$I$344:$I$347,0),MATCH(X$349,$J$343:$R$343,0))+IF(SUM($H355:$I355)&gt;0,INDEX($U$344:$AC$347,MATCH(X$350,$I$344:$I$347,0),MATCH(X$349,$J$343:$R$343,0)))</f>
        <v>0</v>
      </c>
      <c r="Y355" s="678" cm="1">
        <f t="array" ref="Y355">INDEX($H355:$K355,0,MATCH(Y$350,$H$350:$K$350,0))*INDEX($J$344:$R$347,MATCH(Y$350,$I$344:$I$347,0),MATCH(Y$349,$J$343:$R$343,0))+IF(SUM($H355:$I355)&gt;0,INDEX($U$344:$AC$347,MATCH(Y$350,$I$344:$I$347,0),MATCH(Y$349,$J$343:$R$343,0)))</f>
        <v>0</v>
      </c>
      <c r="Z355" s="678" cm="1">
        <f t="array" ref="Z355">INDEX($H355:$K355,0,MATCH(Z$350,$H$350:$K$350,0))*INDEX($J$344:$R$347,MATCH(Z$350,$I$344:$I$347,0),MATCH(Z$349,$J$343:$R$343,0))+IF(SUM($H355:$I355)&gt;0,INDEX($U$344:$AC$347,MATCH(Z$350,$I$344:$I$347,0),MATCH(Z$349,$J$343:$R$343,0)))</f>
        <v>0</v>
      </c>
      <c r="AA355" s="678" cm="1">
        <f t="array" ref="AA355">INDEX($H355:$K355,0,MATCH(AA$350,$H$350:$K$350,0))*INDEX($J$344:$R$347,MATCH(AA$350,$I$344:$I$347,0),MATCH(AA$349,$J$343:$R$343,0))+IF(SUM($H355:$I355)&gt;0,INDEX($U$344:$AC$347,MATCH(AA$350,$I$344:$I$347,0),MATCH(AA$349,$J$343:$R$343,0)))</f>
        <v>0</v>
      </c>
      <c r="AB355" s="678" cm="1">
        <f t="array" ref="AB355">INDEX($H355:$K355,0,MATCH(AB$350,$H$350:$K$350,0))*INDEX($J$344:$R$347,MATCH(AB$350,$I$344:$I$347,0),MATCH(AB$349,$J$343:$R$343,0))+IF(SUM($H355:$I355)&gt;0,INDEX($U$344:$AC$347,MATCH(AB$350,$I$344:$I$347,0),MATCH(AB$349,$J$343:$R$343,0)))</f>
        <v>0</v>
      </c>
      <c r="AC355" s="678" cm="1">
        <f t="array" ref="AC355">INDEX($H355:$K355,0,MATCH(AC$350,$H$350:$K$350,0))*INDEX($J$344:$R$347,MATCH(AC$350,$I$344:$I$347,0),MATCH(AC$349,$J$343:$R$343,0))+IF(SUM($H355:$I355)&gt;0,INDEX($U$344:$AC$347,MATCH(AC$350,$I$344:$I$347,0),MATCH(AC$349,$J$343:$R$343,0)))</f>
        <v>0</v>
      </c>
      <c r="AD355" s="678" cm="1">
        <f t="array" ref="AD355">INDEX($H355:$K355,0,MATCH(AD$350,$H$350:$K$350,0))*INDEX($J$344:$R$347,MATCH(AD$350,$I$344:$I$347,0),MATCH(AD$349,$J$343:$R$343,0))+IF(SUM($H355:$I355)&gt;0,INDEX($U$344:$AC$347,MATCH(AD$350,$I$344:$I$347,0),MATCH(AD$349,$J$343:$R$343,0)))</f>
        <v>0</v>
      </c>
      <c r="AE355" s="678" cm="1">
        <f t="array" ref="AE355">INDEX($H355:$K355,0,MATCH(AE$350,$H$350:$K$350,0))*INDEX($J$344:$R$347,MATCH(AE$350,$I$344:$I$347,0),MATCH(AE$349,$J$343:$R$343,0))+IF(SUM($H355:$I355)&gt;0,INDEX($U$344:$AC$347,MATCH(AE$350,$I$344:$I$347,0),MATCH(AE$349,$J$343:$R$343,0)))</f>
        <v>0</v>
      </c>
      <c r="AF355" s="678" cm="1">
        <f t="array" ref="AF355">INDEX($H355:$K355,0,MATCH(AF$350,$H$350:$K$350,0))*INDEX($J$344:$R$347,MATCH(AF$350,$I$344:$I$347,0),MATCH(AF$349,$J$343:$R$343,0))+IF(SUM($H355:$I355)&gt;0,INDEX($U$344:$AC$347,MATCH(AF$350,$I$344:$I$347,0),MATCH(AF$349,$J$343:$R$343,0)))</f>
        <v>0</v>
      </c>
      <c r="AG355" s="678" cm="1">
        <f t="array" ref="AG355">INDEX($H355:$K355,0,MATCH(AG$350,$H$350:$K$350,0))*INDEX($J$344:$R$347,MATCH(AG$350,$I$344:$I$347,0),MATCH(AG$349,$J$343:$R$343,0))+IF(SUM($H355:$I355)&gt;0,INDEX($U$344:$AC$347,MATCH(AG$350,$I$344:$I$347,0),MATCH(AG$349,$J$343:$R$343,0)))</f>
        <v>0</v>
      </c>
      <c r="AH355" s="678" cm="1">
        <f t="array" ref="AH355">INDEX($H355:$K355,0,MATCH(AH$350,$H$350:$K$350,0))*INDEX($J$344:$R$347,MATCH(AH$350,$I$344:$I$347,0),MATCH(AH$349,$J$343:$R$343,0))+IF(SUM($H355:$I355)&gt;0,INDEX($U$344:$AC$347,MATCH(AH$350,$I$344:$I$347,0),MATCH(AH$349,$J$343:$R$343,0)))</f>
        <v>0</v>
      </c>
      <c r="AI355" s="678" cm="1">
        <f t="array" ref="AI355">INDEX($H355:$K355,0,MATCH(AI$350,$H$350:$K$350,0))*INDEX($J$344:$R$347,MATCH(AI$350,$I$344:$I$347,0),MATCH(AI$349,$J$343:$R$343,0))+IF(SUM($H355:$I355)&gt;0,INDEX($U$344:$AC$347,MATCH(AI$350,$I$344:$I$347,0),MATCH(AI$349,$J$343:$R$343,0)))</f>
        <v>0</v>
      </c>
      <c r="AJ355" s="678" cm="1">
        <f t="array" ref="AJ355">INDEX($H355:$K355,0,MATCH(AJ$350,$H$350:$K$350,0))*INDEX($J$344:$R$347,MATCH(AJ$350,$I$344:$I$347,0),MATCH(AJ$349,$J$343:$R$343,0))+IF(SUM($H355:$I355)&gt;0,INDEX($U$344:$AC$347,MATCH(AJ$350,$I$344:$I$347,0),MATCH(AJ$349,$J$343:$R$343,0)))</f>
        <v>0</v>
      </c>
      <c r="AK355" s="678" cm="1">
        <f t="array" ref="AK355">INDEX($H355:$K355,0,MATCH(AK$350,$H$350:$K$350,0))*INDEX($J$344:$R$347,MATCH(AK$350,$I$344:$I$347,0),MATCH(AK$349,$J$343:$R$343,0))+IF(SUM($H355:$I355)&gt;0,INDEX($U$344:$AC$347,MATCH(AK$350,$I$344:$I$347,0),MATCH(AK$349,$J$343:$R$343,0)))</f>
        <v>0</v>
      </c>
      <c r="AL355" s="678" cm="1">
        <f t="array" ref="AL355">INDEX($H355:$K355,0,MATCH(AL$350,$H$350:$K$350,0))*INDEX($J$344:$R$347,MATCH(AL$350,$I$344:$I$347,0),MATCH(AL$349,$J$343:$R$343,0))+IF(SUM($H355:$I355)&gt;0,INDEX($U$344:$AC$347,MATCH(AL$350,$I$344:$I$347,0),MATCH(AL$349,$J$343:$R$343,0)))</f>
        <v>0</v>
      </c>
      <c r="AM355" s="678" cm="1">
        <f t="array" ref="AM355">INDEX($H355:$K355,0,MATCH(AM$350,$H$350:$K$350,0))*INDEX($J$344:$R$347,MATCH(AM$350,$I$344:$I$347,0),MATCH(AM$349,$J$343:$R$343,0))+IF(SUM($H355:$I355)&gt;0,INDEX($U$344:$AC$347,MATCH(AM$350,$I$344:$I$347,0),MATCH(AM$349,$J$343:$R$343,0)))</f>
        <v>0</v>
      </c>
      <c r="AN355" s="678" cm="1">
        <f t="array" ref="AN355">INDEX($H355:$K355,0,MATCH(AN$350,$H$350:$K$350,0))*INDEX($J$344:$R$347,MATCH(AN$350,$I$344:$I$347,0),MATCH(AN$349,$J$343:$R$343,0))+IF(SUM($H355:$I355)&gt;0,INDEX($U$344:$AC$347,MATCH(AN$350,$I$344:$I$347,0),MATCH(AN$349,$J$343:$R$343,0)))</f>
        <v>0</v>
      </c>
      <c r="AO355" s="678" cm="1">
        <f t="array" ref="AO355">INDEX($H355:$K355,0,MATCH(AO$350,$H$350:$K$350,0))*INDEX($J$344:$R$347,MATCH(AO$350,$I$344:$I$347,0),MATCH(AO$349,$J$343:$R$343,0))+IF(SUM($H355:$I355)&gt;0,INDEX($U$344:$AC$347,MATCH(AO$350,$I$344:$I$347,0),MATCH(AO$349,$J$343:$R$343,0)))</f>
        <v>0</v>
      </c>
      <c r="AP355" s="678" cm="1">
        <f t="array" ref="AP355">INDEX($H355:$K355,0,MATCH(AP$350,$H$350:$K$350,0))*INDEX($J$344:$R$347,MATCH(AP$350,$I$344:$I$347,0),MATCH(AP$349,$J$343:$R$343,0))+IF(SUM($H355:$I355)&gt;0,INDEX($U$344:$AC$347,MATCH(AP$350,$I$344:$I$347,0),MATCH(AP$349,$J$343:$R$343,0)))</f>
        <v>0</v>
      </c>
      <c r="AQ355" s="678" cm="1">
        <f t="array" ref="AQ355">INDEX($H355:$K355,0,MATCH(AQ$350,$H$350:$K$350,0))*INDEX($J$344:$R$347,MATCH(AQ$350,$I$344:$I$347,0),MATCH(AQ$349,$J$343:$R$343,0))+IF(SUM($H355:$I355)&gt;0,INDEX($U$344:$AC$347,MATCH(AQ$350,$I$344:$I$347,0),MATCH(AQ$349,$J$343:$R$343,0)))</f>
        <v>0</v>
      </c>
      <c r="AR355" s="678" cm="1">
        <f t="array" ref="AR355">INDEX($H355:$K355,0,MATCH(AR$350,$H$350:$K$350,0))*INDEX($J$344:$R$347,MATCH(AR$350,$I$344:$I$347,0),MATCH(AR$349,$J$343:$R$343,0))+IF(SUM($H355:$I355)&gt;0,INDEX($U$344:$AC$347,MATCH(AR$350,$I$344:$I$347,0),MATCH(AR$349,$J$343:$R$343,0)))</f>
        <v>0</v>
      </c>
      <c r="AS355" s="678" cm="1">
        <f t="array" ref="AS355">INDEX($H355:$K355,0,MATCH(AS$350,$H$350:$K$350,0))*INDEX($J$344:$R$347,MATCH(AS$350,$I$344:$I$347,0),MATCH(AS$349,$J$343:$R$343,0))+IF(SUM($H355:$I355)&gt;0,INDEX($U$344:$AC$347,MATCH(AS$350,$I$344:$I$347,0),MATCH(AS$349,$J$343:$R$343,0)))</f>
        <v>0</v>
      </c>
      <c r="AT355" s="678" cm="1">
        <f t="array" ref="AT355">INDEX($H355:$K355,0,MATCH(AT$350,$H$350:$K$350,0))*INDEX($J$344:$R$347,MATCH(AT$350,$I$344:$I$347,0),MATCH(AT$349,$J$343:$R$343,0))+IF(SUM($H355:$I355)&gt;0,INDEX($U$344:$AC$347,MATCH(AT$350,$I$344:$I$347,0),MATCH(AT$349,$J$343:$R$343,0)))</f>
        <v>0</v>
      </c>
      <c r="AU355" s="678" cm="1">
        <f t="array" ref="AU355">INDEX($H355:$K355,0,MATCH(AU$350,$H$350:$K$350,0))*INDEX($J$344:$R$347,MATCH(AU$350,$I$344:$I$347,0),MATCH(AU$349,$J$343:$R$343,0))+IF(SUM($H355:$I355)&gt;0,INDEX($U$344:$AC$347,MATCH(AU$350,$I$344:$I$347,0),MATCH(AU$349,$J$343:$R$343,0)))</f>
        <v>0</v>
      </c>
      <c r="AV355" s="186"/>
      <c r="AW355" s="186"/>
      <c r="AX355" s="16"/>
      <c r="AY355" s="8"/>
      <c r="AZ355" s="8"/>
      <c r="BA355" s="8"/>
    </row>
    <row r="356" spans="1:53" ht="14.5" outlineLevel="1" x14ac:dyDescent="0.35">
      <c r="A356" s="6"/>
      <c r="B356" s="7"/>
      <c r="C356" s="17"/>
      <c r="D356" s="17"/>
      <c r="E356" s="17"/>
      <c r="F356" s="26"/>
      <c r="G356" s="26" t="str">
        <f t="shared" si="173"/>
        <v>GGGAg2OFa2</v>
      </c>
      <c r="H356" s="222">
        <f t="shared" si="174"/>
        <v>0</v>
      </c>
      <c r="I356" s="222">
        <f t="shared" si="174"/>
        <v>0</v>
      </c>
      <c r="J356" s="222">
        <f t="shared" si="174"/>
        <v>0</v>
      </c>
      <c r="K356" s="222">
        <f t="shared" si="175"/>
        <v>0</v>
      </c>
      <c r="L356" s="678" cm="1">
        <f t="array" ref="L356">INDEX($H356:$K356,0,MATCH(L$350,$H$350:$K$350,0))*INDEX($J$344:$R$347,MATCH(L$350,$I$344:$I$347,0),MATCH(L$349,$J$343:$R$343,0))+IF(SUM($H356:$I356)&gt;0,INDEX($U$344:$AC$347,MATCH(L$350,$I$344:$I$347,0),MATCH(L$349,$J$343:$R$343,0)))</f>
        <v>0</v>
      </c>
      <c r="M356" s="678" cm="1">
        <f t="array" ref="M356">INDEX($H356:$K356,0,MATCH(M$350,$H$350:$K$350,0))*INDEX($J$344:$R$347,MATCH(M$350,$I$344:$I$347,0),MATCH(M$349,$J$343:$R$343,0))+IF(SUM($H356:$I356)&gt;0,INDEX($U$344:$AC$347,MATCH(M$350,$I$344:$I$347,0),MATCH(M$349,$J$343:$R$343,0)))</f>
        <v>0</v>
      </c>
      <c r="N356" s="678" cm="1">
        <f t="array" ref="N356">INDEX($H356:$K356,0,MATCH(N$350,$H$350:$K$350,0))*INDEX($J$344:$R$347,MATCH(N$350,$I$344:$I$347,0),MATCH(N$349,$J$343:$R$343,0))+IF(SUM($H356:$I356)&gt;0,INDEX($U$344:$AC$347,MATCH(N$350,$I$344:$I$347,0),MATCH(N$349,$J$343:$R$343,0)))</f>
        <v>0</v>
      </c>
      <c r="O356" s="678" cm="1">
        <f t="array" ref="O356">INDEX($H356:$K356,0,MATCH(O$350,$H$350:$K$350,0))*INDEX($J$344:$R$347,MATCH(O$350,$I$344:$I$347,0),MATCH(O$349,$J$343:$R$343,0))+IF(SUM($H356:$I356)&gt;0,INDEX($U$344:$AC$347,MATCH(O$350,$I$344:$I$347,0),MATCH(O$349,$J$343:$R$343,0)))</f>
        <v>0</v>
      </c>
      <c r="P356" s="678" cm="1">
        <f t="array" ref="P356">INDEX($H356:$K356,0,MATCH(P$350,$H$350:$K$350,0))*INDEX($J$344:$R$347,MATCH(P$350,$I$344:$I$347,0),MATCH(P$349,$J$343:$R$343,0))+IF(SUM($H356:$I356)&gt;0,INDEX($U$344:$AC$347,MATCH(P$350,$I$344:$I$347,0),MATCH(P$349,$J$343:$R$343,0)))</f>
        <v>0</v>
      </c>
      <c r="Q356" s="678" cm="1">
        <f t="array" ref="Q356">INDEX($H356:$K356,0,MATCH(Q$350,$H$350:$K$350,0))*INDEX($J$344:$R$347,MATCH(Q$350,$I$344:$I$347,0),MATCH(Q$349,$J$343:$R$343,0))+IF(SUM($H356:$I356)&gt;0,INDEX($U$344:$AC$347,MATCH(Q$350,$I$344:$I$347,0),MATCH(Q$349,$J$343:$R$343,0)))</f>
        <v>0</v>
      </c>
      <c r="R356" s="678" cm="1">
        <f t="array" ref="R356">INDEX($H356:$K356,0,MATCH(R$350,$H$350:$K$350,0))*INDEX($J$344:$R$347,MATCH(R$350,$I$344:$I$347,0),MATCH(R$349,$J$343:$R$343,0))+IF(SUM($H356:$I356)&gt;0,INDEX($U$344:$AC$347,MATCH(R$350,$I$344:$I$347,0),MATCH(R$349,$J$343:$R$343,0)))</f>
        <v>0</v>
      </c>
      <c r="S356" s="678" cm="1">
        <f t="array" ref="S356">INDEX($H356:$K356,0,MATCH(S$350,$H$350:$K$350,0))*INDEX($J$344:$R$347,MATCH(S$350,$I$344:$I$347,0),MATCH(S$349,$J$343:$R$343,0))+IF(SUM($H356:$I356)&gt;0,INDEX($U$344:$AC$347,MATCH(S$350,$I$344:$I$347,0),MATCH(S$349,$J$343:$R$343,0)))</f>
        <v>0</v>
      </c>
      <c r="T356" s="678" cm="1">
        <f t="array" ref="T356">INDEX($H356:$K356,0,MATCH(T$350,$H$350:$K$350,0))*INDEX($J$344:$R$347,MATCH(T$350,$I$344:$I$347,0),MATCH(T$349,$J$343:$R$343,0))+IF(SUM($H356:$I356)&gt;0,INDEX($U$344:$AC$347,MATCH(T$350,$I$344:$I$347,0),MATCH(T$349,$J$343:$R$343,0)))</f>
        <v>0</v>
      </c>
      <c r="U356" s="678" cm="1">
        <f t="array" ref="U356">INDEX($H356:$K356,0,MATCH(U$350,$H$350:$K$350,0))*INDEX($J$344:$R$347,MATCH(U$350,$I$344:$I$347,0),MATCH(U$349,$J$343:$R$343,0))+IF(SUM($H356:$I356)&gt;0,INDEX($U$344:$AC$347,MATCH(U$350,$I$344:$I$347,0),MATCH(U$349,$J$343:$R$343,0)))</f>
        <v>0</v>
      </c>
      <c r="V356" s="678" cm="1">
        <f t="array" ref="V356">INDEX($H356:$K356,0,MATCH(V$350,$H$350:$K$350,0))*INDEX($J$344:$R$347,MATCH(V$350,$I$344:$I$347,0),MATCH(V$349,$J$343:$R$343,0))+IF(SUM($H356:$I356)&gt;0,INDEX($U$344:$AC$347,MATCH(V$350,$I$344:$I$347,0),MATCH(V$349,$J$343:$R$343,0)))</f>
        <v>0</v>
      </c>
      <c r="W356" s="678" cm="1">
        <f t="array" ref="W356">INDEX($H356:$K356,0,MATCH(W$350,$H$350:$K$350,0))*INDEX($J$344:$R$347,MATCH(W$350,$I$344:$I$347,0),MATCH(W$349,$J$343:$R$343,0))+IF(SUM($H356:$I356)&gt;0,INDEX($U$344:$AC$347,MATCH(W$350,$I$344:$I$347,0),MATCH(W$349,$J$343:$R$343,0)))</f>
        <v>0</v>
      </c>
      <c r="X356" s="678" cm="1">
        <f t="array" ref="X356">INDEX($H356:$K356,0,MATCH(X$350,$H$350:$K$350,0))*INDEX($J$344:$R$347,MATCH(X$350,$I$344:$I$347,0),MATCH(X$349,$J$343:$R$343,0))+IF(SUM($H356:$I356)&gt;0,INDEX($U$344:$AC$347,MATCH(X$350,$I$344:$I$347,0),MATCH(X$349,$J$343:$R$343,0)))</f>
        <v>0</v>
      </c>
      <c r="Y356" s="678" cm="1">
        <f t="array" ref="Y356">INDEX($H356:$K356,0,MATCH(Y$350,$H$350:$K$350,0))*INDEX($J$344:$R$347,MATCH(Y$350,$I$344:$I$347,0),MATCH(Y$349,$J$343:$R$343,0))+IF(SUM($H356:$I356)&gt;0,INDEX($U$344:$AC$347,MATCH(Y$350,$I$344:$I$347,0),MATCH(Y$349,$J$343:$R$343,0)))</f>
        <v>0</v>
      </c>
      <c r="Z356" s="678" cm="1">
        <f t="array" ref="Z356">INDEX($H356:$K356,0,MATCH(Z$350,$H$350:$K$350,0))*INDEX($J$344:$R$347,MATCH(Z$350,$I$344:$I$347,0),MATCH(Z$349,$J$343:$R$343,0))+IF(SUM($H356:$I356)&gt;0,INDEX($U$344:$AC$347,MATCH(Z$350,$I$344:$I$347,0),MATCH(Z$349,$J$343:$R$343,0)))</f>
        <v>0</v>
      </c>
      <c r="AA356" s="678" cm="1">
        <f t="array" ref="AA356">INDEX($H356:$K356,0,MATCH(AA$350,$H$350:$K$350,0))*INDEX($J$344:$R$347,MATCH(AA$350,$I$344:$I$347,0),MATCH(AA$349,$J$343:$R$343,0))+IF(SUM($H356:$I356)&gt;0,INDEX($U$344:$AC$347,MATCH(AA$350,$I$344:$I$347,0),MATCH(AA$349,$J$343:$R$343,0)))</f>
        <v>0</v>
      </c>
      <c r="AB356" s="678" cm="1">
        <f t="array" ref="AB356">INDEX($H356:$K356,0,MATCH(AB$350,$H$350:$K$350,0))*INDEX($J$344:$R$347,MATCH(AB$350,$I$344:$I$347,0),MATCH(AB$349,$J$343:$R$343,0))+IF(SUM($H356:$I356)&gt;0,INDEX($U$344:$AC$347,MATCH(AB$350,$I$344:$I$347,0),MATCH(AB$349,$J$343:$R$343,0)))</f>
        <v>0</v>
      </c>
      <c r="AC356" s="678" cm="1">
        <f t="array" ref="AC356">INDEX($H356:$K356,0,MATCH(AC$350,$H$350:$K$350,0))*INDEX($J$344:$R$347,MATCH(AC$350,$I$344:$I$347,0),MATCH(AC$349,$J$343:$R$343,0))+IF(SUM($H356:$I356)&gt;0,INDEX($U$344:$AC$347,MATCH(AC$350,$I$344:$I$347,0),MATCH(AC$349,$J$343:$R$343,0)))</f>
        <v>0</v>
      </c>
      <c r="AD356" s="678" cm="1">
        <f t="array" ref="AD356">INDEX($H356:$K356,0,MATCH(AD$350,$H$350:$K$350,0))*INDEX($J$344:$R$347,MATCH(AD$350,$I$344:$I$347,0),MATCH(AD$349,$J$343:$R$343,0))+IF(SUM($H356:$I356)&gt;0,INDEX($U$344:$AC$347,MATCH(AD$350,$I$344:$I$347,0),MATCH(AD$349,$J$343:$R$343,0)))</f>
        <v>0</v>
      </c>
      <c r="AE356" s="678" cm="1">
        <f t="array" ref="AE356">INDEX($H356:$K356,0,MATCH(AE$350,$H$350:$K$350,0))*INDEX($J$344:$R$347,MATCH(AE$350,$I$344:$I$347,0),MATCH(AE$349,$J$343:$R$343,0))+IF(SUM($H356:$I356)&gt;0,INDEX($U$344:$AC$347,MATCH(AE$350,$I$344:$I$347,0),MATCH(AE$349,$J$343:$R$343,0)))</f>
        <v>0</v>
      </c>
      <c r="AF356" s="678" cm="1">
        <f t="array" ref="AF356">INDEX($H356:$K356,0,MATCH(AF$350,$H$350:$K$350,0))*INDEX($J$344:$R$347,MATCH(AF$350,$I$344:$I$347,0),MATCH(AF$349,$J$343:$R$343,0))+IF(SUM($H356:$I356)&gt;0,INDEX($U$344:$AC$347,MATCH(AF$350,$I$344:$I$347,0),MATCH(AF$349,$J$343:$R$343,0)))</f>
        <v>0</v>
      </c>
      <c r="AG356" s="678" cm="1">
        <f t="array" ref="AG356">INDEX($H356:$K356,0,MATCH(AG$350,$H$350:$K$350,0))*INDEX($J$344:$R$347,MATCH(AG$350,$I$344:$I$347,0),MATCH(AG$349,$J$343:$R$343,0))+IF(SUM($H356:$I356)&gt;0,INDEX($U$344:$AC$347,MATCH(AG$350,$I$344:$I$347,0),MATCH(AG$349,$J$343:$R$343,0)))</f>
        <v>0</v>
      </c>
      <c r="AH356" s="678" cm="1">
        <f t="array" ref="AH356">INDEX($H356:$K356,0,MATCH(AH$350,$H$350:$K$350,0))*INDEX($J$344:$R$347,MATCH(AH$350,$I$344:$I$347,0),MATCH(AH$349,$J$343:$R$343,0))+IF(SUM($H356:$I356)&gt;0,INDEX($U$344:$AC$347,MATCH(AH$350,$I$344:$I$347,0),MATCH(AH$349,$J$343:$R$343,0)))</f>
        <v>0</v>
      </c>
      <c r="AI356" s="678" cm="1">
        <f t="array" ref="AI356">INDEX($H356:$K356,0,MATCH(AI$350,$H$350:$K$350,0))*INDEX($J$344:$R$347,MATCH(AI$350,$I$344:$I$347,0),MATCH(AI$349,$J$343:$R$343,0))+IF(SUM($H356:$I356)&gt;0,INDEX($U$344:$AC$347,MATCH(AI$350,$I$344:$I$347,0),MATCH(AI$349,$J$343:$R$343,0)))</f>
        <v>0</v>
      </c>
      <c r="AJ356" s="678" cm="1">
        <f t="array" ref="AJ356">INDEX($H356:$K356,0,MATCH(AJ$350,$H$350:$K$350,0))*INDEX($J$344:$R$347,MATCH(AJ$350,$I$344:$I$347,0),MATCH(AJ$349,$J$343:$R$343,0))+IF(SUM($H356:$I356)&gt;0,INDEX($U$344:$AC$347,MATCH(AJ$350,$I$344:$I$347,0),MATCH(AJ$349,$J$343:$R$343,0)))</f>
        <v>0</v>
      </c>
      <c r="AK356" s="678" cm="1">
        <f t="array" ref="AK356">INDEX($H356:$K356,0,MATCH(AK$350,$H$350:$K$350,0))*INDEX($J$344:$R$347,MATCH(AK$350,$I$344:$I$347,0),MATCH(AK$349,$J$343:$R$343,0))+IF(SUM($H356:$I356)&gt;0,INDEX($U$344:$AC$347,MATCH(AK$350,$I$344:$I$347,0),MATCH(AK$349,$J$343:$R$343,0)))</f>
        <v>0</v>
      </c>
      <c r="AL356" s="678" cm="1">
        <f t="array" ref="AL356">INDEX($H356:$K356,0,MATCH(AL$350,$H$350:$K$350,0))*INDEX($J$344:$R$347,MATCH(AL$350,$I$344:$I$347,0),MATCH(AL$349,$J$343:$R$343,0))+IF(SUM($H356:$I356)&gt;0,INDEX($U$344:$AC$347,MATCH(AL$350,$I$344:$I$347,0),MATCH(AL$349,$J$343:$R$343,0)))</f>
        <v>0</v>
      </c>
      <c r="AM356" s="678" cm="1">
        <f t="array" ref="AM356">INDEX($H356:$K356,0,MATCH(AM$350,$H$350:$K$350,0))*INDEX($J$344:$R$347,MATCH(AM$350,$I$344:$I$347,0),MATCH(AM$349,$J$343:$R$343,0))+IF(SUM($H356:$I356)&gt;0,INDEX($U$344:$AC$347,MATCH(AM$350,$I$344:$I$347,0),MATCH(AM$349,$J$343:$R$343,0)))</f>
        <v>0</v>
      </c>
      <c r="AN356" s="678" cm="1">
        <f t="array" ref="AN356">INDEX($H356:$K356,0,MATCH(AN$350,$H$350:$K$350,0))*INDEX($J$344:$R$347,MATCH(AN$350,$I$344:$I$347,0),MATCH(AN$349,$J$343:$R$343,0))+IF(SUM($H356:$I356)&gt;0,INDEX($U$344:$AC$347,MATCH(AN$350,$I$344:$I$347,0),MATCH(AN$349,$J$343:$R$343,0)))</f>
        <v>0</v>
      </c>
      <c r="AO356" s="678" cm="1">
        <f t="array" ref="AO356">INDEX($H356:$K356,0,MATCH(AO$350,$H$350:$K$350,0))*INDEX($J$344:$R$347,MATCH(AO$350,$I$344:$I$347,0),MATCH(AO$349,$J$343:$R$343,0))+IF(SUM($H356:$I356)&gt;0,INDEX($U$344:$AC$347,MATCH(AO$350,$I$344:$I$347,0),MATCH(AO$349,$J$343:$R$343,0)))</f>
        <v>0</v>
      </c>
      <c r="AP356" s="678" cm="1">
        <f t="array" ref="AP356">INDEX($H356:$K356,0,MATCH(AP$350,$H$350:$K$350,0))*INDEX($J$344:$R$347,MATCH(AP$350,$I$344:$I$347,0),MATCH(AP$349,$J$343:$R$343,0))+IF(SUM($H356:$I356)&gt;0,INDEX($U$344:$AC$347,MATCH(AP$350,$I$344:$I$347,0),MATCH(AP$349,$J$343:$R$343,0)))</f>
        <v>0</v>
      </c>
      <c r="AQ356" s="678" cm="1">
        <f t="array" ref="AQ356">INDEX($H356:$K356,0,MATCH(AQ$350,$H$350:$K$350,0))*INDEX($J$344:$R$347,MATCH(AQ$350,$I$344:$I$347,0),MATCH(AQ$349,$J$343:$R$343,0))+IF(SUM($H356:$I356)&gt;0,INDEX($U$344:$AC$347,MATCH(AQ$350,$I$344:$I$347,0),MATCH(AQ$349,$J$343:$R$343,0)))</f>
        <v>0</v>
      </c>
      <c r="AR356" s="678" cm="1">
        <f t="array" ref="AR356">INDEX($H356:$K356,0,MATCH(AR$350,$H$350:$K$350,0))*INDEX($J$344:$R$347,MATCH(AR$350,$I$344:$I$347,0),MATCH(AR$349,$J$343:$R$343,0))+IF(SUM($H356:$I356)&gt;0,INDEX($U$344:$AC$347,MATCH(AR$350,$I$344:$I$347,0),MATCH(AR$349,$J$343:$R$343,0)))</f>
        <v>0</v>
      </c>
      <c r="AS356" s="678" cm="1">
        <f t="array" ref="AS356">INDEX($H356:$K356,0,MATCH(AS$350,$H$350:$K$350,0))*INDEX($J$344:$R$347,MATCH(AS$350,$I$344:$I$347,0),MATCH(AS$349,$J$343:$R$343,0))+IF(SUM($H356:$I356)&gt;0,INDEX($U$344:$AC$347,MATCH(AS$350,$I$344:$I$347,0),MATCH(AS$349,$J$343:$R$343,0)))</f>
        <v>0</v>
      </c>
      <c r="AT356" s="678" cm="1">
        <f t="array" ref="AT356">INDEX($H356:$K356,0,MATCH(AT$350,$H$350:$K$350,0))*INDEX($J$344:$R$347,MATCH(AT$350,$I$344:$I$347,0),MATCH(AT$349,$J$343:$R$343,0))+IF(SUM($H356:$I356)&gt;0,INDEX($U$344:$AC$347,MATCH(AT$350,$I$344:$I$347,0),MATCH(AT$349,$J$343:$R$343,0)))</f>
        <v>0</v>
      </c>
      <c r="AU356" s="678" cm="1">
        <f t="array" ref="AU356">INDEX($H356:$K356,0,MATCH(AU$350,$H$350:$K$350,0))*INDEX($J$344:$R$347,MATCH(AU$350,$I$344:$I$347,0),MATCH(AU$349,$J$343:$R$343,0))+IF(SUM($H356:$I356)&gt;0,INDEX($U$344:$AC$347,MATCH(AU$350,$I$344:$I$347,0),MATCH(AU$349,$J$343:$R$343,0)))</f>
        <v>0</v>
      </c>
      <c r="AV356" s="186"/>
      <c r="AW356" s="186"/>
      <c r="AX356" s="16"/>
      <c r="AY356" s="8"/>
      <c r="AZ356" s="8"/>
      <c r="BA356" s="8"/>
    </row>
    <row r="357" spans="1:53" ht="14.5" outlineLevel="1" x14ac:dyDescent="0.35">
      <c r="A357" s="6"/>
      <c r="B357" s="7"/>
      <c r="C357" s="17"/>
      <c r="D357" s="17"/>
      <c r="E357" s="17"/>
      <c r="F357" s="26"/>
      <c r="G357" s="26" t="str">
        <f t="shared" si="173"/>
        <v>GGGAg2LFa2</v>
      </c>
      <c r="H357" s="222">
        <f t="shared" si="174"/>
        <v>0</v>
      </c>
      <c r="I357" s="222">
        <f t="shared" si="174"/>
        <v>0</v>
      </c>
      <c r="J357" s="222">
        <f t="shared" si="174"/>
        <v>0</v>
      </c>
      <c r="K357" s="222">
        <f t="shared" si="175"/>
        <v>0</v>
      </c>
      <c r="L357" s="678" cm="1">
        <f t="array" ref="L357">INDEX($H357:$K357,0,MATCH(L$350,$H$350:$K$350,0))*INDEX($J$344:$R$347,MATCH(L$350,$I$344:$I$347,0),MATCH(L$349,$J$343:$R$343,0))+IF(SUM($H357:$I357)&gt;0,INDEX($U$344:$AC$347,MATCH(L$350,$I$344:$I$347,0),MATCH(L$349,$J$343:$R$343,0)))</f>
        <v>0</v>
      </c>
      <c r="M357" s="678" cm="1">
        <f t="array" ref="M357">INDEX($H357:$K357,0,MATCH(M$350,$H$350:$K$350,0))*INDEX($J$344:$R$347,MATCH(M$350,$I$344:$I$347,0),MATCH(M$349,$J$343:$R$343,0))+IF(SUM($H357:$I357)&gt;0,INDEX($U$344:$AC$347,MATCH(M$350,$I$344:$I$347,0),MATCH(M$349,$J$343:$R$343,0)))</f>
        <v>0</v>
      </c>
      <c r="N357" s="678" cm="1">
        <f t="array" ref="N357">INDEX($H357:$K357,0,MATCH(N$350,$H$350:$K$350,0))*INDEX($J$344:$R$347,MATCH(N$350,$I$344:$I$347,0),MATCH(N$349,$J$343:$R$343,0))+IF(SUM($H357:$I357)&gt;0,INDEX($U$344:$AC$347,MATCH(N$350,$I$344:$I$347,0),MATCH(N$349,$J$343:$R$343,0)))</f>
        <v>0</v>
      </c>
      <c r="O357" s="678" cm="1">
        <f t="array" ref="O357">INDEX($H357:$K357,0,MATCH(O$350,$H$350:$K$350,0))*INDEX($J$344:$R$347,MATCH(O$350,$I$344:$I$347,0),MATCH(O$349,$J$343:$R$343,0))+IF(SUM($H357:$I357)&gt;0,INDEX($U$344:$AC$347,MATCH(O$350,$I$344:$I$347,0),MATCH(O$349,$J$343:$R$343,0)))</f>
        <v>0</v>
      </c>
      <c r="P357" s="678" cm="1">
        <f t="array" ref="P357">INDEX($H357:$K357,0,MATCH(P$350,$H$350:$K$350,0))*INDEX($J$344:$R$347,MATCH(P$350,$I$344:$I$347,0),MATCH(P$349,$J$343:$R$343,0))+IF(SUM($H357:$I357)&gt;0,INDEX($U$344:$AC$347,MATCH(P$350,$I$344:$I$347,0),MATCH(P$349,$J$343:$R$343,0)))</f>
        <v>0</v>
      </c>
      <c r="Q357" s="678" cm="1">
        <f t="array" ref="Q357">INDEX($H357:$K357,0,MATCH(Q$350,$H$350:$K$350,0))*INDEX($J$344:$R$347,MATCH(Q$350,$I$344:$I$347,0),MATCH(Q$349,$J$343:$R$343,0))+IF(SUM($H357:$I357)&gt;0,INDEX($U$344:$AC$347,MATCH(Q$350,$I$344:$I$347,0),MATCH(Q$349,$J$343:$R$343,0)))</f>
        <v>0</v>
      </c>
      <c r="R357" s="678" cm="1">
        <f t="array" ref="R357">INDEX($H357:$K357,0,MATCH(R$350,$H$350:$K$350,0))*INDEX($J$344:$R$347,MATCH(R$350,$I$344:$I$347,0),MATCH(R$349,$J$343:$R$343,0))+IF(SUM($H357:$I357)&gt;0,INDEX($U$344:$AC$347,MATCH(R$350,$I$344:$I$347,0),MATCH(R$349,$J$343:$R$343,0)))</f>
        <v>0</v>
      </c>
      <c r="S357" s="678" cm="1">
        <f t="array" ref="S357">INDEX($H357:$K357,0,MATCH(S$350,$H$350:$K$350,0))*INDEX($J$344:$R$347,MATCH(S$350,$I$344:$I$347,0),MATCH(S$349,$J$343:$R$343,0))+IF(SUM($H357:$I357)&gt;0,INDEX($U$344:$AC$347,MATCH(S$350,$I$344:$I$347,0),MATCH(S$349,$J$343:$R$343,0)))</f>
        <v>0</v>
      </c>
      <c r="T357" s="678" cm="1">
        <f t="array" ref="T357">INDEX($H357:$K357,0,MATCH(T$350,$H$350:$K$350,0))*INDEX($J$344:$R$347,MATCH(T$350,$I$344:$I$347,0),MATCH(T$349,$J$343:$R$343,0))+IF(SUM($H357:$I357)&gt;0,INDEX($U$344:$AC$347,MATCH(T$350,$I$344:$I$347,0),MATCH(T$349,$J$343:$R$343,0)))</f>
        <v>0</v>
      </c>
      <c r="U357" s="678" cm="1">
        <f t="array" ref="U357">INDEX($H357:$K357,0,MATCH(U$350,$H$350:$K$350,0))*INDEX($J$344:$R$347,MATCH(U$350,$I$344:$I$347,0),MATCH(U$349,$J$343:$R$343,0))+IF(SUM($H357:$I357)&gt;0,INDEX($U$344:$AC$347,MATCH(U$350,$I$344:$I$347,0),MATCH(U$349,$J$343:$R$343,0)))</f>
        <v>0</v>
      </c>
      <c r="V357" s="678" cm="1">
        <f t="array" ref="V357">INDEX($H357:$K357,0,MATCH(V$350,$H$350:$K$350,0))*INDEX($J$344:$R$347,MATCH(V$350,$I$344:$I$347,0),MATCH(V$349,$J$343:$R$343,0))+IF(SUM($H357:$I357)&gt;0,INDEX($U$344:$AC$347,MATCH(V$350,$I$344:$I$347,0),MATCH(V$349,$J$343:$R$343,0)))</f>
        <v>0</v>
      </c>
      <c r="W357" s="678" cm="1">
        <f t="array" ref="W357">INDEX($H357:$K357,0,MATCH(W$350,$H$350:$K$350,0))*INDEX($J$344:$R$347,MATCH(W$350,$I$344:$I$347,0),MATCH(W$349,$J$343:$R$343,0))+IF(SUM($H357:$I357)&gt;0,INDEX($U$344:$AC$347,MATCH(W$350,$I$344:$I$347,0),MATCH(W$349,$J$343:$R$343,0)))</f>
        <v>0</v>
      </c>
      <c r="X357" s="678" cm="1">
        <f t="array" ref="X357">INDEX($H357:$K357,0,MATCH(X$350,$H$350:$K$350,0))*INDEX($J$344:$R$347,MATCH(X$350,$I$344:$I$347,0),MATCH(X$349,$J$343:$R$343,0))+IF(SUM($H357:$I357)&gt;0,INDEX($U$344:$AC$347,MATCH(X$350,$I$344:$I$347,0),MATCH(X$349,$J$343:$R$343,0)))</f>
        <v>0</v>
      </c>
      <c r="Y357" s="678" cm="1">
        <f t="array" ref="Y357">INDEX($H357:$K357,0,MATCH(Y$350,$H$350:$K$350,0))*INDEX($J$344:$R$347,MATCH(Y$350,$I$344:$I$347,0),MATCH(Y$349,$J$343:$R$343,0))+IF(SUM($H357:$I357)&gt;0,INDEX($U$344:$AC$347,MATCH(Y$350,$I$344:$I$347,0),MATCH(Y$349,$J$343:$R$343,0)))</f>
        <v>0</v>
      </c>
      <c r="Z357" s="678" cm="1">
        <f t="array" ref="Z357">INDEX($H357:$K357,0,MATCH(Z$350,$H$350:$K$350,0))*INDEX($J$344:$R$347,MATCH(Z$350,$I$344:$I$347,0),MATCH(Z$349,$J$343:$R$343,0))+IF(SUM($H357:$I357)&gt;0,INDEX($U$344:$AC$347,MATCH(Z$350,$I$344:$I$347,0),MATCH(Z$349,$J$343:$R$343,0)))</f>
        <v>0</v>
      </c>
      <c r="AA357" s="678" cm="1">
        <f t="array" ref="AA357">INDEX($H357:$K357,0,MATCH(AA$350,$H$350:$K$350,0))*INDEX($J$344:$R$347,MATCH(AA$350,$I$344:$I$347,0),MATCH(AA$349,$J$343:$R$343,0))+IF(SUM($H357:$I357)&gt;0,INDEX($U$344:$AC$347,MATCH(AA$350,$I$344:$I$347,0),MATCH(AA$349,$J$343:$R$343,0)))</f>
        <v>0</v>
      </c>
      <c r="AB357" s="678" cm="1">
        <f t="array" ref="AB357">INDEX($H357:$K357,0,MATCH(AB$350,$H$350:$K$350,0))*INDEX($J$344:$R$347,MATCH(AB$350,$I$344:$I$347,0),MATCH(AB$349,$J$343:$R$343,0))+IF(SUM($H357:$I357)&gt;0,INDEX($U$344:$AC$347,MATCH(AB$350,$I$344:$I$347,0),MATCH(AB$349,$J$343:$R$343,0)))</f>
        <v>0</v>
      </c>
      <c r="AC357" s="678" cm="1">
        <f t="array" ref="AC357">INDEX($H357:$K357,0,MATCH(AC$350,$H$350:$K$350,0))*INDEX($J$344:$R$347,MATCH(AC$350,$I$344:$I$347,0),MATCH(AC$349,$J$343:$R$343,0))+IF(SUM($H357:$I357)&gt;0,INDEX($U$344:$AC$347,MATCH(AC$350,$I$344:$I$347,0),MATCH(AC$349,$J$343:$R$343,0)))</f>
        <v>0</v>
      </c>
      <c r="AD357" s="678" cm="1">
        <f t="array" ref="AD357">INDEX($H357:$K357,0,MATCH(AD$350,$H$350:$K$350,0))*INDEX($J$344:$R$347,MATCH(AD$350,$I$344:$I$347,0),MATCH(AD$349,$J$343:$R$343,0))+IF(SUM($H357:$I357)&gt;0,INDEX($U$344:$AC$347,MATCH(AD$350,$I$344:$I$347,0),MATCH(AD$349,$J$343:$R$343,0)))</f>
        <v>0</v>
      </c>
      <c r="AE357" s="678" cm="1">
        <f t="array" ref="AE357">INDEX($H357:$K357,0,MATCH(AE$350,$H$350:$K$350,0))*INDEX($J$344:$R$347,MATCH(AE$350,$I$344:$I$347,0),MATCH(AE$349,$J$343:$R$343,0))+IF(SUM($H357:$I357)&gt;0,INDEX($U$344:$AC$347,MATCH(AE$350,$I$344:$I$347,0),MATCH(AE$349,$J$343:$R$343,0)))</f>
        <v>0</v>
      </c>
      <c r="AF357" s="678" cm="1">
        <f t="array" ref="AF357">INDEX($H357:$K357,0,MATCH(AF$350,$H$350:$K$350,0))*INDEX($J$344:$R$347,MATCH(AF$350,$I$344:$I$347,0),MATCH(AF$349,$J$343:$R$343,0))+IF(SUM($H357:$I357)&gt;0,INDEX($U$344:$AC$347,MATCH(AF$350,$I$344:$I$347,0),MATCH(AF$349,$J$343:$R$343,0)))</f>
        <v>0</v>
      </c>
      <c r="AG357" s="678" cm="1">
        <f t="array" ref="AG357">INDEX($H357:$K357,0,MATCH(AG$350,$H$350:$K$350,0))*INDEX($J$344:$R$347,MATCH(AG$350,$I$344:$I$347,0),MATCH(AG$349,$J$343:$R$343,0))+IF(SUM($H357:$I357)&gt;0,INDEX($U$344:$AC$347,MATCH(AG$350,$I$344:$I$347,0),MATCH(AG$349,$J$343:$R$343,0)))</f>
        <v>0</v>
      </c>
      <c r="AH357" s="678" cm="1">
        <f t="array" ref="AH357">INDEX($H357:$K357,0,MATCH(AH$350,$H$350:$K$350,0))*INDEX($J$344:$R$347,MATCH(AH$350,$I$344:$I$347,0),MATCH(AH$349,$J$343:$R$343,0))+IF(SUM($H357:$I357)&gt;0,INDEX($U$344:$AC$347,MATCH(AH$350,$I$344:$I$347,0),MATCH(AH$349,$J$343:$R$343,0)))</f>
        <v>0</v>
      </c>
      <c r="AI357" s="678" cm="1">
        <f t="array" ref="AI357">INDEX($H357:$K357,0,MATCH(AI$350,$H$350:$K$350,0))*INDEX($J$344:$R$347,MATCH(AI$350,$I$344:$I$347,0),MATCH(AI$349,$J$343:$R$343,0))+IF(SUM($H357:$I357)&gt;0,INDEX($U$344:$AC$347,MATCH(AI$350,$I$344:$I$347,0),MATCH(AI$349,$J$343:$R$343,0)))</f>
        <v>0</v>
      </c>
      <c r="AJ357" s="678" cm="1">
        <f t="array" ref="AJ357">INDEX($H357:$K357,0,MATCH(AJ$350,$H$350:$K$350,0))*INDEX($J$344:$R$347,MATCH(AJ$350,$I$344:$I$347,0),MATCH(AJ$349,$J$343:$R$343,0))+IF(SUM($H357:$I357)&gt;0,INDEX($U$344:$AC$347,MATCH(AJ$350,$I$344:$I$347,0),MATCH(AJ$349,$J$343:$R$343,0)))</f>
        <v>0</v>
      </c>
      <c r="AK357" s="678" cm="1">
        <f t="array" ref="AK357">INDEX($H357:$K357,0,MATCH(AK$350,$H$350:$K$350,0))*INDEX($J$344:$R$347,MATCH(AK$350,$I$344:$I$347,0),MATCH(AK$349,$J$343:$R$343,0))+IF(SUM($H357:$I357)&gt;0,INDEX($U$344:$AC$347,MATCH(AK$350,$I$344:$I$347,0),MATCH(AK$349,$J$343:$R$343,0)))</f>
        <v>0</v>
      </c>
      <c r="AL357" s="678" cm="1">
        <f t="array" ref="AL357">INDEX($H357:$K357,0,MATCH(AL$350,$H$350:$K$350,0))*INDEX($J$344:$R$347,MATCH(AL$350,$I$344:$I$347,0),MATCH(AL$349,$J$343:$R$343,0))+IF(SUM($H357:$I357)&gt;0,INDEX($U$344:$AC$347,MATCH(AL$350,$I$344:$I$347,0),MATCH(AL$349,$J$343:$R$343,0)))</f>
        <v>0</v>
      </c>
      <c r="AM357" s="678" cm="1">
        <f t="array" ref="AM357">INDEX($H357:$K357,0,MATCH(AM$350,$H$350:$K$350,0))*INDEX($J$344:$R$347,MATCH(AM$350,$I$344:$I$347,0),MATCH(AM$349,$J$343:$R$343,0))+IF(SUM($H357:$I357)&gt;0,INDEX($U$344:$AC$347,MATCH(AM$350,$I$344:$I$347,0),MATCH(AM$349,$J$343:$R$343,0)))</f>
        <v>0</v>
      </c>
      <c r="AN357" s="678" cm="1">
        <f t="array" ref="AN357">INDEX($H357:$K357,0,MATCH(AN$350,$H$350:$K$350,0))*INDEX($J$344:$R$347,MATCH(AN$350,$I$344:$I$347,0),MATCH(AN$349,$J$343:$R$343,0))+IF(SUM($H357:$I357)&gt;0,INDEX($U$344:$AC$347,MATCH(AN$350,$I$344:$I$347,0),MATCH(AN$349,$J$343:$R$343,0)))</f>
        <v>0</v>
      </c>
      <c r="AO357" s="678" cm="1">
        <f t="array" ref="AO357">INDEX($H357:$K357,0,MATCH(AO$350,$H$350:$K$350,0))*INDEX($J$344:$R$347,MATCH(AO$350,$I$344:$I$347,0),MATCH(AO$349,$J$343:$R$343,0))+IF(SUM($H357:$I357)&gt;0,INDEX($U$344:$AC$347,MATCH(AO$350,$I$344:$I$347,0),MATCH(AO$349,$J$343:$R$343,0)))</f>
        <v>0</v>
      </c>
      <c r="AP357" s="678" cm="1">
        <f t="array" ref="AP357">INDEX($H357:$K357,0,MATCH(AP$350,$H$350:$K$350,0))*INDEX($J$344:$R$347,MATCH(AP$350,$I$344:$I$347,0),MATCH(AP$349,$J$343:$R$343,0))+IF(SUM($H357:$I357)&gt;0,INDEX($U$344:$AC$347,MATCH(AP$350,$I$344:$I$347,0),MATCH(AP$349,$J$343:$R$343,0)))</f>
        <v>0</v>
      </c>
      <c r="AQ357" s="678" cm="1">
        <f t="array" ref="AQ357">INDEX($H357:$K357,0,MATCH(AQ$350,$H$350:$K$350,0))*INDEX($J$344:$R$347,MATCH(AQ$350,$I$344:$I$347,0),MATCH(AQ$349,$J$343:$R$343,0))+IF(SUM($H357:$I357)&gt;0,INDEX($U$344:$AC$347,MATCH(AQ$350,$I$344:$I$347,0),MATCH(AQ$349,$J$343:$R$343,0)))</f>
        <v>0</v>
      </c>
      <c r="AR357" s="678" cm="1">
        <f t="array" ref="AR357">INDEX($H357:$K357,0,MATCH(AR$350,$H$350:$K$350,0))*INDEX($J$344:$R$347,MATCH(AR$350,$I$344:$I$347,0),MATCH(AR$349,$J$343:$R$343,0))+IF(SUM($H357:$I357)&gt;0,INDEX($U$344:$AC$347,MATCH(AR$350,$I$344:$I$347,0),MATCH(AR$349,$J$343:$R$343,0)))</f>
        <v>0</v>
      </c>
      <c r="AS357" s="678" cm="1">
        <f t="array" ref="AS357">INDEX($H357:$K357,0,MATCH(AS$350,$H$350:$K$350,0))*INDEX($J$344:$R$347,MATCH(AS$350,$I$344:$I$347,0),MATCH(AS$349,$J$343:$R$343,0))+IF(SUM($H357:$I357)&gt;0,INDEX($U$344:$AC$347,MATCH(AS$350,$I$344:$I$347,0),MATCH(AS$349,$J$343:$R$343,0)))</f>
        <v>0</v>
      </c>
      <c r="AT357" s="678" cm="1">
        <f t="array" ref="AT357">INDEX($H357:$K357,0,MATCH(AT$350,$H$350:$K$350,0))*INDEX($J$344:$R$347,MATCH(AT$350,$I$344:$I$347,0),MATCH(AT$349,$J$343:$R$343,0))+IF(SUM($H357:$I357)&gt;0,INDEX($U$344:$AC$347,MATCH(AT$350,$I$344:$I$347,0),MATCH(AT$349,$J$343:$R$343,0)))</f>
        <v>0</v>
      </c>
      <c r="AU357" s="678" cm="1">
        <f t="array" ref="AU357">INDEX($H357:$K357,0,MATCH(AU$350,$H$350:$K$350,0))*INDEX($J$344:$R$347,MATCH(AU$350,$I$344:$I$347,0),MATCH(AU$349,$J$343:$R$343,0))+IF(SUM($H357:$I357)&gt;0,INDEX($U$344:$AC$347,MATCH(AU$350,$I$344:$I$347,0),MATCH(AU$349,$J$343:$R$343,0)))</f>
        <v>0</v>
      </c>
      <c r="AV357" s="186"/>
      <c r="AW357" s="186"/>
      <c r="AX357" s="16"/>
      <c r="AY357" s="8"/>
      <c r="AZ357" s="8"/>
      <c r="BA357" s="8"/>
    </row>
    <row r="358" spans="1:53" ht="14.5" outlineLevel="1" x14ac:dyDescent="0.35">
      <c r="A358" s="6"/>
      <c r="B358" s="7"/>
      <c r="C358" s="17"/>
      <c r="D358" s="17"/>
      <c r="E358" s="17"/>
      <c r="F358" s="26"/>
      <c r="G358" s="26" t="str">
        <f t="shared" si="173"/>
        <v>GGGC1Na2</v>
      </c>
      <c r="H358" s="222">
        <f t="shared" si="174"/>
        <v>0</v>
      </c>
      <c r="I358" s="222">
        <f t="shared" si="174"/>
        <v>0</v>
      </c>
      <c r="J358" s="222">
        <f t="shared" si="174"/>
        <v>0</v>
      </c>
      <c r="K358" s="222">
        <f t="shared" si="175"/>
        <v>0</v>
      </c>
      <c r="L358" s="678" cm="1">
        <f t="array" ref="L358">INDEX($H358:$K358,0,MATCH(L$350,$H$350:$K$350,0))*INDEX($J$344:$R$347,MATCH(L$350,$I$344:$I$347,0),MATCH(L$349,$J$343:$R$343,0))+IF(SUM($H358:$I358)&gt;0,INDEX($U$344:$AC$347,MATCH(L$350,$I$344:$I$347,0),MATCH(L$349,$J$343:$R$343,0)))</f>
        <v>0</v>
      </c>
      <c r="M358" s="678" cm="1">
        <f t="array" ref="M358">INDEX($H358:$K358,0,MATCH(M$350,$H$350:$K$350,0))*INDEX($J$344:$R$347,MATCH(M$350,$I$344:$I$347,0),MATCH(M$349,$J$343:$R$343,0))+IF(SUM($H358:$I358)&gt;0,INDEX($U$344:$AC$347,MATCH(M$350,$I$344:$I$347,0),MATCH(M$349,$J$343:$R$343,0)))</f>
        <v>0</v>
      </c>
      <c r="N358" s="678" cm="1">
        <f t="array" ref="N358">INDEX($H358:$K358,0,MATCH(N$350,$H$350:$K$350,0))*INDEX($J$344:$R$347,MATCH(N$350,$I$344:$I$347,0),MATCH(N$349,$J$343:$R$343,0))+IF(SUM($H358:$I358)&gt;0,INDEX($U$344:$AC$347,MATCH(N$350,$I$344:$I$347,0),MATCH(N$349,$J$343:$R$343,0)))</f>
        <v>0</v>
      </c>
      <c r="O358" s="678" cm="1">
        <f t="array" ref="O358">INDEX($H358:$K358,0,MATCH(O$350,$H$350:$K$350,0))*INDEX($J$344:$R$347,MATCH(O$350,$I$344:$I$347,0),MATCH(O$349,$J$343:$R$343,0))+IF(SUM($H358:$I358)&gt;0,INDEX($U$344:$AC$347,MATCH(O$350,$I$344:$I$347,0),MATCH(O$349,$J$343:$R$343,0)))</f>
        <v>0</v>
      </c>
      <c r="P358" s="678" cm="1">
        <f t="array" ref="P358">INDEX($H358:$K358,0,MATCH(P$350,$H$350:$K$350,0))*INDEX($J$344:$R$347,MATCH(P$350,$I$344:$I$347,0),MATCH(P$349,$J$343:$R$343,0))+IF(SUM($H358:$I358)&gt;0,INDEX($U$344:$AC$347,MATCH(P$350,$I$344:$I$347,0),MATCH(P$349,$J$343:$R$343,0)))</f>
        <v>0</v>
      </c>
      <c r="Q358" s="678" cm="1">
        <f t="array" ref="Q358">INDEX($H358:$K358,0,MATCH(Q$350,$H$350:$K$350,0))*INDEX($J$344:$R$347,MATCH(Q$350,$I$344:$I$347,0),MATCH(Q$349,$J$343:$R$343,0))+IF(SUM($H358:$I358)&gt;0,INDEX($U$344:$AC$347,MATCH(Q$350,$I$344:$I$347,0),MATCH(Q$349,$J$343:$R$343,0)))</f>
        <v>0</v>
      </c>
      <c r="R358" s="678" cm="1">
        <f t="array" ref="R358">INDEX($H358:$K358,0,MATCH(R$350,$H$350:$K$350,0))*INDEX($J$344:$R$347,MATCH(R$350,$I$344:$I$347,0),MATCH(R$349,$J$343:$R$343,0))+IF(SUM($H358:$I358)&gt;0,INDEX($U$344:$AC$347,MATCH(R$350,$I$344:$I$347,0),MATCH(R$349,$J$343:$R$343,0)))</f>
        <v>0</v>
      </c>
      <c r="S358" s="678" cm="1">
        <f t="array" ref="S358">INDEX($H358:$K358,0,MATCH(S$350,$H$350:$K$350,0))*INDEX($J$344:$R$347,MATCH(S$350,$I$344:$I$347,0),MATCH(S$349,$J$343:$R$343,0))+IF(SUM($H358:$I358)&gt;0,INDEX($U$344:$AC$347,MATCH(S$350,$I$344:$I$347,0),MATCH(S$349,$J$343:$R$343,0)))</f>
        <v>0</v>
      </c>
      <c r="T358" s="678" cm="1">
        <f t="array" ref="T358">INDEX($H358:$K358,0,MATCH(T$350,$H$350:$K$350,0))*INDEX($J$344:$R$347,MATCH(T$350,$I$344:$I$347,0),MATCH(T$349,$J$343:$R$343,0))+IF(SUM($H358:$I358)&gt;0,INDEX($U$344:$AC$347,MATCH(T$350,$I$344:$I$347,0),MATCH(T$349,$J$343:$R$343,0)))</f>
        <v>0</v>
      </c>
      <c r="U358" s="678" cm="1">
        <f t="array" ref="U358">INDEX($H358:$K358,0,MATCH(U$350,$H$350:$K$350,0))*INDEX($J$344:$R$347,MATCH(U$350,$I$344:$I$347,0),MATCH(U$349,$J$343:$R$343,0))+IF(SUM($H358:$I358)&gt;0,INDEX($U$344:$AC$347,MATCH(U$350,$I$344:$I$347,0),MATCH(U$349,$J$343:$R$343,0)))</f>
        <v>0</v>
      </c>
      <c r="V358" s="678" cm="1">
        <f t="array" ref="V358">INDEX($H358:$K358,0,MATCH(V$350,$H$350:$K$350,0))*INDEX($J$344:$R$347,MATCH(V$350,$I$344:$I$347,0),MATCH(V$349,$J$343:$R$343,0))+IF(SUM($H358:$I358)&gt;0,INDEX($U$344:$AC$347,MATCH(V$350,$I$344:$I$347,0),MATCH(V$349,$J$343:$R$343,0)))</f>
        <v>0</v>
      </c>
      <c r="W358" s="678" cm="1">
        <f t="array" ref="W358">INDEX($H358:$K358,0,MATCH(W$350,$H$350:$K$350,0))*INDEX($J$344:$R$347,MATCH(W$350,$I$344:$I$347,0),MATCH(W$349,$J$343:$R$343,0))+IF(SUM($H358:$I358)&gt;0,INDEX($U$344:$AC$347,MATCH(W$350,$I$344:$I$347,0),MATCH(W$349,$J$343:$R$343,0)))</f>
        <v>0</v>
      </c>
      <c r="X358" s="678" cm="1">
        <f t="array" ref="X358">INDEX($H358:$K358,0,MATCH(X$350,$H$350:$K$350,0))*INDEX($J$344:$R$347,MATCH(X$350,$I$344:$I$347,0),MATCH(X$349,$J$343:$R$343,0))+IF(SUM($H358:$I358)&gt;0,INDEX($U$344:$AC$347,MATCH(X$350,$I$344:$I$347,0),MATCH(X$349,$J$343:$R$343,0)))</f>
        <v>0</v>
      </c>
      <c r="Y358" s="678" cm="1">
        <f t="array" ref="Y358">INDEX($H358:$K358,0,MATCH(Y$350,$H$350:$K$350,0))*INDEX($J$344:$R$347,MATCH(Y$350,$I$344:$I$347,0),MATCH(Y$349,$J$343:$R$343,0))+IF(SUM($H358:$I358)&gt;0,INDEX($U$344:$AC$347,MATCH(Y$350,$I$344:$I$347,0),MATCH(Y$349,$J$343:$R$343,0)))</f>
        <v>0</v>
      </c>
      <c r="Z358" s="678" cm="1">
        <f t="array" ref="Z358">INDEX($H358:$K358,0,MATCH(Z$350,$H$350:$K$350,0))*INDEX($J$344:$R$347,MATCH(Z$350,$I$344:$I$347,0),MATCH(Z$349,$J$343:$R$343,0))+IF(SUM($H358:$I358)&gt;0,INDEX($U$344:$AC$347,MATCH(Z$350,$I$344:$I$347,0),MATCH(Z$349,$J$343:$R$343,0)))</f>
        <v>0</v>
      </c>
      <c r="AA358" s="678" cm="1">
        <f t="array" ref="AA358">INDEX($H358:$K358,0,MATCH(AA$350,$H$350:$K$350,0))*INDEX($J$344:$R$347,MATCH(AA$350,$I$344:$I$347,0),MATCH(AA$349,$J$343:$R$343,0))+IF(SUM($H358:$I358)&gt;0,INDEX($U$344:$AC$347,MATCH(AA$350,$I$344:$I$347,0),MATCH(AA$349,$J$343:$R$343,0)))</f>
        <v>0</v>
      </c>
      <c r="AB358" s="678" cm="1">
        <f t="array" ref="AB358">INDEX($H358:$K358,0,MATCH(AB$350,$H$350:$K$350,0))*INDEX($J$344:$R$347,MATCH(AB$350,$I$344:$I$347,0),MATCH(AB$349,$J$343:$R$343,0))+IF(SUM($H358:$I358)&gt;0,INDEX($U$344:$AC$347,MATCH(AB$350,$I$344:$I$347,0),MATCH(AB$349,$J$343:$R$343,0)))</f>
        <v>0</v>
      </c>
      <c r="AC358" s="678" cm="1">
        <f t="array" ref="AC358">INDEX($H358:$K358,0,MATCH(AC$350,$H$350:$K$350,0))*INDEX($J$344:$R$347,MATCH(AC$350,$I$344:$I$347,0),MATCH(AC$349,$J$343:$R$343,0))+IF(SUM($H358:$I358)&gt;0,INDEX($U$344:$AC$347,MATCH(AC$350,$I$344:$I$347,0),MATCH(AC$349,$J$343:$R$343,0)))</f>
        <v>0</v>
      </c>
      <c r="AD358" s="678" cm="1">
        <f t="array" ref="AD358">INDEX($H358:$K358,0,MATCH(AD$350,$H$350:$K$350,0))*INDEX($J$344:$R$347,MATCH(AD$350,$I$344:$I$347,0),MATCH(AD$349,$J$343:$R$343,0))+IF(SUM($H358:$I358)&gt;0,INDEX($U$344:$AC$347,MATCH(AD$350,$I$344:$I$347,0),MATCH(AD$349,$J$343:$R$343,0)))</f>
        <v>0</v>
      </c>
      <c r="AE358" s="678" cm="1">
        <f t="array" ref="AE358">INDEX($H358:$K358,0,MATCH(AE$350,$H$350:$K$350,0))*INDEX($J$344:$R$347,MATCH(AE$350,$I$344:$I$347,0),MATCH(AE$349,$J$343:$R$343,0))+IF(SUM($H358:$I358)&gt;0,INDEX($U$344:$AC$347,MATCH(AE$350,$I$344:$I$347,0),MATCH(AE$349,$J$343:$R$343,0)))</f>
        <v>0</v>
      </c>
      <c r="AF358" s="678" cm="1">
        <f t="array" ref="AF358">INDEX($H358:$K358,0,MATCH(AF$350,$H$350:$K$350,0))*INDEX($J$344:$R$347,MATCH(AF$350,$I$344:$I$347,0),MATCH(AF$349,$J$343:$R$343,0))+IF(SUM($H358:$I358)&gt;0,INDEX($U$344:$AC$347,MATCH(AF$350,$I$344:$I$347,0),MATCH(AF$349,$J$343:$R$343,0)))</f>
        <v>0</v>
      </c>
      <c r="AG358" s="678" cm="1">
        <f t="array" ref="AG358">INDEX($H358:$K358,0,MATCH(AG$350,$H$350:$K$350,0))*INDEX($J$344:$R$347,MATCH(AG$350,$I$344:$I$347,0),MATCH(AG$349,$J$343:$R$343,0))+IF(SUM($H358:$I358)&gt;0,INDEX($U$344:$AC$347,MATCH(AG$350,$I$344:$I$347,0),MATCH(AG$349,$J$343:$R$343,0)))</f>
        <v>0</v>
      </c>
      <c r="AH358" s="678" cm="1">
        <f t="array" ref="AH358">INDEX($H358:$K358,0,MATCH(AH$350,$H$350:$K$350,0))*INDEX($J$344:$R$347,MATCH(AH$350,$I$344:$I$347,0),MATCH(AH$349,$J$343:$R$343,0))+IF(SUM($H358:$I358)&gt;0,INDEX($U$344:$AC$347,MATCH(AH$350,$I$344:$I$347,0),MATCH(AH$349,$J$343:$R$343,0)))</f>
        <v>0</v>
      </c>
      <c r="AI358" s="678" cm="1">
        <f t="array" ref="AI358">INDEX($H358:$K358,0,MATCH(AI$350,$H$350:$K$350,0))*INDEX($J$344:$R$347,MATCH(AI$350,$I$344:$I$347,0),MATCH(AI$349,$J$343:$R$343,0))+IF(SUM($H358:$I358)&gt;0,INDEX($U$344:$AC$347,MATCH(AI$350,$I$344:$I$347,0),MATCH(AI$349,$J$343:$R$343,0)))</f>
        <v>0</v>
      </c>
      <c r="AJ358" s="678" cm="1">
        <f t="array" ref="AJ358">INDEX($H358:$K358,0,MATCH(AJ$350,$H$350:$K$350,0))*INDEX($J$344:$R$347,MATCH(AJ$350,$I$344:$I$347,0),MATCH(AJ$349,$J$343:$R$343,0))+IF(SUM($H358:$I358)&gt;0,INDEX($U$344:$AC$347,MATCH(AJ$350,$I$344:$I$347,0),MATCH(AJ$349,$J$343:$R$343,0)))</f>
        <v>0</v>
      </c>
      <c r="AK358" s="678" cm="1">
        <f t="array" ref="AK358">INDEX($H358:$K358,0,MATCH(AK$350,$H$350:$K$350,0))*INDEX($J$344:$R$347,MATCH(AK$350,$I$344:$I$347,0),MATCH(AK$349,$J$343:$R$343,0))+IF(SUM($H358:$I358)&gt;0,INDEX($U$344:$AC$347,MATCH(AK$350,$I$344:$I$347,0),MATCH(AK$349,$J$343:$R$343,0)))</f>
        <v>0</v>
      </c>
      <c r="AL358" s="678" cm="1">
        <f t="array" ref="AL358">INDEX($H358:$K358,0,MATCH(AL$350,$H$350:$K$350,0))*INDEX($J$344:$R$347,MATCH(AL$350,$I$344:$I$347,0),MATCH(AL$349,$J$343:$R$343,0))+IF(SUM($H358:$I358)&gt;0,INDEX($U$344:$AC$347,MATCH(AL$350,$I$344:$I$347,0),MATCH(AL$349,$J$343:$R$343,0)))</f>
        <v>0</v>
      </c>
      <c r="AM358" s="678" cm="1">
        <f t="array" ref="AM358">INDEX($H358:$K358,0,MATCH(AM$350,$H$350:$K$350,0))*INDEX($J$344:$R$347,MATCH(AM$350,$I$344:$I$347,0),MATCH(AM$349,$J$343:$R$343,0))+IF(SUM($H358:$I358)&gt;0,INDEX($U$344:$AC$347,MATCH(AM$350,$I$344:$I$347,0),MATCH(AM$349,$J$343:$R$343,0)))</f>
        <v>0</v>
      </c>
      <c r="AN358" s="678" cm="1">
        <f t="array" ref="AN358">INDEX($H358:$K358,0,MATCH(AN$350,$H$350:$K$350,0))*INDEX($J$344:$R$347,MATCH(AN$350,$I$344:$I$347,0),MATCH(AN$349,$J$343:$R$343,0))+IF(SUM($H358:$I358)&gt;0,INDEX($U$344:$AC$347,MATCH(AN$350,$I$344:$I$347,0),MATCH(AN$349,$J$343:$R$343,0)))</f>
        <v>0</v>
      </c>
      <c r="AO358" s="678" cm="1">
        <f t="array" ref="AO358">INDEX($H358:$K358,0,MATCH(AO$350,$H$350:$K$350,0))*INDEX($J$344:$R$347,MATCH(AO$350,$I$344:$I$347,0),MATCH(AO$349,$J$343:$R$343,0))+IF(SUM($H358:$I358)&gt;0,INDEX($U$344:$AC$347,MATCH(AO$350,$I$344:$I$347,0),MATCH(AO$349,$J$343:$R$343,0)))</f>
        <v>0</v>
      </c>
      <c r="AP358" s="678" cm="1">
        <f t="array" ref="AP358">INDEX($H358:$K358,0,MATCH(AP$350,$H$350:$K$350,0))*INDEX($J$344:$R$347,MATCH(AP$350,$I$344:$I$347,0),MATCH(AP$349,$J$343:$R$343,0))+IF(SUM($H358:$I358)&gt;0,INDEX($U$344:$AC$347,MATCH(AP$350,$I$344:$I$347,0),MATCH(AP$349,$J$343:$R$343,0)))</f>
        <v>0</v>
      </c>
      <c r="AQ358" s="678" cm="1">
        <f t="array" ref="AQ358">INDEX($H358:$K358,0,MATCH(AQ$350,$H$350:$K$350,0))*INDEX($J$344:$R$347,MATCH(AQ$350,$I$344:$I$347,0),MATCH(AQ$349,$J$343:$R$343,0))+IF(SUM($H358:$I358)&gt;0,INDEX($U$344:$AC$347,MATCH(AQ$350,$I$344:$I$347,0),MATCH(AQ$349,$J$343:$R$343,0)))</f>
        <v>0</v>
      </c>
      <c r="AR358" s="678" cm="1">
        <f t="array" ref="AR358">INDEX($H358:$K358,0,MATCH(AR$350,$H$350:$K$350,0))*INDEX($J$344:$R$347,MATCH(AR$350,$I$344:$I$347,0),MATCH(AR$349,$J$343:$R$343,0))+IF(SUM($H358:$I358)&gt;0,INDEX($U$344:$AC$347,MATCH(AR$350,$I$344:$I$347,0),MATCH(AR$349,$J$343:$R$343,0)))</f>
        <v>0</v>
      </c>
      <c r="AS358" s="678" cm="1">
        <f t="array" ref="AS358">INDEX($H358:$K358,0,MATCH(AS$350,$H$350:$K$350,0))*INDEX($J$344:$R$347,MATCH(AS$350,$I$344:$I$347,0),MATCH(AS$349,$J$343:$R$343,0))+IF(SUM($H358:$I358)&gt;0,INDEX($U$344:$AC$347,MATCH(AS$350,$I$344:$I$347,0),MATCH(AS$349,$J$343:$R$343,0)))</f>
        <v>0</v>
      </c>
      <c r="AT358" s="678" cm="1">
        <f t="array" ref="AT358">INDEX($H358:$K358,0,MATCH(AT$350,$H$350:$K$350,0))*INDEX($J$344:$R$347,MATCH(AT$350,$I$344:$I$347,0),MATCH(AT$349,$J$343:$R$343,0))+IF(SUM($H358:$I358)&gt;0,INDEX($U$344:$AC$347,MATCH(AT$350,$I$344:$I$347,0),MATCH(AT$349,$J$343:$R$343,0)))</f>
        <v>0</v>
      </c>
      <c r="AU358" s="678" cm="1">
        <f t="array" ref="AU358">INDEX($H358:$K358,0,MATCH(AU$350,$H$350:$K$350,0))*INDEX($J$344:$R$347,MATCH(AU$350,$I$344:$I$347,0),MATCH(AU$349,$J$343:$R$343,0))+IF(SUM($H358:$I358)&gt;0,INDEX($U$344:$AC$347,MATCH(AU$350,$I$344:$I$347,0),MATCH(AU$349,$J$343:$R$343,0)))</f>
        <v>0</v>
      </c>
      <c r="AV358" s="186"/>
      <c r="AW358" s="186"/>
      <c r="AX358" s="16"/>
      <c r="AY358" s="8"/>
      <c r="AZ358" s="8"/>
      <c r="BA358" s="8"/>
    </row>
    <row r="359" spans="1:53" ht="14.5" outlineLevel="1" x14ac:dyDescent="0.35">
      <c r="A359" s="6"/>
      <c r="B359" s="7"/>
      <c r="C359" s="17"/>
      <c r="D359" s="17"/>
      <c r="E359" s="17"/>
      <c r="F359" s="26"/>
      <c r="G359" s="26" t="str">
        <f t="shared" si="173"/>
        <v>GGGC1Ea2</v>
      </c>
      <c r="H359" s="222">
        <f t="shared" si="174"/>
        <v>0</v>
      </c>
      <c r="I359" s="222">
        <f t="shared" si="174"/>
        <v>0</v>
      </c>
      <c r="J359" s="222">
        <f t="shared" si="174"/>
        <v>0</v>
      </c>
      <c r="K359" s="222">
        <f t="shared" si="175"/>
        <v>0</v>
      </c>
      <c r="L359" s="678" cm="1">
        <f t="array" ref="L359">INDEX($H359:$K359,0,MATCH(L$350,$H$350:$K$350,0))*INDEX($J$344:$R$347,MATCH(L$350,$I$344:$I$347,0),MATCH(L$349,$J$343:$R$343,0))+IF(SUM($H359:$I359)&gt;0,INDEX($U$344:$AC$347,MATCH(L$350,$I$344:$I$347,0),MATCH(L$349,$J$343:$R$343,0)))</f>
        <v>0</v>
      </c>
      <c r="M359" s="678" cm="1">
        <f t="array" ref="M359">INDEX($H359:$K359,0,MATCH(M$350,$H$350:$K$350,0))*INDEX($J$344:$R$347,MATCH(M$350,$I$344:$I$347,0),MATCH(M$349,$J$343:$R$343,0))+IF(SUM($H359:$I359)&gt;0,INDEX($U$344:$AC$347,MATCH(M$350,$I$344:$I$347,0),MATCH(M$349,$J$343:$R$343,0)))</f>
        <v>0</v>
      </c>
      <c r="N359" s="678" cm="1">
        <f t="array" ref="N359">INDEX($H359:$K359,0,MATCH(N$350,$H$350:$K$350,0))*INDEX($J$344:$R$347,MATCH(N$350,$I$344:$I$347,0),MATCH(N$349,$J$343:$R$343,0))+IF(SUM($H359:$I359)&gt;0,INDEX($U$344:$AC$347,MATCH(N$350,$I$344:$I$347,0),MATCH(N$349,$J$343:$R$343,0)))</f>
        <v>0</v>
      </c>
      <c r="O359" s="678" cm="1">
        <f t="array" ref="O359">INDEX($H359:$K359,0,MATCH(O$350,$H$350:$K$350,0))*INDEX($J$344:$R$347,MATCH(O$350,$I$344:$I$347,0),MATCH(O$349,$J$343:$R$343,0))+IF(SUM($H359:$I359)&gt;0,INDEX($U$344:$AC$347,MATCH(O$350,$I$344:$I$347,0),MATCH(O$349,$J$343:$R$343,0)))</f>
        <v>0</v>
      </c>
      <c r="P359" s="678" cm="1">
        <f t="array" ref="P359">INDEX($H359:$K359,0,MATCH(P$350,$H$350:$K$350,0))*INDEX($J$344:$R$347,MATCH(P$350,$I$344:$I$347,0),MATCH(P$349,$J$343:$R$343,0))+IF(SUM($H359:$I359)&gt;0,INDEX($U$344:$AC$347,MATCH(P$350,$I$344:$I$347,0),MATCH(P$349,$J$343:$R$343,0)))</f>
        <v>0</v>
      </c>
      <c r="Q359" s="678" cm="1">
        <f t="array" ref="Q359">INDEX($H359:$K359,0,MATCH(Q$350,$H$350:$K$350,0))*INDEX($J$344:$R$347,MATCH(Q$350,$I$344:$I$347,0),MATCH(Q$349,$J$343:$R$343,0))+IF(SUM($H359:$I359)&gt;0,INDEX($U$344:$AC$347,MATCH(Q$350,$I$344:$I$347,0),MATCH(Q$349,$J$343:$R$343,0)))</f>
        <v>0</v>
      </c>
      <c r="R359" s="678" cm="1">
        <f t="array" ref="R359">INDEX($H359:$K359,0,MATCH(R$350,$H$350:$K$350,0))*INDEX($J$344:$R$347,MATCH(R$350,$I$344:$I$347,0),MATCH(R$349,$J$343:$R$343,0))+IF(SUM($H359:$I359)&gt;0,INDEX($U$344:$AC$347,MATCH(R$350,$I$344:$I$347,0),MATCH(R$349,$J$343:$R$343,0)))</f>
        <v>0</v>
      </c>
      <c r="S359" s="678" cm="1">
        <f t="array" ref="S359">INDEX($H359:$K359,0,MATCH(S$350,$H$350:$K$350,0))*INDEX($J$344:$R$347,MATCH(S$350,$I$344:$I$347,0),MATCH(S$349,$J$343:$R$343,0))+IF(SUM($H359:$I359)&gt;0,INDEX($U$344:$AC$347,MATCH(S$350,$I$344:$I$347,0),MATCH(S$349,$J$343:$R$343,0)))</f>
        <v>0</v>
      </c>
      <c r="T359" s="678" cm="1">
        <f t="array" ref="T359">INDEX($H359:$K359,0,MATCH(T$350,$H$350:$K$350,0))*INDEX($J$344:$R$347,MATCH(T$350,$I$344:$I$347,0),MATCH(T$349,$J$343:$R$343,0))+IF(SUM($H359:$I359)&gt;0,INDEX($U$344:$AC$347,MATCH(T$350,$I$344:$I$347,0),MATCH(T$349,$J$343:$R$343,0)))</f>
        <v>0</v>
      </c>
      <c r="U359" s="678" cm="1">
        <f t="array" ref="U359">INDEX($H359:$K359,0,MATCH(U$350,$H$350:$K$350,0))*INDEX($J$344:$R$347,MATCH(U$350,$I$344:$I$347,0),MATCH(U$349,$J$343:$R$343,0))+IF(SUM($H359:$I359)&gt;0,INDEX($U$344:$AC$347,MATCH(U$350,$I$344:$I$347,0),MATCH(U$349,$J$343:$R$343,0)))</f>
        <v>0</v>
      </c>
      <c r="V359" s="678" cm="1">
        <f t="array" ref="V359">INDEX($H359:$K359,0,MATCH(V$350,$H$350:$K$350,0))*INDEX($J$344:$R$347,MATCH(V$350,$I$344:$I$347,0),MATCH(V$349,$J$343:$R$343,0))+IF(SUM($H359:$I359)&gt;0,INDEX($U$344:$AC$347,MATCH(V$350,$I$344:$I$347,0),MATCH(V$349,$J$343:$R$343,0)))</f>
        <v>0</v>
      </c>
      <c r="W359" s="678" cm="1">
        <f t="array" ref="W359">INDEX($H359:$K359,0,MATCH(W$350,$H$350:$K$350,0))*INDEX($J$344:$R$347,MATCH(W$350,$I$344:$I$347,0),MATCH(W$349,$J$343:$R$343,0))+IF(SUM($H359:$I359)&gt;0,INDEX($U$344:$AC$347,MATCH(W$350,$I$344:$I$347,0),MATCH(W$349,$J$343:$R$343,0)))</f>
        <v>0</v>
      </c>
      <c r="X359" s="678" cm="1">
        <f t="array" ref="X359">INDEX($H359:$K359,0,MATCH(X$350,$H$350:$K$350,0))*INDEX($J$344:$R$347,MATCH(X$350,$I$344:$I$347,0),MATCH(X$349,$J$343:$R$343,0))+IF(SUM($H359:$I359)&gt;0,INDEX($U$344:$AC$347,MATCH(X$350,$I$344:$I$347,0),MATCH(X$349,$J$343:$R$343,0)))</f>
        <v>0</v>
      </c>
      <c r="Y359" s="678" cm="1">
        <f t="array" ref="Y359">INDEX($H359:$K359,0,MATCH(Y$350,$H$350:$K$350,0))*INDEX($J$344:$R$347,MATCH(Y$350,$I$344:$I$347,0),MATCH(Y$349,$J$343:$R$343,0))+IF(SUM($H359:$I359)&gt;0,INDEX($U$344:$AC$347,MATCH(Y$350,$I$344:$I$347,0),MATCH(Y$349,$J$343:$R$343,0)))</f>
        <v>0</v>
      </c>
      <c r="Z359" s="678" cm="1">
        <f t="array" ref="Z359">INDEX($H359:$K359,0,MATCH(Z$350,$H$350:$K$350,0))*INDEX($J$344:$R$347,MATCH(Z$350,$I$344:$I$347,0),MATCH(Z$349,$J$343:$R$343,0))+IF(SUM($H359:$I359)&gt;0,INDEX($U$344:$AC$347,MATCH(Z$350,$I$344:$I$347,0),MATCH(Z$349,$J$343:$R$343,0)))</f>
        <v>0</v>
      </c>
      <c r="AA359" s="678" cm="1">
        <f t="array" ref="AA359">INDEX($H359:$K359,0,MATCH(AA$350,$H$350:$K$350,0))*INDEX($J$344:$R$347,MATCH(AA$350,$I$344:$I$347,0),MATCH(AA$349,$J$343:$R$343,0))+IF(SUM($H359:$I359)&gt;0,INDEX($U$344:$AC$347,MATCH(AA$350,$I$344:$I$347,0),MATCH(AA$349,$J$343:$R$343,0)))</f>
        <v>0</v>
      </c>
      <c r="AB359" s="678" cm="1">
        <f t="array" ref="AB359">INDEX($H359:$K359,0,MATCH(AB$350,$H$350:$K$350,0))*INDEX($J$344:$R$347,MATCH(AB$350,$I$344:$I$347,0),MATCH(AB$349,$J$343:$R$343,0))+IF(SUM($H359:$I359)&gt;0,INDEX($U$344:$AC$347,MATCH(AB$350,$I$344:$I$347,0),MATCH(AB$349,$J$343:$R$343,0)))</f>
        <v>0</v>
      </c>
      <c r="AC359" s="678" cm="1">
        <f t="array" ref="AC359">INDEX($H359:$K359,0,MATCH(AC$350,$H$350:$K$350,0))*INDEX($J$344:$R$347,MATCH(AC$350,$I$344:$I$347,0),MATCH(AC$349,$J$343:$R$343,0))+IF(SUM($H359:$I359)&gt;0,INDEX($U$344:$AC$347,MATCH(AC$350,$I$344:$I$347,0),MATCH(AC$349,$J$343:$R$343,0)))</f>
        <v>0</v>
      </c>
      <c r="AD359" s="678" cm="1">
        <f t="array" ref="AD359">INDEX($H359:$K359,0,MATCH(AD$350,$H$350:$K$350,0))*INDEX($J$344:$R$347,MATCH(AD$350,$I$344:$I$347,0),MATCH(AD$349,$J$343:$R$343,0))+IF(SUM($H359:$I359)&gt;0,INDEX($U$344:$AC$347,MATCH(AD$350,$I$344:$I$347,0),MATCH(AD$349,$J$343:$R$343,0)))</f>
        <v>0</v>
      </c>
      <c r="AE359" s="678" cm="1">
        <f t="array" ref="AE359">INDEX($H359:$K359,0,MATCH(AE$350,$H$350:$K$350,0))*INDEX($J$344:$R$347,MATCH(AE$350,$I$344:$I$347,0),MATCH(AE$349,$J$343:$R$343,0))+IF(SUM($H359:$I359)&gt;0,INDEX($U$344:$AC$347,MATCH(AE$350,$I$344:$I$347,0),MATCH(AE$349,$J$343:$R$343,0)))</f>
        <v>0</v>
      </c>
      <c r="AF359" s="678" cm="1">
        <f t="array" ref="AF359">INDEX($H359:$K359,0,MATCH(AF$350,$H$350:$K$350,0))*INDEX($J$344:$R$347,MATCH(AF$350,$I$344:$I$347,0),MATCH(AF$349,$J$343:$R$343,0))+IF(SUM($H359:$I359)&gt;0,INDEX($U$344:$AC$347,MATCH(AF$350,$I$344:$I$347,0),MATCH(AF$349,$J$343:$R$343,0)))</f>
        <v>0</v>
      </c>
      <c r="AG359" s="678" cm="1">
        <f t="array" ref="AG359">INDEX($H359:$K359,0,MATCH(AG$350,$H$350:$K$350,0))*INDEX($J$344:$R$347,MATCH(AG$350,$I$344:$I$347,0),MATCH(AG$349,$J$343:$R$343,0))+IF(SUM($H359:$I359)&gt;0,INDEX($U$344:$AC$347,MATCH(AG$350,$I$344:$I$347,0),MATCH(AG$349,$J$343:$R$343,0)))</f>
        <v>0</v>
      </c>
      <c r="AH359" s="678" cm="1">
        <f t="array" ref="AH359">INDEX($H359:$K359,0,MATCH(AH$350,$H$350:$K$350,0))*INDEX($J$344:$R$347,MATCH(AH$350,$I$344:$I$347,0),MATCH(AH$349,$J$343:$R$343,0))+IF(SUM($H359:$I359)&gt;0,INDEX($U$344:$AC$347,MATCH(AH$350,$I$344:$I$347,0),MATCH(AH$349,$J$343:$R$343,0)))</f>
        <v>0</v>
      </c>
      <c r="AI359" s="678" cm="1">
        <f t="array" ref="AI359">INDEX($H359:$K359,0,MATCH(AI$350,$H$350:$K$350,0))*INDEX($J$344:$R$347,MATCH(AI$350,$I$344:$I$347,0),MATCH(AI$349,$J$343:$R$343,0))+IF(SUM($H359:$I359)&gt;0,INDEX($U$344:$AC$347,MATCH(AI$350,$I$344:$I$347,0),MATCH(AI$349,$J$343:$R$343,0)))</f>
        <v>0</v>
      </c>
      <c r="AJ359" s="678" cm="1">
        <f t="array" ref="AJ359">INDEX($H359:$K359,0,MATCH(AJ$350,$H$350:$K$350,0))*INDEX($J$344:$R$347,MATCH(AJ$350,$I$344:$I$347,0),MATCH(AJ$349,$J$343:$R$343,0))+IF(SUM($H359:$I359)&gt;0,INDEX($U$344:$AC$347,MATCH(AJ$350,$I$344:$I$347,0),MATCH(AJ$349,$J$343:$R$343,0)))</f>
        <v>0</v>
      </c>
      <c r="AK359" s="678" cm="1">
        <f t="array" ref="AK359">INDEX($H359:$K359,0,MATCH(AK$350,$H$350:$K$350,0))*INDEX($J$344:$R$347,MATCH(AK$350,$I$344:$I$347,0),MATCH(AK$349,$J$343:$R$343,0))+IF(SUM($H359:$I359)&gt;0,INDEX($U$344:$AC$347,MATCH(AK$350,$I$344:$I$347,0),MATCH(AK$349,$J$343:$R$343,0)))</f>
        <v>0</v>
      </c>
      <c r="AL359" s="678" cm="1">
        <f t="array" ref="AL359">INDEX($H359:$K359,0,MATCH(AL$350,$H$350:$K$350,0))*INDEX($J$344:$R$347,MATCH(AL$350,$I$344:$I$347,0),MATCH(AL$349,$J$343:$R$343,0))+IF(SUM($H359:$I359)&gt;0,INDEX($U$344:$AC$347,MATCH(AL$350,$I$344:$I$347,0),MATCH(AL$349,$J$343:$R$343,0)))</f>
        <v>0</v>
      </c>
      <c r="AM359" s="678" cm="1">
        <f t="array" ref="AM359">INDEX($H359:$K359,0,MATCH(AM$350,$H$350:$K$350,0))*INDEX($J$344:$R$347,MATCH(AM$350,$I$344:$I$347,0),MATCH(AM$349,$J$343:$R$343,0))+IF(SUM($H359:$I359)&gt;0,INDEX($U$344:$AC$347,MATCH(AM$350,$I$344:$I$347,0),MATCH(AM$349,$J$343:$R$343,0)))</f>
        <v>0</v>
      </c>
      <c r="AN359" s="678" cm="1">
        <f t="array" ref="AN359">INDEX($H359:$K359,0,MATCH(AN$350,$H$350:$K$350,0))*INDEX($J$344:$R$347,MATCH(AN$350,$I$344:$I$347,0),MATCH(AN$349,$J$343:$R$343,0))+IF(SUM($H359:$I359)&gt;0,INDEX($U$344:$AC$347,MATCH(AN$350,$I$344:$I$347,0),MATCH(AN$349,$J$343:$R$343,0)))</f>
        <v>0</v>
      </c>
      <c r="AO359" s="678" cm="1">
        <f t="array" ref="AO359">INDEX($H359:$K359,0,MATCH(AO$350,$H$350:$K$350,0))*INDEX($J$344:$R$347,MATCH(AO$350,$I$344:$I$347,0),MATCH(AO$349,$J$343:$R$343,0))+IF(SUM($H359:$I359)&gt;0,INDEX($U$344:$AC$347,MATCH(AO$350,$I$344:$I$347,0),MATCH(AO$349,$J$343:$R$343,0)))</f>
        <v>0</v>
      </c>
      <c r="AP359" s="678" cm="1">
        <f t="array" ref="AP359">INDEX($H359:$K359,0,MATCH(AP$350,$H$350:$K$350,0))*INDEX($J$344:$R$347,MATCH(AP$350,$I$344:$I$347,0),MATCH(AP$349,$J$343:$R$343,0))+IF(SUM($H359:$I359)&gt;0,INDEX($U$344:$AC$347,MATCH(AP$350,$I$344:$I$347,0),MATCH(AP$349,$J$343:$R$343,0)))</f>
        <v>0</v>
      </c>
      <c r="AQ359" s="678" cm="1">
        <f t="array" ref="AQ359">INDEX($H359:$K359,0,MATCH(AQ$350,$H$350:$K$350,0))*INDEX($J$344:$R$347,MATCH(AQ$350,$I$344:$I$347,0),MATCH(AQ$349,$J$343:$R$343,0))+IF(SUM($H359:$I359)&gt;0,INDEX($U$344:$AC$347,MATCH(AQ$350,$I$344:$I$347,0),MATCH(AQ$349,$J$343:$R$343,0)))</f>
        <v>0</v>
      </c>
      <c r="AR359" s="678" cm="1">
        <f t="array" ref="AR359">INDEX($H359:$K359,0,MATCH(AR$350,$H$350:$K$350,0))*INDEX($J$344:$R$347,MATCH(AR$350,$I$344:$I$347,0),MATCH(AR$349,$J$343:$R$343,0))+IF(SUM($H359:$I359)&gt;0,INDEX($U$344:$AC$347,MATCH(AR$350,$I$344:$I$347,0),MATCH(AR$349,$J$343:$R$343,0)))</f>
        <v>0</v>
      </c>
      <c r="AS359" s="678" cm="1">
        <f t="array" ref="AS359">INDEX($H359:$K359,0,MATCH(AS$350,$H$350:$K$350,0))*INDEX($J$344:$R$347,MATCH(AS$350,$I$344:$I$347,0),MATCH(AS$349,$J$343:$R$343,0))+IF(SUM($H359:$I359)&gt;0,INDEX($U$344:$AC$347,MATCH(AS$350,$I$344:$I$347,0),MATCH(AS$349,$J$343:$R$343,0)))</f>
        <v>0</v>
      </c>
      <c r="AT359" s="678" cm="1">
        <f t="array" ref="AT359">INDEX($H359:$K359,0,MATCH(AT$350,$H$350:$K$350,0))*INDEX($J$344:$R$347,MATCH(AT$350,$I$344:$I$347,0),MATCH(AT$349,$J$343:$R$343,0))+IF(SUM($H359:$I359)&gt;0,INDEX($U$344:$AC$347,MATCH(AT$350,$I$344:$I$347,0),MATCH(AT$349,$J$343:$R$343,0)))</f>
        <v>0</v>
      </c>
      <c r="AU359" s="678" cm="1">
        <f t="array" ref="AU359">INDEX($H359:$K359,0,MATCH(AU$350,$H$350:$K$350,0))*INDEX($J$344:$R$347,MATCH(AU$350,$I$344:$I$347,0),MATCH(AU$349,$J$343:$R$343,0))+IF(SUM($H359:$I359)&gt;0,INDEX($U$344:$AC$347,MATCH(AU$350,$I$344:$I$347,0),MATCH(AU$349,$J$343:$R$343,0)))</f>
        <v>0</v>
      </c>
      <c r="AV359" s="186"/>
      <c r="AW359" s="186"/>
      <c r="AX359" s="16"/>
      <c r="AY359" s="8"/>
      <c r="AZ359" s="8"/>
      <c r="BA359" s="8"/>
    </row>
    <row r="360" spans="1:53" ht="14.5" outlineLevel="1" x14ac:dyDescent="0.35">
      <c r="A360" s="6"/>
      <c r="B360" s="7"/>
      <c r="C360" s="17"/>
      <c r="D360" s="17"/>
      <c r="E360" s="17"/>
      <c r="F360" s="26"/>
      <c r="G360" s="26" t="str">
        <f t="shared" si="173"/>
        <v>GGGC1Pa2</v>
      </c>
      <c r="H360" s="222">
        <f t="shared" si="174"/>
        <v>0</v>
      </c>
      <c r="I360" s="222">
        <f t="shared" si="174"/>
        <v>0</v>
      </c>
      <c r="J360" s="222">
        <f t="shared" si="174"/>
        <v>0</v>
      </c>
      <c r="K360" s="222">
        <f t="shared" si="175"/>
        <v>0</v>
      </c>
      <c r="L360" s="678" cm="1">
        <f t="array" ref="L360">INDEX($H360:$K360,0,MATCH(L$350,$H$350:$K$350,0))*INDEX($J$344:$R$347,MATCH(L$350,$I$344:$I$347,0),MATCH(L$349,$J$343:$R$343,0))+IF(SUM($H360:$I360)&gt;0,INDEX($U$344:$AC$347,MATCH(L$350,$I$344:$I$347,0),MATCH(L$349,$J$343:$R$343,0)))</f>
        <v>0</v>
      </c>
      <c r="M360" s="678" cm="1">
        <f t="array" ref="M360">INDEX($H360:$K360,0,MATCH(M$350,$H$350:$K$350,0))*INDEX($J$344:$R$347,MATCH(M$350,$I$344:$I$347,0),MATCH(M$349,$J$343:$R$343,0))+IF(SUM($H360:$I360)&gt;0,INDEX($U$344:$AC$347,MATCH(M$350,$I$344:$I$347,0),MATCH(M$349,$J$343:$R$343,0)))</f>
        <v>0</v>
      </c>
      <c r="N360" s="678" cm="1">
        <f t="array" ref="N360">INDEX($H360:$K360,0,MATCH(N$350,$H$350:$K$350,0))*INDEX($J$344:$R$347,MATCH(N$350,$I$344:$I$347,0),MATCH(N$349,$J$343:$R$343,0))+IF(SUM($H360:$I360)&gt;0,INDEX($U$344:$AC$347,MATCH(N$350,$I$344:$I$347,0),MATCH(N$349,$J$343:$R$343,0)))</f>
        <v>0</v>
      </c>
      <c r="O360" s="678" cm="1">
        <f t="array" ref="O360">INDEX($H360:$K360,0,MATCH(O$350,$H$350:$K$350,0))*INDEX($J$344:$R$347,MATCH(O$350,$I$344:$I$347,0),MATCH(O$349,$J$343:$R$343,0))+IF(SUM($H360:$I360)&gt;0,INDEX($U$344:$AC$347,MATCH(O$350,$I$344:$I$347,0),MATCH(O$349,$J$343:$R$343,0)))</f>
        <v>0</v>
      </c>
      <c r="P360" s="678" cm="1">
        <f t="array" ref="P360">INDEX($H360:$K360,0,MATCH(P$350,$H$350:$K$350,0))*INDEX($J$344:$R$347,MATCH(P$350,$I$344:$I$347,0),MATCH(P$349,$J$343:$R$343,0))+IF(SUM($H360:$I360)&gt;0,INDEX($U$344:$AC$347,MATCH(P$350,$I$344:$I$347,0),MATCH(P$349,$J$343:$R$343,0)))</f>
        <v>0</v>
      </c>
      <c r="Q360" s="678" cm="1">
        <f t="array" ref="Q360">INDEX($H360:$K360,0,MATCH(Q$350,$H$350:$K$350,0))*INDEX($J$344:$R$347,MATCH(Q$350,$I$344:$I$347,0),MATCH(Q$349,$J$343:$R$343,0))+IF(SUM($H360:$I360)&gt;0,INDEX($U$344:$AC$347,MATCH(Q$350,$I$344:$I$347,0),MATCH(Q$349,$J$343:$R$343,0)))</f>
        <v>0</v>
      </c>
      <c r="R360" s="678" cm="1">
        <f t="array" ref="R360">INDEX($H360:$K360,0,MATCH(R$350,$H$350:$K$350,0))*INDEX($J$344:$R$347,MATCH(R$350,$I$344:$I$347,0),MATCH(R$349,$J$343:$R$343,0))+IF(SUM($H360:$I360)&gt;0,INDEX($U$344:$AC$347,MATCH(R$350,$I$344:$I$347,0),MATCH(R$349,$J$343:$R$343,0)))</f>
        <v>0</v>
      </c>
      <c r="S360" s="678" cm="1">
        <f t="array" ref="S360">INDEX($H360:$K360,0,MATCH(S$350,$H$350:$K$350,0))*INDEX($J$344:$R$347,MATCH(S$350,$I$344:$I$347,0),MATCH(S$349,$J$343:$R$343,0))+IF(SUM($H360:$I360)&gt;0,INDEX($U$344:$AC$347,MATCH(S$350,$I$344:$I$347,0),MATCH(S$349,$J$343:$R$343,0)))</f>
        <v>0</v>
      </c>
      <c r="T360" s="678" cm="1">
        <f t="array" ref="T360">INDEX($H360:$K360,0,MATCH(T$350,$H$350:$K$350,0))*INDEX($J$344:$R$347,MATCH(T$350,$I$344:$I$347,0),MATCH(T$349,$J$343:$R$343,0))+IF(SUM($H360:$I360)&gt;0,INDEX($U$344:$AC$347,MATCH(T$350,$I$344:$I$347,0),MATCH(T$349,$J$343:$R$343,0)))</f>
        <v>0</v>
      </c>
      <c r="U360" s="678" cm="1">
        <f t="array" ref="U360">INDEX($H360:$K360,0,MATCH(U$350,$H$350:$K$350,0))*INDEX($J$344:$R$347,MATCH(U$350,$I$344:$I$347,0),MATCH(U$349,$J$343:$R$343,0))+IF(SUM($H360:$I360)&gt;0,INDEX($U$344:$AC$347,MATCH(U$350,$I$344:$I$347,0),MATCH(U$349,$J$343:$R$343,0)))</f>
        <v>0</v>
      </c>
      <c r="V360" s="678" cm="1">
        <f t="array" ref="V360">INDEX($H360:$K360,0,MATCH(V$350,$H$350:$K$350,0))*INDEX($J$344:$R$347,MATCH(V$350,$I$344:$I$347,0),MATCH(V$349,$J$343:$R$343,0))+IF(SUM($H360:$I360)&gt;0,INDEX($U$344:$AC$347,MATCH(V$350,$I$344:$I$347,0),MATCH(V$349,$J$343:$R$343,0)))</f>
        <v>0</v>
      </c>
      <c r="W360" s="678" cm="1">
        <f t="array" ref="W360">INDEX($H360:$K360,0,MATCH(W$350,$H$350:$K$350,0))*INDEX($J$344:$R$347,MATCH(W$350,$I$344:$I$347,0),MATCH(W$349,$J$343:$R$343,0))+IF(SUM($H360:$I360)&gt;0,INDEX($U$344:$AC$347,MATCH(W$350,$I$344:$I$347,0),MATCH(W$349,$J$343:$R$343,0)))</f>
        <v>0</v>
      </c>
      <c r="X360" s="678" cm="1">
        <f t="array" ref="X360">INDEX($H360:$K360,0,MATCH(X$350,$H$350:$K$350,0))*INDEX($J$344:$R$347,MATCH(X$350,$I$344:$I$347,0),MATCH(X$349,$J$343:$R$343,0))+IF(SUM($H360:$I360)&gt;0,INDEX($U$344:$AC$347,MATCH(X$350,$I$344:$I$347,0),MATCH(X$349,$J$343:$R$343,0)))</f>
        <v>0</v>
      </c>
      <c r="Y360" s="678" cm="1">
        <f t="array" ref="Y360">INDEX($H360:$K360,0,MATCH(Y$350,$H$350:$K$350,0))*INDEX($J$344:$R$347,MATCH(Y$350,$I$344:$I$347,0),MATCH(Y$349,$J$343:$R$343,0))+IF(SUM($H360:$I360)&gt;0,INDEX($U$344:$AC$347,MATCH(Y$350,$I$344:$I$347,0),MATCH(Y$349,$J$343:$R$343,0)))</f>
        <v>0</v>
      </c>
      <c r="Z360" s="678" cm="1">
        <f t="array" ref="Z360">INDEX($H360:$K360,0,MATCH(Z$350,$H$350:$K$350,0))*INDEX($J$344:$R$347,MATCH(Z$350,$I$344:$I$347,0),MATCH(Z$349,$J$343:$R$343,0))+IF(SUM($H360:$I360)&gt;0,INDEX($U$344:$AC$347,MATCH(Z$350,$I$344:$I$347,0),MATCH(Z$349,$J$343:$R$343,0)))</f>
        <v>0</v>
      </c>
      <c r="AA360" s="678" cm="1">
        <f t="array" ref="AA360">INDEX($H360:$K360,0,MATCH(AA$350,$H$350:$K$350,0))*INDEX($J$344:$R$347,MATCH(AA$350,$I$344:$I$347,0),MATCH(AA$349,$J$343:$R$343,0))+IF(SUM($H360:$I360)&gt;0,INDEX($U$344:$AC$347,MATCH(AA$350,$I$344:$I$347,0),MATCH(AA$349,$J$343:$R$343,0)))</f>
        <v>0</v>
      </c>
      <c r="AB360" s="678" cm="1">
        <f t="array" ref="AB360">INDEX($H360:$K360,0,MATCH(AB$350,$H$350:$K$350,0))*INDEX($J$344:$R$347,MATCH(AB$350,$I$344:$I$347,0),MATCH(AB$349,$J$343:$R$343,0))+IF(SUM($H360:$I360)&gt;0,INDEX($U$344:$AC$347,MATCH(AB$350,$I$344:$I$347,0),MATCH(AB$349,$J$343:$R$343,0)))</f>
        <v>0</v>
      </c>
      <c r="AC360" s="678" cm="1">
        <f t="array" ref="AC360">INDEX($H360:$K360,0,MATCH(AC$350,$H$350:$K$350,0))*INDEX($J$344:$R$347,MATCH(AC$350,$I$344:$I$347,0),MATCH(AC$349,$J$343:$R$343,0))+IF(SUM($H360:$I360)&gt;0,INDEX($U$344:$AC$347,MATCH(AC$350,$I$344:$I$347,0),MATCH(AC$349,$J$343:$R$343,0)))</f>
        <v>0</v>
      </c>
      <c r="AD360" s="678" cm="1">
        <f t="array" ref="AD360">INDEX($H360:$K360,0,MATCH(AD$350,$H$350:$K$350,0))*INDEX($J$344:$R$347,MATCH(AD$350,$I$344:$I$347,0),MATCH(AD$349,$J$343:$R$343,0))+IF(SUM($H360:$I360)&gt;0,INDEX($U$344:$AC$347,MATCH(AD$350,$I$344:$I$347,0),MATCH(AD$349,$J$343:$R$343,0)))</f>
        <v>0</v>
      </c>
      <c r="AE360" s="678" cm="1">
        <f t="array" ref="AE360">INDEX($H360:$K360,0,MATCH(AE$350,$H$350:$K$350,0))*INDEX($J$344:$R$347,MATCH(AE$350,$I$344:$I$347,0),MATCH(AE$349,$J$343:$R$343,0))+IF(SUM($H360:$I360)&gt;0,INDEX($U$344:$AC$347,MATCH(AE$350,$I$344:$I$347,0),MATCH(AE$349,$J$343:$R$343,0)))</f>
        <v>0</v>
      </c>
      <c r="AF360" s="678" cm="1">
        <f t="array" ref="AF360">INDEX($H360:$K360,0,MATCH(AF$350,$H$350:$K$350,0))*INDEX($J$344:$R$347,MATCH(AF$350,$I$344:$I$347,0),MATCH(AF$349,$J$343:$R$343,0))+IF(SUM($H360:$I360)&gt;0,INDEX($U$344:$AC$347,MATCH(AF$350,$I$344:$I$347,0),MATCH(AF$349,$J$343:$R$343,0)))</f>
        <v>0</v>
      </c>
      <c r="AG360" s="678" cm="1">
        <f t="array" ref="AG360">INDEX($H360:$K360,0,MATCH(AG$350,$H$350:$K$350,0))*INDEX($J$344:$R$347,MATCH(AG$350,$I$344:$I$347,0),MATCH(AG$349,$J$343:$R$343,0))+IF(SUM($H360:$I360)&gt;0,INDEX($U$344:$AC$347,MATCH(AG$350,$I$344:$I$347,0),MATCH(AG$349,$J$343:$R$343,0)))</f>
        <v>0</v>
      </c>
      <c r="AH360" s="678" cm="1">
        <f t="array" ref="AH360">INDEX($H360:$K360,0,MATCH(AH$350,$H$350:$K$350,0))*INDEX($J$344:$R$347,MATCH(AH$350,$I$344:$I$347,0),MATCH(AH$349,$J$343:$R$343,0))+IF(SUM($H360:$I360)&gt;0,INDEX($U$344:$AC$347,MATCH(AH$350,$I$344:$I$347,0),MATCH(AH$349,$J$343:$R$343,0)))</f>
        <v>0</v>
      </c>
      <c r="AI360" s="678" cm="1">
        <f t="array" ref="AI360">INDEX($H360:$K360,0,MATCH(AI$350,$H$350:$K$350,0))*INDEX($J$344:$R$347,MATCH(AI$350,$I$344:$I$347,0),MATCH(AI$349,$J$343:$R$343,0))+IF(SUM($H360:$I360)&gt;0,INDEX($U$344:$AC$347,MATCH(AI$350,$I$344:$I$347,0),MATCH(AI$349,$J$343:$R$343,0)))</f>
        <v>0</v>
      </c>
      <c r="AJ360" s="678" cm="1">
        <f t="array" ref="AJ360">INDEX($H360:$K360,0,MATCH(AJ$350,$H$350:$K$350,0))*INDEX($J$344:$R$347,MATCH(AJ$350,$I$344:$I$347,0),MATCH(AJ$349,$J$343:$R$343,0))+IF(SUM($H360:$I360)&gt;0,INDEX($U$344:$AC$347,MATCH(AJ$350,$I$344:$I$347,0),MATCH(AJ$349,$J$343:$R$343,0)))</f>
        <v>0</v>
      </c>
      <c r="AK360" s="678" cm="1">
        <f t="array" ref="AK360">INDEX($H360:$K360,0,MATCH(AK$350,$H$350:$K$350,0))*INDEX($J$344:$R$347,MATCH(AK$350,$I$344:$I$347,0),MATCH(AK$349,$J$343:$R$343,0))+IF(SUM($H360:$I360)&gt;0,INDEX($U$344:$AC$347,MATCH(AK$350,$I$344:$I$347,0),MATCH(AK$349,$J$343:$R$343,0)))</f>
        <v>0</v>
      </c>
      <c r="AL360" s="678" cm="1">
        <f t="array" ref="AL360">INDEX($H360:$K360,0,MATCH(AL$350,$H$350:$K$350,0))*INDEX($J$344:$R$347,MATCH(AL$350,$I$344:$I$347,0),MATCH(AL$349,$J$343:$R$343,0))+IF(SUM($H360:$I360)&gt;0,INDEX($U$344:$AC$347,MATCH(AL$350,$I$344:$I$347,0),MATCH(AL$349,$J$343:$R$343,0)))</f>
        <v>0</v>
      </c>
      <c r="AM360" s="678" cm="1">
        <f t="array" ref="AM360">INDEX($H360:$K360,0,MATCH(AM$350,$H$350:$K$350,0))*INDEX($J$344:$R$347,MATCH(AM$350,$I$344:$I$347,0),MATCH(AM$349,$J$343:$R$343,0))+IF(SUM($H360:$I360)&gt;0,INDEX($U$344:$AC$347,MATCH(AM$350,$I$344:$I$347,0),MATCH(AM$349,$J$343:$R$343,0)))</f>
        <v>0</v>
      </c>
      <c r="AN360" s="678" cm="1">
        <f t="array" ref="AN360">INDEX($H360:$K360,0,MATCH(AN$350,$H$350:$K$350,0))*INDEX($J$344:$R$347,MATCH(AN$350,$I$344:$I$347,0),MATCH(AN$349,$J$343:$R$343,0))+IF(SUM($H360:$I360)&gt;0,INDEX($U$344:$AC$347,MATCH(AN$350,$I$344:$I$347,0),MATCH(AN$349,$J$343:$R$343,0)))</f>
        <v>0</v>
      </c>
      <c r="AO360" s="678" cm="1">
        <f t="array" ref="AO360">INDEX($H360:$K360,0,MATCH(AO$350,$H$350:$K$350,0))*INDEX($J$344:$R$347,MATCH(AO$350,$I$344:$I$347,0),MATCH(AO$349,$J$343:$R$343,0))+IF(SUM($H360:$I360)&gt;0,INDEX($U$344:$AC$347,MATCH(AO$350,$I$344:$I$347,0),MATCH(AO$349,$J$343:$R$343,0)))</f>
        <v>0</v>
      </c>
      <c r="AP360" s="678" cm="1">
        <f t="array" ref="AP360">INDEX($H360:$K360,0,MATCH(AP$350,$H$350:$K$350,0))*INDEX($J$344:$R$347,MATCH(AP$350,$I$344:$I$347,0),MATCH(AP$349,$J$343:$R$343,0))+IF(SUM($H360:$I360)&gt;0,INDEX($U$344:$AC$347,MATCH(AP$350,$I$344:$I$347,0),MATCH(AP$349,$J$343:$R$343,0)))</f>
        <v>0</v>
      </c>
      <c r="AQ360" s="678" cm="1">
        <f t="array" ref="AQ360">INDEX($H360:$K360,0,MATCH(AQ$350,$H$350:$K$350,0))*INDEX($J$344:$R$347,MATCH(AQ$350,$I$344:$I$347,0),MATCH(AQ$349,$J$343:$R$343,0))+IF(SUM($H360:$I360)&gt;0,INDEX($U$344:$AC$347,MATCH(AQ$350,$I$344:$I$347,0),MATCH(AQ$349,$J$343:$R$343,0)))</f>
        <v>0</v>
      </c>
      <c r="AR360" s="678" cm="1">
        <f t="array" ref="AR360">INDEX($H360:$K360,0,MATCH(AR$350,$H$350:$K$350,0))*INDEX($J$344:$R$347,MATCH(AR$350,$I$344:$I$347,0),MATCH(AR$349,$J$343:$R$343,0))+IF(SUM($H360:$I360)&gt;0,INDEX($U$344:$AC$347,MATCH(AR$350,$I$344:$I$347,0),MATCH(AR$349,$J$343:$R$343,0)))</f>
        <v>0</v>
      </c>
      <c r="AS360" s="678" cm="1">
        <f t="array" ref="AS360">INDEX($H360:$K360,0,MATCH(AS$350,$H$350:$K$350,0))*INDEX($J$344:$R$347,MATCH(AS$350,$I$344:$I$347,0),MATCH(AS$349,$J$343:$R$343,0))+IF(SUM($H360:$I360)&gt;0,INDEX($U$344:$AC$347,MATCH(AS$350,$I$344:$I$347,0),MATCH(AS$349,$J$343:$R$343,0)))</f>
        <v>0</v>
      </c>
      <c r="AT360" s="678" cm="1">
        <f t="array" ref="AT360">INDEX($H360:$K360,0,MATCH(AT$350,$H$350:$K$350,0))*INDEX($J$344:$R$347,MATCH(AT$350,$I$344:$I$347,0),MATCH(AT$349,$J$343:$R$343,0))+IF(SUM($H360:$I360)&gt;0,INDEX($U$344:$AC$347,MATCH(AT$350,$I$344:$I$347,0),MATCH(AT$349,$J$343:$R$343,0)))</f>
        <v>0</v>
      </c>
      <c r="AU360" s="678" cm="1">
        <f t="array" ref="AU360">INDEX($H360:$K360,0,MATCH(AU$350,$H$350:$K$350,0))*INDEX($J$344:$R$347,MATCH(AU$350,$I$344:$I$347,0),MATCH(AU$349,$J$343:$R$343,0))+IF(SUM($H360:$I360)&gt;0,INDEX($U$344:$AC$347,MATCH(AU$350,$I$344:$I$347,0),MATCH(AU$349,$J$343:$R$343,0)))</f>
        <v>0</v>
      </c>
      <c r="AV360" s="186"/>
      <c r="AW360" s="186"/>
      <c r="AX360" s="16"/>
      <c r="AY360" s="8"/>
      <c r="AZ360" s="8"/>
      <c r="BA360" s="8"/>
    </row>
    <row r="361" spans="1:53" ht="14.5" outlineLevel="1" x14ac:dyDescent="0.35">
      <c r="A361" s="6"/>
      <c r="B361" s="7"/>
      <c r="C361" s="17"/>
      <c r="D361" s="17"/>
      <c r="E361" s="17"/>
      <c r="F361" s="26"/>
      <c r="G361" s="26" t="str">
        <f t="shared" si="173"/>
        <v>GGGC1OFa2</v>
      </c>
      <c r="H361" s="222">
        <f t="shared" si="174"/>
        <v>0</v>
      </c>
      <c r="I361" s="222">
        <f t="shared" si="174"/>
        <v>0</v>
      </c>
      <c r="J361" s="222">
        <f t="shared" si="174"/>
        <v>0</v>
      </c>
      <c r="K361" s="222">
        <f t="shared" si="175"/>
        <v>0</v>
      </c>
      <c r="L361" s="678" cm="1">
        <f t="array" ref="L361">INDEX($H361:$K361,0,MATCH(L$350,$H$350:$K$350,0))*INDEX($J$344:$R$347,MATCH(L$350,$I$344:$I$347,0),MATCH(L$349,$J$343:$R$343,0))+IF(SUM($H361:$I361)&gt;0,INDEX($U$344:$AC$347,MATCH(L$350,$I$344:$I$347,0),MATCH(L$349,$J$343:$R$343,0)))</f>
        <v>0</v>
      </c>
      <c r="M361" s="678" cm="1">
        <f t="array" ref="M361">INDEX($H361:$K361,0,MATCH(M$350,$H$350:$K$350,0))*INDEX($J$344:$R$347,MATCH(M$350,$I$344:$I$347,0),MATCH(M$349,$J$343:$R$343,0))+IF(SUM($H361:$I361)&gt;0,INDEX($U$344:$AC$347,MATCH(M$350,$I$344:$I$347,0),MATCH(M$349,$J$343:$R$343,0)))</f>
        <v>0</v>
      </c>
      <c r="N361" s="678" cm="1">
        <f t="array" ref="N361">INDEX($H361:$K361,0,MATCH(N$350,$H$350:$K$350,0))*INDEX($J$344:$R$347,MATCH(N$350,$I$344:$I$347,0),MATCH(N$349,$J$343:$R$343,0))+IF(SUM($H361:$I361)&gt;0,INDEX($U$344:$AC$347,MATCH(N$350,$I$344:$I$347,0),MATCH(N$349,$J$343:$R$343,0)))</f>
        <v>0</v>
      </c>
      <c r="O361" s="678" cm="1">
        <f t="array" ref="O361">INDEX($H361:$K361,0,MATCH(O$350,$H$350:$K$350,0))*INDEX($J$344:$R$347,MATCH(O$350,$I$344:$I$347,0),MATCH(O$349,$J$343:$R$343,0))+IF(SUM($H361:$I361)&gt;0,INDEX($U$344:$AC$347,MATCH(O$350,$I$344:$I$347,0),MATCH(O$349,$J$343:$R$343,0)))</f>
        <v>0</v>
      </c>
      <c r="P361" s="678" cm="1">
        <f t="array" ref="P361">INDEX($H361:$K361,0,MATCH(P$350,$H$350:$K$350,0))*INDEX($J$344:$R$347,MATCH(P$350,$I$344:$I$347,0),MATCH(P$349,$J$343:$R$343,0))+IF(SUM($H361:$I361)&gt;0,INDEX($U$344:$AC$347,MATCH(P$350,$I$344:$I$347,0),MATCH(P$349,$J$343:$R$343,0)))</f>
        <v>0</v>
      </c>
      <c r="Q361" s="678" cm="1">
        <f t="array" ref="Q361">INDEX($H361:$K361,0,MATCH(Q$350,$H$350:$K$350,0))*INDEX($J$344:$R$347,MATCH(Q$350,$I$344:$I$347,0),MATCH(Q$349,$J$343:$R$343,0))+IF(SUM($H361:$I361)&gt;0,INDEX($U$344:$AC$347,MATCH(Q$350,$I$344:$I$347,0),MATCH(Q$349,$J$343:$R$343,0)))</f>
        <v>0</v>
      </c>
      <c r="R361" s="678" cm="1">
        <f t="array" ref="R361">INDEX($H361:$K361,0,MATCH(R$350,$H$350:$K$350,0))*INDEX($J$344:$R$347,MATCH(R$350,$I$344:$I$347,0),MATCH(R$349,$J$343:$R$343,0))+IF(SUM($H361:$I361)&gt;0,INDEX($U$344:$AC$347,MATCH(R$350,$I$344:$I$347,0),MATCH(R$349,$J$343:$R$343,0)))</f>
        <v>0</v>
      </c>
      <c r="S361" s="678" cm="1">
        <f t="array" ref="S361">INDEX($H361:$K361,0,MATCH(S$350,$H$350:$K$350,0))*INDEX($J$344:$R$347,MATCH(S$350,$I$344:$I$347,0),MATCH(S$349,$J$343:$R$343,0))+IF(SUM($H361:$I361)&gt;0,INDEX($U$344:$AC$347,MATCH(S$350,$I$344:$I$347,0),MATCH(S$349,$J$343:$R$343,0)))</f>
        <v>0</v>
      </c>
      <c r="T361" s="678" cm="1">
        <f t="array" ref="T361">INDEX($H361:$K361,0,MATCH(T$350,$H$350:$K$350,0))*INDEX($J$344:$R$347,MATCH(T$350,$I$344:$I$347,0),MATCH(T$349,$J$343:$R$343,0))+IF(SUM($H361:$I361)&gt;0,INDEX($U$344:$AC$347,MATCH(T$350,$I$344:$I$347,0),MATCH(T$349,$J$343:$R$343,0)))</f>
        <v>0</v>
      </c>
      <c r="U361" s="678" cm="1">
        <f t="array" ref="U361">INDEX($H361:$K361,0,MATCH(U$350,$H$350:$K$350,0))*INDEX($J$344:$R$347,MATCH(U$350,$I$344:$I$347,0),MATCH(U$349,$J$343:$R$343,0))+IF(SUM($H361:$I361)&gt;0,INDEX($U$344:$AC$347,MATCH(U$350,$I$344:$I$347,0),MATCH(U$349,$J$343:$R$343,0)))</f>
        <v>0</v>
      </c>
      <c r="V361" s="678" cm="1">
        <f t="array" ref="V361">INDEX($H361:$K361,0,MATCH(V$350,$H$350:$K$350,0))*INDEX($J$344:$R$347,MATCH(V$350,$I$344:$I$347,0),MATCH(V$349,$J$343:$R$343,0))+IF(SUM($H361:$I361)&gt;0,INDEX($U$344:$AC$347,MATCH(V$350,$I$344:$I$347,0),MATCH(V$349,$J$343:$R$343,0)))</f>
        <v>0</v>
      </c>
      <c r="W361" s="678" cm="1">
        <f t="array" ref="W361">INDEX($H361:$K361,0,MATCH(W$350,$H$350:$K$350,0))*INDEX($J$344:$R$347,MATCH(W$350,$I$344:$I$347,0),MATCH(W$349,$J$343:$R$343,0))+IF(SUM($H361:$I361)&gt;0,INDEX($U$344:$AC$347,MATCH(W$350,$I$344:$I$347,0),MATCH(W$349,$J$343:$R$343,0)))</f>
        <v>0</v>
      </c>
      <c r="X361" s="678" cm="1">
        <f t="array" ref="X361">INDEX($H361:$K361,0,MATCH(X$350,$H$350:$K$350,0))*INDEX($J$344:$R$347,MATCH(X$350,$I$344:$I$347,0),MATCH(X$349,$J$343:$R$343,0))+IF(SUM($H361:$I361)&gt;0,INDEX($U$344:$AC$347,MATCH(X$350,$I$344:$I$347,0),MATCH(X$349,$J$343:$R$343,0)))</f>
        <v>0</v>
      </c>
      <c r="Y361" s="678" cm="1">
        <f t="array" ref="Y361">INDEX($H361:$K361,0,MATCH(Y$350,$H$350:$K$350,0))*INDEX($J$344:$R$347,MATCH(Y$350,$I$344:$I$347,0),MATCH(Y$349,$J$343:$R$343,0))+IF(SUM($H361:$I361)&gt;0,INDEX($U$344:$AC$347,MATCH(Y$350,$I$344:$I$347,0),MATCH(Y$349,$J$343:$R$343,0)))</f>
        <v>0</v>
      </c>
      <c r="Z361" s="678" cm="1">
        <f t="array" ref="Z361">INDEX($H361:$K361,0,MATCH(Z$350,$H$350:$K$350,0))*INDEX($J$344:$R$347,MATCH(Z$350,$I$344:$I$347,0),MATCH(Z$349,$J$343:$R$343,0))+IF(SUM($H361:$I361)&gt;0,INDEX($U$344:$AC$347,MATCH(Z$350,$I$344:$I$347,0),MATCH(Z$349,$J$343:$R$343,0)))</f>
        <v>0</v>
      </c>
      <c r="AA361" s="678" cm="1">
        <f t="array" ref="AA361">INDEX($H361:$K361,0,MATCH(AA$350,$H$350:$K$350,0))*INDEX($J$344:$R$347,MATCH(AA$350,$I$344:$I$347,0),MATCH(AA$349,$J$343:$R$343,0))+IF(SUM($H361:$I361)&gt;0,INDEX($U$344:$AC$347,MATCH(AA$350,$I$344:$I$347,0),MATCH(AA$349,$J$343:$R$343,0)))</f>
        <v>0</v>
      </c>
      <c r="AB361" s="678" cm="1">
        <f t="array" ref="AB361">INDEX($H361:$K361,0,MATCH(AB$350,$H$350:$K$350,0))*INDEX($J$344:$R$347,MATCH(AB$350,$I$344:$I$347,0),MATCH(AB$349,$J$343:$R$343,0))+IF(SUM($H361:$I361)&gt;0,INDEX($U$344:$AC$347,MATCH(AB$350,$I$344:$I$347,0),MATCH(AB$349,$J$343:$R$343,0)))</f>
        <v>0</v>
      </c>
      <c r="AC361" s="678" cm="1">
        <f t="array" ref="AC361">INDEX($H361:$K361,0,MATCH(AC$350,$H$350:$K$350,0))*INDEX($J$344:$R$347,MATCH(AC$350,$I$344:$I$347,0),MATCH(AC$349,$J$343:$R$343,0))+IF(SUM($H361:$I361)&gt;0,INDEX($U$344:$AC$347,MATCH(AC$350,$I$344:$I$347,0),MATCH(AC$349,$J$343:$R$343,0)))</f>
        <v>0</v>
      </c>
      <c r="AD361" s="678" cm="1">
        <f t="array" ref="AD361">INDEX($H361:$K361,0,MATCH(AD$350,$H$350:$K$350,0))*INDEX($J$344:$R$347,MATCH(AD$350,$I$344:$I$347,0),MATCH(AD$349,$J$343:$R$343,0))+IF(SUM($H361:$I361)&gt;0,INDEX($U$344:$AC$347,MATCH(AD$350,$I$344:$I$347,0),MATCH(AD$349,$J$343:$R$343,0)))</f>
        <v>0</v>
      </c>
      <c r="AE361" s="678" cm="1">
        <f t="array" ref="AE361">INDEX($H361:$K361,0,MATCH(AE$350,$H$350:$K$350,0))*INDEX($J$344:$R$347,MATCH(AE$350,$I$344:$I$347,0),MATCH(AE$349,$J$343:$R$343,0))+IF(SUM($H361:$I361)&gt;0,INDEX($U$344:$AC$347,MATCH(AE$350,$I$344:$I$347,0),MATCH(AE$349,$J$343:$R$343,0)))</f>
        <v>0</v>
      </c>
      <c r="AF361" s="678" cm="1">
        <f t="array" ref="AF361">INDEX($H361:$K361,0,MATCH(AF$350,$H$350:$K$350,0))*INDEX($J$344:$R$347,MATCH(AF$350,$I$344:$I$347,0),MATCH(AF$349,$J$343:$R$343,0))+IF(SUM($H361:$I361)&gt;0,INDEX($U$344:$AC$347,MATCH(AF$350,$I$344:$I$347,0),MATCH(AF$349,$J$343:$R$343,0)))</f>
        <v>0</v>
      </c>
      <c r="AG361" s="678" cm="1">
        <f t="array" ref="AG361">INDEX($H361:$K361,0,MATCH(AG$350,$H$350:$K$350,0))*INDEX($J$344:$R$347,MATCH(AG$350,$I$344:$I$347,0),MATCH(AG$349,$J$343:$R$343,0))+IF(SUM($H361:$I361)&gt;0,INDEX($U$344:$AC$347,MATCH(AG$350,$I$344:$I$347,0),MATCH(AG$349,$J$343:$R$343,0)))</f>
        <v>0</v>
      </c>
      <c r="AH361" s="678" cm="1">
        <f t="array" ref="AH361">INDEX($H361:$K361,0,MATCH(AH$350,$H$350:$K$350,0))*INDEX($J$344:$R$347,MATCH(AH$350,$I$344:$I$347,0),MATCH(AH$349,$J$343:$R$343,0))+IF(SUM($H361:$I361)&gt;0,INDEX($U$344:$AC$347,MATCH(AH$350,$I$344:$I$347,0),MATCH(AH$349,$J$343:$R$343,0)))</f>
        <v>0</v>
      </c>
      <c r="AI361" s="678" cm="1">
        <f t="array" ref="AI361">INDEX($H361:$K361,0,MATCH(AI$350,$H$350:$K$350,0))*INDEX($J$344:$R$347,MATCH(AI$350,$I$344:$I$347,0),MATCH(AI$349,$J$343:$R$343,0))+IF(SUM($H361:$I361)&gt;0,INDEX($U$344:$AC$347,MATCH(AI$350,$I$344:$I$347,0),MATCH(AI$349,$J$343:$R$343,0)))</f>
        <v>0</v>
      </c>
      <c r="AJ361" s="678" cm="1">
        <f t="array" ref="AJ361">INDEX($H361:$K361,0,MATCH(AJ$350,$H$350:$K$350,0))*INDEX($J$344:$R$347,MATCH(AJ$350,$I$344:$I$347,0),MATCH(AJ$349,$J$343:$R$343,0))+IF(SUM($H361:$I361)&gt;0,INDEX($U$344:$AC$347,MATCH(AJ$350,$I$344:$I$347,0),MATCH(AJ$349,$J$343:$R$343,0)))</f>
        <v>0</v>
      </c>
      <c r="AK361" s="678" cm="1">
        <f t="array" ref="AK361">INDEX($H361:$K361,0,MATCH(AK$350,$H$350:$K$350,0))*INDEX($J$344:$R$347,MATCH(AK$350,$I$344:$I$347,0),MATCH(AK$349,$J$343:$R$343,0))+IF(SUM($H361:$I361)&gt;0,INDEX($U$344:$AC$347,MATCH(AK$350,$I$344:$I$347,0),MATCH(AK$349,$J$343:$R$343,0)))</f>
        <v>0</v>
      </c>
      <c r="AL361" s="678" cm="1">
        <f t="array" ref="AL361">INDEX($H361:$K361,0,MATCH(AL$350,$H$350:$K$350,0))*INDEX($J$344:$R$347,MATCH(AL$350,$I$344:$I$347,0),MATCH(AL$349,$J$343:$R$343,0))+IF(SUM($H361:$I361)&gt;0,INDEX($U$344:$AC$347,MATCH(AL$350,$I$344:$I$347,0),MATCH(AL$349,$J$343:$R$343,0)))</f>
        <v>0</v>
      </c>
      <c r="AM361" s="678" cm="1">
        <f t="array" ref="AM361">INDEX($H361:$K361,0,MATCH(AM$350,$H$350:$K$350,0))*INDEX($J$344:$R$347,MATCH(AM$350,$I$344:$I$347,0),MATCH(AM$349,$J$343:$R$343,0))+IF(SUM($H361:$I361)&gt;0,INDEX($U$344:$AC$347,MATCH(AM$350,$I$344:$I$347,0),MATCH(AM$349,$J$343:$R$343,0)))</f>
        <v>0</v>
      </c>
      <c r="AN361" s="678" cm="1">
        <f t="array" ref="AN361">INDEX($H361:$K361,0,MATCH(AN$350,$H$350:$K$350,0))*INDEX($J$344:$R$347,MATCH(AN$350,$I$344:$I$347,0),MATCH(AN$349,$J$343:$R$343,0))+IF(SUM($H361:$I361)&gt;0,INDEX($U$344:$AC$347,MATCH(AN$350,$I$344:$I$347,0),MATCH(AN$349,$J$343:$R$343,0)))</f>
        <v>0</v>
      </c>
      <c r="AO361" s="678" cm="1">
        <f t="array" ref="AO361">INDEX($H361:$K361,0,MATCH(AO$350,$H$350:$K$350,0))*INDEX($J$344:$R$347,MATCH(AO$350,$I$344:$I$347,0),MATCH(AO$349,$J$343:$R$343,0))+IF(SUM($H361:$I361)&gt;0,INDEX($U$344:$AC$347,MATCH(AO$350,$I$344:$I$347,0),MATCH(AO$349,$J$343:$R$343,0)))</f>
        <v>0</v>
      </c>
      <c r="AP361" s="678" cm="1">
        <f t="array" ref="AP361">INDEX($H361:$K361,0,MATCH(AP$350,$H$350:$K$350,0))*INDEX($J$344:$R$347,MATCH(AP$350,$I$344:$I$347,0),MATCH(AP$349,$J$343:$R$343,0))+IF(SUM($H361:$I361)&gt;0,INDEX($U$344:$AC$347,MATCH(AP$350,$I$344:$I$347,0),MATCH(AP$349,$J$343:$R$343,0)))</f>
        <v>0</v>
      </c>
      <c r="AQ361" s="678" cm="1">
        <f t="array" ref="AQ361">INDEX($H361:$K361,0,MATCH(AQ$350,$H$350:$K$350,0))*INDEX($J$344:$R$347,MATCH(AQ$350,$I$344:$I$347,0),MATCH(AQ$349,$J$343:$R$343,0))+IF(SUM($H361:$I361)&gt;0,INDEX($U$344:$AC$347,MATCH(AQ$350,$I$344:$I$347,0),MATCH(AQ$349,$J$343:$R$343,0)))</f>
        <v>0</v>
      </c>
      <c r="AR361" s="678" cm="1">
        <f t="array" ref="AR361">INDEX($H361:$K361,0,MATCH(AR$350,$H$350:$K$350,0))*INDEX($J$344:$R$347,MATCH(AR$350,$I$344:$I$347,0),MATCH(AR$349,$J$343:$R$343,0))+IF(SUM($H361:$I361)&gt;0,INDEX($U$344:$AC$347,MATCH(AR$350,$I$344:$I$347,0),MATCH(AR$349,$J$343:$R$343,0)))</f>
        <v>0</v>
      </c>
      <c r="AS361" s="678" cm="1">
        <f t="array" ref="AS361">INDEX($H361:$K361,0,MATCH(AS$350,$H$350:$K$350,0))*INDEX($J$344:$R$347,MATCH(AS$350,$I$344:$I$347,0),MATCH(AS$349,$J$343:$R$343,0))+IF(SUM($H361:$I361)&gt;0,INDEX($U$344:$AC$347,MATCH(AS$350,$I$344:$I$347,0),MATCH(AS$349,$J$343:$R$343,0)))</f>
        <v>0</v>
      </c>
      <c r="AT361" s="678" cm="1">
        <f t="array" ref="AT361">INDEX($H361:$K361,0,MATCH(AT$350,$H$350:$K$350,0))*INDEX($J$344:$R$347,MATCH(AT$350,$I$344:$I$347,0),MATCH(AT$349,$J$343:$R$343,0))+IF(SUM($H361:$I361)&gt;0,INDEX($U$344:$AC$347,MATCH(AT$350,$I$344:$I$347,0),MATCH(AT$349,$J$343:$R$343,0)))</f>
        <v>0</v>
      </c>
      <c r="AU361" s="678" cm="1">
        <f t="array" ref="AU361">INDEX($H361:$K361,0,MATCH(AU$350,$H$350:$K$350,0))*INDEX($J$344:$R$347,MATCH(AU$350,$I$344:$I$347,0),MATCH(AU$349,$J$343:$R$343,0))+IF(SUM($H361:$I361)&gt;0,INDEX($U$344:$AC$347,MATCH(AU$350,$I$344:$I$347,0),MATCH(AU$349,$J$343:$R$343,0)))</f>
        <v>0</v>
      </c>
      <c r="AV361" s="186"/>
      <c r="AW361" s="186"/>
      <c r="AX361" s="16"/>
      <c r="AY361" s="8"/>
      <c r="AZ361" s="8"/>
      <c r="BA361" s="8"/>
    </row>
    <row r="362" spans="1:53" ht="14.5" outlineLevel="1" x14ac:dyDescent="0.35">
      <c r="A362" s="6"/>
      <c r="B362" s="7"/>
      <c r="C362" s="17"/>
      <c r="D362" s="17"/>
      <c r="E362" s="17"/>
      <c r="F362" s="26"/>
      <c r="G362" s="26" t="str">
        <f t="shared" si="173"/>
        <v>GGGC1LFa2</v>
      </c>
      <c r="H362" s="222">
        <f t="shared" si="174"/>
        <v>0</v>
      </c>
      <c r="I362" s="222">
        <f t="shared" si="174"/>
        <v>0</v>
      </c>
      <c r="J362" s="222">
        <f t="shared" si="174"/>
        <v>0</v>
      </c>
      <c r="K362" s="222">
        <f t="shared" si="175"/>
        <v>0</v>
      </c>
      <c r="L362" s="678" cm="1">
        <f t="array" ref="L362">INDEX($H362:$K362,0,MATCH(L$350,$H$350:$K$350,0))*INDEX($J$344:$R$347,MATCH(L$350,$I$344:$I$347,0),MATCH(L$349,$J$343:$R$343,0))+IF(SUM($H362:$I362)&gt;0,INDEX($U$344:$AC$347,MATCH(L$350,$I$344:$I$347,0),MATCH(L$349,$J$343:$R$343,0)))</f>
        <v>0</v>
      </c>
      <c r="M362" s="678" cm="1">
        <f t="array" ref="M362">INDEX($H362:$K362,0,MATCH(M$350,$H$350:$K$350,0))*INDEX($J$344:$R$347,MATCH(M$350,$I$344:$I$347,0),MATCH(M$349,$J$343:$R$343,0))+IF(SUM($H362:$I362)&gt;0,INDEX($U$344:$AC$347,MATCH(M$350,$I$344:$I$347,0),MATCH(M$349,$J$343:$R$343,0)))</f>
        <v>0</v>
      </c>
      <c r="N362" s="678" cm="1">
        <f t="array" ref="N362">INDEX($H362:$K362,0,MATCH(N$350,$H$350:$K$350,0))*INDEX($J$344:$R$347,MATCH(N$350,$I$344:$I$347,0),MATCH(N$349,$J$343:$R$343,0))+IF(SUM($H362:$I362)&gt;0,INDEX($U$344:$AC$347,MATCH(N$350,$I$344:$I$347,0),MATCH(N$349,$J$343:$R$343,0)))</f>
        <v>0</v>
      </c>
      <c r="O362" s="678" cm="1">
        <f t="array" ref="O362">INDEX($H362:$K362,0,MATCH(O$350,$H$350:$K$350,0))*INDEX($J$344:$R$347,MATCH(O$350,$I$344:$I$347,0),MATCH(O$349,$J$343:$R$343,0))+IF(SUM($H362:$I362)&gt;0,INDEX($U$344:$AC$347,MATCH(O$350,$I$344:$I$347,0),MATCH(O$349,$J$343:$R$343,0)))</f>
        <v>0</v>
      </c>
      <c r="P362" s="678" cm="1">
        <f t="array" ref="P362">INDEX($H362:$K362,0,MATCH(P$350,$H$350:$K$350,0))*INDEX($J$344:$R$347,MATCH(P$350,$I$344:$I$347,0),MATCH(P$349,$J$343:$R$343,0))+IF(SUM($H362:$I362)&gt;0,INDEX($U$344:$AC$347,MATCH(P$350,$I$344:$I$347,0),MATCH(P$349,$J$343:$R$343,0)))</f>
        <v>0</v>
      </c>
      <c r="Q362" s="678" cm="1">
        <f t="array" ref="Q362">INDEX($H362:$K362,0,MATCH(Q$350,$H$350:$K$350,0))*INDEX($J$344:$R$347,MATCH(Q$350,$I$344:$I$347,0),MATCH(Q$349,$J$343:$R$343,0))+IF(SUM($H362:$I362)&gt;0,INDEX($U$344:$AC$347,MATCH(Q$350,$I$344:$I$347,0),MATCH(Q$349,$J$343:$R$343,0)))</f>
        <v>0</v>
      </c>
      <c r="R362" s="678" cm="1">
        <f t="array" ref="R362">INDEX($H362:$K362,0,MATCH(R$350,$H$350:$K$350,0))*INDEX($J$344:$R$347,MATCH(R$350,$I$344:$I$347,0),MATCH(R$349,$J$343:$R$343,0))+IF(SUM($H362:$I362)&gt;0,INDEX($U$344:$AC$347,MATCH(R$350,$I$344:$I$347,0),MATCH(R$349,$J$343:$R$343,0)))</f>
        <v>0</v>
      </c>
      <c r="S362" s="678" cm="1">
        <f t="array" ref="S362">INDEX($H362:$K362,0,MATCH(S$350,$H$350:$K$350,0))*INDEX($J$344:$R$347,MATCH(S$350,$I$344:$I$347,0),MATCH(S$349,$J$343:$R$343,0))+IF(SUM($H362:$I362)&gt;0,INDEX($U$344:$AC$347,MATCH(S$350,$I$344:$I$347,0),MATCH(S$349,$J$343:$R$343,0)))</f>
        <v>0</v>
      </c>
      <c r="T362" s="678" cm="1">
        <f t="array" ref="T362">INDEX($H362:$K362,0,MATCH(T$350,$H$350:$K$350,0))*INDEX($J$344:$R$347,MATCH(T$350,$I$344:$I$347,0),MATCH(T$349,$J$343:$R$343,0))+IF(SUM($H362:$I362)&gt;0,INDEX($U$344:$AC$347,MATCH(T$350,$I$344:$I$347,0),MATCH(T$349,$J$343:$R$343,0)))</f>
        <v>0</v>
      </c>
      <c r="U362" s="678" cm="1">
        <f t="array" ref="U362">INDEX($H362:$K362,0,MATCH(U$350,$H$350:$K$350,0))*INDEX($J$344:$R$347,MATCH(U$350,$I$344:$I$347,0),MATCH(U$349,$J$343:$R$343,0))+IF(SUM($H362:$I362)&gt;0,INDEX($U$344:$AC$347,MATCH(U$350,$I$344:$I$347,0),MATCH(U$349,$J$343:$R$343,0)))</f>
        <v>0</v>
      </c>
      <c r="V362" s="678" cm="1">
        <f t="array" ref="V362">INDEX($H362:$K362,0,MATCH(V$350,$H$350:$K$350,0))*INDEX($J$344:$R$347,MATCH(V$350,$I$344:$I$347,0),MATCH(V$349,$J$343:$R$343,0))+IF(SUM($H362:$I362)&gt;0,INDEX($U$344:$AC$347,MATCH(V$350,$I$344:$I$347,0),MATCH(V$349,$J$343:$R$343,0)))</f>
        <v>0</v>
      </c>
      <c r="W362" s="678" cm="1">
        <f t="array" ref="W362">INDEX($H362:$K362,0,MATCH(W$350,$H$350:$K$350,0))*INDEX($J$344:$R$347,MATCH(W$350,$I$344:$I$347,0),MATCH(W$349,$J$343:$R$343,0))+IF(SUM($H362:$I362)&gt;0,INDEX($U$344:$AC$347,MATCH(W$350,$I$344:$I$347,0),MATCH(W$349,$J$343:$R$343,0)))</f>
        <v>0</v>
      </c>
      <c r="X362" s="678" cm="1">
        <f t="array" ref="X362">INDEX($H362:$K362,0,MATCH(X$350,$H$350:$K$350,0))*INDEX($J$344:$R$347,MATCH(X$350,$I$344:$I$347,0),MATCH(X$349,$J$343:$R$343,0))+IF(SUM($H362:$I362)&gt;0,INDEX($U$344:$AC$347,MATCH(X$350,$I$344:$I$347,0),MATCH(X$349,$J$343:$R$343,0)))</f>
        <v>0</v>
      </c>
      <c r="Y362" s="678" cm="1">
        <f t="array" ref="Y362">INDEX($H362:$K362,0,MATCH(Y$350,$H$350:$K$350,0))*INDEX($J$344:$R$347,MATCH(Y$350,$I$344:$I$347,0),MATCH(Y$349,$J$343:$R$343,0))+IF(SUM($H362:$I362)&gt;0,INDEX($U$344:$AC$347,MATCH(Y$350,$I$344:$I$347,0),MATCH(Y$349,$J$343:$R$343,0)))</f>
        <v>0</v>
      </c>
      <c r="Z362" s="678" cm="1">
        <f t="array" ref="Z362">INDEX($H362:$K362,0,MATCH(Z$350,$H$350:$K$350,0))*INDEX($J$344:$R$347,MATCH(Z$350,$I$344:$I$347,0),MATCH(Z$349,$J$343:$R$343,0))+IF(SUM($H362:$I362)&gt;0,INDEX($U$344:$AC$347,MATCH(Z$350,$I$344:$I$347,0),MATCH(Z$349,$J$343:$R$343,0)))</f>
        <v>0</v>
      </c>
      <c r="AA362" s="678" cm="1">
        <f t="array" ref="AA362">INDEX($H362:$K362,0,MATCH(AA$350,$H$350:$K$350,0))*INDEX($J$344:$R$347,MATCH(AA$350,$I$344:$I$347,0),MATCH(AA$349,$J$343:$R$343,0))+IF(SUM($H362:$I362)&gt;0,INDEX($U$344:$AC$347,MATCH(AA$350,$I$344:$I$347,0),MATCH(AA$349,$J$343:$R$343,0)))</f>
        <v>0</v>
      </c>
      <c r="AB362" s="678" cm="1">
        <f t="array" ref="AB362">INDEX($H362:$K362,0,MATCH(AB$350,$H$350:$K$350,0))*INDEX($J$344:$R$347,MATCH(AB$350,$I$344:$I$347,0),MATCH(AB$349,$J$343:$R$343,0))+IF(SUM($H362:$I362)&gt;0,INDEX($U$344:$AC$347,MATCH(AB$350,$I$344:$I$347,0),MATCH(AB$349,$J$343:$R$343,0)))</f>
        <v>0</v>
      </c>
      <c r="AC362" s="678" cm="1">
        <f t="array" ref="AC362">INDEX($H362:$K362,0,MATCH(AC$350,$H$350:$K$350,0))*INDEX($J$344:$R$347,MATCH(AC$350,$I$344:$I$347,0),MATCH(AC$349,$J$343:$R$343,0))+IF(SUM($H362:$I362)&gt;0,INDEX($U$344:$AC$347,MATCH(AC$350,$I$344:$I$347,0),MATCH(AC$349,$J$343:$R$343,0)))</f>
        <v>0</v>
      </c>
      <c r="AD362" s="678" cm="1">
        <f t="array" ref="AD362">INDEX($H362:$K362,0,MATCH(AD$350,$H$350:$K$350,0))*INDEX($J$344:$R$347,MATCH(AD$350,$I$344:$I$347,0),MATCH(AD$349,$J$343:$R$343,0))+IF(SUM($H362:$I362)&gt;0,INDEX($U$344:$AC$347,MATCH(AD$350,$I$344:$I$347,0),MATCH(AD$349,$J$343:$R$343,0)))</f>
        <v>0</v>
      </c>
      <c r="AE362" s="678" cm="1">
        <f t="array" ref="AE362">INDEX($H362:$K362,0,MATCH(AE$350,$H$350:$K$350,0))*INDEX($J$344:$R$347,MATCH(AE$350,$I$344:$I$347,0),MATCH(AE$349,$J$343:$R$343,0))+IF(SUM($H362:$I362)&gt;0,INDEX($U$344:$AC$347,MATCH(AE$350,$I$344:$I$347,0),MATCH(AE$349,$J$343:$R$343,0)))</f>
        <v>0</v>
      </c>
      <c r="AF362" s="678" cm="1">
        <f t="array" ref="AF362">INDEX($H362:$K362,0,MATCH(AF$350,$H$350:$K$350,0))*INDEX($J$344:$R$347,MATCH(AF$350,$I$344:$I$347,0),MATCH(AF$349,$J$343:$R$343,0))+IF(SUM($H362:$I362)&gt;0,INDEX($U$344:$AC$347,MATCH(AF$350,$I$344:$I$347,0),MATCH(AF$349,$J$343:$R$343,0)))</f>
        <v>0</v>
      </c>
      <c r="AG362" s="678" cm="1">
        <f t="array" ref="AG362">INDEX($H362:$K362,0,MATCH(AG$350,$H$350:$K$350,0))*INDEX($J$344:$R$347,MATCH(AG$350,$I$344:$I$347,0),MATCH(AG$349,$J$343:$R$343,0))+IF(SUM($H362:$I362)&gt;0,INDEX($U$344:$AC$347,MATCH(AG$350,$I$344:$I$347,0),MATCH(AG$349,$J$343:$R$343,0)))</f>
        <v>0</v>
      </c>
      <c r="AH362" s="678" cm="1">
        <f t="array" ref="AH362">INDEX($H362:$K362,0,MATCH(AH$350,$H$350:$K$350,0))*INDEX($J$344:$R$347,MATCH(AH$350,$I$344:$I$347,0),MATCH(AH$349,$J$343:$R$343,0))+IF(SUM($H362:$I362)&gt;0,INDEX($U$344:$AC$347,MATCH(AH$350,$I$344:$I$347,0),MATCH(AH$349,$J$343:$R$343,0)))</f>
        <v>0</v>
      </c>
      <c r="AI362" s="678" cm="1">
        <f t="array" ref="AI362">INDEX($H362:$K362,0,MATCH(AI$350,$H$350:$K$350,0))*INDEX($J$344:$R$347,MATCH(AI$350,$I$344:$I$347,0),MATCH(AI$349,$J$343:$R$343,0))+IF(SUM($H362:$I362)&gt;0,INDEX($U$344:$AC$347,MATCH(AI$350,$I$344:$I$347,0),MATCH(AI$349,$J$343:$R$343,0)))</f>
        <v>0</v>
      </c>
      <c r="AJ362" s="678" cm="1">
        <f t="array" ref="AJ362">INDEX($H362:$K362,0,MATCH(AJ$350,$H$350:$K$350,0))*INDEX($J$344:$R$347,MATCH(AJ$350,$I$344:$I$347,0),MATCH(AJ$349,$J$343:$R$343,0))+IF(SUM($H362:$I362)&gt;0,INDEX($U$344:$AC$347,MATCH(AJ$350,$I$344:$I$347,0),MATCH(AJ$349,$J$343:$R$343,0)))</f>
        <v>0</v>
      </c>
      <c r="AK362" s="678" cm="1">
        <f t="array" ref="AK362">INDEX($H362:$K362,0,MATCH(AK$350,$H$350:$K$350,0))*INDEX($J$344:$R$347,MATCH(AK$350,$I$344:$I$347,0),MATCH(AK$349,$J$343:$R$343,0))+IF(SUM($H362:$I362)&gt;0,INDEX($U$344:$AC$347,MATCH(AK$350,$I$344:$I$347,0),MATCH(AK$349,$J$343:$R$343,0)))</f>
        <v>0</v>
      </c>
      <c r="AL362" s="678" cm="1">
        <f t="array" ref="AL362">INDEX($H362:$K362,0,MATCH(AL$350,$H$350:$K$350,0))*INDEX($J$344:$R$347,MATCH(AL$350,$I$344:$I$347,0),MATCH(AL$349,$J$343:$R$343,0))+IF(SUM($H362:$I362)&gt;0,INDEX($U$344:$AC$347,MATCH(AL$350,$I$344:$I$347,0),MATCH(AL$349,$J$343:$R$343,0)))</f>
        <v>0</v>
      </c>
      <c r="AM362" s="678" cm="1">
        <f t="array" ref="AM362">INDEX($H362:$K362,0,MATCH(AM$350,$H$350:$K$350,0))*INDEX($J$344:$R$347,MATCH(AM$350,$I$344:$I$347,0),MATCH(AM$349,$J$343:$R$343,0))+IF(SUM($H362:$I362)&gt;0,INDEX($U$344:$AC$347,MATCH(AM$350,$I$344:$I$347,0),MATCH(AM$349,$J$343:$R$343,0)))</f>
        <v>0</v>
      </c>
      <c r="AN362" s="678" cm="1">
        <f t="array" ref="AN362">INDEX($H362:$K362,0,MATCH(AN$350,$H$350:$K$350,0))*INDEX($J$344:$R$347,MATCH(AN$350,$I$344:$I$347,0),MATCH(AN$349,$J$343:$R$343,0))+IF(SUM($H362:$I362)&gt;0,INDEX($U$344:$AC$347,MATCH(AN$350,$I$344:$I$347,0),MATCH(AN$349,$J$343:$R$343,0)))</f>
        <v>0</v>
      </c>
      <c r="AO362" s="678" cm="1">
        <f t="array" ref="AO362">INDEX($H362:$K362,0,MATCH(AO$350,$H$350:$K$350,0))*INDEX($J$344:$R$347,MATCH(AO$350,$I$344:$I$347,0),MATCH(AO$349,$J$343:$R$343,0))+IF(SUM($H362:$I362)&gt;0,INDEX($U$344:$AC$347,MATCH(AO$350,$I$344:$I$347,0),MATCH(AO$349,$J$343:$R$343,0)))</f>
        <v>0</v>
      </c>
      <c r="AP362" s="678" cm="1">
        <f t="array" ref="AP362">INDEX($H362:$K362,0,MATCH(AP$350,$H$350:$K$350,0))*INDEX($J$344:$R$347,MATCH(AP$350,$I$344:$I$347,0),MATCH(AP$349,$J$343:$R$343,0))+IF(SUM($H362:$I362)&gt;0,INDEX($U$344:$AC$347,MATCH(AP$350,$I$344:$I$347,0),MATCH(AP$349,$J$343:$R$343,0)))</f>
        <v>0</v>
      </c>
      <c r="AQ362" s="678" cm="1">
        <f t="array" ref="AQ362">INDEX($H362:$K362,0,MATCH(AQ$350,$H$350:$K$350,0))*INDEX($J$344:$R$347,MATCH(AQ$350,$I$344:$I$347,0),MATCH(AQ$349,$J$343:$R$343,0))+IF(SUM($H362:$I362)&gt;0,INDEX($U$344:$AC$347,MATCH(AQ$350,$I$344:$I$347,0),MATCH(AQ$349,$J$343:$R$343,0)))</f>
        <v>0</v>
      </c>
      <c r="AR362" s="678" cm="1">
        <f t="array" ref="AR362">INDEX($H362:$K362,0,MATCH(AR$350,$H$350:$K$350,0))*INDEX($J$344:$R$347,MATCH(AR$350,$I$344:$I$347,0),MATCH(AR$349,$J$343:$R$343,0))+IF(SUM($H362:$I362)&gt;0,INDEX($U$344:$AC$347,MATCH(AR$350,$I$344:$I$347,0),MATCH(AR$349,$J$343:$R$343,0)))</f>
        <v>0</v>
      </c>
      <c r="AS362" s="678" cm="1">
        <f t="array" ref="AS362">INDEX($H362:$K362,0,MATCH(AS$350,$H$350:$K$350,0))*INDEX($J$344:$R$347,MATCH(AS$350,$I$344:$I$347,0),MATCH(AS$349,$J$343:$R$343,0))+IF(SUM($H362:$I362)&gt;0,INDEX($U$344:$AC$347,MATCH(AS$350,$I$344:$I$347,0),MATCH(AS$349,$J$343:$R$343,0)))</f>
        <v>0</v>
      </c>
      <c r="AT362" s="678" cm="1">
        <f t="array" ref="AT362">INDEX($H362:$K362,0,MATCH(AT$350,$H$350:$K$350,0))*INDEX($J$344:$R$347,MATCH(AT$350,$I$344:$I$347,0),MATCH(AT$349,$J$343:$R$343,0))+IF(SUM($H362:$I362)&gt;0,INDEX($U$344:$AC$347,MATCH(AT$350,$I$344:$I$347,0),MATCH(AT$349,$J$343:$R$343,0)))</f>
        <v>0</v>
      </c>
      <c r="AU362" s="678" cm="1">
        <f t="array" ref="AU362">INDEX($H362:$K362,0,MATCH(AU$350,$H$350:$K$350,0))*INDEX($J$344:$R$347,MATCH(AU$350,$I$344:$I$347,0),MATCH(AU$349,$J$343:$R$343,0))+IF(SUM($H362:$I362)&gt;0,INDEX($U$344:$AC$347,MATCH(AU$350,$I$344:$I$347,0),MATCH(AU$349,$J$343:$R$343,0)))</f>
        <v>0</v>
      </c>
      <c r="AV362" s="186"/>
      <c r="AW362" s="186"/>
      <c r="AX362" s="16"/>
      <c r="AY362" s="8"/>
      <c r="AZ362" s="8"/>
      <c r="BA362" s="8"/>
    </row>
    <row r="363" spans="1:53" ht="14.5" outlineLevel="1" x14ac:dyDescent="0.35">
      <c r="A363" s="6"/>
      <c r="B363" s="7"/>
      <c r="C363" s="17"/>
      <c r="D363" s="17"/>
      <c r="E363" s="17"/>
      <c r="F363" s="26"/>
      <c r="G363" s="26" t="str">
        <f t="shared" si="173"/>
        <v>SPSPSPSPSPsp</v>
      </c>
      <c r="H363" s="222">
        <f t="shared" si="174"/>
        <v>0</v>
      </c>
      <c r="I363" s="222">
        <f t="shared" si="174"/>
        <v>0</v>
      </c>
      <c r="J363" s="222">
        <f t="shared" si="174"/>
        <v>0</v>
      </c>
      <c r="K363" s="222">
        <f t="shared" si="175"/>
        <v>0</v>
      </c>
      <c r="L363" s="678" cm="1">
        <f t="array" ref="L363">INDEX($H363:$K363,0,MATCH(L$350,$H$350:$K$350,0))*INDEX($J$344:$R$347,MATCH(L$350,$I$344:$I$347,0),MATCH(L$349,$J$343:$R$343,0))+IF(SUM($H363:$I363)&gt;0,INDEX($U$344:$AC$347,MATCH(L$350,$I$344:$I$347,0),MATCH(L$349,$J$343:$R$343,0)))</f>
        <v>0</v>
      </c>
      <c r="M363" s="678" cm="1">
        <f t="array" ref="M363">INDEX($H363:$K363,0,MATCH(M$350,$H$350:$K$350,0))*INDEX($J$344:$R$347,MATCH(M$350,$I$344:$I$347,0),MATCH(M$349,$J$343:$R$343,0))+IF(SUM($H363:$I363)&gt;0,INDEX($U$344:$AC$347,MATCH(M$350,$I$344:$I$347,0),MATCH(M$349,$J$343:$R$343,0)))</f>
        <v>0</v>
      </c>
      <c r="N363" s="678" cm="1">
        <f t="array" ref="N363">INDEX($H363:$K363,0,MATCH(N$350,$H$350:$K$350,0))*INDEX($J$344:$R$347,MATCH(N$350,$I$344:$I$347,0),MATCH(N$349,$J$343:$R$343,0))+IF(SUM($H363:$I363)&gt;0,INDEX($U$344:$AC$347,MATCH(N$350,$I$344:$I$347,0),MATCH(N$349,$J$343:$R$343,0)))</f>
        <v>0</v>
      </c>
      <c r="O363" s="678" cm="1">
        <f t="array" ref="O363">INDEX($H363:$K363,0,MATCH(O$350,$H$350:$K$350,0))*INDEX($J$344:$R$347,MATCH(O$350,$I$344:$I$347,0),MATCH(O$349,$J$343:$R$343,0))+IF(SUM($H363:$I363)&gt;0,INDEX($U$344:$AC$347,MATCH(O$350,$I$344:$I$347,0),MATCH(O$349,$J$343:$R$343,0)))</f>
        <v>0</v>
      </c>
      <c r="P363" s="678" cm="1">
        <f t="array" ref="P363">INDEX($H363:$K363,0,MATCH(P$350,$H$350:$K$350,0))*INDEX($J$344:$R$347,MATCH(P$350,$I$344:$I$347,0),MATCH(P$349,$J$343:$R$343,0))+IF(SUM($H363:$I363)&gt;0,INDEX($U$344:$AC$347,MATCH(P$350,$I$344:$I$347,0),MATCH(P$349,$J$343:$R$343,0)))</f>
        <v>0</v>
      </c>
      <c r="Q363" s="678" cm="1">
        <f t="array" ref="Q363">INDEX($H363:$K363,0,MATCH(Q$350,$H$350:$K$350,0))*INDEX($J$344:$R$347,MATCH(Q$350,$I$344:$I$347,0),MATCH(Q$349,$J$343:$R$343,0))+IF(SUM($H363:$I363)&gt;0,INDEX($U$344:$AC$347,MATCH(Q$350,$I$344:$I$347,0),MATCH(Q$349,$J$343:$R$343,0)))</f>
        <v>0</v>
      </c>
      <c r="R363" s="678" cm="1">
        <f t="array" ref="R363">INDEX($H363:$K363,0,MATCH(R$350,$H$350:$K$350,0))*INDEX($J$344:$R$347,MATCH(R$350,$I$344:$I$347,0),MATCH(R$349,$J$343:$R$343,0))+IF(SUM($H363:$I363)&gt;0,INDEX($U$344:$AC$347,MATCH(R$350,$I$344:$I$347,0),MATCH(R$349,$J$343:$R$343,0)))</f>
        <v>0</v>
      </c>
      <c r="S363" s="678" cm="1">
        <f t="array" ref="S363">INDEX($H363:$K363,0,MATCH(S$350,$H$350:$K$350,0))*INDEX($J$344:$R$347,MATCH(S$350,$I$344:$I$347,0),MATCH(S$349,$J$343:$R$343,0))+IF(SUM($H363:$I363)&gt;0,INDEX($U$344:$AC$347,MATCH(S$350,$I$344:$I$347,0),MATCH(S$349,$J$343:$R$343,0)))</f>
        <v>0</v>
      </c>
      <c r="T363" s="678" cm="1">
        <f t="array" ref="T363">INDEX($H363:$K363,0,MATCH(T$350,$H$350:$K$350,0))*INDEX($J$344:$R$347,MATCH(T$350,$I$344:$I$347,0),MATCH(T$349,$J$343:$R$343,0))+IF(SUM($H363:$I363)&gt;0,INDEX($U$344:$AC$347,MATCH(T$350,$I$344:$I$347,0),MATCH(T$349,$J$343:$R$343,0)))</f>
        <v>0</v>
      </c>
      <c r="U363" s="678" cm="1">
        <f t="array" ref="U363">INDEX($H363:$K363,0,MATCH(U$350,$H$350:$K$350,0))*INDEX($J$344:$R$347,MATCH(U$350,$I$344:$I$347,0),MATCH(U$349,$J$343:$R$343,0))+IF(SUM($H363:$I363)&gt;0,INDEX($U$344:$AC$347,MATCH(U$350,$I$344:$I$347,0),MATCH(U$349,$J$343:$R$343,0)))</f>
        <v>0</v>
      </c>
      <c r="V363" s="678" cm="1">
        <f t="array" ref="V363">INDEX($H363:$K363,0,MATCH(V$350,$H$350:$K$350,0))*INDEX($J$344:$R$347,MATCH(V$350,$I$344:$I$347,0),MATCH(V$349,$J$343:$R$343,0))+IF(SUM($H363:$I363)&gt;0,INDEX($U$344:$AC$347,MATCH(V$350,$I$344:$I$347,0),MATCH(V$349,$J$343:$R$343,0)))</f>
        <v>0</v>
      </c>
      <c r="W363" s="678" cm="1">
        <f t="array" ref="W363">INDEX($H363:$K363,0,MATCH(W$350,$H$350:$K$350,0))*INDEX($J$344:$R$347,MATCH(W$350,$I$344:$I$347,0),MATCH(W$349,$J$343:$R$343,0))+IF(SUM($H363:$I363)&gt;0,INDEX($U$344:$AC$347,MATCH(W$350,$I$344:$I$347,0),MATCH(W$349,$J$343:$R$343,0)))</f>
        <v>0</v>
      </c>
      <c r="X363" s="678" cm="1">
        <f t="array" ref="X363">INDEX($H363:$K363,0,MATCH(X$350,$H$350:$K$350,0))*INDEX($J$344:$R$347,MATCH(X$350,$I$344:$I$347,0),MATCH(X$349,$J$343:$R$343,0))+IF(SUM($H363:$I363)&gt;0,INDEX($U$344:$AC$347,MATCH(X$350,$I$344:$I$347,0),MATCH(X$349,$J$343:$R$343,0)))</f>
        <v>0</v>
      </c>
      <c r="Y363" s="678" cm="1">
        <f t="array" ref="Y363">INDEX($H363:$K363,0,MATCH(Y$350,$H$350:$K$350,0))*INDEX($J$344:$R$347,MATCH(Y$350,$I$344:$I$347,0),MATCH(Y$349,$J$343:$R$343,0))+IF(SUM($H363:$I363)&gt;0,INDEX($U$344:$AC$347,MATCH(Y$350,$I$344:$I$347,0),MATCH(Y$349,$J$343:$R$343,0)))</f>
        <v>0</v>
      </c>
      <c r="Z363" s="678" cm="1">
        <f t="array" ref="Z363">INDEX($H363:$K363,0,MATCH(Z$350,$H$350:$K$350,0))*INDEX($J$344:$R$347,MATCH(Z$350,$I$344:$I$347,0),MATCH(Z$349,$J$343:$R$343,0))+IF(SUM($H363:$I363)&gt;0,INDEX($U$344:$AC$347,MATCH(Z$350,$I$344:$I$347,0),MATCH(Z$349,$J$343:$R$343,0)))</f>
        <v>0</v>
      </c>
      <c r="AA363" s="678" cm="1">
        <f t="array" ref="AA363">INDEX($H363:$K363,0,MATCH(AA$350,$H$350:$K$350,0))*INDEX($J$344:$R$347,MATCH(AA$350,$I$344:$I$347,0),MATCH(AA$349,$J$343:$R$343,0))+IF(SUM($H363:$I363)&gt;0,INDEX($U$344:$AC$347,MATCH(AA$350,$I$344:$I$347,0),MATCH(AA$349,$J$343:$R$343,0)))</f>
        <v>0</v>
      </c>
      <c r="AB363" s="678" cm="1">
        <f t="array" ref="AB363">INDEX($H363:$K363,0,MATCH(AB$350,$H$350:$K$350,0))*INDEX($J$344:$R$347,MATCH(AB$350,$I$344:$I$347,0),MATCH(AB$349,$J$343:$R$343,0))+IF(SUM($H363:$I363)&gt;0,INDEX($U$344:$AC$347,MATCH(AB$350,$I$344:$I$347,0),MATCH(AB$349,$J$343:$R$343,0)))</f>
        <v>0</v>
      </c>
      <c r="AC363" s="678" cm="1">
        <f t="array" ref="AC363">INDEX($H363:$K363,0,MATCH(AC$350,$H$350:$K$350,0))*INDEX($J$344:$R$347,MATCH(AC$350,$I$344:$I$347,0),MATCH(AC$349,$J$343:$R$343,0))+IF(SUM($H363:$I363)&gt;0,INDEX($U$344:$AC$347,MATCH(AC$350,$I$344:$I$347,0),MATCH(AC$349,$J$343:$R$343,0)))</f>
        <v>0</v>
      </c>
      <c r="AD363" s="678" cm="1">
        <f t="array" ref="AD363">INDEX($H363:$K363,0,MATCH(AD$350,$H$350:$K$350,0))*INDEX($J$344:$R$347,MATCH(AD$350,$I$344:$I$347,0),MATCH(AD$349,$J$343:$R$343,0))+IF(SUM($H363:$I363)&gt;0,INDEX($U$344:$AC$347,MATCH(AD$350,$I$344:$I$347,0),MATCH(AD$349,$J$343:$R$343,0)))</f>
        <v>0</v>
      </c>
      <c r="AE363" s="678" cm="1">
        <f t="array" ref="AE363">INDEX($H363:$K363,0,MATCH(AE$350,$H$350:$K$350,0))*INDEX($J$344:$R$347,MATCH(AE$350,$I$344:$I$347,0),MATCH(AE$349,$J$343:$R$343,0))+IF(SUM($H363:$I363)&gt;0,INDEX($U$344:$AC$347,MATCH(AE$350,$I$344:$I$347,0),MATCH(AE$349,$J$343:$R$343,0)))</f>
        <v>0</v>
      </c>
      <c r="AF363" s="678" cm="1">
        <f t="array" ref="AF363">INDEX($H363:$K363,0,MATCH(AF$350,$H$350:$K$350,0))*INDEX($J$344:$R$347,MATCH(AF$350,$I$344:$I$347,0),MATCH(AF$349,$J$343:$R$343,0))+IF(SUM($H363:$I363)&gt;0,INDEX($U$344:$AC$347,MATCH(AF$350,$I$344:$I$347,0),MATCH(AF$349,$J$343:$R$343,0)))</f>
        <v>0</v>
      </c>
      <c r="AG363" s="678" cm="1">
        <f t="array" ref="AG363">INDEX($H363:$K363,0,MATCH(AG$350,$H$350:$K$350,0))*INDEX($J$344:$R$347,MATCH(AG$350,$I$344:$I$347,0),MATCH(AG$349,$J$343:$R$343,0))+IF(SUM($H363:$I363)&gt;0,INDEX($U$344:$AC$347,MATCH(AG$350,$I$344:$I$347,0),MATCH(AG$349,$J$343:$R$343,0)))</f>
        <v>0</v>
      </c>
      <c r="AH363" s="678" cm="1">
        <f t="array" ref="AH363">INDEX($H363:$K363,0,MATCH(AH$350,$H$350:$K$350,0))*INDEX($J$344:$R$347,MATCH(AH$350,$I$344:$I$347,0),MATCH(AH$349,$J$343:$R$343,0))+IF(SUM($H363:$I363)&gt;0,INDEX($U$344:$AC$347,MATCH(AH$350,$I$344:$I$347,0),MATCH(AH$349,$J$343:$R$343,0)))</f>
        <v>0</v>
      </c>
      <c r="AI363" s="678" cm="1">
        <f t="array" ref="AI363">INDEX($H363:$K363,0,MATCH(AI$350,$H$350:$K$350,0))*INDEX($J$344:$R$347,MATCH(AI$350,$I$344:$I$347,0),MATCH(AI$349,$J$343:$R$343,0))+IF(SUM($H363:$I363)&gt;0,INDEX($U$344:$AC$347,MATCH(AI$350,$I$344:$I$347,0),MATCH(AI$349,$J$343:$R$343,0)))</f>
        <v>0</v>
      </c>
      <c r="AJ363" s="678" cm="1">
        <f t="array" ref="AJ363">INDEX($H363:$K363,0,MATCH(AJ$350,$H$350:$K$350,0))*INDEX($J$344:$R$347,MATCH(AJ$350,$I$344:$I$347,0),MATCH(AJ$349,$J$343:$R$343,0))+IF(SUM($H363:$I363)&gt;0,INDEX($U$344:$AC$347,MATCH(AJ$350,$I$344:$I$347,0),MATCH(AJ$349,$J$343:$R$343,0)))</f>
        <v>0</v>
      </c>
      <c r="AK363" s="678" cm="1">
        <f t="array" ref="AK363">INDEX($H363:$K363,0,MATCH(AK$350,$H$350:$K$350,0))*INDEX($J$344:$R$347,MATCH(AK$350,$I$344:$I$347,0),MATCH(AK$349,$J$343:$R$343,0))+IF(SUM($H363:$I363)&gt;0,INDEX($U$344:$AC$347,MATCH(AK$350,$I$344:$I$347,0),MATCH(AK$349,$J$343:$R$343,0)))</f>
        <v>0</v>
      </c>
      <c r="AL363" s="678" cm="1">
        <f t="array" ref="AL363">INDEX($H363:$K363,0,MATCH(AL$350,$H$350:$K$350,0))*INDEX($J$344:$R$347,MATCH(AL$350,$I$344:$I$347,0),MATCH(AL$349,$J$343:$R$343,0))+IF(SUM($H363:$I363)&gt;0,INDEX($U$344:$AC$347,MATCH(AL$350,$I$344:$I$347,0),MATCH(AL$349,$J$343:$R$343,0)))</f>
        <v>0</v>
      </c>
      <c r="AM363" s="678" cm="1">
        <f t="array" ref="AM363">INDEX($H363:$K363,0,MATCH(AM$350,$H$350:$K$350,0))*INDEX($J$344:$R$347,MATCH(AM$350,$I$344:$I$347,0),MATCH(AM$349,$J$343:$R$343,0))+IF(SUM($H363:$I363)&gt;0,INDEX($U$344:$AC$347,MATCH(AM$350,$I$344:$I$347,0),MATCH(AM$349,$J$343:$R$343,0)))</f>
        <v>0</v>
      </c>
      <c r="AN363" s="678" cm="1">
        <f t="array" ref="AN363">INDEX($H363:$K363,0,MATCH(AN$350,$H$350:$K$350,0))*INDEX($J$344:$R$347,MATCH(AN$350,$I$344:$I$347,0),MATCH(AN$349,$J$343:$R$343,0))+IF(SUM($H363:$I363)&gt;0,INDEX($U$344:$AC$347,MATCH(AN$350,$I$344:$I$347,0),MATCH(AN$349,$J$343:$R$343,0)))</f>
        <v>0</v>
      </c>
      <c r="AO363" s="678" cm="1">
        <f t="array" ref="AO363">INDEX($H363:$K363,0,MATCH(AO$350,$H$350:$K$350,0))*INDEX($J$344:$R$347,MATCH(AO$350,$I$344:$I$347,0),MATCH(AO$349,$J$343:$R$343,0))+IF(SUM($H363:$I363)&gt;0,INDEX($U$344:$AC$347,MATCH(AO$350,$I$344:$I$347,0),MATCH(AO$349,$J$343:$R$343,0)))</f>
        <v>0</v>
      </c>
      <c r="AP363" s="678" cm="1">
        <f t="array" ref="AP363">INDEX($H363:$K363,0,MATCH(AP$350,$H$350:$K$350,0))*INDEX($J$344:$R$347,MATCH(AP$350,$I$344:$I$347,0),MATCH(AP$349,$J$343:$R$343,0))+IF(SUM($H363:$I363)&gt;0,INDEX($U$344:$AC$347,MATCH(AP$350,$I$344:$I$347,0),MATCH(AP$349,$J$343:$R$343,0)))</f>
        <v>0</v>
      </c>
      <c r="AQ363" s="678" cm="1">
        <f t="array" ref="AQ363">INDEX($H363:$K363,0,MATCH(AQ$350,$H$350:$K$350,0))*INDEX($J$344:$R$347,MATCH(AQ$350,$I$344:$I$347,0),MATCH(AQ$349,$J$343:$R$343,0))+IF(SUM($H363:$I363)&gt;0,INDEX($U$344:$AC$347,MATCH(AQ$350,$I$344:$I$347,0),MATCH(AQ$349,$J$343:$R$343,0)))</f>
        <v>0</v>
      </c>
      <c r="AR363" s="678" cm="1">
        <f t="array" ref="AR363">INDEX($H363:$K363,0,MATCH(AR$350,$H$350:$K$350,0))*INDEX($J$344:$R$347,MATCH(AR$350,$I$344:$I$347,0),MATCH(AR$349,$J$343:$R$343,0))+IF(SUM($H363:$I363)&gt;0,INDEX($U$344:$AC$347,MATCH(AR$350,$I$344:$I$347,0),MATCH(AR$349,$J$343:$R$343,0)))</f>
        <v>0</v>
      </c>
      <c r="AS363" s="678" cm="1">
        <f t="array" ref="AS363">INDEX($H363:$K363,0,MATCH(AS$350,$H$350:$K$350,0))*INDEX($J$344:$R$347,MATCH(AS$350,$I$344:$I$347,0),MATCH(AS$349,$J$343:$R$343,0))+IF(SUM($H363:$I363)&gt;0,INDEX($U$344:$AC$347,MATCH(AS$350,$I$344:$I$347,0),MATCH(AS$349,$J$343:$R$343,0)))</f>
        <v>0</v>
      </c>
      <c r="AT363" s="678" cm="1">
        <f t="array" ref="AT363">INDEX($H363:$K363,0,MATCH(AT$350,$H$350:$K$350,0))*INDEX($J$344:$R$347,MATCH(AT$350,$I$344:$I$347,0),MATCH(AT$349,$J$343:$R$343,0))+IF(SUM($H363:$I363)&gt;0,INDEX($U$344:$AC$347,MATCH(AT$350,$I$344:$I$347,0),MATCH(AT$349,$J$343:$R$343,0)))</f>
        <v>0</v>
      </c>
      <c r="AU363" s="678" cm="1">
        <f t="array" ref="AU363">INDEX($H363:$K363,0,MATCH(AU$350,$H$350:$K$350,0))*INDEX($J$344:$R$347,MATCH(AU$350,$I$344:$I$347,0),MATCH(AU$349,$J$343:$R$343,0))+IF(SUM($H363:$I363)&gt;0,INDEX($U$344:$AC$347,MATCH(AU$350,$I$344:$I$347,0),MATCH(AU$349,$J$343:$R$343,0)))</f>
        <v>0</v>
      </c>
      <c r="AV363" s="186"/>
      <c r="AW363" s="186"/>
      <c r="AX363" s="16"/>
      <c r="AY363" s="8"/>
      <c r="AZ363" s="8"/>
      <c r="BA363" s="8"/>
    </row>
    <row r="364" spans="1:53" ht="14.5" outlineLevel="1" x14ac:dyDescent="0.35">
      <c r="A364" s="6"/>
      <c r="B364" s="7"/>
      <c r="C364" s="17"/>
      <c r="D364" s="17"/>
      <c r="E364" s="17"/>
      <c r="F364" s="26"/>
      <c r="G364" s="26" t="str">
        <f t="shared" si="173"/>
        <v>YYWNWl</v>
      </c>
      <c r="H364" s="222">
        <f t="shared" si="174"/>
        <v>1</v>
      </c>
      <c r="I364" s="222">
        <f t="shared" si="174"/>
        <v>1</v>
      </c>
      <c r="J364" s="222">
        <f t="shared" si="174"/>
        <v>3</v>
      </c>
      <c r="K364" s="222">
        <f t="shared" si="175"/>
        <v>0</v>
      </c>
      <c r="L364" s="678" cm="1">
        <f t="array" ref="L364">INDEX($H364:$K364,0,MATCH(L$350,$H$350:$K$350,0))*INDEX($J$344:$R$347,MATCH(L$350,$I$344:$I$347,0),MATCH(L$349,$J$343:$R$343,0))+IF(SUM($H364:$I364)&gt;0,INDEX($U$344:$AC$347,MATCH(L$350,$I$344:$I$347,0),MATCH(L$349,$J$343:$R$343,0)))</f>
        <v>2</v>
      </c>
      <c r="M364" s="678" cm="1">
        <f t="array" ref="M364">INDEX($H364:$K364,0,MATCH(M$350,$H$350:$K$350,0))*INDEX($J$344:$R$347,MATCH(M$350,$I$344:$I$347,0),MATCH(M$349,$J$343:$R$343,0))+IF(SUM($H364:$I364)&gt;0,INDEX($U$344:$AC$347,MATCH(M$350,$I$344:$I$347,0),MATCH(M$349,$J$343:$R$343,0)))</f>
        <v>1</v>
      </c>
      <c r="N364" s="678" cm="1">
        <f t="array" ref="N364">INDEX($H364:$K364,0,MATCH(N$350,$H$350:$K$350,0))*INDEX($J$344:$R$347,MATCH(N$350,$I$344:$I$347,0),MATCH(N$349,$J$343:$R$343,0))+IF(SUM($H364:$I364)&gt;0,INDEX($U$344:$AC$347,MATCH(N$350,$I$344:$I$347,0),MATCH(N$349,$J$343:$R$343,0)))</f>
        <v>3</v>
      </c>
      <c r="O364" s="678" cm="1">
        <f t="array" ref="O364">INDEX($H364:$K364,0,MATCH(O$350,$H$350:$K$350,0))*INDEX($J$344:$R$347,MATCH(O$350,$I$344:$I$347,0),MATCH(O$349,$J$343:$R$343,0))+IF(SUM($H364:$I364)&gt;0,INDEX($U$344:$AC$347,MATCH(O$350,$I$344:$I$347,0),MATCH(O$349,$J$343:$R$343,0)))</f>
        <v>0</v>
      </c>
      <c r="P364" s="678" cm="1">
        <f t="array" ref="P364">INDEX($H364:$K364,0,MATCH(P$350,$H$350:$K$350,0))*INDEX($J$344:$R$347,MATCH(P$350,$I$344:$I$347,0),MATCH(P$349,$J$343:$R$343,0))+IF(SUM($H364:$I364)&gt;0,INDEX($U$344:$AC$347,MATCH(P$350,$I$344:$I$347,0),MATCH(P$349,$J$343:$R$343,0)))</f>
        <v>2</v>
      </c>
      <c r="Q364" s="678" cm="1">
        <f t="array" ref="Q364">INDEX($H364:$K364,0,MATCH(Q$350,$H$350:$K$350,0))*INDEX($J$344:$R$347,MATCH(Q$350,$I$344:$I$347,0),MATCH(Q$349,$J$343:$R$343,0))+IF(SUM($H364:$I364)&gt;0,INDEX($U$344:$AC$347,MATCH(Q$350,$I$344:$I$347,0),MATCH(Q$349,$J$343:$R$343,0)))</f>
        <v>1</v>
      </c>
      <c r="R364" s="678" cm="1">
        <f t="array" ref="R364">INDEX($H364:$K364,0,MATCH(R$350,$H$350:$K$350,0))*INDEX($J$344:$R$347,MATCH(R$350,$I$344:$I$347,0),MATCH(R$349,$J$343:$R$343,0))+IF(SUM($H364:$I364)&gt;0,INDEX($U$344:$AC$347,MATCH(R$350,$I$344:$I$347,0),MATCH(R$349,$J$343:$R$343,0)))</f>
        <v>3</v>
      </c>
      <c r="S364" s="678" cm="1">
        <f t="array" ref="S364">INDEX($H364:$K364,0,MATCH(S$350,$H$350:$K$350,0))*INDEX($J$344:$R$347,MATCH(S$350,$I$344:$I$347,0),MATCH(S$349,$J$343:$R$343,0))+IF(SUM($H364:$I364)&gt;0,INDEX($U$344:$AC$347,MATCH(S$350,$I$344:$I$347,0),MATCH(S$349,$J$343:$R$343,0)))</f>
        <v>0</v>
      </c>
      <c r="T364" s="678" cm="1">
        <f t="array" ref="T364">INDEX($H364:$K364,0,MATCH(T$350,$H$350:$K$350,0))*INDEX($J$344:$R$347,MATCH(T$350,$I$344:$I$347,0),MATCH(T$349,$J$343:$R$343,0))+IF(SUM($H364:$I364)&gt;0,INDEX($U$344:$AC$347,MATCH(T$350,$I$344:$I$347,0),MATCH(T$349,$J$343:$R$343,0)))</f>
        <v>2</v>
      </c>
      <c r="U364" s="678" cm="1">
        <f t="array" ref="U364">INDEX($H364:$K364,0,MATCH(U$350,$H$350:$K$350,0))*INDEX($J$344:$R$347,MATCH(U$350,$I$344:$I$347,0),MATCH(U$349,$J$343:$R$343,0))+IF(SUM($H364:$I364)&gt;0,INDEX($U$344:$AC$347,MATCH(U$350,$I$344:$I$347,0),MATCH(U$349,$J$343:$R$343,0)))</f>
        <v>1</v>
      </c>
      <c r="V364" s="678" cm="1">
        <f t="array" ref="V364">INDEX($H364:$K364,0,MATCH(V$350,$H$350:$K$350,0))*INDEX($J$344:$R$347,MATCH(V$350,$I$344:$I$347,0),MATCH(V$349,$J$343:$R$343,0))+IF(SUM($H364:$I364)&gt;0,INDEX($U$344:$AC$347,MATCH(V$350,$I$344:$I$347,0),MATCH(V$349,$J$343:$R$343,0)))</f>
        <v>3</v>
      </c>
      <c r="W364" s="678" cm="1">
        <f t="array" ref="W364">INDEX($H364:$K364,0,MATCH(W$350,$H$350:$K$350,0))*INDEX($J$344:$R$347,MATCH(W$350,$I$344:$I$347,0),MATCH(W$349,$J$343:$R$343,0))+IF(SUM($H364:$I364)&gt;0,INDEX($U$344:$AC$347,MATCH(W$350,$I$344:$I$347,0),MATCH(W$349,$J$343:$R$343,0)))</f>
        <v>0</v>
      </c>
      <c r="X364" s="678" cm="1">
        <f t="array" ref="X364">INDEX($H364:$K364,0,MATCH(X$350,$H$350:$K$350,0))*INDEX($J$344:$R$347,MATCH(X$350,$I$344:$I$347,0),MATCH(X$349,$J$343:$R$343,0))+IF(SUM($H364:$I364)&gt;0,INDEX($U$344:$AC$347,MATCH(X$350,$I$344:$I$347,0),MATCH(X$349,$J$343:$R$343,0)))</f>
        <v>2</v>
      </c>
      <c r="Y364" s="678" cm="1">
        <f t="array" ref="Y364">INDEX($H364:$K364,0,MATCH(Y$350,$H$350:$K$350,0))*INDEX($J$344:$R$347,MATCH(Y$350,$I$344:$I$347,0),MATCH(Y$349,$J$343:$R$343,0))+IF(SUM($H364:$I364)&gt;0,INDEX($U$344:$AC$347,MATCH(Y$350,$I$344:$I$347,0),MATCH(Y$349,$J$343:$R$343,0)))</f>
        <v>1</v>
      </c>
      <c r="Z364" s="678" cm="1">
        <f t="array" ref="Z364">INDEX($H364:$K364,0,MATCH(Z$350,$H$350:$K$350,0))*INDEX($J$344:$R$347,MATCH(Z$350,$I$344:$I$347,0),MATCH(Z$349,$J$343:$R$343,0))+IF(SUM($H364:$I364)&gt;0,INDEX($U$344:$AC$347,MATCH(Z$350,$I$344:$I$347,0),MATCH(Z$349,$J$343:$R$343,0)))</f>
        <v>3</v>
      </c>
      <c r="AA364" s="678" cm="1">
        <f t="array" ref="AA364">INDEX($H364:$K364,0,MATCH(AA$350,$H$350:$K$350,0))*INDEX($J$344:$R$347,MATCH(AA$350,$I$344:$I$347,0),MATCH(AA$349,$J$343:$R$343,0))+IF(SUM($H364:$I364)&gt;0,INDEX($U$344:$AC$347,MATCH(AA$350,$I$344:$I$347,0),MATCH(AA$349,$J$343:$R$343,0)))</f>
        <v>0</v>
      </c>
      <c r="AB364" s="678" cm="1">
        <f t="array" ref="AB364">INDEX($H364:$K364,0,MATCH(AB$350,$H$350:$K$350,0))*INDEX($J$344:$R$347,MATCH(AB$350,$I$344:$I$347,0),MATCH(AB$349,$J$343:$R$343,0))+IF(SUM($H364:$I364)&gt;0,INDEX($U$344:$AC$347,MATCH(AB$350,$I$344:$I$347,0),MATCH(AB$349,$J$343:$R$343,0)))</f>
        <v>1</v>
      </c>
      <c r="AC364" s="678" cm="1">
        <f t="array" ref="AC364">INDEX($H364:$K364,0,MATCH(AC$350,$H$350:$K$350,0))*INDEX($J$344:$R$347,MATCH(AC$350,$I$344:$I$347,0),MATCH(AC$349,$J$343:$R$343,0))+IF(SUM($H364:$I364)&gt;0,INDEX($U$344:$AC$347,MATCH(AC$350,$I$344:$I$347,0),MATCH(AC$349,$J$343:$R$343,0)))</f>
        <v>1</v>
      </c>
      <c r="AD364" s="678" cm="1">
        <f t="array" ref="AD364">INDEX($H364:$K364,0,MATCH(AD$350,$H$350:$K$350,0))*INDEX($J$344:$R$347,MATCH(AD$350,$I$344:$I$347,0),MATCH(AD$349,$J$343:$R$343,0))+IF(SUM($H364:$I364)&gt;0,INDEX($U$344:$AC$347,MATCH(AD$350,$I$344:$I$347,0),MATCH(AD$349,$J$343:$R$343,0)))</f>
        <v>3</v>
      </c>
      <c r="AE364" s="678" cm="1">
        <f t="array" ref="AE364">INDEX($H364:$K364,0,MATCH(AE$350,$H$350:$K$350,0))*INDEX($J$344:$R$347,MATCH(AE$350,$I$344:$I$347,0),MATCH(AE$349,$J$343:$R$343,0))+IF(SUM($H364:$I364)&gt;0,INDEX($U$344:$AC$347,MATCH(AE$350,$I$344:$I$347,0),MATCH(AE$349,$J$343:$R$343,0)))</f>
        <v>0</v>
      </c>
      <c r="AF364" s="678" cm="1">
        <f t="array" ref="AF364">INDEX($H364:$K364,0,MATCH(AF$350,$H$350:$K$350,0))*INDEX($J$344:$R$347,MATCH(AF$350,$I$344:$I$347,0),MATCH(AF$349,$J$343:$R$343,0))+IF(SUM($H364:$I364)&gt;0,INDEX($U$344:$AC$347,MATCH(AF$350,$I$344:$I$347,0),MATCH(AF$349,$J$343:$R$343,0)))</f>
        <v>1</v>
      </c>
      <c r="AG364" s="678" cm="1">
        <f t="array" ref="AG364">INDEX($H364:$K364,0,MATCH(AG$350,$H$350:$K$350,0))*INDEX($J$344:$R$347,MATCH(AG$350,$I$344:$I$347,0),MATCH(AG$349,$J$343:$R$343,0))+IF(SUM($H364:$I364)&gt;0,INDEX($U$344:$AC$347,MATCH(AG$350,$I$344:$I$347,0),MATCH(AG$349,$J$343:$R$343,0)))</f>
        <v>1</v>
      </c>
      <c r="AH364" s="678" cm="1">
        <f t="array" ref="AH364">INDEX($H364:$K364,0,MATCH(AH$350,$H$350:$K$350,0))*INDEX($J$344:$R$347,MATCH(AH$350,$I$344:$I$347,0),MATCH(AH$349,$J$343:$R$343,0))+IF(SUM($H364:$I364)&gt;0,INDEX($U$344:$AC$347,MATCH(AH$350,$I$344:$I$347,0),MATCH(AH$349,$J$343:$R$343,0)))</f>
        <v>3</v>
      </c>
      <c r="AI364" s="678" cm="1">
        <f t="array" ref="AI364">INDEX($H364:$K364,0,MATCH(AI$350,$H$350:$K$350,0))*INDEX($J$344:$R$347,MATCH(AI$350,$I$344:$I$347,0),MATCH(AI$349,$J$343:$R$343,0))+IF(SUM($H364:$I364)&gt;0,INDEX($U$344:$AC$347,MATCH(AI$350,$I$344:$I$347,0),MATCH(AI$349,$J$343:$R$343,0)))</f>
        <v>0</v>
      </c>
      <c r="AJ364" s="678" cm="1">
        <f t="array" ref="AJ364">INDEX($H364:$K364,0,MATCH(AJ$350,$H$350:$K$350,0))*INDEX($J$344:$R$347,MATCH(AJ$350,$I$344:$I$347,0),MATCH(AJ$349,$J$343:$R$343,0))+IF(SUM($H364:$I364)&gt;0,INDEX($U$344:$AC$347,MATCH(AJ$350,$I$344:$I$347,0),MATCH(AJ$349,$J$343:$R$343,0)))</f>
        <v>1</v>
      </c>
      <c r="AK364" s="678" cm="1">
        <f t="array" ref="AK364">INDEX($H364:$K364,0,MATCH(AK$350,$H$350:$K$350,0))*INDEX($J$344:$R$347,MATCH(AK$350,$I$344:$I$347,0),MATCH(AK$349,$J$343:$R$343,0))+IF(SUM($H364:$I364)&gt;0,INDEX($U$344:$AC$347,MATCH(AK$350,$I$344:$I$347,0),MATCH(AK$349,$J$343:$R$343,0)))</f>
        <v>1</v>
      </c>
      <c r="AL364" s="678" cm="1">
        <f t="array" ref="AL364">INDEX($H364:$K364,0,MATCH(AL$350,$H$350:$K$350,0))*INDEX($J$344:$R$347,MATCH(AL$350,$I$344:$I$347,0),MATCH(AL$349,$J$343:$R$343,0))+IF(SUM($H364:$I364)&gt;0,INDEX($U$344:$AC$347,MATCH(AL$350,$I$344:$I$347,0),MATCH(AL$349,$J$343:$R$343,0)))</f>
        <v>3</v>
      </c>
      <c r="AM364" s="678" cm="1">
        <f t="array" ref="AM364">INDEX($H364:$K364,0,MATCH(AM$350,$H$350:$K$350,0))*INDEX($J$344:$R$347,MATCH(AM$350,$I$344:$I$347,0),MATCH(AM$349,$J$343:$R$343,0))+IF(SUM($H364:$I364)&gt;0,INDEX($U$344:$AC$347,MATCH(AM$350,$I$344:$I$347,0),MATCH(AM$349,$J$343:$R$343,0)))</f>
        <v>0</v>
      </c>
      <c r="AN364" s="678" cm="1">
        <f t="array" ref="AN364">INDEX($H364:$K364,0,MATCH(AN$350,$H$350:$K$350,0))*INDEX($J$344:$R$347,MATCH(AN$350,$I$344:$I$347,0),MATCH(AN$349,$J$343:$R$343,0))+IF(SUM($H364:$I364)&gt;0,INDEX($U$344:$AC$347,MATCH(AN$350,$I$344:$I$347,0),MATCH(AN$349,$J$343:$R$343,0)))</f>
        <v>1</v>
      </c>
      <c r="AO364" s="678" cm="1">
        <f t="array" ref="AO364">INDEX($H364:$K364,0,MATCH(AO$350,$H$350:$K$350,0))*INDEX($J$344:$R$347,MATCH(AO$350,$I$344:$I$347,0),MATCH(AO$349,$J$343:$R$343,0))+IF(SUM($H364:$I364)&gt;0,INDEX($U$344:$AC$347,MATCH(AO$350,$I$344:$I$347,0),MATCH(AO$349,$J$343:$R$343,0)))</f>
        <v>1</v>
      </c>
      <c r="AP364" s="678" cm="1">
        <f t="array" ref="AP364">INDEX($H364:$K364,0,MATCH(AP$350,$H$350:$K$350,0))*INDEX($J$344:$R$347,MATCH(AP$350,$I$344:$I$347,0),MATCH(AP$349,$J$343:$R$343,0))+IF(SUM($H364:$I364)&gt;0,INDEX($U$344:$AC$347,MATCH(AP$350,$I$344:$I$347,0),MATCH(AP$349,$J$343:$R$343,0)))</f>
        <v>3</v>
      </c>
      <c r="AQ364" s="678" cm="1">
        <f t="array" ref="AQ364">INDEX($H364:$K364,0,MATCH(AQ$350,$H$350:$K$350,0))*INDEX($J$344:$R$347,MATCH(AQ$350,$I$344:$I$347,0),MATCH(AQ$349,$J$343:$R$343,0))+IF(SUM($H364:$I364)&gt;0,INDEX($U$344:$AC$347,MATCH(AQ$350,$I$344:$I$347,0),MATCH(AQ$349,$J$343:$R$343,0)))</f>
        <v>0</v>
      </c>
      <c r="AR364" s="678" cm="1">
        <f t="array" ref="AR364">INDEX($H364:$K364,0,MATCH(AR$350,$H$350:$K$350,0))*INDEX($J$344:$R$347,MATCH(AR$350,$I$344:$I$347,0),MATCH(AR$349,$J$343:$R$343,0))+IF(SUM($H364:$I364)&gt;0,INDEX($U$344:$AC$347,MATCH(AR$350,$I$344:$I$347,0),MATCH(AR$349,$J$343:$R$343,0)))</f>
        <v>1</v>
      </c>
      <c r="AS364" s="678" cm="1">
        <f t="array" ref="AS364">INDEX($H364:$K364,0,MATCH(AS$350,$H$350:$K$350,0))*INDEX($J$344:$R$347,MATCH(AS$350,$I$344:$I$347,0),MATCH(AS$349,$J$343:$R$343,0))+IF(SUM($H364:$I364)&gt;0,INDEX($U$344:$AC$347,MATCH(AS$350,$I$344:$I$347,0),MATCH(AS$349,$J$343:$R$343,0)))</f>
        <v>1</v>
      </c>
      <c r="AT364" s="678" cm="1">
        <f t="array" ref="AT364">INDEX($H364:$K364,0,MATCH(AT$350,$H$350:$K$350,0))*INDEX($J$344:$R$347,MATCH(AT$350,$I$344:$I$347,0),MATCH(AT$349,$J$343:$R$343,0))+IF(SUM($H364:$I364)&gt;0,INDEX($U$344:$AC$347,MATCH(AT$350,$I$344:$I$347,0),MATCH(AT$349,$J$343:$R$343,0)))</f>
        <v>3</v>
      </c>
      <c r="AU364" s="678" cm="1">
        <f t="array" ref="AU364">INDEX($H364:$K364,0,MATCH(AU$350,$H$350:$K$350,0))*INDEX($J$344:$R$347,MATCH(AU$350,$I$344:$I$347,0),MATCH(AU$349,$J$343:$R$343,0))+IF(SUM($H364:$I364)&gt;0,INDEX($U$344:$AC$347,MATCH(AU$350,$I$344:$I$347,0),MATCH(AU$349,$J$343:$R$343,0)))</f>
        <v>0</v>
      </c>
      <c r="AV364" s="186"/>
      <c r="AW364" s="186"/>
      <c r="AX364" s="16"/>
      <c r="AY364" s="8"/>
      <c r="AZ364" s="8"/>
      <c r="BA364" s="8"/>
    </row>
    <row r="365" spans="1:53" ht="14.5" outlineLevel="1" x14ac:dyDescent="0.35">
      <c r="A365" s="6"/>
      <c r="B365" s="7"/>
      <c r="C365" s="17"/>
      <c r="D365" s="17"/>
      <c r="E365" s="17"/>
      <c r="F365" s="26"/>
      <c r="G365" s="26" t="str">
        <f t="shared" si="173"/>
        <v>YYLWNw</v>
      </c>
      <c r="H365" s="222">
        <f t="shared" si="174"/>
        <v>1</v>
      </c>
      <c r="I365" s="222">
        <f t="shared" si="174"/>
        <v>1</v>
      </c>
      <c r="J365" s="222">
        <f t="shared" si="174"/>
        <v>2</v>
      </c>
      <c r="K365" s="222">
        <f t="shared" si="175"/>
        <v>1</v>
      </c>
      <c r="L365" s="678" cm="1">
        <f t="array" ref="L365">INDEX($H365:$K365,0,MATCH(L$350,$H$350:$K$350,0))*INDEX($J$344:$R$347,MATCH(L$350,$I$344:$I$347,0),MATCH(L$349,$J$343:$R$343,0))+IF(SUM($H365:$I365)&gt;0,INDEX($U$344:$AC$347,MATCH(L$350,$I$344:$I$347,0),MATCH(L$349,$J$343:$R$343,0)))</f>
        <v>2</v>
      </c>
      <c r="M365" s="678" cm="1">
        <f t="array" ref="M365">INDEX($H365:$K365,0,MATCH(M$350,$H$350:$K$350,0))*INDEX($J$344:$R$347,MATCH(M$350,$I$344:$I$347,0),MATCH(M$349,$J$343:$R$343,0))+IF(SUM($H365:$I365)&gt;0,INDEX($U$344:$AC$347,MATCH(M$350,$I$344:$I$347,0),MATCH(M$349,$J$343:$R$343,0)))</f>
        <v>1</v>
      </c>
      <c r="N365" s="678" cm="1">
        <f t="array" ref="N365">INDEX($H365:$K365,0,MATCH(N$350,$H$350:$K$350,0))*INDEX($J$344:$R$347,MATCH(N$350,$I$344:$I$347,0),MATCH(N$349,$J$343:$R$343,0))+IF(SUM($H365:$I365)&gt;0,INDEX($U$344:$AC$347,MATCH(N$350,$I$344:$I$347,0),MATCH(N$349,$J$343:$R$343,0)))</f>
        <v>2</v>
      </c>
      <c r="O365" s="678" cm="1">
        <f t="array" ref="O365">INDEX($H365:$K365,0,MATCH(O$350,$H$350:$K$350,0))*INDEX($J$344:$R$347,MATCH(O$350,$I$344:$I$347,0),MATCH(O$349,$J$343:$R$343,0))+IF(SUM($H365:$I365)&gt;0,INDEX($U$344:$AC$347,MATCH(O$350,$I$344:$I$347,0),MATCH(O$349,$J$343:$R$343,0)))</f>
        <v>1.5</v>
      </c>
      <c r="P365" s="678" cm="1">
        <f t="array" ref="P365">INDEX($H365:$K365,0,MATCH(P$350,$H$350:$K$350,0))*INDEX($J$344:$R$347,MATCH(P$350,$I$344:$I$347,0),MATCH(P$349,$J$343:$R$343,0))+IF(SUM($H365:$I365)&gt;0,INDEX($U$344:$AC$347,MATCH(P$350,$I$344:$I$347,0),MATCH(P$349,$J$343:$R$343,0)))</f>
        <v>2</v>
      </c>
      <c r="Q365" s="678" cm="1">
        <f t="array" ref="Q365">INDEX($H365:$K365,0,MATCH(Q$350,$H$350:$K$350,0))*INDEX($J$344:$R$347,MATCH(Q$350,$I$344:$I$347,0),MATCH(Q$349,$J$343:$R$343,0))+IF(SUM($H365:$I365)&gt;0,INDEX($U$344:$AC$347,MATCH(Q$350,$I$344:$I$347,0),MATCH(Q$349,$J$343:$R$343,0)))</f>
        <v>1</v>
      </c>
      <c r="R365" s="678" cm="1">
        <f t="array" ref="R365">INDEX($H365:$K365,0,MATCH(R$350,$H$350:$K$350,0))*INDEX($J$344:$R$347,MATCH(R$350,$I$344:$I$347,0),MATCH(R$349,$J$343:$R$343,0))+IF(SUM($H365:$I365)&gt;0,INDEX($U$344:$AC$347,MATCH(R$350,$I$344:$I$347,0),MATCH(R$349,$J$343:$R$343,0)))</f>
        <v>2</v>
      </c>
      <c r="S365" s="678" cm="1">
        <f t="array" ref="S365">INDEX($H365:$K365,0,MATCH(S$350,$H$350:$K$350,0))*INDEX($J$344:$R$347,MATCH(S$350,$I$344:$I$347,0),MATCH(S$349,$J$343:$R$343,0))+IF(SUM($H365:$I365)&gt;0,INDEX($U$344:$AC$347,MATCH(S$350,$I$344:$I$347,0),MATCH(S$349,$J$343:$R$343,0)))</f>
        <v>1</v>
      </c>
      <c r="T365" s="678" cm="1">
        <f t="array" ref="T365">INDEX($H365:$K365,0,MATCH(T$350,$H$350:$K$350,0))*INDEX($J$344:$R$347,MATCH(T$350,$I$344:$I$347,0),MATCH(T$349,$J$343:$R$343,0))+IF(SUM($H365:$I365)&gt;0,INDEX($U$344:$AC$347,MATCH(T$350,$I$344:$I$347,0),MATCH(T$349,$J$343:$R$343,0)))</f>
        <v>2</v>
      </c>
      <c r="U365" s="678" cm="1">
        <f t="array" ref="U365">INDEX($H365:$K365,0,MATCH(U$350,$H$350:$K$350,0))*INDEX($J$344:$R$347,MATCH(U$350,$I$344:$I$347,0),MATCH(U$349,$J$343:$R$343,0))+IF(SUM($H365:$I365)&gt;0,INDEX($U$344:$AC$347,MATCH(U$350,$I$344:$I$347,0),MATCH(U$349,$J$343:$R$343,0)))</f>
        <v>1</v>
      </c>
      <c r="V365" s="678" cm="1">
        <f t="array" ref="V365">INDEX($H365:$K365,0,MATCH(V$350,$H$350:$K$350,0))*INDEX($J$344:$R$347,MATCH(V$350,$I$344:$I$347,0),MATCH(V$349,$J$343:$R$343,0))+IF(SUM($H365:$I365)&gt;0,INDEX($U$344:$AC$347,MATCH(V$350,$I$344:$I$347,0),MATCH(V$349,$J$343:$R$343,0)))</f>
        <v>2</v>
      </c>
      <c r="W365" s="678" cm="1">
        <f t="array" ref="W365">INDEX($H365:$K365,0,MATCH(W$350,$H$350:$K$350,0))*INDEX($J$344:$R$347,MATCH(W$350,$I$344:$I$347,0),MATCH(W$349,$J$343:$R$343,0))+IF(SUM($H365:$I365)&gt;0,INDEX($U$344:$AC$347,MATCH(W$350,$I$344:$I$347,0),MATCH(W$349,$J$343:$R$343,0)))</f>
        <v>1</v>
      </c>
      <c r="X365" s="678" cm="1">
        <f t="array" ref="X365">INDEX($H365:$K365,0,MATCH(X$350,$H$350:$K$350,0))*INDEX($J$344:$R$347,MATCH(X$350,$I$344:$I$347,0),MATCH(X$349,$J$343:$R$343,0))+IF(SUM($H365:$I365)&gt;0,INDEX($U$344:$AC$347,MATCH(X$350,$I$344:$I$347,0),MATCH(X$349,$J$343:$R$343,0)))</f>
        <v>2</v>
      </c>
      <c r="Y365" s="678" cm="1">
        <f t="array" ref="Y365">INDEX($H365:$K365,0,MATCH(Y$350,$H$350:$K$350,0))*INDEX($J$344:$R$347,MATCH(Y$350,$I$344:$I$347,0),MATCH(Y$349,$J$343:$R$343,0))+IF(SUM($H365:$I365)&gt;0,INDEX($U$344:$AC$347,MATCH(Y$350,$I$344:$I$347,0),MATCH(Y$349,$J$343:$R$343,0)))</f>
        <v>1</v>
      </c>
      <c r="Z365" s="678" cm="1">
        <f t="array" ref="Z365">INDEX($H365:$K365,0,MATCH(Z$350,$H$350:$K$350,0))*INDEX($J$344:$R$347,MATCH(Z$350,$I$344:$I$347,0),MATCH(Z$349,$J$343:$R$343,0))+IF(SUM($H365:$I365)&gt;0,INDEX($U$344:$AC$347,MATCH(Z$350,$I$344:$I$347,0),MATCH(Z$349,$J$343:$R$343,0)))</f>
        <v>2</v>
      </c>
      <c r="AA365" s="678" cm="1">
        <f t="array" ref="AA365">INDEX($H365:$K365,0,MATCH(AA$350,$H$350:$K$350,0))*INDEX($J$344:$R$347,MATCH(AA$350,$I$344:$I$347,0),MATCH(AA$349,$J$343:$R$343,0))+IF(SUM($H365:$I365)&gt;0,INDEX($U$344:$AC$347,MATCH(AA$350,$I$344:$I$347,0),MATCH(AA$349,$J$343:$R$343,0)))</f>
        <v>0.5</v>
      </c>
      <c r="AB365" s="678" cm="1">
        <f t="array" ref="AB365">INDEX($H365:$K365,0,MATCH(AB$350,$H$350:$K$350,0))*INDEX($J$344:$R$347,MATCH(AB$350,$I$344:$I$347,0),MATCH(AB$349,$J$343:$R$343,0))+IF(SUM($H365:$I365)&gt;0,INDEX($U$344:$AC$347,MATCH(AB$350,$I$344:$I$347,0),MATCH(AB$349,$J$343:$R$343,0)))</f>
        <v>1</v>
      </c>
      <c r="AC365" s="678" cm="1">
        <f t="array" ref="AC365">INDEX($H365:$K365,0,MATCH(AC$350,$H$350:$K$350,0))*INDEX($J$344:$R$347,MATCH(AC$350,$I$344:$I$347,0),MATCH(AC$349,$J$343:$R$343,0))+IF(SUM($H365:$I365)&gt;0,INDEX($U$344:$AC$347,MATCH(AC$350,$I$344:$I$347,0),MATCH(AC$349,$J$343:$R$343,0)))</f>
        <v>1</v>
      </c>
      <c r="AD365" s="678" cm="1">
        <f t="array" ref="AD365">INDEX($H365:$K365,0,MATCH(AD$350,$H$350:$K$350,0))*INDEX($J$344:$R$347,MATCH(AD$350,$I$344:$I$347,0),MATCH(AD$349,$J$343:$R$343,0))+IF(SUM($H365:$I365)&gt;0,INDEX($U$344:$AC$347,MATCH(AD$350,$I$344:$I$347,0),MATCH(AD$349,$J$343:$R$343,0)))</f>
        <v>2</v>
      </c>
      <c r="AE365" s="678" cm="1">
        <f t="array" ref="AE365">INDEX($H365:$K365,0,MATCH(AE$350,$H$350:$K$350,0))*INDEX($J$344:$R$347,MATCH(AE$350,$I$344:$I$347,0),MATCH(AE$349,$J$343:$R$343,0))+IF(SUM($H365:$I365)&gt;0,INDEX($U$344:$AC$347,MATCH(AE$350,$I$344:$I$347,0),MATCH(AE$349,$J$343:$R$343,0)))</f>
        <v>1</v>
      </c>
      <c r="AF365" s="678" cm="1">
        <f t="array" ref="AF365">INDEX($H365:$K365,0,MATCH(AF$350,$H$350:$K$350,0))*INDEX($J$344:$R$347,MATCH(AF$350,$I$344:$I$347,0),MATCH(AF$349,$J$343:$R$343,0))+IF(SUM($H365:$I365)&gt;0,INDEX($U$344:$AC$347,MATCH(AF$350,$I$344:$I$347,0),MATCH(AF$349,$J$343:$R$343,0)))</f>
        <v>1</v>
      </c>
      <c r="AG365" s="678" cm="1">
        <f t="array" ref="AG365">INDEX($H365:$K365,0,MATCH(AG$350,$H$350:$K$350,0))*INDEX($J$344:$R$347,MATCH(AG$350,$I$344:$I$347,0),MATCH(AG$349,$J$343:$R$343,0))+IF(SUM($H365:$I365)&gt;0,INDEX($U$344:$AC$347,MATCH(AG$350,$I$344:$I$347,0),MATCH(AG$349,$J$343:$R$343,0)))</f>
        <v>1</v>
      </c>
      <c r="AH365" s="678" cm="1">
        <f t="array" ref="AH365">INDEX($H365:$K365,0,MATCH(AH$350,$H$350:$K$350,0))*INDEX($J$344:$R$347,MATCH(AH$350,$I$344:$I$347,0),MATCH(AH$349,$J$343:$R$343,0))+IF(SUM($H365:$I365)&gt;0,INDEX($U$344:$AC$347,MATCH(AH$350,$I$344:$I$347,0),MATCH(AH$349,$J$343:$R$343,0)))</f>
        <v>2</v>
      </c>
      <c r="AI365" s="678" cm="1">
        <f t="array" ref="AI365">INDEX($H365:$K365,0,MATCH(AI$350,$H$350:$K$350,0))*INDEX($J$344:$R$347,MATCH(AI$350,$I$344:$I$347,0),MATCH(AI$349,$J$343:$R$343,0))+IF(SUM($H365:$I365)&gt;0,INDEX($U$344:$AC$347,MATCH(AI$350,$I$344:$I$347,0),MATCH(AI$349,$J$343:$R$343,0)))</f>
        <v>0.5</v>
      </c>
      <c r="AJ365" s="678" cm="1">
        <f t="array" ref="AJ365">INDEX($H365:$K365,0,MATCH(AJ$350,$H$350:$K$350,0))*INDEX($J$344:$R$347,MATCH(AJ$350,$I$344:$I$347,0),MATCH(AJ$349,$J$343:$R$343,0))+IF(SUM($H365:$I365)&gt;0,INDEX($U$344:$AC$347,MATCH(AJ$350,$I$344:$I$347,0),MATCH(AJ$349,$J$343:$R$343,0)))</f>
        <v>1</v>
      </c>
      <c r="AK365" s="678" cm="1">
        <f t="array" ref="AK365">INDEX($H365:$K365,0,MATCH(AK$350,$H$350:$K$350,0))*INDEX($J$344:$R$347,MATCH(AK$350,$I$344:$I$347,0),MATCH(AK$349,$J$343:$R$343,0))+IF(SUM($H365:$I365)&gt;0,INDEX($U$344:$AC$347,MATCH(AK$350,$I$344:$I$347,0),MATCH(AK$349,$J$343:$R$343,0)))</f>
        <v>1</v>
      </c>
      <c r="AL365" s="678" cm="1">
        <f t="array" ref="AL365">INDEX($H365:$K365,0,MATCH(AL$350,$H$350:$K$350,0))*INDEX($J$344:$R$347,MATCH(AL$350,$I$344:$I$347,0),MATCH(AL$349,$J$343:$R$343,0))+IF(SUM($H365:$I365)&gt;0,INDEX($U$344:$AC$347,MATCH(AL$350,$I$344:$I$347,0),MATCH(AL$349,$J$343:$R$343,0)))</f>
        <v>2</v>
      </c>
      <c r="AM365" s="678" cm="1">
        <f t="array" ref="AM365">INDEX($H365:$K365,0,MATCH(AM$350,$H$350:$K$350,0))*INDEX($J$344:$R$347,MATCH(AM$350,$I$344:$I$347,0),MATCH(AM$349,$J$343:$R$343,0))+IF(SUM($H365:$I365)&gt;0,INDEX($U$344:$AC$347,MATCH(AM$350,$I$344:$I$347,0),MATCH(AM$349,$J$343:$R$343,0)))</f>
        <v>0.5</v>
      </c>
      <c r="AN365" s="678" cm="1">
        <f t="array" ref="AN365">INDEX($H365:$K365,0,MATCH(AN$350,$H$350:$K$350,0))*INDEX($J$344:$R$347,MATCH(AN$350,$I$344:$I$347,0),MATCH(AN$349,$J$343:$R$343,0))+IF(SUM($H365:$I365)&gt;0,INDEX($U$344:$AC$347,MATCH(AN$350,$I$344:$I$347,0),MATCH(AN$349,$J$343:$R$343,0)))</f>
        <v>1</v>
      </c>
      <c r="AO365" s="678" cm="1">
        <f t="array" ref="AO365">INDEX($H365:$K365,0,MATCH(AO$350,$H$350:$K$350,0))*INDEX($J$344:$R$347,MATCH(AO$350,$I$344:$I$347,0),MATCH(AO$349,$J$343:$R$343,0))+IF(SUM($H365:$I365)&gt;0,INDEX($U$344:$AC$347,MATCH(AO$350,$I$344:$I$347,0),MATCH(AO$349,$J$343:$R$343,0)))</f>
        <v>1</v>
      </c>
      <c r="AP365" s="678" cm="1">
        <f t="array" ref="AP365">INDEX($H365:$K365,0,MATCH(AP$350,$H$350:$K$350,0))*INDEX($J$344:$R$347,MATCH(AP$350,$I$344:$I$347,0),MATCH(AP$349,$J$343:$R$343,0))+IF(SUM($H365:$I365)&gt;0,INDEX($U$344:$AC$347,MATCH(AP$350,$I$344:$I$347,0),MATCH(AP$349,$J$343:$R$343,0)))</f>
        <v>2</v>
      </c>
      <c r="AQ365" s="678" cm="1">
        <f t="array" ref="AQ365">INDEX($H365:$K365,0,MATCH(AQ$350,$H$350:$K$350,0))*INDEX($J$344:$R$347,MATCH(AQ$350,$I$344:$I$347,0),MATCH(AQ$349,$J$343:$R$343,0))+IF(SUM($H365:$I365)&gt;0,INDEX($U$344:$AC$347,MATCH(AQ$350,$I$344:$I$347,0),MATCH(AQ$349,$J$343:$R$343,0)))</f>
        <v>0</v>
      </c>
      <c r="AR365" s="678" cm="1">
        <f t="array" ref="AR365">INDEX($H365:$K365,0,MATCH(AR$350,$H$350:$K$350,0))*INDEX($J$344:$R$347,MATCH(AR$350,$I$344:$I$347,0),MATCH(AR$349,$J$343:$R$343,0))+IF(SUM($H365:$I365)&gt;0,INDEX($U$344:$AC$347,MATCH(AR$350,$I$344:$I$347,0),MATCH(AR$349,$J$343:$R$343,0)))</f>
        <v>1</v>
      </c>
      <c r="AS365" s="678" cm="1">
        <f t="array" ref="AS365">INDEX($H365:$K365,0,MATCH(AS$350,$H$350:$K$350,0))*INDEX($J$344:$R$347,MATCH(AS$350,$I$344:$I$347,0),MATCH(AS$349,$J$343:$R$343,0))+IF(SUM($H365:$I365)&gt;0,INDEX($U$344:$AC$347,MATCH(AS$350,$I$344:$I$347,0),MATCH(AS$349,$J$343:$R$343,0)))</f>
        <v>1</v>
      </c>
      <c r="AT365" s="678" cm="1">
        <f t="array" ref="AT365">INDEX($H365:$K365,0,MATCH(AT$350,$H$350:$K$350,0))*INDEX($J$344:$R$347,MATCH(AT$350,$I$344:$I$347,0),MATCH(AT$349,$J$343:$R$343,0))+IF(SUM($H365:$I365)&gt;0,INDEX($U$344:$AC$347,MATCH(AT$350,$I$344:$I$347,0),MATCH(AT$349,$J$343:$R$343,0)))</f>
        <v>2</v>
      </c>
      <c r="AU365" s="678" cm="1">
        <f t="array" ref="AU365">INDEX($H365:$K365,0,MATCH(AU$350,$H$350:$K$350,0))*INDEX($J$344:$R$347,MATCH(AU$350,$I$344:$I$347,0),MATCH(AU$349,$J$343:$R$343,0))+IF(SUM($H365:$I365)&gt;0,INDEX($U$344:$AC$347,MATCH(AU$350,$I$344:$I$347,0),MATCH(AU$349,$J$343:$R$343,0)))</f>
        <v>1</v>
      </c>
      <c r="AV365" s="186"/>
      <c r="AW365" s="186"/>
      <c r="AX365" s="16"/>
      <c r="AY365" s="8"/>
      <c r="AZ365" s="8"/>
      <c r="BA365" s="8"/>
    </row>
    <row r="366" spans="1:53" ht="14.5" outlineLevel="1" x14ac:dyDescent="0.35">
      <c r="A366" s="6"/>
      <c r="B366" s="7"/>
      <c r="C366" s="17"/>
      <c r="D366" s="17"/>
      <c r="E366" s="17"/>
      <c r="F366" s="26"/>
      <c r="G366" s="26" t="str">
        <f t="shared" si="173"/>
        <v>YYLWNwd</v>
      </c>
      <c r="H366" s="222">
        <f t="shared" si="174"/>
        <v>0</v>
      </c>
      <c r="I366" s="222">
        <f t="shared" si="174"/>
        <v>1</v>
      </c>
      <c r="J366" s="222">
        <f t="shared" si="174"/>
        <v>2</v>
      </c>
      <c r="K366" s="222">
        <f t="shared" si="175"/>
        <v>1</v>
      </c>
      <c r="L366" s="678" cm="1">
        <f t="array" ref="L366">INDEX($H366:$K366,0,MATCH(L$350,$H$350:$K$350,0))*INDEX($J$344:$R$347,MATCH(L$350,$I$344:$I$347,0),MATCH(L$349,$J$343:$R$343,0))+IF(SUM($H366:$I366)&gt;0,INDEX($U$344:$AC$347,MATCH(L$350,$I$344:$I$347,0),MATCH(L$349,$J$343:$R$343,0)))</f>
        <v>1</v>
      </c>
      <c r="M366" s="678" cm="1">
        <f t="array" ref="M366">INDEX($H366:$K366,0,MATCH(M$350,$H$350:$K$350,0))*INDEX($J$344:$R$347,MATCH(M$350,$I$344:$I$347,0),MATCH(M$349,$J$343:$R$343,0))+IF(SUM($H366:$I366)&gt;0,INDEX($U$344:$AC$347,MATCH(M$350,$I$344:$I$347,0),MATCH(M$349,$J$343:$R$343,0)))</f>
        <v>1</v>
      </c>
      <c r="N366" s="678" cm="1">
        <f t="array" ref="N366">INDEX($H366:$K366,0,MATCH(N$350,$H$350:$K$350,0))*INDEX($J$344:$R$347,MATCH(N$350,$I$344:$I$347,0),MATCH(N$349,$J$343:$R$343,0))+IF(SUM($H366:$I366)&gt;0,INDEX($U$344:$AC$347,MATCH(N$350,$I$344:$I$347,0),MATCH(N$349,$J$343:$R$343,0)))</f>
        <v>2</v>
      </c>
      <c r="O366" s="678" cm="1">
        <f t="array" ref="O366">INDEX($H366:$K366,0,MATCH(O$350,$H$350:$K$350,0))*INDEX($J$344:$R$347,MATCH(O$350,$I$344:$I$347,0),MATCH(O$349,$J$343:$R$343,0))+IF(SUM($H366:$I366)&gt;0,INDEX($U$344:$AC$347,MATCH(O$350,$I$344:$I$347,0),MATCH(O$349,$J$343:$R$343,0)))</f>
        <v>1.5</v>
      </c>
      <c r="P366" s="678" cm="1">
        <f t="array" ref="P366">INDEX($H366:$K366,0,MATCH(P$350,$H$350:$K$350,0))*INDEX($J$344:$R$347,MATCH(P$350,$I$344:$I$347,0),MATCH(P$349,$J$343:$R$343,0))+IF(SUM($H366:$I366)&gt;0,INDEX($U$344:$AC$347,MATCH(P$350,$I$344:$I$347,0),MATCH(P$349,$J$343:$R$343,0)))</f>
        <v>1</v>
      </c>
      <c r="Q366" s="678" cm="1">
        <f t="array" ref="Q366">INDEX($H366:$K366,0,MATCH(Q$350,$H$350:$K$350,0))*INDEX($J$344:$R$347,MATCH(Q$350,$I$344:$I$347,0),MATCH(Q$349,$J$343:$R$343,0))+IF(SUM($H366:$I366)&gt;0,INDEX($U$344:$AC$347,MATCH(Q$350,$I$344:$I$347,0),MATCH(Q$349,$J$343:$R$343,0)))</f>
        <v>1</v>
      </c>
      <c r="R366" s="678" cm="1">
        <f t="array" ref="R366">INDEX($H366:$K366,0,MATCH(R$350,$H$350:$K$350,0))*INDEX($J$344:$R$347,MATCH(R$350,$I$344:$I$347,0),MATCH(R$349,$J$343:$R$343,0))+IF(SUM($H366:$I366)&gt;0,INDEX($U$344:$AC$347,MATCH(R$350,$I$344:$I$347,0),MATCH(R$349,$J$343:$R$343,0)))</f>
        <v>2</v>
      </c>
      <c r="S366" s="678" cm="1">
        <f t="array" ref="S366">INDEX($H366:$K366,0,MATCH(S$350,$H$350:$K$350,0))*INDEX($J$344:$R$347,MATCH(S$350,$I$344:$I$347,0),MATCH(S$349,$J$343:$R$343,0))+IF(SUM($H366:$I366)&gt;0,INDEX($U$344:$AC$347,MATCH(S$350,$I$344:$I$347,0),MATCH(S$349,$J$343:$R$343,0)))</f>
        <v>1</v>
      </c>
      <c r="T366" s="678" cm="1">
        <f t="array" ref="T366">INDEX($H366:$K366,0,MATCH(T$350,$H$350:$K$350,0))*INDEX($J$344:$R$347,MATCH(T$350,$I$344:$I$347,0),MATCH(T$349,$J$343:$R$343,0))+IF(SUM($H366:$I366)&gt;0,INDEX($U$344:$AC$347,MATCH(T$350,$I$344:$I$347,0),MATCH(T$349,$J$343:$R$343,0)))</f>
        <v>1</v>
      </c>
      <c r="U366" s="678" cm="1">
        <f t="array" ref="U366">INDEX($H366:$K366,0,MATCH(U$350,$H$350:$K$350,0))*INDEX($J$344:$R$347,MATCH(U$350,$I$344:$I$347,0),MATCH(U$349,$J$343:$R$343,0))+IF(SUM($H366:$I366)&gt;0,INDEX($U$344:$AC$347,MATCH(U$350,$I$344:$I$347,0),MATCH(U$349,$J$343:$R$343,0)))</f>
        <v>1</v>
      </c>
      <c r="V366" s="678" cm="1">
        <f t="array" ref="V366">INDEX($H366:$K366,0,MATCH(V$350,$H$350:$K$350,0))*INDEX($J$344:$R$347,MATCH(V$350,$I$344:$I$347,0),MATCH(V$349,$J$343:$R$343,0))+IF(SUM($H366:$I366)&gt;0,INDEX($U$344:$AC$347,MATCH(V$350,$I$344:$I$347,0),MATCH(V$349,$J$343:$R$343,0)))</f>
        <v>2</v>
      </c>
      <c r="W366" s="678" cm="1">
        <f t="array" ref="W366">INDEX($H366:$K366,0,MATCH(W$350,$H$350:$K$350,0))*INDEX($J$344:$R$347,MATCH(W$350,$I$344:$I$347,0),MATCH(W$349,$J$343:$R$343,0))+IF(SUM($H366:$I366)&gt;0,INDEX($U$344:$AC$347,MATCH(W$350,$I$344:$I$347,0),MATCH(W$349,$J$343:$R$343,0)))</f>
        <v>1</v>
      </c>
      <c r="X366" s="678" cm="1">
        <f t="array" ref="X366">INDEX($H366:$K366,0,MATCH(X$350,$H$350:$K$350,0))*INDEX($J$344:$R$347,MATCH(X$350,$I$344:$I$347,0),MATCH(X$349,$J$343:$R$343,0))+IF(SUM($H366:$I366)&gt;0,INDEX($U$344:$AC$347,MATCH(X$350,$I$344:$I$347,0),MATCH(X$349,$J$343:$R$343,0)))</f>
        <v>1</v>
      </c>
      <c r="Y366" s="678" cm="1">
        <f t="array" ref="Y366">INDEX($H366:$K366,0,MATCH(Y$350,$H$350:$K$350,0))*INDEX($J$344:$R$347,MATCH(Y$350,$I$344:$I$347,0),MATCH(Y$349,$J$343:$R$343,0))+IF(SUM($H366:$I366)&gt;0,INDEX($U$344:$AC$347,MATCH(Y$350,$I$344:$I$347,0),MATCH(Y$349,$J$343:$R$343,0)))</f>
        <v>1</v>
      </c>
      <c r="Z366" s="678" cm="1">
        <f t="array" ref="Z366">INDEX($H366:$K366,0,MATCH(Z$350,$H$350:$K$350,0))*INDEX($J$344:$R$347,MATCH(Z$350,$I$344:$I$347,0),MATCH(Z$349,$J$343:$R$343,0))+IF(SUM($H366:$I366)&gt;0,INDEX($U$344:$AC$347,MATCH(Z$350,$I$344:$I$347,0),MATCH(Z$349,$J$343:$R$343,0)))</f>
        <v>2</v>
      </c>
      <c r="AA366" s="678" cm="1">
        <f t="array" ref="AA366">INDEX($H366:$K366,0,MATCH(AA$350,$H$350:$K$350,0))*INDEX($J$344:$R$347,MATCH(AA$350,$I$344:$I$347,0),MATCH(AA$349,$J$343:$R$343,0))+IF(SUM($H366:$I366)&gt;0,INDEX($U$344:$AC$347,MATCH(AA$350,$I$344:$I$347,0),MATCH(AA$349,$J$343:$R$343,0)))</f>
        <v>0.5</v>
      </c>
      <c r="AB366" s="678" cm="1">
        <f t="array" ref="AB366">INDEX($H366:$K366,0,MATCH(AB$350,$H$350:$K$350,0))*INDEX($J$344:$R$347,MATCH(AB$350,$I$344:$I$347,0),MATCH(AB$349,$J$343:$R$343,0))+IF(SUM($H366:$I366)&gt;0,INDEX($U$344:$AC$347,MATCH(AB$350,$I$344:$I$347,0),MATCH(AB$349,$J$343:$R$343,0)))</f>
        <v>0</v>
      </c>
      <c r="AC366" s="678" cm="1">
        <f t="array" ref="AC366">INDEX($H366:$K366,0,MATCH(AC$350,$H$350:$K$350,0))*INDEX($J$344:$R$347,MATCH(AC$350,$I$344:$I$347,0),MATCH(AC$349,$J$343:$R$343,0))+IF(SUM($H366:$I366)&gt;0,INDEX($U$344:$AC$347,MATCH(AC$350,$I$344:$I$347,0),MATCH(AC$349,$J$343:$R$343,0)))</f>
        <v>1</v>
      </c>
      <c r="AD366" s="678" cm="1">
        <f t="array" ref="AD366">INDEX($H366:$K366,0,MATCH(AD$350,$H$350:$K$350,0))*INDEX($J$344:$R$347,MATCH(AD$350,$I$344:$I$347,0),MATCH(AD$349,$J$343:$R$343,0))+IF(SUM($H366:$I366)&gt;0,INDEX($U$344:$AC$347,MATCH(AD$350,$I$344:$I$347,0),MATCH(AD$349,$J$343:$R$343,0)))</f>
        <v>2</v>
      </c>
      <c r="AE366" s="678" cm="1">
        <f t="array" ref="AE366">INDEX($H366:$K366,0,MATCH(AE$350,$H$350:$K$350,0))*INDEX($J$344:$R$347,MATCH(AE$350,$I$344:$I$347,0),MATCH(AE$349,$J$343:$R$343,0))+IF(SUM($H366:$I366)&gt;0,INDEX($U$344:$AC$347,MATCH(AE$350,$I$344:$I$347,0),MATCH(AE$349,$J$343:$R$343,0)))</f>
        <v>1</v>
      </c>
      <c r="AF366" s="678" cm="1">
        <f t="array" ref="AF366">INDEX($H366:$K366,0,MATCH(AF$350,$H$350:$K$350,0))*INDEX($J$344:$R$347,MATCH(AF$350,$I$344:$I$347,0),MATCH(AF$349,$J$343:$R$343,0))+IF(SUM($H366:$I366)&gt;0,INDEX($U$344:$AC$347,MATCH(AF$350,$I$344:$I$347,0),MATCH(AF$349,$J$343:$R$343,0)))</f>
        <v>0</v>
      </c>
      <c r="AG366" s="678" cm="1">
        <f t="array" ref="AG366">INDEX($H366:$K366,0,MATCH(AG$350,$H$350:$K$350,0))*INDEX($J$344:$R$347,MATCH(AG$350,$I$344:$I$347,0),MATCH(AG$349,$J$343:$R$343,0))+IF(SUM($H366:$I366)&gt;0,INDEX($U$344:$AC$347,MATCH(AG$350,$I$344:$I$347,0),MATCH(AG$349,$J$343:$R$343,0)))</f>
        <v>1</v>
      </c>
      <c r="AH366" s="678" cm="1">
        <f t="array" ref="AH366">INDEX($H366:$K366,0,MATCH(AH$350,$H$350:$K$350,0))*INDEX($J$344:$R$347,MATCH(AH$350,$I$344:$I$347,0),MATCH(AH$349,$J$343:$R$343,0))+IF(SUM($H366:$I366)&gt;0,INDEX($U$344:$AC$347,MATCH(AH$350,$I$344:$I$347,0),MATCH(AH$349,$J$343:$R$343,0)))</f>
        <v>2</v>
      </c>
      <c r="AI366" s="678" cm="1">
        <f t="array" ref="AI366">INDEX($H366:$K366,0,MATCH(AI$350,$H$350:$K$350,0))*INDEX($J$344:$R$347,MATCH(AI$350,$I$344:$I$347,0),MATCH(AI$349,$J$343:$R$343,0))+IF(SUM($H366:$I366)&gt;0,INDEX($U$344:$AC$347,MATCH(AI$350,$I$344:$I$347,0),MATCH(AI$349,$J$343:$R$343,0)))</f>
        <v>0.5</v>
      </c>
      <c r="AJ366" s="678" cm="1">
        <f t="array" ref="AJ366">INDEX($H366:$K366,0,MATCH(AJ$350,$H$350:$K$350,0))*INDEX($J$344:$R$347,MATCH(AJ$350,$I$344:$I$347,0),MATCH(AJ$349,$J$343:$R$343,0))+IF(SUM($H366:$I366)&gt;0,INDEX($U$344:$AC$347,MATCH(AJ$350,$I$344:$I$347,0),MATCH(AJ$349,$J$343:$R$343,0)))</f>
        <v>0</v>
      </c>
      <c r="AK366" s="678" cm="1">
        <f t="array" ref="AK366">INDEX($H366:$K366,0,MATCH(AK$350,$H$350:$K$350,0))*INDEX($J$344:$R$347,MATCH(AK$350,$I$344:$I$347,0),MATCH(AK$349,$J$343:$R$343,0))+IF(SUM($H366:$I366)&gt;0,INDEX($U$344:$AC$347,MATCH(AK$350,$I$344:$I$347,0),MATCH(AK$349,$J$343:$R$343,0)))</f>
        <v>1</v>
      </c>
      <c r="AL366" s="678" cm="1">
        <f t="array" ref="AL366">INDEX($H366:$K366,0,MATCH(AL$350,$H$350:$K$350,0))*INDEX($J$344:$R$347,MATCH(AL$350,$I$344:$I$347,0),MATCH(AL$349,$J$343:$R$343,0))+IF(SUM($H366:$I366)&gt;0,INDEX($U$344:$AC$347,MATCH(AL$350,$I$344:$I$347,0),MATCH(AL$349,$J$343:$R$343,0)))</f>
        <v>2</v>
      </c>
      <c r="AM366" s="678" cm="1">
        <f t="array" ref="AM366">INDEX($H366:$K366,0,MATCH(AM$350,$H$350:$K$350,0))*INDEX($J$344:$R$347,MATCH(AM$350,$I$344:$I$347,0),MATCH(AM$349,$J$343:$R$343,0))+IF(SUM($H366:$I366)&gt;0,INDEX($U$344:$AC$347,MATCH(AM$350,$I$344:$I$347,0),MATCH(AM$349,$J$343:$R$343,0)))</f>
        <v>0.5</v>
      </c>
      <c r="AN366" s="678" cm="1">
        <f t="array" ref="AN366">INDEX($H366:$K366,0,MATCH(AN$350,$H$350:$K$350,0))*INDEX($J$344:$R$347,MATCH(AN$350,$I$344:$I$347,0),MATCH(AN$349,$J$343:$R$343,0))+IF(SUM($H366:$I366)&gt;0,INDEX($U$344:$AC$347,MATCH(AN$350,$I$344:$I$347,0),MATCH(AN$349,$J$343:$R$343,0)))</f>
        <v>0</v>
      </c>
      <c r="AO366" s="678" cm="1">
        <f t="array" ref="AO366">INDEX($H366:$K366,0,MATCH(AO$350,$H$350:$K$350,0))*INDEX($J$344:$R$347,MATCH(AO$350,$I$344:$I$347,0),MATCH(AO$349,$J$343:$R$343,0))+IF(SUM($H366:$I366)&gt;0,INDEX($U$344:$AC$347,MATCH(AO$350,$I$344:$I$347,0),MATCH(AO$349,$J$343:$R$343,0)))</f>
        <v>1</v>
      </c>
      <c r="AP366" s="678" cm="1">
        <f t="array" ref="AP366">INDEX($H366:$K366,0,MATCH(AP$350,$H$350:$K$350,0))*INDEX($J$344:$R$347,MATCH(AP$350,$I$344:$I$347,0),MATCH(AP$349,$J$343:$R$343,0))+IF(SUM($H366:$I366)&gt;0,INDEX($U$344:$AC$347,MATCH(AP$350,$I$344:$I$347,0),MATCH(AP$349,$J$343:$R$343,0)))</f>
        <v>2</v>
      </c>
      <c r="AQ366" s="678" cm="1">
        <f t="array" ref="AQ366">INDEX($H366:$K366,0,MATCH(AQ$350,$H$350:$K$350,0))*INDEX($J$344:$R$347,MATCH(AQ$350,$I$344:$I$347,0),MATCH(AQ$349,$J$343:$R$343,0))+IF(SUM($H366:$I366)&gt;0,INDEX($U$344:$AC$347,MATCH(AQ$350,$I$344:$I$347,0),MATCH(AQ$349,$J$343:$R$343,0)))</f>
        <v>0</v>
      </c>
      <c r="AR366" s="678" cm="1">
        <f t="array" ref="AR366">INDEX($H366:$K366,0,MATCH(AR$350,$H$350:$K$350,0))*INDEX($J$344:$R$347,MATCH(AR$350,$I$344:$I$347,0),MATCH(AR$349,$J$343:$R$343,0))+IF(SUM($H366:$I366)&gt;0,INDEX($U$344:$AC$347,MATCH(AR$350,$I$344:$I$347,0),MATCH(AR$349,$J$343:$R$343,0)))</f>
        <v>0</v>
      </c>
      <c r="AS366" s="678" cm="1">
        <f t="array" ref="AS366">INDEX($H366:$K366,0,MATCH(AS$350,$H$350:$K$350,0))*INDEX($J$344:$R$347,MATCH(AS$350,$I$344:$I$347,0),MATCH(AS$349,$J$343:$R$343,0))+IF(SUM($H366:$I366)&gt;0,INDEX($U$344:$AC$347,MATCH(AS$350,$I$344:$I$347,0),MATCH(AS$349,$J$343:$R$343,0)))</f>
        <v>1</v>
      </c>
      <c r="AT366" s="678" cm="1">
        <f t="array" ref="AT366">INDEX($H366:$K366,0,MATCH(AT$350,$H$350:$K$350,0))*INDEX($J$344:$R$347,MATCH(AT$350,$I$344:$I$347,0),MATCH(AT$349,$J$343:$R$343,0))+IF(SUM($H366:$I366)&gt;0,INDEX($U$344:$AC$347,MATCH(AT$350,$I$344:$I$347,0),MATCH(AT$349,$J$343:$R$343,0)))</f>
        <v>2</v>
      </c>
      <c r="AU366" s="678" cm="1">
        <f t="array" ref="AU366">INDEX($H366:$K366,0,MATCH(AU$350,$H$350:$K$350,0))*INDEX($J$344:$R$347,MATCH(AU$350,$I$344:$I$347,0),MATCH(AU$349,$J$343:$R$343,0))+IF(SUM($H366:$I366)&gt;0,INDEX($U$344:$AC$347,MATCH(AU$350,$I$344:$I$347,0),MATCH(AU$349,$J$343:$R$343,0)))</f>
        <v>1</v>
      </c>
      <c r="AV366" s="186"/>
      <c r="AW366" s="186"/>
      <c r="AX366" s="16"/>
      <c r="AY366" s="8"/>
      <c r="AZ366" s="8"/>
      <c r="BA366" s="8"/>
    </row>
    <row r="367" spans="1:53" ht="14.5" outlineLevel="1" x14ac:dyDescent="0.35">
      <c r="A367" s="6"/>
      <c r="B367" s="7"/>
      <c r="C367" s="17"/>
      <c r="D367" s="17"/>
      <c r="E367" s="17"/>
      <c r="F367" s="26"/>
      <c r="G367" s="26" t="str">
        <f t="shared" si="173"/>
        <v>YYWLWz</v>
      </c>
      <c r="H367" s="222">
        <f t="shared" si="174"/>
        <v>1</v>
      </c>
      <c r="I367" s="222">
        <f t="shared" si="174"/>
        <v>1</v>
      </c>
      <c r="J367" s="222">
        <f t="shared" si="174"/>
        <v>2</v>
      </c>
      <c r="K367" s="222">
        <f t="shared" si="175"/>
        <v>0</v>
      </c>
      <c r="L367" s="678" cm="1">
        <f t="array" ref="L367">INDEX($H367:$K367,0,MATCH(L$350,$H$350:$K$350,0))*INDEX($J$344:$R$347,MATCH(L$350,$I$344:$I$347,0),MATCH(L$349,$J$343:$R$343,0))+IF(SUM($H367:$I367)&gt;0,INDEX($U$344:$AC$347,MATCH(L$350,$I$344:$I$347,0),MATCH(L$349,$J$343:$R$343,0)))</f>
        <v>2</v>
      </c>
      <c r="M367" s="678" cm="1">
        <f t="array" ref="M367">INDEX($H367:$K367,0,MATCH(M$350,$H$350:$K$350,0))*INDEX($J$344:$R$347,MATCH(M$350,$I$344:$I$347,0),MATCH(M$349,$J$343:$R$343,0))+IF(SUM($H367:$I367)&gt;0,INDEX($U$344:$AC$347,MATCH(M$350,$I$344:$I$347,0),MATCH(M$349,$J$343:$R$343,0)))</f>
        <v>1</v>
      </c>
      <c r="N367" s="678" cm="1">
        <f t="array" ref="N367">INDEX($H367:$K367,0,MATCH(N$350,$H$350:$K$350,0))*INDEX($J$344:$R$347,MATCH(N$350,$I$344:$I$347,0),MATCH(N$349,$J$343:$R$343,0))+IF(SUM($H367:$I367)&gt;0,INDEX($U$344:$AC$347,MATCH(N$350,$I$344:$I$347,0),MATCH(N$349,$J$343:$R$343,0)))</f>
        <v>2</v>
      </c>
      <c r="O367" s="678" cm="1">
        <f t="array" ref="O367">INDEX($H367:$K367,0,MATCH(O$350,$H$350:$K$350,0))*INDEX($J$344:$R$347,MATCH(O$350,$I$344:$I$347,0),MATCH(O$349,$J$343:$R$343,0))+IF(SUM($H367:$I367)&gt;0,INDEX($U$344:$AC$347,MATCH(O$350,$I$344:$I$347,0),MATCH(O$349,$J$343:$R$343,0)))</f>
        <v>0</v>
      </c>
      <c r="P367" s="678" cm="1">
        <f t="array" ref="P367">INDEX($H367:$K367,0,MATCH(P$350,$H$350:$K$350,0))*INDEX($J$344:$R$347,MATCH(P$350,$I$344:$I$347,0),MATCH(P$349,$J$343:$R$343,0))+IF(SUM($H367:$I367)&gt;0,INDEX($U$344:$AC$347,MATCH(P$350,$I$344:$I$347,0),MATCH(P$349,$J$343:$R$343,0)))</f>
        <v>2</v>
      </c>
      <c r="Q367" s="678" cm="1">
        <f t="array" ref="Q367">INDEX($H367:$K367,0,MATCH(Q$350,$H$350:$K$350,0))*INDEX($J$344:$R$347,MATCH(Q$350,$I$344:$I$347,0),MATCH(Q$349,$J$343:$R$343,0))+IF(SUM($H367:$I367)&gt;0,INDEX($U$344:$AC$347,MATCH(Q$350,$I$344:$I$347,0),MATCH(Q$349,$J$343:$R$343,0)))</f>
        <v>1</v>
      </c>
      <c r="R367" s="678" cm="1">
        <f t="array" ref="R367">INDEX($H367:$K367,0,MATCH(R$350,$H$350:$K$350,0))*INDEX($J$344:$R$347,MATCH(R$350,$I$344:$I$347,0),MATCH(R$349,$J$343:$R$343,0))+IF(SUM($H367:$I367)&gt;0,INDEX($U$344:$AC$347,MATCH(R$350,$I$344:$I$347,0),MATCH(R$349,$J$343:$R$343,0)))</f>
        <v>2</v>
      </c>
      <c r="S367" s="678" cm="1">
        <f t="array" ref="S367">INDEX($H367:$K367,0,MATCH(S$350,$H$350:$K$350,0))*INDEX($J$344:$R$347,MATCH(S$350,$I$344:$I$347,0),MATCH(S$349,$J$343:$R$343,0))+IF(SUM($H367:$I367)&gt;0,INDEX($U$344:$AC$347,MATCH(S$350,$I$344:$I$347,0),MATCH(S$349,$J$343:$R$343,0)))</f>
        <v>0</v>
      </c>
      <c r="T367" s="678" cm="1">
        <f t="array" ref="T367">INDEX($H367:$K367,0,MATCH(T$350,$H$350:$K$350,0))*INDEX($J$344:$R$347,MATCH(T$350,$I$344:$I$347,0),MATCH(T$349,$J$343:$R$343,0))+IF(SUM($H367:$I367)&gt;0,INDEX($U$344:$AC$347,MATCH(T$350,$I$344:$I$347,0),MATCH(T$349,$J$343:$R$343,0)))</f>
        <v>2</v>
      </c>
      <c r="U367" s="678" cm="1">
        <f t="array" ref="U367">INDEX($H367:$K367,0,MATCH(U$350,$H$350:$K$350,0))*INDEX($J$344:$R$347,MATCH(U$350,$I$344:$I$347,0),MATCH(U$349,$J$343:$R$343,0))+IF(SUM($H367:$I367)&gt;0,INDEX($U$344:$AC$347,MATCH(U$350,$I$344:$I$347,0),MATCH(U$349,$J$343:$R$343,0)))</f>
        <v>1</v>
      </c>
      <c r="V367" s="678" cm="1">
        <f t="array" ref="V367">INDEX($H367:$K367,0,MATCH(V$350,$H$350:$K$350,0))*INDEX($J$344:$R$347,MATCH(V$350,$I$344:$I$347,0),MATCH(V$349,$J$343:$R$343,0))+IF(SUM($H367:$I367)&gt;0,INDEX($U$344:$AC$347,MATCH(V$350,$I$344:$I$347,0),MATCH(V$349,$J$343:$R$343,0)))</f>
        <v>2</v>
      </c>
      <c r="W367" s="678" cm="1">
        <f t="array" ref="W367">INDEX($H367:$K367,0,MATCH(W$350,$H$350:$K$350,0))*INDEX($J$344:$R$347,MATCH(W$350,$I$344:$I$347,0),MATCH(W$349,$J$343:$R$343,0))+IF(SUM($H367:$I367)&gt;0,INDEX($U$344:$AC$347,MATCH(W$350,$I$344:$I$347,0),MATCH(W$349,$J$343:$R$343,0)))</f>
        <v>0</v>
      </c>
      <c r="X367" s="678" cm="1">
        <f t="array" ref="X367">INDEX($H367:$K367,0,MATCH(X$350,$H$350:$K$350,0))*INDEX($J$344:$R$347,MATCH(X$350,$I$344:$I$347,0),MATCH(X$349,$J$343:$R$343,0))+IF(SUM($H367:$I367)&gt;0,INDEX($U$344:$AC$347,MATCH(X$350,$I$344:$I$347,0),MATCH(X$349,$J$343:$R$343,0)))</f>
        <v>2</v>
      </c>
      <c r="Y367" s="678" cm="1">
        <f t="array" ref="Y367">INDEX($H367:$K367,0,MATCH(Y$350,$H$350:$K$350,0))*INDEX($J$344:$R$347,MATCH(Y$350,$I$344:$I$347,0),MATCH(Y$349,$J$343:$R$343,0))+IF(SUM($H367:$I367)&gt;0,INDEX($U$344:$AC$347,MATCH(Y$350,$I$344:$I$347,0),MATCH(Y$349,$J$343:$R$343,0)))</f>
        <v>1</v>
      </c>
      <c r="Z367" s="678" cm="1">
        <f t="array" ref="Z367">INDEX($H367:$K367,0,MATCH(Z$350,$H$350:$K$350,0))*INDEX($J$344:$R$347,MATCH(Z$350,$I$344:$I$347,0),MATCH(Z$349,$J$343:$R$343,0))+IF(SUM($H367:$I367)&gt;0,INDEX($U$344:$AC$347,MATCH(Z$350,$I$344:$I$347,0),MATCH(Z$349,$J$343:$R$343,0)))</f>
        <v>2</v>
      </c>
      <c r="AA367" s="678" cm="1">
        <f t="array" ref="AA367">INDEX($H367:$K367,0,MATCH(AA$350,$H$350:$K$350,0))*INDEX($J$344:$R$347,MATCH(AA$350,$I$344:$I$347,0),MATCH(AA$349,$J$343:$R$343,0))+IF(SUM($H367:$I367)&gt;0,INDEX($U$344:$AC$347,MATCH(AA$350,$I$344:$I$347,0),MATCH(AA$349,$J$343:$R$343,0)))</f>
        <v>0</v>
      </c>
      <c r="AB367" s="678" cm="1">
        <f t="array" ref="AB367">INDEX($H367:$K367,0,MATCH(AB$350,$H$350:$K$350,0))*INDEX($J$344:$R$347,MATCH(AB$350,$I$344:$I$347,0),MATCH(AB$349,$J$343:$R$343,0))+IF(SUM($H367:$I367)&gt;0,INDEX($U$344:$AC$347,MATCH(AB$350,$I$344:$I$347,0),MATCH(AB$349,$J$343:$R$343,0)))</f>
        <v>1</v>
      </c>
      <c r="AC367" s="678" cm="1">
        <f t="array" ref="AC367">INDEX($H367:$K367,0,MATCH(AC$350,$H$350:$K$350,0))*INDEX($J$344:$R$347,MATCH(AC$350,$I$344:$I$347,0),MATCH(AC$349,$J$343:$R$343,0))+IF(SUM($H367:$I367)&gt;0,INDEX($U$344:$AC$347,MATCH(AC$350,$I$344:$I$347,0),MATCH(AC$349,$J$343:$R$343,0)))</f>
        <v>1</v>
      </c>
      <c r="AD367" s="678" cm="1">
        <f t="array" ref="AD367">INDEX($H367:$K367,0,MATCH(AD$350,$H$350:$K$350,0))*INDEX($J$344:$R$347,MATCH(AD$350,$I$344:$I$347,0),MATCH(AD$349,$J$343:$R$343,0))+IF(SUM($H367:$I367)&gt;0,INDEX($U$344:$AC$347,MATCH(AD$350,$I$344:$I$347,0),MATCH(AD$349,$J$343:$R$343,0)))</f>
        <v>2</v>
      </c>
      <c r="AE367" s="678" cm="1">
        <f t="array" ref="AE367">INDEX($H367:$K367,0,MATCH(AE$350,$H$350:$K$350,0))*INDEX($J$344:$R$347,MATCH(AE$350,$I$344:$I$347,0),MATCH(AE$349,$J$343:$R$343,0))+IF(SUM($H367:$I367)&gt;0,INDEX($U$344:$AC$347,MATCH(AE$350,$I$344:$I$347,0),MATCH(AE$349,$J$343:$R$343,0)))</f>
        <v>0</v>
      </c>
      <c r="AF367" s="678" cm="1">
        <f t="array" ref="AF367">INDEX($H367:$K367,0,MATCH(AF$350,$H$350:$K$350,0))*INDEX($J$344:$R$347,MATCH(AF$350,$I$344:$I$347,0),MATCH(AF$349,$J$343:$R$343,0))+IF(SUM($H367:$I367)&gt;0,INDEX($U$344:$AC$347,MATCH(AF$350,$I$344:$I$347,0),MATCH(AF$349,$J$343:$R$343,0)))</f>
        <v>1</v>
      </c>
      <c r="AG367" s="678" cm="1">
        <f t="array" ref="AG367">INDEX($H367:$K367,0,MATCH(AG$350,$H$350:$K$350,0))*INDEX($J$344:$R$347,MATCH(AG$350,$I$344:$I$347,0),MATCH(AG$349,$J$343:$R$343,0))+IF(SUM($H367:$I367)&gt;0,INDEX($U$344:$AC$347,MATCH(AG$350,$I$344:$I$347,0),MATCH(AG$349,$J$343:$R$343,0)))</f>
        <v>1</v>
      </c>
      <c r="AH367" s="678" cm="1">
        <f t="array" ref="AH367">INDEX($H367:$K367,0,MATCH(AH$350,$H$350:$K$350,0))*INDEX($J$344:$R$347,MATCH(AH$350,$I$344:$I$347,0),MATCH(AH$349,$J$343:$R$343,0))+IF(SUM($H367:$I367)&gt;0,INDEX($U$344:$AC$347,MATCH(AH$350,$I$344:$I$347,0),MATCH(AH$349,$J$343:$R$343,0)))</f>
        <v>2</v>
      </c>
      <c r="AI367" s="678" cm="1">
        <f t="array" ref="AI367">INDEX($H367:$K367,0,MATCH(AI$350,$H$350:$K$350,0))*INDEX($J$344:$R$347,MATCH(AI$350,$I$344:$I$347,0),MATCH(AI$349,$J$343:$R$343,0))+IF(SUM($H367:$I367)&gt;0,INDEX($U$344:$AC$347,MATCH(AI$350,$I$344:$I$347,0),MATCH(AI$349,$J$343:$R$343,0)))</f>
        <v>0</v>
      </c>
      <c r="AJ367" s="678" cm="1">
        <f t="array" ref="AJ367">INDEX($H367:$K367,0,MATCH(AJ$350,$H$350:$K$350,0))*INDEX($J$344:$R$347,MATCH(AJ$350,$I$344:$I$347,0),MATCH(AJ$349,$J$343:$R$343,0))+IF(SUM($H367:$I367)&gt;0,INDEX($U$344:$AC$347,MATCH(AJ$350,$I$344:$I$347,0),MATCH(AJ$349,$J$343:$R$343,0)))</f>
        <v>1</v>
      </c>
      <c r="AK367" s="678" cm="1">
        <f t="array" ref="AK367">INDEX($H367:$K367,0,MATCH(AK$350,$H$350:$K$350,0))*INDEX($J$344:$R$347,MATCH(AK$350,$I$344:$I$347,0),MATCH(AK$349,$J$343:$R$343,0))+IF(SUM($H367:$I367)&gt;0,INDEX($U$344:$AC$347,MATCH(AK$350,$I$344:$I$347,0),MATCH(AK$349,$J$343:$R$343,0)))</f>
        <v>1</v>
      </c>
      <c r="AL367" s="678" cm="1">
        <f t="array" ref="AL367">INDEX($H367:$K367,0,MATCH(AL$350,$H$350:$K$350,0))*INDEX($J$344:$R$347,MATCH(AL$350,$I$344:$I$347,0),MATCH(AL$349,$J$343:$R$343,0))+IF(SUM($H367:$I367)&gt;0,INDEX($U$344:$AC$347,MATCH(AL$350,$I$344:$I$347,0),MATCH(AL$349,$J$343:$R$343,0)))</f>
        <v>2</v>
      </c>
      <c r="AM367" s="678" cm="1">
        <f t="array" ref="AM367">INDEX($H367:$K367,0,MATCH(AM$350,$H$350:$K$350,0))*INDEX($J$344:$R$347,MATCH(AM$350,$I$344:$I$347,0),MATCH(AM$349,$J$343:$R$343,0))+IF(SUM($H367:$I367)&gt;0,INDEX($U$344:$AC$347,MATCH(AM$350,$I$344:$I$347,0),MATCH(AM$349,$J$343:$R$343,0)))</f>
        <v>0</v>
      </c>
      <c r="AN367" s="678" cm="1">
        <f t="array" ref="AN367">INDEX($H367:$K367,0,MATCH(AN$350,$H$350:$K$350,0))*INDEX($J$344:$R$347,MATCH(AN$350,$I$344:$I$347,0),MATCH(AN$349,$J$343:$R$343,0))+IF(SUM($H367:$I367)&gt;0,INDEX($U$344:$AC$347,MATCH(AN$350,$I$344:$I$347,0),MATCH(AN$349,$J$343:$R$343,0)))</f>
        <v>1</v>
      </c>
      <c r="AO367" s="678" cm="1">
        <f t="array" ref="AO367">INDEX($H367:$K367,0,MATCH(AO$350,$H$350:$K$350,0))*INDEX($J$344:$R$347,MATCH(AO$350,$I$344:$I$347,0),MATCH(AO$349,$J$343:$R$343,0))+IF(SUM($H367:$I367)&gt;0,INDEX($U$344:$AC$347,MATCH(AO$350,$I$344:$I$347,0),MATCH(AO$349,$J$343:$R$343,0)))</f>
        <v>1</v>
      </c>
      <c r="AP367" s="678" cm="1">
        <f t="array" ref="AP367">INDEX($H367:$K367,0,MATCH(AP$350,$H$350:$K$350,0))*INDEX($J$344:$R$347,MATCH(AP$350,$I$344:$I$347,0),MATCH(AP$349,$J$343:$R$343,0))+IF(SUM($H367:$I367)&gt;0,INDEX($U$344:$AC$347,MATCH(AP$350,$I$344:$I$347,0),MATCH(AP$349,$J$343:$R$343,0)))</f>
        <v>2</v>
      </c>
      <c r="AQ367" s="678" cm="1">
        <f t="array" ref="AQ367">INDEX($H367:$K367,0,MATCH(AQ$350,$H$350:$K$350,0))*INDEX($J$344:$R$347,MATCH(AQ$350,$I$344:$I$347,0),MATCH(AQ$349,$J$343:$R$343,0))+IF(SUM($H367:$I367)&gt;0,INDEX($U$344:$AC$347,MATCH(AQ$350,$I$344:$I$347,0),MATCH(AQ$349,$J$343:$R$343,0)))</f>
        <v>0</v>
      </c>
      <c r="AR367" s="678" cm="1">
        <f t="array" ref="AR367">INDEX($H367:$K367,0,MATCH(AR$350,$H$350:$K$350,0))*INDEX($J$344:$R$347,MATCH(AR$350,$I$344:$I$347,0),MATCH(AR$349,$J$343:$R$343,0))+IF(SUM($H367:$I367)&gt;0,INDEX($U$344:$AC$347,MATCH(AR$350,$I$344:$I$347,0),MATCH(AR$349,$J$343:$R$343,0)))</f>
        <v>1</v>
      </c>
      <c r="AS367" s="678" cm="1">
        <f t="array" ref="AS367">INDEX($H367:$K367,0,MATCH(AS$350,$H$350:$K$350,0))*INDEX($J$344:$R$347,MATCH(AS$350,$I$344:$I$347,0),MATCH(AS$349,$J$343:$R$343,0))+IF(SUM($H367:$I367)&gt;0,INDEX($U$344:$AC$347,MATCH(AS$350,$I$344:$I$347,0),MATCH(AS$349,$J$343:$R$343,0)))</f>
        <v>1</v>
      </c>
      <c r="AT367" s="678" cm="1">
        <f t="array" ref="AT367">INDEX($H367:$K367,0,MATCH(AT$350,$H$350:$K$350,0))*INDEX($J$344:$R$347,MATCH(AT$350,$I$344:$I$347,0),MATCH(AT$349,$J$343:$R$343,0))+IF(SUM($H367:$I367)&gt;0,INDEX($U$344:$AC$347,MATCH(AT$350,$I$344:$I$347,0),MATCH(AT$349,$J$343:$R$343,0)))</f>
        <v>2</v>
      </c>
      <c r="AU367" s="678" cm="1">
        <f t="array" ref="AU367">INDEX($H367:$K367,0,MATCH(AU$350,$H$350:$K$350,0))*INDEX($J$344:$R$347,MATCH(AU$350,$I$344:$I$347,0),MATCH(AU$349,$J$343:$R$343,0))+IF(SUM($H367:$I367)&gt;0,INDEX($U$344:$AC$347,MATCH(AU$350,$I$344:$I$347,0),MATCH(AU$349,$J$343:$R$343,0)))</f>
        <v>0</v>
      </c>
      <c r="AV367" s="186"/>
      <c r="AW367" s="186"/>
      <c r="AX367" s="16"/>
      <c r="AY367" s="8"/>
      <c r="AZ367" s="8"/>
      <c r="BA367" s="8"/>
    </row>
    <row r="368" spans="1:53" ht="14.5" outlineLevel="1" x14ac:dyDescent="0.35">
      <c r="A368" s="6"/>
      <c r="B368" s="7"/>
      <c r="C368" s="17"/>
      <c r="D368" s="17"/>
      <c r="E368" s="17"/>
      <c r="F368" s="26"/>
      <c r="G368" s="26" t="str">
        <f t="shared" si="173"/>
        <v>YYWLWzd</v>
      </c>
      <c r="H368" s="222">
        <f t="shared" si="174"/>
        <v>0</v>
      </c>
      <c r="I368" s="222">
        <f t="shared" si="174"/>
        <v>1</v>
      </c>
      <c r="J368" s="222">
        <f t="shared" si="174"/>
        <v>2</v>
      </c>
      <c r="K368" s="222">
        <f t="shared" si="175"/>
        <v>0</v>
      </c>
      <c r="L368" s="678" cm="1">
        <f t="array" ref="L368">INDEX($H368:$K368,0,MATCH(L$350,$H$350:$K$350,0))*INDEX($J$344:$R$347,MATCH(L$350,$I$344:$I$347,0),MATCH(L$349,$J$343:$R$343,0))+IF(SUM($H368:$I368)&gt;0,INDEX($U$344:$AC$347,MATCH(L$350,$I$344:$I$347,0),MATCH(L$349,$J$343:$R$343,0)))</f>
        <v>1</v>
      </c>
      <c r="M368" s="678" cm="1">
        <f t="array" ref="M368">INDEX($H368:$K368,0,MATCH(M$350,$H$350:$K$350,0))*INDEX($J$344:$R$347,MATCH(M$350,$I$344:$I$347,0),MATCH(M$349,$J$343:$R$343,0))+IF(SUM($H368:$I368)&gt;0,INDEX($U$344:$AC$347,MATCH(M$350,$I$344:$I$347,0),MATCH(M$349,$J$343:$R$343,0)))</f>
        <v>1</v>
      </c>
      <c r="N368" s="678" cm="1">
        <f t="array" ref="N368">INDEX($H368:$K368,0,MATCH(N$350,$H$350:$K$350,0))*INDEX($J$344:$R$347,MATCH(N$350,$I$344:$I$347,0),MATCH(N$349,$J$343:$R$343,0))+IF(SUM($H368:$I368)&gt;0,INDEX($U$344:$AC$347,MATCH(N$350,$I$344:$I$347,0),MATCH(N$349,$J$343:$R$343,0)))</f>
        <v>2</v>
      </c>
      <c r="O368" s="678" cm="1">
        <f t="array" ref="O368">INDEX($H368:$K368,0,MATCH(O$350,$H$350:$K$350,0))*INDEX($J$344:$R$347,MATCH(O$350,$I$344:$I$347,0),MATCH(O$349,$J$343:$R$343,0))+IF(SUM($H368:$I368)&gt;0,INDEX($U$344:$AC$347,MATCH(O$350,$I$344:$I$347,0),MATCH(O$349,$J$343:$R$343,0)))</f>
        <v>0</v>
      </c>
      <c r="P368" s="678" cm="1">
        <f t="array" ref="P368">INDEX($H368:$K368,0,MATCH(P$350,$H$350:$K$350,0))*INDEX($J$344:$R$347,MATCH(P$350,$I$344:$I$347,0),MATCH(P$349,$J$343:$R$343,0))+IF(SUM($H368:$I368)&gt;0,INDEX($U$344:$AC$347,MATCH(P$350,$I$344:$I$347,0),MATCH(P$349,$J$343:$R$343,0)))</f>
        <v>1</v>
      </c>
      <c r="Q368" s="678" cm="1">
        <f t="array" ref="Q368">INDEX($H368:$K368,0,MATCH(Q$350,$H$350:$K$350,0))*INDEX($J$344:$R$347,MATCH(Q$350,$I$344:$I$347,0),MATCH(Q$349,$J$343:$R$343,0))+IF(SUM($H368:$I368)&gt;0,INDEX($U$344:$AC$347,MATCH(Q$350,$I$344:$I$347,0),MATCH(Q$349,$J$343:$R$343,0)))</f>
        <v>1</v>
      </c>
      <c r="R368" s="678" cm="1">
        <f t="array" ref="R368">INDEX($H368:$K368,0,MATCH(R$350,$H$350:$K$350,0))*INDEX($J$344:$R$347,MATCH(R$350,$I$344:$I$347,0),MATCH(R$349,$J$343:$R$343,0))+IF(SUM($H368:$I368)&gt;0,INDEX($U$344:$AC$347,MATCH(R$350,$I$344:$I$347,0),MATCH(R$349,$J$343:$R$343,0)))</f>
        <v>2</v>
      </c>
      <c r="S368" s="678" cm="1">
        <f t="array" ref="S368">INDEX($H368:$K368,0,MATCH(S$350,$H$350:$K$350,0))*INDEX($J$344:$R$347,MATCH(S$350,$I$344:$I$347,0),MATCH(S$349,$J$343:$R$343,0))+IF(SUM($H368:$I368)&gt;0,INDEX($U$344:$AC$347,MATCH(S$350,$I$344:$I$347,0),MATCH(S$349,$J$343:$R$343,0)))</f>
        <v>0</v>
      </c>
      <c r="T368" s="678" cm="1">
        <f t="array" ref="T368">INDEX($H368:$K368,0,MATCH(T$350,$H$350:$K$350,0))*INDEX($J$344:$R$347,MATCH(T$350,$I$344:$I$347,0),MATCH(T$349,$J$343:$R$343,0))+IF(SUM($H368:$I368)&gt;0,INDEX($U$344:$AC$347,MATCH(T$350,$I$344:$I$347,0),MATCH(T$349,$J$343:$R$343,0)))</f>
        <v>1</v>
      </c>
      <c r="U368" s="678" cm="1">
        <f t="array" ref="U368">INDEX($H368:$K368,0,MATCH(U$350,$H$350:$K$350,0))*INDEX($J$344:$R$347,MATCH(U$350,$I$344:$I$347,0),MATCH(U$349,$J$343:$R$343,0))+IF(SUM($H368:$I368)&gt;0,INDEX($U$344:$AC$347,MATCH(U$350,$I$344:$I$347,0),MATCH(U$349,$J$343:$R$343,0)))</f>
        <v>1</v>
      </c>
      <c r="V368" s="678" cm="1">
        <f t="array" ref="V368">INDEX($H368:$K368,0,MATCH(V$350,$H$350:$K$350,0))*INDEX($J$344:$R$347,MATCH(V$350,$I$344:$I$347,0),MATCH(V$349,$J$343:$R$343,0))+IF(SUM($H368:$I368)&gt;0,INDEX($U$344:$AC$347,MATCH(V$350,$I$344:$I$347,0),MATCH(V$349,$J$343:$R$343,0)))</f>
        <v>2</v>
      </c>
      <c r="W368" s="678" cm="1">
        <f t="array" ref="W368">INDEX($H368:$K368,0,MATCH(W$350,$H$350:$K$350,0))*INDEX($J$344:$R$347,MATCH(W$350,$I$344:$I$347,0),MATCH(W$349,$J$343:$R$343,0))+IF(SUM($H368:$I368)&gt;0,INDEX($U$344:$AC$347,MATCH(W$350,$I$344:$I$347,0),MATCH(W$349,$J$343:$R$343,0)))</f>
        <v>0</v>
      </c>
      <c r="X368" s="678" cm="1">
        <f t="array" ref="X368">INDEX($H368:$K368,0,MATCH(X$350,$H$350:$K$350,0))*INDEX($J$344:$R$347,MATCH(X$350,$I$344:$I$347,0),MATCH(X$349,$J$343:$R$343,0))+IF(SUM($H368:$I368)&gt;0,INDEX($U$344:$AC$347,MATCH(X$350,$I$344:$I$347,0),MATCH(X$349,$J$343:$R$343,0)))</f>
        <v>1</v>
      </c>
      <c r="Y368" s="678" cm="1">
        <f t="array" ref="Y368">INDEX($H368:$K368,0,MATCH(Y$350,$H$350:$K$350,0))*INDEX($J$344:$R$347,MATCH(Y$350,$I$344:$I$347,0),MATCH(Y$349,$J$343:$R$343,0))+IF(SUM($H368:$I368)&gt;0,INDEX($U$344:$AC$347,MATCH(Y$350,$I$344:$I$347,0),MATCH(Y$349,$J$343:$R$343,0)))</f>
        <v>1</v>
      </c>
      <c r="Z368" s="678" cm="1">
        <f t="array" ref="Z368">INDEX($H368:$K368,0,MATCH(Z$350,$H$350:$K$350,0))*INDEX($J$344:$R$347,MATCH(Z$350,$I$344:$I$347,0),MATCH(Z$349,$J$343:$R$343,0))+IF(SUM($H368:$I368)&gt;0,INDEX($U$344:$AC$347,MATCH(Z$350,$I$344:$I$347,0),MATCH(Z$349,$J$343:$R$343,0)))</f>
        <v>2</v>
      </c>
      <c r="AA368" s="678" cm="1">
        <f t="array" ref="AA368">INDEX($H368:$K368,0,MATCH(AA$350,$H$350:$K$350,0))*INDEX($J$344:$R$347,MATCH(AA$350,$I$344:$I$347,0),MATCH(AA$349,$J$343:$R$343,0))+IF(SUM($H368:$I368)&gt;0,INDEX($U$344:$AC$347,MATCH(AA$350,$I$344:$I$347,0),MATCH(AA$349,$J$343:$R$343,0)))</f>
        <v>0</v>
      </c>
      <c r="AB368" s="678" cm="1">
        <f t="array" ref="AB368">INDEX($H368:$K368,0,MATCH(AB$350,$H$350:$K$350,0))*INDEX($J$344:$R$347,MATCH(AB$350,$I$344:$I$347,0),MATCH(AB$349,$J$343:$R$343,0))+IF(SUM($H368:$I368)&gt;0,INDEX($U$344:$AC$347,MATCH(AB$350,$I$344:$I$347,0),MATCH(AB$349,$J$343:$R$343,0)))</f>
        <v>0</v>
      </c>
      <c r="AC368" s="678" cm="1">
        <f t="array" ref="AC368">INDEX($H368:$K368,0,MATCH(AC$350,$H$350:$K$350,0))*INDEX($J$344:$R$347,MATCH(AC$350,$I$344:$I$347,0),MATCH(AC$349,$J$343:$R$343,0))+IF(SUM($H368:$I368)&gt;0,INDEX($U$344:$AC$347,MATCH(AC$350,$I$344:$I$347,0),MATCH(AC$349,$J$343:$R$343,0)))</f>
        <v>1</v>
      </c>
      <c r="AD368" s="678" cm="1">
        <f t="array" ref="AD368">INDEX($H368:$K368,0,MATCH(AD$350,$H$350:$K$350,0))*INDEX($J$344:$R$347,MATCH(AD$350,$I$344:$I$347,0),MATCH(AD$349,$J$343:$R$343,0))+IF(SUM($H368:$I368)&gt;0,INDEX($U$344:$AC$347,MATCH(AD$350,$I$344:$I$347,0),MATCH(AD$349,$J$343:$R$343,0)))</f>
        <v>2</v>
      </c>
      <c r="AE368" s="678" cm="1">
        <f t="array" ref="AE368">INDEX($H368:$K368,0,MATCH(AE$350,$H$350:$K$350,0))*INDEX($J$344:$R$347,MATCH(AE$350,$I$344:$I$347,0),MATCH(AE$349,$J$343:$R$343,0))+IF(SUM($H368:$I368)&gt;0,INDEX($U$344:$AC$347,MATCH(AE$350,$I$344:$I$347,0),MATCH(AE$349,$J$343:$R$343,0)))</f>
        <v>0</v>
      </c>
      <c r="AF368" s="678" cm="1">
        <f t="array" ref="AF368">INDEX($H368:$K368,0,MATCH(AF$350,$H$350:$K$350,0))*INDEX($J$344:$R$347,MATCH(AF$350,$I$344:$I$347,0),MATCH(AF$349,$J$343:$R$343,0))+IF(SUM($H368:$I368)&gt;0,INDEX($U$344:$AC$347,MATCH(AF$350,$I$344:$I$347,0),MATCH(AF$349,$J$343:$R$343,0)))</f>
        <v>0</v>
      </c>
      <c r="AG368" s="678" cm="1">
        <f t="array" ref="AG368">INDEX($H368:$K368,0,MATCH(AG$350,$H$350:$K$350,0))*INDEX($J$344:$R$347,MATCH(AG$350,$I$344:$I$347,0),MATCH(AG$349,$J$343:$R$343,0))+IF(SUM($H368:$I368)&gt;0,INDEX($U$344:$AC$347,MATCH(AG$350,$I$344:$I$347,0),MATCH(AG$349,$J$343:$R$343,0)))</f>
        <v>1</v>
      </c>
      <c r="AH368" s="678" cm="1">
        <f t="array" ref="AH368">INDEX($H368:$K368,0,MATCH(AH$350,$H$350:$K$350,0))*INDEX($J$344:$R$347,MATCH(AH$350,$I$344:$I$347,0),MATCH(AH$349,$J$343:$R$343,0))+IF(SUM($H368:$I368)&gt;0,INDEX($U$344:$AC$347,MATCH(AH$350,$I$344:$I$347,0),MATCH(AH$349,$J$343:$R$343,0)))</f>
        <v>2</v>
      </c>
      <c r="AI368" s="678" cm="1">
        <f t="array" ref="AI368">INDEX($H368:$K368,0,MATCH(AI$350,$H$350:$K$350,0))*INDEX($J$344:$R$347,MATCH(AI$350,$I$344:$I$347,0),MATCH(AI$349,$J$343:$R$343,0))+IF(SUM($H368:$I368)&gt;0,INDEX($U$344:$AC$347,MATCH(AI$350,$I$344:$I$347,0),MATCH(AI$349,$J$343:$R$343,0)))</f>
        <v>0</v>
      </c>
      <c r="AJ368" s="678" cm="1">
        <f t="array" ref="AJ368">INDEX($H368:$K368,0,MATCH(AJ$350,$H$350:$K$350,0))*INDEX($J$344:$R$347,MATCH(AJ$350,$I$344:$I$347,0),MATCH(AJ$349,$J$343:$R$343,0))+IF(SUM($H368:$I368)&gt;0,INDEX($U$344:$AC$347,MATCH(AJ$350,$I$344:$I$347,0),MATCH(AJ$349,$J$343:$R$343,0)))</f>
        <v>0</v>
      </c>
      <c r="AK368" s="678" cm="1">
        <f t="array" ref="AK368">INDEX($H368:$K368,0,MATCH(AK$350,$H$350:$K$350,0))*INDEX($J$344:$R$347,MATCH(AK$350,$I$344:$I$347,0),MATCH(AK$349,$J$343:$R$343,0))+IF(SUM($H368:$I368)&gt;0,INDEX($U$344:$AC$347,MATCH(AK$350,$I$344:$I$347,0),MATCH(AK$349,$J$343:$R$343,0)))</f>
        <v>1</v>
      </c>
      <c r="AL368" s="678" cm="1">
        <f t="array" ref="AL368">INDEX($H368:$K368,0,MATCH(AL$350,$H$350:$K$350,0))*INDEX($J$344:$R$347,MATCH(AL$350,$I$344:$I$347,0),MATCH(AL$349,$J$343:$R$343,0))+IF(SUM($H368:$I368)&gt;0,INDEX($U$344:$AC$347,MATCH(AL$350,$I$344:$I$347,0),MATCH(AL$349,$J$343:$R$343,0)))</f>
        <v>2</v>
      </c>
      <c r="AM368" s="678" cm="1">
        <f t="array" ref="AM368">INDEX($H368:$K368,0,MATCH(AM$350,$H$350:$K$350,0))*INDEX($J$344:$R$347,MATCH(AM$350,$I$344:$I$347,0),MATCH(AM$349,$J$343:$R$343,0))+IF(SUM($H368:$I368)&gt;0,INDEX($U$344:$AC$347,MATCH(AM$350,$I$344:$I$347,0),MATCH(AM$349,$J$343:$R$343,0)))</f>
        <v>0</v>
      </c>
      <c r="AN368" s="678" cm="1">
        <f t="array" ref="AN368">INDEX($H368:$K368,0,MATCH(AN$350,$H$350:$K$350,0))*INDEX($J$344:$R$347,MATCH(AN$350,$I$344:$I$347,0),MATCH(AN$349,$J$343:$R$343,0))+IF(SUM($H368:$I368)&gt;0,INDEX($U$344:$AC$347,MATCH(AN$350,$I$344:$I$347,0),MATCH(AN$349,$J$343:$R$343,0)))</f>
        <v>0</v>
      </c>
      <c r="AO368" s="678" cm="1">
        <f t="array" ref="AO368">INDEX($H368:$K368,0,MATCH(AO$350,$H$350:$K$350,0))*INDEX($J$344:$R$347,MATCH(AO$350,$I$344:$I$347,0),MATCH(AO$349,$J$343:$R$343,0))+IF(SUM($H368:$I368)&gt;0,INDEX($U$344:$AC$347,MATCH(AO$350,$I$344:$I$347,0),MATCH(AO$349,$J$343:$R$343,0)))</f>
        <v>1</v>
      </c>
      <c r="AP368" s="678" cm="1">
        <f t="array" ref="AP368">INDEX($H368:$K368,0,MATCH(AP$350,$H$350:$K$350,0))*INDEX($J$344:$R$347,MATCH(AP$350,$I$344:$I$347,0),MATCH(AP$349,$J$343:$R$343,0))+IF(SUM($H368:$I368)&gt;0,INDEX($U$344:$AC$347,MATCH(AP$350,$I$344:$I$347,0),MATCH(AP$349,$J$343:$R$343,0)))</f>
        <v>2</v>
      </c>
      <c r="AQ368" s="678" cm="1">
        <f t="array" ref="AQ368">INDEX($H368:$K368,0,MATCH(AQ$350,$H$350:$K$350,0))*INDEX($J$344:$R$347,MATCH(AQ$350,$I$344:$I$347,0),MATCH(AQ$349,$J$343:$R$343,0))+IF(SUM($H368:$I368)&gt;0,INDEX($U$344:$AC$347,MATCH(AQ$350,$I$344:$I$347,0),MATCH(AQ$349,$J$343:$R$343,0)))</f>
        <v>0</v>
      </c>
      <c r="AR368" s="678" cm="1">
        <f t="array" ref="AR368">INDEX($H368:$K368,0,MATCH(AR$350,$H$350:$K$350,0))*INDEX($J$344:$R$347,MATCH(AR$350,$I$344:$I$347,0),MATCH(AR$349,$J$343:$R$343,0))+IF(SUM($H368:$I368)&gt;0,INDEX($U$344:$AC$347,MATCH(AR$350,$I$344:$I$347,0),MATCH(AR$349,$J$343:$R$343,0)))</f>
        <v>0</v>
      </c>
      <c r="AS368" s="678" cm="1">
        <f t="array" ref="AS368">INDEX($H368:$K368,0,MATCH(AS$350,$H$350:$K$350,0))*INDEX($J$344:$R$347,MATCH(AS$350,$I$344:$I$347,0),MATCH(AS$349,$J$343:$R$343,0))+IF(SUM($H368:$I368)&gt;0,INDEX($U$344:$AC$347,MATCH(AS$350,$I$344:$I$347,0),MATCH(AS$349,$J$343:$R$343,0)))</f>
        <v>1</v>
      </c>
      <c r="AT368" s="678" cm="1">
        <f t="array" ref="AT368">INDEX($H368:$K368,0,MATCH(AT$350,$H$350:$K$350,0))*INDEX($J$344:$R$347,MATCH(AT$350,$I$344:$I$347,0),MATCH(AT$349,$J$343:$R$343,0))+IF(SUM($H368:$I368)&gt;0,INDEX($U$344:$AC$347,MATCH(AT$350,$I$344:$I$347,0),MATCH(AT$349,$J$343:$R$343,0)))</f>
        <v>2</v>
      </c>
      <c r="AU368" s="678" cm="1">
        <f t="array" ref="AU368">INDEX($H368:$K368,0,MATCH(AU$350,$H$350:$K$350,0))*INDEX($J$344:$R$347,MATCH(AU$350,$I$344:$I$347,0),MATCH(AU$349,$J$343:$R$343,0))+IF(SUM($H368:$I368)&gt;0,INDEX($U$344:$AC$347,MATCH(AU$350,$I$344:$I$347,0),MATCH(AU$349,$J$343:$R$343,0)))</f>
        <v>0</v>
      </c>
      <c r="AV368" s="186"/>
      <c r="AW368" s="186"/>
      <c r="AX368" s="16"/>
      <c r="AY368" s="8"/>
      <c r="AZ368" s="8"/>
      <c r="BA368" s="8"/>
    </row>
    <row r="369" spans="1:53" ht="14.5" outlineLevel="1" x14ac:dyDescent="0.35">
      <c r="A369" s="6"/>
      <c r="B369" s="7"/>
      <c r="C369" s="17"/>
      <c r="D369" s="17"/>
      <c r="E369" s="17"/>
      <c r="F369" s="26"/>
      <c r="G369" s="26" t="str">
        <f t="shared" si="173"/>
        <v>YYNWLw</v>
      </c>
      <c r="H369" s="222">
        <f t="shared" si="174"/>
        <v>1</v>
      </c>
      <c r="I369" s="222">
        <f t="shared" si="174"/>
        <v>1</v>
      </c>
      <c r="J369" s="222">
        <f t="shared" si="174"/>
        <v>2</v>
      </c>
      <c r="K369" s="222">
        <f t="shared" si="175"/>
        <v>1</v>
      </c>
      <c r="L369" s="678" cm="1">
        <f t="array" ref="L369">INDEX($H369:$K369,0,MATCH(L$350,$H$350:$K$350,0))*INDEX($J$344:$R$347,MATCH(L$350,$I$344:$I$347,0),MATCH(L$349,$J$343:$R$343,0))+IF(SUM($H369:$I369)&gt;0,INDEX($U$344:$AC$347,MATCH(L$350,$I$344:$I$347,0),MATCH(L$349,$J$343:$R$343,0)))</f>
        <v>2</v>
      </c>
      <c r="M369" s="678" cm="1">
        <f t="array" ref="M369">INDEX($H369:$K369,0,MATCH(M$350,$H$350:$K$350,0))*INDEX($J$344:$R$347,MATCH(M$350,$I$344:$I$347,0),MATCH(M$349,$J$343:$R$343,0))+IF(SUM($H369:$I369)&gt;0,INDEX($U$344:$AC$347,MATCH(M$350,$I$344:$I$347,0),MATCH(M$349,$J$343:$R$343,0)))</f>
        <v>1</v>
      </c>
      <c r="N369" s="678" cm="1">
        <f t="array" ref="N369">INDEX($H369:$K369,0,MATCH(N$350,$H$350:$K$350,0))*INDEX($J$344:$R$347,MATCH(N$350,$I$344:$I$347,0),MATCH(N$349,$J$343:$R$343,0))+IF(SUM($H369:$I369)&gt;0,INDEX($U$344:$AC$347,MATCH(N$350,$I$344:$I$347,0),MATCH(N$349,$J$343:$R$343,0)))</f>
        <v>2</v>
      </c>
      <c r="O369" s="678" cm="1">
        <f t="array" ref="O369">INDEX($H369:$K369,0,MATCH(O$350,$H$350:$K$350,0))*INDEX($J$344:$R$347,MATCH(O$350,$I$344:$I$347,0),MATCH(O$349,$J$343:$R$343,0))+IF(SUM($H369:$I369)&gt;0,INDEX($U$344:$AC$347,MATCH(O$350,$I$344:$I$347,0),MATCH(O$349,$J$343:$R$343,0)))</f>
        <v>1.5</v>
      </c>
      <c r="P369" s="678" cm="1">
        <f t="array" ref="P369">INDEX($H369:$K369,0,MATCH(P$350,$H$350:$K$350,0))*INDEX($J$344:$R$347,MATCH(P$350,$I$344:$I$347,0),MATCH(P$349,$J$343:$R$343,0))+IF(SUM($H369:$I369)&gt;0,INDEX($U$344:$AC$347,MATCH(P$350,$I$344:$I$347,0),MATCH(P$349,$J$343:$R$343,0)))</f>
        <v>2</v>
      </c>
      <c r="Q369" s="678" cm="1">
        <f t="array" ref="Q369">INDEX($H369:$K369,0,MATCH(Q$350,$H$350:$K$350,0))*INDEX($J$344:$R$347,MATCH(Q$350,$I$344:$I$347,0),MATCH(Q$349,$J$343:$R$343,0))+IF(SUM($H369:$I369)&gt;0,INDEX($U$344:$AC$347,MATCH(Q$350,$I$344:$I$347,0),MATCH(Q$349,$J$343:$R$343,0)))</f>
        <v>1</v>
      </c>
      <c r="R369" s="678" cm="1">
        <f t="array" ref="R369">INDEX($H369:$K369,0,MATCH(R$350,$H$350:$K$350,0))*INDEX($J$344:$R$347,MATCH(R$350,$I$344:$I$347,0),MATCH(R$349,$J$343:$R$343,0))+IF(SUM($H369:$I369)&gt;0,INDEX($U$344:$AC$347,MATCH(R$350,$I$344:$I$347,0),MATCH(R$349,$J$343:$R$343,0)))</f>
        <v>2</v>
      </c>
      <c r="S369" s="678" cm="1">
        <f t="array" ref="S369">INDEX($H369:$K369,0,MATCH(S$350,$H$350:$K$350,0))*INDEX($J$344:$R$347,MATCH(S$350,$I$344:$I$347,0),MATCH(S$349,$J$343:$R$343,0))+IF(SUM($H369:$I369)&gt;0,INDEX($U$344:$AC$347,MATCH(S$350,$I$344:$I$347,0),MATCH(S$349,$J$343:$R$343,0)))</f>
        <v>1</v>
      </c>
      <c r="T369" s="678" cm="1">
        <f t="array" ref="T369">INDEX($H369:$K369,0,MATCH(T$350,$H$350:$K$350,0))*INDEX($J$344:$R$347,MATCH(T$350,$I$344:$I$347,0),MATCH(T$349,$J$343:$R$343,0))+IF(SUM($H369:$I369)&gt;0,INDEX($U$344:$AC$347,MATCH(T$350,$I$344:$I$347,0),MATCH(T$349,$J$343:$R$343,0)))</f>
        <v>2</v>
      </c>
      <c r="U369" s="678" cm="1">
        <f t="array" ref="U369">INDEX($H369:$K369,0,MATCH(U$350,$H$350:$K$350,0))*INDEX($J$344:$R$347,MATCH(U$350,$I$344:$I$347,0),MATCH(U$349,$J$343:$R$343,0))+IF(SUM($H369:$I369)&gt;0,INDEX($U$344:$AC$347,MATCH(U$350,$I$344:$I$347,0),MATCH(U$349,$J$343:$R$343,0)))</f>
        <v>1</v>
      </c>
      <c r="V369" s="678" cm="1">
        <f t="array" ref="V369">INDEX($H369:$K369,0,MATCH(V$350,$H$350:$K$350,0))*INDEX($J$344:$R$347,MATCH(V$350,$I$344:$I$347,0),MATCH(V$349,$J$343:$R$343,0))+IF(SUM($H369:$I369)&gt;0,INDEX($U$344:$AC$347,MATCH(V$350,$I$344:$I$347,0),MATCH(V$349,$J$343:$R$343,0)))</f>
        <v>2</v>
      </c>
      <c r="W369" s="678" cm="1">
        <f t="array" ref="W369">INDEX($H369:$K369,0,MATCH(W$350,$H$350:$K$350,0))*INDEX($J$344:$R$347,MATCH(W$350,$I$344:$I$347,0),MATCH(W$349,$J$343:$R$343,0))+IF(SUM($H369:$I369)&gt;0,INDEX($U$344:$AC$347,MATCH(W$350,$I$344:$I$347,0),MATCH(W$349,$J$343:$R$343,0)))</f>
        <v>1</v>
      </c>
      <c r="X369" s="678" cm="1">
        <f t="array" ref="X369">INDEX($H369:$K369,0,MATCH(X$350,$H$350:$K$350,0))*INDEX($J$344:$R$347,MATCH(X$350,$I$344:$I$347,0),MATCH(X$349,$J$343:$R$343,0))+IF(SUM($H369:$I369)&gt;0,INDEX($U$344:$AC$347,MATCH(X$350,$I$344:$I$347,0),MATCH(X$349,$J$343:$R$343,0)))</f>
        <v>2</v>
      </c>
      <c r="Y369" s="678" cm="1">
        <f t="array" ref="Y369">INDEX($H369:$K369,0,MATCH(Y$350,$H$350:$K$350,0))*INDEX($J$344:$R$347,MATCH(Y$350,$I$344:$I$347,0),MATCH(Y$349,$J$343:$R$343,0))+IF(SUM($H369:$I369)&gt;0,INDEX($U$344:$AC$347,MATCH(Y$350,$I$344:$I$347,0),MATCH(Y$349,$J$343:$R$343,0)))</f>
        <v>1</v>
      </c>
      <c r="Z369" s="678" cm="1">
        <f t="array" ref="Z369">INDEX($H369:$K369,0,MATCH(Z$350,$H$350:$K$350,0))*INDEX($J$344:$R$347,MATCH(Z$350,$I$344:$I$347,0),MATCH(Z$349,$J$343:$R$343,0))+IF(SUM($H369:$I369)&gt;0,INDEX($U$344:$AC$347,MATCH(Z$350,$I$344:$I$347,0),MATCH(Z$349,$J$343:$R$343,0)))</f>
        <v>2</v>
      </c>
      <c r="AA369" s="678" cm="1">
        <f t="array" ref="AA369">INDEX($H369:$K369,0,MATCH(AA$350,$H$350:$K$350,0))*INDEX($J$344:$R$347,MATCH(AA$350,$I$344:$I$347,0),MATCH(AA$349,$J$343:$R$343,0))+IF(SUM($H369:$I369)&gt;0,INDEX($U$344:$AC$347,MATCH(AA$350,$I$344:$I$347,0),MATCH(AA$349,$J$343:$R$343,0)))</f>
        <v>0.5</v>
      </c>
      <c r="AB369" s="678" cm="1">
        <f t="array" ref="AB369">INDEX($H369:$K369,0,MATCH(AB$350,$H$350:$K$350,0))*INDEX($J$344:$R$347,MATCH(AB$350,$I$344:$I$347,0),MATCH(AB$349,$J$343:$R$343,0))+IF(SUM($H369:$I369)&gt;0,INDEX($U$344:$AC$347,MATCH(AB$350,$I$344:$I$347,0),MATCH(AB$349,$J$343:$R$343,0)))</f>
        <v>1</v>
      </c>
      <c r="AC369" s="678" cm="1">
        <f t="array" ref="AC369">INDEX($H369:$K369,0,MATCH(AC$350,$H$350:$K$350,0))*INDEX($J$344:$R$347,MATCH(AC$350,$I$344:$I$347,0),MATCH(AC$349,$J$343:$R$343,0))+IF(SUM($H369:$I369)&gt;0,INDEX($U$344:$AC$347,MATCH(AC$350,$I$344:$I$347,0),MATCH(AC$349,$J$343:$R$343,0)))</f>
        <v>1</v>
      </c>
      <c r="AD369" s="678" cm="1">
        <f t="array" ref="AD369">INDEX($H369:$K369,0,MATCH(AD$350,$H$350:$K$350,0))*INDEX($J$344:$R$347,MATCH(AD$350,$I$344:$I$347,0),MATCH(AD$349,$J$343:$R$343,0))+IF(SUM($H369:$I369)&gt;0,INDEX($U$344:$AC$347,MATCH(AD$350,$I$344:$I$347,0),MATCH(AD$349,$J$343:$R$343,0)))</f>
        <v>2</v>
      </c>
      <c r="AE369" s="678" cm="1">
        <f t="array" ref="AE369">INDEX($H369:$K369,0,MATCH(AE$350,$H$350:$K$350,0))*INDEX($J$344:$R$347,MATCH(AE$350,$I$344:$I$347,0),MATCH(AE$349,$J$343:$R$343,0))+IF(SUM($H369:$I369)&gt;0,INDEX($U$344:$AC$347,MATCH(AE$350,$I$344:$I$347,0),MATCH(AE$349,$J$343:$R$343,0)))</f>
        <v>1</v>
      </c>
      <c r="AF369" s="678" cm="1">
        <f t="array" ref="AF369">INDEX($H369:$K369,0,MATCH(AF$350,$H$350:$K$350,0))*INDEX($J$344:$R$347,MATCH(AF$350,$I$344:$I$347,0),MATCH(AF$349,$J$343:$R$343,0))+IF(SUM($H369:$I369)&gt;0,INDEX($U$344:$AC$347,MATCH(AF$350,$I$344:$I$347,0),MATCH(AF$349,$J$343:$R$343,0)))</f>
        <v>1</v>
      </c>
      <c r="AG369" s="678" cm="1">
        <f t="array" ref="AG369">INDEX($H369:$K369,0,MATCH(AG$350,$H$350:$K$350,0))*INDEX($J$344:$R$347,MATCH(AG$350,$I$344:$I$347,0),MATCH(AG$349,$J$343:$R$343,0))+IF(SUM($H369:$I369)&gt;0,INDEX($U$344:$AC$347,MATCH(AG$350,$I$344:$I$347,0),MATCH(AG$349,$J$343:$R$343,0)))</f>
        <v>1</v>
      </c>
      <c r="AH369" s="678" cm="1">
        <f t="array" ref="AH369">INDEX($H369:$K369,0,MATCH(AH$350,$H$350:$K$350,0))*INDEX($J$344:$R$347,MATCH(AH$350,$I$344:$I$347,0),MATCH(AH$349,$J$343:$R$343,0))+IF(SUM($H369:$I369)&gt;0,INDEX($U$344:$AC$347,MATCH(AH$350,$I$344:$I$347,0),MATCH(AH$349,$J$343:$R$343,0)))</f>
        <v>2</v>
      </c>
      <c r="AI369" s="678" cm="1">
        <f t="array" ref="AI369">INDEX($H369:$K369,0,MATCH(AI$350,$H$350:$K$350,0))*INDEX($J$344:$R$347,MATCH(AI$350,$I$344:$I$347,0),MATCH(AI$349,$J$343:$R$343,0))+IF(SUM($H369:$I369)&gt;0,INDEX($U$344:$AC$347,MATCH(AI$350,$I$344:$I$347,0),MATCH(AI$349,$J$343:$R$343,0)))</f>
        <v>0.5</v>
      </c>
      <c r="AJ369" s="678" cm="1">
        <f t="array" ref="AJ369">INDEX($H369:$K369,0,MATCH(AJ$350,$H$350:$K$350,0))*INDEX($J$344:$R$347,MATCH(AJ$350,$I$344:$I$347,0),MATCH(AJ$349,$J$343:$R$343,0))+IF(SUM($H369:$I369)&gt;0,INDEX($U$344:$AC$347,MATCH(AJ$350,$I$344:$I$347,0),MATCH(AJ$349,$J$343:$R$343,0)))</f>
        <v>1</v>
      </c>
      <c r="AK369" s="678" cm="1">
        <f t="array" ref="AK369">INDEX($H369:$K369,0,MATCH(AK$350,$H$350:$K$350,0))*INDEX($J$344:$R$347,MATCH(AK$350,$I$344:$I$347,0),MATCH(AK$349,$J$343:$R$343,0))+IF(SUM($H369:$I369)&gt;0,INDEX($U$344:$AC$347,MATCH(AK$350,$I$344:$I$347,0),MATCH(AK$349,$J$343:$R$343,0)))</f>
        <v>1</v>
      </c>
      <c r="AL369" s="678" cm="1">
        <f t="array" ref="AL369">INDEX($H369:$K369,0,MATCH(AL$350,$H$350:$K$350,0))*INDEX($J$344:$R$347,MATCH(AL$350,$I$344:$I$347,0),MATCH(AL$349,$J$343:$R$343,0))+IF(SUM($H369:$I369)&gt;0,INDEX($U$344:$AC$347,MATCH(AL$350,$I$344:$I$347,0),MATCH(AL$349,$J$343:$R$343,0)))</f>
        <v>2</v>
      </c>
      <c r="AM369" s="678" cm="1">
        <f t="array" ref="AM369">INDEX($H369:$K369,0,MATCH(AM$350,$H$350:$K$350,0))*INDEX($J$344:$R$347,MATCH(AM$350,$I$344:$I$347,0),MATCH(AM$349,$J$343:$R$343,0))+IF(SUM($H369:$I369)&gt;0,INDEX($U$344:$AC$347,MATCH(AM$350,$I$344:$I$347,0),MATCH(AM$349,$J$343:$R$343,0)))</f>
        <v>0.5</v>
      </c>
      <c r="AN369" s="678" cm="1">
        <f t="array" ref="AN369">INDEX($H369:$K369,0,MATCH(AN$350,$H$350:$K$350,0))*INDEX($J$344:$R$347,MATCH(AN$350,$I$344:$I$347,0),MATCH(AN$349,$J$343:$R$343,0))+IF(SUM($H369:$I369)&gt;0,INDEX($U$344:$AC$347,MATCH(AN$350,$I$344:$I$347,0),MATCH(AN$349,$J$343:$R$343,0)))</f>
        <v>1</v>
      </c>
      <c r="AO369" s="678" cm="1">
        <f t="array" ref="AO369">INDEX($H369:$K369,0,MATCH(AO$350,$H$350:$K$350,0))*INDEX($J$344:$R$347,MATCH(AO$350,$I$344:$I$347,0),MATCH(AO$349,$J$343:$R$343,0))+IF(SUM($H369:$I369)&gt;0,INDEX($U$344:$AC$347,MATCH(AO$350,$I$344:$I$347,0),MATCH(AO$349,$J$343:$R$343,0)))</f>
        <v>1</v>
      </c>
      <c r="AP369" s="678" cm="1">
        <f t="array" ref="AP369">INDEX($H369:$K369,0,MATCH(AP$350,$H$350:$K$350,0))*INDEX($J$344:$R$347,MATCH(AP$350,$I$344:$I$347,0),MATCH(AP$349,$J$343:$R$343,0))+IF(SUM($H369:$I369)&gt;0,INDEX($U$344:$AC$347,MATCH(AP$350,$I$344:$I$347,0),MATCH(AP$349,$J$343:$R$343,0)))</f>
        <v>2</v>
      </c>
      <c r="AQ369" s="678" cm="1">
        <f t="array" ref="AQ369">INDEX($H369:$K369,0,MATCH(AQ$350,$H$350:$K$350,0))*INDEX($J$344:$R$347,MATCH(AQ$350,$I$344:$I$347,0),MATCH(AQ$349,$J$343:$R$343,0))+IF(SUM($H369:$I369)&gt;0,INDEX($U$344:$AC$347,MATCH(AQ$350,$I$344:$I$347,0),MATCH(AQ$349,$J$343:$R$343,0)))</f>
        <v>0</v>
      </c>
      <c r="AR369" s="678" cm="1">
        <f t="array" ref="AR369">INDEX($H369:$K369,0,MATCH(AR$350,$H$350:$K$350,0))*INDEX($J$344:$R$347,MATCH(AR$350,$I$344:$I$347,0),MATCH(AR$349,$J$343:$R$343,0))+IF(SUM($H369:$I369)&gt;0,INDEX($U$344:$AC$347,MATCH(AR$350,$I$344:$I$347,0),MATCH(AR$349,$J$343:$R$343,0)))</f>
        <v>1</v>
      </c>
      <c r="AS369" s="678" cm="1">
        <f t="array" ref="AS369">INDEX($H369:$K369,0,MATCH(AS$350,$H$350:$K$350,0))*INDEX($J$344:$R$347,MATCH(AS$350,$I$344:$I$347,0),MATCH(AS$349,$J$343:$R$343,0))+IF(SUM($H369:$I369)&gt;0,INDEX($U$344:$AC$347,MATCH(AS$350,$I$344:$I$347,0),MATCH(AS$349,$J$343:$R$343,0)))</f>
        <v>1</v>
      </c>
      <c r="AT369" s="678" cm="1">
        <f t="array" ref="AT369">INDEX($H369:$K369,0,MATCH(AT$350,$H$350:$K$350,0))*INDEX($J$344:$R$347,MATCH(AT$350,$I$344:$I$347,0),MATCH(AT$349,$J$343:$R$343,0))+IF(SUM($H369:$I369)&gt;0,INDEX($U$344:$AC$347,MATCH(AT$350,$I$344:$I$347,0),MATCH(AT$349,$J$343:$R$343,0)))</f>
        <v>2</v>
      </c>
      <c r="AU369" s="678" cm="1">
        <f t="array" ref="AU369">INDEX($H369:$K369,0,MATCH(AU$350,$H$350:$K$350,0))*INDEX($J$344:$R$347,MATCH(AU$350,$I$344:$I$347,0),MATCH(AU$349,$J$343:$R$343,0))+IF(SUM($H369:$I369)&gt;0,INDEX($U$344:$AC$347,MATCH(AU$350,$I$344:$I$347,0),MATCH(AU$349,$J$343:$R$343,0)))</f>
        <v>1</v>
      </c>
      <c r="AV369" s="186"/>
      <c r="AW369" s="186"/>
      <c r="AX369" s="16"/>
      <c r="AY369" s="8"/>
      <c r="AZ369" s="8"/>
      <c r="BA369" s="8"/>
    </row>
    <row r="370" spans="1:53" ht="14.5" outlineLevel="1" x14ac:dyDescent="0.35">
      <c r="A370" s="6"/>
      <c r="B370" s="7"/>
      <c r="C370" s="17"/>
      <c r="D370" s="17"/>
      <c r="E370" s="17"/>
      <c r="F370" s="26"/>
      <c r="G370" s="26" t="str">
        <f t="shared" si="173"/>
        <v>YYNWLwd</v>
      </c>
      <c r="H370" s="222">
        <f t="shared" si="174"/>
        <v>0</v>
      </c>
      <c r="I370" s="222">
        <f t="shared" si="174"/>
        <v>1</v>
      </c>
      <c r="J370" s="222">
        <f t="shared" si="174"/>
        <v>2</v>
      </c>
      <c r="K370" s="222">
        <f t="shared" si="175"/>
        <v>1</v>
      </c>
      <c r="L370" s="678" cm="1">
        <f t="array" ref="L370">INDEX($H370:$K370,0,MATCH(L$350,$H$350:$K$350,0))*INDEX($J$344:$R$347,MATCH(L$350,$I$344:$I$347,0),MATCH(L$349,$J$343:$R$343,0))+IF(SUM($H370:$I370)&gt;0,INDEX($U$344:$AC$347,MATCH(L$350,$I$344:$I$347,0),MATCH(L$349,$J$343:$R$343,0)))</f>
        <v>1</v>
      </c>
      <c r="M370" s="678" cm="1">
        <f t="array" ref="M370">INDEX($H370:$K370,0,MATCH(M$350,$H$350:$K$350,0))*INDEX($J$344:$R$347,MATCH(M$350,$I$344:$I$347,0),MATCH(M$349,$J$343:$R$343,0))+IF(SUM($H370:$I370)&gt;0,INDEX($U$344:$AC$347,MATCH(M$350,$I$344:$I$347,0),MATCH(M$349,$J$343:$R$343,0)))</f>
        <v>1</v>
      </c>
      <c r="N370" s="678" cm="1">
        <f t="array" ref="N370">INDEX($H370:$K370,0,MATCH(N$350,$H$350:$K$350,0))*INDEX($J$344:$R$347,MATCH(N$350,$I$344:$I$347,0),MATCH(N$349,$J$343:$R$343,0))+IF(SUM($H370:$I370)&gt;0,INDEX($U$344:$AC$347,MATCH(N$350,$I$344:$I$347,0),MATCH(N$349,$J$343:$R$343,0)))</f>
        <v>2</v>
      </c>
      <c r="O370" s="678" cm="1">
        <f t="array" ref="O370">INDEX($H370:$K370,0,MATCH(O$350,$H$350:$K$350,0))*INDEX($J$344:$R$347,MATCH(O$350,$I$344:$I$347,0),MATCH(O$349,$J$343:$R$343,0))+IF(SUM($H370:$I370)&gt;0,INDEX($U$344:$AC$347,MATCH(O$350,$I$344:$I$347,0),MATCH(O$349,$J$343:$R$343,0)))</f>
        <v>1.5</v>
      </c>
      <c r="P370" s="678" cm="1">
        <f t="array" ref="P370">INDEX($H370:$K370,0,MATCH(P$350,$H$350:$K$350,0))*INDEX($J$344:$R$347,MATCH(P$350,$I$344:$I$347,0),MATCH(P$349,$J$343:$R$343,0))+IF(SUM($H370:$I370)&gt;0,INDEX($U$344:$AC$347,MATCH(P$350,$I$344:$I$347,0),MATCH(P$349,$J$343:$R$343,0)))</f>
        <v>1</v>
      </c>
      <c r="Q370" s="678" cm="1">
        <f t="array" ref="Q370">INDEX($H370:$K370,0,MATCH(Q$350,$H$350:$K$350,0))*INDEX($J$344:$R$347,MATCH(Q$350,$I$344:$I$347,0),MATCH(Q$349,$J$343:$R$343,0))+IF(SUM($H370:$I370)&gt;0,INDEX($U$344:$AC$347,MATCH(Q$350,$I$344:$I$347,0),MATCH(Q$349,$J$343:$R$343,0)))</f>
        <v>1</v>
      </c>
      <c r="R370" s="678" cm="1">
        <f t="array" ref="R370">INDEX($H370:$K370,0,MATCH(R$350,$H$350:$K$350,0))*INDEX($J$344:$R$347,MATCH(R$350,$I$344:$I$347,0),MATCH(R$349,$J$343:$R$343,0))+IF(SUM($H370:$I370)&gt;0,INDEX($U$344:$AC$347,MATCH(R$350,$I$344:$I$347,0),MATCH(R$349,$J$343:$R$343,0)))</f>
        <v>2</v>
      </c>
      <c r="S370" s="678" cm="1">
        <f t="array" ref="S370">INDEX($H370:$K370,0,MATCH(S$350,$H$350:$K$350,0))*INDEX($J$344:$R$347,MATCH(S$350,$I$344:$I$347,0),MATCH(S$349,$J$343:$R$343,0))+IF(SUM($H370:$I370)&gt;0,INDEX($U$344:$AC$347,MATCH(S$350,$I$344:$I$347,0),MATCH(S$349,$J$343:$R$343,0)))</f>
        <v>1</v>
      </c>
      <c r="T370" s="678" cm="1">
        <f t="array" ref="T370">INDEX($H370:$K370,0,MATCH(T$350,$H$350:$K$350,0))*INDEX($J$344:$R$347,MATCH(T$350,$I$344:$I$347,0),MATCH(T$349,$J$343:$R$343,0))+IF(SUM($H370:$I370)&gt;0,INDEX($U$344:$AC$347,MATCH(T$350,$I$344:$I$347,0),MATCH(T$349,$J$343:$R$343,0)))</f>
        <v>1</v>
      </c>
      <c r="U370" s="678" cm="1">
        <f t="array" ref="U370">INDEX($H370:$K370,0,MATCH(U$350,$H$350:$K$350,0))*INDEX($J$344:$R$347,MATCH(U$350,$I$344:$I$347,0),MATCH(U$349,$J$343:$R$343,0))+IF(SUM($H370:$I370)&gt;0,INDEX($U$344:$AC$347,MATCH(U$350,$I$344:$I$347,0),MATCH(U$349,$J$343:$R$343,0)))</f>
        <v>1</v>
      </c>
      <c r="V370" s="678" cm="1">
        <f t="array" ref="V370">INDEX($H370:$K370,0,MATCH(V$350,$H$350:$K$350,0))*INDEX($J$344:$R$347,MATCH(V$350,$I$344:$I$347,0),MATCH(V$349,$J$343:$R$343,0))+IF(SUM($H370:$I370)&gt;0,INDEX($U$344:$AC$347,MATCH(V$350,$I$344:$I$347,0),MATCH(V$349,$J$343:$R$343,0)))</f>
        <v>2</v>
      </c>
      <c r="W370" s="678" cm="1">
        <f t="array" ref="W370">INDEX($H370:$K370,0,MATCH(W$350,$H$350:$K$350,0))*INDEX($J$344:$R$347,MATCH(W$350,$I$344:$I$347,0),MATCH(W$349,$J$343:$R$343,0))+IF(SUM($H370:$I370)&gt;0,INDEX($U$344:$AC$347,MATCH(W$350,$I$344:$I$347,0),MATCH(W$349,$J$343:$R$343,0)))</f>
        <v>1</v>
      </c>
      <c r="X370" s="678" cm="1">
        <f t="array" ref="X370">INDEX($H370:$K370,0,MATCH(X$350,$H$350:$K$350,0))*INDEX($J$344:$R$347,MATCH(X$350,$I$344:$I$347,0),MATCH(X$349,$J$343:$R$343,0))+IF(SUM($H370:$I370)&gt;0,INDEX($U$344:$AC$347,MATCH(X$350,$I$344:$I$347,0),MATCH(X$349,$J$343:$R$343,0)))</f>
        <v>1</v>
      </c>
      <c r="Y370" s="678" cm="1">
        <f t="array" ref="Y370">INDEX($H370:$K370,0,MATCH(Y$350,$H$350:$K$350,0))*INDEX($J$344:$R$347,MATCH(Y$350,$I$344:$I$347,0),MATCH(Y$349,$J$343:$R$343,0))+IF(SUM($H370:$I370)&gt;0,INDEX($U$344:$AC$347,MATCH(Y$350,$I$344:$I$347,0),MATCH(Y$349,$J$343:$R$343,0)))</f>
        <v>1</v>
      </c>
      <c r="Z370" s="678" cm="1">
        <f t="array" ref="Z370">INDEX($H370:$K370,0,MATCH(Z$350,$H$350:$K$350,0))*INDEX($J$344:$R$347,MATCH(Z$350,$I$344:$I$347,0),MATCH(Z$349,$J$343:$R$343,0))+IF(SUM($H370:$I370)&gt;0,INDEX($U$344:$AC$347,MATCH(Z$350,$I$344:$I$347,0),MATCH(Z$349,$J$343:$R$343,0)))</f>
        <v>2</v>
      </c>
      <c r="AA370" s="678" cm="1">
        <f t="array" ref="AA370">INDEX($H370:$K370,0,MATCH(AA$350,$H$350:$K$350,0))*INDEX($J$344:$R$347,MATCH(AA$350,$I$344:$I$347,0),MATCH(AA$349,$J$343:$R$343,0))+IF(SUM($H370:$I370)&gt;0,INDEX($U$344:$AC$347,MATCH(AA$350,$I$344:$I$347,0),MATCH(AA$349,$J$343:$R$343,0)))</f>
        <v>0.5</v>
      </c>
      <c r="AB370" s="678" cm="1">
        <f t="array" ref="AB370">INDEX($H370:$K370,0,MATCH(AB$350,$H$350:$K$350,0))*INDEX($J$344:$R$347,MATCH(AB$350,$I$344:$I$347,0),MATCH(AB$349,$J$343:$R$343,0))+IF(SUM($H370:$I370)&gt;0,INDEX($U$344:$AC$347,MATCH(AB$350,$I$344:$I$347,0),MATCH(AB$349,$J$343:$R$343,0)))</f>
        <v>0</v>
      </c>
      <c r="AC370" s="678" cm="1">
        <f t="array" ref="AC370">INDEX($H370:$K370,0,MATCH(AC$350,$H$350:$K$350,0))*INDEX($J$344:$R$347,MATCH(AC$350,$I$344:$I$347,0),MATCH(AC$349,$J$343:$R$343,0))+IF(SUM($H370:$I370)&gt;0,INDEX($U$344:$AC$347,MATCH(AC$350,$I$344:$I$347,0),MATCH(AC$349,$J$343:$R$343,0)))</f>
        <v>1</v>
      </c>
      <c r="AD370" s="678" cm="1">
        <f t="array" ref="AD370">INDEX($H370:$K370,0,MATCH(AD$350,$H$350:$K$350,0))*INDEX($J$344:$R$347,MATCH(AD$350,$I$344:$I$347,0),MATCH(AD$349,$J$343:$R$343,0))+IF(SUM($H370:$I370)&gt;0,INDEX($U$344:$AC$347,MATCH(AD$350,$I$344:$I$347,0),MATCH(AD$349,$J$343:$R$343,0)))</f>
        <v>2</v>
      </c>
      <c r="AE370" s="678" cm="1">
        <f t="array" ref="AE370">INDEX($H370:$K370,0,MATCH(AE$350,$H$350:$K$350,0))*INDEX($J$344:$R$347,MATCH(AE$350,$I$344:$I$347,0),MATCH(AE$349,$J$343:$R$343,0))+IF(SUM($H370:$I370)&gt;0,INDEX($U$344:$AC$347,MATCH(AE$350,$I$344:$I$347,0),MATCH(AE$349,$J$343:$R$343,0)))</f>
        <v>1</v>
      </c>
      <c r="AF370" s="678" cm="1">
        <f t="array" ref="AF370">INDEX($H370:$K370,0,MATCH(AF$350,$H$350:$K$350,0))*INDEX($J$344:$R$347,MATCH(AF$350,$I$344:$I$347,0),MATCH(AF$349,$J$343:$R$343,0))+IF(SUM($H370:$I370)&gt;0,INDEX($U$344:$AC$347,MATCH(AF$350,$I$344:$I$347,0),MATCH(AF$349,$J$343:$R$343,0)))</f>
        <v>0</v>
      </c>
      <c r="AG370" s="678" cm="1">
        <f t="array" ref="AG370">INDEX($H370:$K370,0,MATCH(AG$350,$H$350:$K$350,0))*INDEX($J$344:$R$347,MATCH(AG$350,$I$344:$I$347,0),MATCH(AG$349,$J$343:$R$343,0))+IF(SUM($H370:$I370)&gt;0,INDEX($U$344:$AC$347,MATCH(AG$350,$I$344:$I$347,0),MATCH(AG$349,$J$343:$R$343,0)))</f>
        <v>1</v>
      </c>
      <c r="AH370" s="678" cm="1">
        <f t="array" ref="AH370">INDEX($H370:$K370,0,MATCH(AH$350,$H$350:$K$350,0))*INDEX($J$344:$R$347,MATCH(AH$350,$I$344:$I$347,0),MATCH(AH$349,$J$343:$R$343,0))+IF(SUM($H370:$I370)&gt;0,INDEX($U$344:$AC$347,MATCH(AH$350,$I$344:$I$347,0),MATCH(AH$349,$J$343:$R$343,0)))</f>
        <v>2</v>
      </c>
      <c r="AI370" s="678" cm="1">
        <f t="array" ref="AI370">INDEX($H370:$K370,0,MATCH(AI$350,$H$350:$K$350,0))*INDEX($J$344:$R$347,MATCH(AI$350,$I$344:$I$347,0),MATCH(AI$349,$J$343:$R$343,0))+IF(SUM($H370:$I370)&gt;0,INDEX($U$344:$AC$347,MATCH(AI$350,$I$344:$I$347,0),MATCH(AI$349,$J$343:$R$343,0)))</f>
        <v>0.5</v>
      </c>
      <c r="AJ370" s="678" cm="1">
        <f t="array" ref="AJ370">INDEX($H370:$K370,0,MATCH(AJ$350,$H$350:$K$350,0))*INDEX($J$344:$R$347,MATCH(AJ$350,$I$344:$I$347,0),MATCH(AJ$349,$J$343:$R$343,0))+IF(SUM($H370:$I370)&gt;0,INDEX($U$344:$AC$347,MATCH(AJ$350,$I$344:$I$347,0),MATCH(AJ$349,$J$343:$R$343,0)))</f>
        <v>0</v>
      </c>
      <c r="AK370" s="678" cm="1">
        <f t="array" ref="AK370">INDEX($H370:$K370,0,MATCH(AK$350,$H$350:$K$350,0))*INDEX($J$344:$R$347,MATCH(AK$350,$I$344:$I$347,0),MATCH(AK$349,$J$343:$R$343,0))+IF(SUM($H370:$I370)&gt;0,INDEX($U$344:$AC$347,MATCH(AK$350,$I$344:$I$347,0),MATCH(AK$349,$J$343:$R$343,0)))</f>
        <v>1</v>
      </c>
      <c r="AL370" s="678" cm="1">
        <f t="array" ref="AL370">INDEX($H370:$K370,0,MATCH(AL$350,$H$350:$K$350,0))*INDEX($J$344:$R$347,MATCH(AL$350,$I$344:$I$347,0),MATCH(AL$349,$J$343:$R$343,0))+IF(SUM($H370:$I370)&gt;0,INDEX($U$344:$AC$347,MATCH(AL$350,$I$344:$I$347,0),MATCH(AL$349,$J$343:$R$343,0)))</f>
        <v>2</v>
      </c>
      <c r="AM370" s="678" cm="1">
        <f t="array" ref="AM370">INDEX($H370:$K370,0,MATCH(AM$350,$H$350:$K$350,0))*INDEX($J$344:$R$347,MATCH(AM$350,$I$344:$I$347,0),MATCH(AM$349,$J$343:$R$343,0))+IF(SUM($H370:$I370)&gt;0,INDEX($U$344:$AC$347,MATCH(AM$350,$I$344:$I$347,0),MATCH(AM$349,$J$343:$R$343,0)))</f>
        <v>0.5</v>
      </c>
      <c r="AN370" s="678" cm="1">
        <f t="array" ref="AN370">INDEX($H370:$K370,0,MATCH(AN$350,$H$350:$K$350,0))*INDEX($J$344:$R$347,MATCH(AN$350,$I$344:$I$347,0),MATCH(AN$349,$J$343:$R$343,0))+IF(SUM($H370:$I370)&gt;0,INDEX($U$344:$AC$347,MATCH(AN$350,$I$344:$I$347,0),MATCH(AN$349,$J$343:$R$343,0)))</f>
        <v>0</v>
      </c>
      <c r="AO370" s="678" cm="1">
        <f t="array" ref="AO370">INDEX($H370:$K370,0,MATCH(AO$350,$H$350:$K$350,0))*INDEX($J$344:$R$347,MATCH(AO$350,$I$344:$I$347,0),MATCH(AO$349,$J$343:$R$343,0))+IF(SUM($H370:$I370)&gt;0,INDEX($U$344:$AC$347,MATCH(AO$350,$I$344:$I$347,0),MATCH(AO$349,$J$343:$R$343,0)))</f>
        <v>1</v>
      </c>
      <c r="AP370" s="678" cm="1">
        <f t="array" ref="AP370">INDEX($H370:$K370,0,MATCH(AP$350,$H$350:$K$350,0))*INDEX($J$344:$R$347,MATCH(AP$350,$I$344:$I$347,0),MATCH(AP$349,$J$343:$R$343,0))+IF(SUM($H370:$I370)&gt;0,INDEX($U$344:$AC$347,MATCH(AP$350,$I$344:$I$347,0),MATCH(AP$349,$J$343:$R$343,0)))</f>
        <v>2</v>
      </c>
      <c r="AQ370" s="678" cm="1">
        <f t="array" ref="AQ370">INDEX($H370:$K370,0,MATCH(AQ$350,$H$350:$K$350,0))*INDEX($J$344:$R$347,MATCH(AQ$350,$I$344:$I$347,0),MATCH(AQ$349,$J$343:$R$343,0))+IF(SUM($H370:$I370)&gt;0,INDEX($U$344:$AC$347,MATCH(AQ$350,$I$344:$I$347,0),MATCH(AQ$349,$J$343:$R$343,0)))</f>
        <v>0</v>
      </c>
      <c r="AR370" s="678" cm="1">
        <f t="array" ref="AR370">INDEX($H370:$K370,0,MATCH(AR$350,$H$350:$K$350,0))*INDEX($J$344:$R$347,MATCH(AR$350,$I$344:$I$347,0),MATCH(AR$349,$J$343:$R$343,0))+IF(SUM($H370:$I370)&gt;0,INDEX($U$344:$AC$347,MATCH(AR$350,$I$344:$I$347,0),MATCH(AR$349,$J$343:$R$343,0)))</f>
        <v>0</v>
      </c>
      <c r="AS370" s="678" cm="1">
        <f t="array" ref="AS370">INDEX($H370:$K370,0,MATCH(AS$350,$H$350:$K$350,0))*INDEX($J$344:$R$347,MATCH(AS$350,$I$344:$I$347,0),MATCH(AS$349,$J$343:$R$343,0))+IF(SUM($H370:$I370)&gt;0,INDEX($U$344:$AC$347,MATCH(AS$350,$I$344:$I$347,0),MATCH(AS$349,$J$343:$R$343,0)))</f>
        <v>1</v>
      </c>
      <c r="AT370" s="678" cm="1">
        <f t="array" ref="AT370">INDEX($H370:$K370,0,MATCH(AT$350,$H$350:$K$350,0))*INDEX($J$344:$R$347,MATCH(AT$350,$I$344:$I$347,0),MATCH(AT$349,$J$343:$R$343,0))+IF(SUM($H370:$I370)&gt;0,INDEX($U$344:$AC$347,MATCH(AT$350,$I$344:$I$347,0),MATCH(AT$349,$J$343:$R$343,0)))</f>
        <v>2</v>
      </c>
      <c r="AU370" s="678" cm="1">
        <f t="array" ref="AU370">INDEX($H370:$K370,0,MATCH(AU$350,$H$350:$K$350,0))*INDEX($J$344:$R$347,MATCH(AU$350,$I$344:$I$347,0),MATCH(AU$349,$J$343:$R$343,0))+IF(SUM($H370:$I370)&gt;0,INDEX($U$344:$AC$347,MATCH(AU$350,$I$344:$I$347,0),MATCH(AU$349,$J$343:$R$343,0)))</f>
        <v>1</v>
      </c>
      <c r="AV370" s="186"/>
      <c r="AW370" s="186"/>
      <c r="AX370" s="16"/>
      <c r="AY370" s="8"/>
      <c r="AZ370" s="8"/>
      <c r="BA370" s="8"/>
    </row>
    <row r="371" spans="1:53" ht="14.5" outlineLevel="1" x14ac:dyDescent="0.35">
      <c r="A371" s="6"/>
      <c r="B371" s="7"/>
      <c r="C371" s="17"/>
      <c r="D371" s="17"/>
      <c r="E371" s="17"/>
      <c r="F371" s="26"/>
      <c r="G371" s="26" t="str">
        <f t="shared" si="173"/>
        <v>AYAA2A1w</v>
      </c>
      <c r="H371" s="222">
        <f t="shared" ref="H371:J390" si="176">IF($H308&gt;0,INDEX($Z$211:$AC$224,MATCH($M183,$Y$211:$Y$224,0),MATCH(H$350,$Z$210:$AC$210,0)),0)</f>
        <v>1</v>
      </c>
      <c r="I371" s="222">
        <f t="shared" si="176"/>
        <v>1</v>
      </c>
      <c r="J371" s="222">
        <f t="shared" si="176"/>
        <v>2</v>
      </c>
      <c r="K371" s="222">
        <f t="shared" si="175"/>
        <v>0</v>
      </c>
      <c r="L371" s="678" cm="1">
        <f t="array" ref="L371">INDEX($H371:$K371,0,MATCH(L$350,$H$350:$K$350,0))*INDEX($J$344:$R$347,MATCH(L$350,$I$344:$I$347,0),MATCH(L$349,$J$343:$R$343,0))+IF(SUM($H371:$I371)&gt;0,INDEX($U$344:$AC$347,MATCH(L$350,$I$344:$I$347,0),MATCH(L$349,$J$343:$R$343,0)))</f>
        <v>2</v>
      </c>
      <c r="M371" s="678" cm="1">
        <f t="array" ref="M371">INDEX($H371:$K371,0,MATCH(M$350,$H$350:$K$350,0))*INDEX($J$344:$R$347,MATCH(M$350,$I$344:$I$347,0),MATCH(M$349,$J$343:$R$343,0))+IF(SUM($H371:$I371)&gt;0,INDEX($U$344:$AC$347,MATCH(M$350,$I$344:$I$347,0),MATCH(M$349,$J$343:$R$343,0)))</f>
        <v>1</v>
      </c>
      <c r="N371" s="678" cm="1">
        <f t="array" ref="N371">INDEX($H371:$K371,0,MATCH(N$350,$H$350:$K$350,0))*INDEX($J$344:$R$347,MATCH(N$350,$I$344:$I$347,0),MATCH(N$349,$J$343:$R$343,0))+IF(SUM($H371:$I371)&gt;0,INDEX($U$344:$AC$347,MATCH(N$350,$I$344:$I$347,0),MATCH(N$349,$J$343:$R$343,0)))</f>
        <v>2</v>
      </c>
      <c r="O371" s="678" cm="1">
        <f t="array" ref="O371">INDEX($H371:$K371,0,MATCH(O$350,$H$350:$K$350,0))*INDEX($J$344:$R$347,MATCH(O$350,$I$344:$I$347,0),MATCH(O$349,$J$343:$R$343,0))+IF(SUM($H371:$I371)&gt;0,INDEX($U$344:$AC$347,MATCH(O$350,$I$344:$I$347,0),MATCH(O$349,$J$343:$R$343,0)))</f>
        <v>0</v>
      </c>
      <c r="P371" s="678" cm="1">
        <f t="array" ref="P371">INDEX($H371:$K371,0,MATCH(P$350,$H$350:$K$350,0))*INDEX($J$344:$R$347,MATCH(P$350,$I$344:$I$347,0),MATCH(P$349,$J$343:$R$343,0))+IF(SUM($H371:$I371)&gt;0,INDEX($U$344:$AC$347,MATCH(P$350,$I$344:$I$347,0),MATCH(P$349,$J$343:$R$343,0)))</f>
        <v>2</v>
      </c>
      <c r="Q371" s="678" cm="1">
        <f t="array" ref="Q371">INDEX($H371:$K371,0,MATCH(Q$350,$H$350:$K$350,0))*INDEX($J$344:$R$347,MATCH(Q$350,$I$344:$I$347,0),MATCH(Q$349,$J$343:$R$343,0))+IF(SUM($H371:$I371)&gt;0,INDEX($U$344:$AC$347,MATCH(Q$350,$I$344:$I$347,0),MATCH(Q$349,$J$343:$R$343,0)))</f>
        <v>1</v>
      </c>
      <c r="R371" s="678" cm="1">
        <f t="array" ref="R371">INDEX($H371:$K371,0,MATCH(R$350,$H$350:$K$350,0))*INDEX($J$344:$R$347,MATCH(R$350,$I$344:$I$347,0),MATCH(R$349,$J$343:$R$343,0))+IF(SUM($H371:$I371)&gt;0,INDEX($U$344:$AC$347,MATCH(R$350,$I$344:$I$347,0),MATCH(R$349,$J$343:$R$343,0)))</f>
        <v>2</v>
      </c>
      <c r="S371" s="678" cm="1">
        <f t="array" ref="S371">INDEX($H371:$K371,0,MATCH(S$350,$H$350:$K$350,0))*INDEX($J$344:$R$347,MATCH(S$350,$I$344:$I$347,0),MATCH(S$349,$J$343:$R$343,0))+IF(SUM($H371:$I371)&gt;0,INDEX($U$344:$AC$347,MATCH(S$350,$I$344:$I$347,0),MATCH(S$349,$J$343:$R$343,0)))</f>
        <v>0</v>
      </c>
      <c r="T371" s="678" cm="1">
        <f t="array" ref="T371">INDEX($H371:$K371,0,MATCH(T$350,$H$350:$K$350,0))*INDEX($J$344:$R$347,MATCH(T$350,$I$344:$I$347,0),MATCH(T$349,$J$343:$R$343,0))+IF(SUM($H371:$I371)&gt;0,INDEX($U$344:$AC$347,MATCH(T$350,$I$344:$I$347,0),MATCH(T$349,$J$343:$R$343,0)))</f>
        <v>2</v>
      </c>
      <c r="U371" s="678" cm="1">
        <f t="array" ref="U371">INDEX($H371:$K371,0,MATCH(U$350,$H$350:$K$350,0))*INDEX($J$344:$R$347,MATCH(U$350,$I$344:$I$347,0),MATCH(U$349,$J$343:$R$343,0))+IF(SUM($H371:$I371)&gt;0,INDEX($U$344:$AC$347,MATCH(U$350,$I$344:$I$347,0),MATCH(U$349,$J$343:$R$343,0)))</f>
        <v>1</v>
      </c>
      <c r="V371" s="678" cm="1">
        <f t="array" ref="V371">INDEX($H371:$K371,0,MATCH(V$350,$H$350:$K$350,0))*INDEX($J$344:$R$347,MATCH(V$350,$I$344:$I$347,0),MATCH(V$349,$J$343:$R$343,0))+IF(SUM($H371:$I371)&gt;0,INDEX($U$344:$AC$347,MATCH(V$350,$I$344:$I$347,0),MATCH(V$349,$J$343:$R$343,0)))</f>
        <v>2</v>
      </c>
      <c r="W371" s="678" cm="1">
        <f t="array" ref="W371">INDEX($H371:$K371,0,MATCH(W$350,$H$350:$K$350,0))*INDEX($J$344:$R$347,MATCH(W$350,$I$344:$I$347,0),MATCH(W$349,$J$343:$R$343,0))+IF(SUM($H371:$I371)&gt;0,INDEX($U$344:$AC$347,MATCH(W$350,$I$344:$I$347,0),MATCH(W$349,$J$343:$R$343,0)))</f>
        <v>0</v>
      </c>
      <c r="X371" s="678" cm="1">
        <f t="array" ref="X371">INDEX($H371:$K371,0,MATCH(X$350,$H$350:$K$350,0))*INDEX($J$344:$R$347,MATCH(X$350,$I$344:$I$347,0),MATCH(X$349,$J$343:$R$343,0))+IF(SUM($H371:$I371)&gt;0,INDEX($U$344:$AC$347,MATCH(X$350,$I$344:$I$347,0),MATCH(X$349,$J$343:$R$343,0)))</f>
        <v>2</v>
      </c>
      <c r="Y371" s="678" cm="1">
        <f t="array" ref="Y371">INDEX($H371:$K371,0,MATCH(Y$350,$H$350:$K$350,0))*INDEX($J$344:$R$347,MATCH(Y$350,$I$344:$I$347,0),MATCH(Y$349,$J$343:$R$343,0))+IF(SUM($H371:$I371)&gt;0,INDEX($U$344:$AC$347,MATCH(Y$350,$I$344:$I$347,0),MATCH(Y$349,$J$343:$R$343,0)))</f>
        <v>1</v>
      </c>
      <c r="Z371" s="678" cm="1">
        <f t="array" ref="Z371">INDEX($H371:$K371,0,MATCH(Z$350,$H$350:$K$350,0))*INDEX($J$344:$R$347,MATCH(Z$350,$I$344:$I$347,0),MATCH(Z$349,$J$343:$R$343,0))+IF(SUM($H371:$I371)&gt;0,INDEX($U$344:$AC$347,MATCH(Z$350,$I$344:$I$347,0),MATCH(Z$349,$J$343:$R$343,0)))</f>
        <v>2</v>
      </c>
      <c r="AA371" s="678" cm="1">
        <f t="array" ref="AA371">INDEX($H371:$K371,0,MATCH(AA$350,$H$350:$K$350,0))*INDEX($J$344:$R$347,MATCH(AA$350,$I$344:$I$347,0),MATCH(AA$349,$J$343:$R$343,0))+IF(SUM($H371:$I371)&gt;0,INDEX($U$344:$AC$347,MATCH(AA$350,$I$344:$I$347,0),MATCH(AA$349,$J$343:$R$343,0)))</f>
        <v>0</v>
      </c>
      <c r="AB371" s="678" cm="1">
        <f t="array" ref="AB371">INDEX($H371:$K371,0,MATCH(AB$350,$H$350:$K$350,0))*INDEX($J$344:$R$347,MATCH(AB$350,$I$344:$I$347,0),MATCH(AB$349,$J$343:$R$343,0))+IF(SUM($H371:$I371)&gt;0,INDEX($U$344:$AC$347,MATCH(AB$350,$I$344:$I$347,0),MATCH(AB$349,$J$343:$R$343,0)))</f>
        <v>1</v>
      </c>
      <c r="AC371" s="678" cm="1">
        <f t="array" ref="AC371">INDEX($H371:$K371,0,MATCH(AC$350,$H$350:$K$350,0))*INDEX($J$344:$R$347,MATCH(AC$350,$I$344:$I$347,0),MATCH(AC$349,$J$343:$R$343,0))+IF(SUM($H371:$I371)&gt;0,INDEX($U$344:$AC$347,MATCH(AC$350,$I$344:$I$347,0),MATCH(AC$349,$J$343:$R$343,0)))</f>
        <v>1</v>
      </c>
      <c r="AD371" s="678" cm="1">
        <f t="array" ref="AD371">INDEX($H371:$K371,0,MATCH(AD$350,$H$350:$K$350,0))*INDEX($J$344:$R$347,MATCH(AD$350,$I$344:$I$347,0),MATCH(AD$349,$J$343:$R$343,0))+IF(SUM($H371:$I371)&gt;0,INDEX($U$344:$AC$347,MATCH(AD$350,$I$344:$I$347,0),MATCH(AD$349,$J$343:$R$343,0)))</f>
        <v>2</v>
      </c>
      <c r="AE371" s="678" cm="1">
        <f t="array" ref="AE371">INDEX($H371:$K371,0,MATCH(AE$350,$H$350:$K$350,0))*INDEX($J$344:$R$347,MATCH(AE$350,$I$344:$I$347,0),MATCH(AE$349,$J$343:$R$343,0))+IF(SUM($H371:$I371)&gt;0,INDEX($U$344:$AC$347,MATCH(AE$350,$I$344:$I$347,0),MATCH(AE$349,$J$343:$R$343,0)))</f>
        <v>0</v>
      </c>
      <c r="AF371" s="678" cm="1">
        <f t="array" ref="AF371">INDEX($H371:$K371,0,MATCH(AF$350,$H$350:$K$350,0))*INDEX($J$344:$R$347,MATCH(AF$350,$I$344:$I$347,0),MATCH(AF$349,$J$343:$R$343,0))+IF(SUM($H371:$I371)&gt;0,INDEX($U$344:$AC$347,MATCH(AF$350,$I$344:$I$347,0),MATCH(AF$349,$J$343:$R$343,0)))</f>
        <v>1</v>
      </c>
      <c r="AG371" s="678" cm="1">
        <f t="array" ref="AG371">INDEX($H371:$K371,0,MATCH(AG$350,$H$350:$K$350,0))*INDEX($J$344:$R$347,MATCH(AG$350,$I$344:$I$347,0),MATCH(AG$349,$J$343:$R$343,0))+IF(SUM($H371:$I371)&gt;0,INDEX($U$344:$AC$347,MATCH(AG$350,$I$344:$I$347,0),MATCH(AG$349,$J$343:$R$343,0)))</f>
        <v>1</v>
      </c>
      <c r="AH371" s="678" cm="1">
        <f t="array" ref="AH371">INDEX($H371:$K371,0,MATCH(AH$350,$H$350:$K$350,0))*INDEX($J$344:$R$347,MATCH(AH$350,$I$344:$I$347,0),MATCH(AH$349,$J$343:$R$343,0))+IF(SUM($H371:$I371)&gt;0,INDEX($U$344:$AC$347,MATCH(AH$350,$I$344:$I$347,0),MATCH(AH$349,$J$343:$R$343,0)))</f>
        <v>2</v>
      </c>
      <c r="AI371" s="678" cm="1">
        <f t="array" ref="AI371">INDEX($H371:$K371,0,MATCH(AI$350,$H$350:$K$350,0))*INDEX($J$344:$R$347,MATCH(AI$350,$I$344:$I$347,0),MATCH(AI$349,$J$343:$R$343,0))+IF(SUM($H371:$I371)&gt;0,INDEX($U$344:$AC$347,MATCH(AI$350,$I$344:$I$347,0),MATCH(AI$349,$J$343:$R$343,0)))</f>
        <v>0</v>
      </c>
      <c r="AJ371" s="678" cm="1">
        <f t="array" ref="AJ371">INDEX($H371:$K371,0,MATCH(AJ$350,$H$350:$K$350,0))*INDEX($J$344:$R$347,MATCH(AJ$350,$I$344:$I$347,0),MATCH(AJ$349,$J$343:$R$343,0))+IF(SUM($H371:$I371)&gt;0,INDEX($U$344:$AC$347,MATCH(AJ$350,$I$344:$I$347,0),MATCH(AJ$349,$J$343:$R$343,0)))</f>
        <v>1</v>
      </c>
      <c r="AK371" s="678" cm="1">
        <f t="array" ref="AK371">INDEX($H371:$K371,0,MATCH(AK$350,$H$350:$K$350,0))*INDEX($J$344:$R$347,MATCH(AK$350,$I$344:$I$347,0),MATCH(AK$349,$J$343:$R$343,0))+IF(SUM($H371:$I371)&gt;0,INDEX($U$344:$AC$347,MATCH(AK$350,$I$344:$I$347,0),MATCH(AK$349,$J$343:$R$343,0)))</f>
        <v>1</v>
      </c>
      <c r="AL371" s="678" cm="1">
        <f t="array" ref="AL371">INDEX($H371:$K371,0,MATCH(AL$350,$H$350:$K$350,0))*INDEX($J$344:$R$347,MATCH(AL$350,$I$344:$I$347,0),MATCH(AL$349,$J$343:$R$343,0))+IF(SUM($H371:$I371)&gt;0,INDEX($U$344:$AC$347,MATCH(AL$350,$I$344:$I$347,0),MATCH(AL$349,$J$343:$R$343,0)))</f>
        <v>2</v>
      </c>
      <c r="AM371" s="678" cm="1">
        <f t="array" ref="AM371">INDEX($H371:$K371,0,MATCH(AM$350,$H$350:$K$350,0))*INDEX($J$344:$R$347,MATCH(AM$350,$I$344:$I$347,0),MATCH(AM$349,$J$343:$R$343,0))+IF(SUM($H371:$I371)&gt;0,INDEX($U$344:$AC$347,MATCH(AM$350,$I$344:$I$347,0),MATCH(AM$349,$J$343:$R$343,0)))</f>
        <v>0</v>
      </c>
      <c r="AN371" s="678" cm="1">
        <f t="array" ref="AN371">INDEX($H371:$K371,0,MATCH(AN$350,$H$350:$K$350,0))*INDEX($J$344:$R$347,MATCH(AN$350,$I$344:$I$347,0),MATCH(AN$349,$J$343:$R$343,0))+IF(SUM($H371:$I371)&gt;0,INDEX($U$344:$AC$347,MATCH(AN$350,$I$344:$I$347,0),MATCH(AN$349,$J$343:$R$343,0)))</f>
        <v>1</v>
      </c>
      <c r="AO371" s="678" cm="1">
        <f t="array" ref="AO371">INDEX($H371:$K371,0,MATCH(AO$350,$H$350:$K$350,0))*INDEX($J$344:$R$347,MATCH(AO$350,$I$344:$I$347,0),MATCH(AO$349,$J$343:$R$343,0))+IF(SUM($H371:$I371)&gt;0,INDEX($U$344:$AC$347,MATCH(AO$350,$I$344:$I$347,0),MATCH(AO$349,$J$343:$R$343,0)))</f>
        <v>1</v>
      </c>
      <c r="AP371" s="678" cm="1">
        <f t="array" ref="AP371">INDEX($H371:$K371,0,MATCH(AP$350,$H$350:$K$350,0))*INDEX($J$344:$R$347,MATCH(AP$350,$I$344:$I$347,0),MATCH(AP$349,$J$343:$R$343,0))+IF(SUM($H371:$I371)&gt;0,INDEX($U$344:$AC$347,MATCH(AP$350,$I$344:$I$347,0),MATCH(AP$349,$J$343:$R$343,0)))</f>
        <v>2</v>
      </c>
      <c r="AQ371" s="678" cm="1">
        <f t="array" ref="AQ371">INDEX($H371:$K371,0,MATCH(AQ$350,$H$350:$K$350,0))*INDEX($J$344:$R$347,MATCH(AQ$350,$I$344:$I$347,0),MATCH(AQ$349,$J$343:$R$343,0))+IF(SUM($H371:$I371)&gt;0,INDEX($U$344:$AC$347,MATCH(AQ$350,$I$344:$I$347,0),MATCH(AQ$349,$J$343:$R$343,0)))</f>
        <v>0</v>
      </c>
      <c r="AR371" s="678" cm="1">
        <f t="array" ref="AR371">INDEX($H371:$K371,0,MATCH(AR$350,$H$350:$K$350,0))*INDEX($J$344:$R$347,MATCH(AR$350,$I$344:$I$347,0),MATCH(AR$349,$J$343:$R$343,0))+IF(SUM($H371:$I371)&gt;0,INDEX($U$344:$AC$347,MATCH(AR$350,$I$344:$I$347,0),MATCH(AR$349,$J$343:$R$343,0)))</f>
        <v>1</v>
      </c>
      <c r="AS371" s="678" cm="1">
        <f t="array" ref="AS371">INDEX($H371:$K371,0,MATCH(AS$350,$H$350:$K$350,0))*INDEX($J$344:$R$347,MATCH(AS$350,$I$344:$I$347,0),MATCH(AS$349,$J$343:$R$343,0))+IF(SUM($H371:$I371)&gt;0,INDEX($U$344:$AC$347,MATCH(AS$350,$I$344:$I$347,0),MATCH(AS$349,$J$343:$R$343,0)))</f>
        <v>1</v>
      </c>
      <c r="AT371" s="678" cm="1">
        <f t="array" ref="AT371">INDEX($H371:$K371,0,MATCH(AT$350,$H$350:$K$350,0))*INDEX($J$344:$R$347,MATCH(AT$350,$I$344:$I$347,0),MATCH(AT$349,$J$343:$R$343,0))+IF(SUM($H371:$I371)&gt;0,INDEX($U$344:$AC$347,MATCH(AT$350,$I$344:$I$347,0),MATCH(AT$349,$J$343:$R$343,0)))</f>
        <v>2</v>
      </c>
      <c r="AU371" s="678" cm="1">
        <f t="array" ref="AU371">INDEX($H371:$K371,0,MATCH(AU$350,$H$350:$K$350,0))*INDEX($J$344:$R$347,MATCH(AU$350,$I$344:$I$347,0),MATCH(AU$349,$J$343:$R$343,0))+IF(SUM($H371:$I371)&gt;0,INDEX($U$344:$AC$347,MATCH(AU$350,$I$344:$I$347,0),MATCH(AU$349,$J$343:$R$343,0)))</f>
        <v>0</v>
      </c>
      <c r="AV371" s="186"/>
      <c r="AW371" s="186"/>
      <c r="AX371" s="16"/>
      <c r="AY371" s="8"/>
      <c r="AZ371" s="8"/>
      <c r="BA371" s="8"/>
    </row>
    <row r="372" spans="1:53" ht="14.5" outlineLevel="1" x14ac:dyDescent="0.35">
      <c r="A372" s="6"/>
      <c r="B372" s="7"/>
      <c r="C372" s="17"/>
      <c r="D372" s="17"/>
      <c r="E372" s="17"/>
      <c r="F372" s="26"/>
      <c r="G372" s="26" t="str">
        <f t="shared" si="173"/>
        <v>AYAA2A1wd</v>
      </c>
      <c r="H372" s="222">
        <f t="shared" si="176"/>
        <v>0</v>
      </c>
      <c r="I372" s="222">
        <f t="shared" si="176"/>
        <v>1</v>
      </c>
      <c r="J372" s="222">
        <f t="shared" si="176"/>
        <v>2</v>
      </c>
      <c r="K372" s="222">
        <f t="shared" si="175"/>
        <v>0</v>
      </c>
      <c r="L372" s="678" cm="1">
        <f t="array" ref="L372">INDEX($H372:$K372,0,MATCH(L$350,$H$350:$K$350,0))*INDEX($J$344:$R$347,MATCH(L$350,$I$344:$I$347,0),MATCH(L$349,$J$343:$R$343,0))+IF(SUM($H372:$I372)&gt;0,INDEX($U$344:$AC$347,MATCH(L$350,$I$344:$I$347,0),MATCH(L$349,$J$343:$R$343,0)))</f>
        <v>1</v>
      </c>
      <c r="M372" s="678" cm="1">
        <f t="array" ref="M372">INDEX($H372:$K372,0,MATCH(M$350,$H$350:$K$350,0))*INDEX($J$344:$R$347,MATCH(M$350,$I$344:$I$347,0),MATCH(M$349,$J$343:$R$343,0))+IF(SUM($H372:$I372)&gt;0,INDEX($U$344:$AC$347,MATCH(M$350,$I$344:$I$347,0),MATCH(M$349,$J$343:$R$343,0)))</f>
        <v>1</v>
      </c>
      <c r="N372" s="678" cm="1">
        <f t="array" ref="N372">INDEX($H372:$K372,0,MATCH(N$350,$H$350:$K$350,0))*INDEX($J$344:$R$347,MATCH(N$350,$I$344:$I$347,0),MATCH(N$349,$J$343:$R$343,0))+IF(SUM($H372:$I372)&gt;0,INDEX($U$344:$AC$347,MATCH(N$350,$I$344:$I$347,0),MATCH(N$349,$J$343:$R$343,0)))</f>
        <v>2</v>
      </c>
      <c r="O372" s="678" cm="1">
        <f t="array" ref="O372">INDEX($H372:$K372,0,MATCH(O$350,$H$350:$K$350,0))*INDEX($J$344:$R$347,MATCH(O$350,$I$344:$I$347,0),MATCH(O$349,$J$343:$R$343,0))+IF(SUM($H372:$I372)&gt;0,INDEX($U$344:$AC$347,MATCH(O$350,$I$344:$I$347,0),MATCH(O$349,$J$343:$R$343,0)))</f>
        <v>0</v>
      </c>
      <c r="P372" s="678" cm="1">
        <f t="array" ref="P372">INDEX($H372:$K372,0,MATCH(P$350,$H$350:$K$350,0))*INDEX($J$344:$R$347,MATCH(P$350,$I$344:$I$347,0),MATCH(P$349,$J$343:$R$343,0))+IF(SUM($H372:$I372)&gt;0,INDEX($U$344:$AC$347,MATCH(P$350,$I$344:$I$347,0),MATCH(P$349,$J$343:$R$343,0)))</f>
        <v>1</v>
      </c>
      <c r="Q372" s="678" cm="1">
        <f t="array" ref="Q372">INDEX($H372:$K372,0,MATCH(Q$350,$H$350:$K$350,0))*INDEX($J$344:$R$347,MATCH(Q$350,$I$344:$I$347,0),MATCH(Q$349,$J$343:$R$343,0))+IF(SUM($H372:$I372)&gt;0,INDEX($U$344:$AC$347,MATCH(Q$350,$I$344:$I$347,0),MATCH(Q$349,$J$343:$R$343,0)))</f>
        <v>1</v>
      </c>
      <c r="R372" s="678" cm="1">
        <f t="array" ref="R372">INDEX($H372:$K372,0,MATCH(R$350,$H$350:$K$350,0))*INDEX($J$344:$R$347,MATCH(R$350,$I$344:$I$347,0),MATCH(R$349,$J$343:$R$343,0))+IF(SUM($H372:$I372)&gt;0,INDEX($U$344:$AC$347,MATCH(R$350,$I$344:$I$347,0),MATCH(R$349,$J$343:$R$343,0)))</f>
        <v>2</v>
      </c>
      <c r="S372" s="678" cm="1">
        <f t="array" ref="S372">INDEX($H372:$K372,0,MATCH(S$350,$H$350:$K$350,0))*INDEX($J$344:$R$347,MATCH(S$350,$I$344:$I$347,0),MATCH(S$349,$J$343:$R$343,0))+IF(SUM($H372:$I372)&gt;0,INDEX($U$344:$AC$347,MATCH(S$350,$I$344:$I$347,0),MATCH(S$349,$J$343:$R$343,0)))</f>
        <v>0</v>
      </c>
      <c r="T372" s="678" cm="1">
        <f t="array" ref="T372">INDEX($H372:$K372,0,MATCH(T$350,$H$350:$K$350,0))*INDEX($J$344:$R$347,MATCH(T$350,$I$344:$I$347,0),MATCH(T$349,$J$343:$R$343,0))+IF(SUM($H372:$I372)&gt;0,INDEX($U$344:$AC$347,MATCH(T$350,$I$344:$I$347,0),MATCH(T$349,$J$343:$R$343,0)))</f>
        <v>1</v>
      </c>
      <c r="U372" s="678" cm="1">
        <f t="array" ref="U372">INDEX($H372:$K372,0,MATCH(U$350,$H$350:$K$350,0))*INDEX($J$344:$R$347,MATCH(U$350,$I$344:$I$347,0),MATCH(U$349,$J$343:$R$343,0))+IF(SUM($H372:$I372)&gt;0,INDEX($U$344:$AC$347,MATCH(U$350,$I$344:$I$347,0),MATCH(U$349,$J$343:$R$343,0)))</f>
        <v>1</v>
      </c>
      <c r="V372" s="678" cm="1">
        <f t="array" ref="V372">INDEX($H372:$K372,0,MATCH(V$350,$H$350:$K$350,0))*INDEX($J$344:$R$347,MATCH(V$350,$I$344:$I$347,0),MATCH(V$349,$J$343:$R$343,0))+IF(SUM($H372:$I372)&gt;0,INDEX($U$344:$AC$347,MATCH(V$350,$I$344:$I$347,0),MATCH(V$349,$J$343:$R$343,0)))</f>
        <v>2</v>
      </c>
      <c r="W372" s="678" cm="1">
        <f t="array" ref="W372">INDEX($H372:$K372,0,MATCH(W$350,$H$350:$K$350,0))*INDEX($J$344:$R$347,MATCH(W$350,$I$344:$I$347,0),MATCH(W$349,$J$343:$R$343,0))+IF(SUM($H372:$I372)&gt;0,INDEX($U$344:$AC$347,MATCH(W$350,$I$344:$I$347,0),MATCH(W$349,$J$343:$R$343,0)))</f>
        <v>0</v>
      </c>
      <c r="X372" s="678" cm="1">
        <f t="array" ref="X372">INDEX($H372:$K372,0,MATCH(X$350,$H$350:$K$350,0))*INDEX($J$344:$R$347,MATCH(X$350,$I$344:$I$347,0),MATCH(X$349,$J$343:$R$343,0))+IF(SUM($H372:$I372)&gt;0,INDEX($U$344:$AC$347,MATCH(X$350,$I$344:$I$347,0),MATCH(X$349,$J$343:$R$343,0)))</f>
        <v>1</v>
      </c>
      <c r="Y372" s="678" cm="1">
        <f t="array" ref="Y372">INDEX($H372:$K372,0,MATCH(Y$350,$H$350:$K$350,0))*INDEX($J$344:$R$347,MATCH(Y$350,$I$344:$I$347,0),MATCH(Y$349,$J$343:$R$343,0))+IF(SUM($H372:$I372)&gt;0,INDEX($U$344:$AC$347,MATCH(Y$350,$I$344:$I$347,0),MATCH(Y$349,$J$343:$R$343,0)))</f>
        <v>1</v>
      </c>
      <c r="Z372" s="678" cm="1">
        <f t="array" ref="Z372">INDEX($H372:$K372,0,MATCH(Z$350,$H$350:$K$350,0))*INDEX($J$344:$R$347,MATCH(Z$350,$I$344:$I$347,0),MATCH(Z$349,$J$343:$R$343,0))+IF(SUM($H372:$I372)&gt;0,INDEX($U$344:$AC$347,MATCH(Z$350,$I$344:$I$347,0),MATCH(Z$349,$J$343:$R$343,0)))</f>
        <v>2</v>
      </c>
      <c r="AA372" s="678" cm="1">
        <f t="array" ref="AA372">INDEX($H372:$K372,0,MATCH(AA$350,$H$350:$K$350,0))*INDEX($J$344:$R$347,MATCH(AA$350,$I$344:$I$347,0),MATCH(AA$349,$J$343:$R$343,0))+IF(SUM($H372:$I372)&gt;0,INDEX($U$344:$AC$347,MATCH(AA$350,$I$344:$I$347,0),MATCH(AA$349,$J$343:$R$343,0)))</f>
        <v>0</v>
      </c>
      <c r="AB372" s="678" cm="1">
        <f t="array" ref="AB372">INDEX($H372:$K372,0,MATCH(AB$350,$H$350:$K$350,0))*INDEX($J$344:$R$347,MATCH(AB$350,$I$344:$I$347,0),MATCH(AB$349,$J$343:$R$343,0))+IF(SUM($H372:$I372)&gt;0,INDEX($U$344:$AC$347,MATCH(AB$350,$I$344:$I$347,0),MATCH(AB$349,$J$343:$R$343,0)))</f>
        <v>0</v>
      </c>
      <c r="AC372" s="678" cm="1">
        <f t="array" ref="AC372">INDEX($H372:$K372,0,MATCH(AC$350,$H$350:$K$350,0))*INDEX($J$344:$R$347,MATCH(AC$350,$I$344:$I$347,0),MATCH(AC$349,$J$343:$R$343,0))+IF(SUM($H372:$I372)&gt;0,INDEX($U$344:$AC$347,MATCH(AC$350,$I$344:$I$347,0),MATCH(AC$349,$J$343:$R$343,0)))</f>
        <v>1</v>
      </c>
      <c r="AD372" s="678" cm="1">
        <f t="array" ref="AD372">INDEX($H372:$K372,0,MATCH(AD$350,$H$350:$K$350,0))*INDEX($J$344:$R$347,MATCH(AD$350,$I$344:$I$347,0),MATCH(AD$349,$J$343:$R$343,0))+IF(SUM($H372:$I372)&gt;0,INDEX($U$344:$AC$347,MATCH(AD$350,$I$344:$I$347,0),MATCH(AD$349,$J$343:$R$343,0)))</f>
        <v>2</v>
      </c>
      <c r="AE372" s="678" cm="1">
        <f t="array" ref="AE372">INDEX($H372:$K372,0,MATCH(AE$350,$H$350:$K$350,0))*INDEX($J$344:$R$347,MATCH(AE$350,$I$344:$I$347,0),MATCH(AE$349,$J$343:$R$343,0))+IF(SUM($H372:$I372)&gt;0,INDEX($U$344:$AC$347,MATCH(AE$350,$I$344:$I$347,0),MATCH(AE$349,$J$343:$R$343,0)))</f>
        <v>0</v>
      </c>
      <c r="AF372" s="678" cm="1">
        <f t="array" ref="AF372">INDEX($H372:$K372,0,MATCH(AF$350,$H$350:$K$350,0))*INDEX($J$344:$R$347,MATCH(AF$350,$I$344:$I$347,0),MATCH(AF$349,$J$343:$R$343,0))+IF(SUM($H372:$I372)&gt;0,INDEX($U$344:$AC$347,MATCH(AF$350,$I$344:$I$347,0),MATCH(AF$349,$J$343:$R$343,0)))</f>
        <v>0</v>
      </c>
      <c r="AG372" s="678" cm="1">
        <f t="array" ref="AG372">INDEX($H372:$K372,0,MATCH(AG$350,$H$350:$K$350,0))*INDEX($J$344:$R$347,MATCH(AG$350,$I$344:$I$347,0),MATCH(AG$349,$J$343:$R$343,0))+IF(SUM($H372:$I372)&gt;0,INDEX($U$344:$AC$347,MATCH(AG$350,$I$344:$I$347,0),MATCH(AG$349,$J$343:$R$343,0)))</f>
        <v>1</v>
      </c>
      <c r="AH372" s="678" cm="1">
        <f t="array" ref="AH372">INDEX($H372:$K372,0,MATCH(AH$350,$H$350:$K$350,0))*INDEX($J$344:$R$347,MATCH(AH$350,$I$344:$I$347,0),MATCH(AH$349,$J$343:$R$343,0))+IF(SUM($H372:$I372)&gt;0,INDEX($U$344:$AC$347,MATCH(AH$350,$I$344:$I$347,0),MATCH(AH$349,$J$343:$R$343,0)))</f>
        <v>2</v>
      </c>
      <c r="AI372" s="678" cm="1">
        <f t="array" ref="AI372">INDEX($H372:$K372,0,MATCH(AI$350,$H$350:$K$350,0))*INDEX($J$344:$R$347,MATCH(AI$350,$I$344:$I$347,0),MATCH(AI$349,$J$343:$R$343,0))+IF(SUM($H372:$I372)&gt;0,INDEX($U$344:$AC$347,MATCH(AI$350,$I$344:$I$347,0),MATCH(AI$349,$J$343:$R$343,0)))</f>
        <v>0</v>
      </c>
      <c r="AJ372" s="678" cm="1">
        <f t="array" ref="AJ372">INDEX($H372:$K372,0,MATCH(AJ$350,$H$350:$K$350,0))*INDEX($J$344:$R$347,MATCH(AJ$350,$I$344:$I$347,0),MATCH(AJ$349,$J$343:$R$343,0))+IF(SUM($H372:$I372)&gt;0,INDEX($U$344:$AC$347,MATCH(AJ$350,$I$344:$I$347,0),MATCH(AJ$349,$J$343:$R$343,0)))</f>
        <v>0</v>
      </c>
      <c r="AK372" s="678" cm="1">
        <f t="array" ref="AK372">INDEX($H372:$K372,0,MATCH(AK$350,$H$350:$K$350,0))*INDEX($J$344:$R$347,MATCH(AK$350,$I$344:$I$347,0),MATCH(AK$349,$J$343:$R$343,0))+IF(SUM($H372:$I372)&gt;0,INDEX($U$344:$AC$347,MATCH(AK$350,$I$344:$I$347,0),MATCH(AK$349,$J$343:$R$343,0)))</f>
        <v>1</v>
      </c>
      <c r="AL372" s="678" cm="1">
        <f t="array" ref="AL372">INDEX($H372:$K372,0,MATCH(AL$350,$H$350:$K$350,0))*INDEX($J$344:$R$347,MATCH(AL$350,$I$344:$I$347,0),MATCH(AL$349,$J$343:$R$343,0))+IF(SUM($H372:$I372)&gt;0,INDEX($U$344:$AC$347,MATCH(AL$350,$I$344:$I$347,0),MATCH(AL$349,$J$343:$R$343,0)))</f>
        <v>2</v>
      </c>
      <c r="AM372" s="678" cm="1">
        <f t="array" ref="AM372">INDEX($H372:$K372,0,MATCH(AM$350,$H$350:$K$350,0))*INDEX($J$344:$R$347,MATCH(AM$350,$I$344:$I$347,0),MATCH(AM$349,$J$343:$R$343,0))+IF(SUM($H372:$I372)&gt;0,INDEX($U$344:$AC$347,MATCH(AM$350,$I$344:$I$347,0),MATCH(AM$349,$J$343:$R$343,0)))</f>
        <v>0</v>
      </c>
      <c r="AN372" s="678" cm="1">
        <f t="array" ref="AN372">INDEX($H372:$K372,0,MATCH(AN$350,$H$350:$K$350,0))*INDEX($J$344:$R$347,MATCH(AN$350,$I$344:$I$347,0),MATCH(AN$349,$J$343:$R$343,0))+IF(SUM($H372:$I372)&gt;0,INDEX($U$344:$AC$347,MATCH(AN$350,$I$344:$I$347,0),MATCH(AN$349,$J$343:$R$343,0)))</f>
        <v>0</v>
      </c>
      <c r="AO372" s="678" cm="1">
        <f t="array" ref="AO372">INDEX($H372:$K372,0,MATCH(AO$350,$H$350:$K$350,0))*INDEX($J$344:$R$347,MATCH(AO$350,$I$344:$I$347,0),MATCH(AO$349,$J$343:$R$343,0))+IF(SUM($H372:$I372)&gt;0,INDEX($U$344:$AC$347,MATCH(AO$350,$I$344:$I$347,0),MATCH(AO$349,$J$343:$R$343,0)))</f>
        <v>1</v>
      </c>
      <c r="AP372" s="678" cm="1">
        <f t="array" ref="AP372">INDEX($H372:$K372,0,MATCH(AP$350,$H$350:$K$350,0))*INDEX($J$344:$R$347,MATCH(AP$350,$I$344:$I$347,0),MATCH(AP$349,$J$343:$R$343,0))+IF(SUM($H372:$I372)&gt;0,INDEX($U$344:$AC$347,MATCH(AP$350,$I$344:$I$347,0),MATCH(AP$349,$J$343:$R$343,0)))</f>
        <v>2</v>
      </c>
      <c r="AQ372" s="678" cm="1">
        <f t="array" ref="AQ372">INDEX($H372:$K372,0,MATCH(AQ$350,$H$350:$K$350,0))*INDEX($J$344:$R$347,MATCH(AQ$350,$I$344:$I$347,0),MATCH(AQ$349,$J$343:$R$343,0))+IF(SUM($H372:$I372)&gt;0,INDEX($U$344:$AC$347,MATCH(AQ$350,$I$344:$I$347,0),MATCH(AQ$349,$J$343:$R$343,0)))</f>
        <v>0</v>
      </c>
      <c r="AR372" s="678" cm="1">
        <f t="array" ref="AR372">INDEX($H372:$K372,0,MATCH(AR$350,$H$350:$K$350,0))*INDEX($J$344:$R$347,MATCH(AR$350,$I$344:$I$347,0),MATCH(AR$349,$J$343:$R$343,0))+IF(SUM($H372:$I372)&gt;0,INDEX($U$344:$AC$347,MATCH(AR$350,$I$344:$I$347,0),MATCH(AR$349,$J$343:$R$343,0)))</f>
        <v>0</v>
      </c>
      <c r="AS372" s="678" cm="1">
        <f t="array" ref="AS372">INDEX($H372:$K372,0,MATCH(AS$350,$H$350:$K$350,0))*INDEX($J$344:$R$347,MATCH(AS$350,$I$344:$I$347,0),MATCH(AS$349,$J$343:$R$343,0))+IF(SUM($H372:$I372)&gt;0,INDEX($U$344:$AC$347,MATCH(AS$350,$I$344:$I$347,0),MATCH(AS$349,$J$343:$R$343,0)))</f>
        <v>1</v>
      </c>
      <c r="AT372" s="678" cm="1">
        <f t="array" ref="AT372">INDEX($H372:$K372,0,MATCH(AT$350,$H$350:$K$350,0))*INDEX($J$344:$R$347,MATCH(AT$350,$I$344:$I$347,0),MATCH(AT$349,$J$343:$R$343,0))+IF(SUM($H372:$I372)&gt;0,INDEX($U$344:$AC$347,MATCH(AT$350,$I$344:$I$347,0),MATCH(AT$349,$J$343:$R$343,0)))</f>
        <v>2</v>
      </c>
      <c r="AU372" s="678" cm="1">
        <f t="array" ref="AU372">INDEX($H372:$K372,0,MATCH(AU$350,$H$350:$K$350,0))*INDEX($J$344:$R$347,MATCH(AU$350,$I$344:$I$347,0),MATCH(AU$349,$J$343:$R$343,0))+IF(SUM($H372:$I372)&gt;0,INDEX($U$344:$AC$347,MATCH(AU$350,$I$344:$I$347,0),MATCH(AU$349,$J$343:$R$343,0)))</f>
        <v>0</v>
      </c>
      <c r="AV372" s="186"/>
      <c r="AW372" s="186"/>
      <c r="AX372" s="16"/>
      <c r="AY372" s="8"/>
      <c r="AZ372" s="8"/>
      <c r="BA372" s="8"/>
    </row>
    <row r="373" spans="1:53" ht="14.5" outlineLevel="1" x14ac:dyDescent="0.35">
      <c r="A373" s="6"/>
      <c r="B373" s="7"/>
      <c r="C373" s="17"/>
      <c r="D373" s="17"/>
      <c r="E373" s="17"/>
      <c r="F373" s="26"/>
      <c r="G373" s="26" t="str">
        <f t="shared" si="173"/>
        <v>AAWA2A1a</v>
      </c>
      <c r="H373" s="222">
        <f t="shared" si="176"/>
        <v>0</v>
      </c>
      <c r="I373" s="222">
        <f t="shared" si="176"/>
        <v>0</v>
      </c>
      <c r="J373" s="222">
        <f t="shared" si="176"/>
        <v>1</v>
      </c>
      <c r="K373" s="222">
        <f t="shared" si="175"/>
        <v>0</v>
      </c>
      <c r="L373" s="678" cm="1">
        <f t="array" ref="L373">INDEX($H373:$K373,0,MATCH(L$350,$H$350:$K$350,0))*INDEX($J$344:$R$347,MATCH(L$350,$I$344:$I$347,0),MATCH(L$349,$J$343:$R$343,0))+IF(SUM($H373:$I373)&gt;0,INDEX($U$344:$AC$347,MATCH(L$350,$I$344:$I$347,0),MATCH(L$349,$J$343:$R$343,0)))</f>
        <v>0</v>
      </c>
      <c r="M373" s="678" cm="1">
        <f t="array" ref="M373">INDEX($H373:$K373,0,MATCH(M$350,$H$350:$K$350,0))*INDEX($J$344:$R$347,MATCH(M$350,$I$344:$I$347,0),MATCH(M$349,$J$343:$R$343,0))+IF(SUM($H373:$I373)&gt;0,INDEX($U$344:$AC$347,MATCH(M$350,$I$344:$I$347,0),MATCH(M$349,$J$343:$R$343,0)))</f>
        <v>0</v>
      </c>
      <c r="N373" s="678" cm="1">
        <f t="array" ref="N373">INDEX($H373:$K373,0,MATCH(N$350,$H$350:$K$350,0))*INDEX($J$344:$R$347,MATCH(N$350,$I$344:$I$347,0),MATCH(N$349,$J$343:$R$343,0))+IF(SUM($H373:$I373)&gt;0,INDEX($U$344:$AC$347,MATCH(N$350,$I$344:$I$347,0),MATCH(N$349,$J$343:$R$343,0)))</f>
        <v>1</v>
      </c>
      <c r="O373" s="678" cm="1">
        <f t="array" ref="O373">INDEX($H373:$K373,0,MATCH(O$350,$H$350:$K$350,0))*INDEX($J$344:$R$347,MATCH(O$350,$I$344:$I$347,0),MATCH(O$349,$J$343:$R$343,0))+IF(SUM($H373:$I373)&gt;0,INDEX($U$344:$AC$347,MATCH(O$350,$I$344:$I$347,0),MATCH(O$349,$J$343:$R$343,0)))</f>
        <v>0</v>
      </c>
      <c r="P373" s="678" cm="1">
        <f t="array" ref="P373">INDEX($H373:$K373,0,MATCH(P$350,$H$350:$K$350,0))*INDEX($J$344:$R$347,MATCH(P$350,$I$344:$I$347,0),MATCH(P$349,$J$343:$R$343,0))+IF(SUM($H373:$I373)&gt;0,INDEX($U$344:$AC$347,MATCH(P$350,$I$344:$I$347,0),MATCH(P$349,$J$343:$R$343,0)))</f>
        <v>0</v>
      </c>
      <c r="Q373" s="678" cm="1">
        <f t="array" ref="Q373">INDEX($H373:$K373,0,MATCH(Q$350,$H$350:$K$350,0))*INDEX($J$344:$R$347,MATCH(Q$350,$I$344:$I$347,0),MATCH(Q$349,$J$343:$R$343,0))+IF(SUM($H373:$I373)&gt;0,INDEX($U$344:$AC$347,MATCH(Q$350,$I$344:$I$347,0),MATCH(Q$349,$J$343:$R$343,0)))</f>
        <v>0</v>
      </c>
      <c r="R373" s="678" cm="1">
        <f t="array" ref="R373">INDEX($H373:$K373,0,MATCH(R$350,$H$350:$K$350,0))*INDEX($J$344:$R$347,MATCH(R$350,$I$344:$I$347,0),MATCH(R$349,$J$343:$R$343,0))+IF(SUM($H373:$I373)&gt;0,INDEX($U$344:$AC$347,MATCH(R$350,$I$344:$I$347,0),MATCH(R$349,$J$343:$R$343,0)))</f>
        <v>1</v>
      </c>
      <c r="S373" s="678" cm="1">
        <f t="array" ref="S373">INDEX($H373:$K373,0,MATCH(S$350,$H$350:$K$350,0))*INDEX($J$344:$R$347,MATCH(S$350,$I$344:$I$347,0),MATCH(S$349,$J$343:$R$343,0))+IF(SUM($H373:$I373)&gt;0,INDEX($U$344:$AC$347,MATCH(S$350,$I$344:$I$347,0),MATCH(S$349,$J$343:$R$343,0)))</f>
        <v>0</v>
      </c>
      <c r="T373" s="678" cm="1">
        <f t="array" ref="T373">INDEX($H373:$K373,0,MATCH(T$350,$H$350:$K$350,0))*INDEX($J$344:$R$347,MATCH(T$350,$I$344:$I$347,0),MATCH(T$349,$J$343:$R$343,0))+IF(SUM($H373:$I373)&gt;0,INDEX($U$344:$AC$347,MATCH(T$350,$I$344:$I$347,0),MATCH(T$349,$J$343:$R$343,0)))</f>
        <v>0</v>
      </c>
      <c r="U373" s="678" cm="1">
        <f t="array" ref="U373">INDEX($H373:$K373,0,MATCH(U$350,$H$350:$K$350,0))*INDEX($J$344:$R$347,MATCH(U$350,$I$344:$I$347,0),MATCH(U$349,$J$343:$R$343,0))+IF(SUM($H373:$I373)&gt;0,INDEX($U$344:$AC$347,MATCH(U$350,$I$344:$I$347,0),MATCH(U$349,$J$343:$R$343,0)))</f>
        <v>0</v>
      </c>
      <c r="V373" s="678" cm="1">
        <f t="array" ref="V373">INDEX($H373:$K373,0,MATCH(V$350,$H$350:$K$350,0))*INDEX($J$344:$R$347,MATCH(V$350,$I$344:$I$347,0),MATCH(V$349,$J$343:$R$343,0))+IF(SUM($H373:$I373)&gt;0,INDEX($U$344:$AC$347,MATCH(V$350,$I$344:$I$347,0),MATCH(V$349,$J$343:$R$343,0)))</f>
        <v>1</v>
      </c>
      <c r="W373" s="678" cm="1">
        <f t="array" ref="W373">INDEX($H373:$K373,0,MATCH(W$350,$H$350:$K$350,0))*INDEX($J$344:$R$347,MATCH(W$350,$I$344:$I$347,0),MATCH(W$349,$J$343:$R$343,0))+IF(SUM($H373:$I373)&gt;0,INDEX($U$344:$AC$347,MATCH(W$350,$I$344:$I$347,0),MATCH(W$349,$J$343:$R$343,0)))</f>
        <v>0</v>
      </c>
      <c r="X373" s="678" cm="1">
        <f t="array" ref="X373">INDEX($H373:$K373,0,MATCH(X$350,$H$350:$K$350,0))*INDEX($J$344:$R$347,MATCH(X$350,$I$344:$I$347,0),MATCH(X$349,$J$343:$R$343,0))+IF(SUM($H373:$I373)&gt;0,INDEX($U$344:$AC$347,MATCH(X$350,$I$344:$I$347,0),MATCH(X$349,$J$343:$R$343,0)))</f>
        <v>0</v>
      </c>
      <c r="Y373" s="678" cm="1">
        <f t="array" ref="Y373">INDEX($H373:$K373,0,MATCH(Y$350,$H$350:$K$350,0))*INDEX($J$344:$R$347,MATCH(Y$350,$I$344:$I$347,0),MATCH(Y$349,$J$343:$R$343,0))+IF(SUM($H373:$I373)&gt;0,INDEX($U$344:$AC$347,MATCH(Y$350,$I$344:$I$347,0),MATCH(Y$349,$J$343:$R$343,0)))</f>
        <v>0</v>
      </c>
      <c r="Z373" s="678" cm="1">
        <f t="array" ref="Z373">INDEX($H373:$K373,0,MATCH(Z$350,$H$350:$K$350,0))*INDEX($J$344:$R$347,MATCH(Z$350,$I$344:$I$347,0),MATCH(Z$349,$J$343:$R$343,0))+IF(SUM($H373:$I373)&gt;0,INDEX($U$344:$AC$347,MATCH(Z$350,$I$344:$I$347,0),MATCH(Z$349,$J$343:$R$343,0)))</f>
        <v>1</v>
      </c>
      <c r="AA373" s="678" cm="1">
        <f t="array" ref="AA373">INDEX($H373:$K373,0,MATCH(AA$350,$H$350:$K$350,0))*INDEX($J$344:$R$347,MATCH(AA$350,$I$344:$I$347,0),MATCH(AA$349,$J$343:$R$343,0))+IF(SUM($H373:$I373)&gt;0,INDEX($U$344:$AC$347,MATCH(AA$350,$I$344:$I$347,0),MATCH(AA$349,$J$343:$R$343,0)))</f>
        <v>0</v>
      </c>
      <c r="AB373" s="678" cm="1">
        <f t="array" ref="AB373">INDEX($H373:$K373,0,MATCH(AB$350,$H$350:$K$350,0))*INDEX($J$344:$R$347,MATCH(AB$350,$I$344:$I$347,0),MATCH(AB$349,$J$343:$R$343,0))+IF(SUM($H373:$I373)&gt;0,INDEX($U$344:$AC$347,MATCH(AB$350,$I$344:$I$347,0),MATCH(AB$349,$J$343:$R$343,0)))</f>
        <v>0</v>
      </c>
      <c r="AC373" s="678" cm="1">
        <f t="array" ref="AC373">INDEX($H373:$K373,0,MATCH(AC$350,$H$350:$K$350,0))*INDEX($J$344:$R$347,MATCH(AC$350,$I$344:$I$347,0),MATCH(AC$349,$J$343:$R$343,0))+IF(SUM($H373:$I373)&gt;0,INDEX($U$344:$AC$347,MATCH(AC$350,$I$344:$I$347,0),MATCH(AC$349,$J$343:$R$343,0)))</f>
        <v>0</v>
      </c>
      <c r="AD373" s="678" cm="1">
        <f t="array" ref="AD373">INDEX($H373:$K373,0,MATCH(AD$350,$H$350:$K$350,0))*INDEX($J$344:$R$347,MATCH(AD$350,$I$344:$I$347,0),MATCH(AD$349,$J$343:$R$343,0))+IF(SUM($H373:$I373)&gt;0,INDEX($U$344:$AC$347,MATCH(AD$350,$I$344:$I$347,0),MATCH(AD$349,$J$343:$R$343,0)))</f>
        <v>1</v>
      </c>
      <c r="AE373" s="678" cm="1">
        <f t="array" ref="AE373">INDEX($H373:$K373,0,MATCH(AE$350,$H$350:$K$350,0))*INDEX($J$344:$R$347,MATCH(AE$350,$I$344:$I$347,0),MATCH(AE$349,$J$343:$R$343,0))+IF(SUM($H373:$I373)&gt;0,INDEX($U$344:$AC$347,MATCH(AE$350,$I$344:$I$347,0),MATCH(AE$349,$J$343:$R$343,0)))</f>
        <v>0</v>
      </c>
      <c r="AF373" s="678" cm="1">
        <f t="array" ref="AF373">INDEX($H373:$K373,0,MATCH(AF$350,$H$350:$K$350,0))*INDEX($J$344:$R$347,MATCH(AF$350,$I$344:$I$347,0),MATCH(AF$349,$J$343:$R$343,0))+IF(SUM($H373:$I373)&gt;0,INDEX($U$344:$AC$347,MATCH(AF$350,$I$344:$I$347,0),MATCH(AF$349,$J$343:$R$343,0)))</f>
        <v>0</v>
      </c>
      <c r="AG373" s="678" cm="1">
        <f t="array" ref="AG373">INDEX($H373:$K373,0,MATCH(AG$350,$H$350:$K$350,0))*INDEX($J$344:$R$347,MATCH(AG$350,$I$344:$I$347,0),MATCH(AG$349,$J$343:$R$343,0))+IF(SUM($H373:$I373)&gt;0,INDEX($U$344:$AC$347,MATCH(AG$350,$I$344:$I$347,0),MATCH(AG$349,$J$343:$R$343,0)))</f>
        <v>0</v>
      </c>
      <c r="AH373" s="678" cm="1">
        <f t="array" ref="AH373">INDEX($H373:$K373,0,MATCH(AH$350,$H$350:$K$350,0))*INDEX($J$344:$R$347,MATCH(AH$350,$I$344:$I$347,0),MATCH(AH$349,$J$343:$R$343,0))+IF(SUM($H373:$I373)&gt;0,INDEX($U$344:$AC$347,MATCH(AH$350,$I$344:$I$347,0),MATCH(AH$349,$J$343:$R$343,0)))</f>
        <v>1</v>
      </c>
      <c r="AI373" s="678" cm="1">
        <f t="array" ref="AI373">INDEX($H373:$K373,0,MATCH(AI$350,$H$350:$K$350,0))*INDEX($J$344:$R$347,MATCH(AI$350,$I$344:$I$347,0),MATCH(AI$349,$J$343:$R$343,0))+IF(SUM($H373:$I373)&gt;0,INDEX($U$344:$AC$347,MATCH(AI$350,$I$344:$I$347,0),MATCH(AI$349,$J$343:$R$343,0)))</f>
        <v>0</v>
      </c>
      <c r="AJ373" s="678" cm="1">
        <f t="array" ref="AJ373">INDEX($H373:$K373,0,MATCH(AJ$350,$H$350:$K$350,0))*INDEX($J$344:$R$347,MATCH(AJ$350,$I$344:$I$347,0),MATCH(AJ$349,$J$343:$R$343,0))+IF(SUM($H373:$I373)&gt;0,INDEX($U$344:$AC$347,MATCH(AJ$350,$I$344:$I$347,0),MATCH(AJ$349,$J$343:$R$343,0)))</f>
        <v>0</v>
      </c>
      <c r="AK373" s="678" cm="1">
        <f t="array" ref="AK373">INDEX($H373:$K373,0,MATCH(AK$350,$H$350:$K$350,0))*INDEX($J$344:$R$347,MATCH(AK$350,$I$344:$I$347,0),MATCH(AK$349,$J$343:$R$343,0))+IF(SUM($H373:$I373)&gt;0,INDEX($U$344:$AC$347,MATCH(AK$350,$I$344:$I$347,0),MATCH(AK$349,$J$343:$R$343,0)))</f>
        <v>0</v>
      </c>
      <c r="AL373" s="678" cm="1">
        <f t="array" ref="AL373">INDEX($H373:$K373,0,MATCH(AL$350,$H$350:$K$350,0))*INDEX($J$344:$R$347,MATCH(AL$350,$I$344:$I$347,0),MATCH(AL$349,$J$343:$R$343,0))+IF(SUM($H373:$I373)&gt;0,INDEX($U$344:$AC$347,MATCH(AL$350,$I$344:$I$347,0),MATCH(AL$349,$J$343:$R$343,0)))</f>
        <v>1</v>
      </c>
      <c r="AM373" s="678" cm="1">
        <f t="array" ref="AM373">INDEX($H373:$K373,0,MATCH(AM$350,$H$350:$K$350,0))*INDEX($J$344:$R$347,MATCH(AM$350,$I$344:$I$347,0),MATCH(AM$349,$J$343:$R$343,0))+IF(SUM($H373:$I373)&gt;0,INDEX($U$344:$AC$347,MATCH(AM$350,$I$344:$I$347,0),MATCH(AM$349,$J$343:$R$343,0)))</f>
        <v>0</v>
      </c>
      <c r="AN373" s="678" cm="1">
        <f t="array" ref="AN373">INDEX($H373:$K373,0,MATCH(AN$350,$H$350:$K$350,0))*INDEX($J$344:$R$347,MATCH(AN$350,$I$344:$I$347,0),MATCH(AN$349,$J$343:$R$343,0))+IF(SUM($H373:$I373)&gt;0,INDEX($U$344:$AC$347,MATCH(AN$350,$I$344:$I$347,0),MATCH(AN$349,$J$343:$R$343,0)))</f>
        <v>0</v>
      </c>
      <c r="AO373" s="678" cm="1">
        <f t="array" ref="AO373">INDEX($H373:$K373,0,MATCH(AO$350,$H$350:$K$350,0))*INDEX($J$344:$R$347,MATCH(AO$350,$I$344:$I$347,0),MATCH(AO$349,$J$343:$R$343,0))+IF(SUM($H373:$I373)&gt;0,INDEX($U$344:$AC$347,MATCH(AO$350,$I$344:$I$347,0),MATCH(AO$349,$J$343:$R$343,0)))</f>
        <v>0</v>
      </c>
      <c r="AP373" s="678" cm="1">
        <f t="array" ref="AP373">INDEX($H373:$K373,0,MATCH(AP$350,$H$350:$K$350,0))*INDEX($J$344:$R$347,MATCH(AP$350,$I$344:$I$347,0),MATCH(AP$349,$J$343:$R$343,0))+IF(SUM($H373:$I373)&gt;0,INDEX($U$344:$AC$347,MATCH(AP$350,$I$344:$I$347,0),MATCH(AP$349,$J$343:$R$343,0)))</f>
        <v>1</v>
      </c>
      <c r="AQ373" s="678" cm="1">
        <f t="array" ref="AQ373">INDEX($H373:$K373,0,MATCH(AQ$350,$H$350:$K$350,0))*INDEX($J$344:$R$347,MATCH(AQ$350,$I$344:$I$347,0),MATCH(AQ$349,$J$343:$R$343,0))+IF(SUM($H373:$I373)&gt;0,INDEX($U$344:$AC$347,MATCH(AQ$350,$I$344:$I$347,0),MATCH(AQ$349,$J$343:$R$343,0)))</f>
        <v>0</v>
      </c>
      <c r="AR373" s="678" cm="1">
        <f t="array" ref="AR373">INDEX($H373:$K373,0,MATCH(AR$350,$H$350:$K$350,0))*INDEX($J$344:$R$347,MATCH(AR$350,$I$344:$I$347,0),MATCH(AR$349,$J$343:$R$343,0))+IF(SUM($H373:$I373)&gt;0,INDEX($U$344:$AC$347,MATCH(AR$350,$I$344:$I$347,0),MATCH(AR$349,$J$343:$R$343,0)))</f>
        <v>0</v>
      </c>
      <c r="AS373" s="678" cm="1">
        <f t="array" ref="AS373">INDEX($H373:$K373,0,MATCH(AS$350,$H$350:$K$350,0))*INDEX($J$344:$R$347,MATCH(AS$350,$I$344:$I$347,0),MATCH(AS$349,$J$343:$R$343,0))+IF(SUM($H373:$I373)&gt;0,INDEX($U$344:$AC$347,MATCH(AS$350,$I$344:$I$347,0),MATCH(AS$349,$J$343:$R$343,0)))</f>
        <v>0</v>
      </c>
      <c r="AT373" s="678" cm="1">
        <f t="array" ref="AT373">INDEX($H373:$K373,0,MATCH(AT$350,$H$350:$K$350,0))*INDEX($J$344:$R$347,MATCH(AT$350,$I$344:$I$347,0),MATCH(AT$349,$J$343:$R$343,0))+IF(SUM($H373:$I373)&gt;0,INDEX($U$344:$AC$347,MATCH(AT$350,$I$344:$I$347,0),MATCH(AT$349,$J$343:$R$343,0)))</f>
        <v>1</v>
      </c>
      <c r="AU373" s="678" cm="1">
        <f t="array" ref="AU373">INDEX($H373:$K373,0,MATCH(AU$350,$H$350:$K$350,0))*INDEX($J$344:$R$347,MATCH(AU$350,$I$344:$I$347,0),MATCH(AU$349,$J$343:$R$343,0))+IF(SUM($H373:$I373)&gt;0,INDEX($U$344:$AC$347,MATCH(AU$350,$I$344:$I$347,0),MATCH(AU$349,$J$343:$R$343,0)))</f>
        <v>0</v>
      </c>
      <c r="AV373" s="186"/>
      <c r="AW373" s="186"/>
      <c r="AX373" s="16"/>
      <c r="AY373" s="8"/>
      <c r="AZ373" s="8"/>
      <c r="BA373" s="8"/>
    </row>
    <row r="374" spans="1:53" ht="14.5" outlineLevel="1" x14ac:dyDescent="0.35">
      <c r="A374" s="6"/>
      <c r="B374" s="7"/>
      <c r="C374" s="17"/>
      <c r="D374" s="17"/>
      <c r="E374" s="17"/>
      <c r="F374" s="26"/>
      <c r="G374" s="26" t="str">
        <f t="shared" si="173"/>
        <v>AAAWA1a</v>
      </c>
      <c r="H374" s="222">
        <f t="shared" si="176"/>
        <v>0</v>
      </c>
      <c r="I374" s="222">
        <f t="shared" si="176"/>
        <v>0</v>
      </c>
      <c r="J374" s="222">
        <f t="shared" si="176"/>
        <v>0</v>
      </c>
      <c r="K374" s="222">
        <f t="shared" si="175"/>
        <v>0</v>
      </c>
      <c r="L374" s="678" cm="1">
        <f t="array" ref="L374">INDEX($H374:$K374,0,MATCH(L$350,$H$350:$K$350,0))*INDEX($J$344:$R$347,MATCH(L$350,$I$344:$I$347,0),MATCH(L$349,$J$343:$R$343,0))+IF(SUM($H374:$I374)&gt;0,INDEX($U$344:$AC$347,MATCH(L$350,$I$344:$I$347,0),MATCH(L$349,$J$343:$R$343,0)))</f>
        <v>0</v>
      </c>
      <c r="M374" s="678" cm="1">
        <f t="array" ref="M374">INDEX($H374:$K374,0,MATCH(M$350,$H$350:$K$350,0))*INDEX($J$344:$R$347,MATCH(M$350,$I$344:$I$347,0),MATCH(M$349,$J$343:$R$343,0))+IF(SUM($H374:$I374)&gt;0,INDEX($U$344:$AC$347,MATCH(M$350,$I$344:$I$347,0),MATCH(M$349,$J$343:$R$343,0)))</f>
        <v>0</v>
      </c>
      <c r="N374" s="678" cm="1">
        <f t="array" ref="N374">INDEX($H374:$K374,0,MATCH(N$350,$H$350:$K$350,0))*INDEX($J$344:$R$347,MATCH(N$350,$I$344:$I$347,0),MATCH(N$349,$J$343:$R$343,0))+IF(SUM($H374:$I374)&gt;0,INDEX($U$344:$AC$347,MATCH(N$350,$I$344:$I$347,0),MATCH(N$349,$J$343:$R$343,0)))</f>
        <v>0</v>
      </c>
      <c r="O374" s="678" cm="1">
        <f t="array" ref="O374">INDEX($H374:$K374,0,MATCH(O$350,$H$350:$K$350,0))*INDEX($J$344:$R$347,MATCH(O$350,$I$344:$I$347,0),MATCH(O$349,$J$343:$R$343,0))+IF(SUM($H374:$I374)&gt;0,INDEX($U$344:$AC$347,MATCH(O$350,$I$344:$I$347,0),MATCH(O$349,$J$343:$R$343,0)))</f>
        <v>0</v>
      </c>
      <c r="P374" s="678" cm="1">
        <f t="array" ref="P374">INDEX($H374:$K374,0,MATCH(P$350,$H$350:$K$350,0))*INDEX($J$344:$R$347,MATCH(P$350,$I$344:$I$347,0),MATCH(P$349,$J$343:$R$343,0))+IF(SUM($H374:$I374)&gt;0,INDEX($U$344:$AC$347,MATCH(P$350,$I$344:$I$347,0),MATCH(P$349,$J$343:$R$343,0)))</f>
        <v>0</v>
      </c>
      <c r="Q374" s="678" cm="1">
        <f t="array" ref="Q374">INDEX($H374:$K374,0,MATCH(Q$350,$H$350:$K$350,0))*INDEX($J$344:$R$347,MATCH(Q$350,$I$344:$I$347,0),MATCH(Q$349,$J$343:$R$343,0))+IF(SUM($H374:$I374)&gt;0,INDEX($U$344:$AC$347,MATCH(Q$350,$I$344:$I$347,0),MATCH(Q$349,$J$343:$R$343,0)))</f>
        <v>0</v>
      </c>
      <c r="R374" s="678" cm="1">
        <f t="array" ref="R374">INDEX($H374:$K374,0,MATCH(R$350,$H$350:$K$350,0))*INDEX($J$344:$R$347,MATCH(R$350,$I$344:$I$347,0),MATCH(R$349,$J$343:$R$343,0))+IF(SUM($H374:$I374)&gt;0,INDEX($U$344:$AC$347,MATCH(R$350,$I$344:$I$347,0),MATCH(R$349,$J$343:$R$343,0)))</f>
        <v>0</v>
      </c>
      <c r="S374" s="678" cm="1">
        <f t="array" ref="S374">INDEX($H374:$K374,0,MATCH(S$350,$H$350:$K$350,0))*INDEX($J$344:$R$347,MATCH(S$350,$I$344:$I$347,0),MATCH(S$349,$J$343:$R$343,0))+IF(SUM($H374:$I374)&gt;0,INDEX($U$344:$AC$347,MATCH(S$350,$I$344:$I$347,0),MATCH(S$349,$J$343:$R$343,0)))</f>
        <v>0</v>
      </c>
      <c r="T374" s="678" cm="1">
        <f t="array" ref="T374">INDEX($H374:$K374,0,MATCH(T$350,$H$350:$K$350,0))*INDEX($J$344:$R$347,MATCH(T$350,$I$344:$I$347,0),MATCH(T$349,$J$343:$R$343,0))+IF(SUM($H374:$I374)&gt;0,INDEX($U$344:$AC$347,MATCH(T$350,$I$344:$I$347,0),MATCH(T$349,$J$343:$R$343,0)))</f>
        <v>0</v>
      </c>
      <c r="U374" s="678" cm="1">
        <f t="array" ref="U374">INDEX($H374:$K374,0,MATCH(U$350,$H$350:$K$350,0))*INDEX($J$344:$R$347,MATCH(U$350,$I$344:$I$347,0),MATCH(U$349,$J$343:$R$343,0))+IF(SUM($H374:$I374)&gt;0,INDEX($U$344:$AC$347,MATCH(U$350,$I$344:$I$347,0),MATCH(U$349,$J$343:$R$343,0)))</f>
        <v>0</v>
      </c>
      <c r="V374" s="678" cm="1">
        <f t="array" ref="V374">INDEX($H374:$K374,0,MATCH(V$350,$H$350:$K$350,0))*INDEX($J$344:$R$347,MATCH(V$350,$I$344:$I$347,0),MATCH(V$349,$J$343:$R$343,0))+IF(SUM($H374:$I374)&gt;0,INDEX($U$344:$AC$347,MATCH(V$350,$I$344:$I$347,0),MATCH(V$349,$J$343:$R$343,0)))</f>
        <v>0</v>
      </c>
      <c r="W374" s="678" cm="1">
        <f t="array" ref="W374">INDEX($H374:$K374,0,MATCH(W$350,$H$350:$K$350,0))*INDEX($J$344:$R$347,MATCH(W$350,$I$344:$I$347,0),MATCH(W$349,$J$343:$R$343,0))+IF(SUM($H374:$I374)&gt;0,INDEX($U$344:$AC$347,MATCH(W$350,$I$344:$I$347,0),MATCH(W$349,$J$343:$R$343,0)))</f>
        <v>0</v>
      </c>
      <c r="X374" s="678" cm="1">
        <f t="array" ref="X374">INDEX($H374:$K374,0,MATCH(X$350,$H$350:$K$350,0))*INDEX($J$344:$R$347,MATCH(X$350,$I$344:$I$347,0),MATCH(X$349,$J$343:$R$343,0))+IF(SUM($H374:$I374)&gt;0,INDEX($U$344:$AC$347,MATCH(X$350,$I$344:$I$347,0),MATCH(X$349,$J$343:$R$343,0)))</f>
        <v>0</v>
      </c>
      <c r="Y374" s="678" cm="1">
        <f t="array" ref="Y374">INDEX($H374:$K374,0,MATCH(Y$350,$H$350:$K$350,0))*INDEX($J$344:$R$347,MATCH(Y$350,$I$344:$I$347,0),MATCH(Y$349,$J$343:$R$343,0))+IF(SUM($H374:$I374)&gt;0,INDEX($U$344:$AC$347,MATCH(Y$350,$I$344:$I$347,0),MATCH(Y$349,$J$343:$R$343,0)))</f>
        <v>0</v>
      </c>
      <c r="Z374" s="678" cm="1">
        <f t="array" ref="Z374">INDEX($H374:$K374,0,MATCH(Z$350,$H$350:$K$350,0))*INDEX($J$344:$R$347,MATCH(Z$350,$I$344:$I$347,0),MATCH(Z$349,$J$343:$R$343,0))+IF(SUM($H374:$I374)&gt;0,INDEX($U$344:$AC$347,MATCH(Z$350,$I$344:$I$347,0),MATCH(Z$349,$J$343:$R$343,0)))</f>
        <v>0</v>
      </c>
      <c r="AA374" s="678" cm="1">
        <f t="array" ref="AA374">INDEX($H374:$K374,0,MATCH(AA$350,$H$350:$K$350,0))*INDEX($J$344:$R$347,MATCH(AA$350,$I$344:$I$347,0),MATCH(AA$349,$J$343:$R$343,0))+IF(SUM($H374:$I374)&gt;0,INDEX($U$344:$AC$347,MATCH(AA$350,$I$344:$I$347,0),MATCH(AA$349,$J$343:$R$343,0)))</f>
        <v>0</v>
      </c>
      <c r="AB374" s="678" cm="1">
        <f t="array" ref="AB374">INDEX($H374:$K374,0,MATCH(AB$350,$H$350:$K$350,0))*INDEX($J$344:$R$347,MATCH(AB$350,$I$344:$I$347,0),MATCH(AB$349,$J$343:$R$343,0))+IF(SUM($H374:$I374)&gt;0,INDEX($U$344:$AC$347,MATCH(AB$350,$I$344:$I$347,0),MATCH(AB$349,$J$343:$R$343,0)))</f>
        <v>0</v>
      </c>
      <c r="AC374" s="678" cm="1">
        <f t="array" ref="AC374">INDEX($H374:$K374,0,MATCH(AC$350,$H$350:$K$350,0))*INDEX($J$344:$R$347,MATCH(AC$350,$I$344:$I$347,0),MATCH(AC$349,$J$343:$R$343,0))+IF(SUM($H374:$I374)&gt;0,INDEX($U$344:$AC$347,MATCH(AC$350,$I$344:$I$347,0),MATCH(AC$349,$J$343:$R$343,0)))</f>
        <v>0</v>
      </c>
      <c r="AD374" s="678" cm="1">
        <f t="array" ref="AD374">INDEX($H374:$K374,0,MATCH(AD$350,$H$350:$K$350,0))*INDEX($J$344:$R$347,MATCH(AD$350,$I$344:$I$347,0),MATCH(AD$349,$J$343:$R$343,0))+IF(SUM($H374:$I374)&gt;0,INDEX($U$344:$AC$347,MATCH(AD$350,$I$344:$I$347,0),MATCH(AD$349,$J$343:$R$343,0)))</f>
        <v>0</v>
      </c>
      <c r="AE374" s="678" cm="1">
        <f t="array" ref="AE374">INDEX($H374:$K374,0,MATCH(AE$350,$H$350:$K$350,0))*INDEX($J$344:$R$347,MATCH(AE$350,$I$344:$I$347,0),MATCH(AE$349,$J$343:$R$343,0))+IF(SUM($H374:$I374)&gt;0,INDEX($U$344:$AC$347,MATCH(AE$350,$I$344:$I$347,0),MATCH(AE$349,$J$343:$R$343,0)))</f>
        <v>0</v>
      </c>
      <c r="AF374" s="678" cm="1">
        <f t="array" ref="AF374">INDEX($H374:$K374,0,MATCH(AF$350,$H$350:$K$350,0))*INDEX($J$344:$R$347,MATCH(AF$350,$I$344:$I$347,0),MATCH(AF$349,$J$343:$R$343,0))+IF(SUM($H374:$I374)&gt;0,INDEX($U$344:$AC$347,MATCH(AF$350,$I$344:$I$347,0),MATCH(AF$349,$J$343:$R$343,0)))</f>
        <v>0</v>
      </c>
      <c r="AG374" s="678" cm="1">
        <f t="array" ref="AG374">INDEX($H374:$K374,0,MATCH(AG$350,$H$350:$K$350,0))*INDEX($J$344:$R$347,MATCH(AG$350,$I$344:$I$347,0),MATCH(AG$349,$J$343:$R$343,0))+IF(SUM($H374:$I374)&gt;0,INDEX($U$344:$AC$347,MATCH(AG$350,$I$344:$I$347,0),MATCH(AG$349,$J$343:$R$343,0)))</f>
        <v>0</v>
      </c>
      <c r="AH374" s="678" cm="1">
        <f t="array" ref="AH374">INDEX($H374:$K374,0,MATCH(AH$350,$H$350:$K$350,0))*INDEX($J$344:$R$347,MATCH(AH$350,$I$344:$I$347,0),MATCH(AH$349,$J$343:$R$343,0))+IF(SUM($H374:$I374)&gt;0,INDEX($U$344:$AC$347,MATCH(AH$350,$I$344:$I$347,0),MATCH(AH$349,$J$343:$R$343,0)))</f>
        <v>0</v>
      </c>
      <c r="AI374" s="678" cm="1">
        <f t="array" ref="AI374">INDEX($H374:$K374,0,MATCH(AI$350,$H$350:$K$350,0))*INDEX($J$344:$R$347,MATCH(AI$350,$I$344:$I$347,0),MATCH(AI$349,$J$343:$R$343,0))+IF(SUM($H374:$I374)&gt;0,INDEX($U$344:$AC$347,MATCH(AI$350,$I$344:$I$347,0),MATCH(AI$349,$J$343:$R$343,0)))</f>
        <v>0</v>
      </c>
      <c r="AJ374" s="678" cm="1">
        <f t="array" ref="AJ374">INDEX($H374:$K374,0,MATCH(AJ$350,$H$350:$K$350,0))*INDEX($J$344:$R$347,MATCH(AJ$350,$I$344:$I$347,0),MATCH(AJ$349,$J$343:$R$343,0))+IF(SUM($H374:$I374)&gt;0,INDEX($U$344:$AC$347,MATCH(AJ$350,$I$344:$I$347,0),MATCH(AJ$349,$J$343:$R$343,0)))</f>
        <v>0</v>
      </c>
      <c r="AK374" s="678" cm="1">
        <f t="array" ref="AK374">INDEX($H374:$K374,0,MATCH(AK$350,$H$350:$K$350,0))*INDEX($J$344:$R$347,MATCH(AK$350,$I$344:$I$347,0),MATCH(AK$349,$J$343:$R$343,0))+IF(SUM($H374:$I374)&gt;0,INDEX($U$344:$AC$347,MATCH(AK$350,$I$344:$I$347,0),MATCH(AK$349,$J$343:$R$343,0)))</f>
        <v>0</v>
      </c>
      <c r="AL374" s="678" cm="1">
        <f t="array" ref="AL374">INDEX($H374:$K374,0,MATCH(AL$350,$H$350:$K$350,0))*INDEX($J$344:$R$347,MATCH(AL$350,$I$344:$I$347,0),MATCH(AL$349,$J$343:$R$343,0))+IF(SUM($H374:$I374)&gt;0,INDEX($U$344:$AC$347,MATCH(AL$350,$I$344:$I$347,0),MATCH(AL$349,$J$343:$R$343,0)))</f>
        <v>0</v>
      </c>
      <c r="AM374" s="678" cm="1">
        <f t="array" ref="AM374">INDEX($H374:$K374,0,MATCH(AM$350,$H$350:$K$350,0))*INDEX($J$344:$R$347,MATCH(AM$350,$I$344:$I$347,0),MATCH(AM$349,$J$343:$R$343,0))+IF(SUM($H374:$I374)&gt;0,INDEX($U$344:$AC$347,MATCH(AM$350,$I$344:$I$347,0),MATCH(AM$349,$J$343:$R$343,0)))</f>
        <v>0</v>
      </c>
      <c r="AN374" s="678" cm="1">
        <f t="array" ref="AN374">INDEX($H374:$K374,0,MATCH(AN$350,$H$350:$K$350,0))*INDEX($J$344:$R$347,MATCH(AN$350,$I$344:$I$347,0),MATCH(AN$349,$J$343:$R$343,0))+IF(SUM($H374:$I374)&gt;0,INDEX($U$344:$AC$347,MATCH(AN$350,$I$344:$I$347,0),MATCH(AN$349,$J$343:$R$343,0)))</f>
        <v>0</v>
      </c>
      <c r="AO374" s="678" cm="1">
        <f t="array" ref="AO374">INDEX($H374:$K374,0,MATCH(AO$350,$H$350:$K$350,0))*INDEX($J$344:$R$347,MATCH(AO$350,$I$344:$I$347,0),MATCH(AO$349,$J$343:$R$343,0))+IF(SUM($H374:$I374)&gt;0,INDEX($U$344:$AC$347,MATCH(AO$350,$I$344:$I$347,0),MATCH(AO$349,$J$343:$R$343,0)))</f>
        <v>0</v>
      </c>
      <c r="AP374" s="678" cm="1">
        <f t="array" ref="AP374">INDEX($H374:$K374,0,MATCH(AP$350,$H$350:$K$350,0))*INDEX($J$344:$R$347,MATCH(AP$350,$I$344:$I$347,0),MATCH(AP$349,$J$343:$R$343,0))+IF(SUM($H374:$I374)&gt;0,INDEX($U$344:$AC$347,MATCH(AP$350,$I$344:$I$347,0),MATCH(AP$349,$J$343:$R$343,0)))</f>
        <v>0</v>
      </c>
      <c r="AQ374" s="678" cm="1">
        <f t="array" ref="AQ374">INDEX($H374:$K374,0,MATCH(AQ$350,$H$350:$K$350,0))*INDEX($J$344:$R$347,MATCH(AQ$350,$I$344:$I$347,0),MATCH(AQ$349,$J$343:$R$343,0))+IF(SUM($H374:$I374)&gt;0,INDEX($U$344:$AC$347,MATCH(AQ$350,$I$344:$I$347,0),MATCH(AQ$349,$J$343:$R$343,0)))</f>
        <v>0</v>
      </c>
      <c r="AR374" s="678" cm="1">
        <f t="array" ref="AR374">INDEX($H374:$K374,0,MATCH(AR$350,$H$350:$K$350,0))*INDEX($J$344:$R$347,MATCH(AR$350,$I$344:$I$347,0),MATCH(AR$349,$J$343:$R$343,0))+IF(SUM($H374:$I374)&gt;0,INDEX($U$344:$AC$347,MATCH(AR$350,$I$344:$I$347,0),MATCH(AR$349,$J$343:$R$343,0)))</f>
        <v>0</v>
      </c>
      <c r="AS374" s="678" cm="1">
        <f t="array" ref="AS374">INDEX($H374:$K374,0,MATCH(AS$350,$H$350:$K$350,0))*INDEX($J$344:$R$347,MATCH(AS$350,$I$344:$I$347,0),MATCH(AS$349,$J$343:$R$343,0))+IF(SUM($H374:$I374)&gt;0,INDEX($U$344:$AC$347,MATCH(AS$350,$I$344:$I$347,0),MATCH(AS$349,$J$343:$R$343,0)))</f>
        <v>0</v>
      </c>
      <c r="AT374" s="678" cm="1">
        <f t="array" ref="AT374">INDEX($H374:$K374,0,MATCH(AT$350,$H$350:$K$350,0))*INDEX($J$344:$R$347,MATCH(AT$350,$I$344:$I$347,0),MATCH(AT$349,$J$343:$R$343,0))+IF(SUM($H374:$I374)&gt;0,INDEX($U$344:$AC$347,MATCH(AT$350,$I$344:$I$347,0),MATCH(AT$349,$J$343:$R$343,0)))</f>
        <v>0</v>
      </c>
      <c r="AU374" s="678" cm="1">
        <f t="array" ref="AU374">INDEX($H374:$K374,0,MATCH(AU$350,$H$350:$K$350,0))*INDEX($J$344:$R$347,MATCH(AU$350,$I$344:$I$347,0),MATCH(AU$349,$J$343:$R$343,0))+IF(SUM($H374:$I374)&gt;0,INDEX($U$344:$AC$347,MATCH(AU$350,$I$344:$I$347,0),MATCH(AU$349,$J$343:$R$343,0)))</f>
        <v>0</v>
      </c>
      <c r="AV374" s="186"/>
      <c r="AW374" s="186"/>
      <c r="AX374" s="16"/>
      <c r="AY374" s="8"/>
      <c r="AZ374" s="8"/>
      <c r="BA374" s="8"/>
    </row>
    <row r="375" spans="1:53" ht="14.5" outlineLevel="1" x14ac:dyDescent="0.35">
      <c r="A375" s="6"/>
      <c r="B375" s="7"/>
      <c r="C375" s="17"/>
      <c r="D375" s="17"/>
      <c r="E375" s="17"/>
      <c r="F375" s="26"/>
      <c r="G375" s="26" t="str">
        <f t="shared" si="173"/>
        <v>YAAA2Wa</v>
      </c>
      <c r="H375" s="222">
        <f t="shared" si="176"/>
        <v>0</v>
      </c>
      <c r="I375" s="222">
        <f t="shared" si="176"/>
        <v>0</v>
      </c>
      <c r="J375" s="222">
        <f t="shared" si="176"/>
        <v>0</v>
      </c>
      <c r="K375" s="222">
        <f t="shared" si="175"/>
        <v>0</v>
      </c>
      <c r="L375" s="678" cm="1">
        <f t="array" ref="L375">INDEX($H375:$K375,0,MATCH(L$350,$H$350:$K$350,0))*INDEX($J$344:$R$347,MATCH(L$350,$I$344:$I$347,0),MATCH(L$349,$J$343:$R$343,0))+IF(SUM($H375:$I375)&gt;0,INDEX($U$344:$AC$347,MATCH(L$350,$I$344:$I$347,0),MATCH(L$349,$J$343:$R$343,0)))</f>
        <v>0</v>
      </c>
      <c r="M375" s="678" cm="1">
        <f t="array" ref="M375">INDEX($H375:$K375,0,MATCH(M$350,$H$350:$K$350,0))*INDEX($J$344:$R$347,MATCH(M$350,$I$344:$I$347,0),MATCH(M$349,$J$343:$R$343,0))+IF(SUM($H375:$I375)&gt;0,INDEX($U$344:$AC$347,MATCH(M$350,$I$344:$I$347,0),MATCH(M$349,$J$343:$R$343,0)))</f>
        <v>0</v>
      </c>
      <c r="N375" s="678" cm="1">
        <f t="array" ref="N375">INDEX($H375:$K375,0,MATCH(N$350,$H$350:$K$350,0))*INDEX($J$344:$R$347,MATCH(N$350,$I$344:$I$347,0),MATCH(N$349,$J$343:$R$343,0))+IF(SUM($H375:$I375)&gt;0,INDEX($U$344:$AC$347,MATCH(N$350,$I$344:$I$347,0),MATCH(N$349,$J$343:$R$343,0)))</f>
        <v>0</v>
      </c>
      <c r="O375" s="678" cm="1">
        <f t="array" ref="O375">INDEX($H375:$K375,0,MATCH(O$350,$H$350:$K$350,0))*INDEX($J$344:$R$347,MATCH(O$350,$I$344:$I$347,0),MATCH(O$349,$J$343:$R$343,0))+IF(SUM($H375:$I375)&gt;0,INDEX($U$344:$AC$347,MATCH(O$350,$I$344:$I$347,0),MATCH(O$349,$J$343:$R$343,0)))</f>
        <v>0</v>
      </c>
      <c r="P375" s="678" cm="1">
        <f t="array" ref="P375">INDEX($H375:$K375,0,MATCH(P$350,$H$350:$K$350,0))*INDEX($J$344:$R$347,MATCH(P$350,$I$344:$I$347,0),MATCH(P$349,$J$343:$R$343,0))+IF(SUM($H375:$I375)&gt;0,INDEX($U$344:$AC$347,MATCH(P$350,$I$344:$I$347,0),MATCH(P$349,$J$343:$R$343,0)))</f>
        <v>0</v>
      </c>
      <c r="Q375" s="678" cm="1">
        <f t="array" ref="Q375">INDEX($H375:$K375,0,MATCH(Q$350,$H$350:$K$350,0))*INDEX($J$344:$R$347,MATCH(Q$350,$I$344:$I$347,0),MATCH(Q$349,$J$343:$R$343,0))+IF(SUM($H375:$I375)&gt;0,INDEX($U$344:$AC$347,MATCH(Q$350,$I$344:$I$347,0),MATCH(Q$349,$J$343:$R$343,0)))</f>
        <v>0</v>
      </c>
      <c r="R375" s="678" cm="1">
        <f t="array" ref="R375">INDEX($H375:$K375,0,MATCH(R$350,$H$350:$K$350,0))*INDEX($J$344:$R$347,MATCH(R$350,$I$344:$I$347,0),MATCH(R$349,$J$343:$R$343,0))+IF(SUM($H375:$I375)&gt;0,INDEX($U$344:$AC$347,MATCH(R$350,$I$344:$I$347,0),MATCH(R$349,$J$343:$R$343,0)))</f>
        <v>0</v>
      </c>
      <c r="S375" s="678" cm="1">
        <f t="array" ref="S375">INDEX($H375:$K375,0,MATCH(S$350,$H$350:$K$350,0))*INDEX($J$344:$R$347,MATCH(S$350,$I$344:$I$347,0),MATCH(S$349,$J$343:$R$343,0))+IF(SUM($H375:$I375)&gt;0,INDEX($U$344:$AC$347,MATCH(S$350,$I$344:$I$347,0),MATCH(S$349,$J$343:$R$343,0)))</f>
        <v>0</v>
      </c>
      <c r="T375" s="678" cm="1">
        <f t="array" ref="T375">INDEX($H375:$K375,0,MATCH(T$350,$H$350:$K$350,0))*INDEX($J$344:$R$347,MATCH(T$350,$I$344:$I$347,0),MATCH(T$349,$J$343:$R$343,0))+IF(SUM($H375:$I375)&gt;0,INDEX($U$344:$AC$347,MATCH(T$350,$I$344:$I$347,0),MATCH(T$349,$J$343:$R$343,0)))</f>
        <v>0</v>
      </c>
      <c r="U375" s="678" cm="1">
        <f t="array" ref="U375">INDEX($H375:$K375,0,MATCH(U$350,$H$350:$K$350,0))*INDEX($J$344:$R$347,MATCH(U$350,$I$344:$I$347,0),MATCH(U$349,$J$343:$R$343,0))+IF(SUM($H375:$I375)&gt;0,INDEX($U$344:$AC$347,MATCH(U$350,$I$344:$I$347,0),MATCH(U$349,$J$343:$R$343,0)))</f>
        <v>0</v>
      </c>
      <c r="V375" s="678" cm="1">
        <f t="array" ref="V375">INDEX($H375:$K375,0,MATCH(V$350,$H$350:$K$350,0))*INDEX($J$344:$R$347,MATCH(V$350,$I$344:$I$347,0),MATCH(V$349,$J$343:$R$343,0))+IF(SUM($H375:$I375)&gt;0,INDEX($U$344:$AC$347,MATCH(V$350,$I$344:$I$347,0),MATCH(V$349,$J$343:$R$343,0)))</f>
        <v>0</v>
      </c>
      <c r="W375" s="678" cm="1">
        <f t="array" ref="W375">INDEX($H375:$K375,0,MATCH(W$350,$H$350:$K$350,0))*INDEX($J$344:$R$347,MATCH(W$350,$I$344:$I$347,0),MATCH(W$349,$J$343:$R$343,0))+IF(SUM($H375:$I375)&gt;0,INDEX($U$344:$AC$347,MATCH(W$350,$I$344:$I$347,0),MATCH(W$349,$J$343:$R$343,0)))</f>
        <v>0</v>
      </c>
      <c r="X375" s="678" cm="1">
        <f t="array" ref="X375">INDEX($H375:$K375,0,MATCH(X$350,$H$350:$K$350,0))*INDEX($J$344:$R$347,MATCH(X$350,$I$344:$I$347,0),MATCH(X$349,$J$343:$R$343,0))+IF(SUM($H375:$I375)&gt;0,INDEX($U$344:$AC$347,MATCH(X$350,$I$344:$I$347,0),MATCH(X$349,$J$343:$R$343,0)))</f>
        <v>0</v>
      </c>
      <c r="Y375" s="678" cm="1">
        <f t="array" ref="Y375">INDEX($H375:$K375,0,MATCH(Y$350,$H$350:$K$350,0))*INDEX($J$344:$R$347,MATCH(Y$350,$I$344:$I$347,0),MATCH(Y$349,$J$343:$R$343,0))+IF(SUM($H375:$I375)&gt;0,INDEX($U$344:$AC$347,MATCH(Y$350,$I$344:$I$347,0),MATCH(Y$349,$J$343:$R$343,0)))</f>
        <v>0</v>
      </c>
      <c r="Z375" s="678" cm="1">
        <f t="array" ref="Z375">INDEX($H375:$K375,0,MATCH(Z$350,$H$350:$K$350,0))*INDEX($J$344:$R$347,MATCH(Z$350,$I$344:$I$347,0),MATCH(Z$349,$J$343:$R$343,0))+IF(SUM($H375:$I375)&gt;0,INDEX($U$344:$AC$347,MATCH(Z$350,$I$344:$I$347,0),MATCH(Z$349,$J$343:$R$343,0)))</f>
        <v>0</v>
      </c>
      <c r="AA375" s="678" cm="1">
        <f t="array" ref="AA375">INDEX($H375:$K375,0,MATCH(AA$350,$H$350:$K$350,0))*INDEX($J$344:$R$347,MATCH(AA$350,$I$344:$I$347,0),MATCH(AA$349,$J$343:$R$343,0))+IF(SUM($H375:$I375)&gt;0,INDEX($U$344:$AC$347,MATCH(AA$350,$I$344:$I$347,0),MATCH(AA$349,$J$343:$R$343,0)))</f>
        <v>0</v>
      </c>
      <c r="AB375" s="678" cm="1">
        <f t="array" ref="AB375">INDEX($H375:$K375,0,MATCH(AB$350,$H$350:$K$350,0))*INDEX($J$344:$R$347,MATCH(AB$350,$I$344:$I$347,0),MATCH(AB$349,$J$343:$R$343,0))+IF(SUM($H375:$I375)&gt;0,INDEX($U$344:$AC$347,MATCH(AB$350,$I$344:$I$347,0),MATCH(AB$349,$J$343:$R$343,0)))</f>
        <v>0</v>
      </c>
      <c r="AC375" s="678" cm="1">
        <f t="array" ref="AC375">INDEX($H375:$K375,0,MATCH(AC$350,$H$350:$K$350,0))*INDEX($J$344:$R$347,MATCH(AC$350,$I$344:$I$347,0),MATCH(AC$349,$J$343:$R$343,0))+IF(SUM($H375:$I375)&gt;0,INDEX($U$344:$AC$347,MATCH(AC$350,$I$344:$I$347,0),MATCH(AC$349,$J$343:$R$343,0)))</f>
        <v>0</v>
      </c>
      <c r="AD375" s="678" cm="1">
        <f t="array" ref="AD375">INDEX($H375:$K375,0,MATCH(AD$350,$H$350:$K$350,0))*INDEX($J$344:$R$347,MATCH(AD$350,$I$344:$I$347,0),MATCH(AD$349,$J$343:$R$343,0))+IF(SUM($H375:$I375)&gt;0,INDEX($U$344:$AC$347,MATCH(AD$350,$I$344:$I$347,0),MATCH(AD$349,$J$343:$R$343,0)))</f>
        <v>0</v>
      </c>
      <c r="AE375" s="678" cm="1">
        <f t="array" ref="AE375">INDEX($H375:$K375,0,MATCH(AE$350,$H$350:$K$350,0))*INDEX($J$344:$R$347,MATCH(AE$350,$I$344:$I$347,0),MATCH(AE$349,$J$343:$R$343,0))+IF(SUM($H375:$I375)&gt;0,INDEX($U$344:$AC$347,MATCH(AE$350,$I$344:$I$347,0),MATCH(AE$349,$J$343:$R$343,0)))</f>
        <v>0</v>
      </c>
      <c r="AF375" s="678" cm="1">
        <f t="array" ref="AF375">INDEX($H375:$K375,0,MATCH(AF$350,$H$350:$K$350,0))*INDEX($J$344:$R$347,MATCH(AF$350,$I$344:$I$347,0),MATCH(AF$349,$J$343:$R$343,0))+IF(SUM($H375:$I375)&gt;0,INDEX($U$344:$AC$347,MATCH(AF$350,$I$344:$I$347,0),MATCH(AF$349,$J$343:$R$343,0)))</f>
        <v>0</v>
      </c>
      <c r="AG375" s="678" cm="1">
        <f t="array" ref="AG375">INDEX($H375:$K375,0,MATCH(AG$350,$H$350:$K$350,0))*INDEX($J$344:$R$347,MATCH(AG$350,$I$344:$I$347,0),MATCH(AG$349,$J$343:$R$343,0))+IF(SUM($H375:$I375)&gt;0,INDEX($U$344:$AC$347,MATCH(AG$350,$I$344:$I$347,0),MATCH(AG$349,$J$343:$R$343,0)))</f>
        <v>0</v>
      </c>
      <c r="AH375" s="678" cm="1">
        <f t="array" ref="AH375">INDEX($H375:$K375,0,MATCH(AH$350,$H$350:$K$350,0))*INDEX($J$344:$R$347,MATCH(AH$350,$I$344:$I$347,0),MATCH(AH$349,$J$343:$R$343,0))+IF(SUM($H375:$I375)&gt;0,INDEX($U$344:$AC$347,MATCH(AH$350,$I$344:$I$347,0),MATCH(AH$349,$J$343:$R$343,0)))</f>
        <v>0</v>
      </c>
      <c r="AI375" s="678" cm="1">
        <f t="array" ref="AI375">INDEX($H375:$K375,0,MATCH(AI$350,$H$350:$K$350,0))*INDEX($J$344:$R$347,MATCH(AI$350,$I$344:$I$347,0),MATCH(AI$349,$J$343:$R$343,0))+IF(SUM($H375:$I375)&gt;0,INDEX($U$344:$AC$347,MATCH(AI$350,$I$344:$I$347,0),MATCH(AI$349,$J$343:$R$343,0)))</f>
        <v>0</v>
      </c>
      <c r="AJ375" s="678" cm="1">
        <f t="array" ref="AJ375">INDEX($H375:$K375,0,MATCH(AJ$350,$H$350:$K$350,0))*INDEX($J$344:$R$347,MATCH(AJ$350,$I$344:$I$347,0),MATCH(AJ$349,$J$343:$R$343,0))+IF(SUM($H375:$I375)&gt;0,INDEX($U$344:$AC$347,MATCH(AJ$350,$I$344:$I$347,0),MATCH(AJ$349,$J$343:$R$343,0)))</f>
        <v>0</v>
      </c>
      <c r="AK375" s="678" cm="1">
        <f t="array" ref="AK375">INDEX($H375:$K375,0,MATCH(AK$350,$H$350:$K$350,0))*INDEX($J$344:$R$347,MATCH(AK$350,$I$344:$I$347,0),MATCH(AK$349,$J$343:$R$343,0))+IF(SUM($H375:$I375)&gt;0,INDEX($U$344:$AC$347,MATCH(AK$350,$I$344:$I$347,0),MATCH(AK$349,$J$343:$R$343,0)))</f>
        <v>0</v>
      </c>
      <c r="AL375" s="678" cm="1">
        <f t="array" ref="AL375">INDEX($H375:$K375,0,MATCH(AL$350,$H$350:$K$350,0))*INDEX($J$344:$R$347,MATCH(AL$350,$I$344:$I$347,0),MATCH(AL$349,$J$343:$R$343,0))+IF(SUM($H375:$I375)&gt;0,INDEX($U$344:$AC$347,MATCH(AL$350,$I$344:$I$347,0),MATCH(AL$349,$J$343:$R$343,0)))</f>
        <v>0</v>
      </c>
      <c r="AM375" s="678" cm="1">
        <f t="array" ref="AM375">INDEX($H375:$K375,0,MATCH(AM$350,$H$350:$K$350,0))*INDEX($J$344:$R$347,MATCH(AM$350,$I$344:$I$347,0),MATCH(AM$349,$J$343:$R$343,0))+IF(SUM($H375:$I375)&gt;0,INDEX($U$344:$AC$347,MATCH(AM$350,$I$344:$I$347,0),MATCH(AM$349,$J$343:$R$343,0)))</f>
        <v>0</v>
      </c>
      <c r="AN375" s="678" cm="1">
        <f t="array" ref="AN375">INDEX($H375:$K375,0,MATCH(AN$350,$H$350:$K$350,0))*INDEX($J$344:$R$347,MATCH(AN$350,$I$344:$I$347,0),MATCH(AN$349,$J$343:$R$343,0))+IF(SUM($H375:$I375)&gt;0,INDEX($U$344:$AC$347,MATCH(AN$350,$I$344:$I$347,0),MATCH(AN$349,$J$343:$R$343,0)))</f>
        <v>0</v>
      </c>
      <c r="AO375" s="678" cm="1">
        <f t="array" ref="AO375">INDEX($H375:$K375,0,MATCH(AO$350,$H$350:$K$350,0))*INDEX($J$344:$R$347,MATCH(AO$350,$I$344:$I$347,0),MATCH(AO$349,$J$343:$R$343,0))+IF(SUM($H375:$I375)&gt;0,INDEX($U$344:$AC$347,MATCH(AO$350,$I$344:$I$347,0),MATCH(AO$349,$J$343:$R$343,0)))</f>
        <v>0</v>
      </c>
      <c r="AP375" s="678" cm="1">
        <f t="array" ref="AP375">INDEX($H375:$K375,0,MATCH(AP$350,$H$350:$K$350,0))*INDEX($J$344:$R$347,MATCH(AP$350,$I$344:$I$347,0),MATCH(AP$349,$J$343:$R$343,0))+IF(SUM($H375:$I375)&gt;0,INDEX($U$344:$AC$347,MATCH(AP$350,$I$344:$I$347,0),MATCH(AP$349,$J$343:$R$343,0)))</f>
        <v>0</v>
      </c>
      <c r="AQ375" s="678" cm="1">
        <f t="array" ref="AQ375">INDEX($H375:$K375,0,MATCH(AQ$350,$H$350:$K$350,0))*INDEX($J$344:$R$347,MATCH(AQ$350,$I$344:$I$347,0),MATCH(AQ$349,$J$343:$R$343,0))+IF(SUM($H375:$I375)&gt;0,INDEX($U$344:$AC$347,MATCH(AQ$350,$I$344:$I$347,0),MATCH(AQ$349,$J$343:$R$343,0)))</f>
        <v>0</v>
      </c>
      <c r="AR375" s="678" cm="1">
        <f t="array" ref="AR375">INDEX($H375:$K375,0,MATCH(AR$350,$H$350:$K$350,0))*INDEX($J$344:$R$347,MATCH(AR$350,$I$344:$I$347,0),MATCH(AR$349,$J$343:$R$343,0))+IF(SUM($H375:$I375)&gt;0,INDEX($U$344:$AC$347,MATCH(AR$350,$I$344:$I$347,0),MATCH(AR$349,$J$343:$R$343,0)))</f>
        <v>0</v>
      </c>
      <c r="AS375" s="678" cm="1">
        <f t="array" ref="AS375">INDEX($H375:$K375,0,MATCH(AS$350,$H$350:$K$350,0))*INDEX($J$344:$R$347,MATCH(AS$350,$I$344:$I$347,0),MATCH(AS$349,$J$343:$R$343,0))+IF(SUM($H375:$I375)&gt;0,INDEX($U$344:$AC$347,MATCH(AS$350,$I$344:$I$347,0),MATCH(AS$349,$J$343:$R$343,0)))</f>
        <v>0</v>
      </c>
      <c r="AT375" s="678" cm="1">
        <f t="array" ref="AT375">INDEX($H375:$K375,0,MATCH(AT$350,$H$350:$K$350,0))*INDEX($J$344:$R$347,MATCH(AT$350,$I$344:$I$347,0),MATCH(AT$349,$J$343:$R$343,0))+IF(SUM($H375:$I375)&gt;0,INDEX($U$344:$AC$347,MATCH(AT$350,$I$344:$I$347,0),MATCH(AT$349,$J$343:$R$343,0)))</f>
        <v>0</v>
      </c>
      <c r="AU375" s="678" cm="1">
        <f t="array" ref="AU375">INDEX($H375:$K375,0,MATCH(AU$350,$H$350:$K$350,0))*INDEX($J$344:$R$347,MATCH(AU$350,$I$344:$I$347,0),MATCH(AU$349,$J$343:$R$343,0))+IF(SUM($H375:$I375)&gt;0,INDEX($U$344:$AC$347,MATCH(AU$350,$I$344:$I$347,0),MATCH(AU$349,$J$343:$R$343,0)))</f>
        <v>0</v>
      </c>
      <c r="AV375" s="186"/>
      <c r="AW375" s="186"/>
      <c r="AX375" s="16"/>
      <c r="AY375" s="8"/>
      <c r="AZ375" s="8"/>
      <c r="BA375" s="8"/>
    </row>
    <row r="376" spans="1:53" ht="14.5" outlineLevel="1" x14ac:dyDescent="0.35">
      <c r="A376" s="6"/>
      <c r="B376" s="7"/>
      <c r="C376" s="17"/>
      <c r="D376" s="17"/>
      <c r="E376" s="17"/>
      <c r="F376" s="26"/>
      <c r="G376" s="26" t="str">
        <f t="shared" si="173"/>
        <v>AYAWA1w</v>
      </c>
      <c r="H376" s="222">
        <f t="shared" si="176"/>
        <v>1</v>
      </c>
      <c r="I376" s="222">
        <f t="shared" si="176"/>
        <v>1</v>
      </c>
      <c r="J376" s="222">
        <f t="shared" si="176"/>
        <v>2</v>
      </c>
      <c r="K376" s="222">
        <f t="shared" si="175"/>
        <v>1</v>
      </c>
      <c r="L376" s="678" cm="1">
        <f t="array" ref="L376">INDEX($H376:$K376,0,MATCH(L$350,$H$350:$K$350,0))*INDEX($J$344:$R$347,MATCH(L$350,$I$344:$I$347,0),MATCH(L$349,$J$343:$R$343,0))+IF(SUM($H376:$I376)&gt;0,INDEX($U$344:$AC$347,MATCH(L$350,$I$344:$I$347,0),MATCH(L$349,$J$343:$R$343,0)))</f>
        <v>2</v>
      </c>
      <c r="M376" s="678" cm="1">
        <f t="array" ref="M376">INDEX($H376:$K376,0,MATCH(M$350,$H$350:$K$350,0))*INDEX($J$344:$R$347,MATCH(M$350,$I$344:$I$347,0),MATCH(M$349,$J$343:$R$343,0))+IF(SUM($H376:$I376)&gt;0,INDEX($U$344:$AC$347,MATCH(M$350,$I$344:$I$347,0),MATCH(M$349,$J$343:$R$343,0)))</f>
        <v>1</v>
      </c>
      <c r="N376" s="678" cm="1">
        <f t="array" ref="N376">INDEX($H376:$K376,0,MATCH(N$350,$H$350:$K$350,0))*INDEX($J$344:$R$347,MATCH(N$350,$I$344:$I$347,0),MATCH(N$349,$J$343:$R$343,0))+IF(SUM($H376:$I376)&gt;0,INDEX($U$344:$AC$347,MATCH(N$350,$I$344:$I$347,0),MATCH(N$349,$J$343:$R$343,0)))</f>
        <v>2</v>
      </c>
      <c r="O376" s="678" cm="1">
        <f t="array" ref="O376">INDEX($H376:$K376,0,MATCH(O$350,$H$350:$K$350,0))*INDEX($J$344:$R$347,MATCH(O$350,$I$344:$I$347,0),MATCH(O$349,$J$343:$R$343,0))+IF(SUM($H376:$I376)&gt;0,INDEX($U$344:$AC$347,MATCH(O$350,$I$344:$I$347,0),MATCH(O$349,$J$343:$R$343,0)))</f>
        <v>1.5</v>
      </c>
      <c r="P376" s="678" cm="1">
        <f t="array" ref="P376">INDEX($H376:$K376,0,MATCH(P$350,$H$350:$K$350,0))*INDEX($J$344:$R$347,MATCH(P$350,$I$344:$I$347,0),MATCH(P$349,$J$343:$R$343,0))+IF(SUM($H376:$I376)&gt;0,INDEX($U$344:$AC$347,MATCH(P$350,$I$344:$I$347,0),MATCH(P$349,$J$343:$R$343,0)))</f>
        <v>2</v>
      </c>
      <c r="Q376" s="678" cm="1">
        <f t="array" ref="Q376">INDEX($H376:$K376,0,MATCH(Q$350,$H$350:$K$350,0))*INDEX($J$344:$R$347,MATCH(Q$350,$I$344:$I$347,0),MATCH(Q$349,$J$343:$R$343,0))+IF(SUM($H376:$I376)&gt;0,INDEX($U$344:$AC$347,MATCH(Q$350,$I$344:$I$347,0),MATCH(Q$349,$J$343:$R$343,0)))</f>
        <v>1</v>
      </c>
      <c r="R376" s="678" cm="1">
        <f t="array" ref="R376">INDEX($H376:$K376,0,MATCH(R$350,$H$350:$K$350,0))*INDEX($J$344:$R$347,MATCH(R$350,$I$344:$I$347,0),MATCH(R$349,$J$343:$R$343,0))+IF(SUM($H376:$I376)&gt;0,INDEX($U$344:$AC$347,MATCH(R$350,$I$344:$I$347,0),MATCH(R$349,$J$343:$R$343,0)))</f>
        <v>2</v>
      </c>
      <c r="S376" s="678" cm="1">
        <f t="array" ref="S376">INDEX($H376:$K376,0,MATCH(S$350,$H$350:$K$350,0))*INDEX($J$344:$R$347,MATCH(S$350,$I$344:$I$347,0),MATCH(S$349,$J$343:$R$343,0))+IF(SUM($H376:$I376)&gt;0,INDEX($U$344:$AC$347,MATCH(S$350,$I$344:$I$347,0),MATCH(S$349,$J$343:$R$343,0)))</f>
        <v>1</v>
      </c>
      <c r="T376" s="678" cm="1">
        <f t="array" ref="T376">INDEX($H376:$K376,0,MATCH(T$350,$H$350:$K$350,0))*INDEX($J$344:$R$347,MATCH(T$350,$I$344:$I$347,0),MATCH(T$349,$J$343:$R$343,0))+IF(SUM($H376:$I376)&gt;0,INDEX($U$344:$AC$347,MATCH(T$350,$I$344:$I$347,0),MATCH(T$349,$J$343:$R$343,0)))</f>
        <v>2</v>
      </c>
      <c r="U376" s="678" cm="1">
        <f t="array" ref="U376">INDEX($H376:$K376,0,MATCH(U$350,$H$350:$K$350,0))*INDEX($J$344:$R$347,MATCH(U$350,$I$344:$I$347,0),MATCH(U$349,$J$343:$R$343,0))+IF(SUM($H376:$I376)&gt;0,INDEX($U$344:$AC$347,MATCH(U$350,$I$344:$I$347,0),MATCH(U$349,$J$343:$R$343,0)))</f>
        <v>1</v>
      </c>
      <c r="V376" s="678" cm="1">
        <f t="array" ref="V376">INDEX($H376:$K376,0,MATCH(V$350,$H$350:$K$350,0))*INDEX($J$344:$R$347,MATCH(V$350,$I$344:$I$347,0),MATCH(V$349,$J$343:$R$343,0))+IF(SUM($H376:$I376)&gt;0,INDEX($U$344:$AC$347,MATCH(V$350,$I$344:$I$347,0),MATCH(V$349,$J$343:$R$343,0)))</f>
        <v>2</v>
      </c>
      <c r="W376" s="678" cm="1">
        <f t="array" ref="W376">INDEX($H376:$K376,0,MATCH(W$350,$H$350:$K$350,0))*INDEX($J$344:$R$347,MATCH(W$350,$I$344:$I$347,0),MATCH(W$349,$J$343:$R$343,0))+IF(SUM($H376:$I376)&gt;0,INDEX($U$344:$AC$347,MATCH(W$350,$I$344:$I$347,0),MATCH(W$349,$J$343:$R$343,0)))</f>
        <v>1</v>
      </c>
      <c r="X376" s="678" cm="1">
        <f t="array" ref="X376">INDEX($H376:$K376,0,MATCH(X$350,$H$350:$K$350,0))*INDEX($J$344:$R$347,MATCH(X$350,$I$344:$I$347,0),MATCH(X$349,$J$343:$R$343,0))+IF(SUM($H376:$I376)&gt;0,INDEX($U$344:$AC$347,MATCH(X$350,$I$344:$I$347,0),MATCH(X$349,$J$343:$R$343,0)))</f>
        <v>2</v>
      </c>
      <c r="Y376" s="678" cm="1">
        <f t="array" ref="Y376">INDEX($H376:$K376,0,MATCH(Y$350,$H$350:$K$350,0))*INDEX($J$344:$R$347,MATCH(Y$350,$I$344:$I$347,0),MATCH(Y$349,$J$343:$R$343,0))+IF(SUM($H376:$I376)&gt;0,INDEX($U$344:$AC$347,MATCH(Y$350,$I$344:$I$347,0),MATCH(Y$349,$J$343:$R$343,0)))</f>
        <v>1</v>
      </c>
      <c r="Z376" s="678" cm="1">
        <f t="array" ref="Z376">INDEX($H376:$K376,0,MATCH(Z$350,$H$350:$K$350,0))*INDEX($J$344:$R$347,MATCH(Z$350,$I$344:$I$347,0),MATCH(Z$349,$J$343:$R$343,0))+IF(SUM($H376:$I376)&gt;0,INDEX($U$344:$AC$347,MATCH(Z$350,$I$344:$I$347,0),MATCH(Z$349,$J$343:$R$343,0)))</f>
        <v>2</v>
      </c>
      <c r="AA376" s="678" cm="1">
        <f t="array" ref="AA376">INDEX($H376:$K376,0,MATCH(AA$350,$H$350:$K$350,0))*INDEX($J$344:$R$347,MATCH(AA$350,$I$344:$I$347,0),MATCH(AA$349,$J$343:$R$343,0))+IF(SUM($H376:$I376)&gt;0,INDEX($U$344:$AC$347,MATCH(AA$350,$I$344:$I$347,0),MATCH(AA$349,$J$343:$R$343,0)))</f>
        <v>0.5</v>
      </c>
      <c r="AB376" s="678" cm="1">
        <f t="array" ref="AB376">INDEX($H376:$K376,0,MATCH(AB$350,$H$350:$K$350,0))*INDEX($J$344:$R$347,MATCH(AB$350,$I$344:$I$347,0),MATCH(AB$349,$J$343:$R$343,0))+IF(SUM($H376:$I376)&gt;0,INDEX($U$344:$AC$347,MATCH(AB$350,$I$344:$I$347,0),MATCH(AB$349,$J$343:$R$343,0)))</f>
        <v>1</v>
      </c>
      <c r="AC376" s="678" cm="1">
        <f t="array" ref="AC376">INDEX($H376:$K376,0,MATCH(AC$350,$H$350:$K$350,0))*INDEX($J$344:$R$347,MATCH(AC$350,$I$344:$I$347,0),MATCH(AC$349,$J$343:$R$343,0))+IF(SUM($H376:$I376)&gt;0,INDEX($U$344:$AC$347,MATCH(AC$350,$I$344:$I$347,0),MATCH(AC$349,$J$343:$R$343,0)))</f>
        <v>1</v>
      </c>
      <c r="AD376" s="678" cm="1">
        <f t="array" ref="AD376">INDEX($H376:$K376,0,MATCH(AD$350,$H$350:$K$350,0))*INDEX($J$344:$R$347,MATCH(AD$350,$I$344:$I$347,0),MATCH(AD$349,$J$343:$R$343,0))+IF(SUM($H376:$I376)&gt;0,INDEX($U$344:$AC$347,MATCH(AD$350,$I$344:$I$347,0),MATCH(AD$349,$J$343:$R$343,0)))</f>
        <v>2</v>
      </c>
      <c r="AE376" s="678" cm="1">
        <f t="array" ref="AE376">INDEX($H376:$K376,0,MATCH(AE$350,$H$350:$K$350,0))*INDEX($J$344:$R$347,MATCH(AE$350,$I$344:$I$347,0),MATCH(AE$349,$J$343:$R$343,0))+IF(SUM($H376:$I376)&gt;0,INDEX($U$344:$AC$347,MATCH(AE$350,$I$344:$I$347,0),MATCH(AE$349,$J$343:$R$343,0)))</f>
        <v>1</v>
      </c>
      <c r="AF376" s="678" cm="1">
        <f t="array" ref="AF376">INDEX($H376:$K376,0,MATCH(AF$350,$H$350:$K$350,0))*INDEX($J$344:$R$347,MATCH(AF$350,$I$344:$I$347,0),MATCH(AF$349,$J$343:$R$343,0))+IF(SUM($H376:$I376)&gt;0,INDEX($U$344:$AC$347,MATCH(AF$350,$I$344:$I$347,0),MATCH(AF$349,$J$343:$R$343,0)))</f>
        <v>1</v>
      </c>
      <c r="AG376" s="678" cm="1">
        <f t="array" ref="AG376">INDEX($H376:$K376,0,MATCH(AG$350,$H$350:$K$350,0))*INDEX($J$344:$R$347,MATCH(AG$350,$I$344:$I$347,0),MATCH(AG$349,$J$343:$R$343,0))+IF(SUM($H376:$I376)&gt;0,INDEX($U$344:$AC$347,MATCH(AG$350,$I$344:$I$347,0),MATCH(AG$349,$J$343:$R$343,0)))</f>
        <v>1</v>
      </c>
      <c r="AH376" s="678" cm="1">
        <f t="array" ref="AH376">INDEX($H376:$K376,0,MATCH(AH$350,$H$350:$K$350,0))*INDEX($J$344:$R$347,MATCH(AH$350,$I$344:$I$347,0),MATCH(AH$349,$J$343:$R$343,0))+IF(SUM($H376:$I376)&gt;0,INDEX($U$344:$AC$347,MATCH(AH$350,$I$344:$I$347,0),MATCH(AH$349,$J$343:$R$343,0)))</f>
        <v>2</v>
      </c>
      <c r="AI376" s="678" cm="1">
        <f t="array" ref="AI376">INDEX($H376:$K376,0,MATCH(AI$350,$H$350:$K$350,0))*INDEX($J$344:$R$347,MATCH(AI$350,$I$344:$I$347,0),MATCH(AI$349,$J$343:$R$343,0))+IF(SUM($H376:$I376)&gt;0,INDEX($U$344:$AC$347,MATCH(AI$350,$I$344:$I$347,0),MATCH(AI$349,$J$343:$R$343,0)))</f>
        <v>0.5</v>
      </c>
      <c r="AJ376" s="678" cm="1">
        <f t="array" ref="AJ376">INDEX($H376:$K376,0,MATCH(AJ$350,$H$350:$K$350,0))*INDEX($J$344:$R$347,MATCH(AJ$350,$I$344:$I$347,0),MATCH(AJ$349,$J$343:$R$343,0))+IF(SUM($H376:$I376)&gt;0,INDEX($U$344:$AC$347,MATCH(AJ$350,$I$344:$I$347,0),MATCH(AJ$349,$J$343:$R$343,0)))</f>
        <v>1</v>
      </c>
      <c r="AK376" s="678" cm="1">
        <f t="array" ref="AK376">INDEX($H376:$K376,0,MATCH(AK$350,$H$350:$K$350,0))*INDEX($J$344:$R$347,MATCH(AK$350,$I$344:$I$347,0),MATCH(AK$349,$J$343:$R$343,0))+IF(SUM($H376:$I376)&gt;0,INDEX($U$344:$AC$347,MATCH(AK$350,$I$344:$I$347,0),MATCH(AK$349,$J$343:$R$343,0)))</f>
        <v>1</v>
      </c>
      <c r="AL376" s="678" cm="1">
        <f t="array" ref="AL376">INDEX($H376:$K376,0,MATCH(AL$350,$H$350:$K$350,0))*INDEX($J$344:$R$347,MATCH(AL$350,$I$344:$I$347,0),MATCH(AL$349,$J$343:$R$343,0))+IF(SUM($H376:$I376)&gt;0,INDEX($U$344:$AC$347,MATCH(AL$350,$I$344:$I$347,0),MATCH(AL$349,$J$343:$R$343,0)))</f>
        <v>2</v>
      </c>
      <c r="AM376" s="678" cm="1">
        <f t="array" ref="AM376">INDEX($H376:$K376,0,MATCH(AM$350,$H$350:$K$350,0))*INDEX($J$344:$R$347,MATCH(AM$350,$I$344:$I$347,0),MATCH(AM$349,$J$343:$R$343,0))+IF(SUM($H376:$I376)&gt;0,INDEX($U$344:$AC$347,MATCH(AM$350,$I$344:$I$347,0),MATCH(AM$349,$J$343:$R$343,0)))</f>
        <v>0.5</v>
      </c>
      <c r="AN376" s="678" cm="1">
        <f t="array" ref="AN376">INDEX($H376:$K376,0,MATCH(AN$350,$H$350:$K$350,0))*INDEX($J$344:$R$347,MATCH(AN$350,$I$344:$I$347,0),MATCH(AN$349,$J$343:$R$343,0))+IF(SUM($H376:$I376)&gt;0,INDEX($U$344:$AC$347,MATCH(AN$350,$I$344:$I$347,0),MATCH(AN$349,$J$343:$R$343,0)))</f>
        <v>1</v>
      </c>
      <c r="AO376" s="678" cm="1">
        <f t="array" ref="AO376">INDEX($H376:$K376,0,MATCH(AO$350,$H$350:$K$350,0))*INDEX($J$344:$R$347,MATCH(AO$350,$I$344:$I$347,0),MATCH(AO$349,$J$343:$R$343,0))+IF(SUM($H376:$I376)&gt;0,INDEX($U$344:$AC$347,MATCH(AO$350,$I$344:$I$347,0),MATCH(AO$349,$J$343:$R$343,0)))</f>
        <v>1</v>
      </c>
      <c r="AP376" s="678" cm="1">
        <f t="array" ref="AP376">INDEX($H376:$K376,0,MATCH(AP$350,$H$350:$K$350,0))*INDEX($J$344:$R$347,MATCH(AP$350,$I$344:$I$347,0),MATCH(AP$349,$J$343:$R$343,0))+IF(SUM($H376:$I376)&gt;0,INDEX($U$344:$AC$347,MATCH(AP$350,$I$344:$I$347,0),MATCH(AP$349,$J$343:$R$343,0)))</f>
        <v>2</v>
      </c>
      <c r="AQ376" s="678" cm="1">
        <f t="array" ref="AQ376">INDEX($H376:$K376,0,MATCH(AQ$350,$H$350:$K$350,0))*INDEX($J$344:$R$347,MATCH(AQ$350,$I$344:$I$347,0),MATCH(AQ$349,$J$343:$R$343,0))+IF(SUM($H376:$I376)&gt;0,INDEX($U$344:$AC$347,MATCH(AQ$350,$I$344:$I$347,0),MATCH(AQ$349,$J$343:$R$343,0)))</f>
        <v>0</v>
      </c>
      <c r="AR376" s="678" cm="1">
        <f t="array" ref="AR376">INDEX($H376:$K376,0,MATCH(AR$350,$H$350:$K$350,0))*INDEX($J$344:$R$347,MATCH(AR$350,$I$344:$I$347,0),MATCH(AR$349,$J$343:$R$343,0))+IF(SUM($H376:$I376)&gt;0,INDEX($U$344:$AC$347,MATCH(AR$350,$I$344:$I$347,0),MATCH(AR$349,$J$343:$R$343,0)))</f>
        <v>1</v>
      </c>
      <c r="AS376" s="678" cm="1">
        <f t="array" ref="AS376">INDEX($H376:$K376,0,MATCH(AS$350,$H$350:$K$350,0))*INDEX($J$344:$R$347,MATCH(AS$350,$I$344:$I$347,0),MATCH(AS$349,$J$343:$R$343,0))+IF(SUM($H376:$I376)&gt;0,INDEX($U$344:$AC$347,MATCH(AS$350,$I$344:$I$347,0),MATCH(AS$349,$J$343:$R$343,0)))</f>
        <v>1</v>
      </c>
      <c r="AT376" s="678" cm="1">
        <f t="array" ref="AT376">INDEX($H376:$K376,0,MATCH(AT$350,$H$350:$K$350,0))*INDEX($J$344:$R$347,MATCH(AT$350,$I$344:$I$347,0),MATCH(AT$349,$J$343:$R$343,0))+IF(SUM($H376:$I376)&gt;0,INDEX($U$344:$AC$347,MATCH(AT$350,$I$344:$I$347,0),MATCH(AT$349,$J$343:$R$343,0)))</f>
        <v>2</v>
      </c>
      <c r="AU376" s="678" cm="1">
        <f t="array" ref="AU376">INDEX($H376:$K376,0,MATCH(AU$350,$H$350:$K$350,0))*INDEX($J$344:$R$347,MATCH(AU$350,$I$344:$I$347,0),MATCH(AU$349,$J$343:$R$343,0))+IF(SUM($H376:$I376)&gt;0,INDEX($U$344:$AC$347,MATCH(AU$350,$I$344:$I$347,0),MATCH(AU$349,$J$343:$R$343,0)))</f>
        <v>1</v>
      </c>
      <c r="AV376" s="186"/>
      <c r="AW376" s="186"/>
      <c r="AX376" s="16"/>
      <c r="AY376" s="8"/>
      <c r="AZ376" s="8"/>
      <c r="BA376" s="8"/>
    </row>
    <row r="377" spans="1:53" ht="14.5" outlineLevel="1" x14ac:dyDescent="0.35">
      <c r="A377" s="6"/>
      <c r="B377" s="7"/>
      <c r="C377" s="17"/>
      <c r="D377" s="17"/>
      <c r="E377" s="17"/>
      <c r="F377" s="26"/>
      <c r="G377" s="26" t="str">
        <f t="shared" si="173"/>
        <v>AYAWA1wd</v>
      </c>
      <c r="H377" s="222">
        <f t="shared" si="176"/>
        <v>0</v>
      </c>
      <c r="I377" s="222">
        <f t="shared" si="176"/>
        <v>1</v>
      </c>
      <c r="J377" s="222">
        <f t="shared" si="176"/>
        <v>2</v>
      </c>
      <c r="K377" s="222">
        <f t="shared" si="175"/>
        <v>1</v>
      </c>
      <c r="L377" s="678" cm="1">
        <f t="array" ref="L377">INDEX($H377:$K377,0,MATCH(L$350,$H$350:$K$350,0))*INDEX($J$344:$R$347,MATCH(L$350,$I$344:$I$347,0),MATCH(L$349,$J$343:$R$343,0))+IF(SUM($H377:$I377)&gt;0,INDEX($U$344:$AC$347,MATCH(L$350,$I$344:$I$347,0),MATCH(L$349,$J$343:$R$343,0)))</f>
        <v>1</v>
      </c>
      <c r="M377" s="678" cm="1">
        <f t="array" ref="M377">INDEX($H377:$K377,0,MATCH(M$350,$H$350:$K$350,0))*INDEX($J$344:$R$347,MATCH(M$350,$I$344:$I$347,0),MATCH(M$349,$J$343:$R$343,0))+IF(SUM($H377:$I377)&gt;0,INDEX($U$344:$AC$347,MATCH(M$350,$I$344:$I$347,0),MATCH(M$349,$J$343:$R$343,0)))</f>
        <v>1</v>
      </c>
      <c r="N377" s="678" cm="1">
        <f t="array" ref="N377">INDEX($H377:$K377,0,MATCH(N$350,$H$350:$K$350,0))*INDEX($J$344:$R$347,MATCH(N$350,$I$344:$I$347,0),MATCH(N$349,$J$343:$R$343,0))+IF(SUM($H377:$I377)&gt;0,INDEX($U$344:$AC$347,MATCH(N$350,$I$344:$I$347,0),MATCH(N$349,$J$343:$R$343,0)))</f>
        <v>2</v>
      </c>
      <c r="O377" s="678" cm="1">
        <f t="array" ref="O377">INDEX($H377:$K377,0,MATCH(O$350,$H$350:$K$350,0))*INDEX($J$344:$R$347,MATCH(O$350,$I$344:$I$347,0),MATCH(O$349,$J$343:$R$343,0))+IF(SUM($H377:$I377)&gt;0,INDEX($U$344:$AC$347,MATCH(O$350,$I$344:$I$347,0),MATCH(O$349,$J$343:$R$343,0)))</f>
        <v>1.5</v>
      </c>
      <c r="P377" s="678" cm="1">
        <f t="array" ref="P377">INDEX($H377:$K377,0,MATCH(P$350,$H$350:$K$350,0))*INDEX($J$344:$R$347,MATCH(P$350,$I$344:$I$347,0),MATCH(P$349,$J$343:$R$343,0))+IF(SUM($H377:$I377)&gt;0,INDEX($U$344:$AC$347,MATCH(P$350,$I$344:$I$347,0),MATCH(P$349,$J$343:$R$343,0)))</f>
        <v>1</v>
      </c>
      <c r="Q377" s="678" cm="1">
        <f t="array" ref="Q377">INDEX($H377:$K377,0,MATCH(Q$350,$H$350:$K$350,0))*INDEX($J$344:$R$347,MATCH(Q$350,$I$344:$I$347,0),MATCH(Q$349,$J$343:$R$343,0))+IF(SUM($H377:$I377)&gt;0,INDEX($U$344:$AC$347,MATCH(Q$350,$I$344:$I$347,0),MATCH(Q$349,$J$343:$R$343,0)))</f>
        <v>1</v>
      </c>
      <c r="R377" s="678" cm="1">
        <f t="array" ref="R377">INDEX($H377:$K377,0,MATCH(R$350,$H$350:$K$350,0))*INDEX($J$344:$R$347,MATCH(R$350,$I$344:$I$347,0),MATCH(R$349,$J$343:$R$343,0))+IF(SUM($H377:$I377)&gt;0,INDEX($U$344:$AC$347,MATCH(R$350,$I$344:$I$347,0),MATCH(R$349,$J$343:$R$343,0)))</f>
        <v>2</v>
      </c>
      <c r="S377" s="678" cm="1">
        <f t="array" ref="S377">INDEX($H377:$K377,0,MATCH(S$350,$H$350:$K$350,0))*INDEX($J$344:$R$347,MATCH(S$350,$I$344:$I$347,0),MATCH(S$349,$J$343:$R$343,0))+IF(SUM($H377:$I377)&gt;0,INDEX($U$344:$AC$347,MATCH(S$350,$I$344:$I$347,0),MATCH(S$349,$J$343:$R$343,0)))</f>
        <v>1</v>
      </c>
      <c r="T377" s="678" cm="1">
        <f t="array" ref="T377">INDEX($H377:$K377,0,MATCH(T$350,$H$350:$K$350,0))*INDEX($J$344:$R$347,MATCH(T$350,$I$344:$I$347,0),MATCH(T$349,$J$343:$R$343,0))+IF(SUM($H377:$I377)&gt;0,INDEX($U$344:$AC$347,MATCH(T$350,$I$344:$I$347,0),MATCH(T$349,$J$343:$R$343,0)))</f>
        <v>1</v>
      </c>
      <c r="U377" s="678" cm="1">
        <f t="array" ref="U377">INDEX($H377:$K377,0,MATCH(U$350,$H$350:$K$350,0))*INDEX($J$344:$R$347,MATCH(U$350,$I$344:$I$347,0),MATCH(U$349,$J$343:$R$343,0))+IF(SUM($H377:$I377)&gt;0,INDEX($U$344:$AC$347,MATCH(U$350,$I$344:$I$347,0),MATCH(U$349,$J$343:$R$343,0)))</f>
        <v>1</v>
      </c>
      <c r="V377" s="678" cm="1">
        <f t="array" ref="V377">INDEX($H377:$K377,0,MATCH(V$350,$H$350:$K$350,0))*INDEX($J$344:$R$347,MATCH(V$350,$I$344:$I$347,0),MATCH(V$349,$J$343:$R$343,0))+IF(SUM($H377:$I377)&gt;0,INDEX($U$344:$AC$347,MATCH(V$350,$I$344:$I$347,0),MATCH(V$349,$J$343:$R$343,0)))</f>
        <v>2</v>
      </c>
      <c r="W377" s="678" cm="1">
        <f t="array" ref="W377">INDEX($H377:$K377,0,MATCH(W$350,$H$350:$K$350,0))*INDEX($J$344:$R$347,MATCH(W$350,$I$344:$I$347,0),MATCH(W$349,$J$343:$R$343,0))+IF(SUM($H377:$I377)&gt;0,INDEX($U$344:$AC$347,MATCH(W$350,$I$344:$I$347,0),MATCH(W$349,$J$343:$R$343,0)))</f>
        <v>1</v>
      </c>
      <c r="X377" s="678" cm="1">
        <f t="array" ref="X377">INDEX($H377:$K377,0,MATCH(X$350,$H$350:$K$350,0))*INDEX($J$344:$R$347,MATCH(X$350,$I$344:$I$347,0),MATCH(X$349,$J$343:$R$343,0))+IF(SUM($H377:$I377)&gt;0,INDEX($U$344:$AC$347,MATCH(X$350,$I$344:$I$347,0),MATCH(X$349,$J$343:$R$343,0)))</f>
        <v>1</v>
      </c>
      <c r="Y377" s="678" cm="1">
        <f t="array" ref="Y377">INDEX($H377:$K377,0,MATCH(Y$350,$H$350:$K$350,0))*INDEX($J$344:$R$347,MATCH(Y$350,$I$344:$I$347,0),MATCH(Y$349,$J$343:$R$343,0))+IF(SUM($H377:$I377)&gt;0,INDEX($U$344:$AC$347,MATCH(Y$350,$I$344:$I$347,0),MATCH(Y$349,$J$343:$R$343,0)))</f>
        <v>1</v>
      </c>
      <c r="Z377" s="678" cm="1">
        <f t="array" ref="Z377">INDEX($H377:$K377,0,MATCH(Z$350,$H$350:$K$350,0))*INDEX($J$344:$R$347,MATCH(Z$350,$I$344:$I$347,0),MATCH(Z$349,$J$343:$R$343,0))+IF(SUM($H377:$I377)&gt;0,INDEX($U$344:$AC$347,MATCH(Z$350,$I$344:$I$347,0),MATCH(Z$349,$J$343:$R$343,0)))</f>
        <v>2</v>
      </c>
      <c r="AA377" s="678" cm="1">
        <f t="array" ref="AA377">INDEX($H377:$K377,0,MATCH(AA$350,$H$350:$K$350,0))*INDEX($J$344:$R$347,MATCH(AA$350,$I$344:$I$347,0),MATCH(AA$349,$J$343:$R$343,0))+IF(SUM($H377:$I377)&gt;0,INDEX($U$344:$AC$347,MATCH(AA$350,$I$344:$I$347,0),MATCH(AA$349,$J$343:$R$343,0)))</f>
        <v>0.5</v>
      </c>
      <c r="AB377" s="678" cm="1">
        <f t="array" ref="AB377">INDEX($H377:$K377,0,MATCH(AB$350,$H$350:$K$350,0))*INDEX($J$344:$R$347,MATCH(AB$350,$I$344:$I$347,0),MATCH(AB$349,$J$343:$R$343,0))+IF(SUM($H377:$I377)&gt;0,INDEX($U$344:$AC$347,MATCH(AB$350,$I$344:$I$347,0),MATCH(AB$349,$J$343:$R$343,0)))</f>
        <v>0</v>
      </c>
      <c r="AC377" s="678" cm="1">
        <f t="array" ref="AC377">INDEX($H377:$K377,0,MATCH(AC$350,$H$350:$K$350,0))*INDEX($J$344:$R$347,MATCH(AC$350,$I$344:$I$347,0),MATCH(AC$349,$J$343:$R$343,0))+IF(SUM($H377:$I377)&gt;0,INDEX($U$344:$AC$347,MATCH(AC$350,$I$344:$I$347,0),MATCH(AC$349,$J$343:$R$343,0)))</f>
        <v>1</v>
      </c>
      <c r="AD377" s="678" cm="1">
        <f t="array" ref="AD377">INDEX($H377:$K377,0,MATCH(AD$350,$H$350:$K$350,0))*INDEX($J$344:$R$347,MATCH(AD$350,$I$344:$I$347,0),MATCH(AD$349,$J$343:$R$343,0))+IF(SUM($H377:$I377)&gt;0,INDEX($U$344:$AC$347,MATCH(AD$350,$I$344:$I$347,0),MATCH(AD$349,$J$343:$R$343,0)))</f>
        <v>2</v>
      </c>
      <c r="AE377" s="678" cm="1">
        <f t="array" ref="AE377">INDEX($H377:$K377,0,MATCH(AE$350,$H$350:$K$350,0))*INDEX($J$344:$R$347,MATCH(AE$350,$I$344:$I$347,0),MATCH(AE$349,$J$343:$R$343,0))+IF(SUM($H377:$I377)&gt;0,INDEX($U$344:$AC$347,MATCH(AE$350,$I$344:$I$347,0),MATCH(AE$349,$J$343:$R$343,0)))</f>
        <v>1</v>
      </c>
      <c r="AF377" s="678" cm="1">
        <f t="array" ref="AF377">INDEX($H377:$K377,0,MATCH(AF$350,$H$350:$K$350,0))*INDEX($J$344:$R$347,MATCH(AF$350,$I$344:$I$347,0),MATCH(AF$349,$J$343:$R$343,0))+IF(SUM($H377:$I377)&gt;0,INDEX($U$344:$AC$347,MATCH(AF$350,$I$344:$I$347,0),MATCH(AF$349,$J$343:$R$343,0)))</f>
        <v>0</v>
      </c>
      <c r="AG377" s="678" cm="1">
        <f t="array" ref="AG377">INDEX($H377:$K377,0,MATCH(AG$350,$H$350:$K$350,0))*INDEX($J$344:$R$347,MATCH(AG$350,$I$344:$I$347,0),MATCH(AG$349,$J$343:$R$343,0))+IF(SUM($H377:$I377)&gt;0,INDEX($U$344:$AC$347,MATCH(AG$350,$I$344:$I$347,0),MATCH(AG$349,$J$343:$R$343,0)))</f>
        <v>1</v>
      </c>
      <c r="AH377" s="678" cm="1">
        <f t="array" ref="AH377">INDEX($H377:$K377,0,MATCH(AH$350,$H$350:$K$350,0))*INDEX($J$344:$R$347,MATCH(AH$350,$I$344:$I$347,0),MATCH(AH$349,$J$343:$R$343,0))+IF(SUM($H377:$I377)&gt;0,INDEX($U$344:$AC$347,MATCH(AH$350,$I$344:$I$347,0),MATCH(AH$349,$J$343:$R$343,0)))</f>
        <v>2</v>
      </c>
      <c r="AI377" s="678" cm="1">
        <f t="array" ref="AI377">INDEX($H377:$K377,0,MATCH(AI$350,$H$350:$K$350,0))*INDEX($J$344:$R$347,MATCH(AI$350,$I$344:$I$347,0),MATCH(AI$349,$J$343:$R$343,0))+IF(SUM($H377:$I377)&gt;0,INDEX($U$344:$AC$347,MATCH(AI$350,$I$344:$I$347,0),MATCH(AI$349,$J$343:$R$343,0)))</f>
        <v>0.5</v>
      </c>
      <c r="AJ377" s="678" cm="1">
        <f t="array" ref="AJ377">INDEX($H377:$K377,0,MATCH(AJ$350,$H$350:$K$350,0))*INDEX($J$344:$R$347,MATCH(AJ$350,$I$344:$I$347,0),MATCH(AJ$349,$J$343:$R$343,0))+IF(SUM($H377:$I377)&gt;0,INDEX($U$344:$AC$347,MATCH(AJ$350,$I$344:$I$347,0),MATCH(AJ$349,$J$343:$R$343,0)))</f>
        <v>0</v>
      </c>
      <c r="AK377" s="678" cm="1">
        <f t="array" ref="AK377">INDEX($H377:$K377,0,MATCH(AK$350,$H$350:$K$350,0))*INDEX($J$344:$R$347,MATCH(AK$350,$I$344:$I$347,0),MATCH(AK$349,$J$343:$R$343,0))+IF(SUM($H377:$I377)&gt;0,INDEX($U$344:$AC$347,MATCH(AK$350,$I$344:$I$347,0),MATCH(AK$349,$J$343:$R$343,0)))</f>
        <v>1</v>
      </c>
      <c r="AL377" s="678" cm="1">
        <f t="array" ref="AL377">INDEX($H377:$K377,0,MATCH(AL$350,$H$350:$K$350,0))*INDEX($J$344:$R$347,MATCH(AL$350,$I$344:$I$347,0),MATCH(AL$349,$J$343:$R$343,0))+IF(SUM($H377:$I377)&gt;0,INDEX($U$344:$AC$347,MATCH(AL$350,$I$344:$I$347,0),MATCH(AL$349,$J$343:$R$343,0)))</f>
        <v>2</v>
      </c>
      <c r="AM377" s="678" cm="1">
        <f t="array" ref="AM377">INDEX($H377:$K377,0,MATCH(AM$350,$H$350:$K$350,0))*INDEX($J$344:$R$347,MATCH(AM$350,$I$344:$I$347,0),MATCH(AM$349,$J$343:$R$343,0))+IF(SUM($H377:$I377)&gt;0,INDEX($U$344:$AC$347,MATCH(AM$350,$I$344:$I$347,0),MATCH(AM$349,$J$343:$R$343,0)))</f>
        <v>0.5</v>
      </c>
      <c r="AN377" s="678" cm="1">
        <f t="array" ref="AN377">INDEX($H377:$K377,0,MATCH(AN$350,$H$350:$K$350,0))*INDEX($J$344:$R$347,MATCH(AN$350,$I$344:$I$347,0),MATCH(AN$349,$J$343:$R$343,0))+IF(SUM($H377:$I377)&gt;0,INDEX($U$344:$AC$347,MATCH(AN$350,$I$344:$I$347,0),MATCH(AN$349,$J$343:$R$343,0)))</f>
        <v>0</v>
      </c>
      <c r="AO377" s="678" cm="1">
        <f t="array" ref="AO377">INDEX($H377:$K377,0,MATCH(AO$350,$H$350:$K$350,0))*INDEX($J$344:$R$347,MATCH(AO$350,$I$344:$I$347,0),MATCH(AO$349,$J$343:$R$343,0))+IF(SUM($H377:$I377)&gt;0,INDEX($U$344:$AC$347,MATCH(AO$350,$I$344:$I$347,0),MATCH(AO$349,$J$343:$R$343,0)))</f>
        <v>1</v>
      </c>
      <c r="AP377" s="678" cm="1">
        <f t="array" ref="AP377">INDEX($H377:$K377,0,MATCH(AP$350,$H$350:$K$350,0))*INDEX($J$344:$R$347,MATCH(AP$350,$I$344:$I$347,0),MATCH(AP$349,$J$343:$R$343,0))+IF(SUM($H377:$I377)&gt;0,INDEX($U$344:$AC$347,MATCH(AP$350,$I$344:$I$347,0),MATCH(AP$349,$J$343:$R$343,0)))</f>
        <v>2</v>
      </c>
      <c r="AQ377" s="678" cm="1">
        <f t="array" ref="AQ377">INDEX($H377:$K377,0,MATCH(AQ$350,$H$350:$K$350,0))*INDEX($J$344:$R$347,MATCH(AQ$350,$I$344:$I$347,0),MATCH(AQ$349,$J$343:$R$343,0))+IF(SUM($H377:$I377)&gt;0,INDEX($U$344:$AC$347,MATCH(AQ$350,$I$344:$I$347,0),MATCH(AQ$349,$J$343:$R$343,0)))</f>
        <v>0</v>
      </c>
      <c r="AR377" s="678" cm="1">
        <f t="array" ref="AR377">INDEX($H377:$K377,0,MATCH(AR$350,$H$350:$K$350,0))*INDEX($J$344:$R$347,MATCH(AR$350,$I$344:$I$347,0),MATCH(AR$349,$J$343:$R$343,0))+IF(SUM($H377:$I377)&gt;0,INDEX($U$344:$AC$347,MATCH(AR$350,$I$344:$I$347,0),MATCH(AR$349,$J$343:$R$343,0)))</f>
        <v>0</v>
      </c>
      <c r="AS377" s="678" cm="1">
        <f t="array" ref="AS377">INDEX($H377:$K377,0,MATCH(AS$350,$H$350:$K$350,0))*INDEX($J$344:$R$347,MATCH(AS$350,$I$344:$I$347,0),MATCH(AS$349,$J$343:$R$343,0))+IF(SUM($H377:$I377)&gt;0,INDEX($U$344:$AC$347,MATCH(AS$350,$I$344:$I$347,0),MATCH(AS$349,$J$343:$R$343,0)))</f>
        <v>1</v>
      </c>
      <c r="AT377" s="678" cm="1">
        <f t="array" ref="AT377">INDEX($H377:$K377,0,MATCH(AT$350,$H$350:$K$350,0))*INDEX($J$344:$R$347,MATCH(AT$350,$I$344:$I$347,0),MATCH(AT$349,$J$343:$R$343,0))+IF(SUM($H377:$I377)&gt;0,INDEX($U$344:$AC$347,MATCH(AT$350,$I$344:$I$347,0),MATCH(AT$349,$J$343:$R$343,0)))</f>
        <v>2</v>
      </c>
      <c r="AU377" s="678" cm="1">
        <f t="array" ref="AU377">INDEX($H377:$K377,0,MATCH(AU$350,$H$350:$K$350,0))*INDEX($J$344:$R$347,MATCH(AU$350,$I$344:$I$347,0),MATCH(AU$349,$J$343:$R$343,0))+IF(SUM($H377:$I377)&gt;0,INDEX($U$344:$AC$347,MATCH(AU$350,$I$344:$I$347,0),MATCH(AU$349,$J$343:$R$343,0)))</f>
        <v>1</v>
      </c>
      <c r="AV377" s="186"/>
      <c r="AW377" s="186"/>
      <c r="AX377" s="16"/>
      <c r="AY377" s="8"/>
      <c r="AZ377" s="8"/>
      <c r="BA377" s="8"/>
    </row>
    <row r="378" spans="1:53" ht="14.5" outlineLevel="1" x14ac:dyDescent="0.35">
      <c r="A378" s="6"/>
      <c r="B378" s="7"/>
      <c r="C378" s="17"/>
      <c r="D378" s="17"/>
      <c r="E378" s="17"/>
      <c r="F378" s="26"/>
      <c r="G378" s="26" t="str">
        <f t="shared" si="173"/>
        <v>YAWA2Wa</v>
      </c>
      <c r="H378" s="222">
        <f t="shared" si="176"/>
        <v>0</v>
      </c>
      <c r="I378" s="222">
        <f t="shared" si="176"/>
        <v>0</v>
      </c>
      <c r="J378" s="222">
        <f t="shared" si="176"/>
        <v>1</v>
      </c>
      <c r="K378" s="222">
        <f t="shared" si="175"/>
        <v>0</v>
      </c>
      <c r="L378" s="678" cm="1">
        <f t="array" ref="L378">INDEX($H378:$K378,0,MATCH(L$350,$H$350:$K$350,0))*INDEX($J$344:$R$347,MATCH(L$350,$I$344:$I$347,0),MATCH(L$349,$J$343:$R$343,0))+IF(SUM($H378:$I378)&gt;0,INDEX($U$344:$AC$347,MATCH(L$350,$I$344:$I$347,0),MATCH(L$349,$J$343:$R$343,0)))</f>
        <v>0</v>
      </c>
      <c r="M378" s="678" cm="1">
        <f t="array" ref="M378">INDEX($H378:$K378,0,MATCH(M$350,$H$350:$K$350,0))*INDEX($J$344:$R$347,MATCH(M$350,$I$344:$I$347,0),MATCH(M$349,$J$343:$R$343,0))+IF(SUM($H378:$I378)&gt;0,INDEX($U$344:$AC$347,MATCH(M$350,$I$344:$I$347,0),MATCH(M$349,$J$343:$R$343,0)))</f>
        <v>0</v>
      </c>
      <c r="N378" s="678" cm="1">
        <f t="array" ref="N378">INDEX($H378:$K378,0,MATCH(N$350,$H$350:$K$350,0))*INDEX($J$344:$R$347,MATCH(N$350,$I$344:$I$347,0),MATCH(N$349,$J$343:$R$343,0))+IF(SUM($H378:$I378)&gt;0,INDEX($U$344:$AC$347,MATCH(N$350,$I$344:$I$347,0),MATCH(N$349,$J$343:$R$343,0)))</f>
        <v>1</v>
      </c>
      <c r="O378" s="678" cm="1">
        <f t="array" ref="O378">INDEX($H378:$K378,0,MATCH(O$350,$H$350:$K$350,0))*INDEX($J$344:$R$347,MATCH(O$350,$I$344:$I$347,0),MATCH(O$349,$J$343:$R$343,0))+IF(SUM($H378:$I378)&gt;0,INDEX($U$344:$AC$347,MATCH(O$350,$I$344:$I$347,0),MATCH(O$349,$J$343:$R$343,0)))</f>
        <v>0</v>
      </c>
      <c r="P378" s="678" cm="1">
        <f t="array" ref="P378">INDEX($H378:$K378,0,MATCH(P$350,$H$350:$K$350,0))*INDEX($J$344:$R$347,MATCH(P$350,$I$344:$I$347,0),MATCH(P$349,$J$343:$R$343,0))+IF(SUM($H378:$I378)&gt;0,INDEX($U$344:$AC$347,MATCH(P$350,$I$344:$I$347,0),MATCH(P$349,$J$343:$R$343,0)))</f>
        <v>0</v>
      </c>
      <c r="Q378" s="678" cm="1">
        <f t="array" ref="Q378">INDEX($H378:$K378,0,MATCH(Q$350,$H$350:$K$350,0))*INDEX($J$344:$R$347,MATCH(Q$350,$I$344:$I$347,0),MATCH(Q$349,$J$343:$R$343,0))+IF(SUM($H378:$I378)&gt;0,INDEX($U$344:$AC$347,MATCH(Q$350,$I$344:$I$347,0),MATCH(Q$349,$J$343:$R$343,0)))</f>
        <v>0</v>
      </c>
      <c r="R378" s="678" cm="1">
        <f t="array" ref="R378">INDEX($H378:$K378,0,MATCH(R$350,$H$350:$K$350,0))*INDEX($J$344:$R$347,MATCH(R$350,$I$344:$I$347,0),MATCH(R$349,$J$343:$R$343,0))+IF(SUM($H378:$I378)&gt;0,INDEX($U$344:$AC$347,MATCH(R$350,$I$344:$I$347,0),MATCH(R$349,$J$343:$R$343,0)))</f>
        <v>1</v>
      </c>
      <c r="S378" s="678" cm="1">
        <f t="array" ref="S378">INDEX($H378:$K378,0,MATCH(S$350,$H$350:$K$350,0))*INDEX($J$344:$R$347,MATCH(S$350,$I$344:$I$347,0),MATCH(S$349,$J$343:$R$343,0))+IF(SUM($H378:$I378)&gt;0,INDEX($U$344:$AC$347,MATCH(S$350,$I$344:$I$347,0),MATCH(S$349,$J$343:$R$343,0)))</f>
        <v>0</v>
      </c>
      <c r="T378" s="678" cm="1">
        <f t="array" ref="T378">INDEX($H378:$K378,0,MATCH(T$350,$H$350:$K$350,0))*INDEX($J$344:$R$347,MATCH(T$350,$I$344:$I$347,0),MATCH(T$349,$J$343:$R$343,0))+IF(SUM($H378:$I378)&gt;0,INDEX($U$344:$AC$347,MATCH(T$350,$I$344:$I$347,0),MATCH(T$349,$J$343:$R$343,0)))</f>
        <v>0</v>
      </c>
      <c r="U378" s="678" cm="1">
        <f t="array" ref="U378">INDEX($H378:$K378,0,MATCH(U$350,$H$350:$K$350,0))*INDEX($J$344:$R$347,MATCH(U$350,$I$344:$I$347,0),MATCH(U$349,$J$343:$R$343,0))+IF(SUM($H378:$I378)&gt;0,INDEX($U$344:$AC$347,MATCH(U$350,$I$344:$I$347,0),MATCH(U$349,$J$343:$R$343,0)))</f>
        <v>0</v>
      </c>
      <c r="V378" s="678" cm="1">
        <f t="array" ref="V378">INDEX($H378:$K378,0,MATCH(V$350,$H$350:$K$350,0))*INDEX($J$344:$R$347,MATCH(V$350,$I$344:$I$347,0),MATCH(V$349,$J$343:$R$343,0))+IF(SUM($H378:$I378)&gt;0,INDEX($U$344:$AC$347,MATCH(V$350,$I$344:$I$347,0),MATCH(V$349,$J$343:$R$343,0)))</f>
        <v>1</v>
      </c>
      <c r="W378" s="678" cm="1">
        <f t="array" ref="W378">INDEX($H378:$K378,0,MATCH(W$350,$H$350:$K$350,0))*INDEX($J$344:$R$347,MATCH(W$350,$I$344:$I$347,0),MATCH(W$349,$J$343:$R$343,0))+IF(SUM($H378:$I378)&gt;0,INDEX($U$344:$AC$347,MATCH(W$350,$I$344:$I$347,0),MATCH(W$349,$J$343:$R$343,0)))</f>
        <v>0</v>
      </c>
      <c r="X378" s="678" cm="1">
        <f t="array" ref="X378">INDEX($H378:$K378,0,MATCH(X$350,$H$350:$K$350,0))*INDEX($J$344:$R$347,MATCH(X$350,$I$344:$I$347,0),MATCH(X$349,$J$343:$R$343,0))+IF(SUM($H378:$I378)&gt;0,INDEX($U$344:$AC$347,MATCH(X$350,$I$344:$I$347,0),MATCH(X$349,$J$343:$R$343,0)))</f>
        <v>0</v>
      </c>
      <c r="Y378" s="678" cm="1">
        <f t="array" ref="Y378">INDEX($H378:$K378,0,MATCH(Y$350,$H$350:$K$350,0))*INDEX($J$344:$R$347,MATCH(Y$350,$I$344:$I$347,0),MATCH(Y$349,$J$343:$R$343,0))+IF(SUM($H378:$I378)&gt;0,INDEX($U$344:$AC$347,MATCH(Y$350,$I$344:$I$347,0),MATCH(Y$349,$J$343:$R$343,0)))</f>
        <v>0</v>
      </c>
      <c r="Z378" s="678" cm="1">
        <f t="array" ref="Z378">INDEX($H378:$K378,0,MATCH(Z$350,$H$350:$K$350,0))*INDEX($J$344:$R$347,MATCH(Z$350,$I$344:$I$347,0),MATCH(Z$349,$J$343:$R$343,0))+IF(SUM($H378:$I378)&gt;0,INDEX($U$344:$AC$347,MATCH(Z$350,$I$344:$I$347,0),MATCH(Z$349,$J$343:$R$343,0)))</f>
        <v>1</v>
      </c>
      <c r="AA378" s="678" cm="1">
        <f t="array" ref="AA378">INDEX($H378:$K378,0,MATCH(AA$350,$H$350:$K$350,0))*INDEX($J$344:$R$347,MATCH(AA$350,$I$344:$I$347,0),MATCH(AA$349,$J$343:$R$343,0))+IF(SUM($H378:$I378)&gt;0,INDEX($U$344:$AC$347,MATCH(AA$350,$I$344:$I$347,0),MATCH(AA$349,$J$343:$R$343,0)))</f>
        <v>0</v>
      </c>
      <c r="AB378" s="678" cm="1">
        <f t="array" ref="AB378">INDEX($H378:$K378,0,MATCH(AB$350,$H$350:$K$350,0))*INDEX($J$344:$R$347,MATCH(AB$350,$I$344:$I$347,0),MATCH(AB$349,$J$343:$R$343,0))+IF(SUM($H378:$I378)&gt;0,INDEX($U$344:$AC$347,MATCH(AB$350,$I$344:$I$347,0),MATCH(AB$349,$J$343:$R$343,0)))</f>
        <v>0</v>
      </c>
      <c r="AC378" s="678" cm="1">
        <f t="array" ref="AC378">INDEX($H378:$K378,0,MATCH(AC$350,$H$350:$K$350,0))*INDEX($J$344:$R$347,MATCH(AC$350,$I$344:$I$347,0),MATCH(AC$349,$J$343:$R$343,0))+IF(SUM($H378:$I378)&gt;0,INDEX($U$344:$AC$347,MATCH(AC$350,$I$344:$I$347,0),MATCH(AC$349,$J$343:$R$343,0)))</f>
        <v>0</v>
      </c>
      <c r="AD378" s="678" cm="1">
        <f t="array" ref="AD378">INDEX($H378:$K378,0,MATCH(AD$350,$H$350:$K$350,0))*INDEX($J$344:$R$347,MATCH(AD$350,$I$344:$I$347,0),MATCH(AD$349,$J$343:$R$343,0))+IF(SUM($H378:$I378)&gt;0,INDEX($U$344:$AC$347,MATCH(AD$350,$I$344:$I$347,0),MATCH(AD$349,$J$343:$R$343,0)))</f>
        <v>1</v>
      </c>
      <c r="AE378" s="678" cm="1">
        <f t="array" ref="AE378">INDEX($H378:$K378,0,MATCH(AE$350,$H$350:$K$350,0))*INDEX($J$344:$R$347,MATCH(AE$350,$I$344:$I$347,0),MATCH(AE$349,$J$343:$R$343,0))+IF(SUM($H378:$I378)&gt;0,INDEX($U$344:$AC$347,MATCH(AE$350,$I$344:$I$347,0),MATCH(AE$349,$J$343:$R$343,0)))</f>
        <v>0</v>
      </c>
      <c r="AF378" s="678" cm="1">
        <f t="array" ref="AF378">INDEX($H378:$K378,0,MATCH(AF$350,$H$350:$K$350,0))*INDEX($J$344:$R$347,MATCH(AF$350,$I$344:$I$347,0),MATCH(AF$349,$J$343:$R$343,0))+IF(SUM($H378:$I378)&gt;0,INDEX($U$344:$AC$347,MATCH(AF$350,$I$344:$I$347,0),MATCH(AF$349,$J$343:$R$343,0)))</f>
        <v>0</v>
      </c>
      <c r="AG378" s="678" cm="1">
        <f t="array" ref="AG378">INDEX($H378:$K378,0,MATCH(AG$350,$H$350:$K$350,0))*INDEX($J$344:$R$347,MATCH(AG$350,$I$344:$I$347,0),MATCH(AG$349,$J$343:$R$343,0))+IF(SUM($H378:$I378)&gt;0,INDEX($U$344:$AC$347,MATCH(AG$350,$I$344:$I$347,0),MATCH(AG$349,$J$343:$R$343,0)))</f>
        <v>0</v>
      </c>
      <c r="AH378" s="678" cm="1">
        <f t="array" ref="AH378">INDEX($H378:$K378,0,MATCH(AH$350,$H$350:$K$350,0))*INDEX($J$344:$R$347,MATCH(AH$350,$I$344:$I$347,0),MATCH(AH$349,$J$343:$R$343,0))+IF(SUM($H378:$I378)&gt;0,INDEX($U$344:$AC$347,MATCH(AH$350,$I$344:$I$347,0),MATCH(AH$349,$J$343:$R$343,0)))</f>
        <v>1</v>
      </c>
      <c r="AI378" s="678" cm="1">
        <f t="array" ref="AI378">INDEX($H378:$K378,0,MATCH(AI$350,$H$350:$K$350,0))*INDEX($J$344:$R$347,MATCH(AI$350,$I$344:$I$347,0),MATCH(AI$349,$J$343:$R$343,0))+IF(SUM($H378:$I378)&gt;0,INDEX($U$344:$AC$347,MATCH(AI$350,$I$344:$I$347,0),MATCH(AI$349,$J$343:$R$343,0)))</f>
        <v>0</v>
      </c>
      <c r="AJ378" s="678" cm="1">
        <f t="array" ref="AJ378">INDEX($H378:$K378,0,MATCH(AJ$350,$H$350:$K$350,0))*INDEX($J$344:$R$347,MATCH(AJ$350,$I$344:$I$347,0),MATCH(AJ$349,$J$343:$R$343,0))+IF(SUM($H378:$I378)&gt;0,INDEX($U$344:$AC$347,MATCH(AJ$350,$I$344:$I$347,0),MATCH(AJ$349,$J$343:$R$343,0)))</f>
        <v>0</v>
      </c>
      <c r="AK378" s="678" cm="1">
        <f t="array" ref="AK378">INDEX($H378:$K378,0,MATCH(AK$350,$H$350:$K$350,0))*INDEX($J$344:$R$347,MATCH(AK$350,$I$344:$I$347,0),MATCH(AK$349,$J$343:$R$343,0))+IF(SUM($H378:$I378)&gt;0,INDEX($U$344:$AC$347,MATCH(AK$350,$I$344:$I$347,0),MATCH(AK$349,$J$343:$R$343,0)))</f>
        <v>0</v>
      </c>
      <c r="AL378" s="678" cm="1">
        <f t="array" ref="AL378">INDEX($H378:$K378,0,MATCH(AL$350,$H$350:$K$350,0))*INDEX($J$344:$R$347,MATCH(AL$350,$I$344:$I$347,0),MATCH(AL$349,$J$343:$R$343,0))+IF(SUM($H378:$I378)&gt;0,INDEX($U$344:$AC$347,MATCH(AL$350,$I$344:$I$347,0),MATCH(AL$349,$J$343:$R$343,0)))</f>
        <v>1</v>
      </c>
      <c r="AM378" s="678" cm="1">
        <f t="array" ref="AM378">INDEX($H378:$K378,0,MATCH(AM$350,$H$350:$K$350,0))*INDEX($J$344:$R$347,MATCH(AM$350,$I$344:$I$347,0),MATCH(AM$349,$J$343:$R$343,0))+IF(SUM($H378:$I378)&gt;0,INDEX($U$344:$AC$347,MATCH(AM$350,$I$344:$I$347,0),MATCH(AM$349,$J$343:$R$343,0)))</f>
        <v>0</v>
      </c>
      <c r="AN378" s="678" cm="1">
        <f t="array" ref="AN378">INDEX($H378:$K378,0,MATCH(AN$350,$H$350:$K$350,0))*INDEX($J$344:$R$347,MATCH(AN$350,$I$344:$I$347,0),MATCH(AN$349,$J$343:$R$343,0))+IF(SUM($H378:$I378)&gt;0,INDEX($U$344:$AC$347,MATCH(AN$350,$I$344:$I$347,0),MATCH(AN$349,$J$343:$R$343,0)))</f>
        <v>0</v>
      </c>
      <c r="AO378" s="678" cm="1">
        <f t="array" ref="AO378">INDEX($H378:$K378,0,MATCH(AO$350,$H$350:$K$350,0))*INDEX($J$344:$R$347,MATCH(AO$350,$I$344:$I$347,0),MATCH(AO$349,$J$343:$R$343,0))+IF(SUM($H378:$I378)&gt;0,INDEX($U$344:$AC$347,MATCH(AO$350,$I$344:$I$347,0),MATCH(AO$349,$J$343:$R$343,0)))</f>
        <v>0</v>
      </c>
      <c r="AP378" s="678" cm="1">
        <f t="array" ref="AP378">INDEX($H378:$K378,0,MATCH(AP$350,$H$350:$K$350,0))*INDEX($J$344:$R$347,MATCH(AP$350,$I$344:$I$347,0),MATCH(AP$349,$J$343:$R$343,0))+IF(SUM($H378:$I378)&gt;0,INDEX($U$344:$AC$347,MATCH(AP$350,$I$344:$I$347,0),MATCH(AP$349,$J$343:$R$343,0)))</f>
        <v>1</v>
      </c>
      <c r="AQ378" s="678" cm="1">
        <f t="array" ref="AQ378">INDEX($H378:$K378,0,MATCH(AQ$350,$H$350:$K$350,0))*INDEX($J$344:$R$347,MATCH(AQ$350,$I$344:$I$347,0),MATCH(AQ$349,$J$343:$R$343,0))+IF(SUM($H378:$I378)&gt;0,INDEX($U$344:$AC$347,MATCH(AQ$350,$I$344:$I$347,0),MATCH(AQ$349,$J$343:$R$343,0)))</f>
        <v>0</v>
      </c>
      <c r="AR378" s="678" cm="1">
        <f t="array" ref="AR378">INDEX($H378:$K378,0,MATCH(AR$350,$H$350:$K$350,0))*INDEX($J$344:$R$347,MATCH(AR$350,$I$344:$I$347,0),MATCH(AR$349,$J$343:$R$343,0))+IF(SUM($H378:$I378)&gt;0,INDEX($U$344:$AC$347,MATCH(AR$350,$I$344:$I$347,0),MATCH(AR$349,$J$343:$R$343,0)))</f>
        <v>0</v>
      </c>
      <c r="AS378" s="678" cm="1">
        <f t="array" ref="AS378">INDEX($H378:$K378,0,MATCH(AS$350,$H$350:$K$350,0))*INDEX($J$344:$R$347,MATCH(AS$350,$I$344:$I$347,0),MATCH(AS$349,$J$343:$R$343,0))+IF(SUM($H378:$I378)&gt;0,INDEX($U$344:$AC$347,MATCH(AS$350,$I$344:$I$347,0),MATCH(AS$349,$J$343:$R$343,0)))</f>
        <v>0</v>
      </c>
      <c r="AT378" s="678" cm="1">
        <f t="array" ref="AT378">INDEX($H378:$K378,0,MATCH(AT$350,$H$350:$K$350,0))*INDEX($J$344:$R$347,MATCH(AT$350,$I$344:$I$347,0),MATCH(AT$349,$J$343:$R$343,0))+IF(SUM($H378:$I378)&gt;0,INDEX($U$344:$AC$347,MATCH(AT$350,$I$344:$I$347,0),MATCH(AT$349,$J$343:$R$343,0)))</f>
        <v>1</v>
      </c>
      <c r="AU378" s="678" cm="1">
        <f t="array" ref="AU378">INDEX($H378:$K378,0,MATCH(AU$350,$H$350:$K$350,0))*INDEX($J$344:$R$347,MATCH(AU$350,$I$344:$I$347,0),MATCH(AU$349,$J$343:$R$343,0))+IF(SUM($H378:$I378)&gt;0,INDEX($U$344:$AC$347,MATCH(AU$350,$I$344:$I$347,0),MATCH(AU$349,$J$343:$R$343,0)))</f>
        <v>0</v>
      </c>
      <c r="AV378" s="186"/>
      <c r="AW378" s="186"/>
      <c r="AX378" s="16"/>
      <c r="AY378" s="8"/>
      <c r="AZ378" s="8"/>
      <c r="BA378" s="8"/>
    </row>
    <row r="379" spans="1:53" ht="14.5" outlineLevel="1" x14ac:dyDescent="0.35">
      <c r="A379" s="6"/>
      <c r="B379" s="7"/>
      <c r="C379" s="17"/>
      <c r="D379" s="17"/>
      <c r="E379" s="17"/>
      <c r="F379" s="26"/>
      <c r="G379" s="26" t="str">
        <f t="shared" si="173"/>
        <v>YYAWWa</v>
      </c>
      <c r="H379" s="222">
        <f t="shared" si="176"/>
        <v>0</v>
      </c>
      <c r="I379" s="222">
        <f t="shared" si="176"/>
        <v>0</v>
      </c>
      <c r="J379" s="222">
        <f t="shared" si="176"/>
        <v>1</v>
      </c>
      <c r="K379" s="222">
        <f t="shared" si="175"/>
        <v>0</v>
      </c>
      <c r="L379" s="678" cm="1">
        <f t="array" ref="L379">INDEX($H379:$K379,0,MATCH(L$350,$H$350:$K$350,0))*INDEX($J$344:$R$347,MATCH(L$350,$I$344:$I$347,0),MATCH(L$349,$J$343:$R$343,0))+IF(SUM($H379:$I379)&gt;0,INDEX($U$344:$AC$347,MATCH(L$350,$I$344:$I$347,0),MATCH(L$349,$J$343:$R$343,0)))</f>
        <v>0</v>
      </c>
      <c r="M379" s="678" cm="1">
        <f t="array" ref="M379">INDEX($H379:$K379,0,MATCH(M$350,$H$350:$K$350,0))*INDEX($J$344:$R$347,MATCH(M$350,$I$344:$I$347,0),MATCH(M$349,$J$343:$R$343,0))+IF(SUM($H379:$I379)&gt;0,INDEX($U$344:$AC$347,MATCH(M$350,$I$344:$I$347,0),MATCH(M$349,$J$343:$R$343,0)))</f>
        <v>0</v>
      </c>
      <c r="N379" s="678" cm="1">
        <f t="array" ref="N379">INDEX($H379:$K379,0,MATCH(N$350,$H$350:$K$350,0))*INDEX($J$344:$R$347,MATCH(N$350,$I$344:$I$347,0),MATCH(N$349,$J$343:$R$343,0))+IF(SUM($H379:$I379)&gt;0,INDEX($U$344:$AC$347,MATCH(N$350,$I$344:$I$347,0),MATCH(N$349,$J$343:$R$343,0)))</f>
        <v>1</v>
      </c>
      <c r="O379" s="678" cm="1">
        <f t="array" ref="O379">INDEX($H379:$K379,0,MATCH(O$350,$H$350:$K$350,0))*INDEX($J$344:$R$347,MATCH(O$350,$I$344:$I$347,0),MATCH(O$349,$J$343:$R$343,0))+IF(SUM($H379:$I379)&gt;0,INDEX($U$344:$AC$347,MATCH(O$350,$I$344:$I$347,0),MATCH(O$349,$J$343:$R$343,0)))</f>
        <v>0</v>
      </c>
      <c r="P379" s="678" cm="1">
        <f t="array" ref="P379">INDEX($H379:$K379,0,MATCH(P$350,$H$350:$K$350,0))*INDEX($J$344:$R$347,MATCH(P$350,$I$344:$I$347,0),MATCH(P$349,$J$343:$R$343,0))+IF(SUM($H379:$I379)&gt;0,INDEX($U$344:$AC$347,MATCH(P$350,$I$344:$I$347,0),MATCH(P$349,$J$343:$R$343,0)))</f>
        <v>0</v>
      </c>
      <c r="Q379" s="678" cm="1">
        <f t="array" ref="Q379">INDEX($H379:$K379,0,MATCH(Q$350,$H$350:$K$350,0))*INDEX($J$344:$R$347,MATCH(Q$350,$I$344:$I$347,0),MATCH(Q$349,$J$343:$R$343,0))+IF(SUM($H379:$I379)&gt;0,INDEX($U$344:$AC$347,MATCH(Q$350,$I$344:$I$347,0),MATCH(Q$349,$J$343:$R$343,0)))</f>
        <v>0</v>
      </c>
      <c r="R379" s="678" cm="1">
        <f t="array" ref="R379">INDEX($H379:$K379,0,MATCH(R$350,$H$350:$K$350,0))*INDEX($J$344:$R$347,MATCH(R$350,$I$344:$I$347,0),MATCH(R$349,$J$343:$R$343,0))+IF(SUM($H379:$I379)&gt;0,INDEX($U$344:$AC$347,MATCH(R$350,$I$344:$I$347,0),MATCH(R$349,$J$343:$R$343,0)))</f>
        <v>1</v>
      </c>
      <c r="S379" s="678" cm="1">
        <f t="array" ref="S379">INDEX($H379:$K379,0,MATCH(S$350,$H$350:$K$350,0))*INDEX($J$344:$R$347,MATCH(S$350,$I$344:$I$347,0),MATCH(S$349,$J$343:$R$343,0))+IF(SUM($H379:$I379)&gt;0,INDEX($U$344:$AC$347,MATCH(S$350,$I$344:$I$347,0),MATCH(S$349,$J$343:$R$343,0)))</f>
        <v>0</v>
      </c>
      <c r="T379" s="678" cm="1">
        <f t="array" ref="T379">INDEX($H379:$K379,0,MATCH(T$350,$H$350:$K$350,0))*INDEX($J$344:$R$347,MATCH(T$350,$I$344:$I$347,0),MATCH(T$349,$J$343:$R$343,0))+IF(SUM($H379:$I379)&gt;0,INDEX($U$344:$AC$347,MATCH(T$350,$I$344:$I$347,0),MATCH(T$349,$J$343:$R$343,0)))</f>
        <v>0</v>
      </c>
      <c r="U379" s="678" cm="1">
        <f t="array" ref="U379">INDEX($H379:$K379,0,MATCH(U$350,$H$350:$K$350,0))*INDEX($J$344:$R$347,MATCH(U$350,$I$344:$I$347,0),MATCH(U$349,$J$343:$R$343,0))+IF(SUM($H379:$I379)&gt;0,INDEX($U$344:$AC$347,MATCH(U$350,$I$344:$I$347,0),MATCH(U$349,$J$343:$R$343,0)))</f>
        <v>0</v>
      </c>
      <c r="V379" s="678" cm="1">
        <f t="array" ref="V379">INDEX($H379:$K379,0,MATCH(V$350,$H$350:$K$350,0))*INDEX($J$344:$R$347,MATCH(V$350,$I$344:$I$347,0),MATCH(V$349,$J$343:$R$343,0))+IF(SUM($H379:$I379)&gt;0,INDEX($U$344:$AC$347,MATCH(V$350,$I$344:$I$347,0),MATCH(V$349,$J$343:$R$343,0)))</f>
        <v>1</v>
      </c>
      <c r="W379" s="678" cm="1">
        <f t="array" ref="W379">INDEX($H379:$K379,0,MATCH(W$350,$H$350:$K$350,0))*INDEX($J$344:$R$347,MATCH(W$350,$I$344:$I$347,0),MATCH(W$349,$J$343:$R$343,0))+IF(SUM($H379:$I379)&gt;0,INDEX($U$344:$AC$347,MATCH(W$350,$I$344:$I$347,0),MATCH(W$349,$J$343:$R$343,0)))</f>
        <v>0</v>
      </c>
      <c r="X379" s="678" cm="1">
        <f t="array" ref="X379">INDEX($H379:$K379,0,MATCH(X$350,$H$350:$K$350,0))*INDEX($J$344:$R$347,MATCH(X$350,$I$344:$I$347,0),MATCH(X$349,$J$343:$R$343,0))+IF(SUM($H379:$I379)&gt;0,INDEX($U$344:$AC$347,MATCH(X$350,$I$344:$I$347,0),MATCH(X$349,$J$343:$R$343,0)))</f>
        <v>0</v>
      </c>
      <c r="Y379" s="678" cm="1">
        <f t="array" ref="Y379">INDEX($H379:$K379,0,MATCH(Y$350,$H$350:$K$350,0))*INDEX($J$344:$R$347,MATCH(Y$350,$I$344:$I$347,0),MATCH(Y$349,$J$343:$R$343,0))+IF(SUM($H379:$I379)&gt;0,INDEX($U$344:$AC$347,MATCH(Y$350,$I$344:$I$347,0),MATCH(Y$349,$J$343:$R$343,0)))</f>
        <v>0</v>
      </c>
      <c r="Z379" s="678" cm="1">
        <f t="array" ref="Z379">INDEX($H379:$K379,0,MATCH(Z$350,$H$350:$K$350,0))*INDEX($J$344:$R$347,MATCH(Z$350,$I$344:$I$347,0),MATCH(Z$349,$J$343:$R$343,0))+IF(SUM($H379:$I379)&gt;0,INDEX($U$344:$AC$347,MATCH(Z$350,$I$344:$I$347,0),MATCH(Z$349,$J$343:$R$343,0)))</f>
        <v>1</v>
      </c>
      <c r="AA379" s="678" cm="1">
        <f t="array" ref="AA379">INDEX($H379:$K379,0,MATCH(AA$350,$H$350:$K$350,0))*INDEX($J$344:$R$347,MATCH(AA$350,$I$344:$I$347,0),MATCH(AA$349,$J$343:$R$343,0))+IF(SUM($H379:$I379)&gt;0,INDEX($U$344:$AC$347,MATCH(AA$350,$I$344:$I$347,0),MATCH(AA$349,$J$343:$R$343,0)))</f>
        <v>0</v>
      </c>
      <c r="AB379" s="678" cm="1">
        <f t="array" ref="AB379">INDEX($H379:$K379,0,MATCH(AB$350,$H$350:$K$350,0))*INDEX($J$344:$R$347,MATCH(AB$350,$I$344:$I$347,0),MATCH(AB$349,$J$343:$R$343,0))+IF(SUM($H379:$I379)&gt;0,INDEX($U$344:$AC$347,MATCH(AB$350,$I$344:$I$347,0),MATCH(AB$349,$J$343:$R$343,0)))</f>
        <v>0</v>
      </c>
      <c r="AC379" s="678" cm="1">
        <f t="array" ref="AC379">INDEX($H379:$K379,0,MATCH(AC$350,$H$350:$K$350,0))*INDEX($J$344:$R$347,MATCH(AC$350,$I$344:$I$347,0),MATCH(AC$349,$J$343:$R$343,0))+IF(SUM($H379:$I379)&gt;0,INDEX($U$344:$AC$347,MATCH(AC$350,$I$344:$I$347,0),MATCH(AC$349,$J$343:$R$343,0)))</f>
        <v>0</v>
      </c>
      <c r="AD379" s="678" cm="1">
        <f t="array" ref="AD379">INDEX($H379:$K379,0,MATCH(AD$350,$H$350:$K$350,0))*INDEX($J$344:$R$347,MATCH(AD$350,$I$344:$I$347,0),MATCH(AD$349,$J$343:$R$343,0))+IF(SUM($H379:$I379)&gt;0,INDEX($U$344:$AC$347,MATCH(AD$350,$I$344:$I$347,0),MATCH(AD$349,$J$343:$R$343,0)))</f>
        <v>1</v>
      </c>
      <c r="AE379" s="678" cm="1">
        <f t="array" ref="AE379">INDEX($H379:$K379,0,MATCH(AE$350,$H$350:$K$350,0))*INDEX($J$344:$R$347,MATCH(AE$350,$I$344:$I$347,0),MATCH(AE$349,$J$343:$R$343,0))+IF(SUM($H379:$I379)&gt;0,INDEX($U$344:$AC$347,MATCH(AE$350,$I$344:$I$347,0),MATCH(AE$349,$J$343:$R$343,0)))</f>
        <v>0</v>
      </c>
      <c r="AF379" s="678" cm="1">
        <f t="array" ref="AF379">INDEX($H379:$K379,0,MATCH(AF$350,$H$350:$K$350,0))*INDEX($J$344:$R$347,MATCH(AF$350,$I$344:$I$347,0),MATCH(AF$349,$J$343:$R$343,0))+IF(SUM($H379:$I379)&gt;0,INDEX($U$344:$AC$347,MATCH(AF$350,$I$344:$I$347,0),MATCH(AF$349,$J$343:$R$343,0)))</f>
        <v>0</v>
      </c>
      <c r="AG379" s="678" cm="1">
        <f t="array" ref="AG379">INDEX($H379:$K379,0,MATCH(AG$350,$H$350:$K$350,0))*INDEX($J$344:$R$347,MATCH(AG$350,$I$344:$I$347,0),MATCH(AG$349,$J$343:$R$343,0))+IF(SUM($H379:$I379)&gt;0,INDEX($U$344:$AC$347,MATCH(AG$350,$I$344:$I$347,0),MATCH(AG$349,$J$343:$R$343,0)))</f>
        <v>0</v>
      </c>
      <c r="AH379" s="678" cm="1">
        <f t="array" ref="AH379">INDEX($H379:$K379,0,MATCH(AH$350,$H$350:$K$350,0))*INDEX($J$344:$R$347,MATCH(AH$350,$I$344:$I$347,0),MATCH(AH$349,$J$343:$R$343,0))+IF(SUM($H379:$I379)&gt;0,INDEX($U$344:$AC$347,MATCH(AH$350,$I$344:$I$347,0),MATCH(AH$349,$J$343:$R$343,0)))</f>
        <v>1</v>
      </c>
      <c r="AI379" s="678" cm="1">
        <f t="array" ref="AI379">INDEX($H379:$K379,0,MATCH(AI$350,$H$350:$K$350,0))*INDEX($J$344:$R$347,MATCH(AI$350,$I$344:$I$347,0),MATCH(AI$349,$J$343:$R$343,0))+IF(SUM($H379:$I379)&gt;0,INDEX($U$344:$AC$347,MATCH(AI$350,$I$344:$I$347,0),MATCH(AI$349,$J$343:$R$343,0)))</f>
        <v>0</v>
      </c>
      <c r="AJ379" s="678" cm="1">
        <f t="array" ref="AJ379">INDEX($H379:$K379,0,MATCH(AJ$350,$H$350:$K$350,0))*INDEX($J$344:$R$347,MATCH(AJ$350,$I$344:$I$347,0),MATCH(AJ$349,$J$343:$R$343,0))+IF(SUM($H379:$I379)&gt;0,INDEX($U$344:$AC$347,MATCH(AJ$350,$I$344:$I$347,0),MATCH(AJ$349,$J$343:$R$343,0)))</f>
        <v>0</v>
      </c>
      <c r="AK379" s="678" cm="1">
        <f t="array" ref="AK379">INDEX($H379:$K379,0,MATCH(AK$350,$H$350:$K$350,0))*INDEX($J$344:$R$347,MATCH(AK$350,$I$344:$I$347,0),MATCH(AK$349,$J$343:$R$343,0))+IF(SUM($H379:$I379)&gt;0,INDEX($U$344:$AC$347,MATCH(AK$350,$I$344:$I$347,0),MATCH(AK$349,$J$343:$R$343,0)))</f>
        <v>0</v>
      </c>
      <c r="AL379" s="678" cm="1">
        <f t="array" ref="AL379">INDEX($H379:$K379,0,MATCH(AL$350,$H$350:$K$350,0))*INDEX($J$344:$R$347,MATCH(AL$350,$I$344:$I$347,0),MATCH(AL$349,$J$343:$R$343,0))+IF(SUM($H379:$I379)&gt;0,INDEX($U$344:$AC$347,MATCH(AL$350,$I$344:$I$347,0),MATCH(AL$349,$J$343:$R$343,0)))</f>
        <v>1</v>
      </c>
      <c r="AM379" s="678" cm="1">
        <f t="array" ref="AM379">INDEX($H379:$K379,0,MATCH(AM$350,$H$350:$K$350,0))*INDEX($J$344:$R$347,MATCH(AM$350,$I$344:$I$347,0),MATCH(AM$349,$J$343:$R$343,0))+IF(SUM($H379:$I379)&gt;0,INDEX($U$344:$AC$347,MATCH(AM$350,$I$344:$I$347,0),MATCH(AM$349,$J$343:$R$343,0)))</f>
        <v>0</v>
      </c>
      <c r="AN379" s="678" cm="1">
        <f t="array" ref="AN379">INDEX($H379:$K379,0,MATCH(AN$350,$H$350:$K$350,0))*INDEX($J$344:$R$347,MATCH(AN$350,$I$344:$I$347,0),MATCH(AN$349,$J$343:$R$343,0))+IF(SUM($H379:$I379)&gt;0,INDEX($U$344:$AC$347,MATCH(AN$350,$I$344:$I$347,0),MATCH(AN$349,$J$343:$R$343,0)))</f>
        <v>0</v>
      </c>
      <c r="AO379" s="678" cm="1">
        <f t="array" ref="AO379">INDEX($H379:$K379,0,MATCH(AO$350,$H$350:$K$350,0))*INDEX($J$344:$R$347,MATCH(AO$350,$I$344:$I$347,0),MATCH(AO$349,$J$343:$R$343,0))+IF(SUM($H379:$I379)&gt;0,INDEX($U$344:$AC$347,MATCH(AO$350,$I$344:$I$347,0),MATCH(AO$349,$J$343:$R$343,0)))</f>
        <v>0</v>
      </c>
      <c r="AP379" s="678" cm="1">
        <f t="array" ref="AP379">INDEX($H379:$K379,0,MATCH(AP$350,$H$350:$K$350,0))*INDEX($J$344:$R$347,MATCH(AP$350,$I$344:$I$347,0),MATCH(AP$349,$J$343:$R$343,0))+IF(SUM($H379:$I379)&gt;0,INDEX($U$344:$AC$347,MATCH(AP$350,$I$344:$I$347,0),MATCH(AP$349,$J$343:$R$343,0)))</f>
        <v>1</v>
      </c>
      <c r="AQ379" s="678" cm="1">
        <f t="array" ref="AQ379">INDEX($H379:$K379,0,MATCH(AQ$350,$H$350:$K$350,0))*INDEX($J$344:$R$347,MATCH(AQ$350,$I$344:$I$347,0),MATCH(AQ$349,$J$343:$R$343,0))+IF(SUM($H379:$I379)&gt;0,INDEX($U$344:$AC$347,MATCH(AQ$350,$I$344:$I$347,0),MATCH(AQ$349,$J$343:$R$343,0)))</f>
        <v>0</v>
      </c>
      <c r="AR379" s="678" cm="1">
        <f t="array" ref="AR379">INDEX($H379:$K379,0,MATCH(AR$350,$H$350:$K$350,0))*INDEX($J$344:$R$347,MATCH(AR$350,$I$344:$I$347,0),MATCH(AR$349,$J$343:$R$343,0))+IF(SUM($H379:$I379)&gt;0,INDEX($U$344:$AC$347,MATCH(AR$350,$I$344:$I$347,0),MATCH(AR$349,$J$343:$R$343,0)))</f>
        <v>0</v>
      </c>
      <c r="AS379" s="678" cm="1">
        <f t="array" ref="AS379">INDEX($H379:$K379,0,MATCH(AS$350,$H$350:$K$350,0))*INDEX($J$344:$R$347,MATCH(AS$350,$I$344:$I$347,0),MATCH(AS$349,$J$343:$R$343,0))+IF(SUM($H379:$I379)&gt;0,INDEX($U$344:$AC$347,MATCH(AS$350,$I$344:$I$347,0),MATCH(AS$349,$J$343:$R$343,0)))</f>
        <v>0</v>
      </c>
      <c r="AT379" s="678" cm="1">
        <f t="array" ref="AT379">INDEX($H379:$K379,0,MATCH(AT$350,$H$350:$K$350,0))*INDEX($J$344:$R$347,MATCH(AT$350,$I$344:$I$347,0),MATCH(AT$349,$J$343:$R$343,0))+IF(SUM($H379:$I379)&gt;0,INDEX($U$344:$AC$347,MATCH(AT$350,$I$344:$I$347,0),MATCH(AT$349,$J$343:$R$343,0)))</f>
        <v>1</v>
      </c>
      <c r="AU379" s="678" cm="1">
        <f t="array" ref="AU379">INDEX($H379:$K379,0,MATCH(AU$350,$H$350:$K$350,0))*INDEX($J$344:$R$347,MATCH(AU$350,$I$344:$I$347,0),MATCH(AU$349,$J$343:$R$343,0))+IF(SUM($H379:$I379)&gt;0,INDEX($U$344:$AC$347,MATCH(AU$350,$I$344:$I$347,0),MATCH(AU$349,$J$343:$R$343,0)))</f>
        <v>0</v>
      </c>
      <c r="AV379" s="186"/>
      <c r="AW379" s="186"/>
      <c r="AX379" s="16"/>
      <c r="AY379" s="8"/>
      <c r="AZ379" s="8"/>
      <c r="BA379" s="8"/>
    </row>
    <row r="380" spans="1:53" ht="14.5" outlineLevel="1" x14ac:dyDescent="0.35">
      <c r="A380" s="6"/>
      <c r="B380" s="7"/>
      <c r="C380" s="17"/>
      <c r="D380" s="17"/>
      <c r="E380" s="17"/>
      <c r="F380" s="26"/>
      <c r="G380" s="26" t="str">
        <f t="shared" si="173"/>
        <v>YYWA2Ww</v>
      </c>
      <c r="H380" s="222">
        <f t="shared" si="176"/>
        <v>1</v>
      </c>
      <c r="I380" s="222">
        <f t="shared" si="176"/>
        <v>1</v>
      </c>
      <c r="J380" s="222">
        <f t="shared" si="176"/>
        <v>2</v>
      </c>
      <c r="K380" s="222">
        <f t="shared" si="175"/>
        <v>1</v>
      </c>
      <c r="L380" s="678" cm="1">
        <f t="array" ref="L380">INDEX($H380:$K380,0,MATCH(L$350,$H$350:$K$350,0))*INDEX($J$344:$R$347,MATCH(L$350,$I$344:$I$347,0),MATCH(L$349,$J$343:$R$343,0))+IF(SUM($H380:$I380)&gt;0,INDEX($U$344:$AC$347,MATCH(L$350,$I$344:$I$347,0),MATCH(L$349,$J$343:$R$343,0)))</f>
        <v>2</v>
      </c>
      <c r="M380" s="678" cm="1">
        <f t="array" ref="M380">INDEX($H380:$K380,0,MATCH(M$350,$H$350:$K$350,0))*INDEX($J$344:$R$347,MATCH(M$350,$I$344:$I$347,0),MATCH(M$349,$J$343:$R$343,0))+IF(SUM($H380:$I380)&gt;0,INDEX($U$344:$AC$347,MATCH(M$350,$I$344:$I$347,0),MATCH(M$349,$J$343:$R$343,0)))</f>
        <v>1</v>
      </c>
      <c r="N380" s="678" cm="1">
        <f t="array" ref="N380">INDEX($H380:$K380,0,MATCH(N$350,$H$350:$K$350,0))*INDEX($J$344:$R$347,MATCH(N$350,$I$344:$I$347,0),MATCH(N$349,$J$343:$R$343,0))+IF(SUM($H380:$I380)&gt;0,INDEX($U$344:$AC$347,MATCH(N$350,$I$344:$I$347,0),MATCH(N$349,$J$343:$R$343,0)))</f>
        <v>2</v>
      </c>
      <c r="O380" s="678" cm="1">
        <f t="array" ref="O380">INDEX($H380:$K380,0,MATCH(O$350,$H$350:$K$350,0))*INDEX($J$344:$R$347,MATCH(O$350,$I$344:$I$347,0),MATCH(O$349,$J$343:$R$343,0))+IF(SUM($H380:$I380)&gt;0,INDEX($U$344:$AC$347,MATCH(O$350,$I$344:$I$347,0),MATCH(O$349,$J$343:$R$343,0)))</f>
        <v>1.5</v>
      </c>
      <c r="P380" s="678" cm="1">
        <f t="array" ref="P380">INDEX($H380:$K380,0,MATCH(P$350,$H$350:$K$350,0))*INDEX($J$344:$R$347,MATCH(P$350,$I$344:$I$347,0),MATCH(P$349,$J$343:$R$343,0))+IF(SUM($H380:$I380)&gt;0,INDEX($U$344:$AC$347,MATCH(P$350,$I$344:$I$347,0),MATCH(P$349,$J$343:$R$343,0)))</f>
        <v>2</v>
      </c>
      <c r="Q380" s="678" cm="1">
        <f t="array" ref="Q380">INDEX($H380:$K380,0,MATCH(Q$350,$H$350:$K$350,0))*INDEX($J$344:$R$347,MATCH(Q$350,$I$344:$I$347,0),MATCH(Q$349,$J$343:$R$343,0))+IF(SUM($H380:$I380)&gt;0,INDEX($U$344:$AC$347,MATCH(Q$350,$I$344:$I$347,0),MATCH(Q$349,$J$343:$R$343,0)))</f>
        <v>1</v>
      </c>
      <c r="R380" s="678" cm="1">
        <f t="array" ref="R380">INDEX($H380:$K380,0,MATCH(R$350,$H$350:$K$350,0))*INDEX($J$344:$R$347,MATCH(R$350,$I$344:$I$347,0),MATCH(R$349,$J$343:$R$343,0))+IF(SUM($H380:$I380)&gt;0,INDEX($U$344:$AC$347,MATCH(R$350,$I$344:$I$347,0),MATCH(R$349,$J$343:$R$343,0)))</f>
        <v>2</v>
      </c>
      <c r="S380" s="678" cm="1">
        <f t="array" ref="S380">INDEX($H380:$K380,0,MATCH(S$350,$H$350:$K$350,0))*INDEX($J$344:$R$347,MATCH(S$350,$I$344:$I$347,0),MATCH(S$349,$J$343:$R$343,0))+IF(SUM($H380:$I380)&gt;0,INDEX($U$344:$AC$347,MATCH(S$350,$I$344:$I$347,0),MATCH(S$349,$J$343:$R$343,0)))</f>
        <v>1</v>
      </c>
      <c r="T380" s="678" cm="1">
        <f t="array" ref="T380">INDEX($H380:$K380,0,MATCH(T$350,$H$350:$K$350,0))*INDEX($J$344:$R$347,MATCH(T$350,$I$344:$I$347,0),MATCH(T$349,$J$343:$R$343,0))+IF(SUM($H380:$I380)&gt;0,INDEX($U$344:$AC$347,MATCH(T$350,$I$344:$I$347,0),MATCH(T$349,$J$343:$R$343,0)))</f>
        <v>2</v>
      </c>
      <c r="U380" s="678" cm="1">
        <f t="array" ref="U380">INDEX($H380:$K380,0,MATCH(U$350,$H$350:$K$350,0))*INDEX($J$344:$R$347,MATCH(U$350,$I$344:$I$347,0),MATCH(U$349,$J$343:$R$343,0))+IF(SUM($H380:$I380)&gt;0,INDEX($U$344:$AC$347,MATCH(U$350,$I$344:$I$347,0),MATCH(U$349,$J$343:$R$343,0)))</f>
        <v>1</v>
      </c>
      <c r="V380" s="678" cm="1">
        <f t="array" ref="V380">INDEX($H380:$K380,0,MATCH(V$350,$H$350:$K$350,0))*INDEX($J$344:$R$347,MATCH(V$350,$I$344:$I$347,0),MATCH(V$349,$J$343:$R$343,0))+IF(SUM($H380:$I380)&gt;0,INDEX($U$344:$AC$347,MATCH(V$350,$I$344:$I$347,0),MATCH(V$349,$J$343:$R$343,0)))</f>
        <v>2</v>
      </c>
      <c r="W380" s="678" cm="1">
        <f t="array" ref="W380">INDEX($H380:$K380,0,MATCH(W$350,$H$350:$K$350,0))*INDEX($J$344:$R$347,MATCH(W$350,$I$344:$I$347,0),MATCH(W$349,$J$343:$R$343,0))+IF(SUM($H380:$I380)&gt;0,INDEX($U$344:$AC$347,MATCH(W$350,$I$344:$I$347,0),MATCH(W$349,$J$343:$R$343,0)))</f>
        <v>1</v>
      </c>
      <c r="X380" s="678" cm="1">
        <f t="array" ref="X380">INDEX($H380:$K380,0,MATCH(X$350,$H$350:$K$350,0))*INDEX($J$344:$R$347,MATCH(X$350,$I$344:$I$347,0),MATCH(X$349,$J$343:$R$343,0))+IF(SUM($H380:$I380)&gt;0,INDEX($U$344:$AC$347,MATCH(X$350,$I$344:$I$347,0),MATCH(X$349,$J$343:$R$343,0)))</f>
        <v>2</v>
      </c>
      <c r="Y380" s="678" cm="1">
        <f t="array" ref="Y380">INDEX($H380:$K380,0,MATCH(Y$350,$H$350:$K$350,0))*INDEX($J$344:$R$347,MATCH(Y$350,$I$344:$I$347,0),MATCH(Y$349,$J$343:$R$343,0))+IF(SUM($H380:$I380)&gt;0,INDEX($U$344:$AC$347,MATCH(Y$350,$I$344:$I$347,0),MATCH(Y$349,$J$343:$R$343,0)))</f>
        <v>1</v>
      </c>
      <c r="Z380" s="678" cm="1">
        <f t="array" ref="Z380">INDEX($H380:$K380,0,MATCH(Z$350,$H$350:$K$350,0))*INDEX($J$344:$R$347,MATCH(Z$350,$I$344:$I$347,0),MATCH(Z$349,$J$343:$R$343,0))+IF(SUM($H380:$I380)&gt;0,INDEX($U$344:$AC$347,MATCH(Z$350,$I$344:$I$347,0),MATCH(Z$349,$J$343:$R$343,0)))</f>
        <v>2</v>
      </c>
      <c r="AA380" s="678" cm="1">
        <f t="array" ref="AA380">INDEX($H380:$K380,0,MATCH(AA$350,$H$350:$K$350,0))*INDEX($J$344:$R$347,MATCH(AA$350,$I$344:$I$347,0),MATCH(AA$349,$J$343:$R$343,0))+IF(SUM($H380:$I380)&gt;0,INDEX($U$344:$AC$347,MATCH(AA$350,$I$344:$I$347,0),MATCH(AA$349,$J$343:$R$343,0)))</f>
        <v>0.5</v>
      </c>
      <c r="AB380" s="678" cm="1">
        <f t="array" ref="AB380">INDEX($H380:$K380,0,MATCH(AB$350,$H$350:$K$350,0))*INDEX($J$344:$R$347,MATCH(AB$350,$I$344:$I$347,0),MATCH(AB$349,$J$343:$R$343,0))+IF(SUM($H380:$I380)&gt;0,INDEX($U$344:$AC$347,MATCH(AB$350,$I$344:$I$347,0),MATCH(AB$349,$J$343:$R$343,0)))</f>
        <v>1</v>
      </c>
      <c r="AC380" s="678" cm="1">
        <f t="array" ref="AC380">INDEX($H380:$K380,0,MATCH(AC$350,$H$350:$K$350,0))*INDEX($J$344:$R$347,MATCH(AC$350,$I$344:$I$347,0),MATCH(AC$349,$J$343:$R$343,0))+IF(SUM($H380:$I380)&gt;0,INDEX($U$344:$AC$347,MATCH(AC$350,$I$344:$I$347,0),MATCH(AC$349,$J$343:$R$343,0)))</f>
        <v>1</v>
      </c>
      <c r="AD380" s="678" cm="1">
        <f t="array" ref="AD380">INDEX($H380:$K380,0,MATCH(AD$350,$H$350:$K$350,0))*INDEX($J$344:$R$347,MATCH(AD$350,$I$344:$I$347,0),MATCH(AD$349,$J$343:$R$343,0))+IF(SUM($H380:$I380)&gt;0,INDEX($U$344:$AC$347,MATCH(AD$350,$I$344:$I$347,0),MATCH(AD$349,$J$343:$R$343,0)))</f>
        <v>2</v>
      </c>
      <c r="AE380" s="678" cm="1">
        <f t="array" ref="AE380">INDEX($H380:$K380,0,MATCH(AE$350,$H$350:$K$350,0))*INDEX($J$344:$R$347,MATCH(AE$350,$I$344:$I$347,0),MATCH(AE$349,$J$343:$R$343,0))+IF(SUM($H380:$I380)&gt;0,INDEX($U$344:$AC$347,MATCH(AE$350,$I$344:$I$347,0),MATCH(AE$349,$J$343:$R$343,0)))</f>
        <v>1</v>
      </c>
      <c r="AF380" s="678" cm="1">
        <f t="array" ref="AF380">INDEX($H380:$K380,0,MATCH(AF$350,$H$350:$K$350,0))*INDEX($J$344:$R$347,MATCH(AF$350,$I$344:$I$347,0),MATCH(AF$349,$J$343:$R$343,0))+IF(SUM($H380:$I380)&gt;0,INDEX($U$344:$AC$347,MATCH(AF$350,$I$344:$I$347,0),MATCH(AF$349,$J$343:$R$343,0)))</f>
        <v>1</v>
      </c>
      <c r="AG380" s="678" cm="1">
        <f t="array" ref="AG380">INDEX($H380:$K380,0,MATCH(AG$350,$H$350:$K$350,0))*INDEX($J$344:$R$347,MATCH(AG$350,$I$344:$I$347,0),MATCH(AG$349,$J$343:$R$343,0))+IF(SUM($H380:$I380)&gt;0,INDEX($U$344:$AC$347,MATCH(AG$350,$I$344:$I$347,0),MATCH(AG$349,$J$343:$R$343,0)))</f>
        <v>1</v>
      </c>
      <c r="AH380" s="678" cm="1">
        <f t="array" ref="AH380">INDEX($H380:$K380,0,MATCH(AH$350,$H$350:$K$350,0))*INDEX($J$344:$R$347,MATCH(AH$350,$I$344:$I$347,0),MATCH(AH$349,$J$343:$R$343,0))+IF(SUM($H380:$I380)&gt;0,INDEX($U$344:$AC$347,MATCH(AH$350,$I$344:$I$347,0),MATCH(AH$349,$J$343:$R$343,0)))</f>
        <v>2</v>
      </c>
      <c r="AI380" s="678" cm="1">
        <f t="array" ref="AI380">INDEX($H380:$K380,0,MATCH(AI$350,$H$350:$K$350,0))*INDEX($J$344:$R$347,MATCH(AI$350,$I$344:$I$347,0),MATCH(AI$349,$J$343:$R$343,0))+IF(SUM($H380:$I380)&gt;0,INDEX($U$344:$AC$347,MATCH(AI$350,$I$344:$I$347,0),MATCH(AI$349,$J$343:$R$343,0)))</f>
        <v>0.5</v>
      </c>
      <c r="AJ380" s="678" cm="1">
        <f t="array" ref="AJ380">INDEX($H380:$K380,0,MATCH(AJ$350,$H$350:$K$350,0))*INDEX($J$344:$R$347,MATCH(AJ$350,$I$344:$I$347,0),MATCH(AJ$349,$J$343:$R$343,0))+IF(SUM($H380:$I380)&gt;0,INDEX($U$344:$AC$347,MATCH(AJ$350,$I$344:$I$347,0),MATCH(AJ$349,$J$343:$R$343,0)))</f>
        <v>1</v>
      </c>
      <c r="AK380" s="678" cm="1">
        <f t="array" ref="AK380">INDEX($H380:$K380,0,MATCH(AK$350,$H$350:$K$350,0))*INDEX($J$344:$R$347,MATCH(AK$350,$I$344:$I$347,0),MATCH(AK$349,$J$343:$R$343,0))+IF(SUM($H380:$I380)&gt;0,INDEX($U$344:$AC$347,MATCH(AK$350,$I$344:$I$347,0),MATCH(AK$349,$J$343:$R$343,0)))</f>
        <v>1</v>
      </c>
      <c r="AL380" s="678" cm="1">
        <f t="array" ref="AL380">INDEX($H380:$K380,0,MATCH(AL$350,$H$350:$K$350,0))*INDEX($J$344:$R$347,MATCH(AL$350,$I$344:$I$347,0),MATCH(AL$349,$J$343:$R$343,0))+IF(SUM($H380:$I380)&gt;0,INDEX($U$344:$AC$347,MATCH(AL$350,$I$344:$I$347,0),MATCH(AL$349,$J$343:$R$343,0)))</f>
        <v>2</v>
      </c>
      <c r="AM380" s="678" cm="1">
        <f t="array" ref="AM380">INDEX($H380:$K380,0,MATCH(AM$350,$H$350:$K$350,0))*INDEX($J$344:$R$347,MATCH(AM$350,$I$344:$I$347,0),MATCH(AM$349,$J$343:$R$343,0))+IF(SUM($H380:$I380)&gt;0,INDEX($U$344:$AC$347,MATCH(AM$350,$I$344:$I$347,0),MATCH(AM$349,$J$343:$R$343,0)))</f>
        <v>0.5</v>
      </c>
      <c r="AN380" s="678" cm="1">
        <f t="array" ref="AN380">INDEX($H380:$K380,0,MATCH(AN$350,$H$350:$K$350,0))*INDEX($J$344:$R$347,MATCH(AN$350,$I$344:$I$347,0),MATCH(AN$349,$J$343:$R$343,0))+IF(SUM($H380:$I380)&gt;0,INDEX($U$344:$AC$347,MATCH(AN$350,$I$344:$I$347,0),MATCH(AN$349,$J$343:$R$343,0)))</f>
        <v>1</v>
      </c>
      <c r="AO380" s="678" cm="1">
        <f t="array" ref="AO380">INDEX($H380:$K380,0,MATCH(AO$350,$H$350:$K$350,0))*INDEX($J$344:$R$347,MATCH(AO$350,$I$344:$I$347,0),MATCH(AO$349,$J$343:$R$343,0))+IF(SUM($H380:$I380)&gt;0,INDEX($U$344:$AC$347,MATCH(AO$350,$I$344:$I$347,0),MATCH(AO$349,$J$343:$R$343,0)))</f>
        <v>1</v>
      </c>
      <c r="AP380" s="678" cm="1">
        <f t="array" ref="AP380">INDEX($H380:$K380,0,MATCH(AP$350,$H$350:$K$350,0))*INDEX($J$344:$R$347,MATCH(AP$350,$I$344:$I$347,0),MATCH(AP$349,$J$343:$R$343,0))+IF(SUM($H380:$I380)&gt;0,INDEX($U$344:$AC$347,MATCH(AP$350,$I$344:$I$347,0),MATCH(AP$349,$J$343:$R$343,0)))</f>
        <v>2</v>
      </c>
      <c r="AQ380" s="678" cm="1">
        <f t="array" ref="AQ380">INDEX($H380:$K380,0,MATCH(AQ$350,$H$350:$K$350,0))*INDEX($J$344:$R$347,MATCH(AQ$350,$I$344:$I$347,0),MATCH(AQ$349,$J$343:$R$343,0))+IF(SUM($H380:$I380)&gt;0,INDEX($U$344:$AC$347,MATCH(AQ$350,$I$344:$I$347,0),MATCH(AQ$349,$J$343:$R$343,0)))</f>
        <v>0</v>
      </c>
      <c r="AR380" s="678" cm="1">
        <f t="array" ref="AR380">INDEX($H380:$K380,0,MATCH(AR$350,$H$350:$K$350,0))*INDEX($J$344:$R$347,MATCH(AR$350,$I$344:$I$347,0),MATCH(AR$349,$J$343:$R$343,0))+IF(SUM($H380:$I380)&gt;0,INDEX($U$344:$AC$347,MATCH(AR$350,$I$344:$I$347,0),MATCH(AR$349,$J$343:$R$343,0)))</f>
        <v>1</v>
      </c>
      <c r="AS380" s="678" cm="1">
        <f t="array" ref="AS380">INDEX($H380:$K380,0,MATCH(AS$350,$H$350:$K$350,0))*INDEX($J$344:$R$347,MATCH(AS$350,$I$344:$I$347,0),MATCH(AS$349,$J$343:$R$343,0))+IF(SUM($H380:$I380)&gt;0,INDEX($U$344:$AC$347,MATCH(AS$350,$I$344:$I$347,0),MATCH(AS$349,$J$343:$R$343,0)))</f>
        <v>1</v>
      </c>
      <c r="AT380" s="678" cm="1">
        <f t="array" ref="AT380">INDEX($H380:$K380,0,MATCH(AT$350,$H$350:$K$350,0))*INDEX($J$344:$R$347,MATCH(AT$350,$I$344:$I$347,0),MATCH(AT$349,$J$343:$R$343,0))+IF(SUM($H380:$I380)&gt;0,INDEX($U$344:$AC$347,MATCH(AT$350,$I$344:$I$347,0),MATCH(AT$349,$J$343:$R$343,0)))</f>
        <v>2</v>
      </c>
      <c r="AU380" s="678" cm="1">
        <f t="array" ref="AU380">INDEX($H380:$K380,0,MATCH(AU$350,$H$350:$K$350,0))*INDEX($J$344:$R$347,MATCH(AU$350,$I$344:$I$347,0),MATCH(AU$349,$J$343:$R$343,0))+IF(SUM($H380:$I380)&gt;0,INDEX($U$344:$AC$347,MATCH(AU$350,$I$344:$I$347,0),MATCH(AU$349,$J$343:$R$343,0)))</f>
        <v>1</v>
      </c>
      <c r="AV380" s="186"/>
      <c r="AW380" s="186"/>
      <c r="AX380" s="16"/>
      <c r="AY380" s="8"/>
      <c r="AZ380" s="8"/>
      <c r="BA380" s="8"/>
    </row>
    <row r="381" spans="1:53" ht="14.5" outlineLevel="1" x14ac:dyDescent="0.35">
      <c r="A381" s="6"/>
      <c r="B381" s="7"/>
      <c r="C381" s="17"/>
      <c r="D381" s="17"/>
      <c r="E381" s="17"/>
      <c r="F381" s="26"/>
      <c r="G381" s="26" t="str">
        <f t="shared" si="173"/>
        <v>YYWA2Wwd</v>
      </c>
      <c r="H381" s="222">
        <f t="shared" si="176"/>
        <v>0</v>
      </c>
      <c r="I381" s="222">
        <f t="shared" si="176"/>
        <v>1</v>
      </c>
      <c r="J381" s="222">
        <f t="shared" si="176"/>
        <v>2</v>
      </c>
      <c r="K381" s="222">
        <f t="shared" si="175"/>
        <v>1</v>
      </c>
      <c r="L381" s="678" cm="1">
        <f t="array" ref="L381">INDEX($H381:$K381,0,MATCH(L$350,$H$350:$K$350,0))*INDEX($J$344:$R$347,MATCH(L$350,$I$344:$I$347,0),MATCH(L$349,$J$343:$R$343,0))+IF(SUM($H381:$I381)&gt;0,INDEX($U$344:$AC$347,MATCH(L$350,$I$344:$I$347,0),MATCH(L$349,$J$343:$R$343,0)))</f>
        <v>1</v>
      </c>
      <c r="M381" s="678" cm="1">
        <f t="array" ref="M381">INDEX($H381:$K381,0,MATCH(M$350,$H$350:$K$350,0))*INDEX($J$344:$R$347,MATCH(M$350,$I$344:$I$347,0),MATCH(M$349,$J$343:$R$343,0))+IF(SUM($H381:$I381)&gt;0,INDEX($U$344:$AC$347,MATCH(M$350,$I$344:$I$347,0),MATCH(M$349,$J$343:$R$343,0)))</f>
        <v>1</v>
      </c>
      <c r="N381" s="678" cm="1">
        <f t="array" ref="N381">INDEX($H381:$K381,0,MATCH(N$350,$H$350:$K$350,0))*INDEX($J$344:$R$347,MATCH(N$350,$I$344:$I$347,0),MATCH(N$349,$J$343:$R$343,0))+IF(SUM($H381:$I381)&gt;0,INDEX($U$344:$AC$347,MATCH(N$350,$I$344:$I$347,0),MATCH(N$349,$J$343:$R$343,0)))</f>
        <v>2</v>
      </c>
      <c r="O381" s="678" cm="1">
        <f t="array" ref="O381">INDEX($H381:$K381,0,MATCH(O$350,$H$350:$K$350,0))*INDEX($J$344:$R$347,MATCH(O$350,$I$344:$I$347,0),MATCH(O$349,$J$343:$R$343,0))+IF(SUM($H381:$I381)&gt;0,INDEX($U$344:$AC$347,MATCH(O$350,$I$344:$I$347,0),MATCH(O$349,$J$343:$R$343,0)))</f>
        <v>1.5</v>
      </c>
      <c r="P381" s="678" cm="1">
        <f t="array" ref="P381">INDEX($H381:$K381,0,MATCH(P$350,$H$350:$K$350,0))*INDEX($J$344:$R$347,MATCH(P$350,$I$344:$I$347,0),MATCH(P$349,$J$343:$R$343,0))+IF(SUM($H381:$I381)&gt;0,INDEX($U$344:$AC$347,MATCH(P$350,$I$344:$I$347,0),MATCH(P$349,$J$343:$R$343,0)))</f>
        <v>1</v>
      </c>
      <c r="Q381" s="678" cm="1">
        <f t="array" ref="Q381">INDEX($H381:$K381,0,MATCH(Q$350,$H$350:$K$350,0))*INDEX($J$344:$R$347,MATCH(Q$350,$I$344:$I$347,0),MATCH(Q$349,$J$343:$R$343,0))+IF(SUM($H381:$I381)&gt;0,INDEX($U$344:$AC$347,MATCH(Q$350,$I$344:$I$347,0),MATCH(Q$349,$J$343:$R$343,0)))</f>
        <v>1</v>
      </c>
      <c r="R381" s="678" cm="1">
        <f t="array" ref="R381">INDEX($H381:$K381,0,MATCH(R$350,$H$350:$K$350,0))*INDEX($J$344:$R$347,MATCH(R$350,$I$344:$I$347,0),MATCH(R$349,$J$343:$R$343,0))+IF(SUM($H381:$I381)&gt;0,INDEX($U$344:$AC$347,MATCH(R$350,$I$344:$I$347,0),MATCH(R$349,$J$343:$R$343,0)))</f>
        <v>2</v>
      </c>
      <c r="S381" s="678" cm="1">
        <f t="array" ref="S381">INDEX($H381:$K381,0,MATCH(S$350,$H$350:$K$350,0))*INDEX($J$344:$R$347,MATCH(S$350,$I$344:$I$347,0),MATCH(S$349,$J$343:$R$343,0))+IF(SUM($H381:$I381)&gt;0,INDEX($U$344:$AC$347,MATCH(S$350,$I$344:$I$347,0),MATCH(S$349,$J$343:$R$343,0)))</f>
        <v>1</v>
      </c>
      <c r="T381" s="678" cm="1">
        <f t="array" ref="T381">INDEX($H381:$K381,0,MATCH(T$350,$H$350:$K$350,0))*INDEX($J$344:$R$347,MATCH(T$350,$I$344:$I$347,0),MATCH(T$349,$J$343:$R$343,0))+IF(SUM($H381:$I381)&gt;0,INDEX($U$344:$AC$347,MATCH(T$350,$I$344:$I$347,0),MATCH(T$349,$J$343:$R$343,0)))</f>
        <v>1</v>
      </c>
      <c r="U381" s="678" cm="1">
        <f t="array" ref="U381">INDEX($H381:$K381,0,MATCH(U$350,$H$350:$K$350,0))*INDEX($J$344:$R$347,MATCH(U$350,$I$344:$I$347,0),MATCH(U$349,$J$343:$R$343,0))+IF(SUM($H381:$I381)&gt;0,INDEX($U$344:$AC$347,MATCH(U$350,$I$344:$I$347,0),MATCH(U$349,$J$343:$R$343,0)))</f>
        <v>1</v>
      </c>
      <c r="V381" s="678" cm="1">
        <f t="array" ref="V381">INDEX($H381:$K381,0,MATCH(V$350,$H$350:$K$350,0))*INDEX($J$344:$R$347,MATCH(V$350,$I$344:$I$347,0),MATCH(V$349,$J$343:$R$343,0))+IF(SUM($H381:$I381)&gt;0,INDEX($U$344:$AC$347,MATCH(V$350,$I$344:$I$347,0),MATCH(V$349,$J$343:$R$343,0)))</f>
        <v>2</v>
      </c>
      <c r="W381" s="678" cm="1">
        <f t="array" ref="W381">INDEX($H381:$K381,0,MATCH(W$350,$H$350:$K$350,0))*INDEX($J$344:$R$347,MATCH(W$350,$I$344:$I$347,0),MATCH(W$349,$J$343:$R$343,0))+IF(SUM($H381:$I381)&gt;0,INDEX($U$344:$AC$347,MATCH(W$350,$I$344:$I$347,0),MATCH(W$349,$J$343:$R$343,0)))</f>
        <v>1</v>
      </c>
      <c r="X381" s="678" cm="1">
        <f t="array" ref="X381">INDEX($H381:$K381,0,MATCH(X$350,$H$350:$K$350,0))*INDEX($J$344:$R$347,MATCH(X$350,$I$344:$I$347,0),MATCH(X$349,$J$343:$R$343,0))+IF(SUM($H381:$I381)&gt;0,INDEX($U$344:$AC$347,MATCH(X$350,$I$344:$I$347,0),MATCH(X$349,$J$343:$R$343,0)))</f>
        <v>1</v>
      </c>
      <c r="Y381" s="678" cm="1">
        <f t="array" ref="Y381">INDEX($H381:$K381,0,MATCH(Y$350,$H$350:$K$350,0))*INDEX($J$344:$R$347,MATCH(Y$350,$I$344:$I$347,0),MATCH(Y$349,$J$343:$R$343,0))+IF(SUM($H381:$I381)&gt;0,INDEX($U$344:$AC$347,MATCH(Y$350,$I$344:$I$347,0),MATCH(Y$349,$J$343:$R$343,0)))</f>
        <v>1</v>
      </c>
      <c r="Z381" s="678" cm="1">
        <f t="array" ref="Z381">INDEX($H381:$K381,0,MATCH(Z$350,$H$350:$K$350,0))*INDEX($J$344:$R$347,MATCH(Z$350,$I$344:$I$347,0),MATCH(Z$349,$J$343:$R$343,0))+IF(SUM($H381:$I381)&gt;0,INDEX($U$344:$AC$347,MATCH(Z$350,$I$344:$I$347,0),MATCH(Z$349,$J$343:$R$343,0)))</f>
        <v>2</v>
      </c>
      <c r="AA381" s="678" cm="1">
        <f t="array" ref="AA381">INDEX($H381:$K381,0,MATCH(AA$350,$H$350:$K$350,0))*INDEX($J$344:$R$347,MATCH(AA$350,$I$344:$I$347,0),MATCH(AA$349,$J$343:$R$343,0))+IF(SUM($H381:$I381)&gt;0,INDEX($U$344:$AC$347,MATCH(AA$350,$I$344:$I$347,0),MATCH(AA$349,$J$343:$R$343,0)))</f>
        <v>0.5</v>
      </c>
      <c r="AB381" s="678" cm="1">
        <f t="array" ref="AB381">INDEX($H381:$K381,0,MATCH(AB$350,$H$350:$K$350,0))*INDEX($J$344:$R$347,MATCH(AB$350,$I$344:$I$347,0),MATCH(AB$349,$J$343:$R$343,0))+IF(SUM($H381:$I381)&gt;0,INDEX($U$344:$AC$347,MATCH(AB$350,$I$344:$I$347,0),MATCH(AB$349,$J$343:$R$343,0)))</f>
        <v>0</v>
      </c>
      <c r="AC381" s="678" cm="1">
        <f t="array" ref="AC381">INDEX($H381:$K381,0,MATCH(AC$350,$H$350:$K$350,0))*INDEX($J$344:$R$347,MATCH(AC$350,$I$344:$I$347,0),MATCH(AC$349,$J$343:$R$343,0))+IF(SUM($H381:$I381)&gt;0,INDEX($U$344:$AC$347,MATCH(AC$350,$I$344:$I$347,0),MATCH(AC$349,$J$343:$R$343,0)))</f>
        <v>1</v>
      </c>
      <c r="AD381" s="678" cm="1">
        <f t="array" ref="AD381">INDEX($H381:$K381,0,MATCH(AD$350,$H$350:$K$350,0))*INDEX($J$344:$R$347,MATCH(AD$350,$I$344:$I$347,0),MATCH(AD$349,$J$343:$R$343,0))+IF(SUM($H381:$I381)&gt;0,INDEX($U$344:$AC$347,MATCH(AD$350,$I$344:$I$347,0),MATCH(AD$349,$J$343:$R$343,0)))</f>
        <v>2</v>
      </c>
      <c r="AE381" s="678" cm="1">
        <f t="array" ref="AE381">INDEX($H381:$K381,0,MATCH(AE$350,$H$350:$K$350,0))*INDEX($J$344:$R$347,MATCH(AE$350,$I$344:$I$347,0),MATCH(AE$349,$J$343:$R$343,0))+IF(SUM($H381:$I381)&gt;0,INDEX($U$344:$AC$347,MATCH(AE$350,$I$344:$I$347,0),MATCH(AE$349,$J$343:$R$343,0)))</f>
        <v>1</v>
      </c>
      <c r="AF381" s="678" cm="1">
        <f t="array" ref="AF381">INDEX($H381:$K381,0,MATCH(AF$350,$H$350:$K$350,0))*INDEX($J$344:$R$347,MATCH(AF$350,$I$344:$I$347,0),MATCH(AF$349,$J$343:$R$343,0))+IF(SUM($H381:$I381)&gt;0,INDEX($U$344:$AC$347,MATCH(AF$350,$I$344:$I$347,0),MATCH(AF$349,$J$343:$R$343,0)))</f>
        <v>0</v>
      </c>
      <c r="AG381" s="678" cm="1">
        <f t="array" ref="AG381">INDEX($H381:$K381,0,MATCH(AG$350,$H$350:$K$350,0))*INDEX($J$344:$R$347,MATCH(AG$350,$I$344:$I$347,0),MATCH(AG$349,$J$343:$R$343,0))+IF(SUM($H381:$I381)&gt;0,INDEX($U$344:$AC$347,MATCH(AG$350,$I$344:$I$347,0),MATCH(AG$349,$J$343:$R$343,0)))</f>
        <v>1</v>
      </c>
      <c r="AH381" s="678" cm="1">
        <f t="array" ref="AH381">INDEX($H381:$K381,0,MATCH(AH$350,$H$350:$K$350,0))*INDEX($J$344:$R$347,MATCH(AH$350,$I$344:$I$347,0),MATCH(AH$349,$J$343:$R$343,0))+IF(SUM($H381:$I381)&gt;0,INDEX($U$344:$AC$347,MATCH(AH$350,$I$344:$I$347,0),MATCH(AH$349,$J$343:$R$343,0)))</f>
        <v>2</v>
      </c>
      <c r="AI381" s="678" cm="1">
        <f t="array" ref="AI381">INDEX($H381:$K381,0,MATCH(AI$350,$H$350:$K$350,0))*INDEX($J$344:$R$347,MATCH(AI$350,$I$344:$I$347,0),MATCH(AI$349,$J$343:$R$343,0))+IF(SUM($H381:$I381)&gt;0,INDEX($U$344:$AC$347,MATCH(AI$350,$I$344:$I$347,0),MATCH(AI$349,$J$343:$R$343,0)))</f>
        <v>0.5</v>
      </c>
      <c r="AJ381" s="678" cm="1">
        <f t="array" ref="AJ381">INDEX($H381:$K381,0,MATCH(AJ$350,$H$350:$K$350,0))*INDEX($J$344:$R$347,MATCH(AJ$350,$I$344:$I$347,0),MATCH(AJ$349,$J$343:$R$343,0))+IF(SUM($H381:$I381)&gt;0,INDEX($U$344:$AC$347,MATCH(AJ$350,$I$344:$I$347,0),MATCH(AJ$349,$J$343:$R$343,0)))</f>
        <v>0</v>
      </c>
      <c r="AK381" s="678" cm="1">
        <f t="array" ref="AK381">INDEX($H381:$K381,0,MATCH(AK$350,$H$350:$K$350,0))*INDEX($J$344:$R$347,MATCH(AK$350,$I$344:$I$347,0),MATCH(AK$349,$J$343:$R$343,0))+IF(SUM($H381:$I381)&gt;0,INDEX($U$344:$AC$347,MATCH(AK$350,$I$344:$I$347,0),MATCH(AK$349,$J$343:$R$343,0)))</f>
        <v>1</v>
      </c>
      <c r="AL381" s="678" cm="1">
        <f t="array" ref="AL381">INDEX($H381:$K381,0,MATCH(AL$350,$H$350:$K$350,0))*INDEX($J$344:$R$347,MATCH(AL$350,$I$344:$I$347,0),MATCH(AL$349,$J$343:$R$343,0))+IF(SUM($H381:$I381)&gt;0,INDEX($U$344:$AC$347,MATCH(AL$350,$I$344:$I$347,0),MATCH(AL$349,$J$343:$R$343,0)))</f>
        <v>2</v>
      </c>
      <c r="AM381" s="678" cm="1">
        <f t="array" ref="AM381">INDEX($H381:$K381,0,MATCH(AM$350,$H$350:$K$350,0))*INDEX($J$344:$R$347,MATCH(AM$350,$I$344:$I$347,0),MATCH(AM$349,$J$343:$R$343,0))+IF(SUM($H381:$I381)&gt;0,INDEX($U$344:$AC$347,MATCH(AM$350,$I$344:$I$347,0),MATCH(AM$349,$J$343:$R$343,0)))</f>
        <v>0.5</v>
      </c>
      <c r="AN381" s="678" cm="1">
        <f t="array" ref="AN381">INDEX($H381:$K381,0,MATCH(AN$350,$H$350:$K$350,0))*INDEX($J$344:$R$347,MATCH(AN$350,$I$344:$I$347,0),MATCH(AN$349,$J$343:$R$343,0))+IF(SUM($H381:$I381)&gt;0,INDEX($U$344:$AC$347,MATCH(AN$350,$I$344:$I$347,0),MATCH(AN$349,$J$343:$R$343,0)))</f>
        <v>0</v>
      </c>
      <c r="AO381" s="678" cm="1">
        <f t="array" ref="AO381">INDEX($H381:$K381,0,MATCH(AO$350,$H$350:$K$350,0))*INDEX($J$344:$R$347,MATCH(AO$350,$I$344:$I$347,0),MATCH(AO$349,$J$343:$R$343,0))+IF(SUM($H381:$I381)&gt;0,INDEX($U$344:$AC$347,MATCH(AO$350,$I$344:$I$347,0),MATCH(AO$349,$J$343:$R$343,0)))</f>
        <v>1</v>
      </c>
      <c r="AP381" s="678" cm="1">
        <f t="array" ref="AP381">INDEX($H381:$K381,0,MATCH(AP$350,$H$350:$K$350,0))*INDEX($J$344:$R$347,MATCH(AP$350,$I$344:$I$347,0),MATCH(AP$349,$J$343:$R$343,0))+IF(SUM($H381:$I381)&gt;0,INDEX($U$344:$AC$347,MATCH(AP$350,$I$344:$I$347,0),MATCH(AP$349,$J$343:$R$343,0)))</f>
        <v>2</v>
      </c>
      <c r="AQ381" s="678" cm="1">
        <f t="array" ref="AQ381">INDEX($H381:$K381,0,MATCH(AQ$350,$H$350:$K$350,0))*INDEX($J$344:$R$347,MATCH(AQ$350,$I$344:$I$347,0),MATCH(AQ$349,$J$343:$R$343,0))+IF(SUM($H381:$I381)&gt;0,INDEX($U$344:$AC$347,MATCH(AQ$350,$I$344:$I$347,0),MATCH(AQ$349,$J$343:$R$343,0)))</f>
        <v>0</v>
      </c>
      <c r="AR381" s="678" cm="1">
        <f t="array" ref="AR381">INDEX($H381:$K381,0,MATCH(AR$350,$H$350:$K$350,0))*INDEX($J$344:$R$347,MATCH(AR$350,$I$344:$I$347,0),MATCH(AR$349,$J$343:$R$343,0))+IF(SUM($H381:$I381)&gt;0,INDEX($U$344:$AC$347,MATCH(AR$350,$I$344:$I$347,0),MATCH(AR$349,$J$343:$R$343,0)))</f>
        <v>0</v>
      </c>
      <c r="AS381" s="678" cm="1">
        <f t="array" ref="AS381">INDEX($H381:$K381,0,MATCH(AS$350,$H$350:$K$350,0))*INDEX($J$344:$R$347,MATCH(AS$350,$I$344:$I$347,0),MATCH(AS$349,$J$343:$R$343,0))+IF(SUM($H381:$I381)&gt;0,INDEX($U$344:$AC$347,MATCH(AS$350,$I$344:$I$347,0),MATCH(AS$349,$J$343:$R$343,0)))</f>
        <v>1</v>
      </c>
      <c r="AT381" s="678" cm="1">
        <f t="array" ref="AT381">INDEX($H381:$K381,0,MATCH(AT$350,$H$350:$K$350,0))*INDEX($J$344:$R$347,MATCH(AT$350,$I$344:$I$347,0),MATCH(AT$349,$J$343:$R$343,0))+IF(SUM($H381:$I381)&gt;0,INDEX($U$344:$AC$347,MATCH(AT$350,$I$344:$I$347,0),MATCH(AT$349,$J$343:$R$343,0)))</f>
        <v>2</v>
      </c>
      <c r="AU381" s="678" cm="1">
        <f t="array" ref="AU381">INDEX($H381:$K381,0,MATCH(AU$350,$H$350:$K$350,0))*INDEX($J$344:$R$347,MATCH(AU$350,$I$344:$I$347,0),MATCH(AU$349,$J$343:$R$343,0))+IF(SUM($H381:$I381)&gt;0,INDEX($U$344:$AC$347,MATCH(AU$350,$I$344:$I$347,0),MATCH(AU$349,$J$343:$R$343,0)))</f>
        <v>1</v>
      </c>
      <c r="AV381" s="186"/>
      <c r="AW381" s="186"/>
      <c r="AX381" s="16"/>
      <c r="AY381" s="8"/>
      <c r="AZ381" s="8"/>
      <c r="BA381" s="8"/>
    </row>
    <row r="382" spans="1:53" ht="14.5" outlineLevel="1" x14ac:dyDescent="0.35">
      <c r="A382" s="6"/>
      <c r="B382" s="7"/>
      <c r="C382" s="17"/>
      <c r="D382" s="17"/>
      <c r="E382" s="17"/>
      <c r="F382" s="26"/>
      <c r="G382" s="26" t="str">
        <f t="shared" si="173"/>
        <v>YYWWA1w</v>
      </c>
      <c r="H382" s="222">
        <f t="shared" si="176"/>
        <v>1</v>
      </c>
      <c r="I382" s="222">
        <f t="shared" si="176"/>
        <v>1</v>
      </c>
      <c r="J382" s="222">
        <f t="shared" si="176"/>
        <v>2</v>
      </c>
      <c r="K382" s="222">
        <f t="shared" si="175"/>
        <v>1</v>
      </c>
      <c r="L382" s="678" cm="1">
        <f t="array" ref="L382">INDEX($H382:$K382,0,MATCH(L$350,$H$350:$K$350,0))*INDEX($J$344:$R$347,MATCH(L$350,$I$344:$I$347,0),MATCH(L$349,$J$343:$R$343,0))+IF(SUM($H382:$I382)&gt;0,INDEX($U$344:$AC$347,MATCH(L$350,$I$344:$I$347,0),MATCH(L$349,$J$343:$R$343,0)))</f>
        <v>2</v>
      </c>
      <c r="M382" s="678" cm="1">
        <f t="array" ref="M382">INDEX($H382:$K382,0,MATCH(M$350,$H$350:$K$350,0))*INDEX($J$344:$R$347,MATCH(M$350,$I$344:$I$347,0),MATCH(M$349,$J$343:$R$343,0))+IF(SUM($H382:$I382)&gt;0,INDEX($U$344:$AC$347,MATCH(M$350,$I$344:$I$347,0),MATCH(M$349,$J$343:$R$343,0)))</f>
        <v>1</v>
      </c>
      <c r="N382" s="678" cm="1">
        <f t="array" ref="N382">INDEX($H382:$K382,0,MATCH(N$350,$H$350:$K$350,0))*INDEX($J$344:$R$347,MATCH(N$350,$I$344:$I$347,0),MATCH(N$349,$J$343:$R$343,0))+IF(SUM($H382:$I382)&gt;0,INDEX($U$344:$AC$347,MATCH(N$350,$I$344:$I$347,0),MATCH(N$349,$J$343:$R$343,0)))</f>
        <v>2</v>
      </c>
      <c r="O382" s="678" cm="1">
        <f t="array" ref="O382">INDEX($H382:$K382,0,MATCH(O$350,$H$350:$K$350,0))*INDEX($J$344:$R$347,MATCH(O$350,$I$344:$I$347,0),MATCH(O$349,$J$343:$R$343,0))+IF(SUM($H382:$I382)&gt;0,INDEX($U$344:$AC$347,MATCH(O$350,$I$344:$I$347,0),MATCH(O$349,$J$343:$R$343,0)))</f>
        <v>1.5</v>
      </c>
      <c r="P382" s="678" cm="1">
        <f t="array" ref="P382">INDEX($H382:$K382,0,MATCH(P$350,$H$350:$K$350,0))*INDEX($J$344:$R$347,MATCH(P$350,$I$344:$I$347,0),MATCH(P$349,$J$343:$R$343,0))+IF(SUM($H382:$I382)&gt;0,INDEX($U$344:$AC$347,MATCH(P$350,$I$344:$I$347,0),MATCH(P$349,$J$343:$R$343,0)))</f>
        <v>2</v>
      </c>
      <c r="Q382" s="678" cm="1">
        <f t="array" ref="Q382">INDEX($H382:$K382,0,MATCH(Q$350,$H$350:$K$350,0))*INDEX($J$344:$R$347,MATCH(Q$350,$I$344:$I$347,0),MATCH(Q$349,$J$343:$R$343,0))+IF(SUM($H382:$I382)&gt;0,INDEX($U$344:$AC$347,MATCH(Q$350,$I$344:$I$347,0),MATCH(Q$349,$J$343:$R$343,0)))</f>
        <v>1</v>
      </c>
      <c r="R382" s="678" cm="1">
        <f t="array" ref="R382">INDEX($H382:$K382,0,MATCH(R$350,$H$350:$K$350,0))*INDEX($J$344:$R$347,MATCH(R$350,$I$344:$I$347,0),MATCH(R$349,$J$343:$R$343,0))+IF(SUM($H382:$I382)&gt;0,INDEX($U$344:$AC$347,MATCH(R$350,$I$344:$I$347,0),MATCH(R$349,$J$343:$R$343,0)))</f>
        <v>2</v>
      </c>
      <c r="S382" s="678" cm="1">
        <f t="array" ref="S382">INDEX($H382:$K382,0,MATCH(S$350,$H$350:$K$350,0))*INDEX($J$344:$R$347,MATCH(S$350,$I$344:$I$347,0),MATCH(S$349,$J$343:$R$343,0))+IF(SUM($H382:$I382)&gt;0,INDEX($U$344:$AC$347,MATCH(S$350,$I$344:$I$347,0),MATCH(S$349,$J$343:$R$343,0)))</f>
        <v>1</v>
      </c>
      <c r="T382" s="678" cm="1">
        <f t="array" ref="T382">INDEX($H382:$K382,0,MATCH(T$350,$H$350:$K$350,0))*INDEX($J$344:$R$347,MATCH(T$350,$I$344:$I$347,0),MATCH(T$349,$J$343:$R$343,0))+IF(SUM($H382:$I382)&gt;0,INDEX($U$344:$AC$347,MATCH(T$350,$I$344:$I$347,0),MATCH(T$349,$J$343:$R$343,0)))</f>
        <v>2</v>
      </c>
      <c r="U382" s="678" cm="1">
        <f t="array" ref="U382">INDEX($H382:$K382,0,MATCH(U$350,$H$350:$K$350,0))*INDEX($J$344:$R$347,MATCH(U$350,$I$344:$I$347,0),MATCH(U$349,$J$343:$R$343,0))+IF(SUM($H382:$I382)&gt;0,INDEX($U$344:$AC$347,MATCH(U$350,$I$344:$I$347,0),MATCH(U$349,$J$343:$R$343,0)))</f>
        <v>1</v>
      </c>
      <c r="V382" s="678" cm="1">
        <f t="array" ref="V382">INDEX($H382:$K382,0,MATCH(V$350,$H$350:$K$350,0))*INDEX($J$344:$R$347,MATCH(V$350,$I$344:$I$347,0),MATCH(V$349,$J$343:$R$343,0))+IF(SUM($H382:$I382)&gt;0,INDEX($U$344:$AC$347,MATCH(V$350,$I$344:$I$347,0),MATCH(V$349,$J$343:$R$343,0)))</f>
        <v>2</v>
      </c>
      <c r="W382" s="678" cm="1">
        <f t="array" ref="W382">INDEX($H382:$K382,0,MATCH(W$350,$H$350:$K$350,0))*INDEX($J$344:$R$347,MATCH(W$350,$I$344:$I$347,0),MATCH(W$349,$J$343:$R$343,0))+IF(SUM($H382:$I382)&gt;0,INDEX($U$344:$AC$347,MATCH(W$350,$I$344:$I$347,0),MATCH(W$349,$J$343:$R$343,0)))</f>
        <v>1</v>
      </c>
      <c r="X382" s="678" cm="1">
        <f t="array" ref="X382">INDEX($H382:$K382,0,MATCH(X$350,$H$350:$K$350,0))*INDEX($J$344:$R$347,MATCH(X$350,$I$344:$I$347,0),MATCH(X$349,$J$343:$R$343,0))+IF(SUM($H382:$I382)&gt;0,INDEX($U$344:$AC$347,MATCH(X$350,$I$344:$I$347,0),MATCH(X$349,$J$343:$R$343,0)))</f>
        <v>2</v>
      </c>
      <c r="Y382" s="678" cm="1">
        <f t="array" ref="Y382">INDEX($H382:$K382,0,MATCH(Y$350,$H$350:$K$350,0))*INDEX($J$344:$R$347,MATCH(Y$350,$I$344:$I$347,0),MATCH(Y$349,$J$343:$R$343,0))+IF(SUM($H382:$I382)&gt;0,INDEX($U$344:$AC$347,MATCH(Y$350,$I$344:$I$347,0),MATCH(Y$349,$J$343:$R$343,0)))</f>
        <v>1</v>
      </c>
      <c r="Z382" s="678" cm="1">
        <f t="array" ref="Z382">INDEX($H382:$K382,0,MATCH(Z$350,$H$350:$K$350,0))*INDEX($J$344:$R$347,MATCH(Z$350,$I$344:$I$347,0),MATCH(Z$349,$J$343:$R$343,0))+IF(SUM($H382:$I382)&gt;0,INDEX($U$344:$AC$347,MATCH(Z$350,$I$344:$I$347,0),MATCH(Z$349,$J$343:$R$343,0)))</f>
        <v>2</v>
      </c>
      <c r="AA382" s="678" cm="1">
        <f t="array" ref="AA382">INDEX($H382:$K382,0,MATCH(AA$350,$H$350:$K$350,0))*INDEX($J$344:$R$347,MATCH(AA$350,$I$344:$I$347,0),MATCH(AA$349,$J$343:$R$343,0))+IF(SUM($H382:$I382)&gt;0,INDEX($U$344:$AC$347,MATCH(AA$350,$I$344:$I$347,0),MATCH(AA$349,$J$343:$R$343,0)))</f>
        <v>0.5</v>
      </c>
      <c r="AB382" s="678" cm="1">
        <f t="array" ref="AB382">INDEX($H382:$K382,0,MATCH(AB$350,$H$350:$K$350,0))*INDEX($J$344:$R$347,MATCH(AB$350,$I$344:$I$347,0),MATCH(AB$349,$J$343:$R$343,0))+IF(SUM($H382:$I382)&gt;0,INDEX($U$344:$AC$347,MATCH(AB$350,$I$344:$I$347,0),MATCH(AB$349,$J$343:$R$343,0)))</f>
        <v>1</v>
      </c>
      <c r="AC382" s="678" cm="1">
        <f t="array" ref="AC382">INDEX($H382:$K382,0,MATCH(AC$350,$H$350:$K$350,0))*INDEX($J$344:$R$347,MATCH(AC$350,$I$344:$I$347,0),MATCH(AC$349,$J$343:$R$343,0))+IF(SUM($H382:$I382)&gt;0,INDEX($U$344:$AC$347,MATCH(AC$350,$I$344:$I$347,0),MATCH(AC$349,$J$343:$R$343,0)))</f>
        <v>1</v>
      </c>
      <c r="AD382" s="678" cm="1">
        <f t="array" ref="AD382">INDEX($H382:$K382,0,MATCH(AD$350,$H$350:$K$350,0))*INDEX($J$344:$R$347,MATCH(AD$350,$I$344:$I$347,0),MATCH(AD$349,$J$343:$R$343,0))+IF(SUM($H382:$I382)&gt;0,INDEX($U$344:$AC$347,MATCH(AD$350,$I$344:$I$347,0),MATCH(AD$349,$J$343:$R$343,0)))</f>
        <v>2</v>
      </c>
      <c r="AE382" s="678" cm="1">
        <f t="array" ref="AE382">INDEX($H382:$K382,0,MATCH(AE$350,$H$350:$K$350,0))*INDEX($J$344:$R$347,MATCH(AE$350,$I$344:$I$347,0),MATCH(AE$349,$J$343:$R$343,0))+IF(SUM($H382:$I382)&gt;0,INDEX($U$344:$AC$347,MATCH(AE$350,$I$344:$I$347,0),MATCH(AE$349,$J$343:$R$343,0)))</f>
        <v>1</v>
      </c>
      <c r="AF382" s="678" cm="1">
        <f t="array" ref="AF382">INDEX($H382:$K382,0,MATCH(AF$350,$H$350:$K$350,0))*INDEX($J$344:$R$347,MATCH(AF$350,$I$344:$I$347,0),MATCH(AF$349,$J$343:$R$343,0))+IF(SUM($H382:$I382)&gt;0,INDEX($U$344:$AC$347,MATCH(AF$350,$I$344:$I$347,0),MATCH(AF$349,$J$343:$R$343,0)))</f>
        <v>1</v>
      </c>
      <c r="AG382" s="678" cm="1">
        <f t="array" ref="AG382">INDEX($H382:$K382,0,MATCH(AG$350,$H$350:$K$350,0))*INDEX($J$344:$R$347,MATCH(AG$350,$I$344:$I$347,0),MATCH(AG$349,$J$343:$R$343,0))+IF(SUM($H382:$I382)&gt;0,INDEX($U$344:$AC$347,MATCH(AG$350,$I$344:$I$347,0),MATCH(AG$349,$J$343:$R$343,0)))</f>
        <v>1</v>
      </c>
      <c r="AH382" s="678" cm="1">
        <f t="array" ref="AH382">INDEX($H382:$K382,0,MATCH(AH$350,$H$350:$K$350,0))*INDEX($J$344:$R$347,MATCH(AH$350,$I$344:$I$347,0),MATCH(AH$349,$J$343:$R$343,0))+IF(SUM($H382:$I382)&gt;0,INDEX($U$344:$AC$347,MATCH(AH$350,$I$344:$I$347,0),MATCH(AH$349,$J$343:$R$343,0)))</f>
        <v>2</v>
      </c>
      <c r="AI382" s="678" cm="1">
        <f t="array" ref="AI382">INDEX($H382:$K382,0,MATCH(AI$350,$H$350:$K$350,0))*INDEX($J$344:$R$347,MATCH(AI$350,$I$344:$I$347,0),MATCH(AI$349,$J$343:$R$343,0))+IF(SUM($H382:$I382)&gt;0,INDEX($U$344:$AC$347,MATCH(AI$350,$I$344:$I$347,0),MATCH(AI$349,$J$343:$R$343,0)))</f>
        <v>0.5</v>
      </c>
      <c r="AJ382" s="678" cm="1">
        <f t="array" ref="AJ382">INDEX($H382:$K382,0,MATCH(AJ$350,$H$350:$K$350,0))*INDEX($J$344:$R$347,MATCH(AJ$350,$I$344:$I$347,0),MATCH(AJ$349,$J$343:$R$343,0))+IF(SUM($H382:$I382)&gt;0,INDEX($U$344:$AC$347,MATCH(AJ$350,$I$344:$I$347,0),MATCH(AJ$349,$J$343:$R$343,0)))</f>
        <v>1</v>
      </c>
      <c r="AK382" s="678" cm="1">
        <f t="array" ref="AK382">INDEX($H382:$K382,0,MATCH(AK$350,$H$350:$K$350,0))*INDEX($J$344:$R$347,MATCH(AK$350,$I$344:$I$347,0),MATCH(AK$349,$J$343:$R$343,0))+IF(SUM($H382:$I382)&gt;0,INDEX($U$344:$AC$347,MATCH(AK$350,$I$344:$I$347,0),MATCH(AK$349,$J$343:$R$343,0)))</f>
        <v>1</v>
      </c>
      <c r="AL382" s="678" cm="1">
        <f t="array" ref="AL382">INDEX($H382:$K382,0,MATCH(AL$350,$H$350:$K$350,0))*INDEX($J$344:$R$347,MATCH(AL$350,$I$344:$I$347,0),MATCH(AL$349,$J$343:$R$343,0))+IF(SUM($H382:$I382)&gt;0,INDEX($U$344:$AC$347,MATCH(AL$350,$I$344:$I$347,0),MATCH(AL$349,$J$343:$R$343,0)))</f>
        <v>2</v>
      </c>
      <c r="AM382" s="678" cm="1">
        <f t="array" ref="AM382">INDEX($H382:$K382,0,MATCH(AM$350,$H$350:$K$350,0))*INDEX($J$344:$R$347,MATCH(AM$350,$I$344:$I$347,0),MATCH(AM$349,$J$343:$R$343,0))+IF(SUM($H382:$I382)&gt;0,INDEX($U$344:$AC$347,MATCH(AM$350,$I$344:$I$347,0),MATCH(AM$349,$J$343:$R$343,0)))</f>
        <v>0.5</v>
      </c>
      <c r="AN382" s="678" cm="1">
        <f t="array" ref="AN382">INDEX($H382:$K382,0,MATCH(AN$350,$H$350:$K$350,0))*INDEX($J$344:$R$347,MATCH(AN$350,$I$344:$I$347,0),MATCH(AN$349,$J$343:$R$343,0))+IF(SUM($H382:$I382)&gt;0,INDEX($U$344:$AC$347,MATCH(AN$350,$I$344:$I$347,0),MATCH(AN$349,$J$343:$R$343,0)))</f>
        <v>1</v>
      </c>
      <c r="AO382" s="678" cm="1">
        <f t="array" ref="AO382">INDEX($H382:$K382,0,MATCH(AO$350,$H$350:$K$350,0))*INDEX($J$344:$R$347,MATCH(AO$350,$I$344:$I$347,0),MATCH(AO$349,$J$343:$R$343,0))+IF(SUM($H382:$I382)&gt;0,INDEX($U$344:$AC$347,MATCH(AO$350,$I$344:$I$347,0),MATCH(AO$349,$J$343:$R$343,0)))</f>
        <v>1</v>
      </c>
      <c r="AP382" s="678" cm="1">
        <f t="array" ref="AP382">INDEX($H382:$K382,0,MATCH(AP$350,$H$350:$K$350,0))*INDEX($J$344:$R$347,MATCH(AP$350,$I$344:$I$347,0),MATCH(AP$349,$J$343:$R$343,0))+IF(SUM($H382:$I382)&gt;0,INDEX($U$344:$AC$347,MATCH(AP$350,$I$344:$I$347,0),MATCH(AP$349,$J$343:$R$343,0)))</f>
        <v>2</v>
      </c>
      <c r="AQ382" s="678" cm="1">
        <f t="array" ref="AQ382">INDEX($H382:$K382,0,MATCH(AQ$350,$H$350:$K$350,0))*INDEX($J$344:$R$347,MATCH(AQ$350,$I$344:$I$347,0),MATCH(AQ$349,$J$343:$R$343,0))+IF(SUM($H382:$I382)&gt;0,INDEX($U$344:$AC$347,MATCH(AQ$350,$I$344:$I$347,0),MATCH(AQ$349,$J$343:$R$343,0)))</f>
        <v>0</v>
      </c>
      <c r="AR382" s="678" cm="1">
        <f t="array" ref="AR382">INDEX($H382:$K382,0,MATCH(AR$350,$H$350:$K$350,0))*INDEX($J$344:$R$347,MATCH(AR$350,$I$344:$I$347,0),MATCH(AR$349,$J$343:$R$343,0))+IF(SUM($H382:$I382)&gt;0,INDEX($U$344:$AC$347,MATCH(AR$350,$I$344:$I$347,0),MATCH(AR$349,$J$343:$R$343,0)))</f>
        <v>1</v>
      </c>
      <c r="AS382" s="678" cm="1">
        <f t="array" ref="AS382">INDEX($H382:$K382,0,MATCH(AS$350,$H$350:$K$350,0))*INDEX($J$344:$R$347,MATCH(AS$350,$I$344:$I$347,0),MATCH(AS$349,$J$343:$R$343,0))+IF(SUM($H382:$I382)&gt;0,INDEX($U$344:$AC$347,MATCH(AS$350,$I$344:$I$347,0),MATCH(AS$349,$J$343:$R$343,0)))</f>
        <v>1</v>
      </c>
      <c r="AT382" s="678" cm="1">
        <f t="array" ref="AT382">INDEX($H382:$K382,0,MATCH(AT$350,$H$350:$K$350,0))*INDEX($J$344:$R$347,MATCH(AT$350,$I$344:$I$347,0),MATCH(AT$349,$J$343:$R$343,0))+IF(SUM($H382:$I382)&gt;0,INDEX($U$344:$AC$347,MATCH(AT$350,$I$344:$I$347,0),MATCH(AT$349,$J$343:$R$343,0)))</f>
        <v>2</v>
      </c>
      <c r="AU382" s="678" cm="1">
        <f t="array" ref="AU382">INDEX($H382:$K382,0,MATCH(AU$350,$H$350:$K$350,0))*INDEX($J$344:$R$347,MATCH(AU$350,$I$344:$I$347,0),MATCH(AU$349,$J$343:$R$343,0))+IF(SUM($H382:$I382)&gt;0,INDEX($U$344:$AC$347,MATCH(AU$350,$I$344:$I$347,0),MATCH(AU$349,$J$343:$R$343,0)))</f>
        <v>1</v>
      </c>
      <c r="AV382" s="186"/>
      <c r="AW382" s="186"/>
      <c r="AX382" s="16"/>
      <c r="AY382" s="8"/>
      <c r="AZ382" s="8"/>
      <c r="BA382" s="8"/>
    </row>
    <row r="383" spans="1:53" ht="14.5" outlineLevel="1" x14ac:dyDescent="0.35">
      <c r="A383" s="6"/>
      <c r="B383" s="7"/>
      <c r="C383" s="17"/>
      <c r="D383" s="17"/>
      <c r="E383" s="17"/>
      <c r="F383" s="26"/>
      <c r="G383" s="26" t="str">
        <f t="shared" ref="G383:G402" si="177">_xlfn.CONCAT(H195:M195)</f>
        <v>YYWWA1wd</v>
      </c>
      <c r="H383" s="222">
        <f t="shared" si="176"/>
        <v>0</v>
      </c>
      <c r="I383" s="222">
        <f t="shared" si="176"/>
        <v>1</v>
      </c>
      <c r="J383" s="222">
        <f t="shared" si="176"/>
        <v>2</v>
      </c>
      <c r="K383" s="222">
        <f t="shared" ref="K383:K404" si="178">IF($I320&gt;0,INDEX($Z$211:$AC$224,MATCH($M195,$Y$211:$Y$224,0),MATCH(K$350,$Z$210:$AC$210,0)),0)</f>
        <v>1</v>
      </c>
      <c r="L383" s="678" cm="1">
        <f t="array" ref="L383">INDEX($H383:$K383,0,MATCH(L$350,$H$350:$K$350,0))*INDEX($J$344:$R$347,MATCH(L$350,$I$344:$I$347,0),MATCH(L$349,$J$343:$R$343,0))+IF(SUM($H383:$I383)&gt;0,INDEX($U$344:$AC$347,MATCH(L$350,$I$344:$I$347,0),MATCH(L$349,$J$343:$R$343,0)))</f>
        <v>1</v>
      </c>
      <c r="M383" s="678" cm="1">
        <f t="array" ref="M383">INDEX($H383:$K383,0,MATCH(M$350,$H$350:$K$350,0))*INDEX($J$344:$R$347,MATCH(M$350,$I$344:$I$347,0),MATCH(M$349,$J$343:$R$343,0))+IF(SUM($H383:$I383)&gt;0,INDEX($U$344:$AC$347,MATCH(M$350,$I$344:$I$347,0),MATCH(M$349,$J$343:$R$343,0)))</f>
        <v>1</v>
      </c>
      <c r="N383" s="678" cm="1">
        <f t="array" ref="N383">INDEX($H383:$K383,0,MATCH(N$350,$H$350:$K$350,0))*INDEX($J$344:$R$347,MATCH(N$350,$I$344:$I$347,0),MATCH(N$349,$J$343:$R$343,0))+IF(SUM($H383:$I383)&gt;0,INDEX($U$344:$AC$347,MATCH(N$350,$I$344:$I$347,0),MATCH(N$349,$J$343:$R$343,0)))</f>
        <v>2</v>
      </c>
      <c r="O383" s="678" cm="1">
        <f t="array" ref="O383">INDEX($H383:$K383,0,MATCH(O$350,$H$350:$K$350,0))*INDEX($J$344:$R$347,MATCH(O$350,$I$344:$I$347,0),MATCH(O$349,$J$343:$R$343,0))+IF(SUM($H383:$I383)&gt;0,INDEX($U$344:$AC$347,MATCH(O$350,$I$344:$I$347,0),MATCH(O$349,$J$343:$R$343,0)))</f>
        <v>1.5</v>
      </c>
      <c r="P383" s="678" cm="1">
        <f t="array" ref="P383">INDEX($H383:$K383,0,MATCH(P$350,$H$350:$K$350,0))*INDEX($J$344:$R$347,MATCH(P$350,$I$344:$I$347,0),MATCH(P$349,$J$343:$R$343,0))+IF(SUM($H383:$I383)&gt;0,INDEX($U$344:$AC$347,MATCH(P$350,$I$344:$I$347,0),MATCH(P$349,$J$343:$R$343,0)))</f>
        <v>1</v>
      </c>
      <c r="Q383" s="678" cm="1">
        <f t="array" ref="Q383">INDEX($H383:$K383,0,MATCH(Q$350,$H$350:$K$350,0))*INDEX($J$344:$R$347,MATCH(Q$350,$I$344:$I$347,0),MATCH(Q$349,$J$343:$R$343,0))+IF(SUM($H383:$I383)&gt;0,INDEX($U$344:$AC$347,MATCH(Q$350,$I$344:$I$347,0),MATCH(Q$349,$J$343:$R$343,0)))</f>
        <v>1</v>
      </c>
      <c r="R383" s="678" cm="1">
        <f t="array" ref="R383">INDEX($H383:$K383,0,MATCH(R$350,$H$350:$K$350,0))*INDEX($J$344:$R$347,MATCH(R$350,$I$344:$I$347,0),MATCH(R$349,$J$343:$R$343,0))+IF(SUM($H383:$I383)&gt;0,INDEX($U$344:$AC$347,MATCH(R$350,$I$344:$I$347,0),MATCH(R$349,$J$343:$R$343,0)))</f>
        <v>2</v>
      </c>
      <c r="S383" s="678" cm="1">
        <f t="array" ref="S383">INDEX($H383:$K383,0,MATCH(S$350,$H$350:$K$350,0))*INDEX($J$344:$R$347,MATCH(S$350,$I$344:$I$347,0),MATCH(S$349,$J$343:$R$343,0))+IF(SUM($H383:$I383)&gt;0,INDEX($U$344:$AC$347,MATCH(S$350,$I$344:$I$347,0),MATCH(S$349,$J$343:$R$343,0)))</f>
        <v>1</v>
      </c>
      <c r="T383" s="678" cm="1">
        <f t="array" ref="T383">INDEX($H383:$K383,0,MATCH(T$350,$H$350:$K$350,0))*INDEX($J$344:$R$347,MATCH(T$350,$I$344:$I$347,0),MATCH(T$349,$J$343:$R$343,0))+IF(SUM($H383:$I383)&gt;0,INDEX($U$344:$AC$347,MATCH(T$350,$I$344:$I$347,0),MATCH(T$349,$J$343:$R$343,0)))</f>
        <v>1</v>
      </c>
      <c r="U383" s="678" cm="1">
        <f t="array" ref="U383">INDEX($H383:$K383,0,MATCH(U$350,$H$350:$K$350,0))*INDEX($J$344:$R$347,MATCH(U$350,$I$344:$I$347,0),MATCH(U$349,$J$343:$R$343,0))+IF(SUM($H383:$I383)&gt;0,INDEX($U$344:$AC$347,MATCH(U$350,$I$344:$I$347,0),MATCH(U$349,$J$343:$R$343,0)))</f>
        <v>1</v>
      </c>
      <c r="V383" s="678" cm="1">
        <f t="array" ref="V383">INDEX($H383:$K383,0,MATCH(V$350,$H$350:$K$350,0))*INDEX($J$344:$R$347,MATCH(V$350,$I$344:$I$347,0),MATCH(V$349,$J$343:$R$343,0))+IF(SUM($H383:$I383)&gt;0,INDEX($U$344:$AC$347,MATCH(V$350,$I$344:$I$347,0),MATCH(V$349,$J$343:$R$343,0)))</f>
        <v>2</v>
      </c>
      <c r="W383" s="678" cm="1">
        <f t="array" ref="W383">INDEX($H383:$K383,0,MATCH(W$350,$H$350:$K$350,0))*INDEX($J$344:$R$347,MATCH(W$350,$I$344:$I$347,0),MATCH(W$349,$J$343:$R$343,0))+IF(SUM($H383:$I383)&gt;0,INDEX($U$344:$AC$347,MATCH(W$350,$I$344:$I$347,0),MATCH(W$349,$J$343:$R$343,0)))</f>
        <v>1</v>
      </c>
      <c r="X383" s="678" cm="1">
        <f t="array" ref="X383">INDEX($H383:$K383,0,MATCH(X$350,$H$350:$K$350,0))*INDEX($J$344:$R$347,MATCH(X$350,$I$344:$I$347,0),MATCH(X$349,$J$343:$R$343,0))+IF(SUM($H383:$I383)&gt;0,INDEX($U$344:$AC$347,MATCH(X$350,$I$344:$I$347,0),MATCH(X$349,$J$343:$R$343,0)))</f>
        <v>1</v>
      </c>
      <c r="Y383" s="678" cm="1">
        <f t="array" ref="Y383">INDEX($H383:$K383,0,MATCH(Y$350,$H$350:$K$350,0))*INDEX($J$344:$R$347,MATCH(Y$350,$I$344:$I$347,0),MATCH(Y$349,$J$343:$R$343,0))+IF(SUM($H383:$I383)&gt;0,INDEX($U$344:$AC$347,MATCH(Y$350,$I$344:$I$347,0),MATCH(Y$349,$J$343:$R$343,0)))</f>
        <v>1</v>
      </c>
      <c r="Z383" s="678" cm="1">
        <f t="array" ref="Z383">INDEX($H383:$K383,0,MATCH(Z$350,$H$350:$K$350,0))*INDEX($J$344:$R$347,MATCH(Z$350,$I$344:$I$347,0),MATCH(Z$349,$J$343:$R$343,0))+IF(SUM($H383:$I383)&gt;0,INDEX($U$344:$AC$347,MATCH(Z$350,$I$344:$I$347,0),MATCH(Z$349,$J$343:$R$343,0)))</f>
        <v>2</v>
      </c>
      <c r="AA383" s="678" cm="1">
        <f t="array" ref="AA383">INDEX($H383:$K383,0,MATCH(AA$350,$H$350:$K$350,0))*INDEX($J$344:$R$347,MATCH(AA$350,$I$344:$I$347,0),MATCH(AA$349,$J$343:$R$343,0))+IF(SUM($H383:$I383)&gt;0,INDEX($U$344:$AC$347,MATCH(AA$350,$I$344:$I$347,0),MATCH(AA$349,$J$343:$R$343,0)))</f>
        <v>0.5</v>
      </c>
      <c r="AB383" s="678" cm="1">
        <f t="array" ref="AB383">INDEX($H383:$K383,0,MATCH(AB$350,$H$350:$K$350,0))*INDEX($J$344:$R$347,MATCH(AB$350,$I$344:$I$347,0),MATCH(AB$349,$J$343:$R$343,0))+IF(SUM($H383:$I383)&gt;0,INDEX($U$344:$AC$347,MATCH(AB$350,$I$344:$I$347,0),MATCH(AB$349,$J$343:$R$343,0)))</f>
        <v>0</v>
      </c>
      <c r="AC383" s="678" cm="1">
        <f t="array" ref="AC383">INDEX($H383:$K383,0,MATCH(AC$350,$H$350:$K$350,0))*INDEX($J$344:$R$347,MATCH(AC$350,$I$344:$I$347,0),MATCH(AC$349,$J$343:$R$343,0))+IF(SUM($H383:$I383)&gt;0,INDEX($U$344:$AC$347,MATCH(AC$350,$I$344:$I$347,0),MATCH(AC$349,$J$343:$R$343,0)))</f>
        <v>1</v>
      </c>
      <c r="AD383" s="678" cm="1">
        <f t="array" ref="AD383">INDEX($H383:$K383,0,MATCH(AD$350,$H$350:$K$350,0))*INDEX($J$344:$R$347,MATCH(AD$350,$I$344:$I$347,0),MATCH(AD$349,$J$343:$R$343,0))+IF(SUM($H383:$I383)&gt;0,INDEX($U$344:$AC$347,MATCH(AD$350,$I$344:$I$347,0),MATCH(AD$349,$J$343:$R$343,0)))</f>
        <v>2</v>
      </c>
      <c r="AE383" s="678" cm="1">
        <f t="array" ref="AE383">INDEX($H383:$K383,0,MATCH(AE$350,$H$350:$K$350,0))*INDEX($J$344:$R$347,MATCH(AE$350,$I$344:$I$347,0),MATCH(AE$349,$J$343:$R$343,0))+IF(SUM($H383:$I383)&gt;0,INDEX($U$344:$AC$347,MATCH(AE$350,$I$344:$I$347,0),MATCH(AE$349,$J$343:$R$343,0)))</f>
        <v>1</v>
      </c>
      <c r="AF383" s="678" cm="1">
        <f t="array" ref="AF383">INDEX($H383:$K383,0,MATCH(AF$350,$H$350:$K$350,0))*INDEX($J$344:$R$347,MATCH(AF$350,$I$344:$I$347,0),MATCH(AF$349,$J$343:$R$343,0))+IF(SUM($H383:$I383)&gt;0,INDEX($U$344:$AC$347,MATCH(AF$350,$I$344:$I$347,0),MATCH(AF$349,$J$343:$R$343,0)))</f>
        <v>0</v>
      </c>
      <c r="AG383" s="678" cm="1">
        <f t="array" ref="AG383">INDEX($H383:$K383,0,MATCH(AG$350,$H$350:$K$350,0))*INDEX($J$344:$R$347,MATCH(AG$350,$I$344:$I$347,0),MATCH(AG$349,$J$343:$R$343,0))+IF(SUM($H383:$I383)&gt;0,INDEX($U$344:$AC$347,MATCH(AG$350,$I$344:$I$347,0),MATCH(AG$349,$J$343:$R$343,0)))</f>
        <v>1</v>
      </c>
      <c r="AH383" s="678" cm="1">
        <f t="array" ref="AH383">INDEX($H383:$K383,0,MATCH(AH$350,$H$350:$K$350,0))*INDEX($J$344:$R$347,MATCH(AH$350,$I$344:$I$347,0),MATCH(AH$349,$J$343:$R$343,0))+IF(SUM($H383:$I383)&gt;0,INDEX($U$344:$AC$347,MATCH(AH$350,$I$344:$I$347,0),MATCH(AH$349,$J$343:$R$343,0)))</f>
        <v>2</v>
      </c>
      <c r="AI383" s="678" cm="1">
        <f t="array" ref="AI383">INDEX($H383:$K383,0,MATCH(AI$350,$H$350:$K$350,0))*INDEX($J$344:$R$347,MATCH(AI$350,$I$344:$I$347,0),MATCH(AI$349,$J$343:$R$343,0))+IF(SUM($H383:$I383)&gt;0,INDEX($U$344:$AC$347,MATCH(AI$350,$I$344:$I$347,0),MATCH(AI$349,$J$343:$R$343,0)))</f>
        <v>0.5</v>
      </c>
      <c r="AJ383" s="678" cm="1">
        <f t="array" ref="AJ383">INDEX($H383:$K383,0,MATCH(AJ$350,$H$350:$K$350,0))*INDEX($J$344:$R$347,MATCH(AJ$350,$I$344:$I$347,0),MATCH(AJ$349,$J$343:$R$343,0))+IF(SUM($H383:$I383)&gt;0,INDEX($U$344:$AC$347,MATCH(AJ$350,$I$344:$I$347,0),MATCH(AJ$349,$J$343:$R$343,0)))</f>
        <v>0</v>
      </c>
      <c r="AK383" s="678" cm="1">
        <f t="array" ref="AK383">INDEX($H383:$K383,0,MATCH(AK$350,$H$350:$K$350,0))*INDEX($J$344:$R$347,MATCH(AK$350,$I$344:$I$347,0),MATCH(AK$349,$J$343:$R$343,0))+IF(SUM($H383:$I383)&gt;0,INDEX($U$344:$AC$347,MATCH(AK$350,$I$344:$I$347,0),MATCH(AK$349,$J$343:$R$343,0)))</f>
        <v>1</v>
      </c>
      <c r="AL383" s="678" cm="1">
        <f t="array" ref="AL383">INDEX($H383:$K383,0,MATCH(AL$350,$H$350:$K$350,0))*INDEX($J$344:$R$347,MATCH(AL$350,$I$344:$I$347,0),MATCH(AL$349,$J$343:$R$343,0))+IF(SUM($H383:$I383)&gt;0,INDEX($U$344:$AC$347,MATCH(AL$350,$I$344:$I$347,0),MATCH(AL$349,$J$343:$R$343,0)))</f>
        <v>2</v>
      </c>
      <c r="AM383" s="678" cm="1">
        <f t="array" ref="AM383">INDEX($H383:$K383,0,MATCH(AM$350,$H$350:$K$350,0))*INDEX($J$344:$R$347,MATCH(AM$350,$I$344:$I$347,0),MATCH(AM$349,$J$343:$R$343,0))+IF(SUM($H383:$I383)&gt;0,INDEX($U$344:$AC$347,MATCH(AM$350,$I$344:$I$347,0),MATCH(AM$349,$J$343:$R$343,0)))</f>
        <v>0.5</v>
      </c>
      <c r="AN383" s="678" cm="1">
        <f t="array" ref="AN383">INDEX($H383:$K383,0,MATCH(AN$350,$H$350:$K$350,0))*INDEX($J$344:$R$347,MATCH(AN$350,$I$344:$I$347,0),MATCH(AN$349,$J$343:$R$343,0))+IF(SUM($H383:$I383)&gt;0,INDEX($U$344:$AC$347,MATCH(AN$350,$I$344:$I$347,0),MATCH(AN$349,$J$343:$R$343,0)))</f>
        <v>0</v>
      </c>
      <c r="AO383" s="678" cm="1">
        <f t="array" ref="AO383">INDEX($H383:$K383,0,MATCH(AO$350,$H$350:$K$350,0))*INDEX($J$344:$R$347,MATCH(AO$350,$I$344:$I$347,0),MATCH(AO$349,$J$343:$R$343,0))+IF(SUM($H383:$I383)&gt;0,INDEX($U$344:$AC$347,MATCH(AO$350,$I$344:$I$347,0),MATCH(AO$349,$J$343:$R$343,0)))</f>
        <v>1</v>
      </c>
      <c r="AP383" s="678" cm="1">
        <f t="array" ref="AP383">INDEX($H383:$K383,0,MATCH(AP$350,$H$350:$K$350,0))*INDEX($J$344:$R$347,MATCH(AP$350,$I$344:$I$347,0),MATCH(AP$349,$J$343:$R$343,0))+IF(SUM($H383:$I383)&gt;0,INDEX($U$344:$AC$347,MATCH(AP$350,$I$344:$I$347,0),MATCH(AP$349,$J$343:$R$343,0)))</f>
        <v>2</v>
      </c>
      <c r="AQ383" s="678" cm="1">
        <f t="array" ref="AQ383">INDEX($H383:$K383,0,MATCH(AQ$350,$H$350:$K$350,0))*INDEX($J$344:$R$347,MATCH(AQ$350,$I$344:$I$347,0),MATCH(AQ$349,$J$343:$R$343,0))+IF(SUM($H383:$I383)&gt;0,INDEX($U$344:$AC$347,MATCH(AQ$350,$I$344:$I$347,0),MATCH(AQ$349,$J$343:$R$343,0)))</f>
        <v>0</v>
      </c>
      <c r="AR383" s="678" cm="1">
        <f t="array" ref="AR383">INDEX($H383:$K383,0,MATCH(AR$350,$H$350:$K$350,0))*INDEX($J$344:$R$347,MATCH(AR$350,$I$344:$I$347,0),MATCH(AR$349,$J$343:$R$343,0))+IF(SUM($H383:$I383)&gt;0,INDEX($U$344:$AC$347,MATCH(AR$350,$I$344:$I$347,0),MATCH(AR$349,$J$343:$R$343,0)))</f>
        <v>0</v>
      </c>
      <c r="AS383" s="678" cm="1">
        <f t="array" ref="AS383">INDEX($H383:$K383,0,MATCH(AS$350,$H$350:$K$350,0))*INDEX($J$344:$R$347,MATCH(AS$350,$I$344:$I$347,0),MATCH(AS$349,$J$343:$R$343,0))+IF(SUM($H383:$I383)&gt;0,INDEX($U$344:$AC$347,MATCH(AS$350,$I$344:$I$347,0),MATCH(AS$349,$J$343:$R$343,0)))</f>
        <v>1</v>
      </c>
      <c r="AT383" s="678" cm="1">
        <f t="array" ref="AT383">INDEX($H383:$K383,0,MATCH(AT$350,$H$350:$K$350,0))*INDEX($J$344:$R$347,MATCH(AT$350,$I$344:$I$347,0),MATCH(AT$349,$J$343:$R$343,0))+IF(SUM($H383:$I383)&gt;0,INDEX($U$344:$AC$347,MATCH(AT$350,$I$344:$I$347,0),MATCH(AT$349,$J$343:$R$343,0)))</f>
        <v>2</v>
      </c>
      <c r="AU383" s="678" cm="1">
        <f t="array" ref="AU383">INDEX($H383:$K383,0,MATCH(AU$350,$H$350:$K$350,0))*INDEX($J$344:$R$347,MATCH(AU$350,$I$344:$I$347,0),MATCH(AU$349,$J$343:$R$343,0))+IF(SUM($H383:$I383)&gt;0,INDEX($U$344:$AC$347,MATCH(AU$350,$I$344:$I$347,0),MATCH(AU$349,$J$343:$R$343,0)))</f>
        <v>1</v>
      </c>
      <c r="AV383" s="186"/>
      <c r="AW383" s="186"/>
      <c r="AX383" s="16"/>
      <c r="AY383" s="8"/>
      <c r="AZ383" s="8"/>
      <c r="BA383" s="8"/>
    </row>
    <row r="384" spans="1:53" ht="14.5" outlineLevel="1" x14ac:dyDescent="0.35">
      <c r="A384" s="6"/>
      <c r="B384" s="7"/>
      <c r="C384" s="17"/>
      <c r="D384" s="17"/>
      <c r="E384" s="17"/>
      <c r="F384" s="26"/>
      <c r="G384" s="26" t="str">
        <f t="shared" si="177"/>
        <v>YYWWWw</v>
      </c>
      <c r="H384" s="222">
        <f t="shared" si="176"/>
        <v>1</v>
      </c>
      <c r="I384" s="222">
        <f t="shared" si="176"/>
        <v>1</v>
      </c>
      <c r="J384" s="222">
        <f t="shared" si="176"/>
        <v>2</v>
      </c>
      <c r="K384" s="222">
        <f t="shared" si="178"/>
        <v>1</v>
      </c>
      <c r="L384" s="678" cm="1">
        <f t="array" ref="L384">INDEX($H384:$K384,0,MATCH(L$350,$H$350:$K$350,0))*INDEX($J$344:$R$347,MATCH(L$350,$I$344:$I$347,0),MATCH(L$349,$J$343:$R$343,0))+IF(SUM($H384:$I384)&gt;0,INDEX($U$344:$AC$347,MATCH(L$350,$I$344:$I$347,0),MATCH(L$349,$J$343:$R$343,0)))</f>
        <v>2</v>
      </c>
      <c r="M384" s="678" cm="1">
        <f t="array" ref="M384">INDEX($H384:$K384,0,MATCH(M$350,$H$350:$K$350,0))*INDEX($J$344:$R$347,MATCH(M$350,$I$344:$I$347,0),MATCH(M$349,$J$343:$R$343,0))+IF(SUM($H384:$I384)&gt;0,INDEX($U$344:$AC$347,MATCH(M$350,$I$344:$I$347,0),MATCH(M$349,$J$343:$R$343,0)))</f>
        <v>1</v>
      </c>
      <c r="N384" s="678" cm="1">
        <f t="array" ref="N384">INDEX($H384:$K384,0,MATCH(N$350,$H$350:$K$350,0))*INDEX($J$344:$R$347,MATCH(N$350,$I$344:$I$347,0),MATCH(N$349,$J$343:$R$343,0))+IF(SUM($H384:$I384)&gt;0,INDEX($U$344:$AC$347,MATCH(N$350,$I$344:$I$347,0),MATCH(N$349,$J$343:$R$343,0)))</f>
        <v>2</v>
      </c>
      <c r="O384" s="678" cm="1">
        <f t="array" ref="O384">INDEX($H384:$K384,0,MATCH(O$350,$H$350:$K$350,0))*INDEX($J$344:$R$347,MATCH(O$350,$I$344:$I$347,0),MATCH(O$349,$J$343:$R$343,0))+IF(SUM($H384:$I384)&gt;0,INDEX($U$344:$AC$347,MATCH(O$350,$I$344:$I$347,0),MATCH(O$349,$J$343:$R$343,0)))</f>
        <v>1.5</v>
      </c>
      <c r="P384" s="678" cm="1">
        <f t="array" ref="P384">INDEX($H384:$K384,0,MATCH(P$350,$H$350:$K$350,0))*INDEX($J$344:$R$347,MATCH(P$350,$I$344:$I$347,0),MATCH(P$349,$J$343:$R$343,0))+IF(SUM($H384:$I384)&gt;0,INDEX($U$344:$AC$347,MATCH(P$350,$I$344:$I$347,0),MATCH(P$349,$J$343:$R$343,0)))</f>
        <v>2</v>
      </c>
      <c r="Q384" s="678" cm="1">
        <f t="array" ref="Q384">INDEX($H384:$K384,0,MATCH(Q$350,$H$350:$K$350,0))*INDEX($J$344:$R$347,MATCH(Q$350,$I$344:$I$347,0),MATCH(Q$349,$J$343:$R$343,0))+IF(SUM($H384:$I384)&gt;0,INDEX($U$344:$AC$347,MATCH(Q$350,$I$344:$I$347,0),MATCH(Q$349,$J$343:$R$343,0)))</f>
        <v>1</v>
      </c>
      <c r="R384" s="678" cm="1">
        <f t="array" ref="R384">INDEX($H384:$K384,0,MATCH(R$350,$H$350:$K$350,0))*INDEX($J$344:$R$347,MATCH(R$350,$I$344:$I$347,0),MATCH(R$349,$J$343:$R$343,0))+IF(SUM($H384:$I384)&gt;0,INDEX($U$344:$AC$347,MATCH(R$350,$I$344:$I$347,0),MATCH(R$349,$J$343:$R$343,0)))</f>
        <v>2</v>
      </c>
      <c r="S384" s="678" cm="1">
        <f t="array" ref="S384">INDEX($H384:$K384,0,MATCH(S$350,$H$350:$K$350,0))*INDEX($J$344:$R$347,MATCH(S$350,$I$344:$I$347,0),MATCH(S$349,$J$343:$R$343,0))+IF(SUM($H384:$I384)&gt;0,INDEX($U$344:$AC$347,MATCH(S$350,$I$344:$I$347,0),MATCH(S$349,$J$343:$R$343,0)))</f>
        <v>1</v>
      </c>
      <c r="T384" s="678" cm="1">
        <f t="array" ref="T384">INDEX($H384:$K384,0,MATCH(T$350,$H$350:$K$350,0))*INDEX($J$344:$R$347,MATCH(T$350,$I$344:$I$347,0),MATCH(T$349,$J$343:$R$343,0))+IF(SUM($H384:$I384)&gt;0,INDEX($U$344:$AC$347,MATCH(T$350,$I$344:$I$347,0),MATCH(T$349,$J$343:$R$343,0)))</f>
        <v>2</v>
      </c>
      <c r="U384" s="678" cm="1">
        <f t="array" ref="U384">INDEX($H384:$K384,0,MATCH(U$350,$H$350:$K$350,0))*INDEX($J$344:$R$347,MATCH(U$350,$I$344:$I$347,0),MATCH(U$349,$J$343:$R$343,0))+IF(SUM($H384:$I384)&gt;0,INDEX($U$344:$AC$347,MATCH(U$350,$I$344:$I$347,0),MATCH(U$349,$J$343:$R$343,0)))</f>
        <v>1</v>
      </c>
      <c r="V384" s="678" cm="1">
        <f t="array" ref="V384">INDEX($H384:$K384,0,MATCH(V$350,$H$350:$K$350,0))*INDEX($J$344:$R$347,MATCH(V$350,$I$344:$I$347,0),MATCH(V$349,$J$343:$R$343,0))+IF(SUM($H384:$I384)&gt;0,INDEX($U$344:$AC$347,MATCH(V$350,$I$344:$I$347,0),MATCH(V$349,$J$343:$R$343,0)))</f>
        <v>2</v>
      </c>
      <c r="W384" s="678" cm="1">
        <f t="array" ref="W384">INDEX($H384:$K384,0,MATCH(W$350,$H$350:$K$350,0))*INDEX($J$344:$R$347,MATCH(W$350,$I$344:$I$347,0),MATCH(W$349,$J$343:$R$343,0))+IF(SUM($H384:$I384)&gt;0,INDEX($U$344:$AC$347,MATCH(W$350,$I$344:$I$347,0),MATCH(W$349,$J$343:$R$343,0)))</f>
        <v>1</v>
      </c>
      <c r="X384" s="678" cm="1">
        <f t="array" ref="X384">INDEX($H384:$K384,0,MATCH(X$350,$H$350:$K$350,0))*INDEX($J$344:$R$347,MATCH(X$350,$I$344:$I$347,0),MATCH(X$349,$J$343:$R$343,0))+IF(SUM($H384:$I384)&gt;0,INDEX($U$344:$AC$347,MATCH(X$350,$I$344:$I$347,0),MATCH(X$349,$J$343:$R$343,0)))</f>
        <v>2</v>
      </c>
      <c r="Y384" s="678" cm="1">
        <f t="array" ref="Y384">INDEX($H384:$K384,0,MATCH(Y$350,$H$350:$K$350,0))*INDEX($J$344:$R$347,MATCH(Y$350,$I$344:$I$347,0),MATCH(Y$349,$J$343:$R$343,0))+IF(SUM($H384:$I384)&gt;0,INDEX($U$344:$AC$347,MATCH(Y$350,$I$344:$I$347,0),MATCH(Y$349,$J$343:$R$343,0)))</f>
        <v>1</v>
      </c>
      <c r="Z384" s="678" cm="1">
        <f t="array" ref="Z384">INDEX($H384:$K384,0,MATCH(Z$350,$H$350:$K$350,0))*INDEX($J$344:$R$347,MATCH(Z$350,$I$344:$I$347,0),MATCH(Z$349,$J$343:$R$343,0))+IF(SUM($H384:$I384)&gt;0,INDEX($U$344:$AC$347,MATCH(Z$350,$I$344:$I$347,0),MATCH(Z$349,$J$343:$R$343,0)))</f>
        <v>2</v>
      </c>
      <c r="AA384" s="678" cm="1">
        <f t="array" ref="AA384">INDEX($H384:$K384,0,MATCH(AA$350,$H$350:$K$350,0))*INDEX($J$344:$R$347,MATCH(AA$350,$I$344:$I$347,0),MATCH(AA$349,$J$343:$R$343,0))+IF(SUM($H384:$I384)&gt;0,INDEX($U$344:$AC$347,MATCH(AA$350,$I$344:$I$347,0),MATCH(AA$349,$J$343:$R$343,0)))</f>
        <v>0.5</v>
      </c>
      <c r="AB384" s="678" cm="1">
        <f t="array" ref="AB384">INDEX($H384:$K384,0,MATCH(AB$350,$H$350:$K$350,0))*INDEX($J$344:$R$347,MATCH(AB$350,$I$344:$I$347,0),MATCH(AB$349,$J$343:$R$343,0))+IF(SUM($H384:$I384)&gt;0,INDEX($U$344:$AC$347,MATCH(AB$350,$I$344:$I$347,0),MATCH(AB$349,$J$343:$R$343,0)))</f>
        <v>1</v>
      </c>
      <c r="AC384" s="678" cm="1">
        <f t="array" ref="AC384">INDEX($H384:$K384,0,MATCH(AC$350,$H$350:$K$350,0))*INDEX($J$344:$R$347,MATCH(AC$350,$I$344:$I$347,0),MATCH(AC$349,$J$343:$R$343,0))+IF(SUM($H384:$I384)&gt;0,INDEX($U$344:$AC$347,MATCH(AC$350,$I$344:$I$347,0),MATCH(AC$349,$J$343:$R$343,0)))</f>
        <v>1</v>
      </c>
      <c r="AD384" s="678" cm="1">
        <f t="array" ref="AD384">INDEX($H384:$K384,0,MATCH(AD$350,$H$350:$K$350,0))*INDEX($J$344:$R$347,MATCH(AD$350,$I$344:$I$347,0),MATCH(AD$349,$J$343:$R$343,0))+IF(SUM($H384:$I384)&gt;0,INDEX($U$344:$AC$347,MATCH(AD$350,$I$344:$I$347,0),MATCH(AD$349,$J$343:$R$343,0)))</f>
        <v>2</v>
      </c>
      <c r="AE384" s="678" cm="1">
        <f t="array" ref="AE384">INDEX($H384:$K384,0,MATCH(AE$350,$H$350:$K$350,0))*INDEX($J$344:$R$347,MATCH(AE$350,$I$344:$I$347,0),MATCH(AE$349,$J$343:$R$343,0))+IF(SUM($H384:$I384)&gt;0,INDEX($U$344:$AC$347,MATCH(AE$350,$I$344:$I$347,0),MATCH(AE$349,$J$343:$R$343,0)))</f>
        <v>1</v>
      </c>
      <c r="AF384" s="678" cm="1">
        <f t="array" ref="AF384">INDEX($H384:$K384,0,MATCH(AF$350,$H$350:$K$350,0))*INDEX($J$344:$R$347,MATCH(AF$350,$I$344:$I$347,0),MATCH(AF$349,$J$343:$R$343,0))+IF(SUM($H384:$I384)&gt;0,INDEX($U$344:$AC$347,MATCH(AF$350,$I$344:$I$347,0),MATCH(AF$349,$J$343:$R$343,0)))</f>
        <v>1</v>
      </c>
      <c r="AG384" s="678" cm="1">
        <f t="array" ref="AG384">INDEX($H384:$K384,0,MATCH(AG$350,$H$350:$K$350,0))*INDEX($J$344:$R$347,MATCH(AG$350,$I$344:$I$347,0),MATCH(AG$349,$J$343:$R$343,0))+IF(SUM($H384:$I384)&gt;0,INDEX($U$344:$AC$347,MATCH(AG$350,$I$344:$I$347,0),MATCH(AG$349,$J$343:$R$343,0)))</f>
        <v>1</v>
      </c>
      <c r="AH384" s="678" cm="1">
        <f t="array" ref="AH384">INDEX($H384:$K384,0,MATCH(AH$350,$H$350:$K$350,0))*INDEX($J$344:$R$347,MATCH(AH$350,$I$344:$I$347,0),MATCH(AH$349,$J$343:$R$343,0))+IF(SUM($H384:$I384)&gt;0,INDEX($U$344:$AC$347,MATCH(AH$350,$I$344:$I$347,0),MATCH(AH$349,$J$343:$R$343,0)))</f>
        <v>2</v>
      </c>
      <c r="AI384" s="678" cm="1">
        <f t="array" ref="AI384">INDEX($H384:$K384,0,MATCH(AI$350,$H$350:$K$350,0))*INDEX($J$344:$R$347,MATCH(AI$350,$I$344:$I$347,0),MATCH(AI$349,$J$343:$R$343,0))+IF(SUM($H384:$I384)&gt;0,INDEX($U$344:$AC$347,MATCH(AI$350,$I$344:$I$347,0),MATCH(AI$349,$J$343:$R$343,0)))</f>
        <v>0.5</v>
      </c>
      <c r="AJ384" s="678" cm="1">
        <f t="array" ref="AJ384">INDEX($H384:$K384,0,MATCH(AJ$350,$H$350:$K$350,0))*INDEX($J$344:$R$347,MATCH(AJ$350,$I$344:$I$347,0),MATCH(AJ$349,$J$343:$R$343,0))+IF(SUM($H384:$I384)&gt;0,INDEX($U$344:$AC$347,MATCH(AJ$350,$I$344:$I$347,0),MATCH(AJ$349,$J$343:$R$343,0)))</f>
        <v>1</v>
      </c>
      <c r="AK384" s="678" cm="1">
        <f t="array" ref="AK384">INDEX($H384:$K384,0,MATCH(AK$350,$H$350:$K$350,0))*INDEX($J$344:$R$347,MATCH(AK$350,$I$344:$I$347,0),MATCH(AK$349,$J$343:$R$343,0))+IF(SUM($H384:$I384)&gt;0,INDEX($U$344:$AC$347,MATCH(AK$350,$I$344:$I$347,0),MATCH(AK$349,$J$343:$R$343,0)))</f>
        <v>1</v>
      </c>
      <c r="AL384" s="678" cm="1">
        <f t="array" ref="AL384">INDEX($H384:$K384,0,MATCH(AL$350,$H$350:$K$350,0))*INDEX($J$344:$R$347,MATCH(AL$350,$I$344:$I$347,0),MATCH(AL$349,$J$343:$R$343,0))+IF(SUM($H384:$I384)&gt;0,INDEX($U$344:$AC$347,MATCH(AL$350,$I$344:$I$347,0),MATCH(AL$349,$J$343:$R$343,0)))</f>
        <v>2</v>
      </c>
      <c r="AM384" s="678" cm="1">
        <f t="array" ref="AM384">INDEX($H384:$K384,0,MATCH(AM$350,$H$350:$K$350,0))*INDEX($J$344:$R$347,MATCH(AM$350,$I$344:$I$347,0),MATCH(AM$349,$J$343:$R$343,0))+IF(SUM($H384:$I384)&gt;0,INDEX($U$344:$AC$347,MATCH(AM$350,$I$344:$I$347,0),MATCH(AM$349,$J$343:$R$343,0)))</f>
        <v>0.5</v>
      </c>
      <c r="AN384" s="678" cm="1">
        <f t="array" ref="AN384">INDEX($H384:$K384,0,MATCH(AN$350,$H$350:$K$350,0))*INDEX($J$344:$R$347,MATCH(AN$350,$I$344:$I$347,0),MATCH(AN$349,$J$343:$R$343,0))+IF(SUM($H384:$I384)&gt;0,INDEX($U$344:$AC$347,MATCH(AN$350,$I$344:$I$347,0),MATCH(AN$349,$J$343:$R$343,0)))</f>
        <v>1</v>
      </c>
      <c r="AO384" s="678" cm="1">
        <f t="array" ref="AO384">INDEX($H384:$K384,0,MATCH(AO$350,$H$350:$K$350,0))*INDEX($J$344:$R$347,MATCH(AO$350,$I$344:$I$347,0),MATCH(AO$349,$J$343:$R$343,0))+IF(SUM($H384:$I384)&gt;0,INDEX($U$344:$AC$347,MATCH(AO$350,$I$344:$I$347,0),MATCH(AO$349,$J$343:$R$343,0)))</f>
        <v>1</v>
      </c>
      <c r="AP384" s="678" cm="1">
        <f t="array" ref="AP384">INDEX($H384:$K384,0,MATCH(AP$350,$H$350:$K$350,0))*INDEX($J$344:$R$347,MATCH(AP$350,$I$344:$I$347,0),MATCH(AP$349,$J$343:$R$343,0))+IF(SUM($H384:$I384)&gt;0,INDEX($U$344:$AC$347,MATCH(AP$350,$I$344:$I$347,0),MATCH(AP$349,$J$343:$R$343,0)))</f>
        <v>2</v>
      </c>
      <c r="AQ384" s="678" cm="1">
        <f t="array" ref="AQ384">INDEX($H384:$K384,0,MATCH(AQ$350,$H$350:$K$350,0))*INDEX($J$344:$R$347,MATCH(AQ$350,$I$344:$I$347,0),MATCH(AQ$349,$J$343:$R$343,0))+IF(SUM($H384:$I384)&gt;0,INDEX($U$344:$AC$347,MATCH(AQ$350,$I$344:$I$347,0),MATCH(AQ$349,$J$343:$R$343,0)))</f>
        <v>0</v>
      </c>
      <c r="AR384" s="678" cm="1">
        <f t="array" ref="AR384">INDEX($H384:$K384,0,MATCH(AR$350,$H$350:$K$350,0))*INDEX($J$344:$R$347,MATCH(AR$350,$I$344:$I$347,0),MATCH(AR$349,$J$343:$R$343,0))+IF(SUM($H384:$I384)&gt;0,INDEX($U$344:$AC$347,MATCH(AR$350,$I$344:$I$347,0),MATCH(AR$349,$J$343:$R$343,0)))</f>
        <v>1</v>
      </c>
      <c r="AS384" s="678" cm="1">
        <f t="array" ref="AS384">INDEX($H384:$K384,0,MATCH(AS$350,$H$350:$K$350,0))*INDEX($J$344:$R$347,MATCH(AS$350,$I$344:$I$347,0),MATCH(AS$349,$J$343:$R$343,0))+IF(SUM($H384:$I384)&gt;0,INDEX($U$344:$AC$347,MATCH(AS$350,$I$344:$I$347,0),MATCH(AS$349,$J$343:$R$343,0)))</f>
        <v>1</v>
      </c>
      <c r="AT384" s="678" cm="1">
        <f t="array" ref="AT384">INDEX($H384:$K384,0,MATCH(AT$350,$H$350:$K$350,0))*INDEX($J$344:$R$347,MATCH(AT$350,$I$344:$I$347,0),MATCH(AT$349,$J$343:$R$343,0))+IF(SUM($H384:$I384)&gt;0,INDEX($U$344:$AC$347,MATCH(AT$350,$I$344:$I$347,0),MATCH(AT$349,$J$343:$R$343,0)))</f>
        <v>2</v>
      </c>
      <c r="AU384" s="678" cm="1">
        <f t="array" ref="AU384">INDEX($H384:$K384,0,MATCH(AU$350,$H$350:$K$350,0))*INDEX($J$344:$R$347,MATCH(AU$350,$I$344:$I$347,0),MATCH(AU$349,$J$343:$R$343,0))+IF(SUM($H384:$I384)&gt;0,INDEX($U$344:$AC$347,MATCH(AU$350,$I$344:$I$347,0),MATCH(AU$349,$J$343:$R$343,0)))</f>
        <v>1</v>
      </c>
      <c r="AV384" s="186"/>
      <c r="AW384" s="186"/>
      <c r="AX384" s="16"/>
      <c r="AY384" s="8"/>
      <c r="AZ384" s="8"/>
      <c r="BA384" s="8"/>
    </row>
    <row r="385" spans="1:53" ht="14.5" outlineLevel="1" x14ac:dyDescent="0.35">
      <c r="A385" s="6"/>
      <c r="B385" s="7"/>
      <c r="C385" s="17"/>
      <c r="D385" s="17"/>
      <c r="E385" s="17"/>
      <c r="F385" s="26"/>
      <c r="G385" s="26" t="str">
        <f t="shared" si="177"/>
        <v>YYWWWwd</v>
      </c>
      <c r="H385" s="222">
        <f t="shared" si="176"/>
        <v>0</v>
      </c>
      <c r="I385" s="222">
        <f t="shared" si="176"/>
        <v>1</v>
      </c>
      <c r="J385" s="222">
        <f t="shared" si="176"/>
        <v>2</v>
      </c>
      <c r="K385" s="222">
        <f t="shared" si="178"/>
        <v>1</v>
      </c>
      <c r="L385" s="678" cm="1">
        <f t="array" ref="L385">INDEX($H385:$K385,0,MATCH(L$350,$H$350:$K$350,0))*INDEX($J$344:$R$347,MATCH(L$350,$I$344:$I$347,0),MATCH(L$349,$J$343:$R$343,0))+IF(SUM($H385:$I385)&gt;0,INDEX($U$344:$AC$347,MATCH(L$350,$I$344:$I$347,0),MATCH(L$349,$J$343:$R$343,0)))</f>
        <v>1</v>
      </c>
      <c r="M385" s="678" cm="1">
        <f t="array" ref="M385">INDEX($H385:$K385,0,MATCH(M$350,$H$350:$K$350,0))*INDEX($J$344:$R$347,MATCH(M$350,$I$344:$I$347,0),MATCH(M$349,$J$343:$R$343,0))+IF(SUM($H385:$I385)&gt;0,INDEX($U$344:$AC$347,MATCH(M$350,$I$344:$I$347,0),MATCH(M$349,$J$343:$R$343,0)))</f>
        <v>1</v>
      </c>
      <c r="N385" s="678" cm="1">
        <f t="array" ref="N385">INDEX($H385:$K385,0,MATCH(N$350,$H$350:$K$350,0))*INDEX($J$344:$R$347,MATCH(N$350,$I$344:$I$347,0),MATCH(N$349,$J$343:$R$343,0))+IF(SUM($H385:$I385)&gt;0,INDEX($U$344:$AC$347,MATCH(N$350,$I$344:$I$347,0),MATCH(N$349,$J$343:$R$343,0)))</f>
        <v>2</v>
      </c>
      <c r="O385" s="678" cm="1">
        <f t="array" ref="O385">INDEX($H385:$K385,0,MATCH(O$350,$H$350:$K$350,0))*INDEX($J$344:$R$347,MATCH(O$350,$I$344:$I$347,0),MATCH(O$349,$J$343:$R$343,0))+IF(SUM($H385:$I385)&gt;0,INDEX($U$344:$AC$347,MATCH(O$350,$I$344:$I$347,0),MATCH(O$349,$J$343:$R$343,0)))</f>
        <v>1.5</v>
      </c>
      <c r="P385" s="678" cm="1">
        <f t="array" ref="P385">INDEX($H385:$K385,0,MATCH(P$350,$H$350:$K$350,0))*INDEX($J$344:$R$347,MATCH(P$350,$I$344:$I$347,0),MATCH(P$349,$J$343:$R$343,0))+IF(SUM($H385:$I385)&gt;0,INDEX($U$344:$AC$347,MATCH(P$350,$I$344:$I$347,0),MATCH(P$349,$J$343:$R$343,0)))</f>
        <v>1</v>
      </c>
      <c r="Q385" s="678" cm="1">
        <f t="array" ref="Q385">INDEX($H385:$K385,0,MATCH(Q$350,$H$350:$K$350,0))*INDEX($J$344:$R$347,MATCH(Q$350,$I$344:$I$347,0),MATCH(Q$349,$J$343:$R$343,0))+IF(SUM($H385:$I385)&gt;0,INDEX($U$344:$AC$347,MATCH(Q$350,$I$344:$I$347,0),MATCH(Q$349,$J$343:$R$343,0)))</f>
        <v>1</v>
      </c>
      <c r="R385" s="678" cm="1">
        <f t="array" ref="R385">INDEX($H385:$K385,0,MATCH(R$350,$H$350:$K$350,0))*INDEX($J$344:$R$347,MATCH(R$350,$I$344:$I$347,0),MATCH(R$349,$J$343:$R$343,0))+IF(SUM($H385:$I385)&gt;0,INDEX($U$344:$AC$347,MATCH(R$350,$I$344:$I$347,0),MATCH(R$349,$J$343:$R$343,0)))</f>
        <v>2</v>
      </c>
      <c r="S385" s="678" cm="1">
        <f t="array" ref="S385">INDEX($H385:$K385,0,MATCH(S$350,$H$350:$K$350,0))*INDEX($J$344:$R$347,MATCH(S$350,$I$344:$I$347,0),MATCH(S$349,$J$343:$R$343,0))+IF(SUM($H385:$I385)&gt;0,INDEX($U$344:$AC$347,MATCH(S$350,$I$344:$I$347,0),MATCH(S$349,$J$343:$R$343,0)))</f>
        <v>1</v>
      </c>
      <c r="T385" s="678" cm="1">
        <f t="array" ref="T385">INDEX($H385:$K385,0,MATCH(T$350,$H$350:$K$350,0))*INDEX($J$344:$R$347,MATCH(T$350,$I$344:$I$347,0),MATCH(T$349,$J$343:$R$343,0))+IF(SUM($H385:$I385)&gt;0,INDEX($U$344:$AC$347,MATCH(T$350,$I$344:$I$347,0),MATCH(T$349,$J$343:$R$343,0)))</f>
        <v>1</v>
      </c>
      <c r="U385" s="678" cm="1">
        <f t="array" ref="U385">INDEX($H385:$K385,0,MATCH(U$350,$H$350:$K$350,0))*INDEX($J$344:$R$347,MATCH(U$350,$I$344:$I$347,0),MATCH(U$349,$J$343:$R$343,0))+IF(SUM($H385:$I385)&gt;0,INDEX($U$344:$AC$347,MATCH(U$350,$I$344:$I$347,0),MATCH(U$349,$J$343:$R$343,0)))</f>
        <v>1</v>
      </c>
      <c r="V385" s="678" cm="1">
        <f t="array" ref="V385">INDEX($H385:$K385,0,MATCH(V$350,$H$350:$K$350,0))*INDEX($J$344:$R$347,MATCH(V$350,$I$344:$I$347,0),MATCH(V$349,$J$343:$R$343,0))+IF(SUM($H385:$I385)&gt;0,INDEX($U$344:$AC$347,MATCH(V$350,$I$344:$I$347,0),MATCH(V$349,$J$343:$R$343,0)))</f>
        <v>2</v>
      </c>
      <c r="W385" s="678" cm="1">
        <f t="array" ref="W385">INDEX($H385:$K385,0,MATCH(W$350,$H$350:$K$350,0))*INDEX($J$344:$R$347,MATCH(W$350,$I$344:$I$347,0),MATCH(W$349,$J$343:$R$343,0))+IF(SUM($H385:$I385)&gt;0,INDEX($U$344:$AC$347,MATCH(W$350,$I$344:$I$347,0),MATCH(W$349,$J$343:$R$343,0)))</f>
        <v>1</v>
      </c>
      <c r="X385" s="678" cm="1">
        <f t="array" ref="X385">INDEX($H385:$K385,0,MATCH(X$350,$H$350:$K$350,0))*INDEX($J$344:$R$347,MATCH(X$350,$I$344:$I$347,0),MATCH(X$349,$J$343:$R$343,0))+IF(SUM($H385:$I385)&gt;0,INDEX($U$344:$AC$347,MATCH(X$350,$I$344:$I$347,0),MATCH(X$349,$J$343:$R$343,0)))</f>
        <v>1</v>
      </c>
      <c r="Y385" s="678" cm="1">
        <f t="array" ref="Y385">INDEX($H385:$K385,0,MATCH(Y$350,$H$350:$K$350,0))*INDEX($J$344:$R$347,MATCH(Y$350,$I$344:$I$347,0),MATCH(Y$349,$J$343:$R$343,0))+IF(SUM($H385:$I385)&gt;0,INDEX($U$344:$AC$347,MATCH(Y$350,$I$344:$I$347,0),MATCH(Y$349,$J$343:$R$343,0)))</f>
        <v>1</v>
      </c>
      <c r="Z385" s="678" cm="1">
        <f t="array" ref="Z385">INDEX($H385:$K385,0,MATCH(Z$350,$H$350:$K$350,0))*INDEX($J$344:$R$347,MATCH(Z$350,$I$344:$I$347,0),MATCH(Z$349,$J$343:$R$343,0))+IF(SUM($H385:$I385)&gt;0,INDEX($U$344:$AC$347,MATCH(Z$350,$I$344:$I$347,0),MATCH(Z$349,$J$343:$R$343,0)))</f>
        <v>2</v>
      </c>
      <c r="AA385" s="678" cm="1">
        <f t="array" ref="AA385">INDEX($H385:$K385,0,MATCH(AA$350,$H$350:$K$350,0))*INDEX($J$344:$R$347,MATCH(AA$350,$I$344:$I$347,0),MATCH(AA$349,$J$343:$R$343,0))+IF(SUM($H385:$I385)&gt;0,INDEX($U$344:$AC$347,MATCH(AA$350,$I$344:$I$347,0),MATCH(AA$349,$J$343:$R$343,0)))</f>
        <v>0.5</v>
      </c>
      <c r="AB385" s="678" cm="1">
        <f t="array" ref="AB385">INDEX($H385:$K385,0,MATCH(AB$350,$H$350:$K$350,0))*INDEX($J$344:$R$347,MATCH(AB$350,$I$344:$I$347,0),MATCH(AB$349,$J$343:$R$343,0))+IF(SUM($H385:$I385)&gt;0,INDEX($U$344:$AC$347,MATCH(AB$350,$I$344:$I$347,0),MATCH(AB$349,$J$343:$R$343,0)))</f>
        <v>0</v>
      </c>
      <c r="AC385" s="678" cm="1">
        <f t="array" ref="AC385">INDEX($H385:$K385,0,MATCH(AC$350,$H$350:$K$350,0))*INDEX($J$344:$R$347,MATCH(AC$350,$I$344:$I$347,0),MATCH(AC$349,$J$343:$R$343,0))+IF(SUM($H385:$I385)&gt;0,INDEX($U$344:$AC$347,MATCH(AC$350,$I$344:$I$347,0),MATCH(AC$349,$J$343:$R$343,0)))</f>
        <v>1</v>
      </c>
      <c r="AD385" s="678" cm="1">
        <f t="array" ref="AD385">INDEX($H385:$K385,0,MATCH(AD$350,$H$350:$K$350,0))*INDEX($J$344:$R$347,MATCH(AD$350,$I$344:$I$347,0),MATCH(AD$349,$J$343:$R$343,0))+IF(SUM($H385:$I385)&gt;0,INDEX($U$344:$AC$347,MATCH(AD$350,$I$344:$I$347,0),MATCH(AD$349,$J$343:$R$343,0)))</f>
        <v>2</v>
      </c>
      <c r="AE385" s="678" cm="1">
        <f t="array" ref="AE385">INDEX($H385:$K385,0,MATCH(AE$350,$H$350:$K$350,0))*INDEX($J$344:$R$347,MATCH(AE$350,$I$344:$I$347,0),MATCH(AE$349,$J$343:$R$343,0))+IF(SUM($H385:$I385)&gt;0,INDEX($U$344:$AC$347,MATCH(AE$350,$I$344:$I$347,0),MATCH(AE$349,$J$343:$R$343,0)))</f>
        <v>1</v>
      </c>
      <c r="AF385" s="678" cm="1">
        <f t="array" ref="AF385">INDEX($H385:$K385,0,MATCH(AF$350,$H$350:$K$350,0))*INDEX($J$344:$R$347,MATCH(AF$350,$I$344:$I$347,0),MATCH(AF$349,$J$343:$R$343,0))+IF(SUM($H385:$I385)&gt;0,INDEX($U$344:$AC$347,MATCH(AF$350,$I$344:$I$347,0),MATCH(AF$349,$J$343:$R$343,0)))</f>
        <v>0</v>
      </c>
      <c r="AG385" s="678" cm="1">
        <f t="array" ref="AG385">INDEX($H385:$K385,0,MATCH(AG$350,$H$350:$K$350,0))*INDEX($J$344:$R$347,MATCH(AG$350,$I$344:$I$347,0),MATCH(AG$349,$J$343:$R$343,0))+IF(SUM($H385:$I385)&gt;0,INDEX($U$344:$AC$347,MATCH(AG$350,$I$344:$I$347,0),MATCH(AG$349,$J$343:$R$343,0)))</f>
        <v>1</v>
      </c>
      <c r="AH385" s="678" cm="1">
        <f t="array" ref="AH385">INDEX($H385:$K385,0,MATCH(AH$350,$H$350:$K$350,0))*INDEX($J$344:$R$347,MATCH(AH$350,$I$344:$I$347,0),MATCH(AH$349,$J$343:$R$343,0))+IF(SUM($H385:$I385)&gt;0,INDEX($U$344:$AC$347,MATCH(AH$350,$I$344:$I$347,0),MATCH(AH$349,$J$343:$R$343,0)))</f>
        <v>2</v>
      </c>
      <c r="AI385" s="678" cm="1">
        <f t="array" ref="AI385">INDEX($H385:$K385,0,MATCH(AI$350,$H$350:$K$350,0))*INDEX($J$344:$R$347,MATCH(AI$350,$I$344:$I$347,0),MATCH(AI$349,$J$343:$R$343,0))+IF(SUM($H385:$I385)&gt;0,INDEX($U$344:$AC$347,MATCH(AI$350,$I$344:$I$347,0),MATCH(AI$349,$J$343:$R$343,0)))</f>
        <v>0.5</v>
      </c>
      <c r="AJ385" s="678" cm="1">
        <f t="array" ref="AJ385">INDEX($H385:$K385,0,MATCH(AJ$350,$H$350:$K$350,0))*INDEX($J$344:$R$347,MATCH(AJ$350,$I$344:$I$347,0),MATCH(AJ$349,$J$343:$R$343,0))+IF(SUM($H385:$I385)&gt;0,INDEX($U$344:$AC$347,MATCH(AJ$350,$I$344:$I$347,0),MATCH(AJ$349,$J$343:$R$343,0)))</f>
        <v>0</v>
      </c>
      <c r="AK385" s="678" cm="1">
        <f t="array" ref="AK385">INDEX($H385:$K385,0,MATCH(AK$350,$H$350:$K$350,0))*INDEX($J$344:$R$347,MATCH(AK$350,$I$344:$I$347,0),MATCH(AK$349,$J$343:$R$343,0))+IF(SUM($H385:$I385)&gt;0,INDEX($U$344:$AC$347,MATCH(AK$350,$I$344:$I$347,0),MATCH(AK$349,$J$343:$R$343,0)))</f>
        <v>1</v>
      </c>
      <c r="AL385" s="678" cm="1">
        <f t="array" ref="AL385">INDEX($H385:$K385,0,MATCH(AL$350,$H$350:$K$350,0))*INDEX($J$344:$R$347,MATCH(AL$350,$I$344:$I$347,0),MATCH(AL$349,$J$343:$R$343,0))+IF(SUM($H385:$I385)&gt;0,INDEX($U$344:$AC$347,MATCH(AL$350,$I$344:$I$347,0),MATCH(AL$349,$J$343:$R$343,0)))</f>
        <v>2</v>
      </c>
      <c r="AM385" s="678" cm="1">
        <f t="array" ref="AM385">INDEX($H385:$K385,0,MATCH(AM$350,$H$350:$K$350,0))*INDEX($J$344:$R$347,MATCH(AM$350,$I$344:$I$347,0),MATCH(AM$349,$J$343:$R$343,0))+IF(SUM($H385:$I385)&gt;0,INDEX($U$344:$AC$347,MATCH(AM$350,$I$344:$I$347,0),MATCH(AM$349,$J$343:$R$343,0)))</f>
        <v>0.5</v>
      </c>
      <c r="AN385" s="678" cm="1">
        <f t="array" ref="AN385">INDEX($H385:$K385,0,MATCH(AN$350,$H$350:$K$350,0))*INDEX($J$344:$R$347,MATCH(AN$350,$I$344:$I$347,0),MATCH(AN$349,$J$343:$R$343,0))+IF(SUM($H385:$I385)&gt;0,INDEX($U$344:$AC$347,MATCH(AN$350,$I$344:$I$347,0),MATCH(AN$349,$J$343:$R$343,0)))</f>
        <v>0</v>
      </c>
      <c r="AO385" s="678" cm="1">
        <f t="array" ref="AO385">INDEX($H385:$K385,0,MATCH(AO$350,$H$350:$K$350,0))*INDEX($J$344:$R$347,MATCH(AO$350,$I$344:$I$347,0),MATCH(AO$349,$J$343:$R$343,0))+IF(SUM($H385:$I385)&gt;0,INDEX($U$344:$AC$347,MATCH(AO$350,$I$344:$I$347,0),MATCH(AO$349,$J$343:$R$343,0)))</f>
        <v>1</v>
      </c>
      <c r="AP385" s="678" cm="1">
        <f t="array" ref="AP385">INDEX($H385:$K385,0,MATCH(AP$350,$H$350:$K$350,0))*INDEX($J$344:$R$347,MATCH(AP$350,$I$344:$I$347,0),MATCH(AP$349,$J$343:$R$343,0))+IF(SUM($H385:$I385)&gt;0,INDEX($U$344:$AC$347,MATCH(AP$350,$I$344:$I$347,0),MATCH(AP$349,$J$343:$R$343,0)))</f>
        <v>2</v>
      </c>
      <c r="AQ385" s="678" cm="1">
        <f t="array" ref="AQ385">INDEX($H385:$K385,0,MATCH(AQ$350,$H$350:$K$350,0))*INDEX($J$344:$R$347,MATCH(AQ$350,$I$344:$I$347,0),MATCH(AQ$349,$J$343:$R$343,0))+IF(SUM($H385:$I385)&gt;0,INDEX($U$344:$AC$347,MATCH(AQ$350,$I$344:$I$347,0),MATCH(AQ$349,$J$343:$R$343,0)))</f>
        <v>0</v>
      </c>
      <c r="AR385" s="678" cm="1">
        <f t="array" ref="AR385">INDEX($H385:$K385,0,MATCH(AR$350,$H$350:$K$350,0))*INDEX($J$344:$R$347,MATCH(AR$350,$I$344:$I$347,0),MATCH(AR$349,$J$343:$R$343,0))+IF(SUM($H385:$I385)&gt;0,INDEX($U$344:$AC$347,MATCH(AR$350,$I$344:$I$347,0),MATCH(AR$349,$J$343:$R$343,0)))</f>
        <v>0</v>
      </c>
      <c r="AS385" s="678" cm="1">
        <f t="array" ref="AS385">INDEX($H385:$K385,0,MATCH(AS$350,$H$350:$K$350,0))*INDEX($J$344:$R$347,MATCH(AS$350,$I$344:$I$347,0),MATCH(AS$349,$J$343:$R$343,0))+IF(SUM($H385:$I385)&gt;0,INDEX($U$344:$AC$347,MATCH(AS$350,$I$344:$I$347,0),MATCH(AS$349,$J$343:$R$343,0)))</f>
        <v>1</v>
      </c>
      <c r="AT385" s="678" cm="1">
        <f t="array" ref="AT385">INDEX($H385:$K385,0,MATCH(AT$350,$H$350:$K$350,0))*INDEX($J$344:$R$347,MATCH(AT$350,$I$344:$I$347,0),MATCH(AT$349,$J$343:$R$343,0))+IF(SUM($H385:$I385)&gt;0,INDEX($U$344:$AC$347,MATCH(AT$350,$I$344:$I$347,0),MATCH(AT$349,$J$343:$R$343,0)))</f>
        <v>2</v>
      </c>
      <c r="AU385" s="678" cm="1">
        <f t="array" ref="AU385">INDEX($H385:$K385,0,MATCH(AU$350,$H$350:$K$350,0))*INDEX($J$344:$R$347,MATCH(AU$350,$I$344:$I$347,0),MATCH(AU$349,$J$343:$R$343,0))+IF(SUM($H385:$I385)&gt;0,INDEX($U$344:$AC$347,MATCH(AU$350,$I$344:$I$347,0),MATCH(AU$349,$J$343:$R$343,0)))</f>
        <v>1</v>
      </c>
      <c r="AV385" s="186"/>
      <c r="AW385" s="186"/>
      <c r="AX385" s="16"/>
      <c r="AY385" s="8"/>
      <c r="AZ385" s="8"/>
      <c r="BA385" s="8"/>
    </row>
    <row r="386" spans="1:53" ht="14.5" outlineLevel="1" x14ac:dyDescent="0.35">
      <c r="A386" s="6"/>
      <c r="B386" s="7"/>
      <c r="C386" s="17"/>
      <c r="D386" s="17"/>
      <c r="E386" s="17"/>
      <c r="F386" s="26"/>
      <c r="G386" s="26" t="str">
        <f t="shared" si="177"/>
        <v>YYNWBz</v>
      </c>
      <c r="H386" s="222">
        <f t="shared" si="176"/>
        <v>1</v>
      </c>
      <c r="I386" s="222">
        <f t="shared" si="176"/>
        <v>1</v>
      </c>
      <c r="J386" s="222">
        <f t="shared" si="176"/>
        <v>2</v>
      </c>
      <c r="K386" s="222">
        <f t="shared" si="178"/>
        <v>0</v>
      </c>
      <c r="L386" s="678" cm="1">
        <f t="array" ref="L386">INDEX($H386:$K386,0,MATCH(L$350,$H$350:$K$350,0))*INDEX($J$344:$R$347,MATCH(L$350,$I$344:$I$347,0),MATCH(L$349,$J$343:$R$343,0))+IF(SUM($H386:$I386)&gt;0,INDEX($U$344:$AC$347,MATCH(L$350,$I$344:$I$347,0),MATCH(L$349,$J$343:$R$343,0)))</f>
        <v>2</v>
      </c>
      <c r="M386" s="678" cm="1">
        <f t="array" ref="M386">INDEX($H386:$K386,0,MATCH(M$350,$H$350:$K$350,0))*INDEX($J$344:$R$347,MATCH(M$350,$I$344:$I$347,0),MATCH(M$349,$J$343:$R$343,0))+IF(SUM($H386:$I386)&gt;0,INDEX($U$344:$AC$347,MATCH(M$350,$I$344:$I$347,0),MATCH(M$349,$J$343:$R$343,0)))</f>
        <v>1</v>
      </c>
      <c r="N386" s="678" cm="1">
        <f t="array" ref="N386">INDEX($H386:$K386,0,MATCH(N$350,$H$350:$K$350,0))*INDEX($J$344:$R$347,MATCH(N$350,$I$344:$I$347,0),MATCH(N$349,$J$343:$R$343,0))+IF(SUM($H386:$I386)&gt;0,INDEX($U$344:$AC$347,MATCH(N$350,$I$344:$I$347,0),MATCH(N$349,$J$343:$R$343,0)))</f>
        <v>2</v>
      </c>
      <c r="O386" s="678" cm="1">
        <f t="array" ref="O386">INDEX($H386:$K386,0,MATCH(O$350,$H$350:$K$350,0))*INDEX($J$344:$R$347,MATCH(O$350,$I$344:$I$347,0),MATCH(O$349,$J$343:$R$343,0))+IF(SUM($H386:$I386)&gt;0,INDEX($U$344:$AC$347,MATCH(O$350,$I$344:$I$347,0),MATCH(O$349,$J$343:$R$343,0)))</f>
        <v>0</v>
      </c>
      <c r="P386" s="678" cm="1">
        <f t="array" ref="P386">INDEX($H386:$K386,0,MATCH(P$350,$H$350:$K$350,0))*INDEX($J$344:$R$347,MATCH(P$350,$I$344:$I$347,0),MATCH(P$349,$J$343:$R$343,0))+IF(SUM($H386:$I386)&gt;0,INDEX($U$344:$AC$347,MATCH(P$350,$I$344:$I$347,0),MATCH(P$349,$J$343:$R$343,0)))</f>
        <v>2</v>
      </c>
      <c r="Q386" s="678" cm="1">
        <f t="array" ref="Q386">INDEX($H386:$K386,0,MATCH(Q$350,$H$350:$K$350,0))*INDEX($J$344:$R$347,MATCH(Q$350,$I$344:$I$347,0),MATCH(Q$349,$J$343:$R$343,0))+IF(SUM($H386:$I386)&gt;0,INDEX($U$344:$AC$347,MATCH(Q$350,$I$344:$I$347,0),MATCH(Q$349,$J$343:$R$343,0)))</f>
        <v>1</v>
      </c>
      <c r="R386" s="678" cm="1">
        <f t="array" ref="R386">INDEX($H386:$K386,0,MATCH(R$350,$H$350:$K$350,0))*INDEX($J$344:$R$347,MATCH(R$350,$I$344:$I$347,0),MATCH(R$349,$J$343:$R$343,0))+IF(SUM($H386:$I386)&gt;0,INDEX($U$344:$AC$347,MATCH(R$350,$I$344:$I$347,0),MATCH(R$349,$J$343:$R$343,0)))</f>
        <v>2</v>
      </c>
      <c r="S386" s="678" cm="1">
        <f t="array" ref="S386">INDEX($H386:$K386,0,MATCH(S$350,$H$350:$K$350,0))*INDEX($J$344:$R$347,MATCH(S$350,$I$344:$I$347,0),MATCH(S$349,$J$343:$R$343,0))+IF(SUM($H386:$I386)&gt;0,INDEX($U$344:$AC$347,MATCH(S$350,$I$344:$I$347,0),MATCH(S$349,$J$343:$R$343,0)))</f>
        <v>0</v>
      </c>
      <c r="T386" s="678" cm="1">
        <f t="array" ref="T386">INDEX($H386:$K386,0,MATCH(T$350,$H$350:$K$350,0))*INDEX($J$344:$R$347,MATCH(T$350,$I$344:$I$347,0),MATCH(T$349,$J$343:$R$343,0))+IF(SUM($H386:$I386)&gt;0,INDEX($U$344:$AC$347,MATCH(T$350,$I$344:$I$347,0),MATCH(T$349,$J$343:$R$343,0)))</f>
        <v>2</v>
      </c>
      <c r="U386" s="678" cm="1">
        <f t="array" ref="U386">INDEX($H386:$K386,0,MATCH(U$350,$H$350:$K$350,0))*INDEX($J$344:$R$347,MATCH(U$350,$I$344:$I$347,0),MATCH(U$349,$J$343:$R$343,0))+IF(SUM($H386:$I386)&gt;0,INDEX($U$344:$AC$347,MATCH(U$350,$I$344:$I$347,0),MATCH(U$349,$J$343:$R$343,0)))</f>
        <v>1</v>
      </c>
      <c r="V386" s="678" cm="1">
        <f t="array" ref="V386">INDEX($H386:$K386,0,MATCH(V$350,$H$350:$K$350,0))*INDEX($J$344:$R$347,MATCH(V$350,$I$344:$I$347,0),MATCH(V$349,$J$343:$R$343,0))+IF(SUM($H386:$I386)&gt;0,INDEX($U$344:$AC$347,MATCH(V$350,$I$344:$I$347,0),MATCH(V$349,$J$343:$R$343,0)))</f>
        <v>2</v>
      </c>
      <c r="W386" s="678" cm="1">
        <f t="array" ref="W386">INDEX($H386:$K386,0,MATCH(W$350,$H$350:$K$350,0))*INDEX($J$344:$R$347,MATCH(W$350,$I$344:$I$347,0),MATCH(W$349,$J$343:$R$343,0))+IF(SUM($H386:$I386)&gt;0,INDEX($U$344:$AC$347,MATCH(W$350,$I$344:$I$347,0),MATCH(W$349,$J$343:$R$343,0)))</f>
        <v>0</v>
      </c>
      <c r="X386" s="678" cm="1">
        <f t="array" ref="X386">INDEX($H386:$K386,0,MATCH(X$350,$H$350:$K$350,0))*INDEX($J$344:$R$347,MATCH(X$350,$I$344:$I$347,0),MATCH(X$349,$J$343:$R$343,0))+IF(SUM($H386:$I386)&gt;0,INDEX($U$344:$AC$347,MATCH(X$350,$I$344:$I$347,0),MATCH(X$349,$J$343:$R$343,0)))</f>
        <v>2</v>
      </c>
      <c r="Y386" s="678" cm="1">
        <f t="array" ref="Y386">INDEX($H386:$K386,0,MATCH(Y$350,$H$350:$K$350,0))*INDEX($J$344:$R$347,MATCH(Y$350,$I$344:$I$347,0),MATCH(Y$349,$J$343:$R$343,0))+IF(SUM($H386:$I386)&gt;0,INDEX($U$344:$AC$347,MATCH(Y$350,$I$344:$I$347,0),MATCH(Y$349,$J$343:$R$343,0)))</f>
        <v>1</v>
      </c>
      <c r="Z386" s="678" cm="1">
        <f t="array" ref="Z386">INDEX($H386:$K386,0,MATCH(Z$350,$H$350:$K$350,0))*INDEX($J$344:$R$347,MATCH(Z$350,$I$344:$I$347,0),MATCH(Z$349,$J$343:$R$343,0))+IF(SUM($H386:$I386)&gt;0,INDEX($U$344:$AC$347,MATCH(Z$350,$I$344:$I$347,0),MATCH(Z$349,$J$343:$R$343,0)))</f>
        <v>2</v>
      </c>
      <c r="AA386" s="678" cm="1">
        <f t="array" ref="AA386">INDEX($H386:$K386,0,MATCH(AA$350,$H$350:$K$350,0))*INDEX($J$344:$R$347,MATCH(AA$350,$I$344:$I$347,0),MATCH(AA$349,$J$343:$R$343,0))+IF(SUM($H386:$I386)&gt;0,INDEX($U$344:$AC$347,MATCH(AA$350,$I$344:$I$347,0),MATCH(AA$349,$J$343:$R$343,0)))</f>
        <v>0</v>
      </c>
      <c r="AB386" s="678" cm="1">
        <f t="array" ref="AB386">INDEX($H386:$K386,0,MATCH(AB$350,$H$350:$K$350,0))*INDEX($J$344:$R$347,MATCH(AB$350,$I$344:$I$347,0),MATCH(AB$349,$J$343:$R$343,0))+IF(SUM($H386:$I386)&gt;0,INDEX($U$344:$AC$347,MATCH(AB$350,$I$344:$I$347,0),MATCH(AB$349,$J$343:$R$343,0)))</f>
        <v>1</v>
      </c>
      <c r="AC386" s="678" cm="1">
        <f t="array" ref="AC386">INDEX($H386:$K386,0,MATCH(AC$350,$H$350:$K$350,0))*INDEX($J$344:$R$347,MATCH(AC$350,$I$344:$I$347,0),MATCH(AC$349,$J$343:$R$343,0))+IF(SUM($H386:$I386)&gt;0,INDEX($U$344:$AC$347,MATCH(AC$350,$I$344:$I$347,0),MATCH(AC$349,$J$343:$R$343,0)))</f>
        <v>1</v>
      </c>
      <c r="AD386" s="678" cm="1">
        <f t="array" ref="AD386">INDEX($H386:$K386,0,MATCH(AD$350,$H$350:$K$350,0))*INDEX($J$344:$R$347,MATCH(AD$350,$I$344:$I$347,0),MATCH(AD$349,$J$343:$R$343,0))+IF(SUM($H386:$I386)&gt;0,INDEX($U$344:$AC$347,MATCH(AD$350,$I$344:$I$347,0),MATCH(AD$349,$J$343:$R$343,0)))</f>
        <v>2</v>
      </c>
      <c r="AE386" s="678" cm="1">
        <f t="array" ref="AE386">INDEX($H386:$K386,0,MATCH(AE$350,$H$350:$K$350,0))*INDEX($J$344:$R$347,MATCH(AE$350,$I$344:$I$347,0),MATCH(AE$349,$J$343:$R$343,0))+IF(SUM($H386:$I386)&gt;0,INDEX($U$344:$AC$347,MATCH(AE$350,$I$344:$I$347,0),MATCH(AE$349,$J$343:$R$343,0)))</f>
        <v>0</v>
      </c>
      <c r="AF386" s="678" cm="1">
        <f t="array" ref="AF386">INDEX($H386:$K386,0,MATCH(AF$350,$H$350:$K$350,0))*INDEX($J$344:$R$347,MATCH(AF$350,$I$344:$I$347,0),MATCH(AF$349,$J$343:$R$343,0))+IF(SUM($H386:$I386)&gt;0,INDEX($U$344:$AC$347,MATCH(AF$350,$I$344:$I$347,0),MATCH(AF$349,$J$343:$R$343,0)))</f>
        <v>1</v>
      </c>
      <c r="AG386" s="678" cm="1">
        <f t="array" ref="AG386">INDEX($H386:$K386,0,MATCH(AG$350,$H$350:$K$350,0))*INDEX($J$344:$R$347,MATCH(AG$350,$I$344:$I$347,0),MATCH(AG$349,$J$343:$R$343,0))+IF(SUM($H386:$I386)&gt;0,INDEX($U$344:$AC$347,MATCH(AG$350,$I$344:$I$347,0),MATCH(AG$349,$J$343:$R$343,0)))</f>
        <v>1</v>
      </c>
      <c r="AH386" s="678" cm="1">
        <f t="array" ref="AH386">INDEX($H386:$K386,0,MATCH(AH$350,$H$350:$K$350,0))*INDEX($J$344:$R$347,MATCH(AH$350,$I$344:$I$347,0),MATCH(AH$349,$J$343:$R$343,0))+IF(SUM($H386:$I386)&gt;0,INDEX($U$344:$AC$347,MATCH(AH$350,$I$344:$I$347,0),MATCH(AH$349,$J$343:$R$343,0)))</f>
        <v>2</v>
      </c>
      <c r="AI386" s="678" cm="1">
        <f t="array" ref="AI386">INDEX($H386:$K386,0,MATCH(AI$350,$H$350:$K$350,0))*INDEX($J$344:$R$347,MATCH(AI$350,$I$344:$I$347,0),MATCH(AI$349,$J$343:$R$343,0))+IF(SUM($H386:$I386)&gt;0,INDEX($U$344:$AC$347,MATCH(AI$350,$I$344:$I$347,0),MATCH(AI$349,$J$343:$R$343,0)))</f>
        <v>0</v>
      </c>
      <c r="AJ386" s="678" cm="1">
        <f t="array" ref="AJ386">INDEX($H386:$K386,0,MATCH(AJ$350,$H$350:$K$350,0))*INDEX($J$344:$R$347,MATCH(AJ$350,$I$344:$I$347,0),MATCH(AJ$349,$J$343:$R$343,0))+IF(SUM($H386:$I386)&gt;0,INDEX($U$344:$AC$347,MATCH(AJ$350,$I$344:$I$347,0),MATCH(AJ$349,$J$343:$R$343,0)))</f>
        <v>1</v>
      </c>
      <c r="AK386" s="678" cm="1">
        <f t="array" ref="AK386">INDEX($H386:$K386,0,MATCH(AK$350,$H$350:$K$350,0))*INDEX($J$344:$R$347,MATCH(AK$350,$I$344:$I$347,0),MATCH(AK$349,$J$343:$R$343,0))+IF(SUM($H386:$I386)&gt;0,INDEX($U$344:$AC$347,MATCH(AK$350,$I$344:$I$347,0),MATCH(AK$349,$J$343:$R$343,0)))</f>
        <v>1</v>
      </c>
      <c r="AL386" s="678" cm="1">
        <f t="array" ref="AL386">INDEX($H386:$K386,0,MATCH(AL$350,$H$350:$K$350,0))*INDEX($J$344:$R$347,MATCH(AL$350,$I$344:$I$347,0),MATCH(AL$349,$J$343:$R$343,0))+IF(SUM($H386:$I386)&gt;0,INDEX($U$344:$AC$347,MATCH(AL$350,$I$344:$I$347,0),MATCH(AL$349,$J$343:$R$343,0)))</f>
        <v>2</v>
      </c>
      <c r="AM386" s="678" cm="1">
        <f t="array" ref="AM386">INDEX($H386:$K386,0,MATCH(AM$350,$H$350:$K$350,0))*INDEX($J$344:$R$347,MATCH(AM$350,$I$344:$I$347,0),MATCH(AM$349,$J$343:$R$343,0))+IF(SUM($H386:$I386)&gt;0,INDEX($U$344:$AC$347,MATCH(AM$350,$I$344:$I$347,0),MATCH(AM$349,$J$343:$R$343,0)))</f>
        <v>0</v>
      </c>
      <c r="AN386" s="678" cm="1">
        <f t="array" ref="AN386">INDEX($H386:$K386,0,MATCH(AN$350,$H$350:$K$350,0))*INDEX($J$344:$R$347,MATCH(AN$350,$I$344:$I$347,0),MATCH(AN$349,$J$343:$R$343,0))+IF(SUM($H386:$I386)&gt;0,INDEX($U$344:$AC$347,MATCH(AN$350,$I$344:$I$347,0),MATCH(AN$349,$J$343:$R$343,0)))</f>
        <v>1</v>
      </c>
      <c r="AO386" s="678" cm="1">
        <f t="array" ref="AO386">INDEX($H386:$K386,0,MATCH(AO$350,$H$350:$K$350,0))*INDEX($J$344:$R$347,MATCH(AO$350,$I$344:$I$347,0),MATCH(AO$349,$J$343:$R$343,0))+IF(SUM($H386:$I386)&gt;0,INDEX($U$344:$AC$347,MATCH(AO$350,$I$344:$I$347,0),MATCH(AO$349,$J$343:$R$343,0)))</f>
        <v>1</v>
      </c>
      <c r="AP386" s="678" cm="1">
        <f t="array" ref="AP386">INDEX($H386:$K386,0,MATCH(AP$350,$H$350:$K$350,0))*INDEX($J$344:$R$347,MATCH(AP$350,$I$344:$I$347,0),MATCH(AP$349,$J$343:$R$343,0))+IF(SUM($H386:$I386)&gt;0,INDEX($U$344:$AC$347,MATCH(AP$350,$I$344:$I$347,0),MATCH(AP$349,$J$343:$R$343,0)))</f>
        <v>2</v>
      </c>
      <c r="AQ386" s="678" cm="1">
        <f t="array" ref="AQ386">INDEX($H386:$K386,0,MATCH(AQ$350,$H$350:$K$350,0))*INDEX($J$344:$R$347,MATCH(AQ$350,$I$344:$I$347,0),MATCH(AQ$349,$J$343:$R$343,0))+IF(SUM($H386:$I386)&gt;0,INDEX($U$344:$AC$347,MATCH(AQ$350,$I$344:$I$347,0),MATCH(AQ$349,$J$343:$R$343,0)))</f>
        <v>0</v>
      </c>
      <c r="AR386" s="678" cm="1">
        <f t="array" ref="AR386">INDEX($H386:$K386,0,MATCH(AR$350,$H$350:$K$350,0))*INDEX($J$344:$R$347,MATCH(AR$350,$I$344:$I$347,0),MATCH(AR$349,$J$343:$R$343,0))+IF(SUM($H386:$I386)&gt;0,INDEX($U$344:$AC$347,MATCH(AR$350,$I$344:$I$347,0),MATCH(AR$349,$J$343:$R$343,0)))</f>
        <v>1</v>
      </c>
      <c r="AS386" s="678" cm="1">
        <f t="array" ref="AS386">INDEX($H386:$K386,0,MATCH(AS$350,$H$350:$K$350,0))*INDEX($J$344:$R$347,MATCH(AS$350,$I$344:$I$347,0),MATCH(AS$349,$J$343:$R$343,0))+IF(SUM($H386:$I386)&gt;0,INDEX($U$344:$AC$347,MATCH(AS$350,$I$344:$I$347,0),MATCH(AS$349,$J$343:$R$343,0)))</f>
        <v>1</v>
      </c>
      <c r="AT386" s="678" cm="1">
        <f t="array" ref="AT386">INDEX($H386:$K386,0,MATCH(AT$350,$H$350:$K$350,0))*INDEX($J$344:$R$347,MATCH(AT$350,$I$344:$I$347,0),MATCH(AT$349,$J$343:$R$343,0))+IF(SUM($H386:$I386)&gt;0,INDEX($U$344:$AC$347,MATCH(AT$350,$I$344:$I$347,0),MATCH(AT$349,$J$343:$R$343,0)))</f>
        <v>2</v>
      </c>
      <c r="AU386" s="678" cm="1">
        <f t="array" ref="AU386">INDEX($H386:$K386,0,MATCH(AU$350,$H$350:$K$350,0))*INDEX($J$344:$R$347,MATCH(AU$350,$I$344:$I$347,0),MATCH(AU$349,$J$343:$R$343,0))+IF(SUM($H386:$I386)&gt;0,INDEX($U$344:$AC$347,MATCH(AU$350,$I$344:$I$347,0),MATCH(AU$349,$J$343:$R$343,0)))</f>
        <v>0</v>
      </c>
      <c r="AV386" s="186"/>
      <c r="AW386" s="186"/>
      <c r="AX386" s="16"/>
      <c r="AY386" s="8"/>
      <c r="AZ386" s="8"/>
      <c r="BA386" s="8"/>
    </row>
    <row r="387" spans="1:53" ht="14.5" outlineLevel="1" x14ac:dyDescent="0.35">
      <c r="A387" s="6"/>
      <c r="B387" s="7"/>
      <c r="C387" s="17"/>
      <c r="D387" s="17"/>
      <c r="E387" s="17"/>
      <c r="F387" s="26"/>
      <c r="G387" s="26" t="str">
        <f t="shared" si="177"/>
        <v>YYNWBzd</v>
      </c>
      <c r="H387" s="222">
        <f t="shared" si="176"/>
        <v>0</v>
      </c>
      <c r="I387" s="222">
        <f t="shared" si="176"/>
        <v>1</v>
      </c>
      <c r="J387" s="222">
        <f t="shared" si="176"/>
        <v>2</v>
      </c>
      <c r="K387" s="222">
        <f t="shared" si="178"/>
        <v>0</v>
      </c>
      <c r="L387" s="678" cm="1">
        <f t="array" ref="L387">INDEX($H387:$K387,0,MATCH(L$350,$H$350:$K$350,0))*INDEX($J$344:$R$347,MATCH(L$350,$I$344:$I$347,0),MATCH(L$349,$J$343:$R$343,0))+IF(SUM($H387:$I387)&gt;0,INDEX($U$344:$AC$347,MATCH(L$350,$I$344:$I$347,0),MATCH(L$349,$J$343:$R$343,0)))</f>
        <v>1</v>
      </c>
      <c r="M387" s="678" cm="1">
        <f t="array" ref="M387">INDEX($H387:$K387,0,MATCH(M$350,$H$350:$K$350,0))*INDEX($J$344:$R$347,MATCH(M$350,$I$344:$I$347,0),MATCH(M$349,$J$343:$R$343,0))+IF(SUM($H387:$I387)&gt;0,INDEX($U$344:$AC$347,MATCH(M$350,$I$344:$I$347,0),MATCH(M$349,$J$343:$R$343,0)))</f>
        <v>1</v>
      </c>
      <c r="N387" s="678" cm="1">
        <f t="array" ref="N387">INDEX($H387:$K387,0,MATCH(N$350,$H$350:$K$350,0))*INDEX($J$344:$R$347,MATCH(N$350,$I$344:$I$347,0),MATCH(N$349,$J$343:$R$343,0))+IF(SUM($H387:$I387)&gt;0,INDEX($U$344:$AC$347,MATCH(N$350,$I$344:$I$347,0),MATCH(N$349,$J$343:$R$343,0)))</f>
        <v>2</v>
      </c>
      <c r="O387" s="678" cm="1">
        <f t="array" ref="O387">INDEX($H387:$K387,0,MATCH(O$350,$H$350:$K$350,0))*INDEX($J$344:$R$347,MATCH(O$350,$I$344:$I$347,0),MATCH(O$349,$J$343:$R$343,0))+IF(SUM($H387:$I387)&gt;0,INDEX($U$344:$AC$347,MATCH(O$350,$I$344:$I$347,0),MATCH(O$349,$J$343:$R$343,0)))</f>
        <v>0</v>
      </c>
      <c r="P387" s="678" cm="1">
        <f t="array" ref="P387">INDEX($H387:$K387,0,MATCH(P$350,$H$350:$K$350,0))*INDEX($J$344:$R$347,MATCH(P$350,$I$344:$I$347,0),MATCH(P$349,$J$343:$R$343,0))+IF(SUM($H387:$I387)&gt;0,INDEX($U$344:$AC$347,MATCH(P$350,$I$344:$I$347,0),MATCH(P$349,$J$343:$R$343,0)))</f>
        <v>1</v>
      </c>
      <c r="Q387" s="678" cm="1">
        <f t="array" ref="Q387">INDEX($H387:$K387,0,MATCH(Q$350,$H$350:$K$350,0))*INDEX($J$344:$R$347,MATCH(Q$350,$I$344:$I$347,0),MATCH(Q$349,$J$343:$R$343,0))+IF(SUM($H387:$I387)&gt;0,INDEX($U$344:$AC$347,MATCH(Q$350,$I$344:$I$347,0),MATCH(Q$349,$J$343:$R$343,0)))</f>
        <v>1</v>
      </c>
      <c r="R387" s="678" cm="1">
        <f t="array" ref="R387">INDEX($H387:$K387,0,MATCH(R$350,$H$350:$K$350,0))*INDEX($J$344:$R$347,MATCH(R$350,$I$344:$I$347,0),MATCH(R$349,$J$343:$R$343,0))+IF(SUM($H387:$I387)&gt;0,INDEX($U$344:$AC$347,MATCH(R$350,$I$344:$I$347,0),MATCH(R$349,$J$343:$R$343,0)))</f>
        <v>2</v>
      </c>
      <c r="S387" s="678" cm="1">
        <f t="array" ref="S387">INDEX($H387:$K387,0,MATCH(S$350,$H$350:$K$350,0))*INDEX($J$344:$R$347,MATCH(S$350,$I$344:$I$347,0),MATCH(S$349,$J$343:$R$343,0))+IF(SUM($H387:$I387)&gt;0,INDEX($U$344:$AC$347,MATCH(S$350,$I$344:$I$347,0),MATCH(S$349,$J$343:$R$343,0)))</f>
        <v>0</v>
      </c>
      <c r="T387" s="678" cm="1">
        <f t="array" ref="T387">INDEX($H387:$K387,0,MATCH(T$350,$H$350:$K$350,0))*INDEX($J$344:$R$347,MATCH(T$350,$I$344:$I$347,0),MATCH(T$349,$J$343:$R$343,0))+IF(SUM($H387:$I387)&gt;0,INDEX($U$344:$AC$347,MATCH(T$350,$I$344:$I$347,0),MATCH(T$349,$J$343:$R$343,0)))</f>
        <v>1</v>
      </c>
      <c r="U387" s="678" cm="1">
        <f t="array" ref="U387">INDEX($H387:$K387,0,MATCH(U$350,$H$350:$K$350,0))*INDEX($J$344:$R$347,MATCH(U$350,$I$344:$I$347,0),MATCH(U$349,$J$343:$R$343,0))+IF(SUM($H387:$I387)&gt;0,INDEX($U$344:$AC$347,MATCH(U$350,$I$344:$I$347,0),MATCH(U$349,$J$343:$R$343,0)))</f>
        <v>1</v>
      </c>
      <c r="V387" s="678" cm="1">
        <f t="array" ref="V387">INDEX($H387:$K387,0,MATCH(V$350,$H$350:$K$350,0))*INDEX($J$344:$R$347,MATCH(V$350,$I$344:$I$347,0),MATCH(V$349,$J$343:$R$343,0))+IF(SUM($H387:$I387)&gt;0,INDEX($U$344:$AC$347,MATCH(V$350,$I$344:$I$347,0),MATCH(V$349,$J$343:$R$343,0)))</f>
        <v>2</v>
      </c>
      <c r="W387" s="678" cm="1">
        <f t="array" ref="W387">INDEX($H387:$K387,0,MATCH(W$350,$H$350:$K$350,0))*INDEX($J$344:$R$347,MATCH(W$350,$I$344:$I$347,0),MATCH(W$349,$J$343:$R$343,0))+IF(SUM($H387:$I387)&gt;0,INDEX($U$344:$AC$347,MATCH(W$350,$I$344:$I$347,0),MATCH(W$349,$J$343:$R$343,0)))</f>
        <v>0</v>
      </c>
      <c r="X387" s="678" cm="1">
        <f t="array" ref="X387">INDEX($H387:$K387,0,MATCH(X$350,$H$350:$K$350,0))*INDEX($J$344:$R$347,MATCH(X$350,$I$344:$I$347,0),MATCH(X$349,$J$343:$R$343,0))+IF(SUM($H387:$I387)&gt;0,INDEX($U$344:$AC$347,MATCH(X$350,$I$344:$I$347,0),MATCH(X$349,$J$343:$R$343,0)))</f>
        <v>1</v>
      </c>
      <c r="Y387" s="678" cm="1">
        <f t="array" ref="Y387">INDEX($H387:$K387,0,MATCH(Y$350,$H$350:$K$350,0))*INDEX($J$344:$R$347,MATCH(Y$350,$I$344:$I$347,0),MATCH(Y$349,$J$343:$R$343,0))+IF(SUM($H387:$I387)&gt;0,INDEX($U$344:$AC$347,MATCH(Y$350,$I$344:$I$347,0),MATCH(Y$349,$J$343:$R$343,0)))</f>
        <v>1</v>
      </c>
      <c r="Z387" s="678" cm="1">
        <f t="array" ref="Z387">INDEX($H387:$K387,0,MATCH(Z$350,$H$350:$K$350,0))*INDEX($J$344:$R$347,MATCH(Z$350,$I$344:$I$347,0),MATCH(Z$349,$J$343:$R$343,0))+IF(SUM($H387:$I387)&gt;0,INDEX($U$344:$AC$347,MATCH(Z$350,$I$344:$I$347,0),MATCH(Z$349,$J$343:$R$343,0)))</f>
        <v>2</v>
      </c>
      <c r="AA387" s="678" cm="1">
        <f t="array" ref="AA387">INDEX($H387:$K387,0,MATCH(AA$350,$H$350:$K$350,0))*INDEX($J$344:$R$347,MATCH(AA$350,$I$344:$I$347,0),MATCH(AA$349,$J$343:$R$343,0))+IF(SUM($H387:$I387)&gt;0,INDEX($U$344:$AC$347,MATCH(AA$350,$I$344:$I$347,0),MATCH(AA$349,$J$343:$R$343,0)))</f>
        <v>0</v>
      </c>
      <c r="AB387" s="678" cm="1">
        <f t="array" ref="AB387">INDEX($H387:$K387,0,MATCH(AB$350,$H$350:$K$350,0))*INDEX($J$344:$R$347,MATCH(AB$350,$I$344:$I$347,0),MATCH(AB$349,$J$343:$R$343,0))+IF(SUM($H387:$I387)&gt;0,INDEX($U$344:$AC$347,MATCH(AB$350,$I$344:$I$347,0),MATCH(AB$349,$J$343:$R$343,0)))</f>
        <v>0</v>
      </c>
      <c r="AC387" s="678" cm="1">
        <f t="array" ref="AC387">INDEX($H387:$K387,0,MATCH(AC$350,$H$350:$K$350,0))*INDEX($J$344:$R$347,MATCH(AC$350,$I$344:$I$347,0),MATCH(AC$349,$J$343:$R$343,0))+IF(SUM($H387:$I387)&gt;0,INDEX($U$344:$AC$347,MATCH(AC$350,$I$344:$I$347,0),MATCH(AC$349,$J$343:$R$343,0)))</f>
        <v>1</v>
      </c>
      <c r="AD387" s="678" cm="1">
        <f t="array" ref="AD387">INDEX($H387:$K387,0,MATCH(AD$350,$H$350:$K$350,0))*INDEX($J$344:$R$347,MATCH(AD$350,$I$344:$I$347,0),MATCH(AD$349,$J$343:$R$343,0))+IF(SUM($H387:$I387)&gt;0,INDEX($U$344:$AC$347,MATCH(AD$350,$I$344:$I$347,0),MATCH(AD$349,$J$343:$R$343,0)))</f>
        <v>2</v>
      </c>
      <c r="AE387" s="678" cm="1">
        <f t="array" ref="AE387">INDEX($H387:$K387,0,MATCH(AE$350,$H$350:$K$350,0))*INDEX($J$344:$R$347,MATCH(AE$350,$I$344:$I$347,0),MATCH(AE$349,$J$343:$R$343,0))+IF(SUM($H387:$I387)&gt;0,INDEX($U$344:$AC$347,MATCH(AE$350,$I$344:$I$347,0),MATCH(AE$349,$J$343:$R$343,0)))</f>
        <v>0</v>
      </c>
      <c r="AF387" s="678" cm="1">
        <f t="array" ref="AF387">INDEX($H387:$K387,0,MATCH(AF$350,$H$350:$K$350,0))*INDEX($J$344:$R$347,MATCH(AF$350,$I$344:$I$347,0),MATCH(AF$349,$J$343:$R$343,0))+IF(SUM($H387:$I387)&gt;0,INDEX($U$344:$AC$347,MATCH(AF$350,$I$344:$I$347,0),MATCH(AF$349,$J$343:$R$343,0)))</f>
        <v>0</v>
      </c>
      <c r="AG387" s="678" cm="1">
        <f t="array" ref="AG387">INDEX($H387:$K387,0,MATCH(AG$350,$H$350:$K$350,0))*INDEX($J$344:$R$347,MATCH(AG$350,$I$344:$I$347,0),MATCH(AG$349,$J$343:$R$343,0))+IF(SUM($H387:$I387)&gt;0,INDEX($U$344:$AC$347,MATCH(AG$350,$I$344:$I$347,0),MATCH(AG$349,$J$343:$R$343,0)))</f>
        <v>1</v>
      </c>
      <c r="AH387" s="678" cm="1">
        <f t="array" ref="AH387">INDEX($H387:$K387,0,MATCH(AH$350,$H$350:$K$350,0))*INDEX($J$344:$R$347,MATCH(AH$350,$I$344:$I$347,0),MATCH(AH$349,$J$343:$R$343,0))+IF(SUM($H387:$I387)&gt;0,INDEX($U$344:$AC$347,MATCH(AH$350,$I$344:$I$347,0),MATCH(AH$349,$J$343:$R$343,0)))</f>
        <v>2</v>
      </c>
      <c r="AI387" s="678" cm="1">
        <f t="array" ref="AI387">INDEX($H387:$K387,0,MATCH(AI$350,$H$350:$K$350,0))*INDEX($J$344:$R$347,MATCH(AI$350,$I$344:$I$347,0),MATCH(AI$349,$J$343:$R$343,0))+IF(SUM($H387:$I387)&gt;0,INDEX($U$344:$AC$347,MATCH(AI$350,$I$344:$I$347,0),MATCH(AI$349,$J$343:$R$343,0)))</f>
        <v>0</v>
      </c>
      <c r="AJ387" s="678" cm="1">
        <f t="array" ref="AJ387">INDEX($H387:$K387,0,MATCH(AJ$350,$H$350:$K$350,0))*INDEX($J$344:$R$347,MATCH(AJ$350,$I$344:$I$347,0),MATCH(AJ$349,$J$343:$R$343,0))+IF(SUM($H387:$I387)&gt;0,INDEX($U$344:$AC$347,MATCH(AJ$350,$I$344:$I$347,0),MATCH(AJ$349,$J$343:$R$343,0)))</f>
        <v>0</v>
      </c>
      <c r="AK387" s="678" cm="1">
        <f t="array" ref="AK387">INDEX($H387:$K387,0,MATCH(AK$350,$H$350:$K$350,0))*INDEX($J$344:$R$347,MATCH(AK$350,$I$344:$I$347,0),MATCH(AK$349,$J$343:$R$343,0))+IF(SUM($H387:$I387)&gt;0,INDEX($U$344:$AC$347,MATCH(AK$350,$I$344:$I$347,0),MATCH(AK$349,$J$343:$R$343,0)))</f>
        <v>1</v>
      </c>
      <c r="AL387" s="678" cm="1">
        <f t="array" ref="AL387">INDEX($H387:$K387,0,MATCH(AL$350,$H$350:$K$350,0))*INDEX($J$344:$R$347,MATCH(AL$350,$I$344:$I$347,0),MATCH(AL$349,$J$343:$R$343,0))+IF(SUM($H387:$I387)&gt;0,INDEX($U$344:$AC$347,MATCH(AL$350,$I$344:$I$347,0),MATCH(AL$349,$J$343:$R$343,0)))</f>
        <v>2</v>
      </c>
      <c r="AM387" s="678" cm="1">
        <f t="array" ref="AM387">INDEX($H387:$K387,0,MATCH(AM$350,$H$350:$K$350,0))*INDEX($J$344:$R$347,MATCH(AM$350,$I$344:$I$347,0),MATCH(AM$349,$J$343:$R$343,0))+IF(SUM($H387:$I387)&gt;0,INDEX($U$344:$AC$347,MATCH(AM$350,$I$344:$I$347,0),MATCH(AM$349,$J$343:$R$343,0)))</f>
        <v>0</v>
      </c>
      <c r="AN387" s="678" cm="1">
        <f t="array" ref="AN387">INDEX($H387:$K387,0,MATCH(AN$350,$H$350:$K$350,0))*INDEX($J$344:$R$347,MATCH(AN$350,$I$344:$I$347,0),MATCH(AN$349,$J$343:$R$343,0))+IF(SUM($H387:$I387)&gt;0,INDEX($U$344:$AC$347,MATCH(AN$350,$I$344:$I$347,0),MATCH(AN$349,$J$343:$R$343,0)))</f>
        <v>0</v>
      </c>
      <c r="AO387" s="678" cm="1">
        <f t="array" ref="AO387">INDEX($H387:$K387,0,MATCH(AO$350,$H$350:$K$350,0))*INDEX($J$344:$R$347,MATCH(AO$350,$I$344:$I$347,0),MATCH(AO$349,$J$343:$R$343,0))+IF(SUM($H387:$I387)&gt;0,INDEX($U$344:$AC$347,MATCH(AO$350,$I$344:$I$347,0),MATCH(AO$349,$J$343:$R$343,0)))</f>
        <v>1</v>
      </c>
      <c r="AP387" s="678" cm="1">
        <f t="array" ref="AP387">INDEX($H387:$K387,0,MATCH(AP$350,$H$350:$K$350,0))*INDEX($J$344:$R$347,MATCH(AP$350,$I$344:$I$347,0),MATCH(AP$349,$J$343:$R$343,0))+IF(SUM($H387:$I387)&gt;0,INDEX($U$344:$AC$347,MATCH(AP$350,$I$344:$I$347,0),MATCH(AP$349,$J$343:$R$343,0)))</f>
        <v>2</v>
      </c>
      <c r="AQ387" s="678" cm="1">
        <f t="array" ref="AQ387">INDEX($H387:$K387,0,MATCH(AQ$350,$H$350:$K$350,0))*INDEX($J$344:$R$347,MATCH(AQ$350,$I$344:$I$347,0),MATCH(AQ$349,$J$343:$R$343,0))+IF(SUM($H387:$I387)&gt;0,INDEX($U$344:$AC$347,MATCH(AQ$350,$I$344:$I$347,0),MATCH(AQ$349,$J$343:$R$343,0)))</f>
        <v>0</v>
      </c>
      <c r="AR387" s="678" cm="1">
        <f t="array" ref="AR387">INDEX($H387:$K387,0,MATCH(AR$350,$H$350:$K$350,0))*INDEX($J$344:$R$347,MATCH(AR$350,$I$344:$I$347,0),MATCH(AR$349,$J$343:$R$343,0))+IF(SUM($H387:$I387)&gt;0,INDEX($U$344:$AC$347,MATCH(AR$350,$I$344:$I$347,0),MATCH(AR$349,$J$343:$R$343,0)))</f>
        <v>0</v>
      </c>
      <c r="AS387" s="678" cm="1">
        <f t="array" ref="AS387">INDEX($H387:$K387,0,MATCH(AS$350,$H$350:$K$350,0))*INDEX($J$344:$R$347,MATCH(AS$350,$I$344:$I$347,0),MATCH(AS$349,$J$343:$R$343,0))+IF(SUM($H387:$I387)&gt;0,INDEX($U$344:$AC$347,MATCH(AS$350,$I$344:$I$347,0),MATCH(AS$349,$J$343:$R$343,0)))</f>
        <v>1</v>
      </c>
      <c r="AT387" s="678" cm="1">
        <f t="array" ref="AT387">INDEX($H387:$K387,0,MATCH(AT$350,$H$350:$K$350,0))*INDEX($J$344:$R$347,MATCH(AT$350,$I$344:$I$347,0),MATCH(AT$349,$J$343:$R$343,0))+IF(SUM($H387:$I387)&gt;0,INDEX($U$344:$AC$347,MATCH(AT$350,$I$344:$I$347,0),MATCH(AT$349,$J$343:$R$343,0)))</f>
        <v>2</v>
      </c>
      <c r="AU387" s="678" cm="1">
        <f t="array" ref="AU387">INDEX($H387:$K387,0,MATCH(AU$350,$H$350:$K$350,0))*INDEX($J$344:$R$347,MATCH(AU$350,$I$344:$I$347,0),MATCH(AU$349,$J$343:$R$343,0))+IF(SUM($H387:$I387)&gt;0,INDEX($U$344:$AC$347,MATCH(AU$350,$I$344:$I$347,0),MATCH(AU$349,$J$343:$R$343,0)))</f>
        <v>0</v>
      </c>
      <c r="AV387" s="186"/>
      <c r="AW387" s="186"/>
      <c r="AX387" s="16"/>
      <c r="AY387" s="8"/>
      <c r="AZ387" s="8"/>
      <c r="BA387" s="8"/>
    </row>
    <row r="388" spans="1:53" ht="14.5" outlineLevel="1" x14ac:dyDescent="0.35">
      <c r="A388" s="6"/>
      <c r="B388" s="7"/>
      <c r="C388" s="17"/>
      <c r="D388" s="17"/>
      <c r="E388" s="17"/>
      <c r="F388" s="26"/>
      <c r="G388" s="26" t="str">
        <f t="shared" si="177"/>
        <v>YYBNWb</v>
      </c>
      <c r="H388" s="222">
        <f t="shared" si="176"/>
        <v>1</v>
      </c>
      <c r="I388" s="222">
        <f t="shared" si="176"/>
        <v>1</v>
      </c>
      <c r="J388" s="222">
        <f t="shared" si="176"/>
        <v>2</v>
      </c>
      <c r="K388" s="222">
        <f t="shared" si="178"/>
        <v>1</v>
      </c>
      <c r="L388" s="678" cm="1">
        <f t="array" ref="L388">INDEX($H388:$K388,0,MATCH(L$350,$H$350:$K$350,0))*INDEX($J$344:$R$347,MATCH(L$350,$I$344:$I$347,0),MATCH(L$349,$J$343:$R$343,0))+IF(SUM($H388:$I388)&gt;0,INDEX($U$344:$AC$347,MATCH(L$350,$I$344:$I$347,0),MATCH(L$349,$J$343:$R$343,0)))</f>
        <v>2</v>
      </c>
      <c r="M388" s="678" cm="1">
        <f t="array" ref="M388">INDEX($H388:$K388,0,MATCH(M$350,$H$350:$K$350,0))*INDEX($J$344:$R$347,MATCH(M$350,$I$344:$I$347,0),MATCH(M$349,$J$343:$R$343,0))+IF(SUM($H388:$I388)&gt;0,INDEX($U$344:$AC$347,MATCH(M$350,$I$344:$I$347,0),MATCH(M$349,$J$343:$R$343,0)))</f>
        <v>1</v>
      </c>
      <c r="N388" s="678" cm="1">
        <f t="array" ref="N388">INDEX($H388:$K388,0,MATCH(N$350,$H$350:$K$350,0))*INDEX($J$344:$R$347,MATCH(N$350,$I$344:$I$347,0),MATCH(N$349,$J$343:$R$343,0))+IF(SUM($H388:$I388)&gt;0,INDEX($U$344:$AC$347,MATCH(N$350,$I$344:$I$347,0),MATCH(N$349,$J$343:$R$343,0)))</f>
        <v>2</v>
      </c>
      <c r="O388" s="678" cm="1">
        <f t="array" ref="O388">INDEX($H388:$K388,0,MATCH(O$350,$H$350:$K$350,0))*INDEX($J$344:$R$347,MATCH(O$350,$I$344:$I$347,0),MATCH(O$349,$J$343:$R$343,0))+IF(SUM($H388:$I388)&gt;0,INDEX($U$344:$AC$347,MATCH(O$350,$I$344:$I$347,0),MATCH(O$349,$J$343:$R$343,0)))</f>
        <v>1.5</v>
      </c>
      <c r="P388" s="678" cm="1">
        <f t="array" ref="P388">INDEX($H388:$K388,0,MATCH(P$350,$H$350:$K$350,0))*INDEX($J$344:$R$347,MATCH(P$350,$I$344:$I$347,0),MATCH(P$349,$J$343:$R$343,0))+IF(SUM($H388:$I388)&gt;0,INDEX($U$344:$AC$347,MATCH(P$350,$I$344:$I$347,0),MATCH(P$349,$J$343:$R$343,0)))</f>
        <v>2</v>
      </c>
      <c r="Q388" s="678" cm="1">
        <f t="array" ref="Q388">INDEX($H388:$K388,0,MATCH(Q$350,$H$350:$K$350,0))*INDEX($J$344:$R$347,MATCH(Q$350,$I$344:$I$347,0),MATCH(Q$349,$J$343:$R$343,0))+IF(SUM($H388:$I388)&gt;0,INDEX($U$344:$AC$347,MATCH(Q$350,$I$344:$I$347,0),MATCH(Q$349,$J$343:$R$343,0)))</f>
        <v>1</v>
      </c>
      <c r="R388" s="678" cm="1">
        <f t="array" ref="R388">INDEX($H388:$K388,0,MATCH(R$350,$H$350:$K$350,0))*INDEX($J$344:$R$347,MATCH(R$350,$I$344:$I$347,0),MATCH(R$349,$J$343:$R$343,0))+IF(SUM($H388:$I388)&gt;0,INDEX($U$344:$AC$347,MATCH(R$350,$I$344:$I$347,0),MATCH(R$349,$J$343:$R$343,0)))</f>
        <v>2</v>
      </c>
      <c r="S388" s="678" cm="1">
        <f t="array" ref="S388">INDEX($H388:$K388,0,MATCH(S$350,$H$350:$K$350,0))*INDEX($J$344:$R$347,MATCH(S$350,$I$344:$I$347,0),MATCH(S$349,$J$343:$R$343,0))+IF(SUM($H388:$I388)&gt;0,INDEX($U$344:$AC$347,MATCH(S$350,$I$344:$I$347,0),MATCH(S$349,$J$343:$R$343,0)))</f>
        <v>1</v>
      </c>
      <c r="T388" s="678" cm="1">
        <f t="array" ref="T388">INDEX($H388:$K388,0,MATCH(T$350,$H$350:$K$350,0))*INDEX($J$344:$R$347,MATCH(T$350,$I$344:$I$347,0),MATCH(T$349,$J$343:$R$343,0))+IF(SUM($H388:$I388)&gt;0,INDEX($U$344:$AC$347,MATCH(T$350,$I$344:$I$347,0),MATCH(T$349,$J$343:$R$343,0)))</f>
        <v>2</v>
      </c>
      <c r="U388" s="678" cm="1">
        <f t="array" ref="U388">INDEX($H388:$K388,0,MATCH(U$350,$H$350:$K$350,0))*INDEX($J$344:$R$347,MATCH(U$350,$I$344:$I$347,0),MATCH(U$349,$J$343:$R$343,0))+IF(SUM($H388:$I388)&gt;0,INDEX($U$344:$AC$347,MATCH(U$350,$I$344:$I$347,0),MATCH(U$349,$J$343:$R$343,0)))</f>
        <v>1</v>
      </c>
      <c r="V388" s="678" cm="1">
        <f t="array" ref="V388">INDEX($H388:$K388,0,MATCH(V$350,$H$350:$K$350,0))*INDEX($J$344:$R$347,MATCH(V$350,$I$344:$I$347,0),MATCH(V$349,$J$343:$R$343,0))+IF(SUM($H388:$I388)&gt;0,INDEX($U$344:$AC$347,MATCH(V$350,$I$344:$I$347,0),MATCH(V$349,$J$343:$R$343,0)))</f>
        <v>2</v>
      </c>
      <c r="W388" s="678" cm="1">
        <f t="array" ref="W388">INDEX($H388:$K388,0,MATCH(W$350,$H$350:$K$350,0))*INDEX($J$344:$R$347,MATCH(W$350,$I$344:$I$347,0),MATCH(W$349,$J$343:$R$343,0))+IF(SUM($H388:$I388)&gt;0,INDEX($U$344:$AC$347,MATCH(W$350,$I$344:$I$347,0),MATCH(W$349,$J$343:$R$343,0)))</f>
        <v>1</v>
      </c>
      <c r="X388" s="678" cm="1">
        <f t="array" ref="X388">INDEX($H388:$K388,0,MATCH(X$350,$H$350:$K$350,0))*INDEX($J$344:$R$347,MATCH(X$350,$I$344:$I$347,0),MATCH(X$349,$J$343:$R$343,0))+IF(SUM($H388:$I388)&gt;0,INDEX($U$344:$AC$347,MATCH(X$350,$I$344:$I$347,0),MATCH(X$349,$J$343:$R$343,0)))</f>
        <v>2</v>
      </c>
      <c r="Y388" s="678" cm="1">
        <f t="array" ref="Y388">INDEX($H388:$K388,0,MATCH(Y$350,$H$350:$K$350,0))*INDEX($J$344:$R$347,MATCH(Y$350,$I$344:$I$347,0),MATCH(Y$349,$J$343:$R$343,0))+IF(SUM($H388:$I388)&gt;0,INDEX($U$344:$AC$347,MATCH(Y$350,$I$344:$I$347,0),MATCH(Y$349,$J$343:$R$343,0)))</f>
        <v>1</v>
      </c>
      <c r="Z388" s="678" cm="1">
        <f t="array" ref="Z388">INDEX($H388:$K388,0,MATCH(Z$350,$H$350:$K$350,0))*INDEX($J$344:$R$347,MATCH(Z$350,$I$344:$I$347,0),MATCH(Z$349,$J$343:$R$343,0))+IF(SUM($H388:$I388)&gt;0,INDEX($U$344:$AC$347,MATCH(Z$350,$I$344:$I$347,0),MATCH(Z$349,$J$343:$R$343,0)))</f>
        <v>2</v>
      </c>
      <c r="AA388" s="678" cm="1">
        <f t="array" ref="AA388">INDEX($H388:$K388,0,MATCH(AA$350,$H$350:$K$350,0))*INDEX($J$344:$R$347,MATCH(AA$350,$I$344:$I$347,0),MATCH(AA$349,$J$343:$R$343,0))+IF(SUM($H388:$I388)&gt;0,INDEX($U$344:$AC$347,MATCH(AA$350,$I$344:$I$347,0),MATCH(AA$349,$J$343:$R$343,0)))</f>
        <v>0.5</v>
      </c>
      <c r="AB388" s="678" cm="1">
        <f t="array" ref="AB388">INDEX($H388:$K388,0,MATCH(AB$350,$H$350:$K$350,0))*INDEX($J$344:$R$347,MATCH(AB$350,$I$344:$I$347,0),MATCH(AB$349,$J$343:$R$343,0))+IF(SUM($H388:$I388)&gt;0,INDEX($U$344:$AC$347,MATCH(AB$350,$I$344:$I$347,0),MATCH(AB$349,$J$343:$R$343,0)))</f>
        <v>1</v>
      </c>
      <c r="AC388" s="678" cm="1">
        <f t="array" ref="AC388">INDEX($H388:$K388,0,MATCH(AC$350,$H$350:$K$350,0))*INDEX($J$344:$R$347,MATCH(AC$350,$I$344:$I$347,0),MATCH(AC$349,$J$343:$R$343,0))+IF(SUM($H388:$I388)&gt;0,INDEX($U$344:$AC$347,MATCH(AC$350,$I$344:$I$347,0),MATCH(AC$349,$J$343:$R$343,0)))</f>
        <v>1</v>
      </c>
      <c r="AD388" s="678" cm="1">
        <f t="array" ref="AD388">INDEX($H388:$K388,0,MATCH(AD$350,$H$350:$K$350,0))*INDEX($J$344:$R$347,MATCH(AD$350,$I$344:$I$347,0),MATCH(AD$349,$J$343:$R$343,0))+IF(SUM($H388:$I388)&gt;0,INDEX($U$344:$AC$347,MATCH(AD$350,$I$344:$I$347,0),MATCH(AD$349,$J$343:$R$343,0)))</f>
        <v>2</v>
      </c>
      <c r="AE388" s="678" cm="1">
        <f t="array" ref="AE388">INDEX($H388:$K388,0,MATCH(AE$350,$H$350:$K$350,0))*INDEX($J$344:$R$347,MATCH(AE$350,$I$344:$I$347,0),MATCH(AE$349,$J$343:$R$343,0))+IF(SUM($H388:$I388)&gt;0,INDEX($U$344:$AC$347,MATCH(AE$350,$I$344:$I$347,0),MATCH(AE$349,$J$343:$R$343,0)))</f>
        <v>1</v>
      </c>
      <c r="AF388" s="678" cm="1">
        <f t="array" ref="AF388">INDEX($H388:$K388,0,MATCH(AF$350,$H$350:$K$350,0))*INDEX($J$344:$R$347,MATCH(AF$350,$I$344:$I$347,0),MATCH(AF$349,$J$343:$R$343,0))+IF(SUM($H388:$I388)&gt;0,INDEX($U$344:$AC$347,MATCH(AF$350,$I$344:$I$347,0),MATCH(AF$349,$J$343:$R$343,0)))</f>
        <v>1</v>
      </c>
      <c r="AG388" s="678" cm="1">
        <f t="array" ref="AG388">INDEX($H388:$K388,0,MATCH(AG$350,$H$350:$K$350,0))*INDEX($J$344:$R$347,MATCH(AG$350,$I$344:$I$347,0),MATCH(AG$349,$J$343:$R$343,0))+IF(SUM($H388:$I388)&gt;0,INDEX($U$344:$AC$347,MATCH(AG$350,$I$344:$I$347,0),MATCH(AG$349,$J$343:$R$343,0)))</f>
        <v>1</v>
      </c>
      <c r="AH388" s="678" cm="1">
        <f t="array" ref="AH388">INDEX($H388:$K388,0,MATCH(AH$350,$H$350:$K$350,0))*INDEX($J$344:$R$347,MATCH(AH$350,$I$344:$I$347,0),MATCH(AH$349,$J$343:$R$343,0))+IF(SUM($H388:$I388)&gt;0,INDEX($U$344:$AC$347,MATCH(AH$350,$I$344:$I$347,0),MATCH(AH$349,$J$343:$R$343,0)))</f>
        <v>2</v>
      </c>
      <c r="AI388" s="678" cm="1">
        <f t="array" ref="AI388">INDEX($H388:$K388,0,MATCH(AI$350,$H$350:$K$350,0))*INDEX($J$344:$R$347,MATCH(AI$350,$I$344:$I$347,0),MATCH(AI$349,$J$343:$R$343,0))+IF(SUM($H388:$I388)&gt;0,INDEX($U$344:$AC$347,MATCH(AI$350,$I$344:$I$347,0),MATCH(AI$349,$J$343:$R$343,0)))</f>
        <v>0.5</v>
      </c>
      <c r="AJ388" s="678" cm="1">
        <f t="array" ref="AJ388">INDEX($H388:$K388,0,MATCH(AJ$350,$H$350:$K$350,0))*INDEX($J$344:$R$347,MATCH(AJ$350,$I$344:$I$347,0),MATCH(AJ$349,$J$343:$R$343,0))+IF(SUM($H388:$I388)&gt;0,INDEX($U$344:$AC$347,MATCH(AJ$350,$I$344:$I$347,0),MATCH(AJ$349,$J$343:$R$343,0)))</f>
        <v>1</v>
      </c>
      <c r="AK388" s="678" cm="1">
        <f t="array" ref="AK388">INDEX($H388:$K388,0,MATCH(AK$350,$H$350:$K$350,0))*INDEX($J$344:$R$347,MATCH(AK$350,$I$344:$I$347,0),MATCH(AK$349,$J$343:$R$343,0))+IF(SUM($H388:$I388)&gt;0,INDEX($U$344:$AC$347,MATCH(AK$350,$I$344:$I$347,0),MATCH(AK$349,$J$343:$R$343,0)))</f>
        <v>1</v>
      </c>
      <c r="AL388" s="678" cm="1">
        <f t="array" ref="AL388">INDEX($H388:$K388,0,MATCH(AL$350,$H$350:$K$350,0))*INDEX($J$344:$R$347,MATCH(AL$350,$I$344:$I$347,0),MATCH(AL$349,$J$343:$R$343,0))+IF(SUM($H388:$I388)&gt;0,INDEX($U$344:$AC$347,MATCH(AL$350,$I$344:$I$347,0),MATCH(AL$349,$J$343:$R$343,0)))</f>
        <v>2</v>
      </c>
      <c r="AM388" s="678" cm="1">
        <f t="array" ref="AM388">INDEX($H388:$K388,0,MATCH(AM$350,$H$350:$K$350,0))*INDEX($J$344:$R$347,MATCH(AM$350,$I$344:$I$347,0),MATCH(AM$349,$J$343:$R$343,0))+IF(SUM($H388:$I388)&gt;0,INDEX($U$344:$AC$347,MATCH(AM$350,$I$344:$I$347,0),MATCH(AM$349,$J$343:$R$343,0)))</f>
        <v>0.5</v>
      </c>
      <c r="AN388" s="678" cm="1">
        <f t="array" ref="AN388">INDEX($H388:$K388,0,MATCH(AN$350,$H$350:$K$350,0))*INDEX($J$344:$R$347,MATCH(AN$350,$I$344:$I$347,0),MATCH(AN$349,$J$343:$R$343,0))+IF(SUM($H388:$I388)&gt;0,INDEX($U$344:$AC$347,MATCH(AN$350,$I$344:$I$347,0),MATCH(AN$349,$J$343:$R$343,0)))</f>
        <v>1</v>
      </c>
      <c r="AO388" s="678" cm="1">
        <f t="array" ref="AO388">INDEX($H388:$K388,0,MATCH(AO$350,$H$350:$K$350,0))*INDEX($J$344:$R$347,MATCH(AO$350,$I$344:$I$347,0),MATCH(AO$349,$J$343:$R$343,0))+IF(SUM($H388:$I388)&gt;0,INDEX($U$344:$AC$347,MATCH(AO$350,$I$344:$I$347,0),MATCH(AO$349,$J$343:$R$343,0)))</f>
        <v>1</v>
      </c>
      <c r="AP388" s="678" cm="1">
        <f t="array" ref="AP388">INDEX($H388:$K388,0,MATCH(AP$350,$H$350:$K$350,0))*INDEX($J$344:$R$347,MATCH(AP$350,$I$344:$I$347,0),MATCH(AP$349,$J$343:$R$343,0))+IF(SUM($H388:$I388)&gt;0,INDEX($U$344:$AC$347,MATCH(AP$350,$I$344:$I$347,0),MATCH(AP$349,$J$343:$R$343,0)))</f>
        <v>2</v>
      </c>
      <c r="AQ388" s="678" cm="1">
        <f t="array" ref="AQ388">INDEX($H388:$K388,0,MATCH(AQ$350,$H$350:$K$350,0))*INDEX($J$344:$R$347,MATCH(AQ$350,$I$344:$I$347,0),MATCH(AQ$349,$J$343:$R$343,0))+IF(SUM($H388:$I388)&gt;0,INDEX($U$344:$AC$347,MATCH(AQ$350,$I$344:$I$347,0),MATCH(AQ$349,$J$343:$R$343,0)))</f>
        <v>0</v>
      </c>
      <c r="AR388" s="678" cm="1">
        <f t="array" ref="AR388">INDEX($H388:$K388,0,MATCH(AR$350,$H$350:$K$350,0))*INDEX($J$344:$R$347,MATCH(AR$350,$I$344:$I$347,0),MATCH(AR$349,$J$343:$R$343,0))+IF(SUM($H388:$I388)&gt;0,INDEX($U$344:$AC$347,MATCH(AR$350,$I$344:$I$347,0),MATCH(AR$349,$J$343:$R$343,0)))</f>
        <v>1</v>
      </c>
      <c r="AS388" s="678" cm="1">
        <f t="array" ref="AS388">INDEX($H388:$K388,0,MATCH(AS$350,$H$350:$K$350,0))*INDEX($J$344:$R$347,MATCH(AS$350,$I$344:$I$347,0),MATCH(AS$349,$J$343:$R$343,0))+IF(SUM($H388:$I388)&gt;0,INDEX($U$344:$AC$347,MATCH(AS$350,$I$344:$I$347,0),MATCH(AS$349,$J$343:$R$343,0)))</f>
        <v>1</v>
      </c>
      <c r="AT388" s="678" cm="1">
        <f t="array" ref="AT388">INDEX($H388:$K388,0,MATCH(AT$350,$H$350:$K$350,0))*INDEX($J$344:$R$347,MATCH(AT$350,$I$344:$I$347,0),MATCH(AT$349,$J$343:$R$343,0))+IF(SUM($H388:$I388)&gt;0,INDEX($U$344:$AC$347,MATCH(AT$350,$I$344:$I$347,0),MATCH(AT$349,$J$343:$R$343,0)))</f>
        <v>2</v>
      </c>
      <c r="AU388" s="678" cm="1">
        <f t="array" ref="AU388">INDEX($H388:$K388,0,MATCH(AU$350,$H$350:$K$350,0))*INDEX($J$344:$R$347,MATCH(AU$350,$I$344:$I$347,0),MATCH(AU$349,$J$343:$R$343,0))+IF(SUM($H388:$I388)&gt;0,INDEX($U$344:$AC$347,MATCH(AU$350,$I$344:$I$347,0),MATCH(AU$349,$J$343:$R$343,0)))</f>
        <v>1</v>
      </c>
      <c r="AV388" s="186"/>
      <c r="AW388" s="186"/>
      <c r="AX388" s="16"/>
      <c r="AY388" s="8"/>
      <c r="AZ388" s="8"/>
      <c r="BA388" s="8"/>
    </row>
    <row r="389" spans="1:53" ht="14.5" outlineLevel="1" x14ac:dyDescent="0.35">
      <c r="A389" s="6"/>
      <c r="B389" s="7"/>
      <c r="C389" s="17"/>
      <c r="D389" s="17"/>
      <c r="E389" s="17"/>
      <c r="F389" s="26"/>
      <c r="G389" s="26" t="str">
        <f t="shared" si="177"/>
        <v>YYBNWbd</v>
      </c>
      <c r="H389" s="222">
        <f t="shared" si="176"/>
        <v>0</v>
      </c>
      <c r="I389" s="222">
        <f t="shared" si="176"/>
        <v>1</v>
      </c>
      <c r="J389" s="222">
        <f t="shared" si="176"/>
        <v>2</v>
      </c>
      <c r="K389" s="222">
        <f t="shared" si="178"/>
        <v>1</v>
      </c>
      <c r="L389" s="678" cm="1">
        <f t="array" ref="L389">INDEX($H389:$K389,0,MATCH(L$350,$H$350:$K$350,0))*INDEX($J$344:$R$347,MATCH(L$350,$I$344:$I$347,0),MATCH(L$349,$J$343:$R$343,0))+IF(SUM($H389:$I389)&gt;0,INDEX($U$344:$AC$347,MATCH(L$350,$I$344:$I$347,0),MATCH(L$349,$J$343:$R$343,0)))</f>
        <v>1</v>
      </c>
      <c r="M389" s="678" cm="1">
        <f t="array" ref="M389">INDEX($H389:$K389,0,MATCH(M$350,$H$350:$K$350,0))*INDEX($J$344:$R$347,MATCH(M$350,$I$344:$I$347,0),MATCH(M$349,$J$343:$R$343,0))+IF(SUM($H389:$I389)&gt;0,INDEX($U$344:$AC$347,MATCH(M$350,$I$344:$I$347,0),MATCH(M$349,$J$343:$R$343,0)))</f>
        <v>1</v>
      </c>
      <c r="N389" s="678" cm="1">
        <f t="array" ref="N389">INDEX($H389:$K389,0,MATCH(N$350,$H$350:$K$350,0))*INDEX($J$344:$R$347,MATCH(N$350,$I$344:$I$347,0),MATCH(N$349,$J$343:$R$343,0))+IF(SUM($H389:$I389)&gt;0,INDEX($U$344:$AC$347,MATCH(N$350,$I$344:$I$347,0),MATCH(N$349,$J$343:$R$343,0)))</f>
        <v>2</v>
      </c>
      <c r="O389" s="678" cm="1">
        <f t="array" ref="O389">INDEX($H389:$K389,0,MATCH(O$350,$H$350:$K$350,0))*INDEX($J$344:$R$347,MATCH(O$350,$I$344:$I$347,0),MATCH(O$349,$J$343:$R$343,0))+IF(SUM($H389:$I389)&gt;0,INDEX($U$344:$AC$347,MATCH(O$350,$I$344:$I$347,0),MATCH(O$349,$J$343:$R$343,0)))</f>
        <v>1.5</v>
      </c>
      <c r="P389" s="678" cm="1">
        <f t="array" ref="P389">INDEX($H389:$K389,0,MATCH(P$350,$H$350:$K$350,0))*INDEX($J$344:$R$347,MATCH(P$350,$I$344:$I$347,0),MATCH(P$349,$J$343:$R$343,0))+IF(SUM($H389:$I389)&gt;0,INDEX($U$344:$AC$347,MATCH(P$350,$I$344:$I$347,0),MATCH(P$349,$J$343:$R$343,0)))</f>
        <v>1</v>
      </c>
      <c r="Q389" s="678" cm="1">
        <f t="array" ref="Q389">INDEX($H389:$K389,0,MATCH(Q$350,$H$350:$K$350,0))*INDEX($J$344:$R$347,MATCH(Q$350,$I$344:$I$347,0),MATCH(Q$349,$J$343:$R$343,0))+IF(SUM($H389:$I389)&gt;0,INDEX($U$344:$AC$347,MATCH(Q$350,$I$344:$I$347,0),MATCH(Q$349,$J$343:$R$343,0)))</f>
        <v>1</v>
      </c>
      <c r="R389" s="678" cm="1">
        <f t="array" ref="R389">INDEX($H389:$K389,0,MATCH(R$350,$H$350:$K$350,0))*INDEX($J$344:$R$347,MATCH(R$350,$I$344:$I$347,0),MATCH(R$349,$J$343:$R$343,0))+IF(SUM($H389:$I389)&gt;0,INDEX($U$344:$AC$347,MATCH(R$350,$I$344:$I$347,0),MATCH(R$349,$J$343:$R$343,0)))</f>
        <v>2</v>
      </c>
      <c r="S389" s="678" cm="1">
        <f t="array" ref="S389">INDEX($H389:$K389,0,MATCH(S$350,$H$350:$K$350,0))*INDEX($J$344:$R$347,MATCH(S$350,$I$344:$I$347,0),MATCH(S$349,$J$343:$R$343,0))+IF(SUM($H389:$I389)&gt;0,INDEX($U$344:$AC$347,MATCH(S$350,$I$344:$I$347,0),MATCH(S$349,$J$343:$R$343,0)))</f>
        <v>1</v>
      </c>
      <c r="T389" s="678" cm="1">
        <f t="array" ref="T389">INDEX($H389:$K389,0,MATCH(T$350,$H$350:$K$350,0))*INDEX($J$344:$R$347,MATCH(T$350,$I$344:$I$347,0),MATCH(T$349,$J$343:$R$343,0))+IF(SUM($H389:$I389)&gt;0,INDEX($U$344:$AC$347,MATCH(T$350,$I$344:$I$347,0),MATCH(T$349,$J$343:$R$343,0)))</f>
        <v>1</v>
      </c>
      <c r="U389" s="678" cm="1">
        <f t="array" ref="U389">INDEX($H389:$K389,0,MATCH(U$350,$H$350:$K$350,0))*INDEX($J$344:$R$347,MATCH(U$350,$I$344:$I$347,0),MATCH(U$349,$J$343:$R$343,0))+IF(SUM($H389:$I389)&gt;0,INDEX($U$344:$AC$347,MATCH(U$350,$I$344:$I$347,0),MATCH(U$349,$J$343:$R$343,0)))</f>
        <v>1</v>
      </c>
      <c r="V389" s="678" cm="1">
        <f t="array" ref="V389">INDEX($H389:$K389,0,MATCH(V$350,$H$350:$K$350,0))*INDEX($J$344:$R$347,MATCH(V$350,$I$344:$I$347,0),MATCH(V$349,$J$343:$R$343,0))+IF(SUM($H389:$I389)&gt;0,INDEX($U$344:$AC$347,MATCH(V$350,$I$344:$I$347,0),MATCH(V$349,$J$343:$R$343,0)))</f>
        <v>2</v>
      </c>
      <c r="W389" s="678" cm="1">
        <f t="array" ref="W389">INDEX($H389:$K389,0,MATCH(W$350,$H$350:$K$350,0))*INDEX($J$344:$R$347,MATCH(W$350,$I$344:$I$347,0),MATCH(W$349,$J$343:$R$343,0))+IF(SUM($H389:$I389)&gt;0,INDEX($U$344:$AC$347,MATCH(W$350,$I$344:$I$347,0),MATCH(W$349,$J$343:$R$343,0)))</f>
        <v>1</v>
      </c>
      <c r="X389" s="678" cm="1">
        <f t="array" ref="X389">INDEX($H389:$K389,0,MATCH(X$350,$H$350:$K$350,0))*INDEX($J$344:$R$347,MATCH(X$350,$I$344:$I$347,0),MATCH(X$349,$J$343:$R$343,0))+IF(SUM($H389:$I389)&gt;0,INDEX($U$344:$AC$347,MATCH(X$350,$I$344:$I$347,0),MATCH(X$349,$J$343:$R$343,0)))</f>
        <v>1</v>
      </c>
      <c r="Y389" s="678" cm="1">
        <f t="array" ref="Y389">INDEX($H389:$K389,0,MATCH(Y$350,$H$350:$K$350,0))*INDEX($J$344:$R$347,MATCH(Y$350,$I$344:$I$347,0),MATCH(Y$349,$J$343:$R$343,0))+IF(SUM($H389:$I389)&gt;0,INDEX($U$344:$AC$347,MATCH(Y$350,$I$344:$I$347,0),MATCH(Y$349,$J$343:$R$343,0)))</f>
        <v>1</v>
      </c>
      <c r="Z389" s="678" cm="1">
        <f t="array" ref="Z389">INDEX($H389:$K389,0,MATCH(Z$350,$H$350:$K$350,0))*INDEX($J$344:$R$347,MATCH(Z$350,$I$344:$I$347,0),MATCH(Z$349,$J$343:$R$343,0))+IF(SUM($H389:$I389)&gt;0,INDEX($U$344:$AC$347,MATCH(Z$350,$I$344:$I$347,0),MATCH(Z$349,$J$343:$R$343,0)))</f>
        <v>2</v>
      </c>
      <c r="AA389" s="678" cm="1">
        <f t="array" ref="AA389">INDEX($H389:$K389,0,MATCH(AA$350,$H$350:$K$350,0))*INDEX($J$344:$R$347,MATCH(AA$350,$I$344:$I$347,0),MATCH(AA$349,$J$343:$R$343,0))+IF(SUM($H389:$I389)&gt;0,INDEX($U$344:$AC$347,MATCH(AA$350,$I$344:$I$347,0),MATCH(AA$349,$J$343:$R$343,0)))</f>
        <v>0.5</v>
      </c>
      <c r="AB389" s="678" cm="1">
        <f t="array" ref="AB389">INDEX($H389:$K389,0,MATCH(AB$350,$H$350:$K$350,0))*INDEX($J$344:$R$347,MATCH(AB$350,$I$344:$I$347,0),MATCH(AB$349,$J$343:$R$343,0))+IF(SUM($H389:$I389)&gt;0,INDEX($U$344:$AC$347,MATCH(AB$350,$I$344:$I$347,0),MATCH(AB$349,$J$343:$R$343,0)))</f>
        <v>0</v>
      </c>
      <c r="AC389" s="678" cm="1">
        <f t="array" ref="AC389">INDEX($H389:$K389,0,MATCH(AC$350,$H$350:$K$350,0))*INDEX($J$344:$R$347,MATCH(AC$350,$I$344:$I$347,0),MATCH(AC$349,$J$343:$R$343,0))+IF(SUM($H389:$I389)&gt;0,INDEX($U$344:$AC$347,MATCH(AC$350,$I$344:$I$347,0),MATCH(AC$349,$J$343:$R$343,0)))</f>
        <v>1</v>
      </c>
      <c r="AD389" s="678" cm="1">
        <f t="array" ref="AD389">INDEX($H389:$K389,0,MATCH(AD$350,$H$350:$K$350,0))*INDEX($J$344:$R$347,MATCH(AD$350,$I$344:$I$347,0),MATCH(AD$349,$J$343:$R$343,0))+IF(SUM($H389:$I389)&gt;0,INDEX($U$344:$AC$347,MATCH(AD$350,$I$344:$I$347,0),MATCH(AD$349,$J$343:$R$343,0)))</f>
        <v>2</v>
      </c>
      <c r="AE389" s="678" cm="1">
        <f t="array" ref="AE389">INDEX($H389:$K389,0,MATCH(AE$350,$H$350:$K$350,0))*INDEX($J$344:$R$347,MATCH(AE$350,$I$344:$I$347,0),MATCH(AE$349,$J$343:$R$343,0))+IF(SUM($H389:$I389)&gt;0,INDEX($U$344:$AC$347,MATCH(AE$350,$I$344:$I$347,0),MATCH(AE$349,$J$343:$R$343,0)))</f>
        <v>1</v>
      </c>
      <c r="AF389" s="678" cm="1">
        <f t="array" ref="AF389">INDEX($H389:$K389,0,MATCH(AF$350,$H$350:$K$350,0))*INDEX($J$344:$R$347,MATCH(AF$350,$I$344:$I$347,0),MATCH(AF$349,$J$343:$R$343,0))+IF(SUM($H389:$I389)&gt;0,INDEX($U$344:$AC$347,MATCH(AF$350,$I$344:$I$347,0),MATCH(AF$349,$J$343:$R$343,0)))</f>
        <v>0</v>
      </c>
      <c r="AG389" s="678" cm="1">
        <f t="array" ref="AG389">INDEX($H389:$K389,0,MATCH(AG$350,$H$350:$K$350,0))*INDEX($J$344:$R$347,MATCH(AG$350,$I$344:$I$347,0),MATCH(AG$349,$J$343:$R$343,0))+IF(SUM($H389:$I389)&gt;0,INDEX($U$344:$AC$347,MATCH(AG$350,$I$344:$I$347,0),MATCH(AG$349,$J$343:$R$343,0)))</f>
        <v>1</v>
      </c>
      <c r="AH389" s="678" cm="1">
        <f t="array" ref="AH389">INDEX($H389:$K389,0,MATCH(AH$350,$H$350:$K$350,0))*INDEX($J$344:$R$347,MATCH(AH$350,$I$344:$I$347,0),MATCH(AH$349,$J$343:$R$343,0))+IF(SUM($H389:$I389)&gt;0,INDEX($U$344:$AC$347,MATCH(AH$350,$I$344:$I$347,0),MATCH(AH$349,$J$343:$R$343,0)))</f>
        <v>2</v>
      </c>
      <c r="AI389" s="678" cm="1">
        <f t="array" ref="AI389">INDEX($H389:$K389,0,MATCH(AI$350,$H$350:$K$350,0))*INDEX($J$344:$R$347,MATCH(AI$350,$I$344:$I$347,0),MATCH(AI$349,$J$343:$R$343,0))+IF(SUM($H389:$I389)&gt;0,INDEX($U$344:$AC$347,MATCH(AI$350,$I$344:$I$347,0),MATCH(AI$349,$J$343:$R$343,0)))</f>
        <v>0.5</v>
      </c>
      <c r="AJ389" s="678" cm="1">
        <f t="array" ref="AJ389">INDEX($H389:$K389,0,MATCH(AJ$350,$H$350:$K$350,0))*INDEX($J$344:$R$347,MATCH(AJ$350,$I$344:$I$347,0),MATCH(AJ$349,$J$343:$R$343,0))+IF(SUM($H389:$I389)&gt;0,INDEX($U$344:$AC$347,MATCH(AJ$350,$I$344:$I$347,0),MATCH(AJ$349,$J$343:$R$343,0)))</f>
        <v>0</v>
      </c>
      <c r="AK389" s="678" cm="1">
        <f t="array" ref="AK389">INDEX($H389:$K389,0,MATCH(AK$350,$H$350:$K$350,0))*INDEX($J$344:$R$347,MATCH(AK$350,$I$344:$I$347,0),MATCH(AK$349,$J$343:$R$343,0))+IF(SUM($H389:$I389)&gt;0,INDEX($U$344:$AC$347,MATCH(AK$350,$I$344:$I$347,0),MATCH(AK$349,$J$343:$R$343,0)))</f>
        <v>1</v>
      </c>
      <c r="AL389" s="678" cm="1">
        <f t="array" ref="AL389">INDEX($H389:$K389,0,MATCH(AL$350,$H$350:$K$350,0))*INDEX($J$344:$R$347,MATCH(AL$350,$I$344:$I$347,0),MATCH(AL$349,$J$343:$R$343,0))+IF(SUM($H389:$I389)&gt;0,INDEX($U$344:$AC$347,MATCH(AL$350,$I$344:$I$347,0),MATCH(AL$349,$J$343:$R$343,0)))</f>
        <v>2</v>
      </c>
      <c r="AM389" s="678" cm="1">
        <f t="array" ref="AM389">INDEX($H389:$K389,0,MATCH(AM$350,$H$350:$K$350,0))*INDEX($J$344:$R$347,MATCH(AM$350,$I$344:$I$347,0),MATCH(AM$349,$J$343:$R$343,0))+IF(SUM($H389:$I389)&gt;0,INDEX($U$344:$AC$347,MATCH(AM$350,$I$344:$I$347,0),MATCH(AM$349,$J$343:$R$343,0)))</f>
        <v>0.5</v>
      </c>
      <c r="AN389" s="678" cm="1">
        <f t="array" ref="AN389">INDEX($H389:$K389,0,MATCH(AN$350,$H$350:$K$350,0))*INDEX($J$344:$R$347,MATCH(AN$350,$I$344:$I$347,0),MATCH(AN$349,$J$343:$R$343,0))+IF(SUM($H389:$I389)&gt;0,INDEX($U$344:$AC$347,MATCH(AN$350,$I$344:$I$347,0),MATCH(AN$349,$J$343:$R$343,0)))</f>
        <v>0</v>
      </c>
      <c r="AO389" s="678" cm="1">
        <f t="array" ref="AO389">INDEX($H389:$K389,0,MATCH(AO$350,$H$350:$K$350,0))*INDEX($J$344:$R$347,MATCH(AO$350,$I$344:$I$347,0),MATCH(AO$349,$J$343:$R$343,0))+IF(SUM($H389:$I389)&gt;0,INDEX($U$344:$AC$347,MATCH(AO$350,$I$344:$I$347,0),MATCH(AO$349,$J$343:$R$343,0)))</f>
        <v>1</v>
      </c>
      <c r="AP389" s="678" cm="1">
        <f t="array" ref="AP389">INDEX($H389:$K389,0,MATCH(AP$350,$H$350:$K$350,0))*INDEX($J$344:$R$347,MATCH(AP$350,$I$344:$I$347,0),MATCH(AP$349,$J$343:$R$343,0))+IF(SUM($H389:$I389)&gt;0,INDEX($U$344:$AC$347,MATCH(AP$350,$I$344:$I$347,0),MATCH(AP$349,$J$343:$R$343,0)))</f>
        <v>2</v>
      </c>
      <c r="AQ389" s="678" cm="1">
        <f t="array" ref="AQ389">INDEX($H389:$K389,0,MATCH(AQ$350,$H$350:$K$350,0))*INDEX($J$344:$R$347,MATCH(AQ$350,$I$344:$I$347,0),MATCH(AQ$349,$J$343:$R$343,0))+IF(SUM($H389:$I389)&gt;0,INDEX($U$344:$AC$347,MATCH(AQ$350,$I$344:$I$347,0),MATCH(AQ$349,$J$343:$R$343,0)))</f>
        <v>0</v>
      </c>
      <c r="AR389" s="678" cm="1">
        <f t="array" ref="AR389">INDEX($H389:$K389,0,MATCH(AR$350,$H$350:$K$350,0))*INDEX($J$344:$R$347,MATCH(AR$350,$I$344:$I$347,0),MATCH(AR$349,$J$343:$R$343,0))+IF(SUM($H389:$I389)&gt;0,INDEX($U$344:$AC$347,MATCH(AR$350,$I$344:$I$347,0),MATCH(AR$349,$J$343:$R$343,0)))</f>
        <v>0</v>
      </c>
      <c r="AS389" s="678" cm="1">
        <f t="array" ref="AS389">INDEX($H389:$K389,0,MATCH(AS$350,$H$350:$K$350,0))*INDEX($J$344:$R$347,MATCH(AS$350,$I$344:$I$347,0),MATCH(AS$349,$J$343:$R$343,0))+IF(SUM($H389:$I389)&gt;0,INDEX($U$344:$AC$347,MATCH(AS$350,$I$344:$I$347,0),MATCH(AS$349,$J$343:$R$343,0)))</f>
        <v>1</v>
      </c>
      <c r="AT389" s="678" cm="1">
        <f t="array" ref="AT389">INDEX($H389:$K389,0,MATCH(AT$350,$H$350:$K$350,0))*INDEX($J$344:$R$347,MATCH(AT$350,$I$344:$I$347,0),MATCH(AT$349,$J$343:$R$343,0))+IF(SUM($H389:$I389)&gt;0,INDEX($U$344:$AC$347,MATCH(AT$350,$I$344:$I$347,0),MATCH(AT$349,$J$343:$R$343,0)))</f>
        <v>2</v>
      </c>
      <c r="AU389" s="678" cm="1">
        <f t="array" ref="AU389">INDEX($H389:$K389,0,MATCH(AU$350,$H$350:$K$350,0))*INDEX($J$344:$R$347,MATCH(AU$350,$I$344:$I$347,0),MATCH(AU$349,$J$343:$R$343,0))+IF(SUM($H389:$I389)&gt;0,INDEX($U$344:$AC$347,MATCH(AU$350,$I$344:$I$347,0),MATCH(AU$349,$J$343:$R$343,0)))</f>
        <v>1</v>
      </c>
      <c r="AV389" s="186"/>
      <c r="AW389" s="186"/>
      <c r="AX389" s="16"/>
      <c r="AY389" s="8"/>
      <c r="AZ389" s="8"/>
      <c r="BA389" s="8"/>
    </row>
    <row r="390" spans="1:53" ht="14.5" outlineLevel="1" x14ac:dyDescent="0.35">
      <c r="A390" s="6"/>
      <c r="B390" s="7"/>
      <c r="C390" s="17"/>
      <c r="D390" s="17"/>
      <c r="E390" s="17"/>
      <c r="F390" s="26"/>
      <c r="G390" s="26" t="str">
        <f t="shared" si="177"/>
        <v>YYWBNw</v>
      </c>
      <c r="H390" s="222">
        <f t="shared" si="176"/>
        <v>1</v>
      </c>
      <c r="I390" s="222">
        <f t="shared" si="176"/>
        <v>1</v>
      </c>
      <c r="J390" s="222">
        <f t="shared" si="176"/>
        <v>2</v>
      </c>
      <c r="K390" s="222">
        <f t="shared" si="178"/>
        <v>1</v>
      </c>
      <c r="L390" s="678" cm="1">
        <f t="array" ref="L390">INDEX($H390:$K390,0,MATCH(L$350,$H$350:$K$350,0))*INDEX($J$344:$R$347,MATCH(L$350,$I$344:$I$347,0),MATCH(L$349,$J$343:$R$343,0))+IF(SUM($H390:$I390)&gt;0,INDEX($U$344:$AC$347,MATCH(L$350,$I$344:$I$347,0),MATCH(L$349,$J$343:$R$343,0)))</f>
        <v>2</v>
      </c>
      <c r="M390" s="678" cm="1">
        <f t="array" ref="M390">INDEX($H390:$K390,0,MATCH(M$350,$H$350:$K$350,0))*INDEX($J$344:$R$347,MATCH(M$350,$I$344:$I$347,0),MATCH(M$349,$J$343:$R$343,0))+IF(SUM($H390:$I390)&gt;0,INDEX($U$344:$AC$347,MATCH(M$350,$I$344:$I$347,0),MATCH(M$349,$J$343:$R$343,0)))</f>
        <v>1</v>
      </c>
      <c r="N390" s="678" cm="1">
        <f t="array" ref="N390">INDEX($H390:$K390,0,MATCH(N$350,$H$350:$K$350,0))*INDEX($J$344:$R$347,MATCH(N$350,$I$344:$I$347,0),MATCH(N$349,$J$343:$R$343,0))+IF(SUM($H390:$I390)&gt;0,INDEX($U$344:$AC$347,MATCH(N$350,$I$344:$I$347,0),MATCH(N$349,$J$343:$R$343,0)))</f>
        <v>2</v>
      </c>
      <c r="O390" s="678" cm="1">
        <f t="array" ref="O390">INDEX($H390:$K390,0,MATCH(O$350,$H$350:$K$350,0))*INDEX($J$344:$R$347,MATCH(O$350,$I$344:$I$347,0),MATCH(O$349,$J$343:$R$343,0))+IF(SUM($H390:$I390)&gt;0,INDEX($U$344:$AC$347,MATCH(O$350,$I$344:$I$347,0),MATCH(O$349,$J$343:$R$343,0)))</f>
        <v>1.5</v>
      </c>
      <c r="P390" s="678" cm="1">
        <f t="array" ref="P390">INDEX($H390:$K390,0,MATCH(P$350,$H$350:$K$350,0))*INDEX($J$344:$R$347,MATCH(P$350,$I$344:$I$347,0),MATCH(P$349,$J$343:$R$343,0))+IF(SUM($H390:$I390)&gt;0,INDEX($U$344:$AC$347,MATCH(P$350,$I$344:$I$347,0),MATCH(P$349,$J$343:$R$343,0)))</f>
        <v>2</v>
      </c>
      <c r="Q390" s="678" cm="1">
        <f t="array" ref="Q390">INDEX($H390:$K390,0,MATCH(Q$350,$H$350:$K$350,0))*INDEX($J$344:$R$347,MATCH(Q$350,$I$344:$I$347,0),MATCH(Q$349,$J$343:$R$343,0))+IF(SUM($H390:$I390)&gt;0,INDEX($U$344:$AC$347,MATCH(Q$350,$I$344:$I$347,0),MATCH(Q$349,$J$343:$R$343,0)))</f>
        <v>1</v>
      </c>
      <c r="R390" s="678" cm="1">
        <f t="array" ref="R390">INDEX($H390:$K390,0,MATCH(R$350,$H$350:$K$350,0))*INDEX($J$344:$R$347,MATCH(R$350,$I$344:$I$347,0),MATCH(R$349,$J$343:$R$343,0))+IF(SUM($H390:$I390)&gt;0,INDEX($U$344:$AC$347,MATCH(R$350,$I$344:$I$347,0),MATCH(R$349,$J$343:$R$343,0)))</f>
        <v>2</v>
      </c>
      <c r="S390" s="678" cm="1">
        <f t="array" ref="S390">INDEX($H390:$K390,0,MATCH(S$350,$H$350:$K$350,0))*INDEX($J$344:$R$347,MATCH(S$350,$I$344:$I$347,0),MATCH(S$349,$J$343:$R$343,0))+IF(SUM($H390:$I390)&gt;0,INDEX($U$344:$AC$347,MATCH(S$350,$I$344:$I$347,0),MATCH(S$349,$J$343:$R$343,0)))</f>
        <v>1</v>
      </c>
      <c r="T390" s="678" cm="1">
        <f t="array" ref="T390">INDEX($H390:$K390,0,MATCH(T$350,$H$350:$K$350,0))*INDEX($J$344:$R$347,MATCH(T$350,$I$344:$I$347,0),MATCH(T$349,$J$343:$R$343,0))+IF(SUM($H390:$I390)&gt;0,INDEX($U$344:$AC$347,MATCH(T$350,$I$344:$I$347,0),MATCH(T$349,$J$343:$R$343,0)))</f>
        <v>2</v>
      </c>
      <c r="U390" s="678" cm="1">
        <f t="array" ref="U390">INDEX($H390:$K390,0,MATCH(U$350,$H$350:$K$350,0))*INDEX($J$344:$R$347,MATCH(U$350,$I$344:$I$347,0),MATCH(U$349,$J$343:$R$343,0))+IF(SUM($H390:$I390)&gt;0,INDEX($U$344:$AC$347,MATCH(U$350,$I$344:$I$347,0),MATCH(U$349,$J$343:$R$343,0)))</f>
        <v>1</v>
      </c>
      <c r="V390" s="678" cm="1">
        <f t="array" ref="V390">INDEX($H390:$K390,0,MATCH(V$350,$H$350:$K$350,0))*INDEX($J$344:$R$347,MATCH(V$350,$I$344:$I$347,0),MATCH(V$349,$J$343:$R$343,0))+IF(SUM($H390:$I390)&gt;0,INDEX($U$344:$AC$347,MATCH(V$350,$I$344:$I$347,0),MATCH(V$349,$J$343:$R$343,0)))</f>
        <v>2</v>
      </c>
      <c r="W390" s="678" cm="1">
        <f t="array" ref="W390">INDEX($H390:$K390,0,MATCH(W$350,$H$350:$K$350,0))*INDEX($J$344:$R$347,MATCH(W$350,$I$344:$I$347,0),MATCH(W$349,$J$343:$R$343,0))+IF(SUM($H390:$I390)&gt;0,INDEX($U$344:$AC$347,MATCH(W$350,$I$344:$I$347,0),MATCH(W$349,$J$343:$R$343,0)))</f>
        <v>1</v>
      </c>
      <c r="X390" s="678" cm="1">
        <f t="array" ref="X390">INDEX($H390:$K390,0,MATCH(X$350,$H$350:$K$350,0))*INDEX($J$344:$R$347,MATCH(X$350,$I$344:$I$347,0),MATCH(X$349,$J$343:$R$343,0))+IF(SUM($H390:$I390)&gt;0,INDEX($U$344:$AC$347,MATCH(X$350,$I$344:$I$347,0),MATCH(X$349,$J$343:$R$343,0)))</f>
        <v>2</v>
      </c>
      <c r="Y390" s="678" cm="1">
        <f t="array" ref="Y390">INDEX($H390:$K390,0,MATCH(Y$350,$H$350:$K$350,0))*INDEX($J$344:$R$347,MATCH(Y$350,$I$344:$I$347,0),MATCH(Y$349,$J$343:$R$343,0))+IF(SUM($H390:$I390)&gt;0,INDEX($U$344:$AC$347,MATCH(Y$350,$I$344:$I$347,0),MATCH(Y$349,$J$343:$R$343,0)))</f>
        <v>1</v>
      </c>
      <c r="Z390" s="678" cm="1">
        <f t="array" ref="Z390">INDEX($H390:$K390,0,MATCH(Z$350,$H$350:$K$350,0))*INDEX($J$344:$R$347,MATCH(Z$350,$I$344:$I$347,0),MATCH(Z$349,$J$343:$R$343,0))+IF(SUM($H390:$I390)&gt;0,INDEX($U$344:$AC$347,MATCH(Z$350,$I$344:$I$347,0),MATCH(Z$349,$J$343:$R$343,0)))</f>
        <v>2</v>
      </c>
      <c r="AA390" s="678" cm="1">
        <f t="array" ref="AA390">INDEX($H390:$K390,0,MATCH(AA$350,$H$350:$K$350,0))*INDEX($J$344:$R$347,MATCH(AA$350,$I$344:$I$347,0),MATCH(AA$349,$J$343:$R$343,0))+IF(SUM($H390:$I390)&gt;0,INDEX($U$344:$AC$347,MATCH(AA$350,$I$344:$I$347,0),MATCH(AA$349,$J$343:$R$343,0)))</f>
        <v>0.5</v>
      </c>
      <c r="AB390" s="678" cm="1">
        <f t="array" ref="AB390">INDEX($H390:$K390,0,MATCH(AB$350,$H$350:$K$350,0))*INDEX($J$344:$R$347,MATCH(AB$350,$I$344:$I$347,0),MATCH(AB$349,$J$343:$R$343,0))+IF(SUM($H390:$I390)&gt;0,INDEX($U$344:$AC$347,MATCH(AB$350,$I$344:$I$347,0),MATCH(AB$349,$J$343:$R$343,0)))</f>
        <v>1</v>
      </c>
      <c r="AC390" s="678" cm="1">
        <f t="array" ref="AC390">INDEX($H390:$K390,0,MATCH(AC$350,$H$350:$K$350,0))*INDEX($J$344:$R$347,MATCH(AC$350,$I$344:$I$347,0),MATCH(AC$349,$J$343:$R$343,0))+IF(SUM($H390:$I390)&gt;0,INDEX($U$344:$AC$347,MATCH(AC$350,$I$344:$I$347,0),MATCH(AC$349,$J$343:$R$343,0)))</f>
        <v>1</v>
      </c>
      <c r="AD390" s="678" cm="1">
        <f t="array" ref="AD390">INDEX($H390:$K390,0,MATCH(AD$350,$H$350:$K$350,0))*INDEX($J$344:$R$347,MATCH(AD$350,$I$344:$I$347,0),MATCH(AD$349,$J$343:$R$343,0))+IF(SUM($H390:$I390)&gt;0,INDEX($U$344:$AC$347,MATCH(AD$350,$I$344:$I$347,0),MATCH(AD$349,$J$343:$R$343,0)))</f>
        <v>2</v>
      </c>
      <c r="AE390" s="678" cm="1">
        <f t="array" ref="AE390">INDEX($H390:$K390,0,MATCH(AE$350,$H$350:$K$350,0))*INDEX($J$344:$R$347,MATCH(AE$350,$I$344:$I$347,0),MATCH(AE$349,$J$343:$R$343,0))+IF(SUM($H390:$I390)&gt;0,INDEX($U$344:$AC$347,MATCH(AE$350,$I$344:$I$347,0),MATCH(AE$349,$J$343:$R$343,0)))</f>
        <v>1</v>
      </c>
      <c r="AF390" s="678" cm="1">
        <f t="array" ref="AF390">INDEX($H390:$K390,0,MATCH(AF$350,$H$350:$K$350,0))*INDEX($J$344:$R$347,MATCH(AF$350,$I$344:$I$347,0),MATCH(AF$349,$J$343:$R$343,0))+IF(SUM($H390:$I390)&gt;0,INDEX($U$344:$AC$347,MATCH(AF$350,$I$344:$I$347,0),MATCH(AF$349,$J$343:$R$343,0)))</f>
        <v>1</v>
      </c>
      <c r="AG390" s="678" cm="1">
        <f t="array" ref="AG390">INDEX($H390:$K390,0,MATCH(AG$350,$H$350:$K$350,0))*INDEX($J$344:$R$347,MATCH(AG$350,$I$344:$I$347,0),MATCH(AG$349,$J$343:$R$343,0))+IF(SUM($H390:$I390)&gt;0,INDEX($U$344:$AC$347,MATCH(AG$350,$I$344:$I$347,0),MATCH(AG$349,$J$343:$R$343,0)))</f>
        <v>1</v>
      </c>
      <c r="AH390" s="678" cm="1">
        <f t="array" ref="AH390">INDEX($H390:$K390,0,MATCH(AH$350,$H$350:$K$350,0))*INDEX($J$344:$R$347,MATCH(AH$350,$I$344:$I$347,0),MATCH(AH$349,$J$343:$R$343,0))+IF(SUM($H390:$I390)&gt;0,INDEX($U$344:$AC$347,MATCH(AH$350,$I$344:$I$347,0),MATCH(AH$349,$J$343:$R$343,0)))</f>
        <v>2</v>
      </c>
      <c r="AI390" s="678" cm="1">
        <f t="array" ref="AI390">INDEX($H390:$K390,0,MATCH(AI$350,$H$350:$K$350,0))*INDEX($J$344:$R$347,MATCH(AI$350,$I$344:$I$347,0),MATCH(AI$349,$J$343:$R$343,0))+IF(SUM($H390:$I390)&gt;0,INDEX($U$344:$AC$347,MATCH(AI$350,$I$344:$I$347,0),MATCH(AI$349,$J$343:$R$343,0)))</f>
        <v>0.5</v>
      </c>
      <c r="AJ390" s="678" cm="1">
        <f t="array" ref="AJ390">INDEX($H390:$K390,0,MATCH(AJ$350,$H$350:$K$350,0))*INDEX($J$344:$R$347,MATCH(AJ$350,$I$344:$I$347,0),MATCH(AJ$349,$J$343:$R$343,0))+IF(SUM($H390:$I390)&gt;0,INDEX($U$344:$AC$347,MATCH(AJ$350,$I$344:$I$347,0),MATCH(AJ$349,$J$343:$R$343,0)))</f>
        <v>1</v>
      </c>
      <c r="AK390" s="678" cm="1">
        <f t="array" ref="AK390">INDEX($H390:$K390,0,MATCH(AK$350,$H$350:$K$350,0))*INDEX($J$344:$R$347,MATCH(AK$350,$I$344:$I$347,0),MATCH(AK$349,$J$343:$R$343,0))+IF(SUM($H390:$I390)&gt;0,INDEX($U$344:$AC$347,MATCH(AK$350,$I$344:$I$347,0),MATCH(AK$349,$J$343:$R$343,0)))</f>
        <v>1</v>
      </c>
      <c r="AL390" s="678" cm="1">
        <f t="array" ref="AL390">INDEX($H390:$K390,0,MATCH(AL$350,$H$350:$K$350,0))*INDEX($J$344:$R$347,MATCH(AL$350,$I$344:$I$347,0),MATCH(AL$349,$J$343:$R$343,0))+IF(SUM($H390:$I390)&gt;0,INDEX($U$344:$AC$347,MATCH(AL$350,$I$344:$I$347,0),MATCH(AL$349,$J$343:$R$343,0)))</f>
        <v>2</v>
      </c>
      <c r="AM390" s="678" cm="1">
        <f t="array" ref="AM390">INDEX($H390:$K390,0,MATCH(AM$350,$H$350:$K$350,0))*INDEX($J$344:$R$347,MATCH(AM$350,$I$344:$I$347,0),MATCH(AM$349,$J$343:$R$343,0))+IF(SUM($H390:$I390)&gt;0,INDEX($U$344:$AC$347,MATCH(AM$350,$I$344:$I$347,0),MATCH(AM$349,$J$343:$R$343,0)))</f>
        <v>0.5</v>
      </c>
      <c r="AN390" s="678" cm="1">
        <f t="array" ref="AN390">INDEX($H390:$K390,0,MATCH(AN$350,$H$350:$K$350,0))*INDEX($J$344:$R$347,MATCH(AN$350,$I$344:$I$347,0),MATCH(AN$349,$J$343:$R$343,0))+IF(SUM($H390:$I390)&gt;0,INDEX($U$344:$AC$347,MATCH(AN$350,$I$344:$I$347,0),MATCH(AN$349,$J$343:$R$343,0)))</f>
        <v>1</v>
      </c>
      <c r="AO390" s="678" cm="1">
        <f t="array" ref="AO390">INDEX($H390:$K390,0,MATCH(AO$350,$H$350:$K$350,0))*INDEX($J$344:$R$347,MATCH(AO$350,$I$344:$I$347,0),MATCH(AO$349,$J$343:$R$343,0))+IF(SUM($H390:$I390)&gt;0,INDEX($U$344:$AC$347,MATCH(AO$350,$I$344:$I$347,0),MATCH(AO$349,$J$343:$R$343,0)))</f>
        <v>1</v>
      </c>
      <c r="AP390" s="678" cm="1">
        <f t="array" ref="AP390">INDEX($H390:$K390,0,MATCH(AP$350,$H$350:$K$350,0))*INDEX($J$344:$R$347,MATCH(AP$350,$I$344:$I$347,0),MATCH(AP$349,$J$343:$R$343,0))+IF(SUM($H390:$I390)&gt;0,INDEX($U$344:$AC$347,MATCH(AP$350,$I$344:$I$347,0),MATCH(AP$349,$J$343:$R$343,0)))</f>
        <v>2</v>
      </c>
      <c r="AQ390" s="678" cm="1">
        <f t="array" ref="AQ390">INDEX($H390:$K390,0,MATCH(AQ$350,$H$350:$K$350,0))*INDEX($J$344:$R$347,MATCH(AQ$350,$I$344:$I$347,0),MATCH(AQ$349,$J$343:$R$343,0))+IF(SUM($H390:$I390)&gt;0,INDEX($U$344:$AC$347,MATCH(AQ$350,$I$344:$I$347,0),MATCH(AQ$349,$J$343:$R$343,0)))</f>
        <v>0</v>
      </c>
      <c r="AR390" s="678" cm="1">
        <f t="array" ref="AR390">INDEX($H390:$K390,0,MATCH(AR$350,$H$350:$K$350,0))*INDEX($J$344:$R$347,MATCH(AR$350,$I$344:$I$347,0),MATCH(AR$349,$J$343:$R$343,0))+IF(SUM($H390:$I390)&gt;0,INDEX($U$344:$AC$347,MATCH(AR$350,$I$344:$I$347,0),MATCH(AR$349,$J$343:$R$343,0)))</f>
        <v>1</v>
      </c>
      <c r="AS390" s="678" cm="1">
        <f t="array" ref="AS390">INDEX($H390:$K390,0,MATCH(AS$350,$H$350:$K$350,0))*INDEX($J$344:$R$347,MATCH(AS$350,$I$344:$I$347,0),MATCH(AS$349,$J$343:$R$343,0))+IF(SUM($H390:$I390)&gt;0,INDEX($U$344:$AC$347,MATCH(AS$350,$I$344:$I$347,0),MATCH(AS$349,$J$343:$R$343,0)))</f>
        <v>1</v>
      </c>
      <c r="AT390" s="678" cm="1">
        <f t="array" ref="AT390">INDEX($H390:$K390,0,MATCH(AT$350,$H$350:$K$350,0))*INDEX($J$344:$R$347,MATCH(AT$350,$I$344:$I$347,0),MATCH(AT$349,$J$343:$R$343,0))+IF(SUM($H390:$I390)&gt;0,INDEX($U$344:$AC$347,MATCH(AT$350,$I$344:$I$347,0),MATCH(AT$349,$J$343:$R$343,0)))</f>
        <v>2</v>
      </c>
      <c r="AU390" s="678" cm="1">
        <f t="array" ref="AU390">INDEX($H390:$K390,0,MATCH(AU$350,$H$350:$K$350,0))*INDEX($J$344:$R$347,MATCH(AU$350,$I$344:$I$347,0),MATCH(AU$349,$J$343:$R$343,0))+IF(SUM($H390:$I390)&gt;0,INDEX($U$344:$AC$347,MATCH(AU$350,$I$344:$I$347,0),MATCH(AU$349,$J$343:$R$343,0)))</f>
        <v>1</v>
      </c>
      <c r="AV390" s="186"/>
      <c r="AW390" s="186"/>
      <c r="AX390" s="16"/>
      <c r="AY390" s="8"/>
      <c r="AZ390" s="8"/>
      <c r="BA390" s="8"/>
    </row>
    <row r="391" spans="1:53" ht="14.5" outlineLevel="1" x14ac:dyDescent="0.35">
      <c r="A391" s="6"/>
      <c r="B391" s="7"/>
      <c r="C391" s="17"/>
      <c r="D391" s="17"/>
      <c r="E391" s="17"/>
      <c r="F391" s="26"/>
      <c r="G391" s="26" t="str">
        <f t="shared" si="177"/>
        <v>YYWBNwd</v>
      </c>
      <c r="H391" s="222">
        <f t="shared" ref="H391:J404" si="179">IF($H328&gt;0,INDEX($Z$211:$AC$224,MATCH($M203,$Y$211:$Y$224,0),MATCH(H$350,$Z$210:$AC$210,0)),0)</f>
        <v>0</v>
      </c>
      <c r="I391" s="222">
        <f t="shared" si="179"/>
        <v>1</v>
      </c>
      <c r="J391" s="222">
        <f t="shared" si="179"/>
        <v>2</v>
      </c>
      <c r="K391" s="222">
        <f t="shared" si="178"/>
        <v>1</v>
      </c>
      <c r="L391" s="678" cm="1">
        <f t="array" ref="L391">INDEX($H391:$K391,0,MATCH(L$350,$H$350:$K$350,0))*INDEX($J$344:$R$347,MATCH(L$350,$I$344:$I$347,0),MATCH(L$349,$J$343:$R$343,0))+IF(SUM($H391:$I391)&gt;0,INDEX($U$344:$AC$347,MATCH(L$350,$I$344:$I$347,0),MATCH(L$349,$J$343:$R$343,0)))</f>
        <v>1</v>
      </c>
      <c r="M391" s="678" cm="1">
        <f t="array" ref="M391">INDEX($H391:$K391,0,MATCH(M$350,$H$350:$K$350,0))*INDEX($J$344:$R$347,MATCH(M$350,$I$344:$I$347,0),MATCH(M$349,$J$343:$R$343,0))+IF(SUM($H391:$I391)&gt;0,INDEX($U$344:$AC$347,MATCH(M$350,$I$344:$I$347,0),MATCH(M$349,$J$343:$R$343,0)))</f>
        <v>1</v>
      </c>
      <c r="N391" s="678" cm="1">
        <f t="array" ref="N391">INDEX($H391:$K391,0,MATCH(N$350,$H$350:$K$350,0))*INDEX($J$344:$R$347,MATCH(N$350,$I$344:$I$347,0),MATCH(N$349,$J$343:$R$343,0))+IF(SUM($H391:$I391)&gt;0,INDEX($U$344:$AC$347,MATCH(N$350,$I$344:$I$347,0),MATCH(N$349,$J$343:$R$343,0)))</f>
        <v>2</v>
      </c>
      <c r="O391" s="678" cm="1">
        <f t="array" ref="O391">INDEX($H391:$K391,0,MATCH(O$350,$H$350:$K$350,0))*INDEX($J$344:$R$347,MATCH(O$350,$I$344:$I$347,0),MATCH(O$349,$J$343:$R$343,0))+IF(SUM($H391:$I391)&gt;0,INDEX($U$344:$AC$347,MATCH(O$350,$I$344:$I$347,0),MATCH(O$349,$J$343:$R$343,0)))</f>
        <v>1.5</v>
      </c>
      <c r="P391" s="678" cm="1">
        <f t="array" ref="P391">INDEX($H391:$K391,0,MATCH(P$350,$H$350:$K$350,0))*INDEX($J$344:$R$347,MATCH(P$350,$I$344:$I$347,0),MATCH(P$349,$J$343:$R$343,0))+IF(SUM($H391:$I391)&gt;0,INDEX($U$344:$AC$347,MATCH(P$350,$I$344:$I$347,0),MATCH(P$349,$J$343:$R$343,0)))</f>
        <v>1</v>
      </c>
      <c r="Q391" s="678" cm="1">
        <f t="array" ref="Q391">INDEX($H391:$K391,0,MATCH(Q$350,$H$350:$K$350,0))*INDEX($J$344:$R$347,MATCH(Q$350,$I$344:$I$347,0),MATCH(Q$349,$J$343:$R$343,0))+IF(SUM($H391:$I391)&gt;0,INDEX($U$344:$AC$347,MATCH(Q$350,$I$344:$I$347,0),MATCH(Q$349,$J$343:$R$343,0)))</f>
        <v>1</v>
      </c>
      <c r="R391" s="678" cm="1">
        <f t="array" ref="R391">INDEX($H391:$K391,0,MATCH(R$350,$H$350:$K$350,0))*INDEX($J$344:$R$347,MATCH(R$350,$I$344:$I$347,0),MATCH(R$349,$J$343:$R$343,0))+IF(SUM($H391:$I391)&gt;0,INDEX($U$344:$AC$347,MATCH(R$350,$I$344:$I$347,0),MATCH(R$349,$J$343:$R$343,0)))</f>
        <v>2</v>
      </c>
      <c r="S391" s="678" cm="1">
        <f t="array" ref="S391">INDEX($H391:$K391,0,MATCH(S$350,$H$350:$K$350,0))*INDEX($J$344:$R$347,MATCH(S$350,$I$344:$I$347,0),MATCH(S$349,$J$343:$R$343,0))+IF(SUM($H391:$I391)&gt;0,INDEX($U$344:$AC$347,MATCH(S$350,$I$344:$I$347,0),MATCH(S$349,$J$343:$R$343,0)))</f>
        <v>1</v>
      </c>
      <c r="T391" s="678" cm="1">
        <f t="array" ref="T391">INDEX($H391:$K391,0,MATCH(T$350,$H$350:$K$350,0))*INDEX($J$344:$R$347,MATCH(T$350,$I$344:$I$347,0),MATCH(T$349,$J$343:$R$343,0))+IF(SUM($H391:$I391)&gt;0,INDEX($U$344:$AC$347,MATCH(T$350,$I$344:$I$347,0),MATCH(T$349,$J$343:$R$343,0)))</f>
        <v>1</v>
      </c>
      <c r="U391" s="678" cm="1">
        <f t="array" ref="U391">INDEX($H391:$K391,0,MATCH(U$350,$H$350:$K$350,0))*INDEX($J$344:$R$347,MATCH(U$350,$I$344:$I$347,0),MATCH(U$349,$J$343:$R$343,0))+IF(SUM($H391:$I391)&gt;0,INDEX($U$344:$AC$347,MATCH(U$350,$I$344:$I$347,0),MATCH(U$349,$J$343:$R$343,0)))</f>
        <v>1</v>
      </c>
      <c r="V391" s="678" cm="1">
        <f t="array" ref="V391">INDEX($H391:$K391,0,MATCH(V$350,$H$350:$K$350,0))*INDEX($J$344:$R$347,MATCH(V$350,$I$344:$I$347,0),MATCH(V$349,$J$343:$R$343,0))+IF(SUM($H391:$I391)&gt;0,INDEX($U$344:$AC$347,MATCH(V$350,$I$344:$I$347,0),MATCH(V$349,$J$343:$R$343,0)))</f>
        <v>2</v>
      </c>
      <c r="W391" s="678" cm="1">
        <f t="array" ref="W391">INDEX($H391:$K391,0,MATCH(W$350,$H$350:$K$350,0))*INDEX($J$344:$R$347,MATCH(W$350,$I$344:$I$347,0),MATCH(W$349,$J$343:$R$343,0))+IF(SUM($H391:$I391)&gt;0,INDEX($U$344:$AC$347,MATCH(W$350,$I$344:$I$347,0),MATCH(W$349,$J$343:$R$343,0)))</f>
        <v>1</v>
      </c>
      <c r="X391" s="678" cm="1">
        <f t="array" ref="X391">INDEX($H391:$K391,0,MATCH(X$350,$H$350:$K$350,0))*INDEX($J$344:$R$347,MATCH(X$350,$I$344:$I$347,0),MATCH(X$349,$J$343:$R$343,0))+IF(SUM($H391:$I391)&gt;0,INDEX($U$344:$AC$347,MATCH(X$350,$I$344:$I$347,0),MATCH(X$349,$J$343:$R$343,0)))</f>
        <v>1</v>
      </c>
      <c r="Y391" s="678" cm="1">
        <f t="array" ref="Y391">INDEX($H391:$K391,0,MATCH(Y$350,$H$350:$K$350,0))*INDEX($J$344:$R$347,MATCH(Y$350,$I$344:$I$347,0),MATCH(Y$349,$J$343:$R$343,0))+IF(SUM($H391:$I391)&gt;0,INDEX($U$344:$AC$347,MATCH(Y$350,$I$344:$I$347,0),MATCH(Y$349,$J$343:$R$343,0)))</f>
        <v>1</v>
      </c>
      <c r="Z391" s="678" cm="1">
        <f t="array" ref="Z391">INDEX($H391:$K391,0,MATCH(Z$350,$H$350:$K$350,0))*INDEX($J$344:$R$347,MATCH(Z$350,$I$344:$I$347,0),MATCH(Z$349,$J$343:$R$343,0))+IF(SUM($H391:$I391)&gt;0,INDEX($U$344:$AC$347,MATCH(Z$350,$I$344:$I$347,0),MATCH(Z$349,$J$343:$R$343,0)))</f>
        <v>2</v>
      </c>
      <c r="AA391" s="678" cm="1">
        <f t="array" ref="AA391">INDEX($H391:$K391,0,MATCH(AA$350,$H$350:$K$350,0))*INDEX($J$344:$R$347,MATCH(AA$350,$I$344:$I$347,0),MATCH(AA$349,$J$343:$R$343,0))+IF(SUM($H391:$I391)&gt;0,INDEX($U$344:$AC$347,MATCH(AA$350,$I$344:$I$347,0),MATCH(AA$349,$J$343:$R$343,0)))</f>
        <v>0.5</v>
      </c>
      <c r="AB391" s="678" cm="1">
        <f t="array" ref="AB391">INDEX($H391:$K391,0,MATCH(AB$350,$H$350:$K$350,0))*INDEX($J$344:$R$347,MATCH(AB$350,$I$344:$I$347,0),MATCH(AB$349,$J$343:$R$343,0))+IF(SUM($H391:$I391)&gt;0,INDEX($U$344:$AC$347,MATCH(AB$350,$I$344:$I$347,0),MATCH(AB$349,$J$343:$R$343,0)))</f>
        <v>0</v>
      </c>
      <c r="AC391" s="678" cm="1">
        <f t="array" ref="AC391">INDEX($H391:$K391,0,MATCH(AC$350,$H$350:$K$350,0))*INDEX($J$344:$R$347,MATCH(AC$350,$I$344:$I$347,0),MATCH(AC$349,$J$343:$R$343,0))+IF(SUM($H391:$I391)&gt;0,INDEX($U$344:$AC$347,MATCH(AC$350,$I$344:$I$347,0),MATCH(AC$349,$J$343:$R$343,0)))</f>
        <v>1</v>
      </c>
      <c r="AD391" s="678" cm="1">
        <f t="array" ref="AD391">INDEX($H391:$K391,0,MATCH(AD$350,$H$350:$K$350,0))*INDEX($J$344:$R$347,MATCH(AD$350,$I$344:$I$347,0),MATCH(AD$349,$J$343:$R$343,0))+IF(SUM($H391:$I391)&gt;0,INDEX($U$344:$AC$347,MATCH(AD$350,$I$344:$I$347,0),MATCH(AD$349,$J$343:$R$343,0)))</f>
        <v>2</v>
      </c>
      <c r="AE391" s="678" cm="1">
        <f t="array" ref="AE391">INDEX($H391:$K391,0,MATCH(AE$350,$H$350:$K$350,0))*INDEX($J$344:$R$347,MATCH(AE$350,$I$344:$I$347,0),MATCH(AE$349,$J$343:$R$343,0))+IF(SUM($H391:$I391)&gt;0,INDEX($U$344:$AC$347,MATCH(AE$350,$I$344:$I$347,0),MATCH(AE$349,$J$343:$R$343,0)))</f>
        <v>1</v>
      </c>
      <c r="AF391" s="678" cm="1">
        <f t="array" ref="AF391">INDEX($H391:$K391,0,MATCH(AF$350,$H$350:$K$350,0))*INDEX($J$344:$R$347,MATCH(AF$350,$I$344:$I$347,0),MATCH(AF$349,$J$343:$R$343,0))+IF(SUM($H391:$I391)&gt;0,INDEX($U$344:$AC$347,MATCH(AF$350,$I$344:$I$347,0),MATCH(AF$349,$J$343:$R$343,0)))</f>
        <v>0</v>
      </c>
      <c r="AG391" s="678" cm="1">
        <f t="array" ref="AG391">INDEX($H391:$K391,0,MATCH(AG$350,$H$350:$K$350,0))*INDEX($J$344:$R$347,MATCH(AG$350,$I$344:$I$347,0),MATCH(AG$349,$J$343:$R$343,0))+IF(SUM($H391:$I391)&gt;0,INDEX($U$344:$AC$347,MATCH(AG$350,$I$344:$I$347,0),MATCH(AG$349,$J$343:$R$343,0)))</f>
        <v>1</v>
      </c>
      <c r="AH391" s="678" cm="1">
        <f t="array" ref="AH391">INDEX($H391:$K391,0,MATCH(AH$350,$H$350:$K$350,0))*INDEX($J$344:$R$347,MATCH(AH$350,$I$344:$I$347,0),MATCH(AH$349,$J$343:$R$343,0))+IF(SUM($H391:$I391)&gt;0,INDEX($U$344:$AC$347,MATCH(AH$350,$I$344:$I$347,0),MATCH(AH$349,$J$343:$R$343,0)))</f>
        <v>2</v>
      </c>
      <c r="AI391" s="678" cm="1">
        <f t="array" ref="AI391">INDEX($H391:$K391,0,MATCH(AI$350,$H$350:$K$350,0))*INDEX($J$344:$R$347,MATCH(AI$350,$I$344:$I$347,0),MATCH(AI$349,$J$343:$R$343,0))+IF(SUM($H391:$I391)&gt;0,INDEX($U$344:$AC$347,MATCH(AI$350,$I$344:$I$347,0),MATCH(AI$349,$J$343:$R$343,0)))</f>
        <v>0.5</v>
      </c>
      <c r="AJ391" s="678" cm="1">
        <f t="array" ref="AJ391">INDEX($H391:$K391,0,MATCH(AJ$350,$H$350:$K$350,0))*INDEX($J$344:$R$347,MATCH(AJ$350,$I$344:$I$347,0),MATCH(AJ$349,$J$343:$R$343,0))+IF(SUM($H391:$I391)&gt;0,INDEX($U$344:$AC$347,MATCH(AJ$350,$I$344:$I$347,0),MATCH(AJ$349,$J$343:$R$343,0)))</f>
        <v>0</v>
      </c>
      <c r="AK391" s="678" cm="1">
        <f t="array" ref="AK391">INDEX($H391:$K391,0,MATCH(AK$350,$H$350:$K$350,0))*INDEX($J$344:$R$347,MATCH(AK$350,$I$344:$I$347,0),MATCH(AK$349,$J$343:$R$343,0))+IF(SUM($H391:$I391)&gt;0,INDEX($U$344:$AC$347,MATCH(AK$350,$I$344:$I$347,0),MATCH(AK$349,$J$343:$R$343,0)))</f>
        <v>1</v>
      </c>
      <c r="AL391" s="678" cm="1">
        <f t="array" ref="AL391">INDEX($H391:$K391,0,MATCH(AL$350,$H$350:$K$350,0))*INDEX($J$344:$R$347,MATCH(AL$350,$I$344:$I$347,0),MATCH(AL$349,$J$343:$R$343,0))+IF(SUM($H391:$I391)&gt;0,INDEX($U$344:$AC$347,MATCH(AL$350,$I$344:$I$347,0),MATCH(AL$349,$J$343:$R$343,0)))</f>
        <v>2</v>
      </c>
      <c r="AM391" s="678" cm="1">
        <f t="array" ref="AM391">INDEX($H391:$K391,0,MATCH(AM$350,$H$350:$K$350,0))*INDEX($J$344:$R$347,MATCH(AM$350,$I$344:$I$347,0),MATCH(AM$349,$J$343:$R$343,0))+IF(SUM($H391:$I391)&gt;0,INDEX($U$344:$AC$347,MATCH(AM$350,$I$344:$I$347,0),MATCH(AM$349,$J$343:$R$343,0)))</f>
        <v>0.5</v>
      </c>
      <c r="AN391" s="678" cm="1">
        <f t="array" ref="AN391">INDEX($H391:$K391,0,MATCH(AN$350,$H$350:$K$350,0))*INDEX($J$344:$R$347,MATCH(AN$350,$I$344:$I$347,0),MATCH(AN$349,$J$343:$R$343,0))+IF(SUM($H391:$I391)&gt;0,INDEX($U$344:$AC$347,MATCH(AN$350,$I$344:$I$347,0),MATCH(AN$349,$J$343:$R$343,0)))</f>
        <v>0</v>
      </c>
      <c r="AO391" s="678" cm="1">
        <f t="array" ref="AO391">INDEX($H391:$K391,0,MATCH(AO$350,$H$350:$K$350,0))*INDEX($J$344:$R$347,MATCH(AO$350,$I$344:$I$347,0),MATCH(AO$349,$J$343:$R$343,0))+IF(SUM($H391:$I391)&gt;0,INDEX($U$344:$AC$347,MATCH(AO$350,$I$344:$I$347,0),MATCH(AO$349,$J$343:$R$343,0)))</f>
        <v>1</v>
      </c>
      <c r="AP391" s="678" cm="1">
        <f t="array" ref="AP391">INDEX($H391:$K391,0,MATCH(AP$350,$H$350:$K$350,0))*INDEX($J$344:$R$347,MATCH(AP$350,$I$344:$I$347,0),MATCH(AP$349,$J$343:$R$343,0))+IF(SUM($H391:$I391)&gt;0,INDEX($U$344:$AC$347,MATCH(AP$350,$I$344:$I$347,0),MATCH(AP$349,$J$343:$R$343,0)))</f>
        <v>2</v>
      </c>
      <c r="AQ391" s="678" cm="1">
        <f t="array" ref="AQ391">INDEX($H391:$K391,0,MATCH(AQ$350,$H$350:$K$350,0))*INDEX($J$344:$R$347,MATCH(AQ$350,$I$344:$I$347,0),MATCH(AQ$349,$J$343:$R$343,0))+IF(SUM($H391:$I391)&gt;0,INDEX($U$344:$AC$347,MATCH(AQ$350,$I$344:$I$347,0),MATCH(AQ$349,$J$343:$R$343,0)))</f>
        <v>0</v>
      </c>
      <c r="AR391" s="678" cm="1">
        <f t="array" ref="AR391">INDEX($H391:$K391,0,MATCH(AR$350,$H$350:$K$350,0))*INDEX($J$344:$R$347,MATCH(AR$350,$I$344:$I$347,0),MATCH(AR$349,$J$343:$R$343,0))+IF(SUM($H391:$I391)&gt;0,INDEX($U$344:$AC$347,MATCH(AR$350,$I$344:$I$347,0),MATCH(AR$349,$J$343:$R$343,0)))</f>
        <v>0</v>
      </c>
      <c r="AS391" s="678" cm="1">
        <f t="array" ref="AS391">INDEX($H391:$K391,0,MATCH(AS$350,$H$350:$K$350,0))*INDEX($J$344:$R$347,MATCH(AS$350,$I$344:$I$347,0),MATCH(AS$349,$J$343:$R$343,0))+IF(SUM($H391:$I391)&gt;0,INDEX($U$344:$AC$347,MATCH(AS$350,$I$344:$I$347,0),MATCH(AS$349,$J$343:$R$343,0)))</f>
        <v>1</v>
      </c>
      <c r="AT391" s="678" cm="1">
        <f t="array" ref="AT391">INDEX($H391:$K391,0,MATCH(AT$350,$H$350:$K$350,0))*INDEX($J$344:$R$347,MATCH(AT$350,$I$344:$I$347,0),MATCH(AT$349,$J$343:$R$343,0))+IF(SUM($H391:$I391)&gt;0,INDEX($U$344:$AC$347,MATCH(AT$350,$I$344:$I$347,0),MATCH(AT$349,$J$343:$R$343,0)))</f>
        <v>2</v>
      </c>
      <c r="AU391" s="678" cm="1">
        <f t="array" ref="AU391">INDEX($H391:$K391,0,MATCH(AU$350,$H$350:$K$350,0))*INDEX($J$344:$R$347,MATCH(AU$350,$I$344:$I$347,0),MATCH(AU$349,$J$343:$R$343,0))+IF(SUM($H391:$I391)&gt;0,INDEX($U$344:$AC$347,MATCH(AU$350,$I$344:$I$347,0),MATCH(AU$349,$J$343:$R$343,0)))</f>
        <v>1</v>
      </c>
      <c r="AV391" s="186"/>
      <c r="AW391" s="186"/>
      <c r="AX391" s="16"/>
      <c r="AY391" s="8"/>
      <c r="AZ391" s="8"/>
      <c r="BA391" s="8"/>
    </row>
    <row r="392" spans="1:53" ht="14.5" outlineLevel="1" x14ac:dyDescent="0.35">
      <c r="A392" s="6"/>
      <c r="B392" s="7"/>
      <c r="C392" s="17"/>
      <c r="D392" s="17"/>
      <c r="E392" s="17"/>
      <c r="F392" s="26"/>
      <c r="G392" s="26" t="str">
        <f t="shared" si="177"/>
        <v>YYLWBl</v>
      </c>
      <c r="H392" s="222">
        <f t="shared" si="179"/>
        <v>1</v>
      </c>
      <c r="I392" s="222">
        <f t="shared" si="179"/>
        <v>1</v>
      </c>
      <c r="J392" s="222">
        <f t="shared" si="179"/>
        <v>3</v>
      </c>
      <c r="K392" s="222">
        <f t="shared" si="178"/>
        <v>0</v>
      </c>
      <c r="L392" s="678" cm="1">
        <f t="array" ref="L392">INDEX($H392:$K392,0,MATCH(L$350,$H$350:$K$350,0))*INDEX($J$344:$R$347,MATCH(L$350,$I$344:$I$347,0),MATCH(L$349,$J$343:$R$343,0))+IF(SUM($H392:$I392)&gt;0,INDEX($U$344:$AC$347,MATCH(L$350,$I$344:$I$347,0),MATCH(L$349,$J$343:$R$343,0)))</f>
        <v>2</v>
      </c>
      <c r="M392" s="678" cm="1">
        <f t="array" ref="M392">INDEX($H392:$K392,0,MATCH(M$350,$H$350:$K$350,0))*INDEX($J$344:$R$347,MATCH(M$350,$I$344:$I$347,0),MATCH(M$349,$J$343:$R$343,0))+IF(SUM($H392:$I392)&gt;0,INDEX($U$344:$AC$347,MATCH(M$350,$I$344:$I$347,0),MATCH(M$349,$J$343:$R$343,0)))</f>
        <v>1</v>
      </c>
      <c r="N392" s="678" cm="1">
        <f t="array" ref="N392">INDEX($H392:$K392,0,MATCH(N$350,$H$350:$K$350,0))*INDEX($J$344:$R$347,MATCH(N$350,$I$344:$I$347,0),MATCH(N$349,$J$343:$R$343,0))+IF(SUM($H392:$I392)&gt;0,INDEX($U$344:$AC$347,MATCH(N$350,$I$344:$I$347,0),MATCH(N$349,$J$343:$R$343,0)))</f>
        <v>3</v>
      </c>
      <c r="O392" s="678" cm="1">
        <f t="array" ref="O392">INDEX($H392:$K392,0,MATCH(O$350,$H$350:$K$350,0))*INDEX($J$344:$R$347,MATCH(O$350,$I$344:$I$347,0),MATCH(O$349,$J$343:$R$343,0))+IF(SUM($H392:$I392)&gt;0,INDEX($U$344:$AC$347,MATCH(O$350,$I$344:$I$347,0),MATCH(O$349,$J$343:$R$343,0)))</f>
        <v>0</v>
      </c>
      <c r="P392" s="678" cm="1">
        <f t="array" ref="P392">INDEX($H392:$K392,0,MATCH(P$350,$H$350:$K$350,0))*INDEX($J$344:$R$347,MATCH(P$350,$I$344:$I$347,0),MATCH(P$349,$J$343:$R$343,0))+IF(SUM($H392:$I392)&gt;0,INDEX($U$344:$AC$347,MATCH(P$350,$I$344:$I$347,0),MATCH(P$349,$J$343:$R$343,0)))</f>
        <v>2</v>
      </c>
      <c r="Q392" s="678" cm="1">
        <f t="array" ref="Q392">INDEX($H392:$K392,0,MATCH(Q$350,$H$350:$K$350,0))*INDEX($J$344:$R$347,MATCH(Q$350,$I$344:$I$347,0),MATCH(Q$349,$J$343:$R$343,0))+IF(SUM($H392:$I392)&gt;0,INDEX($U$344:$AC$347,MATCH(Q$350,$I$344:$I$347,0),MATCH(Q$349,$J$343:$R$343,0)))</f>
        <v>1</v>
      </c>
      <c r="R392" s="678" cm="1">
        <f t="array" ref="R392">INDEX($H392:$K392,0,MATCH(R$350,$H$350:$K$350,0))*INDEX($J$344:$R$347,MATCH(R$350,$I$344:$I$347,0),MATCH(R$349,$J$343:$R$343,0))+IF(SUM($H392:$I392)&gt;0,INDEX($U$344:$AC$347,MATCH(R$350,$I$344:$I$347,0),MATCH(R$349,$J$343:$R$343,0)))</f>
        <v>3</v>
      </c>
      <c r="S392" s="678" cm="1">
        <f t="array" ref="S392">INDEX($H392:$K392,0,MATCH(S$350,$H$350:$K$350,0))*INDEX($J$344:$R$347,MATCH(S$350,$I$344:$I$347,0),MATCH(S$349,$J$343:$R$343,0))+IF(SUM($H392:$I392)&gt;0,INDEX($U$344:$AC$347,MATCH(S$350,$I$344:$I$347,0),MATCH(S$349,$J$343:$R$343,0)))</f>
        <v>0</v>
      </c>
      <c r="T392" s="678" cm="1">
        <f t="array" ref="T392">INDEX($H392:$K392,0,MATCH(T$350,$H$350:$K$350,0))*INDEX($J$344:$R$347,MATCH(T$350,$I$344:$I$347,0),MATCH(T$349,$J$343:$R$343,0))+IF(SUM($H392:$I392)&gt;0,INDEX($U$344:$AC$347,MATCH(T$350,$I$344:$I$347,0),MATCH(T$349,$J$343:$R$343,0)))</f>
        <v>2</v>
      </c>
      <c r="U392" s="678" cm="1">
        <f t="array" ref="U392">INDEX($H392:$K392,0,MATCH(U$350,$H$350:$K$350,0))*INDEX($J$344:$R$347,MATCH(U$350,$I$344:$I$347,0),MATCH(U$349,$J$343:$R$343,0))+IF(SUM($H392:$I392)&gt;0,INDEX($U$344:$AC$347,MATCH(U$350,$I$344:$I$347,0),MATCH(U$349,$J$343:$R$343,0)))</f>
        <v>1</v>
      </c>
      <c r="V392" s="678" cm="1">
        <f t="array" ref="V392">INDEX($H392:$K392,0,MATCH(V$350,$H$350:$K$350,0))*INDEX($J$344:$R$347,MATCH(V$350,$I$344:$I$347,0),MATCH(V$349,$J$343:$R$343,0))+IF(SUM($H392:$I392)&gt;0,INDEX($U$344:$AC$347,MATCH(V$350,$I$344:$I$347,0),MATCH(V$349,$J$343:$R$343,0)))</f>
        <v>3</v>
      </c>
      <c r="W392" s="678" cm="1">
        <f t="array" ref="W392">INDEX($H392:$K392,0,MATCH(W$350,$H$350:$K$350,0))*INDEX($J$344:$R$347,MATCH(W$350,$I$344:$I$347,0),MATCH(W$349,$J$343:$R$343,0))+IF(SUM($H392:$I392)&gt;0,INDEX($U$344:$AC$347,MATCH(W$350,$I$344:$I$347,0),MATCH(W$349,$J$343:$R$343,0)))</f>
        <v>0</v>
      </c>
      <c r="X392" s="678" cm="1">
        <f t="array" ref="X392">INDEX($H392:$K392,0,MATCH(X$350,$H$350:$K$350,0))*INDEX($J$344:$R$347,MATCH(X$350,$I$344:$I$347,0),MATCH(X$349,$J$343:$R$343,0))+IF(SUM($H392:$I392)&gt;0,INDEX($U$344:$AC$347,MATCH(X$350,$I$344:$I$347,0),MATCH(X$349,$J$343:$R$343,0)))</f>
        <v>2</v>
      </c>
      <c r="Y392" s="678" cm="1">
        <f t="array" ref="Y392">INDEX($H392:$K392,0,MATCH(Y$350,$H$350:$K$350,0))*INDEX($J$344:$R$347,MATCH(Y$350,$I$344:$I$347,0),MATCH(Y$349,$J$343:$R$343,0))+IF(SUM($H392:$I392)&gt;0,INDEX($U$344:$AC$347,MATCH(Y$350,$I$344:$I$347,0),MATCH(Y$349,$J$343:$R$343,0)))</f>
        <v>1</v>
      </c>
      <c r="Z392" s="678" cm="1">
        <f t="array" ref="Z392">INDEX($H392:$K392,0,MATCH(Z$350,$H$350:$K$350,0))*INDEX($J$344:$R$347,MATCH(Z$350,$I$344:$I$347,0),MATCH(Z$349,$J$343:$R$343,0))+IF(SUM($H392:$I392)&gt;0,INDEX($U$344:$AC$347,MATCH(Z$350,$I$344:$I$347,0),MATCH(Z$349,$J$343:$R$343,0)))</f>
        <v>3</v>
      </c>
      <c r="AA392" s="678" cm="1">
        <f t="array" ref="AA392">INDEX($H392:$K392,0,MATCH(AA$350,$H$350:$K$350,0))*INDEX($J$344:$R$347,MATCH(AA$350,$I$344:$I$347,0),MATCH(AA$349,$J$343:$R$343,0))+IF(SUM($H392:$I392)&gt;0,INDEX($U$344:$AC$347,MATCH(AA$350,$I$344:$I$347,0),MATCH(AA$349,$J$343:$R$343,0)))</f>
        <v>0</v>
      </c>
      <c r="AB392" s="678" cm="1">
        <f t="array" ref="AB392">INDEX($H392:$K392,0,MATCH(AB$350,$H$350:$K$350,0))*INDEX($J$344:$R$347,MATCH(AB$350,$I$344:$I$347,0),MATCH(AB$349,$J$343:$R$343,0))+IF(SUM($H392:$I392)&gt;0,INDEX($U$344:$AC$347,MATCH(AB$350,$I$344:$I$347,0),MATCH(AB$349,$J$343:$R$343,0)))</f>
        <v>1</v>
      </c>
      <c r="AC392" s="678" cm="1">
        <f t="array" ref="AC392">INDEX($H392:$K392,0,MATCH(AC$350,$H$350:$K$350,0))*INDEX($J$344:$R$347,MATCH(AC$350,$I$344:$I$347,0),MATCH(AC$349,$J$343:$R$343,0))+IF(SUM($H392:$I392)&gt;0,INDEX($U$344:$AC$347,MATCH(AC$350,$I$344:$I$347,0),MATCH(AC$349,$J$343:$R$343,0)))</f>
        <v>1</v>
      </c>
      <c r="AD392" s="678" cm="1">
        <f t="array" ref="AD392">INDEX($H392:$K392,0,MATCH(AD$350,$H$350:$K$350,0))*INDEX($J$344:$R$347,MATCH(AD$350,$I$344:$I$347,0),MATCH(AD$349,$J$343:$R$343,0))+IF(SUM($H392:$I392)&gt;0,INDEX($U$344:$AC$347,MATCH(AD$350,$I$344:$I$347,0),MATCH(AD$349,$J$343:$R$343,0)))</f>
        <v>3</v>
      </c>
      <c r="AE392" s="678" cm="1">
        <f t="array" ref="AE392">INDEX($H392:$K392,0,MATCH(AE$350,$H$350:$K$350,0))*INDEX($J$344:$R$347,MATCH(AE$350,$I$344:$I$347,0),MATCH(AE$349,$J$343:$R$343,0))+IF(SUM($H392:$I392)&gt;0,INDEX($U$344:$AC$347,MATCH(AE$350,$I$344:$I$347,0),MATCH(AE$349,$J$343:$R$343,0)))</f>
        <v>0</v>
      </c>
      <c r="AF392" s="678" cm="1">
        <f t="array" ref="AF392">INDEX($H392:$K392,0,MATCH(AF$350,$H$350:$K$350,0))*INDEX($J$344:$R$347,MATCH(AF$350,$I$344:$I$347,0),MATCH(AF$349,$J$343:$R$343,0))+IF(SUM($H392:$I392)&gt;0,INDEX($U$344:$AC$347,MATCH(AF$350,$I$344:$I$347,0),MATCH(AF$349,$J$343:$R$343,0)))</f>
        <v>1</v>
      </c>
      <c r="AG392" s="678" cm="1">
        <f t="array" ref="AG392">INDEX($H392:$K392,0,MATCH(AG$350,$H$350:$K$350,0))*INDEX($J$344:$R$347,MATCH(AG$350,$I$344:$I$347,0),MATCH(AG$349,$J$343:$R$343,0))+IF(SUM($H392:$I392)&gt;0,INDEX($U$344:$AC$347,MATCH(AG$350,$I$344:$I$347,0),MATCH(AG$349,$J$343:$R$343,0)))</f>
        <v>1</v>
      </c>
      <c r="AH392" s="678" cm="1">
        <f t="array" ref="AH392">INDEX($H392:$K392,0,MATCH(AH$350,$H$350:$K$350,0))*INDEX($J$344:$R$347,MATCH(AH$350,$I$344:$I$347,0),MATCH(AH$349,$J$343:$R$343,0))+IF(SUM($H392:$I392)&gt;0,INDEX($U$344:$AC$347,MATCH(AH$350,$I$344:$I$347,0),MATCH(AH$349,$J$343:$R$343,0)))</f>
        <v>3</v>
      </c>
      <c r="AI392" s="678" cm="1">
        <f t="array" ref="AI392">INDEX($H392:$K392,0,MATCH(AI$350,$H$350:$K$350,0))*INDEX($J$344:$R$347,MATCH(AI$350,$I$344:$I$347,0),MATCH(AI$349,$J$343:$R$343,0))+IF(SUM($H392:$I392)&gt;0,INDEX($U$344:$AC$347,MATCH(AI$350,$I$344:$I$347,0),MATCH(AI$349,$J$343:$R$343,0)))</f>
        <v>0</v>
      </c>
      <c r="AJ392" s="678" cm="1">
        <f t="array" ref="AJ392">INDEX($H392:$K392,0,MATCH(AJ$350,$H$350:$K$350,0))*INDEX($J$344:$R$347,MATCH(AJ$350,$I$344:$I$347,0),MATCH(AJ$349,$J$343:$R$343,0))+IF(SUM($H392:$I392)&gt;0,INDEX($U$344:$AC$347,MATCH(AJ$350,$I$344:$I$347,0),MATCH(AJ$349,$J$343:$R$343,0)))</f>
        <v>1</v>
      </c>
      <c r="AK392" s="678" cm="1">
        <f t="array" ref="AK392">INDEX($H392:$K392,0,MATCH(AK$350,$H$350:$K$350,0))*INDEX($J$344:$R$347,MATCH(AK$350,$I$344:$I$347,0),MATCH(AK$349,$J$343:$R$343,0))+IF(SUM($H392:$I392)&gt;0,INDEX($U$344:$AC$347,MATCH(AK$350,$I$344:$I$347,0),MATCH(AK$349,$J$343:$R$343,0)))</f>
        <v>1</v>
      </c>
      <c r="AL392" s="678" cm="1">
        <f t="array" ref="AL392">INDEX($H392:$K392,0,MATCH(AL$350,$H$350:$K$350,0))*INDEX($J$344:$R$347,MATCH(AL$350,$I$344:$I$347,0),MATCH(AL$349,$J$343:$R$343,0))+IF(SUM($H392:$I392)&gt;0,INDEX($U$344:$AC$347,MATCH(AL$350,$I$344:$I$347,0),MATCH(AL$349,$J$343:$R$343,0)))</f>
        <v>3</v>
      </c>
      <c r="AM392" s="678" cm="1">
        <f t="array" ref="AM392">INDEX($H392:$K392,0,MATCH(AM$350,$H$350:$K$350,0))*INDEX($J$344:$R$347,MATCH(AM$350,$I$344:$I$347,0),MATCH(AM$349,$J$343:$R$343,0))+IF(SUM($H392:$I392)&gt;0,INDEX($U$344:$AC$347,MATCH(AM$350,$I$344:$I$347,0),MATCH(AM$349,$J$343:$R$343,0)))</f>
        <v>0</v>
      </c>
      <c r="AN392" s="678" cm="1">
        <f t="array" ref="AN392">INDEX($H392:$K392,0,MATCH(AN$350,$H$350:$K$350,0))*INDEX($J$344:$R$347,MATCH(AN$350,$I$344:$I$347,0),MATCH(AN$349,$J$343:$R$343,0))+IF(SUM($H392:$I392)&gt;0,INDEX($U$344:$AC$347,MATCH(AN$350,$I$344:$I$347,0),MATCH(AN$349,$J$343:$R$343,0)))</f>
        <v>1</v>
      </c>
      <c r="AO392" s="678" cm="1">
        <f t="array" ref="AO392">INDEX($H392:$K392,0,MATCH(AO$350,$H$350:$K$350,0))*INDEX($J$344:$R$347,MATCH(AO$350,$I$344:$I$347,0),MATCH(AO$349,$J$343:$R$343,0))+IF(SUM($H392:$I392)&gt;0,INDEX($U$344:$AC$347,MATCH(AO$350,$I$344:$I$347,0),MATCH(AO$349,$J$343:$R$343,0)))</f>
        <v>1</v>
      </c>
      <c r="AP392" s="678" cm="1">
        <f t="array" ref="AP392">INDEX($H392:$K392,0,MATCH(AP$350,$H$350:$K$350,0))*INDEX($J$344:$R$347,MATCH(AP$350,$I$344:$I$347,0),MATCH(AP$349,$J$343:$R$343,0))+IF(SUM($H392:$I392)&gt;0,INDEX($U$344:$AC$347,MATCH(AP$350,$I$344:$I$347,0),MATCH(AP$349,$J$343:$R$343,0)))</f>
        <v>3</v>
      </c>
      <c r="AQ392" s="678" cm="1">
        <f t="array" ref="AQ392">INDEX($H392:$K392,0,MATCH(AQ$350,$H$350:$K$350,0))*INDEX($J$344:$R$347,MATCH(AQ$350,$I$344:$I$347,0),MATCH(AQ$349,$J$343:$R$343,0))+IF(SUM($H392:$I392)&gt;0,INDEX($U$344:$AC$347,MATCH(AQ$350,$I$344:$I$347,0),MATCH(AQ$349,$J$343:$R$343,0)))</f>
        <v>0</v>
      </c>
      <c r="AR392" s="678" cm="1">
        <f t="array" ref="AR392">INDEX($H392:$K392,0,MATCH(AR$350,$H$350:$K$350,0))*INDEX($J$344:$R$347,MATCH(AR$350,$I$344:$I$347,0),MATCH(AR$349,$J$343:$R$343,0))+IF(SUM($H392:$I392)&gt;0,INDEX($U$344:$AC$347,MATCH(AR$350,$I$344:$I$347,0),MATCH(AR$349,$J$343:$R$343,0)))</f>
        <v>1</v>
      </c>
      <c r="AS392" s="678" cm="1">
        <f t="array" ref="AS392">INDEX($H392:$K392,0,MATCH(AS$350,$H$350:$K$350,0))*INDEX($J$344:$R$347,MATCH(AS$350,$I$344:$I$347,0),MATCH(AS$349,$J$343:$R$343,0))+IF(SUM($H392:$I392)&gt;0,INDEX($U$344:$AC$347,MATCH(AS$350,$I$344:$I$347,0),MATCH(AS$349,$J$343:$R$343,0)))</f>
        <v>1</v>
      </c>
      <c r="AT392" s="678" cm="1">
        <f t="array" ref="AT392">INDEX($H392:$K392,0,MATCH(AT$350,$H$350:$K$350,0))*INDEX($J$344:$R$347,MATCH(AT$350,$I$344:$I$347,0),MATCH(AT$349,$J$343:$R$343,0))+IF(SUM($H392:$I392)&gt;0,INDEX($U$344:$AC$347,MATCH(AT$350,$I$344:$I$347,0),MATCH(AT$349,$J$343:$R$343,0)))</f>
        <v>3</v>
      </c>
      <c r="AU392" s="678" cm="1">
        <f t="array" ref="AU392">INDEX($H392:$K392,0,MATCH(AU$350,$H$350:$K$350,0))*INDEX($J$344:$R$347,MATCH(AU$350,$I$344:$I$347,0),MATCH(AU$349,$J$343:$R$343,0))+IF(SUM($H392:$I392)&gt;0,INDEX($U$344:$AC$347,MATCH(AU$350,$I$344:$I$347,0),MATCH(AU$349,$J$343:$R$343,0)))</f>
        <v>0</v>
      </c>
      <c r="AV392" s="186"/>
      <c r="AW392" s="186"/>
      <c r="AX392" s="16"/>
      <c r="AY392" s="8"/>
      <c r="AZ392" s="8"/>
      <c r="BA392" s="8"/>
    </row>
    <row r="393" spans="1:53" ht="14.5" outlineLevel="1" x14ac:dyDescent="0.35">
      <c r="A393" s="6"/>
      <c r="B393" s="7"/>
      <c r="C393" s="17"/>
      <c r="D393" s="17"/>
      <c r="E393" s="17"/>
      <c r="F393" s="26"/>
      <c r="G393" s="26" t="str">
        <f t="shared" si="177"/>
        <v>YYBLWb</v>
      </c>
      <c r="H393" s="222">
        <f t="shared" si="179"/>
        <v>1</v>
      </c>
      <c r="I393" s="222">
        <f t="shared" si="179"/>
        <v>1</v>
      </c>
      <c r="J393" s="222">
        <f t="shared" si="179"/>
        <v>2</v>
      </c>
      <c r="K393" s="222">
        <f t="shared" si="178"/>
        <v>1</v>
      </c>
      <c r="L393" s="678" cm="1">
        <f t="array" ref="L393">INDEX($H393:$K393,0,MATCH(L$350,$H$350:$K$350,0))*INDEX($J$344:$R$347,MATCH(L$350,$I$344:$I$347,0),MATCH(L$349,$J$343:$R$343,0))+IF(SUM($H393:$I393)&gt;0,INDEX($U$344:$AC$347,MATCH(L$350,$I$344:$I$347,0),MATCH(L$349,$J$343:$R$343,0)))</f>
        <v>2</v>
      </c>
      <c r="M393" s="678" cm="1">
        <f t="array" ref="M393">INDEX($H393:$K393,0,MATCH(M$350,$H$350:$K$350,0))*INDEX($J$344:$R$347,MATCH(M$350,$I$344:$I$347,0),MATCH(M$349,$J$343:$R$343,0))+IF(SUM($H393:$I393)&gt;0,INDEX($U$344:$AC$347,MATCH(M$350,$I$344:$I$347,0),MATCH(M$349,$J$343:$R$343,0)))</f>
        <v>1</v>
      </c>
      <c r="N393" s="678" cm="1">
        <f t="array" ref="N393">INDEX($H393:$K393,0,MATCH(N$350,$H$350:$K$350,0))*INDEX($J$344:$R$347,MATCH(N$350,$I$344:$I$347,0),MATCH(N$349,$J$343:$R$343,0))+IF(SUM($H393:$I393)&gt;0,INDEX($U$344:$AC$347,MATCH(N$350,$I$344:$I$347,0),MATCH(N$349,$J$343:$R$343,0)))</f>
        <v>2</v>
      </c>
      <c r="O393" s="678" cm="1">
        <f t="array" ref="O393">INDEX($H393:$K393,0,MATCH(O$350,$H$350:$K$350,0))*INDEX($J$344:$R$347,MATCH(O$350,$I$344:$I$347,0),MATCH(O$349,$J$343:$R$343,0))+IF(SUM($H393:$I393)&gt;0,INDEX($U$344:$AC$347,MATCH(O$350,$I$344:$I$347,0),MATCH(O$349,$J$343:$R$343,0)))</f>
        <v>1.5</v>
      </c>
      <c r="P393" s="678" cm="1">
        <f t="array" ref="P393">INDEX($H393:$K393,0,MATCH(P$350,$H$350:$K$350,0))*INDEX($J$344:$R$347,MATCH(P$350,$I$344:$I$347,0),MATCH(P$349,$J$343:$R$343,0))+IF(SUM($H393:$I393)&gt;0,INDEX($U$344:$AC$347,MATCH(P$350,$I$344:$I$347,0),MATCH(P$349,$J$343:$R$343,0)))</f>
        <v>2</v>
      </c>
      <c r="Q393" s="678" cm="1">
        <f t="array" ref="Q393">INDEX($H393:$K393,0,MATCH(Q$350,$H$350:$K$350,0))*INDEX($J$344:$R$347,MATCH(Q$350,$I$344:$I$347,0),MATCH(Q$349,$J$343:$R$343,0))+IF(SUM($H393:$I393)&gt;0,INDEX($U$344:$AC$347,MATCH(Q$350,$I$344:$I$347,0),MATCH(Q$349,$J$343:$R$343,0)))</f>
        <v>1</v>
      </c>
      <c r="R393" s="678" cm="1">
        <f t="array" ref="R393">INDEX($H393:$K393,0,MATCH(R$350,$H$350:$K$350,0))*INDEX($J$344:$R$347,MATCH(R$350,$I$344:$I$347,0),MATCH(R$349,$J$343:$R$343,0))+IF(SUM($H393:$I393)&gt;0,INDEX($U$344:$AC$347,MATCH(R$350,$I$344:$I$347,0),MATCH(R$349,$J$343:$R$343,0)))</f>
        <v>2</v>
      </c>
      <c r="S393" s="678" cm="1">
        <f t="array" ref="S393">INDEX($H393:$K393,0,MATCH(S$350,$H$350:$K$350,0))*INDEX($J$344:$R$347,MATCH(S$350,$I$344:$I$347,0),MATCH(S$349,$J$343:$R$343,0))+IF(SUM($H393:$I393)&gt;0,INDEX($U$344:$AC$347,MATCH(S$350,$I$344:$I$347,0),MATCH(S$349,$J$343:$R$343,0)))</f>
        <v>1</v>
      </c>
      <c r="T393" s="678" cm="1">
        <f t="array" ref="T393">INDEX($H393:$K393,0,MATCH(T$350,$H$350:$K$350,0))*INDEX($J$344:$R$347,MATCH(T$350,$I$344:$I$347,0),MATCH(T$349,$J$343:$R$343,0))+IF(SUM($H393:$I393)&gt;0,INDEX($U$344:$AC$347,MATCH(T$350,$I$344:$I$347,0),MATCH(T$349,$J$343:$R$343,0)))</f>
        <v>2</v>
      </c>
      <c r="U393" s="678" cm="1">
        <f t="array" ref="U393">INDEX($H393:$K393,0,MATCH(U$350,$H$350:$K$350,0))*INDEX($J$344:$R$347,MATCH(U$350,$I$344:$I$347,0),MATCH(U$349,$J$343:$R$343,0))+IF(SUM($H393:$I393)&gt;0,INDEX($U$344:$AC$347,MATCH(U$350,$I$344:$I$347,0),MATCH(U$349,$J$343:$R$343,0)))</f>
        <v>1</v>
      </c>
      <c r="V393" s="678" cm="1">
        <f t="array" ref="V393">INDEX($H393:$K393,0,MATCH(V$350,$H$350:$K$350,0))*INDEX($J$344:$R$347,MATCH(V$350,$I$344:$I$347,0),MATCH(V$349,$J$343:$R$343,0))+IF(SUM($H393:$I393)&gt;0,INDEX($U$344:$AC$347,MATCH(V$350,$I$344:$I$347,0),MATCH(V$349,$J$343:$R$343,0)))</f>
        <v>2</v>
      </c>
      <c r="W393" s="678" cm="1">
        <f t="array" ref="W393">INDEX($H393:$K393,0,MATCH(W$350,$H$350:$K$350,0))*INDEX($J$344:$R$347,MATCH(W$350,$I$344:$I$347,0),MATCH(W$349,$J$343:$R$343,0))+IF(SUM($H393:$I393)&gt;0,INDEX($U$344:$AC$347,MATCH(W$350,$I$344:$I$347,0),MATCH(W$349,$J$343:$R$343,0)))</f>
        <v>1</v>
      </c>
      <c r="X393" s="678" cm="1">
        <f t="array" ref="X393">INDEX($H393:$K393,0,MATCH(X$350,$H$350:$K$350,0))*INDEX($J$344:$R$347,MATCH(X$350,$I$344:$I$347,0),MATCH(X$349,$J$343:$R$343,0))+IF(SUM($H393:$I393)&gt;0,INDEX($U$344:$AC$347,MATCH(X$350,$I$344:$I$347,0),MATCH(X$349,$J$343:$R$343,0)))</f>
        <v>2</v>
      </c>
      <c r="Y393" s="678" cm="1">
        <f t="array" ref="Y393">INDEX($H393:$K393,0,MATCH(Y$350,$H$350:$K$350,0))*INDEX($J$344:$R$347,MATCH(Y$350,$I$344:$I$347,0),MATCH(Y$349,$J$343:$R$343,0))+IF(SUM($H393:$I393)&gt;0,INDEX($U$344:$AC$347,MATCH(Y$350,$I$344:$I$347,0),MATCH(Y$349,$J$343:$R$343,0)))</f>
        <v>1</v>
      </c>
      <c r="Z393" s="678" cm="1">
        <f t="array" ref="Z393">INDEX($H393:$K393,0,MATCH(Z$350,$H$350:$K$350,0))*INDEX($J$344:$R$347,MATCH(Z$350,$I$344:$I$347,0),MATCH(Z$349,$J$343:$R$343,0))+IF(SUM($H393:$I393)&gt;0,INDEX($U$344:$AC$347,MATCH(Z$350,$I$344:$I$347,0),MATCH(Z$349,$J$343:$R$343,0)))</f>
        <v>2</v>
      </c>
      <c r="AA393" s="678" cm="1">
        <f t="array" ref="AA393">INDEX($H393:$K393,0,MATCH(AA$350,$H$350:$K$350,0))*INDEX($J$344:$R$347,MATCH(AA$350,$I$344:$I$347,0),MATCH(AA$349,$J$343:$R$343,0))+IF(SUM($H393:$I393)&gt;0,INDEX($U$344:$AC$347,MATCH(AA$350,$I$344:$I$347,0),MATCH(AA$349,$J$343:$R$343,0)))</f>
        <v>0.5</v>
      </c>
      <c r="AB393" s="678" cm="1">
        <f t="array" ref="AB393">INDEX($H393:$K393,0,MATCH(AB$350,$H$350:$K$350,0))*INDEX($J$344:$R$347,MATCH(AB$350,$I$344:$I$347,0),MATCH(AB$349,$J$343:$R$343,0))+IF(SUM($H393:$I393)&gt;0,INDEX($U$344:$AC$347,MATCH(AB$350,$I$344:$I$347,0),MATCH(AB$349,$J$343:$R$343,0)))</f>
        <v>1</v>
      </c>
      <c r="AC393" s="678" cm="1">
        <f t="array" ref="AC393">INDEX($H393:$K393,0,MATCH(AC$350,$H$350:$K$350,0))*INDEX($J$344:$R$347,MATCH(AC$350,$I$344:$I$347,0),MATCH(AC$349,$J$343:$R$343,0))+IF(SUM($H393:$I393)&gt;0,INDEX($U$344:$AC$347,MATCH(AC$350,$I$344:$I$347,0),MATCH(AC$349,$J$343:$R$343,0)))</f>
        <v>1</v>
      </c>
      <c r="AD393" s="678" cm="1">
        <f t="array" ref="AD393">INDEX($H393:$K393,0,MATCH(AD$350,$H$350:$K$350,0))*INDEX($J$344:$R$347,MATCH(AD$350,$I$344:$I$347,0),MATCH(AD$349,$J$343:$R$343,0))+IF(SUM($H393:$I393)&gt;0,INDEX($U$344:$AC$347,MATCH(AD$350,$I$344:$I$347,0),MATCH(AD$349,$J$343:$R$343,0)))</f>
        <v>2</v>
      </c>
      <c r="AE393" s="678" cm="1">
        <f t="array" ref="AE393">INDEX($H393:$K393,0,MATCH(AE$350,$H$350:$K$350,0))*INDEX($J$344:$R$347,MATCH(AE$350,$I$344:$I$347,0),MATCH(AE$349,$J$343:$R$343,0))+IF(SUM($H393:$I393)&gt;0,INDEX($U$344:$AC$347,MATCH(AE$350,$I$344:$I$347,0),MATCH(AE$349,$J$343:$R$343,0)))</f>
        <v>1</v>
      </c>
      <c r="AF393" s="678" cm="1">
        <f t="array" ref="AF393">INDEX($H393:$K393,0,MATCH(AF$350,$H$350:$K$350,0))*INDEX($J$344:$R$347,MATCH(AF$350,$I$344:$I$347,0),MATCH(AF$349,$J$343:$R$343,0))+IF(SUM($H393:$I393)&gt;0,INDEX($U$344:$AC$347,MATCH(AF$350,$I$344:$I$347,0),MATCH(AF$349,$J$343:$R$343,0)))</f>
        <v>1</v>
      </c>
      <c r="AG393" s="678" cm="1">
        <f t="array" ref="AG393">INDEX($H393:$K393,0,MATCH(AG$350,$H$350:$K$350,0))*INDEX($J$344:$R$347,MATCH(AG$350,$I$344:$I$347,0),MATCH(AG$349,$J$343:$R$343,0))+IF(SUM($H393:$I393)&gt;0,INDEX($U$344:$AC$347,MATCH(AG$350,$I$344:$I$347,0),MATCH(AG$349,$J$343:$R$343,0)))</f>
        <v>1</v>
      </c>
      <c r="AH393" s="678" cm="1">
        <f t="array" ref="AH393">INDEX($H393:$K393,0,MATCH(AH$350,$H$350:$K$350,0))*INDEX($J$344:$R$347,MATCH(AH$350,$I$344:$I$347,0),MATCH(AH$349,$J$343:$R$343,0))+IF(SUM($H393:$I393)&gt;0,INDEX($U$344:$AC$347,MATCH(AH$350,$I$344:$I$347,0),MATCH(AH$349,$J$343:$R$343,0)))</f>
        <v>2</v>
      </c>
      <c r="AI393" s="678" cm="1">
        <f t="array" ref="AI393">INDEX($H393:$K393,0,MATCH(AI$350,$H$350:$K$350,0))*INDEX($J$344:$R$347,MATCH(AI$350,$I$344:$I$347,0),MATCH(AI$349,$J$343:$R$343,0))+IF(SUM($H393:$I393)&gt;0,INDEX($U$344:$AC$347,MATCH(AI$350,$I$344:$I$347,0),MATCH(AI$349,$J$343:$R$343,0)))</f>
        <v>0.5</v>
      </c>
      <c r="AJ393" s="678" cm="1">
        <f t="array" ref="AJ393">INDEX($H393:$K393,0,MATCH(AJ$350,$H$350:$K$350,0))*INDEX($J$344:$R$347,MATCH(AJ$350,$I$344:$I$347,0),MATCH(AJ$349,$J$343:$R$343,0))+IF(SUM($H393:$I393)&gt;0,INDEX($U$344:$AC$347,MATCH(AJ$350,$I$344:$I$347,0),MATCH(AJ$349,$J$343:$R$343,0)))</f>
        <v>1</v>
      </c>
      <c r="AK393" s="678" cm="1">
        <f t="array" ref="AK393">INDEX($H393:$K393,0,MATCH(AK$350,$H$350:$K$350,0))*INDEX($J$344:$R$347,MATCH(AK$350,$I$344:$I$347,0),MATCH(AK$349,$J$343:$R$343,0))+IF(SUM($H393:$I393)&gt;0,INDEX($U$344:$AC$347,MATCH(AK$350,$I$344:$I$347,0),MATCH(AK$349,$J$343:$R$343,0)))</f>
        <v>1</v>
      </c>
      <c r="AL393" s="678" cm="1">
        <f t="array" ref="AL393">INDEX($H393:$K393,0,MATCH(AL$350,$H$350:$K$350,0))*INDEX($J$344:$R$347,MATCH(AL$350,$I$344:$I$347,0),MATCH(AL$349,$J$343:$R$343,0))+IF(SUM($H393:$I393)&gt;0,INDEX($U$344:$AC$347,MATCH(AL$350,$I$344:$I$347,0),MATCH(AL$349,$J$343:$R$343,0)))</f>
        <v>2</v>
      </c>
      <c r="AM393" s="678" cm="1">
        <f t="array" ref="AM393">INDEX($H393:$K393,0,MATCH(AM$350,$H$350:$K$350,0))*INDEX($J$344:$R$347,MATCH(AM$350,$I$344:$I$347,0),MATCH(AM$349,$J$343:$R$343,0))+IF(SUM($H393:$I393)&gt;0,INDEX($U$344:$AC$347,MATCH(AM$350,$I$344:$I$347,0),MATCH(AM$349,$J$343:$R$343,0)))</f>
        <v>0.5</v>
      </c>
      <c r="AN393" s="678" cm="1">
        <f t="array" ref="AN393">INDEX($H393:$K393,0,MATCH(AN$350,$H$350:$K$350,0))*INDEX($J$344:$R$347,MATCH(AN$350,$I$344:$I$347,0),MATCH(AN$349,$J$343:$R$343,0))+IF(SUM($H393:$I393)&gt;0,INDEX($U$344:$AC$347,MATCH(AN$350,$I$344:$I$347,0),MATCH(AN$349,$J$343:$R$343,0)))</f>
        <v>1</v>
      </c>
      <c r="AO393" s="678" cm="1">
        <f t="array" ref="AO393">INDEX($H393:$K393,0,MATCH(AO$350,$H$350:$K$350,0))*INDEX($J$344:$R$347,MATCH(AO$350,$I$344:$I$347,0),MATCH(AO$349,$J$343:$R$343,0))+IF(SUM($H393:$I393)&gt;0,INDEX($U$344:$AC$347,MATCH(AO$350,$I$344:$I$347,0),MATCH(AO$349,$J$343:$R$343,0)))</f>
        <v>1</v>
      </c>
      <c r="AP393" s="678" cm="1">
        <f t="array" ref="AP393">INDEX($H393:$K393,0,MATCH(AP$350,$H$350:$K$350,0))*INDEX($J$344:$R$347,MATCH(AP$350,$I$344:$I$347,0),MATCH(AP$349,$J$343:$R$343,0))+IF(SUM($H393:$I393)&gt;0,INDEX($U$344:$AC$347,MATCH(AP$350,$I$344:$I$347,0),MATCH(AP$349,$J$343:$R$343,0)))</f>
        <v>2</v>
      </c>
      <c r="AQ393" s="678" cm="1">
        <f t="array" ref="AQ393">INDEX($H393:$K393,0,MATCH(AQ$350,$H$350:$K$350,0))*INDEX($J$344:$R$347,MATCH(AQ$350,$I$344:$I$347,0),MATCH(AQ$349,$J$343:$R$343,0))+IF(SUM($H393:$I393)&gt;0,INDEX($U$344:$AC$347,MATCH(AQ$350,$I$344:$I$347,0),MATCH(AQ$349,$J$343:$R$343,0)))</f>
        <v>0</v>
      </c>
      <c r="AR393" s="678" cm="1">
        <f t="array" ref="AR393">INDEX($H393:$K393,0,MATCH(AR$350,$H$350:$K$350,0))*INDEX($J$344:$R$347,MATCH(AR$350,$I$344:$I$347,0),MATCH(AR$349,$J$343:$R$343,0))+IF(SUM($H393:$I393)&gt;0,INDEX($U$344:$AC$347,MATCH(AR$350,$I$344:$I$347,0),MATCH(AR$349,$J$343:$R$343,0)))</f>
        <v>1</v>
      </c>
      <c r="AS393" s="678" cm="1">
        <f t="array" ref="AS393">INDEX($H393:$K393,0,MATCH(AS$350,$H$350:$K$350,0))*INDEX($J$344:$R$347,MATCH(AS$350,$I$344:$I$347,0),MATCH(AS$349,$J$343:$R$343,0))+IF(SUM($H393:$I393)&gt;0,INDEX($U$344:$AC$347,MATCH(AS$350,$I$344:$I$347,0),MATCH(AS$349,$J$343:$R$343,0)))</f>
        <v>1</v>
      </c>
      <c r="AT393" s="678" cm="1">
        <f t="array" ref="AT393">INDEX($H393:$K393,0,MATCH(AT$350,$H$350:$K$350,0))*INDEX($J$344:$R$347,MATCH(AT$350,$I$344:$I$347,0),MATCH(AT$349,$J$343:$R$343,0))+IF(SUM($H393:$I393)&gt;0,INDEX($U$344:$AC$347,MATCH(AT$350,$I$344:$I$347,0),MATCH(AT$349,$J$343:$R$343,0)))</f>
        <v>2</v>
      </c>
      <c r="AU393" s="678" cm="1">
        <f t="array" ref="AU393">INDEX($H393:$K393,0,MATCH(AU$350,$H$350:$K$350,0))*INDEX($J$344:$R$347,MATCH(AU$350,$I$344:$I$347,0),MATCH(AU$349,$J$343:$R$343,0))+IF(SUM($H393:$I393)&gt;0,INDEX($U$344:$AC$347,MATCH(AU$350,$I$344:$I$347,0),MATCH(AU$349,$J$343:$R$343,0)))</f>
        <v>1</v>
      </c>
      <c r="AV393" s="186"/>
      <c r="AW393" s="186"/>
      <c r="AX393" s="16"/>
      <c r="AY393" s="8"/>
      <c r="AZ393" s="8"/>
      <c r="BA393" s="8"/>
    </row>
    <row r="394" spans="1:53" ht="14.5" outlineLevel="1" x14ac:dyDescent="0.35">
      <c r="A394" s="6"/>
      <c r="B394" s="7"/>
      <c r="C394" s="17"/>
      <c r="D394" s="17"/>
      <c r="E394" s="17"/>
      <c r="F394" s="26"/>
      <c r="G394" s="26" t="str">
        <f t="shared" si="177"/>
        <v>YYBLWbd</v>
      </c>
      <c r="H394" s="222">
        <f t="shared" si="179"/>
        <v>0</v>
      </c>
      <c r="I394" s="222">
        <f t="shared" si="179"/>
        <v>1</v>
      </c>
      <c r="J394" s="222">
        <f t="shared" si="179"/>
        <v>2</v>
      </c>
      <c r="K394" s="222">
        <f t="shared" si="178"/>
        <v>1</v>
      </c>
      <c r="L394" s="678" cm="1">
        <f t="array" ref="L394">INDEX($H394:$K394,0,MATCH(L$350,$H$350:$K$350,0))*INDEX($J$344:$R$347,MATCH(L$350,$I$344:$I$347,0),MATCH(L$349,$J$343:$R$343,0))+IF(SUM($H394:$I394)&gt;0,INDEX($U$344:$AC$347,MATCH(L$350,$I$344:$I$347,0),MATCH(L$349,$J$343:$R$343,0)))</f>
        <v>1</v>
      </c>
      <c r="M394" s="678" cm="1">
        <f t="array" ref="M394">INDEX($H394:$K394,0,MATCH(M$350,$H$350:$K$350,0))*INDEX($J$344:$R$347,MATCH(M$350,$I$344:$I$347,0),MATCH(M$349,$J$343:$R$343,0))+IF(SUM($H394:$I394)&gt;0,INDEX($U$344:$AC$347,MATCH(M$350,$I$344:$I$347,0),MATCH(M$349,$J$343:$R$343,0)))</f>
        <v>1</v>
      </c>
      <c r="N394" s="678" cm="1">
        <f t="array" ref="N394">INDEX($H394:$K394,0,MATCH(N$350,$H$350:$K$350,0))*INDEX($J$344:$R$347,MATCH(N$350,$I$344:$I$347,0),MATCH(N$349,$J$343:$R$343,0))+IF(SUM($H394:$I394)&gt;0,INDEX($U$344:$AC$347,MATCH(N$350,$I$344:$I$347,0),MATCH(N$349,$J$343:$R$343,0)))</f>
        <v>2</v>
      </c>
      <c r="O394" s="678" cm="1">
        <f t="array" ref="O394">INDEX($H394:$K394,0,MATCH(O$350,$H$350:$K$350,0))*INDEX($J$344:$R$347,MATCH(O$350,$I$344:$I$347,0),MATCH(O$349,$J$343:$R$343,0))+IF(SUM($H394:$I394)&gt;0,INDEX($U$344:$AC$347,MATCH(O$350,$I$344:$I$347,0),MATCH(O$349,$J$343:$R$343,0)))</f>
        <v>1.5</v>
      </c>
      <c r="P394" s="678" cm="1">
        <f t="array" ref="P394">INDEX($H394:$K394,0,MATCH(P$350,$H$350:$K$350,0))*INDEX($J$344:$R$347,MATCH(P$350,$I$344:$I$347,0),MATCH(P$349,$J$343:$R$343,0))+IF(SUM($H394:$I394)&gt;0,INDEX($U$344:$AC$347,MATCH(P$350,$I$344:$I$347,0),MATCH(P$349,$J$343:$R$343,0)))</f>
        <v>1</v>
      </c>
      <c r="Q394" s="678" cm="1">
        <f t="array" ref="Q394">INDEX($H394:$K394,0,MATCH(Q$350,$H$350:$K$350,0))*INDEX($J$344:$R$347,MATCH(Q$350,$I$344:$I$347,0),MATCH(Q$349,$J$343:$R$343,0))+IF(SUM($H394:$I394)&gt;0,INDEX($U$344:$AC$347,MATCH(Q$350,$I$344:$I$347,0),MATCH(Q$349,$J$343:$R$343,0)))</f>
        <v>1</v>
      </c>
      <c r="R394" s="678" cm="1">
        <f t="array" ref="R394">INDEX($H394:$K394,0,MATCH(R$350,$H$350:$K$350,0))*INDEX($J$344:$R$347,MATCH(R$350,$I$344:$I$347,0),MATCH(R$349,$J$343:$R$343,0))+IF(SUM($H394:$I394)&gt;0,INDEX($U$344:$AC$347,MATCH(R$350,$I$344:$I$347,0),MATCH(R$349,$J$343:$R$343,0)))</f>
        <v>2</v>
      </c>
      <c r="S394" s="678" cm="1">
        <f t="array" ref="S394">INDEX($H394:$K394,0,MATCH(S$350,$H$350:$K$350,0))*INDEX($J$344:$R$347,MATCH(S$350,$I$344:$I$347,0),MATCH(S$349,$J$343:$R$343,0))+IF(SUM($H394:$I394)&gt;0,INDEX($U$344:$AC$347,MATCH(S$350,$I$344:$I$347,0),MATCH(S$349,$J$343:$R$343,0)))</f>
        <v>1</v>
      </c>
      <c r="T394" s="678" cm="1">
        <f t="array" ref="T394">INDEX($H394:$K394,0,MATCH(T$350,$H$350:$K$350,0))*INDEX($J$344:$R$347,MATCH(T$350,$I$344:$I$347,0),MATCH(T$349,$J$343:$R$343,0))+IF(SUM($H394:$I394)&gt;0,INDEX($U$344:$AC$347,MATCH(T$350,$I$344:$I$347,0),MATCH(T$349,$J$343:$R$343,0)))</f>
        <v>1</v>
      </c>
      <c r="U394" s="678" cm="1">
        <f t="array" ref="U394">INDEX($H394:$K394,0,MATCH(U$350,$H$350:$K$350,0))*INDEX($J$344:$R$347,MATCH(U$350,$I$344:$I$347,0),MATCH(U$349,$J$343:$R$343,0))+IF(SUM($H394:$I394)&gt;0,INDEX($U$344:$AC$347,MATCH(U$350,$I$344:$I$347,0),MATCH(U$349,$J$343:$R$343,0)))</f>
        <v>1</v>
      </c>
      <c r="V394" s="678" cm="1">
        <f t="array" ref="V394">INDEX($H394:$K394,0,MATCH(V$350,$H$350:$K$350,0))*INDEX($J$344:$R$347,MATCH(V$350,$I$344:$I$347,0),MATCH(V$349,$J$343:$R$343,0))+IF(SUM($H394:$I394)&gt;0,INDEX($U$344:$AC$347,MATCH(V$350,$I$344:$I$347,0),MATCH(V$349,$J$343:$R$343,0)))</f>
        <v>2</v>
      </c>
      <c r="W394" s="678" cm="1">
        <f t="array" ref="W394">INDEX($H394:$K394,0,MATCH(W$350,$H$350:$K$350,0))*INDEX($J$344:$R$347,MATCH(W$350,$I$344:$I$347,0),MATCH(W$349,$J$343:$R$343,0))+IF(SUM($H394:$I394)&gt;0,INDEX($U$344:$AC$347,MATCH(W$350,$I$344:$I$347,0),MATCH(W$349,$J$343:$R$343,0)))</f>
        <v>1</v>
      </c>
      <c r="X394" s="678" cm="1">
        <f t="array" ref="X394">INDEX($H394:$K394,0,MATCH(X$350,$H$350:$K$350,0))*INDEX($J$344:$R$347,MATCH(X$350,$I$344:$I$347,0),MATCH(X$349,$J$343:$R$343,0))+IF(SUM($H394:$I394)&gt;0,INDEX($U$344:$AC$347,MATCH(X$350,$I$344:$I$347,0),MATCH(X$349,$J$343:$R$343,0)))</f>
        <v>1</v>
      </c>
      <c r="Y394" s="678" cm="1">
        <f t="array" ref="Y394">INDEX($H394:$K394,0,MATCH(Y$350,$H$350:$K$350,0))*INDEX($J$344:$R$347,MATCH(Y$350,$I$344:$I$347,0),MATCH(Y$349,$J$343:$R$343,0))+IF(SUM($H394:$I394)&gt;0,INDEX($U$344:$AC$347,MATCH(Y$350,$I$344:$I$347,0),MATCH(Y$349,$J$343:$R$343,0)))</f>
        <v>1</v>
      </c>
      <c r="Z394" s="678" cm="1">
        <f t="array" ref="Z394">INDEX($H394:$K394,0,MATCH(Z$350,$H$350:$K$350,0))*INDEX($J$344:$R$347,MATCH(Z$350,$I$344:$I$347,0),MATCH(Z$349,$J$343:$R$343,0))+IF(SUM($H394:$I394)&gt;0,INDEX($U$344:$AC$347,MATCH(Z$350,$I$344:$I$347,0),MATCH(Z$349,$J$343:$R$343,0)))</f>
        <v>2</v>
      </c>
      <c r="AA394" s="678" cm="1">
        <f t="array" ref="AA394">INDEX($H394:$K394,0,MATCH(AA$350,$H$350:$K$350,0))*INDEX($J$344:$R$347,MATCH(AA$350,$I$344:$I$347,0),MATCH(AA$349,$J$343:$R$343,0))+IF(SUM($H394:$I394)&gt;0,INDEX($U$344:$AC$347,MATCH(AA$350,$I$344:$I$347,0),MATCH(AA$349,$J$343:$R$343,0)))</f>
        <v>0.5</v>
      </c>
      <c r="AB394" s="678" cm="1">
        <f t="array" ref="AB394">INDEX($H394:$K394,0,MATCH(AB$350,$H$350:$K$350,0))*INDEX($J$344:$R$347,MATCH(AB$350,$I$344:$I$347,0),MATCH(AB$349,$J$343:$R$343,0))+IF(SUM($H394:$I394)&gt;0,INDEX($U$344:$AC$347,MATCH(AB$350,$I$344:$I$347,0),MATCH(AB$349,$J$343:$R$343,0)))</f>
        <v>0</v>
      </c>
      <c r="AC394" s="678" cm="1">
        <f t="array" ref="AC394">INDEX($H394:$K394,0,MATCH(AC$350,$H$350:$K$350,0))*INDEX($J$344:$R$347,MATCH(AC$350,$I$344:$I$347,0),MATCH(AC$349,$J$343:$R$343,0))+IF(SUM($H394:$I394)&gt;0,INDEX($U$344:$AC$347,MATCH(AC$350,$I$344:$I$347,0),MATCH(AC$349,$J$343:$R$343,0)))</f>
        <v>1</v>
      </c>
      <c r="AD394" s="678" cm="1">
        <f t="array" ref="AD394">INDEX($H394:$K394,0,MATCH(AD$350,$H$350:$K$350,0))*INDEX($J$344:$R$347,MATCH(AD$350,$I$344:$I$347,0),MATCH(AD$349,$J$343:$R$343,0))+IF(SUM($H394:$I394)&gt;0,INDEX($U$344:$AC$347,MATCH(AD$350,$I$344:$I$347,0),MATCH(AD$349,$J$343:$R$343,0)))</f>
        <v>2</v>
      </c>
      <c r="AE394" s="678" cm="1">
        <f t="array" ref="AE394">INDEX($H394:$K394,0,MATCH(AE$350,$H$350:$K$350,0))*INDEX($J$344:$R$347,MATCH(AE$350,$I$344:$I$347,0),MATCH(AE$349,$J$343:$R$343,0))+IF(SUM($H394:$I394)&gt;0,INDEX($U$344:$AC$347,MATCH(AE$350,$I$344:$I$347,0),MATCH(AE$349,$J$343:$R$343,0)))</f>
        <v>1</v>
      </c>
      <c r="AF394" s="678" cm="1">
        <f t="array" ref="AF394">INDEX($H394:$K394,0,MATCH(AF$350,$H$350:$K$350,0))*INDEX($J$344:$R$347,MATCH(AF$350,$I$344:$I$347,0),MATCH(AF$349,$J$343:$R$343,0))+IF(SUM($H394:$I394)&gt;0,INDEX($U$344:$AC$347,MATCH(AF$350,$I$344:$I$347,0),MATCH(AF$349,$J$343:$R$343,0)))</f>
        <v>0</v>
      </c>
      <c r="AG394" s="678" cm="1">
        <f t="array" ref="AG394">INDEX($H394:$K394,0,MATCH(AG$350,$H$350:$K$350,0))*INDEX($J$344:$R$347,MATCH(AG$350,$I$344:$I$347,0),MATCH(AG$349,$J$343:$R$343,0))+IF(SUM($H394:$I394)&gt;0,INDEX($U$344:$AC$347,MATCH(AG$350,$I$344:$I$347,0),MATCH(AG$349,$J$343:$R$343,0)))</f>
        <v>1</v>
      </c>
      <c r="AH394" s="678" cm="1">
        <f t="array" ref="AH394">INDEX($H394:$K394,0,MATCH(AH$350,$H$350:$K$350,0))*INDEX($J$344:$R$347,MATCH(AH$350,$I$344:$I$347,0),MATCH(AH$349,$J$343:$R$343,0))+IF(SUM($H394:$I394)&gt;0,INDEX($U$344:$AC$347,MATCH(AH$350,$I$344:$I$347,0),MATCH(AH$349,$J$343:$R$343,0)))</f>
        <v>2</v>
      </c>
      <c r="AI394" s="678" cm="1">
        <f t="array" ref="AI394">INDEX($H394:$K394,0,MATCH(AI$350,$H$350:$K$350,0))*INDEX($J$344:$R$347,MATCH(AI$350,$I$344:$I$347,0),MATCH(AI$349,$J$343:$R$343,0))+IF(SUM($H394:$I394)&gt;0,INDEX($U$344:$AC$347,MATCH(AI$350,$I$344:$I$347,0),MATCH(AI$349,$J$343:$R$343,0)))</f>
        <v>0.5</v>
      </c>
      <c r="AJ394" s="678" cm="1">
        <f t="array" ref="AJ394">INDEX($H394:$K394,0,MATCH(AJ$350,$H$350:$K$350,0))*INDEX($J$344:$R$347,MATCH(AJ$350,$I$344:$I$347,0),MATCH(AJ$349,$J$343:$R$343,0))+IF(SUM($H394:$I394)&gt;0,INDEX($U$344:$AC$347,MATCH(AJ$350,$I$344:$I$347,0),MATCH(AJ$349,$J$343:$R$343,0)))</f>
        <v>0</v>
      </c>
      <c r="AK394" s="678" cm="1">
        <f t="array" ref="AK394">INDEX($H394:$K394,0,MATCH(AK$350,$H$350:$K$350,0))*INDEX($J$344:$R$347,MATCH(AK$350,$I$344:$I$347,0),MATCH(AK$349,$J$343:$R$343,0))+IF(SUM($H394:$I394)&gt;0,INDEX($U$344:$AC$347,MATCH(AK$350,$I$344:$I$347,0),MATCH(AK$349,$J$343:$R$343,0)))</f>
        <v>1</v>
      </c>
      <c r="AL394" s="678" cm="1">
        <f t="array" ref="AL394">INDEX($H394:$K394,0,MATCH(AL$350,$H$350:$K$350,0))*INDEX($J$344:$R$347,MATCH(AL$350,$I$344:$I$347,0),MATCH(AL$349,$J$343:$R$343,0))+IF(SUM($H394:$I394)&gt;0,INDEX($U$344:$AC$347,MATCH(AL$350,$I$344:$I$347,0),MATCH(AL$349,$J$343:$R$343,0)))</f>
        <v>2</v>
      </c>
      <c r="AM394" s="678" cm="1">
        <f t="array" ref="AM394">INDEX($H394:$K394,0,MATCH(AM$350,$H$350:$K$350,0))*INDEX($J$344:$R$347,MATCH(AM$350,$I$344:$I$347,0),MATCH(AM$349,$J$343:$R$343,0))+IF(SUM($H394:$I394)&gt;0,INDEX($U$344:$AC$347,MATCH(AM$350,$I$344:$I$347,0),MATCH(AM$349,$J$343:$R$343,0)))</f>
        <v>0.5</v>
      </c>
      <c r="AN394" s="678" cm="1">
        <f t="array" ref="AN394">INDEX($H394:$K394,0,MATCH(AN$350,$H$350:$K$350,0))*INDEX($J$344:$R$347,MATCH(AN$350,$I$344:$I$347,0),MATCH(AN$349,$J$343:$R$343,0))+IF(SUM($H394:$I394)&gt;0,INDEX($U$344:$AC$347,MATCH(AN$350,$I$344:$I$347,0),MATCH(AN$349,$J$343:$R$343,0)))</f>
        <v>0</v>
      </c>
      <c r="AO394" s="678" cm="1">
        <f t="array" ref="AO394">INDEX($H394:$K394,0,MATCH(AO$350,$H$350:$K$350,0))*INDEX($J$344:$R$347,MATCH(AO$350,$I$344:$I$347,0),MATCH(AO$349,$J$343:$R$343,0))+IF(SUM($H394:$I394)&gt;0,INDEX($U$344:$AC$347,MATCH(AO$350,$I$344:$I$347,0),MATCH(AO$349,$J$343:$R$343,0)))</f>
        <v>1</v>
      </c>
      <c r="AP394" s="678" cm="1">
        <f t="array" ref="AP394">INDEX($H394:$K394,0,MATCH(AP$350,$H$350:$K$350,0))*INDEX($J$344:$R$347,MATCH(AP$350,$I$344:$I$347,0),MATCH(AP$349,$J$343:$R$343,0))+IF(SUM($H394:$I394)&gt;0,INDEX($U$344:$AC$347,MATCH(AP$350,$I$344:$I$347,0),MATCH(AP$349,$J$343:$R$343,0)))</f>
        <v>2</v>
      </c>
      <c r="AQ394" s="678" cm="1">
        <f t="array" ref="AQ394">INDEX($H394:$K394,0,MATCH(AQ$350,$H$350:$K$350,0))*INDEX($J$344:$R$347,MATCH(AQ$350,$I$344:$I$347,0),MATCH(AQ$349,$J$343:$R$343,0))+IF(SUM($H394:$I394)&gt;0,INDEX($U$344:$AC$347,MATCH(AQ$350,$I$344:$I$347,0),MATCH(AQ$349,$J$343:$R$343,0)))</f>
        <v>0</v>
      </c>
      <c r="AR394" s="678" cm="1">
        <f t="array" ref="AR394">INDEX($H394:$K394,0,MATCH(AR$350,$H$350:$K$350,0))*INDEX($J$344:$R$347,MATCH(AR$350,$I$344:$I$347,0),MATCH(AR$349,$J$343:$R$343,0))+IF(SUM($H394:$I394)&gt;0,INDEX($U$344:$AC$347,MATCH(AR$350,$I$344:$I$347,0),MATCH(AR$349,$J$343:$R$343,0)))</f>
        <v>0</v>
      </c>
      <c r="AS394" s="678" cm="1">
        <f t="array" ref="AS394">INDEX($H394:$K394,0,MATCH(AS$350,$H$350:$K$350,0))*INDEX($J$344:$R$347,MATCH(AS$350,$I$344:$I$347,0),MATCH(AS$349,$J$343:$R$343,0))+IF(SUM($H394:$I394)&gt;0,INDEX($U$344:$AC$347,MATCH(AS$350,$I$344:$I$347,0),MATCH(AS$349,$J$343:$R$343,0)))</f>
        <v>1</v>
      </c>
      <c r="AT394" s="678" cm="1">
        <f t="array" ref="AT394">INDEX($H394:$K394,0,MATCH(AT$350,$H$350:$K$350,0))*INDEX($J$344:$R$347,MATCH(AT$350,$I$344:$I$347,0),MATCH(AT$349,$J$343:$R$343,0))+IF(SUM($H394:$I394)&gt;0,INDEX($U$344:$AC$347,MATCH(AT$350,$I$344:$I$347,0),MATCH(AT$349,$J$343:$R$343,0)))</f>
        <v>2</v>
      </c>
      <c r="AU394" s="678" cm="1">
        <f t="array" ref="AU394">INDEX($H394:$K394,0,MATCH(AU$350,$H$350:$K$350,0))*INDEX($J$344:$R$347,MATCH(AU$350,$I$344:$I$347,0),MATCH(AU$349,$J$343:$R$343,0))+IF(SUM($H394:$I394)&gt;0,INDEX($U$344:$AC$347,MATCH(AU$350,$I$344:$I$347,0),MATCH(AU$349,$J$343:$R$343,0)))</f>
        <v>1</v>
      </c>
      <c r="AV394" s="186"/>
      <c r="AW394" s="186"/>
      <c r="AX394" s="16"/>
      <c r="AY394" s="8"/>
      <c r="AZ394" s="8"/>
      <c r="BA394" s="8"/>
    </row>
    <row r="395" spans="1:53" ht="14.5" outlineLevel="1" x14ac:dyDescent="0.35">
      <c r="A395" s="6"/>
      <c r="B395" s="7"/>
      <c r="C395" s="17"/>
      <c r="D395" s="17"/>
      <c r="E395" s="17"/>
      <c r="F395" s="26"/>
      <c r="G395" s="26" t="str">
        <f t="shared" si="177"/>
        <v>YYWBLw</v>
      </c>
      <c r="H395" s="222">
        <f t="shared" si="179"/>
        <v>1</v>
      </c>
      <c r="I395" s="222">
        <f t="shared" si="179"/>
        <v>1</v>
      </c>
      <c r="J395" s="222">
        <f t="shared" si="179"/>
        <v>2</v>
      </c>
      <c r="K395" s="222">
        <f t="shared" si="178"/>
        <v>1</v>
      </c>
      <c r="L395" s="678" cm="1">
        <f t="array" ref="L395">INDEX($H395:$K395,0,MATCH(L$350,$H$350:$K$350,0))*INDEX($J$344:$R$347,MATCH(L$350,$I$344:$I$347,0),MATCH(L$349,$J$343:$R$343,0))+IF(SUM($H395:$I395)&gt;0,INDEX($U$344:$AC$347,MATCH(L$350,$I$344:$I$347,0),MATCH(L$349,$J$343:$R$343,0)))</f>
        <v>2</v>
      </c>
      <c r="M395" s="678" cm="1">
        <f t="array" ref="M395">INDEX($H395:$K395,0,MATCH(M$350,$H$350:$K$350,0))*INDEX($J$344:$R$347,MATCH(M$350,$I$344:$I$347,0),MATCH(M$349,$J$343:$R$343,0))+IF(SUM($H395:$I395)&gt;0,INDEX($U$344:$AC$347,MATCH(M$350,$I$344:$I$347,0),MATCH(M$349,$J$343:$R$343,0)))</f>
        <v>1</v>
      </c>
      <c r="N395" s="678" cm="1">
        <f t="array" ref="N395">INDEX($H395:$K395,0,MATCH(N$350,$H$350:$K$350,0))*INDEX($J$344:$R$347,MATCH(N$350,$I$344:$I$347,0),MATCH(N$349,$J$343:$R$343,0))+IF(SUM($H395:$I395)&gt;0,INDEX($U$344:$AC$347,MATCH(N$350,$I$344:$I$347,0),MATCH(N$349,$J$343:$R$343,0)))</f>
        <v>2</v>
      </c>
      <c r="O395" s="678" cm="1">
        <f t="array" ref="O395">INDEX($H395:$K395,0,MATCH(O$350,$H$350:$K$350,0))*INDEX($J$344:$R$347,MATCH(O$350,$I$344:$I$347,0),MATCH(O$349,$J$343:$R$343,0))+IF(SUM($H395:$I395)&gt;0,INDEX($U$344:$AC$347,MATCH(O$350,$I$344:$I$347,0),MATCH(O$349,$J$343:$R$343,0)))</f>
        <v>1.5</v>
      </c>
      <c r="P395" s="678" cm="1">
        <f t="array" ref="P395">INDEX($H395:$K395,0,MATCH(P$350,$H$350:$K$350,0))*INDEX($J$344:$R$347,MATCH(P$350,$I$344:$I$347,0),MATCH(P$349,$J$343:$R$343,0))+IF(SUM($H395:$I395)&gt;0,INDEX($U$344:$AC$347,MATCH(P$350,$I$344:$I$347,0),MATCH(P$349,$J$343:$R$343,0)))</f>
        <v>2</v>
      </c>
      <c r="Q395" s="678" cm="1">
        <f t="array" ref="Q395">INDEX($H395:$K395,0,MATCH(Q$350,$H$350:$K$350,0))*INDEX($J$344:$R$347,MATCH(Q$350,$I$344:$I$347,0),MATCH(Q$349,$J$343:$R$343,0))+IF(SUM($H395:$I395)&gt;0,INDEX($U$344:$AC$347,MATCH(Q$350,$I$344:$I$347,0),MATCH(Q$349,$J$343:$R$343,0)))</f>
        <v>1</v>
      </c>
      <c r="R395" s="678" cm="1">
        <f t="array" ref="R395">INDEX($H395:$K395,0,MATCH(R$350,$H$350:$K$350,0))*INDEX($J$344:$R$347,MATCH(R$350,$I$344:$I$347,0),MATCH(R$349,$J$343:$R$343,0))+IF(SUM($H395:$I395)&gt;0,INDEX($U$344:$AC$347,MATCH(R$350,$I$344:$I$347,0),MATCH(R$349,$J$343:$R$343,0)))</f>
        <v>2</v>
      </c>
      <c r="S395" s="678" cm="1">
        <f t="array" ref="S395">INDEX($H395:$K395,0,MATCH(S$350,$H$350:$K$350,0))*INDEX($J$344:$R$347,MATCH(S$350,$I$344:$I$347,0),MATCH(S$349,$J$343:$R$343,0))+IF(SUM($H395:$I395)&gt;0,INDEX($U$344:$AC$347,MATCH(S$350,$I$344:$I$347,0),MATCH(S$349,$J$343:$R$343,0)))</f>
        <v>1</v>
      </c>
      <c r="T395" s="678" cm="1">
        <f t="array" ref="T395">INDEX($H395:$K395,0,MATCH(T$350,$H$350:$K$350,0))*INDEX($J$344:$R$347,MATCH(T$350,$I$344:$I$347,0),MATCH(T$349,$J$343:$R$343,0))+IF(SUM($H395:$I395)&gt;0,INDEX($U$344:$AC$347,MATCH(T$350,$I$344:$I$347,0),MATCH(T$349,$J$343:$R$343,0)))</f>
        <v>2</v>
      </c>
      <c r="U395" s="678" cm="1">
        <f t="array" ref="U395">INDEX($H395:$K395,0,MATCH(U$350,$H$350:$K$350,0))*INDEX($J$344:$R$347,MATCH(U$350,$I$344:$I$347,0),MATCH(U$349,$J$343:$R$343,0))+IF(SUM($H395:$I395)&gt;0,INDEX($U$344:$AC$347,MATCH(U$350,$I$344:$I$347,0),MATCH(U$349,$J$343:$R$343,0)))</f>
        <v>1</v>
      </c>
      <c r="V395" s="678" cm="1">
        <f t="array" ref="V395">INDEX($H395:$K395,0,MATCH(V$350,$H$350:$K$350,0))*INDEX($J$344:$R$347,MATCH(V$350,$I$344:$I$347,0),MATCH(V$349,$J$343:$R$343,0))+IF(SUM($H395:$I395)&gt;0,INDEX($U$344:$AC$347,MATCH(V$350,$I$344:$I$347,0),MATCH(V$349,$J$343:$R$343,0)))</f>
        <v>2</v>
      </c>
      <c r="W395" s="678" cm="1">
        <f t="array" ref="W395">INDEX($H395:$K395,0,MATCH(W$350,$H$350:$K$350,0))*INDEX($J$344:$R$347,MATCH(W$350,$I$344:$I$347,0),MATCH(W$349,$J$343:$R$343,0))+IF(SUM($H395:$I395)&gt;0,INDEX($U$344:$AC$347,MATCH(W$350,$I$344:$I$347,0),MATCH(W$349,$J$343:$R$343,0)))</f>
        <v>1</v>
      </c>
      <c r="X395" s="678" cm="1">
        <f t="array" ref="X395">INDEX($H395:$K395,0,MATCH(X$350,$H$350:$K$350,0))*INDEX($J$344:$R$347,MATCH(X$350,$I$344:$I$347,0),MATCH(X$349,$J$343:$R$343,0))+IF(SUM($H395:$I395)&gt;0,INDEX($U$344:$AC$347,MATCH(X$350,$I$344:$I$347,0),MATCH(X$349,$J$343:$R$343,0)))</f>
        <v>2</v>
      </c>
      <c r="Y395" s="678" cm="1">
        <f t="array" ref="Y395">INDEX($H395:$K395,0,MATCH(Y$350,$H$350:$K$350,0))*INDEX($J$344:$R$347,MATCH(Y$350,$I$344:$I$347,0),MATCH(Y$349,$J$343:$R$343,0))+IF(SUM($H395:$I395)&gt;0,INDEX($U$344:$AC$347,MATCH(Y$350,$I$344:$I$347,0),MATCH(Y$349,$J$343:$R$343,0)))</f>
        <v>1</v>
      </c>
      <c r="Z395" s="678" cm="1">
        <f t="array" ref="Z395">INDEX($H395:$K395,0,MATCH(Z$350,$H$350:$K$350,0))*INDEX($J$344:$R$347,MATCH(Z$350,$I$344:$I$347,0),MATCH(Z$349,$J$343:$R$343,0))+IF(SUM($H395:$I395)&gt;0,INDEX($U$344:$AC$347,MATCH(Z$350,$I$344:$I$347,0),MATCH(Z$349,$J$343:$R$343,0)))</f>
        <v>2</v>
      </c>
      <c r="AA395" s="678" cm="1">
        <f t="array" ref="AA395">INDEX($H395:$K395,0,MATCH(AA$350,$H$350:$K$350,0))*INDEX($J$344:$R$347,MATCH(AA$350,$I$344:$I$347,0),MATCH(AA$349,$J$343:$R$343,0))+IF(SUM($H395:$I395)&gt;0,INDEX($U$344:$AC$347,MATCH(AA$350,$I$344:$I$347,0),MATCH(AA$349,$J$343:$R$343,0)))</f>
        <v>0.5</v>
      </c>
      <c r="AB395" s="678" cm="1">
        <f t="array" ref="AB395">INDEX($H395:$K395,0,MATCH(AB$350,$H$350:$K$350,0))*INDEX($J$344:$R$347,MATCH(AB$350,$I$344:$I$347,0),MATCH(AB$349,$J$343:$R$343,0))+IF(SUM($H395:$I395)&gt;0,INDEX($U$344:$AC$347,MATCH(AB$350,$I$344:$I$347,0),MATCH(AB$349,$J$343:$R$343,0)))</f>
        <v>1</v>
      </c>
      <c r="AC395" s="678" cm="1">
        <f t="array" ref="AC395">INDEX($H395:$K395,0,MATCH(AC$350,$H$350:$K$350,0))*INDEX($J$344:$R$347,MATCH(AC$350,$I$344:$I$347,0),MATCH(AC$349,$J$343:$R$343,0))+IF(SUM($H395:$I395)&gt;0,INDEX($U$344:$AC$347,MATCH(AC$350,$I$344:$I$347,0),MATCH(AC$349,$J$343:$R$343,0)))</f>
        <v>1</v>
      </c>
      <c r="AD395" s="678" cm="1">
        <f t="array" ref="AD395">INDEX($H395:$K395,0,MATCH(AD$350,$H$350:$K$350,0))*INDEX($J$344:$R$347,MATCH(AD$350,$I$344:$I$347,0),MATCH(AD$349,$J$343:$R$343,0))+IF(SUM($H395:$I395)&gt;0,INDEX($U$344:$AC$347,MATCH(AD$350,$I$344:$I$347,0),MATCH(AD$349,$J$343:$R$343,0)))</f>
        <v>2</v>
      </c>
      <c r="AE395" s="678" cm="1">
        <f t="array" ref="AE395">INDEX($H395:$K395,0,MATCH(AE$350,$H$350:$K$350,0))*INDEX($J$344:$R$347,MATCH(AE$350,$I$344:$I$347,0),MATCH(AE$349,$J$343:$R$343,0))+IF(SUM($H395:$I395)&gt;0,INDEX($U$344:$AC$347,MATCH(AE$350,$I$344:$I$347,0),MATCH(AE$349,$J$343:$R$343,0)))</f>
        <v>1</v>
      </c>
      <c r="AF395" s="678" cm="1">
        <f t="array" ref="AF395">INDEX($H395:$K395,0,MATCH(AF$350,$H$350:$K$350,0))*INDEX($J$344:$R$347,MATCH(AF$350,$I$344:$I$347,0),MATCH(AF$349,$J$343:$R$343,0))+IF(SUM($H395:$I395)&gt;0,INDEX($U$344:$AC$347,MATCH(AF$350,$I$344:$I$347,0),MATCH(AF$349,$J$343:$R$343,0)))</f>
        <v>1</v>
      </c>
      <c r="AG395" s="678" cm="1">
        <f t="array" ref="AG395">INDEX($H395:$K395,0,MATCH(AG$350,$H$350:$K$350,0))*INDEX($J$344:$R$347,MATCH(AG$350,$I$344:$I$347,0),MATCH(AG$349,$J$343:$R$343,0))+IF(SUM($H395:$I395)&gt;0,INDEX($U$344:$AC$347,MATCH(AG$350,$I$344:$I$347,0),MATCH(AG$349,$J$343:$R$343,0)))</f>
        <v>1</v>
      </c>
      <c r="AH395" s="678" cm="1">
        <f t="array" ref="AH395">INDEX($H395:$K395,0,MATCH(AH$350,$H$350:$K$350,0))*INDEX($J$344:$R$347,MATCH(AH$350,$I$344:$I$347,0),MATCH(AH$349,$J$343:$R$343,0))+IF(SUM($H395:$I395)&gt;0,INDEX($U$344:$AC$347,MATCH(AH$350,$I$344:$I$347,0),MATCH(AH$349,$J$343:$R$343,0)))</f>
        <v>2</v>
      </c>
      <c r="AI395" s="678" cm="1">
        <f t="array" ref="AI395">INDEX($H395:$K395,0,MATCH(AI$350,$H$350:$K$350,0))*INDEX($J$344:$R$347,MATCH(AI$350,$I$344:$I$347,0),MATCH(AI$349,$J$343:$R$343,0))+IF(SUM($H395:$I395)&gt;0,INDEX($U$344:$AC$347,MATCH(AI$350,$I$344:$I$347,0),MATCH(AI$349,$J$343:$R$343,0)))</f>
        <v>0.5</v>
      </c>
      <c r="AJ395" s="678" cm="1">
        <f t="array" ref="AJ395">INDEX($H395:$K395,0,MATCH(AJ$350,$H$350:$K$350,0))*INDEX($J$344:$R$347,MATCH(AJ$350,$I$344:$I$347,0),MATCH(AJ$349,$J$343:$R$343,0))+IF(SUM($H395:$I395)&gt;0,INDEX($U$344:$AC$347,MATCH(AJ$350,$I$344:$I$347,0),MATCH(AJ$349,$J$343:$R$343,0)))</f>
        <v>1</v>
      </c>
      <c r="AK395" s="678" cm="1">
        <f t="array" ref="AK395">INDEX($H395:$K395,0,MATCH(AK$350,$H$350:$K$350,0))*INDEX($J$344:$R$347,MATCH(AK$350,$I$344:$I$347,0),MATCH(AK$349,$J$343:$R$343,0))+IF(SUM($H395:$I395)&gt;0,INDEX($U$344:$AC$347,MATCH(AK$350,$I$344:$I$347,0),MATCH(AK$349,$J$343:$R$343,0)))</f>
        <v>1</v>
      </c>
      <c r="AL395" s="678" cm="1">
        <f t="array" ref="AL395">INDEX($H395:$K395,0,MATCH(AL$350,$H$350:$K$350,0))*INDEX($J$344:$R$347,MATCH(AL$350,$I$344:$I$347,0),MATCH(AL$349,$J$343:$R$343,0))+IF(SUM($H395:$I395)&gt;0,INDEX($U$344:$AC$347,MATCH(AL$350,$I$344:$I$347,0),MATCH(AL$349,$J$343:$R$343,0)))</f>
        <v>2</v>
      </c>
      <c r="AM395" s="678" cm="1">
        <f t="array" ref="AM395">INDEX($H395:$K395,0,MATCH(AM$350,$H$350:$K$350,0))*INDEX($J$344:$R$347,MATCH(AM$350,$I$344:$I$347,0),MATCH(AM$349,$J$343:$R$343,0))+IF(SUM($H395:$I395)&gt;0,INDEX($U$344:$AC$347,MATCH(AM$350,$I$344:$I$347,0),MATCH(AM$349,$J$343:$R$343,0)))</f>
        <v>0.5</v>
      </c>
      <c r="AN395" s="678" cm="1">
        <f t="array" ref="AN395">INDEX($H395:$K395,0,MATCH(AN$350,$H$350:$K$350,0))*INDEX($J$344:$R$347,MATCH(AN$350,$I$344:$I$347,0),MATCH(AN$349,$J$343:$R$343,0))+IF(SUM($H395:$I395)&gt;0,INDEX($U$344:$AC$347,MATCH(AN$350,$I$344:$I$347,0),MATCH(AN$349,$J$343:$R$343,0)))</f>
        <v>1</v>
      </c>
      <c r="AO395" s="678" cm="1">
        <f t="array" ref="AO395">INDEX($H395:$K395,0,MATCH(AO$350,$H$350:$K$350,0))*INDEX($J$344:$R$347,MATCH(AO$350,$I$344:$I$347,0),MATCH(AO$349,$J$343:$R$343,0))+IF(SUM($H395:$I395)&gt;0,INDEX($U$344:$AC$347,MATCH(AO$350,$I$344:$I$347,0),MATCH(AO$349,$J$343:$R$343,0)))</f>
        <v>1</v>
      </c>
      <c r="AP395" s="678" cm="1">
        <f t="array" ref="AP395">INDEX($H395:$K395,0,MATCH(AP$350,$H$350:$K$350,0))*INDEX($J$344:$R$347,MATCH(AP$350,$I$344:$I$347,0),MATCH(AP$349,$J$343:$R$343,0))+IF(SUM($H395:$I395)&gt;0,INDEX($U$344:$AC$347,MATCH(AP$350,$I$344:$I$347,0),MATCH(AP$349,$J$343:$R$343,0)))</f>
        <v>2</v>
      </c>
      <c r="AQ395" s="678" cm="1">
        <f t="array" ref="AQ395">INDEX($H395:$K395,0,MATCH(AQ$350,$H$350:$K$350,0))*INDEX($J$344:$R$347,MATCH(AQ$350,$I$344:$I$347,0),MATCH(AQ$349,$J$343:$R$343,0))+IF(SUM($H395:$I395)&gt;0,INDEX($U$344:$AC$347,MATCH(AQ$350,$I$344:$I$347,0),MATCH(AQ$349,$J$343:$R$343,0)))</f>
        <v>0</v>
      </c>
      <c r="AR395" s="678" cm="1">
        <f t="array" ref="AR395">INDEX($H395:$K395,0,MATCH(AR$350,$H$350:$K$350,0))*INDEX($J$344:$R$347,MATCH(AR$350,$I$344:$I$347,0),MATCH(AR$349,$J$343:$R$343,0))+IF(SUM($H395:$I395)&gt;0,INDEX($U$344:$AC$347,MATCH(AR$350,$I$344:$I$347,0),MATCH(AR$349,$J$343:$R$343,0)))</f>
        <v>1</v>
      </c>
      <c r="AS395" s="678" cm="1">
        <f t="array" ref="AS395">INDEX($H395:$K395,0,MATCH(AS$350,$H$350:$K$350,0))*INDEX($J$344:$R$347,MATCH(AS$350,$I$344:$I$347,0),MATCH(AS$349,$J$343:$R$343,0))+IF(SUM($H395:$I395)&gt;0,INDEX($U$344:$AC$347,MATCH(AS$350,$I$344:$I$347,0),MATCH(AS$349,$J$343:$R$343,0)))</f>
        <v>1</v>
      </c>
      <c r="AT395" s="678" cm="1">
        <f t="array" ref="AT395">INDEX($H395:$K395,0,MATCH(AT$350,$H$350:$K$350,0))*INDEX($J$344:$R$347,MATCH(AT$350,$I$344:$I$347,0),MATCH(AT$349,$J$343:$R$343,0))+IF(SUM($H395:$I395)&gt;0,INDEX($U$344:$AC$347,MATCH(AT$350,$I$344:$I$347,0),MATCH(AT$349,$J$343:$R$343,0)))</f>
        <v>2</v>
      </c>
      <c r="AU395" s="678" cm="1">
        <f t="array" ref="AU395">INDEX($H395:$K395,0,MATCH(AU$350,$H$350:$K$350,0))*INDEX($J$344:$R$347,MATCH(AU$350,$I$344:$I$347,0),MATCH(AU$349,$J$343:$R$343,0))+IF(SUM($H395:$I395)&gt;0,INDEX($U$344:$AC$347,MATCH(AU$350,$I$344:$I$347,0),MATCH(AU$349,$J$343:$R$343,0)))</f>
        <v>1</v>
      </c>
      <c r="AV395" s="186"/>
      <c r="AW395" s="186"/>
      <c r="AX395" s="16"/>
      <c r="AY395" s="8"/>
      <c r="AZ395" s="8"/>
      <c r="BA395" s="8"/>
    </row>
    <row r="396" spans="1:53" ht="14.5" outlineLevel="1" x14ac:dyDescent="0.35">
      <c r="A396" s="6"/>
      <c r="B396" s="7"/>
      <c r="C396" s="17"/>
      <c r="D396" s="17"/>
      <c r="E396" s="17"/>
      <c r="F396" s="26"/>
      <c r="G396" s="26" t="str">
        <f t="shared" si="177"/>
        <v>YYWBLwd</v>
      </c>
      <c r="H396" s="222">
        <f t="shared" si="179"/>
        <v>0</v>
      </c>
      <c r="I396" s="222">
        <f t="shared" si="179"/>
        <v>1</v>
      </c>
      <c r="J396" s="222">
        <f t="shared" si="179"/>
        <v>2</v>
      </c>
      <c r="K396" s="222">
        <f t="shared" si="178"/>
        <v>1</v>
      </c>
      <c r="L396" s="678" cm="1">
        <f t="array" ref="L396">INDEX($H396:$K396,0,MATCH(L$350,$H$350:$K$350,0))*INDEX($J$344:$R$347,MATCH(L$350,$I$344:$I$347,0),MATCH(L$349,$J$343:$R$343,0))+IF(SUM($H396:$I396)&gt;0,INDEX($U$344:$AC$347,MATCH(L$350,$I$344:$I$347,0),MATCH(L$349,$J$343:$R$343,0)))</f>
        <v>1</v>
      </c>
      <c r="M396" s="678" cm="1">
        <f t="array" ref="M396">INDEX($H396:$K396,0,MATCH(M$350,$H$350:$K$350,0))*INDEX($J$344:$R$347,MATCH(M$350,$I$344:$I$347,0),MATCH(M$349,$J$343:$R$343,0))+IF(SUM($H396:$I396)&gt;0,INDEX($U$344:$AC$347,MATCH(M$350,$I$344:$I$347,0),MATCH(M$349,$J$343:$R$343,0)))</f>
        <v>1</v>
      </c>
      <c r="N396" s="678" cm="1">
        <f t="array" ref="N396">INDEX($H396:$K396,0,MATCH(N$350,$H$350:$K$350,0))*INDEX($J$344:$R$347,MATCH(N$350,$I$344:$I$347,0),MATCH(N$349,$J$343:$R$343,0))+IF(SUM($H396:$I396)&gt;0,INDEX($U$344:$AC$347,MATCH(N$350,$I$344:$I$347,0),MATCH(N$349,$J$343:$R$343,0)))</f>
        <v>2</v>
      </c>
      <c r="O396" s="678" cm="1">
        <f t="array" ref="O396">INDEX($H396:$K396,0,MATCH(O$350,$H$350:$K$350,0))*INDEX($J$344:$R$347,MATCH(O$350,$I$344:$I$347,0),MATCH(O$349,$J$343:$R$343,0))+IF(SUM($H396:$I396)&gt;0,INDEX($U$344:$AC$347,MATCH(O$350,$I$344:$I$347,0),MATCH(O$349,$J$343:$R$343,0)))</f>
        <v>1.5</v>
      </c>
      <c r="P396" s="678" cm="1">
        <f t="array" ref="P396">INDEX($H396:$K396,0,MATCH(P$350,$H$350:$K$350,0))*INDEX($J$344:$R$347,MATCH(P$350,$I$344:$I$347,0),MATCH(P$349,$J$343:$R$343,0))+IF(SUM($H396:$I396)&gt;0,INDEX($U$344:$AC$347,MATCH(P$350,$I$344:$I$347,0),MATCH(P$349,$J$343:$R$343,0)))</f>
        <v>1</v>
      </c>
      <c r="Q396" s="678" cm="1">
        <f t="array" ref="Q396">INDEX($H396:$K396,0,MATCH(Q$350,$H$350:$K$350,0))*INDEX($J$344:$R$347,MATCH(Q$350,$I$344:$I$347,0),MATCH(Q$349,$J$343:$R$343,0))+IF(SUM($H396:$I396)&gt;0,INDEX($U$344:$AC$347,MATCH(Q$350,$I$344:$I$347,0),MATCH(Q$349,$J$343:$R$343,0)))</f>
        <v>1</v>
      </c>
      <c r="R396" s="678" cm="1">
        <f t="array" ref="R396">INDEX($H396:$K396,0,MATCH(R$350,$H$350:$K$350,0))*INDEX($J$344:$R$347,MATCH(R$350,$I$344:$I$347,0),MATCH(R$349,$J$343:$R$343,0))+IF(SUM($H396:$I396)&gt;0,INDEX($U$344:$AC$347,MATCH(R$350,$I$344:$I$347,0),MATCH(R$349,$J$343:$R$343,0)))</f>
        <v>2</v>
      </c>
      <c r="S396" s="678" cm="1">
        <f t="array" ref="S396">INDEX($H396:$K396,0,MATCH(S$350,$H$350:$K$350,0))*INDEX($J$344:$R$347,MATCH(S$350,$I$344:$I$347,0),MATCH(S$349,$J$343:$R$343,0))+IF(SUM($H396:$I396)&gt;0,INDEX($U$344:$AC$347,MATCH(S$350,$I$344:$I$347,0),MATCH(S$349,$J$343:$R$343,0)))</f>
        <v>1</v>
      </c>
      <c r="T396" s="678" cm="1">
        <f t="array" ref="T396">INDEX($H396:$K396,0,MATCH(T$350,$H$350:$K$350,0))*INDEX($J$344:$R$347,MATCH(T$350,$I$344:$I$347,0),MATCH(T$349,$J$343:$R$343,0))+IF(SUM($H396:$I396)&gt;0,INDEX($U$344:$AC$347,MATCH(T$350,$I$344:$I$347,0),MATCH(T$349,$J$343:$R$343,0)))</f>
        <v>1</v>
      </c>
      <c r="U396" s="678" cm="1">
        <f t="array" ref="U396">INDEX($H396:$K396,0,MATCH(U$350,$H$350:$K$350,0))*INDEX($J$344:$R$347,MATCH(U$350,$I$344:$I$347,0),MATCH(U$349,$J$343:$R$343,0))+IF(SUM($H396:$I396)&gt;0,INDEX($U$344:$AC$347,MATCH(U$350,$I$344:$I$347,0),MATCH(U$349,$J$343:$R$343,0)))</f>
        <v>1</v>
      </c>
      <c r="V396" s="678" cm="1">
        <f t="array" ref="V396">INDEX($H396:$K396,0,MATCH(V$350,$H$350:$K$350,0))*INDEX($J$344:$R$347,MATCH(V$350,$I$344:$I$347,0),MATCH(V$349,$J$343:$R$343,0))+IF(SUM($H396:$I396)&gt;0,INDEX($U$344:$AC$347,MATCH(V$350,$I$344:$I$347,0),MATCH(V$349,$J$343:$R$343,0)))</f>
        <v>2</v>
      </c>
      <c r="W396" s="678" cm="1">
        <f t="array" ref="W396">INDEX($H396:$K396,0,MATCH(W$350,$H$350:$K$350,0))*INDEX($J$344:$R$347,MATCH(W$350,$I$344:$I$347,0),MATCH(W$349,$J$343:$R$343,0))+IF(SUM($H396:$I396)&gt;0,INDEX($U$344:$AC$347,MATCH(W$350,$I$344:$I$347,0),MATCH(W$349,$J$343:$R$343,0)))</f>
        <v>1</v>
      </c>
      <c r="X396" s="678" cm="1">
        <f t="array" ref="X396">INDEX($H396:$K396,0,MATCH(X$350,$H$350:$K$350,0))*INDEX($J$344:$R$347,MATCH(X$350,$I$344:$I$347,0),MATCH(X$349,$J$343:$R$343,0))+IF(SUM($H396:$I396)&gt;0,INDEX($U$344:$AC$347,MATCH(X$350,$I$344:$I$347,0),MATCH(X$349,$J$343:$R$343,0)))</f>
        <v>1</v>
      </c>
      <c r="Y396" s="678" cm="1">
        <f t="array" ref="Y396">INDEX($H396:$K396,0,MATCH(Y$350,$H$350:$K$350,0))*INDEX($J$344:$R$347,MATCH(Y$350,$I$344:$I$347,0),MATCH(Y$349,$J$343:$R$343,0))+IF(SUM($H396:$I396)&gt;0,INDEX($U$344:$AC$347,MATCH(Y$350,$I$344:$I$347,0),MATCH(Y$349,$J$343:$R$343,0)))</f>
        <v>1</v>
      </c>
      <c r="Z396" s="678" cm="1">
        <f t="array" ref="Z396">INDEX($H396:$K396,0,MATCH(Z$350,$H$350:$K$350,0))*INDEX($J$344:$R$347,MATCH(Z$350,$I$344:$I$347,0),MATCH(Z$349,$J$343:$R$343,0))+IF(SUM($H396:$I396)&gt;0,INDEX($U$344:$AC$347,MATCH(Z$350,$I$344:$I$347,0),MATCH(Z$349,$J$343:$R$343,0)))</f>
        <v>2</v>
      </c>
      <c r="AA396" s="678" cm="1">
        <f t="array" ref="AA396">INDEX($H396:$K396,0,MATCH(AA$350,$H$350:$K$350,0))*INDEX($J$344:$R$347,MATCH(AA$350,$I$344:$I$347,0),MATCH(AA$349,$J$343:$R$343,0))+IF(SUM($H396:$I396)&gt;0,INDEX($U$344:$AC$347,MATCH(AA$350,$I$344:$I$347,0),MATCH(AA$349,$J$343:$R$343,0)))</f>
        <v>0.5</v>
      </c>
      <c r="AB396" s="678" cm="1">
        <f t="array" ref="AB396">INDEX($H396:$K396,0,MATCH(AB$350,$H$350:$K$350,0))*INDEX($J$344:$R$347,MATCH(AB$350,$I$344:$I$347,0),MATCH(AB$349,$J$343:$R$343,0))+IF(SUM($H396:$I396)&gt;0,INDEX($U$344:$AC$347,MATCH(AB$350,$I$344:$I$347,0),MATCH(AB$349,$J$343:$R$343,0)))</f>
        <v>0</v>
      </c>
      <c r="AC396" s="678" cm="1">
        <f t="array" ref="AC396">INDEX($H396:$K396,0,MATCH(AC$350,$H$350:$K$350,0))*INDEX($J$344:$R$347,MATCH(AC$350,$I$344:$I$347,0),MATCH(AC$349,$J$343:$R$343,0))+IF(SUM($H396:$I396)&gt;0,INDEX($U$344:$AC$347,MATCH(AC$350,$I$344:$I$347,0),MATCH(AC$349,$J$343:$R$343,0)))</f>
        <v>1</v>
      </c>
      <c r="AD396" s="678" cm="1">
        <f t="array" ref="AD396">INDEX($H396:$K396,0,MATCH(AD$350,$H$350:$K$350,0))*INDEX($J$344:$R$347,MATCH(AD$350,$I$344:$I$347,0),MATCH(AD$349,$J$343:$R$343,0))+IF(SUM($H396:$I396)&gt;0,INDEX($U$344:$AC$347,MATCH(AD$350,$I$344:$I$347,0),MATCH(AD$349,$J$343:$R$343,0)))</f>
        <v>2</v>
      </c>
      <c r="AE396" s="678" cm="1">
        <f t="array" ref="AE396">INDEX($H396:$K396,0,MATCH(AE$350,$H$350:$K$350,0))*INDEX($J$344:$R$347,MATCH(AE$350,$I$344:$I$347,0),MATCH(AE$349,$J$343:$R$343,0))+IF(SUM($H396:$I396)&gt;0,INDEX($U$344:$AC$347,MATCH(AE$350,$I$344:$I$347,0),MATCH(AE$349,$J$343:$R$343,0)))</f>
        <v>1</v>
      </c>
      <c r="AF396" s="678" cm="1">
        <f t="array" ref="AF396">INDEX($H396:$K396,0,MATCH(AF$350,$H$350:$K$350,0))*INDEX($J$344:$R$347,MATCH(AF$350,$I$344:$I$347,0),MATCH(AF$349,$J$343:$R$343,0))+IF(SUM($H396:$I396)&gt;0,INDEX($U$344:$AC$347,MATCH(AF$350,$I$344:$I$347,0),MATCH(AF$349,$J$343:$R$343,0)))</f>
        <v>0</v>
      </c>
      <c r="AG396" s="678" cm="1">
        <f t="array" ref="AG396">INDEX($H396:$K396,0,MATCH(AG$350,$H$350:$K$350,0))*INDEX($J$344:$R$347,MATCH(AG$350,$I$344:$I$347,0),MATCH(AG$349,$J$343:$R$343,0))+IF(SUM($H396:$I396)&gt;0,INDEX($U$344:$AC$347,MATCH(AG$350,$I$344:$I$347,0),MATCH(AG$349,$J$343:$R$343,0)))</f>
        <v>1</v>
      </c>
      <c r="AH396" s="678" cm="1">
        <f t="array" ref="AH396">INDEX($H396:$K396,0,MATCH(AH$350,$H$350:$K$350,0))*INDEX($J$344:$R$347,MATCH(AH$350,$I$344:$I$347,0),MATCH(AH$349,$J$343:$R$343,0))+IF(SUM($H396:$I396)&gt;0,INDEX($U$344:$AC$347,MATCH(AH$350,$I$344:$I$347,0),MATCH(AH$349,$J$343:$R$343,0)))</f>
        <v>2</v>
      </c>
      <c r="AI396" s="678" cm="1">
        <f t="array" ref="AI396">INDEX($H396:$K396,0,MATCH(AI$350,$H$350:$K$350,0))*INDEX($J$344:$R$347,MATCH(AI$350,$I$344:$I$347,0),MATCH(AI$349,$J$343:$R$343,0))+IF(SUM($H396:$I396)&gt;0,INDEX($U$344:$AC$347,MATCH(AI$350,$I$344:$I$347,0),MATCH(AI$349,$J$343:$R$343,0)))</f>
        <v>0.5</v>
      </c>
      <c r="AJ396" s="678" cm="1">
        <f t="array" ref="AJ396">INDEX($H396:$K396,0,MATCH(AJ$350,$H$350:$K$350,0))*INDEX($J$344:$R$347,MATCH(AJ$350,$I$344:$I$347,0),MATCH(AJ$349,$J$343:$R$343,0))+IF(SUM($H396:$I396)&gt;0,INDEX($U$344:$AC$347,MATCH(AJ$350,$I$344:$I$347,0),MATCH(AJ$349,$J$343:$R$343,0)))</f>
        <v>0</v>
      </c>
      <c r="AK396" s="678" cm="1">
        <f t="array" ref="AK396">INDEX($H396:$K396,0,MATCH(AK$350,$H$350:$K$350,0))*INDEX($J$344:$R$347,MATCH(AK$350,$I$344:$I$347,0),MATCH(AK$349,$J$343:$R$343,0))+IF(SUM($H396:$I396)&gt;0,INDEX($U$344:$AC$347,MATCH(AK$350,$I$344:$I$347,0),MATCH(AK$349,$J$343:$R$343,0)))</f>
        <v>1</v>
      </c>
      <c r="AL396" s="678" cm="1">
        <f t="array" ref="AL396">INDEX($H396:$K396,0,MATCH(AL$350,$H$350:$K$350,0))*INDEX($J$344:$R$347,MATCH(AL$350,$I$344:$I$347,0),MATCH(AL$349,$J$343:$R$343,0))+IF(SUM($H396:$I396)&gt;0,INDEX($U$344:$AC$347,MATCH(AL$350,$I$344:$I$347,0),MATCH(AL$349,$J$343:$R$343,0)))</f>
        <v>2</v>
      </c>
      <c r="AM396" s="678" cm="1">
        <f t="array" ref="AM396">INDEX($H396:$K396,0,MATCH(AM$350,$H$350:$K$350,0))*INDEX($J$344:$R$347,MATCH(AM$350,$I$344:$I$347,0),MATCH(AM$349,$J$343:$R$343,0))+IF(SUM($H396:$I396)&gt;0,INDEX($U$344:$AC$347,MATCH(AM$350,$I$344:$I$347,0),MATCH(AM$349,$J$343:$R$343,0)))</f>
        <v>0.5</v>
      </c>
      <c r="AN396" s="678" cm="1">
        <f t="array" ref="AN396">INDEX($H396:$K396,0,MATCH(AN$350,$H$350:$K$350,0))*INDEX($J$344:$R$347,MATCH(AN$350,$I$344:$I$347,0),MATCH(AN$349,$J$343:$R$343,0))+IF(SUM($H396:$I396)&gt;0,INDEX($U$344:$AC$347,MATCH(AN$350,$I$344:$I$347,0),MATCH(AN$349,$J$343:$R$343,0)))</f>
        <v>0</v>
      </c>
      <c r="AO396" s="678" cm="1">
        <f t="array" ref="AO396">INDEX($H396:$K396,0,MATCH(AO$350,$H$350:$K$350,0))*INDEX($J$344:$R$347,MATCH(AO$350,$I$344:$I$347,0),MATCH(AO$349,$J$343:$R$343,0))+IF(SUM($H396:$I396)&gt;0,INDEX($U$344:$AC$347,MATCH(AO$350,$I$344:$I$347,0),MATCH(AO$349,$J$343:$R$343,0)))</f>
        <v>1</v>
      </c>
      <c r="AP396" s="678" cm="1">
        <f t="array" ref="AP396">INDEX($H396:$K396,0,MATCH(AP$350,$H$350:$K$350,0))*INDEX($J$344:$R$347,MATCH(AP$350,$I$344:$I$347,0),MATCH(AP$349,$J$343:$R$343,0))+IF(SUM($H396:$I396)&gt;0,INDEX($U$344:$AC$347,MATCH(AP$350,$I$344:$I$347,0),MATCH(AP$349,$J$343:$R$343,0)))</f>
        <v>2</v>
      </c>
      <c r="AQ396" s="678" cm="1">
        <f t="array" ref="AQ396">INDEX($H396:$K396,0,MATCH(AQ$350,$H$350:$K$350,0))*INDEX($J$344:$R$347,MATCH(AQ$350,$I$344:$I$347,0),MATCH(AQ$349,$J$343:$R$343,0))+IF(SUM($H396:$I396)&gt;0,INDEX($U$344:$AC$347,MATCH(AQ$350,$I$344:$I$347,0),MATCH(AQ$349,$J$343:$R$343,0)))</f>
        <v>0</v>
      </c>
      <c r="AR396" s="678" cm="1">
        <f t="array" ref="AR396">INDEX($H396:$K396,0,MATCH(AR$350,$H$350:$K$350,0))*INDEX($J$344:$R$347,MATCH(AR$350,$I$344:$I$347,0),MATCH(AR$349,$J$343:$R$343,0))+IF(SUM($H396:$I396)&gt;0,INDEX($U$344:$AC$347,MATCH(AR$350,$I$344:$I$347,0),MATCH(AR$349,$J$343:$R$343,0)))</f>
        <v>0</v>
      </c>
      <c r="AS396" s="678" cm="1">
        <f t="array" ref="AS396">INDEX($H396:$K396,0,MATCH(AS$350,$H$350:$K$350,0))*INDEX($J$344:$R$347,MATCH(AS$350,$I$344:$I$347,0),MATCH(AS$349,$J$343:$R$343,0))+IF(SUM($H396:$I396)&gt;0,INDEX($U$344:$AC$347,MATCH(AS$350,$I$344:$I$347,0),MATCH(AS$349,$J$343:$R$343,0)))</f>
        <v>1</v>
      </c>
      <c r="AT396" s="678" cm="1">
        <f t="array" ref="AT396">INDEX($H396:$K396,0,MATCH(AT$350,$H$350:$K$350,0))*INDEX($J$344:$R$347,MATCH(AT$350,$I$344:$I$347,0),MATCH(AT$349,$J$343:$R$343,0))+IF(SUM($H396:$I396)&gt;0,INDEX($U$344:$AC$347,MATCH(AT$350,$I$344:$I$347,0),MATCH(AT$349,$J$343:$R$343,0)))</f>
        <v>2</v>
      </c>
      <c r="AU396" s="678" cm="1">
        <f t="array" ref="AU396">INDEX($H396:$K396,0,MATCH(AU$350,$H$350:$K$350,0))*INDEX($J$344:$R$347,MATCH(AU$350,$I$344:$I$347,0),MATCH(AU$349,$J$343:$R$343,0))+IF(SUM($H396:$I396)&gt;0,INDEX($U$344:$AC$347,MATCH(AU$350,$I$344:$I$347,0),MATCH(AU$349,$J$343:$R$343,0)))</f>
        <v>1</v>
      </c>
      <c r="AV396" s="186"/>
      <c r="AW396" s="186"/>
      <c r="AX396" s="16"/>
      <c r="AY396" s="8"/>
      <c r="AZ396" s="8"/>
      <c r="BA396" s="8"/>
    </row>
    <row r="397" spans="1:53" ht="14.5" outlineLevel="1" x14ac:dyDescent="0.35">
      <c r="A397" s="6"/>
      <c r="B397" s="7"/>
      <c r="C397" s="17"/>
      <c r="D397" s="17"/>
      <c r="E397" s="17"/>
      <c r="F397" s="26"/>
      <c r="G397" s="26" t="str">
        <f t="shared" si="177"/>
        <v>YAAA2Nw</v>
      </c>
      <c r="H397" s="222">
        <f t="shared" si="179"/>
        <v>1</v>
      </c>
      <c r="I397" s="222">
        <f t="shared" si="179"/>
        <v>1</v>
      </c>
      <c r="J397" s="222">
        <f t="shared" si="179"/>
        <v>2</v>
      </c>
      <c r="K397" s="222">
        <f t="shared" si="178"/>
        <v>0</v>
      </c>
      <c r="L397" s="678" cm="1">
        <f t="array" ref="L397">INDEX($H397:$K397,0,MATCH(L$350,$H$350:$K$350,0))*INDEX($J$344:$R$347,MATCH(L$350,$I$344:$I$347,0),MATCH(L$349,$J$343:$R$343,0))+IF(SUM($H397:$I397)&gt;0,INDEX($U$344:$AC$347,MATCH(L$350,$I$344:$I$347,0),MATCH(L$349,$J$343:$R$343,0)))</f>
        <v>2</v>
      </c>
      <c r="M397" s="678" cm="1">
        <f t="array" ref="M397">INDEX($H397:$K397,0,MATCH(M$350,$H$350:$K$350,0))*INDEX($J$344:$R$347,MATCH(M$350,$I$344:$I$347,0),MATCH(M$349,$J$343:$R$343,0))+IF(SUM($H397:$I397)&gt;0,INDEX($U$344:$AC$347,MATCH(M$350,$I$344:$I$347,0),MATCH(M$349,$J$343:$R$343,0)))</f>
        <v>1</v>
      </c>
      <c r="N397" s="678" cm="1">
        <f t="array" ref="N397">INDEX($H397:$K397,0,MATCH(N$350,$H$350:$K$350,0))*INDEX($J$344:$R$347,MATCH(N$350,$I$344:$I$347,0),MATCH(N$349,$J$343:$R$343,0))+IF(SUM($H397:$I397)&gt;0,INDEX($U$344:$AC$347,MATCH(N$350,$I$344:$I$347,0),MATCH(N$349,$J$343:$R$343,0)))</f>
        <v>2</v>
      </c>
      <c r="O397" s="678" cm="1">
        <f t="array" ref="O397">INDEX($H397:$K397,0,MATCH(O$350,$H$350:$K$350,0))*INDEX($J$344:$R$347,MATCH(O$350,$I$344:$I$347,0),MATCH(O$349,$J$343:$R$343,0))+IF(SUM($H397:$I397)&gt;0,INDEX($U$344:$AC$347,MATCH(O$350,$I$344:$I$347,0),MATCH(O$349,$J$343:$R$343,0)))</f>
        <v>0</v>
      </c>
      <c r="P397" s="678" cm="1">
        <f t="array" ref="P397">INDEX($H397:$K397,0,MATCH(P$350,$H$350:$K$350,0))*INDEX($J$344:$R$347,MATCH(P$350,$I$344:$I$347,0),MATCH(P$349,$J$343:$R$343,0))+IF(SUM($H397:$I397)&gt;0,INDEX($U$344:$AC$347,MATCH(P$350,$I$344:$I$347,0),MATCH(P$349,$J$343:$R$343,0)))</f>
        <v>2</v>
      </c>
      <c r="Q397" s="678" cm="1">
        <f t="array" ref="Q397">INDEX($H397:$K397,0,MATCH(Q$350,$H$350:$K$350,0))*INDEX($J$344:$R$347,MATCH(Q$350,$I$344:$I$347,0),MATCH(Q$349,$J$343:$R$343,0))+IF(SUM($H397:$I397)&gt;0,INDEX($U$344:$AC$347,MATCH(Q$350,$I$344:$I$347,0),MATCH(Q$349,$J$343:$R$343,0)))</f>
        <v>1</v>
      </c>
      <c r="R397" s="678" cm="1">
        <f t="array" ref="R397">INDEX($H397:$K397,0,MATCH(R$350,$H$350:$K$350,0))*INDEX($J$344:$R$347,MATCH(R$350,$I$344:$I$347,0),MATCH(R$349,$J$343:$R$343,0))+IF(SUM($H397:$I397)&gt;0,INDEX($U$344:$AC$347,MATCH(R$350,$I$344:$I$347,0),MATCH(R$349,$J$343:$R$343,0)))</f>
        <v>2</v>
      </c>
      <c r="S397" s="678" cm="1">
        <f t="array" ref="S397">INDEX($H397:$K397,0,MATCH(S$350,$H$350:$K$350,0))*INDEX($J$344:$R$347,MATCH(S$350,$I$344:$I$347,0),MATCH(S$349,$J$343:$R$343,0))+IF(SUM($H397:$I397)&gt;0,INDEX($U$344:$AC$347,MATCH(S$350,$I$344:$I$347,0),MATCH(S$349,$J$343:$R$343,0)))</f>
        <v>0</v>
      </c>
      <c r="T397" s="678" cm="1">
        <f t="array" ref="T397">INDEX($H397:$K397,0,MATCH(T$350,$H$350:$K$350,0))*INDEX($J$344:$R$347,MATCH(T$350,$I$344:$I$347,0),MATCH(T$349,$J$343:$R$343,0))+IF(SUM($H397:$I397)&gt;0,INDEX($U$344:$AC$347,MATCH(T$350,$I$344:$I$347,0),MATCH(T$349,$J$343:$R$343,0)))</f>
        <v>2</v>
      </c>
      <c r="U397" s="678" cm="1">
        <f t="array" ref="U397">INDEX($H397:$K397,0,MATCH(U$350,$H$350:$K$350,0))*INDEX($J$344:$R$347,MATCH(U$350,$I$344:$I$347,0),MATCH(U$349,$J$343:$R$343,0))+IF(SUM($H397:$I397)&gt;0,INDEX($U$344:$AC$347,MATCH(U$350,$I$344:$I$347,0),MATCH(U$349,$J$343:$R$343,0)))</f>
        <v>1</v>
      </c>
      <c r="V397" s="678" cm="1">
        <f t="array" ref="V397">INDEX($H397:$K397,0,MATCH(V$350,$H$350:$K$350,0))*INDEX($J$344:$R$347,MATCH(V$350,$I$344:$I$347,0),MATCH(V$349,$J$343:$R$343,0))+IF(SUM($H397:$I397)&gt;0,INDEX($U$344:$AC$347,MATCH(V$350,$I$344:$I$347,0),MATCH(V$349,$J$343:$R$343,0)))</f>
        <v>2</v>
      </c>
      <c r="W397" s="678" cm="1">
        <f t="array" ref="W397">INDEX($H397:$K397,0,MATCH(W$350,$H$350:$K$350,0))*INDEX($J$344:$R$347,MATCH(W$350,$I$344:$I$347,0),MATCH(W$349,$J$343:$R$343,0))+IF(SUM($H397:$I397)&gt;0,INDEX($U$344:$AC$347,MATCH(W$350,$I$344:$I$347,0),MATCH(W$349,$J$343:$R$343,0)))</f>
        <v>0</v>
      </c>
      <c r="X397" s="678" cm="1">
        <f t="array" ref="X397">INDEX($H397:$K397,0,MATCH(X$350,$H$350:$K$350,0))*INDEX($J$344:$R$347,MATCH(X$350,$I$344:$I$347,0),MATCH(X$349,$J$343:$R$343,0))+IF(SUM($H397:$I397)&gt;0,INDEX($U$344:$AC$347,MATCH(X$350,$I$344:$I$347,0),MATCH(X$349,$J$343:$R$343,0)))</f>
        <v>2</v>
      </c>
      <c r="Y397" s="678" cm="1">
        <f t="array" ref="Y397">INDEX($H397:$K397,0,MATCH(Y$350,$H$350:$K$350,0))*INDEX($J$344:$R$347,MATCH(Y$350,$I$344:$I$347,0),MATCH(Y$349,$J$343:$R$343,0))+IF(SUM($H397:$I397)&gt;0,INDEX($U$344:$AC$347,MATCH(Y$350,$I$344:$I$347,0),MATCH(Y$349,$J$343:$R$343,0)))</f>
        <v>1</v>
      </c>
      <c r="Z397" s="678" cm="1">
        <f t="array" ref="Z397">INDEX($H397:$K397,0,MATCH(Z$350,$H$350:$K$350,0))*INDEX($J$344:$R$347,MATCH(Z$350,$I$344:$I$347,0),MATCH(Z$349,$J$343:$R$343,0))+IF(SUM($H397:$I397)&gt;0,INDEX($U$344:$AC$347,MATCH(Z$350,$I$344:$I$347,0),MATCH(Z$349,$J$343:$R$343,0)))</f>
        <v>2</v>
      </c>
      <c r="AA397" s="678" cm="1">
        <f t="array" ref="AA397">INDEX($H397:$K397,0,MATCH(AA$350,$H$350:$K$350,0))*INDEX($J$344:$R$347,MATCH(AA$350,$I$344:$I$347,0),MATCH(AA$349,$J$343:$R$343,0))+IF(SUM($H397:$I397)&gt;0,INDEX($U$344:$AC$347,MATCH(AA$350,$I$344:$I$347,0),MATCH(AA$349,$J$343:$R$343,0)))</f>
        <v>0</v>
      </c>
      <c r="AB397" s="678" cm="1">
        <f t="array" ref="AB397">INDEX($H397:$K397,0,MATCH(AB$350,$H$350:$K$350,0))*INDEX($J$344:$R$347,MATCH(AB$350,$I$344:$I$347,0),MATCH(AB$349,$J$343:$R$343,0))+IF(SUM($H397:$I397)&gt;0,INDEX($U$344:$AC$347,MATCH(AB$350,$I$344:$I$347,0),MATCH(AB$349,$J$343:$R$343,0)))</f>
        <v>1</v>
      </c>
      <c r="AC397" s="678" cm="1">
        <f t="array" ref="AC397">INDEX($H397:$K397,0,MATCH(AC$350,$H$350:$K$350,0))*INDEX($J$344:$R$347,MATCH(AC$350,$I$344:$I$347,0),MATCH(AC$349,$J$343:$R$343,0))+IF(SUM($H397:$I397)&gt;0,INDEX($U$344:$AC$347,MATCH(AC$350,$I$344:$I$347,0),MATCH(AC$349,$J$343:$R$343,0)))</f>
        <v>1</v>
      </c>
      <c r="AD397" s="678" cm="1">
        <f t="array" ref="AD397">INDEX($H397:$K397,0,MATCH(AD$350,$H$350:$K$350,0))*INDEX($J$344:$R$347,MATCH(AD$350,$I$344:$I$347,0),MATCH(AD$349,$J$343:$R$343,0))+IF(SUM($H397:$I397)&gt;0,INDEX($U$344:$AC$347,MATCH(AD$350,$I$344:$I$347,0),MATCH(AD$349,$J$343:$R$343,0)))</f>
        <v>2</v>
      </c>
      <c r="AE397" s="678" cm="1">
        <f t="array" ref="AE397">INDEX($H397:$K397,0,MATCH(AE$350,$H$350:$K$350,0))*INDEX($J$344:$R$347,MATCH(AE$350,$I$344:$I$347,0),MATCH(AE$349,$J$343:$R$343,0))+IF(SUM($H397:$I397)&gt;0,INDEX($U$344:$AC$347,MATCH(AE$350,$I$344:$I$347,0),MATCH(AE$349,$J$343:$R$343,0)))</f>
        <v>0</v>
      </c>
      <c r="AF397" s="678" cm="1">
        <f t="array" ref="AF397">INDEX($H397:$K397,0,MATCH(AF$350,$H$350:$K$350,0))*INDEX($J$344:$R$347,MATCH(AF$350,$I$344:$I$347,0),MATCH(AF$349,$J$343:$R$343,0))+IF(SUM($H397:$I397)&gt;0,INDEX($U$344:$AC$347,MATCH(AF$350,$I$344:$I$347,0),MATCH(AF$349,$J$343:$R$343,0)))</f>
        <v>1</v>
      </c>
      <c r="AG397" s="678" cm="1">
        <f t="array" ref="AG397">INDEX($H397:$K397,0,MATCH(AG$350,$H$350:$K$350,0))*INDEX($J$344:$R$347,MATCH(AG$350,$I$344:$I$347,0),MATCH(AG$349,$J$343:$R$343,0))+IF(SUM($H397:$I397)&gt;0,INDEX($U$344:$AC$347,MATCH(AG$350,$I$344:$I$347,0),MATCH(AG$349,$J$343:$R$343,0)))</f>
        <v>1</v>
      </c>
      <c r="AH397" s="678" cm="1">
        <f t="array" ref="AH397">INDEX($H397:$K397,0,MATCH(AH$350,$H$350:$K$350,0))*INDEX($J$344:$R$347,MATCH(AH$350,$I$344:$I$347,0),MATCH(AH$349,$J$343:$R$343,0))+IF(SUM($H397:$I397)&gt;0,INDEX($U$344:$AC$347,MATCH(AH$350,$I$344:$I$347,0),MATCH(AH$349,$J$343:$R$343,0)))</f>
        <v>2</v>
      </c>
      <c r="AI397" s="678" cm="1">
        <f t="array" ref="AI397">INDEX($H397:$K397,0,MATCH(AI$350,$H$350:$K$350,0))*INDEX($J$344:$R$347,MATCH(AI$350,$I$344:$I$347,0),MATCH(AI$349,$J$343:$R$343,0))+IF(SUM($H397:$I397)&gt;0,INDEX($U$344:$AC$347,MATCH(AI$350,$I$344:$I$347,0),MATCH(AI$349,$J$343:$R$343,0)))</f>
        <v>0</v>
      </c>
      <c r="AJ397" s="678" cm="1">
        <f t="array" ref="AJ397">INDEX($H397:$K397,0,MATCH(AJ$350,$H$350:$K$350,0))*INDEX($J$344:$R$347,MATCH(AJ$350,$I$344:$I$347,0),MATCH(AJ$349,$J$343:$R$343,0))+IF(SUM($H397:$I397)&gt;0,INDEX($U$344:$AC$347,MATCH(AJ$350,$I$344:$I$347,0),MATCH(AJ$349,$J$343:$R$343,0)))</f>
        <v>1</v>
      </c>
      <c r="AK397" s="678" cm="1">
        <f t="array" ref="AK397">INDEX($H397:$K397,0,MATCH(AK$350,$H$350:$K$350,0))*INDEX($J$344:$R$347,MATCH(AK$350,$I$344:$I$347,0),MATCH(AK$349,$J$343:$R$343,0))+IF(SUM($H397:$I397)&gt;0,INDEX($U$344:$AC$347,MATCH(AK$350,$I$344:$I$347,0),MATCH(AK$349,$J$343:$R$343,0)))</f>
        <v>1</v>
      </c>
      <c r="AL397" s="678" cm="1">
        <f t="array" ref="AL397">INDEX($H397:$K397,0,MATCH(AL$350,$H$350:$K$350,0))*INDEX($J$344:$R$347,MATCH(AL$350,$I$344:$I$347,0),MATCH(AL$349,$J$343:$R$343,0))+IF(SUM($H397:$I397)&gt;0,INDEX($U$344:$AC$347,MATCH(AL$350,$I$344:$I$347,0),MATCH(AL$349,$J$343:$R$343,0)))</f>
        <v>2</v>
      </c>
      <c r="AM397" s="678" cm="1">
        <f t="array" ref="AM397">INDEX($H397:$K397,0,MATCH(AM$350,$H$350:$K$350,0))*INDEX($J$344:$R$347,MATCH(AM$350,$I$344:$I$347,0),MATCH(AM$349,$J$343:$R$343,0))+IF(SUM($H397:$I397)&gt;0,INDEX($U$344:$AC$347,MATCH(AM$350,$I$344:$I$347,0),MATCH(AM$349,$J$343:$R$343,0)))</f>
        <v>0</v>
      </c>
      <c r="AN397" s="678" cm="1">
        <f t="array" ref="AN397">INDEX($H397:$K397,0,MATCH(AN$350,$H$350:$K$350,0))*INDEX($J$344:$R$347,MATCH(AN$350,$I$344:$I$347,0),MATCH(AN$349,$J$343:$R$343,0))+IF(SUM($H397:$I397)&gt;0,INDEX($U$344:$AC$347,MATCH(AN$350,$I$344:$I$347,0),MATCH(AN$349,$J$343:$R$343,0)))</f>
        <v>1</v>
      </c>
      <c r="AO397" s="678" cm="1">
        <f t="array" ref="AO397">INDEX($H397:$K397,0,MATCH(AO$350,$H$350:$K$350,0))*INDEX($J$344:$R$347,MATCH(AO$350,$I$344:$I$347,0),MATCH(AO$349,$J$343:$R$343,0))+IF(SUM($H397:$I397)&gt;0,INDEX($U$344:$AC$347,MATCH(AO$350,$I$344:$I$347,0),MATCH(AO$349,$J$343:$R$343,0)))</f>
        <v>1</v>
      </c>
      <c r="AP397" s="678" cm="1">
        <f t="array" ref="AP397">INDEX($H397:$K397,0,MATCH(AP$350,$H$350:$K$350,0))*INDEX($J$344:$R$347,MATCH(AP$350,$I$344:$I$347,0),MATCH(AP$349,$J$343:$R$343,0))+IF(SUM($H397:$I397)&gt;0,INDEX($U$344:$AC$347,MATCH(AP$350,$I$344:$I$347,0),MATCH(AP$349,$J$343:$R$343,0)))</f>
        <v>2</v>
      </c>
      <c r="AQ397" s="678" cm="1">
        <f t="array" ref="AQ397">INDEX($H397:$K397,0,MATCH(AQ$350,$H$350:$K$350,0))*INDEX($J$344:$R$347,MATCH(AQ$350,$I$344:$I$347,0),MATCH(AQ$349,$J$343:$R$343,0))+IF(SUM($H397:$I397)&gt;0,INDEX($U$344:$AC$347,MATCH(AQ$350,$I$344:$I$347,0),MATCH(AQ$349,$J$343:$R$343,0)))</f>
        <v>0</v>
      </c>
      <c r="AR397" s="678" cm="1">
        <f t="array" ref="AR397">INDEX($H397:$K397,0,MATCH(AR$350,$H$350:$K$350,0))*INDEX($J$344:$R$347,MATCH(AR$350,$I$344:$I$347,0),MATCH(AR$349,$J$343:$R$343,0))+IF(SUM($H397:$I397)&gt;0,INDEX($U$344:$AC$347,MATCH(AR$350,$I$344:$I$347,0),MATCH(AR$349,$J$343:$R$343,0)))</f>
        <v>1</v>
      </c>
      <c r="AS397" s="678" cm="1">
        <f t="array" ref="AS397">INDEX($H397:$K397,0,MATCH(AS$350,$H$350:$K$350,0))*INDEX($J$344:$R$347,MATCH(AS$350,$I$344:$I$347,0),MATCH(AS$349,$J$343:$R$343,0))+IF(SUM($H397:$I397)&gt;0,INDEX($U$344:$AC$347,MATCH(AS$350,$I$344:$I$347,0),MATCH(AS$349,$J$343:$R$343,0)))</f>
        <v>1</v>
      </c>
      <c r="AT397" s="678" cm="1">
        <f t="array" ref="AT397">INDEX($H397:$K397,0,MATCH(AT$350,$H$350:$K$350,0))*INDEX($J$344:$R$347,MATCH(AT$350,$I$344:$I$347,0),MATCH(AT$349,$J$343:$R$343,0))+IF(SUM($H397:$I397)&gt;0,INDEX($U$344:$AC$347,MATCH(AT$350,$I$344:$I$347,0),MATCH(AT$349,$J$343:$R$343,0)))</f>
        <v>2</v>
      </c>
      <c r="AU397" s="678" cm="1">
        <f t="array" ref="AU397">INDEX($H397:$K397,0,MATCH(AU$350,$H$350:$K$350,0))*INDEX($J$344:$R$347,MATCH(AU$350,$I$344:$I$347,0),MATCH(AU$349,$J$343:$R$343,0))+IF(SUM($H397:$I397)&gt;0,INDEX($U$344:$AC$347,MATCH(AU$350,$I$344:$I$347,0),MATCH(AU$349,$J$343:$R$343,0)))</f>
        <v>0</v>
      </c>
      <c r="AV397" s="186"/>
      <c r="AW397" s="186"/>
      <c r="AX397" s="16"/>
      <c r="AY397" s="8"/>
      <c r="AZ397" s="8"/>
      <c r="BA397" s="8"/>
    </row>
    <row r="398" spans="1:53" ht="14.5" outlineLevel="1" x14ac:dyDescent="0.35">
      <c r="A398" s="6"/>
      <c r="B398" s="7"/>
      <c r="C398" s="17"/>
      <c r="D398" s="17"/>
      <c r="E398" s="17"/>
      <c r="F398" s="26"/>
      <c r="G398" s="26" t="str">
        <f t="shared" si="177"/>
        <v>YAAA2Nwd</v>
      </c>
      <c r="H398" s="222">
        <f t="shared" si="179"/>
        <v>0</v>
      </c>
      <c r="I398" s="222">
        <f t="shared" si="179"/>
        <v>1</v>
      </c>
      <c r="J398" s="222">
        <f t="shared" si="179"/>
        <v>2</v>
      </c>
      <c r="K398" s="222">
        <f t="shared" si="178"/>
        <v>0</v>
      </c>
      <c r="L398" s="678" cm="1">
        <f t="array" ref="L398">INDEX($H398:$K398,0,MATCH(L$350,$H$350:$K$350,0))*INDEX($J$344:$R$347,MATCH(L$350,$I$344:$I$347,0),MATCH(L$349,$J$343:$R$343,0))+IF(SUM($H398:$I398)&gt;0,INDEX($U$344:$AC$347,MATCH(L$350,$I$344:$I$347,0),MATCH(L$349,$J$343:$R$343,0)))</f>
        <v>1</v>
      </c>
      <c r="M398" s="678" cm="1">
        <f t="array" ref="M398">INDEX($H398:$K398,0,MATCH(M$350,$H$350:$K$350,0))*INDEX($J$344:$R$347,MATCH(M$350,$I$344:$I$347,0),MATCH(M$349,$J$343:$R$343,0))+IF(SUM($H398:$I398)&gt;0,INDEX($U$344:$AC$347,MATCH(M$350,$I$344:$I$347,0),MATCH(M$349,$J$343:$R$343,0)))</f>
        <v>1</v>
      </c>
      <c r="N398" s="678" cm="1">
        <f t="array" ref="N398">INDEX($H398:$K398,0,MATCH(N$350,$H$350:$K$350,0))*INDEX($J$344:$R$347,MATCH(N$350,$I$344:$I$347,0),MATCH(N$349,$J$343:$R$343,0))+IF(SUM($H398:$I398)&gt;0,INDEX($U$344:$AC$347,MATCH(N$350,$I$344:$I$347,0),MATCH(N$349,$J$343:$R$343,0)))</f>
        <v>2</v>
      </c>
      <c r="O398" s="678" cm="1">
        <f t="array" ref="O398">INDEX($H398:$K398,0,MATCH(O$350,$H$350:$K$350,0))*INDEX($J$344:$R$347,MATCH(O$350,$I$344:$I$347,0),MATCH(O$349,$J$343:$R$343,0))+IF(SUM($H398:$I398)&gt;0,INDEX($U$344:$AC$347,MATCH(O$350,$I$344:$I$347,0),MATCH(O$349,$J$343:$R$343,0)))</f>
        <v>0</v>
      </c>
      <c r="P398" s="678" cm="1">
        <f t="array" ref="P398">INDEX($H398:$K398,0,MATCH(P$350,$H$350:$K$350,0))*INDEX($J$344:$R$347,MATCH(P$350,$I$344:$I$347,0),MATCH(P$349,$J$343:$R$343,0))+IF(SUM($H398:$I398)&gt;0,INDEX($U$344:$AC$347,MATCH(P$350,$I$344:$I$347,0),MATCH(P$349,$J$343:$R$343,0)))</f>
        <v>1</v>
      </c>
      <c r="Q398" s="678" cm="1">
        <f t="array" ref="Q398">INDEX($H398:$K398,0,MATCH(Q$350,$H$350:$K$350,0))*INDEX($J$344:$R$347,MATCH(Q$350,$I$344:$I$347,0),MATCH(Q$349,$J$343:$R$343,0))+IF(SUM($H398:$I398)&gt;0,INDEX($U$344:$AC$347,MATCH(Q$350,$I$344:$I$347,0),MATCH(Q$349,$J$343:$R$343,0)))</f>
        <v>1</v>
      </c>
      <c r="R398" s="678" cm="1">
        <f t="array" ref="R398">INDEX($H398:$K398,0,MATCH(R$350,$H$350:$K$350,0))*INDEX($J$344:$R$347,MATCH(R$350,$I$344:$I$347,0),MATCH(R$349,$J$343:$R$343,0))+IF(SUM($H398:$I398)&gt;0,INDEX($U$344:$AC$347,MATCH(R$350,$I$344:$I$347,0),MATCH(R$349,$J$343:$R$343,0)))</f>
        <v>2</v>
      </c>
      <c r="S398" s="678" cm="1">
        <f t="array" ref="S398">INDEX($H398:$K398,0,MATCH(S$350,$H$350:$K$350,0))*INDEX($J$344:$R$347,MATCH(S$350,$I$344:$I$347,0),MATCH(S$349,$J$343:$R$343,0))+IF(SUM($H398:$I398)&gt;0,INDEX($U$344:$AC$347,MATCH(S$350,$I$344:$I$347,0),MATCH(S$349,$J$343:$R$343,0)))</f>
        <v>0</v>
      </c>
      <c r="T398" s="678" cm="1">
        <f t="array" ref="T398">INDEX($H398:$K398,0,MATCH(T$350,$H$350:$K$350,0))*INDEX($J$344:$R$347,MATCH(T$350,$I$344:$I$347,0),MATCH(T$349,$J$343:$R$343,0))+IF(SUM($H398:$I398)&gt;0,INDEX($U$344:$AC$347,MATCH(T$350,$I$344:$I$347,0),MATCH(T$349,$J$343:$R$343,0)))</f>
        <v>1</v>
      </c>
      <c r="U398" s="678" cm="1">
        <f t="array" ref="U398">INDEX($H398:$K398,0,MATCH(U$350,$H$350:$K$350,0))*INDEX($J$344:$R$347,MATCH(U$350,$I$344:$I$347,0),MATCH(U$349,$J$343:$R$343,0))+IF(SUM($H398:$I398)&gt;0,INDEX($U$344:$AC$347,MATCH(U$350,$I$344:$I$347,0),MATCH(U$349,$J$343:$R$343,0)))</f>
        <v>1</v>
      </c>
      <c r="V398" s="678" cm="1">
        <f t="array" ref="V398">INDEX($H398:$K398,0,MATCH(V$350,$H$350:$K$350,0))*INDEX($J$344:$R$347,MATCH(V$350,$I$344:$I$347,0),MATCH(V$349,$J$343:$R$343,0))+IF(SUM($H398:$I398)&gt;0,INDEX($U$344:$AC$347,MATCH(V$350,$I$344:$I$347,0),MATCH(V$349,$J$343:$R$343,0)))</f>
        <v>2</v>
      </c>
      <c r="W398" s="678" cm="1">
        <f t="array" ref="W398">INDEX($H398:$K398,0,MATCH(W$350,$H$350:$K$350,0))*INDEX($J$344:$R$347,MATCH(W$350,$I$344:$I$347,0),MATCH(W$349,$J$343:$R$343,0))+IF(SUM($H398:$I398)&gt;0,INDEX($U$344:$AC$347,MATCH(W$350,$I$344:$I$347,0),MATCH(W$349,$J$343:$R$343,0)))</f>
        <v>0</v>
      </c>
      <c r="X398" s="678" cm="1">
        <f t="array" ref="X398">INDEX($H398:$K398,0,MATCH(X$350,$H$350:$K$350,0))*INDEX($J$344:$R$347,MATCH(X$350,$I$344:$I$347,0),MATCH(X$349,$J$343:$R$343,0))+IF(SUM($H398:$I398)&gt;0,INDEX($U$344:$AC$347,MATCH(X$350,$I$344:$I$347,0),MATCH(X$349,$J$343:$R$343,0)))</f>
        <v>1</v>
      </c>
      <c r="Y398" s="678" cm="1">
        <f t="array" ref="Y398">INDEX($H398:$K398,0,MATCH(Y$350,$H$350:$K$350,0))*INDEX($J$344:$R$347,MATCH(Y$350,$I$344:$I$347,0),MATCH(Y$349,$J$343:$R$343,0))+IF(SUM($H398:$I398)&gt;0,INDEX($U$344:$AC$347,MATCH(Y$350,$I$344:$I$347,0),MATCH(Y$349,$J$343:$R$343,0)))</f>
        <v>1</v>
      </c>
      <c r="Z398" s="678" cm="1">
        <f t="array" ref="Z398">INDEX($H398:$K398,0,MATCH(Z$350,$H$350:$K$350,0))*INDEX($J$344:$R$347,MATCH(Z$350,$I$344:$I$347,0),MATCH(Z$349,$J$343:$R$343,0))+IF(SUM($H398:$I398)&gt;0,INDEX($U$344:$AC$347,MATCH(Z$350,$I$344:$I$347,0),MATCH(Z$349,$J$343:$R$343,0)))</f>
        <v>2</v>
      </c>
      <c r="AA398" s="678" cm="1">
        <f t="array" ref="AA398">INDEX($H398:$K398,0,MATCH(AA$350,$H$350:$K$350,0))*INDEX($J$344:$R$347,MATCH(AA$350,$I$344:$I$347,0),MATCH(AA$349,$J$343:$R$343,0))+IF(SUM($H398:$I398)&gt;0,INDEX($U$344:$AC$347,MATCH(AA$350,$I$344:$I$347,0),MATCH(AA$349,$J$343:$R$343,0)))</f>
        <v>0</v>
      </c>
      <c r="AB398" s="678" cm="1">
        <f t="array" ref="AB398">INDEX($H398:$K398,0,MATCH(AB$350,$H$350:$K$350,0))*INDEX($J$344:$R$347,MATCH(AB$350,$I$344:$I$347,0),MATCH(AB$349,$J$343:$R$343,0))+IF(SUM($H398:$I398)&gt;0,INDEX($U$344:$AC$347,MATCH(AB$350,$I$344:$I$347,0),MATCH(AB$349,$J$343:$R$343,0)))</f>
        <v>0</v>
      </c>
      <c r="AC398" s="678" cm="1">
        <f t="array" ref="AC398">INDEX($H398:$K398,0,MATCH(AC$350,$H$350:$K$350,0))*INDEX($J$344:$R$347,MATCH(AC$350,$I$344:$I$347,0),MATCH(AC$349,$J$343:$R$343,0))+IF(SUM($H398:$I398)&gt;0,INDEX($U$344:$AC$347,MATCH(AC$350,$I$344:$I$347,0),MATCH(AC$349,$J$343:$R$343,0)))</f>
        <v>1</v>
      </c>
      <c r="AD398" s="678" cm="1">
        <f t="array" ref="AD398">INDEX($H398:$K398,0,MATCH(AD$350,$H$350:$K$350,0))*INDEX($J$344:$R$347,MATCH(AD$350,$I$344:$I$347,0),MATCH(AD$349,$J$343:$R$343,0))+IF(SUM($H398:$I398)&gt;0,INDEX($U$344:$AC$347,MATCH(AD$350,$I$344:$I$347,0),MATCH(AD$349,$J$343:$R$343,0)))</f>
        <v>2</v>
      </c>
      <c r="AE398" s="678" cm="1">
        <f t="array" ref="AE398">INDEX($H398:$K398,0,MATCH(AE$350,$H$350:$K$350,0))*INDEX($J$344:$R$347,MATCH(AE$350,$I$344:$I$347,0),MATCH(AE$349,$J$343:$R$343,0))+IF(SUM($H398:$I398)&gt;0,INDEX($U$344:$AC$347,MATCH(AE$350,$I$344:$I$347,0),MATCH(AE$349,$J$343:$R$343,0)))</f>
        <v>0</v>
      </c>
      <c r="AF398" s="678" cm="1">
        <f t="array" ref="AF398">INDEX($H398:$K398,0,MATCH(AF$350,$H$350:$K$350,0))*INDEX($J$344:$R$347,MATCH(AF$350,$I$344:$I$347,0),MATCH(AF$349,$J$343:$R$343,0))+IF(SUM($H398:$I398)&gt;0,INDEX($U$344:$AC$347,MATCH(AF$350,$I$344:$I$347,0),MATCH(AF$349,$J$343:$R$343,0)))</f>
        <v>0</v>
      </c>
      <c r="AG398" s="678" cm="1">
        <f t="array" ref="AG398">INDEX($H398:$K398,0,MATCH(AG$350,$H$350:$K$350,0))*INDEX($J$344:$R$347,MATCH(AG$350,$I$344:$I$347,0),MATCH(AG$349,$J$343:$R$343,0))+IF(SUM($H398:$I398)&gt;0,INDEX($U$344:$AC$347,MATCH(AG$350,$I$344:$I$347,0),MATCH(AG$349,$J$343:$R$343,0)))</f>
        <v>1</v>
      </c>
      <c r="AH398" s="678" cm="1">
        <f t="array" ref="AH398">INDEX($H398:$K398,0,MATCH(AH$350,$H$350:$K$350,0))*INDEX($J$344:$R$347,MATCH(AH$350,$I$344:$I$347,0),MATCH(AH$349,$J$343:$R$343,0))+IF(SUM($H398:$I398)&gt;0,INDEX($U$344:$AC$347,MATCH(AH$350,$I$344:$I$347,0),MATCH(AH$349,$J$343:$R$343,0)))</f>
        <v>2</v>
      </c>
      <c r="AI398" s="678" cm="1">
        <f t="array" ref="AI398">INDEX($H398:$K398,0,MATCH(AI$350,$H$350:$K$350,0))*INDEX($J$344:$R$347,MATCH(AI$350,$I$344:$I$347,0),MATCH(AI$349,$J$343:$R$343,0))+IF(SUM($H398:$I398)&gt;0,INDEX($U$344:$AC$347,MATCH(AI$350,$I$344:$I$347,0),MATCH(AI$349,$J$343:$R$343,0)))</f>
        <v>0</v>
      </c>
      <c r="AJ398" s="678" cm="1">
        <f t="array" ref="AJ398">INDEX($H398:$K398,0,MATCH(AJ$350,$H$350:$K$350,0))*INDEX($J$344:$R$347,MATCH(AJ$350,$I$344:$I$347,0),MATCH(AJ$349,$J$343:$R$343,0))+IF(SUM($H398:$I398)&gt;0,INDEX($U$344:$AC$347,MATCH(AJ$350,$I$344:$I$347,0),MATCH(AJ$349,$J$343:$R$343,0)))</f>
        <v>0</v>
      </c>
      <c r="AK398" s="678" cm="1">
        <f t="array" ref="AK398">INDEX($H398:$K398,0,MATCH(AK$350,$H$350:$K$350,0))*INDEX($J$344:$R$347,MATCH(AK$350,$I$344:$I$347,0),MATCH(AK$349,$J$343:$R$343,0))+IF(SUM($H398:$I398)&gt;0,INDEX($U$344:$AC$347,MATCH(AK$350,$I$344:$I$347,0),MATCH(AK$349,$J$343:$R$343,0)))</f>
        <v>1</v>
      </c>
      <c r="AL398" s="678" cm="1">
        <f t="array" ref="AL398">INDEX($H398:$K398,0,MATCH(AL$350,$H$350:$K$350,0))*INDEX($J$344:$R$347,MATCH(AL$350,$I$344:$I$347,0),MATCH(AL$349,$J$343:$R$343,0))+IF(SUM($H398:$I398)&gt;0,INDEX($U$344:$AC$347,MATCH(AL$350,$I$344:$I$347,0),MATCH(AL$349,$J$343:$R$343,0)))</f>
        <v>2</v>
      </c>
      <c r="AM398" s="678" cm="1">
        <f t="array" ref="AM398">INDEX($H398:$K398,0,MATCH(AM$350,$H$350:$K$350,0))*INDEX($J$344:$R$347,MATCH(AM$350,$I$344:$I$347,0),MATCH(AM$349,$J$343:$R$343,0))+IF(SUM($H398:$I398)&gt;0,INDEX($U$344:$AC$347,MATCH(AM$350,$I$344:$I$347,0),MATCH(AM$349,$J$343:$R$343,0)))</f>
        <v>0</v>
      </c>
      <c r="AN398" s="678" cm="1">
        <f t="array" ref="AN398">INDEX($H398:$K398,0,MATCH(AN$350,$H$350:$K$350,0))*INDEX($J$344:$R$347,MATCH(AN$350,$I$344:$I$347,0),MATCH(AN$349,$J$343:$R$343,0))+IF(SUM($H398:$I398)&gt;0,INDEX($U$344:$AC$347,MATCH(AN$350,$I$344:$I$347,0),MATCH(AN$349,$J$343:$R$343,0)))</f>
        <v>0</v>
      </c>
      <c r="AO398" s="678" cm="1">
        <f t="array" ref="AO398">INDEX($H398:$K398,0,MATCH(AO$350,$H$350:$K$350,0))*INDEX($J$344:$R$347,MATCH(AO$350,$I$344:$I$347,0),MATCH(AO$349,$J$343:$R$343,0))+IF(SUM($H398:$I398)&gt;0,INDEX($U$344:$AC$347,MATCH(AO$350,$I$344:$I$347,0),MATCH(AO$349,$J$343:$R$343,0)))</f>
        <v>1</v>
      </c>
      <c r="AP398" s="678" cm="1">
        <f t="array" ref="AP398">INDEX($H398:$K398,0,MATCH(AP$350,$H$350:$K$350,0))*INDEX($J$344:$R$347,MATCH(AP$350,$I$344:$I$347,0),MATCH(AP$349,$J$343:$R$343,0))+IF(SUM($H398:$I398)&gt;0,INDEX($U$344:$AC$347,MATCH(AP$350,$I$344:$I$347,0),MATCH(AP$349,$J$343:$R$343,0)))</f>
        <v>2</v>
      </c>
      <c r="AQ398" s="678" cm="1">
        <f t="array" ref="AQ398">INDEX($H398:$K398,0,MATCH(AQ$350,$H$350:$K$350,0))*INDEX($J$344:$R$347,MATCH(AQ$350,$I$344:$I$347,0),MATCH(AQ$349,$J$343:$R$343,0))+IF(SUM($H398:$I398)&gt;0,INDEX($U$344:$AC$347,MATCH(AQ$350,$I$344:$I$347,0),MATCH(AQ$349,$J$343:$R$343,0)))</f>
        <v>0</v>
      </c>
      <c r="AR398" s="678" cm="1">
        <f t="array" ref="AR398">INDEX($H398:$K398,0,MATCH(AR$350,$H$350:$K$350,0))*INDEX($J$344:$R$347,MATCH(AR$350,$I$344:$I$347,0),MATCH(AR$349,$J$343:$R$343,0))+IF(SUM($H398:$I398)&gt;0,INDEX($U$344:$AC$347,MATCH(AR$350,$I$344:$I$347,0),MATCH(AR$349,$J$343:$R$343,0)))</f>
        <v>0</v>
      </c>
      <c r="AS398" s="678" cm="1">
        <f t="array" ref="AS398">INDEX($H398:$K398,0,MATCH(AS$350,$H$350:$K$350,0))*INDEX($J$344:$R$347,MATCH(AS$350,$I$344:$I$347,0),MATCH(AS$349,$J$343:$R$343,0))+IF(SUM($H398:$I398)&gt;0,INDEX($U$344:$AC$347,MATCH(AS$350,$I$344:$I$347,0),MATCH(AS$349,$J$343:$R$343,0)))</f>
        <v>1</v>
      </c>
      <c r="AT398" s="678" cm="1">
        <f t="array" ref="AT398">INDEX($H398:$K398,0,MATCH(AT$350,$H$350:$K$350,0))*INDEX($J$344:$R$347,MATCH(AT$350,$I$344:$I$347,0),MATCH(AT$349,$J$343:$R$343,0))+IF(SUM($H398:$I398)&gt;0,INDEX($U$344:$AC$347,MATCH(AT$350,$I$344:$I$347,0),MATCH(AT$349,$J$343:$R$343,0)))</f>
        <v>2</v>
      </c>
      <c r="AU398" s="678" cm="1">
        <f t="array" ref="AU398">INDEX($H398:$K398,0,MATCH(AU$350,$H$350:$K$350,0))*INDEX($J$344:$R$347,MATCH(AU$350,$I$344:$I$347,0),MATCH(AU$349,$J$343:$R$343,0))+IF(SUM($H398:$I398)&gt;0,INDEX($U$344:$AC$347,MATCH(AU$350,$I$344:$I$347,0),MATCH(AU$349,$J$343:$R$343,0)))</f>
        <v>0</v>
      </c>
      <c r="AV398" s="186"/>
      <c r="AW398" s="186"/>
      <c r="AX398" s="16"/>
      <c r="AY398" s="8"/>
      <c r="AZ398" s="8"/>
      <c r="BA398" s="8"/>
    </row>
    <row r="399" spans="1:53" ht="14.5" outlineLevel="1" x14ac:dyDescent="0.35">
      <c r="A399" s="6"/>
      <c r="B399" s="7"/>
      <c r="C399" s="17"/>
      <c r="D399" s="17"/>
      <c r="E399" s="17"/>
      <c r="F399" s="26"/>
      <c r="G399" s="26" t="str">
        <f t="shared" si="177"/>
        <v>YYAA2A1z</v>
      </c>
      <c r="H399" s="222">
        <f t="shared" si="179"/>
        <v>1</v>
      </c>
      <c r="I399" s="222">
        <f t="shared" si="179"/>
        <v>1</v>
      </c>
      <c r="J399" s="222">
        <f t="shared" si="179"/>
        <v>2</v>
      </c>
      <c r="K399" s="222">
        <f t="shared" si="178"/>
        <v>0</v>
      </c>
      <c r="L399" s="678" cm="1">
        <f t="array" ref="L399">INDEX($H399:$K399,0,MATCH(L$350,$H$350:$K$350,0))*INDEX($J$344:$R$347,MATCH(L$350,$I$344:$I$347,0),MATCH(L$349,$J$343:$R$343,0))+IF(SUM($H399:$I399)&gt;0,INDEX($U$344:$AC$347,MATCH(L$350,$I$344:$I$347,0),MATCH(L$349,$J$343:$R$343,0)))</f>
        <v>2</v>
      </c>
      <c r="M399" s="678" cm="1">
        <f t="array" ref="M399">INDEX($H399:$K399,0,MATCH(M$350,$H$350:$K$350,0))*INDEX($J$344:$R$347,MATCH(M$350,$I$344:$I$347,0),MATCH(M$349,$J$343:$R$343,0))+IF(SUM($H399:$I399)&gt;0,INDEX($U$344:$AC$347,MATCH(M$350,$I$344:$I$347,0),MATCH(M$349,$J$343:$R$343,0)))</f>
        <v>1</v>
      </c>
      <c r="N399" s="678" cm="1">
        <f t="array" ref="N399">INDEX($H399:$K399,0,MATCH(N$350,$H$350:$K$350,0))*INDEX($J$344:$R$347,MATCH(N$350,$I$344:$I$347,0),MATCH(N$349,$J$343:$R$343,0))+IF(SUM($H399:$I399)&gt;0,INDEX($U$344:$AC$347,MATCH(N$350,$I$344:$I$347,0),MATCH(N$349,$J$343:$R$343,0)))</f>
        <v>2</v>
      </c>
      <c r="O399" s="678" cm="1">
        <f t="array" ref="O399">INDEX($H399:$K399,0,MATCH(O$350,$H$350:$K$350,0))*INDEX($J$344:$R$347,MATCH(O$350,$I$344:$I$347,0),MATCH(O$349,$J$343:$R$343,0))+IF(SUM($H399:$I399)&gt;0,INDEX($U$344:$AC$347,MATCH(O$350,$I$344:$I$347,0),MATCH(O$349,$J$343:$R$343,0)))</f>
        <v>0</v>
      </c>
      <c r="P399" s="678" cm="1">
        <f t="array" ref="P399">INDEX($H399:$K399,0,MATCH(P$350,$H$350:$K$350,0))*INDEX($J$344:$R$347,MATCH(P$350,$I$344:$I$347,0),MATCH(P$349,$J$343:$R$343,0))+IF(SUM($H399:$I399)&gt;0,INDEX($U$344:$AC$347,MATCH(P$350,$I$344:$I$347,0),MATCH(P$349,$J$343:$R$343,0)))</f>
        <v>2</v>
      </c>
      <c r="Q399" s="678" cm="1">
        <f t="array" ref="Q399">INDEX($H399:$K399,0,MATCH(Q$350,$H$350:$K$350,0))*INDEX($J$344:$R$347,MATCH(Q$350,$I$344:$I$347,0),MATCH(Q$349,$J$343:$R$343,0))+IF(SUM($H399:$I399)&gt;0,INDEX($U$344:$AC$347,MATCH(Q$350,$I$344:$I$347,0),MATCH(Q$349,$J$343:$R$343,0)))</f>
        <v>1</v>
      </c>
      <c r="R399" s="678" cm="1">
        <f t="array" ref="R399">INDEX($H399:$K399,0,MATCH(R$350,$H$350:$K$350,0))*INDEX($J$344:$R$347,MATCH(R$350,$I$344:$I$347,0),MATCH(R$349,$J$343:$R$343,0))+IF(SUM($H399:$I399)&gt;0,INDEX($U$344:$AC$347,MATCH(R$350,$I$344:$I$347,0),MATCH(R$349,$J$343:$R$343,0)))</f>
        <v>2</v>
      </c>
      <c r="S399" s="678" cm="1">
        <f t="array" ref="S399">INDEX($H399:$K399,0,MATCH(S$350,$H$350:$K$350,0))*INDEX($J$344:$R$347,MATCH(S$350,$I$344:$I$347,0),MATCH(S$349,$J$343:$R$343,0))+IF(SUM($H399:$I399)&gt;0,INDEX($U$344:$AC$347,MATCH(S$350,$I$344:$I$347,0),MATCH(S$349,$J$343:$R$343,0)))</f>
        <v>0</v>
      </c>
      <c r="T399" s="678" cm="1">
        <f t="array" ref="T399">INDEX($H399:$K399,0,MATCH(T$350,$H$350:$K$350,0))*INDEX($J$344:$R$347,MATCH(T$350,$I$344:$I$347,0),MATCH(T$349,$J$343:$R$343,0))+IF(SUM($H399:$I399)&gt;0,INDEX($U$344:$AC$347,MATCH(T$350,$I$344:$I$347,0),MATCH(T$349,$J$343:$R$343,0)))</f>
        <v>2</v>
      </c>
      <c r="U399" s="678" cm="1">
        <f t="array" ref="U399">INDEX($H399:$K399,0,MATCH(U$350,$H$350:$K$350,0))*INDEX($J$344:$R$347,MATCH(U$350,$I$344:$I$347,0),MATCH(U$349,$J$343:$R$343,0))+IF(SUM($H399:$I399)&gt;0,INDEX($U$344:$AC$347,MATCH(U$350,$I$344:$I$347,0),MATCH(U$349,$J$343:$R$343,0)))</f>
        <v>1</v>
      </c>
      <c r="V399" s="678" cm="1">
        <f t="array" ref="V399">INDEX($H399:$K399,0,MATCH(V$350,$H$350:$K$350,0))*INDEX($J$344:$R$347,MATCH(V$350,$I$344:$I$347,0),MATCH(V$349,$J$343:$R$343,0))+IF(SUM($H399:$I399)&gt;0,INDEX($U$344:$AC$347,MATCH(V$350,$I$344:$I$347,0),MATCH(V$349,$J$343:$R$343,0)))</f>
        <v>2</v>
      </c>
      <c r="W399" s="678" cm="1">
        <f t="array" ref="W399">INDEX($H399:$K399,0,MATCH(W$350,$H$350:$K$350,0))*INDEX($J$344:$R$347,MATCH(W$350,$I$344:$I$347,0),MATCH(W$349,$J$343:$R$343,0))+IF(SUM($H399:$I399)&gt;0,INDEX($U$344:$AC$347,MATCH(W$350,$I$344:$I$347,0),MATCH(W$349,$J$343:$R$343,0)))</f>
        <v>0</v>
      </c>
      <c r="X399" s="678" cm="1">
        <f t="array" ref="X399">INDEX($H399:$K399,0,MATCH(X$350,$H$350:$K$350,0))*INDEX($J$344:$R$347,MATCH(X$350,$I$344:$I$347,0),MATCH(X$349,$J$343:$R$343,0))+IF(SUM($H399:$I399)&gt;0,INDEX($U$344:$AC$347,MATCH(X$350,$I$344:$I$347,0),MATCH(X$349,$J$343:$R$343,0)))</f>
        <v>2</v>
      </c>
      <c r="Y399" s="678" cm="1">
        <f t="array" ref="Y399">INDEX($H399:$K399,0,MATCH(Y$350,$H$350:$K$350,0))*INDEX($J$344:$R$347,MATCH(Y$350,$I$344:$I$347,0),MATCH(Y$349,$J$343:$R$343,0))+IF(SUM($H399:$I399)&gt;0,INDEX($U$344:$AC$347,MATCH(Y$350,$I$344:$I$347,0),MATCH(Y$349,$J$343:$R$343,0)))</f>
        <v>1</v>
      </c>
      <c r="Z399" s="678" cm="1">
        <f t="array" ref="Z399">INDEX($H399:$K399,0,MATCH(Z$350,$H$350:$K$350,0))*INDEX($J$344:$R$347,MATCH(Z$350,$I$344:$I$347,0),MATCH(Z$349,$J$343:$R$343,0))+IF(SUM($H399:$I399)&gt;0,INDEX($U$344:$AC$347,MATCH(Z$350,$I$344:$I$347,0),MATCH(Z$349,$J$343:$R$343,0)))</f>
        <v>2</v>
      </c>
      <c r="AA399" s="678" cm="1">
        <f t="array" ref="AA399">INDEX($H399:$K399,0,MATCH(AA$350,$H$350:$K$350,0))*INDEX($J$344:$R$347,MATCH(AA$350,$I$344:$I$347,0),MATCH(AA$349,$J$343:$R$343,0))+IF(SUM($H399:$I399)&gt;0,INDEX($U$344:$AC$347,MATCH(AA$350,$I$344:$I$347,0),MATCH(AA$349,$J$343:$R$343,0)))</f>
        <v>0</v>
      </c>
      <c r="AB399" s="678" cm="1">
        <f t="array" ref="AB399">INDEX($H399:$K399,0,MATCH(AB$350,$H$350:$K$350,0))*INDEX($J$344:$R$347,MATCH(AB$350,$I$344:$I$347,0),MATCH(AB$349,$J$343:$R$343,0))+IF(SUM($H399:$I399)&gt;0,INDEX($U$344:$AC$347,MATCH(AB$350,$I$344:$I$347,0),MATCH(AB$349,$J$343:$R$343,0)))</f>
        <v>1</v>
      </c>
      <c r="AC399" s="678" cm="1">
        <f t="array" ref="AC399">INDEX($H399:$K399,0,MATCH(AC$350,$H$350:$K$350,0))*INDEX($J$344:$R$347,MATCH(AC$350,$I$344:$I$347,0),MATCH(AC$349,$J$343:$R$343,0))+IF(SUM($H399:$I399)&gt;0,INDEX($U$344:$AC$347,MATCH(AC$350,$I$344:$I$347,0),MATCH(AC$349,$J$343:$R$343,0)))</f>
        <v>1</v>
      </c>
      <c r="AD399" s="678" cm="1">
        <f t="array" ref="AD399">INDEX($H399:$K399,0,MATCH(AD$350,$H$350:$K$350,0))*INDEX($J$344:$R$347,MATCH(AD$350,$I$344:$I$347,0),MATCH(AD$349,$J$343:$R$343,0))+IF(SUM($H399:$I399)&gt;0,INDEX($U$344:$AC$347,MATCH(AD$350,$I$344:$I$347,0),MATCH(AD$349,$J$343:$R$343,0)))</f>
        <v>2</v>
      </c>
      <c r="AE399" s="678" cm="1">
        <f t="array" ref="AE399">INDEX($H399:$K399,0,MATCH(AE$350,$H$350:$K$350,0))*INDEX($J$344:$R$347,MATCH(AE$350,$I$344:$I$347,0),MATCH(AE$349,$J$343:$R$343,0))+IF(SUM($H399:$I399)&gt;0,INDEX($U$344:$AC$347,MATCH(AE$350,$I$344:$I$347,0),MATCH(AE$349,$J$343:$R$343,0)))</f>
        <v>0</v>
      </c>
      <c r="AF399" s="678" cm="1">
        <f t="array" ref="AF399">INDEX($H399:$K399,0,MATCH(AF$350,$H$350:$K$350,0))*INDEX($J$344:$R$347,MATCH(AF$350,$I$344:$I$347,0),MATCH(AF$349,$J$343:$R$343,0))+IF(SUM($H399:$I399)&gt;0,INDEX($U$344:$AC$347,MATCH(AF$350,$I$344:$I$347,0),MATCH(AF$349,$J$343:$R$343,0)))</f>
        <v>1</v>
      </c>
      <c r="AG399" s="678" cm="1">
        <f t="array" ref="AG399">INDEX($H399:$K399,0,MATCH(AG$350,$H$350:$K$350,0))*INDEX($J$344:$R$347,MATCH(AG$350,$I$344:$I$347,0),MATCH(AG$349,$J$343:$R$343,0))+IF(SUM($H399:$I399)&gt;0,INDEX($U$344:$AC$347,MATCH(AG$350,$I$344:$I$347,0),MATCH(AG$349,$J$343:$R$343,0)))</f>
        <v>1</v>
      </c>
      <c r="AH399" s="678" cm="1">
        <f t="array" ref="AH399">INDEX($H399:$K399,0,MATCH(AH$350,$H$350:$K$350,0))*INDEX($J$344:$R$347,MATCH(AH$350,$I$344:$I$347,0),MATCH(AH$349,$J$343:$R$343,0))+IF(SUM($H399:$I399)&gt;0,INDEX($U$344:$AC$347,MATCH(AH$350,$I$344:$I$347,0),MATCH(AH$349,$J$343:$R$343,0)))</f>
        <v>2</v>
      </c>
      <c r="AI399" s="678" cm="1">
        <f t="array" ref="AI399">INDEX($H399:$K399,0,MATCH(AI$350,$H$350:$K$350,0))*INDEX($J$344:$R$347,MATCH(AI$350,$I$344:$I$347,0),MATCH(AI$349,$J$343:$R$343,0))+IF(SUM($H399:$I399)&gt;0,INDEX($U$344:$AC$347,MATCH(AI$350,$I$344:$I$347,0),MATCH(AI$349,$J$343:$R$343,0)))</f>
        <v>0</v>
      </c>
      <c r="AJ399" s="678" cm="1">
        <f t="array" ref="AJ399">INDEX($H399:$K399,0,MATCH(AJ$350,$H$350:$K$350,0))*INDEX($J$344:$R$347,MATCH(AJ$350,$I$344:$I$347,0),MATCH(AJ$349,$J$343:$R$343,0))+IF(SUM($H399:$I399)&gt;0,INDEX($U$344:$AC$347,MATCH(AJ$350,$I$344:$I$347,0),MATCH(AJ$349,$J$343:$R$343,0)))</f>
        <v>1</v>
      </c>
      <c r="AK399" s="678" cm="1">
        <f t="array" ref="AK399">INDEX($H399:$K399,0,MATCH(AK$350,$H$350:$K$350,0))*INDEX($J$344:$R$347,MATCH(AK$350,$I$344:$I$347,0),MATCH(AK$349,$J$343:$R$343,0))+IF(SUM($H399:$I399)&gt;0,INDEX($U$344:$AC$347,MATCH(AK$350,$I$344:$I$347,0),MATCH(AK$349,$J$343:$R$343,0)))</f>
        <v>1</v>
      </c>
      <c r="AL399" s="678" cm="1">
        <f t="array" ref="AL399">INDEX($H399:$K399,0,MATCH(AL$350,$H$350:$K$350,0))*INDEX($J$344:$R$347,MATCH(AL$350,$I$344:$I$347,0),MATCH(AL$349,$J$343:$R$343,0))+IF(SUM($H399:$I399)&gt;0,INDEX($U$344:$AC$347,MATCH(AL$350,$I$344:$I$347,0),MATCH(AL$349,$J$343:$R$343,0)))</f>
        <v>2</v>
      </c>
      <c r="AM399" s="678" cm="1">
        <f t="array" ref="AM399">INDEX($H399:$K399,0,MATCH(AM$350,$H$350:$K$350,0))*INDEX($J$344:$R$347,MATCH(AM$350,$I$344:$I$347,0),MATCH(AM$349,$J$343:$R$343,0))+IF(SUM($H399:$I399)&gt;0,INDEX($U$344:$AC$347,MATCH(AM$350,$I$344:$I$347,0),MATCH(AM$349,$J$343:$R$343,0)))</f>
        <v>0</v>
      </c>
      <c r="AN399" s="678" cm="1">
        <f t="array" ref="AN399">INDEX($H399:$K399,0,MATCH(AN$350,$H$350:$K$350,0))*INDEX($J$344:$R$347,MATCH(AN$350,$I$344:$I$347,0),MATCH(AN$349,$J$343:$R$343,0))+IF(SUM($H399:$I399)&gt;0,INDEX($U$344:$AC$347,MATCH(AN$350,$I$344:$I$347,0),MATCH(AN$349,$J$343:$R$343,0)))</f>
        <v>1</v>
      </c>
      <c r="AO399" s="678" cm="1">
        <f t="array" ref="AO399">INDEX($H399:$K399,0,MATCH(AO$350,$H$350:$K$350,0))*INDEX($J$344:$R$347,MATCH(AO$350,$I$344:$I$347,0),MATCH(AO$349,$J$343:$R$343,0))+IF(SUM($H399:$I399)&gt;0,INDEX($U$344:$AC$347,MATCH(AO$350,$I$344:$I$347,0),MATCH(AO$349,$J$343:$R$343,0)))</f>
        <v>1</v>
      </c>
      <c r="AP399" s="678" cm="1">
        <f t="array" ref="AP399">INDEX($H399:$K399,0,MATCH(AP$350,$H$350:$K$350,0))*INDEX($J$344:$R$347,MATCH(AP$350,$I$344:$I$347,0),MATCH(AP$349,$J$343:$R$343,0))+IF(SUM($H399:$I399)&gt;0,INDEX($U$344:$AC$347,MATCH(AP$350,$I$344:$I$347,0),MATCH(AP$349,$J$343:$R$343,0)))</f>
        <v>2</v>
      </c>
      <c r="AQ399" s="678" cm="1">
        <f t="array" ref="AQ399">INDEX($H399:$K399,0,MATCH(AQ$350,$H$350:$K$350,0))*INDEX($J$344:$R$347,MATCH(AQ$350,$I$344:$I$347,0),MATCH(AQ$349,$J$343:$R$343,0))+IF(SUM($H399:$I399)&gt;0,INDEX($U$344:$AC$347,MATCH(AQ$350,$I$344:$I$347,0),MATCH(AQ$349,$J$343:$R$343,0)))</f>
        <v>0</v>
      </c>
      <c r="AR399" s="678" cm="1">
        <f t="array" ref="AR399">INDEX($H399:$K399,0,MATCH(AR$350,$H$350:$K$350,0))*INDEX($J$344:$R$347,MATCH(AR$350,$I$344:$I$347,0),MATCH(AR$349,$J$343:$R$343,0))+IF(SUM($H399:$I399)&gt;0,INDEX($U$344:$AC$347,MATCH(AR$350,$I$344:$I$347,0),MATCH(AR$349,$J$343:$R$343,0)))</f>
        <v>1</v>
      </c>
      <c r="AS399" s="678" cm="1">
        <f t="array" ref="AS399">INDEX($H399:$K399,0,MATCH(AS$350,$H$350:$K$350,0))*INDEX($J$344:$R$347,MATCH(AS$350,$I$344:$I$347,0),MATCH(AS$349,$J$343:$R$343,0))+IF(SUM($H399:$I399)&gt;0,INDEX($U$344:$AC$347,MATCH(AS$350,$I$344:$I$347,0),MATCH(AS$349,$J$343:$R$343,0)))</f>
        <v>1</v>
      </c>
      <c r="AT399" s="678" cm="1">
        <f t="array" ref="AT399">INDEX($H399:$K399,0,MATCH(AT$350,$H$350:$K$350,0))*INDEX($J$344:$R$347,MATCH(AT$350,$I$344:$I$347,0),MATCH(AT$349,$J$343:$R$343,0))+IF(SUM($H399:$I399)&gt;0,INDEX($U$344:$AC$347,MATCH(AT$350,$I$344:$I$347,0),MATCH(AT$349,$J$343:$R$343,0)))</f>
        <v>2</v>
      </c>
      <c r="AU399" s="678" cm="1">
        <f t="array" ref="AU399">INDEX($H399:$K399,0,MATCH(AU$350,$H$350:$K$350,0))*INDEX($J$344:$R$347,MATCH(AU$350,$I$344:$I$347,0),MATCH(AU$349,$J$343:$R$343,0))+IF(SUM($H399:$I399)&gt;0,INDEX($U$344:$AC$347,MATCH(AU$350,$I$344:$I$347,0),MATCH(AU$349,$J$343:$R$343,0)))</f>
        <v>0</v>
      </c>
      <c r="AV399" s="186"/>
      <c r="AW399" s="186"/>
      <c r="AX399" s="16"/>
      <c r="AY399" s="8"/>
      <c r="AZ399" s="8"/>
      <c r="BA399" s="8"/>
    </row>
    <row r="400" spans="1:53" ht="14.5" outlineLevel="1" x14ac:dyDescent="0.35">
      <c r="A400" s="6"/>
      <c r="B400" s="7"/>
      <c r="C400" s="17"/>
      <c r="D400" s="17"/>
      <c r="E400" s="17"/>
      <c r="F400" s="26"/>
      <c r="G400" s="26" t="str">
        <f t="shared" si="177"/>
        <v>YYAA2A1zd</v>
      </c>
      <c r="H400" s="222">
        <f t="shared" si="179"/>
        <v>0</v>
      </c>
      <c r="I400" s="222">
        <f t="shared" si="179"/>
        <v>1</v>
      </c>
      <c r="J400" s="222">
        <f t="shared" si="179"/>
        <v>2</v>
      </c>
      <c r="K400" s="222">
        <f t="shared" si="178"/>
        <v>0</v>
      </c>
      <c r="L400" s="678" cm="1">
        <f t="array" ref="L400">INDEX($H400:$K400,0,MATCH(L$350,$H$350:$K$350,0))*INDEX($J$344:$R$347,MATCH(L$350,$I$344:$I$347,0),MATCH(L$349,$J$343:$R$343,0))+IF(SUM($H400:$I400)&gt;0,INDEX($U$344:$AC$347,MATCH(L$350,$I$344:$I$347,0),MATCH(L$349,$J$343:$R$343,0)))</f>
        <v>1</v>
      </c>
      <c r="M400" s="678" cm="1">
        <f t="array" ref="M400">INDEX($H400:$K400,0,MATCH(M$350,$H$350:$K$350,0))*INDEX($J$344:$R$347,MATCH(M$350,$I$344:$I$347,0),MATCH(M$349,$J$343:$R$343,0))+IF(SUM($H400:$I400)&gt;0,INDEX($U$344:$AC$347,MATCH(M$350,$I$344:$I$347,0),MATCH(M$349,$J$343:$R$343,0)))</f>
        <v>1</v>
      </c>
      <c r="N400" s="678" cm="1">
        <f t="array" ref="N400">INDEX($H400:$K400,0,MATCH(N$350,$H$350:$K$350,0))*INDEX($J$344:$R$347,MATCH(N$350,$I$344:$I$347,0),MATCH(N$349,$J$343:$R$343,0))+IF(SUM($H400:$I400)&gt;0,INDEX($U$344:$AC$347,MATCH(N$350,$I$344:$I$347,0),MATCH(N$349,$J$343:$R$343,0)))</f>
        <v>2</v>
      </c>
      <c r="O400" s="678" cm="1">
        <f t="array" ref="O400">INDEX($H400:$K400,0,MATCH(O$350,$H$350:$K$350,0))*INDEX($J$344:$R$347,MATCH(O$350,$I$344:$I$347,0),MATCH(O$349,$J$343:$R$343,0))+IF(SUM($H400:$I400)&gt;0,INDEX($U$344:$AC$347,MATCH(O$350,$I$344:$I$347,0),MATCH(O$349,$J$343:$R$343,0)))</f>
        <v>0</v>
      </c>
      <c r="P400" s="678" cm="1">
        <f t="array" ref="P400">INDEX($H400:$K400,0,MATCH(P$350,$H$350:$K$350,0))*INDEX($J$344:$R$347,MATCH(P$350,$I$344:$I$347,0),MATCH(P$349,$J$343:$R$343,0))+IF(SUM($H400:$I400)&gt;0,INDEX($U$344:$AC$347,MATCH(P$350,$I$344:$I$347,0),MATCH(P$349,$J$343:$R$343,0)))</f>
        <v>1</v>
      </c>
      <c r="Q400" s="678" cm="1">
        <f t="array" ref="Q400">INDEX($H400:$K400,0,MATCH(Q$350,$H$350:$K$350,0))*INDEX($J$344:$R$347,MATCH(Q$350,$I$344:$I$347,0),MATCH(Q$349,$J$343:$R$343,0))+IF(SUM($H400:$I400)&gt;0,INDEX($U$344:$AC$347,MATCH(Q$350,$I$344:$I$347,0),MATCH(Q$349,$J$343:$R$343,0)))</f>
        <v>1</v>
      </c>
      <c r="R400" s="678" cm="1">
        <f t="array" ref="R400">INDEX($H400:$K400,0,MATCH(R$350,$H$350:$K$350,0))*INDEX($J$344:$R$347,MATCH(R$350,$I$344:$I$347,0),MATCH(R$349,$J$343:$R$343,0))+IF(SUM($H400:$I400)&gt;0,INDEX($U$344:$AC$347,MATCH(R$350,$I$344:$I$347,0),MATCH(R$349,$J$343:$R$343,0)))</f>
        <v>2</v>
      </c>
      <c r="S400" s="678" cm="1">
        <f t="array" ref="S400">INDEX($H400:$K400,0,MATCH(S$350,$H$350:$K$350,0))*INDEX($J$344:$R$347,MATCH(S$350,$I$344:$I$347,0),MATCH(S$349,$J$343:$R$343,0))+IF(SUM($H400:$I400)&gt;0,INDEX($U$344:$AC$347,MATCH(S$350,$I$344:$I$347,0),MATCH(S$349,$J$343:$R$343,0)))</f>
        <v>0</v>
      </c>
      <c r="T400" s="678" cm="1">
        <f t="array" ref="T400">INDEX($H400:$K400,0,MATCH(T$350,$H$350:$K$350,0))*INDEX($J$344:$R$347,MATCH(T$350,$I$344:$I$347,0),MATCH(T$349,$J$343:$R$343,0))+IF(SUM($H400:$I400)&gt;0,INDEX($U$344:$AC$347,MATCH(T$350,$I$344:$I$347,0),MATCH(T$349,$J$343:$R$343,0)))</f>
        <v>1</v>
      </c>
      <c r="U400" s="678" cm="1">
        <f t="array" ref="U400">INDEX($H400:$K400,0,MATCH(U$350,$H$350:$K$350,0))*INDEX($J$344:$R$347,MATCH(U$350,$I$344:$I$347,0),MATCH(U$349,$J$343:$R$343,0))+IF(SUM($H400:$I400)&gt;0,INDEX($U$344:$AC$347,MATCH(U$350,$I$344:$I$347,0),MATCH(U$349,$J$343:$R$343,0)))</f>
        <v>1</v>
      </c>
      <c r="V400" s="678" cm="1">
        <f t="array" ref="V400">INDEX($H400:$K400,0,MATCH(V$350,$H$350:$K$350,0))*INDEX($J$344:$R$347,MATCH(V$350,$I$344:$I$347,0),MATCH(V$349,$J$343:$R$343,0))+IF(SUM($H400:$I400)&gt;0,INDEX($U$344:$AC$347,MATCH(V$350,$I$344:$I$347,0),MATCH(V$349,$J$343:$R$343,0)))</f>
        <v>2</v>
      </c>
      <c r="W400" s="678" cm="1">
        <f t="array" ref="W400">INDEX($H400:$K400,0,MATCH(W$350,$H$350:$K$350,0))*INDEX($J$344:$R$347,MATCH(W$350,$I$344:$I$347,0),MATCH(W$349,$J$343:$R$343,0))+IF(SUM($H400:$I400)&gt;0,INDEX($U$344:$AC$347,MATCH(W$350,$I$344:$I$347,0),MATCH(W$349,$J$343:$R$343,0)))</f>
        <v>0</v>
      </c>
      <c r="X400" s="678" cm="1">
        <f t="array" ref="X400">INDEX($H400:$K400,0,MATCH(X$350,$H$350:$K$350,0))*INDEX($J$344:$R$347,MATCH(X$350,$I$344:$I$347,0),MATCH(X$349,$J$343:$R$343,0))+IF(SUM($H400:$I400)&gt;0,INDEX($U$344:$AC$347,MATCH(X$350,$I$344:$I$347,0),MATCH(X$349,$J$343:$R$343,0)))</f>
        <v>1</v>
      </c>
      <c r="Y400" s="678" cm="1">
        <f t="array" ref="Y400">INDEX($H400:$K400,0,MATCH(Y$350,$H$350:$K$350,0))*INDEX($J$344:$R$347,MATCH(Y$350,$I$344:$I$347,0),MATCH(Y$349,$J$343:$R$343,0))+IF(SUM($H400:$I400)&gt;0,INDEX($U$344:$AC$347,MATCH(Y$350,$I$344:$I$347,0),MATCH(Y$349,$J$343:$R$343,0)))</f>
        <v>1</v>
      </c>
      <c r="Z400" s="678" cm="1">
        <f t="array" ref="Z400">INDEX($H400:$K400,0,MATCH(Z$350,$H$350:$K$350,0))*INDEX($J$344:$R$347,MATCH(Z$350,$I$344:$I$347,0),MATCH(Z$349,$J$343:$R$343,0))+IF(SUM($H400:$I400)&gt;0,INDEX($U$344:$AC$347,MATCH(Z$350,$I$344:$I$347,0),MATCH(Z$349,$J$343:$R$343,0)))</f>
        <v>2</v>
      </c>
      <c r="AA400" s="678" cm="1">
        <f t="array" ref="AA400">INDEX($H400:$K400,0,MATCH(AA$350,$H$350:$K$350,0))*INDEX($J$344:$R$347,MATCH(AA$350,$I$344:$I$347,0),MATCH(AA$349,$J$343:$R$343,0))+IF(SUM($H400:$I400)&gt;0,INDEX($U$344:$AC$347,MATCH(AA$350,$I$344:$I$347,0),MATCH(AA$349,$J$343:$R$343,0)))</f>
        <v>0</v>
      </c>
      <c r="AB400" s="678" cm="1">
        <f t="array" ref="AB400">INDEX($H400:$K400,0,MATCH(AB$350,$H$350:$K$350,0))*INDEX($J$344:$R$347,MATCH(AB$350,$I$344:$I$347,0),MATCH(AB$349,$J$343:$R$343,0))+IF(SUM($H400:$I400)&gt;0,INDEX($U$344:$AC$347,MATCH(AB$350,$I$344:$I$347,0),MATCH(AB$349,$J$343:$R$343,0)))</f>
        <v>0</v>
      </c>
      <c r="AC400" s="678" cm="1">
        <f t="array" ref="AC400">INDEX($H400:$K400,0,MATCH(AC$350,$H$350:$K$350,0))*INDEX($J$344:$R$347,MATCH(AC$350,$I$344:$I$347,0),MATCH(AC$349,$J$343:$R$343,0))+IF(SUM($H400:$I400)&gt;0,INDEX($U$344:$AC$347,MATCH(AC$350,$I$344:$I$347,0),MATCH(AC$349,$J$343:$R$343,0)))</f>
        <v>1</v>
      </c>
      <c r="AD400" s="678" cm="1">
        <f t="array" ref="AD400">INDEX($H400:$K400,0,MATCH(AD$350,$H$350:$K$350,0))*INDEX($J$344:$R$347,MATCH(AD$350,$I$344:$I$347,0),MATCH(AD$349,$J$343:$R$343,0))+IF(SUM($H400:$I400)&gt;0,INDEX($U$344:$AC$347,MATCH(AD$350,$I$344:$I$347,0),MATCH(AD$349,$J$343:$R$343,0)))</f>
        <v>2</v>
      </c>
      <c r="AE400" s="678" cm="1">
        <f t="array" ref="AE400">INDEX($H400:$K400,0,MATCH(AE$350,$H$350:$K$350,0))*INDEX($J$344:$R$347,MATCH(AE$350,$I$344:$I$347,0),MATCH(AE$349,$J$343:$R$343,0))+IF(SUM($H400:$I400)&gt;0,INDEX($U$344:$AC$347,MATCH(AE$350,$I$344:$I$347,0),MATCH(AE$349,$J$343:$R$343,0)))</f>
        <v>0</v>
      </c>
      <c r="AF400" s="678" cm="1">
        <f t="array" ref="AF400">INDEX($H400:$K400,0,MATCH(AF$350,$H$350:$K$350,0))*INDEX($J$344:$R$347,MATCH(AF$350,$I$344:$I$347,0),MATCH(AF$349,$J$343:$R$343,0))+IF(SUM($H400:$I400)&gt;0,INDEX($U$344:$AC$347,MATCH(AF$350,$I$344:$I$347,0),MATCH(AF$349,$J$343:$R$343,0)))</f>
        <v>0</v>
      </c>
      <c r="AG400" s="678" cm="1">
        <f t="array" ref="AG400">INDEX($H400:$K400,0,MATCH(AG$350,$H$350:$K$350,0))*INDEX($J$344:$R$347,MATCH(AG$350,$I$344:$I$347,0),MATCH(AG$349,$J$343:$R$343,0))+IF(SUM($H400:$I400)&gt;0,INDEX($U$344:$AC$347,MATCH(AG$350,$I$344:$I$347,0),MATCH(AG$349,$J$343:$R$343,0)))</f>
        <v>1</v>
      </c>
      <c r="AH400" s="678" cm="1">
        <f t="array" ref="AH400">INDEX($H400:$K400,0,MATCH(AH$350,$H$350:$K$350,0))*INDEX($J$344:$R$347,MATCH(AH$350,$I$344:$I$347,0),MATCH(AH$349,$J$343:$R$343,0))+IF(SUM($H400:$I400)&gt;0,INDEX($U$344:$AC$347,MATCH(AH$350,$I$344:$I$347,0),MATCH(AH$349,$J$343:$R$343,0)))</f>
        <v>2</v>
      </c>
      <c r="AI400" s="678" cm="1">
        <f t="array" ref="AI400">INDEX($H400:$K400,0,MATCH(AI$350,$H$350:$K$350,0))*INDEX($J$344:$R$347,MATCH(AI$350,$I$344:$I$347,0),MATCH(AI$349,$J$343:$R$343,0))+IF(SUM($H400:$I400)&gt;0,INDEX($U$344:$AC$347,MATCH(AI$350,$I$344:$I$347,0),MATCH(AI$349,$J$343:$R$343,0)))</f>
        <v>0</v>
      </c>
      <c r="AJ400" s="678" cm="1">
        <f t="array" ref="AJ400">INDEX($H400:$K400,0,MATCH(AJ$350,$H$350:$K$350,0))*INDEX($J$344:$R$347,MATCH(AJ$350,$I$344:$I$347,0),MATCH(AJ$349,$J$343:$R$343,0))+IF(SUM($H400:$I400)&gt;0,INDEX($U$344:$AC$347,MATCH(AJ$350,$I$344:$I$347,0),MATCH(AJ$349,$J$343:$R$343,0)))</f>
        <v>0</v>
      </c>
      <c r="AK400" s="678" cm="1">
        <f t="array" ref="AK400">INDEX($H400:$K400,0,MATCH(AK$350,$H$350:$K$350,0))*INDEX($J$344:$R$347,MATCH(AK$350,$I$344:$I$347,0),MATCH(AK$349,$J$343:$R$343,0))+IF(SUM($H400:$I400)&gt;0,INDEX($U$344:$AC$347,MATCH(AK$350,$I$344:$I$347,0),MATCH(AK$349,$J$343:$R$343,0)))</f>
        <v>1</v>
      </c>
      <c r="AL400" s="678" cm="1">
        <f t="array" ref="AL400">INDEX($H400:$K400,0,MATCH(AL$350,$H$350:$K$350,0))*INDEX($J$344:$R$347,MATCH(AL$350,$I$344:$I$347,0),MATCH(AL$349,$J$343:$R$343,0))+IF(SUM($H400:$I400)&gt;0,INDEX($U$344:$AC$347,MATCH(AL$350,$I$344:$I$347,0),MATCH(AL$349,$J$343:$R$343,0)))</f>
        <v>2</v>
      </c>
      <c r="AM400" s="678" cm="1">
        <f t="array" ref="AM400">INDEX($H400:$K400,0,MATCH(AM$350,$H$350:$K$350,0))*INDEX($J$344:$R$347,MATCH(AM$350,$I$344:$I$347,0),MATCH(AM$349,$J$343:$R$343,0))+IF(SUM($H400:$I400)&gt;0,INDEX($U$344:$AC$347,MATCH(AM$350,$I$344:$I$347,0),MATCH(AM$349,$J$343:$R$343,0)))</f>
        <v>0</v>
      </c>
      <c r="AN400" s="678" cm="1">
        <f t="array" ref="AN400">INDEX($H400:$K400,0,MATCH(AN$350,$H$350:$K$350,0))*INDEX($J$344:$R$347,MATCH(AN$350,$I$344:$I$347,0),MATCH(AN$349,$J$343:$R$343,0))+IF(SUM($H400:$I400)&gt;0,INDEX($U$344:$AC$347,MATCH(AN$350,$I$344:$I$347,0),MATCH(AN$349,$J$343:$R$343,0)))</f>
        <v>0</v>
      </c>
      <c r="AO400" s="678" cm="1">
        <f t="array" ref="AO400">INDEX($H400:$K400,0,MATCH(AO$350,$H$350:$K$350,0))*INDEX($J$344:$R$347,MATCH(AO$350,$I$344:$I$347,0),MATCH(AO$349,$J$343:$R$343,0))+IF(SUM($H400:$I400)&gt;0,INDEX($U$344:$AC$347,MATCH(AO$350,$I$344:$I$347,0),MATCH(AO$349,$J$343:$R$343,0)))</f>
        <v>1</v>
      </c>
      <c r="AP400" s="678" cm="1">
        <f t="array" ref="AP400">INDEX($H400:$K400,0,MATCH(AP$350,$H$350:$K$350,0))*INDEX($J$344:$R$347,MATCH(AP$350,$I$344:$I$347,0),MATCH(AP$349,$J$343:$R$343,0))+IF(SUM($H400:$I400)&gt;0,INDEX($U$344:$AC$347,MATCH(AP$350,$I$344:$I$347,0),MATCH(AP$349,$J$343:$R$343,0)))</f>
        <v>2</v>
      </c>
      <c r="AQ400" s="678" cm="1">
        <f t="array" ref="AQ400">INDEX($H400:$K400,0,MATCH(AQ$350,$H$350:$K$350,0))*INDEX($J$344:$R$347,MATCH(AQ$350,$I$344:$I$347,0),MATCH(AQ$349,$J$343:$R$343,0))+IF(SUM($H400:$I400)&gt;0,INDEX($U$344:$AC$347,MATCH(AQ$350,$I$344:$I$347,0),MATCH(AQ$349,$J$343:$R$343,0)))</f>
        <v>0</v>
      </c>
      <c r="AR400" s="678" cm="1">
        <f t="array" ref="AR400">INDEX($H400:$K400,0,MATCH(AR$350,$H$350:$K$350,0))*INDEX($J$344:$R$347,MATCH(AR$350,$I$344:$I$347,0),MATCH(AR$349,$J$343:$R$343,0))+IF(SUM($H400:$I400)&gt;0,INDEX($U$344:$AC$347,MATCH(AR$350,$I$344:$I$347,0),MATCH(AR$349,$J$343:$R$343,0)))</f>
        <v>0</v>
      </c>
      <c r="AS400" s="678" cm="1">
        <f t="array" ref="AS400">INDEX($H400:$K400,0,MATCH(AS$350,$H$350:$K$350,0))*INDEX($J$344:$R$347,MATCH(AS$350,$I$344:$I$347,0),MATCH(AS$349,$J$343:$R$343,0))+IF(SUM($H400:$I400)&gt;0,INDEX($U$344:$AC$347,MATCH(AS$350,$I$344:$I$347,0),MATCH(AS$349,$J$343:$R$343,0)))</f>
        <v>1</v>
      </c>
      <c r="AT400" s="678" cm="1">
        <f t="array" ref="AT400">INDEX($H400:$K400,0,MATCH(AT$350,$H$350:$K$350,0))*INDEX($J$344:$R$347,MATCH(AT$350,$I$344:$I$347,0),MATCH(AT$349,$J$343:$R$343,0))+IF(SUM($H400:$I400)&gt;0,INDEX($U$344:$AC$347,MATCH(AT$350,$I$344:$I$347,0),MATCH(AT$349,$J$343:$R$343,0)))</f>
        <v>2</v>
      </c>
      <c r="AU400" s="678" cm="1">
        <f t="array" ref="AU400">INDEX($H400:$K400,0,MATCH(AU$350,$H$350:$K$350,0))*INDEX($J$344:$R$347,MATCH(AU$350,$I$344:$I$347,0),MATCH(AU$349,$J$343:$R$343,0))+IF(SUM($H400:$I400)&gt;0,INDEX($U$344:$AC$347,MATCH(AU$350,$I$344:$I$347,0),MATCH(AU$349,$J$343:$R$343,0)))</f>
        <v>0</v>
      </c>
      <c r="AV400" s="186"/>
      <c r="AW400" s="186"/>
      <c r="AX400" s="16"/>
      <c r="AY400" s="8"/>
      <c r="AZ400" s="8"/>
      <c r="BA400" s="8"/>
    </row>
    <row r="401" spans="1:53" ht="14.5" outlineLevel="1" x14ac:dyDescent="0.35">
      <c r="A401" s="6"/>
      <c r="B401" s="7"/>
      <c r="C401" s="17"/>
      <c r="D401" s="17"/>
      <c r="E401" s="17"/>
      <c r="F401" s="26"/>
      <c r="G401" s="26" t="str">
        <f t="shared" si="177"/>
        <v>AYWA2A1a</v>
      </c>
      <c r="H401" s="222">
        <f t="shared" si="179"/>
        <v>0</v>
      </c>
      <c r="I401" s="222">
        <f t="shared" si="179"/>
        <v>0</v>
      </c>
      <c r="J401" s="222">
        <f t="shared" si="179"/>
        <v>1</v>
      </c>
      <c r="K401" s="222">
        <f t="shared" si="178"/>
        <v>0</v>
      </c>
      <c r="L401" s="678" cm="1">
        <f t="array" ref="L401">INDEX($H401:$K401,0,MATCH(L$350,$H$350:$K$350,0))*INDEX($J$344:$R$347,MATCH(L$350,$I$344:$I$347,0),MATCH(L$349,$J$343:$R$343,0))+IF(SUM($H401:$I401)&gt;0,INDEX($U$344:$AC$347,MATCH(L$350,$I$344:$I$347,0),MATCH(L$349,$J$343:$R$343,0)))</f>
        <v>0</v>
      </c>
      <c r="M401" s="678" cm="1">
        <f t="array" ref="M401">INDEX($H401:$K401,0,MATCH(M$350,$H$350:$K$350,0))*INDEX($J$344:$R$347,MATCH(M$350,$I$344:$I$347,0),MATCH(M$349,$J$343:$R$343,0))+IF(SUM($H401:$I401)&gt;0,INDEX($U$344:$AC$347,MATCH(M$350,$I$344:$I$347,0),MATCH(M$349,$J$343:$R$343,0)))</f>
        <v>0</v>
      </c>
      <c r="N401" s="678" cm="1">
        <f t="array" ref="N401">INDEX($H401:$K401,0,MATCH(N$350,$H$350:$K$350,0))*INDEX($J$344:$R$347,MATCH(N$350,$I$344:$I$347,0),MATCH(N$349,$J$343:$R$343,0))+IF(SUM($H401:$I401)&gt;0,INDEX($U$344:$AC$347,MATCH(N$350,$I$344:$I$347,0),MATCH(N$349,$J$343:$R$343,0)))</f>
        <v>1</v>
      </c>
      <c r="O401" s="678" cm="1">
        <f t="array" ref="O401">INDEX($H401:$K401,0,MATCH(O$350,$H$350:$K$350,0))*INDEX($J$344:$R$347,MATCH(O$350,$I$344:$I$347,0),MATCH(O$349,$J$343:$R$343,0))+IF(SUM($H401:$I401)&gt;0,INDEX($U$344:$AC$347,MATCH(O$350,$I$344:$I$347,0),MATCH(O$349,$J$343:$R$343,0)))</f>
        <v>0</v>
      </c>
      <c r="P401" s="678" cm="1">
        <f t="array" ref="P401">INDEX($H401:$K401,0,MATCH(P$350,$H$350:$K$350,0))*INDEX($J$344:$R$347,MATCH(P$350,$I$344:$I$347,0),MATCH(P$349,$J$343:$R$343,0))+IF(SUM($H401:$I401)&gt;0,INDEX($U$344:$AC$347,MATCH(P$350,$I$344:$I$347,0),MATCH(P$349,$J$343:$R$343,0)))</f>
        <v>0</v>
      </c>
      <c r="Q401" s="678" cm="1">
        <f t="array" ref="Q401">INDEX($H401:$K401,0,MATCH(Q$350,$H$350:$K$350,0))*INDEX($J$344:$R$347,MATCH(Q$350,$I$344:$I$347,0),MATCH(Q$349,$J$343:$R$343,0))+IF(SUM($H401:$I401)&gt;0,INDEX($U$344:$AC$347,MATCH(Q$350,$I$344:$I$347,0),MATCH(Q$349,$J$343:$R$343,0)))</f>
        <v>0</v>
      </c>
      <c r="R401" s="678" cm="1">
        <f t="array" ref="R401">INDEX($H401:$K401,0,MATCH(R$350,$H$350:$K$350,0))*INDEX($J$344:$R$347,MATCH(R$350,$I$344:$I$347,0),MATCH(R$349,$J$343:$R$343,0))+IF(SUM($H401:$I401)&gt;0,INDEX($U$344:$AC$347,MATCH(R$350,$I$344:$I$347,0),MATCH(R$349,$J$343:$R$343,0)))</f>
        <v>1</v>
      </c>
      <c r="S401" s="678" cm="1">
        <f t="array" ref="S401">INDEX($H401:$K401,0,MATCH(S$350,$H$350:$K$350,0))*INDEX($J$344:$R$347,MATCH(S$350,$I$344:$I$347,0),MATCH(S$349,$J$343:$R$343,0))+IF(SUM($H401:$I401)&gt;0,INDEX($U$344:$AC$347,MATCH(S$350,$I$344:$I$347,0),MATCH(S$349,$J$343:$R$343,0)))</f>
        <v>0</v>
      </c>
      <c r="T401" s="678" cm="1">
        <f t="array" ref="T401">INDEX($H401:$K401,0,MATCH(T$350,$H$350:$K$350,0))*INDEX($J$344:$R$347,MATCH(T$350,$I$344:$I$347,0),MATCH(T$349,$J$343:$R$343,0))+IF(SUM($H401:$I401)&gt;0,INDEX($U$344:$AC$347,MATCH(T$350,$I$344:$I$347,0),MATCH(T$349,$J$343:$R$343,0)))</f>
        <v>0</v>
      </c>
      <c r="U401" s="678" cm="1">
        <f t="array" ref="U401">INDEX($H401:$K401,0,MATCH(U$350,$H$350:$K$350,0))*INDEX($J$344:$R$347,MATCH(U$350,$I$344:$I$347,0),MATCH(U$349,$J$343:$R$343,0))+IF(SUM($H401:$I401)&gt;0,INDEX($U$344:$AC$347,MATCH(U$350,$I$344:$I$347,0),MATCH(U$349,$J$343:$R$343,0)))</f>
        <v>0</v>
      </c>
      <c r="V401" s="678" cm="1">
        <f t="array" ref="V401">INDEX($H401:$K401,0,MATCH(V$350,$H$350:$K$350,0))*INDEX($J$344:$R$347,MATCH(V$350,$I$344:$I$347,0),MATCH(V$349,$J$343:$R$343,0))+IF(SUM($H401:$I401)&gt;0,INDEX($U$344:$AC$347,MATCH(V$350,$I$344:$I$347,0),MATCH(V$349,$J$343:$R$343,0)))</f>
        <v>1</v>
      </c>
      <c r="W401" s="678" cm="1">
        <f t="array" ref="W401">INDEX($H401:$K401,0,MATCH(W$350,$H$350:$K$350,0))*INDEX($J$344:$R$347,MATCH(W$350,$I$344:$I$347,0),MATCH(W$349,$J$343:$R$343,0))+IF(SUM($H401:$I401)&gt;0,INDEX($U$344:$AC$347,MATCH(W$350,$I$344:$I$347,0),MATCH(W$349,$J$343:$R$343,0)))</f>
        <v>0</v>
      </c>
      <c r="X401" s="678" cm="1">
        <f t="array" ref="X401">INDEX($H401:$K401,0,MATCH(X$350,$H$350:$K$350,0))*INDEX($J$344:$R$347,MATCH(X$350,$I$344:$I$347,0),MATCH(X$349,$J$343:$R$343,0))+IF(SUM($H401:$I401)&gt;0,INDEX($U$344:$AC$347,MATCH(X$350,$I$344:$I$347,0),MATCH(X$349,$J$343:$R$343,0)))</f>
        <v>0</v>
      </c>
      <c r="Y401" s="678" cm="1">
        <f t="array" ref="Y401">INDEX($H401:$K401,0,MATCH(Y$350,$H$350:$K$350,0))*INDEX($J$344:$R$347,MATCH(Y$350,$I$344:$I$347,0),MATCH(Y$349,$J$343:$R$343,0))+IF(SUM($H401:$I401)&gt;0,INDEX($U$344:$AC$347,MATCH(Y$350,$I$344:$I$347,0),MATCH(Y$349,$J$343:$R$343,0)))</f>
        <v>0</v>
      </c>
      <c r="Z401" s="678" cm="1">
        <f t="array" ref="Z401">INDEX($H401:$K401,0,MATCH(Z$350,$H$350:$K$350,0))*INDEX($J$344:$R$347,MATCH(Z$350,$I$344:$I$347,0),MATCH(Z$349,$J$343:$R$343,0))+IF(SUM($H401:$I401)&gt;0,INDEX($U$344:$AC$347,MATCH(Z$350,$I$344:$I$347,0),MATCH(Z$349,$J$343:$R$343,0)))</f>
        <v>1</v>
      </c>
      <c r="AA401" s="678" cm="1">
        <f t="array" ref="AA401">INDEX($H401:$K401,0,MATCH(AA$350,$H$350:$K$350,0))*INDEX($J$344:$R$347,MATCH(AA$350,$I$344:$I$347,0),MATCH(AA$349,$J$343:$R$343,0))+IF(SUM($H401:$I401)&gt;0,INDEX($U$344:$AC$347,MATCH(AA$350,$I$344:$I$347,0),MATCH(AA$349,$J$343:$R$343,0)))</f>
        <v>0</v>
      </c>
      <c r="AB401" s="678" cm="1">
        <f t="array" ref="AB401">INDEX($H401:$K401,0,MATCH(AB$350,$H$350:$K$350,0))*INDEX($J$344:$R$347,MATCH(AB$350,$I$344:$I$347,0),MATCH(AB$349,$J$343:$R$343,0))+IF(SUM($H401:$I401)&gt;0,INDEX($U$344:$AC$347,MATCH(AB$350,$I$344:$I$347,0),MATCH(AB$349,$J$343:$R$343,0)))</f>
        <v>0</v>
      </c>
      <c r="AC401" s="678" cm="1">
        <f t="array" ref="AC401">INDEX($H401:$K401,0,MATCH(AC$350,$H$350:$K$350,0))*INDEX($J$344:$R$347,MATCH(AC$350,$I$344:$I$347,0),MATCH(AC$349,$J$343:$R$343,0))+IF(SUM($H401:$I401)&gt;0,INDEX($U$344:$AC$347,MATCH(AC$350,$I$344:$I$347,0),MATCH(AC$349,$J$343:$R$343,0)))</f>
        <v>0</v>
      </c>
      <c r="AD401" s="678" cm="1">
        <f t="array" ref="AD401">INDEX($H401:$K401,0,MATCH(AD$350,$H$350:$K$350,0))*INDEX($J$344:$R$347,MATCH(AD$350,$I$344:$I$347,0),MATCH(AD$349,$J$343:$R$343,0))+IF(SUM($H401:$I401)&gt;0,INDEX($U$344:$AC$347,MATCH(AD$350,$I$344:$I$347,0),MATCH(AD$349,$J$343:$R$343,0)))</f>
        <v>1</v>
      </c>
      <c r="AE401" s="678" cm="1">
        <f t="array" ref="AE401">INDEX($H401:$K401,0,MATCH(AE$350,$H$350:$K$350,0))*INDEX($J$344:$R$347,MATCH(AE$350,$I$344:$I$347,0),MATCH(AE$349,$J$343:$R$343,0))+IF(SUM($H401:$I401)&gt;0,INDEX($U$344:$AC$347,MATCH(AE$350,$I$344:$I$347,0),MATCH(AE$349,$J$343:$R$343,0)))</f>
        <v>0</v>
      </c>
      <c r="AF401" s="678" cm="1">
        <f t="array" ref="AF401">INDEX($H401:$K401,0,MATCH(AF$350,$H$350:$K$350,0))*INDEX($J$344:$R$347,MATCH(AF$350,$I$344:$I$347,0),MATCH(AF$349,$J$343:$R$343,0))+IF(SUM($H401:$I401)&gt;0,INDEX($U$344:$AC$347,MATCH(AF$350,$I$344:$I$347,0),MATCH(AF$349,$J$343:$R$343,0)))</f>
        <v>0</v>
      </c>
      <c r="AG401" s="678" cm="1">
        <f t="array" ref="AG401">INDEX($H401:$K401,0,MATCH(AG$350,$H$350:$K$350,0))*INDEX($J$344:$R$347,MATCH(AG$350,$I$344:$I$347,0),MATCH(AG$349,$J$343:$R$343,0))+IF(SUM($H401:$I401)&gt;0,INDEX($U$344:$AC$347,MATCH(AG$350,$I$344:$I$347,0),MATCH(AG$349,$J$343:$R$343,0)))</f>
        <v>0</v>
      </c>
      <c r="AH401" s="678" cm="1">
        <f t="array" ref="AH401">INDEX($H401:$K401,0,MATCH(AH$350,$H$350:$K$350,0))*INDEX($J$344:$R$347,MATCH(AH$350,$I$344:$I$347,0),MATCH(AH$349,$J$343:$R$343,0))+IF(SUM($H401:$I401)&gt;0,INDEX($U$344:$AC$347,MATCH(AH$350,$I$344:$I$347,0),MATCH(AH$349,$J$343:$R$343,0)))</f>
        <v>1</v>
      </c>
      <c r="AI401" s="678" cm="1">
        <f t="array" ref="AI401">INDEX($H401:$K401,0,MATCH(AI$350,$H$350:$K$350,0))*INDEX($J$344:$R$347,MATCH(AI$350,$I$344:$I$347,0),MATCH(AI$349,$J$343:$R$343,0))+IF(SUM($H401:$I401)&gt;0,INDEX($U$344:$AC$347,MATCH(AI$350,$I$344:$I$347,0),MATCH(AI$349,$J$343:$R$343,0)))</f>
        <v>0</v>
      </c>
      <c r="AJ401" s="678" cm="1">
        <f t="array" ref="AJ401">INDEX($H401:$K401,0,MATCH(AJ$350,$H$350:$K$350,0))*INDEX($J$344:$R$347,MATCH(AJ$350,$I$344:$I$347,0),MATCH(AJ$349,$J$343:$R$343,0))+IF(SUM($H401:$I401)&gt;0,INDEX($U$344:$AC$347,MATCH(AJ$350,$I$344:$I$347,0),MATCH(AJ$349,$J$343:$R$343,0)))</f>
        <v>0</v>
      </c>
      <c r="AK401" s="678" cm="1">
        <f t="array" ref="AK401">INDEX($H401:$K401,0,MATCH(AK$350,$H$350:$K$350,0))*INDEX($J$344:$R$347,MATCH(AK$350,$I$344:$I$347,0),MATCH(AK$349,$J$343:$R$343,0))+IF(SUM($H401:$I401)&gt;0,INDEX($U$344:$AC$347,MATCH(AK$350,$I$344:$I$347,0),MATCH(AK$349,$J$343:$R$343,0)))</f>
        <v>0</v>
      </c>
      <c r="AL401" s="678" cm="1">
        <f t="array" ref="AL401">INDEX($H401:$K401,0,MATCH(AL$350,$H$350:$K$350,0))*INDEX($J$344:$R$347,MATCH(AL$350,$I$344:$I$347,0),MATCH(AL$349,$J$343:$R$343,0))+IF(SUM($H401:$I401)&gt;0,INDEX($U$344:$AC$347,MATCH(AL$350,$I$344:$I$347,0),MATCH(AL$349,$J$343:$R$343,0)))</f>
        <v>1</v>
      </c>
      <c r="AM401" s="678" cm="1">
        <f t="array" ref="AM401">INDEX($H401:$K401,0,MATCH(AM$350,$H$350:$K$350,0))*INDEX($J$344:$R$347,MATCH(AM$350,$I$344:$I$347,0),MATCH(AM$349,$J$343:$R$343,0))+IF(SUM($H401:$I401)&gt;0,INDEX($U$344:$AC$347,MATCH(AM$350,$I$344:$I$347,0),MATCH(AM$349,$J$343:$R$343,0)))</f>
        <v>0</v>
      </c>
      <c r="AN401" s="678" cm="1">
        <f t="array" ref="AN401">INDEX($H401:$K401,0,MATCH(AN$350,$H$350:$K$350,0))*INDEX($J$344:$R$347,MATCH(AN$350,$I$344:$I$347,0),MATCH(AN$349,$J$343:$R$343,0))+IF(SUM($H401:$I401)&gt;0,INDEX($U$344:$AC$347,MATCH(AN$350,$I$344:$I$347,0),MATCH(AN$349,$J$343:$R$343,0)))</f>
        <v>0</v>
      </c>
      <c r="AO401" s="678" cm="1">
        <f t="array" ref="AO401">INDEX($H401:$K401,0,MATCH(AO$350,$H$350:$K$350,0))*INDEX($J$344:$R$347,MATCH(AO$350,$I$344:$I$347,0),MATCH(AO$349,$J$343:$R$343,0))+IF(SUM($H401:$I401)&gt;0,INDEX($U$344:$AC$347,MATCH(AO$350,$I$344:$I$347,0),MATCH(AO$349,$J$343:$R$343,0)))</f>
        <v>0</v>
      </c>
      <c r="AP401" s="678" cm="1">
        <f t="array" ref="AP401">INDEX($H401:$K401,0,MATCH(AP$350,$H$350:$K$350,0))*INDEX($J$344:$R$347,MATCH(AP$350,$I$344:$I$347,0),MATCH(AP$349,$J$343:$R$343,0))+IF(SUM($H401:$I401)&gt;0,INDEX($U$344:$AC$347,MATCH(AP$350,$I$344:$I$347,0),MATCH(AP$349,$J$343:$R$343,0)))</f>
        <v>1</v>
      </c>
      <c r="AQ401" s="678" cm="1">
        <f t="array" ref="AQ401">INDEX($H401:$K401,0,MATCH(AQ$350,$H$350:$K$350,0))*INDEX($J$344:$R$347,MATCH(AQ$350,$I$344:$I$347,0),MATCH(AQ$349,$J$343:$R$343,0))+IF(SUM($H401:$I401)&gt;0,INDEX($U$344:$AC$347,MATCH(AQ$350,$I$344:$I$347,0),MATCH(AQ$349,$J$343:$R$343,0)))</f>
        <v>0</v>
      </c>
      <c r="AR401" s="678" cm="1">
        <f t="array" ref="AR401">INDEX($H401:$K401,0,MATCH(AR$350,$H$350:$K$350,0))*INDEX($J$344:$R$347,MATCH(AR$350,$I$344:$I$347,0),MATCH(AR$349,$J$343:$R$343,0))+IF(SUM($H401:$I401)&gt;0,INDEX($U$344:$AC$347,MATCH(AR$350,$I$344:$I$347,0),MATCH(AR$349,$J$343:$R$343,0)))</f>
        <v>0</v>
      </c>
      <c r="AS401" s="678" cm="1">
        <f t="array" ref="AS401">INDEX($H401:$K401,0,MATCH(AS$350,$H$350:$K$350,0))*INDEX($J$344:$R$347,MATCH(AS$350,$I$344:$I$347,0),MATCH(AS$349,$J$343:$R$343,0))+IF(SUM($H401:$I401)&gt;0,INDEX($U$344:$AC$347,MATCH(AS$350,$I$344:$I$347,0),MATCH(AS$349,$J$343:$R$343,0)))</f>
        <v>0</v>
      </c>
      <c r="AT401" s="678" cm="1">
        <f t="array" ref="AT401">INDEX($H401:$K401,0,MATCH(AT$350,$H$350:$K$350,0))*INDEX($J$344:$R$347,MATCH(AT$350,$I$344:$I$347,0),MATCH(AT$349,$J$343:$R$343,0))+IF(SUM($H401:$I401)&gt;0,INDEX($U$344:$AC$347,MATCH(AT$350,$I$344:$I$347,0),MATCH(AT$349,$J$343:$R$343,0)))</f>
        <v>1</v>
      </c>
      <c r="AU401" s="678" cm="1">
        <f t="array" ref="AU401">INDEX($H401:$K401,0,MATCH(AU$350,$H$350:$K$350,0))*INDEX($J$344:$R$347,MATCH(AU$350,$I$344:$I$347,0),MATCH(AU$349,$J$343:$R$343,0))+IF(SUM($H401:$I401)&gt;0,INDEX($U$344:$AC$347,MATCH(AU$350,$I$344:$I$347,0),MATCH(AU$349,$J$343:$R$343,0)))</f>
        <v>0</v>
      </c>
      <c r="AV401" s="186"/>
      <c r="AW401" s="186"/>
      <c r="AX401" s="16"/>
      <c r="AY401" s="8"/>
      <c r="AZ401" s="8"/>
      <c r="BA401" s="8"/>
    </row>
    <row r="402" spans="1:53" ht="14.5" outlineLevel="1" x14ac:dyDescent="0.35">
      <c r="A402" s="6"/>
      <c r="B402" s="7"/>
      <c r="C402" s="17"/>
      <c r="D402" s="17"/>
      <c r="E402" s="17"/>
      <c r="F402" s="26"/>
      <c r="G402" s="26" t="str">
        <f t="shared" si="177"/>
        <v>AANWA1a</v>
      </c>
      <c r="H402" s="222">
        <f t="shared" si="179"/>
        <v>0</v>
      </c>
      <c r="I402" s="222">
        <f t="shared" si="179"/>
        <v>0</v>
      </c>
      <c r="J402" s="222">
        <f t="shared" si="179"/>
        <v>0</v>
      </c>
      <c r="K402" s="222">
        <f t="shared" si="178"/>
        <v>0</v>
      </c>
      <c r="L402" s="678" cm="1">
        <f t="array" ref="L402">INDEX($H402:$K402,0,MATCH(L$350,$H$350:$K$350,0))*INDEX($J$344:$R$347,MATCH(L$350,$I$344:$I$347,0),MATCH(L$349,$J$343:$R$343,0))+IF(SUM($H402:$I402)&gt;0,INDEX($U$344:$AC$347,MATCH(L$350,$I$344:$I$347,0),MATCH(L$349,$J$343:$R$343,0)))</f>
        <v>0</v>
      </c>
      <c r="M402" s="678" cm="1">
        <f t="array" ref="M402">INDEX($H402:$K402,0,MATCH(M$350,$H$350:$K$350,0))*INDEX($J$344:$R$347,MATCH(M$350,$I$344:$I$347,0),MATCH(M$349,$J$343:$R$343,0))+IF(SUM($H402:$I402)&gt;0,INDEX($U$344:$AC$347,MATCH(M$350,$I$344:$I$347,0),MATCH(M$349,$J$343:$R$343,0)))</f>
        <v>0</v>
      </c>
      <c r="N402" s="678" cm="1">
        <f t="array" ref="N402">INDEX($H402:$K402,0,MATCH(N$350,$H$350:$K$350,0))*INDEX($J$344:$R$347,MATCH(N$350,$I$344:$I$347,0),MATCH(N$349,$J$343:$R$343,0))+IF(SUM($H402:$I402)&gt;0,INDEX($U$344:$AC$347,MATCH(N$350,$I$344:$I$347,0),MATCH(N$349,$J$343:$R$343,0)))</f>
        <v>0</v>
      </c>
      <c r="O402" s="678" cm="1">
        <f t="array" ref="O402">INDEX($H402:$K402,0,MATCH(O$350,$H$350:$K$350,0))*INDEX($J$344:$R$347,MATCH(O$350,$I$344:$I$347,0),MATCH(O$349,$J$343:$R$343,0))+IF(SUM($H402:$I402)&gt;0,INDEX($U$344:$AC$347,MATCH(O$350,$I$344:$I$347,0),MATCH(O$349,$J$343:$R$343,0)))</f>
        <v>0</v>
      </c>
      <c r="P402" s="678" cm="1">
        <f t="array" ref="P402">INDEX($H402:$K402,0,MATCH(P$350,$H$350:$K$350,0))*INDEX($J$344:$R$347,MATCH(P$350,$I$344:$I$347,0),MATCH(P$349,$J$343:$R$343,0))+IF(SUM($H402:$I402)&gt;0,INDEX($U$344:$AC$347,MATCH(P$350,$I$344:$I$347,0),MATCH(P$349,$J$343:$R$343,0)))</f>
        <v>0</v>
      </c>
      <c r="Q402" s="678" cm="1">
        <f t="array" ref="Q402">INDEX($H402:$K402,0,MATCH(Q$350,$H$350:$K$350,0))*INDEX($J$344:$R$347,MATCH(Q$350,$I$344:$I$347,0),MATCH(Q$349,$J$343:$R$343,0))+IF(SUM($H402:$I402)&gt;0,INDEX($U$344:$AC$347,MATCH(Q$350,$I$344:$I$347,0),MATCH(Q$349,$J$343:$R$343,0)))</f>
        <v>0</v>
      </c>
      <c r="R402" s="678" cm="1">
        <f t="array" ref="R402">INDEX($H402:$K402,0,MATCH(R$350,$H$350:$K$350,0))*INDEX($J$344:$R$347,MATCH(R$350,$I$344:$I$347,0),MATCH(R$349,$J$343:$R$343,0))+IF(SUM($H402:$I402)&gt;0,INDEX($U$344:$AC$347,MATCH(R$350,$I$344:$I$347,0),MATCH(R$349,$J$343:$R$343,0)))</f>
        <v>0</v>
      </c>
      <c r="S402" s="678" cm="1">
        <f t="array" ref="S402">INDEX($H402:$K402,0,MATCH(S$350,$H$350:$K$350,0))*INDEX($J$344:$R$347,MATCH(S$350,$I$344:$I$347,0),MATCH(S$349,$J$343:$R$343,0))+IF(SUM($H402:$I402)&gt;0,INDEX($U$344:$AC$347,MATCH(S$350,$I$344:$I$347,0),MATCH(S$349,$J$343:$R$343,0)))</f>
        <v>0</v>
      </c>
      <c r="T402" s="678" cm="1">
        <f t="array" ref="T402">INDEX($H402:$K402,0,MATCH(T$350,$H$350:$K$350,0))*INDEX($J$344:$R$347,MATCH(T$350,$I$344:$I$347,0),MATCH(T$349,$J$343:$R$343,0))+IF(SUM($H402:$I402)&gt;0,INDEX($U$344:$AC$347,MATCH(T$350,$I$344:$I$347,0),MATCH(T$349,$J$343:$R$343,0)))</f>
        <v>0</v>
      </c>
      <c r="U402" s="678" cm="1">
        <f t="array" ref="U402">INDEX($H402:$K402,0,MATCH(U$350,$H$350:$K$350,0))*INDEX($J$344:$R$347,MATCH(U$350,$I$344:$I$347,0),MATCH(U$349,$J$343:$R$343,0))+IF(SUM($H402:$I402)&gt;0,INDEX($U$344:$AC$347,MATCH(U$350,$I$344:$I$347,0),MATCH(U$349,$J$343:$R$343,0)))</f>
        <v>0</v>
      </c>
      <c r="V402" s="678" cm="1">
        <f t="array" ref="V402">INDEX($H402:$K402,0,MATCH(V$350,$H$350:$K$350,0))*INDEX($J$344:$R$347,MATCH(V$350,$I$344:$I$347,0),MATCH(V$349,$J$343:$R$343,0))+IF(SUM($H402:$I402)&gt;0,INDEX($U$344:$AC$347,MATCH(V$350,$I$344:$I$347,0),MATCH(V$349,$J$343:$R$343,0)))</f>
        <v>0</v>
      </c>
      <c r="W402" s="678" cm="1">
        <f t="array" ref="W402">INDEX($H402:$K402,0,MATCH(W$350,$H$350:$K$350,0))*INDEX($J$344:$R$347,MATCH(W$350,$I$344:$I$347,0),MATCH(W$349,$J$343:$R$343,0))+IF(SUM($H402:$I402)&gt;0,INDEX($U$344:$AC$347,MATCH(W$350,$I$344:$I$347,0),MATCH(W$349,$J$343:$R$343,0)))</f>
        <v>0</v>
      </c>
      <c r="X402" s="678" cm="1">
        <f t="array" ref="X402">INDEX($H402:$K402,0,MATCH(X$350,$H$350:$K$350,0))*INDEX($J$344:$R$347,MATCH(X$350,$I$344:$I$347,0),MATCH(X$349,$J$343:$R$343,0))+IF(SUM($H402:$I402)&gt;0,INDEX($U$344:$AC$347,MATCH(X$350,$I$344:$I$347,0),MATCH(X$349,$J$343:$R$343,0)))</f>
        <v>0</v>
      </c>
      <c r="Y402" s="678" cm="1">
        <f t="array" ref="Y402">INDEX($H402:$K402,0,MATCH(Y$350,$H$350:$K$350,0))*INDEX($J$344:$R$347,MATCH(Y$350,$I$344:$I$347,0),MATCH(Y$349,$J$343:$R$343,0))+IF(SUM($H402:$I402)&gt;0,INDEX($U$344:$AC$347,MATCH(Y$350,$I$344:$I$347,0),MATCH(Y$349,$J$343:$R$343,0)))</f>
        <v>0</v>
      </c>
      <c r="Z402" s="678" cm="1">
        <f t="array" ref="Z402">INDEX($H402:$K402,0,MATCH(Z$350,$H$350:$K$350,0))*INDEX($J$344:$R$347,MATCH(Z$350,$I$344:$I$347,0),MATCH(Z$349,$J$343:$R$343,0))+IF(SUM($H402:$I402)&gt;0,INDEX($U$344:$AC$347,MATCH(Z$350,$I$344:$I$347,0),MATCH(Z$349,$J$343:$R$343,0)))</f>
        <v>0</v>
      </c>
      <c r="AA402" s="678" cm="1">
        <f t="array" ref="AA402">INDEX($H402:$K402,0,MATCH(AA$350,$H$350:$K$350,0))*INDEX($J$344:$R$347,MATCH(AA$350,$I$344:$I$347,0),MATCH(AA$349,$J$343:$R$343,0))+IF(SUM($H402:$I402)&gt;0,INDEX($U$344:$AC$347,MATCH(AA$350,$I$344:$I$347,0),MATCH(AA$349,$J$343:$R$343,0)))</f>
        <v>0</v>
      </c>
      <c r="AB402" s="678" cm="1">
        <f t="array" ref="AB402">INDEX($H402:$K402,0,MATCH(AB$350,$H$350:$K$350,0))*INDEX($J$344:$R$347,MATCH(AB$350,$I$344:$I$347,0),MATCH(AB$349,$J$343:$R$343,0))+IF(SUM($H402:$I402)&gt;0,INDEX($U$344:$AC$347,MATCH(AB$350,$I$344:$I$347,0),MATCH(AB$349,$J$343:$R$343,0)))</f>
        <v>0</v>
      </c>
      <c r="AC402" s="678" cm="1">
        <f t="array" ref="AC402">INDEX($H402:$K402,0,MATCH(AC$350,$H$350:$K$350,0))*INDEX($J$344:$R$347,MATCH(AC$350,$I$344:$I$347,0),MATCH(AC$349,$J$343:$R$343,0))+IF(SUM($H402:$I402)&gt;0,INDEX($U$344:$AC$347,MATCH(AC$350,$I$344:$I$347,0),MATCH(AC$349,$J$343:$R$343,0)))</f>
        <v>0</v>
      </c>
      <c r="AD402" s="678" cm="1">
        <f t="array" ref="AD402">INDEX($H402:$K402,0,MATCH(AD$350,$H$350:$K$350,0))*INDEX($J$344:$R$347,MATCH(AD$350,$I$344:$I$347,0),MATCH(AD$349,$J$343:$R$343,0))+IF(SUM($H402:$I402)&gt;0,INDEX($U$344:$AC$347,MATCH(AD$350,$I$344:$I$347,0),MATCH(AD$349,$J$343:$R$343,0)))</f>
        <v>0</v>
      </c>
      <c r="AE402" s="678" cm="1">
        <f t="array" ref="AE402">INDEX($H402:$K402,0,MATCH(AE$350,$H$350:$K$350,0))*INDEX($J$344:$R$347,MATCH(AE$350,$I$344:$I$347,0),MATCH(AE$349,$J$343:$R$343,0))+IF(SUM($H402:$I402)&gt;0,INDEX($U$344:$AC$347,MATCH(AE$350,$I$344:$I$347,0),MATCH(AE$349,$J$343:$R$343,0)))</f>
        <v>0</v>
      </c>
      <c r="AF402" s="678" cm="1">
        <f t="array" ref="AF402">INDEX($H402:$K402,0,MATCH(AF$350,$H$350:$K$350,0))*INDEX($J$344:$R$347,MATCH(AF$350,$I$344:$I$347,0),MATCH(AF$349,$J$343:$R$343,0))+IF(SUM($H402:$I402)&gt;0,INDEX($U$344:$AC$347,MATCH(AF$350,$I$344:$I$347,0),MATCH(AF$349,$J$343:$R$343,0)))</f>
        <v>0</v>
      </c>
      <c r="AG402" s="678" cm="1">
        <f t="array" ref="AG402">INDEX($H402:$K402,0,MATCH(AG$350,$H$350:$K$350,0))*INDEX($J$344:$R$347,MATCH(AG$350,$I$344:$I$347,0),MATCH(AG$349,$J$343:$R$343,0))+IF(SUM($H402:$I402)&gt;0,INDEX($U$344:$AC$347,MATCH(AG$350,$I$344:$I$347,0),MATCH(AG$349,$J$343:$R$343,0)))</f>
        <v>0</v>
      </c>
      <c r="AH402" s="678" cm="1">
        <f t="array" ref="AH402">INDEX($H402:$K402,0,MATCH(AH$350,$H$350:$K$350,0))*INDEX($J$344:$R$347,MATCH(AH$350,$I$344:$I$347,0),MATCH(AH$349,$J$343:$R$343,0))+IF(SUM($H402:$I402)&gt;0,INDEX($U$344:$AC$347,MATCH(AH$350,$I$344:$I$347,0),MATCH(AH$349,$J$343:$R$343,0)))</f>
        <v>0</v>
      </c>
      <c r="AI402" s="678" cm="1">
        <f t="array" ref="AI402">INDEX($H402:$K402,0,MATCH(AI$350,$H$350:$K$350,0))*INDEX($J$344:$R$347,MATCH(AI$350,$I$344:$I$347,0),MATCH(AI$349,$J$343:$R$343,0))+IF(SUM($H402:$I402)&gt;0,INDEX($U$344:$AC$347,MATCH(AI$350,$I$344:$I$347,0),MATCH(AI$349,$J$343:$R$343,0)))</f>
        <v>0</v>
      </c>
      <c r="AJ402" s="678" cm="1">
        <f t="array" ref="AJ402">INDEX($H402:$K402,0,MATCH(AJ$350,$H$350:$K$350,0))*INDEX($J$344:$R$347,MATCH(AJ$350,$I$344:$I$347,0),MATCH(AJ$349,$J$343:$R$343,0))+IF(SUM($H402:$I402)&gt;0,INDEX($U$344:$AC$347,MATCH(AJ$350,$I$344:$I$347,0),MATCH(AJ$349,$J$343:$R$343,0)))</f>
        <v>0</v>
      </c>
      <c r="AK402" s="678" cm="1">
        <f t="array" ref="AK402">INDEX($H402:$K402,0,MATCH(AK$350,$H$350:$K$350,0))*INDEX($J$344:$R$347,MATCH(AK$350,$I$344:$I$347,0),MATCH(AK$349,$J$343:$R$343,0))+IF(SUM($H402:$I402)&gt;0,INDEX($U$344:$AC$347,MATCH(AK$350,$I$344:$I$347,0),MATCH(AK$349,$J$343:$R$343,0)))</f>
        <v>0</v>
      </c>
      <c r="AL402" s="678" cm="1">
        <f t="array" ref="AL402">INDEX($H402:$K402,0,MATCH(AL$350,$H$350:$K$350,0))*INDEX($J$344:$R$347,MATCH(AL$350,$I$344:$I$347,0),MATCH(AL$349,$J$343:$R$343,0))+IF(SUM($H402:$I402)&gt;0,INDEX($U$344:$AC$347,MATCH(AL$350,$I$344:$I$347,0),MATCH(AL$349,$J$343:$R$343,0)))</f>
        <v>0</v>
      </c>
      <c r="AM402" s="678" cm="1">
        <f t="array" ref="AM402">INDEX($H402:$K402,0,MATCH(AM$350,$H$350:$K$350,0))*INDEX($J$344:$R$347,MATCH(AM$350,$I$344:$I$347,0),MATCH(AM$349,$J$343:$R$343,0))+IF(SUM($H402:$I402)&gt;0,INDEX($U$344:$AC$347,MATCH(AM$350,$I$344:$I$347,0),MATCH(AM$349,$J$343:$R$343,0)))</f>
        <v>0</v>
      </c>
      <c r="AN402" s="678" cm="1">
        <f t="array" ref="AN402">INDEX($H402:$K402,0,MATCH(AN$350,$H$350:$K$350,0))*INDEX($J$344:$R$347,MATCH(AN$350,$I$344:$I$347,0),MATCH(AN$349,$J$343:$R$343,0))+IF(SUM($H402:$I402)&gt;0,INDEX($U$344:$AC$347,MATCH(AN$350,$I$344:$I$347,0),MATCH(AN$349,$J$343:$R$343,0)))</f>
        <v>0</v>
      </c>
      <c r="AO402" s="678" cm="1">
        <f t="array" ref="AO402">INDEX($H402:$K402,0,MATCH(AO$350,$H$350:$K$350,0))*INDEX($J$344:$R$347,MATCH(AO$350,$I$344:$I$347,0),MATCH(AO$349,$J$343:$R$343,0))+IF(SUM($H402:$I402)&gt;0,INDEX($U$344:$AC$347,MATCH(AO$350,$I$344:$I$347,0),MATCH(AO$349,$J$343:$R$343,0)))</f>
        <v>0</v>
      </c>
      <c r="AP402" s="678" cm="1">
        <f t="array" ref="AP402">INDEX($H402:$K402,0,MATCH(AP$350,$H$350:$K$350,0))*INDEX($J$344:$R$347,MATCH(AP$350,$I$344:$I$347,0),MATCH(AP$349,$J$343:$R$343,0))+IF(SUM($H402:$I402)&gt;0,INDEX($U$344:$AC$347,MATCH(AP$350,$I$344:$I$347,0),MATCH(AP$349,$J$343:$R$343,0)))</f>
        <v>0</v>
      </c>
      <c r="AQ402" s="678" cm="1">
        <f t="array" ref="AQ402">INDEX($H402:$K402,0,MATCH(AQ$350,$H$350:$K$350,0))*INDEX($J$344:$R$347,MATCH(AQ$350,$I$344:$I$347,0),MATCH(AQ$349,$J$343:$R$343,0))+IF(SUM($H402:$I402)&gt;0,INDEX($U$344:$AC$347,MATCH(AQ$350,$I$344:$I$347,0),MATCH(AQ$349,$J$343:$R$343,0)))</f>
        <v>0</v>
      </c>
      <c r="AR402" s="678" cm="1">
        <f t="array" ref="AR402">INDEX($H402:$K402,0,MATCH(AR$350,$H$350:$K$350,0))*INDEX($J$344:$R$347,MATCH(AR$350,$I$344:$I$347,0),MATCH(AR$349,$J$343:$R$343,0))+IF(SUM($H402:$I402)&gt;0,INDEX($U$344:$AC$347,MATCH(AR$350,$I$344:$I$347,0),MATCH(AR$349,$J$343:$R$343,0)))</f>
        <v>0</v>
      </c>
      <c r="AS402" s="678" cm="1">
        <f t="array" ref="AS402">INDEX($H402:$K402,0,MATCH(AS$350,$H$350:$K$350,0))*INDEX($J$344:$R$347,MATCH(AS$350,$I$344:$I$347,0),MATCH(AS$349,$J$343:$R$343,0))+IF(SUM($H402:$I402)&gt;0,INDEX($U$344:$AC$347,MATCH(AS$350,$I$344:$I$347,0),MATCH(AS$349,$J$343:$R$343,0)))</f>
        <v>0</v>
      </c>
      <c r="AT402" s="678" cm="1">
        <f t="array" ref="AT402">INDEX($H402:$K402,0,MATCH(AT$350,$H$350:$K$350,0))*INDEX($J$344:$R$347,MATCH(AT$350,$I$344:$I$347,0),MATCH(AT$349,$J$343:$R$343,0))+IF(SUM($H402:$I402)&gt;0,INDEX($U$344:$AC$347,MATCH(AT$350,$I$344:$I$347,0),MATCH(AT$349,$J$343:$R$343,0)))</f>
        <v>0</v>
      </c>
      <c r="AU402" s="678" cm="1">
        <f t="array" ref="AU402">INDEX($H402:$K402,0,MATCH(AU$350,$H$350:$K$350,0))*INDEX($J$344:$R$347,MATCH(AU$350,$I$344:$I$347,0),MATCH(AU$349,$J$343:$R$343,0))+IF(SUM($H402:$I402)&gt;0,INDEX($U$344:$AC$347,MATCH(AU$350,$I$344:$I$347,0),MATCH(AU$349,$J$343:$R$343,0)))</f>
        <v>0</v>
      </c>
      <c r="AV402" s="186"/>
      <c r="AW402" s="186"/>
      <c r="AX402" s="16"/>
      <c r="AY402" s="8"/>
      <c r="AZ402" s="8"/>
      <c r="BA402" s="8"/>
    </row>
    <row r="403" spans="1:53" ht="14.5" outlineLevel="1" x14ac:dyDescent="0.35">
      <c r="A403" s="6"/>
      <c r="B403" s="7"/>
      <c r="C403" s="17"/>
      <c r="D403" s="17"/>
      <c r="E403" s="17"/>
      <c r="F403" s="26"/>
      <c r="G403" s="26" t="str">
        <f t="shared" ref="G403" si="180">_xlfn.CONCAT(H215:M215)</f>
        <v>AAANWa</v>
      </c>
      <c r="H403" s="222">
        <f t="shared" si="179"/>
        <v>0</v>
      </c>
      <c r="I403" s="222">
        <f t="shared" si="179"/>
        <v>0</v>
      </c>
      <c r="J403" s="222">
        <f t="shared" si="179"/>
        <v>0</v>
      </c>
      <c r="K403" s="222">
        <f t="shared" si="178"/>
        <v>0</v>
      </c>
      <c r="L403" s="678" cm="1">
        <f t="array" ref="L403">INDEX($H403:$K403,0,MATCH(L$350,$H$350:$K$350,0))*INDEX($J$344:$R$347,MATCH(L$350,$I$344:$I$347,0),MATCH(L$349,$J$343:$R$343,0))+IF(SUM($H403:$I403)&gt;0,INDEX($U$344:$AC$347,MATCH(L$350,$I$344:$I$347,0),MATCH(L$349,$J$343:$R$343,0)))</f>
        <v>0</v>
      </c>
      <c r="M403" s="678" cm="1">
        <f t="array" ref="M403">INDEX($H403:$K403,0,MATCH(M$350,$H$350:$K$350,0))*INDEX($J$344:$R$347,MATCH(M$350,$I$344:$I$347,0),MATCH(M$349,$J$343:$R$343,0))+IF(SUM($H403:$I403)&gt;0,INDEX($U$344:$AC$347,MATCH(M$350,$I$344:$I$347,0),MATCH(M$349,$J$343:$R$343,0)))</f>
        <v>0</v>
      </c>
      <c r="N403" s="678" cm="1">
        <f t="array" ref="N403">INDEX($H403:$K403,0,MATCH(N$350,$H$350:$K$350,0))*INDEX($J$344:$R$347,MATCH(N$350,$I$344:$I$347,0),MATCH(N$349,$J$343:$R$343,0))+IF(SUM($H403:$I403)&gt;0,INDEX($U$344:$AC$347,MATCH(N$350,$I$344:$I$347,0),MATCH(N$349,$J$343:$R$343,0)))</f>
        <v>0</v>
      </c>
      <c r="O403" s="678" cm="1">
        <f t="array" ref="O403">INDEX($H403:$K403,0,MATCH(O$350,$H$350:$K$350,0))*INDEX($J$344:$R$347,MATCH(O$350,$I$344:$I$347,0),MATCH(O$349,$J$343:$R$343,0))+IF(SUM($H403:$I403)&gt;0,INDEX($U$344:$AC$347,MATCH(O$350,$I$344:$I$347,0),MATCH(O$349,$J$343:$R$343,0)))</f>
        <v>0</v>
      </c>
      <c r="P403" s="678" cm="1">
        <f t="array" ref="P403">INDEX($H403:$K403,0,MATCH(P$350,$H$350:$K$350,0))*INDEX($J$344:$R$347,MATCH(P$350,$I$344:$I$347,0),MATCH(P$349,$J$343:$R$343,0))+IF(SUM($H403:$I403)&gt;0,INDEX($U$344:$AC$347,MATCH(P$350,$I$344:$I$347,0),MATCH(P$349,$J$343:$R$343,0)))</f>
        <v>0</v>
      </c>
      <c r="Q403" s="678" cm="1">
        <f t="array" ref="Q403">INDEX($H403:$K403,0,MATCH(Q$350,$H$350:$K$350,0))*INDEX($J$344:$R$347,MATCH(Q$350,$I$344:$I$347,0),MATCH(Q$349,$J$343:$R$343,0))+IF(SUM($H403:$I403)&gt;0,INDEX($U$344:$AC$347,MATCH(Q$350,$I$344:$I$347,0),MATCH(Q$349,$J$343:$R$343,0)))</f>
        <v>0</v>
      </c>
      <c r="R403" s="678" cm="1">
        <f t="array" ref="R403">INDEX($H403:$K403,0,MATCH(R$350,$H$350:$K$350,0))*INDEX($J$344:$R$347,MATCH(R$350,$I$344:$I$347,0),MATCH(R$349,$J$343:$R$343,0))+IF(SUM($H403:$I403)&gt;0,INDEX($U$344:$AC$347,MATCH(R$350,$I$344:$I$347,0),MATCH(R$349,$J$343:$R$343,0)))</f>
        <v>0</v>
      </c>
      <c r="S403" s="678" cm="1">
        <f t="array" ref="S403">INDEX($H403:$K403,0,MATCH(S$350,$H$350:$K$350,0))*INDEX($J$344:$R$347,MATCH(S$350,$I$344:$I$347,0),MATCH(S$349,$J$343:$R$343,0))+IF(SUM($H403:$I403)&gt;0,INDEX($U$344:$AC$347,MATCH(S$350,$I$344:$I$347,0),MATCH(S$349,$J$343:$R$343,0)))</f>
        <v>0</v>
      </c>
      <c r="T403" s="678" cm="1">
        <f t="array" ref="T403">INDEX($H403:$K403,0,MATCH(T$350,$H$350:$K$350,0))*INDEX($J$344:$R$347,MATCH(T$350,$I$344:$I$347,0),MATCH(T$349,$J$343:$R$343,0))+IF(SUM($H403:$I403)&gt;0,INDEX($U$344:$AC$347,MATCH(T$350,$I$344:$I$347,0),MATCH(T$349,$J$343:$R$343,0)))</f>
        <v>0</v>
      </c>
      <c r="U403" s="678" cm="1">
        <f t="array" ref="U403">INDEX($H403:$K403,0,MATCH(U$350,$H$350:$K$350,0))*INDEX($J$344:$R$347,MATCH(U$350,$I$344:$I$347,0),MATCH(U$349,$J$343:$R$343,0))+IF(SUM($H403:$I403)&gt;0,INDEX($U$344:$AC$347,MATCH(U$350,$I$344:$I$347,0),MATCH(U$349,$J$343:$R$343,0)))</f>
        <v>0</v>
      </c>
      <c r="V403" s="678" cm="1">
        <f t="array" ref="V403">INDEX($H403:$K403,0,MATCH(V$350,$H$350:$K$350,0))*INDEX($J$344:$R$347,MATCH(V$350,$I$344:$I$347,0),MATCH(V$349,$J$343:$R$343,0))+IF(SUM($H403:$I403)&gt;0,INDEX($U$344:$AC$347,MATCH(V$350,$I$344:$I$347,0),MATCH(V$349,$J$343:$R$343,0)))</f>
        <v>0</v>
      </c>
      <c r="W403" s="678" cm="1">
        <f t="array" ref="W403">INDEX($H403:$K403,0,MATCH(W$350,$H$350:$K$350,0))*INDEX($J$344:$R$347,MATCH(W$350,$I$344:$I$347,0),MATCH(W$349,$J$343:$R$343,0))+IF(SUM($H403:$I403)&gt;0,INDEX($U$344:$AC$347,MATCH(W$350,$I$344:$I$347,0),MATCH(W$349,$J$343:$R$343,0)))</f>
        <v>0</v>
      </c>
      <c r="X403" s="678" cm="1">
        <f t="array" ref="X403">INDEX($H403:$K403,0,MATCH(X$350,$H$350:$K$350,0))*INDEX($J$344:$R$347,MATCH(X$350,$I$344:$I$347,0),MATCH(X$349,$J$343:$R$343,0))+IF(SUM($H403:$I403)&gt;0,INDEX($U$344:$AC$347,MATCH(X$350,$I$344:$I$347,0),MATCH(X$349,$J$343:$R$343,0)))</f>
        <v>0</v>
      </c>
      <c r="Y403" s="678" cm="1">
        <f t="array" ref="Y403">INDEX($H403:$K403,0,MATCH(Y$350,$H$350:$K$350,0))*INDEX($J$344:$R$347,MATCH(Y$350,$I$344:$I$347,0),MATCH(Y$349,$J$343:$R$343,0))+IF(SUM($H403:$I403)&gt;0,INDEX($U$344:$AC$347,MATCH(Y$350,$I$344:$I$347,0),MATCH(Y$349,$J$343:$R$343,0)))</f>
        <v>0</v>
      </c>
      <c r="Z403" s="678" cm="1">
        <f t="array" ref="Z403">INDEX($H403:$K403,0,MATCH(Z$350,$H$350:$K$350,0))*INDEX($J$344:$R$347,MATCH(Z$350,$I$344:$I$347,0),MATCH(Z$349,$J$343:$R$343,0))+IF(SUM($H403:$I403)&gt;0,INDEX($U$344:$AC$347,MATCH(Z$350,$I$344:$I$347,0),MATCH(Z$349,$J$343:$R$343,0)))</f>
        <v>0</v>
      </c>
      <c r="AA403" s="678" cm="1">
        <f t="array" ref="AA403">INDEX($H403:$K403,0,MATCH(AA$350,$H$350:$K$350,0))*INDEX($J$344:$R$347,MATCH(AA$350,$I$344:$I$347,0),MATCH(AA$349,$J$343:$R$343,0))+IF(SUM($H403:$I403)&gt;0,INDEX($U$344:$AC$347,MATCH(AA$350,$I$344:$I$347,0),MATCH(AA$349,$J$343:$R$343,0)))</f>
        <v>0</v>
      </c>
      <c r="AB403" s="678" cm="1">
        <f t="array" ref="AB403">INDEX($H403:$K403,0,MATCH(AB$350,$H$350:$K$350,0))*INDEX($J$344:$R$347,MATCH(AB$350,$I$344:$I$347,0),MATCH(AB$349,$J$343:$R$343,0))+IF(SUM($H403:$I403)&gt;0,INDEX($U$344:$AC$347,MATCH(AB$350,$I$344:$I$347,0),MATCH(AB$349,$J$343:$R$343,0)))</f>
        <v>0</v>
      </c>
      <c r="AC403" s="678" cm="1">
        <f t="array" ref="AC403">INDEX($H403:$K403,0,MATCH(AC$350,$H$350:$K$350,0))*INDEX($J$344:$R$347,MATCH(AC$350,$I$344:$I$347,0),MATCH(AC$349,$J$343:$R$343,0))+IF(SUM($H403:$I403)&gt;0,INDEX($U$344:$AC$347,MATCH(AC$350,$I$344:$I$347,0),MATCH(AC$349,$J$343:$R$343,0)))</f>
        <v>0</v>
      </c>
      <c r="AD403" s="678" cm="1">
        <f t="array" ref="AD403">INDEX($H403:$K403,0,MATCH(AD$350,$H$350:$K$350,0))*INDEX($J$344:$R$347,MATCH(AD$350,$I$344:$I$347,0),MATCH(AD$349,$J$343:$R$343,0))+IF(SUM($H403:$I403)&gt;0,INDEX($U$344:$AC$347,MATCH(AD$350,$I$344:$I$347,0),MATCH(AD$349,$J$343:$R$343,0)))</f>
        <v>0</v>
      </c>
      <c r="AE403" s="678" cm="1">
        <f t="array" ref="AE403">INDEX($H403:$K403,0,MATCH(AE$350,$H$350:$K$350,0))*INDEX($J$344:$R$347,MATCH(AE$350,$I$344:$I$347,0),MATCH(AE$349,$J$343:$R$343,0))+IF(SUM($H403:$I403)&gt;0,INDEX($U$344:$AC$347,MATCH(AE$350,$I$344:$I$347,0),MATCH(AE$349,$J$343:$R$343,0)))</f>
        <v>0</v>
      </c>
      <c r="AF403" s="678" cm="1">
        <f t="array" ref="AF403">INDEX($H403:$K403,0,MATCH(AF$350,$H$350:$K$350,0))*INDEX($J$344:$R$347,MATCH(AF$350,$I$344:$I$347,0),MATCH(AF$349,$J$343:$R$343,0))+IF(SUM($H403:$I403)&gt;0,INDEX($U$344:$AC$347,MATCH(AF$350,$I$344:$I$347,0),MATCH(AF$349,$J$343:$R$343,0)))</f>
        <v>0</v>
      </c>
      <c r="AG403" s="678" cm="1">
        <f t="array" ref="AG403">INDEX($H403:$K403,0,MATCH(AG$350,$H$350:$K$350,0))*INDEX($J$344:$R$347,MATCH(AG$350,$I$344:$I$347,0),MATCH(AG$349,$J$343:$R$343,0))+IF(SUM($H403:$I403)&gt;0,INDEX($U$344:$AC$347,MATCH(AG$350,$I$344:$I$347,0),MATCH(AG$349,$J$343:$R$343,0)))</f>
        <v>0</v>
      </c>
      <c r="AH403" s="678" cm="1">
        <f t="array" ref="AH403">INDEX($H403:$K403,0,MATCH(AH$350,$H$350:$K$350,0))*INDEX($J$344:$R$347,MATCH(AH$350,$I$344:$I$347,0),MATCH(AH$349,$J$343:$R$343,0))+IF(SUM($H403:$I403)&gt;0,INDEX($U$344:$AC$347,MATCH(AH$350,$I$344:$I$347,0),MATCH(AH$349,$J$343:$R$343,0)))</f>
        <v>0</v>
      </c>
      <c r="AI403" s="678" cm="1">
        <f t="array" ref="AI403">INDEX($H403:$K403,0,MATCH(AI$350,$H$350:$K$350,0))*INDEX($J$344:$R$347,MATCH(AI$350,$I$344:$I$347,0),MATCH(AI$349,$J$343:$R$343,0))+IF(SUM($H403:$I403)&gt;0,INDEX($U$344:$AC$347,MATCH(AI$350,$I$344:$I$347,0),MATCH(AI$349,$J$343:$R$343,0)))</f>
        <v>0</v>
      </c>
      <c r="AJ403" s="678" cm="1">
        <f t="array" ref="AJ403">INDEX($H403:$K403,0,MATCH(AJ$350,$H$350:$K$350,0))*INDEX($J$344:$R$347,MATCH(AJ$350,$I$344:$I$347,0),MATCH(AJ$349,$J$343:$R$343,0))+IF(SUM($H403:$I403)&gt;0,INDEX($U$344:$AC$347,MATCH(AJ$350,$I$344:$I$347,0),MATCH(AJ$349,$J$343:$R$343,0)))</f>
        <v>0</v>
      </c>
      <c r="AK403" s="678" cm="1">
        <f t="array" ref="AK403">INDEX($H403:$K403,0,MATCH(AK$350,$H$350:$K$350,0))*INDEX($J$344:$R$347,MATCH(AK$350,$I$344:$I$347,0),MATCH(AK$349,$J$343:$R$343,0))+IF(SUM($H403:$I403)&gt;0,INDEX($U$344:$AC$347,MATCH(AK$350,$I$344:$I$347,0),MATCH(AK$349,$J$343:$R$343,0)))</f>
        <v>0</v>
      </c>
      <c r="AL403" s="678" cm="1">
        <f t="array" ref="AL403">INDEX($H403:$K403,0,MATCH(AL$350,$H$350:$K$350,0))*INDEX($J$344:$R$347,MATCH(AL$350,$I$344:$I$347,0),MATCH(AL$349,$J$343:$R$343,0))+IF(SUM($H403:$I403)&gt;0,INDEX($U$344:$AC$347,MATCH(AL$350,$I$344:$I$347,0),MATCH(AL$349,$J$343:$R$343,0)))</f>
        <v>0</v>
      </c>
      <c r="AM403" s="678" cm="1">
        <f t="array" ref="AM403">INDEX($H403:$K403,0,MATCH(AM$350,$H$350:$K$350,0))*INDEX($J$344:$R$347,MATCH(AM$350,$I$344:$I$347,0),MATCH(AM$349,$J$343:$R$343,0))+IF(SUM($H403:$I403)&gt;0,INDEX($U$344:$AC$347,MATCH(AM$350,$I$344:$I$347,0),MATCH(AM$349,$J$343:$R$343,0)))</f>
        <v>0</v>
      </c>
      <c r="AN403" s="678" cm="1">
        <f t="array" ref="AN403">INDEX($H403:$K403,0,MATCH(AN$350,$H$350:$K$350,0))*INDEX($J$344:$R$347,MATCH(AN$350,$I$344:$I$347,0),MATCH(AN$349,$J$343:$R$343,0))+IF(SUM($H403:$I403)&gt;0,INDEX($U$344:$AC$347,MATCH(AN$350,$I$344:$I$347,0),MATCH(AN$349,$J$343:$R$343,0)))</f>
        <v>0</v>
      </c>
      <c r="AO403" s="678" cm="1">
        <f t="array" ref="AO403">INDEX($H403:$K403,0,MATCH(AO$350,$H$350:$K$350,0))*INDEX($J$344:$R$347,MATCH(AO$350,$I$344:$I$347,0),MATCH(AO$349,$J$343:$R$343,0))+IF(SUM($H403:$I403)&gt;0,INDEX($U$344:$AC$347,MATCH(AO$350,$I$344:$I$347,0),MATCH(AO$349,$J$343:$R$343,0)))</f>
        <v>0</v>
      </c>
      <c r="AP403" s="678" cm="1">
        <f t="array" ref="AP403">INDEX($H403:$K403,0,MATCH(AP$350,$H$350:$K$350,0))*INDEX($J$344:$R$347,MATCH(AP$350,$I$344:$I$347,0),MATCH(AP$349,$J$343:$R$343,0))+IF(SUM($H403:$I403)&gt;0,INDEX($U$344:$AC$347,MATCH(AP$350,$I$344:$I$347,0),MATCH(AP$349,$J$343:$R$343,0)))</f>
        <v>0</v>
      </c>
      <c r="AQ403" s="678" cm="1">
        <f t="array" ref="AQ403">INDEX($H403:$K403,0,MATCH(AQ$350,$H$350:$K$350,0))*INDEX($J$344:$R$347,MATCH(AQ$350,$I$344:$I$347,0),MATCH(AQ$349,$J$343:$R$343,0))+IF(SUM($H403:$I403)&gt;0,INDEX($U$344:$AC$347,MATCH(AQ$350,$I$344:$I$347,0),MATCH(AQ$349,$J$343:$R$343,0)))</f>
        <v>0</v>
      </c>
      <c r="AR403" s="678" cm="1">
        <f t="array" ref="AR403">INDEX($H403:$K403,0,MATCH(AR$350,$H$350:$K$350,0))*INDEX($J$344:$R$347,MATCH(AR$350,$I$344:$I$347,0),MATCH(AR$349,$J$343:$R$343,0))+IF(SUM($H403:$I403)&gt;0,INDEX($U$344:$AC$347,MATCH(AR$350,$I$344:$I$347,0),MATCH(AR$349,$J$343:$R$343,0)))</f>
        <v>0</v>
      </c>
      <c r="AS403" s="678" cm="1">
        <f t="array" ref="AS403">INDEX($H403:$K403,0,MATCH(AS$350,$H$350:$K$350,0))*INDEX($J$344:$R$347,MATCH(AS$350,$I$344:$I$347,0),MATCH(AS$349,$J$343:$R$343,0))+IF(SUM($H403:$I403)&gt;0,INDEX($U$344:$AC$347,MATCH(AS$350,$I$344:$I$347,0),MATCH(AS$349,$J$343:$R$343,0)))</f>
        <v>0</v>
      </c>
      <c r="AT403" s="678" cm="1">
        <f t="array" ref="AT403">INDEX($H403:$K403,0,MATCH(AT$350,$H$350:$K$350,0))*INDEX($J$344:$R$347,MATCH(AT$350,$I$344:$I$347,0),MATCH(AT$349,$J$343:$R$343,0))+IF(SUM($H403:$I403)&gt;0,INDEX($U$344:$AC$347,MATCH(AT$350,$I$344:$I$347,0),MATCH(AT$349,$J$343:$R$343,0)))</f>
        <v>0</v>
      </c>
      <c r="AU403" s="678" cm="1">
        <f t="array" ref="AU403">INDEX($H403:$K403,0,MATCH(AU$350,$H$350:$K$350,0))*INDEX($J$344:$R$347,MATCH(AU$350,$I$344:$I$347,0),MATCH(AU$349,$J$343:$R$343,0))+IF(SUM($H403:$I403)&gt;0,INDEX($U$344:$AC$347,MATCH(AU$350,$I$344:$I$347,0),MATCH(AU$349,$J$343:$R$343,0)))</f>
        <v>0</v>
      </c>
      <c r="AV403" s="186"/>
      <c r="AW403" s="186"/>
      <c r="AX403" s="16"/>
      <c r="AY403" s="8"/>
      <c r="AZ403" s="8"/>
      <c r="BA403" s="8"/>
    </row>
    <row r="404" spans="1:53" ht="14.5" outlineLevel="1" x14ac:dyDescent="0.35">
      <c r="A404" s="6"/>
      <c r="B404" s="7"/>
      <c r="C404" s="17"/>
      <c r="D404" s="17"/>
      <c r="E404" s="17"/>
      <c r="F404" s="26"/>
      <c r="G404" s="26" t="str">
        <f t="shared" ref="G404" si="181">_xlfn.CONCAT(H216:M216)</f>
        <v>MSMSMSMSMSms</v>
      </c>
      <c r="H404" s="222">
        <f t="shared" si="179"/>
        <v>1</v>
      </c>
      <c r="I404" s="222">
        <f t="shared" si="179"/>
        <v>1</v>
      </c>
      <c r="J404" s="222">
        <f t="shared" si="179"/>
        <v>2</v>
      </c>
      <c r="K404" s="222">
        <f t="shared" si="178"/>
        <v>0</v>
      </c>
      <c r="L404" s="678" cm="1">
        <f t="array" ref="L404">INDEX($H404:$K404,0,MATCH(L$350,$H$350:$K$350,0))*INDEX($J$344:$R$347,MATCH(L$350,$I$344:$I$347,0),MATCH(L$349,$J$343:$R$343,0))+IF(SUM($H404:$I404)&gt;0,INDEX($U$344:$AC$347,MATCH(L$350,$I$344:$I$347,0),MATCH(L$349,$J$343:$R$343,0)))</f>
        <v>2</v>
      </c>
      <c r="M404" s="678" cm="1">
        <f t="array" ref="M404">INDEX($H404:$K404,0,MATCH(M$350,$H$350:$K$350,0))*INDEX($J$344:$R$347,MATCH(M$350,$I$344:$I$347,0),MATCH(M$349,$J$343:$R$343,0))+IF(SUM($H404:$I404)&gt;0,INDEX($U$344:$AC$347,MATCH(M$350,$I$344:$I$347,0),MATCH(M$349,$J$343:$R$343,0)))</f>
        <v>1</v>
      </c>
      <c r="N404" s="678" cm="1">
        <f t="array" ref="N404">INDEX($H404:$K404,0,MATCH(N$350,$H$350:$K$350,0))*INDEX($J$344:$R$347,MATCH(N$350,$I$344:$I$347,0),MATCH(N$349,$J$343:$R$343,0))+IF(SUM($H404:$I404)&gt;0,INDEX($U$344:$AC$347,MATCH(N$350,$I$344:$I$347,0),MATCH(N$349,$J$343:$R$343,0)))</f>
        <v>2</v>
      </c>
      <c r="O404" s="678" cm="1">
        <f t="array" ref="O404">INDEX($H404:$K404,0,MATCH(O$350,$H$350:$K$350,0))*INDEX($J$344:$R$347,MATCH(O$350,$I$344:$I$347,0),MATCH(O$349,$J$343:$R$343,0))+IF(SUM($H404:$I404)&gt;0,INDEX($U$344:$AC$347,MATCH(O$350,$I$344:$I$347,0),MATCH(O$349,$J$343:$R$343,0)))</f>
        <v>0</v>
      </c>
      <c r="P404" s="678" cm="1">
        <f t="array" ref="P404">INDEX($H404:$K404,0,MATCH(P$350,$H$350:$K$350,0))*INDEX($J$344:$R$347,MATCH(P$350,$I$344:$I$347,0),MATCH(P$349,$J$343:$R$343,0))+IF(SUM($H404:$I404)&gt;0,INDEX($U$344:$AC$347,MATCH(P$350,$I$344:$I$347,0),MATCH(P$349,$J$343:$R$343,0)))</f>
        <v>2</v>
      </c>
      <c r="Q404" s="678" cm="1">
        <f t="array" ref="Q404">INDEX($H404:$K404,0,MATCH(Q$350,$H$350:$K$350,0))*INDEX($J$344:$R$347,MATCH(Q$350,$I$344:$I$347,0),MATCH(Q$349,$J$343:$R$343,0))+IF(SUM($H404:$I404)&gt;0,INDEX($U$344:$AC$347,MATCH(Q$350,$I$344:$I$347,0),MATCH(Q$349,$J$343:$R$343,0)))</f>
        <v>1</v>
      </c>
      <c r="R404" s="678" cm="1">
        <f t="array" ref="R404">INDEX($H404:$K404,0,MATCH(R$350,$H$350:$K$350,0))*INDEX($J$344:$R$347,MATCH(R$350,$I$344:$I$347,0),MATCH(R$349,$J$343:$R$343,0))+IF(SUM($H404:$I404)&gt;0,INDEX($U$344:$AC$347,MATCH(R$350,$I$344:$I$347,0),MATCH(R$349,$J$343:$R$343,0)))</f>
        <v>2</v>
      </c>
      <c r="S404" s="678" cm="1">
        <f t="array" ref="S404">INDEX($H404:$K404,0,MATCH(S$350,$H$350:$K$350,0))*INDEX($J$344:$R$347,MATCH(S$350,$I$344:$I$347,0),MATCH(S$349,$J$343:$R$343,0))+IF(SUM($H404:$I404)&gt;0,INDEX($U$344:$AC$347,MATCH(S$350,$I$344:$I$347,0),MATCH(S$349,$J$343:$R$343,0)))</f>
        <v>0</v>
      </c>
      <c r="T404" s="678" cm="1">
        <f t="array" ref="T404">INDEX($H404:$K404,0,MATCH(T$350,$H$350:$K$350,0))*INDEX($J$344:$R$347,MATCH(T$350,$I$344:$I$347,0),MATCH(T$349,$J$343:$R$343,0))+IF(SUM($H404:$I404)&gt;0,INDEX($U$344:$AC$347,MATCH(T$350,$I$344:$I$347,0),MATCH(T$349,$J$343:$R$343,0)))</f>
        <v>2</v>
      </c>
      <c r="U404" s="678" cm="1">
        <f t="array" ref="U404">INDEX($H404:$K404,0,MATCH(U$350,$H$350:$K$350,0))*INDEX($J$344:$R$347,MATCH(U$350,$I$344:$I$347,0),MATCH(U$349,$J$343:$R$343,0))+IF(SUM($H404:$I404)&gt;0,INDEX($U$344:$AC$347,MATCH(U$350,$I$344:$I$347,0),MATCH(U$349,$J$343:$R$343,0)))</f>
        <v>1</v>
      </c>
      <c r="V404" s="678" cm="1">
        <f t="array" ref="V404">INDEX($H404:$K404,0,MATCH(V$350,$H$350:$K$350,0))*INDEX($J$344:$R$347,MATCH(V$350,$I$344:$I$347,0),MATCH(V$349,$J$343:$R$343,0))+IF(SUM($H404:$I404)&gt;0,INDEX($U$344:$AC$347,MATCH(V$350,$I$344:$I$347,0),MATCH(V$349,$J$343:$R$343,0)))</f>
        <v>2</v>
      </c>
      <c r="W404" s="678" cm="1">
        <f t="array" ref="W404">INDEX($H404:$K404,0,MATCH(W$350,$H$350:$K$350,0))*INDEX($J$344:$R$347,MATCH(W$350,$I$344:$I$347,0),MATCH(W$349,$J$343:$R$343,0))+IF(SUM($H404:$I404)&gt;0,INDEX($U$344:$AC$347,MATCH(W$350,$I$344:$I$347,0),MATCH(W$349,$J$343:$R$343,0)))</f>
        <v>0</v>
      </c>
      <c r="X404" s="678" cm="1">
        <f t="array" ref="X404">INDEX($H404:$K404,0,MATCH(X$350,$H$350:$K$350,0))*INDEX($J$344:$R$347,MATCH(X$350,$I$344:$I$347,0),MATCH(X$349,$J$343:$R$343,0))+IF(SUM($H404:$I404)&gt;0,INDEX($U$344:$AC$347,MATCH(X$350,$I$344:$I$347,0),MATCH(X$349,$J$343:$R$343,0)))</f>
        <v>2</v>
      </c>
      <c r="Y404" s="678" cm="1">
        <f t="array" ref="Y404">INDEX($H404:$K404,0,MATCH(Y$350,$H$350:$K$350,0))*INDEX($J$344:$R$347,MATCH(Y$350,$I$344:$I$347,0),MATCH(Y$349,$J$343:$R$343,0))+IF(SUM($H404:$I404)&gt;0,INDEX($U$344:$AC$347,MATCH(Y$350,$I$344:$I$347,0),MATCH(Y$349,$J$343:$R$343,0)))</f>
        <v>1</v>
      </c>
      <c r="Z404" s="678" cm="1">
        <f t="array" ref="Z404">INDEX($H404:$K404,0,MATCH(Z$350,$H$350:$K$350,0))*INDEX($J$344:$R$347,MATCH(Z$350,$I$344:$I$347,0),MATCH(Z$349,$J$343:$R$343,0))+IF(SUM($H404:$I404)&gt;0,INDEX($U$344:$AC$347,MATCH(Z$350,$I$344:$I$347,0),MATCH(Z$349,$J$343:$R$343,0)))</f>
        <v>2</v>
      </c>
      <c r="AA404" s="678" cm="1">
        <f t="array" ref="AA404">INDEX($H404:$K404,0,MATCH(AA$350,$H$350:$K$350,0))*INDEX($J$344:$R$347,MATCH(AA$350,$I$344:$I$347,0),MATCH(AA$349,$J$343:$R$343,0))+IF(SUM($H404:$I404)&gt;0,INDEX($U$344:$AC$347,MATCH(AA$350,$I$344:$I$347,0),MATCH(AA$349,$J$343:$R$343,0)))</f>
        <v>0</v>
      </c>
      <c r="AB404" s="678" cm="1">
        <f t="array" ref="AB404">INDEX($H404:$K404,0,MATCH(AB$350,$H$350:$K$350,0))*INDEX($J$344:$R$347,MATCH(AB$350,$I$344:$I$347,0),MATCH(AB$349,$J$343:$R$343,0))+IF(SUM($H404:$I404)&gt;0,INDEX($U$344:$AC$347,MATCH(AB$350,$I$344:$I$347,0),MATCH(AB$349,$J$343:$R$343,0)))</f>
        <v>1</v>
      </c>
      <c r="AC404" s="678" cm="1">
        <f t="array" ref="AC404">INDEX($H404:$K404,0,MATCH(AC$350,$H$350:$K$350,0))*INDEX($J$344:$R$347,MATCH(AC$350,$I$344:$I$347,0),MATCH(AC$349,$J$343:$R$343,0))+IF(SUM($H404:$I404)&gt;0,INDEX($U$344:$AC$347,MATCH(AC$350,$I$344:$I$347,0),MATCH(AC$349,$J$343:$R$343,0)))</f>
        <v>1</v>
      </c>
      <c r="AD404" s="678" cm="1">
        <f t="array" ref="AD404">INDEX($H404:$K404,0,MATCH(AD$350,$H$350:$K$350,0))*INDEX($J$344:$R$347,MATCH(AD$350,$I$344:$I$347,0),MATCH(AD$349,$J$343:$R$343,0))+IF(SUM($H404:$I404)&gt;0,INDEX($U$344:$AC$347,MATCH(AD$350,$I$344:$I$347,0),MATCH(AD$349,$J$343:$R$343,0)))</f>
        <v>2</v>
      </c>
      <c r="AE404" s="678" cm="1">
        <f t="array" ref="AE404">INDEX($H404:$K404,0,MATCH(AE$350,$H$350:$K$350,0))*INDEX($J$344:$R$347,MATCH(AE$350,$I$344:$I$347,0),MATCH(AE$349,$J$343:$R$343,0))+IF(SUM($H404:$I404)&gt;0,INDEX($U$344:$AC$347,MATCH(AE$350,$I$344:$I$347,0),MATCH(AE$349,$J$343:$R$343,0)))</f>
        <v>0</v>
      </c>
      <c r="AF404" s="678" cm="1">
        <f t="array" ref="AF404">INDEX($H404:$K404,0,MATCH(AF$350,$H$350:$K$350,0))*INDEX($J$344:$R$347,MATCH(AF$350,$I$344:$I$347,0),MATCH(AF$349,$J$343:$R$343,0))+IF(SUM($H404:$I404)&gt;0,INDEX($U$344:$AC$347,MATCH(AF$350,$I$344:$I$347,0),MATCH(AF$349,$J$343:$R$343,0)))</f>
        <v>1</v>
      </c>
      <c r="AG404" s="678" cm="1">
        <f t="array" ref="AG404">INDEX($H404:$K404,0,MATCH(AG$350,$H$350:$K$350,0))*INDEX($J$344:$R$347,MATCH(AG$350,$I$344:$I$347,0),MATCH(AG$349,$J$343:$R$343,0))+IF(SUM($H404:$I404)&gt;0,INDEX($U$344:$AC$347,MATCH(AG$350,$I$344:$I$347,0),MATCH(AG$349,$J$343:$R$343,0)))</f>
        <v>1</v>
      </c>
      <c r="AH404" s="678" cm="1">
        <f t="array" ref="AH404">INDEX($H404:$K404,0,MATCH(AH$350,$H$350:$K$350,0))*INDEX($J$344:$R$347,MATCH(AH$350,$I$344:$I$347,0),MATCH(AH$349,$J$343:$R$343,0))+IF(SUM($H404:$I404)&gt;0,INDEX($U$344:$AC$347,MATCH(AH$350,$I$344:$I$347,0),MATCH(AH$349,$J$343:$R$343,0)))</f>
        <v>2</v>
      </c>
      <c r="AI404" s="678" cm="1">
        <f t="array" ref="AI404">INDEX($H404:$K404,0,MATCH(AI$350,$H$350:$K$350,0))*INDEX($J$344:$R$347,MATCH(AI$350,$I$344:$I$347,0),MATCH(AI$349,$J$343:$R$343,0))+IF(SUM($H404:$I404)&gt;0,INDEX($U$344:$AC$347,MATCH(AI$350,$I$344:$I$347,0),MATCH(AI$349,$J$343:$R$343,0)))</f>
        <v>0</v>
      </c>
      <c r="AJ404" s="678" cm="1">
        <f t="array" ref="AJ404">INDEX($H404:$K404,0,MATCH(AJ$350,$H$350:$K$350,0))*INDEX($J$344:$R$347,MATCH(AJ$350,$I$344:$I$347,0),MATCH(AJ$349,$J$343:$R$343,0))+IF(SUM($H404:$I404)&gt;0,INDEX($U$344:$AC$347,MATCH(AJ$350,$I$344:$I$347,0),MATCH(AJ$349,$J$343:$R$343,0)))</f>
        <v>1</v>
      </c>
      <c r="AK404" s="678" cm="1">
        <f t="array" ref="AK404">INDEX($H404:$K404,0,MATCH(AK$350,$H$350:$K$350,0))*INDEX($J$344:$R$347,MATCH(AK$350,$I$344:$I$347,0),MATCH(AK$349,$J$343:$R$343,0))+IF(SUM($H404:$I404)&gt;0,INDEX($U$344:$AC$347,MATCH(AK$350,$I$344:$I$347,0),MATCH(AK$349,$J$343:$R$343,0)))</f>
        <v>1</v>
      </c>
      <c r="AL404" s="678" cm="1">
        <f t="array" ref="AL404">INDEX($H404:$K404,0,MATCH(AL$350,$H$350:$K$350,0))*INDEX($J$344:$R$347,MATCH(AL$350,$I$344:$I$347,0),MATCH(AL$349,$J$343:$R$343,0))+IF(SUM($H404:$I404)&gt;0,INDEX($U$344:$AC$347,MATCH(AL$350,$I$344:$I$347,0),MATCH(AL$349,$J$343:$R$343,0)))</f>
        <v>2</v>
      </c>
      <c r="AM404" s="678" cm="1">
        <f t="array" ref="AM404">INDEX($H404:$K404,0,MATCH(AM$350,$H$350:$K$350,0))*INDEX($J$344:$R$347,MATCH(AM$350,$I$344:$I$347,0),MATCH(AM$349,$J$343:$R$343,0))+IF(SUM($H404:$I404)&gt;0,INDEX($U$344:$AC$347,MATCH(AM$350,$I$344:$I$347,0),MATCH(AM$349,$J$343:$R$343,0)))</f>
        <v>0</v>
      </c>
      <c r="AN404" s="678" cm="1">
        <f t="array" ref="AN404">INDEX($H404:$K404,0,MATCH(AN$350,$H$350:$K$350,0))*INDEX($J$344:$R$347,MATCH(AN$350,$I$344:$I$347,0),MATCH(AN$349,$J$343:$R$343,0))+IF(SUM($H404:$I404)&gt;0,INDEX($U$344:$AC$347,MATCH(AN$350,$I$344:$I$347,0),MATCH(AN$349,$J$343:$R$343,0)))</f>
        <v>1</v>
      </c>
      <c r="AO404" s="678" cm="1">
        <f t="array" ref="AO404">INDEX($H404:$K404,0,MATCH(AO$350,$H$350:$K$350,0))*INDEX($J$344:$R$347,MATCH(AO$350,$I$344:$I$347,0),MATCH(AO$349,$J$343:$R$343,0))+IF(SUM($H404:$I404)&gt;0,INDEX($U$344:$AC$347,MATCH(AO$350,$I$344:$I$347,0),MATCH(AO$349,$J$343:$R$343,0)))</f>
        <v>1</v>
      </c>
      <c r="AP404" s="678" cm="1">
        <f t="array" ref="AP404">INDEX($H404:$K404,0,MATCH(AP$350,$H$350:$K$350,0))*INDEX($J$344:$R$347,MATCH(AP$350,$I$344:$I$347,0),MATCH(AP$349,$J$343:$R$343,0))+IF(SUM($H404:$I404)&gt;0,INDEX($U$344:$AC$347,MATCH(AP$350,$I$344:$I$347,0),MATCH(AP$349,$J$343:$R$343,0)))</f>
        <v>2</v>
      </c>
      <c r="AQ404" s="678" cm="1">
        <f t="array" ref="AQ404">INDEX($H404:$K404,0,MATCH(AQ$350,$H$350:$K$350,0))*INDEX($J$344:$R$347,MATCH(AQ$350,$I$344:$I$347,0),MATCH(AQ$349,$J$343:$R$343,0))+IF(SUM($H404:$I404)&gt;0,INDEX($U$344:$AC$347,MATCH(AQ$350,$I$344:$I$347,0),MATCH(AQ$349,$J$343:$R$343,0)))</f>
        <v>0</v>
      </c>
      <c r="AR404" s="678" cm="1">
        <f t="array" ref="AR404">INDEX($H404:$K404,0,MATCH(AR$350,$H$350:$K$350,0))*INDEX($J$344:$R$347,MATCH(AR$350,$I$344:$I$347,0),MATCH(AR$349,$J$343:$R$343,0))+IF(SUM($H404:$I404)&gt;0,INDEX($U$344:$AC$347,MATCH(AR$350,$I$344:$I$347,0),MATCH(AR$349,$J$343:$R$343,0)))</f>
        <v>1</v>
      </c>
      <c r="AS404" s="678" cm="1">
        <f t="array" ref="AS404">INDEX($H404:$K404,0,MATCH(AS$350,$H$350:$K$350,0))*INDEX($J$344:$R$347,MATCH(AS$350,$I$344:$I$347,0),MATCH(AS$349,$J$343:$R$343,0))+IF(SUM($H404:$I404)&gt;0,INDEX($U$344:$AC$347,MATCH(AS$350,$I$344:$I$347,0),MATCH(AS$349,$J$343:$R$343,0)))</f>
        <v>1</v>
      </c>
      <c r="AT404" s="678" cm="1">
        <f t="array" ref="AT404">INDEX($H404:$K404,0,MATCH(AT$350,$H$350:$K$350,0))*INDEX($J$344:$R$347,MATCH(AT$350,$I$344:$I$347,0),MATCH(AT$349,$J$343:$R$343,0))+IF(SUM($H404:$I404)&gt;0,INDEX($U$344:$AC$347,MATCH(AT$350,$I$344:$I$347,0),MATCH(AT$349,$J$343:$R$343,0)))</f>
        <v>2</v>
      </c>
      <c r="AU404" s="678" cm="1">
        <f t="array" ref="AU404">INDEX($H404:$K404,0,MATCH(AU$350,$H$350:$K$350,0))*INDEX($J$344:$R$347,MATCH(AU$350,$I$344:$I$347,0),MATCH(AU$349,$J$343:$R$343,0))+IF(SUM($H404:$I404)&gt;0,INDEX($U$344:$AC$347,MATCH(AU$350,$I$344:$I$347,0),MATCH(AU$349,$J$343:$R$343,0)))</f>
        <v>0</v>
      </c>
      <c r="AV404" s="186"/>
      <c r="AW404" s="186"/>
      <c r="AX404" s="16"/>
      <c r="AY404" s="8"/>
      <c r="AZ404" s="8"/>
      <c r="BA404" s="8"/>
    </row>
    <row r="405" spans="1:53" ht="14.5" outlineLevel="1" x14ac:dyDescent="0.35">
      <c r="A405" s="6"/>
      <c r="B405" s="7"/>
      <c r="C405" s="17"/>
      <c r="D405" s="17"/>
      <c r="E405" s="17"/>
      <c r="F405" s="26"/>
      <c r="G405" s="26"/>
      <c r="I405" s="26"/>
      <c r="J405" s="26"/>
      <c r="K405" s="26"/>
      <c r="N405" s="489"/>
      <c r="O405" s="186"/>
      <c r="P405" s="186"/>
      <c r="Q405" s="186"/>
      <c r="R405" s="186"/>
      <c r="S405" s="186"/>
      <c r="T405" s="186"/>
      <c r="U405" s="186"/>
      <c r="V405" s="186"/>
      <c r="W405" s="186"/>
      <c r="X405" s="186"/>
      <c r="Y405" s="186"/>
      <c r="Z405" s="186"/>
      <c r="AA405" s="186"/>
      <c r="AB405" s="186"/>
      <c r="AC405" s="186"/>
      <c r="AD405" s="186"/>
      <c r="AE405" s="186"/>
      <c r="AF405" s="186"/>
      <c r="AG405" s="186"/>
      <c r="AH405" s="186"/>
      <c r="AI405" s="186"/>
      <c r="AJ405" s="186"/>
      <c r="AK405" s="186"/>
      <c r="AL405" s="186"/>
      <c r="AM405" s="186"/>
      <c r="AN405" s="186"/>
      <c r="AO405" s="186"/>
      <c r="AP405" s="186"/>
      <c r="AQ405" s="186"/>
      <c r="AR405" s="186"/>
      <c r="AS405" s="186"/>
      <c r="AT405" s="186"/>
      <c r="AU405" s="186"/>
      <c r="AV405" s="186"/>
      <c r="AW405" s="186"/>
      <c r="AX405" s="16"/>
      <c r="AY405" s="8"/>
      <c r="AZ405" s="8"/>
      <c r="BA405" s="8"/>
    </row>
    <row r="406" spans="1:53" ht="14.5" outlineLevel="1" x14ac:dyDescent="0.35">
      <c r="A406" s="6"/>
      <c r="B406" s="7"/>
      <c r="C406" s="17"/>
      <c r="D406" s="17"/>
      <c r="E406" s="17"/>
      <c r="F406" s="26"/>
      <c r="G406" s="26"/>
      <c r="I406" s="26"/>
      <c r="J406" s="26"/>
      <c r="K406" s="26"/>
      <c r="N406" s="489"/>
      <c r="O406" s="186"/>
      <c r="P406" s="186"/>
      <c r="Q406" s="186"/>
      <c r="R406" s="186"/>
      <c r="S406" s="186"/>
      <c r="T406" s="186"/>
      <c r="U406" s="186"/>
      <c r="V406" s="186"/>
      <c r="W406" s="186"/>
      <c r="X406" s="186"/>
      <c r="Y406" s="186"/>
      <c r="Z406" s="186"/>
      <c r="AA406" s="186"/>
      <c r="AB406" s="186"/>
      <c r="AC406" s="186"/>
      <c r="AD406" s="186"/>
      <c r="AE406" s="186"/>
      <c r="AF406" s="186"/>
      <c r="AG406" s="186"/>
      <c r="AH406" s="186"/>
      <c r="AI406" s="186"/>
      <c r="AJ406" s="186"/>
      <c r="AK406" s="186"/>
      <c r="AL406" s="186"/>
      <c r="AM406" s="186"/>
      <c r="AN406" s="186"/>
      <c r="AO406" s="186"/>
      <c r="AP406" s="186"/>
      <c r="AQ406" s="186"/>
      <c r="AR406" s="186"/>
      <c r="AS406" s="186"/>
      <c r="AT406" s="186"/>
      <c r="AU406" s="186"/>
      <c r="AV406" s="186"/>
      <c r="AW406" s="186"/>
      <c r="AX406" s="16"/>
      <c r="AY406" s="8"/>
      <c r="AZ406" s="8"/>
      <c r="BA406" s="8"/>
    </row>
    <row r="407" spans="1:53" ht="14.5" outlineLevel="1" x14ac:dyDescent="0.35">
      <c r="A407" s="6"/>
      <c r="B407" s="7"/>
      <c r="C407" s="17"/>
      <c r="D407" s="17"/>
      <c r="E407" s="17"/>
      <c r="F407" s="26"/>
      <c r="G407" s="490" t="s">
        <v>1106</v>
      </c>
      <c r="I407" t="s">
        <v>973</v>
      </c>
      <c r="J407" s="676" t="s">
        <v>357</v>
      </c>
      <c r="K407" s="676" t="s">
        <v>749</v>
      </c>
      <c r="L407" s="676" t="s">
        <v>750</v>
      </c>
      <c r="M407" s="676" t="s">
        <v>751</v>
      </c>
      <c r="N407" s="676" t="s">
        <v>752</v>
      </c>
      <c r="O407" s="676" t="s">
        <v>753</v>
      </c>
      <c r="P407" s="676" t="s">
        <v>754</v>
      </c>
      <c r="Q407" s="676" t="s">
        <v>755</v>
      </c>
      <c r="R407" s="676" t="s">
        <v>756</v>
      </c>
      <c r="S407" s="186"/>
      <c r="T407" s="186"/>
      <c r="U407" s="186"/>
      <c r="V407" s="186"/>
      <c r="W407" s="186"/>
      <c r="X407" s="186"/>
      <c r="Y407" s="186"/>
      <c r="Z407" s="186"/>
      <c r="AA407" s="186"/>
      <c r="AB407" s="186"/>
      <c r="AC407" s="186"/>
      <c r="AD407" s="186"/>
      <c r="AE407" s="186"/>
      <c r="AF407" s="186"/>
      <c r="AG407" s="186"/>
      <c r="AH407" s="186"/>
      <c r="AI407" s="186"/>
      <c r="AJ407" s="186"/>
      <c r="AK407" s="186"/>
      <c r="AL407" s="186"/>
      <c r="AM407" s="186"/>
      <c r="AN407" s="186"/>
      <c r="AO407" s="186"/>
      <c r="AP407" s="186"/>
      <c r="AQ407" s="186"/>
      <c r="AR407" s="186"/>
      <c r="AS407" s="186"/>
      <c r="AT407" s="186"/>
      <c r="AU407" s="186"/>
      <c r="AV407" s="186"/>
      <c r="AW407" s="186"/>
      <c r="AX407" s="16"/>
      <c r="AY407" s="8"/>
      <c r="AZ407" s="8"/>
      <c r="BA407" s="8"/>
    </row>
    <row r="408" spans="1:53" ht="14.5" outlineLevel="1" x14ac:dyDescent="0.35">
      <c r="A408" s="6"/>
      <c r="B408" s="7"/>
      <c r="C408" s="17"/>
      <c r="D408" s="17"/>
      <c r="E408" s="17"/>
      <c r="F408" s="26"/>
      <c r="G408" s="490"/>
      <c r="I408" t="s">
        <v>726</v>
      </c>
      <c r="J408" s="677">
        <v>1</v>
      </c>
      <c r="K408" s="677">
        <v>1</v>
      </c>
      <c r="L408" s="677">
        <v>1</v>
      </c>
      <c r="M408" s="677">
        <v>1</v>
      </c>
      <c r="N408" s="677">
        <v>1</v>
      </c>
      <c r="O408" s="677">
        <v>1</v>
      </c>
      <c r="P408" s="677">
        <v>1</v>
      </c>
      <c r="Q408" s="677">
        <v>1</v>
      </c>
      <c r="R408" s="677">
        <v>1</v>
      </c>
      <c r="S408" s="186"/>
      <c r="T408" s="186"/>
      <c r="U408" s="186"/>
      <c r="V408" s="186"/>
      <c r="W408" s="186"/>
      <c r="X408" s="186"/>
      <c r="Y408" s="186"/>
      <c r="Z408" s="186"/>
      <c r="AA408" s="186"/>
      <c r="AB408" s="186"/>
      <c r="AC408" s="186"/>
      <c r="AD408" s="186"/>
      <c r="AE408" s="186"/>
      <c r="AF408" s="186"/>
      <c r="AG408" s="186"/>
      <c r="AH408" s="186"/>
      <c r="AI408" s="186"/>
      <c r="AJ408" s="186"/>
      <c r="AK408" s="186"/>
      <c r="AL408" s="186"/>
      <c r="AM408" s="186"/>
      <c r="AN408" s="186"/>
      <c r="AO408" s="186"/>
      <c r="AP408" s="186"/>
      <c r="AQ408" s="186"/>
      <c r="AR408" s="186"/>
      <c r="AS408" s="186"/>
      <c r="AT408" s="186"/>
      <c r="AU408" s="186"/>
      <c r="AV408" s="186"/>
      <c r="AW408" s="186"/>
      <c r="AX408" s="16"/>
      <c r="AY408" s="8"/>
      <c r="AZ408" s="8"/>
      <c r="BA408" s="8"/>
    </row>
    <row r="409" spans="1:53" ht="14.5" outlineLevel="1" x14ac:dyDescent="0.35">
      <c r="A409" s="6"/>
      <c r="B409" s="7"/>
      <c r="C409" s="17"/>
      <c r="D409" s="17"/>
      <c r="E409" s="17"/>
      <c r="F409" s="26"/>
      <c r="G409" s="490"/>
      <c r="I409" t="s">
        <v>1087</v>
      </c>
      <c r="J409" s="677">
        <v>1</v>
      </c>
      <c r="K409" s="677">
        <v>1</v>
      </c>
      <c r="L409" s="677">
        <v>1</v>
      </c>
      <c r="M409" s="677">
        <v>1</v>
      </c>
      <c r="N409" s="677">
        <v>1</v>
      </c>
      <c r="O409" s="677">
        <v>1</v>
      </c>
      <c r="P409" s="677">
        <v>1</v>
      </c>
      <c r="Q409" s="677">
        <v>1</v>
      </c>
      <c r="R409" s="677">
        <v>1</v>
      </c>
      <c r="S409" s="186"/>
      <c r="T409" s="186"/>
      <c r="U409" s="186"/>
      <c r="V409" s="186"/>
      <c r="W409" s="186"/>
      <c r="X409" s="186"/>
      <c r="Y409" s="186"/>
      <c r="Z409" s="186"/>
      <c r="AA409" s="186"/>
      <c r="AB409" s="186"/>
      <c r="AC409" s="186"/>
      <c r="AD409" s="186"/>
      <c r="AE409" s="186"/>
      <c r="AF409" s="186"/>
      <c r="AG409" s="186"/>
      <c r="AH409" s="186"/>
      <c r="AI409" s="186"/>
      <c r="AJ409" s="186"/>
      <c r="AK409" s="186"/>
      <c r="AL409" s="186"/>
      <c r="AM409" s="186"/>
      <c r="AN409" s="186"/>
      <c r="AO409" s="186"/>
      <c r="AP409" s="186"/>
      <c r="AQ409" s="186"/>
      <c r="AR409" s="186"/>
      <c r="AS409" s="186"/>
      <c r="AT409" s="186"/>
      <c r="AU409" s="186"/>
      <c r="AV409" s="186"/>
      <c r="AW409" s="186"/>
      <c r="AX409" s="16"/>
      <c r="AY409" s="8"/>
      <c r="AZ409" s="8"/>
      <c r="BA409" s="8"/>
    </row>
    <row r="410" spans="1:53" ht="14.5" outlineLevel="1" x14ac:dyDescent="0.35">
      <c r="A410" s="6"/>
      <c r="B410" s="7"/>
      <c r="C410" s="17"/>
      <c r="D410" s="17"/>
      <c r="E410" s="17"/>
      <c r="F410" s="26"/>
      <c r="G410" s="490"/>
      <c r="I410" t="s">
        <v>1088</v>
      </c>
      <c r="J410" s="677">
        <v>2</v>
      </c>
      <c r="K410" s="677">
        <v>2</v>
      </c>
      <c r="L410" s="677">
        <v>1</v>
      </c>
      <c r="M410" s="677">
        <v>1</v>
      </c>
      <c r="N410" s="677">
        <v>1</v>
      </c>
      <c r="O410" s="677">
        <v>1</v>
      </c>
      <c r="P410" s="677">
        <v>0</v>
      </c>
      <c r="Q410" s="677">
        <v>0</v>
      </c>
      <c r="R410" s="677">
        <v>0</v>
      </c>
      <c r="S410" s="186"/>
      <c r="T410" s="186"/>
      <c r="U410" s="186"/>
      <c r="V410" s="186"/>
      <c r="W410" s="186"/>
      <c r="X410" s="186"/>
      <c r="Y410" s="186"/>
      <c r="Z410" s="186"/>
      <c r="AA410" s="186"/>
      <c r="AB410" s="186"/>
      <c r="AC410" s="186"/>
      <c r="AD410" s="186"/>
      <c r="AE410" s="186"/>
      <c r="AF410" s="186"/>
      <c r="AG410" s="186"/>
      <c r="AH410" s="186"/>
      <c r="AI410" s="186"/>
      <c r="AJ410" s="186"/>
      <c r="AK410" s="186"/>
      <c r="AL410" s="186"/>
      <c r="AM410" s="186"/>
      <c r="AN410" s="186"/>
      <c r="AO410" s="186"/>
      <c r="AP410" s="186"/>
      <c r="AQ410" s="186"/>
      <c r="AR410" s="186"/>
      <c r="AS410" s="186"/>
      <c r="AT410" s="186"/>
      <c r="AU410" s="186"/>
      <c r="AV410" s="186"/>
      <c r="AW410" s="186"/>
      <c r="AX410" s="16"/>
      <c r="AY410" s="8"/>
      <c r="AZ410" s="8"/>
      <c r="BA410" s="8"/>
    </row>
    <row r="411" spans="1:53" ht="14.5" outlineLevel="1" x14ac:dyDescent="0.35">
      <c r="A411" s="6"/>
      <c r="B411" s="7"/>
      <c r="C411" s="17"/>
      <c r="D411" s="17"/>
      <c r="E411" s="17"/>
      <c r="F411" s="26"/>
      <c r="G411" s="490"/>
      <c r="I411" t="s">
        <v>728</v>
      </c>
      <c r="J411" s="677">
        <v>1</v>
      </c>
      <c r="K411" s="677">
        <v>1</v>
      </c>
      <c r="L411" s="677">
        <v>1</v>
      </c>
      <c r="M411" s="677">
        <v>1</v>
      </c>
      <c r="N411" s="677">
        <v>1</v>
      </c>
      <c r="O411" s="677">
        <v>1</v>
      </c>
      <c r="P411" s="677">
        <v>1</v>
      </c>
      <c r="Q411" s="677">
        <v>1</v>
      </c>
      <c r="R411" s="677">
        <v>1</v>
      </c>
      <c r="S411" s="186"/>
      <c r="T411" s="186"/>
      <c r="U411" s="186"/>
      <c r="V411" s="186"/>
      <c r="W411" s="186"/>
      <c r="X411" s="186"/>
      <c r="Y411" s="186"/>
      <c r="Z411" s="186"/>
      <c r="AA411" s="186"/>
      <c r="AB411" s="186"/>
      <c r="AC411" s="186"/>
      <c r="AD411" s="186"/>
      <c r="AE411" s="186"/>
      <c r="AF411" s="186"/>
      <c r="AG411" s="186"/>
      <c r="AH411" s="186"/>
      <c r="AI411" s="186"/>
      <c r="AJ411" s="186"/>
      <c r="AK411" s="186"/>
      <c r="AL411" s="186"/>
      <c r="AM411" s="186"/>
      <c r="AN411" s="186"/>
      <c r="AO411" s="186"/>
      <c r="AP411" s="186"/>
      <c r="AQ411" s="186"/>
      <c r="AR411" s="186"/>
      <c r="AS411" s="186"/>
      <c r="AT411" s="186"/>
      <c r="AU411" s="186"/>
      <c r="AV411" s="186"/>
      <c r="AW411" s="186"/>
      <c r="AX411" s="16"/>
      <c r="AY411" s="8"/>
      <c r="AZ411" s="8"/>
      <c r="BA411" s="8"/>
    </row>
    <row r="412" spans="1:53" ht="14.5" outlineLevel="1" x14ac:dyDescent="0.35">
      <c r="A412" s="6"/>
      <c r="B412" s="7"/>
      <c r="C412" s="17"/>
      <c r="D412" s="17"/>
      <c r="E412" s="17"/>
      <c r="F412" s="26"/>
      <c r="G412" s="490"/>
      <c r="N412" s="489"/>
      <c r="O412" s="186"/>
      <c r="P412" s="186"/>
      <c r="Q412" s="186"/>
      <c r="R412" s="186"/>
      <c r="S412" s="186"/>
      <c r="T412" s="186"/>
      <c r="U412" s="186"/>
      <c r="V412" s="186"/>
      <c r="W412" s="186"/>
      <c r="X412" s="186"/>
      <c r="Y412" s="186"/>
      <c r="Z412" s="186"/>
      <c r="AA412" s="186"/>
      <c r="AB412" s="186"/>
      <c r="AC412" s="186"/>
      <c r="AD412" s="186"/>
      <c r="AE412" s="186"/>
      <c r="AF412" s="186"/>
      <c r="AG412" s="186"/>
      <c r="AH412" s="186"/>
      <c r="AI412" s="186"/>
      <c r="AJ412" s="186"/>
      <c r="AK412" s="186"/>
      <c r="AL412" s="186"/>
      <c r="AM412" s="186"/>
      <c r="AN412" s="186"/>
      <c r="AO412" s="186"/>
      <c r="AP412" s="186"/>
      <c r="AQ412" s="186"/>
      <c r="AR412" s="186"/>
      <c r="AS412" s="186"/>
      <c r="AT412" s="186"/>
      <c r="AU412" s="186"/>
      <c r="AV412" s="186"/>
      <c r="AW412" s="186"/>
      <c r="AX412" s="16"/>
      <c r="AY412" s="8"/>
      <c r="AZ412" s="8"/>
      <c r="BA412" s="8"/>
    </row>
    <row r="413" spans="1:53" ht="14.5" outlineLevel="1" x14ac:dyDescent="0.35">
      <c r="A413" s="6"/>
      <c r="B413" s="7"/>
      <c r="C413" s="17"/>
      <c r="D413" s="17"/>
      <c r="E413" s="17"/>
      <c r="F413" s="26"/>
      <c r="G413" s="26" t="s">
        <v>762</v>
      </c>
      <c r="H413" t="s">
        <v>777</v>
      </c>
      <c r="I413" t="s">
        <v>777</v>
      </c>
      <c r="J413" t="s">
        <v>777</v>
      </c>
      <c r="K413" t="s">
        <v>777</v>
      </c>
      <c r="L413" t="s">
        <v>357</v>
      </c>
      <c r="M413" t="s">
        <v>357</v>
      </c>
      <c r="N413" t="s">
        <v>357</v>
      </c>
      <c r="O413" t="s">
        <v>357</v>
      </c>
      <c r="P413" t="s">
        <v>749</v>
      </c>
      <c r="Q413" t="s">
        <v>749</v>
      </c>
      <c r="R413" t="s">
        <v>749</v>
      </c>
      <c r="S413" t="s">
        <v>749</v>
      </c>
      <c r="T413" t="s">
        <v>750</v>
      </c>
      <c r="U413" t="s">
        <v>750</v>
      </c>
      <c r="V413" t="s">
        <v>750</v>
      </c>
      <c r="W413" t="s">
        <v>750</v>
      </c>
      <c r="X413" t="s">
        <v>751</v>
      </c>
      <c r="Y413" t="s">
        <v>751</v>
      </c>
      <c r="Z413" t="s">
        <v>751</v>
      </c>
      <c r="AA413" t="s">
        <v>751</v>
      </c>
      <c r="AB413" t="s">
        <v>752</v>
      </c>
      <c r="AC413" t="s">
        <v>752</v>
      </c>
      <c r="AD413" t="s">
        <v>752</v>
      </c>
      <c r="AE413" t="s">
        <v>752</v>
      </c>
      <c r="AF413" t="s">
        <v>753</v>
      </c>
      <c r="AG413" t="s">
        <v>753</v>
      </c>
      <c r="AH413" t="s">
        <v>753</v>
      </c>
      <c r="AI413" t="s">
        <v>753</v>
      </c>
      <c r="AJ413" t="s">
        <v>754</v>
      </c>
      <c r="AK413" t="s">
        <v>754</v>
      </c>
      <c r="AL413" t="s">
        <v>754</v>
      </c>
      <c r="AM413" t="s">
        <v>754</v>
      </c>
      <c r="AN413" t="s">
        <v>755</v>
      </c>
      <c r="AO413" t="s">
        <v>755</v>
      </c>
      <c r="AP413" t="s">
        <v>755</v>
      </c>
      <c r="AQ413" t="s">
        <v>755</v>
      </c>
      <c r="AR413" t="s">
        <v>756</v>
      </c>
      <c r="AS413" t="s">
        <v>756</v>
      </c>
      <c r="AT413" t="s">
        <v>756</v>
      </c>
      <c r="AU413" t="s">
        <v>756</v>
      </c>
      <c r="AV413" s="186"/>
      <c r="AW413" s="186"/>
      <c r="AX413" s="16"/>
      <c r="AY413" s="8"/>
      <c r="AZ413" s="8"/>
      <c r="BA413" s="8"/>
    </row>
    <row r="414" spans="1:53" ht="14.5" outlineLevel="1" x14ac:dyDescent="0.35">
      <c r="A414" s="6"/>
      <c r="B414" s="7"/>
      <c r="C414" s="17"/>
      <c r="D414" s="17"/>
      <c r="E414" s="17"/>
      <c r="F414" s="26"/>
      <c r="G414" s="26" t="s">
        <v>38</v>
      </c>
      <c r="H414" t="s">
        <v>726</v>
      </c>
      <c r="I414" t="s">
        <v>1087</v>
      </c>
      <c r="J414" t="s">
        <v>1088</v>
      </c>
      <c r="K414" t="s">
        <v>728</v>
      </c>
      <c r="L414" t="str">
        <f>H414</f>
        <v>early</v>
      </c>
      <c r="M414" t="str">
        <f t="shared" ref="M414:AO414" si="182">I414</f>
        <v>at_seeding</v>
      </c>
      <c r="N414" t="str">
        <f t="shared" si="182"/>
        <v>mid</v>
      </c>
      <c r="O414" t="str">
        <f t="shared" si="182"/>
        <v>late</v>
      </c>
      <c r="P414" t="str">
        <f t="shared" si="182"/>
        <v>early</v>
      </c>
      <c r="Q414" t="str">
        <f t="shared" si="182"/>
        <v>at_seeding</v>
      </c>
      <c r="R414" t="str">
        <f t="shared" si="182"/>
        <v>mid</v>
      </c>
      <c r="S414" t="str">
        <f t="shared" si="182"/>
        <v>late</v>
      </c>
      <c r="T414" t="str">
        <f t="shared" si="182"/>
        <v>early</v>
      </c>
      <c r="U414" t="str">
        <f t="shared" si="182"/>
        <v>at_seeding</v>
      </c>
      <c r="V414" t="str">
        <f t="shared" si="182"/>
        <v>mid</v>
      </c>
      <c r="W414" t="str">
        <f t="shared" si="182"/>
        <v>late</v>
      </c>
      <c r="X414" t="str">
        <f>T414</f>
        <v>early</v>
      </c>
      <c r="Y414" t="str">
        <f>U414</f>
        <v>at_seeding</v>
      </c>
      <c r="Z414" t="str">
        <f>V414</f>
        <v>mid</v>
      </c>
      <c r="AA414" t="str">
        <f>W414</f>
        <v>late</v>
      </c>
      <c r="AB414" t="str">
        <f>X414</f>
        <v>early</v>
      </c>
      <c r="AC414" t="str">
        <f t="shared" si="182"/>
        <v>at_seeding</v>
      </c>
      <c r="AD414" t="str">
        <f>Z414</f>
        <v>mid</v>
      </c>
      <c r="AE414" t="str">
        <f>AA414</f>
        <v>late</v>
      </c>
      <c r="AF414" t="str">
        <f>AB414</f>
        <v>early</v>
      </c>
      <c r="AG414" t="str">
        <f>AC414</f>
        <v>at_seeding</v>
      </c>
      <c r="AH414" t="str">
        <f t="shared" si="182"/>
        <v>mid</v>
      </c>
      <c r="AI414" t="str">
        <f t="shared" si="182"/>
        <v>late</v>
      </c>
      <c r="AJ414" t="str">
        <f t="shared" si="182"/>
        <v>early</v>
      </c>
      <c r="AK414" t="str">
        <f t="shared" si="182"/>
        <v>at_seeding</v>
      </c>
      <c r="AL414" t="str">
        <f t="shared" si="182"/>
        <v>mid</v>
      </c>
      <c r="AM414" t="str">
        <f t="shared" si="182"/>
        <v>late</v>
      </c>
      <c r="AN414" t="str">
        <f t="shared" si="182"/>
        <v>early</v>
      </c>
      <c r="AO414" t="str">
        <f t="shared" si="182"/>
        <v>at_seeding</v>
      </c>
      <c r="AP414" t="str">
        <f t="shared" ref="AP414:AU414" si="183">AL414</f>
        <v>mid</v>
      </c>
      <c r="AQ414" t="str">
        <f t="shared" si="183"/>
        <v>late</v>
      </c>
      <c r="AR414" t="str">
        <f t="shared" si="183"/>
        <v>early</v>
      </c>
      <c r="AS414" t="str">
        <f t="shared" si="183"/>
        <v>at_seeding</v>
      </c>
      <c r="AT414" t="str">
        <f t="shared" si="183"/>
        <v>mid</v>
      </c>
      <c r="AU414" t="str">
        <f t="shared" si="183"/>
        <v>late</v>
      </c>
      <c r="AV414" s="186"/>
      <c r="AW414" s="186"/>
      <c r="AX414" s="16"/>
      <c r="AY414" s="8"/>
      <c r="AZ414" s="8"/>
      <c r="BA414" s="8"/>
    </row>
    <row r="415" spans="1:53" ht="14.5" outlineLevel="1" x14ac:dyDescent="0.35">
      <c r="A415" s="6"/>
      <c r="B415" s="7"/>
      <c r="C415" s="17"/>
      <c r="D415" s="17"/>
      <c r="E415" s="17"/>
      <c r="F415" s="26"/>
      <c r="G415" s="26" t="str">
        <f t="shared" ref="G415:G446" si="184">_xlfn.CONCAT(H163:M163)</f>
        <v>AAAA2A1a</v>
      </c>
      <c r="H415" s="222">
        <f>INDEX($Z$228:$AC$241,MATCH($M163,$Y$228:$Y$241,0),MATCH(H$414,$Z$227:$AC$227,0))</f>
        <v>0</v>
      </c>
      <c r="I415" s="222">
        <f>INDEX($Z$228:$AC$241,MATCH($M163,$Y$228:$Y$241,0),MATCH(I$414,$Z$227:$AC$227,0))</f>
        <v>20</v>
      </c>
      <c r="J415" s="222">
        <f>INDEX($Z$228:$AC$241,MATCH($M163,$Y$228:$Y$241,0),MATCH(J$414,$Z$227:$AC$227,0))</f>
        <v>0</v>
      </c>
      <c r="K415" s="222">
        <f>INDEX($Z$228:$AC$241,MATCH($M163,$Y$228:$Y$241,0),MATCH(K$414,$Z$227:$AC$227,0))</f>
        <v>0</v>
      </c>
      <c r="L415" s="678" cm="1">
        <f t="array" ref="L415">INDEX($H415:$K415,0,MATCH(L$414,$H$414:$K$414,0))*INDEX($J$408:$R$411,MATCH(L$414,$I$408:$I$411,0),MATCH(L$413,$J$407:$R$407,0))</f>
        <v>0</v>
      </c>
      <c r="M415" s="678" cm="1">
        <f t="array" ref="M415">INDEX($H415:$K415,0,MATCH(M$414,$H$414:$K$414,0))*INDEX($J$408:$R$411,MATCH(M$414,$I$408:$I$411,0),MATCH(M$413,$J$407:$R$407,0))</f>
        <v>20</v>
      </c>
      <c r="N415" s="678" cm="1">
        <f t="array" ref="N415">INDEX($H415:$K415,0,MATCH(N$414,$H$414:$K$414,0))*INDEX($J$408:$R$411,MATCH(N$414,$I$408:$I$411,0),MATCH(N$413,$J$407:$R$407,0))</f>
        <v>0</v>
      </c>
      <c r="O415" s="678" cm="1">
        <f t="array" ref="O415">INDEX($H415:$K415,0,MATCH(O$414,$H$414:$K$414,0))*INDEX($J$408:$R$411,MATCH(O$414,$I$408:$I$411,0),MATCH(O$413,$J$407:$R$407,0))</f>
        <v>0</v>
      </c>
      <c r="P415" s="678" cm="1">
        <f t="array" ref="P415">INDEX($H415:$K415,0,MATCH(P$414,$H$414:$K$414,0))*INDEX($J$408:$R$411,MATCH(P$414,$I$408:$I$411,0),MATCH(P$413,$J$407:$R$407,0))</f>
        <v>0</v>
      </c>
      <c r="Q415" s="678" cm="1">
        <f t="array" ref="Q415">INDEX($H415:$K415,0,MATCH(Q$414,$H$414:$K$414,0))*INDEX($J$408:$R$411,MATCH(Q$414,$I$408:$I$411,0),MATCH(Q$413,$J$407:$R$407,0))</f>
        <v>20</v>
      </c>
      <c r="R415" s="678" cm="1">
        <f t="array" ref="R415">INDEX($H415:$K415,0,MATCH(R$414,$H$414:$K$414,0))*INDEX($J$408:$R$411,MATCH(R$414,$I$408:$I$411,0),MATCH(R$413,$J$407:$R$407,0))</f>
        <v>0</v>
      </c>
      <c r="S415" s="678" cm="1">
        <f t="array" ref="S415">INDEX($H415:$K415,0,MATCH(S$414,$H$414:$K$414,0))*INDEX($J$408:$R$411,MATCH(S$414,$I$408:$I$411,0),MATCH(S$413,$J$407:$R$407,0))</f>
        <v>0</v>
      </c>
      <c r="T415" s="678" cm="1">
        <f t="array" ref="T415">INDEX($H415:$K415,0,MATCH(T$414,$H$414:$K$414,0))*INDEX($J$408:$R$411,MATCH(T$414,$I$408:$I$411,0),MATCH(T$413,$J$407:$R$407,0))</f>
        <v>0</v>
      </c>
      <c r="U415" s="678" cm="1">
        <f t="array" ref="U415">INDEX($H415:$K415,0,MATCH(U$414,$H$414:$K$414,0))*INDEX($J$408:$R$411,MATCH(U$414,$I$408:$I$411,0),MATCH(U$413,$J$407:$R$407,0))</f>
        <v>20</v>
      </c>
      <c r="V415" s="678" cm="1">
        <f t="array" ref="V415">INDEX($H415:$K415,0,MATCH(V$414,$H$414:$K$414,0))*INDEX($J$408:$R$411,MATCH(V$414,$I$408:$I$411,0),MATCH(V$413,$J$407:$R$407,0))</f>
        <v>0</v>
      </c>
      <c r="W415" s="678" cm="1">
        <f t="array" ref="W415">INDEX($H415:$K415,0,MATCH(W$414,$H$414:$K$414,0))*INDEX($J$408:$R$411,MATCH(W$414,$I$408:$I$411,0),MATCH(W$413,$J$407:$R$407,0))</f>
        <v>0</v>
      </c>
      <c r="X415" s="678" cm="1">
        <f t="array" ref="X415">INDEX($H415:$K415,0,MATCH(X$414,$H$414:$K$414,0))*INDEX($J$408:$R$411,MATCH(X$414,$I$408:$I$411,0),MATCH(X$413,$J$407:$R$407,0))</f>
        <v>0</v>
      </c>
      <c r="Y415" s="678" cm="1">
        <f t="array" ref="Y415">INDEX($H415:$K415,0,MATCH(Y$414,$H$414:$K$414,0))*INDEX($J$408:$R$411,MATCH(Y$414,$I$408:$I$411,0),MATCH(Y$413,$J$407:$R$407,0))</f>
        <v>20</v>
      </c>
      <c r="Z415" s="678" cm="1">
        <f t="array" ref="Z415">INDEX($H415:$K415,0,MATCH(Z$414,$H$414:$K$414,0))*INDEX($J$408:$R$411,MATCH(Z$414,$I$408:$I$411,0),MATCH(Z$413,$J$407:$R$407,0))</f>
        <v>0</v>
      </c>
      <c r="AA415" s="678" cm="1">
        <f t="array" ref="AA415">INDEX($H415:$K415,0,MATCH(AA$414,$H$414:$K$414,0))*INDEX($J$408:$R$411,MATCH(AA$414,$I$408:$I$411,0),MATCH(AA$413,$J$407:$R$407,0))</f>
        <v>0</v>
      </c>
      <c r="AB415" s="678" cm="1">
        <f t="array" ref="AB415">INDEX($H415:$K415,0,MATCH(AB$414,$H$414:$K$414,0))*INDEX($J$408:$R$411,MATCH(AB$414,$I$408:$I$411,0),MATCH(AB$413,$J$407:$R$407,0))</f>
        <v>0</v>
      </c>
      <c r="AC415" s="678" cm="1">
        <f t="array" ref="AC415">INDEX($H415:$K415,0,MATCH(AC$414,$H$414:$K$414,0))*INDEX($J$408:$R$411,MATCH(AC$414,$I$408:$I$411,0),MATCH(AC$413,$J$407:$R$407,0))</f>
        <v>20</v>
      </c>
      <c r="AD415" s="678" cm="1">
        <f t="array" ref="AD415">INDEX($H415:$K415,0,MATCH(AD$414,$H$414:$K$414,0))*INDEX($J$408:$R$411,MATCH(AD$414,$I$408:$I$411,0),MATCH(AD$413,$J$407:$R$407,0))</f>
        <v>0</v>
      </c>
      <c r="AE415" s="678" cm="1">
        <f t="array" ref="AE415">INDEX($H415:$K415,0,MATCH(AE$414,$H$414:$K$414,0))*INDEX($J$408:$R$411,MATCH(AE$414,$I$408:$I$411,0),MATCH(AE$413,$J$407:$R$407,0))</f>
        <v>0</v>
      </c>
      <c r="AF415" s="678" cm="1">
        <f t="array" ref="AF415">INDEX($H415:$K415,0,MATCH(AF$414,$H$414:$K$414,0))*INDEX($J$408:$R$411,MATCH(AF$414,$I$408:$I$411,0),MATCH(AF$413,$J$407:$R$407,0))</f>
        <v>0</v>
      </c>
      <c r="AG415" s="678" cm="1">
        <f t="array" ref="AG415">INDEX($H415:$K415,0,MATCH(AG$414,$H$414:$K$414,0))*INDEX($J$408:$R$411,MATCH(AG$414,$I$408:$I$411,0),MATCH(AG$413,$J$407:$R$407,0))</f>
        <v>20</v>
      </c>
      <c r="AH415" s="678" cm="1">
        <f t="array" ref="AH415">INDEX($H415:$K415,0,MATCH(AH$414,$H$414:$K$414,0))*INDEX($J$408:$R$411,MATCH(AH$414,$I$408:$I$411,0),MATCH(AH$413,$J$407:$R$407,0))</f>
        <v>0</v>
      </c>
      <c r="AI415" s="678" cm="1">
        <f t="array" ref="AI415">INDEX($H415:$K415,0,MATCH(AI$414,$H$414:$K$414,0))*INDEX($J$408:$R$411,MATCH(AI$414,$I$408:$I$411,0),MATCH(AI$413,$J$407:$R$407,0))</f>
        <v>0</v>
      </c>
      <c r="AJ415" s="678" cm="1">
        <f t="array" ref="AJ415">INDEX($H415:$K415,0,MATCH(AJ$414,$H$414:$K$414,0))*INDEX($J$408:$R$411,MATCH(AJ$414,$I$408:$I$411,0),MATCH(AJ$413,$J$407:$R$407,0))</f>
        <v>0</v>
      </c>
      <c r="AK415" s="678" cm="1">
        <f t="array" ref="AK415">INDEX($H415:$K415,0,MATCH(AK$414,$H$414:$K$414,0))*INDEX($J$408:$R$411,MATCH(AK$414,$I$408:$I$411,0),MATCH(AK$413,$J$407:$R$407,0))</f>
        <v>20</v>
      </c>
      <c r="AL415" s="678" cm="1">
        <f t="array" ref="AL415">INDEX($H415:$K415,0,MATCH(AL$414,$H$414:$K$414,0))*INDEX($J$408:$R$411,MATCH(AL$414,$I$408:$I$411,0),MATCH(AL$413,$J$407:$R$407,0))</f>
        <v>0</v>
      </c>
      <c r="AM415" s="678" cm="1">
        <f t="array" ref="AM415">INDEX($H415:$K415,0,MATCH(AM$414,$H$414:$K$414,0))*INDEX($J$408:$R$411,MATCH(AM$414,$I$408:$I$411,0),MATCH(AM$413,$J$407:$R$407,0))</f>
        <v>0</v>
      </c>
      <c r="AN415" s="678" cm="1">
        <f t="array" ref="AN415">INDEX($H415:$K415,0,MATCH(AN$414,$H$414:$K$414,0))*INDEX($J$408:$R$411,MATCH(AN$414,$I$408:$I$411,0),MATCH(AN$413,$J$407:$R$407,0))</f>
        <v>0</v>
      </c>
      <c r="AO415" s="678" cm="1">
        <f t="array" ref="AO415">INDEX($H415:$K415,0,MATCH(AO$414,$H$414:$K$414,0))*INDEX($J$408:$R$411,MATCH(AO$414,$I$408:$I$411,0),MATCH(AO$413,$J$407:$R$407,0))</f>
        <v>20</v>
      </c>
      <c r="AP415" s="678" cm="1">
        <f t="array" ref="AP415">INDEX($H415:$K415,0,MATCH(AP$414,$H$414:$K$414,0))*INDEX($J$408:$R$411,MATCH(AP$414,$I$408:$I$411,0),MATCH(AP$413,$J$407:$R$407,0))</f>
        <v>0</v>
      </c>
      <c r="AQ415" s="678" cm="1">
        <f t="array" ref="AQ415">INDEX($H415:$K415,0,MATCH(AQ$414,$H$414:$K$414,0))*INDEX($J$408:$R$411,MATCH(AQ$414,$I$408:$I$411,0),MATCH(AQ$413,$J$407:$R$407,0))</f>
        <v>0</v>
      </c>
      <c r="AR415" s="678" cm="1">
        <f t="array" ref="AR415">INDEX($H415:$K415,0,MATCH(AR$414,$H$414:$K$414,0))*INDEX($J$408:$R$411,MATCH(AR$414,$I$408:$I$411,0),MATCH(AR$413,$J$407:$R$407,0))</f>
        <v>0</v>
      </c>
      <c r="AS415" s="678" cm="1">
        <f t="array" ref="AS415">INDEX($H415:$K415,0,MATCH(AS$414,$H$414:$K$414,0))*INDEX($J$408:$R$411,MATCH(AS$414,$I$408:$I$411,0),MATCH(AS$413,$J$407:$R$407,0))</f>
        <v>20</v>
      </c>
      <c r="AT415" s="678" cm="1">
        <f t="array" ref="AT415">INDEX($H415:$K415,0,MATCH(AT$414,$H$414:$K$414,0))*INDEX($J$408:$R$411,MATCH(AT$414,$I$408:$I$411,0),MATCH(AT$413,$J$407:$R$407,0))</f>
        <v>0</v>
      </c>
      <c r="AU415" s="678" cm="1">
        <f t="array" ref="AU415">INDEX($H415:$K415,0,MATCH(AU$414,$H$414:$K$414,0))*INDEX($J$408:$R$411,MATCH(AU$414,$I$408:$I$411,0),MATCH(AU$413,$J$407:$R$407,0))</f>
        <v>0</v>
      </c>
      <c r="AV415" s="186"/>
      <c r="AW415" s="186"/>
      <c r="AX415" s="16"/>
      <c r="AY415" s="8"/>
      <c r="AZ415" s="8"/>
      <c r="BA415" s="8"/>
    </row>
    <row r="416" spans="1:53" ht="14.5" outlineLevel="1" x14ac:dyDescent="0.35">
      <c r="A416" s="6"/>
      <c r="B416" s="7"/>
      <c r="C416" s="17"/>
      <c r="D416" s="17"/>
      <c r="E416" s="17"/>
      <c r="F416" s="26"/>
      <c r="G416" s="26" t="str">
        <f t="shared" si="184"/>
        <v>GGGGAg1a2</v>
      </c>
      <c r="H416" s="222">
        <v>0</v>
      </c>
      <c r="I416" s="222">
        <v>0</v>
      </c>
      <c r="J416" s="222">
        <v>0</v>
      </c>
      <c r="K416" s="222">
        <v>0</v>
      </c>
      <c r="L416" s="678" cm="1">
        <f t="array" ref="L416">INDEX($H416:$K416,0,MATCH(L$414,$H$414:$K$414,0))*INDEX($J$408:$R$411,MATCH(L$414,$I$408:$I$411,0),MATCH(L$413,$J$407:$R$407,0))</f>
        <v>0</v>
      </c>
      <c r="M416" s="678" cm="1">
        <f t="array" ref="M416">INDEX($H416:$K416,0,MATCH(M$414,$H$414:$K$414,0))*INDEX($J$408:$R$411,MATCH(M$414,$I$408:$I$411,0),MATCH(M$413,$J$407:$R$407,0))</f>
        <v>0</v>
      </c>
      <c r="N416" s="678" cm="1">
        <f t="array" ref="N416">INDEX($H416:$K416,0,MATCH(N$414,$H$414:$K$414,0))*INDEX($J$408:$R$411,MATCH(N$414,$I$408:$I$411,0),MATCH(N$413,$J$407:$R$407,0))</f>
        <v>0</v>
      </c>
      <c r="O416" s="678" cm="1">
        <f t="array" ref="O416">INDEX($H416:$K416,0,MATCH(O$414,$H$414:$K$414,0))*INDEX($J$408:$R$411,MATCH(O$414,$I$408:$I$411,0),MATCH(O$413,$J$407:$R$407,0))</f>
        <v>0</v>
      </c>
      <c r="P416" s="678" cm="1">
        <f t="array" ref="P416">INDEX($H416:$K416,0,MATCH(P$414,$H$414:$K$414,0))*INDEX($J$408:$R$411,MATCH(P$414,$I$408:$I$411,0),MATCH(P$413,$J$407:$R$407,0))</f>
        <v>0</v>
      </c>
      <c r="Q416" s="678" cm="1">
        <f t="array" ref="Q416">INDEX($H416:$K416,0,MATCH(Q$414,$H$414:$K$414,0))*INDEX($J$408:$R$411,MATCH(Q$414,$I$408:$I$411,0),MATCH(Q$413,$J$407:$R$407,0))</f>
        <v>0</v>
      </c>
      <c r="R416" s="678" cm="1">
        <f t="array" ref="R416">INDEX($H416:$K416,0,MATCH(R$414,$H$414:$K$414,0))*INDEX($J$408:$R$411,MATCH(R$414,$I$408:$I$411,0),MATCH(R$413,$J$407:$R$407,0))</f>
        <v>0</v>
      </c>
      <c r="S416" s="678" cm="1">
        <f t="array" ref="S416">INDEX($H416:$K416,0,MATCH(S$414,$H$414:$K$414,0))*INDEX($J$408:$R$411,MATCH(S$414,$I$408:$I$411,0),MATCH(S$413,$J$407:$R$407,0))</f>
        <v>0</v>
      </c>
      <c r="T416" s="678" cm="1">
        <f t="array" ref="T416">INDEX($H416:$K416,0,MATCH(T$414,$H$414:$K$414,0))*INDEX($J$408:$R$411,MATCH(T$414,$I$408:$I$411,0),MATCH(T$413,$J$407:$R$407,0))</f>
        <v>0</v>
      </c>
      <c r="U416" s="678" cm="1">
        <f t="array" ref="U416">INDEX($H416:$K416,0,MATCH(U$414,$H$414:$K$414,0))*INDEX($J$408:$R$411,MATCH(U$414,$I$408:$I$411,0),MATCH(U$413,$J$407:$R$407,0))</f>
        <v>0</v>
      </c>
      <c r="V416" s="678" cm="1">
        <f t="array" ref="V416">INDEX($H416:$K416,0,MATCH(V$414,$H$414:$K$414,0))*INDEX($J$408:$R$411,MATCH(V$414,$I$408:$I$411,0),MATCH(V$413,$J$407:$R$407,0))</f>
        <v>0</v>
      </c>
      <c r="W416" s="678" cm="1">
        <f t="array" ref="W416">INDEX($H416:$K416,0,MATCH(W$414,$H$414:$K$414,0))*INDEX($J$408:$R$411,MATCH(W$414,$I$408:$I$411,0),MATCH(W$413,$J$407:$R$407,0))</f>
        <v>0</v>
      </c>
      <c r="X416" s="678" cm="1">
        <f t="array" ref="X416">INDEX($H416:$K416,0,MATCH(X$414,$H$414:$K$414,0))*INDEX($J$408:$R$411,MATCH(X$414,$I$408:$I$411,0),MATCH(X$413,$J$407:$R$407,0))</f>
        <v>0</v>
      </c>
      <c r="Y416" s="678" cm="1">
        <f t="array" ref="Y416">INDEX($H416:$K416,0,MATCH(Y$414,$H$414:$K$414,0))*INDEX($J$408:$R$411,MATCH(Y$414,$I$408:$I$411,0),MATCH(Y$413,$J$407:$R$407,0))</f>
        <v>0</v>
      </c>
      <c r="Z416" s="678" cm="1">
        <f t="array" ref="Z416">INDEX($H416:$K416,0,MATCH(Z$414,$H$414:$K$414,0))*INDEX($J$408:$R$411,MATCH(Z$414,$I$408:$I$411,0),MATCH(Z$413,$J$407:$R$407,0))</f>
        <v>0</v>
      </c>
      <c r="AA416" s="678" cm="1">
        <f t="array" ref="AA416">INDEX($H416:$K416,0,MATCH(AA$414,$H$414:$K$414,0))*INDEX($J$408:$R$411,MATCH(AA$414,$I$408:$I$411,0),MATCH(AA$413,$J$407:$R$407,0))</f>
        <v>0</v>
      </c>
      <c r="AB416" s="678" cm="1">
        <f t="array" ref="AB416">INDEX($H416:$K416,0,MATCH(AB$414,$H$414:$K$414,0))*INDEX($J$408:$R$411,MATCH(AB$414,$I$408:$I$411,0),MATCH(AB$413,$J$407:$R$407,0))</f>
        <v>0</v>
      </c>
      <c r="AC416" s="678" cm="1">
        <f t="array" ref="AC416">INDEX($H416:$K416,0,MATCH(AC$414,$H$414:$K$414,0))*INDEX($J$408:$R$411,MATCH(AC$414,$I$408:$I$411,0),MATCH(AC$413,$J$407:$R$407,0))</f>
        <v>0</v>
      </c>
      <c r="AD416" s="678" cm="1">
        <f t="array" ref="AD416">INDEX($H416:$K416,0,MATCH(AD$414,$H$414:$K$414,0))*INDEX($J$408:$R$411,MATCH(AD$414,$I$408:$I$411,0),MATCH(AD$413,$J$407:$R$407,0))</f>
        <v>0</v>
      </c>
      <c r="AE416" s="678" cm="1">
        <f t="array" ref="AE416">INDEX($H416:$K416,0,MATCH(AE$414,$H$414:$K$414,0))*INDEX($J$408:$R$411,MATCH(AE$414,$I$408:$I$411,0),MATCH(AE$413,$J$407:$R$407,0))</f>
        <v>0</v>
      </c>
      <c r="AF416" s="678" cm="1">
        <f t="array" ref="AF416">INDEX($H416:$K416,0,MATCH(AF$414,$H$414:$K$414,0))*INDEX($J$408:$R$411,MATCH(AF$414,$I$408:$I$411,0),MATCH(AF$413,$J$407:$R$407,0))</f>
        <v>0</v>
      </c>
      <c r="AG416" s="678" cm="1">
        <f t="array" ref="AG416">INDEX($H416:$K416,0,MATCH(AG$414,$H$414:$K$414,0))*INDEX($J$408:$R$411,MATCH(AG$414,$I$408:$I$411,0),MATCH(AG$413,$J$407:$R$407,0))</f>
        <v>0</v>
      </c>
      <c r="AH416" s="678" cm="1">
        <f t="array" ref="AH416">INDEX($H416:$K416,0,MATCH(AH$414,$H$414:$K$414,0))*INDEX($J$408:$R$411,MATCH(AH$414,$I$408:$I$411,0),MATCH(AH$413,$J$407:$R$407,0))</f>
        <v>0</v>
      </c>
      <c r="AI416" s="678" cm="1">
        <f t="array" ref="AI416">INDEX($H416:$K416,0,MATCH(AI$414,$H$414:$K$414,0))*INDEX($J$408:$R$411,MATCH(AI$414,$I$408:$I$411,0),MATCH(AI$413,$J$407:$R$407,0))</f>
        <v>0</v>
      </c>
      <c r="AJ416" s="678" cm="1">
        <f t="array" ref="AJ416">INDEX($H416:$K416,0,MATCH(AJ$414,$H$414:$K$414,0))*INDEX($J$408:$R$411,MATCH(AJ$414,$I$408:$I$411,0),MATCH(AJ$413,$J$407:$R$407,0))</f>
        <v>0</v>
      </c>
      <c r="AK416" s="678" cm="1">
        <f t="array" ref="AK416">INDEX($H416:$K416,0,MATCH(AK$414,$H$414:$K$414,0))*INDEX($J$408:$R$411,MATCH(AK$414,$I$408:$I$411,0),MATCH(AK$413,$J$407:$R$407,0))</f>
        <v>0</v>
      </c>
      <c r="AL416" s="678" cm="1">
        <f t="array" ref="AL416">INDEX($H416:$K416,0,MATCH(AL$414,$H$414:$K$414,0))*INDEX($J$408:$R$411,MATCH(AL$414,$I$408:$I$411,0),MATCH(AL$413,$J$407:$R$407,0))</f>
        <v>0</v>
      </c>
      <c r="AM416" s="678" cm="1">
        <f t="array" ref="AM416">INDEX($H416:$K416,0,MATCH(AM$414,$H$414:$K$414,0))*INDEX($J$408:$R$411,MATCH(AM$414,$I$408:$I$411,0),MATCH(AM$413,$J$407:$R$407,0))</f>
        <v>0</v>
      </c>
      <c r="AN416" s="678" cm="1">
        <f t="array" ref="AN416">INDEX($H416:$K416,0,MATCH(AN$414,$H$414:$K$414,0))*INDEX($J$408:$R$411,MATCH(AN$414,$I$408:$I$411,0),MATCH(AN$413,$J$407:$R$407,0))</f>
        <v>0</v>
      </c>
      <c r="AO416" s="678" cm="1">
        <f t="array" ref="AO416">INDEX($H416:$K416,0,MATCH(AO$414,$H$414:$K$414,0))*INDEX($J$408:$R$411,MATCH(AO$414,$I$408:$I$411,0),MATCH(AO$413,$J$407:$R$407,0))</f>
        <v>0</v>
      </c>
      <c r="AP416" s="678" cm="1">
        <f t="array" ref="AP416">INDEX($H416:$K416,0,MATCH(AP$414,$H$414:$K$414,0))*INDEX($J$408:$R$411,MATCH(AP$414,$I$408:$I$411,0),MATCH(AP$413,$J$407:$R$407,0))</f>
        <v>0</v>
      </c>
      <c r="AQ416" s="678" cm="1">
        <f t="array" ref="AQ416">INDEX($H416:$K416,0,MATCH(AQ$414,$H$414:$K$414,0))*INDEX($J$408:$R$411,MATCH(AQ$414,$I$408:$I$411,0),MATCH(AQ$413,$J$407:$R$407,0))</f>
        <v>0</v>
      </c>
      <c r="AR416" s="678" cm="1">
        <f t="array" ref="AR416">INDEX($H416:$K416,0,MATCH(AR$414,$H$414:$K$414,0))*INDEX($J$408:$R$411,MATCH(AR$414,$I$408:$I$411,0),MATCH(AR$413,$J$407:$R$407,0))</f>
        <v>0</v>
      </c>
      <c r="AS416" s="678" cm="1">
        <f t="array" ref="AS416">INDEX($H416:$K416,0,MATCH(AS$414,$H$414:$K$414,0))*INDEX($J$408:$R$411,MATCH(AS$414,$I$408:$I$411,0),MATCH(AS$413,$J$407:$R$407,0))</f>
        <v>0</v>
      </c>
      <c r="AT416" s="678" cm="1">
        <f t="array" ref="AT416">INDEX($H416:$K416,0,MATCH(AT$414,$H$414:$K$414,0))*INDEX($J$408:$R$411,MATCH(AT$414,$I$408:$I$411,0),MATCH(AT$413,$J$407:$R$407,0))</f>
        <v>0</v>
      </c>
      <c r="AU416" s="678" cm="1">
        <f t="array" ref="AU416">INDEX($H416:$K416,0,MATCH(AU$414,$H$414:$K$414,0))*INDEX($J$408:$R$411,MATCH(AU$414,$I$408:$I$411,0),MATCH(AU$413,$J$407:$R$407,0))</f>
        <v>0</v>
      </c>
      <c r="AV416" s="186"/>
      <c r="AW416" s="186"/>
      <c r="AX416" s="16"/>
      <c r="AY416" s="8"/>
      <c r="AZ416" s="8"/>
      <c r="BA416" s="8"/>
    </row>
    <row r="417" spans="1:53" ht="14.5" outlineLevel="1" x14ac:dyDescent="0.35">
      <c r="A417" s="6"/>
      <c r="B417" s="7"/>
      <c r="C417" s="17"/>
      <c r="D417" s="17"/>
      <c r="E417" s="17"/>
      <c r="F417" s="26"/>
      <c r="G417" s="26" t="str">
        <f t="shared" si="184"/>
        <v>GGGGSg1a2</v>
      </c>
      <c r="H417" s="222">
        <v>0</v>
      </c>
      <c r="I417" s="222">
        <v>0</v>
      </c>
      <c r="J417" s="222">
        <v>0</v>
      </c>
      <c r="K417" s="222">
        <v>0</v>
      </c>
      <c r="L417" s="678" cm="1">
        <f t="array" ref="L417">INDEX($H417:$K417,0,MATCH(L$414,$H$414:$K$414,0))*INDEX($J$408:$R$411,MATCH(L$414,$I$408:$I$411,0),MATCH(L$413,$J$407:$R$407,0))</f>
        <v>0</v>
      </c>
      <c r="M417" s="678" cm="1">
        <f t="array" ref="M417">INDEX($H417:$K417,0,MATCH(M$414,$H$414:$K$414,0))*INDEX($J$408:$R$411,MATCH(M$414,$I$408:$I$411,0),MATCH(M$413,$J$407:$R$407,0))</f>
        <v>0</v>
      </c>
      <c r="N417" s="678" cm="1">
        <f t="array" ref="N417">INDEX($H417:$K417,0,MATCH(N$414,$H$414:$K$414,0))*INDEX($J$408:$R$411,MATCH(N$414,$I$408:$I$411,0),MATCH(N$413,$J$407:$R$407,0))</f>
        <v>0</v>
      </c>
      <c r="O417" s="678" cm="1">
        <f t="array" ref="O417">INDEX($H417:$K417,0,MATCH(O$414,$H$414:$K$414,0))*INDEX($J$408:$R$411,MATCH(O$414,$I$408:$I$411,0),MATCH(O$413,$J$407:$R$407,0))</f>
        <v>0</v>
      </c>
      <c r="P417" s="678" cm="1">
        <f t="array" ref="P417">INDEX($H417:$K417,0,MATCH(P$414,$H$414:$K$414,0))*INDEX($J$408:$R$411,MATCH(P$414,$I$408:$I$411,0),MATCH(P$413,$J$407:$R$407,0))</f>
        <v>0</v>
      </c>
      <c r="Q417" s="678" cm="1">
        <f t="array" ref="Q417">INDEX($H417:$K417,0,MATCH(Q$414,$H$414:$K$414,0))*INDEX($J$408:$R$411,MATCH(Q$414,$I$408:$I$411,0),MATCH(Q$413,$J$407:$R$407,0))</f>
        <v>0</v>
      </c>
      <c r="R417" s="678" cm="1">
        <f t="array" ref="R417">INDEX($H417:$K417,0,MATCH(R$414,$H$414:$K$414,0))*INDEX($J$408:$R$411,MATCH(R$414,$I$408:$I$411,0),MATCH(R$413,$J$407:$R$407,0))</f>
        <v>0</v>
      </c>
      <c r="S417" s="678" cm="1">
        <f t="array" ref="S417">INDEX($H417:$K417,0,MATCH(S$414,$H$414:$K$414,0))*INDEX($J$408:$R$411,MATCH(S$414,$I$408:$I$411,0),MATCH(S$413,$J$407:$R$407,0))</f>
        <v>0</v>
      </c>
      <c r="T417" s="678" cm="1">
        <f t="array" ref="T417">INDEX($H417:$K417,0,MATCH(T$414,$H$414:$K$414,0))*INDEX($J$408:$R$411,MATCH(T$414,$I$408:$I$411,0),MATCH(T$413,$J$407:$R$407,0))</f>
        <v>0</v>
      </c>
      <c r="U417" s="678" cm="1">
        <f t="array" ref="U417">INDEX($H417:$K417,0,MATCH(U$414,$H$414:$K$414,0))*INDEX($J$408:$R$411,MATCH(U$414,$I$408:$I$411,0),MATCH(U$413,$J$407:$R$407,0))</f>
        <v>0</v>
      </c>
      <c r="V417" s="678" cm="1">
        <f t="array" ref="V417">INDEX($H417:$K417,0,MATCH(V$414,$H$414:$K$414,0))*INDEX($J$408:$R$411,MATCH(V$414,$I$408:$I$411,0),MATCH(V$413,$J$407:$R$407,0))</f>
        <v>0</v>
      </c>
      <c r="W417" s="678" cm="1">
        <f t="array" ref="W417">INDEX($H417:$K417,0,MATCH(W$414,$H$414:$K$414,0))*INDEX($J$408:$R$411,MATCH(W$414,$I$408:$I$411,0),MATCH(W$413,$J$407:$R$407,0))</f>
        <v>0</v>
      </c>
      <c r="X417" s="678" cm="1">
        <f t="array" ref="X417">INDEX($H417:$K417,0,MATCH(X$414,$H$414:$K$414,0))*INDEX($J$408:$R$411,MATCH(X$414,$I$408:$I$411,0),MATCH(X$413,$J$407:$R$407,0))</f>
        <v>0</v>
      </c>
      <c r="Y417" s="678" cm="1">
        <f t="array" ref="Y417">INDEX($H417:$K417,0,MATCH(Y$414,$H$414:$K$414,0))*INDEX($J$408:$R$411,MATCH(Y$414,$I$408:$I$411,0),MATCH(Y$413,$J$407:$R$407,0))</f>
        <v>0</v>
      </c>
      <c r="Z417" s="678" cm="1">
        <f t="array" ref="Z417">INDEX($H417:$K417,0,MATCH(Z$414,$H$414:$K$414,0))*INDEX($J$408:$R$411,MATCH(Z$414,$I$408:$I$411,0),MATCH(Z$413,$J$407:$R$407,0))</f>
        <v>0</v>
      </c>
      <c r="AA417" s="678" cm="1">
        <f t="array" ref="AA417">INDEX($H417:$K417,0,MATCH(AA$414,$H$414:$K$414,0))*INDEX($J$408:$R$411,MATCH(AA$414,$I$408:$I$411,0),MATCH(AA$413,$J$407:$R$407,0))</f>
        <v>0</v>
      </c>
      <c r="AB417" s="678" cm="1">
        <f t="array" ref="AB417">INDEX($H417:$K417,0,MATCH(AB$414,$H$414:$K$414,0))*INDEX($J$408:$R$411,MATCH(AB$414,$I$408:$I$411,0),MATCH(AB$413,$J$407:$R$407,0))</f>
        <v>0</v>
      </c>
      <c r="AC417" s="678" cm="1">
        <f t="array" ref="AC417">INDEX($H417:$K417,0,MATCH(AC$414,$H$414:$K$414,0))*INDEX($J$408:$R$411,MATCH(AC$414,$I$408:$I$411,0),MATCH(AC$413,$J$407:$R$407,0))</f>
        <v>0</v>
      </c>
      <c r="AD417" s="678" cm="1">
        <f t="array" ref="AD417">INDEX($H417:$K417,0,MATCH(AD$414,$H$414:$K$414,0))*INDEX($J$408:$R$411,MATCH(AD$414,$I$408:$I$411,0),MATCH(AD$413,$J$407:$R$407,0))</f>
        <v>0</v>
      </c>
      <c r="AE417" s="678" cm="1">
        <f t="array" ref="AE417">INDEX($H417:$K417,0,MATCH(AE$414,$H$414:$K$414,0))*INDEX($J$408:$R$411,MATCH(AE$414,$I$408:$I$411,0),MATCH(AE$413,$J$407:$R$407,0))</f>
        <v>0</v>
      </c>
      <c r="AF417" s="678" cm="1">
        <f t="array" ref="AF417">INDEX($H417:$K417,0,MATCH(AF$414,$H$414:$K$414,0))*INDEX($J$408:$R$411,MATCH(AF$414,$I$408:$I$411,0),MATCH(AF$413,$J$407:$R$407,0))</f>
        <v>0</v>
      </c>
      <c r="AG417" s="678" cm="1">
        <f t="array" ref="AG417">INDEX($H417:$K417,0,MATCH(AG$414,$H$414:$K$414,0))*INDEX($J$408:$R$411,MATCH(AG$414,$I$408:$I$411,0),MATCH(AG$413,$J$407:$R$407,0))</f>
        <v>0</v>
      </c>
      <c r="AH417" s="678" cm="1">
        <f t="array" ref="AH417">INDEX($H417:$K417,0,MATCH(AH$414,$H$414:$K$414,0))*INDEX($J$408:$R$411,MATCH(AH$414,$I$408:$I$411,0),MATCH(AH$413,$J$407:$R$407,0))</f>
        <v>0</v>
      </c>
      <c r="AI417" s="678" cm="1">
        <f t="array" ref="AI417">INDEX($H417:$K417,0,MATCH(AI$414,$H$414:$K$414,0))*INDEX($J$408:$R$411,MATCH(AI$414,$I$408:$I$411,0),MATCH(AI$413,$J$407:$R$407,0))</f>
        <v>0</v>
      </c>
      <c r="AJ417" s="678" cm="1">
        <f t="array" ref="AJ417">INDEX($H417:$K417,0,MATCH(AJ$414,$H$414:$K$414,0))*INDEX($J$408:$R$411,MATCH(AJ$414,$I$408:$I$411,0),MATCH(AJ$413,$J$407:$R$407,0))</f>
        <v>0</v>
      </c>
      <c r="AK417" s="678" cm="1">
        <f t="array" ref="AK417">INDEX($H417:$K417,0,MATCH(AK$414,$H$414:$K$414,0))*INDEX($J$408:$R$411,MATCH(AK$414,$I$408:$I$411,0),MATCH(AK$413,$J$407:$R$407,0))</f>
        <v>0</v>
      </c>
      <c r="AL417" s="678" cm="1">
        <f t="array" ref="AL417">INDEX($H417:$K417,0,MATCH(AL$414,$H$414:$K$414,0))*INDEX($J$408:$R$411,MATCH(AL$414,$I$408:$I$411,0),MATCH(AL$413,$J$407:$R$407,0))</f>
        <v>0</v>
      </c>
      <c r="AM417" s="678" cm="1">
        <f t="array" ref="AM417">INDEX($H417:$K417,0,MATCH(AM$414,$H$414:$K$414,0))*INDEX($J$408:$R$411,MATCH(AM$414,$I$408:$I$411,0),MATCH(AM$413,$J$407:$R$407,0))</f>
        <v>0</v>
      </c>
      <c r="AN417" s="678" cm="1">
        <f t="array" ref="AN417">INDEX($H417:$K417,0,MATCH(AN$414,$H$414:$K$414,0))*INDEX($J$408:$R$411,MATCH(AN$414,$I$408:$I$411,0),MATCH(AN$413,$J$407:$R$407,0))</f>
        <v>0</v>
      </c>
      <c r="AO417" s="678" cm="1">
        <f t="array" ref="AO417">INDEX($H417:$K417,0,MATCH(AO$414,$H$414:$K$414,0))*INDEX($J$408:$R$411,MATCH(AO$414,$I$408:$I$411,0),MATCH(AO$413,$J$407:$R$407,0))</f>
        <v>0</v>
      </c>
      <c r="AP417" s="678" cm="1">
        <f t="array" ref="AP417">INDEX($H417:$K417,0,MATCH(AP$414,$H$414:$K$414,0))*INDEX($J$408:$R$411,MATCH(AP$414,$I$408:$I$411,0),MATCH(AP$413,$J$407:$R$407,0))</f>
        <v>0</v>
      </c>
      <c r="AQ417" s="678" cm="1">
        <f t="array" ref="AQ417">INDEX($H417:$K417,0,MATCH(AQ$414,$H$414:$K$414,0))*INDEX($J$408:$R$411,MATCH(AQ$414,$I$408:$I$411,0),MATCH(AQ$413,$J$407:$R$407,0))</f>
        <v>0</v>
      </c>
      <c r="AR417" s="678" cm="1">
        <f t="array" ref="AR417">INDEX($H417:$K417,0,MATCH(AR$414,$H$414:$K$414,0))*INDEX($J$408:$R$411,MATCH(AR$414,$I$408:$I$411,0),MATCH(AR$413,$J$407:$R$407,0))</f>
        <v>0</v>
      </c>
      <c r="AS417" s="678" cm="1">
        <f t="array" ref="AS417">INDEX($H417:$K417,0,MATCH(AS$414,$H$414:$K$414,0))*INDEX($J$408:$R$411,MATCH(AS$414,$I$408:$I$411,0),MATCH(AS$413,$J$407:$R$407,0))</f>
        <v>0</v>
      </c>
      <c r="AT417" s="678" cm="1">
        <f t="array" ref="AT417">INDEX($H417:$K417,0,MATCH(AT$414,$H$414:$K$414,0))*INDEX($J$408:$R$411,MATCH(AT$414,$I$408:$I$411,0),MATCH(AT$413,$J$407:$R$407,0))</f>
        <v>0</v>
      </c>
      <c r="AU417" s="678" cm="1">
        <f t="array" ref="AU417">INDEX($H417:$K417,0,MATCH(AU$414,$H$414:$K$414,0))*INDEX($J$408:$R$411,MATCH(AU$414,$I$408:$I$411,0),MATCH(AU$413,$J$407:$R$407,0))</f>
        <v>0</v>
      </c>
      <c r="AV417" s="186"/>
      <c r="AW417" s="186"/>
      <c r="AX417" s="16"/>
      <c r="AY417" s="8"/>
      <c r="AZ417" s="8"/>
      <c r="BA417" s="8"/>
    </row>
    <row r="418" spans="1:53" ht="14.5" outlineLevel="1" x14ac:dyDescent="0.35">
      <c r="A418" s="6"/>
      <c r="B418" s="7"/>
      <c r="C418" s="17"/>
      <c r="D418" s="17"/>
      <c r="E418" s="17"/>
      <c r="F418" s="26"/>
      <c r="G418" s="26" t="str">
        <f t="shared" si="184"/>
        <v>GGGAg2Na2</v>
      </c>
      <c r="H418" s="222">
        <v>0</v>
      </c>
      <c r="I418" s="222">
        <v>0</v>
      </c>
      <c r="J418" s="222">
        <v>0</v>
      </c>
      <c r="K418" s="222">
        <v>0</v>
      </c>
      <c r="L418" s="678" cm="1">
        <f t="array" ref="L418">INDEX($H418:$K418,0,MATCH(L$414,$H$414:$K$414,0))*INDEX($J$408:$R$411,MATCH(L$414,$I$408:$I$411,0),MATCH(L$413,$J$407:$R$407,0))</f>
        <v>0</v>
      </c>
      <c r="M418" s="678" cm="1">
        <f t="array" ref="M418">INDEX($H418:$K418,0,MATCH(M$414,$H$414:$K$414,0))*INDEX($J$408:$R$411,MATCH(M$414,$I$408:$I$411,0),MATCH(M$413,$J$407:$R$407,0))</f>
        <v>0</v>
      </c>
      <c r="N418" s="678" cm="1">
        <f t="array" ref="N418">INDEX($H418:$K418,0,MATCH(N$414,$H$414:$K$414,0))*INDEX($J$408:$R$411,MATCH(N$414,$I$408:$I$411,0),MATCH(N$413,$J$407:$R$407,0))</f>
        <v>0</v>
      </c>
      <c r="O418" s="678" cm="1">
        <f t="array" ref="O418">INDEX($H418:$K418,0,MATCH(O$414,$H$414:$K$414,0))*INDEX($J$408:$R$411,MATCH(O$414,$I$408:$I$411,0),MATCH(O$413,$J$407:$R$407,0))</f>
        <v>0</v>
      </c>
      <c r="P418" s="678" cm="1">
        <f t="array" ref="P418">INDEX($H418:$K418,0,MATCH(P$414,$H$414:$K$414,0))*INDEX($J$408:$R$411,MATCH(P$414,$I$408:$I$411,0),MATCH(P$413,$J$407:$R$407,0))</f>
        <v>0</v>
      </c>
      <c r="Q418" s="678" cm="1">
        <f t="array" ref="Q418">INDEX($H418:$K418,0,MATCH(Q$414,$H$414:$K$414,0))*INDEX($J$408:$R$411,MATCH(Q$414,$I$408:$I$411,0),MATCH(Q$413,$J$407:$R$407,0))</f>
        <v>0</v>
      </c>
      <c r="R418" s="678" cm="1">
        <f t="array" ref="R418">INDEX($H418:$K418,0,MATCH(R$414,$H$414:$K$414,0))*INDEX($J$408:$R$411,MATCH(R$414,$I$408:$I$411,0),MATCH(R$413,$J$407:$R$407,0))</f>
        <v>0</v>
      </c>
      <c r="S418" s="678" cm="1">
        <f t="array" ref="S418">INDEX($H418:$K418,0,MATCH(S$414,$H$414:$K$414,0))*INDEX($J$408:$R$411,MATCH(S$414,$I$408:$I$411,0),MATCH(S$413,$J$407:$R$407,0))</f>
        <v>0</v>
      </c>
      <c r="T418" s="678" cm="1">
        <f t="array" ref="T418">INDEX($H418:$K418,0,MATCH(T$414,$H$414:$K$414,0))*INDEX($J$408:$R$411,MATCH(T$414,$I$408:$I$411,0),MATCH(T$413,$J$407:$R$407,0))</f>
        <v>0</v>
      </c>
      <c r="U418" s="678" cm="1">
        <f t="array" ref="U418">INDEX($H418:$K418,0,MATCH(U$414,$H$414:$K$414,0))*INDEX($J$408:$R$411,MATCH(U$414,$I$408:$I$411,0),MATCH(U$413,$J$407:$R$407,0))</f>
        <v>0</v>
      </c>
      <c r="V418" s="678" cm="1">
        <f t="array" ref="V418">INDEX($H418:$K418,0,MATCH(V$414,$H$414:$K$414,0))*INDEX($J$408:$R$411,MATCH(V$414,$I$408:$I$411,0),MATCH(V$413,$J$407:$R$407,0))</f>
        <v>0</v>
      </c>
      <c r="W418" s="678" cm="1">
        <f t="array" ref="W418">INDEX($H418:$K418,0,MATCH(W$414,$H$414:$K$414,0))*INDEX($J$408:$R$411,MATCH(W$414,$I$408:$I$411,0),MATCH(W$413,$J$407:$R$407,0))</f>
        <v>0</v>
      </c>
      <c r="X418" s="678" cm="1">
        <f t="array" ref="X418">INDEX($H418:$K418,0,MATCH(X$414,$H$414:$K$414,0))*INDEX($J$408:$R$411,MATCH(X$414,$I$408:$I$411,0),MATCH(X$413,$J$407:$R$407,0))</f>
        <v>0</v>
      </c>
      <c r="Y418" s="678" cm="1">
        <f t="array" ref="Y418">INDEX($H418:$K418,0,MATCH(Y$414,$H$414:$K$414,0))*INDEX($J$408:$R$411,MATCH(Y$414,$I$408:$I$411,0),MATCH(Y$413,$J$407:$R$407,0))</f>
        <v>0</v>
      </c>
      <c r="Z418" s="678" cm="1">
        <f t="array" ref="Z418">INDEX($H418:$K418,0,MATCH(Z$414,$H$414:$K$414,0))*INDEX($J$408:$R$411,MATCH(Z$414,$I$408:$I$411,0),MATCH(Z$413,$J$407:$R$407,0))</f>
        <v>0</v>
      </c>
      <c r="AA418" s="678" cm="1">
        <f t="array" ref="AA418">INDEX($H418:$K418,0,MATCH(AA$414,$H$414:$K$414,0))*INDEX($J$408:$R$411,MATCH(AA$414,$I$408:$I$411,0),MATCH(AA$413,$J$407:$R$407,0))</f>
        <v>0</v>
      </c>
      <c r="AB418" s="678" cm="1">
        <f t="array" ref="AB418">INDEX($H418:$K418,0,MATCH(AB$414,$H$414:$K$414,0))*INDEX($J$408:$R$411,MATCH(AB$414,$I$408:$I$411,0),MATCH(AB$413,$J$407:$R$407,0))</f>
        <v>0</v>
      </c>
      <c r="AC418" s="678" cm="1">
        <f t="array" ref="AC418">INDEX($H418:$K418,0,MATCH(AC$414,$H$414:$K$414,0))*INDEX($J$408:$R$411,MATCH(AC$414,$I$408:$I$411,0),MATCH(AC$413,$J$407:$R$407,0))</f>
        <v>0</v>
      </c>
      <c r="AD418" s="678" cm="1">
        <f t="array" ref="AD418">INDEX($H418:$K418,0,MATCH(AD$414,$H$414:$K$414,0))*INDEX($J$408:$R$411,MATCH(AD$414,$I$408:$I$411,0),MATCH(AD$413,$J$407:$R$407,0))</f>
        <v>0</v>
      </c>
      <c r="AE418" s="678" cm="1">
        <f t="array" ref="AE418">INDEX($H418:$K418,0,MATCH(AE$414,$H$414:$K$414,0))*INDEX($J$408:$R$411,MATCH(AE$414,$I$408:$I$411,0),MATCH(AE$413,$J$407:$R$407,0))</f>
        <v>0</v>
      </c>
      <c r="AF418" s="678" cm="1">
        <f t="array" ref="AF418">INDEX($H418:$K418,0,MATCH(AF$414,$H$414:$K$414,0))*INDEX($J$408:$R$411,MATCH(AF$414,$I$408:$I$411,0),MATCH(AF$413,$J$407:$R$407,0))</f>
        <v>0</v>
      </c>
      <c r="AG418" s="678" cm="1">
        <f t="array" ref="AG418">INDEX($H418:$K418,0,MATCH(AG$414,$H$414:$K$414,0))*INDEX($J$408:$R$411,MATCH(AG$414,$I$408:$I$411,0),MATCH(AG$413,$J$407:$R$407,0))</f>
        <v>0</v>
      </c>
      <c r="AH418" s="678" cm="1">
        <f t="array" ref="AH418">INDEX($H418:$K418,0,MATCH(AH$414,$H$414:$K$414,0))*INDEX($J$408:$R$411,MATCH(AH$414,$I$408:$I$411,0),MATCH(AH$413,$J$407:$R$407,0))</f>
        <v>0</v>
      </c>
      <c r="AI418" s="678" cm="1">
        <f t="array" ref="AI418">INDEX($H418:$K418,0,MATCH(AI$414,$H$414:$K$414,0))*INDEX($J$408:$R$411,MATCH(AI$414,$I$408:$I$411,0),MATCH(AI$413,$J$407:$R$407,0))</f>
        <v>0</v>
      </c>
      <c r="AJ418" s="678" cm="1">
        <f t="array" ref="AJ418">INDEX($H418:$K418,0,MATCH(AJ$414,$H$414:$K$414,0))*INDEX($J$408:$R$411,MATCH(AJ$414,$I$408:$I$411,0),MATCH(AJ$413,$J$407:$R$407,0))</f>
        <v>0</v>
      </c>
      <c r="AK418" s="678" cm="1">
        <f t="array" ref="AK418">INDEX($H418:$K418,0,MATCH(AK$414,$H$414:$K$414,0))*INDEX($J$408:$R$411,MATCH(AK$414,$I$408:$I$411,0),MATCH(AK$413,$J$407:$R$407,0))</f>
        <v>0</v>
      </c>
      <c r="AL418" s="678" cm="1">
        <f t="array" ref="AL418">INDEX($H418:$K418,0,MATCH(AL$414,$H$414:$K$414,0))*INDEX($J$408:$R$411,MATCH(AL$414,$I$408:$I$411,0),MATCH(AL$413,$J$407:$R$407,0))</f>
        <v>0</v>
      </c>
      <c r="AM418" s="678" cm="1">
        <f t="array" ref="AM418">INDEX($H418:$K418,0,MATCH(AM$414,$H$414:$K$414,0))*INDEX($J$408:$R$411,MATCH(AM$414,$I$408:$I$411,0),MATCH(AM$413,$J$407:$R$407,0))</f>
        <v>0</v>
      </c>
      <c r="AN418" s="678" cm="1">
        <f t="array" ref="AN418">INDEX($H418:$K418,0,MATCH(AN$414,$H$414:$K$414,0))*INDEX($J$408:$R$411,MATCH(AN$414,$I$408:$I$411,0),MATCH(AN$413,$J$407:$R$407,0))</f>
        <v>0</v>
      </c>
      <c r="AO418" s="678" cm="1">
        <f t="array" ref="AO418">INDEX($H418:$K418,0,MATCH(AO$414,$H$414:$K$414,0))*INDEX($J$408:$R$411,MATCH(AO$414,$I$408:$I$411,0),MATCH(AO$413,$J$407:$R$407,0))</f>
        <v>0</v>
      </c>
      <c r="AP418" s="678" cm="1">
        <f t="array" ref="AP418">INDEX($H418:$K418,0,MATCH(AP$414,$H$414:$K$414,0))*INDEX($J$408:$R$411,MATCH(AP$414,$I$408:$I$411,0),MATCH(AP$413,$J$407:$R$407,0))</f>
        <v>0</v>
      </c>
      <c r="AQ418" s="678" cm="1">
        <f t="array" ref="AQ418">INDEX($H418:$K418,0,MATCH(AQ$414,$H$414:$K$414,0))*INDEX($J$408:$R$411,MATCH(AQ$414,$I$408:$I$411,0),MATCH(AQ$413,$J$407:$R$407,0))</f>
        <v>0</v>
      </c>
      <c r="AR418" s="678" cm="1">
        <f t="array" ref="AR418">INDEX($H418:$K418,0,MATCH(AR$414,$H$414:$K$414,0))*INDEX($J$408:$R$411,MATCH(AR$414,$I$408:$I$411,0),MATCH(AR$413,$J$407:$R$407,0))</f>
        <v>0</v>
      </c>
      <c r="AS418" s="678" cm="1">
        <f t="array" ref="AS418">INDEX($H418:$K418,0,MATCH(AS$414,$H$414:$K$414,0))*INDEX($J$408:$R$411,MATCH(AS$414,$I$408:$I$411,0),MATCH(AS$413,$J$407:$R$407,0))</f>
        <v>0</v>
      </c>
      <c r="AT418" s="678" cm="1">
        <f t="array" ref="AT418">INDEX($H418:$K418,0,MATCH(AT$414,$H$414:$K$414,0))*INDEX($J$408:$R$411,MATCH(AT$414,$I$408:$I$411,0),MATCH(AT$413,$J$407:$R$407,0))</f>
        <v>0</v>
      </c>
      <c r="AU418" s="678" cm="1">
        <f t="array" ref="AU418">INDEX($H418:$K418,0,MATCH(AU$414,$H$414:$K$414,0))*INDEX($J$408:$R$411,MATCH(AU$414,$I$408:$I$411,0),MATCH(AU$413,$J$407:$R$407,0))</f>
        <v>0</v>
      </c>
      <c r="AV418" s="186"/>
      <c r="AW418" s="186"/>
      <c r="AX418" s="16"/>
      <c r="AY418" s="8"/>
      <c r="AZ418" s="8"/>
      <c r="BA418" s="8"/>
    </row>
    <row r="419" spans="1:53" ht="14.5" outlineLevel="1" x14ac:dyDescent="0.35">
      <c r="A419" s="6"/>
      <c r="B419" s="7"/>
      <c r="C419" s="17"/>
      <c r="D419" s="17"/>
      <c r="E419" s="17"/>
      <c r="F419" s="26"/>
      <c r="G419" s="26" t="str">
        <f t="shared" si="184"/>
        <v>GGGAg2Ea2</v>
      </c>
      <c r="H419" s="222">
        <v>0</v>
      </c>
      <c r="I419" s="222">
        <v>0</v>
      </c>
      <c r="J419" s="222">
        <v>0</v>
      </c>
      <c r="K419" s="222">
        <v>0</v>
      </c>
      <c r="L419" s="678" cm="1">
        <f t="array" ref="L419">INDEX($H419:$K419,0,MATCH(L$414,$H$414:$K$414,0))*INDEX($J$408:$R$411,MATCH(L$414,$I$408:$I$411,0),MATCH(L$413,$J$407:$R$407,0))</f>
        <v>0</v>
      </c>
      <c r="M419" s="678" cm="1">
        <f t="array" ref="M419">INDEX($H419:$K419,0,MATCH(M$414,$H$414:$K$414,0))*INDEX($J$408:$R$411,MATCH(M$414,$I$408:$I$411,0),MATCH(M$413,$J$407:$R$407,0))</f>
        <v>0</v>
      </c>
      <c r="N419" s="678" cm="1">
        <f t="array" ref="N419">INDEX($H419:$K419,0,MATCH(N$414,$H$414:$K$414,0))*INDEX($J$408:$R$411,MATCH(N$414,$I$408:$I$411,0),MATCH(N$413,$J$407:$R$407,0))</f>
        <v>0</v>
      </c>
      <c r="O419" s="678" cm="1">
        <f t="array" ref="O419">INDEX($H419:$K419,0,MATCH(O$414,$H$414:$K$414,0))*INDEX($J$408:$R$411,MATCH(O$414,$I$408:$I$411,0),MATCH(O$413,$J$407:$R$407,0))</f>
        <v>0</v>
      </c>
      <c r="P419" s="678" cm="1">
        <f t="array" ref="P419">INDEX($H419:$K419,0,MATCH(P$414,$H$414:$K$414,0))*INDEX($J$408:$R$411,MATCH(P$414,$I$408:$I$411,0),MATCH(P$413,$J$407:$R$407,0))</f>
        <v>0</v>
      </c>
      <c r="Q419" s="678" cm="1">
        <f t="array" ref="Q419">INDEX($H419:$K419,0,MATCH(Q$414,$H$414:$K$414,0))*INDEX($J$408:$R$411,MATCH(Q$414,$I$408:$I$411,0),MATCH(Q$413,$J$407:$R$407,0))</f>
        <v>0</v>
      </c>
      <c r="R419" s="678" cm="1">
        <f t="array" ref="R419">INDEX($H419:$K419,0,MATCH(R$414,$H$414:$K$414,0))*INDEX($J$408:$R$411,MATCH(R$414,$I$408:$I$411,0),MATCH(R$413,$J$407:$R$407,0))</f>
        <v>0</v>
      </c>
      <c r="S419" s="678" cm="1">
        <f t="array" ref="S419">INDEX($H419:$K419,0,MATCH(S$414,$H$414:$K$414,0))*INDEX($J$408:$R$411,MATCH(S$414,$I$408:$I$411,0),MATCH(S$413,$J$407:$R$407,0))</f>
        <v>0</v>
      </c>
      <c r="T419" s="678" cm="1">
        <f t="array" ref="T419">INDEX($H419:$K419,0,MATCH(T$414,$H$414:$K$414,0))*INDEX($J$408:$R$411,MATCH(T$414,$I$408:$I$411,0),MATCH(T$413,$J$407:$R$407,0))</f>
        <v>0</v>
      </c>
      <c r="U419" s="678" cm="1">
        <f t="array" ref="U419">INDEX($H419:$K419,0,MATCH(U$414,$H$414:$K$414,0))*INDEX($J$408:$R$411,MATCH(U$414,$I$408:$I$411,0),MATCH(U$413,$J$407:$R$407,0))</f>
        <v>0</v>
      </c>
      <c r="V419" s="678" cm="1">
        <f t="array" ref="V419">INDEX($H419:$K419,0,MATCH(V$414,$H$414:$K$414,0))*INDEX($J$408:$R$411,MATCH(V$414,$I$408:$I$411,0),MATCH(V$413,$J$407:$R$407,0))</f>
        <v>0</v>
      </c>
      <c r="W419" s="678" cm="1">
        <f t="array" ref="W419">INDEX($H419:$K419,0,MATCH(W$414,$H$414:$K$414,0))*INDEX($J$408:$R$411,MATCH(W$414,$I$408:$I$411,0),MATCH(W$413,$J$407:$R$407,0))</f>
        <v>0</v>
      </c>
      <c r="X419" s="678" cm="1">
        <f t="array" ref="X419">INDEX($H419:$K419,0,MATCH(X$414,$H$414:$K$414,0))*INDEX($J$408:$R$411,MATCH(X$414,$I$408:$I$411,0),MATCH(X$413,$J$407:$R$407,0))</f>
        <v>0</v>
      </c>
      <c r="Y419" s="678" cm="1">
        <f t="array" ref="Y419">INDEX($H419:$K419,0,MATCH(Y$414,$H$414:$K$414,0))*INDEX($J$408:$R$411,MATCH(Y$414,$I$408:$I$411,0),MATCH(Y$413,$J$407:$R$407,0))</f>
        <v>0</v>
      </c>
      <c r="Z419" s="678" cm="1">
        <f t="array" ref="Z419">INDEX($H419:$K419,0,MATCH(Z$414,$H$414:$K$414,0))*INDEX($J$408:$R$411,MATCH(Z$414,$I$408:$I$411,0),MATCH(Z$413,$J$407:$R$407,0))</f>
        <v>0</v>
      </c>
      <c r="AA419" s="678" cm="1">
        <f t="array" ref="AA419">INDEX($H419:$K419,0,MATCH(AA$414,$H$414:$K$414,0))*INDEX($J$408:$R$411,MATCH(AA$414,$I$408:$I$411,0),MATCH(AA$413,$J$407:$R$407,0))</f>
        <v>0</v>
      </c>
      <c r="AB419" s="678" cm="1">
        <f t="array" ref="AB419">INDEX($H419:$K419,0,MATCH(AB$414,$H$414:$K$414,0))*INDEX($J$408:$R$411,MATCH(AB$414,$I$408:$I$411,0),MATCH(AB$413,$J$407:$R$407,0))</f>
        <v>0</v>
      </c>
      <c r="AC419" s="678" cm="1">
        <f t="array" ref="AC419">INDEX($H419:$K419,0,MATCH(AC$414,$H$414:$K$414,0))*INDEX($J$408:$R$411,MATCH(AC$414,$I$408:$I$411,0),MATCH(AC$413,$J$407:$R$407,0))</f>
        <v>0</v>
      </c>
      <c r="AD419" s="678" cm="1">
        <f t="array" ref="AD419">INDEX($H419:$K419,0,MATCH(AD$414,$H$414:$K$414,0))*INDEX($J$408:$R$411,MATCH(AD$414,$I$408:$I$411,0),MATCH(AD$413,$J$407:$R$407,0))</f>
        <v>0</v>
      </c>
      <c r="AE419" s="678" cm="1">
        <f t="array" ref="AE419">INDEX($H419:$K419,0,MATCH(AE$414,$H$414:$K$414,0))*INDEX($J$408:$R$411,MATCH(AE$414,$I$408:$I$411,0),MATCH(AE$413,$J$407:$R$407,0))</f>
        <v>0</v>
      </c>
      <c r="AF419" s="678" cm="1">
        <f t="array" ref="AF419">INDEX($H419:$K419,0,MATCH(AF$414,$H$414:$K$414,0))*INDEX($J$408:$R$411,MATCH(AF$414,$I$408:$I$411,0),MATCH(AF$413,$J$407:$R$407,0))</f>
        <v>0</v>
      </c>
      <c r="AG419" s="678" cm="1">
        <f t="array" ref="AG419">INDEX($H419:$K419,0,MATCH(AG$414,$H$414:$K$414,0))*INDEX($J$408:$R$411,MATCH(AG$414,$I$408:$I$411,0),MATCH(AG$413,$J$407:$R$407,0))</f>
        <v>0</v>
      </c>
      <c r="AH419" s="678" cm="1">
        <f t="array" ref="AH419">INDEX($H419:$K419,0,MATCH(AH$414,$H$414:$K$414,0))*INDEX($J$408:$R$411,MATCH(AH$414,$I$408:$I$411,0),MATCH(AH$413,$J$407:$R$407,0))</f>
        <v>0</v>
      </c>
      <c r="AI419" s="678" cm="1">
        <f t="array" ref="AI419">INDEX($H419:$K419,0,MATCH(AI$414,$H$414:$K$414,0))*INDEX($J$408:$R$411,MATCH(AI$414,$I$408:$I$411,0),MATCH(AI$413,$J$407:$R$407,0))</f>
        <v>0</v>
      </c>
      <c r="AJ419" s="678" cm="1">
        <f t="array" ref="AJ419">INDEX($H419:$K419,0,MATCH(AJ$414,$H$414:$K$414,0))*INDEX($J$408:$R$411,MATCH(AJ$414,$I$408:$I$411,0),MATCH(AJ$413,$J$407:$R$407,0))</f>
        <v>0</v>
      </c>
      <c r="AK419" s="678" cm="1">
        <f t="array" ref="AK419">INDEX($H419:$K419,0,MATCH(AK$414,$H$414:$K$414,0))*INDEX($J$408:$R$411,MATCH(AK$414,$I$408:$I$411,0),MATCH(AK$413,$J$407:$R$407,0))</f>
        <v>0</v>
      </c>
      <c r="AL419" s="678" cm="1">
        <f t="array" ref="AL419">INDEX($H419:$K419,0,MATCH(AL$414,$H$414:$K$414,0))*INDEX($J$408:$R$411,MATCH(AL$414,$I$408:$I$411,0),MATCH(AL$413,$J$407:$R$407,0))</f>
        <v>0</v>
      </c>
      <c r="AM419" s="678" cm="1">
        <f t="array" ref="AM419">INDEX($H419:$K419,0,MATCH(AM$414,$H$414:$K$414,0))*INDEX($J$408:$R$411,MATCH(AM$414,$I$408:$I$411,0),MATCH(AM$413,$J$407:$R$407,0))</f>
        <v>0</v>
      </c>
      <c r="AN419" s="678" cm="1">
        <f t="array" ref="AN419">INDEX($H419:$K419,0,MATCH(AN$414,$H$414:$K$414,0))*INDEX($J$408:$R$411,MATCH(AN$414,$I$408:$I$411,0),MATCH(AN$413,$J$407:$R$407,0))</f>
        <v>0</v>
      </c>
      <c r="AO419" s="678" cm="1">
        <f t="array" ref="AO419">INDEX($H419:$K419,0,MATCH(AO$414,$H$414:$K$414,0))*INDEX($J$408:$R$411,MATCH(AO$414,$I$408:$I$411,0),MATCH(AO$413,$J$407:$R$407,0))</f>
        <v>0</v>
      </c>
      <c r="AP419" s="678" cm="1">
        <f t="array" ref="AP419">INDEX($H419:$K419,0,MATCH(AP$414,$H$414:$K$414,0))*INDEX($J$408:$R$411,MATCH(AP$414,$I$408:$I$411,0),MATCH(AP$413,$J$407:$R$407,0))</f>
        <v>0</v>
      </c>
      <c r="AQ419" s="678" cm="1">
        <f t="array" ref="AQ419">INDEX($H419:$K419,0,MATCH(AQ$414,$H$414:$K$414,0))*INDEX($J$408:$R$411,MATCH(AQ$414,$I$408:$I$411,0),MATCH(AQ$413,$J$407:$R$407,0))</f>
        <v>0</v>
      </c>
      <c r="AR419" s="678" cm="1">
        <f t="array" ref="AR419">INDEX($H419:$K419,0,MATCH(AR$414,$H$414:$K$414,0))*INDEX($J$408:$R$411,MATCH(AR$414,$I$408:$I$411,0),MATCH(AR$413,$J$407:$R$407,0))</f>
        <v>0</v>
      </c>
      <c r="AS419" s="678" cm="1">
        <f t="array" ref="AS419">INDEX($H419:$K419,0,MATCH(AS$414,$H$414:$K$414,0))*INDEX($J$408:$R$411,MATCH(AS$414,$I$408:$I$411,0),MATCH(AS$413,$J$407:$R$407,0))</f>
        <v>0</v>
      </c>
      <c r="AT419" s="678" cm="1">
        <f t="array" ref="AT419">INDEX($H419:$K419,0,MATCH(AT$414,$H$414:$K$414,0))*INDEX($J$408:$R$411,MATCH(AT$414,$I$408:$I$411,0),MATCH(AT$413,$J$407:$R$407,0))</f>
        <v>0</v>
      </c>
      <c r="AU419" s="678" cm="1">
        <f t="array" ref="AU419">INDEX($H419:$K419,0,MATCH(AU$414,$H$414:$K$414,0))*INDEX($J$408:$R$411,MATCH(AU$414,$I$408:$I$411,0),MATCH(AU$413,$J$407:$R$407,0))</f>
        <v>0</v>
      </c>
      <c r="AV419" s="186"/>
      <c r="AW419" s="186"/>
      <c r="AX419" s="16"/>
      <c r="AY419" s="8"/>
      <c r="AZ419" s="8"/>
      <c r="BA419" s="8"/>
    </row>
    <row r="420" spans="1:53" ht="14.5" outlineLevel="1" x14ac:dyDescent="0.35">
      <c r="A420" s="6"/>
      <c r="B420" s="7"/>
      <c r="C420" s="17"/>
      <c r="D420" s="17"/>
      <c r="E420" s="17"/>
      <c r="F420" s="26"/>
      <c r="G420" s="26" t="str">
        <f t="shared" si="184"/>
        <v>GGGAg2OFa2</v>
      </c>
      <c r="H420" s="222">
        <v>0</v>
      </c>
      <c r="I420" s="222">
        <v>0</v>
      </c>
      <c r="J420" s="222">
        <v>0</v>
      </c>
      <c r="K420" s="222">
        <v>0</v>
      </c>
      <c r="L420" s="678" cm="1">
        <f t="array" ref="L420">INDEX($H420:$K420,0,MATCH(L$414,$H$414:$K$414,0))*INDEX($J$408:$R$411,MATCH(L$414,$I$408:$I$411,0),MATCH(L$413,$J$407:$R$407,0))</f>
        <v>0</v>
      </c>
      <c r="M420" s="678" cm="1">
        <f t="array" ref="M420">INDEX($H420:$K420,0,MATCH(M$414,$H$414:$K$414,0))*INDEX($J$408:$R$411,MATCH(M$414,$I$408:$I$411,0),MATCH(M$413,$J$407:$R$407,0))</f>
        <v>0</v>
      </c>
      <c r="N420" s="678" cm="1">
        <f t="array" ref="N420">INDEX($H420:$K420,0,MATCH(N$414,$H$414:$K$414,0))*INDEX($J$408:$R$411,MATCH(N$414,$I$408:$I$411,0),MATCH(N$413,$J$407:$R$407,0))</f>
        <v>0</v>
      </c>
      <c r="O420" s="678" cm="1">
        <f t="array" ref="O420">INDEX($H420:$K420,0,MATCH(O$414,$H$414:$K$414,0))*INDEX($J$408:$R$411,MATCH(O$414,$I$408:$I$411,0),MATCH(O$413,$J$407:$R$407,0))</f>
        <v>0</v>
      </c>
      <c r="P420" s="678" cm="1">
        <f t="array" ref="P420">INDEX($H420:$K420,0,MATCH(P$414,$H$414:$K$414,0))*INDEX($J$408:$R$411,MATCH(P$414,$I$408:$I$411,0),MATCH(P$413,$J$407:$R$407,0))</f>
        <v>0</v>
      </c>
      <c r="Q420" s="678" cm="1">
        <f t="array" ref="Q420">INDEX($H420:$K420,0,MATCH(Q$414,$H$414:$K$414,0))*INDEX($J$408:$R$411,MATCH(Q$414,$I$408:$I$411,0),MATCH(Q$413,$J$407:$R$407,0))</f>
        <v>0</v>
      </c>
      <c r="R420" s="678" cm="1">
        <f t="array" ref="R420">INDEX($H420:$K420,0,MATCH(R$414,$H$414:$K$414,0))*INDEX($J$408:$R$411,MATCH(R$414,$I$408:$I$411,0),MATCH(R$413,$J$407:$R$407,0))</f>
        <v>0</v>
      </c>
      <c r="S420" s="678" cm="1">
        <f t="array" ref="S420">INDEX($H420:$K420,0,MATCH(S$414,$H$414:$K$414,0))*INDEX($J$408:$R$411,MATCH(S$414,$I$408:$I$411,0),MATCH(S$413,$J$407:$R$407,0))</f>
        <v>0</v>
      </c>
      <c r="T420" s="678" cm="1">
        <f t="array" ref="T420">INDEX($H420:$K420,0,MATCH(T$414,$H$414:$K$414,0))*INDEX($J$408:$R$411,MATCH(T$414,$I$408:$I$411,0),MATCH(T$413,$J$407:$R$407,0))</f>
        <v>0</v>
      </c>
      <c r="U420" s="678" cm="1">
        <f t="array" ref="U420">INDEX($H420:$K420,0,MATCH(U$414,$H$414:$K$414,0))*INDEX($J$408:$R$411,MATCH(U$414,$I$408:$I$411,0),MATCH(U$413,$J$407:$R$407,0))</f>
        <v>0</v>
      </c>
      <c r="V420" s="678" cm="1">
        <f t="array" ref="V420">INDEX($H420:$K420,0,MATCH(V$414,$H$414:$K$414,0))*INDEX($J$408:$R$411,MATCH(V$414,$I$408:$I$411,0),MATCH(V$413,$J$407:$R$407,0))</f>
        <v>0</v>
      </c>
      <c r="W420" s="678" cm="1">
        <f t="array" ref="W420">INDEX($H420:$K420,0,MATCH(W$414,$H$414:$K$414,0))*INDEX($J$408:$R$411,MATCH(W$414,$I$408:$I$411,0),MATCH(W$413,$J$407:$R$407,0))</f>
        <v>0</v>
      </c>
      <c r="X420" s="678" cm="1">
        <f t="array" ref="X420">INDEX($H420:$K420,0,MATCH(X$414,$H$414:$K$414,0))*INDEX($J$408:$R$411,MATCH(X$414,$I$408:$I$411,0),MATCH(X$413,$J$407:$R$407,0))</f>
        <v>0</v>
      </c>
      <c r="Y420" s="678" cm="1">
        <f t="array" ref="Y420">INDEX($H420:$K420,0,MATCH(Y$414,$H$414:$K$414,0))*INDEX($J$408:$R$411,MATCH(Y$414,$I$408:$I$411,0),MATCH(Y$413,$J$407:$R$407,0))</f>
        <v>0</v>
      </c>
      <c r="Z420" s="678" cm="1">
        <f t="array" ref="Z420">INDEX($H420:$K420,0,MATCH(Z$414,$H$414:$K$414,0))*INDEX($J$408:$R$411,MATCH(Z$414,$I$408:$I$411,0),MATCH(Z$413,$J$407:$R$407,0))</f>
        <v>0</v>
      </c>
      <c r="AA420" s="678" cm="1">
        <f t="array" ref="AA420">INDEX($H420:$K420,0,MATCH(AA$414,$H$414:$K$414,0))*INDEX($J$408:$R$411,MATCH(AA$414,$I$408:$I$411,0),MATCH(AA$413,$J$407:$R$407,0))</f>
        <v>0</v>
      </c>
      <c r="AB420" s="678" cm="1">
        <f t="array" ref="AB420">INDEX($H420:$K420,0,MATCH(AB$414,$H$414:$K$414,0))*INDEX($J$408:$R$411,MATCH(AB$414,$I$408:$I$411,0),MATCH(AB$413,$J$407:$R$407,0))</f>
        <v>0</v>
      </c>
      <c r="AC420" s="678" cm="1">
        <f t="array" ref="AC420">INDEX($H420:$K420,0,MATCH(AC$414,$H$414:$K$414,0))*INDEX($J$408:$R$411,MATCH(AC$414,$I$408:$I$411,0),MATCH(AC$413,$J$407:$R$407,0))</f>
        <v>0</v>
      </c>
      <c r="AD420" s="678" cm="1">
        <f t="array" ref="AD420">INDEX($H420:$K420,0,MATCH(AD$414,$H$414:$K$414,0))*INDEX($J$408:$R$411,MATCH(AD$414,$I$408:$I$411,0),MATCH(AD$413,$J$407:$R$407,0))</f>
        <v>0</v>
      </c>
      <c r="AE420" s="678" cm="1">
        <f t="array" ref="AE420">INDEX($H420:$K420,0,MATCH(AE$414,$H$414:$K$414,0))*INDEX($J$408:$R$411,MATCH(AE$414,$I$408:$I$411,0),MATCH(AE$413,$J$407:$R$407,0))</f>
        <v>0</v>
      </c>
      <c r="AF420" s="678" cm="1">
        <f t="array" ref="AF420">INDEX($H420:$K420,0,MATCH(AF$414,$H$414:$K$414,0))*INDEX($J$408:$R$411,MATCH(AF$414,$I$408:$I$411,0),MATCH(AF$413,$J$407:$R$407,0))</f>
        <v>0</v>
      </c>
      <c r="AG420" s="678" cm="1">
        <f t="array" ref="AG420">INDEX($H420:$K420,0,MATCH(AG$414,$H$414:$K$414,0))*INDEX($J$408:$R$411,MATCH(AG$414,$I$408:$I$411,0),MATCH(AG$413,$J$407:$R$407,0))</f>
        <v>0</v>
      </c>
      <c r="AH420" s="678" cm="1">
        <f t="array" ref="AH420">INDEX($H420:$K420,0,MATCH(AH$414,$H$414:$K$414,0))*INDEX($J$408:$R$411,MATCH(AH$414,$I$408:$I$411,0),MATCH(AH$413,$J$407:$R$407,0))</f>
        <v>0</v>
      </c>
      <c r="AI420" s="678" cm="1">
        <f t="array" ref="AI420">INDEX($H420:$K420,0,MATCH(AI$414,$H$414:$K$414,0))*INDEX($J$408:$R$411,MATCH(AI$414,$I$408:$I$411,0),MATCH(AI$413,$J$407:$R$407,0))</f>
        <v>0</v>
      </c>
      <c r="AJ420" s="678" cm="1">
        <f t="array" ref="AJ420">INDEX($H420:$K420,0,MATCH(AJ$414,$H$414:$K$414,0))*INDEX($J$408:$R$411,MATCH(AJ$414,$I$408:$I$411,0),MATCH(AJ$413,$J$407:$R$407,0))</f>
        <v>0</v>
      </c>
      <c r="AK420" s="678" cm="1">
        <f t="array" ref="AK420">INDEX($H420:$K420,0,MATCH(AK$414,$H$414:$K$414,0))*INDEX($J$408:$R$411,MATCH(AK$414,$I$408:$I$411,0),MATCH(AK$413,$J$407:$R$407,0))</f>
        <v>0</v>
      </c>
      <c r="AL420" s="678" cm="1">
        <f t="array" ref="AL420">INDEX($H420:$K420,0,MATCH(AL$414,$H$414:$K$414,0))*INDEX($J$408:$R$411,MATCH(AL$414,$I$408:$I$411,0),MATCH(AL$413,$J$407:$R$407,0))</f>
        <v>0</v>
      </c>
      <c r="AM420" s="678" cm="1">
        <f t="array" ref="AM420">INDEX($H420:$K420,0,MATCH(AM$414,$H$414:$K$414,0))*INDEX($J$408:$R$411,MATCH(AM$414,$I$408:$I$411,0),MATCH(AM$413,$J$407:$R$407,0))</f>
        <v>0</v>
      </c>
      <c r="AN420" s="678" cm="1">
        <f t="array" ref="AN420">INDEX($H420:$K420,0,MATCH(AN$414,$H$414:$K$414,0))*INDEX($J$408:$R$411,MATCH(AN$414,$I$408:$I$411,0),MATCH(AN$413,$J$407:$R$407,0))</f>
        <v>0</v>
      </c>
      <c r="AO420" s="678" cm="1">
        <f t="array" ref="AO420">INDEX($H420:$K420,0,MATCH(AO$414,$H$414:$K$414,0))*INDEX($J$408:$R$411,MATCH(AO$414,$I$408:$I$411,0),MATCH(AO$413,$J$407:$R$407,0))</f>
        <v>0</v>
      </c>
      <c r="AP420" s="678" cm="1">
        <f t="array" ref="AP420">INDEX($H420:$K420,0,MATCH(AP$414,$H$414:$K$414,0))*INDEX($J$408:$R$411,MATCH(AP$414,$I$408:$I$411,0),MATCH(AP$413,$J$407:$R$407,0))</f>
        <v>0</v>
      </c>
      <c r="AQ420" s="678" cm="1">
        <f t="array" ref="AQ420">INDEX($H420:$K420,0,MATCH(AQ$414,$H$414:$K$414,0))*INDEX($J$408:$R$411,MATCH(AQ$414,$I$408:$I$411,0),MATCH(AQ$413,$J$407:$R$407,0))</f>
        <v>0</v>
      </c>
      <c r="AR420" s="678" cm="1">
        <f t="array" ref="AR420">INDEX($H420:$K420,0,MATCH(AR$414,$H$414:$K$414,0))*INDEX($J$408:$R$411,MATCH(AR$414,$I$408:$I$411,0),MATCH(AR$413,$J$407:$R$407,0))</f>
        <v>0</v>
      </c>
      <c r="AS420" s="678" cm="1">
        <f t="array" ref="AS420">INDEX($H420:$K420,0,MATCH(AS$414,$H$414:$K$414,0))*INDEX($J$408:$R$411,MATCH(AS$414,$I$408:$I$411,0),MATCH(AS$413,$J$407:$R$407,0))</f>
        <v>0</v>
      </c>
      <c r="AT420" s="678" cm="1">
        <f t="array" ref="AT420">INDEX($H420:$K420,0,MATCH(AT$414,$H$414:$K$414,0))*INDEX($J$408:$R$411,MATCH(AT$414,$I$408:$I$411,0),MATCH(AT$413,$J$407:$R$407,0))</f>
        <v>0</v>
      </c>
      <c r="AU420" s="678" cm="1">
        <f t="array" ref="AU420">INDEX($H420:$K420,0,MATCH(AU$414,$H$414:$K$414,0))*INDEX($J$408:$R$411,MATCH(AU$414,$I$408:$I$411,0),MATCH(AU$413,$J$407:$R$407,0))</f>
        <v>0</v>
      </c>
      <c r="AV420" s="186"/>
      <c r="AW420" s="186"/>
      <c r="AX420" s="16"/>
      <c r="AY420" s="8"/>
      <c r="AZ420" s="8"/>
      <c r="BA420" s="8"/>
    </row>
    <row r="421" spans="1:53" ht="14.5" outlineLevel="1" x14ac:dyDescent="0.35">
      <c r="A421" s="6"/>
      <c r="B421" s="7"/>
      <c r="C421" s="17"/>
      <c r="D421" s="17"/>
      <c r="E421" s="17"/>
      <c r="F421" s="26"/>
      <c r="G421" s="26" t="str">
        <f t="shared" si="184"/>
        <v>GGGAg2LFa2</v>
      </c>
      <c r="H421" s="222">
        <v>0</v>
      </c>
      <c r="I421" s="222">
        <v>0</v>
      </c>
      <c r="J421" s="222">
        <v>0</v>
      </c>
      <c r="K421" s="222">
        <v>0</v>
      </c>
      <c r="L421" s="678" cm="1">
        <f t="array" ref="L421">INDEX($H421:$K421,0,MATCH(L$414,$H$414:$K$414,0))*INDEX($J$408:$R$411,MATCH(L$414,$I$408:$I$411,0),MATCH(L$413,$J$407:$R$407,0))</f>
        <v>0</v>
      </c>
      <c r="M421" s="678" cm="1">
        <f t="array" ref="M421">INDEX($H421:$K421,0,MATCH(M$414,$H$414:$K$414,0))*INDEX($J$408:$R$411,MATCH(M$414,$I$408:$I$411,0),MATCH(M$413,$J$407:$R$407,0))</f>
        <v>0</v>
      </c>
      <c r="N421" s="678" cm="1">
        <f t="array" ref="N421">INDEX($H421:$K421,0,MATCH(N$414,$H$414:$K$414,0))*INDEX($J$408:$R$411,MATCH(N$414,$I$408:$I$411,0),MATCH(N$413,$J$407:$R$407,0))</f>
        <v>0</v>
      </c>
      <c r="O421" s="678" cm="1">
        <f t="array" ref="O421">INDEX($H421:$K421,0,MATCH(O$414,$H$414:$K$414,0))*INDEX($J$408:$R$411,MATCH(O$414,$I$408:$I$411,0),MATCH(O$413,$J$407:$R$407,0))</f>
        <v>0</v>
      </c>
      <c r="P421" s="678" cm="1">
        <f t="array" ref="P421">INDEX($H421:$K421,0,MATCH(P$414,$H$414:$K$414,0))*INDEX($J$408:$R$411,MATCH(P$414,$I$408:$I$411,0),MATCH(P$413,$J$407:$R$407,0))</f>
        <v>0</v>
      </c>
      <c r="Q421" s="678" cm="1">
        <f t="array" ref="Q421">INDEX($H421:$K421,0,MATCH(Q$414,$H$414:$K$414,0))*INDEX($J$408:$R$411,MATCH(Q$414,$I$408:$I$411,0),MATCH(Q$413,$J$407:$R$407,0))</f>
        <v>0</v>
      </c>
      <c r="R421" s="678" cm="1">
        <f t="array" ref="R421">INDEX($H421:$K421,0,MATCH(R$414,$H$414:$K$414,0))*INDEX($J$408:$R$411,MATCH(R$414,$I$408:$I$411,0),MATCH(R$413,$J$407:$R$407,0))</f>
        <v>0</v>
      </c>
      <c r="S421" s="678" cm="1">
        <f t="array" ref="S421">INDEX($H421:$K421,0,MATCH(S$414,$H$414:$K$414,0))*INDEX($J$408:$R$411,MATCH(S$414,$I$408:$I$411,0),MATCH(S$413,$J$407:$R$407,0))</f>
        <v>0</v>
      </c>
      <c r="T421" s="678" cm="1">
        <f t="array" ref="T421">INDEX($H421:$K421,0,MATCH(T$414,$H$414:$K$414,0))*INDEX($J$408:$R$411,MATCH(T$414,$I$408:$I$411,0),MATCH(T$413,$J$407:$R$407,0))</f>
        <v>0</v>
      </c>
      <c r="U421" s="678" cm="1">
        <f t="array" ref="U421">INDEX($H421:$K421,0,MATCH(U$414,$H$414:$K$414,0))*INDEX($J$408:$R$411,MATCH(U$414,$I$408:$I$411,0),MATCH(U$413,$J$407:$R$407,0))</f>
        <v>0</v>
      </c>
      <c r="V421" s="678" cm="1">
        <f t="array" ref="V421">INDEX($H421:$K421,0,MATCH(V$414,$H$414:$K$414,0))*INDEX($J$408:$R$411,MATCH(V$414,$I$408:$I$411,0),MATCH(V$413,$J$407:$R$407,0))</f>
        <v>0</v>
      </c>
      <c r="W421" s="678" cm="1">
        <f t="array" ref="W421">INDEX($H421:$K421,0,MATCH(W$414,$H$414:$K$414,0))*INDEX($J$408:$R$411,MATCH(W$414,$I$408:$I$411,0),MATCH(W$413,$J$407:$R$407,0))</f>
        <v>0</v>
      </c>
      <c r="X421" s="678" cm="1">
        <f t="array" ref="X421">INDEX($H421:$K421,0,MATCH(X$414,$H$414:$K$414,0))*INDEX($J$408:$R$411,MATCH(X$414,$I$408:$I$411,0),MATCH(X$413,$J$407:$R$407,0))</f>
        <v>0</v>
      </c>
      <c r="Y421" s="678" cm="1">
        <f t="array" ref="Y421">INDEX($H421:$K421,0,MATCH(Y$414,$H$414:$K$414,0))*INDEX($J$408:$R$411,MATCH(Y$414,$I$408:$I$411,0),MATCH(Y$413,$J$407:$R$407,0))</f>
        <v>0</v>
      </c>
      <c r="Z421" s="678" cm="1">
        <f t="array" ref="Z421">INDEX($H421:$K421,0,MATCH(Z$414,$H$414:$K$414,0))*INDEX($J$408:$R$411,MATCH(Z$414,$I$408:$I$411,0),MATCH(Z$413,$J$407:$R$407,0))</f>
        <v>0</v>
      </c>
      <c r="AA421" s="678" cm="1">
        <f t="array" ref="AA421">INDEX($H421:$K421,0,MATCH(AA$414,$H$414:$K$414,0))*INDEX($J$408:$R$411,MATCH(AA$414,$I$408:$I$411,0),MATCH(AA$413,$J$407:$R$407,0))</f>
        <v>0</v>
      </c>
      <c r="AB421" s="678" cm="1">
        <f t="array" ref="AB421">INDEX($H421:$K421,0,MATCH(AB$414,$H$414:$K$414,0))*INDEX($J$408:$R$411,MATCH(AB$414,$I$408:$I$411,0),MATCH(AB$413,$J$407:$R$407,0))</f>
        <v>0</v>
      </c>
      <c r="AC421" s="678" cm="1">
        <f t="array" ref="AC421">INDEX($H421:$K421,0,MATCH(AC$414,$H$414:$K$414,0))*INDEX($J$408:$R$411,MATCH(AC$414,$I$408:$I$411,0),MATCH(AC$413,$J$407:$R$407,0))</f>
        <v>0</v>
      </c>
      <c r="AD421" s="678" cm="1">
        <f t="array" ref="AD421">INDEX($H421:$K421,0,MATCH(AD$414,$H$414:$K$414,0))*INDEX($J$408:$R$411,MATCH(AD$414,$I$408:$I$411,0),MATCH(AD$413,$J$407:$R$407,0))</f>
        <v>0</v>
      </c>
      <c r="AE421" s="678" cm="1">
        <f t="array" ref="AE421">INDEX($H421:$K421,0,MATCH(AE$414,$H$414:$K$414,0))*INDEX($J$408:$R$411,MATCH(AE$414,$I$408:$I$411,0),MATCH(AE$413,$J$407:$R$407,0))</f>
        <v>0</v>
      </c>
      <c r="AF421" s="678" cm="1">
        <f t="array" ref="AF421">INDEX($H421:$K421,0,MATCH(AF$414,$H$414:$K$414,0))*INDEX($J$408:$R$411,MATCH(AF$414,$I$408:$I$411,0),MATCH(AF$413,$J$407:$R$407,0))</f>
        <v>0</v>
      </c>
      <c r="AG421" s="678" cm="1">
        <f t="array" ref="AG421">INDEX($H421:$K421,0,MATCH(AG$414,$H$414:$K$414,0))*INDEX($J$408:$R$411,MATCH(AG$414,$I$408:$I$411,0),MATCH(AG$413,$J$407:$R$407,0))</f>
        <v>0</v>
      </c>
      <c r="AH421" s="678" cm="1">
        <f t="array" ref="AH421">INDEX($H421:$K421,0,MATCH(AH$414,$H$414:$K$414,0))*INDEX($J$408:$R$411,MATCH(AH$414,$I$408:$I$411,0),MATCH(AH$413,$J$407:$R$407,0))</f>
        <v>0</v>
      </c>
      <c r="AI421" s="678" cm="1">
        <f t="array" ref="AI421">INDEX($H421:$K421,0,MATCH(AI$414,$H$414:$K$414,0))*INDEX($J$408:$R$411,MATCH(AI$414,$I$408:$I$411,0),MATCH(AI$413,$J$407:$R$407,0))</f>
        <v>0</v>
      </c>
      <c r="AJ421" s="678" cm="1">
        <f t="array" ref="AJ421">INDEX($H421:$K421,0,MATCH(AJ$414,$H$414:$K$414,0))*INDEX($J$408:$R$411,MATCH(AJ$414,$I$408:$I$411,0),MATCH(AJ$413,$J$407:$R$407,0))</f>
        <v>0</v>
      </c>
      <c r="AK421" s="678" cm="1">
        <f t="array" ref="AK421">INDEX($H421:$K421,0,MATCH(AK$414,$H$414:$K$414,0))*INDEX($J$408:$R$411,MATCH(AK$414,$I$408:$I$411,0),MATCH(AK$413,$J$407:$R$407,0))</f>
        <v>0</v>
      </c>
      <c r="AL421" s="678" cm="1">
        <f t="array" ref="AL421">INDEX($H421:$K421,0,MATCH(AL$414,$H$414:$K$414,0))*INDEX($J$408:$R$411,MATCH(AL$414,$I$408:$I$411,0),MATCH(AL$413,$J$407:$R$407,0))</f>
        <v>0</v>
      </c>
      <c r="AM421" s="678" cm="1">
        <f t="array" ref="AM421">INDEX($H421:$K421,0,MATCH(AM$414,$H$414:$K$414,0))*INDEX($J$408:$R$411,MATCH(AM$414,$I$408:$I$411,0),MATCH(AM$413,$J$407:$R$407,0))</f>
        <v>0</v>
      </c>
      <c r="AN421" s="678" cm="1">
        <f t="array" ref="AN421">INDEX($H421:$K421,0,MATCH(AN$414,$H$414:$K$414,0))*INDEX($J$408:$R$411,MATCH(AN$414,$I$408:$I$411,0),MATCH(AN$413,$J$407:$R$407,0))</f>
        <v>0</v>
      </c>
      <c r="AO421" s="678" cm="1">
        <f t="array" ref="AO421">INDEX($H421:$K421,0,MATCH(AO$414,$H$414:$K$414,0))*INDEX($J$408:$R$411,MATCH(AO$414,$I$408:$I$411,0),MATCH(AO$413,$J$407:$R$407,0))</f>
        <v>0</v>
      </c>
      <c r="AP421" s="678" cm="1">
        <f t="array" ref="AP421">INDEX($H421:$K421,0,MATCH(AP$414,$H$414:$K$414,0))*INDEX($J$408:$R$411,MATCH(AP$414,$I$408:$I$411,0),MATCH(AP$413,$J$407:$R$407,0))</f>
        <v>0</v>
      </c>
      <c r="AQ421" s="678" cm="1">
        <f t="array" ref="AQ421">INDEX($H421:$K421,0,MATCH(AQ$414,$H$414:$K$414,0))*INDEX($J$408:$R$411,MATCH(AQ$414,$I$408:$I$411,0),MATCH(AQ$413,$J$407:$R$407,0))</f>
        <v>0</v>
      </c>
      <c r="AR421" s="678" cm="1">
        <f t="array" ref="AR421">INDEX($H421:$K421,0,MATCH(AR$414,$H$414:$K$414,0))*INDEX($J$408:$R$411,MATCH(AR$414,$I$408:$I$411,0),MATCH(AR$413,$J$407:$R$407,0))</f>
        <v>0</v>
      </c>
      <c r="AS421" s="678" cm="1">
        <f t="array" ref="AS421">INDEX($H421:$K421,0,MATCH(AS$414,$H$414:$K$414,0))*INDEX($J$408:$R$411,MATCH(AS$414,$I$408:$I$411,0),MATCH(AS$413,$J$407:$R$407,0))</f>
        <v>0</v>
      </c>
      <c r="AT421" s="678" cm="1">
        <f t="array" ref="AT421">INDEX($H421:$K421,0,MATCH(AT$414,$H$414:$K$414,0))*INDEX($J$408:$R$411,MATCH(AT$414,$I$408:$I$411,0),MATCH(AT$413,$J$407:$R$407,0))</f>
        <v>0</v>
      </c>
      <c r="AU421" s="678" cm="1">
        <f t="array" ref="AU421">INDEX($H421:$K421,0,MATCH(AU$414,$H$414:$K$414,0))*INDEX($J$408:$R$411,MATCH(AU$414,$I$408:$I$411,0),MATCH(AU$413,$J$407:$R$407,0))</f>
        <v>0</v>
      </c>
      <c r="AV421" s="186"/>
      <c r="AW421" s="186"/>
      <c r="AX421" s="16"/>
      <c r="AY421" s="8"/>
      <c r="AZ421" s="8"/>
      <c r="BA421" s="8"/>
    </row>
    <row r="422" spans="1:53" ht="14.5" outlineLevel="1" x14ac:dyDescent="0.35">
      <c r="A422" s="6"/>
      <c r="B422" s="7"/>
      <c r="C422" s="17"/>
      <c r="D422" s="17"/>
      <c r="E422" s="17"/>
      <c r="F422" s="26"/>
      <c r="G422" s="26" t="str">
        <f t="shared" si="184"/>
        <v>GGGC1Na2</v>
      </c>
      <c r="H422" s="222">
        <v>0</v>
      </c>
      <c r="I422" s="222">
        <v>0</v>
      </c>
      <c r="J422" s="222">
        <v>0</v>
      </c>
      <c r="K422" s="222">
        <v>0</v>
      </c>
      <c r="L422" s="678" cm="1">
        <f t="array" ref="L422">INDEX($H422:$K422,0,MATCH(L$414,$H$414:$K$414,0))*INDEX($J$408:$R$411,MATCH(L$414,$I$408:$I$411,0),MATCH(L$413,$J$407:$R$407,0))</f>
        <v>0</v>
      </c>
      <c r="M422" s="678" cm="1">
        <f t="array" ref="M422">INDEX($H422:$K422,0,MATCH(M$414,$H$414:$K$414,0))*INDEX($J$408:$R$411,MATCH(M$414,$I$408:$I$411,0),MATCH(M$413,$J$407:$R$407,0))</f>
        <v>0</v>
      </c>
      <c r="N422" s="678" cm="1">
        <f t="array" ref="N422">INDEX($H422:$K422,0,MATCH(N$414,$H$414:$K$414,0))*INDEX($J$408:$R$411,MATCH(N$414,$I$408:$I$411,0),MATCH(N$413,$J$407:$R$407,0))</f>
        <v>0</v>
      </c>
      <c r="O422" s="678" cm="1">
        <f t="array" ref="O422">INDEX($H422:$K422,0,MATCH(O$414,$H$414:$K$414,0))*INDEX($J$408:$R$411,MATCH(O$414,$I$408:$I$411,0),MATCH(O$413,$J$407:$R$407,0))</f>
        <v>0</v>
      </c>
      <c r="P422" s="678" cm="1">
        <f t="array" ref="P422">INDEX($H422:$K422,0,MATCH(P$414,$H$414:$K$414,0))*INDEX($J$408:$R$411,MATCH(P$414,$I$408:$I$411,0),MATCH(P$413,$J$407:$R$407,0))</f>
        <v>0</v>
      </c>
      <c r="Q422" s="678" cm="1">
        <f t="array" ref="Q422">INDEX($H422:$K422,0,MATCH(Q$414,$H$414:$K$414,0))*INDEX($J$408:$R$411,MATCH(Q$414,$I$408:$I$411,0),MATCH(Q$413,$J$407:$R$407,0))</f>
        <v>0</v>
      </c>
      <c r="R422" s="678" cm="1">
        <f t="array" ref="R422">INDEX($H422:$K422,0,MATCH(R$414,$H$414:$K$414,0))*INDEX($J$408:$R$411,MATCH(R$414,$I$408:$I$411,0),MATCH(R$413,$J$407:$R$407,0))</f>
        <v>0</v>
      </c>
      <c r="S422" s="678" cm="1">
        <f t="array" ref="S422">INDEX($H422:$K422,0,MATCH(S$414,$H$414:$K$414,0))*INDEX($J$408:$R$411,MATCH(S$414,$I$408:$I$411,0),MATCH(S$413,$J$407:$R$407,0))</f>
        <v>0</v>
      </c>
      <c r="T422" s="678" cm="1">
        <f t="array" ref="T422">INDEX($H422:$K422,0,MATCH(T$414,$H$414:$K$414,0))*INDEX($J$408:$R$411,MATCH(T$414,$I$408:$I$411,0),MATCH(T$413,$J$407:$R$407,0))</f>
        <v>0</v>
      </c>
      <c r="U422" s="678" cm="1">
        <f t="array" ref="U422">INDEX($H422:$K422,0,MATCH(U$414,$H$414:$K$414,0))*INDEX($J$408:$R$411,MATCH(U$414,$I$408:$I$411,0),MATCH(U$413,$J$407:$R$407,0))</f>
        <v>0</v>
      </c>
      <c r="V422" s="678" cm="1">
        <f t="array" ref="V422">INDEX($H422:$K422,0,MATCH(V$414,$H$414:$K$414,0))*INDEX($J$408:$R$411,MATCH(V$414,$I$408:$I$411,0),MATCH(V$413,$J$407:$R$407,0))</f>
        <v>0</v>
      </c>
      <c r="W422" s="678" cm="1">
        <f t="array" ref="W422">INDEX($H422:$K422,0,MATCH(W$414,$H$414:$K$414,0))*INDEX($J$408:$R$411,MATCH(W$414,$I$408:$I$411,0),MATCH(W$413,$J$407:$R$407,0))</f>
        <v>0</v>
      </c>
      <c r="X422" s="678" cm="1">
        <f t="array" ref="X422">INDEX($H422:$K422,0,MATCH(X$414,$H$414:$K$414,0))*INDEX($J$408:$R$411,MATCH(X$414,$I$408:$I$411,0),MATCH(X$413,$J$407:$R$407,0))</f>
        <v>0</v>
      </c>
      <c r="Y422" s="678" cm="1">
        <f t="array" ref="Y422">INDEX($H422:$K422,0,MATCH(Y$414,$H$414:$K$414,0))*INDEX($J$408:$R$411,MATCH(Y$414,$I$408:$I$411,0),MATCH(Y$413,$J$407:$R$407,0))</f>
        <v>0</v>
      </c>
      <c r="Z422" s="678" cm="1">
        <f t="array" ref="Z422">INDEX($H422:$K422,0,MATCH(Z$414,$H$414:$K$414,0))*INDEX($J$408:$R$411,MATCH(Z$414,$I$408:$I$411,0),MATCH(Z$413,$J$407:$R$407,0))</f>
        <v>0</v>
      </c>
      <c r="AA422" s="678" cm="1">
        <f t="array" ref="AA422">INDEX($H422:$K422,0,MATCH(AA$414,$H$414:$K$414,0))*INDEX($J$408:$R$411,MATCH(AA$414,$I$408:$I$411,0),MATCH(AA$413,$J$407:$R$407,0))</f>
        <v>0</v>
      </c>
      <c r="AB422" s="678" cm="1">
        <f t="array" ref="AB422">INDEX($H422:$K422,0,MATCH(AB$414,$H$414:$K$414,0))*INDEX($J$408:$R$411,MATCH(AB$414,$I$408:$I$411,0),MATCH(AB$413,$J$407:$R$407,0))</f>
        <v>0</v>
      </c>
      <c r="AC422" s="678" cm="1">
        <f t="array" ref="AC422">INDEX($H422:$K422,0,MATCH(AC$414,$H$414:$K$414,0))*INDEX($J$408:$R$411,MATCH(AC$414,$I$408:$I$411,0),MATCH(AC$413,$J$407:$R$407,0))</f>
        <v>0</v>
      </c>
      <c r="AD422" s="678" cm="1">
        <f t="array" ref="AD422">INDEX($H422:$K422,0,MATCH(AD$414,$H$414:$K$414,0))*INDEX($J$408:$R$411,MATCH(AD$414,$I$408:$I$411,0),MATCH(AD$413,$J$407:$R$407,0))</f>
        <v>0</v>
      </c>
      <c r="AE422" s="678" cm="1">
        <f t="array" ref="AE422">INDEX($H422:$K422,0,MATCH(AE$414,$H$414:$K$414,0))*INDEX($J$408:$R$411,MATCH(AE$414,$I$408:$I$411,0),MATCH(AE$413,$J$407:$R$407,0))</f>
        <v>0</v>
      </c>
      <c r="AF422" s="678" cm="1">
        <f t="array" ref="AF422">INDEX($H422:$K422,0,MATCH(AF$414,$H$414:$K$414,0))*INDEX($J$408:$R$411,MATCH(AF$414,$I$408:$I$411,0),MATCH(AF$413,$J$407:$R$407,0))</f>
        <v>0</v>
      </c>
      <c r="AG422" s="678" cm="1">
        <f t="array" ref="AG422">INDEX($H422:$K422,0,MATCH(AG$414,$H$414:$K$414,0))*INDEX($J$408:$R$411,MATCH(AG$414,$I$408:$I$411,0),MATCH(AG$413,$J$407:$R$407,0))</f>
        <v>0</v>
      </c>
      <c r="AH422" s="678" cm="1">
        <f t="array" ref="AH422">INDEX($H422:$K422,0,MATCH(AH$414,$H$414:$K$414,0))*INDEX($J$408:$R$411,MATCH(AH$414,$I$408:$I$411,0),MATCH(AH$413,$J$407:$R$407,0))</f>
        <v>0</v>
      </c>
      <c r="AI422" s="678" cm="1">
        <f t="array" ref="AI422">INDEX($H422:$K422,0,MATCH(AI$414,$H$414:$K$414,0))*INDEX($J$408:$R$411,MATCH(AI$414,$I$408:$I$411,0),MATCH(AI$413,$J$407:$R$407,0))</f>
        <v>0</v>
      </c>
      <c r="AJ422" s="678" cm="1">
        <f t="array" ref="AJ422">INDEX($H422:$K422,0,MATCH(AJ$414,$H$414:$K$414,0))*INDEX($J$408:$R$411,MATCH(AJ$414,$I$408:$I$411,0),MATCH(AJ$413,$J$407:$R$407,0))</f>
        <v>0</v>
      </c>
      <c r="AK422" s="678" cm="1">
        <f t="array" ref="AK422">INDEX($H422:$K422,0,MATCH(AK$414,$H$414:$K$414,0))*INDEX($J$408:$R$411,MATCH(AK$414,$I$408:$I$411,0),MATCH(AK$413,$J$407:$R$407,0))</f>
        <v>0</v>
      </c>
      <c r="AL422" s="678" cm="1">
        <f t="array" ref="AL422">INDEX($H422:$K422,0,MATCH(AL$414,$H$414:$K$414,0))*INDEX($J$408:$R$411,MATCH(AL$414,$I$408:$I$411,0),MATCH(AL$413,$J$407:$R$407,0))</f>
        <v>0</v>
      </c>
      <c r="AM422" s="678" cm="1">
        <f t="array" ref="AM422">INDEX($H422:$K422,0,MATCH(AM$414,$H$414:$K$414,0))*INDEX($J$408:$R$411,MATCH(AM$414,$I$408:$I$411,0),MATCH(AM$413,$J$407:$R$407,0))</f>
        <v>0</v>
      </c>
      <c r="AN422" s="678" cm="1">
        <f t="array" ref="AN422">INDEX($H422:$K422,0,MATCH(AN$414,$H$414:$K$414,0))*INDEX($J$408:$R$411,MATCH(AN$414,$I$408:$I$411,0),MATCH(AN$413,$J$407:$R$407,0))</f>
        <v>0</v>
      </c>
      <c r="AO422" s="678" cm="1">
        <f t="array" ref="AO422">INDEX($H422:$K422,0,MATCH(AO$414,$H$414:$K$414,0))*INDEX($J$408:$R$411,MATCH(AO$414,$I$408:$I$411,0),MATCH(AO$413,$J$407:$R$407,0))</f>
        <v>0</v>
      </c>
      <c r="AP422" s="678" cm="1">
        <f t="array" ref="AP422">INDEX($H422:$K422,0,MATCH(AP$414,$H$414:$K$414,0))*INDEX($J$408:$R$411,MATCH(AP$414,$I$408:$I$411,0),MATCH(AP$413,$J$407:$R$407,0))</f>
        <v>0</v>
      </c>
      <c r="AQ422" s="678" cm="1">
        <f t="array" ref="AQ422">INDEX($H422:$K422,0,MATCH(AQ$414,$H$414:$K$414,0))*INDEX($J$408:$R$411,MATCH(AQ$414,$I$408:$I$411,0),MATCH(AQ$413,$J$407:$R$407,0))</f>
        <v>0</v>
      </c>
      <c r="AR422" s="678" cm="1">
        <f t="array" ref="AR422">INDEX($H422:$K422,0,MATCH(AR$414,$H$414:$K$414,0))*INDEX($J$408:$R$411,MATCH(AR$414,$I$408:$I$411,0),MATCH(AR$413,$J$407:$R$407,0))</f>
        <v>0</v>
      </c>
      <c r="AS422" s="678" cm="1">
        <f t="array" ref="AS422">INDEX($H422:$K422,0,MATCH(AS$414,$H$414:$K$414,0))*INDEX($J$408:$R$411,MATCH(AS$414,$I$408:$I$411,0),MATCH(AS$413,$J$407:$R$407,0))</f>
        <v>0</v>
      </c>
      <c r="AT422" s="678" cm="1">
        <f t="array" ref="AT422">INDEX($H422:$K422,0,MATCH(AT$414,$H$414:$K$414,0))*INDEX($J$408:$R$411,MATCH(AT$414,$I$408:$I$411,0),MATCH(AT$413,$J$407:$R$407,0))</f>
        <v>0</v>
      </c>
      <c r="AU422" s="678" cm="1">
        <f t="array" ref="AU422">INDEX($H422:$K422,0,MATCH(AU$414,$H$414:$K$414,0))*INDEX($J$408:$R$411,MATCH(AU$414,$I$408:$I$411,0),MATCH(AU$413,$J$407:$R$407,0))</f>
        <v>0</v>
      </c>
      <c r="AV422" s="186"/>
      <c r="AW422" s="186"/>
      <c r="AX422" s="16"/>
      <c r="AY422" s="8"/>
      <c r="AZ422" s="8"/>
      <c r="BA422" s="8"/>
    </row>
    <row r="423" spans="1:53" ht="14.5" outlineLevel="1" x14ac:dyDescent="0.35">
      <c r="A423" s="6"/>
      <c r="B423" s="7"/>
      <c r="C423" s="17"/>
      <c r="D423" s="17"/>
      <c r="E423" s="17"/>
      <c r="F423" s="26"/>
      <c r="G423" s="26" t="str">
        <f t="shared" si="184"/>
        <v>GGGC1Ea2</v>
      </c>
      <c r="H423" s="222">
        <v>0</v>
      </c>
      <c r="I423" s="222">
        <v>0</v>
      </c>
      <c r="J423" s="222">
        <v>0</v>
      </c>
      <c r="K423" s="222">
        <v>0</v>
      </c>
      <c r="L423" s="678" cm="1">
        <f t="array" ref="L423">INDEX($H423:$K423,0,MATCH(L$414,$H$414:$K$414,0))*INDEX($J$408:$R$411,MATCH(L$414,$I$408:$I$411,0),MATCH(L$413,$J$407:$R$407,0))</f>
        <v>0</v>
      </c>
      <c r="M423" s="678" cm="1">
        <f t="array" ref="M423">INDEX($H423:$K423,0,MATCH(M$414,$H$414:$K$414,0))*INDEX($J$408:$R$411,MATCH(M$414,$I$408:$I$411,0),MATCH(M$413,$J$407:$R$407,0))</f>
        <v>0</v>
      </c>
      <c r="N423" s="678" cm="1">
        <f t="array" ref="N423">INDEX($H423:$K423,0,MATCH(N$414,$H$414:$K$414,0))*INDEX($J$408:$R$411,MATCH(N$414,$I$408:$I$411,0),MATCH(N$413,$J$407:$R$407,0))</f>
        <v>0</v>
      </c>
      <c r="O423" s="678" cm="1">
        <f t="array" ref="O423">INDEX($H423:$K423,0,MATCH(O$414,$H$414:$K$414,0))*INDEX($J$408:$R$411,MATCH(O$414,$I$408:$I$411,0),MATCH(O$413,$J$407:$R$407,0))</f>
        <v>0</v>
      </c>
      <c r="P423" s="678" cm="1">
        <f t="array" ref="P423">INDEX($H423:$K423,0,MATCH(P$414,$H$414:$K$414,0))*INDEX($J$408:$R$411,MATCH(P$414,$I$408:$I$411,0),MATCH(P$413,$J$407:$R$407,0))</f>
        <v>0</v>
      </c>
      <c r="Q423" s="678" cm="1">
        <f t="array" ref="Q423">INDEX($H423:$K423,0,MATCH(Q$414,$H$414:$K$414,0))*INDEX($J$408:$R$411,MATCH(Q$414,$I$408:$I$411,0),MATCH(Q$413,$J$407:$R$407,0))</f>
        <v>0</v>
      </c>
      <c r="R423" s="678" cm="1">
        <f t="array" ref="R423">INDEX($H423:$K423,0,MATCH(R$414,$H$414:$K$414,0))*INDEX($J$408:$R$411,MATCH(R$414,$I$408:$I$411,0),MATCH(R$413,$J$407:$R$407,0))</f>
        <v>0</v>
      </c>
      <c r="S423" s="678" cm="1">
        <f t="array" ref="S423">INDEX($H423:$K423,0,MATCH(S$414,$H$414:$K$414,0))*INDEX($J$408:$R$411,MATCH(S$414,$I$408:$I$411,0),MATCH(S$413,$J$407:$R$407,0))</f>
        <v>0</v>
      </c>
      <c r="T423" s="678" cm="1">
        <f t="array" ref="T423">INDEX($H423:$K423,0,MATCH(T$414,$H$414:$K$414,0))*INDEX($J$408:$R$411,MATCH(T$414,$I$408:$I$411,0),MATCH(T$413,$J$407:$R$407,0))</f>
        <v>0</v>
      </c>
      <c r="U423" s="678" cm="1">
        <f t="array" ref="U423">INDEX($H423:$K423,0,MATCH(U$414,$H$414:$K$414,0))*INDEX($J$408:$R$411,MATCH(U$414,$I$408:$I$411,0),MATCH(U$413,$J$407:$R$407,0))</f>
        <v>0</v>
      </c>
      <c r="V423" s="678" cm="1">
        <f t="array" ref="V423">INDEX($H423:$K423,0,MATCH(V$414,$H$414:$K$414,0))*INDEX($J$408:$R$411,MATCH(V$414,$I$408:$I$411,0),MATCH(V$413,$J$407:$R$407,0))</f>
        <v>0</v>
      </c>
      <c r="W423" s="678" cm="1">
        <f t="array" ref="W423">INDEX($H423:$K423,0,MATCH(W$414,$H$414:$K$414,0))*INDEX($J$408:$R$411,MATCH(W$414,$I$408:$I$411,0),MATCH(W$413,$J$407:$R$407,0))</f>
        <v>0</v>
      </c>
      <c r="X423" s="678" cm="1">
        <f t="array" ref="X423">INDEX($H423:$K423,0,MATCH(X$414,$H$414:$K$414,0))*INDEX($J$408:$R$411,MATCH(X$414,$I$408:$I$411,0),MATCH(X$413,$J$407:$R$407,0))</f>
        <v>0</v>
      </c>
      <c r="Y423" s="678" cm="1">
        <f t="array" ref="Y423">INDEX($H423:$K423,0,MATCH(Y$414,$H$414:$K$414,0))*INDEX($J$408:$R$411,MATCH(Y$414,$I$408:$I$411,0),MATCH(Y$413,$J$407:$R$407,0))</f>
        <v>0</v>
      </c>
      <c r="Z423" s="678" cm="1">
        <f t="array" ref="Z423">INDEX($H423:$K423,0,MATCH(Z$414,$H$414:$K$414,0))*INDEX($J$408:$R$411,MATCH(Z$414,$I$408:$I$411,0),MATCH(Z$413,$J$407:$R$407,0))</f>
        <v>0</v>
      </c>
      <c r="AA423" s="678" cm="1">
        <f t="array" ref="AA423">INDEX($H423:$K423,0,MATCH(AA$414,$H$414:$K$414,0))*INDEX($J$408:$R$411,MATCH(AA$414,$I$408:$I$411,0),MATCH(AA$413,$J$407:$R$407,0))</f>
        <v>0</v>
      </c>
      <c r="AB423" s="678" cm="1">
        <f t="array" ref="AB423">INDEX($H423:$K423,0,MATCH(AB$414,$H$414:$K$414,0))*INDEX($J$408:$R$411,MATCH(AB$414,$I$408:$I$411,0),MATCH(AB$413,$J$407:$R$407,0))</f>
        <v>0</v>
      </c>
      <c r="AC423" s="678" cm="1">
        <f t="array" ref="AC423">INDEX($H423:$K423,0,MATCH(AC$414,$H$414:$K$414,0))*INDEX($J$408:$R$411,MATCH(AC$414,$I$408:$I$411,0),MATCH(AC$413,$J$407:$R$407,0))</f>
        <v>0</v>
      </c>
      <c r="AD423" s="678" cm="1">
        <f t="array" ref="AD423">INDEX($H423:$K423,0,MATCH(AD$414,$H$414:$K$414,0))*INDEX($J$408:$R$411,MATCH(AD$414,$I$408:$I$411,0),MATCH(AD$413,$J$407:$R$407,0))</f>
        <v>0</v>
      </c>
      <c r="AE423" s="678" cm="1">
        <f t="array" ref="AE423">INDEX($H423:$K423,0,MATCH(AE$414,$H$414:$K$414,0))*INDEX($J$408:$R$411,MATCH(AE$414,$I$408:$I$411,0),MATCH(AE$413,$J$407:$R$407,0))</f>
        <v>0</v>
      </c>
      <c r="AF423" s="678" cm="1">
        <f t="array" ref="AF423">INDEX($H423:$K423,0,MATCH(AF$414,$H$414:$K$414,0))*INDEX($J$408:$R$411,MATCH(AF$414,$I$408:$I$411,0),MATCH(AF$413,$J$407:$R$407,0))</f>
        <v>0</v>
      </c>
      <c r="AG423" s="678" cm="1">
        <f t="array" ref="AG423">INDEX($H423:$K423,0,MATCH(AG$414,$H$414:$K$414,0))*INDEX($J$408:$R$411,MATCH(AG$414,$I$408:$I$411,0),MATCH(AG$413,$J$407:$R$407,0))</f>
        <v>0</v>
      </c>
      <c r="AH423" s="678" cm="1">
        <f t="array" ref="AH423">INDEX($H423:$K423,0,MATCH(AH$414,$H$414:$K$414,0))*INDEX($J$408:$R$411,MATCH(AH$414,$I$408:$I$411,0),MATCH(AH$413,$J$407:$R$407,0))</f>
        <v>0</v>
      </c>
      <c r="AI423" s="678" cm="1">
        <f t="array" ref="AI423">INDEX($H423:$K423,0,MATCH(AI$414,$H$414:$K$414,0))*INDEX($J$408:$R$411,MATCH(AI$414,$I$408:$I$411,0),MATCH(AI$413,$J$407:$R$407,0))</f>
        <v>0</v>
      </c>
      <c r="AJ423" s="678" cm="1">
        <f t="array" ref="AJ423">INDEX($H423:$K423,0,MATCH(AJ$414,$H$414:$K$414,0))*INDEX($J$408:$R$411,MATCH(AJ$414,$I$408:$I$411,0),MATCH(AJ$413,$J$407:$R$407,0))</f>
        <v>0</v>
      </c>
      <c r="AK423" s="678" cm="1">
        <f t="array" ref="AK423">INDEX($H423:$K423,0,MATCH(AK$414,$H$414:$K$414,0))*INDEX($J$408:$R$411,MATCH(AK$414,$I$408:$I$411,0),MATCH(AK$413,$J$407:$R$407,0))</f>
        <v>0</v>
      </c>
      <c r="AL423" s="678" cm="1">
        <f t="array" ref="AL423">INDEX($H423:$K423,0,MATCH(AL$414,$H$414:$K$414,0))*INDEX($J$408:$R$411,MATCH(AL$414,$I$408:$I$411,0),MATCH(AL$413,$J$407:$R$407,0))</f>
        <v>0</v>
      </c>
      <c r="AM423" s="678" cm="1">
        <f t="array" ref="AM423">INDEX($H423:$K423,0,MATCH(AM$414,$H$414:$K$414,0))*INDEX($J$408:$R$411,MATCH(AM$414,$I$408:$I$411,0),MATCH(AM$413,$J$407:$R$407,0))</f>
        <v>0</v>
      </c>
      <c r="AN423" s="678" cm="1">
        <f t="array" ref="AN423">INDEX($H423:$K423,0,MATCH(AN$414,$H$414:$K$414,0))*INDEX($J$408:$R$411,MATCH(AN$414,$I$408:$I$411,0),MATCH(AN$413,$J$407:$R$407,0))</f>
        <v>0</v>
      </c>
      <c r="AO423" s="678" cm="1">
        <f t="array" ref="AO423">INDEX($H423:$K423,0,MATCH(AO$414,$H$414:$K$414,0))*INDEX($J$408:$R$411,MATCH(AO$414,$I$408:$I$411,0),MATCH(AO$413,$J$407:$R$407,0))</f>
        <v>0</v>
      </c>
      <c r="AP423" s="678" cm="1">
        <f t="array" ref="AP423">INDEX($H423:$K423,0,MATCH(AP$414,$H$414:$K$414,0))*INDEX($J$408:$R$411,MATCH(AP$414,$I$408:$I$411,0),MATCH(AP$413,$J$407:$R$407,0))</f>
        <v>0</v>
      </c>
      <c r="AQ423" s="678" cm="1">
        <f t="array" ref="AQ423">INDEX($H423:$K423,0,MATCH(AQ$414,$H$414:$K$414,0))*INDEX($J$408:$R$411,MATCH(AQ$414,$I$408:$I$411,0),MATCH(AQ$413,$J$407:$R$407,0))</f>
        <v>0</v>
      </c>
      <c r="AR423" s="678" cm="1">
        <f t="array" ref="AR423">INDEX($H423:$K423,0,MATCH(AR$414,$H$414:$K$414,0))*INDEX($J$408:$R$411,MATCH(AR$414,$I$408:$I$411,0),MATCH(AR$413,$J$407:$R$407,0))</f>
        <v>0</v>
      </c>
      <c r="AS423" s="678" cm="1">
        <f t="array" ref="AS423">INDEX($H423:$K423,0,MATCH(AS$414,$H$414:$K$414,0))*INDEX($J$408:$R$411,MATCH(AS$414,$I$408:$I$411,0),MATCH(AS$413,$J$407:$R$407,0))</f>
        <v>0</v>
      </c>
      <c r="AT423" s="678" cm="1">
        <f t="array" ref="AT423">INDEX($H423:$K423,0,MATCH(AT$414,$H$414:$K$414,0))*INDEX($J$408:$R$411,MATCH(AT$414,$I$408:$I$411,0),MATCH(AT$413,$J$407:$R$407,0))</f>
        <v>0</v>
      </c>
      <c r="AU423" s="678" cm="1">
        <f t="array" ref="AU423">INDEX($H423:$K423,0,MATCH(AU$414,$H$414:$K$414,0))*INDEX($J$408:$R$411,MATCH(AU$414,$I$408:$I$411,0),MATCH(AU$413,$J$407:$R$407,0))</f>
        <v>0</v>
      </c>
      <c r="AV423" s="186"/>
      <c r="AW423" s="186"/>
      <c r="AX423" s="16"/>
      <c r="AY423" s="8"/>
      <c r="AZ423" s="8"/>
      <c r="BA423" s="8"/>
    </row>
    <row r="424" spans="1:53" ht="14.5" outlineLevel="1" x14ac:dyDescent="0.35">
      <c r="A424" s="6"/>
      <c r="B424" s="7"/>
      <c r="C424" s="17"/>
      <c r="D424" s="17"/>
      <c r="E424" s="17"/>
      <c r="F424" s="26"/>
      <c r="G424" s="26" t="str">
        <f t="shared" si="184"/>
        <v>GGGC1Pa2</v>
      </c>
      <c r="H424" s="222">
        <v>0</v>
      </c>
      <c r="I424" s="222">
        <v>0</v>
      </c>
      <c r="J424" s="222">
        <v>0</v>
      </c>
      <c r="K424" s="222">
        <v>0</v>
      </c>
      <c r="L424" s="678" cm="1">
        <f t="array" ref="L424">INDEX($H424:$K424,0,MATCH(L$414,$H$414:$K$414,0))*INDEX($J$408:$R$411,MATCH(L$414,$I$408:$I$411,0),MATCH(L$413,$J$407:$R$407,0))</f>
        <v>0</v>
      </c>
      <c r="M424" s="678" cm="1">
        <f t="array" ref="M424">INDEX($H424:$K424,0,MATCH(M$414,$H$414:$K$414,0))*INDEX($J$408:$R$411,MATCH(M$414,$I$408:$I$411,0),MATCH(M$413,$J$407:$R$407,0))</f>
        <v>0</v>
      </c>
      <c r="N424" s="678" cm="1">
        <f t="array" ref="N424">INDEX($H424:$K424,0,MATCH(N$414,$H$414:$K$414,0))*INDEX($J$408:$R$411,MATCH(N$414,$I$408:$I$411,0),MATCH(N$413,$J$407:$R$407,0))</f>
        <v>0</v>
      </c>
      <c r="O424" s="678" cm="1">
        <f t="array" ref="O424">INDEX($H424:$K424,0,MATCH(O$414,$H$414:$K$414,0))*INDEX($J$408:$R$411,MATCH(O$414,$I$408:$I$411,0),MATCH(O$413,$J$407:$R$407,0))</f>
        <v>0</v>
      </c>
      <c r="P424" s="678" cm="1">
        <f t="array" ref="P424">INDEX($H424:$K424,0,MATCH(P$414,$H$414:$K$414,0))*INDEX($J$408:$R$411,MATCH(P$414,$I$408:$I$411,0),MATCH(P$413,$J$407:$R$407,0))</f>
        <v>0</v>
      </c>
      <c r="Q424" s="678" cm="1">
        <f t="array" ref="Q424">INDEX($H424:$K424,0,MATCH(Q$414,$H$414:$K$414,0))*INDEX($J$408:$R$411,MATCH(Q$414,$I$408:$I$411,0),MATCH(Q$413,$J$407:$R$407,0))</f>
        <v>0</v>
      </c>
      <c r="R424" s="678" cm="1">
        <f t="array" ref="R424">INDEX($H424:$K424,0,MATCH(R$414,$H$414:$K$414,0))*INDEX($J$408:$R$411,MATCH(R$414,$I$408:$I$411,0),MATCH(R$413,$J$407:$R$407,0))</f>
        <v>0</v>
      </c>
      <c r="S424" s="678" cm="1">
        <f t="array" ref="S424">INDEX($H424:$K424,0,MATCH(S$414,$H$414:$K$414,0))*INDEX($J$408:$R$411,MATCH(S$414,$I$408:$I$411,0),MATCH(S$413,$J$407:$R$407,0))</f>
        <v>0</v>
      </c>
      <c r="T424" s="678" cm="1">
        <f t="array" ref="T424">INDEX($H424:$K424,0,MATCH(T$414,$H$414:$K$414,0))*INDEX($J$408:$R$411,MATCH(T$414,$I$408:$I$411,0),MATCH(T$413,$J$407:$R$407,0))</f>
        <v>0</v>
      </c>
      <c r="U424" s="678" cm="1">
        <f t="array" ref="U424">INDEX($H424:$K424,0,MATCH(U$414,$H$414:$K$414,0))*INDEX($J$408:$R$411,MATCH(U$414,$I$408:$I$411,0),MATCH(U$413,$J$407:$R$407,0))</f>
        <v>0</v>
      </c>
      <c r="V424" s="678" cm="1">
        <f t="array" ref="V424">INDEX($H424:$K424,0,MATCH(V$414,$H$414:$K$414,0))*INDEX($J$408:$R$411,MATCH(V$414,$I$408:$I$411,0),MATCH(V$413,$J$407:$R$407,0))</f>
        <v>0</v>
      </c>
      <c r="W424" s="678" cm="1">
        <f t="array" ref="W424">INDEX($H424:$K424,0,MATCH(W$414,$H$414:$K$414,0))*INDEX($J$408:$R$411,MATCH(W$414,$I$408:$I$411,0),MATCH(W$413,$J$407:$R$407,0))</f>
        <v>0</v>
      </c>
      <c r="X424" s="678" cm="1">
        <f t="array" ref="X424">INDEX($H424:$K424,0,MATCH(X$414,$H$414:$K$414,0))*INDEX($J$408:$R$411,MATCH(X$414,$I$408:$I$411,0),MATCH(X$413,$J$407:$R$407,0))</f>
        <v>0</v>
      </c>
      <c r="Y424" s="678" cm="1">
        <f t="array" ref="Y424">INDEX($H424:$K424,0,MATCH(Y$414,$H$414:$K$414,0))*INDEX($J$408:$R$411,MATCH(Y$414,$I$408:$I$411,0),MATCH(Y$413,$J$407:$R$407,0))</f>
        <v>0</v>
      </c>
      <c r="Z424" s="678" cm="1">
        <f t="array" ref="Z424">INDEX($H424:$K424,0,MATCH(Z$414,$H$414:$K$414,0))*INDEX($J$408:$R$411,MATCH(Z$414,$I$408:$I$411,0),MATCH(Z$413,$J$407:$R$407,0))</f>
        <v>0</v>
      </c>
      <c r="AA424" s="678" cm="1">
        <f t="array" ref="AA424">INDEX($H424:$K424,0,MATCH(AA$414,$H$414:$K$414,0))*INDEX($J$408:$R$411,MATCH(AA$414,$I$408:$I$411,0),MATCH(AA$413,$J$407:$R$407,0))</f>
        <v>0</v>
      </c>
      <c r="AB424" s="678" cm="1">
        <f t="array" ref="AB424">INDEX($H424:$K424,0,MATCH(AB$414,$H$414:$K$414,0))*INDEX($J$408:$R$411,MATCH(AB$414,$I$408:$I$411,0),MATCH(AB$413,$J$407:$R$407,0))</f>
        <v>0</v>
      </c>
      <c r="AC424" s="678" cm="1">
        <f t="array" ref="AC424">INDEX($H424:$K424,0,MATCH(AC$414,$H$414:$K$414,0))*INDEX($J$408:$R$411,MATCH(AC$414,$I$408:$I$411,0),MATCH(AC$413,$J$407:$R$407,0))</f>
        <v>0</v>
      </c>
      <c r="AD424" s="678" cm="1">
        <f t="array" ref="AD424">INDEX($H424:$K424,0,MATCH(AD$414,$H$414:$K$414,0))*INDEX($J$408:$R$411,MATCH(AD$414,$I$408:$I$411,0),MATCH(AD$413,$J$407:$R$407,0))</f>
        <v>0</v>
      </c>
      <c r="AE424" s="678" cm="1">
        <f t="array" ref="AE424">INDEX($H424:$K424,0,MATCH(AE$414,$H$414:$K$414,0))*INDEX($J$408:$R$411,MATCH(AE$414,$I$408:$I$411,0),MATCH(AE$413,$J$407:$R$407,0))</f>
        <v>0</v>
      </c>
      <c r="AF424" s="678" cm="1">
        <f t="array" ref="AF424">INDEX($H424:$K424,0,MATCH(AF$414,$H$414:$K$414,0))*INDEX($J$408:$R$411,MATCH(AF$414,$I$408:$I$411,0),MATCH(AF$413,$J$407:$R$407,0))</f>
        <v>0</v>
      </c>
      <c r="AG424" s="678" cm="1">
        <f t="array" ref="AG424">INDEX($H424:$K424,0,MATCH(AG$414,$H$414:$K$414,0))*INDEX($J$408:$R$411,MATCH(AG$414,$I$408:$I$411,0),MATCH(AG$413,$J$407:$R$407,0))</f>
        <v>0</v>
      </c>
      <c r="AH424" s="678" cm="1">
        <f t="array" ref="AH424">INDEX($H424:$K424,0,MATCH(AH$414,$H$414:$K$414,0))*INDEX($J$408:$R$411,MATCH(AH$414,$I$408:$I$411,0),MATCH(AH$413,$J$407:$R$407,0))</f>
        <v>0</v>
      </c>
      <c r="AI424" s="678" cm="1">
        <f t="array" ref="AI424">INDEX($H424:$K424,0,MATCH(AI$414,$H$414:$K$414,0))*INDEX($J$408:$R$411,MATCH(AI$414,$I$408:$I$411,0),MATCH(AI$413,$J$407:$R$407,0))</f>
        <v>0</v>
      </c>
      <c r="AJ424" s="678" cm="1">
        <f t="array" ref="AJ424">INDEX($H424:$K424,0,MATCH(AJ$414,$H$414:$K$414,0))*INDEX($J$408:$R$411,MATCH(AJ$414,$I$408:$I$411,0),MATCH(AJ$413,$J$407:$R$407,0))</f>
        <v>0</v>
      </c>
      <c r="AK424" s="678" cm="1">
        <f t="array" ref="AK424">INDEX($H424:$K424,0,MATCH(AK$414,$H$414:$K$414,0))*INDEX($J$408:$R$411,MATCH(AK$414,$I$408:$I$411,0),MATCH(AK$413,$J$407:$R$407,0))</f>
        <v>0</v>
      </c>
      <c r="AL424" s="678" cm="1">
        <f t="array" ref="AL424">INDEX($H424:$K424,0,MATCH(AL$414,$H$414:$K$414,0))*INDEX($J$408:$R$411,MATCH(AL$414,$I$408:$I$411,0),MATCH(AL$413,$J$407:$R$407,0))</f>
        <v>0</v>
      </c>
      <c r="AM424" s="678" cm="1">
        <f t="array" ref="AM424">INDEX($H424:$K424,0,MATCH(AM$414,$H$414:$K$414,0))*INDEX($J$408:$R$411,MATCH(AM$414,$I$408:$I$411,0),MATCH(AM$413,$J$407:$R$407,0))</f>
        <v>0</v>
      </c>
      <c r="AN424" s="678" cm="1">
        <f t="array" ref="AN424">INDEX($H424:$K424,0,MATCH(AN$414,$H$414:$K$414,0))*INDEX($J$408:$R$411,MATCH(AN$414,$I$408:$I$411,0),MATCH(AN$413,$J$407:$R$407,0))</f>
        <v>0</v>
      </c>
      <c r="AO424" s="678" cm="1">
        <f t="array" ref="AO424">INDEX($H424:$K424,0,MATCH(AO$414,$H$414:$K$414,0))*INDEX($J$408:$R$411,MATCH(AO$414,$I$408:$I$411,0),MATCH(AO$413,$J$407:$R$407,0))</f>
        <v>0</v>
      </c>
      <c r="AP424" s="678" cm="1">
        <f t="array" ref="AP424">INDEX($H424:$K424,0,MATCH(AP$414,$H$414:$K$414,0))*INDEX($J$408:$R$411,MATCH(AP$414,$I$408:$I$411,0),MATCH(AP$413,$J$407:$R$407,0))</f>
        <v>0</v>
      </c>
      <c r="AQ424" s="678" cm="1">
        <f t="array" ref="AQ424">INDEX($H424:$K424,0,MATCH(AQ$414,$H$414:$K$414,0))*INDEX($J$408:$R$411,MATCH(AQ$414,$I$408:$I$411,0),MATCH(AQ$413,$J$407:$R$407,0))</f>
        <v>0</v>
      </c>
      <c r="AR424" s="678" cm="1">
        <f t="array" ref="AR424">INDEX($H424:$K424,0,MATCH(AR$414,$H$414:$K$414,0))*INDEX($J$408:$R$411,MATCH(AR$414,$I$408:$I$411,0),MATCH(AR$413,$J$407:$R$407,0))</f>
        <v>0</v>
      </c>
      <c r="AS424" s="678" cm="1">
        <f t="array" ref="AS424">INDEX($H424:$K424,0,MATCH(AS$414,$H$414:$K$414,0))*INDEX($J$408:$R$411,MATCH(AS$414,$I$408:$I$411,0),MATCH(AS$413,$J$407:$R$407,0))</f>
        <v>0</v>
      </c>
      <c r="AT424" s="678" cm="1">
        <f t="array" ref="AT424">INDEX($H424:$K424,0,MATCH(AT$414,$H$414:$K$414,0))*INDEX($J$408:$R$411,MATCH(AT$414,$I$408:$I$411,0),MATCH(AT$413,$J$407:$R$407,0))</f>
        <v>0</v>
      </c>
      <c r="AU424" s="678" cm="1">
        <f t="array" ref="AU424">INDEX($H424:$K424,0,MATCH(AU$414,$H$414:$K$414,0))*INDEX($J$408:$R$411,MATCH(AU$414,$I$408:$I$411,0),MATCH(AU$413,$J$407:$R$407,0))</f>
        <v>0</v>
      </c>
      <c r="AV424" s="186"/>
      <c r="AW424" s="186"/>
      <c r="AX424" s="16"/>
      <c r="AY424" s="8"/>
      <c r="AZ424" s="8"/>
      <c r="BA424" s="8"/>
    </row>
    <row r="425" spans="1:53" ht="14.5" outlineLevel="1" x14ac:dyDescent="0.35">
      <c r="A425" s="6"/>
      <c r="B425" s="7"/>
      <c r="C425" s="17"/>
      <c r="D425" s="17"/>
      <c r="E425" s="17"/>
      <c r="F425" s="26"/>
      <c r="G425" s="26" t="str">
        <f t="shared" si="184"/>
        <v>GGGC1OFa2</v>
      </c>
      <c r="H425" s="222">
        <v>0</v>
      </c>
      <c r="I425" s="222">
        <v>0</v>
      </c>
      <c r="J425" s="222">
        <v>0</v>
      </c>
      <c r="K425" s="222">
        <v>0</v>
      </c>
      <c r="L425" s="678" cm="1">
        <f t="array" ref="L425">INDEX($H425:$K425,0,MATCH(L$414,$H$414:$K$414,0))*INDEX($J$408:$R$411,MATCH(L$414,$I$408:$I$411,0),MATCH(L$413,$J$407:$R$407,0))</f>
        <v>0</v>
      </c>
      <c r="M425" s="678" cm="1">
        <f t="array" ref="M425">INDEX($H425:$K425,0,MATCH(M$414,$H$414:$K$414,0))*INDEX($J$408:$R$411,MATCH(M$414,$I$408:$I$411,0),MATCH(M$413,$J$407:$R$407,0))</f>
        <v>0</v>
      </c>
      <c r="N425" s="678" cm="1">
        <f t="array" ref="N425">INDEX($H425:$K425,0,MATCH(N$414,$H$414:$K$414,0))*INDEX($J$408:$R$411,MATCH(N$414,$I$408:$I$411,0),MATCH(N$413,$J$407:$R$407,0))</f>
        <v>0</v>
      </c>
      <c r="O425" s="678" cm="1">
        <f t="array" ref="O425">INDEX($H425:$K425,0,MATCH(O$414,$H$414:$K$414,0))*INDEX($J$408:$R$411,MATCH(O$414,$I$408:$I$411,0),MATCH(O$413,$J$407:$R$407,0))</f>
        <v>0</v>
      </c>
      <c r="P425" s="678" cm="1">
        <f t="array" ref="P425">INDEX($H425:$K425,0,MATCH(P$414,$H$414:$K$414,0))*INDEX($J$408:$R$411,MATCH(P$414,$I$408:$I$411,0),MATCH(P$413,$J$407:$R$407,0))</f>
        <v>0</v>
      </c>
      <c r="Q425" s="678" cm="1">
        <f t="array" ref="Q425">INDEX($H425:$K425,0,MATCH(Q$414,$H$414:$K$414,0))*INDEX($J$408:$R$411,MATCH(Q$414,$I$408:$I$411,0),MATCH(Q$413,$J$407:$R$407,0))</f>
        <v>0</v>
      </c>
      <c r="R425" s="678" cm="1">
        <f t="array" ref="R425">INDEX($H425:$K425,0,MATCH(R$414,$H$414:$K$414,0))*INDEX($J$408:$R$411,MATCH(R$414,$I$408:$I$411,0),MATCH(R$413,$J$407:$R$407,0))</f>
        <v>0</v>
      </c>
      <c r="S425" s="678" cm="1">
        <f t="array" ref="S425">INDEX($H425:$K425,0,MATCH(S$414,$H$414:$K$414,0))*INDEX($J$408:$R$411,MATCH(S$414,$I$408:$I$411,0),MATCH(S$413,$J$407:$R$407,0))</f>
        <v>0</v>
      </c>
      <c r="T425" s="678" cm="1">
        <f t="array" ref="T425">INDEX($H425:$K425,0,MATCH(T$414,$H$414:$K$414,0))*INDEX($J$408:$R$411,MATCH(T$414,$I$408:$I$411,0),MATCH(T$413,$J$407:$R$407,0))</f>
        <v>0</v>
      </c>
      <c r="U425" s="678" cm="1">
        <f t="array" ref="U425">INDEX($H425:$K425,0,MATCH(U$414,$H$414:$K$414,0))*INDEX($J$408:$R$411,MATCH(U$414,$I$408:$I$411,0),MATCH(U$413,$J$407:$R$407,0))</f>
        <v>0</v>
      </c>
      <c r="V425" s="678" cm="1">
        <f t="array" ref="V425">INDEX($H425:$K425,0,MATCH(V$414,$H$414:$K$414,0))*INDEX($J$408:$R$411,MATCH(V$414,$I$408:$I$411,0),MATCH(V$413,$J$407:$R$407,0))</f>
        <v>0</v>
      </c>
      <c r="W425" s="678" cm="1">
        <f t="array" ref="W425">INDEX($H425:$K425,0,MATCH(W$414,$H$414:$K$414,0))*INDEX($J$408:$R$411,MATCH(W$414,$I$408:$I$411,0),MATCH(W$413,$J$407:$R$407,0))</f>
        <v>0</v>
      </c>
      <c r="X425" s="678" cm="1">
        <f t="array" ref="X425">INDEX($H425:$K425,0,MATCH(X$414,$H$414:$K$414,0))*INDEX($J$408:$R$411,MATCH(X$414,$I$408:$I$411,0),MATCH(X$413,$J$407:$R$407,0))</f>
        <v>0</v>
      </c>
      <c r="Y425" s="678" cm="1">
        <f t="array" ref="Y425">INDEX($H425:$K425,0,MATCH(Y$414,$H$414:$K$414,0))*INDEX($J$408:$R$411,MATCH(Y$414,$I$408:$I$411,0),MATCH(Y$413,$J$407:$R$407,0))</f>
        <v>0</v>
      </c>
      <c r="Z425" s="678" cm="1">
        <f t="array" ref="Z425">INDEX($H425:$K425,0,MATCH(Z$414,$H$414:$K$414,0))*INDEX($J$408:$R$411,MATCH(Z$414,$I$408:$I$411,0),MATCH(Z$413,$J$407:$R$407,0))</f>
        <v>0</v>
      </c>
      <c r="AA425" s="678" cm="1">
        <f t="array" ref="AA425">INDEX($H425:$K425,0,MATCH(AA$414,$H$414:$K$414,0))*INDEX($J$408:$R$411,MATCH(AA$414,$I$408:$I$411,0),MATCH(AA$413,$J$407:$R$407,0))</f>
        <v>0</v>
      </c>
      <c r="AB425" s="678" cm="1">
        <f t="array" ref="AB425">INDEX($H425:$K425,0,MATCH(AB$414,$H$414:$K$414,0))*INDEX($J$408:$R$411,MATCH(AB$414,$I$408:$I$411,0),MATCH(AB$413,$J$407:$R$407,0))</f>
        <v>0</v>
      </c>
      <c r="AC425" s="678" cm="1">
        <f t="array" ref="AC425">INDEX($H425:$K425,0,MATCH(AC$414,$H$414:$K$414,0))*INDEX($J$408:$R$411,MATCH(AC$414,$I$408:$I$411,0),MATCH(AC$413,$J$407:$R$407,0))</f>
        <v>0</v>
      </c>
      <c r="AD425" s="678" cm="1">
        <f t="array" ref="AD425">INDEX($H425:$K425,0,MATCH(AD$414,$H$414:$K$414,0))*INDEX($J$408:$R$411,MATCH(AD$414,$I$408:$I$411,0),MATCH(AD$413,$J$407:$R$407,0))</f>
        <v>0</v>
      </c>
      <c r="AE425" s="678" cm="1">
        <f t="array" ref="AE425">INDEX($H425:$K425,0,MATCH(AE$414,$H$414:$K$414,0))*INDEX($J$408:$R$411,MATCH(AE$414,$I$408:$I$411,0),MATCH(AE$413,$J$407:$R$407,0))</f>
        <v>0</v>
      </c>
      <c r="AF425" s="678" cm="1">
        <f t="array" ref="AF425">INDEX($H425:$K425,0,MATCH(AF$414,$H$414:$K$414,0))*INDEX($J$408:$R$411,MATCH(AF$414,$I$408:$I$411,0),MATCH(AF$413,$J$407:$R$407,0))</f>
        <v>0</v>
      </c>
      <c r="AG425" s="678" cm="1">
        <f t="array" ref="AG425">INDEX($H425:$K425,0,MATCH(AG$414,$H$414:$K$414,0))*INDEX($J$408:$R$411,MATCH(AG$414,$I$408:$I$411,0),MATCH(AG$413,$J$407:$R$407,0))</f>
        <v>0</v>
      </c>
      <c r="AH425" s="678" cm="1">
        <f t="array" ref="AH425">INDEX($H425:$K425,0,MATCH(AH$414,$H$414:$K$414,0))*INDEX($J$408:$R$411,MATCH(AH$414,$I$408:$I$411,0),MATCH(AH$413,$J$407:$R$407,0))</f>
        <v>0</v>
      </c>
      <c r="AI425" s="678" cm="1">
        <f t="array" ref="AI425">INDEX($H425:$K425,0,MATCH(AI$414,$H$414:$K$414,0))*INDEX($J$408:$R$411,MATCH(AI$414,$I$408:$I$411,0),MATCH(AI$413,$J$407:$R$407,0))</f>
        <v>0</v>
      </c>
      <c r="AJ425" s="678" cm="1">
        <f t="array" ref="AJ425">INDEX($H425:$K425,0,MATCH(AJ$414,$H$414:$K$414,0))*INDEX($J$408:$R$411,MATCH(AJ$414,$I$408:$I$411,0),MATCH(AJ$413,$J$407:$R$407,0))</f>
        <v>0</v>
      </c>
      <c r="AK425" s="678" cm="1">
        <f t="array" ref="AK425">INDEX($H425:$K425,0,MATCH(AK$414,$H$414:$K$414,0))*INDEX($J$408:$R$411,MATCH(AK$414,$I$408:$I$411,0),MATCH(AK$413,$J$407:$R$407,0))</f>
        <v>0</v>
      </c>
      <c r="AL425" s="678" cm="1">
        <f t="array" ref="AL425">INDEX($H425:$K425,0,MATCH(AL$414,$H$414:$K$414,0))*INDEX($J$408:$R$411,MATCH(AL$414,$I$408:$I$411,0),MATCH(AL$413,$J$407:$R$407,0))</f>
        <v>0</v>
      </c>
      <c r="AM425" s="678" cm="1">
        <f t="array" ref="AM425">INDEX($H425:$K425,0,MATCH(AM$414,$H$414:$K$414,0))*INDEX($J$408:$R$411,MATCH(AM$414,$I$408:$I$411,0),MATCH(AM$413,$J$407:$R$407,0))</f>
        <v>0</v>
      </c>
      <c r="AN425" s="678" cm="1">
        <f t="array" ref="AN425">INDEX($H425:$K425,0,MATCH(AN$414,$H$414:$K$414,0))*INDEX($J$408:$R$411,MATCH(AN$414,$I$408:$I$411,0),MATCH(AN$413,$J$407:$R$407,0))</f>
        <v>0</v>
      </c>
      <c r="AO425" s="678" cm="1">
        <f t="array" ref="AO425">INDEX($H425:$K425,0,MATCH(AO$414,$H$414:$K$414,0))*INDEX($J$408:$R$411,MATCH(AO$414,$I$408:$I$411,0),MATCH(AO$413,$J$407:$R$407,0))</f>
        <v>0</v>
      </c>
      <c r="AP425" s="678" cm="1">
        <f t="array" ref="AP425">INDEX($H425:$K425,0,MATCH(AP$414,$H$414:$K$414,0))*INDEX($J$408:$R$411,MATCH(AP$414,$I$408:$I$411,0),MATCH(AP$413,$J$407:$R$407,0))</f>
        <v>0</v>
      </c>
      <c r="AQ425" s="678" cm="1">
        <f t="array" ref="AQ425">INDEX($H425:$K425,0,MATCH(AQ$414,$H$414:$K$414,0))*INDEX($J$408:$R$411,MATCH(AQ$414,$I$408:$I$411,0),MATCH(AQ$413,$J$407:$R$407,0))</f>
        <v>0</v>
      </c>
      <c r="AR425" s="678" cm="1">
        <f t="array" ref="AR425">INDEX($H425:$K425,0,MATCH(AR$414,$H$414:$K$414,0))*INDEX($J$408:$R$411,MATCH(AR$414,$I$408:$I$411,0),MATCH(AR$413,$J$407:$R$407,0))</f>
        <v>0</v>
      </c>
      <c r="AS425" s="678" cm="1">
        <f t="array" ref="AS425">INDEX($H425:$K425,0,MATCH(AS$414,$H$414:$K$414,0))*INDEX($J$408:$R$411,MATCH(AS$414,$I$408:$I$411,0),MATCH(AS$413,$J$407:$R$407,0))</f>
        <v>0</v>
      </c>
      <c r="AT425" s="678" cm="1">
        <f t="array" ref="AT425">INDEX($H425:$K425,0,MATCH(AT$414,$H$414:$K$414,0))*INDEX($J$408:$R$411,MATCH(AT$414,$I$408:$I$411,0),MATCH(AT$413,$J$407:$R$407,0))</f>
        <v>0</v>
      </c>
      <c r="AU425" s="678" cm="1">
        <f t="array" ref="AU425">INDEX($H425:$K425,0,MATCH(AU$414,$H$414:$K$414,0))*INDEX($J$408:$R$411,MATCH(AU$414,$I$408:$I$411,0),MATCH(AU$413,$J$407:$R$407,0))</f>
        <v>0</v>
      </c>
      <c r="AV425" s="186"/>
      <c r="AW425" s="186"/>
      <c r="AX425" s="16"/>
      <c r="AY425" s="8"/>
      <c r="AZ425" s="8"/>
      <c r="BA425" s="8"/>
    </row>
    <row r="426" spans="1:53" ht="14.5" outlineLevel="1" x14ac:dyDescent="0.35">
      <c r="A426" s="6"/>
      <c r="B426" s="7"/>
      <c r="C426" s="17"/>
      <c r="D426" s="17"/>
      <c r="E426" s="17"/>
      <c r="F426" s="26"/>
      <c r="G426" s="26" t="str">
        <f t="shared" si="184"/>
        <v>GGGC1LFa2</v>
      </c>
      <c r="H426" s="222">
        <v>0</v>
      </c>
      <c r="I426" s="222">
        <v>0</v>
      </c>
      <c r="J426" s="222">
        <v>0</v>
      </c>
      <c r="K426" s="222">
        <v>0</v>
      </c>
      <c r="L426" s="678" cm="1">
        <f t="array" ref="L426">INDEX($H426:$K426,0,MATCH(L$414,$H$414:$K$414,0))*INDEX($J$408:$R$411,MATCH(L$414,$I$408:$I$411,0),MATCH(L$413,$J$407:$R$407,0))</f>
        <v>0</v>
      </c>
      <c r="M426" s="678" cm="1">
        <f t="array" ref="M426">INDEX($H426:$K426,0,MATCH(M$414,$H$414:$K$414,0))*INDEX($J$408:$R$411,MATCH(M$414,$I$408:$I$411,0),MATCH(M$413,$J$407:$R$407,0))</f>
        <v>0</v>
      </c>
      <c r="N426" s="678" cm="1">
        <f t="array" ref="N426">INDEX($H426:$K426,0,MATCH(N$414,$H$414:$K$414,0))*INDEX($J$408:$R$411,MATCH(N$414,$I$408:$I$411,0),MATCH(N$413,$J$407:$R$407,0))</f>
        <v>0</v>
      </c>
      <c r="O426" s="678" cm="1">
        <f t="array" ref="O426">INDEX($H426:$K426,0,MATCH(O$414,$H$414:$K$414,0))*INDEX($J$408:$R$411,MATCH(O$414,$I$408:$I$411,0),MATCH(O$413,$J$407:$R$407,0))</f>
        <v>0</v>
      </c>
      <c r="P426" s="678" cm="1">
        <f t="array" ref="P426">INDEX($H426:$K426,0,MATCH(P$414,$H$414:$K$414,0))*INDEX($J$408:$R$411,MATCH(P$414,$I$408:$I$411,0),MATCH(P$413,$J$407:$R$407,0))</f>
        <v>0</v>
      </c>
      <c r="Q426" s="678" cm="1">
        <f t="array" ref="Q426">INDEX($H426:$K426,0,MATCH(Q$414,$H$414:$K$414,0))*INDEX($J$408:$R$411,MATCH(Q$414,$I$408:$I$411,0),MATCH(Q$413,$J$407:$R$407,0))</f>
        <v>0</v>
      </c>
      <c r="R426" s="678" cm="1">
        <f t="array" ref="R426">INDEX($H426:$K426,0,MATCH(R$414,$H$414:$K$414,0))*INDEX($J$408:$R$411,MATCH(R$414,$I$408:$I$411,0),MATCH(R$413,$J$407:$R$407,0))</f>
        <v>0</v>
      </c>
      <c r="S426" s="678" cm="1">
        <f t="array" ref="S426">INDEX($H426:$K426,0,MATCH(S$414,$H$414:$K$414,0))*INDEX($J$408:$R$411,MATCH(S$414,$I$408:$I$411,0),MATCH(S$413,$J$407:$R$407,0))</f>
        <v>0</v>
      </c>
      <c r="T426" s="678" cm="1">
        <f t="array" ref="T426">INDEX($H426:$K426,0,MATCH(T$414,$H$414:$K$414,0))*INDEX($J$408:$R$411,MATCH(T$414,$I$408:$I$411,0),MATCH(T$413,$J$407:$R$407,0))</f>
        <v>0</v>
      </c>
      <c r="U426" s="678" cm="1">
        <f t="array" ref="U426">INDEX($H426:$K426,0,MATCH(U$414,$H$414:$K$414,0))*INDEX($J$408:$R$411,MATCH(U$414,$I$408:$I$411,0),MATCH(U$413,$J$407:$R$407,0))</f>
        <v>0</v>
      </c>
      <c r="V426" s="678" cm="1">
        <f t="array" ref="V426">INDEX($H426:$K426,0,MATCH(V$414,$H$414:$K$414,0))*INDEX($J$408:$R$411,MATCH(V$414,$I$408:$I$411,0),MATCH(V$413,$J$407:$R$407,0))</f>
        <v>0</v>
      </c>
      <c r="W426" s="678" cm="1">
        <f t="array" ref="W426">INDEX($H426:$K426,0,MATCH(W$414,$H$414:$K$414,0))*INDEX($J$408:$R$411,MATCH(W$414,$I$408:$I$411,0),MATCH(W$413,$J$407:$R$407,0))</f>
        <v>0</v>
      </c>
      <c r="X426" s="678" cm="1">
        <f t="array" ref="X426">INDEX($H426:$K426,0,MATCH(X$414,$H$414:$K$414,0))*INDEX($J$408:$R$411,MATCH(X$414,$I$408:$I$411,0),MATCH(X$413,$J$407:$R$407,0))</f>
        <v>0</v>
      </c>
      <c r="Y426" s="678" cm="1">
        <f t="array" ref="Y426">INDEX($H426:$K426,0,MATCH(Y$414,$H$414:$K$414,0))*INDEX($J$408:$R$411,MATCH(Y$414,$I$408:$I$411,0),MATCH(Y$413,$J$407:$R$407,0))</f>
        <v>0</v>
      </c>
      <c r="Z426" s="678" cm="1">
        <f t="array" ref="Z426">INDEX($H426:$K426,0,MATCH(Z$414,$H$414:$K$414,0))*INDEX($J$408:$R$411,MATCH(Z$414,$I$408:$I$411,0),MATCH(Z$413,$J$407:$R$407,0))</f>
        <v>0</v>
      </c>
      <c r="AA426" s="678" cm="1">
        <f t="array" ref="AA426">INDEX($H426:$K426,0,MATCH(AA$414,$H$414:$K$414,0))*INDEX($J$408:$R$411,MATCH(AA$414,$I$408:$I$411,0),MATCH(AA$413,$J$407:$R$407,0))</f>
        <v>0</v>
      </c>
      <c r="AB426" s="678" cm="1">
        <f t="array" ref="AB426">INDEX($H426:$K426,0,MATCH(AB$414,$H$414:$K$414,0))*INDEX($J$408:$R$411,MATCH(AB$414,$I$408:$I$411,0),MATCH(AB$413,$J$407:$R$407,0))</f>
        <v>0</v>
      </c>
      <c r="AC426" s="678" cm="1">
        <f t="array" ref="AC426">INDEX($H426:$K426,0,MATCH(AC$414,$H$414:$K$414,0))*INDEX($J$408:$R$411,MATCH(AC$414,$I$408:$I$411,0),MATCH(AC$413,$J$407:$R$407,0))</f>
        <v>0</v>
      </c>
      <c r="AD426" s="678" cm="1">
        <f t="array" ref="AD426">INDEX($H426:$K426,0,MATCH(AD$414,$H$414:$K$414,0))*INDEX($J$408:$R$411,MATCH(AD$414,$I$408:$I$411,0),MATCH(AD$413,$J$407:$R$407,0))</f>
        <v>0</v>
      </c>
      <c r="AE426" s="678" cm="1">
        <f t="array" ref="AE426">INDEX($H426:$K426,0,MATCH(AE$414,$H$414:$K$414,0))*INDEX($J$408:$R$411,MATCH(AE$414,$I$408:$I$411,0),MATCH(AE$413,$J$407:$R$407,0))</f>
        <v>0</v>
      </c>
      <c r="AF426" s="678" cm="1">
        <f t="array" ref="AF426">INDEX($H426:$K426,0,MATCH(AF$414,$H$414:$K$414,0))*INDEX($J$408:$R$411,MATCH(AF$414,$I$408:$I$411,0),MATCH(AF$413,$J$407:$R$407,0))</f>
        <v>0</v>
      </c>
      <c r="AG426" s="678" cm="1">
        <f t="array" ref="AG426">INDEX($H426:$K426,0,MATCH(AG$414,$H$414:$K$414,0))*INDEX($J$408:$R$411,MATCH(AG$414,$I$408:$I$411,0),MATCH(AG$413,$J$407:$R$407,0))</f>
        <v>0</v>
      </c>
      <c r="AH426" s="678" cm="1">
        <f t="array" ref="AH426">INDEX($H426:$K426,0,MATCH(AH$414,$H$414:$K$414,0))*INDEX($J$408:$R$411,MATCH(AH$414,$I$408:$I$411,0),MATCH(AH$413,$J$407:$R$407,0))</f>
        <v>0</v>
      </c>
      <c r="AI426" s="678" cm="1">
        <f t="array" ref="AI426">INDEX($H426:$K426,0,MATCH(AI$414,$H$414:$K$414,0))*INDEX($J$408:$R$411,MATCH(AI$414,$I$408:$I$411,0),MATCH(AI$413,$J$407:$R$407,0))</f>
        <v>0</v>
      </c>
      <c r="AJ426" s="678" cm="1">
        <f t="array" ref="AJ426">INDEX($H426:$K426,0,MATCH(AJ$414,$H$414:$K$414,0))*INDEX($J$408:$R$411,MATCH(AJ$414,$I$408:$I$411,0),MATCH(AJ$413,$J$407:$R$407,0))</f>
        <v>0</v>
      </c>
      <c r="AK426" s="678" cm="1">
        <f t="array" ref="AK426">INDEX($H426:$K426,0,MATCH(AK$414,$H$414:$K$414,0))*INDEX($J$408:$R$411,MATCH(AK$414,$I$408:$I$411,0),MATCH(AK$413,$J$407:$R$407,0))</f>
        <v>0</v>
      </c>
      <c r="AL426" s="678" cm="1">
        <f t="array" ref="AL426">INDEX($H426:$K426,0,MATCH(AL$414,$H$414:$K$414,0))*INDEX($J$408:$R$411,MATCH(AL$414,$I$408:$I$411,0),MATCH(AL$413,$J$407:$R$407,0))</f>
        <v>0</v>
      </c>
      <c r="AM426" s="678" cm="1">
        <f t="array" ref="AM426">INDEX($H426:$K426,0,MATCH(AM$414,$H$414:$K$414,0))*INDEX($J$408:$R$411,MATCH(AM$414,$I$408:$I$411,0),MATCH(AM$413,$J$407:$R$407,0))</f>
        <v>0</v>
      </c>
      <c r="AN426" s="678" cm="1">
        <f t="array" ref="AN426">INDEX($H426:$K426,0,MATCH(AN$414,$H$414:$K$414,0))*INDEX($J$408:$R$411,MATCH(AN$414,$I$408:$I$411,0),MATCH(AN$413,$J$407:$R$407,0))</f>
        <v>0</v>
      </c>
      <c r="AO426" s="678" cm="1">
        <f t="array" ref="AO426">INDEX($H426:$K426,0,MATCH(AO$414,$H$414:$K$414,0))*INDEX($J$408:$R$411,MATCH(AO$414,$I$408:$I$411,0),MATCH(AO$413,$J$407:$R$407,0))</f>
        <v>0</v>
      </c>
      <c r="AP426" s="678" cm="1">
        <f t="array" ref="AP426">INDEX($H426:$K426,0,MATCH(AP$414,$H$414:$K$414,0))*INDEX($J$408:$R$411,MATCH(AP$414,$I$408:$I$411,0),MATCH(AP$413,$J$407:$R$407,0))</f>
        <v>0</v>
      </c>
      <c r="AQ426" s="678" cm="1">
        <f t="array" ref="AQ426">INDEX($H426:$K426,0,MATCH(AQ$414,$H$414:$K$414,0))*INDEX($J$408:$R$411,MATCH(AQ$414,$I$408:$I$411,0),MATCH(AQ$413,$J$407:$R$407,0))</f>
        <v>0</v>
      </c>
      <c r="AR426" s="678" cm="1">
        <f t="array" ref="AR426">INDEX($H426:$K426,0,MATCH(AR$414,$H$414:$K$414,0))*INDEX($J$408:$R$411,MATCH(AR$414,$I$408:$I$411,0),MATCH(AR$413,$J$407:$R$407,0))</f>
        <v>0</v>
      </c>
      <c r="AS426" s="678" cm="1">
        <f t="array" ref="AS426">INDEX($H426:$K426,0,MATCH(AS$414,$H$414:$K$414,0))*INDEX($J$408:$R$411,MATCH(AS$414,$I$408:$I$411,0),MATCH(AS$413,$J$407:$R$407,0))</f>
        <v>0</v>
      </c>
      <c r="AT426" s="678" cm="1">
        <f t="array" ref="AT426">INDEX($H426:$K426,0,MATCH(AT$414,$H$414:$K$414,0))*INDEX($J$408:$R$411,MATCH(AT$414,$I$408:$I$411,0),MATCH(AT$413,$J$407:$R$407,0))</f>
        <v>0</v>
      </c>
      <c r="AU426" s="678" cm="1">
        <f t="array" ref="AU426">INDEX($H426:$K426,0,MATCH(AU$414,$H$414:$K$414,0))*INDEX($J$408:$R$411,MATCH(AU$414,$I$408:$I$411,0),MATCH(AU$413,$J$407:$R$407,0))</f>
        <v>0</v>
      </c>
      <c r="AV426" s="186"/>
      <c r="AW426" s="186"/>
      <c r="AX426" s="16"/>
      <c r="AY426" s="8"/>
      <c r="AZ426" s="8"/>
      <c r="BA426" s="8"/>
    </row>
    <row r="427" spans="1:53" ht="14.5" outlineLevel="1" x14ac:dyDescent="0.35">
      <c r="A427" s="6"/>
      <c r="B427" s="7"/>
      <c r="C427" s="17"/>
      <c r="D427" s="17"/>
      <c r="E427" s="17"/>
      <c r="F427" s="26"/>
      <c r="G427" s="26" t="str">
        <f t="shared" si="184"/>
        <v>SPSPSPSPSPsp</v>
      </c>
      <c r="H427" s="222">
        <v>0</v>
      </c>
      <c r="I427" s="222">
        <v>0</v>
      </c>
      <c r="J427" s="222">
        <v>0</v>
      </c>
      <c r="K427" s="222">
        <v>0</v>
      </c>
      <c r="L427" s="678" cm="1">
        <f t="array" ref="L427">INDEX($H427:$K427,0,MATCH(L$414,$H$414:$K$414,0))*INDEX($J$408:$R$411,MATCH(L$414,$I$408:$I$411,0),MATCH(L$413,$J$407:$R$407,0))</f>
        <v>0</v>
      </c>
      <c r="M427" s="678" cm="1">
        <f t="array" ref="M427">INDEX($H427:$K427,0,MATCH(M$414,$H$414:$K$414,0))*INDEX($J$408:$R$411,MATCH(M$414,$I$408:$I$411,0),MATCH(M$413,$J$407:$R$407,0))</f>
        <v>0</v>
      </c>
      <c r="N427" s="678" cm="1">
        <f t="array" ref="N427">INDEX($H427:$K427,0,MATCH(N$414,$H$414:$K$414,0))*INDEX($J$408:$R$411,MATCH(N$414,$I$408:$I$411,0),MATCH(N$413,$J$407:$R$407,0))</f>
        <v>0</v>
      </c>
      <c r="O427" s="678" cm="1">
        <f t="array" ref="O427">INDEX($H427:$K427,0,MATCH(O$414,$H$414:$K$414,0))*INDEX($J$408:$R$411,MATCH(O$414,$I$408:$I$411,0),MATCH(O$413,$J$407:$R$407,0))</f>
        <v>0</v>
      </c>
      <c r="P427" s="678" cm="1">
        <f t="array" ref="P427">INDEX($H427:$K427,0,MATCH(P$414,$H$414:$K$414,0))*INDEX($J$408:$R$411,MATCH(P$414,$I$408:$I$411,0),MATCH(P$413,$J$407:$R$407,0))</f>
        <v>0</v>
      </c>
      <c r="Q427" s="678" cm="1">
        <f t="array" ref="Q427">INDEX($H427:$K427,0,MATCH(Q$414,$H$414:$K$414,0))*INDEX($J$408:$R$411,MATCH(Q$414,$I$408:$I$411,0),MATCH(Q$413,$J$407:$R$407,0))</f>
        <v>0</v>
      </c>
      <c r="R427" s="678" cm="1">
        <f t="array" ref="R427">INDEX($H427:$K427,0,MATCH(R$414,$H$414:$K$414,0))*INDEX($J$408:$R$411,MATCH(R$414,$I$408:$I$411,0),MATCH(R$413,$J$407:$R$407,0))</f>
        <v>0</v>
      </c>
      <c r="S427" s="678" cm="1">
        <f t="array" ref="S427">INDEX($H427:$K427,0,MATCH(S$414,$H$414:$K$414,0))*INDEX($J$408:$R$411,MATCH(S$414,$I$408:$I$411,0),MATCH(S$413,$J$407:$R$407,0))</f>
        <v>0</v>
      </c>
      <c r="T427" s="678" cm="1">
        <f t="array" ref="T427">INDEX($H427:$K427,0,MATCH(T$414,$H$414:$K$414,0))*INDEX($J$408:$R$411,MATCH(T$414,$I$408:$I$411,0),MATCH(T$413,$J$407:$R$407,0))</f>
        <v>0</v>
      </c>
      <c r="U427" s="678" cm="1">
        <f t="array" ref="U427">INDEX($H427:$K427,0,MATCH(U$414,$H$414:$K$414,0))*INDEX($J$408:$R$411,MATCH(U$414,$I$408:$I$411,0),MATCH(U$413,$J$407:$R$407,0))</f>
        <v>0</v>
      </c>
      <c r="V427" s="678" cm="1">
        <f t="array" ref="V427">INDEX($H427:$K427,0,MATCH(V$414,$H$414:$K$414,0))*INDEX($J$408:$R$411,MATCH(V$414,$I$408:$I$411,0),MATCH(V$413,$J$407:$R$407,0))</f>
        <v>0</v>
      </c>
      <c r="W427" s="678" cm="1">
        <f t="array" ref="W427">INDEX($H427:$K427,0,MATCH(W$414,$H$414:$K$414,0))*INDEX($J$408:$R$411,MATCH(W$414,$I$408:$I$411,0),MATCH(W$413,$J$407:$R$407,0))</f>
        <v>0</v>
      </c>
      <c r="X427" s="678" cm="1">
        <f t="array" ref="X427">INDEX($H427:$K427,0,MATCH(X$414,$H$414:$K$414,0))*INDEX($J$408:$R$411,MATCH(X$414,$I$408:$I$411,0),MATCH(X$413,$J$407:$R$407,0))</f>
        <v>0</v>
      </c>
      <c r="Y427" s="678" cm="1">
        <f t="array" ref="Y427">INDEX($H427:$K427,0,MATCH(Y$414,$H$414:$K$414,0))*INDEX($J$408:$R$411,MATCH(Y$414,$I$408:$I$411,0),MATCH(Y$413,$J$407:$R$407,0))</f>
        <v>0</v>
      </c>
      <c r="Z427" s="678" cm="1">
        <f t="array" ref="Z427">INDEX($H427:$K427,0,MATCH(Z$414,$H$414:$K$414,0))*INDEX($J$408:$R$411,MATCH(Z$414,$I$408:$I$411,0),MATCH(Z$413,$J$407:$R$407,0))</f>
        <v>0</v>
      </c>
      <c r="AA427" s="678" cm="1">
        <f t="array" ref="AA427">INDEX($H427:$K427,0,MATCH(AA$414,$H$414:$K$414,0))*INDEX($J$408:$R$411,MATCH(AA$414,$I$408:$I$411,0),MATCH(AA$413,$J$407:$R$407,0))</f>
        <v>0</v>
      </c>
      <c r="AB427" s="678" cm="1">
        <f t="array" ref="AB427">INDEX($H427:$K427,0,MATCH(AB$414,$H$414:$K$414,0))*INDEX($J$408:$R$411,MATCH(AB$414,$I$408:$I$411,0),MATCH(AB$413,$J$407:$R$407,0))</f>
        <v>0</v>
      </c>
      <c r="AC427" s="678" cm="1">
        <f t="array" ref="AC427">INDEX($H427:$K427,0,MATCH(AC$414,$H$414:$K$414,0))*INDEX($J$408:$R$411,MATCH(AC$414,$I$408:$I$411,0),MATCH(AC$413,$J$407:$R$407,0))</f>
        <v>0</v>
      </c>
      <c r="AD427" s="678" cm="1">
        <f t="array" ref="AD427">INDEX($H427:$K427,0,MATCH(AD$414,$H$414:$K$414,0))*INDEX($J$408:$R$411,MATCH(AD$414,$I$408:$I$411,0),MATCH(AD$413,$J$407:$R$407,0))</f>
        <v>0</v>
      </c>
      <c r="AE427" s="678" cm="1">
        <f t="array" ref="AE427">INDEX($H427:$K427,0,MATCH(AE$414,$H$414:$K$414,0))*INDEX($J$408:$R$411,MATCH(AE$414,$I$408:$I$411,0),MATCH(AE$413,$J$407:$R$407,0))</f>
        <v>0</v>
      </c>
      <c r="AF427" s="678" cm="1">
        <f t="array" ref="AF427">INDEX($H427:$K427,0,MATCH(AF$414,$H$414:$K$414,0))*INDEX($J$408:$R$411,MATCH(AF$414,$I$408:$I$411,0),MATCH(AF$413,$J$407:$R$407,0))</f>
        <v>0</v>
      </c>
      <c r="AG427" s="678" cm="1">
        <f t="array" ref="AG427">INDEX($H427:$K427,0,MATCH(AG$414,$H$414:$K$414,0))*INDEX($J$408:$R$411,MATCH(AG$414,$I$408:$I$411,0),MATCH(AG$413,$J$407:$R$407,0))</f>
        <v>0</v>
      </c>
      <c r="AH427" s="678" cm="1">
        <f t="array" ref="AH427">INDEX($H427:$K427,0,MATCH(AH$414,$H$414:$K$414,0))*INDEX($J$408:$R$411,MATCH(AH$414,$I$408:$I$411,0),MATCH(AH$413,$J$407:$R$407,0))</f>
        <v>0</v>
      </c>
      <c r="AI427" s="678" cm="1">
        <f t="array" ref="AI427">INDEX($H427:$K427,0,MATCH(AI$414,$H$414:$K$414,0))*INDEX($J$408:$R$411,MATCH(AI$414,$I$408:$I$411,0),MATCH(AI$413,$J$407:$R$407,0))</f>
        <v>0</v>
      </c>
      <c r="AJ427" s="678" cm="1">
        <f t="array" ref="AJ427">INDEX($H427:$K427,0,MATCH(AJ$414,$H$414:$K$414,0))*INDEX($J$408:$R$411,MATCH(AJ$414,$I$408:$I$411,0),MATCH(AJ$413,$J$407:$R$407,0))</f>
        <v>0</v>
      </c>
      <c r="AK427" s="678" cm="1">
        <f t="array" ref="AK427">INDEX($H427:$K427,0,MATCH(AK$414,$H$414:$K$414,0))*INDEX($J$408:$R$411,MATCH(AK$414,$I$408:$I$411,0),MATCH(AK$413,$J$407:$R$407,0))</f>
        <v>0</v>
      </c>
      <c r="AL427" s="678" cm="1">
        <f t="array" ref="AL427">INDEX($H427:$K427,0,MATCH(AL$414,$H$414:$K$414,0))*INDEX($J$408:$R$411,MATCH(AL$414,$I$408:$I$411,0),MATCH(AL$413,$J$407:$R$407,0))</f>
        <v>0</v>
      </c>
      <c r="AM427" s="678" cm="1">
        <f t="array" ref="AM427">INDEX($H427:$K427,0,MATCH(AM$414,$H$414:$K$414,0))*INDEX($J$408:$R$411,MATCH(AM$414,$I$408:$I$411,0),MATCH(AM$413,$J$407:$R$407,0))</f>
        <v>0</v>
      </c>
      <c r="AN427" s="678" cm="1">
        <f t="array" ref="AN427">INDEX($H427:$K427,0,MATCH(AN$414,$H$414:$K$414,0))*INDEX($J$408:$R$411,MATCH(AN$414,$I$408:$I$411,0),MATCH(AN$413,$J$407:$R$407,0))</f>
        <v>0</v>
      </c>
      <c r="AO427" s="678" cm="1">
        <f t="array" ref="AO427">INDEX($H427:$K427,0,MATCH(AO$414,$H$414:$K$414,0))*INDEX($J$408:$R$411,MATCH(AO$414,$I$408:$I$411,0),MATCH(AO$413,$J$407:$R$407,0))</f>
        <v>0</v>
      </c>
      <c r="AP427" s="678" cm="1">
        <f t="array" ref="AP427">INDEX($H427:$K427,0,MATCH(AP$414,$H$414:$K$414,0))*INDEX($J$408:$R$411,MATCH(AP$414,$I$408:$I$411,0),MATCH(AP$413,$J$407:$R$407,0))</f>
        <v>0</v>
      </c>
      <c r="AQ427" s="678" cm="1">
        <f t="array" ref="AQ427">INDEX($H427:$K427,0,MATCH(AQ$414,$H$414:$K$414,0))*INDEX($J$408:$R$411,MATCH(AQ$414,$I$408:$I$411,0),MATCH(AQ$413,$J$407:$R$407,0))</f>
        <v>0</v>
      </c>
      <c r="AR427" s="678" cm="1">
        <f t="array" ref="AR427">INDEX($H427:$K427,0,MATCH(AR$414,$H$414:$K$414,0))*INDEX($J$408:$R$411,MATCH(AR$414,$I$408:$I$411,0),MATCH(AR$413,$J$407:$R$407,0))</f>
        <v>0</v>
      </c>
      <c r="AS427" s="678" cm="1">
        <f t="array" ref="AS427">INDEX($H427:$K427,0,MATCH(AS$414,$H$414:$K$414,0))*INDEX($J$408:$R$411,MATCH(AS$414,$I$408:$I$411,0),MATCH(AS$413,$J$407:$R$407,0))</f>
        <v>0</v>
      </c>
      <c r="AT427" s="678" cm="1">
        <f t="array" ref="AT427">INDEX($H427:$K427,0,MATCH(AT$414,$H$414:$K$414,0))*INDEX($J$408:$R$411,MATCH(AT$414,$I$408:$I$411,0),MATCH(AT$413,$J$407:$R$407,0))</f>
        <v>0</v>
      </c>
      <c r="AU427" s="678" cm="1">
        <f t="array" ref="AU427">INDEX($H427:$K427,0,MATCH(AU$414,$H$414:$K$414,0))*INDEX($J$408:$R$411,MATCH(AU$414,$I$408:$I$411,0),MATCH(AU$413,$J$407:$R$407,0))</f>
        <v>0</v>
      </c>
      <c r="AV427" s="186"/>
      <c r="AW427" s="186"/>
      <c r="AX427" s="16"/>
      <c r="AY427" s="8"/>
      <c r="AZ427" s="8"/>
      <c r="BA427" s="8"/>
    </row>
    <row r="428" spans="1:53" ht="14.5" outlineLevel="1" x14ac:dyDescent="0.35">
      <c r="A428" s="6"/>
      <c r="B428" s="7"/>
      <c r="C428" s="17"/>
      <c r="D428" s="17"/>
      <c r="E428" s="17"/>
      <c r="F428" s="26"/>
      <c r="G428" s="26" t="str">
        <f t="shared" si="184"/>
        <v>YYWNWl</v>
      </c>
      <c r="H428" s="222">
        <f t="shared" ref="H428:K432" si="185">INDEX($Z$228:$AC$241,MATCH($M176,$Y$228:$Y$241,0),MATCH(H$414,$Z$227:$AC$227,0))</f>
        <v>0</v>
      </c>
      <c r="I428" s="222">
        <f t="shared" si="185"/>
        <v>58</v>
      </c>
      <c r="J428" s="222">
        <f t="shared" si="185"/>
        <v>0</v>
      </c>
      <c r="K428" s="222">
        <f t="shared" si="185"/>
        <v>0</v>
      </c>
      <c r="L428" s="678" cm="1">
        <f t="array" ref="L428">INDEX($H428:$K428,0,MATCH(L$414,$H$414:$K$414,0))*INDEX($J$408:$R$411,MATCH(L$414,$I$408:$I$411,0),MATCH(L$413,$J$407:$R$407,0))</f>
        <v>0</v>
      </c>
      <c r="M428" s="678" cm="1">
        <f t="array" ref="M428">INDEX($H428:$K428,0,MATCH(M$414,$H$414:$K$414,0))*INDEX($J$408:$R$411,MATCH(M$414,$I$408:$I$411,0),MATCH(M$413,$J$407:$R$407,0))</f>
        <v>58</v>
      </c>
      <c r="N428" s="678" cm="1">
        <f t="array" ref="N428">INDEX($H428:$K428,0,MATCH(N$414,$H$414:$K$414,0))*INDEX($J$408:$R$411,MATCH(N$414,$I$408:$I$411,0),MATCH(N$413,$J$407:$R$407,0))</f>
        <v>0</v>
      </c>
      <c r="O428" s="678" cm="1">
        <f t="array" ref="O428">INDEX($H428:$K428,0,MATCH(O$414,$H$414:$K$414,0))*INDEX($J$408:$R$411,MATCH(O$414,$I$408:$I$411,0),MATCH(O$413,$J$407:$R$407,0))</f>
        <v>0</v>
      </c>
      <c r="P428" s="678" cm="1">
        <f t="array" ref="P428">INDEX($H428:$K428,0,MATCH(P$414,$H$414:$K$414,0))*INDEX($J$408:$R$411,MATCH(P$414,$I$408:$I$411,0),MATCH(P$413,$J$407:$R$407,0))</f>
        <v>0</v>
      </c>
      <c r="Q428" s="678" cm="1">
        <f t="array" ref="Q428">INDEX($H428:$K428,0,MATCH(Q$414,$H$414:$K$414,0))*INDEX($J$408:$R$411,MATCH(Q$414,$I$408:$I$411,0),MATCH(Q$413,$J$407:$R$407,0))</f>
        <v>58</v>
      </c>
      <c r="R428" s="678" cm="1">
        <f t="array" ref="R428">INDEX($H428:$K428,0,MATCH(R$414,$H$414:$K$414,0))*INDEX($J$408:$R$411,MATCH(R$414,$I$408:$I$411,0),MATCH(R$413,$J$407:$R$407,0))</f>
        <v>0</v>
      </c>
      <c r="S428" s="678" cm="1">
        <f t="array" ref="S428">INDEX($H428:$K428,0,MATCH(S$414,$H$414:$K$414,0))*INDEX($J$408:$R$411,MATCH(S$414,$I$408:$I$411,0),MATCH(S$413,$J$407:$R$407,0))</f>
        <v>0</v>
      </c>
      <c r="T428" s="678" cm="1">
        <f t="array" ref="T428">INDEX($H428:$K428,0,MATCH(T$414,$H$414:$K$414,0))*INDEX($J$408:$R$411,MATCH(T$414,$I$408:$I$411,0),MATCH(T$413,$J$407:$R$407,0))</f>
        <v>0</v>
      </c>
      <c r="U428" s="678" cm="1">
        <f t="array" ref="U428">INDEX($H428:$K428,0,MATCH(U$414,$H$414:$K$414,0))*INDEX($J$408:$R$411,MATCH(U$414,$I$408:$I$411,0),MATCH(U$413,$J$407:$R$407,0))</f>
        <v>58</v>
      </c>
      <c r="V428" s="678" cm="1">
        <f t="array" ref="V428">INDEX($H428:$K428,0,MATCH(V$414,$H$414:$K$414,0))*INDEX($J$408:$R$411,MATCH(V$414,$I$408:$I$411,0),MATCH(V$413,$J$407:$R$407,0))</f>
        <v>0</v>
      </c>
      <c r="W428" s="678" cm="1">
        <f t="array" ref="W428">INDEX($H428:$K428,0,MATCH(W$414,$H$414:$K$414,0))*INDEX($J$408:$R$411,MATCH(W$414,$I$408:$I$411,0),MATCH(W$413,$J$407:$R$407,0))</f>
        <v>0</v>
      </c>
      <c r="X428" s="678" cm="1">
        <f t="array" ref="X428">INDEX($H428:$K428,0,MATCH(X$414,$H$414:$K$414,0))*INDEX($J$408:$R$411,MATCH(X$414,$I$408:$I$411,0),MATCH(X$413,$J$407:$R$407,0))</f>
        <v>0</v>
      </c>
      <c r="Y428" s="678" cm="1">
        <f t="array" ref="Y428">INDEX($H428:$K428,0,MATCH(Y$414,$H$414:$K$414,0))*INDEX($J$408:$R$411,MATCH(Y$414,$I$408:$I$411,0),MATCH(Y$413,$J$407:$R$407,0))</f>
        <v>58</v>
      </c>
      <c r="Z428" s="678" cm="1">
        <f t="array" ref="Z428">INDEX($H428:$K428,0,MATCH(Z$414,$H$414:$K$414,0))*INDEX($J$408:$R$411,MATCH(Z$414,$I$408:$I$411,0),MATCH(Z$413,$J$407:$R$407,0))</f>
        <v>0</v>
      </c>
      <c r="AA428" s="678" cm="1">
        <f t="array" ref="AA428">INDEX($H428:$K428,0,MATCH(AA$414,$H$414:$K$414,0))*INDEX($J$408:$R$411,MATCH(AA$414,$I$408:$I$411,0),MATCH(AA$413,$J$407:$R$407,0))</f>
        <v>0</v>
      </c>
      <c r="AB428" s="678" cm="1">
        <f t="array" ref="AB428">INDEX($H428:$K428,0,MATCH(AB$414,$H$414:$K$414,0))*INDEX($J$408:$R$411,MATCH(AB$414,$I$408:$I$411,0),MATCH(AB$413,$J$407:$R$407,0))</f>
        <v>0</v>
      </c>
      <c r="AC428" s="678" cm="1">
        <f t="array" ref="AC428">INDEX($H428:$K428,0,MATCH(AC$414,$H$414:$K$414,0))*INDEX($J$408:$R$411,MATCH(AC$414,$I$408:$I$411,0),MATCH(AC$413,$J$407:$R$407,0))</f>
        <v>58</v>
      </c>
      <c r="AD428" s="678" cm="1">
        <f t="array" ref="AD428">INDEX($H428:$K428,0,MATCH(AD$414,$H$414:$K$414,0))*INDEX($J$408:$R$411,MATCH(AD$414,$I$408:$I$411,0),MATCH(AD$413,$J$407:$R$407,0))</f>
        <v>0</v>
      </c>
      <c r="AE428" s="678" cm="1">
        <f t="array" ref="AE428">INDEX($H428:$K428,0,MATCH(AE$414,$H$414:$K$414,0))*INDEX($J$408:$R$411,MATCH(AE$414,$I$408:$I$411,0),MATCH(AE$413,$J$407:$R$407,0))</f>
        <v>0</v>
      </c>
      <c r="AF428" s="678" cm="1">
        <f t="array" ref="AF428">INDEX($H428:$K428,0,MATCH(AF$414,$H$414:$K$414,0))*INDEX($J$408:$R$411,MATCH(AF$414,$I$408:$I$411,0),MATCH(AF$413,$J$407:$R$407,0))</f>
        <v>0</v>
      </c>
      <c r="AG428" s="678" cm="1">
        <f t="array" ref="AG428">INDEX($H428:$K428,0,MATCH(AG$414,$H$414:$K$414,0))*INDEX($J$408:$R$411,MATCH(AG$414,$I$408:$I$411,0),MATCH(AG$413,$J$407:$R$407,0))</f>
        <v>58</v>
      </c>
      <c r="AH428" s="678" cm="1">
        <f t="array" ref="AH428">INDEX($H428:$K428,0,MATCH(AH$414,$H$414:$K$414,0))*INDEX($J$408:$R$411,MATCH(AH$414,$I$408:$I$411,0),MATCH(AH$413,$J$407:$R$407,0))</f>
        <v>0</v>
      </c>
      <c r="AI428" s="678" cm="1">
        <f t="array" ref="AI428">INDEX($H428:$K428,0,MATCH(AI$414,$H$414:$K$414,0))*INDEX($J$408:$R$411,MATCH(AI$414,$I$408:$I$411,0),MATCH(AI$413,$J$407:$R$407,0))</f>
        <v>0</v>
      </c>
      <c r="AJ428" s="678" cm="1">
        <f t="array" ref="AJ428">INDEX($H428:$K428,0,MATCH(AJ$414,$H$414:$K$414,0))*INDEX($J$408:$R$411,MATCH(AJ$414,$I$408:$I$411,0),MATCH(AJ$413,$J$407:$R$407,0))</f>
        <v>0</v>
      </c>
      <c r="AK428" s="678" cm="1">
        <f t="array" ref="AK428">INDEX($H428:$K428,0,MATCH(AK$414,$H$414:$K$414,0))*INDEX($J$408:$R$411,MATCH(AK$414,$I$408:$I$411,0),MATCH(AK$413,$J$407:$R$407,0))</f>
        <v>58</v>
      </c>
      <c r="AL428" s="678" cm="1">
        <f t="array" ref="AL428">INDEX($H428:$K428,0,MATCH(AL$414,$H$414:$K$414,0))*INDEX($J$408:$R$411,MATCH(AL$414,$I$408:$I$411,0),MATCH(AL$413,$J$407:$R$407,0))</f>
        <v>0</v>
      </c>
      <c r="AM428" s="678" cm="1">
        <f t="array" ref="AM428">INDEX($H428:$K428,0,MATCH(AM$414,$H$414:$K$414,0))*INDEX($J$408:$R$411,MATCH(AM$414,$I$408:$I$411,0),MATCH(AM$413,$J$407:$R$407,0))</f>
        <v>0</v>
      </c>
      <c r="AN428" s="678" cm="1">
        <f t="array" ref="AN428">INDEX($H428:$K428,0,MATCH(AN$414,$H$414:$K$414,0))*INDEX($J$408:$R$411,MATCH(AN$414,$I$408:$I$411,0),MATCH(AN$413,$J$407:$R$407,0))</f>
        <v>0</v>
      </c>
      <c r="AO428" s="678" cm="1">
        <f t="array" ref="AO428">INDEX($H428:$K428,0,MATCH(AO$414,$H$414:$K$414,0))*INDEX($J$408:$R$411,MATCH(AO$414,$I$408:$I$411,0),MATCH(AO$413,$J$407:$R$407,0))</f>
        <v>58</v>
      </c>
      <c r="AP428" s="678" cm="1">
        <f t="array" ref="AP428">INDEX($H428:$K428,0,MATCH(AP$414,$H$414:$K$414,0))*INDEX($J$408:$R$411,MATCH(AP$414,$I$408:$I$411,0),MATCH(AP$413,$J$407:$R$407,0))</f>
        <v>0</v>
      </c>
      <c r="AQ428" s="678" cm="1">
        <f t="array" ref="AQ428">INDEX($H428:$K428,0,MATCH(AQ$414,$H$414:$K$414,0))*INDEX($J$408:$R$411,MATCH(AQ$414,$I$408:$I$411,0),MATCH(AQ$413,$J$407:$R$407,0))</f>
        <v>0</v>
      </c>
      <c r="AR428" s="678" cm="1">
        <f t="array" ref="AR428">INDEX($H428:$K428,0,MATCH(AR$414,$H$414:$K$414,0))*INDEX($J$408:$R$411,MATCH(AR$414,$I$408:$I$411,0),MATCH(AR$413,$J$407:$R$407,0))</f>
        <v>0</v>
      </c>
      <c r="AS428" s="678" cm="1">
        <f t="array" ref="AS428">INDEX($H428:$K428,0,MATCH(AS$414,$H$414:$K$414,0))*INDEX($J$408:$R$411,MATCH(AS$414,$I$408:$I$411,0),MATCH(AS$413,$J$407:$R$407,0))</f>
        <v>58</v>
      </c>
      <c r="AT428" s="678" cm="1">
        <f t="array" ref="AT428">INDEX($H428:$K428,0,MATCH(AT$414,$H$414:$K$414,0))*INDEX($J$408:$R$411,MATCH(AT$414,$I$408:$I$411,0),MATCH(AT$413,$J$407:$R$407,0))</f>
        <v>0</v>
      </c>
      <c r="AU428" s="678" cm="1">
        <f t="array" ref="AU428">INDEX($H428:$K428,0,MATCH(AU$414,$H$414:$K$414,0))*INDEX($J$408:$R$411,MATCH(AU$414,$I$408:$I$411,0),MATCH(AU$413,$J$407:$R$407,0))</f>
        <v>0</v>
      </c>
      <c r="AV428" s="186"/>
      <c r="AW428" s="186"/>
      <c r="AX428" s="16"/>
      <c r="AY428" s="8"/>
      <c r="AZ428" s="8"/>
      <c r="BA428" s="8"/>
    </row>
    <row r="429" spans="1:53" ht="14.5" outlineLevel="1" x14ac:dyDescent="0.35">
      <c r="A429" s="6"/>
      <c r="B429" s="7"/>
      <c r="C429" s="17"/>
      <c r="D429" s="17"/>
      <c r="E429" s="17"/>
      <c r="F429" s="26"/>
      <c r="G429" s="26" t="str">
        <f t="shared" si="184"/>
        <v>YYLWNw</v>
      </c>
      <c r="H429" s="222">
        <f t="shared" si="185"/>
        <v>0</v>
      </c>
      <c r="I429" s="222">
        <f t="shared" si="185"/>
        <v>78</v>
      </c>
      <c r="J429" s="222">
        <f t="shared" si="185"/>
        <v>19</v>
      </c>
      <c r="K429" s="222">
        <f t="shared" si="185"/>
        <v>0</v>
      </c>
      <c r="L429" s="678" cm="1">
        <f t="array" ref="L429">INDEX($H429:$K429,0,MATCH(L$414,$H$414:$K$414,0))*INDEX($J$408:$R$411,MATCH(L$414,$I$408:$I$411,0),MATCH(L$413,$J$407:$R$407,0))</f>
        <v>0</v>
      </c>
      <c r="M429" s="678" cm="1">
        <f t="array" ref="M429">INDEX($H429:$K429,0,MATCH(M$414,$H$414:$K$414,0))*INDEX($J$408:$R$411,MATCH(M$414,$I$408:$I$411,0),MATCH(M$413,$J$407:$R$407,0))</f>
        <v>78</v>
      </c>
      <c r="N429" s="678" cm="1">
        <f t="array" ref="N429">INDEX($H429:$K429,0,MATCH(N$414,$H$414:$K$414,0))*INDEX($J$408:$R$411,MATCH(N$414,$I$408:$I$411,0),MATCH(N$413,$J$407:$R$407,0))</f>
        <v>38</v>
      </c>
      <c r="O429" s="678" cm="1">
        <f t="array" ref="O429">INDEX($H429:$K429,0,MATCH(O$414,$H$414:$K$414,0))*INDEX($J$408:$R$411,MATCH(O$414,$I$408:$I$411,0),MATCH(O$413,$J$407:$R$407,0))</f>
        <v>0</v>
      </c>
      <c r="P429" s="678" cm="1">
        <f t="array" ref="P429">INDEX($H429:$K429,0,MATCH(P$414,$H$414:$K$414,0))*INDEX($J$408:$R$411,MATCH(P$414,$I$408:$I$411,0),MATCH(P$413,$J$407:$R$407,0))</f>
        <v>0</v>
      </c>
      <c r="Q429" s="678" cm="1">
        <f t="array" ref="Q429">INDEX($H429:$K429,0,MATCH(Q$414,$H$414:$K$414,0))*INDEX($J$408:$R$411,MATCH(Q$414,$I$408:$I$411,0),MATCH(Q$413,$J$407:$R$407,0))</f>
        <v>78</v>
      </c>
      <c r="R429" s="678" cm="1">
        <f t="array" ref="R429">INDEX($H429:$K429,0,MATCH(R$414,$H$414:$K$414,0))*INDEX($J$408:$R$411,MATCH(R$414,$I$408:$I$411,0),MATCH(R$413,$J$407:$R$407,0))</f>
        <v>38</v>
      </c>
      <c r="S429" s="678" cm="1">
        <f t="array" ref="S429">INDEX($H429:$K429,0,MATCH(S$414,$H$414:$K$414,0))*INDEX($J$408:$R$411,MATCH(S$414,$I$408:$I$411,0),MATCH(S$413,$J$407:$R$407,0))</f>
        <v>0</v>
      </c>
      <c r="T429" s="678" cm="1">
        <f t="array" ref="T429">INDEX($H429:$K429,0,MATCH(T$414,$H$414:$K$414,0))*INDEX($J$408:$R$411,MATCH(T$414,$I$408:$I$411,0),MATCH(T$413,$J$407:$R$407,0))</f>
        <v>0</v>
      </c>
      <c r="U429" s="678" cm="1">
        <f t="array" ref="U429">INDEX($H429:$K429,0,MATCH(U$414,$H$414:$K$414,0))*INDEX($J$408:$R$411,MATCH(U$414,$I$408:$I$411,0),MATCH(U$413,$J$407:$R$407,0))</f>
        <v>78</v>
      </c>
      <c r="V429" s="678" cm="1">
        <f t="array" ref="V429">INDEX($H429:$K429,0,MATCH(V$414,$H$414:$K$414,0))*INDEX($J$408:$R$411,MATCH(V$414,$I$408:$I$411,0),MATCH(V$413,$J$407:$R$407,0))</f>
        <v>19</v>
      </c>
      <c r="W429" s="678" cm="1">
        <f t="array" ref="W429">INDEX($H429:$K429,0,MATCH(W$414,$H$414:$K$414,0))*INDEX($J$408:$R$411,MATCH(W$414,$I$408:$I$411,0),MATCH(W$413,$J$407:$R$407,0))</f>
        <v>0</v>
      </c>
      <c r="X429" s="678" cm="1">
        <f t="array" ref="X429">INDEX($H429:$K429,0,MATCH(X$414,$H$414:$K$414,0))*INDEX($J$408:$R$411,MATCH(X$414,$I$408:$I$411,0),MATCH(X$413,$J$407:$R$407,0))</f>
        <v>0</v>
      </c>
      <c r="Y429" s="678" cm="1">
        <f t="array" ref="Y429">INDEX($H429:$K429,0,MATCH(Y$414,$H$414:$K$414,0))*INDEX($J$408:$R$411,MATCH(Y$414,$I$408:$I$411,0),MATCH(Y$413,$J$407:$R$407,0))</f>
        <v>78</v>
      </c>
      <c r="Z429" s="678" cm="1">
        <f t="array" ref="Z429">INDEX($H429:$K429,0,MATCH(Z$414,$H$414:$K$414,0))*INDEX($J$408:$R$411,MATCH(Z$414,$I$408:$I$411,0),MATCH(Z$413,$J$407:$R$407,0))</f>
        <v>19</v>
      </c>
      <c r="AA429" s="678" cm="1">
        <f t="array" ref="AA429">INDEX($H429:$K429,0,MATCH(AA$414,$H$414:$K$414,0))*INDEX($J$408:$R$411,MATCH(AA$414,$I$408:$I$411,0),MATCH(AA$413,$J$407:$R$407,0))</f>
        <v>0</v>
      </c>
      <c r="AB429" s="678" cm="1">
        <f t="array" ref="AB429">INDEX($H429:$K429,0,MATCH(AB$414,$H$414:$K$414,0))*INDEX($J$408:$R$411,MATCH(AB$414,$I$408:$I$411,0),MATCH(AB$413,$J$407:$R$407,0))</f>
        <v>0</v>
      </c>
      <c r="AC429" s="678" cm="1">
        <f t="array" ref="AC429">INDEX($H429:$K429,0,MATCH(AC$414,$H$414:$K$414,0))*INDEX($J$408:$R$411,MATCH(AC$414,$I$408:$I$411,0),MATCH(AC$413,$J$407:$R$407,0))</f>
        <v>78</v>
      </c>
      <c r="AD429" s="678" cm="1">
        <f t="array" ref="AD429">INDEX($H429:$K429,0,MATCH(AD$414,$H$414:$K$414,0))*INDEX($J$408:$R$411,MATCH(AD$414,$I$408:$I$411,0),MATCH(AD$413,$J$407:$R$407,0))</f>
        <v>19</v>
      </c>
      <c r="AE429" s="678" cm="1">
        <f t="array" ref="AE429">INDEX($H429:$K429,0,MATCH(AE$414,$H$414:$K$414,0))*INDEX($J$408:$R$411,MATCH(AE$414,$I$408:$I$411,0),MATCH(AE$413,$J$407:$R$407,0))</f>
        <v>0</v>
      </c>
      <c r="AF429" s="678" cm="1">
        <f t="array" ref="AF429">INDEX($H429:$K429,0,MATCH(AF$414,$H$414:$K$414,0))*INDEX($J$408:$R$411,MATCH(AF$414,$I$408:$I$411,0),MATCH(AF$413,$J$407:$R$407,0))</f>
        <v>0</v>
      </c>
      <c r="AG429" s="678" cm="1">
        <f t="array" ref="AG429">INDEX($H429:$K429,0,MATCH(AG$414,$H$414:$K$414,0))*INDEX($J$408:$R$411,MATCH(AG$414,$I$408:$I$411,0),MATCH(AG$413,$J$407:$R$407,0))</f>
        <v>78</v>
      </c>
      <c r="AH429" s="678" cm="1">
        <f t="array" ref="AH429">INDEX($H429:$K429,0,MATCH(AH$414,$H$414:$K$414,0))*INDEX($J$408:$R$411,MATCH(AH$414,$I$408:$I$411,0),MATCH(AH$413,$J$407:$R$407,0))</f>
        <v>19</v>
      </c>
      <c r="AI429" s="678" cm="1">
        <f t="array" ref="AI429">INDEX($H429:$K429,0,MATCH(AI$414,$H$414:$K$414,0))*INDEX($J$408:$R$411,MATCH(AI$414,$I$408:$I$411,0),MATCH(AI$413,$J$407:$R$407,0))</f>
        <v>0</v>
      </c>
      <c r="AJ429" s="678" cm="1">
        <f t="array" ref="AJ429">INDEX($H429:$K429,0,MATCH(AJ$414,$H$414:$K$414,0))*INDEX($J$408:$R$411,MATCH(AJ$414,$I$408:$I$411,0),MATCH(AJ$413,$J$407:$R$407,0))</f>
        <v>0</v>
      </c>
      <c r="AK429" s="678" cm="1">
        <f t="array" ref="AK429">INDEX($H429:$K429,0,MATCH(AK$414,$H$414:$K$414,0))*INDEX($J$408:$R$411,MATCH(AK$414,$I$408:$I$411,0),MATCH(AK$413,$J$407:$R$407,0))</f>
        <v>78</v>
      </c>
      <c r="AL429" s="678" cm="1">
        <f t="array" ref="AL429">INDEX($H429:$K429,0,MATCH(AL$414,$H$414:$K$414,0))*INDEX($J$408:$R$411,MATCH(AL$414,$I$408:$I$411,0),MATCH(AL$413,$J$407:$R$407,0))</f>
        <v>0</v>
      </c>
      <c r="AM429" s="678" cm="1">
        <f t="array" ref="AM429">INDEX($H429:$K429,0,MATCH(AM$414,$H$414:$K$414,0))*INDEX($J$408:$R$411,MATCH(AM$414,$I$408:$I$411,0),MATCH(AM$413,$J$407:$R$407,0))</f>
        <v>0</v>
      </c>
      <c r="AN429" s="678" cm="1">
        <f t="array" ref="AN429">INDEX($H429:$K429,0,MATCH(AN$414,$H$414:$K$414,0))*INDEX($J$408:$R$411,MATCH(AN$414,$I$408:$I$411,0),MATCH(AN$413,$J$407:$R$407,0))</f>
        <v>0</v>
      </c>
      <c r="AO429" s="678" cm="1">
        <f t="array" ref="AO429">INDEX($H429:$K429,0,MATCH(AO$414,$H$414:$K$414,0))*INDEX($J$408:$R$411,MATCH(AO$414,$I$408:$I$411,0),MATCH(AO$413,$J$407:$R$407,0))</f>
        <v>78</v>
      </c>
      <c r="AP429" s="678" cm="1">
        <f t="array" ref="AP429">INDEX($H429:$K429,0,MATCH(AP$414,$H$414:$K$414,0))*INDEX($J$408:$R$411,MATCH(AP$414,$I$408:$I$411,0),MATCH(AP$413,$J$407:$R$407,0))</f>
        <v>0</v>
      </c>
      <c r="AQ429" s="678" cm="1">
        <f t="array" ref="AQ429">INDEX($H429:$K429,0,MATCH(AQ$414,$H$414:$K$414,0))*INDEX($J$408:$R$411,MATCH(AQ$414,$I$408:$I$411,0),MATCH(AQ$413,$J$407:$R$407,0))</f>
        <v>0</v>
      </c>
      <c r="AR429" s="678" cm="1">
        <f t="array" ref="AR429">INDEX($H429:$K429,0,MATCH(AR$414,$H$414:$K$414,0))*INDEX($J$408:$R$411,MATCH(AR$414,$I$408:$I$411,0),MATCH(AR$413,$J$407:$R$407,0))</f>
        <v>0</v>
      </c>
      <c r="AS429" s="678" cm="1">
        <f t="array" ref="AS429">INDEX($H429:$K429,0,MATCH(AS$414,$H$414:$K$414,0))*INDEX($J$408:$R$411,MATCH(AS$414,$I$408:$I$411,0),MATCH(AS$413,$J$407:$R$407,0))</f>
        <v>78</v>
      </c>
      <c r="AT429" s="678" cm="1">
        <f t="array" ref="AT429">INDEX($H429:$K429,0,MATCH(AT$414,$H$414:$K$414,0))*INDEX($J$408:$R$411,MATCH(AT$414,$I$408:$I$411,0),MATCH(AT$413,$J$407:$R$407,0))</f>
        <v>0</v>
      </c>
      <c r="AU429" s="678" cm="1">
        <f t="array" ref="AU429">INDEX($H429:$K429,0,MATCH(AU$414,$H$414:$K$414,0))*INDEX($J$408:$R$411,MATCH(AU$414,$I$408:$I$411,0),MATCH(AU$413,$J$407:$R$407,0))</f>
        <v>0</v>
      </c>
      <c r="AV429" s="186"/>
      <c r="AW429" s="186"/>
      <c r="AX429" s="16"/>
      <c r="AY429" s="8"/>
      <c r="AZ429" s="8"/>
      <c r="BA429" s="8"/>
    </row>
    <row r="430" spans="1:53" ht="14.5" outlineLevel="1" x14ac:dyDescent="0.35">
      <c r="A430" s="6"/>
      <c r="B430" s="7"/>
      <c r="C430" s="17"/>
      <c r="D430" s="17"/>
      <c r="E430" s="17"/>
      <c r="F430" s="26"/>
      <c r="G430" s="26" t="str">
        <f t="shared" si="184"/>
        <v>YYLWNwd</v>
      </c>
      <c r="H430" s="222">
        <f t="shared" si="185"/>
        <v>0</v>
      </c>
      <c r="I430" s="222">
        <f t="shared" si="185"/>
        <v>78</v>
      </c>
      <c r="J430" s="222">
        <f t="shared" si="185"/>
        <v>19</v>
      </c>
      <c r="K430" s="222">
        <f t="shared" si="185"/>
        <v>0</v>
      </c>
      <c r="L430" s="678" cm="1">
        <f t="array" ref="L430">INDEX($H430:$K430,0,MATCH(L$414,$H$414:$K$414,0))*INDEX($J$408:$R$411,MATCH(L$414,$I$408:$I$411,0),MATCH(L$413,$J$407:$R$407,0))</f>
        <v>0</v>
      </c>
      <c r="M430" s="678" cm="1">
        <f t="array" ref="M430">INDEX($H430:$K430,0,MATCH(M$414,$H$414:$K$414,0))*INDEX($J$408:$R$411,MATCH(M$414,$I$408:$I$411,0),MATCH(M$413,$J$407:$R$407,0))</f>
        <v>78</v>
      </c>
      <c r="N430" s="678" cm="1">
        <f t="array" ref="N430">INDEX($H430:$K430,0,MATCH(N$414,$H$414:$K$414,0))*INDEX($J$408:$R$411,MATCH(N$414,$I$408:$I$411,0),MATCH(N$413,$J$407:$R$407,0))</f>
        <v>38</v>
      </c>
      <c r="O430" s="678" cm="1">
        <f t="array" ref="O430">INDEX($H430:$K430,0,MATCH(O$414,$H$414:$K$414,0))*INDEX($J$408:$R$411,MATCH(O$414,$I$408:$I$411,0),MATCH(O$413,$J$407:$R$407,0))</f>
        <v>0</v>
      </c>
      <c r="P430" s="678" cm="1">
        <f t="array" ref="P430">INDEX($H430:$K430,0,MATCH(P$414,$H$414:$K$414,0))*INDEX($J$408:$R$411,MATCH(P$414,$I$408:$I$411,0),MATCH(P$413,$J$407:$R$407,0))</f>
        <v>0</v>
      </c>
      <c r="Q430" s="678" cm="1">
        <f t="array" ref="Q430">INDEX($H430:$K430,0,MATCH(Q$414,$H$414:$K$414,0))*INDEX($J$408:$R$411,MATCH(Q$414,$I$408:$I$411,0),MATCH(Q$413,$J$407:$R$407,0))</f>
        <v>78</v>
      </c>
      <c r="R430" s="678" cm="1">
        <f t="array" ref="R430">INDEX($H430:$K430,0,MATCH(R$414,$H$414:$K$414,0))*INDEX($J$408:$R$411,MATCH(R$414,$I$408:$I$411,0),MATCH(R$413,$J$407:$R$407,0))</f>
        <v>38</v>
      </c>
      <c r="S430" s="678" cm="1">
        <f t="array" ref="S430">INDEX($H430:$K430,0,MATCH(S$414,$H$414:$K$414,0))*INDEX($J$408:$R$411,MATCH(S$414,$I$408:$I$411,0),MATCH(S$413,$J$407:$R$407,0))</f>
        <v>0</v>
      </c>
      <c r="T430" s="678" cm="1">
        <f t="array" ref="T430">INDEX($H430:$K430,0,MATCH(T$414,$H$414:$K$414,0))*INDEX($J$408:$R$411,MATCH(T$414,$I$408:$I$411,0),MATCH(T$413,$J$407:$R$407,0))</f>
        <v>0</v>
      </c>
      <c r="U430" s="678" cm="1">
        <f t="array" ref="U430">INDEX($H430:$K430,0,MATCH(U$414,$H$414:$K$414,0))*INDEX($J$408:$R$411,MATCH(U$414,$I$408:$I$411,0),MATCH(U$413,$J$407:$R$407,0))</f>
        <v>78</v>
      </c>
      <c r="V430" s="678" cm="1">
        <f t="array" ref="V430">INDEX($H430:$K430,0,MATCH(V$414,$H$414:$K$414,0))*INDEX($J$408:$R$411,MATCH(V$414,$I$408:$I$411,0),MATCH(V$413,$J$407:$R$407,0))</f>
        <v>19</v>
      </c>
      <c r="W430" s="678" cm="1">
        <f t="array" ref="W430">INDEX($H430:$K430,0,MATCH(W$414,$H$414:$K$414,0))*INDEX($J$408:$R$411,MATCH(W$414,$I$408:$I$411,0),MATCH(W$413,$J$407:$R$407,0))</f>
        <v>0</v>
      </c>
      <c r="X430" s="678" cm="1">
        <f t="array" ref="X430">INDEX($H430:$K430,0,MATCH(X$414,$H$414:$K$414,0))*INDEX($J$408:$R$411,MATCH(X$414,$I$408:$I$411,0),MATCH(X$413,$J$407:$R$407,0))</f>
        <v>0</v>
      </c>
      <c r="Y430" s="678" cm="1">
        <f t="array" ref="Y430">INDEX($H430:$K430,0,MATCH(Y$414,$H$414:$K$414,0))*INDEX($J$408:$R$411,MATCH(Y$414,$I$408:$I$411,0),MATCH(Y$413,$J$407:$R$407,0))</f>
        <v>78</v>
      </c>
      <c r="Z430" s="678" cm="1">
        <f t="array" ref="Z430">INDEX($H430:$K430,0,MATCH(Z$414,$H$414:$K$414,0))*INDEX($J$408:$R$411,MATCH(Z$414,$I$408:$I$411,0),MATCH(Z$413,$J$407:$R$407,0))</f>
        <v>19</v>
      </c>
      <c r="AA430" s="678" cm="1">
        <f t="array" ref="AA430">INDEX($H430:$K430,0,MATCH(AA$414,$H$414:$K$414,0))*INDEX($J$408:$R$411,MATCH(AA$414,$I$408:$I$411,0),MATCH(AA$413,$J$407:$R$407,0))</f>
        <v>0</v>
      </c>
      <c r="AB430" s="678" cm="1">
        <f t="array" ref="AB430">INDEX($H430:$K430,0,MATCH(AB$414,$H$414:$K$414,0))*INDEX($J$408:$R$411,MATCH(AB$414,$I$408:$I$411,0),MATCH(AB$413,$J$407:$R$407,0))</f>
        <v>0</v>
      </c>
      <c r="AC430" s="678" cm="1">
        <f t="array" ref="AC430">INDEX($H430:$K430,0,MATCH(AC$414,$H$414:$K$414,0))*INDEX($J$408:$R$411,MATCH(AC$414,$I$408:$I$411,0),MATCH(AC$413,$J$407:$R$407,0))</f>
        <v>78</v>
      </c>
      <c r="AD430" s="678" cm="1">
        <f t="array" ref="AD430">INDEX($H430:$K430,0,MATCH(AD$414,$H$414:$K$414,0))*INDEX($J$408:$R$411,MATCH(AD$414,$I$408:$I$411,0),MATCH(AD$413,$J$407:$R$407,0))</f>
        <v>19</v>
      </c>
      <c r="AE430" s="678" cm="1">
        <f t="array" ref="AE430">INDEX($H430:$K430,0,MATCH(AE$414,$H$414:$K$414,0))*INDEX($J$408:$R$411,MATCH(AE$414,$I$408:$I$411,0),MATCH(AE$413,$J$407:$R$407,0))</f>
        <v>0</v>
      </c>
      <c r="AF430" s="678" cm="1">
        <f t="array" ref="AF430">INDEX($H430:$K430,0,MATCH(AF$414,$H$414:$K$414,0))*INDEX($J$408:$R$411,MATCH(AF$414,$I$408:$I$411,0),MATCH(AF$413,$J$407:$R$407,0))</f>
        <v>0</v>
      </c>
      <c r="AG430" s="678" cm="1">
        <f t="array" ref="AG430">INDEX($H430:$K430,0,MATCH(AG$414,$H$414:$K$414,0))*INDEX($J$408:$R$411,MATCH(AG$414,$I$408:$I$411,0),MATCH(AG$413,$J$407:$R$407,0))</f>
        <v>78</v>
      </c>
      <c r="AH430" s="678" cm="1">
        <f t="array" ref="AH430">INDEX($H430:$K430,0,MATCH(AH$414,$H$414:$K$414,0))*INDEX($J$408:$R$411,MATCH(AH$414,$I$408:$I$411,0),MATCH(AH$413,$J$407:$R$407,0))</f>
        <v>19</v>
      </c>
      <c r="AI430" s="678" cm="1">
        <f t="array" ref="AI430">INDEX($H430:$K430,0,MATCH(AI$414,$H$414:$K$414,0))*INDEX($J$408:$R$411,MATCH(AI$414,$I$408:$I$411,0),MATCH(AI$413,$J$407:$R$407,0))</f>
        <v>0</v>
      </c>
      <c r="AJ430" s="678" cm="1">
        <f t="array" ref="AJ430">INDEX($H430:$K430,0,MATCH(AJ$414,$H$414:$K$414,0))*INDEX($J$408:$R$411,MATCH(AJ$414,$I$408:$I$411,0),MATCH(AJ$413,$J$407:$R$407,0))</f>
        <v>0</v>
      </c>
      <c r="AK430" s="678" cm="1">
        <f t="array" ref="AK430">INDEX($H430:$K430,0,MATCH(AK$414,$H$414:$K$414,0))*INDEX($J$408:$R$411,MATCH(AK$414,$I$408:$I$411,0),MATCH(AK$413,$J$407:$R$407,0))</f>
        <v>78</v>
      </c>
      <c r="AL430" s="678" cm="1">
        <f t="array" ref="AL430">INDEX($H430:$K430,0,MATCH(AL$414,$H$414:$K$414,0))*INDEX($J$408:$R$411,MATCH(AL$414,$I$408:$I$411,0),MATCH(AL$413,$J$407:$R$407,0))</f>
        <v>0</v>
      </c>
      <c r="AM430" s="678" cm="1">
        <f t="array" ref="AM430">INDEX($H430:$K430,0,MATCH(AM$414,$H$414:$K$414,0))*INDEX($J$408:$R$411,MATCH(AM$414,$I$408:$I$411,0),MATCH(AM$413,$J$407:$R$407,0))</f>
        <v>0</v>
      </c>
      <c r="AN430" s="678" cm="1">
        <f t="array" ref="AN430">INDEX($H430:$K430,0,MATCH(AN$414,$H$414:$K$414,0))*INDEX($J$408:$R$411,MATCH(AN$414,$I$408:$I$411,0),MATCH(AN$413,$J$407:$R$407,0))</f>
        <v>0</v>
      </c>
      <c r="AO430" s="678" cm="1">
        <f t="array" ref="AO430">INDEX($H430:$K430,0,MATCH(AO$414,$H$414:$K$414,0))*INDEX($J$408:$R$411,MATCH(AO$414,$I$408:$I$411,0),MATCH(AO$413,$J$407:$R$407,0))</f>
        <v>78</v>
      </c>
      <c r="AP430" s="678" cm="1">
        <f t="array" ref="AP430">INDEX($H430:$K430,0,MATCH(AP$414,$H$414:$K$414,0))*INDEX($J$408:$R$411,MATCH(AP$414,$I$408:$I$411,0),MATCH(AP$413,$J$407:$R$407,0))</f>
        <v>0</v>
      </c>
      <c r="AQ430" s="678" cm="1">
        <f t="array" ref="AQ430">INDEX($H430:$K430,0,MATCH(AQ$414,$H$414:$K$414,0))*INDEX($J$408:$R$411,MATCH(AQ$414,$I$408:$I$411,0),MATCH(AQ$413,$J$407:$R$407,0))</f>
        <v>0</v>
      </c>
      <c r="AR430" s="678" cm="1">
        <f t="array" ref="AR430">INDEX($H430:$K430,0,MATCH(AR$414,$H$414:$K$414,0))*INDEX($J$408:$R$411,MATCH(AR$414,$I$408:$I$411,0),MATCH(AR$413,$J$407:$R$407,0))</f>
        <v>0</v>
      </c>
      <c r="AS430" s="678" cm="1">
        <f t="array" ref="AS430">INDEX($H430:$K430,0,MATCH(AS$414,$H$414:$K$414,0))*INDEX($J$408:$R$411,MATCH(AS$414,$I$408:$I$411,0),MATCH(AS$413,$J$407:$R$407,0))</f>
        <v>78</v>
      </c>
      <c r="AT430" s="678" cm="1">
        <f t="array" ref="AT430">INDEX($H430:$K430,0,MATCH(AT$414,$H$414:$K$414,0))*INDEX($J$408:$R$411,MATCH(AT$414,$I$408:$I$411,0),MATCH(AT$413,$J$407:$R$407,0))</f>
        <v>0</v>
      </c>
      <c r="AU430" s="678" cm="1">
        <f t="array" ref="AU430">INDEX($H430:$K430,0,MATCH(AU$414,$H$414:$K$414,0))*INDEX($J$408:$R$411,MATCH(AU$414,$I$408:$I$411,0),MATCH(AU$413,$J$407:$R$407,0))</f>
        <v>0</v>
      </c>
      <c r="AV430" s="186"/>
      <c r="AW430" s="186"/>
      <c r="AX430" s="16"/>
      <c r="AY430" s="8"/>
      <c r="AZ430" s="8"/>
      <c r="BA430" s="8"/>
    </row>
    <row r="431" spans="1:53" ht="14.5" outlineLevel="1" x14ac:dyDescent="0.35">
      <c r="A431" s="6"/>
      <c r="B431" s="7"/>
      <c r="C431" s="17"/>
      <c r="D431" s="17"/>
      <c r="E431" s="17"/>
      <c r="F431" s="26"/>
      <c r="G431" s="26" t="str">
        <f t="shared" si="184"/>
        <v>YYWLWz</v>
      </c>
      <c r="H431" s="222">
        <f t="shared" si="185"/>
        <v>18</v>
      </c>
      <c r="I431" s="222">
        <f t="shared" si="185"/>
        <v>78</v>
      </c>
      <c r="J431" s="222">
        <f t="shared" si="185"/>
        <v>25</v>
      </c>
      <c r="K431" s="222">
        <f t="shared" si="185"/>
        <v>0</v>
      </c>
      <c r="L431" s="678" cm="1">
        <f t="array" ref="L431">INDEX($H431:$K431,0,MATCH(L$414,$H$414:$K$414,0))*INDEX($J$408:$R$411,MATCH(L$414,$I$408:$I$411,0),MATCH(L$413,$J$407:$R$407,0))</f>
        <v>18</v>
      </c>
      <c r="M431" s="678" cm="1">
        <f t="array" ref="M431">INDEX($H431:$K431,0,MATCH(M$414,$H$414:$K$414,0))*INDEX($J$408:$R$411,MATCH(M$414,$I$408:$I$411,0),MATCH(M$413,$J$407:$R$407,0))</f>
        <v>78</v>
      </c>
      <c r="N431" s="678" cm="1">
        <f t="array" ref="N431">INDEX($H431:$K431,0,MATCH(N$414,$H$414:$K$414,0))*INDEX($J$408:$R$411,MATCH(N$414,$I$408:$I$411,0),MATCH(N$413,$J$407:$R$407,0))</f>
        <v>50</v>
      </c>
      <c r="O431" s="678" cm="1">
        <f t="array" ref="O431">INDEX($H431:$K431,0,MATCH(O$414,$H$414:$K$414,0))*INDEX($J$408:$R$411,MATCH(O$414,$I$408:$I$411,0),MATCH(O$413,$J$407:$R$407,0))</f>
        <v>0</v>
      </c>
      <c r="P431" s="678" cm="1">
        <f t="array" ref="P431">INDEX($H431:$K431,0,MATCH(P$414,$H$414:$K$414,0))*INDEX($J$408:$R$411,MATCH(P$414,$I$408:$I$411,0),MATCH(P$413,$J$407:$R$407,0))</f>
        <v>18</v>
      </c>
      <c r="Q431" s="678" cm="1">
        <f t="array" ref="Q431">INDEX($H431:$K431,0,MATCH(Q$414,$H$414:$K$414,0))*INDEX($J$408:$R$411,MATCH(Q$414,$I$408:$I$411,0),MATCH(Q$413,$J$407:$R$407,0))</f>
        <v>78</v>
      </c>
      <c r="R431" s="678" cm="1">
        <f t="array" ref="R431">INDEX($H431:$K431,0,MATCH(R$414,$H$414:$K$414,0))*INDEX($J$408:$R$411,MATCH(R$414,$I$408:$I$411,0),MATCH(R$413,$J$407:$R$407,0))</f>
        <v>50</v>
      </c>
      <c r="S431" s="678" cm="1">
        <f t="array" ref="S431">INDEX($H431:$K431,0,MATCH(S$414,$H$414:$K$414,0))*INDEX($J$408:$R$411,MATCH(S$414,$I$408:$I$411,0),MATCH(S$413,$J$407:$R$407,0))</f>
        <v>0</v>
      </c>
      <c r="T431" s="678" cm="1">
        <f t="array" ref="T431">INDEX($H431:$K431,0,MATCH(T$414,$H$414:$K$414,0))*INDEX($J$408:$R$411,MATCH(T$414,$I$408:$I$411,0),MATCH(T$413,$J$407:$R$407,0))</f>
        <v>18</v>
      </c>
      <c r="U431" s="678" cm="1">
        <f t="array" ref="U431">INDEX($H431:$K431,0,MATCH(U$414,$H$414:$K$414,0))*INDEX($J$408:$R$411,MATCH(U$414,$I$408:$I$411,0),MATCH(U$413,$J$407:$R$407,0))</f>
        <v>78</v>
      </c>
      <c r="V431" s="678" cm="1">
        <f t="array" ref="V431">INDEX($H431:$K431,0,MATCH(V$414,$H$414:$K$414,0))*INDEX($J$408:$R$411,MATCH(V$414,$I$408:$I$411,0),MATCH(V$413,$J$407:$R$407,0))</f>
        <v>25</v>
      </c>
      <c r="W431" s="678" cm="1">
        <f t="array" ref="W431">INDEX($H431:$K431,0,MATCH(W$414,$H$414:$K$414,0))*INDEX($J$408:$R$411,MATCH(W$414,$I$408:$I$411,0),MATCH(W$413,$J$407:$R$407,0))</f>
        <v>0</v>
      </c>
      <c r="X431" s="678" cm="1">
        <f t="array" ref="X431">INDEX($H431:$K431,0,MATCH(X$414,$H$414:$K$414,0))*INDEX($J$408:$R$411,MATCH(X$414,$I$408:$I$411,0),MATCH(X$413,$J$407:$R$407,0))</f>
        <v>18</v>
      </c>
      <c r="Y431" s="678" cm="1">
        <f t="array" ref="Y431">INDEX($H431:$K431,0,MATCH(Y$414,$H$414:$K$414,0))*INDEX($J$408:$R$411,MATCH(Y$414,$I$408:$I$411,0),MATCH(Y$413,$J$407:$R$407,0))</f>
        <v>78</v>
      </c>
      <c r="Z431" s="678" cm="1">
        <f t="array" ref="Z431">INDEX($H431:$K431,0,MATCH(Z$414,$H$414:$K$414,0))*INDEX($J$408:$R$411,MATCH(Z$414,$I$408:$I$411,0),MATCH(Z$413,$J$407:$R$407,0))</f>
        <v>25</v>
      </c>
      <c r="AA431" s="678" cm="1">
        <f t="array" ref="AA431">INDEX($H431:$K431,0,MATCH(AA$414,$H$414:$K$414,0))*INDEX($J$408:$R$411,MATCH(AA$414,$I$408:$I$411,0),MATCH(AA$413,$J$407:$R$407,0))</f>
        <v>0</v>
      </c>
      <c r="AB431" s="678" cm="1">
        <f t="array" ref="AB431">INDEX($H431:$K431,0,MATCH(AB$414,$H$414:$K$414,0))*INDEX($J$408:$R$411,MATCH(AB$414,$I$408:$I$411,0),MATCH(AB$413,$J$407:$R$407,0))</f>
        <v>18</v>
      </c>
      <c r="AC431" s="678" cm="1">
        <f t="array" ref="AC431">INDEX($H431:$K431,0,MATCH(AC$414,$H$414:$K$414,0))*INDEX($J$408:$R$411,MATCH(AC$414,$I$408:$I$411,0),MATCH(AC$413,$J$407:$R$407,0))</f>
        <v>78</v>
      </c>
      <c r="AD431" s="678" cm="1">
        <f t="array" ref="AD431">INDEX($H431:$K431,0,MATCH(AD$414,$H$414:$K$414,0))*INDEX($J$408:$R$411,MATCH(AD$414,$I$408:$I$411,0),MATCH(AD$413,$J$407:$R$407,0))</f>
        <v>25</v>
      </c>
      <c r="AE431" s="678" cm="1">
        <f t="array" ref="AE431">INDEX($H431:$K431,0,MATCH(AE$414,$H$414:$K$414,0))*INDEX($J$408:$R$411,MATCH(AE$414,$I$408:$I$411,0),MATCH(AE$413,$J$407:$R$407,0))</f>
        <v>0</v>
      </c>
      <c r="AF431" s="678" cm="1">
        <f t="array" ref="AF431">INDEX($H431:$K431,0,MATCH(AF$414,$H$414:$K$414,0))*INDEX($J$408:$R$411,MATCH(AF$414,$I$408:$I$411,0),MATCH(AF$413,$J$407:$R$407,0))</f>
        <v>18</v>
      </c>
      <c r="AG431" s="678" cm="1">
        <f t="array" ref="AG431">INDEX($H431:$K431,0,MATCH(AG$414,$H$414:$K$414,0))*INDEX($J$408:$R$411,MATCH(AG$414,$I$408:$I$411,0),MATCH(AG$413,$J$407:$R$407,0))</f>
        <v>78</v>
      </c>
      <c r="AH431" s="678" cm="1">
        <f t="array" ref="AH431">INDEX($H431:$K431,0,MATCH(AH$414,$H$414:$K$414,0))*INDEX($J$408:$R$411,MATCH(AH$414,$I$408:$I$411,0),MATCH(AH$413,$J$407:$R$407,0))</f>
        <v>25</v>
      </c>
      <c r="AI431" s="678" cm="1">
        <f t="array" ref="AI431">INDEX($H431:$K431,0,MATCH(AI$414,$H$414:$K$414,0))*INDEX($J$408:$R$411,MATCH(AI$414,$I$408:$I$411,0),MATCH(AI$413,$J$407:$R$407,0))</f>
        <v>0</v>
      </c>
      <c r="AJ431" s="678" cm="1">
        <f t="array" ref="AJ431">INDEX($H431:$K431,0,MATCH(AJ$414,$H$414:$K$414,0))*INDEX($J$408:$R$411,MATCH(AJ$414,$I$408:$I$411,0),MATCH(AJ$413,$J$407:$R$407,0))</f>
        <v>18</v>
      </c>
      <c r="AK431" s="678" cm="1">
        <f t="array" ref="AK431">INDEX($H431:$K431,0,MATCH(AK$414,$H$414:$K$414,0))*INDEX($J$408:$R$411,MATCH(AK$414,$I$408:$I$411,0),MATCH(AK$413,$J$407:$R$407,0))</f>
        <v>78</v>
      </c>
      <c r="AL431" s="678" cm="1">
        <f t="array" ref="AL431">INDEX($H431:$K431,0,MATCH(AL$414,$H$414:$K$414,0))*INDEX($J$408:$R$411,MATCH(AL$414,$I$408:$I$411,0),MATCH(AL$413,$J$407:$R$407,0))</f>
        <v>0</v>
      </c>
      <c r="AM431" s="678" cm="1">
        <f t="array" ref="AM431">INDEX($H431:$K431,0,MATCH(AM$414,$H$414:$K$414,0))*INDEX($J$408:$R$411,MATCH(AM$414,$I$408:$I$411,0),MATCH(AM$413,$J$407:$R$407,0))</f>
        <v>0</v>
      </c>
      <c r="AN431" s="678" cm="1">
        <f t="array" ref="AN431">INDEX($H431:$K431,0,MATCH(AN$414,$H$414:$K$414,0))*INDEX($J$408:$R$411,MATCH(AN$414,$I$408:$I$411,0),MATCH(AN$413,$J$407:$R$407,0))</f>
        <v>18</v>
      </c>
      <c r="AO431" s="678" cm="1">
        <f t="array" ref="AO431">INDEX($H431:$K431,0,MATCH(AO$414,$H$414:$K$414,0))*INDEX($J$408:$R$411,MATCH(AO$414,$I$408:$I$411,0),MATCH(AO$413,$J$407:$R$407,0))</f>
        <v>78</v>
      </c>
      <c r="AP431" s="678" cm="1">
        <f t="array" ref="AP431">INDEX($H431:$K431,0,MATCH(AP$414,$H$414:$K$414,0))*INDEX($J$408:$R$411,MATCH(AP$414,$I$408:$I$411,0),MATCH(AP$413,$J$407:$R$407,0))</f>
        <v>0</v>
      </c>
      <c r="AQ431" s="678" cm="1">
        <f t="array" ref="AQ431">INDEX($H431:$K431,0,MATCH(AQ$414,$H$414:$K$414,0))*INDEX($J$408:$R$411,MATCH(AQ$414,$I$408:$I$411,0),MATCH(AQ$413,$J$407:$R$407,0))</f>
        <v>0</v>
      </c>
      <c r="AR431" s="678" cm="1">
        <f t="array" ref="AR431">INDEX($H431:$K431,0,MATCH(AR$414,$H$414:$K$414,0))*INDEX($J$408:$R$411,MATCH(AR$414,$I$408:$I$411,0),MATCH(AR$413,$J$407:$R$407,0))</f>
        <v>18</v>
      </c>
      <c r="AS431" s="678" cm="1">
        <f t="array" ref="AS431">INDEX($H431:$K431,0,MATCH(AS$414,$H$414:$K$414,0))*INDEX($J$408:$R$411,MATCH(AS$414,$I$408:$I$411,0),MATCH(AS$413,$J$407:$R$407,0))</f>
        <v>78</v>
      </c>
      <c r="AT431" s="678" cm="1">
        <f t="array" ref="AT431">INDEX($H431:$K431,0,MATCH(AT$414,$H$414:$K$414,0))*INDEX($J$408:$R$411,MATCH(AT$414,$I$408:$I$411,0),MATCH(AT$413,$J$407:$R$407,0))</f>
        <v>0</v>
      </c>
      <c r="AU431" s="678" cm="1">
        <f t="array" ref="AU431">INDEX($H431:$K431,0,MATCH(AU$414,$H$414:$K$414,0))*INDEX($J$408:$R$411,MATCH(AU$414,$I$408:$I$411,0),MATCH(AU$413,$J$407:$R$407,0))</f>
        <v>0</v>
      </c>
      <c r="AV431" s="186"/>
      <c r="AW431" s="186"/>
      <c r="AX431" s="16"/>
      <c r="AY431" s="8"/>
      <c r="AZ431" s="8"/>
      <c r="BA431" s="8"/>
    </row>
    <row r="432" spans="1:53" ht="14.5" outlineLevel="1" x14ac:dyDescent="0.35">
      <c r="A432" s="6"/>
      <c r="B432" s="7"/>
      <c r="C432" s="17"/>
      <c r="D432" s="17"/>
      <c r="E432" s="17"/>
      <c r="F432" s="26"/>
      <c r="G432" s="26" t="str">
        <f t="shared" si="184"/>
        <v>YYWLWzd</v>
      </c>
      <c r="H432" s="222">
        <f t="shared" si="185"/>
        <v>18</v>
      </c>
      <c r="I432" s="222">
        <f t="shared" si="185"/>
        <v>78</v>
      </c>
      <c r="J432" s="222">
        <f t="shared" si="185"/>
        <v>25</v>
      </c>
      <c r="K432" s="222">
        <f t="shared" si="185"/>
        <v>0</v>
      </c>
      <c r="L432" s="678" cm="1">
        <f t="array" ref="L432">INDEX($H432:$K432,0,MATCH(L$414,$H$414:$K$414,0))*INDEX($J$408:$R$411,MATCH(L$414,$I$408:$I$411,0),MATCH(L$413,$J$407:$R$407,0))</f>
        <v>18</v>
      </c>
      <c r="M432" s="678" cm="1">
        <f t="array" ref="M432">INDEX($H432:$K432,0,MATCH(M$414,$H$414:$K$414,0))*INDEX($J$408:$R$411,MATCH(M$414,$I$408:$I$411,0),MATCH(M$413,$J$407:$R$407,0))</f>
        <v>78</v>
      </c>
      <c r="N432" s="678" cm="1">
        <f t="array" ref="N432">INDEX($H432:$K432,0,MATCH(N$414,$H$414:$K$414,0))*INDEX($J$408:$R$411,MATCH(N$414,$I$408:$I$411,0),MATCH(N$413,$J$407:$R$407,0))</f>
        <v>50</v>
      </c>
      <c r="O432" s="678" cm="1">
        <f t="array" ref="O432">INDEX($H432:$K432,0,MATCH(O$414,$H$414:$K$414,0))*INDEX($J$408:$R$411,MATCH(O$414,$I$408:$I$411,0),MATCH(O$413,$J$407:$R$407,0))</f>
        <v>0</v>
      </c>
      <c r="P432" s="678" cm="1">
        <f t="array" ref="P432">INDEX($H432:$K432,0,MATCH(P$414,$H$414:$K$414,0))*INDEX($J$408:$R$411,MATCH(P$414,$I$408:$I$411,0),MATCH(P$413,$J$407:$R$407,0))</f>
        <v>18</v>
      </c>
      <c r="Q432" s="678" cm="1">
        <f t="array" ref="Q432">INDEX($H432:$K432,0,MATCH(Q$414,$H$414:$K$414,0))*INDEX($J$408:$R$411,MATCH(Q$414,$I$408:$I$411,0),MATCH(Q$413,$J$407:$R$407,0))</f>
        <v>78</v>
      </c>
      <c r="R432" s="678" cm="1">
        <f t="array" ref="R432">INDEX($H432:$K432,0,MATCH(R$414,$H$414:$K$414,0))*INDEX($J$408:$R$411,MATCH(R$414,$I$408:$I$411,0),MATCH(R$413,$J$407:$R$407,0))</f>
        <v>50</v>
      </c>
      <c r="S432" s="678" cm="1">
        <f t="array" ref="S432">INDEX($H432:$K432,0,MATCH(S$414,$H$414:$K$414,0))*INDEX($J$408:$R$411,MATCH(S$414,$I$408:$I$411,0),MATCH(S$413,$J$407:$R$407,0))</f>
        <v>0</v>
      </c>
      <c r="T432" s="678" cm="1">
        <f t="array" ref="T432">INDEX($H432:$K432,0,MATCH(T$414,$H$414:$K$414,0))*INDEX($J$408:$R$411,MATCH(T$414,$I$408:$I$411,0),MATCH(T$413,$J$407:$R$407,0))</f>
        <v>18</v>
      </c>
      <c r="U432" s="678" cm="1">
        <f t="array" ref="U432">INDEX($H432:$K432,0,MATCH(U$414,$H$414:$K$414,0))*INDEX($J$408:$R$411,MATCH(U$414,$I$408:$I$411,0),MATCH(U$413,$J$407:$R$407,0))</f>
        <v>78</v>
      </c>
      <c r="V432" s="678" cm="1">
        <f t="array" ref="V432">INDEX($H432:$K432,0,MATCH(V$414,$H$414:$K$414,0))*INDEX($J$408:$R$411,MATCH(V$414,$I$408:$I$411,0),MATCH(V$413,$J$407:$R$407,0))</f>
        <v>25</v>
      </c>
      <c r="W432" s="678" cm="1">
        <f t="array" ref="W432">INDEX($H432:$K432,0,MATCH(W$414,$H$414:$K$414,0))*INDEX($J$408:$R$411,MATCH(W$414,$I$408:$I$411,0),MATCH(W$413,$J$407:$R$407,0))</f>
        <v>0</v>
      </c>
      <c r="X432" s="678" cm="1">
        <f t="array" ref="X432">INDEX($H432:$K432,0,MATCH(X$414,$H$414:$K$414,0))*INDEX($J$408:$R$411,MATCH(X$414,$I$408:$I$411,0),MATCH(X$413,$J$407:$R$407,0))</f>
        <v>18</v>
      </c>
      <c r="Y432" s="678" cm="1">
        <f t="array" ref="Y432">INDEX($H432:$K432,0,MATCH(Y$414,$H$414:$K$414,0))*INDEX($J$408:$R$411,MATCH(Y$414,$I$408:$I$411,0),MATCH(Y$413,$J$407:$R$407,0))</f>
        <v>78</v>
      </c>
      <c r="Z432" s="678" cm="1">
        <f t="array" ref="Z432">INDEX($H432:$K432,0,MATCH(Z$414,$H$414:$K$414,0))*INDEX($J$408:$R$411,MATCH(Z$414,$I$408:$I$411,0),MATCH(Z$413,$J$407:$R$407,0))</f>
        <v>25</v>
      </c>
      <c r="AA432" s="678" cm="1">
        <f t="array" ref="AA432">INDEX($H432:$K432,0,MATCH(AA$414,$H$414:$K$414,0))*INDEX($J$408:$R$411,MATCH(AA$414,$I$408:$I$411,0),MATCH(AA$413,$J$407:$R$407,0))</f>
        <v>0</v>
      </c>
      <c r="AB432" s="678" cm="1">
        <f t="array" ref="AB432">INDEX($H432:$K432,0,MATCH(AB$414,$H$414:$K$414,0))*INDEX($J$408:$R$411,MATCH(AB$414,$I$408:$I$411,0),MATCH(AB$413,$J$407:$R$407,0))</f>
        <v>18</v>
      </c>
      <c r="AC432" s="678" cm="1">
        <f t="array" ref="AC432">INDEX($H432:$K432,0,MATCH(AC$414,$H$414:$K$414,0))*INDEX($J$408:$R$411,MATCH(AC$414,$I$408:$I$411,0),MATCH(AC$413,$J$407:$R$407,0))</f>
        <v>78</v>
      </c>
      <c r="AD432" s="678" cm="1">
        <f t="array" ref="AD432">INDEX($H432:$K432,0,MATCH(AD$414,$H$414:$K$414,0))*INDEX($J$408:$R$411,MATCH(AD$414,$I$408:$I$411,0),MATCH(AD$413,$J$407:$R$407,0))</f>
        <v>25</v>
      </c>
      <c r="AE432" s="678" cm="1">
        <f t="array" ref="AE432">INDEX($H432:$K432,0,MATCH(AE$414,$H$414:$K$414,0))*INDEX($J$408:$R$411,MATCH(AE$414,$I$408:$I$411,0),MATCH(AE$413,$J$407:$R$407,0))</f>
        <v>0</v>
      </c>
      <c r="AF432" s="678" cm="1">
        <f t="array" ref="AF432">INDEX($H432:$K432,0,MATCH(AF$414,$H$414:$K$414,0))*INDEX($J$408:$R$411,MATCH(AF$414,$I$408:$I$411,0),MATCH(AF$413,$J$407:$R$407,0))</f>
        <v>18</v>
      </c>
      <c r="AG432" s="678" cm="1">
        <f t="array" ref="AG432">INDEX($H432:$K432,0,MATCH(AG$414,$H$414:$K$414,0))*INDEX($J$408:$R$411,MATCH(AG$414,$I$408:$I$411,0),MATCH(AG$413,$J$407:$R$407,0))</f>
        <v>78</v>
      </c>
      <c r="AH432" s="678" cm="1">
        <f t="array" ref="AH432">INDEX($H432:$K432,0,MATCH(AH$414,$H$414:$K$414,0))*INDEX($J$408:$R$411,MATCH(AH$414,$I$408:$I$411,0),MATCH(AH$413,$J$407:$R$407,0))</f>
        <v>25</v>
      </c>
      <c r="AI432" s="678" cm="1">
        <f t="array" ref="AI432">INDEX($H432:$K432,0,MATCH(AI$414,$H$414:$K$414,0))*INDEX($J$408:$R$411,MATCH(AI$414,$I$408:$I$411,0),MATCH(AI$413,$J$407:$R$407,0))</f>
        <v>0</v>
      </c>
      <c r="AJ432" s="678" cm="1">
        <f t="array" ref="AJ432">INDEX($H432:$K432,0,MATCH(AJ$414,$H$414:$K$414,0))*INDEX($J$408:$R$411,MATCH(AJ$414,$I$408:$I$411,0),MATCH(AJ$413,$J$407:$R$407,0))</f>
        <v>18</v>
      </c>
      <c r="AK432" s="678" cm="1">
        <f t="array" ref="AK432">INDEX($H432:$K432,0,MATCH(AK$414,$H$414:$K$414,0))*INDEX($J$408:$R$411,MATCH(AK$414,$I$408:$I$411,0),MATCH(AK$413,$J$407:$R$407,0))</f>
        <v>78</v>
      </c>
      <c r="AL432" s="678" cm="1">
        <f t="array" ref="AL432">INDEX($H432:$K432,0,MATCH(AL$414,$H$414:$K$414,0))*INDEX($J$408:$R$411,MATCH(AL$414,$I$408:$I$411,0),MATCH(AL$413,$J$407:$R$407,0))</f>
        <v>0</v>
      </c>
      <c r="AM432" s="678" cm="1">
        <f t="array" ref="AM432">INDEX($H432:$K432,0,MATCH(AM$414,$H$414:$K$414,0))*INDEX($J$408:$R$411,MATCH(AM$414,$I$408:$I$411,0),MATCH(AM$413,$J$407:$R$407,0))</f>
        <v>0</v>
      </c>
      <c r="AN432" s="678" cm="1">
        <f t="array" ref="AN432">INDEX($H432:$K432,0,MATCH(AN$414,$H$414:$K$414,0))*INDEX($J$408:$R$411,MATCH(AN$414,$I$408:$I$411,0),MATCH(AN$413,$J$407:$R$407,0))</f>
        <v>18</v>
      </c>
      <c r="AO432" s="678" cm="1">
        <f t="array" ref="AO432">INDEX($H432:$K432,0,MATCH(AO$414,$H$414:$K$414,0))*INDEX($J$408:$R$411,MATCH(AO$414,$I$408:$I$411,0),MATCH(AO$413,$J$407:$R$407,0))</f>
        <v>78</v>
      </c>
      <c r="AP432" s="678" cm="1">
        <f t="array" ref="AP432">INDEX($H432:$K432,0,MATCH(AP$414,$H$414:$K$414,0))*INDEX($J$408:$R$411,MATCH(AP$414,$I$408:$I$411,0),MATCH(AP$413,$J$407:$R$407,0))</f>
        <v>0</v>
      </c>
      <c r="AQ432" s="678" cm="1">
        <f t="array" ref="AQ432">INDEX($H432:$K432,0,MATCH(AQ$414,$H$414:$K$414,0))*INDEX($J$408:$R$411,MATCH(AQ$414,$I$408:$I$411,0),MATCH(AQ$413,$J$407:$R$407,0))</f>
        <v>0</v>
      </c>
      <c r="AR432" s="678" cm="1">
        <f t="array" ref="AR432">INDEX($H432:$K432,0,MATCH(AR$414,$H$414:$K$414,0))*INDEX($J$408:$R$411,MATCH(AR$414,$I$408:$I$411,0),MATCH(AR$413,$J$407:$R$407,0))</f>
        <v>18</v>
      </c>
      <c r="AS432" s="678" cm="1">
        <f t="array" ref="AS432">INDEX($H432:$K432,0,MATCH(AS$414,$H$414:$K$414,0))*INDEX($J$408:$R$411,MATCH(AS$414,$I$408:$I$411,0),MATCH(AS$413,$J$407:$R$407,0))</f>
        <v>78</v>
      </c>
      <c r="AT432" s="678" cm="1">
        <f t="array" ref="AT432">INDEX($H432:$K432,0,MATCH(AT$414,$H$414:$K$414,0))*INDEX($J$408:$R$411,MATCH(AT$414,$I$408:$I$411,0),MATCH(AT$413,$J$407:$R$407,0))</f>
        <v>0</v>
      </c>
      <c r="AU432" s="678" cm="1">
        <f t="array" ref="AU432">INDEX($H432:$K432,0,MATCH(AU$414,$H$414:$K$414,0))*INDEX($J$408:$R$411,MATCH(AU$414,$I$408:$I$411,0),MATCH(AU$413,$J$407:$R$407,0))</f>
        <v>0</v>
      </c>
      <c r="AV432" s="186"/>
      <c r="AW432" s="186"/>
      <c r="AX432" s="16"/>
      <c r="AY432" s="8"/>
      <c r="AZ432" s="8"/>
      <c r="BA432" s="8"/>
    </row>
    <row r="433" spans="1:53" ht="14.5" outlineLevel="1" x14ac:dyDescent="0.35">
      <c r="A433" s="6"/>
      <c r="B433" s="7"/>
      <c r="C433" s="17"/>
      <c r="D433" s="17"/>
      <c r="E433" s="17"/>
      <c r="F433" s="26"/>
      <c r="G433" s="26" t="str">
        <f t="shared" si="184"/>
        <v>YYNWLw</v>
      </c>
      <c r="H433" s="222">
        <f t="shared" ref="H433:I452" si="186">INDEX($Z$228:$AC$241,MATCH($M181,$Y$228:$Y$241,0),MATCH(H$414,$Z$227:$AC$227,0))</f>
        <v>0</v>
      </c>
      <c r="I433" s="222">
        <f t="shared" si="186"/>
        <v>78</v>
      </c>
      <c r="J433" s="857">
        <f>INDEX($Z$228:$AC$241,MATCH($M181,$Y$228:$Y$241,0),MATCH(J$414,$Z$227:$AC$227,0))-10</f>
        <v>9</v>
      </c>
      <c r="K433" s="222">
        <f t="shared" ref="K433:K468" si="187">INDEX($Z$228:$AC$241,MATCH($M181,$Y$228:$Y$241,0),MATCH(K$414,$Z$227:$AC$227,0))</f>
        <v>0</v>
      </c>
      <c r="L433" s="678" cm="1">
        <f t="array" ref="L433">INDEX($H433:$K433,0,MATCH(L$414,$H$414:$K$414,0))*INDEX($J$408:$R$411,MATCH(L$414,$I$408:$I$411,0),MATCH(L$413,$J$407:$R$407,0))</f>
        <v>0</v>
      </c>
      <c r="M433" s="678" cm="1">
        <f t="array" ref="M433">INDEX($H433:$K433,0,MATCH(M$414,$H$414:$K$414,0))*INDEX($J$408:$R$411,MATCH(M$414,$I$408:$I$411,0),MATCH(M$413,$J$407:$R$407,0))</f>
        <v>78</v>
      </c>
      <c r="N433" s="678" cm="1">
        <f t="array" ref="N433">INDEX($H433:$K433,0,MATCH(N$414,$H$414:$K$414,0))*INDEX($J$408:$R$411,MATCH(N$414,$I$408:$I$411,0),MATCH(N$413,$J$407:$R$407,0))</f>
        <v>18</v>
      </c>
      <c r="O433" s="678" cm="1">
        <f t="array" ref="O433">INDEX($H433:$K433,0,MATCH(O$414,$H$414:$K$414,0))*INDEX($J$408:$R$411,MATCH(O$414,$I$408:$I$411,0),MATCH(O$413,$J$407:$R$407,0))</f>
        <v>0</v>
      </c>
      <c r="P433" s="678" cm="1">
        <f t="array" ref="P433">INDEX($H433:$K433,0,MATCH(P$414,$H$414:$K$414,0))*INDEX($J$408:$R$411,MATCH(P$414,$I$408:$I$411,0),MATCH(P$413,$J$407:$R$407,0))</f>
        <v>0</v>
      </c>
      <c r="Q433" s="678" cm="1">
        <f t="array" ref="Q433">INDEX($H433:$K433,0,MATCH(Q$414,$H$414:$K$414,0))*INDEX($J$408:$R$411,MATCH(Q$414,$I$408:$I$411,0),MATCH(Q$413,$J$407:$R$407,0))</f>
        <v>78</v>
      </c>
      <c r="R433" s="678" cm="1">
        <f t="array" ref="R433">INDEX($H433:$K433,0,MATCH(R$414,$H$414:$K$414,0))*INDEX($J$408:$R$411,MATCH(R$414,$I$408:$I$411,0),MATCH(R$413,$J$407:$R$407,0))</f>
        <v>18</v>
      </c>
      <c r="S433" s="678" cm="1">
        <f t="array" ref="S433">INDEX($H433:$K433,0,MATCH(S$414,$H$414:$K$414,0))*INDEX($J$408:$R$411,MATCH(S$414,$I$408:$I$411,0),MATCH(S$413,$J$407:$R$407,0))</f>
        <v>0</v>
      </c>
      <c r="T433" s="678" cm="1">
        <f t="array" ref="T433">INDEX($H433:$K433,0,MATCH(T$414,$H$414:$K$414,0))*INDEX($J$408:$R$411,MATCH(T$414,$I$408:$I$411,0),MATCH(T$413,$J$407:$R$407,0))</f>
        <v>0</v>
      </c>
      <c r="U433" s="678" cm="1">
        <f t="array" ref="U433">INDEX($H433:$K433,0,MATCH(U$414,$H$414:$K$414,0))*INDEX($J$408:$R$411,MATCH(U$414,$I$408:$I$411,0),MATCH(U$413,$J$407:$R$407,0))</f>
        <v>78</v>
      </c>
      <c r="V433" s="678" cm="1">
        <f t="array" ref="V433">INDEX($H433:$K433,0,MATCH(V$414,$H$414:$K$414,0))*INDEX($J$408:$R$411,MATCH(V$414,$I$408:$I$411,0),MATCH(V$413,$J$407:$R$407,0))</f>
        <v>9</v>
      </c>
      <c r="W433" s="678" cm="1">
        <f t="array" ref="W433">INDEX($H433:$K433,0,MATCH(W$414,$H$414:$K$414,0))*INDEX($J$408:$R$411,MATCH(W$414,$I$408:$I$411,0),MATCH(W$413,$J$407:$R$407,0))</f>
        <v>0</v>
      </c>
      <c r="X433" s="678" cm="1">
        <f t="array" ref="X433">INDEX($H433:$K433,0,MATCH(X$414,$H$414:$K$414,0))*INDEX($J$408:$R$411,MATCH(X$414,$I$408:$I$411,0),MATCH(X$413,$J$407:$R$407,0))</f>
        <v>0</v>
      </c>
      <c r="Y433" s="678" cm="1">
        <f t="array" ref="Y433">INDEX($H433:$K433,0,MATCH(Y$414,$H$414:$K$414,0))*INDEX($J$408:$R$411,MATCH(Y$414,$I$408:$I$411,0),MATCH(Y$413,$J$407:$R$407,0))</f>
        <v>78</v>
      </c>
      <c r="Z433" s="678" cm="1">
        <f t="array" ref="Z433">INDEX($H433:$K433,0,MATCH(Z$414,$H$414:$K$414,0))*INDEX($J$408:$R$411,MATCH(Z$414,$I$408:$I$411,0),MATCH(Z$413,$J$407:$R$407,0))</f>
        <v>9</v>
      </c>
      <c r="AA433" s="678" cm="1">
        <f t="array" ref="AA433">INDEX($H433:$K433,0,MATCH(AA$414,$H$414:$K$414,0))*INDEX($J$408:$R$411,MATCH(AA$414,$I$408:$I$411,0),MATCH(AA$413,$J$407:$R$407,0))</f>
        <v>0</v>
      </c>
      <c r="AB433" s="678" cm="1">
        <f t="array" ref="AB433">INDEX($H433:$K433,0,MATCH(AB$414,$H$414:$K$414,0))*INDEX($J$408:$R$411,MATCH(AB$414,$I$408:$I$411,0),MATCH(AB$413,$J$407:$R$407,0))</f>
        <v>0</v>
      </c>
      <c r="AC433" s="678" cm="1">
        <f t="array" ref="AC433">INDEX($H433:$K433,0,MATCH(AC$414,$H$414:$K$414,0))*INDEX($J$408:$R$411,MATCH(AC$414,$I$408:$I$411,0),MATCH(AC$413,$J$407:$R$407,0))</f>
        <v>78</v>
      </c>
      <c r="AD433" s="678" cm="1">
        <f t="array" ref="AD433">INDEX($H433:$K433,0,MATCH(AD$414,$H$414:$K$414,0))*INDEX($J$408:$R$411,MATCH(AD$414,$I$408:$I$411,0),MATCH(AD$413,$J$407:$R$407,0))</f>
        <v>9</v>
      </c>
      <c r="AE433" s="678" cm="1">
        <f t="array" ref="AE433">INDEX($H433:$K433,0,MATCH(AE$414,$H$414:$K$414,0))*INDEX($J$408:$R$411,MATCH(AE$414,$I$408:$I$411,0),MATCH(AE$413,$J$407:$R$407,0))</f>
        <v>0</v>
      </c>
      <c r="AF433" s="678" cm="1">
        <f t="array" ref="AF433">INDEX($H433:$K433,0,MATCH(AF$414,$H$414:$K$414,0))*INDEX($J$408:$R$411,MATCH(AF$414,$I$408:$I$411,0),MATCH(AF$413,$J$407:$R$407,0))</f>
        <v>0</v>
      </c>
      <c r="AG433" s="678" cm="1">
        <f t="array" ref="AG433">INDEX($H433:$K433,0,MATCH(AG$414,$H$414:$K$414,0))*INDEX($J$408:$R$411,MATCH(AG$414,$I$408:$I$411,0),MATCH(AG$413,$J$407:$R$407,0))</f>
        <v>78</v>
      </c>
      <c r="AH433" s="678" cm="1">
        <f t="array" ref="AH433">INDEX($H433:$K433,0,MATCH(AH$414,$H$414:$K$414,0))*INDEX($J$408:$R$411,MATCH(AH$414,$I$408:$I$411,0),MATCH(AH$413,$J$407:$R$407,0))</f>
        <v>9</v>
      </c>
      <c r="AI433" s="678" cm="1">
        <f t="array" ref="AI433">INDEX($H433:$K433,0,MATCH(AI$414,$H$414:$K$414,0))*INDEX($J$408:$R$411,MATCH(AI$414,$I$408:$I$411,0),MATCH(AI$413,$J$407:$R$407,0))</f>
        <v>0</v>
      </c>
      <c r="AJ433" s="678" cm="1">
        <f t="array" ref="AJ433">INDEX($H433:$K433,0,MATCH(AJ$414,$H$414:$K$414,0))*INDEX($J$408:$R$411,MATCH(AJ$414,$I$408:$I$411,0),MATCH(AJ$413,$J$407:$R$407,0))</f>
        <v>0</v>
      </c>
      <c r="AK433" s="678" cm="1">
        <f t="array" ref="AK433">INDEX($H433:$K433,0,MATCH(AK$414,$H$414:$K$414,0))*INDEX($J$408:$R$411,MATCH(AK$414,$I$408:$I$411,0),MATCH(AK$413,$J$407:$R$407,0))</f>
        <v>78</v>
      </c>
      <c r="AL433" s="678" cm="1">
        <f t="array" ref="AL433">INDEX($H433:$K433,0,MATCH(AL$414,$H$414:$K$414,0))*INDEX($J$408:$R$411,MATCH(AL$414,$I$408:$I$411,0),MATCH(AL$413,$J$407:$R$407,0))</f>
        <v>0</v>
      </c>
      <c r="AM433" s="678" cm="1">
        <f t="array" ref="AM433">INDEX($H433:$K433,0,MATCH(AM$414,$H$414:$K$414,0))*INDEX($J$408:$R$411,MATCH(AM$414,$I$408:$I$411,0),MATCH(AM$413,$J$407:$R$407,0))</f>
        <v>0</v>
      </c>
      <c r="AN433" s="678" cm="1">
        <f t="array" ref="AN433">INDEX($H433:$K433,0,MATCH(AN$414,$H$414:$K$414,0))*INDEX($J$408:$R$411,MATCH(AN$414,$I$408:$I$411,0),MATCH(AN$413,$J$407:$R$407,0))</f>
        <v>0</v>
      </c>
      <c r="AO433" s="678" cm="1">
        <f t="array" ref="AO433">INDEX($H433:$K433,0,MATCH(AO$414,$H$414:$K$414,0))*INDEX($J$408:$R$411,MATCH(AO$414,$I$408:$I$411,0),MATCH(AO$413,$J$407:$R$407,0))</f>
        <v>78</v>
      </c>
      <c r="AP433" s="678" cm="1">
        <f t="array" ref="AP433">INDEX($H433:$K433,0,MATCH(AP$414,$H$414:$K$414,0))*INDEX($J$408:$R$411,MATCH(AP$414,$I$408:$I$411,0),MATCH(AP$413,$J$407:$R$407,0))</f>
        <v>0</v>
      </c>
      <c r="AQ433" s="678" cm="1">
        <f t="array" ref="AQ433">INDEX($H433:$K433,0,MATCH(AQ$414,$H$414:$K$414,0))*INDEX($J$408:$R$411,MATCH(AQ$414,$I$408:$I$411,0),MATCH(AQ$413,$J$407:$R$407,0))</f>
        <v>0</v>
      </c>
      <c r="AR433" s="678" cm="1">
        <f t="array" ref="AR433">INDEX($H433:$K433,0,MATCH(AR$414,$H$414:$K$414,0))*INDEX($J$408:$R$411,MATCH(AR$414,$I$408:$I$411,0),MATCH(AR$413,$J$407:$R$407,0))</f>
        <v>0</v>
      </c>
      <c r="AS433" s="678" cm="1">
        <f t="array" ref="AS433">INDEX($H433:$K433,0,MATCH(AS$414,$H$414:$K$414,0))*INDEX($J$408:$R$411,MATCH(AS$414,$I$408:$I$411,0),MATCH(AS$413,$J$407:$R$407,0))</f>
        <v>78</v>
      </c>
      <c r="AT433" s="678" cm="1">
        <f t="array" ref="AT433">INDEX($H433:$K433,0,MATCH(AT$414,$H$414:$K$414,0))*INDEX($J$408:$R$411,MATCH(AT$414,$I$408:$I$411,0),MATCH(AT$413,$J$407:$R$407,0))</f>
        <v>0</v>
      </c>
      <c r="AU433" s="678" cm="1">
        <f t="array" ref="AU433">INDEX($H433:$K433,0,MATCH(AU$414,$H$414:$K$414,0))*INDEX($J$408:$R$411,MATCH(AU$414,$I$408:$I$411,0),MATCH(AU$413,$J$407:$R$407,0))</f>
        <v>0</v>
      </c>
      <c r="AV433" s="186"/>
      <c r="AW433" s="186"/>
      <c r="AX433" s="16"/>
      <c r="AY433" s="8"/>
      <c r="AZ433" s="8"/>
      <c r="BA433" s="8"/>
    </row>
    <row r="434" spans="1:53" ht="14.5" outlineLevel="1" x14ac:dyDescent="0.35">
      <c r="A434" s="6"/>
      <c r="B434" s="7"/>
      <c r="C434" s="17"/>
      <c r="D434" s="17"/>
      <c r="E434" s="17"/>
      <c r="F434" s="26"/>
      <c r="G434" s="26" t="str">
        <f t="shared" si="184"/>
        <v>YYNWLwd</v>
      </c>
      <c r="H434" s="222">
        <f t="shared" si="186"/>
        <v>0</v>
      </c>
      <c r="I434" s="222">
        <f t="shared" si="186"/>
        <v>78</v>
      </c>
      <c r="J434" s="857">
        <f>INDEX($Z$228:$AC$241,MATCH($M182,$Y$228:$Y$241,0),MATCH(J$414,$Z$227:$AC$227,0))-10</f>
        <v>9</v>
      </c>
      <c r="K434" s="222">
        <f t="shared" si="187"/>
        <v>0</v>
      </c>
      <c r="L434" s="678" cm="1">
        <f t="array" ref="L434">INDEX($H434:$K434,0,MATCH(L$414,$H$414:$K$414,0))*INDEX($J$408:$R$411,MATCH(L$414,$I$408:$I$411,0),MATCH(L$413,$J$407:$R$407,0))</f>
        <v>0</v>
      </c>
      <c r="M434" s="678" cm="1">
        <f t="array" ref="M434">INDEX($H434:$K434,0,MATCH(M$414,$H$414:$K$414,0))*INDEX($J$408:$R$411,MATCH(M$414,$I$408:$I$411,0),MATCH(M$413,$J$407:$R$407,0))</f>
        <v>78</v>
      </c>
      <c r="N434" s="678" cm="1">
        <f t="array" ref="N434">INDEX($H434:$K434,0,MATCH(N$414,$H$414:$K$414,0))*INDEX($J$408:$R$411,MATCH(N$414,$I$408:$I$411,0),MATCH(N$413,$J$407:$R$407,0))</f>
        <v>18</v>
      </c>
      <c r="O434" s="678" cm="1">
        <f t="array" ref="O434">INDEX($H434:$K434,0,MATCH(O$414,$H$414:$K$414,0))*INDEX($J$408:$R$411,MATCH(O$414,$I$408:$I$411,0),MATCH(O$413,$J$407:$R$407,0))</f>
        <v>0</v>
      </c>
      <c r="P434" s="678" cm="1">
        <f t="array" ref="P434">INDEX($H434:$K434,0,MATCH(P$414,$H$414:$K$414,0))*INDEX($J$408:$R$411,MATCH(P$414,$I$408:$I$411,0),MATCH(P$413,$J$407:$R$407,0))</f>
        <v>0</v>
      </c>
      <c r="Q434" s="678" cm="1">
        <f t="array" ref="Q434">INDEX($H434:$K434,0,MATCH(Q$414,$H$414:$K$414,0))*INDEX($J$408:$R$411,MATCH(Q$414,$I$408:$I$411,0),MATCH(Q$413,$J$407:$R$407,0))</f>
        <v>78</v>
      </c>
      <c r="R434" s="678" cm="1">
        <f t="array" ref="R434">INDEX($H434:$K434,0,MATCH(R$414,$H$414:$K$414,0))*INDEX($J$408:$R$411,MATCH(R$414,$I$408:$I$411,0),MATCH(R$413,$J$407:$R$407,0))</f>
        <v>18</v>
      </c>
      <c r="S434" s="678" cm="1">
        <f t="array" ref="S434">INDEX($H434:$K434,0,MATCH(S$414,$H$414:$K$414,0))*INDEX($J$408:$R$411,MATCH(S$414,$I$408:$I$411,0),MATCH(S$413,$J$407:$R$407,0))</f>
        <v>0</v>
      </c>
      <c r="T434" s="678" cm="1">
        <f t="array" ref="T434">INDEX($H434:$K434,0,MATCH(T$414,$H$414:$K$414,0))*INDEX($J$408:$R$411,MATCH(T$414,$I$408:$I$411,0),MATCH(T$413,$J$407:$R$407,0))</f>
        <v>0</v>
      </c>
      <c r="U434" s="678" cm="1">
        <f t="array" ref="U434">INDEX($H434:$K434,0,MATCH(U$414,$H$414:$K$414,0))*INDEX($J$408:$R$411,MATCH(U$414,$I$408:$I$411,0),MATCH(U$413,$J$407:$R$407,0))</f>
        <v>78</v>
      </c>
      <c r="V434" s="678" cm="1">
        <f t="array" ref="V434">INDEX($H434:$K434,0,MATCH(V$414,$H$414:$K$414,0))*INDEX($J$408:$R$411,MATCH(V$414,$I$408:$I$411,0),MATCH(V$413,$J$407:$R$407,0))</f>
        <v>9</v>
      </c>
      <c r="W434" s="678" cm="1">
        <f t="array" ref="W434">INDEX($H434:$K434,0,MATCH(W$414,$H$414:$K$414,0))*INDEX($J$408:$R$411,MATCH(W$414,$I$408:$I$411,0),MATCH(W$413,$J$407:$R$407,0))</f>
        <v>0</v>
      </c>
      <c r="X434" s="678" cm="1">
        <f t="array" ref="X434">INDEX($H434:$K434,0,MATCH(X$414,$H$414:$K$414,0))*INDEX($J$408:$R$411,MATCH(X$414,$I$408:$I$411,0),MATCH(X$413,$J$407:$R$407,0))</f>
        <v>0</v>
      </c>
      <c r="Y434" s="678" cm="1">
        <f t="array" ref="Y434">INDEX($H434:$K434,0,MATCH(Y$414,$H$414:$K$414,0))*INDEX($J$408:$R$411,MATCH(Y$414,$I$408:$I$411,0),MATCH(Y$413,$J$407:$R$407,0))</f>
        <v>78</v>
      </c>
      <c r="Z434" s="678" cm="1">
        <f t="array" ref="Z434">INDEX($H434:$K434,0,MATCH(Z$414,$H$414:$K$414,0))*INDEX($J$408:$R$411,MATCH(Z$414,$I$408:$I$411,0),MATCH(Z$413,$J$407:$R$407,0))</f>
        <v>9</v>
      </c>
      <c r="AA434" s="678" cm="1">
        <f t="array" ref="AA434">INDEX($H434:$K434,0,MATCH(AA$414,$H$414:$K$414,0))*INDEX($J$408:$R$411,MATCH(AA$414,$I$408:$I$411,0),MATCH(AA$413,$J$407:$R$407,0))</f>
        <v>0</v>
      </c>
      <c r="AB434" s="678" cm="1">
        <f t="array" ref="AB434">INDEX($H434:$K434,0,MATCH(AB$414,$H$414:$K$414,0))*INDEX($J$408:$R$411,MATCH(AB$414,$I$408:$I$411,0),MATCH(AB$413,$J$407:$R$407,0))</f>
        <v>0</v>
      </c>
      <c r="AC434" s="678" cm="1">
        <f t="array" ref="AC434">INDEX($H434:$K434,0,MATCH(AC$414,$H$414:$K$414,0))*INDEX($J$408:$R$411,MATCH(AC$414,$I$408:$I$411,0),MATCH(AC$413,$J$407:$R$407,0))</f>
        <v>78</v>
      </c>
      <c r="AD434" s="678" cm="1">
        <f t="array" ref="AD434">INDEX($H434:$K434,0,MATCH(AD$414,$H$414:$K$414,0))*INDEX($J$408:$R$411,MATCH(AD$414,$I$408:$I$411,0),MATCH(AD$413,$J$407:$R$407,0))</f>
        <v>9</v>
      </c>
      <c r="AE434" s="678" cm="1">
        <f t="array" ref="AE434">INDEX($H434:$K434,0,MATCH(AE$414,$H$414:$K$414,0))*INDEX($J$408:$R$411,MATCH(AE$414,$I$408:$I$411,0),MATCH(AE$413,$J$407:$R$407,0))</f>
        <v>0</v>
      </c>
      <c r="AF434" s="678" cm="1">
        <f t="array" ref="AF434">INDEX($H434:$K434,0,MATCH(AF$414,$H$414:$K$414,0))*INDEX($J$408:$R$411,MATCH(AF$414,$I$408:$I$411,0),MATCH(AF$413,$J$407:$R$407,0))</f>
        <v>0</v>
      </c>
      <c r="AG434" s="678" cm="1">
        <f t="array" ref="AG434">INDEX($H434:$K434,0,MATCH(AG$414,$H$414:$K$414,0))*INDEX($J$408:$R$411,MATCH(AG$414,$I$408:$I$411,0),MATCH(AG$413,$J$407:$R$407,0))</f>
        <v>78</v>
      </c>
      <c r="AH434" s="678" cm="1">
        <f t="array" ref="AH434">INDEX($H434:$K434,0,MATCH(AH$414,$H$414:$K$414,0))*INDEX($J$408:$R$411,MATCH(AH$414,$I$408:$I$411,0),MATCH(AH$413,$J$407:$R$407,0))</f>
        <v>9</v>
      </c>
      <c r="AI434" s="678" cm="1">
        <f t="array" ref="AI434">INDEX($H434:$K434,0,MATCH(AI$414,$H$414:$K$414,0))*INDEX($J$408:$R$411,MATCH(AI$414,$I$408:$I$411,0),MATCH(AI$413,$J$407:$R$407,0))</f>
        <v>0</v>
      </c>
      <c r="AJ434" s="678" cm="1">
        <f t="array" ref="AJ434">INDEX($H434:$K434,0,MATCH(AJ$414,$H$414:$K$414,0))*INDEX($J$408:$R$411,MATCH(AJ$414,$I$408:$I$411,0),MATCH(AJ$413,$J$407:$R$407,0))</f>
        <v>0</v>
      </c>
      <c r="AK434" s="678" cm="1">
        <f t="array" ref="AK434">INDEX($H434:$K434,0,MATCH(AK$414,$H$414:$K$414,0))*INDEX($J$408:$R$411,MATCH(AK$414,$I$408:$I$411,0),MATCH(AK$413,$J$407:$R$407,0))</f>
        <v>78</v>
      </c>
      <c r="AL434" s="678" cm="1">
        <f t="array" ref="AL434">INDEX($H434:$K434,0,MATCH(AL$414,$H$414:$K$414,0))*INDEX($J$408:$R$411,MATCH(AL$414,$I$408:$I$411,0),MATCH(AL$413,$J$407:$R$407,0))</f>
        <v>0</v>
      </c>
      <c r="AM434" s="678" cm="1">
        <f t="array" ref="AM434">INDEX($H434:$K434,0,MATCH(AM$414,$H$414:$K$414,0))*INDEX($J$408:$R$411,MATCH(AM$414,$I$408:$I$411,0),MATCH(AM$413,$J$407:$R$407,0))</f>
        <v>0</v>
      </c>
      <c r="AN434" s="678" cm="1">
        <f t="array" ref="AN434">INDEX($H434:$K434,0,MATCH(AN$414,$H$414:$K$414,0))*INDEX($J$408:$R$411,MATCH(AN$414,$I$408:$I$411,0),MATCH(AN$413,$J$407:$R$407,0))</f>
        <v>0</v>
      </c>
      <c r="AO434" s="678" cm="1">
        <f t="array" ref="AO434">INDEX($H434:$K434,0,MATCH(AO$414,$H$414:$K$414,0))*INDEX($J$408:$R$411,MATCH(AO$414,$I$408:$I$411,0),MATCH(AO$413,$J$407:$R$407,0))</f>
        <v>78</v>
      </c>
      <c r="AP434" s="678" cm="1">
        <f t="array" ref="AP434">INDEX($H434:$K434,0,MATCH(AP$414,$H$414:$K$414,0))*INDEX($J$408:$R$411,MATCH(AP$414,$I$408:$I$411,0),MATCH(AP$413,$J$407:$R$407,0))</f>
        <v>0</v>
      </c>
      <c r="AQ434" s="678" cm="1">
        <f t="array" ref="AQ434">INDEX($H434:$K434,0,MATCH(AQ$414,$H$414:$K$414,0))*INDEX($J$408:$R$411,MATCH(AQ$414,$I$408:$I$411,0),MATCH(AQ$413,$J$407:$R$407,0))</f>
        <v>0</v>
      </c>
      <c r="AR434" s="678" cm="1">
        <f t="array" ref="AR434">INDEX($H434:$K434,0,MATCH(AR$414,$H$414:$K$414,0))*INDEX($J$408:$R$411,MATCH(AR$414,$I$408:$I$411,0),MATCH(AR$413,$J$407:$R$407,0))</f>
        <v>0</v>
      </c>
      <c r="AS434" s="678" cm="1">
        <f t="array" ref="AS434">INDEX($H434:$K434,0,MATCH(AS$414,$H$414:$K$414,0))*INDEX($J$408:$R$411,MATCH(AS$414,$I$408:$I$411,0),MATCH(AS$413,$J$407:$R$407,0))</f>
        <v>78</v>
      </c>
      <c r="AT434" s="678" cm="1">
        <f t="array" ref="AT434">INDEX($H434:$K434,0,MATCH(AT$414,$H$414:$K$414,0))*INDEX($J$408:$R$411,MATCH(AT$414,$I$408:$I$411,0),MATCH(AT$413,$J$407:$R$407,0))</f>
        <v>0</v>
      </c>
      <c r="AU434" s="678" cm="1">
        <f t="array" ref="AU434">INDEX($H434:$K434,0,MATCH(AU$414,$H$414:$K$414,0))*INDEX($J$408:$R$411,MATCH(AU$414,$I$408:$I$411,0),MATCH(AU$413,$J$407:$R$407,0))</f>
        <v>0</v>
      </c>
      <c r="AV434" s="186"/>
      <c r="AW434" s="186"/>
      <c r="AX434" s="16"/>
      <c r="AY434" s="8"/>
      <c r="AZ434" s="8"/>
      <c r="BA434" s="8"/>
    </row>
    <row r="435" spans="1:53" ht="14.5" outlineLevel="1" x14ac:dyDescent="0.35">
      <c r="A435" s="6"/>
      <c r="B435" s="7"/>
      <c r="C435" s="17"/>
      <c r="D435" s="17"/>
      <c r="E435" s="17"/>
      <c r="F435" s="26"/>
      <c r="G435" s="26" t="str">
        <f t="shared" si="184"/>
        <v>AYAA2A1w</v>
      </c>
      <c r="H435" s="222">
        <f t="shared" si="186"/>
        <v>0</v>
      </c>
      <c r="I435" s="222">
        <f t="shared" si="186"/>
        <v>78</v>
      </c>
      <c r="J435" s="857">
        <f>INDEX($Z$228:$AC$241,MATCH($M183,$Y$228:$Y$241,0),MATCH(J$414,$Z$227:$AC$227,0))-13</f>
        <v>6</v>
      </c>
      <c r="K435" s="222">
        <f t="shared" si="187"/>
        <v>0</v>
      </c>
      <c r="L435" s="678" cm="1">
        <f t="array" ref="L435">INDEX($H435:$K435,0,MATCH(L$414,$H$414:$K$414,0))*INDEX($J$408:$R$411,MATCH(L$414,$I$408:$I$411,0),MATCH(L$413,$J$407:$R$407,0))</f>
        <v>0</v>
      </c>
      <c r="M435" s="678" cm="1">
        <f t="array" ref="M435">INDEX($H435:$K435,0,MATCH(M$414,$H$414:$K$414,0))*INDEX($J$408:$R$411,MATCH(M$414,$I$408:$I$411,0),MATCH(M$413,$J$407:$R$407,0))</f>
        <v>78</v>
      </c>
      <c r="N435" s="678" cm="1">
        <f t="array" ref="N435">INDEX($H435:$K435,0,MATCH(N$414,$H$414:$K$414,0))*INDEX($J$408:$R$411,MATCH(N$414,$I$408:$I$411,0),MATCH(N$413,$J$407:$R$407,0))</f>
        <v>12</v>
      </c>
      <c r="O435" s="678" cm="1">
        <f t="array" ref="O435">INDEX($H435:$K435,0,MATCH(O$414,$H$414:$K$414,0))*INDEX($J$408:$R$411,MATCH(O$414,$I$408:$I$411,0),MATCH(O$413,$J$407:$R$407,0))</f>
        <v>0</v>
      </c>
      <c r="P435" s="678" cm="1">
        <f t="array" ref="P435">INDEX($H435:$K435,0,MATCH(P$414,$H$414:$K$414,0))*INDEX($J$408:$R$411,MATCH(P$414,$I$408:$I$411,0),MATCH(P$413,$J$407:$R$407,0))</f>
        <v>0</v>
      </c>
      <c r="Q435" s="678" cm="1">
        <f t="array" ref="Q435">INDEX($H435:$K435,0,MATCH(Q$414,$H$414:$K$414,0))*INDEX($J$408:$R$411,MATCH(Q$414,$I$408:$I$411,0),MATCH(Q$413,$J$407:$R$407,0))</f>
        <v>78</v>
      </c>
      <c r="R435" s="678" cm="1">
        <f t="array" ref="R435">INDEX($H435:$K435,0,MATCH(R$414,$H$414:$K$414,0))*INDEX($J$408:$R$411,MATCH(R$414,$I$408:$I$411,0),MATCH(R$413,$J$407:$R$407,0))</f>
        <v>12</v>
      </c>
      <c r="S435" s="678" cm="1">
        <f t="array" ref="S435">INDEX($H435:$K435,0,MATCH(S$414,$H$414:$K$414,0))*INDEX($J$408:$R$411,MATCH(S$414,$I$408:$I$411,0),MATCH(S$413,$J$407:$R$407,0))</f>
        <v>0</v>
      </c>
      <c r="T435" s="678" cm="1">
        <f t="array" ref="T435">INDEX($H435:$K435,0,MATCH(T$414,$H$414:$K$414,0))*INDEX($J$408:$R$411,MATCH(T$414,$I$408:$I$411,0),MATCH(T$413,$J$407:$R$407,0))</f>
        <v>0</v>
      </c>
      <c r="U435" s="678" cm="1">
        <f t="array" ref="U435">INDEX($H435:$K435,0,MATCH(U$414,$H$414:$K$414,0))*INDEX($J$408:$R$411,MATCH(U$414,$I$408:$I$411,0),MATCH(U$413,$J$407:$R$407,0))</f>
        <v>78</v>
      </c>
      <c r="V435" s="678" cm="1">
        <f t="array" ref="V435">INDEX($H435:$K435,0,MATCH(V$414,$H$414:$K$414,0))*INDEX($J$408:$R$411,MATCH(V$414,$I$408:$I$411,0),MATCH(V$413,$J$407:$R$407,0))</f>
        <v>6</v>
      </c>
      <c r="W435" s="678" cm="1">
        <f t="array" ref="W435">INDEX($H435:$K435,0,MATCH(W$414,$H$414:$K$414,0))*INDEX($J$408:$R$411,MATCH(W$414,$I$408:$I$411,0),MATCH(W$413,$J$407:$R$407,0))</f>
        <v>0</v>
      </c>
      <c r="X435" s="678" cm="1">
        <f t="array" ref="X435">INDEX($H435:$K435,0,MATCH(X$414,$H$414:$K$414,0))*INDEX($J$408:$R$411,MATCH(X$414,$I$408:$I$411,0),MATCH(X$413,$J$407:$R$407,0))</f>
        <v>0</v>
      </c>
      <c r="Y435" s="678" cm="1">
        <f t="array" ref="Y435">INDEX($H435:$K435,0,MATCH(Y$414,$H$414:$K$414,0))*INDEX($J$408:$R$411,MATCH(Y$414,$I$408:$I$411,0),MATCH(Y$413,$J$407:$R$407,0))</f>
        <v>78</v>
      </c>
      <c r="Z435" s="678" cm="1">
        <f t="array" ref="Z435">INDEX($H435:$K435,0,MATCH(Z$414,$H$414:$K$414,0))*INDEX($J$408:$R$411,MATCH(Z$414,$I$408:$I$411,0),MATCH(Z$413,$J$407:$R$407,0))</f>
        <v>6</v>
      </c>
      <c r="AA435" s="678" cm="1">
        <f t="array" ref="AA435">INDEX($H435:$K435,0,MATCH(AA$414,$H$414:$K$414,0))*INDEX($J$408:$R$411,MATCH(AA$414,$I$408:$I$411,0),MATCH(AA$413,$J$407:$R$407,0))</f>
        <v>0</v>
      </c>
      <c r="AB435" s="678" cm="1">
        <f t="array" ref="AB435">INDEX($H435:$K435,0,MATCH(AB$414,$H$414:$K$414,0))*INDEX($J$408:$R$411,MATCH(AB$414,$I$408:$I$411,0),MATCH(AB$413,$J$407:$R$407,0))</f>
        <v>0</v>
      </c>
      <c r="AC435" s="678" cm="1">
        <f t="array" ref="AC435">INDEX($H435:$K435,0,MATCH(AC$414,$H$414:$K$414,0))*INDEX($J$408:$R$411,MATCH(AC$414,$I$408:$I$411,0),MATCH(AC$413,$J$407:$R$407,0))</f>
        <v>78</v>
      </c>
      <c r="AD435" s="678" cm="1">
        <f t="array" ref="AD435">INDEX($H435:$K435,0,MATCH(AD$414,$H$414:$K$414,0))*INDEX($J$408:$R$411,MATCH(AD$414,$I$408:$I$411,0),MATCH(AD$413,$J$407:$R$407,0))</f>
        <v>6</v>
      </c>
      <c r="AE435" s="678" cm="1">
        <f t="array" ref="AE435">INDEX($H435:$K435,0,MATCH(AE$414,$H$414:$K$414,0))*INDEX($J$408:$R$411,MATCH(AE$414,$I$408:$I$411,0),MATCH(AE$413,$J$407:$R$407,0))</f>
        <v>0</v>
      </c>
      <c r="AF435" s="678" cm="1">
        <f t="array" ref="AF435">INDEX($H435:$K435,0,MATCH(AF$414,$H$414:$K$414,0))*INDEX($J$408:$R$411,MATCH(AF$414,$I$408:$I$411,0),MATCH(AF$413,$J$407:$R$407,0))</f>
        <v>0</v>
      </c>
      <c r="AG435" s="678" cm="1">
        <f t="array" ref="AG435">INDEX($H435:$K435,0,MATCH(AG$414,$H$414:$K$414,0))*INDEX($J$408:$R$411,MATCH(AG$414,$I$408:$I$411,0),MATCH(AG$413,$J$407:$R$407,0))</f>
        <v>78</v>
      </c>
      <c r="AH435" s="678" cm="1">
        <f t="array" ref="AH435">INDEX($H435:$K435,0,MATCH(AH$414,$H$414:$K$414,0))*INDEX($J$408:$R$411,MATCH(AH$414,$I$408:$I$411,0),MATCH(AH$413,$J$407:$R$407,0))</f>
        <v>6</v>
      </c>
      <c r="AI435" s="678" cm="1">
        <f t="array" ref="AI435">INDEX($H435:$K435,0,MATCH(AI$414,$H$414:$K$414,0))*INDEX($J$408:$R$411,MATCH(AI$414,$I$408:$I$411,0),MATCH(AI$413,$J$407:$R$407,0))</f>
        <v>0</v>
      </c>
      <c r="AJ435" s="678" cm="1">
        <f t="array" ref="AJ435">INDEX($H435:$K435,0,MATCH(AJ$414,$H$414:$K$414,0))*INDEX($J$408:$R$411,MATCH(AJ$414,$I$408:$I$411,0),MATCH(AJ$413,$J$407:$R$407,0))</f>
        <v>0</v>
      </c>
      <c r="AK435" s="678" cm="1">
        <f t="array" ref="AK435">INDEX($H435:$K435,0,MATCH(AK$414,$H$414:$K$414,0))*INDEX($J$408:$R$411,MATCH(AK$414,$I$408:$I$411,0),MATCH(AK$413,$J$407:$R$407,0))</f>
        <v>78</v>
      </c>
      <c r="AL435" s="678" cm="1">
        <f t="array" ref="AL435">INDEX($H435:$K435,0,MATCH(AL$414,$H$414:$K$414,0))*INDEX($J$408:$R$411,MATCH(AL$414,$I$408:$I$411,0),MATCH(AL$413,$J$407:$R$407,0))</f>
        <v>0</v>
      </c>
      <c r="AM435" s="678" cm="1">
        <f t="array" ref="AM435">INDEX($H435:$K435,0,MATCH(AM$414,$H$414:$K$414,0))*INDEX($J$408:$R$411,MATCH(AM$414,$I$408:$I$411,0),MATCH(AM$413,$J$407:$R$407,0))</f>
        <v>0</v>
      </c>
      <c r="AN435" s="678" cm="1">
        <f t="array" ref="AN435">INDEX($H435:$K435,0,MATCH(AN$414,$H$414:$K$414,0))*INDEX($J$408:$R$411,MATCH(AN$414,$I$408:$I$411,0),MATCH(AN$413,$J$407:$R$407,0))</f>
        <v>0</v>
      </c>
      <c r="AO435" s="678" cm="1">
        <f t="array" ref="AO435">INDEX($H435:$K435,0,MATCH(AO$414,$H$414:$K$414,0))*INDEX($J$408:$R$411,MATCH(AO$414,$I$408:$I$411,0),MATCH(AO$413,$J$407:$R$407,0))</f>
        <v>78</v>
      </c>
      <c r="AP435" s="678" cm="1">
        <f t="array" ref="AP435">INDEX($H435:$K435,0,MATCH(AP$414,$H$414:$K$414,0))*INDEX($J$408:$R$411,MATCH(AP$414,$I$408:$I$411,0),MATCH(AP$413,$J$407:$R$407,0))</f>
        <v>0</v>
      </c>
      <c r="AQ435" s="678" cm="1">
        <f t="array" ref="AQ435">INDEX($H435:$K435,0,MATCH(AQ$414,$H$414:$K$414,0))*INDEX($J$408:$R$411,MATCH(AQ$414,$I$408:$I$411,0),MATCH(AQ$413,$J$407:$R$407,0))</f>
        <v>0</v>
      </c>
      <c r="AR435" s="678" cm="1">
        <f t="array" ref="AR435">INDEX($H435:$K435,0,MATCH(AR$414,$H$414:$K$414,0))*INDEX($J$408:$R$411,MATCH(AR$414,$I$408:$I$411,0),MATCH(AR$413,$J$407:$R$407,0))</f>
        <v>0</v>
      </c>
      <c r="AS435" s="678" cm="1">
        <f t="array" ref="AS435">INDEX($H435:$K435,0,MATCH(AS$414,$H$414:$K$414,0))*INDEX($J$408:$R$411,MATCH(AS$414,$I$408:$I$411,0),MATCH(AS$413,$J$407:$R$407,0))</f>
        <v>78</v>
      </c>
      <c r="AT435" s="678" cm="1">
        <f t="array" ref="AT435">INDEX($H435:$K435,0,MATCH(AT$414,$H$414:$K$414,0))*INDEX($J$408:$R$411,MATCH(AT$414,$I$408:$I$411,0),MATCH(AT$413,$J$407:$R$407,0))</f>
        <v>0</v>
      </c>
      <c r="AU435" s="678" cm="1">
        <f t="array" ref="AU435">INDEX($H435:$K435,0,MATCH(AU$414,$H$414:$K$414,0))*INDEX($J$408:$R$411,MATCH(AU$414,$I$408:$I$411,0),MATCH(AU$413,$J$407:$R$407,0))</f>
        <v>0</v>
      </c>
      <c r="AV435" s="186"/>
      <c r="AW435" s="186"/>
      <c r="AX435" s="16"/>
      <c r="AY435" s="8"/>
      <c r="AZ435" s="8"/>
      <c r="BA435" s="8"/>
    </row>
    <row r="436" spans="1:53" ht="14.5" outlineLevel="1" x14ac:dyDescent="0.35">
      <c r="A436" s="6"/>
      <c r="B436" s="7"/>
      <c r="C436" s="17"/>
      <c r="D436" s="17"/>
      <c r="E436" s="17"/>
      <c r="F436" s="26"/>
      <c r="G436" s="26" t="str">
        <f t="shared" si="184"/>
        <v>AYAA2A1wd</v>
      </c>
      <c r="H436" s="222">
        <f t="shared" si="186"/>
        <v>0</v>
      </c>
      <c r="I436" s="222">
        <f t="shared" si="186"/>
        <v>78</v>
      </c>
      <c r="J436" s="857">
        <f>INDEX($Z$228:$AC$241,MATCH($M184,$Y$228:$Y$241,0),MATCH(J$414,$Z$227:$AC$227,0))-13</f>
        <v>6</v>
      </c>
      <c r="K436" s="222">
        <f t="shared" si="187"/>
        <v>0</v>
      </c>
      <c r="L436" s="678" cm="1">
        <f t="array" ref="L436">INDEX($H436:$K436,0,MATCH(L$414,$H$414:$K$414,0))*INDEX($J$408:$R$411,MATCH(L$414,$I$408:$I$411,0),MATCH(L$413,$J$407:$R$407,0))</f>
        <v>0</v>
      </c>
      <c r="M436" s="678" cm="1">
        <f t="array" ref="M436">INDEX($H436:$K436,0,MATCH(M$414,$H$414:$K$414,0))*INDEX($J$408:$R$411,MATCH(M$414,$I$408:$I$411,0),MATCH(M$413,$J$407:$R$407,0))</f>
        <v>78</v>
      </c>
      <c r="N436" s="678" cm="1">
        <f t="array" ref="N436">INDEX($H436:$K436,0,MATCH(N$414,$H$414:$K$414,0))*INDEX($J$408:$R$411,MATCH(N$414,$I$408:$I$411,0),MATCH(N$413,$J$407:$R$407,0))</f>
        <v>12</v>
      </c>
      <c r="O436" s="678" cm="1">
        <f t="array" ref="O436">INDEX($H436:$K436,0,MATCH(O$414,$H$414:$K$414,0))*INDEX($J$408:$R$411,MATCH(O$414,$I$408:$I$411,0),MATCH(O$413,$J$407:$R$407,0))</f>
        <v>0</v>
      </c>
      <c r="P436" s="678" cm="1">
        <f t="array" ref="P436">INDEX($H436:$K436,0,MATCH(P$414,$H$414:$K$414,0))*INDEX($J$408:$R$411,MATCH(P$414,$I$408:$I$411,0),MATCH(P$413,$J$407:$R$407,0))</f>
        <v>0</v>
      </c>
      <c r="Q436" s="678" cm="1">
        <f t="array" ref="Q436">INDEX($H436:$K436,0,MATCH(Q$414,$H$414:$K$414,0))*INDEX($J$408:$R$411,MATCH(Q$414,$I$408:$I$411,0),MATCH(Q$413,$J$407:$R$407,0))</f>
        <v>78</v>
      </c>
      <c r="R436" s="678" cm="1">
        <f t="array" ref="R436">INDEX($H436:$K436,0,MATCH(R$414,$H$414:$K$414,0))*INDEX($J$408:$R$411,MATCH(R$414,$I$408:$I$411,0),MATCH(R$413,$J$407:$R$407,0))</f>
        <v>12</v>
      </c>
      <c r="S436" s="678" cm="1">
        <f t="array" ref="S436">INDEX($H436:$K436,0,MATCH(S$414,$H$414:$K$414,0))*INDEX($J$408:$R$411,MATCH(S$414,$I$408:$I$411,0),MATCH(S$413,$J$407:$R$407,0))</f>
        <v>0</v>
      </c>
      <c r="T436" s="678" cm="1">
        <f t="array" ref="T436">INDEX($H436:$K436,0,MATCH(T$414,$H$414:$K$414,0))*INDEX($J$408:$R$411,MATCH(T$414,$I$408:$I$411,0),MATCH(T$413,$J$407:$R$407,0))</f>
        <v>0</v>
      </c>
      <c r="U436" s="678" cm="1">
        <f t="array" ref="U436">INDEX($H436:$K436,0,MATCH(U$414,$H$414:$K$414,0))*INDEX($J$408:$R$411,MATCH(U$414,$I$408:$I$411,0),MATCH(U$413,$J$407:$R$407,0))</f>
        <v>78</v>
      </c>
      <c r="V436" s="678" cm="1">
        <f t="array" ref="V436">INDEX($H436:$K436,0,MATCH(V$414,$H$414:$K$414,0))*INDEX($J$408:$R$411,MATCH(V$414,$I$408:$I$411,0),MATCH(V$413,$J$407:$R$407,0))</f>
        <v>6</v>
      </c>
      <c r="W436" s="678" cm="1">
        <f t="array" ref="W436">INDEX($H436:$K436,0,MATCH(W$414,$H$414:$K$414,0))*INDEX($J$408:$R$411,MATCH(W$414,$I$408:$I$411,0),MATCH(W$413,$J$407:$R$407,0))</f>
        <v>0</v>
      </c>
      <c r="X436" s="678" cm="1">
        <f t="array" ref="X436">INDEX($H436:$K436,0,MATCH(X$414,$H$414:$K$414,0))*INDEX($J$408:$R$411,MATCH(X$414,$I$408:$I$411,0),MATCH(X$413,$J$407:$R$407,0))</f>
        <v>0</v>
      </c>
      <c r="Y436" s="678" cm="1">
        <f t="array" ref="Y436">INDEX($H436:$K436,0,MATCH(Y$414,$H$414:$K$414,0))*INDEX($J$408:$R$411,MATCH(Y$414,$I$408:$I$411,0),MATCH(Y$413,$J$407:$R$407,0))</f>
        <v>78</v>
      </c>
      <c r="Z436" s="678" cm="1">
        <f t="array" ref="Z436">INDEX($H436:$K436,0,MATCH(Z$414,$H$414:$K$414,0))*INDEX($J$408:$R$411,MATCH(Z$414,$I$408:$I$411,0),MATCH(Z$413,$J$407:$R$407,0))</f>
        <v>6</v>
      </c>
      <c r="AA436" s="678" cm="1">
        <f t="array" ref="AA436">INDEX($H436:$K436,0,MATCH(AA$414,$H$414:$K$414,0))*INDEX($J$408:$R$411,MATCH(AA$414,$I$408:$I$411,0),MATCH(AA$413,$J$407:$R$407,0))</f>
        <v>0</v>
      </c>
      <c r="AB436" s="678" cm="1">
        <f t="array" ref="AB436">INDEX($H436:$K436,0,MATCH(AB$414,$H$414:$K$414,0))*INDEX($J$408:$R$411,MATCH(AB$414,$I$408:$I$411,0),MATCH(AB$413,$J$407:$R$407,0))</f>
        <v>0</v>
      </c>
      <c r="AC436" s="678" cm="1">
        <f t="array" ref="AC436">INDEX($H436:$K436,0,MATCH(AC$414,$H$414:$K$414,0))*INDEX($J$408:$R$411,MATCH(AC$414,$I$408:$I$411,0),MATCH(AC$413,$J$407:$R$407,0))</f>
        <v>78</v>
      </c>
      <c r="AD436" s="678" cm="1">
        <f t="array" ref="AD436">INDEX($H436:$K436,0,MATCH(AD$414,$H$414:$K$414,0))*INDEX($J$408:$R$411,MATCH(AD$414,$I$408:$I$411,0),MATCH(AD$413,$J$407:$R$407,0))</f>
        <v>6</v>
      </c>
      <c r="AE436" s="678" cm="1">
        <f t="array" ref="AE436">INDEX($H436:$K436,0,MATCH(AE$414,$H$414:$K$414,0))*INDEX($J$408:$R$411,MATCH(AE$414,$I$408:$I$411,0),MATCH(AE$413,$J$407:$R$407,0))</f>
        <v>0</v>
      </c>
      <c r="AF436" s="678" cm="1">
        <f t="array" ref="AF436">INDEX($H436:$K436,0,MATCH(AF$414,$H$414:$K$414,0))*INDEX($J$408:$R$411,MATCH(AF$414,$I$408:$I$411,0),MATCH(AF$413,$J$407:$R$407,0))</f>
        <v>0</v>
      </c>
      <c r="AG436" s="678" cm="1">
        <f t="array" ref="AG436">INDEX($H436:$K436,0,MATCH(AG$414,$H$414:$K$414,0))*INDEX($J$408:$R$411,MATCH(AG$414,$I$408:$I$411,0),MATCH(AG$413,$J$407:$R$407,0))</f>
        <v>78</v>
      </c>
      <c r="AH436" s="678" cm="1">
        <f t="array" ref="AH436">INDEX($H436:$K436,0,MATCH(AH$414,$H$414:$K$414,0))*INDEX($J$408:$R$411,MATCH(AH$414,$I$408:$I$411,0),MATCH(AH$413,$J$407:$R$407,0))</f>
        <v>6</v>
      </c>
      <c r="AI436" s="678" cm="1">
        <f t="array" ref="AI436">INDEX($H436:$K436,0,MATCH(AI$414,$H$414:$K$414,0))*INDEX($J$408:$R$411,MATCH(AI$414,$I$408:$I$411,0),MATCH(AI$413,$J$407:$R$407,0))</f>
        <v>0</v>
      </c>
      <c r="AJ436" s="678" cm="1">
        <f t="array" ref="AJ436">INDEX($H436:$K436,0,MATCH(AJ$414,$H$414:$K$414,0))*INDEX($J$408:$R$411,MATCH(AJ$414,$I$408:$I$411,0),MATCH(AJ$413,$J$407:$R$407,0))</f>
        <v>0</v>
      </c>
      <c r="AK436" s="678" cm="1">
        <f t="array" ref="AK436">INDEX($H436:$K436,0,MATCH(AK$414,$H$414:$K$414,0))*INDEX($J$408:$R$411,MATCH(AK$414,$I$408:$I$411,0),MATCH(AK$413,$J$407:$R$407,0))</f>
        <v>78</v>
      </c>
      <c r="AL436" s="678" cm="1">
        <f t="array" ref="AL436">INDEX($H436:$K436,0,MATCH(AL$414,$H$414:$K$414,0))*INDEX($J$408:$R$411,MATCH(AL$414,$I$408:$I$411,0),MATCH(AL$413,$J$407:$R$407,0))</f>
        <v>0</v>
      </c>
      <c r="AM436" s="678" cm="1">
        <f t="array" ref="AM436">INDEX($H436:$K436,0,MATCH(AM$414,$H$414:$K$414,0))*INDEX($J$408:$R$411,MATCH(AM$414,$I$408:$I$411,0),MATCH(AM$413,$J$407:$R$407,0))</f>
        <v>0</v>
      </c>
      <c r="AN436" s="678" cm="1">
        <f t="array" ref="AN436">INDEX($H436:$K436,0,MATCH(AN$414,$H$414:$K$414,0))*INDEX($J$408:$R$411,MATCH(AN$414,$I$408:$I$411,0),MATCH(AN$413,$J$407:$R$407,0))</f>
        <v>0</v>
      </c>
      <c r="AO436" s="678" cm="1">
        <f t="array" ref="AO436">INDEX($H436:$K436,0,MATCH(AO$414,$H$414:$K$414,0))*INDEX($J$408:$R$411,MATCH(AO$414,$I$408:$I$411,0),MATCH(AO$413,$J$407:$R$407,0))</f>
        <v>78</v>
      </c>
      <c r="AP436" s="678" cm="1">
        <f t="array" ref="AP436">INDEX($H436:$K436,0,MATCH(AP$414,$H$414:$K$414,0))*INDEX($J$408:$R$411,MATCH(AP$414,$I$408:$I$411,0),MATCH(AP$413,$J$407:$R$407,0))</f>
        <v>0</v>
      </c>
      <c r="AQ436" s="678" cm="1">
        <f t="array" ref="AQ436">INDEX($H436:$K436,0,MATCH(AQ$414,$H$414:$K$414,0))*INDEX($J$408:$R$411,MATCH(AQ$414,$I$408:$I$411,0),MATCH(AQ$413,$J$407:$R$407,0))</f>
        <v>0</v>
      </c>
      <c r="AR436" s="678" cm="1">
        <f t="array" ref="AR436">INDEX($H436:$K436,0,MATCH(AR$414,$H$414:$K$414,0))*INDEX($J$408:$R$411,MATCH(AR$414,$I$408:$I$411,0),MATCH(AR$413,$J$407:$R$407,0))</f>
        <v>0</v>
      </c>
      <c r="AS436" s="678" cm="1">
        <f t="array" ref="AS436">INDEX($H436:$K436,0,MATCH(AS$414,$H$414:$K$414,0))*INDEX($J$408:$R$411,MATCH(AS$414,$I$408:$I$411,0),MATCH(AS$413,$J$407:$R$407,0))</f>
        <v>78</v>
      </c>
      <c r="AT436" s="678" cm="1">
        <f t="array" ref="AT436">INDEX($H436:$K436,0,MATCH(AT$414,$H$414:$K$414,0))*INDEX($J$408:$R$411,MATCH(AT$414,$I$408:$I$411,0),MATCH(AT$413,$J$407:$R$407,0))</f>
        <v>0</v>
      </c>
      <c r="AU436" s="678" cm="1">
        <f t="array" ref="AU436">INDEX($H436:$K436,0,MATCH(AU$414,$H$414:$K$414,0))*INDEX($J$408:$R$411,MATCH(AU$414,$I$408:$I$411,0),MATCH(AU$413,$J$407:$R$407,0))</f>
        <v>0</v>
      </c>
      <c r="AV436" s="186"/>
      <c r="AW436" s="186"/>
      <c r="AX436" s="16"/>
      <c r="AY436" s="8"/>
      <c r="AZ436" s="8"/>
      <c r="BA436" s="8"/>
    </row>
    <row r="437" spans="1:53" ht="14.5" outlineLevel="1" x14ac:dyDescent="0.35">
      <c r="A437" s="6"/>
      <c r="B437" s="7"/>
      <c r="C437" s="17"/>
      <c r="D437" s="17"/>
      <c r="E437" s="17"/>
      <c r="F437" s="26"/>
      <c r="G437" s="26" t="str">
        <f t="shared" si="184"/>
        <v>AAWA2A1a</v>
      </c>
      <c r="H437" s="222">
        <f t="shared" si="186"/>
        <v>0</v>
      </c>
      <c r="I437" s="222">
        <f t="shared" si="186"/>
        <v>20</v>
      </c>
      <c r="J437" s="222">
        <f>INDEX($Z$228:$AC$241,MATCH($M185,$Y$228:$Y$241,0),MATCH(J$414,$Z$227:$AC$227,0))</f>
        <v>0</v>
      </c>
      <c r="K437" s="222">
        <f t="shared" si="187"/>
        <v>0</v>
      </c>
      <c r="L437" s="678" cm="1">
        <f t="array" ref="L437">INDEX($H437:$K437,0,MATCH(L$414,$H$414:$K$414,0))*INDEX($J$408:$R$411,MATCH(L$414,$I$408:$I$411,0),MATCH(L$413,$J$407:$R$407,0))</f>
        <v>0</v>
      </c>
      <c r="M437" s="678" cm="1">
        <f t="array" ref="M437">INDEX($H437:$K437,0,MATCH(M$414,$H$414:$K$414,0))*INDEX($J$408:$R$411,MATCH(M$414,$I$408:$I$411,0),MATCH(M$413,$J$407:$R$407,0))</f>
        <v>20</v>
      </c>
      <c r="N437" s="678" cm="1">
        <f t="array" ref="N437">INDEX($H437:$K437,0,MATCH(N$414,$H$414:$K$414,0))*INDEX($J$408:$R$411,MATCH(N$414,$I$408:$I$411,0),MATCH(N$413,$J$407:$R$407,0))</f>
        <v>0</v>
      </c>
      <c r="O437" s="678" cm="1">
        <f t="array" ref="O437">INDEX($H437:$K437,0,MATCH(O$414,$H$414:$K$414,0))*INDEX($J$408:$R$411,MATCH(O$414,$I$408:$I$411,0),MATCH(O$413,$J$407:$R$407,0))</f>
        <v>0</v>
      </c>
      <c r="P437" s="678" cm="1">
        <f t="array" ref="P437">INDEX($H437:$K437,0,MATCH(P$414,$H$414:$K$414,0))*INDEX($J$408:$R$411,MATCH(P$414,$I$408:$I$411,0),MATCH(P$413,$J$407:$R$407,0))</f>
        <v>0</v>
      </c>
      <c r="Q437" s="678" cm="1">
        <f t="array" ref="Q437">INDEX($H437:$K437,0,MATCH(Q$414,$H$414:$K$414,0))*INDEX($J$408:$R$411,MATCH(Q$414,$I$408:$I$411,0),MATCH(Q$413,$J$407:$R$407,0))</f>
        <v>20</v>
      </c>
      <c r="R437" s="678" cm="1">
        <f t="array" ref="R437">INDEX($H437:$K437,0,MATCH(R$414,$H$414:$K$414,0))*INDEX($J$408:$R$411,MATCH(R$414,$I$408:$I$411,0),MATCH(R$413,$J$407:$R$407,0))</f>
        <v>0</v>
      </c>
      <c r="S437" s="678" cm="1">
        <f t="array" ref="S437">INDEX($H437:$K437,0,MATCH(S$414,$H$414:$K$414,0))*INDEX($J$408:$R$411,MATCH(S$414,$I$408:$I$411,0),MATCH(S$413,$J$407:$R$407,0))</f>
        <v>0</v>
      </c>
      <c r="T437" s="678" cm="1">
        <f t="array" ref="T437">INDEX($H437:$K437,0,MATCH(T$414,$H$414:$K$414,0))*INDEX($J$408:$R$411,MATCH(T$414,$I$408:$I$411,0),MATCH(T$413,$J$407:$R$407,0))</f>
        <v>0</v>
      </c>
      <c r="U437" s="678" cm="1">
        <f t="array" ref="U437">INDEX($H437:$K437,0,MATCH(U$414,$H$414:$K$414,0))*INDEX($J$408:$R$411,MATCH(U$414,$I$408:$I$411,0),MATCH(U$413,$J$407:$R$407,0))</f>
        <v>20</v>
      </c>
      <c r="V437" s="678" cm="1">
        <f t="array" ref="V437">INDEX($H437:$K437,0,MATCH(V$414,$H$414:$K$414,0))*INDEX($J$408:$R$411,MATCH(V$414,$I$408:$I$411,0),MATCH(V$413,$J$407:$R$407,0))</f>
        <v>0</v>
      </c>
      <c r="W437" s="678" cm="1">
        <f t="array" ref="W437">INDEX($H437:$K437,0,MATCH(W$414,$H$414:$K$414,0))*INDEX($J$408:$R$411,MATCH(W$414,$I$408:$I$411,0),MATCH(W$413,$J$407:$R$407,0))</f>
        <v>0</v>
      </c>
      <c r="X437" s="678" cm="1">
        <f t="array" ref="X437">INDEX($H437:$K437,0,MATCH(X$414,$H$414:$K$414,0))*INDEX($J$408:$R$411,MATCH(X$414,$I$408:$I$411,0),MATCH(X$413,$J$407:$R$407,0))</f>
        <v>0</v>
      </c>
      <c r="Y437" s="678" cm="1">
        <f t="array" ref="Y437">INDEX($H437:$K437,0,MATCH(Y$414,$H$414:$K$414,0))*INDEX($J$408:$R$411,MATCH(Y$414,$I$408:$I$411,0),MATCH(Y$413,$J$407:$R$407,0))</f>
        <v>20</v>
      </c>
      <c r="Z437" s="678" cm="1">
        <f t="array" ref="Z437">INDEX($H437:$K437,0,MATCH(Z$414,$H$414:$K$414,0))*INDEX($J$408:$R$411,MATCH(Z$414,$I$408:$I$411,0),MATCH(Z$413,$J$407:$R$407,0))</f>
        <v>0</v>
      </c>
      <c r="AA437" s="678" cm="1">
        <f t="array" ref="AA437">INDEX($H437:$K437,0,MATCH(AA$414,$H$414:$K$414,0))*INDEX($J$408:$R$411,MATCH(AA$414,$I$408:$I$411,0),MATCH(AA$413,$J$407:$R$407,0))</f>
        <v>0</v>
      </c>
      <c r="AB437" s="678" cm="1">
        <f t="array" ref="AB437">INDEX($H437:$K437,0,MATCH(AB$414,$H$414:$K$414,0))*INDEX($J$408:$R$411,MATCH(AB$414,$I$408:$I$411,0),MATCH(AB$413,$J$407:$R$407,0))</f>
        <v>0</v>
      </c>
      <c r="AC437" s="678" cm="1">
        <f t="array" ref="AC437">INDEX($H437:$K437,0,MATCH(AC$414,$H$414:$K$414,0))*INDEX($J$408:$R$411,MATCH(AC$414,$I$408:$I$411,0),MATCH(AC$413,$J$407:$R$407,0))</f>
        <v>20</v>
      </c>
      <c r="AD437" s="678" cm="1">
        <f t="array" ref="AD437">INDEX($H437:$K437,0,MATCH(AD$414,$H$414:$K$414,0))*INDEX($J$408:$R$411,MATCH(AD$414,$I$408:$I$411,0),MATCH(AD$413,$J$407:$R$407,0))</f>
        <v>0</v>
      </c>
      <c r="AE437" s="678" cm="1">
        <f t="array" ref="AE437">INDEX($H437:$K437,0,MATCH(AE$414,$H$414:$K$414,0))*INDEX($J$408:$R$411,MATCH(AE$414,$I$408:$I$411,0),MATCH(AE$413,$J$407:$R$407,0))</f>
        <v>0</v>
      </c>
      <c r="AF437" s="678" cm="1">
        <f t="array" ref="AF437">INDEX($H437:$K437,0,MATCH(AF$414,$H$414:$K$414,0))*INDEX($J$408:$R$411,MATCH(AF$414,$I$408:$I$411,0),MATCH(AF$413,$J$407:$R$407,0))</f>
        <v>0</v>
      </c>
      <c r="AG437" s="678" cm="1">
        <f t="array" ref="AG437">INDEX($H437:$K437,0,MATCH(AG$414,$H$414:$K$414,0))*INDEX($J$408:$R$411,MATCH(AG$414,$I$408:$I$411,0),MATCH(AG$413,$J$407:$R$407,0))</f>
        <v>20</v>
      </c>
      <c r="AH437" s="678" cm="1">
        <f t="array" ref="AH437">INDEX($H437:$K437,0,MATCH(AH$414,$H$414:$K$414,0))*INDEX($J$408:$R$411,MATCH(AH$414,$I$408:$I$411,0),MATCH(AH$413,$J$407:$R$407,0))</f>
        <v>0</v>
      </c>
      <c r="AI437" s="678" cm="1">
        <f t="array" ref="AI437">INDEX($H437:$K437,0,MATCH(AI$414,$H$414:$K$414,0))*INDEX($J$408:$R$411,MATCH(AI$414,$I$408:$I$411,0),MATCH(AI$413,$J$407:$R$407,0))</f>
        <v>0</v>
      </c>
      <c r="AJ437" s="678" cm="1">
        <f t="array" ref="AJ437">INDEX($H437:$K437,0,MATCH(AJ$414,$H$414:$K$414,0))*INDEX($J$408:$R$411,MATCH(AJ$414,$I$408:$I$411,0),MATCH(AJ$413,$J$407:$R$407,0))</f>
        <v>0</v>
      </c>
      <c r="AK437" s="678" cm="1">
        <f t="array" ref="AK437">INDEX($H437:$K437,0,MATCH(AK$414,$H$414:$K$414,0))*INDEX($J$408:$R$411,MATCH(AK$414,$I$408:$I$411,0),MATCH(AK$413,$J$407:$R$407,0))</f>
        <v>20</v>
      </c>
      <c r="AL437" s="678" cm="1">
        <f t="array" ref="AL437">INDEX($H437:$K437,0,MATCH(AL$414,$H$414:$K$414,0))*INDEX($J$408:$R$411,MATCH(AL$414,$I$408:$I$411,0),MATCH(AL$413,$J$407:$R$407,0))</f>
        <v>0</v>
      </c>
      <c r="AM437" s="678" cm="1">
        <f t="array" ref="AM437">INDEX($H437:$K437,0,MATCH(AM$414,$H$414:$K$414,0))*INDEX($J$408:$R$411,MATCH(AM$414,$I$408:$I$411,0),MATCH(AM$413,$J$407:$R$407,0))</f>
        <v>0</v>
      </c>
      <c r="AN437" s="678" cm="1">
        <f t="array" ref="AN437">INDEX($H437:$K437,0,MATCH(AN$414,$H$414:$K$414,0))*INDEX($J$408:$R$411,MATCH(AN$414,$I$408:$I$411,0),MATCH(AN$413,$J$407:$R$407,0))</f>
        <v>0</v>
      </c>
      <c r="AO437" s="678" cm="1">
        <f t="array" ref="AO437">INDEX($H437:$K437,0,MATCH(AO$414,$H$414:$K$414,0))*INDEX($J$408:$R$411,MATCH(AO$414,$I$408:$I$411,0),MATCH(AO$413,$J$407:$R$407,0))</f>
        <v>20</v>
      </c>
      <c r="AP437" s="678" cm="1">
        <f t="array" ref="AP437">INDEX($H437:$K437,0,MATCH(AP$414,$H$414:$K$414,0))*INDEX($J$408:$R$411,MATCH(AP$414,$I$408:$I$411,0),MATCH(AP$413,$J$407:$R$407,0))</f>
        <v>0</v>
      </c>
      <c r="AQ437" s="678" cm="1">
        <f t="array" ref="AQ437">INDEX($H437:$K437,0,MATCH(AQ$414,$H$414:$K$414,0))*INDEX($J$408:$R$411,MATCH(AQ$414,$I$408:$I$411,0),MATCH(AQ$413,$J$407:$R$407,0))</f>
        <v>0</v>
      </c>
      <c r="AR437" s="678" cm="1">
        <f t="array" ref="AR437">INDEX($H437:$K437,0,MATCH(AR$414,$H$414:$K$414,0))*INDEX($J$408:$R$411,MATCH(AR$414,$I$408:$I$411,0),MATCH(AR$413,$J$407:$R$407,0))</f>
        <v>0</v>
      </c>
      <c r="AS437" s="678" cm="1">
        <f t="array" ref="AS437">INDEX($H437:$K437,0,MATCH(AS$414,$H$414:$K$414,0))*INDEX($J$408:$R$411,MATCH(AS$414,$I$408:$I$411,0),MATCH(AS$413,$J$407:$R$407,0))</f>
        <v>20</v>
      </c>
      <c r="AT437" s="678" cm="1">
        <f t="array" ref="AT437">INDEX($H437:$K437,0,MATCH(AT$414,$H$414:$K$414,0))*INDEX($J$408:$R$411,MATCH(AT$414,$I$408:$I$411,0),MATCH(AT$413,$J$407:$R$407,0))</f>
        <v>0</v>
      </c>
      <c r="AU437" s="678" cm="1">
        <f t="array" ref="AU437">INDEX($H437:$K437,0,MATCH(AU$414,$H$414:$K$414,0))*INDEX($J$408:$R$411,MATCH(AU$414,$I$408:$I$411,0),MATCH(AU$413,$J$407:$R$407,0))</f>
        <v>0</v>
      </c>
      <c r="AV437" s="186"/>
      <c r="AW437" s="186"/>
      <c r="AX437" s="16"/>
      <c r="AY437" s="8"/>
      <c r="AZ437" s="8"/>
      <c r="BA437" s="8"/>
    </row>
    <row r="438" spans="1:53" ht="14.5" outlineLevel="1" x14ac:dyDescent="0.35">
      <c r="A438" s="6"/>
      <c r="B438" s="7"/>
      <c r="C438" s="17"/>
      <c r="D438" s="17"/>
      <c r="E438" s="17"/>
      <c r="F438" s="26"/>
      <c r="G438" s="26" t="str">
        <f t="shared" si="184"/>
        <v>AAAWA1a</v>
      </c>
      <c r="H438" s="222">
        <f t="shared" si="186"/>
        <v>0</v>
      </c>
      <c r="I438" s="222">
        <f t="shared" si="186"/>
        <v>20</v>
      </c>
      <c r="J438" s="222">
        <f>INDEX($Z$228:$AC$241,MATCH($M186,$Y$228:$Y$241,0),MATCH(J$414,$Z$227:$AC$227,0))</f>
        <v>0</v>
      </c>
      <c r="K438" s="222">
        <f t="shared" si="187"/>
        <v>0</v>
      </c>
      <c r="L438" s="678" cm="1">
        <f t="array" ref="L438">INDEX($H438:$K438,0,MATCH(L$414,$H$414:$K$414,0))*INDEX($J$408:$R$411,MATCH(L$414,$I$408:$I$411,0),MATCH(L$413,$J$407:$R$407,0))</f>
        <v>0</v>
      </c>
      <c r="M438" s="678" cm="1">
        <f t="array" ref="M438">INDEX($H438:$K438,0,MATCH(M$414,$H$414:$K$414,0))*INDEX($J$408:$R$411,MATCH(M$414,$I$408:$I$411,0),MATCH(M$413,$J$407:$R$407,0))</f>
        <v>20</v>
      </c>
      <c r="N438" s="678" cm="1">
        <f t="array" ref="N438">INDEX($H438:$K438,0,MATCH(N$414,$H$414:$K$414,0))*INDEX($J$408:$R$411,MATCH(N$414,$I$408:$I$411,0),MATCH(N$413,$J$407:$R$407,0))</f>
        <v>0</v>
      </c>
      <c r="O438" s="678" cm="1">
        <f t="array" ref="O438">INDEX($H438:$K438,0,MATCH(O$414,$H$414:$K$414,0))*INDEX($J$408:$R$411,MATCH(O$414,$I$408:$I$411,0),MATCH(O$413,$J$407:$R$407,0))</f>
        <v>0</v>
      </c>
      <c r="P438" s="678" cm="1">
        <f t="array" ref="P438">INDEX($H438:$K438,0,MATCH(P$414,$H$414:$K$414,0))*INDEX($J$408:$R$411,MATCH(P$414,$I$408:$I$411,0),MATCH(P$413,$J$407:$R$407,0))</f>
        <v>0</v>
      </c>
      <c r="Q438" s="678" cm="1">
        <f t="array" ref="Q438">INDEX($H438:$K438,0,MATCH(Q$414,$H$414:$K$414,0))*INDEX($J$408:$R$411,MATCH(Q$414,$I$408:$I$411,0),MATCH(Q$413,$J$407:$R$407,0))</f>
        <v>20</v>
      </c>
      <c r="R438" s="678" cm="1">
        <f t="array" ref="R438">INDEX($H438:$K438,0,MATCH(R$414,$H$414:$K$414,0))*INDEX($J$408:$R$411,MATCH(R$414,$I$408:$I$411,0),MATCH(R$413,$J$407:$R$407,0))</f>
        <v>0</v>
      </c>
      <c r="S438" s="678" cm="1">
        <f t="array" ref="S438">INDEX($H438:$K438,0,MATCH(S$414,$H$414:$K$414,0))*INDEX($J$408:$R$411,MATCH(S$414,$I$408:$I$411,0),MATCH(S$413,$J$407:$R$407,0))</f>
        <v>0</v>
      </c>
      <c r="T438" s="678" cm="1">
        <f t="array" ref="T438">INDEX($H438:$K438,0,MATCH(T$414,$H$414:$K$414,0))*INDEX($J$408:$R$411,MATCH(T$414,$I$408:$I$411,0),MATCH(T$413,$J$407:$R$407,0))</f>
        <v>0</v>
      </c>
      <c r="U438" s="678" cm="1">
        <f t="array" ref="U438">INDEX($H438:$K438,0,MATCH(U$414,$H$414:$K$414,0))*INDEX($J$408:$R$411,MATCH(U$414,$I$408:$I$411,0),MATCH(U$413,$J$407:$R$407,0))</f>
        <v>20</v>
      </c>
      <c r="V438" s="678" cm="1">
        <f t="array" ref="V438">INDEX($H438:$K438,0,MATCH(V$414,$H$414:$K$414,0))*INDEX($J$408:$R$411,MATCH(V$414,$I$408:$I$411,0),MATCH(V$413,$J$407:$R$407,0))</f>
        <v>0</v>
      </c>
      <c r="W438" s="678" cm="1">
        <f t="array" ref="W438">INDEX($H438:$K438,0,MATCH(W$414,$H$414:$K$414,0))*INDEX($J$408:$R$411,MATCH(W$414,$I$408:$I$411,0),MATCH(W$413,$J$407:$R$407,0))</f>
        <v>0</v>
      </c>
      <c r="X438" s="678" cm="1">
        <f t="array" ref="X438">INDEX($H438:$K438,0,MATCH(X$414,$H$414:$K$414,0))*INDEX($J$408:$R$411,MATCH(X$414,$I$408:$I$411,0),MATCH(X$413,$J$407:$R$407,0))</f>
        <v>0</v>
      </c>
      <c r="Y438" s="678" cm="1">
        <f t="array" ref="Y438">INDEX($H438:$K438,0,MATCH(Y$414,$H$414:$K$414,0))*INDEX($J$408:$R$411,MATCH(Y$414,$I$408:$I$411,0),MATCH(Y$413,$J$407:$R$407,0))</f>
        <v>20</v>
      </c>
      <c r="Z438" s="678" cm="1">
        <f t="array" ref="Z438">INDEX($H438:$K438,0,MATCH(Z$414,$H$414:$K$414,0))*INDEX($J$408:$R$411,MATCH(Z$414,$I$408:$I$411,0),MATCH(Z$413,$J$407:$R$407,0))</f>
        <v>0</v>
      </c>
      <c r="AA438" s="678" cm="1">
        <f t="array" ref="AA438">INDEX($H438:$K438,0,MATCH(AA$414,$H$414:$K$414,0))*INDEX($J$408:$R$411,MATCH(AA$414,$I$408:$I$411,0),MATCH(AA$413,$J$407:$R$407,0))</f>
        <v>0</v>
      </c>
      <c r="AB438" s="678" cm="1">
        <f t="array" ref="AB438">INDEX($H438:$K438,0,MATCH(AB$414,$H$414:$K$414,0))*INDEX($J$408:$R$411,MATCH(AB$414,$I$408:$I$411,0),MATCH(AB$413,$J$407:$R$407,0))</f>
        <v>0</v>
      </c>
      <c r="AC438" s="678" cm="1">
        <f t="array" ref="AC438">INDEX($H438:$K438,0,MATCH(AC$414,$H$414:$K$414,0))*INDEX($J$408:$R$411,MATCH(AC$414,$I$408:$I$411,0),MATCH(AC$413,$J$407:$R$407,0))</f>
        <v>20</v>
      </c>
      <c r="AD438" s="678" cm="1">
        <f t="array" ref="AD438">INDEX($H438:$K438,0,MATCH(AD$414,$H$414:$K$414,0))*INDEX($J$408:$R$411,MATCH(AD$414,$I$408:$I$411,0),MATCH(AD$413,$J$407:$R$407,0))</f>
        <v>0</v>
      </c>
      <c r="AE438" s="678" cm="1">
        <f t="array" ref="AE438">INDEX($H438:$K438,0,MATCH(AE$414,$H$414:$K$414,0))*INDEX($J$408:$R$411,MATCH(AE$414,$I$408:$I$411,0),MATCH(AE$413,$J$407:$R$407,0))</f>
        <v>0</v>
      </c>
      <c r="AF438" s="678" cm="1">
        <f t="array" ref="AF438">INDEX($H438:$K438,0,MATCH(AF$414,$H$414:$K$414,0))*INDEX($J$408:$R$411,MATCH(AF$414,$I$408:$I$411,0),MATCH(AF$413,$J$407:$R$407,0))</f>
        <v>0</v>
      </c>
      <c r="AG438" s="678" cm="1">
        <f t="array" ref="AG438">INDEX($H438:$K438,0,MATCH(AG$414,$H$414:$K$414,0))*INDEX($J$408:$R$411,MATCH(AG$414,$I$408:$I$411,0),MATCH(AG$413,$J$407:$R$407,0))</f>
        <v>20</v>
      </c>
      <c r="AH438" s="678" cm="1">
        <f t="array" ref="AH438">INDEX($H438:$K438,0,MATCH(AH$414,$H$414:$K$414,0))*INDEX($J$408:$R$411,MATCH(AH$414,$I$408:$I$411,0),MATCH(AH$413,$J$407:$R$407,0))</f>
        <v>0</v>
      </c>
      <c r="AI438" s="678" cm="1">
        <f t="array" ref="AI438">INDEX($H438:$K438,0,MATCH(AI$414,$H$414:$K$414,0))*INDEX($J$408:$R$411,MATCH(AI$414,$I$408:$I$411,0),MATCH(AI$413,$J$407:$R$407,0))</f>
        <v>0</v>
      </c>
      <c r="AJ438" s="678" cm="1">
        <f t="array" ref="AJ438">INDEX($H438:$K438,0,MATCH(AJ$414,$H$414:$K$414,0))*INDEX($J$408:$R$411,MATCH(AJ$414,$I$408:$I$411,0),MATCH(AJ$413,$J$407:$R$407,0))</f>
        <v>0</v>
      </c>
      <c r="AK438" s="678" cm="1">
        <f t="array" ref="AK438">INDEX($H438:$K438,0,MATCH(AK$414,$H$414:$K$414,0))*INDEX($J$408:$R$411,MATCH(AK$414,$I$408:$I$411,0),MATCH(AK$413,$J$407:$R$407,0))</f>
        <v>20</v>
      </c>
      <c r="AL438" s="678" cm="1">
        <f t="array" ref="AL438">INDEX($H438:$K438,0,MATCH(AL$414,$H$414:$K$414,0))*INDEX($J$408:$R$411,MATCH(AL$414,$I$408:$I$411,0),MATCH(AL$413,$J$407:$R$407,0))</f>
        <v>0</v>
      </c>
      <c r="AM438" s="678" cm="1">
        <f t="array" ref="AM438">INDEX($H438:$K438,0,MATCH(AM$414,$H$414:$K$414,0))*INDEX($J$408:$R$411,MATCH(AM$414,$I$408:$I$411,0),MATCH(AM$413,$J$407:$R$407,0))</f>
        <v>0</v>
      </c>
      <c r="AN438" s="678" cm="1">
        <f t="array" ref="AN438">INDEX($H438:$K438,0,MATCH(AN$414,$H$414:$K$414,0))*INDEX($J$408:$R$411,MATCH(AN$414,$I$408:$I$411,0),MATCH(AN$413,$J$407:$R$407,0))</f>
        <v>0</v>
      </c>
      <c r="AO438" s="678" cm="1">
        <f t="array" ref="AO438">INDEX($H438:$K438,0,MATCH(AO$414,$H$414:$K$414,0))*INDEX($J$408:$R$411,MATCH(AO$414,$I$408:$I$411,0),MATCH(AO$413,$J$407:$R$407,0))</f>
        <v>20</v>
      </c>
      <c r="AP438" s="678" cm="1">
        <f t="array" ref="AP438">INDEX($H438:$K438,0,MATCH(AP$414,$H$414:$K$414,0))*INDEX($J$408:$R$411,MATCH(AP$414,$I$408:$I$411,0),MATCH(AP$413,$J$407:$R$407,0))</f>
        <v>0</v>
      </c>
      <c r="AQ438" s="678" cm="1">
        <f t="array" ref="AQ438">INDEX($H438:$K438,0,MATCH(AQ$414,$H$414:$K$414,0))*INDEX($J$408:$R$411,MATCH(AQ$414,$I$408:$I$411,0),MATCH(AQ$413,$J$407:$R$407,0))</f>
        <v>0</v>
      </c>
      <c r="AR438" s="678" cm="1">
        <f t="array" ref="AR438">INDEX($H438:$K438,0,MATCH(AR$414,$H$414:$K$414,0))*INDEX($J$408:$R$411,MATCH(AR$414,$I$408:$I$411,0),MATCH(AR$413,$J$407:$R$407,0))</f>
        <v>0</v>
      </c>
      <c r="AS438" s="678" cm="1">
        <f t="array" ref="AS438">INDEX($H438:$K438,0,MATCH(AS$414,$H$414:$K$414,0))*INDEX($J$408:$R$411,MATCH(AS$414,$I$408:$I$411,0),MATCH(AS$413,$J$407:$R$407,0))</f>
        <v>20</v>
      </c>
      <c r="AT438" s="678" cm="1">
        <f t="array" ref="AT438">INDEX($H438:$K438,0,MATCH(AT$414,$H$414:$K$414,0))*INDEX($J$408:$R$411,MATCH(AT$414,$I$408:$I$411,0),MATCH(AT$413,$J$407:$R$407,0))</f>
        <v>0</v>
      </c>
      <c r="AU438" s="678" cm="1">
        <f t="array" ref="AU438">INDEX($H438:$K438,0,MATCH(AU$414,$H$414:$K$414,0))*INDEX($J$408:$R$411,MATCH(AU$414,$I$408:$I$411,0),MATCH(AU$413,$J$407:$R$407,0))</f>
        <v>0</v>
      </c>
      <c r="AV438" s="186"/>
      <c r="AW438" s="186"/>
      <c r="AX438" s="16"/>
      <c r="AY438" s="8"/>
      <c r="AZ438" s="8"/>
      <c r="BA438" s="8"/>
    </row>
    <row r="439" spans="1:53" ht="14.5" outlineLevel="1" x14ac:dyDescent="0.35">
      <c r="A439" s="6"/>
      <c r="B439" s="7"/>
      <c r="C439" s="17"/>
      <c r="D439" s="17"/>
      <c r="E439" s="17"/>
      <c r="F439" s="26"/>
      <c r="G439" s="26" t="str">
        <f t="shared" si="184"/>
        <v>YAAA2Wa</v>
      </c>
      <c r="H439" s="222">
        <f t="shared" si="186"/>
        <v>0</v>
      </c>
      <c r="I439" s="222">
        <f t="shared" si="186"/>
        <v>20</v>
      </c>
      <c r="J439" s="222">
        <f>INDEX($Z$228:$AC$241,MATCH($M187,$Y$228:$Y$241,0),MATCH(J$414,$Z$227:$AC$227,0))</f>
        <v>0</v>
      </c>
      <c r="K439" s="222">
        <f t="shared" si="187"/>
        <v>0</v>
      </c>
      <c r="L439" s="678" cm="1">
        <f t="array" ref="L439">INDEX($H439:$K439,0,MATCH(L$414,$H$414:$K$414,0))*INDEX($J$408:$R$411,MATCH(L$414,$I$408:$I$411,0),MATCH(L$413,$J$407:$R$407,0))</f>
        <v>0</v>
      </c>
      <c r="M439" s="678" cm="1">
        <f t="array" ref="M439">INDEX($H439:$K439,0,MATCH(M$414,$H$414:$K$414,0))*INDEX($J$408:$R$411,MATCH(M$414,$I$408:$I$411,0),MATCH(M$413,$J$407:$R$407,0))</f>
        <v>20</v>
      </c>
      <c r="N439" s="678" cm="1">
        <f t="array" ref="N439">INDEX($H439:$K439,0,MATCH(N$414,$H$414:$K$414,0))*INDEX($J$408:$R$411,MATCH(N$414,$I$408:$I$411,0),MATCH(N$413,$J$407:$R$407,0))</f>
        <v>0</v>
      </c>
      <c r="O439" s="678" cm="1">
        <f t="array" ref="O439">INDEX($H439:$K439,0,MATCH(O$414,$H$414:$K$414,0))*INDEX($J$408:$R$411,MATCH(O$414,$I$408:$I$411,0),MATCH(O$413,$J$407:$R$407,0))</f>
        <v>0</v>
      </c>
      <c r="P439" s="678" cm="1">
        <f t="array" ref="P439">INDEX($H439:$K439,0,MATCH(P$414,$H$414:$K$414,0))*INDEX($J$408:$R$411,MATCH(P$414,$I$408:$I$411,0),MATCH(P$413,$J$407:$R$407,0))</f>
        <v>0</v>
      </c>
      <c r="Q439" s="678" cm="1">
        <f t="array" ref="Q439">INDEX($H439:$K439,0,MATCH(Q$414,$H$414:$K$414,0))*INDEX($J$408:$R$411,MATCH(Q$414,$I$408:$I$411,0),MATCH(Q$413,$J$407:$R$407,0))</f>
        <v>20</v>
      </c>
      <c r="R439" s="678" cm="1">
        <f t="array" ref="R439">INDEX($H439:$K439,0,MATCH(R$414,$H$414:$K$414,0))*INDEX($J$408:$R$411,MATCH(R$414,$I$408:$I$411,0),MATCH(R$413,$J$407:$R$407,0))</f>
        <v>0</v>
      </c>
      <c r="S439" s="678" cm="1">
        <f t="array" ref="S439">INDEX($H439:$K439,0,MATCH(S$414,$H$414:$K$414,0))*INDEX($J$408:$R$411,MATCH(S$414,$I$408:$I$411,0),MATCH(S$413,$J$407:$R$407,0))</f>
        <v>0</v>
      </c>
      <c r="T439" s="678" cm="1">
        <f t="array" ref="T439">INDEX($H439:$K439,0,MATCH(T$414,$H$414:$K$414,0))*INDEX($J$408:$R$411,MATCH(T$414,$I$408:$I$411,0),MATCH(T$413,$J$407:$R$407,0))</f>
        <v>0</v>
      </c>
      <c r="U439" s="678" cm="1">
        <f t="array" ref="U439">INDEX($H439:$K439,0,MATCH(U$414,$H$414:$K$414,0))*INDEX($J$408:$R$411,MATCH(U$414,$I$408:$I$411,0),MATCH(U$413,$J$407:$R$407,0))</f>
        <v>20</v>
      </c>
      <c r="V439" s="678" cm="1">
        <f t="array" ref="V439">INDEX($H439:$K439,0,MATCH(V$414,$H$414:$K$414,0))*INDEX($J$408:$R$411,MATCH(V$414,$I$408:$I$411,0),MATCH(V$413,$J$407:$R$407,0))</f>
        <v>0</v>
      </c>
      <c r="W439" s="678" cm="1">
        <f t="array" ref="W439">INDEX($H439:$K439,0,MATCH(W$414,$H$414:$K$414,0))*INDEX($J$408:$R$411,MATCH(W$414,$I$408:$I$411,0),MATCH(W$413,$J$407:$R$407,0))</f>
        <v>0</v>
      </c>
      <c r="X439" s="678" cm="1">
        <f t="array" ref="X439">INDEX($H439:$K439,0,MATCH(X$414,$H$414:$K$414,0))*INDEX($J$408:$R$411,MATCH(X$414,$I$408:$I$411,0),MATCH(X$413,$J$407:$R$407,0))</f>
        <v>0</v>
      </c>
      <c r="Y439" s="678" cm="1">
        <f t="array" ref="Y439">INDEX($H439:$K439,0,MATCH(Y$414,$H$414:$K$414,0))*INDEX($J$408:$R$411,MATCH(Y$414,$I$408:$I$411,0),MATCH(Y$413,$J$407:$R$407,0))</f>
        <v>20</v>
      </c>
      <c r="Z439" s="678" cm="1">
        <f t="array" ref="Z439">INDEX($H439:$K439,0,MATCH(Z$414,$H$414:$K$414,0))*INDEX($J$408:$R$411,MATCH(Z$414,$I$408:$I$411,0),MATCH(Z$413,$J$407:$R$407,0))</f>
        <v>0</v>
      </c>
      <c r="AA439" s="678" cm="1">
        <f t="array" ref="AA439">INDEX($H439:$K439,0,MATCH(AA$414,$H$414:$K$414,0))*INDEX($J$408:$R$411,MATCH(AA$414,$I$408:$I$411,0),MATCH(AA$413,$J$407:$R$407,0))</f>
        <v>0</v>
      </c>
      <c r="AB439" s="678" cm="1">
        <f t="array" ref="AB439">INDEX($H439:$K439,0,MATCH(AB$414,$H$414:$K$414,0))*INDEX($J$408:$R$411,MATCH(AB$414,$I$408:$I$411,0),MATCH(AB$413,$J$407:$R$407,0))</f>
        <v>0</v>
      </c>
      <c r="AC439" s="678" cm="1">
        <f t="array" ref="AC439">INDEX($H439:$K439,0,MATCH(AC$414,$H$414:$K$414,0))*INDEX($J$408:$R$411,MATCH(AC$414,$I$408:$I$411,0),MATCH(AC$413,$J$407:$R$407,0))</f>
        <v>20</v>
      </c>
      <c r="AD439" s="678" cm="1">
        <f t="array" ref="AD439">INDEX($H439:$K439,0,MATCH(AD$414,$H$414:$K$414,0))*INDEX($J$408:$R$411,MATCH(AD$414,$I$408:$I$411,0),MATCH(AD$413,$J$407:$R$407,0))</f>
        <v>0</v>
      </c>
      <c r="AE439" s="678" cm="1">
        <f t="array" ref="AE439">INDEX($H439:$K439,0,MATCH(AE$414,$H$414:$K$414,0))*INDEX($J$408:$R$411,MATCH(AE$414,$I$408:$I$411,0),MATCH(AE$413,$J$407:$R$407,0))</f>
        <v>0</v>
      </c>
      <c r="AF439" s="678" cm="1">
        <f t="array" ref="AF439">INDEX($H439:$K439,0,MATCH(AF$414,$H$414:$K$414,0))*INDEX($J$408:$R$411,MATCH(AF$414,$I$408:$I$411,0),MATCH(AF$413,$J$407:$R$407,0))</f>
        <v>0</v>
      </c>
      <c r="AG439" s="678" cm="1">
        <f t="array" ref="AG439">INDEX($H439:$K439,0,MATCH(AG$414,$H$414:$K$414,0))*INDEX($J$408:$R$411,MATCH(AG$414,$I$408:$I$411,0),MATCH(AG$413,$J$407:$R$407,0))</f>
        <v>20</v>
      </c>
      <c r="AH439" s="678" cm="1">
        <f t="array" ref="AH439">INDEX($H439:$K439,0,MATCH(AH$414,$H$414:$K$414,0))*INDEX($J$408:$R$411,MATCH(AH$414,$I$408:$I$411,0),MATCH(AH$413,$J$407:$R$407,0))</f>
        <v>0</v>
      </c>
      <c r="AI439" s="678" cm="1">
        <f t="array" ref="AI439">INDEX($H439:$K439,0,MATCH(AI$414,$H$414:$K$414,0))*INDEX($J$408:$R$411,MATCH(AI$414,$I$408:$I$411,0),MATCH(AI$413,$J$407:$R$407,0))</f>
        <v>0</v>
      </c>
      <c r="AJ439" s="678" cm="1">
        <f t="array" ref="AJ439">INDEX($H439:$K439,0,MATCH(AJ$414,$H$414:$K$414,0))*INDEX($J$408:$R$411,MATCH(AJ$414,$I$408:$I$411,0),MATCH(AJ$413,$J$407:$R$407,0))</f>
        <v>0</v>
      </c>
      <c r="AK439" s="678" cm="1">
        <f t="array" ref="AK439">INDEX($H439:$K439,0,MATCH(AK$414,$H$414:$K$414,0))*INDEX($J$408:$R$411,MATCH(AK$414,$I$408:$I$411,0),MATCH(AK$413,$J$407:$R$407,0))</f>
        <v>20</v>
      </c>
      <c r="AL439" s="678" cm="1">
        <f t="array" ref="AL439">INDEX($H439:$K439,0,MATCH(AL$414,$H$414:$K$414,0))*INDEX($J$408:$R$411,MATCH(AL$414,$I$408:$I$411,0),MATCH(AL$413,$J$407:$R$407,0))</f>
        <v>0</v>
      </c>
      <c r="AM439" s="678" cm="1">
        <f t="array" ref="AM439">INDEX($H439:$K439,0,MATCH(AM$414,$H$414:$K$414,0))*INDEX($J$408:$R$411,MATCH(AM$414,$I$408:$I$411,0),MATCH(AM$413,$J$407:$R$407,0))</f>
        <v>0</v>
      </c>
      <c r="AN439" s="678" cm="1">
        <f t="array" ref="AN439">INDEX($H439:$K439,0,MATCH(AN$414,$H$414:$K$414,0))*INDEX($J$408:$R$411,MATCH(AN$414,$I$408:$I$411,0),MATCH(AN$413,$J$407:$R$407,0))</f>
        <v>0</v>
      </c>
      <c r="AO439" s="678" cm="1">
        <f t="array" ref="AO439">INDEX($H439:$K439,0,MATCH(AO$414,$H$414:$K$414,0))*INDEX($J$408:$R$411,MATCH(AO$414,$I$408:$I$411,0),MATCH(AO$413,$J$407:$R$407,0))</f>
        <v>20</v>
      </c>
      <c r="AP439" s="678" cm="1">
        <f t="array" ref="AP439">INDEX($H439:$K439,0,MATCH(AP$414,$H$414:$K$414,0))*INDEX($J$408:$R$411,MATCH(AP$414,$I$408:$I$411,0),MATCH(AP$413,$J$407:$R$407,0))</f>
        <v>0</v>
      </c>
      <c r="AQ439" s="678" cm="1">
        <f t="array" ref="AQ439">INDEX($H439:$K439,0,MATCH(AQ$414,$H$414:$K$414,0))*INDEX($J$408:$R$411,MATCH(AQ$414,$I$408:$I$411,0),MATCH(AQ$413,$J$407:$R$407,0))</f>
        <v>0</v>
      </c>
      <c r="AR439" s="678" cm="1">
        <f t="array" ref="AR439">INDEX($H439:$K439,0,MATCH(AR$414,$H$414:$K$414,0))*INDEX($J$408:$R$411,MATCH(AR$414,$I$408:$I$411,0),MATCH(AR$413,$J$407:$R$407,0))</f>
        <v>0</v>
      </c>
      <c r="AS439" s="678" cm="1">
        <f t="array" ref="AS439">INDEX($H439:$K439,0,MATCH(AS$414,$H$414:$K$414,0))*INDEX($J$408:$R$411,MATCH(AS$414,$I$408:$I$411,0),MATCH(AS$413,$J$407:$R$407,0))</f>
        <v>20</v>
      </c>
      <c r="AT439" s="678" cm="1">
        <f t="array" ref="AT439">INDEX($H439:$K439,0,MATCH(AT$414,$H$414:$K$414,0))*INDEX($J$408:$R$411,MATCH(AT$414,$I$408:$I$411,0),MATCH(AT$413,$J$407:$R$407,0))</f>
        <v>0</v>
      </c>
      <c r="AU439" s="678" cm="1">
        <f t="array" ref="AU439">INDEX($H439:$K439,0,MATCH(AU$414,$H$414:$K$414,0))*INDEX($J$408:$R$411,MATCH(AU$414,$I$408:$I$411,0),MATCH(AU$413,$J$407:$R$407,0))</f>
        <v>0</v>
      </c>
      <c r="AV439" s="186"/>
      <c r="AW439" s="186"/>
      <c r="AX439" s="16"/>
      <c r="AY439" s="8"/>
      <c r="AZ439" s="8"/>
      <c r="BA439" s="8"/>
    </row>
    <row r="440" spans="1:53" ht="14.5" outlineLevel="1" x14ac:dyDescent="0.35">
      <c r="A440" s="6"/>
      <c r="B440" s="7"/>
      <c r="C440" s="17"/>
      <c r="D440" s="17"/>
      <c r="E440" s="17"/>
      <c r="F440" s="26"/>
      <c r="G440" s="26" t="str">
        <f t="shared" si="184"/>
        <v>AYAWA1w</v>
      </c>
      <c r="H440" s="222">
        <f t="shared" si="186"/>
        <v>0</v>
      </c>
      <c r="I440" s="222">
        <f t="shared" si="186"/>
        <v>78</v>
      </c>
      <c r="J440" s="857">
        <f>INDEX($Z$228:$AC$241,MATCH($M188,$Y$228:$Y$241,0),MATCH(J$414,$Z$227:$AC$227,0))-10</f>
        <v>9</v>
      </c>
      <c r="K440" s="222">
        <f t="shared" si="187"/>
        <v>0</v>
      </c>
      <c r="L440" s="678" cm="1">
        <f t="array" ref="L440">INDEX($H440:$K440,0,MATCH(L$414,$H$414:$K$414,0))*INDEX($J$408:$R$411,MATCH(L$414,$I$408:$I$411,0),MATCH(L$413,$J$407:$R$407,0))</f>
        <v>0</v>
      </c>
      <c r="M440" s="678" cm="1">
        <f t="array" ref="M440">INDEX($H440:$K440,0,MATCH(M$414,$H$414:$K$414,0))*INDEX($J$408:$R$411,MATCH(M$414,$I$408:$I$411,0),MATCH(M$413,$J$407:$R$407,0))</f>
        <v>78</v>
      </c>
      <c r="N440" s="678" cm="1">
        <f t="array" ref="N440">INDEX($H440:$K440,0,MATCH(N$414,$H$414:$K$414,0))*INDEX($J$408:$R$411,MATCH(N$414,$I$408:$I$411,0),MATCH(N$413,$J$407:$R$407,0))</f>
        <v>18</v>
      </c>
      <c r="O440" s="678" cm="1">
        <f t="array" ref="O440">INDEX($H440:$K440,0,MATCH(O$414,$H$414:$K$414,0))*INDEX($J$408:$R$411,MATCH(O$414,$I$408:$I$411,0),MATCH(O$413,$J$407:$R$407,0))</f>
        <v>0</v>
      </c>
      <c r="P440" s="678" cm="1">
        <f t="array" ref="P440">INDEX($H440:$K440,0,MATCH(P$414,$H$414:$K$414,0))*INDEX($J$408:$R$411,MATCH(P$414,$I$408:$I$411,0),MATCH(P$413,$J$407:$R$407,0))</f>
        <v>0</v>
      </c>
      <c r="Q440" s="678" cm="1">
        <f t="array" ref="Q440">INDEX($H440:$K440,0,MATCH(Q$414,$H$414:$K$414,0))*INDEX($J$408:$R$411,MATCH(Q$414,$I$408:$I$411,0),MATCH(Q$413,$J$407:$R$407,0))</f>
        <v>78</v>
      </c>
      <c r="R440" s="678" cm="1">
        <f t="array" ref="R440">INDEX($H440:$K440,0,MATCH(R$414,$H$414:$K$414,0))*INDEX($J$408:$R$411,MATCH(R$414,$I$408:$I$411,0),MATCH(R$413,$J$407:$R$407,0))</f>
        <v>18</v>
      </c>
      <c r="S440" s="678" cm="1">
        <f t="array" ref="S440">INDEX($H440:$K440,0,MATCH(S$414,$H$414:$K$414,0))*INDEX($J$408:$R$411,MATCH(S$414,$I$408:$I$411,0),MATCH(S$413,$J$407:$R$407,0))</f>
        <v>0</v>
      </c>
      <c r="T440" s="678" cm="1">
        <f t="array" ref="T440">INDEX($H440:$K440,0,MATCH(T$414,$H$414:$K$414,0))*INDEX($J$408:$R$411,MATCH(T$414,$I$408:$I$411,0),MATCH(T$413,$J$407:$R$407,0))</f>
        <v>0</v>
      </c>
      <c r="U440" s="678" cm="1">
        <f t="array" ref="U440">INDEX($H440:$K440,0,MATCH(U$414,$H$414:$K$414,0))*INDEX($J$408:$R$411,MATCH(U$414,$I$408:$I$411,0),MATCH(U$413,$J$407:$R$407,0))</f>
        <v>78</v>
      </c>
      <c r="V440" s="678" cm="1">
        <f t="array" ref="V440">INDEX($H440:$K440,0,MATCH(V$414,$H$414:$K$414,0))*INDEX($J$408:$R$411,MATCH(V$414,$I$408:$I$411,0),MATCH(V$413,$J$407:$R$407,0))</f>
        <v>9</v>
      </c>
      <c r="W440" s="678" cm="1">
        <f t="array" ref="W440">INDEX($H440:$K440,0,MATCH(W$414,$H$414:$K$414,0))*INDEX($J$408:$R$411,MATCH(W$414,$I$408:$I$411,0),MATCH(W$413,$J$407:$R$407,0))</f>
        <v>0</v>
      </c>
      <c r="X440" s="678" cm="1">
        <f t="array" ref="X440">INDEX($H440:$K440,0,MATCH(X$414,$H$414:$K$414,0))*INDEX($J$408:$R$411,MATCH(X$414,$I$408:$I$411,0),MATCH(X$413,$J$407:$R$407,0))</f>
        <v>0</v>
      </c>
      <c r="Y440" s="678" cm="1">
        <f t="array" ref="Y440">INDEX($H440:$K440,0,MATCH(Y$414,$H$414:$K$414,0))*INDEX($J$408:$R$411,MATCH(Y$414,$I$408:$I$411,0),MATCH(Y$413,$J$407:$R$407,0))</f>
        <v>78</v>
      </c>
      <c r="Z440" s="678" cm="1">
        <f t="array" ref="Z440">INDEX($H440:$K440,0,MATCH(Z$414,$H$414:$K$414,0))*INDEX($J$408:$R$411,MATCH(Z$414,$I$408:$I$411,0),MATCH(Z$413,$J$407:$R$407,0))</f>
        <v>9</v>
      </c>
      <c r="AA440" s="678" cm="1">
        <f t="array" ref="AA440">INDEX($H440:$K440,0,MATCH(AA$414,$H$414:$K$414,0))*INDEX($J$408:$R$411,MATCH(AA$414,$I$408:$I$411,0),MATCH(AA$413,$J$407:$R$407,0))</f>
        <v>0</v>
      </c>
      <c r="AB440" s="678" cm="1">
        <f t="array" ref="AB440">INDEX($H440:$K440,0,MATCH(AB$414,$H$414:$K$414,0))*INDEX($J$408:$R$411,MATCH(AB$414,$I$408:$I$411,0),MATCH(AB$413,$J$407:$R$407,0))</f>
        <v>0</v>
      </c>
      <c r="AC440" s="678" cm="1">
        <f t="array" ref="AC440">INDEX($H440:$K440,0,MATCH(AC$414,$H$414:$K$414,0))*INDEX($J$408:$R$411,MATCH(AC$414,$I$408:$I$411,0),MATCH(AC$413,$J$407:$R$407,0))</f>
        <v>78</v>
      </c>
      <c r="AD440" s="678" cm="1">
        <f t="array" ref="AD440">INDEX($H440:$K440,0,MATCH(AD$414,$H$414:$K$414,0))*INDEX($J$408:$R$411,MATCH(AD$414,$I$408:$I$411,0),MATCH(AD$413,$J$407:$R$407,0))</f>
        <v>9</v>
      </c>
      <c r="AE440" s="678" cm="1">
        <f t="array" ref="AE440">INDEX($H440:$K440,0,MATCH(AE$414,$H$414:$K$414,0))*INDEX($J$408:$R$411,MATCH(AE$414,$I$408:$I$411,0),MATCH(AE$413,$J$407:$R$407,0))</f>
        <v>0</v>
      </c>
      <c r="AF440" s="678" cm="1">
        <f t="array" ref="AF440">INDEX($H440:$K440,0,MATCH(AF$414,$H$414:$K$414,0))*INDEX($J$408:$R$411,MATCH(AF$414,$I$408:$I$411,0),MATCH(AF$413,$J$407:$R$407,0))</f>
        <v>0</v>
      </c>
      <c r="AG440" s="678" cm="1">
        <f t="array" ref="AG440">INDEX($H440:$K440,0,MATCH(AG$414,$H$414:$K$414,0))*INDEX($J$408:$R$411,MATCH(AG$414,$I$408:$I$411,0),MATCH(AG$413,$J$407:$R$407,0))</f>
        <v>78</v>
      </c>
      <c r="AH440" s="678" cm="1">
        <f t="array" ref="AH440">INDEX($H440:$K440,0,MATCH(AH$414,$H$414:$K$414,0))*INDEX($J$408:$R$411,MATCH(AH$414,$I$408:$I$411,0),MATCH(AH$413,$J$407:$R$407,0))</f>
        <v>9</v>
      </c>
      <c r="AI440" s="678" cm="1">
        <f t="array" ref="AI440">INDEX($H440:$K440,0,MATCH(AI$414,$H$414:$K$414,0))*INDEX($J$408:$R$411,MATCH(AI$414,$I$408:$I$411,0),MATCH(AI$413,$J$407:$R$407,0))</f>
        <v>0</v>
      </c>
      <c r="AJ440" s="678" cm="1">
        <f t="array" ref="AJ440">INDEX($H440:$K440,0,MATCH(AJ$414,$H$414:$K$414,0))*INDEX($J$408:$R$411,MATCH(AJ$414,$I$408:$I$411,0),MATCH(AJ$413,$J$407:$R$407,0))</f>
        <v>0</v>
      </c>
      <c r="AK440" s="678" cm="1">
        <f t="array" ref="AK440">INDEX($H440:$K440,0,MATCH(AK$414,$H$414:$K$414,0))*INDEX($J$408:$R$411,MATCH(AK$414,$I$408:$I$411,0),MATCH(AK$413,$J$407:$R$407,0))</f>
        <v>78</v>
      </c>
      <c r="AL440" s="678" cm="1">
        <f t="array" ref="AL440">INDEX($H440:$K440,0,MATCH(AL$414,$H$414:$K$414,0))*INDEX($J$408:$R$411,MATCH(AL$414,$I$408:$I$411,0),MATCH(AL$413,$J$407:$R$407,0))</f>
        <v>0</v>
      </c>
      <c r="AM440" s="678" cm="1">
        <f t="array" ref="AM440">INDEX($H440:$K440,0,MATCH(AM$414,$H$414:$K$414,0))*INDEX($J$408:$R$411,MATCH(AM$414,$I$408:$I$411,0),MATCH(AM$413,$J$407:$R$407,0))</f>
        <v>0</v>
      </c>
      <c r="AN440" s="678" cm="1">
        <f t="array" ref="AN440">INDEX($H440:$K440,0,MATCH(AN$414,$H$414:$K$414,0))*INDEX($J$408:$R$411,MATCH(AN$414,$I$408:$I$411,0),MATCH(AN$413,$J$407:$R$407,0))</f>
        <v>0</v>
      </c>
      <c r="AO440" s="678" cm="1">
        <f t="array" ref="AO440">INDEX($H440:$K440,0,MATCH(AO$414,$H$414:$K$414,0))*INDEX($J$408:$R$411,MATCH(AO$414,$I$408:$I$411,0),MATCH(AO$413,$J$407:$R$407,0))</f>
        <v>78</v>
      </c>
      <c r="AP440" s="678" cm="1">
        <f t="array" ref="AP440">INDEX($H440:$K440,0,MATCH(AP$414,$H$414:$K$414,0))*INDEX($J$408:$R$411,MATCH(AP$414,$I$408:$I$411,0),MATCH(AP$413,$J$407:$R$407,0))</f>
        <v>0</v>
      </c>
      <c r="AQ440" s="678" cm="1">
        <f t="array" ref="AQ440">INDEX($H440:$K440,0,MATCH(AQ$414,$H$414:$K$414,0))*INDEX($J$408:$R$411,MATCH(AQ$414,$I$408:$I$411,0),MATCH(AQ$413,$J$407:$R$407,0))</f>
        <v>0</v>
      </c>
      <c r="AR440" s="678" cm="1">
        <f t="array" ref="AR440">INDEX($H440:$K440,0,MATCH(AR$414,$H$414:$K$414,0))*INDEX($J$408:$R$411,MATCH(AR$414,$I$408:$I$411,0),MATCH(AR$413,$J$407:$R$407,0))</f>
        <v>0</v>
      </c>
      <c r="AS440" s="678" cm="1">
        <f t="array" ref="AS440">INDEX($H440:$K440,0,MATCH(AS$414,$H$414:$K$414,0))*INDEX($J$408:$R$411,MATCH(AS$414,$I$408:$I$411,0),MATCH(AS$413,$J$407:$R$407,0))</f>
        <v>78</v>
      </c>
      <c r="AT440" s="678" cm="1">
        <f t="array" ref="AT440">INDEX($H440:$K440,0,MATCH(AT$414,$H$414:$K$414,0))*INDEX($J$408:$R$411,MATCH(AT$414,$I$408:$I$411,0),MATCH(AT$413,$J$407:$R$407,0))</f>
        <v>0</v>
      </c>
      <c r="AU440" s="678" cm="1">
        <f t="array" ref="AU440">INDEX($H440:$K440,0,MATCH(AU$414,$H$414:$K$414,0))*INDEX($J$408:$R$411,MATCH(AU$414,$I$408:$I$411,0),MATCH(AU$413,$J$407:$R$407,0))</f>
        <v>0</v>
      </c>
      <c r="AV440" s="186"/>
      <c r="AW440" s="186"/>
      <c r="AX440" s="16"/>
      <c r="AY440" s="8"/>
      <c r="AZ440" s="8"/>
      <c r="BA440" s="8"/>
    </row>
    <row r="441" spans="1:53" ht="14.5" outlineLevel="1" x14ac:dyDescent="0.35">
      <c r="A441" s="6"/>
      <c r="B441" s="7"/>
      <c r="C441" s="17"/>
      <c r="D441" s="17"/>
      <c r="E441" s="17"/>
      <c r="F441" s="26"/>
      <c r="G441" s="26" t="str">
        <f t="shared" si="184"/>
        <v>AYAWA1wd</v>
      </c>
      <c r="H441" s="222">
        <f t="shared" si="186"/>
        <v>0</v>
      </c>
      <c r="I441" s="222">
        <f t="shared" si="186"/>
        <v>78</v>
      </c>
      <c r="J441" s="857">
        <f>INDEX($Z$228:$AC$241,MATCH($M189,$Y$228:$Y$241,0),MATCH(J$414,$Z$227:$AC$227,0))-10</f>
        <v>9</v>
      </c>
      <c r="K441" s="222">
        <f t="shared" si="187"/>
        <v>0</v>
      </c>
      <c r="L441" s="678" cm="1">
        <f t="array" ref="L441">INDEX($H441:$K441,0,MATCH(L$414,$H$414:$K$414,0))*INDEX($J$408:$R$411,MATCH(L$414,$I$408:$I$411,0),MATCH(L$413,$J$407:$R$407,0))</f>
        <v>0</v>
      </c>
      <c r="M441" s="678" cm="1">
        <f t="array" ref="M441">INDEX($H441:$K441,0,MATCH(M$414,$H$414:$K$414,0))*INDEX($J$408:$R$411,MATCH(M$414,$I$408:$I$411,0),MATCH(M$413,$J$407:$R$407,0))</f>
        <v>78</v>
      </c>
      <c r="N441" s="678" cm="1">
        <f t="array" ref="N441">INDEX($H441:$K441,0,MATCH(N$414,$H$414:$K$414,0))*INDEX($J$408:$R$411,MATCH(N$414,$I$408:$I$411,0),MATCH(N$413,$J$407:$R$407,0))</f>
        <v>18</v>
      </c>
      <c r="O441" s="678" cm="1">
        <f t="array" ref="O441">INDEX($H441:$K441,0,MATCH(O$414,$H$414:$K$414,0))*INDEX($J$408:$R$411,MATCH(O$414,$I$408:$I$411,0),MATCH(O$413,$J$407:$R$407,0))</f>
        <v>0</v>
      </c>
      <c r="P441" s="678" cm="1">
        <f t="array" ref="P441">INDEX($H441:$K441,0,MATCH(P$414,$H$414:$K$414,0))*INDEX($J$408:$R$411,MATCH(P$414,$I$408:$I$411,0),MATCH(P$413,$J$407:$R$407,0))</f>
        <v>0</v>
      </c>
      <c r="Q441" s="678" cm="1">
        <f t="array" ref="Q441">INDEX($H441:$K441,0,MATCH(Q$414,$H$414:$K$414,0))*INDEX($J$408:$R$411,MATCH(Q$414,$I$408:$I$411,0),MATCH(Q$413,$J$407:$R$407,0))</f>
        <v>78</v>
      </c>
      <c r="R441" s="678" cm="1">
        <f t="array" ref="R441">INDEX($H441:$K441,0,MATCH(R$414,$H$414:$K$414,0))*INDEX($J$408:$R$411,MATCH(R$414,$I$408:$I$411,0),MATCH(R$413,$J$407:$R$407,0))</f>
        <v>18</v>
      </c>
      <c r="S441" s="678" cm="1">
        <f t="array" ref="S441">INDEX($H441:$K441,0,MATCH(S$414,$H$414:$K$414,0))*INDEX($J$408:$R$411,MATCH(S$414,$I$408:$I$411,0),MATCH(S$413,$J$407:$R$407,0))</f>
        <v>0</v>
      </c>
      <c r="T441" s="678" cm="1">
        <f t="array" ref="T441">INDEX($H441:$K441,0,MATCH(T$414,$H$414:$K$414,0))*INDEX($J$408:$R$411,MATCH(T$414,$I$408:$I$411,0),MATCH(T$413,$J$407:$R$407,0))</f>
        <v>0</v>
      </c>
      <c r="U441" s="678" cm="1">
        <f t="array" ref="U441">INDEX($H441:$K441,0,MATCH(U$414,$H$414:$K$414,0))*INDEX($J$408:$R$411,MATCH(U$414,$I$408:$I$411,0),MATCH(U$413,$J$407:$R$407,0))</f>
        <v>78</v>
      </c>
      <c r="V441" s="678" cm="1">
        <f t="array" ref="V441">INDEX($H441:$K441,0,MATCH(V$414,$H$414:$K$414,0))*INDEX($J$408:$R$411,MATCH(V$414,$I$408:$I$411,0),MATCH(V$413,$J$407:$R$407,0))</f>
        <v>9</v>
      </c>
      <c r="W441" s="678" cm="1">
        <f t="array" ref="W441">INDEX($H441:$K441,0,MATCH(W$414,$H$414:$K$414,0))*INDEX($J$408:$R$411,MATCH(W$414,$I$408:$I$411,0),MATCH(W$413,$J$407:$R$407,0))</f>
        <v>0</v>
      </c>
      <c r="X441" s="678" cm="1">
        <f t="array" ref="X441">INDEX($H441:$K441,0,MATCH(X$414,$H$414:$K$414,0))*INDEX($J$408:$R$411,MATCH(X$414,$I$408:$I$411,0),MATCH(X$413,$J$407:$R$407,0))</f>
        <v>0</v>
      </c>
      <c r="Y441" s="678" cm="1">
        <f t="array" ref="Y441">INDEX($H441:$K441,0,MATCH(Y$414,$H$414:$K$414,0))*INDEX($J$408:$R$411,MATCH(Y$414,$I$408:$I$411,0),MATCH(Y$413,$J$407:$R$407,0))</f>
        <v>78</v>
      </c>
      <c r="Z441" s="678" cm="1">
        <f t="array" ref="Z441">INDEX($H441:$K441,0,MATCH(Z$414,$H$414:$K$414,0))*INDEX($J$408:$R$411,MATCH(Z$414,$I$408:$I$411,0),MATCH(Z$413,$J$407:$R$407,0))</f>
        <v>9</v>
      </c>
      <c r="AA441" s="678" cm="1">
        <f t="array" ref="AA441">INDEX($H441:$K441,0,MATCH(AA$414,$H$414:$K$414,0))*INDEX($J$408:$R$411,MATCH(AA$414,$I$408:$I$411,0),MATCH(AA$413,$J$407:$R$407,0))</f>
        <v>0</v>
      </c>
      <c r="AB441" s="678" cm="1">
        <f t="array" ref="AB441">INDEX($H441:$K441,0,MATCH(AB$414,$H$414:$K$414,0))*INDEX($J$408:$R$411,MATCH(AB$414,$I$408:$I$411,0),MATCH(AB$413,$J$407:$R$407,0))</f>
        <v>0</v>
      </c>
      <c r="AC441" s="678" cm="1">
        <f t="array" ref="AC441">INDEX($H441:$K441,0,MATCH(AC$414,$H$414:$K$414,0))*INDEX($J$408:$R$411,MATCH(AC$414,$I$408:$I$411,0),MATCH(AC$413,$J$407:$R$407,0))</f>
        <v>78</v>
      </c>
      <c r="AD441" s="678" cm="1">
        <f t="array" ref="AD441">INDEX($H441:$K441,0,MATCH(AD$414,$H$414:$K$414,0))*INDEX($J$408:$R$411,MATCH(AD$414,$I$408:$I$411,0),MATCH(AD$413,$J$407:$R$407,0))</f>
        <v>9</v>
      </c>
      <c r="AE441" s="678" cm="1">
        <f t="array" ref="AE441">INDEX($H441:$K441,0,MATCH(AE$414,$H$414:$K$414,0))*INDEX($J$408:$R$411,MATCH(AE$414,$I$408:$I$411,0),MATCH(AE$413,$J$407:$R$407,0))</f>
        <v>0</v>
      </c>
      <c r="AF441" s="678" cm="1">
        <f t="array" ref="AF441">INDEX($H441:$K441,0,MATCH(AF$414,$H$414:$K$414,0))*INDEX($J$408:$R$411,MATCH(AF$414,$I$408:$I$411,0),MATCH(AF$413,$J$407:$R$407,0))</f>
        <v>0</v>
      </c>
      <c r="AG441" s="678" cm="1">
        <f t="array" ref="AG441">INDEX($H441:$K441,0,MATCH(AG$414,$H$414:$K$414,0))*INDEX($J$408:$R$411,MATCH(AG$414,$I$408:$I$411,0),MATCH(AG$413,$J$407:$R$407,0))</f>
        <v>78</v>
      </c>
      <c r="AH441" s="678" cm="1">
        <f t="array" ref="AH441">INDEX($H441:$K441,0,MATCH(AH$414,$H$414:$K$414,0))*INDEX($J$408:$R$411,MATCH(AH$414,$I$408:$I$411,0),MATCH(AH$413,$J$407:$R$407,0))</f>
        <v>9</v>
      </c>
      <c r="AI441" s="678" cm="1">
        <f t="array" ref="AI441">INDEX($H441:$K441,0,MATCH(AI$414,$H$414:$K$414,0))*INDEX($J$408:$R$411,MATCH(AI$414,$I$408:$I$411,0),MATCH(AI$413,$J$407:$R$407,0))</f>
        <v>0</v>
      </c>
      <c r="AJ441" s="678" cm="1">
        <f t="array" ref="AJ441">INDEX($H441:$K441,0,MATCH(AJ$414,$H$414:$K$414,0))*INDEX($J$408:$R$411,MATCH(AJ$414,$I$408:$I$411,0),MATCH(AJ$413,$J$407:$R$407,0))</f>
        <v>0</v>
      </c>
      <c r="AK441" s="678" cm="1">
        <f t="array" ref="AK441">INDEX($H441:$K441,0,MATCH(AK$414,$H$414:$K$414,0))*INDEX($J$408:$R$411,MATCH(AK$414,$I$408:$I$411,0),MATCH(AK$413,$J$407:$R$407,0))</f>
        <v>78</v>
      </c>
      <c r="AL441" s="678" cm="1">
        <f t="array" ref="AL441">INDEX($H441:$K441,0,MATCH(AL$414,$H$414:$K$414,0))*INDEX($J$408:$R$411,MATCH(AL$414,$I$408:$I$411,0),MATCH(AL$413,$J$407:$R$407,0))</f>
        <v>0</v>
      </c>
      <c r="AM441" s="678" cm="1">
        <f t="array" ref="AM441">INDEX($H441:$K441,0,MATCH(AM$414,$H$414:$K$414,0))*INDEX($J$408:$R$411,MATCH(AM$414,$I$408:$I$411,0),MATCH(AM$413,$J$407:$R$407,0))</f>
        <v>0</v>
      </c>
      <c r="AN441" s="678" cm="1">
        <f t="array" ref="AN441">INDEX($H441:$K441,0,MATCH(AN$414,$H$414:$K$414,0))*INDEX($J$408:$R$411,MATCH(AN$414,$I$408:$I$411,0),MATCH(AN$413,$J$407:$R$407,0))</f>
        <v>0</v>
      </c>
      <c r="AO441" s="678" cm="1">
        <f t="array" ref="AO441">INDEX($H441:$K441,0,MATCH(AO$414,$H$414:$K$414,0))*INDEX($J$408:$R$411,MATCH(AO$414,$I$408:$I$411,0),MATCH(AO$413,$J$407:$R$407,0))</f>
        <v>78</v>
      </c>
      <c r="AP441" s="678" cm="1">
        <f t="array" ref="AP441">INDEX($H441:$K441,0,MATCH(AP$414,$H$414:$K$414,0))*INDEX($J$408:$R$411,MATCH(AP$414,$I$408:$I$411,0),MATCH(AP$413,$J$407:$R$407,0))</f>
        <v>0</v>
      </c>
      <c r="AQ441" s="678" cm="1">
        <f t="array" ref="AQ441">INDEX($H441:$K441,0,MATCH(AQ$414,$H$414:$K$414,0))*INDEX($J$408:$R$411,MATCH(AQ$414,$I$408:$I$411,0),MATCH(AQ$413,$J$407:$R$407,0))</f>
        <v>0</v>
      </c>
      <c r="AR441" s="678" cm="1">
        <f t="array" ref="AR441">INDEX($H441:$K441,0,MATCH(AR$414,$H$414:$K$414,0))*INDEX($J$408:$R$411,MATCH(AR$414,$I$408:$I$411,0),MATCH(AR$413,$J$407:$R$407,0))</f>
        <v>0</v>
      </c>
      <c r="AS441" s="678" cm="1">
        <f t="array" ref="AS441">INDEX($H441:$K441,0,MATCH(AS$414,$H$414:$K$414,0))*INDEX($J$408:$R$411,MATCH(AS$414,$I$408:$I$411,0),MATCH(AS$413,$J$407:$R$407,0))</f>
        <v>78</v>
      </c>
      <c r="AT441" s="678" cm="1">
        <f t="array" ref="AT441">INDEX($H441:$K441,0,MATCH(AT$414,$H$414:$K$414,0))*INDEX($J$408:$R$411,MATCH(AT$414,$I$408:$I$411,0),MATCH(AT$413,$J$407:$R$407,0))</f>
        <v>0</v>
      </c>
      <c r="AU441" s="678" cm="1">
        <f t="array" ref="AU441">INDEX($H441:$K441,0,MATCH(AU$414,$H$414:$K$414,0))*INDEX($J$408:$R$411,MATCH(AU$414,$I$408:$I$411,0),MATCH(AU$413,$J$407:$R$407,0))</f>
        <v>0</v>
      </c>
      <c r="AV441" s="186"/>
      <c r="AW441" s="186"/>
      <c r="AX441" s="16"/>
      <c r="AY441" s="8"/>
      <c r="AZ441" s="8"/>
      <c r="BA441" s="8"/>
    </row>
    <row r="442" spans="1:53" ht="14.5" outlineLevel="1" x14ac:dyDescent="0.35">
      <c r="A442" s="6"/>
      <c r="B442" s="7"/>
      <c r="C442" s="17"/>
      <c r="D442" s="17"/>
      <c r="E442" s="17"/>
      <c r="F442" s="26"/>
      <c r="G442" s="26" t="str">
        <f t="shared" si="184"/>
        <v>YAWA2Wa</v>
      </c>
      <c r="H442" s="222">
        <f t="shared" si="186"/>
        <v>0</v>
      </c>
      <c r="I442" s="222">
        <f t="shared" si="186"/>
        <v>20</v>
      </c>
      <c r="J442" s="222">
        <f>INDEX($Z$228:$AC$241,MATCH($M190,$Y$228:$Y$241,0),MATCH(J$414,$Z$227:$AC$227,0))</f>
        <v>0</v>
      </c>
      <c r="K442" s="222">
        <f t="shared" si="187"/>
        <v>0</v>
      </c>
      <c r="L442" s="678" cm="1">
        <f t="array" ref="L442">INDEX($H442:$K442,0,MATCH(L$414,$H$414:$K$414,0))*INDEX($J$408:$R$411,MATCH(L$414,$I$408:$I$411,0),MATCH(L$413,$J$407:$R$407,0))</f>
        <v>0</v>
      </c>
      <c r="M442" s="678" cm="1">
        <f t="array" ref="M442">INDEX($H442:$K442,0,MATCH(M$414,$H$414:$K$414,0))*INDEX($J$408:$R$411,MATCH(M$414,$I$408:$I$411,0),MATCH(M$413,$J$407:$R$407,0))</f>
        <v>20</v>
      </c>
      <c r="N442" s="678" cm="1">
        <f t="array" ref="N442">INDEX($H442:$K442,0,MATCH(N$414,$H$414:$K$414,0))*INDEX($J$408:$R$411,MATCH(N$414,$I$408:$I$411,0),MATCH(N$413,$J$407:$R$407,0))</f>
        <v>0</v>
      </c>
      <c r="O442" s="678" cm="1">
        <f t="array" ref="O442">INDEX($H442:$K442,0,MATCH(O$414,$H$414:$K$414,0))*INDEX($J$408:$R$411,MATCH(O$414,$I$408:$I$411,0),MATCH(O$413,$J$407:$R$407,0))</f>
        <v>0</v>
      </c>
      <c r="P442" s="678" cm="1">
        <f t="array" ref="P442">INDEX($H442:$K442,0,MATCH(P$414,$H$414:$K$414,0))*INDEX($J$408:$R$411,MATCH(P$414,$I$408:$I$411,0),MATCH(P$413,$J$407:$R$407,0))</f>
        <v>0</v>
      </c>
      <c r="Q442" s="678" cm="1">
        <f t="array" ref="Q442">INDEX($H442:$K442,0,MATCH(Q$414,$H$414:$K$414,0))*INDEX($J$408:$R$411,MATCH(Q$414,$I$408:$I$411,0),MATCH(Q$413,$J$407:$R$407,0))</f>
        <v>20</v>
      </c>
      <c r="R442" s="678" cm="1">
        <f t="array" ref="R442">INDEX($H442:$K442,0,MATCH(R$414,$H$414:$K$414,0))*INDEX($J$408:$R$411,MATCH(R$414,$I$408:$I$411,0),MATCH(R$413,$J$407:$R$407,0))</f>
        <v>0</v>
      </c>
      <c r="S442" s="678" cm="1">
        <f t="array" ref="S442">INDEX($H442:$K442,0,MATCH(S$414,$H$414:$K$414,0))*INDEX($J$408:$R$411,MATCH(S$414,$I$408:$I$411,0),MATCH(S$413,$J$407:$R$407,0))</f>
        <v>0</v>
      </c>
      <c r="T442" s="678" cm="1">
        <f t="array" ref="T442">INDEX($H442:$K442,0,MATCH(T$414,$H$414:$K$414,0))*INDEX($J$408:$R$411,MATCH(T$414,$I$408:$I$411,0),MATCH(T$413,$J$407:$R$407,0))</f>
        <v>0</v>
      </c>
      <c r="U442" s="678" cm="1">
        <f t="array" ref="U442">INDEX($H442:$K442,0,MATCH(U$414,$H$414:$K$414,0))*INDEX($J$408:$R$411,MATCH(U$414,$I$408:$I$411,0),MATCH(U$413,$J$407:$R$407,0))</f>
        <v>20</v>
      </c>
      <c r="V442" s="678" cm="1">
        <f t="array" ref="V442">INDEX($H442:$K442,0,MATCH(V$414,$H$414:$K$414,0))*INDEX($J$408:$R$411,MATCH(V$414,$I$408:$I$411,0),MATCH(V$413,$J$407:$R$407,0))</f>
        <v>0</v>
      </c>
      <c r="W442" s="678" cm="1">
        <f t="array" ref="W442">INDEX($H442:$K442,0,MATCH(W$414,$H$414:$K$414,0))*INDEX($J$408:$R$411,MATCH(W$414,$I$408:$I$411,0),MATCH(W$413,$J$407:$R$407,0))</f>
        <v>0</v>
      </c>
      <c r="X442" s="678" cm="1">
        <f t="array" ref="X442">INDEX($H442:$K442,0,MATCH(X$414,$H$414:$K$414,0))*INDEX($J$408:$R$411,MATCH(X$414,$I$408:$I$411,0),MATCH(X$413,$J$407:$R$407,0))</f>
        <v>0</v>
      </c>
      <c r="Y442" s="678" cm="1">
        <f t="array" ref="Y442">INDEX($H442:$K442,0,MATCH(Y$414,$H$414:$K$414,0))*INDEX($J$408:$R$411,MATCH(Y$414,$I$408:$I$411,0),MATCH(Y$413,$J$407:$R$407,0))</f>
        <v>20</v>
      </c>
      <c r="Z442" s="678" cm="1">
        <f t="array" ref="Z442">INDEX($H442:$K442,0,MATCH(Z$414,$H$414:$K$414,0))*INDEX($J$408:$R$411,MATCH(Z$414,$I$408:$I$411,0),MATCH(Z$413,$J$407:$R$407,0))</f>
        <v>0</v>
      </c>
      <c r="AA442" s="678" cm="1">
        <f t="array" ref="AA442">INDEX($H442:$K442,0,MATCH(AA$414,$H$414:$K$414,0))*INDEX($J$408:$R$411,MATCH(AA$414,$I$408:$I$411,0),MATCH(AA$413,$J$407:$R$407,0))</f>
        <v>0</v>
      </c>
      <c r="AB442" s="678" cm="1">
        <f t="array" ref="AB442">INDEX($H442:$K442,0,MATCH(AB$414,$H$414:$K$414,0))*INDEX($J$408:$R$411,MATCH(AB$414,$I$408:$I$411,0),MATCH(AB$413,$J$407:$R$407,0))</f>
        <v>0</v>
      </c>
      <c r="AC442" s="678" cm="1">
        <f t="array" ref="AC442">INDEX($H442:$K442,0,MATCH(AC$414,$H$414:$K$414,0))*INDEX($J$408:$R$411,MATCH(AC$414,$I$408:$I$411,0),MATCH(AC$413,$J$407:$R$407,0))</f>
        <v>20</v>
      </c>
      <c r="AD442" s="678" cm="1">
        <f t="array" ref="AD442">INDEX($H442:$K442,0,MATCH(AD$414,$H$414:$K$414,0))*INDEX($J$408:$R$411,MATCH(AD$414,$I$408:$I$411,0),MATCH(AD$413,$J$407:$R$407,0))</f>
        <v>0</v>
      </c>
      <c r="AE442" s="678" cm="1">
        <f t="array" ref="AE442">INDEX($H442:$K442,0,MATCH(AE$414,$H$414:$K$414,0))*INDEX($J$408:$R$411,MATCH(AE$414,$I$408:$I$411,0),MATCH(AE$413,$J$407:$R$407,0))</f>
        <v>0</v>
      </c>
      <c r="AF442" s="678" cm="1">
        <f t="array" ref="AF442">INDEX($H442:$K442,0,MATCH(AF$414,$H$414:$K$414,0))*INDEX($J$408:$R$411,MATCH(AF$414,$I$408:$I$411,0),MATCH(AF$413,$J$407:$R$407,0))</f>
        <v>0</v>
      </c>
      <c r="AG442" s="678" cm="1">
        <f t="array" ref="AG442">INDEX($H442:$K442,0,MATCH(AG$414,$H$414:$K$414,0))*INDEX($J$408:$R$411,MATCH(AG$414,$I$408:$I$411,0),MATCH(AG$413,$J$407:$R$407,0))</f>
        <v>20</v>
      </c>
      <c r="AH442" s="678" cm="1">
        <f t="array" ref="AH442">INDEX($H442:$K442,0,MATCH(AH$414,$H$414:$K$414,0))*INDEX($J$408:$R$411,MATCH(AH$414,$I$408:$I$411,0),MATCH(AH$413,$J$407:$R$407,0))</f>
        <v>0</v>
      </c>
      <c r="AI442" s="678" cm="1">
        <f t="array" ref="AI442">INDEX($H442:$K442,0,MATCH(AI$414,$H$414:$K$414,0))*INDEX($J$408:$R$411,MATCH(AI$414,$I$408:$I$411,0),MATCH(AI$413,$J$407:$R$407,0))</f>
        <v>0</v>
      </c>
      <c r="AJ442" s="678" cm="1">
        <f t="array" ref="AJ442">INDEX($H442:$K442,0,MATCH(AJ$414,$H$414:$K$414,0))*INDEX($J$408:$R$411,MATCH(AJ$414,$I$408:$I$411,0),MATCH(AJ$413,$J$407:$R$407,0))</f>
        <v>0</v>
      </c>
      <c r="AK442" s="678" cm="1">
        <f t="array" ref="AK442">INDEX($H442:$K442,0,MATCH(AK$414,$H$414:$K$414,0))*INDEX($J$408:$R$411,MATCH(AK$414,$I$408:$I$411,0),MATCH(AK$413,$J$407:$R$407,0))</f>
        <v>20</v>
      </c>
      <c r="AL442" s="678" cm="1">
        <f t="array" ref="AL442">INDEX($H442:$K442,0,MATCH(AL$414,$H$414:$K$414,0))*INDEX($J$408:$R$411,MATCH(AL$414,$I$408:$I$411,0),MATCH(AL$413,$J$407:$R$407,0))</f>
        <v>0</v>
      </c>
      <c r="AM442" s="678" cm="1">
        <f t="array" ref="AM442">INDEX($H442:$K442,0,MATCH(AM$414,$H$414:$K$414,0))*INDEX($J$408:$R$411,MATCH(AM$414,$I$408:$I$411,0),MATCH(AM$413,$J$407:$R$407,0))</f>
        <v>0</v>
      </c>
      <c r="AN442" s="678" cm="1">
        <f t="array" ref="AN442">INDEX($H442:$K442,0,MATCH(AN$414,$H$414:$K$414,0))*INDEX($J$408:$R$411,MATCH(AN$414,$I$408:$I$411,0),MATCH(AN$413,$J$407:$R$407,0))</f>
        <v>0</v>
      </c>
      <c r="AO442" s="678" cm="1">
        <f t="array" ref="AO442">INDEX($H442:$K442,0,MATCH(AO$414,$H$414:$K$414,0))*INDEX($J$408:$R$411,MATCH(AO$414,$I$408:$I$411,0),MATCH(AO$413,$J$407:$R$407,0))</f>
        <v>20</v>
      </c>
      <c r="AP442" s="678" cm="1">
        <f t="array" ref="AP442">INDEX($H442:$K442,0,MATCH(AP$414,$H$414:$K$414,0))*INDEX($J$408:$R$411,MATCH(AP$414,$I$408:$I$411,0),MATCH(AP$413,$J$407:$R$407,0))</f>
        <v>0</v>
      </c>
      <c r="AQ442" s="678" cm="1">
        <f t="array" ref="AQ442">INDEX($H442:$K442,0,MATCH(AQ$414,$H$414:$K$414,0))*INDEX($J$408:$R$411,MATCH(AQ$414,$I$408:$I$411,0),MATCH(AQ$413,$J$407:$R$407,0))</f>
        <v>0</v>
      </c>
      <c r="AR442" s="678" cm="1">
        <f t="array" ref="AR442">INDEX($H442:$K442,0,MATCH(AR$414,$H$414:$K$414,0))*INDEX($J$408:$R$411,MATCH(AR$414,$I$408:$I$411,0),MATCH(AR$413,$J$407:$R$407,0))</f>
        <v>0</v>
      </c>
      <c r="AS442" s="678" cm="1">
        <f t="array" ref="AS442">INDEX($H442:$K442,0,MATCH(AS$414,$H$414:$K$414,0))*INDEX($J$408:$R$411,MATCH(AS$414,$I$408:$I$411,0),MATCH(AS$413,$J$407:$R$407,0))</f>
        <v>20</v>
      </c>
      <c r="AT442" s="678" cm="1">
        <f t="array" ref="AT442">INDEX($H442:$K442,0,MATCH(AT$414,$H$414:$K$414,0))*INDEX($J$408:$R$411,MATCH(AT$414,$I$408:$I$411,0),MATCH(AT$413,$J$407:$R$407,0))</f>
        <v>0</v>
      </c>
      <c r="AU442" s="678" cm="1">
        <f t="array" ref="AU442">INDEX($H442:$K442,0,MATCH(AU$414,$H$414:$K$414,0))*INDEX($J$408:$R$411,MATCH(AU$414,$I$408:$I$411,0),MATCH(AU$413,$J$407:$R$407,0))</f>
        <v>0</v>
      </c>
      <c r="AV442" s="186"/>
      <c r="AW442" s="186"/>
      <c r="AX442" s="16"/>
      <c r="AY442" s="8"/>
      <c r="AZ442" s="8"/>
      <c r="BA442" s="8"/>
    </row>
    <row r="443" spans="1:53" ht="14.5" outlineLevel="1" x14ac:dyDescent="0.35">
      <c r="A443" s="6"/>
      <c r="B443" s="7"/>
      <c r="C443" s="17"/>
      <c r="D443" s="17"/>
      <c r="E443" s="17"/>
      <c r="F443" s="26"/>
      <c r="G443" s="26" t="str">
        <f t="shared" si="184"/>
        <v>YYAWWa</v>
      </c>
      <c r="H443" s="222">
        <f t="shared" si="186"/>
        <v>0</v>
      </c>
      <c r="I443" s="222">
        <f t="shared" si="186"/>
        <v>20</v>
      </c>
      <c r="J443" s="222">
        <f>INDEX($Z$228:$AC$241,MATCH($M191,$Y$228:$Y$241,0),MATCH(J$414,$Z$227:$AC$227,0))</f>
        <v>0</v>
      </c>
      <c r="K443" s="222">
        <f t="shared" si="187"/>
        <v>0</v>
      </c>
      <c r="L443" s="678" cm="1">
        <f t="array" ref="L443">INDEX($H443:$K443,0,MATCH(L$414,$H$414:$K$414,0))*INDEX($J$408:$R$411,MATCH(L$414,$I$408:$I$411,0),MATCH(L$413,$J$407:$R$407,0))</f>
        <v>0</v>
      </c>
      <c r="M443" s="678" cm="1">
        <f t="array" ref="M443">INDEX($H443:$K443,0,MATCH(M$414,$H$414:$K$414,0))*INDEX($J$408:$R$411,MATCH(M$414,$I$408:$I$411,0),MATCH(M$413,$J$407:$R$407,0))</f>
        <v>20</v>
      </c>
      <c r="N443" s="678" cm="1">
        <f t="array" ref="N443">INDEX($H443:$K443,0,MATCH(N$414,$H$414:$K$414,0))*INDEX($J$408:$R$411,MATCH(N$414,$I$408:$I$411,0),MATCH(N$413,$J$407:$R$407,0))</f>
        <v>0</v>
      </c>
      <c r="O443" s="678" cm="1">
        <f t="array" ref="O443">INDEX($H443:$K443,0,MATCH(O$414,$H$414:$K$414,0))*INDEX($J$408:$R$411,MATCH(O$414,$I$408:$I$411,0),MATCH(O$413,$J$407:$R$407,0))</f>
        <v>0</v>
      </c>
      <c r="P443" s="678" cm="1">
        <f t="array" ref="P443">INDEX($H443:$K443,0,MATCH(P$414,$H$414:$K$414,0))*INDEX($J$408:$R$411,MATCH(P$414,$I$408:$I$411,0),MATCH(P$413,$J$407:$R$407,0))</f>
        <v>0</v>
      </c>
      <c r="Q443" s="678" cm="1">
        <f t="array" ref="Q443">INDEX($H443:$K443,0,MATCH(Q$414,$H$414:$K$414,0))*INDEX($J$408:$R$411,MATCH(Q$414,$I$408:$I$411,0),MATCH(Q$413,$J$407:$R$407,0))</f>
        <v>20</v>
      </c>
      <c r="R443" s="678" cm="1">
        <f t="array" ref="R443">INDEX($H443:$K443,0,MATCH(R$414,$H$414:$K$414,0))*INDEX($J$408:$R$411,MATCH(R$414,$I$408:$I$411,0),MATCH(R$413,$J$407:$R$407,0))</f>
        <v>0</v>
      </c>
      <c r="S443" s="678" cm="1">
        <f t="array" ref="S443">INDEX($H443:$K443,0,MATCH(S$414,$H$414:$K$414,0))*INDEX($J$408:$R$411,MATCH(S$414,$I$408:$I$411,0),MATCH(S$413,$J$407:$R$407,0))</f>
        <v>0</v>
      </c>
      <c r="T443" s="678" cm="1">
        <f t="array" ref="T443">INDEX($H443:$K443,0,MATCH(T$414,$H$414:$K$414,0))*INDEX($J$408:$R$411,MATCH(T$414,$I$408:$I$411,0),MATCH(T$413,$J$407:$R$407,0))</f>
        <v>0</v>
      </c>
      <c r="U443" s="678" cm="1">
        <f t="array" ref="U443">INDEX($H443:$K443,0,MATCH(U$414,$H$414:$K$414,0))*INDEX($J$408:$R$411,MATCH(U$414,$I$408:$I$411,0),MATCH(U$413,$J$407:$R$407,0))</f>
        <v>20</v>
      </c>
      <c r="V443" s="678" cm="1">
        <f t="array" ref="V443">INDEX($H443:$K443,0,MATCH(V$414,$H$414:$K$414,0))*INDEX($J$408:$R$411,MATCH(V$414,$I$408:$I$411,0),MATCH(V$413,$J$407:$R$407,0))</f>
        <v>0</v>
      </c>
      <c r="W443" s="678" cm="1">
        <f t="array" ref="W443">INDEX($H443:$K443,0,MATCH(W$414,$H$414:$K$414,0))*INDEX($J$408:$R$411,MATCH(W$414,$I$408:$I$411,0),MATCH(W$413,$J$407:$R$407,0))</f>
        <v>0</v>
      </c>
      <c r="X443" s="678" cm="1">
        <f t="array" ref="X443">INDEX($H443:$K443,0,MATCH(X$414,$H$414:$K$414,0))*INDEX($J$408:$R$411,MATCH(X$414,$I$408:$I$411,0),MATCH(X$413,$J$407:$R$407,0))</f>
        <v>0</v>
      </c>
      <c r="Y443" s="678" cm="1">
        <f t="array" ref="Y443">INDEX($H443:$K443,0,MATCH(Y$414,$H$414:$K$414,0))*INDEX($J$408:$R$411,MATCH(Y$414,$I$408:$I$411,0),MATCH(Y$413,$J$407:$R$407,0))</f>
        <v>20</v>
      </c>
      <c r="Z443" s="678" cm="1">
        <f t="array" ref="Z443">INDEX($H443:$K443,0,MATCH(Z$414,$H$414:$K$414,0))*INDEX($J$408:$R$411,MATCH(Z$414,$I$408:$I$411,0),MATCH(Z$413,$J$407:$R$407,0))</f>
        <v>0</v>
      </c>
      <c r="AA443" s="678" cm="1">
        <f t="array" ref="AA443">INDEX($H443:$K443,0,MATCH(AA$414,$H$414:$K$414,0))*INDEX($J$408:$R$411,MATCH(AA$414,$I$408:$I$411,0),MATCH(AA$413,$J$407:$R$407,0))</f>
        <v>0</v>
      </c>
      <c r="AB443" s="678" cm="1">
        <f t="array" ref="AB443">INDEX($H443:$K443,0,MATCH(AB$414,$H$414:$K$414,0))*INDEX($J$408:$R$411,MATCH(AB$414,$I$408:$I$411,0),MATCH(AB$413,$J$407:$R$407,0))</f>
        <v>0</v>
      </c>
      <c r="AC443" s="678" cm="1">
        <f t="array" ref="AC443">INDEX($H443:$K443,0,MATCH(AC$414,$H$414:$K$414,0))*INDEX($J$408:$R$411,MATCH(AC$414,$I$408:$I$411,0),MATCH(AC$413,$J$407:$R$407,0))</f>
        <v>20</v>
      </c>
      <c r="AD443" s="678" cm="1">
        <f t="array" ref="AD443">INDEX($H443:$K443,0,MATCH(AD$414,$H$414:$K$414,0))*INDEX($J$408:$R$411,MATCH(AD$414,$I$408:$I$411,0),MATCH(AD$413,$J$407:$R$407,0))</f>
        <v>0</v>
      </c>
      <c r="AE443" s="678" cm="1">
        <f t="array" ref="AE443">INDEX($H443:$K443,0,MATCH(AE$414,$H$414:$K$414,0))*INDEX($J$408:$R$411,MATCH(AE$414,$I$408:$I$411,0),MATCH(AE$413,$J$407:$R$407,0))</f>
        <v>0</v>
      </c>
      <c r="AF443" s="678" cm="1">
        <f t="array" ref="AF443">INDEX($H443:$K443,0,MATCH(AF$414,$H$414:$K$414,0))*INDEX($J$408:$R$411,MATCH(AF$414,$I$408:$I$411,0),MATCH(AF$413,$J$407:$R$407,0))</f>
        <v>0</v>
      </c>
      <c r="AG443" s="678" cm="1">
        <f t="array" ref="AG443">INDEX($H443:$K443,0,MATCH(AG$414,$H$414:$K$414,0))*INDEX($J$408:$R$411,MATCH(AG$414,$I$408:$I$411,0),MATCH(AG$413,$J$407:$R$407,0))</f>
        <v>20</v>
      </c>
      <c r="AH443" s="678" cm="1">
        <f t="array" ref="AH443">INDEX($H443:$K443,0,MATCH(AH$414,$H$414:$K$414,0))*INDEX($J$408:$R$411,MATCH(AH$414,$I$408:$I$411,0),MATCH(AH$413,$J$407:$R$407,0))</f>
        <v>0</v>
      </c>
      <c r="AI443" s="678" cm="1">
        <f t="array" ref="AI443">INDEX($H443:$K443,0,MATCH(AI$414,$H$414:$K$414,0))*INDEX($J$408:$R$411,MATCH(AI$414,$I$408:$I$411,0),MATCH(AI$413,$J$407:$R$407,0))</f>
        <v>0</v>
      </c>
      <c r="AJ443" s="678" cm="1">
        <f t="array" ref="AJ443">INDEX($H443:$K443,0,MATCH(AJ$414,$H$414:$K$414,0))*INDEX($J$408:$R$411,MATCH(AJ$414,$I$408:$I$411,0),MATCH(AJ$413,$J$407:$R$407,0))</f>
        <v>0</v>
      </c>
      <c r="AK443" s="678" cm="1">
        <f t="array" ref="AK443">INDEX($H443:$K443,0,MATCH(AK$414,$H$414:$K$414,0))*INDEX($J$408:$R$411,MATCH(AK$414,$I$408:$I$411,0),MATCH(AK$413,$J$407:$R$407,0))</f>
        <v>20</v>
      </c>
      <c r="AL443" s="678" cm="1">
        <f t="array" ref="AL443">INDEX($H443:$K443,0,MATCH(AL$414,$H$414:$K$414,0))*INDEX($J$408:$R$411,MATCH(AL$414,$I$408:$I$411,0),MATCH(AL$413,$J$407:$R$407,0))</f>
        <v>0</v>
      </c>
      <c r="AM443" s="678" cm="1">
        <f t="array" ref="AM443">INDEX($H443:$K443,0,MATCH(AM$414,$H$414:$K$414,0))*INDEX($J$408:$R$411,MATCH(AM$414,$I$408:$I$411,0),MATCH(AM$413,$J$407:$R$407,0))</f>
        <v>0</v>
      </c>
      <c r="AN443" s="678" cm="1">
        <f t="array" ref="AN443">INDEX($H443:$K443,0,MATCH(AN$414,$H$414:$K$414,0))*INDEX($J$408:$R$411,MATCH(AN$414,$I$408:$I$411,0),MATCH(AN$413,$J$407:$R$407,0))</f>
        <v>0</v>
      </c>
      <c r="AO443" s="678" cm="1">
        <f t="array" ref="AO443">INDEX($H443:$K443,0,MATCH(AO$414,$H$414:$K$414,0))*INDEX($J$408:$R$411,MATCH(AO$414,$I$408:$I$411,0),MATCH(AO$413,$J$407:$R$407,0))</f>
        <v>20</v>
      </c>
      <c r="AP443" s="678" cm="1">
        <f t="array" ref="AP443">INDEX($H443:$K443,0,MATCH(AP$414,$H$414:$K$414,0))*INDEX($J$408:$R$411,MATCH(AP$414,$I$408:$I$411,0),MATCH(AP$413,$J$407:$R$407,0))</f>
        <v>0</v>
      </c>
      <c r="AQ443" s="678" cm="1">
        <f t="array" ref="AQ443">INDEX($H443:$K443,0,MATCH(AQ$414,$H$414:$K$414,0))*INDEX($J$408:$R$411,MATCH(AQ$414,$I$408:$I$411,0),MATCH(AQ$413,$J$407:$R$407,0))</f>
        <v>0</v>
      </c>
      <c r="AR443" s="678" cm="1">
        <f t="array" ref="AR443">INDEX($H443:$K443,0,MATCH(AR$414,$H$414:$K$414,0))*INDEX($J$408:$R$411,MATCH(AR$414,$I$408:$I$411,0),MATCH(AR$413,$J$407:$R$407,0))</f>
        <v>0</v>
      </c>
      <c r="AS443" s="678" cm="1">
        <f t="array" ref="AS443">INDEX($H443:$K443,0,MATCH(AS$414,$H$414:$K$414,0))*INDEX($J$408:$R$411,MATCH(AS$414,$I$408:$I$411,0),MATCH(AS$413,$J$407:$R$407,0))</f>
        <v>20</v>
      </c>
      <c r="AT443" s="678" cm="1">
        <f t="array" ref="AT443">INDEX($H443:$K443,0,MATCH(AT$414,$H$414:$K$414,0))*INDEX($J$408:$R$411,MATCH(AT$414,$I$408:$I$411,0),MATCH(AT$413,$J$407:$R$407,0))</f>
        <v>0</v>
      </c>
      <c r="AU443" s="678" cm="1">
        <f t="array" ref="AU443">INDEX($H443:$K443,0,MATCH(AU$414,$H$414:$K$414,0))*INDEX($J$408:$R$411,MATCH(AU$414,$I$408:$I$411,0),MATCH(AU$413,$J$407:$R$407,0))</f>
        <v>0</v>
      </c>
      <c r="AV443" s="186"/>
      <c r="AW443" s="186"/>
      <c r="AX443" s="16"/>
      <c r="AY443" s="8"/>
      <c r="AZ443" s="8"/>
      <c r="BA443" s="8"/>
    </row>
    <row r="444" spans="1:53" ht="14.5" outlineLevel="1" x14ac:dyDescent="0.35">
      <c r="A444" s="6"/>
      <c r="B444" s="7"/>
      <c r="C444" s="17"/>
      <c r="D444" s="17"/>
      <c r="E444" s="17"/>
      <c r="F444" s="26"/>
      <c r="G444" s="26" t="str">
        <f t="shared" si="184"/>
        <v>YYWA2Ww</v>
      </c>
      <c r="H444" s="222">
        <f t="shared" si="186"/>
        <v>0</v>
      </c>
      <c r="I444" s="222">
        <f t="shared" si="186"/>
        <v>78</v>
      </c>
      <c r="J444" s="222">
        <f>INDEX($Z$228:$AC$241,MATCH($M192,$Y$228:$Y$241,0),MATCH(J$414,$Z$227:$AC$227,0))</f>
        <v>19</v>
      </c>
      <c r="K444" s="222">
        <f t="shared" si="187"/>
        <v>0</v>
      </c>
      <c r="L444" s="678" cm="1">
        <f t="array" ref="L444">INDEX($H444:$K444,0,MATCH(L$414,$H$414:$K$414,0))*INDEX($J$408:$R$411,MATCH(L$414,$I$408:$I$411,0),MATCH(L$413,$J$407:$R$407,0))</f>
        <v>0</v>
      </c>
      <c r="M444" s="678" cm="1">
        <f t="array" ref="M444">INDEX($H444:$K444,0,MATCH(M$414,$H$414:$K$414,0))*INDEX($J$408:$R$411,MATCH(M$414,$I$408:$I$411,0),MATCH(M$413,$J$407:$R$407,0))</f>
        <v>78</v>
      </c>
      <c r="N444" s="678" cm="1">
        <f t="array" ref="N444">INDEX($H444:$K444,0,MATCH(N$414,$H$414:$K$414,0))*INDEX($J$408:$R$411,MATCH(N$414,$I$408:$I$411,0),MATCH(N$413,$J$407:$R$407,0))</f>
        <v>38</v>
      </c>
      <c r="O444" s="678" cm="1">
        <f t="array" ref="O444">INDEX($H444:$K444,0,MATCH(O$414,$H$414:$K$414,0))*INDEX($J$408:$R$411,MATCH(O$414,$I$408:$I$411,0),MATCH(O$413,$J$407:$R$407,0))</f>
        <v>0</v>
      </c>
      <c r="P444" s="678" cm="1">
        <f t="array" ref="P444">INDEX($H444:$K444,0,MATCH(P$414,$H$414:$K$414,0))*INDEX($J$408:$R$411,MATCH(P$414,$I$408:$I$411,0),MATCH(P$413,$J$407:$R$407,0))</f>
        <v>0</v>
      </c>
      <c r="Q444" s="678" cm="1">
        <f t="array" ref="Q444">INDEX($H444:$K444,0,MATCH(Q$414,$H$414:$K$414,0))*INDEX($J$408:$R$411,MATCH(Q$414,$I$408:$I$411,0),MATCH(Q$413,$J$407:$R$407,0))</f>
        <v>78</v>
      </c>
      <c r="R444" s="678" cm="1">
        <f t="array" ref="R444">INDEX($H444:$K444,0,MATCH(R$414,$H$414:$K$414,0))*INDEX($J$408:$R$411,MATCH(R$414,$I$408:$I$411,0),MATCH(R$413,$J$407:$R$407,0))</f>
        <v>38</v>
      </c>
      <c r="S444" s="678" cm="1">
        <f t="array" ref="S444">INDEX($H444:$K444,0,MATCH(S$414,$H$414:$K$414,0))*INDEX($J$408:$R$411,MATCH(S$414,$I$408:$I$411,0),MATCH(S$413,$J$407:$R$407,0))</f>
        <v>0</v>
      </c>
      <c r="T444" s="678" cm="1">
        <f t="array" ref="T444">INDEX($H444:$K444,0,MATCH(T$414,$H$414:$K$414,0))*INDEX($J$408:$R$411,MATCH(T$414,$I$408:$I$411,0),MATCH(T$413,$J$407:$R$407,0))</f>
        <v>0</v>
      </c>
      <c r="U444" s="678" cm="1">
        <f t="array" ref="U444">INDEX($H444:$K444,0,MATCH(U$414,$H$414:$K$414,0))*INDEX($J$408:$R$411,MATCH(U$414,$I$408:$I$411,0),MATCH(U$413,$J$407:$R$407,0))</f>
        <v>78</v>
      </c>
      <c r="V444" s="678" cm="1">
        <f t="array" ref="V444">INDEX($H444:$K444,0,MATCH(V$414,$H$414:$K$414,0))*INDEX($J$408:$R$411,MATCH(V$414,$I$408:$I$411,0),MATCH(V$413,$J$407:$R$407,0))</f>
        <v>19</v>
      </c>
      <c r="W444" s="678" cm="1">
        <f t="array" ref="W444">INDEX($H444:$K444,0,MATCH(W$414,$H$414:$K$414,0))*INDEX($J$408:$R$411,MATCH(W$414,$I$408:$I$411,0),MATCH(W$413,$J$407:$R$407,0))</f>
        <v>0</v>
      </c>
      <c r="X444" s="678" cm="1">
        <f t="array" ref="X444">INDEX($H444:$K444,0,MATCH(X$414,$H$414:$K$414,0))*INDEX($J$408:$R$411,MATCH(X$414,$I$408:$I$411,0),MATCH(X$413,$J$407:$R$407,0))</f>
        <v>0</v>
      </c>
      <c r="Y444" s="678" cm="1">
        <f t="array" ref="Y444">INDEX($H444:$K444,0,MATCH(Y$414,$H$414:$K$414,0))*INDEX($J$408:$R$411,MATCH(Y$414,$I$408:$I$411,0),MATCH(Y$413,$J$407:$R$407,0))</f>
        <v>78</v>
      </c>
      <c r="Z444" s="678" cm="1">
        <f t="array" ref="Z444">INDEX($H444:$K444,0,MATCH(Z$414,$H$414:$K$414,0))*INDEX($J$408:$R$411,MATCH(Z$414,$I$408:$I$411,0),MATCH(Z$413,$J$407:$R$407,0))</f>
        <v>19</v>
      </c>
      <c r="AA444" s="678" cm="1">
        <f t="array" ref="AA444">INDEX($H444:$K444,0,MATCH(AA$414,$H$414:$K$414,0))*INDEX($J$408:$R$411,MATCH(AA$414,$I$408:$I$411,0),MATCH(AA$413,$J$407:$R$407,0))</f>
        <v>0</v>
      </c>
      <c r="AB444" s="678" cm="1">
        <f t="array" ref="AB444">INDEX($H444:$K444,0,MATCH(AB$414,$H$414:$K$414,0))*INDEX($J$408:$R$411,MATCH(AB$414,$I$408:$I$411,0),MATCH(AB$413,$J$407:$R$407,0))</f>
        <v>0</v>
      </c>
      <c r="AC444" s="678" cm="1">
        <f t="array" ref="AC444">INDEX($H444:$K444,0,MATCH(AC$414,$H$414:$K$414,0))*INDEX($J$408:$R$411,MATCH(AC$414,$I$408:$I$411,0),MATCH(AC$413,$J$407:$R$407,0))</f>
        <v>78</v>
      </c>
      <c r="AD444" s="678" cm="1">
        <f t="array" ref="AD444">INDEX($H444:$K444,0,MATCH(AD$414,$H$414:$K$414,0))*INDEX($J$408:$R$411,MATCH(AD$414,$I$408:$I$411,0),MATCH(AD$413,$J$407:$R$407,0))</f>
        <v>19</v>
      </c>
      <c r="AE444" s="678" cm="1">
        <f t="array" ref="AE444">INDEX($H444:$K444,0,MATCH(AE$414,$H$414:$K$414,0))*INDEX($J$408:$R$411,MATCH(AE$414,$I$408:$I$411,0),MATCH(AE$413,$J$407:$R$407,0))</f>
        <v>0</v>
      </c>
      <c r="AF444" s="678" cm="1">
        <f t="array" ref="AF444">INDEX($H444:$K444,0,MATCH(AF$414,$H$414:$K$414,0))*INDEX($J$408:$R$411,MATCH(AF$414,$I$408:$I$411,0),MATCH(AF$413,$J$407:$R$407,0))</f>
        <v>0</v>
      </c>
      <c r="AG444" s="678" cm="1">
        <f t="array" ref="AG444">INDEX($H444:$K444,0,MATCH(AG$414,$H$414:$K$414,0))*INDEX($J$408:$R$411,MATCH(AG$414,$I$408:$I$411,0),MATCH(AG$413,$J$407:$R$407,0))</f>
        <v>78</v>
      </c>
      <c r="AH444" s="678" cm="1">
        <f t="array" ref="AH444">INDEX($H444:$K444,0,MATCH(AH$414,$H$414:$K$414,0))*INDEX($J$408:$R$411,MATCH(AH$414,$I$408:$I$411,0),MATCH(AH$413,$J$407:$R$407,0))</f>
        <v>19</v>
      </c>
      <c r="AI444" s="678" cm="1">
        <f t="array" ref="AI444">INDEX($H444:$K444,0,MATCH(AI$414,$H$414:$K$414,0))*INDEX($J$408:$R$411,MATCH(AI$414,$I$408:$I$411,0),MATCH(AI$413,$J$407:$R$407,0))</f>
        <v>0</v>
      </c>
      <c r="AJ444" s="678" cm="1">
        <f t="array" ref="AJ444">INDEX($H444:$K444,0,MATCH(AJ$414,$H$414:$K$414,0))*INDEX($J$408:$R$411,MATCH(AJ$414,$I$408:$I$411,0),MATCH(AJ$413,$J$407:$R$407,0))</f>
        <v>0</v>
      </c>
      <c r="AK444" s="678" cm="1">
        <f t="array" ref="AK444">INDEX($H444:$K444,0,MATCH(AK$414,$H$414:$K$414,0))*INDEX($J$408:$R$411,MATCH(AK$414,$I$408:$I$411,0),MATCH(AK$413,$J$407:$R$407,0))</f>
        <v>78</v>
      </c>
      <c r="AL444" s="678" cm="1">
        <f t="array" ref="AL444">INDEX($H444:$K444,0,MATCH(AL$414,$H$414:$K$414,0))*INDEX($J$408:$R$411,MATCH(AL$414,$I$408:$I$411,0),MATCH(AL$413,$J$407:$R$407,0))</f>
        <v>0</v>
      </c>
      <c r="AM444" s="678" cm="1">
        <f t="array" ref="AM444">INDEX($H444:$K444,0,MATCH(AM$414,$H$414:$K$414,0))*INDEX($J$408:$R$411,MATCH(AM$414,$I$408:$I$411,0),MATCH(AM$413,$J$407:$R$407,0))</f>
        <v>0</v>
      </c>
      <c r="AN444" s="678" cm="1">
        <f t="array" ref="AN444">INDEX($H444:$K444,0,MATCH(AN$414,$H$414:$K$414,0))*INDEX($J$408:$R$411,MATCH(AN$414,$I$408:$I$411,0),MATCH(AN$413,$J$407:$R$407,0))</f>
        <v>0</v>
      </c>
      <c r="AO444" s="678" cm="1">
        <f t="array" ref="AO444">INDEX($H444:$K444,0,MATCH(AO$414,$H$414:$K$414,0))*INDEX($J$408:$R$411,MATCH(AO$414,$I$408:$I$411,0),MATCH(AO$413,$J$407:$R$407,0))</f>
        <v>78</v>
      </c>
      <c r="AP444" s="678" cm="1">
        <f t="array" ref="AP444">INDEX($H444:$K444,0,MATCH(AP$414,$H$414:$K$414,0))*INDEX($J$408:$R$411,MATCH(AP$414,$I$408:$I$411,0),MATCH(AP$413,$J$407:$R$407,0))</f>
        <v>0</v>
      </c>
      <c r="AQ444" s="678" cm="1">
        <f t="array" ref="AQ444">INDEX($H444:$K444,0,MATCH(AQ$414,$H$414:$K$414,0))*INDEX($J$408:$R$411,MATCH(AQ$414,$I$408:$I$411,0),MATCH(AQ$413,$J$407:$R$407,0))</f>
        <v>0</v>
      </c>
      <c r="AR444" s="678" cm="1">
        <f t="array" ref="AR444">INDEX($H444:$K444,0,MATCH(AR$414,$H$414:$K$414,0))*INDEX($J$408:$R$411,MATCH(AR$414,$I$408:$I$411,0),MATCH(AR$413,$J$407:$R$407,0))</f>
        <v>0</v>
      </c>
      <c r="AS444" s="678" cm="1">
        <f t="array" ref="AS444">INDEX($H444:$K444,0,MATCH(AS$414,$H$414:$K$414,0))*INDEX($J$408:$R$411,MATCH(AS$414,$I$408:$I$411,0),MATCH(AS$413,$J$407:$R$407,0))</f>
        <v>78</v>
      </c>
      <c r="AT444" s="678" cm="1">
        <f t="array" ref="AT444">INDEX($H444:$K444,0,MATCH(AT$414,$H$414:$K$414,0))*INDEX($J$408:$R$411,MATCH(AT$414,$I$408:$I$411,0),MATCH(AT$413,$J$407:$R$407,0))</f>
        <v>0</v>
      </c>
      <c r="AU444" s="678" cm="1">
        <f t="array" ref="AU444">INDEX($H444:$K444,0,MATCH(AU$414,$H$414:$K$414,0))*INDEX($J$408:$R$411,MATCH(AU$414,$I$408:$I$411,0),MATCH(AU$413,$J$407:$R$407,0))</f>
        <v>0</v>
      </c>
      <c r="AV444" s="186"/>
      <c r="AW444" s="186"/>
      <c r="AX444" s="16"/>
      <c r="AY444" s="8"/>
      <c r="AZ444" s="8"/>
      <c r="BA444" s="8"/>
    </row>
    <row r="445" spans="1:53" ht="14.5" outlineLevel="1" x14ac:dyDescent="0.35">
      <c r="A445" s="6"/>
      <c r="B445" s="7"/>
      <c r="C445" s="17"/>
      <c r="D445" s="17"/>
      <c r="E445" s="17"/>
      <c r="F445" s="26"/>
      <c r="G445" s="26" t="str">
        <f t="shared" si="184"/>
        <v>YYWA2Wwd</v>
      </c>
      <c r="H445" s="222">
        <f t="shared" si="186"/>
        <v>0</v>
      </c>
      <c r="I445" s="222">
        <f t="shared" si="186"/>
        <v>78</v>
      </c>
      <c r="J445" s="222">
        <f>INDEX($Z$228:$AC$241,MATCH($M193,$Y$228:$Y$241,0),MATCH(J$414,$Z$227:$AC$227,0))</f>
        <v>19</v>
      </c>
      <c r="K445" s="222">
        <f t="shared" si="187"/>
        <v>0</v>
      </c>
      <c r="L445" s="678" cm="1">
        <f t="array" ref="L445">INDEX($H445:$K445,0,MATCH(L$414,$H$414:$K$414,0))*INDEX($J$408:$R$411,MATCH(L$414,$I$408:$I$411,0),MATCH(L$413,$J$407:$R$407,0))</f>
        <v>0</v>
      </c>
      <c r="M445" s="678" cm="1">
        <f t="array" ref="M445">INDEX($H445:$K445,0,MATCH(M$414,$H$414:$K$414,0))*INDEX($J$408:$R$411,MATCH(M$414,$I$408:$I$411,0),MATCH(M$413,$J$407:$R$407,0))</f>
        <v>78</v>
      </c>
      <c r="N445" s="678" cm="1">
        <f t="array" ref="N445">INDEX($H445:$K445,0,MATCH(N$414,$H$414:$K$414,0))*INDEX($J$408:$R$411,MATCH(N$414,$I$408:$I$411,0),MATCH(N$413,$J$407:$R$407,0))</f>
        <v>38</v>
      </c>
      <c r="O445" s="678" cm="1">
        <f t="array" ref="O445">INDEX($H445:$K445,0,MATCH(O$414,$H$414:$K$414,0))*INDEX($J$408:$R$411,MATCH(O$414,$I$408:$I$411,0),MATCH(O$413,$J$407:$R$407,0))</f>
        <v>0</v>
      </c>
      <c r="P445" s="678" cm="1">
        <f t="array" ref="P445">INDEX($H445:$K445,0,MATCH(P$414,$H$414:$K$414,0))*INDEX($J$408:$R$411,MATCH(P$414,$I$408:$I$411,0),MATCH(P$413,$J$407:$R$407,0))</f>
        <v>0</v>
      </c>
      <c r="Q445" s="678" cm="1">
        <f t="array" ref="Q445">INDEX($H445:$K445,0,MATCH(Q$414,$H$414:$K$414,0))*INDEX($J$408:$R$411,MATCH(Q$414,$I$408:$I$411,0),MATCH(Q$413,$J$407:$R$407,0))</f>
        <v>78</v>
      </c>
      <c r="R445" s="678" cm="1">
        <f t="array" ref="R445">INDEX($H445:$K445,0,MATCH(R$414,$H$414:$K$414,0))*INDEX($J$408:$R$411,MATCH(R$414,$I$408:$I$411,0),MATCH(R$413,$J$407:$R$407,0))</f>
        <v>38</v>
      </c>
      <c r="S445" s="678" cm="1">
        <f t="array" ref="S445">INDEX($H445:$K445,0,MATCH(S$414,$H$414:$K$414,0))*INDEX($J$408:$R$411,MATCH(S$414,$I$408:$I$411,0),MATCH(S$413,$J$407:$R$407,0))</f>
        <v>0</v>
      </c>
      <c r="T445" s="678" cm="1">
        <f t="array" ref="T445">INDEX($H445:$K445,0,MATCH(T$414,$H$414:$K$414,0))*INDEX($J$408:$R$411,MATCH(T$414,$I$408:$I$411,0),MATCH(T$413,$J$407:$R$407,0))</f>
        <v>0</v>
      </c>
      <c r="U445" s="678" cm="1">
        <f t="array" ref="U445">INDEX($H445:$K445,0,MATCH(U$414,$H$414:$K$414,0))*INDEX($J$408:$R$411,MATCH(U$414,$I$408:$I$411,0),MATCH(U$413,$J$407:$R$407,0))</f>
        <v>78</v>
      </c>
      <c r="V445" s="678" cm="1">
        <f t="array" ref="V445">INDEX($H445:$K445,0,MATCH(V$414,$H$414:$K$414,0))*INDEX($J$408:$R$411,MATCH(V$414,$I$408:$I$411,0),MATCH(V$413,$J$407:$R$407,0))</f>
        <v>19</v>
      </c>
      <c r="W445" s="678" cm="1">
        <f t="array" ref="W445">INDEX($H445:$K445,0,MATCH(W$414,$H$414:$K$414,0))*INDEX($J$408:$R$411,MATCH(W$414,$I$408:$I$411,0),MATCH(W$413,$J$407:$R$407,0))</f>
        <v>0</v>
      </c>
      <c r="X445" s="678" cm="1">
        <f t="array" ref="X445">INDEX($H445:$K445,0,MATCH(X$414,$H$414:$K$414,0))*INDEX($J$408:$R$411,MATCH(X$414,$I$408:$I$411,0),MATCH(X$413,$J$407:$R$407,0))</f>
        <v>0</v>
      </c>
      <c r="Y445" s="678" cm="1">
        <f t="array" ref="Y445">INDEX($H445:$K445,0,MATCH(Y$414,$H$414:$K$414,0))*INDEX($J$408:$R$411,MATCH(Y$414,$I$408:$I$411,0),MATCH(Y$413,$J$407:$R$407,0))</f>
        <v>78</v>
      </c>
      <c r="Z445" s="678" cm="1">
        <f t="array" ref="Z445">INDEX($H445:$K445,0,MATCH(Z$414,$H$414:$K$414,0))*INDEX($J$408:$R$411,MATCH(Z$414,$I$408:$I$411,0),MATCH(Z$413,$J$407:$R$407,0))</f>
        <v>19</v>
      </c>
      <c r="AA445" s="678" cm="1">
        <f t="array" ref="AA445">INDEX($H445:$K445,0,MATCH(AA$414,$H$414:$K$414,0))*INDEX($J$408:$R$411,MATCH(AA$414,$I$408:$I$411,0),MATCH(AA$413,$J$407:$R$407,0))</f>
        <v>0</v>
      </c>
      <c r="AB445" s="678" cm="1">
        <f t="array" ref="AB445">INDEX($H445:$K445,0,MATCH(AB$414,$H$414:$K$414,0))*INDEX($J$408:$R$411,MATCH(AB$414,$I$408:$I$411,0),MATCH(AB$413,$J$407:$R$407,0))</f>
        <v>0</v>
      </c>
      <c r="AC445" s="678" cm="1">
        <f t="array" ref="AC445">INDEX($H445:$K445,0,MATCH(AC$414,$H$414:$K$414,0))*INDEX($J$408:$R$411,MATCH(AC$414,$I$408:$I$411,0),MATCH(AC$413,$J$407:$R$407,0))</f>
        <v>78</v>
      </c>
      <c r="AD445" s="678" cm="1">
        <f t="array" ref="AD445">INDEX($H445:$K445,0,MATCH(AD$414,$H$414:$K$414,0))*INDEX($J$408:$R$411,MATCH(AD$414,$I$408:$I$411,0),MATCH(AD$413,$J$407:$R$407,0))</f>
        <v>19</v>
      </c>
      <c r="AE445" s="678" cm="1">
        <f t="array" ref="AE445">INDEX($H445:$K445,0,MATCH(AE$414,$H$414:$K$414,0))*INDEX($J$408:$R$411,MATCH(AE$414,$I$408:$I$411,0),MATCH(AE$413,$J$407:$R$407,0))</f>
        <v>0</v>
      </c>
      <c r="AF445" s="678" cm="1">
        <f t="array" ref="AF445">INDEX($H445:$K445,0,MATCH(AF$414,$H$414:$K$414,0))*INDEX($J$408:$R$411,MATCH(AF$414,$I$408:$I$411,0),MATCH(AF$413,$J$407:$R$407,0))</f>
        <v>0</v>
      </c>
      <c r="AG445" s="678" cm="1">
        <f t="array" ref="AG445">INDEX($H445:$K445,0,MATCH(AG$414,$H$414:$K$414,0))*INDEX($J$408:$R$411,MATCH(AG$414,$I$408:$I$411,0),MATCH(AG$413,$J$407:$R$407,0))</f>
        <v>78</v>
      </c>
      <c r="AH445" s="678" cm="1">
        <f t="array" ref="AH445">INDEX($H445:$K445,0,MATCH(AH$414,$H$414:$K$414,0))*INDEX($J$408:$R$411,MATCH(AH$414,$I$408:$I$411,0),MATCH(AH$413,$J$407:$R$407,0))</f>
        <v>19</v>
      </c>
      <c r="AI445" s="678" cm="1">
        <f t="array" ref="AI445">INDEX($H445:$K445,0,MATCH(AI$414,$H$414:$K$414,0))*INDEX($J$408:$R$411,MATCH(AI$414,$I$408:$I$411,0),MATCH(AI$413,$J$407:$R$407,0))</f>
        <v>0</v>
      </c>
      <c r="AJ445" s="678" cm="1">
        <f t="array" ref="AJ445">INDEX($H445:$K445,0,MATCH(AJ$414,$H$414:$K$414,0))*INDEX($J$408:$R$411,MATCH(AJ$414,$I$408:$I$411,0),MATCH(AJ$413,$J$407:$R$407,0))</f>
        <v>0</v>
      </c>
      <c r="AK445" s="678" cm="1">
        <f t="array" ref="AK445">INDEX($H445:$K445,0,MATCH(AK$414,$H$414:$K$414,0))*INDEX($J$408:$R$411,MATCH(AK$414,$I$408:$I$411,0),MATCH(AK$413,$J$407:$R$407,0))</f>
        <v>78</v>
      </c>
      <c r="AL445" s="678" cm="1">
        <f t="array" ref="AL445">INDEX($H445:$K445,0,MATCH(AL$414,$H$414:$K$414,0))*INDEX($J$408:$R$411,MATCH(AL$414,$I$408:$I$411,0),MATCH(AL$413,$J$407:$R$407,0))</f>
        <v>0</v>
      </c>
      <c r="AM445" s="678" cm="1">
        <f t="array" ref="AM445">INDEX($H445:$K445,0,MATCH(AM$414,$H$414:$K$414,0))*INDEX($J$408:$R$411,MATCH(AM$414,$I$408:$I$411,0),MATCH(AM$413,$J$407:$R$407,0))</f>
        <v>0</v>
      </c>
      <c r="AN445" s="678" cm="1">
        <f t="array" ref="AN445">INDEX($H445:$K445,0,MATCH(AN$414,$H$414:$K$414,0))*INDEX($J$408:$R$411,MATCH(AN$414,$I$408:$I$411,0),MATCH(AN$413,$J$407:$R$407,0))</f>
        <v>0</v>
      </c>
      <c r="AO445" s="678" cm="1">
        <f t="array" ref="AO445">INDEX($H445:$K445,0,MATCH(AO$414,$H$414:$K$414,0))*INDEX($J$408:$R$411,MATCH(AO$414,$I$408:$I$411,0),MATCH(AO$413,$J$407:$R$407,0))</f>
        <v>78</v>
      </c>
      <c r="AP445" s="678" cm="1">
        <f t="array" ref="AP445">INDEX($H445:$K445,0,MATCH(AP$414,$H$414:$K$414,0))*INDEX($J$408:$R$411,MATCH(AP$414,$I$408:$I$411,0),MATCH(AP$413,$J$407:$R$407,0))</f>
        <v>0</v>
      </c>
      <c r="AQ445" s="678" cm="1">
        <f t="array" ref="AQ445">INDEX($H445:$K445,0,MATCH(AQ$414,$H$414:$K$414,0))*INDEX($J$408:$R$411,MATCH(AQ$414,$I$408:$I$411,0),MATCH(AQ$413,$J$407:$R$407,0))</f>
        <v>0</v>
      </c>
      <c r="AR445" s="678" cm="1">
        <f t="array" ref="AR445">INDEX($H445:$K445,0,MATCH(AR$414,$H$414:$K$414,0))*INDEX($J$408:$R$411,MATCH(AR$414,$I$408:$I$411,0),MATCH(AR$413,$J$407:$R$407,0))</f>
        <v>0</v>
      </c>
      <c r="AS445" s="678" cm="1">
        <f t="array" ref="AS445">INDEX($H445:$K445,0,MATCH(AS$414,$H$414:$K$414,0))*INDEX($J$408:$R$411,MATCH(AS$414,$I$408:$I$411,0),MATCH(AS$413,$J$407:$R$407,0))</f>
        <v>78</v>
      </c>
      <c r="AT445" s="678" cm="1">
        <f t="array" ref="AT445">INDEX($H445:$K445,0,MATCH(AT$414,$H$414:$K$414,0))*INDEX($J$408:$R$411,MATCH(AT$414,$I$408:$I$411,0),MATCH(AT$413,$J$407:$R$407,0))</f>
        <v>0</v>
      </c>
      <c r="AU445" s="678" cm="1">
        <f t="array" ref="AU445">INDEX($H445:$K445,0,MATCH(AU$414,$H$414:$K$414,0))*INDEX($J$408:$R$411,MATCH(AU$414,$I$408:$I$411,0),MATCH(AU$413,$J$407:$R$407,0))</f>
        <v>0</v>
      </c>
      <c r="AV445" s="186"/>
      <c r="AW445" s="186"/>
      <c r="AX445" s="16"/>
      <c r="AY445" s="8"/>
      <c r="AZ445" s="8"/>
      <c r="BA445" s="8"/>
    </row>
    <row r="446" spans="1:53" ht="14.5" outlineLevel="1" x14ac:dyDescent="0.35">
      <c r="A446" s="6"/>
      <c r="B446" s="7"/>
      <c r="C446" s="17"/>
      <c r="D446" s="17"/>
      <c r="E446" s="17"/>
      <c r="F446" s="26"/>
      <c r="G446" s="26" t="str">
        <f t="shared" si="184"/>
        <v>YYWWA1w</v>
      </c>
      <c r="H446" s="222">
        <f t="shared" si="186"/>
        <v>0</v>
      </c>
      <c r="I446" s="222">
        <f t="shared" si="186"/>
        <v>78</v>
      </c>
      <c r="J446" s="857">
        <f>INDEX($Z$228:$AC$241,MATCH($M194,$Y$228:$Y$241,0),MATCH(J$414,$Z$227:$AC$227,0))-10</f>
        <v>9</v>
      </c>
      <c r="K446" s="222">
        <f t="shared" si="187"/>
        <v>0</v>
      </c>
      <c r="L446" s="678" cm="1">
        <f t="array" ref="L446">INDEX($H446:$K446,0,MATCH(L$414,$H$414:$K$414,0))*INDEX($J$408:$R$411,MATCH(L$414,$I$408:$I$411,0),MATCH(L$413,$J$407:$R$407,0))</f>
        <v>0</v>
      </c>
      <c r="M446" s="678" cm="1">
        <f t="array" ref="M446">INDEX($H446:$K446,0,MATCH(M$414,$H$414:$K$414,0))*INDEX($J$408:$R$411,MATCH(M$414,$I$408:$I$411,0),MATCH(M$413,$J$407:$R$407,0))</f>
        <v>78</v>
      </c>
      <c r="N446" s="678" cm="1">
        <f t="array" ref="N446">INDEX($H446:$K446,0,MATCH(N$414,$H$414:$K$414,0))*INDEX($J$408:$R$411,MATCH(N$414,$I$408:$I$411,0),MATCH(N$413,$J$407:$R$407,0))</f>
        <v>18</v>
      </c>
      <c r="O446" s="678" cm="1">
        <f t="array" ref="O446">INDEX($H446:$K446,0,MATCH(O$414,$H$414:$K$414,0))*INDEX($J$408:$R$411,MATCH(O$414,$I$408:$I$411,0),MATCH(O$413,$J$407:$R$407,0))</f>
        <v>0</v>
      </c>
      <c r="P446" s="678" cm="1">
        <f t="array" ref="P446">INDEX($H446:$K446,0,MATCH(P$414,$H$414:$K$414,0))*INDEX($J$408:$R$411,MATCH(P$414,$I$408:$I$411,0),MATCH(P$413,$J$407:$R$407,0))</f>
        <v>0</v>
      </c>
      <c r="Q446" s="678" cm="1">
        <f t="array" ref="Q446">INDEX($H446:$K446,0,MATCH(Q$414,$H$414:$K$414,0))*INDEX($J$408:$R$411,MATCH(Q$414,$I$408:$I$411,0),MATCH(Q$413,$J$407:$R$407,0))</f>
        <v>78</v>
      </c>
      <c r="R446" s="678" cm="1">
        <f t="array" ref="R446">INDEX($H446:$K446,0,MATCH(R$414,$H$414:$K$414,0))*INDEX($J$408:$R$411,MATCH(R$414,$I$408:$I$411,0),MATCH(R$413,$J$407:$R$407,0))</f>
        <v>18</v>
      </c>
      <c r="S446" s="678" cm="1">
        <f t="array" ref="S446">INDEX($H446:$K446,0,MATCH(S$414,$H$414:$K$414,0))*INDEX($J$408:$R$411,MATCH(S$414,$I$408:$I$411,0),MATCH(S$413,$J$407:$R$407,0))</f>
        <v>0</v>
      </c>
      <c r="T446" s="678" cm="1">
        <f t="array" ref="T446">INDEX($H446:$K446,0,MATCH(T$414,$H$414:$K$414,0))*INDEX($J$408:$R$411,MATCH(T$414,$I$408:$I$411,0),MATCH(T$413,$J$407:$R$407,0))</f>
        <v>0</v>
      </c>
      <c r="U446" s="678" cm="1">
        <f t="array" ref="U446">INDEX($H446:$K446,0,MATCH(U$414,$H$414:$K$414,0))*INDEX($J$408:$R$411,MATCH(U$414,$I$408:$I$411,0),MATCH(U$413,$J$407:$R$407,0))</f>
        <v>78</v>
      </c>
      <c r="V446" s="678" cm="1">
        <f t="array" ref="V446">INDEX($H446:$K446,0,MATCH(V$414,$H$414:$K$414,0))*INDEX($J$408:$R$411,MATCH(V$414,$I$408:$I$411,0),MATCH(V$413,$J$407:$R$407,0))</f>
        <v>9</v>
      </c>
      <c r="W446" s="678" cm="1">
        <f t="array" ref="W446">INDEX($H446:$K446,0,MATCH(W$414,$H$414:$K$414,0))*INDEX($J$408:$R$411,MATCH(W$414,$I$408:$I$411,0),MATCH(W$413,$J$407:$R$407,0))</f>
        <v>0</v>
      </c>
      <c r="X446" s="678" cm="1">
        <f t="array" ref="X446">INDEX($H446:$K446,0,MATCH(X$414,$H$414:$K$414,0))*INDEX($J$408:$R$411,MATCH(X$414,$I$408:$I$411,0),MATCH(X$413,$J$407:$R$407,0))</f>
        <v>0</v>
      </c>
      <c r="Y446" s="678" cm="1">
        <f t="array" ref="Y446">INDEX($H446:$K446,0,MATCH(Y$414,$H$414:$K$414,0))*INDEX($J$408:$R$411,MATCH(Y$414,$I$408:$I$411,0),MATCH(Y$413,$J$407:$R$407,0))</f>
        <v>78</v>
      </c>
      <c r="Z446" s="678" cm="1">
        <f t="array" ref="Z446">INDEX($H446:$K446,0,MATCH(Z$414,$H$414:$K$414,0))*INDEX($J$408:$R$411,MATCH(Z$414,$I$408:$I$411,0),MATCH(Z$413,$J$407:$R$407,0))</f>
        <v>9</v>
      </c>
      <c r="AA446" s="678" cm="1">
        <f t="array" ref="AA446">INDEX($H446:$K446,0,MATCH(AA$414,$H$414:$K$414,0))*INDEX($J$408:$R$411,MATCH(AA$414,$I$408:$I$411,0),MATCH(AA$413,$J$407:$R$407,0))</f>
        <v>0</v>
      </c>
      <c r="AB446" s="678" cm="1">
        <f t="array" ref="AB446">INDEX($H446:$K446,0,MATCH(AB$414,$H$414:$K$414,0))*INDEX($J$408:$R$411,MATCH(AB$414,$I$408:$I$411,0),MATCH(AB$413,$J$407:$R$407,0))</f>
        <v>0</v>
      </c>
      <c r="AC446" s="678" cm="1">
        <f t="array" ref="AC446">INDEX($H446:$K446,0,MATCH(AC$414,$H$414:$K$414,0))*INDEX($J$408:$R$411,MATCH(AC$414,$I$408:$I$411,0),MATCH(AC$413,$J$407:$R$407,0))</f>
        <v>78</v>
      </c>
      <c r="AD446" s="678" cm="1">
        <f t="array" ref="AD446">INDEX($H446:$K446,0,MATCH(AD$414,$H$414:$K$414,0))*INDEX($J$408:$R$411,MATCH(AD$414,$I$408:$I$411,0),MATCH(AD$413,$J$407:$R$407,0))</f>
        <v>9</v>
      </c>
      <c r="AE446" s="678" cm="1">
        <f t="array" ref="AE446">INDEX($H446:$K446,0,MATCH(AE$414,$H$414:$K$414,0))*INDEX($J$408:$R$411,MATCH(AE$414,$I$408:$I$411,0),MATCH(AE$413,$J$407:$R$407,0))</f>
        <v>0</v>
      </c>
      <c r="AF446" s="678" cm="1">
        <f t="array" ref="AF446">INDEX($H446:$K446,0,MATCH(AF$414,$H$414:$K$414,0))*INDEX($J$408:$R$411,MATCH(AF$414,$I$408:$I$411,0),MATCH(AF$413,$J$407:$R$407,0))</f>
        <v>0</v>
      </c>
      <c r="AG446" s="678" cm="1">
        <f t="array" ref="AG446">INDEX($H446:$K446,0,MATCH(AG$414,$H$414:$K$414,0))*INDEX($J$408:$R$411,MATCH(AG$414,$I$408:$I$411,0),MATCH(AG$413,$J$407:$R$407,0))</f>
        <v>78</v>
      </c>
      <c r="AH446" s="678" cm="1">
        <f t="array" ref="AH446">INDEX($H446:$K446,0,MATCH(AH$414,$H$414:$K$414,0))*INDEX($J$408:$R$411,MATCH(AH$414,$I$408:$I$411,0),MATCH(AH$413,$J$407:$R$407,0))</f>
        <v>9</v>
      </c>
      <c r="AI446" s="678" cm="1">
        <f t="array" ref="AI446">INDEX($H446:$K446,0,MATCH(AI$414,$H$414:$K$414,0))*INDEX($J$408:$R$411,MATCH(AI$414,$I$408:$I$411,0),MATCH(AI$413,$J$407:$R$407,0))</f>
        <v>0</v>
      </c>
      <c r="AJ446" s="678" cm="1">
        <f t="array" ref="AJ446">INDEX($H446:$K446,0,MATCH(AJ$414,$H$414:$K$414,0))*INDEX($J$408:$R$411,MATCH(AJ$414,$I$408:$I$411,0),MATCH(AJ$413,$J$407:$R$407,0))</f>
        <v>0</v>
      </c>
      <c r="AK446" s="678" cm="1">
        <f t="array" ref="AK446">INDEX($H446:$K446,0,MATCH(AK$414,$H$414:$K$414,0))*INDEX($J$408:$R$411,MATCH(AK$414,$I$408:$I$411,0),MATCH(AK$413,$J$407:$R$407,0))</f>
        <v>78</v>
      </c>
      <c r="AL446" s="678" cm="1">
        <f t="array" ref="AL446">INDEX($H446:$K446,0,MATCH(AL$414,$H$414:$K$414,0))*INDEX($J$408:$R$411,MATCH(AL$414,$I$408:$I$411,0),MATCH(AL$413,$J$407:$R$407,0))</f>
        <v>0</v>
      </c>
      <c r="AM446" s="678" cm="1">
        <f t="array" ref="AM446">INDEX($H446:$K446,0,MATCH(AM$414,$H$414:$K$414,0))*INDEX($J$408:$R$411,MATCH(AM$414,$I$408:$I$411,0),MATCH(AM$413,$J$407:$R$407,0))</f>
        <v>0</v>
      </c>
      <c r="AN446" s="678" cm="1">
        <f t="array" ref="AN446">INDEX($H446:$K446,0,MATCH(AN$414,$H$414:$K$414,0))*INDEX($J$408:$R$411,MATCH(AN$414,$I$408:$I$411,0),MATCH(AN$413,$J$407:$R$407,0))</f>
        <v>0</v>
      </c>
      <c r="AO446" s="678" cm="1">
        <f t="array" ref="AO446">INDEX($H446:$K446,0,MATCH(AO$414,$H$414:$K$414,0))*INDEX($J$408:$R$411,MATCH(AO$414,$I$408:$I$411,0),MATCH(AO$413,$J$407:$R$407,0))</f>
        <v>78</v>
      </c>
      <c r="AP446" s="678" cm="1">
        <f t="array" ref="AP446">INDEX($H446:$K446,0,MATCH(AP$414,$H$414:$K$414,0))*INDEX($J$408:$R$411,MATCH(AP$414,$I$408:$I$411,0),MATCH(AP$413,$J$407:$R$407,0))</f>
        <v>0</v>
      </c>
      <c r="AQ446" s="678" cm="1">
        <f t="array" ref="AQ446">INDEX($H446:$K446,0,MATCH(AQ$414,$H$414:$K$414,0))*INDEX($J$408:$R$411,MATCH(AQ$414,$I$408:$I$411,0),MATCH(AQ$413,$J$407:$R$407,0))</f>
        <v>0</v>
      </c>
      <c r="AR446" s="678" cm="1">
        <f t="array" ref="AR446">INDEX($H446:$K446,0,MATCH(AR$414,$H$414:$K$414,0))*INDEX($J$408:$R$411,MATCH(AR$414,$I$408:$I$411,0),MATCH(AR$413,$J$407:$R$407,0))</f>
        <v>0</v>
      </c>
      <c r="AS446" s="678" cm="1">
        <f t="array" ref="AS446">INDEX($H446:$K446,0,MATCH(AS$414,$H$414:$K$414,0))*INDEX($J$408:$R$411,MATCH(AS$414,$I$408:$I$411,0),MATCH(AS$413,$J$407:$R$407,0))</f>
        <v>78</v>
      </c>
      <c r="AT446" s="678" cm="1">
        <f t="array" ref="AT446">INDEX($H446:$K446,0,MATCH(AT$414,$H$414:$K$414,0))*INDEX($J$408:$R$411,MATCH(AT$414,$I$408:$I$411,0),MATCH(AT$413,$J$407:$R$407,0))</f>
        <v>0</v>
      </c>
      <c r="AU446" s="678" cm="1">
        <f t="array" ref="AU446">INDEX($H446:$K446,0,MATCH(AU$414,$H$414:$K$414,0))*INDEX($J$408:$R$411,MATCH(AU$414,$I$408:$I$411,0),MATCH(AU$413,$J$407:$R$407,0))</f>
        <v>0</v>
      </c>
      <c r="AV446" s="186"/>
      <c r="AW446" s="186"/>
      <c r="AX446" s="16"/>
      <c r="AY446" s="8"/>
      <c r="AZ446" s="8"/>
      <c r="BA446" s="8"/>
    </row>
    <row r="447" spans="1:53" ht="14.5" outlineLevel="1" x14ac:dyDescent="0.35">
      <c r="A447" s="6"/>
      <c r="B447" s="7"/>
      <c r="C447" s="17"/>
      <c r="D447" s="17"/>
      <c r="E447" s="17"/>
      <c r="F447" s="26"/>
      <c r="G447" s="26" t="str">
        <f t="shared" ref="G447:G466" si="188">_xlfn.CONCAT(H195:M195)</f>
        <v>YYWWA1wd</v>
      </c>
      <c r="H447" s="222">
        <f t="shared" si="186"/>
        <v>0</v>
      </c>
      <c r="I447" s="222">
        <f t="shared" si="186"/>
        <v>78</v>
      </c>
      <c r="J447" s="857">
        <f>INDEX($Z$228:$AC$241,MATCH($M195,$Y$228:$Y$241,0),MATCH(J$414,$Z$227:$AC$227,0))-10</f>
        <v>9</v>
      </c>
      <c r="K447" s="222">
        <f t="shared" si="187"/>
        <v>0</v>
      </c>
      <c r="L447" s="678" cm="1">
        <f t="array" ref="L447">INDEX($H447:$K447,0,MATCH(L$414,$H$414:$K$414,0))*INDEX($J$408:$R$411,MATCH(L$414,$I$408:$I$411,0),MATCH(L$413,$J$407:$R$407,0))</f>
        <v>0</v>
      </c>
      <c r="M447" s="678" cm="1">
        <f t="array" ref="M447">INDEX($H447:$K447,0,MATCH(M$414,$H$414:$K$414,0))*INDEX($J$408:$R$411,MATCH(M$414,$I$408:$I$411,0),MATCH(M$413,$J$407:$R$407,0))</f>
        <v>78</v>
      </c>
      <c r="N447" s="678" cm="1">
        <f t="array" ref="N447">INDEX($H447:$K447,0,MATCH(N$414,$H$414:$K$414,0))*INDEX($J$408:$R$411,MATCH(N$414,$I$408:$I$411,0),MATCH(N$413,$J$407:$R$407,0))</f>
        <v>18</v>
      </c>
      <c r="O447" s="678" cm="1">
        <f t="array" ref="O447">INDEX($H447:$K447,0,MATCH(O$414,$H$414:$K$414,0))*INDEX($J$408:$R$411,MATCH(O$414,$I$408:$I$411,0),MATCH(O$413,$J$407:$R$407,0))</f>
        <v>0</v>
      </c>
      <c r="P447" s="678" cm="1">
        <f t="array" ref="P447">INDEX($H447:$K447,0,MATCH(P$414,$H$414:$K$414,0))*INDEX($J$408:$R$411,MATCH(P$414,$I$408:$I$411,0),MATCH(P$413,$J$407:$R$407,0))</f>
        <v>0</v>
      </c>
      <c r="Q447" s="678" cm="1">
        <f t="array" ref="Q447">INDEX($H447:$K447,0,MATCH(Q$414,$H$414:$K$414,0))*INDEX($J$408:$R$411,MATCH(Q$414,$I$408:$I$411,0),MATCH(Q$413,$J$407:$R$407,0))</f>
        <v>78</v>
      </c>
      <c r="R447" s="678" cm="1">
        <f t="array" ref="R447">INDEX($H447:$K447,0,MATCH(R$414,$H$414:$K$414,0))*INDEX($J$408:$R$411,MATCH(R$414,$I$408:$I$411,0),MATCH(R$413,$J$407:$R$407,0))</f>
        <v>18</v>
      </c>
      <c r="S447" s="678" cm="1">
        <f t="array" ref="S447">INDEX($H447:$K447,0,MATCH(S$414,$H$414:$K$414,0))*INDEX($J$408:$R$411,MATCH(S$414,$I$408:$I$411,0),MATCH(S$413,$J$407:$R$407,0))</f>
        <v>0</v>
      </c>
      <c r="T447" s="678" cm="1">
        <f t="array" ref="T447">INDEX($H447:$K447,0,MATCH(T$414,$H$414:$K$414,0))*INDEX($J$408:$R$411,MATCH(T$414,$I$408:$I$411,0),MATCH(T$413,$J$407:$R$407,0))</f>
        <v>0</v>
      </c>
      <c r="U447" s="678" cm="1">
        <f t="array" ref="U447">INDEX($H447:$K447,0,MATCH(U$414,$H$414:$K$414,0))*INDEX($J$408:$R$411,MATCH(U$414,$I$408:$I$411,0),MATCH(U$413,$J$407:$R$407,0))</f>
        <v>78</v>
      </c>
      <c r="V447" s="678" cm="1">
        <f t="array" ref="V447">INDEX($H447:$K447,0,MATCH(V$414,$H$414:$K$414,0))*INDEX($J$408:$R$411,MATCH(V$414,$I$408:$I$411,0),MATCH(V$413,$J$407:$R$407,0))</f>
        <v>9</v>
      </c>
      <c r="W447" s="678" cm="1">
        <f t="array" ref="W447">INDEX($H447:$K447,0,MATCH(W$414,$H$414:$K$414,0))*INDEX($J$408:$R$411,MATCH(W$414,$I$408:$I$411,0),MATCH(W$413,$J$407:$R$407,0))</f>
        <v>0</v>
      </c>
      <c r="X447" s="678" cm="1">
        <f t="array" ref="X447">INDEX($H447:$K447,0,MATCH(X$414,$H$414:$K$414,0))*INDEX($J$408:$R$411,MATCH(X$414,$I$408:$I$411,0),MATCH(X$413,$J$407:$R$407,0))</f>
        <v>0</v>
      </c>
      <c r="Y447" s="678" cm="1">
        <f t="array" ref="Y447">INDEX($H447:$K447,0,MATCH(Y$414,$H$414:$K$414,0))*INDEX($J$408:$R$411,MATCH(Y$414,$I$408:$I$411,0),MATCH(Y$413,$J$407:$R$407,0))</f>
        <v>78</v>
      </c>
      <c r="Z447" s="678" cm="1">
        <f t="array" ref="Z447">INDEX($H447:$K447,0,MATCH(Z$414,$H$414:$K$414,0))*INDEX($J$408:$R$411,MATCH(Z$414,$I$408:$I$411,0),MATCH(Z$413,$J$407:$R$407,0))</f>
        <v>9</v>
      </c>
      <c r="AA447" s="678" cm="1">
        <f t="array" ref="AA447">INDEX($H447:$K447,0,MATCH(AA$414,$H$414:$K$414,0))*INDEX($J$408:$R$411,MATCH(AA$414,$I$408:$I$411,0),MATCH(AA$413,$J$407:$R$407,0))</f>
        <v>0</v>
      </c>
      <c r="AB447" s="678" cm="1">
        <f t="array" ref="AB447">INDEX($H447:$K447,0,MATCH(AB$414,$H$414:$K$414,0))*INDEX($J$408:$R$411,MATCH(AB$414,$I$408:$I$411,0),MATCH(AB$413,$J$407:$R$407,0))</f>
        <v>0</v>
      </c>
      <c r="AC447" s="678" cm="1">
        <f t="array" ref="AC447">INDEX($H447:$K447,0,MATCH(AC$414,$H$414:$K$414,0))*INDEX($J$408:$R$411,MATCH(AC$414,$I$408:$I$411,0),MATCH(AC$413,$J$407:$R$407,0))</f>
        <v>78</v>
      </c>
      <c r="AD447" s="678" cm="1">
        <f t="array" ref="AD447">INDEX($H447:$K447,0,MATCH(AD$414,$H$414:$K$414,0))*INDEX($J$408:$R$411,MATCH(AD$414,$I$408:$I$411,0),MATCH(AD$413,$J$407:$R$407,0))</f>
        <v>9</v>
      </c>
      <c r="AE447" s="678" cm="1">
        <f t="array" ref="AE447">INDEX($H447:$K447,0,MATCH(AE$414,$H$414:$K$414,0))*INDEX($J$408:$R$411,MATCH(AE$414,$I$408:$I$411,0),MATCH(AE$413,$J$407:$R$407,0))</f>
        <v>0</v>
      </c>
      <c r="AF447" s="678" cm="1">
        <f t="array" ref="AF447">INDEX($H447:$K447,0,MATCH(AF$414,$H$414:$K$414,0))*INDEX($J$408:$R$411,MATCH(AF$414,$I$408:$I$411,0),MATCH(AF$413,$J$407:$R$407,0))</f>
        <v>0</v>
      </c>
      <c r="AG447" s="678" cm="1">
        <f t="array" ref="AG447">INDEX($H447:$K447,0,MATCH(AG$414,$H$414:$K$414,0))*INDEX($J$408:$R$411,MATCH(AG$414,$I$408:$I$411,0),MATCH(AG$413,$J$407:$R$407,0))</f>
        <v>78</v>
      </c>
      <c r="AH447" s="678" cm="1">
        <f t="array" ref="AH447">INDEX($H447:$K447,0,MATCH(AH$414,$H$414:$K$414,0))*INDEX($J$408:$R$411,MATCH(AH$414,$I$408:$I$411,0),MATCH(AH$413,$J$407:$R$407,0))</f>
        <v>9</v>
      </c>
      <c r="AI447" s="678" cm="1">
        <f t="array" ref="AI447">INDEX($H447:$K447,0,MATCH(AI$414,$H$414:$K$414,0))*INDEX($J$408:$R$411,MATCH(AI$414,$I$408:$I$411,0),MATCH(AI$413,$J$407:$R$407,0))</f>
        <v>0</v>
      </c>
      <c r="AJ447" s="678" cm="1">
        <f t="array" ref="AJ447">INDEX($H447:$K447,0,MATCH(AJ$414,$H$414:$K$414,0))*INDEX($J$408:$R$411,MATCH(AJ$414,$I$408:$I$411,0),MATCH(AJ$413,$J$407:$R$407,0))</f>
        <v>0</v>
      </c>
      <c r="AK447" s="678" cm="1">
        <f t="array" ref="AK447">INDEX($H447:$K447,0,MATCH(AK$414,$H$414:$K$414,0))*INDEX($J$408:$R$411,MATCH(AK$414,$I$408:$I$411,0),MATCH(AK$413,$J$407:$R$407,0))</f>
        <v>78</v>
      </c>
      <c r="AL447" s="678" cm="1">
        <f t="array" ref="AL447">INDEX($H447:$K447,0,MATCH(AL$414,$H$414:$K$414,0))*INDEX($J$408:$R$411,MATCH(AL$414,$I$408:$I$411,0),MATCH(AL$413,$J$407:$R$407,0))</f>
        <v>0</v>
      </c>
      <c r="AM447" s="678" cm="1">
        <f t="array" ref="AM447">INDEX($H447:$K447,0,MATCH(AM$414,$H$414:$K$414,0))*INDEX($J$408:$R$411,MATCH(AM$414,$I$408:$I$411,0),MATCH(AM$413,$J$407:$R$407,0))</f>
        <v>0</v>
      </c>
      <c r="AN447" s="678" cm="1">
        <f t="array" ref="AN447">INDEX($H447:$K447,0,MATCH(AN$414,$H$414:$K$414,0))*INDEX($J$408:$R$411,MATCH(AN$414,$I$408:$I$411,0),MATCH(AN$413,$J$407:$R$407,0))</f>
        <v>0</v>
      </c>
      <c r="AO447" s="678" cm="1">
        <f t="array" ref="AO447">INDEX($H447:$K447,0,MATCH(AO$414,$H$414:$K$414,0))*INDEX($J$408:$R$411,MATCH(AO$414,$I$408:$I$411,0),MATCH(AO$413,$J$407:$R$407,0))</f>
        <v>78</v>
      </c>
      <c r="AP447" s="678" cm="1">
        <f t="array" ref="AP447">INDEX($H447:$K447,0,MATCH(AP$414,$H$414:$K$414,0))*INDEX($J$408:$R$411,MATCH(AP$414,$I$408:$I$411,0),MATCH(AP$413,$J$407:$R$407,0))</f>
        <v>0</v>
      </c>
      <c r="AQ447" s="678" cm="1">
        <f t="array" ref="AQ447">INDEX($H447:$K447,0,MATCH(AQ$414,$H$414:$K$414,0))*INDEX($J$408:$R$411,MATCH(AQ$414,$I$408:$I$411,0),MATCH(AQ$413,$J$407:$R$407,0))</f>
        <v>0</v>
      </c>
      <c r="AR447" s="678" cm="1">
        <f t="array" ref="AR447">INDEX($H447:$K447,0,MATCH(AR$414,$H$414:$K$414,0))*INDEX($J$408:$R$411,MATCH(AR$414,$I$408:$I$411,0),MATCH(AR$413,$J$407:$R$407,0))</f>
        <v>0</v>
      </c>
      <c r="AS447" s="678" cm="1">
        <f t="array" ref="AS447">INDEX($H447:$K447,0,MATCH(AS$414,$H$414:$K$414,0))*INDEX($J$408:$R$411,MATCH(AS$414,$I$408:$I$411,0),MATCH(AS$413,$J$407:$R$407,0))</f>
        <v>78</v>
      </c>
      <c r="AT447" s="678" cm="1">
        <f t="array" ref="AT447">INDEX($H447:$K447,0,MATCH(AT$414,$H$414:$K$414,0))*INDEX($J$408:$R$411,MATCH(AT$414,$I$408:$I$411,0),MATCH(AT$413,$J$407:$R$407,0))</f>
        <v>0</v>
      </c>
      <c r="AU447" s="678" cm="1">
        <f t="array" ref="AU447">INDEX($H447:$K447,0,MATCH(AU$414,$H$414:$K$414,0))*INDEX($J$408:$R$411,MATCH(AU$414,$I$408:$I$411,0),MATCH(AU$413,$J$407:$R$407,0))</f>
        <v>0</v>
      </c>
      <c r="AV447" s="186"/>
      <c r="AW447" s="186"/>
      <c r="AX447" s="16"/>
      <c r="AY447" s="8"/>
      <c r="AZ447" s="8"/>
      <c r="BA447" s="8"/>
    </row>
    <row r="448" spans="1:53" ht="14.5" outlineLevel="1" x14ac:dyDescent="0.35">
      <c r="A448" s="6"/>
      <c r="B448" s="7"/>
      <c r="C448" s="17"/>
      <c r="D448" s="17"/>
      <c r="E448" s="17"/>
      <c r="F448" s="26"/>
      <c r="G448" s="26" t="str">
        <f t="shared" si="188"/>
        <v>YYWWWw</v>
      </c>
      <c r="H448" s="222">
        <f t="shared" si="186"/>
        <v>0</v>
      </c>
      <c r="I448" s="222">
        <f t="shared" si="186"/>
        <v>78</v>
      </c>
      <c r="J448" s="222">
        <f t="shared" ref="J448:J458" si="189">INDEX($Z$228:$AC$241,MATCH($M196,$Y$228:$Y$241,0),MATCH(J$414,$Z$227:$AC$227,0))</f>
        <v>19</v>
      </c>
      <c r="K448" s="222">
        <f t="shared" si="187"/>
        <v>0</v>
      </c>
      <c r="L448" s="678" cm="1">
        <f t="array" ref="L448">INDEX($H448:$K448,0,MATCH(L$414,$H$414:$K$414,0))*INDEX($J$408:$R$411,MATCH(L$414,$I$408:$I$411,0),MATCH(L$413,$J$407:$R$407,0))</f>
        <v>0</v>
      </c>
      <c r="M448" s="678" cm="1">
        <f t="array" ref="M448">INDEX($H448:$K448,0,MATCH(M$414,$H$414:$K$414,0))*INDEX($J$408:$R$411,MATCH(M$414,$I$408:$I$411,0),MATCH(M$413,$J$407:$R$407,0))</f>
        <v>78</v>
      </c>
      <c r="N448" s="678" cm="1">
        <f t="array" ref="N448">INDEX($H448:$K448,0,MATCH(N$414,$H$414:$K$414,0))*INDEX($J$408:$R$411,MATCH(N$414,$I$408:$I$411,0),MATCH(N$413,$J$407:$R$407,0))</f>
        <v>38</v>
      </c>
      <c r="O448" s="678" cm="1">
        <f t="array" ref="O448">INDEX($H448:$K448,0,MATCH(O$414,$H$414:$K$414,0))*INDEX($J$408:$R$411,MATCH(O$414,$I$408:$I$411,0),MATCH(O$413,$J$407:$R$407,0))</f>
        <v>0</v>
      </c>
      <c r="P448" s="678" cm="1">
        <f t="array" ref="P448">INDEX($H448:$K448,0,MATCH(P$414,$H$414:$K$414,0))*INDEX($J$408:$R$411,MATCH(P$414,$I$408:$I$411,0),MATCH(P$413,$J$407:$R$407,0))</f>
        <v>0</v>
      </c>
      <c r="Q448" s="678" cm="1">
        <f t="array" ref="Q448">INDEX($H448:$K448,0,MATCH(Q$414,$H$414:$K$414,0))*INDEX($J$408:$R$411,MATCH(Q$414,$I$408:$I$411,0),MATCH(Q$413,$J$407:$R$407,0))</f>
        <v>78</v>
      </c>
      <c r="R448" s="678" cm="1">
        <f t="array" ref="R448">INDEX($H448:$K448,0,MATCH(R$414,$H$414:$K$414,0))*INDEX($J$408:$R$411,MATCH(R$414,$I$408:$I$411,0),MATCH(R$413,$J$407:$R$407,0))</f>
        <v>38</v>
      </c>
      <c r="S448" s="678" cm="1">
        <f t="array" ref="S448">INDEX($H448:$K448,0,MATCH(S$414,$H$414:$K$414,0))*INDEX($J$408:$R$411,MATCH(S$414,$I$408:$I$411,0),MATCH(S$413,$J$407:$R$407,0))</f>
        <v>0</v>
      </c>
      <c r="T448" s="678" cm="1">
        <f t="array" ref="T448">INDEX($H448:$K448,0,MATCH(T$414,$H$414:$K$414,0))*INDEX($J$408:$R$411,MATCH(T$414,$I$408:$I$411,0),MATCH(T$413,$J$407:$R$407,0))</f>
        <v>0</v>
      </c>
      <c r="U448" s="678" cm="1">
        <f t="array" ref="U448">INDEX($H448:$K448,0,MATCH(U$414,$H$414:$K$414,0))*INDEX($J$408:$R$411,MATCH(U$414,$I$408:$I$411,0),MATCH(U$413,$J$407:$R$407,0))</f>
        <v>78</v>
      </c>
      <c r="V448" s="678" cm="1">
        <f t="array" ref="V448">INDEX($H448:$K448,0,MATCH(V$414,$H$414:$K$414,0))*INDEX($J$408:$R$411,MATCH(V$414,$I$408:$I$411,0),MATCH(V$413,$J$407:$R$407,0))</f>
        <v>19</v>
      </c>
      <c r="W448" s="678" cm="1">
        <f t="array" ref="W448">INDEX($H448:$K448,0,MATCH(W$414,$H$414:$K$414,0))*INDEX($J$408:$R$411,MATCH(W$414,$I$408:$I$411,0),MATCH(W$413,$J$407:$R$407,0))</f>
        <v>0</v>
      </c>
      <c r="X448" s="678" cm="1">
        <f t="array" ref="X448">INDEX($H448:$K448,0,MATCH(X$414,$H$414:$K$414,0))*INDEX($J$408:$R$411,MATCH(X$414,$I$408:$I$411,0),MATCH(X$413,$J$407:$R$407,0))</f>
        <v>0</v>
      </c>
      <c r="Y448" s="678" cm="1">
        <f t="array" ref="Y448">INDEX($H448:$K448,0,MATCH(Y$414,$H$414:$K$414,0))*INDEX($J$408:$R$411,MATCH(Y$414,$I$408:$I$411,0),MATCH(Y$413,$J$407:$R$407,0))</f>
        <v>78</v>
      </c>
      <c r="Z448" s="678" cm="1">
        <f t="array" ref="Z448">INDEX($H448:$K448,0,MATCH(Z$414,$H$414:$K$414,0))*INDEX($J$408:$R$411,MATCH(Z$414,$I$408:$I$411,0),MATCH(Z$413,$J$407:$R$407,0))</f>
        <v>19</v>
      </c>
      <c r="AA448" s="678" cm="1">
        <f t="array" ref="AA448">INDEX($H448:$K448,0,MATCH(AA$414,$H$414:$K$414,0))*INDEX($J$408:$R$411,MATCH(AA$414,$I$408:$I$411,0),MATCH(AA$413,$J$407:$R$407,0))</f>
        <v>0</v>
      </c>
      <c r="AB448" s="678" cm="1">
        <f t="array" ref="AB448">INDEX($H448:$K448,0,MATCH(AB$414,$H$414:$K$414,0))*INDEX($J$408:$R$411,MATCH(AB$414,$I$408:$I$411,0),MATCH(AB$413,$J$407:$R$407,0))</f>
        <v>0</v>
      </c>
      <c r="AC448" s="678" cm="1">
        <f t="array" ref="AC448">INDEX($H448:$K448,0,MATCH(AC$414,$H$414:$K$414,0))*INDEX($J$408:$R$411,MATCH(AC$414,$I$408:$I$411,0),MATCH(AC$413,$J$407:$R$407,0))</f>
        <v>78</v>
      </c>
      <c r="AD448" s="678" cm="1">
        <f t="array" ref="AD448">INDEX($H448:$K448,0,MATCH(AD$414,$H$414:$K$414,0))*INDEX($J$408:$R$411,MATCH(AD$414,$I$408:$I$411,0),MATCH(AD$413,$J$407:$R$407,0))</f>
        <v>19</v>
      </c>
      <c r="AE448" s="678" cm="1">
        <f t="array" ref="AE448">INDEX($H448:$K448,0,MATCH(AE$414,$H$414:$K$414,0))*INDEX($J$408:$R$411,MATCH(AE$414,$I$408:$I$411,0),MATCH(AE$413,$J$407:$R$407,0))</f>
        <v>0</v>
      </c>
      <c r="AF448" s="678" cm="1">
        <f t="array" ref="AF448">INDEX($H448:$K448,0,MATCH(AF$414,$H$414:$K$414,0))*INDEX($J$408:$R$411,MATCH(AF$414,$I$408:$I$411,0),MATCH(AF$413,$J$407:$R$407,0))</f>
        <v>0</v>
      </c>
      <c r="AG448" s="678" cm="1">
        <f t="array" ref="AG448">INDEX($H448:$K448,0,MATCH(AG$414,$H$414:$K$414,0))*INDEX($J$408:$R$411,MATCH(AG$414,$I$408:$I$411,0),MATCH(AG$413,$J$407:$R$407,0))</f>
        <v>78</v>
      </c>
      <c r="AH448" s="678" cm="1">
        <f t="array" ref="AH448">INDEX($H448:$K448,0,MATCH(AH$414,$H$414:$K$414,0))*INDEX($J$408:$R$411,MATCH(AH$414,$I$408:$I$411,0),MATCH(AH$413,$J$407:$R$407,0))</f>
        <v>19</v>
      </c>
      <c r="AI448" s="678" cm="1">
        <f t="array" ref="AI448">INDEX($H448:$K448,0,MATCH(AI$414,$H$414:$K$414,0))*INDEX($J$408:$R$411,MATCH(AI$414,$I$408:$I$411,0),MATCH(AI$413,$J$407:$R$407,0))</f>
        <v>0</v>
      </c>
      <c r="AJ448" s="678" cm="1">
        <f t="array" ref="AJ448">INDEX($H448:$K448,0,MATCH(AJ$414,$H$414:$K$414,0))*INDEX($J$408:$R$411,MATCH(AJ$414,$I$408:$I$411,0),MATCH(AJ$413,$J$407:$R$407,0))</f>
        <v>0</v>
      </c>
      <c r="AK448" s="678" cm="1">
        <f t="array" ref="AK448">INDEX($H448:$K448,0,MATCH(AK$414,$H$414:$K$414,0))*INDEX($J$408:$R$411,MATCH(AK$414,$I$408:$I$411,0),MATCH(AK$413,$J$407:$R$407,0))</f>
        <v>78</v>
      </c>
      <c r="AL448" s="678" cm="1">
        <f t="array" ref="AL448">INDEX($H448:$K448,0,MATCH(AL$414,$H$414:$K$414,0))*INDEX($J$408:$R$411,MATCH(AL$414,$I$408:$I$411,0),MATCH(AL$413,$J$407:$R$407,0))</f>
        <v>0</v>
      </c>
      <c r="AM448" s="678" cm="1">
        <f t="array" ref="AM448">INDEX($H448:$K448,0,MATCH(AM$414,$H$414:$K$414,0))*INDEX($J$408:$R$411,MATCH(AM$414,$I$408:$I$411,0),MATCH(AM$413,$J$407:$R$407,0))</f>
        <v>0</v>
      </c>
      <c r="AN448" s="678" cm="1">
        <f t="array" ref="AN448">INDEX($H448:$K448,0,MATCH(AN$414,$H$414:$K$414,0))*INDEX($J$408:$R$411,MATCH(AN$414,$I$408:$I$411,0),MATCH(AN$413,$J$407:$R$407,0))</f>
        <v>0</v>
      </c>
      <c r="AO448" s="678" cm="1">
        <f t="array" ref="AO448">INDEX($H448:$K448,0,MATCH(AO$414,$H$414:$K$414,0))*INDEX($J$408:$R$411,MATCH(AO$414,$I$408:$I$411,0),MATCH(AO$413,$J$407:$R$407,0))</f>
        <v>78</v>
      </c>
      <c r="AP448" s="678" cm="1">
        <f t="array" ref="AP448">INDEX($H448:$K448,0,MATCH(AP$414,$H$414:$K$414,0))*INDEX($J$408:$R$411,MATCH(AP$414,$I$408:$I$411,0),MATCH(AP$413,$J$407:$R$407,0))</f>
        <v>0</v>
      </c>
      <c r="AQ448" s="678" cm="1">
        <f t="array" ref="AQ448">INDEX($H448:$K448,0,MATCH(AQ$414,$H$414:$K$414,0))*INDEX($J$408:$R$411,MATCH(AQ$414,$I$408:$I$411,0),MATCH(AQ$413,$J$407:$R$407,0))</f>
        <v>0</v>
      </c>
      <c r="AR448" s="678" cm="1">
        <f t="array" ref="AR448">INDEX($H448:$K448,0,MATCH(AR$414,$H$414:$K$414,0))*INDEX($J$408:$R$411,MATCH(AR$414,$I$408:$I$411,0),MATCH(AR$413,$J$407:$R$407,0))</f>
        <v>0</v>
      </c>
      <c r="AS448" s="678" cm="1">
        <f t="array" ref="AS448">INDEX($H448:$K448,0,MATCH(AS$414,$H$414:$K$414,0))*INDEX($J$408:$R$411,MATCH(AS$414,$I$408:$I$411,0),MATCH(AS$413,$J$407:$R$407,0))</f>
        <v>78</v>
      </c>
      <c r="AT448" s="678" cm="1">
        <f t="array" ref="AT448">INDEX($H448:$K448,0,MATCH(AT$414,$H$414:$K$414,0))*INDEX($J$408:$R$411,MATCH(AT$414,$I$408:$I$411,0),MATCH(AT$413,$J$407:$R$407,0))</f>
        <v>0</v>
      </c>
      <c r="AU448" s="678" cm="1">
        <f t="array" ref="AU448">INDEX($H448:$K448,0,MATCH(AU$414,$H$414:$K$414,0))*INDEX($J$408:$R$411,MATCH(AU$414,$I$408:$I$411,0),MATCH(AU$413,$J$407:$R$407,0))</f>
        <v>0</v>
      </c>
      <c r="AV448" s="186"/>
      <c r="AW448" s="186"/>
      <c r="AX448" s="16"/>
      <c r="AY448" s="8"/>
      <c r="AZ448" s="8"/>
      <c r="BA448" s="8"/>
    </row>
    <row r="449" spans="1:53" ht="14.5" outlineLevel="1" x14ac:dyDescent="0.35">
      <c r="A449" s="6"/>
      <c r="B449" s="7"/>
      <c r="C449" s="17"/>
      <c r="D449" s="17"/>
      <c r="E449" s="17"/>
      <c r="F449" s="26"/>
      <c r="G449" s="26" t="str">
        <f t="shared" si="188"/>
        <v>YYWWWwd</v>
      </c>
      <c r="H449" s="222">
        <f t="shared" si="186"/>
        <v>0</v>
      </c>
      <c r="I449" s="222">
        <f t="shared" si="186"/>
        <v>78</v>
      </c>
      <c r="J449" s="222">
        <f t="shared" si="189"/>
        <v>19</v>
      </c>
      <c r="K449" s="222">
        <f t="shared" si="187"/>
        <v>0</v>
      </c>
      <c r="L449" s="678" cm="1">
        <f t="array" ref="L449">INDEX($H449:$K449,0,MATCH(L$414,$H$414:$K$414,0))*INDEX($J$408:$R$411,MATCH(L$414,$I$408:$I$411,0),MATCH(L$413,$J$407:$R$407,0))</f>
        <v>0</v>
      </c>
      <c r="M449" s="678" cm="1">
        <f t="array" ref="M449">INDEX($H449:$K449,0,MATCH(M$414,$H$414:$K$414,0))*INDEX($J$408:$R$411,MATCH(M$414,$I$408:$I$411,0),MATCH(M$413,$J$407:$R$407,0))</f>
        <v>78</v>
      </c>
      <c r="N449" s="678" cm="1">
        <f t="array" ref="N449">INDEX($H449:$K449,0,MATCH(N$414,$H$414:$K$414,0))*INDEX($J$408:$R$411,MATCH(N$414,$I$408:$I$411,0),MATCH(N$413,$J$407:$R$407,0))</f>
        <v>38</v>
      </c>
      <c r="O449" s="678" cm="1">
        <f t="array" ref="O449">INDEX($H449:$K449,0,MATCH(O$414,$H$414:$K$414,0))*INDEX($J$408:$R$411,MATCH(O$414,$I$408:$I$411,0),MATCH(O$413,$J$407:$R$407,0))</f>
        <v>0</v>
      </c>
      <c r="P449" s="678" cm="1">
        <f t="array" ref="P449">INDEX($H449:$K449,0,MATCH(P$414,$H$414:$K$414,0))*INDEX($J$408:$R$411,MATCH(P$414,$I$408:$I$411,0),MATCH(P$413,$J$407:$R$407,0))</f>
        <v>0</v>
      </c>
      <c r="Q449" s="678" cm="1">
        <f t="array" ref="Q449">INDEX($H449:$K449,0,MATCH(Q$414,$H$414:$K$414,0))*INDEX($J$408:$R$411,MATCH(Q$414,$I$408:$I$411,0),MATCH(Q$413,$J$407:$R$407,0))</f>
        <v>78</v>
      </c>
      <c r="R449" s="678" cm="1">
        <f t="array" ref="R449">INDEX($H449:$K449,0,MATCH(R$414,$H$414:$K$414,0))*INDEX($J$408:$R$411,MATCH(R$414,$I$408:$I$411,0),MATCH(R$413,$J$407:$R$407,0))</f>
        <v>38</v>
      </c>
      <c r="S449" s="678" cm="1">
        <f t="array" ref="S449">INDEX($H449:$K449,0,MATCH(S$414,$H$414:$K$414,0))*INDEX($J$408:$R$411,MATCH(S$414,$I$408:$I$411,0),MATCH(S$413,$J$407:$R$407,0))</f>
        <v>0</v>
      </c>
      <c r="T449" s="678" cm="1">
        <f t="array" ref="T449">INDEX($H449:$K449,0,MATCH(T$414,$H$414:$K$414,0))*INDEX($J$408:$R$411,MATCH(T$414,$I$408:$I$411,0),MATCH(T$413,$J$407:$R$407,0))</f>
        <v>0</v>
      </c>
      <c r="U449" s="678" cm="1">
        <f t="array" ref="U449">INDEX($H449:$K449,0,MATCH(U$414,$H$414:$K$414,0))*INDEX($J$408:$R$411,MATCH(U$414,$I$408:$I$411,0),MATCH(U$413,$J$407:$R$407,0))</f>
        <v>78</v>
      </c>
      <c r="V449" s="678" cm="1">
        <f t="array" ref="V449">INDEX($H449:$K449,0,MATCH(V$414,$H$414:$K$414,0))*INDEX($J$408:$R$411,MATCH(V$414,$I$408:$I$411,0),MATCH(V$413,$J$407:$R$407,0))</f>
        <v>19</v>
      </c>
      <c r="W449" s="678" cm="1">
        <f t="array" ref="W449">INDEX($H449:$K449,0,MATCH(W$414,$H$414:$K$414,0))*INDEX($J$408:$R$411,MATCH(W$414,$I$408:$I$411,0),MATCH(W$413,$J$407:$R$407,0))</f>
        <v>0</v>
      </c>
      <c r="X449" s="678" cm="1">
        <f t="array" ref="X449">INDEX($H449:$K449,0,MATCH(X$414,$H$414:$K$414,0))*INDEX($J$408:$R$411,MATCH(X$414,$I$408:$I$411,0),MATCH(X$413,$J$407:$R$407,0))</f>
        <v>0</v>
      </c>
      <c r="Y449" s="678" cm="1">
        <f t="array" ref="Y449">INDEX($H449:$K449,0,MATCH(Y$414,$H$414:$K$414,0))*INDEX($J$408:$R$411,MATCH(Y$414,$I$408:$I$411,0),MATCH(Y$413,$J$407:$R$407,0))</f>
        <v>78</v>
      </c>
      <c r="Z449" s="678" cm="1">
        <f t="array" ref="Z449">INDEX($H449:$K449,0,MATCH(Z$414,$H$414:$K$414,0))*INDEX($J$408:$R$411,MATCH(Z$414,$I$408:$I$411,0),MATCH(Z$413,$J$407:$R$407,0))</f>
        <v>19</v>
      </c>
      <c r="AA449" s="678" cm="1">
        <f t="array" ref="AA449">INDEX($H449:$K449,0,MATCH(AA$414,$H$414:$K$414,0))*INDEX($J$408:$R$411,MATCH(AA$414,$I$408:$I$411,0),MATCH(AA$413,$J$407:$R$407,0))</f>
        <v>0</v>
      </c>
      <c r="AB449" s="678" cm="1">
        <f t="array" ref="AB449">INDEX($H449:$K449,0,MATCH(AB$414,$H$414:$K$414,0))*INDEX($J$408:$R$411,MATCH(AB$414,$I$408:$I$411,0),MATCH(AB$413,$J$407:$R$407,0))</f>
        <v>0</v>
      </c>
      <c r="AC449" s="678" cm="1">
        <f t="array" ref="AC449">INDEX($H449:$K449,0,MATCH(AC$414,$H$414:$K$414,0))*INDEX($J$408:$R$411,MATCH(AC$414,$I$408:$I$411,0),MATCH(AC$413,$J$407:$R$407,0))</f>
        <v>78</v>
      </c>
      <c r="AD449" s="678" cm="1">
        <f t="array" ref="AD449">INDEX($H449:$K449,0,MATCH(AD$414,$H$414:$K$414,0))*INDEX($J$408:$R$411,MATCH(AD$414,$I$408:$I$411,0),MATCH(AD$413,$J$407:$R$407,0))</f>
        <v>19</v>
      </c>
      <c r="AE449" s="678" cm="1">
        <f t="array" ref="AE449">INDEX($H449:$K449,0,MATCH(AE$414,$H$414:$K$414,0))*INDEX($J$408:$R$411,MATCH(AE$414,$I$408:$I$411,0),MATCH(AE$413,$J$407:$R$407,0))</f>
        <v>0</v>
      </c>
      <c r="AF449" s="678" cm="1">
        <f t="array" ref="AF449">INDEX($H449:$K449,0,MATCH(AF$414,$H$414:$K$414,0))*INDEX($J$408:$R$411,MATCH(AF$414,$I$408:$I$411,0),MATCH(AF$413,$J$407:$R$407,0))</f>
        <v>0</v>
      </c>
      <c r="AG449" s="678" cm="1">
        <f t="array" ref="AG449">INDEX($H449:$K449,0,MATCH(AG$414,$H$414:$K$414,0))*INDEX($J$408:$R$411,MATCH(AG$414,$I$408:$I$411,0),MATCH(AG$413,$J$407:$R$407,0))</f>
        <v>78</v>
      </c>
      <c r="AH449" s="678" cm="1">
        <f t="array" ref="AH449">INDEX($H449:$K449,0,MATCH(AH$414,$H$414:$K$414,0))*INDEX($J$408:$R$411,MATCH(AH$414,$I$408:$I$411,0),MATCH(AH$413,$J$407:$R$407,0))</f>
        <v>19</v>
      </c>
      <c r="AI449" s="678" cm="1">
        <f t="array" ref="AI449">INDEX($H449:$K449,0,MATCH(AI$414,$H$414:$K$414,0))*INDEX($J$408:$R$411,MATCH(AI$414,$I$408:$I$411,0),MATCH(AI$413,$J$407:$R$407,0))</f>
        <v>0</v>
      </c>
      <c r="AJ449" s="678" cm="1">
        <f t="array" ref="AJ449">INDEX($H449:$K449,0,MATCH(AJ$414,$H$414:$K$414,0))*INDEX($J$408:$R$411,MATCH(AJ$414,$I$408:$I$411,0),MATCH(AJ$413,$J$407:$R$407,0))</f>
        <v>0</v>
      </c>
      <c r="AK449" s="678" cm="1">
        <f t="array" ref="AK449">INDEX($H449:$K449,0,MATCH(AK$414,$H$414:$K$414,0))*INDEX($J$408:$R$411,MATCH(AK$414,$I$408:$I$411,0),MATCH(AK$413,$J$407:$R$407,0))</f>
        <v>78</v>
      </c>
      <c r="AL449" s="678" cm="1">
        <f t="array" ref="AL449">INDEX($H449:$K449,0,MATCH(AL$414,$H$414:$K$414,0))*INDEX($J$408:$R$411,MATCH(AL$414,$I$408:$I$411,0),MATCH(AL$413,$J$407:$R$407,0))</f>
        <v>0</v>
      </c>
      <c r="AM449" s="678" cm="1">
        <f t="array" ref="AM449">INDEX($H449:$K449,0,MATCH(AM$414,$H$414:$K$414,0))*INDEX($J$408:$R$411,MATCH(AM$414,$I$408:$I$411,0),MATCH(AM$413,$J$407:$R$407,0))</f>
        <v>0</v>
      </c>
      <c r="AN449" s="678" cm="1">
        <f t="array" ref="AN449">INDEX($H449:$K449,0,MATCH(AN$414,$H$414:$K$414,0))*INDEX($J$408:$R$411,MATCH(AN$414,$I$408:$I$411,0),MATCH(AN$413,$J$407:$R$407,0))</f>
        <v>0</v>
      </c>
      <c r="AO449" s="678" cm="1">
        <f t="array" ref="AO449">INDEX($H449:$K449,0,MATCH(AO$414,$H$414:$K$414,0))*INDEX($J$408:$R$411,MATCH(AO$414,$I$408:$I$411,0),MATCH(AO$413,$J$407:$R$407,0))</f>
        <v>78</v>
      </c>
      <c r="AP449" s="678" cm="1">
        <f t="array" ref="AP449">INDEX($H449:$K449,0,MATCH(AP$414,$H$414:$K$414,0))*INDEX($J$408:$R$411,MATCH(AP$414,$I$408:$I$411,0),MATCH(AP$413,$J$407:$R$407,0))</f>
        <v>0</v>
      </c>
      <c r="AQ449" s="678" cm="1">
        <f t="array" ref="AQ449">INDEX($H449:$K449,0,MATCH(AQ$414,$H$414:$K$414,0))*INDEX($J$408:$R$411,MATCH(AQ$414,$I$408:$I$411,0),MATCH(AQ$413,$J$407:$R$407,0))</f>
        <v>0</v>
      </c>
      <c r="AR449" s="678" cm="1">
        <f t="array" ref="AR449">INDEX($H449:$K449,0,MATCH(AR$414,$H$414:$K$414,0))*INDEX($J$408:$R$411,MATCH(AR$414,$I$408:$I$411,0),MATCH(AR$413,$J$407:$R$407,0))</f>
        <v>0</v>
      </c>
      <c r="AS449" s="678" cm="1">
        <f t="array" ref="AS449">INDEX($H449:$K449,0,MATCH(AS$414,$H$414:$K$414,0))*INDEX($J$408:$R$411,MATCH(AS$414,$I$408:$I$411,0),MATCH(AS$413,$J$407:$R$407,0))</f>
        <v>78</v>
      </c>
      <c r="AT449" s="678" cm="1">
        <f t="array" ref="AT449">INDEX($H449:$K449,0,MATCH(AT$414,$H$414:$K$414,0))*INDEX($J$408:$R$411,MATCH(AT$414,$I$408:$I$411,0),MATCH(AT$413,$J$407:$R$407,0))</f>
        <v>0</v>
      </c>
      <c r="AU449" s="678" cm="1">
        <f t="array" ref="AU449">INDEX($H449:$K449,0,MATCH(AU$414,$H$414:$K$414,0))*INDEX($J$408:$R$411,MATCH(AU$414,$I$408:$I$411,0),MATCH(AU$413,$J$407:$R$407,0))</f>
        <v>0</v>
      </c>
      <c r="AV449" s="186"/>
      <c r="AW449" s="186"/>
      <c r="AX449" s="16"/>
      <c r="AY449" s="8"/>
      <c r="AZ449" s="8"/>
      <c r="BA449" s="8"/>
    </row>
    <row r="450" spans="1:53" ht="14.5" outlineLevel="1" x14ac:dyDescent="0.35">
      <c r="A450" s="6"/>
      <c r="B450" s="7"/>
      <c r="C450" s="17"/>
      <c r="D450" s="17"/>
      <c r="E450" s="17"/>
      <c r="F450" s="26"/>
      <c r="G450" s="26" t="str">
        <f t="shared" si="188"/>
        <v>YYNWBz</v>
      </c>
      <c r="H450" s="222">
        <f t="shared" si="186"/>
        <v>18</v>
      </c>
      <c r="I450" s="222">
        <f t="shared" si="186"/>
        <v>78</v>
      </c>
      <c r="J450" s="222">
        <f t="shared" si="189"/>
        <v>25</v>
      </c>
      <c r="K450" s="222">
        <f t="shared" si="187"/>
        <v>0</v>
      </c>
      <c r="L450" s="678" cm="1">
        <f t="array" ref="L450">INDEX($H450:$K450,0,MATCH(L$414,$H$414:$K$414,0))*INDEX($J$408:$R$411,MATCH(L$414,$I$408:$I$411,0),MATCH(L$413,$J$407:$R$407,0))</f>
        <v>18</v>
      </c>
      <c r="M450" s="678" cm="1">
        <f t="array" ref="M450">INDEX($H450:$K450,0,MATCH(M$414,$H$414:$K$414,0))*INDEX($J$408:$R$411,MATCH(M$414,$I$408:$I$411,0),MATCH(M$413,$J$407:$R$407,0))</f>
        <v>78</v>
      </c>
      <c r="N450" s="678" cm="1">
        <f t="array" ref="N450">INDEX($H450:$K450,0,MATCH(N$414,$H$414:$K$414,0))*INDEX($J$408:$R$411,MATCH(N$414,$I$408:$I$411,0),MATCH(N$413,$J$407:$R$407,0))</f>
        <v>50</v>
      </c>
      <c r="O450" s="678" cm="1">
        <f t="array" ref="O450">INDEX($H450:$K450,0,MATCH(O$414,$H$414:$K$414,0))*INDEX($J$408:$R$411,MATCH(O$414,$I$408:$I$411,0),MATCH(O$413,$J$407:$R$407,0))</f>
        <v>0</v>
      </c>
      <c r="P450" s="678" cm="1">
        <f t="array" ref="P450">INDEX($H450:$K450,0,MATCH(P$414,$H$414:$K$414,0))*INDEX($J$408:$R$411,MATCH(P$414,$I$408:$I$411,0),MATCH(P$413,$J$407:$R$407,0))</f>
        <v>18</v>
      </c>
      <c r="Q450" s="678" cm="1">
        <f t="array" ref="Q450">INDEX($H450:$K450,0,MATCH(Q$414,$H$414:$K$414,0))*INDEX($J$408:$R$411,MATCH(Q$414,$I$408:$I$411,0),MATCH(Q$413,$J$407:$R$407,0))</f>
        <v>78</v>
      </c>
      <c r="R450" s="678" cm="1">
        <f t="array" ref="R450">INDEX($H450:$K450,0,MATCH(R$414,$H$414:$K$414,0))*INDEX($J$408:$R$411,MATCH(R$414,$I$408:$I$411,0),MATCH(R$413,$J$407:$R$407,0))</f>
        <v>50</v>
      </c>
      <c r="S450" s="678" cm="1">
        <f t="array" ref="S450">INDEX($H450:$K450,0,MATCH(S$414,$H$414:$K$414,0))*INDEX($J$408:$R$411,MATCH(S$414,$I$408:$I$411,0),MATCH(S$413,$J$407:$R$407,0))</f>
        <v>0</v>
      </c>
      <c r="T450" s="678" cm="1">
        <f t="array" ref="T450">INDEX($H450:$K450,0,MATCH(T$414,$H$414:$K$414,0))*INDEX($J$408:$R$411,MATCH(T$414,$I$408:$I$411,0),MATCH(T$413,$J$407:$R$407,0))</f>
        <v>18</v>
      </c>
      <c r="U450" s="678" cm="1">
        <f t="array" ref="U450">INDEX($H450:$K450,0,MATCH(U$414,$H$414:$K$414,0))*INDEX($J$408:$R$411,MATCH(U$414,$I$408:$I$411,0),MATCH(U$413,$J$407:$R$407,0))</f>
        <v>78</v>
      </c>
      <c r="V450" s="678" cm="1">
        <f t="array" ref="V450">INDEX($H450:$K450,0,MATCH(V$414,$H$414:$K$414,0))*INDEX($J$408:$R$411,MATCH(V$414,$I$408:$I$411,0),MATCH(V$413,$J$407:$R$407,0))</f>
        <v>25</v>
      </c>
      <c r="W450" s="678" cm="1">
        <f t="array" ref="W450">INDEX($H450:$K450,0,MATCH(W$414,$H$414:$K$414,0))*INDEX($J$408:$R$411,MATCH(W$414,$I$408:$I$411,0),MATCH(W$413,$J$407:$R$407,0))</f>
        <v>0</v>
      </c>
      <c r="X450" s="678" cm="1">
        <f t="array" ref="X450">INDEX($H450:$K450,0,MATCH(X$414,$H$414:$K$414,0))*INDEX($J$408:$R$411,MATCH(X$414,$I$408:$I$411,0),MATCH(X$413,$J$407:$R$407,0))</f>
        <v>18</v>
      </c>
      <c r="Y450" s="678" cm="1">
        <f t="array" ref="Y450">INDEX($H450:$K450,0,MATCH(Y$414,$H$414:$K$414,0))*INDEX($J$408:$R$411,MATCH(Y$414,$I$408:$I$411,0),MATCH(Y$413,$J$407:$R$407,0))</f>
        <v>78</v>
      </c>
      <c r="Z450" s="678" cm="1">
        <f t="array" ref="Z450">INDEX($H450:$K450,0,MATCH(Z$414,$H$414:$K$414,0))*INDEX($J$408:$R$411,MATCH(Z$414,$I$408:$I$411,0),MATCH(Z$413,$J$407:$R$407,0))</f>
        <v>25</v>
      </c>
      <c r="AA450" s="678" cm="1">
        <f t="array" ref="AA450">INDEX($H450:$K450,0,MATCH(AA$414,$H$414:$K$414,0))*INDEX($J$408:$R$411,MATCH(AA$414,$I$408:$I$411,0),MATCH(AA$413,$J$407:$R$407,0))</f>
        <v>0</v>
      </c>
      <c r="AB450" s="678" cm="1">
        <f t="array" ref="AB450">INDEX($H450:$K450,0,MATCH(AB$414,$H$414:$K$414,0))*INDEX($J$408:$R$411,MATCH(AB$414,$I$408:$I$411,0),MATCH(AB$413,$J$407:$R$407,0))</f>
        <v>18</v>
      </c>
      <c r="AC450" s="678" cm="1">
        <f t="array" ref="AC450">INDEX($H450:$K450,0,MATCH(AC$414,$H$414:$K$414,0))*INDEX($J$408:$R$411,MATCH(AC$414,$I$408:$I$411,0),MATCH(AC$413,$J$407:$R$407,0))</f>
        <v>78</v>
      </c>
      <c r="AD450" s="678" cm="1">
        <f t="array" ref="AD450">INDEX($H450:$K450,0,MATCH(AD$414,$H$414:$K$414,0))*INDEX($J$408:$R$411,MATCH(AD$414,$I$408:$I$411,0),MATCH(AD$413,$J$407:$R$407,0))</f>
        <v>25</v>
      </c>
      <c r="AE450" s="678" cm="1">
        <f t="array" ref="AE450">INDEX($H450:$K450,0,MATCH(AE$414,$H$414:$K$414,0))*INDEX($J$408:$R$411,MATCH(AE$414,$I$408:$I$411,0),MATCH(AE$413,$J$407:$R$407,0))</f>
        <v>0</v>
      </c>
      <c r="AF450" s="678" cm="1">
        <f t="array" ref="AF450">INDEX($H450:$K450,0,MATCH(AF$414,$H$414:$K$414,0))*INDEX($J$408:$R$411,MATCH(AF$414,$I$408:$I$411,0),MATCH(AF$413,$J$407:$R$407,0))</f>
        <v>18</v>
      </c>
      <c r="AG450" s="678" cm="1">
        <f t="array" ref="AG450">INDEX($H450:$K450,0,MATCH(AG$414,$H$414:$K$414,0))*INDEX($J$408:$R$411,MATCH(AG$414,$I$408:$I$411,0),MATCH(AG$413,$J$407:$R$407,0))</f>
        <v>78</v>
      </c>
      <c r="AH450" s="678" cm="1">
        <f t="array" ref="AH450">INDEX($H450:$K450,0,MATCH(AH$414,$H$414:$K$414,0))*INDEX($J$408:$R$411,MATCH(AH$414,$I$408:$I$411,0),MATCH(AH$413,$J$407:$R$407,0))</f>
        <v>25</v>
      </c>
      <c r="AI450" s="678" cm="1">
        <f t="array" ref="AI450">INDEX($H450:$K450,0,MATCH(AI$414,$H$414:$K$414,0))*INDEX($J$408:$R$411,MATCH(AI$414,$I$408:$I$411,0),MATCH(AI$413,$J$407:$R$407,0))</f>
        <v>0</v>
      </c>
      <c r="AJ450" s="678" cm="1">
        <f t="array" ref="AJ450">INDEX($H450:$K450,0,MATCH(AJ$414,$H$414:$K$414,0))*INDEX($J$408:$R$411,MATCH(AJ$414,$I$408:$I$411,0),MATCH(AJ$413,$J$407:$R$407,0))</f>
        <v>18</v>
      </c>
      <c r="AK450" s="678" cm="1">
        <f t="array" ref="AK450">INDEX($H450:$K450,0,MATCH(AK$414,$H$414:$K$414,0))*INDEX($J$408:$R$411,MATCH(AK$414,$I$408:$I$411,0),MATCH(AK$413,$J$407:$R$407,0))</f>
        <v>78</v>
      </c>
      <c r="AL450" s="678" cm="1">
        <f t="array" ref="AL450">INDEX($H450:$K450,0,MATCH(AL$414,$H$414:$K$414,0))*INDEX($J$408:$R$411,MATCH(AL$414,$I$408:$I$411,0),MATCH(AL$413,$J$407:$R$407,0))</f>
        <v>0</v>
      </c>
      <c r="AM450" s="678" cm="1">
        <f t="array" ref="AM450">INDEX($H450:$K450,0,MATCH(AM$414,$H$414:$K$414,0))*INDEX($J$408:$R$411,MATCH(AM$414,$I$408:$I$411,0),MATCH(AM$413,$J$407:$R$407,0))</f>
        <v>0</v>
      </c>
      <c r="AN450" s="678" cm="1">
        <f t="array" ref="AN450">INDEX($H450:$K450,0,MATCH(AN$414,$H$414:$K$414,0))*INDEX($J$408:$R$411,MATCH(AN$414,$I$408:$I$411,0),MATCH(AN$413,$J$407:$R$407,0))</f>
        <v>18</v>
      </c>
      <c r="AO450" s="678" cm="1">
        <f t="array" ref="AO450">INDEX($H450:$K450,0,MATCH(AO$414,$H$414:$K$414,0))*INDEX($J$408:$R$411,MATCH(AO$414,$I$408:$I$411,0),MATCH(AO$413,$J$407:$R$407,0))</f>
        <v>78</v>
      </c>
      <c r="AP450" s="678" cm="1">
        <f t="array" ref="AP450">INDEX($H450:$K450,0,MATCH(AP$414,$H$414:$K$414,0))*INDEX($J$408:$R$411,MATCH(AP$414,$I$408:$I$411,0),MATCH(AP$413,$J$407:$R$407,0))</f>
        <v>0</v>
      </c>
      <c r="AQ450" s="678" cm="1">
        <f t="array" ref="AQ450">INDEX($H450:$K450,0,MATCH(AQ$414,$H$414:$K$414,0))*INDEX($J$408:$R$411,MATCH(AQ$414,$I$408:$I$411,0),MATCH(AQ$413,$J$407:$R$407,0))</f>
        <v>0</v>
      </c>
      <c r="AR450" s="678" cm="1">
        <f t="array" ref="AR450">INDEX($H450:$K450,0,MATCH(AR$414,$H$414:$K$414,0))*INDEX($J$408:$R$411,MATCH(AR$414,$I$408:$I$411,0),MATCH(AR$413,$J$407:$R$407,0))</f>
        <v>18</v>
      </c>
      <c r="AS450" s="678" cm="1">
        <f t="array" ref="AS450">INDEX($H450:$K450,0,MATCH(AS$414,$H$414:$K$414,0))*INDEX($J$408:$R$411,MATCH(AS$414,$I$408:$I$411,0),MATCH(AS$413,$J$407:$R$407,0))</f>
        <v>78</v>
      </c>
      <c r="AT450" s="678" cm="1">
        <f t="array" ref="AT450">INDEX($H450:$K450,0,MATCH(AT$414,$H$414:$K$414,0))*INDEX($J$408:$R$411,MATCH(AT$414,$I$408:$I$411,0),MATCH(AT$413,$J$407:$R$407,0))</f>
        <v>0</v>
      </c>
      <c r="AU450" s="678" cm="1">
        <f t="array" ref="AU450">INDEX($H450:$K450,0,MATCH(AU$414,$H$414:$K$414,0))*INDEX($J$408:$R$411,MATCH(AU$414,$I$408:$I$411,0),MATCH(AU$413,$J$407:$R$407,0))</f>
        <v>0</v>
      </c>
      <c r="AV450" s="186"/>
      <c r="AW450" s="186"/>
      <c r="AX450" s="16"/>
      <c r="AY450" s="8"/>
      <c r="AZ450" s="8"/>
      <c r="BA450" s="8"/>
    </row>
    <row r="451" spans="1:53" ht="14.5" outlineLevel="1" x14ac:dyDescent="0.35">
      <c r="A451" s="6"/>
      <c r="B451" s="7"/>
      <c r="C451" s="17"/>
      <c r="D451" s="17"/>
      <c r="E451" s="17"/>
      <c r="F451" s="26"/>
      <c r="G451" s="26" t="str">
        <f t="shared" si="188"/>
        <v>YYNWBzd</v>
      </c>
      <c r="H451" s="222">
        <f t="shared" si="186"/>
        <v>18</v>
      </c>
      <c r="I451" s="222">
        <f t="shared" si="186"/>
        <v>78</v>
      </c>
      <c r="J451" s="222">
        <f t="shared" si="189"/>
        <v>25</v>
      </c>
      <c r="K451" s="222">
        <f t="shared" si="187"/>
        <v>0</v>
      </c>
      <c r="L451" s="678" cm="1">
        <f t="array" ref="L451">INDEX($H451:$K451,0,MATCH(L$414,$H$414:$K$414,0))*INDEX($J$408:$R$411,MATCH(L$414,$I$408:$I$411,0),MATCH(L$413,$J$407:$R$407,0))</f>
        <v>18</v>
      </c>
      <c r="M451" s="678" cm="1">
        <f t="array" ref="M451">INDEX($H451:$K451,0,MATCH(M$414,$H$414:$K$414,0))*INDEX($J$408:$R$411,MATCH(M$414,$I$408:$I$411,0),MATCH(M$413,$J$407:$R$407,0))</f>
        <v>78</v>
      </c>
      <c r="N451" s="678" cm="1">
        <f t="array" ref="N451">INDEX($H451:$K451,0,MATCH(N$414,$H$414:$K$414,0))*INDEX($J$408:$R$411,MATCH(N$414,$I$408:$I$411,0),MATCH(N$413,$J$407:$R$407,0))</f>
        <v>50</v>
      </c>
      <c r="O451" s="678" cm="1">
        <f t="array" ref="O451">INDEX($H451:$K451,0,MATCH(O$414,$H$414:$K$414,0))*INDEX($J$408:$R$411,MATCH(O$414,$I$408:$I$411,0),MATCH(O$413,$J$407:$R$407,0))</f>
        <v>0</v>
      </c>
      <c r="P451" s="678" cm="1">
        <f t="array" ref="P451">INDEX($H451:$K451,0,MATCH(P$414,$H$414:$K$414,0))*INDEX($J$408:$R$411,MATCH(P$414,$I$408:$I$411,0),MATCH(P$413,$J$407:$R$407,0))</f>
        <v>18</v>
      </c>
      <c r="Q451" s="678" cm="1">
        <f t="array" ref="Q451">INDEX($H451:$K451,0,MATCH(Q$414,$H$414:$K$414,0))*INDEX($J$408:$R$411,MATCH(Q$414,$I$408:$I$411,0),MATCH(Q$413,$J$407:$R$407,0))</f>
        <v>78</v>
      </c>
      <c r="R451" s="678" cm="1">
        <f t="array" ref="R451">INDEX($H451:$K451,0,MATCH(R$414,$H$414:$K$414,0))*INDEX($J$408:$R$411,MATCH(R$414,$I$408:$I$411,0),MATCH(R$413,$J$407:$R$407,0))</f>
        <v>50</v>
      </c>
      <c r="S451" s="678" cm="1">
        <f t="array" ref="S451">INDEX($H451:$K451,0,MATCH(S$414,$H$414:$K$414,0))*INDEX($J$408:$R$411,MATCH(S$414,$I$408:$I$411,0),MATCH(S$413,$J$407:$R$407,0))</f>
        <v>0</v>
      </c>
      <c r="T451" s="678" cm="1">
        <f t="array" ref="T451">INDEX($H451:$K451,0,MATCH(T$414,$H$414:$K$414,0))*INDEX($J$408:$R$411,MATCH(T$414,$I$408:$I$411,0),MATCH(T$413,$J$407:$R$407,0))</f>
        <v>18</v>
      </c>
      <c r="U451" s="678" cm="1">
        <f t="array" ref="U451">INDEX($H451:$K451,0,MATCH(U$414,$H$414:$K$414,0))*INDEX($J$408:$R$411,MATCH(U$414,$I$408:$I$411,0),MATCH(U$413,$J$407:$R$407,0))</f>
        <v>78</v>
      </c>
      <c r="V451" s="678" cm="1">
        <f t="array" ref="V451">INDEX($H451:$K451,0,MATCH(V$414,$H$414:$K$414,0))*INDEX($J$408:$R$411,MATCH(V$414,$I$408:$I$411,0),MATCH(V$413,$J$407:$R$407,0))</f>
        <v>25</v>
      </c>
      <c r="W451" s="678" cm="1">
        <f t="array" ref="W451">INDEX($H451:$K451,0,MATCH(W$414,$H$414:$K$414,0))*INDEX($J$408:$R$411,MATCH(W$414,$I$408:$I$411,0),MATCH(W$413,$J$407:$R$407,0))</f>
        <v>0</v>
      </c>
      <c r="X451" s="678" cm="1">
        <f t="array" ref="X451">INDEX($H451:$K451,0,MATCH(X$414,$H$414:$K$414,0))*INDEX($J$408:$R$411,MATCH(X$414,$I$408:$I$411,0),MATCH(X$413,$J$407:$R$407,0))</f>
        <v>18</v>
      </c>
      <c r="Y451" s="678" cm="1">
        <f t="array" ref="Y451">INDEX($H451:$K451,0,MATCH(Y$414,$H$414:$K$414,0))*INDEX($J$408:$R$411,MATCH(Y$414,$I$408:$I$411,0),MATCH(Y$413,$J$407:$R$407,0))</f>
        <v>78</v>
      </c>
      <c r="Z451" s="678" cm="1">
        <f t="array" ref="Z451">INDEX($H451:$K451,0,MATCH(Z$414,$H$414:$K$414,0))*INDEX($J$408:$R$411,MATCH(Z$414,$I$408:$I$411,0),MATCH(Z$413,$J$407:$R$407,0))</f>
        <v>25</v>
      </c>
      <c r="AA451" s="678" cm="1">
        <f t="array" ref="AA451">INDEX($H451:$K451,0,MATCH(AA$414,$H$414:$K$414,0))*INDEX($J$408:$R$411,MATCH(AA$414,$I$408:$I$411,0),MATCH(AA$413,$J$407:$R$407,0))</f>
        <v>0</v>
      </c>
      <c r="AB451" s="678" cm="1">
        <f t="array" ref="AB451">INDEX($H451:$K451,0,MATCH(AB$414,$H$414:$K$414,0))*INDEX($J$408:$R$411,MATCH(AB$414,$I$408:$I$411,0),MATCH(AB$413,$J$407:$R$407,0))</f>
        <v>18</v>
      </c>
      <c r="AC451" s="678" cm="1">
        <f t="array" ref="AC451">INDEX($H451:$K451,0,MATCH(AC$414,$H$414:$K$414,0))*INDEX($J$408:$R$411,MATCH(AC$414,$I$408:$I$411,0),MATCH(AC$413,$J$407:$R$407,0))</f>
        <v>78</v>
      </c>
      <c r="AD451" s="678" cm="1">
        <f t="array" ref="AD451">INDEX($H451:$K451,0,MATCH(AD$414,$H$414:$K$414,0))*INDEX($J$408:$R$411,MATCH(AD$414,$I$408:$I$411,0),MATCH(AD$413,$J$407:$R$407,0))</f>
        <v>25</v>
      </c>
      <c r="AE451" s="678" cm="1">
        <f t="array" ref="AE451">INDEX($H451:$K451,0,MATCH(AE$414,$H$414:$K$414,0))*INDEX($J$408:$R$411,MATCH(AE$414,$I$408:$I$411,0),MATCH(AE$413,$J$407:$R$407,0))</f>
        <v>0</v>
      </c>
      <c r="AF451" s="678" cm="1">
        <f t="array" ref="AF451">INDEX($H451:$K451,0,MATCH(AF$414,$H$414:$K$414,0))*INDEX($J$408:$R$411,MATCH(AF$414,$I$408:$I$411,0),MATCH(AF$413,$J$407:$R$407,0))</f>
        <v>18</v>
      </c>
      <c r="AG451" s="678" cm="1">
        <f t="array" ref="AG451">INDEX($H451:$K451,0,MATCH(AG$414,$H$414:$K$414,0))*INDEX($J$408:$R$411,MATCH(AG$414,$I$408:$I$411,0),MATCH(AG$413,$J$407:$R$407,0))</f>
        <v>78</v>
      </c>
      <c r="AH451" s="678" cm="1">
        <f t="array" ref="AH451">INDEX($H451:$K451,0,MATCH(AH$414,$H$414:$K$414,0))*INDEX($J$408:$R$411,MATCH(AH$414,$I$408:$I$411,0),MATCH(AH$413,$J$407:$R$407,0))</f>
        <v>25</v>
      </c>
      <c r="AI451" s="678" cm="1">
        <f t="array" ref="AI451">INDEX($H451:$K451,0,MATCH(AI$414,$H$414:$K$414,0))*INDEX($J$408:$R$411,MATCH(AI$414,$I$408:$I$411,0),MATCH(AI$413,$J$407:$R$407,0))</f>
        <v>0</v>
      </c>
      <c r="AJ451" s="678" cm="1">
        <f t="array" ref="AJ451">INDEX($H451:$K451,0,MATCH(AJ$414,$H$414:$K$414,0))*INDEX($J$408:$R$411,MATCH(AJ$414,$I$408:$I$411,0),MATCH(AJ$413,$J$407:$R$407,0))</f>
        <v>18</v>
      </c>
      <c r="AK451" s="678" cm="1">
        <f t="array" ref="AK451">INDEX($H451:$K451,0,MATCH(AK$414,$H$414:$K$414,0))*INDEX($J$408:$R$411,MATCH(AK$414,$I$408:$I$411,0),MATCH(AK$413,$J$407:$R$407,0))</f>
        <v>78</v>
      </c>
      <c r="AL451" s="678" cm="1">
        <f t="array" ref="AL451">INDEX($H451:$K451,0,MATCH(AL$414,$H$414:$K$414,0))*INDEX($J$408:$R$411,MATCH(AL$414,$I$408:$I$411,0),MATCH(AL$413,$J$407:$R$407,0))</f>
        <v>0</v>
      </c>
      <c r="AM451" s="678" cm="1">
        <f t="array" ref="AM451">INDEX($H451:$K451,0,MATCH(AM$414,$H$414:$K$414,0))*INDEX($J$408:$R$411,MATCH(AM$414,$I$408:$I$411,0),MATCH(AM$413,$J$407:$R$407,0))</f>
        <v>0</v>
      </c>
      <c r="AN451" s="678" cm="1">
        <f t="array" ref="AN451">INDEX($H451:$K451,0,MATCH(AN$414,$H$414:$K$414,0))*INDEX($J$408:$R$411,MATCH(AN$414,$I$408:$I$411,0),MATCH(AN$413,$J$407:$R$407,0))</f>
        <v>18</v>
      </c>
      <c r="AO451" s="678" cm="1">
        <f t="array" ref="AO451">INDEX($H451:$K451,0,MATCH(AO$414,$H$414:$K$414,0))*INDEX($J$408:$R$411,MATCH(AO$414,$I$408:$I$411,0),MATCH(AO$413,$J$407:$R$407,0))</f>
        <v>78</v>
      </c>
      <c r="AP451" s="678" cm="1">
        <f t="array" ref="AP451">INDEX($H451:$K451,0,MATCH(AP$414,$H$414:$K$414,0))*INDEX($J$408:$R$411,MATCH(AP$414,$I$408:$I$411,0),MATCH(AP$413,$J$407:$R$407,0))</f>
        <v>0</v>
      </c>
      <c r="AQ451" s="678" cm="1">
        <f t="array" ref="AQ451">INDEX($H451:$K451,0,MATCH(AQ$414,$H$414:$K$414,0))*INDEX($J$408:$R$411,MATCH(AQ$414,$I$408:$I$411,0),MATCH(AQ$413,$J$407:$R$407,0))</f>
        <v>0</v>
      </c>
      <c r="AR451" s="678" cm="1">
        <f t="array" ref="AR451">INDEX($H451:$K451,0,MATCH(AR$414,$H$414:$K$414,0))*INDEX($J$408:$R$411,MATCH(AR$414,$I$408:$I$411,0),MATCH(AR$413,$J$407:$R$407,0))</f>
        <v>18</v>
      </c>
      <c r="AS451" s="678" cm="1">
        <f t="array" ref="AS451">INDEX($H451:$K451,0,MATCH(AS$414,$H$414:$K$414,0))*INDEX($J$408:$R$411,MATCH(AS$414,$I$408:$I$411,0),MATCH(AS$413,$J$407:$R$407,0))</f>
        <v>78</v>
      </c>
      <c r="AT451" s="678" cm="1">
        <f t="array" ref="AT451">INDEX($H451:$K451,0,MATCH(AT$414,$H$414:$K$414,0))*INDEX($J$408:$R$411,MATCH(AT$414,$I$408:$I$411,0),MATCH(AT$413,$J$407:$R$407,0))</f>
        <v>0</v>
      </c>
      <c r="AU451" s="678" cm="1">
        <f t="array" ref="AU451">INDEX($H451:$K451,0,MATCH(AU$414,$H$414:$K$414,0))*INDEX($J$408:$R$411,MATCH(AU$414,$I$408:$I$411,0),MATCH(AU$413,$J$407:$R$407,0))</f>
        <v>0</v>
      </c>
      <c r="AV451" s="186"/>
      <c r="AW451" s="186"/>
      <c r="AX451" s="16"/>
      <c r="AY451" s="8"/>
      <c r="AZ451" s="8"/>
      <c r="BA451" s="8"/>
    </row>
    <row r="452" spans="1:53" ht="14.5" outlineLevel="1" x14ac:dyDescent="0.35">
      <c r="A452" s="6"/>
      <c r="B452" s="7"/>
      <c r="C452" s="17"/>
      <c r="D452" s="17"/>
      <c r="E452" s="17"/>
      <c r="F452" s="26"/>
      <c r="G452" s="26" t="str">
        <f t="shared" si="188"/>
        <v>YYBNWb</v>
      </c>
      <c r="H452" s="222">
        <f t="shared" si="186"/>
        <v>0</v>
      </c>
      <c r="I452" s="222">
        <f t="shared" si="186"/>
        <v>78</v>
      </c>
      <c r="J452" s="222">
        <f t="shared" si="189"/>
        <v>19</v>
      </c>
      <c r="K452" s="222">
        <f t="shared" si="187"/>
        <v>0</v>
      </c>
      <c r="L452" s="678" cm="1">
        <f t="array" ref="L452">INDEX($H452:$K452,0,MATCH(L$414,$H$414:$K$414,0))*INDEX($J$408:$R$411,MATCH(L$414,$I$408:$I$411,0),MATCH(L$413,$J$407:$R$407,0))</f>
        <v>0</v>
      </c>
      <c r="M452" s="678" cm="1">
        <f t="array" ref="M452">INDEX($H452:$K452,0,MATCH(M$414,$H$414:$K$414,0))*INDEX($J$408:$R$411,MATCH(M$414,$I$408:$I$411,0),MATCH(M$413,$J$407:$R$407,0))</f>
        <v>78</v>
      </c>
      <c r="N452" s="678" cm="1">
        <f t="array" ref="N452">INDEX($H452:$K452,0,MATCH(N$414,$H$414:$K$414,0))*INDEX($J$408:$R$411,MATCH(N$414,$I$408:$I$411,0),MATCH(N$413,$J$407:$R$407,0))</f>
        <v>38</v>
      </c>
      <c r="O452" s="678" cm="1">
        <f t="array" ref="O452">INDEX($H452:$K452,0,MATCH(O$414,$H$414:$K$414,0))*INDEX($J$408:$R$411,MATCH(O$414,$I$408:$I$411,0),MATCH(O$413,$J$407:$R$407,0))</f>
        <v>0</v>
      </c>
      <c r="P452" s="678" cm="1">
        <f t="array" ref="P452">INDEX($H452:$K452,0,MATCH(P$414,$H$414:$K$414,0))*INDEX($J$408:$R$411,MATCH(P$414,$I$408:$I$411,0),MATCH(P$413,$J$407:$R$407,0))</f>
        <v>0</v>
      </c>
      <c r="Q452" s="678" cm="1">
        <f t="array" ref="Q452">INDEX($H452:$K452,0,MATCH(Q$414,$H$414:$K$414,0))*INDEX($J$408:$R$411,MATCH(Q$414,$I$408:$I$411,0),MATCH(Q$413,$J$407:$R$407,0))</f>
        <v>78</v>
      </c>
      <c r="R452" s="678" cm="1">
        <f t="array" ref="R452">INDEX($H452:$K452,0,MATCH(R$414,$H$414:$K$414,0))*INDEX($J$408:$R$411,MATCH(R$414,$I$408:$I$411,0),MATCH(R$413,$J$407:$R$407,0))</f>
        <v>38</v>
      </c>
      <c r="S452" s="678" cm="1">
        <f t="array" ref="S452">INDEX($H452:$K452,0,MATCH(S$414,$H$414:$K$414,0))*INDEX($J$408:$R$411,MATCH(S$414,$I$408:$I$411,0),MATCH(S$413,$J$407:$R$407,0))</f>
        <v>0</v>
      </c>
      <c r="T452" s="678" cm="1">
        <f t="array" ref="T452">INDEX($H452:$K452,0,MATCH(T$414,$H$414:$K$414,0))*INDEX($J$408:$R$411,MATCH(T$414,$I$408:$I$411,0),MATCH(T$413,$J$407:$R$407,0))</f>
        <v>0</v>
      </c>
      <c r="U452" s="678" cm="1">
        <f t="array" ref="U452">INDEX($H452:$K452,0,MATCH(U$414,$H$414:$K$414,0))*INDEX($J$408:$R$411,MATCH(U$414,$I$408:$I$411,0),MATCH(U$413,$J$407:$R$407,0))</f>
        <v>78</v>
      </c>
      <c r="V452" s="678" cm="1">
        <f t="array" ref="V452">INDEX($H452:$K452,0,MATCH(V$414,$H$414:$K$414,0))*INDEX($J$408:$R$411,MATCH(V$414,$I$408:$I$411,0),MATCH(V$413,$J$407:$R$407,0))</f>
        <v>19</v>
      </c>
      <c r="W452" s="678" cm="1">
        <f t="array" ref="W452">INDEX($H452:$K452,0,MATCH(W$414,$H$414:$K$414,0))*INDEX($J$408:$R$411,MATCH(W$414,$I$408:$I$411,0),MATCH(W$413,$J$407:$R$407,0))</f>
        <v>0</v>
      </c>
      <c r="X452" s="678" cm="1">
        <f t="array" ref="X452">INDEX($H452:$K452,0,MATCH(X$414,$H$414:$K$414,0))*INDEX($J$408:$R$411,MATCH(X$414,$I$408:$I$411,0),MATCH(X$413,$J$407:$R$407,0))</f>
        <v>0</v>
      </c>
      <c r="Y452" s="678" cm="1">
        <f t="array" ref="Y452">INDEX($H452:$K452,0,MATCH(Y$414,$H$414:$K$414,0))*INDEX($J$408:$R$411,MATCH(Y$414,$I$408:$I$411,0),MATCH(Y$413,$J$407:$R$407,0))</f>
        <v>78</v>
      </c>
      <c r="Z452" s="678" cm="1">
        <f t="array" ref="Z452">INDEX($H452:$K452,0,MATCH(Z$414,$H$414:$K$414,0))*INDEX($J$408:$R$411,MATCH(Z$414,$I$408:$I$411,0),MATCH(Z$413,$J$407:$R$407,0))</f>
        <v>19</v>
      </c>
      <c r="AA452" s="678" cm="1">
        <f t="array" ref="AA452">INDEX($H452:$K452,0,MATCH(AA$414,$H$414:$K$414,0))*INDEX($J$408:$R$411,MATCH(AA$414,$I$408:$I$411,0),MATCH(AA$413,$J$407:$R$407,0))</f>
        <v>0</v>
      </c>
      <c r="AB452" s="678" cm="1">
        <f t="array" ref="AB452">INDEX($H452:$K452,0,MATCH(AB$414,$H$414:$K$414,0))*INDEX($J$408:$R$411,MATCH(AB$414,$I$408:$I$411,0),MATCH(AB$413,$J$407:$R$407,0))</f>
        <v>0</v>
      </c>
      <c r="AC452" s="678" cm="1">
        <f t="array" ref="AC452">INDEX($H452:$K452,0,MATCH(AC$414,$H$414:$K$414,0))*INDEX($J$408:$R$411,MATCH(AC$414,$I$408:$I$411,0),MATCH(AC$413,$J$407:$R$407,0))</f>
        <v>78</v>
      </c>
      <c r="AD452" s="678" cm="1">
        <f t="array" ref="AD452">INDEX($H452:$K452,0,MATCH(AD$414,$H$414:$K$414,0))*INDEX($J$408:$R$411,MATCH(AD$414,$I$408:$I$411,0),MATCH(AD$413,$J$407:$R$407,0))</f>
        <v>19</v>
      </c>
      <c r="AE452" s="678" cm="1">
        <f t="array" ref="AE452">INDEX($H452:$K452,0,MATCH(AE$414,$H$414:$K$414,0))*INDEX($J$408:$R$411,MATCH(AE$414,$I$408:$I$411,0),MATCH(AE$413,$J$407:$R$407,0))</f>
        <v>0</v>
      </c>
      <c r="AF452" s="678" cm="1">
        <f t="array" ref="AF452">INDEX($H452:$K452,0,MATCH(AF$414,$H$414:$K$414,0))*INDEX($J$408:$R$411,MATCH(AF$414,$I$408:$I$411,0),MATCH(AF$413,$J$407:$R$407,0))</f>
        <v>0</v>
      </c>
      <c r="AG452" s="678" cm="1">
        <f t="array" ref="AG452">INDEX($H452:$K452,0,MATCH(AG$414,$H$414:$K$414,0))*INDEX($J$408:$R$411,MATCH(AG$414,$I$408:$I$411,0),MATCH(AG$413,$J$407:$R$407,0))</f>
        <v>78</v>
      </c>
      <c r="AH452" s="678" cm="1">
        <f t="array" ref="AH452">INDEX($H452:$K452,0,MATCH(AH$414,$H$414:$K$414,0))*INDEX($J$408:$R$411,MATCH(AH$414,$I$408:$I$411,0),MATCH(AH$413,$J$407:$R$407,0))</f>
        <v>19</v>
      </c>
      <c r="AI452" s="678" cm="1">
        <f t="array" ref="AI452">INDEX($H452:$K452,0,MATCH(AI$414,$H$414:$K$414,0))*INDEX($J$408:$R$411,MATCH(AI$414,$I$408:$I$411,0),MATCH(AI$413,$J$407:$R$407,0))</f>
        <v>0</v>
      </c>
      <c r="AJ452" s="678" cm="1">
        <f t="array" ref="AJ452">INDEX($H452:$K452,0,MATCH(AJ$414,$H$414:$K$414,0))*INDEX($J$408:$R$411,MATCH(AJ$414,$I$408:$I$411,0),MATCH(AJ$413,$J$407:$R$407,0))</f>
        <v>0</v>
      </c>
      <c r="AK452" s="678" cm="1">
        <f t="array" ref="AK452">INDEX($H452:$K452,0,MATCH(AK$414,$H$414:$K$414,0))*INDEX($J$408:$R$411,MATCH(AK$414,$I$408:$I$411,0),MATCH(AK$413,$J$407:$R$407,0))</f>
        <v>78</v>
      </c>
      <c r="AL452" s="678" cm="1">
        <f t="array" ref="AL452">INDEX($H452:$K452,0,MATCH(AL$414,$H$414:$K$414,0))*INDEX($J$408:$R$411,MATCH(AL$414,$I$408:$I$411,0),MATCH(AL$413,$J$407:$R$407,0))</f>
        <v>0</v>
      </c>
      <c r="AM452" s="678" cm="1">
        <f t="array" ref="AM452">INDEX($H452:$K452,0,MATCH(AM$414,$H$414:$K$414,0))*INDEX($J$408:$R$411,MATCH(AM$414,$I$408:$I$411,0),MATCH(AM$413,$J$407:$R$407,0))</f>
        <v>0</v>
      </c>
      <c r="AN452" s="678" cm="1">
        <f t="array" ref="AN452">INDEX($H452:$K452,0,MATCH(AN$414,$H$414:$K$414,0))*INDEX($J$408:$R$411,MATCH(AN$414,$I$408:$I$411,0),MATCH(AN$413,$J$407:$R$407,0))</f>
        <v>0</v>
      </c>
      <c r="AO452" s="678" cm="1">
        <f t="array" ref="AO452">INDEX($H452:$K452,0,MATCH(AO$414,$H$414:$K$414,0))*INDEX($J$408:$R$411,MATCH(AO$414,$I$408:$I$411,0),MATCH(AO$413,$J$407:$R$407,0))</f>
        <v>78</v>
      </c>
      <c r="AP452" s="678" cm="1">
        <f t="array" ref="AP452">INDEX($H452:$K452,0,MATCH(AP$414,$H$414:$K$414,0))*INDEX($J$408:$R$411,MATCH(AP$414,$I$408:$I$411,0),MATCH(AP$413,$J$407:$R$407,0))</f>
        <v>0</v>
      </c>
      <c r="AQ452" s="678" cm="1">
        <f t="array" ref="AQ452">INDEX($H452:$K452,0,MATCH(AQ$414,$H$414:$K$414,0))*INDEX($J$408:$R$411,MATCH(AQ$414,$I$408:$I$411,0),MATCH(AQ$413,$J$407:$R$407,0))</f>
        <v>0</v>
      </c>
      <c r="AR452" s="678" cm="1">
        <f t="array" ref="AR452">INDEX($H452:$K452,0,MATCH(AR$414,$H$414:$K$414,0))*INDEX($J$408:$R$411,MATCH(AR$414,$I$408:$I$411,0),MATCH(AR$413,$J$407:$R$407,0))</f>
        <v>0</v>
      </c>
      <c r="AS452" s="678" cm="1">
        <f t="array" ref="AS452">INDEX($H452:$K452,0,MATCH(AS$414,$H$414:$K$414,0))*INDEX($J$408:$R$411,MATCH(AS$414,$I$408:$I$411,0),MATCH(AS$413,$J$407:$R$407,0))</f>
        <v>78</v>
      </c>
      <c r="AT452" s="678" cm="1">
        <f t="array" ref="AT452">INDEX($H452:$K452,0,MATCH(AT$414,$H$414:$K$414,0))*INDEX($J$408:$R$411,MATCH(AT$414,$I$408:$I$411,0),MATCH(AT$413,$J$407:$R$407,0))</f>
        <v>0</v>
      </c>
      <c r="AU452" s="678" cm="1">
        <f t="array" ref="AU452">INDEX($H452:$K452,0,MATCH(AU$414,$H$414:$K$414,0))*INDEX($J$408:$R$411,MATCH(AU$414,$I$408:$I$411,0),MATCH(AU$413,$J$407:$R$407,0))</f>
        <v>0</v>
      </c>
      <c r="AV452" s="186"/>
      <c r="AW452" s="186"/>
      <c r="AX452" s="16"/>
      <c r="AY452" s="8"/>
      <c r="AZ452" s="8"/>
      <c r="BA452" s="8"/>
    </row>
    <row r="453" spans="1:53" ht="14.5" outlineLevel="1" x14ac:dyDescent="0.35">
      <c r="A453" s="6"/>
      <c r="B453" s="7"/>
      <c r="C453" s="17"/>
      <c r="D453" s="17"/>
      <c r="E453" s="17"/>
      <c r="F453" s="26"/>
      <c r="G453" s="26" t="str">
        <f t="shared" si="188"/>
        <v>YYBNWbd</v>
      </c>
      <c r="H453" s="222">
        <f t="shared" ref="H453:I468" si="190">INDEX($Z$228:$AC$241,MATCH($M201,$Y$228:$Y$241,0),MATCH(H$414,$Z$227:$AC$227,0))</f>
        <v>0</v>
      </c>
      <c r="I453" s="222">
        <f t="shared" si="190"/>
        <v>78</v>
      </c>
      <c r="J453" s="222">
        <f t="shared" si="189"/>
        <v>19</v>
      </c>
      <c r="K453" s="222">
        <f t="shared" si="187"/>
        <v>0</v>
      </c>
      <c r="L453" s="678" cm="1">
        <f t="array" ref="L453">INDEX($H453:$K453,0,MATCH(L$414,$H$414:$K$414,0))*INDEX($J$408:$R$411,MATCH(L$414,$I$408:$I$411,0),MATCH(L$413,$J$407:$R$407,0))</f>
        <v>0</v>
      </c>
      <c r="M453" s="678" cm="1">
        <f t="array" ref="M453">INDEX($H453:$K453,0,MATCH(M$414,$H$414:$K$414,0))*INDEX($J$408:$R$411,MATCH(M$414,$I$408:$I$411,0),MATCH(M$413,$J$407:$R$407,0))</f>
        <v>78</v>
      </c>
      <c r="N453" s="678" cm="1">
        <f t="array" ref="N453">INDEX($H453:$K453,0,MATCH(N$414,$H$414:$K$414,0))*INDEX($J$408:$R$411,MATCH(N$414,$I$408:$I$411,0),MATCH(N$413,$J$407:$R$407,0))</f>
        <v>38</v>
      </c>
      <c r="O453" s="678" cm="1">
        <f t="array" ref="O453">INDEX($H453:$K453,0,MATCH(O$414,$H$414:$K$414,0))*INDEX($J$408:$R$411,MATCH(O$414,$I$408:$I$411,0),MATCH(O$413,$J$407:$R$407,0))</f>
        <v>0</v>
      </c>
      <c r="P453" s="678" cm="1">
        <f t="array" ref="P453">INDEX($H453:$K453,0,MATCH(P$414,$H$414:$K$414,0))*INDEX($J$408:$R$411,MATCH(P$414,$I$408:$I$411,0),MATCH(P$413,$J$407:$R$407,0))</f>
        <v>0</v>
      </c>
      <c r="Q453" s="678" cm="1">
        <f t="array" ref="Q453">INDEX($H453:$K453,0,MATCH(Q$414,$H$414:$K$414,0))*INDEX($J$408:$R$411,MATCH(Q$414,$I$408:$I$411,0),MATCH(Q$413,$J$407:$R$407,0))</f>
        <v>78</v>
      </c>
      <c r="R453" s="678" cm="1">
        <f t="array" ref="R453">INDEX($H453:$K453,0,MATCH(R$414,$H$414:$K$414,0))*INDEX($J$408:$R$411,MATCH(R$414,$I$408:$I$411,0),MATCH(R$413,$J$407:$R$407,0))</f>
        <v>38</v>
      </c>
      <c r="S453" s="678" cm="1">
        <f t="array" ref="S453">INDEX($H453:$K453,0,MATCH(S$414,$H$414:$K$414,0))*INDEX($J$408:$R$411,MATCH(S$414,$I$408:$I$411,0),MATCH(S$413,$J$407:$R$407,0))</f>
        <v>0</v>
      </c>
      <c r="T453" s="678" cm="1">
        <f t="array" ref="T453">INDEX($H453:$K453,0,MATCH(T$414,$H$414:$K$414,0))*INDEX($J$408:$R$411,MATCH(T$414,$I$408:$I$411,0),MATCH(T$413,$J$407:$R$407,0))</f>
        <v>0</v>
      </c>
      <c r="U453" s="678" cm="1">
        <f t="array" ref="U453">INDEX($H453:$K453,0,MATCH(U$414,$H$414:$K$414,0))*INDEX($J$408:$R$411,MATCH(U$414,$I$408:$I$411,0),MATCH(U$413,$J$407:$R$407,0))</f>
        <v>78</v>
      </c>
      <c r="V453" s="678" cm="1">
        <f t="array" ref="V453">INDEX($H453:$K453,0,MATCH(V$414,$H$414:$K$414,0))*INDEX($J$408:$R$411,MATCH(V$414,$I$408:$I$411,0),MATCH(V$413,$J$407:$R$407,0))</f>
        <v>19</v>
      </c>
      <c r="W453" s="678" cm="1">
        <f t="array" ref="W453">INDEX($H453:$K453,0,MATCH(W$414,$H$414:$K$414,0))*INDEX($J$408:$R$411,MATCH(W$414,$I$408:$I$411,0),MATCH(W$413,$J$407:$R$407,0))</f>
        <v>0</v>
      </c>
      <c r="X453" s="678" cm="1">
        <f t="array" ref="X453">INDEX($H453:$K453,0,MATCH(X$414,$H$414:$K$414,0))*INDEX($J$408:$R$411,MATCH(X$414,$I$408:$I$411,0),MATCH(X$413,$J$407:$R$407,0))</f>
        <v>0</v>
      </c>
      <c r="Y453" s="678" cm="1">
        <f t="array" ref="Y453">INDEX($H453:$K453,0,MATCH(Y$414,$H$414:$K$414,0))*INDEX($J$408:$R$411,MATCH(Y$414,$I$408:$I$411,0),MATCH(Y$413,$J$407:$R$407,0))</f>
        <v>78</v>
      </c>
      <c r="Z453" s="678" cm="1">
        <f t="array" ref="Z453">INDEX($H453:$K453,0,MATCH(Z$414,$H$414:$K$414,0))*INDEX($J$408:$R$411,MATCH(Z$414,$I$408:$I$411,0),MATCH(Z$413,$J$407:$R$407,0))</f>
        <v>19</v>
      </c>
      <c r="AA453" s="678" cm="1">
        <f t="array" ref="AA453">INDEX($H453:$K453,0,MATCH(AA$414,$H$414:$K$414,0))*INDEX($J$408:$R$411,MATCH(AA$414,$I$408:$I$411,0),MATCH(AA$413,$J$407:$R$407,0))</f>
        <v>0</v>
      </c>
      <c r="AB453" s="678" cm="1">
        <f t="array" ref="AB453">INDEX($H453:$K453,0,MATCH(AB$414,$H$414:$K$414,0))*INDEX($J$408:$R$411,MATCH(AB$414,$I$408:$I$411,0),MATCH(AB$413,$J$407:$R$407,0))</f>
        <v>0</v>
      </c>
      <c r="AC453" s="678" cm="1">
        <f t="array" ref="AC453">INDEX($H453:$K453,0,MATCH(AC$414,$H$414:$K$414,0))*INDEX($J$408:$R$411,MATCH(AC$414,$I$408:$I$411,0),MATCH(AC$413,$J$407:$R$407,0))</f>
        <v>78</v>
      </c>
      <c r="AD453" s="678" cm="1">
        <f t="array" ref="AD453">INDEX($H453:$K453,0,MATCH(AD$414,$H$414:$K$414,0))*INDEX($J$408:$R$411,MATCH(AD$414,$I$408:$I$411,0),MATCH(AD$413,$J$407:$R$407,0))</f>
        <v>19</v>
      </c>
      <c r="AE453" s="678" cm="1">
        <f t="array" ref="AE453">INDEX($H453:$K453,0,MATCH(AE$414,$H$414:$K$414,0))*INDEX($J$408:$R$411,MATCH(AE$414,$I$408:$I$411,0),MATCH(AE$413,$J$407:$R$407,0))</f>
        <v>0</v>
      </c>
      <c r="AF453" s="678" cm="1">
        <f t="array" ref="AF453">INDEX($H453:$K453,0,MATCH(AF$414,$H$414:$K$414,0))*INDEX($J$408:$R$411,MATCH(AF$414,$I$408:$I$411,0),MATCH(AF$413,$J$407:$R$407,0))</f>
        <v>0</v>
      </c>
      <c r="AG453" s="678" cm="1">
        <f t="array" ref="AG453">INDEX($H453:$K453,0,MATCH(AG$414,$H$414:$K$414,0))*INDEX($J$408:$R$411,MATCH(AG$414,$I$408:$I$411,0),MATCH(AG$413,$J$407:$R$407,0))</f>
        <v>78</v>
      </c>
      <c r="AH453" s="678" cm="1">
        <f t="array" ref="AH453">INDEX($H453:$K453,0,MATCH(AH$414,$H$414:$K$414,0))*INDEX($J$408:$R$411,MATCH(AH$414,$I$408:$I$411,0),MATCH(AH$413,$J$407:$R$407,0))</f>
        <v>19</v>
      </c>
      <c r="AI453" s="678" cm="1">
        <f t="array" ref="AI453">INDEX($H453:$K453,0,MATCH(AI$414,$H$414:$K$414,0))*INDEX($J$408:$R$411,MATCH(AI$414,$I$408:$I$411,0),MATCH(AI$413,$J$407:$R$407,0))</f>
        <v>0</v>
      </c>
      <c r="AJ453" s="678" cm="1">
        <f t="array" ref="AJ453">INDEX($H453:$K453,0,MATCH(AJ$414,$H$414:$K$414,0))*INDEX($J$408:$R$411,MATCH(AJ$414,$I$408:$I$411,0),MATCH(AJ$413,$J$407:$R$407,0))</f>
        <v>0</v>
      </c>
      <c r="AK453" s="678" cm="1">
        <f t="array" ref="AK453">INDEX($H453:$K453,0,MATCH(AK$414,$H$414:$K$414,0))*INDEX($J$408:$R$411,MATCH(AK$414,$I$408:$I$411,0),MATCH(AK$413,$J$407:$R$407,0))</f>
        <v>78</v>
      </c>
      <c r="AL453" s="678" cm="1">
        <f t="array" ref="AL453">INDEX($H453:$K453,0,MATCH(AL$414,$H$414:$K$414,0))*INDEX($J$408:$R$411,MATCH(AL$414,$I$408:$I$411,0),MATCH(AL$413,$J$407:$R$407,0))</f>
        <v>0</v>
      </c>
      <c r="AM453" s="678" cm="1">
        <f t="array" ref="AM453">INDEX($H453:$K453,0,MATCH(AM$414,$H$414:$K$414,0))*INDEX($J$408:$R$411,MATCH(AM$414,$I$408:$I$411,0),MATCH(AM$413,$J$407:$R$407,0))</f>
        <v>0</v>
      </c>
      <c r="AN453" s="678" cm="1">
        <f t="array" ref="AN453">INDEX($H453:$K453,0,MATCH(AN$414,$H$414:$K$414,0))*INDEX($J$408:$R$411,MATCH(AN$414,$I$408:$I$411,0),MATCH(AN$413,$J$407:$R$407,0))</f>
        <v>0</v>
      </c>
      <c r="AO453" s="678" cm="1">
        <f t="array" ref="AO453">INDEX($H453:$K453,0,MATCH(AO$414,$H$414:$K$414,0))*INDEX($J$408:$R$411,MATCH(AO$414,$I$408:$I$411,0),MATCH(AO$413,$J$407:$R$407,0))</f>
        <v>78</v>
      </c>
      <c r="AP453" s="678" cm="1">
        <f t="array" ref="AP453">INDEX($H453:$K453,0,MATCH(AP$414,$H$414:$K$414,0))*INDEX($J$408:$R$411,MATCH(AP$414,$I$408:$I$411,0),MATCH(AP$413,$J$407:$R$407,0))</f>
        <v>0</v>
      </c>
      <c r="AQ453" s="678" cm="1">
        <f t="array" ref="AQ453">INDEX($H453:$K453,0,MATCH(AQ$414,$H$414:$K$414,0))*INDEX($J$408:$R$411,MATCH(AQ$414,$I$408:$I$411,0),MATCH(AQ$413,$J$407:$R$407,0))</f>
        <v>0</v>
      </c>
      <c r="AR453" s="678" cm="1">
        <f t="array" ref="AR453">INDEX($H453:$K453,0,MATCH(AR$414,$H$414:$K$414,0))*INDEX($J$408:$R$411,MATCH(AR$414,$I$408:$I$411,0),MATCH(AR$413,$J$407:$R$407,0))</f>
        <v>0</v>
      </c>
      <c r="AS453" s="678" cm="1">
        <f t="array" ref="AS453">INDEX($H453:$K453,0,MATCH(AS$414,$H$414:$K$414,0))*INDEX($J$408:$R$411,MATCH(AS$414,$I$408:$I$411,0),MATCH(AS$413,$J$407:$R$407,0))</f>
        <v>78</v>
      </c>
      <c r="AT453" s="678" cm="1">
        <f t="array" ref="AT453">INDEX($H453:$K453,0,MATCH(AT$414,$H$414:$K$414,0))*INDEX($J$408:$R$411,MATCH(AT$414,$I$408:$I$411,0),MATCH(AT$413,$J$407:$R$407,0))</f>
        <v>0</v>
      </c>
      <c r="AU453" s="678" cm="1">
        <f t="array" ref="AU453">INDEX($H453:$K453,0,MATCH(AU$414,$H$414:$K$414,0))*INDEX($J$408:$R$411,MATCH(AU$414,$I$408:$I$411,0),MATCH(AU$413,$J$407:$R$407,0))</f>
        <v>0</v>
      </c>
      <c r="AV453" s="186"/>
      <c r="AW453" s="186"/>
      <c r="AX453" s="16"/>
      <c r="AY453" s="8"/>
      <c r="AZ453" s="8"/>
      <c r="BA453" s="8"/>
    </row>
    <row r="454" spans="1:53" ht="14.5" outlineLevel="1" x14ac:dyDescent="0.35">
      <c r="A454" s="6"/>
      <c r="B454" s="7"/>
      <c r="C454" s="17"/>
      <c r="D454" s="17"/>
      <c r="E454" s="17"/>
      <c r="F454" s="26"/>
      <c r="G454" s="26" t="str">
        <f t="shared" si="188"/>
        <v>YYWBNw</v>
      </c>
      <c r="H454" s="222">
        <f t="shared" si="190"/>
        <v>0</v>
      </c>
      <c r="I454" s="222">
        <f t="shared" si="190"/>
        <v>78</v>
      </c>
      <c r="J454" s="222">
        <f t="shared" si="189"/>
        <v>19</v>
      </c>
      <c r="K454" s="222">
        <f t="shared" si="187"/>
        <v>0</v>
      </c>
      <c r="L454" s="678" cm="1">
        <f t="array" ref="L454">INDEX($H454:$K454,0,MATCH(L$414,$H$414:$K$414,0))*INDEX($J$408:$R$411,MATCH(L$414,$I$408:$I$411,0),MATCH(L$413,$J$407:$R$407,0))</f>
        <v>0</v>
      </c>
      <c r="M454" s="678" cm="1">
        <f t="array" ref="M454">INDEX($H454:$K454,0,MATCH(M$414,$H$414:$K$414,0))*INDEX($J$408:$R$411,MATCH(M$414,$I$408:$I$411,0),MATCH(M$413,$J$407:$R$407,0))</f>
        <v>78</v>
      </c>
      <c r="N454" s="678" cm="1">
        <f t="array" ref="N454">INDEX($H454:$K454,0,MATCH(N$414,$H$414:$K$414,0))*INDEX($J$408:$R$411,MATCH(N$414,$I$408:$I$411,0),MATCH(N$413,$J$407:$R$407,0))</f>
        <v>38</v>
      </c>
      <c r="O454" s="678" cm="1">
        <f t="array" ref="O454">INDEX($H454:$K454,0,MATCH(O$414,$H$414:$K$414,0))*INDEX($J$408:$R$411,MATCH(O$414,$I$408:$I$411,0),MATCH(O$413,$J$407:$R$407,0))</f>
        <v>0</v>
      </c>
      <c r="P454" s="678" cm="1">
        <f t="array" ref="P454">INDEX($H454:$K454,0,MATCH(P$414,$H$414:$K$414,0))*INDEX($J$408:$R$411,MATCH(P$414,$I$408:$I$411,0),MATCH(P$413,$J$407:$R$407,0))</f>
        <v>0</v>
      </c>
      <c r="Q454" s="678" cm="1">
        <f t="array" ref="Q454">INDEX($H454:$K454,0,MATCH(Q$414,$H$414:$K$414,0))*INDEX($J$408:$R$411,MATCH(Q$414,$I$408:$I$411,0),MATCH(Q$413,$J$407:$R$407,0))</f>
        <v>78</v>
      </c>
      <c r="R454" s="678" cm="1">
        <f t="array" ref="R454">INDEX($H454:$K454,0,MATCH(R$414,$H$414:$K$414,0))*INDEX($J$408:$R$411,MATCH(R$414,$I$408:$I$411,0),MATCH(R$413,$J$407:$R$407,0))</f>
        <v>38</v>
      </c>
      <c r="S454" s="678" cm="1">
        <f t="array" ref="S454">INDEX($H454:$K454,0,MATCH(S$414,$H$414:$K$414,0))*INDEX($J$408:$R$411,MATCH(S$414,$I$408:$I$411,0),MATCH(S$413,$J$407:$R$407,0))</f>
        <v>0</v>
      </c>
      <c r="T454" s="678" cm="1">
        <f t="array" ref="T454">INDEX($H454:$K454,0,MATCH(T$414,$H$414:$K$414,0))*INDEX($J$408:$R$411,MATCH(T$414,$I$408:$I$411,0),MATCH(T$413,$J$407:$R$407,0))</f>
        <v>0</v>
      </c>
      <c r="U454" s="678" cm="1">
        <f t="array" ref="U454">INDEX($H454:$K454,0,MATCH(U$414,$H$414:$K$414,0))*INDEX($J$408:$R$411,MATCH(U$414,$I$408:$I$411,0),MATCH(U$413,$J$407:$R$407,0))</f>
        <v>78</v>
      </c>
      <c r="V454" s="678" cm="1">
        <f t="array" ref="V454">INDEX($H454:$K454,0,MATCH(V$414,$H$414:$K$414,0))*INDEX($J$408:$R$411,MATCH(V$414,$I$408:$I$411,0),MATCH(V$413,$J$407:$R$407,0))</f>
        <v>19</v>
      </c>
      <c r="W454" s="678" cm="1">
        <f t="array" ref="W454">INDEX($H454:$K454,0,MATCH(W$414,$H$414:$K$414,0))*INDEX($J$408:$R$411,MATCH(W$414,$I$408:$I$411,0),MATCH(W$413,$J$407:$R$407,0))</f>
        <v>0</v>
      </c>
      <c r="X454" s="678" cm="1">
        <f t="array" ref="X454">INDEX($H454:$K454,0,MATCH(X$414,$H$414:$K$414,0))*INDEX($J$408:$R$411,MATCH(X$414,$I$408:$I$411,0),MATCH(X$413,$J$407:$R$407,0))</f>
        <v>0</v>
      </c>
      <c r="Y454" s="678" cm="1">
        <f t="array" ref="Y454">INDEX($H454:$K454,0,MATCH(Y$414,$H$414:$K$414,0))*INDEX($J$408:$R$411,MATCH(Y$414,$I$408:$I$411,0),MATCH(Y$413,$J$407:$R$407,0))</f>
        <v>78</v>
      </c>
      <c r="Z454" s="678" cm="1">
        <f t="array" ref="Z454">INDEX($H454:$K454,0,MATCH(Z$414,$H$414:$K$414,0))*INDEX($J$408:$R$411,MATCH(Z$414,$I$408:$I$411,0),MATCH(Z$413,$J$407:$R$407,0))</f>
        <v>19</v>
      </c>
      <c r="AA454" s="678" cm="1">
        <f t="array" ref="AA454">INDEX($H454:$K454,0,MATCH(AA$414,$H$414:$K$414,0))*INDEX($J$408:$R$411,MATCH(AA$414,$I$408:$I$411,0),MATCH(AA$413,$J$407:$R$407,0))</f>
        <v>0</v>
      </c>
      <c r="AB454" s="678" cm="1">
        <f t="array" ref="AB454">INDEX($H454:$K454,0,MATCH(AB$414,$H$414:$K$414,0))*INDEX($J$408:$R$411,MATCH(AB$414,$I$408:$I$411,0),MATCH(AB$413,$J$407:$R$407,0))</f>
        <v>0</v>
      </c>
      <c r="AC454" s="678" cm="1">
        <f t="array" ref="AC454">INDEX($H454:$K454,0,MATCH(AC$414,$H$414:$K$414,0))*INDEX($J$408:$R$411,MATCH(AC$414,$I$408:$I$411,0),MATCH(AC$413,$J$407:$R$407,0))</f>
        <v>78</v>
      </c>
      <c r="AD454" s="678" cm="1">
        <f t="array" ref="AD454">INDEX($H454:$K454,0,MATCH(AD$414,$H$414:$K$414,0))*INDEX($J$408:$R$411,MATCH(AD$414,$I$408:$I$411,0),MATCH(AD$413,$J$407:$R$407,0))</f>
        <v>19</v>
      </c>
      <c r="AE454" s="678" cm="1">
        <f t="array" ref="AE454">INDEX($H454:$K454,0,MATCH(AE$414,$H$414:$K$414,0))*INDEX($J$408:$R$411,MATCH(AE$414,$I$408:$I$411,0),MATCH(AE$413,$J$407:$R$407,0))</f>
        <v>0</v>
      </c>
      <c r="AF454" s="678" cm="1">
        <f t="array" ref="AF454">INDEX($H454:$K454,0,MATCH(AF$414,$H$414:$K$414,0))*INDEX($J$408:$R$411,MATCH(AF$414,$I$408:$I$411,0),MATCH(AF$413,$J$407:$R$407,0))</f>
        <v>0</v>
      </c>
      <c r="AG454" s="678" cm="1">
        <f t="array" ref="AG454">INDEX($H454:$K454,0,MATCH(AG$414,$H$414:$K$414,0))*INDEX($J$408:$R$411,MATCH(AG$414,$I$408:$I$411,0),MATCH(AG$413,$J$407:$R$407,0))</f>
        <v>78</v>
      </c>
      <c r="AH454" s="678" cm="1">
        <f t="array" ref="AH454">INDEX($H454:$K454,0,MATCH(AH$414,$H$414:$K$414,0))*INDEX($J$408:$R$411,MATCH(AH$414,$I$408:$I$411,0),MATCH(AH$413,$J$407:$R$407,0))</f>
        <v>19</v>
      </c>
      <c r="AI454" s="678" cm="1">
        <f t="array" ref="AI454">INDEX($H454:$K454,0,MATCH(AI$414,$H$414:$K$414,0))*INDEX($J$408:$R$411,MATCH(AI$414,$I$408:$I$411,0),MATCH(AI$413,$J$407:$R$407,0))</f>
        <v>0</v>
      </c>
      <c r="AJ454" s="678" cm="1">
        <f t="array" ref="AJ454">INDEX($H454:$K454,0,MATCH(AJ$414,$H$414:$K$414,0))*INDEX($J$408:$R$411,MATCH(AJ$414,$I$408:$I$411,0),MATCH(AJ$413,$J$407:$R$407,0))</f>
        <v>0</v>
      </c>
      <c r="AK454" s="678" cm="1">
        <f t="array" ref="AK454">INDEX($H454:$K454,0,MATCH(AK$414,$H$414:$K$414,0))*INDEX($J$408:$R$411,MATCH(AK$414,$I$408:$I$411,0),MATCH(AK$413,$J$407:$R$407,0))</f>
        <v>78</v>
      </c>
      <c r="AL454" s="678" cm="1">
        <f t="array" ref="AL454">INDEX($H454:$K454,0,MATCH(AL$414,$H$414:$K$414,0))*INDEX($J$408:$R$411,MATCH(AL$414,$I$408:$I$411,0),MATCH(AL$413,$J$407:$R$407,0))</f>
        <v>0</v>
      </c>
      <c r="AM454" s="678" cm="1">
        <f t="array" ref="AM454">INDEX($H454:$K454,0,MATCH(AM$414,$H$414:$K$414,0))*INDEX($J$408:$R$411,MATCH(AM$414,$I$408:$I$411,0),MATCH(AM$413,$J$407:$R$407,0))</f>
        <v>0</v>
      </c>
      <c r="AN454" s="678" cm="1">
        <f t="array" ref="AN454">INDEX($H454:$K454,0,MATCH(AN$414,$H$414:$K$414,0))*INDEX($J$408:$R$411,MATCH(AN$414,$I$408:$I$411,0),MATCH(AN$413,$J$407:$R$407,0))</f>
        <v>0</v>
      </c>
      <c r="AO454" s="678" cm="1">
        <f t="array" ref="AO454">INDEX($H454:$K454,0,MATCH(AO$414,$H$414:$K$414,0))*INDEX($J$408:$R$411,MATCH(AO$414,$I$408:$I$411,0),MATCH(AO$413,$J$407:$R$407,0))</f>
        <v>78</v>
      </c>
      <c r="AP454" s="678" cm="1">
        <f t="array" ref="AP454">INDEX($H454:$K454,0,MATCH(AP$414,$H$414:$K$414,0))*INDEX($J$408:$R$411,MATCH(AP$414,$I$408:$I$411,0),MATCH(AP$413,$J$407:$R$407,0))</f>
        <v>0</v>
      </c>
      <c r="AQ454" s="678" cm="1">
        <f t="array" ref="AQ454">INDEX($H454:$K454,0,MATCH(AQ$414,$H$414:$K$414,0))*INDEX($J$408:$R$411,MATCH(AQ$414,$I$408:$I$411,0),MATCH(AQ$413,$J$407:$R$407,0))</f>
        <v>0</v>
      </c>
      <c r="AR454" s="678" cm="1">
        <f t="array" ref="AR454">INDEX($H454:$K454,0,MATCH(AR$414,$H$414:$K$414,0))*INDEX($J$408:$R$411,MATCH(AR$414,$I$408:$I$411,0),MATCH(AR$413,$J$407:$R$407,0))</f>
        <v>0</v>
      </c>
      <c r="AS454" s="678" cm="1">
        <f t="array" ref="AS454">INDEX($H454:$K454,0,MATCH(AS$414,$H$414:$K$414,0))*INDEX($J$408:$R$411,MATCH(AS$414,$I$408:$I$411,0),MATCH(AS$413,$J$407:$R$407,0))</f>
        <v>78</v>
      </c>
      <c r="AT454" s="678" cm="1">
        <f t="array" ref="AT454">INDEX($H454:$K454,0,MATCH(AT$414,$H$414:$K$414,0))*INDEX($J$408:$R$411,MATCH(AT$414,$I$408:$I$411,0),MATCH(AT$413,$J$407:$R$407,0))</f>
        <v>0</v>
      </c>
      <c r="AU454" s="678" cm="1">
        <f t="array" ref="AU454">INDEX($H454:$K454,0,MATCH(AU$414,$H$414:$K$414,0))*INDEX($J$408:$R$411,MATCH(AU$414,$I$408:$I$411,0),MATCH(AU$413,$J$407:$R$407,0))</f>
        <v>0</v>
      </c>
      <c r="AV454" s="186"/>
      <c r="AW454" s="186"/>
      <c r="AX454" s="16"/>
      <c r="AY454" s="8"/>
      <c r="AZ454" s="8"/>
      <c r="BA454" s="8"/>
    </row>
    <row r="455" spans="1:53" ht="14.5" outlineLevel="1" x14ac:dyDescent="0.35">
      <c r="A455" s="6"/>
      <c r="B455" s="7"/>
      <c r="C455" s="17"/>
      <c r="D455" s="17"/>
      <c r="E455" s="17"/>
      <c r="F455" s="26"/>
      <c r="G455" s="26" t="str">
        <f t="shared" si="188"/>
        <v>YYWBNwd</v>
      </c>
      <c r="H455" s="222">
        <f t="shared" si="190"/>
        <v>0</v>
      </c>
      <c r="I455" s="222">
        <f t="shared" si="190"/>
        <v>78</v>
      </c>
      <c r="J455" s="222">
        <f t="shared" si="189"/>
        <v>19</v>
      </c>
      <c r="K455" s="222">
        <f t="shared" si="187"/>
        <v>0</v>
      </c>
      <c r="L455" s="678" cm="1">
        <f t="array" ref="L455">INDEX($H455:$K455,0,MATCH(L$414,$H$414:$K$414,0))*INDEX($J$408:$R$411,MATCH(L$414,$I$408:$I$411,0),MATCH(L$413,$J$407:$R$407,0))</f>
        <v>0</v>
      </c>
      <c r="M455" s="678" cm="1">
        <f t="array" ref="M455">INDEX($H455:$K455,0,MATCH(M$414,$H$414:$K$414,0))*INDEX($J$408:$R$411,MATCH(M$414,$I$408:$I$411,0),MATCH(M$413,$J$407:$R$407,0))</f>
        <v>78</v>
      </c>
      <c r="N455" s="678" cm="1">
        <f t="array" ref="N455">INDEX($H455:$K455,0,MATCH(N$414,$H$414:$K$414,0))*INDEX($J$408:$R$411,MATCH(N$414,$I$408:$I$411,0),MATCH(N$413,$J$407:$R$407,0))</f>
        <v>38</v>
      </c>
      <c r="O455" s="678" cm="1">
        <f t="array" ref="O455">INDEX($H455:$K455,0,MATCH(O$414,$H$414:$K$414,0))*INDEX($J$408:$R$411,MATCH(O$414,$I$408:$I$411,0),MATCH(O$413,$J$407:$R$407,0))</f>
        <v>0</v>
      </c>
      <c r="P455" s="678" cm="1">
        <f t="array" ref="P455">INDEX($H455:$K455,0,MATCH(P$414,$H$414:$K$414,0))*INDEX($J$408:$R$411,MATCH(P$414,$I$408:$I$411,0),MATCH(P$413,$J$407:$R$407,0))</f>
        <v>0</v>
      </c>
      <c r="Q455" s="678" cm="1">
        <f t="array" ref="Q455">INDEX($H455:$K455,0,MATCH(Q$414,$H$414:$K$414,0))*INDEX($J$408:$R$411,MATCH(Q$414,$I$408:$I$411,0),MATCH(Q$413,$J$407:$R$407,0))</f>
        <v>78</v>
      </c>
      <c r="R455" s="678" cm="1">
        <f t="array" ref="R455">INDEX($H455:$K455,0,MATCH(R$414,$H$414:$K$414,0))*INDEX($J$408:$R$411,MATCH(R$414,$I$408:$I$411,0),MATCH(R$413,$J$407:$R$407,0))</f>
        <v>38</v>
      </c>
      <c r="S455" s="678" cm="1">
        <f t="array" ref="S455">INDEX($H455:$K455,0,MATCH(S$414,$H$414:$K$414,0))*INDEX($J$408:$R$411,MATCH(S$414,$I$408:$I$411,0),MATCH(S$413,$J$407:$R$407,0))</f>
        <v>0</v>
      </c>
      <c r="T455" s="678" cm="1">
        <f t="array" ref="T455">INDEX($H455:$K455,0,MATCH(T$414,$H$414:$K$414,0))*INDEX($J$408:$R$411,MATCH(T$414,$I$408:$I$411,0),MATCH(T$413,$J$407:$R$407,0))</f>
        <v>0</v>
      </c>
      <c r="U455" s="678" cm="1">
        <f t="array" ref="U455">INDEX($H455:$K455,0,MATCH(U$414,$H$414:$K$414,0))*INDEX($J$408:$R$411,MATCH(U$414,$I$408:$I$411,0),MATCH(U$413,$J$407:$R$407,0))</f>
        <v>78</v>
      </c>
      <c r="V455" s="678" cm="1">
        <f t="array" ref="V455">INDEX($H455:$K455,0,MATCH(V$414,$H$414:$K$414,0))*INDEX($J$408:$R$411,MATCH(V$414,$I$408:$I$411,0),MATCH(V$413,$J$407:$R$407,0))</f>
        <v>19</v>
      </c>
      <c r="W455" s="678" cm="1">
        <f t="array" ref="W455">INDEX($H455:$K455,0,MATCH(W$414,$H$414:$K$414,0))*INDEX($J$408:$R$411,MATCH(W$414,$I$408:$I$411,0),MATCH(W$413,$J$407:$R$407,0))</f>
        <v>0</v>
      </c>
      <c r="X455" s="678" cm="1">
        <f t="array" ref="X455">INDEX($H455:$K455,0,MATCH(X$414,$H$414:$K$414,0))*INDEX($J$408:$R$411,MATCH(X$414,$I$408:$I$411,0),MATCH(X$413,$J$407:$R$407,0))</f>
        <v>0</v>
      </c>
      <c r="Y455" s="678" cm="1">
        <f t="array" ref="Y455">INDEX($H455:$K455,0,MATCH(Y$414,$H$414:$K$414,0))*INDEX($J$408:$R$411,MATCH(Y$414,$I$408:$I$411,0),MATCH(Y$413,$J$407:$R$407,0))</f>
        <v>78</v>
      </c>
      <c r="Z455" s="678" cm="1">
        <f t="array" ref="Z455">INDEX($H455:$K455,0,MATCH(Z$414,$H$414:$K$414,0))*INDEX($J$408:$R$411,MATCH(Z$414,$I$408:$I$411,0),MATCH(Z$413,$J$407:$R$407,0))</f>
        <v>19</v>
      </c>
      <c r="AA455" s="678" cm="1">
        <f t="array" ref="AA455">INDEX($H455:$K455,0,MATCH(AA$414,$H$414:$K$414,0))*INDEX($J$408:$R$411,MATCH(AA$414,$I$408:$I$411,0),MATCH(AA$413,$J$407:$R$407,0))</f>
        <v>0</v>
      </c>
      <c r="AB455" s="678" cm="1">
        <f t="array" ref="AB455">INDEX($H455:$K455,0,MATCH(AB$414,$H$414:$K$414,0))*INDEX($J$408:$R$411,MATCH(AB$414,$I$408:$I$411,0),MATCH(AB$413,$J$407:$R$407,0))</f>
        <v>0</v>
      </c>
      <c r="AC455" s="678" cm="1">
        <f t="array" ref="AC455">INDEX($H455:$K455,0,MATCH(AC$414,$H$414:$K$414,0))*INDEX($J$408:$R$411,MATCH(AC$414,$I$408:$I$411,0),MATCH(AC$413,$J$407:$R$407,0))</f>
        <v>78</v>
      </c>
      <c r="AD455" s="678" cm="1">
        <f t="array" ref="AD455">INDEX($H455:$K455,0,MATCH(AD$414,$H$414:$K$414,0))*INDEX($J$408:$R$411,MATCH(AD$414,$I$408:$I$411,0),MATCH(AD$413,$J$407:$R$407,0))</f>
        <v>19</v>
      </c>
      <c r="AE455" s="678" cm="1">
        <f t="array" ref="AE455">INDEX($H455:$K455,0,MATCH(AE$414,$H$414:$K$414,0))*INDEX($J$408:$R$411,MATCH(AE$414,$I$408:$I$411,0),MATCH(AE$413,$J$407:$R$407,0))</f>
        <v>0</v>
      </c>
      <c r="AF455" s="678" cm="1">
        <f t="array" ref="AF455">INDEX($H455:$K455,0,MATCH(AF$414,$H$414:$K$414,0))*INDEX($J$408:$R$411,MATCH(AF$414,$I$408:$I$411,0),MATCH(AF$413,$J$407:$R$407,0))</f>
        <v>0</v>
      </c>
      <c r="AG455" s="678" cm="1">
        <f t="array" ref="AG455">INDEX($H455:$K455,0,MATCH(AG$414,$H$414:$K$414,0))*INDEX($J$408:$R$411,MATCH(AG$414,$I$408:$I$411,0),MATCH(AG$413,$J$407:$R$407,0))</f>
        <v>78</v>
      </c>
      <c r="AH455" s="678" cm="1">
        <f t="array" ref="AH455">INDEX($H455:$K455,0,MATCH(AH$414,$H$414:$K$414,0))*INDEX($J$408:$R$411,MATCH(AH$414,$I$408:$I$411,0),MATCH(AH$413,$J$407:$R$407,0))</f>
        <v>19</v>
      </c>
      <c r="AI455" s="678" cm="1">
        <f t="array" ref="AI455">INDEX($H455:$K455,0,MATCH(AI$414,$H$414:$K$414,0))*INDEX($J$408:$R$411,MATCH(AI$414,$I$408:$I$411,0),MATCH(AI$413,$J$407:$R$407,0))</f>
        <v>0</v>
      </c>
      <c r="AJ455" s="678" cm="1">
        <f t="array" ref="AJ455">INDEX($H455:$K455,0,MATCH(AJ$414,$H$414:$K$414,0))*INDEX($J$408:$R$411,MATCH(AJ$414,$I$408:$I$411,0),MATCH(AJ$413,$J$407:$R$407,0))</f>
        <v>0</v>
      </c>
      <c r="AK455" s="678" cm="1">
        <f t="array" ref="AK455">INDEX($H455:$K455,0,MATCH(AK$414,$H$414:$K$414,0))*INDEX($J$408:$R$411,MATCH(AK$414,$I$408:$I$411,0),MATCH(AK$413,$J$407:$R$407,0))</f>
        <v>78</v>
      </c>
      <c r="AL455" s="678" cm="1">
        <f t="array" ref="AL455">INDEX($H455:$K455,0,MATCH(AL$414,$H$414:$K$414,0))*INDEX($J$408:$R$411,MATCH(AL$414,$I$408:$I$411,0),MATCH(AL$413,$J$407:$R$407,0))</f>
        <v>0</v>
      </c>
      <c r="AM455" s="678" cm="1">
        <f t="array" ref="AM455">INDEX($H455:$K455,0,MATCH(AM$414,$H$414:$K$414,0))*INDEX($J$408:$R$411,MATCH(AM$414,$I$408:$I$411,0),MATCH(AM$413,$J$407:$R$407,0))</f>
        <v>0</v>
      </c>
      <c r="AN455" s="678" cm="1">
        <f t="array" ref="AN455">INDEX($H455:$K455,0,MATCH(AN$414,$H$414:$K$414,0))*INDEX($J$408:$R$411,MATCH(AN$414,$I$408:$I$411,0),MATCH(AN$413,$J$407:$R$407,0))</f>
        <v>0</v>
      </c>
      <c r="AO455" s="678" cm="1">
        <f t="array" ref="AO455">INDEX($H455:$K455,0,MATCH(AO$414,$H$414:$K$414,0))*INDEX($J$408:$R$411,MATCH(AO$414,$I$408:$I$411,0),MATCH(AO$413,$J$407:$R$407,0))</f>
        <v>78</v>
      </c>
      <c r="AP455" s="678" cm="1">
        <f t="array" ref="AP455">INDEX($H455:$K455,0,MATCH(AP$414,$H$414:$K$414,0))*INDEX($J$408:$R$411,MATCH(AP$414,$I$408:$I$411,0),MATCH(AP$413,$J$407:$R$407,0))</f>
        <v>0</v>
      </c>
      <c r="AQ455" s="678" cm="1">
        <f t="array" ref="AQ455">INDEX($H455:$K455,0,MATCH(AQ$414,$H$414:$K$414,0))*INDEX($J$408:$R$411,MATCH(AQ$414,$I$408:$I$411,0),MATCH(AQ$413,$J$407:$R$407,0))</f>
        <v>0</v>
      </c>
      <c r="AR455" s="678" cm="1">
        <f t="array" ref="AR455">INDEX($H455:$K455,0,MATCH(AR$414,$H$414:$K$414,0))*INDEX($J$408:$R$411,MATCH(AR$414,$I$408:$I$411,0),MATCH(AR$413,$J$407:$R$407,0))</f>
        <v>0</v>
      </c>
      <c r="AS455" s="678" cm="1">
        <f t="array" ref="AS455">INDEX($H455:$K455,0,MATCH(AS$414,$H$414:$K$414,0))*INDEX($J$408:$R$411,MATCH(AS$414,$I$408:$I$411,0),MATCH(AS$413,$J$407:$R$407,0))</f>
        <v>78</v>
      </c>
      <c r="AT455" s="678" cm="1">
        <f t="array" ref="AT455">INDEX($H455:$K455,0,MATCH(AT$414,$H$414:$K$414,0))*INDEX($J$408:$R$411,MATCH(AT$414,$I$408:$I$411,0),MATCH(AT$413,$J$407:$R$407,0))</f>
        <v>0</v>
      </c>
      <c r="AU455" s="678" cm="1">
        <f t="array" ref="AU455">INDEX($H455:$K455,0,MATCH(AU$414,$H$414:$K$414,0))*INDEX($J$408:$R$411,MATCH(AU$414,$I$408:$I$411,0),MATCH(AU$413,$J$407:$R$407,0))</f>
        <v>0</v>
      </c>
      <c r="AV455" s="186"/>
      <c r="AW455" s="186"/>
      <c r="AX455" s="16"/>
      <c r="AY455" s="8"/>
      <c r="AZ455" s="8"/>
      <c r="BA455" s="8"/>
    </row>
    <row r="456" spans="1:53" ht="14.5" outlineLevel="1" x14ac:dyDescent="0.35">
      <c r="A456" s="6"/>
      <c r="B456" s="7"/>
      <c r="C456" s="17"/>
      <c r="D456" s="17"/>
      <c r="E456" s="17"/>
      <c r="F456" s="26"/>
      <c r="G456" s="26" t="str">
        <f t="shared" si="188"/>
        <v>YYLWBl</v>
      </c>
      <c r="H456" s="222">
        <f t="shared" si="190"/>
        <v>0</v>
      </c>
      <c r="I456" s="222">
        <f t="shared" si="190"/>
        <v>58</v>
      </c>
      <c r="J456" s="222">
        <f t="shared" si="189"/>
        <v>0</v>
      </c>
      <c r="K456" s="222">
        <f t="shared" si="187"/>
        <v>0</v>
      </c>
      <c r="L456" s="678" cm="1">
        <f t="array" ref="L456">INDEX($H456:$K456,0,MATCH(L$414,$H$414:$K$414,0))*INDEX($J$408:$R$411,MATCH(L$414,$I$408:$I$411,0),MATCH(L$413,$J$407:$R$407,0))</f>
        <v>0</v>
      </c>
      <c r="M456" s="678" cm="1">
        <f t="array" ref="M456">INDEX($H456:$K456,0,MATCH(M$414,$H$414:$K$414,0))*INDEX($J$408:$R$411,MATCH(M$414,$I$408:$I$411,0),MATCH(M$413,$J$407:$R$407,0))</f>
        <v>58</v>
      </c>
      <c r="N456" s="678" cm="1">
        <f t="array" ref="N456">INDEX($H456:$K456,0,MATCH(N$414,$H$414:$K$414,0))*INDEX($J$408:$R$411,MATCH(N$414,$I$408:$I$411,0),MATCH(N$413,$J$407:$R$407,0))</f>
        <v>0</v>
      </c>
      <c r="O456" s="678" cm="1">
        <f t="array" ref="O456">INDEX($H456:$K456,0,MATCH(O$414,$H$414:$K$414,0))*INDEX($J$408:$R$411,MATCH(O$414,$I$408:$I$411,0),MATCH(O$413,$J$407:$R$407,0))</f>
        <v>0</v>
      </c>
      <c r="P456" s="678" cm="1">
        <f t="array" ref="P456">INDEX($H456:$K456,0,MATCH(P$414,$H$414:$K$414,0))*INDEX($J$408:$R$411,MATCH(P$414,$I$408:$I$411,0),MATCH(P$413,$J$407:$R$407,0))</f>
        <v>0</v>
      </c>
      <c r="Q456" s="678" cm="1">
        <f t="array" ref="Q456">INDEX($H456:$K456,0,MATCH(Q$414,$H$414:$K$414,0))*INDEX($J$408:$R$411,MATCH(Q$414,$I$408:$I$411,0),MATCH(Q$413,$J$407:$R$407,0))</f>
        <v>58</v>
      </c>
      <c r="R456" s="678" cm="1">
        <f t="array" ref="R456">INDEX($H456:$K456,0,MATCH(R$414,$H$414:$K$414,0))*INDEX($J$408:$R$411,MATCH(R$414,$I$408:$I$411,0),MATCH(R$413,$J$407:$R$407,0))</f>
        <v>0</v>
      </c>
      <c r="S456" s="678" cm="1">
        <f t="array" ref="S456">INDEX($H456:$K456,0,MATCH(S$414,$H$414:$K$414,0))*INDEX($J$408:$R$411,MATCH(S$414,$I$408:$I$411,0),MATCH(S$413,$J$407:$R$407,0))</f>
        <v>0</v>
      </c>
      <c r="T456" s="678" cm="1">
        <f t="array" ref="T456">INDEX($H456:$K456,0,MATCH(T$414,$H$414:$K$414,0))*INDEX($J$408:$R$411,MATCH(T$414,$I$408:$I$411,0),MATCH(T$413,$J$407:$R$407,0))</f>
        <v>0</v>
      </c>
      <c r="U456" s="678" cm="1">
        <f t="array" ref="U456">INDEX($H456:$K456,0,MATCH(U$414,$H$414:$K$414,0))*INDEX($J$408:$R$411,MATCH(U$414,$I$408:$I$411,0),MATCH(U$413,$J$407:$R$407,0))</f>
        <v>58</v>
      </c>
      <c r="V456" s="678" cm="1">
        <f t="array" ref="V456">INDEX($H456:$K456,0,MATCH(V$414,$H$414:$K$414,0))*INDEX($J$408:$R$411,MATCH(V$414,$I$408:$I$411,0),MATCH(V$413,$J$407:$R$407,0))</f>
        <v>0</v>
      </c>
      <c r="W456" s="678" cm="1">
        <f t="array" ref="W456">INDEX($H456:$K456,0,MATCH(W$414,$H$414:$K$414,0))*INDEX($J$408:$R$411,MATCH(W$414,$I$408:$I$411,0),MATCH(W$413,$J$407:$R$407,0))</f>
        <v>0</v>
      </c>
      <c r="X456" s="678" cm="1">
        <f t="array" ref="X456">INDEX($H456:$K456,0,MATCH(X$414,$H$414:$K$414,0))*INDEX($J$408:$R$411,MATCH(X$414,$I$408:$I$411,0),MATCH(X$413,$J$407:$R$407,0))</f>
        <v>0</v>
      </c>
      <c r="Y456" s="678" cm="1">
        <f t="array" ref="Y456">INDEX($H456:$K456,0,MATCH(Y$414,$H$414:$K$414,0))*INDEX($J$408:$R$411,MATCH(Y$414,$I$408:$I$411,0),MATCH(Y$413,$J$407:$R$407,0))</f>
        <v>58</v>
      </c>
      <c r="Z456" s="678" cm="1">
        <f t="array" ref="Z456">INDEX($H456:$K456,0,MATCH(Z$414,$H$414:$K$414,0))*INDEX($J$408:$R$411,MATCH(Z$414,$I$408:$I$411,0),MATCH(Z$413,$J$407:$R$407,0))</f>
        <v>0</v>
      </c>
      <c r="AA456" s="678" cm="1">
        <f t="array" ref="AA456">INDEX($H456:$K456,0,MATCH(AA$414,$H$414:$K$414,0))*INDEX($J$408:$R$411,MATCH(AA$414,$I$408:$I$411,0),MATCH(AA$413,$J$407:$R$407,0))</f>
        <v>0</v>
      </c>
      <c r="AB456" s="678" cm="1">
        <f t="array" ref="AB456">INDEX($H456:$K456,0,MATCH(AB$414,$H$414:$K$414,0))*INDEX($J$408:$R$411,MATCH(AB$414,$I$408:$I$411,0),MATCH(AB$413,$J$407:$R$407,0))</f>
        <v>0</v>
      </c>
      <c r="AC456" s="678" cm="1">
        <f t="array" ref="AC456">INDEX($H456:$K456,0,MATCH(AC$414,$H$414:$K$414,0))*INDEX($J$408:$R$411,MATCH(AC$414,$I$408:$I$411,0),MATCH(AC$413,$J$407:$R$407,0))</f>
        <v>58</v>
      </c>
      <c r="AD456" s="678" cm="1">
        <f t="array" ref="AD456">INDEX($H456:$K456,0,MATCH(AD$414,$H$414:$K$414,0))*INDEX($J$408:$R$411,MATCH(AD$414,$I$408:$I$411,0),MATCH(AD$413,$J$407:$R$407,0))</f>
        <v>0</v>
      </c>
      <c r="AE456" s="678" cm="1">
        <f t="array" ref="AE456">INDEX($H456:$K456,0,MATCH(AE$414,$H$414:$K$414,0))*INDEX($J$408:$R$411,MATCH(AE$414,$I$408:$I$411,0),MATCH(AE$413,$J$407:$R$407,0))</f>
        <v>0</v>
      </c>
      <c r="AF456" s="678" cm="1">
        <f t="array" ref="AF456">INDEX($H456:$K456,0,MATCH(AF$414,$H$414:$K$414,0))*INDEX($J$408:$R$411,MATCH(AF$414,$I$408:$I$411,0),MATCH(AF$413,$J$407:$R$407,0))</f>
        <v>0</v>
      </c>
      <c r="AG456" s="678" cm="1">
        <f t="array" ref="AG456">INDEX($H456:$K456,0,MATCH(AG$414,$H$414:$K$414,0))*INDEX($J$408:$R$411,MATCH(AG$414,$I$408:$I$411,0),MATCH(AG$413,$J$407:$R$407,0))</f>
        <v>58</v>
      </c>
      <c r="AH456" s="678" cm="1">
        <f t="array" ref="AH456">INDEX($H456:$K456,0,MATCH(AH$414,$H$414:$K$414,0))*INDEX($J$408:$R$411,MATCH(AH$414,$I$408:$I$411,0),MATCH(AH$413,$J$407:$R$407,0))</f>
        <v>0</v>
      </c>
      <c r="AI456" s="678" cm="1">
        <f t="array" ref="AI456">INDEX($H456:$K456,0,MATCH(AI$414,$H$414:$K$414,0))*INDEX($J$408:$R$411,MATCH(AI$414,$I$408:$I$411,0),MATCH(AI$413,$J$407:$R$407,0))</f>
        <v>0</v>
      </c>
      <c r="AJ456" s="678" cm="1">
        <f t="array" ref="AJ456">INDEX($H456:$K456,0,MATCH(AJ$414,$H$414:$K$414,0))*INDEX($J$408:$R$411,MATCH(AJ$414,$I$408:$I$411,0),MATCH(AJ$413,$J$407:$R$407,0))</f>
        <v>0</v>
      </c>
      <c r="AK456" s="678" cm="1">
        <f t="array" ref="AK456">INDEX($H456:$K456,0,MATCH(AK$414,$H$414:$K$414,0))*INDEX($J$408:$R$411,MATCH(AK$414,$I$408:$I$411,0),MATCH(AK$413,$J$407:$R$407,0))</f>
        <v>58</v>
      </c>
      <c r="AL456" s="678" cm="1">
        <f t="array" ref="AL456">INDEX($H456:$K456,0,MATCH(AL$414,$H$414:$K$414,0))*INDEX($J$408:$R$411,MATCH(AL$414,$I$408:$I$411,0),MATCH(AL$413,$J$407:$R$407,0))</f>
        <v>0</v>
      </c>
      <c r="AM456" s="678" cm="1">
        <f t="array" ref="AM456">INDEX($H456:$K456,0,MATCH(AM$414,$H$414:$K$414,0))*INDEX($J$408:$R$411,MATCH(AM$414,$I$408:$I$411,0),MATCH(AM$413,$J$407:$R$407,0))</f>
        <v>0</v>
      </c>
      <c r="AN456" s="678" cm="1">
        <f t="array" ref="AN456">INDEX($H456:$K456,0,MATCH(AN$414,$H$414:$K$414,0))*INDEX($J$408:$R$411,MATCH(AN$414,$I$408:$I$411,0),MATCH(AN$413,$J$407:$R$407,0))</f>
        <v>0</v>
      </c>
      <c r="AO456" s="678" cm="1">
        <f t="array" ref="AO456">INDEX($H456:$K456,0,MATCH(AO$414,$H$414:$K$414,0))*INDEX($J$408:$R$411,MATCH(AO$414,$I$408:$I$411,0),MATCH(AO$413,$J$407:$R$407,0))</f>
        <v>58</v>
      </c>
      <c r="AP456" s="678" cm="1">
        <f t="array" ref="AP456">INDEX($H456:$K456,0,MATCH(AP$414,$H$414:$K$414,0))*INDEX($J$408:$R$411,MATCH(AP$414,$I$408:$I$411,0),MATCH(AP$413,$J$407:$R$407,0))</f>
        <v>0</v>
      </c>
      <c r="AQ456" s="678" cm="1">
        <f t="array" ref="AQ456">INDEX($H456:$K456,0,MATCH(AQ$414,$H$414:$K$414,0))*INDEX($J$408:$R$411,MATCH(AQ$414,$I$408:$I$411,0),MATCH(AQ$413,$J$407:$R$407,0))</f>
        <v>0</v>
      </c>
      <c r="AR456" s="678" cm="1">
        <f t="array" ref="AR456">INDEX($H456:$K456,0,MATCH(AR$414,$H$414:$K$414,0))*INDEX($J$408:$R$411,MATCH(AR$414,$I$408:$I$411,0),MATCH(AR$413,$J$407:$R$407,0))</f>
        <v>0</v>
      </c>
      <c r="AS456" s="678" cm="1">
        <f t="array" ref="AS456">INDEX($H456:$K456,0,MATCH(AS$414,$H$414:$K$414,0))*INDEX($J$408:$R$411,MATCH(AS$414,$I$408:$I$411,0),MATCH(AS$413,$J$407:$R$407,0))</f>
        <v>58</v>
      </c>
      <c r="AT456" s="678" cm="1">
        <f t="array" ref="AT456">INDEX($H456:$K456,0,MATCH(AT$414,$H$414:$K$414,0))*INDEX($J$408:$R$411,MATCH(AT$414,$I$408:$I$411,0),MATCH(AT$413,$J$407:$R$407,0))</f>
        <v>0</v>
      </c>
      <c r="AU456" s="678" cm="1">
        <f t="array" ref="AU456">INDEX($H456:$K456,0,MATCH(AU$414,$H$414:$K$414,0))*INDEX($J$408:$R$411,MATCH(AU$414,$I$408:$I$411,0),MATCH(AU$413,$J$407:$R$407,0))</f>
        <v>0</v>
      </c>
      <c r="AV456" s="186"/>
      <c r="AW456" s="186"/>
      <c r="AX456" s="16"/>
      <c r="AY456" s="8"/>
      <c r="AZ456" s="8"/>
      <c r="BA456" s="8"/>
    </row>
    <row r="457" spans="1:53" ht="14.5" outlineLevel="1" x14ac:dyDescent="0.35">
      <c r="A457" s="6"/>
      <c r="B457" s="7"/>
      <c r="C457" s="17"/>
      <c r="D457" s="17"/>
      <c r="E457" s="17"/>
      <c r="F457" s="26"/>
      <c r="G457" s="26" t="str">
        <f t="shared" si="188"/>
        <v>YYBLWb</v>
      </c>
      <c r="H457" s="222">
        <f t="shared" si="190"/>
        <v>0</v>
      </c>
      <c r="I457" s="222">
        <f t="shared" si="190"/>
        <v>78</v>
      </c>
      <c r="J457" s="222">
        <f t="shared" si="189"/>
        <v>19</v>
      </c>
      <c r="K457" s="222">
        <f t="shared" si="187"/>
        <v>0</v>
      </c>
      <c r="L457" s="678" cm="1">
        <f t="array" ref="L457">INDEX($H457:$K457,0,MATCH(L$414,$H$414:$K$414,0))*INDEX($J$408:$R$411,MATCH(L$414,$I$408:$I$411,0),MATCH(L$413,$J$407:$R$407,0))</f>
        <v>0</v>
      </c>
      <c r="M457" s="678" cm="1">
        <f t="array" ref="M457">INDEX($H457:$K457,0,MATCH(M$414,$H$414:$K$414,0))*INDEX($J$408:$R$411,MATCH(M$414,$I$408:$I$411,0),MATCH(M$413,$J$407:$R$407,0))</f>
        <v>78</v>
      </c>
      <c r="N457" s="678" cm="1">
        <f t="array" ref="N457">INDEX($H457:$K457,0,MATCH(N$414,$H$414:$K$414,0))*INDEX($J$408:$R$411,MATCH(N$414,$I$408:$I$411,0),MATCH(N$413,$J$407:$R$407,0))</f>
        <v>38</v>
      </c>
      <c r="O457" s="678" cm="1">
        <f t="array" ref="O457">INDEX($H457:$K457,0,MATCH(O$414,$H$414:$K$414,0))*INDEX($J$408:$R$411,MATCH(O$414,$I$408:$I$411,0),MATCH(O$413,$J$407:$R$407,0))</f>
        <v>0</v>
      </c>
      <c r="P457" s="678" cm="1">
        <f t="array" ref="P457">INDEX($H457:$K457,0,MATCH(P$414,$H$414:$K$414,0))*INDEX($J$408:$R$411,MATCH(P$414,$I$408:$I$411,0),MATCH(P$413,$J$407:$R$407,0))</f>
        <v>0</v>
      </c>
      <c r="Q457" s="678" cm="1">
        <f t="array" ref="Q457">INDEX($H457:$K457,0,MATCH(Q$414,$H$414:$K$414,0))*INDEX($J$408:$R$411,MATCH(Q$414,$I$408:$I$411,0),MATCH(Q$413,$J$407:$R$407,0))</f>
        <v>78</v>
      </c>
      <c r="R457" s="678" cm="1">
        <f t="array" ref="R457">INDEX($H457:$K457,0,MATCH(R$414,$H$414:$K$414,0))*INDEX($J$408:$R$411,MATCH(R$414,$I$408:$I$411,0),MATCH(R$413,$J$407:$R$407,0))</f>
        <v>38</v>
      </c>
      <c r="S457" s="678" cm="1">
        <f t="array" ref="S457">INDEX($H457:$K457,0,MATCH(S$414,$H$414:$K$414,0))*INDEX($J$408:$R$411,MATCH(S$414,$I$408:$I$411,0),MATCH(S$413,$J$407:$R$407,0))</f>
        <v>0</v>
      </c>
      <c r="T457" s="678" cm="1">
        <f t="array" ref="T457">INDEX($H457:$K457,0,MATCH(T$414,$H$414:$K$414,0))*INDEX($J$408:$R$411,MATCH(T$414,$I$408:$I$411,0),MATCH(T$413,$J$407:$R$407,0))</f>
        <v>0</v>
      </c>
      <c r="U457" s="678" cm="1">
        <f t="array" ref="U457">INDEX($H457:$K457,0,MATCH(U$414,$H$414:$K$414,0))*INDEX($J$408:$R$411,MATCH(U$414,$I$408:$I$411,0),MATCH(U$413,$J$407:$R$407,0))</f>
        <v>78</v>
      </c>
      <c r="V457" s="678" cm="1">
        <f t="array" ref="V457">INDEX($H457:$K457,0,MATCH(V$414,$H$414:$K$414,0))*INDEX($J$408:$R$411,MATCH(V$414,$I$408:$I$411,0),MATCH(V$413,$J$407:$R$407,0))</f>
        <v>19</v>
      </c>
      <c r="W457" s="678" cm="1">
        <f t="array" ref="W457">INDEX($H457:$K457,0,MATCH(W$414,$H$414:$K$414,0))*INDEX($J$408:$R$411,MATCH(W$414,$I$408:$I$411,0),MATCH(W$413,$J$407:$R$407,0))</f>
        <v>0</v>
      </c>
      <c r="X457" s="678" cm="1">
        <f t="array" ref="X457">INDEX($H457:$K457,0,MATCH(X$414,$H$414:$K$414,0))*INDEX($J$408:$R$411,MATCH(X$414,$I$408:$I$411,0),MATCH(X$413,$J$407:$R$407,0))</f>
        <v>0</v>
      </c>
      <c r="Y457" s="678" cm="1">
        <f t="array" ref="Y457">INDEX($H457:$K457,0,MATCH(Y$414,$H$414:$K$414,0))*INDEX($J$408:$R$411,MATCH(Y$414,$I$408:$I$411,0),MATCH(Y$413,$J$407:$R$407,0))</f>
        <v>78</v>
      </c>
      <c r="Z457" s="678" cm="1">
        <f t="array" ref="Z457">INDEX($H457:$K457,0,MATCH(Z$414,$H$414:$K$414,0))*INDEX($J$408:$R$411,MATCH(Z$414,$I$408:$I$411,0),MATCH(Z$413,$J$407:$R$407,0))</f>
        <v>19</v>
      </c>
      <c r="AA457" s="678" cm="1">
        <f t="array" ref="AA457">INDEX($H457:$K457,0,MATCH(AA$414,$H$414:$K$414,0))*INDEX($J$408:$R$411,MATCH(AA$414,$I$408:$I$411,0),MATCH(AA$413,$J$407:$R$407,0))</f>
        <v>0</v>
      </c>
      <c r="AB457" s="678" cm="1">
        <f t="array" ref="AB457">INDEX($H457:$K457,0,MATCH(AB$414,$H$414:$K$414,0))*INDEX($J$408:$R$411,MATCH(AB$414,$I$408:$I$411,0),MATCH(AB$413,$J$407:$R$407,0))</f>
        <v>0</v>
      </c>
      <c r="AC457" s="678" cm="1">
        <f t="array" ref="AC457">INDEX($H457:$K457,0,MATCH(AC$414,$H$414:$K$414,0))*INDEX($J$408:$R$411,MATCH(AC$414,$I$408:$I$411,0),MATCH(AC$413,$J$407:$R$407,0))</f>
        <v>78</v>
      </c>
      <c r="AD457" s="678" cm="1">
        <f t="array" ref="AD457">INDEX($H457:$K457,0,MATCH(AD$414,$H$414:$K$414,0))*INDEX($J$408:$R$411,MATCH(AD$414,$I$408:$I$411,0),MATCH(AD$413,$J$407:$R$407,0))</f>
        <v>19</v>
      </c>
      <c r="AE457" s="678" cm="1">
        <f t="array" ref="AE457">INDEX($H457:$K457,0,MATCH(AE$414,$H$414:$K$414,0))*INDEX($J$408:$R$411,MATCH(AE$414,$I$408:$I$411,0),MATCH(AE$413,$J$407:$R$407,0))</f>
        <v>0</v>
      </c>
      <c r="AF457" s="678" cm="1">
        <f t="array" ref="AF457">INDEX($H457:$K457,0,MATCH(AF$414,$H$414:$K$414,0))*INDEX($J$408:$R$411,MATCH(AF$414,$I$408:$I$411,0),MATCH(AF$413,$J$407:$R$407,0))</f>
        <v>0</v>
      </c>
      <c r="AG457" s="678" cm="1">
        <f t="array" ref="AG457">INDEX($H457:$K457,0,MATCH(AG$414,$H$414:$K$414,0))*INDEX($J$408:$R$411,MATCH(AG$414,$I$408:$I$411,0),MATCH(AG$413,$J$407:$R$407,0))</f>
        <v>78</v>
      </c>
      <c r="AH457" s="678" cm="1">
        <f t="array" ref="AH457">INDEX($H457:$K457,0,MATCH(AH$414,$H$414:$K$414,0))*INDEX($J$408:$R$411,MATCH(AH$414,$I$408:$I$411,0),MATCH(AH$413,$J$407:$R$407,0))</f>
        <v>19</v>
      </c>
      <c r="AI457" s="678" cm="1">
        <f t="array" ref="AI457">INDEX($H457:$K457,0,MATCH(AI$414,$H$414:$K$414,0))*INDEX($J$408:$R$411,MATCH(AI$414,$I$408:$I$411,0),MATCH(AI$413,$J$407:$R$407,0))</f>
        <v>0</v>
      </c>
      <c r="AJ457" s="678" cm="1">
        <f t="array" ref="AJ457">INDEX($H457:$K457,0,MATCH(AJ$414,$H$414:$K$414,0))*INDEX($J$408:$R$411,MATCH(AJ$414,$I$408:$I$411,0),MATCH(AJ$413,$J$407:$R$407,0))</f>
        <v>0</v>
      </c>
      <c r="AK457" s="678" cm="1">
        <f t="array" ref="AK457">INDEX($H457:$K457,0,MATCH(AK$414,$H$414:$K$414,0))*INDEX($J$408:$R$411,MATCH(AK$414,$I$408:$I$411,0),MATCH(AK$413,$J$407:$R$407,0))</f>
        <v>78</v>
      </c>
      <c r="AL457" s="678" cm="1">
        <f t="array" ref="AL457">INDEX($H457:$K457,0,MATCH(AL$414,$H$414:$K$414,0))*INDEX($J$408:$R$411,MATCH(AL$414,$I$408:$I$411,0),MATCH(AL$413,$J$407:$R$407,0))</f>
        <v>0</v>
      </c>
      <c r="AM457" s="678" cm="1">
        <f t="array" ref="AM457">INDEX($H457:$K457,0,MATCH(AM$414,$H$414:$K$414,0))*INDEX($J$408:$R$411,MATCH(AM$414,$I$408:$I$411,0),MATCH(AM$413,$J$407:$R$407,0))</f>
        <v>0</v>
      </c>
      <c r="AN457" s="678" cm="1">
        <f t="array" ref="AN457">INDEX($H457:$K457,0,MATCH(AN$414,$H$414:$K$414,0))*INDEX($J$408:$R$411,MATCH(AN$414,$I$408:$I$411,0),MATCH(AN$413,$J$407:$R$407,0))</f>
        <v>0</v>
      </c>
      <c r="AO457" s="678" cm="1">
        <f t="array" ref="AO457">INDEX($H457:$K457,0,MATCH(AO$414,$H$414:$K$414,0))*INDEX($J$408:$R$411,MATCH(AO$414,$I$408:$I$411,0),MATCH(AO$413,$J$407:$R$407,0))</f>
        <v>78</v>
      </c>
      <c r="AP457" s="678" cm="1">
        <f t="array" ref="AP457">INDEX($H457:$K457,0,MATCH(AP$414,$H$414:$K$414,0))*INDEX($J$408:$R$411,MATCH(AP$414,$I$408:$I$411,0),MATCH(AP$413,$J$407:$R$407,0))</f>
        <v>0</v>
      </c>
      <c r="AQ457" s="678" cm="1">
        <f t="array" ref="AQ457">INDEX($H457:$K457,0,MATCH(AQ$414,$H$414:$K$414,0))*INDEX($J$408:$R$411,MATCH(AQ$414,$I$408:$I$411,0),MATCH(AQ$413,$J$407:$R$407,0))</f>
        <v>0</v>
      </c>
      <c r="AR457" s="678" cm="1">
        <f t="array" ref="AR457">INDEX($H457:$K457,0,MATCH(AR$414,$H$414:$K$414,0))*INDEX($J$408:$R$411,MATCH(AR$414,$I$408:$I$411,0),MATCH(AR$413,$J$407:$R$407,0))</f>
        <v>0</v>
      </c>
      <c r="AS457" s="678" cm="1">
        <f t="array" ref="AS457">INDEX($H457:$K457,0,MATCH(AS$414,$H$414:$K$414,0))*INDEX($J$408:$R$411,MATCH(AS$414,$I$408:$I$411,0),MATCH(AS$413,$J$407:$R$407,0))</f>
        <v>78</v>
      </c>
      <c r="AT457" s="678" cm="1">
        <f t="array" ref="AT457">INDEX($H457:$K457,0,MATCH(AT$414,$H$414:$K$414,0))*INDEX($J$408:$R$411,MATCH(AT$414,$I$408:$I$411,0),MATCH(AT$413,$J$407:$R$407,0))</f>
        <v>0</v>
      </c>
      <c r="AU457" s="678" cm="1">
        <f t="array" ref="AU457">INDEX($H457:$K457,0,MATCH(AU$414,$H$414:$K$414,0))*INDEX($J$408:$R$411,MATCH(AU$414,$I$408:$I$411,0),MATCH(AU$413,$J$407:$R$407,0))</f>
        <v>0</v>
      </c>
      <c r="AV457" s="186"/>
      <c r="AW457" s="186"/>
      <c r="AX457" s="16"/>
      <c r="AY457" s="8"/>
      <c r="AZ457" s="8"/>
      <c r="BA457" s="8"/>
    </row>
    <row r="458" spans="1:53" ht="14.5" outlineLevel="1" x14ac:dyDescent="0.35">
      <c r="A458" s="6"/>
      <c r="B458" s="7"/>
      <c r="C458" s="17"/>
      <c r="D458" s="17"/>
      <c r="E458" s="17"/>
      <c r="F458" s="26"/>
      <c r="G458" s="26" t="str">
        <f t="shared" si="188"/>
        <v>YYBLWbd</v>
      </c>
      <c r="H458" s="222">
        <f t="shared" si="190"/>
        <v>0</v>
      </c>
      <c r="I458" s="222">
        <f t="shared" si="190"/>
        <v>78</v>
      </c>
      <c r="J458" s="222">
        <f t="shared" si="189"/>
        <v>19</v>
      </c>
      <c r="K458" s="222">
        <f t="shared" si="187"/>
        <v>0</v>
      </c>
      <c r="L458" s="678" cm="1">
        <f t="array" ref="L458">INDEX($H458:$K458,0,MATCH(L$414,$H$414:$K$414,0))*INDEX($J$408:$R$411,MATCH(L$414,$I$408:$I$411,0),MATCH(L$413,$J$407:$R$407,0))</f>
        <v>0</v>
      </c>
      <c r="M458" s="678" cm="1">
        <f t="array" ref="M458">INDEX($H458:$K458,0,MATCH(M$414,$H$414:$K$414,0))*INDEX($J$408:$R$411,MATCH(M$414,$I$408:$I$411,0),MATCH(M$413,$J$407:$R$407,0))</f>
        <v>78</v>
      </c>
      <c r="N458" s="678" cm="1">
        <f t="array" ref="N458">INDEX($H458:$K458,0,MATCH(N$414,$H$414:$K$414,0))*INDEX($J$408:$R$411,MATCH(N$414,$I$408:$I$411,0),MATCH(N$413,$J$407:$R$407,0))</f>
        <v>38</v>
      </c>
      <c r="O458" s="678" cm="1">
        <f t="array" ref="O458">INDEX($H458:$K458,0,MATCH(O$414,$H$414:$K$414,0))*INDEX($J$408:$R$411,MATCH(O$414,$I$408:$I$411,0),MATCH(O$413,$J$407:$R$407,0))</f>
        <v>0</v>
      </c>
      <c r="P458" s="678" cm="1">
        <f t="array" ref="P458">INDEX($H458:$K458,0,MATCH(P$414,$H$414:$K$414,0))*INDEX($J$408:$R$411,MATCH(P$414,$I$408:$I$411,0),MATCH(P$413,$J$407:$R$407,0))</f>
        <v>0</v>
      </c>
      <c r="Q458" s="678" cm="1">
        <f t="array" ref="Q458">INDEX($H458:$K458,0,MATCH(Q$414,$H$414:$K$414,0))*INDEX($J$408:$R$411,MATCH(Q$414,$I$408:$I$411,0),MATCH(Q$413,$J$407:$R$407,0))</f>
        <v>78</v>
      </c>
      <c r="R458" s="678" cm="1">
        <f t="array" ref="R458">INDEX($H458:$K458,0,MATCH(R$414,$H$414:$K$414,0))*INDEX($J$408:$R$411,MATCH(R$414,$I$408:$I$411,0),MATCH(R$413,$J$407:$R$407,0))</f>
        <v>38</v>
      </c>
      <c r="S458" s="678" cm="1">
        <f t="array" ref="S458">INDEX($H458:$K458,0,MATCH(S$414,$H$414:$K$414,0))*INDEX($J$408:$R$411,MATCH(S$414,$I$408:$I$411,0),MATCH(S$413,$J$407:$R$407,0))</f>
        <v>0</v>
      </c>
      <c r="T458" s="678" cm="1">
        <f t="array" ref="T458">INDEX($H458:$K458,0,MATCH(T$414,$H$414:$K$414,0))*INDEX($J$408:$R$411,MATCH(T$414,$I$408:$I$411,0),MATCH(T$413,$J$407:$R$407,0))</f>
        <v>0</v>
      </c>
      <c r="U458" s="678" cm="1">
        <f t="array" ref="U458">INDEX($H458:$K458,0,MATCH(U$414,$H$414:$K$414,0))*INDEX($J$408:$R$411,MATCH(U$414,$I$408:$I$411,0),MATCH(U$413,$J$407:$R$407,0))</f>
        <v>78</v>
      </c>
      <c r="V458" s="678" cm="1">
        <f t="array" ref="V458">INDEX($H458:$K458,0,MATCH(V$414,$H$414:$K$414,0))*INDEX($J$408:$R$411,MATCH(V$414,$I$408:$I$411,0),MATCH(V$413,$J$407:$R$407,0))</f>
        <v>19</v>
      </c>
      <c r="W458" s="678" cm="1">
        <f t="array" ref="W458">INDEX($H458:$K458,0,MATCH(W$414,$H$414:$K$414,0))*INDEX($J$408:$R$411,MATCH(W$414,$I$408:$I$411,0),MATCH(W$413,$J$407:$R$407,0))</f>
        <v>0</v>
      </c>
      <c r="X458" s="678" cm="1">
        <f t="array" ref="X458">INDEX($H458:$K458,0,MATCH(X$414,$H$414:$K$414,0))*INDEX($J$408:$R$411,MATCH(X$414,$I$408:$I$411,0),MATCH(X$413,$J$407:$R$407,0))</f>
        <v>0</v>
      </c>
      <c r="Y458" s="678" cm="1">
        <f t="array" ref="Y458">INDEX($H458:$K458,0,MATCH(Y$414,$H$414:$K$414,0))*INDEX($J$408:$R$411,MATCH(Y$414,$I$408:$I$411,0),MATCH(Y$413,$J$407:$R$407,0))</f>
        <v>78</v>
      </c>
      <c r="Z458" s="678" cm="1">
        <f t="array" ref="Z458">INDEX($H458:$K458,0,MATCH(Z$414,$H$414:$K$414,0))*INDEX($J$408:$R$411,MATCH(Z$414,$I$408:$I$411,0),MATCH(Z$413,$J$407:$R$407,0))</f>
        <v>19</v>
      </c>
      <c r="AA458" s="678" cm="1">
        <f t="array" ref="AA458">INDEX($H458:$K458,0,MATCH(AA$414,$H$414:$K$414,0))*INDEX($J$408:$R$411,MATCH(AA$414,$I$408:$I$411,0),MATCH(AA$413,$J$407:$R$407,0))</f>
        <v>0</v>
      </c>
      <c r="AB458" s="678" cm="1">
        <f t="array" ref="AB458">INDEX($H458:$K458,0,MATCH(AB$414,$H$414:$K$414,0))*INDEX($J$408:$R$411,MATCH(AB$414,$I$408:$I$411,0),MATCH(AB$413,$J$407:$R$407,0))</f>
        <v>0</v>
      </c>
      <c r="AC458" s="678" cm="1">
        <f t="array" ref="AC458">INDEX($H458:$K458,0,MATCH(AC$414,$H$414:$K$414,0))*INDEX($J$408:$R$411,MATCH(AC$414,$I$408:$I$411,0),MATCH(AC$413,$J$407:$R$407,0))</f>
        <v>78</v>
      </c>
      <c r="AD458" s="678" cm="1">
        <f t="array" ref="AD458">INDEX($H458:$K458,0,MATCH(AD$414,$H$414:$K$414,0))*INDEX($J$408:$R$411,MATCH(AD$414,$I$408:$I$411,0),MATCH(AD$413,$J$407:$R$407,0))</f>
        <v>19</v>
      </c>
      <c r="AE458" s="678" cm="1">
        <f t="array" ref="AE458">INDEX($H458:$K458,0,MATCH(AE$414,$H$414:$K$414,0))*INDEX($J$408:$R$411,MATCH(AE$414,$I$408:$I$411,0),MATCH(AE$413,$J$407:$R$407,0))</f>
        <v>0</v>
      </c>
      <c r="AF458" s="678" cm="1">
        <f t="array" ref="AF458">INDEX($H458:$K458,0,MATCH(AF$414,$H$414:$K$414,0))*INDEX($J$408:$R$411,MATCH(AF$414,$I$408:$I$411,0),MATCH(AF$413,$J$407:$R$407,0))</f>
        <v>0</v>
      </c>
      <c r="AG458" s="678" cm="1">
        <f t="array" ref="AG458">INDEX($H458:$K458,0,MATCH(AG$414,$H$414:$K$414,0))*INDEX($J$408:$R$411,MATCH(AG$414,$I$408:$I$411,0),MATCH(AG$413,$J$407:$R$407,0))</f>
        <v>78</v>
      </c>
      <c r="AH458" s="678" cm="1">
        <f t="array" ref="AH458">INDEX($H458:$K458,0,MATCH(AH$414,$H$414:$K$414,0))*INDEX($J$408:$R$411,MATCH(AH$414,$I$408:$I$411,0),MATCH(AH$413,$J$407:$R$407,0))</f>
        <v>19</v>
      </c>
      <c r="AI458" s="678" cm="1">
        <f t="array" ref="AI458">INDEX($H458:$K458,0,MATCH(AI$414,$H$414:$K$414,0))*INDEX($J$408:$R$411,MATCH(AI$414,$I$408:$I$411,0),MATCH(AI$413,$J$407:$R$407,0))</f>
        <v>0</v>
      </c>
      <c r="AJ458" s="678" cm="1">
        <f t="array" ref="AJ458">INDEX($H458:$K458,0,MATCH(AJ$414,$H$414:$K$414,0))*INDEX($J$408:$R$411,MATCH(AJ$414,$I$408:$I$411,0),MATCH(AJ$413,$J$407:$R$407,0))</f>
        <v>0</v>
      </c>
      <c r="AK458" s="678" cm="1">
        <f t="array" ref="AK458">INDEX($H458:$K458,0,MATCH(AK$414,$H$414:$K$414,0))*INDEX($J$408:$R$411,MATCH(AK$414,$I$408:$I$411,0),MATCH(AK$413,$J$407:$R$407,0))</f>
        <v>78</v>
      </c>
      <c r="AL458" s="678" cm="1">
        <f t="array" ref="AL458">INDEX($H458:$K458,0,MATCH(AL$414,$H$414:$K$414,0))*INDEX($J$408:$R$411,MATCH(AL$414,$I$408:$I$411,0),MATCH(AL$413,$J$407:$R$407,0))</f>
        <v>0</v>
      </c>
      <c r="AM458" s="678" cm="1">
        <f t="array" ref="AM458">INDEX($H458:$K458,0,MATCH(AM$414,$H$414:$K$414,0))*INDEX($J$408:$R$411,MATCH(AM$414,$I$408:$I$411,0),MATCH(AM$413,$J$407:$R$407,0))</f>
        <v>0</v>
      </c>
      <c r="AN458" s="678" cm="1">
        <f t="array" ref="AN458">INDEX($H458:$K458,0,MATCH(AN$414,$H$414:$K$414,0))*INDEX($J$408:$R$411,MATCH(AN$414,$I$408:$I$411,0),MATCH(AN$413,$J$407:$R$407,0))</f>
        <v>0</v>
      </c>
      <c r="AO458" s="678" cm="1">
        <f t="array" ref="AO458">INDEX($H458:$K458,0,MATCH(AO$414,$H$414:$K$414,0))*INDEX($J$408:$R$411,MATCH(AO$414,$I$408:$I$411,0),MATCH(AO$413,$J$407:$R$407,0))</f>
        <v>78</v>
      </c>
      <c r="AP458" s="678" cm="1">
        <f t="array" ref="AP458">INDEX($H458:$K458,0,MATCH(AP$414,$H$414:$K$414,0))*INDEX($J$408:$R$411,MATCH(AP$414,$I$408:$I$411,0),MATCH(AP$413,$J$407:$R$407,0))</f>
        <v>0</v>
      </c>
      <c r="AQ458" s="678" cm="1">
        <f t="array" ref="AQ458">INDEX($H458:$K458,0,MATCH(AQ$414,$H$414:$K$414,0))*INDEX($J$408:$R$411,MATCH(AQ$414,$I$408:$I$411,0),MATCH(AQ$413,$J$407:$R$407,0))</f>
        <v>0</v>
      </c>
      <c r="AR458" s="678" cm="1">
        <f t="array" ref="AR458">INDEX($H458:$K458,0,MATCH(AR$414,$H$414:$K$414,0))*INDEX($J$408:$R$411,MATCH(AR$414,$I$408:$I$411,0),MATCH(AR$413,$J$407:$R$407,0))</f>
        <v>0</v>
      </c>
      <c r="AS458" s="678" cm="1">
        <f t="array" ref="AS458">INDEX($H458:$K458,0,MATCH(AS$414,$H$414:$K$414,0))*INDEX($J$408:$R$411,MATCH(AS$414,$I$408:$I$411,0),MATCH(AS$413,$J$407:$R$407,0))</f>
        <v>78</v>
      </c>
      <c r="AT458" s="678" cm="1">
        <f t="array" ref="AT458">INDEX($H458:$K458,0,MATCH(AT$414,$H$414:$K$414,0))*INDEX($J$408:$R$411,MATCH(AT$414,$I$408:$I$411,0),MATCH(AT$413,$J$407:$R$407,0))</f>
        <v>0</v>
      </c>
      <c r="AU458" s="678" cm="1">
        <f t="array" ref="AU458">INDEX($H458:$K458,0,MATCH(AU$414,$H$414:$K$414,0))*INDEX($J$408:$R$411,MATCH(AU$414,$I$408:$I$411,0),MATCH(AU$413,$J$407:$R$407,0))</f>
        <v>0</v>
      </c>
      <c r="AV458" s="186"/>
      <c r="AW458" s="186"/>
      <c r="AX458" s="16"/>
      <c r="AY458" s="8"/>
      <c r="AZ458" s="8"/>
      <c r="BA458" s="8"/>
    </row>
    <row r="459" spans="1:53" ht="14.5" outlineLevel="1" x14ac:dyDescent="0.35">
      <c r="A459" s="6"/>
      <c r="B459" s="7"/>
      <c r="C459" s="17"/>
      <c r="D459" s="17"/>
      <c r="E459" s="17"/>
      <c r="F459" s="26"/>
      <c r="G459" s="26" t="str">
        <f t="shared" si="188"/>
        <v>YYWBLw</v>
      </c>
      <c r="H459" s="222">
        <f t="shared" si="190"/>
        <v>0</v>
      </c>
      <c r="I459" s="222">
        <f t="shared" si="190"/>
        <v>78</v>
      </c>
      <c r="J459" s="857">
        <f>INDEX($Z$228:$AC$241,MATCH($M207,$Y$228:$Y$241,0),MATCH(J$414,$Z$227:$AC$227,0))-10</f>
        <v>9</v>
      </c>
      <c r="K459" s="222">
        <f t="shared" si="187"/>
        <v>0</v>
      </c>
      <c r="L459" s="678" cm="1">
        <f t="array" ref="L459">INDEX($H459:$K459,0,MATCH(L$414,$H$414:$K$414,0))*INDEX($J$408:$R$411,MATCH(L$414,$I$408:$I$411,0),MATCH(L$413,$J$407:$R$407,0))</f>
        <v>0</v>
      </c>
      <c r="M459" s="678" cm="1">
        <f t="array" ref="M459">INDEX($H459:$K459,0,MATCH(M$414,$H$414:$K$414,0))*INDEX($J$408:$R$411,MATCH(M$414,$I$408:$I$411,0),MATCH(M$413,$J$407:$R$407,0))</f>
        <v>78</v>
      </c>
      <c r="N459" s="678" cm="1">
        <f t="array" ref="N459">INDEX($H459:$K459,0,MATCH(N$414,$H$414:$K$414,0))*INDEX($J$408:$R$411,MATCH(N$414,$I$408:$I$411,0),MATCH(N$413,$J$407:$R$407,0))</f>
        <v>18</v>
      </c>
      <c r="O459" s="678" cm="1">
        <f t="array" ref="O459">INDEX($H459:$K459,0,MATCH(O$414,$H$414:$K$414,0))*INDEX($J$408:$R$411,MATCH(O$414,$I$408:$I$411,0),MATCH(O$413,$J$407:$R$407,0))</f>
        <v>0</v>
      </c>
      <c r="P459" s="678" cm="1">
        <f t="array" ref="P459">INDEX($H459:$K459,0,MATCH(P$414,$H$414:$K$414,0))*INDEX($J$408:$R$411,MATCH(P$414,$I$408:$I$411,0),MATCH(P$413,$J$407:$R$407,0))</f>
        <v>0</v>
      </c>
      <c r="Q459" s="678" cm="1">
        <f t="array" ref="Q459">INDEX($H459:$K459,0,MATCH(Q$414,$H$414:$K$414,0))*INDEX($J$408:$R$411,MATCH(Q$414,$I$408:$I$411,0),MATCH(Q$413,$J$407:$R$407,0))</f>
        <v>78</v>
      </c>
      <c r="R459" s="678" cm="1">
        <f t="array" ref="R459">INDEX($H459:$K459,0,MATCH(R$414,$H$414:$K$414,0))*INDEX($J$408:$R$411,MATCH(R$414,$I$408:$I$411,0),MATCH(R$413,$J$407:$R$407,0))</f>
        <v>18</v>
      </c>
      <c r="S459" s="678" cm="1">
        <f t="array" ref="S459">INDEX($H459:$K459,0,MATCH(S$414,$H$414:$K$414,0))*INDEX($J$408:$R$411,MATCH(S$414,$I$408:$I$411,0),MATCH(S$413,$J$407:$R$407,0))</f>
        <v>0</v>
      </c>
      <c r="T459" s="678" cm="1">
        <f t="array" ref="T459">INDEX($H459:$K459,0,MATCH(T$414,$H$414:$K$414,0))*INDEX($J$408:$R$411,MATCH(T$414,$I$408:$I$411,0),MATCH(T$413,$J$407:$R$407,0))</f>
        <v>0</v>
      </c>
      <c r="U459" s="678" cm="1">
        <f t="array" ref="U459">INDEX($H459:$K459,0,MATCH(U$414,$H$414:$K$414,0))*INDEX($J$408:$R$411,MATCH(U$414,$I$408:$I$411,0),MATCH(U$413,$J$407:$R$407,0))</f>
        <v>78</v>
      </c>
      <c r="V459" s="678" cm="1">
        <f t="array" ref="V459">INDEX($H459:$K459,0,MATCH(V$414,$H$414:$K$414,0))*INDEX($J$408:$R$411,MATCH(V$414,$I$408:$I$411,0),MATCH(V$413,$J$407:$R$407,0))</f>
        <v>9</v>
      </c>
      <c r="W459" s="678" cm="1">
        <f t="array" ref="W459">INDEX($H459:$K459,0,MATCH(W$414,$H$414:$K$414,0))*INDEX($J$408:$R$411,MATCH(W$414,$I$408:$I$411,0),MATCH(W$413,$J$407:$R$407,0))</f>
        <v>0</v>
      </c>
      <c r="X459" s="678" cm="1">
        <f t="array" ref="X459">INDEX($H459:$K459,0,MATCH(X$414,$H$414:$K$414,0))*INDEX($J$408:$R$411,MATCH(X$414,$I$408:$I$411,0),MATCH(X$413,$J$407:$R$407,0))</f>
        <v>0</v>
      </c>
      <c r="Y459" s="678" cm="1">
        <f t="array" ref="Y459">INDEX($H459:$K459,0,MATCH(Y$414,$H$414:$K$414,0))*INDEX($J$408:$R$411,MATCH(Y$414,$I$408:$I$411,0),MATCH(Y$413,$J$407:$R$407,0))</f>
        <v>78</v>
      </c>
      <c r="Z459" s="678" cm="1">
        <f t="array" ref="Z459">INDEX($H459:$K459,0,MATCH(Z$414,$H$414:$K$414,0))*INDEX($J$408:$R$411,MATCH(Z$414,$I$408:$I$411,0),MATCH(Z$413,$J$407:$R$407,0))</f>
        <v>9</v>
      </c>
      <c r="AA459" s="678" cm="1">
        <f t="array" ref="AA459">INDEX($H459:$K459,0,MATCH(AA$414,$H$414:$K$414,0))*INDEX($J$408:$R$411,MATCH(AA$414,$I$408:$I$411,0),MATCH(AA$413,$J$407:$R$407,0))</f>
        <v>0</v>
      </c>
      <c r="AB459" s="678" cm="1">
        <f t="array" ref="AB459">INDEX($H459:$K459,0,MATCH(AB$414,$H$414:$K$414,0))*INDEX($J$408:$R$411,MATCH(AB$414,$I$408:$I$411,0),MATCH(AB$413,$J$407:$R$407,0))</f>
        <v>0</v>
      </c>
      <c r="AC459" s="678" cm="1">
        <f t="array" ref="AC459">INDEX($H459:$K459,0,MATCH(AC$414,$H$414:$K$414,0))*INDEX($J$408:$R$411,MATCH(AC$414,$I$408:$I$411,0),MATCH(AC$413,$J$407:$R$407,0))</f>
        <v>78</v>
      </c>
      <c r="AD459" s="678" cm="1">
        <f t="array" ref="AD459">INDEX($H459:$K459,0,MATCH(AD$414,$H$414:$K$414,0))*INDEX($J$408:$R$411,MATCH(AD$414,$I$408:$I$411,0),MATCH(AD$413,$J$407:$R$407,0))</f>
        <v>9</v>
      </c>
      <c r="AE459" s="678" cm="1">
        <f t="array" ref="AE459">INDEX($H459:$K459,0,MATCH(AE$414,$H$414:$K$414,0))*INDEX($J$408:$R$411,MATCH(AE$414,$I$408:$I$411,0),MATCH(AE$413,$J$407:$R$407,0))</f>
        <v>0</v>
      </c>
      <c r="AF459" s="678" cm="1">
        <f t="array" ref="AF459">INDEX($H459:$K459,0,MATCH(AF$414,$H$414:$K$414,0))*INDEX($J$408:$R$411,MATCH(AF$414,$I$408:$I$411,0),MATCH(AF$413,$J$407:$R$407,0))</f>
        <v>0</v>
      </c>
      <c r="AG459" s="678" cm="1">
        <f t="array" ref="AG459">INDEX($H459:$K459,0,MATCH(AG$414,$H$414:$K$414,0))*INDEX($J$408:$R$411,MATCH(AG$414,$I$408:$I$411,0),MATCH(AG$413,$J$407:$R$407,0))</f>
        <v>78</v>
      </c>
      <c r="AH459" s="678" cm="1">
        <f t="array" ref="AH459">INDEX($H459:$K459,0,MATCH(AH$414,$H$414:$K$414,0))*INDEX($J$408:$R$411,MATCH(AH$414,$I$408:$I$411,0),MATCH(AH$413,$J$407:$R$407,0))</f>
        <v>9</v>
      </c>
      <c r="AI459" s="678" cm="1">
        <f t="array" ref="AI459">INDEX($H459:$K459,0,MATCH(AI$414,$H$414:$K$414,0))*INDEX($J$408:$R$411,MATCH(AI$414,$I$408:$I$411,0),MATCH(AI$413,$J$407:$R$407,0))</f>
        <v>0</v>
      </c>
      <c r="AJ459" s="678" cm="1">
        <f t="array" ref="AJ459">INDEX($H459:$K459,0,MATCH(AJ$414,$H$414:$K$414,0))*INDEX($J$408:$R$411,MATCH(AJ$414,$I$408:$I$411,0),MATCH(AJ$413,$J$407:$R$407,0))</f>
        <v>0</v>
      </c>
      <c r="AK459" s="678" cm="1">
        <f t="array" ref="AK459">INDEX($H459:$K459,0,MATCH(AK$414,$H$414:$K$414,0))*INDEX($J$408:$R$411,MATCH(AK$414,$I$408:$I$411,0),MATCH(AK$413,$J$407:$R$407,0))</f>
        <v>78</v>
      </c>
      <c r="AL459" s="678" cm="1">
        <f t="array" ref="AL459">INDEX($H459:$K459,0,MATCH(AL$414,$H$414:$K$414,0))*INDEX($J$408:$R$411,MATCH(AL$414,$I$408:$I$411,0),MATCH(AL$413,$J$407:$R$407,0))</f>
        <v>0</v>
      </c>
      <c r="AM459" s="678" cm="1">
        <f t="array" ref="AM459">INDEX($H459:$K459,0,MATCH(AM$414,$H$414:$K$414,0))*INDEX($J$408:$R$411,MATCH(AM$414,$I$408:$I$411,0),MATCH(AM$413,$J$407:$R$407,0))</f>
        <v>0</v>
      </c>
      <c r="AN459" s="678" cm="1">
        <f t="array" ref="AN459">INDEX($H459:$K459,0,MATCH(AN$414,$H$414:$K$414,0))*INDEX($J$408:$R$411,MATCH(AN$414,$I$408:$I$411,0),MATCH(AN$413,$J$407:$R$407,0))</f>
        <v>0</v>
      </c>
      <c r="AO459" s="678" cm="1">
        <f t="array" ref="AO459">INDEX($H459:$K459,0,MATCH(AO$414,$H$414:$K$414,0))*INDEX($J$408:$R$411,MATCH(AO$414,$I$408:$I$411,0),MATCH(AO$413,$J$407:$R$407,0))</f>
        <v>78</v>
      </c>
      <c r="AP459" s="678" cm="1">
        <f t="array" ref="AP459">INDEX($H459:$K459,0,MATCH(AP$414,$H$414:$K$414,0))*INDEX($J$408:$R$411,MATCH(AP$414,$I$408:$I$411,0),MATCH(AP$413,$J$407:$R$407,0))</f>
        <v>0</v>
      </c>
      <c r="AQ459" s="678" cm="1">
        <f t="array" ref="AQ459">INDEX($H459:$K459,0,MATCH(AQ$414,$H$414:$K$414,0))*INDEX($J$408:$R$411,MATCH(AQ$414,$I$408:$I$411,0),MATCH(AQ$413,$J$407:$R$407,0))</f>
        <v>0</v>
      </c>
      <c r="AR459" s="678" cm="1">
        <f t="array" ref="AR459">INDEX($H459:$K459,0,MATCH(AR$414,$H$414:$K$414,0))*INDEX($J$408:$R$411,MATCH(AR$414,$I$408:$I$411,0),MATCH(AR$413,$J$407:$R$407,0))</f>
        <v>0</v>
      </c>
      <c r="AS459" s="678" cm="1">
        <f t="array" ref="AS459">INDEX($H459:$K459,0,MATCH(AS$414,$H$414:$K$414,0))*INDEX($J$408:$R$411,MATCH(AS$414,$I$408:$I$411,0),MATCH(AS$413,$J$407:$R$407,0))</f>
        <v>78</v>
      </c>
      <c r="AT459" s="678" cm="1">
        <f t="array" ref="AT459">INDEX($H459:$K459,0,MATCH(AT$414,$H$414:$K$414,0))*INDEX($J$408:$R$411,MATCH(AT$414,$I$408:$I$411,0),MATCH(AT$413,$J$407:$R$407,0))</f>
        <v>0</v>
      </c>
      <c r="AU459" s="678" cm="1">
        <f t="array" ref="AU459">INDEX($H459:$K459,0,MATCH(AU$414,$H$414:$K$414,0))*INDEX($J$408:$R$411,MATCH(AU$414,$I$408:$I$411,0),MATCH(AU$413,$J$407:$R$407,0))</f>
        <v>0</v>
      </c>
      <c r="AV459" s="186"/>
      <c r="AW459" s="186"/>
      <c r="AX459" s="16"/>
      <c r="AY459" s="8"/>
      <c r="AZ459" s="8"/>
      <c r="BA459" s="8"/>
    </row>
    <row r="460" spans="1:53" ht="14.5" outlineLevel="1" x14ac:dyDescent="0.35">
      <c r="A460" s="6"/>
      <c r="B460" s="7"/>
      <c r="C460" s="17"/>
      <c r="D460" s="17"/>
      <c r="E460" s="17"/>
      <c r="F460" s="26"/>
      <c r="G460" s="26" t="str">
        <f t="shared" si="188"/>
        <v>YYWBLwd</v>
      </c>
      <c r="H460" s="222">
        <f t="shared" si="190"/>
        <v>0</v>
      </c>
      <c r="I460" s="222">
        <f t="shared" si="190"/>
        <v>78</v>
      </c>
      <c r="J460" s="857">
        <f>INDEX($Z$228:$AC$241,MATCH($M208,$Y$228:$Y$241,0),MATCH(J$414,$Z$227:$AC$227,0))-10</f>
        <v>9</v>
      </c>
      <c r="K460" s="222">
        <f t="shared" si="187"/>
        <v>0</v>
      </c>
      <c r="L460" s="678" cm="1">
        <f t="array" ref="L460">INDEX($H460:$K460,0,MATCH(L$414,$H$414:$K$414,0))*INDEX($J$408:$R$411,MATCH(L$414,$I$408:$I$411,0),MATCH(L$413,$J$407:$R$407,0))</f>
        <v>0</v>
      </c>
      <c r="M460" s="678" cm="1">
        <f t="array" ref="M460">INDEX($H460:$K460,0,MATCH(M$414,$H$414:$K$414,0))*INDEX($J$408:$R$411,MATCH(M$414,$I$408:$I$411,0),MATCH(M$413,$J$407:$R$407,0))</f>
        <v>78</v>
      </c>
      <c r="N460" s="678" cm="1">
        <f t="array" ref="N460">INDEX($H460:$K460,0,MATCH(N$414,$H$414:$K$414,0))*INDEX($J$408:$R$411,MATCH(N$414,$I$408:$I$411,0),MATCH(N$413,$J$407:$R$407,0))</f>
        <v>18</v>
      </c>
      <c r="O460" s="678" cm="1">
        <f t="array" ref="O460">INDEX($H460:$K460,0,MATCH(O$414,$H$414:$K$414,0))*INDEX($J$408:$R$411,MATCH(O$414,$I$408:$I$411,0),MATCH(O$413,$J$407:$R$407,0))</f>
        <v>0</v>
      </c>
      <c r="P460" s="678" cm="1">
        <f t="array" ref="P460">INDEX($H460:$K460,0,MATCH(P$414,$H$414:$K$414,0))*INDEX($J$408:$R$411,MATCH(P$414,$I$408:$I$411,0),MATCH(P$413,$J$407:$R$407,0))</f>
        <v>0</v>
      </c>
      <c r="Q460" s="678" cm="1">
        <f t="array" ref="Q460">INDEX($H460:$K460,0,MATCH(Q$414,$H$414:$K$414,0))*INDEX($J$408:$R$411,MATCH(Q$414,$I$408:$I$411,0),MATCH(Q$413,$J$407:$R$407,0))</f>
        <v>78</v>
      </c>
      <c r="R460" s="678" cm="1">
        <f t="array" ref="R460">INDEX($H460:$K460,0,MATCH(R$414,$H$414:$K$414,0))*INDEX($J$408:$R$411,MATCH(R$414,$I$408:$I$411,0),MATCH(R$413,$J$407:$R$407,0))</f>
        <v>18</v>
      </c>
      <c r="S460" s="678" cm="1">
        <f t="array" ref="S460">INDEX($H460:$K460,0,MATCH(S$414,$H$414:$K$414,0))*INDEX($J$408:$R$411,MATCH(S$414,$I$408:$I$411,0),MATCH(S$413,$J$407:$R$407,0))</f>
        <v>0</v>
      </c>
      <c r="T460" s="678" cm="1">
        <f t="array" ref="T460">INDEX($H460:$K460,0,MATCH(T$414,$H$414:$K$414,0))*INDEX($J$408:$R$411,MATCH(T$414,$I$408:$I$411,0),MATCH(T$413,$J$407:$R$407,0))</f>
        <v>0</v>
      </c>
      <c r="U460" s="678" cm="1">
        <f t="array" ref="U460">INDEX($H460:$K460,0,MATCH(U$414,$H$414:$K$414,0))*INDEX($J$408:$R$411,MATCH(U$414,$I$408:$I$411,0),MATCH(U$413,$J$407:$R$407,0))</f>
        <v>78</v>
      </c>
      <c r="V460" s="678" cm="1">
        <f t="array" ref="V460">INDEX($H460:$K460,0,MATCH(V$414,$H$414:$K$414,0))*INDEX($J$408:$R$411,MATCH(V$414,$I$408:$I$411,0),MATCH(V$413,$J$407:$R$407,0))</f>
        <v>9</v>
      </c>
      <c r="W460" s="678" cm="1">
        <f t="array" ref="W460">INDEX($H460:$K460,0,MATCH(W$414,$H$414:$K$414,0))*INDEX($J$408:$R$411,MATCH(W$414,$I$408:$I$411,0),MATCH(W$413,$J$407:$R$407,0))</f>
        <v>0</v>
      </c>
      <c r="X460" s="678" cm="1">
        <f t="array" ref="X460">INDEX($H460:$K460,0,MATCH(X$414,$H$414:$K$414,0))*INDEX($J$408:$R$411,MATCH(X$414,$I$408:$I$411,0),MATCH(X$413,$J$407:$R$407,0))</f>
        <v>0</v>
      </c>
      <c r="Y460" s="678" cm="1">
        <f t="array" ref="Y460">INDEX($H460:$K460,0,MATCH(Y$414,$H$414:$K$414,0))*INDEX($J$408:$R$411,MATCH(Y$414,$I$408:$I$411,0),MATCH(Y$413,$J$407:$R$407,0))</f>
        <v>78</v>
      </c>
      <c r="Z460" s="678" cm="1">
        <f t="array" ref="Z460">INDEX($H460:$K460,0,MATCH(Z$414,$H$414:$K$414,0))*INDEX($J$408:$R$411,MATCH(Z$414,$I$408:$I$411,0),MATCH(Z$413,$J$407:$R$407,0))</f>
        <v>9</v>
      </c>
      <c r="AA460" s="678" cm="1">
        <f t="array" ref="AA460">INDEX($H460:$K460,0,MATCH(AA$414,$H$414:$K$414,0))*INDEX($J$408:$R$411,MATCH(AA$414,$I$408:$I$411,0),MATCH(AA$413,$J$407:$R$407,0))</f>
        <v>0</v>
      </c>
      <c r="AB460" s="678" cm="1">
        <f t="array" ref="AB460">INDEX($H460:$K460,0,MATCH(AB$414,$H$414:$K$414,0))*INDEX($J$408:$R$411,MATCH(AB$414,$I$408:$I$411,0),MATCH(AB$413,$J$407:$R$407,0))</f>
        <v>0</v>
      </c>
      <c r="AC460" s="678" cm="1">
        <f t="array" ref="AC460">INDEX($H460:$K460,0,MATCH(AC$414,$H$414:$K$414,0))*INDEX($J$408:$R$411,MATCH(AC$414,$I$408:$I$411,0),MATCH(AC$413,$J$407:$R$407,0))</f>
        <v>78</v>
      </c>
      <c r="AD460" s="678" cm="1">
        <f t="array" ref="AD460">INDEX($H460:$K460,0,MATCH(AD$414,$H$414:$K$414,0))*INDEX($J$408:$R$411,MATCH(AD$414,$I$408:$I$411,0),MATCH(AD$413,$J$407:$R$407,0))</f>
        <v>9</v>
      </c>
      <c r="AE460" s="678" cm="1">
        <f t="array" ref="AE460">INDEX($H460:$K460,0,MATCH(AE$414,$H$414:$K$414,0))*INDEX($J$408:$R$411,MATCH(AE$414,$I$408:$I$411,0),MATCH(AE$413,$J$407:$R$407,0))</f>
        <v>0</v>
      </c>
      <c r="AF460" s="678" cm="1">
        <f t="array" ref="AF460">INDEX($H460:$K460,0,MATCH(AF$414,$H$414:$K$414,0))*INDEX($J$408:$R$411,MATCH(AF$414,$I$408:$I$411,0),MATCH(AF$413,$J$407:$R$407,0))</f>
        <v>0</v>
      </c>
      <c r="AG460" s="678" cm="1">
        <f t="array" ref="AG460">INDEX($H460:$K460,0,MATCH(AG$414,$H$414:$K$414,0))*INDEX($J$408:$R$411,MATCH(AG$414,$I$408:$I$411,0),MATCH(AG$413,$J$407:$R$407,0))</f>
        <v>78</v>
      </c>
      <c r="AH460" s="678" cm="1">
        <f t="array" ref="AH460">INDEX($H460:$K460,0,MATCH(AH$414,$H$414:$K$414,0))*INDEX($J$408:$R$411,MATCH(AH$414,$I$408:$I$411,0),MATCH(AH$413,$J$407:$R$407,0))</f>
        <v>9</v>
      </c>
      <c r="AI460" s="678" cm="1">
        <f t="array" ref="AI460">INDEX($H460:$K460,0,MATCH(AI$414,$H$414:$K$414,0))*INDEX($J$408:$R$411,MATCH(AI$414,$I$408:$I$411,0),MATCH(AI$413,$J$407:$R$407,0))</f>
        <v>0</v>
      </c>
      <c r="AJ460" s="678" cm="1">
        <f t="array" ref="AJ460">INDEX($H460:$K460,0,MATCH(AJ$414,$H$414:$K$414,0))*INDEX($J$408:$R$411,MATCH(AJ$414,$I$408:$I$411,0),MATCH(AJ$413,$J$407:$R$407,0))</f>
        <v>0</v>
      </c>
      <c r="AK460" s="678" cm="1">
        <f t="array" ref="AK460">INDEX($H460:$K460,0,MATCH(AK$414,$H$414:$K$414,0))*INDEX($J$408:$R$411,MATCH(AK$414,$I$408:$I$411,0),MATCH(AK$413,$J$407:$R$407,0))</f>
        <v>78</v>
      </c>
      <c r="AL460" s="678" cm="1">
        <f t="array" ref="AL460">INDEX($H460:$K460,0,MATCH(AL$414,$H$414:$K$414,0))*INDEX($J$408:$R$411,MATCH(AL$414,$I$408:$I$411,0),MATCH(AL$413,$J$407:$R$407,0))</f>
        <v>0</v>
      </c>
      <c r="AM460" s="678" cm="1">
        <f t="array" ref="AM460">INDEX($H460:$K460,0,MATCH(AM$414,$H$414:$K$414,0))*INDEX($J$408:$R$411,MATCH(AM$414,$I$408:$I$411,0),MATCH(AM$413,$J$407:$R$407,0))</f>
        <v>0</v>
      </c>
      <c r="AN460" s="678" cm="1">
        <f t="array" ref="AN460">INDEX($H460:$K460,0,MATCH(AN$414,$H$414:$K$414,0))*INDEX($J$408:$R$411,MATCH(AN$414,$I$408:$I$411,0),MATCH(AN$413,$J$407:$R$407,0))</f>
        <v>0</v>
      </c>
      <c r="AO460" s="678" cm="1">
        <f t="array" ref="AO460">INDEX($H460:$K460,0,MATCH(AO$414,$H$414:$K$414,0))*INDEX($J$408:$R$411,MATCH(AO$414,$I$408:$I$411,0),MATCH(AO$413,$J$407:$R$407,0))</f>
        <v>78</v>
      </c>
      <c r="AP460" s="678" cm="1">
        <f t="array" ref="AP460">INDEX($H460:$K460,0,MATCH(AP$414,$H$414:$K$414,0))*INDEX($J$408:$R$411,MATCH(AP$414,$I$408:$I$411,0),MATCH(AP$413,$J$407:$R$407,0))</f>
        <v>0</v>
      </c>
      <c r="AQ460" s="678" cm="1">
        <f t="array" ref="AQ460">INDEX($H460:$K460,0,MATCH(AQ$414,$H$414:$K$414,0))*INDEX($J$408:$R$411,MATCH(AQ$414,$I$408:$I$411,0),MATCH(AQ$413,$J$407:$R$407,0))</f>
        <v>0</v>
      </c>
      <c r="AR460" s="678" cm="1">
        <f t="array" ref="AR460">INDEX($H460:$K460,0,MATCH(AR$414,$H$414:$K$414,0))*INDEX($J$408:$R$411,MATCH(AR$414,$I$408:$I$411,0),MATCH(AR$413,$J$407:$R$407,0))</f>
        <v>0</v>
      </c>
      <c r="AS460" s="678" cm="1">
        <f t="array" ref="AS460">INDEX($H460:$K460,0,MATCH(AS$414,$H$414:$K$414,0))*INDEX($J$408:$R$411,MATCH(AS$414,$I$408:$I$411,0),MATCH(AS$413,$J$407:$R$407,0))</f>
        <v>78</v>
      </c>
      <c r="AT460" s="678" cm="1">
        <f t="array" ref="AT460">INDEX($H460:$K460,0,MATCH(AT$414,$H$414:$K$414,0))*INDEX($J$408:$R$411,MATCH(AT$414,$I$408:$I$411,0),MATCH(AT$413,$J$407:$R$407,0))</f>
        <v>0</v>
      </c>
      <c r="AU460" s="678" cm="1">
        <f t="array" ref="AU460">INDEX($H460:$K460,0,MATCH(AU$414,$H$414:$K$414,0))*INDEX($J$408:$R$411,MATCH(AU$414,$I$408:$I$411,0),MATCH(AU$413,$J$407:$R$407,0))</f>
        <v>0</v>
      </c>
      <c r="AV460" s="186"/>
      <c r="AW460" s="186"/>
      <c r="AX460" s="16"/>
      <c r="AY460" s="8"/>
      <c r="AZ460" s="8"/>
      <c r="BA460" s="8"/>
    </row>
    <row r="461" spans="1:53" ht="14.5" outlineLevel="1" x14ac:dyDescent="0.35">
      <c r="A461" s="6"/>
      <c r="B461" s="7"/>
      <c r="C461" s="17"/>
      <c r="D461" s="17"/>
      <c r="E461" s="17"/>
      <c r="F461" s="26"/>
      <c r="G461" s="26" t="str">
        <f t="shared" si="188"/>
        <v>YAAA2Nw</v>
      </c>
      <c r="H461" s="222">
        <f t="shared" si="190"/>
        <v>0</v>
      </c>
      <c r="I461" s="222">
        <f t="shared" si="190"/>
        <v>78</v>
      </c>
      <c r="J461" s="222">
        <f>INDEX($Z$228:$AC$241,MATCH($M209,$Y$228:$Y$241,0),MATCH(J$414,$Z$227:$AC$227,0))</f>
        <v>19</v>
      </c>
      <c r="K461" s="222">
        <f t="shared" si="187"/>
        <v>0</v>
      </c>
      <c r="L461" s="678" cm="1">
        <f t="array" ref="L461">INDEX($H461:$K461,0,MATCH(L$414,$H$414:$K$414,0))*INDEX($J$408:$R$411,MATCH(L$414,$I$408:$I$411,0),MATCH(L$413,$J$407:$R$407,0))</f>
        <v>0</v>
      </c>
      <c r="M461" s="678" cm="1">
        <f t="array" ref="M461">INDEX($H461:$K461,0,MATCH(M$414,$H$414:$K$414,0))*INDEX($J$408:$R$411,MATCH(M$414,$I$408:$I$411,0),MATCH(M$413,$J$407:$R$407,0))</f>
        <v>78</v>
      </c>
      <c r="N461" s="678" cm="1">
        <f t="array" ref="N461">INDEX($H461:$K461,0,MATCH(N$414,$H$414:$K$414,0))*INDEX($J$408:$R$411,MATCH(N$414,$I$408:$I$411,0),MATCH(N$413,$J$407:$R$407,0))</f>
        <v>38</v>
      </c>
      <c r="O461" s="678" cm="1">
        <f t="array" ref="O461">INDEX($H461:$K461,0,MATCH(O$414,$H$414:$K$414,0))*INDEX($J$408:$R$411,MATCH(O$414,$I$408:$I$411,0),MATCH(O$413,$J$407:$R$407,0))</f>
        <v>0</v>
      </c>
      <c r="P461" s="678" cm="1">
        <f t="array" ref="P461">INDEX($H461:$K461,0,MATCH(P$414,$H$414:$K$414,0))*INDEX($J$408:$R$411,MATCH(P$414,$I$408:$I$411,0),MATCH(P$413,$J$407:$R$407,0))</f>
        <v>0</v>
      </c>
      <c r="Q461" s="678" cm="1">
        <f t="array" ref="Q461">INDEX($H461:$K461,0,MATCH(Q$414,$H$414:$K$414,0))*INDEX($J$408:$R$411,MATCH(Q$414,$I$408:$I$411,0),MATCH(Q$413,$J$407:$R$407,0))</f>
        <v>78</v>
      </c>
      <c r="R461" s="678" cm="1">
        <f t="array" ref="R461">INDEX($H461:$K461,0,MATCH(R$414,$H$414:$K$414,0))*INDEX($J$408:$R$411,MATCH(R$414,$I$408:$I$411,0),MATCH(R$413,$J$407:$R$407,0))</f>
        <v>38</v>
      </c>
      <c r="S461" s="678" cm="1">
        <f t="array" ref="S461">INDEX($H461:$K461,0,MATCH(S$414,$H$414:$K$414,0))*INDEX($J$408:$R$411,MATCH(S$414,$I$408:$I$411,0),MATCH(S$413,$J$407:$R$407,0))</f>
        <v>0</v>
      </c>
      <c r="T461" s="678" cm="1">
        <f t="array" ref="T461">INDEX($H461:$K461,0,MATCH(T$414,$H$414:$K$414,0))*INDEX($J$408:$R$411,MATCH(T$414,$I$408:$I$411,0),MATCH(T$413,$J$407:$R$407,0))</f>
        <v>0</v>
      </c>
      <c r="U461" s="678" cm="1">
        <f t="array" ref="U461">INDEX($H461:$K461,0,MATCH(U$414,$H$414:$K$414,0))*INDEX($J$408:$R$411,MATCH(U$414,$I$408:$I$411,0),MATCH(U$413,$J$407:$R$407,0))</f>
        <v>78</v>
      </c>
      <c r="V461" s="678" cm="1">
        <f t="array" ref="V461">INDEX($H461:$K461,0,MATCH(V$414,$H$414:$K$414,0))*INDEX($J$408:$R$411,MATCH(V$414,$I$408:$I$411,0),MATCH(V$413,$J$407:$R$407,0))</f>
        <v>19</v>
      </c>
      <c r="W461" s="678" cm="1">
        <f t="array" ref="W461">INDEX($H461:$K461,0,MATCH(W$414,$H$414:$K$414,0))*INDEX($J$408:$R$411,MATCH(W$414,$I$408:$I$411,0),MATCH(W$413,$J$407:$R$407,0))</f>
        <v>0</v>
      </c>
      <c r="X461" s="678" cm="1">
        <f t="array" ref="X461">INDEX($H461:$K461,0,MATCH(X$414,$H$414:$K$414,0))*INDEX($J$408:$R$411,MATCH(X$414,$I$408:$I$411,0),MATCH(X$413,$J$407:$R$407,0))</f>
        <v>0</v>
      </c>
      <c r="Y461" s="678" cm="1">
        <f t="array" ref="Y461">INDEX($H461:$K461,0,MATCH(Y$414,$H$414:$K$414,0))*INDEX($J$408:$R$411,MATCH(Y$414,$I$408:$I$411,0),MATCH(Y$413,$J$407:$R$407,0))</f>
        <v>78</v>
      </c>
      <c r="Z461" s="678" cm="1">
        <f t="array" ref="Z461">INDEX($H461:$K461,0,MATCH(Z$414,$H$414:$K$414,0))*INDEX($J$408:$R$411,MATCH(Z$414,$I$408:$I$411,0),MATCH(Z$413,$J$407:$R$407,0))</f>
        <v>19</v>
      </c>
      <c r="AA461" s="678" cm="1">
        <f t="array" ref="AA461">INDEX($H461:$K461,0,MATCH(AA$414,$H$414:$K$414,0))*INDEX($J$408:$R$411,MATCH(AA$414,$I$408:$I$411,0),MATCH(AA$413,$J$407:$R$407,0))</f>
        <v>0</v>
      </c>
      <c r="AB461" s="678" cm="1">
        <f t="array" ref="AB461">INDEX($H461:$K461,0,MATCH(AB$414,$H$414:$K$414,0))*INDEX($J$408:$R$411,MATCH(AB$414,$I$408:$I$411,0),MATCH(AB$413,$J$407:$R$407,0))</f>
        <v>0</v>
      </c>
      <c r="AC461" s="678" cm="1">
        <f t="array" ref="AC461">INDEX($H461:$K461,0,MATCH(AC$414,$H$414:$K$414,0))*INDEX($J$408:$R$411,MATCH(AC$414,$I$408:$I$411,0),MATCH(AC$413,$J$407:$R$407,0))</f>
        <v>78</v>
      </c>
      <c r="AD461" s="678" cm="1">
        <f t="array" ref="AD461">INDEX($H461:$K461,0,MATCH(AD$414,$H$414:$K$414,0))*INDEX($J$408:$R$411,MATCH(AD$414,$I$408:$I$411,0),MATCH(AD$413,$J$407:$R$407,0))</f>
        <v>19</v>
      </c>
      <c r="AE461" s="678" cm="1">
        <f t="array" ref="AE461">INDEX($H461:$K461,0,MATCH(AE$414,$H$414:$K$414,0))*INDEX($J$408:$R$411,MATCH(AE$414,$I$408:$I$411,0),MATCH(AE$413,$J$407:$R$407,0))</f>
        <v>0</v>
      </c>
      <c r="AF461" s="678" cm="1">
        <f t="array" ref="AF461">INDEX($H461:$K461,0,MATCH(AF$414,$H$414:$K$414,0))*INDEX($J$408:$R$411,MATCH(AF$414,$I$408:$I$411,0),MATCH(AF$413,$J$407:$R$407,0))</f>
        <v>0</v>
      </c>
      <c r="AG461" s="678" cm="1">
        <f t="array" ref="AG461">INDEX($H461:$K461,0,MATCH(AG$414,$H$414:$K$414,0))*INDEX($J$408:$R$411,MATCH(AG$414,$I$408:$I$411,0),MATCH(AG$413,$J$407:$R$407,0))</f>
        <v>78</v>
      </c>
      <c r="AH461" s="678" cm="1">
        <f t="array" ref="AH461">INDEX($H461:$K461,0,MATCH(AH$414,$H$414:$K$414,0))*INDEX($J$408:$R$411,MATCH(AH$414,$I$408:$I$411,0),MATCH(AH$413,$J$407:$R$407,0))</f>
        <v>19</v>
      </c>
      <c r="AI461" s="678" cm="1">
        <f t="array" ref="AI461">INDEX($H461:$K461,0,MATCH(AI$414,$H$414:$K$414,0))*INDEX($J$408:$R$411,MATCH(AI$414,$I$408:$I$411,0),MATCH(AI$413,$J$407:$R$407,0))</f>
        <v>0</v>
      </c>
      <c r="AJ461" s="678" cm="1">
        <f t="array" ref="AJ461">INDEX($H461:$K461,0,MATCH(AJ$414,$H$414:$K$414,0))*INDEX($J$408:$R$411,MATCH(AJ$414,$I$408:$I$411,0),MATCH(AJ$413,$J$407:$R$407,0))</f>
        <v>0</v>
      </c>
      <c r="AK461" s="678" cm="1">
        <f t="array" ref="AK461">INDEX($H461:$K461,0,MATCH(AK$414,$H$414:$K$414,0))*INDEX($J$408:$R$411,MATCH(AK$414,$I$408:$I$411,0),MATCH(AK$413,$J$407:$R$407,0))</f>
        <v>78</v>
      </c>
      <c r="AL461" s="678" cm="1">
        <f t="array" ref="AL461">INDEX($H461:$K461,0,MATCH(AL$414,$H$414:$K$414,0))*INDEX($J$408:$R$411,MATCH(AL$414,$I$408:$I$411,0),MATCH(AL$413,$J$407:$R$407,0))</f>
        <v>0</v>
      </c>
      <c r="AM461" s="678" cm="1">
        <f t="array" ref="AM461">INDEX($H461:$K461,0,MATCH(AM$414,$H$414:$K$414,0))*INDEX($J$408:$R$411,MATCH(AM$414,$I$408:$I$411,0),MATCH(AM$413,$J$407:$R$407,0))</f>
        <v>0</v>
      </c>
      <c r="AN461" s="678" cm="1">
        <f t="array" ref="AN461">INDEX($H461:$K461,0,MATCH(AN$414,$H$414:$K$414,0))*INDEX($J$408:$R$411,MATCH(AN$414,$I$408:$I$411,0),MATCH(AN$413,$J$407:$R$407,0))</f>
        <v>0</v>
      </c>
      <c r="AO461" s="678" cm="1">
        <f t="array" ref="AO461">INDEX($H461:$K461,0,MATCH(AO$414,$H$414:$K$414,0))*INDEX($J$408:$R$411,MATCH(AO$414,$I$408:$I$411,0),MATCH(AO$413,$J$407:$R$407,0))</f>
        <v>78</v>
      </c>
      <c r="AP461" s="678" cm="1">
        <f t="array" ref="AP461">INDEX($H461:$K461,0,MATCH(AP$414,$H$414:$K$414,0))*INDEX($J$408:$R$411,MATCH(AP$414,$I$408:$I$411,0),MATCH(AP$413,$J$407:$R$407,0))</f>
        <v>0</v>
      </c>
      <c r="AQ461" s="678" cm="1">
        <f t="array" ref="AQ461">INDEX($H461:$K461,0,MATCH(AQ$414,$H$414:$K$414,0))*INDEX($J$408:$R$411,MATCH(AQ$414,$I$408:$I$411,0),MATCH(AQ$413,$J$407:$R$407,0))</f>
        <v>0</v>
      </c>
      <c r="AR461" s="678" cm="1">
        <f t="array" ref="AR461">INDEX($H461:$K461,0,MATCH(AR$414,$H$414:$K$414,0))*INDEX($J$408:$R$411,MATCH(AR$414,$I$408:$I$411,0),MATCH(AR$413,$J$407:$R$407,0))</f>
        <v>0</v>
      </c>
      <c r="AS461" s="678" cm="1">
        <f t="array" ref="AS461">INDEX($H461:$K461,0,MATCH(AS$414,$H$414:$K$414,0))*INDEX($J$408:$R$411,MATCH(AS$414,$I$408:$I$411,0),MATCH(AS$413,$J$407:$R$407,0))</f>
        <v>78</v>
      </c>
      <c r="AT461" s="678" cm="1">
        <f t="array" ref="AT461">INDEX($H461:$K461,0,MATCH(AT$414,$H$414:$K$414,0))*INDEX($J$408:$R$411,MATCH(AT$414,$I$408:$I$411,0),MATCH(AT$413,$J$407:$R$407,0))</f>
        <v>0</v>
      </c>
      <c r="AU461" s="678" cm="1">
        <f t="array" ref="AU461">INDEX($H461:$K461,0,MATCH(AU$414,$H$414:$K$414,0))*INDEX($J$408:$R$411,MATCH(AU$414,$I$408:$I$411,0),MATCH(AU$413,$J$407:$R$407,0))</f>
        <v>0</v>
      </c>
      <c r="AV461" s="186"/>
      <c r="AW461" s="186"/>
      <c r="AX461" s="16"/>
      <c r="AY461" s="8"/>
      <c r="AZ461" s="8"/>
      <c r="BA461" s="8"/>
    </row>
    <row r="462" spans="1:53" ht="14.5" outlineLevel="1" x14ac:dyDescent="0.35">
      <c r="A462" s="6"/>
      <c r="B462" s="7"/>
      <c r="C462" s="17"/>
      <c r="D462" s="17"/>
      <c r="E462" s="17"/>
      <c r="F462" s="26"/>
      <c r="G462" s="26" t="str">
        <f t="shared" si="188"/>
        <v>YAAA2Nwd</v>
      </c>
      <c r="H462" s="222">
        <f t="shared" si="190"/>
        <v>0</v>
      </c>
      <c r="I462" s="222">
        <f t="shared" si="190"/>
        <v>78</v>
      </c>
      <c r="J462" s="222">
        <f>INDEX($Z$228:$AC$241,MATCH($M210,$Y$228:$Y$241,0),MATCH(J$414,$Z$227:$AC$227,0))</f>
        <v>19</v>
      </c>
      <c r="K462" s="222">
        <f t="shared" si="187"/>
        <v>0</v>
      </c>
      <c r="L462" s="678" cm="1">
        <f t="array" ref="L462">INDEX($H462:$K462,0,MATCH(L$414,$H$414:$K$414,0))*INDEX($J$408:$R$411,MATCH(L$414,$I$408:$I$411,0),MATCH(L$413,$J$407:$R$407,0))</f>
        <v>0</v>
      </c>
      <c r="M462" s="678" cm="1">
        <f t="array" ref="M462">INDEX($H462:$K462,0,MATCH(M$414,$H$414:$K$414,0))*INDEX($J$408:$R$411,MATCH(M$414,$I$408:$I$411,0),MATCH(M$413,$J$407:$R$407,0))</f>
        <v>78</v>
      </c>
      <c r="N462" s="678" cm="1">
        <f t="array" ref="N462">INDEX($H462:$K462,0,MATCH(N$414,$H$414:$K$414,0))*INDEX($J$408:$R$411,MATCH(N$414,$I$408:$I$411,0),MATCH(N$413,$J$407:$R$407,0))</f>
        <v>38</v>
      </c>
      <c r="O462" s="678" cm="1">
        <f t="array" ref="O462">INDEX($H462:$K462,0,MATCH(O$414,$H$414:$K$414,0))*INDEX($J$408:$R$411,MATCH(O$414,$I$408:$I$411,0),MATCH(O$413,$J$407:$R$407,0))</f>
        <v>0</v>
      </c>
      <c r="P462" s="678" cm="1">
        <f t="array" ref="P462">INDEX($H462:$K462,0,MATCH(P$414,$H$414:$K$414,0))*INDEX($J$408:$R$411,MATCH(P$414,$I$408:$I$411,0),MATCH(P$413,$J$407:$R$407,0))</f>
        <v>0</v>
      </c>
      <c r="Q462" s="678" cm="1">
        <f t="array" ref="Q462">INDEX($H462:$K462,0,MATCH(Q$414,$H$414:$K$414,0))*INDEX($J$408:$R$411,MATCH(Q$414,$I$408:$I$411,0),MATCH(Q$413,$J$407:$R$407,0))</f>
        <v>78</v>
      </c>
      <c r="R462" s="678" cm="1">
        <f t="array" ref="R462">INDEX($H462:$K462,0,MATCH(R$414,$H$414:$K$414,0))*INDEX($J$408:$R$411,MATCH(R$414,$I$408:$I$411,0),MATCH(R$413,$J$407:$R$407,0))</f>
        <v>38</v>
      </c>
      <c r="S462" s="678" cm="1">
        <f t="array" ref="S462">INDEX($H462:$K462,0,MATCH(S$414,$H$414:$K$414,0))*INDEX($J$408:$R$411,MATCH(S$414,$I$408:$I$411,0),MATCH(S$413,$J$407:$R$407,0))</f>
        <v>0</v>
      </c>
      <c r="T462" s="678" cm="1">
        <f t="array" ref="T462">INDEX($H462:$K462,0,MATCH(T$414,$H$414:$K$414,0))*INDEX($J$408:$R$411,MATCH(T$414,$I$408:$I$411,0),MATCH(T$413,$J$407:$R$407,0))</f>
        <v>0</v>
      </c>
      <c r="U462" s="678" cm="1">
        <f t="array" ref="U462">INDEX($H462:$K462,0,MATCH(U$414,$H$414:$K$414,0))*INDEX($J$408:$R$411,MATCH(U$414,$I$408:$I$411,0),MATCH(U$413,$J$407:$R$407,0))</f>
        <v>78</v>
      </c>
      <c r="V462" s="678" cm="1">
        <f t="array" ref="V462">INDEX($H462:$K462,0,MATCH(V$414,$H$414:$K$414,0))*INDEX($J$408:$R$411,MATCH(V$414,$I$408:$I$411,0),MATCH(V$413,$J$407:$R$407,0))</f>
        <v>19</v>
      </c>
      <c r="W462" s="678" cm="1">
        <f t="array" ref="W462">INDEX($H462:$K462,0,MATCH(W$414,$H$414:$K$414,0))*INDEX($J$408:$R$411,MATCH(W$414,$I$408:$I$411,0),MATCH(W$413,$J$407:$R$407,0))</f>
        <v>0</v>
      </c>
      <c r="X462" s="678" cm="1">
        <f t="array" ref="X462">INDEX($H462:$K462,0,MATCH(X$414,$H$414:$K$414,0))*INDEX($J$408:$R$411,MATCH(X$414,$I$408:$I$411,0),MATCH(X$413,$J$407:$R$407,0))</f>
        <v>0</v>
      </c>
      <c r="Y462" s="678" cm="1">
        <f t="array" ref="Y462">INDEX($H462:$K462,0,MATCH(Y$414,$H$414:$K$414,0))*INDEX($J$408:$R$411,MATCH(Y$414,$I$408:$I$411,0),MATCH(Y$413,$J$407:$R$407,0))</f>
        <v>78</v>
      </c>
      <c r="Z462" s="678" cm="1">
        <f t="array" ref="Z462">INDEX($H462:$K462,0,MATCH(Z$414,$H$414:$K$414,0))*INDEX($J$408:$R$411,MATCH(Z$414,$I$408:$I$411,0),MATCH(Z$413,$J$407:$R$407,0))</f>
        <v>19</v>
      </c>
      <c r="AA462" s="678" cm="1">
        <f t="array" ref="AA462">INDEX($H462:$K462,0,MATCH(AA$414,$H$414:$K$414,0))*INDEX($J$408:$R$411,MATCH(AA$414,$I$408:$I$411,0),MATCH(AA$413,$J$407:$R$407,0))</f>
        <v>0</v>
      </c>
      <c r="AB462" s="678" cm="1">
        <f t="array" ref="AB462">INDEX($H462:$K462,0,MATCH(AB$414,$H$414:$K$414,0))*INDEX($J$408:$R$411,MATCH(AB$414,$I$408:$I$411,0),MATCH(AB$413,$J$407:$R$407,0))</f>
        <v>0</v>
      </c>
      <c r="AC462" s="678" cm="1">
        <f t="array" ref="AC462">INDEX($H462:$K462,0,MATCH(AC$414,$H$414:$K$414,0))*INDEX($J$408:$R$411,MATCH(AC$414,$I$408:$I$411,0),MATCH(AC$413,$J$407:$R$407,0))</f>
        <v>78</v>
      </c>
      <c r="AD462" s="678" cm="1">
        <f t="array" ref="AD462">INDEX($H462:$K462,0,MATCH(AD$414,$H$414:$K$414,0))*INDEX($J$408:$R$411,MATCH(AD$414,$I$408:$I$411,0),MATCH(AD$413,$J$407:$R$407,0))</f>
        <v>19</v>
      </c>
      <c r="AE462" s="678" cm="1">
        <f t="array" ref="AE462">INDEX($H462:$K462,0,MATCH(AE$414,$H$414:$K$414,0))*INDEX($J$408:$R$411,MATCH(AE$414,$I$408:$I$411,0),MATCH(AE$413,$J$407:$R$407,0))</f>
        <v>0</v>
      </c>
      <c r="AF462" s="678" cm="1">
        <f t="array" ref="AF462">INDEX($H462:$K462,0,MATCH(AF$414,$H$414:$K$414,0))*INDEX($J$408:$R$411,MATCH(AF$414,$I$408:$I$411,0),MATCH(AF$413,$J$407:$R$407,0))</f>
        <v>0</v>
      </c>
      <c r="AG462" s="678" cm="1">
        <f t="array" ref="AG462">INDEX($H462:$K462,0,MATCH(AG$414,$H$414:$K$414,0))*INDEX($J$408:$R$411,MATCH(AG$414,$I$408:$I$411,0),MATCH(AG$413,$J$407:$R$407,0))</f>
        <v>78</v>
      </c>
      <c r="AH462" s="678" cm="1">
        <f t="array" ref="AH462">INDEX($H462:$K462,0,MATCH(AH$414,$H$414:$K$414,0))*INDEX($J$408:$R$411,MATCH(AH$414,$I$408:$I$411,0),MATCH(AH$413,$J$407:$R$407,0))</f>
        <v>19</v>
      </c>
      <c r="AI462" s="678" cm="1">
        <f t="array" ref="AI462">INDEX($H462:$K462,0,MATCH(AI$414,$H$414:$K$414,0))*INDEX($J$408:$R$411,MATCH(AI$414,$I$408:$I$411,0),MATCH(AI$413,$J$407:$R$407,0))</f>
        <v>0</v>
      </c>
      <c r="AJ462" s="678" cm="1">
        <f t="array" ref="AJ462">INDEX($H462:$K462,0,MATCH(AJ$414,$H$414:$K$414,0))*INDEX($J$408:$R$411,MATCH(AJ$414,$I$408:$I$411,0),MATCH(AJ$413,$J$407:$R$407,0))</f>
        <v>0</v>
      </c>
      <c r="AK462" s="678" cm="1">
        <f t="array" ref="AK462">INDEX($H462:$K462,0,MATCH(AK$414,$H$414:$K$414,0))*INDEX($J$408:$R$411,MATCH(AK$414,$I$408:$I$411,0),MATCH(AK$413,$J$407:$R$407,0))</f>
        <v>78</v>
      </c>
      <c r="AL462" s="678" cm="1">
        <f t="array" ref="AL462">INDEX($H462:$K462,0,MATCH(AL$414,$H$414:$K$414,0))*INDEX($J$408:$R$411,MATCH(AL$414,$I$408:$I$411,0),MATCH(AL$413,$J$407:$R$407,0))</f>
        <v>0</v>
      </c>
      <c r="AM462" s="678" cm="1">
        <f t="array" ref="AM462">INDEX($H462:$K462,0,MATCH(AM$414,$H$414:$K$414,0))*INDEX($J$408:$R$411,MATCH(AM$414,$I$408:$I$411,0),MATCH(AM$413,$J$407:$R$407,0))</f>
        <v>0</v>
      </c>
      <c r="AN462" s="678" cm="1">
        <f t="array" ref="AN462">INDEX($H462:$K462,0,MATCH(AN$414,$H$414:$K$414,0))*INDEX($J$408:$R$411,MATCH(AN$414,$I$408:$I$411,0),MATCH(AN$413,$J$407:$R$407,0))</f>
        <v>0</v>
      </c>
      <c r="AO462" s="678" cm="1">
        <f t="array" ref="AO462">INDEX($H462:$K462,0,MATCH(AO$414,$H$414:$K$414,0))*INDEX($J$408:$R$411,MATCH(AO$414,$I$408:$I$411,0),MATCH(AO$413,$J$407:$R$407,0))</f>
        <v>78</v>
      </c>
      <c r="AP462" s="678" cm="1">
        <f t="array" ref="AP462">INDEX($H462:$K462,0,MATCH(AP$414,$H$414:$K$414,0))*INDEX($J$408:$R$411,MATCH(AP$414,$I$408:$I$411,0),MATCH(AP$413,$J$407:$R$407,0))</f>
        <v>0</v>
      </c>
      <c r="AQ462" s="678" cm="1">
        <f t="array" ref="AQ462">INDEX($H462:$K462,0,MATCH(AQ$414,$H$414:$K$414,0))*INDEX($J$408:$R$411,MATCH(AQ$414,$I$408:$I$411,0),MATCH(AQ$413,$J$407:$R$407,0))</f>
        <v>0</v>
      </c>
      <c r="AR462" s="678" cm="1">
        <f t="array" ref="AR462">INDEX($H462:$K462,0,MATCH(AR$414,$H$414:$K$414,0))*INDEX($J$408:$R$411,MATCH(AR$414,$I$408:$I$411,0),MATCH(AR$413,$J$407:$R$407,0))</f>
        <v>0</v>
      </c>
      <c r="AS462" s="678" cm="1">
        <f t="array" ref="AS462">INDEX($H462:$K462,0,MATCH(AS$414,$H$414:$K$414,0))*INDEX($J$408:$R$411,MATCH(AS$414,$I$408:$I$411,0),MATCH(AS$413,$J$407:$R$407,0))</f>
        <v>78</v>
      </c>
      <c r="AT462" s="678" cm="1">
        <f t="array" ref="AT462">INDEX($H462:$K462,0,MATCH(AT$414,$H$414:$K$414,0))*INDEX($J$408:$R$411,MATCH(AT$414,$I$408:$I$411,0),MATCH(AT$413,$J$407:$R$407,0))</f>
        <v>0</v>
      </c>
      <c r="AU462" s="678" cm="1">
        <f t="array" ref="AU462">INDEX($H462:$K462,0,MATCH(AU$414,$H$414:$K$414,0))*INDEX($J$408:$R$411,MATCH(AU$414,$I$408:$I$411,0),MATCH(AU$413,$J$407:$R$407,0))</f>
        <v>0</v>
      </c>
      <c r="AV462" s="186"/>
      <c r="AW462" s="186"/>
      <c r="AX462" s="16"/>
      <c r="AY462" s="8"/>
      <c r="AZ462" s="8"/>
      <c r="BA462" s="8"/>
    </row>
    <row r="463" spans="1:53" ht="14.5" outlineLevel="1" x14ac:dyDescent="0.35">
      <c r="A463" s="6"/>
      <c r="B463" s="7"/>
      <c r="C463" s="17"/>
      <c r="D463" s="17"/>
      <c r="E463" s="17"/>
      <c r="F463" s="26"/>
      <c r="G463" s="26" t="str">
        <f t="shared" si="188"/>
        <v>YYAA2A1z</v>
      </c>
      <c r="H463" s="222">
        <f t="shared" si="190"/>
        <v>18</v>
      </c>
      <c r="I463" s="222">
        <f t="shared" si="190"/>
        <v>78</v>
      </c>
      <c r="J463" s="857">
        <f>INDEX($Z$228:$AC$241,MATCH($M211,$Y$228:$Y$241,0),MATCH(J$414,$Z$227:$AC$227,0))-13</f>
        <v>12</v>
      </c>
      <c r="K463" s="222">
        <f t="shared" si="187"/>
        <v>0</v>
      </c>
      <c r="L463" s="678" cm="1">
        <f t="array" ref="L463">INDEX($H463:$K463,0,MATCH(L$414,$H$414:$K$414,0))*INDEX($J$408:$R$411,MATCH(L$414,$I$408:$I$411,0),MATCH(L$413,$J$407:$R$407,0))</f>
        <v>18</v>
      </c>
      <c r="M463" s="678" cm="1">
        <f t="array" ref="M463">INDEX($H463:$K463,0,MATCH(M$414,$H$414:$K$414,0))*INDEX($J$408:$R$411,MATCH(M$414,$I$408:$I$411,0),MATCH(M$413,$J$407:$R$407,0))</f>
        <v>78</v>
      </c>
      <c r="N463" s="678" cm="1">
        <f t="array" ref="N463">INDEX($H463:$K463,0,MATCH(N$414,$H$414:$K$414,0))*INDEX($J$408:$R$411,MATCH(N$414,$I$408:$I$411,0),MATCH(N$413,$J$407:$R$407,0))</f>
        <v>24</v>
      </c>
      <c r="O463" s="678" cm="1">
        <f t="array" ref="O463">INDEX($H463:$K463,0,MATCH(O$414,$H$414:$K$414,0))*INDEX($J$408:$R$411,MATCH(O$414,$I$408:$I$411,0),MATCH(O$413,$J$407:$R$407,0))</f>
        <v>0</v>
      </c>
      <c r="P463" s="678" cm="1">
        <f t="array" ref="P463">INDEX($H463:$K463,0,MATCH(P$414,$H$414:$K$414,0))*INDEX($J$408:$R$411,MATCH(P$414,$I$408:$I$411,0),MATCH(P$413,$J$407:$R$407,0))</f>
        <v>18</v>
      </c>
      <c r="Q463" s="678" cm="1">
        <f t="array" ref="Q463">INDEX($H463:$K463,0,MATCH(Q$414,$H$414:$K$414,0))*INDEX($J$408:$R$411,MATCH(Q$414,$I$408:$I$411,0),MATCH(Q$413,$J$407:$R$407,0))</f>
        <v>78</v>
      </c>
      <c r="R463" s="678" cm="1">
        <f t="array" ref="R463">INDEX($H463:$K463,0,MATCH(R$414,$H$414:$K$414,0))*INDEX($J$408:$R$411,MATCH(R$414,$I$408:$I$411,0),MATCH(R$413,$J$407:$R$407,0))</f>
        <v>24</v>
      </c>
      <c r="S463" s="678" cm="1">
        <f t="array" ref="S463">INDEX($H463:$K463,0,MATCH(S$414,$H$414:$K$414,0))*INDEX($J$408:$R$411,MATCH(S$414,$I$408:$I$411,0),MATCH(S$413,$J$407:$R$407,0))</f>
        <v>0</v>
      </c>
      <c r="T463" s="678" cm="1">
        <f t="array" ref="T463">INDEX($H463:$K463,0,MATCH(T$414,$H$414:$K$414,0))*INDEX($J$408:$R$411,MATCH(T$414,$I$408:$I$411,0),MATCH(T$413,$J$407:$R$407,0))</f>
        <v>18</v>
      </c>
      <c r="U463" s="678" cm="1">
        <f t="array" ref="U463">INDEX($H463:$K463,0,MATCH(U$414,$H$414:$K$414,0))*INDEX($J$408:$R$411,MATCH(U$414,$I$408:$I$411,0),MATCH(U$413,$J$407:$R$407,0))</f>
        <v>78</v>
      </c>
      <c r="V463" s="678" cm="1">
        <f t="array" ref="V463">INDEX($H463:$K463,0,MATCH(V$414,$H$414:$K$414,0))*INDEX($J$408:$R$411,MATCH(V$414,$I$408:$I$411,0),MATCH(V$413,$J$407:$R$407,0))</f>
        <v>12</v>
      </c>
      <c r="W463" s="678" cm="1">
        <f t="array" ref="W463">INDEX($H463:$K463,0,MATCH(W$414,$H$414:$K$414,0))*INDEX($J$408:$R$411,MATCH(W$414,$I$408:$I$411,0),MATCH(W$413,$J$407:$R$407,0))</f>
        <v>0</v>
      </c>
      <c r="X463" s="678" cm="1">
        <f t="array" ref="X463">INDEX($H463:$K463,0,MATCH(X$414,$H$414:$K$414,0))*INDEX($J$408:$R$411,MATCH(X$414,$I$408:$I$411,0),MATCH(X$413,$J$407:$R$407,0))</f>
        <v>18</v>
      </c>
      <c r="Y463" s="678" cm="1">
        <f t="array" ref="Y463">INDEX($H463:$K463,0,MATCH(Y$414,$H$414:$K$414,0))*INDEX($J$408:$R$411,MATCH(Y$414,$I$408:$I$411,0),MATCH(Y$413,$J$407:$R$407,0))</f>
        <v>78</v>
      </c>
      <c r="Z463" s="678" cm="1">
        <f t="array" ref="Z463">INDEX($H463:$K463,0,MATCH(Z$414,$H$414:$K$414,0))*INDEX($J$408:$R$411,MATCH(Z$414,$I$408:$I$411,0),MATCH(Z$413,$J$407:$R$407,0))</f>
        <v>12</v>
      </c>
      <c r="AA463" s="678" cm="1">
        <f t="array" ref="AA463">INDEX($H463:$K463,0,MATCH(AA$414,$H$414:$K$414,0))*INDEX($J$408:$R$411,MATCH(AA$414,$I$408:$I$411,0),MATCH(AA$413,$J$407:$R$407,0))</f>
        <v>0</v>
      </c>
      <c r="AB463" s="678" cm="1">
        <f t="array" ref="AB463">INDEX($H463:$K463,0,MATCH(AB$414,$H$414:$K$414,0))*INDEX($J$408:$R$411,MATCH(AB$414,$I$408:$I$411,0),MATCH(AB$413,$J$407:$R$407,0))</f>
        <v>18</v>
      </c>
      <c r="AC463" s="678" cm="1">
        <f t="array" ref="AC463">INDEX($H463:$K463,0,MATCH(AC$414,$H$414:$K$414,0))*INDEX($J$408:$R$411,MATCH(AC$414,$I$408:$I$411,0),MATCH(AC$413,$J$407:$R$407,0))</f>
        <v>78</v>
      </c>
      <c r="AD463" s="678" cm="1">
        <f t="array" ref="AD463">INDEX($H463:$K463,0,MATCH(AD$414,$H$414:$K$414,0))*INDEX($J$408:$R$411,MATCH(AD$414,$I$408:$I$411,0),MATCH(AD$413,$J$407:$R$407,0))</f>
        <v>12</v>
      </c>
      <c r="AE463" s="678" cm="1">
        <f t="array" ref="AE463">INDEX($H463:$K463,0,MATCH(AE$414,$H$414:$K$414,0))*INDEX($J$408:$R$411,MATCH(AE$414,$I$408:$I$411,0),MATCH(AE$413,$J$407:$R$407,0))</f>
        <v>0</v>
      </c>
      <c r="AF463" s="678" cm="1">
        <f t="array" ref="AF463">INDEX($H463:$K463,0,MATCH(AF$414,$H$414:$K$414,0))*INDEX($J$408:$R$411,MATCH(AF$414,$I$408:$I$411,0),MATCH(AF$413,$J$407:$R$407,0))</f>
        <v>18</v>
      </c>
      <c r="AG463" s="678" cm="1">
        <f t="array" ref="AG463">INDEX($H463:$K463,0,MATCH(AG$414,$H$414:$K$414,0))*INDEX($J$408:$R$411,MATCH(AG$414,$I$408:$I$411,0),MATCH(AG$413,$J$407:$R$407,0))</f>
        <v>78</v>
      </c>
      <c r="AH463" s="678" cm="1">
        <f t="array" ref="AH463">INDEX($H463:$K463,0,MATCH(AH$414,$H$414:$K$414,0))*INDEX($J$408:$R$411,MATCH(AH$414,$I$408:$I$411,0),MATCH(AH$413,$J$407:$R$407,0))</f>
        <v>12</v>
      </c>
      <c r="AI463" s="678" cm="1">
        <f t="array" ref="AI463">INDEX($H463:$K463,0,MATCH(AI$414,$H$414:$K$414,0))*INDEX($J$408:$R$411,MATCH(AI$414,$I$408:$I$411,0),MATCH(AI$413,$J$407:$R$407,0))</f>
        <v>0</v>
      </c>
      <c r="AJ463" s="678" cm="1">
        <f t="array" ref="AJ463">INDEX($H463:$K463,0,MATCH(AJ$414,$H$414:$K$414,0))*INDEX($J$408:$R$411,MATCH(AJ$414,$I$408:$I$411,0),MATCH(AJ$413,$J$407:$R$407,0))</f>
        <v>18</v>
      </c>
      <c r="AK463" s="678" cm="1">
        <f t="array" ref="AK463">INDEX($H463:$K463,0,MATCH(AK$414,$H$414:$K$414,0))*INDEX($J$408:$R$411,MATCH(AK$414,$I$408:$I$411,0),MATCH(AK$413,$J$407:$R$407,0))</f>
        <v>78</v>
      </c>
      <c r="AL463" s="678" cm="1">
        <f t="array" ref="AL463">INDEX($H463:$K463,0,MATCH(AL$414,$H$414:$K$414,0))*INDEX($J$408:$R$411,MATCH(AL$414,$I$408:$I$411,0),MATCH(AL$413,$J$407:$R$407,0))</f>
        <v>0</v>
      </c>
      <c r="AM463" s="678" cm="1">
        <f t="array" ref="AM463">INDEX($H463:$K463,0,MATCH(AM$414,$H$414:$K$414,0))*INDEX($J$408:$R$411,MATCH(AM$414,$I$408:$I$411,0),MATCH(AM$413,$J$407:$R$407,0))</f>
        <v>0</v>
      </c>
      <c r="AN463" s="678" cm="1">
        <f t="array" ref="AN463">INDEX($H463:$K463,0,MATCH(AN$414,$H$414:$K$414,0))*INDEX($J$408:$R$411,MATCH(AN$414,$I$408:$I$411,0),MATCH(AN$413,$J$407:$R$407,0))</f>
        <v>18</v>
      </c>
      <c r="AO463" s="678" cm="1">
        <f t="array" ref="AO463">INDEX($H463:$K463,0,MATCH(AO$414,$H$414:$K$414,0))*INDEX($J$408:$R$411,MATCH(AO$414,$I$408:$I$411,0),MATCH(AO$413,$J$407:$R$407,0))</f>
        <v>78</v>
      </c>
      <c r="AP463" s="678" cm="1">
        <f t="array" ref="AP463">INDEX($H463:$K463,0,MATCH(AP$414,$H$414:$K$414,0))*INDEX($J$408:$R$411,MATCH(AP$414,$I$408:$I$411,0),MATCH(AP$413,$J$407:$R$407,0))</f>
        <v>0</v>
      </c>
      <c r="AQ463" s="678" cm="1">
        <f t="array" ref="AQ463">INDEX($H463:$K463,0,MATCH(AQ$414,$H$414:$K$414,0))*INDEX($J$408:$R$411,MATCH(AQ$414,$I$408:$I$411,0),MATCH(AQ$413,$J$407:$R$407,0))</f>
        <v>0</v>
      </c>
      <c r="AR463" s="678" cm="1">
        <f t="array" ref="AR463">INDEX($H463:$K463,0,MATCH(AR$414,$H$414:$K$414,0))*INDEX($J$408:$R$411,MATCH(AR$414,$I$408:$I$411,0),MATCH(AR$413,$J$407:$R$407,0))</f>
        <v>18</v>
      </c>
      <c r="AS463" s="678" cm="1">
        <f t="array" ref="AS463">INDEX($H463:$K463,0,MATCH(AS$414,$H$414:$K$414,0))*INDEX($J$408:$R$411,MATCH(AS$414,$I$408:$I$411,0),MATCH(AS$413,$J$407:$R$407,0))</f>
        <v>78</v>
      </c>
      <c r="AT463" s="678" cm="1">
        <f t="array" ref="AT463">INDEX($H463:$K463,0,MATCH(AT$414,$H$414:$K$414,0))*INDEX($J$408:$R$411,MATCH(AT$414,$I$408:$I$411,0),MATCH(AT$413,$J$407:$R$407,0))</f>
        <v>0</v>
      </c>
      <c r="AU463" s="678" cm="1">
        <f t="array" ref="AU463">INDEX($H463:$K463,0,MATCH(AU$414,$H$414:$K$414,0))*INDEX($J$408:$R$411,MATCH(AU$414,$I$408:$I$411,0),MATCH(AU$413,$J$407:$R$407,0))</f>
        <v>0</v>
      </c>
      <c r="AV463" s="186"/>
      <c r="AW463" s="186"/>
      <c r="AX463" s="16"/>
      <c r="AY463" s="8"/>
      <c r="AZ463" s="8"/>
      <c r="BA463" s="8"/>
    </row>
    <row r="464" spans="1:53" ht="14.5" outlineLevel="1" x14ac:dyDescent="0.35">
      <c r="A464" s="6"/>
      <c r="B464" s="7"/>
      <c r="C464" s="17"/>
      <c r="D464" s="17"/>
      <c r="E464" s="17"/>
      <c r="F464" s="26"/>
      <c r="G464" s="26" t="str">
        <f t="shared" si="188"/>
        <v>YYAA2A1zd</v>
      </c>
      <c r="H464" s="222">
        <f t="shared" si="190"/>
        <v>18</v>
      </c>
      <c r="I464" s="222">
        <f t="shared" si="190"/>
        <v>78</v>
      </c>
      <c r="J464" s="857">
        <f>INDEX($Z$228:$AC$241,MATCH($M212,$Y$228:$Y$241,0),MATCH(J$414,$Z$227:$AC$227,0))-13</f>
        <v>12</v>
      </c>
      <c r="K464" s="222">
        <f t="shared" si="187"/>
        <v>0</v>
      </c>
      <c r="L464" s="678" cm="1">
        <f t="array" ref="L464">INDEX($H464:$K464,0,MATCH(L$414,$H$414:$K$414,0))*INDEX($J$408:$R$411,MATCH(L$414,$I$408:$I$411,0),MATCH(L$413,$J$407:$R$407,0))</f>
        <v>18</v>
      </c>
      <c r="M464" s="678" cm="1">
        <f t="array" ref="M464">INDEX($H464:$K464,0,MATCH(M$414,$H$414:$K$414,0))*INDEX($J$408:$R$411,MATCH(M$414,$I$408:$I$411,0),MATCH(M$413,$J$407:$R$407,0))</f>
        <v>78</v>
      </c>
      <c r="N464" s="678" cm="1">
        <f t="array" ref="N464">INDEX($H464:$K464,0,MATCH(N$414,$H$414:$K$414,0))*INDEX($J$408:$R$411,MATCH(N$414,$I$408:$I$411,0),MATCH(N$413,$J$407:$R$407,0))</f>
        <v>24</v>
      </c>
      <c r="O464" s="678" cm="1">
        <f t="array" ref="O464">INDEX($H464:$K464,0,MATCH(O$414,$H$414:$K$414,0))*INDEX($J$408:$R$411,MATCH(O$414,$I$408:$I$411,0),MATCH(O$413,$J$407:$R$407,0))</f>
        <v>0</v>
      </c>
      <c r="P464" s="678" cm="1">
        <f t="array" ref="P464">INDEX($H464:$K464,0,MATCH(P$414,$H$414:$K$414,0))*INDEX($J$408:$R$411,MATCH(P$414,$I$408:$I$411,0),MATCH(P$413,$J$407:$R$407,0))</f>
        <v>18</v>
      </c>
      <c r="Q464" s="678" cm="1">
        <f t="array" ref="Q464">INDEX($H464:$K464,0,MATCH(Q$414,$H$414:$K$414,0))*INDEX($J$408:$R$411,MATCH(Q$414,$I$408:$I$411,0),MATCH(Q$413,$J$407:$R$407,0))</f>
        <v>78</v>
      </c>
      <c r="R464" s="678" cm="1">
        <f t="array" ref="R464">INDEX($H464:$K464,0,MATCH(R$414,$H$414:$K$414,0))*INDEX($J$408:$R$411,MATCH(R$414,$I$408:$I$411,0),MATCH(R$413,$J$407:$R$407,0))</f>
        <v>24</v>
      </c>
      <c r="S464" s="678" cm="1">
        <f t="array" ref="S464">INDEX($H464:$K464,0,MATCH(S$414,$H$414:$K$414,0))*INDEX($J$408:$R$411,MATCH(S$414,$I$408:$I$411,0),MATCH(S$413,$J$407:$R$407,0))</f>
        <v>0</v>
      </c>
      <c r="T464" s="678" cm="1">
        <f t="array" ref="T464">INDEX($H464:$K464,0,MATCH(T$414,$H$414:$K$414,0))*INDEX($J$408:$R$411,MATCH(T$414,$I$408:$I$411,0),MATCH(T$413,$J$407:$R$407,0))</f>
        <v>18</v>
      </c>
      <c r="U464" s="678" cm="1">
        <f t="array" ref="U464">INDEX($H464:$K464,0,MATCH(U$414,$H$414:$K$414,0))*INDEX($J$408:$R$411,MATCH(U$414,$I$408:$I$411,0),MATCH(U$413,$J$407:$R$407,0))</f>
        <v>78</v>
      </c>
      <c r="V464" s="678" cm="1">
        <f t="array" ref="V464">INDEX($H464:$K464,0,MATCH(V$414,$H$414:$K$414,0))*INDEX($J$408:$R$411,MATCH(V$414,$I$408:$I$411,0),MATCH(V$413,$J$407:$R$407,0))</f>
        <v>12</v>
      </c>
      <c r="W464" s="678" cm="1">
        <f t="array" ref="W464">INDEX($H464:$K464,0,MATCH(W$414,$H$414:$K$414,0))*INDEX($J$408:$R$411,MATCH(W$414,$I$408:$I$411,0),MATCH(W$413,$J$407:$R$407,0))</f>
        <v>0</v>
      </c>
      <c r="X464" s="678" cm="1">
        <f t="array" ref="X464">INDEX($H464:$K464,0,MATCH(X$414,$H$414:$K$414,0))*INDEX($J$408:$R$411,MATCH(X$414,$I$408:$I$411,0),MATCH(X$413,$J$407:$R$407,0))</f>
        <v>18</v>
      </c>
      <c r="Y464" s="678" cm="1">
        <f t="array" ref="Y464">INDEX($H464:$K464,0,MATCH(Y$414,$H$414:$K$414,0))*INDEX($J$408:$R$411,MATCH(Y$414,$I$408:$I$411,0),MATCH(Y$413,$J$407:$R$407,0))</f>
        <v>78</v>
      </c>
      <c r="Z464" s="678" cm="1">
        <f t="array" ref="Z464">INDEX($H464:$K464,0,MATCH(Z$414,$H$414:$K$414,0))*INDEX($J$408:$R$411,MATCH(Z$414,$I$408:$I$411,0),MATCH(Z$413,$J$407:$R$407,0))</f>
        <v>12</v>
      </c>
      <c r="AA464" s="678" cm="1">
        <f t="array" ref="AA464">INDEX($H464:$K464,0,MATCH(AA$414,$H$414:$K$414,0))*INDEX($J$408:$R$411,MATCH(AA$414,$I$408:$I$411,0),MATCH(AA$413,$J$407:$R$407,0))</f>
        <v>0</v>
      </c>
      <c r="AB464" s="678" cm="1">
        <f t="array" ref="AB464">INDEX($H464:$K464,0,MATCH(AB$414,$H$414:$K$414,0))*INDEX($J$408:$R$411,MATCH(AB$414,$I$408:$I$411,0),MATCH(AB$413,$J$407:$R$407,0))</f>
        <v>18</v>
      </c>
      <c r="AC464" s="678" cm="1">
        <f t="array" ref="AC464">INDEX($H464:$K464,0,MATCH(AC$414,$H$414:$K$414,0))*INDEX($J$408:$R$411,MATCH(AC$414,$I$408:$I$411,0),MATCH(AC$413,$J$407:$R$407,0))</f>
        <v>78</v>
      </c>
      <c r="AD464" s="678" cm="1">
        <f t="array" ref="AD464">INDEX($H464:$K464,0,MATCH(AD$414,$H$414:$K$414,0))*INDEX($J$408:$R$411,MATCH(AD$414,$I$408:$I$411,0),MATCH(AD$413,$J$407:$R$407,0))</f>
        <v>12</v>
      </c>
      <c r="AE464" s="678" cm="1">
        <f t="array" ref="AE464">INDEX($H464:$K464,0,MATCH(AE$414,$H$414:$K$414,0))*INDEX($J$408:$R$411,MATCH(AE$414,$I$408:$I$411,0),MATCH(AE$413,$J$407:$R$407,0))</f>
        <v>0</v>
      </c>
      <c r="AF464" s="678" cm="1">
        <f t="array" ref="AF464">INDEX($H464:$K464,0,MATCH(AF$414,$H$414:$K$414,0))*INDEX($J$408:$R$411,MATCH(AF$414,$I$408:$I$411,0),MATCH(AF$413,$J$407:$R$407,0))</f>
        <v>18</v>
      </c>
      <c r="AG464" s="678" cm="1">
        <f t="array" ref="AG464">INDEX($H464:$K464,0,MATCH(AG$414,$H$414:$K$414,0))*INDEX($J$408:$R$411,MATCH(AG$414,$I$408:$I$411,0),MATCH(AG$413,$J$407:$R$407,0))</f>
        <v>78</v>
      </c>
      <c r="AH464" s="678" cm="1">
        <f t="array" ref="AH464">INDEX($H464:$K464,0,MATCH(AH$414,$H$414:$K$414,0))*INDEX($J$408:$R$411,MATCH(AH$414,$I$408:$I$411,0),MATCH(AH$413,$J$407:$R$407,0))</f>
        <v>12</v>
      </c>
      <c r="AI464" s="678" cm="1">
        <f t="array" ref="AI464">INDEX($H464:$K464,0,MATCH(AI$414,$H$414:$K$414,0))*INDEX($J$408:$R$411,MATCH(AI$414,$I$408:$I$411,0),MATCH(AI$413,$J$407:$R$407,0))</f>
        <v>0</v>
      </c>
      <c r="AJ464" s="678" cm="1">
        <f t="array" ref="AJ464">INDEX($H464:$K464,0,MATCH(AJ$414,$H$414:$K$414,0))*INDEX($J$408:$R$411,MATCH(AJ$414,$I$408:$I$411,0),MATCH(AJ$413,$J$407:$R$407,0))</f>
        <v>18</v>
      </c>
      <c r="AK464" s="678" cm="1">
        <f t="array" ref="AK464">INDEX($H464:$K464,0,MATCH(AK$414,$H$414:$K$414,0))*INDEX($J$408:$R$411,MATCH(AK$414,$I$408:$I$411,0),MATCH(AK$413,$J$407:$R$407,0))</f>
        <v>78</v>
      </c>
      <c r="AL464" s="678" cm="1">
        <f t="array" ref="AL464">INDEX($H464:$K464,0,MATCH(AL$414,$H$414:$K$414,0))*INDEX($J$408:$R$411,MATCH(AL$414,$I$408:$I$411,0),MATCH(AL$413,$J$407:$R$407,0))</f>
        <v>0</v>
      </c>
      <c r="AM464" s="678" cm="1">
        <f t="array" ref="AM464">INDEX($H464:$K464,0,MATCH(AM$414,$H$414:$K$414,0))*INDEX($J$408:$R$411,MATCH(AM$414,$I$408:$I$411,0),MATCH(AM$413,$J$407:$R$407,0))</f>
        <v>0</v>
      </c>
      <c r="AN464" s="678" cm="1">
        <f t="array" ref="AN464">INDEX($H464:$K464,0,MATCH(AN$414,$H$414:$K$414,0))*INDEX($J$408:$R$411,MATCH(AN$414,$I$408:$I$411,0),MATCH(AN$413,$J$407:$R$407,0))</f>
        <v>18</v>
      </c>
      <c r="AO464" s="678" cm="1">
        <f t="array" ref="AO464">INDEX($H464:$K464,0,MATCH(AO$414,$H$414:$K$414,0))*INDEX($J$408:$R$411,MATCH(AO$414,$I$408:$I$411,0),MATCH(AO$413,$J$407:$R$407,0))</f>
        <v>78</v>
      </c>
      <c r="AP464" s="678" cm="1">
        <f t="array" ref="AP464">INDEX($H464:$K464,0,MATCH(AP$414,$H$414:$K$414,0))*INDEX($J$408:$R$411,MATCH(AP$414,$I$408:$I$411,0),MATCH(AP$413,$J$407:$R$407,0))</f>
        <v>0</v>
      </c>
      <c r="AQ464" s="678" cm="1">
        <f t="array" ref="AQ464">INDEX($H464:$K464,0,MATCH(AQ$414,$H$414:$K$414,0))*INDEX($J$408:$R$411,MATCH(AQ$414,$I$408:$I$411,0),MATCH(AQ$413,$J$407:$R$407,0))</f>
        <v>0</v>
      </c>
      <c r="AR464" s="678" cm="1">
        <f t="array" ref="AR464">INDEX($H464:$K464,0,MATCH(AR$414,$H$414:$K$414,0))*INDEX($J$408:$R$411,MATCH(AR$414,$I$408:$I$411,0),MATCH(AR$413,$J$407:$R$407,0))</f>
        <v>18</v>
      </c>
      <c r="AS464" s="678" cm="1">
        <f t="array" ref="AS464">INDEX($H464:$K464,0,MATCH(AS$414,$H$414:$K$414,0))*INDEX($J$408:$R$411,MATCH(AS$414,$I$408:$I$411,0),MATCH(AS$413,$J$407:$R$407,0))</f>
        <v>78</v>
      </c>
      <c r="AT464" s="678" cm="1">
        <f t="array" ref="AT464">INDEX($H464:$K464,0,MATCH(AT$414,$H$414:$K$414,0))*INDEX($J$408:$R$411,MATCH(AT$414,$I$408:$I$411,0),MATCH(AT$413,$J$407:$R$407,0))</f>
        <v>0</v>
      </c>
      <c r="AU464" s="678" cm="1">
        <f t="array" ref="AU464">INDEX($H464:$K464,0,MATCH(AU$414,$H$414:$K$414,0))*INDEX($J$408:$R$411,MATCH(AU$414,$I$408:$I$411,0),MATCH(AU$413,$J$407:$R$407,0))</f>
        <v>0</v>
      </c>
      <c r="AV464" s="186"/>
      <c r="AW464" s="186"/>
      <c r="AX464" s="16"/>
      <c r="AY464" s="8"/>
      <c r="AZ464" s="8"/>
      <c r="BA464" s="8"/>
    </row>
    <row r="465" spans="1:53" ht="14.5" outlineLevel="1" x14ac:dyDescent="0.35">
      <c r="A465" s="6"/>
      <c r="B465" s="7"/>
      <c r="C465" s="17"/>
      <c r="D465" s="17"/>
      <c r="E465" s="17"/>
      <c r="F465" s="26"/>
      <c r="G465" s="26" t="str">
        <f t="shared" si="188"/>
        <v>AYWA2A1a</v>
      </c>
      <c r="H465" s="222">
        <f t="shared" si="190"/>
        <v>0</v>
      </c>
      <c r="I465" s="222">
        <f t="shared" si="190"/>
        <v>20</v>
      </c>
      <c r="J465" s="222">
        <f>INDEX($Z$228:$AC$241,MATCH($M213,$Y$228:$Y$241,0),MATCH(J$414,$Z$227:$AC$227,0))</f>
        <v>0</v>
      </c>
      <c r="K465" s="222">
        <f t="shared" si="187"/>
        <v>0</v>
      </c>
      <c r="L465" s="678" cm="1">
        <f t="array" ref="L465">INDEX($H465:$K465,0,MATCH(L$414,$H$414:$K$414,0))*INDEX($J$408:$R$411,MATCH(L$414,$I$408:$I$411,0),MATCH(L$413,$J$407:$R$407,0))</f>
        <v>0</v>
      </c>
      <c r="M465" s="678" cm="1">
        <f t="array" ref="M465">INDEX($H465:$K465,0,MATCH(M$414,$H$414:$K$414,0))*INDEX($J$408:$R$411,MATCH(M$414,$I$408:$I$411,0),MATCH(M$413,$J$407:$R$407,0))</f>
        <v>20</v>
      </c>
      <c r="N465" s="678" cm="1">
        <f t="array" ref="N465">INDEX($H465:$K465,0,MATCH(N$414,$H$414:$K$414,0))*INDEX($J$408:$R$411,MATCH(N$414,$I$408:$I$411,0),MATCH(N$413,$J$407:$R$407,0))</f>
        <v>0</v>
      </c>
      <c r="O465" s="678" cm="1">
        <f t="array" ref="O465">INDEX($H465:$K465,0,MATCH(O$414,$H$414:$K$414,0))*INDEX($J$408:$R$411,MATCH(O$414,$I$408:$I$411,0),MATCH(O$413,$J$407:$R$407,0))</f>
        <v>0</v>
      </c>
      <c r="P465" s="678" cm="1">
        <f t="array" ref="P465">INDEX($H465:$K465,0,MATCH(P$414,$H$414:$K$414,0))*INDEX($J$408:$R$411,MATCH(P$414,$I$408:$I$411,0),MATCH(P$413,$J$407:$R$407,0))</f>
        <v>0</v>
      </c>
      <c r="Q465" s="678" cm="1">
        <f t="array" ref="Q465">INDEX($H465:$K465,0,MATCH(Q$414,$H$414:$K$414,0))*INDEX($J$408:$R$411,MATCH(Q$414,$I$408:$I$411,0),MATCH(Q$413,$J$407:$R$407,0))</f>
        <v>20</v>
      </c>
      <c r="R465" s="678" cm="1">
        <f t="array" ref="R465">INDEX($H465:$K465,0,MATCH(R$414,$H$414:$K$414,0))*INDEX($J$408:$R$411,MATCH(R$414,$I$408:$I$411,0),MATCH(R$413,$J$407:$R$407,0))</f>
        <v>0</v>
      </c>
      <c r="S465" s="678" cm="1">
        <f t="array" ref="S465">INDEX($H465:$K465,0,MATCH(S$414,$H$414:$K$414,0))*INDEX($J$408:$R$411,MATCH(S$414,$I$408:$I$411,0),MATCH(S$413,$J$407:$R$407,0))</f>
        <v>0</v>
      </c>
      <c r="T465" s="678" cm="1">
        <f t="array" ref="T465">INDEX($H465:$K465,0,MATCH(T$414,$H$414:$K$414,0))*INDEX($J$408:$R$411,MATCH(T$414,$I$408:$I$411,0),MATCH(T$413,$J$407:$R$407,0))</f>
        <v>0</v>
      </c>
      <c r="U465" s="678" cm="1">
        <f t="array" ref="U465">INDEX($H465:$K465,0,MATCH(U$414,$H$414:$K$414,0))*INDEX($J$408:$R$411,MATCH(U$414,$I$408:$I$411,0),MATCH(U$413,$J$407:$R$407,0))</f>
        <v>20</v>
      </c>
      <c r="V465" s="678" cm="1">
        <f t="array" ref="V465">INDEX($H465:$K465,0,MATCH(V$414,$H$414:$K$414,0))*INDEX($J$408:$R$411,MATCH(V$414,$I$408:$I$411,0),MATCH(V$413,$J$407:$R$407,0))</f>
        <v>0</v>
      </c>
      <c r="W465" s="678" cm="1">
        <f t="array" ref="W465">INDEX($H465:$K465,0,MATCH(W$414,$H$414:$K$414,0))*INDEX($J$408:$R$411,MATCH(W$414,$I$408:$I$411,0),MATCH(W$413,$J$407:$R$407,0))</f>
        <v>0</v>
      </c>
      <c r="X465" s="678" cm="1">
        <f t="array" ref="X465">INDEX($H465:$K465,0,MATCH(X$414,$H$414:$K$414,0))*INDEX($J$408:$R$411,MATCH(X$414,$I$408:$I$411,0),MATCH(X$413,$J$407:$R$407,0))</f>
        <v>0</v>
      </c>
      <c r="Y465" s="678" cm="1">
        <f t="array" ref="Y465">INDEX($H465:$K465,0,MATCH(Y$414,$H$414:$K$414,0))*INDEX($J$408:$R$411,MATCH(Y$414,$I$408:$I$411,0),MATCH(Y$413,$J$407:$R$407,0))</f>
        <v>20</v>
      </c>
      <c r="Z465" s="678" cm="1">
        <f t="array" ref="Z465">INDEX($H465:$K465,0,MATCH(Z$414,$H$414:$K$414,0))*INDEX($J$408:$R$411,MATCH(Z$414,$I$408:$I$411,0),MATCH(Z$413,$J$407:$R$407,0))</f>
        <v>0</v>
      </c>
      <c r="AA465" s="678" cm="1">
        <f t="array" ref="AA465">INDEX($H465:$K465,0,MATCH(AA$414,$H$414:$K$414,0))*INDEX($J$408:$R$411,MATCH(AA$414,$I$408:$I$411,0),MATCH(AA$413,$J$407:$R$407,0))</f>
        <v>0</v>
      </c>
      <c r="AB465" s="678" cm="1">
        <f t="array" ref="AB465">INDEX($H465:$K465,0,MATCH(AB$414,$H$414:$K$414,0))*INDEX($J$408:$R$411,MATCH(AB$414,$I$408:$I$411,0),MATCH(AB$413,$J$407:$R$407,0))</f>
        <v>0</v>
      </c>
      <c r="AC465" s="678" cm="1">
        <f t="array" ref="AC465">INDEX($H465:$K465,0,MATCH(AC$414,$H$414:$K$414,0))*INDEX($J$408:$R$411,MATCH(AC$414,$I$408:$I$411,0),MATCH(AC$413,$J$407:$R$407,0))</f>
        <v>20</v>
      </c>
      <c r="AD465" s="678" cm="1">
        <f t="array" ref="AD465">INDEX($H465:$K465,0,MATCH(AD$414,$H$414:$K$414,0))*INDEX($J$408:$R$411,MATCH(AD$414,$I$408:$I$411,0),MATCH(AD$413,$J$407:$R$407,0))</f>
        <v>0</v>
      </c>
      <c r="AE465" s="678" cm="1">
        <f t="array" ref="AE465">INDEX($H465:$K465,0,MATCH(AE$414,$H$414:$K$414,0))*INDEX($J$408:$R$411,MATCH(AE$414,$I$408:$I$411,0),MATCH(AE$413,$J$407:$R$407,0))</f>
        <v>0</v>
      </c>
      <c r="AF465" s="678" cm="1">
        <f t="array" ref="AF465">INDEX($H465:$K465,0,MATCH(AF$414,$H$414:$K$414,0))*INDEX($J$408:$R$411,MATCH(AF$414,$I$408:$I$411,0),MATCH(AF$413,$J$407:$R$407,0))</f>
        <v>0</v>
      </c>
      <c r="AG465" s="678" cm="1">
        <f t="array" ref="AG465">INDEX($H465:$K465,0,MATCH(AG$414,$H$414:$K$414,0))*INDEX($J$408:$R$411,MATCH(AG$414,$I$408:$I$411,0),MATCH(AG$413,$J$407:$R$407,0))</f>
        <v>20</v>
      </c>
      <c r="AH465" s="678" cm="1">
        <f t="array" ref="AH465">INDEX($H465:$K465,0,MATCH(AH$414,$H$414:$K$414,0))*INDEX($J$408:$R$411,MATCH(AH$414,$I$408:$I$411,0),MATCH(AH$413,$J$407:$R$407,0))</f>
        <v>0</v>
      </c>
      <c r="AI465" s="678" cm="1">
        <f t="array" ref="AI465">INDEX($H465:$K465,0,MATCH(AI$414,$H$414:$K$414,0))*INDEX($J$408:$R$411,MATCH(AI$414,$I$408:$I$411,0),MATCH(AI$413,$J$407:$R$407,0))</f>
        <v>0</v>
      </c>
      <c r="AJ465" s="678" cm="1">
        <f t="array" ref="AJ465">INDEX($H465:$K465,0,MATCH(AJ$414,$H$414:$K$414,0))*INDEX($J$408:$R$411,MATCH(AJ$414,$I$408:$I$411,0),MATCH(AJ$413,$J$407:$R$407,0))</f>
        <v>0</v>
      </c>
      <c r="AK465" s="678" cm="1">
        <f t="array" ref="AK465">INDEX($H465:$K465,0,MATCH(AK$414,$H$414:$K$414,0))*INDEX($J$408:$R$411,MATCH(AK$414,$I$408:$I$411,0),MATCH(AK$413,$J$407:$R$407,0))</f>
        <v>20</v>
      </c>
      <c r="AL465" s="678" cm="1">
        <f t="array" ref="AL465">INDEX($H465:$K465,0,MATCH(AL$414,$H$414:$K$414,0))*INDEX($J$408:$R$411,MATCH(AL$414,$I$408:$I$411,0),MATCH(AL$413,$J$407:$R$407,0))</f>
        <v>0</v>
      </c>
      <c r="AM465" s="678" cm="1">
        <f t="array" ref="AM465">INDEX($H465:$K465,0,MATCH(AM$414,$H$414:$K$414,0))*INDEX($J$408:$R$411,MATCH(AM$414,$I$408:$I$411,0),MATCH(AM$413,$J$407:$R$407,0))</f>
        <v>0</v>
      </c>
      <c r="AN465" s="678" cm="1">
        <f t="array" ref="AN465">INDEX($H465:$K465,0,MATCH(AN$414,$H$414:$K$414,0))*INDEX($J$408:$R$411,MATCH(AN$414,$I$408:$I$411,0),MATCH(AN$413,$J$407:$R$407,0))</f>
        <v>0</v>
      </c>
      <c r="AO465" s="678" cm="1">
        <f t="array" ref="AO465">INDEX($H465:$K465,0,MATCH(AO$414,$H$414:$K$414,0))*INDEX($J$408:$R$411,MATCH(AO$414,$I$408:$I$411,0),MATCH(AO$413,$J$407:$R$407,0))</f>
        <v>20</v>
      </c>
      <c r="AP465" s="678" cm="1">
        <f t="array" ref="AP465">INDEX($H465:$K465,0,MATCH(AP$414,$H$414:$K$414,0))*INDEX($J$408:$R$411,MATCH(AP$414,$I$408:$I$411,0),MATCH(AP$413,$J$407:$R$407,0))</f>
        <v>0</v>
      </c>
      <c r="AQ465" s="678" cm="1">
        <f t="array" ref="AQ465">INDEX($H465:$K465,0,MATCH(AQ$414,$H$414:$K$414,0))*INDEX($J$408:$R$411,MATCH(AQ$414,$I$408:$I$411,0),MATCH(AQ$413,$J$407:$R$407,0))</f>
        <v>0</v>
      </c>
      <c r="AR465" s="678" cm="1">
        <f t="array" ref="AR465">INDEX($H465:$K465,0,MATCH(AR$414,$H$414:$K$414,0))*INDEX($J$408:$R$411,MATCH(AR$414,$I$408:$I$411,0),MATCH(AR$413,$J$407:$R$407,0))</f>
        <v>0</v>
      </c>
      <c r="AS465" s="678" cm="1">
        <f t="array" ref="AS465">INDEX($H465:$K465,0,MATCH(AS$414,$H$414:$K$414,0))*INDEX($J$408:$R$411,MATCH(AS$414,$I$408:$I$411,0),MATCH(AS$413,$J$407:$R$407,0))</f>
        <v>20</v>
      </c>
      <c r="AT465" s="678" cm="1">
        <f t="array" ref="AT465">INDEX($H465:$K465,0,MATCH(AT$414,$H$414:$K$414,0))*INDEX($J$408:$R$411,MATCH(AT$414,$I$408:$I$411,0),MATCH(AT$413,$J$407:$R$407,0))</f>
        <v>0</v>
      </c>
      <c r="AU465" s="678" cm="1">
        <f t="array" ref="AU465">INDEX($H465:$K465,0,MATCH(AU$414,$H$414:$K$414,0))*INDEX($J$408:$R$411,MATCH(AU$414,$I$408:$I$411,0),MATCH(AU$413,$J$407:$R$407,0))</f>
        <v>0</v>
      </c>
      <c r="AV465" s="186"/>
      <c r="AW465" s="186"/>
      <c r="AX465" s="16"/>
      <c r="AY465" s="8"/>
      <c r="AZ465" s="8"/>
      <c r="BA465" s="8"/>
    </row>
    <row r="466" spans="1:53" ht="14.5" outlineLevel="1" x14ac:dyDescent="0.35">
      <c r="A466" s="6"/>
      <c r="B466" s="7"/>
      <c r="C466" s="17"/>
      <c r="D466" s="17"/>
      <c r="E466" s="17"/>
      <c r="F466" s="26"/>
      <c r="G466" s="26" t="str">
        <f t="shared" si="188"/>
        <v>AANWA1a</v>
      </c>
      <c r="H466" s="222">
        <f t="shared" si="190"/>
        <v>0</v>
      </c>
      <c r="I466" s="222">
        <f t="shared" si="190"/>
        <v>20</v>
      </c>
      <c r="J466" s="222">
        <f>INDEX($Z$228:$AC$241,MATCH($M214,$Y$228:$Y$241,0),MATCH(J$414,$Z$227:$AC$227,0))</f>
        <v>0</v>
      </c>
      <c r="K466" s="222">
        <f t="shared" si="187"/>
        <v>0</v>
      </c>
      <c r="L466" s="678" cm="1">
        <f t="array" ref="L466">INDEX($H466:$K466,0,MATCH(L$414,$H$414:$K$414,0))*INDEX($J$408:$R$411,MATCH(L$414,$I$408:$I$411,0),MATCH(L$413,$J$407:$R$407,0))</f>
        <v>0</v>
      </c>
      <c r="M466" s="678" cm="1">
        <f t="array" ref="M466">INDEX($H466:$K466,0,MATCH(M$414,$H$414:$K$414,0))*INDEX($J$408:$R$411,MATCH(M$414,$I$408:$I$411,0),MATCH(M$413,$J$407:$R$407,0))</f>
        <v>20</v>
      </c>
      <c r="N466" s="678" cm="1">
        <f t="array" ref="N466">INDEX($H466:$K466,0,MATCH(N$414,$H$414:$K$414,0))*INDEX($J$408:$R$411,MATCH(N$414,$I$408:$I$411,0),MATCH(N$413,$J$407:$R$407,0))</f>
        <v>0</v>
      </c>
      <c r="O466" s="678" cm="1">
        <f t="array" ref="O466">INDEX($H466:$K466,0,MATCH(O$414,$H$414:$K$414,0))*INDEX($J$408:$R$411,MATCH(O$414,$I$408:$I$411,0),MATCH(O$413,$J$407:$R$407,0))</f>
        <v>0</v>
      </c>
      <c r="P466" s="678" cm="1">
        <f t="array" ref="P466">INDEX($H466:$K466,0,MATCH(P$414,$H$414:$K$414,0))*INDEX($J$408:$R$411,MATCH(P$414,$I$408:$I$411,0),MATCH(P$413,$J$407:$R$407,0))</f>
        <v>0</v>
      </c>
      <c r="Q466" s="678" cm="1">
        <f t="array" ref="Q466">INDEX($H466:$K466,0,MATCH(Q$414,$H$414:$K$414,0))*INDEX($J$408:$R$411,MATCH(Q$414,$I$408:$I$411,0),MATCH(Q$413,$J$407:$R$407,0))</f>
        <v>20</v>
      </c>
      <c r="R466" s="678" cm="1">
        <f t="array" ref="R466">INDEX($H466:$K466,0,MATCH(R$414,$H$414:$K$414,0))*INDEX($J$408:$R$411,MATCH(R$414,$I$408:$I$411,0),MATCH(R$413,$J$407:$R$407,0))</f>
        <v>0</v>
      </c>
      <c r="S466" s="678" cm="1">
        <f t="array" ref="S466">INDEX($H466:$K466,0,MATCH(S$414,$H$414:$K$414,0))*INDEX($J$408:$R$411,MATCH(S$414,$I$408:$I$411,0),MATCH(S$413,$J$407:$R$407,0))</f>
        <v>0</v>
      </c>
      <c r="T466" s="678" cm="1">
        <f t="array" ref="T466">INDEX($H466:$K466,0,MATCH(T$414,$H$414:$K$414,0))*INDEX($J$408:$R$411,MATCH(T$414,$I$408:$I$411,0),MATCH(T$413,$J$407:$R$407,0))</f>
        <v>0</v>
      </c>
      <c r="U466" s="678" cm="1">
        <f t="array" ref="U466">INDEX($H466:$K466,0,MATCH(U$414,$H$414:$K$414,0))*INDEX($J$408:$R$411,MATCH(U$414,$I$408:$I$411,0),MATCH(U$413,$J$407:$R$407,0))</f>
        <v>20</v>
      </c>
      <c r="V466" s="678" cm="1">
        <f t="array" ref="V466">INDEX($H466:$K466,0,MATCH(V$414,$H$414:$K$414,0))*INDEX($J$408:$R$411,MATCH(V$414,$I$408:$I$411,0),MATCH(V$413,$J$407:$R$407,0))</f>
        <v>0</v>
      </c>
      <c r="W466" s="678" cm="1">
        <f t="array" ref="W466">INDEX($H466:$K466,0,MATCH(W$414,$H$414:$K$414,0))*INDEX($J$408:$R$411,MATCH(W$414,$I$408:$I$411,0),MATCH(W$413,$J$407:$R$407,0))</f>
        <v>0</v>
      </c>
      <c r="X466" s="678" cm="1">
        <f t="array" ref="X466">INDEX($H466:$K466,0,MATCH(X$414,$H$414:$K$414,0))*INDEX($J$408:$R$411,MATCH(X$414,$I$408:$I$411,0),MATCH(X$413,$J$407:$R$407,0))</f>
        <v>0</v>
      </c>
      <c r="Y466" s="678" cm="1">
        <f t="array" ref="Y466">INDEX($H466:$K466,0,MATCH(Y$414,$H$414:$K$414,0))*INDEX($J$408:$R$411,MATCH(Y$414,$I$408:$I$411,0),MATCH(Y$413,$J$407:$R$407,0))</f>
        <v>20</v>
      </c>
      <c r="Z466" s="678" cm="1">
        <f t="array" ref="Z466">INDEX($H466:$K466,0,MATCH(Z$414,$H$414:$K$414,0))*INDEX($J$408:$R$411,MATCH(Z$414,$I$408:$I$411,0),MATCH(Z$413,$J$407:$R$407,0))</f>
        <v>0</v>
      </c>
      <c r="AA466" s="678" cm="1">
        <f t="array" ref="AA466">INDEX($H466:$K466,0,MATCH(AA$414,$H$414:$K$414,0))*INDEX($J$408:$R$411,MATCH(AA$414,$I$408:$I$411,0),MATCH(AA$413,$J$407:$R$407,0))</f>
        <v>0</v>
      </c>
      <c r="AB466" s="678" cm="1">
        <f t="array" ref="AB466">INDEX($H466:$K466,0,MATCH(AB$414,$H$414:$K$414,0))*INDEX($J$408:$R$411,MATCH(AB$414,$I$408:$I$411,0),MATCH(AB$413,$J$407:$R$407,0))</f>
        <v>0</v>
      </c>
      <c r="AC466" s="678" cm="1">
        <f t="array" ref="AC466">INDEX($H466:$K466,0,MATCH(AC$414,$H$414:$K$414,0))*INDEX($J$408:$R$411,MATCH(AC$414,$I$408:$I$411,0),MATCH(AC$413,$J$407:$R$407,0))</f>
        <v>20</v>
      </c>
      <c r="AD466" s="678" cm="1">
        <f t="array" ref="AD466">INDEX($H466:$K466,0,MATCH(AD$414,$H$414:$K$414,0))*INDEX($J$408:$R$411,MATCH(AD$414,$I$408:$I$411,0),MATCH(AD$413,$J$407:$R$407,0))</f>
        <v>0</v>
      </c>
      <c r="AE466" s="678" cm="1">
        <f t="array" ref="AE466">INDEX($H466:$K466,0,MATCH(AE$414,$H$414:$K$414,0))*INDEX($J$408:$R$411,MATCH(AE$414,$I$408:$I$411,0),MATCH(AE$413,$J$407:$R$407,0))</f>
        <v>0</v>
      </c>
      <c r="AF466" s="678" cm="1">
        <f t="array" ref="AF466">INDEX($H466:$K466,0,MATCH(AF$414,$H$414:$K$414,0))*INDEX($J$408:$R$411,MATCH(AF$414,$I$408:$I$411,0),MATCH(AF$413,$J$407:$R$407,0))</f>
        <v>0</v>
      </c>
      <c r="AG466" s="678" cm="1">
        <f t="array" ref="AG466">INDEX($H466:$K466,0,MATCH(AG$414,$H$414:$K$414,0))*INDEX($J$408:$R$411,MATCH(AG$414,$I$408:$I$411,0),MATCH(AG$413,$J$407:$R$407,0))</f>
        <v>20</v>
      </c>
      <c r="AH466" s="678" cm="1">
        <f t="array" ref="AH466">INDEX($H466:$K466,0,MATCH(AH$414,$H$414:$K$414,0))*INDEX($J$408:$R$411,MATCH(AH$414,$I$408:$I$411,0),MATCH(AH$413,$J$407:$R$407,0))</f>
        <v>0</v>
      </c>
      <c r="AI466" s="678" cm="1">
        <f t="array" ref="AI466">INDEX($H466:$K466,0,MATCH(AI$414,$H$414:$K$414,0))*INDEX($J$408:$R$411,MATCH(AI$414,$I$408:$I$411,0),MATCH(AI$413,$J$407:$R$407,0))</f>
        <v>0</v>
      </c>
      <c r="AJ466" s="678" cm="1">
        <f t="array" ref="AJ466">INDEX($H466:$K466,0,MATCH(AJ$414,$H$414:$K$414,0))*INDEX($J$408:$R$411,MATCH(AJ$414,$I$408:$I$411,0),MATCH(AJ$413,$J$407:$R$407,0))</f>
        <v>0</v>
      </c>
      <c r="AK466" s="678" cm="1">
        <f t="array" ref="AK466">INDEX($H466:$K466,0,MATCH(AK$414,$H$414:$K$414,0))*INDEX($J$408:$R$411,MATCH(AK$414,$I$408:$I$411,0),MATCH(AK$413,$J$407:$R$407,0))</f>
        <v>20</v>
      </c>
      <c r="AL466" s="678" cm="1">
        <f t="array" ref="AL466">INDEX($H466:$K466,0,MATCH(AL$414,$H$414:$K$414,0))*INDEX($J$408:$R$411,MATCH(AL$414,$I$408:$I$411,0),MATCH(AL$413,$J$407:$R$407,0))</f>
        <v>0</v>
      </c>
      <c r="AM466" s="678" cm="1">
        <f t="array" ref="AM466">INDEX($H466:$K466,0,MATCH(AM$414,$H$414:$K$414,0))*INDEX($J$408:$R$411,MATCH(AM$414,$I$408:$I$411,0),MATCH(AM$413,$J$407:$R$407,0))</f>
        <v>0</v>
      </c>
      <c r="AN466" s="678" cm="1">
        <f t="array" ref="AN466">INDEX($H466:$K466,0,MATCH(AN$414,$H$414:$K$414,0))*INDEX($J$408:$R$411,MATCH(AN$414,$I$408:$I$411,0),MATCH(AN$413,$J$407:$R$407,0))</f>
        <v>0</v>
      </c>
      <c r="AO466" s="678" cm="1">
        <f t="array" ref="AO466">INDEX($H466:$K466,0,MATCH(AO$414,$H$414:$K$414,0))*INDEX($J$408:$R$411,MATCH(AO$414,$I$408:$I$411,0),MATCH(AO$413,$J$407:$R$407,0))</f>
        <v>20</v>
      </c>
      <c r="AP466" s="678" cm="1">
        <f t="array" ref="AP466">INDEX($H466:$K466,0,MATCH(AP$414,$H$414:$K$414,0))*INDEX($J$408:$R$411,MATCH(AP$414,$I$408:$I$411,0),MATCH(AP$413,$J$407:$R$407,0))</f>
        <v>0</v>
      </c>
      <c r="AQ466" s="678" cm="1">
        <f t="array" ref="AQ466">INDEX($H466:$K466,0,MATCH(AQ$414,$H$414:$K$414,0))*INDEX($J$408:$R$411,MATCH(AQ$414,$I$408:$I$411,0),MATCH(AQ$413,$J$407:$R$407,0))</f>
        <v>0</v>
      </c>
      <c r="AR466" s="678" cm="1">
        <f t="array" ref="AR466">INDEX($H466:$K466,0,MATCH(AR$414,$H$414:$K$414,0))*INDEX($J$408:$R$411,MATCH(AR$414,$I$408:$I$411,0),MATCH(AR$413,$J$407:$R$407,0))</f>
        <v>0</v>
      </c>
      <c r="AS466" s="678" cm="1">
        <f t="array" ref="AS466">INDEX($H466:$K466,0,MATCH(AS$414,$H$414:$K$414,0))*INDEX($J$408:$R$411,MATCH(AS$414,$I$408:$I$411,0),MATCH(AS$413,$J$407:$R$407,0))</f>
        <v>20</v>
      </c>
      <c r="AT466" s="678" cm="1">
        <f t="array" ref="AT466">INDEX($H466:$K466,0,MATCH(AT$414,$H$414:$K$414,0))*INDEX($J$408:$R$411,MATCH(AT$414,$I$408:$I$411,0),MATCH(AT$413,$J$407:$R$407,0))</f>
        <v>0</v>
      </c>
      <c r="AU466" s="678" cm="1">
        <f t="array" ref="AU466">INDEX($H466:$K466,0,MATCH(AU$414,$H$414:$K$414,0))*INDEX($J$408:$R$411,MATCH(AU$414,$I$408:$I$411,0),MATCH(AU$413,$J$407:$R$407,0))</f>
        <v>0</v>
      </c>
      <c r="AV466" s="186"/>
      <c r="AW466" s="186"/>
      <c r="AX466" s="16"/>
      <c r="AY466" s="8"/>
      <c r="AZ466" s="8"/>
      <c r="BA466" s="8"/>
    </row>
    <row r="467" spans="1:53" ht="14.5" outlineLevel="1" x14ac:dyDescent="0.35">
      <c r="A467" s="6"/>
      <c r="B467" s="7"/>
      <c r="C467" s="17"/>
      <c r="D467" s="17"/>
      <c r="E467" s="17"/>
      <c r="F467" s="26"/>
      <c r="G467" s="26" t="str">
        <f t="shared" ref="G467" si="191">_xlfn.CONCAT(H215:M215)</f>
        <v>AAANWa</v>
      </c>
      <c r="H467" s="222">
        <f t="shared" si="190"/>
        <v>0</v>
      </c>
      <c r="I467" s="222">
        <f t="shared" si="190"/>
        <v>20</v>
      </c>
      <c r="J467" s="222">
        <f>INDEX($Z$228:$AC$241,MATCH($M215,$Y$228:$Y$241,0),MATCH(J$414,$Z$227:$AC$227,0))</f>
        <v>0</v>
      </c>
      <c r="K467" s="222">
        <f t="shared" si="187"/>
        <v>0</v>
      </c>
      <c r="L467" s="678" cm="1">
        <f t="array" ref="L467">INDEX($H467:$K467,0,MATCH(L$414,$H$414:$K$414,0))*INDEX($J$408:$R$411,MATCH(L$414,$I$408:$I$411,0),MATCH(L$413,$J$407:$R$407,0))</f>
        <v>0</v>
      </c>
      <c r="M467" s="678" cm="1">
        <f t="array" ref="M467">INDEX($H467:$K467,0,MATCH(M$414,$H$414:$K$414,0))*INDEX($J$408:$R$411,MATCH(M$414,$I$408:$I$411,0),MATCH(M$413,$J$407:$R$407,0))</f>
        <v>20</v>
      </c>
      <c r="N467" s="678" cm="1">
        <f t="array" ref="N467">INDEX($H467:$K467,0,MATCH(N$414,$H$414:$K$414,0))*INDEX($J$408:$R$411,MATCH(N$414,$I$408:$I$411,0),MATCH(N$413,$J$407:$R$407,0))</f>
        <v>0</v>
      </c>
      <c r="O467" s="678" cm="1">
        <f t="array" ref="O467">INDEX($H467:$K467,0,MATCH(O$414,$H$414:$K$414,0))*INDEX($J$408:$R$411,MATCH(O$414,$I$408:$I$411,0),MATCH(O$413,$J$407:$R$407,0))</f>
        <v>0</v>
      </c>
      <c r="P467" s="678" cm="1">
        <f t="array" ref="P467">INDEX($H467:$K467,0,MATCH(P$414,$H$414:$K$414,0))*INDEX($J$408:$R$411,MATCH(P$414,$I$408:$I$411,0),MATCH(P$413,$J$407:$R$407,0))</f>
        <v>0</v>
      </c>
      <c r="Q467" s="678" cm="1">
        <f t="array" ref="Q467">INDEX($H467:$K467,0,MATCH(Q$414,$H$414:$K$414,0))*INDEX($J$408:$R$411,MATCH(Q$414,$I$408:$I$411,0),MATCH(Q$413,$J$407:$R$407,0))</f>
        <v>20</v>
      </c>
      <c r="R467" s="678" cm="1">
        <f t="array" ref="R467">INDEX($H467:$K467,0,MATCH(R$414,$H$414:$K$414,0))*INDEX($J$408:$R$411,MATCH(R$414,$I$408:$I$411,0),MATCH(R$413,$J$407:$R$407,0))</f>
        <v>0</v>
      </c>
      <c r="S467" s="678" cm="1">
        <f t="array" ref="S467">INDEX($H467:$K467,0,MATCH(S$414,$H$414:$K$414,0))*INDEX($J$408:$R$411,MATCH(S$414,$I$408:$I$411,0),MATCH(S$413,$J$407:$R$407,0))</f>
        <v>0</v>
      </c>
      <c r="T467" s="678" cm="1">
        <f t="array" ref="T467">INDEX($H467:$K467,0,MATCH(T$414,$H$414:$K$414,0))*INDEX($J$408:$R$411,MATCH(T$414,$I$408:$I$411,0),MATCH(T$413,$J$407:$R$407,0))</f>
        <v>0</v>
      </c>
      <c r="U467" s="678" cm="1">
        <f t="array" ref="U467">INDEX($H467:$K467,0,MATCH(U$414,$H$414:$K$414,0))*INDEX($J$408:$R$411,MATCH(U$414,$I$408:$I$411,0),MATCH(U$413,$J$407:$R$407,0))</f>
        <v>20</v>
      </c>
      <c r="V467" s="678" cm="1">
        <f t="array" ref="V467">INDEX($H467:$K467,0,MATCH(V$414,$H$414:$K$414,0))*INDEX($J$408:$R$411,MATCH(V$414,$I$408:$I$411,0),MATCH(V$413,$J$407:$R$407,0))</f>
        <v>0</v>
      </c>
      <c r="W467" s="678" cm="1">
        <f t="array" ref="W467">INDEX($H467:$K467,0,MATCH(W$414,$H$414:$K$414,0))*INDEX($J$408:$R$411,MATCH(W$414,$I$408:$I$411,0),MATCH(W$413,$J$407:$R$407,0))</f>
        <v>0</v>
      </c>
      <c r="X467" s="678" cm="1">
        <f t="array" ref="X467">INDEX($H467:$K467,0,MATCH(X$414,$H$414:$K$414,0))*INDEX($J$408:$R$411,MATCH(X$414,$I$408:$I$411,0),MATCH(X$413,$J$407:$R$407,0))</f>
        <v>0</v>
      </c>
      <c r="Y467" s="678" cm="1">
        <f t="array" ref="Y467">INDEX($H467:$K467,0,MATCH(Y$414,$H$414:$K$414,0))*INDEX($J$408:$R$411,MATCH(Y$414,$I$408:$I$411,0),MATCH(Y$413,$J$407:$R$407,0))</f>
        <v>20</v>
      </c>
      <c r="Z467" s="678" cm="1">
        <f t="array" ref="Z467">INDEX($H467:$K467,0,MATCH(Z$414,$H$414:$K$414,0))*INDEX($J$408:$R$411,MATCH(Z$414,$I$408:$I$411,0),MATCH(Z$413,$J$407:$R$407,0))</f>
        <v>0</v>
      </c>
      <c r="AA467" s="678" cm="1">
        <f t="array" ref="AA467">INDEX($H467:$K467,0,MATCH(AA$414,$H$414:$K$414,0))*INDEX($J$408:$R$411,MATCH(AA$414,$I$408:$I$411,0),MATCH(AA$413,$J$407:$R$407,0))</f>
        <v>0</v>
      </c>
      <c r="AB467" s="678" cm="1">
        <f t="array" ref="AB467">INDEX($H467:$K467,0,MATCH(AB$414,$H$414:$K$414,0))*INDEX($J$408:$R$411,MATCH(AB$414,$I$408:$I$411,0),MATCH(AB$413,$J$407:$R$407,0))</f>
        <v>0</v>
      </c>
      <c r="AC467" s="678" cm="1">
        <f t="array" ref="AC467">INDEX($H467:$K467,0,MATCH(AC$414,$H$414:$K$414,0))*INDEX($J$408:$R$411,MATCH(AC$414,$I$408:$I$411,0),MATCH(AC$413,$J$407:$R$407,0))</f>
        <v>20</v>
      </c>
      <c r="AD467" s="678" cm="1">
        <f t="array" ref="AD467">INDEX($H467:$K467,0,MATCH(AD$414,$H$414:$K$414,0))*INDEX($J$408:$R$411,MATCH(AD$414,$I$408:$I$411,0),MATCH(AD$413,$J$407:$R$407,0))</f>
        <v>0</v>
      </c>
      <c r="AE467" s="678" cm="1">
        <f t="array" ref="AE467">INDEX($H467:$K467,0,MATCH(AE$414,$H$414:$K$414,0))*INDEX($J$408:$R$411,MATCH(AE$414,$I$408:$I$411,0),MATCH(AE$413,$J$407:$R$407,0))</f>
        <v>0</v>
      </c>
      <c r="AF467" s="678" cm="1">
        <f t="array" ref="AF467">INDEX($H467:$K467,0,MATCH(AF$414,$H$414:$K$414,0))*INDEX($J$408:$R$411,MATCH(AF$414,$I$408:$I$411,0),MATCH(AF$413,$J$407:$R$407,0))</f>
        <v>0</v>
      </c>
      <c r="AG467" s="678" cm="1">
        <f t="array" ref="AG467">INDEX($H467:$K467,0,MATCH(AG$414,$H$414:$K$414,0))*INDEX($J$408:$R$411,MATCH(AG$414,$I$408:$I$411,0),MATCH(AG$413,$J$407:$R$407,0))</f>
        <v>20</v>
      </c>
      <c r="AH467" s="678" cm="1">
        <f t="array" ref="AH467">INDEX($H467:$K467,0,MATCH(AH$414,$H$414:$K$414,0))*INDEX($J$408:$R$411,MATCH(AH$414,$I$408:$I$411,0),MATCH(AH$413,$J$407:$R$407,0))</f>
        <v>0</v>
      </c>
      <c r="AI467" s="678" cm="1">
        <f t="array" ref="AI467">INDEX($H467:$K467,0,MATCH(AI$414,$H$414:$K$414,0))*INDEX($J$408:$R$411,MATCH(AI$414,$I$408:$I$411,0),MATCH(AI$413,$J$407:$R$407,0))</f>
        <v>0</v>
      </c>
      <c r="AJ467" s="678" cm="1">
        <f t="array" ref="AJ467">INDEX($H467:$K467,0,MATCH(AJ$414,$H$414:$K$414,0))*INDEX($J$408:$R$411,MATCH(AJ$414,$I$408:$I$411,0),MATCH(AJ$413,$J$407:$R$407,0))</f>
        <v>0</v>
      </c>
      <c r="AK467" s="678" cm="1">
        <f t="array" ref="AK467">INDEX($H467:$K467,0,MATCH(AK$414,$H$414:$K$414,0))*INDEX($J$408:$R$411,MATCH(AK$414,$I$408:$I$411,0),MATCH(AK$413,$J$407:$R$407,0))</f>
        <v>20</v>
      </c>
      <c r="AL467" s="678" cm="1">
        <f t="array" ref="AL467">INDEX($H467:$K467,0,MATCH(AL$414,$H$414:$K$414,0))*INDEX($J$408:$R$411,MATCH(AL$414,$I$408:$I$411,0),MATCH(AL$413,$J$407:$R$407,0))</f>
        <v>0</v>
      </c>
      <c r="AM467" s="678" cm="1">
        <f t="array" ref="AM467">INDEX($H467:$K467,0,MATCH(AM$414,$H$414:$K$414,0))*INDEX($J$408:$R$411,MATCH(AM$414,$I$408:$I$411,0),MATCH(AM$413,$J$407:$R$407,0))</f>
        <v>0</v>
      </c>
      <c r="AN467" s="678" cm="1">
        <f t="array" ref="AN467">INDEX($H467:$K467,0,MATCH(AN$414,$H$414:$K$414,0))*INDEX($J$408:$R$411,MATCH(AN$414,$I$408:$I$411,0),MATCH(AN$413,$J$407:$R$407,0))</f>
        <v>0</v>
      </c>
      <c r="AO467" s="678" cm="1">
        <f t="array" ref="AO467">INDEX($H467:$K467,0,MATCH(AO$414,$H$414:$K$414,0))*INDEX($J$408:$R$411,MATCH(AO$414,$I$408:$I$411,0),MATCH(AO$413,$J$407:$R$407,0))</f>
        <v>20</v>
      </c>
      <c r="AP467" s="678" cm="1">
        <f t="array" ref="AP467">INDEX($H467:$K467,0,MATCH(AP$414,$H$414:$K$414,0))*INDEX($J$408:$R$411,MATCH(AP$414,$I$408:$I$411,0),MATCH(AP$413,$J$407:$R$407,0))</f>
        <v>0</v>
      </c>
      <c r="AQ467" s="678" cm="1">
        <f t="array" ref="AQ467">INDEX($H467:$K467,0,MATCH(AQ$414,$H$414:$K$414,0))*INDEX($J$408:$R$411,MATCH(AQ$414,$I$408:$I$411,0),MATCH(AQ$413,$J$407:$R$407,0))</f>
        <v>0</v>
      </c>
      <c r="AR467" s="678" cm="1">
        <f t="array" ref="AR467">INDEX($H467:$K467,0,MATCH(AR$414,$H$414:$K$414,0))*INDEX($J$408:$R$411,MATCH(AR$414,$I$408:$I$411,0),MATCH(AR$413,$J$407:$R$407,0))</f>
        <v>0</v>
      </c>
      <c r="AS467" s="678" cm="1">
        <f t="array" ref="AS467">INDEX($H467:$K467,0,MATCH(AS$414,$H$414:$K$414,0))*INDEX($J$408:$R$411,MATCH(AS$414,$I$408:$I$411,0),MATCH(AS$413,$J$407:$R$407,0))</f>
        <v>20</v>
      </c>
      <c r="AT467" s="678" cm="1">
        <f t="array" ref="AT467">INDEX($H467:$K467,0,MATCH(AT$414,$H$414:$K$414,0))*INDEX($J$408:$R$411,MATCH(AT$414,$I$408:$I$411,0),MATCH(AT$413,$J$407:$R$407,0))</f>
        <v>0</v>
      </c>
      <c r="AU467" s="678" cm="1">
        <f t="array" ref="AU467">INDEX($H467:$K467,0,MATCH(AU$414,$H$414:$K$414,0))*INDEX($J$408:$R$411,MATCH(AU$414,$I$408:$I$411,0),MATCH(AU$413,$J$407:$R$407,0))</f>
        <v>0</v>
      </c>
      <c r="AV467" s="186"/>
      <c r="AW467" s="186"/>
      <c r="AX467" s="16"/>
      <c r="AY467" s="8"/>
      <c r="AZ467" s="8"/>
      <c r="BA467" s="8"/>
    </row>
    <row r="468" spans="1:53" ht="14.5" outlineLevel="1" x14ac:dyDescent="0.35">
      <c r="A468" s="6"/>
      <c r="B468" s="7"/>
      <c r="C468" s="17"/>
      <c r="D468" s="17"/>
      <c r="E468" s="17"/>
      <c r="F468" s="26"/>
      <c r="G468" s="26" t="str">
        <f t="shared" ref="G468" si="192">_xlfn.CONCAT(H216:M216)</f>
        <v>MSMSMSMSMSms</v>
      </c>
      <c r="H468" s="222">
        <f t="shared" si="190"/>
        <v>0</v>
      </c>
      <c r="I468" s="222">
        <f t="shared" si="190"/>
        <v>58</v>
      </c>
      <c r="J468" s="222">
        <f>INDEX($Z$228:$AC$241,MATCH($M216,$Y$228:$Y$241,0),MATCH(J$414,$Z$227:$AC$227,0))</f>
        <v>0</v>
      </c>
      <c r="K468" s="222">
        <f t="shared" si="187"/>
        <v>0</v>
      </c>
      <c r="L468" s="678" cm="1">
        <f t="array" ref="L468">INDEX($H468:$K468,0,MATCH(L$414,$H$414:$K$414,0))*INDEX($J$408:$R$411,MATCH(L$414,$I$408:$I$411,0),MATCH(L$413,$J$407:$R$407,0))</f>
        <v>0</v>
      </c>
      <c r="M468" s="678" cm="1">
        <f t="array" ref="M468">INDEX($H468:$K468,0,MATCH(M$414,$H$414:$K$414,0))*INDEX($J$408:$R$411,MATCH(M$414,$I$408:$I$411,0),MATCH(M$413,$J$407:$R$407,0))</f>
        <v>58</v>
      </c>
      <c r="N468" s="678" cm="1">
        <f t="array" ref="N468">INDEX($H468:$K468,0,MATCH(N$414,$H$414:$K$414,0))*INDEX($J$408:$R$411,MATCH(N$414,$I$408:$I$411,0),MATCH(N$413,$J$407:$R$407,0))</f>
        <v>0</v>
      </c>
      <c r="O468" s="678" cm="1">
        <f t="array" ref="O468">INDEX($H468:$K468,0,MATCH(O$414,$H$414:$K$414,0))*INDEX($J$408:$R$411,MATCH(O$414,$I$408:$I$411,0),MATCH(O$413,$J$407:$R$407,0))</f>
        <v>0</v>
      </c>
      <c r="P468" s="678" cm="1">
        <f t="array" ref="P468">INDEX($H468:$K468,0,MATCH(P$414,$H$414:$K$414,0))*INDEX($J$408:$R$411,MATCH(P$414,$I$408:$I$411,0),MATCH(P$413,$J$407:$R$407,0))</f>
        <v>0</v>
      </c>
      <c r="Q468" s="678" cm="1">
        <f t="array" ref="Q468">INDEX($H468:$K468,0,MATCH(Q$414,$H$414:$K$414,0))*INDEX($J$408:$R$411,MATCH(Q$414,$I$408:$I$411,0),MATCH(Q$413,$J$407:$R$407,0))</f>
        <v>58</v>
      </c>
      <c r="R468" s="678" cm="1">
        <f t="array" ref="R468">INDEX($H468:$K468,0,MATCH(R$414,$H$414:$K$414,0))*INDEX($J$408:$R$411,MATCH(R$414,$I$408:$I$411,0),MATCH(R$413,$J$407:$R$407,0))</f>
        <v>0</v>
      </c>
      <c r="S468" s="678" cm="1">
        <f t="array" ref="S468">INDEX($H468:$K468,0,MATCH(S$414,$H$414:$K$414,0))*INDEX($J$408:$R$411,MATCH(S$414,$I$408:$I$411,0),MATCH(S$413,$J$407:$R$407,0))</f>
        <v>0</v>
      </c>
      <c r="T468" s="678" cm="1">
        <f t="array" ref="T468">INDEX($H468:$K468,0,MATCH(T$414,$H$414:$K$414,0))*INDEX($J$408:$R$411,MATCH(T$414,$I$408:$I$411,0),MATCH(T$413,$J$407:$R$407,0))</f>
        <v>0</v>
      </c>
      <c r="U468" s="678" cm="1">
        <f t="array" ref="U468">INDEX($H468:$K468,0,MATCH(U$414,$H$414:$K$414,0))*INDEX($J$408:$R$411,MATCH(U$414,$I$408:$I$411,0),MATCH(U$413,$J$407:$R$407,0))</f>
        <v>58</v>
      </c>
      <c r="V468" s="678" cm="1">
        <f t="array" ref="V468">INDEX($H468:$K468,0,MATCH(V$414,$H$414:$K$414,0))*INDEX($J$408:$R$411,MATCH(V$414,$I$408:$I$411,0),MATCH(V$413,$J$407:$R$407,0))</f>
        <v>0</v>
      </c>
      <c r="W468" s="678" cm="1">
        <f t="array" ref="W468">INDEX($H468:$K468,0,MATCH(W$414,$H$414:$K$414,0))*INDEX($J$408:$R$411,MATCH(W$414,$I$408:$I$411,0),MATCH(W$413,$J$407:$R$407,0))</f>
        <v>0</v>
      </c>
      <c r="X468" s="678" cm="1">
        <f t="array" ref="X468">INDEX($H468:$K468,0,MATCH(X$414,$H$414:$K$414,0))*INDEX($J$408:$R$411,MATCH(X$414,$I$408:$I$411,0),MATCH(X$413,$J$407:$R$407,0))</f>
        <v>0</v>
      </c>
      <c r="Y468" s="678" cm="1">
        <f t="array" ref="Y468">INDEX($H468:$K468,0,MATCH(Y$414,$H$414:$K$414,0))*INDEX($J$408:$R$411,MATCH(Y$414,$I$408:$I$411,0),MATCH(Y$413,$J$407:$R$407,0))</f>
        <v>58</v>
      </c>
      <c r="Z468" s="678" cm="1">
        <f t="array" ref="Z468">INDEX($H468:$K468,0,MATCH(Z$414,$H$414:$K$414,0))*INDEX($J$408:$R$411,MATCH(Z$414,$I$408:$I$411,0),MATCH(Z$413,$J$407:$R$407,0))</f>
        <v>0</v>
      </c>
      <c r="AA468" s="678" cm="1">
        <f t="array" ref="AA468">INDEX($H468:$K468,0,MATCH(AA$414,$H$414:$K$414,0))*INDEX($J$408:$R$411,MATCH(AA$414,$I$408:$I$411,0),MATCH(AA$413,$J$407:$R$407,0))</f>
        <v>0</v>
      </c>
      <c r="AB468" s="678" cm="1">
        <f t="array" ref="AB468">INDEX($H468:$K468,0,MATCH(AB$414,$H$414:$K$414,0))*INDEX($J$408:$R$411,MATCH(AB$414,$I$408:$I$411,0),MATCH(AB$413,$J$407:$R$407,0))</f>
        <v>0</v>
      </c>
      <c r="AC468" s="678" cm="1">
        <f t="array" ref="AC468">INDEX($H468:$K468,0,MATCH(AC$414,$H$414:$K$414,0))*INDEX($J$408:$R$411,MATCH(AC$414,$I$408:$I$411,0),MATCH(AC$413,$J$407:$R$407,0))</f>
        <v>58</v>
      </c>
      <c r="AD468" s="678" cm="1">
        <f t="array" ref="AD468">INDEX($H468:$K468,0,MATCH(AD$414,$H$414:$K$414,0))*INDEX($J$408:$R$411,MATCH(AD$414,$I$408:$I$411,0),MATCH(AD$413,$J$407:$R$407,0))</f>
        <v>0</v>
      </c>
      <c r="AE468" s="678" cm="1">
        <f t="array" ref="AE468">INDEX($H468:$K468,0,MATCH(AE$414,$H$414:$K$414,0))*INDEX($J$408:$R$411,MATCH(AE$414,$I$408:$I$411,0),MATCH(AE$413,$J$407:$R$407,0))</f>
        <v>0</v>
      </c>
      <c r="AF468" s="678" cm="1">
        <f t="array" ref="AF468">INDEX($H468:$K468,0,MATCH(AF$414,$H$414:$K$414,0))*INDEX($J$408:$R$411,MATCH(AF$414,$I$408:$I$411,0),MATCH(AF$413,$J$407:$R$407,0))</f>
        <v>0</v>
      </c>
      <c r="AG468" s="678" cm="1">
        <f t="array" ref="AG468">INDEX($H468:$K468,0,MATCH(AG$414,$H$414:$K$414,0))*INDEX($J$408:$R$411,MATCH(AG$414,$I$408:$I$411,0),MATCH(AG$413,$J$407:$R$407,0))</f>
        <v>58</v>
      </c>
      <c r="AH468" s="678" cm="1">
        <f t="array" ref="AH468">INDEX($H468:$K468,0,MATCH(AH$414,$H$414:$K$414,0))*INDEX($J$408:$R$411,MATCH(AH$414,$I$408:$I$411,0),MATCH(AH$413,$J$407:$R$407,0))</f>
        <v>0</v>
      </c>
      <c r="AI468" s="678" cm="1">
        <f t="array" ref="AI468">INDEX($H468:$K468,0,MATCH(AI$414,$H$414:$K$414,0))*INDEX($J$408:$R$411,MATCH(AI$414,$I$408:$I$411,0),MATCH(AI$413,$J$407:$R$407,0))</f>
        <v>0</v>
      </c>
      <c r="AJ468" s="678" cm="1">
        <f t="array" ref="AJ468">INDEX($H468:$K468,0,MATCH(AJ$414,$H$414:$K$414,0))*INDEX($J$408:$R$411,MATCH(AJ$414,$I$408:$I$411,0),MATCH(AJ$413,$J$407:$R$407,0))</f>
        <v>0</v>
      </c>
      <c r="AK468" s="678" cm="1">
        <f t="array" ref="AK468">INDEX($H468:$K468,0,MATCH(AK$414,$H$414:$K$414,0))*INDEX($J$408:$R$411,MATCH(AK$414,$I$408:$I$411,0),MATCH(AK$413,$J$407:$R$407,0))</f>
        <v>58</v>
      </c>
      <c r="AL468" s="678" cm="1">
        <f t="array" ref="AL468">INDEX($H468:$K468,0,MATCH(AL$414,$H$414:$K$414,0))*INDEX($J$408:$R$411,MATCH(AL$414,$I$408:$I$411,0),MATCH(AL$413,$J$407:$R$407,0))</f>
        <v>0</v>
      </c>
      <c r="AM468" s="678" cm="1">
        <f t="array" ref="AM468">INDEX($H468:$K468,0,MATCH(AM$414,$H$414:$K$414,0))*INDEX($J$408:$R$411,MATCH(AM$414,$I$408:$I$411,0),MATCH(AM$413,$J$407:$R$407,0))</f>
        <v>0</v>
      </c>
      <c r="AN468" s="678" cm="1">
        <f t="array" ref="AN468">INDEX($H468:$K468,0,MATCH(AN$414,$H$414:$K$414,0))*INDEX($J$408:$R$411,MATCH(AN$414,$I$408:$I$411,0),MATCH(AN$413,$J$407:$R$407,0))</f>
        <v>0</v>
      </c>
      <c r="AO468" s="678" cm="1">
        <f t="array" ref="AO468">INDEX($H468:$K468,0,MATCH(AO$414,$H$414:$K$414,0))*INDEX($J$408:$R$411,MATCH(AO$414,$I$408:$I$411,0),MATCH(AO$413,$J$407:$R$407,0))</f>
        <v>58</v>
      </c>
      <c r="AP468" s="678" cm="1">
        <f t="array" ref="AP468">INDEX($H468:$K468,0,MATCH(AP$414,$H$414:$K$414,0))*INDEX($J$408:$R$411,MATCH(AP$414,$I$408:$I$411,0),MATCH(AP$413,$J$407:$R$407,0))</f>
        <v>0</v>
      </c>
      <c r="AQ468" s="678" cm="1">
        <f t="array" ref="AQ468">INDEX($H468:$K468,0,MATCH(AQ$414,$H$414:$K$414,0))*INDEX($J$408:$R$411,MATCH(AQ$414,$I$408:$I$411,0),MATCH(AQ$413,$J$407:$R$407,0))</f>
        <v>0</v>
      </c>
      <c r="AR468" s="678" cm="1">
        <f t="array" ref="AR468">INDEX($H468:$K468,0,MATCH(AR$414,$H$414:$K$414,0))*INDEX($J$408:$R$411,MATCH(AR$414,$I$408:$I$411,0),MATCH(AR$413,$J$407:$R$407,0))</f>
        <v>0</v>
      </c>
      <c r="AS468" s="678" cm="1">
        <f t="array" ref="AS468">INDEX($H468:$K468,0,MATCH(AS$414,$H$414:$K$414,0))*INDEX($J$408:$R$411,MATCH(AS$414,$I$408:$I$411,0),MATCH(AS$413,$J$407:$R$407,0))</f>
        <v>58</v>
      </c>
      <c r="AT468" s="678" cm="1">
        <f t="array" ref="AT468">INDEX($H468:$K468,0,MATCH(AT$414,$H$414:$K$414,0))*INDEX($J$408:$R$411,MATCH(AT$414,$I$408:$I$411,0),MATCH(AT$413,$J$407:$R$407,0))</f>
        <v>0</v>
      </c>
      <c r="AU468" s="678" cm="1">
        <f t="array" ref="AU468">INDEX($H468:$K468,0,MATCH(AU$414,$H$414:$K$414,0))*INDEX($J$408:$R$411,MATCH(AU$414,$I$408:$I$411,0),MATCH(AU$413,$J$407:$R$407,0))</f>
        <v>0</v>
      </c>
      <c r="AV468" s="186"/>
      <c r="AW468" s="186"/>
      <c r="AX468" s="16"/>
      <c r="AY468" s="8"/>
      <c r="AZ468" s="8"/>
      <c r="BA468" s="8"/>
    </row>
    <row r="469" spans="1:53" ht="14.5" outlineLevel="1" x14ac:dyDescent="0.35">
      <c r="A469" s="6"/>
      <c r="B469" s="7"/>
      <c r="C469" s="17"/>
      <c r="D469" s="17"/>
      <c r="E469" s="17"/>
      <c r="F469" s="26"/>
      <c r="G469" s="26"/>
      <c r="I469" s="26"/>
      <c r="J469" s="26"/>
      <c r="K469" s="26"/>
      <c r="L469" s="26"/>
      <c r="M469" s="26"/>
      <c r="N469" s="26"/>
      <c r="O469" s="26"/>
      <c r="P469" s="26"/>
      <c r="Q469" s="26"/>
      <c r="R469" s="26"/>
      <c r="S469" s="26"/>
      <c r="T469" s="26"/>
      <c r="U469" s="26"/>
      <c r="V469" s="26"/>
      <c r="W469" s="26"/>
      <c r="X469" s="26"/>
      <c r="Y469" s="186"/>
      <c r="Z469" s="186"/>
      <c r="AA469" s="186"/>
      <c r="AB469" s="186"/>
      <c r="AC469" s="186"/>
      <c r="AD469" s="186"/>
      <c r="AE469" s="186"/>
      <c r="AF469" s="186"/>
      <c r="AG469" s="186"/>
      <c r="AH469" s="186"/>
      <c r="AI469" s="186"/>
      <c r="AJ469" s="186"/>
      <c r="AK469" s="186"/>
      <c r="AL469" s="186"/>
      <c r="AM469" s="186"/>
      <c r="AN469" s="186"/>
      <c r="AO469" s="186"/>
      <c r="AP469" s="186"/>
      <c r="AQ469" s="186"/>
      <c r="AR469" s="186"/>
      <c r="AS469" s="186"/>
      <c r="AT469" s="186"/>
      <c r="AU469" s="186"/>
      <c r="AV469" s="186"/>
      <c r="AW469" s="186"/>
      <c r="AX469" s="16"/>
      <c r="AY469" s="8"/>
      <c r="AZ469" s="8"/>
      <c r="BA469" s="8"/>
    </row>
    <row r="470" spans="1:53" ht="14.5" outlineLevel="1" x14ac:dyDescent="0.35">
      <c r="A470" s="6"/>
      <c r="B470" s="7"/>
      <c r="C470" s="17"/>
      <c r="D470" s="17"/>
      <c r="E470" s="17"/>
      <c r="F470" s="26"/>
      <c r="G470" s="26"/>
      <c r="I470" s="26"/>
      <c r="J470" s="26"/>
      <c r="K470" s="26"/>
      <c r="L470" s="26"/>
      <c r="M470" s="26"/>
      <c r="N470" s="26"/>
      <c r="O470" s="26"/>
      <c r="P470" s="26"/>
      <c r="Q470" s="26"/>
      <c r="R470" s="26"/>
      <c r="S470" s="26"/>
      <c r="T470" s="26"/>
      <c r="U470" s="26"/>
      <c r="V470" s="26"/>
      <c r="W470" s="26"/>
      <c r="X470" s="26"/>
      <c r="Y470" s="186"/>
      <c r="Z470" s="186"/>
      <c r="AA470" s="186"/>
      <c r="AB470" s="186"/>
      <c r="AC470" s="186"/>
      <c r="AD470" s="186"/>
      <c r="AE470" s="186"/>
      <c r="AF470" s="186"/>
      <c r="AG470" s="186"/>
      <c r="AH470" s="186"/>
      <c r="AI470" s="186"/>
      <c r="AJ470" s="186"/>
      <c r="AK470" s="186"/>
      <c r="AL470" s="186"/>
      <c r="AM470" s="186"/>
      <c r="AN470" s="186"/>
      <c r="AO470" s="186"/>
      <c r="AP470" s="186"/>
      <c r="AQ470" s="186"/>
      <c r="AR470" s="186"/>
      <c r="AS470" s="186"/>
      <c r="AT470" s="186"/>
      <c r="AU470" s="186"/>
      <c r="AV470" s="186"/>
      <c r="AW470" s="186"/>
      <c r="AX470" s="16"/>
      <c r="AY470" s="8"/>
      <c r="AZ470" s="8"/>
      <c r="BA470" s="8"/>
    </row>
    <row r="471" spans="1:53" ht="14.5" outlineLevel="1" x14ac:dyDescent="0.35">
      <c r="A471" s="6"/>
      <c r="B471" s="7"/>
      <c r="C471" s="17"/>
      <c r="D471" s="17"/>
      <c r="E471" s="17"/>
      <c r="F471" s="26"/>
      <c r="G471" s="490" t="s">
        <v>760</v>
      </c>
      <c r="J471" s="676" t="s">
        <v>357</v>
      </c>
      <c r="K471" s="676" t="s">
        <v>749</v>
      </c>
      <c r="L471" s="676" t="s">
        <v>750</v>
      </c>
      <c r="M471" s="676" t="s">
        <v>751</v>
      </c>
      <c r="N471" s="676" t="s">
        <v>752</v>
      </c>
      <c r="O471" s="676" t="s">
        <v>753</v>
      </c>
      <c r="P471" s="676" t="s">
        <v>754</v>
      </c>
      <c r="Q471" s="676" t="s">
        <v>755</v>
      </c>
      <c r="R471" s="676" t="s">
        <v>756</v>
      </c>
      <c r="S471" s="26"/>
      <c r="T471" s="26"/>
      <c r="U471" s="26"/>
      <c r="V471" s="26"/>
      <c r="W471" s="26"/>
      <c r="X471" s="26"/>
      <c r="Y471" s="186"/>
      <c r="Z471" s="186"/>
      <c r="AA471" s="186"/>
      <c r="AB471" s="186"/>
      <c r="AC471" s="186"/>
      <c r="AD471" s="186"/>
      <c r="AE471" s="186"/>
      <c r="AF471" s="186"/>
      <c r="AG471" s="186"/>
      <c r="AH471" s="186"/>
      <c r="AI471" s="186"/>
      <c r="AJ471" s="186"/>
      <c r="AK471" s="186"/>
      <c r="AL471" s="186"/>
      <c r="AM471" s="186"/>
      <c r="AN471" s="186"/>
      <c r="AO471" s="186"/>
      <c r="AP471" s="186"/>
      <c r="AQ471" s="186"/>
      <c r="AR471" s="186"/>
      <c r="AS471" s="186"/>
      <c r="AT471" s="186"/>
      <c r="AU471" s="186"/>
      <c r="AV471" s="186"/>
      <c r="AW471" s="186"/>
      <c r="AX471" s="16"/>
      <c r="AY471" s="8"/>
      <c r="AZ471" s="8"/>
      <c r="BA471" s="8"/>
    </row>
    <row r="472" spans="1:53" ht="14.5" outlineLevel="1" x14ac:dyDescent="0.35">
      <c r="A472" s="6"/>
      <c r="B472" s="7"/>
      <c r="C472" s="17"/>
      <c r="D472" s="17"/>
      <c r="E472" s="17"/>
      <c r="F472" s="26"/>
      <c r="G472" s="490"/>
      <c r="I472" t="s">
        <v>973</v>
      </c>
      <c r="J472" s="677">
        <v>1</v>
      </c>
      <c r="K472" s="677">
        <v>1</v>
      </c>
      <c r="L472" s="677">
        <v>1</v>
      </c>
      <c r="M472" s="677">
        <v>1</v>
      </c>
      <c r="N472" s="677">
        <v>1</v>
      </c>
      <c r="O472" s="677">
        <v>1</v>
      </c>
      <c r="P472" s="677">
        <v>1</v>
      </c>
      <c r="Q472" s="677">
        <v>1</v>
      </c>
      <c r="R472" s="677">
        <v>1</v>
      </c>
      <c r="S472" s="26"/>
      <c r="T472" s="26"/>
      <c r="U472" s="26"/>
      <c r="V472" s="26"/>
      <c r="W472" s="26"/>
      <c r="X472" s="26"/>
      <c r="Y472" s="186"/>
      <c r="Z472" s="186"/>
      <c r="AA472" s="186"/>
      <c r="AB472" s="186"/>
      <c r="AC472" s="186"/>
      <c r="AD472" s="186"/>
      <c r="AE472" s="186"/>
      <c r="AF472" s="186"/>
      <c r="AG472" s="186"/>
      <c r="AH472" s="186"/>
      <c r="AI472" s="186"/>
      <c r="AJ472" s="186"/>
      <c r="AK472" s="186"/>
      <c r="AL472" s="186"/>
      <c r="AM472" s="186"/>
      <c r="AN472" s="186"/>
      <c r="AO472" s="186"/>
      <c r="AP472" s="186"/>
      <c r="AQ472" s="186"/>
      <c r="AR472" s="186"/>
      <c r="AS472" s="186"/>
      <c r="AT472" s="186"/>
      <c r="AU472" s="186"/>
      <c r="AV472" s="186"/>
      <c r="AW472" s="186"/>
      <c r="AX472" s="16"/>
      <c r="AY472" s="8"/>
      <c r="AZ472" s="8"/>
      <c r="BA472" s="8"/>
    </row>
    <row r="473" spans="1:53" ht="14.5" outlineLevel="1" x14ac:dyDescent="0.35">
      <c r="A473" s="6"/>
      <c r="B473" s="7"/>
      <c r="C473" s="17"/>
      <c r="D473" s="17"/>
      <c r="E473" s="17"/>
      <c r="F473" s="26"/>
      <c r="G473" s="490"/>
      <c r="I473" s="26"/>
      <c r="J473" s="26"/>
      <c r="K473" s="26"/>
      <c r="L473" s="26"/>
      <c r="M473" s="26"/>
      <c r="N473" s="26"/>
      <c r="O473" s="26"/>
      <c r="P473" s="26"/>
      <c r="Q473" s="26"/>
      <c r="R473" s="26"/>
      <c r="S473" s="26"/>
      <c r="T473" s="26"/>
      <c r="U473" s="26"/>
      <c r="V473" s="26"/>
      <c r="W473" s="26"/>
      <c r="X473" s="26"/>
      <c r="Y473" s="186"/>
      <c r="Z473" s="186"/>
      <c r="AA473" s="186"/>
      <c r="AB473" s="186"/>
      <c r="AC473" s="186"/>
      <c r="AD473" s="186"/>
      <c r="AE473" s="186"/>
      <c r="AF473" s="186"/>
      <c r="AG473" s="186"/>
      <c r="AH473" s="186"/>
      <c r="AI473" s="186"/>
      <c r="AJ473" s="186"/>
      <c r="AK473" s="186"/>
      <c r="AL473" s="186"/>
      <c r="AM473" s="186"/>
      <c r="AN473" s="186"/>
      <c r="AO473" s="186"/>
      <c r="AP473" s="186"/>
      <c r="AQ473" s="186"/>
      <c r="AR473" s="186"/>
      <c r="AS473" s="186"/>
      <c r="AT473" s="186"/>
      <c r="AU473" s="186"/>
      <c r="AV473" s="186"/>
      <c r="AW473" s="186"/>
      <c r="AX473" s="16"/>
      <c r="AY473" s="8"/>
      <c r="AZ473" s="8"/>
      <c r="BA473" s="8"/>
    </row>
    <row r="474" spans="1:53" ht="14.5" outlineLevel="1" x14ac:dyDescent="0.35">
      <c r="A474" s="6"/>
      <c r="B474" s="7"/>
      <c r="C474" s="17"/>
      <c r="D474" s="17"/>
      <c r="E474" s="17"/>
      <c r="F474" s="26"/>
      <c r="G474" s="26" t="s">
        <v>762</v>
      </c>
      <c r="H474" t="s">
        <v>777</v>
      </c>
      <c r="I474" t="s">
        <v>777</v>
      </c>
      <c r="J474" t="s">
        <v>777</v>
      </c>
      <c r="K474" t="s">
        <v>777</v>
      </c>
      <c r="L474" t="s">
        <v>357</v>
      </c>
      <c r="M474" t="s">
        <v>357</v>
      </c>
      <c r="N474" t="s">
        <v>357</v>
      </c>
      <c r="O474" t="s">
        <v>357</v>
      </c>
      <c r="P474" t="s">
        <v>749</v>
      </c>
      <c r="Q474" t="s">
        <v>749</v>
      </c>
      <c r="R474" t="s">
        <v>749</v>
      </c>
      <c r="S474" t="s">
        <v>749</v>
      </c>
      <c r="T474" t="s">
        <v>750</v>
      </c>
      <c r="U474" t="s">
        <v>750</v>
      </c>
      <c r="V474" t="s">
        <v>750</v>
      </c>
      <c r="W474" t="s">
        <v>750</v>
      </c>
      <c r="X474" t="s">
        <v>751</v>
      </c>
      <c r="Y474" t="s">
        <v>751</v>
      </c>
      <c r="Z474" t="s">
        <v>751</v>
      </c>
      <c r="AA474" t="s">
        <v>751</v>
      </c>
      <c r="AB474" t="s">
        <v>752</v>
      </c>
      <c r="AC474" t="s">
        <v>752</v>
      </c>
      <c r="AD474" t="s">
        <v>752</v>
      </c>
      <c r="AE474" t="s">
        <v>752</v>
      </c>
      <c r="AF474" t="s">
        <v>753</v>
      </c>
      <c r="AG474" t="s">
        <v>753</v>
      </c>
      <c r="AH474" t="s">
        <v>753</v>
      </c>
      <c r="AI474" t="s">
        <v>753</v>
      </c>
      <c r="AJ474" t="s">
        <v>754</v>
      </c>
      <c r="AK474" t="s">
        <v>754</v>
      </c>
      <c r="AL474" t="s">
        <v>754</v>
      </c>
      <c r="AM474" t="s">
        <v>754</v>
      </c>
      <c r="AN474" t="s">
        <v>755</v>
      </c>
      <c r="AO474" t="s">
        <v>755</v>
      </c>
      <c r="AP474" t="s">
        <v>755</v>
      </c>
      <c r="AQ474" t="s">
        <v>755</v>
      </c>
      <c r="AR474" t="s">
        <v>756</v>
      </c>
      <c r="AS474" t="s">
        <v>756</v>
      </c>
      <c r="AT474" t="s">
        <v>756</v>
      </c>
      <c r="AU474" t="s">
        <v>756</v>
      </c>
      <c r="AV474" s="186"/>
      <c r="AW474" s="186"/>
      <c r="AX474" s="16"/>
      <c r="AY474" s="8"/>
      <c r="AZ474" s="8"/>
      <c r="BA474" s="8"/>
    </row>
    <row r="475" spans="1:53" ht="14.5" outlineLevel="1" x14ac:dyDescent="0.35">
      <c r="A475" s="6"/>
      <c r="B475" s="7"/>
      <c r="C475" s="17"/>
      <c r="D475" s="17"/>
      <c r="E475" s="17"/>
      <c r="F475" s="26"/>
      <c r="G475" s="26" t="s">
        <v>763</v>
      </c>
      <c r="H475" t="s">
        <v>726</v>
      </c>
      <c r="I475" t="s">
        <v>1087</v>
      </c>
      <c r="J475" t="s">
        <v>1088</v>
      </c>
      <c r="K475" t="s">
        <v>728</v>
      </c>
      <c r="L475" t="str">
        <f t="shared" ref="L475:AO475" si="193">H475</f>
        <v>early</v>
      </c>
      <c r="M475" t="str">
        <f t="shared" si="193"/>
        <v>at_seeding</v>
      </c>
      <c r="N475" t="str">
        <f t="shared" si="193"/>
        <v>mid</v>
      </c>
      <c r="O475" t="str">
        <f t="shared" si="193"/>
        <v>late</v>
      </c>
      <c r="P475" t="str">
        <f t="shared" si="193"/>
        <v>early</v>
      </c>
      <c r="Q475" t="str">
        <f t="shared" si="193"/>
        <v>at_seeding</v>
      </c>
      <c r="R475" t="str">
        <f t="shared" si="193"/>
        <v>mid</v>
      </c>
      <c r="S475" t="str">
        <f t="shared" si="193"/>
        <v>late</v>
      </c>
      <c r="T475" t="str">
        <f t="shared" si="193"/>
        <v>early</v>
      </c>
      <c r="U475" t="str">
        <f t="shared" si="193"/>
        <v>at_seeding</v>
      </c>
      <c r="V475" t="str">
        <f t="shared" si="193"/>
        <v>mid</v>
      </c>
      <c r="W475" t="str">
        <f t="shared" si="193"/>
        <v>late</v>
      </c>
      <c r="X475" t="str">
        <f>T475</f>
        <v>early</v>
      </c>
      <c r="Y475" t="str">
        <f>U475</f>
        <v>at_seeding</v>
      </c>
      <c r="Z475" t="str">
        <f>V475</f>
        <v>mid</v>
      </c>
      <c r="AA475" t="str">
        <f>W475</f>
        <v>late</v>
      </c>
      <c r="AB475" t="str">
        <f>X475</f>
        <v>early</v>
      </c>
      <c r="AC475" t="str">
        <f t="shared" si="193"/>
        <v>at_seeding</v>
      </c>
      <c r="AD475" t="str">
        <f>Z475</f>
        <v>mid</v>
      </c>
      <c r="AE475" t="str">
        <f>AA475</f>
        <v>late</v>
      </c>
      <c r="AF475" t="str">
        <f>AB475</f>
        <v>early</v>
      </c>
      <c r="AG475" t="str">
        <f>AC475</f>
        <v>at_seeding</v>
      </c>
      <c r="AH475" t="str">
        <f t="shared" si="193"/>
        <v>mid</v>
      </c>
      <c r="AI475" t="str">
        <f t="shared" si="193"/>
        <v>late</v>
      </c>
      <c r="AJ475" t="str">
        <f t="shared" si="193"/>
        <v>early</v>
      </c>
      <c r="AK475" t="str">
        <f t="shared" si="193"/>
        <v>at_seeding</v>
      </c>
      <c r="AL475" t="str">
        <f t="shared" si="193"/>
        <v>mid</v>
      </c>
      <c r="AM475" t="str">
        <f t="shared" si="193"/>
        <v>late</v>
      </c>
      <c r="AN475" t="str">
        <f t="shared" si="193"/>
        <v>early</v>
      </c>
      <c r="AO475" t="str">
        <f t="shared" si="193"/>
        <v>at_seeding</v>
      </c>
      <c r="AP475" t="str">
        <f t="shared" ref="AP475:AU475" si="194">AL475</f>
        <v>mid</v>
      </c>
      <c r="AQ475" t="str">
        <f t="shared" si="194"/>
        <v>late</v>
      </c>
      <c r="AR475" t="str">
        <f t="shared" si="194"/>
        <v>early</v>
      </c>
      <c r="AS475" t="str">
        <f t="shared" si="194"/>
        <v>at_seeding</v>
      </c>
      <c r="AT475" t="str">
        <f t="shared" si="194"/>
        <v>mid</v>
      </c>
      <c r="AU475" t="str">
        <f t="shared" si="194"/>
        <v>late</v>
      </c>
      <c r="AV475" s="186"/>
      <c r="AW475" s="186"/>
      <c r="AX475" s="16"/>
      <c r="AY475" s="8"/>
      <c r="AZ475" s="8"/>
      <c r="BA475" s="8"/>
    </row>
    <row r="476" spans="1:53" ht="14.5" outlineLevel="1" x14ac:dyDescent="0.35">
      <c r="A476" s="6"/>
      <c r="B476" s="7"/>
      <c r="C476" s="17"/>
      <c r="D476" s="17"/>
      <c r="E476" s="17"/>
      <c r="F476" s="26"/>
      <c r="G476" s="26" t="str">
        <f t="shared" ref="G476:G507" si="195">_xlfn.CONCAT(H163:M163)</f>
        <v>AAAA2A1a</v>
      </c>
      <c r="H476" s="222">
        <f t="shared" ref="H476:K487" si="196">IF(H415&gt;0,1,0)</f>
        <v>0</v>
      </c>
      <c r="I476" s="222">
        <f t="shared" si="196"/>
        <v>1</v>
      </c>
      <c r="J476" s="222">
        <f t="shared" si="196"/>
        <v>0</v>
      </c>
      <c r="K476" s="222">
        <f t="shared" si="196"/>
        <v>0</v>
      </c>
      <c r="L476" s="678" cm="1">
        <f t="array" ref="L476">INDEX($H476:$K476,0,MATCH(L$475,$H$475:$K$475,0))*HLOOKUP(L$474,$J$471:$R$472,2)</f>
        <v>0</v>
      </c>
      <c r="M476" s="678" cm="1">
        <f t="array" ref="M476">INDEX($H476:$K476,0,MATCH(M$475,$H$475:$K$475,0))*HLOOKUP(M$474,$J$471:$R$472,2)</f>
        <v>1</v>
      </c>
      <c r="N476" s="678" cm="1">
        <f t="array" ref="N476">INDEX($H476:$K476,0,MATCH(N$475,$H$475:$K$475,0))*HLOOKUP(N$474,$J$471:$R$472,2)</f>
        <v>0</v>
      </c>
      <c r="O476" s="678" cm="1">
        <f t="array" ref="O476">INDEX($H476:$K476,0,MATCH(O$475,$H$475:$K$475,0))*HLOOKUP(O$474,$J$471:$R$472,2)</f>
        <v>0</v>
      </c>
      <c r="P476" s="678" cm="1">
        <f t="array" ref="P476">INDEX($H476:$K476,0,MATCH(P$475,$H$475:$K$475,0))*HLOOKUP(P$474,$J$471:$R$472,2)</f>
        <v>0</v>
      </c>
      <c r="Q476" s="678" cm="1">
        <f t="array" ref="Q476">INDEX($H476:$K476,0,MATCH(Q$475,$H$475:$K$475,0))*HLOOKUP(Q$474,$J$471:$R$472,2)</f>
        <v>1</v>
      </c>
      <c r="R476" s="678" cm="1">
        <f t="array" ref="R476">INDEX($H476:$K476,0,MATCH(R$475,$H$475:$K$475,0))*HLOOKUP(R$474,$J$471:$R$472,2)</f>
        <v>0</v>
      </c>
      <c r="S476" s="678" cm="1">
        <f t="array" ref="S476">INDEX($H476:$K476,0,MATCH(S$475,$H$475:$K$475,0))*HLOOKUP(S$474,$J$471:$R$472,2)</f>
        <v>0</v>
      </c>
      <c r="T476" s="678" cm="1">
        <f t="array" ref="T476">INDEX($H476:$K476,0,MATCH(T$475,$H$475:$K$475,0))*HLOOKUP(T$474,$J$471:$R$472,2)</f>
        <v>0</v>
      </c>
      <c r="U476" s="678" cm="1">
        <f t="array" ref="U476">INDEX($H476:$K476,0,MATCH(U$475,$H$475:$K$475,0))*HLOOKUP(U$474,$J$471:$R$472,2)</f>
        <v>1</v>
      </c>
      <c r="V476" s="678" cm="1">
        <f t="array" ref="V476">INDEX($H476:$K476,0,MATCH(V$475,$H$475:$K$475,0))*HLOOKUP(V$474,$J$471:$R$472,2)</f>
        <v>0</v>
      </c>
      <c r="W476" s="678" cm="1">
        <f t="array" ref="W476">INDEX($H476:$K476,0,MATCH(W$475,$H$475:$K$475,0))*HLOOKUP(W$474,$J$471:$R$472,2)</f>
        <v>0</v>
      </c>
      <c r="X476" s="678" cm="1">
        <f t="array" ref="X476">INDEX($H476:$K476,0,MATCH(X$475,$H$475:$K$475,0))*HLOOKUP(X$474,$J$471:$R$472,2)</f>
        <v>0</v>
      </c>
      <c r="Y476" s="678" cm="1">
        <f t="array" ref="Y476">INDEX($H476:$K476,0,MATCH(Y$475,$H$475:$K$475,0))*HLOOKUP(Y$474,$J$471:$R$472,2)</f>
        <v>1</v>
      </c>
      <c r="Z476" s="678" cm="1">
        <f t="array" ref="Z476">INDEX($H476:$K476,0,MATCH(Z$475,$H$475:$K$475,0))*HLOOKUP(Z$474,$J$471:$R$472,2)</f>
        <v>0</v>
      </c>
      <c r="AA476" s="678" cm="1">
        <f t="array" ref="AA476">INDEX($H476:$K476,0,MATCH(AA$475,$H$475:$K$475,0))*HLOOKUP(AA$474,$J$471:$R$472,2)</f>
        <v>0</v>
      </c>
      <c r="AB476" s="678" cm="1">
        <f t="array" ref="AB476">INDEX($H476:$K476,0,MATCH(AB$475,$H$475:$K$475,0))*HLOOKUP(AB$474,$J$471:$R$472,2)</f>
        <v>0</v>
      </c>
      <c r="AC476" s="678" cm="1">
        <f t="array" ref="AC476">INDEX($H476:$K476,0,MATCH(AC$475,$H$475:$K$475,0))*HLOOKUP(AC$474,$J$471:$R$472,2)</f>
        <v>1</v>
      </c>
      <c r="AD476" s="678" cm="1">
        <f t="array" ref="AD476">INDEX($H476:$K476,0,MATCH(AD$475,$H$475:$K$475,0))*HLOOKUP(AD$474,$J$471:$R$472,2)</f>
        <v>0</v>
      </c>
      <c r="AE476" s="678" cm="1">
        <f t="array" ref="AE476">INDEX($H476:$K476,0,MATCH(AE$475,$H$475:$K$475,0))*HLOOKUP(AE$474,$J$471:$R$472,2)</f>
        <v>0</v>
      </c>
      <c r="AF476" s="678" cm="1">
        <f t="array" ref="AF476">INDEX($H476:$K476,0,MATCH(AF$475,$H$475:$K$475,0))*HLOOKUP(AF$474,$J$471:$R$472,2)</f>
        <v>0</v>
      </c>
      <c r="AG476" s="678" cm="1">
        <f t="array" ref="AG476">INDEX($H476:$K476,0,MATCH(AG$475,$H$475:$K$475,0))*HLOOKUP(AG$474,$J$471:$R$472,2)</f>
        <v>1</v>
      </c>
      <c r="AH476" s="678" cm="1">
        <f t="array" ref="AH476">INDEX($H476:$K476,0,MATCH(AH$475,$H$475:$K$475,0))*HLOOKUP(AH$474,$J$471:$R$472,2)</f>
        <v>0</v>
      </c>
      <c r="AI476" s="678" cm="1">
        <f t="array" ref="AI476">INDEX($H476:$K476,0,MATCH(AI$475,$H$475:$K$475,0))*HLOOKUP(AI$474,$J$471:$R$472,2)</f>
        <v>0</v>
      </c>
      <c r="AJ476" s="678" cm="1">
        <f t="array" ref="AJ476">INDEX($H476:$K476,0,MATCH(AJ$475,$H$475:$K$475,0))*HLOOKUP(AJ$474,$J$471:$R$472,2)</f>
        <v>0</v>
      </c>
      <c r="AK476" s="678" cm="1">
        <f t="array" ref="AK476">INDEX($H476:$K476,0,MATCH(AK$475,$H$475:$K$475,0))*HLOOKUP(AK$474,$J$471:$R$472,2)</f>
        <v>1</v>
      </c>
      <c r="AL476" s="678" cm="1">
        <f t="array" ref="AL476">INDEX($H476:$K476,0,MATCH(AL$475,$H$475:$K$475,0))*HLOOKUP(AL$474,$J$471:$R$472,2)</f>
        <v>0</v>
      </c>
      <c r="AM476" s="678" cm="1">
        <f t="array" ref="AM476">INDEX($H476:$K476,0,MATCH(AM$475,$H$475:$K$475,0))*HLOOKUP(AM$474,$J$471:$R$472,2)</f>
        <v>0</v>
      </c>
      <c r="AN476" s="678" cm="1">
        <f t="array" ref="AN476">INDEX($H476:$K476,0,MATCH(AN$475,$H$475:$K$475,0))*HLOOKUP(AN$474,$J$471:$R$472,2)</f>
        <v>0</v>
      </c>
      <c r="AO476" s="678" cm="1">
        <f t="array" ref="AO476">INDEX($H476:$K476,0,MATCH(AO$475,$H$475:$K$475,0))*HLOOKUP(AO$474,$J$471:$R$472,2)</f>
        <v>1</v>
      </c>
      <c r="AP476" s="678" cm="1">
        <f t="array" ref="AP476">INDEX($H476:$K476,0,MATCH(AP$475,$H$475:$K$475,0))*HLOOKUP(AP$474,$J$471:$R$472,2)</f>
        <v>0</v>
      </c>
      <c r="AQ476" s="678" cm="1">
        <f t="array" ref="AQ476">INDEX($H476:$K476,0,MATCH(AQ$475,$H$475:$K$475,0))*HLOOKUP(AQ$474,$J$471:$R$472,2)</f>
        <v>0</v>
      </c>
      <c r="AR476" s="678" cm="1">
        <f t="array" ref="AR476">INDEX($H476:$K476,0,MATCH(AR$475,$H$475:$K$475,0))*HLOOKUP(AR$474,$J$471:$R$472,2)</f>
        <v>0</v>
      </c>
      <c r="AS476" s="678" cm="1">
        <f t="array" ref="AS476">INDEX($H476:$K476,0,MATCH(AS$475,$H$475:$K$475,0))*HLOOKUP(AS$474,$J$471:$R$472,2)</f>
        <v>1</v>
      </c>
      <c r="AT476" s="678" cm="1">
        <f t="array" ref="AT476">INDEX($H476:$K476,0,MATCH(AT$475,$H$475:$K$475,0))*HLOOKUP(AT$474,$J$471:$R$472,2)</f>
        <v>0</v>
      </c>
      <c r="AU476" s="678" cm="1">
        <f t="array" ref="AU476">INDEX($H476:$K476,0,MATCH(AU$475,$H$475:$K$475,0))*HLOOKUP(AU$474,$J$471:$R$472,2)</f>
        <v>0</v>
      </c>
      <c r="AV476" s="186"/>
      <c r="AW476" s="186"/>
      <c r="AX476" s="16"/>
      <c r="AY476" s="8"/>
      <c r="AZ476" s="8"/>
      <c r="BA476" s="8"/>
    </row>
    <row r="477" spans="1:53" ht="14.5" outlineLevel="1" x14ac:dyDescent="0.35">
      <c r="A477" s="6"/>
      <c r="B477" s="7"/>
      <c r="C477" s="17"/>
      <c r="D477" s="17"/>
      <c r="E477" s="17"/>
      <c r="F477" s="26"/>
      <c r="G477" s="26" t="str">
        <f t="shared" si="195"/>
        <v>GGGGAg1a2</v>
      </c>
      <c r="H477" s="222">
        <f t="shared" si="196"/>
        <v>0</v>
      </c>
      <c r="I477" s="222">
        <f t="shared" si="196"/>
        <v>0</v>
      </c>
      <c r="J477" s="222">
        <f t="shared" si="196"/>
        <v>0</v>
      </c>
      <c r="K477" s="222">
        <f t="shared" si="196"/>
        <v>0</v>
      </c>
      <c r="L477" s="678" cm="1">
        <f t="array" ref="L477">INDEX($H477:$K477,0,MATCH(L$475,$H$475:$K$475,0))*HLOOKUP(L$474,$J$471:$R$472,2)</f>
        <v>0</v>
      </c>
      <c r="M477" s="678" cm="1">
        <f t="array" ref="M477">INDEX($H477:$K477,0,MATCH(M$475,$H$475:$K$475,0))*HLOOKUP(M$474,$J$471:$R$472,2)</f>
        <v>0</v>
      </c>
      <c r="N477" s="678" cm="1">
        <f t="array" ref="N477">INDEX($H477:$K477,0,MATCH(N$475,$H$475:$K$475,0))*HLOOKUP(N$474,$J$471:$R$472,2)</f>
        <v>0</v>
      </c>
      <c r="O477" s="678" cm="1">
        <f t="array" ref="O477">INDEX($H477:$K477,0,MATCH(O$475,$H$475:$K$475,0))*HLOOKUP(O$474,$J$471:$R$472,2)</f>
        <v>0</v>
      </c>
      <c r="P477" s="678" cm="1">
        <f t="array" ref="P477">INDEX($H477:$K477,0,MATCH(P$475,$H$475:$K$475,0))*HLOOKUP(P$474,$J$471:$R$472,2)</f>
        <v>0</v>
      </c>
      <c r="Q477" s="678" cm="1">
        <f t="array" ref="Q477">INDEX($H477:$K477,0,MATCH(Q$475,$H$475:$K$475,0))*HLOOKUP(Q$474,$J$471:$R$472,2)</f>
        <v>0</v>
      </c>
      <c r="R477" s="678" cm="1">
        <f t="array" ref="R477">INDEX($H477:$K477,0,MATCH(R$475,$H$475:$K$475,0))*HLOOKUP(R$474,$J$471:$R$472,2)</f>
        <v>0</v>
      </c>
      <c r="S477" s="678" cm="1">
        <f t="array" ref="S477">INDEX($H477:$K477,0,MATCH(S$475,$H$475:$K$475,0))*HLOOKUP(S$474,$J$471:$R$472,2)</f>
        <v>0</v>
      </c>
      <c r="T477" s="678" cm="1">
        <f t="array" ref="T477">INDEX($H477:$K477,0,MATCH(T$475,$H$475:$K$475,0))*HLOOKUP(T$474,$J$471:$R$472,2)</f>
        <v>0</v>
      </c>
      <c r="U477" s="678" cm="1">
        <f t="array" ref="U477">INDEX($H477:$K477,0,MATCH(U$475,$H$475:$K$475,0))*HLOOKUP(U$474,$J$471:$R$472,2)</f>
        <v>0</v>
      </c>
      <c r="V477" s="678" cm="1">
        <f t="array" ref="V477">INDEX($H477:$K477,0,MATCH(V$475,$H$475:$K$475,0))*HLOOKUP(V$474,$J$471:$R$472,2)</f>
        <v>0</v>
      </c>
      <c r="W477" s="678" cm="1">
        <f t="array" ref="W477">INDEX($H477:$K477,0,MATCH(W$475,$H$475:$K$475,0))*HLOOKUP(W$474,$J$471:$R$472,2)</f>
        <v>0</v>
      </c>
      <c r="X477" s="678" cm="1">
        <f t="array" ref="X477">INDEX($H477:$K477,0,MATCH(X$475,$H$475:$K$475,0))*HLOOKUP(X$474,$J$471:$R$472,2)</f>
        <v>0</v>
      </c>
      <c r="Y477" s="678" cm="1">
        <f t="array" ref="Y477">INDEX($H477:$K477,0,MATCH(Y$475,$H$475:$K$475,0))*HLOOKUP(Y$474,$J$471:$R$472,2)</f>
        <v>0</v>
      </c>
      <c r="Z477" s="678" cm="1">
        <f t="array" ref="Z477">INDEX($H477:$K477,0,MATCH(Z$475,$H$475:$K$475,0))*HLOOKUP(Z$474,$J$471:$R$472,2)</f>
        <v>0</v>
      </c>
      <c r="AA477" s="678" cm="1">
        <f t="array" ref="AA477">INDEX($H477:$K477,0,MATCH(AA$475,$H$475:$K$475,0))*HLOOKUP(AA$474,$J$471:$R$472,2)</f>
        <v>0</v>
      </c>
      <c r="AB477" s="678" cm="1">
        <f t="array" ref="AB477">INDEX($H477:$K477,0,MATCH(AB$475,$H$475:$K$475,0))*HLOOKUP(AB$474,$J$471:$R$472,2)</f>
        <v>0</v>
      </c>
      <c r="AC477" s="678" cm="1">
        <f t="array" ref="AC477">INDEX($H477:$K477,0,MATCH(AC$475,$H$475:$K$475,0))*HLOOKUP(AC$474,$J$471:$R$472,2)</f>
        <v>0</v>
      </c>
      <c r="AD477" s="678" cm="1">
        <f t="array" ref="AD477">INDEX($H477:$K477,0,MATCH(AD$475,$H$475:$K$475,0))*HLOOKUP(AD$474,$J$471:$R$472,2)</f>
        <v>0</v>
      </c>
      <c r="AE477" s="678" cm="1">
        <f t="array" ref="AE477">INDEX($H477:$K477,0,MATCH(AE$475,$H$475:$K$475,0))*HLOOKUP(AE$474,$J$471:$R$472,2)</f>
        <v>0</v>
      </c>
      <c r="AF477" s="678" cm="1">
        <f t="array" ref="AF477">INDEX($H477:$K477,0,MATCH(AF$475,$H$475:$K$475,0))*HLOOKUP(AF$474,$J$471:$R$472,2)</f>
        <v>0</v>
      </c>
      <c r="AG477" s="678" cm="1">
        <f t="array" ref="AG477">INDEX($H477:$K477,0,MATCH(AG$475,$H$475:$K$475,0))*HLOOKUP(AG$474,$J$471:$R$472,2)</f>
        <v>0</v>
      </c>
      <c r="AH477" s="678" cm="1">
        <f t="array" ref="AH477">INDEX($H477:$K477,0,MATCH(AH$475,$H$475:$K$475,0))*HLOOKUP(AH$474,$J$471:$R$472,2)</f>
        <v>0</v>
      </c>
      <c r="AI477" s="678" cm="1">
        <f t="array" ref="AI477">INDEX($H477:$K477,0,MATCH(AI$475,$H$475:$K$475,0))*HLOOKUP(AI$474,$J$471:$R$472,2)</f>
        <v>0</v>
      </c>
      <c r="AJ477" s="678" cm="1">
        <f t="array" ref="AJ477">INDEX($H477:$K477,0,MATCH(AJ$475,$H$475:$K$475,0))*HLOOKUP(AJ$474,$J$471:$R$472,2)</f>
        <v>0</v>
      </c>
      <c r="AK477" s="678" cm="1">
        <f t="array" ref="AK477">INDEX($H477:$K477,0,MATCH(AK$475,$H$475:$K$475,0))*HLOOKUP(AK$474,$J$471:$R$472,2)</f>
        <v>0</v>
      </c>
      <c r="AL477" s="678" cm="1">
        <f t="array" ref="AL477">INDEX($H477:$K477,0,MATCH(AL$475,$H$475:$K$475,0))*HLOOKUP(AL$474,$J$471:$R$472,2)</f>
        <v>0</v>
      </c>
      <c r="AM477" s="678" cm="1">
        <f t="array" ref="AM477">INDEX($H477:$K477,0,MATCH(AM$475,$H$475:$K$475,0))*HLOOKUP(AM$474,$J$471:$R$472,2)</f>
        <v>0</v>
      </c>
      <c r="AN477" s="678" cm="1">
        <f t="array" ref="AN477">INDEX($H477:$K477,0,MATCH(AN$475,$H$475:$K$475,0))*HLOOKUP(AN$474,$J$471:$R$472,2)</f>
        <v>0</v>
      </c>
      <c r="AO477" s="678" cm="1">
        <f t="array" ref="AO477">INDEX($H477:$K477,0,MATCH(AO$475,$H$475:$K$475,0))*HLOOKUP(AO$474,$J$471:$R$472,2)</f>
        <v>0</v>
      </c>
      <c r="AP477" s="678" cm="1">
        <f t="array" ref="AP477">INDEX($H477:$K477,0,MATCH(AP$475,$H$475:$K$475,0))*HLOOKUP(AP$474,$J$471:$R$472,2)</f>
        <v>0</v>
      </c>
      <c r="AQ477" s="678" cm="1">
        <f t="array" ref="AQ477">INDEX($H477:$K477,0,MATCH(AQ$475,$H$475:$K$475,0))*HLOOKUP(AQ$474,$J$471:$R$472,2)</f>
        <v>0</v>
      </c>
      <c r="AR477" s="678" cm="1">
        <f t="array" ref="AR477">INDEX($H477:$K477,0,MATCH(AR$475,$H$475:$K$475,0))*HLOOKUP(AR$474,$J$471:$R$472,2)</f>
        <v>0</v>
      </c>
      <c r="AS477" s="678" cm="1">
        <f t="array" ref="AS477">INDEX($H477:$K477,0,MATCH(AS$475,$H$475:$K$475,0))*HLOOKUP(AS$474,$J$471:$R$472,2)</f>
        <v>0</v>
      </c>
      <c r="AT477" s="678" cm="1">
        <f t="array" ref="AT477">INDEX($H477:$K477,0,MATCH(AT$475,$H$475:$K$475,0))*HLOOKUP(AT$474,$J$471:$R$472,2)</f>
        <v>0</v>
      </c>
      <c r="AU477" s="678" cm="1">
        <f t="array" ref="AU477">INDEX($H477:$K477,0,MATCH(AU$475,$H$475:$K$475,0))*HLOOKUP(AU$474,$J$471:$R$472,2)</f>
        <v>0</v>
      </c>
      <c r="AV477" s="186"/>
      <c r="AW477" s="186"/>
      <c r="AX477" s="16"/>
      <c r="AY477" s="8"/>
      <c r="AZ477" s="8"/>
      <c r="BA477" s="8"/>
    </row>
    <row r="478" spans="1:53" ht="14.5" outlineLevel="1" x14ac:dyDescent="0.35">
      <c r="A478" s="6"/>
      <c r="B478" s="7"/>
      <c r="C478" s="17"/>
      <c r="D478" s="17"/>
      <c r="E478" s="17"/>
      <c r="F478" s="26"/>
      <c r="G478" s="26" t="str">
        <f t="shared" si="195"/>
        <v>GGGGSg1a2</v>
      </c>
      <c r="H478" s="222">
        <f t="shared" si="196"/>
        <v>0</v>
      </c>
      <c r="I478" s="222">
        <f t="shared" si="196"/>
        <v>0</v>
      </c>
      <c r="J478" s="222">
        <f t="shared" si="196"/>
        <v>0</v>
      </c>
      <c r="K478" s="222">
        <f t="shared" si="196"/>
        <v>0</v>
      </c>
      <c r="L478" s="678" cm="1">
        <f t="array" ref="L478">INDEX($H478:$K478,0,MATCH(L$475,$H$475:$K$475,0))*HLOOKUP(L$474,$J$471:$R$472,2)</f>
        <v>0</v>
      </c>
      <c r="M478" s="678" cm="1">
        <f t="array" ref="M478">INDEX($H478:$K478,0,MATCH(M$475,$H$475:$K$475,0))*HLOOKUP(M$474,$J$471:$R$472,2)</f>
        <v>0</v>
      </c>
      <c r="N478" s="678" cm="1">
        <f t="array" ref="N478">INDEX($H478:$K478,0,MATCH(N$475,$H$475:$K$475,0))*HLOOKUP(N$474,$J$471:$R$472,2)</f>
        <v>0</v>
      </c>
      <c r="O478" s="678" cm="1">
        <f t="array" ref="O478">INDEX($H478:$K478,0,MATCH(O$475,$H$475:$K$475,0))*HLOOKUP(O$474,$J$471:$R$472,2)</f>
        <v>0</v>
      </c>
      <c r="P478" s="678" cm="1">
        <f t="array" ref="P478">INDEX($H478:$K478,0,MATCH(P$475,$H$475:$K$475,0))*HLOOKUP(P$474,$J$471:$R$472,2)</f>
        <v>0</v>
      </c>
      <c r="Q478" s="678" cm="1">
        <f t="array" ref="Q478">INDEX($H478:$K478,0,MATCH(Q$475,$H$475:$K$475,0))*HLOOKUP(Q$474,$J$471:$R$472,2)</f>
        <v>0</v>
      </c>
      <c r="R478" s="678" cm="1">
        <f t="array" ref="R478">INDEX($H478:$K478,0,MATCH(R$475,$H$475:$K$475,0))*HLOOKUP(R$474,$J$471:$R$472,2)</f>
        <v>0</v>
      </c>
      <c r="S478" s="678" cm="1">
        <f t="array" ref="S478">INDEX($H478:$K478,0,MATCH(S$475,$H$475:$K$475,0))*HLOOKUP(S$474,$J$471:$R$472,2)</f>
        <v>0</v>
      </c>
      <c r="T478" s="678" cm="1">
        <f t="array" ref="T478">INDEX($H478:$K478,0,MATCH(T$475,$H$475:$K$475,0))*HLOOKUP(T$474,$J$471:$R$472,2)</f>
        <v>0</v>
      </c>
      <c r="U478" s="678" cm="1">
        <f t="array" ref="U478">INDEX($H478:$K478,0,MATCH(U$475,$H$475:$K$475,0))*HLOOKUP(U$474,$J$471:$R$472,2)</f>
        <v>0</v>
      </c>
      <c r="V478" s="678" cm="1">
        <f t="array" ref="V478">INDEX($H478:$K478,0,MATCH(V$475,$H$475:$K$475,0))*HLOOKUP(V$474,$J$471:$R$472,2)</f>
        <v>0</v>
      </c>
      <c r="W478" s="678" cm="1">
        <f t="array" ref="W478">INDEX($H478:$K478,0,MATCH(W$475,$H$475:$K$475,0))*HLOOKUP(W$474,$J$471:$R$472,2)</f>
        <v>0</v>
      </c>
      <c r="X478" s="678" cm="1">
        <f t="array" ref="X478">INDEX($H478:$K478,0,MATCH(X$475,$H$475:$K$475,0))*HLOOKUP(X$474,$J$471:$R$472,2)</f>
        <v>0</v>
      </c>
      <c r="Y478" s="678" cm="1">
        <f t="array" ref="Y478">INDEX($H478:$K478,0,MATCH(Y$475,$H$475:$K$475,0))*HLOOKUP(Y$474,$J$471:$R$472,2)</f>
        <v>0</v>
      </c>
      <c r="Z478" s="678" cm="1">
        <f t="array" ref="Z478">INDEX($H478:$K478,0,MATCH(Z$475,$H$475:$K$475,0))*HLOOKUP(Z$474,$J$471:$R$472,2)</f>
        <v>0</v>
      </c>
      <c r="AA478" s="678" cm="1">
        <f t="array" ref="AA478">INDEX($H478:$K478,0,MATCH(AA$475,$H$475:$K$475,0))*HLOOKUP(AA$474,$J$471:$R$472,2)</f>
        <v>0</v>
      </c>
      <c r="AB478" s="678" cm="1">
        <f t="array" ref="AB478">INDEX($H478:$K478,0,MATCH(AB$475,$H$475:$K$475,0))*HLOOKUP(AB$474,$J$471:$R$472,2)</f>
        <v>0</v>
      </c>
      <c r="AC478" s="678" cm="1">
        <f t="array" ref="AC478">INDEX($H478:$K478,0,MATCH(AC$475,$H$475:$K$475,0))*HLOOKUP(AC$474,$J$471:$R$472,2)</f>
        <v>0</v>
      </c>
      <c r="AD478" s="678" cm="1">
        <f t="array" ref="AD478">INDEX($H478:$K478,0,MATCH(AD$475,$H$475:$K$475,0))*HLOOKUP(AD$474,$J$471:$R$472,2)</f>
        <v>0</v>
      </c>
      <c r="AE478" s="678" cm="1">
        <f t="array" ref="AE478">INDEX($H478:$K478,0,MATCH(AE$475,$H$475:$K$475,0))*HLOOKUP(AE$474,$J$471:$R$472,2)</f>
        <v>0</v>
      </c>
      <c r="AF478" s="678" cm="1">
        <f t="array" ref="AF478">INDEX($H478:$K478,0,MATCH(AF$475,$H$475:$K$475,0))*HLOOKUP(AF$474,$J$471:$R$472,2)</f>
        <v>0</v>
      </c>
      <c r="AG478" s="678" cm="1">
        <f t="array" ref="AG478">INDEX($H478:$K478,0,MATCH(AG$475,$H$475:$K$475,0))*HLOOKUP(AG$474,$J$471:$R$472,2)</f>
        <v>0</v>
      </c>
      <c r="AH478" s="678" cm="1">
        <f t="array" ref="AH478">INDEX($H478:$K478,0,MATCH(AH$475,$H$475:$K$475,0))*HLOOKUP(AH$474,$J$471:$R$472,2)</f>
        <v>0</v>
      </c>
      <c r="AI478" s="678" cm="1">
        <f t="array" ref="AI478">INDEX($H478:$K478,0,MATCH(AI$475,$H$475:$K$475,0))*HLOOKUP(AI$474,$J$471:$R$472,2)</f>
        <v>0</v>
      </c>
      <c r="AJ478" s="678" cm="1">
        <f t="array" ref="AJ478">INDEX($H478:$K478,0,MATCH(AJ$475,$H$475:$K$475,0))*HLOOKUP(AJ$474,$J$471:$R$472,2)</f>
        <v>0</v>
      </c>
      <c r="AK478" s="678" cm="1">
        <f t="array" ref="AK478">INDEX($H478:$K478,0,MATCH(AK$475,$H$475:$K$475,0))*HLOOKUP(AK$474,$J$471:$R$472,2)</f>
        <v>0</v>
      </c>
      <c r="AL478" s="678" cm="1">
        <f t="array" ref="AL478">INDEX($H478:$K478,0,MATCH(AL$475,$H$475:$K$475,0))*HLOOKUP(AL$474,$J$471:$R$472,2)</f>
        <v>0</v>
      </c>
      <c r="AM478" s="678" cm="1">
        <f t="array" ref="AM478">INDEX($H478:$K478,0,MATCH(AM$475,$H$475:$K$475,0))*HLOOKUP(AM$474,$J$471:$R$472,2)</f>
        <v>0</v>
      </c>
      <c r="AN478" s="678" cm="1">
        <f t="array" ref="AN478">INDEX($H478:$K478,0,MATCH(AN$475,$H$475:$K$475,0))*HLOOKUP(AN$474,$J$471:$R$472,2)</f>
        <v>0</v>
      </c>
      <c r="AO478" s="678" cm="1">
        <f t="array" ref="AO478">INDEX($H478:$K478,0,MATCH(AO$475,$H$475:$K$475,0))*HLOOKUP(AO$474,$J$471:$R$472,2)</f>
        <v>0</v>
      </c>
      <c r="AP478" s="678" cm="1">
        <f t="array" ref="AP478">INDEX($H478:$K478,0,MATCH(AP$475,$H$475:$K$475,0))*HLOOKUP(AP$474,$J$471:$R$472,2)</f>
        <v>0</v>
      </c>
      <c r="AQ478" s="678" cm="1">
        <f t="array" ref="AQ478">INDEX($H478:$K478,0,MATCH(AQ$475,$H$475:$K$475,0))*HLOOKUP(AQ$474,$J$471:$R$472,2)</f>
        <v>0</v>
      </c>
      <c r="AR478" s="678" cm="1">
        <f t="array" ref="AR478">INDEX($H478:$K478,0,MATCH(AR$475,$H$475:$K$475,0))*HLOOKUP(AR$474,$J$471:$R$472,2)</f>
        <v>0</v>
      </c>
      <c r="AS478" s="678" cm="1">
        <f t="array" ref="AS478">INDEX($H478:$K478,0,MATCH(AS$475,$H$475:$K$475,0))*HLOOKUP(AS$474,$J$471:$R$472,2)</f>
        <v>0</v>
      </c>
      <c r="AT478" s="678" cm="1">
        <f t="array" ref="AT478">INDEX($H478:$K478,0,MATCH(AT$475,$H$475:$K$475,0))*HLOOKUP(AT$474,$J$471:$R$472,2)</f>
        <v>0</v>
      </c>
      <c r="AU478" s="678" cm="1">
        <f t="array" ref="AU478">INDEX($H478:$K478,0,MATCH(AU$475,$H$475:$K$475,0))*HLOOKUP(AU$474,$J$471:$R$472,2)</f>
        <v>0</v>
      </c>
      <c r="AV478" s="186"/>
      <c r="AW478" s="186"/>
      <c r="AX478" s="16"/>
      <c r="AY478" s="8"/>
      <c r="AZ478" s="8"/>
      <c r="BA478" s="8"/>
    </row>
    <row r="479" spans="1:53" ht="14.5" outlineLevel="1" x14ac:dyDescent="0.35">
      <c r="A479" s="6"/>
      <c r="B479" s="7"/>
      <c r="C479" s="17"/>
      <c r="D479" s="17"/>
      <c r="E479" s="17"/>
      <c r="F479" s="26"/>
      <c r="G479" s="26" t="str">
        <f t="shared" si="195"/>
        <v>GGGAg2Na2</v>
      </c>
      <c r="H479" s="222">
        <f t="shared" si="196"/>
        <v>0</v>
      </c>
      <c r="I479" s="222">
        <f t="shared" si="196"/>
        <v>0</v>
      </c>
      <c r="J479" s="222">
        <f t="shared" si="196"/>
        <v>0</v>
      </c>
      <c r="K479" s="222">
        <f t="shared" si="196"/>
        <v>0</v>
      </c>
      <c r="L479" s="678" cm="1">
        <f t="array" ref="L479">INDEX($H479:$K479,0,MATCH(L$475,$H$475:$K$475,0))*HLOOKUP(L$474,$J$471:$R$472,2)</f>
        <v>0</v>
      </c>
      <c r="M479" s="678" cm="1">
        <f t="array" ref="M479">INDEX($H479:$K479,0,MATCH(M$475,$H$475:$K$475,0))*HLOOKUP(M$474,$J$471:$R$472,2)</f>
        <v>0</v>
      </c>
      <c r="N479" s="678" cm="1">
        <f t="array" ref="N479">INDEX($H479:$K479,0,MATCH(N$475,$H$475:$K$475,0))*HLOOKUP(N$474,$J$471:$R$472,2)</f>
        <v>0</v>
      </c>
      <c r="O479" s="678" cm="1">
        <f t="array" ref="O479">INDEX($H479:$K479,0,MATCH(O$475,$H$475:$K$475,0))*HLOOKUP(O$474,$J$471:$R$472,2)</f>
        <v>0</v>
      </c>
      <c r="P479" s="678" cm="1">
        <f t="array" ref="P479">INDEX($H479:$K479,0,MATCH(P$475,$H$475:$K$475,0))*HLOOKUP(P$474,$J$471:$R$472,2)</f>
        <v>0</v>
      </c>
      <c r="Q479" s="678" cm="1">
        <f t="array" ref="Q479">INDEX($H479:$K479,0,MATCH(Q$475,$H$475:$K$475,0))*HLOOKUP(Q$474,$J$471:$R$472,2)</f>
        <v>0</v>
      </c>
      <c r="R479" s="678" cm="1">
        <f t="array" ref="R479">INDEX($H479:$K479,0,MATCH(R$475,$H$475:$K$475,0))*HLOOKUP(R$474,$J$471:$R$472,2)</f>
        <v>0</v>
      </c>
      <c r="S479" s="678" cm="1">
        <f t="array" ref="S479">INDEX($H479:$K479,0,MATCH(S$475,$H$475:$K$475,0))*HLOOKUP(S$474,$J$471:$R$472,2)</f>
        <v>0</v>
      </c>
      <c r="T479" s="678" cm="1">
        <f t="array" ref="T479">INDEX($H479:$K479,0,MATCH(T$475,$H$475:$K$475,0))*HLOOKUP(T$474,$J$471:$R$472,2)</f>
        <v>0</v>
      </c>
      <c r="U479" s="678" cm="1">
        <f t="array" ref="U479">INDEX($H479:$K479,0,MATCH(U$475,$H$475:$K$475,0))*HLOOKUP(U$474,$J$471:$R$472,2)</f>
        <v>0</v>
      </c>
      <c r="V479" s="678" cm="1">
        <f t="array" ref="V479">INDEX($H479:$K479,0,MATCH(V$475,$H$475:$K$475,0))*HLOOKUP(V$474,$J$471:$R$472,2)</f>
        <v>0</v>
      </c>
      <c r="W479" s="678" cm="1">
        <f t="array" ref="W479">INDEX($H479:$K479,0,MATCH(W$475,$H$475:$K$475,0))*HLOOKUP(W$474,$J$471:$R$472,2)</f>
        <v>0</v>
      </c>
      <c r="X479" s="678" cm="1">
        <f t="array" ref="X479">INDEX($H479:$K479,0,MATCH(X$475,$H$475:$K$475,0))*HLOOKUP(X$474,$J$471:$R$472,2)</f>
        <v>0</v>
      </c>
      <c r="Y479" s="678" cm="1">
        <f t="array" ref="Y479">INDEX($H479:$K479,0,MATCH(Y$475,$H$475:$K$475,0))*HLOOKUP(Y$474,$J$471:$R$472,2)</f>
        <v>0</v>
      </c>
      <c r="Z479" s="678" cm="1">
        <f t="array" ref="Z479">INDEX($H479:$K479,0,MATCH(Z$475,$H$475:$K$475,0))*HLOOKUP(Z$474,$J$471:$R$472,2)</f>
        <v>0</v>
      </c>
      <c r="AA479" s="678" cm="1">
        <f t="array" ref="AA479">INDEX($H479:$K479,0,MATCH(AA$475,$H$475:$K$475,0))*HLOOKUP(AA$474,$J$471:$R$472,2)</f>
        <v>0</v>
      </c>
      <c r="AB479" s="678" cm="1">
        <f t="array" ref="AB479">INDEX($H479:$K479,0,MATCH(AB$475,$H$475:$K$475,0))*HLOOKUP(AB$474,$J$471:$R$472,2)</f>
        <v>0</v>
      </c>
      <c r="AC479" s="678" cm="1">
        <f t="array" ref="AC479">INDEX($H479:$K479,0,MATCH(AC$475,$H$475:$K$475,0))*HLOOKUP(AC$474,$J$471:$R$472,2)</f>
        <v>0</v>
      </c>
      <c r="AD479" s="678" cm="1">
        <f t="array" ref="AD479">INDEX($H479:$K479,0,MATCH(AD$475,$H$475:$K$475,0))*HLOOKUP(AD$474,$J$471:$R$472,2)</f>
        <v>0</v>
      </c>
      <c r="AE479" s="678" cm="1">
        <f t="array" ref="AE479">INDEX($H479:$K479,0,MATCH(AE$475,$H$475:$K$475,0))*HLOOKUP(AE$474,$J$471:$R$472,2)</f>
        <v>0</v>
      </c>
      <c r="AF479" s="678" cm="1">
        <f t="array" ref="AF479">INDEX($H479:$K479,0,MATCH(AF$475,$H$475:$K$475,0))*HLOOKUP(AF$474,$J$471:$R$472,2)</f>
        <v>0</v>
      </c>
      <c r="AG479" s="678" cm="1">
        <f t="array" ref="AG479">INDEX($H479:$K479,0,MATCH(AG$475,$H$475:$K$475,0))*HLOOKUP(AG$474,$J$471:$R$472,2)</f>
        <v>0</v>
      </c>
      <c r="AH479" s="678" cm="1">
        <f t="array" ref="AH479">INDEX($H479:$K479,0,MATCH(AH$475,$H$475:$K$475,0))*HLOOKUP(AH$474,$J$471:$R$472,2)</f>
        <v>0</v>
      </c>
      <c r="AI479" s="678" cm="1">
        <f t="array" ref="AI479">INDEX($H479:$K479,0,MATCH(AI$475,$H$475:$K$475,0))*HLOOKUP(AI$474,$J$471:$R$472,2)</f>
        <v>0</v>
      </c>
      <c r="AJ479" s="678" cm="1">
        <f t="array" ref="AJ479">INDEX($H479:$K479,0,MATCH(AJ$475,$H$475:$K$475,0))*HLOOKUP(AJ$474,$J$471:$R$472,2)</f>
        <v>0</v>
      </c>
      <c r="AK479" s="678" cm="1">
        <f t="array" ref="AK479">INDEX($H479:$K479,0,MATCH(AK$475,$H$475:$K$475,0))*HLOOKUP(AK$474,$J$471:$R$472,2)</f>
        <v>0</v>
      </c>
      <c r="AL479" s="678" cm="1">
        <f t="array" ref="AL479">INDEX($H479:$K479,0,MATCH(AL$475,$H$475:$K$475,0))*HLOOKUP(AL$474,$J$471:$R$472,2)</f>
        <v>0</v>
      </c>
      <c r="AM479" s="678" cm="1">
        <f t="array" ref="AM479">INDEX($H479:$K479,0,MATCH(AM$475,$H$475:$K$475,0))*HLOOKUP(AM$474,$J$471:$R$472,2)</f>
        <v>0</v>
      </c>
      <c r="AN479" s="678" cm="1">
        <f t="array" ref="AN479">INDEX($H479:$K479,0,MATCH(AN$475,$H$475:$K$475,0))*HLOOKUP(AN$474,$J$471:$R$472,2)</f>
        <v>0</v>
      </c>
      <c r="AO479" s="678" cm="1">
        <f t="array" ref="AO479">INDEX($H479:$K479,0,MATCH(AO$475,$H$475:$K$475,0))*HLOOKUP(AO$474,$J$471:$R$472,2)</f>
        <v>0</v>
      </c>
      <c r="AP479" s="678" cm="1">
        <f t="array" ref="AP479">INDEX($H479:$K479,0,MATCH(AP$475,$H$475:$K$475,0))*HLOOKUP(AP$474,$J$471:$R$472,2)</f>
        <v>0</v>
      </c>
      <c r="AQ479" s="678" cm="1">
        <f t="array" ref="AQ479">INDEX($H479:$K479,0,MATCH(AQ$475,$H$475:$K$475,0))*HLOOKUP(AQ$474,$J$471:$R$472,2)</f>
        <v>0</v>
      </c>
      <c r="AR479" s="678" cm="1">
        <f t="array" ref="AR479">INDEX($H479:$K479,0,MATCH(AR$475,$H$475:$K$475,0))*HLOOKUP(AR$474,$J$471:$R$472,2)</f>
        <v>0</v>
      </c>
      <c r="AS479" s="678" cm="1">
        <f t="array" ref="AS479">INDEX($H479:$K479,0,MATCH(AS$475,$H$475:$K$475,0))*HLOOKUP(AS$474,$J$471:$R$472,2)</f>
        <v>0</v>
      </c>
      <c r="AT479" s="678" cm="1">
        <f t="array" ref="AT479">INDEX($H479:$K479,0,MATCH(AT$475,$H$475:$K$475,0))*HLOOKUP(AT$474,$J$471:$R$472,2)</f>
        <v>0</v>
      </c>
      <c r="AU479" s="678" cm="1">
        <f t="array" ref="AU479">INDEX($H479:$K479,0,MATCH(AU$475,$H$475:$K$475,0))*HLOOKUP(AU$474,$J$471:$R$472,2)</f>
        <v>0</v>
      </c>
      <c r="AV479" s="186"/>
      <c r="AW479" s="186"/>
      <c r="AX479" s="16"/>
      <c r="AY479" s="8"/>
      <c r="AZ479" s="8"/>
      <c r="BA479" s="8"/>
    </row>
    <row r="480" spans="1:53" ht="14.5" outlineLevel="1" x14ac:dyDescent="0.35">
      <c r="A480" s="6"/>
      <c r="B480" s="7"/>
      <c r="C480" s="17"/>
      <c r="D480" s="17"/>
      <c r="E480" s="17"/>
      <c r="F480" s="26"/>
      <c r="G480" s="26" t="str">
        <f t="shared" si="195"/>
        <v>GGGAg2Ea2</v>
      </c>
      <c r="H480" s="222">
        <f t="shared" si="196"/>
        <v>0</v>
      </c>
      <c r="I480" s="222">
        <f t="shared" si="196"/>
        <v>0</v>
      </c>
      <c r="J480" s="222">
        <f t="shared" si="196"/>
        <v>0</v>
      </c>
      <c r="K480" s="222">
        <f t="shared" si="196"/>
        <v>0</v>
      </c>
      <c r="L480" s="678" cm="1">
        <f t="array" ref="L480">INDEX($H480:$K480,0,MATCH(L$475,$H$475:$K$475,0))*HLOOKUP(L$474,$J$471:$R$472,2)</f>
        <v>0</v>
      </c>
      <c r="M480" s="678" cm="1">
        <f t="array" ref="M480">INDEX($H480:$K480,0,MATCH(M$475,$H$475:$K$475,0))*HLOOKUP(M$474,$J$471:$R$472,2)</f>
        <v>0</v>
      </c>
      <c r="N480" s="678" cm="1">
        <f t="array" ref="N480">INDEX($H480:$K480,0,MATCH(N$475,$H$475:$K$475,0))*HLOOKUP(N$474,$J$471:$R$472,2)</f>
        <v>0</v>
      </c>
      <c r="O480" s="678" cm="1">
        <f t="array" ref="O480">INDEX($H480:$K480,0,MATCH(O$475,$H$475:$K$475,0))*HLOOKUP(O$474,$J$471:$R$472,2)</f>
        <v>0</v>
      </c>
      <c r="P480" s="678" cm="1">
        <f t="array" ref="P480">INDEX($H480:$K480,0,MATCH(P$475,$H$475:$K$475,0))*HLOOKUP(P$474,$J$471:$R$472,2)</f>
        <v>0</v>
      </c>
      <c r="Q480" s="678" cm="1">
        <f t="array" ref="Q480">INDEX($H480:$K480,0,MATCH(Q$475,$H$475:$K$475,0))*HLOOKUP(Q$474,$J$471:$R$472,2)</f>
        <v>0</v>
      </c>
      <c r="R480" s="678" cm="1">
        <f t="array" ref="R480">INDEX($H480:$K480,0,MATCH(R$475,$H$475:$K$475,0))*HLOOKUP(R$474,$J$471:$R$472,2)</f>
        <v>0</v>
      </c>
      <c r="S480" s="678" cm="1">
        <f t="array" ref="S480">INDEX($H480:$K480,0,MATCH(S$475,$H$475:$K$475,0))*HLOOKUP(S$474,$J$471:$R$472,2)</f>
        <v>0</v>
      </c>
      <c r="T480" s="678" cm="1">
        <f t="array" ref="T480">INDEX($H480:$K480,0,MATCH(T$475,$H$475:$K$475,0))*HLOOKUP(T$474,$J$471:$R$472,2)</f>
        <v>0</v>
      </c>
      <c r="U480" s="678" cm="1">
        <f t="array" ref="U480">INDEX($H480:$K480,0,MATCH(U$475,$H$475:$K$475,0))*HLOOKUP(U$474,$J$471:$R$472,2)</f>
        <v>0</v>
      </c>
      <c r="V480" s="678" cm="1">
        <f t="array" ref="V480">INDEX($H480:$K480,0,MATCH(V$475,$H$475:$K$475,0))*HLOOKUP(V$474,$J$471:$R$472,2)</f>
        <v>0</v>
      </c>
      <c r="W480" s="678" cm="1">
        <f t="array" ref="W480">INDEX($H480:$K480,0,MATCH(W$475,$H$475:$K$475,0))*HLOOKUP(W$474,$J$471:$R$472,2)</f>
        <v>0</v>
      </c>
      <c r="X480" s="678" cm="1">
        <f t="array" ref="X480">INDEX($H480:$K480,0,MATCH(X$475,$H$475:$K$475,0))*HLOOKUP(X$474,$J$471:$R$472,2)</f>
        <v>0</v>
      </c>
      <c r="Y480" s="678" cm="1">
        <f t="array" ref="Y480">INDEX($H480:$K480,0,MATCH(Y$475,$H$475:$K$475,0))*HLOOKUP(Y$474,$J$471:$R$472,2)</f>
        <v>0</v>
      </c>
      <c r="Z480" s="678" cm="1">
        <f t="array" ref="Z480">INDEX($H480:$K480,0,MATCH(Z$475,$H$475:$K$475,0))*HLOOKUP(Z$474,$J$471:$R$472,2)</f>
        <v>0</v>
      </c>
      <c r="AA480" s="678" cm="1">
        <f t="array" ref="AA480">INDEX($H480:$K480,0,MATCH(AA$475,$H$475:$K$475,0))*HLOOKUP(AA$474,$J$471:$R$472,2)</f>
        <v>0</v>
      </c>
      <c r="AB480" s="678" cm="1">
        <f t="array" ref="AB480">INDEX($H480:$K480,0,MATCH(AB$475,$H$475:$K$475,0))*HLOOKUP(AB$474,$J$471:$R$472,2)</f>
        <v>0</v>
      </c>
      <c r="AC480" s="678" cm="1">
        <f t="array" ref="AC480">INDEX($H480:$K480,0,MATCH(AC$475,$H$475:$K$475,0))*HLOOKUP(AC$474,$J$471:$R$472,2)</f>
        <v>0</v>
      </c>
      <c r="AD480" s="678" cm="1">
        <f t="array" ref="AD480">INDEX($H480:$K480,0,MATCH(AD$475,$H$475:$K$475,0))*HLOOKUP(AD$474,$J$471:$R$472,2)</f>
        <v>0</v>
      </c>
      <c r="AE480" s="678" cm="1">
        <f t="array" ref="AE480">INDEX($H480:$K480,0,MATCH(AE$475,$H$475:$K$475,0))*HLOOKUP(AE$474,$J$471:$R$472,2)</f>
        <v>0</v>
      </c>
      <c r="AF480" s="678" cm="1">
        <f t="array" ref="AF480">INDEX($H480:$K480,0,MATCH(AF$475,$H$475:$K$475,0))*HLOOKUP(AF$474,$J$471:$R$472,2)</f>
        <v>0</v>
      </c>
      <c r="AG480" s="678" cm="1">
        <f t="array" ref="AG480">INDEX($H480:$K480,0,MATCH(AG$475,$H$475:$K$475,0))*HLOOKUP(AG$474,$J$471:$R$472,2)</f>
        <v>0</v>
      </c>
      <c r="AH480" s="678" cm="1">
        <f t="array" ref="AH480">INDEX($H480:$K480,0,MATCH(AH$475,$H$475:$K$475,0))*HLOOKUP(AH$474,$J$471:$R$472,2)</f>
        <v>0</v>
      </c>
      <c r="AI480" s="678" cm="1">
        <f t="array" ref="AI480">INDEX($H480:$K480,0,MATCH(AI$475,$H$475:$K$475,0))*HLOOKUP(AI$474,$J$471:$R$472,2)</f>
        <v>0</v>
      </c>
      <c r="AJ480" s="678" cm="1">
        <f t="array" ref="AJ480">INDEX($H480:$K480,0,MATCH(AJ$475,$H$475:$K$475,0))*HLOOKUP(AJ$474,$J$471:$R$472,2)</f>
        <v>0</v>
      </c>
      <c r="AK480" s="678" cm="1">
        <f t="array" ref="AK480">INDEX($H480:$K480,0,MATCH(AK$475,$H$475:$K$475,0))*HLOOKUP(AK$474,$J$471:$R$472,2)</f>
        <v>0</v>
      </c>
      <c r="AL480" s="678" cm="1">
        <f t="array" ref="AL480">INDEX($H480:$K480,0,MATCH(AL$475,$H$475:$K$475,0))*HLOOKUP(AL$474,$J$471:$R$472,2)</f>
        <v>0</v>
      </c>
      <c r="AM480" s="678" cm="1">
        <f t="array" ref="AM480">INDEX($H480:$K480,0,MATCH(AM$475,$H$475:$K$475,0))*HLOOKUP(AM$474,$J$471:$R$472,2)</f>
        <v>0</v>
      </c>
      <c r="AN480" s="678" cm="1">
        <f t="array" ref="AN480">INDEX($H480:$K480,0,MATCH(AN$475,$H$475:$K$475,0))*HLOOKUP(AN$474,$J$471:$R$472,2)</f>
        <v>0</v>
      </c>
      <c r="AO480" s="678" cm="1">
        <f t="array" ref="AO480">INDEX($H480:$K480,0,MATCH(AO$475,$H$475:$K$475,0))*HLOOKUP(AO$474,$J$471:$R$472,2)</f>
        <v>0</v>
      </c>
      <c r="AP480" s="678" cm="1">
        <f t="array" ref="AP480">INDEX($H480:$K480,0,MATCH(AP$475,$H$475:$K$475,0))*HLOOKUP(AP$474,$J$471:$R$472,2)</f>
        <v>0</v>
      </c>
      <c r="AQ480" s="678" cm="1">
        <f t="array" ref="AQ480">INDEX($H480:$K480,0,MATCH(AQ$475,$H$475:$K$475,0))*HLOOKUP(AQ$474,$J$471:$R$472,2)</f>
        <v>0</v>
      </c>
      <c r="AR480" s="678" cm="1">
        <f t="array" ref="AR480">INDEX($H480:$K480,0,MATCH(AR$475,$H$475:$K$475,0))*HLOOKUP(AR$474,$J$471:$R$472,2)</f>
        <v>0</v>
      </c>
      <c r="AS480" s="678" cm="1">
        <f t="array" ref="AS480">INDEX($H480:$K480,0,MATCH(AS$475,$H$475:$K$475,0))*HLOOKUP(AS$474,$J$471:$R$472,2)</f>
        <v>0</v>
      </c>
      <c r="AT480" s="678" cm="1">
        <f t="array" ref="AT480">INDEX($H480:$K480,0,MATCH(AT$475,$H$475:$K$475,0))*HLOOKUP(AT$474,$J$471:$R$472,2)</f>
        <v>0</v>
      </c>
      <c r="AU480" s="678" cm="1">
        <f t="array" ref="AU480">INDEX($H480:$K480,0,MATCH(AU$475,$H$475:$K$475,0))*HLOOKUP(AU$474,$J$471:$R$472,2)</f>
        <v>0</v>
      </c>
      <c r="AV480" s="186"/>
      <c r="AW480" s="186"/>
      <c r="AX480" s="16"/>
      <c r="AY480" s="8"/>
      <c r="AZ480" s="8"/>
      <c r="BA480" s="8"/>
    </row>
    <row r="481" spans="1:53" ht="14.5" outlineLevel="1" x14ac:dyDescent="0.35">
      <c r="A481" s="6"/>
      <c r="B481" s="7"/>
      <c r="C481" s="17"/>
      <c r="D481" s="17"/>
      <c r="E481" s="17"/>
      <c r="F481" s="26"/>
      <c r="G481" s="26" t="str">
        <f t="shared" si="195"/>
        <v>GGGAg2OFa2</v>
      </c>
      <c r="H481" s="222">
        <f t="shared" si="196"/>
        <v>0</v>
      </c>
      <c r="I481" s="222">
        <f t="shared" si="196"/>
        <v>0</v>
      </c>
      <c r="J481" s="222">
        <f t="shared" si="196"/>
        <v>0</v>
      </c>
      <c r="K481" s="222">
        <f t="shared" si="196"/>
        <v>0</v>
      </c>
      <c r="L481" s="678" cm="1">
        <f t="array" ref="L481">INDEX($H481:$K481,0,MATCH(L$475,$H$475:$K$475,0))*HLOOKUP(L$474,$J$471:$R$472,2)</f>
        <v>0</v>
      </c>
      <c r="M481" s="678" cm="1">
        <f t="array" ref="M481">INDEX($H481:$K481,0,MATCH(M$475,$H$475:$K$475,0))*HLOOKUP(M$474,$J$471:$R$472,2)</f>
        <v>0</v>
      </c>
      <c r="N481" s="678" cm="1">
        <f t="array" ref="N481">INDEX($H481:$K481,0,MATCH(N$475,$H$475:$K$475,0))*HLOOKUP(N$474,$J$471:$R$472,2)</f>
        <v>0</v>
      </c>
      <c r="O481" s="678" cm="1">
        <f t="array" ref="O481">INDEX($H481:$K481,0,MATCH(O$475,$H$475:$K$475,0))*HLOOKUP(O$474,$J$471:$R$472,2)</f>
        <v>0</v>
      </c>
      <c r="P481" s="678" cm="1">
        <f t="array" ref="P481">INDEX($H481:$K481,0,MATCH(P$475,$H$475:$K$475,0))*HLOOKUP(P$474,$J$471:$R$472,2)</f>
        <v>0</v>
      </c>
      <c r="Q481" s="678" cm="1">
        <f t="array" ref="Q481">INDEX($H481:$K481,0,MATCH(Q$475,$H$475:$K$475,0))*HLOOKUP(Q$474,$J$471:$R$472,2)</f>
        <v>0</v>
      </c>
      <c r="R481" s="678" cm="1">
        <f t="array" ref="R481">INDEX($H481:$K481,0,MATCH(R$475,$H$475:$K$475,0))*HLOOKUP(R$474,$J$471:$R$472,2)</f>
        <v>0</v>
      </c>
      <c r="S481" s="678" cm="1">
        <f t="array" ref="S481">INDEX($H481:$K481,0,MATCH(S$475,$H$475:$K$475,0))*HLOOKUP(S$474,$J$471:$R$472,2)</f>
        <v>0</v>
      </c>
      <c r="T481" s="678" cm="1">
        <f t="array" ref="T481">INDEX($H481:$K481,0,MATCH(T$475,$H$475:$K$475,0))*HLOOKUP(T$474,$J$471:$R$472,2)</f>
        <v>0</v>
      </c>
      <c r="U481" s="678" cm="1">
        <f t="array" ref="U481">INDEX($H481:$K481,0,MATCH(U$475,$H$475:$K$475,0))*HLOOKUP(U$474,$J$471:$R$472,2)</f>
        <v>0</v>
      </c>
      <c r="V481" s="678" cm="1">
        <f t="array" ref="V481">INDEX($H481:$K481,0,MATCH(V$475,$H$475:$K$475,0))*HLOOKUP(V$474,$J$471:$R$472,2)</f>
        <v>0</v>
      </c>
      <c r="W481" s="678" cm="1">
        <f t="array" ref="W481">INDEX($H481:$K481,0,MATCH(W$475,$H$475:$K$475,0))*HLOOKUP(W$474,$J$471:$R$472,2)</f>
        <v>0</v>
      </c>
      <c r="X481" s="678" cm="1">
        <f t="array" ref="X481">INDEX($H481:$K481,0,MATCH(X$475,$H$475:$K$475,0))*HLOOKUP(X$474,$J$471:$R$472,2)</f>
        <v>0</v>
      </c>
      <c r="Y481" s="678" cm="1">
        <f t="array" ref="Y481">INDEX($H481:$K481,0,MATCH(Y$475,$H$475:$K$475,0))*HLOOKUP(Y$474,$J$471:$R$472,2)</f>
        <v>0</v>
      </c>
      <c r="Z481" s="678" cm="1">
        <f t="array" ref="Z481">INDEX($H481:$K481,0,MATCH(Z$475,$H$475:$K$475,0))*HLOOKUP(Z$474,$J$471:$R$472,2)</f>
        <v>0</v>
      </c>
      <c r="AA481" s="678" cm="1">
        <f t="array" ref="AA481">INDEX($H481:$K481,0,MATCH(AA$475,$H$475:$K$475,0))*HLOOKUP(AA$474,$J$471:$R$472,2)</f>
        <v>0</v>
      </c>
      <c r="AB481" s="678" cm="1">
        <f t="array" ref="AB481">INDEX($H481:$K481,0,MATCH(AB$475,$H$475:$K$475,0))*HLOOKUP(AB$474,$J$471:$R$472,2)</f>
        <v>0</v>
      </c>
      <c r="AC481" s="678" cm="1">
        <f t="array" ref="AC481">INDEX($H481:$K481,0,MATCH(AC$475,$H$475:$K$475,0))*HLOOKUP(AC$474,$J$471:$R$472,2)</f>
        <v>0</v>
      </c>
      <c r="AD481" s="678" cm="1">
        <f t="array" ref="AD481">INDEX($H481:$K481,0,MATCH(AD$475,$H$475:$K$475,0))*HLOOKUP(AD$474,$J$471:$R$472,2)</f>
        <v>0</v>
      </c>
      <c r="AE481" s="678" cm="1">
        <f t="array" ref="AE481">INDEX($H481:$K481,0,MATCH(AE$475,$H$475:$K$475,0))*HLOOKUP(AE$474,$J$471:$R$472,2)</f>
        <v>0</v>
      </c>
      <c r="AF481" s="678" cm="1">
        <f t="array" ref="AF481">INDEX($H481:$K481,0,MATCH(AF$475,$H$475:$K$475,0))*HLOOKUP(AF$474,$J$471:$R$472,2)</f>
        <v>0</v>
      </c>
      <c r="AG481" s="678" cm="1">
        <f t="array" ref="AG481">INDEX($H481:$K481,0,MATCH(AG$475,$H$475:$K$475,0))*HLOOKUP(AG$474,$J$471:$R$472,2)</f>
        <v>0</v>
      </c>
      <c r="AH481" s="678" cm="1">
        <f t="array" ref="AH481">INDEX($H481:$K481,0,MATCH(AH$475,$H$475:$K$475,0))*HLOOKUP(AH$474,$J$471:$R$472,2)</f>
        <v>0</v>
      </c>
      <c r="AI481" s="678" cm="1">
        <f t="array" ref="AI481">INDEX($H481:$K481,0,MATCH(AI$475,$H$475:$K$475,0))*HLOOKUP(AI$474,$J$471:$R$472,2)</f>
        <v>0</v>
      </c>
      <c r="AJ481" s="678" cm="1">
        <f t="array" ref="AJ481">INDEX($H481:$K481,0,MATCH(AJ$475,$H$475:$K$475,0))*HLOOKUP(AJ$474,$J$471:$R$472,2)</f>
        <v>0</v>
      </c>
      <c r="AK481" s="678" cm="1">
        <f t="array" ref="AK481">INDEX($H481:$K481,0,MATCH(AK$475,$H$475:$K$475,0))*HLOOKUP(AK$474,$J$471:$R$472,2)</f>
        <v>0</v>
      </c>
      <c r="AL481" s="678" cm="1">
        <f t="array" ref="AL481">INDEX($H481:$K481,0,MATCH(AL$475,$H$475:$K$475,0))*HLOOKUP(AL$474,$J$471:$R$472,2)</f>
        <v>0</v>
      </c>
      <c r="AM481" s="678" cm="1">
        <f t="array" ref="AM481">INDEX($H481:$K481,0,MATCH(AM$475,$H$475:$K$475,0))*HLOOKUP(AM$474,$J$471:$R$472,2)</f>
        <v>0</v>
      </c>
      <c r="AN481" s="678" cm="1">
        <f t="array" ref="AN481">INDEX($H481:$K481,0,MATCH(AN$475,$H$475:$K$475,0))*HLOOKUP(AN$474,$J$471:$R$472,2)</f>
        <v>0</v>
      </c>
      <c r="AO481" s="678" cm="1">
        <f t="array" ref="AO481">INDEX($H481:$K481,0,MATCH(AO$475,$H$475:$K$475,0))*HLOOKUP(AO$474,$J$471:$R$472,2)</f>
        <v>0</v>
      </c>
      <c r="AP481" s="678" cm="1">
        <f t="array" ref="AP481">INDEX($H481:$K481,0,MATCH(AP$475,$H$475:$K$475,0))*HLOOKUP(AP$474,$J$471:$R$472,2)</f>
        <v>0</v>
      </c>
      <c r="AQ481" s="678" cm="1">
        <f t="array" ref="AQ481">INDEX($H481:$K481,0,MATCH(AQ$475,$H$475:$K$475,0))*HLOOKUP(AQ$474,$J$471:$R$472,2)</f>
        <v>0</v>
      </c>
      <c r="AR481" s="678" cm="1">
        <f t="array" ref="AR481">INDEX($H481:$K481,0,MATCH(AR$475,$H$475:$K$475,0))*HLOOKUP(AR$474,$J$471:$R$472,2)</f>
        <v>0</v>
      </c>
      <c r="AS481" s="678" cm="1">
        <f t="array" ref="AS481">INDEX($H481:$K481,0,MATCH(AS$475,$H$475:$K$475,0))*HLOOKUP(AS$474,$J$471:$R$472,2)</f>
        <v>0</v>
      </c>
      <c r="AT481" s="678" cm="1">
        <f t="array" ref="AT481">INDEX($H481:$K481,0,MATCH(AT$475,$H$475:$K$475,0))*HLOOKUP(AT$474,$J$471:$R$472,2)</f>
        <v>0</v>
      </c>
      <c r="AU481" s="678" cm="1">
        <f t="array" ref="AU481">INDEX($H481:$K481,0,MATCH(AU$475,$H$475:$K$475,0))*HLOOKUP(AU$474,$J$471:$R$472,2)</f>
        <v>0</v>
      </c>
      <c r="AV481" s="186"/>
      <c r="AW481" s="186"/>
      <c r="AX481" s="16"/>
      <c r="AY481" s="8"/>
      <c r="AZ481" s="8"/>
      <c r="BA481" s="8"/>
    </row>
    <row r="482" spans="1:53" ht="14.5" outlineLevel="1" x14ac:dyDescent="0.35">
      <c r="A482" s="6"/>
      <c r="B482" s="7"/>
      <c r="C482" s="17"/>
      <c r="D482" s="17"/>
      <c r="E482" s="17"/>
      <c r="F482" s="26"/>
      <c r="G482" s="26" t="str">
        <f t="shared" si="195"/>
        <v>GGGAg2LFa2</v>
      </c>
      <c r="H482" s="222">
        <f t="shared" si="196"/>
        <v>0</v>
      </c>
      <c r="I482" s="222">
        <f t="shared" si="196"/>
        <v>0</v>
      </c>
      <c r="J482" s="222">
        <f t="shared" si="196"/>
        <v>0</v>
      </c>
      <c r="K482" s="222">
        <f t="shared" si="196"/>
        <v>0</v>
      </c>
      <c r="L482" s="678" cm="1">
        <f t="array" ref="L482">INDEX($H482:$K482,0,MATCH(L$475,$H$475:$K$475,0))*HLOOKUP(L$474,$J$471:$R$472,2)</f>
        <v>0</v>
      </c>
      <c r="M482" s="678" cm="1">
        <f t="array" ref="M482">INDEX($H482:$K482,0,MATCH(M$475,$H$475:$K$475,0))*HLOOKUP(M$474,$J$471:$R$472,2)</f>
        <v>0</v>
      </c>
      <c r="N482" s="678" cm="1">
        <f t="array" ref="N482">INDEX($H482:$K482,0,MATCH(N$475,$H$475:$K$475,0))*HLOOKUP(N$474,$J$471:$R$472,2)</f>
        <v>0</v>
      </c>
      <c r="O482" s="678" cm="1">
        <f t="array" ref="O482">INDEX($H482:$K482,0,MATCH(O$475,$H$475:$K$475,0))*HLOOKUP(O$474,$J$471:$R$472,2)</f>
        <v>0</v>
      </c>
      <c r="P482" s="678" cm="1">
        <f t="array" ref="P482">INDEX($H482:$K482,0,MATCH(P$475,$H$475:$K$475,0))*HLOOKUP(P$474,$J$471:$R$472,2)</f>
        <v>0</v>
      </c>
      <c r="Q482" s="678" cm="1">
        <f t="array" ref="Q482">INDEX($H482:$K482,0,MATCH(Q$475,$H$475:$K$475,0))*HLOOKUP(Q$474,$J$471:$R$472,2)</f>
        <v>0</v>
      </c>
      <c r="R482" s="678" cm="1">
        <f t="array" ref="R482">INDEX($H482:$K482,0,MATCH(R$475,$H$475:$K$475,0))*HLOOKUP(R$474,$J$471:$R$472,2)</f>
        <v>0</v>
      </c>
      <c r="S482" s="678" cm="1">
        <f t="array" ref="S482">INDEX($H482:$K482,0,MATCH(S$475,$H$475:$K$475,0))*HLOOKUP(S$474,$J$471:$R$472,2)</f>
        <v>0</v>
      </c>
      <c r="T482" s="678" cm="1">
        <f t="array" ref="T482">INDEX($H482:$K482,0,MATCH(T$475,$H$475:$K$475,0))*HLOOKUP(T$474,$J$471:$R$472,2)</f>
        <v>0</v>
      </c>
      <c r="U482" s="678" cm="1">
        <f t="array" ref="U482">INDEX($H482:$K482,0,MATCH(U$475,$H$475:$K$475,0))*HLOOKUP(U$474,$J$471:$R$472,2)</f>
        <v>0</v>
      </c>
      <c r="V482" s="678" cm="1">
        <f t="array" ref="V482">INDEX($H482:$K482,0,MATCH(V$475,$H$475:$K$475,0))*HLOOKUP(V$474,$J$471:$R$472,2)</f>
        <v>0</v>
      </c>
      <c r="W482" s="678" cm="1">
        <f t="array" ref="W482">INDEX($H482:$K482,0,MATCH(W$475,$H$475:$K$475,0))*HLOOKUP(W$474,$J$471:$R$472,2)</f>
        <v>0</v>
      </c>
      <c r="X482" s="678" cm="1">
        <f t="array" ref="X482">INDEX($H482:$K482,0,MATCH(X$475,$H$475:$K$475,0))*HLOOKUP(X$474,$J$471:$R$472,2)</f>
        <v>0</v>
      </c>
      <c r="Y482" s="678" cm="1">
        <f t="array" ref="Y482">INDEX($H482:$K482,0,MATCH(Y$475,$H$475:$K$475,0))*HLOOKUP(Y$474,$J$471:$R$472,2)</f>
        <v>0</v>
      </c>
      <c r="Z482" s="678" cm="1">
        <f t="array" ref="Z482">INDEX($H482:$K482,0,MATCH(Z$475,$H$475:$K$475,0))*HLOOKUP(Z$474,$J$471:$R$472,2)</f>
        <v>0</v>
      </c>
      <c r="AA482" s="678" cm="1">
        <f t="array" ref="AA482">INDEX($H482:$K482,0,MATCH(AA$475,$H$475:$K$475,0))*HLOOKUP(AA$474,$J$471:$R$472,2)</f>
        <v>0</v>
      </c>
      <c r="AB482" s="678" cm="1">
        <f t="array" ref="AB482">INDEX($H482:$K482,0,MATCH(AB$475,$H$475:$K$475,0))*HLOOKUP(AB$474,$J$471:$R$472,2)</f>
        <v>0</v>
      </c>
      <c r="AC482" s="678" cm="1">
        <f t="array" ref="AC482">INDEX($H482:$K482,0,MATCH(AC$475,$H$475:$K$475,0))*HLOOKUP(AC$474,$J$471:$R$472,2)</f>
        <v>0</v>
      </c>
      <c r="AD482" s="678" cm="1">
        <f t="array" ref="AD482">INDEX($H482:$K482,0,MATCH(AD$475,$H$475:$K$475,0))*HLOOKUP(AD$474,$J$471:$R$472,2)</f>
        <v>0</v>
      </c>
      <c r="AE482" s="678" cm="1">
        <f t="array" ref="AE482">INDEX($H482:$K482,0,MATCH(AE$475,$H$475:$K$475,0))*HLOOKUP(AE$474,$J$471:$R$472,2)</f>
        <v>0</v>
      </c>
      <c r="AF482" s="678" cm="1">
        <f t="array" ref="AF482">INDEX($H482:$K482,0,MATCH(AF$475,$H$475:$K$475,0))*HLOOKUP(AF$474,$J$471:$R$472,2)</f>
        <v>0</v>
      </c>
      <c r="AG482" s="678" cm="1">
        <f t="array" ref="AG482">INDEX($H482:$K482,0,MATCH(AG$475,$H$475:$K$475,0))*HLOOKUP(AG$474,$J$471:$R$472,2)</f>
        <v>0</v>
      </c>
      <c r="AH482" s="678" cm="1">
        <f t="array" ref="AH482">INDEX($H482:$K482,0,MATCH(AH$475,$H$475:$K$475,0))*HLOOKUP(AH$474,$J$471:$R$472,2)</f>
        <v>0</v>
      </c>
      <c r="AI482" s="678" cm="1">
        <f t="array" ref="AI482">INDEX($H482:$K482,0,MATCH(AI$475,$H$475:$K$475,0))*HLOOKUP(AI$474,$J$471:$R$472,2)</f>
        <v>0</v>
      </c>
      <c r="AJ482" s="678" cm="1">
        <f t="array" ref="AJ482">INDEX($H482:$K482,0,MATCH(AJ$475,$H$475:$K$475,0))*HLOOKUP(AJ$474,$J$471:$R$472,2)</f>
        <v>0</v>
      </c>
      <c r="AK482" s="678" cm="1">
        <f t="array" ref="AK482">INDEX($H482:$K482,0,MATCH(AK$475,$H$475:$K$475,0))*HLOOKUP(AK$474,$J$471:$R$472,2)</f>
        <v>0</v>
      </c>
      <c r="AL482" s="678" cm="1">
        <f t="array" ref="AL482">INDEX($H482:$K482,0,MATCH(AL$475,$H$475:$K$475,0))*HLOOKUP(AL$474,$J$471:$R$472,2)</f>
        <v>0</v>
      </c>
      <c r="AM482" s="678" cm="1">
        <f t="array" ref="AM482">INDEX($H482:$K482,0,MATCH(AM$475,$H$475:$K$475,0))*HLOOKUP(AM$474,$J$471:$R$472,2)</f>
        <v>0</v>
      </c>
      <c r="AN482" s="678" cm="1">
        <f t="array" ref="AN482">INDEX($H482:$K482,0,MATCH(AN$475,$H$475:$K$475,0))*HLOOKUP(AN$474,$J$471:$R$472,2)</f>
        <v>0</v>
      </c>
      <c r="AO482" s="678" cm="1">
        <f t="array" ref="AO482">INDEX($H482:$K482,0,MATCH(AO$475,$H$475:$K$475,0))*HLOOKUP(AO$474,$J$471:$R$472,2)</f>
        <v>0</v>
      </c>
      <c r="AP482" s="678" cm="1">
        <f t="array" ref="AP482">INDEX($H482:$K482,0,MATCH(AP$475,$H$475:$K$475,0))*HLOOKUP(AP$474,$J$471:$R$472,2)</f>
        <v>0</v>
      </c>
      <c r="AQ482" s="678" cm="1">
        <f t="array" ref="AQ482">INDEX($H482:$K482,0,MATCH(AQ$475,$H$475:$K$475,0))*HLOOKUP(AQ$474,$J$471:$R$472,2)</f>
        <v>0</v>
      </c>
      <c r="AR482" s="678" cm="1">
        <f t="array" ref="AR482">INDEX($H482:$K482,0,MATCH(AR$475,$H$475:$K$475,0))*HLOOKUP(AR$474,$J$471:$R$472,2)</f>
        <v>0</v>
      </c>
      <c r="AS482" s="678" cm="1">
        <f t="array" ref="AS482">INDEX($H482:$K482,0,MATCH(AS$475,$H$475:$K$475,0))*HLOOKUP(AS$474,$J$471:$R$472,2)</f>
        <v>0</v>
      </c>
      <c r="AT482" s="678" cm="1">
        <f t="array" ref="AT482">INDEX($H482:$K482,0,MATCH(AT$475,$H$475:$K$475,0))*HLOOKUP(AT$474,$J$471:$R$472,2)</f>
        <v>0</v>
      </c>
      <c r="AU482" s="678" cm="1">
        <f t="array" ref="AU482">INDEX($H482:$K482,0,MATCH(AU$475,$H$475:$K$475,0))*HLOOKUP(AU$474,$J$471:$R$472,2)</f>
        <v>0</v>
      </c>
      <c r="AV482" s="186"/>
      <c r="AW482" s="186"/>
      <c r="AX482" s="16"/>
      <c r="AY482" s="8"/>
      <c r="AZ482" s="8"/>
      <c r="BA482" s="8"/>
    </row>
    <row r="483" spans="1:53" ht="14.5" outlineLevel="1" x14ac:dyDescent="0.35">
      <c r="A483" s="6"/>
      <c r="B483" s="7"/>
      <c r="C483" s="17"/>
      <c r="D483" s="17"/>
      <c r="E483" s="17"/>
      <c r="F483" s="26"/>
      <c r="G483" s="26" t="str">
        <f t="shared" si="195"/>
        <v>GGGC1Na2</v>
      </c>
      <c r="H483" s="222">
        <f t="shared" si="196"/>
        <v>0</v>
      </c>
      <c r="I483" s="222">
        <f t="shared" si="196"/>
        <v>0</v>
      </c>
      <c r="J483" s="222">
        <f t="shared" si="196"/>
        <v>0</v>
      </c>
      <c r="K483" s="222">
        <f t="shared" si="196"/>
        <v>0</v>
      </c>
      <c r="L483" s="678" cm="1">
        <f t="array" ref="L483">INDEX($H483:$K483,0,MATCH(L$475,$H$475:$K$475,0))*HLOOKUP(L$474,$J$471:$R$472,2)</f>
        <v>0</v>
      </c>
      <c r="M483" s="678" cm="1">
        <f t="array" ref="M483">INDEX($H483:$K483,0,MATCH(M$475,$H$475:$K$475,0))*HLOOKUP(M$474,$J$471:$R$472,2)</f>
        <v>0</v>
      </c>
      <c r="N483" s="678" cm="1">
        <f t="array" ref="N483">INDEX($H483:$K483,0,MATCH(N$475,$H$475:$K$475,0))*HLOOKUP(N$474,$J$471:$R$472,2)</f>
        <v>0</v>
      </c>
      <c r="O483" s="678" cm="1">
        <f t="array" ref="O483">INDEX($H483:$K483,0,MATCH(O$475,$H$475:$K$475,0))*HLOOKUP(O$474,$J$471:$R$472,2)</f>
        <v>0</v>
      </c>
      <c r="P483" s="678" cm="1">
        <f t="array" ref="P483">INDEX($H483:$K483,0,MATCH(P$475,$H$475:$K$475,0))*HLOOKUP(P$474,$J$471:$R$472,2)</f>
        <v>0</v>
      </c>
      <c r="Q483" s="678" cm="1">
        <f t="array" ref="Q483">INDEX($H483:$K483,0,MATCH(Q$475,$H$475:$K$475,0))*HLOOKUP(Q$474,$J$471:$R$472,2)</f>
        <v>0</v>
      </c>
      <c r="R483" s="678" cm="1">
        <f t="array" ref="R483">INDEX($H483:$K483,0,MATCH(R$475,$H$475:$K$475,0))*HLOOKUP(R$474,$J$471:$R$472,2)</f>
        <v>0</v>
      </c>
      <c r="S483" s="678" cm="1">
        <f t="array" ref="S483">INDEX($H483:$K483,0,MATCH(S$475,$H$475:$K$475,0))*HLOOKUP(S$474,$J$471:$R$472,2)</f>
        <v>0</v>
      </c>
      <c r="T483" s="678" cm="1">
        <f t="array" ref="T483">INDEX($H483:$K483,0,MATCH(T$475,$H$475:$K$475,0))*HLOOKUP(T$474,$J$471:$R$472,2)</f>
        <v>0</v>
      </c>
      <c r="U483" s="678" cm="1">
        <f t="array" ref="U483">INDEX($H483:$K483,0,MATCH(U$475,$H$475:$K$475,0))*HLOOKUP(U$474,$J$471:$R$472,2)</f>
        <v>0</v>
      </c>
      <c r="V483" s="678" cm="1">
        <f t="array" ref="V483">INDEX($H483:$K483,0,MATCH(V$475,$H$475:$K$475,0))*HLOOKUP(V$474,$J$471:$R$472,2)</f>
        <v>0</v>
      </c>
      <c r="W483" s="678" cm="1">
        <f t="array" ref="W483">INDEX($H483:$K483,0,MATCH(W$475,$H$475:$K$475,0))*HLOOKUP(W$474,$J$471:$R$472,2)</f>
        <v>0</v>
      </c>
      <c r="X483" s="678" cm="1">
        <f t="array" ref="X483">INDEX($H483:$K483,0,MATCH(X$475,$H$475:$K$475,0))*HLOOKUP(X$474,$J$471:$R$472,2)</f>
        <v>0</v>
      </c>
      <c r="Y483" s="678" cm="1">
        <f t="array" ref="Y483">INDEX($H483:$K483,0,MATCH(Y$475,$H$475:$K$475,0))*HLOOKUP(Y$474,$J$471:$R$472,2)</f>
        <v>0</v>
      </c>
      <c r="Z483" s="678" cm="1">
        <f t="array" ref="Z483">INDEX($H483:$K483,0,MATCH(Z$475,$H$475:$K$475,0))*HLOOKUP(Z$474,$J$471:$R$472,2)</f>
        <v>0</v>
      </c>
      <c r="AA483" s="678" cm="1">
        <f t="array" ref="AA483">INDEX($H483:$K483,0,MATCH(AA$475,$H$475:$K$475,0))*HLOOKUP(AA$474,$J$471:$R$472,2)</f>
        <v>0</v>
      </c>
      <c r="AB483" s="678" cm="1">
        <f t="array" ref="AB483">INDEX($H483:$K483,0,MATCH(AB$475,$H$475:$K$475,0))*HLOOKUP(AB$474,$J$471:$R$472,2)</f>
        <v>0</v>
      </c>
      <c r="AC483" s="678" cm="1">
        <f t="array" ref="AC483">INDEX($H483:$K483,0,MATCH(AC$475,$H$475:$K$475,0))*HLOOKUP(AC$474,$J$471:$R$472,2)</f>
        <v>0</v>
      </c>
      <c r="AD483" s="678" cm="1">
        <f t="array" ref="AD483">INDEX($H483:$K483,0,MATCH(AD$475,$H$475:$K$475,0))*HLOOKUP(AD$474,$J$471:$R$472,2)</f>
        <v>0</v>
      </c>
      <c r="AE483" s="678" cm="1">
        <f t="array" ref="AE483">INDEX($H483:$K483,0,MATCH(AE$475,$H$475:$K$475,0))*HLOOKUP(AE$474,$J$471:$R$472,2)</f>
        <v>0</v>
      </c>
      <c r="AF483" s="678" cm="1">
        <f t="array" ref="AF483">INDEX($H483:$K483,0,MATCH(AF$475,$H$475:$K$475,0))*HLOOKUP(AF$474,$J$471:$R$472,2)</f>
        <v>0</v>
      </c>
      <c r="AG483" s="678" cm="1">
        <f t="array" ref="AG483">INDEX($H483:$K483,0,MATCH(AG$475,$H$475:$K$475,0))*HLOOKUP(AG$474,$J$471:$R$472,2)</f>
        <v>0</v>
      </c>
      <c r="AH483" s="678" cm="1">
        <f t="array" ref="AH483">INDEX($H483:$K483,0,MATCH(AH$475,$H$475:$K$475,0))*HLOOKUP(AH$474,$J$471:$R$472,2)</f>
        <v>0</v>
      </c>
      <c r="AI483" s="678" cm="1">
        <f t="array" ref="AI483">INDEX($H483:$K483,0,MATCH(AI$475,$H$475:$K$475,0))*HLOOKUP(AI$474,$J$471:$R$472,2)</f>
        <v>0</v>
      </c>
      <c r="AJ483" s="678" cm="1">
        <f t="array" ref="AJ483">INDEX($H483:$K483,0,MATCH(AJ$475,$H$475:$K$475,0))*HLOOKUP(AJ$474,$J$471:$R$472,2)</f>
        <v>0</v>
      </c>
      <c r="AK483" s="678" cm="1">
        <f t="array" ref="AK483">INDEX($H483:$K483,0,MATCH(AK$475,$H$475:$K$475,0))*HLOOKUP(AK$474,$J$471:$R$472,2)</f>
        <v>0</v>
      </c>
      <c r="AL483" s="678" cm="1">
        <f t="array" ref="AL483">INDEX($H483:$K483,0,MATCH(AL$475,$H$475:$K$475,0))*HLOOKUP(AL$474,$J$471:$R$472,2)</f>
        <v>0</v>
      </c>
      <c r="AM483" s="678" cm="1">
        <f t="array" ref="AM483">INDEX($H483:$K483,0,MATCH(AM$475,$H$475:$K$475,0))*HLOOKUP(AM$474,$J$471:$R$472,2)</f>
        <v>0</v>
      </c>
      <c r="AN483" s="678" cm="1">
        <f t="array" ref="AN483">INDEX($H483:$K483,0,MATCH(AN$475,$H$475:$K$475,0))*HLOOKUP(AN$474,$J$471:$R$472,2)</f>
        <v>0</v>
      </c>
      <c r="AO483" s="678" cm="1">
        <f t="array" ref="AO483">INDEX($H483:$K483,0,MATCH(AO$475,$H$475:$K$475,0))*HLOOKUP(AO$474,$J$471:$R$472,2)</f>
        <v>0</v>
      </c>
      <c r="AP483" s="678" cm="1">
        <f t="array" ref="AP483">INDEX($H483:$K483,0,MATCH(AP$475,$H$475:$K$475,0))*HLOOKUP(AP$474,$J$471:$R$472,2)</f>
        <v>0</v>
      </c>
      <c r="AQ483" s="678" cm="1">
        <f t="array" ref="AQ483">INDEX($H483:$K483,0,MATCH(AQ$475,$H$475:$K$475,0))*HLOOKUP(AQ$474,$J$471:$R$472,2)</f>
        <v>0</v>
      </c>
      <c r="AR483" s="678" cm="1">
        <f t="array" ref="AR483">INDEX($H483:$K483,0,MATCH(AR$475,$H$475:$K$475,0))*HLOOKUP(AR$474,$J$471:$R$472,2)</f>
        <v>0</v>
      </c>
      <c r="AS483" s="678" cm="1">
        <f t="array" ref="AS483">INDEX($H483:$K483,0,MATCH(AS$475,$H$475:$K$475,0))*HLOOKUP(AS$474,$J$471:$R$472,2)</f>
        <v>0</v>
      </c>
      <c r="AT483" s="678" cm="1">
        <f t="array" ref="AT483">INDEX($H483:$K483,0,MATCH(AT$475,$H$475:$K$475,0))*HLOOKUP(AT$474,$J$471:$R$472,2)</f>
        <v>0</v>
      </c>
      <c r="AU483" s="678" cm="1">
        <f t="array" ref="AU483">INDEX($H483:$K483,0,MATCH(AU$475,$H$475:$K$475,0))*HLOOKUP(AU$474,$J$471:$R$472,2)</f>
        <v>0</v>
      </c>
      <c r="AV483" s="186"/>
      <c r="AW483" s="186"/>
      <c r="AX483" s="16"/>
      <c r="AY483" s="8"/>
      <c r="AZ483" s="8"/>
      <c r="BA483" s="8"/>
    </row>
    <row r="484" spans="1:53" ht="14.5" outlineLevel="1" x14ac:dyDescent="0.35">
      <c r="A484" s="6"/>
      <c r="B484" s="7"/>
      <c r="C484" s="17"/>
      <c r="D484" s="17"/>
      <c r="E484" s="17"/>
      <c r="F484" s="26"/>
      <c r="G484" s="26" t="str">
        <f t="shared" si="195"/>
        <v>GGGC1Ea2</v>
      </c>
      <c r="H484" s="222">
        <f t="shared" si="196"/>
        <v>0</v>
      </c>
      <c r="I484" s="222">
        <f t="shared" si="196"/>
        <v>0</v>
      </c>
      <c r="J484" s="222">
        <f t="shared" si="196"/>
        <v>0</v>
      </c>
      <c r="K484" s="222">
        <f t="shared" si="196"/>
        <v>0</v>
      </c>
      <c r="L484" s="678" cm="1">
        <f t="array" ref="L484">INDEX($H484:$K484,0,MATCH(L$475,$H$475:$K$475,0))*HLOOKUP(L$474,$J$471:$R$472,2)</f>
        <v>0</v>
      </c>
      <c r="M484" s="678" cm="1">
        <f t="array" ref="M484">INDEX($H484:$K484,0,MATCH(M$475,$H$475:$K$475,0))*HLOOKUP(M$474,$J$471:$R$472,2)</f>
        <v>0</v>
      </c>
      <c r="N484" s="678" cm="1">
        <f t="array" ref="N484">INDEX($H484:$K484,0,MATCH(N$475,$H$475:$K$475,0))*HLOOKUP(N$474,$J$471:$R$472,2)</f>
        <v>0</v>
      </c>
      <c r="O484" s="678" cm="1">
        <f t="array" ref="O484">INDEX($H484:$K484,0,MATCH(O$475,$H$475:$K$475,0))*HLOOKUP(O$474,$J$471:$R$472,2)</f>
        <v>0</v>
      </c>
      <c r="P484" s="678" cm="1">
        <f t="array" ref="P484">INDEX($H484:$K484,0,MATCH(P$475,$H$475:$K$475,0))*HLOOKUP(P$474,$J$471:$R$472,2)</f>
        <v>0</v>
      </c>
      <c r="Q484" s="678" cm="1">
        <f t="array" ref="Q484">INDEX($H484:$K484,0,MATCH(Q$475,$H$475:$K$475,0))*HLOOKUP(Q$474,$J$471:$R$472,2)</f>
        <v>0</v>
      </c>
      <c r="R484" s="678" cm="1">
        <f t="array" ref="R484">INDEX($H484:$K484,0,MATCH(R$475,$H$475:$K$475,0))*HLOOKUP(R$474,$J$471:$R$472,2)</f>
        <v>0</v>
      </c>
      <c r="S484" s="678" cm="1">
        <f t="array" ref="S484">INDEX($H484:$K484,0,MATCH(S$475,$H$475:$K$475,0))*HLOOKUP(S$474,$J$471:$R$472,2)</f>
        <v>0</v>
      </c>
      <c r="T484" s="678" cm="1">
        <f t="array" ref="T484">INDEX($H484:$K484,0,MATCH(T$475,$H$475:$K$475,0))*HLOOKUP(T$474,$J$471:$R$472,2)</f>
        <v>0</v>
      </c>
      <c r="U484" s="678" cm="1">
        <f t="array" ref="U484">INDEX($H484:$K484,0,MATCH(U$475,$H$475:$K$475,0))*HLOOKUP(U$474,$J$471:$R$472,2)</f>
        <v>0</v>
      </c>
      <c r="V484" s="678" cm="1">
        <f t="array" ref="V484">INDEX($H484:$K484,0,MATCH(V$475,$H$475:$K$475,0))*HLOOKUP(V$474,$J$471:$R$472,2)</f>
        <v>0</v>
      </c>
      <c r="W484" s="678" cm="1">
        <f t="array" ref="W484">INDEX($H484:$K484,0,MATCH(W$475,$H$475:$K$475,0))*HLOOKUP(W$474,$J$471:$R$472,2)</f>
        <v>0</v>
      </c>
      <c r="X484" s="678" cm="1">
        <f t="array" ref="X484">INDEX($H484:$K484,0,MATCH(X$475,$H$475:$K$475,0))*HLOOKUP(X$474,$J$471:$R$472,2)</f>
        <v>0</v>
      </c>
      <c r="Y484" s="678" cm="1">
        <f t="array" ref="Y484">INDEX($H484:$K484,0,MATCH(Y$475,$H$475:$K$475,0))*HLOOKUP(Y$474,$J$471:$R$472,2)</f>
        <v>0</v>
      </c>
      <c r="Z484" s="678" cm="1">
        <f t="array" ref="Z484">INDEX($H484:$K484,0,MATCH(Z$475,$H$475:$K$475,0))*HLOOKUP(Z$474,$J$471:$R$472,2)</f>
        <v>0</v>
      </c>
      <c r="AA484" s="678" cm="1">
        <f t="array" ref="AA484">INDEX($H484:$K484,0,MATCH(AA$475,$H$475:$K$475,0))*HLOOKUP(AA$474,$J$471:$R$472,2)</f>
        <v>0</v>
      </c>
      <c r="AB484" s="678" cm="1">
        <f t="array" ref="AB484">INDEX($H484:$K484,0,MATCH(AB$475,$H$475:$K$475,0))*HLOOKUP(AB$474,$J$471:$R$472,2)</f>
        <v>0</v>
      </c>
      <c r="AC484" s="678" cm="1">
        <f t="array" ref="AC484">INDEX($H484:$K484,0,MATCH(AC$475,$H$475:$K$475,0))*HLOOKUP(AC$474,$J$471:$R$472,2)</f>
        <v>0</v>
      </c>
      <c r="AD484" s="678" cm="1">
        <f t="array" ref="AD484">INDEX($H484:$K484,0,MATCH(AD$475,$H$475:$K$475,0))*HLOOKUP(AD$474,$J$471:$R$472,2)</f>
        <v>0</v>
      </c>
      <c r="AE484" s="678" cm="1">
        <f t="array" ref="AE484">INDEX($H484:$K484,0,MATCH(AE$475,$H$475:$K$475,0))*HLOOKUP(AE$474,$J$471:$R$472,2)</f>
        <v>0</v>
      </c>
      <c r="AF484" s="678" cm="1">
        <f t="array" ref="AF484">INDEX($H484:$K484,0,MATCH(AF$475,$H$475:$K$475,0))*HLOOKUP(AF$474,$J$471:$R$472,2)</f>
        <v>0</v>
      </c>
      <c r="AG484" s="678" cm="1">
        <f t="array" ref="AG484">INDEX($H484:$K484,0,MATCH(AG$475,$H$475:$K$475,0))*HLOOKUP(AG$474,$J$471:$R$472,2)</f>
        <v>0</v>
      </c>
      <c r="AH484" s="678" cm="1">
        <f t="array" ref="AH484">INDEX($H484:$K484,0,MATCH(AH$475,$H$475:$K$475,0))*HLOOKUP(AH$474,$J$471:$R$472,2)</f>
        <v>0</v>
      </c>
      <c r="AI484" s="678" cm="1">
        <f t="array" ref="AI484">INDEX($H484:$K484,0,MATCH(AI$475,$H$475:$K$475,0))*HLOOKUP(AI$474,$J$471:$R$472,2)</f>
        <v>0</v>
      </c>
      <c r="AJ484" s="678" cm="1">
        <f t="array" ref="AJ484">INDEX($H484:$K484,0,MATCH(AJ$475,$H$475:$K$475,0))*HLOOKUP(AJ$474,$J$471:$R$472,2)</f>
        <v>0</v>
      </c>
      <c r="AK484" s="678" cm="1">
        <f t="array" ref="AK484">INDEX($H484:$K484,0,MATCH(AK$475,$H$475:$K$475,0))*HLOOKUP(AK$474,$J$471:$R$472,2)</f>
        <v>0</v>
      </c>
      <c r="AL484" s="678" cm="1">
        <f t="array" ref="AL484">INDEX($H484:$K484,0,MATCH(AL$475,$H$475:$K$475,0))*HLOOKUP(AL$474,$J$471:$R$472,2)</f>
        <v>0</v>
      </c>
      <c r="AM484" s="678" cm="1">
        <f t="array" ref="AM484">INDEX($H484:$K484,0,MATCH(AM$475,$H$475:$K$475,0))*HLOOKUP(AM$474,$J$471:$R$472,2)</f>
        <v>0</v>
      </c>
      <c r="AN484" s="678" cm="1">
        <f t="array" ref="AN484">INDEX($H484:$K484,0,MATCH(AN$475,$H$475:$K$475,0))*HLOOKUP(AN$474,$J$471:$R$472,2)</f>
        <v>0</v>
      </c>
      <c r="AO484" s="678" cm="1">
        <f t="array" ref="AO484">INDEX($H484:$K484,0,MATCH(AO$475,$H$475:$K$475,0))*HLOOKUP(AO$474,$J$471:$R$472,2)</f>
        <v>0</v>
      </c>
      <c r="AP484" s="678" cm="1">
        <f t="array" ref="AP484">INDEX($H484:$K484,0,MATCH(AP$475,$H$475:$K$475,0))*HLOOKUP(AP$474,$J$471:$R$472,2)</f>
        <v>0</v>
      </c>
      <c r="AQ484" s="678" cm="1">
        <f t="array" ref="AQ484">INDEX($H484:$K484,0,MATCH(AQ$475,$H$475:$K$475,0))*HLOOKUP(AQ$474,$J$471:$R$472,2)</f>
        <v>0</v>
      </c>
      <c r="AR484" s="678" cm="1">
        <f t="array" ref="AR484">INDEX($H484:$K484,0,MATCH(AR$475,$H$475:$K$475,0))*HLOOKUP(AR$474,$J$471:$R$472,2)</f>
        <v>0</v>
      </c>
      <c r="AS484" s="678" cm="1">
        <f t="array" ref="AS484">INDEX($H484:$K484,0,MATCH(AS$475,$H$475:$K$475,0))*HLOOKUP(AS$474,$J$471:$R$472,2)</f>
        <v>0</v>
      </c>
      <c r="AT484" s="678" cm="1">
        <f t="array" ref="AT484">INDEX($H484:$K484,0,MATCH(AT$475,$H$475:$K$475,0))*HLOOKUP(AT$474,$J$471:$R$472,2)</f>
        <v>0</v>
      </c>
      <c r="AU484" s="678" cm="1">
        <f t="array" ref="AU484">INDEX($H484:$K484,0,MATCH(AU$475,$H$475:$K$475,0))*HLOOKUP(AU$474,$J$471:$R$472,2)</f>
        <v>0</v>
      </c>
      <c r="AV484" s="186"/>
      <c r="AW484" s="186"/>
      <c r="AX484" s="16"/>
      <c r="AY484" s="8"/>
      <c r="AZ484" s="8"/>
      <c r="BA484" s="8"/>
    </row>
    <row r="485" spans="1:53" ht="14.5" outlineLevel="1" x14ac:dyDescent="0.35">
      <c r="A485" s="6"/>
      <c r="B485" s="7"/>
      <c r="C485" s="17"/>
      <c r="D485" s="17"/>
      <c r="E485" s="17"/>
      <c r="F485" s="26"/>
      <c r="G485" s="26" t="str">
        <f t="shared" si="195"/>
        <v>GGGC1Pa2</v>
      </c>
      <c r="H485" s="222">
        <f t="shared" si="196"/>
        <v>0</v>
      </c>
      <c r="I485" s="222">
        <f t="shared" si="196"/>
        <v>0</v>
      </c>
      <c r="J485" s="222">
        <f t="shared" si="196"/>
        <v>0</v>
      </c>
      <c r="K485" s="222">
        <f t="shared" si="196"/>
        <v>0</v>
      </c>
      <c r="L485" s="678" cm="1">
        <f t="array" ref="L485">INDEX($H485:$K485,0,MATCH(L$475,$H$475:$K$475,0))*HLOOKUP(L$474,$J$471:$R$472,2)</f>
        <v>0</v>
      </c>
      <c r="M485" s="678" cm="1">
        <f t="array" ref="M485">INDEX($H485:$K485,0,MATCH(M$475,$H$475:$K$475,0))*HLOOKUP(M$474,$J$471:$R$472,2)</f>
        <v>0</v>
      </c>
      <c r="N485" s="678" cm="1">
        <f t="array" ref="N485">INDEX($H485:$K485,0,MATCH(N$475,$H$475:$K$475,0))*HLOOKUP(N$474,$J$471:$R$472,2)</f>
        <v>0</v>
      </c>
      <c r="O485" s="678" cm="1">
        <f t="array" ref="O485">INDEX($H485:$K485,0,MATCH(O$475,$H$475:$K$475,0))*HLOOKUP(O$474,$J$471:$R$472,2)</f>
        <v>0</v>
      </c>
      <c r="P485" s="678" cm="1">
        <f t="array" ref="P485">INDEX($H485:$K485,0,MATCH(P$475,$H$475:$K$475,0))*HLOOKUP(P$474,$J$471:$R$472,2)</f>
        <v>0</v>
      </c>
      <c r="Q485" s="678" cm="1">
        <f t="array" ref="Q485">INDEX($H485:$K485,0,MATCH(Q$475,$H$475:$K$475,0))*HLOOKUP(Q$474,$J$471:$R$472,2)</f>
        <v>0</v>
      </c>
      <c r="R485" s="678" cm="1">
        <f t="array" ref="R485">INDEX($H485:$K485,0,MATCH(R$475,$H$475:$K$475,0))*HLOOKUP(R$474,$J$471:$R$472,2)</f>
        <v>0</v>
      </c>
      <c r="S485" s="678" cm="1">
        <f t="array" ref="S485">INDEX($H485:$K485,0,MATCH(S$475,$H$475:$K$475,0))*HLOOKUP(S$474,$J$471:$R$472,2)</f>
        <v>0</v>
      </c>
      <c r="T485" s="678" cm="1">
        <f t="array" ref="T485">INDEX($H485:$K485,0,MATCH(T$475,$H$475:$K$475,0))*HLOOKUP(T$474,$J$471:$R$472,2)</f>
        <v>0</v>
      </c>
      <c r="U485" s="678" cm="1">
        <f t="array" ref="U485">INDEX($H485:$K485,0,MATCH(U$475,$H$475:$K$475,0))*HLOOKUP(U$474,$J$471:$R$472,2)</f>
        <v>0</v>
      </c>
      <c r="V485" s="678" cm="1">
        <f t="array" ref="V485">INDEX($H485:$K485,0,MATCH(V$475,$H$475:$K$475,0))*HLOOKUP(V$474,$J$471:$R$472,2)</f>
        <v>0</v>
      </c>
      <c r="W485" s="678" cm="1">
        <f t="array" ref="W485">INDEX($H485:$K485,0,MATCH(W$475,$H$475:$K$475,0))*HLOOKUP(W$474,$J$471:$R$472,2)</f>
        <v>0</v>
      </c>
      <c r="X485" s="678" cm="1">
        <f t="array" ref="X485">INDEX($H485:$K485,0,MATCH(X$475,$H$475:$K$475,0))*HLOOKUP(X$474,$J$471:$R$472,2)</f>
        <v>0</v>
      </c>
      <c r="Y485" s="678" cm="1">
        <f t="array" ref="Y485">INDEX($H485:$K485,0,MATCH(Y$475,$H$475:$K$475,0))*HLOOKUP(Y$474,$J$471:$R$472,2)</f>
        <v>0</v>
      </c>
      <c r="Z485" s="678" cm="1">
        <f t="array" ref="Z485">INDEX($H485:$K485,0,MATCH(Z$475,$H$475:$K$475,0))*HLOOKUP(Z$474,$J$471:$R$472,2)</f>
        <v>0</v>
      </c>
      <c r="AA485" s="678" cm="1">
        <f t="array" ref="AA485">INDEX($H485:$K485,0,MATCH(AA$475,$H$475:$K$475,0))*HLOOKUP(AA$474,$J$471:$R$472,2)</f>
        <v>0</v>
      </c>
      <c r="AB485" s="678" cm="1">
        <f t="array" ref="AB485">INDEX($H485:$K485,0,MATCH(AB$475,$H$475:$K$475,0))*HLOOKUP(AB$474,$J$471:$R$472,2)</f>
        <v>0</v>
      </c>
      <c r="AC485" s="678" cm="1">
        <f t="array" ref="AC485">INDEX($H485:$K485,0,MATCH(AC$475,$H$475:$K$475,0))*HLOOKUP(AC$474,$J$471:$R$472,2)</f>
        <v>0</v>
      </c>
      <c r="AD485" s="678" cm="1">
        <f t="array" ref="AD485">INDEX($H485:$K485,0,MATCH(AD$475,$H$475:$K$475,0))*HLOOKUP(AD$474,$J$471:$R$472,2)</f>
        <v>0</v>
      </c>
      <c r="AE485" s="678" cm="1">
        <f t="array" ref="AE485">INDEX($H485:$K485,0,MATCH(AE$475,$H$475:$K$475,0))*HLOOKUP(AE$474,$J$471:$R$472,2)</f>
        <v>0</v>
      </c>
      <c r="AF485" s="678" cm="1">
        <f t="array" ref="AF485">INDEX($H485:$K485,0,MATCH(AF$475,$H$475:$K$475,0))*HLOOKUP(AF$474,$J$471:$R$472,2)</f>
        <v>0</v>
      </c>
      <c r="AG485" s="678" cm="1">
        <f t="array" ref="AG485">INDEX($H485:$K485,0,MATCH(AG$475,$H$475:$K$475,0))*HLOOKUP(AG$474,$J$471:$R$472,2)</f>
        <v>0</v>
      </c>
      <c r="AH485" s="678" cm="1">
        <f t="array" ref="AH485">INDEX($H485:$K485,0,MATCH(AH$475,$H$475:$K$475,0))*HLOOKUP(AH$474,$J$471:$R$472,2)</f>
        <v>0</v>
      </c>
      <c r="AI485" s="678" cm="1">
        <f t="array" ref="AI485">INDEX($H485:$K485,0,MATCH(AI$475,$H$475:$K$475,0))*HLOOKUP(AI$474,$J$471:$R$472,2)</f>
        <v>0</v>
      </c>
      <c r="AJ485" s="678" cm="1">
        <f t="array" ref="AJ485">INDEX($H485:$K485,0,MATCH(AJ$475,$H$475:$K$475,0))*HLOOKUP(AJ$474,$J$471:$R$472,2)</f>
        <v>0</v>
      </c>
      <c r="AK485" s="678" cm="1">
        <f t="array" ref="AK485">INDEX($H485:$K485,0,MATCH(AK$475,$H$475:$K$475,0))*HLOOKUP(AK$474,$J$471:$R$472,2)</f>
        <v>0</v>
      </c>
      <c r="AL485" s="678" cm="1">
        <f t="array" ref="AL485">INDEX($H485:$K485,0,MATCH(AL$475,$H$475:$K$475,0))*HLOOKUP(AL$474,$J$471:$R$472,2)</f>
        <v>0</v>
      </c>
      <c r="AM485" s="678" cm="1">
        <f t="array" ref="AM485">INDEX($H485:$K485,0,MATCH(AM$475,$H$475:$K$475,0))*HLOOKUP(AM$474,$J$471:$R$472,2)</f>
        <v>0</v>
      </c>
      <c r="AN485" s="678" cm="1">
        <f t="array" ref="AN485">INDEX($H485:$K485,0,MATCH(AN$475,$H$475:$K$475,0))*HLOOKUP(AN$474,$J$471:$R$472,2)</f>
        <v>0</v>
      </c>
      <c r="AO485" s="678" cm="1">
        <f t="array" ref="AO485">INDEX($H485:$K485,0,MATCH(AO$475,$H$475:$K$475,0))*HLOOKUP(AO$474,$J$471:$R$472,2)</f>
        <v>0</v>
      </c>
      <c r="AP485" s="678" cm="1">
        <f t="array" ref="AP485">INDEX($H485:$K485,0,MATCH(AP$475,$H$475:$K$475,0))*HLOOKUP(AP$474,$J$471:$R$472,2)</f>
        <v>0</v>
      </c>
      <c r="AQ485" s="678" cm="1">
        <f t="array" ref="AQ485">INDEX($H485:$K485,0,MATCH(AQ$475,$H$475:$K$475,0))*HLOOKUP(AQ$474,$J$471:$R$472,2)</f>
        <v>0</v>
      </c>
      <c r="AR485" s="678" cm="1">
        <f t="array" ref="AR485">INDEX($H485:$K485,0,MATCH(AR$475,$H$475:$K$475,0))*HLOOKUP(AR$474,$J$471:$R$472,2)</f>
        <v>0</v>
      </c>
      <c r="AS485" s="678" cm="1">
        <f t="array" ref="AS485">INDEX($H485:$K485,0,MATCH(AS$475,$H$475:$K$475,0))*HLOOKUP(AS$474,$J$471:$R$472,2)</f>
        <v>0</v>
      </c>
      <c r="AT485" s="678" cm="1">
        <f t="array" ref="AT485">INDEX($H485:$K485,0,MATCH(AT$475,$H$475:$K$475,0))*HLOOKUP(AT$474,$J$471:$R$472,2)</f>
        <v>0</v>
      </c>
      <c r="AU485" s="678" cm="1">
        <f t="array" ref="AU485">INDEX($H485:$K485,0,MATCH(AU$475,$H$475:$K$475,0))*HLOOKUP(AU$474,$J$471:$R$472,2)</f>
        <v>0</v>
      </c>
      <c r="AV485" s="186"/>
      <c r="AW485" s="186"/>
      <c r="AX485" s="16"/>
      <c r="AY485" s="8"/>
      <c r="AZ485" s="8"/>
      <c r="BA485" s="8"/>
    </row>
    <row r="486" spans="1:53" ht="14.5" outlineLevel="1" x14ac:dyDescent="0.35">
      <c r="A486" s="6"/>
      <c r="B486" s="7"/>
      <c r="C486" s="17"/>
      <c r="D486" s="17"/>
      <c r="E486" s="17"/>
      <c r="F486" s="26"/>
      <c r="G486" s="26" t="str">
        <f t="shared" si="195"/>
        <v>GGGC1OFa2</v>
      </c>
      <c r="H486" s="222">
        <f t="shared" si="196"/>
        <v>0</v>
      </c>
      <c r="I486" s="222">
        <f t="shared" si="196"/>
        <v>0</v>
      </c>
      <c r="J486" s="222">
        <f t="shared" si="196"/>
        <v>0</v>
      </c>
      <c r="K486" s="222">
        <f t="shared" si="196"/>
        <v>0</v>
      </c>
      <c r="L486" s="678" cm="1">
        <f t="array" ref="L486">INDEX($H486:$K486,0,MATCH(L$475,$H$475:$K$475,0))*HLOOKUP(L$474,$J$471:$R$472,2)</f>
        <v>0</v>
      </c>
      <c r="M486" s="678" cm="1">
        <f t="array" ref="M486">INDEX($H486:$K486,0,MATCH(M$475,$H$475:$K$475,0))*HLOOKUP(M$474,$J$471:$R$472,2)</f>
        <v>0</v>
      </c>
      <c r="N486" s="678" cm="1">
        <f t="array" ref="N486">INDEX($H486:$K486,0,MATCH(N$475,$H$475:$K$475,0))*HLOOKUP(N$474,$J$471:$R$472,2)</f>
        <v>0</v>
      </c>
      <c r="O486" s="678" cm="1">
        <f t="array" ref="O486">INDEX($H486:$K486,0,MATCH(O$475,$H$475:$K$475,0))*HLOOKUP(O$474,$J$471:$R$472,2)</f>
        <v>0</v>
      </c>
      <c r="P486" s="678" cm="1">
        <f t="array" ref="P486">INDEX($H486:$K486,0,MATCH(P$475,$H$475:$K$475,0))*HLOOKUP(P$474,$J$471:$R$472,2)</f>
        <v>0</v>
      </c>
      <c r="Q486" s="678" cm="1">
        <f t="array" ref="Q486">INDEX($H486:$K486,0,MATCH(Q$475,$H$475:$K$475,0))*HLOOKUP(Q$474,$J$471:$R$472,2)</f>
        <v>0</v>
      </c>
      <c r="R486" s="678" cm="1">
        <f t="array" ref="R486">INDEX($H486:$K486,0,MATCH(R$475,$H$475:$K$475,0))*HLOOKUP(R$474,$J$471:$R$472,2)</f>
        <v>0</v>
      </c>
      <c r="S486" s="678" cm="1">
        <f t="array" ref="S486">INDEX($H486:$K486,0,MATCH(S$475,$H$475:$K$475,0))*HLOOKUP(S$474,$J$471:$R$472,2)</f>
        <v>0</v>
      </c>
      <c r="T486" s="678" cm="1">
        <f t="array" ref="T486">INDEX($H486:$K486,0,MATCH(T$475,$H$475:$K$475,0))*HLOOKUP(T$474,$J$471:$R$472,2)</f>
        <v>0</v>
      </c>
      <c r="U486" s="678" cm="1">
        <f t="array" ref="U486">INDEX($H486:$K486,0,MATCH(U$475,$H$475:$K$475,0))*HLOOKUP(U$474,$J$471:$R$472,2)</f>
        <v>0</v>
      </c>
      <c r="V486" s="678" cm="1">
        <f t="array" ref="V486">INDEX($H486:$K486,0,MATCH(V$475,$H$475:$K$475,0))*HLOOKUP(V$474,$J$471:$R$472,2)</f>
        <v>0</v>
      </c>
      <c r="W486" s="678" cm="1">
        <f t="array" ref="W486">INDEX($H486:$K486,0,MATCH(W$475,$H$475:$K$475,0))*HLOOKUP(W$474,$J$471:$R$472,2)</f>
        <v>0</v>
      </c>
      <c r="X486" s="678" cm="1">
        <f t="array" ref="X486">INDEX($H486:$K486,0,MATCH(X$475,$H$475:$K$475,0))*HLOOKUP(X$474,$J$471:$R$472,2)</f>
        <v>0</v>
      </c>
      <c r="Y486" s="678" cm="1">
        <f t="array" ref="Y486">INDEX($H486:$K486,0,MATCH(Y$475,$H$475:$K$475,0))*HLOOKUP(Y$474,$J$471:$R$472,2)</f>
        <v>0</v>
      </c>
      <c r="Z486" s="678" cm="1">
        <f t="array" ref="Z486">INDEX($H486:$K486,0,MATCH(Z$475,$H$475:$K$475,0))*HLOOKUP(Z$474,$J$471:$R$472,2)</f>
        <v>0</v>
      </c>
      <c r="AA486" s="678" cm="1">
        <f t="array" ref="AA486">INDEX($H486:$K486,0,MATCH(AA$475,$H$475:$K$475,0))*HLOOKUP(AA$474,$J$471:$R$472,2)</f>
        <v>0</v>
      </c>
      <c r="AB486" s="678" cm="1">
        <f t="array" ref="AB486">INDEX($H486:$K486,0,MATCH(AB$475,$H$475:$K$475,0))*HLOOKUP(AB$474,$J$471:$R$472,2)</f>
        <v>0</v>
      </c>
      <c r="AC486" s="678" cm="1">
        <f t="array" ref="AC486">INDEX($H486:$K486,0,MATCH(AC$475,$H$475:$K$475,0))*HLOOKUP(AC$474,$J$471:$R$472,2)</f>
        <v>0</v>
      </c>
      <c r="AD486" s="678" cm="1">
        <f t="array" ref="AD486">INDEX($H486:$K486,0,MATCH(AD$475,$H$475:$K$475,0))*HLOOKUP(AD$474,$J$471:$R$472,2)</f>
        <v>0</v>
      </c>
      <c r="AE486" s="678" cm="1">
        <f t="array" ref="AE486">INDEX($H486:$K486,0,MATCH(AE$475,$H$475:$K$475,0))*HLOOKUP(AE$474,$J$471:$R$472,2)</f>
        <v>0</v>
      </c>
      <c r="AF486" s="678" cm="1">
        <f t="array" ref="AF486">INDEX($H486:$K486,0,MATCH(AF$475,$H$475:$K$475,0))*HLOOKUP(AF$474,$J$471:$R$472,2)</f>
        <v>0</v>
      </c>
      <c r="AG486" s="678" cm="1">
        <f t="array" ref="AG486">INDEX($H486:$K486,0,MATCH(AG$475,$H$475:$K$475,0))*HLOOKUP(AG$474,$J$471:$R$472,2)</f>
        <v>0</v>
      </c>
      <c r="AH486" s="678" cm="1">
        <f t="array" ref="AH486">INDEX($H486:$K486,0,MATCH(AH$475,$H$475:$K$475,0))*HLOOKUP(AH$474,$J$471:$R$472,2)</f>
        <v>0</v>
      </c>
      <c r="AI486" s="678" cm="1">
        <f t="array" ref="AI486">INDEX($H486:$K486,0,MATCH(AI$475,$H$475:$K$475,0))*HLOOKUP(AI$474,$J$471:$R$472,2)</f>
        <v>0</v>
      </c>
      <c r="AJ486" s="678" cm="1">
        <f t="array" ref="AJ486">INDEX($H486:$K486,0,MATCH(AJ$475,$H$475:$K$475,0))*HLOOKUP(AJ$474,$J$471:$R$472,2)</f>
        <v>0</v>
      </c>
      <c r="AK486" s="678" cm="1">
        <f t="array" ref="AK486">INDEX($H486:$K486,0,MATCH(AK$475,$H$475:$K$475,0))*HLOOKUP(AK$474,$J$471:$R$472,2)</f>
        <v>0</v>
      </c>
      <c r="AL486" s="678" cm="1">
        <f t="array" ref="AL486">INDEX($H486:$K486,0,MATCH(AL$475,$H$475:$K$475,0))*HLOOKUP(AL$474,$J$471:$R$472,2)</f>
        <v>0</v>
      </c>
      <c r="AM486" s="678" cm="1">
        <f t="array" ref="AM486">INDEX($H486:$K486,0,MATCH(AM$475,$H$475:$K$475,0))*HLOOKUP(AM$474,$J$471:$R$472,2)</f>
        <v>0</v>
      </c>
      <c r="AN486" s="678" cm="1">
        <f t="array" ref="AN486">INDEX($H486:$K486,0,MATCH(AN$475,$H$475:$K$475,0))*HLOOKUP(AN$474,$J$471:$R$472,2)</f>
        <v>0</v>
      </c>
      <c r="AO486" s="678" cm="1">
        <f t="array" ref="AO486">INDEX($H486:$K486,0,MATCH(AO$475,$H$475:$K$475,0))*HLOOKUP(AO$474,$J$471:$R$472,2)</f>
        <v>0</v>
      </c>
      <c r="AP486" s="678" cm="1">
        <f t="array" ref="AP486">INDEX($H486:$K486,0,MATCH(AP$475,$H$475:$K$475,0))*HLOOKUP(AP$474,$J$471:$R$472,2)</f>
        <v>0</v>
      </c>
      <c r="AQ486" s="678" cm="1">
        <f t="array" ref="AQ486">INDEX($H486:$K486,0,MATCH(AQ$475,$H$475:$K$475,0))*HLOOKUP(AQ$474,$J$471:$R$472,2)</f>
        <v>0</v>
      </c>
      <c r="AR486" s="678" cm="1">
        <f t="array" ref="AR486">INDEX($H486:$K486,0,MATCH(AR$475,$H$475:$K$475,0))*HLOOKUP(AR$474,$J$471:$R$472,2)</f>
        <v>0</v>
      </c>
      <c r="AS486" s="678" cm="1">
        <f t="array" ref="AS486">INDEX($H486:$K486,0,MATCH(AS$475,$H$475:$K$475,0))*HLOOKUP(AS$474,$J$471:$R$472,2)</f>
        <v>0</v>
      </c>
      <c r="AT486" s="678" cm="1">
        <f t="array" ref="AT486">INDEX($H486:$K486,0,MATCH(AT$475,$H$475:$K$475,0))*HLOOKUP(AT$474,$J$471:$R$472,2)</f>
        <v>0</v>
      </c>
      <c r="AU486" s="678" cm="1">
        <f t="array" ref="AU486">INDEX($H486:$K486,0,MATCH(AU$475,$H$475:$K$475,0))*HLOOKUP(AU$474,$J$471:$R$472,2)</f>
        <v>0</v>
      </c>
      <c r="AV486" s="186"/>
      <c r="AW486" s="186"/>
      <c r="AX486" s="16"/>
      <c r="AY486" s="8"/>
      <c r="AZ486" s="8"/>
      <c r="BA486" s="8"/>
    </row>
    <row r="487" spans="1:53" ht="14.5" outlineLevel="1" x14ac:dyDescent="0.35">
      <c r="A487" s="6"/>
      <c r="B487" s="7"/>
      <c r="C487" s="17"/>
      <c r="D487" s="17"/>
      <c r="E487" s="17"/>
      <c r="F487" s="26"/>
      <c r="G487" s="26" t="str">
        <f t="shared" si="195"/>
        <v>GGGC1LFa2</v>
      </c>
      <c r="H487" s="222">
        <f t="shared" si="196"/>
        <v>0</v>
      </c>
      <c r="I487" s="222">
        <f t="shared" si="196"/>
        <v>0</v>
      </c>
      <c r="J487" s="222">
        <f t="shared" si="196"/>
        <v>0</v>
      </c>
      <c r="K487" s="222">
        <f t="shared" si="196"/>
        <v>0</v>
      </c>
      <c r="L487" s="678" cm="1">
        <f t="array" ref="L487">INDEX($H487:$K487,0,MATCH(L$475,$H$475:$K$475,0))*HLOOKUP(L$474,$J$471:$R$472,2)</f>
        <v>0</v>
      </c>
      <c r="M487" s="678" cm="1">
        <f t="array" ref="M487">INDEX($H487:$K487,0,MATCH(M$475,$H$475:$K$475,0))*HLOOKUP(M$474,$J$471:$R$472,2)</f>
        <v>0</v>
      </c>
      <c r="N487" s="678" cm="1">
        <f t="array" ref="N487">INDEX($H487:$K487,0,MATCH(N$475,$H$475:$K$475,0))*HLOOKUP(N$474,$J$471:$R$472,2)</f>
        <v>0</v>
      </c>
      <c r="O487" s="678" cm="1">
        <f t="array" ref="O487">INDEX($H487:$K487,0,MATCH(O$475,$H$475:$K$475,0))*HLOOKUP(O$474,$J$471:$R$472,2)</f>
        <v>0</v>
      </c>
      <c r="P487" s="678" cm="1">
        <f t="array" ref="P487">INDEX($H487:$K487,0,MATCH(P$475,$H$475:$K$475,0))*HLOOKUP(P$474,$J$471:$R$472,2)</f>
        <v>0</v>
      </c>
      <c r="Q487" s="678" cm="1">
        <f t="array" ref="Q487">INDEX($H487:$K487,0,MATCH(Q$475,$H$475:$K$475,0))*HLOOKUP(Q$474,$J$471:$R$472,2)</f>
        <v>0</v>
      </c>
      <c r="R487" s="678" cm="1">
        <f t="array" ref="R487">INDEX($H487:$K487,0,MATCH(R$475,$H$475:$K$475,0))*HLOOKUP(R$474,$J$471:$R$472,2)</f>
        <v>0</v>
      </c>
      <c r="S487" s="678" cm="1">
        <f t="array" ref="S487">INDEX($H487:$K487,0,MATCH(S$475,$H$475:$K$475,0))*HLOOKUP(S$474,$J$471:$R$472,2)</f>
        <v>0</v>
      </c>
      <c r="T487" s="678" cm="1">
        <f t="array" ref="T487">INDEX($H487:$K487,0,MATCH(T$475,$H$475:$K$475,0))*HLOOKUP(T$474,$J$471:$R$472,2)</f>
        <v>0</v>
      </c>
      <c r="U487" s="678" cm="1">
        <f t="array" ref="U487">INDEX($H487:$K487,0,MATCH(U$475,$H$475:$K$475,0))*HLOOKUP(U$474,$J$471:$R$472,2)</f>
        <v>0</v>
      </c>
      <c r="V487" s="678" cm="1">
        <f t="array" ref="V487">INDEX($H487:$K487,0,MATCH(V$475,$H$475:$K$475,0))*HLOOKUP(V$474,$J$471:$R$472,2)</f>
        <v>0</v>
      </c>
      <c r="W487" s="678" cm="1">
        <f t="array" ref="W487">INDEX($H487:$K487,0,MATCH(W$475,$H$475:$K$475,0))*HLOOKUP(W$474,$J$471:$R$472,2)</f>
        <v>0</v>
      </c>
      <c r="X487" s="678" cm="1">
        <f t="array" ref="X487">INDEX($H487:$K487,0,MATCH(X$475,$H$475:$K$475,0))*HLOOKUP(X$474,$J$471:$R$472,2)</f>
        <v>0</v>
      </c>
      <c r="Y487" s="678" cm="1">
        <f t="array" ref="Y487">INDEX($H487:$K487,0,MATCH(Y$475,$H$475:$K$475,0))*HLOOKUP(Y$474,$J$471:$R$472,2)</f>
        <v>0</v>
      </c>
      <c r="Z487" s="678" cm="1">
        <f t="array" ref="Z487">INDEX($H487:$K487,0,MATCH(Z$475,$H$475:$K$475,0))*HLOOKUP(Z$474,$J$471:$R$472,2)</f>
        <v>0</v>
      </c>
      <c r="AA487" s="678" cm="1">
        <f t="array" ref="AA487">INDEX($H487:$K487,0,MATCH(AA$475,$H$475:$K$475,0))*HLOOKUP(AA$474,$J$471:$R$472,2)</f>
        <v>0</v>
      </c>
      <c r="AB487" s="678" cm="1">
        <f t="array" ref="AB487">INDEX($H487:$K487,0,MATCH(AB$475,$H$475:$K$475,0))*HLOOKUP(AB$474,$J$471:$R$472,2)</f>
        <v>0</v>
      </c>
      <c r="AC487" s="678" cm="1">
        <f t="array" ref="AC487">INDEX($H487:$K487,0,MATCH(AC$475,$H$475:$K$475,0))*HLOOKUP(AC$474,$J$471:$R$472,2)</f>
        <v>0</v>
      </c>
      <c r="AD487" s="678" cm="1">
        <f t="array" ref="AD487">INDEX($H487:$K487,0,MATCH(AD$475,$H$475:$K$475,0))*HLOOKUP(AD$474,$J$471:$R$472,2)</f>
        <v>0</v>
      </c>
      <c r="AE487" s="678" cm="1">
        <f t="array" ref="AE487">INDEX($H487:$K487,0,MATCH(AE$475,$H$475:$K$475,0))*HLOOKUP(AE$474,$J$471:$R$472,2)</f>
        <v>0</v>
      </c>
      <c r="AF487" s="678" cm="1">
        <f t="array" ref="AF487">INDEX($H487:$K487,0,MATCH(AF$475,$H$475:$K$475,0))*HLOOKUP(AF$474,$J$471:$R$472,2)</f>
        <v>0</v>
      </c>
      <c r="AG487" s="678" cm="1">
        <f t="array" ref="AG487">INDEX($H487:$K487,0,MATCH(AG$475,$H$475:$K$475,0))*HLOOKUP(AG$474,$J$471:$R$472,2)</f>
        <v>0</v>
      </c>
      <c r="AH487" s="678" cm="1">
        <f t="array" ref="AH487">INDEX($H487:$K487,0,MATCH(AH$475,$H$475:$K$475,0))*HLOOKUP(AH$474,$J$471:$R$472,2)</f>
        <v>0</v>
      </c>
      <c r="AI487" s="678" cm="1">
        <f t="array" ref="AI487">INDEX($H487:$K487,0,MATCH(AI$475,$H$475:$K$475,0))*HLOOKUP(AI$474,$J$471:$R$472,2)</f>
        <v>0</v>
      </c>
      <c r="AJ487" s="678" cm="1">
        <f t="array" ref="AJ487">INDEX($H487:$K487,0,MATCH(AJ$475,$H$475:$K$475,0))*HLOOKUP(AJ$474,$J$471:$R$472,2)</f>
        <v>0</v>
      </c>
      <c r="AK487" s="678" cm="1">
        <f t="array" ref="AK487">INDEX($H487:$K487,0,MATCH(AK$475,$H$475:$K$475,0))*HLOOKUP(AK$474,$J$471:$R$472,2)</f>
        <v>0</v>
      </c>
      <c r="AL487" s="678" cm="1">
        <f t="array" ref="AL487">INDEX($H487:$K487,0,MATCH(AL$475,$H$475:$K$475,0))*HLOOKUP(AL$474,$J$471:$R$472,2)</f>
        <v>0</v>
      </c>
      <c r="AM487" s="678" cm="1">
        <f t="array" ref="AM487">INDEX($H487:$K487,0,MATCH(AM$475,$H$475:$K$475,0))*HLOOKUP(AM$474,$J$471:$R$472,2)</f>
        <v>0</v>
      </c>
      <c r="AN487" s="678" cm="1">
        <f t="array" ref="AN487">INDEX($H487:$K487,0,MATCH(AN$475,$H$475:$K$475,0))*HLOOKUP(AN$474,$J$471:$R$472,2)</f>
        <v>0</v>
      </c>
      <c r="AO487" s="678" cm="1">
        <f t="array" ref="AO487">INDEX($H487:$K487,0,MATCH(AO$475,$H$475:$K$475,0))*HLOOKUP(AO$474,$J$471:$R$472,2)</f>
        <v>0</v>
      </c>
      <c r="AP487" s="678" cm="1">
        <f t="array" ref="AP487">INDEX($H487:$K487,0,MATCH(AP$475,$H$475:$K$475,0))*HLOOKUP(AP$474,$J$471:$R$472,2)</f>
        <v>0</v>
      </c>
      <c r="AQ487" s="678" cm="1">
        <f t="array" ref="AQ487">INDEX($H487:$K487,0,MATCH(AQ$475,$H$475:$K$475,0))*HLOOKUP(AQ$474,$J$471:$R$472,2)</f>
        <v>0</v>
      </c>
      <c r="AR487" s="678" cm="1">
        <f t="array" ref="AR487">INDEX($H487:$K487,0,MATCH(AR$475,$H$475:$K$475,0))*HLOOKUP(AR$474,$J$471:$R$472,2)</f>
        <v>0</v>
      </c>
      <c r="AS487" s="678" cm="1">
        <f t="array" ref="AS487">INDEX($H487:$K487,0,MATCH(AS$475,$H$475:$K$475,0))*HLOOKUP(AS$474,$J$471:$R$472,2)</f>
        <v>0</v>
      </c>
      <c r="AT487" s="678" cm="1">
        <f t="array" ref="AT487">INDEX($H487:$K487,0,MATCH(AT$475,$H$475:$K$475,0))*HLOOKUP(AT$474,$J$471:$R$472,2)</f>
        <v>0</v>
      </c>
      <c r="AU487" s="678" cm="1">
        <f t="array" ref="AU487">INDEX($H487:$K487,0,MATCH(AU$475,$H$475:$K$475,0))*HLOOKUP(AU$474,$J$471:$R$472,2)</f>
        <v>0</v>
      </c>
      <c r="AV487" s="186"/>
      <c r="AW487" s="186"/>
      <c r="AX487" s="16"/>
      <c r="AY487" s="8"/>
      <c r="AZ487" s="8"/>
      <c r="BA487" s="8"/>
    </row>
    <row r="488" spans="1:53" ht="14.5" outlineLevel="1" x14ac:dyDescent="0.35">
      <c r="A488" s="6"/>
      <c r="B488" s="7"/>
      <c r="C488" s="17"/>
      <c r="D488" s="17"/>
      <c r="E488" s="17"/>
      <c r="F488" s="26"/>
      <c r="G488" s="26" t="str">
        <f t="shared" si="195"/>
        <v>SPSPSPSPSPsp</v>
      </c>
      <c r="H488" s="222">
        <f t="shared" ref="H488:K488" si="197">IF(H427&gt;0,1,0)</f>
        <v>0</v>
      </c>
      <c r="I488" s="222">
        <f t="shared" si="197"/>
        <v>0</v>
      </c>
      <c r="J488" s="222">
        <f t="shared" si="197"/>
        <v>0</v>
      </c>
      <c r="K488" s="222">
        <f t="shared" si="197"/>
        <v>0</v>
      </c>
      <c r="L488" s="678" cm="1">
        <f t="array" ref="L488">INDEX($H488:$K488,0,MATCH(L$475,$H$475:$K$475,0))*HLOOKUP(L$474,$J$471:$R$472,2)</f>
        <v>0</v>
      </c>
      <c r="M488" s="678" cm="1">
        <f t="array" ref="M488">INDEX($H488:$K488,0,MATCH(M$475,$H$475:$K$475,0))*HLOOKUP(M$474,$J$471:$R$472,2)</f>
        <v>0</v>
      </c>
      <c r="N488" s="678" cm="1">
        <f t="array" ref="N488">INDEX($H488:$K488,0,MATCH(N$475,$H$475:$K$475,0))*HLOOKUP(N$474,$J$471:$R$472,2)</f>
        <v>0</v>
      </c>
      <c r="O488" s="678" cm="1">
        <f t="array" ref="O488">INDEX($H488:$K488,0,MATCH(O$475,$H$475:$K$475,0))*HLOOKUP(O$474,$J$471:$R$472,2)</f>
        <v>0</v>
      </c>
      <c r="P488" s="678" cm="1">
        <f t="array" ref="P488">INDEX($H488:$K488,0,MATCH(P$475,$H$475:$K$475,0))*HLOOKUP(P$474,$J$471:$R$472,2)</f>
        <v>0</v>
      </c>
      <c r="Q488" s="678" cm="1">
        <f t="array" ref="Q488">INDEX($H488:$K488,0,MATCH(Q$475,$H$475:$K$475,0))*HLOOKUP(Q$474,$J$471:$R$472,2)</f>
        <v>0</v>
      </c>
      <c r="R488" s="678" cm="1">
        <f t="array" ref="R488">INDEX($H488:$K488,0,MATCH(R$475,$H$475:$K$475,0))*HLOOKUP(R$474,$J$471:$R$472,2)</f>
        <v>0</v>
      </c>
      <c r="S488" s="678" cm="1">
        <f t="array" ref="S488">INDEX($H488:$K488,0,MATCH(S$475,$H$475:$K$475,0))*HLOOKUP(S$474,$J$471:$R$472,2)</f>
        <v>0</v>
      </c>
      <c r="T488" s="678" cm="1">
        <f t="array" ref="T488">INDEX($H488:$K488,0,MATCH(T$475,$H$475:$K$475,0))*HLOOKUP(T$474,$J$471:$R$472,2)</f>
        <v>0</v>
      </c>
      <c r="U488" s="678" cm="1">
        <f t="array" ref="U488">INDEX($H488:$K488,0,MATCH(U$475,$H$475:$K$475,0))*HLOOKUP(U$474,$J$471:$R$472,2)</f>
        <v>0</v>
      </c>
      <c r="V488" s="678" cm="1">
        <f t="array" ref="V488">INDEX($H488:$K488,0,MATCH(V$475,$H$475:$K$475,0))*HLOOKUP(V$474,$J$471:$R$472,2)</f>
        <v>0</v>
      </c>
      <c r="W488" s="678" cm="1">
        <f t="array" ref="W488">INDEX($H488:$K488,0,MATCH(W$475,$H$475:$K$475,0))*HLOOKUP(W$474,$J$471:$R$472,2)</f>
        <v>0</v>
      </c>
      <c r="X488" s="678" cm="1">
        <f t="array" ref="X488">INDEX($H488:$K488,0,MATCH(X$475,$H$475:$K$475,0))*HLOOKUP(X$474,$J$471:$R$472,2)</f>
        <v>0</v>
      </c>
      <c r="Y488" s="678" cm="1">
        <f t="array" ref="Y488">INDEX($H488:$K488,0,MATCH(Y$475,$H$475:$K$475,0))*HLOOKUP(Y$474,$J$471:$R$472,2)</f>
        <v>0</v>
      </c>
      <c r="Z488" s="678" cm="1">
        <f t="array" ref="Z488">INDEX($H488:$K488,0,MATCH(Z$475,$H$475:$K$475,0))*HLOOKUP(Z$474,$J$471:$R$472,2)</f>
        <v>0</v>
      </c>
      <c r="AA488" s="678" cm="1">
        <f t="array" ref="AA488">INDEX($H488:$K488,0,MATCH(AA$475,$H$475:$K$475,0))*HLOOKUP(AA$474,$J$471:$R$472,2)</f>
        <v>0</v>
      </c>
      <c r="AB488" s="678" cm="1">
        <f t="array" ref="AB488">INDEX($H488:$K488,0,MATCH(AB$475,$H$475:$K$475,0))*HLOOKUP(AB$474,$J$471:$R$472,2)</f>
        <v>0</v>
      </c>
      <c r="AC488" s="678" cm="1">
        <f t="array" ref="AC488">INDEX($H488:$K488,0,MATCH(AC$475,$H$475:$K$475,0))*HLOOKUP(AC$474,$J$471:$R$472,2)</f>
        <v>0</v>
      </c>
      <c r="AD488" s="678" cm="1">
        <f t="array" ref="AD488">INDEX($H488:$K488,0,MATCH(AD$475,$H$475:$K$475,0))*HLOOKUP(AD$474,$J$471:$R$472,2)</f>
        <v>0</v>
      </c>
      <c r="AE488" s="678" cm="1">
        <f t="array" ref="AE488">INDEX($H488:$K488,0,MATCH(AE$475,$H$475:$K$475,0))*HLOOKUP(AE$474,$J$471:$R$472,2)</f>
        <v>0</v>
      </c>
      <c r="AF488" s="678" cm="1">
        <f t="array" ref="AF488">INDEX($H488:$K488,0,MATCH(AF$475,$H$475:$K$475,0))*HLOOKUP(AF$474,$J$471:$R$472,2)</f>
        <v>0</v>
      </c>
      <c r="AG488" s="678" cm="1">
        <f t="array" ref="AG488">INDEX($H488:$K488,0,MATCH(AG$475,$H$475:$K$475,0))*HLOOKUP(AG$474,$J$471:$R$472,2)</f>
        <v>0</v>
      </c>
      <c r="AH488" s="678" cm="1">
        <f t="array" ref="AH488">INDEX($H488:$K488,0,MATCH(AH$475,$H$475:$K$475,0))*HLOOKUP(AH$474,$J$471:$R$472,2)</f>
        <v>0</v>
      </c>
      <c r="AI488" s="678" cm="1">
        <f t="array" ref="AI488">INDEX($H488:$K488,0,MATCH(AI$475,$H$475:$K$475,0))*HLOOKUP(AI$474,$J$471:$R$472,2)</f>
        <v>0</v>
      </c>
      <c r="AJ488" s="678" cm="1">
        <f t="array" ref="AJ488">INDEX($H488:$K488,0,MATCH(AJ$475,$H$475:$K$475,0))*HLOOKUP(AJ$474,$J$471:$R$472,2)</f>
        <v>0</v>
      </c>
      <c r="AK488" s="678" cm="1">
        <f t="array" ref="AK488">INDEX($H488:$K488,0,MATCH(AK$475,$H$475:$K$475,0))*HLOOKUP(AK$474,$J$471:$R$472,2)</f>
        <v>0</v>
      </c>
      <c r="AL488" s="678" cm="1">
        <f t="array" ref="AL488">INDEX($H488:$K488,0,MATCH(AL$475,$H$475:$K$475,0))*HLOOKUP(AL$474,$J$471:$R$472,2)</f>
        <v>0</v>
      </c>
      <c r="AM488" s="678" cm="1">
        <f t="array" ref="AM488">INDEX($H488:$K488,0,MATCH(AM$475,$H$475:$K$475,0))*HLOOKUP(AM$474,$J$471:$R$472,2)</f>
        <v>0</v>
      </c>
      <c r="AN488" s="678" cm="1">
        <f t="array" ref="AN488">INDEX($H488:$K488,0,MATCH(AN$475,$H$475:$K$475,0))*HLOOKUP(AN$474,$J$471:$R$472,2)</f>
        <v>0</v>
      </c>
      <c r="AO488" s="678" cm="1">
        <f t="array" ref="AO488">INDEX($H488:$K488,0,MATCH(AO$475,$H$475:$K$475,0))*HLOOKUP(AO$474,$J$471:$R$472,2)</f>
        <v>0</v>
      </c>
      <c r="AP488" s="678" cm="1">
        <f t="array" ref="AP488">INDEX($H488:$K488,0,MATCH(AP$475,$H$475:$K$475,0))*HLOOKUP(AP$474,$J$471:$R$472,2)</f>
        <v>0</v>
      </c>
      <c r="AQ488" s="678" cm="1">
        <f t="array" ref="AQ488">INDEX($H488:$K488,0,MATCH(AQ$475,$H$475:$K$475,0))*HLOOKUP(AQ$474,$J$471:$R$472,2)</f>
        <v>0</v>
      </c>
      <c r="AR488" s="678" cm="1">
        <f t="array" ref="AR488">INDEX($H488:$K488,0,MATCH(AR$475,$H$475:$K$475,0))*HLOOKUP(AR$474,$J$471:$R$472,2)</f>
        <v>0</v>
      </c>
      <c r="AS488" s="678" cm="1">
        <f t="array" ref="AS488">INDEX($H488:$K488,0,MATCH(AS$475,$H$475:$K$475,0))*HLOOKUP(AS$474,$J$471:$R$472,2)</f>
        <v>0</v>
      </c>
      <c r="AT488" s="678" cm="1">
        <f t="array" ref="AT488">INDEX($H488:$K488,0,MATCH(AT$475,$H$475:$K$475,0))*HLOOKUP(AT$474,$J$471:$R$472,2)</f>
        <v>0</v>
      </c>
      <c r="AU488" s="678" cm="1">
        <f t="array" ref="AU488">INDEX($H488:$K488,0,MATCH(AU$475,$H$475:$K$475,0))*HLOOKUP(AU$474,$J$471:$R$472,2)</f>
        <v>0</v>
      </c>
      <c r="AV488" s="186"/>
      <c r="AW488" s="186"/>
      <c r="AX488" s="16"/>
      <c r="AY488" s="8"/>
      <c r="AZ488" s="8"/>
      <c r="BA488" s="8"/>
    </row>
    <row r="489" spans="1:53" ht="14.5" outlineLevel="1" x14ac:dyDescent="0.35">
      <c r="A489" s="6"/>
      <c r="B489" s="7"/>
      <c r="C489" s="17"/>
      <c r="D489" s="17"/>
      <c r="E489" s="17"/>
      <c r="F489" s="26"/>
      <c r="G489" s="26" t="str">
        <f t="shared" si="195"/>
        <v>YYWNWl</v>
      </c>
      <c r="H489" s="222">
        <f t="shared" ref="H489:K489" si="198">IF(H428&gt;0,1,0)</f>
        <v>0</v>
      </c>
      <c r="I489" s="222">
        <f t="shared" si="198"/>
        <v>1</v>
      </c>
      <c r="J489" s="222">
        <f t="shared" si="198"/>
        <v>0</v>
      </c>
      <c r="K489" s="222">
        <f t="shared" si="198"/>
        <v>0</v>
      </c>
      <c r="L489" s="678" cm="1">
        <f t="array" ref="L489">INDEX($H489:$K489,0,MATCH(L$475,$H$475:$K$475,0))*HLOOKUP(L$474,$J$471:$R$472,2)</f>
        <v>0</v>
      </c>
      <c r="M489" s="678" cm="1">
        <f t="array" ref="M489">INDEX($H489:$K489,0,MATCH(M$475,$H$475:$K$475,0))*HLOOKUP(M$474,$J$471:$R$472,2)</f>
        <v>1</v>
      </c>
      <c r="N489" s="678" cm="1">
        <f t="array" ref="N489">INDEX($H489:$K489,0,MATCH(N$475,$H$475:$K$475,0))*HLOOKUP(N$474,$J$471:$R$472,2)</f>
        <v>0</v>
      </c>
      <c r="O489" s="678" cm="1">
        <f t="array" ref="O489">INDEX($H489:$K489,0,MATCH(O$475,$H$475:$K$475,0))*HLOOKUP(O$474,$J$471:$R$472,2)</f>
        <v>0</v>
      </c>
      <c r="P489" s="678" cm="1">
        <f t="array" ref="P489">INDEX($H489:$K489,0,MATCH(P$475,$H$475:$K$475,0))*HLOOKUP(P$474,$J$471:$R$472,2)</f>
        <v>0</v>
      </c>
      <c r="Q489" s="678" cm="1">
        <f t="array" ref="Q489">INDEX($H489:$K489,0,MATCH(Q$475,$H$475:$K$475,0))*HLOOKUP(Q$474,$J$471:$R$472,2)</f>
        <v>1</v>
      </c>
      <c r="R489" s="678" cm="1">
        <f t="array" ref="R489">INDEX($H489:$K489,0,MATCH(R$475,$H$475:$K$475,0))*HLOOKUP(R$474,$J$471:$R$472,2)</f>
        <v>0</v>
      </c>
      <c r="S489" s="678" cm="1">
        <f t="array" ref="S489">INDEX($H489:$K489,0,MATCH(S$475,$H$475:$K$475,0))*HLOOKUP(S$474,$J$471:$R$472,2)</f>
        <v>0</v>
      </c>
      <c r="T489" s="678" cm="1">
        <f t="array" ref="T489">INDEX($H489:$K489,0,MATCH(T$475,$H$475:$K$475,0))*HLOOKUP(T$474,$J$471:$R$472,2)</f>
        <v>0</v>
      </c>
      <c r="U489" s="678" cm="1">
        <f t="array" ref="U489">INDEX($H489:$K489,0,MATCH(U$475,$H$475:$K$475,0))*HLOOKUP(U$474,$J$471:$R$472,2)</f>
        <v>1</v>
      </c>
      <c r="V489" s="678" cm="1">
        <f t="array" ref="V489">INDEX($H489:$K489,0,MATCH(V$475,$H$475:$K$475,0))*HLOOKUP(V$474,$J$471:$R$472,2)</f>
        <v>0</v>
      </c>
      <c r="W489" s="678" cm="1">
        <f t="array" ref="W489">INDEX($H489:$K489,0,MATCH(W$475,$H$475:$K$475,0))*HLOOKUP(W$474,$J$471:$R$472,2)</f>
        <v>0</v>
      </c>
      <c r="X489" s="678" cm="1">
        <f t="array" ref="X489">INDEX($H489:$K489,0,MATCH(X$475,$H$475:$K$475,0))*HLOOKUP(X$474,$J$471:$R$472,2)</f>
        <v>0</v>
      </c>
      <c r="Y489" s="678" cm="1">
        <f t="array" ref="Y489">INDEX($H489:$K489,0,MATCH(Y$475,$H$475:$K$475,0))*HLOOKUP(Y$474,$J$471:$R$472,2)</f>
        <v>1</v>
      </c>
      <c r="Z489" s="678" cm="1">
        <f t="array" ref="Z489">INDEX($H489:$K489,0,MATCH(Z$475,$H$475:$K$475,0))*HLOOKUP(Z$474,$J$471:$R$472,2)</f>
        <v>0</v>
      </c>
      <c r="AA489" s="678" cm="1">
        <f t="array" ref="AA489">INDEX($H489:$K489,0,MATCH(AA$475,$H$475:$K$475,0))*HLOOKUP(AA$474,$J$471:$R$472,2)</f>
        <v>0</v>
      </c>
      <c r="AB489" s="678" cm="1">
        <f t="array" ref="AB489">INDEX($H489:$K489,0,MATCH(AB$475,$H$475:$K$475,0))*HLOOKUP(AB$474,$J$471:$R$472,2)</f>
        <v>0</v>
      </c>
      <c r="AC489" s="678" cm="1">
        <f t="array" ref="AC489">INDEX($H489:$K489,0,MATCH(AC$475,$H$475:$K$475,0))*HLOOKUP(AC$474,$J$471:$R$472,2)</f>
        <v>1</v>
      </c>
      <c r="AD489" s="678" cm="1">
        <f t="array" ref="AD489">INDEX($H489:$K489,0,MATCH(AD$475,$H$475:$K$475,0))*HLOOKUP(AD$474,$J$471:$R$472,2)</f>
        <v>0</v>
      </c>
      <c r="AE489" s="678" cm="1">
        <f t="array" ref="AE489">INDEX($H489:$K489,0,MATCH(AE$475,$H$475:$K$475,0))*HLOOKUP(AE$474,$J$471:$R$472,2)</f>
        <v>0</v>
      </c>
      <c r="AF489" s="678" cm="1">
        <f t="array" ref="AF489">INDEX($H489:$K489,0,MATCH(AF$475,$H$475:$K$475,0))*HLOOKUP(AF$474,$J$471:$R$472,2)</f>
        <v>0</v>
      </c>
      <c r="AG489" s="678" cm="1">
        <f t="array" ref="AG489">INDEX($H489:$K489,0,MATCH(AG$475,$H$475:$K$475,0))*HLOOKUP(AG$474,$J$471:$R$472,2)</f>
        <v>1</v>
      </c>
      <c r="AH489" s="678" cm="1">
        <f t="array" ref="AH489">INDEX($H489:$K489,0,MATCH(AH$475,$H$475:$K$475,0))*HLOOKUP(AH$474,$J$471:$R$472,2)</f>
        <v>0</v>
      </c>
      <c r="AI489" s="678" cm="1">
        <f t="array" ref="AI489">INDEX($H489:$K489,0,MATCH(AI$475,$H$475:$K$475,0))*HLOOKUP(AI$474,$J$471:$R$472,2)</f>
        <v>0</v>
      </c>
      <c r="AJ489" s="678" cm="1">
        <f t="array" ref="AJ489">INDEX($H489:$K489,0,MATCH(AJ$475,$H$475:$K$475,0))*HLOOKUP(AJ$474,$J$471:$R$472,2)</f>
        <v>0</v>
      </c>
      <c r="AK489" s="678" cm="1">
        <f t="array" ref="AK489">INDEX($H489:$K489,0,MATCH(AK$475,$H$475:$K$475,0))*HLOOKUP(AK$474,$J$471:$R$472,2)</f>
        <v>1</v>
      </c>
      <c r="AL489" s="678" cm="1">
        <f t="array" ref="AL489">INDEX($H489:$K489,0,MATCH(AL$475,$H$475:$K$475,0))*HLOOKUP(AL$474,$J$471:$R$472,2)</f>
        <v>0</v>
      </c>
      <c r="AM489" s="678" cm="1">
        <f t="array" ref="AM489">INDEX($H489:$K489,0,MATCH(AM$475,$H$475:$K$475,0))*HLOOKUP(AM$474,$J$471:$R$472,2)</f>
        <v>0</v>
      </c>
      <c r="AN489" s="678" cm="1">
        <f t="array" ref="AN489">INDEX($H489:$K489,0,MATCH(AN$475,$H$475:$K$475,0))*HLOOKUP(AN$474,$J$471:$R$472,2)</f>
        <v>0</v>
      </c>
      <c r="AO489" s="678" cm="1">
        <f t="array" ref="AO489">INDEX($H489:$K489,0,MATCH(AO$475,$H$475:$K$475,0))*HLOOKUP(AO$474,$J$471:$R$472,2)</f>
        <v>1</v>
      </c>
      <c r="AP489" s="678" cm="1">
        <f t="array" ref="AP489">INDEX($H489:$K489,0,MATCH(AP$475,$H$475:$K$475,0))*HLOOKUP(AP$474,$J$471:$R$472,2)</f>
        <v>0</v>
      </c>
      <c r="AQ489" s="678" cm="1">
        <f t="array" ref="AQ489">INDEX($H489:$K489,0,MATCH(AQ$475,$H$475:$K$475,0))*HLOOKUP(AQ$474,$J$471:$R$472,2)</f>
        <v>0</v>
      </c>
      <c r="AR489" s="678" cm="1">
        <f t="array" ref="AR489">INDEX($H489:$K489,0,MATCH(AR$475,$H$475:$K$475,0))*HLOOKUP(AR$474,$J$471:$R$472,2)</f>
        <v>0</v>
      </c>
      <c r="AS489" s="678" cm="1">
        <f t="array" ref="AS489">INDEX($H489:$K489,0,MATCH(AS$475,$H$475:$K$475,0))*HLOOKUP(AS$474,$J$471:$R$472,2)</f>
        <v>1</v>
      </c>
      <c r="AT489" s="678" cm="1">
        <f t="array" ref="AT489">INDEX($H489:$K489,0,MATCH(AT$475,$H$475:$K$475,0))*HLOOKUP(AT$474,$J$471:$R$472,2)</f>
        <v>0</v>
      </c>
      <c r="AU489" s="678" cm="1">
        <f t="array" ref="AU489">INDEX($H489:$K489,0,MATCH(AU$475,$H$475:$K$475,0))*HLOOKUP(AU$474,$J$471:$R$472,2)</f>
        <v>0</v>
      </c>
      <c r="AV489" s="186"/>
      <c r="AW489" s="186"/>
      <c r="AX489" s="16"/>
      <c r="AY489" s="8"/>
      <c r="AZ489" s="8"/>
      <c r="BA489" s="8"/>
    </row>
    <row r="490" spans="1:53" ht="14.5" outlineLevel="1" x14ac:dyDescent="0.35">
      <c r="A490" s="6"/>
      <c r="B490" s="7"/>
      <c r="C490" s="17"/>
      <c r="D490" s="17"/>
      <c r="E490" s="17"/>
      <c r="F490" s="26"/>
      <c r="G490" s="26" t="str">
        <f t="shared" si="195"/>
        <v>YYLWNw</v>
      </c>
      <c r="H490" s="222">
        <f t="shared" ref="H490:K490" si="199">IF(H429&gt;0,1,0)</f>
        <v>0</v>
      </c>
      <c r="I490" s="222">
        <f t="shared" si="199"/>
        <v>1</v>
      </c>
      <c r="J490" s="222">
        <f t="shared" si="199"/>
        <v>1</v>
      </c>
      <c r="K490" s="222">
        <f t="shared" si="199"/>
        <v>0</v>
      </c>
      <c r="L490" s="678" cm="1">
        <f t="array" ref="L490">INDEX($H490:$K490,0,MATCH(L$475,$H$475:$K$475,0))*HLOOKUP(L$474,$J$471:$R$472,2)</f>
        <v>0</v>
      </c>
      <c r="M490" s="678" cm="1">
        <f t="array" ref="M490">INDEX($H490:$K490,0,MATCH(M$475,$H$475:$K$475,0))*HLOOKUP(M$474,$J$471:$R$472,2)</f>
        <v>1</v>
      </c>
      <c r="N490" s="678" cm="1">
        <f t="array" ref="N490">INDEX($H490:$K490,0,MATCH(N$475,$H$475:$K$475,0))*HLOOKUP(N$474,$J$471:$R$472,2)</f>
        <v>1</v>
      </c>
      <c r="O490" s="678" cm="1">
        <f t="array" ref="O490">INDEX($H490:$K490,0,MATCH(O$475,$H$475:$K$475,0))*HLOOKUP(O$474,$J$471:$R$472,2)</f>
        <v>0</v>
      </c>
      <c r="P490" s="678" cm="1">
        <f t="array" ref="P490">INDEX($H490:$K490,0,MATCH(P$475,$H$475:$K$475,0))*HLOOKUP(P$474,$J$471:$R$472,2)</f>
        <v>0</v>
      </c>
      <c r="Q490" s="678" cm="1">
        <f t="array" ref="Q490">INDEX($H490:$K490,0,MATCH(Q$475,$H$475:$K$475,0))*HLOOKUP(Q$474,$J$471:$R$472,2)</f>
        <v>1</v>
      </c>
      <c r="R490" s="678" cm="1">
        <f t="array" ref="R490">INDEX($H490:$K490,0,MATCH(R$475,$H$475:$K$475,0))*HLOOKUP(R$474,$J$471:$R$472,2)</f>
        <v>1</v>
      </c>
      <c r="S490" s="678" cm="1">
        <f t="array" ref="S490">INDEX($H490:$K490,0,MATCH(S$475,$H$475:$K$475,0))*HLOOKUP(S$474,$J$471:$R$472,2)</f>
        <v>0</v>
      </c>
      <c r="T490" s="678" cm="1">
        <f t="array" ref="T490">INDEX($H490:$K490,0,MATCH(T$475,$H$475:$K$475,0))*HLOOKUP(T$474,$J$471:$R$472,2)</f>
        <v>0</v>
      </c>
      <c r="U490" s="678" cm="1">
        <f t="array" ref="U490">INDEX($H490:$K490,0,MATCH(U$475,$H$475:$K$475,0))*HLOOKUP(U$474,$J$471:$R$472,2)</f>
        <v>1</v>
      </c>
      <c r="V490" s="678" cm="1">
        <f t="array" ref="V490">INDEX($H490:$K490,0,MATCH(V$475,$H$475:$K$475,0))*HLOOKUP(V$474,$J$471:$R$472,2)</f>
        <v>1</v>
      </c>
      <c r="W490" s="678" cm="1">
        <f t="array" ref="W490">INDEX($H490:$K490,0,MATCH(W$475,$H$475:$K$475,0))*HLOOKUP(W$474,$J$471:$R$472,2)</f>
        <v>0</v>
      </c>
      <c r="X490" s="678" cm="1">
        <f t="array" ref="X490">INDEX($H490:$K490,0,MATCH(X$475,$H$475:$K$475,0))*HLOOKUP(X$474,$J$471:$R$472,2)</f>
        <v>0</v>
      </c>
      <c r="Y490" s="678" cm="1">
        <f t="array" ref="Y490">INDEX($H490:$K490,0,MATCH(Y$475,$H$475:$K$475,0))*HLOOKUP(Y$474,$J$471:$R$472,2)</f>
        <v>1</v>
      </c>
      <c r="Z490" s="678" cm="1">
        <f t="array" ref="Z490">INDEX($H490:$K490,0,MATCH(Z$475,$H$475:$K$475,0))*HLOOKUP(Z$474,$J$471:$R$472,2)</f>
        <v>1</v>
      </c>
      <c r="AA490" s="678" cm="1">
        <f t="array" ref="AA490">INDEX($H490:$K490,0,MATCH(AA$475,$H$475:$K$475,0))*HLOOKUP(AA$474,$J$471:$R$472,2)</f>
        <v>0</v>
      </c>
      <c r="AB490" s="678" cm="1">
        <f t="array" ref="AB490">INDEX($H490:$K490,0,MATCH(AB$475,$H$475:$K$475,0))*HLOOKUP(AB$474,$J$471:$R$472,2)</f>
        <v>0</v>
      </c>
      <c r="AC490" s="678" cm="1">
        <f t="array" ref="AC490">INDEX($H490:$K490,0,MATCH(AC$475,$H$475:$K$475,0))*HLOOKUP(AC$474,$J$471:$R$472,2)</f>
        <v>1</v>
      </c>
      <c r="AD490" s="678" cm="1">
        <f t="array" ref="AD490">INDEX($H490:$K490,0,MATCH(AD$475,$H$475:$K$475,0))*HLOOKUP(AD$474,$J$471:$R$472,2)</f>
        <v>1</v>
      </c>
      <c r="AE490" s="678" cm="1">
        <f t="array" ref="AE490">INDEX($H490:$K490,0,MATCH(AE$475,$H$475:$K$475,0))*HLOOKUP(AE$474,$J$471:$R$472,2)</f>
        <v>0</v>
      </c>
      <c r="AF490" s="678" cm="1">
        <f t="array" ref="AF490">INDEX($H490:$K490,0,MATCH(AF$475,$H$475:$K$475,0))*HLOOKUP(AF$474,$J$471:$R$472,2)</f>
        <v>0</v>
      </c>
      <c r="AG490" s="678" cm="1">
        <f t="array" ref="AG490">INDEX($H490:$K490,0,MATCH(AG$475,$H$475:$K$475,0))*HLOOKUP(AG$474,$J$471:$R$472,2)</f>
        <v>1</v>
      </c>
      <c r="AH490" s="678" cm="1">
        <f t="array" ref="AH490">INDEX($H490:$K490,0,MATCH(AH$475,$H$475:$K$475,0))*HLOOKUP(AH$474,$J$471:$R$472,2)</f>
        <v>1</v>
      </c>
      <c r="AI490" s="678" cm="1">
        <f t="array" ref="AI490">INDEX($H490:$K490,0,MATCH(AI$475,$H$475:$K$475,0))*HLOOKUP(AI$474,$J$471:$R$472,2)</f>
        <v>0</v>
      </c>
      <c r="AJ490" s="678" cm="1">
        <f t="array" ref="AJ490">INDEX($H490:$K490,0,MATCH(AJ$475,$H$475:$K$475,0))*HLOOKUP(AJ$474,$J$471:$R$472,2)</f>
        <v>0</v>
      </c>
      <c r="AK490" s="678" cm="1">
        <f t="array" ref="AK490">INDEX($H490:$K490,0,MATCH(AK$475,$H$475:$K$475,0))*HLOOKUP(AK$474,$J$471:$R$472,2)</f>
        <v>1</v>
      </c>
      <c r="AL490" s="678" cm="1">
        <f t="array" ref="AL490">INDEX($H490:$K490,0,MATCH(AL$475,$H$475:$K$475,0))*HLOOKUP(AL$474,$J$471:$R$472,2)</f>
        <v>1</v>
      </c>
      <c r="AM490" s="678" cm="1">
        <f t="array" ref="AM490">INDEX($H490:$K490,0,MATCH(AM$475,$H$475:$K$475,0))*HLOOKUP(AM$474,$J$471:$R$472,2)</f>
        <v>0</v>
      </c>
      <c r="AN490" s="678" cm="1">
        <f t="array" ref="AN490">INDEX($H490:$K490,0,MATCH(AN$475,$H$475:$K$475,0))*HLOOKUP(AN$474,$J$471:$R$472,2)</f>
        <v>0</v>
      </c>
      <c r="AO490" s="678" cm="1">
        <f t="array" ref="AO490">INDEX($H490:$K490,0,MATCH(AO$475,$H$475:$K$475,0))*HLOOKUP(AO$474,$J$471:$R$472,2)</f>
        <v>1</v>
      </c>
      <c r="AP490" s="678" cm="1">
        <f t="array" ref="AP490">INDEX($H490:$K490,0,MATCH(AP$475,$H$475:$K$475,0))*HLOOKUP(AP$474,$J$471:$R$472,2)</f>
        <v>1</v>
      </c>
      <c r="AQ490" s="678" cm="1">
        <f t="array" ref="AQ490">INDEX($H490:$K490,0,MATCH(AQ$475,$H$475:$K$475,0))*HLOOKUP(AQ$474,$J$471:$R$472,2)</f>
        <v>0</v>
      </c>
      <c r="AR490" s="678" cm="1">
        <f t="array" ref="AR490">INDEX($H490:$K490,0,MATCH(AR$475,$H$475:$K$475,0))*HLOOKUP(AR$474,$J$471:$R$472,2)</f>
        <v>0</v>
      </c>
      <c r="AS490" s="678" cm="1">
        <f t="array" ref="AS490">INDEX($H490:$K490,0,MATCH(AS$475,$H$475:$K$475,0))*HLOOKUP(AS$474,$J$471:$R$472,2)</f>
        <v>1</v>
      </c>
      <c r="AT490" s="678" cm="1">
        <f t="array" ref="AT490">INDEX($H490:$K490,0,MATCH(AT$475,$H$475:$K$475,0))*HLOOKUP(AT$474,$J$471:$R$472,2)</f>
        <v>1</v>
      </c>
      <c r="AU490" s="678" cm="1">
        <f t="array" ref="AU490">INDEX($H490:$K490,0,MATCH(AU$475,$H$475:$K$475,0))*HLOOKUP(AU$474,$J$471:$R$472,2)</f>
        <v>0</v>
      </c>
      <c r="AV490" s="186"/>
      <c r="AW490" s="186"/>
      <c r="AX490" s="16"/>
      <c r="AY490" s="8"/>
      <c r="AZ490" s="8"/>
      <c r="BA490" s="8"/>
    </row>
    <row r="491" spans="1:53" ht="14.5" outlineLevel="1" x14ac:dyDescent="0.35">
      <c r="A491" s="6"/>
      <c r="B491" s="7"/>
      <c r="C491" s="17"/>
      <c r="D491" s="17"/>
      <c r="E491" s="17"/>
      <c r="F491" s="26"/>
      <c r="G491" s="26" t="str">
        <f t="shared" si="195"/>
        <v>YYLWNwd</v>
      </c>
      <c r="H491" s="222">
        <f t="shared" ref="H491:K491" si="200">IF(H430&gt;0,1,0)</f>
        <v>0</v>
      </c>
      <c r="I491" s="222">
        <f t="shared" si="200"/>
        <v>1</v>
      </c>
      <c r="J491" s="222">
        <f t="shared" si="200"/>
        <v>1</v>
      </c>
      <c r="K491" s="222">
        <f t="shared" si="200"/>
        <v>0</v>
      </c>
      <c r="L491" s="678" cm="1">
        <f t="array" ref="L491">INDEX($H491:$K491,0,MATCH(L$475,$H$475:$K$475,0))*HLOOKUP(L$474,$J$471:$R$472,2)</f>
        <v>0</v>
      </c>
      <c r="M491" s="678" cm="1">
        <f t="array" ref="M491">INDEX($H491:$K491,0,MATCH(M$475,$H$475:$K$475,0))*HLOOKUP(M$474,$J$471:$R$472,2)</f>
        <v>1</v>
      </c>
      <c r="N491" s="678" cm="1">
        <f t="array" ref="N491">INDEX($H491:$K491,0,MATCH(N$475,$H$475:$K$475,0))*HLOOKUP(N$474,$J$471:$R$472,2)</f>
        <v>1</v>
      </c>
      <c r="O491" s="678" cm="1">
        <f t="array" ref="O491">INDEX($H491:$K491,0,MATCH(O$475,$H$475:$K$475,0))*HLOOKUP(O$474,$J$471:$R$472,2)</f>
        <v>0</v>
      </c>
      <c r="P491" s="678" cm="1">
        <f t="array" ref="P491">INDEX($H491:$K491,0,MATCH(P$475,$H$475:$K$475,0))*HLOOKUP(P$474,$J$471:$R$472,2)</f>
        <v>0</v>
      </c>
      <c r="Q491" s="678" cm="1">
        <f t="array" ref="Q491">INDEX($H491:$K491,0,MATCH(Q$475,$H$475:$K$475,0))*HLOOKUP(Q$474,$J$471:$R$472,2)</f>
        <v>1</v>
      </c>
      <c r="R491" s="678" cm="1">
        <f t="array" ref="R491">INDEX($H491:$K491,0,MATCH(R$475,$H$475:$K$475,0))*HLOOKUP(R$474,$J$471:$R$472,2)</f>
        <v>1</v>
      </c>
      <c r="S491" s="678" cm="1">
        <f t="array" ref="S491">INDEX($H491:$K491,0,MATCH(S$475,$H$475:$K$475,0))*HLOOKUP(S$474,$J$471:$R$472,2)</f>
        <v>0</v>
      </c>
      <c r="T491" s="678" cm="1">
        <f t="array" ref="T491">INDEX($H491:$K491,0,MATCH(T$475,$H$475:$K$475,0))*HLOOKUP(T$474,$J$471:$R$472,2)</f>
        <v>0</v>
      </c>
      <c r="U491" s="678" cm="1">
        <f t="array" ref="U491">INDEX($H491:$K491,0,MATCH(U$475,$H$475:$K$475,0))*HLOOKUP(U$474,$J$471:$R$472,2)</f>
        <v>1</v>
      </c>
      <c r="V491" s="678" cm="1">
        <f t="array" ref="V491">INDEX($H491:$K491,0,MATCH(V$475,$H$475:$K$475,0))*HLOOKUP(V$474,$J$471:$R$472,2)</f>
        <v>1</v>
      </c>
      <c r="W491" s="678" cm="1">
        <f t="array" ref="W491">INDEX($H491:$K491,0,MATCH(W$475,$H$475:$K$475,0))*HLOOKUP(W$474,$J$471:$R$472,2)</f>
        <v>0</v>
      </c>
      <c r="X491" s="678" cm="1">
        <f t="array" ref="X491">INDEX($H491:$K491,0,MATCH(X$475,$H$475:$K$475,0))*HLOOKUP(X$474,$J$471:$R$472,2)</f>
        <v>0</v>
      </c>
      <c r="Y491" s="678" cm="1">
        <f t="array" ref="Y491">INDEX($H491:$K491,0,MATCH(Y$475,$H$475:$K$475,0))*HLOOKUP(Y$474,$J$471:$R$472,2)</f>
        <v>1</v>
      </c>
      <c r="Z491" s="678" cm="1">
        <f t="array" ref="Z491">INDEX($H491:$K491,0,MATCH(Z$475,$H$475:$K$475,0))*HLOOKUP(Z$474,$J$471:$R$472,2)</f>
        <v>1</v>
      </c>
      <c r="AA491" s="678" cm="1">
        <f t="array" ref="AA491">INDEX($H491:$K491,0,MATCH(AA$475,$H$475:$K$475,0))*HLOOKUP(AA$474,$J$471:$R$472,2)</f>
        <v>0</v>
      </c>
      <c r="AB491" s="678" cm="1">
        <f t="array" ref="AB491">INDEX($H491:$K491,0,MATCH(AB$475,$H$475:$K$475,0))*HLOOKUP(AB$474,$J$471:$R$472,2)</f>
        <v>0</v>
      </c>
      <c r="AC491" s="678" cm="1">
        <f t="array" ref="AC491">INDEX($H491:$K491,0,MATCH(AC$475,$H$475:$K$475,0))*HLOOKUP(AC$474,$J$471:$R$472,2)</f>
        <v>1</v>
      </c>
      <c r="AD491" s="678" cm="1">
        <f t="array" ref="AD491">INDEX($H491:$K491,0,MATCH(AD$475,$H$475:$K$475,0))*HLOOKUP(AD$474,$J$471:$R$472,2)</f>
        <v>1</v>
      </c>
      <c r="AE491" s="678" cm="1">
        <f t="array" ref="AE491">INDEX($H491:$K491,0,MATCH(AE$475,$H$475:$K$475,0))*HLOOKUP(AE$474,$J$471:$R$472,2)</f>
        <v>0</v>
      </c>
      <c r="AF491" s="678" cm="1">
        <f t="array" ref="AF491">INDEX($H491:$K491,0,MATCH(AF$475,$H$475:$K$475,0))*HLOOKUP(AF$474,$J$471:$R$472,2)</f>
        <v>0</v>
      </c>
      <c r="AG491" s="678" cm="1">
        <f t="array" ref="AG491">INDEX($H491:$K491,0,MATCH(AG$475,$H$475:$K$475,0))*HLOOKUP(AG$474,$J$471:$R$472,2)</f>
        <v>1</v>
      </c>
      <c r="AH491" s="678" cm="1">
        <f t="array" ref="AH491">INDEX($H491:$K491,0,MATCH(AH$475,$H$475:$K$475,0))*HLOOKUP(AH$474,$J$471:$R$472,2)</f>
        <v>1</v>
      </c>
      <c r="AI491" s="678" cm="1">
        <f t="array" ref="AI491">INDEX($H491:$K491,0,MATCH(AI$475,$H$475:$K$475,0))*HLOOKUP(AI$474,$J$471:$R$472,2)</f>
        <v>0</v>
      </c>
      <c r="AJ491" s="678" cm="1">
        <f t="array" ref="AJ491">INDEX($H491:$K491,0,MATCH(AJ$475,$H$475:$K$475,0))*HLOOKUP(AJ$474,$J$471:$R$472,2)</f>
        <v>0</v>
      </c>
      <c r="AK491" s="678" cm="1">
        <f t="array" ref="AK491">INDEX($H491:$K491,0,MATCH(AK$475,$H$475:$K$475,0))*HLOOKUP(AK$474,$J$471:$R$472,2)</f>
        <v>1</v>
      </c>
      <c r="AL491" s="678" cm="1">
        <f t="array" ref="AL491">INDEX($H491:$K491,0,MATCH(AL$475,$H$475:$K$475,0))*HLOOKUP(AL$474,$J$471:$R$472,2)</f>
        <v>1</v>
      </c>
      <c r="AM491" s="678" cm="1">
        <f t="array" ref="AM491">INDEX($H491:$K491,0,MATCH(AM$475,$H$475:$K$475,0))*HLOOKUP(AM$474,$J$471:$R$472,2)</f>
        <v>0</v>
      </c>
      <c r="AN491" s="678" cm="1">
        <f t="array" ref="AN491">INDEX($H491:$K491,0,MATCH(AN$475,$H$475:$K$475,0))*HLOOKUP(AN$474,$J$471:$R$472,2)</f>
        <v>0</v>
      </c>
      <c r="AO491" s="678" cm="1">
        <f t="array" ref="AO491">INDEX($H491:$K491,0,MATCH(AO$475,$H$475:$K$475,0))*HLOOKUP(AO$474,$J$471:$R$472,2)</f>
        <v>1</v>
      </c>
      <c r="AP491" s="678" cm="1">
        <f t="array" ref="AP491">INDEX($H491:$K491,0,MATCH(AP$475,$H$475:$K$475,0))*HLOOKUP(AP$474,$J$471:$R$472,2)</f>
        <v>1</v>
      </c>
      <c r="AQ491" s="678" cm="1">
        <f t="array" ref="AQ491">INDEX($H491:$K491,0,MATCH(AQ$475,$H$475:$K$475,0))*HLOOKUP(AQ$474,$J$471:$R$472,2)</f>
        <v>0</v>
      </c>
      <c r="AR491" s="678" cm="1">
        <f t="array" ref="AR491">INDEX($H491:$K491,0,MATCH(AR$475,$H$475:$K$475,0))*HLOOKUP(AR$474,$J$471:$R$472,2)</f>
        <v>0</v>
      </c>
      <c r="AS491" s="678" cm="1">
        <f t="array" ref="AS491">INDEX($H491:$K491,0,MATCH(AS$475,$H$475:$K$475,0))*HLOOKUP(AS$474,$J$471:$R$472,2)</f>
        <v>1</v>
      </c>
      <c r="AT491" s="678" cm="1">
        <f t="array" ref="AT491">INDEX($H491:$K491,0,MATCH(AT$475,$H$475:$K$475,0))*HLOOKUP(AT$474,$J$471:$R$472,2)</f>
        <v>1</v>
      </c>
      <c r="AU491" s="678" cm="1">
        <f t="array" ref="AU491">INDEX($H491:$K491,0,MATCH(AU$475,$H$475:$K$475,0))*HLOOKUP(AU$474,$J$471:$R$472,2)</f>
        <v>0</v>
      </c>
      <c r="AV491" s="186"/>
      <c r="AW491" s="186"/>
      <c r="AX491" s="16"/>
      <c r="AY491" s="8"/>
      <c r="AZ491" s="8"/>
      <c r="BA491" s="8"/>
    </row>
    <row r="492" spans="1:53" ht="14.5" outlineLevel="1" x14ac:dyDescent="0.35">
      <c r="A492" s="6"/>
      <c r="B492" s="7"/>
      <c r="C492" s="17"/>
      <c r="D492" s="17"/>
      <c r="E492" s="17"/>
      <c r="F492" s="26"/>
      <c r="G492" s="26" t="str">
        <f t="shared" si="195"/>
        <v>YYWLWz</v>
      </c>
      <c r="H492" s="222">
        <f t="shared" ref="H492:K492" si="201">IF(H431&gt;0,1,0)</f>
        <v>1</v>
      </c>
      <c r="I492" s="222">
        <f t="shared" si="201"/>
        <v>1</v>
      </c>
      <c r="J492" s="222">
        <f t="shared" si="201"/>
        <v>1</v>
      </c>
      <c r="K492" s="222">
        <f t="shared" si="201"/>
        <v>0</v>
      </c>
      <c r="L492" s="678" cm="1">
        <f t="array" ref="L492">INDEX($H492:$K492,0,MATCH(L$475,$H$475:$K$475,0))*HLOOKUP(L$474,$J$471:$R$472,2)</f>
        <v>1</v>
      </c>
      <c r="M492" s="678" cm="1">
        <f t="array" ref="M492">INDEX($H492:$K492,0,MATCH(M$475,$H$475:$K$475,0))*HLOOKUP(M$474,$J$471:$R$472,2)</f>
        <v>1</v>
      </c>
      <c r="N492" s="678" cm="1">
        <f t="array" ref="N492">INDEX($H492:$K492,0,MATCH(N$475,$H$475:$K$475,0))*HLOOKUP(N$474,$J$471:$R$472,2)</f>
        <v>1</v>
      </c>
      <c r="O492" s="678" cm="1">
        <f t="array" ref="O492">INDEX($H492:$K492,0,MATCH(O$475,$H$475:$K$475,0))*HLOOKUP(O$474,$J$471:$R$472,2)</f>
        <v>0</v>
      </c>
      <c r="P492" s="678" cm="1">
        <f t="array" ref="P492">INDEX($H492:$K492,0,MATCH(P$475,$H$475:$K$475,0))*HLOOKUP(P$474,$J$471:$R$472,2)</f>
        <v>1</v>
      </c>
      <c r="Q492" s="678" cm="1">
        <f t="array" ref="Q492">INDEX($H492:$K492,0,MATCH(Q$475,$H$475:$K$475,0))*HLOOKUP(Q$474,$J$471:$R$472,2)</f>
        <v>1</v>
      </c>
      <c r="R492" s="678" cm="1">
        <f t="array" ref="R492">INDEX($H492:$K492,0,MATCH(R$475,$H$475:$K$475,0))*HLOOKUP(R$474,$J$471:$R$472,2)</f>
        <v>1</v>
      </c>
      <c r="S492" s="678" cm="1">
        <f t="array" ref="S492">INDEX($H492:$K492,0,MATCH(S$475,$H$475:$K$475,0))*HLOOKUP(S$474,$J$471:$R$472,2)</f>
        <v>0</v>
      </c>
      <c r="T492" s="678" cm="1">
        <f t="array" ref="T492">INDEX($H492:$K492,0,MATCH(T$475,$H$475:$K$475,0))*HLOOKUP(T$474,$J$471:$R$472,2)</f>
        <v>1</v>
      </c>
      <c r="U492" s="678" cm="1">
        <f t="array" ref="U492">INDEX($H492:$K492,0,MATCH(U$475,$H$475:$K$475,0))*HLOOKUP(U$474,$J$471:$R$472,2)</f>
        <v>1</v>
      </c>
      <c r="V492" s="678" cm="1">
        <f t="array" ref="V492">INDEX($H492:$K492,0,MATCH(V$475,$H$475:$K$475,0))*HLOOKUP(V$474,$J$471:$R$472,2)</f>
        <v>1</v>
      </c>
      <c r="W492" s="678" cm="1">
        <f t="array" ref="W492">INDEX($H492:$K492,0,MATCH(W$475,$H$475:$K$475,0))*HLOOKUP(W$474,$J$471:$R$472,2)</f>
        <v>0</v>
      </c>
      <c r="X492" s="678" cm="1">
        <f t="array" ref="X492">INDEX($H492:$K492,0,MATCH(X$475,$H$475:$K$475,0))*HLOOKUP(X$474,$J$471:$R$472,2)</f>
        <v>1</v>
      </c>
      <c r="Y492" s="678" cm="1">
        <f t="array" ref="Y492">INDEX($H492:$K492,0,MATCH(Y$475,$H$475:$K$475,0))*HLOOKUP(Y$474,$J$471:$R$472,2)</f>
        <v>1</v>
      </c>
      <c r="Z492" s="678" cm="1">
        <f t="array" ref="Z492">INDEX($H492:$K492,0,MATCH(Z$475,$H$475:$K$475,0))*HLOOKUP(Z$474,$J$471:$R$472,2)</f>
        <v>1</v>
      </c>
      <c r="AA492" s="678" cm="1">
        <f t="array" ref="AA492">INDEX($H492:$K492,0,MATCH(AA$475,$H$475:$K$475,0))*HLOOKUP(AA$474,$J$471:$R$472,2)</f>
        <v>0</v>
      </c>
      <c r="AB492" s="678" cm="1">
        <f t="array" ref="AB492">INDEX($H492:$K492,0,MATCH(AB$475,$H$475:$K$475,0))*HLOOKUP(AB$474,$J$471:$R$472,2)</f>
        <v>1</v>
      </c>
      <c r="AC492" s="678" cm="1">
        <f t="array" ref="AC492">INDEX($H492:$K492,0,MATCH(AC$475,$H$475:$K$475,0))*HLOOKUP(AC$474,$J$471:$R$472,2)</f>
        <v>1</v>
      </c>
      <c r="AD492" s="678" cm="1">
        <f t="array" ref="AD492">INDEX($H492:$K492,0,MATCH(AD$475,$H$475:$K$475,0))*HLOOKUP(AD$474,$J$471:$R$472,2)</f>
        <v>1</v>
      </c>
      <c r="AE492" s="678" cm="1">
        <f t="array" ref="AE492">INDEX($H492:$K492,0,MATCH(AE$475,$H$475:$K$475,0))*HLOOKUP(AE$474,$J$471:$R$472,2)</f>
        <v>0</v>
      </c>
      <c r="AF492" s="678" cm="1">
        <f t="array" ref="AF492">INDEX($H492:$K492,0,MATCH(AF$475,$H$475:$K$475,0))*HLOOKUP(AF$474,$J$471:$R$472,2)</f>
        <v>1</v>
      </c>
      <c r="AG492" s="678" cm="1">
        <f t="array" ref="AG492">INDEX($H492:$K492,0,MATCH(AG$475,$H$475:$K$475,0))*HLOOKUP(AG$474,$J$471:$R$472,2)</f>
        <v>1</v>
      </c>
      <c r="AH492" s="678" cm="1">
        <f t="array" ref="AH492">INDEX($H492:$K492,0,MATCH(AH$475,$H$475:$K$475,0))*HLOOKUP(AH$474,$J$471:$R$472,2)</f>
        <v>1</v>
      </c>
      <c r="AI492" s="678" cm="1">
        <f t="array" ref="AI492">INDEX($H492:$K492,0,MATCH(AI$475,$H$475:$K$475,0))*HLOOKUP(AI$474,$J$471:$R$472,2)</f>
        <v>0</v>
      </c>
      <c r="AJ492" s="678" cm="1">
        <f t="array" ref="AJ492">INDEX($H492:$K492,0,MATCH(AJ$475,$H$475:$K$475,0))*HLOOKUP(AJ$474,$J$471:$R$472,2)</f>
        <v>1</v>
      </c>
      <c r="AK492" s="678" cm="1">
        <f t="array" ref="AK492">INDEX($H492:$K492,0,MATCH(AK$475,$H$475:$K$475,0))*HLOOKUP(AK$474,$J$471:$R$472,2)</f>
        <v>1</v>
      </c>
      <c r="AL492" s="678" cm="1">
        <f t="array" ref="AL492">INDEX($H492:$K492,0,MATCH(AL$475,$H$475:$K$475,0))*HLOOKUP(AL$474,$J$471:$R$472,2)</f>
        <v>1</v>
      </c>
      <c r="AM492" s="678" cm="1">
        <f t="array" ref="AM492">INDEX($H492:$K492,0,MATCH(AM$475,$H$475:$K$475,0))*HLOOKUP(AM$474,$J$471:$R$472,2)</f>
        <v>0</v>
      </c>
      <c r="AN492" s="678" cm="1">
        <f t="array" ref="AN492">INDEX($H492:$K492,0,MATCH(AN$475,$H$475:$K$475,0))*HLOOKUP(AN$474,$J$471:$R$472,2)</f>
        <v>1</v>
      </c>
      <c r="AO492" s="678" cm="1">
        <f t="array" ref="AO492">INDEX($H492:$K492,0,MATCH(AO$475,$H$475:$K$475,0))*HLOOKUP(AO$474,$J$471:$R$472,2)</f>
        <v>1</v>
      </c>
      <c r="AP492" s="678" cm="1">
        <f t="array" ref="AP492">INDEX($H492:$K492,0,MATCH(AP$475,$H$475:$K$475,0))*HLOOKUP(AP$474,$J$471:$R$472,2)</f>
        <v>1</v>
      </c>
      <c r="AQ492" s="678" cm="1">
        <f t="array" ref="AQ492">INDEX($H492:$K492,0,MATCH(AQ$475,$H$475:$K$475,0))*HLOOKUP(AQ$474,$J$471:$R$472,2)</f>
        <v>0</v>
      </c>
      <c r="AR492" s="678" cm="1">
        <f t="array" ref="AR492">INDEX($H492:$K492,0,MATCH(AR$475,$H$475:$K$475,0))*HLOOKUP(AR$474,$J$471:$R$472,2)</f>
        <v>1</v>
      </c>
      <c r="AS492" s="678" cm="1">
        <f t="array" ref="AS492">INDEX($H492:$K492,0,MATCH(AS$475,$H$475:$K$475,0))*HLOOKUP(AS$474,$J$471:$R$472,2)</f>
        <v>1</v>
      </c>
      <c r="AT492" s="678" cm="1">
        <f t="array" ref="AT492">INDEX($H492:$K492,0,MATCH(AT$475,$H$475:$K$475,0))*HLOOKUP(AT$474,$J$471:$R$472,2)</f>
        <v>1</v>
      </c>
      <c r="AU492" s="678" cm="1">
        <f t="array" ref="AU492">INDEX($H492:$K492,0,MATCH(AU$475,$H$475:$K$475,0))*HLOOKUP(AU$474,$J$471:$R$472,2)</f>
        <v>0</v>
      </c>
      <c r="AV492" s="186"/>
      <c r="AW492" s="186"/>
      <c r="AX492" s="16"/>
      <c r="AY492" s="8"/>
      <c r="AZ492" s="8"/>
      <c r="BA492" s="8"/>
    </row>
    <row r="493" spans="1:53" ht="14.5" outlineLevel="1" x14ac:dyDescent="0.35">
      <c r="A493" s="6"/>
      <c r="B493" s="7"/>
      <c r="C493" s="17"/>
      <c r="D493" s="17"/>
      <c r="E493" s="17"/>
      <c r="F493" s="26"/>
      <c r="G493" s="26" t="str">
        <f t="shared" si="195"/>
        <v>YYWLWzd</v>
      </c>
      <c r="H493" s="222">
        <f t="shared" ref="H493:K493" si="202">IF(H432&gt;0,1,0)</f>
        <v>1</v>
      </c>
      <c r="I493" s="222">
        <f t="shared" si="202"/>
        <v>1</v>
      </c>
      <c r="J493" s="222">
        <f t="shared" si="202"/>
        <v>1</v>
      </c>
      <c r="K493" s="222">
        <f t="shared" si="202"/>
        <v>0</v>
      </c>
      <c r="L493" s="678" cm="1">
        <f t="array" ref="L493">INDEX($H493:$K493,0,MATCH(L$475,$H$475:$K$475,0))*HLOOKUP(L$474,$J$471:$R$472,2)</f>
        <v>1</v>
      </c>
      <c r="M493" s="678" cm="1">
        <f t="array" ref="M493">INDEX($H493:$K493,0,MATCH(M$475,$H$475:$K$475,0))*HLOOKUP(M$474,$J$471:$R$472,2)</f>
        <v>1</v>
      </c>
      <c r="N493" s="678" cm="1">
        <f t="array" ref="N493">INDEX($H493:$K493,0,MATCH(N$475,$H$475:$K$475,0))*HLOOKUP(N$474,$J$471:$R$472,2)</f>
        <v>1</v>
      </c>
      <c r="O493" s="678" cm="1">
        <f t="array" ref="O493">INDEX($H493:$K493,0,MATCH(O$475,$H$475:$K$475,0))*HLOOKUP(O$474,$J$471:$R$472,2)</f>
        <v>0</v>
      </c>
      <c r="P493" s="678" cm="1">
        <f t="array" ref="P493">INDEX($H493:$K493,0,MATCH(P$475,$H$475:$K$475,0))*HLOOKUP(P$474,$J$471:$R$472,2)</f>
        <v>1</v>
      </c>
      <c r="Q493" s="678" cm="1">
        <f t="array" ref="Q493">INDEX($H493:$K493,0,MATCH(Q$475,$H$475:$K$475,0))*HLOOKUP(Q$474,$J$471:$R$472,2)</f>
        <v>1</v>
      </c>
      <c r="R493" s="678" cm="1">
        <f t="array" ref="R493">INDEX($H493:$K493,0,MATCH(R$475,$H$475:$K$475,0))*HLOOKUP(R$474,$J$471:$R$472,2)</f>
        <v>1</v>
      </c>
      <c r="S493" s="678" cm="1">
        <f t="array" ref="S493">INDEX($H493:$K493,0,MATCH(S$475,$H$475:$K$475,0))*HLOOKUP(S$474,$J$471:$R$472,2)</f>
        <v>0</v>
      </c>
      <c r="T493" s="678" cm="1">
        <f t="array" ref="T493">INDEX($H493:$K493,0,MATCH(T$475,$H$475:$K$475,0))*HLOOKUP(T$474,$J$471:$R$472,2)</f>
        <v>1</v>
      </c>
      <c r="U493" s="678" cm="1">
        <f t="array" ref="U493">INDEX($H493:$K493,0,MATCH(U$475,$H$475:$K$475,0))*HLOOKUP(U$474,$J$471:$R$472,2)</f>
        <v>1</v>
      </c>
      <c r="V493" s="678" cm="1">
        <f t="array" ref="V493">INDEX($H493:$K493,0,MATCH(V$475,$H$475:$K$475,0))*HLOOKUP(V$474,$J$471:$R$472,2)</f>
        <v>1</v>
      </c>
      <c r="W493" s="678" cm="1">
        <f t="array" ref="W493">INDEX($H493:$K493,0,MATCH(W$475,$H$475:$K$475,0))*HLOOKUP(W$474,$J$471:$R$472,2)</f>
        <v>0</v>
      </c>
      <c r="X493" s="678" cm="1">
        <f t="array" ref="X493">INDEX($H493:$K493,0,MATCH(X$475,$H$475:$K$475,0))*HLOOKUP(X$474,$J$471:$R$472,2)</f>
        <v>1</v>
      </c>
      <c r="Y493" s="678" cm="1">
        <f t="array" ref="Y493">INDEX($H493:$K493,0,MATCH(Y$475,$H$475:$K$475,0))*HLOOKUP(Y$474,$J$471:$R$472,2)</f>
        <v>1</v>
      </c>
      <c r="Z493" s="678" cm="1">
        <f t="array" ref="Z493">INDEX($H493:$K493,0,MATCH(Z$475,$H$475:$K$475,0))*HLOOKUP(Z$474,$J$471:$R$472,2)</f>
        <v>1</v>
      </c>
      <c r="AA493" s="678" cm="1">
        <f t="array" ref="AA493">INDEX($H493:$K493,0,MATCH(AA$475,$H$475:$K$475,0))*HLOOKUP(AA$474,$J$471:$R$472,2)</f>
        <v>0</v>
      </c>
      <c r="AB493" s="678" cm="1">
        <f t="array" ref="AB493">INDEX($H493:$K493,0,MATCH(AB$475,$H$475:$K$475,0))*HLOOKUP(AB$474,$J$471:$R$472,2)</f>
        <v>1</v>
      </c>
      <c r="AC493" s="678" cm="1">
        <f t="array" ref="AC493">INDEX($H493:$K493,0,MATCH(AC$475,$H$475:$K$475,0))*HLOOKUP(AC$474,$J$471:$R$472,2)</f>
        <v>1</v>
      </c>
      <c r="AD493" s="678" cm="1">
        <f t="array" ref="AD493">INDEX($H493:$K493,0,MATCH(AD$475,$H$475:$K$475,0))*HLOOKUP(AD$474,$J$471:$R$472,2)</f>
        <v>1</v>
      </c>
      <c r="AE493" s="678" cm="1">
        <f t="array" ref="AE493">INDEX($H493:$K493,0,MATCH(AE$475,$H$475:$K$475,0))*HLOOKUP(AE$474,$J$471:$R$472,2)</f>
        <v>0</v>
      </c>
      <c r="AF493" s="678" cm="1">
        <f t="array" ref="AF493">INDEX($H493:$K493,0,MATCH(AF$475,$H$475:$K$475,0))*HLOOKUP(AF$474,$J$471:$R$472,2)</f>
        <v>1</v>
      </c>
      <c r="AG493" s="678" cm="1">
        <f t="array" ref="AG493">INDEX($H493:$K493,0,MATCH(AG$475,$H$475:$K$475,0))*HLOOKUP(AG$474,$J$471:$R$472,2)</f>
        <v>1</v>
      </c>
      <c r="AH493" s="678" cm="1">
        <f t="array" ref="AH493">INDEX($H493:$K493,0,MATCH(AH$475,$H$475:$K$475,0))*HLOOKUP(AH$474,$J$471:$R$472,2)</f>
        <v>1</v>
      </c>
      <c r="AI493" s="678" cm="1">
        <f t="array" ref="AI493">INDEX($H493:$K493,0,MATCH(AI$475,$H$475:$K$475,0))*HLOOKUP(AI$474,$J$471:$R$472,2)</f>
        <v>0</v>
      </c>
      <c r="AJ493" s="678" cm="1">
        <f t="array" ref="AJ493">INDEX($H493:$K493,0,MATCH(AJ$475,$H$475:$K$475,0))*HLOOKUP(AJ$474,$J$471:$R$472,2)</f>
        <v>1</v>
      </c>
      <c r="AK493" s="678" cm="1">
        <f t="array" ref="AK493">INDEX($H493:$K493,0,MATCH(AK$475,$H$475:$K$475,0))*HLOOKUP(AK$474,$J$471:$R$472,2)</f>
        <v>1</v>
      </c>
      <c r="AL493" s="678" cm="1">
        <f t="array" ref="AL493">INDEX($H493:$K493,0,MATCH(AL$475,$H$475:$K$475,0))*HLOOKUP(AL$474,$J$471:$R$472,2)</f>
        <v>1</v>
      </c>
      <c r="AM493" s="678" cm="1">
        <f t="array" ref="AM493">INDEX($H493:$K493,0,MATCH(AM$475,$H$475:$K$475,0))*HLOOKUP(AM$474,$J$471:$R$472,2)</f>
        <v>0</v>
      </c>
      <c r="AN493" s="678" cm="1">
        <f t="array" ref="AN493">INDEX($H493:$K493,0,MATCH(AN$475,$H$475:$K$475,0))*HLOOKUP(AN$474,$J$471:$R$472,2)</f>
        <v>1</v>
      </c>
      <c r="AO493" s="678" cm="1">
        <f t="array" ref="AO493">INDEX($H493:$K493,0,MATCH(AO$475,$H$475:$K$475,0))*HLOOKUP(AO$474,$J$471:$R$472,2)</f>
        <v>1</v>
      </c>
      <c r="AP493" s="678" cm="1">
        <f t="array" ref="AP493">INDEX($H493:$K493,0,MATCH(AP$475,$H$475:$K$475,0))*HLOOKUP(AP$474,$J$471:$R$472,2)</f>
        <v>1</v>
      </c>
      <c r="AQ493" s="678" cm="1">
        <f t="array" ref="AQ493">INDEX($H493:$K493,0,MATCH(AQ$475,$H$475:$K$475,0))*HLOOKUP(AQ$474,$J$471:$R$472,2)</f>
        <v>0</v>
      </c>
      <c r="AR493" s="678" cm="1">
        <f t="array" ref="AR493">INDEX($H493:$K493,0,MATCH(AR$475,$H$475:$K$475,0))*HLOOKUP(AR$474,$J$471:$R$472,2)</f>
        <v>1</v>
      </c>
      <c r="AS493" s="678" cm="1">
        <f t="array" ref="AS493">INDEX($H493:$K493,0,MATCH(AS$475,$H$475:$K$475,0))*HLOOKUP(AS$474,$J$471:$R$472,2)</f>
        <v>1</v>
      </c>
      <c r="AT493" s="678" cm="1">
        <f t="array" ref="AT493">INDEX($H493:$K493,0,MATCH(AT$475,$H$475:$K$475,0))*HLOOKUP(AT$474,$J$471:$R$472,2)</f>
        <v>1</v>
      </c>
      <c r="AU493" s="678" cm="1">
        <f t="array" ref="AU493">INDEX($H493:$K493,0,MATCH(AU$475,$H$475:$K$475,0))*HLOOKUP(AU$474,$J$471:$R$472,2)</f>
        <v>0</v>
      </c>
      <c r="AV493" s="186"/>
      <c r="AW493" s="186"/>
      <c r="AX493" s="16"/>
      <c r="AY493" s="8"/>
      <c r="AZ493" s="8"/>
      <c r="BA493" s="8"/>
    </row>
    <row r="494" spans="1:53" ht="14.5" outlineLevel="1" x14ac:dyDescent="0.35">
      <c r="A494" s="6"/>
      <c r="B494" s="7"/>
      <c r="C494" s="17"/>
      <c r="D494" s="17"/>
      <c r="E494" s="17"/>
      <c r="F494" s="26"/>
      <c r="G494" s="26" t="str">
        <f t="shared" si="195"/>
        <v>YYNWLw</v>
      </c>
      <c r="H494" s="222">
        <f t="shared" ref="H494:K494" si="203">IF(H433&gt;0,1,0)</f>
        <v>0</v>
      </c>
      <c r="I494" s="222">
        <f t="shared" si="203"/>
        <v>1</v>
      </c>
      <c r="J494" s="222">
        <f t="shared" si="203"/>
        <v>1</v>
      </c>
      <c r="K494" s="222">
        <f t="shared" si="203"/>
        <v>0</v>
      </c>
      <c r="L494" s="678" cm="1">
        <f t="array" ref="L494">INDEX($H494:$K494,0,MATCH(L$475,$H$475:$K$475,0))*HLOOKUP(L$474,$J$471:$R$472,2)</f>
        <v>0</v>
      </c>
      <c r="M494" s="678" cm="1">
        <f t="array" ref="M494">INDEX($H494:$K494,0,MATCH(M$475,$H$475:$K$475,0))*HLOOKUP(M$474,$J$471:$R$472,2)</f>
        <v>1</v>
      </c>
      <c r="N494" s="678" cm="1">
        <f t="array" ref="N494">INDEX($H494:$K494,0,MATCH(N$475,$H$475:$K$475,0))*HLOOKUP(N$474,$J$471:$R$472,2)</f>
        <v>1</v>
      </c>
      <c r="O494" s="678" cm="1">
        <f t="array" ref="O494">INDEX($H494:$K494,0,MATCH(O$475,$H$475:$K$475,0))*HLOOKUP(O$474,$J$471:$R$472,2)</f>
        <v>0</v>
      </c>
      <c r="P494" s="678" cm="1">
        <f t="array" ref="P494">INDEX($H494:$K494,0,MATCH(P$475,$H$475:$K$475,0))*HLOOKUP(P$474,$J$471:$R$472,2)</f>
        <v>0</v>
      </c>
      <c r="Q494" s="678" cm="1">
        <f t="array" ref="Q494">INDEX($H494:$K494,0,MATCH(Q$475,$H$475:$K$475,0))*HLOOKUP(Q$474,$J$471:$R$472,2)</f>
        <v>1</v>
      </c>
      <c r="R494" s="678" cm="1">
        <f t="array" ref="R494">INDEX($H494:$K494,0,MATCH(R$475,$H$475:$K$475,0))*HLOOKUP(R$474,$J$471:$R$472,2)</f>
        <v>1</v>
      </c>
      <c r="S494" s="678" cm="1">
        <f t="array" ref="S494">INDEX($H494:$K494,0,MATCH(S$475,$H$475:$K$475,0))*HLOOKUP(S$474,$J$471:$R$472,2)</f>
        <v>0</v>
      </c>
      <c r="T494" s="678" cm="1">
        <f t="array" ref="T494">INDEX($H494:$K494,0,MATCH(T$475,$H$475:$K$475,0))*HLOOKUP(T$474,$J$471:$R$472,2)</f>
        <v>0</v>
      </c>
      <c r="U494" s="678" cm="1">
        <f t="array" ref="U494">INDEX($H494:$K494,0,MATCH(U$475,$H$475:$K$475,0))*HLOOKUP(U$474,$J$471:$R$472,2)</f>
        <v>1</v>
      </c>
      <c r="V494" s="678" cm="1">
        <f t="array" ref="V494">INDEX($H494:$K494,0,MATCH(V$475,$H$475:$K$475,0))*HLOOKUP(V$474,$J$471:$R$472,2)</f>
        <v>1</v>
      </c>
      <c r="W494" s="678" cm="1">
        <f t="array" ref="W494">INDEX($H494:$K494,0,MATCH(W$475,$H$475:$K$475,0))*HLOOKUP(W$474,$J$471:$R$472,2)</f>
        <v>0</v>
      </c>
      <c r="X494" s="678" cm="1">
        <f t="array" ref="X494">INDEX($H494:$K494,0,MATCH(X$475,$H$475:$K$475,0))*HLOOKUP(X$474,$J$471:$R$472,2)</f>
        <v>0</v>
      </c>
      <c r="Y494" s="678" cm="1">
        <f t="array" ref="Y494">INDEX($H494:$K494,0,MATCH(Y$475,$H$475:$K$475,0))*HLOOKUP(Y$474,$J$471:$R$472,2)</f>
        <v>1</v>
      </c>
      <c r="Z494" s="678" cm="1">
        <f t="array" ref="Z494">INDEX($H494:$K494,0,MATCH(Z$475,$H$475:$K$475,0))*HLOOKUP(Z$474,$J$471:$R$472,2)</f>
        <v>1</v>
      </c>
      <c r="AA494" s="678" cm="1">
        <f t="array" ref="AA494">INDEX($H494:$K494,0,MATCH(AA$475,$H$475:$K$475,0))*HLOOKUP(AA$474,$J$471:$R$472,2)</f>
        <v>0</v>
      </c>
      <c r="AB494" s="678" cm="1">
        <f t="array" ref="AB494">INDEX($H494:$K494,0,MATCH(AB$475,$H$475:$K$475,0))*HLOOKUP(AB$474,$J$471:$R$472,2)</f>
        <v>0</v>
      </c>
      <c r="AC494" s="678" cm="1">
        <f t="array" ref="AC494">INDEX($H494:$K494,0,MATCH(AC$475,$H$475:$K$475,0))*HLOOKUP(AC$474,$J$471:$R$472,2)</f>
        <v>1</v>
      </c>
      <c r="AD494" s="678" cm="1">
        <f t="array" ref="AD494">INDEX($H494:$K494,0,MATCH(AD$475,$H$475:$K$475,0))*HLOOKUP(AD$474,$J$471:$R$472,2)</f>
        <v>1</v>
      </c>
      <c r="AE494" s="678" cm="1">
        <f t="array" ref="AE494">INDEX($H494:$K494,0,MATCH(AE$475,$H$475:$K$475,0))*HLOOKUP(AE$474,$J$471:$R$472,2)</f>
        <v>0</v>
      </c>
      <c r="AF494" s="678" cm="1">
        <f t="array" ref="AF494">INDEX($H494:$K494,0,MATCH(AF$475,$H$475:$K$475,0))*HLOOKUP(AF$474,$J$471:$R$472,2)</f>
        <v>0</v>
      </c>
      <c r="AG494" s="678" cm="1">
        <f t="array" ref="AG494">INDEX($H494:$K494,0,MATCH(AG$475,$H$475:$K$475,0))*HLOOKUP(AG$474,$J$471:$R$472,2)</f>
        <v>1</v>
      </c>
      <c r="AH494" s="678" cm="1">
        <f t="array" ref="AH494">INDEX($H494:$K494,0,MATCH(AH$475,$H$475:$K$475,0))*HLOOKUP(AH$474,$J$471:$R$472,2)</f>
        <v>1</v>
      </c>
      <c r="AI494" s="678" cm="1">
        <f t="array" ref="AI494">INDEX($H494:$K494,0,MATCH(AI$475,$H$475:$K$475,0))*HLOOKUP(AI$474,$J$471:$R$472,2)</f>
        <v>0</v>
      </c>
      <c r="AJ494" s="678" cm="1">
        <f t="array" ref="AJ494">INDEX($H494:$K494,0,MATCH(AJ$475,$H$475:$K$475,0))*HLOOKUP(AJ$474,$J$471:$R$472,2)</f>
        <v>0</v>
      </c>
      <c r="AK494" s="678" cm="1">
        <f t="array" ref="AK494">INDEX($H494:$K494,0,MATCH(AK$475,$H$475:$K$475,0))*HLOOKUP(AK$474,$J$471:$R$472,2)</f>
        <v>1</v>
      </c>
      <c r="AL494" s="678" cm="1">
        <f t="array" ref="AL494">INDEX($H494:$K494,0,MATCH(AL$475,$H$475:$K$475,0))*HLOOKUP(AL$474,$J$471:$R$472,2)</f>
        <v>1</v>
      </c>
      <c r="AM494" s="678" cm="1">
        <f t="array" ref="AM494">INDEX($H494:$K494,0,MATCH(AM$475,$H$475:$K$475,0))*HLOOKUP(AM$474,$J$471:$R$472,2)</f>
        <v>0</v>
      </c>
      <c r="AN494" s="678" cm="1">
        <f t="array" ref="AN494">INDEX($H494:$K494,0,MATCH(AN$475,$H$475:$K$475,0))*HLOOKUP(AN$474,$J$471:$R$472,2)</f>
        <v>0</v>
      </c>
      <c r="AO494" s="678" cm="1">
        <f t="array" ref="AO494">INDEX($H494:$K494,0,MATCH(AO$475,$H$475:$K$475,0))*HLOOKUP(AO$474,$J$471:$R$472,2)</f>
        <v>1</v>
      </c>
      <c r="AP494" s="678" cm="1">
        <f t="array" ref="AP494">INDEX($H494:$K494,0,MATCH(AP$475,$H$475:$K$475,0))*HLOOKUP(AP$474,$J$471:$R$472,2)</f>
        <v>1</v>
      </c>
      <c r="AQ494" s="678" cm="1">
        <f t="array" ref="AQ494">INDEX($H494:$K494,0,MATCH(AQ$475,$H$475:$K$475,0))*HLOOKUP(AQ$474,$J$471:$R$472,2)</f>
        <v>0</v>
      </c>
      <c r="AR494" s="678" cm="1">
        <f t="array" ref="AR494">INDEX($H494:$K494,0,MATCH(AR$475,$H$475:$K$475,0))*HLOOKUP(AR$474,$J$471:$R$472,2)</f>
        <v>0</v>
      </c>
      <c r="AS494" s="678" cm="1">
        <f t="array" ref="AS494">INDEX($H494:$K494,0,MATCH(AS$475,$H$475:$K$475,0))*HLOOKUP(AS$474,$J$471:$R$472,2)</f>
        <v>1</v>
      </c>
      <c r="AT494" s="678" cm="1">
        <f t="array" ref="AT494">INDEX($H494:$K494,0,MATCH(AT$475,$H$475:$K$475,0))*HLOOKUP(AT$474,$J$471:$R$472,2)</f>
        <v>1</v>
      </c>
      <c r="AU494" s="678" cm="1">
        <f t="array" ref="AU494">INDEX($H494:$K494,0,MATCH(AU$475,$H$475:$K$475,0))*HLOOKUP(AU$474,$J$471:$R$472,2)</f>
        <v>0</v>
      </c>
      <c r="AV494" s="186"/>
      <c r="AW494" s="186"/>
      <c r="AX494" s="16"/>
      <c r="AY494" s="8"/>
      <c r="AZ494" s="8"/>
      <c r="BA494" s="8"/>
    </row>
    <row r="495" spans="1:53" ht="14.5" outlineLevel="1" x14ac:dyDescent="0.35">
      <c r="A495" s="6"/>
      <c r="B495" s="7"/>
      <c r="C495" s="17"/>
      <c r="D495" s="17"/>
      <c r="E495" s="17"/>
      <c r="F495" s="26"/>
      <c r="G495" s="26" t="str">
        <f t="shared" si="195"/>
        <v>YYNWLwd</v>
      </c>
      <c r="H495" s="222">
        <f t="shared" ref="H495:K495" si="204">IF(H434&gt;0,1,0)</f>
        <v>0</v>
      </c>
      <c r="I495" s="222">
        <f t="shared" si="204"/>
        <v>1</v>
      </c>
      <c r="J495" s="222">
        <f t="shared" si="204"/>
        <v>1</v>
      </c>
      <c r="K495" s="222">
        <f t="shared" si="204"/>
        <v>0</v>
      </c>
      <c r="L495" s="678" cm="1">
        <f t="array" ref="L495">INDEX($H495:$K495,0,MATCH(L$475,$H$475:$K$475,0))*HLOOKUP(L$474,$J$471:$R$472,2)</f>
        <v>0</v>
      </c>
      <c r="M495" s="678" cm="1">
        <f t="array" ref="M495">INDEX($H495:$K495,0,MATCH(M$475,$H$475:$K$475,0))*HLOOKUP(M$474,$J$471:$R$472,2)</f>
        <v>1</v>
      </c>
      <c r="N495" s="678" cm="1">
        <f t="array" ref="N495">INDEX($H495:$K495,0,MATCH(N$475,$H$475:$K$475,0))*HLOOKUP(N$474,$J$471:$R$472,2)</f>
        <v>1</v>
      </c>
      <c r="O495" s="678" cm="1">
        <f t="array" ref="O495">INDEX($H495:$K495,0,MATCH(O$475,$H$475:$K$475,0))*HLOOKUP(O$474,$J$471:$R$472,2)</f>
        <v>0</v>
      </c>
      <c r="P495" s="678" cm="1">
        <f t="array" ref="P495">INDEX($H495:$K495,0,MATCH(P$475,$H$475:$K$475,0))*HLOOKUP(P$474,$J$471:$R$472,2)</f>
        <v>0</v>
      </c>
      <c r="Q495" s="678" cm="1">
        <f t="array" ref="Q495">INDEX($H495:$K495,0,MATCH(Q$475,$H$475:$K$475,0))*HLOOKUP(Q$474,$J$471:$R$472,2)</f>
        <v>1</v>
      </c>
      <c r="R495" s="678" cm="1">
        <f t="array" ref="R495">INDEX($H495:$K495,0,MATCH(R$475,$H$475:$K$475,0))*HLOOKUP(R$474,$J$471:$R$472,2)</f>
        <v>1</v>
      </c>
      <c r="S495" s="678" cm="1">
        <f t="array" ref="S495">INDEX($H495:$K495,0,MATCH(S$475,$H$475:$K$475,0))*HLOOKUP(S$474,$J$471:$R$472,2)</f>
        <v>0</v>
      </c>
      <c r="T495" s="678" cm="1">
        <f t="array" ref="T495">INDEX($H495:$K495,0,MATCH(T$475,$H$475:$K$475,0))*HLOOKUP(T$474,$J$471:$R$472,2)</f>
        <v>0</v>
      </c>
      <c r="U495" s="678" cm="1">
        <f t="array" ref="U495">INDEX($H495:$K495,0,MATCH(U$475,$H$475:$K$475,0))*HLOOKUP(U$474,$J$471:$R$472,2)</f>
        <v>1</v>
      </c>
      <c r="V495" s="678" cm="1">
        <f t="array" ref="V495">INDEX($H495:$K495,0,MATCH(V$475,$H$475:$K$475,0))*HLOOKUP(V$474,$J$471:$R$472,2)</f>
        <v>1</v>
      </c>
      <c r="W495" s="678" cm="1">
        <f t="array" ref="W495">INDEX($H495:$K495,0,MATCH(W$475,$H$475:$K$475,0))*HLOOKUP(W$474,$J$471:$R$472,2)</f>
        <v>0</v>
      </c>
      <c r="X495" s="678" cm="1">
        <f t="array" ref="X495">INDEX($H495:$K495,0,MATCH(X$475,$H$475:$K$475,0))*HLOOKUP(X$474,$J$471:$R$472,2)</f>
        <v>0</v>
      </c>
      <c r="Y495" s="678" cm="1">
        <f t="array" ref="Y495">INDEX($H495:$K495,0,MATCH(Y$475,$H$475:$K$475,0))*HLOOKUP(Y$474,$J$471:$R$472,2)</f>
        <v>1</v>
      </c>
      <c r="Z495" s="678" cm="1">
        <f t="array" ref="Z495">INDEX($H495:$K495,0,MATCH(Z$475,$H$475:$K$475,0))*HLOOKUP(Z$474,$J$471:$R$472,2)</f>
        <v>1</v>
      </c>
      <c r="AA495" s="678" cm="1">
        <f t="array" ref="AA495">INDEX($H495:$K495,0,MATCH(AA$475,$H$475:$K$475,0))*HLOOKUP(AA$474,$J$471:$R$472,2)</f>
        <v>0</v>
      </c>
      <c r="AB495" s="678" cm="1">
        <f t="array" ref="AB495">INDEX($H495:$K495,0,MATCH(AB$475,$H$475:$K$475,0))*HLOOKUP(AB$474,$J$471:$R$472,2)</f>
        <v>0</v>
      </c>
      <c r="AC495" s="678" cm="1">
        <f t="array" ref="AC495">INDEX($H495:$K495,0,MATCH(AC$475,$H$475:$K$475,0))*HLOOKUP(AC$474,$J$471:$R$472,2)</f>
        <v>1</v>
      </c>
      <c r="AD495" s="678" cm="1">
        <f t="array" ref="AD495">INDEX($H495:$K495,0,MATCH(AD$475,$H$475:$K$475,0))*HLOOKUP(AD$474,$J$471:$R$472,2)</f>
        <v>1</v>
      </c>
      <c r="AE495" s="678" cm="1">
        <f t="array" ref="AE495">INDEX($H495:$K495,0,MATCH(AE$475,$H$475:$K$475,0))*HLOOKUP(AE$474,$J$471:$R$472,2)</f>
        <v>0</v>
      </c>
      <c r="AF495" s="678" cm="1">
        <f t="array" ref="AF495">INDEX($H495:$K495,0,MATCH(AF$475,$H$475:$K$475,0))*HLOOKUP(AF$474,$J$471:$R$472,2)</f>
        <v>0</v>
      </c>
      <c r="AG495" s="678" cm="1">
        <f t="array" ref="AG495">INDEX($H495:$K495,0,MATCH(AG$475,$H$475:$K$475,0))*HLOOKUP(AG$474,$J$471:$R$472,2)</f>
        <v>1</v>
      </c>
      <c r="AH495" s="678" cm="1">
        <f t="array" ref="AH495">INDEX($H495:$K495,0,MATCH(AH$475,$H$475:$K$475,0))*HLOOKUP(AH$474,$J$471:$R$472,2)</f>
        <v>1</v>
      </c>
      <c r="AI495" s="678" cm="1">
        <f t="array" ref="AI495">INDEX($H495:$K495,0,MATCH(AI$475,$H$475:$K$475,0))*HLOOKUP(AI$474,$J$471:$R$472,2)</f>
        <v>0</v>
      </c>
      <c r="AJ495" s="678" cm="1">
        <f t="array" ref="AJ495">INDEX($H495:$K495,0,MATCH(AJ$475,$H$475:$K$475,0))*HLOOKUP(AJ$474,$J$471:$R$472,2)</f>
        <v>0</v>
      </c>
      <c r="AK495" s="678" cm="1">
        <f t="array" ref="AK495">INDEX($H495:$K495,0,MATCH(AK$475,$H$475:$K$475,0))*HLOOKUP(AK$474,$J$471:$R$472,2)</f>
        <v>1</v>
      </c>
      <c r="AL495" s="678" cm="1">
        <f t="array" ref="AL495">INDEX($H495:$K495,0,MATCH(AL$475,$H$475:$K$475,0))*HLOOKUP(AL$474,$J$471:$R$472,2)</f>
        <v>1</v>
      </c>
      <c r="AM495" s="678" cm="1">
        <f t="array" ref="AM495">INDEX($H495:$K495,0,MATCH(AM$475,$H$475:$K$475,0))*HLOOKUP(AM$474,$J$471:$R$472,2)</f>
        <v>0</v>
      </c>
      <c r="AN495" s="678" cm="1">
        <f t="array" ref="AN495">INDEX($H495:$K495,0,MATCH(AN$475,$H$475:$K$475,0))*HLOOKUP(AN$474,$J$471:$R$472,2)</f>
        <v>0</v>
      </c>
      <c r="AO495" s="678" cm="1">
        <f t="array" ref="AO495">INDEX($H495:$K495,0,MATCH(AO$475,$H$475:$K$475,0))*HLOOKUP(AO$474,$J$471:$R$472,2)</f>
        <v>1</v>
      </c>
      <c r="AP495" s="678" cm="1">
        <f t="array" ref="AP495">INDEX($H495:$K495,0,MATCH(AP$475,$H$475:$K$475,0))*HLOOKUP(AP$474,$J$471:$R$472,2)</f>
        <v>1</v>
      </c>
      <c r="AQ495" s="678" cm="1">
        <f t="array" ref="AQ495">INDEX($H495:$K495,0,MATCH(AQ$475,$H$475:$K$475,0))*HLOOKUP(AQ$474,$J$471:$R$472,2)</f>
        <v>0</v>
      </c>
      <c r="AR495" s="678" cm="1">
        <f t="array" ref="AR495">INDEX($H495:$K495,0,MATCH(AR$475,$H$475:$K$475,0))*HLOOKUP(AR$474,$J$471:$R$472,2)</f>
        <v>0</v>
      </c>
      <c r="AS495" s="678" cm="1">
        <f t="array" ref="AS495">INDEX($H495:$K495,0,MATCH(AS$475,$H$475:$K$475,0))*HLOOKUP(AS$474,$J$471:$R$472,2)</f>
        <v>1</v>
      </c>
      <c r="AT495" s="678" cm="1">
        <f t="array" ref="AT495">INDEX($H495:$K495,0,MATCH(AT$475,$H$475:$K$475,0))*HLOOKUP(AT$474,$J$471:$R$472,2)</f>
        <v>1</v>
      </c>
      <c r="AU495" s="678" cm="1">
        <f t="array" ref="AU495">INDEX($H495:$K495,0,MATCH(AU$475,$H$475:$K$475,0))*HLOOKUP(AU$474,$J$471:$R$472,2)</f>
        <v>0</v>
      </c>
      <c r="AV495" s="186"/>
      <c r="AW495" s="186"/>
      <c r="AX495" s="16"/>
      <c r="AY495" s="8"/>
      <c r="AZ495" s="8"/>
      <c r="BA495" s="8"/>
    </row>
    <row r="496" spans="1:53" ht="14.5" outlineLevel="1" x14ac:dyDescent="0.35">
      <c r="A496" s="6"/>
      <c r="B496" s="7"/>
      <c r="C496" s="17"/>
      <c r="D496" s="17"/>
      <c r="E496" s="17"/>
      <c r="F496" s="26"/>
      <c r="G496" s="26" t="str">
        <f t="shared" si="195"/>
        <v>AYAA2A1w</v>
      </c>
      <c r="H496" s="222">
        <f t="shared" ref="H496:K496" si="205">IF(H435&gt;0,1,0)</f>
        <v>0</v>
      </c>
      <c r="I496" s="222">
        <f t="shared" si="205"/>
        <v>1</v>
      </c>
      <c r="J496" s="222">
        <f t="shared" si="205"/>
        <v>1</v>
      </c>
      <c r="K496" s="222">
        <f t="shared" si="205"/>
        <v>0</v>
      </c>
      <c r="L496" s="678" cm="1">
        <f t="array" ref="L496">INDEX($H496:$K496,0,MATCH(L$475,$H$475:$K$475,0))*HLOOKUP(L$474,$J$471:$R$472,2)</f>
        <v>0</v>
      </c>
      <c r="M496" s="678" cm="1">
        <f t="array" ref="M496">INDEX($H496:$K496,0,MATCH(M$475,$H$475:$K$475,0))*HLOOKUP(M$474,$J$471:$R$472,2)</f>
        <v>1</v>
      </c>
      <c r="N496" s="678" cm="1">
        <f t="array" ref="N496">INDEX($H496:$K496,0,MATCH(N$475,$H$475:$K$475,0))*HLOOKUP(N$474,$J$471:$R$472,2)</f>
        <v>1</v>
      </c>
      <c r="O496" s="678" cm="1">
        <f t="array" ref="O496">INDEX($H496:$K496,0,MATCH(O$475,$H$475:$K$475,0))*HLOOKUP(O$474,$J$471:$R$472,2)</f>
        <v>0</v>
      </c>
      <c r="P496" s="678" cm="1">
        <f t="array" ref="P496">INDEX($H496:$K496,0,MATCH(P$475,$H$475:$K$475,0))*HLOOKUP(P$474,$J$471:$R$472,2)</f>
        <v>0</v>
      </c>
      <c r="Q496" s="678" cm="1">
        <f t="array" ref="Q496">INDEX($H496:$K496,0,MATCH(Q$475,$H$475:$K$475,0))*HLOOKUP(Q$474,$J$471:$R$472,2)</f>
        <v>1</v>
      </c>
      <c r="R496" s="678" cm="1">
        <f t="array" ref="R496">INDEX($H496:$K496,0,MATCH(R$475,$H$475:$K$475,0))*HLOOKUP(R$474,$J$471:$R$472,2)</f>
        <v>1</v>
      </c>
      <c r="S496" s="678" cm="1">
        <f t="array" ref="S496">INDEX($H496:$K496,0,MATCH(S$475,$H$475:$K$475,0))*HLOOKUP(S$474,$J$471:$R$472,2)</f>
        <v>0</v>
      </c>
      <c r="T496" s="678" cm="1">
        <f t="array" ref="T496">INDEX($H496:$K496,0,MATCH(T$475,$H$475:$K$475,0))*HLOOKUP(T$474,$J$471:$R$472,2)</f>
        <v>0</v>
      </c>
      <c r="U496" s="678" cm="1">
        <f t="array" ref="U496">INDEX($H496:$K496,0,MATCH(U$475,$H$475:$K$475,0))*HLOOKUP(U$474,$J$471:$R$472,2)</f>
        <v>1</v>
      </c>
      <c r="V496" s="678" cm="1">
        <f t="array" ref="V496">INDEX($H496:$K496,0,MATCH(V$475,$H$475:$K$475,0))*HLOOKUP(V$474,$J$471:$R$472,2)</f>
        <v>1</v>
      </c>
      <c r="W496" s="678" cm="1">
        <f t="array" ref="W496">INDEX($H496:$K496,0,MATCH(W$475,$H$475:$K$475,0))*HLOOKUP(W$474,$J$471:$R$472,2)</f>
        <v>0</v>
      </c>
      <c r="X496" s="678" cm="1">
        <f t="array" ref="X496">INDEX($H496:$K496,0,MATCH(X$475,$H$475:$K$475,0))*HLOOKUP(X$474,$J$471:$R$472,2)</f>
        <v>0</v>
      </c>
      <c r="Y496" s="678" cm="1">
        <f t="array" ref="Y496">INDEX($H496:$K496,0,MATCH(Y$475,$H$475:$K$475,0))*HLOOKUP(Y$474,$J$471:$R$472,2)</f>
        <v>1</v>
      </c>
      <c r="Z496" s="678" cm="1">
        <f t="array" ref="Z496">INDEX($H496:$K496,0,MATCH(Z$475,$H$475:$K$475,0))*HLOOKUP(Z$474,$J$471:$R$472,2)</f>
        <v>1</v>
      </c>
      <c r="AA496" s="678" cm="1">
        <f t="array" ref="AA496">INDEX($H496:$K496,0,MATCH(AA$475,$H$475:$K$475,0))*HLOOKUP(AA$474,$J$471:$R$472,2)</f>
        <v>0</v>
      </c>
      <c r="AB496" s="678" cm="1">
        <f t="array" ref="AB496">INDEX($H496:$K496,0,MATCH(AB$475,$H$475:$K$475,0))*HLOOKUP(AB$474,$J$471:$R$472,2)</f>
        <v>0</v>
      </c>
      <c r="AC496" s="678" cm="1">
        <f t="array" ref="AC496">INDEX($H496:$K496,0,MATCH(AC$475,$H$475:$K$475,0))*HLOOKUP(AC$474,$J$471:$R$472,2)</f>
        <v>1</v>
      </c>
      <c r="AD496" s="678" cm="1">
        <f t="array" ref="AD496">INDEX($H496:$K496,0,MATCH(AD$475,$H$475:$K$475,0))*HLOOKUP(AD$474,$J$471:$R$472,2)</f>
        <v>1</v>
      </c>
      <c r="AE496" s="678" cm="1">
        <f t="array" ref="AE496">INDEX($H496:$K496,0,MATCH(AE$475,$H$475:$K$475,0))*HLOOKUP(AE$474,$J$471:$R$472,2)</f>
        <v>0</v>
      </c>
      <c r="AF496" s="678" cm="1">
        <f t="array" ref="AF496">INDEX($H496:$K496,0,MATCH(AF$475,$H$475:$K$475,0))*HLOOKUP(AF$474,$J$471:$R$472,2)</f>
        <v>0</v>
      </c>
      <c r="AG496" s="678" cm="1">
        <f t="array" ref="AG496">INDEX($H496:$K496,0,MATCH(AG$475,$H$475:$K$475,0))*HLOOKUP(AG$474,$J$471:$R$472,2)</f>
        <v>1</v>
      </c>
      <c r="AH496" s="678" cm="1">
        <f t="array" ref="AH496">INDEX($H496:$K496,0,MATCH(AH$475,$H$475:$K$475,0))*HLOOKUP(AH$474,$J$471:$R$472,2)</f>
        <v>1</v>
      </c>
      <c r="AI496" s="678" cm="1">
        <f t="array" ref="AI496">INDEX($H496:$K496,0,MATCH(AI$475,$H$475:$K$475,0))*HLOOKUP(AI$474,$J$471:$R$472,2)</f>
        <v>0</v>
      </c>
      <c r="AJ496" s="678" cm="1">
        <f t="array" ref="AJ496">INDEX($H496:$K496,0,MATCH(AJ$475,$H$475:$K$475,0))*HLOOKUP(AJ$474,$J$471:$R$472,2)</f>
        <v>0</v>
      </c>
      <c r="AK496" s="678" cm="1">
        <f t="array" ref="AK496">INDEX($H496:$K496,0,MATCH(AK$475,$H$475:$K$475,0))*HLOOKUP(AK$474,$J$471:$R$472,2)</f>
        <v>1</v>
      </c>
      <c r="AL496" s="678" cm="1">
        <f t="array" ref="AL496">INDEX($H496:$K496,0,MATCH(AL$475,$H$475:$K$475,0))*HLOOKUP(AL$474,$J$471:$R$472,2)</f>
        <v>1</v>
      </c>
      <c r="AM496" s="678" cm="1">
        <f t="array" ref="AM496">INDEX($H496:$K496,0,MATCH(AM$475,$H$475:$K$475,0))*HLOOKUP(AM$474,$J$471:$R$472,2)</f>
        <v>0</v>
      </c>
      <c r="AN496" s="678" cm="1">
        <f t="array" ref="AN496">INDEX($H496:$K496,0,MATCH(AN$475,$H$475:$K$475,0))*HLOOKUP(AN$474,$J$471:$R$472,2)</f>
        <v>0</v>
      </c>
      <c r="AO496" s="678" cm="1">
        <f t="array" ref="AO496">INDEX($H496:$K496,0,MATCH(AO$475,$H$475:$K$475,0))*HLOOKUP(AO$474,$J$471:$R$472,2)</f>
        <v>1</v>
      </c>
      <c r="AP496" s="678" cm="1">
        <f t="array" ref="AP496">INDEX($H496:$K496,0,MATCH(AP$475,$H$475:$K$475,0))*HLOOKUP(AP$474,$J$471:$R$472,2)</f>
        <v>1</v>
      </c>
      <c r="AQ496" s="678" cm="1">
        <f t="array" ref="AQ496">INDEX($H496:$K496,0,MATCH(AQ$475,$H$475:$K$475,0))*HLOOKUP(AQ$474,$J$471:$R$472,2)</f>
        <v>0</v>
      </c>
      <c r="AR496" s="678" cm="1">
        <f t="array" ref="AR496">INDEX($H496:$K496,0,MATCH(AR$475,$H$475:$K$475,0))*HLOOKUP(AR$474,$J$471:$R$472,2)</f>
        <v>0</v>
      </c>
      <c r="AS496" s="678" cm="1">
        <f t="array" ref="AS496">INDEX($H496:$K496,0,MATCH(AS$475,$H$475:$K$475,0))*HLOOKUP(AS$474,$J$471:$R$472,2)</f>
        <v>1</v>
      </c>
      <c r="AT496" s="678" cm="1">
        <f t="array" ref="AT496">INDEX($H496:$K496,0,MATCH(AT$475,$H$475:$K$475,0))*HLOOKUP(AT$474,$J$471:$R$472,2)</f>
        <v>1</v>
      </c>
      <c r="AU496" s="678" cm="1">
        <f t="array" ref="AU496">INDEX($H496:$K496,0,MATCH(AU$475,$H$475:$K$475,0))*HLOOKUP(AU$474,$J$471:$R$472,2)</f>
        <v>0</v>
      </c>
      <c r="AV496" s="186"/>
      <c r="AW496" s="186"/>
      <c r="AX496" s="16"/>
      <c r="AY496" s="8"/>
      <c r="AZ496" s="8"/>
      <c r="BA496" s="8"/>
    </row>
    <row r="497" spans="1:53" ht="14.5" outlineLevel="1" x14ac:dyDescent="0.35">
      <c r="A497" s="6"/>
      <c r="B497" s="7"/>
      <c r="C497" s="17"/>
      <c r="D497" s="17"/>
      <c r="E497" s="17"/>
      <c r="F497" s="26"/>
      <c r="G497" s="26" t="str">
        <f t="shared" si="195"/>
        <v>AYAA2A1wd</v>
      </c>
      <c r="H497" s="222">
        <f t="shared" ref="H497:K497" si="206">IF(H436&gt;0,1,0)</f>
        <v>0</v>
      </c>
      <c r="I497" s="222">
        <f t="shared" si="206"/>
        <v>1</v>
      </c>
      <c r="J497" s="222">
        <f t="shared" si="206"/>
        <v>1</v>
      </c>
      <c r="K497" s="222">
        <f t="shared" si="206"/>
        <v>0</v>
      </c>
      <c r="L497" s="678" cm="1">
        <f t="array" ref="L497">INDEX($H497:$K497,0,MATCH(L$475,$H$475:$K$475,0))*HLOOKUP(L$474,$J$471:$R$472,2)</f>
        <v>0</v>
      </c>
      <c r="M497" s="678" cm="1">
        <f t="array" ref="M497">INDEX($H497:$K497,0,MATCH(M$475,$H$475:$K$475,0))*HLOOKUP(M$474,$J$471:$R$472,2)</f>
        <v>1</v>
      </c>
      <c r="N497" s="678" cm="1">
        <f t="array" ref="N497">INDEX($H497:$K497,0,MATCH(N$475,$H$475:$K$475,0))*HLOOKUP(N$474,$J$471:$R$472,2)</f>
        <v>1</v>
      </c>
      <c r="O497" s="678" cm="1">
        <f t="array" ref="O497">INDEX($H497:$K497,0,MATCH(O$475,$H$475:$K$475,0))*HLOOKUP(O$474,$J$471:$R$472,2)</f>
        <v>0</v>
      </c>
      <c r="P497" s="678" cm="1">
        <f t="array" ref="P497">INDEX($H497:$K497,0,MATCH(P$475,$H$475:$K$475,0))*HLOOKUP(P$474,$J$471:$R$472,2)</f>
        <v>0</v>
      </c>
      <c r="Q497" s="678" cm="1">
        <f t="array" ref="Q497">INDEX($H497:$K497,0,MATCH(Q$475,$H$475:$K$475,0))*HLOOKUP(Q$474,$J$471:$R$472,2)</f>
        <v>1</v>
      </c>
      <c r="R497" s="678" cm="1">
        <f t="array" ref="R497">INDEX($H497:$K497,0,MATCH(R$475,$H$475:$K$475,0))*HLOOKUP(R$474,$J$471:$R$472,2)</f>
        <v>1</v>
      </c>
      <c r="S497" s="678" cm="1">
        <f t="array" ref="S497">INDEX($H497:$K497,0,MATCH(S$475,$H$475:$K$475,0))*HLOOKUP(S$474,$J$471:$R$472,2)</f>
        <v>0</v>
      </c>
      <c r="T497" s="678" cm="1">
        <f t="array" ref="T497">INDEX($H497:$K497,0,MATCH(T$475,$H$475:$K$475,0))*HLOOKUP(T$474,$J$471:$R$472,2)</f>
        <v>0</v>
      </c>
      <c r="U497" s="678" cm="1">
        <f t="array" ref="U497">INDEX($H497:$K497,0,MATCH(U$475,$H$475:$K$475,0))*HLOOKUP(U$474,$J$471:$R$472,2)</f>
        <v>1</v>
      </c>
      <c r="V497" s="678" cm="1">
        <f t="array" ref="V497">INDEX($H497:$K497,0,MATCH(V$475,$H$475:$K$475,0))*HLOOKUP(V$474,$J$471:$R$472,2)</f>
        <v>1</v>
      </c>
      <c r="W497" s="678" cm="1">
        <f t="array" ref="W497">INDEX($H497:$K497,0,MATCH(W$475,$H$475:$K$475,0))*HLOOKUP(W$474,$J$471:$R$472,2)</f>
        <v>0</v>
      </c>
      <c r="X497" s="678" cm="1">
        <f t="array" ref="X497">INDEX($H497:$K497,0,MATCH(X$475,$H$475:$K$475,0))*HLOOKUP(X$474,$J$471:$R$472,2)</f>
        <v>0</v>
      </c>
      <c r="Y497" s="678" cm="1">
        <f t="array" ref="Y497">INDEX($H497:$K497,0,MATCH(Y$475,$H$475:$K$475,0))*HLOOKUP(Y$474,$J$471:$R$472,2)</f>
        <v>1</v>
      </c>
      <c r="Z497" s="678" cm="1">
        <f t="array" ref="Z497">INDEX($H497:$K497,0,MATCH(Z$475,$H$475:$K$475,0))*HLOOKUP(Z$474,$J$471:$R$472,2)</f>
        <v>1</v>
      </c>
      <c r="AA497" s="678" cm="1">
        <f t="array" ref="AA497">INDEX($H497:$K497,0,MATCH(AA$475,$H$475:$K$475,0))*HLOOKUP(AA$474,$J$471:$R$472,2)</f>
        <v>0</v>
      </c>
      <c r="AB497" s="678" cm="1">
        <f t="array" ref="AB497">INDEX($H497:$K497,0,MATCH(AB$475,$H$475:$K$475,0))*HLOOKUP(AB$474,$J$471:$R$472,2)</f>
        <v>0</v>
      </c>
      <c r="AC497" s="678" cm="1">
        <f t="array" ref="AC497">INDEX($H497:$K497,0,MATCH(AC$475,$H$475:$K$475,0))*HLOOKUP(AC$474,$J$471:$R$472,2)</f>
        <v>1</v>
      </c>
      <c r="AD497" s="678" cm="1">
        <f t="array" ref="AD497">INDEX($H497:$K497,0,MATCH(AD$475,$H$475:$K$475,0))*HLOOKUP(AD$474,$J$471:$R$472,2)</f>
        <v>1</v>
      </c>
      <c r="AE497" s="678" cm="1">
        <f t="array" ref="AE497">INDEX($H497:$K497,0,MATCH(AE$475,$H$475:$K$475,0))*HLOOKUP(AE$474,$J$471:$R$472,2)</f>
        <v>0</v>
      </c>
      <c r="AF497" s="678" cm="1">
        <f t="array" ref="AF497">INDEX($H497:$K497,0,MATCH(AF$475,$H$475:$K$475,0))*HLOOKUP(AF$474,$J$471:$R$472,2)</f>
        <v>0</v>
      </c>
      <c r="AG497" s="678" cm="1">
        <f t="array" ref="AG497">INDEX($H497:$K497,0,MATCH(AG$475,$H$475:$K$475,0))*HLOOKUP(AG$474,$J$471:$R$472,2)</f>
        <v>1</v>
      </c>
      <c r="AH497" s="678" cm="1">
        <f t="array" ref="AH497">INDEX($H497:$K497,0,MATCH(AH$475,$H$475:$K$475,0))*HLOOKUP(AH$474,$J$471:$R$472,2)</f>
        <v>1</v>
      </c>
      <c r="AI497" s="678" cm="1">
        <f t="array" ref="AI497">INDEX($H497:$K497,0,MATCH(AI$475,$H$475:$K$475,0))*HLOOKUP(AI$474,$J$471:$R$472,2)</f>
        <v>0</v>
      </c>
      <c r="AJ497" s="678" cm="1">
        <f t="array" ref="AJ497">INDEX($H497:$K497,0,MATCH(AJ$475,$H$475:$K$475,0))*HLOOKUP(AJ$474,$J$471:$R$472,2)</f>
        <v>0</v>
      </c>
      <c r="AK497" s="678" cm="1">
        <f t="array" ref="AK497">INDEX($H497:$K497,0,MATCH(AK$475,$H$475:$K$475,0))*HLOOKUP(AK$474,$J$471:$R$472,2)</f>
        <v>1</v>
      </c>
      <c r="AL497" s="678" cm="1">
        <f t="array" ref="AL497">INDEX($H497:$K497,0,MATCH(AL$475,$H$475:$K$475,0))*HLOOKUP(AL$474,$J$471:$R$472,2)</f>
        <v>1</v>
      </c>
      <c r="AM497" s="678" cm="1">
        <f t="array" ref="AM497">INDEX($H497:$K497,0,MATCH(AM$475,$H$475:$K$475,0))*HLOOKUP(AM$474,$J$471:$R$472,2)</f>
        <v>0</v>
      </c>
      <c r="AN497" s="678" cm="1">
        <f t="array" ref="AN497">INDEX($H497:$K497,0,MATCH(AN$475,$H$475:$K$475,0))*HLOOKUP(AN$474,$J$471:$R$472,2)</f>
        <v>0</v>
      </c>
      <c r="AO497" s="678" cm="1">
        <f t="array" ref="AO497">INDEX($H497:$K497,0,MATCH(AO$475,$H$475:$K$475,0))*HLOOKUP(AO$474,$J$471:$R$472,2)</f>
        <v>1</v>
      </c>
      <c r="AP497" s="678" cm="1">
        <f t="array" ref="AP497">INDEX($H497:$K497,0,MATCH(AP$475,$H$475:$K$475,0))*HLOOKUP(AP$474,$J$471:$R$472,2)</f>
        <v>1</v>
      </c>
      <c r="AQ497" s="678" cm="1">
        <f t="array" ref="AQ497">INDEX($H497:$K497,0,MATCH(AQ$475,$H$475:$K$475,0))*HLOOKUP(AQ$474,$J$471:$R$472,2)</f>
        <v>0</v>
      </c>
      <c r="AR497" s="678" cm="1">
        <f t="array" ref="AR497">INDEX($H497:$K497,0,MATCH(AR$475,$H$475:$K$475,0))*HLOOKUP(AR$474,$J$471:$R$472,2)</f>
        <v>0</v>
      </c>
      <c r="AS497" s="678" cm="1">
        <f t="array" ref="AS497">INDEX($H497:$K497,0,MATCH(AS$475,$H$475:$K$475,0))*HLOOKUP(AS$474,$J$471:$R$472,2)</f>
        <v>1</v>
      </c>
      <c r="AT497" s="678" cm="1">
        <f t="array" ref="AT497">INDEX($H497:$K497,0,MATCH(AT$475,$H$475:$K$475,0))*HLOOKUP(AT$474,$J$471:$R$472,2)</f>
        <v>1</v>
      </c>
      <c r="AU497" s="678" cm="1">
        <f t="array" ref="AU497">INDEX($H497:$K497,0,MATCH(AU$475,$H$475:$K$475,0))*HLOOKUP(AU$474,$J$471:$R$472,2)</f>
        <v>0</v>
      </c>
      <c r="AV497" s="186"/>
      <c r="AW497" s="186"/>
      <c r="AX497" s="16"/>
      <c r="AY497" s="8"/>
      <c r="AZ497" s="8"/>
      <c r="BA497" s="8"/>
    </row>
    <row r="498" spans="1:53" ht="14.5" outlineLevel="1" x14ac:dyDescent="0.35">
      <c r="A498" s="6"/>
      <c r="B498" s="7"/>
      <c r="C498" s="17"/>
      <c r="D498" s="17"/>
      <c r="E498" s="17"/>
      <c r="F498" s="26"/>
      <c r="G498" s="26" t="str">
        <f t="shared" si="195"/>
        <v>AAWA2A1a</v>
      </c>
      <c r="H498" s="222">
        <f t="shared" ref="H498:K498" si="207">IF(H437&gt;0,1,0)</f>
        <v>0</v>
      </c>
      <c r="I498" s="222">
        <f t="shared" si="207"/>
        <v>1</v>
      </c>
      <c r="J498" s="222">
        <f t="shared" si="207"/>
        <v>0</v>
      </c>
      <c r="K498" s="222">
        <f t="shared" si="207"/>
        <v>0</v>
      </c>
      <c r="L498" s="678" cm="1">
        <f t="array" ref="L498">INDEX($H498:$K498,0,MATCH(L$475,$H$475:$K$475,0))*HLOOKUP(L$474,$J$471:$R$472,2)</f>
        <v>0</v>
      </c>
      <c r="M498" s="678" cm="1">
        <f t="array" ref="M498">INDEX($H498:$K498,0,MATCH(M$475,$H$475:$K$475,0))*HLOOKUP(M$474,$J$471:$R$472,2)</f>
        <v>1</v>
      </c>
      <c r="N498" s="678" cm="1">
        <f t="array" ref="N498">INDEX($H498:$K498,0,MATCH(N$475,$H$475:$K$475,0))*HLOOKUP(N$474,$J$471:$R$472,2)</f>
        <v>0</v>
      </c>
      <c r="O498" s="678" cm="1">
        <f t="array" ref="O498">INDEX($H498:$K498,0,MATCH(O$475,$H$475:$K$475,0))*HLOOKUP(O$474,$J$471:$R$472,2)</f>
        <v>0</v>
      </c>
      <c r="P498" s="678" cm="1">
        <f t="array" ref="P498">INDEX($H498:$K498,0,MATCH(P$475,$H$475:$K$475,0))*HLOOKUP(P$474,$J$471:$R$472,2)</f>
        <v>0</v>
      </c>
      <c r="Q498" s="678" cm="1">
        <f t="array" ref="Q498">INDEX($H498:$K498,0,MATCH(Q$475,$H$475:$K$475,0))*HLOOKUP(Q$474,$J$471:$R$472,2)</f>
        <v>1</v>
      </c>
      <c r="R498" s="678" cm="1">
        <f t="array" ref="R498">INDEX($H498:$K498,0,MATCH(R$475,$H$475:$K$475,0))*HLOOKUP(R$474,$J$471:$R$472,2)</f>
        <v>0</v>
      </c>
      <c r="S498" s="678" cm="1">
        <f t="array" ref="S498">INDEX($H498:$K498,0,MATCH(S$475,$H$475:$K$475,0))*HLOOKUP(S$474,$J$471:$R$472,2)</f>
        <v>0</v>
      </c>
      <c r="T498" s="678" cm="1">
        <f t="array" ref="T498">INDEX($H498:$K498,0,MATCH(T$475,$H$475:$K$475,0))*HLOOKUP(T$474,$J$471:$R$472,2)</f>
        <v>0</v>
      </c>
      <c r="U498" s="678" cm="1">
        <f t="array" ref="U498">INDEX($H498:$K498,0,MATCH(U$475,$H$475:$K$475,0))*HLOOKUP(U$474,$J$471:$R$472,2)</f>
        <v>1</v>
      </c>
      <c r="V498" s="678" cm="1">
        <f t="array" ref="V498">INDEX($H498:$K498,0,MATCH(V$475,$H$475:$K$475,0))*HLOOKUP(V$474,$J$471:$R$472,2)</f>
        <v>0</v>
      </c>
      <c r="W498" s="678" cm="1">
        <f t="array" ref="W498">INDEX($H498:$K498,0,MATCH(W$475,$H$475:$K$475,0))*HLOOKUP(W$474,$J$471:$R$472,2)</f>
        <v>0</v>
      </c>
      <c r="X498" s="678" cm="1">
        <f t="array" ref="X498">INDEX($H498:$K498,0,MATCH(X$475,$H$475:$K$475,0))*HLOOKUP(X$474,$J$471:$R$472,2)</f>
        <v>0</v>
      </c>
      <c r="Y498" s="678" cm="1">
        <f t="array" ref="Y498">INDEX($H498:$K498,0,MATCH(Y$475,$H$475:$K$475,0))*HLOOKUP(Y$474,$J$471:$R$472,2)</f>
        <v>1</v>
      </c>
      <c r="Z498" s="678" cm="1">
        <f t="array" ref="Z498">INDEX($H498:$K498,0,MATCH(Z$475,$H$475:$K$475,0))*HLOOKUP(Z$474,$J$471:$R$472,2)</f>
        <v>0</v>
      </c>
      <c r="AA498" s="678" cm="1">
        <f t="array" ref="AA498">INDEX($H498:$K498,0,MATCH(AA$475,$H$475:$K$475,0))*HLOOKUP(AA$474,$J$471:$R$472,2)</f>
        <v>0</v>
      </c>
      <c r="AB498" s="678" cm="1">
        <f t="array" ref="AB498">INDEX($H498:$K498,0,MATCH(AB$475,$H$475:$K$475,0))*HLOOKUP(AB$474,$J$471:$R$472,2)</f>
        <v>0</v>
      </c>
      <c r="AC498" s="678" cm="1">
        <f t="array" ref="AC498">INDEX($H498:$K498,0,MATCH(AC$475,$H$475:$K$475,0))*HLOOKUP(AC$474,$J$471:$R$472,2)</f>
        <v>1</v>
      </c>
      <c r="AD498" s="678" cm="1">
        <f t="array" ref="AD498">INDEX($H498:$K498,0,MATCH(AD$475,$H$475:$K$475,0))*HLOOKUP(AD$474,$J$471:$R$472,2)</f>
        <v>0</v>
      </c>
      <c r="AE498" s="678" cm="1">
        <f t="array" ref="AE498">INDEX($H498:$K498,0,MATCH(AE$475,$H$475:$K$475,0))*HLOOKUP(AE$474,$J$471:$R$472,2)</f>
        <v>0</v>
      </c>
      <c r="AF498" s="678" cm="1">
        <f t="array" ref="AF498">INDEX($H498:$K498,0,MATCH(AF$475,$H$475:$K$475,0))*HLOOKUP(AF$474,$J$471:$R$472,2)</f>
        <v>0</v>
      </c>
      <c r="AG498" s="678" cm="1">
        <f t="array" ref="AG498">INDEX($H498:$K498,0,MATCH(AG$475,$H$475:$K$475,0))*HLOOKUP(AG$474,$J$471:$R$472,2)</f>
        <v>1</v>
      </c>
      <c r="AH498" s="678" cm="1">
        <f t="array" ref="AH498">INDEX($H498:$K498,0,MATCH(AH$475,$H$475:$K$475,0))*HLOOKUP(AH$474,$J$471:$R$472,2)</f>
        <v>0</v>
      </c>
      <c r="AI498" s="678" cm="1">
        <f t="array" ref="AI498">INDEX($H498:$K498,0,MATCH(AI$475,$H$475:$K$475,0))*HLOOKUP(AI$474,$J$471:$R$472,2)</f>
        <v>0</v>
      </c>
      <c r="AJ498" s="678" cm="1">
        <f t="array" ref="AJ498">INDEX($H498:$K498,0,MATCH(AJ$475,$H$475:$K$475,0))*HLOOKUP(AJ$474,$J$471:$R$472,2)</f>
        <v>0</v>
      </c>
      <c r="AK498" s="678" cm="1">
        <f t="array" ref="AK498">INDEX($H498:$K498,0,MATCH(AK$475,$H$475:$K$475,0))*HLOOKUP(AK$474,$J$471:$R$472,2)</f>
        <v>1</v>
      </c>
      <c r="AL498" s="678" cm="1">
        <f t="array" ref="AL498">INDEX($H498:$K498,0,MATCH(AL$475,$H$475:$K$475,0))*HLOOKUP(AL$474,$J$471:$R$472,2)</f>
        <v>0</v>
      </c>
      <c r="AM498" s="678" cm="1">
        <f t="array" ref="AM498">INDEX($H498:$K498,0,MATCH(AM$475,$H$475:$K$475,0))*HLOOKUP(AM$474,$J$471:$R$472,2)</f>
        <v>0</v>
      </c>
      <c r="AN498" s="678" cm="1">
        <f t="array" ref="AN498">INDEX($H498:$K498,0,MATCH(AN$475,$H$475:$K$475,0))*HLOOKUP(AN$474,$J$471:$R$472,2)</f>
        <v>0</v>
      </c>
      <c r="AO498" s="678" cm="1">
        <f t="array" ref="AO498">INDEX($H498:$K498,0,MATCH(AO$475,$H$475:$K$475,0))*HLOOKUP(AO$474,$J$471:$R$472,2)</f>
        <v>1</v>
      </c>
      <c r="AP498" s="678" cm="1">
        <f t="array" ref="AP498">INDEX($H498:$K498,0,MATCH(AP$475,$H$475:$K$475,0))*HLOOKUP(AP$474,$J$471:$R$472,2)</f>
        <v>0</v>
      </c>
      <c r="AQ498" s="678" cm="1">
        <f t="array" ref="AQ498">INDEX($H498:$K498,0,MATCH(AQ$475,$H$475:$K$475,0))*HLOOKUP(AQ$474,$J$471:$R$472,2)</f>
        <v>0</v>
      </c>
      <c r="AR498" s="678" cm="1">
        <f t="array" ref="AR498">INDEX($H498:$K498,0,MATCH(AR$475,$H$475:$K$475,0))*HLOOKUP(AR$474,$J$471:$R$472,2)</f>
        <v>0</v>
      </c>
      <c r="AS498" s="678" cm="1">
        <f t="array" ref="AS498">INDEX($H498:$K498,0,MATCH(AS$475,$H$475:$K$475,0))*HLOOKUP(AS$474,$J$471:$R$472,2)</f>
        <v>1</v>
      </c>
      <c r="AT498" s="678" cm="1">
        <f t="array" ref="AT498">INDEX($H498:$K498,0,MATCH(AT$475,$H$475:$K$475,0))*HLOOKUP(AT$474,$J$471:$R$472,2)</f>
        <v>0</v>
      </c>
      <c r="AU498" s="678" cm="1">
        <f t="array" ref="AU498">INDEX($H498:$K498,0,MATCH(AU$475,$H$475:$K$475,0))*HLOOKUP(AU$474,$J$471:$R$472,2)</f>
        <v>0</v>
      </c>
      <c r="AV498" s="186"/>
      <c r="AW498" s="186"/>
      <c r="AX498" s="16"/>
      <c r="AY498" s="8"/>
      <c r="AZ498" s="8"/>
      <c r="BA498" s="8"/>
    </row>
    <row r="499" spans="1:53" ht="14.5" outlineLevel="1" x14ac:dyDescent="0.35">
      <c r="A499" s="6"/>
      <c r="B499" s="7"/>
      <c r="C499" s="17"/>
      <c r="D499" s="17"/>
      <c r="E499" s="17"/>
      <c r="F499" s="26"/>
      <c r="G499" s="26" t="str">
        <f t="shared" si="195"/>
        <v>AAAWA1a</v>
      </c>
      <c r="H499" s="222">
        <f t="shared" ref="H499:K499" si="208">IF(H438&gt;0,1,0)</f>
        <v>0</v>
      </c>
      <c r="I499" s="222">
        <f t="shared" si="208"/>
        <v>1</v>
      </c>
      <c r="J499" s="222">
        <f t="shared" si="208"/>
        <v>0</v>
      </c>
      <c r="K499" s="222">
        <f t="shared" si="208"/>
        <v>0</v>
      </c>
      <c r="L499" s="678" cm="1">
        <f t="array" ref="L499">INDEX($H499:$K499,0,MATCH(L$475,$H$475:$K$475,0))*HLOOKUP(L$474,$J$471:$R$472,2)</f>
        <v>0</v>
      </c>
      <c r="M499" s="678" cm="1">
        <f t="array" ref="M499">INDEX($H499:$K499,0,MATCH(M$475,$H$475:$K$475,0))*HLOOKUP(M$474,$J$471:$R$472,2)</f>
        <v>1</v>
      </c>
      <c r="N499" s="678" cm="1">
        <f t="array" ref="N499">INDEX($H499:$K499,0,MATCH(N$475,$H$475:$K$475,0))*HLOOKUP(N$474,$J$471:$R$472,2)</f>
        <v>0</v>
      </c>
      <c r="O499" s="678" cm="1">
        <f t="array" ref="O499">INDEX($H499:$K499,0,MATCH(O$475,$H$475:$K$475,0))*HLOOKUP(O$474,$J$471:$R$472,2)</f>
        <v>0</v>
      </c>
      <c r="P499" s="678" cm="1">
        <f t="array" ref="P499">INDEX($H499:$K499,0,MATCH(P$475,$H$475:$K$475,0))*HLOOKUP(P$474,$J$471:$R$472,2)</f>
        <v>0</v>
      </c>
      <c r="Q499" s="678" cm="1">
        <f t="array" ref="Q499">INDEX($H499:$K499,0,MATCH(Q$475,$H$475:$K$475,0))*HLOOKUP(Q$474,$J$471:$R$472,2)</f>
        <v>1</v>
      </c>
      <c r="R499" s="678" cm="1">
        <f t="array" ref="R499">INDEX($H499:$K499,0,MATCH(R$475,$H$475:$K$475,0))*HLOOKUP(R$474,$J$471:$R$472,2)</f>
        <v>0</v>
      </c>
      <c r="S499" s="678" cm="1">
        <f t="array" ref="S499">INDEX($H499:$K499,0,MATCH(S$475,$H$475:$K$475,0))*HLOOKUP(S$474,$J$471:$R$472,2)</f>
        <v>0</v>
      </c>
      <c r="T499" s="678" cm="1">
        <f t="array" ref="T499">INDEX($H499:$K499,0,MATCH(T$475,$H$475:$K$475,0))*HLOOKUP(T$474,$J$471:$R$472,2)</f>
        <v>0</v>
      </c>
      <c r="U499" s="678" cm="1">
        <f t="array" ref="U499">INDEX($H499:$K499,0,MATCH(U$475,$H$475:$K$475,0))*HLOOKUP(U$474,$J$471:$R$472,2)</f>
        <v>1</v>
      </c>
      <c r="V499" s="678" cm="1">
        <f t="array" ref="V499">INDEX($H499:$K499,0,MATCH(V$475,$H$475:$K$475,0))*HLOOKUP(V$474,$J$471:$R$472,2)</f>
        <v>0</v>
      </c>
      <c r="W499" s="678" cm="1">
        <f t="array" ref="W499">INDEX($H499:$K499,0,MATCH(W$475,$H$475:$K$475,0))*HLOOKUP(W$474,$J$471:$R$472,2)</f>
        <v>0</v>
      </c>
      <c r="X499" s="678" cm="1">
        <f t="array" ref="X499">INDEX($H499:$K499,0,MATCH(X$475,$H$475:$K$475,0))*HLOOKUP(X$474,$J$471:$R$472,2)</f>
        <v>0</v>
      </c>
      <c r="Y499" s="678" cm="1">
        <f t="array" ref="Y499">INDEX($H499:$K499,0,MATCH(Y$475,$H$475:$K$475,0))*HLOOKUP(Y$474,$J$471:$R$472,2)</f>
        <v>1</v>
      </c>
      <c r="Z499" s="678" cm="1">
        <f t="array" ref="Z499">INDEX($H499:$K499,0,MATCH(Z$475,$H$475:$K$475,0))*HLOOKUP(Z$474,$J$471:$R$472,2)</f>
        <v>0</v>
      </c>
      <c r="AA499" s="678" cm="1">
        <f t="array" ref="AA499">INDEX($H499:$K499,0,MATCH(AA$475,$H$475:$K$475,0))*HLOOKUP(AA$474,$J$471:$R$472,2)</f>
        <v>0</v>
      </c>
      <c r="AB499" s="678" cm="1">
        <f t="array" ref="AB499">INDEX($H499:$K499,0,MATCH(AB$475,$H$475:$K$475,0))*HLOOKUP(AB$474,$J$471:$R$472,2)</f>
        <v>0</v>
      </c>
      <c r="AC499" s="678" cm="1">
        <f t="array" ref="AC499">INDEX($H499:$K499,0,MATCH(AC$475,$H$475:$K$475,0))*HLOOKUP(AC$474,$J$471:$R$472,2)</f>
        <v>1</v>
      </c>
      <c r="AD499" s="678" cm="1">
        <f t="array" ref="AD499">INDEX($H499:$K499,0,MATCH(AD$475,$H$475:$K$475,0))*HLOOKUP(AD$474,$J$471:$R$472,2)</f>
        <v>0</v>
      </c>
      <c r="AE499" s="678" cm="1">
        <f t="array" ref="AE499">INDEX($H499:$K499,0,MATCH(AE$475,$H$475:$K$475,0))*HLOOKUP(AE$474,$J$471:$R$472,2)</f>
        <v>0</v>
      </c>
      <c r="AF499" s="678" cm="1">
        <f t="array" ref="AF499">INDEX($H499:$K499,0,MATCH(AF$475,$H$475:$K$475,0))*HLOOKUP(AF$474,$J$471:$R$472,2)</f>
        <v>0</v>
      </c>
      <c r="AG499" s="678" cm="1">
        <f t="array" ref="AG499">INDEX($H499:$K499,0,MATCH(AG$475,$H$475:$K$475,0))*HLOOKUP(AG$474,$J$471:$R$472,2)</f>
        <v>1</v>
      </c>
      <c r="AH499" s="678" cm="1">
        <f t="array" ref="AH499">INDEX($H499:$K499,0,MATCH(AH$475,$H$475:$K$475,0))*HLOOKUP(AH$474,$J$471:$R$472,2)</f>
        <v>0</v>
      </c>
      <c r="AI499" s="678" cm="1">
        <f t="array" ref="AI499">INDEX($H499:$K499,0,MATCH(AI$475,$H$475:$K$475,0))*HLOOKUP(AI$474,$J$471:$R$472,2)</f>
        <v>0</v>
      </c>
      <c r="AJ499" s="678" cm="1">
        <f t="array" ref="AJ499">INDEX($H499:$K499,0,MATCH(AJ$475,$H$475:$K$475,0))*HLOOKUP(AJ$474,$J$471:$R$472,2)</f>
        <v>0</v>
      </c>
      <c r="AK499" s="678" cm="1">
        <f t="array" ref="AK499">INDEX($H499:$K499,0,MATCH(AK$475,$H$475:$K$475,0))*HLOOKUP(AK$474,$J$471:$R$472,2)</f>
        <v>1</v>
      </c>
      <c r="AL499" s="678" cm="1">
        <f t="array" ref="AL499">INDEX($H499:$K499,0,MATCH(AL$475,$H$475:$K$475,0))*HLOOKUP(AL$474,$J$471:$R$472,2)</f>
        <v>0</v>
      </c>
      <c r="AM499" s="678" cm="1">
        <f t="array" ref="AM499">INDEX($H499:$K499,0,MATCH(AM$475,$H$475:$K$475,0))*HLOOKUP(AM$474,$J$471:$R$472,2)</f>
        <v>0</v>
      </c>
      <c r="AN499" s="678" cm="1">
        <f t="array" ref="AN499">INDEX($H499:$K499,0,MATCH(AN$475,$H$475:$K$475,0))*HLOOKUP(AN$474,$J$471:$R$472,2)</f>
        <v>0</v>
      </c>
      <c r="AO499" s="678" cm="1">
        <f t="array" ref="AO499">INDEX($H499:$K499,0,MATCH(AO$475,$H$475:$K$475,0))*HLOOKUP(AO$474,$J$471:$R$472,2)</f>
        <v>1</v>
      </c>
      <c r="AP499" s="678" cm="1">
        <f t="array" ref="AP499">INDEX($H499:$K499,0,MATCH(AP$475,$H$475:$K$475,0))*HLOOKUP(AP$474,$J$471:$R$472,2)</f>
        <v>0</v>
      </c>
      <c r="AQ499" s="678" cm="1">
        <f t="array" ref="AQ499">INDEX($H499:$K499,0,MATCH(AQ$475,$H$475:$K$475,0))*HLOOKUP(AQ$474,$J$471:$R$472,2)</f>
        <v>0</v>
      </c>
      <c r="AR499" s="678" cm="1">
        <f t="array" ref="AR499">INDEX($H499:$K499,0,MATCH(AR$475,$H$475:$K$475,0))*HLOOKUP(AR$474,$J$471:$R$472,2)</f>
        <v>0</v>
      </c>
      <c r="AS499" s="678" cm="1">
        <f t="array" ref="AS499">INDEX($H499:$K499,0,MATCH(AS$475,$H$475:$K$475,0))*HLOOKUP(AS$474,$J$471:$R$472,2)</f>
        <v>1</v>
      </c>
      <c r="AT499" s="678" cm="1">
        <f t="array" ref="AT499">INDEX($H499:$K499,0,MATCH(AT$475,$H$475:$K$475,0))*HLOOKUP(AT$474,$J$471:$R$472,2)</f>
        <v>0</v>
      </c>
      <c r="AU499" s="678" cm="1">
        <f t="array" ref="AU499">INDEX($H499:$K499,0,MATCH(AU$475,$H$475:$K$475,0))*HLOOKUP(AU$474,$J$471:$R$472,2)</f>
        <v>0</v>
      </c>
      <c r="AV499" s="186"/>
      <c r="AW499" s="186"/>
      <c r="AX499" s="16"/>
      <c r="AY499" s="8"/>
      <c r="AZ499" s="8"/>
      <c r="BA499" s="8"/>
    </row>
    <row r="500" spans="1:53" ht="14.5" outlineLevel="1" x14ac:dyDescent="0.35">
      <c r="A500" s="6"/>
      <c r="B500" s="7"/>
      <c r="C500" s="17"/>
      <c r="D500" s="17"/>
      <c r="E500" s="17"/>
      <c r="F500" s="26"/>
      <c r="G500" s="26" t="str">
        <f t="shared" si="195"/>
        <v>YAAA2Wa</v>
      </c>
      <c r="H500" s="222">
        <f t="shared" ref="H500:K500" si="209">IF(H439&gt;0,1,0)</f>
        <v>0</v>
      </c>
      <c r="I500" s="222">
        <f t="shared" si="209"/>
        <v>1</v>
      </c>
      <c r="J500" s="222">
        <f t="shared" si="209"/>
        <v>0</v>
      </c>
      <c r="K500" s="222">
        <f t="shared" si="209"/>
        <v>0</v>
      </c>
      <c r="L500" s="678" cm="1">
        <f t="array" ref="L500">INDEX($H500:$K500,0,MATCH(L$475,$H$475:$K$475,0))*HLOOKUP(L$474,$J$471:$R$472,2)</f>
        <v>0</v>
      </c>
      <c r="M500" s="678" cm="1">
        <f t="array" ref="M500">INDEX($H500:$K500,0,MATCH(M$475,$H$475:$K$475,0))*HLOOKUP(M$474,$J$471:$R$472,2)</f>
        <v>1</v>
      </c>
      <c r="N500" s="678" cm="1">
        <f t="array" ref="N500">INDEX($H500:$K500,0,MATCH(N$475,$H$475:$K$475,0))*HLOOKUP(N$474,$J$471:$R$472,2)</f>
        <v>0</v>
      </c>
      <c r="O500" s="678" cm="1">
        <f t="array" ref="O500">INDEX($H500:$K500,0,MATCH(O$475,$H$475:$K$475,0))*HLOOKUP(O$474,$J$471:$R$472,2)</f>
        <v>0</v>
      </c>
      <c r="P500" s="678" cm="1">
        <f t="array" ref="P500">INDEX($H500:$K500,0,MATCH(P$475,$H$475:$K$475,0))*HLOOKUP(P$474,$J$471:$R$472,2)</f>
        <v>0</v>
      </c>
      <c r="Q500" s="678" cm="1">
        <f t="array" ref="Q500">INDEX($H500:$K500,0,MATCH(Q$475,$H$475:$K$475,0))*HLOOKUP(Q$474,$J$471:$R$472,2)</f>
        <v>1</v>
      </c>
      <c r="R500" s="678" cm="1">
        <f t="array" ref="R500">INDEX($H500:$K500,0,MATCH(R$475,$H$475:$K$475,0))*HLOOKUP(R$474,$J$471:$R$472,2)</f>
        <v>0</v>
      </c>
      <c r="S500" s="678" cm="1">
        <f t="array" ref="S500">INDEX($H500:$K500,0,MATCH(S$475,$H$475:$K$475,0))*HLOOKUP(S$474,$J$471:$R$472,2)</f>
        <v>0</v>
      </c>
      <c r="T500" s="678" cm="1">
        <f t="array" ref="T500">INDEX($H500:$K500,0,MATCH(T$475,$H$475:$K$475,0))*HLOOKUP(T$474,$J$471:$R$472,2)</f>
        <v>0</v>
      </c>
      <c r="U500" s="678" cm="1">
        <f t="array" ref="U500">INDEX($H500:$K500,0,MATCH(U$475,$H$475:$K$475,0))*HLOOKUP(U$474,$J$471:$R$472,2)</f>
        <v>1</v>
      </c>
      <c r="V500" s="678" cm="1">
        <f t="array" ref="V500">INDEX($H500:$K500,0,MATCH(V$475,$H$475:$K$475,0))*HLOOKUP(V$474,$J$471:$R$472,2)</f>
        <v>0</v>
      </c>
      <c r="W500" s="678" cm="1">
        <f t="array" ref="W500">INDEX($H500:$K500,0,MATCH(W$475,$H$475:$K$475,0))*HLOOKUP(W$474,$J$471:$R$472,2)</f>
        <v>0</v>
      </c>
      <c r="X500" s="678" cm="1">
        <f t="array" ref="X500">INDEX($H500:$K500,0,MATCH(X$475,$H$475:$K$475,0))*HLOOKUP(X$474,$J$471:$R$472,2)</f>
        <v>0</v>
      </c>
      <c r="Y500" s="678" cm="1">
        <f t="array" ref="Y500">INDEX($H500:$K500,0,MATCH(Y$475,$H$475:$K$475,0))*HLOOKUP(Y$474,$J$471:$R$472,2)</f>
        <v>1</v>
      </c>
      <c r="Z500" s="678" cm="1">
        <f t="array" ref="Z500">INDEX($H500:$K500,0,MATCH(Z$475,$H$475:$K$475,0))*HLOOKUP(Z$474,$J$471:$R$472,2)</f>
        <v>0</v>
      </c>
      <c r="AA500" s="678" cm="1">
        <f t="array" ref="AA500">INDEX($H500:$K500,0,MATCH(AA$475,$H$475:$K$475,0))*HLOOKUP(AA$474,$J$471:$R$472,2)</f>
        <v>0</v>
      </c>
      <c r="AB500" s="678" cm="1">
        <f t="array" ref="AB500">INDEX($H500:$K500,0,MATCH(AB$475,$H$475:$K$475,0))*HLOOKUP(AB$474,$J$471:$R$472,2)</f>
        <v>0</v>
      </c>
      <c r="AC500" s="678" cm="1">
        <f t="array" ref="AC500">INDEX($H500:$K500,0,MATCH(AC$475,$H$475:$K$475,0))*HLOOKUP(AC$474,$J$471:$R$472,2)</f>
        <v>1</v>
      </c>
      <c r="AD500" s="678" cm="1">
        <f t="array" ref="AD500">INDEX($H500:$K500,0,MATCH(AD$475,$H$475:$K$475,0))*HLOOKUP(AD$474,$J$471:$R$472,2)</f>
        <v>0</v>
      </c>
      <c r="AE500" s="678" cm="1">
        <f t="array" ref="AE500">INDEX($H500:$K500,0,MATCH(AE$475,$H$475:$K$475,0))*HLOOKUP(AE$474,$J$471:$R$472,2)</f>
        <v>0</v>
      </c>
      <c r="AF500" s="678" cm="1">
        <f t="array" ref="AF500">INDEX($H500:$K500,0,MATCH(AF$475,$H$475:$K$475,0))*HLOOKUP(AF$474,$J$471:$R$472,2)</f>
        <v>0</v>
      </c>
      <c r="AG500" s="678" cm="1">
        <f t="array" ref="AG500">INDEX($H500:$K500,0,MATCH(AG$475,$H$475:$K$475,0))*HLOOKUP(AG$474,$J$471:$R$472,2)</f>
        <v>1</v>
      </c>
      <c r="AH500" s="678" cm="1">
        <f t="array" ref="AH500">INDEX($H500:$K500,0,MATCH(AH$475,$H$475:$K$475,0))*HLOOKUP(AH$474,$J$471:$R$472,2)</f>
        <v>0</v>
      </c>
      <c r="AI500" s="678" cm="1">
        <f t="array" ref="AI500">INDEX($H500:$K500,0,MATCH(AI$475,$H$475:$K$475,0))*HLOOKUP(AI$474,$J$471:$R$472,2)</f>
        <v>0</v>
      </c>
      <c r="AJ500" s="678" cm="1">
        <f t="array" ref="AJ500">INDEX($H500:$K500,0,MATCH(AJ$475,$H$475:$K$475,0))*HLOOKUP(AJ$474,$J$471:$R$472,2)</f>
        <v>0</v>
      </c>
      <c r="AK500" s="678" cm="1">
        <f t="array" ref="AK500">INDEX($H500:$K500,0,MATCH(AK$475,$H$475:$K$475,0))*HLOOKUP(AK$474,$J$471:$R$472,2)</f>
        <v>1</v>
      </c>
      <c r="AL500" s="678" cm="1">
        <f t="array" ref="AL500">INDEX($H500:$K500,0,MATCH(AL$475,$H$475:$K$475,0))*HLOOKUP(AL$474,$J$471:$R$472,2)</f>
        <v>0</v>
      </c>
      <c r="AM500" s="678" cm="1">
        <f t="array" ref="AM500">INDEX($H500:$K500,0,MATCH(AM$475,$H$475:$K$475,0))*HLOOKUP(AM$474,$J$471:$R$472,2)</f>
        <v>0</v>
      </c>
      <c r="AN500" s="678" cm="1">
        <f t="array" ref="AN500">INDEX($H500:$K500,0,MATCH(AN$475,$H$475:$K$475,0))*HLOOKUP(AN$474,$J$471:$R$472,2)</f>
        <v>0</v>
      </c>
      <c r="AO500" s="678" cm="1">
        <f t="array" ref="AO500">INDEX($H500:$K500,0,MATCH(AO$475,$H$475:$K$475,0))*HLOOKUP(AO$474,$J$471:$R$472,2)</f>
        <v>1</v>
      </c>
      <c r="AP500" s="678" cm="1">
        <f t="array" ref="AP500">INDEX($H500:$K500,0,MATCH(AP$475,$H$475:$K$475,0))*HLOOKUP(AP$474,$J$471:$R$472,2)</f>
        <v>0</v>
      </c>
      <c r="AQ500" s="678" cm="1">
        <f t="array" ref="AQ500">INDEX($H500:$K500,0,MATCH(AQ$475,$H$475:$K$475,0))*HLOOKUP(AQ$474,$J$471:$R$472,2)</f>
        <v>0</v>
      </c>
      <c r="AR500" s="678" cm="1">
        <f t="array" ref="AR500">INDEX($H500:$K500,0,MATCH(AR$475,$H$475:$K$475,0))*HLOOKUP(AR$474,$J$471:$R$472,2)</f>
        <v>0</v>
      </c>
      <c r="AS500" s="678" cm="1">
        <f t="array" ref="AS500">INDEX($H500:$K500,0,MATCH(AS$475,$H$475:$K$475,0))*HLOOKUP(AS$474,$J$471:$R$472,2)</f>
        <v>1</v>
      </c>
      <c r="AT500" s="678" cm="1">
        <f t="array" ref="AT500">INDEX($H500:$K500,0,MATCH(AT$475,$H$475:$K$475,0))*HLOOKUP(AT$474,$J$471:$R$472,2)</f>
        <v>0</v>
      </c>
      <c r="AU500" s="678" cm="1">
        <f t="array" ref="AU500">INDEX($H500:$K500,0,MATCH(AU$475,$H$475:$K$475,0))*HLOOKUP(AU$474,$J$471:$R$472,2)</f>
        <v>0</v>
      </c>
      <c r="AV500" s="186"/>
      <c r="AW500" s="186"/>
      <c r="AX500" s="16"/>
      <c r="AY500" s="8"/>
      <c r="AZ500" s="8"/>
      <c r="BA500" s="8"/>
    </row>
    <row r="501" spans="1:53" ht="14.5" outlineLevel="1" x14ac:dyDescent="0.35">
      <c r="A501" s="6"/>
      <c r="B501" s="7"/>
      <c r="C501" s="17"/>
      <c r="D501" s="17"/>
      <c r="E501" s="17"/>
      <c r="F501" s="26"/>
      <c r="G501" s="26" t="str">
        <f t="shared" si="195"/>
        <v>AYAWA1w</v>
      </c>
      <c r="H501" s="222">
        <f t="shared" ref="H501:K501" si="210">IF(H440&gt;0,1,0)</f>
        <v>0</v>
      </c>
      <c r="I501" s="222">
        <f t="shared" si="210"/>
        <v>1</v>
      </c>
      <c r="J501" s="222">
        <f t="shared" si="210"/>
        <v>1</v>
      </c>
      <c r="K501" s="222">
        <f t="shared" si="210"/>
        <v>0</v>
      </c>
      <c r="L501" s="678" cm="1">
        <f t="array" ref="L501">INDEX($H501:$K501,0,MATCH(L$475,$H$475:$K$475,0))*HLOOKUP(L$474,$J$471:$R$472,2)</f>
        <v>0</v>
      </c>
      <c r="M501" s="678" cm="1">
        <f t="array" ref="M501">INDEX($H501:$K501,0,MATCH(M$475,$H$475:$K$475,0))*HLOOKUP(M$474,$J$471:$R$472,2)</f>
        <v>1</v>
      </c>
      <c r="N501" s="678" cm="1">
        <f t="array" ref="N501">INDEX($H501:$K501,0,MATCH(N$475,$H$475:$K$475,0))*HLOOKUP(N$474,$J$471:$R$472,2)</f>
        <v>1</v>
      </c>
      <c r="O501" s="678" cm="1">
        <f t="array" ref="O501">INDEX($H501:$K501,0,MATCH(O$475,$H$475:$K$475,0))*HLOOKUP(O$474,$J$471:$R$472,2)</f>
        <v>0</v>
      </c>
      <c r="P501" s="678" cm="1">
        <f t="array" ref="P501">INDEX($H501:$K501,0,MATCH(P$475,$H$475:$K$475,0))*HLOOKUP(P$474,$J$471:$R$472,2)</f>
        <v>0</v>
      </c>
      <c r="Q501" s="678" cm="1">
        <f t="array" ref="Q501">INDEX($H501:$K501,0,MATCH(Q$475,$H$475:$K$475,0))*HLOOKUP(Q$474,$J$471:$R$472,2)</f>
        <v>1</v>
      </c>
      <c r="R501" s="678" cm="1">
        <f t="array" ref="R501">INDEX($H501:$K501,0,MATCH(R$475,$H$475:$K$475,0))*HLOOKUP(R$474,$J$471:$R$472,2)</f>
        <v>1</v>
      </c>
      <c r="S501" s="678" cm="1">
        <f t="array" ref="S501">INDEX($H501:$K501,0,MATCH(S$475,$H$475:$K$475,0))*HLOOKUP(S$474,$J$471:$R$472,2)</f>
        <v>0</v>
      </c>
      <c r="T501" s="678" cm="1">
        <f t="array" ref="T501">INDEX($H501:$K501,0,MATCH(T$475,$H$475:$K$475,0))*HLOOKUP(T$474,$J$471:$R$472,2)</f>
        <v>0</v>
      </c>
      <c r="U501" s="678" cm="1">
        <f t="array" ref="U501">INDEX($H501:$K501,0,MATCH(U$475,$H$475:$K$475,0))*HLOOKUP(U$474,$J$471:$R$472,2)</f>
        <v>1</v>
      </c>
      <c r="V501" s="678" cm="1">
        <f t="array" ref="V501">INDEX($H501:$K501,0,MATCH(V$475,$H$475:$K$475,0))*HLOOKUP(V$474,$J$471:$R$472,2)</f>
        <v>1</v>
      </c>
      <c r="W501" s="678" cm="1">
        <f t="array" ref="W501">INDEX($H501:$K501,0,MATCH(W$475,$H$475:$K$475,0))*HLOOKUP(W$474,$J$471:$R$472,2)</f>
        <v>0</v>
      </c>
      <c r="X501" s="678" cm="1">
        <f t="array" ref="X501">INDEX($H501:$K501,0,MATCH(X$475,$H$475:$K$475,0))*HLOOKUP(X$474,$J$471:$R$472,2)</f>
        <v>0</v>
      </c>
      <c r="Y501" s="678" cm="1">
        <f t="array" ref="Y501">INDEX($H501:$K501,0,MATCH(Y$475,$H$475:$K$475,0))*HLOOKUP(Y$474,$J$471:$R$472,2)</f>
        <v>1</v>
      </c>
      <c r="Z501" s="678" cm="1">
        <f t="array" ref="Z501">INDEX($H501:$K501,0,MATCH(Z$475,$H$475:$K$475,0))*HLOOKUP(Z$474,$J$471:$R$472,2)</f>
        <v>1</v>
      </c>
      <c r="AA501" s="678" cm="1">
        <f t="array" ref="AA501">INDEX($H501:$K501,0,MATCH(AA$475,$H$475:$K$475,0))*HLOOKUP(AA$474,$J$471:$R$472,2)</f>
        <v>0</v>
      </c>
      <c r="AB501" s="678" cm="1">
        <f t="array" ref="AB501">INDEX($H501:$K501,0,MATCH(AB$475,$H$475:$K$475,0))*HLOOKUP(AB$474,$J$471:$R$472,2)</f>
        <v>0</v>
      </c>
      <c r="AC501" s="678" cm="1">
        <f t="array" ref="AC501">INDEX($H501:$K501,0,MATCH(AC$475,$H$475:$K$475,0))*HLOOKUP(AC$474,$J$471:$R$472,2)</f>
        <v>1</v>
      </c>
      <c r="AD501" s="678" cm="1">
        <f t="array" ref="AD501">INDEX($H501:$K501,0,MATCH(AD$475,$H$475:$K$475,0))*HLOOKUP(AD$474,$J$471:$R$472,2)</f>
        <v>1</v>
      </c>
      <c r="AE501" s="678" cm="1">
        <f t="array" ref="AE501">INDEX($H501:$K501,0,MATCH(AE$475,$H$475:$K$475,0))*HLOOKUP(AE$474,$J$471:$R$472,2)</f>
        <v>0</v>
      </c>
      <c r="AF501" s="678" cm="1">
        <f t="array" ref="AF501">INDEX($H501:$K501,0,MATCH(AF$475,$H$475:$K$475,0))*HLOOKUP(AF$474,$J$471:$R$472,2)</f>
        <v>0</v>
      </c>
      <c r="AG501" s="678" cm="1">
        <f t="array" ref="AG501">INDEX($H501:$K501,0,MATCH(AG$475,$H$475:$K$475,0))*HLOOKUP(AG$474,$J$471:$R$472,2)</f>
        <v>1</v>
      </c>
      <c r="AH501" s="678" cm="1">
        <f t="array" ref="AH501">INDEX($H501:$K501,0,MATCH(AH$475,$H$475:$K$475,0))*HLOOKUP(AH$474,$J$471:$R$472,2)</f>
        <v>1</v>
      </c>
      <c r="AI501" s="678" cm="1">
        <f t="array" ref="AI501">INDEX($H501:$K501,0,MATCH(AI$475,$H$475:$K$475,0))*HLOOKUP(AI$474,$J$471:$R$472,2)</f>
        <v>0</v>
      </c>
      <c r="AJ501" s="678" cm="1">
        <f t="array" ref="AJ501">INDEX($H501:$K501,0,MATCH(AJ$475,$H$475:$K$475,0))*HLOOKUP(AJ$474,$J$471:$R$472,2)</f>
        <v>0</v>
      </c>
      <c r="AK501" s="678" cm="1">
        <f t="array" ref="AK501">INDEX($H501:$K501,0,MATCH(AK$475,$H$475:$K$475,0))*HLOOKUP(AK$474,$J$471:$R$472,2)</f>
        <v>1</v>
      </c>
      <c r="AL501" s="678" cm="1">
        <f t="array" ref="AL501">INDEX($H501:$K501,0,MATCH(AL$475,$H$475:$K$475,0))*HLOOKUP(AL$474,$J$471:$R$472,2)</f>
        <v>1</v>
      </c>
      <c r="AM501" s="678" cm="1">
        <f t="array" ref="AM501">INDEX($H501:$K501,0,MATCH(AM$475,$H$475:$K$475,0))*HLOOKUP(AM$474,$J$471:$R$472,2)</f>
        <v>0</v>
      </c>
      <c r="AN501" s="678" cm="1">
        <f t="array" ref="AN501">INDEX($H501:$K501,0,MATCH(AN$475,$H$475:$K$475,0))*HLOOKUP(AN$474,$J$471:$R$472,2)</f>
        <v>0</v>
      </c>
      <c r="AO501" s="678" cm="1">
        <f t="array" ref="AO501">INDEX($H501:$K501,0,MATCH(AO$475,$H$475:$K$475,0))*HLOOKUP(AO$474,$J$471:$R$472,2)</f>
        <v>1</v>
      </c>
      <c r="AP501" s="678" cm="1">
        <f t="array" ref="AP501">INDEX($H501:$K501,0,MATCH(AP$475,$H$475:$K$475,0))*HLOOKUP(AP$474,$J$471:$R$472,2)</f>
        <v>1</v>
      </c>
      <c r="AQ501" s="678" cm="1">
        <f t="array" ref="AQ501">INDEX($H501:$K501,0,MATCH(AQ$475,$H$475:$K$475,0))*HLOOKUP(AQ$474,$J$471:$R$472,2)</f>
        <v>0</v>
      </c>
      <c r="AR501" s="678" cm="1">
        <f t="array" ref="AR501">INDEX($H501:$K501,0,MATCH(AR$475,$H$475:$K$475,0))*HLOOKUP(AR$474,$J$471:$R$472,2)</f>
        <v>0</v>
      </c>
      <c r="AS501" s="678" cm="1">
        <f t="array" ref="AS501">INDEX($H501:$K501,0,MATCH(AS$475,$H$475:$K$475,0))*HLOOKUP(AS$474,$J$471:$R$472,2)</f>
        <v>1</v>
      </c>
      <c r="AT501" s="678" cm="1">
        <f t="array" ref="AT501">INDEX($H501:$K501,0,MATCH(AT$475,$H$475:$K$475,0))*HLOOKUP(AT$474,$J$471:$R$472,2)</f>
        <v>1</v>
      </c>
      <c r="AU501" s="678" cm="1">
        <f t="array" ref="AU501">INDEX($H501:$K501,0,MATCH(AU$475,$H$475:$K$475,0))*HLOOKUP(AU$474,$J$471:$R$472,2)</f>
        <v>0</v>
      </c>
      <c r="AV501" s="186"/>
      <c r="AW501" s="186"/>
      <c r="AX501" s="16"/>
      <c r="AY501" s="8"/>
      <c r="AZ501" s="8"/>
      <c r="BA501" s="8"/>
    </row>
    <row r="502" spans="1:53" ht="14.5" outlineLevel="1" x14ac:dyDescent="0.35">
      <c r="A502" s="6"/>
      <c r="B502" s="7"/>
      <c r="C502" s="17"/>
      <c r="D502" s="17"/>
      <c r="E502" s="17"/>
      <c r="F502" s="26"/>
      <c r="G502" s="26" t="str">
        <f t="shared" si="195"/>
        <v>AYAWA1wd</v>
      </c>
      <c r="H502" s="222">
        <f t="shared" ref="H502:K502" si="211">IF(H441&gt;0,1,0)</f>
        <v>0</v>
      </c>
      <c r="I502" s="222">
        <f t="shared" si="211"/>
        <v>1</v>
      </c>
      <c r="J502" s="222">
        <f t="shared" si="211"/>
        <v>1</v>
      </c>
      <c r="K502" s="222">
        <f t="shared" si="211"/>
        <v>0</v>
      </c>
      <c r="L502" s="678" cm="1">
        <f t="array" ref="L502">INDEX($H502:$K502,0,MATCH(L$475,$H$475:$K$475,0))*HLOOKUP(L$474,$J$471:$R$472,2)</f>
        <v>0</v>
      </c>
      <c r="M502" s="678" cm="1">
        <f t="array" ref="M502">INDEX($H502:$K502,0,MATCH(M$475,$H$475:$K$475,0))*HLOOKUP(M$474,$J$471:$R$472,2)</f>
        <v>1</v>
      </c>
      <c r="N502" s="678" cm="1">
        <f t="array" ref="N502">INDEX($H502:$K502,0,MATCH(N$475,$H$475:$K$475,0))*HLOOKUP(N$474,$J$471:$R$472,2)</f>
        <v>1</v>
      </c>
      <c r="O502" s="678" cm="1">
        <f t="array" ref="O502">INDEX($H502:$K502,0,MATCH(O$475,$H$475:$K$475,0))*HLOOKUP(O$474,$J$471:$R$472,2)</f>
        <v>0</v>
      </c>
      <c r="P502" s="678" cm="1">
        <f t="array" ref="P502">INDEX($H502:$K502,0,MATCH(P$475,$H$475:$K$475,0))*HLOOKUP(P$474,$J$471:$R$472,2)</f>
        <v>0</v>
      </c>
      <c r="Q502" s="678" cm="1">
        <f t="array" ref="Q502">INDEX($H502:$K502,0,MATCH(Q$475,$H$475:$K$475,0))*HLOOKUP(Q$474,$J$471:$R$472,2)</f>
        <v>1</v>
      </c>
      <c r="R502" s="678" cm="1">
        <f t="array" ref="R502">INDEX($H502:$K502,0,MATCH(R$475,$H$475:$K$475,0))*HLOOKUP(R$474,$J$471:$R$472,2)</f>
        <v>1</v>
      </c>
      <c r="S502" s="678" cm="1">
        <f t="array" ref="S502">INDEX($H502:$K502,0,MATCH(S$475,$H$475:$K$475,0))*HLOOKUP(S$474,$J$471:$R$472,2)</f>
        <v>0</v>
      </c>
      <c r="T502" s="678" cm="1">
        <f t="array" ref="T502">INDEX($H502:$K502,0,MATCH(T$475,$H$475:$K$475,0))*HLOOKUP(T$474,$J$471:$R$472,2)</f>
        <v>0</v>
      </c>
      <c r="U502" s="678" cm="1">
        <f t="array" ref="U502">INDEX($H502:$K502,0,MATCH(U$475,$H$475:$K$475,0))*HLOOKUP(U$474,$J$471:$R$472,2)</f>
        <v>1</v>
      </c>
      <c r="V502" s="678" cm="1">
        <f t="array" ref="V502">INDEX($H502:$K502,0,MATCH(V$475,$H$475:$K$475,0))*HLOOKUP(V$474,$J$471:$R$472,2)</f>
        <v>1</v>
      </c>
      <c r="W502" s="678" cm="1">
        <f t="array" ref="W502">INDEX($H502:$K502,0,MATCH(W$475,$H$475:$K$475,0))*HLOOKUP(W$474,$J$471:$R$472,2)</f>
        <v>0</v>
      </c>
      <c r="X502" s="678" cm="1">
        <f t="array" ref="X502">INDEX($H502:$K502,0,MATCH(X$475,$H$475:$K$475,0))*HLOOKUP(X$474,$J$471:$R$472,2)</f>
        <v>0</v>
      </c>
      <c r="Y502" s="678" cm="1">
        <f t="array" ref="Y502">INDEX($H502:$K502,0,MATCH(Y$475,$H$475:$K$475,0))*HLOOKUP(Y$474,$J$471:$R$472,2)</f>
        <v>1</v>
      </c>
      <c r="Z502" s="678" cm="1">
        <f t="array" ref="Z502">INDEX($H502:$K502,0,MATCH(Z$475,$H$475:$K$475,0))*HLOOKUP(Z$474,$J$471:$R$472,2)</f>
        <v>1</v>
      </c>
      <c r="AA502" s="678" cm="1">
        <f t="array" ref="AA502">INDEX($H502:$K502,0,MATCH(AA$475,$H$475:$K$475,0))*HLOOKUP(AA$474,$J$471:$R$472,2)</f>
        <v>0</v>
      </c>
      <c r="AB502" s="678" cm="1">
        <f t="array" ref="AB502">INDEX($H502:$K502,0,MATCH(AB$475,$H$475:$K$475,0))*HLOOKUP(AB$474,$J$471:$R$472,2)</f>
        <v>0</v>
      </c>
      <c r="AC502" s="678" cm="1">
        <f t="array" ref="AC502">INDEX($H502:$K502,0,MATCH(AC$475,$H$475:$K$475,0))*HLOOKUP(AC$474,$J$471:$R$472,2)</f>
        <v>1</v>
      </c>
      <c r="AD502" s="678" cm="1">
        <f t="array" ref="AD502">INDEX($H502:$K502,0,MATCH(AD$475,$H$475:$K$475,0))*HLOOKUP(AD$474,$J$471:$R$472,2)</f>
        <v>1</v>
      </c>
      <c r="AE502" s="678" cm="1">
        <f t="array" ref="AE502">INDEX($H502:$K502,0,MATCH(AE$475,$H$475:$K$475,0))*HLOOKUP(AE$474,$J$471:$R$472,2)</f>
        <v>0</v>
      </c>
      <c r="AF502" s="678" cm="1">
        <f t="array" ref="AF502">INDEX($H502:$K502,0,MATCH(AF$475,$H$475:$K$475,0))*HLOOKUP(AF$474,$J$471:$R$472,2)</f>
        <v>0</v>
      </c>
      <c r="AG502" s="678" cm="1">
        <f t="array" ref="AG502">INDEX($H502:$K502,0,MATCH(AG$475,$H$475:$K$475,0))*HLOOKUP(AG$474,$J$471:$R$472,2)</f>
        <v>1</v>
      </c>
      <c r="AH502" s="678" cm="1">
        <f t="array" ref="AH502">INDEX($H502:$K502,0,MATCH(AH$475,$H$475:$K$475,0))*HLOOKUP(AH$474,$J$471:$R$472,2)</f>
        <v>1</v>
      </c>
      <c r="AI502" s="678" cm="1">
        <f t="array" ref="AI502">INDEX($H502:$K502,0,MATCH(AI$475,$H$475:$K$475,0))*HLOOKUP(AI$474,$J$471:$R$472,2)</f>
        <v>0</v>
      </c>
      <c r="AJ502" s="678" cm="1">
        <f t="array" ref="AJ502">INDEX($H502:$K502,0,MATCH(AJ$475,$H$475:$K$475,0))*HLOOKUP(AJ$474,$J$471:$R$472,2)</f>
        <v>0</v>
      </c>
      <c r="AK502" s="678" cm="1">
        <f t="array" ref="AK502">INDEX($H502:$K502,0,MATCH(AK$475,$H$475:$K$475,0))*HLOOKUP(AK$474,$J$471:$R$472,2)</f>
        <v>1</v>
      </c>
      <c r="AL502" s="678" cm="1">
        <f t="array" ref="AL502">INDEX($H502:$K502,0,MATCH(AL$475,$H$475:$K$475,0))*HLOOKUP(AL$474,$J$471:$R$472,2)</f>
        <v>1</v>
      </c>
      <c r="AM502" s="678" cm="1">
        <f t="array" ref="AM502">INDEX($H502:$K502,0,MATCH(AM$475,$H$475:$K$475,0))*HLOOKUP(AM$474,$J$471:$R$472,2)</f>
        <v>0</v>
      </c>
      <c r="AN502" s="678" cm="1">
        <f t="array" ref="AN502">INDEX($H502:$K502,0,MATCH(AN$475,$H$475:$K$475,0))*HLOOKUP(AN$474,$J$471:$R$472,2)</f>
        <v>0</v>
      </c>
      <c r="AO502" s="678" cm="1">
        <f t="array" ref="AO502">INDEX($H502:$K502,0,MATCH(AO$475,$H$475:$K$475,0))*HLOOKUP(AO$474,$J$471:$R$472,2)</f>
        <v>1</v>
      </c>
      <c r="AP502" s="678" cm="1">
        <f t="array" ref="AP502">INDEX($H502:$K502,0,MATCH(AP$475,$H$475:$K$475,0))*HLOOKUP(AP$474,$J$471:$R$472,2)</f>
        <v>1</v>
      </c>
      <c r="AQ502" s="678" cm="1">
        <f t="array" ref="AQ502">INDEX($H502:$K502,0,MATCH(AQ$475,$H$475:$K$475,0))*HLOOKUP(AQ$474,$J$471:$R$472,2)</f>
        <v>0</v>
      </c>
      <c r="AR502" s="678" cm="1">
        <f t="array" ref="AR502">INDEX($H502:$K502,0,MATCH(AR$475,$H$475:$K$475,0))*HLOOKUP(AR$474,$J$471:$R$472,2)</f>
        <v>0</v>
      </c>
      <c r="AS502" s="678" cm="1">
        <f t="array" ref="AS502">INDEX($H502:$K502,0,MATCH(AS$475,$H$475:$K$475,0))*HLOOKUP(AS$474,$J$471:$R$472,2)</f>
        <v>1</v>
      </c>
      <c r="AT502" s="678" cm="1">
        <f t="array" ref="AT502">INDEX($H502:$K502,0,MATCH(AT$475,$H$475:$K$475,0))*HLOOKUP(AT$474,$J$471:$R$472,2)</f>
        <v>1</v>
      </c>
      <c r="AU502" s="678" cm="1">
        <f t="array" ref="AU502">INDEX($H502:$K502,0,MATCH(AU$475,$H$475:$K$475,0))*HLOOKUP(AU$474,$J$471:$R$472,2)</f>
        <v>0</v>
      </c>
      <c r="AV502" s="186"/>
      <c r="AW502" s="186"/>
      <c r="AX502" s="16"/>
      <c r="AY502" s="8"/>
      <c r="AZ502" s="8"/>
      <c r="BA502" s="8"/>
    </row>
    <row r="503" spans="1:53" ht="14.5" outlineLevel="1" x14ac:dyDescent="0.35">
      <c r="A503" s="6"/>
      <c r="B503" s="7"/>
      <c r="C503" s="17"/>
      <c r="D503" s="17"/>
      <c r="E503" s="17"/>
      <c r="F503" s="26"/>
      <c r="G503" s="26" t="str">
        <f t="shared" si="195"/>
        <v>YAWA2Wa</v>
      </c>
      <c r="H503" s="222">
        <f t="shared" ref="H503:K503" si="212">IF(H442&gt;0,1,0)</f>
        <v>0</v>
      </c>
      <c r="I503" s="222">
        <f t="shared" si="212"/>
        <v>1</v>
      </c>
      <c r="J503" s="222">
        <f t="shared" si="212"/>
        <v>0</v>
      </c>
      <c r="K503" s="222">
        <f t="shared" si="212"/>
        <v>0</v>
      </c>
      <c r="L503" s="678" cm="1">
        <f t="array" ref="L503">INDEX($H503:$K503,0,MATCH(L$475,$H$475:$K$475,0))*HLOOKUP(L$474,$J$471:$R$472,2)</f>
        <v>0</v>
      </c>
      <c r="M503" s="678" cm="1">
        <f t="array" ref="M503">INDEX($H503:$K503,0,MATCH(M$475,$H$475:$K$475,0))*HLOOKUP(M$474,$J$471:$R$472,2)</f>
        <v>1</v>
      </c>
      <c r="N503" s="678" cm="1">
        <f t="array" ref="N503">INDEX($H503:$K503,0,MATCH(N$475,$H$475:$K$475,0))*HLOOKUP(N$474,$J$471:$R$472,2)</f>
        <v>0</v>
      </c>
      <c r="O503" s="678" cm="1">
        <f t="array" ref="O503">INDEX($H503:$K503,0,MATCH(O$475,$H$475:$K$475,0))*HLOOKUP(O$474,$J$471:$R$472,2)</f>
        <v>0</v>
      </c>
      <c r="P503" s="678" cm="1">
        <f t="array" ref="P503">INDEX($H503:$K503,0,MATCH(P$475,$H$475:$K$475,0))*HLOOKUP(P$474,$J$471:$R$472,2)</f>
        <v>0</v>
      </c>
      <c r="Q503" s="678" cm="1">
        <f t="array" ref="Q503">INDEX($H503:$K503,0,MATCH(Q$475,$H$475:$K$475,0))*HLOOKUP(Q$474,$J$471:$R$472,2)</f>
        <v>1</v>
      </c>
      <c r="R503" s="678" cm="1">
        <f t="array" ref="R503">INDEX($H503:$K503,0,MATCH(R$475,$H$475:$K$475,0))*HLOOKUP(R$474,$J$471:$R$472,2)</f>
        <v>0</v>
      </c>
      <c r="S503" s="678" cm="1">
        <f t="array" ref="S503">INDEX($H503:$K503,0,MATCH(S$475,$H$475:$K$475,0))*HLOOKUP(S$474,$J$471:$R$472,2)</f>
        <v>0</v>
      </c>
      <c r="T503" s="678" cm="1">
        <f t="array" ref="T503">INDEX($H503:$K503,0,MATCH(T$475,$H$475:$K$475,0))*HLOOKUP(T$474,$J$471:$R$472,2)</f>
        <v>0</v>
      </c>
      <c r="U503" s="678" cm="1">
        <f t="array" ref="U503">INDEX($H503:$K503,0,MATCH(U$475,$H$475:$K$475,0))*HLOOKUP(U$474,$J$471:$R$472,2)</f>
        <v>1</v>
      </c>
      <c r="V503" s="678" cm="1">
        <f t="array" ref="V503">INDEX($H503:$K503,0,MATCH(V$475,$H$475:$K$475,0))*HLOOKUP(V$474,$J$471:$R$472,2)</f>
        <v>0</v>
      </c>
      <c r="W503" s="678" cm="1">
        <f t="array" ref="W503">INDEX($H503:$K503,0,MATCH(W$475,$H$475:$K$475,0))*HLOOKUP(W$474,$J$471:$R$472,2)</f>
        <v>0</v>
      </c>
      <c r="X503" s="678" cm="1">
        <f t="array" ref="X503">INDEX($H503:$K503,0,MATCH(X$475,$H$475:$K$475,0))*HLOOKUP(X$474,$J$471:$R$472,2)</f>
        <v>0</v>
      </c>
      <c r="Y503" s="678" cm="1">
        <f t="array" ref="Y503">INDEX($H503:$K503,0,MATCH(Y$475,$H$475:$K$475,0))*HLOOKUP(Y$474,$J$471:$R$472,2)</f>
        <v>1</v>
      </c>
      <c r="Z503" s="678" cm="1">
        <f t="array" ref="Z503">INDEX($H503:$K503,0,MATCH(Z$475,$H$475:$K$475,0))*HLOOKUP(Z$474,$J$471:$R$472,2)</f>
        <v>0</v>
      </c>
      <c r="AA503" s="678" cm="1">
        <f t="array" ref="AA503">INDEX($H503:$K503,0,MATCH(AA$475,$H$475:$K$475,0))*HLOOKUP(AA$474,$J$471:$R$472,2)</f>
        <v>0</v>
      </c>
      <c r="AB503" s="678" cm="1">
        <f t="array" ref="AB503">INDEX($H503:$K503,0,MATCH(AB$475,$H$475:$K$475,0))*HLOOKUP(AB$474,$J$471:$R$472,2)</f>
        <v>0</v>
      </c>
      <c r="AC503" s="678" cm="1">
        <f t="array" ref="AC503">INDEX($H503:$K503,0,MATCH(AC$475,$H$475:$K$475,0))*HLOOKUP(AC$474,$J$471:$R$472,2)</f>
        <v>1</v>
      </c>
      <c r="AD503" s="678" cm="1">
        <f t="array" ref="AD503">INDEX($H503:$K503,0,MATCH(AD$475,$H$475:$K$475,0))*HLOOKUP(AD$474,$J$471:$R$472,2)</f>
        <v>0</v>
      </c>
      <c r="AE503" s="678" cm="1">
        <f t="array" ref="AE503">INDEX($H503:$K503,0,MATCH(AE$475,$H$475:$K$475,0))*HLOOKUP(AE$474,$J$471:$R$472,2)</f>
        <v>0</v>
      </c>
      <c r="AF503" s="678" cm="1">
        <f t="array" ref="AF503">INDEX($H503:$K503,0,MATCH(AF$475,$H$475:$K$475,0))*HLOOKUP(AF$474,$J$471:$R$472,2)</f>
        <v>0</v>
      </c>
      <c r="AG503" s="678" cm="1">
        <f t="array" ref="AG503">INDEX($H503:$K503,0,MATCH(AG$475,$H$475:$K$475,0))*HLOOKUP(AG$474,$J$471:$R$472,2)</f>
        <v>1</v>
      </c>
      <c r="AH503" s="678" cm="1">
        <f t="array" ref="AH503">INDEX($H503:$K503,0,MATCH(AH$475,$H$475:$K$475,0))*HLOOKUP(AH$474,$J$471:$R$472,2)</f>
        <v>0</v>
      </c>
      <c r="AI503" s="678" cm="1">
        <f t="array" ref="AI503">INDEX($H503:$K503,0,MATCH(AI$475,$H$475:$K$475,0))*HLOOKUP(AI$474,$J$471:$R$472,2)</f>
        <v>0</v>
      </c>
      <c r="AJ503" s="678" cm="1">
        <f t="array" ref="AJ503">INDEX($H503:$K503,0,MATCH(AJ$475,$H$475:$K$475,0))*HLOOKUP(AJ$474,$J$471:$R$472,2)</f>
        <v>0</v>
      </c>
      <c r="AK503" s="678" cm="1">
        <f t="array" ref="AK503">INDEX($H503:$K503,0,MATCH(AK$475,$H$475:$K$475,0))*HLOOKUP(AK$474,$J$471:$R$472,2)</f>
        <v>1</v>
      </c>
      <c r="AL503" s="678" cm="1">
        <f t="array" ref="AL503">INDEX($H503:$K503,0,MATCH(AL$475,$H$475:$K$475,0))*HLOOKUP(AL$474,$J$471:$R$472,2)</f>
        <v>0</v>
      </c>
      <c r="AM503" s="678" cm="1">
        <f t="array" ref="AM503">INDEX($H503:$K503,0,MATCH(AM$475,$H$475:$K$475,0))*HLOOKUP(AM$474,$J$471:$R$472,2)</f>
        <v>0</v>
      </c>
      <c r="AN503" s="678" cm="1">
        <f t="array" ref="AN503">INDEX($H503:$K503,0,MATCH(AN$475,$H$475:$K$475,0))*HLOOKUP(AN$474,$J$471:$R$472,2)</f>
        <v>0</v>
      </c>
      <c r="AO503" s="678" cm="1">
        <f t="array" ref="AO503">INDEX($H503:$K503,0,MATCH(AO$475,$H$475:$K$475,0))*HLOOKUP(AO$474,$J$471:$R$472,2)</f>
        <v>1</v>
      </c>
      <c r="AP503" s="678" cm="1">
        <f t="array" ref="AP503">INDEX($H503:$K503,0,MATCH(AP$475,$H$475:$K$475,0))*HLOOKUP(AP$474,$J$471:$R$472,2)</f>
        <v>0</v>
      </c>
      <c r="AQ503" s="678" cm="1">
        <f t="array" ref="AQ503">INDEX($H503:$K503,0,MATCH(AQ$475,$H$475:$K$475,0))*HLOOKUP(AQ$474,$J$471:$R$472,2)</f>
        <v>0</v>
      </c>
      <c r="AR503" s="678" cm="1">
        <f t="array" ref="AR503">INDEX($H503:$K503,0,MATCH(AR$475,$H$475:$K$475,0))*HLOOKUP(AR$474,$J$471:$R$472,2)</f>
        <v>0</v>
      </c>
      <c r="AS503" s="678" cm="1">
        <f t="array" ref="AS503">INDEX($H503:$K503,0,MATCH(AS$475,$H$475:$K$475,0))*HLOOKUP(AS$474,$J$471:$R$472,2)</f>
        <v>1</v>
      </c>
      <c r="AT503" s="678" cm="1">
        <f t="array" ref="AT503">INDEX($H503:$K503,0,MATCH(AT$475,$H$475:$K$475,0))*HLOOKUP(AT$474,$J$471:$R$472,2)</f>
        <v>0</v>
      </c>
      <c r="AU503" s="678" cm="1">
        <f t="array" ref="AU503">INDEX($H503:$K503,0,MATCH(AU$475,$H$475:$K$475,0))*HLOOKUP(AU$474,$J$471:$R$472,2)</f>
        <v>0</v>
      </c>
      <c r="AV503" s="186"/>
      <c r="AW503" s="186"/>
      <c r="AX503" s="16"/>
      <c r="AY503" s="8"/>
      <c r="AZ503" s="8"/>
      <c r="BA503" s="8"/>
    </row>
    <row r="504" spans="1:53" ht="14.5" outlineLevel="1" x14ac:dyDescent="0.35">
      <c r="A504" s="6"/>
      <c r="B504" s="7"/>
      <c r="C504" s="17"/>
      <c r="D504" s="17"/>
      <c r="E504" s="17"/>
      <c r="F504" s="26"/>
      <c r="G504" s="26" t="str">
        <f t="shared" si="195"/>
        <v>YYAWWa</v>
      </c>
      <c r="H504" s="222">
        <f t="shared" ref="H504:K504" si="213">IF(H443&gt;0,1,0)</f>
        <v>0</v>
      </c>
      <c r="I504" s="222">
        <f t="shared" si="213"/>
        <v>1</v>
      </c>
      <c r="J504" s="222">
        <f t="shared" si="213"/>
        <v>0</v>
      </c>
      <c r="K504" s="222">
        <f t="shared" si="213"/>
        <v>0</v>
      </c>
      <c r="L504" s="678" cm="1">
        <f t="array" ref="L504">INDEX($H504:$K504,0,MATCH(L$475,$H$475:$K$475,0))*HLOOKUP(L$474,$J$471:$R$472,2)</f>
        <v>0</v>
      </c>
      <c r="M504" s="678" cm="1">
        <f t="array" ref="M504">INDEX($H504:$K504,0,MATCH(M$475,$H$475:$K$475,0))*HLOOKUP(M$474,$J$471:$R$472,2)</f>
        <v>1</v>
      </c>
      <c r="N504" s="678" cm="1">
        <f t="array" ref="N504">INDEX($H504:$K504,0,MATCH(N$475,$H$475:$K$475,0))*HLOOKUP(N$474,$J$471:$R$472,2)</f>
        <v>0</v>
      </c>
      <c r="O504" s="678" cm="1">
        <f t="array" ref="O504">INDEX($H504:$K504,0,MATCH(O$475,$H$475:$K$475,0))*HLOOKUP(O$474,$J$471:$R$472,2)</f>
        <v>0</v>
      </c>
      <c r="P504" s="678" cm="1">
        <f t="array" ref="P504">INDEX($H504:$K504,0,MATCH(P$475,$H$475:$K$475,0))*HLOOKUP(P$474,$J$471:$R$472,2)</f>
        <v>0</v>
      </c>
      <c r="Q504" s="678" cm="1">
        <f t="array" ref="Q504">INDEX($H504:$K504,0,MATCH(Q$475,$H$475:$K$475,0))*HLOOKUP(Q$474,$J$471:$R$472,2)</f>
        <v>1</v>
      </c>
      <c r="R504" s="678" cm="1">
        <f t="array" ref="R504">INDEX($H504:$K504,0,MATCH(R$475,$H$475:$K$475,0))*HLOOKUP(R$474,$J$471:$R$472,2)</f>
        <v>0</v>
      </c>
      <c r="S504" s="678" cm="1">
        <f t="array" ref="S504">INDEX($H504:$K504,0,MATCH(S$475,$H$475:$K$475,0))*HLOOKUP(S$474,$J$471:$R$472,2)</f>
        <v>0</v>
      </c>
      <c r="T504" s="678" cm="1">
        <f t="array" ref="T504">INDEX($H504:$K504,0,MATCH(T$475,$H$475:$K$475,0))*HLOOKUP(T$474,$J$471:$R$472,2)</f>
        <v>0</v>
      </c>
      <c r="U504" s="678" cm="1">
        <f t="array" ref="U504">INDEX($H504:$K504,0,MATCH(U$475,$H$475:$K$475,0))*HLOOKUP(U$474,$J$471:$R$472,2)</f>
        <v>1</v>
      </c>
      <c r="V504" s="678" cm="1">
        <f t="array" ref="V504">INDEX($H504:$K504,0,MATCH(V$475,$H$475:$K$475,0))*HLOOKUP(V$474,$J$471:$R$472,2)</f>
        <v>0</v>
      </c>
      <c r="W504" s="678" cm="1">
        <f t="array" ref="W504">INDEX($H504:$K504,0,MATCH(W$475,$H$475:$K$475,0))*HLOOKUP(W$474,$J$471:$R$472,2)</f>
        <v>0</v>
      </c>
      <c r="X504" s="678" cm="1">
        <f t="array" ref="X504">INDEX($H504:$K504,0,MATCH(X$475,$H$475:$K$475,0))*HLOOKUP(X$474,$J$471:$R$472,2)</f>
        <v>0</v>
      </c>
      <c r="Y504" s="678" cm="1">
        <f t="array" ref="Y504">INDEX($H504:$K504,0,MATCH(Y$475,$H$475:$K$475,0))*HLOOKUP(Y$474,$J$471:$R$472,2)</f>
        <v>1</v>
      </c>
      <c r="Z504" s="678" cm="1">
        <f t="array" ref="Z504">INDEX($H504:$K504,0,MATCH(Z$475,$H$475:$K$475,0))*HLOOKUP(Z$474,$J$471:$R$472,2)</f>
        <v>0</v>
      </c>
      <c r="AA504" s="678" cm="1">
        <f t="array" ref="AA504">INDEX($H504:$K504,0,MATCH(AA$475,$H$475:$K$475,0))*HLOOKUP(AA$474,$J$471:$R$472,2)</f>
        <v>0</v>
      </c>
      <c r="AB504" s="678" cm="1">
        <f t="array" ref="AB504">INDEX($H504:$K504,0,MATCH(AB$475,$H$475:$K$475,0))*HLOOKUP(AB$474,$J$471:$R$472,2)</f>
        <v>0</v>
      </c>
      <c r="AC504" s="678" cm="1">
        <f t="array" ref="AC504">INDEX($H504:$K504,0,MATCH(AC$475,$H$475:$K$475,0))*HLOOKUP(AC$474,$J$471:$R$472,2)</f>
        <v>1</v>
      </c>
      <c r="AD504" s="678" cm="1">
        <f t="array" ref="AD504">INDEX($H504:$K504,0,MATCH(AD$475,$H$475:$K$475,0))*HLOOKUP(AD$474,$J$471:$R$472,2)</f>
        <v>0</v>
      </c>
      <c r="AE504" s="678" cm="1">
        <f t="array" ref="AE504">INDEX($H504:$K504,0,MATCH(AE$475,$H$475:$K$475,0))*HLOOKUP(AE$474,$J$471:$R$472,2)</f>
        <v>0</v>
      </c>
      <c r="AF504" s="678" cm="1">
        <f t="array" ref="AF504">INDEX($H504:$K504,0,MATCH(AF$475,$H$475:$K$475,0))*HLOOKUP(AF$474,$J$471:$R$472,2)</f>
        <v>0</v>
      </c>
      <c r="AG504" s="678" cm="1">
        <f t="array" ref="AG504">INDEX($H504:$K504,0,MATCH(AG$475,$H$475:$K$475,0))*HLOOKUP(AG$474,$J$471:$R$472,2)</f>
        <v>1</v>
      </c>
      <c r="AH504" s="678" cm="1">
        <f t="array" ref="AH504">INDEX($H504:$K504,0,MATCH(AH$475,$H$475:$K$475,0))*HLOOKUP(AH$474,$J$471:$R$472,2)</f>
        <v>0</v>
      </c>
      <c r="AI504" s="678" cm="1">
        <f t="array" ref="AI504">INDEX($H504:$K504,0,MATCH(AI$475,$H$475:$K$475,0))*HLOOKUP(AI$474,$J$471:$R$472,2)</f>
        <v>0</v>
      </c>
      <c r="AJ504" s="678" cm="1">
        <f t="array" ref="AJ504">INDEX($H504:$K504,0,MATCH(AJ$475,$H$475:$K$475,0))*HLOOKUP(AJ$474,$J$471:$R$472,2)</f>
        <v>0</v>
      </c>
      <c r="AK504" s="678" cm="1">
        <f t="array" ref="AK504">INDEX($H504:$K504,0,MATCH(AK$475,$H$475:$K$475,0))*HLOOKUP(AK$474,$J$471:$R$472,2)</f>
        <v>1</v>
      </c>
      <c r="AL504" s="678" cm="1">
        <f t="array" ref="AL504">INDEX($H504:$K504,0,MATCH(AL$475,$H$475:$K$475,0))*HLOOKUP(AL$474,$J$471:$R$472,2)</f>
        <v>0</v>
      </c>
      <c r="AM504" s="678" cm="1">
        <f t="array" ref="AM504">INDEX($H504:$K504,0,MATCH(AM$475,$H$475:$K$475,0))*HLOOKUP(AM$474,$J$471:$R$472,2)</f>
        <v>0</v>
      </c>
      <c r="AN504" s="678" cm="1">
        <f t="array" ref="AN504">INDEX($H504:$K504,0,MATCH(AN$475,$H$475:$K$475,0))*HLOOKUP(AN$474,$J$471:$R$472,2)</f>
        <v>0</v>
      </c>
      <c r="AO504" s="678" cm="1">
        <f t="array" ref="AO504">INDEX($H504:$K504,0,MATCH(AO$475,$H$475:$K$475,0))*HLOOKUP(AO$474,$J$471:$R$472,2)</f>
        <v>1</v>
      </c>
      <c r="AP504" s="678" cm="1">
        <f t="array" ref="AP504">INDEX($H504:$K504,0,MATCH(AP$475,$H$475:$K$475,0))*HLOOKUP(AP$474,$J$471:$R$472,2)</f>
        <v>0</v>
      </c>
      <c r="AQ504" s="678" cm="1">
        <f t="array" ref="AQ504">INDEX($H504:$K504,0,MATCH(AQ$475,$H$475:$K$475,0))*HLOOKUP(AQ$474,$J$471:$R$472,2)</f>
        <v>0</v>
      </c>
      <c r="AR504" s="678" cm="1">
        <f t="array" ref="AR504">INDEX($H504:$K504,0,MATCH(AR$475,$H$475:$K$475,0))*HLOOKUP(AR$474,$J$471:$R$472,2)</f>
        <v>0</v>
      </c>
      <c r="AS504" s="678" cm="1">
        <f t="array" ref="AS504">INDEX($H504:$K504,0,MATCH(AS$475,$H$475:$K$475,0))*HLOOKUP(AS$474,$J$471:$R$472,2)</f>
        <v>1</v>
      </c>
      <c r="AT504" s="678" cm="1">
        <f t="array" ref="AT504">INDEX($H504:$K504,0,MATCH(AT$475,$H$475:$K$475,0))*HLOOKUP(AT$474,$J$471:$R$472,2)</f>
        <v>0</v>
      </c>
      <c r="AU504" s="678" cm="1">
        <f t="array" ref="AU504">INDEX($H504:$K504,0,MATCH(AU$475,$H$475:$K$475,0))*HLOOKUP(AU$474,$J$471:$R$472,2)</f>
        <v>0</v>
      </c>
      <c r="AV504" s="186"/>
      <c r="AW504" s="186"/>
      <c r="AX504" s="16"/>
      <c r="AY504" s="8"/>
      <c r="AZ504" s="8"/>
      <c r="BA504" s="8"/>
    </row>
    <row r="505" spans="1:53" ht="14.5" outlineLevel="1" x14ac:dyDescent="0.35">
      <c r="A505" s="6"/>
      <c r="B505" s="7"/>
      <c r="C505" s="17"/>
      <c r="D505" s="17"/>
      <c r="E505" s="17"/>
      <c r="F505" s="26"/>
      <c r="G505" s="26" t="str">
        <f t="shared" si="195"/>
        <v>YYWA2Ww</v>
      </c>
      <c r="H505" s="222">
        <f t="shared" ref="H505:K505" si="214">IF(H444&gt;0,1,0)</f>
        <v>0</v>
      </c>
      <c r="I505" s="222">
        <f t="shared" si="214"/>
        <v>1</v>
      </c>
      <c r="J505" s="222">
        <f t="shared" si="214"/>
        <v>1</v>
      </c>
      <c r="K505" s="222">
        <f t="shared" si="214"/>
        <v>0</v>
      </c>
      <c r="L505" s="678" cm="1">
        <f t="array" ref="L505">INDEX($H505:$K505,0,MATCH(L$475,$H$475:$K$475,0))*HLOOKUP(L$474,$J$471:$R$472,2)</f>
        <v>0</v>
      </c>
      <c r="M505" s="678" cm="1">
        <f t="array" ref="M505">INDEX($H505:$K505,0,MATCH(M$475,$H$475:$K$475,0))*HLOOKUP(M$474,$J$471:$R$472,2)</f>
        <v>1</v>
      </c>
      <c r="N505" s="678" cm="1">
        <f t="array" ref="N505">INDEX($H505:$K505,0,MATCH(N$475,$H$475:$K$475,0))*HLOOKUP(N$474,$J$471:$R$472,2)</f>
        <v>1</v>
      </c>
      <c r="O505" s="678" cm="1">
        <f t="array" ref="O505">INDEX($H505:$K505,0,MATCH(O$475,$H$475:$K$475,0))*HLOOKUP(O$474,$J$471:$R$472,2)</f>
        <v>0</v>
      </c>
      <c r="P505" s="678" cm="1">
        <f t="array" ref="P505">INDEX($H505:$K505,0,MATCH(P$475,$H$475:$K$475,0))*HLOOKUP(P$474,$J$471:$R$472,2)</f>
        <v>0</v>
      </c>
      <c r="Q505" s="678" cm="1">
        <f t="array" ref="Q505">INDEX($H505:$K505,0,MATCH(Q$475,$H$475:$K$475,0))*HLOOKUP(Q$474,$J$471:$R$472,2)</f>
        <v>1</v>
      </c>
      <c r="R505" s="678" cm="1">
        <f t="array" ref="R505">INDEX($H505:$K505,0,MATCH(R$475,$H$475:$K$475,0))*HLOOKUP(R$474,$J$471:$R$472,2)</f>
        <v>1</v>
      </c>
      <c r="S505" s="678" cm="1">
        <f t="array" ref="S505">INDEX($H505:$K505,0,MATCH(S$475,$H$475:$K$475,0))*HLOOKUP(S$474,$J$471:$R$472,2)</f>
        <v>0</v>
      </c>
      <c r="T505" s="678" cm="1">
        <f t="array" ref="T505">INDEX($H505:$K505,0,MATCH(T$475,$H$475:$K$475,0))*HLOOKUP(T$474,$J$471:$R$472,2)</f>
        <v>0</v>
      </c>
      <c r="U505" s="678" cm="1">
        <f t="array" ref="U505">INDEX($H505:$K505,0,MATCH(U$475,$H$475:$K$475,0))*HLOOKUP(U$474,$J$471:$R$472,2)</f>
        <v>1</v>
      </c>
      <c r="V505" s="678" cm="1">
        <f t="array" ref="V505">INDEX($H505:$K505,0,MATCH(V$475,$H$475:$K$475,0))*HLOOKUP(V$474,$J$471:$R$472,2)</f>
        <v>1</v>
      </c>
      <c r="W505" s="678" cm="1">
        <f t="array" ref="W505">INDEX($H505:$K505,0,MATCH(W$475,$H$475:$K$475,0))*HLOOKUP(W$474,$J$471:$R$472,2)</f>
        <v>0</v>
      </c>
      <c r="X505" s="678" cm="1">
        <f t="array" ref="X505">INDEX($H505:$K505,0,MATCH(X$475,$H$475:$K$475,0))*HLOOKUP(X$474,$J$471:$R$472,2)</f>
        <v>0</v>
      </c>
      <c r="Y505" s="678" cm="1">
        <f t="array" ref="Y505">INDEX($H505:$K505,0,MATCH(Y$475,$H$475:$K$475,0))*HLOOKUP(Y$474,$J$471:$R$472,2)</f>
        <v>1</v>
      </c>
      <c r="Z505" s="678" cm="1">
        <f t="array" ref="Z505">INDEX($H505:$K505,0,MATCH(Z$475,$H$475:$K$475,0))*HLOOKUP(Z$474,$J$471:$R$472,2)</f>
        <v>1</v>
      </c>
      <c r="AA505" s="678" cm="1">
        <f t="array" ref="AA505">INDEX($H505:$K505,0,MATCH(AA$475,$H$475:$K$475,0))*HLOOKUP(AA$474,$J$471:$R$472,2)</f>
        <v>0</v>
      </c>
      <c r="AB505" s="678" cm="1">
        <f t="array" ref="AB505">INDEX($H505:$K505,0,MATCH(AB$475,$H$475:$K$475,0))*HLOOKUP(AB$474,$J$471:$R$472,2)</f>
        <v>0</v>
      </c>
      <c r="AC505" s="678" cm="1">
        <f t="array" ref="AC505">INDEX($H505:$K505,0,MATCH(AC$475,$H$475:$K$475,0))*HLOOKUP(AC$474,$J$471:$R$472,2)</f>
        <v>1</v>
      </c>
      <c r="AD505" s="678" cm="1">
        <f t="array" ref="AD505">INDEX($H505:$K505,0,MATCH(AD$475,$H$475:$K$475,0))*HLOOKUP(AD$474,$J$471:$R$472,2)</f>
        <v>1</v>
      </c>
      <c r="AE505" s="678" cm="1">
        <f t="array" ref="AE505">INDEX($H505:$K505,0,MATCH(AE$475,$H$475:$K$475,0))*HLOOKUP(AE$474,$J$471:$R$472,2)</f>
        <v>0</v>
      </c>
      <c r="AF505" s="678" cm="1">
        <f t="array" ref="AF505">INDEX($H505:$K505,0,MATCH(AF$475,$H$475:$K$475,0))*HLOOKUP(AF$474,$J$471:$R$472,2)</f>
        <v>0</v>
      </c>
      <c r="AG505" s="678" cm="1">
        <f t="array" ref="AG505">INDEX($H505:$K505,0,MATCH(AG$475,$H$475:$K$475,0))*HLOOKUP(AG$474,$J$471:$R$472,2)</f>
        <v>1</v>
      </c>
      <c r="AH505" s="678" cm="1">
        <f t="array" ref="AH505">INDEX($H505:$K505,0,MATCH(AH$475,$H$475:$K$475,0))*HLOOKUP(AH$474,$J$471:$R$472,2)</f>
        <v>1</v>
      </c>
      <c r="AI505" s="678" cm="1">
        <f t="array" ref="AI505">INDEX($H505:$K505,0,MATCH(AI$475,$H$475:$K$475,0))*HLOOKUP(AI$474,$J$471:$R$472,2)</f>
        <v>0</v>
      </c>
      <c r="AJ505" s="678" cm="1">
        <f t="array" ref="AJ505">INDEX($H505:$K505,0,MATCH(AJ$475,$H$475:$K$475,0))*HLOOKUP(AJ$474,$J$471:$R$472,2)</f>
        <v>0</v>
      </c>
      <c r="AK505" s="678" cm="1">
        <f t="array" ref="AK505">INDEX($H505:$K505,0,MATCH(AK$475,$H$475:$K$475,0))*HLOOKUP(AK$474,$J$471:$R$472,2)</f>
        <v>1</v>
      </c>
      <c r="AL505" s="678" cm="1">
        <f t="array" ref="AL505">INDEX($H505:$K505,0,MATCH(AL$475,$H$475:$K$475,0))*HLOOKUP(AL$474,$J$471:$R$472,2)</f>
        <v>1</v>
      </c>
      <c r="AM505" s="678" cm="1">
        <f t="array" ref="AM505">INDEX($H505:$K505,0,MATCH(AM$475,$H$475:$K$475,0))*HLOOKUP(AM$474,$J$471:$R$472,2)</f>
        <v>0</v>
      </c>
      <c r="AN505" s="678" cm="1">
        <f t="array" ref="AN505">INDEX($H505:$K505,0,MATCH(AN$475,$H$475:$K$475,0))*HLOOKUP(AN$474,$J$471:$R$472,2)</f>
        <v>0</v>
      </c>
      <c r="AO505" s="678" cm="1">
        <f t="array" ref="AO505">INDEX($H505:$K505,0,MATCH(AO$475,$H$475:$K$475,0))*HLOOKUP(AO$474,$J$471:$R$472,2)</f>
        <v>1</v>
      </c>
      <c r="AP505" s="678" cm="1">
        <f t="array" ref="AP505">INDEX($H505:$K505,0,MATCH(AP$475,$H$475:$K$475,0))*HLOOKUP(AP$474,$J$471:$R$472,2)</f>
        <v>1</v>
      </c>
      <c r="AQ505" s="678" cm="1">
        <f t="array" ref="AQ505">INDEX($H505:$K505,0,MATCH(AQ$475,$H$475:$K$475,0))*HLOOKUP(AQ$474,$J$471:$R$472,2)</f>
        <v>0</v>
      </c>
      <c r="AR505" s="678" cm="1">
        <f t="array" ref="AR505">INDEX($H505:$K505,0,MATCH(AR$475,$H$475:$K$475,0))*HLOOKUP(AR$474,$J$471:$R$472,2)</f>
        <v>0</v>
      </c>
      <c r="AS505" s="678" cm="1">
        <f t="array" ref="AS505">INDEX($H505:$K505,0,MATCH(AS$475,$H$475:$K$475,0))*HLOOKUP(AS$474,$J$471:$R$472,2)</f>
        <v>1</v>
      </c>
      <c r="AT505" s="678" cm="1">
        <f t="array" ref="AT505">INDEX($H505:$K505,0,MATCH(AT$475,$H$475:$K$475,0))*HLOOKUP(AT$474,$J$471:$R$472,2)</f>
        <v>1</v>
      </c>
      <c r="AU505" s="678" cm="1">
        <f t="array" ref="AU505">INDEX($H505:$K505,0,MATCH(AU$475,$H$475:$K$475,0))*HLOOKUP(AU$474,$J$471:$R$472,2)</f>
        <v>0</v>
      </c>
      <c r="AV505" s="186"/>
      <c r="AW505" s="186"/>
      <c r="AX505" s="16"/>
      <c r="AY505" s="8"/>
      <c r="AZ505" s="8"/>
      <c r="BA505" s="8"/>
    </row>
    <row r="506" spans="1:53" ht="14.5" outlineLevel="1" x14ac:dyDescent="0.35">
      <c r="A506" s="6"/>
      <c r="B506" s="7"/>
      <c r="C506" s="17"/>
      <c r="D506" s="17"/>
      <c r="E506" s="17"/>
      <c r="F506" s="26"/>
      <c r="G506" s="26" t="str">
        <f t="shared" si="195"/>
        <v>YYWA2Wwd</v>
      </c>
      <c r="H506" s="222">
        <f t="shared" ref="H506:K506" si="215">IF(H445&gt;0,1,0)</f>
        <v>0</v>
      </c>
      <c r="I506" s="222">
        <f t="shared" si="215"/>
        <v>1</v>
      </c>
      <c r="J506" s="222">
        <f t="shared" si="215"/>
        <v>1</v>
      </c>
      <c r="K506" s="222">
        <f t="shared" si="215"/>
        <v>0</v>
      </c>
      <c r="L506" s="678" cm="1">
        <f t="array" ref="L506">INDEX($H506:$K506,0,MATCH(L$475,$H$475:$K$475,0))*HLOOKUP(L$474,$J$471:$R$472,2)</f>
        <v>0</v>
      </c>
      <c r="M506" s="678" cm="1">
        <f t="array" ref="M506">INDEX($H506:$K506,0,MATCH(M$475,$H$475:$K$475,0))*HLOOKUP(M$474,$J$471:$R$472,2)</f>
        <v>1</v>
      </c>
      <c r="N506" s="678" cm="1">
        <f t="array" ref="N506">INDEX($H506:$K506,0,MATCH(N$475,$H$475:$K$475,0))*HLOOKUP(N$474,$J$471:$R$472,2)</f>
        <v>1</v>
      </c>
      <c r="O506" s="678" cm="1">
        <f t="array" ref="O506">INDEX($H506:$K506,0,MATCH(O$475,$H$475:$K$475,0))*HLOOKUP(O$474,$J$471:$R$472,2)</f>
        <v>0</v>
      </c>
      <c r="P506" s="678" cm="1">
        <f t="array" ref="P506">INDEX($H506:$K506,0,MATCH(P$475,$H$475:$K$475,0))*HLOOKUP(P$474,$J$471:$R$472,2)</f>
        <v>0</v>
      </c>
      <c r="Q506" s="678" cm="1">
        <f t="array" ref="Q506">INDEX($H506:$K506,0,MATCH(Q$475,$H$475:$K$475,0))*HLOOKUP(Q$474,$J$471:$R$472,2)</f>
        <v>1</v>
      </c>
      <c r="R506" s="678" cm="1">
        <f t="array" ref="R506">INDEX($H506:$K506,0,MATCH(R$475,$H$475:$K$475,0))*HLOOKUP(R$474,$J$471:$R$472,2)</f>
        <v>1</v>
      </c>
      <c r="S506" s="678" cm="1">
        <f t="array" ref="S506">INDEX($H506:$K506,0,MATCH(S$475,$H$475:$K$475,0))*HLOOKUP(S$474,$J$471:$R$472,2)</f>
        <v>0</v>
      </c>
      <c r="T506" s="678" cm="1">
        <f t="array" ref="T506">INDEX($H506:$K506,0,MATCH(T$475,$H$475:$K$475,0))*HLOOKUP(T$474,$J$471:$R$472,2)</f>
        <v>0</v>
      </c>
      <c r="U506" s="678" cm="1">
        <f t="array" ref="U506">INDEX($H506:$K506,0,MATCH(U$475,$H$475:$K$475,0))*HLOOKUP(U$474,$J$471:$R$472,2)</f>
        <v>1</v>
      </c>
      <c r="V506" s="678" cm="1">
        <f t="array" ref="V506">INDEX($H506:$K506,0,MATCH(V$475,$H$475:$K$475,0))*HLOOKUP(V$474,$J$471:$R$472,2)</f>
        <v>1</v>
      </c>
      <c r="W506" s="678" cm="1">
        <f t="array" ref="W506">INDEX($H506:$K506,0,MATCH(W$475,$H$475:$K$475,0))*HLOOKUP(W$474,$J$471:$R$472,2)</f>
        <v>0</v>
      </c>
      <c r="X506" s="678" cm="1">
        <f t="array" ref="X506">INDEX($H506:$K506,0,MATCH(X$475,$H$475:$K$475,0))*HLOOKUP(X$474,$J$471:$R$472,2)</f>
        <v>0</v>
      </c>
      <c r="Y506" s="678" cm="1">
        <f t="array" ref="Y506">INDEX($H506:$K506,0,MATCH(Y$475,$H$475:$K$475,0))*HLOOKUP(Y$474,$J$471:$R$472,2)</f>
        <v>1</v>
      </c>
      <c r="Z506" s="678" cm="1">
        <f t="array" ref="Z506">INDEX($H506:$K506,0,MATCH(Z$475,$H$475:$K$475,0))*HLOOKUP(Z$474,$J$471:$R$472,2)</f>
        <v>1</v>
      </c>
      <c r="AA506" s="678" cm="1">
        <f t="array" ref="AA506">INDEX($H506:$K506,0,MATCH(AA$475,$H$475:$K$475,0))*HLOOKUP(AA$474,$J$471:$R$472,2)</f>
        <v>0</v>
      </c>
      <c r="AB506" s="678" cm="1">
        <f t="array" ref="AB506">INDEX($H506:$K506,0,MATCH(AB$475,$H$475:$K$475,0))*HLOOKUP(AB$474,$J$471:$R$472,2)</f>
        <v>0</v>
      </c>
      <c r="AC506" s="678" cm="1">
        <f t="array" ref="AC506">INDEX($H506:$K506,0,MATCH(AC$475,$H$475:$K$475,0))*HLOOKUP(AC$474,$J$471:$R$472,2)</f>
        <v>1</v>
      </c>
      <c r="AD506" s="678" cm="1">
        <f t="array" ref="AD506">INDEX($H506:$K506,0,MATCH(AD$475,$H$475:$K$475,0))*HLOOKUP(AD$474,$J$471:$R$472,2)</f>
        <v>1</v>
      </c>
      <c r="AE506" s="678" cm="1">
        <f t="array" ref="AE506">INDEX($H506:$K506,0,MATCH(AE$475,$H$475:$K$475,0))*HLOOKUP(AE$474,$J$471:$R$472,2)</f>
        <v>0</v>
      </c>
      <c r="AF506" s="678" cm="1">
        <f t="array" ref="AF506">INDEX($H506:$K506,0,MATCH(AF$475,$H$475:$K$475,0))*HLOOKUP(AF$474,$J$471:$R$472,2)</f>
        <v>0</v>
      </c>
      <c r="AG506" s="678" cm="1">
        <f t="array" ref="AG506">INDEX($H506:$K506,0,MATCH(AG$475,$H$475:$K$475,0))*HLOOKUP(AG$474,$J$471:$R$472,2)</f>
        <v>1</v>
      </c>
      <c r="AH506" s="678" cm="1">
        <f t="array" ref="AH506">INDEX($H506:$K506,0,MATCH(AH$475,$H$475:$K$475,0))*HLOOKUP(AH$474,$J$471:$R$472,2)</f>
        <v>1</v>
      </c>
      <c r="AI506" s="678" cm="1">
        <f t="array" ref="AI506">INDEX($H506:$K506,0,MATCH(AI$475,$H$475:$K$475,0))*HLOOKUP(AI$474,$J$471:$R$472,2)</f>
        <v>0</v>
      </c>
      <c r="AJ506" s="678" cm="1">
        <f t="array" ref="AJ506">INDEX($H506:$K506,0,MATCH(AJ$475,$H$475:$K$475,0))*HLOOKUP(AJ$474,$J$471:$R$472,2)</f>
        <v>0</v>
      </c>
      <c r="AK506" s="678" cm="1">
        <f t="array" ref="AK506">INDEX($H506:$K506,0,MATCH(AK$475,$H$475:$K$475,0))*HLOOKUP(AK$474,$J$471:$R$472,2)</f>
        <v>1</v>
      </c>
      <c r="AL506" s="678" cm="1">
        <f t="array" ref="AL506">INDEX($H506:$K506,0,MATCH(AL$475,$H$475:$K$475,0))*HLOOKUP(AL$474,$J$471:$R$472,2)</f>
        <v>1</v>
      </c>
      <c r="AM506" s="678" cm="1">
        <f t="array" ref="AM506">INDEX($H506:$K506,0,MATCH(AM$475,$H$475:$K$475,0))*HLOOKUP(AM$474,$J$471:$R$472,2)</f>
        <v>0</v>
      </c>
      <c r="AN506" s="678" cm="1">
        <f t="array" ref="AN506">INDEX($H506:$K506,0,MATCH(AN$475,$H$475:$K$475,0))*HLOOKUP(AN$474,$J$471:$R$472,2)</f>
        <v>0</v>
      </c>
      <c r="AO506" s="678" cm="1">
        <f t="array" ref="AO506">INDEX($H506:$K506,0,MATCH(AO$475,$H$475:$K$475,0))*HLOOKUP(AO$474,$J$471:$R$472,2)</f>
        <v>1</v>
      </c>
      <c r="AP506" s="678" cm="1">
        <f t="array" ref="AP506">INDEX($H506:$K506,0,MATCH(AP$475,$H$475:$K$475,0))*HLOOKUP(AP$474,$J$471:$R$472,2)</f>
        <v>1</v>
      </c>
      <c r="AQ506" s="678" cm="1">
        <f t="array" ref="AQ506">INDEX($H506:$K506,0,MATCH(AQ$475,$H$475:$K$475,0))*HLOOKUP(AQ$474,$J$471:$R$472,2)</f>
        <v>0</v>
      </c>
      <c r="AR506" s="678" cm="1">
        <f t="array" ref="AR506">INDEX($H506:$K506,0,MATCH(AR$475,$H$475:$K$475,0))*HLOOKUP(AR$474,$J$471:$R$472,2)</f>
        <v>0</v>
      </c>
      <c r="AS506" s="678" cm="1">
        <f t="array" ref="AS506">INDEX($H506:$K506,0,MATCH(AS$475,$H$475:$K$475,0))*HLOOKUP(AS$474,$J$471:$R$472,2)</f>
        <v>1</v>
      </c>
      <c r="AT506" s="678" cm="1">
        <f t="array" ref="AT506">INDEX($H506:$K506,0,MATCH(AT$475,$H$475:$K$475,0))*HLOOKUP(AT$474,$J$471:$R$472,2)</f>
        <v>1</v>
      </c>
      <c r="AU506" s="678" cm="1">
        <f t="array" ref="AU506">INDEX($H506:$K506,0,MATCH(AU$475,$H$475:$K$475,0))*HLOOKUP(AU$474,$J$471:$R$472,2)</f>
        <v>0</v>
      </c>
      <c r="AV506" s="186"/>
      <c r="AW506" s="186"/>
      <c r="AX506" s="16"/>
      <c r="AY506" s="8"/>
      <c r="AZ506" s="8"/>
      <c r="BA506" s="8"/>
    </row>
    <row r="507" spans="1:53" ht="14.5" outlineLevel="1" x14ac:dyDescent="0.35">
      <c r="A507" s="6"/>
      <c r="B507" s="7"/>
      <c r="C507" s="17"/>
      <c r="D507" s="17"/>
      <c r="E507" s="17"/>
      <c r="F507" s="26"/>
      <c r="G507" s="26" t="str">
        <f t="shared" si="195"/>
        <v>YYWWA1w</v>
      </c>
      <c r="H507" s="222">
        <f t="shared" ref="H507:K507" si="216">IF(H446&gt;0,1,0)</f>
        <v>0</v>
      </c>
      <c r="I507" s="222">
        <f t="shared" si="216"/>
        <v>1</v>
      </c>
      <c r="J507" s="222">
        <f t="shared" si="216"/>
        <v>1</v>
      </c>
      <c r="K507" s="222">
        <f t="shared" si="216"/>
        <v>0</v>
      </c>
      <c r="L507" s="678" cm="1">
        <f t="array" ref="L507">INDEX($H507:$K507,0,MATCH(L$475,$H$475:$K$475,0))*HLOOKUP(L$474,$J$471:$R$472,2)</f>
        <v>0</v>
      </c>
      <c r="M507" s="678" cm="1">
        <f t="array" ref="M507">INDEX($H507:$K507,0,MATCH(M$475,$H$475:$K$475,0))*HLOOKUP(M$474,$J$471:$R$472,2)</f>
        <v>1</v>
      </c>
      <c r="N507" s="678" cm="1">
        <f t="array" ref="N507">INDEX($H507:$K507,0,MATCH(N$475,$H$475:$K$475,0))*HLOOKUP(N$474,$J$471:$R$472,2)</f>
        <v>1</v>
      </c>
      <c r="O507" s="678" cm="1">
        <f t="array" ref="O507">INDEX($H507:$K507,0,MATCH(O$475,$H$475:$K$475,0))*HLOOKUP(O$474,$J$471:$R$472,2)</f>
        <v>0</v>
      </c>
      <c r="P507" s="678" cm="1">
        <f t="array" ref="P507">INDEX($H507:$K507,0,MATCH(P$475,$H$475:$K$475,0))*HLOOKUP(P$474,$J$471:$R$472,2)</f>
        <v>0</v>
      </c>
      <c r="Q507" s="678" cm="1">
        <f t="array" ref="Q507">INDEX($H507:$K507,0,MATCH(Q$475,$H$475:$K$475,0))*HLOOKUP(Q$474,$J$471:$R$472,2)</f>
        <v>1</v>
      </c>
      <c r="R507" s="678" cm="1">
        <f t="array" ref="R507">INDEX($H507:$K507,0,MATCH(R$475,$H$475:$K$475,0))*HLOOKUP(R$474,$J$471:$R$472,2)</f>
        <v>1</v>
      </c>
      <c r="S507" s="678" cm="1">
        <f t="array" ref="S507">INDEX($H507:$K507,0,MATCH(S$475,$H$475:$K$475,0))*HLOOKUP(S$474,$J$471:$R$472,2)</f>
        <v>0</v>
      </c>
      <c r="T507" s="678" cm="1">
        <f t="array" ref="T507">INDEX($H507:$K507,0,MATCH(T$475,$H$475:$K$475,0))*HLOOKUP(T$474,$J$471:$R$472,2)</f>
        <v>0</v>
      </c>
      <c r="U507" s="678" cm="1">
        <f t="array" ref="U507">INDEX($H507:$K507,0,MATCH(U$475,$H$475:$K$475,0))*HLOOKUP(U$474,$J$471:$R$472,2)</f>
        <v>1</v>
      </c>
      <c r="V507" s="678" cm="1">
        <f t="array" ref="V507">INDEX($H507:$K507,0,MATCH(V$475,$H$475:$K$475,0))*HLOOKUP(V$474,$J$471:$R$472,2)</f>
        <v>1</v>
      </c>
      <c r="W507" s="678" cm="1">
        <f t="array" ref="W507">INDEX($H507:$K507,0,MATCH(W$475,$H$475:$K$475,0))*HLOOKUP(W$474,$J$471:$R$472,2)</f>
        <v>0</v>
      </c>
      <c r="X507" s="678" cm="1">
        <f t="array" ref="X507">INDEX($H507:$K507,0,MATCH(X$475,$H$475:$K$475,0))*HLOOKUP(X$474,$J$471:$R$472,2)</f>
        <v>0</v>
      </c>
      <c r="Y507" s="678" cm="1">
        <f t="array" ref="Y507">INDEX($H507:$K507,0,MATCH(Y$475,$H$475:$K$475,0))*HLOOKUP(Y$474,$J$471:$R$472,2)</f>
        <v>1</v>
      </c>
      <c r="Z507" s="678" cm="1">
        <f t="array" ref="Z507">INDEX($H507:$K507,0,MATCH(Z$475,$H$475:$K$475,0))*HLOOKUP(Z$474,$J$471:$R$472,2)</f>
        <v>1</v>
      </c>
      <c r="AA507" s="678" cm="1">
        <f t="array" ref="AA507">INDEX($H507:$K507,0,MATCH(AA$475,$H$475:$K$475,0))*HLOOKUP(AA$474,$J$471:$R$472,2)</f>
        <v>0</v>
      </c>
      <c r="AB507" s="678" cm="1">
        <f t="array" ref="AB507">INDEX($H507:$K507,0,MATCH(AB$475,$H$475:$K$475,0))*HLOOKUP(AB$474,$J$471:$R$472,2)</f>
        <v>0</v>
      </c>
      <c r="AC507" s="678" cm="1">
        <f t="array" ref="AC507">INDEX($H507:$K507,0,MATCH(AC$475,$H$475:$K$475,0))*HLOOKUP(AC$474,$J$471:$R$472,2)</f>
        <v>1</v>
      </c>
      <c r="AD507" s="678" cm="1">
        <f t="array" ref="AD507">INDEX($H507:$K507,0,MATCH(AD$475,$H$475:$K$475,0))*HLOOKUP(AD$474,$J$471:$R$472,2)</f>
        <v>1</v>
      </c>
      <c r="AE507" s="678" cm="1">
        <f t="array" ref="AE507">INDEX($H507:$K507,0,MATCH(AE$475,$H$475:$K$475,0))*HLOOKUP(AE$474,$J$471:$R$472,2)</f>
        <v>0</v>
      </c>
      <c r="AF507" s="678" cm="1">
        <f t="array" ref="AF507">INDEX($H507:$K507,0,MATCH(AF$475,$H$475:$K$475,0))*HLOOKUP(AF$474,$J$471:$R$472,2)</f>
        <v>0</v>
      </c>
      <c r="AG507" s="678" cm="1">
        <f t="array" ref="AG507">INDEX($H507:$K507,0,MATCH(AG$475,$H$475:$K$475,0))*HLOOKUP(AG$474,$J$471:$R$472,2)</f>
        <v>1</v>
      </c>
      <c r="AH507" s="678" cm="1">
        <f t="array" ref="AH507">INDEX($H507:$K507,0,MATCH(AH$475,$H$475:$K$475,0))*HLOOKUP(AH$474,$J$471:$R$472,2)</f>
        <v>1</v>
      </c>
      <c r="AI507" s="678" cm="1">
        <f t="array" ref="AI507">INDEX($H507:$K507,0,MATCH(AI$475,$H$475:$K$475,0))*HLOOKUP(AI$474,$J$471:$R$472,2)</f>
        <v>0</v>
      </c>
      <c r="AJ507" s="678" cm="1">
        <f t="array" ref="AJ507">INDEX($H507:$K507,0,MATCH(AJ$475,$H$475:$K$475,0))*HLOOKUP(AJ$474,$J$471:$R$472,2)</f>
        <v>0</v>
      </c>
      <c r="AK507" s="678" cm="1">
        <f t="array" ref="AK507">INDEX($H507:$K507,0,MATCH(AK$475,$H$475:$K$475,0))*HLOOKUP(AK$474,$J$471:$R$472,2)</f>
        <v>1</v>
      </c>
      <c r="AL507" s="678" cm="1">
        <f t="array" ref="AL507">INDEX($H507:$K507,0,MATCH(AL$475,$H$475:$K$475,0))*HLOOKUP(AL$474,$J$471:$R$472,2)</f>
        <v>1</v>
      </c>
      <c r="AM507" s="678" cm="1">
        <f t="array" ref="AM507">INDEX($H507:$K507,0,MATCH(AM$475,$H$475:$K$475,0))*HLOOKUP(AM$474,$J$471:$R$472,2)</f>
        <v>0</v>
      </c>
      <c r="AN507" s="678" cm="1">
        <f t="array" ref="AN507">INDEX($H507:$K507,0,MATCH(AN$475,$H$475:$K$475,0))*HLOOKUP(AN$474,$J$471:$R$472,2)</f>
        <v>0</v>
      </c>
      <c r="AO507" s="678" cm="1">
        <f t="array" ref="AO507">INDEX($H507:$K507,0,MATCH(AO$475,$H$475:$K$475,0))*HLOOKUP(AO$474,$J$471:$R$472,2)</f>
        <v>1</v>
      </c>
      <c r="AP507" s="678" cm="1">
        <f t="array" ref="AP507">INDEX($H507:$K507,0,MATCH(AP$475,$H$475:$K$475,0))*HLOOKUP(AP$474,$J$471:$R$472,2)</f>
        <v>1</v>
      </c>
      <c r="AQ507" s="678" cm="1">
        <f t="array" ref="AQ507">INDEX($H507:$K507,0,MATCH(AQ$475,$H$475:$K$475,0))*HLOOKUP(AQ$474,$J$471:$R$472,2)</f>
        <v>0</v>
      </c>
      <c r="AR507" s="678" cm="1">
        <f t="array" ref="AR507">INDEX($H507:$K507,0,MATCH(AR$475,$H$475:$K$475,0))*HLOOKUP(AR$474,$J$471:$R$472,2)</f>
        <v>0</v>
      </c>
      <c r="AS507" s="678" cm="1">
        <f t="array" ref="AS507">INDEX($H507:$K507,0,MATCH(AS$475,$H$475:$K$475,0))*HLOOKUP(AS$474,$J$471:$R$472,2)</f>
        <v>1</v>
      </c>
      <c r="AT507" s="678" cm="1">
        <f t="array" ref="AT507">INDEX($H507:$K507,0,MATCH(AT$475,$H$475:$K$475,0))*HLOOKUP(AT$474,$J$471:$R$472,2)</f>
        <v>1</v>
      </c>
      <c r="AU507" s="678" cm="1">
        <f t="array" ref="AU507">INDEX($H507:$K507,0,MATCH(AU$475,$H$475:$K$475,0))*HLOOKUP(AU$474,$J$471:$R$472,2)</f>
        <v>0</v>
      </c>
      <c r="AV507" s="186"/>
      <c r="AW507" s="186"/>
      <c r="AX507" s="16"/>
      <c r="AY507" s="8"/>
      <c r="AZ507" s="8"/>
      <c r="BA507" s="8"/>
    </row>
    <row r="508" spans="1:53" ht="14.5" outlineLevel="1" x14ac:dyDescent="0.35">
      <c r="A508" s="6"/>
      <c r="B508" s="7"/>
      <c r="C508" s="17"/>
      <c r="D508" s="17"/>
      <c r="E508" s="17"/>
      <c r="F508" s="26"/>
      <c r="G508" s="26" t="str">
        <f t="shared" ref="G508:G527" si="217">_xlfn.CONCAT(H195:M195)</f>
        <v>YYWWA1wd</v>
      </c>
      <c r="H508" s="222">
        <f t="shared" ref="H508:K508" si="218">IF(H447&gt;0,1,0)</f>
        <v>0</v>
      </c>
      <c r="I508" s="222">
        <f t="shared" si="218"/>
        <v>1</v>
      </c>
      <c r="J508" s="222">
        <f t="shared" si="218"/>
        <v>1</v>
      </c>
      <c r="K508" s="222">
        <f t="shared" si="218"/>
        <v>0</v>
      </c>
      <c r="L508" s="678" cm="1">
        <f t="array" ref="L508">INDEX($H508:$K508,0,MATCH(L$475,$H$475:$K$475,0))*HLOOKUP(L$474,$J$471:$R$472,2)</f>
        <v>0</v>
      </c>
      <c r="M508" s="678" cm="1">
        <f t="array" ref="M508">INDEX($H508:$K508,0,MATCH(M$475,$H$475:$K$475,0))*HLOOKUP(M$474,$J$471:$R$472,2)</f>
        <v>1</v>
      </c>
      <c r="N508" s="678" cm="1">
        <f t="array" ref="N508">INDEX($H508:$K508,0,MATCH(N$475,$H$475:$K$475,0))*HLOOKUP(N$474,$J$471:$R$472,2)</f>
        <v>1</v>
      </c>
      <c r="O508" s="678" cm="1">
        <f t="array" ref="O508">INDEX($H508:$K508,0,MATCH(O$475,$H$475:$K$475,0))*HLOOKUP(O$474,$J$471:$R$472,2)</f>
        <v>0</v>
      </c>
      <c r="P508" s="678" cm="1">
        <f t="array" ref="P508">INDEX($H508:$K508,0,MATCH(P$475,$H$475:$K$475,0))*HLOOKUP(P$474,$J$471:$R$472,2)</f>
        <v>0</v>
      </c>
      <c r="Q508" s="678" cm="1">
        <f t="array" ref="Q508">INDEX($H508:$K508,0,MATCH(Q$475,$H$475:$K$475,0))*HLOOKUP(Q$474,$J$471:$R$472,2)</f>
        <v>1</v>
      </c>
      <c r="R508" s="678" cm="1">
        <f t="array" ref="R508">INDEX($H508:$K508,0,MATCH(R$475,$H$475:$K$475,0))*HLOOKUP(R$474,$J$471:$R$472,2)</f>
        <v>1</v>
      </c>
      <c r="S508" s="678" cm="1">
        <f t="array" ref="S508">INDEX($H508:$K508,0,MATCH(S$475,$H$475:$K$475,0))*HLOOKUP(S$474,$J$471:$R$472,2)</f>
        <v>0</v>
      </c>
      <c r="T508" s="678" cm="1">
        <f t="array" ref="T508">INDEX($H508:$K508,0,MATCH(T$475,$H$475:$K$475,0))*HLOOKUP(T$474,$J$471:$R$472,2)</f>
        <v>0</v>
      </c>
      <c r="U508" s="678" cm="1">
        <f t="array" ref="U508">INDEX($H508:$K508,0,MATCH(U$475,$H$475:$K$475,0))*HLOOKUP(U$474,$J$471:$R$472,2)</f>
        <v>1</v>
      </c>
      <c r="V508" s="678" cm="1">
        <f t="array" ref="V508">INDEX($H508:$K508,0,MATCH(V$475,$H$475:$K$475,0))*HLOOKUP(V$474,$J$471:$R$472,2)</f>
        <v>1</v>
      </c>
      <c r="W508" s="678" cm="1">
        <f t="array" ref="W508">INDEX($H508:$K508,0,MATCH(W$475,$H$475:$K$475,0))*HLOOKUP(W$474,$J$471:$R$472,2)</f>
        <v>0</v>
      </c>
      <c r="X508" s="678" cm="1">
        <f t="array" ref="X508">INDEX($H508:$K508,0,MATCH(X$475,$H$475:$K$475,0))*HLOOKUP(X$474,$J$471:$R$472,2)</f>
        <v>0</v>
      </c>
      <c r="Y508" s="678" cm="1">
        <f t="array" ref="Y508">INDEX($H508:$K508,0,MATCH(Y$475,$H$475:$K$475,0))*HLOOKUP(Y$474,$J$471:$R$472,2)</f>
        <v>1</v>
      </c>
      <c r="Z508" s="678" cm="1">
        <f t="array" ref="Z508">INDEX($H508:$K508,0,MATCH(Z$475,$H$475:$K$475,0))*HLOOKUP(Z$474,$J$471:$R$472,2)</f>
        <v>1</v>
      </c>
      <c r="AA508" s="678" cm="1">
        <f t="array" ref="AA508">INDEX($H508:$K508,0,MATCH(AA$475,$H$475:$K$475,0))*HLOOKUP(AA$474,$J$471:$R$472,2)</f>
        <v>0</v>
      </c>
      <c r="AB508" s="678" cm="1">
        <f t="array" ref="AB508">INDEX($H508:$K508,0,MATCH(AB$475,$H$475:$K$475,0))*HLOOKUP(AB$474,$J$471:$R$472,2)</f>
        <v>0</v>
      </c>
      <c r="AC508" s="678" cm="1">
        <f t="array" ref="AC508">INDEX($H508:$K508,0,MATCH(AC$475,$H$475:$K$475,0))*HLOOKUP(AC$474,$J$471:$R$472,2)</f>
        <v>1</v>
      </c>
      <c r="AD508" s="678" cm="1">
        <f t="array" ref="AD508">INDEX($H508:$K508,0,MATCH(AD$475,$H$475:$K$475,0))*HLOOKUP(AD$474,$J$471:$R$472,2)</f>
        <v>1</v>
      </c>
      <c r="AE508" s="678" cm="1">
        <f t="array" ref="AE508">INDEX($H508:$K508,0,MATCH(AE$475,$H$475:$K$475,0))*HLOOKUP(AE$474,$J$471:$R$472,2)</f>
        <v>0</v>
      </c>
      <c r="AF508" s="678" cm="1">
        <f t="array" ref="AF508">INDEX($H508:$K508,0,MATCH(AF$475,$H$475:$K$475,0))*HLOOKUP(AF$474,$J$471:$R$472,2)</f>
        <v>0</v>
      </c>
      <c r="AG508" s="678" cm="1">
        <f t="array" ref="AG508">INDEX($H508:$K508,0,MATCH(AG$475,$H$475:$K$475,0))*HLOOKUP(AG$474,$J$471:$R$472,2)</f>
        <v>1</v>
      </c>
      <c r="AH508" s="678" cm="1">
        <f t="array" ref="AH508">INDEX($H508:$K508,0,MATCH(AH$475,$H$475:$K$475,0))*HLOOKUP(AH$474,$J$471:$R$472,2)</f>
        <v>1</v>
      </c>
      <c r="AI508" s="678" cm="1">
        <f t="array" ref="AI508">INDEX($H508:$K508,0,MATCH(AI$475,$H$475:$K$475,0))*HLOOKUP(AI$474,$J$471:$R$472,2)</f>
        <v>0</v>
      </c>
      <c r="AJ508" s="678" cm="1">
        <f t="array" ref="AJ508">INDEX($H508:$K508,0,MATCH(AJ$475,$H$475:$K$475,0))*HLOOKUP(AJ$474,$J$471:$R$472,2)</f>
        <v>0</v>
      </c>
      <c r="AK508" s="678" cm="1">
        <f t="array" ref="AK508">INDEX($H508:$K508,0,MATCH(AK$475,$H$475:$K$475,0))*HLOOKUP(AK$474,$J$471:$R$472,2)</f>
        <v>1</v>
      </c>
      <c r="AL508" s="678" cm="1">
        <f t="array" ref="AL508">INDEX($H508:$K508,0,MATCH(AL$475,$H$475:$K$475,0))*HLOOKUP(AL$474,$J$471:$R$472,2)</f>
        <v>1</v>
      </c>
      <c r="AM508" s="678" cm="1">
        <f t="array" ref="AM508">INDEX($H508:$K508,0,MATCH(AM$475,$H$475:$K$475,0))*HLOOKUP(AM$474,$J$471:$R$472,2)</f>
        <v>0</v>
      </c>
      <c r="AN508" s="678" cm="1">
        <f t="array" ref="AN508">INDEX($H508:$K508,0,MATCH(AN$475,$H$475:$K$475,0))*HLOOKUP(AN$474,$J$471:$R$472,2)</f>
        <v>0</v>
      </c>
      <c r="AO508" s="678" cm="1">
        <f t="array" ref="AO508">INDEX($H508:$K508,0,MATCH(AO$475,$H$475:$K$475,0))*HLOOKUP(AO$474,$J$471:$R$472,2)</f>
        <v>1</v>
      </c>
      <c r="AP508" s="678" cm="1">
        <f t="array" ref="AP508">INDEX($H508:$K508,0,MATCH(AP$475,$H$475:$K$475,0))*HLOOKUP(AP$474,$J$471:$R$472,2)</f>
        <v>1</v>
      </c>
      <c r="AQ508" s="678" cm="1">
        <f t="array" ref="AQ508">INDEX($H508:$K508,0,MATCH(AQ$475,$H$475:$K$475,0))*HLOOKUP(AQ$474,$J$471:$R$472,2)</f>
        <v>0</v>
      </c>
      <c r="AR508" s="678" cm="1">
        <f t="array" ref="AR508">INDEX($H508:$K508,0,MATCH(AR$475,$H$475:$K$475,0))*HLOOKUP(AR$474,$J$471:$R$472,2)</f>
        <v>0</v>
      </c>
      <c r="AS508" s="678" cm="1">
        <f t="array" ref="AS508">INDEX($H508:$K508,0,MATCH(AS$475,$H$475:$K$475,0))*HLOOKUP(AS$474,$J$471:$R$472,2)</f>
        <v>1</v>
      </c>
      <c r="AT508" s="678" cm="1">
        <f t="array" ref="AT508">INDEX($H508:$K508,0,MATCH(AT$475,$H$475:$K$475,0))*HLOOKUP(AT$474,$J$471:$R$472,2)</f>
        <v>1</v>
      </c>
      <c r="AU508" s="678" cm="1">
        <f t="array" ref="AU508">INDEX($H508:$K508,0,MATCH(AU$475,$H$475:$K$475,0))*HLOOKUP(AU$474,$J$471:$R$472,2)</f>
        <v>0</v>
      </c>
      <c r="AV508" s="186"/>
      <c r="AW508" s="186"/>
      <c r="AX508" s="16"/>
      <c r="AY508" s="8"/>
      <c r="AZ508" s="8"/>
      <c r="BA508" s="8"/>
    </row>
    <row r="509" spans="1:53" ht="14.5" outlineLevel="1" x14ac:dyDescent="0.35">
      <c r="A509" s="6"/>
      <c r="B509" s="7"/>
      <c r="C509" s="17"/>
      <c r="D509" s="17"/>
      <c r="E509" s="17"/>
      <c r="F509" s="26"/>
      <c r="G509" s="26" t="str">
        <f t="shared" si="217"/>
        <v>YYWWWw</v>
      </c>
      <c r="H509" s="222">
        <f t="shared" ref="H509:K509" si="219">IF(H448&gt;0,1,0)</f>
        <v>0</v>
      </c>
      <c r="I509" s="222">
        <f t="shared" si="219"/>
        <v>1</v>
      </c>
      <c r="J509" s="222">
        <f t="shared" si="219"/>
        <v>1</v>
      </c>
      <c r="K509" s="222">
        <f t="shared" si="219"/>
        <v>0</v>
      </c>
      <c r="L509" s="678" cm="1">
        <f t="array" ref="L509">INDEX($H509:$K509,0,MATCH(L$475,$H$475:$K$475,0))*HLOOKUP(L$474,$J$471:$R$472,2)</f>
        <v>0</v>
      </c>
      <c r="M509" s="678" cm="1">
        <f t="array" ref="M509">INDEX($H509:$K509,0,MATCH(M$475,$H$475:$K$475,0))*HLOOKUP(M$474,$J$471:$R$472,2)</f>
        <v>1</v>
      </c>
      <c r="N509" s="678" cm="1">
        <f t="array" ref="N509">INDEX($H509:$K509,0,MATCH(N$475,$H$475:$K$475,0))*HLOOKUP(N$474,$J$471:$R$472,2)</f>
        <v>1</v>
      </c>
      <c r="O509" s="678" cm="1">
        <f t="array" ref="O509">INDEX($H509:$K509,0,MATCH(O$475,$H$475:$K$475,0))*HLOOKUP(O$474,$J$471:$R$472,2)</f>
        <v>0</v>
      </c>
      <c r="P509" s="678" cm="1">
        <f t="array" ref="P509">INDEX($H509:$K509,0,MATCH(P$475,$H$475:$K$475,0))*HLOOKUP(P$474,$J$471:$R$472,2)</f>
        <v>0</v>
      </c>
      <c r="Q509" s="678" cm="1">
        <f t="array" ref="Q509">INDEX($H509:$K509,0,MATCH(Q$475,$H$475:$K$475,0))*HLOOKUP(Q$474,$J$471:$R$472,2)</f>
        <v>1</v>
      </c>
      <c r="R509" s="678" cm="1">
        <f t="array" ref="R509">INDEX($H509:$K509,0,MATCH(R$475,$H$475:$K$475,0))*HLOOKUP(R$474,$J$471:$R$472,2)</f>
        <v>1</v>
      </c>
      <c r="S509" s="678" cm="1">
        <f t="array" ref="S509">INDEX($H509:$K509,0,MATCH(S$475,$H$475:$K$475,0))*HLOOKUP(S$474,$J$471:$R$472,2)</f>
        <v>0</v>
      </c>
      <c r="T509" s="678" cm="1">
        <f t="array" ref="T509">INDEX($H509:$K509,0,MATCH(T$475,$H$475:$K$475,0))*HLOOKUP(T$474,$J$471:$R$472,2)</f>
        <v>0</v>
      </c>
      <c r="U509" s="678" cm="1">
        <f t="array" ref="U509">INDEX($H509:$K509,0,MATCH(U$475,$H$475:$K$475,0))*HLOOKUP(U$474,$J$471:$R$472,2)</f>
        <v>1</v>
      </c>
      <c r="V509" s="678" cm="1">
        <f t="array" ref="V509">INDEX($H509:$K509,0,MATCH(V$475,$H$475:$K$475,0))*HLOOKUP(V$474,$J$471:$R$472,2)</f>
        <v>1</v>
      </c>
      <c r="W509" s="678" cm="1">
        <f t="array" ref="W509">INDEX($H509:$K509,0,MATCH(W$475,$H$475:$K$475,0))*HLOOKUP(W$474,$J$471:$R$472,2)</f>
        <v>0</v>
      </c>
      <c r="X509" s="678" cm="1">
        <f t="array" ref="X509">INDEX($H509:$K509,0,MATCH(X$475,$H$475:$K$475,0))*HLOOKUP(X$474,$J$471:$R$472,2)</f>
        <v>0</v>
      </c>
      <c r="Y509" s="678" cm="1">
        <f t="array" ref="Y509">INDEX($H509:$K509,0,MATCH(Y$475,$H$475:$K$475,0))*HLOOKUP(Y$474,$J$471:$R$472,2)</f>
        <v>1</v>
      </c>
      <c r="Z509" s="678" cm="1">
        <f t="array" ref="Z509">INDEX($H509:$K509,0,MATCH(Z$475,$H$475:$K$475,0))*HLOOKUP(Z$474,$J$471:$R$472,2)</f>
        <v>1</v>
      </c>
      <c r="AA509" s="678" cm="1">
        <f t="array" ref="AA509">INDEX($H509:$K509,0,MATCH(AA$475,$H$475:$K$475,0))*HLOOKUP(AA$474,$J$471:$R$472,2)</f>
        <v>0</v>
      </c>
      <c r="AB509" s="678" cm="1">
        <f t="array" ref="AB509">INDEX($H509:$K509,0,MATCH(AB$475,$H$475:$K$475,0))*HLOOKUP(AB$474,$J$471:$R$472,2)</f>
        <v>0</v>
      </c>
      <c r="AC509" s="678" cm="1">
        <f t="array" ref="AC509">INDEX($H509:$K509,0,MATCH(AC$475,$H$475:$K$475,0))*HLOOKUP(AC$474,$J$471:$R$472,2)</f>
        <v>1</v>
      </c>
      <c r="AD509" s="678" cm="1">
        <f t="array" ref="AD509">INDEX($H509:$K509,0,MATCH(AD$475,$H$475:$K$475,0))*HLOOKUP(AD$474,$J$471:$R$472,2)</f>
        <v>1</v>
      </c>
      <c r="AE509" s="678" cm="1">
        <f t="array" ref="AE509">INDEX($H509:$K509,0,MATCH(AE$475,$H$475:$K$475,0))*HLOOKUP(AE$474,$J$471:$R$472,2)</f>
        <v>0</v>
      </c>
      <c r="AF509" s="678" cm="1">
        <f t="array" ref="AF509">INDEX($H509:$K509,0,MATCH(AF$475,$H$475:$K$475,0))*HLOOKUP(AF$474,$J$471:$R$472,2)</f>
        <v>0</v>
      </c>
      <c r="AG509" s="678" cm="1">
        <f t="array" ref="AG509">INDEX($H509:$K509,0,MATCH(AG$475,$H$475:$K$475,0))*HLOOKUP(AG$474,$J$471:$R$472,2)</f>
        <v>1</v>
      </c>
      <c r="AH509" s="678" cm="1">
        <f t="array" ref="AH509">INDEX($H509:$K509,0,MATCH(AH$475,$H$475:$K$475,0))*HLOOKUP(AH$474,$J$471:$R$472,2)</f>
        <v>1</v>
      </c>
      <c r="AI509" s="678" cm="1">
        <f t="array" ref="AI509">INDEX($H509:$K509,0,MATCH(AI$475,$H$475:$K$475,0))*HLOOKUP(AI$474,$J$471:$R$472,2)</f>
        <v>0</v>
      </c>
      <c r="AJ509" s="678" cm="1">
        <f t="array" ref="AJ509">INDEX($H509:$K509,0,MATCH(AJ$475,$H$475:$K$475,0))*HLOOKUP(AJ$474,$J$471:$R$472,2)</f>
        <v>0</v>
      </c>
      <c r="AK509" s="678" cm="1">
        <f t="array" ref="AK509">INDEX($H509:$K509,0,MATCH(AK$475,$H$475:$K$475,0))*HLOOKUP(AK$474,$J$471:$R$472,2)</f>
        <v>1</v>
      </c>
      <c r="AL509" s="678" cm="1">
        <f t="array" ref="AL509">INDEX($H509:$K509,0,MATCH(AL$475,$H$475:$K$475,0))*HLOOKUP(AL$474,$J$471:$R$472,2)</f>
        <v>1</v>
      </c>
      <c r="AM509" s="678" cm="1">
        <f t="array" ref="AM509">INDEX($H509:$K509,0,MATCH(AM$475,$H$475:$K$475,0))*HLOOKUP(AM$474,$J$471:$R$472,2)</f>
        <v>0</v>
      </c>
      <c r="AN509" s="678" cm="1">
        <f t="array" ref="AN509">INDEX($H509:$K509,0,MATCH(AN$475,$H$475:$K$475,0))*HLOOKUP(AN$474,$J$471:$R$472,2)</f>
        <v>0</v>
      </c>
      <c r="AO509" s="678" cm="1">
        <f t="array" ref="AO509">INDEX($H509:$K509,0,MATCH(AO$475,$H$475:$K$475,0))*HLOOKUP(AO$474,$J$471:$R$472,2)</f>
        <v>1</v>
      </c>
      <c r="AP509" s="678" cm="1">
        <f t="array" ref="AP509">INDEX($H509:$K509,0,MATCH(AP$475,$H$475:$K$475,0))*HLOOKUP(AP$474,$J$471:$R$472,2)</f>
        <v>1</v>
      </c>
      <c r="AQ509" s="678" cm="1">
        <f t="array" ref="AQ509">INDEX($H509:$K509,0,MATCH(AQ$475,$H$475:$K$475,0))*HLOOKUP(AQ$474,$J$471:$R$472,2)</f>
        <v>0</v>
      </c>
      <c r="AR509" s="678" cm="1">
        <f t="array" ref="AR509">INDEX($H509:$K509,0,MATCH(AR$475,$H$475:$K$475,0))*HLOOKUP(AR$474,$J$471:$R$472,2)</f>
        <v>0</v>
      </c>
      <c r="AS509" s="678" cm="1">
        <f t="array" ref="AS509">INDEX($H509:$K509,0,MATCH(AS$475,$H$475:$K$475,0))*HLOOKUP(AS$474,$J$471:$R$472,2)</f>
        <v>1</v>
      </c>
      <c r="AT509" s="678" cm="1">
        <f t="array" ref="AT509">INDEX($H509:$K509,0,MATCH(AT$475,$H$475:$K$475,0))*HLOOKUP(AT$474,$J$471:$R$472,2)</f>
        <v>1</v>
      </c>
      <c r="AU509" s="678" cm="1">
        <f t="array" ref="AU509">INDEX($H509:$K509,0,MATCH(AU$475,$H$475:$K$475,0))*HLOOKUP(AU$474,$J$471:$R$472,2)</f>
        <v>0</v>
      </c>
      <c r="AV509" s="186"/>
      <c r="AW509" s="186"/>
      <c r="AX509" s="16"/>
      <c r="AY509" s="8"/>
      <c r="AZ509" s="8"/>
      <c r="BA509" s="8"/>
    </row>
    <row r="510" spans="1:53" ht="14.5" outlineLevel="1" x14ac:dyDescent="0.35">
      <c r="A510" s="6"/>
      <c r="B510" s="7"/>
      <c r="C510" s="17"/>
      <c r="D510" s="17"/>
      <c r="E510" s="17"/>
      <c r="F510" s="26"/>
      <c r="G510" s="26" t="str">
        <f t="shared" si="217"/>
        <v>YYWWWwd</v>
      </c>
      <c r="H510" s="222">
        <f t="shared" ref="H510:K510" si="220">IF(H449&gt;0,1,0)</f>
        <v>0</v>
      </c>
      <c r="I510" s="222">
        <f t="shared" si="220"/>
        <v>1</v>
      </c>
      <c r="J510" s="222">
        <f t="shared" si="220"/>
        <v>1</v>
      </c>
      <c r="K510" s="222">
        <f t="shared" si="220"/>
        <v>0</v>
      </c>
      <c r="L510" s="678" cm="1">
        <f t="array" ref="L510">INDEX($H510:$K510,0,MATCH(L$475,$H$475:$K$475,0))*HLOOKUP(L$474,$J$471:$R$472,2)</f>
        <v>0</v>
      </c>
      <c r="M510" s="678" cm="1">
        <f t="array" ref="M510">INDEX($H510:$K510,0,MATCH(M$475,$H$475:$K$475,0))*HLOOKUP(M$474,$J$471:$R$472,2)</f>
        <v>1</v>
      </c>
      <c r="N510" s="678" cm="1">
        <f t="array" ref="N510">INDEX($H510:$K510,0,MATCH(N$475,$H$475:$K$475,0))*HLOOKUP(N$474,$J$471:$R$472,2)</f>
        <v>1</v>
      </c>
      <c r="O510" s="678" cm="1">
        <f t="array" ref="O510">INDEX($H510:$K510,0,MATCH(O$475,$H$475:$K$475,0))*HLOOKUP(O$474,$J$471:$R$472,2)</f>
        <v>0</v>
      </c>
      <c r="P510" s="678" cm="1">
        <f t="array" ref="P510">INDEX($H510:$K510,0,MATCH(P$475,$H$475:$K$475,0))*HLOOKUP(P$474,$J$471:$R$472,2)</f>
        <v>0</v>
      </c>
      <c r="Q510" s="678" cm="1">
        <f t="array" ref="Q510">INDEX($H510:$K510,0,MATCH(Q$475,$H$475:$K$475,0))*HLOOKUP(Q$474,$J$471:$R$472,2)</f>
        <v>1</v>
      </c>
      <c r="R510" s="678" cm="1">
        <f t="array" ref="R510">INDEX($H510:$K510,0,MATCH(R$475,$H$475:$K$475,0))*HLOOKUP(R$474,$J$471:$R$472,2)</f>
        <v>1</v>
      </c>
      <c r="S510" s="678" cm="1">
        <f t="array" ref="S510">INDEX($H510:$K510,0,MATCH(S$475,$H$475:$K$475,0))*HLOOKUP(S$474,$J$471:$R$472,2)</f>
        <v>0</v>
      </c>
      <c r="T510" s="678" cm="1">
        <f t="array" ref="T510">INDEX($H510:$K510,0,MATCH(T$475,$H$475:$K$475,0))*HLOOKUP(T$474,$J$471:$R$472,2)</f>
        <v>0</v>
      </c>
      <c r="U510" s="678" cm="1">
        <f t="array" ref="U510">INDEX($H510:$K510,0,MATCH(U$475,$H$475:$K$475,0))*HLOOKUP(U$474,$J$471:$R$472,2)</f>
        <v>1</v>
      </c>
      <c r="V510" s="678" cm="1">
        <f t="array" ref="V510">INDEX($H510:$K510,0,MATCH(V$475,$H$475:$K$475,0))*HLOOKUP(V$474,$J$471:$R$472,2)</f>
        <v>1</v>
      </c>
      <c r="W510" s="678" cm="1">
        <f t="array" ref="W510">INDEX($H510:$K510,0,MATCH(W$475,$H$475:$K$475,0))*HLOOKUP(W$474,$J$471:$R$472,2)</f>
        <v>0</v>
      </c>
      <c r="X510" s="678" cm="1">
        <f t="array" ref="X510">INDEX($H510:$K510,0,MATCH(X$475,$H$475:$K$475,0))*HLOOKUP(X$474,$J$471:$R$472,2)</f>
        <v>0</v>
      </c>
      <c r="Y510" s="678" cm="1">
        <f t="array" ref="Y510">INDEX($H510:$K510,0,MATCH(Y$475,$H$475:$K$475,0))*HLOOKUP(Y$474,$J$471:$R$472,2)</f>
        <v>1</v>
      </c>
      <c r="Z510" s="678" cm="1">
        <f t="array" ref="Z510">INDEX($H510:$K510,0,MATCH(Z$475,$H$475:$K$475,0))*HLOOKUP(Z$474,$J$471:$R$472,2)</f>
        <v>1</v>
      </c>
      <c r="AA510" s="678" cm="1">
        <f t="array" ref="AA510">INDEX($H510:$K510,0,MATCH(AA$475,$H$475:$K$475,0))*HLOOKUP(AA$474,$J$471:$R$472,2)</f>
        <v>0</v>
      </c>
      <c r="AB510" s="678" cm="1">
        <f t="array" ref="AB510">INDEX($H510:$K510,0,MATCH(AB$475,$H$475:$K$475,0))*HLOOKUP(AB$474,$J$471:$R$472,2)</f>
        <v>0</v>
      </c>
      <c r="AC510" s="678" cm="1">
        <f t="array" ref="AC510">INDEX($H510:$K510,0,MATCH(AC$475,$H$475:$K$475,0))*HLOOKUP(AC$474,$J$471:$R$472,2)</f>
        <v>1</v>
      </c>
      <c r="AD510" s="678" cm="1">
        <f t="array" ref="AD510">INDEX($H510:$K510,0,MATCH(AD$475,$H$475:$K$475,0))*HLOOKUP(AD$474,$J$471:$R$472,2)</f>
        <v>1</v>
      </c>
      <c r="AE510" s="678" cm="1">
        <f t="array" ref="AE510">INDEX($H510:$K510,0,MATCH(AE$475,$H$475:$K$475,0))*HLOOKUP(AE$474,$J$471:$R$472,2)</f>
        <v>0</v>
      </c>
      <c r="AF510" s="678" cm="1">
        <f t="array" ref="AF510">INDEX($H510:$K510,0,MATCH(AF$475,$H$475:$K$475,0))*HLOOKUP(AF$474,$J$471:$R$472,2)</f>
        <v>0</v>
      </c>
      <c r="AG510" s="678" cm="1">
        <f t="array" ref="AG510">INDEX($H510:$K510,0,MATCH(AG$475,$H$475:$K$475,0))*HLOOKUP(AG$474,$J$471:$R$472,2)</f>
        <v>1</v>
      </c>
      <c r="AH510" s="678" cm="1">
        <f t="array" ref="AH510">INDEX($H510:$K510,0,MATCH(AH$475,$H$475:$K$475,0))*HLOOKUP(AH$474,$J$471:$R$472,2)</f>
        <v>1</v>
      </c>
      <c r="AI510" s="678" cm="1">
        <f t="array" ref="AI510">INDEX($H510:$K510,0,MATCH(AI$475,$H$475:$K$475,0))*HLOOKUP(AI$474,$J$471:$R$472,2)</f>
        <v>0</v>
      </c>
      <c r="AJ510" s="678" cm="1">
        <f t="array" ref="AJ510">INDEX($H510:$K510,0,MATCH(AJ$475,$H$475:$K$475,0))*HLOOKUP(AJ$474,$J$471:$R$472,2)</f>
        <v>0</v>
      </c>
      <c r="AK510" s="678" cm="1">
        <f t="array" ref="AK510">INDEX($H510:$K510,0,MATCH(AK$475,$H$475:$K$475,0))*HLOOKUP(AK$474,$J$471:$R$472,2)</f>
        <v>1</v>
      </c>
      <c r="AL510" s="678" cm="1">
        <f t="array" ref="AL510">INDEX($H510:$K510,0,MATCH(AL$475,$H$475:$K$475,0))*HLOOKUP(AL$474,$J$471:$R$472,2)</f>
        <v>1</v>
      </c>
      <c r="AM510" s="678" cm="1">
        <f t="array" ref="AM510">INDEX($H510:$K510,0,MATCH(AM$475,$H$475:$K$475,0))*HLOOKUP(AM$474,$J$471:$R$472,2)</f>
        <v>0</v>
      </c>
      <c r="AN510" s="678" cm="1">
        <f t="array" ref="AN510">INDEX($H510:$K510,0,MATCH(AN$475,$H$475:$K$475,0))*HLOOKUP(AN$474,$J$471:$R$472,2)</f>
        <v>0</v>
      </c>
      <c r="AO510" s="678" cm="1">
        <f t="array" ref="AO510">INDEX($H510:$K510,0,MATCH(AO$475,$H$475:$K$475,0))*HLOOKUP(AO$474,$J$471:$R$472,2)</f>
        <v>1</v>
      </c>
      <c r="AP510" s="678" cm="1">
        <f t="array" ref="AP510">INDEX($H510:$K510,0,MATCH(AP$475,$H$475:$K$475,0))*HLOOKUP(AP$474,$J$471:$R$472,2)</f>
        <v>1</v>
      </c>
      <c r="AQ510" s="678" cm="1">
        <f t="array" ref="AQ510">INDEX($H510:$K510,0,MATCH(AQ$475,$H$475:$K$475,0))*HLOOKUP(AQ$474,$J$471:$R$472,2)</f>
        <v>0</v>
      </c>
      <c r="AR510" s="678" cm="1">
        <f t="array" ref="AR510">INDEX($H510:$K510,0,MATCH(AR$475,$H$475:$K$475,0))*HLOOKUP(AR$474,$J$471:$R$472,2)</f>
        <v>0</v>
      </c>
      <c r="AS510" s="678" cm="1">
        <f t="array" ref="AS510">INDEX($H510:$K510,0,MATCH(AS$475,$H$475:$K$475,0))*HLOOKUP(AS$474,$J$471:$R$472,2)</f>
        <v>1</v>
      </c>
      <c r="AT510" s="678" cm="1">
        <f t="array" ref="AT510">INDEX($H510:$K510,0,MATCH(AT$475,$H$475:$K$475,0))*HLOOKUP(AT$474,$J$471:$R$472,2)</f>
        <v>1</v>
      </c>
      <c r="AU510" s="678" cm="1">
        <f t="array" ref="AU510">INDEX($H510:$K510,0,MATCH(AU$475,$H$475:$K$475,0))*HLOOKUP(AU$474,$J$471:$R$472,2)</f>
        <v>0</v>
      </c>
      <c r="AV510" s="186"/>
      <c r="AW510" s="186"/>
      <c r="AX510" s="16"/>
      <c r="AY510" s="8"/>
      <c r="AZ510" s="8"/>
      <c r="BA510" s="8"/>
    </row>
    <row r="511" spans="1:53" ht="14.5" outlineLevel="1" x14ac:dyDescent="0.35">
      <c r="A511" s="6"/>
      <c r="B511" s="7"/>
      <c r="C511" s="17"/>
      <c r="D511" s="17"/>
      <c r="E511" s="17"/>
      <c r="F511" s="26"/>
      <c r="G511" s="26" t="str">
        <f t="shared" si="217"/>
        <v>YYNWBz</v>
      </c>
      <c r="H511" s="222">
        <f t="shared" ref="H511:K511" si="221">IF(H450&gt;0,1,0)</f>
        <v>1</v>
      </c>
      <c r="I511" s="222">
        <f t="shared" si="221"/>
        <v>1</v>
      </c>
      <c r="J511" s="222">
        <f t="shared" si="221"/>
        <v>1</v>
      </c>
      <c r="K511" s="222">
        <f t="shared" si="221"/>
        <v>0</v>
      </c>
      <c r="L511" s="678" cm="1">
        <f t="array" ref="L511">INDEX($H511:$K511,0,MATCH(L$475,$H$475:$K$475,0))*HLOOKUP(L$474,$J$471:$R$472,2)</f>
        <v>1</v>
      </c>
      <c r="M511" s="678" cm="1">
        <f t="array" ref="M511">INDEX($H511:$K511,0,MATCH(M$475,$H$475:$K$475,0))*HLOOKUP(M$474,$J$471:$R$472,2)</f>
        <v>1</v>
      </c>
      <c r="N511" s="678" cm="1">
        <f t="array" ref="N511">INDEX($H511:$K511,0,MATCH(N$475,$H$475:$K$475,0))*HLOOKUP(N$474,$J$471:$R$472,2)</f>
        <v>1</v>
      </c>
      <c r="O511" s="678" cm="1">
        <f t="array" ref="O511">INDEX($H511:$K511,0,MATCH(O$475,$H$475:$K$475,0))*HLOOKUP(O$474,$J$471:$R$472,2)</f>
        <v>0</v>
      </c>
      <c r="P511" s="678" cm="1">
        <f t="array" ref="P511">INDEX($H511:$K511,0,MATCH(P$475,$H$475:$K$475,0))*HLOOKUP(P$474,$J$471:$R$472,2)</f>
        <v>1</v>
      </c>
      <c r="Q511" s="678" cm="1">
        <f t="array" ref="Q511">INDEX($H511:$K511,0,MATCH(Q$475,$H$475:$K$475,0))*HLOOKUP(Q$474,$J$471:$R$472,2)</f>
        <v>1</v>
      </c>
      <c r="R511" s="678" cm="1">
        <f t="array" ref="R511">INDEX($H511:$K511,0,MATCH(R$475,$H$475:$K$475,0))*HLOOKUP(R$474,$J$471:$R$472,2)</f>
        <v>1</v>
      </c>
      <c r="S511" s="678" cm="1">
        <f t="array" ref="S511">INDEX($H511:$K511,0,MATCH(S$475,$H$475:$K$475,0))*HLOOKUP(S$474,$J$471:$R$472,2)</f>
        <v>0</v>
      </c>
      <c r="T511" s="678" cm="1">
        <f t="array" ref="T511">INDEX($H511:$K511,0,MATCH(T$475,$H$475:$K$475,0))*HLOOKUP(T$474,$J$471:$R$472,2)</f>
        <v>1</v>
      </c>
      <c r="U511" s="678" cm="1">
        <f t="array" ref="U511">INDEX($H511:$K511,0,MATCH(U$475,$H$475:$K$475,0))*HLOOKUP(U$474,$J$471:$R$472,2)</f>
        <v>1</v>
      </c>
      <c r="V511" s="678" cm="1">
        <f t="array" ref="V511">INDEX($H511:$K511,0,MATCH(V$475,$H$475:$K$475,0))*HLOOKUP(V$474,$J$471:$R$472,2)</f>
        <v>1</v>
      </c>
      <c r="W511" s="678" cm="1">
        <f t="array" ref="W511">INDEX($H511:$K511,0,MATCH(W$475,$H$475:$K$475,0))*HLOOKUP(W$474,$J$471:$R$472,2)</f>
        <v>0</v>
      </c>
      <c r="X511" s="678" cm="1">
        <f t="array" ref="X511">INDEX($H511:$K511,0,MATCH(X$475,$H$475:$K$475,0))*HLOOKUP(X$474,$J$471:$R$472,2)</f>
        <v>1</v>
      </c>
      <c r="Y511" s="678" cm="1">
        <f t="array" ref="Y511">INDEX($H511:$K511,0,MATCH(Y$475,$H$475:$K$475,0))*HLOOKUP(Y$474,$J$471:$R$472,2)</f>
        <v>1</v>
      </c>
      <c r="Z511" s="678" cm="1">
        <f t="array" ref="Z511">INDEX($H511:$K511,0,MATCH(Z$475,$H$475:$K$475,0))*HLOOKUP(Z$474,$J$471:$R$472,2)</f>
        <v>1</v>
      </c>
      <c r="AA511" s="678" cm="1">
        <f t="array" ref="AA511">INDEX($H511:$K511,0,MATCH(AA$475,$H$475:$K$475,0))*HLOOKUP(AA$474,$J$471:$R$472,2)</f>
        <v>0</v>
      </c>
      <c r="AB511" s="678" cm="1">
        <f t="array" ref="AB511">INDEX($H511:$K511,0,MATCH(AB$475,$H$475:$K$475,0))*HLOOKUP(AB$474,$J$471:$R$472,2)</f>
        <v>1</v>
      </c>
      <c r="AC511" s="678" cm="1">
        <f t="array" ref="AC511">INDEX($H511:$K511,0,MATCH(AC$475,$H$475:$K$475,0))*HLOOKUP(AC$474,$J$471:$R$472,2)</f>
        <v>1</v>
      </c>
      <c r="AD511" s="678" cm="1">
        <f t="array" ref="AD511">INDEX($H511:$K511,0,MATCH(AD$475,$H$475:$K$475,0))*HLOOKUP(AD$474,$J$471:$R$472,2)</f>
        <v>1</v>
      </c>
      <c r="AE511" s="678" cm="1">
        <f t="array" ref="AE511">INDEX($H511:$K511,0,MATCH(AE$475,$H$475:$K$475,0))*HLOOKUP(AE$474,$J$471:$R$472,2)</f>
        <v>0</v>
      </c>
      <c r="AF511" s="678" cm="1">
        <f t="array" ref="AF511">INDEX($H511:$K511,0,MATCH(AF$475,$H$475:$K$475,0))*HLOOKUP(AF$474,$J$471:$R$472,2)</f>
        <v>1</v>
      </c>
      <c r="AG511" s="678" cm="1">
        <f t="array" ref="AG511">INDEX($H511:$K511,0,MATCH(AG$475,$H$475:$K$475,0))*HLOOKUP(AG$474,$J$471:$R$472,2)</f>
        <v>1</v>
      </c>
      <c r="AH511" s="678" cm="1">
        <f t="array" ref="AH511">INDEX($H511:$K511,0,MATCH(AH$475,$H$475:$K$475,0))*HLOOKUP(AH$474,$J$471:$R$472,2)</f>
        <v>1</v>
      </c>
      <c r="AI511" s="678" cm="1">
        <f t="array" ref="AI511">INDEX($H511:$K511,0,MATCH(AI$475,$H$475:$K$475,0))*HLOOKUP(AI$474,$J$471:$R$472,2)</f>
        <v>0</v>
      </c>
      <c r="AJ511" s="678" cm="1">
        <f t="array" ref="AJ511">INDEX($H511:$K511,0,MATCH(AJ$475,$H$475:$K$475,0))*HLOOKUP(AJ$474,$J$471:$R$472,2)</f>
        <v>1</v>
      </c>
      <c r="AK511" s="678" cm="1">
        <f t="array" ref="AK511">INDEX($H511:$K511,0,MATCH(AK$475,$H$475:$K$475,0))*HLOOKUP(AK$474,$J$471:$R$472,2)</f>
        <v>1</v>
      </c>
      <c r="AL511" s="678" cm="1">
        <f t="array" ref="AL511">INDEX($H511:$K511,0,MATCH(AL$475,$H$475:$K$475,0))*HLOOKUP(AL$474,$J$471:$R$472,2)</f>
        <v>1</v>
      </c>
      <c r="AM511" s="678" cm="1">
        <f t="array" ref="AM511">INDEX($H511:$K511,0,MATCH(AM$475,$H$475:$K$475,0))*HLOOKUP(AM$474,$J$471:$R$472,2)</f>
        <v>0</v>
      </c>
      <c r="AN511" s="678" cm="1">
        <f t="array" ref="AN511">INDEX($H511:$K511,0,MATCH(AN$475,$H$475:$K$475,0))*HLOOKUP(AN$474,$J$471:$R$472,2)</f>
        <v>1</v>
      </c>
      <c r="AO511" s="678" cm="1">
        <f t="array" ref="AO511">INDEX($H511:$K511,0,MATCH(AO$475,$H$475:$K$475,0))*HLOOKUP(AO$474,$J$471:$R$472,2)</f>
        <v>1</v>
      </c>
      <c r="AP511" s="678" cm="1">
        <f t="array" ref="AP511">INDEX($H511:$K511,0,MATCH(AP$475,$H$475:$K$475,0))*HLOOKUP(AP$474,$J$471:$R$472,2)</f>
        <v>1</v>
      </c>
      <c r="AQ511" s="678" cm="1">
        <f t="array" ref="AQ511">INDEX($H511:$K511,0,MATCH(AQ$475,$H$475:$K$475,0))*HLOOKUP(AQ$474,$J$471:$R$472,2)</f>
        <v>0</v>
      </c>
      <c r="AR511" s="678" cm="1">
        <f t="array" ref="AR511">INDEX($H511:$K511,0,MATCH(AR$475,$H$475:$K$475,0))*HLOOKUP(AR$474,$J$471:$R$472,2)</f>
        <v>1</v>
      </c>
      <c r="AS511" s="678" cm="1">
        <f t="array" ref="AS511">INDEX($H511:$K511,0,MATCH(AS$475,$H$475:$K$475,0))*HLOOKUP(AS$474,$J$471:$R$472,2)</f>
        <v>1</v>
      </c>
      <c r="AT511" s="678" cm="1">
        <f t="array" ref="AT511">INDEX($H511:$K511,0,MATCH(AT$475,$H$475:$K$475,0))*HLOOKUP(AT$474,$J$471:$R$472,2)</f>
        <v>1</v>
      </c>
      <c r="AU511" s="678" cm="1">
        <f t="array" ref="AU511">INDEX($H511:$K511,0,MATCH(AU$475,$H$475:$K$475,0))*HLOOKUP(AU$474,$J$471:$R$472,2)</f>
        <v>0</v>
      </c>
      <c r="AV511" s="186"/>
      <c r="AW511" s="186"/>
      <c r="AX511" s="16"/>
      <c r="AY511" s="8"/>
      <c r="AZ511" s="8"/>
      <c r="BA511" s="8"/>
    </row>
    <row r="512" spans="1:53" ht="14.5" outlineLevel="1" x14ac:dyDescent="0.35">
      <c r="A512" s="6"/>
      <c r="B512" s="7"/>
      <c r="C512" s="17"/>
      <c r="D512" s="17"/>
      <c r="E512" s="17"/>
      <c r="F512" s="26"/>
      <c r="G512" s="26" t="str">
        <f t="shared" si="217"/>
        <v>YYNWBzd</v>
      </c>
      <c r="H512" s="222">
        <f t="shared" ref="H512:K512" si="222">IF(H451&gt;0,1,0)</f>
        <v>1</v>
      </c>
      <c r="I512" s="222">
        <f t="shared" si="222"/>
        <v>1</v>
      </c>
      <c r="J512" s="222">
        <f t="shared" si="222"/>
        <v>1</v>
      </c>
      <c r="K512" s="222">
        <f t="shared" si="222"/>
        <v>0</v>
      </c>
      <c r="L512" s="678" cm="1">
        <f t="array" ref="L512">INDEX($H512:$K512,0,MATCH(L$475,$H$475:$K$475,0))*HLOOKUP(L$474,$J$471:$R$472,2)</f>
        <v>1</v>
      </c>
      <c r="M512" s="678" cm="1">
        <f t="array" ref="M512">INDEX($H512:$K512,0,MATCH(M$475,$H$475:$K$475,0))*HLOOKUP(M$474,$J$471:$R$472,2)</f>
        <v>1</v>
      </c>
      <c r="N512" s="678" cm="1">
        <f t="array" ref="N512">INDEX($H512:$K512,0,MATCH(N$475,$H$475:$K$475,0))*HLOOKUP(N$474,$J$471:$R$472,2)</f>
        <v>1</v>
      </c>
      <c r="O512" s="678" cm="1">
        <f t="array" ref="O512">INDEX($H512:$K512,0,MATCH(O$475,$H$475:$K$475,0))*HLOOKUP(O$474,$J$471:$R$472,2)</f>
        <v>0</v>
      </c>
      <c r="P512" s="678" cm="1">
        <f t="array" ref="P512">INDEX($H512:$K512,0,MATCH(P$475,$H$475:$K$475,0))*HLOOKUP(P$474,$J$471:$R$472,2)</f>
        <v>1</v>
      </c>
      <c r="Q512" s="678" cm="1">
        <f t="array" ref="Q512">INDEX($H512:$K512,0,MATCH(Q$475,$H$475:$K$475,0))*HLOOKUP(Q$474,$J$471:$R$472,2)</f>
        <v>1</v>
      </c>
      <c r="R512" s="678" cm="1">
        <f t="array" ref="R512">INDEX($H512:$K512,0,MATCH(R$475,$H$475:$K$475,0))*HLOOKUP(R$474,$J$471:$R$472,2)</f>
        <v>1</v>
      </c>
      <c r="S512" s="678" cm="1">
        <f t="array" ref="S512">INDEX($H512:$K512,0,MATCH(S$475,$H$475:$K$475,0))*HLOOKUP(S$474,$J$471:$R$472,2)</f>
        <v>0</v>
      </c>
      <c r="T512" s="678" cm="1">
        <f t="array" ref="T512">INDEX($H512:$K512,0,MATCH(T$475,$H$475:$K$475,0))*HLOOKUP(T$474,$J$471:$R$472,2)</f>
        <v>1</v>
      </c>
      <c r="U512" s="678" cm="1">
        <f t="array" ref="U512">INDEX($H512:$K512,0,MATCH(U$475,$H$475:$K$475,0))*HLOOKUP(U$474,$J$471:$R$472,2)</f>
        <v>1</v>
      </c>
      <c r="V512" s="678" cm="1">
        <f t="array" ref="V512">INDEX($H512:$K512,0,MATCH(V$475,$H$475:$K$475,0))*HLOOKUP(V$474,$J$471:$R$472,2)</f>
        <v>1</v>
      </c>
      <c r="W512" s="678" cm="1">
        <f t="array" ref="W512">INDEX($H512:$K512,0,MATCH(W$475,$H$475:$K$475,0))*HLOOKUP(W$474,$J$471:$R$472,2)</f>
        <v>0</v>
      </c>
      <c r="X512" s="678" cm="1">
        <f t="array" ref="X512">INDEX($H512:$K512,0,MATCH(X$475,$H$475:$K$475,0))*HLOOKUP(X$474,$J$471:$R$472,2)</f>
        <v>1</v>
      </c>
      <c r="Y512" s="678" cm="1">
        <f t="array" ref="Y512">INDEX($H512:$K512,0,MATCH(Y$475,$H$475:$K$475,0))*HLOOKUP(Y$474,$J$471:$R$472,2)</f>
        <v>1</v>
      </c>
      <c r="Z512" s="678" cm="1">
        <f t="array" ref="Z512">INDEX($H512:$K512,0,MATCH(Z$475,$H$475:$K$475,0))*HLOOKUP(Z$474,$J$471:$R$472,2)</f>
        <v>1</v>
      </c>
      <c r="AA512" s="678" cm="1">
        <f t="array" ref="AA512">INDEX($H512:$K512,0,MATCH(AA$475,$H$475:$K$475,0))*HLOOKUP(AA$474,$J$471:$R$472,2)</f>
        <v>0</v>
      </c>
      <c r="AB512" s="678" cm="1">
        <f t="array" ref="AB512">INDEX($H512:$K512,0,MATCH(AB$475,$H$475:$K$475,0))*HLOOKUP(AB$474,$J$471:$R$472,2)</f>
        <v>1</v>
      </c>
      <c r="AC512" s="678" cm="1">
        <f t="array" ref="AC512">INDEX($H512:$K512,0,MATCH(AC$475,$H$475:$K$475,0))*HLOOKUP(AC$474,$J$471:$R$472,2)</f>
        <v>1</v>
      </c>
      <c r="AD512" s="678" cm="1">
        <f t="array" ref="AD512">INDEX($H512:$K512,0,MATCH(AD$475,$H$475:$K$475,0))*HLOOKUP(AD$474,$J$471:$R$472,2)</f>
        <v>1</v>
      </c>
      <c r="AE512" s="678" cm="1">
        <f t="array" ref="AE512">INDEX($H512:$K512,0,MATCH(AE$475,$H$475:$K$475,0))*HLOOKUP(AE$474,$J$471:$R$472,2)</f>
        <v>0</v>
      </c>
      <c r="AF512" s="678" cm="1">
        <f t="array" ref="AF512">INDEX($H512:$K512,0,MATCH(AF$475,$H$475:$K$475,0))*HLOOKUP(AF$474,$J$471:$R$472,2)</f>
        <v>1</v>
      </c>
      <c r="AG512" s="678" cm="1">
        <f t="array" ref="AG512">INDEX($H512:$K512,0,MATCH(AG$475,$H$475:$K$475,0))*HLOOKUP(AG$474,$J$471:$R$472,2)</f>
        <v>1</v>
      </c>
      <c r="AH512" s="678" cm="1">
        <f t="array" ref="AH512">INDEX($H512:$K512,0,MATCH(AH$475,$H$475:$K$475,0))*HLOOKUP(AH$474,$J$471:$R$472,2)</f>
        <v>1</v>
      </c>
      <c r="AI512" s="678" cm="1">
        <f t="array" ref="AI512">INDEX($H512:$K512,0,MATCH(AI$475,$H$475:$K$475,0))*HLOOKUP(AI$474,$J$471:$R$472,2)</f>
        <v>0</v>
      </c>
      <c r="AJ512" s="678" cm="1">
        <f t="array" ref="AJ512">INDEX($H512:$K512,0,MATCH(AJ$475,$H$475:$K$475,0))*HLOOKUP(AJ$474,$J$471:$R$472,2)</f>
        <v>1</v>
      </c>
      <c r="AK512" s="678" cm="1">
        <f t="array" ref="AK512">INDEX($H512:$K512,0,MATCH(AK$475,$H$475:$K$475,0))*HLOOKUP(AK$474,$J$471:$R$472,2)</f>
        <v>1</v>
      </c>
      <c r="AL512" s="678" cm="1">
        <f t="array" ref="AL512">INDEX($H512:$K512,0,MATCH(AL$475,$H$475:$K$475,0))*HLOOKUP(AL$474,$J$471:$R$472,2)</f>
        <v>1</v>
      </c>
      <c r="AM512" s="678" cm="1">
        <f t="array" ref="AM512">INDEX($H512:$K512,0,MATCH(AM$475,$H$475:$K$475,0))*HLOOKUP(AM$474,$J$471:$R$472,2)</f>
        <v>0</v>
      </c>
      <c r="AN512" s="678" cm="1">
        <f t="array" ref="AN512">INDEX($H512:$K512,0,MATCH(AN$475,$H$475:$K$475,0))*HLOOKUP(AN$474,$J$471:$R$472,2)</f>
        <v>1</v>
      </c>
      <c r="AO512" s="678" cm="1">
        <f t="array" ref="AO512">INDEX($H512:$K512,0,MATCH(AO$475,$H$475:$K$475,0))*HLOOKUP(AO$474,$J$471:$R$472,2)</f>
        <v>1</v>
      </c>
      <c r="AP512" s="678" cm="1">
        <f t="array" ref="AP512">INDEX($H512:$K512,0,MATCH(AP$475,$H$475:$K$475,0))*HLOOKUP(AP$474,$J$471:$R$472,2)</f>
        <v>1</v>
      </c>
      <c r="AQ512" s="678" cm="1">
        <f t="array" ref="AQ512">INDEX($H512:$K512,0,MATCH(AQ$475,$H$475:$K$475,0))*HLOOKUP(AQ$474,$J$471:$R$472,2)</f>
        <v>0</v>
      </c>
      <c r="AR512" s="678" cm="1">
        <f t="array" ref="AR512">INDEX($H512:$K512,0,MATCH(AR$475,$H$475:$K$475,0))*HLOOKUP(AR$474,$J$471:$R$472,2)</f>
        <v>1</v>
      </c>
      <c r="AS512" s="678" cm="1">
        <f t="array" ref="AS512">INDEX($H512:$K512,0,MATCH(AS$475,$H$475:$K$475,0))*HLOOKUP(AS$474,$J$471:$R$472,2)</f>
        <v>1</v>
      </c>
      <c r="AT512" s="678" cm="1">
        <f t="array" ref="AT512">INDEX($H512:$K512,0,MATCH(AT$475,$H$475:$K$475,0))*HLOOKUP(AT$474,$J$471:$R$472,2)</f>
        <v>1</v>
      </c>
      <c r="AU512" s="678" cm="1">
        <f t="array" ref="AU512">INDEX($H512:$K512,0,MATCH(AU$475,$H$475:$K$475,0))*HLOOKUP(AU$474,$J$471:$R$472,2)</f>
        <v>0</v>
      </c>
      <c r="AV512" s="186"/>
      <c r="AW512" s="186"/>
      <c r="AX512" s="16"/>
      <c r="AY512" s="8"/>
      <c r="AZ512" s="8"/>
      <c r="BA512" s="8"/>
    </row>
    <row r="513" spans="1:53" ht="14.5" outlineLevel="1" x14ac:dyDescent="0.35">
      <c r="A513" s="6"/>
      <c r="B513" s="7"/>
      <c r="C513" s="17"/>
      <c r="D513" s="17"/>
      <c r="E513" s="17"/>
      <c r="F513" s="26"/>
      <c r="G513" s="26" t="str">
        <f t="shared" si="217"/>
        <v>YYBNWb</v>
      </c>
      <c r="H513" s="222">
        <f t="shared" ref="H513:K513" si="223">IF(H452&gt;0,1,0)</f>
        <v>0</v>
      </c>
      <c r="I513" s="222">
        <f t="shared" si="223"/>
        <v>1</v>
      </c>
      <c r="J513" s="222">
        <f t="shared" si="223"/>
        <v>1</v>
      </c>
      <c r="K513" s="222">
        <f t="shared" si="223"/>
        <v>0</v>
      </c>
      <c r="L513" s="678" cm="1">
        <f t="array" ref="L513">INDEX($H513:$K513,0,MATCH(L$475,$H$475:$K$475,0))*HLOOKUP(L$474,$J$471:$R$472,2)</f>
        <v>0</v>
      </c>
      <c r="M513" s="678" cm="1">
        <f t="array" ref="M513">INDEX($H513:$K513,0,MATCH(M$475,$H$475:$K$475,0))*HLOOKUP(M$474,$J$471:$R$472,2)</f>
        <v>1</v>
      </c>
      <c r="N513" s="678" cm="1">
        <f t="array" ref="N513">INDEX($H513:$K513,0,MATCH(N$475,$H$475:$K$475,0))*HLOOKUP(N$474,$J$471:$R$472,2)</f>
        <v>1</v>
      </c>
      <c r="O513" s="678" cm="1">
        <f t="array" ref="O513">INDEX($H513:$K513,0,MATCH(O$475,$H$475:$K$475,0))*HLOOKUP(O$474,$J$471:$R$472,2)</f>
        <v>0</v>
      </c>
      <c r="P513" s="678" cm="1">
        <f t="array" ref="P513">INDEX($H513:$K513,0,MATCH(P$475,$H$475:$K$475,0))*HLOOKUP(P$474,$J$471:$R$472,2)</f>
        <v>0</v>
      </c>
      <c r="Q513" s="678" cm="1">
        <f t="array" ref="Q513">INDEX($H513:$K513,0,MATCH(Q$475,$H$475:$K$475,0))*HLOOKUP(Q$474,$J$471:$R$472,2)</f>
        <v>1</v>
      </c>
      <c r="R513" s="678" cm="1">
        <f t="array" ref="R513">INDEX($H513:$K513,0,MATCH(R$475,$H$475:$K$475,0))*HLOOKUP(R$474,$J$471:$R$472,2)</f>
        <v>1</v>
      </c>
      <c r="S513" s="678" cm="1">
        <f t="array" ref="S513">INDEX($H513:$K513,0,MATCH(S$475,$H$475:$K$475,0))*HLOOKUP(S$474,$J$471:$R$472,2)</f>
        <v>0</v>
      </c>
      <c r="T513" s="678" cm="1">
        <f t="array" ref="T513">INDEX($H513:$K513,0,MATCH(T$475,$H$475:$K$475,0))*HLOOKUP(T$474,$J$471:$R$472,2)</f>
        <v>0</v>
      </c>
      <c r="U513" s="678" cm="1">
        <f t="array" ref="U513">INDEX($H513:$K513,0,MATCH(U$475,$H$475:$K$475,0))*HLOOKUP(U$474,$J$471:$R$472,2)</f>
        <v>1</v>
      </c>
      <c r="V513" s="678" cm="1">
        <f t="array" ref="V513">INDEX($H513:$K513,0,MATCH(V$475,$H$475:$K$475,0))*HLOOKUP(V$474,$J$471:$R$472,2)</f>
        <v>1</v>
      </c>
      <c r="W513" s="678" cm="1">
        <f t="array" ref="W513">INDEX($H513:$K513,0,MATCH(W$475,$H$475:$K$475,0))*HLOOKUP(W$474,$J$471:$R$472,2)</f>
        <v>0</v>
      </c>
      <c r="X513" s="678" cm="1">
        <f t="array" ref="X513">INDEX($H513:$K513,0,MATCH(X$475,$H$475:$K$475,0))*HLOOKUP(X$474,$J$471:$R$472,2)</f>
        <v>0</v>
      </c>
      <c r="Y513" s="678" cm="1">
        <f t="array" ref="Y513">INDEX($H513:$K513,0,MATCH(Y$475,$H$475:$K$475,0))*HLOOKUP(Y$474,$J$471:$R$472,2)</f>
        <v>1</v>
      </c>
      <c r="Z513" s="678" cm="1">
        <f t="array" ref="Z513">INDEX($H513:$K513,0,MATCH(Z$475,$H$475:$K$475,0))*HLOOKUP(Z$474,$J$471:$R$472,2)</f>
        <v>1</v>
      </c>
      <c r="AA513" s="678" cm="1">
        <f t="array" ref="AA513">INDEX($H513:$K513,0,MATCH(AA$475,$H$475:$K$475,0))*HLOOKUP(AA$474,$J$471:$R$472,2)</f>
        <v>0</v>
      </c>
      <c r="AB513" s="678" cm="1">
        <f t="array" ref="AB513">INDEX($H513:$K513,0,MATCH(AB$475,$H$475:$K$475,0))*HLOOKUP(AB$474,$J$471:$R$472,2)</f>
        <v>0</v>
      </c>
      <c r="AC513" s="678" cm="1">
        <f t="array" ref="AC513">INDEX($H513:$K513,0,MATCH(AC$475,$H$475:$K$475,0))*HLOOKUP(AC$474,$J$471:$R$472,2)</f>
        <v>1</v>
      </c>
      <c r="AD513" s="678" cm="1">
        <f t="array" ref="AD513">INDEX($H513:$K513,0,MATCH(AD$475,$H$475:$K$475,0))*HLOOKUP(AD$474,$J$471:$R$472,2)</f>
        <v>1</v>
      </c>
      <c r="AE513" s="678" cm="1">
        <f t="array" ref="AE513">INDEX($H513:$K513,0,MATCH(AE$475,$H$475:$K$475,0))*HLOOKUP(AE$474,$J$471:$R$472,2)</f>
        <v>0</v>
      </c>
      <c r="AF513" s="678" cm="1">
        <f t="array" ref="AF513">INDEX($H513:$K513,0,MATCH(AF$475,$H$475:$K$475,0))*HLOOKUP(AF$474,$J$471:$R$472,2)</f>
        <v>0</v>
      </c>
      <c r="AG513" s="678" cm="1">
        <f t="array" ref="AG513">INDEX($H513:$K513,0,MATCH(AG$475,$H$475:$K$475,0))*HLOOKUP(AG$474,$J$471:$R$472,2)</f>
        <v>1</v>
      </c>
      <c r="AH513" s="678" cm="1">
        <f t="array" ref="AH513">INDEX($H513:$K513,0,MATCH(AH$475,$H$475:$K$475,0))*HLOOKUP(AH$474,$J$471:$R$472,2)</f>
        <v>1</v>
      </c>
      <c r="AI513" s="678" cm="1">
        <f t="array" ref="AI513">INDEX($H513:$K513,0,MATCH(AI$475,$H$475:$K$475,0))*HLOOKUP(AI$474,$J$471:$R$472,2)</f>
        <v>0</v>
      </c>
      <c r="AJ513" s="678" cm="1">
        <f t="array" ref="AJ513">INDEX($H513:$K513,0,MATCH(AJ$475,$H$475:$K$475,0))*HLOOKUP(AJ$474,$J$471:$R$472,2)</f>
        <v>0</v>
      </c>
      <c r="AK513" s="678" cm="1">
        <f t="array" ref="AK513">INDEX($H513:$K513,0,MATCH(AK$475,$H$475:$K$475,0))*HLOOKUP(AK$474,$J$471:$R$472,2)</f>
        <v>1</v>
      </c>
      <c r="AL513" s="678" cm="1">
        <f t="array" ref="AL513">INDEX($H513:$K513,0,MATCH(AL$475,$H$475:$K$475,0))*HLOOKUP(AL$474,$J$471:$R$472,2)</f>
        <v>1</v>
      </c>
      <c r="AM513" s="678" cm="1">
        <f t="array" ref="AM513">INDEX($H513:$K513,0,MATCH(AM$475,$H$475:$K$475,0))*HLOOKUP(AM$474,$J$471:$R$472,2)</f>
        <v>0</v>
      </c>
      <c r="AN513" s="678" cm="1">
        <f t="array" ref="AN513">INDEX($H513:$K513,0,MATCH(AN$475,$H$475:$K$475,0))*HLOOKUP(AN$474,$J$471:$R$472,2)</f>
        <v>0</v>
      </c>
      <c r="AO513" s="678" cm="1">
        <f t="array" ref="AO513">INDEX($H513:$K513,0,MATCH(AO$475,$H$475:$K$475,0))*HLOOKUP(AO$474,$J$471:$R$472,2)</f>
        <v>1</v>
      </c>
      <c r="AP513" s="678" cm="1">
        <f t="array" ref="AP513">INDEX($H513:$K513,0,MATCH(AP$475,$H$475:$K$475,0))*HLOOKUP(AP$474,$J$471:$R$472,2)</f>
        <v>1</v>
      </c>
      <c r="AQ513" s="678" cm="1">
        <f t="array" ref="AQ513">INDEX($H513:$K513,0,MATCH(AQ$475,$H$475:$K$475,0))*HLOOKUP(AQ$474,$J$471:$R$472,2)</f>
        <v>0</v>
      </c>
      <c r="AR513" s="678" cm="1">
        <f t="array" ref="AR513">INDEX($H513:$K513,0,MATCH(AR$475,$H$475:$K$475,0))*HLOOKUP(AR$474,$J$471:$R$472,2)</f>
        <v>0</v>
      </c>
      <c r="AS513" s="678" cm="1">
        <f t="array" ref="AS513">INDEX($H513:$K513,0,MATCH(AS$475,$H$475:$K$475,0))*HLOOKUP(AS$474,$J$471:$R$472,2)</f>
        <v>1</v>
      </c>
      <c r="AT513" s="678" cm="1">
        <f t="array" ref="AT513">INDEX($H513:$K513,0,MATCH(AT$475,$H$475:$K$475,0))*HLOOKUP(AT$474,$J$471:$R$472,2)</f>
        <v>1</v>
      </c>
      <c r="AU513" s="678" cm="1">
        <f t="array" ref="AU513">INDEX($H513:$K513,0,MATCH(AU$475,$H$475:$K$475,0))*HLOOKUP(AU$474,$J$471:$R$472,2)</f>
        <v>0</v>
      </c>
      <c r="AV513" s="186"/>
      <c r="AW513" s="186"/>
      <c r="AX513" s="16"/>
      <c r="AY513" s="8"/>
      <c r="AZ513" s="8"/>
      <c r="BA513" s="8"/>
    </row>
    <row r="514" spans="1:53" ht="14.5" outlineLevel="1" x14ac:dyDescent="0.35">
      <c r="A514" s="6"/>
      <c r="B514" s="7"/>
      <c r="C514" s="17"/>
      <c r="D514" s="17"/>
      <c r="E514" s="17"/>
      <c r="F514" s="26"/>
      <c r="G514" s="26" t="str">
        <f t="shared" si="217"/>
        <v>YYBNWbd</v>
      </c>
      <c r="H514" s="222">
        <f t="shared" ref="H514:K514" si="224">IF(H453&gt;0,1,0)</f>
        <v>0</v>
      </c>
      <c r="I514" s="222">
        <f t="shared" si="224"/>
        <v>1</v>
      </c>
      <c r="J514" s="222">
        <f t="shared" si="224"/>
        <v>1</v>
      </c>
      <c r="K514" s="222">
        <f t="shared" si="224"/>
        <v>0</v>
      </c>
      <c r="L514" s="678" cm="1">
        <f t="array" ref="L514">INDEX($H514:$K514,0,MATCH(L$475,$H$475:$K$475,0))*HLOOKUP(L$474,$J$471:$R$472,2)</f>
        <v>0</v>
      </c>
      <c r="M514" s="678" cm="1">
        <f t="array" ref="M514">INDEX($H514:$K514,0,MATCH(M$475,$H$475:$K$475,0))*HLOOKUP(M$474,$J$471:$R$472,2)</f>
        <v>1</v>
      </c>
      <c r="N514" s="678" cm="1">
        <f t="array" ref="N514">INDEX($H514:$K514,0,MATCH(N$475,$H$475:$K$475,0))*HLOOKUP(N$474,$J$471:$R$472,2)</f>
        <v>1</v>
      </c>
      <c r="O514" s="678" cm="1">
        <f t="array" ref="O514">INDEX($H514:$K514,0,MATCH(O$475,$H$475:$K$475,0))*HLOOKUP(O$474,$J$471:$R$472,2)</f>
        <v>0</v>
      </c>
      <c r="P514" s="678" cm="1">
        <f t="array" ref="P514">INDEX($H514:$K514,0,MATCH(P$475,$H$475:$K$475,0))*HLOOKUP(P$474,$J$471:$R$472,2)</f>
        <v>0</v>
      </c>
      <c r="Q514" s="678" cm="1">
        <f t="array" ref="Q514">INDEX($H514:$K514,0,MATCH(Q$475,$H$475:$K$475,0))*HLOOKUP(Q$474,$J$471:$R$472,2)</f>
        <v>1</v>
      </c>
      <c r="R514" s="678" cm="1">
        <f t="array" ref="R514">INDEX($H514:$K514,0,MATCH(R$475,$H$475:$K$475,0))*HLOOKUP(R$474,$J$471:$R$472,2)</f>
        <v>1</v>
      </c>
      <c r="S514" s="678" cm="1">
        <f t="array" ref="S514">INDEX($H514:$K514,0,MATCH(S$475,$H$475:$K$475,0))*HLOOKUP(S$474,$J$471:$R$472,2)</f>
        <v>0</v>
      </c>
      <c r="T514" s="678" cm="1">
        <f t="array" ref="T514">INDEX($H514:$K514,0,MATCH(T$475,$H$475:$K$475,0))*HLOOKUP(T$474,$J$471:$R$472,2)</f>
        <v>0</v>
      </c>
      <c r="U514" s="678" cm="1">
        <f t="array" ref="U514">INDEX($H514:$K514,0,MATCH(U$475,$H$475:$K$475,0))*HLOOKUP(U$474,$J$471:$R$472,2)</f>
        <v>1</v>
      </c>
      <c r="V514" s="678" cm="1">
        <f t="array" ref="V514">INDEX($H514:$K514,0,MATCH(V$475,$H$475:$K$475,0))*HLOOKUP(V$474,$J$471:$R$472,2)</f>
        <v>1</v>
      </c>
      <c r="W514" s="678" cm="1">
        <f t="array" ref="W514">INDEX($H514:$K514,0,MATCH(W$475,$H$475:$K$475,0))*HLOOKUP(W$474,$J$471:$R$472,2)</f>
        <v>0</v>
      </c>
      <c r="X514" s="678" cm="1">
        <f t="array" ref="X514">INDEX($H514:$K514,0,MATCH(X$475,$H$475:$K$475,0))*HLOOKUP(X$474,$J$471:$R$472,2)</f>
        <v>0</v>
      </c>
      <c r="Y514" s="678" cm="1">
        <f t="array" ref="Y514">INDEX($H514:$K514,0,MATCH(Y$475,$H$475:$K$475,0))*HLOOKUP(Y$474,$J$471:$R$472,2)</f>
        <v>1</v>
      </c>
      <c r="Z514" s="678" cm="1">
        <f t="array" ref="Z514">INDEX($H514:$K514,0,MATCH(Z$475,$H$475:$K$475,0))*HLOOKUP(Z$474,$J$471:$R$472,2)</f>
        <v>1</v>
      </c>
      <c r="AA514" s="678" cm="1">
        <f t="array" ref="AA514">INDEX($H514:$K514,0,MATCH(AA$475,$H$475:$K$475,0))*HLOOKUP(AA$474,$J$471:$R$472,2)</f>
        <v>0</v>
      </c>
      <c r="AB514" s="678" cm="1">
        <f t="array" ref="AB514">INDEX($H514:$K514,0,MATCH(AB$475,$H$475:$K$475,0))*HLOOKUP(AB$474,$J$471:$R$472,2)</f>
        <v>0</v>
      </c>
      <c r="AC514" s="678" cm="1">
        <f t="array" ref="AC514">INDEX($H514:$K514,0,MATCH(AC$475,$H$475:$K$475,0))*HLOOKUP(AC$474,$J$471:$R$472,2)</f>
        <v>1</v>
      </c>
      <c r="AD514" s="678" cm="1">
        <f t="array" ref="AD514">INDEX($H514:$K514,0,MATCH(AD$475,$H$475:$K$475,0))*HLOOKUP(AD$474,$J$471:$R$472,2)</f>
        <v>1</v>
      </c>
      <c r="AE514" s="678" cm="1">
        <f t="array" ref="AE514">INDEX($H514:$K514,0,MATCH(AE$475,$H$475:$K$475,0))*HLOOKUP(AE$474,$J$471:$R$472,2)</f>
        <v>0</v>
      </c>
      <c r="AF514" s="678" cm="1">
        <f t="array" ref="AF514">INDEX($H514:$K514,0,MATCH(AF$475,$H$475:$K$475,0))*HLOOKUP(AF$474,$J$471:$R$472,2)</f>
        <v>0</v>
      </c>
      <c r="AG514" s="678" cm="1">
        <f t="array" ref="AG514">INDEX($H514:$K514,0,MATCH(AG$475,$H$475:$K$475,0))*HLOOKUP(AG$474,$J$471:$R$472,2)</f>
        <v>1</v>
      </c>
      <c r="AH514" s="678" cm="1">
        <f t="array" ref="AH514">INDEX($H514:$K514,0,MATCH(AH$475,$H$475:$K$475,0))*HLOOKUP(AH$474,$J$471:$R$472,2)</f>
        <v>1</v>
      </c>
      <c r="AI514" s="678" cm="1">
        <f t="array" ref="AI514">INDEX($H514:$K514,0,MATCH(AI$475,$H$475:$K$475,0))*HLOOKUP(AI$474,$J$471:$R$472,2)</f>
        <v>0</v>
      </c>
      <c r="AJ514" s="678" cm="1">
        <f t="array" ref="AJ514">INDEX($H514:$K514,0,MATCH(AJ$475,$H$475:$K$475,0))*HLOOKUP(AJ$474,$J$471:$R$472,2)</f>
        <v>0</v>
      </c>
      <c r="AK514" s="678" cm="1">
        <f t="array" ref="AK514">INDEX($H514:$K514,0,MATCH(AK$475,$H$475:$K$475,0))*HLOOKUP(AK$474,$J$471:$R$472,2)</f>
        <v>1</v>
      </c>
      <c r="AL514" s="678" cm="1">
        <f t="array" ref="AL514">INDEX($H514:$K514,0,MATCH(AL$475,$H$475:$K$475,0))*HLOOKUP(AL$474,$J$471:$R$472,2)</f>
        <v>1</v>
      </c>
      <c r="AM514" s="678" cm="1">
        <f t="array" ref="AM514">INDEX($H514:$K514,0,MATCH(AM$475,$H$475:$K$475,0))*HLOOKUP(AM$474,$J$471:$R$472,2)</f>
        <v>0</v>
      </c>
      <c r="AN514" s="678" cm="1">
        <f t="array" ref="AN514">INDEX($H514:$K514,0,MATCH(AN$475,$H$475:$K$475,0))*HLOOKUP(AN$474,$J$471:$R$472,2)</f>
        <v>0</v>
      </c>
      <c r="AO514" s="678" cm="1">
        <f t="array" ref="AO514">INDEX($H514:$K514,0,MATCH(AO$475,$H$475:$K$475,0))*HLOOKUP(AO$474,$J$471:$R$472,2)</f>
        <v>1</v>
      </c>
      <c r="AP514" s="678" cm="1">
        <f t="array" ref="AP514">INDEX($H514:$K514,0,MATCH(AP$475,$H$475:$K$475,0))*HLOOKUP(AP$474,$J$471:$R$472,2)</f>
        <v>1</v>
      </c>
      <c r="AQ514" s="678" cm="1">
        <f t="array" ref="AQ514">INDEX($H514:$K514,0,MATCH(AQ$475,$H$475:$K$475,0))*HLOOKUP(AQ$474,$J$471:$R$472,2)</f>
        <v>0</v>
      </c>
      <c r="AR514" s="678" cm="1">
        <f t="array" ref="AR514">INDEX($H514:$K514,0,MATCH(AR$475,$H$475:$K$475,0))*HLOOKUP(AR$474,$J$471:$R$472,2)</f>
        <v>0</v>
      </c>
      <c r="AS514" s="678" cm="1">
        <f t="array" ref="AS514">INDEX($H514:$K514,0,MATCH(AS$475,$H$475:$K$475,0))*HLOOKUP(AS$474,$J$471:$R$472,2)</f>
        <v>1</v>
      </c>
      <c r="AT514" s="678" cm="1">
        <f t="array" ref="AT514">INDEX($H514:$K514,0,MATCH(AT$475,$H$475:$K$475,0))*HLOOKUP(AT$474,$J$471:$R$472,2)</f>
        <v>1</v>
      </c>
      <c r="AU514" s="678" cm="1">
        <f t="array" ref="AU514">INDEX($H514:$K514,0,MATCH(AU$475,$H$475:$K$475,0))*HLOOKUP(AU$474,$J$471:$R$472,2)</f>
        <v>0</v>
      </c>
      <c r="AV514" s="186"/>
      <c r="AW514" s="186"/>
      <c r="AX514" s="16"/>
      <c r="AY514" s="8"/>
      <c r="AZ514" s="8"/>
      <c r="BA514" s="8"/>
    </row>
    <row r="515" spans="1:53" ht="14.5" outlineLevel="1" x14ac:dyDescent="0.35">
      <c r="A515" s="6"/>
      <c r="B515" s="7"/>
      <c r="C515" s="17"/>
      <c r="D515" s="17"/>
      <c r="E515" s="17"/>
      <c r="F515" s="26"/>
      <c r="G515" s="26" t="str">
        <f t="shared" si="217"/>
        <v>YYWBNw</v>
      </c>
      <c r="H515" s="222">
        <f t="shared" ref="H515:K515" si="225">IF(H454&gt;0,1,0)</f>
        <v>0</v>
      </c>
      <c r="I515" s="222">
        <f t="shared" si="225"/>
        <v>1</v>
      </c>
      <c r="J515" s="222">
        <f t="shared" si="225"/>
        <v>1</v>
      </c>
      <c r="K515" s="222">
        <f t="shared" si="225"/>
        <v>0</v>
      </c>
      <c r="L515" s="678" cm="1">
        <f t="array" ref="L515">INDEX($H515:$K515,0,MATCH(L$475,$H$475:$K$475,0))*HLOOKUP(L$474,$J$471:$R$472,2)</f>
        <v>0</v>
      </c>
      <c r="M515" s="678" cm="1">
        <f t="array" ref="M515">INDEX($H515:$K515,0,MATCH(M$475,$H$475:$K$475,0))*HLOOKUP(M$474,$J$471:$R$472,2)</f>
        <v>1</v>
      </c>
      <c r="N515" s="678" cm="1">
        <f t="array" ref="N515">INDEX($H515:$K515,0,MATCH(N$475,$H$475:$K$475,0))*HLOOKUP(N$474,$J$471:$R$472,2)</f>
        <v>1</v>
      </c>
      <c r="O515" s="678" cm="1">
        <f t="array" ref="O515">INDEX($H515:$K515,0,MATCH(O$475,$H$475:$K$475,0))*HLOOKUP(O$474,$J$471:$R$472,2)</f>
        <v>0</v>
      </c>
      <c r="P515" s="678" cm="1">
        <f t="array" ref="P515">INDEX($H515:$K515,0,MATCH(P$475,$H$475:$K$475,0))*HLOOKUP(P$474,$J$471:$R$472,2)</f>
        <v>0</v>
      </c>
      <c r="Q515" s="678" cm="1">
        <f t="array" ref="Q515">INDEX($H515:$K515,0,MATCH(Q$475,$H$475:$K$475,0))*HLOOKUP(Q$474,$J$471:$R$472,2)</f>
        <v>1</v>
      </c>
      <c r="R515" s="678" cm="1">
        <f t="array" ref="R515">INDEX($H515:$K515,0,MATCH(R$475,$H$475:$K$475,0))*HLOOKUP(R$474,$J$471:$R$472,2)</f>
        <v>1</v>
      </c>
      <c r="S515" s="678" cm="1">
        <f t="array" ref="S515">INDEX($H515:$K515,0,MATCH(S$475,$H$475:$K$475,0))*HLOOKUP(S$474,$J$471:$R$472,2)</f>
        <v>0</v>
      </c>
      <c r="T515" s="678" cm="1">
        <f t="array" ref="T515">INDEX($H515:$K515,0,MATCH(T$475,$H$475:$K$475,0))*HLOOKUP(T$474,$J$471:$R$472,2)</f>
        <v>0</v>
      </c>
      <c r="U515" s="678" cm="1">
        <f t="array" ref="U515">INDEX($H515:$K515,0,MATCH(U$475,$H$475:$K$475,0))*HLOOKUP(U$474,$J$471:$R$472,2)</f>
        <v>1</v>
      </c>
      <c r="V515" s="678" cm="1">
        <f t="array" ref="V515">INDEX($H515:$K515,0,MATCH(V$475,$H$475:$K$475,0))*HLOOKUP(V$474,$J$471:$R$472,2)</f>
        <v>1</v>
      </c>
      <c r="W515" s="678" cm="1">
        <f t="array" ref="W515">INDEX($H515:$K515,0,MATCH(W$475,$H$475:$K$475,0))*HLOOKUP(W$474,$J$471:$R$472,2)</f>
        <v>0</v>
      </c>
      <c r="X515" s="678" cm="1">
        <f t="array" ref="X515">INDEX($H515:$K515,0,MATCH(X$475,$H$475:$K$475,0))*HLOOKUP(X$474,$J$471:$R$472,2)</f>
        <v>0</v>
      </c>
      <c r="Y515" s="678" cm="1">
        <f t="array" ref="Y515">INDEX($H515:$K515,0,MATCH(Y$475,$H$475:$K$475,0))*HLOOKUP(Y$474,$J$471:$R$472,2)</f>
        <v>1</v>
      </c>
      <c r="Z515" s="678" cm="1">
        <f t="array" ref="Z515">INDEX($H515:$K515,0,MATCH(Z$475,$H$475:$K$475,0))*HLOOKUP(Z$474,$J$471:$R$472,2)</f>
        <v>1</v>
      </c>
      <c r="AA515" s="678" cm="1">
        <f t="array" ref="AA515">INDEX($H515:$K515,0,MATCH(AA$475,$H$475:$K$475,0))*HLOOKUP(AA$474,$J$471:$R$472,2)</f>
        <v>0</v>
      </c>
      <c r="AB515" s="678" cm="1">
        <f t="array" ref="AB515">INDEX($H515:$K515,0,MATCH(AB$475,$H$475:$K$475,0))*HLOOKUP(AB$474,$J$471:$R$472,2)</f>
        <v>0</v>
      </c>
      <c r="AC515" s="678" cm="1">
        <f t="array" ref="AC515">INDEX($H515:$K515,0,MATCH(AC$475,$H$475:$K$475,0))*HLOOKUP(AC$474,$J$471:$R$472,2)</f>
        <v>1</v>
      </c>
      <c r="AD515" s="678" cm="1">
        <f t="array" ref="AD515">INDEX($H515:$K515,0,MATCH(AD$475,$H$475:$K$475,0))*HLOOKUP(AD$474,$J$471:$R$472,2)</f>
        <v>1</v>
      </c>
      <c r="AE515" s="678" cm="1">
        <f t="array" ref="AE515">INDEX($H515:$K515,0,MATCH(AE$475,$H$475:$K$475,0))*HLOOKUP(AE$474,$J$471:$R$472,2)</f>
        <v>0</v>
      </c>
      <c r="AF515" s="678" cm="1">
        <f t="array" ref="AF515">INDEX($H515:$K515,0,MATCH(AF$475,$H$475:$K$475,0))*HLOOKUP(AF$474,$J$471:$R$472,2)</f>
        <v>0</v>
      </c>
      <c r="AG515" s="678" cm="1">
        <f t="array" ref="AG515">INDEX($H515:$K515,0,MATCH(AG$475,$H$475:$K$475,0))*HLOOKUP(AG$474,$J$471:$R$472,2)</f>
        <v>1</v>
      </c>
      <c r="AH515" s="678" cm="1">
        <f t="array" ref="AH515">INDEX($H515:$K515,0,MATCH(AH$475,$H$475:$K$475,0))*HLOOKUP(AH$474,$J$471:$R$472,2)</f>
        <v>1</v>
      </c>
      <c r="AI515" s="678" cm="1">
        <f t="array" ref="AI515">INDEX($H515:$K515,0,MATCH(AI$475,$H$475:$K$475,0))*HLOOKUP(AI$474,$J$471:$R$472,2)</f>
        <v>0</v>
      </c>
      <c r="AJ515" s="678" cm="1">
        <f t="array" ref="AJ515">INDEX($H515:$K515,0,MATCH(AJ$475,$H$475:$K$475,0))*HLOOKUP(AJ$474,$J$471:$R$472,2)</f>
        <v>0</v>
      </c>
      <c r="AK515" s="678" cm="1">
        <f t="array" ref="AK515">INDEX($H515:$K515,0,MATCH(AK$475,$H$475:$K$475,0))*HLOOKUP(AK$474,$J$471:$R$472,2)</f>
        <v>1</v>
      </c>
      <c r="AL515" s="678" cm="1">
        <f t="array" ref="AL515">INDEX($H515:$K515,0,MATCH(AL$475,$H$475:$K$475,0))*HLOOKUP(AL$474,$J$471:$R$472,2)</f>
        <v>1</v>
      </c>
      <c r="AM515" s="678" cm="1">
        <f t="array" ref="AM515">INDEX($H515:$K515,0,MATCH(AM$475,$H$475:$K$475,0))*HLOOKUP(AM$474,$J$471:$R$472,2)</f>
        <v>0</v>
      </c>
      <c r="AN515" s="678" cm="1">
        <f t="array" ref="AN515">INDEX($H515:$K515,0,MATCH(AN$475,$H$475:$K$475,0))*HLOOKUP(AN$474,$J$471:$R$472,2)</f>
        <v>0</v>
      </c>
      <c r="AO515" s="678" cm="1">
        <f t="array" ref="AO515">INDEX($H515:$K515,0,MATCH(AO$475,$H$475:$K$475,0))*HLOOKUP(AO$474,$J$471:$R$472,2)</f>
        <v>1</v>
      </c>
      <c r="AP515" s="678" cm="1">
        <f t="array" ref="AP515">INDEX($H515:$K515,0,MATCH(AP$475,$H$475:$K$475,0))*HLOOKUP(AP$474,$J$471:$R$472,2)</f>
        <v>1</v>
      </c>
      <c r="AQ515" s="678" cm="1">
        <f t="array" ref="AQ515">INDEX($H515:$K515,0,MATCH(AQ$475,$H$475:$K$475,0))*HLOOKUP(AQ$474,$J$471:$R$472,2)</f>
        <v>0</v>
      </c>
      <c r="AR515" s="678" cm="1">
        <f t="array" ref="AR515">INDEX($H515:$K515,0,MATCH(AR$475,$H$475:$K$475,0))*HLOOKUP(AR$474,$J$471:$R$472,2)</f>
        <v>0</v>
      </c>
      <c r="AS515" s="678" cm="1">
        <f t="array" ref="AS515">INDEX($H515:$K515,0,MATCH(AS$475,$H$475:$K$475,0))*HLOOKUP(AS$474,$J$471:$R$472,2)</f>
        <v>1</v>
      </c>
      <c r="AT515" s="678" cm="1">
        <f t="array" ref="AT515">INDEX($H515:$K515,0,MATCH(AT$475,$H$475:$K$475,0))*HLOOKUP(AT$474,$J$471:$R$472,2)</f>
        <v>1</v>
      </c>
      <c r="AU515" s="678" cm="1">
        <f t="array" ref="AU515">INDEX($H515:$K515,0,MATCH(AU$475,$H$475:$K$475,0))*HLOOKUP(AU$474,$J$471:$R$472,2)</f>
        <v>0</v>
      </c>
      <c r="AV515" s="186"/>
      <c r="AW515" s="186"/>
      <c r="AX515" s="16"/>
      <c r="AY515" s="8"/>
      <c r="AZ515" s="8"/>
      <c r="BA515" s="8"/>
    </row>
    <row r="516" spans="1:53" ht="14.5" outlineLevel="1" x14ac:dyDescent="0.35">
      <c r="A516" s="6"/>
      <c r="B516" s="7"/>
      <c r="C516" s="17"/>
      <c r="D516" s="17"/>
      <c r="E516" s="17"/>
      <c r="F516" s="26"/>
      <c r="G516" s="26" t="str">
        <f t="shared" si="217"/>
        <v>YYWBNwd</v>
      </c>
      <c r="H516" s="222">
        <f t="shared" ref="H516:K516" si="226">IF(H455&gt;0,1,0)</f>
        <v>0</v>
      </c>
      <c r="I516" s="222">
        <f t="shared" si="226"/>
        <v>1</v>
      </c>
      <c r="J516" s="222">
        <f t="shared" si="226"/>
        <v>1</v>
      </c>
      <c r="K516" s="222">
        <f t="shared" si="226"/>
        <v>0</v>
      </c>
      <c r="L516" s="678" cm="1">
        <f t="array" ref="L516">INDEX($H516:$K516,0,MATCH(L$475,$H$475:$K$475,0))*HLOOKUP(L$474,$J$471:$R$472,2)</f>
        <v>0</v>
      </c>
      <c r="M516" s="678" cm="1">
        <f t="array" ref="M516">INDEX($H516:$K516,0,MATCH(M$475,$H$475:$K$475,0))*HLOOKUP(M$474,$J$471:$R$472,2)</f>
        <v>1</v>
      </c>
      <c r="N516" s="678" cm="1">
        <f t="array" ref="N516">INDEX($H516:$K516,0,MATCH(N$475,$H$475:$K$475,0))*HLOOKUP(N$474,$J$471:$R$472,2)</f>
        <v>1</v>
      </c>
      <c r="O516" s="678" cm="1">
        <f t="array" ref="O516">INDEX($H516:$K516,0,MATCH(O$475,$H$475:$K$475,0))*HLOOKUP(O$474,$J$471:$R$472,2)</f>
        <v>0</v>
      </c>
      <c r="P516" s="678" cm="1">
        <f t="array" ref="P516">INDEX($H516:$K516,0,MATCH(P$475,$H$475:$K$475,0))*HLOOKUP(P$474,$J$471:$R$472,2)</f>
        <v>0</v>
      </c>
      <c r="Q516" s="678" cm="1">
        <f t="array" ref="Q516">INDEX($H516:$K516,0,MATCH(Q$475,$H$475:$K$475,0))*HLOOKUP(Q$474,$J$471:$R$472,2)</f>
        <v>1</v>
      </c>
      <c r="R516" s="678" cm="1">
        <f t="array" ref="R516">INDEX($H516:$K516,0,MATCH(R$475,$H$475:$K$475,0))*HLOOKUP(R$474,$J$471:$R$472,2)</f>
        <v>1</v>
      </c>
      <c r="S516" s="678" cm="1">
        <f t="array" ref="S516">INDEX($H516:$K516,0,MATCH(S$475,$H$475:$K$475,0))*HLOOKUP(S$474,$J$471:$R$472,2)</f>
        <v>0</v>
      </c>
      <c r="T516" s="678" cm="1">
        <f t="array" ref="T516">INDEX($H516:$K516,0,MATCH(T$475,$H$475:$K$475,0))*HLOOKUP(T$474,$J$471:$R$472,2)</f>
        <v>0</v>
      </c>
      <c r="U516" s="678" cm="1">
        <f t="array" ref="U516">INDEX($H516:$K516,0,MATCH(U$475,$H$475:$K$475,0))*HLOOKUP(U$474,$J$471:$R$472,2)</f>
        <v>1</v>
      </c>
      <c r="V516" s="678" cm="1">
        <f t="array" ref="V516">INDEX($H516:$K516,0,MATCH(V$475,$H$475:$K$475,0))*HLOOKUP(V$474,$J$471:$R$472,2)</f>
        <v>1</v>
      </c>
      <c r="W516" s="678" cm="1">
        <f t="array" ref="W516">INDEX($H516:$K516,0,MATCH(W$475,$H$475:$K$475,0))*HLOOKUP(W$474,$J$471:$R$472,2)</f>
        <v>0</v>
      </c>
      <c r="X516" s="678" cm="1">
        <f t="array" ref="X516">INDEX($H516:$K516,0,MATCH(X$475,$H$475:$K$475,0))*HLOOKUP(X$474,$J$471:$R$472,2)</f>
        <v>0</v>
      </c>
      <c r="Y516" s="678" cm="1">
        <f t="array" ref="Y516">INDEX($H516:$K516,0,MATCH(Y$475,$H$475:$K$475,0))*HLOOKUP(Y$474,$J$471:$R$472,2)</f>
        <v>1</v>
      </c>
      <c r="Z516" s="678" cm="1">
        <f t="array" ref="Z516">INDEX($H516:$K516,0,MATCH(Z$475,$H$475:$K$475,0))*HLOOKUP(Z$474,$J$471:$R$472,2)</f>
        <v>1</v>
      </c>
      <c r="AA516" s="678" cm="1">
        <f t="array" ref="AA516">INDEX($H516:$K516,0,MATCH(AA$475,$H$475:$K$475,0))*HLOOKUP(AA$474,$J$471:$R$472,2)</f>
        <v>0</v>
      </c>
      <c r="AB516" s="678" cm="1">
        <f t="array" ref="AB516">INDEX($H516:$K516,0,MATCH(AB$475,$H$475:$K$475,0))*HLOOKUP(AB$474,$J$471:$R$472,2)</f>
        <v>0</v>
      </c>
      <c r="AC516" s="678" cm="1">
        <f t="array" ref="AC516">INDEX($H516:$K516,0,MATCH(AC$475,$H$475:$K$475,0))*HLOOKUP(AC$474,$J$471:$R$472,2)</f>
        <v>1</v>
      </c>
      <c r="AD516" s="678" cm="1">
        <f t="array" ref="AD516">INDEX($H516:$K516,0,MATCH(AD$475,$H$475:$K$475,0))*HLOOKUP(AD$474,$J$471:$R$472,2)</f>
        <v>1</v>
      </c>
      <c r="AE516" s="678" cm="1">
        <f t="array" ref="AE516">INDEX($H516:$K516,0,MATCH(AE$475,$H$475:$K$475,0))*HLOOKUP(AE$474,$J$471:$R$472,2)</f>
        <v>0</v>
      </c>
      <c r="AF516" s="678" cm="1">
        <f t="array" ref="AF516">INDEX($H516:$K516,0,MATCH(AF$475,$H$475:$K$475,0))*HLOOKUP(AF$474,$J$471:$R$472,2)</f>
        <v>0</v>
      </c>
      <c r="AG516" s="678" cm="1">
        <f t="array" ref="AG516">INDEX($H516:$K516,0,MATCH(AG$475,$H$475:$K$475,0))*HLOOKUP(AG$474,$J$471:$R$472,2)</f>
        <v>1</v>
      </c>
      <c r="AH516" s="678" cm="1">
        <f t="array" ref="AH516">INDEX($H516:$K516,0,MATCH(AH$475,$H$475:$K$475,0))*HLOOKUP(AH$474,$J$471:$R$472,2)</f>
        <v>1</v>
      </c>
      <c r="AI516" s="678" cm="1">
        <f t="array" ref="AI516">INDEX($H516:$K516,0,MATCH(AI$475,$H$475:$K$475,0))*HLOOKUP(AI$474,$J$471:$R$472,2)</f>
        <v>0</v>
      </c>
      <c r="AJ516" s="678" cm="1">
        <f t="array" ref="AJ516">INDEX($H516:$K516,0,MATCH(AJ$475,$H$475:$K$475,0))*HLOOKUP(AJ$474,$J$471:$R$472,2)</f>
        <v>0</v>
      </c>
      <c r="AK516" s="678" cm="1">
        <f t="array" ref="AK516">INDEX($H516:$K516,0,MATCH(AK$475,$H$475:$K$475,0))*HLOOKUP(AK$474,$J$471:$R$472,2)</f>
        <v>1</v>
      </c>
      <c r="AL516" s="678" cm="1">
        <f t="array" ref="AL516">INDEX($H516:$K516,0,MATCH(AL$475,$H$475:$K$475,0))*HLOOKUP(AL$474,$J$471:$R$472,2)</f>
        <v>1</v>
      </c>
      <c r="AM516" s="678" cm="1">
        <f t="array" ref="AM516">INDEX($H516:$K516,0,MATCH(AM$475,$H$475:$K$475,0))*HLOOKUP(AM$474,$J$471:$R$472,2)</f>
        <v>0</v>
      </c>
      <c r="AN516" s="678" cm="1">
        <f t="array" ref="AN516">INDEX($H516:$K516,0,MATCH(AN$475,$H$475:$K$475,0))*HLOOKUP(AN$474,$J$471:$R$472,2)</f>
        <v>0</v>
      </c>
      <c r="AO516" s="678" cm="1">
        <f t="array" ref="AO516">INDEX($H516:$K516,0,MATCH(AO$475,$H$475:$K$475,0))*HLOOKUP(AO$474,$J$471:$R$472,2)</f>
        <v>1</v>
      </c>
      <c r="AP516" s="678" cm="1">
        <f t="array" ref="AP516">INDEX($H516:$K516,0,MATCH(AP$475,$H$475:$K$475,0))*HLOOKUP(AP$474,$J$471:$R$472,2)</f>
        <v>1</v>
      </c>
      <c r="AQ516" s="678" cm="1">
        <f t="array" ref="AQ516">INDEX($H516:$K516,0,MATCH(AQ$475,$H$475:$K$475,0))*HLOOKUP(AQ$474,$J$471:$R$472,2)</f>
        <v>0</v>
      </c>
      <c r="AR516" s="678" cm="1">
        <f t="array" ref="AR516">INDEX($H516:$K516,0,MATCH(AR$475,$H$475:$K$475,0))*HLOOKUP(AR$474,$J$471:$R$472,2)</f>
        <v>0</v>
      </c>
      <c r="AS516" s="678" cm="1">
        <f t="array" ref="AS516">INDEX($H516:$K516,0,MATCH(AS$475,$H$475:$K$475,0))*HLOOKUP(AS$474,$J$471:$R$472,2)</f>
        <v>1</v>
      </c>
      <c r="AT516" s="678" cm="1">
        <f t="array" ref="AT516">INDEX($H516:$K516,0,MATCH(AT$475,$H$475:$K$475,0))*HLOOKUP(AT$474,$J$471:$R$472,2)</f>
        <v>1</v>
      </c>
      <c r="AU516" s="678" cm="1">
        <f t="array" ref="AU516">INDEX($H516:$K516,0,MATCH(AU$475,$H$475:$K$475,0))*HLOOKUP(AU$474,$J$471:$R$472,2)</f>
        <v>0</v>
      </c>
      <c r="AV516" s="186"/>
      <c r="AW516" s="186"/>
      <c r="AX516" s="16"/>
      <c r="AY516" s="8"/>
      <c r="AZ516" s="8"/>
      <c r="BA516" s="8"/>
    </row>
    <row r="517" spans="1:53" ht="14.5" outlineLevel="1" x14ac:dyDescent="0.35">
      <c r="A517" s="6"/>
      <c r="B517" s="7"/>
      <c r="C517" s="17"/>
      <c r="D517" s="17"/>
      <c r="E517" s="17"/>
      <c r="F517" s="26"/>
      <c r="G517" s="26" t="str">
        <f t="shared" si="217"/>
        <v>YYLWBl</v>
      </c>
      <c r="H517" s="222">
        <f t="shared" ref="H517:K517" si="227">IF(H456&gt;0,1,0)</f>
        <v>0</v>
      </c>
      <c r="I517" s="222">
        <f t="shared" si="227"/>
        <v>1</v>
      </c>
      <c r="J517" s="222">
        <f t="shared" si="227"/>
        <v>0</v>
      </c>
      <c r="K517" s="222">
        <f t="shared" si="227"/>
        <v>0</v>
      </c>
      <c r="L517" s="678" cm="1">
        <f t="array" ref="L517">INDEX($H517:$K517,0,MATCH(L$475,$H$475:$K$475,0))*HLOOKUP(L$474,$J$471:$R$472,2)</f>
        <v>0</v>
      </c>
      <c r="M517" s="678" cm="1">
        <f t="array" ref="M517">INDEX($H517:$K517,0,MATCH(M$475,$H$475:$K$475,0))*HLOOKUP(M$474,$J$471:$R$472,2)</f>
        <v>1</v>
      </c>
      <c r="N517" s="678" cm="1">
        <f t="array" ref="N517">INDEX($H517:$K517,0,MATCH(N$475,$H$475:$K$475,0))*HLOOKUP(N$474,$J$471:$R$472,2)</f>
        <v>0</v>
      </c>
      <c r="O517" s="678" cm="1">
        <f t="array" ref="O517">INDEX($H517:$K517,0,MATCH(O$475,$H$475:$K$475,0))*HLOOKUP(O$474,$J$471:$R$472,2)</f>
        <v>0</v>
      </c>
      <c r="P517" s="678" cm="1">
        <f t="array" ref="P517">INDEX($H517:$K517,0,MATCH(P$475,$H$475:$K$475,0))*HLOOKUP(P$474,$J$471:$R$472,2)</f>
        <v>0</v>
      </c>
      <c r="Q517" s="678" cm="1">
        <f t="array" ref="Q517">INDEX($H517:$K517,0,MATCH(Q$475,$H$475:$K$475,0))*HLOOKUP(Q$474,$J$471:$R$472,2)</f>
        <v>1</v>
      </c>
      <c r="R517" s="678" cm="1">
        <f t="array" ref="R517">INDEX($H517:$K517,0,MATCH(R$475,$H$475:$K$475,0))*HLOOKUP(R$474,$J$471:$R$472,2)</f>
        <v>0</v>
      </c>
      <c r="S517" s="678" cm="1">
        <f t="array" ref="S517">INDEX($H517:$K517,0,MATCH(S$475,$H$475:$K$475,0))*HLOOKUP(S$474,$J$471:$R$472,2)</f>
        <v>0</v>
      </c>
      <c r="T517" s="678" cm="1">
        <f t="array" ref="T517">INDEX($H517:$K517,0,MATCH(T$475,$H$475:$K$475,0))*HLOOKUP(T$474,$J$471:$R$472,2)</f>
        <v>0</v>
      </c>
      <c r="U517" s="678" cm="1">
        <f t="array" ref="U517">INDEX($H517:$K517,0,MATCH(U$475,$H$475:$K$475,0))*HLOOKUP(U$474,$J$471:$R$472,2)</f>
        <v>1</v>
      </c>
      <c r="V517" s="678" cm="1">
        <f t="array" ref="V517">INDEX($H517:$K517,0,MATCH(V$475,$H$475:$K$475,0))*HLOOKUP(V$474,$J$471:$R$472,2)</f>
        <v>0</v>
      </c>
      <c r="W517" s="678" cm="1">
        <f t="array" ref="W517">INDEX($H517:$K517,0,MATCH(W$475,$H$475:$K$475,0))*HLOOKUP(W$474,$J$471:$R$472,2)</f>
        <v>0</v>
      </c>
      <c r="X517" s="678" cm="1">
        <f t="array" ref="X517">INDEX($H517:$K517,0,MATCH(X$475,$H$475:$K$475,0))*HLOOKUP(X$474,$J$471:$R$472,2)</f>
        <v>0</v>
      </c>
      <c r="Y517" s="678" cm="1">
        <f t="array" ref="Y517">INDEX($H517:$K517,0,MATCH(Y$475,$H$475:$K$475,0))*HLOOKUP(Y$474,$J$471:$R$472,2)</f>
        <v>1</v>
      </c>
      <c r="Z517" s="678" cm="1">
        <f t="array" ref="Z517">INDEX($H517:$K517,0,MATCH(Z$475,$H$475:$K$475,0))*HLOOKUP(Z$474,$J$471:$R$472,2)</f>
        <v>0</v>
      </c>
      <c r="AA517" s="678" cm="1">
        <f t="array" ref="AA517">INDEX($H517:$K517,0,MATCH(AA$475,$H$475:$K$475,0))*HLOOKUP(AA$474,$J$471:$R$472,2)</f>
        <v>0</v>
      </c>
      <c r="AB517" s="678" cm="1">
        <f t="array" ref="AB517">INDEX($H517:$K517,0,MATCH(AB$475,$H$475:$K$475,0))*HLOOKUP(AB$474,$J$471:$R$472,2)</f>
        <v>0</v>
      </c>
      <c r="AC517" s="678" cm="1">
        <f t="array" ref="AC517">INDEX($H517:$K517,0,MATCH(AC$475,$H$475:$K$475,0))*HLOOKUP(AC$474,$J$471:$R$472,2)</f>
        <v>1</v>
      </c>
      <c r="AD517" s="678" cm="1">
        <f t="array" ref="AD517">INDEX($H517:$K517,0,MATCH(AD$475,$H$475:$K$475,0))*HLOOKUP(AD$474,$J$471:$R$472,2)</f>
        <v>0</v>
      </c>
      <c r="AE517" s="678" cm="1">
        <f t="array" ref="AE517">INDEX($H517:$K517,0,MATCH(AE$475,$H$475:$K$475,0))*HLOOKUP(AE$474,$J$471:$R$472,2)</f>
        <v>0</v>
      </c>
      <c r="AF517" s="678" cm="1">
        <f t="array" ref="AF517">INDEX($H517:$K517,0,MATCH(AF$475,$H$475:$K$475,0))*HLOOKUP(AF$474,$J$471:$R$472,2)</f>
        <v>0</v>
      </c>
      <c r="AG517" s="678" cm="1">
        <f t="array" ref="AG517">INDEX($H517:$K517,0,MATCH(AG$475,$H$475:$K$475,0))*HLOOKUP(AG$474,$J$471:$R$472,2)</f>
        <v>1</v>
      </c>
      <c r="AH517" s="678" cm="1">
        <f t="array" ref="AH517">INDEX($H517:$K517,0,MATCH(AH$475,$H$475:$K$475,0))*HLOOKUP(AH$474,$J$471:$R$472,2)</f>
        <v>0</v>
      </c>
      <c r="AI517" s="678" cm="1">
        <f t="array" ref="AI517">INDEX($H517:$K517,0,MATCH(AI$475,$H$475:$K$475,0))*HLOOKUP(AI$474,$J$471:$R$472,2)</f>
        <v>0</v>
      </c>
      <c r="AJ517" s="678" cm="1">
        <f t="array" ref="AJ517">INDEX($H517:$K517,0,MATCH(AJ$475,$H$475:$K$475,0))*HLOOKUP(AJ$474,$J$471:$R$472,2)</f>
        <v>0</v>
      </c>
      <c r="AK517" s="678" cm="1">
        <f t="array" ref="AK517">INDEX($H517:$K517,0,MATCH(AK$475,$H$475:$K$475,0))*HLOOKUP(AK$474,$J$471:$R$472,2)</f>
        <v>1</v>
      </c>
      <c r="AL517" s="678" cm="1">
        <f t="array" ref="AL517">INDEX($H517:$K517,0,MATCH(AL$475,$H$475:$K$475,0))*HLOOKUP(AL$474,$J$471:$R$472,2)</f>
        <v>0</v>
      </c>
      <c r="AM517" s="678" cm="1">
        <f t="array" ref="AM517">INDEX($H517:$K517,0,MATCH(AM$475,$H$475:$K$475,0))*HLOOKUP(AM$474,$J$471:$R$472,2)</f>
        <v>0</v>
      </c>
      <c r="AN517" s="678" cm="1">
        <f t="array" ref="AN517">INDEX($H517:$K517,0,MATCH(AN$475,$H$475:$K$475,0))*HLOOKUP(AN$474,$J$471:$R$472,2)</f>
        <v>0</v>
      </c>
      <c r="AO517" s="678" cm="1">
        <f t="array" ref="AO517">INDEX($H517:$K517,0,MATCH(AO$475,$H$475:$K$475,0))*HLOOKUP(AO$474,$J$471:$R$472,2)</f>
        <v>1</v>
      </c>
      <c r="AP517" s="678" cm="1">
        <f t="array" ref="AP517">INDEX($H517:$K517,0,MATCH(AP$475,$H$475:$K$475,0))*HLOOKUP(AP$474,$J$471:$R$472,2)</f>
        <v>0</v>
      </c>
      <c r="AQ517" s="678" cm="1">
        <f t="array" ref="AQ517">INDEX($H517:$K517,0,MATCH(AQ$475,$H$475:$K$475,0))*HLOOKUP(AQ$474,$J$471:$R$472,2)</f>
        <v>0</v>
      </c>
      <c r="AR517" s="678" cm="1">
        <f t="array" ref="AR517">INDEX($H517:$K517,0,MATCH(AR$475,$H$475:$K$475,0))*HLOOKUP(AR$474,$J$471:$R$472,2)</f>
        <v>0</v>
      </c>
      <c r="AS517" s="678" cm="1">
        <f t="array" ref="AS517">INDEX($H517:$K517,0,MATCH(AS$475,$H$475:$K$475,0))*HLOOKUP(AS$474,$J$471:$R$472,2)</f>
        <v>1</v>
      </c>
      <c r="AT517" s="678" cm="1">
        <f t="array" ref="AT517">INDEX($H517:$K517,0,MATCH(AT$475,$H$475:$K$475,0))*HLOOKUP(AT$474,$J$471:$R$472,2)</f>
        <v>0</v>
      </c>
      <c r="AU517" s="678" cm="1">
        <f t="array" ref="AU517">INDEX($H517:$K517,0,MATCH(AU$475,$H$475:$K$475,0))*HLOOKUP(AU$474,$J$471:$R$472,2)</f>
        <v>0</v>
      </c>
      <c r="AV517" s="186"/>
      <c r="AW517" s="186"/>
      <c r="AX517" s="16"/>
      <c r="AY517" s="8"/>
      <c r="AZ517" s="8"/>
      <c r="BA517" s="8"/>
    </row>
    <row r="518" spans="1:53" ht="14.5" outlineLevel="1" x14ac:dyDescent="0.35">
      <c r="A518" s="6"/>
      <c r="B518" s="7"/>
      <c r="C518" s="17"/>
      <c r="D518" s="17"/>
      <c r="E518" s="17"/>
      <c r="F518" s="26"/>
      <c r="G518" s="26" t="str">
        <f t="shared" si="217"/>
        <v>YYBLWb</v>
      </c>
      <c r="H518" s="222">
        <f t="shared" ref="H518:K518" si="228">IF(H457&gt;0,1,0)</f>
        <v>0</v>
      </c>
      <c r="I518" s="222">
        <f t="shared" si="228"/>
        <v>1</v>
      </c>
      <c r="J518" s="222">
        <f t="shared" si="228"/>
        <v>1</v>
      </c>
      <c r="K518" s="222">
        <f t="shared" si="228"/>
        <v>0</v>
      </c>
      <c r="L518" s="678" cm="1">
        <f t="array" ref="L518">INDEX($H518:$K518,0,MATCH(L$475,$H$475:$K$475,0))*HLOOKUP(L$474,$J$471:$R$472,2)</f>
        <v>0</v>
      </c>
      <c r="M518" s="678" cm="1">
        <f t="array" ref="M518">INDEX($H518:$K518,0,MATCH(M$475,$H$475:$K$475,0))*HLOOKUP(M$474,$J$471:$R$472,2)</f>
        <v>1</v>
      </c>
      <c r="N518" s="678" cm="1">
        <f t="array" ref="N518">INDEX($H518:$K518,0,MATCH(N$475,$H$475:$K$475,0))*HLOOKUP(N$474,$J$471:$R$472,2)</f>
        <v>1</v>
      </c>
      <c r="O518" s="678" cm="1">
        <f t="array" ref="O518">INDEX($H518:$K518,0,MATCH(O$475,$H$475:$K$475,0))*HLOOKUP(O$474,$J$471:$R$472,2)</f>
        <v>0</v>
      </c>
      <c r="P518" s="678" cm="1">
        <f t="array" ref="P518">INDEX($H518:$K518,0,MATCH(P$475,$H$475:$K$475,0))*HLOOKUP(P$474,$J$471:$R$472,2)</f>
        <v>0</v>
      </c>
      <c r="Q518" s="678" cm="1">
        <f t="array" ref="Q518">INDEX($H518:$K518,0,MATCH(Q$475,$H$475:$K$475,0))*HLOOKUP(Q$474,$J$471:$R$472,2)</f>
        <v>1</v>
      </c>
      <c r="R518" s="678" cm="1">
        <f t="array" ref="R518">INDEX($H518:$K518,0,MATCH(R$475,$H$475:$K$475,0))*HLOOKUP(R$474,$J$471:$R$472,2)</f>
        <v>1</v>
      </c>
      <c r="S518" s="678" cm="1">
        <f t="array" ref="S518">INDEX($H518:$K518,0,MATCH(S$475,$H$475:$K$475,0))*HLOOKUP(S$474,$J$471:$R$472,2)</f>
        <v>0</v>
      </c>
      <c r="T518" s="678" cm="1">
        <f t="array" ref="T518">INDEX($H518:$K518,0,MATCH(T$475,$H$475:$K$475,0))*HLOOKUP(T$474,$J$471:$R$472,2)</f>
        <v>0</v>
      </c>
      <c r="U518" s="678" cm="1">
        <f t="array" ref="U518">INDEX($H518:$K518,0,MATCH(U$475,$H$475:$K$475,0))*HLOOKUP(U$474,$J$471:$R$472,2)</f>
        <v>1</v>
      </c>
      <c r="V518" s="678" cm="1">
        <f t="array" ref="V518">INDEX($H518:$K518,0,MATCH(V$475,$H$475:$K$475,0))*HLOOKUP(V$474,$J$471:$R$472,2)</f>
        <v>1</v>
      </c>
      <c r="W518" s="678" cm="1">
        <f t="array" ref="W518">INDEX($H518:$K518,0,MATCH(W$475,$H$475:$K$475,0))*HLOOKUP(W$474,$J$471:$R$472,2)</f>
        <v>0</v>
      </c>
      <c r="X518" s="678" cm="1">
        <f t="array" ref="X518">INDEX($H518:$K518,0,MATCH(X$475,$H$475:$K$475,0))*HLOOKUP(X$474,$J$471:$R$472,2)</f>
        <v>0</v>
      </c>
      <c r="Y518" s="678" cm="1">
        <f t="array" ref="Y518">INDEX($H518:$K518,0,MATCH(Y$475,$H$475:$K$475,0))*HLOOKUP(Y$474,$J$471:$R$472,2)</f>
        <v>1</v>
      </c>
      <c r="Z518" s="678" cm="1">
        <f t="array" ref="Z518">INDEX($H518:$K518,0,MATCH(Z$475,$H$475:$K$475,0))*HLOOKUP(Z$474,$J$471:$R$472,2)</f>
        <v>1</v>
      </c>
      <c r="AA518" s="678" cm="1">
        <f t="array" ref="AA518">INDEX($H518:$K518,0,MATCH(AA$475,$H$475:$K$475,0))*HLOOKUP(AA$474,$J$471:$R$472,2)</f>
        <v>0</v>
      </c>
      <c r="AB518" s="678" cm="1">
        <f t="array" ref="AB518">INDEX($H518:$K518,0,MATCH(AB$475,$H$475:$K$475,0))*HLOOKUP(AB$474,$J$471:$R$472,2)</f>
        <v>0</v>
      </c>
      <c r="AC518" s="678" cm="1">
        <f t="array" ref="AC518">INDEX($H518:$K518,0,MATCH(AC$475,$H$475:$K$475,0))*HLOOKUP(AC$474,$J$471:$R$472,2)</f>
        <v>1</v>
      </c>
      <c r="AD518" s="678" cm="1">
        <f t="array" ref="AD518">INDEX($H518:$K518,0,MATCH(AD$475,$H$475:$K$475,0))*HLOOKUP(AD$474,$J$471:$R$472,2)</f>
        <v>1</v>
      </c>
      <c r="AE518" s="678" cm="1">
        <f t="array" ref="AE518">INDEX($H518:$K518,0,MATCH(AE$475,$H$475:$K$475,0))*HLOOKUP(AE$474,$J$471:$R$472,2)</f>
        <v>0</v>
      </c>
      <c r="AF518" s="678" cm="1">
        <f t="array" ref="AF518">INDEX($H518:$K518,0,MATCH(AF$475,$H$475:$K$475,0))*HLOOKUP(AF$474,$J$471:$R$472,2)</f>
        <v>0</v>
      </c>
      <c r="AG518" s="678" cm="1">
        <f t="array" ref="AG518">INDEX($H518:$K518,0,MATCH(AG$475,$H$475:$K$475,0))*HLOOKUP(AG$474,$J$471:$R$472,2)</f>
        <v>1</v>
      </c>
      <c r="AH518" s="678" cm="1">
        <f t="array" ref="AH518">INDEX($H518:$K518,0,MATCH(AH$475,$H$475:$K$475,0))*HLOOKUP(AH$474,$J$471:$R$472,2)</f>
        <v>1</v>
      </c>
      <c r="AI518" s="678" cm="1">
        <f t="array" ref="AI518">INDEX($H518:$K518,0,MATCH(AI$475,$H$475:$K$475,0))*HLOOKUP(AI$474,$J$471:$R$472,2)</f>
        <v>0</v>
      </c>
      <c r="AJ518" s="678" cm="1">
        <f t="array" ref="AJ518">INDEX($H518:$K518,0,MATCH(AJ$475,$H$475:$K$475,0))*HLOOKUP(AJ$474,$J$471:$R$472,2)</f>
        <v>0</v>
      </c>
      <c r="AK518" s="678" cm="1">
        <f t="array" ref="AK518">INDEX($H518:$K518,0,MATCH(AK$475,$H$475:$K$475,0))*HLOOKUP(AK$474,$J$471:$R$472,2)</f>
        <v>1</v>
      </c>
      <c r="AL518" s="678" cm="1">
        <f t="array" ref="AL518">INDEX($H518:$K518,0,MATCH(AL$475,$H$475:$K$475,0))*HLOOKUP(AL$474,$J$471:$R$472,2)</f>
        <v>1</v>
      </c>
      <c r="AM518" s="678" cm="1">
        <f t="array" ref="AM518">INDEX($H518:$K518,0,MATCH(AM$475,$H$475:$K$475,0))*HLOOKUP(AM$474,$J$471:$R$472,2)</f>
        <v>0</v>
      </c>
      <c r="AN518" s="678" cm="1">
        <f t="array" ref="AN518">INDEX($H518:$K518,0,MATCH(AN$475,$H$475:$K$475,0))*HLOOKUP(AN$474,$J$471:$R$472,2)</f>
        <v>0</v>
      </c>
      <c r="AO518" s="678" cm="1">
        <f t="array" ref="AO518">INDEX($H518:$K518,0,MATCH(AO$475,$H$475:$K$475,0))*HLOOKUP(AO$474,$J$471:$R$472,2)</f>
        <v>1</v>
      </c>
      <c r="AP518" s="678" cm="1">
        <f t="array" ref="AP518">INDEX($H518:$K518,0,MATCH(AP$475,$H$475:$K$475,0))*HLOOKUP(AP$474,$J$471:$R$472,2)</f>
        <v>1</v>
      </c>
      <c r="AQ518" s="678" cm="1">
        <f t="array" ref="AQ518">INDEX($H518:$K518,0,MATCH(AQ$475,$H$475:$K$475,0))*HLOOKUP(AQ$474,$J$471:$R$472,2)</f>
        <v>0</v>
      </c>
      <c r="AR518" s="678" cm="1">
        <f t="array" ref="AR518">INDEX($H518:$K518,0,MATCH(AR$475,$H$475:$K$475,0))*HLOOKUP(AR$474,$J$471:$R$472,2)</f>
        <v>0</v>
      </c>
      <c r="AS518" s="678" cm="1">
        <f t="array" ref="AS518">INDEX($H518:$K518,0,MATCH(AS$475,$H$475:$K$475,0))*HLOOKUP(AS$474,$J$471:$R$472,2)</f>
        <v>1</v>
      </c>
      <c r="AT518" s="678" cm="1">
        <f t="array" ref="AT518">INDEX($H518:$K518,0,MATCH(AT$475,$H$475:$K$475,0))*HLOOKUP(AT$474,$J$471:$R$472,2)</f>
        <v>1</v>
      </c>
      <c r="AU518" s="678" cm="1">
        <f t="array" ref="AU518">INDEX($H518:$K518,0,MATCH(AU$475,$H$475:$K$475,0))*HLOOKUP(AU$474,$J$471:$R$472,2)</f>
        <v>0</v>
      </c>
      <c r="AV518" s="186"/>
      <c r="AW518" s="186"/>
      <c r="AX518" s="16"/>
      <c r="AY518" s="8"/>
      <c r="AZ518" s="8"/>
      <c r="BA518" s="8"/>
    </row>
    <row r="519" spans="1:53" ht="14.5" outlineLevel="1" x14ac:dyDescent="0.35">
      <c r="A519" s="6"/>
      <c r="B519" s="7"/>
      <c r="C519" s="17"/>
      <c r="D519" s="17"/>
      <c r="E519" s="17"/>
      <c r="F519" s="26"/>
      <c r="G519" s="26" t="str">
        <f t="shared" si="217"/>
        <v>YYBLWbd</v>
      </c>
      <c r="H519" s="222">
        <f t="shared" ref="H519:K519" si="229">IF(H458&gt;0,1,0)</f>
        <v>0</v>
      </c>
      <c r="I519" s="222">
        <f t="shared" si="229"/>
        <v>1</v>
      </c>
      <c r="J519" s="222">
        <f t="shared" si="229"/>
        <v>1</v>
      </c>
      <c r="K519" s="222">
        <f t="shared" si="229"/>
        <v>0</v>
      </c>
      <c r="L519" s="678" cm="1">
        <f t="array" ref="L519">INDEX($H519:$K519,0,MATCH(L$475,$H$475:$K$475,0))*HLOOKUP(L$474,$J$471:$R$472,2)</f>
        <v>0</v>
      </c>
      <c r="M519" s="678" cm="1">
        <f t="array" ref="M519">INDEX($H519:$K519,0,MATCH(M$475,$H$475:$K$475,0))*HLOOKUP(M$474,$J$471:$R$472,2)</f>
        <v>1</v>
      </c>
      <c r="N519" s="678" cm="1">
        <f t="array" ref="N519">INDEX($H519:$K519,0,MATCH(N$475,$H$475:$K$475,0))*HLOOKUP(N$474,$J$471:$R$472,2)</f>
        <v>1</v>
      </c>
      <c r="O519" s="678" cm="1">
        <f t="array" ref="O519">INDEX($H519:$K519,0,MATCH(O$475,$H$475:$K$475,0))*HLOOKUP(O$474,$J$471:$R$472,2)</f>
        <v>0</v>
      </c>
      <c r="P519" s="678" cm="1">
        <f t="array" ref="P519">INDEX($H519:$K519,0,MATCH(P$475,$H$475:$K$475,0))*HLOOKUP(P$474,$J$471:$R$472,2)</f>
        <v>0</v>
      </c>
      <c r="Q519" s="678" cm="1">
        <f t="array" ref="Q519">INDEX($H519:$K519,0,MATCH(Q$475,$H$475:$K$475,0))*HLOOKUP(Q$474,$J$471:$R$472,2)</f>
        <v>1</v>
      </c>
      <c r="R519" s="678" cm="1">
        <f t="array" ref="R519">INDEX($H519:$K519,0,MATCH(R$475,$H$475:$K$475,0))*HLOOKUP(R$474,$J$471:$R$472,2)</f>
        <v>1</v>
      </c>
      <c r="S519" s="678" cm="1">
        <f t="array" ref="S519">INDEX($H519:$K519,0,MATCH(S$475,$H$475:$K$475,0))*HLOOKUP(S$474,$J$471:$R$472,2)</f>
        <v>0</v>
      </c>
      <c r="T519" s="678" cm="1">
        <f t="array" ref="T519">INDEX($H519:$K519,0,MATCH(T$475,$H$475:$K$475,0))*HLOOKUP(T$474,$J$471:$R$472,2)</f>
        <v>0</v>
      </c>
      <c r="U519" s="678" cm="1">
        <f t="array" ref="U519">INDEX($H519:$K519,0,MATCH(U$475,$H$475:$K$475,0))*HLOOKUP(U$474,$J$471:$R$472,2)</f>
        <v>1</v>
      </c>
      <c r="V519" s="678" cm="1">
        <f t="array" ref="V519">INDEX($H519:$K519,0,MATCH(V$475,$H$475:$K$475,0))*HLOOKUP(V$474,$J$471:$R$472,2)</f>
        <v>1</v>
      </c>
      <c r="W519" s="678" cm="1">
        <f t="array" ref="W519">INDEX($H519:$K519,0,MATCH(W$475,$H$475:$K$475,0))*HLOOKUP(W$474,$J$471:$R$472,2)</f>
        <v>0</v>
      </c>
      <c r="X519" s="678" cm="1">
        <f t="array" ref="X519">INDEX($H519:$K519,0,MATCH(X$475,$H$475:$K$475,0))*HLOOKUP(X$474,$J$471:$R$472,2)</f>
        <v>0</v>
      </c>
      <c r="Y519" s="678" cm="1">
        <f t="array" ref="Y519">INDEX($H519:$K519,0,MATCH(Y$475,$H$475:$K$475,0))*HLOOKUP(Y$474,$J$471:$R$472,2)</f>
        <v>1</v>
      </c>
      <c r="Z519" s="678" cm="1">
        <f t="array" ref="Z519">INDEX($H519:$K519,0,MATCH(Z$475,$H$475:$K$475,0))*HLOOKUP(Z$474,$J$471:$R$472,2)</f>
        <v>1</v>
      </c>
      <c r="AA519" s="678" cm="1">
        <f t="array" ref="AA519">INDEX($H519:$K519,0,MATCH(AA$475,$H$475:$K$475,0))*HLOOKUP(AA$474,$J$471:$R$472,2)</f>
        <v>0</v>
      </c>
      <c r="AB519" s="678" cm="1">
        <f t="array" ref="AB519">INDEX($H519:$K519,0,MATCH(AB$475,$H$475:$K$475,0))*HLOOKUP(AB$474,$J$471:$R$472,2)</f>
        <v>0</v>
      </c>
      <c r="AC519" s="678" cm="1">
        <f t="array" ref="AC519">INDEX($H519:$K519,0,MATCH(AC$475,$H$475:$K$475,0))*HLOOKUP(AC$474,$J$471:$R$472,2)</f>
        <v>1</v>
      </c>
      <c r="AD519" s="678" cm="1">
        <f t="array" ref="AD519">INDEX($H519:$K519,0,MATCH(AD$475,$H$475:$K$475,0))*HLOOKUP(AD$474,$J$471:$R$472,2)</f>
        <v>1</v>
      </c>
      <c r="AE519" s="678" cm="1">
        <f t="array" ref="AE519">INDEX($H519:$K519,0,MATCH(AE$475,$H$475:$K$475,0))*HLOOKUP(AE$474,$J$471:$R$472,2)</f>
        <v>0</v>
      </c>
      <c r="AF519" s="678" cm="1">
        <f t="array" ref="AF519">INDEX($H519:$K519,0,MATCH(AF$475,$H$475:$K$475,0))*HLOOKUP(AF$474,$J$471:$R$472,2)</f>
        <v>0</v>
      </c>
      <c r="AG519" s="678" cm="1">
        <f t="array" ref="AG519">INDEX($H519:$K519,0,MATCH(AG$475,$H$475:$K$475,0))*HLOOKUP(AG$474,$J$471:$R$472,2)</f>
        <v>1</v>
      </c>
      <c r="AH519" s="678" cm="1">
        <f t="array" ref="AH519">INDEX($H519:$K519,0,MATCH(AH$475,$H$475:$K$475,0))*HLOOKUP(AH$474,$J$471:$R$472,2)</f>
        <v>1</v>
      </c>
      <c r="AI519" s="678" cm="1">
        <f t="array" ref="AI519">INDEX($H519:$K519,0,MATCH(AI$475,$H$475:$K$475,0))*HLOOKUP(AI$474,$J$471:$R$472,2)</f>
        <v>0</v>
      </c>
      <c r="AJ519" s="678" cm="1">
        <f t="array" ref="AJ519">INDEX($H519:$K519,0,MATCH(AJ$475,$H$475:$K$475,0))*HLOOKUP(AJ$474,$J$471:$R$472,2)</f>
        <v>0</v>
      </c>
      <c r="AK519" s="678" cm="1">
        <f t="array" ref="AK519">INDEX($H519:$K519,0,MATCH(AK$475,$H$475:$K$475,0))*HLOOKUP(AK$474,$J$471:$R$472,2)</f>
        <v>1</v>
      </c>
      <c r="AL519" s="678" cm="1">
        <f t="array" ref="AL519">INDEX($H519:$K519,0,MATCH(AL$475,$H$475:$K$475,0))*HLOOKUP(AL$474,$J$471:$R$472,2)</f>
        <v>1</v>
      </c>
      <c r="AM519" s="678" cm="1">
        <f t="array" ref="AM519">INDEX($H519:$K519,0,MATCH(AM$475,$H$475:$K$475,0))*HLOOKUP(AM$474,$J$471:$R$472,2)</f>
        <v>0</v>
      </c>
      <c r="AN519" s="678" cm="1">
        <f t="array" ref="AN519">INDEX($H519:$K519,0,MATCH(AN$475,$H$475:$K$475,0))*HLOOKUP(AN$474,$J$471:$R$472,2)</f>
        <v>0</v>
      </c>
      <c r="AO519" s="678" cm="1">
        <f t="array" ref="AO519">INDEX($H519:$K519,0,MATCH(AO$475,$H$475:$K$475,0))*HLOOKUP(AO$474,$J$471:$R$472,2)</f>
        <v>1</v>
      </c>
      <c r="AP519" s="678" cm="1">
        <f t="array" ref="AP519">INDEX($H519:$K519,0,MATCH(AP$475,$H$475:$K$475,0))*HLOOKUP(AP$474,$J$471:$R$472,2)</f>
        <v>1</v>
      </c>
      <c r="AQ519" s="678" cm="1">
        <f t="array" ref="AQ519">INDEX($H519:$K519,0,MATCH(AQ$475,$H$475:$K$475,0))*HLOOKUP(AQ$474,$J$471:$R$472,2)</f>
        <v>0</v>
      </c>
      <c r="AR519" s="678" cm="1">
        <f t="array" ref="AR519">INDEX($H519:$K519,0,MATCH(AR$475,$H$475:$K$475,0))*HLOOKUP(AR$474,$J$471:$R$472,2)</f>
        <v>0</v>
      </c>
      <c r="AS519" s="678" cm="1">
        <f t="array" ref="AS519">INDEX($H519:$K519,0,MATCH(AS$475,$H$475:$K$475,0))*HLOOKUP(AS$474,$J$471:$R$472,2)</f>
        <v>1</v>
      </c>
      <c r="AT519" s="678" cm="1">
        <f t="array" ref="AT519">INDEX($H519:$K519,0,MATCH(AT$475,$H$475:$K$475,0))*HLOOKUP(AT$474,$J$471:$R$472,2)</f>
        <v>1</v>
      </c>
      <c r="AU519" s="678" cm="1">
        <f t="array" ref="AU519">INDEX($H519:$K519,0,MATCH(AU$475,$H$475:$K$475,0))*HLOOKUP(AU$474,$J$471:$R$472,2)</f>
        <v>0</v>
      </c>
      <c r="AV519" s="186"/>
      <c r="AW519" s="186"/>
      <c r="AX519" s="16"/>
      <c r="AY519" s="8"/>
      <c r="AZ519" s="8"/>
      <c r="BA519" s="8"/>
    </row>
    <row r="520" spans="1:53" ht="14.5" outlineLevel="1" x14ac:dyDescent="0.35">
      <c r="A520" s="6"/>
      <c r="B520" s="7"/>
      <c r="C520" s="17"/>
      <c r="D520" s="17"/>
      <c r="E520" s="17"/>
      <c r="F520" s="26"/>
      <c r="G520" s="26" t="str">
        <f t="shared" si="217"/>
        <v>YYWBLw</v>
      </c>
      <c r="H520" s="222">
        <f t="shared" ref="H520:K520" si="230">IF(H459&gt;0,1,0)</f>
        <v>0</v>
      </c>
      <c r="I520" s="222">
        <f t="shared" si="230"/>
        <v>1</v>
      </c>
      <c r="J520" s="222">
        <f t="shared" si="230"/>
        <v>1</v>
      </c>
      <c r="K520" s="222">
        <f t="shared" si="230"/>
        <v>0</v>
      </c>
      <c r="L520" s="678" cm="1">
        <f t="array" ref="L520">INDEX($H520:$K520,0,MATCH(L$475,$H$475:$K$475,0))*HLOOKUP(L$474,$J$471:$R$472,2)</f>
        <v>0</v>
      </c>
      <c r="M520" s="678" cm="1">
        <f t="array" ref="M520">INDEX($H520:$K520,0,MATCH(M$475,$H$475:$K$475,0))*HLOOKUP(M$474,$J$471:$R$472,2)</f>
        <v>1</v>
      </c>
      <c r="N520" s="678" cm="1">
        <f t="array" ref="N520">INDEX($H520:$K520,0,MATCH(N$475,$H$475:$K$475,0))*HLOOKUP(N$474,$J$471:$R$472,2)</f>
        <v>1</v>
      </c>
      <c r="O520" s="678" cm="1">
        <f t="array" ref="O520">INDEX($H520:$K520,0,MATCH(O$475,$H$475:$K$475,0))*HLOOKUP(O$474,$J$471:$R$472,2)</f>
        <v>0</v>
      </c>
      <c r="P520" s="678" cm="1">
        <f t="array" ref="P520">INDEX($H520:$K520,0,MATCH(P$475,$H$475:$K$475,0))*HLOOKUP(P$474,$J$471:$R$472,2)</f>
        <v>0</v>
      </c>
      <c r="Q520" s="678" cm="1">
        <f t="array" ref="Q520">INDEX($H520:$K520,0,MATCH(Q$475,$H$475:$K$475,0))*HLOOKUP(Q$474,$J$471:$R$472,2)</f>
        <v>1</v>
      </c>
      <c r="R520" s="678" cm="1">
        <f t="array" ref="R520">INDEX($H520:$K520,0,MATCH(R$475,$H$475:$K$475,0))*HLOOKUP(R$474,$J$471:$R$472,2)</f>
        <v>1</v>
      </c>
      <c r="S520" s="678" cm="1">
        <f t="array" ref="S520">INDEX($H520:$K520,0,MATCH(S$475,$H$475:$K$475,0))*HLOOKUP(S$474,$J$471:$R$472,2)</f>
        <v>0</v>
      </c>
      <c r="T520" s="678" cm="1">
        <f t="array" ref="T520">INDEX($H520:$K520,0,MATCH(T$475,$H$475:$K$475,0))*HLOOKUP(T$474,$J$471:$R$472,2)</f>
        <v>0</v>
      </c>
      <c r="U520" s="678" cm="1">
        <f t="array" ref="U520">INDEX($H520:$K520,0,MATCH(U$475,$H$475:$K$475,0))*HLOOKUP(U$474,$J$471:$R$472,2)</f>
        <v>1</v>
      </c>
      <c r="V520" s="678" cm="1">
        <f t="array" ref="V520">INDEX($H520:$K520,0,MATCH(V$475,$H$475:$K$475,0))*HLOOKUP(V$474,$J$471:$R$472,2)</f>
        <v>1</v>
      </c>
      <c r="W520" s="678" cm="1">
        <f t="array" ref="W520">INDEX($H520:$K520,0,MATCH(W$475,$H$475:$K$475,0))*HLOOKUP(W$474,$J$471:$R$472,2)</f>
        <v>0</v>
      </c>
      <c r="X520" s="678" cm="1">
        <f t="array" ref="X520">INDEX($H520:$K520,0,MATCH(X$475,$H$475:$K$475,0))*HLOOKUP(X$474,$J$471:$R$472,2)</f>
        <v>0</v>
      </c>
      <c r="Y520" s="678" cm="1">
        <f t="array" ref="Y520">INDEX($H520:$K520,0,MATCH(Y$475,$H$475:$K$475,0))*HLOOKUP(Y$474,$J$471:$R$472,2)</f>
        <v>1</v>
      </c>
      <c r="Z520" s="678" cm="1">
        <f t="array" ref="Z520">INDEX($H520:$K520,0,MATCH(Z$475,$H$475:$K$475,0))*HLOOKUP(Z$474,$J$471:$R$472,2)</f>
        <v>1</v>
      </c>
      <c r="AA520" s="678" cm="1">
        <f t="array" ref="AA520">INDEX($H520:$K520,0,MATCH(AA$475,$H$475:$K$475,0))*HLOOKUP(AA$474,$J$471:$R$472,2)</f>
        <v>0</v>
      </c>
      <c r="AB520" s="678" cm="1">
        <f t="array" ref="AB520">INDEX($H520:$K520,0,MATCH(AB$475,$H$475:$K$475,0))*HLOOKUP(AB$474,$J$471:$R$472,2)</f>
        <v>0</v>
      </c>
      <c r="AC520" s="678" cm="1">
        <f t="array" ref="AC520">INDEX($H520:$K520,0,MATCH(AC$475,$H$475:$K$475,0))*HLOOKUP(AC$474,$J$471:$R$472,2)</f>
        <v>1</v>
      </c>
      <c r="AD520" s="678" cm="1">
        <f t="array" ref="AD520">INDEX($H520:$K520,0,MATCH(AD$475,$H$475:$K$475,0))*HLOOKUP(AD$474,$J$471:$R$472,2)</f>
        <v>1</v>
      </c>
      <c r="AE520" s="678" cm="1">
        <f t="array" ref="AE520">INDEX($H520:$K520,0,MATCH(AE$475,$H$475:$K$475,0))*HLOOKUP(AE$474,$J$471:$R$472,2)</f>
        <v>0</v>
      </c>
      <c r="AF520" s="678" cm="1">
        <f t="array" ref="AF520">INDEX($H520:$K520,0,MATCH(AF$475,$H$475:$K$475,0))*HLOOKUP(AF$474,$J$471:$R$472,2)</f>
        <v>0</v>
      </c>
      <c r="AG520" s="678" cm="1">
        <f t="array" ref="AG520">INDEX($H520:$K520,0,MATCH(AG$475,$H$475:$K$475,0))*HLOOKUP(AG$474,$J$471:$R$472,2)</f>
        <v>1</v>
      </c>
      <c r="AH520" s="678" cm="1">
        <f t="array" ref="AH520">INDEX($H520:$K520,0,MATCH(AH$475,$H$475:$K$475,0))*HLOOKUP(AH$474,$J$471:$R$472,2)</f>
        <v>1</v>
      </c>
      <c r="AI520" s="678" cm="1">
        <f t="array" ref="AI520">INDEX($H520:$K520,0,MATCH(AI$475,$H$475:$K$475,0))*HLOOKUP(AI$474,$J$471:$R$472,2)</f>
        <v>0</v>
      </c>
      <c r="AJ520" s="678" cm="1">
        <f t="array" ref="AJ520">INDEX($H520:$K520,0,MATCH(AJ$475,$H$475:$K$475,0))*HLOOKUP(AJ$474,$J$471:$R$472,2)</f>
        <v>0</v>
      </c>
      <c r="AK520" s="678" cm="1">
        <f t="array" ref="AK520">INDEX($H520:$K520,0,MATCH(AK$475,$H$475:$K$475,0))*HLOOKUP(AK$474,$J$471:$R$472,2)</f>
        <v>1</v>
      </c>
      <c r="AL520" s="678" cm="1">
        <f t="array" ref="AL520">INDEX($H520:$K520,0,MATCH(AL$475,$H$475:$K$475,0))*HLOOKUP(AL$474,$J$471:$R$472,2)</f>
        <v>1</v>
      </c>
      <c r="AM520" s="678" cm="1">
        <f t="array" ref="AM520">INDEX($H520:$K520,0,MATCH(AM$475,$H$475:$K$475,0))*HLOOKUP(AM$474,$J$471:$R$472,2)</f>
        <v>0</v>
      </c>
      <c r="AN520" s="678" cm="1">
        <f t="array" ref="AN520">INDEX($H520:$K520,0,MATCH(AN$475,$H$475:$K$475,0))*HLOOKUP(AN$474,$J$471:$R$472,2)</f>
        <v>0</v>
      </c>
      <c r="AO520" s="678" cm="1">
        <f t="array" ref="AO520">INDEX($H520:$K520,0,MATCH(AO$475,$H$475:$K$475,0))*HLOOKUP(AO$474,$J$471:$R$472,2)</f>
        <v>1</v>
      </c>
      <c r="AP520" s="678" cm="1">
        <f t="array" ref="AP520">INDEX($H520:$K520,0,MATCH(AP$475,$H$475:$K$475,0))*HLOOKUP(AP$474,$J$471:$R$472,2)</f>
        <v>1</v>
      </c>
      <c r="AQ520" s="678" cm="1">
        <f t="array" ref="AQ520">INDEX($H520:$K520,0,MATCH(AQ$475,$H$475:$K$475,0))*HLOOKUP(AQ$474,$J$471:$R$472,2)</f>
        <v>0</v>
      </c>
      <c r="AR520" s="678" cm="1">
        <f t="array" ref="AR520">INDEX($H520:$K520,0,MATCH(AR$475,$H$475:$K$475,0))*HLOOKUP(AR$474,$J$471:$R$472,2)</f>
        <v>0</v>
      </c>
      <c r="AS520" s="678" cm="1">
        <f t="array" ref="AS520">INDEX($H520:$K520,0,MATCH(AS$475,$H$475:$K$475,0))*HLOOKUP(AS$474,$J$471:$R$472,2)</f>
        <v>1</v>
      </c>
      <c r="AT520" s="678" cm="1">
        <f t="array" ref="AT520">INDEX($H520:$K520,0,MATCH(AT$475,$H$475:$K$475,0))*HLOOKUP(AT$474,$J$471:$R$472,2)</f>
        <v>1</v>
      </c>
      <c r="AU520" s="678" cm="1">
        <f t="array" ref="AU520">INDEX($H520:$K520,0,MATCH(AU$475,$H$475:$K$475,0))*HLOOKUP(AU$474,$J$471:$R$472,2)</f>
        <v>0</v>
      </c>
      <c r="AV520" s="186"/>
      <c r="AW520" s="186"/>
      <c r="AX520" s="16"/>
      <c r="AY520" s="8"/>
      <c r="AZ520" s="8"/>
      <c r="BA520" s="8"/>
    </row>
    <row r="521" spans="1:53" ht="14.5" outlineLevel="1" x14ac:dyDescent="0.35">
      <c r="A521" s="6"/>
      <c r="B521" s="7"/>
      <c r="C521" s="17"/>
      <c r="D521" s="17"/>
      <c r="E521" s="17"/>
      <c r="F521" s="26"/>
      <c r="G521" s="26" t="str">
        <f t="shared" si="217"/>
        <v>YYWBLwd</v>
      </c>
      <c r="H521" s="222">
        <f t="shared" ref="H521:K521" si="231">IF(H460&gt;0,1,0)</f>
        <v>0</v>
      </c>
      <c r="I521" s="222">
        <f t="shared" si="231"/>
        <v>1</v>
      </c>
      <c r="J521" s="222">
        <f t="shared" si="231"/>
        <v>1</v>
      </c>
      <c r="K521" s="222">
        <f t="shared" si="231"/>
        <v>0</v>
      </c>
      <c r="L521" s="678" cm="1">
        <f t="array" ref="L521">INDEX($H521:$K521,0,MATCH(L$475,$H$475:$K$475,0))*HLOOKUP(L$474,$J$471:$R$472,2)</f>
        <v>0</v>
      </c>
      <c r="M521" s="678" cm="1">
        <f t="array" ref="M521">INDEX($H521:$K521,0,MATCH(M$475,$H$475:$K$475,0))*HLOOKUP(M$474,$J$471:$R$472,2)</f>
        <v>1</v>
      </c>
      <c r="N521" s="678" cm="1">
        <f t="array" ref="N521">INDEX($H521:$K521,0,MATCH(N$475,$H$475:$K$475,0))*HLOOKUP(N$474,$J$471:$R$472,2)</f>
        <v>1</v>
      </c>
      <c r="O521" s="678" cm="1">
        <f t="array" ref="O521">INDEX($H521:$K521,0,MATCH(O$475,$H$475:$K$475,0))*HLOOKUP(O$474,$J$471:$R$472,2)</f>
        <v>0</v>
      </c>
      <c r="P521" s="678" cm="1">
        <f t="array" ref="P521">INDEX($H521:$K521,0,MATCH(P$475,$H$475:$K$475,0))*HLOOKUP(P$474,$J$471:$R$472,2)</f>
        <v>0</v>
      </c>
      <c r="Q521" s="678" cm="1">
        <f t="array" ref="Q521">INDEX($H521:$K521,0,MATCH(Q$475,$H$475:$K$475,0))*HLOOKUP(Q$474,$J$471:$R$472,2)</f>
        <v>1</v>
      </c>
      <c r="R521" s="678" cm="1">
        <f t="array" ref="R521">INDEX($H521:$K521,0,MATCH(R$475,$H$475:$K$475,0))*HLOOKUP(R$474,$J$471:$R$472,2)</f>
        <v>1</v>
      </c>
      <c r="S521" s="678" cm="1">
        <f t="array" ref="S521">INDEX($H521:$K521,0,MATCH(S$475,$H$475:$K$475,0))*HLOOKUP(S$474,$J$471:$R$472,2)</f>
        <v>0</v>
      </c>
      <c r="T521" s="678" cm="1">
        <f t="array" ref="T521">INDEX($H521:$K521,0,MATCH(T$475,$H$475:$K$475,0))*HLOOKUP(T$474,$J$471:$R$472,2)</f>
        <v>0</v>
      </c>
      <c r="U521" s="678" cm="1">
        <f t="array" ref="U521">INDEX($H521:$K521,0,MATCH(U$475,$H$475:$K$475,0))*HLOOKUP(U$474,$J$471:$R$472,2)</f>
        <v>1</v>
      </c>
      <c r="V521" s="678" cm="1">
        <f t="array" ref="V521">INDEX($H521:$K521,0,MATCH(V$475,$H$475:$K$475,0))*HLOOKUP(V$474,$J$471:$R$472,2)</f>
        <v>1</v>
      </c>
      <c r="W521" s="678" cm="1">
        <f t="array" ref="W521">INDEX($H521:$K521,0,MATCH(W$475,$H$475:$K$475,0))*HLOOKUP(W$474,$J$471:$R$472,2)</f>
        <v>0</v>
      </c>
      <c r="X521" s="678" cm="1">
        <f t="array" ref="X521">INDEX($H521:$K521,0,MATCH(X$475,$H$475:$K$475,0))*HLOOKUP(X$474,$J$471:$R$472,2)</f>
        <v>0</v>
      </c>
      <c r="Y521" s="678" cm="1">
        <f t="array" ref="Y521">INDEX($H521:$K521,0,MATCH(Y$475,$H$475:$K$475,0))*HLOOKUP(Y$474,$J$471:$R$472,2)</f>
        <v>1</v>
      </c>
      <c r="Z521" s="678" cm="1">
        <f t="array" ref="Z521">INDEX($H521:$K521,0,MATCH(Z$475,$H$475:$K$475,0))*HLOOKUP(Z$474,$J$471:$R$472,2)</f>
        <v>1</v>
      </c>
      <c r="AA521" s="678" cm="1">
        <f t="array" ref="AA521">INDEX($H521:$K521,0,MATCH(AA$475,$H$475:$K$475,0))*HLOOKUP(AA$474,$J$471:$R$472,2)</f>
        <v>0</v>
      </c>
      <c r="AB521" s="678" cm="1">
        <f t="array" ref="AB521">INDEX($H521:$K521,0,MATCH(AB$475,$H$475:$K$475,0))*HLOOKUP(AB$474,$J$471:$R$472,2)</f>
        <v>0</v>
      </c>
      <c r="AC521" s="678" cm="1">
        <f t="array" ref="AC521">INDEX($H521:$K521,0,MATCH(AC$475,$H$475:$K$475,0))*HLOOKUP(AC$474,$J$471:$R$472,2)</f>
        <v>1</v>
      </c>
      <c r="AD521" s="678" cm="1">
        <f t="array" ref="AD521">INDEX($H521:$K521,0,MATCH(AD$475,$H$475:$K$475,0))*HLOOKUP(AD$474,$J$471:$R$472,2)</f>
        <v>1</v>
      </c>
      <c r="AE521" s="678" cm="1">
        <f t="array" ref="AE521">INDEX($H521:$K521,0,MATCH(AE$475,$H$475:$K$475,0))*HLOOKUP(AE$474,$J$471:$R$472,2)</f>
        <v>0</v>
      </c>
      <c r="AF521" s="678" cm="1">
        <f t="array" ref="AF521">INDEX($H521:$K521,0,MATCH(AF$475,$H$475:$K$475,0))*HLOOKUP(AF$474,$J$471:$R$472,2)</f>
        <v>0</v>
      </c>
      <c r="AG521" s="678" cm="1">
        <f t="array" ref="AG521">INDEX($H521:$K521,0,MATCH(AG$475,$H$475:$K$475,0))*HLOOKUP(AG$474,$J$471:$R$472,2)</f>
        <v>1</v>
      </c>
      <c r="AH521" s="678" cm="1">
        <f t="array" ref="AH521">INDEX($H521:$K521,0,MATCH(AH$475,$H$475:$K$475,0))*HLOOKUP(AH$474,$J$471:$R$472,2)</f>
        <v>1</v>
      </c>
      <c r="AI521" s="678" cm="1">
        <f t="array" ref="AI521">INDEX($H521:$K521,0,MATCH(AI$475,$H$475:$K$475,0))*HLOOKUP(AI$474,$J$471:$R$472,2)</f>
        <v>0</v>
      </c>
      <c r="AJ521" s="678" cm="1">
        <f t="array" ref="AJ521">INDEX($H521:$K521,0,MATCH(AJ$475,$H$475:$K$475,0))*HLOOKUP(AJ$474,$J$471:$R$472,2)</f>
        <v>0</v>
      </c>
      <c r="AK521" s="678" cm="1">
        <f t="array" ref="AK521">INDEX($H521:$K521,0,MATCH(AK$475,$H$475:$K$475,0))*HLOOKUP(AK$474,$J$471:$R$472,2)</f>
        <v>1</v>
      </c>
      <c r="AL521" s="678" cm="1">
        <f t="array" ref="AL521">INDEX($H521:$K521,0,MATCH(AL$475,$H$475:$K$475,0))*HLOOKUP(AL$474,$J$471:$R$472,2)</f>
        <v>1</v>
      </c>
      <c r="AM521" s="678" cm="1">
        <f t="array" ref="AM521">INDEX($H521:$K521,0,MATCH(AM$475,$H$475:$K$475,0))*HLOOKUP(AM$474,$J$471:$R$472,2)</f>
        <v>0</v>
      </c>
      <c r="AN521" s="678" cm="1">
        <f t="array" ref="AN521">INDEX($H521:$K521,0,MATCH(AN$475,$H$475:$K$475,0))*HLOOKUP(AN$474,$J$471:$R$472,2)</f>
        <v>0</v>
      </c>
      <c r="AO521" s="678" cm="1">
        <f t="array" ref="AO521">INDEX($H521:$K521,0,MATCH(AO$475,$H$475:$K$475,0))*HLOOKUP(AO$474,$J$471:$R$472,2)</f>
        <v>1</v>
      </c>
      <c r="AP521" s="678" cm="1">
        <f t="array" ref="AP521">INDEX($H521:$K521,0,MATCH(AP$475,$H$475:$K$475,0))*HLOOKUP(AP$474,$J$471:$R$472,2)</f>
        <v>1</v>
      </c>
      <c r="AQ521" s="678" cm="1">
        <f t="array" ref="AQ521">INDEX($H521:$K521,0,MATCH(AQ$475,$H$475:$K$475,0))*HLOOKUP(AQ$474,$J$471:$R$472,2)</f>
        <v>0</v>
      </c>
      <c r="AR521" s="678" cm="1">
        <f t="array" ref="AR521">INDEX($H521:$K521,0,MATCH(AR$475,$H$475:$K$475,0))*HLOOKUP(AR$474,$J$471:$R$472,2)</f>
        <v>0</v>
      </c>
      <c r="AS521" s="678" cm="1">
        <f t="array" ref="AS521">INDEX($H521:$K521,0,MATCH(AS$475,$H$475:$K$475,0))*HLOOKUP(AS$474,$J$471:$R$472,2)</f>
        <v>1</v>
      </c>
      <c r="AT521" s="678" cm="1">
        <f t="array" ref="AT521">INDEX($H521:$K521,0,MATCH(AT$475,$H$475:$K$475,0))*HLOOKUP(AT$474,$J$471:$R$472,2)</f>
        <v>1</v>
      </c>
      <c r="AU521" s="678" cm="1">
        <f t="array" ref="AU521">INDEX($H521:$K521,0,MATCH(AU$475,$H$475:$K$475,0))*HLOOKUP(AU$474,$J$471:$R$472,2)</f>
        <v>0</v>
      </c>
      <c r="AV521" s="186"/>
      <c r="AW521" s="186"/>
      <c r="AX521" s="16"/>
      <c r="AY521" s="8"/>
      <c r="AZ521" s="8"/>
      <c r="BA521" s="8"/>
    </row>
    <row r="522" spans="1:53" ht="14.5" outlineLevel="1" x14ac:dyDescent="0.35">
      <c r="A522" s="6"/>
      <c r="B522" s="7"/>
      <c r="C522" s="17"/>
      <c r="D522" s="17"/>
      <c r="E522" s="17"/>
      <c r="F522" s="26"/>
      <c r="G522" s="26" t="str">
        <f t="shared" si="217"/>
        <v>YAAA2Nw</v>
      </c>
      <c r="H522" s="222">
        <f t="shared" ref="H522:K522" si="232">IF(H461&gt;0,1,0)</f>
        <v>0</v>
      </c>
      <c r="I522" s="222">
        <f t="shared" si="232"/>
        <v>1</v>
      </c>
      <c r="J522" s="222">
        <f t="shared" si="232"/>
        <v>1</v>
      </c>
      <c r="K522" s="222">
        <f t="shared" si="232"/>
        <v>0</v>
      </c>
      <c r="L522" s="678" cm="1">
        <f t="array" ref="L522">INDEX($H522:$K522,0,MATCH(L$475,$H$475:$K$475,0))*HLOOKUP(L$474,$J$471:$R$472,2)</f>
        <v>0</v>
      </c>
      <c r="M522" s="678" cm="1">
        <f t="array" ref="M522">INDEX($H522:$K522,0,MATCH(M$475,$H$475:$K$475,0))*HLOOKUP(M$474,$J$471:$R$472,2)</f>
        <v>1</v>
      </c>
      <c r="N522" s="678" cm="1">
        <f t="array" ref="N522">INDEX($H522:$K522,0,MATCH(N$475,$H$475:$K$475,0))*HLOOKUP(N$474,$J$471:$R$472,2)</f>
        <v>1</v>
      </c>
      <c r="O522" s="678" cm="1">
        <f t="array" ref="O522">INDEX($H522:$K522,0,MATCH(O$475,$H$475:$K$475,0))*HLOOKUP(O$474,$J$471:$R$472,2)</f>
        <v>0</v>
      </c>
      <c r="P522" s="678" cm="1">
        <f t="array" ref="P522">INDEX($H522:$K522,0,MATCH(P$475,$H$475:$K$475,0))*HLOOKUP(P$474,$J$471:$R$472,2)</f>
        <v>0</v>
      </c>
      <c r="Q522" s="678" cm="1">
        <f t="array" ref="Q522">INDEX($H522:$K522,0,MATCH(Q$475,$H$475:$K$475,0))*HLOOKUP(Q$474,$J$471:$R$472,2)</f>
        <v>1</v>
      </c>
      <c r="R522" s="678" cm="1">
        <f t="array" ref="R522">INDEX($H522:$K522,0,MATCH(R$475,$H$475:$K$475,0))*HLOOKUP(R$474,$J$471:$R$472,2)</f>
        <v>1</v>
      </c>
      <c r="S522" s="678" cm="1">
        <f t="array" ref="S522">INDEX($H522:$K522,0,MATCH(S$475,$H$475:$K$475,0))*HLOOKUP(S$474,$J$471:$R$472,2)</f>
        <v>0</v>
      </c>
      <c r="T522" s="678" cm="1">
        <f t="array" ref="T522">INDEX($H522:$K522,0,MATCH(T$475,$H$475:$K$475,0))*HLOOKUP(T$474,$J$471:$R$472,2)</f>
        <v>0</v>
      </c>
      <c r="U522" s="678" cm="1">
        <f t="array" ref="U522">INDEX($H522:$K522,0,MATCH(U$475,$H$475:$K$475,0))*HLOOKUP(U$474,$J$471:$R$472,2)</f>
        <v>1</v>
      </c>
      <c r="V522" s="678" cm="1">
        <f t="array" ref="V522">INDEX($H522:$K522,0,MATCH(V$475,$H$475:$K$475,0))*HLOOKUP(V$474,$J$471:$R$472,2)</f>
        <v>1</v>
      </c>
      <c r="W522" s="678" cm="1">
        <f t="array" ref="W522">INDEX($H522:$K522,0,MATCH(W$475,$H$475:$K$475,0))*HLOOKUP(W$474,$J$471:$R$472,2)</f>
        <v>0</v>
      </c>
      <c r="X522" s="678" cm="1">
        <f t="array" ref="X522">INDEX($H522:$K522,0,MATCH(X$475,$H$475:$K$475,0))*HLOOKUP(X$474,$J$471:$R$472,2)</f>
        <v>0</v>
      </c>
      <c r="Y522" s="678" cm="1">
        <f t="array" ref="Y522">INDEX($H522:$K522,0,MATCH(Y$475,$H$475:$K$475,0))*HLOOKUP(Y$474,$J$471:$R$472,2)</f>
        <v>1</v>
      </c>
      <c r="Z522" s="678" cm="1">
        <f t="array" ref="Z522">INDEX($H522:$K522,0,MATCH(Z$475,$H$475:$K$475,0))*HLOOKUP(Z$474,$J$471:$R$472,2)</f>
        <v>1</v>
      </c>
      <c r="AA522" s="678" cm="1">
        <f t="array" ref="AA522">INDEX($H522:$K522,0,MATCH(AA$475,$H$475:$K$475,0))*HLOOKUP(AA$474,$J$471:$R$472,2)</f>
        <v>0</v>
      </c>
      <c r="AB522" s="678" cm="1">
        <f t="array" ref="AB522">INDEX($H522:$K522,0,MATCH(AB$475,$H$475:$K$475,0))*HLOOKUP(AB$474,$J$471:$R$472,2)</f>
        <v>0</v>
      </c>
      <c r="AC522" s="678" cm="1">
        <f t="array" ref="AC522">INDEX($H522:$K522,0,MATCH(AC$475,$H$475:$K$475,0))*HLOOKUP(AC$474,$J$471:$R$472,2)</f>
        <v>1</v>
      </c>
      <c r="AD522" s="678" cm="1">
        <f t="array" ref="AD522">INDEX($H522:$K522,0,MATCH(AD$475,$H$475:$K$475,0))*HLOOKUP(AD$474,$J$471:$R$472,2)</f>
        <v>1</v>
      </c>
      <c r="AE522" s="678" cm="1">
        <f t="array" ref="AE522">INDEX($H522:$K522,0,MATCH(AE$475,$H$475:$K$475,0))*HLOOKUP(AE$474,$J$471:$R$472,2)</f>
        <v>0</v>
      </c>
      <c r="AF522" s="678" cm="1">
        <f t="array" ref="AF522">INDEX($H522:$K522,0,MATCH(AF$475,$H$475:$K$475,0))*HLOOKUP(AF$474,$J$471:$R$472,2)</f>
        <v>0</v>
      </c>
      <c r="AG522" s="678" cm="1">
        <f t="array" ref="AG522">INDEX($H522:$K522,0,MATCH(AG$475,$H$475:$K$475,0))*HLOOKUP(AG$474,$J$471:$R$472,2)</f>
        <v>1</v>
      </c>
      <c r="AH522" s="678" cm="1">
        <f t="array" ref="AH522">INDEX($H522:$K522,0,MATCH(AH$475,$H$475:$K$475,0))*HLOOKUP(AH$474,$J$471:$R$472,2)</f>
        <v>1</v>
      </c>
      <c r="AI522" s="678" cm="1">
        <f t="array" ref="AI522">INDEX($H522:$K522,0,MATCH(AI$475,$H$475:$K$475,0))*HLOOKUP(AI$474,$J$471:$R$472,2)</f>
        <v>0</v>
      </c>
      <c r="AJ522" s="678" cm="1">
        <f t="array" ref="AJ522">INDEX($H522:$K522,0,MATCH(AJ$475,$H$475:$K$475,0))*HLOOKUP(AJ$474,$J$471:$R$472,2)</f>
        <v>0</v>
      </c>
      <c r="AK522" s="678" cm="1">
        <f t="array" ref="AK522">INDEX($H522:$K522,0,MATCH(AK$475,$H$475:$K$475,0))*HLOOKUP(AK$474,$J$471:$R$472,2)</f>
        <v>1</v>
      </c>
      <c r="AL522" s="678" cm="1">
        <f t="array" ref="AL522">INDEX($H522:$K522,0,MATCH(AL$475,$H$475:$K$475,0))*HLOOKUP(AL$474,$J$471:$R$472,2)</f>
        <v>1</v>
      </c>
      <c r="AM522" s="678" cm="1">
        <f t="array" ref="AM522">INDEX($H522:$K522,0,MATCH(AM$475,$H$475:$K$475,0))*HLOOKUP(AM$474,$J$471:$R$472,2)</f>
        <v>0</v>
      </c>
      <c r="AN522" s="678" cm="1">
        <f t="array" ref="AN522">INDEX($H522:$K522,0,MATCH(AN$475,$H$475:$K$475,0))*HLOOKUP(AN$474,$J$471:$R$472,2)</f>
        <v>0</v>
      </c>
      <c r="AO522" s="678" cm="1">
        <f t="array" ref="AO522">INDEX($H522:$K522,0,MATCH(AO$475,$H$475:$K$475,0))*HLOOKUP(AO$474,$J$471:$R$472,2)</f>
        <v>1</v>
      </c>
      <c r="AP522" s="678" cm="1">
        <f t="array" ref="AP522">INDEX($H522:$K522,0,MATCH(AP$475,$H$475:$K$475,0))*HLOOKUP(AP$474,$J$471:$R$472,2)</f>
        <v>1</v>
      </c>
      <c r="AQ522" s="678" cm="1">
        <f t="array" ref="AQ522">INDEX($H522:$K522,0,MATCH(AQ$475,$H$475:$K$475,0))*HLOOKUP(AQ$474,$J$471:$R$472,2)</f>
        <v>0</v>
      </c>
      <c r="AR522" s="678" cm="1">
        <f t="array" ref="AR522">INDEX($H522:$K522,0,MATCH(AR$475,$H$475:$K$475,0))*HLOOKUP(AR$474,$J$471:$R$472,2)</f>
        <v>0</v>
      </c>
      <c r="AS522" s="678" cm="1">
        <f t="array" ref="AS522">INDEX($H522:$K522,0,MATCH(AS$475,$H$475:$K$475,0))*HLOOKUP(AS$474,$J$471:$R$472,2)</f>
        <v>1</v>
      </c>
      <c r="AT522" s="678" cm="1">
        <f t="array" ref="AT522">INDEX($H522:$K522,0,MATCH(AT$475,$H$475:$K$475,0))*HLOOKUP(AT$474,$J$471:$R$472,2)</f>
        <v>1</v>
      </c>
      <c r="AU522" s="678" cm="1">
        <f t="array" ref="AU522">INDEX($H522:$K522,0,MATCH(AU$475,$H$475:$K$475,0))*HLOOKUP(AU$474,$J$471:$R$472,2)</f>
        <v>0</v>
      </c>
      <c r="AV522" s="186"/>
      <c r="AW522" s="186"/>
      <c r="AX522" s="16"/>
      <c r="AY522" s="8"/>
      <c r="AZ522" s="8"/>
      <c r="BA522" s="8"/>
    </row>
    <row r="523" spans="1:53" ht="14.5" outlineLevel="1" x14ac:dyDescent="0.35">
      <c r="A523" s="6"/>
      <c r="B523" s="7"/>
      <c r="C523" s="17"/>
      <c r="D523" s="17"/>
      <c r="E523" s="17"/>
      <c r="F523" s="26"/>
      <c r="G523" s="26" t="str">
        <f t="shared" si="217"/>
        <v>YAAA2Nwd</v>
      </c>
      <c r="H523" s="222">
        <f t="shared" ref="H523:K523" si="233">IF(H462&gt;0,1,0)</f>
        <v>0</v>
      </c>
      <c r="I523" s="222">
        <f t="shared" si="233"/>
        <v>1</v>
      </c>
      <c r="J523" s="222">
        <f t="shared" si="233"/>
        <v>1</v>
      </c>
      <c r="K523" s="222">
        <f t="shared" si="233"/>
        <v>0</v>
      </c>
      <c r="L523" s="678" cm="1">
        <f t="array" ref="L523">INDEX($H523:$K523,0,MATCH(L$475,$H$475:$K$475,0))*HLOOKUP(L$474,$J$471:$R$472,2)</f>
        <v>0</v>
      </c>
      <c r="M523" s="678" cm="1">
        <f t="array" ref="M523">INDEX($H523:$K523,0,MATCH(M$475,$H$475:$K$475,0))*HLOOKUP(M$474,$J$471:$R$472,2)</f>
        <v>1</v>
      </c>
      <c r="N523" s="678" cm="1">
        <f t="array" ref="N523">INDEX($H523:$K523,0,MATCH(N$475,$H$475:$K$475,0))*HLOOKUP(N$474,$J$471:$R$472,2)</f>
        <v>1</v>
      </c>
      <c r="O523" s="678" cm="1">
        <f t="array" ref="O523">INDEX($H523:$K523,0,MATCH(O$475,$H$475:$K$475,0))*HLOOKUP(O$474,$J$471:$R$472,2)</f>
        <v>0</v>
      </c>
      <c r="P523" s="678" cm="1">
        <f t="array" ref="P523">INDEX($H523:$K523,0,MATCH(P$475,$H$475:$K$475,0))*HLOOKUP(P$474,$J$471:$R$472,2)</f>
        <v>0</v>
      </c>
      <c r="Q523" s="678" cm="1">
        <f t="array" ref="Q523">INDEX($H523:$K523,0,MATCH(Q$475,$H$475:$K$475,0))*HLOOKUP(Q$474,$J$471:$R$472,2)</f>
        <v>1</v>
      </c>
      <c r="R523" s="678" cm="1">
        <f t="array" ref="R523">INDEX($H523:$K523,0,MATCH(R$475,$H$475:$K$475,0))*HLOOKUP(R$474,$J$471:$R$472,2)</f>
        <v>1</v>
      </c>
      <c r="S523" s="678" cm="1">
        <f t="array" ref="S523">INDEX($H523:$K523,0,MATCH(S$475,$H$475:$K$475,0))*HLOOKUP(S$474,$J$471:$R$472,2)</f>
        <v>0</v>
      </c>
      <c r="T523" s="678" cm="1">
        <f t="array" ref="T523">INDEX($H523:$K523,0,MATCH(T$475,$H$475:$K$475,0))*HLOOKUP(T$474,$J$471:$R$472,2)</f>
        <v>0</v>
      </c>
      <c r="U523" s="678" cm="1">
        <f t="array" ref="U523">INDEX($H523:$K523,0,MATCH(U$475,$H$475:$K$475,0))*HLOOKUP(U$474,$J$471:$R$472,2)</f>
        <v>1</v>
      </c>
      <c r="V523" s="678" cm="1">
        <f t="array" ref="V523">INDEX($H523:$K523,0,MATCH(V$475,$H$475:$K$475,0))*HLOOKUP(V$474,$J$471:$R$472,2)</f>
        <v>1</v>
      </c>
      <c r="W523" s="678" cm="1">
        <f t="array" ref="W523">INDEX($H523:$K523,0,MATCH(W$475,$H$475:$K$475,0))*HLOOKUP(W$474,$J$471:$R$472,2)</f>
        <v>0</v>
      </c>
      <c r="X523" s="678" cm="1">
        <f t="array" ref="X523">INDEX($H523:$K523,0,MATCH(X$475,$H$475:$K$475,0))*HLOOKUP(X$474,$J$471:$R$472,2)</f>
        <v>0</v>
      </c>
      <c r="Y523" s="678" cm="1">
        <f t="array" ref="Y523">INDEX($H523:$K523,0,MATCH(Y$475,$H$475:$K$475,0))*HLOOKUP(Y$474,$J$471:$R$472,2)</f>
        <v>1</v>
      </c>
      <c r="Z523" s="678" cm="1">
        <f t="array" ref="Z523">INDEX($H523:$K523,0,MATCH(Z$475,$H$475:$K$475,0))*HLOOKUP(Z$474,$J$471:$R$472,2)</f>
        <v>1</v>
      </c>
      <c r="AA523" s="678" cm="1">
        <f t="array" ref="AA523">INDEX($H523:$K523,0,MATCH(AA$475,$H$475:$K$475,0))*HLOOKUP(AA$474,$J$471:$R$472,2)</f>
        <v>0</v>
      </c>
      <c r="AB523" s="678" cm="1">
        <f t="array" ref="AB523">INDEX($H523:$K523,0,MATCH(AB$475,$H$475:$K$475,0))*HLOOKUP(AB$474,$J$471:$R$472,2)</f>
        <v>0</v>
      </c>
      <c r="AC523" s="678" cm="1">
        <f t="array" ref="AC523">INDEX($H523:$K523,0,MATCH(AC$475,$H$475:$K$475,0))*HLOOKUP(AC$474,$J$471:$R$472,2)</f>
        <v>1</v>
      </c>
      <c r="AD523" s="678" cm="1">
        <f t="array" ref="AD523">INDEX($H523:$K523,0,MATCH(AD$475,$H$475:$K$475,0))*HLOOKUP(AD$474,$J$471:$R$472,2)</f>
        <v>1</v>
      </c>
      <c r="AE523" s="678" cm="1">
        <f t="array" ref="AE523">INDEX($H523:$K523,0,MATCH(AE$475,$H$475:$K$475,0))*HLOOKUP(AE$474,$J$471:$R$472,2)</f>
        <v>0</v>
      </c>
      <c r="AF523" s="678" cm="1">
        <f t="array" ref="AF523">INDEX($H523:$K523,0,MATCH(AF$475,$H$475:$K$475,0))*HLOOKUP(AF$474,$J$471:$R$472,2)</f>
        <v>0</v>
      </c>
      <c r="AG523" s="678" cm="1">
        <f t="array" ref="AG523">INDEX($H523:$K523,0,MATCH(AG$475,$H$475:$K$475,0))*HLOOKUP(AG$474,$J$471:$R$472,2)</f>
        <v>1</v>
      </c>
      <c r="AH523" s="678" cm="1">
        <f t="array" ref="AH523">INDEX($H523:$K523,0,MATCH(AH$475,$H$475:$K$475,0))*HLOOKUP(AH$474,$J$471:$R$472,2)</f>
        <v>1</v>
      </c>
      <c r="AI523" s="678" cm="1">
        <f t="array" ref="AI523">INDEX($H523:$K523,0,MATCH(AI$475,$H$475:$K$475,0))*HLOOKUP(AI$474,$J$471:$R$472,2)</f>
        <v>0</v>
      </c>
      <c r="AJ523" s="678" cm="1">
        <f t="array" ref="AJ523">INDEX($H523:$K523,0,MATCH(AJ$475,$H$475:$K$475,0))*HLOOKUP(AJ$474,$J$471:$R$472,2)</f>
        <v>0</v>
      </c>
      <c r="AK523" s="678" cm="1">
        <f t="array" ref="AK523">INDEX($H523:$K523,0,MATCH(AK$475,$H$475:$K$475,0))*HLOOKUP(AK$474,$J$471:$R$472,2)</f>
        <v>1</v>
      </c>
      <c r="AL523" s="678" cm="1">
        <f t="array" ref="AL523">INDEX($H523:$K523,0,MATCH(AL$475,$H$475:$K$475,0))*HLOOKUP(AL$474,$J$471:$R$472,2)</f>
        <v>1</v>
      </c>
      <c r="AM523" s="678" cm="1">
        <f t="array" ref="AM523">INDEX($H523:$K523,0,MATCH(AM$475,$H$475:$K$475,0))*HLOOKUP(AM$474,$J$471:$R$472,2)</f>
        <v>0</v>
      </c>
      <c r="AN523" s="678" cm="1">
        <f t="array" ref="AN523">INDEX($H523:$K523,0,MATCH(AN$475,$H$475:$K$475,0))*HLOOKUP(AN$474,$J$471:$R$472,2)</f>
        <v>0</v>
      </c>
      <c r="AO523" s="678" cm="1">
        <f t="array" ref="AO523">INDEX($H523:$K523,0,MATCH(AO$475,$H$475:$K$475,0))*HLOOKUP(AO$474,$J$471:$R$472,2)</f>
        <v>1</v>
      </c>
      <c r="AP523" s="678" cm="1">
        <f t="array" ref="AP523">INDEX($H523:$K523,0,MATCH(AP$475,$H$475:$K$475,0))*HLOOKUP(AP$474,$J$471:$R$472,2)</f>
        <v>1</v>
      </c>
      <c r="AQ523" s="678" cm="1">
        <f t="array" ref="AQ523">INDEX($H523:$K523,0,MATCH(AQ$475,$H$475:$K$475,0))*HLOOKUP(AQ$474,$J$471:$R$472,2)</f>
        <v>0</v>
      </c>
      <c r="AR523" s="678" cm="1">
        <f t="array" ref="AR523">INDEX($H523:$K523,0,MATCH(AR$475,$H$475:$K$475,0))*HLOOKUP(AR$474,$J$471:$R$472,2)</f>
        <v>0</v>
      </c>
      <c r="AS523" s="678" cm="1">
        <f t="array" ref="AS523">INDEX($H523:$K523,0,MATCH(AS$475,$H$475:$K$475,0))*HLOOKUP(AS$474,$J$471:$R$472,2)</f>
        <v>1</v>
      </c>
      <c r="AT523" s="678" cm="1">
        <f t="array" ref="AT523">INDEX($H523:$K523,0,MATCH(AT$475,$H$475:$K$475,0))*HLOOKUP(AT$474,$J$471:$R$472,2)</f>
        <v>1</v>
      </c>
      <c r="AU523" s="678" cm="1">
        <f t="array" ref="AU523">INDEX($H523:$K523,0,MATCH(AU$475,$H$475:$K$475,0))*HLOOKUP(AU$474,$J$471:$R$472,2)</f>
        <v>0</v>
      </c>
      <c r="AV523" s="186"/>
      <c r="AW523" s="186"/>
      <c r="AX523" s="16"/>
      <c r="AY523" s="8"/>
      <c r="AZ523" s="8"/>
      <c r="BA523" s="8"/>
    </row>
    <row r="524" spans="1:53" ht="14.5" outlineLevel="1" x14ac:dyDescent="0.35">
      <c r="A524" s="6"/>
      <c r="B524" s="7"/>
      <c r="C524" s="17"/>
      <c r="D524" s="17"/>
      <c r="E524" s="17"/>
      <c r="F524" s="26"/>
      <c r="G524" s="26" t="str">
        <f t="shared" si="217"/>
        <v>YYAA2A1z</v>
      </c>
      <c r="H524" s="222">
        <f t="shared" ref="H524:K524" si="234">IF(H463&gt;0,1,0)</f>
        <v>1</v>
      </c>
      <c r="I524" s="222">
        <f t="shared" si="234"/>
        <v>1</v>
      </c>
      <c r="J524" s="222">
        <f t="shared" si="234"/>
        <v>1</v>
      </c>
      <c r="K524" s="222">
        <f t="shared" si="234"/>
        <v>0</v>
      </c>
      <c r="L524" s="678" cm="1">
        <f t="array" ref="L524">INDEX($H524:$K524,0,MATCH(L$475,$H$475:$K$475,0))*HLOOKUP(L$474,$J$471:$R$472,2)</f>
        <v>1</v>
      </c>
      <c r="M524" s="678" cm="1">
        <f t="array" ref="M524">INDEX($H524:$K524,0,MATCH(M$475,$H$475:$K$475,0))*HLOOKUP(M$474,$J$471:$R$472,2)</f>
        <v>1</v>
      </c>
      <c r="N524" s="678" cm="1">
        <f t="array" ref="N524">INDEX($H524:$K524,0,MATCH(N$475,$H$475:$K$475,0))*HLOOKUP(N$474,$J$471:$R$472,2)</f>
        <v>1</v>
      </c>
      <c r="O524" s="678" cm="1">
        <f t="array" ref="O524">INDEX($H524:$K524,0,MATCH(O$475,$H$475:$K$475,0))*HLOOKUP(O$474,$J$471:$R$472,2)</f>
        <v>0</v>
      </c>
      <c r="P524" s="678" cm="1">
        <f t="array" ref="P524">INDEX($H524:$K524,0,MATCH(P$475,$H$475:$K$475,0))*HLOOKUP(P$474,$J$471:$R$472,2)</f>
        <v>1</v>
      </c>
      <c r="Q524" s="678" cm="1">
        <f t="array" ref="Q524">INDEX($H524:$K524,0,MATCH(Q$475,$H$475:$K$475,0))*HLOOKUP(Q$474,$J$471:$R$472,2)</f>
        <v>1</v>
      </c>
      <c r="R524" s="678" cm="1">
        <f t="array" ref="R524">INDEX($H524:$K524,0,MATCH(R$475,$H$475:$K$475,0))*HLOOKUP(R$474,$J$471:$R$472,2)</f>
        <v>1</v>
      </c>
      <c r="S524" s="678" cm="1">
        <f t="array" ref="S524">INDEX($H524:$K524,0,MATCH(S$475,$H$475:$K$475,0))*HLOOKUP(S$474,$J$471:$R$472,2)</f>
        <v>0</v>
      </c>
      <c r="T524" s="678" cm="1">
        <f t="array" ref="T524">INDEX($H524:$K524,0,MATCH(T$475,$H$475:$K$475,0))*HLOOKUP(T$474,$J$471:$R$472,2)</f>
        <v>1</v>
      </c>
      <c r="U524" s="678" cm="1">
        <f t="array" ref="U524">INDEX($H524:$K524,0,MATCH(U$475,$H$475:$K$475,0))*HLOOKUP(U$474,$J$471:$R$472,2)</f>
        <v>1</v>
      </c>
      <c r="V524" s="678" cm="1">
        <f t="array" ref="V524">INDEX($H524:$K524,0,MATCH(V$475,$H$475:$K$475,0))*HLOOKUP(V$474,$J$471:$R$472,2)</f>
        <v>1</v>
      </c>
      <c r="W524" s="678" cm="1">
        <f t="array" ref="W524">INDEX($H524:$K524,0,MATCH(W$475,$H$475:$K$475,0))*HLOOKUP(W$474,$J$471:$R$472,2)</f>
        <v>0</v>
      </c>
      <c r="X524" s="678" cm="1">
        <f t="array" ref="X524">INDEX($H524:$K524,0,MATCH(X$475,$H$475:$K$475,0))*HLOOKUP(X$474,$J$471:$R$472,2)</f>
        <v>1</v>
      </c>
      <c r="Y524" s="678" cm="1">
        <f t="array" ref="Y524">INDEX($H524:$K524,0,MATCH(Y$475,$H$475:$K$475,0))*HLOOKUP(Y$474,$J$471:$R$472,2)</f>
        <v>1</v>
      </c>
      <c r="Z524" s="678" cm="1">
        <f t="array" ref="Z524">INDEX($H524:$K524,0,MATCH(Z$475,$H$475:$K$475,0))*HLOOKUP(Z$474,$J$471:$R$472,2)</f>
        <v>1</v>
      </c>
      <c r="AA524" s="678" cm="1">
        <f t="array" ref="AA524">INDEX($H524:$K524,0,MATCH(AA$475,$H$475:$K$475,0))*HLOOKUP(AA$474,$J$471:$R$472,2)</f>
        <v>0</v>
      </c>
      <c r="AB524" s="678" cm="1">
        <f t="array" ref="AB524">INDEX($H524:$K524,0,MATCH(AB$475,$H$475:$K$475,0))*HLOOKUP(AB$474,$J$471:$R$472,2)</f>
        <v>1</v>
      </c>
      <c r="AC524" s="678" cm="1">
        <f t="array" ref="AC524">INDEX($H524:$K524,0,MATCH(AC$475,$H$475:$K$475,0))*HLOOKUP(AC$474,$J$471:$R$472,2)</f>
        <v>1</v>
      </c>
      <c r="AD524" s="678" cm="1">
        <f t="array" ref="AD524">INDEX($H524:$K524,0,MATCH(AD$475,$H$475:$K$475,0))*HLOOKUP(AD$474,$J$471:$R$472,2)</f>
        <v>1</v>
      </c>
      <c r="AE524" s="678" cm="1">
        <f t="array" ref="AE524">INDEX($H524:$K524,0,MATCH(AE$475,$H$475:$K$475,0))*HLOOKUP(AE$474,$J$471:$R$472,2)</f>
        <v>0</v>
      </c>
      <c r="AF524" s="678" cm="1">
        <f t="array" ref="AF524">INDEX($H524:$K524,0,MATCH(AF$475,$H$475:$K$475,0))*HLOOKUP(AF$474,$J$471:$R$472,2)</f>
        <v>1</v>
      </c>
      <c r="AG524" s="678" cm="1">
        <f t="array" ref="AG524">INDEX($H524:$K524,0,MATCH(AG$475,$H$475:$K$475,0))*HLOOKUP(AG$474,$J$471:$R$472,2)</f>
        <v>1</v>
      </c>
      <c r="AH524" s="678" cm="1">
        <f t="array" ref="AH524">INDEX($H524:$K524,0,MATCH(AH$475,$H$475:$K$475,0))*HLOOKUP(AH$474,$J$471:$R$472,2)</f>
        <v>1</v>
      </c>
      <c r="AI524" s="678" cm="1">
        <f t="array" ref="AI524">INDEX($H524:$K524,0,MATCH(AI$475,$H$475:$K$475,0))*HLOOKUP(AI$474,$J$471:$R$472,2)</f>
        <v>0</v>
      </c>
      <c r="AJ524" s="678" cm="1">
        <f t="array" ref="AJ524">INDEX($H524:$K524,0,MATCH(AJ$475,$H$475:$K$475,0))*HLOOKUP(AJ$474,$J$471:$R$472,2)</f>
        <v>1</v>
      </c>
      <c r="AK524" s="678" cm="1">
        <f t="array" ref="AK524">INDEX($H524:$K524,0,MATCH(AK$475,$H$475:$K$475,0))*HLOOKUP(AK$474,$J$471:$R$472,2)</f>
        <v>1</v>
      </c>
      <c r="AL524" s="678" cm="1">
        <f t="array" ref="AL524">INDEX($H524:$K524,0,MATCH(AL$475,$H$475:$K$475,0))*HLOOKUP(AL$474,$J$471:$R$472,2)</f>
        <v>1</v>
      </c>
      <c r="AM524" s="678" cm="1">
        <f t="array" ref="AM524">INDEX($H524:$K524,0,MATCH(AM$475,$H$475:$K$475,0))*HLOOKUP(AM$474,$J$471:$R$472,2)</f>
        <v>0</v>
      </c>
      <c r="AN524" s="678" cm="1">
        <f t="array" ref="AN524">INDEX($H524:$K524,0,MATCH(AN$475,$H$475:$K$475,0))*HLOOKUP(AN$474,$J$471:$R$472,2)</f>
        <v>1</v>
      </c>
      <c r="AO524" s="678" cm="1">
        <f t="array" ref="AO524">INDEX($H524:$K524,0,MATCH(AO$475,$H$475:$K$475,0))*HLOOKUP(AO$474,$J$471:$R$472,2)</f>
        <v>1</v>
      </c>
      <c r="AP524" s="678" cm="1">
        <f t="array" ref="AP524">INDEX($H524:$K524,0,MATCH(AP$475,$H$475:$K$475,0))*HLOOKUP(AP$474,$J$471:$R$472,2)</f>
        <v>1</v>
      </c>
      <c r="AQ524" s="678" cm="1">
        <f t="array" ref="AQ524">INDEX($H524:$K524,0,MATCH(AQ$475,$H$475:$K$475,0))*HLOOKUP(AQ$474,$J$471:$R$472,2)</f>
        <v>0</v>
      </c>
      <c r="AR524" s="678" cm="1">
        <f t="array" ref="AR524">INDEX($H524:$K524,0,MATCH(AR$475,$H$475:$K$475,0))*HLOOKUP(AR$474,$J$471:$R$472,2)</f>
        <v>1</v>
      </c>
      <c r="AS524" s="678" cm="1">
        <f t="array" ref="AS524">INDEX($H524:$K524,0,MATCH(AS$475,$H$475:$K$475,0))*HLOOKUP(AS$474,$J$471:$R$472,2)</f>
        <v>1</v>
      </c>
      <c r="AT524" s="678" cm="1">
        <f t="array" ref="AT524">INDEX($H524:$K524,0,MATCH(AT$475,$H$475:$K$475,0))*HLOOKUP(AT$474,$J$471:$R$472,2)</f>
        <v>1</v>
      </c>
      <c r="AU524" s="678" cm="1">
        <f t="array" ref="AU524">INDEX($H524:$K524,0,MATCH(AU$475,$H$475:$K$475,0))*HLOOKUP(AU$474,$J$471:$R$472,2)</f>
        <v>0</v>
      </c>
      <c r="AV524" s="186"/>
      <c r="AW524" s="186"/>
      <c r="AX524" s="16"/>
      <c r="AY524" s="8"/>
      <c r="AZ524" s="8"/>
      <c r="BA524" s="8"/>
    </row>
    <row r="525" spans="1:53" ht="14.5" outlineLevel="1" x14ac:dyDescent="0.35">
      <c r="A525" s="6"/>
      <c r="B525" s="7"/>
      <c r="C525" s="17"/>
      <c r="D525" s="17"/>
      <c r="E525" s="17"/>
      <c r="F525" s="26"/>
      <c r="G525" s="26" t="str">
        <f t="shared" si="217"/>
        <v>YYAA2A1zd</v>
      </c>
      <c r="H525" s="222">
        <f t="shared" ref="H525:K525" si="235">IF(H464&gt;0,1,0)</f>
        <v>1</v>
      </c>
      <c r="I525" s="222">
        <f t="shared" si="235"/>
        <v>1</v>
      </c>
      <c r="J525" s="222">
        <f t="shared" si="235"/>
        <v>1</v>
      </c>
      <c r="K525" s="222">
        <f t="shared" si="235"/>
        <v>0</v>
      </c>
      <c r="L525" s="678" cm="1">
        <f t="array" ref="L525">INDEX($H525:$K525,0,MATCH(L$475,$H$475:$K$475,0))*HLOOKUP(L$474,$J$471:$R$472,2)</f>
        <v>1</v>
      </c>
      <c r="M525" s="678" cm="1">
        <f t="array" ref="M525">INDEX($H525:$K525,0,MATCH(M$475,$H$475:$K$475,0))*HLOOKUP(M$474,$J$471:$R$472,2)</f>
        <v>1</v>
      </c>
      <c r="N525" s="678" cm="1">
        <f t="array" ref="N525">INDEX($H525:$K525,0,MATCH(N$475,$H$475:$K$475,0))*HLOOKUP(N$474,$J$471:$R$472,2)</f>
        <v>1</v>
      </c>
      <c r="O525" s="678" cm="1">
        <f t="array" ref="O525">INDEX($H525:$K525,0,MATCH(O$475,$H$475:$K$475,0))*HLOOKUP(O$474,$J$471:$R$472,2)</f>
        <v>0</v>
      </c>
      <c r="P525" s="678" cm="1">
        <f t="array" ref="P525">INDEX($H525:$K525,0,MATCH(P$475,$H$475:$K$475,0))*HLOOKUP(P$474,$J$471:$R$472,2)</f>
        <v>1</v>
      </c>
      <c r="Q525" s="678" cm="1">
        <f t="array" ref="Q525">INDEX($H525:$K525,0,MATCH(Q$475,$H$475:$K$475,0))*HLOOKUP(Q$474,$J$471:$R$472,2)</f>
        <v>1</v>
      </c>
      <c r="R525" s="678" cm="1">
        <f t="array" ref="R525">INDEX($H525:$K525,0,MATCH(R$475,$H$475:$K$475,0))*HLOOKUP(R$474,$J$471:$R$472,2)</f>
        <v>1</v>
      </c>
      <c r="S525" s="678" cm="1">
        <f t="array" ref="S525">INDEX($H525:$K525,0,MATCH(S$475,$H$475:$K$475,0))*HLOOKUP(S$474,$J$471:$R$472,2)</f>
        <v>0</v>
      </c>
      <c r="T525" s="678" cm="1">
        <f t="array" ref="T525">INDEX($H525:$K525,0,MATCH(T$475,$H$475:$K$475,0))*HLOOKUP(T$474,$J$471:$R$472,2)</f>
        <v>1</v>
      </c>
      <c r="U525" s="678" cm="1">
        <f t="array" ref="U525">INDEX($H525:$K525,0,MATCH(U$475,$H$475:$K$475,0))*HLOOKUP(U$474,$J$471:$R$472,2)</f>
        <v>1</v>
      </c>
      <c r="V525" s="678" cm="1">
        <f t="array" ref="V525">INDEX($H525:$K525,0,MATCH(V$475,$H$475:$K$475,0))*HLOOKUP(V$474,$J$471:$R$472,2)</f>
        <v>1</v>
      </c>
      <c r="W525" s="678" cm="1">
        <f t="array" ref="W525">INDEX($H525:$K525,0,MATCH(W$475,$H$475:$K$475,0))*HLOOKUP(W$474,$J$471:$R$472,2)</f>
        <v>0</v>
      </c>
      <c r="X525" s="678" cm="1">
        <f t="array" ref="X525">INDEX($H525:$K525,0,MATCH(X$475,$H$475:$K$475,0))*HLOOKUP(X$474,$J$471:$R$472,2)</f>
        <v>1</v>
      </c>
      <c r="Y525" s="678" cm="1">
        <f t="array" ref="Y525">INDEX($H525:$K525,0,MATCH(Y$475,$H$475:$K$475,0))*HLOOKUP(Y$474,$J$471:$R$472,2)</f>
        <v>1</v>
      </c>
      <c r="Z525" s="678" cm="1">
        <f t="array" ref="Z525">INDEX($H525:$K525,0,MATCH(Z$475,$H$475:$K$475,0))*HLOOKUP(Z$474,$J$471:$R$472,2)</f>
        <v>1</v>
      </c>
      <c r="AA525" s="678" cm="1">
        <f t="array" ref="AA525">INDEX($H525:$K525,0,MATCH(AA$475,$H$475:$K$475,0))*HLOOKUP(AA$474,$J$471:$R$472,2)</f>
        <v>0</v>
      </c>
      <c r="AB525" s="678" cm="1">
        <f t="array" ref="AB525">INDEX($H525:$K525,0,MATCH(AB$475,$H$475:$K$475,0))*HLOOKUP(AB$474,$J$471:$R$472,2)</f>
        <v>1</v>
      </c>
      <c r="AC525" s="678" cm="1">
        <f t="array" ref="AC525">INDEX($H525:$K525,0,MATCH(AC$475,$H$475:$K$475,0))*HLOOKUP(AC$474,$J$471:$R$472,2)</f>
        <v>1</v>
      </c>
      <c r="AD525" s="678" cm="1">
        <f t="array" ref="AD525">INDEX($H525:$K525,0,MATCH(AD$475,$H$475:$K$475,0))*HLOOKUP(AD$474,$J$471:$R$472,2)</f>
        <v>1</v>
      </c>
      <c r="AE525" s="678" cm="1">
        <f t="array" ref="AE525">INDEX($H525:$K525,0,MATCH(AE$475,$H$475:$K$475,0))*HLOOKUP(AE$474,$J$471:$R$472,2)</f>
        <v>0</v>
      </c>
      <c r="AF525" s="678" cm="1">
        <f t="array" ref="AF525">INDEX($H525:$K525,0,MATCH(AF$475,$H$475:$K$475,0))*HLOOKUP(AF$474,$J$471:$R$472,2)</f>
        <v>1</v>
      </c>
      <c r="AG525" s="678" cm="1">
        <f t="array" ref="AG525">INDEX($H525:$K525,0,MATCH(AG$475,$H$475:$K$475,0))*HLOOKUP(AG$474,$J$471:$R$472,2)</f>
        <v>1</v>
      </c>
      <c r="AH525" s="678" cm="1">
        <f t="array" ref="AH525">INDEX($H525:$K525,0,MATCH(AH$475,$H$475:$K$475,0))*HLOOKUP(AH$474,$J$471:$R$472,2)</f>
        <v>1</v>
      </c>
      <c r="AI525" s="678" cm="1">
        <f t="array" ref="AI525">INDEX($H525:$K525,0,MATCH(AI$475,$H$475:$K$475,0))*HLOOKUP(AI$474,$J$471:$R$472,2)</f>
        <v>0</v>
      </c>
      <c r="AJ525" s="678" cm="1">
        <f t="array" ref="AJ525">INDEX($H525:$K525,0,MATCH(AJ$475,$H$475:$K$475,0))*HLOOKUP(AJ$474,$J$471:$R$472,2)</f>
        <v>1</v>
      </c>
      <c r="AK525" s="678" cm="1">
        <f t="array" ref="AK525">INDEX($H525:$K525,0,MATCH(AK$475,$H$475:$K$475,0))*HLOOKUP(AK$474,$J$471:$R$472,2)</f>
        <v>1</v>
      </c>
      <c r="AL525" s="678" cm="1">
        <f t="array" ref="AL525">INDEX($H525:$K525,0,MATCH(AL$475,$H$475:$K$475,0))*HLOOKUP(AL$474,$J$471:$R$472,2)</f>
        <v>1</v>
      </c>
      <c r="AM525" s="678" cm="1">
        <f t="array" ref="AM525">INDEX($H525:$K525,0,MATCH(AM$475,$H$475:$K$475,0))*HLOOKUP(AM$474,$J$471:$R$472,2)</f>
        <v>0</v>
      </c>
      <c r="AN525" s="678" cm="1">
        <f t="array" ref="AN525">INDEX($H525:$K525,0,MATCH(AN$475,$H$475:$K$475,0))*HLOOKUP(AN$474,$J$471:$R$472,2)</f>
        <v>1</v>
      </c>
      <c r="AO525" s="678" cm="1">
        <f t="array" ref="AO525">INDEX($H525:$K525,0,MATCH(AO$475,$H$475:$K$475,0))*HLOOKUP(AO$474,$J$471:$R$472,2)</f>
        <v>1</v>
      </c>
      <c r="AP525" s="678" cm="1">
        <f t="array" ref="AP525">INDEX($H525:$K525,0,MATCH(AP$475,$H$475:$K$475,0))*HLOOKUP(AP$474,$J$471:$R$472,2)</f>
        <v>1</v>
      </c>
      <c r="AQ525" s="678" cm="1">
        <f t="array" ref="AQ525">INDEX($H525:$K525,0,MATCH(AQ$475,$H$475:$K$475,0))*HLOOKUP(AQ$474,$J$471:$R$472,2)</f>
        <v>0</v>
      </c>
      <c r="AR525" s="678" cm="1">
        <f t="array" ref="AR525">INDEX($H525:$K525,0,MATCH(AR$475,$H$475:$K$475,0))*HLOOKUP(AR$474,$J$471:$R$472,2)</f>
        <v>1</v>
      </c>
      <c r="AS525" s="678" cm="1">
        <f t="array" ref="AS525">INDEX($H525:$K525,0,MATCH(AS$475,$H$475:$K$475,0))*HLOOKUP(AS$474,$J$471:$R$472,2)</f>
        <v>1</v>
      </c>
      <c r="AT525" s="678" cm="1">
        <f t="array" ref="AT525">INDEX($H525:$K525,0,MATCH(AT$475,$H$475:$K$475,0))*HLOOKUP(AT$474,$J$471:$R$472,2)</f>
        <v>1</v>
      </c>
      <c r="AU525" s="678" cm="1">
        <f t="array" ref="AU525">INDEX($H525:$K525,0,MATCH(AU$475,$H$475:$K$475,0))*HLOOKUP(AU$474,$J$471:$R$472,2)</f>
        <v>0</v>
      </c>
      <c r="AV525" s="186"/>
      <c r="AW525" s="186"/>
      <c r="AX525" s="16"/>
      <c r="AY525" s="8"/>
      <c r="AZ525" s="8"/>
      <c r="BA525" s="8"/>
    </row>
    <row r="526" spans="1:53" ht="14.5" outlineLevel="1" x14ac:dyDescent="0.35">
      <c r="A526" s="6"/>
      <c r="B526" s="7"/>
      <c r="C526" s="17"/>
      <c r="D526" s="17"/>
      <c r="E526" s="17"/>
      <c r="F526" s="26"/>
      <c r="G526" s="26" t="str">
        <f t="shared" si="217"/>
        <v>AYWA2A1a</v>
      </c>
      <c r="H526" s="222">
        <f t="shared" ref="H526:K526" si="236">IF(H465&gt;0,1,0)</f>
        <v>0</v>
      </c>
      <c r="I526" s="222">
        <f t="shared" si="236"/>
        <v>1</v>
      </c>
      <c r="J526" s="222">
        <f t="shared" si="236"/>
        <v>0</v>
      </c>
      <c r="K526" s="222">
        <f t="shared" si="236"/>
        <v>0</v>
      </c>
      <c r="L526" s="678" cm="1">
        <f t="array" ref="L526">INDEX($H526:$K526,0,MATCH(L$475,$H$475:$K$475,0))*HLOOKUP(L$474,$J$471:$R$472,2)</f>
        <v>0</v>
      </c>
      <c r="M526" s="678" cm="1">
        <f t="array" ref="M526">INDEX($H526:$K526,0,MATCH(M$475,$H$475:$K$475,0))*HLOOKUP(M$474,$J$471:$R$472,2)</f>
        <v>1</v>
      </c>
      <c r="N526" s="678" cm="1">
        <f t="array" ref="N526">INDEX($H526:$K526,0,MATCH(N$475,$H$475:$K$475,0))*HLOOKUP(N$474,$J$471:$R$472,2)</f>
        <v>0</v>
      </c>
      <c r="O526" s="678" cm="1">
        <f t="array" ref="O526">INDEX($H526:$K526,0,MATCH(O$475,$H$475:$K$475,0))*HLOOKUP(O$474,$J$471:$R$472,2)</f>
        <v>0</v>
      </c>
      <c r="P526" s="678" cm="1">
        <f t="array" ref="P526">INDEX($H526:$K526,0,MATCH(P$475,$H$475:$K$475,0))*HLOOKUP(P$474,$J$471:$R$472,2)</f>
        <v>0</v>
      </c>
      <c r="Q526" s="678" cm="1">
        <f t="array" ref="Q526">INDEX($H526:$K526,0,MATCH(Q$475,$H$475:$K$475,0))*HLOOKUP(Q$474,$J$471:$R$472,2)</f>
        <v>1</v>
      </c>
      <c r="R526" s="678" cm="1">
        <f t="array" ref="R526">INDEX($H526:$K526,0,MATCH(R$475,$H$475:$K$475,0))*HLOOKUP(R$474,$J$471:$R$472,2)</f>
        <v>0</v>
      </c>
      <c r="S526" s="678" cm="1">
        <f t="array" ref="S526">INDEX($H526:$K526,0,MATCH(S$475,$H$475:$K$475,0))*HLOOKUP(S$474,$J$471:$R$472,2)</f>
        <v>0</v>
      </c>
      <c r="T526" s="678" cm="1">
        <f t="array" ref="T526">INDEX($H526:$K526,0,MATCH(T$475,$H$475:$K$475,0))*HLOOKUP(T$474,$J$471:$R$472,2)</f>
        <v>0</v>
      </c>
      <c r="U526" s="678" cm="1">
        <f t="array" ref="U526">INDEX($H526:$K526,0,MATCH(U$475,$H$475:$K$475,0))*HLOOKUP(U$474,$J$471:$R$472,2)</f>
        <v>1</v>
      </c>
      <c r="V526" s="678" cm="1">
        <f t="array" ref="V526">INDEX($H526:$K526,0,MATCH(V$475,$H$475:$K$475,0))*HLOOKUP(V$474,$J$471:$R$472,2)</f>
        <v>0</v>
      </c>
      <c r="W526" s="678" cm="1">
        <f t="array" ref="W526">INDEX($H526:$K526,0,MATCH(W$475,$H$475:$K$475,0))*HLOOKUP(W$474,$J$471:$R$472,2)</f>
        <v>0</v>
      </c>
      <c r="X526" s="678" cm="1">
        <f t="array" ref="X526">INDEX($H526:$K526,0,MATCH(X$475,$H$475:$K$475,0))*HLOOKUP(X$474,$J$471:$R$472,2)</f>
        <v>0</v>
      </c>
      <c r="Y526" s="678" cm="1">
        <f t="array" ref="Y526">INDEX($H526:$K526,0,MATCH(Y$475,$H$475:$K$475,0))*HLOOKUP(Y$474,$J$471:$R$472,2)</f>
        <v>1</v>
      </c>
      <c r="Z526" s="678" cm="1">
        <f t="array" ref="Z526">INDEX($H526:$K526,0,MATCH(Z$475,$H$475:$K$475,0))*HLOOKUP(Z$474,$J$471:$R$472,2)</f>
        <v>0</v>
      </c>
      <c r="AA526" s="678" cm="1">
        <f t="array" ref="AA526">INDEX($H526:$K526,0,MATCH(AA$475,$H$475:$K$475,0))*HLOOKUP(AA$474,$J$471:$R$472,2)</f>
        <v>0</v>
      </c>
      <c r="AB526" s="678" cm="1">
        <f t="array" ref="AB526">INDEX($H526:$K526,0,MATCH(AB$475,$H$475:$K$475,0))*HLOOKUP(AB$474,$J$471:$R$472,2)</f>
        <v>0</v>
      </c>
      <c r="AC526" s="678" cm="1">
        <f t="array" ref="AC526">INDEX($H526:$K526,0,MATCH(AC$475,$H$475:$K$475,0))*HLOOKUP(AC$474,$J$471:$R$472,2)</f>
        <v>1</v>
      </c>
      <c r="AD526" s="678" cm="1">
        <f t="array" ref="AD526">INDEX($H526:$K526,0,MATCH(AD$475,$H$475:$K$475,0))*HLOOKUP(AD$474,$J$471:$R$472,2)</f>
        <v>0</v>
      </c>
      <c r="AE526" s="678" cm="1">
        <f t="array" ref="AE526">INDEX($H526:$K526,0,MATCH(AE$475,$H$475:$K$475,0))*HLOOKUP(AE$474,$J$471:$R$472,2)</f>
        <v>0</v>
      </c>
      <c r="AF526" s="678" cm="1">
        <f t="array" ref="AF526">INDEX($H526:$K526,0,MATCH(AF$475,$H$475:$K$475,0))*HLOOKUP(AF$474,$J$471:$R$472,2)</f>
        <v>0</v>
      </c>
      <c r="AG526" s="678" cm="1">
        <f t="array" ref="AG526">INDEX($H526:$K526,0,MATCH(AG$475,$H$475:$K$475,0))*HLOOKUP(AG$474,$J$471:$R$472,2)</f>
        <v>1</v>
      </c>
      <c r="AH526" s="678" cm="1">
        <f t="array" ref="AH526">INDEX($H526:$K526,0,MATCH(AH$475,$H$475:$K$475,0))*HLOOKUP(AH$474,$J$471:$R$472,2)</f>
        <v>0</v>
      </c>
      <c r="AI526" s="678" cm="1">
        <f t="array" ref="AI526">INDEX($H526:$K526,0,MATCH(AI$475,$H$475:$K$475,0))*HLOOKUP(AI$474,$J$471:$R$472,2)</f>
        <v>0</v>
      </c>
      <c r="AJ526" s="678" cm="1">
        <f t="array" ref="AJ526">INDEX($H526:$K526,0,MATCH(AJ$475,$H$475:$K$475,0))*HLOOKUP(AJ$474,$J$471:$R$472,2)</f>
        <v>0</v>
      </c>
      <c r="AK526" s="678" cm="1">
        <f t="array" ref="AK526">INDEX($H526:$K526,0,MATCH(AK$475,$H$475:$K$475,0))*HLOOKUP(AK$474,$J$471:$R$472,2)</f>
        <v>1</v>
      </c>
      <c r="AL526" s="678" cm="1">
        <f t="array" ref="AL526">INDEX($H526:$K526,0,MATCH(AL$475,$H$475:$K$475,0))*HLOOKUP(AL$474,$J$471:$R$472,2)</f>
        <v>0</v>
      </c>
      <c r="AM526" s="678" cm="1">
        <f t="array" ref="AM526">INDEX($H526:$K526,0,MATCH(AM$475,$H$475:$K$475,0))*HLOOKUP(AM$474,$J$471:$R$472,2)</f>
        <v>0</v>
      </c>
      <c r="AN526" s="678" cm="1">
        <f t="array" ref="AN526">INDEX($H526:$K526,0,MATCH(AN$475,$H$475:$K$475,0))*HLOOKUP(AN$474,$J$471:$R$472,2)</f>
        <v>0</v>
      </c>
      <c r="AO526" s="678" cm="1">
        <f t="array" ref="AO526">INDEX($H526:$K526,0,MATCH(AO$475,$H$475:$K$475,0))*HLOOKUP(AO$474,$J$471:$R$472,2)</f>
        <v>1</v>
      </c>
      <c r="AP526" s="678" cm="1">
        <f t="array" ref="AP526">INDEX($H526:$K526,0,MATCH(AP$475,$H$475:$K$475,0))*HLOOKUP(AP$474,$J$471:$R$472,2)</f>
        <v>0</v>
      </c>
      <c r="AQ526" s="678" cm="1">
        <f t="array" ref="AQ526">INDEX($H526:$K526,0,MATCH(AQ$475,$H$475:$K$475,0))*HLOOKUP(AQ$474,$J$471:$R$472,2)</f>
        <v>0</v>
      </c>
      <c r="AR526" s="678" cm="1">
        <f t="array" ref="AR526">INDEX($H526:$K526,0,MATCH(AR$475,$H$475:$K$475,0))*HLOOKUP(AR$474,$J$471:$R$472,2)</f>
        <v>0</v>
      </c>
      <c r="AS526" s="678" cm="1">
        <f t="array" ref="AS526">INDEX($H526:$K526,0,MATCH(AS$475,$H$475:$K$475,0))*HLOOKUP(AS$474,$J$471:$R$472,2)</f>
        <v>1</v>
      </c>
      <c r="AT526" s="678" cm="1">
        <f t="array" ref="AT526">INDEX($H526:$K526,0,MATCH(AT$475,$H$475:$K$475,0))*HLOOKUP(AT$474,$J$471:$R$472,2)</f>
        <v>0</v>
      </c>
      <c r="AU526" s="678" cm="1">
        <f t="array" ref="AU526">INDEX($H526:$K526,0,MATCH(AU$475,$H$475:$K$475,0))*HLOOKUP(AU$474,$J$471:$R$472,2)</f>
        <v>0</v>
      </c>
      <c r="AV526" s="186"/>
      <c r="AW526" s="186"/>
      <c r="AX526" s="16"/>
      <c r="AY526" s="8"/>
      <c r="AZ526" s="8"/>
      <c r="BA526" s="8"/>
    </row>
    <row r="527" spans="1:53" ht="14.5" outlineLevel="1" x14ac:dyDescent="0.35">
      <c r="A527" s="6"/>
      <c r="B527" s="7"/>
      <c r="C527" s="17"/>
      <c r="D527" s="17"/>
      <c r="E527" s="17"/>
      <c r="F527" s="26"/>
      <c r="G527" s="26" t="str">
        <f t="shared" si="217"/>
        <v>AANWA1a</v>
      </c>
      <c r="H527" s="222">
        <f t="shared" ref="H527:K527" si="237">IF(H466&gt;0,1,0)</f>
        <v>0</v>
      </c>
      <c r="I527" s="222">
        <f t="shared" si="237"/>
        <v>1</v>
      </c>
      <c r="J527" s="222">
        <f t="shared" si="237"/>
        <v>0</v>
      </c>
      <c r="K527" s="222">
        <f t="shared" si="237"/>
        <v>0</v>
      </c>
      <c r="L527" s="678" cm="1">
        <f t="array" ref="L527">INDEX($H527:$K527,0,MATCH(L$475,$H$475:$K$475,0))*HLOOKUP(L$474,$J$471:$R$472,2)</f>
        <v>0</v>
      </c>
      <c r="M527" s="678" cm="1">
        <f t="array" ref="M527">INDEX($H527:$K527,0,MATCH(M$475,$H$475:$K$475,0))*HLOOKUP(M$474,$J$471:$R$472,2)</f>
        <v>1</v>
      </c>
      <c r="N527" s="678" cm="1">
        <f t="array" ref="N527">INDEX($H527:$K527,0,MATCH(N$475,$H$475:$K$475,0))*HLOOKUP(N$474,$J$471:$R$472,2)</f>
        <v>0</v>
      </c>
      <c r="O527" s="678" cm="1">
        <f t="array" ref="O527">INDEX($H527:$K527,0,MATCH(O$475,$H$475:$K$475,0))*HLOOKUP(O$474,$J$471:$R$472,2)</f>
        <v>0</v>
      </c>
      <c r="P527" s="678" cm="1">
        <f t="array" ref="P527">INDEX($H527:$K527,0,MATCH(P$475,$H$475:$K$475,0))*HLOOKUP(P$474,$J$471:$R$472,2)</f>
        <v>0</v>
      </c>
      <c r="Q527" s="678" cm="1">
        <f t="array" ref="Q527">INDEX($H527:$K527,0,MATCH(Q$475,$H$475:$K$475,0))*HLOOKUP(Q$474,$J$471:$R$472,2)</f>
        <v>1</v>
      </c>
      <c r="R527" s="678" cm="1">
        <f t="array" ref="R527">INDEX($H527:$K527,0,MATCH(R$475,$H$475:$K$475,0))*HLOOKUP(R$474,$J$471:$R$472,2)</f>
        <v>0</v>
      </c>
      <c r="S527" s="678" cm="1">
        <f t="array" ref="S527">INDEX($H527:$K527,0,MATCH(S$475,$H$475:$K$475,0))*HLOOKUP(S$474,$J$471:$R$472,2)</f>
        <v>0</v>
      </c>
      <c r="T527" s="678" cm="1">
        <f t="array" ref="T527">INDEX($H527:$K527,0,MATCH(T$475,$H$475:$K$475,0))*HLOOKUP(T$474,$J$471:$R$472,2)</f>
        <v>0</v>
      </c>
      <c r="U527" s="678" cm="1">
        <f t="array" ref="U527">INDEX($H527:$K527,0,MATCH(U$475,$H$475:$K$475,0))*HLOOKUP(U$474,$J$471:$R$472,2)</f>
        <v>1</v>
      </c>
      <c r="V527" s="678" cm="1">
        <f t="array" ref="V527">INDEX($H527:$K527,0,MATCH(V$475,$H$475:$K$475,0))*HLOOKUP(V$474,$J$471:$R$472,2)</f>
        <v>0</v>
      </c>
      <c r="W527" s="678" cm="1">
        <f t="array" ref="W527">INDEX($H527:$K527,0,MATCH(W$475,$H$475:$K$475,0))*HLOOKUP(W$474,$J$471:$R$472,2)</f>
        <v>0</v>
      </c>
      <c r="X527" s="678" cm="1">
        <f t="array" ref="X527">INDEX($H527:$K527,0,MATCH(X$475,$H$475:$K$475,0))*HLOOKUP(X$474,$J$471:$R$472,2)</f>
        <v>0</v>
      </c>
      <c r="Y527" s="678" cm="1">
        <f t="array" ref="Y527">INDEX($H527:$K527,0,MATCH(Y$475,$H$475:$K$475,0))*HLOOKUP(Y$474,$J$471:$R$472,2)</f>
        <v>1</v>
      </c>
      <c r="Z527" s="678" cm="1">
        <f t="array" ref="Z527">INDEX($H527:$K527,0,MATCH(Z$475,$H$475:$K$475,0))*HLOOKUP(Z$474,$J$471:$R$472,2)</f>
        <v>0</v>
      </c>
      <c r="AA527" s="678" cm="1">
        <f t="array" ref="AA527">INDEX($H527:$K527,0,MATCH(AA$475,$H$475:$K$475,0))*HLOOKUP(AA$474,$J$471:$R$472,2)</f>
        <v>0</v>
      </c>
      <c r="AB527" s="678" cm="1">
        <f t="array" ref="AB527">INDEX($H527:$K527,0,MATCH(AB$475,$H$475:$K$475,0))*HLOOKUP(AB$474,$J$471:$R$472,2)</f>
        <v>0</v>
      </c>
      <c r="AC527" s="678" cm="1">
        <f t="array" ref="AC527">INDEX($H527:$K527,0,MATCH(AC$475,$H$475:$K$475,0))*HLOOKUP(AC$474,$J$471:$R$472,2)</f>
        <v>1</v>
      </c>
      <c r="AD527" s="678" cm="1">
        <f t="array" ref="AD527">INDEX($H527:$K527,0,MATCH(AD$475,$H$475:$K$475,0))*HLOOKUP(AD$474,$J$471:$R$472,2)</f>
        <v>0</v>
      </c>
      <c r="AE527" s="678" cm="1">
        <f t="array" ref="AE527">INDEX($H527:$K527,0,MATCH(AE$475,$H$475:$K$475,0))*HLOOKUP(AE$474,$J$471:$R$472,2)</f>
        <v>0</v>
      </c>
      <c r="AF527" s="678" cm="1">
        <f t="array" ref="AF527">INDEX($H527:$K527,0,MATCH(AF$475,$H$475:$K$475,0))*HLOOKUP(AF$474,$J$471:$R$472,2)</f>
        <v>0</v>
      </c>
      <c r="AG527" s="678" cm="1">
        <f t="array" ref="AG527">INDEX($H527:$K527,0,MATCH(AG$475,$H$475:$K$475,0))*HLOOKUP(AG$474,$J$471:$R$472,2)</f>
        <v>1</v>
      </c>
      <c r="AH527" s="678" cm="1">
        <f t="array" ref="AH527">INDEX($H527:$K527,0,MATCH(AH$475,$H$475:$K$475,0))*HLOOKUP(AH$474,$J$471:$R$472,2)</f>
        <v>0</v>
      </c>
      <c r="AI527" s="678" cm="1">
        <f t="array" ref="AI527">INDEX($H527:$K527,0,MATCH(AI$475,$H$475:$K$475,0))*HLOOKUP(AI$474,$J$471:$R$472,2)</f>
        <v>0</v>
      </c>
      <c r="AJ527" s="678" cm="1">
        <f t="array" ref="AJ527">INDEX($H527:$K527,0,MATCH(AJ$475,$H$475:$K$475,0))*HLOOKUP(AJ$474,$J$471:$R$472,2)</f>
        <v>0</v>
      </c>
      <c r="AK527" s="678" cm="1">
        <f t="array" ref="AK527">INDEX($H527:$K527,0,MATCH(AK$475,$H$475:$K$475,0))*HLOOKUP(AK$474,$J$471:$R$472,2)</f>
        <v>1</v>
      </c>
      <c r="AL527" s="678" cm="1">
        <f t="array" ref="AL527">INDEX($H527:$K527,0,MATCH(AL$475,$H$475:$K$475,0))*HLOOKUP(AL$474,$J$471:$R$472,2)</f>
        <v>0</v>
      </c>
      <c r="AM527" s="678" cm="1">
        <f t="array" ref="AM527">INDEX($H527:$K527,0,MATCH(AM$475,$H$475:$K$475,0))*HLOOKUP(AM$474,$J$471:$R$472,2)</f>
        <v>0</v>
      </c>
      <c r="AN527" s="678" cm="1">
        <f t="array" ref="AN527">INDEX($H527:$K527,0,MATCH(AN$475,$H$475:$K$475,0))*HLOOKUP(AN$474,$J$471:$R$472,2)</f>
        <v>0</v>
      </c>
      <c r="AO527" s="678" cm="1">
        <f t="array" ref="AO527">INDEX($H527:$K527,0,MATCH(AO$475,$H$475:$K$475,0))*HLOOKUP(AO$474,$J$471:$R$472,2)</f>
        <v>1</v>
      </c>
      <c r="AP527" s="678" cm="1">
        <f t="array" ref="AP527">INDEX($H527:$K527,0,MATCH(AP$475,$H$475:$K$475,0))*HLOOKUP(AP$474,$J$471:$R$472,2)</f>
        <v>0</v>
      </c>
      <c r="AQ527" s="678" cm="1">
        <f t="array" ref="AQ527">INDEX($H527:$K527,0,MATCH(AQ$475,$H$475:$K$475,0))*HLOOKUP(AQ$474,$J$471:$R$472,2)</f>
        <v>0</v>
      </c>
      <c r="AR527" s="678" cm="1">
        <f t="array" ref="AR527">INDEX($H527:$K527,0,MATCH(AR$475,$H$475:$K$475,0))*HLOOKUP(AR$474,$J$471:$R$472,2)</f>
        <v>0</v>
      </c>
      <c r="AS527" s="678" cm="1">
        <f t="array" ref="AS527">INDEX($H527:$K527,0,MATCH(AS$475,$H$475:$K$475,0))*HLOOKUP(AS$474,$J$471:$R$472,2)</f>
        <v>1</v>
      </c>
      <c r="AT527" s="678" cm="1">
        <f t="array" ref="AT527">INDEX($H527:$K527,0,MATCH(AT$475,$H$475:$K$475,0))*HLOOKUP(AT$474,$J$471:$R$472,2)</f>
        <v>0</v>
      </c>
      <c r="AU527" s="678" cm="1">
        <f t="array" ref="AU527">INDEX($H527:$K527,0,MATCH(AU$475,$H$475:$K$475,0))*HLOOKUP(AU$474,$J$471:$R$472,2)</f>
        <v>0</v>
      </c>
      <c r="AV527" s="186"/>
      <c r="AW527" s="186"/>
      <c r="AX527" s="16"/>
      <c r="AY527" s="8"/>
      <c r="AZ527" s="8"/>
      <c r="BA527" s="8"/>
    </row>
    <row r="528" spans="1:53" ht="14.5" outlineLevel="1" x14ac:dyDescent="0.35">
      <c r="A528" s="6"/>
      <c r="B528" s="7"/>
      <c r="C528" s="17"/>
      <c r="D528" s="17"/>
      <c r="E528" s="17"/>
      <c r="F528" s="26"/>
      <c r="G528" s="26" t="str">
        <f t="shared" ref="G528" si="238">_xlfn.CONCAT(H215:M215)</f>
        <v>AAANWa</v>
      </c>
      <c r="H528" s="222">
        <f t="shared" ref="H528:K529" si="239">IF(H467&gt;0,1,0)</f>
        <v>0</v>
      </c>
      <c r="I528" s="222">
        <f t="shared" si="239"/>
        <v>1</v>
      </c>
      <c r="J528" s="222">
        <f t="shared" si="239"/>
        <v>0</v>
      </c>
      <c r="K528" s="222">
        <f t="shared" si="239"/>
        <v>0</v>
      </c>
      <c r="L528" s="678" cm="1">
        <f t="array" ref="L528">INDEX($H528:$K528,0,MATCH(L$475,$H$475:$K$475,0))*HLOOKUP(L$474,$J$471:$R$472,2)</f>
        <v>0</v>
      </c>
      <c r="M528" s="678" cm="1">
        <f t="array" ref="M528">INDEX($H528:$K528,0,MATCH(M$475,$H$475:$K$475,0))*HLOOKUP(M$474,$J$471:$R$472,2)</f>
        <v>1</v>
      </c>
      <c r="N528" s="678" cm="1">
        <f t="array" ref="N528">INDEX($H528:$K528,0,MATCH(N$475,$H$475:$K$475,0))*HLOOKUP(N$474,$J$471:$R$472,2)</f>
        <v>0</v>
      </c>
      <c r="O528" s="678" cm="1">
        <f t="array" ref="O528">INDEX($H528:$K528,0,MATCH(O$475,$H$475:$K$475,0))*HLOOKUP(O$474,$J$471:$R$472,2)</f>
        <v>0</v>
      </c>
      <c r="P528" s="678" cm="1">
        <f t="array" ref="P528">INDEX($H528:$K528,0,MATCH(P$475,$H$475:$K$475,0))*HLOOKUP(P$474,$J$471:$R$472,2)</f>
        <v>0</v>
      </c>
      <c r="Q528" s="678" cm="1">
        <f t="array" ref="Q528">INDEX($H528:$K528,0,MATCH(Q$475,$H$475:$K$475,0))*HLOOKUP(Q$474,$J$471:$R$472,2)</f>
        <v>1</v>
      </c>
      <c r="R528" s="678" cm="1">
        <f t="array" ref="R528">INDEX($H528:$K528,0,MATCH(R$475,$H$475:$K$475,0))*HLOOKUP(R$474,$J$471:$R$472,2)</f>
        <v>0</v>
      </c>
      <c r="S528" s="678" cm="1">
        <f t="array" ref="S528">INDEX($H528:$K528,0,MATCH(S$475,$H$475:$K$475,0))*HLOOKUP(S$474,$J$471:$R$472,2)</f>
        <v>0</v>
      </c>
      <c r="T528" s="678" cm="1">
        <f t="array" ref="T528">INDEX($H528:$K528,0,MATCH(T$475,$H$475:$K$475,0))*HLOOKUP(T$474,$J$471:$R$472,2)</f>
        <v>0</v>
      </c>
      <c r="U528" s="678" cm="1">
        <f t="array" ref="U528">INDEX($H528:$K528,0,MATCH(U$475,$H$475:$K$475,0))*HLOOKUP(U$474,$J$471:$R$472,2)</f>
        <v>1</v>
      </c>
      <c r="V528" s="678" cm="1">
        <f t="array" ref="V528">INDEX($H528:$K528,0,MATCH(V$475,$H$475:$K$475,0))*HLOOKUP(V$474,$J$471:$R$472,2)</f>
        <v>0</v>
      </c>
      <c r="W528" s="678" cm="1">
        <f t="array" ref="W528">INDEX($H528:$K528,0,MATCH(W$475,$H$475:$K$475,0))*HLOOKUP(W$474,$J$471:$R$472,2)</f>
        <v>0</v>
      </c>
      <c r="X528" s="678" cm="1">
        <f t="array" ref="X528">INDEX($H528:$K528,0,MATCH(X$475,$H$475:$K$475,0))*HLOOKUP(X$474,$J$471:$R$472,2)</f>
        <v>0</v>
      </c>
      <c r="Y528" s="678" cm="1">
        <f t="array" ref="Y528">INDEX($H528:$K528,0,MATCH(Y$475,$H$475:$K$475,0))*HLOOKUP(Y$474,$J$471:$R$472,2)</f>
        <v>1</v>
      </c>
      <c r="Z528" s="678" cm="1">
        <f t="array" ref="Z528">INDEX($H528:$K528,0,MATCH(Z$475,$H$475:$K$475,0))*HLOOKUP(Z$474,$J$471:$R$472,2)</f>
        <v>0</v>
      </c>
      <c r="AA528" s="678" cm="1">
        <f t="array" ref="AA528">INDEX($H528:$K528,0,MATCH(AA$475,$H$475:$K$475,0))*HLOOKUP(AA$474,$J$471:$R$472,2)</f>
        <v>0</v>
      </c>
      <c r="AB528" s="678" cm="1">
        <f t="array" ref="AB528">INDEX($H528:$K528,0,MATCH(AB$475,$H$475:$K$475,0))*HLOOKUP(AB$474,$J$471:$R$472,2)</f>
        <v>0</v>
      </c>
      <c r="AC528" s="678" cm="1">
        <f t="array" ref="AC528">INDEX($H528:$K528,0,MATCH(AC$475,$H$475:$K$475,0))*HLOOKUP(AC$474,$J$471:$R$472,2)</f>
        <v>1</v>
      </c>
      <c r="AD528" s="678" cm="1">
        <f t="array" ref="AD528">INDEX($H528:$K528,0,MATCH(AD$475,$H$475:$K$475,0))*HLOOKUP(AD$474,$J$471:$R$472,2)</f>
        <v>0</v>
      </c>
      <c r="AE528" s="678" cm="1">
        <f t="array" ref="AE528">INDEX($H528:$K528,0,MATCH(AE$475,$H$475:$K$475,0))*HLOOKUP(AE$474,$J$471:$R$472,2)</f>
        <v>0</v>
      </c>
      <c r="AF528" s="678" cm="1">
        <f t="array" ref="AF528">INDEX($H528:$K528,0,MATCH(AF$475,$H$475:$K$475,0))*HLOOKUP(AF$474,$J$471:$R$472,2)</f>
        <v>0</v>
      </c>
      <c r="AG528" s="678" cm="1">
        <f t="array" ref="AG528">INDEX($H528:$K528,0,MATCH(AG$475,$H$475:$K$475,0))*HLOOKUP(AG$474,$J$471:$R$472,2)</f>
        <v>1</v>
      </c>
      <c r="AH528" s="678" cm="1">
        <f t="array" ref="AH528">INDEX($H528:$K528,0,MATCH(AH$475,$H$475:$K$475,0))*HLOOKUP(AH$474,$J$471:$R$472,2)</f>
        <v>0</v>
      </c>
      <c r="AI528" s="678" cm="1">
        <f t="array" ref="AI528">INDEX($H528:$K528,0,MATCH(AI$475,$H$475:$K$475,0))*HLOOKUP(AI$474,$J$471:$R$472,2)</f>
        <v>0</v>
      </c>
      <c r="AJ528" s="678" cm="1">
        <f t="array" ref="AJ528">INDEX($H528:$K528,0,MATCH(AJ$475,$H$475:$K$475,0))*HLOOKUP(AJ$474,$J$471:$R$472,2)</f>
        <v>0</v>
      </c>
      <c r="AK528" s="678" cm="1">
        <f t="array" ref="AK528">INDEX($H528:$K528,0,MATCH(AK$475,$H$475:$K$475,0))*HLOOKUP(AK$474,$J$471:$R$472,2)</f>
        <v>1</v>
      </c>
      <c r="AL528" s="678" cm="1">
        <f t="array" ref="AL528">INDEX($H528:$K528,0,MATCH(AL$475,$H$475:$K$475,0))*HLOOKUP(AL$474,$J$471:$R$472,2)</f>
        <v>0</v>
      </c>
      <c r="AM528" s="678" cm="1">
        <f t="array" ref="AM528">INDEX($H528:$K528,0,MATCH(AM$475,$H$475:$K$475,0))*HLOOKUP(AM$474,$J$471:$R$472,2)</f>
        <v>0</v>
      </c>
      <c r="AN528" s="678" cm="1">
        <f t="array" ref="AN528">INDEX($H528:$K528,0,MATCH(AN$475,$H$475:$K$475,0))*HLOOKUP(AN$474,$J$471:$R$472,2)</f>
        <v>0</v>
      </c>
      <c r="AO528" s="678" cm="1">
        <f t="array" ref="AO528">INDEX($H528:$K528,0,MATCH(AO$475,$H$475:$K$475,0))*HLOOKUP(AO$474,$J$471:$R$472,2)</f>
        <v>1</v>
      </c>
      <c r="AP528" s="678" cm="1">
        <f t="array" ref="AP528">INDEX($H528:$K528,0,MATCH(AP$475,$H$475:$K$475,0))*HLOOKUP(AP$474,$J$471:$R$472,2)</f>
        <v>0</v>
      </c>
      <c r="AQ528" s="678" cm="1">
        <f t="array" ref="AQ528">INDEX($H528:$K528,0,MATCH(AQ$475,$H$475:$K$475,0))*HLOOKUP(AQ$474,$J$471:$R$472,2)</f>
        <v>0</v>
      </c>
      <c r="AR528" s="678" cm="1">
        <f t="array" ref="AR528">INDEX($H528:$K528,0,MATCH(AR$475,$H$475:$K$475,0))*HLOOKUP(AR$474,$J$471:$R$472,2)</f>
        <v>0</v>
      </c>
      <c r="AS528" s="678" cm="1">
        <f t="array" ref="AS528">INDEX($H528:$K528,0,MATCH(AS$475,$H$475:$K$475,0))*HLOOKUP(AS$474,$J$471:$R$472,2)</f>
        <v>1</v>
      </c>
      <c r="AT528" s="678" cm="1">
        <f t="array" ref="AT528">INDEX($H528:$K528,0,MATCH(AT$475,$H$475:$K$475,0))*HLOOKUP(AT$474,$J$471:$R$472,2)</f>
        <v>0</v>
      </c>
      <c r="AU528" s="678" cm="1">
        <f t="array" ref="AU528">INDEX($H528:$K528,0,MATCH(AU$475,$H$475:$K$475,0))*HLOOKUP(AU$474,$J$471:$R$472,2)</f>
        <v>0</v>
      </c>
      <c r="AV528" s="186"/>
      <c r="AW528" s="186"/>
      <c r="AX528" s="16"/>
      <c r="AY528" s="8"/>
      <c r="AZ528" s="8"/>
      <c r="BA528" s="8"/>
    </row>
    <row r="529" spans="1:84" ht="14.5" outlineLevel="1" x14ac:dyDescent="0.35">
      <c r="A529" s="6"/>
      <c r="B529" s="7"/>
      <c r="C529" s="17"/>
      <c r="D529" s="17"/>
      <c r="E529" s="17"/>
      <c r="F529" s="26"/>
      <c r="G529" s="26" t="str">
        <f t="shared" ref="G529" si="240">_xlfn.CONCAT(H216:M216)</f>
        <v>MSMSMSMSMSms</v>
      </c>
      <c r="H529" s="222">
        <f t="shared" si="239"/>
        <v>0</v>
      </c>
      <c r="I529" s="222">
        <f t="shared" si="239"/>
        <v>1</v>
      </c>
      <c r="J529" s="222">
        <f t="shared" si="239"/>
        <v>0</v>
      </c>
      <c r="K529" s="222">
        <f t="shared" si="239"/>
        <v>0</v>
      </c>
      <c r="L529" s="678" cm="1">
        <f t="array" ref="L529">INDEX($H529:$K529,0,MATCH(L$475,$H$475:$K$475,0))*HLOOKUP(L$474,$J$471:$R$472,2)</f>
        <v>0</v>
      </c>
      <c r="M529" s="678" cm="1">
        <f t="array" ref="M529">INDEX($H529:$K529,0,MATCH(M$475,$H$475:$K$475,0))*HLOOKUP(M$474,$J$471:$R$472,2)</f>
        <v>1</v>
      </c>
      <c r="N529" s="678" cm="1">
        <f t="array" ref="N529">INDEX($H529:$K529,0,MATCH(N$475,$H$475:$K$475,0))*HLOOKUP(N$474,$J$471:$R$472,2)</f>
        <v>0</v>
      </c>
      <c r="O529" s="678" cm="1">
        <f t="array" ref="O529">INDEX($H529:$K529,0,MATCH(O$475,$H$475:$K$475,0))*HLOOKUP(O$474,$J$471:$R$472,2)</f>
        <v>0</v>
      </c>
      <c r="P529" s="678" cm="1">
        <f t="array" ref="P529">INDEX($H529:$K529,0,MATCH(P$475,$H$475:$K$475,0))*HLOOKUP(P$474,$J$471:$R$472,2)</f>
        <v>0</v>
      </c>
      <c r="Q529" s="678" cm="1">
        <f t="array" ref="Q529">INDEX($H529:$K529,0,MATCH(Q$475,$H$475:$K$475,0))*HLOOKUP(Q$474,$J$471:$R$472,2)</f>
        <v>1</v>
      </c>
      <c r="R529" s="678" cm="1">
        <f t="array" ref="R529">INDEX($H529:$K529,0,MATCH(R$475,$H$475:$K$475,0))*HLOOKUP(R$474,$J$471:$R$472,2)</f>
        <v>0</v>
      </c>
      <c r="S529" s="678" cm="1">
        <f t="array" ref="S529">INDEX($H529:$K529,0,MATCH(S$475,$H$475:$K$475,0))*HLOOKUP(S$474,$J$471:$R$472,2)</f>
        <v>0</v>
      </c>
      <c r="T529" s="678" cm="1">
        <f t="array" ref="T529">INDEX($H529:$K529,0,MATCH(T$475,$H$475:$K$475,0))*HLOOKUP(T$474,$J$471:$R$472,2)</f>
        <v>0</v>
      </c>
      <c r="U529" s="678" cm="1">
        <f t="array" ref="U529">INDEX($H529:$K529,0,MATCH(U$475,$H$475:$K$475,0))*HLOOKUP(U$474,$J$471:$R$472,2)</f>
        <v>1</v>
      </c>
      <c r="V529" s="678" cm="1">
        <f t="array" ref="V529">INDEX($H529:$K529,0,MATCH(V$475,$H$475:$K$475,0))*HLOOKUP(V$474,$J$471:$R$472,2)</f>
        <v>0</v>
      </c>
      <c r="W529" s="678" cm="1">
        <f t="array" ref="W529">INDEX($H529:$K529,0,MATCH(W$475,$H$475:$K$475,0))*HLOOKUP(W$474,$J$471:$R$472,2)</f>
        <v>0</v>
      </c>
      <c r="X529" s="678" cm="1">
        <f t="array" ref="X529">INDEX($H529:$K529,0,MATCH(X$475,$H$475:$K$475,0))*HLOOKUP(X$474,$J$471:$R$472,2)</f>
        <v>0</v>
      </c>
      <c r="Y529" s="678" cm="1">
        <f t="array" ref="Y529">INDEX($H529:$K529,0,MATCH(Y$475,$H$475:$K$475,0))*HLOOKUP(Y$474,$J$471:$R$472,2)</f>
        <v>1</v>
      </c>
      <c r="Z529" s="678" cm="1">
        <f t="array" ref="Z529">INDEX($H529:$K529,0,MATCH(Z$475,$H$475:$K$475,0))*HLOOKUP(Z$474,$J$471:$R$472,2)</f>
        <v>0</v>
      </c>
      <c r="AA529" s="678" cm="1">
        <f t="array" ref="AA529">INDEX($H529:$K529,0,MATCH(AA$475,$H$475:$K$475,0))*HLOOKUP(AA$474,$J$471:$R$472,2)</f>
        <v>0</v>
      </c>
      <c r="AB529" s="678" cm="1">
        <f t="array" ref="AB529">INDEX($H529:$K529,0,MATCH(AB$475,$H$475:$K$475,0))*HLOOKUP(AB$474,$J$471:$R$472,2)</f>
        <v>0</v>
      </c>
      <c r="AC529" s="678" cm="1">
        <f t="array" ref="AC529">INDEX($H529:$K529,0,MATCH(AC$475,$H$475:$K$475,0))*HLOOKUP(AC$474,$J$471:$R$472,2)</f>
        <v>1</v>
      </c>
      <c r="AD529" s="678" cm="1">
        <f t="array" ref="AD529">INDEX($H529:$K529,0,MATCH(AD$475,$H$475:$K$475,0))*HLOOKUP(AD$474,$J$471:$R$472,2)</f>
        <v>0</v>
      </c>
      <c r="AE529" s="678" cm="1">
        <f t="array" ref="AE529">INDEX($H529:$K529,0,MATCH(AE$475,$H$475:$K$475,0))*HLOOKUP(AE$474,$J$471:$R$472,2)</f>
        <v>0</v>
      </c>
      <c r="AF529" s="678" cm="1">
        <f t="array" ref="AF529">INDEX($H529:$K529,0,MATCH(AF$475,$H$475:$K$475,0))*HLOOKUP(AF$474,$J$471:$R$472,2)</f>
        <v>0</v>
      </c>
      <c r="AG529" s="678" cm="1">
        <f t="array" ref="AG529">INDEX($H529:$K529,0,MATCH(AG$475,$H$475:$K$475,0))*HLOOKUP(AG$474,$J$471:$R$472,2)</f>
        <v>1</v>
      </c>
      <c r="AH529" s="678" cm="1">
        <f t="array" ref="AH529">INDEX($H529:$K529,0,MATCH(AH$475,$H$475:$K$475,0))*HLOOKUP(AH$474,$J$471:$R$472,2)</f>
        <v>0</v>
      </c>
      <c r="AI529" s="678" cm="1">
        <f t="array" ref="AI529">INDEX($H529:$K529,0,MATCH(AI$475,$H$475:$K$475,0))*HLOOKUP(AI$474,$J$471:$R$472,2)</f>
        <v>0</v>
      </c>
      <c r="AJ529" s="678" cm="1">
        <f t="array" ref="AJ529">INDEX($H529:$K529,0,MATCH(AJ$475,$H$475:$K$475,0))*HLOOKUP(AJ$474,$J$471:$R$472,2)</f>
        <v>0</v>
      </c>
      <c r="AK529" s="678" cm="1">
        <f t="array" ref="AK529">INDEX($H529:$K529,0,MATCH(AK$475,$H$475:$K$475,0))*HLOOKUP(AK$474,$J$471:$R$472,2)</f>
        <v>1</v>
      </c>
      <c r="AL529" s="678" cm="1">
        <f t="array" ref="AL529">INDEX($H529:$K529,0,MATCH(AL$475,$H$475:$K$475,0))*HLOOKUP(AL$474,$J$471:$R$472,2)</f>
        <v>0</v>
      </c>
      <c r="AM529" s="678" cm="1">
        <f t="array" ref="AM529">INDEX($H529:$K529,0,MATCH(AM$475,$H$475:$K$475,0))*HLOOKUP(AM$474,$J$471:$R$472,2)</f>
        <v>0</v>
      </c>
      <c r="AN529" s="678" cm="1">
        <f t="array" ref="AN529">INDEX($H529:$K529,0,MATCH(AN$475,$H$475:$K$475,0))*HLOOKUP(AN$474,$J$471:$R$472,2)</f>
        <v>0</v>
      </c>
      <c r="AO529" s="678" cm="1">
        <f t="array" ref="AO529">INDEX($H529:$K529,0,MATCH(AO$475,$H$475:$K$475,0))*HLOOKUP(AO$474,$J$471:$R$472,2)</f>
        <v>1</v>
      </c>
      <c r="AP529" s="678" cm="1">
        <f t="array" ref="AP529">INDEX($H529:$K529,0,MATCH(AP$475,$H$475:$K$475,0))*HLOOKUP(AP$474,$J$471:$R$472,2)</f>
        <v>0</v>
      </c>
      <c r="AQ529" s="678" cm="1">
        <f t="array" ref="AQ529">INDEX($H529:$K529,0,MATCH(AQ$475,$H$475:$K$475,0))*HLOOKUP(AQ$474,$J$471:$R$472,2)</f>
        <v>0</v>
      </c>
      <c r="AR529" s="678" cm="1">
        <f t="array" ref="AR529">INDEX($H529:$K529,0,MATCH(AR$475,$H$475:$K$475,0))*HLOOKUP(AR$474,$J$471:$R$472,2)</f>
        <v>0</v>
      </c>
      <c r="AS529" s="678" cm="1">
        <f t="array" ref="AS529">INDEX($H529:$K529,0,MATCH(AS$475,$H$475:$K$475,0))*HLOOKUP(AS$474,$J$471:$R$472,2)</f>
        <v>1</v>
      </c>
      <c r="AT529" s="678" cm="1">
        <f t="array" ref="AT529">INDEX($H529:$K529,0,MATCH(AT$475,$H$475:$K$475,0))*HLOOKUP(AT$474,$J$471:$R$472,2)</f>
        <v>0</v>
      </c>
      <c r="AU529" s="678" cm="1">
        <f t="array" ref="AU529">INDEX($H529:$K529,0,MATCH(AU$475,$H$475:$K$475,0))*HLOOKUP(AU$474,$J$471:$R$472,2)</f>
        <v>0</v>
      </c>
      <c r="AV529" s="186"/>
      <c r="AW529" s="186"/>
      <c r="AX529" s="16"/>
      <c r="AY529" s="8"/>
      <c r="AZ529" s="8"/>
      <c r="BA529" s="8"/>
    </row>
    <row r="530" spans="1:84" ht="12" customHeight="1" outlineLevel="1" x14ac:dyDescent="0.35">
      <c r="A530" s="6"/>
      <c r="B530" s="7"/>
      <c r="C530" s="17"/>
      <c r="D530" s="17"/>
      <c r="E530" s="17"/>
      <c r="F530" s="33"/>
      <c r="G530" s="33"/>
      <c r="I530" s="33"/>
      <c r="J530" s="33"/>
      <c r="K530" s="34"/>
      <c r="L530" s="34"/>
      <c r="M530" s="34"/>
      <c r="N530" s="35"/>
      <c r="O530" s="35"/>
      <c r="P530" s="35"/>
      <c r="Q530" s="35"/>
      <c r="R530" s="35"/>
      <c r="S530" s="35"/>
      <c r="T530" s="35"/>
      <c r="U530" s="35"/>
      <c r="V530" s="35"/>
      <c r="W530" s="35"/>
      <c r="X530" s="186"/>
      <c r="Y530" s="186"/>
      <c r="Z530" s="186"/>
      <c r="AA530" s="186"/>
      <c r="AB530" s="186"/>
      <c r="AC530" s="186"/>
      <c r="AD530" s="186"/>
      <c r="AE530" s="186"/>
      <c r="AF530" s="186"/>
      <c r="AG530" s="186"/>
      <c r="AH530" s="186"/>
      <c r="AI530" s="186"/>
      <c r="AJ530" s="186"/>
      <c r="AK530" s="186"/>
      <c r="AL530" s="186"/>
      <c r="AM530" s="186"/>
      <c r="AN530" s="186"/>
      <c r="AO530" s="186"/>
      <c r="AP530" s="186"/>
      <c r="AQ530" s="186"/>
      <c r="AR530" s="186"/>
      <c r="AS530" s="186"/>
      <c r="AT530" s="186"/>
      <c r="AU530" s="186"/>
      <c r="AV530" s="186"/>
      <c r="AW530" s="186"/>
      <c r="AX530" s="16"/>
      <c r="AY530" s="8"/>
      <c r="AZ530" s="8"/>
      <c r="BA530" s="8"/>
    </row>
    <row r="531" spans="1:84" ht="5.15" customHeight="1" outlineLevel="1" x14ac:dyDescent="0.35">
      <c r="A531" s="6"/>
      <c r="B531" s="7"/>
      <c r="C531" s="17"/>
      <c r="D531" s="17"/>
      <c r="E531" s="17"/>
      <c r="F531" s="36"/>
      <c r="G531" s="36"/>
      <c r="H531" s="36"/>
      <c r="I531" s="36"/>
      <c r="J531" s="36"/>
      <c r="K531" s="37"/>
      <c r="L531" s="37"/>
      <c r="M531" s="37"/>
      <c r="N531" s="37"/>
      <c r="O531" s="38"/>
      <c r="P531" s="38"/>
      <c r="Q531" s="38"/>
      <c r="R531" s="38"/>
      <c r="S531" s="38"/>
      <c r="T531" s="38"/>
      <c r="U531" s="38"/>
      <c r="V531" s="38"/>
      <c r="W531" s="38"/>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c r="AX531" s="16"/>
      <c r="AY531" s="8"/>
      <c r="AZ531" s="8"/>
      <c r="BA531" s="8"/>
    </row>
    <row r="532" spans="1:84" ht="25.4" customHeight="1" outlineLevel="1" x14ac:dyDescent="0.35">
      <c r="A532" s="6"/>
      <c r="B532" s="7"/>
      <c r="C532" s="39"/>
      <c r="D532" s="39"/>
      <c r="E532" s="39"/>
      <c r="F532" s="39"/>
      <c r="G532" s="40" t="str">
        <f>G150</f>
        <v>User defined rotations</v>
      </c>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c r="AG532" s="39"/>
      <c r="AH532" s="39"/>
      <c r="AI532" s="39"/>
      <c r="AJ532" s="39"/>
      <c r="AK532" s="39"/>
      <c r="AL532" s="39"/>
      <c r="AM532" s="39"/>
      <c r="AN532" s="39"/>
      <c r="AO532" s="39"/>
      <c r="AP532" s="39"/>
      <c r="AQ532" s="39"/>
      <c r="AR532" s="39"/>
      <c r="AS532" s="39"/>
      <c r="AT532" s="39"/>
      <c r="AU532" s="39"/>
      <c r="AV532" s="39"/>
      <c r="AW532" s="39"/>
      <c r="AX532" s="39"/>
      <c r="AY532" s="8"/>
      <c r="AZ532" s="8"/>
      <c r="BA532" s="8"/>
    </row>
    <row r="533" spans="1:84" ht="12" customHeight="1" outlineLevel="1" x14ac:dyDescent="0.35">
      <c r="A533" s="6"/>
      <c r="B533" s="7"/>
      <c r="C533" s="7"/>
      <c r="D533" s="7"/>
      <c r="E533" s="7"/>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row>
    <row r="534" spans="1:84" ht="12" customHeight="1" outlineLevel="1" x14ac:dyDescent="0.35">
      <c r="A534" s="6"/>
      <c r="B534" s="7"/>
      <c r="C534" s="7"/>
      <c r="D534" s="7"/>
      <c r="E534" s="7"/>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c r="BU534" s="8"/>
      <c r="BV534" s="8"/>
      <c r="BW534" s="8"/>
      <c r="BX534" s="8"/>
      <c r="BY534" s="8"/>
      <c r="BZ534" s="8"/>
      <c r="CA534" s="8"/>
      <c r="CB534" s="8"/>
      <c r="CC534" s="8"/>
      <c r="CD534" s="8"/>
      <c r="CE534" s="8"/>
      <c r="CF534" s="8"/>
    </row>
    <row r="535" spans="1:84" ht="5.15" customHeight="1" outlineLevel="1" thickBot="1" x14ac:dyDescent="0.4">
      <c r="A535" s="6"/>
      <c r="B535" s="7"/>
      <c r="C535" s="7"/>
      <c r="D535" s="7"/>
      <c r="E535" s="7"/>
      <c r="F535" s="7"/>
      <c r="G535" s="7"/>
      <c r="H535" s="8"/>
      <c r="I535" s="8"/>
      <c r="J535" s="8"/>
      <c r="K535" s="8"/>
      <c r="L535" s="8"/>
      <c r="M535" s="8"/>
      <c r="N535" s="8"/>
      <c r="O535" s="8"/>
      <c r="P535" s="8"/>
      <c r="Q535" s="8"/>
      <c r="R535" s="8"/>
      <c r="S535" s="8"/>
      <c r="T535" s="8"/>
      <c r="U535" s="8"/>
      <c r="V535" s="8"/>
      <c r="W535" s="8"/>
      <c r="X535" s="7"/>
      <c r="Y535" s="7"/>
      <c r="Z535" s="7"/>
      <c r="AA535" s="7"/>
      <c r="AB535" s="7"/>
      <c r="AC535" s="7"/>
      <c r="AD535" s="7"/>
      <c r="AE535" s="7"/>
      <c r="AF535" s="7"/>
      <c r="AG535" s="7"/>
      <c r="AH535" s="7"/>
      <c r="AI535" s="7"/>
      <c r="AJ535" s="7"/>
      <c r="AK535" s="7"/>
      <c r="AL535" s="7"/>
      <c r="AM535" s="7"/>
      <c r="AN535" s="7"/>
      <c r="AO535" s="7"/>
      <c r="AP535" s="7"/>
      <c r="AQ535" s="7"/>
      <c r="AR535" s="7"/>
      <c r="AS535" s="7"/>
      <c r="AT535" s="7"/>
      <c r="AU535" s="7"/>
      <c r="AV535" s="7"/>
      <c r="AW535" s="7"/>
      <c r="AX535" s="7"/>
      <c r="AY535" s="7"/>
      <c r="AZ535" s="7"/>
      <c r="BA535" s="7"/>
      <c r="BB535" s="7"/>
      <c r="BC535" s="7"/>
      <c r="BD535" s="7"/>
      <c r="BE535" s="7"/>
      <c r="BF535" s="7"/>
      <c r="BG535" s="7"/>
      <c r="BH535" s="7"/>
      <c r="BI535" s="7"/>
      <c r="BJ535" s="7"/>
      <c r="BK535" s="7"/>
      <c r="BL535" s="7"/>
      <c r="BM535" s="7"/>
      <c r="BN535" s="7"/>
      <c r="BO535" s="7"/>
      <c r="BP535" s="7"/>
    </row>
    <row r="536" spans="1:84" ht="5.15" customHeight="1" outlineLevel="1" x14ac:dyDescent="0.35">
      <c r="A536" s="6"/>
      <c r="B536" s="7"/>
      <c r="C536" s="9" t="s">
        <v>0</v>
      </c>
      <c r="D536" s="9"/>
      <c r="E536" s="9"/>
      <c r="F536" s="9"/>
      <c r="G536" s="9"/>
      <c r="H536" s="9"/>
      <c r="I536" s="9"/>
      <c r="J536" s="9"/>
      <c r="K536" s="10"/>
      <c r="L536" s="10"/>
      <c r="M536" s="10"/>
      <c r="N536" s="10"/>
      <c r="O536" s="10"/>
      <c r="P536" s="10"/>
      <c r="Q536" s="10"/>
      <c r="R536" s="10"/>
      <c r="S536" s="10"/>
      <c r="T536" s="10"/>
      <c r="U536" s="10"/>
      <c r="V536" s="10"/>
      <c r="W536" s="11"/>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row>
    <row r="537" spans="1:84" ht="12" customHeight="1" outlineLevel="1" x14ac:dyDescent="0.35">
      <c r="A537" s="6"/>
      <c r="B537" s="7"/>
      <c r="C537" s="12"/>
      <c r="D537" s="12"/>
      <c r="E537" s="12" t="s">
        <v>1</v>
      </c>
      <c r="F537" s="13"/>
      <c r="G537" s="14" t="s">
        <v>11</v>
      </c>
      <c r="H537" s="13"/>
      <c r="I537" s="13"/>
      <c r="J537" s="13"/>
      <c r="K537" s="13"/>
      <c r="L537" s="13"/>
      <c r="M537" s="13"/>
      <c r="N537" s="13"/>
      <c r="O537" s="13"/>
      <c r="P537" s="13"/>
      <c r="Q537" s="13"/>
      <c r="R537" s="13"/>
      <c r="S537" s="15"/>
      <c r="T537" s="13"/>
      <c r="U537" s="15"/>
      <c r="V537" s="15"/>
      <c r="W537" s="16"/>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row>
    <row r="538" spans="1:84" ht="12" customHeight="1" outlineLevel="1" x14ac:dyDescent="0.35">
      <c r="A538" s="6"/>
      <c r="B538" s="7"/>
      <c r="C538" s="12"/>
      <c r="D538" s="12"/>
      <c r="E538" s="17"/>
      <c r="F538" s="13"/>
      <c r="G538" s="18"/>
      <c r="H538" s="13"/>
      <c r="I538" s="13"/>
      <c r="J538" s="13"/>
      <c r="K538" s="13"/>
      <c r="L538" s="13"/>
      <c r="M538" s="13"/>
      <c r="N538" s="13"/>
      <c r="O538" s="13"/>
      <c r="P538" s="13"/>
      <c r="Q538" s="13"/>
      <c r="R538" s="13"/>
      <c r="S538" s="15"/>
      <c r="T538" s="19"/>
      <c r="U538" s="15"/>
      <c r="V538" s="15"/>
      <c r="W538" s="16"/>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row>
    <row r="539" spans="1:84" ht="14.5" outlineLevel="1" x14ac:dyDescent="0.35">
      <c r="A539" s="6"/>
      <c r="B539" s="7"/>
      <c r="C539" s="17"/>
      <c r="D539" s="12"/>
      <c r="E539" s="17"/>
      <c r="F539" s="13"/>
      <c r="G539" s="13" t="s">
        <v>2</v>
      </c>
      <c r="H539" s="13"/>
      <c r="I539" s="13"/>
      <c r="J539" s="864"/>
      <c r="K539" s="864"/>
      <c r="L539" s="864"/>
      <c r="M539" s="864"/>
      <c r="N539" s="864"/>
      <c r="O539" s="864"/>
      <c r="P539" s="864"/>
      <c r="Q539" s="864"/>
      <c r="R539" s="13"/>
      <c r="S539" s="15"/>
      <c r="T539" s="19"/>
      <c r="U539" s="15"/>
      <c r="V539" s="15"/>
      <c r="W539" s="16"/>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row>
    <row r="540" spans="1:84" ht="12" customHeight="1" outlineLevel="1" x14ac:dyDescent="0.35">
      <c r="A540" s="6"/>
      <c r="B540" s="7"/>
      <c r="C540" s="20">
        <v>0</v>
      </c>
      <c r="D540" s="12"/>
      <c r="E540" s="17"/>
      <c r="F540" s="13"/>
      <c r="G540" s="21"/>
      <c r="H540" s="13"/>
      <c r="I540" s="13"/>
      <c r="J540" s="13"/>
      <c r="K540" s="13"/>
      <c r="L540" s="13"/>
      <c r="M540" s="13"/>
      <c r="N540" s="13"/>
      <c r="O540" s="13"/>
      <c r="P540" s="13"/>
      <c r="Q540" s="13"/>
      <c r="R540" s="13"/>
      <c r="S540" s="15"/>
      <c r="T540" s="19"/>
      <c r="U540" s="15"/>
      <c r="V540" s="15"/>
      <c r="W540" s="16"/>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row>
    <row r="541" spans="1:84" ht="12" customHeight="1" outlineLevel="1" x14ac:dyDescent="0.35">
      <c r="A541" s="6"/>
      <c r="B541" s="7"/>
      <c r="C541" s="17"/>
      <c r="D541" s="17"/>
      <c r="E541" s="17"/>
      <c r="F541" s="17"/>
      <c r="G541" s="17"/>
      <c r="H541" s="17"/>
      <c r="I541" s="17"/>
      <c r="J541" s="22"/>
      <c r="K541" s="22"/>
      <c r="L541" s="22"/>
      <c r="M541" s="22"/>
      <c r="N541" s="22"/>
      <c r="O541" s="22"/>
      <c r="P541" s="22"/>
      <c r="Q541" s="22"/>
      <c r="R541" s="22"/>
      <c r="S541" s="22"/>
      <c r="T541" s="22"/>
      <c r="U541" s="22"/>
      <c r="V541" s="22"/>
      <c r="W541" s="16"/>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row>
    <row r="542" spans="1:84" ht="12" customHeight="1" outlineLevel="1" x14ac:dyDescent="0.35">
      <c r="A542" s="6"/>
      <c r="B542" s="7"/>
      <c r="C542" s="17"/>
      <c r="D542" s="17"/>
      <c r="E542" s="17"/>
      <c r="F542" s="17"/>
      <c r="G542" s="17"/>
      <c r="H542" s="17"/>
      <c r="I542" s="17"/>
      <c r="J542" s="17"/>
      <c r="K542" s="17"/>
      <c r="L542" s="22"/>
      <c r="M542" s="22"/>
      <c r="N542" s="22"/>
      <c r="O542" s="22"/>
      <c r="P542" s="22"/>
      <c r="Q542" s="22"/>
      <c r="R542" s="22"/>
      <c r="S542" s="22"/>
      <c r="T542" s="22"/>
      <c r="U542" s="22"/>
      <c r="V542" s="22"/>
      <c r="W542" s="16"/>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row>
    <row r="543" spans="1:84" ht="12" customHeight="1" outlineLevel="1" x14ac:dyDescent="0.35">
      <c r="A543" s="6"/>
      <c r="B543" s="7"/>
      <c r="C543" s="17"/>
      <c r="D543" s="17"/>
      <c r="E543" s="17"/>
      <c r="F543" s="17"/>
      <c r="G543" s="17"/>
      <c r="H543" s="17"/>
      <c r="I543" s="17"/>
      <c r="J543" s="23"/>
      <c r="K543" s="23"/>
      <c r="L543" s="23"/>
      <c r="M543" s="23"/>
      <c r="N543" s="23"/>
      <c r="O543" s="23"/>
      <c r="P543" s="23"/>
      <c r="Q543" s="23"/>
      <c r="R543" s="23"/>
      <c r="S543" s="22"/>
      <c r="T543" s="22"/>
      <c r="U543" s="22"/>
      <c r="V543" s="22"/>
      <c r="W543" s="16"/>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row>
    <row r="544" spans="1:84" ht="12" customHeight="1" outlineLevel="1" x14ac:dyDescent="0.35">
      <c r="A544" s="6"/>
      <c r="B544" s="7"/>
      <c r="C544" s="17"/>
      <c r="D544" s="17"/>
      <c r="E544" s="17"/>
      <c r="F544" s="17"/>
      <c r="G544" s="17"/>
      <c r="H544" s="17"/>
      <c r="I544" s="17"/>
      <c r="J544" s="23" t="s">
        <v>343</v>
      </c>
      <c r="K544" s="23" t="s">
        <v>34</v>
      </c>
      <c r="L544" s="23" t="s">
        <v>35</v>
      </c>
      <c r="M544" s="23" t="s">
        <v>36</v>
      </c>
      <c r="N544" s="23" t="s">
        <v>37</v>
      </c>
      <c r="O544" s="23" t="s">
        <v>837</v>
      </c>
      <c r="P544" s="23" t="s">
        <v>838</v>
      </c>
      <c r="Q544" s="23" t="s">
        <v>839</v>
      </c>
      <c r="R544" s="23" t="s">
        <v>1045</v>
      </c>
      <c r="S544" s="22"/>
      <c r="T544" s="22"/>
      <c r="U544" s="22"/>
      <c r="V544" s="22"/>
      <c r="W544" s="16"/>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row>
    <row r="545" spans="1:68" ht="14.5" outlineLevel="1" x14ac:dyDescent="0.35">
      <c r="A545" s="6"/>
      <c r="B545" s="7"/>
      <c r="C545" s="17"/>
      <c r="D545" s="17"/>
      <c r="E545" s="17"/>
      <c r="F545" s="26"/>
      <c r="H545" s="27"/>
      <c r="I545" s="636" t="str">
        <f>General!G17</f>
        <v>b</v>
      </c>
      <c r="J545" s="228">
        <v>0.56999999999999995</v>
      </c>
      <c r="K545" s="228">
        <v>0.92</v>
      </c>
      <c r="L545" s="228">
        <v>1.02</v>
      </c>
      <c r="M545" s="228">
        <v>1</v>
      </c>
      <c r="N545" s="228">
        <v>0.97</v>
      </c>
      <c r="O545" s="227">
        <v>0.82</v>
      </c>
      <c r="P545" s="227">
        <v>0.81</v>
      </c>
      <c r="Q545" s="227">
        <v>0.56000000000000005</v>
      </c>
      <c r="R545" s="227">
        <v>0</v>
      </c>
      <c r="S545" s="60"/>
      <c r="T545" s="60"/>
      <c r="U545" s="60"/>
      <c r="V545" s="58"/>
      <c r="W545" s="16"/>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row>
    <row r="546" spans="1:68" ht="14.5" outlineLevel="1" x14ac:dyDescent="0.35">
      <c r="A546" s="6"/>
      <c r="B546" s="7"/>
      <c r="C546" s="17"/>
      <c r="D546" s="17"/>
      <c r="E546" s="17"/>
      <c r="F546" s="26"/>
      <c r="H546" s="27"/>
      <c r="I546" s="636" t="str">
        <f>General!G18</f>
        <v>bd</v>
      </c>
      <c r="J546" s="228">
        <v>0.56999999999999995</v>
      </c>
      <c r="K546" s="228">
        <v>0.92</v>
      </c>
      <c r="L546" s="228">
        <v>1.02</v>
      </c>
      <c r="M546" s="228">
        <v>1</v>
      </c>
      <c r="N546" s="228">
        <v>0.97</v>
      </c>
      <c r="O546" s="227">
        <v>0.82</v>
      </c>
      <c r="P546" s="227">
        <v>0.81</v>
      </c>
      <c r="Q546" s="227">
        <v>0.56000000000000005</v>
      </c>
      <c r="R546" s="227">
        <v>0</v>
      </c>
      <c r="S546" s="60"/>
      <c r="T546" s="60"/>
      <c r="U546" s="60"/>
      <c r="V546" s="58"/>
      <c r="W546" s="16"/>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row>
    <row r="547" spans="1:68" ht="14.5" outlineLevel="1" x14ac:dyDescent="0.35">
      <c r="A547" s="6"/>
      <c r="B547" s="7"/>
      <c r="C547" s="17"/>
      <c r="D547" s="17"/>
      <c r="E547" s="17"/>
      <c r="F547" s="26"/>
      <c r="H547" s="27"/>
      <c r="I547" s="636" t="str">
        <f>General!G19</f>
        <v>f</v>
      </c>
      <c r="J547" s="228">
        <v>0.6</v>
      </c>
      <c r="K547" s="228">
        <v>0.6</v>
      </c>
      <c r="L547" s="228">
        <v>0.6</v>
      </c>
      <c r="M547" s="228">
        <v>1</v>
      </c>
      <c r="N547" s="228">
        <v>1.1499999999999999</v>
      </c>
      <c r="O547" s="227">
        <v>1.05</v>
      </c>
      <c r="P547" s="227">
        <v>1.2</v>
      </c>
      <c r="Q547" s="227">
        <v>0.56000000000000005</v>
      </c>
      <c r="R547" s="227">
        <v>0</v>
      </c>
      <c r="S547" s="864"/>
      <c r="T547" s="57"/>
      <c r="U547" s="60"/>
      <c r="V547" s="58"/>
      <c r="W547" s="16"/>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row>
    <row r="548" spans="1:68" ht="14.5" outlineLevel="1" x14ac:dyDescent="0.35">
      <c r="A548" s="6"/>
      <c r="B548" s="7"/>
      <c r="C548" s="17"/>
      <c r="D548" s="17"/>
      <c r="E548" s="17"/>
      <c r="F548" s="26"/>
      <c r="H548" s="27"/>
      <c r="I548" s="636" t="str">
        <f>General!G20</f>
        <v>h</v>
      </c>
      <c r="J548" s="228">
        <v>0.67</v>
      </c>
      <c r="K548" s="228">
        <v>0.92</v>
      </c>
      <c r="L548" s="228">
        <v>1.02</v>
      </c>
      <c r="M548" s="228">
        <v>1</v>
      </c>
      <c r="N548" s="228">
        <v>0.97</v>
      </c>
      <c r="O548" s="227">
        <v>0.82</v>
      </c>
      <c r="P548" s="227">
        <v>0.81</v>
      </c>
      <c r="Q548" s="227">
        <v>0.56000000000000005</v>
      </c>
      <c r="R548" s="227">
        <v>0</v>
      </c>
      <c r="S548" s="864"/>
      <c r="T548" s="57"/>
      <c r="U548" s="60"/>
      <c r="V548" s="58"/>
      <c r="W548" s="16"/>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row>
    <row r="549" spans="1:68" ht="12" customHeight="1" outlineLevel="1" x14ac:dyDescent="0.35">
      <c r="A549" s="6"/>
      <c r="B549" s="7"/>
      <c r="C549" s="17"/>
      <c r="D549" s="17"/>
      <c r="E549" s="17"/>
      <c r="F549" s="26"/>
      <c r="H549" s="27"/>
      <c r="I549" s="636" t="str">
        <f>General!G21</f>
        <v>i</v>
      </c>
      <c r="J549" s="228">
        <v>0.78</v>
      </c>
      <c r="K549" s="228">
        <v>1.1499999999999999</v>
      </c>
      <c r="L549" s="228">
        <v>1.04</v>
      </c>
      <c r="M549" s="228">
        <v>1</v>
      </c>
      <c r="N549" s="228">
        <v>0.95</v>
      </c>
      <c r="O549" s="227">
        <v>0.88</v>
      </c>
      <c r="P549" s="227">
        <v>0.89</v>
      </c>
      <c r="Q549" s="227">
        <v>0.56000000000000005</v>
      </c>
      <c r="R549" s="227">
        <v>0</v>
      </c>
      <c r="S549" s="864"/>
      <c r="T549" s="57"/>
      <c r="U549" s="57"/>
      <c r="V549" s="58"/>
      <c r="W549" s="16"/>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row>
    <row r="550" spans="1:68" ht="12" customHeight="1" outlineLevel="1" x14ac:dyDescent="0.35">
      <c r="A550" s="6"/>
      <c r="B550" s="7"/>
      <c r="C550" s="17"/>
      <c r="D550" s="17"/>
      <c r="E550" s="17"/>
      <c r="F550" s="26"/>
      <c r="H550" s="27"/>
      <c r="I550" s="636" t="str">
        <f>General!G22</f>
        <v>k</v>
      </c>
      <c r="J550" s="228">
        <v>0.78</v>
      </c>
      <c r="K550" s="228">
        <v>1.1499999999999999</v>
      </c>
      <c r="L550" s="228">
        <v>1.04</v>
      </c>
      <c r="M550" s="228">
        <v>1</v>
      </c>
      <c r="N550" s="228">
        <v>0.95</v>
      </c>
      <c r="O550" s="227">
        <v>0.88</v>
      </c>
      <c r="P550" s="227">
        <v>0.89</v>
      </c>
      <c r="Q550" s="867">
        <v>0.56000000000000005</v>
      </c>
      <c r="R550" s="227">
        <v>0</v>
      </c>
      <c r="S550" s="864"/>
      <c r="T550" s="57"/>
      <c r="U550" s="57"/>
      <c r="V550" s="58"/>
      <c r="W550" s="16"/>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row>
    <row r="551" spans="1:68" ht="12" customHeight="1" outlineLevel="1" x14ac:dyDescent="0.35">
      <c r="A551" s="6"/>
      <c r="B551" s="7"/>
      <c r="C551" s="17"/>
      <c r="D551" s="17"/>
      <c r="E551" s="17"/>
      <c r="F551" s="33"/>
      <c r="H551" s="27"/>
      <c r="I551" s="636" t="str">
        <f>General!G23</f>
        <v>l</v>
      </c>
      <c r="J551" s="228">
        <v>0.78</v>
      </c>
      <c r="K551" s="228">
        <v>1.1499999999999999</v>
      </c>
      <c r="L551" s="228">
        <v>1.04</v>
      </c>
      <c r="M551" s="228">
        <v>1</v>
      </c>
      <c r="N551" s="228">
        <v>0.8</v>
      </c>
      <c r="O551" s="227">
        <v>0.7</v>
      </c>
      <c r="P551" s="227">
        <v>0.6</v>
      </c>
      <c r="Q551" s="227">
        <v>0.56000000000000005</v>
      </c>
      <c r="R551" s="227">
        <v>0</v>
      </c>
      <c r="S551" s="864"/>
      <c r="T551" s="57"/>
      <c r="U551" s="57"/>
      <c r="V551" s="58"/>
      <c r="W551" s="16"/>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row>
    <row r="552" spans="1:68" ht="12" customHeight="1" outlineLevel="1" x14ac:dyDescent="0.35">
      <c r="A552" s="6"/>
      <c r="B552" s="7"/>
      <c r="C552" s="17"/>
      <c r="D552" s="17"/>
      <c r="E552" s="17"/>
      <c r="F552" s="33"/>
      <c r="H552" s="27"/>
      <c r="I552" s="636" t="str">
        <f>General!G24</f>
        <v>lf</v>
      </c>
      <c r="J552" s="228">
        <v>0.78</v>
      </c>
      <c r="K552" s="228">
        <v>1.1499999999999999</v>
      </c>
      <c r="L552" s="228">
        <v>1.04</v>
      </c>
      <c r="M552" s="228">
        <v>1</v>
      </c>
      <c r="N552" s="228">
        <v>0.8</v>
      </c>
      <c r="O552" s="227">
        <v>0.7</v>
      </c>
      <c r="P552" s="227">
        <v>0.6</v>
      </c>
      <c r="Q552" s="227">
        <v>0.56000000000000005</v>
      </c>
      <c r="R552" s="227">
        <v>0</v>
      </c>
      <c r="S552" s="864"/>
      <c r="T552" s="57"/>
      <c r="U552" s="57"/>
      <c r="V552" s="58"/>
      <c r="W552" s="16"/>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row>
    <row r="553" spans="1:68" ht="14.5" outlineLevel="1" x14ac:dyDescent="0.35">
      <c r="A553" s="6"/>
      <c r="B553" s="7"/>
      <c r="C553" s="17"/>
      <c r="D553" s="17"/>
      <c r="E553" s="17"/>
      <c r="F553" s="33"/>
      <c r="H553" s="27"/>
      <c r="I553" s="636" t="str">
        <f>General!G25</f>
        <v>ms</v>
      </c>
      <c r="J553" s="228">
        <f t="shared" ref="J553:P553" si="241">0.215*J545+0.215*J560+0.215*J547+0.215*J551+0.14*J562</f>
        <v>0.6613</v>
      </c>
      <c r="K553" s="228">
        <f t="shared" si="241"/>
        <v>0.91184999999999994</v>
      </c>
      <c r="L553" s="228">
        <f t="shared" si="241"/>
        <v>0.94940000000000002</v>
      </c>
      <c r="M553" s="228">
        <f t="shared" si="241"/>
        <v>1</v>
      </c>
      <c r="N553" s="228">
        <f t="shared" si="241"/>
        <v>0.97215000000000007</v>
      </c>
      <c r="O553" s="228">
        <f t="shared" si="241"/>
        <v>0.83104999999999984</v>
      </c>
      <c r="P553" s="228">
        <f t="shared" si="241"/>
        <v>0.84310000000000007</v>
      </c>
      <c r="Q553" s="228">
        <f>0.215*Q545+0.215*Q560+0.215*Q547+0.215*Q551+0.14*Q562</f>
        <v>0.56000000000000005</v>
      </c>
      <c r="R553" s="228">
        <f t="shared" ref="R553" si="242">0.215*R545+0.215*R560+0.215*R547+0.215*R551+0.215*R562</f>
        <v>0</v>
      </c>
      <c r="S553" s="864"/>
      <c r="T553" s="57"/>
      <c r="U553" s="57"/>
      <c r="V553" s="58"/>
      <c r="W553" s="16"/>
      <c r="X553" s="8"/>
      <c r="Y553" s="8"/>
      <c r="Z553" s="8"/>
      <c r="AA553" s="8"/>
      <c r="AB553" s="8"/>
      <c r="AC553" s="8"/>
      <c r="AD553" s="866"/>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row>
    <row r="554" spans="1:68" ht="12" customHeight="1" outlineLevel="1" x14ac:dyDescent="0.35">
      <c r="A554" s="6"/>
      <c r="B554" s="7"/>
      <c r="C554" s="17"/>
      <c r="D554" s="17"/>
      <c r="E554" s="17"/>
      <c r="F554" s="33"/>
      <c r="H554" s="27"/>
      <c r="I554" s="636" t="str">
        <f>General!G26</f>
        <v>o</v>
      </c>
      <c r="J554" s="228">
        <v>0.67</v>
      </c>
      <c r="K554" s="228">
        <v>0.92</v>
      </c>
      <c r="L554" s="228">
        <v>1.02</v>
      </c>
      <c r="M554" s="228">
        <v>1</v>
      </c>
      <c r="N554" s="228">
        <v>0.97</v>
      </c>
      <c r="O554" s="227">
        <v>0.82</v>
      </c>
      <c r="P554" s="227">
        <v>0.81</v>
      </c>
      <c r="Q554" s="227">
        <v>0.56000000000000005</v>
      </c>
      <c r="R554" s="227">
        <v>0</v>
      </c>
      <c r="S554" s="864"/>
      <c r="T554" s="57"/>
      <c r="U554" s="57"/>
      <c r="V554" s="58"/>
      <c r="W554" s="16"/>
      <c r="X554" s="8"/>
      <c r="Y554" s="8"/>
      <c r="Z554" s="8"/>
      <c r="AA554" s="8"/>
      <c r="AB554" s="8"/>
      <c r="AC554" s="8"/>
      <c r="AD554" s="866"/>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row>
    <row r="555" spans="1:68" ht="12" customHeight="1" outlineLevel="1" x14ac:dyDescent="0.35">
      <c r="A555" s="6"/>
      <c r="B555" s="7"/>
      <c r="C555" s="17"/>
      <c r="D555" s="17"/>
      <c r="E555" s="17"/>
      <c r="F555" s="33"/>
      <c r="H555" s="27"/>
      <c r="I555" s="636" t="str">
        <f>General!G27</f>
        <v>od</v>
      </c>
      <c r="J555" s="228">
        <v>0.67</v>
      </c>
      <c r="K555" s="228">
        <v>0.92</v>
      </c>
      <c r="L555" s="228">
        <v>1.02</v>
      </c>
      <c r="M555" s="228">
        <v>1</v>
      </c>
      <c r="N555" s="228">
        <v>0.97</v>
      </c>
      <c r="O555" s="227">
        <v>0.82</v>
      </c>
      <c r="P555" s="227">
        <v>0.81</v>
      </c>
      <c r="Q555" s="227">
        <v>0.56000000000000005</v>
      </c>
      <c r="R555" s="227">
        <v>0</v>
      </c>
      <c r="S555" s="864"/>
      <c r="T555" s="57"/>
      <c r="U555" s="57"/>
      <c r="V555" s="58"/>
      <c r="W555" s="16"/>
      <c r="X555" s="8"/>
      <c r="Y555" s="8"/>
      <c r="Z555" s="8"/>
      <c r="AA555" s="8"/>
      <c r="AB555" s="8"/>
      <c r="AC555" s="8"/>
      <c r="AD555" s="866"/>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row>
    <row r="556" spans="1:68" ht="12" customHeight="1" outlineLevel="1" x14ac:dyDescent="0.35">
      <c r="A556" s="6"/>
      <c r="B556" s="7"/>
      <c r="C556" s="17"/>
      <c r="D556" s="17"/>
      <c r="E556" s="17"/>
      <c r="F556" s="33"/>
      <c r="H556" s="27"/>
      <c r="I556" s="636" t="str">
        <f>General!G28</f>
        <v>of</v>
      </c>
      <c r="J556" s="228">
        <v>0.67</v>
      </c>
      <c r="K556" s="228">
        <v>0.92</v>
      </c>
      <c r="L556" s="228">
        <v>1.02</v>
      </c>
      <c r="M556" s="228">
        <v>1</v>
      </c>
      <c r="N556" s="228">
        <v>0.97</v>
      </c>
      <c r="O556" s="227">
        <v>0.82</v>
      </c>
      <c r="P556" s="227">
        <v>0.81</v>
      </c>
      <c r="Q556" s="227">
        <v>0.56000000000000005</v>
      </c>
      <c r="R556" s="227">
        <v>0</v>
      </c>
      <c r="S556" s="57"/>
      <c r="T556" s="57"/>
      <c r="U556" s="57"/>
      <c r="V556" s="58"/>
      <c r="W556" s="16"/>
      <c r="X556" s="8"/>
      <c r="Y556" s="8"/>
      <c r="Z556" s="8"/>
      <c r="AA556" s="8"/>
      <c r="AB556" s="8"/>
      <c r="AC556" s="8"/>
      <c r="AD556" s="866"/>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row>
    <row r="557" spans="1:68" ht="12" customHeight="1" outlineLevel="1" x14ac:dyDescent="0.35">
      <c r="A557" s="6"/>
      <c r="B557" s="7"/>
      <c r="C557" s="17"/>
      <c r="D557" s="17"/>
      <c r="E557" s="17"/>
      <c r="F557" s="33"/>
      <c r="H557" s="27"/>
      <c r="I557" s="636" t="str">
        <f>General!G29</f>
        <v>r</v>
      </c>
      <c r="J557" s="227">
        <v>0.7</v>
      </c>
      <c r="K557" s="227">
        <v>1</v>
      </c>
      <c r="L557" s="227">
        <v>1.1299999999999999</v>
      </c>
      <c r="M557" s="227">
        <v>1</v>
      </c>
      <c r="N557" s="227">
        <v>0.97</v>
      </c>
      <c r="O557" s="227">
        <v>0.73</v>
      </c>
      <c r="P557" s="227">
        <v>0.77</v>
      </c>
      <c r="Q557" s="227">
        <v>0.56000000000000005</v>
      </c>
      <c r="R557" s="227">
        <v>0</v>
      </c>
      <c r="S557" s="57"/>
      <c r="T557" s="57"/>
      <c r="U557" s="57"/>
      <c r="V557" s="58"/>
      <c r="W557" s="16"/>
      <c r="X557" s="8"/>
      <c r="Y557" s="8"/>
      <c r="Z557" s="8"/>
      <c r="AA557" s="8"/>
      <c r="AB557" s="8"/>
      <c r="AC557" s="8"/>
      <c r="AD557" s="866"/>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row>
    <row r="558" spans="1:68" ht="12" customHeight="1" outlineLevel="1" x14ac:dyDescent="0.35">
      <c r="A558" s="6"/>
      <c r="B558" s="7"/>
      <c r="C558" s="17"/>
      <c r="D558" s="17"/>
      <c r="E558" s="17"/>
      <c r="F558" s="33"/>
      <c r="H558" s="27"/>
      <c r="I558" s="636" t="str">
        <f>General!G30</f>
        <v>rd</v>
      </c>
      <c r="J558" s="227">
        <v>0.7</v>
      </c>
      <c r="K558" s="227">
        <v>1</v>
      </c>
      <c r="L558" s="227">
        <v>1.1299999999999999</v>
      </c>
      <c r="M558" s="227">
        <v>1</v>
      </c>
      <c r="N558" s="227">
        <v>0.97</v>
      </c>
      <c r="O558" s="227">
        <v>0.73</v>
      </c>
      <c r="P558" s="227">
        <v>0.77</v>
      </c>
      <c r="Q558" s="227">
        <v>0.56000000000000005</v>
      </c>
      <c r="R558" s="227">
        <v>0</v>
      </c>
      <c r="S558" s="57"/>
      <c r="T558" s="57"/>
      <c r="U558" s="57"/>
      <c r="V558" s="58"/>
      <c r="W558" s="16"/>
      <c r="X558" s="8"/>
      <c r="Y558" s="8"/>
      <c r="Z558" s="8"/>
      <c r="AA558" s="8"/>
      <c r="AB558" s="8"/>
      <c r="AC558" s="8"/>
      <c r="AD558" s="866"/>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row>
    <row r="559" spans="1:68" ht="12" customHeight="1" outlineLevel="1" x14ac:dyDescent="0.35">
      <c r="A559" s="6"/>
      <c r="B559" s="7"/>
      <c r="C559" s="17"/>
      <c r="D559" s="17"/>
      <c r="E559" s="17"/>
      <c r="F559" s="33"/>
      <c r="H559" s="27"/>
      <c r="I559" s="636" t="str">
        <f>General!G31</f>
        <v>v</v>
      </c>
      <c r="J559" s="228">
        <v>0.78</v>
      </c>
      <c r="K559" s="228">
        <v>1.1499999999999999</v>
      </c>
      <c r="L559" s="228">
        <v>1.04</v>
      </c>
      <c r="M559" s="228">
        <v>1</v>
      </c>
      <c r="N559" s="228">
        <v>0.95</v>
      </c>
      <c r="O559" s="227">
        <v>0.88</v>
      </c>
      <c r="P559" s="227">
        <v>0.89</v>
      </c>
      <c r="Q559" s="227">
        <v>0.56000000000000005</v>
      </c>
      <c r="R559" s="227">
        <v>0</v>
      </c>
      <c r="S559" s="57"/>
      <c r="T559" s="57"/>
      <c r="U559" s="57"/>
      <c r="V559" s="58"/>
      <c r="W559" s="16"/>
      <c r="X559" s="8"/>
      <c r="Y559" s="8"/>
      <c r="Z559" s="8"/>
      <c r="AA559" s="8"/>
      <c r="AB559" s="8"/>
      <c r="AC559" s="8"/>
      <c r="AD559" s="866"/>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row>
    <row r="560" spans="1:68" ht="12" customHeight="1" outlineLevel="1" x14ac:dyDescent="0.35">
      <c r="A560" s="6"/>
      <c r="B560" s="7"/>
      <c r="C560" s="17"/>
      <c r="D560" s="17"/>
      <c r="E560" s="17"/>
      <c r="F560" s="33"/>
      <c r="H560" s="27"/>
      <c r="I560" s="636" t="str">
        <f>General!G32</f>
        <v>w</v>
      </c>
      <c r="J560" s="228">
        <v>0.67</v>
      </c>
      <c r="K560" s="228">
        <v>0.92</v>
      </c>
      <c r="L560" s="228">
        <v>1.02</v>
      </c>
      <c r="M560" s="228">
        <v>1</v>
      </c>
      <c r="N560" s="228">
        <v>0.97</v>
      </c>
      <c r="O560" s="227">
        <v>0.82</v>
      </c>
      <c r="P560" s="227">
        <v>0.81</v>
      </c>
      <c r="Q560" s="227">
        <v>0.56000000000000005</v>
      </c>
      <c r="R560" s="227">
        <v>0</v>
      </c>
      <c r="S560" s="57"/>
      <c r="T560" s="57"/>
      <c r="U560" s="57"/>
      <c r="V560" s="58"/>
      <c r="W560" s="16"/>
      <c r="X560" s="8"/>
      <c r="Y560" s="8"/>
      <c r="Z560" s="8"/>
      <c r="AA560" s="8"/>
      <c r="AB560" s="8"/>
      <c r="AC560" s="8"/>
      <c r="AD560" s="866"/>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row>
    <row r="561" spans="1:84" ht="12" customHeight="1" outlineLevel="1" x14ac:dyDescent="0.35">
      <c r="A561" s="6"/>
      <c r="B561" s="7"/>
      <c r="C561" s="17"/>
      <c r="D561" s="17"/>
      <c r="E561" s="17"/>
      <c r="F561" s="33"/>
      <c r="H561" s="26"/>
      <c r="I561" s="636" t="str">
        <f>General!G33</f>
        <v>wd</v>
      </c>
      <c r="J561" s="228">
        <v>0.67</v>
      </c>
      <c r="K561" s="228">
        <v>0.92</v>
      </c>
      <c r="L561" s="228">
        <v>1.02</v>
      </c>
      <c r="M561" s="228">
        <v>1</v>
      </c>
      <c r="N561" s="228">
        <v>0.97</v>
      </c>
      <c r="O561" s="227">
        <v>0.82</v>
      </c>
      <c r="P561" s="227">
        <v>0.81</v>
      </c>
      <c r="Q561" s="227">
        <v>0.56000000000000005</v>
      </c>
      <c r="R561" s="227">
        <v>0</v>
      </c>
      <c r="S561" s="57"/>
      <c r="T561" s="57"/>
      <c r="U561" s="57"/>
      <c r="V561" s="58"/>
      <c r="W561" s="16"/>
      <c r="X561" s="8"/>
      <c r="Y561" s="8"/>
      <c r="Z561" s="8"/>
      <c r="AA561" s="8"/>
      <c r="AB561" s="8"/>
      <c r="AC561" s="8"/>
      <c r="AD561" s="866"/>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row>
    <row r="562" spans="1:84" ht="12" customHeight="1" outlineLevel="1" x14ac:dyDescent="0.35">
      <c r="A562" s="6"/>
      <c r="B562" s="7"/>
      <c r="C562" s="17"/>
      <c r="D562" s="17"/>
      <c r="E562" s="17"/>
      <c r="F562" s="33"/>
      <c r="H562" s="26"/>
      <c r="I562" s="636" t="str">
        <f>General!G34</f>
        <v>z</v>
      </c>
      <c r="J562" s="227">
        <v>0.7</v>
      </c>
      <c r="K562" s="227">
        <v>1</v>
      </c>
      <c r="L562" s="227">
        <v>1.1299999999999999</v>
      </c>
      <c r="M562" s="227">
        <v>1</v>
      </c>
      <c r="N562" s="227">
        <v>0.97</v>
      </c>
      <c r="O562" s="227">
        <v>0.73</v>
      </c>
      <c r="P562" s="227">
        <v>0.77</v>
      </c>
      <c r="Q562" s="227">
        <v>0.56000000000000005</v>
      </c>
      <c r="R562" s="227">
        <v>0</v>
      </c>
      <c r="S562" s="57"/>
      <c r="T562" s="57"/>
      <c r="U562" s="57"/>
      <c r="V562" s="58"/>
      <c r="W562" s="16"/>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row>
    <row r="563" spans="1:84" ht="12" customHeight="1" outlineLevel="1" x14ac:dyDescent="0.35">
      <c r="A563" s="6"/>
      <c r="B563" s="7"/>
      <c r="C563" s="17"/>
      <c r="D563" s="17"/>
      <c r="E563" s="17"/>
      <c r="F563" s="33"/>
      <c r="H563" s="26"/>
      <c r="I563" s="636" t="str">
        <f>General!G35</f>
        <v>zd</v>
      </c>
      <c r="J563" s="227">
        <v>0.7</v>
      </c>
      <c r="K563" s="227">
        <v>1</v>
      </c>
      <c r="L563" s="227">
        <v>1.1299999999999999</v>
      </c>
      <c r="M563" s="227">
        <v>1</v>
      </c>
      <c r="N563" s="227">
        <v>0.97</v>
      </c>
      <c r="O563" s="227">
        <v>0.73</v>
      </c>
      <c r="P563" s="227">
        <v>0.77</v>
      </c>
      <c r="Q563" s="227">
        <v>0.56000000000000005</v>
      </c>
      <c r="R563" s="227">
        <v>0</v>
      </c>
      <c r="S563" s="57"/>
      <c r="T563" s="57"/>
      <c r="U563" s="57"/>
      <c r="V563" s="58"/>
      <c r="W563" s="16"/>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row>
    <row r="564" spans="1:84" ht="9" customHeight="1" outlineLevel="1" x14ac:dyDescent="0.35">
      <c r="A564" s="6"/>
      <c r="B564" s="7"/>
      <c r="C564" s="17"/>
      <c r="D564" s="17"/>
      <c r="E564" s="17"/>
      <c r="F564" s="36"/>
      <c r="G564" s="26"/>
      <c r="H564" s="26"/>
      <c r="I564" s="26"/>
      <c r="J564" s="30"/>
      <c r="K564" s="30"/>
      <c r="L564" s="30"/>
      <c r="M564" s="30"/>
      <c r="N564" s="30"/>
      <c r="O564" s="30"/>
      <c r="P564" s="30"/>
      <c r="Q564" s="30"/>
      <c r="R564" s="30"/>
      <c r="S564" s="30"/>
      <c r="T564" s="30"/>
      <c r="U564" s="30"/>
      <c r="V564" s="30"/>
      <c r="W564" s="16"/>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row>
    <row r="565" spans="1:84" ht="25.4" customHeight="1" outlineLevel="1" x14ac:dyDescent="0.35">
      <c r="A565" s="6"/>
      <c r="B565" s="7"/>
      <c r="C565" s="39"/>
      <c r="D565" s="39"/>
      <c r="E565" s="39"/>
      <c r="F565" s="39"/>
      <c r="G565" s="40" t="str">
        <f>G537</f>
        <v>Yield by Soil</v>
      </c>
      <c r="H565" s="39"/>
      <c r="I565" s="39"/>
      <c r="J565" s="39"/>
      <c r="K565" s="39"/>
      <c r="L565" s="39"/>
      <c r="M565" s="39"/>
      <c r="N565" s="39"/>
      <c r="O565" s="39"/>
      <c r="P565" s="39"/>
      <c r="Q565" s="39"/>
      <c r="R565" s="39"/>
      <c r="S565" s="39"/>
      <c r="T565" s="39"/>
      <c r="U565" s="39"/>
      <c r="V565" s="39"/>
      <c r="W565" s="41" t="s">
        <v>10</v>
      </c>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row>
    <row r="566" spans="1:84" ht="12" customHeight="1" outlineLevel="1" x14ac:dyDescent="0.35">
      <c r="A566" s="6"/>
      <c r="B566" s="7"/>
      <c r="C566" s="7"/>
      <c r="D566" s="7"/>
      <c r="E566" s="7"/>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row>
    <row r="567" spans="1:84" ht="12" customHeight="1" outlineLevel="1" x14ac:dyDescent="0.35">
      <c r="A567" s="6"/>
      <c r="B567" s="7"/>
      <c r="C567" s="7"/>
      <c r="D567" s="7"/>
      <c r="E567" s="7"/>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c r="BU567" s="8"/>
      <c r="BV567" s="8"/>
      <c r="BW567" s="8"/>
      <c r="BX567" s="8"/>
      <c r="BY567" s="8"/>
      <c r="BZ567" s="8"/>
      <c r="CA567" s="8"/>
      <c r="CB567" s="8"/>
      <c r="CC567" s="8"/>
      <c r="CD567" s="8"/>
      <c r="CE567" s="8"/>
      <c r="CF567" s="8"/>
    </row>
    <row r="568" spans="1:84" ht="5.15" customHeight="1" outlineLevel="1" thickBot="1" x14ac:dyDescent="0.4">
      <c r="A568" s="6"/>
      <c r="B568" s="7"/>
      <c r="C568" s="7"/>
      <c r="D568" s="7"/>
      <c r="E568" s="7"/>
      <c r="F568" s="7"/>
      <c r="G568" s="7"/>
      <c r="H568" s="8"/>
      <c r="I568" s="8"/>
      <c r="J568" s="8"/>
      <c r="K568" s="8"/>
      <c r="L568" s="8"/>
      <c r="M568" s="8"/>
      <c r="N568" s="8"/>
      <c r="O568" s="8"/>
      <c r="P568" s="8"/>
      <c r="Q568" s="8"/>
      <c r="R568" s="8"/>
      <c r="S568" s="8"/>
      <c r="T568" s="8"/>
      <c r="U568" s="8"/>
      <c r="V568" s="8"/>
      <c r="W568" s="8"/>
      <c r="X568" s="7"/>
      <c r="Y568" s="7"/>
      <c r="Z568" s="7"/>
      <c r="AA568" s="7"/>
      <c r="AB568" s="7"/>
      <c r="AC568" s="7"/>
      <c r="AD568" s="7"/>
      <c r="AE568" s="7"/>
      <c r="AF568" s="7"/>
      <c r="AG568" s="7"/>
      <c r="AH568" s="7"/>
      <c r="AI568" s="7"/>
      <c r="AJ568" s="7"/>
      <c r="AK568" s="7"/>
      <c r="AL568" s="7"/>
      <c r="AM568" s="7"/>
      <c r="AN568" s="7"/>
      <c r="AO568" s="7"/>
      <c r="AP568" s="7"/>
      <c r="AQ568" s="7"/>
      <c r="AR568" s="7"/>
      <c r="AS568" s="7"/>
      <c r="AT568" s="7"/>
      <c r="AU568" s="7"/>
      <c r="AV568" s="7"/>
      <c r="AW568" s="7"/>
      <c r="AX568" s="7"/>
      <c r="AY568" s="7"/>
      <c r="AZ568" s="7"/>
      <c r="BA568" s="7"/>
      <c r="BB568" s="7"/>
      <c r="BC568" s="7"/>
      <c r="BD568" s="7"/>
      <c r="BE568" s="7"/>
      <c r="BF568" s="7"/>
      <c r="BG568" s="7"/>
      <c r="BH568" s="7"/>
      <c r="BI568" s="7"/>
      <c r="BJ568" s="7"/>
      <c r="BK568" s="7"/>
      <c r="BL568" s="7"/>
      <c r="BM568" s="7"/>
      <c r="BN568" s="7"/>
      <c r="BO568" s="7"/>
      <c r="BP568" s="7"/>
    </row>
    <row r="569" spans="1:84" ht="5.15" customHeight="1" outlineLevel="1" x14ac:dyDescent="0.35">
      <c r="A569" s="6"/>
      <c r="B569" s="7"/>
      <c r="C569" s="9" t="s">
        <v>0</v>
      </c>
      <c r="D569" s="9"/>
      <c r="E569" s="9"/>
      <c r="F569" s="9"/>
      <c r="G569" s="9"/>
      <c r="H569" s="9"/>
      <c r="I569" s="9"/>
      <c r="J569" s="9"/>
      <c r="K569" s="10"/>
      <c r="L569" s="10"/>
      <c r="M569" s="10"/>
      <c r="N569" s="10"/>
      <c r="O569" s="10"/>
      <c r="P569" s="10"/>
      <c r="Q569" s="10"/>
      <c r="R569" s="10"/>
      <c r="S569" s="10"/>
      <c r="T569" s="10"/>
      <c r="U569" s="10"/>
      <c r="V569" s="10"/>
      <c r="W569" s="11"/>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row>
    <row r="570" spans="1:84" ht="12" customHeight="1" outlineLevel="1" x14ac:dyDescent="0.35">
      <c r="A570" s="6"/>
      <c r="B570" s="7"/>
      <c r="C570" s="12"/>
      <c r="D570" s="12"/>
      <c r="E570" s="12" t="s">
        <v>1</v>
      </c>
      <c r="F570" s="13"/>
      <c r="G570" s="14" t="s">
        <v>1165</v>
      </c>
      <c r="H570" s="13"/>
      <c r="I570" s="13"/>
      <c r="J570" s="13"/>
      <c r="K570" s="13"/>
      <c r="L570" s="13"/>
      <c r="M570" s="13"/>
      <c r="N570" s="13"/>
      <c r="O570" s="13"/>
      <c r="P570" s="13"/>
      <c r="Q570" s="13"/>
      <c r="R570" s="13"/>
      <c r="S570" s="15"/>
      <c r="T570" s="13"/>
      <c r="U570" s="15"/>
      <c r="V570" s="15"/>
      <c r="W570" s="16"/>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row>
    <row r="571" spans="1:84" ht="12" customHeight="1" outlineLevel="1" x14ac:dyDescent="0.35">
      <c r="A571" s="6"/>
      <c r="B571" s="7"/>
      <c r="C571" s="12"/>
      <c r="D571" s="12"/>
      <c r="E571" s="17"/>
      <c r="F571" s="13"/>
      <c r="G571" s="18"/>
      <c r="H571" s="13"/>
      <c r="I571" s="13"/>
      <c r="J571" s="13"/>
      <c r="K571" s="13"/>
      <c r="L571" s="13"/>
      <c r="M571" s="13"/>
      <c r="N571" s="13"/>
      <c r="O571" s="13"/>
      <c r="P571" s="13"/>
      <c r="Q571" s="13"/>
      <c r="R571" s="13"/>
      <c r="S571" s="15"/>
      <c r="T571" s="19"/>
      <c r="U571" s="15"/>
      <c r="V571" s="15"/>
      <c r="W571" s="16"/>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row>
    <row r="572" spans="1:84" ht="12" customHeight="1" outlineLevel="1" x14ac:dyDescent="0.35">
      <c r="A572" s="6"/>
      <c r="B572" s="7"/>
      <c r="C572" s="17"/>
      <c r="D572" s="12"/>
      <c r="E572" s="17"/>
      <c r="F572" s="13"/>
      <c r="G572" s="13" t="s">
        <v>1166</v>
      </c>
      <c r="H572" s="13"/>
      <c r="I572" s="13"/>
      <c r="J572" s="13"/>
      <c r="K572" s="13"/>
      <c r="L572" s="13"/>
      <c r="M572" s="13"/>
      <c r="N572" s="13"/>
      <c r="O572" s="13"/>
      <c r="P572" s="13"/>
      <c r="Q572" s="13"/>
      <c r="R572" s="13"/>
      <c r="S572" s="15"/>
      <c r="T572" s="19"/>
      <c r="U572" s="15"/>
      <c r="V572" s="15"/>
      <c r="W572" s="16"/>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row>
    <row r="573" spans="1:84" ht="12" customHeight="1" outlineLevel="1" x14ac:dyDescent="0.35">
      <c r="A573" s="6"/>
      <c r="B573" s="7"/>
      <c r="C573" s="20">
        <v>0</v>
      </c>
      <c r="D573" s="12"/>
      <c r="E573" s="17"/>
      <c r="F573" s="13"/>
      <c r="G573" s="21"/>
      <c r="H573" s="13"/>
      <c r="I573" s="13"/>
      <c r="J573" s="13"/>
      <c r="K573" s="13"/>
      <c r="L573" s="13"/>
      <c r="M573" s="13"/>
      <c r="N573" s="13"/>
      <c r="O573" s="13"/>
      <c r="P573" s="13"/>
      <c r="Q573" s="13"/>
      <c r="R573" s="13"/>
      <c r="S573" s="15"/>
      <c r="T573" s="19"/>
      <c r="U573" s="15"/>
      <c r="V573" s="15"/>
      <c r="W573" s="16"/>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row>
    <row r="574" spans="1:84" ht="12" customHeight="1" outlineLevel="1" x14ac:dyDescent="0.35">
      <c r="A574" s="6"/>
      <c r="B574" s="7"/>
      <c r="C574" s="17"/>
      <c r="D574" s="17"/>
      <c r="E574" s="17"/>
      <c r="F574" s="17"/>
      <c r="G574" s="17"/>
      <c r="H574" s="17"/>
      <c r="I574" s="17"/>
      <c r="J574" s="22"/>
      <c r="K574" s="22"/>
      <c r="L574" s="22"/>
      <c r="M574" s="22"/>
      <c r="N574" s="22"/>
      <c r="O574" s="22"/>
      <c r="P574" s="22"/>
      <c r="Q574" s="22"/>
      <c r="R574" s="22"/>
      <c r="S574" s="22"/>
      <c r="T574" s="22"/>
      <c r="U574" s="22"/>
      <c r="V574" s="22"/>
      <c r="W574" s="16"/>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row>
    <row r="575" spans="1:84" ht="12" customHeight="1" outlineLevel="1" x14ac:dyDescent="0.35">
      <c r="A575" s="6"/>
      <c r="B575" s="7"/>
      <c r="C575" s="17"/>
      <c r="D575" s="17"/>
      <c r="E575" s="17"/>
      <c r="F575" s="17"/>
      <c r="G575" s="17"/>
      <c r="H575" s="17"/>
      <c r="I575" s="17"/>
      <c r="J575" s="17"/>
      <c r="K575" s="17"/>
      <c r="L575" s="22"/>
      <c r="M575" s="22"/>
      <c r="N575" s="22"/>
      <c r="O575" s="22"/>
      <c r="P575" s="22"/>
      <c r="Q575" s="22"/>
      <c r="R575" s="22"/>
      <c r="S575" s="22"/>
      <c r="T575" s="22"/>
      <c r="U575" s="22"/>
      <c r="V575" s="22"/>
      <c r="W575" s="16"/>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row>
    <row r="576" spans="1:84" ht="12" customHeight="1" outlineLevel="1" x14ac:dyDescent="0.35">
      <c r="A576" s="6"/>
      <c r="B576" s="7"/>
      <c r="C576" s="17"/>
      <c r="D576" s="17"/>
      <c r="E576" s="17"/>
      <c r="F576" s="17"/>
      <c r="G576" s="17"/>
      <c r="H576" s="17"/>
      <c r="I576" s="17"/>
      <c r="J576" s="23"/>
      <c r="K576" s="23"/>
      <c r="L576" s="23"/>
      <c r="M576" s="23"/>
      <c r="N576" s="23"/>
      <c r="O576" s="23"/>
      <c r="P576" s="23"/>
      <c r="Q576" s="23"/>
      <c r="R576" s="23"/>
      <c r="S576" s="22"/>
      <c r="T576" s="22"/>
      <c r="U576" s="22"/>
      <c r="V576" s="22"/>
      <c r="W576" s="16"/>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row>
    <row r="577" spans="1:68" ht="12" customHeight="1" outlineLevel="1" x14ac:dyDescent="0.35">
      <c r="A577" s="6"/>
      <c r="B577" s="7"/>
      <c r="C577" s="17"/>
      <c r="D577" s="17"/>
      <c r="E577" s="17"/>
      <c r="F577" s="17"/>
      <c r="G577" s="17"/>
      <c r="H577" s="17"/>
      <c r="I577" s="17"/>
      <c r="J577" s="23" t="s">
        <v>343</v>
      </c>
      <c r="K577" s="23" t="s">
        <v>34</v>
      </c>
      <c r="L577" s="23" t="s">
        <v>35</v>
      </c>
      <c r="M577" s="23" t="s">
        <v>36</v>
      </c>
      <c r="N577" s="23" t="s">
        <v>37</v>
      </c>
      <c r="O577" s="23" t="s">
        <v>837</v>
      </c>
      <c r="P577" s="23" t="s">
        <v>838</v>
      </c>
      <c r="Q577" s="23" t="s">
        <v>839</v>
      </c>
      <c r="R577" s="23" t="s">
        <v>1045</v>
      </c>
      <c r="S577" s="22"/>
      <c r="T577" s="22"/>
      <c r="U577" s="22"/>
      <c r="V577" s="22"/>
      <c r="W577" s="16"/>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row>
    <row r="578" spans="1:68" ht="14.5" outlineLevel="1" x14ac:dyDescent="0.35">
      <c r="A578" s="6"/>
      <c r="B578" s="7"/>
      <c r="C578" s="17"/>
      <c r="D578" s="17"/>
      <c r="E578" s="17"/>
      <c r="F578" s="26"/>
      <c r="H578" s="27"/>
      <c r="I578" s="486" t="s">
        <v>777</v>
      </c>
      <c r="J578" s="228">
        <v>1</v>
      </c>
      <c r="K578" s="228">
        <v>1</v>
      </c>
      <c r="L578" s="228">
        <v>1</v>
      </c>
      <c r="M578" s="228">
        <v>1</v>
      </c>
      <c r="N578" s="228">
        <v>1</v>
      </c>
      <c r="O578" s="228">
        <v>1</v>
      </c>
      <c r="P578" s="228">
        <v>1</v>
      </c>
      <c r="Q578" s="228">
        <v>1</v>
      </c>
      <c r="R578" s="227">
        <v>0</v>
      </c>
      <c r="S578" s="60"/>
      <c r="T578" s="60"/>
      <c r="U578" s="60"/>
      <c r="V578" s="58"/>
      <c r="W578" s="16"/>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row>
    <row r="579" spans="1:68" ht="14.5" outlineLevel="1" x14ac:dyDescent="0.35">
      <c r="A579" s="6"/>
      <c r="B579" s="7"/>
      <c r="C579" s="17"/>
      <c r="D579" s="17"/>
      <c r="E579" s="17"/>
      <c r="F579" s="26"/>
      <c r="H579" s="27"/>
      <c r="I579" s="487" t="s">
        <v>357</v>
      </c>
      <c r="J579" s="228">
        <v>0.98044009779951102</v>
      </c>
      <c r="K579" s="228">
        <v>0.98044009779951102</v>
      </c>
      <c r="L579" s="228">
        <v>0.98044009779951102</v>
      </c>
      <c r="M579" s="228">
        <v>0.98044009779951102</v>
      </c>
      <c r="N579" s="227">
        <v>1.0195599022004891</v>
      </c>
      <c r="O579" s="227">
        <v>1.0195599022004891</v>
      </c>
      <c r="P579" s="227">
        <v>1.0195599022004891</v>
      </c>
      <c r="Q579" s="228">
        <v>0.98044009779951102</v>
      </c>
      <c r="R579" s="227">
        <v>0</v>
      </c>
      <c r="S579" s="60"/>
      <c r="T579" s="60"/>
      <c r="U579" s="60"/>
      <c r="V579" s="58"/>
      <c r="W579" s="16"/>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row>
    <row r="580" spans="1:68" ht="14.5" outlineLevel="1" x14ac:dyDescent="0.35">
      <c r="A580" s="6"/>
      <c r="B580" s="7"/>
      <c r="C580" s="17"/>
      <c r="D580" s="17"/>
      <c r="E580" s="17"/>
      <c r="F580" s="26"/>
      <c r="H580" s="27"/>
      <c r="I580" s="487" t="s">
        <v>749</v>
      </c>
      <c r="J580" s="228">
        <v>0.98044009779951102</v>
      </c>
      <c r="K580" s="228">
        <v>0.98044009779951102</v>
      </c>
      <c r="L580" s="228">
        <v>0.98044009779951102</v>
      </c>
      <c r="M580" s="228">
        <v>0.98044009779951102</v>
      </c>
      <c r="N580" s="227">
        <v>1.0195599022004891</v>
      </c>
      <c r="O580" s="227">
        <v>1.0195599022004891</v>
      </c>
      <c r="P580" s="227">
        <v>1.0195599022004891</v>
      </c>
      <c r="Q580" s="228">
        <v>0.98044009779951102</v>
      </c>
      <c r="R580" s="227">
        <v>0</v>
      </c>
      <c r="S580" s="60"/>
      <c r="T580" s="57"/>
      <c r="U580" s="60"/>
      <c r="V580" s="58"/>
      <c r="W580" s="16"/>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row>
    <row r="581" spans="1:68" ht="14.5" outlineLevel="1" x14ac:dyDescent="0.35">
      <c r="A581" s="6"/>
      <c r="B581" s="7"/>
      <c r="C581" s="17"/>
      <c r="D581" s="17"/>
      <c r="E581" s="17"/>
      <c r="F581" s="26"/>
      <c r="H581" s="27"/>
      <c r="I581" s="487" t="s">
        <v>750</v>
      </c>
      <c r="J581" s="228">
        <v>0.94352159468438546</v>
      </c>
      <c r="K581" s="228">
        <v>0.94352159468438546</v>
      </c>
      <c r="L581" s="228">
        <v>0.94352159468438546</v>
      </c>
      <c r="M581" s="228">
        <v>0.94352159468438546</v>
      </c>
      <c r="N581" s="227">
        <v>1.0564784053156147</v>
      </c>
      <c r="O581" s="227">
        <v>1.0564784053156147</v>
      </c>
      <c r="P581" s="227">
        <v>1.0564784053156147</v>
      </c>
      <c r="Q581" s="228">
        <v>0.94352159468438546</v>
      </c>
      <c r="R581" s="227">
        <v>0</v>
      </c>
      <c r="S581" s="60"/>
      <c r="T581" s="57"/>
      <c r="U581" s="60"/>
      <c r="V581" s="58"/>
      <c r="W581" s="16"/>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row>
    <row r="582" spans="1:68" ht="12" customHeight="1" outlineLevel="1" x14ac:dyDescent="0.35">
      <c r="A582" s="6"/>
      <c r="B582" s="7"/>
      <c r="C582" s="17"/>
      <c r="D582" s="17"/>
      <c r="E582" s="17"/>
      <c r="F582" s="26"/>
      <c r="H582" s="27"/>
      <c r="I582" s="487" t="s">
        <v>751</v>
      </c>
      <c r="J582" s="228">
        <v>0.94352159468438546</v>
      </c>
      <c r="K582" s="228">
        <v>0.94352159468438546</v>
      </c>
      <c r="L582" s="228">
        <v>0.94352159468438546</v>
      </c>
      <c r="M582" s="228">
        <v>0.94352159468438546</v>
      </c>
      <c r="N582" s="227">
        <v>1.0564784053156147</v>
      </c>
      <c r="O582" s="227">
        <v>1.0564784053156147</v>
      </c>
      <c r="P582" s="227">
        <v>1.0564784053156147</v>
      </c>
      <c r="Q582" s="228">
        <v>0.94352159468438546</v>
      </c>
      <c r="R582" s="227">
        <v>0</v>
      </c>
      <c r="S582" s="57"/>
      <c r="T582" s="57"/>
      <c r="U582" s="57"/>
      <c r="V582" s="58"/>
      <c r="W582" s="16"/>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row>
    <row r="583" spans="1:68" ht="12" customHeight="1" outlineLevel="1" x14ac:dyDescent="0.35">
      <c r="A583" s="6"/>
      <c r="B583" s="7"/>
      <c r="C583" s="17"/>
      <c r="D583" s="17"/>
      <c r="E583" s="17"/>
      <c r="F583" s="26"/>
      <c r="H583" s="27"/>
      <c r="I583" s="487" t="s">
        <v>752</v>
      </c>
      <c r="J583" s="228">
        <v>1.0304789550072568</v>
      </c>
      <c r="K583" s="228">
        <v>1.0304789550072568</v>
      </c>
      <c r="L583" s="228">
        <v>1.0304789550072568</v>
      </c>
      <c r="M583" s="228">
        <v>1.0304789550072568</v>
      </c>
      <c r="N583" s="227">
        <v>0.96952104499274316</v>
      </c>
      <c r="O583" s="227">
        <v>0.96952104499274316</v>
      </c>
      <c r="P583" s="227">
        <v>0.96952104499274316</v>
      </c>
      <c r="Q583" s="228">
        <v>1.0304789550072568</v>
      </c>
      <c r="R583" s="227">
        <v>0</v>
      </c>
      <c r="S583" s="57"/>
      <c r="T583" s="57"/>
      <c r="U583" s="57"/>
      <c r="V583" s="58"/>
      <c r="W583" s="16"/>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row>
    <row r="584" spans="1:68" ht="12" customHeight="1" outlineLevel="1" x14ac:dyDescent="0.35">
      <c r="A584" s="6"/>
      <c r="B584" s="7"/>
      <c r="C584" s="17"/>
      <c r="D584" s="17"/>
      <c r="E584" s="17"/>
      <c r="F584" s="33"/>
      <c r="H584" s="27"/>
      <c r="I584" s="487" t="s">
        <v>753</v>
      </c>
      <c r="J584" s="228">
        <v>1.0815709969788521</v>
      </c>
      <c r="K584" s="228">
        <v>1.0815709969788521</v>
      </c>
      <c r="L584" s="228">
        <v>1.0815709969788521</v>
      </c>
      <c r="M584" s="228">
        <v>1.0815709969788521</v>
      </c>
      <c r="N584" s="227">
        <v>0.91842900302114805</v>
      </c>
      <c r="O584" s="227">
        <v>0.91842900302114805</v>
      </c>
      <c r="P584" s="227">
        <v>0.91842900302114805</v>
      </c>
      <c r="Q584" s="228">
        <v>1.0815709969788521</v>
      </c>
      <c r="R584" s="227">
        <v>0</v>
      </c>
      <c r="S584" s="57"/>
      <c r="T584" s="57"/>
      <c r="U584" s="57"/>
      <c r="V584" s="58"/>
      <c r="W584" s="16"/>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row>
    <row r="585" spans="1:68" ht="12" customHeight="1" outlineLevel="1" x14ac:dyDescent="0.35">
      <c r="A585" s="6"/>
      <c r="B585" s="7"/>
      <c r="C585" s="17"/>
      <c r="D585" s="17"/>
      <c r="E585" s="17"/>
      <c r="F585" s="33"/>
      <c r="H585" s="27"/>
      <c r="I585" s="487" t="s">
        <v>754</v>
      </c>
      <c r="J585" s="228">
        <v>1.0971428571428572</v>
      </c>
      <c r="K585" s="228">
        <v>1.0971428571428572</v>
      </c>
      <c r="L585" s="228">
        <v>1.0971428571428572</v>
      </c>
      <c r="M585" s="228">
        <v>1.0971428571428572</v>
      </c>
      <c r="N585" s="227">
        <v>0.90285714285714291</v>
      </c>
      <c r="O585" s="227">
        <v>0.90285714285714291</v>
      </c>
      <c r="P585" s="227">
        <v>0.90285714285714291</v>
      </c>
      <c r="Q585" s="228">
        <v>1.0971428571428572</v>
      </c>
      <c r="R585" s="227">
        <v>0</v>
      </c>
      <c r="S585" s="57"/>
      <c r="T585" s="57"/>
      <c r="U585" s="57"/>
      <c r="V585" s="58"/>
      <c r="W585" s="16"/>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row>
    <row r="586" spans="1:68" ht="12" customHeight="1" outlineLevel="1" x14ac:dyDescent="0.35">
      <c r="A586" s="6"/>
      <c r="B586" s="7"/>
      <c r="C586" s="17"/>
      <c r="D586" s="17"/>
      <c r="E586" s="17"/>
      <c r="F586" s="33"/>
      <c r="H586" s="27"/>
      <c r="I586" s="487" t="s">
        <v>755</v>
      </c>
      <c r="J586" s="228">
        <v>1.125248508946322</v>
      </c>
      <c r="K586" s="228">
        <v>1.125248508946322</v>
      </c>
      <c r="L586" s="228">
        <v>1.125248508946322</v>
      </c>
      <c r="M586" s="228">
        <v>1.125248508946322</v>
      </c>
      <c r="N586" s="227">
        <v>0.874751491053678</v>
      </c>
      <c r="O586" s="227">
        <v>0.874751491053678</v>
      </c>
      <c r="P586" s="227">
        <v>0.874751491053678</v>
      </c>
      <c r="Q586" s="228">
        <v>1.125248508946322</v>
      </c>
      <c r="R586" s="227">
        <v>0</v>
      </c>
      <c r="S586" s="57"/>
      <c r="T586" s="57"/>
      <c r="U586" s="57"/>
      <c r="V586" s="58"/>
      <c r="W586" s="16"/>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row>
    <row r="587" spans="1:68" ht="12" customHeight="1" outlineLevel="1" x14ac:dyDescent="0.35">
      <c r="A587" s="6"/>
      <c r="B587" s="7"/>
      <c r="C587" s="17"/>
      <c r="D587" s="17"/>
      <c r="E587" s="17"/>
      <c r="F587" s="33"/>
      <c r="H587" s="27"/>
      <c r="I587" s="488" t="s">
        <v>756</v>
      </c>
      <c r="J587" s="228">
        <v>1</v>
      </c>
      <c r="K587" s="228">
        <v>1</v>
      </c>
      <c r="L587" s="228">
        <v>1</v>
      </c>
      <c r="M587" s="228">
        <v>1</v>
      </c>
      <c r="N587" s="228">
        <v>1</v>
      </c>
      <c r="O587" s="228">
        <v>1</v>
      </c>
      <c r="P587" s="228">
        <v>1</v>
      </c>
      <c r="Q587" s="228">
        <v>1</v>
      </c>
      <c r="R587" s="227">
        <v>0</v>
      </c>
      <c r="S587" s="57"/>
      <c r="T587" s="57"/>
      <c r="U587" s="57"/>
      <c r="V587" s="58"/>
      <c r="W587" s="16"/>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row>
    <row r="588" spans="1:68" ht="12" customHeight="1" outlineLevel="1" x14ac:dyDescent="0.35">
      <c r="A588" s="6"/>
      <c r="B588" s="7"/>
      <c r="C588" s="17"/>
      <c r="D588" s="17"/>
      <c r="E588" s="17"/>
      <c r="F588" s="33"/>
      <c r="R588" s="57"/>
      <c r="S588" s="57"/>
      <c r="T588" s="57"/>
      <c r="U588" s="57"/>
      <c r="V588" s="58"/>
      <c r="W588" s="16"/>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row>
    <row r="589" spans="1:68" ht="12" customHeight="1" outlineLevel="1" x14ac:dyDescent="0.35">
      <c r="A589" s="6"/>
      <c r="B589" s="7"/>
      <c r="C589" s="17"/>
      <c r="D589" s="17"/>
      <c r="E589" s="17"/>
      <c r="F589" s="33"/>
      <c r="G589" s="34"/>
      <c r="H589" s="34"/>
      <c r="I589" s="34"/>
      <c r="J589" s="61"/>
      <c r="K589" s="61"/>
      <c r="L589" s="61"/>
      <c r="M589" s="61"/>
      <c r="N589" s="61"/>
      <c r="O589" s="61"/>
      <c r="P589" s="61"/>
      <c r="Q589" s="61"/>
      <c r="R589" s="57"/>
      <c r="S589" s="57"/>
      <c r="T589" s="57"/>
      <c r="U589" s="57"/>
      <c r="V589" s="58"/>
      <c r="W589" s="16"/>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row>
    <row r="590" spans="1:68" ht="5.15" customHeight="1" outlineLevel="1" x14ac:dyDescent="0.35">
      <c r="A590" s="6"/>
      <c r="B590" s="7"/>
      <c r="C590" s="17"/>
      <c r="D590" s="17"/>
      <c r="E590" s="17"/>
      <c r="F590" s="36"/>
      <c r="G590" s="37"/>
      <c r="H590" s="37"/>
      <c r="I590" s="37"/>
      <c r="J590" s="38"/>
      <c r="K590" s="38"/>
      <c r="L590" s="38"/>
      <c r="M590" s="38"/>
      <c r="N590" s="38"/>
      <c r="O590" s="38"/>
      <c r="P590" s="38"/>
      <c r="Q590" s="38"/>
      <c r="R590" s="38"/>
      <c r="S590" s="38"/>
      <c r="T590" s="38"/>
      <c r="U590" s="38"/>
      <c r="V590" s="30"/>
      <c r="W590" s="16"/>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row>
    <row r="591" spans="1:68" ht="25.4" customHeight="1" outlineLevel="1" x14ac:dyDescent="0.35">
      <c r="A591" s="6"/>
      <c r="B591" s="7"/>
      <c r="C591" s="39"/>
      <c r="D591" s="39"/>
      <c r="E591" s="39"/>
      <c r="F591" s="39"/>
      <c r="G591" s="40" t="str">
        <f>G570</f>
        <v>Yield scalar for Soil in different weather years</v>
      </c>
      <c r="H591" s="39"/>
      <c r="I591" s="39"/>
      <c r="J591" s="39"/>
      <c r="K591" s="39"/>
      <c r="L591" s="39"/>
      <c r="M591" s="39"/>
      <c r="N591" s="39"/>
      <c r="O591" s="39"/>
      <c r="P591" s="39"/>
      <c r="Q591" s="39"/>
      <c r="R591" s="39"/>
      <c r="S591" s="39"/>
      <c r="T591" s="39"/>
      <c r="U591" s="39"/>
      <c r="V591" s="39"/>
      <c r="W591" s="41" t="s">
        <v>10</v>
      </c>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row>
    <row r="592" spans="1:68" ht="12" customHeight="1" outlineLevel="1" x14ac:dyDescent="0.35">
      <c r="A592" s="6"/>
      <c r="B592" s="7"/>
      <c r="C592" s="7"/>
      <c r="D592" s="7"/>
      <c r="E592" s="7"/>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row>
    <row r="593" spans="1:68" ht="12" customHeight="1" outlineLevel="1" x14ac:dyDescent="0.35">
      <c r="A593" s="6"/>
      <c r="B593" s="7"/>
      <c r="C593" s="7"/>
      <c r="D593" s="7"/>
      <c r="E593" s="7"/>
      <c r="F593" s="7"/>
      <c r="G593" s="7"/>
      <c r="H593" s="8"/>
      <c r="I593" s="8"/>
      <c r="J593" s="8"/>
      <c r="K593" s="8"/>
      <c r="L593" s="8"/>
      <c r="M593" s="8"/>
      <c r="N593" s="8"/>
      <c r="O593" s="8"/>
      <c r="P593" s="8"/>
      <c r="Q593" s="8"/>
      <c r="R593" s="8"/>
      <c r="S593" s="8"/>
      <c r="T593" s="8"/>
      <c r="U593" s="8"/>
      <c r="V593" s="8"/>
      <c r="W593" s="8"/>
      <c r="X593" s="7"/>
      <c r="Y593" s="7"/>
      <c r="Z593" s="7"/>
      <c r="AA593" s="7"/>
      <c r="AB593" s="7"/>
      <c r="AC593" s="7"/>
      <c r="AD593" s="7"/>
      <c r="AE593" s="7"/>
      <c r="AF593" s="7"/>
      <c r="AG593" s="7"/>
      <c r="AH593" s="7"/>
      <c r="AI593" s="7"/>
      <c r="AJ593" s="7"/>
      <c r="AK593" s="7"/>
      <c r="AL593" s="7"/>
      <c r="AM593" s="7"/>
      <c r="AN593" s="7"/>
      <c r="AO593" s="7"/>
      <c r="AP593" s="7"/>
      <c r="AQ593" s="7"/>
      <c r="AR593" s="7"/>
      <c r="AS593" s="7"/>
      <c r="AT593" s="7"/>
      <c r="AU593" s="7"/>
      <c r="AV593" s="7"/>
      <c r="AW593" s="7"/>
      <c r="AX593" s="7"/>
      <c r="AY593" s="7"/>
      <c r="AZ593" s="7"/>
      <c r="BA593" s="7"/>
      <c r="BB593" s="7"/>
      <c r="BC593" s="7"/>
      <c r="BD593" s="7"/>
      <c r="BE593" s="7"/>
      <c r="BF593" s="7"/>
      <c r="BG593" s="7"/>
      <c r="BH593" s="7"/>
      <c r="BI593" s="7"/>
      <c r="BJ593" s="7"/>
      <c r="BK593" s="7"/>
      <c r="BL593" s="7"/>
      <c r="BM593" s="7"/>
      <c r="BN593" s="7"/>
      <c r="BO593" s="7"/>
      <c r="BP593" s="7"/>
    </row>
    <row r="594" spans="1:68" ht="5.15" customHeight="1" outlineLevel="1" thickBot="1" x14ac:dyDescent="0.4">
      <c r="A594" s="6"/>
      <c r="B594" s="7"/>
      <c r="C594" s="7"/>
      <c r="D594" s="7"/>
      <c r="E594" s="7"/>
      <c r="F594" s="7"/>
      <c r="G594" s="7"/>
      <c r="H594" s="8"/>
      <c r="I594" s="8"/>
      <c r="J594" s="8"/>
      <c r="K594" s="8"/>
      <c r="L594" s="8"/>
      <c r="M594" s="8"/>
      <c r="N594" s="8"/>
      <c r="O594" s="8"/>
      <c r="P594" s="8"/>
      <c r="Q594" s="8"/>
      <c r="R594" s="8"/>
      <c r="S594" s="8"/>
      <c r="T594" s="8"/>
      <c r="U594" s="8"/>
      <c r="V594" s="8"/>
      <c r="W594" s="8"/>
      <c r="X594" s="7"/>
      <c r="Y594" s="7"/>
      <c r="Z594" s="7"/>
      <c r="AA594" s="7"/>
      <c r="AB594" s="7"/>
      <c r="AC594" s="7"/>
      <c r="AD594" s="7"/>
      <c r="AE594" s="7"/>
      <c r="AF594" s="7"/>
      <c r="AG594" s="7"/>
      <c r="AH594" s="7"/>
      <c r="AI594" s="7"/>
      <c r="AJ594" s="7"/>
      <c r="AK594" s="7"/>
      <c r="AL594" s="7"/>
      <c r="AM594" s="7"/>
      <c r="AN594" s="7"/>
      <c r="AO594" s="7"/>
      <c r="AP594" s="7"/>
      <c r="AQ594" s="7"/>
      <c r="AR594" s="7"/>
      <c r="AS594" s="7"/>
      <c r="AT594" s="7"/>
      <c r="AU594" s="7"/>
      <c r="AV594" s="7"/>
      <c r="AW594" s="7"/>
      <c r="AX594" s="7"/>
      <c r="AY594" s="7"/>
      <c r="AZ594" s="7"/>
      <c r="BA594" s="7"/>
      <c r="BB594" s="7"/>
      <c r="BC594" s="7"/>
      <c r="BD594" s="7"/>
      <c r="BE594" s="7"/>
      <c r="BF594" s="7"/>
      <c r="BG594" s="7"/>
      <c r="BH594" s="7"/>
      <c r="BI594" s="7"/>
      <c r="BJ594" s="7"/>
      <c r="BK594" s="7"/>
      <c r="BL594" s="7"/>
      <c r="BM594" s="7"/>
      <c r="BN594" s="7"/>
      <c r="BO594" s="7"/>
      <c r="BP594" s="7"/>
    </row>
    <row r="595" spans="1:68" ht="5.15" customHeight="1" outlineLevel="1" x14ac:dyDescent="0.35">
      <c r="A595" s="6"/>
      <c r="B595" s="7"/>
      <c r="C595" s="9" t="s">
        <v>0</v>
      </c>
      <c r="D595" s="9"/>
      <c r="E595" s="9"/>
      <c r="F595" s="9"/>
      <c r="G595" s="9"/>
      <c r="H595" s="9"/>
      <c r="I595" s="9"/>
      <c r="J595" s="9"/>
      <c r="K595" s="187"/>
      <c r="L595" s="10"/>
      <c r="M595" s="10"/>
      <c r="N595" s="10"/>
      <c r="O595" s="10"/>
      <c r="P595" s="10"/>
      <c r="Q595" s="10"/>
      <c r="R595" s="10"/>
      <c r="S595" s="10"/>
      <c r="T595" s="10"/>
      <c r="U595" s="10"/>
      <c r="V595" s="10"/>
      <c r="W595" s="11"/>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row>
    <row r="596" spans="1:68" ht="12" customHeight="1" outlineLevel="1" x14ac:dyDescent="0.35">
      <c r="A596" s="6"/>
      <c r="B596" s="7"/>
      <c r="C596" s="12"/>
      <c r="D596" s="12"/>
      <c r="E596" s="12" t="s">
        <v>1</v>
      </c>
      <c r="F596" s="13"/>
      <c r="G596" s="14" t="s">
        <v>295</v>
      </c>
      <c r="H596" s="13"/>
      <c r="I596" s="13" t="s">
        <v>1107</v>
      </c>
      <c r="J596" s="13"/>
      <c r="K596" s="13"/>
      <c r="L596" s="13"/>
      <c r="M596" s="13"/>
      <c r="N596" s="13"/>
      <c r="O596" s="13"/>
      <c r="P596" s="13"/>
      <c r="Q596" s="13"/>
      <c r="R596" s="13"/>
      <c r="S596" s="15"/>
      <c r="T596" s="13"/>
      <c r="U596" s="15"/>
      <c r="V596" s="15"/>
      <c r="W596" s="16"/>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row>
    <row r="597" spans="1:68" ht="12" customHeight="1" outlineLevel="1" x14ac:dyDescent="0.35">
      <c r="A597" s="6"/>
      <c r="B597" s="7"/>
      <c r="C597" s="12"/>
      <c r="D597" s="12"/>
      <c r="E597" s="17"/>
      <c r="F597" s="13"/>
      <c r="G597" s="18"/>
      <c r="H597" s="13"/>
      <c r="I597" s="13"/>
      <c r="J597" s="13"/>
      <c r="K597" s="13"/>
      <c r="L597" s="13"/>
      <c r="M597" s="13"/>
      <c r="N597" s="13"/>
      <c r="O597" s="13"/>
      <c r="P597" s="13"/>
      <c r="Q597" s="13"/>
      <c r="R597" s="13"/>
      <c r="S597" s="15"/>
      <c r="T597" s="19"/>
      <c r="U597" s="15"/>
      <c r="V597" s="15"/>
      <c r="W597" s="16"/>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row>
    <row r="598" spans="1:68" ht="12" customHeight="1" outlineLevel="1" x14ac:dyDescent="0.35">
      <c r="A598" s="6"/>
      <c r="B598" s="7"/>
      <c r="C598" s="17"/>
      <c r="D598" s="12"/>
      <c r="E598" s="17"/>
      <c r="F598" s="13"/>
      <c r="G598" s="13"/>
      <c r="H598" s="13"/>
      <c r="I598" s="13"/>
      <c r="J598" s="13"/>
      <c r="K598" s="13"/>
      <c r="L598" s="13"/>
      <c r="M598" s="13"/>
      <c r="N598" s="13"/>
      <c r="O598" s="13"/>
      <c r="P598" s="13"/>
      <c r="Q598" s="13"/>
      <c r="R598" s="13"/>
      <c r="S598" s="15"/>
      <c r="T598" s="19"/>
      <c r="U598" s="15"/>
      <c r="V598" s="15"/>
      <c r="W598" s="16"/>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row>
    <row r="599" spans="1:68" ht="12" customHeight="1" outlineLevel="1" x14ac:dyDescent="0.35">
      <c r="A599" s="6"/>
      <c r="B599" s="7"/>
      <c r="C599" s="17"/>
      <c r="D599" s="17"/>
      <c r="E599" s="17"/>
      <c r="F599" s="17"/>
      <c r="G599" s="17"/>
      <c r="H599" s="17"/>
      <c r="I599" s="17" t="s">
        <v>314</v>
      </c>
      <c r="J599" s="17"/>
      <c r="K599" s="17"/>
      <c r="L599" s="17"/>
      <c r="M599" s="17"/>
      <c r="N599" s="17"/>
      <c r="O599" s="17"/>
      <c r="P599" s="17"/>
      <c r="Q599" s="22"/>
      <c r="R599" s="22"/>
      <c r="S599" s="22"/>
      <c r="T599" s="22"/>
      <c r="U599" s="22"/>
      <c r="V599" s="22"/>
      <c r="W599" s="16"/>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row>
    <row r="600" spans="1:68" ht="12" customHeight="1" outlineLevel="1" x14ac:dyDescent="0.35">
      <c r="A600" s="6"/>
      <c r="B600" s="7"/>
      <c r="C600" s="17"/>
      <c r="D600" s="17"/>
      <c r="E600" s="17"/>
      <c r="F600" s="17"/>
      <c r="G600" s="17"/>
      <c r="H600" s="17"/>
      <c r="I600" s="17"/>
      <c r="J600" s="17"/>
      <c r="K600" s="17"/>
      <c r="L600" s="17"/>
      <c r="M600" s="17"/>
      <c r="N600" s="17"/>
      <c r="O600" s="17"/>
      <c r="P600" s="17"/>
      <c r="Q600" s="24"/>
      <c r="R600" s="24"/>
      <c r="S600" s="22"/>
      <c r="T600" s="22"/>
      <c r="U600" s="22"/>
      <c r="V600" s="22"/>
      <c r="W600" s="16"/>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row>
    <row r="601" spans="1:68" ht="12" customHeight="1" outlineLevel="1" x14ac:dyDescent="0.35">
      <c r="A601" s="6"/>
      <c r="B601" s="7"/>
      <c r="C601" s="17"/>
      <c r="D601" s="17"/>
      <c r="E601" s="17"/>
      <c r="F601" s="17"/>
      <c r="G601" s="17"/>
      <c r="H601" s="17" t="s">
        <v>1108</v>
      </c>
      <c r="I601" s="17" t="s">
        <v>79</v>
      </c>
      <c r="J601" s="17" t="s">
        <v>80</v>
      </c>
      <c r="K601" s="17" t="s">
        <v>81</v>
      </c>
      <c r="L601" s="17" t="s">
        <v>80</v>
      </c>
      <c r="M601" s="23"/>
      <c r="N601" s="23"/>
      <c r="O601" s="23"/>
      <c r="P601" s="24"/>
      <c r="Q601" s="24"/>
      <c r="R601" s="24"/>
      <c r="S601" s="22"/>
      <c r="T601" s="22"/>
      <c r="U601" s="22"/>
      <c r="V601" s="22"/>
      <c r="W601" s="16"/>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row>
    <row r="602" spans="1:68" ht="12" customHeight="1" outlineLevel="1" x14ac:dyDescent="0.35">
      <c r="A602" s="6"/>
      <c r="B602" s="7"/>
      <c r="C602" s="17"/>
      <c r="D602" s="17"/>
      <c r="E602" s="17"/>
      <c r="F602" s="33"/>
      <c r="G602" s="153"/>
      <c r="H602" s="153" t="s">
        <v>40</v>
      </c>
      <c r="I602" s="225">
        <v>1</v>
      </c>
      <c r="J602" s="680">
        <f>MIN(364,INT((L602 - DATE(YEAR(L602),1,1))))</f>
        <v>90</v>
      </c>
      <c r="K602" s="225">
        <v>10</v>
      </c>
      <c r="L602" s="702">
        <v>43556</v>
      </c>
      <c r="M602" s="62"/>
      <c r="N602" s="62"/>
      <c r="O602" s="62"/>
      <c r="P602" s="62"/>
      <c r="Q602" s="59"/>
      <c r="R602" s="59"/>
      <c r="S602" s="59"/>
      <c r="T602" s="59"/>
      <c r="U602" s="59"/>
      <c r="V602" s="58"/>
      <c r="W602" s="16"/>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row>
    <row r="603" spans="1:68" ht="12" customHeight="1" outlineLevel="1" x14ac:dyDescent="0.35">
      <c r="A603" s="6"/>
      <c r="B603" s="7"/>
      <c r="C603" s="17"/>
      <c r="D603" s="17"/>
      <c r="E603" s="17"/>
      <c r="F603" s="33"/>
      <c r="G603" s="153"/>
      <c r="H603" s="153" t="s">
        <v>726</v>
      </c>
      <c r="I603" s="225">
        <v>1</v>
      </c>
      <c r="J603" s="680">
        <f>MIN(364,INT((L603 - DATE(YEAR(L603),1,1))))</f>
        <v>45</v>
      </c>
      <c r="K603" s="225">
        <v>90</v>
      </c>
      <c r="L603" s="702">
        <v>43511</v>
      </c>
      <c r="M603" s="62"/>
      <c r="N603" s="62"/>
      <c r="O603" s="62"/>
      <c r="P603" s="62"/>
      <c r="Q603" s="59"/>
      <c r="R603" s="59"/>
      <c r="S603" s="59"/>
      <c r="T603" s="59"/>
      <c r="U603" s="59"/>
      <c r="V603" s="58"/>
      <c r="W603" s="16"/>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row>
    <row r="604" spans="1:68" ht="12" customHeight="1" outlineLevel="1" x14ac:dyDescent="0.35">
      <c r="A604" s="6"/>
      <c r="B604" s="7"/>
      <c r="C604" s="17"/>
      <c r="D604" s="17"/>
      <c r="E604" s="17"/>
      <c r="F604" s="33"/>
      <c r="G604" s="193"/>
      <c r="H604" s="193" t="s">
        <v>1087</v>
      </c>
      <c r="I604" s="225">
        <v>0</v>
      </c>
      <c r="J604" s="680">
        <f>MIN(364,INT((L604 - DATE(YEAR(L604),1,1))))</f>
        <v>134</v>
      </c>
      <c r="K604" s="225">
        <v>10</v>
      </c>
      <c r="L604" s="702">
        <v>43600</v>
      </c>
      <c r="M604" s="62"/>
      <c r="N604" s="62"/>
      <c r="O604" s="62"/>
      <c r="P604" s="62"/>
      <c r="Q604" s="59"/>
      <c r="R604" s="59"/>
      <c r="S604" s="59"/>
      <c r="T604" s="59"/>
      <c r="U604" s="59"/>
      <c r="V604" s="58"/>
      <c r="W604" s="16"/>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row>
    <row r="605" spans="1:68" ht="12" customHeight="1" outlineLevel="1" x14ac:dyDescent="0.35">
      <c r="A605" s="6"/>
      <c r="B605" s="7"/>
      <c r="C605" s="17"/>
      <c r="D605" s="17"/>
      <c r="E605" s="17"/>
      <c r="F605" s="33"/>
      <c r="G605" s="194"/>
      <c r="H605" s="194" t="s">
        <v>1088</v>
      </c>
      <c r="I605" s="225">
        <v>1</v>
      </c>
      <c r="J605" s="680">
        <f>MIN(364,INT((L605 - DATE(YEAR(L605),1,1))))</f>
        <v>151</v>
      </c>
      <c r="K605" s="225">
        <v>10</v>
      </c>
      <c r="L605" s="702">
        <v>43617</v>
      </c>
      <c r="M605" s="62"/>
      <c r="N605" s="62"/>
      <c r="O605" s="62"/>
      <c r="P605" s="62"/>
      <c r="Q605" s="59"/>
      <c r="R605" s="59"/>
      <c r="S605" s="59"/>
      <c r="T605" s="59"/>
      <c r="U605" s="59"/>
      <c r="V605" s="58"/>
      <c r="W605" s="16"/>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row>
    <row r="606" spans="1:68" ht="12" customHeight="1" outlineLevel="1" x14ac:dyDescent="0.35">
      <c r="A606" s="6"/>
      <c r="B606" s="7"/>
      <c r="C606" s="17"/>
      <c r="D606" s="17"/>
      <c r="E606" s="17"/>
      <c r="F606" s="33"/>
      <c r="G606" s="194"/>
      <c r="H606" s="194" t="s">
        <v>728</v>
      </c>
      <c r="I606" s="225">
        <v>1</v>
      </c>
      <c r="J606" s="680">
        <f>MIN(364,INT((L606 - DATE(YEAR(L606),1,1))))</f>
        <v>187</v>
      </c>
      <c r="K606" s="225">
        <v>15</v>
      </c>
      <c r="L606" s="702">
        <v>43653</v>
      </c>
      <c r="M606" s="62"/>
      <c r="N606" s="62"/>
      <c r="O606" s="62"/>
      <c r="P606" s="62"/>
      <c r="Q606" s="59"/>
      <c r="R606" s="59"/>
      <c r="S606" s="59"/>
      <c r="T606" s="59"/>
      <c r="U606" s="59"/>
      <c r="V606" s="58"/>
      <c r="W606" s="16"/>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row>
    <row r="607" spans="1:68" ht="12" customHeight="1" outlineLevel="1" x14ac:dyDescent="0.35">
      <c r="A607" s="6"/>
      <c r="B607" s="7"/>
      <c r="C607" s="17"/>
      <c r="D607" s="17"/>
      <c r="E607" s="17"/>
      <c r="F607" s="33"/>
      <c r="O607" s="62"/>
      <c r="P607" s="62"/>
      <c r="Q607" s="59"/>
      <c r="R607" s="59"/>
      <c r="S607" s="59"/>
      <c r="T607" s="59"/>
      <c r="U607" s="59"/>
      <c r="V607" s="58"/>
      <c r="W607" s="16"/>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row>
    <row r="608" spans="1:68" ht="12" customHeight="1" outlineLevel="1" x14ac:dyDescent="0.35">
      <c r="A608" s="6"/>
      <c r="B608" s="7"/>
      <c r="C608" s="17"/>
      <c r="D608" s="17"/>
      <c r="E608" s="17"/>
      <c r="F608" s="33"/>
      <c r="G608" s="62"/>
      <c r="H608" s="62"/>
      <c r="I608" s="62"/>
      <c r="J608" s="62"/>
      <c r="K608" s="62"/>
      <c r="L608" s="62"/>
      <c r="M608" s="62"/>
      <c r="N608" s="62"/>
      <c r="O608" s="62"/>
      <c r="P608" s="62"/>
      <c r="Q608" s="59"/>
      <c r="R608" s="59"/>
      <c r="S608" s="58"/>
      <c r="T608" s="58"/>
      <c r="U608" s="58"/>
      <c r="V608" s="58"/>
      <c r="W608" s="16"/>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row>
    <row r="609" spans="1:68" ht="14.5" outlineLevel="1" x14ac:dyDescent="0.35">
      <c r="A609" s="6"/>
      <c r="B609" s="7"/>
      <c r="C609" s="17"/>
      <c r="D609" s="17"/>
      <c r="E609" s="17"/>
      <c r="F609" s="26"/>
      <c r="H609" s="27" t="s">
        <v>1184</v>
      </c>
      <c r="O609" s="870"/>
      <c r="P609" s="62"/>
      <c r="Q609" s="59"/>
      <c r="R609" s="59"/>
      <c r="S609" s="60"/>
      <c r="T609" s="60"/>
      <c r="U609" s="60"/>
      <c r="V609" s="58"/>
      <c r="W609" s="16"/>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row>
    <row r="610" spans="1:68" ht="14.5" outlineLevel="1" x14ac:dyDescent="0.35">
      <c r="A610" s="6"/>
      <c r="B610" s="7"/>
      <c r="C610" s="17"/>
      <c r="D610" s="17"/>
      <c r="E610" s="17"/>
      <c r="F610" s="26"/>
      <c r="H610" s="870"/>
      <c r="I610" s="153" t="s">
        <v>40</v>
      </c>
      <c r="J610" s="153" t="s">
        <v>726</v>
      </c>
      <c r="K610" s="193" t="s">
        <v>1087</v>
      </c>
      <c r="L610" s="194" t="s">
        <v>1088</v>
      </c>
      <c r="M610" s="194" t="s">
        <v>728</v>
      </c>
      <c r="O610" s="870"/>
      <c r="P610" s="62"/>
      <c r="Q610" s="59"/>
      <c r="R610" s="59"/>
      <c r="S610" s="60"/>
      <c r="T610" s="60"/>
      <c r="U610" s="60"/>
      <c r="V610" s="58"/>
      <c r="W610" s="16"/>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row>
    <row r="611" spans="1:68" ht="14.5" outlineLevel="1" x14ac:dyDescent="0.35">
      <c r="A611" s="6"/>
      <c r="B611" s="7"/>
      <c r="C611" s="17"/>
      <c r="D611" s="17"/>
      <c r="E611" s="17"/>
      <c r="F611" s="26"/>
      <c r="H611" s="636" t="str">
        <f>[4]General!O17</f>
        <v>a</v>
      </c>
      <c r="I611" s="227" t="s">
        <v>40</v>
      </c>
      <c r="J611" s="227" t="s">
        <v>39</v>
      </c>
      <c r="K611" s="227" t="s">
        <v>313</v>
      </c>
      <c r="L611" s="227" t="s">
        <v>1109</v>
      </c>
      <c r="M611" s="227" t="s">
        <v>971</v>
      </c>
      <c r="O611" s="870"/>
      <c r="P611" s="62"/>
      <c r="Q611" s="59"/>
      <c r="R611" s="59"/>
      <c r="S611" s="60"/>
      <c r="T611" s="60"/>
      <c r="U611" s="60"/>
      <c r="V611" s="58"/>
      <c r="W611" s="16"/>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row>
    <row r="612" spans="1:68" ht="14.5" outlineLevel="1" x14ac:dyDescent="0.35">
      <c r="A612" s="6"/>
      <c r="B612" s="7"/>
      <c r="C612" s="17"/>
      <c r="D612" s="17"/>
      <c r="E612" s="17"/>
      <c r="F612" s="26"/>
      <c r="H612" s="636" t="str">
        <f>[4]General!O18</f>
        <v>a2</v>
      </c>
      <c r="I612" s="227" t="s">
        <v>40</v>
      </c>
      <c r="J612" s="227" t="s">
        <v>39</v>
      </c>
      <c r="K612" s="227" t="s">
        <v>313</v>
      </c>
      <c r="L612" s="227" t="s">
        <v>1109</v>
      </c>
      <c r="M612" s="227" t="s">
        <v>971</v>
      </c>
      <c r="O612" s="870"/>
      <c r="P612" s="62"/>
      <c r="Q612" s="59"/>
      <c r="R612" s="59"/>
      <c r="S612" s="60"/>
      <c r="T612" s="60"/>
      <c r="U612" s="60"/>
      <c r="V612" s="58"/>
      <c r="W612" s="16"/>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row>
    <row r="613" spans="1:68" ht="12" customHeight="1" outlineLevel="1" x14ac:dyDescent="0.35">
      <c r="A613" s="6"/>
      <c r="B613" s="7"/>
      <c r="C613" s="17"/>
      <c r="D613" s="17"/>
      <c r="E613" s="17"/>
      <c r="F613" s="26"/>
      <c r="H613" s="636" t="str">
        <f>[4]General!O19</f>
        <v>b</v>
      </c>
      <c r="I613" s="227" t="s">
        <v>40</v>
      </c>
      <c r="J613" s="227" t="s">
        <v>39</v>
      </c>
      <c r="K613" s="227" t="s">
        <v>313</v>
      </c>
      <c r="L613" s="227" t="s">
        <v>1109</v>
      </c>
      <c r="M613" s="227" t="s">
        <v>971</v>
      </c>
      <c r="O613" s="870"/>
      <c r="P613" s="62"/>
      <c r="Q613" s="59"/>
      <c r="R613" s="59"/>
      <c r="S613" s="57"/>
      <c r="T613" s="57"/>
      <c r="U613" s="57"/>
      <c r="V613" s="58"/>
      <c r="W613" s="16"/>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row>
    <row r="614" spans="1:68" ht="12" customHeight="1" outlineLevel="1" x14ac:dyDescent="0.35">
      <c r="A614" s="6"/>
      <c r="B614" s="7"/>
      <c r="C614" s="17"/>
      <c r="D614" s="17"/>
      <c r="E614" s="17"/>
      <c r="F614" s="26"/>
      <c r="H614" s="636" t="str">
        <f>[4]General!O20</f>
        <v>bd</v>
      </c>
      <c r="I614" s="227" t="s">
        <v>40</v>
      </c>
      <c r="J614" s="227" t="s">
        <v>39</v>
      </c>
      <c r="K614" s="227" t="s">
        <v>313</v>
      </c>
      <c r="L614" s="227" t="s">
        <v>1109</v>
      </c>
      <c r="M614" s="227" t="s">
        <v>971</v>
      </c>
      <c r="O614" s="870"/>
      <c r="P614" s="62"/>
      <c r="Q614" s="59"/>
      <c r="R614" s="59"/>
      <c r="S614" s="57"/>
      <c r="T614" s="57"/>
      <c r="U614" s="57"/>
      <c r="V614" s="58"/>
      <c r="W614" s="16"/>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row>
    <row r="615" spans="1:68" ht="12" customHeight="1" outlineLevel="1" x14ac:dyDescent="0.35">
      <c r="A615" s="6"/>
      <c r="B615" s="7"/>
      <c r="C615" s="17"/>
      <c r="D615" s="17"/>
      <c r="E615" s="17"/>
      <c r="F615" s="33"/>
      <c r="H615" s="636" t="str">
        <f>[4]General!O21</f>
        <v>f</v>
      </c>
      <c r="I615" s="227" t="s">
        <v>40</v>
      </c>
      <c r="J615" s="227" t="s">
        <v>39</v>
      </c>
      <c r="K615" s="227" t="s">
        <v>313</v>
      </c>
      <c r="L615" s="227" t="s">
        <v>1109</v>
      </c>
      <c r="M615" s="227" t="s">
        <v>971</v>
      </c>
      <c r="O615" s="870"/>
      <c r="P615" s="62"/>
      <c r="Q615" s="59"/>
      <c r="R615" s="59"/>
      <c r="S615" s="57"/>
      <c r="T615" s="57"/>
      <c r="U615" s="57"/>
      <c r="V615" s="58"/>
      <c r="W615" s="16"/>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row>
    <row r="616" spans="1:68" ht="12" customHeight="1" outlineLevel="1" x14ac:dyDescent="0.35">
      <c r="A616" s="6"/>
      <c r="B616" s="7"/>
      <c r="C616" s="17"/>
      <c r="D616" s="17"/>
      <c r="E616" s="17"/>
      <c r="F616" s="33"/>
      <c r="H616" s="636" t="str">
        <f>[4]General!O22</f>
        <v>h</v>
      </c>
      <c r="I616" s="227" t="s">
        <v>40</v>
      </c>
      <c r="J616" s="227" t="s">
        <v>39</v>
      </c>
      <c r="K616" s="227" t="s">
        <v>313</v>
      </c>
      <c r="L616" s="227" t="s">
        <v>1109</v>
      </c>
      <c r="M616" s="227" t="s">
        <v>971</v>
      </c>
      <c r="O616" s="870"/>
      <c r="P616" s="62"/>
      <c r="Q616" s="59"/>
      <c r="R616" s="59"/>
      <c r="S616" s="57"/>
      <c r="T616" s="57"/>
      <c r="U616" s="57"/>
      <c r="V616" s="58"/>
      <c r="W616" s="16"/>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row>
    <row r="617" spans="1:68" ht="13" customHeight="1" outlineLevel="1" x14ac:dyDescent="0.35">
      <c r="A617" s="6"/>
      <c r="B617" s="7"/>
      <c r="C617" s="17"/>
      <c r="D617" s="17"/>
      <c r="E617" s="17"/>
      <c r="F617" s="33"/>
      <c r="H617" s="636" t="str">
        <f>[4]General!O23</f>
        <v>i</v>
      </c>
      <c r="I617" s="227" t="s">
        <v>40</v>
      </c>
      <c r="J617" s="227" t="s">
        <v>39</v>
      </c>
      <c r="K617" s="227" t="s">
        <v>313</v>
      </c>
      <c r="L617" s="227" t="s">
        <v>1109</v>
      </c>
      <c r="M617" s="227" t="s">
        <v>971</v>
      </c>
      <c r="O617" s="870"/>
      <c r="P617" s="62"/>
      <c r="Q617" s="59"/>
      <c r="R617" s="59"/>
      <c r="S617" s="57"/>
      <c r="T617" s="57"/>
      <c r="U617" s="57"/>
      <c r="V617" s="58"/>
      <c r="W617" s="16"/>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row>
    <row r="618" spans="1:68" ht="12" customHeight="1" outlineLevel="1" x14ac:dyDescent="0.35">
      <c r="A618" s="6"/>
      <c r="B618" s="7"/>
      <c r="C618" s="17"/>
      <c r="D618" s="17"/>
      <c r="E618" s="17"/>
      <c r="F618" s="33"/>
      <c r="H618" s="636" t="str">
        <f>[4]General!O24</f>
        <v>j</v>
      </c>
      <c r="I618" s="227" t="s">
        <v>40</v>
      </c>
      <c r="J618" s="227" t="s">
        <v>39</v>
      </c>
      <c r="K618" s="227" t="s">
        <v>313</v>
      </c>
      <c r="L618" s="227" t="s">
        <v>1109</v>
      </c>
      <c r="M618" s="227" t="s">
        <v>971</v>
      </c>
      <c r="O618" s="870"/>
      <c r="P618" s="62"/>
      <c r="Q618" s="59"/>
      <c r="R618" s="59"/>
      <c r="S618" s="57"/>
      <c r="T618" s="57"/>
      <c r="U618" s="57"/>
      <c r="V618" s="58"/>
      <c r="W618" s="16"/>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row>
    <row r="619" spans="1:68" ht="12" customHeight="1" outlineLevel="1" x14ac:dyDescent="0.35">
      <c r="A619" s="6"/>
      <c r="B619" s="7"/>
      <c r="C619" s="17"/>
      <c r="D619" s="17"/>
      <c r="E619" s="17"/>
      <c r="F619" s="33"/>
      <c r="H619" s="636" t="str">
        <f>[4]General!O25</f>
        <v>jc</v>
      </c>
      <c r="I619" s="227" t="s">
        <v>40</v>
      </c>
      <c r="J619" s="227" t="s">
        <v>39</v>
      </c>
      <c r="K619" s="227" t="s">
        <v>313</v>
      </c>
      <c r="L619" s="227" t="s">
        <v>1109</v>
      </c>
      <c r="M619" s="227" t="s">
        <v>971</v>
      </c>
      <c r="O619" s="870"/>
      <c r="P619" s="62"/>
      <c r="Q619" s="59"/>
      <c r="R619" s="59"/>
      <c r="S619" s="57"/>
      <c r="T619" s="57"/>
      <c r="U619" s="57"/>
      <c r="V619" s="58"/>
      <c r="W619" s="16"/>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row>
    <row r="620" spans="1:68" ht="12" customHeight="1" outlineLevel="1" x14ac:dyDescent="0.35">
      <c r="A620" s="6"/>
      <c r="B620" s="7"/>
      <c r="C620" s="17"/>
      <c r="D620" s="17"/>
      <c r="E620" s="17"/>
      <c r="F620" s="33"/>
      <c r="H620" s="636" t="str">
        <f>[4]General!O26</f>
        <v>k</v>
      </c>
      <c r="I620" s="227" t="s">
        <v>40</v>
      </c>
      <c r="J620" s="227" t="s">
        <v>39</v>
      </c>
      <c r="K620" s="227" t="s">
        <v>313</v>
      </c>
      <c r="L620" s="227" t="s">
        <v>1109</v>
      </c>
      <c r="M620" s="227" t="s">
        <v>971</v>
      </c>
      <c r="O620" s="870"/>
      <c r="P620" s="62"/>
      <c r="Q620" s="59"/>
      <c r="R620" s="59"/>
      <c r="S620" s="57"/>
      <c r="T620" s="57"/>
      <c r="U620" s="57"/>
      <c r="V620" s="58"/>
      <c r="W620" s="16"/>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row>
    <row r="621" spans="1:68" ht="12" customHeight="1" outlineLevel="1" x14ac:dyDescent="0.35">
      <c r="A621" s="6"/>
      <c r="B621" s="7"/>
      <c r="C621" s="17"/>
      <c r="D621" s="17"/>
      <c r="E621" s="17"/>
      <c r="F621" s="33"/>
      <c r="H621" s="636" t="str">
        <f>[4]General!O27</f>
        <v>l</v>
      </c>
      <c r="I621" s="227" t="s">
        <v>40</v>
      </c>
      <c r="J621" s="227" t="s">
        <v>39</v>
      </c>
      <c r="K621" s="227" t="s">
        <v>313</v>
      </c>
      <c r="L621" s="227" t="s">
        <v>1109</v>
      </c>
      <c r="M621" s="227" t="s">
        <v>971</v>
      </c>
      <c r="O621" s="870"/>
      <c r="P621" s="62"/>
      <c r="Q621" s="59"/>
      <c r="R621" s="59"/>
      <c r="S621" s="57"/>
      <c r="T621" s="57"/>
      <c r="U621" s="57"/>
      <c r="V621" s="58"/>
      <c r="W621" s="16"/>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row>
    <row r="622" spans="1:68" ht="12" customHeight="1" outlineLevel="1" x14ac:dyDescent="0.35">
      <c r="A622" s="6"/>
      <c r="B622" s="7"/>
      <c r="C622" s="17"/>
      <c r="D622" s="17"/>
      <c r="E622" s="17"/>
      <c r="F622" s="33"/>
      <c r="H622" s="636" t="str">
        <f>[4]General!O28</f>
        <v>lf</v>
      </c>
      <c r="I622" s="227" t="s">
        <v>40</v>
      </c>
      <c r="J622" s="227" t="s">
        <v>39</v>
      </c>
      <c r="K622" s="227" t="s">
        <v>313</v>
      </c>
      <c r="L622" s="227" t="s">
        <v>1109</v>
      </c>
      <c r="M622" s="227" t="s">
        <v>971</v>
      </c>
      <c r="O622" s="870"/>
      <c r="P622" s="62"/>
      <c r="Q622" s="59"/>
      <c r="R622" s="59"/>
      <c r="S622" s="57"/>
      <c r="T622" s="57"/>
      <c r="U622" s="57"/>
      <c r="V622" s="58"/>
      <c r="W622" s="16"/>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row>
    <row r="623" spans="1:68" ht="12" customHeight="1" outlineLevel="1" x14ac:dyDescent="0.35">
      <c r="A623" s="6"/>
      <c r="B623" s="7"/>
      <c r="C623" s="17"/>
      <c r="D623" s="17"/>
      <c r="E623" s="17"/>
      <c r="F623" s="33"/>
      <c r="H623" s="636" t="str">
        <f>[4]General!O29</f>
        <v>m</v>
      </c>
      <c r="I623" s="227" t="s">
        <v>40</v>
      </c>
      <c r="J623" s="227" t="s">
        <v>39</v>
      </c>
      <c r="K623" s="227" t="s">
        <v>313</v>
      </c>
      <c r="L623" s="227" t="s">
        <v>1109</v>
      </c>
      <c r="M623" s="227" t="s">
        <v>971</v>
      </c>
      <c r="O623" s="870"/>
      <c r="P623" s="62"/>
      <c r="Q623" s="59"/>
      <c r="R623" s="59"/>
      <c r="S623" s="57"/>
      <c r="T623" s="57"/>
      <c r="U623" s="57"/>
      <c r="V623" s="58"/>
      <c r="W623" s="16"/>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row>
    <row r="624" spans="1:68" ht="12" customHeight="1" outlineLevel="1" x14ac:dyDescent="0.35">
      <c r="A624" s="6"/>
      <c r="B624" s="7"/>
      <c r="C624" s="17"/>
      <c r="D624" s="17"/>
      <c r="E624" s="17"/>
      <c r="F624" s="33"/>
      <c r="H624" s="636" t="str">
        <f>[4]General!O30</f>
        <v>ms</v>
      </c>
      <c r="I624" s="227" t="s">
        <v>40</v>
      </c>
      <c r="J624" s="227" t="s">
        <v>39</v>
      </c>
      <c r="K624" s="227" t="s">
        <v>313</v>
      </c>
      <c r="L624" s="227" t="s">
        <v>1109</v>
      </c>
      <c r="M624" s="227" t="s">
        <v>971</v>
      </c>
      <c r="O624" s="870"/>
      <c r="P624" s="62"/>
      <c r="Q624" s="59"/>
      <c r="R624" s="59"/>
      <c r="S624" s="57"/>
      <c r="T624" s="57"/>
      <c r="U624" s="57"/>
      <c r="V624" s="58"/>
      <c r="W624" s="16"/>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row>
    <row r="625" spans="1:68" ht="12" customHeight="1" outlineLevel="1" x14ac:dyDescent="0.35">
      <c r="A625" s="6"/>
      <c r="B625" s="7"/>
      <c r="C625" s="17"/>
      <c r="D625" s="17"/>
      <c r="E625" s="17"/>
      <c r="F625" s="33"/>
      <c r="H625" s="636" t="str">
        <f>[4]General!O31</f>
        <v>o</v>
      </c>
      <c r="I625" s="227" t="s">
        <v>40</v>
      </c>
      <c r="J625" s="227" t="s">
        <v>39</v>
      </c>
      <c r="K625" s="227" t="s">
        <v>313</v>
      </c>
      <c r="L625" s="227" t="s">
        <v>1109</v>
      </c>
      <c r="M625" s="227" t="s">
        <v>971</v>
      </c>
      <c r="O625" s="870"/>
      <c r="P625" s="62"/>
      <c r="Q625" s="59"/>
      <c r="R625" s="59"/>
      <c r="S625" s="57"/>
      <c r="T625" s="57"/>
      <c r="U625" s="57"/>
      <c r="V625" s="58"/>
      <c r="W625" s="16"/>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row>
    <row r="626" spans="1:68" ht="12" customHeight="1" outlineLevel="1" x14ac:dyDescent="0.35">
      <c r="A626" s="6"/>
      <c r="B626" s="7"/>
      <c r="C626" s="17"/>
      <c r="D626" s="17"/>
      <c r="E626" s="17"/>
      <c r="F626" s="33"/>
      <c r="H626" s="636" t="str">
        <f>[4]General!O32</f>
        <v>od</v>
      </c>
      <c r="I626" s="227" t="s">
        <v>40</v>
      </c>
      <c r="J626" s="227" t="s">
        <v>39</v>
      </c>
      <c r="K626" s="227" t="s">
        <v>313</v>
      </c>
      <c r="L626" s="227" t="s">
        <v>1109</v>
      </c>
      <c r="M626" s="227" t="s">
        <v>971</v>
      </c>
      <c r="O626" s="870"/>
      <c r="P626" s="62"/>
      <c r="Q626" s="59"/>
      <c r="R626" s="59"/>
      <c r="S626" s="57"/>
      <c r="T626" s="57"/>
      <c r="U626" s="57"/>
      <c r="V626" s="58"/>
      <c r="W626" s="16"/>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row>
    <row r="627" spans="1:68" ht="12" customHeight="1" outlineLevel="1" x14ac:dyDescent="0.35">
      <c r="A627" s="6"/>
      <c r="B627" s="7"/>
      <c r="C627" s="17"/>
      <c r="D627" s="17"/>
      <c r="E627" s="17"/>
      <c r="F627" s="33"/>
      <c r="H627" s="636" t="str">
        <f>[4]General!O33</f>
        <v>of</v>
      </c>
      <c r="I627" s="227" t="s">
        <v>40</v>
      </c>
      <c r="J627" s="227" t="s">
        <v>39</v>
      </c>
      <c r="K627" s="227" t="s">
        <v>313</v>
      </c>
      <c r="L627" s="227" t="s">
        <v>1109</v>
      </c>
      <c r="M627" s="227" t="s">
        <v>971</v>
      </c>
      <c r="O627" s="870"/>
      <c r="P627" s="62"/>
      <c r="Q627" s="59"/>
      <c r="R627" s="59"/>
      <c r="S627" s="57"/>
      <c r="T627" s="57"/>
      <c r="U627" s="57"/>
      <c r="V627" s="58"/>
      <c r="W627" s="16"/>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row>
    <row r="628" spans="1:68" ht="12" customHeight="1" outlineLevel="1" x14ac:dyDescent="0.35">
      <c r="A628" s="6"/>
      <c r="B628" s="7"/>
      <c r="C628" s="17"/>
      <c r="D628" s="17"/>
      <c r="E628" s="17"/>
      <c r="F628" s="33"/>
      <c r="H628" s="636" t="str">
        <f>[4]General!O34</f>
        <v>r</v>
      </c>
      <c r="I628" s="227" t="s">
        <v>40</v>
      </c>
      <c r="J628" s="227" t="s">
        <v>39</v>
      </c>
      <c r="K628" s="227" t="s">
        <v>313</v>
      </c>
      <c r="L628" s="227" t="s">
        <v>1109</v>
      </c>
      <c r="M628" s="227" t="s">
        <v>971</v>
      </c>
      <c r="R628" s="57"/>
      <c r="S628" s="57"/>
      <c r="T628" s="57"/>
      <c r="U628" s="57"/>
      <c r="V628" s="58"/>
      <c r="W628" s="16"/>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row>
    <row r="629" spans="1:68" ht="12" customHeight="1" outlineLevel="1" x14ac:dyDescent="0.35">
      <c r="A629" s="6"/>
      <c r="B629" s="7"/>
      <c r="C629" s="17"/>
      <c r="D629" s="17"/>
      <c r="E629" s="17"/>
      <c r="F629" s="33"/>
      <c r="G629" s="34"/>
      <c r="H629" s="636" t="str">
        <f>[4]General!O35</f>
        <v>rd</v>
      </c>
      <c r="I629" s="227" t="s">
        <v>40</v>
      </c>
      <c r="J629" s="227" t="s">
        <v>39</v>
      </c>
      <c r="K629" s="227" t="s">
        <v>313</v>
      </c>
      <c r="L629" s="227" t="s">
        <v>1109</v>
      </c>
      <c r="M629" s="227" t="s">
        <v>971</v>
      </c>
      <c r="N629" s="61"/>
      <c r="O629" s="61"/>
      <c r="P629" s="61"/>
      <c r="Q629" s="61"/>
      <c r="R629" s="57"/>
      <c r="S629" s="57"/>
      <c r="T629" s="57"/>
      <c r="U629" s="57"/>
      <c r="V629" s="58"/>
      <c r="W629" s="16"/>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row>
    <row r="630" spans="1:68" ht="12" customHeight="1" outlineLevel="1" x14ac:dyDescent="0.35">
      <c r="A630" s="6"/>
      <c r="B630" s="7"/>
      <c r="C630" s="17"/>
      <c r="D630" s="17"/>
      <c r="E630" s="17"/>
      <c r="F630" s="33"/>
      <c r="G630" s="34"/>
      <c r="H630" s="636" t="str">
        <f>[4]General!O36</f>
        <v>s</v>
      </c>
      <c r="I630" s="227" t="s">
        <v>40</v>
      </c>
      <c r="J630" s="227" t="s">
        <v>39</v>
      </c>
      <c r="K630" s="227" t="s">
        <v>313</v>
      </c>
      <c r="L630" s="227" t="s">
        <v>1109</v>
      </c>
      <c r="M630" s="227" t="s">
        <v>971</v>
      </c>
      <c r="N630" s="61"/>
      <c r="O630" s="61"/>
      <c r="P630" s="61"/>
      <c r="Q630" s="61"/>
      <c r="R630" s="57"/>
      <c r="S630" s="57"/>
      <c r="T630" s="57"/>
      <c r="U630" s="57"/>
      <c r="V630" s="58"/>
      <c r="W630" s="16"/>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row>
    <row r="631" spans="1:68" ht="12" customHeight="1" outlineLevel="1" x14ac:dyDescent="0.35">
      <c r="A631" s="6"/>
      <c r="B631" s="7"/>
      <c r="C631" s="17"/>
      <c r="D631" s="17"/>
      <c r="E631" s="17"/>
      <c r="F631" s="33"/>
      <c r="G631" s="34"/>
      <c r="H631" s="636" t="str">
        <f>[4]General!O37</f>
        <v>sp</v>
      </c>
      <c r="I631" s="227" t="s">
        <v>40</v>
      </c>
      <c r="J631" s="227" t="s">
        <v>39</v>
      </c>
      <c r="K631" s="227" t="s">
        <v>313</v>
      </c>
      <c r="L631" s="227" t="s">
        <v>1109</v>
      </c>
      <c r="M631" s="227" t="s">
        <v>971</v>
      </c>
      <c r="N631" s="61"/>
      <c r="O631" s="61"/>
      <c r="P631" s="61"/>
      <c r="Q631" s="61"/>
      <c r="R631" s="57"/>
      <c r="S631" s="57"/>
      <c r="T631" s="57"/>
      <c r="U631" s="57"/>
      <c r="V631" s="58"/>
      <c r="W631" s="16"/>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row>
    <row r="632" spans="1:68" ht="12" customHeight="1" outlineLevel="1" x14ac:dyDescent="0.35">
      <c r="A632" s="6"/>
      <c r="B632" s="7"/>
      <c r="C632" s="17"/>
      <c r="D632" s="17"/>
      <c r="E632" s="17"/>
      <c r="F632" s="33"/>
      <c r="G632" s="34"/>
      <c r="H632" s="636" t="str">
        <f>[4]General!O38</f>
        <v>t</v>
      </c>
      <c r="I632" s="227" t="s">
        <v>40</v>
      </c>
      <c r="J632" s="227" t="s">
        <v>39</v>
      </c>
      <c r="K632" s="227" t="s">
        <v>313</v>
      </c>
      <c r="L632" s="227" t="s">
        <v>1109</v>
      </c>
      <c r="M632" s="227" t="s">
        <v>971</v>
      </c>
      <c r="N632" s="61"/>
      <c r="O632" s="61"/>
      <c r="P632" s="61"/>
      <c r="Q632" s="61"/>
      <c r="R632" s="57"/>
      <c r="S632" s="57"/>
      <c r="T632" s="57"/>
      <c r="U632" s="57"/>
      <c r="V632" s="58"/>
      <c r="W632" s="16"/>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row>
    <row r="633" spans="1:68" ht="12" customHeight="1" outlineLevel="1" x14ac:dyDescent="0.35">
      <c r="A633" s="6"/>
      <c r="B633" s="7"/>
      <c r="C633" s="17"/>
      <c r="D633" s="17"/>
      <c r="E633" s="17"/>
      <c r="F633" s="33"/>
      <c r="G633" s="34"/>
      <c r="H633" s="636" t="str">
        <f>[4]General!O39</f>
        <v>tc</v>
      </c>
      <c r="I633" s="227" t="s">
        <v>40</v>
      </c>
      <c r="J633" s="227" t="s">
        <v>39</v>
      </c>
      <c r="K633" s="227" t="s">
        <v>313</v>
      </c>
      <c r="L633" s="227" t="s">
        <v>1109</v>
      </c>
      <c r="M633" s="227" t="s">
        <v>971</v>
      </c>
      <c r="N633" s="61"/>
      <c r="O633" s="61"/>
      <c r="P633" s="61"/>
      <c r="Q633" s="61"/>
      <c r="R633" s="57"/>
      <c r="S633" s="57"/>
      <c r="T633" s="57"/>
      <c r="U633" s="57"/>
      <c r="V633" s="58"/>
      <c r="W633" s="16"/>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row>
    <row r="634" spans="1:68" ht="12" customHeight="1" outlineLevel="1" x14ac:dyDescent="0.35">
      <c r="A634" s="6"/>
      <c r="B634" s="7"/>
      <c r="C634" s="17"/>
      <c r="D634" s="17"/>
      <c r="E634" s="17"/>
      <c r="F634" s="33"/>
      <c r="G634" s="34"/>
      <c r="H634" s="636" t="str">
        <f>[4]General!O40</f>
        <v>u</v>
      </c>
      <c r="I634" s="227" t="s">
        <v>40</v>
      </c>
      <c r="J634" s="227" t="s">
        <v>39</v>
      </c>
      <c r="K634" s="227" t="s">
        <v>313</v>
      </c>
      <c r="L634" s="227" t="s">
        <v>1109</v>
      </c>
      <c r="M634" s="227" t="s">
        <v>971</v>
      </c>
      <c r="N634" s="61"/>
      <c r="O634" s="61"/>
      <c r="P634" s="61"/>
      <c r="Q634" s="61"/>
      <c r="R634" s="57"/>
      <c r="S634" s="57"/>
      <c r="T634" s="57"/>
      <c r="U634" s="57"/>
      <c r="V634" s="58"/>
      <c r="W634" s="16"/>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row>
    <row r="635" spans="1:68" ht="12" customHeight="1" outlineLevel="1" x14ac:dyDescent="0.35">
      <c r="A635" s="6"/>
      <c r="B635" s="7"/>
      <c r="C635" s="17"/>
      <c r="D635" s="17"/>
      <c r="E635" s="17"/>
      <c r="F635" s="33"/>
      <c r="G635" s="34"/>
      <c r="H635" s="636" t="str">
        <f>[4]General!O41</f>
        <v>uc</v>
      </c>
      <c r="I635" s="227" t="s">
        <v>40</v>
      </c>
      <c r="J635" s="227" t="s">
        <v>39</v>
      </c>
      <c r="K635" s="227" t="s">
        <v>313</v>
      </c>
      <c r="L635" s="227" t="s">
        <v>1109</v>
      </c>
      <c r="M635" s="227" t="s">
        <v>971</v>
      </c>
      <c r="N635" s="61"/>
      <c r="O635" s="61"/>
      <c r="P635" s="61"/>
      <c r="Q635" s="61"/>
      <c r="R635" s="57"/>
      <c r="S635" s="57"/>
      <c r="T635" s="57"/>
      <c r="U635" s="57"/>
      <c r="V635" s="58"/>
      <c r="W635" s="16"/>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row>
    <row r="636" spans="1:68" ht="12" customHeight="1" outlineLevel="1" x14ac:dyDescent="0.35">
      <c r="A636" s="6"/>
      <c r="B636" s="7"/>
      <c r="C636" s="17"/>
      <c r="D636" s="17"/>
      <c r="E636" s="17"/>
      <c r="F636" s="33"/>
      <c r="G636" s="34"/>
      <c r="H636" s="636" t="str">
        <f>[4]General!O42</f>
        <v>v</v>
      </c>
      <c r="I636" s="227" t="s">
        <v>40</v>
      </c>
      <c r="J636" s="227" t="s">
        <v>39</v>
      </c>
      <c r="K636" s="227" t="s">
        <v>313</v>
      </c>
      <c r="L636" s="227" t="s">
        <v>1109</v>
      </c>
      <c r="M636" s="227" t="s">
        <v>971</v>
      </c>
      <c r="N636" s="61"/>
      <c r="O636" s="61"/>
      <c r="P636" s="61"/>
      <c r="Q636" s="61"/>
      <c r="R636" s="57"/>
      <c r="S636" s="57"/>
      <c r="T636" s="57"/>
      <c r="U636" s="57"/>
      <c r="V636" s="58"/>
      <c r="W636" s="16"/>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row>
    <row r="637" spans="1:68" ht="12" customHeight="1" outlineLevel="1" x14ac:dyDescent="0.35">
      <c r="A637" s="6"/>
      <c r="B637" s="7"/>
      <c r="C637" s="17"/>
      <c r="D637" s="17"/>
      <c r="E637" s="17"/>
      <c r="F637" s="33"/>
      <c r="G637" s="34"/>
      <c r="H637" s="636" t="str">
        <f>[4]General!O43</f>
        <v>w</v>
      </c>
      <c r="I637" s="227" t="s">
        <v>40</v>
      </c>
      <c r="J637" s="227" t="s">
        <v>39</v>
      </c>
      <c r="K637" s="227" t="s">
        <v>313</v>
      </c>
      <c r="L637" s="227" t="s">
        <v>1109</v>
      </c>
      <c r="M637" s="227" t="s">
        <v>971</v>
      </c>
      <c r="N637" s="61"/>
      <c r="O637" s="61"/>
      <c r="P637" s="61"/>
      <c r="Q637" s="61"/>
      <c r="R637" s="57"/>
      <c r="S637" s="57"/>
      <c r="T637" s="57"/>
      <c r="U637" s="57"/>
      <c r="V637" s="58"/>
      <c r="W637" s="16"/>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row>
    <row r="638" spans="1:68" ht="12" customHeight="1" outlineLevel="1" x14ac:dyDescent="0.35">
      <c r="A638" s="6"/>
      <c r="B638" s="7"/>
      <c r="C638" s="17"/>
      <c r="D638" s="17"/>
      <c r="E638" s="17"/>
      <c r="F638" s="33"/>
      <c r="G638" s="34"/>
      <c r="H638" s="636" t="str">
        <f>[4]General!O44</f>
        <v>wd</v>
      </c>
      <c r="I638" s="227" t="s">
        <v>40</v>
      </c>
      <c r="J638" s="227" t="s">
        <v>39</v>
      </c>
      <c r="K638" s="227" t="s">
        <v>313</v>
      </c>
      <c r="L638" s="227" t="s">
        <v>1109</v>
      </c>
      <c r="M638" s="227" t="s">
        <v>971</v>
      </c>
      <c r="N638" s="61"/>
      <c r="O638" s="61"/>
      <c r="P638" s="61"/>
      <c r="Q638" s="61"/>
      <c r="R638" s="57"/>
      <c r="S638" s="57"/>
      <c r="T638" s="57"/>
      <c r="U638" s="57"/>
      <c r="V638" s="58"/>
      <c r="W638" s="16"/>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row>
    <row r="639" spans="1:68" ht="12" customHeight="1" outlineLevel="1" x14ac:dyDescent="0.35">
      <c r="A639" s="6"/>
      <c r="B639" s="7"/>
      <c r="C639" s="17"/>
      <c r="D639" s="17"/>
      <c r="E639" s="17"/>
      <c r="F639" s="33"/>
      <c r="G639" s="34"/>
      <c r="H639" s="636" t="str">
        <f>[4]General!O45</f>
        <v>x</v>
      </c>
      <c r="I639" s="227" t="s">
        <v>40</v>
      </c>
      <c r="J639" s="227" t="s">
        <v>39</v>
      </c>
      <c r="K639" s="227" t="s">
        <v>313</v>
      </c>
      <c r="L639" s="227" t="s">
        <v>1109</v>
      </c>
      <c r="M639" s="227" t="s">
        <v>971</v>
      </c>
      <c r="N639" s="61"/>
      <c r="O639" s="61"/>
      <c r="P639" s="61"/>
      <c r="Q639" s="61"/>
      <c r="R639" s="57"/>
      <c r="S639" s="57"/>
      <c r="T639" s="57"/>
      <c r="U639" s="57"/>
      <c r="V639" s="58"/>
      <c r="W639" s="16"/>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row>
    <row r="640" spans="1:68" ht="12" customHeight="1" outlineLevel="1" x14ac:dyDescent="0.35">
      <c r="A640" s="6"/>
      <c r="B640" s="7"/>
      <c r="C640" s="17"/>
      <c r="D640" s="17"/>
      <c r="E640" s="17"/>
      <c r="F640" s="33"/>
      <c r="G640" s="34"/>
      <c r="H640" s="636" t="str">
        <f>[4]General!O46</f>
        <v>xc</v>
      </c>
      <c r="I640" s="227" t="s">
        <v>40</v>
      </c>
      <c r="J640" s="227" t="s">
        <v>39</v>
      </c>
      <c r="K640" s="227" t="s">
        <v>313</v>
      </c>
      <c r="L640" s="227" t="s">
        <v>1109</v>
      </c>
      <c r="M640" s="227" t="s">
        <v>971</v>
      </c>
      <c r="N640" s="61"/>
      <c r="O640" s="61"/>
      <c r="P640" s="61"/>
      <c r="Q640" s="61"/>
      <c r="R640" s="57"/>
      <c r="S640" s="57"/>
      <c r="T640" s="57"/>
      <c r="U640" s="57"/>
      <c r="V640" s="58"/>
      <c r="W640" s="16"/>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row>
    <row r="641" spans="1:68" ht="12" customHeight="1" outlineLevel="1" x14ac:dyDescent="0.35">
      <c r="A641" s="6"/>
      <c r="B641" s="7"/>
      <c r="C641" s="17"/>
      <c r="D641" s="17"/>
      <c r="E641" s="17"/>
      <c r="F641" s="33"/>
      <c r="G641" s="34"/>
      <c r="H641" s="636" t="str">
        <f>[4]General!O47</f>
        <v>z</v>
      </c>
      <c r="I641" s="227" t="s">
        <v>40</v>
      </c>
      <c r="J641" s="227" t="s">
        <v>39</v>
      </c>
      <c r="K641" s="227" t="s">
        <v>313</v>
      </c>
      <c r="L641" s="227" t="s">
        <v>1109</v>
      </c>
      <c r="M641" s="227" t="s">
        <v>971</v>
      </c>
      <c r="N641" s="61"/>
      <c r="O641" s="61"/>
      <c r="P641" s="61"/>
      <c r="Q641" s="61"/>
      <c r="R641" s="57"/>
      <c r="S641" s="57"/>
      <c r="T641" s="57"/>
      <c r="U641" s="57"/>
      <c r="V641" s="58"/>
      <c r="W641" s="16"/>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row>
    <row r="642" spans="1:68" ht="12" customHeight="1" outlineLevel="1" x14ac:dyDescent="0.35">
      <c r="A642" s="6"/>
      <c r="B642" s="7"/>
      <c r="C642" s="17"/>
      <c r="D642" s="17"/>
      <c r="E642" s="17"/>
      <c r="F642" s="33"/>
      <c r="G642" s="34"/>
      <c r="H642" s="636" t="str">
        <f>[4]General!O48</f>
        <v>zd</v>
      </c>
      <c r="I642" s="227" t="s">
        <v>40</v>
      </c>
      <c r="J642" s="227" t="s">
        <v>39</v>
      </c>
      <c r="K642" s="227" t="s">
        <v>313</v>
      </c>
      <c r="L642" s="227" t="s">
        <v>1109</v>
      </c>
      <c r="M642" s="227" t="s">
        <v>971</v>
      </c>
      <c r="N642" s="61"/>
      <c r="O642" s="61"/>
      <c r="P642" s="61"/>
      <c r="Q642" s="61"/>
      <c r="R642" s="57"/>
      <c r="S642" s="57"/>
      <c r="T642" s="57"/>
      <c r="U642" s="57"/>
      <c r="V642" s="58"/>
      <c r="W642" s="16"/>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row>
    <row r="643" spans="1:68" ht="12" customHeight="1" outlineLevel="1" x14ac:dyDescent="0.35">
      <c r="A643" s="6"/>
      <c r="B643" s="7"/>
      <c r="C643" s="17"/>
      <c r="D643" s="17"/>
      <c r="E643" s="17"/>
      <c r="F643" s="33"/>
      <c r="O643" s="62"/>
      <c r="P643" s="62"/>
      <c r="Q643" s="59"/>
      <c r="R643" s="59"/>
      <c r="S643" s="59"/>
      <c r="T643" s="59"/>
      <c r="U643" s="59"/>
      <c r="V643" s="58"/>
      <c r="W643" s="16"/>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row>
    <row r="644" spans="1:68" ht="5.15" customHeight="1" outlineLevel="1" x14ac:dyDescent="0.35">
      <c r="A644" s="6"/>
      <c r="B644" s="7"/>
      <c r="C644" s="17"/>
      <c r="D644" s="17"/>
      <c r="E644" s="17"/>
      <c r="F644" s="36"/>
      <c r="G644" s="37"/>
      <c r="H644" s="37"/>
      <c r="I644" s="37"/>
      <c r="J644" s="38"/>
      <c r="K644" s="38"/>
      <c r="L644" s="38"/>
      <c r="M644" s="38"/>
      <c r="N644" s="38"/>
      <c r="O644" s="38"/>
      <c r="P644" s="38"/>
      <c r="Q644" s="38"/>
      <c r="R644" s="38"/>
      <c r="S644" s="38"/>
      <c r="T644" s="38"/>
      <c r="U644" s="38"/>
      <c r="V644" s="30"/>
      <c r="W644" s="16"/>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row>
    <row r="645" spans="1:68" ht="25.4" customHeight="1" outlineLevel="1" x14ac:dyDescent="0.35">
      <c r="A645" s="6"/>
      <c r="B645" s="7"/>
      <c r="C645" s="39"/>
      <c r="D645" s="39"/>
      <c r="E645" s="39"/>
      <c r="F645" s="39"/>
      <c r="G645" s="40" t="str">
        <f>G596</f>
        <v>Fert info</v>
      </c>
      <c r="H645" s="39"/>
      <c r="I645" s="39"/>
      <c r="J645" s="39"/>
      <c r="K645" s="39"/>
      <c r="L645" s="39"/>
      <c r="M645" s="39"/>
      <c r="N645" s="39"/>
      <c r="O645" s="39"/>
      <c r="P645" s="39"/>
      <c r="Q645" s="39"/>
      <c r="R645" s="39"/>
      <c r="S645" s="39"/>
      <c r="T645" s="39"/>
      <c r="U645" s="39"/>
      <c r="V645" s="39"/>
      <c r="W645" s="41" t="s">
        <v>10</v>
      </c>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row>
    <row r="646" spans="1:68" ht="12" customHeight="1" outlineLevel="1" x14ac:dyDescent="0.35">
      <c r="A646" s="6"/>
      <c r="B646" s="7"/>
      <c r="C646" s="7"/>
      <c r="D646" s="7"/>
      <c r="E646" s="7"/>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row>
    <row r="647" spans="1:68" ht="12" customHeight="1" outlineLevel="1" x14ac:dyDescent="0.35">
      <c r="A647" s="6"/>
      <c r="B647" s="7"/>
      <c r="C647" s="7"/>
      <c r="D647" s="7"/>
      <c r="E647" s="7"/>
      <c r="F647" s="7"/>
      <c r="G647" s="7"/>
      <c r="H647" s="8"/>
      <c r="I647" s="8"/>
      <c r="J647" s="8"/>
      <c r="K647" s="8"/>
      <c r="L647" s="8"/>
      <c r="M647" s="8"/>
      <c r="N647" s="8"/>
      <c r="O647" s="8"/>
      <c r="P647" s="8"/>
      <c r="Q647" s="8"/>
      <c r="R647" s="8"/>
      <c r="S647" s="8"/>
      <c r="T647" s="8"/>
      <c r="U647" s="8"/>
      <c r="V647" s="8"/>
      <c r="W647" s="8"/>
      <c r="X647" s="7"/>
      <c r="Y647" s="7"/>
      <c r="Z647" s="7"/>
      <c r="AA647" s="7"/>
      <c r="AB647" s="7"/>
      <c r="AC647" s="7"/>
      <c r="AD647" s="7"/>
      <c r="AE647" s="7"/>
      <c r="AF647" s="7"/>
      <c r="AG647" s="7"/>
      <c r="AH647" s="7"/>
      <c r="AI647" s="7"/>
      <c r="AJ647" s="7"/>
      <c r="AK647" s="7"/>
      <c r="AL647" s="7"/>
      <c r="AM647" s="7"/>
      <c r="AN647" s="7"/>
      <c r="AO647" s="7"/>
      <c r="AP647" s="7"/>
      <c r="AQ647" s="7"/>
      <c r="AR647" s="7"/>
      <c r="AS647" s="7"/>
      <c r="AT647" s="7"/>
      <c r="AU647" s="7"/>
      <c r="AV647" s="7"/>
      <c r="AW647" s="7"/>
      <c r="AX647" s="7"/>
      <c r="AY647" s="7"/>
      <c r="AZ647" s="7"/>
      <c r="BA647" s="7"/>
      <c r="BB647" s="7"/>
      <c r="BC647" s="7"/>
      <c r="BD647" s="7"/>
      <c r="BE647" s="7"/>
      <c r="BF647" s="7"/>
      <c r="BG647" s="7"/>
      <c r="BH647" s="7"/>
      <c r="BI647" s="7"/>
      <c r="BJ647" s="7"/>
      <c r="BK647" s="7"/>
      <c r="BL647" s="7"/>
      <c r="BM647" s="7"/>
      <c r="BN647" s="7"/>
      <c r="BO647" s="7"/>
      <c r="BP647" s="7"/>
    </row>
    <row r="648" spans="1:68" ht="5.15" customHeight="1" outlineLevel="1" thickBot="1" x14ac:dyDescent="0.4">
      <c r="A648" s="6"/>
      <c r="B648" s="7"/>
      <c r="C648" s="7"/>
      <c r="D648" s="7"/>
      <c r="E648" s="7"/>
      <c r="F648" s="7"/>
      <c r="G648" s="7"/>
      <c r="H648" s="8"/>
      <c r="I648" s="8"/>
      <c r="J648" s="8"/>
      <c r="K648" s="8"/>
      <c r="L648" s="8"/>
      <c r="M648" s="8"/>
      <c r="N648" s="8"/>
      <c r="O648" s="8"/>
      <c r="P648" s="8"/>
      <c r="Q648" s="8"/>
      <c r="R648" s="8"/>
      <c r="S648" s="8"/>
      <c r="T648" s="8"/>
      <c r="U648" s="8"/>
      <c r="V648" s="8"/>
      <c r="W648" s="8"/>
      <c r="X648" s="7"/>
      <c r="Y648" s="7"/>
      <c r="Z648" s="7"/>
      <c r="AA648" s="7"/>
      <c r="AB648" s="7"/>
      <c r="AC648" s="7"/>
      <c r="AD648" s="7"/>
      <c r="AE648" s="7"/>
      <c r="AF648" s="7"/>
      <c r="AG648" s="7"/>
      <c r="AH648" s="7"/>
      <c r="AI648" s="7"/>
      <c r="AJ648" s="7"/>
      <c r="AK648" s="7"/>
      <c r="AL648" s="7"/>
      <c r="AM648" s="7"/>
      <c r="AN648" s="7"/>
      <c r="AO648" s="7"/>
      <c r="AP648" s="7"/>
      <c r="AQ648" s="7"/>
      <c r="AR648" s="7"/>
      <c r="AS648" s="7"/>
      <c r="AT648" s="7"/>
      <c r="AU648" s="7"/>
      <c r="AV648" s="7"/>
      <c r="AW648" s="7"/>
      <c r="AX648" s="7"/>
      <c r="AY648" s="7"/>
      <c r="AZ648" s="7"/>
      <c r="BA648" s="7"/>
      <c r="BB648" s="7"/>
      <c r="BC648" s="7"/>
      <c r="BD648" s="7"/>
      <c r="BE648" s="7"/>
      <c r="BF648" s="7"/>
      <c r="BG648" s="7"/>
      <c r="BH648" s="7"/>
      <c r="BI648" s="7"/>
      <c r="BJ648" s="7"/>
      <c r="BK648" s="7"/>
      <c r="BL648" s="7"/>
      <c r="BM648" s="7"/>
      <c r="BN648" s="7"/>
      <c r="BO648" s="7"/>
      <c r="BP648" s="7"/>
    </row>
    <row r="649" spans="1:68" ht="5.15" customHeight="1" outlineLevel="1" x14ac:dyDescent="0.35">
      <c r="A649" s="6"/>
      <c r="B649" s="7"/>
      <c r="C649" s="9" t="s">
        <v>0</v>
      </c>
      <c r="D649" s="9"/>
      <c r="E649" s="9"/>
      <c r="F649" s="9"/>
      <c r="G649" s="9"/>
      <c r="H649" s="9"/>
      <c r="I649" s="9"/>
      <c r="J649" s="9"/>
      <c r="K649" s="10"/>
      <c r="L649" s="10"/>
      <c r="M649" s="10"/>
      <c r="N649" s="10"/>
      <c r="O649" s="10"/>
      <c r="P649" s="10"/>
      <c r="Q649" s="10"/>
      <c r="R649" s="10"/>
      <c r="S649" s="10"/>
      <c r="T649" s="10"/>
      <c r="U649" s="10"/>
      <c r="V649" s="10"/>
      <c r="W649" s="11"/>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row>
    <row r="650" spans="1:68" ht="12" customHeight="1" outlineLevel="1" x14ac:dyDescent="0.35">
      <c r="A650" s="6"/>
      <c r="B650" s="7"/>
      <c r="C650" s="12"/>
      <c r="D650" s="12"/>
      <c r="E650" s="12" t="s">
        <v>1</v>
      </c>
      <c r="F650" s="13"/>
      <c r="G650" s="14" t="s">
        <v>13</v>
      </c>
      <c r="H650" s="13"/>
      <c r="I650" s="13"/>
      <c r="J650" s="13"/>
      <c r="K650" s="13"/>
      <c r="L650" s="13"/>
      <c r="M650" s="13"/>
      <c r="N650" s="13"/>
      <c r="O650" s="13"/>
      <c r="P650" s="13"/>
      <c r="Q650" s="13"/>
      <c r="R650" s="13"/>
      <c r="S650" s="15"/>
      <c r="T650" s="13"/>
      <c r="U650" s="15"/>
      <c r="V650" s="15"/>
      <c r="W650" s="16"/>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row>
    <row r="651" spans="1:68" ht="12" customHeight="1" outlineLevel="1" x14ac:dyDescent="0.35">
      <c r="A651" s="6"/>
      <c r="B651" s="7"/>
      <c r="C651" s="12"/>
      <c r="D651" s="12"/>
      <c r="E651" s="17"/>
      <c r="F651" s="13"/>
      <c r="G651" s="18"/>
      <c r="H651" s="13"/>
      <c r="I651" s="13"/>
      <c r="J651" s="13"/>
      <c r="K651" s="13"/>
      <c r="L651" s="13"/>
      <c r="M651" s="13"/>
      <c r="N651" s="13"/>
      <c r="O651" s="13"/>
      <c r="P651" s="13"/>
      <c r="Q651" s="13"/>
      <c r="R651" s="13"/>
      <c r="S651" s="15"/>
      <c r="T651" s="19"/>
      <c r="U651" s="15"/>
      <c r="V651" s="15"/>
      <c r="W651" s="16"/>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row>
    <row r="652" spans="1:68" ht="12" customHeight="1" outlineLevel="1" x14ac:dyDescent="0.35">
      <c r="A652" s="6"/>
      <c r="B652" s="7"/>
      <c r="C652" s="17"/>
      <c r="D652" s="12"/>
      <c r="E652" s="17"/>
      <c r="F652" s="13"/>
      <c r="G652" s="13" t="s">
        <v>2</v>
      </c>
      <c r="H652" s="13"/>
      <c r="I652" s="13"/>
      <c r="J652" s="13"/>
      <c r="K652" s="13"/>
      <c r="L652" s="13"/>
      <c r="M652" s="13"/>
      <c r="N652" s="13"/>
      <c r="O652" s="13"/>
      <c r="P652" s="13"/>
      <c r="Q652" s="13"/>
      <c r="R652" s="13"/>
      <c r="S652" s="15"/>
      <c r="T652" s="19"/>
      <c r="U652" s="15"/>
      <c r="V652" s="15"/>
      <c r="W652" s="16"/>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row>
    <row r="653" spans="1:68" ht="12" customHeight="1" outlineLevel="1" x14ac:dyDescent="0.35">
      <c r="A653" s="6"/>
      <c r="B653" s="7"/>
      <c r="C653" s="20">
        <v>0</v>
      </c>
      <c r="D653" s="12"/>
      <c r="E653" s="17"/>
      <c r="F653" s="13"/>
      <c r="G653" s="21"/>
      <c r="H653" s="13"/>
      <c r="I653" s="13"/>
      <c r="J653" s="13"/>
      <c r="K653" s="13"/>
      <c r="L653" s="13"/>
      <c r="M653" s="13"/>
      <c r="N653" s="13"/>
      <c r="O653" s="13"/>
      <c r="P653" s="13"/>
      <c r="Q653" s="13"/>
      <c r="R653" s="13"/>
      <c r="S653" s="15"/>
      <c r="T653" s="19"/>
      <c r="U653" s="15"/>
      <c r="V653" s="15"/>
      <c r="W653" s="16"/>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row>
    <row r="654" spans="1:68" ht="12" customHeight="1" outlineLevel="1" x14ac:dyDescent="0.35">
      <c r="A654" s="6"/>
      <c r="B654" s="7"/>
      <c r="C654" s="17"/>
      <c r="D654" s="17"/>
      <c r="E654" s="17"/>
      <c r="F654" s="17"/>
      <c r="G654" s="17"/>
      <c r="H654" s="17"/>
      <c r="I654" s="17"/>
      <c r="J654" s="22"/>
      <c r="K654" s="22"/>
      <c r="L654" s="22"/>
      <c r="M654" s="22"/>
      <c r="N654" s="22"/>
      <c r="O654" s="22"/>
      <c r="P654" s="22"/>
      <c r="Q654" s="22"/>
      <c r="R654" s="22"/>
      <c r="S654" s="22"/>
      <c r="T654" s="22"/>
      <c r="U654" s="22"/>
      <c r="V654" s="22"/>
      <c r="W654" s="16"/>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row>
    <row r="655" spans="1:68" ht="12" customHeight="1" outlineLevel="1" x14ac:dyDescent="0.35">
      <c r="A655" s="6"/>
      <c r="B655" s="7"/>
      <c r="C655" s="17"/>
      <c r="D655" s="17"/>
      <c r="E655" s="17"/>
      <c r="F655" s="17"/>
      <c r="G655" s="17"/>
      <c r="H655" s="17"/>
      <c r="I655" s="17"/>
      <c r="J655" s="17"/>
      <c r="K655" s="17"/>
      <c r="L655" s="17"/>
      <c r="M655" s="17"/>
      <c r="N655" s="17"/>
      <c r="O655" s="17"/>
      <c r="P655" s="17"/>
      <c r="Q655" s="22"/>
      <c r="R655" s="22"/>
      <c r="S655" s="22"/>
      <c r="T655" s="22"/>
      <c r="U655" s="22"/>
      <c r="V655" s="22"/>
      <c r="W655" s="16"/>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row>
    <row r="656" spans="1:68" ht="12" customHeight="1" outlineLevel="1" x14ac:dyDescent="0.35">
      <c r="A656" s="6"/>
      <c r="B656" s="7"/>
      <c r="C656" s="17"/>
      <c r="D656" s="17"/>
      <c r="E656" s="17"/>
      <c r="F656" s="17"/>
      <c r="G656" s="17"/>
      <c r="H656" s="17"/>
      <c r="I656" s="17"/>
      <c r="J656" s="17"/>
      <c r="K656" s="17"/>
      <c r="L656" s="17"/>
      <c r="M656" s="17"/>
      <c r="N656" s="17"/>
      <c r="O656" s="17"/>
      <c r="P656" s="17"/>
      <c r="Q656" s="24"/>
      <c r="R656" s="24"/>
      <c r="S656" s="22"/>
      <c r="T656" s="22"/>
      <c r="U656" s="22"/>
      <c r="V656" s="22"/>
      <c r="W656" s="16"/>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row>
    <row r="657" spans="1:68" ht="12" customHeight="1" outlineLevel="1" x14ac:dyDescent="0.35">
      <c r="A657" s="6"/>
      <c r="B657" s="7"/>
      <c r="C657" s="17"/>
      <c r="D657" s="17"/>
      <c r="E657" s="17"/>
      <c r="F657" s="17"/>
      <c r="G657" s="17"/>
      <c r="H657" s="17"/>
      <c r="I657" s="23" t="s">
        <v>343</v>
      </c>
      <c r="J657" s="23" t="s">
        <v>34</v>
      </c>
      <c r="K657" s="23" t="s">
        <v>35</v>
      </c>
      <c r="L657" s="23" t="s">
        <v>36</v>
      </c>
      <c r="M657" s="23" t="s">
        <v>37</v>
      </c>
      <c r="N657" s="23" t="s">
        <v>837</v>
      </c>
      <c r="O657" s="23" t="s">
        <v>838</v>
      </c>
      <c r="P657" s="23" t="s">
        <v>839</v>
      </c>
      <c r="Q657" s="23" t="s">
        <v>1045</v>
      </c>
      <c r="R657" s="24"/>
      <c r="S657" s="22"/>
      <c r="T657" s="22"/>
      <c r="U657" s="22"/>
      <c r="V657" s="22"/>
      <c r="W657" s="16"/>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row>
    <row r="658" spans="1:68" ht="14.5" outlineLevel="1" x14ac:dyDescent="0.35">
      <c r="A658" s="6"/>
      <c r="B658" s="7"/>
      <c r="C658" s="17"/>
      <c r="D658" s="17"/>
      <c r="E658" s="17"/>
      <c r="F658" s="33"/>
      <c r="H658" s="193" t="str">
        <f>H602</f>
        <v>lime</v>
      </c>
      <c r="I658" s="226">
        <f>AVERAGE(J$545:J$563)</f>
        <v>0.69059473684210504</v>
      </c>
      <c r="J658" s="226">
        <f t="shared" ref="J658:Q658" si="243">AVERAGE(K$545:K$563)</f>
        <v>0.98009736842105277</v>
      </c>
      <c r="K658" s="226">
        <f t="shared" si="243"/>
        <v>1.0225999999999997</v>
      </c>
      <c r="L658" s="226">
        <f t="shared" si="243"/>
        <v>1</v>
      </c>
      <c r="M658" s="226">
        <f t="shared" si="243"/>
        <v>0.95853421052631582</v>
      </c>
      <c r="N658" s="226">
        <f t="shared" si="243"/>
        <v>0.8105815789473686</v>
      </c>
      <c r="O658" s="226">
        <f t="shared" si="243"/>
        <v>0.81437368421052636</v>
      </c>
      <c r="P658" s="226">
        <f t="shared" si="243"/>
        <v>0.56000000000000028</v>
      </c>
      <c r="Q658" s="226">
        <f t="shared" si="243"/>
        <v>0</v>
      </c>
      <c r="R658" s="59"/>
      <c r="S658" s="59"/>
      <c r="T658" s="59"/>
      <c r="U658" s="59"/>
      <c r="V658" s="58"/>
      <c r="W658" s="16"/>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row>
    <row r="659" spans="1:68" ht="12" customHeight="1" outlineLevel="1" x14ac:dyDescent="0.35">
      <c r="A659" s="6"/>
      <c r="B659" s="7"/>
      <c r="C659" s="17"/>
      <c r="D659" s="17"/>
      <c r="E659" s="17"/>
      <c r="F659" s="33"/>
      <c r="H659" s="193" t="str">
        <f>H603</f>
        <v>early</v>
      </c>
      <c r="I659" s="226">
        <f t="shared" ref="I659:Q659" si="244">AVERAGE(J$545:J$563)</f>
        <v>0.69059473684210504</v>
      </c>
      <c r="J659" s="226">
        <f t="shared" si="244"/>
        <v>0.98009736842105277</v>
      </c>
      <c r="K659" s="226">
        <f t="shared" si="244"/>
        <v>1.0225999999999997</v>
      </c>
      <c r="L659" s="226">
        <f t="shared" si="244"/>
        <v>1</v>
      </c>
      <c r="M659" s="226">
        <f t="shared" si="244"/>
        <v>0.95853421052631582</v>
      </c>
      <c r="N659" s="226">
        <f t="shared" si="244"/>
        <v>0.8105815789473686</v>
      </c>
      <c r="O659" s="226">
        <f t="shared" si="244"/>
        <v>0.81437368421052636</v>
      </c>
      <c r="P659" s="226">
        <f t="shared" si="244"/>
        <v>0.56000000000000028</v>
      </c>
      <c r="Q659" s="226">
        <f t="shared" si="244"/>
        <v>0</v>
      </c>
      <c r="R659" s="59"/>
      <c r="S659" s="59"/>
      <c r="T659" s="59"/>
      <c r="U659" s="59"/>
      <c r="V659" s="58"/>
      <c r="W659" s="16"/>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row>
    <row r="660" spans="1:68" ht="12" customHeight="1" outlineLevel="1" x14ac:dyDescent="0.35">
      <c r="A660" s="6"/>
      <c r="B660" s="7"/>
      <c r="C660" s="17"/>
      <c r="D660" s="17"/>
      <c r="E660" s="17"/>
      <c r="F660" s="33"/>
      <c r="H660" s="193" t="str">
        <f>H604</f>
        <v>at_seeding</v>
      </c>
      <c r="I660" s="226">
        <f t="shared" ref="I660:Q660" si="245">AVERAGE(J$545:J$563)</f>
        <v>0.69059473684210504</v>
      </c>
      <c r="J660" s="226">
        <f t="shared" si="245"/>
        <v>0.98009736842105277</v>
      </c>
      <c r="K660" s="226">
        <f t="shared" si="245"/>
        <v>1.0225999999999997</v>
      </c>
      <c r="L660" s="226">
        <f t="shared" si="245"/>
        <v>1</v>
      </c>
      <c r="M660" s="226">
        <f t="shared" si="245"/>
        <v>0.95853421052631582</v>
      </c>
      <c r="N660" s="226">
        <f t="shared" si="245"/>
        <v>0.8105815789473686</v>
      </c>
      <c r="O660" s="226">
        <f t="shared" si="245"/>
        <v>0.81437368421052636</v>
      </c>
      <c r="P660" s="226">
        <f t="shared" si="245"/>
        <v>0.56000000000000028</v>
      </c>
      <c r="Q660" s="226">
        <f t="shared" si="245"/>
        <v>0</v>
      </c>
      <c r="R660" s="59"/>
      <c r="S660" s="59"/>
      <c r="T660" s="59"/>
      <c r="U660" s="59"/>
      <c r="V660" s="58"/>
      <c r="W660" s="16"/>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row>
    <row r="661" spans="1:68" ht="12" customHeight="1" outlineLevel="1" x14ac:dyDescent="0.35">
      <c r="A661" s="6"/>
      <c r="B661" s="7"/>
      <c r="C661" s="17"/>
      <c r="D661" s="17"/>
      <c r="E661" s="17"/>
      <c r="F661" s="33"/>
      <c r="H661" s="193" t="str">
        <f>H605</f>
        <v>mid</v>
      </c>
      <c r="I661" s="226">
        <f t="shared" ref="I661:Q661" si="246">AVERAGE(J$545:J$563)</f>
        <v>0.69059473684210504</v>
      </c>
      <c r="J661" s="226">
        <f t="shared" si="246"/>
        <v>0.98009736842105277</v>
      </c>
      <c r="K661" s="226">
        <f t="shared" si="246"/>
        <v>1.0225999999999997</v>
      </c>
      <c r="L661" s="226">
        <f t="shared" si="246"/>
        <v>1</v>
      </c>
      <c r="M661" s="226">
        <f t="shared" si="246"/>
        <v>0.95853421052631582</v>
      </c>
      <c r="N661" s="226">
        <f t="shared" si="246"/>
        <v>0.8105815789473686</v>
      </c>
      <c r="O661" s="226">
        <f t="shared" si="246"/>
        <v>0.81437368421052636</v>
      </c>
      <c r="P661" s="226">
        <f t="shared" si="246"/>
        <v>0.56000000000000028</v>
      </c>
      <c r="Q661" s="226">
        <f t="shared" si="246"/>
        <v>0</v>
      </c>
      <c r="R661" s="59"/>
      <c r="S661" s="59"/>
      <c r="T661" s="59"/>
      <c r="U661" s="59"/>
      <c r="V661" s="58"/>
      <c r="W661" s="16"/>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row>
    <row r="662" spans="1:68" ht="12" customHeight="1" outlineLevel="1" x14ac:dyDescent="0.35">
      <c r="A662" s="6"/>
      <c r="B662" s="7"/>
      <c r="C662" s="17"/>
      <c r="D662" s="17"/>
      <c r="E662" s="17"/>
      <c r="F662" s="33"/>
      <c r="H662" s="193" t="str">
        <f>H606</f>
        <v>late</v>
      </c>
      <c r="I662" s="226">
        <f t="shared" ref="I662:Q662" si="247">AVERAGE(J$545:J$563)</f>
        <v>0.69059473684210504</v>
      </c>
      <c r="J662" s="226">
        <f t="shared" si="247"/>
        <v>0.98009736842105277</v>
      </c>
      <c r="K662" s="226">
        <f t="shared" si="247"/>
        <v>1.0225999999999997</v>
      </c>
      <c r="L662" s="226">
        <f t="shared" si="247"/>
        <v>1</v>
      </c>
      <c r="M662" s="226">
        <f t="shared" si="247"/>
        <v>0.95853421052631582</v>
      </c>
      <c r="N662" s="226">
        <f t="shared" si="247"/>
        <v>0.8105815789473686</v>
      </c>
      <c r="O662" s="226">
        <f t="shared" si="247"/>
        <v>0.81437368421052636</v>
      </c>
      <c r="P662" s="226">
        <f t="shared" si="247"/>
        <v>0.56000000000000028</v>
      </c>
      <c r="Q662" s="226">
        <f t="shared" si="247"/>
        <v>0</v>
      </c>
      <c r="R662" s="59"/>
      <c r="S662" s="59"/>
      <c r="T662" s="59"/>
      <c r="U662" s="59"/>
      <c r="V662" s="58"/>
      <c r="W662" s="16"/>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row>
    <row r="663" spans="1:68" ht="12" customHeight="1" outlineLevel="1" x14ac:dyDescent="0.35">
      <c r="A663" s="6"/>
      <c r="B663" s="7"/>
      <c r="C663" s="17"/>
      <c r="D663" s="17"/>
      <c r="E663" s="17"/>
      <c r="F663" s="33"/>
      <c r="Q663" s="59"/>
      <c r="R663" s="59"/>
      <c r="S663" s="59"/>
      <c r="T663" s="59"/>
      <c r="U663" s="59"/>
      <c r="V663" s="58"/>
      <c r="W663" s="16"/>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row>
    <row r="664" spans="1:68" ht="12" customHeight="1" outlineLevel="1" x14ac:dyDescent="0.35">
      <c r="A664" s="6"/>
      <c r="B664" s="7"/>
      <c r="C664" s="17"/>
      <c r="D664" s="17"/>
      <c r="E664" s="17"/>
      <c r="F664" s="33"/>
      <c r="Q664" s="59"/>
      <c r="R664" s="59"/>
      <c r="S664" s="59"/>
      <c r="T664" s="59"/>
      <c r="U664" s="59"/>
      <c r="V664" s="58"/>
      <c r="W664" s="16"/>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row>
    <row r="665" spans="1:68" ht="5.15" customHeight="1" outlineLevel="1" x14ac:dyDescent="0.35">
      <c r="A665" s="6"/>
      <c r="B665" s="7"/>
      <c r="C665" s="17"/>
      <c r="D665" s="17"/>
      <c r="E665" s="17"/>
      <c r="F665" s="36"/>
      <c r="G665" s="37"/>
      <c r="H665" s="37"/>
      <c r="I665" s="37"/>
      <c r="J665" s="38"/>
      <c r="K665" s="38"/>
      <c r="L665" s="38"/>
      <c r="M665" s="38"/>
      <c r="N665" s="38"/>
      <c r="O665" s="38"/>
      <c r="P665" s="38"/>
      <c r="Q665" s="38"/>
      <c r="R665" s="38"/>
      <c r="S665" s="38"/>
      <c r="T665" s="38"/>
      <c r="U665" s="38"/>
      <c r="V665" s="30"/>
      <c r="W665" s="16"/>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row>
    <row r="666" spans="1:68" ht="25.4" customHeight="1" outlineLevel="1" x14ac:dyDescent="0.35">
      <c r="A666" s="6"/>
      <c r="B666" s="7"/>
      <c r="C666" s="39"/>
      <c r="D666" s="39"/>
      <c r="E666" s="39"/>
      <c r="F666" s="39"/>
      <c r="G666" s="40" t="str">
        <f>G650</f>
        <v>Fert by Soil</v>
      </c>
      <c r="H666" s="39"/>
      <c r="I666" s="39"/>
      <c r="J666" s="39"/>
      <c r="K666" s="39"/>
      <c r="L666" s="39"/>
      <c r="M666" s="39"/>
      <c r="N666" s="39"/>
      <c r="O666" s="39"/>
      <c r="P666" s="39"/>
      <c r="Q666" s="39"/>
      <c r="R666" s="39"/>
      <c r="S666" s="39"/>
      <c r="T666" s="39"/>
      <c r="U666" s="39"/>
      <c r="V666" s="39"/>
      <c r="W666" s="41" t="s">
        <v>10</v>
      </c>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row>
    <row r="667" spans="1:68" ht="12" customHeight="1" outlineLevel="1" x14ac:dyDescent="0.35">
      <c r="A667" s="6"/>
      <c r="B667" s="7"/>
      <c r="C667" s="7"/>
      <c r="D667" s="7"/>
      <c r="E667" s="7"/>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row>
    <row r="668" spans="1:68" ht="12" customHeight="1" outlineLevel="1" x14ac:dyDescent="0.35">
      <c r="A668" s="6"/>
      <c r="B668" s="7"/>
      <c r="C668" s="7"/>
      <c r="D668" s="7"/>
      <c r="E668" s="7"/>
      <c r="F668" s="7"/>
      <c r="G668" s="7"/>
      <c r="H668" s="8"/>
      <c r="I668" s="8"/>
      <c r="J668" s="8"/>
      <c r="K668" s="8"/>
      <c r="L668" s="8"/>
      <c r="M668" s="8"/>
      <c r="N668" s="8"/>
      <c r="O668" s="8"/>
      <c r="P668" s="8"/>
      <c r="Q668" s="8"/>
      <c r="R668" s="8"/>
      <c r="S668" s="8"/>
      <c r="T668" s="8"/>
      <c r="U668" s="8"/>
      <c r="V668" s="8"/>
      <c r="W668" s="8"/>
      <c r="X668" s="7"/>
      <c r="Y668" s="7"/>
      <c r="Z668" s="7"/>
      <c r="AA668" s="7"/>
      <c r="AB668" s="7"/>
      <c r="AC668" s="7"/>
      <c r="AD668" s="7"/>
      <c r="AE668" s="7"/>
      <c r="AF668" s="7"/>
      <c r="AG668" s="7"/>
      <c r="AH668" s="7"/>
      <c r="AI668" s="7"/>
      <c r="AJ668" s="7"/>
      <c r="AK668" s="7"/>
      <c r="AL668" s="7"/>
      <c r="AM668" s="7"/>
      <c r="AN668" s="7"/>
      <c r="AO668" s="7"/>
      <c r="AP668" s="7"/>
      <c r="AQ668" s="7"/>
      <c r="AR668" s="7"/>
      <c r="AS668" s="7"/>
      <c r="AT668" s="7"/>
      <c r="AU668" s="7"/>
      <c r="AV668" s="7"/>
      <c r="AW668" s="7"/>
      <c r="AX668" s="7"/>
      <c r="AY668" s="7"/>
      <c r="AZ668" s="7"/>
      <c r="BA668" s="7"/>
      <c r="BB668" s="7"/>
      <c r="BC668" s="7"/>
      <c r="BD668" s="7"/>
      <c r="BE668" s="7"/>
      <c r="BF668" s="7"/>
      <c r="BG668" s="7"/>
      <c r="BH668" s="7"/>
      <c r="BI668" s="7"/>
      <c r="BJ668" s="7"/>
      <c r="BK668" s="7"/>
      <c r="BL668" s="7"/>
      <c r="BM668" s="7"/>
      <c r="BN668" s="7"/>
      <c r="BO668" s="7"/>
      <c r="BP668" s="7"/>
    </row>
    <row r="669" spans="1:68" ht="5.15" customHeight="1" outlineLevel="1" thickBot="1" x14ac:dyDescent="0.4">
      <c r="A669" s="6"/>
      <c r="B669" s="7"/>
      <c r="C669" s="7"/>
      <c r="D669" s="7"/>
      <c r="E669" s="7"/>
      <c r="F669" s="7"/>
      <c r="G669" s="7"/>
      <c r="H669" s="8"/>
      <c r="I669" s="8"/>
      <c r="J669" s="8"/>
      <c r="K669" s="8"/>
      <c r="L669" s="8"/>
      <c r="M669" s="8"/>
      <c r="N669" s="8"/>
      <c r="O669" s="8"/>
      <c r="P669" s="8"/>
      <c r="Q669" s="8"/>
      <c r="R669" s="8"/>
      <c r="S669" s="8"/>
      <c r="T669" s="8"/>
      <c r="U669" s="8"/>
      <c r="V669" s="8"/>
      <c r="W669" s="8"/>
      <c r="X669" s="7"/>
      <c r="Y669" s="7"/>
      <c r="Z669" s="7"/>
      <c r="AA669" s="7"/>
      <c r="AB669" s="7"/>
      <c r="AC669" s="7"/>
      <c r="AD669" s="7"/>
      <c r="AE669" s="7"/>
      <c r="AF669" s="7"/>
      <c r="AG669" s="7"/>
      <c r="AH669" s="7"/>
      <c r="AI669" s="7"/>
      <c r="AJ669" s="7"/>
      <c r="AK669" s="7"/>
      <c r="AL669" s="7"/>
      <c r="AM669" s="7"/>
      <c r="AN669" s="7"/>
      <c r="AO669" s="7"/>
      <c r="AP669" s="7"/>
      <c r="AQ669" s="7"/>
      <c r="AR669" s="7"/>
      <c r="AS669" s="7"/>
      <c r="AT669" s="7"/>
      <c r="AU669" s="7"/>
      <c r="AV669" s="7"/>
      <c r="AW669" s="7"/>
      <c r="AX669" s="7"/>
      <c r="AY669" s="7"/>
      <c r="AZ669" s="7"/>
      <c r="BA669" s="7"/>
      <c r="BB669" s="7"/>
      <c r="BC669" s="7"/>
      <c r="BD669" s="7"/>
      <c r="BE669" s="7"/>
      <c r="BF669" s="7"/>
      <c r="BG669" s="7"/>
      <c r="BH669" s="7"/>
      <c r="BI669" s="7"/>
      <c r="BJ669" s="7"/>
      <c r="BK669" s="7"/>
      <c r="BL669" s="7"/>
      <c r="BM669" s="7"/>
      <c r="BN669" s="7"/>
      <c r="BO669" s="7"/>
      <c r="BP669" s="7"/>
    </row>
    <row r="670" spans="1:68" ht="5.15" customHeight="1" outlineLevel="1" x14ac:dyDescent="0.35">
      <c r="A670" s="6"/>
      <c r="B670" s="7"/>
      <c r="C670" s="9" t="s">
        <v>0</v>
      </c>
      <c r="D670" s="9"/>
      <c r="E670" s="9"/>
      <c r="F670" s="9"/>
      <c r="G670" s="9"/>
      <c r="H670" s="9"/>
      <c r="I670" s="9"/>
      <c r="J670" s="9"/>
      <c r="K670" s="10"/>
      <c r="L670" s="10"/>
      <c r="M670" s="10"/>
      <c r="N670" s="10"/>
      <c r="O670" s="10"/>
      <c r="P670" s="10"/>
      <c r="Q670" s="10"/>
      <c r="R670" s="10"/>
      <c r="S670" s="10"/>
      <c r="T670" s="10"/>
      <c r="U670" s="10"/>
      <c r="V670" s="10"/>
      <c r="W670" s="11"/>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row>
    <row r="671" spans="1:68" ht="12" customHeight="1" outlineLevel="1" x14ac:dyDescent="0.35">
      <c r="A671" s="6"/>
      <c r="B671" s="7"/>
      <c r="C671" s="12"/>
      <c r="D671" s="12"/>
      <c r="E671" s="12" t="s">
        <v>1</v>
      </c>
      <c r="F671" s="13"/>
      <c r="G671" s="14" t="s">
        <v>14</v>
      </c>
      <c r="H671" s="13"/>
      <c r="I671" s="13"/>
      <c r="J671" s="13"/>
      <c r="K671" s="13"/>
      <c r="L671" s="13"/>
      <c r="M671" s="13"/>
      <c r="N671" s="13"/>
      <c r="O671" s="13"/>
      <c r="P671" s="13"/>
      <c r="Q671" s="13"/>
      <c r="R671" s="13"/>
      <c r="S671" s="15"/>
      <c r="T671" s="13"/>
      <c r="U671" s="15"/>
      <c r="V671" s="15"/>
      <c r="W671" s="16"/>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row>
    <row r="672" spans="1:68" ht="12" customHeight="1" outlineLevel="1" x14ac:dyDescent="0.35">
      <c r="A672" s="6"/>
      <c r="B672" s="7"/>
      <c r="C672" s="12"/>
      <c r="D672" s="12"/>
      <c r="E672" s="17"/>
      <c r="F672" s="13"/>
      <c r="G672" s="18"/>
      <c r="H672" s="13"/>
      <c r="I672" s="13"/>
      <c r="J672" s="13"/>
      <c r="K672" s="13"/>
      <c r="L672" s="13"/>
      <c r="M672" s="13"/>
      <c r="N672" s="13"/>
      <c r="O672" s="13"/>
      <c r="P672" s="13"/>
      <c r="Q672" s="13"/>
      <c r="R672" s="13"/>
      <c r="S672" s="15"/>
      <c r="T672" s="19"/>
      <c r="U672" s="15"/>
      <c r="V672" s="15"/>
      <c r="W672" s="16"/>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row>
    <row r="673" spans="1:68" ht="12" customHeight="1" outlineLevel="1" x14ac:dyDescent="0.35">
      <c r="A673" s="6"/>
      <c r="B673" s="7"/>
      <c r="C673" s="17"/>
      <c r="D673" s="12"/>
      <c r="E673" s="17"/>
      <c r="F673" s="13"/>
      <c r="G673" s="13" t="s">
        <v>2</v>
      </c>
      <c r="H673" s="13"/>
      <c r="I673" s="13"/>
      <c r="J673" s="13"/>
      <c r="K673" s="13"/>
      <c r="L673" s="13"/>
      <c r="M673" s="13"/>
      <c r="N673" s="13"/>
      <c r="O673" s="13"/>
      <c r="P673" s="13"/>
      <c r="Q673" s="13"/>
      <c r="R673" s="13"/>
      <c r="S673" s="15"/>
      <c r="T673" s="19"/>
      <c r="U673" s="15"/>
      <c r="V673" s="15"/>
      <c r="W673" s="16"/>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row>
    <row r="674" spans="1:68" ht="12" customHeight="1" outlineLevel="1" x14ac:dyDescent="0.35">
      <c r="A674" s="6"/>
      <c r="B674" s="7"/>
      <c r="C674" s="20">
        <v>0</v>
      </c>
      <c r="D674" s="12"/>
      <c r="E674" s="17"/>
      <c r="F674" s="13"/>
      <c r="G674" s="21"/>
      <c r="H674" s="13"/>
      <c r="I674" s="13"/>
      <c r="J674" s="13"/>
      <c r="K674" s="13"/>
      <c r="L674" s="13"/>
      <c r="M674" s="13"/>
      <c r="N674" s="13"/>
      <c r="O674" s="13"/>
      <c r="P674" s="13"/>
      <c r="Q674" s="13"/>
      <c r="R674" s="13"/>
      <c r="S674" s="15"/>
      <c r="T674" s="19"/>
      <c r="U674" s="15"/>
      <c r="V674" s="15"/>
      <c r="W674" s="16"/>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row>
    <row r="675" spans="1:68" ht="12" customHeight="1" outlineLevel="1" x14ac:dyDescent="0.35">
      <c r="A675" s="6"/>
      <c r="B675" s="7"/>
      <c r="C675" s="17"/>
      <c r="D675" s="17"/>
      <c r="E675" s="17"/>
      <c r="F675" s="17"/>
      <c r="G675" s="17"/>
      <c r="H675" s="17"/>
      <c r="I675" s="17"/>
      <c r="J675" s="22"/>
      <c r="K675" s="22"/>
      <c r="L675" s="22"/>
      <c r="M675" s="22"/>
      <c r="N675" s="22"/>
      <c r="O675" s="22"/>
      <c r="P675" s="22"/>
      <c r="Q675" s="22"/>
      <c r="R675" s="22"/>
      <c r="S675" s="22"/>
      <c r="T675" s="22"/>
      <c r="U675" s="22"/>
      <c r="V675" s="22"/>
      <c r="W675" s="16"/>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row>
    <row r="676" spans="1:68" ht="12" customHeight="1" outlineLevel="1" x14ac:dyDescent="0.35">
      <c r="A676" s="6"/>
      <c r="B676" s="7"/>
      <c r="C676" s="17"/>
      <c r="D676" s="17"/>
      <c r="E676" s="17"/>
      <c r="F676" s="17"/>
      <c r="G676" s="17"/>
      <c r="H676" s="17"/>
      <c r="I676" s="17"/>
      <c r="J676" s="17"/>
      <c r="K676" s="17"/>
      <c r="L676" s="22"/>
      <c r="M676" s="22"/>
      <c r="N676" s="22"/>
      <c r="O676" s="22"/>
      <c r="P676" s="22"/>
      <c r="Q676" s="22"/>
      <c r="R676" s="22"/>
      <c r="S676" s="22"/>
      <c r="T676" s="22"/>
      <c r="U676" s="22"/>
      <c r="V676" s="22"/>
      <c r="W676" s="16"/>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row>
    <row r="677" spans="1:68" ht="12" customHeight="1" outlineLevel="1" x14ac:dyDescent="0.35">
      <c r="A677" s="6"/>
      <c r="B677" s="7"/>
      <c r="C677" s="17"/>
      <c r="D677" s="17"/>
      <c r="E677" s="17"/>
      <c r="F677" s="17"/>
      <c r="G677" s="17"/>
      <c r="H677" s="17"/>
      <c r="I677" s="17"/>
      <c r="J677" s="23"/>
      <c r="K677" s="23"/>
      <c r="L677" s="23"/>
      <c r="M677" s="23"/>
      <c r="N677" s="23"/>
      <c r="O677" s="23"/>
      <c r="P677" s="23"/>
      <c r="Q677" s="24"/>
      <c r="R677" s="24"/>
      <c r="S677" s="22"/>
      <c r="T677" s="22"/>
      <c r="U677" s="22"/>
      <c r="V677" s="22"/>
      <c r="W677" s="16"/>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row>
    <row r="678" spans="1:68" ht="12" customHeight="1" outlineLevel="1" x14ac:dyDescent="0.35">
      <c r="A678" s="6"/>
      <c r="B678" s="7"/>
      <c r="C678" s="17"/>
      <c r="D678" s="17"/>
      <c r="E678" s="17"/>
      <c r="F678" s="17"/>
      <c r="G678" s="17"/>
      <c r="H678" s="17"/>
      <c r="I678" s="23" t="s">
        <v>343</v>
      </c>
      <c r="J678" s="23" t="s">
        <v>34</v>
      </c>
      <c r="K678" s="23" t="s">
        <v>35</v>
      </c>
      <c r="L678" s="23" t="s">
        <v>36</v>
      </c>
      <c r="M678" s="23" t="s">
        <v>37</v>
      </c>
      <c r="N678" s="23" t="s">
        <v>837</v>
      </c>
      <c r="O678" s="23" t="s">
        <v>838</v>
      </c>
      <c r="P678" s="23" t="s">
        <v>839</v>
      </c>
      <c r="Q678" s="23" t="s">
        <v>1045</v>
      </c>
      <c r="R678" s="24"/>
      <c r="S678" s="22"/>
      <c r="T678" s="22"/>
      <c r="U678" s="22"/>
      <c r="V678" s="22"/>
      <c r="W678" s="16"/>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row>
    <row r="679" spans="1:68" ht="14.5" outlineLevel="1" x14ac:dyDescent="0.35">
      <c r="A679" s="6"/>
      <c r="B679" s="7"/>
      <c r="C679" s="17"/>
      <c r="D679" s="17"/>
      <c r="E679" s="17"/>
      <c r="F679" s="26"/>
      <c r="G679" s="27"/>
      <c r="H679" s="34" t="s">
        <v>958</v>
      </c>
      <c r="I679" s="226">
        <v>1</v>
      </c>
      <c r="J679" s="226">
        <v>1</v>
      </c>
      <c r="K679" s="226">
        <v>1</v>
      </c>
      <c r="L679" s="226">
        <v>1</v>
      </c>
      <c r="M679" s="226">
        <v>1</v>
      </c>
      <c r="N679" s="226">
        <v>1</v>
      </c>
      <c r="O679" s="226">
        <v>1</v>
      </c>
      <c r="P679" s="226">
        <v>1</v>
      </c>
      <c r="Q679" s="226">
        <v>1</v>
      </c>
      <c r="R679" s="151"/>
      <c r="S679" s="151"/>
      <c r="T679" s="151"/>
      <c r="U679" s="151"/>
      <c r="V679" s="42"/>
      <c r="W679" s="16"/>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row>
    <row r="680" spans="1:68" ht="12" customHeight="1" outlineLevel="1" x14ac:dyDescent="0.35">
      <c r="A680" s="6"/>
      <c r="B680" s="7"/>
      <c r="C680" s="17"/>
      <c r="D680" s="17"/>
      <c r="E680" s="17"/>
      <c r="F680" s="33"/>
      <c r="G680" s="34"/>
      <c r="H680" s="34"/>
      <c r="I680" s="34"/>
      <c r="J680" s="34"/>
      <c r="K680" s="34"/>
      <c r="L680" s="34"/>
      <c r="M680" s="34"/>
      <c r="N680" s="34"/>
      <c r="O680" s="34"/>
      <c r="P680" s="34"/>
      <c r="Q680" s="152"/>
      <c r="R680" s="152"/>
      <c r="S680" s="152"/>
      <c r="T680" s="152"/>
      <c r="U680" s="152"/>
      <c r="V680" s="42"/>
      <c r="W680" s="16"/>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row>
    <row r="681" spans="1:68" ht="5.15" customHeight="1" outlineLevel="1" x14ac:dyDescent="0.35">
      <c r="A681" s="6"/>
      <c r="B681" s="7"/>
      <c r="C681" s="17"/>
      <c r="D681" s="17"/>
      <c r="E681" s="17"/>
      <c r="F681" s="36"/>
      <c r="G681" s="37"/>
      <c r="H681" s="37"/>
      <c r="I681" s="37"/>
      <c r="J681" s="38"/>
      <c r="K681" s="38"/>
      <c r="L681" s="38"/>
      <c r="M681" s="38"/>
      <c r="N681" s="38"/>
      <c r="O681" s="38"/>
      <c r="P681" s="38"/>
      <c r="Q681" s="38"/>
      <c r="R681" s="38"/>
      <c r="S681" s="38"/>
      <c r="T681" s="38"/>
      <c r="U681" s="38"/>
      <c r="V681" s="30"/>
      <c r="W681" s="16"/>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row>
    <row r="682" spans="1:68" ht="25.4" customHeight="1" outlineLevel="1" x14ac:dyDescent="0.35">
      <c r="A682" s="6"/>
      <c r="B682" s="7"/>
      <c r="C682" s="39"/>
      <c r="D682" s="39"/>
      <c r="E682" s="39"/>
      <c r="F682" s="39"/>
      <c r="G682" s="40" t="str">
        <f>G671</f>
        <v>Chemical by Soil</v>
      </c>
      <c r="H682" s="39"/>
      <c r="I682" s="39"/>
      <c r="J682" s="39"/>
      <c r="K682" s="39"/>
      <c r="L682" s="39"/>
      <c r="M682" s="39"/>
      <c r="N682" s="39"/>
      <c r="O682" s="39"/>
      <c r="P682" s="39"/>
      <c r="Q682" s="39"/>
      <c r="R682" s="39"/>
      <c r="S682" s="39"/>
      <c r="T682" s="39"/>
      <c r="U682" s="39"/>
      <c r="V682" s="39"/>
      <c r="W682" s="41" t="s">
        <v>10</v>
      </c>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row>
    <row r="683" spans="1:68" ht="12" customHeight="1" outlineLevel="1" x14ac:dyDescent="0.35">
      <c r="A683" s="6"/>
      <c r="B683" s="7"/>
      <c r="C683" s="7"/>
      <c r="D683" s="7"/>
      <c r="E683" s="7"/>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row>
    <row r="684" spans="1:68" ht="12" customHeight="1" outlineLevel="1" x14ac:dyDescent="0.35">
      <c r="A684" s="6"/>
      <c r="B684" s="7"/>
      <c r="C684" s="7"/>
      <c r="D684" s="7"/>
      <c r="E684" s="7"/>
      <c r="F684" s="7"/>
      <c r="G684" s="7"/>
      <c r="H684" s="8"/>
      <c r="I684" s="8"/>
      <c r="J684" s="8"/>
      <c r="K684" s="8"/>
      <c r="L684" s="8"/>
      <c r="M684" s="8"/>
      <c r="N684" s="8"/>
      <c r="O684" s="8"/>
      <c r="P684" s="8"/>
      <c r="Q684" s="8"/>
      <c r="R684" s="8"/>
      <c r="S684" s="8"/>
      <c r="T684" s="8"/>
      <c r="U684" s="8"/>
      <c r="V684" s="8"/>
      <c r="W684" s="8"/>
      <c r="X684" s="7"/>
      <c r="Y684" s="7"/>
      <c r="Z684" s="7"/>
      <c r="AA684" s="7"/>
      <c r="AB684" s="7"/>
      <c r="AC684" s="7"/>
      <c r="AD684" s="7"/>
      <c r="AE684" s="7"/>
      <c r="AF684" s="7"/>
      <c r="AG684" s="7"/>
      <c r="AH684" s="7"/>
      <c r="AI684" s="7"/>
      <c r="AJ684" s="7"/>
      <c r="AK684" s="7"/>
      <c r="AL684" s="7"/>
      <c r="AM684" s="7"/>
      <c r="AN684" s="7"/>
      <c r="AO684" s="7"/>
      <c r="AP684" s="7"/>
      <c r="AQ684" s="7"/>
      <c r="AR684" s="7"/>
      <c r="AS684" s="7"/>
      <c r="AT684" s="7"/>
      <c r="AU684" s="7"/>
      <c r="AV684" s="7"/>
      <c r="AW684" s="7"/>
      <c r="AX684" s="7"/>
      <c r="AY684" s="7"/>
      <c r="AZ684" s="7"/>
      <c r="BA684" s="7"/>
      <c r="BB684" s="7"/>
      <c r="BC684" s="7"/>
      <c r="BD684" s="7"/>
      <c r="BE684" s="7"/>
      <c r="BF684" s="7"/>
      <c r="BG684" s="7"/>
      <c r="BH684" s="7"/>
      <c r="BI684" s="7"/>
      <c r="BJ684" s="7"/>
      <c r="BK684" s="7"/>
      <c r="BL684" s="7"/>
      <c r="BM684" s="7"/>
      <c r="BN684" s="7"/>
      <c r="BO684" s="7"/>
      <c r="BP684" s="7"/>
    </row>
    <row r="685" spans="1:68" ht="5.15" customHeight="1" outlineLevel="1" thickBot="1" x14ac:dyDescent="0.4">
      <c r="A685" s="6"/>
      <c r="B685" s="7"/>
      <c r="C685" s="7"/>
      <c r="D685" s="7"/>
      <c r="E685" s="7"/>
      <c r="F685" s="7"/>
      <c r="G685" s="7"/>
      <c r="H685" s="8"/>
      <c r="I685" s="8"/>
      <c r="J685" s="8"/>
      <c r="K685" s="8"/>
      <c r="L685" s="8"/>
      <c r="M685" s="8"/>
      <c r="N685" s="8"/>
      <c r="O685" s="8"/>
      <c r="P685" s="8"/>
      <c r="Q685" s="8"/>
      <c r="R685" s="8"/>
      <c r="S685" s="8"/>
      <c r="T685" s="8"/>
      <c r="U685" s="8"/>
      <c r="V685" s="8"/>
      <c r="W685" s="8"/>
      <c r="X685" s="7"/>
      <c r="Y685" s="7"/>
      <c r="Z685" s="7"/>
      <c r="AA685" s="7"/>
      <c r="AB685" s="7"/>
      <c r="AC685" s="7"/>
      <c r="AD685" s="7"/>
      <c r="AE685" s="7"/>
      <c r="AF685" s="7"/>
      <c r="AG685" s="7"/>
      <c r="AH685" s="7"/>
      <c r="AI685" s="7"/>
      <c r="AJ685" s="7"/>
      <c r="AK685" s="7"/>
      <c r="AL685" s="7"/>
      <c r="AM685" s="7"/>
      <c r="AN685" s="7"/>
      <c r="AO685" s="7"/>
      <c r="AP685" s="7"/>
      <c r="AQ685" s="7"/>
      <c r="AR685" s="7"/>
      <c r="AS685" s="7"/>
      <c r="AT685" s="7"/>
      <c r="AU685" s="7"/>
      <c r="AV685" s="7"/>
      <c r="AW685" s="7"/>
      <c r="AX685" s="7"/>
      <c r="AY685" s="7"/>
      <c r="AZ685" s="7"/>
      <c r="BA685" s="7"/>
      <c r="BB685" s="7"/>
      <c r="BC685" s="7"/>
      <c r="BD685" s="7"/>
      <c r="BE685" s="7"/>
      <c r="BF685" s="7"/>
      <c r="BG685" s="7"/>
      <c r="BH685" s="7"/>
      <c r="BI685" s="7"/>
      <c r="BJ685" s="7"/>
      <c r="BK685" s="7"/>
      <c r="BL685" s="7"/>
      <c r="BM685" s="7"/>
      <c r="BN685" s="7"/>
      <c r="BO685" s="7"/>
      <c r="BP685" s="7"/>
    </row>
    <row r="686" spans="1:68" ht="5.15" customHeight="1" outlineLevel="1" x14ac:dyDescent="0.35">
      <c r="A686" s="6"/>
      <c r="B686" s="7"/>
      <c r="C686" s="9" t="s">
        <v>0</v>
      </c>
      <c r="D686" s="9"/>
      <c r="E686" s="9"/>
      <c r="F686" s="9"/>
      <c r="G686" s="9"/>
      <c r="H686" s="9"/>
      <c r="I686" s="9"/>
      <c r="J686" s="9"/>
      <c r="K686" s="10"/>
      <c r="L686" s="10"/>
      <c r="M686" s="10"/>
      <c r="N686" s="10"/>
      <c r="O686" s="10"/>
      <c r="P686" s="10"/>
      <c r="Q686" s="10"/>
      <c r="R686" s="10"/>
      <c r="S686" s="10"/>
      <c r="T686" s="10"/>
      <c r="U686" s="10"/>
      <c r="V686" s="10"/>
      <c r="W686" s="11"/>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row>
    <row r="687" spans="1:68" ht="12" customHeight="1" outlineLevel="1" x14ac:dyDescent="0.35">
      <c r="A687" s="6"/>
      <c r="B687" s="7"/>
      <c r="C687" s="12"/>
      <c r="D687" s="12"/>
      <c r="E687" s="12" t="s">
        <v>1</v>
      </c>
      <c r="F687" s="13"/>
      <c r="G687" s="14" t="s">
        <v>201</v>
      </c>
      <c r="H687" s="13"/>
      <c r="I687" s="13"/>
      <c r="J687" s="13"/>
      <c r="K687" s="13"/>
      <c r="L687" s="13"/>
      <c r="M687" s="13"/>
      <c r="N687" s="13"/>
      <c r="O687" s="13"/>
      <c r="P687" s="13"/>
      <c r="Q687" s="13"/>
      <c r="R687" s="13"/>
      <c r="S687" s="15"/>
      <c r="T687" s="13"/>
      <c r="U687" s="15"/>
      <c r="V687" s="15"/>
      <c r="W687" s="16"/>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row>
    <row r="688" spans="1:68" ht="12" customHeight="1" outlineLevel="1" x14ac:dyDescent="0.35">
      <c r="A688" s="6"/>
      <c r="B688" s="7"/>
      <c r="C688" s="12"/>
      <c r="D688" s="12"/>
      <c r="E688" s="17"/>
      <c r="F688" s="13"/>
      <c r="G688" s="18"/>
      <c r="H688" s="13" t="s">
        <v>202</v>
      </c>
      <c r="I688" s="13"/>
      <c r="J688" s="13"/>
      <c r="K688" s="13"/>
      <c r="L688" s="13"/>
      <c r="M688" s="13"/>
      <c r="N688" s="13"/>
      <c r="O688" s="13"/>
      <c r="P688" s="13"/>
      <c r="Q688" s="13"/>
      <c r="R688" s="13"/>
      <c r="S688" s="15"/>
      <c r="T688" s="19"/>
      <c r="U688" s="15"/>
      <c r="V688" s="15"/>
      <c r="W688" s="16"/>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row>
    <row r="689" spans="1:68" ht="12" customHeight="1" outlineLevel="1" x14ac:dyDescent="0.35">
      <c r="A689" s="6"/>
      <c r="B689" s="7"/>
      <c r="C689" s="17"/>
      <c r="D689" s="12"/>
      <c r="E689" s="17"/>
      <c r="F689" s="13"/>
      <c r="G689" s="13"/>
      <c r="H689" s="13"/>
      <c r="I689" s="13"/>
      <c r="J689" s="13"/>
      <c r="K689" s="13"/>
      <c r="L689" s="13"/>
      <c r="M689" s="13"/>
      <c r="N689" s="13"/>
      <c r="O689" s="13"/>
      <c r="P689" s="13"/>
      <c r="Q689" s="13"/>
      <c r="R689" s="13"/>
      <c r="S689" s="15"/>
      <c r="T689" s="19"/>
      <c r="U689" s="15"/>
      <c r="V689" s="15"/>
      <c r="W689" s="16"/>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row>
    <row r="690" spans="1:68" ht="12" customHeight="1" outlineLevel="1" x14ac:dyDescent="0.35">
      <c r="A690" s="6"/>
      <c r="B690" s="7"/>
      <c r="C690" s="20">
        <v>0</v>
      </c>
      <c r="D690" s="12"/>
      <c r="E690" s="17"/>
      <c r="F690" s="13"/>
      <c r="G690" s="21"/>
      <c r="H690" s="13"/>
      <c r="I690" s="13"/>
      <c r="J690" s="13"/>
      <c r="K690" s="13"/>
      <c r="L690" s="13"/>
      <c r="M690" s="13"/>
      <c r="N690" s="13"/>
      <c r="O690" s="13"/>
      <c r="P690" s="13"/>
      <c r="Q690" s="13"/>
      <c r="R690" s="13"/>
      <c r="S690" s="15"/>
      <c r="T690" s="19"/>
      <c r="U690" s="15"/>
      <c r="V690" s="15"/>
      <c r="W690" s="16"/>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row>
    <row r="691" spans="1:68" ht="12" customHeight="1" outlineLevel="1" x14ac:dyDescent="0.35">
      <c r="A691" s="6"/>
      <c r="B691" s="7"/>
      <c r="C691" s="17"/>
      <c r="D691" s="17"/>
      <c r="E691" s="17"/>
      <c r="F691" s="17"/>
      <c r="G691" s="17"/>
      <c r="H691" s="17"/>
      <c r="I691" s="17"/>
      <c r="J691" s="22"/>
      <c r="K691" s="22"/>
      <c r="L691" s="22"/>
      <c r="M691" s="22"/>
      <c r="N691" s="22"/>
      <c r="O691" s="22"/>
      <c r="P691" s="22"/>
      <c r="Q691" s="22"/>
      <c r="R691" s="22"/>
      <c r="S691" s="22"/>
      <c r="T691" s="22"/>
      <c r="U691" s="22"/>
      <c r="V691" s="22"/>
      <c r="W691" s="16"/>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row>
    <row r="692" spans="1:68" ht="12" customHeight="1" outlineLevel="1" x14ac:dyDescent="0.35">
      <c r="A692" s="6"/>
      <c r="B692" s="7"/>
      <c r="C692" s="17"/>
      <c r="D692" s="17"/>
      <c r="E692" s="17"/>
      <c r="F692" s="17"/>
      <c r="G692" s="17"/>
      <c r="H692" s="17"/>
      <c r="I692" s="17"/>
      <c r="J692" s="17"/>
      <c r="K692" s="17"/>
      <c r="L692" s="22"/>
      <c r="M692" s="22"/>
      <c r="N692" s="22"/>
      <c r="O692" s="22"/>
      <c r="P692" s="22"/>
      <c r="Q692" s="22"/>
      <c r="R692" s="22"/>
      <c r="S692" s="22"/>
      <c r="T692" s="22"/>
      <c r="U692" s="22"/>
      <c r="V692" s="22"/>
      <c r="W692" s="16"/>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row>
    <row r="693" spans="1:68" ht="12" customHeight="1" outlineLevel="1" x14ac:dyDescent="0.35">
      <c r="A693" s="6"/>
      <c r="B693" s="7"/>
      <c r="C693" s="17"/>
      <c r="D693" s="17"/>
      <c r="E693" s="17"/>
      <c r="F693" s="17"/>
      <c r="G693" s="17"/>
      <c r="H693" s="17"/>
      <c r="I693" s="17"/>
      <c r="J693" s="23"/>
      <c r="K693" s="23"/>
      <c r="L693" s="23"/>
      <c r="M693" s="23"/>
      <c r="N693" s="23"/>
      <c r="O693" s="23"/>
      <c r="P693" s="23"/>
      <c r="Q693" s="24"/>
      <c r="R693" s="24"/>
      <c r="S693" s="22"/>
      <c r="T693" s="22"/>
      <c r="U693" s="22"/>
      <c r="V693" s="22"/>
      <c r="W693" s="16"/>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row>
    <row r="694" spans="1:68" ht="12" customHeight="1" outlineLevel="1" x14ac:dyDescent="0.35">
      <c r="A694" s="6"/>
      <c r="B694" s="7"/>
      <c r="C694" s="17"/>
      <c r="D694" s="17"/>
      <c r="E694" s="17"/>
      <c r="F694" s="17"/>
      <c r="G694" s="17"/>
      <c r="H694" s="17"/>
      <c r="I694" s="17"/>
      <c r="J694" s="23" t="s">
        <v>80</v>
      </c>
      <c r="K694" s="23" t="s">
        <v>81</v>
      </c>
      <c r="L694" s="23" t="s">
        <v>957</v>
      </c>
      <c r="M694" s="23" t="s">
        <v>80</v>
      </c>
      <c r="N694" s="23"/>
      <c r="O694" s="23"/>
      <c r="P694" s="24"/>
      <c r="Q694" s="24"/>
      <c r="R694" s="24"/>
      <c r="S694" s="22"/>
      <c r="T694" s="22"/>
      <c r="U694" s="22"/>
      <c r="V694" s="22"/>
      <c r="W694" s="16"/>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row>
    <row r="695" spans="1:68" ht="14.5" outlineLevel="1" x14ac:dyDescent="0.35">
      <c r="A695" s="6"/>
      <c r="B695" s="7"/>
      <c r="C695" s="17"/>
      <c r="D695" s="17"/>
      <c r="E695" s="17"/>
      <c r="F695" s="26"/>
      <c r="G695" s="27"/>
      <c r="H695" s="27"/>
      <c r="I695" s="27" t="str" cm="1">
        <f t="array" ref="I695:I698">TRANSPOSE(H350:K350)</f>
        <v>knock</v>
      </c>
      <c r="J695" s="680">
        <f>MIN(364,INT((M695 - DATE(YEAR(M695),1,1))))</f>
        <v>104</v>
      </c>
      <c r="K695" s="229">
        <v>35</v>
      </c>
      <c r="L695" s="226">
        <v>0.25</v>
      </c>
      <c r="M695" s="685">
        <v>43570</v>
      </c>
      <c r="N695" s="150"/>
      <c r="O695" s="150"/>
      <c r="P695" s="150"/>
      <c r="Q695" s="151"/>
      <c r="R695" s="151"/>
      <c r="S695" s="151"/>
      <c r="T695" s="151"/>
      <c r="U695" s="151"/>
      <c r="V695" s="42"/>
      <c r="W695" s="16"/>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row>
    <row r="696" spans="1:68" ht="14.5" outlineLevel="1" x14ac:dyDescent="0.35">
      <c r="A696" s="6"/>
      <c r="B696" s="7"/>
      <c r="C696" s="17"/>
      <c r="D696" s="17"/>
      <c r="E696" s="17"/>
      <c r="F696" s="26"/>
      <c r="G696" s="27"/>
      <c r="H696" s="27"/>
      <c r="I696" s="27" t="str">
        <v>pre-em</v>
      </c>
      <c r="J696" s="680">
        <f>MIN(364,INT((M696 - DATE(YEAR(M696),1,1))))</f>
        <v>134</v>
      </c>
      <c r="K696" s="229">
        <v>15</v>
      </c>
      <c r="L696" s="226">
        <v>0.25</v>
      </c>
      <c r="M696" s="685">
        <v>43600</v>
      </c>
      <c r="N696" s="150"/>
      <c r="O696" s="150"/>
      <c r="P696" s="150"/>
      <c r="Q696" s="151"/>
      <c r="R696" s="151"/>
      <c r="S696" s="151"/>
      <c r="T696" s="151"/>
      <c r="U696" s="151"/>
      <c r="V696" s="42"/>
      <c r="W696" s="16"/>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c r="BP696" s="8"/>
    </row>
    <row r="697" spans="1:68" ht="14.5" outlineLevel="1" x14ac:dyDescent="0.35">
      <c r="A697" s="6"/>
      <c r="B697" s="7"/>
      <c r="C697" s="17"/>
      <c r="D697" s="17"/>
      <c r="E697" s="17"/>
      <c r="F697" s="26"/>
      <c r="G697" s="27"/>
      <c r="H697" s="27"/>
      <c r="I697" s="27" t="str">
        <v>selective_and_spraytop</v>
      </c>
      <c r="J697" s="680">
        <f>MIN(364,INT((M697 - DATE(YEAR(M697),1,1))))</f>
        <v>151</v>
      </c>
      <c r="K697" s="229">
        <v>90</v>
      </c>
      <c r="L697" s="226">
        <v>0.25</v>
      </c>
      <c r="M697" s="685">
        <v>43617</v>
      </c>
      <c r="N697" s="150"/>
      <c r="O697" s="150"/>
      <c r="P697" s="150"/>
      <c r="Q697" s="151"/>
      <c r="R697" s="151"/>
      <c r="S697" s="151"/>
      <c r="T697" s="151"/>
      <c r="U697" s="151"/>
      <c r="V697" s="42"/>
      <c r="W697" s="16"/>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c r="BP697" s="8"/>
    </row>
    <row r="698" spans="1:68" ht="14.5" outlineLevel="1" x14ac:dyDescent="0.35">
      <c r="A698" s="6"/>
      <c r="B698" s="7"/>
      <c r="C698" s="17"/>
      <c r="D698" s="17"/>
      <c r="E698" s="17"/>
      <c r="F698" s="26"/>
      <c r="G698" s="27"/>
      <c r="H698" s="27"/>
      <c r="I698" s="27" t="str">
        <v>fungicide</v>
      </c>
      <c r="J698" s="680">
        <f>MIN(364,INT((M698 - DATE(YEAR(M698),1,1))))</f>
        <v>195</v>
      </c>
      <c r="K698" s="229">
        <v>35</v>
      </c>
      <c r="L698" s="226">
        <v>0.25</v>
      </c>
      <c r="M698" s="685">
        <v>43661</v>
      </c>
      <c r="N698" s="150"/>
      <c r="O698" s="150"/>
      <c r="P698" s="150"/>
      <c r="Q698" s="151"/>
      <c r="R698" s="151"/>
      <c r="S698" s="151"/>
      <c r="T698" s="151"/>
      <c r="U698" s="151"/>
      <c r="V698" s="42"/>
      <c r="W698" s="16"/>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c r="BP698" s="8"/>
    </row>
    <row r="699" spans="1:68" ht="12" customHeight="1" outlineLevel="1" x14ac:dyDescent="0.35">
      <c r="A699" s="6"/>
      <c r="B699" s="7"/>
      <c r="C699" s="17"/>
      <c r="D699" s="17"/>
      <c r="E699" s="17"/>
      <c r="F699" s="33"/>
      <c r="G699" s="34"/>
      <c r="H699" s="34"/>
      <c r="I699" s="34"/>
      <c r="J699" s="34"/>
      <c r="K699" s="34"/>
      <c r="L699" s="34"/>
      <c r="M699" s="34"/>
      <c r="N699" s="34"/>
      <c r="O699" s="150"/>
      <c r="P699" s="150"/>
      <c r="Q699" s="152"/>
      <c r="R699" s="152"/>
      <c r="S699" s="152"/>
      <c r="T699" s="152"/>
      <c r="U699" s="152"/>
      <c r="V699" s="42"/>
      <c r="W699" s="16"/>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8"/>
      <c r="BO699" s="8"/>
      <c r="BP699" s="8"/>
    </row>
    <row r="700" spans="1:68" ht="5.15" customHeight="1" outlineLevel="1" x14ac:dyDescent="0.35">
      <c r="A700" s="6"/>
      <c r="B700" s="7"/>
      <c r="C700" s="17"/>
      <c r="D700" s="17"/>
      <c r="E700" s="17"/>
      <c r="F700" s="36"/>
      <c r="G700" s="37"/>
      <c r="H700" s="37"/>
      <c r="I700" s="37"/>
      <c r="J700" s="38"/>
      <c r="K700" s="38"/>
      <c r="L700" s="38"/>
      <c r="M700" s="38"/>
      <c r="N700" s="38"/>
      <c r="O700" s="38"/>
      <c r="P700" s="38"/>
      <c r="Q700" s="38"/>
      <c r="R700" s="38"/>
      <c r="S700" s="38"/>
      <c r="T700" s="38"/>
      <c r="U700" s="38"/>
      <c r="V700" s="30"/>
      <c r="W700" s="16"/>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c r="BO700" s="8"/>
      <c r="BP700" s="8"/>
    </row>
    <row r="701" spans="1:68" ht="25.4" customHeight="1" outlineLevel="1" x14ac:dyDescent="0.35">
      <c r="A701" s="6"/>
      <c r="B701" s="7"/>
      <c r="C701" s="39"/>
      <c r="D701" s="39"/>
      <c r="E701" s="39"/>
      <c r="F701" s="39"/>
      <c r="G701" s="40" t="str">
        <f>G687</f>
        <v>Chemical info</v>
      </c>
      <c r="H701" s="39"/>
      <c r="I701" s="39"/>
      <c r="J701" s="39"/>
      <c r="K701" s="39"/>
      <c r="L701" s="39"/>
      <c r="M701" s="39"/>
      <c r="N701" s="39"/>
      <c r="O701" s="39"/>
      <c r="P701" s="39"/>
      <c r="Q701" s="39"/>
      <c r="R701" s="39"/>
      <c r="S701" s="39"/>
      <c r="T701" s="39"/>
      <c r="U701" s="39"/>
      <c r="V701" s="39"/>
      <c r="W701" s="41" t="s">
        <v>10</v>
      </c>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8"/>
      <c r="BO701" s="8"/>
      <c r="BP701" s="8"/>
    </row>
    <row r="702" spans="1:68" ht="12" customHeight="1" outlineLevel="1" x14ac:dyDescent="0.35">
      <c r="A702" s="6"/>
      <c r="B702" s="7"/>
      <c r="C702" s="7"/>
      <c r="D702" s="7"/>
      <c r="E702" s="7"/>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8"/>
      <c r="BO702" s="8"/>
      <c r="BP702" s="8"/>
    </row>
    <row r="703" spans="1:68" ht="12" customHeight="1" outlineLevel="1" x14ac:dyDescent="0.35">
      <c r="A703" s="6"/>
      <c r="B703" s="7"/>
      <c r="C703" s="7"/>
      <c r="D703" s="7"/>
      <c r="E703" s="7"/>
      <c r="F703" s="7"/>
      <c r="G703" s="7"/>
      <c r="H703" s="8"/>
      <c r="I703" s="8"/>
      <c r="J703" s="8"/>
      <c r="K703" s="8"/>
      <c r="L703" s="8"/>
      <c r="M703" s="8"/>
      <c r="N703" s="8"/>
      <c r="O703" s="8"/>
      <c r="P703" s="8"/>
      <c r="Q703" s="8"/>
      <c r="R703" s="8"/>
      <c r="S703" s="8"/>
      <c r="T703" s="8"/>
      <c r="U703" s="8"/>
      <c r="V703" s="8"/>
      <c r="W703" s="8"/>
      <c r="X703" s="7"/>
      <c r="Y703" s="7"/>
      <c r="Z703" s="7"/>
      <c r="AA703" s="7"/>
      <c r="AB703" s="7"/>
      <c r="AC703" s="7"/>
      <c r="AD703" s="7"/>
      <c r="AE703" s="7"/>
      <c r="AF703" s="7"/>
      <c r="AG703" s="7"/>
      <c r="AH703" s="7"/>
      <c r="AI703" s="7"/>
      <c r="AJ703" s="7"/>
      <c r="AK703" s="7"/>
      <c r="AL703" s="7"/>
      <c r="AM703" s="7"/>
      <c r="AN703" s="7"/>
      <c r="AO703" s="7"/>
      <c r="AP703" s="7"/>
      <c r="AQ703" s="7"/>
      <c r="AR703" s="7"/>
      <c r="AS703" s="7"/>
      <c r="AT703" s="7"/>
      <c r="AU703" s="7"/>
      <c r="AV703" s="7"/>
      <c r="AW703" s="7"/>
      <c r="AX703" s="7"/>
      <c r="AY703" s="7"/>
      <c r="AZ703" s="7"/>
      <c r="BA703" s="7"/>
      <c r="BB703" s="7"/>
      <c r="BC703" s="7"/>
      <c r="BD703" s="7"/>
      <c r="BE703" s="7"/>
      <c r="BF703" s="7"/>
      <c r="BG703" s="7"/>
      <c r="BH703" s="7"/>
      <c r="BI703" s="7"/>
      <c r="BJ703" s="7"/>
      <c r="BK703" s="7"/>
      <c r="BL703" s="7"/>
      <c r="BM703" s="7"/>
      <c r="BN703" s="7"/>
      <c r="BO703" s="7"/>
      <c r="BP703" s="7"/>
    </row>
    <row r="704" spans="1:68" ht="5.15" customHeight="1" outlineLevel="1" thickBot="1" x14ac:dyDescent="0.4">
      <c r="A704" s="6"/>
      <c r="B704" s="7"/>
      <c r="C704" s="7"/>
      <c r="D704" s="7"/>
      <c r="E704" s="7"/>
      <c r="F704" s="7"/>
      <c r="G704" s="7"/>
      <c r="H704" s="8"/>
      <c r="I704" s="8"/>
      <c r="J704" s="8"/>
      <c r="K704" s="8"/>
      <c r="L704" s="8"/>
      <c r="M704" s="8"/>
      <c r="N704" s="8"/>
      <c r="O704" s="8"/>
      <c r="P704" s="8"/>
      <c r="Q704" s="8"/>
      <c r="R704" s="8"/>
      <c r="S704" s="8"/>
      <c r="T704" s="8"/>
      <c r="U704" s="8"/>
      <c r="V704" s="8"/>
      <c r="W704" s="8"/>
      <c r="X704" s="7"/>
      <c r="Y704" s="7"/>
      <c r="Z704" s="7"/>
      <c r="AA704" s="7"/>
      <c r="AB704" s="7"/>
      <c r="AC704" s="7"/>
      <c r="AD704" s="7"/>
      <c r="AE704" s="7"/>
      <c r="AF704" s="7"/>
      <c r="AG704" s="7"/>
      <c r="AH704" s="7"/>
      <c r="AI704" s="7"/>
      <c r="AJ704" s="7"/>
      <c r="AK704" s="7"/>
      <c r="AL704" s="7"/>
      <c r="AM704" s="7"/>
      <c r="AN704" s="7"/>
      <c r="AO704" s="7"/>
      <c r="AP704" s="7"/>
      <c r="AQ704" s="7"/>
      <c r="AR704" s="7"/>
      <c r="AS704" s="7"/>
      <c r="AT704" s="7"/>
      <c r="AU704" s="7"/>
      <c r="AV704" s="7"/>
      <c r="AW704" s="7"/>
      <c r="AX704" s="7"/>
      <c r="AY704" s="7"/>
      <c r="AZ704" s="7"/>
      <c r="BA704" s="7"/>
      <c r="BB704" s="7"/>
      <c r="BC704" s="7"/>
      <c r="BD704" s="7"/>
      <c r="BE704" s="7"/>
      <c r="BF704" s="7"/>
      <c r="BG704" s="7"/>
      <c r="BH704" s="7"/>
      <c r="BI704" s="7"/>
      <c r="BJ704" s="7"/>
      <c r="BK704" s="7"/>
      <c r="BL704" s="7"/>
      <c r="BM704" s="7"/>
      <c r="BN704" s="7"/>
      <c r="BO704" s="7"/>
      <c r="BP704" s="7"/>
    </row>
    <row r="705" spans="1:68" ht="5.15" customHeight="1" outlineLevel="1" x14ac:dyDescent="0.35">
      <c r="A705" s="6"/>
      <c r="B705" s="7"/>
      <c r="C705" s="9" t="s">
        <v>0</v>
      </c>
      <c r="D705" s="9"/>
      <c r="E705" s="9"/>
      <c r="F705" s="9"/>
      <c r="G705" s="9"/>
      <c r="H705" s="9"/>
      <c r="I705" s="9"/>
      <c r="J705" s="9"/>
      <c r="K705" s="10"/>
      <c r="L705" s="10"/>
      <c r="M705" s="10"/>
      <c r="N705" s="10"/>
      <c r="O705" s="10"/>
      <c r="P705" s="10"/>
      <c r="Q705" s="10"/>
      <c r="R705" s="10"/>
      <c r="S705" s="10"/>
      <c r="T705" s="10"/>
      <c r="U705" s="10"/>
      <c r="V705" s="10"/>
      <c r="W705" s="11"/>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8"/>
      <c r="BO705" s="8"/>
      <c r="BP705" s="8"/>
    </row>
    <row r="706" spans="1:68" ht="12" customHeight="1" outlineLevel="1" x14ac:dyDescent="0.35">
      <c r="A706" s="6"/>
      <c r="B706" s="7"/>
      <c r="C706" s="12"/>
      <c r="D706" s="12"/>
      <c r="E706" s="12" t="s">
        <v>1</v>
      </c>
      <c r="F706" s="13"/>
      <c r="G706" s="14" t="s">
        <v>15</v>
      </c>
      <c r="H706" s="13"/>
      <c r="I706" s="13"/>
      <c r="J706" s="13"/>
      <c r="K706" s="13"/>
      <c r="L706" s="13"/>
      <c r="M706" s="13"/>
      <c r="N706" s="13"/>
      <c r="O706" s="13"/>
      <c r="P706" s="13"/>
      <c r="Q706" s="13"/>
      <c r="R706" s="13"/>
      <c r="S706" s="13"/>
      <c r="T706" s="13"/>
      <c r="U706" s="15"/>
      <c r="V706" s="15"/>
      <c r="W706" s="16"/>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8"/>
      <c r="BO706" s="8"/>
      <c r="BP706" s="8"/>
    </row>
    <row r="707" spans="1:68" ht="12" customHeight="1" outlineLevel="1" x14ac:dyDescent="0.35">
      <c r="A707" s="6"/>
      <c r="B707" s="7"/>
      <c r="C707" s="12"/>
      <c r="D707" s="12"/>
      <c r="E707" s="17"/>
      <c r="F707" s="13"/>
      <c r="G707" s="13" t="s">
        <v>16</v>
      </c>
      <c r="H707" s="13"/>
      <c r="I707" s="13"/>
      <c r="J707" s="13"/>
      <c r="K707" s="13"/>
      <c r="L707" s="13"/>
      <c r="M707" s="13"/>
      <c r="N707" s="13"/>
      <c r="O707" s="13"/>
      <c r="P707" s="13"/>
      <c r="Q707" s="13"/>
      <c r="R707" s="13"/>
      <c r="S707" s="13"/>
      <c r="T707" s="19"/>
      <c r="U707" s="15"/>
      <c r="V707" s="15"/>
      <c r="W707" s="16"/>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c r="BP707" s="8"/>
    </row>
    <row r="708" spans="1:68" ht="12" customHeight="1" outlineLevel="1" x14ac:dyDescent="0.35">
      <c r="A708" s="6"/>
      <c r="B708" s="7"/>
      <c r="C708" s="17"/>
      <c r="D708" s="12"/>
      <c r="E708" s="17"/>
      <c r="F708" s="13"/>
      <c r="G708" s="44">
        <v>43689.728703703702</v>
      </c>
      <c r="H708" s="13"/>
      <c r="I708" s="13"/>
      <c r="J708" s="13"/>
      <c r="K708" s="13"/>
      <c r="L708" s="13"/>
      <c r="M708" s="13"/>
      <c r="N708" s="13"/>
      <c r="O708" s="13"/>
      <c r="P708" s="13"/>
      <c r="Q708" s="13"/>
      <c r="R708" s="13"/>
      <c r="S708" s="13"/>
      <c r="T708" s="19"/>
      <c r="U708" s="15"/>
      <c r="V708" s="15"/>
      <c r="W708" s="16"/>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8"/>
      <c r="BO708" s="8"/>
      <c r="BP708" s="8"/>
    </row>
    <row r="709" spans="1:68" ht="12" customHeight="1" outlineLevel="1" x14ac:dyDescent="0.35">
      <c r="A709" s="6"/>
      <c r="B709" s="7"/>
      <c r="C709" s="20">
        <v>0</v>
      </c>
      <c r="D709" s="12"/>
      <c r="E709" s="17"/>
      <c r="F709" s="13"/>
      <c r="G709" s="21"/>
      <c r="H709" s="13"/>
      <c r="I709" s="13"/>
      <c r="J709" s="13"/>
      <c r="K709" s="13"/>
      <c r="L709" s="13"/>
      <c r="M709" s="13"/>
      <c r="N709" s="13"/>
      <c r="O709" s="13"/>
      <c r="P709" s="13"/>
      <c r="Q709" s="13"/>
      <c r="R709" s="13"/>
      <c r="S709" s="13"/>
      <c r="T709" s="19"/>
      <c r="U709" s="15"/>
      <c r="V709" s="15"/>
      <c r="W709" s="16"/>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c r="BN709" s="8"/>
      <c r="BO709" s="8"/>
      <c r="BP709" s="8"/>
    </row>
    <row r="710" spans="1:68" ht="12" customHeight="1" outlineLevel="1" x14ac:dyDescent="0.35">
      <c r="A710" s="6"/>
      <c r="B710" s="7"/>
      <c r="C710" s="17"/>
      <c r="D710" s="17"/>
      <c r="E710" s="17"/>
      <c r="F710" s="17"/>
      <c r="G710" s="17"/>
      <c r="H710" s="17"/>
      <c r="I710" s="17"/>
      <c r="J710" s="22"/>
      <c r="K710" s="22"/>
      <c r="L710" s="22"/>
      <c r="M710" s="22"/>
      <c r="N710" s="22"/>
      <c r="O710" s="22"/>
      <c r="P710" s="22"/>
      <c r="Q710" s="22"/>
      <c r="R710" s="22"/>
      <c r="S710" s="22"/>
      <c r="T710" s="22"/>
      <c r="U710" s="22"/>
      <c r="V710" s="22"/>
      <c r="W710" s="16"/>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8"/>
      <c r="BO710" s="8"/>
      <c r="BP710" s="8"/>
    </row>
    <row r="711" spans="1:68" ht="12" customHeight="1" outlineLevel="1" x14ac:dyDescent="0.35">
      <c r="A711" s="6"/>
      <c r="B711" s="7"/>
      <c r="C711" s="17"/>
      <c r="D711" s="17"/>
      <c r="E711" s="17"/>
      <c r="F711" s="17"/>
      <c r="G711" s="17"/>
      <c r="H711" s="891"/>
      <c r="I711" s="17"/>
      <c r="J711" s="17"/>
      <c r="K711" s="22"/>
      <c r="L711" s="22"/>
      <c r="M711" s="22"/>
      <c r="N711" s="22"/>
      <c r="O711" s="22"/>
      <c r="P711" s="22"/>
      <c r="Q711" s="22"/>
      <c r="R711" s="22"/>
      <c r="S711" s="22"/>
      <c r="T711" s="22"/>
      <c r="U711" s="22"/>
      <c r="V711" s="22"/>
      <c r="W711" s="16"/>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8"/>
      <c r="BO711" s="8"/>
      <c r="BP711" s="8"/>
    </row>
    <row r="712" spans="1:68" ht="12" customHeight="1" outlineLevel="1" x14ac:dyDescent="0.35">
      <c r="A712" s="6"/>
      <c r="B712" s="7"/>
      <c r="C712" s="17"/>
      <c r="D712" s="17"/>
      <c r="E712" s="17"/>
      <c r="F712" s="17"/>
      <c r="G712" s="17"/>
      <c r="H712" s="891"/>
      <c r="I712" s="17"/>
      <c r="J712" s="892" t="s">
        <v>937</v>
      </c>
      <c r="K712" s="890"/>
      <c r="L712" s="890"/>
      <c r="M712" s="890"/>
      <c r="N712" s="890"/>
      <c r="O712" s="890"/>
      <c r="P712" s="890"/>
      <c r="Q712" s="890"/>
      <c r="R712" s="24"/>
      <c r="S712" s="24"/>
      <c r="T712" s="22"/>
      <c r="U712" s="22"/>
      <c r="V712" s="22"/>
      <c r="W712" s="16"/>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8"/>
      <c r="BO712" s="8"/>
      <c r="BP712" s="8"/>
    </row>
    <row r="713" spans="1:68" ht="12" customHeight="1" outlineLevel="1" x14ac:dyDescent="0.35">
      <c r="A713" s="6"/>
      <c r="B713" s="7"/>
      <c r="C713" s="17"/>
      <c r="D713" s="17"/>
      <c r="E713" s="17"/>
      <c r="F713" s="17"/>
      <c r="G713" s="17" t="s">
        <v>18</v>
      </c>
      <c r="H713" s="891"/>
      <c r="I713" s="17"/>
      <c r="J713" s="23" t="s">
        <v>343</v>
      </c>
      <c r="K713" s="23" t="s">
        <v>34</v>
      </c>
      <c r="L713" s="23" t="s">
        <v>35</v>
      </c>
      <c r="M713" s="23" t="s">
        <v>36</v>
      </c>
      <c r="N713" s="23" t="s">
        <v>37</v>
      </c>
      <c r="O713" s="23" t="s">
        <v>837</v>
      </c>
      <c r="P713" s="23" t="s">
        <v>838</v>
      </c>
      <c r="Q713" s="23" t="s">
        <v>839</v>
      </c>
      <c r="R713" s="23" t="s">
        <v>1045</v>
      </c>
      <c r="S713" s="23"/>
      <c r="T713" s="22"/>
      <c r="U713" s="22"/>
      <c r="V713" s="22"/>
      <c r="W713" s="16"/>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c r="BN713" s="8"/>
      <c r="BO713" s="8"/>
      <c r="BP713" s="8"/>
    </row>
    <row r="714" spans="1:68" ht="12" customHeight="1" outlineLevel="1" x14ac:dyDescent="0.35">
      <c r="A714" s="6"/>
      <c r="B714" s="7"/>
      <c r="C714" s="17"/>
      <c r="D714" s="17"/>
      <c r="E714" s="17"/>
      <c r="F714" s="26"/>
      <c r="G714" s="48"/>
      <c r="H714" s="31"/>
      <c r="I714" s="636" t="str">
        <f>General!O17</f>
        <v>a</v>
      </c>
      <c r="J714" s="230">
        <v>10</v>
      </c>
      <c r="K714" s="230">
        <v>10</v>
      </c>
      <c r="L714" s="230">
        <v>10</v>
      </c>
      <c r="M714" s="230">
        <v>10</v>
      </c>
      <c r="N714" s="230">
        <v>10</v>
      </c>
      <c r="O714" s="230">
        <v>10</v>
      </c>
      <c r="P714" s="230">
        <v>10</v>
      </c>
      <c r="Q714" s="230">
        <v>10</v>
      </c>
      <c r="R714" s="230">
        <v>10</v>
      </c>
      <c r="S714" s="27"/>
      <c r="T714" s="57"/>
      <c r="U714" s="57"/>
      <c r="V714" s="58"/>
      <c r="W714" s="16"/>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8"/>
      <c r="BO714" s="8"/>
      <c r="BP714" s="8"/>
    </row>
    <row r="715" spans="1:68" ht="12" customHeight="1" outlineLevel="1" x14ac:dyDescent="0.35">
      <c r="A715" s="6"/>
      <c r="B715" s="7"/>
      <c r="C715" s="17"/>
      <c r="D715" s="17"/>
      <c r="E715" s="17"/>
      <c r="F715" s="26"/>
      <c r="G715" s="48"/>
      <c r="H715" s="31"/>
      <c r="I715" s="636" t="str">
        <f>General!O18</f>
        <v>a2</v>
      </c>
      <c r="J715" s="230">
        <v>0</v>
      </c>
      <c r="K715" s="230">
        <v>0</v>
      </c>
      <c r="L715" s="230">
        <v>0</v>
      </c>
      <c r="M715" s="230">
        <v>0</v>
      </c>
      <c r="N715" s="230">
        <v>0</v>
      </c>
      <c r="O715" s="230">
        <v>0</v>
      </c>
      <c r="P715" s="230">
        <v>0</v>
      </c>
      <c r="Q715" s="230">
        <v>0</v>
      </c>
      <c r="R715" s="230">
        <v>0</v>
      </c>
      <c r="S715" s="27"/>
      <c r="T715" s="57"/>
      <c r="U715" s="57"/>
      <c r="V715" s="58"/>
      <c r="W715" s="16"/>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c r="BN715" s="8"/>
      <c r="BO715" s="8"/>
      <c r="BP715" s="8"/>
    </row>
    <row r="716" spans="1:68" ht="12" customHeight="1" outlineLevel="1" x14ac:dyDescent="0.35">
      <c r="A716" s="6"/>
      <c r="B716" s="7"/>
      <c r="C716" s="17"/>
      <c r="D716" s="17"/>
      <c r="E716" s="17"/>
      <c r="F716" s="26"/>
      <c r="G716" s="48"/>
      <c r="H716" s="31"/>
      <c r="I716" s="636" t="str">
        <f>General!O19</f>
        <v>b</v>
      </c>
      <c r="J716" s="230">
        <v>100</v>
      </c>
      <c r="K716" s="230">
        <v>100</v>
      </c>
      <c r="L716" s="230">
        <v>100</v>
      </c>
      <c r="M716" s="230">
        <v>100</v>
      </c>
      <c r="N716" s="230">
        <v>100</v>
      </c>
      <c r="O716" s="230">
        <v>100</v>
      </c>
      <c r="P716" s="230">
        <v>100</v>
      </c>
      <c r="Q716" s="230">
        <v>100</v>
      </c>
      <c r="R716" s="230">
        <v>100</v>
      </c>
      <c r="S716" s="27"/>
      <c r="T716" s="57"/>
      <c r="U716" s="57"/>
      <c r="V716" s="58"/>
      <c r="W716" s="16"/>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8"/>
      <c r="BO716" s="8"/>
      <c r="BP716" s="8"/>
    </row>
    <row r="717" spans="1:68" ht="12" customHeight="1" outlineLevel="1" x14ac:dyDescent="0.35">
      <c r="A717" s="6"/>
      <c r="B717" s="7"/>
      <c r="C717" s="17"/>
      <c r="D717" s="17"/>
      <c r="E717" s="17"/>
      <c r="F717" s="26"/>
      <c r="G717" s="48"/>
      <c r="H717" s="31"/>
      <c r="I717" s="636" t="str">
        <f>General!O20</f>
        <v>bd</v>
      </c>
      <c r="J717" s="230">
        <v>100</v>
      </c>
      <c r="K717" s="230">
        <v>100</v>
      </c>
      <c r="L717" s="230">
        <v>100</v>
      </c>
      <c r="M717" s="230">
        <v>100</v>
      </c>
      <c r="N717" s="230">
        <v>100</v>
      </c>
      <c r="O717" s="230">
        <v>100</v>
      </c>
      <c r="P717" s="230">
        <v>100</v>
      </c>
      <c r="Q717" s="230">
        <v>100</v>
      </c>
      <c r="R717" s="230">
        <v>100</v>
      </c>
      <c r="S717" s="27"/>
      <c r="T717" s="57"/>
      <c r="U717" s="57"/>
      <c r="V717" s="58"/>
      <c r="W717" s="16"/>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c r="BP717" s="8"/>
    </row>
    <row r="718" spans="1:68" ht="12" customHeight="1" outlineLevel="1" x14ac:dyDescent="0.35">
      <c r="A718" s="6"/>
      <c r="B718" s="7"/>
      <c r="C718" s="17"/>
      <c r="D718" s="17"/>
      <c r="E718" s="17"/>
      <c r="F718" s="26"/>
      <c r="G718" s="48"/>
      <c r="H718" s="31"/>
      <c r="I718" s="636" t="str">
        <f>General!O21</f>
        <v>f</v>
      </c>
      <c r="J718" s="231">
        <v>120</v>
      </c>
      <c r="K718" s="231">
        <v>120</v>
      </c>
      <c r="L718" s="231">
        <v>120</v>
      </c>
      <c r="M718" s="231">
        <v>120</v>
      </c>
      <c r="N718" s="231">
        <v>120</v>
      </c>
      <c r="O718" s="231">
        <v>120</v>
      </c>
      <c r="P718" s="231">
        <v>120</v>
      </c>
      <c r="Q718" s="231">
        <v>120</v>
      </c>
      <c r="R718" s="231">
        <v>120</v>
      </c>
      <c r="S718" s="27"/>
      <c r="T718" s="57"/>
      <c r="U718" s="57"/>
      <c r="V718" s="58"/>
      <c r="W718" s="16"/>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c r="BN718" s="8"/>
      <c r="BO718" s="8"/>
      <c r="BP718" s="8"/>
    </row>
    <row r="719" spans="1:68" ht="12" customHeight="1" outlineLevel="1" x14ac:dyDescent="0.35">
      <c r="A719" s="6"/>
      <c r="B719" s="7"/>
      <c r="C719" s="17"/>
      <c r="D719" s="17"/>
      <c r="E719" s="17"/>
      <c r="F719" s="26"/>
      <c r="G719" s="48"/>
      <c r="H719" s="31"/>
      <c r="I719" s="636" t="str">
        <f>General!O22</f>
        <v>h</v>
      </c>
      <c r="J719" s="231">
        <v>140</v>
      </c>
      <c r="K719" s="231">
        <v>140</v>
      </c>
      <c r="L719" s="231">
        <v>140</v>
      </c>
      <c r="M719" s="231">
        <v>140</v>
      </c>
      <c r="N719" s="231">
        <v>140</v>
      </c>
      <c r="O719" s="231">
        <v>140</v>
      </c>
      <c r="P719" s="231">
        <v>140</v>
      </c>
      <c r="Q719" s="231">
        <v>140</v>
      </c>
      <c r="R719" s="231">
        <v>140</v>
      </c>
      <c r="S719" s="27"/>
      <c r="T719" s="57"/>
      <c r="U719" s="57"/>
      <c r="V719" s="58"/>
      <c r="W719" s="16"/>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8"/>
      <c r="BO719" s="8"/>
      <c r="BP719" s="8"/>
    </row>
    <row r="720" spans="1:68" ht="12" customHeight="1" outlineLevel="1" x14ac:dyDescent="0.35">
      <c r="A720" s="6"/>
      <c r="B720" s="7"/>
      <c r="C720" s="17"/>
      <c r="D720" s="17"/>
      <c r="E720" s="17"/>
      <c r="F720" s="26"/>
      <c r="G720" s="48"/>
      <c r="H720" s="31"/>
      <c r="I720" s="636" t="str">
        <f>General!O23</f>
        <v>i</v>
      </c>
      <c r="J720" s="231">
        <v>90</v>
      </c>
      <c r="K720" s="231">
        <v>90</v>
      </c>
      <c r="L720" s="231">
        <v>90</v>
      </c>
      <c r="M720" s="231">
        <v>90</v>
      </c>
      <c r="N720" s="231">
        <v>90</v>
      </c>
      <c r="O720" s="231">
        <v>90</v>
      </c>
      <c r="P720" s="231">
        <v>90</v>
      </c>
      <c r="Q720" s="231">
        <v>90</v>
      </c>
      <c r="R720" s="231">
        <v>90</v>
      </c>
      <c r="S720" s="27"/>
      <c r="T720" s="57"/>
      <c r="U720" s="57"/>
      <c r="V720" s="58"/>
      <c r="W720" s="16"/>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8"/>
      <c r="BO720" s="8"/>
      <c r="BP720" s="8"/>
    </row>
    <row r="721" spans="1:68" ht="12" customHeight="1" outlineLevel="1" x14ac:dyDescent="0.35">
      <c r="A721" s="6"/>
      <c r="B721" s="7"/>
      <c r="C721" s="17"/>
      <c r="D721" s="17"/>
      <c r="E721" s="17"/>
      <c r="F721" s="36"/>
      <c r="G721" s="48"/>
      <c r="H721" s="31"/>
      <c r="I721" s="636" t="str">
        <f>General!O24</f>
        <v>j</v>
      </c>
      <c r="J721" s="230">
        <v>10</v>
      </c>
      <c r="K721" s="230">
        <v>10</v>
      </c>
      <c r="L721" s="230">
        <v>10</v>
      </c>
      <c r="M721" s="230">
        <v>10</v>
      </c>
      <c r="N721" s="230">
        <v>10</v>
      </c>
      <c r="O721" s="230">
        <v>10</v>
      </c>
      <c r="P721" s="230">
        <v>10</v>
      </c>
      <c r="Q721" s="230">
        <v>10</v>
      </c>
      <c r="R721" s="230">
        <v>10</v>
      </c>
      <c r="S721" s="27"/>
      <c r="T721" s="57"/>
      <c r="U721" s="57"/>
      <c r="V721" s="58"/>
      <c r="W721" s="16"/>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8"/>
      <c r="BO721" s="8"/>
      <c r="BP721" s="8"/>
    </row>
    <row r="722" spans="1:68" ht="12" customHeight="1" outlineLevel="1" x14ac:dyDescent="0.35">
      <c r="A722" s="6"/>
      <c r="B722" s="7"/>
      <c r="C722" s="17"/>
      <c r="D722" s="17"/>
      <c r="E722" s="17"/>
      <c r="F722" s="36"/>
      <c r="G722" s="48"/>
      <c r="H722" s="31"/>
      <c r="I722" s="636" t="str">
        <f>General!O25</f>
        <v>jc</v>
      </c>
      <c r="J722" s="230">
        <v>10</v>
      </c>
      <c r="K722" s="230">
        <v>10</v>
      </c>
      <c r="L722" s="230">
        <v>10</v>
      </c>
      <c r="M722" s="230">
        <v>10</v>
      </c>
      <c r="N722" s="230">
        <v>10</v>
      </c>
      <c r="O722" s="230">
        <v>10</v>
      </c>
      <c r="P722" s="230">
        <v>10</v>
      </c>
      <c r="Q722" s="230">
        <v>10</v>
      </c>
      <c r="R722" s="230">
        <v>10</v>
      </c>
      <c r="S722" s="27"/>
      <c r="T722" s="57"/>
      <c r="U722" s="57"/>
      <c r="V722" s="58"/>
      <c r="W722" s="16"/>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8"/>
      <c r="BO722" s="8"/>
      <c r="BP722" s="8"/>
    </row>
    <row r="723" spans="1:68" ht="12" customHeight="1" outlineLevel="1" x14ac:dyDescent="0.35">
      <c r="A723" s="6"/>
      <c r="B723" s="7"/>
      <c r="C723" s="17"/>
      <c r="D723" s="17"/>
      <c r="E723" s="17"/>
      <c r="F723" s="33"/>
      <c r="G723" s="34"/>
      <c r="H723" s="34"/>
      <c r="I723" s="636" t="str">
        <f>General!O26</f>
        <v>k</v>
      </c>
      <c r="J723" s="231">
        <v>90</v>
      </c>
      <c r="K723" s="231">
        <v>90</v>
      </c>
      <c r="L723" s="231">
        <v>90</v>
      </c>
      <c r="M723" s="231">
        <v>90</v>
      </c>
      <c r="N723" s="231">
        <v>90</v>
      </c>
      <c r="O723" s="231">
        <v>90</v>
      </c>
      <c r="P723" s="231">
        <v>90</v>
      </c>
      <c r="Q723" s="231">
        <v>90</v>
      </c>
      <c r="R723" s="231">
        <v>90</v>
      </c>
      <c r="S723" s="27"/>
      <c r="T723" s="57"/>
      <c r="U723" s="57"/>
      <c r="V723" s="58"/>
      <c r="W723" s="16"/>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c r="BP723" s="8"/>
    </row>
    <row r="724" spans="1:68" ht="14.5" outlineLevel="1" x14ac:dyDescent="0.35">
      <c r="A724" s="6"/>
      <c r="B724" s="7"/>
      <c r="C724" s="17"/>
      <c r="D724" s="17"/>
      <c r="E724" s="17"/>
      <c r="F724" s="33"/>
      <c r="G724" s="34"/>
      <c r="H724" s="34"/>
      <c r="I724" s="636" t="str">
        <f>General!O27</f>
        <v>l</v>
      </c>
      <c r="J724" s="231">
        <v>120</v>
      </c>
      <c r="K724" s="231">
        <v>120</v>
      </c>
      <c r="L724" s="231">
        <v>120</v>
      </c>
      <c r="M724" s="231">
        <v>120</v>
      </c>
      <c r="N724" s="231">
        <v>120</v>
      </c>
      <c r="O724" s="231">
        <v>120</v>
      </c>
      <c r="P724" s="231">
        <v>120</v>
      </c>
      <c r="Q724" s="231">
        <v>120</v>
      </c>
      <c r="R724" s="231">
        <v>120</v>
      </c>
      <c r="S724" s="27"/>
      <c r="T724" s="57"/>
      <c r="U724" s="57"/>
      <c r="V724" s="58"/>
      <c r="W724" s="16"/>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c r="BP724" s="8"/>
    </row>
    <row r="725" spans="1:68" ht="14.5" outlineLevel="1" x14ac:dyDescent="0.35">
      <c r="A725" s="6"/>
      <c r="B725" s="7"/>
      <c r="C725" s="17"/>
      <c r="D725" s="17"/>
      <c r="E725" s="17"/>
      <c r="F725" s="33"/>
      <c r="G725" s="34"/>
      <c r="H725" s="34"/>
      <c r="I725" s="636" t="str">
        <f>General!O28</f>
        <v>lf</v>
      </c>
      <c r="J725" s="231">
        <v>120</v>
      </c>
      <c r="K725" s="231">
        <v>120</v>
      </c>
      <c r="L725" s="231">
        <v>120</v>
      </c>
      <c r="M725" s="231">
        <v>120</v>
      </c>
      <c r="N725" s="231">
        <v>120</v>
      </c>
      <c r="O725" s="231">
        <v>120</v>
      </c>
      <c r="P725" s="231">
        <v>120</v>
      </c>
      <c r="Q725" s="231">
        <v>120</v>
      </c>
      <c r="R725" s="231">
        <v>120</v>
      </c>
      <c r="S725" s="27"/>
      <c r="T725" s="57"/>
      <c r="U725" s="57"/>
      <c r="V725" s="58"/>
      <c r="W725" s="16"/>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c r="BP725" s="8"/>
    </row>
    <row r="726" spans="1:68" ht="12" customHeight="1" outlineLevel="1" x14ac:dyDescent="0.35">
      <c r="A726" s="6"/>
      <c r="B726" s="7"/>
      <c r="C726" s="17"/>
      <c r="D726" s="17"/>
      <c r="E726" s="17"/>
      <c r="F726" s="33"/>
      <c r="G726" s="34"/>
      <c r="H726" s="34"/>
      <c r="I726" s="636" t="str">
        <f>General!O29</f>
        <v>m</v>
      </c>
      <c r="J726" s="230">
        <v>10</v>
      </c>
      <c r="K726" s="230">
        <v>10</v>
      </c>
      <c r="L726" s="230">
        <v>10</v>
      </c>
      <c r="M726" s="230">
        <v>10</v>
      </c>
      <c r="N726" s="230">
        <v>10</v>
      </c>
      <c r="O726" s="230">
        <v>10</v>
      </c>
      <c r="P726" s="230">
        <v>10</v>
      </c>
      <c r="Q726" s="230">
        <v>10</v>
      </c>
      <c r="R726" s="230">
        <v>10</v>
      </c>
      <c r="S726" s="27"/>
      <c r="T726" s="57"/>
      <c r="U726" s="57"/>
      <c r="V726" s="58"/>
      <c r="W726" s="16"/>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8"/>
      <c r="BO726" s="8"/>
      <c r="BP726" s="8"/>
    </row>
    <row r="727" spans="1:68" ht="12" customHeight="1" outlineLevel="1" x14ac:dyDescent="0.35">
      <c r="A727" s="6"/>
      <c r="B727" s="7"/>
      <c r="C727" s="17"/>
      <c r="D727" s="17"/>
      <c r="E727" s="17"/>
      <c r="F727" s="33"/>
      <c r="G727" s="34"/>
      <c r="H727" s="34"/>
      <c r="I727" s="636" t="str">
        <f>General!O30</f>
        <v>ms</v>
      </c>
      <c r="J727" s="231">
        <v>100</v>
      </c>
      <c r="K727" s="231">
        <v>100</v>
      </c>
      <c r="L727" s="231">
        <v>100</v>
      </c>
      <c r="M727" s="231">
        <v>100</v>
      </c>
      <c r="N727" s="231">
        <v>100</v>
      </c>
      <c r="O727" s="231">
        <v>100</v>
      </c>
      <c r="P727" s="231">
        <v>100</v>
      </c>
      <c r="Q727" s="231">
        <v>100</v>
      </c>
      <c r="R727" s="231">
        <v>100</v>
      </c>
      <c r="S727" s="27"/>
      <c r="T727" s="57"/>
      <c r="U727" s="57"/>
      <c r="V727" s="58"/>
      <c r="W727" s="16"/>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8"/>
      <c r="BO727" s="8"/>
      <c r="BP727" s="8"/>
    </row>
    <row r="728" spans="1:68" ht="12" customHeight="1" outlineLevel="1" x14ac:dyDescent="0.35">
      <c r="A728" s="6"/>
      <c r="B728" s="7"/>
      <c r="C728" s="17"/>
      <c r="D728" s="17"/>
      <c r="E728" s="17"/>
      <c r="F728" s="26"/>
      <c r="G728" s="48"/>
      <c r="H728" s="31"/>
      <c r="I728" s="636" t="str">
        <f>General!O31</f>
        <v>o</v>
      </c>
      <c r="J728" s="230">
        <v>120</v>
      </c>
      <c r="K728" s="230">
        <v>120</v>
      </c>
      <c r="L728" s="230">
        <v>120</v>
      </c>
      <c r="M728" s="230">
        <v>120</v>
      </c>
      <c r="N728" s="230">
        <v>120</v>
      </c>
      <c r="O728" s="230">
        <v>120</v>
      </c>
      <c r="P728" s="230">
        <v>120</v>
      </c>
      <c r="Q728" s="230">
        <v>120</v>
      </c>
      <c r="R728" s="230">
        <v>120</v>
      </c>
      <c r="S728" s="27"/>
      <c r="T728" s="57"/>
      <c r="U728" s="57"/>
      <c r="V728" s="58"/>
      <c r="W728" s="16"/>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8"/>
      <c r="BO728" s="8"/>
      <c r="BP728" s="8"/>
    </row>
    <row r="729" spans="1:68" ht="12" customHeight="1" outlineLevel="1" x14ac:dyDescent="0.35">
      <c r="A729" s="6"/>
      <c r="B729" s="7"/>
      <c r="C729" s="17"/>
      <c r="D729" s="17"/>
      <c r="E729" s="17"/>
      <c r="F729" s="26"/>
      <c r="G729" s="48"/>
      <c r="H729" s="31"/>
      <c r="I729" s="636" t="str">
        <f>General!O32</f>
        <v>od</v>
      </c>
      <c r="J729" s="232">
        <v>120</v>
      </c>
      <c r="K729" s="232">
        <v>120</v>
      </c>
      <c r="L729" s="232">
        <v>120</v>
      </c>
      <c r="M729" s="232">
        <v>120</v>
      </c>
      <c r="N729" s="232">
        <v>120</v>
      </c>
      <c r="O729" s="232">
        <v>120</v>
      </c>
      <c r="P729" s="232">
        <v>120</v>
      </c>
      <c r="Q729" s="232">
        <v>120</v>
      </c>
      <c r="R729" s="232">
        <v>120</v>
      </c>
      <c r="S729" s="27"/>
      <c r="T729" s="57"/>
      <c r="U729" s="57"/>
      <c r="V729" s="58"/>
      <c r="W729" s="16"/>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8"/>
      <c r="BO729" s="8"/>
      <c r="BP729" s="8"/>
    </row>
    <row r="730" spans="1:68" ht="12" customHeight="1" outlineLevel="1" x14ac:dyDescent="0.35">
      <c r="A730" s="6"/>
      <c r="B730" s="7"/>
      <c r="C730" s="17"/>
      <c r="D730" s="17"/>
      <c r="E730" s="17"/>
      <c r="F730" s="26"/>
      <c r="G730" s="49"/>
      <c r="H730" s="50"/>
      <c r="I730" s="636" t="str">
        <f>General!O33</f>
        <v>of</v>
      </c>
      <c r="J730" s="232">
        <v>100</v>
      </c>
      <c r="K730" s="232">
        <v>100</v>
      </c>
      <c r="L730" s="232">
        <v>100</v>
      </c>
      <c r="M730" s="232">
        <v>100</v>
      </c>
      <c r="N730" s="232">
        <v>100</v>
      </c>
      <c r="O730" s="232">
        <v>100</v>
      </c>
      <c r="P730" s="232">
        <v>100</v>
      </c>
      <c r="Q730" s="232">
        <v>100</v>
      </c>
      <c r="R730" s="232">
        <v>100</v>
      </c>
      <c r="S730" s="26"/>
      <c r="T730" s="59"/>
      <c r="U730" s="59"/>
      <c r="V730" s="58"/>
      <c r="W730" s="16"/>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c r="BP730" s="8"/>
    </row>
    <row r="731" spans="1:68" ht="12" customHeight="1" outlineLevel="1" x14ac:dyDescent="0.35">
      <c r="A731" s="6"/>
      <c r="B731" s="7"/>
      <c r="C731" s="17"/>
      <c r="D731" s="17"/>
      <c r="E731" s="17"/>
      <c r="F731" s="26"/>
      <c r="G731" s="49"/>
      <c r="H731" s="50"/>
      <c r="I731" s="636" t="str">
        <f>General!O34</f>
        <v>r</v>
      </c>
      <c r="J731" s="232">
        <v>2</v>
      </c>
      <c r="K731" s="232">
        <v>2</v>
      </c>
      <c r="L731" s="232">
        <v>2</v>
      </c>
      <c r="M731" s="232">
        <v>2</v>
      </c>
      <c r="N731" s="232">
        <v>2</v>
      </c>
      <c r="O731" s="232">
        <v>2</v>
      </c>
      <c r="P731" s="232">
        <v>2</v>
      </c>
      <c r="Q731" s="232">
        <v>2</v>
      </c>
      <c r="R731" s="232">
        <v>2</v>
      </c>
      <c r="S731" s="26"/>
      <c r="T731" s="59"/>
      <c r="U731" s="59"/>
      <c r="V731" s="58"/>
      <c r="W731" s="16"/>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8"/>
      <c r="BO731" s="8"/>
      <c r="BP731" s="8"/>
    </row>
    <row r="732" spans="1:68" ht="12" customHeight="1" outlineLevel="1" x14ac:dyDescent="0.35">
      <c r="A732" s="6"/>
      <c r="B732" s="7"/>
      <c r="C732" s="17"/>
      <c r="D732" s="17"/>
      <c r="E732" s="17"/>
      <c r="F732" s="26"/>
      <c r="G732" s="49"/>
      <c r="H732" s="50"/>
      <c r="I732" s="636" t="str">
        <f>General!O35</f>
        <v>rd</v>
      </c>
      <c r="J732" s="232">
        <v>2</v>
      </c>
      <c r="K732" s="232">
        <v>2</v>
      </c>
      <c r="L732" s="232">
        <v>2</v>
      </c>
      <c r="M732" s="232">
        <v>2</v>
      </c>
      <c r="N732" s="232">
        <v>2</v>
      </c>
      <c r="O732" s="232">
        <v>2</v>
      </c>
      <c r="P732" s="232">
        <v>2</v>
      </c>
      <c r="Q732" s="232">
        <v>2</v>
      </c>
      <c r="R732" s="232">
        <v>2</v>
      </c>
      <c r="S732" s="26"/>
      <c r="T732" s="59"/>
      <c r="U732" s="59"/>
      <c r="V732" s="58"/>
      <c r="W732" s="16"/>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c r="BN732" s="8"/>
      <c r="BO732" s="8"/>
      <c r="BP732" s="8"/>
    </row>
    <row r="733" spans="1:68" ht="12" customHeight="1" outlineLevel="1" x14ac:dyDescent="0.35">
      <c r="A733" s="6"/>
      <c r="B733" s="7"/>
      <c r="C733" s="17"/>
      <c r="D733" s="17"/>
      <c r="E733" s="17"/>
      <c r="F733" s="26"/>
      <c r="G733" s="49"/>
      <c r="H733" s="50"/>
      <c r="I733" s="636" t="str">
        <f>General!O36</f>
        <v>s</v>
      </c>
      <c r="J733" s="230">
        <v>10</v>
      </c>
      <c r="K733" s="230">
        <v>10</v>
      </c>
      <c r="L733" s="230">
        <v>10</v>
      </c>
      <c r="M733" s="230">
        <v>10</v>
      </c>
      <c r="N733" s="230">
        <v>10</v>
      </c>
      <c r="O733" s="230">
        <v>10</v>
      </c>
      <c r="P733" s="230">
        <v>10</v>
      </c>
      <c r="Q733" s="230">
        <v>10</v>
      </c>
      <c r="R733" s="230">
        <v>10</v>
      </c>
      <c r="S733" s="47"/>
      <c r="T733" s="59"/>
      <c r="U733" s="59"/>
      <c r="V733" s="58"/>
      <c r="W733" s="16"/>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c r="BN733" s="8"/>
      <c r="BO733" s="8"/>
      <c r="BP733" s="8"/>
    </row>
    <row r="734" spans="1:68" ht="12" customHeight="1" outlineLevel="1" x14ac:dyDescent="0.35">
      <c r="A734" s="6"/>
      <c r="B734" s="7"/>
      <c r="C734" s="17"/>
      <c r="D734" s="17"/>
      <c r="E734" s="17"/>
      <c r="F734" s="26"/>
      <c r="G734" s="49"/>
      <c r="H734" s="50"/>
      <c r="I734" s="636" t="str">
        <f>General!O37</f>
        <v>sp</v>
      </c>
      <c r="J734" s="230">
        <v>10</v>
      </c>
      <c r="K734" s="230">
        <v>10</v>
      </c>
      <c r="L734" s="230">
        <v>10</v>
      </c>
      <c r="M734" s="230">
        <v>10</v>
      </c>
      <c r="N734" s="230">
        <v>10</v>
      </c>
      <c r="O734" s="230">
        <v>10</v>
      </c>
      <c r="P734" s="230">
        <v>10</v>
      </c>
      <c r="Q734" s="230">
        <v>10</v>
      </c>
      <c r="R734" s="230">
        <v>10</v>
      </c>
      <c r="S734" s="47"/>
      <c r="T734" s="59"/>
      <c r="U734" s="59"/>
      <c r="V734" s="58"/>
      <c r="W734" s="16"/>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8"/>
      <c r="BM734" s="8"/>
      <c r="BN734" s="8"/>
      <c r="BO734" s="8"/>
      <c r="BP734" s="8"/>
    </row>
    <row r="735" spans="1:68" ht="12" customHeight="1" outlineLevel="1" x14ac:dyDescent="0.35">
      <c r="A735" s="6"/>
      <c r="B735" s="7"/>
      <c r="C735" s="17"/>
      <c r="D735" s="17"/>
      <c r="E735" s="17"/>
      <c r="F735" s="26"/>
      <c r="G735" s="49"/>
      <c r="H735" s="50"/>
      <c r="I735" s="636" t="str">
        <f>General!O38</f>
        <v>t</v>
      </c>
      <c r="J735" s="230">
        <v>10</v>
      </c>
      <c r="K735" s="230">
        <v>10</v>
      </c>
      <c r="L735" s="230">
        <v>10</v>
      </c>
      <c r="M735" s="230">
        <v>10</v>
      </c>
      <c r="N735" s="230">
        <v>10</v>
      </c>
      <c r="O735" s="230">
        <v>10</v>
      </c>
      <c r="P735" s="230">
        <v>10</v>
      </c>
      <c r="Q735" s="230">
        <v>10</v>
      </c>
      <c r="R735" s="230">
        <v>10</v>
      </c>
      <c r="S735" s="47"/>
      <c r="T735" s="59"/>
      <c r="U735" s="59"/>
      <c r="V735" s="58"/>
      <c r="W735" s="16"/>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8"/>
      <c r="BM735" s="8"/>
      <c r="BN735" s="8"/>
      <c r="BO735" s="8"/>
      <c r="BP735" s="8"/>
    </row>
    <row r="736" spans="1:68" ht="12" customHeight="1" outlineLevel="1" x14ac:dyDescent="0.35">
      <c r="A736" s="6"/>
      <c r="B736" s="7"/>
      <c r="C736" s="17"/>
      <c r="D736" s="17"/>
      <c r="E736" s="17"/>
      <c r="F736" s="26"/>
      <c r="G736" s="49"/>
      <c r="H736" s="50"/>
      <c r="I736" s="636" t="str">
        <f>General!O39</f>
        <v>tc</v>
      </c>
      <c r="J736" s="230">
        <v>10</v>
      </c>
      <c r="K736" s="230">
        <v>10</v>
      </c>
      <c r="L736" s="230">
        <v>10</v>
      </c>
      <c r="M736" s="230">
        <v>10</v>
      </c>
      <c r="N736" s="230">
        <v>10</v>
      </c>
      <c r="O736" s="230">
        <v>10</v>
      </c>
      <c r="P736" s="230">
        <v>10</v>
      </c>
      <c r="Q736" s="230">
        <v>10</v>
      </c>
      <c r="R736" s="230">
        <v>10</v>
      </c>
      <c r="S736" s="47"/>
      <c r="T736" s="59"/>
      <c r="U736" s="59"/>
      <c r="V736" s="58"/>
      <c r="W736" s="16"/>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8"/>
      <c r="BM736" s="8"/>
      <c r="BN736" s="8"/>
      <c r="BO736" s="8"/>
      <c r="BP736" s="8"/>
    </row>
    <row r="737" spans="1:68" ht="12" customHeight="1" outlineLevel="1" x14ac:dyDescent="0.35">
      <c r="A737" s="6"/>
      <c r="B737" s="7"/>
      <c r="C737" s="17"/>
      <c r="D737" s="17"/>
      <c r="E737" s="17"/>
      <c r="F737" s="26"/>
      <c r="G737" s="49"/>
      <c r="H737" s="50"/>
      <c r="I737" s="636" t="str">
        <f>General!O40</f>
        <v>u</v>
      </c>
      <c r="J737" s="230">
        <v>10</v>
      </c>
      <c r="K737" s="230">
        <v>10</v>
      </c>
      <c r="L737" s="230">
        <v>10</v>
      </c>
      <c r="M737" s="230">
        <v>10</v>
      </c>
      <c r="N737" s="230">
        <v>10</v>
      </c>
      <c r="O737" s="230">
        <v>10</v>
      </c>
      <c r="P737" s="230">
        <v>10</v>
      </c>
      <c r="Q737" s="230">
        <v>10</v>
      </c>
      <c r="R737" s="230">
        <v>10</v>
      </c>
      <c r="S737" s="47"/>
      <c r="T737" s="59"/>
      <c r="U737" s="59"/>
      <c r="V737" s="58"/>
      <c r="W737" s="16"/>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c r="BL737" s="8"/>
      <c r="BM737" s="8"/>
      <c r="BN737" s="8"/>
      <c r="BO737" s="8"/>
      <c r="BP737" s="8"/>
    </row>
    <row r="738" spans="1:68" ht="12" customHeight="1" outlineLevel="1" x14ac:dyDescent="0.35">
      <c r="A738" s="6"/>
      <c r="B738" s="7"/>
      <c r="C738" s="17"/>
      <c r="D738" s="17"/>
      <c r="E738" s="17"/>
      <c r="F738" s="26"/>
      <c r="G738" s="49"/>
      <c r="H738" s="50"/>
      <c r="I738" s="636" t="str">
        <f>General!O41</f>
        <v>uc</v>
      </c>
      <c r="J738" s="230">
        <v>10</v>
      </c>
      <c r="K738" s="230">
        <v>10</v>
      </c>
      <c r="L738" s="230">
        <v>10</v>
      </c>
      <c r="M738" s="230">
        <v>10</v>
      </c>
      <c r="N738" s="230">
        <v>10</v>
      </c>
      <c r="O738" s="230">
        <v>10</v>
      </c>
      <c r="P738" s="230">
        <v>10</v>
      </c>
      <c r="Q738" s="230">
        <v>10</v>
      </c>
      <c r="R738" s="230">
        <v>10</v>
      </c>
      <c r="S738" s="47"/>
      <c r="T738" s="59"/>
      <c r="U738" s="59"/>
      <c r="V738" s="58"/>
      <c r="W738" s="16"/>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8"/>
      <c r="BM738" s="8"/>
      <c r="BN738" s="8"/>
      <c r="BO738" s="8"/>
      <c r="BP738" s="8"/>
    </row>
    <row r="739" spans="1:68" ht="12" customHeight="1" outlineLevel="1" x14ac:dyDescent="0.35">
      <c r="A739" s="6"/>
      <c r="B739" s="7"/>
      <c r="C739" s="17"/>
      <c r="D739" s="17"/>
      <c r="E739" s="17"/>
      <c r="F739" s="26"/>
      <c r="G739" s="49"/>
      <c r="H739" s="50"/>
      <c r="I739" s="636" t="str">
        <f>General!O42</f>
        <v>v</v>
      </c>
      <c r="J739" s="232">
        <v>90</v>
      </c>
      <c r="K739" s="232">
        <v>90</v>
      </c>
      <c r="L739" s="232">
        <v>90</v>
      </c>
      <c r="M739" s="232">
        <v>90</v>
      </c>
      <c r="N739" s="232">
        <v>90</v>
      </c>
      <c r="O739" s="232">
        <v>90</v>
      </c>
      <c r="P739" s="232">
        <v>90</v>
      </c>
      <c r="Q739" s="232">
        <v>90</v>
      </c>
      <c r="R739" s="232">
        <v>90</v>
      </c>
      <c r="S739" s="47"/>
      <c r="T739" s="59"/>
      <c r="U739" s="59"/>
      <c r="V739" s="58"/>
      <c r="W739" s="16"/>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c r="BL739" s="8"/>
      <c r="BM739" s="8"/>
      <c r="BN739" s="8"/>
      <c r="BO739" s="8"/>
      <c r="BP739" s="8"/>
    </row>
    <row r="740" spans="1:68" ht="12" customHeight="1" outlineLevel="1" x14ac:dyDescent="0.35">
      <c r="A740" s="6"/>
      <c r="B740" s="7"/>
      <c r="C740" s="17"/>
      <c r="D740" s="17"/>
      <c r="E740" s="17"/>
      <c r="F740" s="26"/>
      <c r="G740" s="49"/>
      <c r="H740" s="50"/>
      <c r="I740" s="636" t="str">
        <f>General!O43</f>
        <v>w</v>
      </c>
      <c r="J740" s="232">
        <v>120</v>
      </c>
      <c r="K740" s="232">
        <v>120</v>
      </c>
      <c r="L740" s="232">
        <v>120</v>
      </c>
      <c r="M740" s="232">
        <v>120</v>
      </c>
      <c r="N740" s="232">
        <v>120</v>
      </c>
      <c r="O740" s="232">
        <v>120</v>
      </c>
      <c r="P740" s="232">
        <v>120</v>
      </c>
      <c r="Q740" s="232">
        <v>120</v>
      </c>
      <c r="R740" s="232">
        <v>120</v>
      </c>
      <c r="S740" s="47"/>
      <c r="T740" s="59"/>
      <c r="U740" s="59"/>
      <c r="V740" s="58"/>
      <c r="W740" s="16"/>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c r="BL740" s="8"/>
      <c r="BM740" s="8"/>
      <c r="BN740" s="8"/>
      <c r="BO740" s="8"/>
      <c r="BP740" s="8"/>
    </row>
    <row r="741" spans="1:68" ht="12" customHeight="1" outlineLevel="1" x14ac:dyDescent="0.35">
      <c r="A741" s="6"/>
      <c r="B741" s="7"/>
      <c r="C741" s="17"/>
      <c r="D741" s="17"/>
      <c r="E741" s="17"/>
      <c r="F741" s="26"/>
      <c r="G741" s="49"/>
      <c r="H741" s="50"/>
      <c r="I741" s="636" t="str">
        <f>General!O44</f>
        <v>wd</v>
      </c>
      <c r="J741" s="232">
        <v>120</v>
      </c>
      <c r="K741" s="232">
        <v>120</v>
      </c>
      <c r="L741" s="232">
        <v>120</v>
      </c>
      <c r="M741" s="232">
        <v>120</v>
      </c>
      <c r="N741" s="232">
        <v>120</v>
      </c>
      <c r="O741" s="232">
        <v>120</v>
      </c>
      <c r="P741" s="232">
        <v>120</v>
      </c>
      <c r="Q741" s="232">
        <v>120</v>
      </c>
      <c r="R741" s="232">
        <v>120</v>
      </c>
      <c r="S741" s="47"/>
      <c r="T741" s="59"/>
      <c r="U741" s="59"/>
      <c r="V741" s="58"/>
      <c r="W741" s="16"/>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8"/>
      <c r="BM741" s="8"/>
      <c r="BN741" s="8"/>
      <c r="BO741" s="8"/>
      <c r="BP741" s="8"/>
    </row>
    <row r="742" spans="1:68" ht="12" customHeight="1" outlineLevel="1" x14ac:dyDescent="0.35">
      <c r="A742" s="6"/>
      <c r="B742" s="7"/>
      <c r="C742" s="17"/>
      <c r="D742" s="17"/>
      <c r="E742" s="17"/>
      <c r="F742" s="26"/>
      <c r="G742" s="49"/>
      <c r="H742" s="50"/>
      <c r="I742" s="636" t="str">
        <f>General!O45</f>
        <v>x</v>
      </c>
      <c r="J742" s="230">
        <v>10</v>
      </c>
      <c r="K742" s="230">
        <v>10</v>
      </c>
      <c r="L742" s="230">
        <v>10</v>
      </c>
      <c r="M742" s="230">
        <v>10</v>
      </c>
      <c r="N742" s="230">
        <v>10</v>
      </c>
      <c r="O742" s="230">
        <v>10</v>
      </c>
      <c r="P742" s="230">
        <v>10</v>
      </c>
      <c r="Q742" s="230">
        <v>10</v>
      </c>
      <c r="R742" s="230">
        <v>10</v>
      </c>
      <c r="S742" s="47"/>
      <c r="T742" s="59"/>
      <c r="U742" s="59"/>
      <c r="V742" s="58"/>
      <c r="W742" s="16"/>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c r="BL742" s="8"/>
      <c r="BM742" s="8"/>
      <c r="BN742" s="8"/>
      <c r="BO742" s="8"/>
      <c r="BP742" s="8"/>
    </row>
    <row r="743" spans="1:68" ht="12" customHeight="1" outlineLevel="1" x14ac:dyDescent="0.35">
      <c r="A743" s="6"/>
      <c r="B743" s="7"/>
      <c r="C743" s="17"/>
      <c r="D743" s="17"/>
      <c r="E743" s="17"/>
      <c r="F743" s="26"/>
      <c r="G743" s="49"/>
      <c r="H743" s="50"/>
      <c r="I743" s="636" t="str">
        <f>General!O46</f>
        <v>xc</v>
      </c>
      <c r="J743" s="230">
        <v>10</v>
      </c>
      <c r="K743" s="230">
        <v>10</v>
      </c>
      <c r="L743" s="230">
        <v>10</v>
      </c>
      <c r="M743" s="230">
        <v>10</v>
      </c>
      <c r="N743" s="230">
        <v>10</v>
      </c>
      <c r="O743" s="230">
        <v>10</v>
      </c>
      <c r="P743" s="230">
        <v>10</v>
      </c>
      <c r="Q743" s="230">
        <v>10</v>
      </c>
      <c r="R743" s="230">
        <v>10</v>
      </c>
      <c r="S743" s="47"/>
      <c r="T743" s="59"/>
      <c r="U743" s="59"/>
      <c r="V743" s="58"/>
      <c r="W743" s="16"/>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8"/>
      <c r="BM743" s="8"/>
      <c r="BN743" s="8"/>
      <c r="BO743" s="8"/>
      <c r="BP743" s="8"/>
    </row>
    <row r="744" spans="1:68" ht="12" customHeight="1" outlineLevel="1" x14ac:dyDescent="0.35">
      <c r="A744" s="6"/>
      <c r="B744" s="7"/>
      <c r="C744" s="17"/>
      <c r="D744" s="17"/>
      <c r="E744" s="17"/>
      <c r="F744" s="26"/>
      <c r="G744" s="49"/>
      <c r="H744" s="50"/>
      <c r="I744" s="636" t="str">
        <f>General!O47</f>
        <v>z</v>
      </c>
      <c r="J744" s="232">
        <v>2</v>
      </c>
      <c r="K744" s="232">
        <v>2</v>
      </c>
      <c r="L744" s="232">
        <v>2</v>
      </c>
      <c r="M744" s="232">
        <v>2</v>
      </c>
      <c r="N744" s="232">
        <v>2</v>
      </c>
      <c r="O744" s="232">
        <v>2</v>
      </c>
      <c r="P744" s="232">
        <v>2</v>
      </c>
      <c r="Q744" s="232">
        <v>2</v>
      </c>
      <c r="R744" s="232">
        <v>2</v>
      </c>
      <c r="S744" s="47"/>
      <c r="T744" s="59"/>
      <c r="U744" s="59"/>
      <c r="V744" s="58"/>
      <c r="W744" s="16"/>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8"/>
      <c r="BM744" s="8"/>
      <c r="BN744" s="8"/>
      <c r="BO744" s="8"/>
      <c r="BP744" s="8"/>
    </row>
    <row r="745" spans="1:68" ht="12" customHeight="1" outlineLevel="1" x14ac:dyDescent="0.35">
      <c r="A745" s="6"/>
      <c r="B745" s="7"/>
      <c r="C745" s="17"/>
      <c r="D745" s="17"/>
      <c r="E745" s="17"/>
      <c r="F745" s="26"/>
      <c r="G745" s="49"/>
      <c r="H745" s="50"/>
      <c r="I745" s="636" t="str">
        <f>General!O48</f>
        <v>zd</v>
      </c>
      <c r="J745" s="232">
        <v>2</v>
      </c>
      <c r="K745" s="232">
        <v>2</v>
      </c>
      <c r="L745" s="232">
        <v>2</v>
      </c>
      <c r="M745" s="232">
        <v>2</v>
      </c>
      <c r="N745" s="232">
        <v>2</v>
      </c>
      <c r="O745" s="232">
        <v>2</v>
      </c>
      <c r="P745" s="232">
        <v>2</v>
      </c>
      <c r="Q745" s="232">
        <v>2</v>
      </c>
      <c r="R745" s="232">
        <v>2</v>
      </c>
      <c r="S745" s="47"/>
      <c r="T745" s="59"/>
      <c r="U745" s="59"/>
      <c r="V745" s="58"/>
      <c r="W745" s="16"/>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8"/>
      <c r="BM745" s="8"/>
      <c r="BN745" s="8"/>
      <c r="BO745" s="8"/>
      <c r="BP745" s="8"/>
    </row>
    <row r="746" spans="1:68" ht="12" customHeight="1" outlineLevel="1" x14ac:dyDescent="0.35">
      <c r="A746" s="6"/>
      <c r="B746" s="7"/>
      <c r="C746" s="17"/>
      <c r="D746" s="17"/>
      <c r="E746" s="17"/>
      <c r="F746" s="26"/>
      <c r="G746" s="49"/>
      <c r="H746" s="50"/>
      <c r="I746" s="50"/>
      <c r="J746" s="50"/>
      <c r="K746" s="50"/>
      <c r="L746" s="50"/>
      <c r="M746" s="50"/>
      <c r="N746" s="50"/>
      <c r="O746" s="50"/>
      <c r="P746" s="50"/>
      <c r="Q746" s="50"/>
      <c r="R746" s="50"/>
      <c r="S746" s="50"/>
      <c r="T746" s="50"/>
      <c r="U746" s="59"/>
      <c r="V746" s="58"/>
      <c r="W746" s="16"/>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8"/>
      <c r="BM746" s="8"/>
      <c r="BN746" s="8"/>
      <c r="BO746" s="8"/>
      <c r="BP746" s="8"/>
    </row>
    <row r="747" spans="1:68" ht="5.15" customHeight="1" outlineLevel="1" x14ac:dyDescent="0.35">
      <c r="A747" s="6"/>
      <c r="B747" s="7"/>
      <c r="C747" s="17"/>
      <c r="D747" s="17"/>
      <c r="E747" s="17"/>
      <c r="F747" s="36"/>
      <c r="G747" s="37"/>
      <c r="H747" s="37"/>
      <c r="I747" s="37"/>
      <c r="J747" s="38"/>
      <c r="K747" s="38"/>
      <c r="L747" s="38"/>
      <c r="M747" s="38"/>
      <c r="N747" s="38"/>
      <c r="O747" s="38"/>
      <c r="P747" s="38"/>
      <c r="Q747" s="38"/>
      <c r="R747" s="38"/>
      <c r="S747" s="38"/>
      <c r="T747" s="38"/>
      <c r="U747" s="38"/>
      <c r="V747" s="30"/>
      <c r="W747" s="16"/>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c r="BL747" s="8"/>
      <c r="BM747" s="8"/>
      <c r="BN747" s="8"/>
      <c r="BO747" s="8"/>
      <c r="BP747" s="8"/>
    </row>
    <row r="748" spans="1:68" ht="25.4" customHeight="1" outlineLevel="1" x14ac:dyDescent="0.35">
      <c r="A748" s="6"/>
      <c r="B748" s="7"/>
      <c r="C748" s="39"/>
      <c r="D748" s="39"/>
      <c r="E748" s="39"/>
      <c r="F748" s="39"/>
      <c r="G748" s="40" t="str">
        <f>G706</f>
        <v>SEEDING RATES</v>
      </c>
      <c r="H748" s="39"/>
      <c r="I748" s="39"/>
      <c r="J748" s="39"/>
      <c r="K748" s="39"/>
      <c r="L748" s="39"/>
      <c r="M748" s="39"/>
      <c r="N748" s="39"/>
      <c r="O748" s="39"/>
      <c r="P748" s="39"/>
      <c r="Q748" s="39"/>
      <c r="R748" s="39"/>
      <c r="S748" s="39"/>
      <c r="T748" s="39"/>
      <c r="U748" s="39"/>
      <c r="V748" s="39"/>
      <c r="W748" s="41" t="s">
        <v>10</v>
      </c>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8"/>
      <c r="BM748" s="8"/>
      <c r="BN748" s="8"/>
      <c r="BO748" s="8"/>
      <c r="BP748" s="8"/>
    </row>
    <row r="749" spans="1:68" ht="12" customHeight="1" outlineLevel="1" x14ac:dyDescent="0.35">
      <c r="A749" s="6"/>
      <c r="B749" s="7"/>
      <c r="C749" s="7"/>
      <c r="D749" s="7"/>
      <c r="E749" s="7"/>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c r="BL749" s="8"/>
      <c r="BM749" s="8"/>
      <c r="BN749" s="8"/>
      <c r="BO749" s="8"/>
      <c r="BP749" s="8"/>
    </row>
    <row r="750" spans="1:68" ht="12" customHeight="1" x14ac:dyDescent="0.35">
      <c r="A750" s="6"/>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c r="AQ750" s="7"/>
      <c r="AR750" s="7"/>
      <c r="AS750" s="7"/>
      <c r="AT750" s="7"/>
      <c r="AU750" s="7"/>
      <c r="AV750" s="7"/>
      <c r="AW750" s="7"/>
      <c r="AX750" s="7"/>
      <c r="AY750" s="7"/>
      <c r="AZ750" s="7"/>
      <c r="BA750" s="7"/>
      <c r="BB750" s="7"/>
      <c r="BC750" s="7"/>
      <c r="BD750" s="7"/>
      <c r="BE750" s="7"/>
      <c r="BF750" s="7"/>
      <c r="BG750" s="7"/>
      <c r="BH750" s="7"/>
      <c r="BI750" s="7"/>
      <c r="BJ750" s="7"/>
      <c r="BK750" s="7"/>
      <c r="BL750" s="7"/>
      <c r="BM750" s="7"/>
      <c r="BN750" s="7"/>
      <c r="BO750" s="7"/>
      <c r="BP750" s="7"/>
    </row>
    <row r="751" spans="1:68" ht="5.15" customHeight="1" thickBot="1" x14ac:dyDescent="0.4">
      <c r="A751" s="6"/>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c r="AQ751" s="7"/>
      <c r="AR751" s="7"/>
      <c r="AS751" s="7"/>
      <c r="AT751" s="7"/>
      <c r="AU751" s="7"/>
      <c r="AV751" s="7"/>
      <c r="AW751" s="7"/>
      <c r="AX751" s="7"/>
      <c r="AY751" s="7"/>
      <c r="AZ751" s="7"/>
      <c r="BA751" s="7"/>
      <c r="BB751" s="7"/>
      <c r="BC751" s="7"/>
      <c r="BD751" s="7"/>
      <c r="BE751" s="7"/>
      <c r="BF751" s="7"/>
      <c r="BG751" s="7"/>
      <c r="BH751" s="7"/>
      <c r="BI751" s="7"/>
      <c r="BJ751" s="7"/>
      <c r="BK751" s="7"/>
      <c r="BL751" s="7"/>
      <c r="BM751" s="7"/>
      <c r="BN751" s="7"/>
      <c r="BO751" s="7"/>
      <c r="BP751" s="7"/>
    </row>
    <row r="752" spans="1:68" ht="5.15" customHeight="1" x14ac:dyDescent="0.35">
      <c r="A752" s="6"/>
      <c r="B752" s="7"/>
      <c r="C752" s="9" t="s">
        <v>0</v>
      </c>
      <c r="D752" s="9"/>
      <c r="E752" s="9"/>
      <c r="F752" s="9"/>
      <c r="G752" s="9"/>
      <c r="H752" s="9"/>
      <c r="I752" s="9"/>
      <c r="J752" s="9"/>
      <c r="K752" s="9"/>
      <c r="L752" s="9"/>
      <c r="M752" s="9"/>
      <c r="N752" s="9"/>
      <c r="O752" s="9"/>
      <c r="P752" s="9"/>
      <c r="Q752" s="10"/>
      <c r="R752" s="9"/>
      <c r="S752" s="9"/>
      <c r="T752" s="9"/>
      <c r="U752" s="10"/>
      <c r="V752" s="10"/>
      <c r="W752" s="11"/>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8"/>
      <c r="BM752" s="8"/>
      <c r="BN752" s="8"/>
      <c r="BO752" s="8"/>
      <c r="BP752" s="8"/>
    </row>
    <row r="753" spans="1:68" ht="12" customHeight="1" x14ac:dyDescent="0.35">
      <c r="A753" s="6"/>
      <c r="B753" s="7"/>
      <c r="C753" s="12"/>
      <c r="D753" s="12"/>
      <c r="E753" s="12" t="s">
        <v>1</v>
      </c>
      <c r="F753" s="13"/>
      <c r="G753" s="14" t="s">
        <v>19</v>
      </c>
      <c r="H753" s="14"/>
      <c r="I753" s="13"/>
      <c r="J753" s="13"/>
      <c r="K753" s="13"/>
      <c r="L753" s="13"/>
      <c r="M753" s="13"/>
      <c r="N753" s="13"/>
      <c r="O753" s="13"/>
      <c r="P753" s="13"/>
      <c r="Q753" s="13"/>
      <c r="R753" s="13"/>
      <c r="S753" s="13"/>
      <c r="T753" s="13"/>
      <c r="U753" s="13"/>
      <c r="V753" s="13"/>
      <c r="W753" s="16"/>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c r="BL753" s="8"/>
      <c r="BM753" s="8"/>
      <c r="BN753" s="8"/>
      <c r="BO753" s="8"/>
      <c r="BP753" s="8"/>
    </row>
    <row r="754" spans="1:68" ht="12" customHeight="1" x14ac:dyDescent="0.35">
      <c r="A754" s="6"/>
      <c r="B754" s="7"/>
      <c r="C754" s="12"/>
      <c r="D754" s="12"/>
      <c r="E754" s="17"/>
      <c r="F754" s="13"/>
      <c r="G754" s="13" t="s">
        <v>20</v>
      </c>
      <c r="H754" s="13"/>
      <c r="J754" s="13"/>
      <c r="K754" s="13"/>
      <c r="L754" s="13"/>
      <c r="M754" s="13"/>
      <c r="N754" s="51" t="s">
        <v>1101</v>
      </c>
      <c r="O754" s="13"/>
      <c r="P754" s="13"/>
      <c r="Q754" s="13"/>
      <c r="R754" s="13"/>
      <c r="S754" s="13"/>
      <c r="T754" s="13"/>
      <c r="U754" s="13"/>
      <c r="V754" s="13"/>
      <c r="W754" s="16"/>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c r="BG754" s="8"/>
      <c r="BH754" s="8"/>
      <c r="BI754" s="8"/>
      <c r="BJ754" s="8"/>
      <c r="BK754" s="8"/>
      <c r="BL754" s="8"/>
      <c r="BM754" s="8"/>
      <c r="BN754" s="8"/>
      <c r="BO754" s="8"/>
      <c r="BP754" s="8"/>
    </row>
    <row r="755" spans="1:68" ht="12" customHeight="1" x14ac:dyDescent="0.35">
      <c r="A755" s="6"/>
      <c r="B755" s="7"/>
      <c r="C755" s="17"/>
      <c r="D755" s="12"/>
      <c r="E755" s="17"/>
      <c r="F755" s="13"/>
      <c r="G755" s="641">
        <v>2019</v>
      </c>
      <c r="H755" s="44"/>
      <c r="J755" s="13"/>
      <c r="K755" s="13"/>
      <c r="L755" s="13"/>
      <c r="M755" s="13"/>
      <c r="N755" s="13"/>
      <c r="O755" s="13"/>
      <c r="P755" s="13"/>
      <c r="Q755" s="13"/>
      <c r="R755" s="13"/>
      <c r="S755" s="13"/>
      <c r="T755" s="13"/>
      <c r="U755" s="13"/>
      <c r="V755" s="13"/>
      <c r="W755" s="16"/>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c r="BG755" s="8"/>
      <c r="BH755" s="8"/>
      <c r="BI755" s="8"/>
      <c r="BJ755" s="8"/>
      <c r="BK755" s="8"/>
      <c r="BL755" s="8"/>
      <c r="BM755" s="8"/>
      <c r="BN755" s="8"/>
      <c r="BO755" s="8"/>
      <c r="BP755" s="8"/>
    </row>
    <row r="756" spans="1:68" ht="12" customHeight="1" x14ac:dyDescent="0.35">
      <c r="A756" s="6"/>
      <c r="B756" s="7"/>
      <c r="C756" s="20">
        <v>0</v>
      </c>
      <c r="D756" s="12"/>
      <c r="E756" s="17"/>
      <c r="F756" s="13"/>
      <c r="G756" s="21"/>
      <c r="H756" s="21"/>
      <c r="J756" s="13"/>
      <c r="N756" s="13"/>
      <c r="Q756" s="13"/>
      <c r="U756" s="13"/>
      <c r="V756" s="13"/>
      <c r="W756" s="16"/>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c r="BG756" s="8"/>
      <c r="BH756" s="8"/>
      <c r="BI756" s="8"/>
      <c r="BJ756" s="8"/>
      <c r="BK756" s="8"/>
      <c r="BL756" s="8"/>
      <c r="BM756" s="8"/>
      <c r="BN756" s="8"/>
      <c r="BO756" s="8"/>
      <c r="BP756" s="8"/>
    </row>
    <row r="757" spans="1:68" ht="12" customHeight="1" x14ac:dyDescent="0.35">
      <c r="A757" s="6"/>
      <c r="B757" s="7"/>
      <c r="C757" s="17"/>
      <c r="D757" s="17"/>
      <c r="E757" s="17"/>
      <c r="F757" s="17"/>
      <c r="G757" s="17"/>
      <c r="H757" s="17"/>
      <c r="I757" s="17"/>
      <c r="J757" s="17"/>
      <c r="K757" s="22"/>
      <c r="L757" s="22"/>
      <c r="M757" s="22"/>
      <c r="N757" s="22"/>
      <c r="O757" s="22"/>
      <c r="P757" s="22"/>
      <c r="Q757" s="22"/>
      <c r="R757" s="22"/>
      <c r="S757" s="22"/>
      <c r="T757" s="22"/>
      <c r="U757" s="22"/>
      <c r="V757" s="22"/>
      <c r="W757" s="16"/>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c r="BG757" s="8"/>
      <c r="BH757" s="8"/>
      <c r="BI757" s="8"/>
      <c r="BJ757" s="8"/>
      <c r="BK757" s="8"/>
      <c r="BL757" s="8"/>
      <c r="BM757" s="8"/>
      <c r="BN757" s="8"/>
      <c r="BO757" s="8"/>
      <c r="BP757" s="8"/>
    </row>
    <row r="758" spans="1:68" ht="12" customHeight="1" x14ac:dyDescent="0.35">
      <c r="A758" s="6"/>
      <c r="B758" s="7"/>
      <c r="C758" s="17"/>
      <c r="D758" s="17"/>
      <c r="E758" s="17"/>
      <c r="F758" s="17"/>
      <c r="G758" s="52"/>
      <c r="H758" s="52"/>
      <c r="I758" s="52"/>
      <c r="J758" s="52"/>
      <c r="K758" s="52"/>
      <c r="L758" s="25"/>
      <c r="M758" s="25"/>
      <c r="N758" s="52"/>
      <c r="O758" s="25"/>
      <c r="P758" s="25"/>
      <c r="Q758" s="45"/>
      <c r="R758" s="52"/>
      <c r="S758" s="52"/>
      <c r="T758" s="52"/>
      <c r="U758" s="22"/>
      <c r="V758" s="45"/>
      <c r="W758" s="16"/>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c r="BF758" s="8"/>
      <c r="BG758" s="8"/>
      <c r="BH758" s="8"/>
      <c r="BI758" s="8"/>
      <c r="BJ758" s="8"/>
      <c r="BK758" s="8"/>
      <c r="BL758" s="8"/>
      <c r="BM758" s="8"/>
      <c r="BN758" s="8"/>
      <c r="BO758" s="8"/>
      <c r="BP758" s="8"/>
    </row>
    <row r="759" spans="1:68" ht="12" customHeight="1" x14ac:dyDescent="0.35">
      <c r="A759" s="6"/>
      <c r="B759" s="7"/>
      <c r="C759" s="17"/>
      <c r="D759" s="17"/>
      <c r="E759" s="17"/>
      <c r="F759" s="17"/>
      <c r="G759" s="52"/>
      <c r="H759" s="52" t="s">
        <v>24</v>
      </c>
      <c r="I759" s="52" t="s">
        <v>24</v>
      </c>
      <c r="J759" s="52"/>
      <c r="K759" s="52"/>
      <c r="L759" s="25" t="s">
        <v>25</v>
      </c>
      <c r="M759" s="25" t="s">
        <v>26</v>
      </c>
      <c r="N759" s="25"/>
      <c r="O759" s="25" t="s">
        <v>25</v>
      </c>
      <c r="P759" s="25" t="s">
        <v>26</v>
      </c>
      <c r="Q759" s="46"/>
      <c r="R759" s="52"/>
      <c r="S759" s="52"/>
      <c r="T759" s="52"/>
      <c r="U759" s="22"/>
      <c r="V759" s="22"/>
      <c r="W759" s="16"/>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c r="BG759" s="8"/>
      <c r="BH759" s="8"/>
      <c r="BI759" s="8"/>
      <c r="BJ759" s="8"/>
      <c r="BK759" s="8"/>
      <c r="BL759" s="8"/>
      <c r="BM759" s="8"/>
      <c r="BN759" s="8"/>
      <c r="BO759" s="8"/>
      <c r="BP759" s="8"/>
    </row>
    <row r="760" spans="1:68" ht="12" customHeight="1" x14ac:dyDescent="0.35">
      <c r="A760" s="6"/>
      <c r="B760" s="7"/>
      <c r="C760" s="17"/>
      <c r="D760" s="17"/>
      <c r="E760" s="17"/>
      <c r="F760" s="17"/>
      <c r="G760" s="45" t="s">
        <v>356</v>
      </c>
      <c r="H760" s="52" t="s">
        <v>205</v>
      </c>
      <c r="I760" s="52" t="s">
        <v>21</v>
      </c>
      <c r="J760" s="52" t="s">
        <v>206</v>
      </c>
      <c r="K760" s="25" t="s">
        <v>22</v>
      </c>
      <c r="L760" s="25" t="s">
        <v>207</v>
      </c>
      <c r="M760" s="25" t="s">
        <v>208</v>
      </c>
      <c r="N760" s="25" t="s">
        <v>23</v>
      </c>
      <c r="O760" s="25" t="s">
        <v>210</v>
      </c>
      <c r="P760" s="25" t="s">
        <v>211</v>
      </c>
      <c r="Q760" s="154" t="s">
        <v>209</v>
      </c>
      <c r="R760" s="52"/>
      <c r="S760" s="52"/>
      <c r="T760" s="52"/>
      <c r="U760" s="22"/>
      <c r="V760" s="22"/>
      <c r="W760" s="16"/>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c r="BG760" s="8"/>
      <c r="BH760" s="8"/>
      <c r="BI760" s="8"/>
      <c r="BJ760" s="8"/>
      <c r="BK760" s="8"/>
      <c r="BL760" s="8"/>
      <c r="BM760" s="8"/>
      <c r="BN760" s="8"/>
      <c r="BO760" s="8"/>
      <c r="BP760" s="8"/>
    </row>
    <row r="761" spans="1:68" ht="12" customHeight="1" x14ac:dyDescent="0.35">
      <c r="A761" s="6"/>
      <c r="B761" s="7"/>
      <c r="C761" s="17"/>
      <c r="D761" s="17"/>
      <c r="E761" s="17"/>
      <c r="F761" s="26"/>
      <c r="G761" s="642" t="str">
        <f>General!O17</f>
        <v>a</v>
      </c>
      <c r="H761" s="643">
        <v>3000</v>
      </c>
      <c r="I761" s="643">
        <v>27.5</v>
      </c>
      <c r="J761" s="643">
        <v>1</v>
      </c>
      <c r="K761" s="644"/>
      <c r="L761" s="643">
        <v>0</v>
      </c>
      <c r="M761" s="643">
        <v>0</v>
      </c>
      <c r="N761" s="645"/>
      <c r="O761" s="643">
        <v>0</v>
      </c>
      <c r="P761" s="643">
        <v>0</v>
      </c>
      <c r="Q761" s="647">
        <v>1</v>
      </c>
      <c r="S761">
        <f t="shared" ref="S761:S772" si="248">(H761+I761*J761)*J714/1000</f>
        <v>30.274999999999999</v>
      </c>
      <c r="T761">
        <f t="shared" ref="T761:T772" si="249">((M761*J714/100)/1000*L761+P761*J714/100/1000*O761)*Q761</f>
        <v>0</v>
      </c>
      <c r="W761" s="16"/>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c r="BF761" s="8"/>
      <c r="BG761" s="8"/>
      <c r="BH761" s="8"/>
      <c r="BI761" s="8"/>
      <c r="BJ761" s="8"/>
      <c r="BK761" s="8"/>
      <c r="BL761" s="8"/>
      <c r="BM761" s="8"/>
      <c r="BN761" s="8"/>
      <c r="BO761" s="8"/>
      <c r="BP761" s="8"/>
    </row>
    <row r="762" spans="1:68" ht="12" customHeight="1" x14ac:dyDescent="0.35">
      <c r="A762" s="6"/>
      <c r="B762" s="7"/>
      <c r="C762" s="17"/>
      <c r="D762" s="17"/>
      <c r="E762" s="17"/>
      <c r="F762" s="26"/>
      <c r="G762" s="642" t="str">
        <f>General!O18</f>
        <v>a2</v>
      </c>
      <c r="H762" s="643">
        <v>0</v>
      </c>
      <c r="I762" s="643">
        <v>0</v>
      </c>
      <c r="J762" s="643">
        <v>0</v>
      </c>
      <c r="K762" s="644"/>
      <c r="L762" s="643">
        <v>0</v>
      </c>
      <c r="M762" s="643">
        <v>0</v>
      </c>
      <c r="N762" s="645"/>
      <c r="O762" s="643">
        <v>0</v>
      </c>
      <c r="P762" s="643">
        <v>0</v>
      </c>
      <c r="Q762" s="647">
        <v>0</v>
      </c>
      <c r="S762">
        <f t="shared" si="248"/>
        <v>0</v>
      </c>
      <c r="T762">
        <f t="shared" si="249"/>
        <v>0</v>
      </c>
      <c r="W762" s="16"/>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c r="BG762" s="8"/>
      <c r="BH762" s="8"/>
      <c r="BI762" s="8"/>
      <c r="BJ762" s="8"/>
      <c r="BK762" s="8"/>
      <c r="BL762" s="8"/>
      <c r="BM762" s="8"/>
      <c r="BN762" s="8"/>
      <c r="BO762" s="8"/>
      <c r="BP762" s="8"/>
    </row>
    <row r="763" spans="1:68" ht="12" customHeight="1" x14ac:dyDescent="0.35">
      <c r="A763" s="6"/>
      <c r="B763" s="7"/>
      <c r="C763" s="17"/>
      <c r="D763" s="17"/>
      <c r="E763" s="17"/>
      <c r="F763" s="26"/>
      <c r="G763" s="642" t="str">
        <f>General!O19</f>
        <v>b</v>
      </c>
      <c r="H763" s="643">
        <v>295</v>
      </c>
      <c r="I763" s="643">
        <v>27.5</v>
      </c>
      <c r="J763" s="643">
        <v>1</v>
      </c>
      <c r="K763" s="644" t="s">
        <v>27</v>
      </c>
      <c r="L763" s="643">
        <v>40</v>
      </c>
      <c r="M763" s="643">
        <v>240</v>
      </c>
      <c r="N763" s="645"/>
      <c r="O763" s="643">
        <v>0</v>
      </c>
      <c r="P763" s="643">
        <v>0</v>
      </c>
      <c r="Q763" s="647">
        <v>1</v>
      </c>
      <c r="S763">
        <f t="shared" si="248"/>
        <v>32.25</v>
      </c>
      <c r="T763">
        <f t="shared" si="249"/>
        <v>9.6</v>
      </c>
      <c r="W763" s="16"/>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c r="BG763" s="8"/>
      <c r="BH763" s="8"/>
      <c r="BI763" s="8"/>
      <c r="BJ763" s="8"/>
      <c r="BK763" s="8"/>
      <c r="BL763" s="8"/>
      <c r="BM763" s="8"/>
      <c r="BN763" s="8"/>
      <c r="BO763" s="8"/>
      <c r="BP763" s="8"/>
    </row>
    <row r="764" spans="1:68" ht="12" customHeight="1" x14ac:dyDescent="0.35">
      <c r="A764" s="6"/>
      <c r="B764" s="7"/>
      <c r="C764" s="17"/>
      <c r="D764" s="17"/>
      <c r="E764" s="17"/>
      <c r="F764" s="26"/>
      <c r="G764" s="642" t="str">
        <f>General!O20</f>
        <v>bd</v>
      </c>
      <c r="H764" s="643">
        <v>295</v>
      </c>
      <c r="I764" s="643">
        <v>27.5</v>
      </c>
      <c r="J764" s="643">
        <v>1</v>
      </c>
      <c r="K764" s="644" t="s">
        <v>27</v>
      </c>
      <c r="L764" s="643">
        <v>40</v>
      </c>
      <c r="M764" s="643">
        <v>240</v>
      </c>
      <c r="N764" s="645"/>
      <c r="O764" s="643">
        <v>0</v>
      </c>
      <c r="P764" s="643">
        <v>0</v>
      </c>
      <c r="Q764" s="647">
        <v>1</v>
      </c>
      <c r="S764">
        <f t="shared" si="248"/>
        <v>32.25</v>
      </c>
      <c r="T764">
        <f t="shared" si="249"/>
        <v>9.6</v>
      </c>
      <c r="W764" s="16"/>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c r="BG764" s="8"/>
      <c r="BH764" s="8"/>
      <c r="BI764" s="8"/>
      <c r="BJ764" s="8"/>
      <c r="BK764" s="8"/>
      <c r="BL764" s="8"/>
      <c r="BM764" s="8"/>
      <c r="BN764" s="8"/>
      <c r="BO764" s="8"/>
      <c r="BP764" s="8"/>
    </row>
    <row r="765" spans="1:68" ht="12" customHeight="1" x14ac:dyDescent="0.35">
      <c r="A765" s="6"/>
      <c r="B765" s="7"/>
      <c r="C765" s="17"/>
      <c r="D765" s="17"/>
      <c r="E765" s="17"/>
      <c r="F765" s="26"/>
      <c r="G765" s="642" t="str">
        <f>General!O21</f>
        <v>f</v>
      </c>
      <c r="H765" s="643">
        <v>350</v>
      </c>
      <c r="I765" s="643">
        <v>27.5</v>
      </c>
      <c r="J765" s="643">
        <v>1</v>
      </c>
      <c r="K765" s="645" t="s">
        <v>30</v>
      </c>
      <c r="L765" s="643">
        <v>48</v>
      </c>
      <c r="M765" s="643">
        <v>200</v>
      </c>
      <c r="N765" s="645"/>
      <c r="O765" s="643">
        <v>0</v>
      </c>
      <c r="P765" s="643">
        <v>0</v>
      </c>
      <c r="Q765" s="647">
        <v>1</v>
      </c>
      <c r="S765">
        <f t="shared" si="248"/>
        <v>45.3</v>
      </c>
      <c r="T765">
        <f t="shared" si="249"/>
        <v>11.52</v>
      </c>
      <c r="W765" s="16"/>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c r="BF765" s="8"/>
      <c r="BG765" s="8"/>
      <c r="BH765" s="8"/>
      <c r="BI765" s="8"/>
      <c r="BJ765" s="8"/>
      <c r="BK765" s="8"/>
      <c r="BL765" s="8"/>
      <c r="BM765" s="8"/>
      <c r="BN765" s="8"/>
      <c r="BO765" s="8"/>
      <c r="BP765" s="8"/>
    </row>
    <row r="766" spans="1:68" ht="12" customHeight="1" x14ac:dyDescent="0.35">
      <c r="A766" s="6"/>
      <c r="B766" s="7"/>
      <c r="C766" s="17"/>
      <c r="D766" s="17"/>
      <c r="E766" s="17"/>
      <c r="F766" s="26"/>
      <c r="G766" s="642" t="str">
        <f>General!O22</f>
        <v>h</v>
      </c>
      <c r="H766" s="643">
        <v>235</v>
      </c>
      <c r="I766" s="643">
        <v>27.5</v>
      </c>
      <c r="J766" s="643">
        <v>1</v>
      </c>
      <c r="K766" s="645" t="s">
        <v>28</v>
      </c>
      <c r="L766" s="643">
        <v>27.7</v>
      </c>
      <c r="M766" s="643">
        <v>100</v>
      </c>
      <c r="N766" s="645"/>
      <c r="O766" s="643">
        <v>0</v>
      </c>
      <c r="P766" s="643">
        <v>0</v>
      </c>
      <c r="Q766" s="647">
        <v>1</v>
      </c>
      <c r="S766">
        <f t="shared" si="248"/>
        <v>36.75</v>
      </c>
      <c r="T766">
        <f t="shared" si="249"/>
        <v>3.8780000000000001</v>
      </c>
      <c r="W766" s="16"/>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c r="BG766" s="8"/>
      <c r="BH766" s="8"/>
      <c r="BI766" s="8"/>
      <c r="BJ766" s="8"/>
      <c r="BK766" s="8"/>
      <c r="BL766" s="8"/>
      <c r="BM766" s="8"/>
      <c r="BN766" s="8"/>
      <c r="BO766" s="8"/>
      <c r="BP766" s="8"/>
    </row>
    <row r="767" spans="1:68" ht="12" customHeight="1" x14ac:dyDescent="0.35">
      <c r="A767" s="6"/>
      <c r="B767" s="7"/>
      <c r="C767" s="17"/>
      <c r="D767" s="17"/>
      <c r="E767" s="17"/>
      <c r="F767" s="26"/>
      <c r="G767" s="642" t="str">
        <f>General!O23</f>
        <v>i</v>
      </c>
      <c r="H767" s="643">
        <v>350</v>
      </c>
      <c r="I767" s="643">
        <v>27.5</v>
      </c>
      <c r="J767" s="643">
        <v>1</v>
      </c>
      <c r="K767" s="645"/>
      <c r="L767" s="643">
        <v>0</v>
      </c>
      <c r="M767" s="643">
        <v>0</v>
      </c>
      <c r="N767" s="645"/>
      <c r="O767" s="643">
        <v>0</v>
      </c>
      <c r="P767" s="643">
        <v>0</v>
      </c>
      <c r="Q767" s="647">
        <v>1</v>
      </c>
      <c r="S767">
        <f t="shared" si="248"/>
        <v>33.975000000000001</v>
      </c>
      <c r="T767">
        <f t="shared" si="249"/>
        <v>0</v>
      </c>
      <c r="W767" s="16"/>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c r="BG767" s="8"/>
      <c r="BH767" s="8"/>
      <c r="BI767" s="8"/>
      <c r="BJ767" s="8"/>
      <c r="BK767" s="8"/>
      <c r="BL767" s="8"/>
      <c r="BM767" s="8"/>
      <c r="BN767" s="8"/>
      <c r="BO767" s="8"/>
      <c r="BP767" s="8"/>
    </row>
    <row r="768" spans="1:68" ht="12" customHeight="1" x14ac:dyDescent="0.35">
      <c r="A768" s="6"/>
      <c r="B768" s="7"/>
      <c r="C768" s="17"/>
      <c r="D768" s="17"/>
      <c r="E768" s="17"/>
      <c r="F768" s="36"/>
      <c r="G768" s="642" t="str">
        <f>General!O24</f>
        <v>j</v>
      </c>
      <c r="H768" s="643">
        <v>3000</v>
      </c>
      <c r="I768" s="643">
        <v>27.5</v>
      </c>
      <c r="J768" s="643">
        <v>1</v>
      </c>
      <c r="K768" s="644"/>
      <c r="L768" s="643">
        <v>0</v>
      </c>
      <c r="M768" s="643">
        <v>0</v>
      </c>
      <c r="N768" s="645"/>
      <c r="O768" s="643">
        <v>0</v>
      </c>
      <c r="P768" s="643">
        <v>0</v>
      </c>
      <c r="Q768" s="647">
        <v>1</v>
      </c>
      <c r="S768">
        <f t="shared" si="248"/>
        <v>30.274999999999999</v>
      </c>
      <c r="T768">
        <f t="shared" si="249"/>
        <v>0</v>
      </c>
      <c r="W768" s="16"/>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c r="BG768" s="8"/>
      <c r="BH768" s="8"/>
      <c r="BI768" s="8"/>
      <c r="BJ768" s="8"/>
      <c r="BK768" s="8"/>
      <c r="BL768" s="8"/>
      <c r="BM768" s="8"/>
      <c r="BN768" s="8"/>
      <c r="BO768" s="8"/>
      <c r="BP768" s="8"/>
    </row>
    <row r="769" spans="1:68" ht="12" customHeight="1" x14ac:dyDescent="0.35">
      <c r="A769" s="6"/>
      <c r="B769" s="7"/>
      <c r="C769" s="17"/>
      <c r="D769" s="17"/>
      <c r="E769" s="17"/>
      <c r="F769" s="36"/>
      <c r="G769" s="642" t="str">
        <f>General!O25</f>
        <v>jc</v>
      </c>
      <c r="H769" s="643">
        <v>3000</v>
      </c>
      <c r="I769" s="643">
        <v>27.5</v>
      </c>
      <c r="J769" s="643">
        <v>1</v>
      </c>
      <c r="K769" s="644"/>
      <c r="L769" s="643">
        <v>0</v>
      </c>
      <c r="M769" s="643">
        <v>0</v>
      </c>
      <c r="N769" s="645"/>
      <c r="O769" s="643">
        <v>0</v>
      </c>
      <c r="P769" s="643">
        <v>0</v>
      </c>
      <c r="Q769" s="647">
        <v>1</v>
      </c>
      <c r="S769">
        <f t="shared" si="248"/>
        <v>30.274999999999999</v>
      </c>
      <c r="T769">
        <f t="shared" si="249"/>
        <v>0</v>
      </c>
      <c r="W769" s="16"/>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c r="BJ769" s="8"/>
      <c r="BK769" s="8"/>
      <c r="BL769" s="8"/>
      <c r="BM769" s="8"/>
      <c r="BN769" s="8"/>
      <c r="BO769" s="8"/>
      <c r="BP769" s="8"/>
    </row>
    <row r="770" spans="1:68" ht="12" customHeight="1" x14ac:dyDescent="0.35">
      <c r="A770" s="6"/>
      <c r="B770" s="7"/>
      <c r="C770" s="17"/>
      <c r="D770" s="17"/>
      <c r="E770" s="17"/>
      <c r="F770" s="33"/>
      <c r="G770" s="642" t="str">
        <f>General!O26</f>
        <v>k</v>
      </c>
      <c r="H770" s="643">
        <v>350</v>
      </c>
      <c r="I770" s="643">
        <v>27.5</v>
      </c>
      <c r="J770" s="643">
        <v>1</v>
      </c>
      <c r="K770" s="645"/>
      <c r="L770" s="643">
        <v>0</v>
      </c>
      <c r="M770" s="643">
        <v>0</v>
      </c>
      <c r="N770" s="645"/>
      <c r="O770" s="643">
        <v>0</v>
      </c>
      <c r="P770" s="643">
        <v>0</v>
      </c>
      <c r="Q770" s="647">
        <v>1</v>
      </c>
      <c r="S770">
        <f t="shared" si="248"/>
        <v>33.975000000000001</v>
      </c>
      <c r="T770">
        <f t="shared" si="249"/>
        <v>0</v>
      </c>
      <c r="W770" s="16"/>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c r="BG770" s="8"/>
      <c r="BH770" s="8"/>
      <c r="BI770" s="8"/>
      <c r="BJ770" s="8"/>
      <c r="BK770" s="8"/>
      <c r="BL770" s="8"/>
      <c r="BM770" s="8"/>
      <c r="BN770" s="8"/>
      <c r="BO770" s="8"/>
      <c r="BP770" s="8"/>
    </row>
    <row r="771" spans="1:68" ht="12" customHeight="1" x14ac:dyDescent="0.35">
      <c r="A771" s="6"/>
      <c r="B771" s="7"/>
      <c r="C771" s="17"/>
      <c r="D771" s="17"/>
      <c r="E771" s="17"/>
      <c r="F771" s="33"/>
      <c r="G771" s="642" t="str">
        <f>General!O27</f>
        <v>l</v>
      </c>
      <c r="H771" s="643">
        <v>400</v>
      </c>
      <c r="I771" s="643">
        <v>27.5</v>
      </c>
      <c r="J771" s="643">
        <v>1</v>
      </c>
      <c r="K771" s="645" t="s">
        <v>29</v>
      </c>
      <c r="L771" s="643">
        <v>37</v>
      </c>
      <c r="M771" s="643">
        <v>200</v>
      </c>
      <c r="N771" s="645"/>
      <c r="O771" s="643">
        <v>0</v>
      </c>
      <c r="P771" s="643">
        <v>0</v>
      </c>
      <c r="Q771" s="647">
        <v>1</v>
      </c>
      <c r="S771">
        <f t="shared" si="248"/>
        <v>51.3</v>
      </c>
      <c r="T771">
        <f t="shared" si="249"/>
        <v>8.879999999999999</v>
      </c>
      <c r="W771" s="16"/>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c r="BG771" s="8"/>
      <c r="BH771" s="8"/>
      <c r="BI771" s="8"/>
      <c r="BJ771" s="8"/>
      <c r="BK771" s="8"/>
      <c r="BL771" s="8"/>
      <c r="BM771" s="8"/>
      <c r="BN771" s="8"/>
      <c r="BO771" s="8"/>
      <c r="BP771" s="8"/>
    </row>
    <row r="772" spans="1:68" ht="12" customHeight="1" x14ac:dyDescent="0.35">
      <c r="A772" s="6"/>
      <c r="B772" s="7"/>
      <c r="C772" s="17"/>
      <c r="D772" s="17"/>
      <c r="E772" s="17"/>
      <c r="F772" s="33"/>
      <c r="G772" s="642" t="str">
        <f>General!O28</f>
        <v>lf</v>
      </c>
      <c r="H772" s="643">
        <v>400</v>
      </c>
      <c r="I772" s="643">
        <v>27.5</v>
      </c>
      <c r="J772" s="643">
        <v>1</v>
      </c>
      <c r="K772" s="645" t="s">
        <v>29</v>
      </c>
      <c r="L772" s="643">
        <v>37</v>
      </c>
      <c r="M772" s="643">
        <v>200</v>
      </c>
      <c r="N772" s="645"/>
      <c r="O772" s="643">
        <v>0</v>
      </c>
      <c r="P772" s="643">
        <v>0</v>
      </c>
      <c r="Q772" s="647">
        <v>1</v>
      </c>
      <c r="S772">
        <f t="shared" si="248"/>
        <v>51.3</v>
      </c>
      <c r="T772">
        <f t="shared" si="249"/>
        <v>8.879999999999999</v>
      </c>
      <c r="W772" s="16"/>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c r="BG772" s="8"/>
      <c r="BH772" s="8"/>
      <c r="BI772" s="8"/>
      <c r="BJ772" s="8"/>
      <c r="BK772" s="8"/>
      <c r="BL772" s="8"/>
      <c r="BM772" s="8"/>
      <c r="BN772" s="8"/>
      <c r="BO772" s="8"/>
      <c r="BP772" s="8"/>
    </row>
    <row r="773" spans="1:68" ht="12" customHeight="1" x14ac:dyDescent="0.35">
      <c r="A773" s="6"/>
      <c r="B773" s="7"/>
      <c r="C773" s="17"/>
      <c r="D773" s="17"/>
      <c r="E773" s="17"/>
      <c r="F773" s="33"/>
      <c r="G773" s="642" t="str">
        <f>General!O29</f>
        <v>m</v>
      </c>
      <c r="H773" s="643">
        <v>3000</v>
      </c>
      <c r="I773" s="643">
        <v>27.5</v>
      </c>
      <c r="J773" s="643">
        <v>1</v>
      </c>
      <c r="K773" s="644"/>
      <c r="L773" s="643">
        <v>0</v>
      </c>
      <c r="M773" s="643">
        <v>0</v>
      </c>
      <c r="N773" s="645"/>
      <c r="O773" s="643">
        <v>0</v>
      </c>
      <c r="P773" s="643">
        <v>0</v>
      </c>
      <c r="Q773" s="647">
        <v>1</v>
      </c>
      <c r="S773">
        <f t="shared" ref="S773" si="250">(H773+I773*J773)*J726/1000</f>
        <v>30.274999999999999</v>
      </c>
      <c r="T773">
        <f t="shared" ref="T773" si="251">((M773*J726/100)/1000*L773+P773*J726/100/1000*O773)*Q773</f>
        <v>0</v>
      </c>
      <c r="W773" s="16"/>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c r="BG773" s="8"/>
      <c r="BH773" s="8"/>
      <c r="BI773" s="8"/>
      <c r="BJ773" s="8"/>
      <c r="BK773" s="8"/>
      <c r="BL773" s="8"/>
      <c r="BM773" s="8"/>
      <c r="BN773" s="8"/>
      <c r="BO773" s="8"/>
      <c r="BP773" s="8"/>
    </row>
    <row r="774" spans="1:68" ht="12" customHeight="1" x14ac:dyDescent="0.35">
      <c r="A774" s="6"/>
      <c r="B774" s="7"/>
      <c r="C774" s="17"/>
      <c r="D774" s="17"/>
      <c r="E774" s="17"/>
      <c r="F774" s="33"/>
      <c r="G774" s="642" t="str">
        <f>General!O30</f>
        <v>ms</v>
      </c>
      <c r="H774" s="643">
        <f>0.65*H787+0.35*H771</f>
        <v>331.75</v>
      </c>
      <c r="I774" s="643">
        <f t="shared" ref="I774:J774" si="252">0.65*I787+0.35*I771</f>
        <v>27.5</v>
      </c>
      <c r="J774" s="643">
        <f t="shared" si="252"/>
        <v>1</v>
      </c>
      <c r="K774" s="645" t="s">
        <v>29</v>
      </c>
      <c r="L774" s="643">
        <v>37</v>
      </c>
      <c r="M774" s="643">
        <v>200</v>
      </c>
      <c r="N774" s="645"/>
      <c r="O774" s="643">
        <v>0</v>
      </c>
      <c r="P774" s="643">
        <v>0</v>
      </c>
      <c r="Q774" s="647">
        <v>1</v>
      </c>
      <c r="S774">
        <f t="shared" ref="S774" si="253">(H774+I774*J774)*J727/1000</f>
        <v>35.924999999999997</v>
      </c>
      <c r="T774">
        <f t="shared" ref="T774:T792" si="254">((M774*J727/100)/1000*L774+P774*J727/100/1000*O774)*Q774</f>
        <v>7.4</v>
      </c>
      <c r="W774" s="16"/>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c r="BG774" s="8"/>
      <c r="BH774" s="8"/>
      <c r="BI774" s="8"/>
      <c r="BJ774" s="8"/>
      <c r="BK774" s="8"/>
      <c r="BL774" s="8"/>
      <c r="BM774" s="8"/>
      <c r="BN774" s="8"/>
      <c r="BO774" s="8"/>
      <c r="BP774" s="8"/>
    </row>
    <row r="775" spans="1:68" ht="12" customHeight="1" x14ac:dyDescent="0.35">
      <c r="A775" s="6"/>
      <c r="B775" s="7"/>
      <c r="C775" s="17"/>
      <c r="D775" s="17"/>
      <c r="E775" s="17"/>
      <c r="F775" s="33"/>
      <c r="G775" s="642" t="str">
        <f>General!O31</f>
        <v>o</v>
      </c>
      <c r="H775" s="643">
        <v>235</v>
      </c>
      <c r="I775" s="643">
        <v>27.5</v>
      </c>
      <c r="J775" s="643">
        <v>1</v>
      </c>
      <c r="K775" s="645"/>
      <c r="L775" s="646">
        <v>0</v>
      </c>
      <c r="M775" s="646">
        <v>0</v>
      </c>
      <c r="N775" s="645"/>
      <c r="O775" s="643">
        <v>0</v>
      </c>
      <c r="P775" s="643">
        <v>0</v>
      </c>
      <c r="Q775" s="647">
        <v>1</v>
      </c>
      <c r="S775">
        <f t="shared" ref="S775:S792" si="255">(H775+I775*J775)*J728/1000</f>
        <v>31.5</v>
      </c>
      <c r="T775">
        <f t="shared" si="254"/>
        <v>0</v>
      </c>
      <c r="W775" s="16"/>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c r="BG775" s="8"/>
      <c r="BH775" s="8"/>
      <c r="BI775" s="8"/>
      <c r="BJ775" s="8"/>
      <c r="BK775" s="8"/>
      <c r="BL775" s="8"/>
      <c r="BM775" s="8"/>
      <c r="BN775" s="8"/>
      <c r="BO775" s="8"/>
      <c r="BP775" s="8"/>
    </row>
    <row r="776" spans="1:68" ht="12" customHeight="1" x14ac:dyDescent="0.35">
      <c r="A776" s="6"/>
      <c r="B776" s="7"/>
      <c r="C776" s="17"/>
      <c r="D776" s="17"/>
      <c r="E776" s="17"/>
      <c r="F776" s="33"/>
      <c r="G776" s="642" t="str">
        <f>General!O32</f>
        <v>od</v>
      </c>
      <c r="H776" s="643">
        <v>235</v>
      </c>
      <c r="I776" s="643">
        <v>27.5</v>
      </c>
      <c r="J776" s="643">
        <v>1</v>
      </c>
      <c r="K776" s="645"/>
      <c r="L776" s="646">
        <v>0</v>
      </c>
      <c r="M776" s="646">
        <v>0</v>
      </c>
      <c r="N776" s="645"/>
      <c r="O776" s="643">
        <v>0</v>
      </c>
      <c r="P776" s="643">
        <v>0</v>
      </c>
      <c r="Q776" s="647">
        <v>1</v>
      </c>
      <c r="S776">
        <f t="shared" si="255"/>
        <v>31.5</v>
      </c>
      <c r="T776">
        <f t="shared" si="254"/>
        <v>0</v>
      </c>
      <c r="W776" s="16"/>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c r="BJ776" s="8"/>
      <c r="BK776" s="8"/>
      <c r="BL776" s="8"/>
      <c r="BM776" s="8"/>
      <c r="BN776" s="8"/>
      <c r="BO776" s="8"/>
      <c r="BP776" s="8"/>
    </row>
    <row r="777" spans="1:68" ht="12" customHeight="1" x14ac:dyDescent="0.35">
      <c r="A777" s="6"/>
      <c r="B777" s="7"/>
      <c r="C777" s="17"/>
      <c r="D777" s="17"/>
      <c r="E777" s="17"/>
      <c r="F777" s="33"/>
      <c r="G777" s="642" t="str">
        <f>General!O33</f>
        <v>of</v>
      </c>
      <c r="H777" s="643">
        <v>350</v>
      </c>
      <c r="I777" s="643">
        <v>27.5</v>
      </c>
      <c r="J777" s="643">
        <v>1</v>
      </c>
      <c r="K777" s="645" t="s">
        <v>28</v>
      </c>
      <c r="L777" s="643">
        <v>27.7</v>
      </c>
      <c r="M777" s="643">
        <v>100</v>
      </c>
      <c r="N777" s="645"/>
      <c r="O777" s="643">
        <v>0</v>
      </c>
      <c r="P777" s="643">
        <v>0</v>
      </c>
      <c r="Q777" s="647">
        <v>1</v>
      </c>
      <c r="S777">
        <f t="shared" si="255"/>
        <v>37.75</v>
      </c>
      <c r="T777">
        <f t="shared" si="254"/>
        <v>2.77</v>
      </c>
      <c r="W777" s="16"/>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c r="BG777" s="8"/>
      <c r="BH777" s="8"/>
      <c r="BI777" s="8"/>
      <c r="BJ777" s="8"/>
      <c r="BK777" s="8"/>
      <c r="BL777" s="8"/>
      <c r="BM777" s="8"/>
      <c r="BN777" s="8"/>
      <c r="BO777" s="8"/>
      <c r="BP777" s="8"/>
    </row>
    <row r="778" spans="1:68" ht="12" customHeight="1" x14ac:dyDescent="0.35">
      <c r="A778" s="6"/>
      <c r="B778" s="7"/>
      <c r="C778" s="17"/>
      <c r="D778" s="17"/>
      <c r="E778" s="17"/>
      <c r="F778" s="33"/>
      <c r="G778" s="642" t="str">
        <f>General!O34</f>
        <v>r</v>
      </c>
      <c r="H778" s="643">
        <v>30000</v>
      </c>
      <c r="I778" s="643">
        <v>27.5</v>
      </c>
      <c r="J778" s="643">
        <v>1</v>
      </c>
      <c r="K778" s="645" t="s">
        <v>31</v>
      </c>
      <c r="L778" s="643">
        <v>431</v>
      </c>
      <c r="M778" s="643">
        <v>100</v>
      </c>
      <c r="N778" s="645" t="s">
        <v>32</v>
      </c>
      <c r="O778" s="643">
        <v>125</v>
      </c>
      <c r="P778" s="643">
        <v>1000</v>
      </c>
      <c r="Q778" s="647">
        <v>0.5</v>
      </c>
      <c r="S778">
        <f t="shared" si="255"/>
        <v>60.055</v>
      </c>
      <c r="T778">
        <f t="shared" si="254"/>
        <v>1.681</v>
      </c>
      <c r="W778" s="16"/>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c r="BJ778" s="8"/>
      <c r="BK778" s="8"/>
      <c r="BL778" s="8"/>
      <c r="BM778" s="8"/>
      <c r="BN778" s="8"/>
      <c r="BO778" s="8"/>
      <c r="BP778" s="8"/>
    </row>
    <row r="779" spans="1:68" ht="12" customHeight="1" x14ac:dyDescent="0.35">
      <c r="A779" s="6"/>
      <c r="B779" s="7"/>
      <c r="C779" s="17"/>
      <c r="D779" s="17"/>
      <c r="E779" s="17"/>
      <c r="F779" s="33"/>
      <c r="G779" s="642" t="str">
        <f>General!O35</f>
        <v>rd</v>
      </c>
      <c r="H779" s="643">
        <v>30000</v>
      </c>
      <c r="I779" s="643">
        <v>27.5</v>
      </c>
      <c r="J779" s="643">
        <v>1</v>
      </c>
      <c r="K779" s="645" t="s">
        <v>31</v>
      </c>
      <c r="L779" s="643">
        <v>431</v>
      </c>
      <c r="M779" s="643">
        <v>100</v>
      </c>
      <c r="N779" s="645" t="s">
        <v>32</v>
      </c>
      <c r="O779" s="643">
        <v>125</v>
      </c>
      <c r="P779" s="643">
        <v>1000</v>
      </c>
      <c r="Q779" s="647">
        <v>0.5</v>
      </c>
      <c r="S779">
        <f t="shared" si="255"/>
        <v>60.055</v>
      </c>
      <c r="T779">
        <f t="shared" si="254"/>
        <v>1.681</v>
      </c>
      <c r="W779" s="16"/>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c r="BG779" s="8"/>
      <c r="BH779" s="8"/>
      <c r="BI779" s="8"/>
      <c r="BJ779" s="8"/>
      <c r="BK779" s="8"/>
      <c r="BL779" s="8"/>
      <c r="BM779" s="8"/>
      <c r="BN779" s="8"/>
      <c r="BO779" s="8"/>
      <c r="BP779" s="8"/>
    </row>
    <row r="780" spans="1:68" ht="12" customHeight="1" x14ac:dyDescent="0.35">
      <c r="A780" s="6"/>
      <c r="B780" s="7"/>
      <c r="C780" s="17"/>
      <c r="D780" s="17"/>
      <c r="E780" s="17"/>
      <c r="F780" s="33"/>
      <c r="G780" s="642" t="str">
        <f>General!O36</f>
        <v>s</v>
      </c>
      <c r="H780" s="643">
        <v>3000</v>
      </c>
      <c r="I780" s="643">
        <v>27.5</v>
      </c>
      <c r="J780" s="643">
        <v>1</v>
      </c>
      <c r="K780" s="644"/>
      <c r="L780" s="643">
        <v>0</v>
      </c>
      <c r="M780" s="643">
        <v>0</v>
      </c>
      <c r="N780" s="645"/>
      <c r="O780" s="643">
        <v>0</v>
      </c>
      <c r="P780" s="643">
        <v>0</v>
      </c>
      <c r="Q780" s="647">
        <v>1</v>
      </c>
      <c r="S780">
        <f t="shared" si="255"/>
        <v>30.274999999999999</v>
      </c>
      <c r="T780">
        <f t="shared" si="254"/>
        <v>0</v>
      </c>
      <c r="W780" s="16"/>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c r="BJ780" s="8"/>
      <c r="BK780" s="8"/>
      <c r="BL780" s="8"/>
      <c r="BM780" s="8"/>
      <c r="BN780" s="8"/>
      <c r="BO780" s="8"/>
      <c r="BP780" s="8"/>
    </row>
    <row r="781" spans="1:68" ht="12" customHeight="1" x14ac:dyDescent="0.35">
      <c r="A781" s="6"/>
      <c r="B781" s="7"/>
      <c r="C781" s="17"/>
      <c r="D781" s="17"/>
      <c r="E781" s="17"/>
      <c r="F781" s="33"/>
      <c r="G781" s="642" t="str">
        <f>General!O37</f>
        <v>sp</v>
      </c>
      <c r="H781" s="643">
        <v>3000</v>
      </c>
      <c r="I781" s="643">
        <v>27.5</v>
      </c>
      <c r="J781" s="643">
        <v>1</v>
      </c>
      <c r="K781" s="644"/>
      <c r="L781" s="643">
        <v>0</v>
      </c>
      <c r="M781" s="643">
        <v>0</v>
      </c>
      <c r="N781" s="645"/>
      <c r="O781" s="643">
        <v>0</v>
      </c>
      <c r="P781" s="643">
        <v>0</v>
      </c>
      <c r="Q781" s="647">
        <v>1</v>
      </c>
      <c r="S781">
        <f t="shared" si="255"/>
        <v>30.274999999999999</v>
      </c>
      <c r="T781">
        <f t="shared" si="254"/>
        <v>0</v>
      </c>
      <c r="W781" s="16"/>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c r="BJ781" s="8"/>
      <c r="BK781" s="8"/>
      <c r="BL781" s="8"/>
      <c r="BM781" s="8"/>
      <c r="BN781" s="8"/>
      <c r="BO781" s="8"/>
      <c r="BP781" s="8"/>
    </row>
    <row r="782" spans="1:68" ht="12" customHeight="1" x14ac:dyDescent="0.35">
      <c r="A782" s="6"/>
      <c r="B782" s="7"/>
      <c r="C782" s="17"/>
      <c r="D782" s="17"/>
      <c r="E782" s="17"/>
      <c r="F782" s="33"/>
      <c r="G782" s="642" t="str">
        <f>General!O38</f>
        <v>t</v>
      </c>
      <c r="H782" s="643">
        <v>3000</v>
      </c>
      <c r="I782" s="643">
        <v>27.5</v>
      </c>
      <c r="J782" s="643">
        <v>1</v>
      </c>
      <c r="K782" s="644"/>
      <c r="L782" s="643">
        <v>0</v>
      </c>
      <c r="M782" s="643">
        <v>0</v>
      </c>
      <c r="N782" s="645"/>
      <c r="O782" s="643">
        <v>0</v>
      </c>
      <c r="P782" s="643">
        <v>0</v>
      </c>
      <c r="Q782" s="647">
        <v>1</v>
      </c>
      <c r="S782">
        <f t="shared" si="255"/>
        <v>30.274999999999999</v>
      </c>
      <c r="T782">
        <f t="shared" si="254"/>
        <v>0</v>
      </c>
      <c r="W782" s="16"/>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c r="BF782" s="8"/>
      <c r="BG782" s="8"/>
      <c r="BH782" s="8"/>
      <c r="BI782" s="8"/>
      <c r="BJ782" s="8"/>
      <c r="BK782" s="8"/>
      <c r="BL782" s="8"/>
      <c r="BM782" s="8"/>
      <c r="BN782" s="8"/>
      <c r="BO782" s="8"/>
      <c r="BP782" s="8"/>
    </row>
    <row r="783" spans="1:68" ht="12" customHeight="1" x14ac:dyDescent="0.35">
      <c r="A783" s="6"/>
      <c r="B783" s="7"/>
      <c r="C783" s="17"/>
      <c r="D783" s="17"/>
      <c r="E783" s="17"/>
      <c r="F783" s="33"/>
      <c r="G783" s="642" t="str">
        <f>General!O39</f>
        <v>tc</v>
      </c>
      <c r="H783" s="643">
        <v>3000</v>
      </c>
      <c r="I783" s="643">
        <v>27.5</v>
      </c>
      <c r="J783" s="643">
        <v>1</v>
      </c>
      <c r="K783" s="644"/>
      <c r="L783" s="643">
        <v>0</v>
      </c>
      <c r="M783" s="643">
        <v>0</v>
      </c>
      <c r="N783" s="645"/>
      <c r="O783" s="643">
        <v>0</v>
      </c>
      <c r="P783" s="643">
        <v>0</v>
      </c>
      <c r="Q783" s="647">
        <v>1</v>
      </c>
      <c r="S783">
        <f t="shared" si="255"/>
        <v>30.274999999999999</v>
      </c>
      <c r="T783">
        <f t="shared" si="254"/>
        <v>0</v>
      </c>
      <c r="W783" s="16"/>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c r="BJ783" s="8"/>
      <c r="BK783" s="8"/>
      <c r="BL783" s="8"/>
      <c r="BM783" s="8"/>
      <c r="BN783" s="8"/>
      <c r="BO783" s="8"/>
      <c r="BP783" s="8"/>
    </row>
    <row r="784" spans="1:68" ht="12" customHeight="1" x14ac:dyDescent="0.35">
      <c r="A784" s="6"/>
      <c r="B784" s="7"/>
      <c r="C784" s="17"/>
      <c r="D784" s="17"/>
      <c r="E784" s="17"/>
      <c r="F784" s="33"/>
      <c r="G784" s="642" t="str">
        <f>General!O40</f>
        <v>u</v>
      </c>
      <c r="H784" s="643">
        <v>3000</v>
      </c>
      <c r="I784" s="643">
        <v>27.5</v>
      </c>
      <c r="J784" s="643">
        <v>1</v>
      </c>
      <c r="K784" s="644"/>
      <c r="L784" s="643">
        <v>0</v>
      </c>
      <c r="M784" s="643">
        <v>0</v>
      </c>
      <c r="N784" s="645"/>
      <c r="O784" s="643">
        <v>0</v>
      </c>
      <c r="P784" s="643">
        <v>0</v>
      </c>
      <c r="Q784" s="647">
        <v>1</v>
      </c>
      <c r="S784">
        <f t="shared" si="255"/>
        <v>30.274999999999999</v>
      </c>
      <c r="T784">
        <f t="shared" si="254"/>
        <v>0</v>
      </c>
      <c r="W784" s="16"/>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c r="BG784" s="8"/>
      <c r="BH784" s="8"/>
      <c r="BI784" s="8"/>
      <c r="BJ784" s="8"/>
      <c r="BK784" s="8"/>
      <c r="BL784" s="8"/>
      <c r="BM784" s="8"/>
      <c r="BN784" s="8"/>
      <c r="BO784" s="8"/>
      <c r="BP784" s="8"/>
    </row>
    <row r="785" spans="1:68" ht="12" customHeight="1" x14ac:dyDescent="0.35">
      <c r="A785" s="6"/>
      <c r="B785" s="7"/>
      <c r="C785" s="17"/>
      <c r="D785" s="17"/>
      <c r="E785" s="17"/>
      <c r="F785" s="33"/>
      <c r="G785" s="642" t="str">
        <f>General!O41</f>
        <v>uc</v>
      </c>
      <c r="H785" s="643">
        <v>3000</v>
      </c>
      <c r="I785" s="643">
        <v>27.5</v>
      </c>
      <c r="J785" s="643">
        <v>1</v>
      </c>
      <c r="K785" s="644"/>
      <c r="L785" s="643">
        <v>0</v>
      </c>
      <c r="M785" s="643">
        <v>0</v>
      </c>
      <c r="N785" s="645"/>
      <c r="O785" s="643">
        <v>0</v>
      </c>
      <c r="P785" s="643">
        <v>0</v>
      </c>
      <c r="Q785" s="647">
        <v>1</v>
      </c>
      <c r="S785">
        <f t="shared" si="255"/>
        <v>30.274999999999999</v>
      </c>
      <c r="T785">
        <f t="shared" si="254"/>
        <v>0</v>
      </c>
      <c r="W785" s="16"/>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c r="BJ785" s="8"/>
      <c r="BK785" s="8"/>
      <c r="BL785" s="8"/>
      <c r="BM785" s="8"/>
      <c r="BN785" s="8"/>
      <c r="BO785" s="8"/>
      <c r="BP785" s="8"/>
    </row>
    <row r="786" spans="1:68" ht="12" customHeight="1" x14ac:dyDescent="0.35">
      <c r="A786" s="6"/>
      <c r="B786" s="7"/>
      <c r="C786" s="17"/>
      <c r="D786" s="17"/>
      <c r="E786" s="17"/>
      <c r="F786" s="33"/>
      <c r="G786" s="642" t="str">
        <f>General!O42</f>
        <v>v</v>
      </c>
      <c r="H786" s="643">
        <v>350</v>
      </c>
      <c r="I786" s="643">
        <v>27.5</v>
      </c>
      <c r="J786" s="643">
        <v>1</v>
      </c>
      <c r="K786" s="645"/>
      <c r="L786" s="643">
        <v>0</v>
      </c>
      <c r="M786" s="643">
        <v>0</v>
      </c>
      <c r="N786" s="645"/>
      <c r="O786" s="643">
        <v>0</v>
      </c>
      <c r="P786" s="643">
        <v>0</v>
      </c>
      <c r="Q786" s="647">
        <v>1</v>
      </c>
      <c r="S786">
        <f t="shared" si="255"/>
        <v>33.975000000000001</v>
      </c>
      <c r="T786">
        <f t="shared" si="254"/>
        <v>0</v>
      </c>
      <c r="W786" s="16"/>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c r="BJ786" s="8"/>
      <c r="BK786" s="8"/>
      <c r="BL786" s="8"/>
      <c r="BM786" s="8"/>
      <c r="BN786" s="8"/>
      <c r="BO786" s="8"/>
      <c r="BP786" s="8"/>
    </row>
    <row r="787" spans="1:68" ht="12" customHeight="1" x14ac:dyDescent="0.35">
      <c r="A787" s="6"/>
      <c r="B787" s="7"/>
      <c r="C787" s="17"/>
      <c r="D787" s="17"/>
      <c r="E787" s="17"/>
      <c r="F787" s="33"/>
      <c r="G787" s="642" t="str">
        <f>General!O43</f>
        <v>w</v>
      </c>
      <c r="H787" s="643">
        <v>295</v>
      </c>
      <c r="I787" s="643">
        <v>27.5</v>
      </c>
      <c r="J787" s="643">
        <v>1</v>
      </c>
      <c r="K787" s="645"/>
      <c r="L787" s="643">
        <v>0</v>
      </c>
      <c r="M787" s="643">
        <v>0</v>
      </c>
      <c r="N787" s="645"/>
      <c r="O787" s="643">
        <v>0</v>
      </c>
      <c r="P787" s="643">
        <v>0</v>
      </c>
      <c r="Q787" s="647">
        <v>1</v>
      </c>
      <c r="S787">
        <f t="shared" si="255"/>
        <v>38.700000000000003</v>
      </c>
      <c r="T787">
        <f t="shared" si="254"/>
        <v>0</v>
      </c>
      <c r="W787" s="16"/>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c r="BG787" s="8"/>
      <c r="BH787" s="8"/>
      <c r="BI787" s="8"/>
      <c r="BJ787" s="8"/>
      <c r="BK787" s="8"/>
      <c r="BL787" s="8"/>
      <c r="BM787" s="8"/>
      <c r="BN787" s="8"/>
      <c r="BO787" s="8"/>
      <c r="BP787" s="8"/>
    </row>
    <row r="788" spans="1:68" ht="12" customHeight="1" x14ac:dyDescent="0.35">
      <c r="A788" s="6"/>
      <c r="B788" s="7"/>
      <c r="C788" s="17"/>
      <c r="D788" s="17"/>
      <c r="E788" s="17"/>
      <c r="F788" s="33"/>
      <c r="G788" s="642" t="str">
        <f>General!O44</f>
        <v>wd</v>
      </c>
      <c r="H788" s="643">
        <v>295</v>
      </c>
      <c r="I788" s="643">
        <v>27.5</v>
      </c>
      <c r="J788" s="643">
        <v>1</v>
      </c>
      <c r="K788" s="645"/>
      <c r="L788" s="643">
        <v>0</v>
      </c>
      <c r="M788" s="643">
        <v>0</v>
      </c>
      <c r="N788" s="645"/>
      <c r="O788" s="643">
        <v>0</v>
      </c>
      <c r="P788" s="643">
        <v>0</v>
      </c>
      <c r="Q788" s="647">
        <v>1</v>
      </c>
      <c r="S788">
        <f t="shared" si="255"/>
        <v>38.700000000000003</v>
      </c>
      <c r="T788">
        <f t="shared" si="254"/>
        <v>0</v>
      </c>
      <c r="W788" s="16"/>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c r="BG788" s="8"/>
      <c r="BH788" s="8"/>
      <c r="BI788" s="8"/>
      <c r="BJ788" s="8"/>
      <c r="BK788" s="8"/>
      <c r="BL788" s="8"/>
      <c r="BM788" s="8"/>
      <c r="BN788" s="8"/>
      <c r="BO788" s="8"/>
      <c r="BP788" s="8"/>
    </row>
    <row r="789" spans="1:68" ht="12" customHeight="1" x14ac:dyDescent="0.35">
      <c r="A789" s="6"/>
      <c r="B789" s="7"/>
      <c r="C789" s="17"/>
      <c r="D789" s="17"/>
      <c r="E789" s="17"/>
      <c r="F789" s="33"/>
      <c r="G789" s="642" t="str">
        <f>General!O45</f>
        <v>x</v>
      </c>
      <c r="H789" s="643">
        <v>3000</v>
      </c>
      <c r="I789" s="643">
        <v>27.5</v>
      </c>
      <c r="J789" s="643">
        <v>1</v>
      </c>
      <c r="K789" s="644"/>
      <c r="L789" s="643">
        <v>0</v>
      </c>
      <c r="M789" s="643">
        <v>0</v>
      </c>
      <c r="N789" s="645"/>
      <c r="O789" s="643">
        <v>0</v>
      </c>
      <c r="P789" s="643">
        <v>0</v>
      </c>
      <c r="Q789" s="647">
        <v>1</v>
      </c>
      <c r="S789">
        <f t="shared" si="255"/>
        <v>30.274999999999999</v>
      </c>
      <c r="T789">
        <f t="shared" si="254"/>
        <v>0</v>
      </c>
      <c r="W789" s="16"/>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c r="BG789" s="8"/>
      <c r="BH789" s="8"/>
      <c r="BI789" s="8"/>
      <c r="BJ789" s="8"/>
      <c r="BK789" s="8"/>
      <c r="BL789" s="8"/>
      <c r="BM789" s="8"/>
      <c r="BN789" s="8"/>
      <c r="BO789" s="8"/>
      <c r="BP789" s="8"/>
    </row>
    <row r="790" spans="1:68" ht="12" customHeight="1" x14ac:dyDescent="0.35">
      <c r="A790" s="6"/>
      <c r="B790" s="7"/>
      <c r="C790" s="17"/>
      <c r="D790" s="17"/>
      <c r="E790" s="17"/>
      <c r="F790" s="33"/>
      <c r="G790" s="642" t="str">
        <f>General!O46</f>
        <v>xc</v>
      </c>
      <c r="H790" s="643">
        <v>3000</v>
      </c>
      <c r="I790" s="643">
        <v>27.5</v>
      </c>
      <c r="J790" s="643">
        <v>1</v>
      </c>
      <c r="K790" s="644"/>
      <c r="L790" s="643">
        <v>0</v>
      </c>
      <c r="M790" s="643">
        <v>0</v>
      </c>
      <c r="N790" s="645"/>
      <c r="O790" s="643">
        <v>0</v>
      </c>
      <c r="P790" s="643">
        <v>0</v>
      </c>
      <c r="Q790" s="647">
        <v>1</v>
      </c>
      <c r="S790">
        <f t="shared" si="255"/>
        <v>30.274999999999999</v>
      </c>
      <c r="T790">
        <f t="shared" si="254"/>
        <v>0</v>
      </c>
      <c r="W790" s="16"/>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c r="BG790" s="8"/>
      <c r="BH790" s="8"/>
      <c r="BI790" s="8"/>
      <c r="BJ790" s="8"/>
      <c r="BK790" s="8"/>
      <c r="BL790" s="8"/>
      <c r="BM790" s="8"/>
      <c r="BN790" s="8"/>
      <c r="BO790" s="8"/>
      <c r="BP790" s="8"/>
    </row>
    <row r="791" spans="1:68" ht="12" customHeight="1" x14ac:dyDescent="0.35">
      <c r="A791" s="6"/>
      <c r="B791" s="7"/>
      <c r="C791" s="17"/>
      <c r="D791" s="17"/>
      <c r="E791" s="17"/>
      <c r="F791" s="33"/>
      <c r="G791" s="642" t="str">
        <f>General!O47</f>
        <v>z</v>
      </c>
      <c r="H791" s="643">
        <v>30000</v>
      </c>
      <c r="I791" s="643">
        <v>27.5</v>
      </c>
      <c r="J791" s="643">
        <v>1</v>
      </c>
      <c r="K791" s="645" t="s">
        <v>31</v>
      </c>
      <c r="L791" s="643">
        <v>431</v>
      </c>
      <c r="M791" s="643">
        <v>100</v>
      </c>
      <c r="N791" s="645" t="s">
        <v>32</v>
      </c>
      <c r="O791" s="643">
        <v>125</v>
      </c>
      <c r="P791" s="643">
        <v>1000</v>
      </c>
      <c r="Q791" s="647">
        <v>0.5</v>
      </c>
      <c r="S791">
        <f t="shared" si="255"/>
        <v>60.055</v>
      </c>
      <c r="T791">
        <f t="shared" si="254"/>
        <v>1.681</v>
      </c>
      <c r="W791" s="16"/>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c r="BJ791" s="8"/>
      <c r="BK791" s="8"/>
      <c r="BL791" s="8"/>
      <c r="BM791" s="8"/>
      <c r="BN791" s="8"/>
      <c r="BO791" s="8"/>
      <c r="BP791" s="8"/>
    </row>
    <row r="792" spans="1:68" ht="12" customHeight="1" x14ac:dyDescent="0.35">
      <c r="A792" s="6"/>
      <c r="B792" s="7"/>
      <c r="C792" s="17"/>
      <c r="D792" s="17"/>
      <c r="E792" s="17"/>
      <c r="F792" s="33"/>
      <c r="G792" s="642" t="str">
        <f>General!O48</f>
        <v>zd</v>
      </c>
      <c r="H792" s="643">
        <v>30000</v>
      </c>
      <c r="I792" s="643">
        <v>27.5</v>
      </c>
      <c r="J792" s="643">
        <v>1</v>
      </c>
      <c r="K792" s="645" t="s">
        <v>31</v>
      </c>
      <c r="L792" s="643">
        <v>431</v>
      </c>
      <c r="M792" s="643">
        <v>100</v>
      </c>
      <c r="N792" s="645" t="s">
        <v>32</v>
      </c>
      <c r="O792" s="643">
        <v>125</v>
      </c>
      <c r="P792" s="643">
        <v>1000</v>
      </c>
      <c r="Q792" s="647">
        <v>0.5</v>
      </c>
      <c r="S792">
        <f t="shared" si="255"/>
        <v>60.055</v>
      </c>
      <c r="T792">
        <f t="shared" si="254"/>
        <v>1.681</v>
      </c>
      <c r="W792" s="16"/>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c r="BG792" s="8"/>
      <c r="BH792" s="8"/>
      <c r="BI792" s="8"/>
      <c r="BJ792" s="8"/>
      <c r="BK792" s="8"/>
      <c r="BL792" s="8"/>
      <c r="BM792" s="8"/>
      <c r="BN792" s="8"/>
      <c r="BO792" s="8"/>
      <c r="BP792" s="8"/>
    </row>
    <row r="793" spans="1:68" ht="12" customHeight="1" x14ac:dyDescent="0.35">
      <c r="A793" s="6"/>
      <c r="B793" s="7"/>
      <c r="C793" s="17"/>
      <c r="D793" s="17"/>
      <c r="E793" s="17"/>
      <c r="F793" s="33"/>
      <c r="G793" s="47"/>
      <c r="H793" s="47"/>
      <c r="I793" s="47"/>
      <c r="J793" s="47"/>
      <c r="K793" s="47"/>
      <c r="L793" s="47"/>
      <c r="M793" s="47"/>
      <c r="N793" s="47"/>
      <c r="O793" s="47"/>
      <c r="P793" s="47"/>
      <c r="Q793" s="47"/>
      <c r="R793" s="47"/>
      <c r="S793" s="47"/>
      <c r="T793" s="47"/>
      <c r="W793" s="16"/>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c r="BF793" s="8"/>
      <c r="BG793" s="8"/>
      <c r="BH793" s="8"/>
      <c r="BI793" s="8"/>
      <c r="BJ793" s="8"/>
      <c r="BK793" s="8"/>
      <c r="BL793" s="8"/>
      <c r="BM793" s="8"/>
      <c r="BN793" s="8"/>
      <c r="BO793" s="8"/>
      <c r="BP793" s="8"/>
    </row>
    <row r="794" spans="1:68" ht="5.15" customHeight="1" x14ac:dyDescent="0.35">
      <c r="A794" s="6"/>
      <c r="B794" s="7"/>
      <c r="C794" s="17"/>
      <c r="D794" s="17"/>
      <c r="E794" s="17"/>
      <c r="F794" s="36"/>
      <c r="G794" s="37"/>
      <c r="H794" s="37"/>
      <c r="I794" s="37"/>
      <c r="J794" s="37"/>
      <c r="K794" s="38"/>
      <c r="L794" s="38"/>
      <c r="M794" s="38"/>
      <c r="N794" s="38"/>
      <c r="O794" s="38"/>
      <c r="P794" s="38"/>
      <c r="Q794" s="38"/>
      <c r="R794" s="38"/>
      <c r="S794" s="38"/>
      <c r="T794" s="38"/>
      <c r="U794" s="38"/>
      <c r="V794" s="38"/>
      <c r="W794" s="16"/>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c r="BG794" s="8"/>
      <c r="BH794" s="8"/>
      <c r="BI794" s="8"/>
      <c r="BJ794" s="8"/>
      <c r="BK794" s="8"/>
      <c r="BL794" s="8"/>
      <c r="BM794" s="8"/>
      <c r="BN794" s="8"/>
      <c r="BO794" s="8"/>
      <c r="BP794" s="8"/>
    </row>
    <row r="795" spans="1:68" ht="25.4" customHeight="1" x14ac:dyDescent="0.35">
      <c r="A795" s="6"/>
      <c r="B795" s="7"/>
      <c r="C795" s="39"/>
      <c r="D795" s="39"/>
      <c r="E795" s="39"/>
      <c r="F795" s="39"/>
      <c r="G795" s="40" t="str">
        <f>G753</f>
        <v>MISC COSTS - SEED GRADING &amp; CLEANING</v>
      </c>
      <c r="H795" s="39"/>
      <c r="I795" s="39"/>
      <c r="J795" s="39"/>
      <c r="K795" s="39"/>
      <c r="L795" s="39"/>
      <c r="M795" s="39"/>
      <c r="N795" s="39"/>
      <c r="O795" s="39"/>
      <c r="P795" s="39"/>
      <c r="Q795" s="39"/>
      <c r="R795" s="39"/>
      <c r="S795" s="39"/>
      <c r="T795" s="39"/>
      <c r="U795" s="39"/>
      <c r="V795" s="39"/>
      <c r="W795" s="41" t="s">
        <v>10</v>
      </c>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c r="BG795" s="8"/>
      <c r="BH795" s="8"/>
      <c r="BI795" s="8"/>
      <c r="BJ795" s="8"/>
      <c r="BK795" s="8"/>
      <c r="BL795" s="8"/>
      <c r="BM795" s="8"/>
      <c r="BN795" s="8"/>
      <c r="BO795" s="8"/>
      <c r="BP795" s="8"/>
    </row>
    <row r="796" spans="1:68" ht="12" customHeight="1" x14ac:dyDescent="0.35">
      <c r="A796" s="6"/>
      <c r="B796" s="7"/>
      <c r="C796" s="7"/>
      <c r="D796" s="7"/>
      <c r="E796" s="7"/>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c r="BF796" s="8"/>
      <c r="BG796" s="8"/>
      <c r="BH796" s="8"/>
      <c r="BI796" s="8"/>
      <c r="BJ796" s="8"/>
      <c r="BK796" s="8"/>
      <c r="BL796" s="8"/>
      <c r="BM796" s="8"/>
      <c r="BN796" s="8"/>
      <c r="BO796" s="8"/>
      <c r="BP796" s="8"/>
    </row>
  </sheetData>
  <sortState xmlns:xlrd2="http://schemas.microsoft.com/office/spreadsheetml/2017/richdata2" ref="AB165:AB176">
    <sortCondition ref="AB165:AB176"/>
  </sortState>
  <mergeCells count="2">
    <mergeCell ref="H711:H713"/>
    <mergeCell ref="J712:Q712"/>
  </mergeCells>
  <phoneticPr fontId="11" type="noConversion"/>
  <pageMargins left="0.75" right="0.75" top="1" bottom="1" header="0.5" footer="0.5"/>
  <pageSetup paperSize="9" orientation="portrait" horizontalDpi="300" verticalDpi="300" r:id="rId1"/>
  <headerFooter alignWithMargins="0"/>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29986-8CB5-4011-A6CA-1433ECE9096F}">
  <dimension ref="A1:AJ53"/>
  <sheetViews>
    <sheetView topLeftCell="A34" workbookViewId="0">
      <selection activeCell="A54" sqref="A54:XFD99"/>
    </sheetView>
  </sheetViews>
  <sheetFormatPr defaultRowHeight="14.5" outlineLevelRow="1" x14ac:dyDescent="0.35"/>
  <cols>
    <col min="1" max="1" width="3.81640625" customWidth="1"/>
    <col min="2" max="2" width="4.54296875" customWidth="1"/>
    <col min="3" max="3" width="4.453125" customWidth="1"/>
    <col min="4" max="4" width="1.453125" customWidth="1"/>
    <col min="5" max="5" width="2" customWidth="1"/>
    <col min="8" max="8" width="8.54296875" customWidth="1"/>
    <col min="9" max="9" width="9.81640625" customWidth="1"/>
  </cols>
  <sheetData>
    <row r="1" spans="1:36" ht="12" customHeight="1" outlineLevel="1" x14ac:dyDescent="0.35">
      <c r="A1" s="6"/>
      <c r="B1" s="7"/>
      <c r="C1" s="7"/>
      <c r="D1" s="7"/>
      <c r="E1" s="7"/>
      <c r="F1" s="7"/>
      <c r="G1" s="7"/>
      <c r="H1" s="8"/>
      <c r="I1" s="8"/>
      <c r="J1" s="8"/>
      <c r="K1" s="8"/>
      <c r="L1" s="8"/>
      <c r="M1" s="8"/>
      <c r="N1" s="8"/>
      <c r="O1" s="8"/>
      <c r="P1" s="8"/>
      <c r="Q1" s="8"/>
      <c r="R1" s="8"/>
      <c r="S1" s="8"/>
      <c r="T1" s="8"/>
      <c r="U1" s="8"/>
      <c r="V1" s="8"/>
      <c r="W1" s="8"/>
      <c r="X1" s="7"/>
      <c r="Y1" s="7"/>
      <c r="Z1" s="7"/>
    </row>
    <row r="2" spans="1:36" ht="5.15" customHeight="1" thickBot="1" x14ac:dyDescent="0.4">
      <c r="A2" s="6"/>
      <c r="B2" s="7"/>
      <c r="C2" s="7"/>
      <c r="D2" s="7"/>
      <c r="E2" s="7"/>
      <c r="F2" s="7"/>
      <c r="G2" s="7"/>
      <c r="H2" s="8"/>
      <c r="I2" s="8"/>
      <c r="J2" s="8"/>
      <c r="K2" s="8"/>
      <c r="L2" s="8"/>
      <c r="M2" s="8"/>
      <c r="N2" s="8"/>
      <c r="O2" s="8"/>
      <c r="P2" s="8"/>
      <c r="Q2" s="8"/>
      <c r="R2" s="8"/>
      <c r="S2" s="8"/>
      <c r="T2" s="8"/>
      <c r="U2" s="8"/>
      <c r="V2" s="8"/>
      <c r="W2" s="8"/>
      <c r="X2" s="7"/>
      <c r="Y2" s="7"/>
      <c r="Z2" s="7"/>
    </row>
    <row r="3" spans="1:36" ht="5.15" customHeight="1" x14ac:dyDescent="0.35">
      <c r="A3" s="6"/>
      <c r="B3" s="7"/>
      <c r="C3" s="9" t="s">
        <v>0</v>
      </c>
      <c r="D3" s="9"/>
      <c r="E3" s="9"/>
      <c r="F3" s="9"/>
      <c r="G3" s="9"/>
      <c r="H3" s="9"/>
      <c r="I3" s="9"/>
      <c r="J3" s="9"/>
      <c r="K3" s="10"/>
      <c r="L3" s="10"/>
      <c r="M3" s="10"/>
      <c r="N3" s="10"/>
      <c r="O3" s="10"/>
      <c r="P3" s="10"/>
      <c r="Q3" s="10"/>
      <c r="R3" s="10"/>
      <c r="S3" s="10"/>
      <c r="T3" s="10"/>
      <c r="U3" s="10"/>
      <c r="V3" s="10"/>
      <c r="W3" s="11"/>
      <c r="X3" s="8"/>
      <c r="Y3" s="8"/>
      <c r="Z3" s="8"/>
    </row>
    <row r="4" spans="1:36" ht="12" customHeight="1" x14ac:dyDescent="0.35">
      <c r="A4" s="6"/>
      <c r="B4" s="7"/>
      <c r="C4" s="12"/>
      <c r="D4" s="12"/>
      <c r="E4" s="12" t="s">
        <v>1</v>
      </c>
      <c r="F4" s="13"/>
      <c r="G4" s="14" t="s">
        <v>1113</v>
      </c>
      <c r="H4" s="13"/>
      <c r="I4" s="13"/>
      <c r="J4" s="13"/>
      <c r="K4" s="13"/>
      <c r="L4" s="13"/>
      <c r="M4" s="13"/>
      <c r="N4" s="13"/>
      <c r="O4" s="13"/>
      <c r="P4" s="13"/>
      <c r="Q4" s="13"/>
      <c r="R4" s="13"/>
      <c r="S4" s="15"/>
      <c r="T4" s="13"/>
      <c r="U4" s="15"/>
      <c r="V4" s="15"/>
      <c r="W4" s="16"/>
      <c r="X4" s="8"/>
      <c r="Y4" s="8"/>
      <c r="Z4" s="8"/>
    </row>
    <row r="5" spans="1:36" ht="12" customHeight="1" x14ac:dyDescent="0.35">
      <c r="A5" s="6"/>
      <c r="B5" s="7"/>
      <c r="C5" s="12"/>
      <c r="D5" s="12"/>
      <c r="E5" s="17"/>
      <c r="F5" s="13"/>
      <c r="G5" s="13"/>
      <c r="H5" s="13"/>
      <c r="I5" s="13"/>
      <c r="J5" s="13"/>
      <c r="K5" s="13"/>
      <c r="L5" s="13"/>
      <c r="M5" s="13"/>
      <c r="N5" s="13"/>
      <c r="O5" s="13"/>
      <c r="P5" s="13"/>
      <c r="Q5" s="13"/>
      <c r="R5" s="13"/>
      <c r="S5" s="15"/>
      <c r="T5" s="19"/>
      <c r="U5" s="15"/>
      <c r="V5" s="15"/>
      <c r="W5" s="16"/>
      <c r="X5" s="8"/>
      <c r="Y5" s="8"/>
      <c r="Z5" s="8"/>
    </row>
    <row r="6" spans="1:36" ht="12" customHeight="1" x14ac:dyDescent="0.35">
      <c r="A6" s="6"/>
      <c r="B6" s="7"/>
      <c r="C6" s="17"/>
      <c r="D6" s="12"/>
      <c r="E6" s="17"/>
      <c r="F6" s="13"/>
      <c r="G6" s="44"/>
      <c r="H6" s="233">
        <v>4000</v>
      </c>
      <c r="I6" s="13" t="s">
        <v>1114</v>
      </c>
      <c r="J6" s="13"/>
      <c r="K6" s="13"/>
      <c r="L6" s="13"/>
      <c r="M6" s="13"/>
      <c r="N6" s="13"/>
      <c r="O6" s="13"/>
      <c r="P6" s="13"/>
      <c r="Q6" s="13"/>
      <c r="R6" s="13"/>
      <c r="S6" s="15"/>
      <c r="T6" s="19"/>
      <c r="U6" s="15"/>
      <c r="V6" s="15"/>
      <c r="W6" s="16"/>
      <c r="X6" s="8"/>
      <c r="Y6" s="8"/>
      <c r="Z6" s="8"/>
    </row>
    <row r="7" spans="1:36" ht="12" customHeight="1" outlineLevel="1" x14ac:dyDescent="0.35">
      <c r="A7" s="6"/>
      <c r="B7" s="7"/>
      <c r="C7" s="17"/>
      <c r="D7" s="12"/>
      <c r="E7" s="17"/>
      <c r="F7" s="13"/>
      <c r="G7" s="44"/>
      <c r="J7" s="13"/>
      <c r="K7" s="13"/>
      <c r="L7" s="13"/>
      <c r="M7" s="13"/>
      <c r="N7" s="13"/>
      <c r="O7" s="13"/>
      <c r="P7" s="13"/>
      <c r="Q7" s="13"/>
      <c r="R7" s="13"/>
      <c r="S7" s="15"/>
      <c r="T7" s="19"/>
      <c r="U7" s="15"/>
      <c r="V7" s="15"/>
      <c r="W7" s="16"/>
      <c r="X7" s="8"/>
      <c r="Y7" s="8"/>
      <c r="Z7" s="8"/>
    </row>
    <row r="8" spans="1:36" ht="12" customHeight="1" outlineLevel="1" x14ac:dyDescent="0.35">
      <c r="A8" s="6"/>
      <c r="B8" s="7"/>
      <c r="C8" s="20"/>
      <c r="D8" s="12"/>
      <c r="E8" s="17"/>
      <c r="F8" s="13"/>
      <c r="G8" s="21"/>
      <c r="H8" s="13"/>
      <c r="I8" s="13"/>
      <c r="J8" s="13"/>
      <c r="K8" s="13"/>
      <c r="L8" s="13"/>
      <c r="M8" s="13"/>
      <c r="N8" s="13"/>
      <c r="O8" s="13"/>
      <c r="P8" s="13"/>
      <c r="Q8" s="13"/>
      <c r="R8" s="13"/>
      <c r="S8" s="15"/>
      <c r="T8" s="19"/>
      <c r="U8" s="15"/>
      <c r="V8" s="15"/>
      <c r="W8" s="16"/>
      <c r="X8" s="8"/>
      <c r="Y8" s="8"/>
      <c r="Z8" s="8"/>
    </row>
    <row r="9" spans="1:36" ht="5.15" customHeight="1" outlineLevel="1" x14ac:dyDescent="0.35">
      <c r="A9" s="6"/>
      <c r="B9" s="7"/>
      <c r="C9" s="17"/>
      <c r="D9" s="17"/>
      <c r="E9" s="17"/>
      <c r="F9" s="36"/>
      <c r="G9" s="37"/>
      <c r="H9" s="37"/>
      <c r="I9" s="37"/>
      <c r="J9" s="38"/>
      <c r="K9" s="38"/>
      <c r="L9" s="38"/>
      <c r="M9" s="38"/>
      <c r="N9" s="38"/>
      <c r="O9" s="38"/>
      <c r="P9" s="38"/>
      <c r="Q9" s="38"/>
      <c r="R9" s="38"/>
      <c r="S9" s="38"/>
      <c r="T9" s="38"/>
      <c r="U9" s="38"/>
      <c r="V9" s="30"/>
      <c r="W9" s="16"/>
      <c r="X9" s="8"/>
      <c r="Y9" s="8"/>
      <c r="Z9" s="8"/>
    </row>
    <row r="10" spans="1:36" ht="25.4" customHeight="1" outlineLevel="1" x14ac:dyDescent="0.35">
      <c r="A10" s="6"/>
      <c r="B10" s="7"/>
      <c r="C10" s="39"/>
      <c r="D10" s="39"/>
      <c r="E10" s="39"/>
      <c r="F10" s="39"/>
      <c r="G10" s="40" t="str">
        <f>G4</f>
        <v>Annual Electricity Use (State Grid)</v>
      </c>
      <c r="H10" s="39"/>
      <c r="I10" s="39"/>
      <c r="J10" s="39"/>
      <c r="K10" s="39"/>
      <c r="L10" s="39"/>
      <c r="M10" s="39"/>
      <c r="N10" s="39"/>
      <c r="O10" s="39"/>
      <c r="P10" s="39"/>
      <c r="Q10" s="39"/>
      <c r="R10" s="39"/>
      <c r="S10" s="39"/>
      <c r="T10" s="39"/>
      <c r="U10" s="39"/>
      <c r="V10" s="39"/>
      <c r="W10" s="41" t="s">
        <v>10</v>
      </c>
      <c r="X10" s="8"/>
      <c r="Y10" s="8"/>
      <c r="Z10" s="8"/>
    </row>
    <row r="11" spans="1:36" ht="12" customHeight="1" outlineLevel="1" x14ac:dyDescent="0.35">
      <c r="A11" s="6"/>
      <c r="B11" s="7"/>
      <c r="C11" s="7"/>
      <c r="D11" s="7"/>
      <c r="E11" s="7"/>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spans="1:36" ht="12" customHeight="1" outlineLevel="1" x14ac:dyDescent="0.35">
      <c r="A12" s="6"/>
      <c r="B12" s="7"/>
      <c r="C12" s="7"/>
      <c r="D12" s="7"/>
      <c r="E12" s="7"/>
      <c r="F12" s="7"/>
      <c r="G12" s="7"/>
      <c r="H12" s="8"/>
      <c r="I12" s="8"/>
      <c r="J12" s="8"/>
      <c r="K12" s="8"/>
      <c r="L12" s="8"/>
      <c r="M12" s="8"/>
      <c r="N12" s="8"/>
      <c r="O12" s="8"/>
      <c r="P12" s="8"/>
      <c r="Q12" s="8"/>
      <c r="R12" s="8"/>
      <c r="S12" s="8"/>
      <c r="T12" s="8"/>
      <c r="U12" s="8"/>
      <c r="V12" s="8"/>
      <c r="W12" s="8"/>
      <c r="X12" s="7"/>
      <c r="Y12" s="7"/>
      <c r="Z12" s="7"/>
    </row>
    <row r="13" spans="1:36" ht="5.15" customHeight="1" thickBot="1" x14ac:dyDescent="0.4">
      <c r="A13" s="6"/>
      <c r="B13" s="7"/>
      <c r="C13" s="7"/>
      <c r="D13" s="7"/>
      <c r="E13" s="7"/>
      <c r="F13" s="7"/>
      <c r="G13" s="7"/>
      <c r="H13" s="8"/>
      <c r="I13" s="8"/>
      <c r="J13" s="8"/>
      <c r="K13" s="8"/>
      <c r="L13" s="8"/>
      <c r="M13" s="8"/>
      <c r="N13" s="8"/>
      <c r="O13" s="8"/>
      <c r="P13" s="8"/>
      <c r="Q13" s="8"/>
      <c r="R13" s="8"/>
      <c r="S13" s="8"/>
      <c r="T13" s="8"/>
      <c r="U13" s="8"/>
      <c r="V13" s="8"/>
      <c r="W13" s="8"/>
      <c r="X13" s="7"/>
      <c r="Y13" s="7"/>
      <c r="Z13" s="7"/>
    </row>
    <row r="14" spans="1:36" ht="5.15" customHeight="1" x14ac:dyDescent="0.35">
      <c r="A14" s="6"/>
      <c r="B14" s="7"/>
      <c r="C14" s="9" t="s">
        <v>0</v>
      </c>
      <c r="D14" s="9"/>
      <c r="E14" s="9"/>
      <c r="F14" s="9"/>
      <c r="G14" s="9"/>
      <c r="H14" s="9"/>
      <c r="I14" s="9"/>
      <c r="J14" s="9"/>
      <c r="K14" s="10"/>
      <c r="L14" s="10"/>
      <c r="M14" s="10"/>
      <c r="N14" s="10"/>
      <c r="O14" s="10"/>
      <c r="P14" s="10"/>
      <c r="Q14" s="10"/>
      <c r="R14" s="10"/>
      <c r="S14" s="10"/>
      <c r="T14" s="10"/>
      <c r="U14" s="10"/>
      <c r="V14" s="10"/>
      <c r="W14" s="11"/>
      <c r="X14" s="8"/>
      <c r="Y14" s="8"/>
      <c r="Z14" s="8"/>
    </row>
    <row r="15" spans="1:36" ht="12" customHeight="1" x14ac:dyDescent="0.35">
      <c r="A15" s="6"/>
      <c r="B15" s="7"/>
      <c r="C15" s="12"/>
      <c r="D15" s="12"/>
      <c r="E15" s="12" t="s">
        <v>1</v>
      </c>
      <c r="F15" s="13"/>
      <c r="G15" s="14" t="s">
        <v>1115</v>
      </c>
      <c r="H15" s="13"/>
      <c r="I15" s="13"/>
      <c r="J15" s="13"/>
      <c r="K15" s="13"/>
      <c r="L15" s="13"/>
      <c r="M15" s="13"/>
      <c r="N15" s="13"/>
      <c r="O15" s="13"/>
      <c r="P15" s="13"/>
      <c r="Q15" s="13"/>
      <c r="R15" s="13"/>
      <c r="S15" s="15"/>
      <c r="T15" s="13"/>
      <c r="U15" s="15"/>
      <c r="V15" s="15"/>
      <c r="W15" s="16"/>
      <c r="X15" s="8"/>
      <c r="Y15" s="8"/>
      <c r="Z15" s="8"/>
    </row>
    <row r="16" spans="1:36" ht="12" customHeight="1" x14ac:dyDescent="0.35">
      <c r="A16" s="6"/>
      <c r="B16" s="7"/>
      <c r="C16" s="12"/>
      <c r="D16" s="12"/>
      <c r="E16" s="17"/>
      <c r="F16" s="13"/>
      <c r="G16" s="13"/>
      <c r="H16" s="13"/>
      <c r="I16" s="13"/>
      <c r="J16" s="13"/>
      <c r="K16" s="13"/>
      <c r="L16" s="13"/>
      <c r="M16" s="13"/>
      <c r="N16" s="13"/>
      <c r="O16" s="13"/>
      <c r="P16" s="13"/>
      <c r="Q16" s="13"/>
      <c r="R16" s="13"/>
      <c r="S16" s="15"/>
      <c r="T16" s="19"/>
      <c r="U16" s="15"/>
      <c r="V16" s="15"/>
      <c r="W16" s="16"/>
      <c r="X16" s="8"/>
      <c r="Y16" s="8"/>
      <c r="Z16" s="8"/>
    </row>
    <row r="17" spans="1:36" ht="12" customHeight="1" x14ac:dyDescent="0.35">
      <c r="A17" s="6"/>
      <c r="B17" s="7"/>
      <c r="C17" s="17"/>
      <c r="D17" s="12"/>
      <c r="E17" s="17"/>
      <c r="F17" s="13"/>
      <c r="G17" s="44" t="s">
        <v>1116</v>
      </c>
      <c r="H17" s="13"/>
      <c r="I17" s="13"/>
      <c r="J17" s="13"/>
      <c r="K17" s="13"/>
      <c r="L17" s="13"/>
      <c r="M17" s="13"/>
      <c r="N17" s="13"/>
      <c r="O17" s="13"/>
      <c r="P17" s="13"/>
      <c r="Q17" s="13"/>
      <c r="R17" s="13"/>
      <c r="S17" s="15"/>
      <c r="T17" s="19"/>
      <c r="U17" s="15"/>
      <c r="V17" s="15"/>
      <c r="W17" s="16"/>
      <c r="X17" s="8"/>
      <c r="Y17" s="8"/>
      <c r="Z17" s="8"/>
    </row>
    <row r="18" spans="1:36" ht="12" customHeight="1" outlineLevel="1" x14ac:dyDescent="0.35">
      <c r="A18" s="6"/>
      <c r="B18" s="7"/>
      <c r="C18" s="17"/>
      <c r="D18" s="12"/>
      <c r="E18" s="17"/>
      <c r="F18" s="13"/>
      <c r="G18" s="44"/>
      <c r="H18" s="233" t="b">
        <v>0</v>
      </c>
      <c r="I18" s="13"/>
      <c r="J18" s="13"/>
      <c r="K18" s="13"/>
      <c r="L18" s="13"/>
      <c r="M18" s="13"/>
      <c r="N18" s="13"/>
      <c r="O18" s="13"/>
      <c r="P18" s="13"/>
      <c r="Q18" s="13"/>
      <c r="R18" s="13"/>
      <c r="S18" s="15"/>
      <c r="T18" s="19"/>
      <c r="U18" s="15"/>
      <c r="V18" s="15"/>
      <c r="W18" s="16"/>
      <c r="X18" s="8"/>
      <c r="Y18" s="8"/>
      <c r="Z18" s="8"/>
    </row>
    <row r="19" spans="1:36" ht="12" customHeight="1" outlineLevel="1" x14ac:dyDescent="0.35">
      <c r="A19" s="6"/>
      <c r="B19" s="7"/>
      <c r="C19" s="20"/>
      <c r="D19" s="12"/>
      <c r="E19" s="17"/>
      <c r="F19" s="13"/>
      <c r="G19" s="21"/>
      <c r="H19" s="13"/>
      <c r="I19" s="13"/>
      <c r="J19" s="13"/>
      <c r="K19" s="13"/>
      <c r="L19" s="13"/>
      <c r="M19" s="13"/>
      <c r="N19" s="13"/>
      <c r="O19" s="13"/>
      <c r="P19" s="13"/>
      <c r="Q19" s="13"/>
      <c r="R19" s="13"/>
      <c r="S19" s="15"/>
      <c r="T19" s="19"/>
      <c r="U19" s="15"/>
      <c r="V19" s="15"/>
      <c r="W19" s="16"/>
      <c r="X19" s="8"/>
      <c r="Y19" s="8"/>
      <c r="Z19" s="8"/>
    </row>
    <row r="20" spans="1:36" ht="5.15" customHeight="1" outlineLevel="1" x14ac:dyDescent="0.35">
      <c r="A20" s="6"/>
      <c r="B20" s="7"/>
      <c r="C20" s="17"/>
      <c r="D20" s="17"/>
      <c r="E20" s="17"/>
      <c r="F20" s="36"/>
      <c r="G20" s="37"/>
      <c r="H20" s="37"/>
      <c r="I20" s="37"/>
      <c r="J20" s="38"/>
      <c r="K20" s="38"/>
      <c r="L20" s="38"/>
      <c r="M20" s="38"/>
      <c r="N20" s="38"/>
      <c r="O20" s="38"/>
      <c r="P20" s="38"/>
      <c r="Q20" s="38"/>
      <c r="R20" s="38"/>
      <c r="S20" s="38"/>
      <c r="T20" s="38"/>
      <c r="U20" s="38"/>
      <c r="V20" s="30"/>
      <c r="W20" s="16"/>
      <c r="X20" s="8"/>
      <c r="Y20" s="8"/>
      <c r="Z20" s="8"/>
    </row>
    <row r="21" spans="1:36" ht="25.4" customHeight="1" outlineLevel="1" x14ac:dyDescent="0.35">
      <c r="A21" s="6"/>
      <c r="B21" s="7"/>
      <c r="C21" s="39"/>
      <c r="D21" s="39"/>
      <c r="E21" s="39"/>
      <c r="F21" s="39"/>
      <c r="G21" s="40" t="str">
        <f>G15</f>
        <v>Leaching factor rainfal adjuster</v>
      </c>
      <c r="H21" s="39"/>
      <c r="I21" s="39"/>
      <c r="J21" s="39"/>
      <c r="K21" s="39"/>
      <c r="L21" s="39"/>
      <c r="M21" s="39"/>
      <c r="N21" s="39"/>
      <c r="O21" s="39"/>
      <c r="P21" s="39"/>
      <c r="Q21" s="39"/>
      <c r="R21" s="39"/>
      <c r="S21" s="39"/>
      <c r="T21" s="39"/>
      <c r="U21" s="39"/>
      <c r="V21" s="39"/>
      <c r="W21" s="41" t="s">
        <v>10</v>
      </c>
      <c r="X21" s="8"/>
      <c r="Y21" s="8"/>
      <c r="Z21" s="8"/>
    </row>
    <row r="22" spans="1:36" ht="12" customHeight="1" outlineLevel="1" x14ac:dyDescent="0.35">
      <c r="A22" s="6"/>
      <c r="B22" s="7"/>
      <c r="C22" s="7"/>
      <c r="D22" s="7"/>
      <c r="E22" s="7"/>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spans="1:36" ht="12" customHeight="1" outlineLevel="1" x14ac:dyDescent="0.35">
      <c r="A23" s="6"/>
      <c r="B23" s="7"/>
      <c r="C23" s="7"/>
      <c r="D23" s="7"/>
      <c r="E23" s="7"/>
      <c r="F23" s="7"/>
      <c r="G23" s="7"/>
      <c r="H23" s="8"/>
      <c r="I23" s="8"/>
      <c r="J23" s="8"/>
      <c r="K23" s="8"/>
      <c r="L23" s="8"/>
      <c r="M23" s="8"/>
      <c r="N23" s="8"/>
      <c r="O23" s="8"/>
      <c r="P23" s="8"/>
      <c r="Q23" s="8"/>
      <c r="R23" s="8"/>
      <c r="S23" s="8"/>
      <c r="T23" s="8"/>
      <c r="U23" s="8"/>
      <c r="V23" s="8"/>
      <c r="W23" s="8"/>
      <c r="X23" s="7"/>
      <c r="Y23" s="7"/>
      <c r="Z23" s="7"/>
    </row>
    <row r="24" spans="1:36" ht="5.15" customHeight="1" thickBot="1" x14ac:dyDescent="0.4">
      <c r="A24" s="6"/>
      <c r="B24" s="7"/>
      <c r="C24" s="7"/>
      <c r="D24" s="7"/>
      <c r="E24" s="7"/>
      <c r="F24" s="7"/>
      <c r="G24" s="7"/>
      <c r="H24" s="8"/>
      <c r="I24" s="8"/>
      <c r="J24" s="8"/>
      <c r="K24" s="8"/>
      <c r="L24" s="8"/>
      <c r="M24" s="8"/>
      <c r="N24" s="8"/>
      <c r="O24" s="8"/>
      <c r="P24" s="8"/>
      <c r="Q24" s="8"/>
      <c r="R24" s="8"/>
      <c r="S24" s="8"/>
      <c r="T24" s="8"/>
      <c r="U24" s="8"/>
      <c r="V24" s="8"/>
      <c r="W24" s="8"/>
      <c r="X24" s="7"/>
      <c r="Y24" s="7"/>
      <c r="Z24" s="7"/>
    </row>
    <row r="25" spans="1:36" ht="5.15" customHeight="1" x14ac:dyDescent="0.35">
      <c r="A25" s="6"/>
      <c r="B25" s="7"/>
      <c r="C25" s="9" t="s">
        <v>0</v>
      </c>
      <c r="D25" s="9"/>
      <c r="E25" s="9"/>
      <c r="F25" s="9"/>
      <c r="G25" s="9"/>
      <c r="H25" s="9"/>
      <c r="I25" s="9"/>
      <c r="J25" s="9"/>
      <c r="K25" s="10"/>
      <c r="L25" s="10"/>
      <c r="M25" s="10"/>
      <c r="N25" s="10"/>
      <c r="O25" s="10"/>
      <c r="P25" s="10"/>
      <c r="Q25" s="10"/>
      <c r="R25" s="10"/>
      <c r="S25" s="10"/>
      <c r="T25" s="10"/>
      <c r="U25" s="10"/>
      <c r="V25" s="10"/>
      <c r="W25" s="11"/>
      <c r="X25" s="8"/>
      <c r="Y25" s="8"/>
      <c r="Z25" s="8"/>
    </row>
    <row r="26" spans="1:36" ht="12" customHeight="1" x14ac:dyDescent="0.35">
      <c r="A26" s="6"/>
      <c r="B26" s="7"/>
      <c r="C26" s="12"/>
      <c r="D26" s="12"/>
      <c r="E26" s="12" t="s">
        <v>1</v>
      </c>
      <c r="F26" s="13"/>
      <c r="G26" s="14" t="s">
        <v>1117</v>
      </c>
      <c r="H26" s="13"/>
      <c r="I26" s="13"/>
      <c r="J26" s="13"/>
      <c r="K26" s="13"/>
      <c r="L26" s="13"/>
      <c r="M26" s="13"/>
      <c r="N26" s="13"/>
      <c r="O26" s="13"/>
      <c r="P26" s="13"/>
      <c r="Q26" s="13"/>
      <c r="R26" s="13"/>
      <c r="S26" s="15"/>
      <c r="T26" s="13"/>
      <c r="U26" s="15"/>
      <c r="V26" s="15"/>
      <c r="W26" s="16"/>
      <c r="X26" s="8"/>
      <c r="Y26" s="8"/>
      <c r="Z26" s="8"/>
    </row>
    <row r="27" spans="1:36" ht="12" customHeight="1" x14ac:dyDescent="0.35">
      <c r="A27" s="6"/>
      <c r="B27" s="7"/>
      <c r="C27" s="12"/>
      <c r="D27" s="12"/>
      <c r="E27" s="17"/>
      <c r="F27" s="13"/>
      <c r="G27" s="13"/>
      <c r="H27" s="13" t="s">
        <v>1118</v>
      </c>
      <c r="I27" s="13"/>
      <c r="J27" s="13"/>
      <c r="K27" s="13"/>
      <c r="L27" s="13"/>
      <c r="M27" s="13" t="s">
        <v>1168</v>
      </c>
      <c r="N27" s="13"/>
      <c r="O27" s="13"/>
      <c r="P27" s="13"/>
      <c r="Q27" s="13"/>
      <c r="R27" s="13"/>
      <c r="S27" s="15"/>
      <c r="T27" s="19"/>
      <c r="U27" s="15"/>
      <c r="V27" s="15"/>
      <c r="W27" s="16"/>
      <c r="X27" s="8"/>
      <c r="Y27" s="8"/>
      <c r="Z27" s="8"/>
    </row>
    <row r="28" spans="1:36" ht="12" customHeight="1" x14ac:dyDescent="0.35">
      <c r="A28" s="6"/>
      <c r="B28" s="7"/>
      <c r="C28" s="12"/>
      <c r="D28" s="12"/>
      <c r="E28" s="17"/>
      <c r="F28" s="13"/>
      <c r="G28" s="13"/>
      <c r="H28" s="683">
        <f>MIN(364,INT((I28 - DATE(YEAR(I28),1,1))))</f>
        <v>59</v>
      </c>
      <c r="I28" s="685">
        <v>43525</v>
      </c>
      <c r="J28" s="13"/>
      <c r="K28" s="13"/>
      <c r="L28" s="636" t="str">
        <f>General!G17</f>
        <v>b</v>
      </c>
      <c r="M28" s="841">
        <v>0.04</v>
      </c>
      <c r="N28" s="13"/>
      <c r="O28" s="13"/>
      <c r="P28" s="13"/>
      <c r="Q28" s="13"/>
      <c r="R28" s="13"/>
      <c r="S28" s="15"/>
      <c r="T28" s="19"/>
      <c r="U28" s="15"/>
      <c r="V28" s="15"/>
      <c r="W28" s="16"/>
      <c r="X28" s="8"/>
      <c r="Y28" s="8"/>
      <c r="Z28" s="8"/>
    </row>
    <row r="29" spans="1:36" ht="12" customHeight="1" x14ac:dyDescent="0.35">
      <c r="A29" s="6"/>
      <c r="B29" s="7"/>
      <c r="C29" s="12"/>
      <c r="D29" s="12"/>
      <c r="E29" s="17"/>
      <c r="F29" s="13"/>
      <c r="G29" s="13"/>
      <c r="H29" s="13"/>
      <c r="I29" s="13"/>
      <c r="J29" s="13"/>
      <c r="K29" s="13"/>
      <c r="L29" s="636" t="str">
        <f>General!G18</f>
        <v>bd</v>
      </c>
      <c r="M29" s="841">
        <v>0.04</v>
      </c>
      <c r="N29" s="13"/>
      <c r="O29" s="13"/>
      <c r="P29" s="13"/>
      <c r="Q29" s="13"/>
      <c r="R29" s="13"/>
      <c r="S29" s="15"/>
      <c r="T29" s="19"/>
      <c r="U29" s="15"/>
      <c r="V29" s="15"/>
      <c r="W29" s="16"/>
      <c r="X29" s="8"/>
      <c r="Y29" s="8"/>
      <c r="Z29" s="8"/>
    </row>
    <row r="30" spans="1:36" ht="12" customHeight="1" x14ac:dyDescent="0.35">
      <c r="A30" s="6"/>
      <c r="B30" s="7"/>
      <c r="C30" s="12"/>
      <c r="D30" s="12"/>
      <c r="E30" s="17"/>
      <c r="F30" s="13"/>
      <c r="G30" s="13"/>
      <c r="H30" s="13"/>
      <c r="I30" s="13"/>
      <c r="J30" s="13"/>
      <c r="K30" s="13"/>
      <c r="L30" s="636" t="str">
        <f>General!G19</f>
        <v>f</v>
      </c>
      <c r="M30" s="841">
        <v>0.04</v>
      </c>
      <c r="N30" s="13"/>
      <c r="O30" s="13"/>
      <c r="P30" s="13"/>
      <c r="Q30" s="13"/>
      <c r="R30" s="13"/>
      <c r="S30" s="15"/>
      <c r="T30" s="19"/>
      <c r="U30" s="15"/>
      <c r="V30" s="15"/>
      <c r="W30" s="16"/>
      <c r="X30" s="8"/>
      <c r="Y30" s="8"/>
      <c r="Z30" s="8"/>
    </row>
    <row r="31" spans="1:36" ht="12" customHeight="1" x14ac:dyDescent="0.35">
      <c r="A31" s="6"/>
      <c r="B31" s="7"/>
      <c r="C31" s="12"/>
      <c r="D31" s="12"/>
      <c r="E31" s="17"/>
      <c r="F31" s="13"/>
      <c r="G31" s="13"/>
      <c r="H31" s="13"/>
      <c r="I31" s="13"/>
      <c r="J31" s="13"/>
      <c r="K31" s="13"/>
      <c r="L31" s="636" t="str">
        <f>General!G20</f>
        <v>h</v>
      </c>
      <c r="M31" s="841">
        <v>0.04</v>
      </c>
      <c r="N31" s="13"/>
      <c r="O31" s="13"/>
      <c r="P31" s="13"/>
      <c r="Q31" s="13"/>
      <c r="R31" s="13"/>
      <c r="S31" s="15"/>
      <c r="T31" s="19"/>
      <c r="U31" s="15"/>
      <c r="V31" s="15"/>
      <c r="W31" s="16"/>
      <c r="X31" s="8"/>
      <c r="Y31" s="8"/>
      <c r="Z31" s="8"/>
    </row>
    <row r="32" spans="1:36" ht="12" customHeight="1" x14ac:dyDescent="0.35">
      <c r="A32" s="6"/>
      <c r="B32" s="7"/>
      <c r="C32" s="12"/>
      <c r="D32" s="12"/>
      <c r="E32" s="17"/>
      <c r="F32" s="13"/>
      <c r="G32" s="13"/>
      <c r="H32" s="13"/>
      <c r="I32" s="13"/>
      <c r="J32" s="13"/>
      <c r="K32" s="13"/>
      <c r="L32" s="636" t="str">
        <f>General!G21</f>
        <v>i</v>
      </c>
      <c r="M32" s="841">
        <v>0.04</v>
      </c>
      <c r="N32" s="13"/>
      <c r="O32" s="13"/>
      <c r="P32" s="13"/>
      <c r="Q32" s="13"/>
      <c r="R32" s="13"/>
      <c r="S32" s="15"/>
      <c r="T32" s="19"/>
      <c r="U32" s="15"/>
      <c r="V32" s="15"/>
      <c r="W32" s="16"/>
      <c r="X32" s="8"/>
      <c r="Y32" s="8"/>
      <c r="Z32" s="8"/>
    </row>
    <row r="33" spans="1:26" ht="12" customHeight="1" x14ac:dyDescent="0.35">
      <c r="A33" s="6"/>
      <c r="B33" s="7"/>
      <c r="C33" s="12"/>
      <c r="D33" s="12"/>
      <c r="E33" s="17"/>
      <c r="F33" s="13"/>
      <c r="G33" s="13"/>
      <c r="H33" s="13"/>
      <c r="I33" s="13"/>
      <c r="J33" s="13"/>
      <c r="K33" s="13"/>
      <c r="L33" s="636" t="str">
        <f>General!G22</f>
        <v>k</v>
      </c>
      <c r="M33" s="841">
        <v>0.04</v>
      </c>
      <c r="N33" s="13"/>
      <c r="O33" s="13"/>
      <c r="P33" s="13"/>
      <c r="Q33" s="13"/>
      <c r="R33" s="13"/>
      <c r="S33" s="15"/>
      <c r="T33" s="19"/>
      <c r="U33" s="15"/>
      <c r="V33" s="15"/>
      <c r="W33" s="16"/>
      <c r="X33" s="8"/>
      <c r="Y33" s="8"/>
      <c r="Z33" s="8"/>
    </row>
    <row r="34" spans="1:26" ht="12" customHeight="1" x14ac:dyDescent="0.35">
      <c r="A34" s="6"/>
      <c r="B34" s="7"/>
      <c r="C34" s="12"/>
      <c r="D34" s="12"/>
      <c r="E34" s="17"/>
      <c r="F34" s="13"/>
      <c r="G34" s="13"/>
      <c r="H34" s="13"/>
      <c r="I34" s="13"/>
      <c r="J34" s="13"/>
      <c r="K34" s="13"/>
      <c r="L34" s="636" t="str">
        <f>General!G23</f>
        <v>l</v>
      </c>
      <c r="M34" s="841">
        <v>0.04</v>
      </c>
      <c r="N34" s="13"/>
      <c r="O34" s="13"/>
      <c r="P34" s="13"/>
      <c r="Q34" s="13"/>
      <c r="R34" s="13"/>
      <c r="S34" s="15"/>
      <c r="T34" s="19"/>
      <c r="U34" s="15"/>
      <c r="V34" s="15"/>
      <c r="W34" s="16"/>
      <c r="X34" s="8"/>
      <c r="Y34" s="8"/>
      <c r="Z34" s="8"/>
    </row>
    <row r="35" spans="1:26" ht="12" customHeight="1" x14ac:dyDescent="0.35">
      <c r="A35" s="6"/>
      <c r="B35" s="7"/>
      <c r="C35" s="12"/>
      <c r="D35" s="12"/>
      <c r="E35" s="17"/>
      <c r="F35" s="13"/>
      <c r="G35" s="13"/>
      <c r="H35" s="13"/>
      <c r="I35" s="13"/>
      <c r="J35" s="13"/>
      <c r="K35" s="13"/>
      <c r="L35" s="636" t="str">
        <f>General!G24</f>
        <v>lf</v>
      </c>
      <c r="M35" s="841">
        <v>0.04</v>
      </c>
      <c r="N35" s="13"/>
      <c r="O35" s="13"/>
      <c r="P35" s="13"/>
      <c r="Q35" s="13"/>
      <c r="R35" s="13"/>
      <c r="S35" s="15"/>
      <c r="T35" s="19"/>
      <c r="U35" s="15"/>
      <c r="V35" s="15"/>
      <c r="W35" s="16"/>
      <c r="X35" s="8"/>
      <c r="Y35" s="8"/>
      <c r="Z35" s="8"/>
    </row>
    <row r="36" spans="1:26" ht="12" customHeight="1" x14ac:dyDescent="0.35">
      <c r="A36" s="6"/>
      <c r="B36" s="7"/>
      <c r="C36" s="12"/>
      <c r="D36" s="12"/>
      <c r="E36" s="17"/>
      <c r="F36" s="13"/>
      <c r="G36" s="13"/>
      <c r="H36" s="13"/>
      <c r="I36" s="13"/>
      <c r="J36" s="13"/>
      <c r="K36" s="13"/>
      <c r="L36" s="636" t="str">
        <f>General!G25</f>
        <v>ms</v>
      </c>
      <c r="M36" s="841">
        <v>0.04</v>
      </c>
      <c r="N36" s="13"/>
      <c r="O36" s="13"/>
      <c r="P36" s="13"/>
      <c r="Q36" s="13"/>
      <c r="R36" s="13"/>
      <c r="S36" s="15"/>
      <c r="T36" s="19"/>
      <c r="U36" s="15"/>
      <c r="V36" s="15"/>
      <c r="W36" s="16"/>
      <c r="X36" s="8"/>
      <c r="Y36" s="8"/>
      <c r="Z36" s="8"/>
    </row>
    <row r="37" spans="1:26" ht="12" customHeight="1" x14ac:dyDescent="0.35">
      <c r="A37" s="6"/>
      <c r="B37" s="7"/>
      <c r="C37" s="12"/>
      <c r="D37" s="12"/>
      <c r="E37" s="17"/>
      <c r="F37" s="13"/>
      <c r="G37" s="13"/>
      <c r="H37" s="13"/>
      <c r="I37" s="13"/>
      <c r="J37" s="13"/>
      <c r="K37" s="13"/>
      <c r="L37" s="636" t="str">
        <f>General!G26</f>
        <v>o</v>
      </c>
      <c r="M37" s="841">
        <v>0.04</v>
      </c>
      <c r="N37" s="13"/>
      <c r="O37" s="13"/>
      <c r="P37" s="13"/>
      <c r="Q37" s="13"/>
      <c r="R37" s="13"/>
      <c r="S37" s="15"/>
      <c r="T37" s="19"/>
      <c r="U37" s="15"/>
      <c r="V37" s="15"/>
      <c r="W37" s="16"/>
      <c r="X37" s="8"/>
      <c r="Y37" s="8"/>
      <c r="Z37" s="8"/>
    </row>
    <row r="38" spans="1:26" ht="12" customHeight="1" x14ac:dyDescent="0.35">
      <c r="A38" s="6"/>
      <c r="B38" s="7"/>
      <c r="C38" s="12"/>
      <c r="D38" s="12"/>
      <c r="E38" s="17"/>
      <c r="F38" s="13"/>
      <c r="G38" s="13"/>
      <c r="H38" s="13"/>
      <c r="I38" s="13"/>
      <c r="J38" s="13"/>
      <c r="K38" s="13"/>
      <c r="L38" s="636" t="str">
        <f>General!G27</f>
        <v>od</v>
      </c>
      <c r="M38" s="841">
        <v>0.04</v>
      </c>
      <c r="N38" s="13"/>
      <c r="O38" s="13"/>
      <c r="P38" s="13"/>
      <c r="Q38" s="13"/>
      <c r="R38" s="13"/>
      <c r="S38" s="15"/>
      <c r="T38" s="19"/>
      <c r="U38" s="15"/>
      <c r="V38" s="15"/>
      <c r="W38" s="16"/>
      <c r="X38" s="8"/>
      <c r="Y38" s="8"/>
      <c r="Z38" s="8"/>
    </row>
    <row r="39" spans="1:26" ht="12" customHeight="1" x14ac:dyDescent="0.35">
      <c r="A39" s="6"/>
      <c r="B39" s="7"/>
      <c r="C39" s="12"/>
      <c r="D39" s="12"/>
      <c r="E39" s="17"/>
      <c r="F39" s="13"/>
      <c r="G39" s="13"/>
      <c r="H39" s="13"/>
      <c r="I39" s="13"/>
      <c r="J39" s="13"/>
      <c r="K39" s="13"/>
      <c r="L39" s="636" t="str">
        <f>General!G28</f>
        <v>of</v>
      </c>
      <c r="M39" s="841">
        <v>0.04</v>
      </c>
      <c r="N39" s="13"/>
      <c r="O39" s="13"/>
      <c r="P39" s="13"/>
      <c r="Q39" s="13"/>
      <c r="R39" s="13"/>
      <c r="S39" s="15"/>
      <c r="T39" s="19"/>
      <c r="U39" s="15"/>
      <c r="V39" s="15"/>
      <c r="W39" s="16"/>
      <c r="X39" s="8"/>
      <c r="Y39" s="8"/>
      <c r="Z39" s="8"/>
    </row>
    <row r="40" spans="1:26" ht="12" customHeight="1" x14ac:dyDescent="0.35">
      <c r="A40" s="6"/>
      <c r="B40" s="7"/>
      <c r="C40" s="12"/>
      <c r="D40" s="12"/>
      <c r="E40" s="17"/>
      <c r="F40" s="13"/>
      <c r="G40" s="13"/>
      <c r="H40" s="13"/>
      <c r="I40" s="13"/>
      <c r="J40" s="13"/>
      <c r="K40" s="13"/>
      <c r="L40" s="636" t="str">
        <f>General!G29</f>
        <v>r</v>
      </c>
      <c r="M40" s="841">
        <v>0.04</v>
      </c>
      <c r="N40" s="13"/>
      <c r="O40" s="13"/>
      <c r="P40" s="13"/>
      <c r="Q40" s="13"/>
      <c r="R40" s="13"/>
      <c r="S40" s="15"/>
      <c r="T40" s="19"/>
      <c r="U40" s="15"/>
      <c r="V40" s="15"/>
      <c r="W40" s="16"/>
      <c r="X40" s="8"/>
      <c r="Y40" s="8"/>
      <c r="Z40" s="8"/>
    </row>
    <row r="41" spans="1:26" ht="12" customHeight="1" x14ac:dyDescent="0.35">
      <c r="A41" s="6"/>
      <c r="B41" s="7"/>
      <c r="C41" s="12"/>
      <c r="D41" s="12"/>
      <c r="E41" s="17"/>
      <c r="F41" s="13"/>
      <c r="G41" s="13"/>
      <c r="H41" s="13"/>
      <c r="I41" s="13"/>
      <c r="J41" s="13"/>
      <c r="K41" s="13"/>
      <c r="L41" s="636" t="str">
        <f>General!G30</f>
        <v>rd</v>
      </c>
      <c r="M41" s="841">
        <v>0.04</v>
      </c>
      <c r="N41" s="13"/>
      <c r="O41" s="13"/>
      <c r="P41" s="13"/>
      <c r="Q41" s="13"/>
      <c r="R41" s="13"/>
      <c r="S41" s="15"/>
      <c r="T41" s="19"/>
      <c r="U41" s="15"/>
      <c r="V41" s="15"/>
      <c r="W41" s="16"/>
      <c r="X41" s="8"/>
      <c r="Y41" s="8"/>
      <c r="Z41" s="8"/>
    </row>
    <row r="42" spans="1:26" ht="12" customHeight="1" x14ac:dyDescent="0.35">
      <c r="A42" s="6"/>
      <c r="B42" s="7"/>
      <c r="C42" s="12"/>
      <c r="D42" s="12"/>
      <c r="E42" s="17"/>
      <c r="F42" s="13"/>
      <c r="G42" s="13"/>
      <c r="H42" s="13"/>
      <c r="I42" s="13"/>
      <c r="J42" s="13"/>
      <c r="K42" s="13"/>
      <c r="L42" s="636" t="str">
        <f>General!G31</f>
        <v>v</v>
      </c>
      <c r="M42" s="841">
        <v>0.04</v>
      </c>
      <c r="N42" s="13"/>
      <c r="O42" s="13"/>
      <c r="P42" s="13"/>
      <c r="Q42" s="13"/>
      <c r="R42" s="13"/>
      <c r="S42" s="15"/>
      <c r="T42" s="19"/>
      <c r="U42" s="15"/>
      <c r="V42" s="15"/>
      <c r="W42" s="16"/>
      <c r="X42" s="8"/>
      <c r="Y42" s="8"/>
      <c r="Z42" s="8"/>
    </row>
    <row r="43" spans="1:26" ht="12" customHeight="1" x14ac:dyDescent="0.35">
      <c r="A43" s="6"/>
      <c r="B43" s="7"/>
      <c r="C43" s="12"/>
      <c r="D43" s="12"/>
      <c r="E43" s="17"/>
      <c r="F43" s="13"/>
      <c r="G43" s="13"/>
      <c r="H43" s="13"/>
      <c r="I43" s="13"/>
      <c r="J43" s="13"/>
      <c r="K43" s="13"/>
      <c r="L43" s="636" t="str">
        <f>General!G32</f>
        <v>w</v>
      </c>
      <c r="M43" s="841">
        <v>0.04</v>
      </c>
      <c r="N43" s="13"/>
      <c r="O43" s="13"/>
      <c r="P43" s="13"/>
      <c r="Q43" s="13"/>
      <c r="R43" s="13"/>
      <c r="S43" s="15"/>
      <c r="T43" s="19"/>
      <c r="U43" s="15"/>
      <c r="V43" s="15"/>
      <c r="W43" s="16"/>
      <c r="X43" s="8"/>
      <c r="Y43" s="8"/>
      <c r="Z43" s="8"/>
    </row>
    <row r="44" spans="1:26" ht="12" customHeight="1" x14ac:dyDescent="0.35">
      <c r="A44" s="6"/>
      <c r="B44" s="7"/>
      <c r="C44" s="12"/>
      <c r="D44" s="12"/>
      <c r="E44" s="17"/>
      <c r="F44" s="13"/>
      <c r="G44" s="13"/>
      <c r="H44" s="13"/>
      <c r="I44" s="13"/>
      <c r="J44" s="13"/>
      <c r="K44" s="13"/>
      <c r="L44" s="636" t="str">
        <f>General!G33</f>
        <v>wd</v>
      </c>
      <c r="M44" s="841">
        <v>0.04</v>
      </c>
      <c r="N44" s="13"/>
      <c r="O44" s="13"/>
      <c r="P44" s="13"/>
      <c r="Q44" s="13"/>
      <c r="R44" s="13"/>
      <c r="S44" s="15"/>
      <c r="T44" s="19"/>
      <c r="U44" s="15"/>
      <c r="V44" s="15"/>
      <c r="W44" s="16"/>
      <c r="X44" s="8"/>
      <c r="Y44" s="8"/>
      <c r="Z44" s="8"/>
    </row>
    <row r="45" spans="1:26" ht="12" customHeight="1" x14ac:dyDescent="0.35">
      <c r="A45" s="6"/>
      <c r="B45" s="7"/>
      <c r="C45" s="12"/>
      <c r="D45" s="12"/>
      <c r="E45" s="17"/>
      <c r="F45" s="13"/>
      <c r="G45" s="13"/>
      <c r="H45" s="13"/>
      <c r="I45" s="13"/>
      <c r="J45" s="13"/>
      <c r="K45" s="13"/>
      <c r="L45" s="636" t="str">
        <f>General!G34</f>
        <v>z</v>
      </c>
      <c r="M45" s="841">
        <v>0.04</v>
      </c>
      <c r="N45" s="13"/>
      <c r="O45" s="13"/>
      <c r="P45" s="13"/>
      <c r="Q45" s="13"/>
      <c r="R45" s="13"/>
      <c r="S45" s="15"/>
      <c r="T45" s="19"/>
      <c r="U45" s="15"/>
      <c r="V45" s="15"/>
      <c r="W45" s="16"/>
      <c r="X45" s="8"/>
      <c r="Y45" s="8"/>
      <c r="Z45" s="8"/>
    </row>
    <row r="46" spans="1:26" ht="12" customHeight="1" x14ac:dyDescent="0.35">
      <c r="A46" s="6"/>
      <c r="B46" s="7"/>
      <c r="C46" s="12"/>
      <c r="D46" s="12"/>
      <c r="E46" s="17"/>
      <c r="F46" s="13"/>
      <c r="G46" s="13"/>
      <c r="H46" s="13"/>
      <c r="I46" s="13"/>
      <c r="J46" s="13"/>
      <c r="K46" s="13"/>
      <c r="L46" s="636" t="str">
        <f>General!G35</f>
        <v>zd</v>
      </c>
      <c r="M46" s="841">
        <v>0.04</v>
      </c>
      <c r="N46" s="13"/>
      <c r="O46" s="13"/>
      <c r="P46" s="13"/>
      <c r="Q46" s="13"/>
      <c r="R46" s="13"/>
      <c r="S46" s="15"/>
      <c r="T46" s="19"/>
      <c r="U46" s="15"/>
      <c r="V46" s="15"/>
      <c r="W46" s="16"/>
      <c r="X46" s="8"/>
      <c r="Y46" s="8"/>
      <c r="Z46" s="8"/>
    </row>
    <row r="47" spans="1:26" ht="12" customHeight="1" x14ac:dyDescent="0.35">
      <c r="A47" s="6"/>
      <c r="B47" s="7"/>
      <c r="C47" s="17"/>
      <c r="D47" s="12"/>
      <c r="E47" s="17"/>
      <c r="F47" s="13"/>
      <c r="G47" s="44"/>
      <c r="H47" s="13"/>
      <c r="I47" s="13"/>
      <c r="J47" s="13"/>
      <c r="K47" s="13"/>
      <c r="L47" s="13"/>
      <c r="M47" s="13"/>
      <c r="N47" s="13"/>
      <c r="O47" s="13"/>
      <c r="P47" s="13"/>
      <c r="Q47" s="13"/>
      <c r="R47" s="13"/>
      <c r="S47" s="15"/>
      <c r="T47" s="19"/>
      <c r="U47" s="15"/>
      <c r="V47" s="15"/>
      <c r="W47" s="16"/>
      <c r="X47" s="8"/>
      <c r="Y47" s="8"/>
      <c r="Z47" s="8"/>
    </row>
    <row r="48" spans="1:26" ht="12" customHeight="1" outlineLevel="1" x14ac:dyDescent="0.35">
      <c r="A48" s="6"/>
      <c r="B48" s="7"/>
      <c r="C48" s="17"/>
      <c r="D48" s="12"/>
      <c r="E48" s="17"/>
      <c r="F48" s="13"/>
      <c r="G48" s="44"/>
      <c r="I48" s="13"/>
      <c r="J48" s="13"/>
      <c r="K48" s="13"/>
      <c r="L48" s="13"/>
      <c r="M48" s="13"/>
      <c r="N48" s="13"/>
      <c r="O48" s="13"/>
      <c r="P48" s="13"/>
      <c r="Q48" s="13"/>
      <c r="R48" s="13"/>
      <c r="S48" s="15"/>
      <c r="T48" s="19"/>
      <c r="U48" s="15"/>
      <c r="V48" s="15"/>
      <c r="W48" s="16"/>
      <c r="X48" s="8"/>
      <c r="Y48" s="8"/>
      <c r="Z48" s="8"/>
    </row>
    <row r="49" spans="1:36" ht="12" customHeight="1" outlineLevel="1" x14ac:dyDescent="0.35">
      <c r="A49" s="6"/>
      <c r="B49" s="7"/>
      <c r="C49" s="20"/>
      <c r="D49" s="12"/>
      <c r="E49" s="17"/>
      <c r="F49" s="13"/>
      <c r="G49" s="21"/>
      <c r="H49" s="13"/>
      <c r="I49" s="13"/>
      <c r="J49" s="13"/>
      <c r="K49" s="13"/>
      <c r="L49" s="13"/>
      <c r="M49" s="13"/>
      <c r="N49" s="13"/>
      <c r="O49" s="13"/>
      <c r="P49" s="13"/>
      <c r="Q49" s="13"/>
      <c r="R49" s="13"/>
      <c r="S49" s="15"/>
      <c r="T49" s="19"/>
      <c r="U49" s="15"/>
      <c r="V49" s="15"/>
      <c r="W49" s="16"/>
      <c r="X49" s="8"/>
      <c r="Y49" s="8"/>
      <c r="Z49" s="8"/>
    </row>
    <row r="50" spans="1:36" ht="5.15" customHeight="1" outlineLevel="1" x14ac:dyDescent="0.35">
      <c r="A50" s="6"/>
      <c r="B50" s="7"/>
      <c r="C50" s="17"/>
      <c r="D50" s="17"/>
      <c r="E50" s="17"/>
      <c r="F50" s="36"/>
      <c r="G50" s="37"/>
      <c r="H50" s="37"/>
      <c r="I50" s="37"/>
      <c r="J50" s="38"/>
      <c r="K50" s="38"/>
      <c r="L50" s="38"/>
      <c r="M50" s="38"/>
      <c r="N50" s="38"/>
      <c r="O50" s="38"/>
      <c r="P50" s="38"/>
      <c r="Q50" s="38"/>
      <c r="R50" s="38"/>
      <c r="S50" s="38"/>
      <c r="T50" s="38"/>
      <c r="U50" s="38"/>
      <c r="V50" s="30"/>
      <c r="W50" s="16"/>
      <c r="X50" s="8"/>
      <c r="Y50" s="8"/>
      <c r="Z50" s="8"/>
    </row>
    <row r="51" spans="1:36" ht="25.4" customHeight="1" outlineLevel="1" x14ac:dyDescent="0.35">
      <c r="A51" s="6"/>
      <c r="B51" s="7"/>
      <c r="C51" s="39"/>
      <c r="D51" s="39"/>
      <c r="E51" s="39"/>
      <c r="F51" s="39"/>
      <c r="G51" s="40" t="str">
        <f>G26</f>
        <v>Residue Burning</v>
      </c>
      <c r="H51" s="39"/>
      <c r="I51" s="39"/>
      <c r="J51" s="39"/>
      <c r="K51" s="39"/>
      <c r="L51" s="39"/>
      <c r="M51" s="39"/>
      <c r="N51" s="39"/>
      <c r="O51" s="39"/>
      <c r="P51" s="39"/>
      <c r="Q51" s="39"/>
      <c r="R51" s="39"/>
      <c r="S51" s="39"/>
      <c r="T51" s="39"/>
      <c r="U51" s="39"/>
      <c r="V51" s="39"/>
      <c r="W51" s="41" t="s">
        <v>10</v>
      </c>
      <c r="X51" s="8"/>
      <c r="Y51" s="8"/>
      <c r="Z51" s="8"/>
    </row>
    <row r="52" spans="1:36" ht="12" customHeight="1" outlineLevel="1" x14ac:dyDescent="0.35">
      <c r="A52" s="6"/>
      <c r="B52" s="7"/>
      <c r="C52" s="7"/>
      <c r="D52" s="7"/>
      <c r="E52" s="7"/>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row>
    <row r="53" spans="1:36" ht="12" customHeight="1" x14ac:dyDescent="0.35">
      <c r="A53" s="6"/>
      <c r="B53" s="7"/>
      <c r="C53" s="7"/>
      <c r="D53" s="7"/>
      <c r="E53" s="7"/>
      <c r="F53" s="7"/>
      <c r="G53" s="7"/>
      <c r="H53" s="8"/>
      <c r="I53" s="8"/>
      <c r="J53" s="8"/>
      <c r="K53" s="8"/>
      <c r="L53" s="8"/>
      <c r="M53" s="8"/>
      <c r="N53" s="8"/>
      <c r="O53" s="8"/>
      <c r="P53" s="8"/>
      <c r="Q53" s="8"/>
      <c r="R53" s="8"/>
      <c r="S53" s="8"/>
      <c r="T53" s="8"/>
      <c r="U53" s="8"/>
      <c r="V53" s="8"/>
      <c r="W53" s="8"/>
      <c r="X53" s="7"/>
      <c r="Y53" s="7"/>
      <c r="Z53"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EB95D-4697-469C-9368-EFF08230A3F7}">
  <sheetPr codeName="Sheet15"/>
  <dimension ref="A1:BB221"/>
  <sheetViews>
    <sheetView topLeftCell="A175" workbookViewId="0">
      <selection activeCell="A188" sqref="A188:XFD188"/>
    </sheetView>
  </sheetViews>
  <sheetFormatPr defaultRowHeight="14.5" outlineLevelRow="1" x14ac:dyDescent="0.35"/>
  <cols>
    <col min="1" max="1" width="4.453125" customWidth="1"/>
    <col min="2" max="2" width="1.54296875" customWidth="1"/>
    <col min="3" max="4" width="0.54296875" customWidth="1"/>
    <col min="5" max="6" width="1.54296875" customWidth="1"/>
    <col min="7" max="7" width="11.54296875" customWidth="1"/>
    <col min="8" max="8" width="10.453125" customWidth="1"/>
    <col min="9" max="9" width="11.54296875" customWidth="1"/>
    <col min="10" max="11" width="10.54296875" customWidth="1"/>
    <col min="12" max="24" width="10.453125" customWidth="1"/>
  </cols>
  <sheetData>
    <row r="1" spans="1:24" x14ac:dyDescent="0.35">
      <c r="A1" s="146"/>
      <c r="B1" s="146"/>
      <c r="C1" s="146"/>
      <c r="D1" s="146"/>
      <c r="E1" s="146"/>
      <c r="F1" s="146"/>
      <c r="G1" s="146"/>
      <c r="H1" s="146"/>
      <c r="I1" s="146"/>
      <c r="J1" s="146"/>
      <c r="K1" s="146"/>
      <c r="L1" s="146"/>
      <c r="M1" s="146"/>
      <c r="N1" s="146"/>
      <c r="O1" s="146"/>
      <c r="P1" s="146"/>
      <c r="Q1" s="146"/>
      <c r="R1" s="146"/>
      <c r="S1" s="146"/>
      <c r="T1" s="146"/>
      <c r="U1" s="146"/>
      <c r="V1" s="146"/>
      <c r="W1" s="146"/>
      <c r="X1" s="146"/>
    </row>
    <row r="2" spans="1:24" ht="15" thickBot="1" x14ac:dyDescent="0.4">
      <c r="A2" s="163"/>
      <c r="B2" s="146"/>
      <c r="C2" s="146"/>
      <c r="D2" s="146"/>
      <c r="E2" s="146"/>
      <c r="F2" s="146"/>
      <c r="G2" s="146"/>
      <c r="H2" s="146"/>
      <c r="I2" s="146"/>
      <c r="J2" s="146"/>
      <c r="K2" s="146"/>
      <c r="L2" s="146"/>
      <c r="M2" s="146"/>
      <c r="N2" s="146"/>
      <c r="O2" s="146"/>
      <c r="P2" s="146"/>
      <c r="Q2" s="146"/>
      <c r="R2" s="146"/>
      <c r="S2" s="146"/>
      <c r="T2" s="146"/>
      <c r="U2" s="146"/>
      <c r="V2" s="146"/>
      <c r="W2" s="146"/>
      <c r="X2" s="146"/>
    </row>
    <row r="3" spans="1:24" x14ac:dyDescent="0.35">
      <c r="A3" s="163"/>
      <c r="B3" s="7"/>
      <c r="C3" s="9"/>
      <c r="D3" s="9"/>
      <c r="E3" s="9"/>
      <c r="F3" s="9"/>
      <c r="G3" s="9"/>
      <c r="H3" s="9"/>
      <c r="I3" s="9"/>
      <c r="J3" s="9"/>
      <c r="K3" s="10"/>
      <c r="L3" s="10"/>
      <c r="M3" s="10"/>
      <c r="N3" s="10"/>
      <c r="O3" s="10"/>
      <c r="P3" s="10"/>
      <c r="Q3" s="10"/>
      <c r="R3" s="10"/>
      <c r="S3" s="10"/>
      <c r="T3" s="10"/>
      <c r="U3" s="10"/>
      <c r="V3" s="10"/>
      <c r="W3" s="11"/>
      <c r="X3" s="8"/>
    </row>
    <row r="4" spans="1:24" x14ac:dyDescent="0.35">
      <c r="A4" s="163"/>
      <c r="B4" s="7"/>
      <c r="C4" s="12"/>
      <c r="D4" s="12"/>
      <c r="E4" s="12"/>
      <c r="F4" s="13"/>
      <c r="G4" s="14" t="s">
        <v>884</v>
      </c>
      <c r="H4" s="13"/>
      <c r="I4" s="13"/>
      <c r="J4" s="13"/>
      <c r="K4" s="13"/>
      <c r="L4" s="13"/>
      <c r="M4" s="13"/>
      <c r="N4" s="13"/>
      <c r="O4" s="13"/>
      <c r="P4" s="13"/>
      <c r="Q4" s="13"/>
      <c r="R4" s="13"/>
      <c r="S4" s="15"/>
      <c r="T4" s="74"/>
      <c r="U4" s="106"/>
      <c r="V4" s="106"/>
      <c r="W4" s="16"/>
      <c r="X4" s="8"/>
    </row>
    <row r="5" spans="1:24" x14ac:dyDescent="0.35">
      <c r="A5" s="163"/>
      <c r="B5" s="7"/>
      <c r="C5" s="12"/>
      <c r="D5" s="12"/>
      <c r="E5" s="17"/>
      <c r="F5" s="13"/>
      <c r="G5" s="13"/>
      <c r="H5" s="234" t="b">
        <v>1</v>
      </c>
      <c r="I5" s="13"/>
      <c r="J5" s="13"/>
      <c r="K5" s="13"/>
      <c r="L5" s="13"/>
      <c r="M5" s="13"/>
      <c r="N5" s="13"/>
      <c r="O5" s="13"/>
      <c r="P5" s="13"/>
      <c r="Q5" s="13"/>
      <c r="R5" s="13"/>
      <c r="S5" s="15"/>
      <c r="T5" s="107"/>
      <c r="U5" s="106"/>
      <c r="V5" s="106"/>
      <c r="W5" s="16"/>
      <c r="X5" s="8"/>
    </row>
    <row r="6" spans="1:24" x14ac:dyDescent="0.35">
      <c r="A6" s="163"/>
      <c r="B6" s="7"/>
      <c r="C6" s="17"/>
      <c r="D6" s="12"/>
      <c r="E6" s="17"/>
      <c r="F6" s="13"/>
      <c r="G6" s="44"/>
      <c r="H6" s="74"/>
      <c r="I6" s="13"/>
      <c r="J6" s="13"/>
      <c r="K6" s="13"/>
      <c r="L6" s="13"/>
      <c r="M6" s="13"/>
      <c r="N6" s="13"/>
      <c r="O6" s="13"/>
      <c r="P6" s="13"/>
      <c r="Q6" s="13"/>
      <c r="R6" s="13"/>
      <c r="S6" s="15"/>
      <c r="T6" s="107"/>
      <c r="U6" s="106"/>
      <c r="V6" s="106"/>
      <c r="W6" s="16"/>
      <c r="X6" s="8"/>
    </row>
    <row r="7" spans="1:24" x14ac:dyDescent="0.35">
      <c r="A7" s="163"/>
      <c r="B7" s="7"/>
      <c r="C7" s="17"/>
      <c r="D7" s="12"/>
      <c r="E7" s="17"/>
      <c r="F7" s="13"/>
      <c r="G7" s="21"/>
      <c r="H7" s="74"/>
      <c r="I7" s="13"/>
      <c r="J7" s="74"/>
      <c r="K7" s="13"/>
      <c r="L7" s="13"/>
      <c r="M7" s="13"/>
      <c r="N7" s="13"/>
      <c r="O7" s="13"/>
      <c r="P7" s="13"/>
      <c r="Q7" s="13"/>
      <c r="R7" s="13"/>
      <c r="S7" s="15"/>
      <c r="T7" s="107"/>
      <c r="U7" s="106"/>
      <c r="V7" s="106"/>
      <c r="W7" s="16"/>
      <c r="X7" s="8"/>
    </row>
    <row r="8" spans="1:24" x14ac:dyDescent="0.35">
      <c r="A8" s="163"/>
      <c r="B8" s="7"/>
      <c r="C8" s="17"/>
      <c r="D8" s="17"/>
      <c r="E8" s="17"/>
      <c r="F8" s="17"/>
      <c r="G8" s="17"/>
      <c r="H8" s="17"/>
      <c r="I8" s="17"/>
      <c r="J8" s="22"/>
      <c r="K8" s="22"/>
      <c r="L8" s="22"/>
      <c r="M8" s="22"/>
      <c r="N8" s="22"/>
      <c r="O8" s="22"/>
      <c r="P8" s="22"/>
      <c r="Q8" s="22"/>
      <c r="R8" s="22"/>
      <c r="S8" s="22"/>
      <c r="T8" s="22"/>
      <c r="U8" s="22"/>
      <c r="V8" s="22"/>
      <c r="W8" s="16"/>
      <c r="X8" s="8"/>
    </row>
    <row r="9" spans="1:24" x14ac:dyDescent="0.35">
      <c r="A9" s="163"/>
      <c r="B9" s="7"/>
      <c r="C9" s="39"/>
      <c r="D9" s="39"/>
      <c r="E9" s="39"/>
      <c r="F9" s="39"/>
      <c r="G9" s="40" t="str">
        <f>G4</f>
        <v>Crop Grazing included</v>
      </c>
      <c r="H9" s="39"/>
      <c r="I9" s="39"/>
      <c r="J9" s="39"/>
      <c r="K9" s="39"/>
      <c r="L9" s="39"/>
      <c r="M9" s="39"/>
      <c r="N9" s="39"/>
      <c r="O9" s="39"/>
      <c r="P9" s="39"/>
      <c r="Q9" s="39"/>
      <c r="R9" s="39"/>
      <c r="S9" s="39"/>
      <c r="T9" s="93"/>
      <c r="U9" s="93"/>
      <c r="V9" s="93"/>
      <c r="W9" s="41"/>
      <c r="X9" s="8"/>
    </row>
    <row r="10" spans="1:24" x14ac:dyDescent="0.35">
      <c r="A10" s="163"/>
      <c r="B10" s="7"/>
      <c r="C10" s="7"/>
      <c r="D10" s="7"/>
      <c r="E10" s="7"/>
      <c r="F10" s="8"/>
      <c r="G10" s="8"/>
      <c r="H10" s="8"/>
      <c r="I10" s="8"/>
      <c r="J10" s="8"/>
      <c r="K10" s="8"/>
      <c r="L10" s="8"/>
      <c r="M10" s="8"/>
      <c r="N10" s="8"/>
      <c r="O10" s="8"/>
      <c r="P10" s="8"/>
      <c r="Q10" s="8"/>
      <c r="R10" s="8"/>
      <c r="S10" s="8"/>
      <c r="T10" s="8"/>
      <c r="U10" s="8"/>
      <c r="V10" s="8"/>
      <c r="W10" s="8"/>
      <c r="X10" s="8"/>
    </row>
    <row r="11" spans="1:24" ht="5.15" customHeight="1" thickBot="1" x14ac:dyDescent="0.4">
      <c r="A11" s="6"/>
      <c r="B11" s="7"/>
      <c r="C11" s="7"/>
      <c r="D11" s="7"/>
      <c r="E11" s="7"/>
      <c r="F11" s="7"/>
      <c r="G11" s="7"/>
      <c r="H11" s="8"/>
      <c r="I11" s="8"/>
      <c r="J11" s="8"/>
      <c r="K11" s="8"/>
      <c r="L11" s="8"/>
      <c r="M11" s="8"/>
      <c r="N11" s="8"/>
      <c r="O11" s="8"/>
      <c r="P11" s="8"/>
      <c r="Q11" s="8"/>
      <c r="R11" s="8"/>
      <c r="S11" s="8"/>
      <c r="T11" s="8"/>
      <c r="U11" s="8"/>
      <c r="V11" s="8"/>
      <c r="W11" s="8"/>
      <c r="X11" s="7"/>
    </row>
    <row r="12" spans="1:24" ht="5.15" customHeight="1" x14ac:dyDescent="0.35">
      <c r="A12" s="6"/>
      <c r="B12" s="7"/>
      <c r="C12" s="9" t="s">
        <v>0</v>
      </c>
      <c r="D12" s="9"/>
      <c r="E12" s="9"/>
      <c r="F12" s="9"/>
      <c r="G12" s="9"/>
      <c r="H12" s="9"/>
      <c r="I12" s="9"/>
      <c r="J12" s="9"/>
      <c r="K12" s="10"/>
      <c r="L12" s="10"/>
      <c r="M12" s="10"/>
      <c r="N12" s="10"/>
      <c r="O12" s="10"/>
      <c r="P12" s="10"/>
      <c r="Q12" s="10"/>
      <c r="R12" s="10"/>
      <c r="S12" s="10"/>
      <c r="T12" s="10"/>
      <c r="U12" s="10"/>
      <c r="V12" s="10"/>
      <c r="W12" s="11"/>
      <c r="X12" s="8"/>
    </row>
    <row r="13" spans="1:24" ht="12" customHeight="1" x14ac:dyDescent="0.35">
      <c r="A13" s="6"/>
      <c r="B13" s="7"/>
      <c r="C13" s="12"/>
      <c r="D13" s="12"/>
      <c r="E13" s="12" t="s">
        <v>1</v>
      </c>
      <c r="F13" s="13"/>
      <c r="G13" s="14" t="s">
        <v>1130</v>
      </c>
      <c r="H13" s="13"/>
      <c r="I13" s="13"/>
      <c r="J13" s="13"/>
      <c r="K13" s="13"/>
      <c r="L13" s="13"/>
      <c r="M13" s="13"/>
      <c r="N13" s="13"/>
      <c r="O13" s="13"/>
      <c r="P13" s="13"/>
      <c r="Q13" s="13"/>
      <c r="R13" s="13"/>
      <c r="S13" s="15"/>
      <c r="T13" s="13"/>
      <c r="U13" s="15"/>
      <c r="V13" s="15"/>
      <c r="W13" s="16"/>
      <c r="X13" s="8"/>
    </row>
    <row r="14" spans="1:24" ht="12" customHeight="1" x14ac:dyDescent="0.35">
      <c r="A14" s="6"/>
      <c r="B14" s="7"/>
      <c r="C14" s="12"/>
      <c r="D14" s="12"/>
      <c r="E14" s="17"/>
      <c r="F14" s="13"/>
      <c r="G14" s="18"/>
      <c r="H14" s="13"/>
      <c r="I14" s="13"/>
      <c r="J14" s="13"/>
      <c r="K14" s="13"/>
      <c r="L14" s="13"/>
      <c r="M14" s="13"/>
      <c r="N14" s="13"/>
      <c r="O14" s="13"/>
      <c r="P14" s="13"/>
      <c r="Q14" s="13"/>
      <c r="R14" s="13"/>
      <c r="S14" s="15"/>
      <c r="T14" s="19"/>
      <c r="U14" s="15"/>
      <c r="V14" s="15"/>
      <c r="W14" s="16"/>
      <c r="X14" s="8"/>
    </row>
    <row r="15" spans="1:24" ht="12" customHeight="1" x14ac:dyDescent="0.35">
      <c r="A15" s="6"/>
      <c r="B15" s="7"/>
      <c r="C15" s="17"/>
      <c r="D15" s="12"/>
      <c r="E15" s="17"/>
      <c r="F15" s="13"/>
      <c r="G15" s="13"/>
      <c r="H15" s="13"/>
      <c r="I15" s="13"/>
      <c r="J15" s="13"/>
      <c r="K15" s="13"/>
      <c r="L15" s="13"/>
      <c r="M15" s="13"/>
      <c r="N15" s="13"/>
      <c r="O15" s="13"/>
      <c r="P15" s="13"/>
      <c r="Q15" s="13"/>
      <c r="R15" s="13"/>
      <c r="S15" s="15"/>
      <c r="T15" s="19"/>
      <c r="U15" s="15"/>
      <c r="V15" s="15"/>
      <c r="W15" s="16"/>
      <c r="X15" s="8"/>
    </row>
    <row r="16" spans="1:24" ht="12" customHeight="1" x14ac:dyDescent="0.35">
      <c r="A16" s="6"/>
      <c r="B16" s="7"/>
      <c r="C16" s="20">
        <v>0</v>
      </c>
      <c r="D16" s="12"/>
      <c r="E16" s="17"/>
      <c r="F16" s="13"/>
      <c r="G16" s="21"/>
      <c r="H16" s="13"/>
      <c r="I16" s="13"/>
      <c r="J16" s="13"/>
      <c r="K16" s="13"/>
      <c r="L16" s="13"/>
      <c r="M16" s="13"/>
      <c r="N16" s="13"/>
      <c r="O16" s="13"/>
      <c r="P16" s="13"/>
      <c r="Q16" s="13"/>
      <c r="R16" s="13"/>
      <c r="S16" s="15"/>
      <c r="T16" s="19"/>
      <c r="U16" s="15"/>
      <c r="V16" s="15"/>
      <c r="W16" s="16"/>
      <c r="X16" s="8"/>
    </row>
    <row r="17" spans="1:24" ht="12" customHeight="1" x14ac:dyDescent="0.35">
      <c r="A17" s="6"/>
      <c r="B17" s="7"/>
      <c r="C17" s="17"/>
      <c r="D17" s="17"/>
      <c r="E17" s="17"/>
      <c r="F17" s="17"/>
      <c r="G17" s="17"/>
      <c r="H17" s="17"/>
      <c r="I17" s="17"/>
      <c r="J17" s="22"/>
      <c r="K17" s="22"/>
      <c r="L17" s="22"/>
      <c r="M17" s="22"/>
      <c r="N17" s="22"/>
      <c r="O17" s="22"/>
      <c r="P17" s="22"/>
      <c r="Q17" s="22"/>
      <c r="R17" s="22"/>
      <c r="S17" s="22"/>
      <c r="T17" s="22"/>
      <c r="U17" s="22"/>
      <c r="V17" s="22"/>
      <c r="W17" s="16"/>
      <c r="X17" s="8"/>
    </row>
    <row r="18" spans="1:24" ht="12" customHeight="1" x14ac:dyDescent="0.35">
      <c r="A18" s="6"/>
      <c r="B18" s="7"/>
      <c r="C18" s="17"/>
      <c r="D18" s="17"/>
      <c r="E18" s="17"/>
      <c r="F18" s="17"/>
      <c r="G18" s="17"/>
      <c r="H18" s="17"/>
      <c r="I18" s="17"/>
      <c r="J18" s="17"/>
      <c r="K18" s="17"/>
      <c r="L18" s="22"/>
      <c r="M18" s="22"/>
      <c r="N18" s="22"/>
      <c r="O18" s="22"/>
      <c r="P18" s="22"/>
      <c r="Q18" s="22"/>
      <c r="R18" s="22"/>
      <c r="S18" s="22"/>
      <c r="T18" s="22"/>
      <c r="U18" s="22"/>
      <c r="V18" s="22"/>
      <c r="W18" s="16"/>
      <c r="X18" s="8"/>
    </row>
    <row r="19" spans="1:24" ht="12" customHeight="1" x14ac:dyDescent="0.35">
      <c r="A19" s="6"/>
      <c r="B19" s="7"/>
      <c r="C19" s="17"/>
      <c r="D19" s="17"/>
      <c r="E19" s="17"/>
      <c r="F19" s="17"/>
      <c r="G19" s="17"/>
      <c r="H19" s="17"/>
      <c r="I19" s="17"/>
      <c r="J19" s="23"/>
      <c r="K19" s="23"/>
      <c r="L19" s="23"/>
      <c r="M19" s="23"/>
      <c r="N19" s="23"/>
      <c r="O19" s="23"/>
      <c r="P19" s="23"/>
      <c r="Q19" s="24"/>
      <c r="R19" s="24"/>
      <c r="S19" s="22"/>
      <c r="T19" s="22"/>
      <c r="U19" s="22"/>
      <c r="V19" s="22"/>
      <c r="W19" s="16"/>
      <c r="X19" s="8"/>
    </row>
    <row r="20" spans="1:24" ht="12" customHeight="1" x14ac:dyDescent="0.35">
      <c r="A20" s="6"/>
      <c r="B20" s="7"/>
      <c r="C20" s="17"/>
      <c r="D20" s="17"/>
      <c r="E20" s="17"/>
      <c r="F20" s="17"/>
      <c r="G20" s="52" t="s">
        <v>300</v>
      </c>
      <c r="H20" s="25" t="s">
        <v>343</v>
      </c>
      <c r="I20" s="25" t="s">
        <v>34</v>
      </c>
      <c r="J20" s="25" t="s">
        <v>35</v>
      </c>
      <c r="K20" s="25" t="s">
        <v>36</v>
      </c>
      <c r="L20" s="25" t="s">
        <v>37</v>
      </c>
      <c r="M20" s="25" t="s">
        <v>837</v>
      </c>
      <c r="N20" s="25" t="s">
        <v>838</v>
      </c>
      <c r="O20" s="25" t="s">
        <v>839</v>
      </c>
      <c r="P20" s="25" t="s">
        <v>1045</v>
      </c>
      <c r="Q20" s="24"/>
      <c r="R20" s="24"/>
      <c r="S20" s="22"/>
      <c r="T20" s="22"/>
      <c r="U20" s="22"/>
      <c r="V20" s="22"/>
      <c r="W20" s="16"/>
      <c r="X20" s="8"/>
    </row>
    <row r="21" spans="1:24" x14ac:dyDescent="0.35">
      <c r="A21" s="6"/>
      <c r="B21" s="7"/>
      <c r="C21" s="17"/>
      <c r="D21" s="17"/>
      <c r="E21" s="17"/>
      <c r="F21" s="26"/>
      <c r="G21" s="635" t="str">
        <f>General!G17</f>
        <v>b</v>
      </c>
      <c r="H21" s="846">
        <v>1</v>
      </c>
      <c r="I21" s="228">
        <v>1</v>
      </c>
      <c r="J21" s="228">
        <v>1</v>
      </c>
      <c r="K21" s="228">
        <v>1</v>
      </c>
      <c r="L21" s="228">
        <v>1</v>
      </c>
      <c r="M21" s="228">
        <v>1</v>
      </c>
      <c r="N21" s="228">
        <v>1</v>
      </c>
      <c r="O21" s="228">
        <v>1</v>
      </c>
      <c r="P21" s="228">
        <v>1</v>
      </c>
      <c r="Q21" s="149"/>
      <c r="R21" s="149"/>
      <c r="S21" s="149"/>
      <c r="T21" s="149"/>
      <c r="U21" s="149"/>
      <c r="W21" s="16"/>
      <c r="X21" s="8"/>
    </row>
    <row r="22" spans="1:24" x14ac:dyDescent="0.35">
      <c r="A22" s="6"/>
      <c r="B22" s="7"/>
      <c r="C22" s="17"/>
      <c r="D22" s="17"/>
      <c r="E22" s="17"/>
      <c r="F22" s="26"/>
      <c r="G22" s="635" t="str">
        <f>General!G18</f>
        <v>bd</v>
      </c>
      <c r="H22" s="846">
        <v>1</v>
      </c>
      <c r="I22" s="228">
        <v>1</v>
      </c>
      <c r="J22" s="228">
        <v>1</v>
      </c>
      <c r="K22" s="228">
        <v>1</v>
      </c>
      <c r="L22" s="228">
        <v>1</v>
      </c>
      <c r="M22" s="228">
        <v>1</v>
      </c>
      <c r="N22" s="228">
        <v>1</v>
      </c>
      <c r="O22" s="228">
        <v>1</v>
      </c>
      <c r="P22" s="228">
        <v>1</v>
      </c>
      <c r="Q22" s="149"/>
      <c r="R22" s="149"/>
      <c r="S22" s="149"/>
      <c r="T22" s="149"/>
      <c r="U22" s="149"/>
      <c r="W22" s="16"/>
      <c r="X22" s="8"/>
    </row>
    <row r="23" spans="1:24" x14ac:dyDescent="0.35">
      <c r="A23" s="6"/>
      <c r="B23" s="7"/>
      <c r="C23" s="17"/>
      <c r="D23" s="17"/>
      <c r="E23" s="17"/>
      <c r="F23" s="26"/>
      <c r="G23" s="635" t="str">
        <f>General!G19</f>
        <v>f</v>
      </c>
      <c r="H23" s="846">
        <v>1</v>
      </c>
      <c r="I23" s="228">
        <v>1</v>
      </c>
      <c r="J23" s="228">
        <v>1</v>
      </c>
      <c r="K23" s="228">
        <v>1</v>
      </c>
      <c r="L23" s="228">
        <v>1</v>
      </c>
      <c r="M23" s="228">
        <v>1</v>
      </c>
      <c r="N23" s="228">
        <v>1</v>
      </c>
      <c r="O23" s="228">
        <v>1</v>
      </c>
      <c r="P23" s="228">
        <v>1</v>
      </c>
      <c r="Q23" s="149"/>
      <c r="R23" s="149"/>
      <c r="S23" s="149"/>
      <c r="T23" s="149"/>
      <c r="U23" s="149"/>
      <c r="W23" s="16"/>
      <c r="X23" s="8"/>
    </row>
    <row r="24" spans="1:24" x14ac:dyDescent="0.35">
      <c r="A24" s="6"/>
      <c r="B24" s="7"/>
      <c r="C24" s="17"/>
      <c r="D24" s="17"/>
      <c r="E24" s="17"/>
      <c r="F24" s="26"/>
      <c r="G24" s="635" t="str">
        <f>General!G20</f>
        <v>h</v>
      </c>
      <c r="H24" s="846">
        <v>1</v>
      </c>
      <c r="I24" s="228">
        <v>1</v>
      </c>
      <c r="J24" s="228">
        <v>1</v>
      </c>
      <c r="K24" s="228">
        <v>1</v>
      </c>
      <c r="L24" s="228">
        <v>1</v>
      </c>
      <c r="M24" s="228">
        <v>1</v>
      </c>
      <c r="N24" s="228">
        <v>1</v>
      </c>
      <c r="O24" s="228">
        <v>1</v>
      </c>
      <c r="P24" s="228">
        <v>1</v>
      </c>
      <c r="Q24" s="149"/>
      <c r="R24" s="149"/>
      <c r="S24" s="149"/>
      <c r="T24" s="149"/>
      <c r="U24" s="149"/>
      <c r="W24" s="16"/>
      <c r="X24" s="8"/>
    </row>
    <row r="25" spans="1:24" ht="12" customHeight="1" x14ac:dyDescent="0.35">
      <c r="A25" s="6"/>
      <c r="B25" s="7"/>
      <c r="C25" s="17"/>
      <c r="D25" s="17"/>
      <c r="E25" s="17"/>
      <c r="F25" s="26"/>
      <c r="G25" s="635" t="str">
        <f>General!G21</f>
        <v>i</v>
      </c>
      <c r="H25" s="846">
        <v>1</v>
      </c>
      <c r="I25" s="228">
        <v>1</v>
      </c>
      <c r="J25" s="228">
        <v>1</v>
      </c>
      <c r="K25" s="228">
        <v>1</v>
      </c>
      <c r="L25" s="228">
        <v>1</v>
      </c>
      <c r="M25" s="228">
        <v>1</v>
      </c>
      <c r="N25" s="228">
        <v>1</v>
      </c>
      <c r="O25" s="228">
        <v>1</v>
      </c>
      <c r="P25" s="228">
        <v>1</v>
      </c>
      <c r="Q25" s="2"/>
      <c r="R25" s="2"/>
      <c r="S25" s="2"/>
      <c r="T25" s="2"/>
      <c r="U25" s="2"/>
      <c r="W25" s="16"/>
      <c r="X25" s="8"/>
    </row>
    <row r="26" spans="1:24" ht="12" customHeight="1" x14ac:dyDescent="0.35">
      <c r="A26" s="6"/>
      <c r="B26" s="7"/>
      <c r="C26" s="17"/>
      <c r="D26" s="17"/>
      <c r="E26" s="17"/>
      <c r="F26" s="26"/>
      <c r="G26" s="635" t="str">
        <f>General!G22</f>
        <v>k</v>
      </c>
      <c r="H26" s="846">
        <v>1</v>
      </c>
      <c r="I26" s="228">
        <v>1</v>
      </c>
      <c r="J26" s="228">
        <v>1</v>
      </c>
      <c r="K26" s="228">
        <v>1</v>
      </c>
      <c r="L26" s="228">
        <v>1</v>
      </c>
      <c r="M26" s="228">
        <v>1</v>
      </c>
      <c r="N26" s="228">
        <v>1</v>
      </c>
      <c r="O26" s="228">
        <v>1</v>
      </c>
      <c r="P26" s="228">
        <v>1</v>
      </c>
      <c r="Q26" s="2"/>
      <c r="R26" s="2"/>
      <c r="S26" s="2"/>
      <c r="T26" s="2"/>
      <c r="U26" s="2"/>
      <c r="W26" s="16"/>
      <c r="X26" s="8"/>
    </row>
    <row r="27" spans="1:24" ht="12" customHeight="1" x14ac:dyDescent="0.35">
      <c r="A27" s="6"/>
      <c r="B27" s="7"/>
      <c r="C27" s="17"/>
      <c r="D27" s="17"/>
      <c r="E27" s="17"/>
      <c r="F27" s="33"/>
      <c r="G27" s="635" t="str">
        <f>General!G23</f>
        <v>l</v>
      </c>
      <c r="H27" s="846">
        <v>1</v>
      </c>
      <c r="I27" s="228">
        <v>1</v>
      </c>
      <c r="J27" s="228">
        <v>1</v>
      </c>
      <c r="K27" s="228">
        <v>1</v>
      </c>
      <c r="L27" s="228">
        <v>1</v>
      </c>
      <c r="M27" s="228">
        <v>1</v>
      </c>
      <c r="N27" s="228">
        <v>1</v>
      </c>
      <c r="O27" s="228">
        <v>1</v>
      </c>
      <c r="P27" s="228">
        <v>1</v>
      </c>
      <c r="Q27" s="2"/>
      <c r="R27" s="2"/>
      <c r="S27" s="2"/>
      <c r="T27" s="2"/>
      <c r="U27" s="2"/>
      <c r="W27" s="16"/>
      <c r="X27" s="8"/>
    </row>
    <row r="28" spans="1:24" ht="12" customHeight="1" x14ac:dyDescent="0.35">
      <c r="A28" s="6"/>
      <c r="B28" s="7"/>
      <c r="C28" s="17"/>
      <c r="D28" s="17"/>
      <c r="E28" s="17"/>
      <c r="F28" s="33"/>
      <c r="G28" s="635" t="str">
        <f>General!G24</f>
        <v>lf</v>
      </c>
      <c r="H28" s="846">
        <v>1</v>
      </c>
      <c r="I28" s="228">
        <v>1</v>
      </c>
      <c r="J28" s="228">
        <v>1</v>
      </c>
      <c r="K28" s="228">
        <v>1</v>
      </c>
      <c r="L28" s="228">
        <v>1</v>
      </c>
      <c r="M28" s="228">
        <v>1</v>
      </c>
      <c r="N28" s="228">
        <v>1</v>
      </c>
      <c r="O28" s="228">
        <v>1</v>
      </c>
      <c r="P28" s="228">
        <v>1</v>
      </c>
      <c r="Q28" s="2"/>
      <c r="R28" s="2"/>
      <c r="S28" s="2"/>
      <c r="T28" s="2"/>
      <c r="U28" s="2"/>
      <c r="W28" s="16"/>
      <c r="X28" s="8"/>
    </row>
    <row r="29" spans="1:24" ht="12" customHeight="1" x14ac:dyDescent="0.35">
      <c r="A29" s="6"/>
      <c r="B29" s="7"/>
      <c r="C29" s="17"/>
      <c r="D29" s="17"/>
      <c r="E29" s="17"/>
      <c r="F29" s="33"/>
      <c r="G29" s="635" t="str">
        <f>General!G25</f>
        <v>ms</v>
      </c>
      <c r="H29" s="846">
        <v>1</v>
      </c>
      <c r="I29" s="228">
        <v>1</v>
      </c>
      <c r="J29" s="228">
        <v>1</v>
      </c>
      <c r="K29" s="228">
        <v>1</v>
      </c>
      <c r="L29" s="228">
        <v>1</v>
      </c>
      <c r="M29" s="228">
        <v>1</v>
      </c>
      <c r="N29" s="228">
        <v>1</v>
      </c>
      <c r="O29" s="228">
        <v>1</v>
      </c>
      <c r="P29" s="228">
        <v>1</v>
      </c>
      <c r="Q29" s="2"/>
      <c r="R29" s="2"/>
      <c r="S29" s="2"/>
      <c r="T29" s="2"/>
      <c r="U29" s="2"/>
      <c r="W29" s="16"/>
      <c r="X29" s="8"/>
    </row>
    <row r="30" spans="1:24" ht="12" customHeight="1" x14ac:dyDescent="0.35">
      <c r="A30" s="6"/>
      <c r="B30" s="7"/>
      <c r="C30" s="17"/>
      <c r="D30" s="17"/>
      <c r="E30" s="17"/>
      <c r="F30" s="33"/>
      <c r="G30" s="635" t="str">
        <f>General!G26</f>
        <v>o</v>
      </c>
      <c r="H30" s="846">
        <v>1</v>
      </c>
      <c r="I30" s="228">
        <v>1</v>
      </c>
      <c r="J30" s="228">
        <v>1</v>
      </c>
      <c r="K30" s="228">
        <v>1</v>
      </c>
      <c r="L30" s="228">
        <v>1</v>
      </c>
      <c r="M30" s="228">
        <v>1</v>
      </c>
      <c r="N30" s="228">
        <v>1</v>
      </c>
      <c r="O30" s="228">
        <v>1</v>
      </c>
      <c r="P30" s="228">
        <v>1</v>
      </c>
      <c r="Q30" s="2"/>
      <c r="R30" s="2"/>
      <c r="S30" s="2"/>
      <c r="T30" s="2"/>
      <c r="U30" s="2"/>
      <c r="W30" s="16"/>
      <c r="X30" s="8"/>
    </row>
    <row r="31" spans="1:24" ht="12" customHeight="1" x14ac:dyDescent="0.35">
      <c r="A31" s="6"/>
      <c r="B31" s="7"/>
      <c r="C31" s="17"/>
      <c r="D31" s="17"/>
      <c r="E31" s="17"/>
      <c r="F31" s="33"/>
      <c r="G31" s="635" t="str">
        <f>General!G27</f>
        <v>od</v>
      </c>
      <c r="H31" s="846">
        <v>1</v>
      </c>
      <c r="I31" s="228">
        <v>1</v>
      </c>
      <c r="J31" s="228">
        <v>1</v>
      </c>
      <c r="K31" s="228">
        <v>1</v>
      </c>
      <c r="L31" s="228">
        <v>1</v>
      </c>
      <c r="M31" s="228">
        <v>1</v>
      </c>
      <c r="N31" s="228">
        <v>1</v>
      </c>
      <c r="O31" s="228">
        <v>1</v>
      </c>
      <c r="P31" s="228">
        <v>1</v>
      </c>
      <c r="Q31" s="2"/>
      <c r="R31" s="2"/>
      <c r="S31" s="2"/>
      <c r="T31" s="2"/>
      <c r="U31" s="2"/>
      <c r="W31" s="16"/>
      <c r="X31" s="8"/>
    </row>
    <row r="32" spans="1:24" ht="12" customHeight="1" x14ac:dyDescent="0.35">
      <c r="A32" s="6"/>
      <c r="B32" s="7"/>
      <c r="C32" s="17"/>
      <c r="D32" s="17"/>
      <c r="E32" s="17"/>
      <c r="F32" s="33"/>
      <c r="G32" s="635" t="str">
        <f>General!G28</f>
        <v>of</v>
      </c>
      <c r="H32" s="846">
        <v>1</v>
      </c>
      <c r="I32" s="228">
        <v>1</v>
      </c>
      <c r="J32" s="228">
        <v>1</v>
      </c>
      <c r="K32" s="228">
        <v>1</v>
      </c>
      <c r="L32" s="228">
        <v>1</v>
      </c>
      <c r="M32" s="228">
        <v>1</v>
      </c>
      <c r="N32" s="228">
        <v>1</v>
      </c>
      <c r="O32" s="228">
        <v>1</v>
      </c>
      <c r="P32" s="228">
        <v>1</v>
      </c>
      <c r="Q32" s="2"/>
      <c r="R32" s="2"/>
      <c r="S32" s="2"/>
      <c r="T32" s="2"/>
      <c r="U32" s="2"/>
      <c r="W32" s="16"/>
      <c r="X32" s="8"/>
    </row>
    <row r="33" spans="1:24" ht="12" customHeight="1" x14ac:dyDescent="0.35">
      <c r="A33" s="6"/>
      <c r="B33" s="7"/>
      <c r="C33" s="17"/>
      <c r="D33" s="17"/>
      <c r="E33" s="17"/>
      <c r="F33" s="33"/>
      <c r="G33" s="635" t="str">
        <f>General!G29</f>
        <v>r</v>
      </c>
      <c r="H33" s="846">
        <v>1</v>
      </c>
      <c r="I33" s="228">
        <v>1</v>
      </c>
      <c r="J33" s="228">
        <v>1</v>
      </c>
      <c r="K33" s="228">
        <v>1</v>
      </c>
      <c r="L33" s="228">
        <v>1</v>
      </c>
      <c r="M33" s="228">
        <v>1</v>
      </c>
      <c r="N33" s="228">
        <v>1</v>
      </c>
      <c r="O33" s="228">
        <v>1</v>
      </c>
      <c r="P33" s="228">
        <v>1</v>
      </c>
      <c r="Q33" s="2"/>
      <c r="R33" s="2"/>
      <c r="S33" s="2"/>
      <c r="T33" s="2"/>
      <c r="U33" s="2"/>
      <c r="W33" s="16"/>
      <c r="X33" s="8"/>
    </row>
    <row r="34" spans="1:24" ht="12" customHeight="1" x14ac:dyDescent="0.35">
      <c r="A34" s="6"/>
      <c r="B34" s="7"/>
      <c r="C34" s="17"/>
      <c r="D34" s="17"/>
      <c r="E34" s="17"/>
      <c r="F34" s="33"/>
      <c r="G34" s="635" t="str">
        <f>General!G30</f>
        <v>rd</v>
      </c>
      <c r="H34" s="846">
        <v>1</v>
      </c>
      <c r="I34" s="228">
        <v>1</v>
      </c>
      <c r="J34" s="228">
        <v>1</v>
      </c>
      <c r="K34" s="228">
        <v>1</v>
      </c>
      <c r="L34" s="228">
        <v>1</v>
      </c>
      <c r="M34" s="228">
        <v>1</v>
      </c>
      <c r="N34" s="228">
        <v>1</v>
      </c>
      <c r="O34" s="228">
        <v>1</v>
      </c>
      <c r="P34" s="228">
        <v>1</v>
      </c>
      <c r="Q34" s="2"/>
      <c r="R34" s="2"/>
      <c r="S34" s="2"/>
      <c r="T34" s="2"/>
      <c r="U34" s="2"/>
      <c r="W34" s="16"/>
      <c r="X34" s="8"/>
    </row>
    <row r="35" spans="1:24" ht="12" customHeight="1" x14ac:dyDescent="0.35">
      <c r="A35" s="6"/>
      <c r="B35" s="7"/>
      <c r="C35" s="17"/>
      <c r="D35" s="17"/>
      <c r="E35" s="17"/>
      <c r="F35" s="33"/>
      <c r="G35" s="635" t="str">
        <f>General!G31</f>
        <v>v</v>
      </c>
      <c r="H35" s="846">
        <v>1</v>
      </c>
      <c r="I35" s="228">
        <v>1</v>
      </c>
      <c r="J35" s="228">
        <v>1</v>
      </c>
      <c r="K35" s="228">
        <v>1</v>
      </c>
      <c r="L35" s="228">
        <v>1</v>
      </c>
      <c r="M35" s="228">
        <v>1</v>
      </c>
      <c r="N35" s="228">
        <v>1</v>
      </c>
      <c r="O35" s="228">
        <v>1</v>
      </c>
      <c r="P35" s="228">
        <v>1</v>
      </c>
      <c r="Q35" s="2"/>
      <c r="R35" s="2"/>
      <c r="S35" s="2"/>
      <c r="T35" s="2"/>
      <c r="U35" s="2"/>
      <c r="W35" s="16"/>
      <c r="X35" s="8"/>
    </row>
    <row r="36" spans="1:24" ht="12" customHeight="1" x14ac:dyDescent="0.35">
      <c r="A36" s="6"/>
      <c r="B36" s="7"/>
      <c r="C36" s="17"/>
      <c r="D36" s="17"/>
      <c r="E36" s="17"/>
      <c r="F36" s="33"/>
      <c r="G36" s="635" t="str">
        <f>General!G32</f>
        <v>w</v>
      </c>
      <c r="H36" s="846">
        <v>1</v>
      </c>
      <c r="I36" s="228">
        <v>1</v>
      </c>
      <c r="J36" s="228">
        <v>1</v>
      </c>
      <c r="K36" s="228">
        <v>1</v>
      </c>
      <c r="L36" s="228">
        <v>1</v>
      </c>
      <c r="M36" s="228">
        <v>1</v>
      </c>
      <c r="N36" s="228">
        <v>1</v>
      </c>
      <c r="O36" s="228">
        <v>1</v>
      </c>
      <c r="P36" s="228">
        <v>1</v>
      </c>
      <c r="Q36" s="2"/>
      <c r="R36" s="2"/>
      <c r="S36" s="2"/>
      <c r="T36" s="2"/>
      <c r="U36" s="2"/>
      <c r="W36" s="16"/>
      <c r="X36" s="8"/>
    </row>
    <row r="37" spans="1:24" ht="12" customHeight="1" x14ac:dyDescent="0.35">
      <c r="A37" s="6"/>
      <c r="B37" s="7"/>
      <c r="C37" s="17"/>
      <c r="D37" s="17"/>
      <c r="E37" s="17"/>
      <c r="F37" s="33"/>
      <c r="G37" s="635" t="str">
        <f>General!G33</f>
        <v>wd</v>
      </c>
      <c r="H37" s="846">
        <v>1</v>
      </c>
      <c r="I37" s="228">
        <v>1</v>
      </c>
      <c r="J37" s="228">
        <v>1</v>
      </c>
      <c r="K37" s="228">
        <v>1</v>
      </c>
      <c r="L37" s="228">
        <v>1</v>
      </c>
      <c r="M37" s="228">
        <v>1</v>
      </c>
      <c r="N37" s="228">
        <v>1</v>
      </c>
      <c r="O37" s="228">
        <v>1</v>
      </c>
      <c r="P37" s="228">
        <v>1</v>
      </c>
      <c r="Q37" s="2"/>
      <c r="R37" s="2"/>
      <c r="S37" s="2"/>
      <c r="T37" s="2"/>
      <c r="U37" s="2"/>
      <c r="W37" s="16"/>
      <c r="X37" s="8"/>
    </row>
    <row r="38" spans="1:24" ht="12" customHeight="1" x14ac:dyDescent="0.35">
      <c r="A38" s="6"/>
      <c r="B38" s="7"/>
      <c r="C38" s="17"/>
      <c r="D38" s="17"/>
      <c r="E38" s="17"/>
      <c r="F38" s="33"/>
      <c r="G38" s="635" t="str">
        <f>General!G34</f>
        <v>z</v>
      </c>
      <c r="H38" s="846">
        <v>1</v>
      </c>
      <c r="I38" s="228">
        <v>1</v>
      </c>
      <c r="J38" s="228">
        <v>1</v>
      </c>
      <c r="K38" s="228">
        <v>1</v>
      </c>
      <c r="L38" s="228">
        <v>1</v>
      </c>
      <c r="M38" s="228">
        <v>1</v>
      </c>
      <c r="N38" s="228">
        <v>1</v>
      </c>
      <c r="O38" s="228">
        <v>1</v>
      </c>
      <c r="P38" s="228">
        <v>1</v>
      </c>
      <c r="Q38" s="2"/>
      <c r="R38" s="2"/>
      <c r="S38" s="2"/>
      <c r="T38" s="2"/>
      <c r="U38" s="2"/>
      <c r="W38" s="16"/>
      <c r="X38" s="8"/>
    </row>
    <row r="39" spans="1:24" ht="12" customHeight="1" x14ac:dyDescent="0.35">
      <c r="A39" s="6"/>
      <c r="B39" s="7"/>
      <c r="C39" s="17"/>
      <c r="D39" s="17"/>
      <c r="E39" s="17"/>
      <c r="F39" s="33"/>
      <c r="G39" s="635" t="str">
        <f>General!G35</f>
        <v>zd</v>
      </c>
      <c r="H39" s="846">
        <v>1</v>
      </c>
      <c r="I39" s="228">
        <v>1</v>
      </c>
      <c r="J39" s="228">
        <v>1</v>
      </c>
      <c r="K39" s="228">
        <v>1</v>
      </c>
      <c r="L39" s="228">
        <v>1</v>
      </c>
      <c r="M39" s="228">
        <v>1</v>
      </c>
      <c r="N39" s="228">
        <v>1</v>
      </c>
      <c r="O39" s="228">
        <v>1</v>
      </c>
      <c r="P39" s="228">
        <v>1</v>
      </c>
      <c r="Q39" s="585"/>
      <c r="R39" s="585"/>
      <c r="S39" s="585"/>
      <c r="T39" s="585"/>
      <c r="U39" s="585"/>
      <c r="W39" s="16"/>
      <c r="X39" s="8"/>
    </row>
    <row r="40" spans="1:24" ht="12" customHeight="1" x14ac:dyDescent="0.35">
      <c r="A40" s="6"/>
      <c r="B40" s="7"/>
      <c r="C40" s="17"/>
      <c r="D40" s="17"/>
      <c r="E40" s="17"/>
      <c r="F40" s="33"/>
      <c r="G40" s="26"/>
      <c r="H40" s="26"/>
      <c r="I40" s="26"/>
      <c r="J40" s="26"/>
      <c r="K40" s="26"/>
      <c r="L40" s="26"/>
      <c r="M40" s="26"/>
      <c r="N40" s="26"/>
      <c r="O40" s="26"/>
      <c r="P40" s="26"/>
      <c r="Q40" s="585"/>
      <c r="R40" s="585"/>
      <c r="S40" s="585"/>
      <c r="T40" s="585"/>
      <c r="U40" s="585"/>
      <c r="W40" s="16"/>
      <c r="X40" s="8"/>
    </row>
    <row r="41" spans="1:24" ht="12" customHeight="1" x14ac:dyDescent="0.35">
      <c r="A41" s="6"/>
      <c r="B41" s="7"/>
      <c r="C41" s="17"/>
      <c r="D41" s="17"/>
      <c r="E41" s="17"/>
      <c r="F41" s="33"/>
      <c r="G41" s="26"/>
      <c r="H41" s="26"/>
      <c r="I41" s="26"/>
      <c r="J41" s="26"/>
      <c r="K41" s="26"/>
      <c r="L41" s="26"/>
      <c r="M41" s="26"/>
      <c r="N41" s="26"/>
      <c r="O41" s="26"/>
      <c r="P41" s="26"/>
      <c r="Q41" s="585"/>
      <c r="R41" s="585"/>
      <c r="S41" s="585"/>
      <c r="T41" s="585"/>
      <c r="U41" s="585"/>
      <c r="W41" s="16"/>
      <c r="X41" s="8"/>
    </row>
    <row r="42" spans="1:24" ht="12" customHeight="1" x14ac:dyDescent="0.35">
      <c r="A42" s="6"/>
      <c r="B42" s="7"/>
      <c r="C42" s="17"/>
      <c r="D42" s="17"/>
      <c r="E42" s="17"/>
      <c r="F42" s="33"/>
      <c r="G42" s="37"/>
      <c r="H42" s="27"/>
      <c r="I42" s="585"/>
      <c r="J42" s="585"/>
      <c r="K42" s="585"/>
      <c r="L42" s="585"/>
      <c r="M42" s="585"/>
      <c r="N42" s="585"/>
      <c r="O42" s="585"/>
      <c r="P42" s="585"/>
      <c r="Q42" s="585"/>
      <c r="R42" s="585"/>
      <c r="S42" s="585"/>
      <c r="T42" s="585"/>
      <c r="U42" s="585"/>
      <c r="W42" s="16"/>
      <c r="X42" s="8"/>
    </row>
    <row r="43" spans="1:24" ht="5.15" customHeight="1" x14ac:dyDescent="0.35">
      <c r="A43" s="6"/>
      <c r="B43" s="7"/>
      <c r="C43" s="17"/>
      <c r="D43" s="17"/>
      <c r="E43" s="17"/>
      <c r="F43" s="36"/>
      <c r="G43" s="37"/>
      <c r="H43" s="37"/>
      <c r="I43" s="37"/>
      <c r="J43" s="43"/>
      <c r="K43" s="43"/>
      <c r="L43" s="43"/>
      <c r="M43" s="43"/>
      <c r="N43" s="43"/>
      <c r="O43" s="43"/>
      <c r="P43" s="43"/>
      <c r="Q43" s="43"/>
      <c r="R43" s="43"/>
      <c r="S43" s="43"/>
      <c r="T43" s="43"/>
      <c r="U43" s="43"/>
      <c r="V43" s="15"/>
      <c r="W43" s="16"/>
      <c r="X43" s="8"/>
    </row>
    <row r="44" spans="1:24" ht="25.4" customHeight="1" x14ac:dyDescent="0.35">
      <c r="A44" s="6"/>
      <c r="B44" s="7"/>
      <c r="C44" s="39"/>
      <c r="D44" s="39"/>
      <c r="E44" s="39"/>
      <c r="F44" s="39"/>
      <c r="G44" s="40" t="str">
        <f>G13</f>
        <v>Proportion of area that can be grazed</v>
      </c>
      <c r="H44" s="39"/>
      <c r="I44" s="39"/>
      <c r="J44" s="39"/>
      <c r="K44" s="39"/>
      <c r="L44" s="39"/>
      <c r="M44" s="39"/>
      <c r="N44" s="39"/>
      <c r="O44" s="39"/>
      <c r="P44" s="39"/>
      <c r="Q44" s="39"/>
      <c r="R44" s="39"/>
      <c r="S44" s="39"/>
      <c r="T44" s="39"/>
      <c r="U44" s="39"/>
      <c r="V44" s="39"/>
      <c r="W44" s="41" t="s">
        <v>10</v>
      </c>
      <c r="X44" s="8"/>
    </row>
    <row r="45" spans="1:24" ht="12" customHeight="1" x14ac:dyDescent="0.35">
      <c r="A45" s="6"/>
      <c r="B45" s="7"/>
      <c r="C45" s="7"/>
      <c r="D45" s="7"/>
      <c r="E45" s="7"/>
      <c r="F45" s="8"/>
      <c r="G45" s="8"/>
      <c r="H45" s="8"/>
      <c r="I45" s="8"/>
      <c r="J45" s="8"/>
      <c r="K45" s="8"/>
      <c r="L45" s="8"/>
      <c r="M45" s="8"/>
      <c r="N45" s="8"/>
      <c r="O45" s="8"/>
      <c r="P45" s="8"/>
      <c r="Q45" s="8"/>
      <c r="R45" s="8"/>
      <c r="S45" s="8"/>
      <c r="T45" s="8"/>
      <c r="U45" s="8"/>
      <c r="V45" s="8"/>
      <c r="W45" s="8"/>
      <c r="X45" s="8"/>
    </row>
    <row r="46" spans="1:24" ht="15" thickBot="1" x14ac:dyDescent="0.4">
      <c r="A46" s="163"/>
      <c r="B46" s="7"/>
      <c r="C46" s="7"/>
      <c r="D46" s="7"/>
      <c r="E46" s="7"/>
      <c r="F46" s="8"/>
      <c r="G46" s="8"/>
      <c r="H46" s="8"/>
      <c r="I46" s="8"/>
      <c r="J46" s="8"/>
      <c r="K46" s="8"/>
      <c r="L46" s="8"/>
      <c r="M46" s="8"/>
      <c r="N46" s="8"/>
      <c r="O46" s="8"/>
      <c r="P46" s="8"/>
      <c r="Q46" s="8"/>
      <c r="R46" s="8"/>
      <c r="S46" s="8"/>
      <c r="T46" s="8"/>
      <c r="U46" s="8"/>
      <c r="V46" s="8"/>
      <c r="W46" s="8"/>
      <c r="X46" s="8"/>
    </row>
    <row r="47" spans="1:24" x14ac:dyDescent="0.35">
      <c r="A47" s="163"/>
      <c r="B47" s="7"/>
      <c r="C47" s="9" t="s">
        <v>0</v>
      </c>
      <c r="D47" s="9">
        <f>SUM(F72:V112)</f>
        <v>1213.2039633525997</v>
      </c>
      <c r="E47" s="9"/>
      <c r="F47" s="9"/>
      <c r="G47" s="9"/>
      <c r="H47" s="9"/>
      <c r="I47" s="9"/>
      <c r="J47" s="9"/>
      <c r="K47" s="10"/>
      <c r="L47" s="10"/>
      <c r="M47" s="10"/>
      <c r="N47" s="10"/>
      <c r="O47" s="10"/>
      <c r="P47" s="10"/>
      <c r="Q47" s="10"/>
      <c r="R47" s="10"/>
      <c r="S47" s="10"/>
      <c r="T47" s="10"/>
      <c r="U47" s="10"/>
      <c r="V47" s="10"/>
      <c r="W47" s="11"/>
      <c r="X47" s="8"/>
    </row>
    <row r="48" spans="1:24" x14ac:dyDescent="0.35">
      <c r="A48" s="163"/>
      <c r="B48" s="7"/>
      <c r="C48" s="12"/>
      <c r="D48" s="12">
        <v>80</v>
      </c>
      <c r="E48" s="12" t="s">
        <v>1</v>
      </c>
      <c r="F48" s="13"/>
      <c r="G48" s="14" t="s">
        <v>893</v>
      </c>
      <c r="H48" s="13"/>
      <c r="I48" s="13"/>
      <c r="J48" s="13"/>
      <c r="K48" s="13"/>
      <c r="L48" s="13"/>
      <c r="M48" s="13"/>
      <c r="N48" s="13"/>
      <c r="O48" s="13"/>
      <c r="P48" s="13"/>
      <c r="Q48" s="13"/>
      <c r="R48" s="13"/>
      <c r="S48" s="15"/>
      <c r="T48" s="74"/>
      <c r="U48" s="106"/>
      <c r="V48" s="106"/>
      <c r="W48" s="16"/>
      <c r="X48" s="8"/>
    </row>
    <row r="49" spans="1:24" x14ac:dyDescent="0.35">
      <c r="A49" s="163"/>
      <c r="B49" s="7"/>
      <c r="C49" s="12"/>
      <c r="D49" s="12" t="b">
        <f>OR(ISNA(VLOOKUP(G48,Index_Table_Names,1,FALSE)),G48="")</f>
        <v>0</v>
      </c>
      <c r="E49" s="17"/>
      <c r="F49" s="13"/>
      <c r="G49" s="13"/>
      <c r="H49" s="74"/>
      <c r="I49" s="13"/>
      <c r="J49" s="13"/>
      <c r="K49" s="13"/>
      <c r="L49" s="13"/>
      <c r="M49" s="13"/>
      <c r="N49" s="13"/>
      <c r="O49" s="13"/>
      <c r="P49" s="13"/>
      <c r="Q49" s="13"/>
      <c r="R49" s="13"/>
      <c r="S49" s="15"/>
      <c r="T49" s="107"/>
      <c r="U49" s="106"/>
      <c r="V49" s="106"/>
      <c r="W49" s="16"/>
      <c r="X49" s="8"/>
    </row>
    <row r="50" spans="1:24" x14ac:dyDescent="0.35">
      <c r="A50" s="163"/>
      <c r="B50" s="7"/>
      <c r="C50" s="17"/>
      <c r="D50" s="12" t="b">
        <f>(D48&lt;&gt;D47)</f>
        <v>1</v>
      </c>
      <c r="E50" s="17"/>
      <c r="F50" s="13"/>
      <c r="G50" s="44"/>
      <c r="H50" s="13" t="s">
        <v>897</v>
      </c>
      <c r="J50" s="13"/>
      <c r="K50" s="240">
        <v>30</v>
      </c>
      <c r="L50" s="13"/>
      <c r="M50" s="13"/>
      <c r="N50" s="13"/>
      <c r="O50" s="13"/>
      <c r="P50" s="13"/>
      <c r="Q50" s="13"/>
      <c r="R50" s="13"/>
      <c r="S50" s="15"/>
      <c r="T50" s="107"/>
      <c r="U50" s="106"/>
      <c r="V50" s="106"/>
      <c r="W50" s="16"/>
      <c r="X50" s="8"/>
    </row>
    <row r="51" spans="1:24" x14ac:dyDescent="0.35">
      <c r="A51" s="163"/>
      <c r="B51" s="7"/>
      <c r="C51" s="17"/>
      <c r="D51" s="12"/>
      <c r="E51" s="17"/>
      <c r="F51" s="13"/>
      <c r="G51" s="21"/>
      <c r="H51" s="13"/>
      <c r="J51" s="74"/>
      <c r="K51" s="74"/>
      <c r="L51" s="13"/>
      <c r="M51" s="13"/>
      <c r="N51" s="13"/>
      <c r="O51" s="13"/>
      <c r="P51" s="13"/>
      <c r="Q51" s="13"/>
      <c r="R51" s="13"/>
      <c r="S51" s="15"/>
      <c r="T51" s="107"/>
      <c r="U51" s="106"/>
      <c r="V51" s="106"/>
      <c r="W51" s="16"/>
      <c r="X51" s="8"/>
    </row>
    <row r="52" spans="1:24" x14ac:dyDescent="0.35">
      <c r="A52" s="163"/>
      <c r="B52" s="7"/>
      <c r="C52" s="17"/>
      <c r="D52" s="17"/>
      <c r="E52" s="17"/>
      <c r="F52" s="17"/>
      <c r="G52" s="594" t="s">
        <v>891</v>
      </c>
      <c r="H52" s="17"/>
      <c r="I52" s="17"/>
      <c r="J52" s="22"/>
      <c r="K52" s="22"/>
      <c r="L52" s="22"/>
      <c r="M52" s="22"/>
      <c r="N52" s="22"/>
      <c r="O52" s="22"/>
      <c r="P52" s="22"/>
      <c r="Q52" s="22"/>
      <c r="R52" s="22"/>
      <c r="S52" s="22"/>
      <c r="T52" s="22"/>
      <c r="U52" s="22"/>
      <c r="V52" s="22"/>
      <c r="W52" s="16"/>
      <c r="X52" s="8"/>
    </row>
    <row r="53" spans="1:24" x14ac:dyDescent="0.35">
      <c r="A53" s="163"/>
      <c r="B53" s="7"/>
      <c r="C53" s="12"/>
      <c r="D53" s="12">
        <v>80</v>
      </c>
      <c r="E53" s="12" t="s">
        <v>1</v>
      </c>
      <c r="F53" s="13"/>
      <c r="G53" s="14"/>
      <c r="H53" s="13"/>
      <c r="I53" s="13"/>
      <c r="J53" s="13" t="s">
        <v>892</v>
      </c>
      <c r="K53" s="597">
        <v>1</v>
      </c>
      <c r="L53" s="106"/>
      <c r="M53" s="106"/>
      <c r="N53" s="106"/>
      <c r="O53" s="106"/>
      <c r="P53" s="106"/>
      <c r="Q53" s="106"/>
      <c r="R53" s="106"/>
      <c r="S53" s="106"/>
      <c r="T53" s="106"/>
      <c r="U53" s="106"/>
      <c r="V53" s="106"/>
      <c r="W53" s="16"/>
      <c r="X53" s="8"/>
    </row>
    <row r="54" spans="1:24" x14ac:dyDescent="0.35">
      <c r="A54" s="163"/>
      <c r="B54" s="7"/>
      <c r="C54" s="12"/>
      <c r="D54" s="12" t="b">
        <f>OR(ISNA(VLOOKUP(G53,Index_Table_Names,1,FALSE)),G53="")</f>
        <v>1</v>
      </c>
      <c r="E54" s="17"/>
      <c r="F54" s="13"/>
      <c r="G54" s="13"/>
      <c r="H54" s="74"/>
      <c r="I54" s="13"/>
      <c r="J54" s="13"/>
      <c r="K54" s="13"/>
      <c r="L54" s="13"/>
      <c r="M54" s="13"/>
      <c r="N54" s="13"/>
      <c r="O54" s="13"/>
      <c r="P54" s="13"/>
      <c r="Q54" s="13"/>
      <c r="R54" s="13"/>
      <c r="S54" s="15"/>
      <c r="T54" s="107"/>
      <c r="U54" s="106"/>
      <c r="V54" s="106"/>
      <c r="W54" s="16"/>
      <c r="X54" s="8"/>
    </row>
    <row r="55" spans="1:24" x14ac:dyDescent="0.35">
      <c r="A55" s="163"/>
      <c r="B55" s="7"/>
      <c r="C55" s="17"/>
      <c r="D55" s="12" t="e">
        <f>(D53&lt;&gt;#REF!)</f>
        <v>#REF!</v>
      </c>
      <c r="E55" s="17"/>
      <c r="F55" s="13"/>
      <c r="G55" s="44"/>
      <c r="H55" s="74"/>
      <c r="I55" s="13"/>
      <c r="J55" s="13"/>
      <c r="K55" s="13"/>
      <c r="L55" s="13"/>
      <c r="M55" s="13"/>
      <c r="N55" s="13"/>
      <c r="O55" s="13"/>
      <c r="P55" s="13"/>
      <c r="Q55" s="13"/>
      <c r="R55" s="13"/>
      <c r="S55" s="15"/>
      <c r="T55" s="107"/>
      <c r="U55" s="106"/>
      <c r="V55" s="106"/>
      <c r="W55" s="16"/>
      <c r="X55" s="8"/>
    </row>
    <row r="56" spans="1:24" x14ac:dyDescent="0.35">
      <c r="A56" s="163"/>
      <c r="B56" s="7"/>
      <c r="C56" s="17"/>
      <c r="D56" s="17"/>
      <c r="E56" s="17"/>
      <c r="F56" s="17"/>
      <c r="G56" s="594" t="s">
        <v>885</v>
      </c>
      <c r="H56" s="17"/>
      <c r="I56" s="17"/>
      <c r="J56" s="22"/>
      <c r="K56" s="23" t="s">
        <v>342</v>
      </c>
      <c r="L56" s="23" t="s">
        <v>107</v>
      </c>
      <c r="M56" s="23" t="s">
        <v>108</v>
      </c>
      <c r="N56" s="23" t="s">
        <v>109</v>
      </c>
      <c r="O56" s="23" t="s">
        <v>110</v>
      </c>
      <c r="P56" s="23" t="s">
        <v>111</v>
      </c>
      <c r="Q56" s="23" t="s">
        <v>112</v>
      </c>
      <c r="R56" s="23" t="s">
        <v>113</v>
      </c>
      <c r="S56" s="23" t="s">
        <v>114</v>
      </c>
      <c r="T56" s="23" t="s">
        <v>115</v>
      </c>
      <c r="U56" s="22"/>
      <c r="V56" s="22"/>
      <c r="W56" s="16"/>
      <c r="X56" s="8"/>
    </row>
    <row r="57" spans="1:24" x14ac:dyDescent="0.35">
      <c r="A57" s="163"/>
      <c r="B57" s="7"/>
      <c r="C57" s="12"/>
      <c r="D57" s="12">
        <v>80</v>
      </c>
      <c r="E57" s="12" t="s">
        <v>1</v>
      </c>
      <c r="F57" s="13"/>
      <c r="G57" s="14"/>
      <c r="H57" s="13"/>
      <c r="I57" s="13"/>
      <c r="J57" s="13" t="s">
        <v>777</v>
      </c>
      <c r="K57" s="236">
        <v>0</v>
      </c>
      <c r="L57" s="236">
        <v>0.21</v>
      </c>
      <c r="M57" s="236">
        <v>0.21</v>
      </c>
      <c r="N57" s="236">
        <v>0</v>
      </c>
      <c r="O57" s="236">
        <v>0</v>
      </c>
      <c r="P57" s="236">
        <v>0</v>
      </c>
      <c r="Q57" s="236">
        <v>0</v>
      </c>
      <c r="R57" s="236">
        <v>0</v>
      </c>
      <c r="S57" s="236">
        <v>0</v>
      </c>
      <c r="T57" s="236">
        <v>0</v>
      </c>
      <c r="U57" s="106"/>
      <c r="V57" s="106"/>
      <c r="W57" s="16"/>
      <c r="X57" s="8"/>
    </row>
    <row r="58" spans="1:24" x14ac:dyDescent="0.35">
      <c r="A58" s="163"/>
      <c r="B58" s="7"/>
      <c r="C58" s="12"/>
      <c r="D58" s="12"/>
      <c r="E58" s="12"/>
      <c r="F58" s="13"/>
      <c r="G58" s="14"/>
      <c r="H58" s="13"/>
      <c r="I58" s="13"/>
      <c r="J58" s="13" t="s">
        <v>357</v>
      </c>
      <c r="K58" s="236">
        <v>0</v>
      </c>
      <c r="L58" s="236">
        <v>0.21</v>
      </c>
      <c r="M58" s="236">
        <v>0.21</v>
      </c>
      <c r="N58" s="236">
        <v>0</v>
      </c>
      <c r="O58" s="236">
        <v>0</v>
      </c>
      <c r="P58" s="236">
        <v>0</v>
      </c>
      <c r="Q58" s="236">
        <v>0</v>
      </c>
      <c r="R58" s="236">
        <v>0</v>
      </c>
      <c r="S58" s="236">
        <v>0</v>
      </c>
      <c r="T58" s="236">
        <v>0</v>
      </c>
      <c r="U58" s="106"/>
      <c r="V58" s="106"/>
      <c r="W58" s="16"/>
      <c r="X58" s="8"/>
    </row>
    <row r="59" spans="1:24" x14ac:dyDescent="0.35">
      <c r="A59" s="163"/>
      <c r="B59" s="7"/>
      <c r="C59" s="12"/>
      <c r="D59" s="12"/>
      <c r="E59" s="12"/>
      <c r="F59" s="13"/>
      <c r="G59" s="14"/>
      <c r="H59" s="13"/>
      <c r="I59" s="13"/>
      <c r="J59" s="13" t="s">
        <v>749</v>
      </c>
      <c r="K59" s="236">
        <v>0</v>
      </c>
      <c r="L59" s="236">
        <v>0.21</v>
      </c>
      <c r="M59" s="236">
        <v>0.21</v>
      </c>
      <c r="N59" s="236">
        <v>0</v>
      </c>
      <c r="O59" s="236">
        <v>0</v>
      </c>
      <c r="P59" s="236">
        <v>0</v>
      </c>
      <c r="Q59" s="236">
        <v>0</v>
      </c>
      <c r="R59" s="236">
        <v>0</v>
      </c>
      <c r="S59" s="236">
        <v>0</v>
      </c>
      <c r="T59" s="236">
        <v>0</v>
      </c>
      <c r="U59" s="106"/>
      <c r="V59" s="106"/>
      <c r="W59" s="16"/>
      <c r="X59" s="8"/>
    </row>
    <row r="60" spans="1:24" x14ac:dyDescent="0.35">
      <c r="A60" s="163"/>
      <c r="B60" s="7"/>
      <c r="C60" s="12"/>
      <c r="D60" s="12"/>
      <c r="E60" s="12"/>
      <c r="F60" s="13"/>
      <c r="G60" s="14"/>
      <c r="H60" s="13"/>
      <c r="I60" s="13"/>
      <c r="J60" s="13" t="s">
        <v>750</v>
      </c>
      <c r="K60" s="236">
        <v>0</v>
      </c>
      <c r="L60" s="236">
        <v>0.21</v>
      </c>
      <c r="M60" s="236">
        <v>0</v>
      </c>
      <c r="N60" s="236">
        <v>0</v>
      </c>
      <c r="O60" s="236">
        <v>0</v>
      </c>
      <c r="P60" s="236">
        <v>0</v>
      </c>
      <c r="Q60" s="236">
        <v>0</v>
      </c>
      <c r="R60" s="236">
        <v>0</v>
      </c>
      <c r="S60" s="236">
        <v>0</v>
      </c>
      <c r="T60" s="236">
        <v>0</v>
      </c>
      <c r="U60" s="106"/>
      <c r="V60" s="106"/>
      <c r="W60" s="16"/>
      <c r="X60" s="8"/>
    </row>
    <row r="61" spans="1:24" x14ac:dyDescent="0.35">
      <c r="A61" s="163"/>
      <c r="B61" s="7"/>
      <c r="C61" s="12"/>
      <c r="D61" s="12"/>
      <c r="E61" s="12"/>
      <c r="F61" s="13"/>
      <c r="G61" s="14"/>
      <c r="H61" s="13"/>
      <c r="I61" s="13"/>
      <c r="J61" s="13" t="s">
        <v>751</v>
      </c>
      <c r="K61" s="236">
        <v>0</v>
      </c>
      <c r="L61" s="236">
        <v>0.21</v>
      </c>
      <c r="M61" s="236">
        <v>0</v>
      </c>
      <c r="N61" s="236">
        <v>0</v>
      </c>
      <c r="O61" s="236">
        <v>0</v>
      </c>
      <c r="P61" s="236">
        <v>0</v>
      </c>
      <c r="Q61" s="236">
        <v>0</v>
      </c>
      <c r="R61" s="236">
        <v>0</v>
      </c>
      <c r="S61" s="236">
        <v>0</v>
      </c>
      <c r="T61" s="236">
        <v>0</v>
      </c>
      <c r="U61" s="106"/>
      <c r="V61" s="106"/>
      <c r="W61" s="16"/>
      <c r="X61" s="8"/>
    </row>
    <row r="62" spans="1:24" x14ac:dyDescent="0.35">
      <c r="A62" s="163"/>
      <c r="B62" s="7"/>
      <c r="C62" s="12"/>
      <c r="D62" s="12"/>
      <c r="E62" s="12"/>
      <c r="F62" s="13"/>
      <c r="G62" s="14"/>
      <c r="H62" s="13"/>
      <c r="I62" s="13"/>
      <c r="J62" s="13" t="s">
        <v>752</v>
      </c>
      <c r="K62" s="236">
        <v>0</v>
      </c>
      <c r="L62" s="236">
        <v>0.21</v>
      </c>
      <c r="M62" s="236">
        <v>0.21</v>
      </c>
      <c r="N62" s="236">
        <v>0</v>
      </c>
      <c r="O62" s="236">
        <v>0</v>
      </c>
      <c r="P62" s="236">
        <v>0</v>
      </c>
      <c r="Q62" s="236">
        <v>0</v>
      </c>
      <c r="R62" s="236">
        <v>0</v>
      </c>
      <c r="S62" s="236">
        <v>0</v>
      </c>
      <c r="T62" s="236">
        <v>0</v>
      </c>
      <c r="U62" s="106"/>
      <c r="V62" s="106"/>
      <c r="W62" s="16"/>
      <c r="X62" s="8"/>
    </row>
    <row r="63" spans="1:24" x14ac:dyDescent="0.35">
      <c r="A63" s="163"/>
      <c r="B63" s="7"/>
      <c r="C63" s="12"/>
      <c r="D63" s="12"/>
      <c r="E63" s="12"/>
      <c r="F63" s="13"/>
      <c r="G63" s="14"/>
      <c r="H63" s="13"/>
      <c r="I63" s="13"/>
      <c r="J63" s="13" t="s">
        <v>753</v>
      </c>
      <c r="K63" s="236">
        <v>0</v>
      </c>
      <c r="L63" s="236">
        <v>0.21</v>
      </c>
      <c r="M63" s="236">
        <v>0.21</v>
      </c>
      <c r="N63" s="236">
        <v>0</v>
      </c>
      <c r="O63" s="236">
        <v>0</v>
      </c>
      <c r="P63" s="236">
        <v>0</v>
      </c>
      <c r="Q63" s="236">
        <v>0</v>
      </c>
      <c r="R63" s="236">
        <v>0</v>
      </c>
      <c r="S63" s="236">
        <v>0</v>
      </c>
      <c r="T63" s="236">
        <v>0</v>
      </c>
      <c r="U63" s="106"/>
      <c r="V63" s="106"/>
      <c r="W63" s="16"/>
      <c r="X63" s="8"/>
    </row>
    <row r="64" spans="1:24" x14ac:dyDescent="0.35">
      <c r="A64" s="163"/>
      <c r="B64" s="7"/>
      <c r="C64" s="12"/>
      <c r="D64" s="12"/>
      <c r="E64" s="12"/>
      <c r="F64" s="13"/>
      <c r="G64" s="14"/>
      <c r="H64" s="13"/>
      <c r="I64" s="13"/>
      <c r="J64" s="13" t="s">
        <v>754</v>
      </c>
      <c r="K64" s="236">
        <v>0</v>
      </c>
      <c r="L64" s="236">
        <v>0.21</v>
      </c>
      <c r="M64" s="236">
        <v>0</v>
      </c>
      <c r="N64" s="236">
        <v>0</v>
      </c>
      <c r="O64" s="236">
        <v>0</v>
      </c>
      <c r="P64" s="236">
        <v>0</v>
      </c>
      <c r="Q64" s="236">
        <v>0</v>
      </c>
      <c r="R64" s="236">
        <v>0</v>
      </c>
      <c r="S64" s="236">
        <v>0</v>
      </c>
      <c r="T64" s="236">
        <v>0</v>
      </c>
      <c r="U64" s="106"/>
      <c r="V64" s="106"/>
      <c r="W64" s="16"/>
      <c r="X64" s="8"/>
    </row>
    <row r="65" spans="1:24" x14ac:dyDescent="0.35">
      <c r="A65" s="163"/>
      <c r="B65" s="7"/>
      <c r="C65" s="12"/>
      <c r="D65" s="12"/>
      <c r="E65" s="12"/>
      <c r="F65" s="13"/>
      <c r="G65" s="14"/>
      <c r="H65" s="13"/>
      <c r="I65" s="13"/>
      <c r="J65" s="13" t="s">
        <v>755</v>
      </c>
      <c r="K65" s="236">
        <v>0</v>
      </c>
      <c r="L65" s="236">
        <v>0.21</v>
      </c>
      <c r="M65" s="236">
        <v>0</v>
      </c>
      <c r="N65" s="236">
        <v>0</v>
      </c>
      <c r="O65" s="236">
        <v>0</v>
      </c>
      <c r="P65" s="236">
        <v>0</v>
      </c>
      <c r="Q65" s="236">
        <v>0</v>
      </c>
      <c r="R65" s="236">
        <v>0</v>
      </c>
      <c r="S65" s="236">
        <v>0</v>
      </c>
      <c r="T65" s="236">
        <v>0</v>
      </c>
      <c r="U65" s="106"/>
      <c r="V65" s="106"/>
      <c r="W65" s="16"/>
      <c r="X65" s="8"/>
    </row>
    <row r="66" spans="1:24" x14ac:dyDescent="0.35">
      <c r="A66" s="163"/>
      <c r="B66" s="7"/>
      <c r="C66" s="12"/>
      <c r="D66" s="12"/>
      <c r="E66" s="12"/>
      <c r="F66" s="13"/>
      <c r="G66" s="14"/>
      <c r="H66" s="13"/>
      <c r="I66" s="13"/>
      <c r="J66" s="13" t="s">
        <v>756</v>
      </c>
      <c r="K66" s="236">
        <v>0</v>
      </c>
      <c r="L66" s="236">
        <v>0.21</v>
      </c>
      <c r="M66" s="236">
        <v>0.21</v>
      </c>
      <c r="N66" s="236">
        <v>0</v>
      </c>
      <c r="O66" s="236">
        <v>0</v>
      </c>
      <c r="P66" s="236">
        <v>0</v>
      </c>
      <c r="Q66" s="236">
        <v>0</v>
      </c>
      <c r="R66" s="236">
        <v>0</v>
      </c>
      <c r="S66" s="236">
        <v>0</v>
      </c>
      <c r="T66" s="236">
        <v>0</v>
      </c>
      <c r="U66" s="106"/>
      <c r="V66" s="106"/>
      <c r="W66" s="16"/>
      <c r="X66" s="8"/>
    </row>
    <row r="67" spans="1:24" x14ac:dyDescent="0.35">
      <c r="A67" s="163"/>
      <c r="B67" s="7"/>
      <c r="C67" s="12"/>
      <c r="D67" s="12" t="b">
        <f>OR(ISNA(VLOOKUP(G57,Index_Table_Names,1,FALSE)),G57="")</f>
        <v>1</v>
      </c>
      <c r="E67" s="17"/>
      <c r="F67" s="13"/>
      <c r="G67" s="13"/>
      <c r="H67" s="74"/>
      <c r="I67" s="13"/>
      <c r="J67" s="13"/>
      <c r="K67" s="13" t="s">
        <v>888</v>
      </c>
      <c r="L67" s="13"/>
      <c r="M67" s="13"/>
      <c r="N67" s="13"/>
      <c r="O67" s="13"/>
      <c r="P67" s="13"/>
      <c r="Q67" s="13"/>
      <c r="R67" s="13"/>
      <c r="S67" s="15"/>
      <c r="T67" s="107"/>
      <c r="U67" s="106"/>
      <c r="V67" s="106"/>
      <c r="W67" s="16"/>
      <c r="X67" s="8"/>
    </row>
    <row r="68" spans="1:24" x14ac:dyDescent="0.35">
      <c r="A68" s="163"/>
      <c r="B68" s="7"/>
      <c r="C68" s="17"/>
      <c r="D68" s="12" t="e">
        <f>(D57&lt;&gt;#REF!)</f>
        <v>#REF!</v>
      </c>
      <c r="E68" s="17"/>
      <c r="F68" s="13"/>
      <c r="G68" s="44"/>
      <c r="H68" s="74"/>
      <c r="I68" s="13"/>
      <c r="J68" s="13"/>
      <c r="K68" s="13"/>
      <c r="L68" s="13"/>
      <c r="M68" s="13"/>
      <c r="N68" s="13"/>
      <c r="O68" s="13"/>
      <c r="P68" s="13"/>
      <c r="Q68" s="13"/>
      <c r="R68" s="13"/>
      <c r="S68" s="15"/>
      <c r="T68" s="107"/>
      <c r="U68" s="106"/>
      <c r="V68" s="106"/>
      <c r="W68" s="16"/>
      <c r="X68" s="8"/>
    </row>
    <row r="69" spans="1:24" x14ac:dyDescent="0.35">
      <c r="A69" s="163"/>
      <c r="B69" s="7"/>
      <c r="C69" s="17"/>
      <c r="D69" s="12"/>
      <c r="E69" s="17"/>
      <c r="F69" s="13"/>
      <c r="G69" s="21"/>
      <c r="H69" s="74"/>
      <c r="I69" s="13"/>
      <c r="J69" s="74"/>
      <c r="K69" s="13"/>
      <c r="L69" s="13"/>
      <c r="M69" s="13"/>
      <c r="N69" s="13"/>
      <c r="O69" s="13"/>
      <c r="P69" s="13"/>
      <c r="Q69" s="13"/>
      <c r="R69" s="13"/>
      <c r="S69" s="15"/>
      <c r="T69" s="107"/>
      <c r="U69" s="106"/>
      <c r="V69" s="106"/>
      <c r="W69" s="16"/>
      <c r="X69" s="8"/>
    </row>
    <row r="70" spans="1:24" x14ac:dyDescent="0.35">
      <c r="A70" s="163"/>
      <c r="B70" s="7"/>
      <c r="C70" s="17"/>
      <c r="D70" s="17"/>
      <c r="E70" s="17"/>
      <c r="F70" s="17"/>
      <c r="G70" s="136" t="s">
        <v>886</v>
      </c>
      <c r="H70" s="17"/>
      <c r="I70" s="17"/>
      <c r="J70" s="23" t="s">
        <v>712</v>
      </c>
      <c r="K70" s="23" t="s">
        <v>342</v>
      </c>
      <c r="L70" s="23" t="s">
        <v>107</v>
      </c>
      <c r="M70" s="23" t="s">
        <v>108</v>
      </c>
      <c r="N70" s="23" t="s">
        <v>109</v>
      </c>
      <c r="O70" s="23" t="s">
        <v>110</v>
      </c>
      <c r="P70" s="23" t="s">
        <v>111</v>
      </c>
      <c r="Q70" s="23" t="s">
        <v>112</v>
      </c>
      <c r="R70" s="23" t="s">
        <v>113</v>
      </c>
      <c r="S70" s="23" t="s">
        <v>114</v>
      </c>
      <c r="T70" s="23" t="s">
        <v>115</v>
      </c>
      <c r="U70" s="23"/>
      <c r="V70" s="22"/>
      <c r="W70" s="16"/>
      <c r="X70" s="8"/>
    </row>
    <row r="71" spans="1:24" x14ac:dyDescent="0.35">
      <c r="A71" s="163"/>
      <c r="B71" s="7"/>
      <c r="C71" s="17"/>
      <c r="D71" s="17"/>
      <c r="E71" s="17"/>
      <c r="F71" s="17"/>
      <c r="G71" s="22"/>
      <c r="H71" s="17"/>
      <c r="I71" s="17"/>
      <c r="J71" s="23"/>
      <c r="K71" s="23" t="s">
        <v>887</v>
      </c>
      <c r="L71" s="23" t="s">
        <v>887</v>
      </c>
      <c r="M71" s="23" t="s">
        <v>887</v>
      </c>
      <c r="N71" s="23" t="s">
        <v>887</v>
      </c>
      <c r="O71" s="23" t="s">
        <v>887</v>
      </c>
      <c r="P71" s="23" t="s">
        <v>887</v>
      </c>
      <c r="Q71" s="23" t="s">
        <v>887</v>
      </c>
      <c r="R71" s="23" t="s">
        <v>887</v>
      </c>
      <c r="S71" s="23" t="s">
        <v>887</v>
      </c>
      <c r="T71" s="23" t="s">
        <v>887</v>
      </c>
      <c r="U71" s="23"/>
      <c r="V71" s="22"/>
      <c r="W71" s="16"/>
      <c r="X71" s="8"/>
    </row>
    <row r="72" spans="1:24" x14ac:dyDescent="0.35">
      <c r="A72" s="163"/>
      <c r="B72" s="7"/>
      <c r="C72" s="17"/>
      <c r="D72" s="17"/>
      <c r="E72" s="17"/>
      <c r="F72" s="26"/>
      <c r="G72" s="636" t="str">
        <f t="shared" ref="G72:G90" si="0">G21</f>
        <v>b</v>
      </c>
      <c r="H72" s="236">
        <v>1</v>
      </c>
      <c r="J72" s="13" t="s">
        <v>777</v>
      </c>
      <c r="K72" s="593">
        <v>0</v>
      </c>
      <c r="L72" s="593">
        <v>20.84727728036626</v>
      </c>
      <c r="M72" s="593">
        <v>40.246377149975132</v>
      </c>
      <c r="N72" s="593">
        <v>38.482164097021062</v>
      </c>
      <c r="O72" s="593">
        <v>10.536944070479095</v>
      </c>
      <c r="P72" s="593">
        <v>0</v>
      </c>
      <c r="Q72" s="593">
        <v>0</v>
      </c>
      <c r="R72" s="593">
        <v>0</v>
      </c>
      <c r="S72" s="593">
        <v>0</v>
      </c>
      <c r="T72" s="593">
        <v>0</v>
      </c>
      <c r="U72" s="28"/>
      <c r="V72" s="30"/>
      <c r="W72" s="16"/>
      <c r="X72" s="8"/>
    </row>
    <row r="73" spans="1:24" x14ac:dyDescent="0.35">
      <c r="A73" s="163"/>
      <c r="B73" s="7"/>
      <c r="C73" s="17"/>
      <c r="D73" s="17"/>
      <c r="E73" s="17"/>
      <c r="F73" s="26"/>
      <c r="G73" s="636" t="str">
        <f t="shared" si="0"/>
        <v>bd</v>
      </c>
      <c r="H73" s="236">
        <v>1</v>
      </c>
      <c r="J73" s="13" t="s">
        <v>357</v>
      </c>
      <c r="K73" s="593">
        <v>0</v>
      </c>
      <c r="L73" s="593">
        <v>33.599095453052612</v>
      </c>
      <c r="M73" s="593">
        <v>50.31367683906231</v>
      </c>
      <c r="N73" s="593">
        <v>47.106211388409143</v>
      </c>
      <c r="O73" s="593">
        <v>19</v>
      </c>
      <c r="P73" s="593">
        <v>0</v>
      </c>
      <c r="Q73" s="593">
        <v>0</v>
      </c>
      <c r="R73" s="593">
        <v>0</v>
      </c>
      <c r="S73" s="593">
        <v>0</v>
      </c>
      <c r="T73" s="593">
        <v>0</v>
      </c>
      <c r="U73" s="28"/>
      <c r="V73" s="30"/>
      <c r="W73" s="16"/>
      <c r="X73" s="8"/>
    </row>
    <row r="74" spans="1:24" x14ac:dyDescent="0.35">
      <c r="A74" s="163"/>
      <c r="B74" s="7"/>
      <c r="C74" s="17"/>
      <c r="D74" s="17"/>
      <c r="E74" s="17"/>
      <c r="F74" s="26"/>
      <c r="G74" s="636" t="str">
        <f t="shared" si="0"/>
        <v>f</v>
      </c>
      <c r="H74" s="236">
        <v>1</v>
      </c>
      <c r="J74" s="13" t="s">
        <v>749</v>
      </c>
      <c r="K74" s="593">
        <v>0</v>
      </c>
      <c r="L74" s="593">
        <v>33.599095453052612</v>
      </c>
      <c r="M74" s="593">
        <v>50.31367683906231</v>
      </c>
      <c r="N74" s="593">
        <v>47.106211388409143</v>
      </c>
      <c r="O74" s="593">
        <v>0</v>
      </c>
      <c r="P74" s="593">
        <v>0</v>
      </c>
      <c r="Q74" s="593">
        <v>0</v>
      </c>
      <c r="R74" s="593">
        <v>0</v>
      </c>
      <c r="S74" s="593">
        <v>0</v>
      </c>
      <c r="T74" s="593">
        <v>0</v>
      </c>
      <c r="U74" s="88"/>
      <c r="V74" s="30"/>
      <c r="W74" s="16"/>
      <c r="X74" s="8"/>
    </row>
    <row r="75" spans="1:24" x14ac:dyDescent="0.35">
      <c r="A75" s="163"/>
      <c r="B75" s="7"/>
      <c r="C75" s="17"/>
      <c r="D75" s="17"/>
      <c r="E75" s="17"/>
      <c r="F75" s="26"/>
      <c r="G75" s="636" t="str">
        <f t="shared" si="0"/>
        <v>h</v>
      </c>
      <c r="H75" s="236">
        <v>1</v>
      </c>
      <c r="J75" s="13" t="s">
        <v>750</v>
      </c>
      <c r="K75" s="593">
        <v>0</v>
      </c>
      <c r="L75" s="593">
        <v>33.599095453052612</v>
      </c>
      <c r="M75" s="593">
        <v>50.31367683906231</v>
      </c>
      <c r="N75" s="593">
        <v>47.106211388409143</v>
      </c>
      <c r="O75" s="593">
        <v>19</v>
      </c>
      <c r="P75" s="593">
        <v>0</v>
      </c>
      <c r="Q75" s="593">
        <v>0</v>
      </c>
      <c r="R75" s="593">
        <v>0</v>
      </c>
      <c r="S75" s="593">
        <v>0</v>
      </c>
      <c r="T75" s="593">
        <v>0</v>
      </c>
      <c r="U75" s="88"/>
      <c r="V75" s="30"/>
      <c r="W75" s="16"/>
      <c r="X75" s="8"/>
    </row>
    <row r="76" spans="1:24" x14ac:dyDescent="0.35">
      <c r="A76" s="163"/>
      <c r="B76" s="7"/>
      <c r="C76" s="17"/>
      <c r="D76" s="17"/>
      <c r="E76" s="17"/>
      <c r="F76" s="26"/>
      <c r="G76" s="636" t="str">
        <f t="shared" si="0"/>
        <v>i</v>
      </c>
      <c r="H76" s="236">
        <v>1</v>
      </c>
      <c r="J76" s="13" t="s">
        <v>751</v>
      </c>
      <c r="K76" s="593">
        <v>0</v>
      </c>
      <c r="L76" s="593">
        <v>33.599095453052612</v>
      </c>
      <c r="M76" s="593">
        <v>50.31367683906231</v>
      </c>
      <c r="N76" s="593">
        <v>47.106211388409143</v>
      </c>
      <c r="O76" s="593">
        <v>0</v>
      </c>
      <c r="P76" s="593">
        <v>0</v>
      </c>
      <c r="Q76" s="593">
        <v>0</v>
      </c>
      <c r="R76" s="593">
        <v>0</v>
      </c>
      <c r="S76" s="593">
        <v>0</v>
      </c>
      <c r="T76" s="593">
        <v>0</v>
      </c>
      <c r="U76" s="88"/>
      <c r="V76" s="30"/>
      <c r="W76" s="16"/>
      <c r="X76" s="8"/>
    </row>
    <row r="77" spans="1:24" x14ac:dyDescent="0.35">
      <c r="A77" s="163"/>
      <c r="B77" s="7"/>
      <c r="C77" s="17"/>
      <c r="D77" s="17"/>
      <c r="E77" s="17"/>
      <c r="F77" s="26"/>
      <c r="G77" s="636" t="str">
        <f t="shared" si="0"/>
        <v>k</v>
      </c>
      <c r="H77" s="236">
        <v>1</v>
      </c>
      <c r="J77" s="13" t="s">
        <v>752</v>
      </c>
      <c r="K77" s="593">
        <v>0</v>
      </c>
      <c r="L77" s="593">
        <v>8.6730658133611769</v>
      </c>
      <c r="M77" s="593">
        <v>30.840631743793669</v>
      </c>
      <c r="N77" s="593">
        <v>44.424618951010189</v>
      </c>
      <c r="O77" s="593">
        <v>27</v>
      </c>
      <c r="P77" s="593">
        <v>0</v>
      </c>
      <c r="Q77" s="593">
        <v>0</v>
      </c>
      <c r="R77" s="593">
        <v>0</v>
      </c>
      <c r="S77" s="593">
        <v>0</v>
      </c>
      <c r="T77" s="593">
        <v>0</v>
      </c>
      <c r="U77" s="88"/>
      <c r="V77" s="30"/>
      <c r="W77" s="16"/>
      <c r="X77" s="8"/>
    </row>
    <row r="78" spans="1:24" x14ac:dyDescent="0.35">
      <c r="A78" s="163"/>
      <c r="B78" s="7"/>
      <c r="C78" s="17"/>
      <c r="D78" s="17"/>
      <c r="E78" s="17"/>
      <c r="F78" s="26"/>
      <c r="G78" s="636" t="str">
        <f t="shared" si="0"/>
        <v>l</v>
      </c>
      <c r="H78" s="236">
        <v>1</v>
      </c>
      <c r="J78" s="13" t="s">
        <v>753</v>
      </c>
      <c r="K78" s="593">
        <v>0</v>
      </c>
      <c r="L78" s="593">
        <v>8.6730658133611769</v>
      </c>
      <c r="M78" s="593">
        <v>30.840631743793669</v>
      </c>
      <c r="N78" s="593">
        <v>44.424618951010189</v>
      </c>
      <c r="O78" s="593">
        <v>0</v>
      </c>
      <c r="P78" s="593">
        <v>0</v>
      </c>
      <c r="Q78" s="593">
        <v>0</v>
      </c>
      <c r="R78" s="593">
        <v>0</v>
      </c>
      <c r="S78" s="593">
        <v>0</v>
      </c>
      <c r="T78" s="593">
        <v>0</v>
      </c>
      <c r="U78" s="88"/>
      <c r="V78" s="30"/>
      <c r="W78" s="16"/>
      <c r="X78" s="8"/>
    </row>
    <row r="79" spans="1:24" x14ac:dyDescent="0.35">
      <c r="A79" s="163"/>
      <c r="B79" s="7"/>
      <c r="C79" s="17"/>
      <c r="D79" s="17"/>
      <c r="E79" s="17"/>
      <c r="F79" s="26"/>
      <c r="G79" s="636" t="str">
        <f t="shared" si="0"/>
        <v>lf</v>
      </c>
      <c r="H79" s="236">
        <v>1</v>
      </c>
      <c r="J79" s="13" t="s">
        <v>754</v>
      </c>
      <c r="K79" s="593">
        <v>0</v>
      </c>
      <c r="L79" s="593">
        <v>8.6730658133611769</v>
      </c>
      <c r="M79" s="593">
        <v>30.840631743793669</v>
      </c>
      <c r="N79" s="593">
        <v>44.424618951010189</v>
      </c>
      <c r="O79" s="593">
        <v>27</v>
      </c>
      <c r="P79" s="593">
        <v>0</v>
      </c>
      <c r="Q79" s="593">
        <v>0</v>
      </c>
      <c r="R79" s="593">
        <v>0</v>
      </c>
      <c r="S79" s="593">
        <v>0</v>
      </c>
      <c r="T79" s="593">
        <v>0</v>
      </c>
      <c r="U79" s="88"/>
      <c r="V79" s="30"/>
      <c r="W79" s="16"/>
      <c r="X79" s="8"/>
    </row>
    <row r="80" spans="1:24" x14ac:dyDescent="0.35">
      <c r="A80" s="163"/>
      <c r="B80" s="7"/>
      <c r="C80" s="17"/>
      <c r="D80" s="17"/>
      <c r="E80" s="17"/>
      <c r="F80" s="26"/>
      <c r="G80" s="636" t="str">
        <f t="shared" si="0"/>
        <v>ms</v>
      </c>
      <c r="H80" s="236">
        <v>1</v>
      </c>
      <c r="J80" s="13" t="s">
        <v>755</v>
      </c>
      <c r="K80" s="593">
        <v>0</v>
      </c>
      <c r="L80" s="593">
        <v>8.6730658133611769</v>
      </c>
      <c r="M80" s="593">
        <v>30.840631743793669</v>
      </c>
      <c r="N80" s="593">
        <v>44.424618951010189</v>
      </c>
      <c r="O80" s="593">
        <v>0</v>
      </c>
      <c r="P80" s="593">
        <v>0</v>
      </c>
      <c r="Q80" s="593">
        <v>0</v>
      </c>
      <c r="R80" s="593">
        <v>0</v>
      </c>
      <c r="S80" s="593">
        <v>0</v>
      </c>
      <c r="T80" s="593">
        <v>0</v>
      </c>
      <c r="U80" s="88"/>
      <c r="V80" s="30"/>
      <c r="W80" s="16"/>
      <c r="X80" s="8"/>
    </row>
    <row r="81" spans="1:24" x14ac:dyDescent="0.35">
      <c r="A81" s="163"/>
      <c r="B81" s="7"/>
      <c r="C81" s="17"/>
      <c r="D81" s="17"/>
      <c r="E81" s="17"/>
      <c r="F81" s="26"/>
      <c r="G81" s="636" t="str">
        <f t="shared" si="0"/>
        <v>o</v>
      </c>
      <c r="H81" s="236">
        <v>1</v>
      </c>
      <c r="J81" s="13" t="s">
        <v>756</v>
      </c>
      <c r="K81" s="593">
        <v>0</v>
      </c>
      <c r="L81" s="593">
        <v>0</v>
      </c>
      <c r="M81" s="593">
        <v>0</v>
      </c>
      <c r="N81" s="593">
        <v>0</v>
      </c>
      <c r="O81" s="593">
        <v>0</v>
      </c>
      <c r="P81" s="593">
        <v>0</v>
      </c>
      <c r="Q81" s="593">
        <v>0</v>
      </c>
      <c r="R81" s="593">
        <v>0</v>
      </c>
      <c r="S81" s="593">
        <v>0</v>
      </c>
      <c r="T81" s="593">
        <v>0</v>
      </c>
      <c r="U81" s="88"/>
      <c r="V81" s="30"/>
      <c r="W81" s="16"/>
      <c r="X81" s="8"/>
    </row>
    <row r="82" spans="1:24" x14ac:dyDescent="0.35">
      <c r="A82" s="163"/>
      <c r="B82" s="7"/>
      <c r="C82" s="17"/>
      <c r="D82" s="17"/>
      <c r="E82" s="17"/>
      <c r="F82" s="26"/>
      <c r="G82" s="636" t="str">
        <f t="shared" si="0"/>
        <v>od</v>
      </c>
      <c r="H82" s="236">
        <v>1</v>
      </c>
      <c r="J82" s="13"/>
      <c r="K82" s="13"/>
      <c r="L82" s="13"/>
      <c r="M82" s="13"/>
      <c r="N82" s="13"/>
      <c r="O82" s="13"/>
      <c r="P82" s="13"/>
      <c r="Q82" s="13"/>
      <c r="R82" s="13"/>
      <c r="S82" s="13"/>
      <c r="T82" s="13"/>
      <c r="U82" s="88"/>
      <c r="V82" s="30"/>
      <c r="W82" s="16"/>
      <c r="X82" s="8"/>
    </row>
    <row r="83" spans="1:24" x14ac:dyDescent="0.35">
      <c r="A83" s="163"/>
      <c r="B83" s="7"/>
      <c r="C83" s="17"/>
      <c r="D83" s="17"/>
      <c r="E83" s="17"/>
      <c r="F83" s="26"/>
      <c r="G83" s="636" t="str">
        <f t="shared" si="0"/>
        <v>of</v>
      </c>
      <c r="H83" s="236">
        <v>1</v>
      </c>
      <c r="J83" s="13"/>
      <c r="K83" s="13"/>
      <c r="L83" s="13"/>
      <c r="M83" s="13"/>
      <c r="N83" s="13"/>
      <c r="O83" s="13"/>
      <c r="P83" s="13"/>
      <c r="Q83" s="13"/>
      <c r="R83" s="13"/>
      <c r="S83" s="13"/>
      <c r="T83" s="13"/>
      <c r="U83" s="88"/>
      <c r="V83" s="30"/>
      <c r="W83" s="16"/>
      <c r="X83" s="8"/>
    </row>
    <row r="84" spans="1:24" x14ac:dyDescent="0.35">
      <c r="A84" s="163"/>
      <c r="B84" s="7"/>
      <c r="C84" s="17"/>
      <c r="D84" s="17"/>
      <c r="E84" s="17"/>
      <c r="F84" s="26"/>
      <c r="G84" s="636" t="str">
        <f t="shared" si="0"/>
        <v>r</v>
      </c>
      <c r="H84" s="236">
        <v>1</v>
      </c>
      <c r="J84" s="13"/>
      <c r="K84" s="13"/>
      <c r="L84" s="13"/>
      <c r="M84" s="13"/>
      <c r="N84" s="13"/>
      <c r="O84" s="13"/>
      <c r="P84" s="13"/>
      <c r="Q84" s="13"/>
      <c r="R84" s="13"/>
      <c r="S84" s="13"/>
      <c r="T84" s="13"/>
      <c r="U84" s="88"/>
      <c r="V84" s="30"/>
      <c r="W84" s="16"/>
      <c r="X84" s="8"/>
    </row>
    <row r="85" spans="1:24" x14ac:dyDescent="0.35">
      <c r="A85" s="163"/>
      <c r="B85" s="7"/>
      <c r="C85" s="17"/>
      <c r="D85" s="17"/>
      <c r="E85" s="17"/>
      <c r="F85" s="26"/>
      <c r="G85" s="636" t="str">
        <f t="shared" si="0"/>
        <v>rd</v>
      </c>
      <c r="H85" s="236">
        <v>1</v>
      </c>
      <c r="J85" s="13"/>
      <c r="K85" s="13"/>
      <c r="L85" s="13"/>
      <c r="M85" s="13"/>
      <c r="N85" s="13"/>
      <c r="O85" s="13"/>
      <c r="P85" s="13"/>
      <c r="Q85" s="13"/>
      <c r="R85" s="13"/>
      <c r="S85" s="13"/>
      <c r="T85" s="13"/>
      <c r="U85" s="88"/>
      <c r="V85" s="30"/>
      <c r="W85" s="16"/>
      <c r="X85" s="8"/>
    </row>
    <row r="86" spans="1:24" x14ac:dyDescent="0.35">
      <c r="A86" s="163"/>
      <c r="B86" s="7"/>
      <c r="C86" s="17"/>
      <c r="D86" s="17"/>
      <c r="E86" s="17"/>
      <c r="F86" s="26"/>
      <c r="G86" s="636" t="str">
        <f t="shared" si="0"/>
        <v>v</v>
      </c>
      <c r="H86" s="236">
        <v>1</v>
      </c>
      <c r="J86" s="13"/>
      <c r="K86" s="13"/>
      <c r="L86" s="13"/>
      <c r="M86" s="13"/>
      <c r="N86" s="13"/>
      <c r="O86" s="13"/>
      <c r="P86" s="13"/>
      <c r="Q86" s="13"/>
      <c r="R86" s="13"/>
      <c r="S86" s="13"/>
      <c r="T86" s="13"/>
      <c r="U86" s="88"/>
      <c r="V86" s="30"/>
      <c r="W86" s="16"/>
      <c r="X86" s="8"/>
    </row>
    <row r="87" spans="1:24" x14ac:dyDescent="0.35">
      <c r="A87" s="163"/>
      <c r="B87" s="7"/>
      <c r="C87" s="17"/>
      <c r="D87" s="17"/>
      <c r="E87" s="17"/>
      <c r="F87" s="26"/>
      <c r="G87" s="636" t="str">
        <f t="shared" si="0"/>
        <v>w</v>
      </c>
      <c r="H87" s="236">
        <v>1</v>
      </c>
      <c r="J87" s="13"/>
      <c r="K87" s="13"/>
      <c r="L87" s="13"/>
      <c r="M87" s="13"/>
      <c r="N87" s="13"/>
      <c r="O87" s="13"/>
      <c r="P87" s="13"/>
      <c r="Q87" s="13"/>
      <c r="R87" s="13"/>
      <c r="S87" s="13"/>
      <c r="T87" s="13"/>
      <c r="U87" s="88"/>
      <c r="V87" s="30"/>
      <c r="W87" s="16"/>
      <c r="X87" s="8"/>
    </row>
    <row r="88" spans="1:24" x14ac:dyDescent="0.35">
      <c r="A88" s="163"/>
      <c r="B88" s="7"/>
      <c r="C88" s="17"/>
      <c r="D88" s="17"/>
      <c r="E88" s="17"/>
      <c r="F88" s="26"/>
      <c r="G88" s="636" t="str">
        <f t="shared" si="0"/>
        <v>wd</v>
      </c>
      <c r="H88" s="236">
        <v>1</v>
      </c>
      <c r="J88" s="13"/>
      <c r="K88" s="13"/>
      <c r="L88" s="13"/>
      <c r="M88" s="13"/>
      <c r="N88" s="13"/>
      <c r="O88" s="13"/>
      <c r="P88" s="13"/>
      <c r="Q88" s="13"/>
      <c r="R88" s="13"/>
      <c r="S88" s="13"/>
      <c r="T88" s="13"/>
      <c r="U88" s="88"/>
      <c r="V88" s="30"/>
      <c r="W88" s="16"/>
      <c r="X88" s="8"/>
    </row>
    <row r="89" spans="1:24" x14ac:dyDescent="0.35">
      <c r="A89" s="163"/>
      <c r="B89" s="7"/>
      <c r="C89" s="17"/>
      <c r="D89" s="17"/>
      <c r="E89" s="17"/>
      <c r="F89" s="26"/>
      <c r="G89" s="636" t="str">
        <f t="shared" si="0"/>
        <v>z</v>
      </c>
      <c r="H89" s="236">
        <v>1</v>
      </c>
      <c r="J89" s="13"/>
      <c r="K89" s="13"/>
      <c r="L89" s="13"/>
      <c r="M89" s="13"/>
      <c r="N89" s="13"/>
      <c r="O89" s="13"/>
      <c r="P89" s="13"/>
      <c r="Q89" s="13"/>
      <c r="R89" s="13"/>
      <c r="S89" s="13"/>
      <c r="T89" s="13"/>
      <c r="U89" s="88"/>
      <c r="V89" s="30"/>
      <c r="W89" s="16"/>
      <c r="X89" s="8"/>
    </row>
    <row r="90" spans="1:24" x14ac:dyDescent="0.35">
      <c r="A90" s="163"/>
      <c r="B90" s="7"/>
      <c r="C90" s="17"/>
      <c r="D90" s="17"/>
      <c r="E90" s="17"/>
      <c r="F90" s="26"/>
      <c r="G90" s="636" t="str">
        <f t="shared" si="0"/>
        <v>zd</v>
      </c>
      <c r="H90" s="236">
        <v>1</v>
      </c>
      <c r="J90" s="13"/>
      <c r="K90" s="13"/>
      <c r="L90" s="13"/>
      <c r="M90" s="13"/>
      <c r="N90" s="13"/>
      <c r="O90" s="13"/>
      <c r="P90" s="13"/>
      <c r="Q90" s="13"/>
      <c r="R90" s="13"/>
      <c r="S90" s="13"/>
      <c r="T90" s="13"/>
      <c r="U90" s="88"/>
      <c r="V90" s="30"/>
      <c r="W90" s="16"/>
      <c r="X90" s="8"/>
    </row>
    <row r="91" spans="1:24" x14ac:dyDescent="0.35">
      <c r="A91" s="163"/>
      <c r="B91" s="7"/>
      <c r="C91" s="17"/>
      <c r="D91" s="17"/>
      <c r="E91" s="17"/>
      <c r="F91" s="26"/>
      <c r="G91" s="90"/>
      <c r="H91" s="26"/>
      <c r="I91" s="587"/>
      <c r="J91" s="26"/>
      <c r="K91" s="589"/>
      <c r="L91" s="589"/>
      <c r="M91" s="589"/>
      <c r="N91" s="589"/>
      <c r="O91" s="589"/>
      <c r="P91" s="589"/>
      <c r="Q91" s="88"/>
      <c r="R91" s="88"/>
      <c r="S91" s="88"/>
      <c r="T91" s="88"/>
      <c r="U91" s="88"/>
      <c r="V91" s="30"/>
      <c r="W91" s="16"/>
      <c r="X91" s="8"/>
    </row>
    <row r="92" spans="1:24" x14ac:dyDescent="0.35">
      <c r="A92" s="163"/>
      <c r="B92" s="7"/>
      <c r="C92" s="17"/>
      <c r="D92" s="17"/>
      <c r="E92" s="17"/>
      <c r="F92" s="17"/>
      <c r="G92" s="136" t="s">
        <v>1172</v>
      </c>
      <c r="H92" s="17"/>
      <c r="I92" s="17"/>
      <c r="J92" s="23"/>
      <c r="K92" s="23" t="s">
        <v>334</v>
      </c>
      <c r="L92" s="23" t="s">
        <v>335</v>
      </c>
      <c r="M92" s="23" t="s">
        <v>337</v>
      </c>
      <c r="N92" s="23" t="s">
        <v>338</v>
      </c>
      <c r="O92" s="23" t="s">
        <v>339</v>
      </c>
      <c r="P92" s="23" t="s">
        <v>341</v>
      </c>
      <c r="Q92" s="23" t="s">
        <v>840</v>
      </c>
      <c r="R92" s="23" t="s">
        <v>841</v>
      </c>
      <c r="S92" s="23" t="s">
        <v>1046</v>
      </c>
      <c r="T92" s="23"/>
      <c r="U92" s="23"/>
      <c r="V92" s="22"/>
      <c r="W92" s="16"/>
      <c r="X92" s="8"/>
    </row>
    <row r="93" spans="1:24" x14ac:dyDescent="0.35">
      <c r="A93" s="163"/>
      <c r="B93" s="7"/>
      <c r="C93" s="17"/>
      <c r="D93" s="17"/>
      <c r="E93" s="17"/>
      <c r="F93" s="26"/>
      <c r="G93" s="26"/>
      <c r="H93" s="26"/>
      <c r="I93" s="636" t="str">
        <f t="shared" ref="I93:I101" si="1">G72</f>
        <v>b</v>
      </c>
      <c r="J93" s="586"/>
      <c r="K93" s="228">
        <v>0.67</v>
      </c>
      <c r="L93" s="228">
        <v>0.92</v>
      </c>
      <c r="M93" s="228">
        <v>1.02</v>
      </c>
      <c r="N93" s="228">
        <v>1</v>
      </c>
      <c r="O93" s="228">
        <v>0.97</v>
      </c>
      <c r="P93" s="227">
        <v>0.82</v>
      </c>
      <c r="Q93" s="227">
        <v>0.81</v>
      </c>
      <c r="R93" s="227">
        <v>0.56000000000000005</v>
      </c>
      <c r="S93" s="227">
        <v>0</v>
      </c>
      <c r="T93" s="28"/>
      <c r="U93" s="28"/>
      <c r="V93" s="30"/>
      <c r="W93" s="16"/>
      <c r="X93" s="8"/>
    </row>
    <row r="94" spans="1:24" x14ac:dyDescent="0.35">
      <c r="A94" s="163"/>
      <c r="B94" s="7"/>
      <c r="C94" s="17"/>
      <c r="D94" s="17"/>
      <c r="E94" s="17"/>
      <c r="F94" s="26"/>
      <c r="G94" s="26"/>
      <c r="H94" s="26"/>
      <c r="I94" s="636" t="str">
        <f t="shared" si="1"/>
        <v>bd</v>
      </c>
      <c r="J94" s="586"/>
      <c r="K94" s="228">
        <v>0.67</v>
      </c>
      <c r="L94" s="228">
        <v>0.92</v>
      </c>
      <c r="M94" s="228">
        <v>1.02</v>
      </c>
      <c r="N94" s="228">
        <v>1</v>
      </c>
      <c r="O94" s="228">
        <v>0.97</v>
      </c>
      <c r="P94" s="227">
        <v>0.82</v>
      </c>
      <c r="Q94" s="227">
        <v>0.81</v>
      </c>
      <c r="R94" s="227">
        <v>0.56000000000000005</v>
      </c>
      <c r="S94" s="227">
        <v>0</v>
      </c>
      <c r="T94" s="28"/>
      <c r="U94" s="28"/>
      <c r="V94" s="30"/>
      <c r="W94" s="16"/>
      <c r="X94" s="8"/>
    </row>
    <row r="95" spans="1:24" x14ac:dyDescent="0.35">
      <c r="A95" s="163"/>
      <c r="B95" s="7"/>
      <c r="C95" s="17"/>
      <c r="D95" s="17"/>
      <c r="E95" s="17"/>
      <c r="F95" s="26"/>
      <c r="G95" s="90"/>
      <c r="H95" s="90"/>
      <c r="I95" s="636" t="str">
        <f t="shared" si="1"/>
        <v>f</v>
      </c>
      <c r="J95" s="586"/>
      <c r="K95" s="228">
        <v>0.78</v>
      </c>
      <c r="L95" s="228">
        <v>1.1499999999999999</v>
      </c>
      <c r="M95" s="228">
        <v>1.04</v>
      </c>
      <c r="N95" s="228">
        <v>1</v>
      </c>
      <c r="O95" s="228">
        <v>0.95</v>
      </c>
      <c r="P95" s="227">
        <v>0.88</v>
      </c>
      <c r="Q95" s="227">
        <v>0.89</v>
      </c>
      <c r="R95" s="227">
        <v>0.56000000000000005</v>
      </c>
      <c r="S95" s="227">
        <v>0</v>
      </c>
      <c r="T95" s="88"/>
      <c r="U95" s="88"/>
      <c r="V95" s="30"/>
      <c r="W95" s="16"/>
      <c r="X95" s="8"/>
    </row>
    <row r="96" spans="1:24" x14ac:dyDescent="0.35">
      <c r="A96" s="163"/>
      <c r="B96" s="7"/>
      <c r="C96" s="17"/>
      <c r="D96" s="17"/>
      <c r="E96" s="17"/>
      <c r="F96" s="26"/>
      <c r="G96" s="90"/>
      <c r="H96" s="90"/>
      <c r="I96" s="636" t="str">
        <f t="shared" si="1"/>
        <v>h</v>
      </c>
      <c r="J96" s="586"/>
      <c r="K96" s="228">
        <v>0.67</v>
      </c>
      <c r="L96" s="228">
        <v>0.92</v>
      </c>
      <c r="M96" s="228">
        <v>1.02</v>
      </c>
      <c r="N96" s="228">
        <v>1</v>
      </c>
      <c r="O96" s="228">
        <v>0.97</v>
      </c>
      <c r="P96" s="227">
        <v>0.82</v>
      </c>
      <c r="Q96" s="227">
        <v>0.81</v>
      </c>
      <c r="R96" s="227">
        <v>0.56000000000000005</v>
      </c>
      <c r="S96" s="227">
        <v>0</v>
      </c>
      <c r="T96" s="88"/>
      <c r="U96" s="88"/>
      <c r="V96" s="30"/>
      <c r="W96" s="16"/>
      <c r="X96" s="8"/>
    </row>
    <row r="97" spans="1:24" x14ac:dyDescent="0.35">
      <c r="A97" s="163"/>
      <c r="B97" s="7"/>
      <c r="C97" s="17"/>
      <c r="D97" s="17"/>
      <c r="E97" s="17"/>
      <c r="F97" s="26"/>
      <c r="G97" s="90"/>
      <c r="H97" s="90"/>
      <c r="I97" s="636" t="str">
        <f t="shared" si="1"/>
        <v>i</v>
      </c>
      <c r="J97" s="588"/>
      <c r="K97" s="228">
        <v>0.78</v>
      </c>
      <c r="L97" s="228">
        <v>1.1499999999999999</v>
      </c>
      <c r="M97" s="228">
        <v>1.04</v>
      </c>
      <c r="N97" s="228">
        <v>1</v>
      </c>
      <c r="O97" s="228">
        <v>0.95</v>
      </c>
      <c r="P97" s="227">
        <v>0.88</v>
      </c>
      <c r="Q97" s="227">
        <v>0.89</v>
      </c>
      <c r="R97" s="227">
        <v>0.56000000000000005</v>
      </c>
      <c r="S97" s="227">
        <v>0</v>
      </c>
      <c r="T97" s="88"/>
      <c r="U97" s="88"/>
      <c r="V97" s="30"/>
      <c r="W97" s="16"/>
      <c r="X97" s="8"/>
    </row>
    <row r="98" spans="1:24" x14ac:dyDescent="0.35">
      <c r="A98" s="163"/>
      <c r="B98" s="7"/>
      <c r="C98" s="17"/>
      <c r="D98" s="17"/>
      <c r="E98" s="17"/>
      <c r="F98" s="26"/>
      <c r="G98" s="90"/>
      <c r="H98" s="90"/>
      <c r="I98" s="636" t="str">
        <f t="shared" si="1"/>
        <v>k</v>
      </c>
      <c r="J98" s="588"/>
      <c r="K98" s="228">
        <v>0.78</v>
      </c>
      <c r="L98" s="228">
        <v>1.1499999999999999</v>
      </c>
      <c r="M98" s="228">
        <v>1.04</v>
      </c>
      <c r="N98" s="228">
        <v>1</v>
      </c>
      <c r="O98" s="228">
        <v>0.95</v>
      </c>
      <c r="P98" s="227">
        <v>0.88</v>
      </c>
      <c r="Q98" s="227">
        <v>0.89</v>
      </c>
      <c r="R98" s="227">
        <v>0.56000000000000005</v>
      </c>
      <c r="S98" s="227">
        <v>0</v>
      </c>
      <c r="T98" s="88"/>
      <c r="U98" s="88"/>
      <c r="V98" s="30"/>
      <c r="W98" s="16"/>
      <c r="X98" s="8"/>
    </row>
    <row r="99" spans="1:24" x14ac:dyDescent="0.35">
      <c r="A99" s="163"/>
      <c r="B99" s="7"/>
      <c r="C99" s="17"/>
      <c r="D99" s="17"/>
      <c r="E99" s="17"/>
      <c r="F99" s="26"/>
      <c r="G99" s="90"/>
      <c r="H99" s="90"/>
      <c r="I99" s="636" t="str">
        <f t="shared" si="1"/>
        <v>l</v>
      </c>
      <c r="J99" s="588"/>
      <c r="K99" s="228">
        <v>0.78</v>
      </c>
      <c r="L99" s="228">
        <v>1.1499999999999999</v>
      </c>
      <c r="M99" s="228">
        <v>1.04</v>
      </c>
      <c r="N99" s="228">
        <v>1</v>
      </c>
      <c r="O99" s="228">
        <v>0.95</v>
      </c>
      <c r="P99" s="227">
        <v>0.88</v>
      </c>
      <c r="Q99" s="227">
        <v>0.89</v>
      </c>
      <c r="R99" s="227">
        <v>0.56000000000000005</v>
      </c>
      <c r="S99" s="227">
        <v>0</v>
      </c>
      <c r="T99" s="88"/>
      <c r="U99" s="88"/>
      <c r="V99" s="30"/>
      <c r="W99" s="16"/>
      <c r="X99" s="8"/>
    </row>
    <row r="100" spans="1:24" x14ac:dyDescent="0.35">
      <c r="A100" s="163"/>
      <c r="B100" s="7"/>
      <c r="C100" s="17"/>
      <c r="D100" s="17"/>
      <c r="E100" s="17"/>
      <c r="F100" s="26"/>
      <c r="G100" s="90"/>
      <c r="H100" s="90"/>
      <c r="I100" s="636" t="str">
        <f t="shared" si="1"/>
        <v>lf</v>
      </c>
      <c r="J100" s="588"/>
      <c r="K100" s="228">
        <v>0.78</v>
      </c>
      <c r="L100" s="228">
        <v>1.1499999999999999</v>
      </c>
      <c r="M100" s="228">
        <v>1.04</v>
      </c>
      <c r="N100" s="228">
        <v>1</v>
      </c>
      <c r="O100" s="228">
        <v>0.95</v>
      </c>
      <c r="P100" s="227">
        <v>0.88</v>
      </c>
      <c r="Q100" s="227">
        <v>0.89</v>
      </c>
      <c r="R100" s="227">
        <v>0.56000000000000005</v>
      </c>
      <c r="S100" s="227">
        <v>0</v>
      </c>
      <c r="T100" s="88"/>
      <c r="U100" s="88"/>
      <c r="V100" s="30"/>
      <c r="W100" s="16"/>
      <c r="X100" s="8"/>
    </row>
    <row r="101" spans="1:24" x14ac:dyDescent="0.35">
      <c r="A101" s="163"/>
      <c r="B101" s="7"/>
      <c r="C101" s="17"/>
      <c r="D101" s="17"/>
      <c r="E101" s="17"/>
      <c r="F101" s="26"/>
      <c r="G101" s="90"/>
      <c r="H101" s="90"/>
      <c r="I101" s="636" t="str">
        <f t="shared" si="1"/>
        <v>ms</v>
      </c>
      <c r="J101" s="588"/>
      <c r="K101" s="228">
        <f>AVERAGE(K93,K108,K95,K99,K102)</f>
        <v>0.71400000000000008</v>
      </c>
      <c r="L101" s="228">
        <f t="shared" ref="L101:R101" si="2">AVERAGE(L93,L108,L95,L99,L102)</f>
        <v>1.012</v>
      </c>
      <c r="M101" s="228">
        <f t="shared" si="2"/>
        <v>1.028</v>
      </c>
      <c r="N101" s="228">
        <f t="shared" si="2"/>
        <v>1</v>
      </c>
      <c r="O101" s="228">
        <f t="shared" si="2"/>
        <v>0.96199999999999997</v>
      </c>
      <c r="P101" s="228">
        <f t="shared" si="2"/>
        <v>0.84399999999999997</v>
      </c>
      <c r="Q101" s="228">
        <f t="shared" si="2"/>
        <v>0.84200000000000019</v>
      </c>
      <c r="R101" s="228">
        <f t="shared" si="2"/>
        <v>0.56000000000000005</v>
      </c>
      <c r="S101" s="228">
        <f t="shared" ref="S101" si="3">0.65*S108+0.35*S99</f>
        <v>0</v>
      </c>
      <c r="T101" s="88"/>
      <c r="U101" s="88"/>
      <c r="V101" s="30"/>
      <c r="W101" s="16"/>
      <c r="X101" s="8"/>
    </row>
    <row r="102" spans="1:24" x14ac:dyDescent="0.35">
      <c r="A102" s="163"/>
      <c r="B102" s="7"/>
      <c r="C102" s="17"/>
      <c r="D102" s="17"/>
      <c r="E102" s="17"/>
      <c r="F102" s="26"/>
      <c r="G102" s="90"/>
      <c r="H102" s="90"/>
      <c r="I102" s="636" t="str">
        <f t="shared" ref="I102:I111" si="4">G81</f>
        <v>o</v>
      </c>
      <c r="J102" s="588"/>
      <c r="K102" s="228">
        <v>0.67</v>
      </c>
      <c r="L102" s="228">
        <v>0.92</v>
      </c>
      <c r="M102" s="228">
        <v>1.02</v>
      </c>
      <c r="N102" s="228">
        <v>1</v>
      </c>
      <c r="O102" s="228">
        <v>0.97</v>
      </c>
      <c r="P102" s="227">
        <v>0.82</v>
      </c>
      <c r="Q102" s="227">
        <v>0.81</v>
      </c>
      <c r="R102" s="227">
        <v>0.56000000000000005</v>
      </c>
      <c r="S102" s="227">
        <v>0</v>
      </c>
      <c r="T102" s="88"/>
      <c r="U102" s="88"/>
      <c r="V102" s="30"/>
      <c r="W102" s="16"/>
      <c r="X102" s="8"/>
    </row>
    <row r="103" spans="1:24" x14ac:dyDescent="0.35">
      <c r="A103" s="163"/>
      <c r="B103" s="7"/>
      <c r="C103" s="17"/>
      <c r="D103" s="17"/>
      <c r="E103" s="17"/>
      <c r="F103" s="26"/>
      <c r="G103" s="90"/>
      <c r="H103" s="90"/>
      <c r="I103" s="636" t="str">
        <f t="shared" si="4"/>
        <v>od</v>
      </c>
      <c r="J103" s="588"/>
      <c r="K103" s="228">
        <v>0.67</v>
      </c>
      <c r="L103" s="228">
        <v>0.92</v>
      </c>
      <c r="M103" s="228">
        <v>1.02</v>
      </c>
      <c r="N103" s="228">
        <v>1</v>
      </c>
      <c r="O103" s="228">
        <v>0.97</v>
      </c>
      <c r="P103" s="227">
        <v>0.82</v>
      </c>
      <c r="Q103" s="227">
        <v>0.81</v>
      </c>
      <c r="R103" s="227">
        <v>0.56000000000000005</v>
      </c>
      <c r="S103" s="227">
        <v>0</v>
      </c>
      <c r="T103" s="88"/>
      <c r="U103" s="88"/>
      <c r="V103" s="30"/>
      <c r="W103" s="16"/>
      <c r="X103" s="8"/>
    </row>
    <row r="104" spans="1:24" x14ac:dyDescent="0.35">
      <c r="A104" s="163"/>
      <c r="B104" s="7"/>
      <c r="C104" s="17"/>
      <c r="D104" s="17"/>
      <c r="E104" s="17"/>
      <c r="F104" s="26"/>
      <c r="G104" s="90"/>
      <c r="H104" s="90"/>
      <c r="I104" s="636" t="str">
        <f t="shared" si="4"/>
        <v>of</v>
      </c>
      <c r="J104" s="588"/>
      <c r="K104" s="228">
        <v>0.67</v>
      </c>
      <c r="L104" s="228">
        <v>0.92</v>
      </c>
      <c r="M104" s="228">
        <v>1.02</v>
      </c>
      <c r="N104" s="228">
        <v>1</v>
      </c>
      <c r="O104" s="228">
        <v>0.97</v>
      </c>
      <c r="P104" s="227">
        <v>0.82</v>
      </c>
      <c r="Q104" s="227">
        <v>0.81</v>
      </c>
      <c r="R104" s="227">
        <v>0.56000000000000005</v>
      </c>
      <c r="S104" s="227">
        <v>0</v>
      </c>
      <c r="T104" s="88"/>
      <c r="U104" s="88"/>
      <c r="V104" s="30"/>
      <c r="W104" s="16"/>
      <c r="X104" s="8"/>
    </row>
    <row r="105" spans="1:24" x14ac:dyDescent="0.35">
      <c r="A105" s="163"/>
      <c r="B105" s="7"/>
      <c r="C105" s="17"/>
      <c r="D105" s="17"/>
      <c r="E105" s="17"/>
      <c r="F105" s="26"/>
      <c r="G105" s="90"/>
      <c r="H105" s="90"/>
      <c r="I105" s="636" t="str">
        <f t="shared" si="4"/>
        <v>r</v>
      </c>
      <c r="J105" s="588"/>
      <c r="K105" s="227">
        <v>0.75</v>
      </c>
      <c r="L105" s="227">
        <v>1</v>
      </c>
      <c r="M105" s="227">
        <v>1.1299999999999999</v>
      </c>
      <c r="N105" s="227">
        <v>1</v>
      </c>
      <c r="O105" s="227">
        <v>0.97</v>
      </c>
      <c r="P105" s="227">
        <v>0.73</v>
      </c>
      <c r="Q105" s="227">
        <v>0.77</v>
      </c>
      <c r="R105" s="227">
        <v>0.56000000000000005</v>
      </c>
      <c r="S105" s="227">
        <v>0</v>
      </c>
      <c r="T105" s="88"/>
      <c r="U105" s="88"/>
      <c r="V105" s="30"/>
      <c r="W105" s="16"/>
      <c r="X105" s="8"/>
    </row>
    <row r="106" spans="1:24" x14ac:dyDescent="0.35">
      <c r="A106" s="163"/>
      <c r="B106" s="7"/>
      <c r="C106" s="17"/>
      <c r="D106" s="17"/>
      <c r="E106" s="17"/>
      <c r="F106" s="26"/>
      <c r="G106" s="90"/>
      <c r="H106" s="90"/>
      <c r="I106" s="636" t="str">
        <f t="shared" si="4"/>
        <v>rd</v>
      </c>
      <c r="J106" s="588"/>
      <c r="K106" s="227">
        <v>0.75</v>
      </c>
      <c r="L106" s="227">
        <v>1</v>
      </c>
      <c r="M106" s="227">
        <v>1.1299999999999999</v>
      </c>
      <c r="N106" s="227">
        <v>1</v>
      </c>
      <c r="O106" s="227">
        <v>0.97</v>
      </c>
      <c r="P106" s="227">
        <v>0.73</v>
      </c>
      <c r="Q106" s="227">
        <v>0.77</v>
      </c>
      <c r="R106" s="227">
        <v>0.56000000000000005</v>
      </c>
      <c r="S106" s="227">
        <v>0</v>
      </c>
      <c r="T106" s="88"/>
      <c r="U106" s="88"/>
      <c r="V106" s="30"/>
      <c r="W106" s="16"/>
      <c r="X106" s="8"/>
    </row>
    <row r="107" spans="1:24" x14ac:dyDescent="0.35">
      <c r="A107" s="163"/>
      <c r="B107" s="7"/>
      <c r="C107" s="17"/>
      <c r="D107" s="17"/>
      <c r="E107" s="17"/>
      <c r="F107" s="26"/>
      <c r="G107" s="90"/>
      <c r="H107" s="90"/>
      <c r="I107" s="636" t="str">
        <f t="shared" si="4"/>
        <v>v</v>
      </c>
      <c r="J107" s="588"/>
      <c r="K107" s="228">
        <v>0.78</v>
      </c>
      <c r="L107" s="228">
        <v>1.1499999999999999</v>
      </c>
      <c r="M107" s="228">
        <v>1.04</v>
      </c>
      <c r="N107" s="228">
        <v>1</v>
      </c>
      <c r="O107" s="228">
        <v>0.95</v>
      </c>
      <c r="P107" s="227">
        <v>0.88</v>
      </c>
      <c r="Q107" s="227">
        <v>0.89</v>
      </c>
      <c r="R107" s="227">
        <v>0.56000000000000005</v>
      </c>
      <c r="S107" s="227">
        <v>0</v>
      </c>
      <c r="T107" s="88"/>
      <c r="U107" s="88"/>
      <c r="V107" s="30"/>
      <c r="W107" s="16"/>
      <c r="X107" s="8"/>
    </row>
    <row r="108" spans="1:24" x14ac:dyDescent="0.35">
      <c r="A108" s="163"/>
      <c r="B108" s="7"/>
      <c r="C108" s="17"/>
      <c r="D108" s="17"/>
      <c r="E108" s="17"/>
      <c r="F108" s="26"/>
      <c r="G108" s="90"/>
      <c r="H108" s="90"/>
      <c r="I108" s="636" t="str">
        <f t="shared" si="4"/>
        <v>w</v>
      </c>
      <c r="J108" s="588"/>
      <c r="K108" s="228">
        <v>0.67</v>
      </c>
      <c r="L108" s="228">
        <v>0.92</v>
      </c>
      <c r="M108" s="228">
        <v>1.02</v>
      </c>
      <c r="N108" s="228">
        <v>1</v>
      </c>
      <c r="O108" s="228">
        <v>0.97</v>
      </c>
      <c r="P108" s="227">
        <v>0.82</v>
      </c>
      <c r="Q108" s="227">
        <v>0.81</v>
      </c>
      <c r="R108" s="227">
        <v>0.56000000000000005</v>
      </c>
      <c r="S108" s="227">
        <v>0</v>
      </c>
      <c r="T108" s="88"/>
      <c r="U108" s="88"/>
      <c r="V108" s="30"/>
      <c r="W108" s="16"/>
      <c r="X108" s="8"/>
    </row>
    <row r="109" spans="1:24" x14ac:dyDescent="0.35">
      <c r="A109" s="163"/>
      <c r="B109" s="7"/>
      <c r="C109" s="17"/>
      <c r="D109" s="17"/>
      <c r="E109" s="17"/>
      <c r="F109" s="26"/>
      <c r="G109" s="90"/>
      <c r="H109" s="90"/>
      <c r="I109" s="636" t="str">
        <f t="shared" si="4"/>
        <v>wd</v>
      </c>
      <c r="J109" s="588"/>
      <c r="K109" s="228">
        <v>0.67</v>
      </c>
      <c r="L109" s="228">
        <v>0.92</v>
      </c>
      <c r="M109" s="228">
        <v>1.02</v>
      </c>
      <c r="N109" s="228">
        <v>1</v>
      </c>
      <c r="O109" s="228">
        <v>0.97</v>
      </c>
      <c r="P109" s="227">
        <v>0.82</v>
      </c>
      <c r="Q109" s="227">
        <v>0.81</v>
      </c>
      <c r="R109" s="227">
        <v>0.56000000000000005</v>
      </c>
      <c r="S109" s="227">
        <v>0</v>
      </c>
      <c r="T109" s="88"/>
      <c r="U109" s="88"/>
      <c r="V109" s="30"/>
      <c r="W109" s="16"/>
      <c r="X109" s="8"/>
    </row>
    <row r="110" spans="1:24" x14ac:dyDescent="0.35">
      <c r="A110" s="163"/>
      <c r="B110" s="7"/>
      <c r="C110" s="17"/>
      <c r="D110" s="17"/>
      <c r="E110" s="17"/>
      <c r="F110" s="26"/>
      <c r="G110" s="90"/>
      <c r="H110" s="90"/>
      <c r="I110" s="636" t="str">
        <f t="shared" si="4"/>
        <v>z</v>
      </c>
      <c r="J110" s="588"/>
      <c r="K110" s="227">
        <v>0.75</v>
      </c>
      <c r="L110" s="227">
        <v>1</v>
      </c>
      <c r="M110" s="227">
        <v>1.1299999999999999</v>
      </c>
      <c r="N110" s="227">
        <v>1</v>
      </c>
      <c r="O110" s="227">
        <v>0.97</v>
      </c>
      <c r="P110" s="227">
        <v>0.73</v>
      </c>
      <c r="Q110" s="227">
        <v>0.77</v>
      </c>
      <c r="R110" s="227">
        <v>0.56000000000000005</v>
      </c>
      <c r="S110" s="227">
        <v>0</v>
      </c>
      <c r="T110" s="88"/>
      <c r="U110" s="88"/>
      <c r="V110" s="30"/>
      <c r="W110" s="16"/>
      <c r="X110" s="8"/>
    </row>
    <row r="111" spans="1:24" x14ac:dyDescent="0.35">
      <c r="A111" s="163"/>
      <c r="B111" s="7"/>
      <c r="C111" s="17"/>
      <c r="D111" s="17"/>
      <c r="E111" s="17"/>
      <c r="F111" s="26"/>
      <c r="G111" s="90"/>
      <c r="H111" s="90"/>
      <c r="I111" s="636" t="str">
        <f t="shared" si="4"/>
        <v>zd</v>
      </c>
      <c r="J111" s="588"/>
      <c r="K111" s="227">
        <v>0.75</v>
      </c>
      <c r="L111" s="227">
        <v>1</v>
      </c>
      <c r="M111" s="227">
        <v>1.1299999999999999</v>
      </c>
      <c r="N111" s="227">
        <v>1</v>
      </c>
      <c r="O111" s="227">
        <v>0.97</v>
      </c>
      <c r="P111" s="227">
        <v>0.73</v>
      </c>
      <c r="Q111" s="227">
        <v>0.77</v>
      </c>
      <c r="R111" s="227">
        <v>0.56000000000000005</v>
      </c>
      <c r="S111" s="227">
        <v>0</v>
      </c>
      <c r="T111" s="88"/>
      <c r="U111" s="88"/>
      <c r="V111" s="30"/>
      <c r="W111" s="16"/>
      <c r="X111" s="8"/>
    </row>
    <row r="112" spans="1:24" x14ac:dyDescent="0.35">
      <c r="A112" s="163"/>
      <c r="B112" s="7"/>
      <c r="C112" s="17"/>
      <c r="D112" s="17"/>
      <c r="E112" s="17"/>
      <c r="F112" s="36"/>
      <c r="G112" s="37"/>
      <c r="H112" s="37"/>
      <c r="I112" s="37"/>
      <c r="J112" s="38"/>
      <c r="K112" s="38"/>
      <c r="L112" s="38"/>
      <c r="M112" s="38"/>
      <c r="N112" s="38"/>
      <c r="O112" s="38"/>
      <c r="P112" s="38"/>
      <c r="Q112" s="38"/>
      <c r="R112" s="38"/>
      <c r="S112" s="38"/>
      <c r="T112" s="38"/>
      <c r="U112" s="38"/>
      <c r="V112" s="30"/>
      <c r="W112" s="16"/>
      <c r="X112" s="8"/>
    </row>
    <row r="113" spans="1:24" x14ac:dyDescent="0.35">
      <c r="A113" s="163"/>
      <c r="B113" s="7"/>
      <c r="C113" s="39"/>
      <c r="D113" s="39"/>
      <c r="E113" s="39"/>
      <c r="F113" s="39"/>
      <c r="G113" s="40" t="str">
        <f>G48</f>
        <v>GRAZING CROPS - ESTIMATED GROWTH RATE &amp; CONSUMPTION</v>
      </c>
      <c r="H113" s="39"/>
      <c r="I113" s="39"/>
      <c r="J113" s="39"/>
      <c r="K113" s="39"/>
      <c r="L113" s="39"/>
      <c r="M113" s="39"/>
      <c r="N113" s="39"/>
      <c r="O113" s="39"/>
      <c r="P113" s="39"/>
      <c r="Q113" s="39"/>
      <c r="R113" s="39"/>
      <c r="S113" s="39"/>
      <c r="T113" s="93"/>
      <c r="U113" s="93"/>
      <c r="V113" s="93"/>
      <c r="W113" s="41" t="s">
        <v>91</v>
      </c>
      <c r="X113" s="8"/>
    </row>
    <row r="114" spans="1:24" x14ac:dyDescent="0.35">
      <c r="A114" s="163"/>
      <c r="B114" s="7"/>
      <c r="C114" s="7"/>
      <c r="D114" s="7"/>
      <c r="E114" s="7"/>
      <c r="F114" s="8"/>
      <c r="G114" s="8"/>
      <c r="H114" s="8"/>
      <c r="I114" s="8"/>
      <c r="J114" s="8"/>
      <c r="K114" s="8"/>
      <c r="L114" s="8"/>
      <c r="M114" s="8"/>
      <c r="N114" s="8"/>
      <c r="O114" s="8"/>
      <c r="P114" s="8"/>
      <c r="Q114" s="8"/>
      <c r="R114" s="8"/>
      <c r="S114" s="8"/>
      <c r="T114" s="8"/>
      <c r="U114" s="8"/>
      <c r="V114" s="8"/>
      <c r="W114" s="8"/>
      <c r="X114" s="8"/>
    </row>
    <row r="115" spans="1:24" ht="15" thickBot="1" x14ac:dyDescent="0.4">
      <c r="A115" s="163"/>
      <c r="B115" s="7"/>
      <c r="C115" s="7"/>
      <c r="D115" s="7"/>
      <c r="E115" s="7"/>
      <c r="F115" s="7"/>
      <c r="G115" s="7"/>
      <c r="H115" s="7"/>
      <c r="I115" s="7"/>
      <c r="J115" s="7"/>
      <c r="K115" s="7"/>
      <c r="L115" s="7"/>
      <c r="M115" s="7"/>
      <c r="N115" s="7"/>
      <c r="O115" s="7"/>
      <c r="P115" s="7"/>
      <c r="Q115" s="7"/>
      <c r="R115" s="7"/>
      <c r="S115" s="7"/>
      <c r="T115" s="7"/>
      <c r="U115" s="7"/>
      <c r="V115" s="7"/>
      <c r="W115" s="7"/>
      <c r="X115" s="8"/>
    </row>
    <row r="116" spans="1:24" x14ac:dyDescent="0.35">
      <c r="A116" s="163"/>
      <c r="B116" s="7"/>
      <c r="C116" s="9" t="s">
        <v>0</v>
      </c>
      <c r="D116" s="9">
        <f>SUM(F149:V170)</f>
        <v>1.9000000000000006</v>
      </c>
      <c r="E116" s="9"/>
      <c r="F116" s="9"/>
      <c r="G116" s="9"/>
      <c r="H116" s="9"/>
      <c r="I116" s="9"/>
      <c r="J116" s="9"/>
      <c r="K116" s="10"/>
      <c r="L116" s="10"/>
      <c r="M116" s="10"/>
      <c r="N116" s="10"/>
      <c r="O116" s="10"/>
      <c r="P116" s="10"/>
      <c r="Q116" s="10"/>
      <c r="R116" s="10"/>
      <c r="S116" s="10"/>
      <c r="T116" s="10"/>
      <c r="U116" s="10"/>
      <c r="V116" s="10"/>
      <c r="W116" s="11"/>
      <c r="X116" s="8"/>
    </row>
    <row r="117" spans="1:24" x14ac:dyDescent="0.35">
      <c r="A117" s="163"/>
      <c r="B117" s="7"/>
      <c r="C117" s="12"/>
      <c r="D117" s="12">
        <v>2167.88</v>
      </c>
      <c r="E117" s="12" t="s">
        <v>1</v>
      </c>
      <c r="F117" s="13"/>
      <c r="G117" s="14" t="s">
        <v>882</v>
      </c>
      <c r="H117" s="13"/>
      <c r="I117" s="13"/>
      <c r="J117" s="13"/>
      <c r="K117" s="13"/>
      <c r="L117" s="13"/>
      <c r="M117" s="13"/>
      <c r="N117" s="13"/>
      <c r="O117" s="13"/>
      <c r="P117" s="13"/>
      <c r="Q117" s="13"/>
      <c r="R117" s="13"/>
      <c r="S117" s="15"/>
      <c r="T117" s="74"/>
      <c r="U117" s="106"/>
      <c r="V117" s="106"/>
      <c r="W117" s="16"/>
      <c r="X117" s="8"/>
    </row>
    <row r="118" spans="1:24" x14ac:dyDescent="0.35">
      <c r="A118" s="163"/>
      <c r="B118" s="7"/>
      <c r="C118" s="12"/>
      <c r="D118" s="12" t="b">
        <f>OR(ISNA(VLOOKUP(G117,Index_Table_Names,1,FALSE)),G117="")</f>
        <v>0</v>
      </c>
      <c r="E118" s="17"/>
      <c r="F118" s="13"/>
      <c r="G118" s="13"/>
      <c r="H118" s="74"/>
      <c r="I118" s="13"/>
      <c r="J118" s="13"/>
      <c r="K118" s="13"/>
      <c r="L118" s="13"/>
      <c r="M118" s="13"/>
      <c r="N118" s="13"/>
      <c r="O118" s="13"/>
      <c r="P118" s="13"/>
      <c r="Q118" s="13"/>
      <c r="R118" s="13"/>
      <c r="S118" s="15"/>
      <c r="T118" s="107"/>
      <c r="U118" s="106"/>
      <c r="V118" s="106"/>
      <c r="W118" s="16"/>
      <c r="X118" s="8"/>
    </row>
    <row r="119" spans="1:24" x14ac:dyDescent="0.35">
      <c r="A119" s="163"/>
      <c r="B119" s="7"/>
      <c r="C119" s="17"/>
      <c r="D119" s="12" t="b">
        <f>(D117&lt;&gt;D116)</f>
        <v>1</v>
      </c>
      <c r="E119" s="17"/>
      <c r="F119" s="13"/>
      <c r="G119" s="44">
        <v>37780.587162384261</v>
      </c>
      <c r="H119" s="74"/>
      <c r="I119" s="13"/>
      <c r="J119" s="13"/>
      <c r="K119" s="13"/>
      <c r="L119" s="13"/>
      <c r="M119" s="13"/>
      <c r="N119" s="13"/>
      <c r="O119" s="13"/>
      <c r="P119" s="13"/>
      <c r="Q119" s="13"/>
      <c r="R119" s="13"/>
      <c r="S119" s="15"/>
      <c r="T119" s="107"/>
      <c r="U119" s="106"/>
      <c r="V119" s="106"/>
      <c r="W119" s="16"/>
      <c r="X119" s="8"/>
    </row>
    <row r="120" spans="1:24" x14ac:dyDescent="0.35">
      <c r="A120" s="163"/>
      <c r="B120" s="7"/>
      <c r="C120" s="17"/>
      <c r="D120" s="12"/>
      <c r="E120" s="17"/>
      <c r="F120" s="13"/>
      <c r="G120" s="21"/>
      <c r="H120" s="74"/>
      <c r="I120" s="13"/>
      <c r="J120" s="74"/>
      <c r="K120" s="13"/>
      <c r="L120" s="13"/>
      <c r="M120" s="13"/>
      <c r="N120" s="13"/>
      <c r="O120" s="13"/>
      <c r="P120" s="13"/>
      <c r="Q120" s="13"/>
      <c r="R120" s="13"/>
      <c r="S120" s="15"/>
      <c r="T120" s="107"/>
      <c r="U120" s="106"/>
      <c r="V120" s="106"/>
      <c r="W120" s="16"/>
      <c r="X120" s="8"/>
    </row>
    <row r="121" spans="1:24" x14ac:dyDescent="0.35">
      <c r="A121" s="163"/>
      <c r="B121" s="7"/>
      <c r="C121" s="17"/>
      <c r="D121" s="17"/>
      <c r="E121" s="17"/>
      <c r="F121" s="17"/>
      <c r="G121" s="136"/>
      <c r="H121" s="17"/>
      <c r="I121" s="17"/>
      <c r="J121" s="23" t="s">
        <v>712</v>
      </c>
      <c r="K121" s="23" t="s">
        <v>342</v>
      </c>
      <c r="L121" s="23" t="s">
        <v>107</v>
      </c>
      <c r="M121" s="23" t="s">
        <v>108</v>
      </c>
      <c r="N121" s="23" t="s">
        <v>109</v>
      </c>
      <c r="O121" s="23" t="s">
        <v>110</v>
      </c>
      <c r="P121" s="23" t="s">
        <v>111</v>
      </c>
      <c r="Q121" s="23" t="s">
        <v>112</v>
      </c>
      <c r="R121" s="23" t="s">
        <v>113</v>
      </c>
      <c r="S121" s="23" t="s">
        <v>114</v>
      </c>
      <c r="T121" s="23" t="s">
        <v>115</v>
      </c>
      <c r="U121" s="23"/>
      <c r="V121" s="22"/>
      <c r="W121" s="16"/>
      <c r="X121" s="8"/>
    </row>
    <row r="122" spans="1:24" x14ac:dyDescent="0.35">
      <c r="A122" s="163"/>
      <c r="B122" s="7"/>
      <c r="C122" s="17"/>
      <c r="D122" s="17"/>
      <c r="E122" s="17"/>
      <c r="F122" s="17"/>
      <c r="G122" s="45" t="s">
        <v>411</v>
      </c>
      <c r="H122" s="17"/>
      <c r="I122" s="17"/>
      <c r="J122" s="23"/>
      <c r="K122" s="23" t="s">
        <v>411</v>
      </c>
      <c r="L122" s="23" t="s">
        <v>411</v>
      </c>
      <c r="M122" s="23" t="s">
        <v>411</v>
      </c>
      <c r="N122" s="23" t="s">
        <v>411</v>
      </c>
      <c r="O122" s="23" t="s">
        <v>411</v>
      </c>
      <c r="P122" s="23" t="s">
        <v>411</v>
      </c>
      <c r="Q122" s="23" t="s">
        <v>411</v>
      </c>
      <c r="R122" s="23" t="s">
        <v>411</v>
      </c>
      <c r="S122" s="23" t="s">
        <v>411</v>
      </c>
      <c r="T122" s="23" t="s">
        <v>411</v>
      </c>
      <c r="U122" s="23"/>
      <c r="V122" s="22"/>
      <c r="W122" s="16"/>
      <c r="X122" s="8"/>
    </row>
    <row r="123" spans="1:24" x14ac:dyDescent="0.35">
      <c r="A123" s="163"/>
      <c r="B123" s="7"/>
      <c r="C123" s="17"/>
      <c r="D123" s="17"/>
      <c r="E123" s="17"/>
      <c r="F123" s="26"/>
      <c r="G123" s="26"/>
      <c r="H123" s="26"/>
      <c r="I123" s="636" t="str">
        <f t="shared" ref="I123:I130" si="5">G21</f>
        <v>b</v>
      </c>
      <c r="J123" s="586"/>
      <c r="K123" s="236">
        <v>0.81</v>
      </c>
      <c r="L123" s="236">
        <v>0.81</v>
      </c>
      <c r="M123" s="236">
        <v>0.81</v>
      </c>
      <c r="N123" s="236">
        <v>0.81</v>
      </c>
      <c r="O123" s="236">
        <v>0.81</v>
      </c>
      <c r="P123" s="236">
        <v>0.81</v>
      </c>
      <c r="Q123" s="236">
        <v>0.81</v>
      </c>
      <c r="R123" s="236">
        <v>0.81</v>
      </c>
      <c r="S123" s="236">
        <v>0.81</v>
      </c>
      <c r="T123" s="236">
        <v>0.81</v>
      </c>
      <c r="U123" s="28"/>
      <c r="V123" s="30"/>
      <c r="W123" s="16"/>
      <c r="X123" s="8"/>
    </row>
    <row r="124" spans="1:24" x14ac:dyDescent="0.35">
      <c r="A124" s="163"/>
      <c r="B124" s="7"/>
      <c r="C124" s="17"/>
      <c r="D124" s="17"/>
      <c r="E124" s="17"/>
      <c r="F124" s="26"/>
      <c r="G124" s="90"/>
      <c r="H124" s="90"/>
      <c r="I124" s="636" t="str">
        <f t="shared" si="5"/>
        <v>bd</v>
      </c>
      <c r="J124" s="586"/>
      <c r="K124" s="236">
        <v>0.81</v>
      </c>
      <c r="L124" s="236">
        <v>0.81</v>
      </c>
      <c r="M124" s="236">
        <v>0.81</v>
      </c>
      <c r="N124" s="236">
        <v>0.81</v>
      </c>
      <c r="O124" s="236">
        <v>0.81</v>
      </c>
      <c r="P124" s="236">
        <v>0.81</v>
      </c>
      <c r="Q124" s="236">
        <v>0.81</v>
      </c>
      <c r="R124" s="236">
        <v>0.81</v>
      </c>
      <c r="S124" s="236">
        <v>0.81</v>
      </c>
      <c r="T124" s="236">
        <v>0.81</v>
      </c>
      <c r="U124" s="88"/>
      <c r="V124" s="30"/>
      <c r="W124" s="16"/>
      <c r="X124" s="8"/>
    </row>
    <row r="125" spans="1:24" x14ac:dyDescent="0.35">
      <c r="A125" s="163"/>
      <c r="B125" s="7"/>
      <c r="C125" s="17"/>
      <c r="D125" s="17"/>
      <c r="E125" s="17"/>
      <c r="F125" s="26"/>
      <c r="G125" s="90"/>
      <c r="H125" s="90"/>
      <c r="I125" s="636" t="str">
        <f t="shared" si="5"/>
        <v>f</v>
      </c>
      <c r="J125" s="588"/>
      <c r="K125" s="236">
        <v>0.81</v>
      </c>
      <c r="L125" s="236">
        <v>0.81</v>
      </c>
      <c r="M125" s="236">
        <v>0.81</v>
      </c>
      <c r="N125" s="236">
        <v>0.81</v>
      </c>
      <c r="O125" s="236">
        <v>0.81</v>
      </c>
      <c r="P125" s="236">
        <v>0.81</v>
      </c>
      <c r="Q125" s="236">
        <v>0.81</v>
      </c>
      <c r="R125" s="236">
        <v>0.81</v>
      </c>
      <c r="S125" s="236">
        <v>0.81</v>
      </c>
      <c r="T125" s="236">
        <v>0.81</v>
      </c>
      <c r="U125" s="88"/>
      <c r="V125" s="30"/>
      <c r="W125" s="16"/>
      <c r="X125" s="8"/>
    </row>
    <row r="126" spans="1:24" x14ac:dyDescent="0.35">
      <c r="A126" s="163"/>
      <c r="B126" s="7"/>
      <c r="C126" s="17"/>
      <c r="D126" s="17"/>
      <c r="E126" s="17"/>
      <c r="F126" s="26"/>
      <c r="G126" s="90"/>
      <c r="H126" s="90"/>
      <c r="I126" s="636" t="str">
        <f t="shared" si="5"/>
        <v>h</v>
      </c>
      <c r="J126" s="588"/>
      <c r="K126" s="236">
        <v>0.81</v>
      </c>
      <c r="L126" s="236">
        <v>0.81</v>
      </c>
      <c r="M126" s="236">
        <v>0.81</v>
      </c>
      <c r="N126" s="236">
        <v>0.81</v>
      </c>
      <c r="O126" s="236">
        <v>0.81</v>
      </c>
      <c r="P126" s="236">
        <v>0.81</v>
      </c>
      <c r="Q126" s="236">
        <v>0.81</v>
      </c>
      <c r="R126" s="236">
        <v>0.81</v>
      </c>
      <c r="S126" s="236">
        <v>0.81</v>
      </c>
      <c r="T126" s="236">
        <v>0.81</v>
      </c>
      <c r="U126" s="88"/>
      <c r="V126" s="30"/>
      <c r="W126" s="16"/>
      <c r="X126" s="8"/>
    </row>
    <row r="127" spans="1:24" x14ac:dyDescent="0.35">
      <c r="A127" s="163"/>
      <c r="B127" s="7"/>
      <c r="C127" s="17"/>
      <c r="D127" s="17"/>
      <c r="E127" s="17"/>
      <c r="F127" s="26"/>
      <c r="G127" s="90"/>
      <c r="H127" s="90"/>
      <c r="I127" s="636" t="str">
        <f t="shared" si="5"/>
        <v>i</v>
      </c>
      <c r="J127" s="588"/>
      <c r="K127" s="236">
        <v>0.81</v>
      </c>
      <c r="L127" s="236">
        <v>0.81</v>
      </c>
      <c r="M127" s="236">
        <v>0.81</v>
      </c>
      <c r="N127" s="236">
        <v>0.81</v>
      </c>
      <c r="O127" s="236">
        <v>0.81</v>
      </c>
      <c r="P127" s="236">
        <v>0.81</v>
      </c>
      <c r="Q127" s="236">
        <v>0.81</v>
      </c>
      <c r="R127" s="236">
        <v>0.81</v>
      </c>
      <c r="S127" s="236">
        <v>0.81</v>
      </c>
      <c r="T127" s="236">
        <v>0.81</v>
      </c>
      <c r="U127" s="88"/>
      <c r="V127" s="30"/>
      <c r="W127" s="16"/>
      <c r="X127" s="8"/>
    </row>
    <row r="128" spans="1:24" x14ac:dyDescent="0.35">
      <c r="A128" s="163"/>
      <c r="B128" s="7"/>
      <c r="C128" s="17"/>
      <c r="D128" s="17"/>
      <c r="E128" s="17"/>
      <c r="F128" s="26"/>
      <c r="G128" s="90"/>
      <c r="H128" s="90"/>
      <c r="I128" s="636" t="str">
        <f t="shared" si="5"/>
        <v>k</v>
      </c>
      <c r="J128" s="588"/>
      <c r="K128" s="236">
        <v>0.81</v>
      </c>
      <c r="L128" s="236">
        <v>0.81</v>
      </c>
      <c r="M128" s="236">
        <v>0.81</v>
      </c>
      <c r="N128" s="236">
        <v>0.81</v>
      </c>
      <c r="O128" s="236">
        <v>0.81</v>
      </c>
      <c r="P128" s="236">
        <v>0.81</v>
      </c>
      <c r="Q128" s="236">
        <v>0.81</v>
      </c>
      <c r="R128" s="236">
        <v>0.81</v>
      </c>
      <c r="S128" s="236">
        <v>0.81</v>
      </c>
      <c r="T128" s="236">
        <v>0.81</v>
      </c>
      <c r="U128" s="88"/>
      <c r="V128" s="30"/>
      <c r="W128" s="16"/>
      <c r="X128" s="8"/>
    </row>
    <row r="129" spans="1:54" x14ac:dyDescent="0.35">
      <c r="A129" s="163"/>
      <c r="B129" s="7"/>
      <c r="C129" s="17"/>
      <c r="D129" s="17"/>
      <c r="E129" s="17"/>
      <c r="F129" s="26"/>
      <c r="G129" s="90"/>
      <c r="H129" s="90"/>
      <c r="I129" s="636" t="str">
        <f t="shared" si="5"/>
        <v>l</v>
      </c>
      <c r="J129" s="588"/>
      <c r="K129" s="236">
        <v>0.81</v>
      </c>
      <c r="L129" s="236">
        <v>0.81</v>
      </c>
      <c r="M129" s="236">
        <v>0.81</v>
      </c>
      <c r="N129" s="236">
        <v>0.81</v>
      </c>
      <c r="O129" s="236">
        <v>0.81</v>
      </c>
      <c r="P129" s="236">
        <v>0.81</v>
      </c>
      <c r="Q129" s="236">
        <v>0.81</v>
      </c>
      <c r="R129" s="236">
        <v>0.81</v>
      </c>
      <c r="S129" s="236">
        <v>0.81</v>
      </c>
      <c r="T129" s="236">
        <v>0.81</v>
      </c>
      <c r="U129" s="88"/>
      <c r="V129" s="30"/>
      <c r="W129" s="16"/>
      <c r="X129" s="8"/>
    </row>
    <row r="130" spans="1:54" x14ac:dyDescent="0.35">
      <c r="A130" s="163"/>
      <c r="B130" s="7"/>
      <c r="C130" s="17"/>
      <c r="D130" s="17"/>
      <c r="E130" s="17"/>
      <c r="F130" s="26"/>
      <c r="G130" s="90"/>
      <c r="H130" s="90"/>
      <c r="I130" s="636" t="str">
        <f t="shared" si="5"/>
        <v>lf</v>
      </c>
      <c r="J130" s="588"/>
      <c r="K130" s="236">
        <v>0.81</v>
      </c>
      <c r="L130" s="236">
        <v>0.81</v>
      </c>
      <c r="M130" s="236">
        <v>0.81</v>
      </c>
      <c r="N130" s="236">
        <v>0.81</v>
      </c>
      <c r="O130" s="236">
        <v>0.81</v>
      </c>
      <c r="P130" s="236">
        <v>0.81</v>
      </c>
      <c r="Q130" s="236">
        <v>0.81</v>
      </c>
      <c r="R130" s="236">
        <v>0.81</v>
      </c>
      <c r="S130" s="236">
        <v>0.81</v>
      </c>
      <c r="T130" s="236">
        <v>0.81</v>
      </c>
      <c r="U130" s="88"/>
      <c r="V130" s="30"/>
      <c r="W130" s="16"/>
      <c r="X130" s="8"/>
    </row>
    <row r="131" spans="1:54" x14ac:dyDescent="0.35">
      <c r="A131" s="163"/>
      <c r="B131" s="7"/>
      <c r="C131" s="17"/>
      <c r="D131" s="17"/>
      <c r="E131" s="17"/>
      <c r="F131" s="26"/>
      <c r="G131" s="90"/>
      <c r="H131" s="90"/>
      <c r="I131" s="636" t="str">
        <f t="shared" ref="I131" si="6">G29</f>
        <v>ms</v>
      </c>
      <c r="J131" s="588"/>
      <c r="K131" s="236">
        <v>0.81</v>
      </c>
      <c r="L131" s="236">
        <v>0.81</v>
      </c>
      <c r="M131" s="236">
        <v>0.81</v>
      </c>
      <c r="N131" s="236">
        <v>0.81</v>
      </c>
      <c r="O131" s="236">
        <v>0.81</v>
      </c>
      <c r="P131" s="236">
        <v>0.81</v>
      </c>
      <c r="Q131" s="236">
        <v>0.81</v>
      </c>
      <c r="R131" s="236">
        <v>0.81</v>
      </c>
      <c r="S131" s="236">
        <v>0.81</v>
      </c>
      <c r="T131" s="236">
        <v>0.81</v>
      </c>
      <c r="U131" s="88"/>
      <c r="V131" s="30"/>
      <c r="W131" s="16"/>
      <c r="X131" s="8"/>
    </row>
    <row r="132" spans="1:54" x14ac:dyDescent="0.35">
      <c r="A132" s="163"/>
      <c r="B132" s="7"/>
      <c r="C132" s="17"/>
      <c r="D132" s="17"/>
      <c r="E132" s="17"/>
      <c r="F132" s="26"/>
      <c r="G132" s="90"/>
      <c r="H132" s="90"/>
      <c r="I132" s="636" t="str">
        <f t="shared" ref="I132:I141" si="7">G30</f>
        <v>o</v>
      </c>
      <c r="J132" s="588"/>
      <c r="K132" s="236">
        <v>0.81</v>
      </c>
      <c r="L132" s="236">
        <v>0.81</v>
      </c>
      <c r="M132" s="236">
        <v>0.81</v>
      </c>
      <c r="N132" s="236">
        <v>0.81</v>
      </c>
      <c r="O132" s="236">
        <v>0.81</v>
      </c>
      <c r="P132" s="236">
        <v>0.81</v>
      </c>
      <c r="Q132" s="236">
        <v>0.81</v>
      </c>
      <c r="R132" s="236">
        <v>0.81</v>
      </c>
      <c r="S132" s="236">
        <v>0.81</v>
      </c>
      <c r="T132" s="236">
        <v>0.81</v>
      </c>
      <c r="U132" s="88"/>
      <c r="V132" s="30"/>
      <c r="W132" s="16"/>
      <c r="X132" s="8"/>
    </row>
    <row r="133" spans="1:54" x14ac:dyDescent="0.35">
      <c r="A133" s="163"/>
      <c r="B133" s="7"/>
      <c r="C133" s="17"/>
      <c r="D133" s="17"/>
      <c r="E133" s="17"/>
      <c r="F133" s="26"/>
      <c r="G133" s="90"/>
      <c r="H133" s="90"/>
      <c r="I133" s="636" t="str">
        <f t="shared" si="7"/>
        <v>od</v>
      </c>
      <c r="J133" s="588"/>
      <c r="K133" s="236">
        <v>0.81</v>
      </c>
      <c r="L133" s="236">
        <v>0.81</v>
      </c>
      <c r="M133" s="236">
        <v>0.81</v>
      </c>
      <c r="N133" s="236">
        <v>0.81</v>
      </c>
      <c r="O133" s="236">
        <v>0.81</v>
      </c>
      <c r="P133" s="236">
        <v>0.81</v>
      </c>
      <c r="Q133" s="236">
        <v>0.81</v>
      </c>
      <c r="R133" s="236">
        <v>0.81</v>
      </c>
      <c r="S133" s="236">
        <v>0.81</v>
      </c>
      <c r="T133" s="236">
        <v>0.81</v>
      </c>
      <c r="U133" s="88"/>
      <c r="V133" s="30"/>
      <c r="W133" s="16"/>
      <c r="X133" s="8"/>
    </row>
    <row r="134" spans="1:54" x14ac:dyDescent="0.35">
      <c r="A134" s="163"/>
      <c r="B134" s="7"/>
      <c r="C134" s="17"/>
      <c r="D134" s="17"/>
      <c r="E134" s="17"/>
      <c r="F134" s="26"/>
      <c r="G134" s="90"/>
      <c r="H134" s="90"/>
      <c r="I134" s="636" t="str">
        <f t="shared" si="7"/>
        <v>of</v>
      </c>
      <c r="J134" s="588"/>
      <c r="K134" s="236">
        <v>0.81</v>
      </c>
      <c r="L134" s="236">
        <v>0.81</v>
      </c>
      <c r="M134" s="236">
        <v>0.81</v>
      </c>
      <c r="N134" s="236">
        <v>0.81</v>
      </c>
      <c r="O134" s="236">
        <v>0.81</v>
      </c>
      <c r="P134" s="236">
        <v>0.81</v>
      </c>
      <c r="Q134" s="236">
        <v>0.81</v>
      </c>
      <c r="R134" s="236">
        <v>0.81</v>
      </c>
      <c r="S134" s="236">
        <v>0.81</v>
      </c>
      <c r="T134" s="236">
        <v>0.81</v>
      </c>
      <c r="U134" s="88"/>
      <c r="V134" s="30"/>
      <c r="W134" s="16"/>
      <c r="X134" s="8"/>
    </row>
    <row r="135" spans="1:54" x14ac:dyDescent="0.35">
      <c r="A135" s="163"/>
      <c r="B135" s="7"/>
      <c r="C135" s="17"/>
      <c r="D135" s="17"/>
      <c r="E135" s="17"/>
      <c r="F135" s="26"/>
      <c r="G135" s="90"/>
      <c r="H135" s="90"/>
      <c r="I135" s="636" t="str">
        <f t="shared" si="7"/>
        <v>r</v>
      </c>
      <c r="J135" s="588"/>
      <c r="K135" s="236">
        <v>0.81</v>
      </c>
      <c r="L135" s="236">
        <v>0.81</v>
      </c>
      <c r="M135" s="236">
        <v>0.81</v>
      </c>
      <c r="N135" s="236">
        <v>0.81</v>
      </c>
      <c r="O135" s="236">
        <v>0.81</v>
      </c>
      <c r="P135" s="236">
        <v>0.81</v>
      </c>
      <c r="Q135" s="236">
        <v>0.81</v>
      </c>
      <c r="R135" s="236">
        <v>0.81</v>
      </c>
      <c r="S135" s="236">
        <v>0.81</v>
      </c>
      <c r="T135" s="236">
        <v>0.81</v>
      </c>
      <c r="U135" s="88"/>
      <c r="V135" s="30"/>
      <c r="W135" s="16"/>
      <c r="X135" s="8"/>
    </row>
    <row r="136" spans="1:54" x14ac:dyDescent="0.35">
      <c r="A136" s="163"/>
      <c r="B136" s="7"/>
      <c r="C136" s="17"/>
      <c r="D136" s="17"/>
      <c r="E136" s="17"/>
      <c r="F136" s="26"/>
      <c r="G136" s="90"/>
      <c r="H136" s="90"/>
      <c r="I136" s="636" t="str">
        <f t="shared" si="7"/>
        <v>rd</v>
      </c>
      <c r="J136" s="588"/>
      <c r="K136" s="236">
        <v>0.81</v>
      </c>
      <c r="L136" s="236">
        <v>0.81</v>
      </c>
      <c r="M136" s="236">
        <v>0.81</v>
      </c>
      <c r="N136" s="236">
        <v>0.81</v>
      </c>
      <c r="O136" s="236">
        <v>0.81</v>
      </c>
      <c r="P136" s="236">
        <v>0.81</v>
      </c>
      <c r="Q136" s="236">
        <v>0.81</v>
      </c>
      <c r="R136" s="236">
        <v>0.81</v>
      </c>
      <c r="S136" s="236">
        <v>0.81</v>
      </c>
      <c r="T136" s="236">
        <v>0.81</v>
      </c>
      <c r="U136" s="88"/>
      <c r="V136" s="30"/>
      <c r="W136" s="16"/>
      <c r="X136" s="8"/>
    </row>
    <row r="137" spans="1:54" x14ac:dyDescent="0.35">
      <c r="A137" s="163"/>
      <c r="B137" s="7"/>
      <c r="C137" s="17"/>
      <c r="D137" s="17"/>
      <c r="E137" s="17"/>
      <c r="F137" s="26"/>
      <c r="G137" s="90"/>
      <c r="H137" s="90"/>
      <c r="I137" s="636" t="str">
        <f t="shared" si="7"/>
        <v>v</v>
      </c>
      <c r="J137" s="588"/>
      <c r="K137" s="236">
        <v>0.81</v>
      </c>
      <c r="L137" s="236">
        <v>0.81</v>
      </c>
      <c r="M137" s="236">
        <v>0.81</v>
      </c>
      <c r="N137" s="236">
        <v>0.81</v>
      </c>
      <c r="O137" s="236">
        <v>0.81</v>
      </c>
      <c r="P137" s="236">
        <v>0.81</v>
      </c>
      <c r="Q137" s="236">
        <v>0.81</v>
      </c>
      <c r="R137" s="236">
        <v>0.81</v>
      </c>
      <c r="S137" s="236">
        <v>0.81</v>
      </c>
      <c r="T137" s="236">
        <v>0.81</v>
      </c>
      <c r="U137" s="88"/>
      <c r="V137" s="30"/>
      <c r="W137" s="16"/>
      <c r="X137" s="8"/>
    </row>
    <row r="138" spans="1:54" x14ac:dyDescent="0.35">
      <c r="A138" s="163"/>
      <c r="B138" s="7"/>
      <c r="C138" s="17"/>
      <c r="D138" s="17"/>
      <c r="E138" s="17"/>
      <c r="F138" s="26"/>
      <c r="G138" s="90"/>
      <c r="H138" s="90"/>
      <c r="I138" s="636" t="str">
        <f t="shared" si="7"/>
        <v>w</v>
      </c>
      <c r="J138" s="588"/>
      <c r="K138" s="236">
        <v>0.81</v>
      </c>
      <c r="L138" s="236">
        <v>0.81</v>
      </c>
      <c r="M138" s="236">
        <v>0.81</v>
      </c>
      <c r="N138" s="236">
        <v>0.81</v>
      </c>
      <c r="O138" s="236">
        <v>0.81</v>
      </c>
      <c r="P138" s="236">
        <v>0.81</v>
      </c>
      <c r="Q138" s="236">
        <v>0.81</v>
      </c>
      <c r="R138" s="236">
        <v>0.81</v>
      </c>
      <c r="S138" s="236">
        <v>0.81</v>
      </c>
      <c r="T138" s="236">
        <v>0.81</v>
      </c>
      <c r="U138" s="88"/>
      <c r="V138" s="30"/>
      <c r="W138" s="16"/>
      <c r="X138" s="8"/>
    </row>
    <row r="139" spans="1:54" x14ac:dyDescent="0.35">
      <c r="A139" s="163"/>
      <c r="B139" s="7"/>
      <c r="C139" s="17"/>
      <c r="D139" s="17"/>
      <c r="E139" s="17"/>
      <c r="F139" s="26"/>
      <c r="G139" s="90"/>
      <c r="H139" s="90"/>
      <c r="I139" s="636" t="str">
        <f t="shared" si="7"/>
        <v>wd</v>
      </c>
      <c r="J139" s="588"/>
      <c r="K139" s="236">
        <v>0.81</v>
      </c>
      <c r="L139" s="236">
        <v>0.81</v>
      </c>
      <c r="M139" s="236">
        <v>0.81</v>
      </c>
      <c r="N139" s="236">
        <v>0.81</v>
      </c>
      <c r="O139" s="236">
        <v>0.81</v>
      </c>
      <c r="P139" s="236">
        <v>0.81</v>
      </c>
      <c r="Q139" s="236">
        <v>0.81</v>
      </c>
      <c r="R139" s="236">
        <v>0.81</v>
      </c>
      <c r="S139" s="236">
        <v>0.81</v>
      </c>
      <c r="T139" s="236">
        <v>0.81</v>
      </c>
      <c r="U139" s="88"/>
      <c r="V139" s="30"/>
      <c r="W139" s="16"/>
      <c r="X139" s="8"/>
    </row>
    <row r="140" spans="1:54" x14ac:dyDescent="0.35">
      <c r="A140" s="163"/>
      <c r="B140" s="7"/>
      <c r="C140" s="17"/>
      <c r="D140" s="17"/>
      <c r="E140" s="17"/>
      <c r="F140" s="26"/>
      <c r="G140" s="90"/>
      <c r="H140" s="90"/>
      <c r="I140" s="636" t="str">
        <f t="shared" si="7"/>
        <v>z</v>
      </c>
      <c r="J140" s="588"/>
      <c r="K140" s="236">
        <v>0.81</v>
      </c>
      <c r="L140" s="236">
        <v>0.81</v>
      </c>
      <c r="M140" s="236">
        <v>0.81</v>
      </c>
      <c r="N140" s="236">
        <v>0.81</v>
      </c>
      <c r="O140" s="236">
        <v>0.81</v>
      </c>
      <c r="P140" s="236">
        <v>0.81</v>
      </c>
      <c r="Q140" s="236">
        <v>0.81</v>
      </c>
      <c r="R140" s="236">
        <v>0.81</v>
      </c>
      <c r="S140" s="236">
        <v>0.81</v>
      </c>
      <c r="T140" s="236">
        <v>0.81</v>
      </c>
      <c r="U140" s="88"/>
      <c r="V140" s="30"/>
      <c r="W140" s="16"/>
      <c r="X140" s="8"/>
    </row>
    <row r="141" spans="1:54" x14ac:dyDescent="0.35">
      <c r="A141" s="163"/>
      <c r="B141" s="7"/>
      <c r="C141" s="17"/>
      <c r="D141" s="17"/>
      <c r="E141" s="17"/>
      <c r="F141" s="26"/>
      <c r="G141" s="90"/>
      <c r="H141" s="90"/>
      <c r="I141" s="636" t="str">
        <f t="shared" si="7"/>
        <v>zd</v>
      </c>
      <c r="J141" s="588"/>
      <c r="K141" s="236">
        <v>0.81</v>
      </c>
      <c r="L141" s="236">
        <v>0.81</v>
      </c>
      <c r="M141" s="236">
        <v>0.81</v>
      </c>
      <c r="N141" s="236">
        <v>0.81</v>
      </c>
      <c r="O141" s="236">
        <v>0.81</v>
      </c>
      <c r="P141" s="236">
        <v>0.81</v>
      </c>
      <c r="Q141" s="236">
        <v>0.81</v>
      </c>
      <c r="R141" s="236">
        <v>0.81</v>
      </c>
      <c r="S141" s="236">
        <v>0.81</v>
      </c>
      <c r="T141" s="236">
        <v>0.81</v>
      </c>
      <c r="U141" s="88"/>
      <c r="V141" s="30"/>
      <c r="W141" s="16"/>
      <c r="X141" s="8"/>
    </row>
    <row r="142" spans="1:54" x14ac:dyDescent="0.35">
      <c r="A142" s="163"/>
      <c r="B142" s="7"/>
      <c r="C142" s="17"/>
      <c r="D142" s="17"/>
      <c r="E142" s="17"/>
      <c r="F142" s="17"/>
      <c r="G142" s="17"/>
      <c r="H142" s="17"/>
      <c r="I142" s="17"/>
      <c r="J142" s="17"/>
      <c r="K142" s="17"/>
      <c r="L142" s="17"/>
      <c r="M142" s="17"/>
      <c r="N142" s="17"/>
      <c r="O142" s="17"/>
      <c r="P142" s="17"/>
      <c r="Q142" s="17"/>
      <c r="R142" s="17"/>
      <c r="S142" s="17"/>
      <c r="T142" s="17"/>
      <c r="U142" s="17"/>
      <c r="V142" s="17"/>
      <c r="W142" s="16"/>
      <c r="X142" s="8"/>
    </row>
    <row r="143" spans="1:54" s="104" customFormat="1" ht="13.4" customHeight="1" x14ac:dyDescent="0.35">
      <c r="A143" s="102"/>
      <c r="B143" s="95"/>
      <c r="C143" s="17"/>
      <c r="D143" s="17"/>
      <c r="E143" s="17"/>
      <c r="F143" s="17"/>
      <c r="G143" s="596" t="s">
        <v>890</v>
      </c>
      <c r="H143" s="23"/>
      <c r="I143" s="23"/>
      <c r="J143" s="23"/>
      <c r="K143" s="111"/>
      <c r="L143" s="583"/>
      <c r="M143" s="23"/>
      <c r="N143" s="23"/>
      <c r="O143" s="23"/>
      <c r="P143" s="23"/>
      <c r="Q143" s="23"/>
      <c r="R143" s="23"/>
      <c r="S143" s="23"/>
      <c r="T143" s="23"/>
      <c r="U143" s="23"/>
      <c r="V143" s="23"/>
      <c r="W143" s="16"/>
      <c r="X143" s="8"/>
      <c r="AC143"/>
      <c r="AD143"/>
      <c r="AE143"/>
      <c r="AF143"/>
      <c r="AG143"/>
      <c r="AH143"/>
      <c r="AI143"/>
      <c r="AJ143"/>
      <c r="AK143"/>
      <c r="AL143"/>
      <c r="AM143"/>
      <c r="AN143"/>
      <c r="AO143"/>
      <c r="AP143"/>
      <c r="AQ143"/>
      <c r="AR143"/>
      <c r="AS143"/>
      <c r="AT143"/>
      <c r="AU143"/>
      <c r="AV143"/>
      <c r="AW143"/>
      <c r="AX143"/>
      <c r="AY143"/>
      <c r="AZ143"/>
      <c r="BA143"/>
      <c r="BB143"/>
    </row>
    <row r="144" spans="1:54" s="104" customFormat="1" ht="13.4" customHeight="1" x14ac:dyDescent="0.35">
      <c r="A144" s="102"/>
      <c r="B144" s="95"/>
      <c r="C144" s="17"/>
      <c r="D144" s="17"/>
      <c r="E144" s="17"/>
      <c r="F144" s="13"/>
      <c r="G144" s="144"/>
      <c r="H144" s="145"/>
      <c r="J144" s="118" t="s">
        <v>889</v>
      </c>
      <c r="K144" s="506"/>
      <c r="L144" s="217">
        <v>0.5</v>
      </c>
      <c r="M144" s="86"/>
      <c r="N144" s="86"/>
      <c r="O144" s="86"/>
      <c r="P144" s="86"/>
      <c r="Q144" s="86"/>
      <c r="R144" s="86"/>
      <c r="S144" s="86"/>
      <c r="T144" s="86"/>
      <c r="U144" s="86"/>
      <c r="V144" s="86"/>
      <c r="W144" s="16"/>
      <c r="X144" s="8"/>
      <c r="AC144"/>
      <c r="AD144"/>
      <c r="AE144"/>
      <c r="AF144"/>
      <c r="AG144"/>
      <c r="AH144"/>
      <c r="AI144"/>
      <c r="AJ144"/>
      <c r="AK144"/>
      <c r="AL144"/>
      <c r="AM144"/>
      <c r="AN144"/>
      <c r="AO144"/>
      <c r="AP144"/>
      <c r="AQ144"/>
      <c r="AR144"/>
      <c r="AS144"/>
      <c r="AT144"/>
      <c r="AU144"/>
      <c r="AV144"/>
      <c r="AW144"/>
      <c r="AX144"/>
      <c r="AY144"/>
      <c r="AZ144"/>
      <c r="BA144"/>
      <c r="BB144"/>
    </row>
    <row r="145" spans="1:54" s="104" customFormat="1" ht="13.4" customHeight="1" x14ac:dyDescent="0.35">
      <c r="A145" s="102"/>
      <c r="B145" s="95"/>
      <c r="C145" s="17"/>
      <c r="D145" s="17"/>
      <c r="E145" s="17"/>
      <c r="F145" s="13"/>
      <c r="G145" s="15"/>
      <c r="H145" s="144"/>
      <c r="I145" s="598"/>
      <c r="J145" s="598"/>
      <c r="K145" s="599"/>
      <c r="L145" s="599"/>
      <c r="M145" s="598"/>
      <c r="N145" s="598"/>
      <c r="O145" s="598"/>
      <c r="P145" s="598"/>
      <c r="Q145" s="86"/>
      <c r="R145" s="86"/>
      <c r="S145" s="86"/>
      <c r="T145" s="86"/>
      <c r="U145" s="86"/>
      <c r="V145" s="86"/>
      <c r="W145" s="16"/>
      <c r="X145" s="8"/>
      <c r="AC145"/>
      <c r="AD145"/>
      <c r="AE145"/>
      <c r="AF145"/>
      <c r="AG145"/>
      <c r="AH145"/>
      <c r="AI145"/>
      <c r="AJ145"/>
      <c r="AK145"/>
      <c r="AL145"/>
      <c r="AM145"/>
      <c r="AN145"/>
      <c r="AO145"/>
      <c r="AP145"/>
      <c r="AQ145"/>
      <c r="AR145"/>
      <c r="AS145"/>
      <c r="AT145"/>
      <c r="AU145"/>
      <c r="AV145"/>
      <c r="AW145"/>
      <c r="AX145"/>
      <c r="AY145"/>
      <c r="AZ145"/>
      <c r="BA145"/>
      <c r="BB145"/>
    </row>
    <row r="146" spans="1:54" s="104" customFormat="1" ht="13.4" customHeight="1" x14ac:dyDescent="0.35">
      <c r="A146" s="102"/>
      <c r="B146" s="95"/>
      <c r="C146" s="17"/>
      <c r="D146" s="17"/>
      <c r="E146" s="17"/>
      <c r="F146" s="13"/>
      <c r="G146" s="80" t="s">
        <v>708</v>
      </c>
      <c r="H146" s="85"/>
      <c r="I146" s="85"/>
      <c r="J146" s="85"/>
      <c r="K146" s="85"/>
      <c r="L146" s="85"/>
      <c r="M146" s="85"/>
      <c r="N146" s="85"/>
      <c r="O146" s="85"/>
      <c r="P146" s="85"/>
      <c r="Q146" s="91"/>
      <c r="R146" s="91"/>
      <c r="S146" s="91"/>
      <c r="T146" s="91"/>
      <c r="U146" s="91"/>
      <c r="V146" s="91"/>
      <c r="W146" s="16"/>
      <c r="X146" s="8"/>
      <c r="AC146"/>
      <c r="AD146"/>
      <c r="AE146"/>
      <c r="AF146"/>
      <c r="AG146"/>
      <c r="AH146"/>
      <c r="AI146"/>
      <c r="AJ146"/>
      <c r="AK146"/>
      <c r="AL146"/>
      <c r="AM146"/>
      <c r="AN146"/>
      <c r="AO146"/>
      <c r="AP146"/>
      <c r="AQ146"/>
      <c r="AR146"/>
      <c r="AS146"/>
      <c r="AT146"/>
      <c r="AU146"/>
      <c r="AV146"/>
      <c r="AW146"/>
      <c r="AX146"/>
      <c r="AY146"/>
      <c r="AZ146"/>
      <c r="BA146"/>
      <c r="BB146"/>
    </row>
    <row r="147" spans="1:54" s="104" customFormat="1" ht="4.5" customHeight="1" x14ac:dyDescent="0.35">
      <c r="A147" s="102"/>
      <c r="B147" s="95"/>
      <c r="C147" s="12" t="s">
        <v>89</v>
      </c>
      <c r="D147" s="17"/>
      <c r="E147" s="17"/>
      <c r="F147" s="13"/>
      <c r="G147" s="91"/>
      <c r="H147" s="91"/>
      <c r="I147" s="91"/>
      <c r="J147" s="91"/>
      <c r="K147" s="91"/>
      <c r="L147" s="91"/>
      <c r="M147" s="91"/>
      <c r="N147" s="91"/>
      <c r="O147" s="91"/>
      <c r="P147" s="91"/>
      <c r="Q147" s="91"/>
      <c r="R147" s="91"/>
      <c r="S147" s="91"/>
      <c r="T147" s="91"/>
      <c r="U147" s="91"/>
      <c r="V147" s="91"/>
      <c r="W147" s="92"/>
      <c r="X147" s="8"/>
      <c r="AC147"/>
      <c r="AD147"/>
      <c r="AE147"/>
      <c r="AF147"/>
      <c r="AG147"/>
      <c r="AH147"/>
      <c r="AI147"/>
      <c r="AJ147"/>
      <c r="AK147"/>
      <c r="AL147"/>
      <c r="AM147"/>
      <c r="AN147"/>
      <c r="AO147"/>
      <c r="AP147"/>
      <c r="AQ147"/>
      <c r="AR147"/>
      <c r="AS147"/>
      <c r="AT147"/>
      <c r="AU147"/>
      <c r="AV147"/>
      <c r="AW147"/>
      <c r="AX147"/>
      <c r="AY147"/>
      <c r="AZ147"/>
      <c r="BA147"/>
      <c r="BB147"/>
    </row>
    <row r="148" spans="1:54" x14ac:dyDescent="0.35">
      <c r="A148" s="163"/>
      <c r="B148" s="7"/>
      <c r="C148" s="17"/>
      <c r="D148" s="17"/>
      <c r="E148" s="17"/>
      <c r="F148" s="17"/>
      <c r="G148" s="52" t="s">
        <v>894</v>
      </c>
      <c r="H148" s="17"/>
      <c r="I148" s="17"/>
      <c r="J148" s="17"/>
      <c r="K148" s="17"/>
      <c r="L148" s="22"/>
      <c r="M148" s="22"/>
      <c r="N148" s="22"/>
      <c r="O148" s="22"/>
      <c r="P148" s="22"/>
      <c r="Q148" s="22"/>
      <c r="R148" s="22"/>
      <c r="S148" s="22"/>
      <c r="T148" s="22"/>
      <c r="U148" s="22"/>
      <c r="V148" s="22"/>
      <c r="W148" s="16"/>
      <c r="X148" s="8"/>
    </row>
    <row r="149" spans="1:54" x14ac:dyDescent="0.35">
      <c r="A149" s="163"/>
      <c r="B149" s="7"/>
      <c r="C149" s="17"/>
      <c r="D149" s="17"/>
      <c r="E149" s="17"/>
      <c r="F149" s="26"/>
      <c r="G149" s="26"/>
      <c r="H149" s="26"/>
      <c r="I149" s="26"/>
      <c r="J149" s="26"/>
      <c r="K149" s="28"/>
      <c r="L149" s="28"/>
      <c r="M149" s="28"/>
      <c r="N149" s="28"/>
      <c r="O149" s="28"/>
      <c r="P149" s="28"/>
      <c r="Q149" s="28"/>
      <c r="R149" s="28"/>
      <c r="S149" s="28"/>
      <c r="T149" s="28"/>
      <c r="U149" s="28"/>
      <c r="V149" s="30"/>
      <c r="W149" s="16"/>
      <c r="X149" s="8"/>
    </row>
    <row r="150" spans="1:54" x14ac:dyDescent="0.35">
      <c r="A150" s="163"/>
      <c r="B150" s="7"/>
      <c r="C150" s="17"/>
      <c r="D150" s="17"/>
      <c r="E150" s="17"/>
      <c r="F150" s="26"/>
      <c r="G150" s="26"/>
      <c r="H150" s="26"/>
      <c r="I150" s="636" t="str">
        <f t="shared" ref="I150:I157" si="8">G21</f>
        <v>b</v>
      </c>
      <c r="J150" s="236">
        <v>0.1</v>
      </c>
      <c r="L150" s="28"/>
      <c r="M150" s="28"/>
      <c r="N150" s="28"/>
      <c r="O150" s="28"/>
      <c r="P150" s="28"/>
      <c r="Q150" s="28"/>
      <c r="R150" s="28"/>
      <c r="S150" s="28"/>
      <c r="T150" s="28"/>
      <c r="U150" s="28"/>
      <c r="V150" s="30"/>
      <c r="W150" s="16"/>
      <c r="X150" s="8"/>
    </row>
    <row r="151" spans="1:54" x14ac:dyDescent="0.35">
      <c r="A151" s="163"/>
      <c r="B151" s="7"/>
      <c r="C151" s="17"/>
      <c r="D151" s="17"/>
      <c r="E151" s="17"/>
      <c r="F151" s="26"/>
      <c r="G151" s="90"/>
      <c r="H151" s="90"/>
      <c r="I151" s="636" t="str">
        <f t="shared" si="8"/>
        <v>bd</v>
      </c>
      <c r="J151" s="236">
        <v>0.1</v>
      </c>
      <c r="L151" s="88"/>
      <c r="M151" s="88"/>
      <c r="N151" s="88"/>
      <c r="O151" s="88"/>
      <c r="P151" s="88"/>
      <c r="Q151" s="88"/>
      <c r="R151" s="88"/>
      <c r="S151" s="88"/>
      <c r="T151" s="88"/>
      <c r="U151" s="88"/>
      <c r="V151" s="30"/>
      <c r="W151" s="16"/>
      <c r="X151" s="8"/>
    </row>
    <row r="152" spans="1:54" x14ac:dyDescent="0.35">
      <c r="A152" s="163"/>
      <c r="B152" s="7"/>
      <c r="C152" s="17"/>
      <c r="D152" s="17"/>
      <c r="E152" s="17"/>
      <c r="F152" s="26"/>
      <c r="G152" s="90"/>
      <c r="H152" s="90"/>
      <c r="I152" s="636" t="str">
        <f t="shared" si="8"/>
        <v>f</v>
      </c>
      <c r="J152" s="236">
        <v>0.1</v>
      </c>
      <c r="L152" s="88"/>
      <c r="M152" s="88"/>
      <c r="N152" s="88"/>
      <c r="O152" s="88"/>
      <c r="P152" s="88"/>
      <c r="Q152" s="88"/>
      <c r="R152" s="88"/>
      <c r="S152" s="88"/>
      <c r="T152" s="88"/>
      <c r="U152" s="88"/>
      <c r="V152" s="30"/>
      <c r="W152" s="16"/>
      <c r="X152" s="8"/>
    </row>
    <row r="153" spans="1:54" x14ac:dyDescent="0.35">
      <c r="A153" s="163"/>
      <c r="B153" s="7"/>
      <c r="C153" s="17"/>
      <c r="D153" s="17"/>
      <c r="E153" s="17"/>
      <c r="F153" s="26"/>
      <c r="G153" s="90"/>
      <c r="H153" s="90"/>
      <c r="I153" s="636" t="str">
        <f t="shared" si="8"/>
        <v>h</v>
      </c>
      <c r="J153" s="236">
        <v>0.1</v>
      </c>
      <c r="L153" s="88"/>
      <c r="M153" s="88"/>
      <c r="N153" s="88"/>
      <c r="O153" s="88"/>
      <c r="P153" s="88"/>
      <c r="Q153" s="88"/>
      <c r="R153" s="88"/>
      <c r="S153" s="88"/>
      <c r="T153" s="88"/>
      <c r="U153" s="88"/>
      <c r="V153" s="30"/>
      <c r="W153" s="16"/>
      <c r="X153" s="8"/>
    </row>
    <row r="154" spans="1:54" x14ac:dyDescent="0.35">
      <c r="A154" s="163"/>
      <c r="B154" s="7"/>
      <c r="C154" s="17"/>
      <c r="D154" s="17"/>
      <c r="E154" s="17"/>
      <c r="F154" s="26"/>
      <c r="G154" s="90"/>
      <c r="H154" s="90"/>
      <c r="I154" s="636" t="str">
        <f t="shared" si="8"/>
        <v>i</v>
      </c>
      <c r="J154" s="236">
        <v>0.1</v>
      </c>
      <c r="L154" s="88"/>
      <c r="M154" s="88"/>
      <c r="N154" s="88"/>
      <c r="O154" s="88"/>
      <c r="P154" s="88"/>
      <c r="Q154" s="88"/>
      <c r="R154" s="88"/>
      <c r="S154" s="88"/>
      <c r="T154" s="88"/>
      <c r="U154" s="88"/>
      <c r="V154" s="30"/>
      <c r="W154" s="16"/>
      <c r="X154" s="8"/>
    </row>
    <row r="155" spans="1:54" x14ac:dyDescent="0.35">
      <c r="A155" s="163"/>
      <c r="B155" s="7"/>
      <c r="C155" s="17"/>
      <c r="D155" s="17"/>
      <c r="E155" s="17"/>
      <c r="F155" s="26"/>
      <c r="G155" s="90"/>
      <c r="H155" s="90"/>
      <c r="I155" s="636" t="str">
        <f t="shared" si="8"/>
        <v>k</v>
      </c>
      <c r="J155" s="236">
        <v>0.1</v>
      </c>
      <c r="L155" s="88"/>
      <c r="M155" s="88"/>
      <c r="N155" s="88"/>
      <c r="O155" s="88"/>
      <c r="P155" s="88"/>
      <c r="Q155" s="88"/>
      <c r="R155" s="88"/>
      <c r="S155" s="88"/>
      <c r="T155" s="88"/>
      <c r="U155" s="88"/>
      <c r="V155" s="30"/>
      <c r="W155" s="16"/>
      <c r="X155" s="8"/>
    </row>
    <row r="156" spans="1:54" x14ac:dyDescent="0.35">
      <c r="A156" s="163"/>
      <c r="B156" s="7"/>
      <c r="C156" s="17"/>
      <c r="D156" s="17"/>
      <c r="E156" s="17"/>
      <c r="F156" s="26"/>
      <c r="G156" s="90"/>
      <c r="H156" s="90"/>
      <c r="I156" s="636" t="str">
        <f t="shared" si="8"/>
        <v>l</v>
      </c>
      <c r="J156" s="236">
        <v>0.1</v>
      </c>
      <c r="L156" s="88"/>
      <c r="M156" s="88"/>
      <c r="N156" s="88"/>
      <c r="O156" s="88"/>
      <c r="P156" s="88"/>
      <c r="Q156" s="88"/>
      <c r="R156" s="88"/>
      <c r="S156" s="88"/>
      <c r="T156" s="88"/>
      <c r="U156" s="88"/>
      <c r="V156" s="30"/>
      <c r="W156" s="16"/>
      <c r="X156" s="8"/>
    </row>
    <row r="157" spans="1:54" x14ac:dyDescent="0.35">
      <c r="A157" s="163"/>
      <c r="B157" s="7"/>
      <c r="C157" s="17"/>
      <c r="D157" s="17"/>
      <c r="E157" s="17"/>
      <c r="F157" s="26"/>
      <c r="G157" s="90"/>
      <c r="H157" s="90"/>
      <c r="I157" s="636" t="str">
        <f t="shared" si="8"/>
        <v>lf</v>
      </c>
      <c r="J157" s="236">
        <v>0.1</v>
      </c>
      <c r="L157" s="88"/>
      <c r="M157" s="88"/>
      <c r="N157" s="88"/>
      <c r="O157" s="88"/>
      <c r="P157" s="88"/>
      <c r="Q157" s="88"/>
      <c r="R157" s="88"/>
      <c r="S157" s="88"/>
      <c r="T157" s="88"/>
      <c r="U157" s="88"/>
      <c r="V157" s="30"/>
      <c r="W157" s="16"/>
      <c r="X157" s="8"/>
    </row>
    <row r="158" spans="1:54" x14ac:dyDescent="0.35">
      <c r="A158" s="163"/>
      <c r="B158" s="7"/>
      <c r="C158" s="17"/>
      <c r="D158" s="17"/>
      <c r="E158" s="17"/>
      <c r="F158" s="26"/>
      <c r="G158" s="90"/>
      <c r="H158" s="90"/>
      <c r="I158" s="636" t="str">
        <f t="shared" ref="I158" si="9">G29</f>
        <v>ms</v>
      </c>
      <c r="J158" s="236">
        <v>0.1</v>
      </c>
      <c r="L158" s="88"/>
      <c r="M158" s="88"/>
      <c r="N158" s="88"/>
      <c r="O158" s="88"/>
      <c r="P158" s="88"/>
      <c r="Q158" s="88"/>
      <c r="R158" s="88"/>
      <c r="S158" s="88"/>
      <c r="T158" s="88"/>
      <c r="U158" s="88"/>
      <c r="V158" s="30"/>
      <c r="W158" s="16"/>
      <c r="X158" s="8"/>
    </row>
    <row r="159" spans="1:54" x14ac:dyDescent="0.35">
      <c r="A159" s="163"/>
      <c r="B159" s="7"/>
      <c r="C159" s="17"/>
      <c r="D159" s="17"/>
      <c r="E159" s="17"/>
      <c r="F159" s="26"/>
      <c r="G159" s="90"/>
      <c r="H159" s="90"/>
      <c r="I159" s="636" t="str">
        <f t="shared" ref="I159:I168" si="10">G30</f>
        <v>o</v>
      </c>
      <c r="J159" s="236">
        <v>0.1</v>
      </c>
      <c r="L159" s="88"/>
      <c r="M159" s="88"/>
      <c r="N159" s="88"/>
      <c r="O159" s="88"/>
      <c r="P159" s="88"/>
      <c r="Q159" s="88"/>
      <c r="R159" s="88"/>
      <c r="S159" s="88"/>
      <c r="T159" s="88"/>
      <c r="U159" s="88"/>
      <c r="V159" s="30"/>
      <c r="W159" s="16"/>
      <c r="X159" s="8"/>
    </row>
    <row r="160" spans="1:54" x14ac:dyDescent="0.35">
      <c r="A160" s="163"/>
      <c r="B160" s="7"/>
      <c r="C160" s="17"/>
      <c r="D160" s="17"/>
      <c r="E160" s="17"/>
      <c r="F160" s="26"/>
      <c r="G160" s="90"/>
      <c r="H160" s="90"/>
      <c r="I160" s="636" t="str">
        <f t="shared" si="10"/>
        <v>od</v>
      </c>
      <c r="J160" s="236">
        <v>0.1</v>
      </c>
      <c r="L160" s="88"/>
      <c r="M160" s="88"/>
      <c r="N160" s="88"/>
      <c r="O160" s="88"/>
      <c r="P160" s="88"/>
      <c r="Q160" s="88"/>
      <c r="R160" s="88"/>
      <c r="S160" s="88"/>
      <c r="T160" s="88"/>
      <c r="U160" s="88"/>
      <c r="V160" s="30"/>
      <c r="W160" s="16"/>
      <c r="X160" s="8"/>
    </row>
    <row r="161" spans="1:24" x14ac:dyDescent="0.35">
      <c r="A161" s="163"/>
      <c r="B161" s="7"/>
      <c r="C161" s="17"/>
      <c r="D161" s="17"/>
      <c r="E161" s="17"/>
      <c r="F161" s="26"/>
      <c r="G161" s="90"/>
      <c r="H161" s="90"/>
      <c r="I161" s="636" t="str">
        <f t="shared" si="10"/>
        <v>of</v>
      </c>
      <c r="J161" s="236">
        <v>0.1</v>
      </c>
      <c r="L161" s="88"/>
      <c r="M161" s="88"/>
      <c r="N161" s="88"/>
      <c r="O161" s="88"/>
      <c r="P161" s="88"/>
      <c r="Q161" s="88"/>
      <c r="R161" s="88"/>
      <c r="S161" s="88"/>
      <c r="T161" s="88"/>
      <c r="U161" s="88"/>
      <c r="V161" s="30"/>
      <c r="W161" s="16"/>
      <c r="X161" s="8"/>
    </row>
    <row r="162" spans="1:24" x14ac:dyDescent="0.35">
      <c r="A162" s="163"/>
      <c r="B162" s="7"/>
      <c r="C162" s="17"/>
      <c r="D162" s="17"/>
      <c r="E162" s="17"/>
      <c r="F162" s="26"/>
      <c r="G162" s="90"/>
      <c r="H162" s="90"/>
      <c r="I162" s="636" t="str">
        <f t="shared" si="10"/>
        <v>r</v>
      </c>
      <c r="J162" s="236">
        <v>0.1</v>
      </c>
      <c r="L162" s="88"/>
      <c r="M162" s="88"/>
      <c r="N162" s="88"/>
      <c r="O162" s="88"/>
      <c r="P162" s="88"/>
      <c r="Q162" s="88"/>
      <c r="R162" s="88"/>
      <c r="S162" s="88"/>
      <c r="T162" s="88"/>
      <c r="U162" s="88"/>
      <c r="V162" s="30"/>
      <c r="W162" s="16"/>
      <c r="X162" s="8"/>
    </row>
    <row r="163" spans="1:24" x14ac:dyDescent="0.35">
      <c r="A163" s="163"/>
      <c r="B163" s="7"/>
      <c r="C163" s="17"/>
      <c r="D163" s="17"/>
      <c r="E163" s="17"/>
      <c r="F163" s="26"/>
      <c r="G163" s="90"/>
      <c r="H163" s="90"/>
      <c r="I163" s="636" t="str">
        <f t="shared" si="10"/>
        <v>rd</v>
      </c>
      <c r="J163" s="236">
        <v>0.1</v>
      </c>
      <c r="L163" s="88"/>
      <c r="M163" s="88"/>
      <c r="N163" s="88"/>
      <c r="O163" s="88"/>
      <c r="P163" s="88"/>
      <c r="Q163" s="88"/>
      <c r="R163" s="88"/>
      <c r="S163" s="88"/>
      <c r="T163" s="88"/>
      <c r="U163" s="88"/>
      <c r="V163" s="30"/>
      <c r="W163" s="16"/>
      <c r="X163" s="8"/>
    </row>
    <row r="164" spans="1:24" x14ac:dyDescent="0.35">
      <c r="A164" s="163"/>
      <c r="B164" s="7"/>
      <c r="C164" s="17"/>
      <c r="D164" s="17"/>
      <c r="E164" s="17"/>
      <c r="F164" s="26"/>
      <c r="G164" s="90"/>
      <c r="H164" s="90"/>
      <c r="I164" s="636" t="str">
        <f t="shared" si="10"/>
        <v>v</v>
      </c>
      <c r="J164" s="236">
        <v>0.1</v>
      </c>
      <c r="L164" s="88"/>
      <c r="M164" s="88"/>
      <c r="N164" s="88"/>
      <c r="O164" s="88"/>
      <c r="P164" s="88"/>
      <c r="Q164" s="88"/>
      <c r="R164" s="88"/>
      <c r="S164" s="88"/>
      <c r="T164" s="88"/>
      <c r="U164" s="88"/>
      <c r="V164" s="30"/>
      <c r="W164" s="16"/>
      <c r="X164" s="8"/>
    </row>
    <row r="165" spans="1:24" x14ac:dyDescent="0.35">
      <c r="A165" s="163"/>
      <c r="B165" s="7"/>
      <c r="C165" s="17"/>
      <c r="D165" s="17"/>
      <c r="E165" s="17"/>
      <c r="F165" s="26"/>
      <c r="G165" s="90"/>
      <c r="H165" s="90"/>
      <c r="I165" s="636" t="str">
        <f t="shared" si="10"/>
        <v>w</v>
      </c>
      <c r="J165" s="236">
        <v>0.1</v>
      </c>
      <c r="L165" s="88"/>
      <c r="M165" s="88"/>
      <c r="N165" s="88"/>
      <c r="O165" s="88"/>
      <c r="P165" s="88"/>
      <c r="Q165" s="88"/>
      <c r="R165" s="88"/>
      <c r="S165" s="88"/>
      <c r="T165" s="88"/>
      <c r="U165" s="88"/>
      <c r="V165" s="30"/>
      <c r="W165" s="16"/>
      <c r="X165" s="8"/>
    </row>
    <row r="166" spans="1:24" x14ac:dyDescent="0.35">
      <c r="A166" s="163"/>
      <c r="B166" s="7"/>
      <c r="C166" s="17"/>
      <c r="D166" s="17"/>
      <c r="E166" s="17"/>
      <c r="F166" s="26"/>
      <c r="G166" s="90"/>
      <c r="H166" s="90"/>
      <c r="I166" s="636" t="str">
        <f t="shared" si="10"/>
        <v>wd</v>
      </c>
      <c r="J166" s="236">
        <v>0.1</v>
      </c>
      <c r="L166" s="88"/>
      <c r="M166" s="88"/>
      <c r="N166" s="88"/>
      <c r="O166" s="88"/>
      <c r="P166" s="88"/>
      <c r="Q166" s="88"/>
      <c r="R166" s="88"/>
      <c r="S166" s="88"/>
      <c r="T166" s="88"/>
      <c r="U166" s="88"/>
      <c r="V166" s="30"/>
      <c r="W166" s="16"/>
      <c r="X166" s="8"/>
    </row>
    <row r="167" spans="1:24" x14ac:dyDescent="0.35">
      <c r="A167" s="163"/>
      <c r="B167" s="7"/>
      <c r="C167" s="17"/>
      <c r="D167" s="17"/>
      <c r="E167" s="17"/>
      <c r="F167" s="26"/>
      <c r="G167" s="90"/>
      <c r="H167" s="90"/>
      <c r="I167" s="636" t="str">
        <f t="shared" si="10"/>
        <v>z</v>
      </c>
      <c r="J167" s="236">
        <v>0.1</v>
      </c>
      <c r="L167" s="88"/>
      <c r="M167" s="88"/>
      <c r="N167" s="88"/>
      <c r="O167" s="88"/>
      <c r="P167" s="88"/>
      <c r="Q167" s="88"/>
      <c r="R167" s="88"/>
      <c r="S167" s="88"/>
      <c r="T167" s="88"/>
      <c r="U167" s="88"/>
      <c r="V167" s="30"/>
      <c r="W167" s="16"/>
      <c r="X167" s="8"/>
    </row>
    <row r="168" spans="1:24" x14ac:dyDescent="0.35">
      <c r="A168" s="163"/>
      <c r="B168" s="7"/>
      <c r="C168" s="17"/>
      <c r="D168" s="17"/>
      <c r="E168" s="17"/>
      <c r="F168" s="26"/>
      <c r="G168" s="90"/>
      <c r="H168" s="90"/>
      <c r="I168" s="636" t="str">
        <f t="shared" si="10"/>
        <v>zd</v>
      </c>
      <c r="J168" s="236">
        <v>0.1</v>
      </c>
      <c r="L168" s="88"/>
      <c r="M168" s="88"/>
      <c r="N168" s="88"/>
      <c r="O168" s="88"/>
      <c r="P168" s="88"/>
      <c r="Q168" s="88"/>
      <c r="R168" s="88"/>
      <c r="S168" s="88"/>
      <c r="T168" s="88"/>
      <c r="U168" s="88"/>
      <c r="V168" s="30"/>
      <c r="W168" s="16"/>
      <c r="X168" s="8"/>
    </row>
    <row r="169" spans="1:24" x14ac:dyDescent="0.35">
      <c r="A169" s="163"/>
      <c r="B169" s="7"/>
      <c r="C169" s="17"/>
      <c r="D169" s="17"/>
      <c r="E169" s="17"/>
      <c r="F169" s="26"/>
      <c r="G169" s="90"/>
      <c r="H169" s="90"/>
      <c r="I169" s="90"/>
      <c r="J169" s="519"/>
      <c r="K169" s="519"/>
      <c r="L169" s="519"/>
      <c r="M169" s="519"/>
      <c r="N169" s="519"/>
      <c r="O169" s="519"/>
      <c r="P169" s="519"/>
      <c r="Q169" s="519"/>
      <c r="R169" s="519"/>
      <c r="S169" s="519"/>
      <c r="T169" s="519"/>
      <c r="U169" s="519"/>
      <c r="V169" s="30"/>
      <c r="W169" s="16"/>
      <c r="X169" s="8"/>
    </row>
    <row r="170" spans="1:24" x14ac:dyDescent="0.35">
      <c r="A170" s="163"/>
      <c r="B170" s="7"/>
      <c r="C170" s="17"/>
      <c r="D170" s="17"/>
      <c r="E170" s="17"/>
      <c r="F170" s="36"/>
      <c r="G170" s="37"/>
      <c r="H170" s="37"/>
      <c r="I170" s="37"/>
      <c r="J170" s="38"/>
      <c r="K170" s="38"/>
      <c r="L170" s="38"/>
      <c r="M170" s="38"/>
      <c r="N170" s="38"/>
      <c r="O170" s="38"/>
      <c r="P170" s="38"/>
      <c r="Q170" s="38"/>
      <c r="R170" s="38"/>
      <c r="S170" s="38"/>
      <c r="T170" s="38"/>
      <c r="U170" s="38"/>
      <c r="V170" s="30"/>
      <c r="W170" s="16"/>
      <c r="X170" s="8"/>
    </row>
    <row r="171" spans="1:24" x14ac:dyDescent="0.35">
      <c r="A171" s="163"/>
      <c r="B171" s="7"/>
      <c r="C171" s="39"/>
      <c r="D171" s="39"/>
      <c r="E171" s="39"/>
      <c r="F171" s="39"/>
      <c r="G171" s="40" t="str">
        <f>G117</f>
        <v>GRAZING CROPS - QUALITY AND WASTAGE</v>
      </c>
      <c r="H171" s="39"/>
      <c r="I171" s="39"/>
      <c r="J171" s="39"/>
      <c r="K171" s="39"/>
      <c r="L171" s="39"/>
      <c r="M171" s="39"/>
      <c r="N171" s="39"/>
      <c r="O171" s="39"/>
      <c r="P171" s="39"/>
      <c r="Q171" s="39"/>
      <c r="R171" s="39"/>
      <c r="S171" s="39"/>
      <c r="T171" s="93"/>
      <c r="U171" s="93"/>
      <c r="V171" s="93"/>
      <c r="W171" s="41" t="s">
        <v>91</v>
      </c>
      <c r="X171" s="8"/>
    </row>
    <row r="172" spans="1:24" x14ac:dyDescent="0.35">
      <c r="A172" s="163"/>
      <c r="B172" s="7"/>
      <c r="C172" s="7"/>
      <c r="D172" s="7"/>
      <c r="E172" s="7"/>
      <c r="F172" s="8"/>
      <c r="G172" s="8"/>
      <c r="H172" s="8"/>
      <c r="I172" s="8"/>
      <c r="J172" s="8"/>
      <c r="K172" s="8"/>
      <c r="L172" s="8"/>
      <c r="M172" s="8"/>
      <c r="N172" s="8"/>
      <c r="O172" s="8"/>
      <c r="P172" s="8"/>
      <c r="Q172" s="8"/>
      <c r="R172" s="8"/>
      <c r="S172" s="8"/>
      <c r="T172" s="8"/>
      <c r="U172" s="8"/>
      <c r="V172" s="8"/>
      <c r="W172" s="8"/>
      <c r="X172" s="8"/>
    </row>
    <row r="173" spans="1:24" ht="15" thickBot="1" x14ac:dyDescent="0.4">
      <c r="A173" s="163"/>
      <c r="B173" s="7"/>
      <c r="C173" s="7"/>
      <c r="D173" s="7"/>
      <c r="E173" s="7"/>
      <c r="F173" s="7"/>
      <c r="G173" s="7"/>
      <c r="H173" s="7"/>
      <c r="I173" s="7"/>
      <c r="J173" s="7"/>
      <c r="K173" s="7"/>
      <c r="L173" s="7"/>
      <c r="M173" s="7"/>
      <c r="N173" s="7"/>
      <c r="O173" s="7"/>
      <c r="P173" s="7"/>
      <c r="Q173" s="7"/>
      <c r="R173" s="7"/>
      <c r="S173" s="7"/>
      <c r="T173" s="7"/>
      <c r="U173" s="7"/>
      <c r="V173" s="7"/>
      <c r="W173" s="7"/>
      <c r="X173" s="7"/>
    </row>
    <row r="174" spans="1:24" x14ac:dyDescent="0.35">
      <c r="A174" s="163"/>
      <c r="B174" s="7"/>
      <c r="C174" s="9" t="s">
        <v>0</v>
      </c>
      <c r="D174" s="9" t="e">
        <f>SUM(#REF!)</f>
        <v>#REF!</v>
      </c>
      <c r="E174" s="9"/>
      <c r="F174" s="9"/>
      <c r="G174" s="9"/>
      <c r="H174" s="9"/>
      <c r="I174" s="9"/>
      <c r="J174" s="9"/>
      <c r="K174" s="10"/>
      <c r="L174" s="10"/>
      <c r="M174" s="10"/>
      <c r="N174" s="10"/>
      <c r="O174" s="10"/>
      <c r="P174" s="10"/>
      <c r="Q174" s="10"/>
      <c r="R174" s="10"/>
      <c r="S174" s="10"/>
      <c r="T174" s="10"/>
      <c r="U174" s="10"/>
      <c r="V174" s="10"/>
      <c r="W174" s="11"/>
      <c r="X174" s="8"/>
    </row>
    <row r="175" spans="1:24" x14ac:dyDescent="0.35">
      <c r="A175" s="163"/>
      <c r="B175" s="7"/>
      <c r="C175" s="12"/>
      <c r="D175" s="12">
        <v>0</v>
      </c>
      <c r="E175" s="12" t="s">
        <v>1</v>
      </c>
      <c r="F175" s="13"/>
      <c r="G175" s="14" t="s">
        <v>883</v>
      </c>
      <c r="H175" s="13"/>
      <c r="I175" s="13"/>
      <c r="J175" s="13"/>
      <c r="K175" s="13"/>
      <c r="L175" s="13"/>
      <c r="M175" s="13"/>
      <c r="O175" s="13"/>
      <c r="P175" s="13"/>
      <c r="Q175" s="13"/>
      <c r="R175" s="13"/>
      <c r="S175" s="15"/>
      <c r="T175" s="74"/>
      <c r="U175" s="106"/>
      <c r="V175" s="106"/>
      <c r="W175" s="16"/>
      <c r="X175" s="8"/>
    </row>
    <row r="176" spans="1:24" x14ac:dyDescent="0.35">
      <c r="A176" s="163"/>
      <c r="B176" s="7"/>
      <c r="C176" s="12"/>
      <c r="D176" s="12" t="b">
        <f>OR(ISNA(VLOOKUP(G175,Index_Table_Names,1,FALSE)),G175="")</f>
        <v>0</v>
      </c>
      <c r="E176" s="17"/>
      <c r="F176" s="13"/>
      <c r="G176" s="13" t="s">
        <v>881</v>
      </c>
      <c r="H176" s="74"/>
      <c r="I176" s="13"/>
      <c r="J176" s="13"/>
      <c r="L176" s="13"/>
      <c r="M176" s="13"/>
      <c r="O176" s="13"/>
      <c r="P176" s="13"/>
      <c r="Q176" s="13"/>
      <c r="R176" s="13"/>
      <c r="S176" s="15"/>
      <c r="T176" s="107"/>
      <c r="U176" s="106"/>
      <c r="V176" s="106"/>
      <c r="W176" s="16"/>
      <c r="X176" s="8"/>
    </row>
    <row r="177" spans="1:24" x14ac:dyDescent="0.35">
      <c r="A177" s="163"/>
      <c r="B177" s="7"/>
      <c r="C177" s="17"/>
      <c r="D177" s="12" t="e">
        <f>(D175&lt;&gt;D174)</f>
        <v>#REF!</v>
      </c>
      <c r="E177" s="17"/>
      <c r="F177" s="13"/>
      <c r="G177" s="77">
        <v>37780.587162384261</v>
      </c>
      <c r="H177" s="74"/>
      <c r="I177" s="13"/>
      <c r="J177" s="13"/>
      <c r="K177" s="13"/>
      <c r="L177" s="590"/>
      <c r="O177" s="13"/>
      <c r="P177" s="13"/>
      <c r="Q177" s="13"/>
      <c r="R177" s="13"/>
      <c r="S177" s="15"/>
      <c r="T177" s="107"/>
      <c r="U177" s="106"/>
      <c r="V177" s="106"/>
      <c r="W177" s="16"/>
      <c r="X177" s="8"/>
    </row>
    <row r="178" spans="1:24" x14ac:dyDescent="0.35">
      <c r="A178" s="163"/>
      <c r="B178" s="7"/>
      <c r="C178" s="17"/>
      <c r="D178" s="12"/>
      <c r="E178" s="17"/>
      <c r="F178" s="13"/>
      <c r="G178" s="77"/>
      <c r="H178" s="74"/>
      <c r="I178" s="13"/>
      <c r="J178" s="13"/>
      <c r="K178" s="13"/>
      <c r="L178" s="590"/>
      <c r="O178" s="13"/>
      <c r="P178" s="13"/>
      <c r="Q178" s="13"/>
      <c r="R178" s="13"/>
      <c r="S178" s="15"/>
      <c r="T178" s="107"/>
      <c r="U178" s="106"/>
      <c r="V178" s="106"/>
      <c r="W178" s="16"/>
      <c r="X178" s="8"/>
    </row>
    <row r="179" spans="1:24" x14ac:dyDescent="0.35">
      <c r="A179" s="163"/>
      <c r="B179" s="7"/>
      <c r="C179" s="17"/>
      <c r="D179" s="17"/>
      <c r="E179" s="17"/>
      <c r="F179" s="17"/>
      <c r="G179" s="52" t="s">
        <v>898</v>
      </c>
      <c r="H179" s="17"/>
      <c r="I179" s="17"/>
      <c r="J179" s="17"/>
      <c r="K179" s="17"/>
      <c r="L179" s="22"/>
      <c r="M179" s="22"/>
      <c r="N179" s="22"/>
      <c r="O179" s="22"/>
      <c r="P179" s="22"/>
      <c r="Q179" s="22"/>
      <c r="R179" s="22"/>
      <c r="S179" s="22"/>
      <c r="T179" s="22"/>
      <c r="U179" s="22"/>
      <c r="V179" s="22"/>
      <c r="W179" s="16"/>
      <c r="X179" s="8"/>
    </row>
    <row r="180" spans="1:24" x14ac:dyDescent="0.35">
      <c r="A180" s="163"/>
      <c r="B180" s="7"/>
      <c r="C180" s="17"/>
      <c r="D180" s="17"/>
      <c r="E180" s="17"/>
      <c r="F180" s="17"/>
      <c r="G180" s="52"/>
      <c r="H180" s="17"/>
      <c r="I180" s="17"/>
      <c r="J180" s="17"/>
      <c r="K180" s="23" t="s">
        <v>342</v>
      </c>
      <c r="L180" s="22"/>
      <c r="M180" s="22"/>
      <c r="N180" s="22"/>
      <c r="O180" s="22"/>
      <c r="P180" s="22"/>
      <c r="Q180" s="22"/>
      <c r="R180" s="22"/>
      <c r="S180" s="22"/>
      <c r="T180" s="22"/>
      <c r="U180" s="22"/>
      <c r="V180" s="22"/>
      <c r="W180" s="16"/>
      <c r="X180" s="8"/>
    </row>
    <row r="181" spans="1:24" x14ac:dyDescent="0.35">
      <c r="A181" s="163"/>
      <c r="B181" s="7"/>
      <c r="C181" s="17"/>
      <c r="D181" s="12"/>
      <c r="E181" s="17"/>
      <c r="F181" s="13"/>
      <c r="G181" s="77"/>
      <c r="H181" s="74"/>
      <c r="I181" s="13"/>
      <c r="J181" s="637" t="str">
        <f t="shared" ref="J181:J188" si="11">G21</f>
        <v>b</v>
      </c>
      <c r="K181" s="595">
        <v>0.45</v>
      </c>
      <c r="L181" s="106"/>
      <c r="M181" s="106"/>
      <c r="N181" s="106"/>
      <c r="O181" s="106"/>
      <c r="P181" s="106"/>
      <c r="Q181" s="106"/>
      <c r="R181" s="106"/>
      <c r="S181" s="106"/>
      <c r="T181" s="106"/>
      <c r="U181" s="106"/>
      <c r="V181" s="106"/>
      <c r="W181" s="16"/>
      <c r="X181" s="8"/>
    </row>
    <row r="182" spans="1:24" x14ac:dyDescent="0.35">
      <c r="A182" s="163"/>
      <c r="B182" s="7"/>
      <c r="C182" s="17"/>
      <c r="D182" s="12"/>
      <c r="E182" s="17"/>
      <c r="F182" s="13"/>
      <c r="G182" s="77"/>
      <c r="H182" s="74"/>
      <c r="I182" s="13"/>
      <c r="J182" s="637" t="str">
        <f t="shared" si="11"/>
        <v>bd</v>
      </c>
      <c r="K182" s="595">
        <v>0.45</v>
      </c>
      <c r="L182" s="106"/>
      <c r="M182" s="106"/>
      <c r="N182" s="106"/>
      <c r="O182" s="106"/>
      <c r="P182" s="106"/>
      <c r="Q182" s="106"/>
      <c r="R182" s="106"/>
      <c r="S182" s="106"/>
      <c r="T182" s="106"/>
      <c r="U182" s="106"/>
      <c r="V182" s="106"/>
      <c r="W182" s="16"/>
      <c r="X182" s="8"/>
    </row>
    <row r="183" spans="1:24" x14ac:dyDescent="0.35">
      <c r="A183" s="163"/>
      <c r="B183" s="7"/>
      <c r="C183" s="17"/>
      <c r="D183" s="12"/>
      <c r="E183" s="17"/>
      <c r="F183" s="13"/>
      <c r="G183" s="77"/>
      <c r="H183" s="74"/>
      <c r="I183" s="13"/>
      <c r="J183" s="637" t="str">
        <f t="shared" si="11"/>
        <v>f</v>
      </c>
      <c r="K183" s="595">
        <v>0.45</v>
      </c>
      <c r="L183" s="106"/>
      <c r="M183" s="106"/>
      <c r="N183" s="106"/>
      <c r="O183" s="106"/>
      <c r="P183" s="106"/>
      <c r="Q183" s="106"/>
      <c r="R183" s="106"/>
      <c r="S183" s="106"/>
      <c r="T183" s="106"/>
      <c r="U183" s="106"/>
      <c r="V183" s="106"/>
      <c r="W183" s="16"/>
      <c r="X183" s="8"/>
    </row>
    <row r="184" spans="1:24" x14ac:dyDescent="0.35">
      <c r="A184" s="163"/>
      <c r="B184" s="7"/>
      <c r="C184" s="17"/>
      <c r="D184" s="12"/>
      <c r="E184" s="17"/>
      <c r="F184" s="13"/>
      <c r="G184" s="77"/>
      <c r="H184" s="74"/>
      <c r="I184" s="13"/>
      <c r="J184" s="637" t="str">
        <f t="shared" si="11"/>
        <v>h</v>
      </c>
      <c r="K184" s="595">
        <v>0.45</v>
      </c>
      <c r="L184" s="106"/>
      <c r="M184" s="106"/>
      <c r="N184" s="106"/>
      <c r="O184" s="106"/>
      <c r="P184" s="106"/>
      <c r="Q184" s="106"/>
      <c r="R184" s="106"/>
      <c r="S184" s="106"/>
      <c r="T184" s="106"/>
      <c r="U184" s="106"/>
      <c r="V184" s="106"/>
      <c r="W184" s="16"/>
      <c r="X184" s="8"/>
    </row>
    <row r="185" spans="1:24" x14ac:dyDescent="0.35">
      <c r="A185" s="163"/>
      <c r="B185" s="7"/>
      <c r="C185" s="17"/>
      <c r="D185" s="12"/>
      <c r="E185" s="17"/>
      <c r="F185" s="13"/>
      <c r="G185" s="77"/>
      <c r="H185" s="74"/>
      <c r="I185" s="13"/>
      <c r="J185" s="637" t="str">
        <f t="shared" si="11"/>
        <v>i</v>
      </c>
      <c r="K185" s="595">
        <v>0.45</v>
      </c>
      <c r="L185" s="106"/>
      <c r="M185" s="106"/>
      <c r="N185" s="106"/>
      <c r="O185" s="106"/>
      <c r="P185" s="106"/>
      <c r="Q185" s="106"/>
      <c r="R185" s="106"/>
      <c r="S185" s="106"/>
      <c r="T185" s="106"/>
      <c r="U185" s="106"/>
      <c r="V185" s="106"/>
      <c r="W185" s="16"/>
      <c r="X185" s="8"/>
    </row>
    <row r="186" spans="1:24" x14ac:dyDescent="0.35">
      <c r="A186" s="163"/>
      <c r="B186" s="7"/>
      <c r="C186" s="17"/>
      <c r="D186" s="12"/>
      <c r="E186" s="17"/>
      <c r="F186" s="13"/>
      <c r="G186" s="77"/>
      <c r="H186" s="74"/>
      <c r="I186" s="13"/>
      <c r="J186" s="637" t="str">
        <f t="shared" si="11"/>
        <v>k</v>
      </c>
      <c r="K186" s="595">
        <v>0.45</v>
      </c>
      <c r="L186" s="106"/>
      <c r="M186" s="106"/>
      <c r="N186" s="106"/>
      <c r="O186" s="106"/>
      <c r="P186" s="106"/>
      <c r="Q186" s="106"/>
      <c r="R186" s="106"/>
      <c r="S186" s="106"/>
      <c r="T186" s="106"/>
      <c r="U186" s="106"/>
      <c r="V186" s="106"/>
      <c r="W186" s="16"/>
      <c r="X186" s="8"/>
    </row>
    <row r="187" spans="1:24" x14ac:dyDescent="0.35">
      <c r="A187" s="163"/>
      <c r="B187" s="7"/>
      <c r="C187" s="17"/>
      <c r="D187" s="12"/>
      <c r="E187" s="17"/>
      <c r="F187" s="13"/>
      <c r="G187" s="77"/>
      <c r="H187" s="74"/>
      <c r="I187" s="13"/>
      <c r="J187" s="637" t="str">
        <f t="shared" si="11"/>
        <v>l</v>
      </c>
      <c r="K187" s="595">
        <v>0.45</v>
      </c>
      <c r="L187" s="106"/>
      <c r="M187" s="106"/>
      <c r="N187" s="106"/>
      <c r="O187" s="106"/>
      <c r="P187" s="106"/>
      <c r="Q187" s="106"/>
      <c r="R187" s="106"/>
      <c r="S187" s="106"/>
      <c r="T187" s="106"/>
      <c r="U187" s="106"/>
      <c r="V187" s="106"/>
      <c r="W187" s="16"/>
      <c r="X187" s="8"/>
    </row>
    <row r="188" spans="1:24" x14ac:dyDescent="0.35">
      <c r="A188" s="163"/>
      <c r="B188" s="7"/>
      <c r="C188" s="17"/>
      <c r="D188" s="12"/>
      <c r="E188" s="17"/>
      <c r="F188" s="13"/>
      <c r="G188" s="77"/>
      <c r="H188" s="74"/>
      <c r="I188" s="13"/>
      <c r="J188" s="637" t="str">
        <f t="shared" si="11"/>
        <v>lf</v>
      </c>
      <c r="K188" s="595">
        <v>0.45</v>
      </c>
      <c r="L188" s="106"/>
      <c r="M188" s="106"/>
      <c r="N188" s="106"/>
      <c r="O188" s="106"/>
      <c r="P188" s="106"/>
      <c r="Q188" s="106"/>
      <c r="R188" s="106"/>
      <c r="S188" s="106"/>
      <c r="T188" s="106"/>
      <c r="U188" s="106"/>
      <c r="V188" s="106"/>
      <c r="W188" s="16"/>
      <c r="X188" s="8"/>
    </row>
    <row r="189" spans="1:24" x14ac:dyDescent="0.35">
      <c r="A189" s="163"/>
      <c r="B189" s="7"/>
      <c r="C189" s="17"/>
      <c r="D189" s="12"/>
      <c r="E189" s="17"/>
      <c r="F189" s="13"/>
      <c r="G189" s="77"/>
      <c r="H189" s="74"/>
      <c r="I189" s="13"/>
      <c r="J189" s="637" t="str">
        <f t="shared" ref="J189" si="12">G29</f>
        <v>ms</v>
      </c>
      <c r="K189" s="595">
        <v>0.45</v>
      </c>
      <c r="L189" s="106"/>
      <c r="M189" s="106"/>
      <c r="N189" s="106"/>
      <c r="O189" s="106"/>
      <c r="P189" s="106"/>
      <c r="Q189" s="106"/>
      <c r="R189" s="106"/>
      <c r="S189" s="106"/>
      <c r="T189" s="106"/>
      <c r="U189" s="106"/>
      <c r="V189" s="106"/>
      <c r="W189" s="16"/>
      <c r="X189" s="8"/>
    </row>
    <row r="190" spans="1:24" x14ac:dyDescent="0.35">
      <c r="A190" s="163"/>
      <c r="B190" s="7"/>
      <c r="C190" s="17"/>
      <c r="D190" s="12"/>
      <c r="E190" s="17"/>
      <c r="F190" s="13"/>
      <c r="G190" s="77"/>
      <c r="H190" s="74"/>
      <c r="I190" s="13"/>
      <c r="J190" s="637" t="str">
        <f t="shared" ref="J190:J199" si="13">G30</f>
        <v>o</v>
      </c>
      <c r="K190" s="595">
        <v>0.45</v>
      </c>
      <c r="L190" s="106"/>
      <c r="M190" s="106"/>
      <c r="N190" s="106"/>
      <c r="O190" s="106"/>
      <c r="P190" s="106"/>
      <c r="Q190" s="106"/>
      <c r="R190" s="106"/>
      <c r="S190" s="106"/>
      <c r="T190" s="106"/>
      <c r="U190" s="106"/>
      <c r="V190" s="106"/>
      <c r="W190" s="16"/>
      <c r="X190" s="8"/>
    </row>
    <row r="191" spans="1:24" x14ac:dyDescent="0.35">
      <c r="A191" s="163"/>
      <c r="B191" s="7"/>
      <c r="C191" s="17"/>
      <c r="D191" s="12"/>
      <c r="E191" s="17"/>
      <c r="F191" s="13"/>
      <c r="G191" s="77"/>
      <c r="H191" s="74"/>
      <c r="I191" s="13"/>
      <c r="J191" s="637" t="str">
        <f t="shared" si="13"/>
        <v>od</v>
      </c>
      <c r="K191" s="595">
        <v>0.45</v>
      </c>
      <c r="L191" s="106"/>
      <c r="M191" s="106"/>
      <c r="N191" s="106"/>
      <c r="O191" s="106"/>
      <c r="P191" s="106"/>
      <c r="Q191" s="106"/>
      <c r="R191" s="106"/>
      <c r="S191" s="106"/>
      <c r="T191" s="106"/>
      <c r="U191" s="106"/>
      <c r="V191" s="106"/>
      <c r="W191" s="16"/>
      <c r="X191" s="8"/>
    </row>
    <row r="192" spans="1:24" x14ac:dyDescent="0.35">
      <c r="A192" s="163"/>
      <c r="B192" s="7"/>
      <c r="C192" s="17"/>
      <c r="D192" s="12"/>
      <c r="E192" s="17"/>
      <c r="F192" s="13"/>
      <c r="G192" s="77"/>
      <c r="H192" s="74"/>
      <c r="I192" s="13"/>
      <c r="J192" s="637" t="str">
        <f t="shared" si="13"/>
        <v>of</v>
      </c>
      <c r="K192" s="595">
        <v>0.45</v>
      </c>
      <c r="L192" s="106"/>
      <c r="M192" s="106"/>
      <c r="N192" s="106"/>
      <c r="O192" s="106"/>
      <c r="P192" s="106"/>
      <c r="Q192" s="106"/>
      <c r="R192" s="106"/>
      <c r="S192" s="106"/>
      <c r="T192" s="106"/>
      <c r="U192" s="106"/>
      <c r="V192" s="106"/>
      <c r="W192" s="16"/>
      <c r="X192" s="8"/>
    </row>
    <row r="193" spans="1:24" x14ac:dyDescent="0.35">
      <c r="A193" s="163"/>
      <c r="B193" s="7"/>
      <c r="C193" s="17"/>
      <c r="D193" s="12"/>
      <c r="E193" s="17"/>
      <c r="F193" s="13"/>
      <c r="G193" s="77"/>
      <c r="H193" s="74"/>
      <c r="I193" s="13"/>
      <c r="J193" s="637" t="str">
        <f t="shared" si="13"/>
        <v>r</v>
      </c>
      <c r="K193" s="595">
        <v>0.45</v>
      </c>
      <c r="L193" s="106"/>
      <c r="M193" s="106"/>
      <c r="N193" s="106"/>
      <c r="O193" s="106"/>
      <c r="P193" s="106"/>
      <c r="Q193" s="106"/>
      <c r="R193" s="106"/>
      <c r="S193" s="106"/>
      <c r="T193" s="106"/>
      <c r="U193" s="106"/>
      <c r="V193" s="106"/>
      <c r="W193" s="16"/>
      <c r="X193" s="8"/>
    </row>
    <row r="194" spans="1:24" x14ac:dyDescent="0.35">
      <c r="A194" s="163"/>
      <c r="B194" s="7"/>
      <c r="C194" s="17"/>
      <c r="D194" s="12"/>
      <c r="E194" s="17"/>
      <c r="F194" s="13"/>
      <c r="G194" s="77"/>
      <c r="H194" s="74"/>
      <c r="I194" s="13"/>
      <c r="J194" s="637" t="str">
        <f t="shared" si="13"/>
        <v>rd</v>
      </c>
      <c r="K194" s="595">
        <v>0.45</v>
      </c>
      <c r="L194" s="106"/>
      <c r="M194" s="106"/>
      <c r="N194" s="106"/>
      <c r="O194" s="106"/>
      <c r="P194" s="106"/>
      <c r="Q194" s="106"/>
      <c r="R194" s="106"/>
      <c r="S194" s="106"/>
      <c r="T194" s="106"/>
      <c r="U194" s="106"/>
      <c r="V194" s="106"/>
      <c r="W194" s="16"/>
      <c r="X194" s="8"/>
    </row>
    <row r="195" spans="1:24" x14ac:dyDescent="0.35">
      <c r="A195" s="163"/>
      <c r="B195" s="7"/>
      <c r="C195" s="17"/>
      <c r="D195" s="12"/>
      <c r="E195" s="17"/>
      <c r="F195" s="13"/>
      <c r="G195" s="77"/>
      <c r="H195" s="74"/>
      <c r="I195" s="13"/>
      <c r="J195" s="637" t="str">
        <f t="shared" si="13"/>
        <v>v</v>
      </c>
      <c r="K195" s="595">
        <v>0.45</v>
      </c>
      <c r="L195" s="106"/>
      <c r="M195" s="106"/>
      <c r="N195" s="106"/>
      <c r="O195" s="106"/>
      <c r="P195" s="106"/>
      <c r="Q195" s="106"/>
      <c r="R195" s="106"/>
      <c r="S195" s="106"/>
      <c r="T195" s="106"/>
      <c r="U195" s="106"/>
      <c r="V195" s="106"/>
      <c r="W195" s="16"/>
      <c r="X195" s="8"/>
    </row>
    <row r="196" spans="1:24" x14ac:dyDescent="0.35">
      <c r="A196" s="163"/>
      <c r="B196" s="7"/>
      <c r="C196" s="17"/>
      <c r="D196" s="12"/>
      <c r="E196" s="17"/>
      <c r="F196" s="13"/>
      <c r="G196" s="77"/>
      <c r="H196" s="74"/>
      <c r="I196" s="13"/>
      <c r="J196" s="637" t="str">
        <f t="shared" si="13"/>
        <v>w</v>
      </c>
      <c r="K196" s="595">
        <v>0.45</v>
      </c>
      <c r="L196" s="106"/>
      <c r="M196" s="106"/>
      <c r="N196" s="106"/>
      <c r="O196" s="106"/>
      <c r="P196" s="106"/>
      <c r="Q196" s="106"/>
      <c r="R196" s="106"/>
      <c r="S196" s="106"/>
      <c r="T196" s="106"/>
      <c r="U196" s="106"/>
      <c r="V196" s="106"/>
      <c r="W196" s="16"/>
      <c r="X196" s="8"/>
    </row>
    <row r="197" spans="1:24" x14ac:dyDescent="0.35">
      <c r="A197" s="163"/>
      <c r="B197" s="7"/>
      <c r="C197" s="17"/>
      <c r="D197" s="12"/>
      <c r="E197" s="17"/>
      <c r="F197" s="13"/>
      <c r="G197" s="77"/>
      <c r="H197" s="74"/>
      <c r="I197" s="13"/>
      <c r="J197" s="637" t="str">
        <f t="shared" si="13"/>
        <v>wd</v>
      </c>
      <c r="K197" s="595">
        <v>0.45</v>
      </c>
      <c r="L197" s="106"/>
      <c r="M197" s="106"/>
      <c r="N197" s="106"/>
      <c r="O197" s="106"/>
      <c r="P197" s="106"/>
      <c r="Q197" s="106"/>
      <c r="R197" s="106"/>
      <c r="S197" s="106"/>
      <c r="T197" s="106"/>
      <c r="U197" s="106"/>
      <c r="V197" s="106"/>
      <c r="W197" s="16"/>
      <c r="X197" s="8"/>
    </row>
    <row r="198" spans="1:24" x14ac:dyDescent="0.35">
      <c r="A198" s="163"/>
      <c r="B198" s="7"/>
      <c r="C198" s="17"/>
      <c r="D198" s="12"/>
      <c r="E198" s="17"/>
      <c r="F198" s="13"/>
      <c r="G198" s="77"/>
      <c r="H198" s="74"/>
      <c r="I198" s="13"/>
      <c r="J198" s="637" t="str">
        <f t="shared" si="13"/>
        <v>z</v>
      </c>
      <c r="K198" s="595">
        <v>0.45</v>
      </c>
      <c r="L198" s="106"/>
      <c r="M198" s="106"/>
      <c r="N198" s="106"/>
      <c r="O198" s="106"/>
      <c r="P198" s="106"/>
      <c r="Q198" s="106"/>
      <c r="R198" s="106"/>
      <c r="S198" s="106"/>
      <c r="T198" s="106"/>
      <c r="U198" s="106"/>
      <c r="V198" s="106"/>
      <c r="W198" s="16"/>
      <c r="X198" s="8"/>
    </row>
    <row r="199" spans="1:24" x14ac:dyDescent="0.35">
      <c r="A199" s="163"/>
      <c r="B199" s="7"/>
      <c r="C199" s="17"/>
      <c r="D199" s="12"/>
      <c r="E199" s="17"/>
      <c r="F199" s="13"/>
      <c r="G199" s="77"/>
      <c r="H199" s="74"/>
      <c r="I199" s="13"/>
      <c r="J199" s="637" t="str">
        <f t="shared" si="13"/>
        <v>zd</v>
      </c>
      <c r="K199" s="595">
        <v>0.45</v>
      </c>
      <c r="L199" s="106"/>
      <c r="M199" s="106"/>
      <c r="N199" s="106"/>
      <c r="O199" s="106"/>
      <c r="P199" s="106"/>
      <c r="Q199" s="106"/>
      <c r="R199" s="106"/>
      <c r="S199" s="106"/>
      <c r="T199" s="106"/>
      <c r="U199" s="106"/>
      <c r="V199" s="106"/>
      <c r="W199" s="16"/>
      <c r="X199" s="8"/>
    </row>
    <row r="200" spans="1:24" x14ac:dyDescent="0.35">
      <c r="A200" s="163"/>
      <c r="B200" s="7"/>
      <c r="C200" s="17"/>
      <c r="D200" s="12"/>
      <c r="E200" s="17"/>
      <c r="F200" s="13"/>
      <c r="G200" s="77"/>
      <c r="H200" s="74"/>
      <c r="I200" s="13"/>
      <c r="L200" s="590"/>
      <c r="O200" s="13"/>
      <c r="P200" s="13"/>
      <c r="Q200" s="13"/>
      <c r="R200" s="13"/>
      <c r="S200" s="15"/>
      <c r="T200" s="107"/>
      <c r="U200" s="106"/>
      <c r="V200" s="106"/>
      <c r="W200" s="16"/>
      <c r="X200" s="8"/>
    </row>
    <row r="201" spans="1:24" x14ac:dyDescent="0.35">
      <c r="A201" s="163"/>
      <c r="B201" s="7"/>
      <c r="C201" s="17"/>
      <c r="D201" s="17"/>
      <c r="E201" s="17"/>
      <c r="F201" s="17"/>
      <c r="G201" s="52" t="s">
        <v>1171</v>
      </c>
      <c r="H201" s="17"/>
      <c r="I201" s="17"/>
      <c r="J201" s="17"/>
      <c r="K201" s="17"/>
      <c r="L201" s="22"/>
      <c r="M201" s="22"/>
      <c r="N201" s="22"/>
      <c r="O201" s="22"/>
      <c r="P201" s="22"/>
      <c r="Q201" s="22"/>
      <c r="R201" s="22"/>
      <c r="S201" s="22"/>
      <c r="T201" s="22"/>
      <c r="U201" s="22"/>
      <c r="V201" s="22"/>
      <c r="W201" s="16"/>
      <c r="X201" s="8"/>
    </row>
    <row r="202" spans="1:24" outlineLevel="1" x14ac:dyDescent="0.35">
      <c r="A202" s="163"/>
      <c r="B202" s="7"/>
      <c r="C202" s="17"/>
      <c r="D202" s="17"/>
      <c r="E202" s="17"/>
      <c r="F202" s="17"/>
      <c r="G202" s="52"/>
      <c r="H202" s="17"/>
      <c r="I202" s="17"/>
      <c r="J202" s="17"/>
      <c r="K202" s="23" t="s">
        <v>342</v>
      </c>
      <c r="L202" s="23" t="s">
        <v>107</v>
      </c>
      <c r="M202" s="23" t="s">
        <v>108</v>
      </c>
      <c r="N202" s="23" t="s">
        <v>109</v>
      </c>
      <c r="O202" s="23" t="s">
        <v>110</v>
      </c>
      <c r="P202" s="23" t="s">
        <v>111</v>
      </c>
      <c r="Q202" s="23" t="s">
        <v>112</v>
      </c>
      <c r="R202" s="23" t="s">
        <v>113</v>
      </c>
      <c r="S202" s="23" t="s">
        <v>114</v>
      </c>
      <c r="T202" s="23" t="s">
        <v>115</v>
      </c>
      <c r="U202" s="22"/>
      <c r="V202" s="22"/>
      <c r="W202" s="16"/>
      <c r="X202" s="8"/>
    </row>
    <row r="203" spans="1:24" outlineLevel="1" x14ac:dyDescent="0.35">
      <c r="A203" s="163"/>
      <c r="B203" s="7"/>
      <c r="C203" s="17"/>
      <c r="D203" s="12"/>
      <c r="E203" s="17"/>
      <c r="F203" s="13"/>
      <c r="G203" s="77"/>
      <c r="H203" s="74"/>
      <c r="I203" s="13"/>
      <c r="J203" s="13" t="s">
        <v>777</v>
      </c>
      <c r="K203" s="595">
        <v>2</v>
      </c>
      <c r="L203" s="595">
        <v>1</v>
      </c>
      <c r="M203" s="595">
        <v>1</v>
      </c>
      <c r="N203" s="595">
        <v>1</v>
      </c>
      <c r="O203" s="595">
        <v>2</v>
      </c>
      <c r="P203" s="595">
        <v>2</v>
      </c>
      <c r="Q203" s="595">
        <v>2</v>
      </c>
      <c r="R203" s="595">
        <v>2</v>
      </c>
      <c r="S203" s="595">
        <v>2</v>
      </c>
      <c r="T203" s="595">
        <v>2</v>
      </c>
      <c r="U203" s="106"/>
      <c r="V203" s="106"/>
      <c r="W203" s="16"/>
      <c r="X203" s="8"/>
    </row>
    <row r="204" spans="1:24" outlineLevel="1" x14ac:dyDescent="0.35">
      <c r="A204" s="163"/>
      <c r="B204" s="7"/>
      <c r="C204" s="17"/>
      <c r="D204" s="12"/>
      <c r="E204" s="17"/>
      <c r="F204" s="13"/>
      <c r="G204" s="77"/>
      <c r="H204" s="74"/>
      <c r="I204" s="13"/>
      <c r="J204" s="13" t="s">
        <v>357</v>
      </c>
      <c r="K204" s="595">
        <v>1</v>
      </c>
      <c r="L204" s="595">
        <v>1</v>
      </c>
      <c r="M204" s="595">
        <v>1</v>
      </c>
      <c r="N204" s="595">
        <v>1</v>
      </c>
      <c r="O204" s="595">
        <v>2</v>
      </c>
      <c r="P204" s="595">
        <v>2</v>
      </c>
      <c r="Q204" s="595">
        <v>2</v>
      </c>
      <c r="R204" s="595">
        <v>2</v>
      </c>
      <c r="S204" s="595">
        <v>2</v>
      </c>
      <c r="T204" s="595">
        <v>2</v>
      </c>
      <c r="U204" s="106"/>
      <c r="V204" s="106"/>
      <c r="W204" s="16"/>
      <c r="X204" s="8"/>
    </row>
    <row r="205" spans="1:24" outlineLevel="1" x14ac:dyDescent="0.35">
      <c r="A205" s="163"/>
      <c r="B205" s="7"/>
      <c r="C205" s="17"/>
      <c r="D205" s="12"/>
      <c r="E205" s="17"/>
      <c r="F205" s="13"/>
      <c r="G205" s="77"/>
      <c r="H205" s="74"/>
      <c r="I205" s="13"/>
      <c r="J205" s="13" t="s">
        <v>749</v>
      </c>
      <c r="K205" s="595">
        <v>1.3</v>
      </c>
      <c r="L205" s="595">
        <v>1.3</v>
      </c>
      <c r="M205" s="595">
        <v>1.3</v>
      </c>
      <c r="N205" s="595">
        <v>1.3</v>
      </c>
      <c r="O205" s="595">
        <v>2</v>
      </c>
      <c r="P205" s="595">
        <v>2</v>
      </c>
      <c r="Q205" s="595">
        <v>2</v>
      </c>
      <c r="R205" s="595">
        <v>2</v>
      </c>
      <c r="S205" s="595">
        <v>2</v>
      </c>
      <c r="T205" s="595">
        <v>2</v>
      </c>
      <c r="U205" s="106"/>
      <c r="V205" s="106"/>
      <c r="W205" s="16"/>
      <c r="X205" s="8"/>
    </row>
    <row r="206" spans="1:24" outlineLevel="1" x14ac:dyDescent="0.35">
      <c r="A206" s="163"/>
      <c r="B206" s="7"/>
      <c r="C206" s="17"/>
      <c r="D206" s="12"/>
      <c r="E206" s="17"/>
      <c r="F206" s="13"/>
      <c r="G206" s="77"/>
      <c r="H206" s="74"/>
      <c r="I206" s="13"/>
      <c r="J206" s="13" t="s">
        <v>750</v>
      </c>
      <c r="K206" s="595">
        <v>1</v>
      </c>
      <c r="L206" s="595">
        <v>1</v>
      </c>
      <c r="M206" s="595">
        <v>1</v>
      </c>
      <c r="N206" s="595">
        <v>1</v>
      </c>
      <c r="O206" s="595">
        <v>2</v>
      </c>
      <c r="P206" s="595">
        <v>2</v>
      </c>
      <c r="Q206" s="595">
        <v>2</v>
      </c>
      <c r="R206" s="595">
        <v>2</v>
      </c>
      <c r="S206" s="595">
        <v>2</v>
      </c>
      <c r="T206" s="595">
        <v>2</v>
      </c>
      <c r="U206" s="106"/>
      <c r="V206" s="106"/>
      <c r="W206" s="16"/>
      <c r="X206" s="8"/>
    </row>
    <row r="207" spans="1:24" outlineLevel="1" x14ac:dyDescent="0.35">
      <c r="A207" s="163"/>
      <c r="B207" s="7"/>
      <c r="C207" s="17"/>
      <c r="D207" s="12"/>
      <c r="E207" s="17"/>
      <c r="F207" s="13"/>
      <c r="G207" s="77"/>
      <c r="H207" s="74"/>
      <c r="I207" s="13"/>
      <c r="J207" s="13" t="s">
        <v>751</v>
      </c>
      <c r="K207" s="595">
        <v>1.3</v>
      </c>
      <c r="L207" s="595">
        <v>1.3</v>
      </c>
      <c r="M207" s="595">
        <v>1.3</v>
      </c>
      <c r="N207" s="595">
        <v>1.3</v>
      </c>
      <c r="O207" s="595">
        <v>2</v>
      </c>
      <c r="P207" s="595">
        <v>2</v>
      </c>
      <c r="Q207" s="595">
        <v>2</v>
      </c>
      <c r="R207" s="595">
        <v>2</v>
      </c>
      <c r="S207" s="595">
        <v>2</v>
      </c>
      <c r="T207" s="595">
        <v>2</v>
      </c>
      <c r="U207" s="106"/>
      <c r="V207" s="106"/>
      <c r="W207" s="16"/>
      <c r="X207" s="8"/>
    </row>
    <row r="208" spans="1:24" outlineLevel="1" x14ac:dyDescent="0.35">
      <c r="A208" s="163"/>
      <c r="B208" s="7"/>
      <c r="C208" s="17"/>
      <c r="D208" s="12"/>
      <c r="E208" s="17"/>
      <c r="F208" s="13"/>
      <c r="G208" s="77"/>
      <c r="H208" s="74"/>
      <c r="I208" s="13"/>
      <c r="J208" s="13" t="s">
        <v>752</v>
      </c>
      <c r="K208" s="595">
        <v>1</v>
      </c>
      <c r="L208" s="595">
        <v>1</v>
      </c>
      <c r="M208" s="595">
        <v>1</v>
      </c>
      <c r="N208" s="595">
        <v>1</v>
      </c>
      <c r="O208" s="595">
        <v>2</v>
      </c>
      <c r="P208" s="595">
        <v>2</v>
      </c>
      <c r="Q208" s="595">
        <v>2</v>
      </c>
      <c r="R208" s="595">
        <v>2</v>
      </c>
      <c r="S208" s="595">
        <v>2</v>
      </c>
      <c r="T208" s="595">
        <v>2</v>
      </c>
      <c r="U208" s="106"/>
      <c r="V208" s="106"/>
      <c r="W208" s="16"/>
      <c r="X208" s="8"/>
    </row>
    <row r="209" spans="1:24" outlineLevel="1" x14ac:dyDescent="0.35">
      <c r="A209" s="163"/>
      <c r="B209" s="7"/>
      <c r="C209" s="17"/>
      <c r="D209" s="12"/>
      <c r="E209" s="17"/>
      <c r="F209" s="13"/>
      <c r="G209" s="77"/>
      <c r="H209" s="74"/>
      <c r="I209" s="13"/>
      <c r="J209" s="13" t="s">
        <v>753</v>
      </c>
      <c r="K209" s="595">
        <v>1.3</v>
      </c>
      <c r="L209" s="595">
        <v>1.3</v>
      </c>
      <c r="M209" s="595">
        <v>1.3</v>
      </c>
      <c r="N209" s="595">
        <v>1.3</v>
      </c>
      <c r="O209" s="595">
        <v>2</v>
      </c>
      <c r="P209" s="595">
        <v>2</v>
      </c>
      <c r="Q209" s="595">
        <v>2</v>
      </c>
      <c r="R209" s="595">
        <v>2</v>
      </c>
      <c r="S209" s="595">
        <v>2</v>
      </c>
      <c r="T209" s="595">
        <v>2</v>
      </c>
      <c r="U209" s="106"/>
      <c r="V209" s="106"/>
      <c r="W209" s="16"/>
      <c r="X209" s="8"/>
    </row>
    <row r="210" spans="1:24" outlineLevel="1" x14ac:dyDescent="0.35">
      <c r="A210" s="163"/>
      <c r="B210" s="7"/>
      <c r="C210" s="17"/>
      <c r="D210" s="12"/>
      <c r="E210" s="17"/>
      <c r="F210" s="13"/>
      <c r="G210" s="77"/>
      <c r="H210" s="74"/>
      <c r="I210" s="13"/>
      <c r="J210" s="13" t="s">
        <v>754</v>
      </c>
      <c r="K210" s="595">
        <v>1</v>
      </c>
      <c r="L210" s="595">
        <v>1</v>
      </c>
      <c r="M210" s="595">
        <v>1</v>
      </c>
      <c r="N210" s="595">
        <v>1</v>
      </c>
      <c r="O210" s="595">
        <v>2</v>
      </c>
      <c r="P210" s="595">
        <v>2</v>
      </c>
      <c r="Q210" s="595">
        <v>2</v>
      </c>
      <c r="R210" s="595">
        <v>2</v>
      </c>
      <c r="S210" s="595">
        <v>2</v>
      </c>
      <c r="T210" s="595">
        <v>2</v>
      </c>
      <c r="U210" s="106"/>
      <c r="V210" s="106"/>
      <c r="W210" s="16"/>
      <c r="X210" s="8"/>
    </row>
    <row r="211" spans="1:24" outlineLevel="1" x14ac:dyDescent="0.35">
      <c r="A211" s="163"/>
      <c r="B211" s="7"/>
      <c r="C211" s="17"/>
      <c r="D211" s="12"/>
      <c r="E211" s="17"/>
      <c r="F211" s="13"/>
      <c r="G211" s="77"/>
      <c r="H211" s="74"/>
      <c r="I211" s="13"/>
      <c r="J211" s="13" t="s">
        <v>755</v>
      </c>
      <c r="K211" s="595">
        <v>1.3</v>
      </c>
      <c r="L211" s="595">
        <v>1.3</v>
      </c>
      <c r="M211" s="595">
        <v>1.3</v>
      </c>
      <c r="N211" s="595">
        <v>1.3</v>
      </c>
      <c r="O211" s="595">
        <v>2</v>
      </c>
      <c r="P211" s="595">
        <v>2</v>
      </c>
      <c r="Q211" s="595">
        <v>2</v>
      </c>
      <c r="R211" s="595">
        <v>2</v>
      </c>
      <c r="S211" s="595">
        <v>2</v>
      </c>
      <c r="T211" s="595">
        <v>2</v>
      </c>
      <c r="U211" s="106"/>
      <c r="V211" s="106"/>
      <c r="W211" s="16"/>
      <c r="X211" s="8"/>
    </row>
    <row r="212" spans="1:24" outlineLevel="1" x14ac:dyDescent="0.35">
      <c r="A212" s="163"/>
      <c r="B212" s="7"/>
      <c r="C212" s="17"/>
      <c r="D212" s="12"/>
      <c r="E212" s="17"/>
      <c r="F212" s="13"/>
      <c r="G212" s="77"/>
      <c r="H212" s="74"/>
      <c r="I212" s="13"/>
      <c r="J212" s="13" t="s">
        <v>756</v>
      </c>
      <c r="K212" s="595">
        <v>1</v>
      </c>
      <c r="L212" s="595">
        <v>1</v>
      </c>
      <c r="M212" s="595">
        <v>1</v>
      </c>
      <c r="N212" s="595">
        <v>1</v>
      </c>
      <c r="O212" s="595">
        <v>2</v>
      </c>
      <c r="P212" s="595">
        <v>2</v>
      </c>
      <c r="Q212" s="595">
        <v>2</v>
      </c>
      <c r="R212" s="595">
        <v>2</v>
      </c>
      <c r="S212" s="595">
        <v>2</v>
      </c>
      <c r="T212" s="595">
        <v>2</v>
      </c>
      <c r="U212" s="106"/>
      <c r="V212" s="106"/>
      <c r="W212" s="16"/>
      <c r="X212" s="8"/>
    </row>
    <row r="213" spans="1:24" outlineLevel="1" x14ac:dyDescent="0.35">
      <c r="A213" s="163"/>
      <c r="B213" s="7"/>
      <c r="C213" s="17"/>
      <c r="D213" s="12"/>
      <c r="E213" s="17"/>
      <c r="F213" s="13"/>
      <c r="G213" s="21"/>
      <c r="H213" s="74"/>
      <c r="I213" s="13"/>
      <c r="J213" s="36"/>
      <c r="K213" s="13"/>
      <c r="L213" s="13"/>
      <c r="M213" s="13"/>
      <c r="N213" s="13"/>
      <c r="O213" s="13"/>
      <c r="P213" s="13"/>
      <c r="Q213" s="13"/>
      <c r="R213" s="13"/>
      <c r="S213" s="15"/>
      <c r="T213" s="107"/>
      <c r="U213" s="106"/>
      <c r="V213" s="106"/>
      <c r="W213" s="16"/>
      <c r="X213" s="8"/>
    </row>
    <row r="214" spans="1:24" x14ac:dyDescent="0.35">
      <c r="A214" s="163"/>
      <c r="B214" s="7"/>
      <c r="C214" s="17"/>
      <c r="D214" s="12"/>
      <c r="E214" s="17"/>
      <c r="F214" s="13"/>
      <c r="G214" s="21"/>
      <c r="H214" s="74"/>
      <c r="I214" s="13"/>
      <c r="J214" s="36"/>
      <c r="K214" s="13"/>
      <c r="L214" s="13"/>
      <c r="M214" s="13"/>
      <c r="N214" s="13"/>
      <c r="O214" s="13"/>
      <c r="P214" s="13"/>
      <c r="Q214" s="13"/>
      <c r="R214" s="13"/>
      <c r="S214" s="15"/>
      <c r="T214" s="107"/>
      <c r="U214" s="106"/>
      <c r="V214" s="106"/>
      <c r="W214" s="16"/>
      <c r="X214" s="8"/>
    </row>
    <row r="215" spans="1:24" x14ac:dyDescent="0.35">
      <c r="A215" s="163"/>
      <c r="B215" s="7"/>
      <c r="C215" s="39"/>
      <c r="D215" s="39"/>
      <c r="E215" s="39"/>
      <c r="F215" s="39"/>
      <c r="G215" s="40" t="str">
        <f>G175</f>
        <v>YIELD REDUCTION FROM GRAZING CROP</v>
      </c>
      <c r="H215" s="39"/>
      <c r="I215" s="39"/>
      <c r="J215" s="39"/>
      <c r="K215" s="39"/>
      <c r="L215" s="39"/>
      <c r="M215" s="39"/>
      <c r="N215" s="39"/>
      <c r="O215" s="39"/>
      <c r="P215" s="39"/>
      <c r="Q215" s="39"/>
      <c r="R215" s="39"/>
      <c r="S215" s="39"/>
      <c r="T215" s="93"/>
      <c r="U215" s="93"/>
      <c r="V215" s="93"/>
      <c r="W215" s="41" t="s">
        <v>91</v>
      </c>
      <c r="X215" s="8"/>
    </row>
    <row r="216" spans="1:24" x14ac:dyDescent="0.35">
      <c r="A216" s="163"/>
      <c r="B216" s="7"/>
      <c r="C216" s="7"/>
      <c r="D216" s="7"/>
      <c r="E216" s="7"/>
      <c r="F216" s="8"/>
      <c r="G216" s="8"/>
      <c r="H216" s="8"/>
      <c r="I216" s="8"/>
      <c r="J216" s="8"/>
      <c r="K216" s="8"/>
      <c r="L216" s="8"/>
      <c r="M216" s="8"/>
      <c r="N216" s="8"/>
      <c r="O216" s="8"/>
      <c r="P216" s="8"/>
      <c r="Q216" s="8"/>
      <c r="R216" s="8"/>
      <c r="S216" s="8"/>
      <c r="T216" s="8"/>
      <c r="U216" s="8"/>
      <c r="V216" s="8"/>
      <c r="W216" s="8"/>
      <c r="X216" s="8"/>
    </row>
    <row r="217" spans="1:24" x14ac:dyDescent="0.35">
      <c r="A217" s="163"/>
      <c r="B217" s="7"/>
      <c r="C217" s="7"/>
      <c r="D217" s="7"/>
      <c r="E217" s="7"/>
      <c r="F217" s="8"/>
      <c r="G217" s="8"/>
      <c r="H217" s="8"/>
      <c r="I217" s="8"/>
      <c r="J217" s="8"/>
      <c r="K217" s="8"/>
      <c r="L217" s="8"/>
      <c r="M217" s="8"/>
      <c r="N217" s="8"/>
      <c r="O217" s="8"/>
      <c r="P217" s="8"/>
      <c r="Q217" s="8"/>
      <c r="R217" s="8"/>
      <c r="S217" s="8"/>
      <c r="T217" s="8"/>
      <c r="U217" s="8"/>
      <c r="V217" s="8"/>
      <c r="W217" s="8"/>
      <c r="X217" s="8"/>
    </row>
    <row r="218" spans="1:24" x14ac:dyDescent="0.35">
      <c r="A218" s="163"/>
      <c r="B218" s="7"/>
      <c r="C218" s="591"/>
      <c r="D218" s="591"/>
      <c r="E218" s="591"/>
      <c r="F218" s="591"/>
      <c r="G218" s="591"/>
      <c r="H218" s="592"/>
      <c r="I218" s="591"/>
      <c r="J218" s="591"/>
      <c r="K218" s="591"/>
      <c r="L218" s="591"/>
      <c r="M218" s="591"/>
      <c r="N218" s="591"/>
      <c r="O218" s="591"/>
      <c r="P218" s="591"/>
      <c r="Q218" s="591"/>
      <c r="R218" s="591"/>
      <c r="S218" s="591"/>
      <c r="T218" s="591"/>
      <c r="U218" s="591"/>
      <c r="V218" s="591"/>
      <c r="W218" s="591"/>
      <c r="X218" s="591"/>
    </row>
    <row r="219" spans="1:24" x14ac:dyDescent="0.35">
      <c r="A219" s="163"/>
      <c r="B219" s="7"/>
      <c r="C219" s="7"/>
      <c r="D219" s="7"/>
      <c r="E219" s="7"/>
      <c r="F219" s="8"/>
      <c r="G219" s="8"/>
      <c r="H219" s="8"/>
      <c r="I219" s="8"/>
      <c r="J219" s="8"/>
      <c r="K219" s="8"/>
      <c r="L219" s="8"/>
      <c r="M219" s="8"/>
      <c r="N219" s="8"/>
      <c r="O219" s="8"/>
      <c r="P219" s="8"/>
      <c r="Q219" s="8"/>
      <c r="R219" s="8"/>
      <c r="S219" s="8"/>
      <c r="T219" s="8"/>
      <c r="U219" s="8"/>
      <c r="V219" s="8"/>
      <c r="W219" s="8"/>
      <c r="X219" s="8"/>
    </row>
    <row r="220" spans="1:24" x14ac:dyDescent="0.35">
      <c r="A220" s="163"/>
      <c r="B220" s="7"/>
      <c r="C220" s="7"/>
      <c r="D220" s="7"/>
      <c r="E220" s="7"/>
      <c r="F220" s="8"/>
      <c r="G220" s="8"/>
      <c r="H220" s="8"/>
      <c r="I220" s="8"/>
      <c r="J220" s="8"/>
      <c r="K220" s="8"/>
      <c r="L220" s="8"/>
      <c r="M220" s="8"/>
      <c r="N220" s="8"/>
      <c r="O220" s="8"/>
      <c r="P220" s="8"/>
      <c r="Q220" s="8"/>
      <c r="R220" s="8"/>
      <c r="S220" s="8"/>
      <c r="T220" s="8"/>
      <c r="U220" s="8"/>
      <c r="V220" s="8"/>
      <c r="W220" s="8"/>
      <c r="X220" s="8"/>
    </row>
    <row r="221" spans="1:24" x14ac:dyDescent="0.35">
      <c r="A221" s="163"/>
      <c r="B221" s="7"/>
      <c r="C221" s="7"/>
      <c r="D221" s="7"/>
      <c r="E221" s="7"/>
      <c r="F221" s="8"/>
      <c r="G221" s="8"/>
      <c r="H221" s="8"/>
      <c r="I221" s="8"/>
      <c r="J221" s="8"/>
      <c r="K221" s="8"/>
      <c r="L221" s="8"/>
      <c r="M221" s="8"/>
      <c r="N221" s="8"/>
      <c r="O221" s="8"/>
      <c r="P221" s="8"/>
      <c r="Q221" s="8"/>
      <c r="R221" s="8"/>
      <c r="S221" s="8"/>
      <c r="T221" s="8"/>
      <c r="U221" s="8"/>
      <c r="V221" s="8"/>
      <c r="W221" s="8"/>
      <c r="X221" s="8"/>
    </row>
  </sheetData>
  <phoneticPr fontId="11" type="noConversion"/>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7B6D5-3860-4BAB-8AFF-5E9F77AAFC67}">
  <sheetPr codeName="Sheet11"/>
  <dimension ref="A1:AO120"/>
  <sheetViews>
    <sheetView topLeftCell="A11" zoomScaleNormal="100" workbookViewId="0">
      <selection activeCell="A23" sqref="A23:XFD23"/>
    </sheetView>
  </sheetViews>
  <sheetFormatPr defaultRowHeight="14.5" outlineLevelRow="1" x14ac:dyDescent="0.35"/>
  <cols>
    <col min="1" max="1" width="2.54296875" customWidth="1"/>
    <col min="2" max="2" width="4.453125" customWidth="1"/>
    <col min="3" max="3" width="5" customWidth="1"/>
    <col min="4" max="4" width="3" customWidth="1"/>
    <col min="6" max="6" width="9.453125" bestFit="1" customWidth="1"/>
    <col min="7" max="7" width="9.453125" customWidth="1"/>
    <col min="8" max="16" width="10.453125" customWidth="1"/>
  </cols>
  <sheetData>
    <row r="1" spans="1:41" ht="12" customHeight="1" outlineLevel="1" x14ac:dyDescent="0.35">
      <c r="A1" s="6"/>
      <c r="B1" s="7"/>
      <c r="C1" s="7"/>
      <c r="D1" s="7"/>
      <c r="E1" s="7"/>
      <c r="F1" s="7"/>
      <c r="G1" s="7"/>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7"/>
      <c r="AN1" s="7"/>
      <c r="AO1" s="7"/>
    </row>
    <row r="2" spans="1:41" ht="5.15" customHeight="1" outlineLevel="1" thickBot="1" x14ac:dyDescent="0.4">
      <c r="A2" s="6"/>
      <c r="B2" s="7"/>
      <c r="C2" s="7"/>
      <c r="D2" s="7"/>
      <c r="E2" s="7"/>
      <c r="F2" s="7"/>
      <c r="G2" s="7"/>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7"/>
      <c r="AN2" s="7"/>
      <c r="AO2" s="7"/>
    </row>
    <row r="3" spans="1:41" ht="5.15" customHeight="1" outlineLevel="1" x14ac:dyDescent="0.35">
      <c r="A3" s="6"/>
      <c r="B3" s="7"/>
      <c r="C3" s="9"/>
      <c r="D3" s="9"/>
      <c r="E3" s="9"/>
      <c r="F3" s="9"/>
      <c r="G3" s="9"/>
      <c r="H3" s="9"/>
      <c r="I3" s="9"/>
      <c r="J3" s="9"/>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1"/>
      <c r="AM3" s="8"/>
      <c r="AN3" s="8"/>
      <c r="AO3" s="8"/>
    </row>
    <row r="4" spans="1:41" ht="12" customHeight="1" outlineLevel="1" x14ac:dyDescent="0.35">
      <c r="A4" s="6"/>
      <c r="B4" s="7"/>
      <c r="C4" s="12"/>
      <c r="D4" s="13"/>
      <c r="E4" s="14" t="s">
        <v>723</v>
      </c>
      <c r="F4" s="14"/>
      <c r="G4" s="14"/>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6"/>
      <c r="AM4" s="8"/>
      <c r="AN4" s="8"/>
      <c r="AO4" s="8"/>
    </row>
    <row r="5" spans="1:41" ht="12" customHeight="1" outlineLevel="1" x14ac:dyDescent="0.35">
      <c r="A5" s="6"/>
      <c r="B5" s="7"/>
      <c r="C5" s="12"/>
      <c r="D5" s="13"/>
      <c r="E5" s="14"/>
      <c r="F5" s="14"/>
      <c r="G5" s="14"/>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6"/>
      <c r="AM5" s="8"/>
      <c r="AN5" s="8"/>
      <c r="AO5" s="8"/>
    </row>
    <row r="6" spans="1:41" ht="12" customHeight="1" outlineLevel="1" x14ac:dyDescent="0.35">
      <c r="A6" s="6"/>
      <c r="B6" s="7"/>
      <c r="C6" s="12"/>
      <c r="D6" s="13"/>
      <c r="E6" s="14"/>
      <c r="F6" s="14"/>
      <c r="G6" s="14"/>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6"/>
      <c r="AM6" s="8"/>
      <c r="AN6" s="8"/>
      <c r="AO6" s="8"/>
    </row>
    <row r="7" spans="1:41" ht="12" customHeight="1" outlineLevel="1" x14ac:dyDescent="0.35">
      <c r="A7" s="6"/>
      <c r="B7" s="7"/>
      <c r="C7" s="12"/>
      <c r="D7" s="13"/>
      <c r="E7" s="14"/>
      <c r="F7" s="14"/>
      <c r="G7" s="14"/>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6"/>
      <c r="AM7" s="8"/>
      <c r="AN7" s="8"/>
      <c r="AO7" s="8"/>
    </row>
    <row r="8" spans="1:41" ht="12" customHeight="1" outlineLevel="1" x14ac:dyDescent="0.35">
      <c r="A8" s="6"/>
      <c r="B8" s="7"/>
      <c r="C8" s="12"/>
      <c r="D8" s="13"/>
      <c r="E8" s="14"/>
      <c r="F8" s="14"/>
      <c r="G8" s="14"/>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6"/>
      <c r="AM8" s="8"/>
      <c r="AN8" s="8"/>
      <c r="AO8" s="8"/>
    </row>
    <row r="9" spans="1:41" ht="12" customHeight="1" outlineLevel="1" x14ac:dyDescent="0.35">
      <c r="A9" s="6"/>
      <c r="B9" s="7"/>
      <c r="C9" s="12"/>
      <c r="D9" s="13"/>
      <c r="E9" s="14"/>
      <c r="F9" s="14"/>
      <c r="G9" s="14"/>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6"/>
      <c r="AM9" s="8"/>
      <c r="AN9" s="8"/>
      <c r="AO9" s="8"/>
    </row>
    <row r="10" spans="1:41" ht="12" customHeight="1" outlineLevel="1" x14ac:dyDescent="0.35">
      <c r="A10" s="6"/>
      <c r="B10" s="7"/>
      <c r="C10" s="12"/>
      <c r="D10" s="13"/>
      <c r="E10" s="14"/>
      <c r="F10" s="14"/>
      <c r="G10" s="14"/>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6"/>
      <c r="AM10" s="8"/>
      <c r="AN10" s="8"/>
      <c r="AO10" s="8"/>
    </row>
    <row r="11" spans="1:41" ht="12" customHeight="1" outlineLevel="1" x14ac:dyDescent="0.35">
      <c r="A11" s="6"/>
      <c r="B11" s="7"/>
      <c r="C11" s="12"/>
      <c r="D11" s="13"/>
      <c r="E11" s="14"/>
      <c r="F11" s="14"/>
      <c r="G11" s="14"/>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6"/>
      <c r="AM11" s="8"/>
      <c r="AN11" s="8"/>
      <c r="AO11" s="8"/>
    </row>
    <row r="12" spans="1:41" ht="12" customHeight="1" outlineLevel="1" x14ac:dyDescent="0.35">
      <c r="A12" s="6"/>
      <c r="B12" s="7"/>
      <c r="C12" s="12"/>
      <c r="D12" s="13"/>
      <c r="E12" s="14"/>
      <c r="F12" s="14"/>
      <c r="G12" s="14"/>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6"/>
      <c r="AM12" s="8"/>
      <c r="AN12" s="8"/>
      <c r="AO12" s="8"/>
    </row>
    <row r="13" spans="1:41" ht="12" customHeight="1" outlineLevel="1" x14ac:dyDescent="0.35">
      <c r="A13" s="6"/>
      <c r="B13" s="7"/>
      <c r="C13" s="12"/>
      <c r="D13" s="13"/>
      <c r="E13" s="14"/>
      <c r="F13" s="14"/>
      <c r="G13" s="14"/>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6"/>
      <c r="AM13" s="8"/>
      <c r="AN13" s="8"/>
      <c r="AO13" s="8"/>
    </row>
    <row r="14" spans="1:41" ht="12" customHeight="1" outlineLevel="1" x14ac:dyDescent="0.35">
      <c r="A14" s="6"/>
      <c r="B14" s="7"/>
      <c r="C14" s="12"/>
      <c r="D14" s="13"/>
      <c r="E14" s="14"/>
      <c r="F14" s="14"/>
      <c r="G14" s="14"/>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6"/>
      <c r="AM14" s="8"/>
      <c r="AN14" s="8"/>
      <c r="AO14" s="8"/>
    </row>
    <row r="15" spans="1:41" ht="12" customHeight="1" outlineLevel="1" x14ac:dyDescent="0.35">
      <c r="A15" s="6"/>
      <c r="B15" s="7"/>
      <c r="C15" s="12"/>
      <c r="D15" s="13"/>
      <c r="E15" s="14"/>
      <c r="F15" s="14"/>
      <c r="G15" s="14"/>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6"/>
      <c r="AM15" s="8"/>
      <c r="AN15" s="8"/>
      <c r="AO15" s="8"/>
    </row>
    <row r="16" spans="1:41" ht="12" customHeight="1" outlineLevel="1" x14ac:dyDescent="0.35">
      <c r="A16" s="6"/>
      <c r="B16" s="7"/>
      <c r="C16" s="12"/>
      <c r="D16" s="13"/>
      <c r="E16" s="14"/>
      <c r="F16" s="14"/>
      <c r="G16" s="14"/>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6"/>
      <c r="AM16" s="8"/>
      <c r="AN16" s="8"/>
      <c r="AO16" s="8"/>
    </row>
    <row r="17" spans="1:41" ht="12" customHeight="1" outlineLevel="1" x14ac:dyDescent="0.35">
      <c r="A17" s="6"/>
      <c r="B17" s="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22"/>
      <c r="AL17" s="16"/>
      <c r="AM17" s="8"/>
      <c r="AN17" s="8"/>
      <c r="AO17" s="8"/>
    </row>
    <row r="18" spans="1:41" ht="12" customHeight="1" outlineLevel="1" x14ac:dyDescent="0.35">
      <c r="A18" s="6"/>
      <c r="B18" s="7"/>
      <c r="C18" s="17"/>
      <c r="D18" s="17"/>
      <c r="E18" s="17"/>
      <c r="F18" s="17"/>
      <c r="G18" s="17"/>
      <c r="H18" s="17"/>
      <c r="I18" s="17"/>
      <c r="J18" s="17"/>
      <c r="K18" s="17"/>
      <c r="L18" s="17"/>
      <c r="M18" s="17"/>
      <c r="N18" s="17"/>
      <c r="O18" s="17"/>
      <c r="P18" s="17"/>
      <c r="Q18" s="17"/>
      <c r="R18" s="17"/>
      <c r="S18" s="17"/>
      <c r="T18" s="17"/>
      <c r="U18" s="17" t="s">
        <v>978</v>
      </c>
      <c r="V18" s="17"/>
      <c r="W18" s="17"/>
      <c r="X18" s="17"/>
      <c r="Y18" s="17"/>
      <c r="Z18" s="17"/>
      <c r="AA18" s="17"/>
      <c r="AB18" s="17"/>
      <c r="AC18" s="17"/>
      <c r="AD18" s="17"/>
      <c r="AE18" s="17"/>
      <c r="AF18" s="17"/>
      <c r="AG18" s="17"/>
      <c r="AH18" s="17"/>
      <c r="AI18" s="17"/>
      <c r="AJ18" s="17"/>
      <c r="AK18" s="22"/>
      <c r="AL18" s="16"/>
      <c r="AM18" s="8"/>
      <c r="AN18" s="8"/>
      <c r="AO18" s="8"/>
    </row>
    <row r="19" spans="1:41" ht="12" customHeight="1" outlineLevel="1" x14ac:dyDescent="0.35">
      <c r="A19" s="6"/>
      <c r="B19" s="7"/>
      <c r="C19" s="17"/>
      <c r="D19" s="17"/>
      <c r="E19" s="17"/>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16"/>
      <c r="AM19" s="8"/>
      <c r="AN19" s="8"/>
      <c r="AO19" s="8"/>
    </row>
    <row r="20" spans="1:41" ht="12" customHeight="1" outlineLevel="1" x14ac:dyDescent="0.35">
      <c r="A20" s="6"/>
      <c r="B20" s="7"/>
      <c r="C20" s="17"/>
      <c r="D20" s="17"/>
      <c r="E20" s="17" t="s">
        <v>68</v>
      </c>
      <c r="F20" s="17" t="s">
        <v>777</v>
      </c>
      <c r="G20" s="479" t="s">
        <v>722</v>
      </c>
      <c r="H20" s="479" t="s">
        <v>714</v>
      </c>
      <c r="I20" s="479" t="s">
        <v>715</v>
      </c>
      <c r="J20" s="479" t="s">
        <v>716</v>
      </c>
      <c r="K20" s="479" t="s">
        <v>717</v>
      </c>
      <c r="L20" s="479" t="s">
        <v>718</v>
      </c>
      <c r="M20" s="479" t="s">
        <v>719</v>
      </c>
      <c r="N20" s="479" t="s">
        <v>720</v>
      </c>
      <c r="O20" s="479" t="s">
        <v>721</v>
      </c>
      <c r="P20" s="22"/>
      <c r="Q20" s="22"/>
      <c r="R20" s="22"/>
      <c r="S20" s="22"/>
      <c r="T20" s="22" t="s">
        <v>68</v>
      </c>
      <c r="U20" s="22" t="s">
        <v>777</v>
      </c>
      <c r="V20" s="22" t="s">
        <v>722</v>
      </c>
      <c r="W20" s="22" t="s">
        <v>714</v>
      </c>
      <c r="X20" s="22" t="s">
        <v>715</v>
      </c>
      <c r="Y20" s="22" t="s">
        <v>716</v>
      </c>
      <c r="Z20" s="22" t="s">
        <v>717</v>
      </c>
      <c r="AA20" s="22" t="s">
        <v>718</v>
      </c>
      <c r="AB20" s="22" t="s">
        <v>719</v>
      </c>
      <c r="AC20" s="22" t="s">
        <v>720</v>
      </c>
      <c r="AD20" s="22" t="s">
        <v>721</v>
      </c>
      <c r="AE20" s="22"/>
      <c r="AF20" s="22"/>
      <c r="AG20" s="22"/>
      <c r="AH20" s="22"/>
      <c r="AI20" s="22"/>
      <c r="AJ20" s="22"/>
      <c r="AK20" s="22"/>
      <c r="AL20" s="16"/>
      <c r="AM20" s="8"/>
      <c r="AN20" s="8"/>
      <c r="AO20" s="8"/>
    </row>
    <row r="21" spans="1:41" outlineLevel="1" x14ac:dyDescent="0.35">
      <c r="A21" s="6"/>
      <c r="B21" s="7"/>
      <c r="C21" s="17"/>
      <c r="D21" s="26"/>
      <c r="E21" s="483" t="s">
        <v>344</v>
      </c>
      <c r="F21" s="627">
        <v>43560</v>
      </c>
      <c r="G21" s="627">
        <v>43560</v>
      </c>
      <c r="H21" s="1">
        <f t="shared" ref="H21:I23" si="0">G21</f>
        <v>43560</v>
      </c>
      <c r="I21" s="1">
        <f t="shared" si="0"/>
        <v>43560</v>
      </c>
      <c r="J21" s="1">
        <f>G21</f>
        <v>43560</v>
      </c>
      <c r="K21" s="1">
        <f>J21</f>
        <v>43560</v>
      </c>
      <c r="L21" s="1">
        <f>K21</f>
        <v>43560</v>
      </c>
      <c r="M21" s="1">
        <f>J21</f>
        <v>43560</v>
      </c>
      <c r="N21" s="1">
        <f t="shared" ref="N21:O26" si="1">M21</f>
        <v>43560</v>
      </c>
      <c r="O21" s="1">
        <f t="shared" si="1"/>
        <v>43560</v>
      </c>
      <c r="P21" t="s">
        <v>923</v>
      </c>
      <c r="T21" t="s">
        <v>344</v>
      </c>
      <c r="U21" s="680">
        <f>MIN(51,INT((F21 - DATE(YEAR(F21),1,1))/7))*7+IF(YEAR(F21)&gt;YEAR(F$21),364,0)</f>
        <v>91</v>
      </c>
      <c r="V21" s="680">
        <f t="shared" ref="V21:AD31" si="2">MIN(51,INT((G21 - DATE(YEAR(G21),1,1))/7))*7+IF(YEAR(G21)&gt;YEAR(G$21),364,0)</f>
        <v>91</v>
      </c>
      <c r="W21" s="680">
        <f t="shared" si="2"/>
        <v>91</v>
      </c>
      <c r="X21" s="680">
        <f t="shared" si="2"/>
        <v>91</v>
      </c>
      <c r="Y21" s="680">
        <f t="shared" si="2"/>
        <v>91</v>
      </c>
      <c r="Z21" s="680">
        <f t="shared" si="2"/>
        <v>91</v>
      </c>
      <c r="AA21" s="680">
        <f t="shared" si="2"/>
        <v>91</v>
      </c>
      <c r="AB21" s="680">
        <f t="shared" si="2"/>
        <v>91</v>
      </c>
      <c r="AC21" s="680">
        <f t="shared" si="2"/>
        <v>91</v>
      </c>
      <c r="AD21" s="680">
        <f t="shared" si="2"/>
        <v>91</v>
      </c>
      <c r="AL21" s="16"/>
      <c r="AM21" s="8"/>
      <c r="AN21" s="8"/>
      <c r="AO21" s="8"/>
    </row>
    <row r="22" spans="1:41" outlineLevel="1" x14ac:dyDescent="0.35">
      <c r="A22" s="6"/>
      <c r="B22" s="7"/>
      <c r="C22" s="17"/>
      <c r="D22" s="26"/>
      <c r="E22" s="484" t="s">
        <v>345</v>
      </c>
      <c r="F22" s="627">
        <v>43600</v>
      </c>
      <c r="G22" s="627">
        <v>43589</v>
      </c>
      <c r="H22" s="1">
        <f t="shared" si="0"/>
        <v>43589</v>
      </c>
      <c r="I22" s="1">
        <f t="shared" si="0"/>
        <v>43589</v>
      </c>
      <c r="J22" s="1">
        <f>I22</f>
        <v>43589</v>
      </c>
      <c r="K22" s="627">
        <v>43606</v>
      </c>
      <c r="L22" s="1">
        <f>K22</f>
        <v>43606</v>
      </c>
      <c r="M22" s="1">
        <f>K22</f>
        <v>43606</v>
      </c>
      <c r="N22" s="1">
        <f t="shared" si="1"/>
        <v>43606</v>
      </c>
      <c r="O22" s="1">
        <f t="shared" si="1"/>
        <v>43606</v>
      </c>
      <c r="T22" t="s">
        <v>345</v>
      </c>
      <c r="U22" s="680">
        <f t="shared" ref="U22:U32" si="3">MIN(51,INT((F22 - DATE(YEAR(F22),1,1))/7))*7+IF(YEAR(F22)&gt;YEAR(F$21),364,0)</f>
        <v>133</v>
      </c>
      <c r="V22" s="680">
        <f t="shared" si="2"/>
        <v>119</v>
      </c>
      <c r="W22" s="680">
        <f t="shared" si="2"/>
        <v>119</v>
      </c>
      <c r="X22" s="680">
        <f t="shared" si="2"/>
        <v>119</v>
      </c>
      <c r="Y22" s="680">
        <f t="shared" si="2"/>
        <v>119</v>
      </c>
      <c r="Z22" s="680">
        <f t="shared" si="2"/>
        <v>140</v>
      </c>
      <c r="AA22" s="680">
        <f t="shared" si="2"/>
        <v>140</v>
      </c>
      <c r="AB22" s="680">
        <f t="shared" si="2"/>
        <v>140</v>
      </c>
      <c r="AC22" s="680">
        <f t="shared" si="2"/>
        <v>140</v>
      </c>
      <c r="AD22" s="680">
        <f t="shared" si="2"/>
        <v>140</v>
      </c>
      <c r="AL22" s="16"/>
      <c r="AM22" s="8"/>
      <c r="AN22" s="8"/>
      <c r="AO22" s="8"/>
    </row>
    <row r="23" spans="1:41" outlineLevel="1" x14ac:dyDescent="0.35">
      <c r="A23" s="6"/>
      <c r="B23" s="7"/>
      <c r="C23" s="17"/>
      <c r="D23" s="26"/>
      <c r="E23" s="484" t="s">
        <v>346</v>
      </c>
      <c r="F23" s="627">
        <v>43631</v>
      </c>
      <c r="G23" s="627">
        <v>43631</v>
      </c>
      <c r="H23" s="1">
        <f t="shared" si="0"/>
        <v>43631</v>
      </c>
      <c r="I23" s="1">
        <f t="shared" si="0"/>
        <v>43631</v>
      </c>
      <c r="J23" s="1">
        <f>I23</f>
        <v>43631</v>
      </c>
      <c r="K23" s="1">
        <f>J23</f>
        <v>43631</v>
      </c>
      <c r="L23" s="1">
        <f>K23</f>
        <v>43631</v>
      </c>
      <c r="M23" s="1">
        <f>L23</f>
        <v>43631</v>
      </c>
      <c r="N23" s="1">
        <f t="shared" si="1"/>
        <v>43631</v>
      </c>
      <c r="O23" s="1">
        <f t="shared" si="1"/>
        <v>43631</v>
      </c>
      <c r="T23" t="s">
        <v>346</v>
      </c>
      <c r="U23" s="680">
        <f t="shared" si="3"/>
        <v>161</v>
      </c>
      <c r="V23" s="680">
        <f t="shared" si="2"/>
        <v>161</v>
      </c>
      <c r="W23" s="680">
        <f t="shared" si="2"/>
        <v>161</v>
      </c>
      <c r="X23" s="680">
        <f t="shared" si="2"/>
        <v>161</v>
      </c>
      <c r="Y23" s="680">
        <f t="shared" si="2"/>
        <v>161</v>
      </c>
      <c r="Z23" s="680">
        <f t="shared" si="2"/>
        <v>161</v>
      </c>
      <c r="AA23" s="680">
        <f t="shared" si="2"/>
        <v>161</v>
      </c>
      <c r="AB23" s="680">
        <f t="shared" si="2"/>
        <v>161</v>
      </c>
      <c r="AC23" s="680">
        <f t="shared" si="2"/>
        <v>161</v>
      </c>
      <c r="AD23" s="680">
        <f t="shared" si="2"/>
        <v>161</v>
      </c>
      <c r="AL23" s="16"/>
      <c r="AM23" s="8"/>
      <c r="AN23" s="8"/>
      <c r="AO23" s="8"/>
    </row>
    <row r="24" spans="1:41" outlineLevel="1" x14ac:dyDescent="0.35">
      <c r="A24" s="6"/>
      <c r="B24" s="7"/>
      <c r="C24" s="17"/>
      <c r="D24" s="26"/>
      <c r="E24" s="484" t="s">
        <v>347</v>
      </c>
      <c r="F24" s="627">
        <v>43684</v>
      </c>
      <c r="G24" s="627">
        <v>43684</v>
      </c>
      <c r="H24" s="1">
        <f>G24</f>
        <v>43684</v>
      </c>
      <c r="I24" s="627">
        <v>43684</v>
      </c>
      <c r="J24" s="1">
        <f>I24</f>
        <v>43684</v>
      </c>
      <c r="K24" s="627">
        <v>43684</v>
      </c>
      <c r="L24" s="1">
        <f>K24</f>
        <v>43684</v>
      </c>
      <c r="M24" s="627">
        <v>43684</v>
      </c>
      <c r="N24" s="1">
        <f t="shared" si="1"/>
        <v>43684</v>
      </c>
      <c r="O24" s="1">
        <f t="shared" si="1"/>
        <v>43684</v>
      </c>
      <c r="P24" s="859"/>
      <c r="T24" t="s">
        <v>347</v>
      </c>
      <c r="U24" s="680">
        <f t="shared" si="3"/>
        <v>217</v>
      </c>
      <c r="V24" s="680">
        <f t="shared" si="2"/>
        <v>217</v>
      </c>
      <c r="W24" s="680">
        <f t="shared" si="2"/>
        <v>217</v>
      </c>
      <c r="X24" s="680">
        <f t="shared" si="2"/>
        <v>217</v>
      </c>
      <c r="Y24" s="680">
        <f t="shared" si="2"/>
        <v>217</v>
      </c>
      <c r="Z24" s="680">
        <f t="shared" si="2"/>
        <v>217</v>
      </c>
      <c r="AA24" s="680">
        <f t="shared" si="2"/>
        <v>217</v>
      </c>
      <c r="AB24" s="680">
        <f t="shared" si="2"/>
        <v>217</v>
      </c>
      <c r="AC24" s="680">
        <f t="shared" si="2"/>
        <v>217</v>
      </c>
      <c r="AD24" s="680">
        <f t="shared" si="2"/>
        <v>217</v>
      </c>
      <c r="AL24" s="16"/>
      <c r="AM24" s="8"/>
      <c r="AN24" s="8"/>
      <c r="AO24" s="8"/>
    </row>
    <row r="25" spans="1:41" outlineLevel="1" x14ac:dyDescent="0.35">
      <c r="A25" s="6"/>
      <c r="B25" s="7"/>
      <c r="C25" s="17"/>
      <c r="D25" s="26"/>
      <c r="E25" s="484" t="s">
        <v>348</v>
      </c>
      <c r="F25" s="627">
        <v>43709</v>
      </c>
      <c r="G25" s="627">
        <v>43709</v>
      </c>
      <c r="H25" s="1">
        <f>G25</f>
        <v>43709</v>
      </c>
      <c r="I25" s="1">
        <f>H25</f>
        <v>43709</v>
      </c>
      <c r="J25" s="1">
        <f>I25</f>
        <v>43709</v>
      </c>
      <c r="K25" s="1">
        <f>J25</f>
        <v>43709</v>
      </c>
      <c r="L25" s="1">
        <f>K25</f>
        <v>43709</v>
      </c>
      <c r="M25" s="1">
        <f>L25</f>
        <v>43709</v>
      </c>
      <c r="N25" s="1">
        <f t="shared" si="1"/>
        <v>43709</v>
      </c>
      <c r="O25" s="1">
        <f t="shared" si="1"/>
        <v>43709</v>
      </c>
      <c r="P25" s="859"/>
      <c r="T25" t="s">
        <v>348</v>
      </c>
      <c r="U25" s="680">
        <f t="shared" si="3"/>
        <v>238</v>
      </c>
      <c r="V25" s="680">
        <f t="shared" si="2"/>
        <v>238</v>
      </c>
      <c r="W25" s="680">
        <f t="shared" si="2"/>
        <v>238</v>
      </c>
      <c r="X25" s="680">
        <f t="shared" si="2"/>
        <v>238</v>
      </c>
      <c r="Y25" s="680">
        <f t="shared" si="2"/>
        <v>238</v>
      </c>
      <c r="Z25" s="680">
        <f t="shared" si="2"/>
        <v>238</v>
      </c>
      <c r="AA25" s="680">
        <f t="shared" si="2"/>
        <v>238</v>
      </c>
      <c r="AB25" s="680">
        <f t="shared" si="2"/>
        <v>238</v>
      </c>
      <c r="AC25" s="680">
        <f t="shared" si="2"/>
        <v>238</v>
      </c>
      <c r="AD25" s="680">
        <f t="shared" si="2"/>
        <v>238</v>
      </c>
      <c r="AL25" s="16"/>
      <c r="AM25" s="8"/>
      <c r="AN25" s="8"/>
      <c r="AO25" s="8"/>
    </row>
    <row r="26" spans="1:41" outlineLevel="1" x14ac:dyDescent="0.35">
      <c r="A26" s="6"/>
      <c r="B26" s="7"/>
      <c r="C26" s="17"/>
      <c r="D26" s="26"/>
      <c r="E26" s="484" t="s">
        <v>349</v>
      </c>
      <c r="F26" s="627">
        <v>43738</v>
      </c>
      <c r="G26" s="627">
        <v>43738</v>
      </c>
      <c r="H26" s="1">
        <f>F26</f>
        <v>43738</v>
      </c>
      <c r="I26" s="1">
        <f>G26</f>
        <v>43738</v>
      </c>
      <c r="J26" s="1">
        <f>H26</f>
        <v>43738</v>
      </c>
      <c r="K26" s="627">
        <v>43738</v>
      </c>
      <c r="L26" s="1">
        <f>J26</f>
        <v>43738</v>
      </c>
      <c r="M26" s="1">
        <f>K26</f>
        <v>43738</v>
      </c>
      <c r="N26" s="1">
        <f>L26</f>
        <v>43738</v>
      </c>
      <c r="O26" s="1">
        <f t="shared" si="1"/>
        <v>43738</v>
      </c>
      <c r="P26" s="859"/>
      <c r="T26" t="s">
        <v>349</v>
      </c>
      <c r="U26" s="680">
        <f t="shared" si="3"/>
        <v>266</v>
      </c>
      <c r="V26" s="680">
        <f t="shared" si="2"/>
        <v>266</v>
      </c>
      <c r="W26" s="680">
        <f t="shared" si="2"/>
        <v>266</v>
      </c>
      <c r="X26" s="680">
        <f t="shared" si="2"/>
        <v>266</v>
      </c>
      <c r="Y26" s="680">
        <f t="shared" si="2"/>
        <v>266</v>
      </c>
      <c r="Z26" s="680">
        <f t="shared" si="2"/>
        <v>266</v>
      </c>
      <c r="AA26" s="680">
        <f t="shared" si="2"/>
        <v>266</v>
      </c>
      <c r="AB26" s="680">
        <f t="shared" si="2"/>
        <v>266</v>
      </c>
      <c r="AC26" s="680">
        <f t="shared" si="2"/>
        <v>266</v>
      </c>
      <c r="AD26" s="680">
        <f t="shared" si="2"/>
        <v>266</v>
      </c>
      <c r="AL26" s="16"/>
      <c r="AM26" s="8"/>
      <c r="AN26" s="8"/>
      <c r="AO26" s="8"/>
    </row>
    <row r="27" spans="1:41" outlineLevel="1" x14ac:dyDescent="0.35">
      <c r="A27" s="6"/>
      <c r="B27" s="7"/>
      <c r="C27" s="17"/>
      <c r="D27" s="26"/>
      <c r="E27" s="484" t="s">
        <v>350</v>
      </c>
      <c r="F27" s="627">
        <v>43753</v>
      </c>
      <c r="G27" s="627">
        <v>43758</v>
      </c>
      <c r="H27" s="1">
        <f t="shared" ref="H27:O30" si="4">G27</f>
        <v>43758</v>
      </c>
      <c r="I27" s="1">
        <f t="shared" si="4"/>
        <v>43758</v>
      </c>
      <c r="J27" s="1">
        <f t="shared" si="4"/>
        <v>43758</v>
      </c>
      <c r="K27" s="627">
        <v>43748</v>
      </c>
      <c r="L27" s="1">
        <f t="shared" si="4"/>
        <v>43748</v>
      </c>
      <c r="M27" s="1">
        <f t="shared" si="4"/>
        <v>43748</v>
      </c>
      <c r="N27" s="1">
        <f t="shared" si="4"/>
        <v>43748</v>
      </c>
      <c r="O27" s="1">
        <f t="shared" si="4"/>
        <v>43748</v>
      </c>
      <c r="T27" t="s">
        <v>350</v>
      </c>
      <c r="U27" s="680">
        <f t="shared" si="3"/>
        <v>287</v>
      </c>
      <c r="V27" s="680">
        <f t="shared" si="2"/>
        <v>287</v>
      </c>
      <c r="W27" s="680">
        <f t="shared" si="2"/>
        <v>287</v>
      </c>
      <c r="X27" s="680">
        <f t="shared" si="2"/>
        <v>287</v>
      </c>
      <c r="Y27" s="680">
        <f t="shared" si="2"/>
        <v>287</v>
      </c>
      <c r="Z27" s="680">
        <f t="shared" si="2"/>
        <v>280</v>
      </c>
      <c r="AA27" s="680">
        <f t="shared" si="2"/>
        <v>280</v>
      </c>
      <c r="AB27" s="680">
        <f t="shared" si="2"/>
        <v>280</v>
      </c>
      <c r="AC27" s="680">
        <f t="shared" si="2"/>
        <v>280</v>
      </c>
      <c r="AD27" s="680">
        <f t="shared" si="2"/>
        <v>280</v>
      </c>
      <c r="AL27" s="16"/>
      <c r="AM27" s="8"/>
      <c r="AN27" s="8"/>
      <c r="AO27" s="8"/>
    </row>
    <row r="28" spans="1:41" outlineLevel="1" x14ac:dyDescent="0.35">
      <c r="A28" s="6"/>
      <c r="B28" s="7"/>
      <c r="C28" s="17"/>
      <c r="D28" s="26"/>
      <c r="E28" s="484" t="s">
        <v>351</v>
      </c>
      <c r="F28" s="627">
        <v>43794</v>
      </c>
      <c r="G28" s="627">
        <v>43794</v>
      </c>
      <c r="H28" s="1">
        <f t="shared" si="4"/>
        <v>43794</v>
      </c>
      <c r="I28" s="1">
        <f t="shared" si="4"/>
        <v>43794</v>
      </c>
      <c r="J28" s="1">
        <f t="shared" si="4"/>
        <v>43794</v>
      </c>
      <c r="K28" s="1">
        <f t="shared" si="4"/>
        <v>43794</v>
      </c>
      <c r="L28" s="1">
        <f t="shared" si="4"/>
        <v>43794</v>
      </c>
      <c r="M28" s="1">
        <f t="shared" si="4"/>
        <v>43794</v>
      </c>
      <c r="N28" s="1">
        <f t="shared" si="4"/>
        <v>43794</v>
      </c>
      <c r="O28" s="1">
        <f t="shared" si="4"/>
        <v>43794</v>
      </c>
      <c r="T28" t="s">
        <v>351</v>
      </c>
      <c r="U28" s="680">
        <f t="shared" si="3"/>
        <v>322</v>
      </c>
      <c r="V28" s="680">
        <f t="shared" si="2"/>
        <v>322</v>
      </c>
      <c r="W28" s="680">
        <f t="shared" si="2"/>
        <v>322</v>
      </c>
      <c r="X28" s="680">
        <f t="shared" si="2"/>
        <v>322</v>
      </c>
      <c r="Y28" s="680">
        <f t="shared" si="2"/>
        <v>322</v>
      </c>
      <c r="Z28" s="680">
        <f t="shared" si="2"/>
        <v>322</v>
      </c>
      <c r="AA28" s="680">
        <f t="shared" si="2"/>
        <v>322</v>
      </c>
      <c r="AB28" s="680">
        <f t="shared" si="2"/>
        <v>322</v>
      </c>
      <c r="AC28" s="680">
        <f t="shared" si="2"/>
        <v>322</v>
      </c>
      <c r="AD28" s="680">
        <f t="shared" si="2"/>
        <v>322</v>
      </c>
      <c r="AL28" s="16"/>
      <c r="AM28" s="8"/>
      <c r="AN28" s="8"/>
      <c r="AO28" s="8"/>
    </row>
    <row r="29" spans="1:41" outlineLevel="1" x14ac:dyDescent="0.35">
      <c r="A29" s="6"/>
      <c r="B29" s="7"/>
      <c r="C29" s="17"/>
      <c r="D29" s="26"/>
      <c r="E29" s="484" t="s">
        <v>352</v>
      </c>
      <c r="F29" s="627">
        <v>43831</v>
      </c>
      <c r="G29" s="627">
        <v>43831</v>
      </c>
      <c r="H29" s="1">
        <f t="shared" si="4"/>
        <v>43831</v>
      </c>
      <c r="I29" s="1">
        <f t="shared" si="4"/>
        <v>43831</v>
      </c>
      <c r="J29" s="1">
        <f t="shared" si="4"/>
        <v>43831</v>
      </c>
      <c r="K29" s="1">
        <f t="shared" si="4"/>
        <v>43831</v>
      </c>
      <c r="L29" s="1">
        <f t="shared" si="4"/>
        <v>43831</v>
      </c>
      <c r="M29" s="1">
        <f t="shared" si="4"/>
        <v>43831</v>
      </c>
      <c r="N29" s="1">
        <f t="shared" si="4"/>
        <v>43831</v>
      </c>
      <c r="O29" s="1">
        <f t="shared" si="4"/>
        <v>43831</v>
      </c>
      <c r="T29" t="s">
        <v>352</v>
      </c>
      <c r="U29" s="680">
        <f t="shared" si="3"/>
        <v>364</v>
      </c>
      <c r="V29" s="680">
        <f t="shared" si="2"/>
        <v>364</v>
      </c>
      <c r="W29" s="680">
        <f t="shared" si="2"/>
        <v>364</v>
      </c>
      <c r="X29" s="680">
        <f t="shared" si="2"/>
        <v>364</v>
      </c>
      <c r="Y29" s="680">
        <f t="shared" si="2"/>
        <v>364</v>
      </c>
      <c r="Z29" s="680">
        <f t="shared" si="2"/>
        <v>364</v>
      </c>
      <c r="AA29" s="680">
        <f t="shared" si="2"/>
        <v>364</v>
      </c>
      <c r="AB29" s="680">
        <f t="shared" si="2"/>
        <v>364</v>
      </c>
      <c r="AC29" s="680">
        <f t="shared" si="2"/>
        <v>364</v>
      </c>
      <c r="AD29" s="680">
        <f t="shared" si="2"/>
        <v>364</v>
      </c>
      <c r="AL29" s="16"/>
      <c r="AM29" s="8"/>
      <c r="AN29" s="8"/>
      <c r="AO29" s="8"/>
    </row>
    <row r="30" spans="1:41" outlineLevel="1" x14ac:dyDescent="0.35">
      <c r="A30" s="6"/>
      <c r="B30" s="7"/>
      <c r="C30" s="17"/>
      <c r="D30" s="26"/>
      <c r="E30" s="485" t="s">
        <v>353</v>
      </c>
      <c r="F30" s="627">
        <v>43876</v>
      </c>
      <c r="G30" s="627">
        <v>43876</v>
      </c>
      <c r="H30" s="1">
        <f t="shared" si="4"/>
        <v>43876</v>
      </c>
      <c r="I30" s="1">
        <f t="shared" si="4"/>
        <v>43876</v>
      </c>
      <c r="J30" s="1">
        <f t="shared" si="4"/>
        <v>43876</v>
      </c>
      <c r="K30" s="1">
        <f t="shared" si="4"/>
        <v>43876</v>
      </c>
      <c r="L30" s="1">
        <f t="shared" si="4"/>
        <v>43876</v>
      </c>
      <c r="M30" s="1">
        <f t="shared" si="4"/>
        <v>43876</v>
      </c>
      <c r="N30" s="1">
        <f t="shared" si="4"/>
        <v>43876</v>
      </c>
      <c r="O30" s="1">
        <f t="shared" si="4"/>
        <v>43876</v>
      </c>
      <c r="T30" t="s">
        <v>353</v>
      </c>
      <c r="U30" s="680">
        <f t="shared" si="3"/>
        <v>406</v>
      </c>
      <c r="V30" s="680">
        <f t="shared" si="2"/>
        <v>406</v>
      </c>
      <c r="W30" s="680">
        <f t="shared" si="2"/>
        <v>406</v>
      </c>
      <c r="X30" s="680">
        <f t="shared" si="2"/>
        <v>406</v>
      </c>
      <c r="Y30" s="680">
        <f t="shared" si="2"/>
        <v>406</v>
      </c>
      <c r="Z30" s="680">
        <f t="shared" si="2"/>
        <v>406</v>
      </c>
      <c r="AA30" s="680">
        <f t="shared" si="2"/>
        <v>406</v>
      </c>
      <c r="AB30" s="680">
        <f t="shared" si="2"/>
        <v>406</v>
      </c>
      <c r="AC30" s="680">
        <f t="shared" si="2"/>
        <v>406</v>
      </c>
      <c r="AD30" s="680">
        <f t="shared" si="2"/>
        <v>406</v>
      </c>
      <c r="AL30" s="16"/>
      <c r="AM30" s="8"/>
      <c r="AN30" s="8"/>
      <c r="AO30" s="8"/>
    </row>
    <row r="31" spans="1:41" ht="15" customHeight="1" outlineLevel="1" x14ac:dyDescent="0.35">
      <c r="A31" s="6"/>
      <c r="B31" s="7"/>
      <c r="C31" s="17"/>
      <c r="D31" s="26"/>
      <c r="E31" t="s">
        <v>354</v>
      </c>
      <c r="F31" s="1">
        <f>F21+364</f>
        <v>43924</v>
      </c>
      <c r="G31" s="1">
        <f>G21+364</f>
        <v>43924</v>
      </c>
      <c r="H31" s="1">
        <f t="shared" ref="H31:O31" si="5">H21+364</f>
        <v>43924</v>
      </c>
      <c r="I31" s="1">
        <f t="shared" si="5"/>
        <v>43924</v>
      </c>
      <c r="J31" s="1">
        <f t="shared" si="5"/>
        <v>43924</v>
      </c>
      <c r="K31" s="1">
        <f t="shared" si="5"/>
        <v>43924</v>
      </c>
      <c r="L31" s="1">
        <f t="shared" si="5"/>
        <v>43924</v>
      </c>
      <c r="M31" s="1">
        <f t="shared" si="5"/>
        <v>43924</v>
      </c>
      <c r="N31" s="1">
        <f t="shared" si="5"/>
        <v>43924</v>
      </c>
      <c r="O31" s="1">
        <f t="shared" si="5"/>
        <v>43924</v>
      </c>
      <c r="T31" t="s">
        <v>354</v>
      </c>
      <c r="U31" s="680">
        <f t="shared" si="3"/>
        <v>455</v>
      </c>
      <c r="V31" s="680">
        <f t="shared" si="2"/>
        <v>455</v>
      </c>
      <c r="W31" s="680">
        <f t="shared" si="2"/>
        <v>455</v>
      </c>
      <c r="X31" s="680">
        <f t="shared" si="2"/>
        <v>455</v>
      </c>
      <c r="Y31" s="680">
        <f t="shared" si="2"/>
        <v>455</v>
      </c>
      <c r="Z31" s="680">
        <f t="shared" si="2"/>
        <v>455</v>
      </c>
      <c r="AA31" s="680">
        <f t="shared" si="2"/>
        <v>455</v>
      </c>
      <c r="AB31" s="680">
        <f t="shared" si="2"/>
        <v>455</v>
      </c>
      <c r="AC31" s="680">
        <f t="shared" si="2"/>
        <v>455</v>
      </c>
      <c r="AD31" s="680">
        <f t="shared" si="2"/>
        <v>455</v>
      </c>
      <c r="AL31" s="16"/>
      <c r="AM31" s="8"/>
      <c r="AN31" s="8"/>
      <c r="AO31" s="8"/>
    </row>
    <row r="32" spans="1:41" ht="15" customHeight="1" outlineLevel="1" x14ac:dyDescent="0.35">
      <c r="A32" s="6"/>
      <c r="B32" s="7"/>
      <c r="C32" s="17"/>
      <c r="D32" s="33"/>
      <c r="E32" s="33"/>
      <c r="F32" s="33"/>
      <c r="G32" s="33"/>
      <c r="H32" s="33"/>
      <c r="I32" s="33"/>
      <c r="J32" s="33"/>
      <c r="K32" s="33"/>
      <c r="L32" s="33"/>
      <c r="M32" s="33"/>
      <c r="N32" s="33"/>
      <c r="O32" s="33"/>
      <c r="P32" s="33"/>
      <c r="Q32" s="33"/>
      <c r="R32" s="33"/>
      <c r="S32" s="33"/>
      <c r="T32" s="33"/>
      <c r="U32" s="33">
        <f t="shared" si="3"/>
        <v>-7</v>
      </c>
      <c r="V32" s="33"/>
      <c r="W32" s="33"/>
      <c r="X32" s="33"/>
      <c r="Y32" s="33"/>
      <c r="Z32" s="33"/>
      <c r="AA32" s="33"/>
      <c r="AB32" s="33"/>
      <c r="AC32" s="33"/>
      <c r="AD32" s="33"/>
      <c r="AE32" s="33"/>
      <c r="AF32" s="33"/>
      <c r="AG32" s="33"/>
      <c r="AH32" s="33"/>
      <c r="AI32" s="33"/>
      <c r="AJ32" s="33"/>
      <c r="AK32" s="33"/>
      <c r="AL32" s="16"/>
      <c r="AM32" s="8"/>
      <c r="AN32" s="8"/>
      <c r="AO32" s="8"/>
    </row>
    <row r="33" spans="1:41" ht="15" customHeight="1" outlineLevel="1" x14ac:dyDescent="0.35">
      <c r="A33" s="6"/>
      <c r="B33" s="7"/>
      <c r="C33" s="17"/>
      <c r="D33" s="33"/>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16"/>
      <c r="AM33" s="8"/>
      <c r="AN33" s="8"/>
      <c r="AO33" s="8"/>
    </row>
    <row r="34" spans="1:41" ht="5.15" customHeight="1" outlineLevel="1" x14ac:dyDescent="0.35">
      <c r="A34" s="6"/>
      <c r="B34" s="7"/>
      <c r="C34" s="17"/>
      <c r="D34" s="36"/>
      <c r="E34" s="37"/>
      <c r="F34" s="37"/>
      <c r="G34" s="37"/>
      <c r="H34" s="37"/>
      <c r="I34" s="37"/>
      <c r="J34" s="43"/>
      <c r="K34" s="43"/>
      <c r="L34" s="43"/>
      <c r="M34" s="43"/>
      <c r="N34" s="43"/>
      <c r="O34" s="43"/>
      <c r="P34" s="43"/>
      <c r="Q34" s="43"/>
      <c r="R34" s="43"/>
      <c r="S34" s="43"/>
      <c r="T34" s="43"/>
      <c r="U34" s="43"/>
      <c r="V34" s="43"/>
      <c r="W34" s="43"/>
      <c r="X34" s="43"/>
      <c r="Y34" s="43"/>
      <c r="Z34" s="43"/>
      <c r="AA34" s="43"/>
      <c r="AB34" s="43"/>
      <c r="AC34" s="43"/>
      <c r="AD34" s="43"/>
      <c r="AE34" s="43"/>
      <c r="AF34" s="43"/>
      <c r="AG34" s="43"/>
      <c r="AH34" s="43"/>
      <c r="AI34" s="43"/>
      <c r="AJ34" s="43"/>
      <c r="AK34" s="43"/>
      <c r="AL34" s="16"/>
      <c r="AM34" s="8"/>
      <c r="AN34" s="8"/>
      <c r="AO34" s="8"/>
    </row>
    <row r="35" spans="1:41" ht="25.4" customHeight="1" x14ac:dyDescent="0.35">
      <c r="A35" s="6"/>
      <c r="B35" s="7"/>
      <c r="C35" s="39"/>
      <c r="D35" s="39"/>
      <c r="E35" s="40" t="str">
        <f>E4</f>
        <v>Stocashtic Feed Periods</v>
      </c>
      <c r="F35" s="40"/>
      <c r="G35" s="40"/>
      <c r="H35" s="39"/>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c r="AH35" s="39"/>
      <c r="AI35" s="39"/>
      <c r="AJ35" s="39"/>
      <c r="AK35" s="39"/>
      <c r="AL35" s="41" t="s">
        <v>10</v>
      </c>
      <c r="AM35" s="8"/>
      <c r="AN35" s="8"/>
      <c r="AO35" s="8"/>
    </row>
    <row r="36" spans="1:41" ht="12" customHeight="1" x14ac:dyDescent="0.35">
      <c r="A36" s="6"/>
      <c r="B36" s="7"/>
      <c r="C36" s="7"/>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row>
    <row r="37" spans="1:41" ht="12" customHeight="1" outlineLevel="1" x14ac:dyDescent="0.35">
      <c r="A37" s="6"/>
      <c r="B37" s="7"/>
      <c r="C37" s="7"/>
      <c r="D37" s="7"/>
      <c r="E37" s="7"/>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7"/>
      <c r="AN37" s="7"/>
      <c r="AO37" s="7"/>
    </row>
    <row r="38" spans="1:41" ht="5.15" customHeight="1" outlineLevel="1" thickBot="1" x14ac:dyDescent="0.4">
      <c r="A38" s="6"/>
      <c r="B38" s="7"/>
      <c r="C38" s="7"/>
      <c r="D38" s="7"/>
      <c r="E38" s="7"/>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7"/>
      <c r="AN38" s="7"/>
      <c r="AO38" s="7"/>
    </row>
    <row r="39" spans="1:41" ht="5.15" customHeight="1" outlineLevel="1" x14ac:dyDescent="0.35">
      <c r="A39" s="6"/>
      <c r="B39" s="7"/>
      <c r="C39" s="9"/>
      <c r="D39" s="9"/>
      <c r="E39" s="9"/>
      <c r="F39" s="9"/>
      <c r="G39" s="9"/>
      <c r="H39" s="9"/>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1"/>
      <c r="AM39" s="8"/>
      <c r="AN39" s="8"/>
      <c r="AO39" s="8"/>
    </row>
    <row r="40" spans="1:41" ht="12" customHeight="1" outlineLevel="1" x14ac:dyDescent="0.35">
      <c r="A40" s="6"/>
      <c r="B40" s="7"/>
      <c r="C40" s="12"/>
      <c r="D40" s="13"/>
      <c r="E40" s="14" t="s">
        <v>724</v>
      </c>
      <c r="F40" s="13"/>
      <c r="G40" s="13"/>
      <c r="H40" s="13"/>
      <c r="I40" s="13"/>
      <c r="J40" s="13"/>
      <c r="K40" s="13"/>
      <c r="L40" s="13"/>
      <c r="M40" s="13"/>
      <c r="N40" s="13"/>
      <c r="O40" s="13"/>
      <c r="P40" s="13"/>
      <c r="Q40" s="15"/>
      <c r="R40" s="13"/>
      <c r="S40" s="15"/>
      <c r="T40" s="15"/>
      <c r="U40" s="15"/>
      <c r="V40" s="15"/>
      <c r="W40" s="15"/>
      <c r="X40" s="15"/>
      <c r="Y40" s="15"/>
      <c r="Z40" s="15"/>
      <c r="AA40" s="15"/>
      <c r="AB40" s="15"/>
      <c r="AC40" s="15"/>
      <c r="AD40" s="15"/>
      <c r="AE40" s="15"/>
      <c r="AF40" s="15"/>
      <c r="AG40" s="15"/>
      <c r="AH40" s="15"/>
      <c r="AI40" s="15"/>
      <c r="AJ40" s="15"/>
      <c r="AK40" s="15"/>
      <c r="AL40" s="16"/>
      <c r="AM40" s="8"/>
      <c r="AN40" s="8"/>
      <c r="AO40" s="8"/>
    </row>
    <row r="41" spans="1:41" ht="12" customHeight="1" outlineLevel="1" x14ac:dyDescent="0.35">
      <c r="A41" s="6"/>
      <c r="B41" s="7"/>
      <c r="C41" s="12"/>
      <c r="D41" s="13"/>
      <c r="E41" s="14"/>
      <c r="F41" s="13"/>
      <c r="G41" s="13"/>
      <c r="H41" s="13"/>
      <c r="I41" s="13"/>
      <c r="J41" s="13"/>
      <c r="K41" s="13"/>
      <c r="L41" s="13"/>
      <c r="M41" s="13"/>
      <c r="N41" s="13"/>
      <c r="O41" s="13"/>
      <c r="P41" s="13"/>
      <c r="Q41" s="15"/>
      <c r="R41" s="13"/>
      <c r="S41" s="15"/>
      <c r="T41" s="15"/>
      <c r="U41" s="15"/>
      <c r="V41" s="15"/>
      <c r="W41" s="15"/>
      <c r="X41" s="15"/>
      <c r="Y41" s="15"/>
      <c r="Z41" s="15"/>
      <c r="AA41" s="15"/>
      <c r="AB41" s="15"/>
      <c r="AC41" s="15"/>
      <c r="AD41" s="15"/>
      <c r="AE41" s="15"/>
      <c r="AF41" s="15"/>
      <c r="AG41" s="15"/>
      <c r="AH41" s="15"/>
      <c r="AI41" s="15"/>
      <c r="AJ41" s="15"/>
      <c r="AK41" s="15"/>
      <c r="AL41" s="16"/>
      <c r="AM41" s="8"/>
      <c r="AN41" s="8"/>
      <c r="AO41" s="8"/>
    </row>
    <row r="42" spans="1:41" ht="12" customHeight="1" outlineLevel="1" x14ac:dyDescent="0.35">
      <c r="A42" s="6"/>
      <c r="B42" s="7"/>
      <c r="C42" s="12"/>
      <c r="D42" s="13"/>
      <c r="E42" s="14"/>
      <c r="F42" s="13"/>
      <c r="G42" s="13"/>
      <c r="H42" s="13"/>
      <c r="I42" s="13"/>
      <c r="J42" s="13"/>
      <c r="K42" s="13"/>
      <c r="L42" s="13"/>
      <c r="M42" s="13"/>
      <c r="N42" s="13"/>
      <c r="O42" s="13"/>
      <c r="P42" s="13"/>
      <c r="Q42" s="15"/>
      <c r="R42" s="13"/>
      <c r="S42" s="15"/>
      <c r="T42" s="15"/>
      <c r="U42" s="15"/>
      <c r="V42" s="15"/>
      <c r="W42" s="15"/>
      <c r="X42" s="15"/>
      <c r="Y42" s="15"/>
      <c r="Z42" s="15"/>
      <c r="AA42" s="15"/>
      <c r="AB42" s="15"/>
      <c r="AC42" s="15"/>
      <c r="AD42" s="15"/>
      <c r="AE42" s="15"/>
      <c r="AF42" s="15"/>
      <c r="AG42" s="15"/>
      <c r="AH42" s="15"/>
      <c r="AI42" s="15"/>
      <c r="AJ42" s="15"/>
      <c r="AK42" s="15"/>
      <c r="AL42" s="16"/>
      <c r="AM42" s="8"/>
      <c r="AN42" s="8"/>
      <c r="AO42" s="8"/>
    </row>
    <row r="43" spans="1:41" ht="12" customHeight="1" outlineLevel="1" x14ac:dyDescent="0.35">
      <c r="A43" s="6"/>
      <c r="B43" s="7"/>
      <c r="C43" s="17"/>
      <c r="D43" s="17"/>
      <c r="E43" s="17"/>
      <c r="F43" s="17"/>
      <c r="G43" s="17"/>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16"/>
      <c r="AM43" s="8"/>
      <c r="AN43" s="8"/>
      <c r="AO43" s="8"/>
    </row>
    <row r="44" spans="1:41" ht="12" customHeight="1" outlineLevel="1" x14ac:dyDescent="0.35">
      <c r="A44" s="6"/>
      <c r="B44" s="7"/>
      <c r="C44" s="17"/>
      <c r="D44" s="17"/>
      <c r="E44" s="17"/>
      <c r="F44" s="17"/>
      <c r="G44" s="17"/>
      <c r="H44" s="17"/>
      <c r="I44" s="17"/>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16"/>
      <c r="AM44" s="8"/>
      <c r="AN44" s="8"/>
      <c r="AO44" s="8"/>
    </row>
    <row r="45" spans="1:41" ht="12" customHeight="1" outlineLevel="1" x14ac:dyDescent="0.35">
      <c r="A45" s="6"/>
      <c r="B45" s="7"/>
      <c r="C45" s="17"/>
      <c r="D45" s="17"/>
      <c r="E45" s="17"/>
      <c r="F45" s="17"/>
      <c r="G45" s="17"/>
      <c r="H45" s="17"/>
      <c r="I45" s="17"/>
      <c r="J45" s="17"/>
      <c r="K45" s="17"/>
      <c r="L45" s="17"/>
      <c r="M45" s="17"/>
      <c r="N45" s="17"/>
      <c r="O45" s="17"/>
      <c r="P45" s="17"/>
      <c r="Q45" s="17"/>
      <c r="R45" s="22"/>
      <c r="S45" s="22"/>
      <c r="T45" s="22"/>
      <c r="U45" s="22"/>
      <c r="V45" s="22"/>
      <c r="W45" s="22"/>
      <c r="X45" s="22"/>
      <c r="Y45" s="22"/>
      <c r="Z45" s="22"/>
      <c r="AA45" s="22"/>
      <c r="AB45" s="22"/>
      <c r="AC45" s="22"/>
      <c r="AD45" s="22"/>
      <c r="AE45" s="22"/>
      <c r="AF45" s="22"/>
      <c r="AG45" s="22"/>
      <c r="AH45" s="22"/>
      <c r="AI45" s="22"/>
      <c r="AJ45" s="22"/>
      <c r="AK45" s="22"/>
      <c r="AL45" s="16"/>
      <c r="AM45" s="8"/>
      <c r="AN45" s="8"/>
      <c r="AO45" s="8"/>
    </row>
    <row r="46" spans="1:41" ht="12" customHeight="1" outlineLevel="1" x14ac:dyDescent="0.35">
      <c r="A46" s="6"/>
      <c r="B46" s="7"/>
      <c r="C46" s="17"/>
      <c r="D46" s="17"/>
      <c r="E46" s="17"/>
      <c r="F46" s="17"/>
      <c r="G46" s="17" t="s">
        <v>777</v>
      </c>
      <c r="H46" s="479" t="s">
        <v>722</v>
      </c>
      <c r="I46" s="479" t="s">
        <v>714</v>
      </c>
      <c r="J46" s="479" t="s">
        <v>715</v>
      </c>
      <c r="K46" s="479" t="s">
        <v>716</v>
      </c>
      <c r="L46" s="479" t="s">
        <v>717</v>
      </c>
      <c r="M46" s="479" t="s">
        <v>718</v>
      </c>
      <c r="N46" s="479" t="s">
        <v>719</v>
      </c>
      <c r="O46" s="479" t="s">
        <v>720</v>
      </c>
      <c r="P46" s="479" t="s">
        <v>721</v>
      </c>
      <c r="Q46" s="17"/>
      <c r="R46" s="22"/>
      <c r="S46" s="22"/>
      <c r="T46" s="22"/>
      <c r="U46" s="22"/>
      <c r="V46" s="22"/>
      <c r="W46" s="22"/>
      <c r="X46" s="22"/>
      <c r="Y46" s="22"/>
      <c r="Z46" s="22"/>
      <c r="AA46" s="22"/>
      <c r="AB46" s="22"/>
      <c r="AC46" s="22"/>
      <c r="AD46" s="22"/>
      <c r="AE46" s="22"/>
      <c r="AF46" s="22"/>
      <c r="AG46" s="22"/>
      <c r="AH46" s="22"/>
      <c r="AI46" s="22"/>
      <c r="AJ46" s="22"/>
      <c r="AK46" s="22"/>
      <c r="AL46" s="16"/>
      <c r="AM46" s="8"/>
      <c r="AN46" s="8"/>
      <c r="AO46" s="8"/>
    </row>
    <row r="47" spans="1:41" outlineLevel="1" x14ac:dyDescent="0.35">
      <c r="A47" s="6"/>
      <c r="B47" s="7"/>
      <c r="C47" s="17"/>
      <c r="D47" s="26"/>
      <c r="E47" s="478" t="s">
        <v>70</v>
      </c>
      <c r="F47" s="34"/>
      <c r="G47" s="34"/>
      <c r="J47" s="34"/>
      <c r="K47" s="34"/>
      <c r="L47" s="34"/>
      <c r="M47" s="34"/>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16"/>
      <c r="AM47" s="8"/>
      <c r="AN47" s="8"/>
      <c r="AO47" s="8"/>
    </row>
    <row r="48" spans="1:41" outlineLevel="1" x14ac:dyDescent="0.35">
      <c r="A48" s="6"/>
      <c r="B48" s="7"/>
      <c r="C48" s="17"/>
      <c r="D48" s="26"/>
      <c r="E48" s="26"/>
      <c r="F48" s="477" t="s">
        <v>1185</v>
      </c>
      <c r="G48" s="871">
        <f>F102</f>
        <v>43600</v>
      </c>
      <c r="H48" s="871">
        <f t="shared" ref="H48:K48" si="6">G102</f>
        <v>43589</v>
      </c>
      <c r="I48" s="871">
        <f t="shared" si="6"/>
        <v>43589</v>
      </c>
      <c r="J48" s="871">
        <f t="shared" si="6"/>
        <v>43589</v>
      </c>
      <c r="K48" s="871">
        <f t="shared" si="6"/>
        <v>43589</v>
      </c>
      <c r="L48" s="871">
        <f>K102</f>
        <v>43606</v>
      </c>
      <c r="M48" s="871">
        <f t="shared" ref="M48:P48" si="7">L102</f>
        <v>43606</v>
      </c>
      <c r="N48" s="871">
        <f t="shared" si="7"/>
        <v>43606</v>
      </c>
      <c r="O48" s="871">
        <f t="shared" si="7"/>
        <v>43606</v>
      </c>
      <c r="P48" s="871">
        <f t="shared" si="7"/>
        <v>43606</v>
      </c>
      <c r="Q48" s="26"/>
      <c r="R48" s="149"/>
      <c r="S48" s="149"/>
      <c r="T48" s="149"/>
      <c r="U48" s="149"/>
      <c r="V48" s="149"/>
      <c r="W48" s="149"/>
      <c r="AL48" s="16"/>
      <c r="AM48" s="8"/>
      <c r="AN48" s="8"/>
      <c r="AO48" s="8"/>
    </row>
    <row r="49" spans="1:41" outlineLevel="1" x14ac:dyDescent="0.35">
      <c r="A49" s="6"/>
      <c r="B49" s="7"/>
      <c r="C49" s="17"/>
      <c r="D49" s="26"/>
      <c r="F49" t="s">
        <v>979</v>
      </c>
      <c r="G49" s="680">
        <f>MIN(51,INT((G48 - DATE(YEAR(G48),1,1))/7))*7+IF(YEAR(G48)&gt;YEAR(G48),364,0)</f>
        <v>133</v>
      </c>
      <c r="H49" s="680">
        <f t="shared" ref="H49:P49" si="8">MIN(51,INT((H48 - DATE(YEAR(H48),1,1))/7))*7+IF(YEAR(H48)&gt;YEAR(H48),364,0)</f>
        <v>119</v>
      </c>
      <c r="I49" s="680">
        <f t="shared" si="8"/>
        <v>119</v>
      </c>
      <c r="J49" s="680">
        <f t="shared" si="8"/>
        <v>119</v>
      </c>
      <c r="K49" s="680">
        <f t="shared" si="8"/>
        <v>119</v>
      </c>
      <c r="L49" s="680">
        <f t="shared" si="8"/>
        <v>140</v>
      </c>
      <c r="M49" s="680">
        <f t="shared" si="8"/>
        <v>140</v>
      </c>
      <c r="N49" s="680">
        <f t="shared" si="8"/>
        <v>140</v>
      </c>
      <c r="O49" s="680">
        <f t="shared" si="8"/>
        <v>140</v>
      </c>
      <c r="P49" s="680">
        <f t="shared" si="8"/>
        <v>140</v>
      </c>
      <c r="Q49" s="26"/>
      <c r="R49" s="149"/>
      <c r="S49" s="149"/>
      <c r="T49" s="149"/>
      <c r="U49" s="149"/>
      <c r="V49" s="149"/>
      <c r="W49" s="149"/>
      <c r="X49" s="149"/>
      <c r="Y49" s="149"/>
      <c r="Z49" s="149"/>
      <c r="AA49" s="149"/>
      <c r="AB49" s="149"/>
      <c r="AC49" s="149"/>
      <c r="AD49" s="149"/>
      <c r="AE49" s="149"/>
      <c r="AF49" s="149"/>
      <c r="AG49" s="149"/>
      <c r="AH49" s="149"/>
      <c r="AI49" s="149"/>
      <c r="AJ49" s="149"/>
      <c r="AL49" s="16"/>
      <c r="AM49" s="8"/>
      <c r="AN49" s="8"/>
      <c r="AO49" s="8"/>
    </row>
    <row r="50" spans="1:41" outlineLevel="1" x14ac:dyDescent="0.35">
      <c r="A50" s="6"/>
      <c r="B50" s="7"/>
      <c r="C50" s="17"/>
      <c r="D50" s="26"/>
      <c r="E50" s="26"/>
      <c r="F50" s="26"/>
      <c r="G50" s="26"/>
      <c r="H50" s="26"/>
      <c r="I50" s="26"/>
      <c r="J50" s="26"/>
      <c r="K50" s="26"/>
      <c r="L50" s="26"/>
      <c r="M50" s="26"/>
      <c r="N50" s="26"/>
      <c r="O50" s="26"/>
      <c r="P50" s="26"/>
      <c r="Q50" s="149"/>
      <c r="S50" s="149"/>
      <c r="T50" s="149"/>
      <c r="U50" s="149"/>
      <c r="V50" s="149"/>
      <c r="W50" s="149"/>
      <c r="AL50" s="16"/>
      <c r="AM50" s="8"/>
      <c r="AN50" s="8"/>
      <c r="AO50" s="8"/>
    </row>
    <row r="51" spans="1:41" outlineLevel="1" x14ac:dyDescent="0.35">
      <c r="A51" s="6"/>
      <c r="B51" s="7"/>
      <c r="C51" s="17"/>
      <c r="D51" s="26"/>
      <c r="E51" s="26"/>
      <c r="F51" s="477" t="s">
        <v>1186</v>
      </c>
      <c r="G51" s="871">
        <f>F105</f>
        <v>43621</v>
      </c>
      <c r="H51" s="871">
        <f t="shared" ref="H51:K51" si="9">G105</f>
        <v>43610</v>
      </c>
      <c r="I51" s="871">
        <f t="shared" si="9"/>
        <v>43610</v>
      </c>
      <c r="J51" s="871">
        <f t="shared" si="9"/>
        <v>43610</v>
      </c>
      <c r="K51" s="871">
        <f t="shared" si="9"/>
        <v>43610</v>
      </c>
      <c r="L51" s="871">
        <f>K105</f>
        <v>43627</v>
      </c>
      <c r="M51" s="871">
        <f t="shared" ref="M51:P51" si="10">L105</f>
        <v>43627</v>
      </c>
      <c r="N51" s="871">
        <f t="shared" si="10"/>
        <v>43627</v>
      </c>
      <c r="O51" s="871">
        <f t="shared" si="10"/>
        <v>43627</v>
      </c>
      <c r="P51" s="871">
        <f t="shared" si="10"/>
        <v>43627</v>
      </c>
      <c r="Q51" s="26"/>
      <c r="R51" s="149"/>
      <c r="S51" s="149"/>
      <c r="T51" s="149"/>
      <c r="U51" s="149"/>
      <c r="V51" s="149"/>
      <c r="W51" s="149"/>
      <c r="AL51" s="16"/>
      <c r="AM51" s="8"/>
      <c r="AN51" s="8"/>
      <c r="AO51" s="8"/>
    </row>
    <row r="52" spans="1:41" outlineLevel="1" x14ac:dyDescent="0.35">
      <c r="A52" s="6"/>
      <c r="B52" s="7"/>
      <c r="C52" s="17"/>
      <c r="D52" s="26"/>
      <c r="F52" t="s">
        <v>979</v>
      </c>
      <c r="G52" s="680">
        <f>MIN(51,INT((G51 - DATE(YEAR(G51),1,1))/7))*7+IF(YEAR(G51)&gt;YEAR(G51),364,0)</f>
        <v>154</v>
      </c>
      <c r="H52" s="680">
        <f t="shared" ref="H52" si="11">MIN(51,INT((H51 - DATE(YEAR(H51),1,1))/7))*7+IF(YEAR(H51)&gt;YEAR(H51),364,0)</f>
        <v>140</v>
      </c>
      <c r="I52" s="680">
        <f t="shared" ref="I52" si="12">MIN(51,INT((I51 - DATE(YEAR(I51),1,1))/7))*7+IF(YEAR(I51)&gt;YEAR(I51),364,0)</f>
        <v>140</v>
      </c>
      <c r="J52" s="680">
        <f t="shared" ref="J52" si="13">MIN(51,INT((J51 - DATE(YEAR(J51),1,1))/7))*7+IF(YEAR(J51)&gt;YEAR(J51),364,0)</f>
        <v>140</v>
      </c>
      <c r="K52" s="680">
        <f t="shared" ref="K52" si="14">MIN(51,INT((K51 - DATE(YEAR(K51),1,1))/7))*7+IF(YEAR(K51)&gt;YEAR(K51),364,0)</f>
        <v>140</v>
      </c>
      <c r="L52" s="680">
        <f t="shared" ref="L52" si="15">MIN(51,INT((L51 - DATE(YEAR(L51),1,1))/7))*7+IF(YEAR(L51)&gt;YEAR(L51),364,0)</f>
        <v>161</v>
      </c>
      <c r="M52" s="680">
        <f t="shared" ref="M52" si="16">MIN(51,INT((M51 - DATE(YEAR(M51),1,1))/7))*7+IF(YEAR(M51)&gt;YEAR(M51),364,0)</f>
        <v>161</v>
      </c>
      <c r="N52" s="680">
        <f t="shared" ref="N52" si="17">MIN(51,INT((N51 - DATE(YEAR(N51),1,1))/7))*7+IF(YEAR(N51)&gt;YEAR(N51),364,0)</f>
        <v>161</v>
      </c>
      <c r="O52" s="680">
        <f t="shared" ref="O52" si="18">MIN(51,INT((O51 - DATE(YEAR(O51),1,1))/7))*7+IF(YEAR(O51)&gt;YEAR(O51),364,0)</f>
        <v>161</v>
      </c>
      <c r="P52" s="680">
        <f t="shared" ref="P52" si="19">MIN(51,INT((P51 - DATE(YEAR(P51),1,1))/7))*7+IF(YEAR(P51)&gt;YEAR(P51),364,0)</f>
        <v>161</v>
      </c>
      <c r="Q52" s="26"/>
      <c r="R52" s="149"/>
      <c r="S52" s="149"/>
      <c r="T52" s="149"/>
      <c r="U52" s="149"/>
      <c r="V52" s="149"/>
      <c r="W52" s="149"/>
      <c r="X52" s="149"/>
      <c r="Y52" s="149"/>
      <c r="Z52" s="149"/>
      <c r="AA52" s="149"/>
      <c r="AB52" s="149"/>
      <c r="AC52" s="149"/>
      <c r="AD52" s="149"/>
      <c r="AE52" s="149"/>
      <c r="AF52" s="149"/>
      <c r="AG52" s="149"/>
      <c r="AH52" s="149"/>
      <c r="AI52" s="149"/>
      <c r="AJ52" s="149"/>
      <c r="AL52" s="16"/>
      <c r="AM52" s="8"/>
      <c r="AN52" s="8"/>
      <c r="AO52" s="8"/>
    </row>
    <row r="53" spans="1:41" outlineLevel="1" x14ac:dyDescent="0.35">
      <c r="A53" s="6"/>
      <c r="B53" s="7"/>
      <c r="C53" s="17"/>
      <c r="D53" s="26"/>
      <c r="E53" s="26"/>
      <c r="F53" s="26"/>
      <c r="G53" s="26"/>
      <c r="H53" s="26"/>
      <c r="I53" s="26"/>
      <c r="J53" s="26"/>
      <c r="K53" s="26"/>
      <c r="L53" s="26"/>
      <c r="M53" s="26"/>
      <c r="N53" s="26"/>
      <c r="O53" s="26"/>
      <c r="P53" s="26"/>
      <c r="Q53" s="149"/>
      <c r="S53" s="149"/>
      <c r="T53" s="149"/>
      <c r="U53" s="149"/>
      <c r="V53" s="149"/>
      <c r="W53" s="149"/>
      <c r="AL53" s="16"/>
      <c r="AM53" s="8"/>
      <c r="AN53" s="8"/>
      <c r="AO53" s="8"/>
    </row>
    <row r="54" spans="1:41" outlineLevel="1" x14ac:dyDescent="0.35">
      <c r="A54" s="6"/>
      <c r="B54" s="7"/>
      <c r="C54" s="17"/>
      <c r="D54" s="26"/>
      <c r="E54" s="490" t="s">
        <v>1187</v>
      </c>
      <c r="F54" s="26"/>
      <c r="G54" s="26"/>
      <c r="H54" s="26"/>
      <c r="I54" s="26"/>
      <c r="J54" s="26"/>
      <c r="K54" s="26"/>
      <c r="L54" s="26"/>
      <c r="M54" s="26"/>
      <c r="N54" s="26"/>
      <c r="O54" s="26"/>
      <c r="P54" s="26"/>
      <c r="S54" s="149"/>
      <c r="T54" s="149"/>
      <c r="U54" s="149"/>
      <c r="V54" s="149"/>
      <c r="W54" s="149"/>
      <c r="X54" s="149"/>
      <c r="Y54" s="149"/>
      <c r="Z54" s="149"/>
      <c r="AA54" s="149"/>
      <c r="AB54" s="149"/>
      <c r="AC54" s="149"/>
      <c r="AD54" s="149"/>
      <c r="AE54" s="149"/>
      <c r="AF54" s="149"/>
      <c r="AG54" s="149"/>
      <c r="AH54" s="149"/>
      <c r="AI54" s="149"/>
      <c r="AJ54" s="149"/>
      <c r="AL54" s="16"/>
      <c r="AM54" s="8"/>
      <c r="AN54" s="8"/>
      <c r="AO54" s="8"/>
    </row>
    <row r="55" spans="1:41" outlineLevel="1" x14ac:dyDescent="0.35">
      <c r="A55" s="6"/>
      <c r="B55" s="7"/>
      <c r="C55" s="17"/>
      <c r="D55" s="26"/>
      <c r="E55" s="26"/>
      <c r="F55" s="477" t="s">
        <v>1188</v>
      </c>
      <c r="G55" s="871">
        <v>43572</v>
      </c>
      <c r="H55" s="871">
        <v>43572</v>
      </c>
      <c r="I55" s="871">
        <v>43572</v>
      </c>
      <c r="J55" s="871">
        <v>43572</v>
      </c>
      <c r="K55" s="871">
        <v>43572</v>
      </c>
      <c r="L55" s="871">
        <v>43572</v>
      </c>
      <c r="M55" s="871">
        <v>43572</v>
      </c>
      <c r="N55" s="871">
        <v>43572</v>
      </c>
      <c r="O55" s="871">
        <v>43572</v>
      </c>
      <c r="P55" s="871">
        <v>43572</v>
      </c>
      <c r="Q55" s="26"/>
      <c r="R55" s="149"/>
      <c r="S55" s="149"/>
      <c r="T55" s="149"/>
      <c r="U55" s="149"/>
      <c r="V55" s="149"/>
      <c r="W55" s="149"/>
      <c r="X55" s="149"/>
      <c r="Y55" s="149"/>
      <c r="Z55" s="149"/>
      <c r="AA55" s="149"/>
      <c r="AB55" s="149"/>
      <c r="AC55" s="149"/>
      <c r="AD55" s="149"/>
      <c r="AE55" s="149"/>
      <c r="AF55" s="149"/>
      <c r="AG55" s="149"/>
      <c r="AH55" s="149"/>
      <c r="AI55" s="149"/>
      <c r="AJ55" s="149"/>
      <c r="AL55" s="16"/>
      <c r="AM55" s="8"/>
      <c r="AN55" s="8"/>
      <c r="AO55" s="8"/>
    </row>
    <row r="56" spans="1:41" outlineLevel="1" x14ac:dyDescent="0.35">
      <c r="A56" s="6"/>
      <c r="B56" s="7"/>
      <c r="C56" s="17"/>
      <c r="D56" s="26"/>
      <c r="F56" t="s">
        <v>979</v>
      </c>
      <c r="G56" s="680">
        <f>MIN(51,INT((G55 - DATE(YEAR(G55),1,1))/7))*7+IF(YEAR(G55)&gt;YEAR(G55),364,0)</f>
        <v>105</v>
      </c>
      <c r="H56" s="680">
        <f t="shared" ref="H56:P56" si="20">MIN(51,INT((H55 - DATE(YEAR(H55),1,1))/7))*7+IF(YEAR(H55)&gt;YEAR(H55),364,0)</f>
        <v>105</v>
      </c>
      <c r="I56" s="680">
        <f t="shared" si="20"/>
        <v>105</v>
      </c>
      <c r="J56" s="680">
        <f t="shared" si="20"/>
        <v>105</v>
      </c>
      <c r="K56" s="680">
        <f t="shared" si="20"/>
        <v>105</v>
      </c>
      <c r="L56" s="680">
        <f t="shared" si="20"/>
        <v>105</v>
      </c>
      <c r="M56" s="680">
        <f t="shared" si="20"/>
        <v>105</v>
      </c>
      <c r="N56" s="680">
        <f t="shared" si="20"/>
        <v>105</v>
      </c>
      <c r="O56" s="680">
        <f t="shared" si="20"/>
        <v>105</v>
      </c>
      <c r="P56" s="680">
        <f t="shared" si="20"/>
        <v>105</v>
      </c>
      <c r="Q56" s="26"/>
      <c r="R56" s="149"/>
      <c r="S56" s="149"/>
      <c r="T56" s="149"/>
      <c r="U56" s="149"/>
      <c r="V56" s="149"/>
      <c r="W56" s="149"/>
      <c r="X56" s="149"/>
      <c r="Y56" s="149"/>
      <c r="Z56" s="149"/>
      <c r="AA56" s="149"/>
      <c r="AB56" s="149"/>
      <c r="AC56" s="149"/>
      <c r="AD56" s="149"/>
      <c r="AE56" s="149"/>
      <c r="AF56" s="149"/>
      <c r="AG56" s="149"/>
      <c r="AH56" s="149"/>
      <c r="AI56" s="149"/>
      <c r="AJ56" s="149"/>
      <c r="AL56" s="16"/>
      <c r="AM56" s="8"/>
      <c r="AN56" s="8"/>
      <c r="AO56" s="8"/>
    </row>
    <row r="57" spans="1:41" outlineLevel="1" x14ac:dyDescent="0.35">
      <c r="A57" s="6"/>
      <c r="B57" s="7"/>
      <c r="C57" s="17"/>
      <c r="D57" s="26"/>
      <c r="E57" s="26"/>
      <c r="F57" s="26"/>
      <c r="G57" s="26"/>
      <c r="H57" s="26"/>
      <c r="I57" s="26"/>
      <c r="J57" s="26"/>
      <c r="K57" s="26"/>
      <c r="L57" s="26"/>
      <c r="M57" s="26"/>
      <c r="N57" s="26"/>
      <c r="O57" s="26"/>
      <c r="P57" s="26"/>
      <c r="Q57" s="149"/>
      <c r="S57" s="149"/>
      <c r="T57" s="149"/>
      <c r="U57" s="149"/>
      <c r="V57" s="149"/>
      <c r="W57" s="149"/>
      <c r="X57" s="149"/>
      <c r="Y57" s="149"/>
      <c r="Z57" s="149"/>
      <c r="AA57" s="149"/>
      <c r="AB57" s="149"/>
      <c r="AC57" s="149"/>
      <c r="AD57" s="149"/>
      <c r="AE57" s="149"/>
      <c r="AF57" s="149"/>
      <c r="AG57" s="149"/>
      <c r="AH57" s="149"/>
      <c r="AI57" s="149"/>
      <c r="AJ57" s="149"/>
      <c r="AL57" s="16"/>
      <c r="AM57" s="8"/>
      <c r="AN57" s="8"/>
      <c r="AO57" s="8"/>
    </row>
    <row r="58" spans="1:41" outlineLevel="1" x14ac:dyDescent="0.35">
      <c r="A58" s="6"/>
      <c r="B58" s="7"/>
      <c r="C58" s="17"/>
      <c r="D58" s="26"/>
      <c r="E58" s="26"/>
      <c r="F58" s="477" t="s">
        <v>1189</v>
      </c>
      <c r="G58" s="871">
        <f>G51</f>
        <v>43621</v>
      </c>
      <c r="H58" s="871">
        <f t="shared" ref="H58:P58" si="21">H51</f>
        <v>43610</v>
      </c>
      <c r="I58" s="871">
        <f t="shared" si="21"/>
        <v>43610</v>
      </c>
      <c r="J58" s="871">
        <f t="shared" si="21"/>
        <v>43610</v>
      </c>
      <c r="K58" s="871">
        <f t="shared" si="21"/>
        <v>43610</v>
      </c>
      <c r="L58" s="871">
        <f t="shared" si="21"/>
        <v>43627</v>
      </c>
      <c r="M58" s="871">
        <f t="shared" si="21"/>
        <v>43627</v>
      </c>
      <c r="N58" s="871">
        <f t="shared" si="21"/>
        <v>43627</v>
      </c>
      <c r="O58" s="871">
        <f t="shared" si="21"/>
        <v>43627</v>
      </c>
      <c r="P58" s="871">
        <f t="shared" si="21"/>
        <v>43627</v>
      </c>
      <c r="Q58" s="26"/>
      <c r="R58" s="149"/>
      <c r="S58" s="149"/>
      <c r="T58" s="149"/>
      <c r="U58" s="149"/>
      <c r="V58" s="149"/>
      <c r="W58" s="149"/>
      <c r="X58" s="149"/>
      <c r="Y58" s="149"/>
      <c r="Z58" s="149"/>
      <c r="AA58" s="149"/>
      <c r="AB58" s="149"/>
      <c r="AC58" s="149"/>
      <c r="AD58" s="149"/>
      <c r="AE58" s="149"/>
      <c r="AF58" s="149"/>
      <c r="AG58" s="149"/>
      <c r="AH58" s="149"/>
      <c r="AI58" s="149"/>
      <c r="AJ58" s="149"/>
      <c r="AL58" s="16"/>
      <c r="AM58" s="8"/>
      <c r="AN58" s="8"/>
      <c r="AO58" s="8"/>
    </row>
    <row r="59" spans="1:41" outlineLevel="1" x14ac:dyDescent="0.35">
      <c r="A59" s="6"/>
      <c r="B59" s="7"/>
      <c r="C59" s="17"/>
      <c r="D59" s="26"/>
      <c r="F59" t="s">
        <v>979</v>
      </c>
      <c r="G59" s="680">
        <f>MIN(51,INT((G58 - DATE(YEAR(G58),1,1))/7))*7+IF(YEAR(G58)&gt;YEAR(G58),364,0)</f>
        <v>154</v>
      </c>
      <c r="H59" s="680">
        <f t="shared" ref="H59:P59" si="22">MIN(51,INT((H58 - DATE(YEAR(H58),1,1))/7))*7+IF(YEAR(H58)&gt;YEAR(H58),364,0)</f>
        <v>140</v>
      </c>
      <c r="I59" s="680">
        <f t="shared" si="22"/>
        <v>140</v>
      </c>
      <c r="J59" s="680">
        <f t="shared" si="22"/>
        <v>140</v>
      </c>
      <c r="K59" s="680">
        <f t="shared" si="22"/>
        <v>140</v>
      </c>
      <c r="L59" s="680">
        <f t="shared" si="22"/>
        <v>161</v>
      </c>
      <c r="M59" s="680">
        <f t="shared" si="22"/>
        <v>161</v>
      </c>
      <c r="N59" s="680">
        <f t="shared" si="22"/>
        <v>161</v>
      </c>
      <c r="O59" s="680">
        <f t="shared" si="22"/>
        <v>161</v>
      </c>
      <c r="P59" s="680">
        <f t="shared" si="22"/>
        <v>161</v>
      </c>
      <c r="Q59" s="26"/>
      <c r="R59" s="149"/>
      <c r="S59" s="149"/>
      <c r="T59" s="149"/>
      <c r="U59" s="149"/>
      <c r="V59" s="149"/>
      <c r="W59" s="149"/>
      <c r="X59" s="149"/>
      <c r="Y59" s="149"/>
      <c r="Z59" s="149"/>
      <c r="AA59" s="149"/>
      <c r="AB59" s="149"/>
      <c r="AC59" s="149"/>
      <c r="AD59" s="149"/>
      <c r="AE59" s="149"/>
      <c r="AF59" s="149"/>
      <c r="AG59" s="149"/>
      <c r="AH59" s="149"/>
      <c r="AI59" s="149"/>
      <c r="AJ59" s="149"/>
      <c r="AL59" s="16"/>
      <c r="AM59" s="8"/>
      <c r="AN59" s="8"/>
      <c r="AO59" s="8"/>
    </row>
    <row r="60" spans="1:41" outlineLevel="1" x14ac:dyDescent="0.35">
      <c r="A60" s="6"/>
      <c r="B60" s="7"/>
      <c r="C60" s="17"/>
      <c r="D60" s="26"/>
      <c r="E60" s="26"/>
      <c r="F60" s="26"/>
      <c r="G60" s="26"/>
      <c r="H60" s="26"/>
      <c r="I60" s="26"/>
      <c r="J60" s="26"/>
      <c r="K60" s="26"/>
      <c r="L60" s="26"/>
      <c r="M60" s="26"/>
      <c r="N60" s="26"/>
      <c r="O60" s="26"/>
      <c r="P60" s="26"/>
      <c r="Q60" s="149"/>
      <c r="S60" s="149"/>
      <c r="T60" s="149"/>
      <c r="U60" s="149"/>
      <c r="V60" s="149"/>
      <c r="W60" s="149"/>
      <c r="X60" s="149"/>
      <c r="Y60" s="149"/>
      <c r="Z60" s="149"/>
      <c r="AA60" s="149"/>
      <c r="AB60" s="149"/>
      <c r="AC60" s="149"/>
      <c r="AD60" s="149"/>
      <c r="AE60" s="149"/>
      <c r="AF60" s="149"/>
      <c r="AG60" s="149"/>
      <c r="AH60" s="149"/>
      <c r="AI60" s="149"/>
      <c r="AJ60" s="149"/>
      <c r="AL60" s="16"/>
      <c r="AM60" s="8"/>
      <c r="AN60" s="8"/>
      <c r="AO60" s="8"/>
    </row>
    <row r="61" spans="1:41" outlineLevel="1" x14ac:dyDescent="0.35">
      <c r="A61" s="6"/>
      <c r="B61" s="7"/>
      <c r="C61" s="17"/>
      <c r="D61" s="26"/>
      <c r="E61" s="189" t="s">
        <v>71</v>
      </c>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c r="AI61" s="35"/>
      <c r="AJ61" s="35"/>
      <c r="AK61" s="35"/>
      <c r="AL61" s="16"/>
      <c r="AM61" s="8"/>
      <c r="AN61" s="8"/>
      <c r="AO61" s="8"/>
    </row>
    <row r="62" spans="1:41" outlineLevel="1" x14ac:dyDescent="0.35">
      <c r="A62" s="6"/>
      <c r="B62" s="7"/>
      <c r="C62" s="17"/>
      <c r="D62" s="26"/>
      <c r="E62" s="34"/>
      <c r="F62" s="477" t="s">
        <v>72</v>
      </c>
      <c r="G62" s="239">
        <f>MIN(Crop!I99:I117)</f>
        <v>43784</v>
      </c>
      <c r="H62" s="239">
        <f>MIN(Crop!J99:J117)</f>
        <v>43784</v>
      </c>
      <c r="I62" s="239">
        <f>MIN(Crop!K99:K117)</f>
        <v>43784</v>
      </c>
      <c r="J62" s="239">
        <f>MIN(Crop!L99:L117)</f>
        <v>43784</v>
      </c>
      <c r="K62" s="239">
        <f>MIN(Crop!M99:M117)</f>
        <v>43784</v>
      </c>
      <c r="L62" s="239">
        <f>MIN(Crop!N99:N117)</f>
        <v>43784</v>
      </c>
      <c r="M62" s="239">
        <f>MIN(Crop!O99:O117)</f>
        <v>43784</v>
      </c>
      <c r="N62" s="239">
        <f>MIN(Crop!P99:P117)</f>
        <v>43784</v>
      </c>
      <c r="O62" s="239">
        <f>MIN(Crop!Q99:Q117)</f>
        <v>43784</v>
      </c>
      <c r="P62" s="239">
        <f>MIN(Crop!R99:R117)</f>
        <v>43784</v>
      </c>
      <c r="Q62" s="35"/>
      <c r="R62" s="35"/>
      <c r="S62" s="35"/>
      <c r="T62" s="35"/>
      <c r="U62" s="35"/>
      <c r="V62" s="35"/>
      <c r="W62" s="35"/>
      <c r="X62" s="35"/>
      <c r="Y62" s="35"/>
      <c r="Z62" s="35"/>
      <c r="AA62" s="35"/>
      <c r="AB62" s="35"/>
      <c r="AC62" s="35"/>
      <c r="AD62" s="35"/>
      <c r="AE62" s="35"/>
      <c r="AF62" s="35"/>
      <c r="AG62" s="35"/>
      <c r="AH62" s="35"/>
      <c r="AI62" s="35"/>
      <c r="AJ62" s="35"/>
      <c r="AK62" s="35"/>
      <c r="AL62" s="16"/>
      <c r="AM62" s="8"/>
      <c r="AN62" s="8"/>
      <c r="AO62" s="8"/>
    </row>
    <row r="63" spans="1:41" outlineLevel="1" x14ac:dyDescent="0.35">
      <c r="A63" s="6"/>
      <c r="B63" s="7"/>
      <c r="C63" s="17"/>
      <c r="D63" s="26"/>
      <c r="E63" s="34"/>
      <c r="F63" t="s">
        <v>979</v>
      </c>
      <c r="G63" s="680">
        <f>MIN(51,INT((G62 - DATE(YEAR(G62),1,1))/7))*7</f>
        <v>315</v>
      </c>
      <c r="H63" s="680">
        <f t="shared" ref="H63:P63" si="23">MIN(51,INT((H62 - DATE(YEAR(H62),1,1))/7))*7</f>
        <v>315</v>
      </c>
      <c r="I63" s="680">
        <f t="shared" si="23"/>
        <v>315</v>
      </c>
      <c r="J63" s="680">
        <f t="shared" si="23"/>
        <v>315</v>
      </c>
      <c r="K63" s="680">
        <f t="shared" si="23"/>
        <v>315</v>
      </c>
      <c r="L63" s="680">
        <f t="shared" si="23"/>
        <v>315</v>
      </c>
      <c r="M63" s="680">
        <f t="shared" si="23"/>
        <v>315</v>
      </c>
      <c r="N63" s="680">
        <f t="shared" si="23"/>
        <v>315</v>
      </c>
      <c r="O63" s="680">
        <f t="shared" si="23"/>
        <v>315</v>
      </c>
      <c r="P63" s="680">
        <f t="shared" si="23"/>
        <v>315</v>
      </c>
      <c r="Q63" s="35"/>
      <c r="R63" s="35"/>
      <c r="S63" s="35"/>
      <c r="T63" s="35"/>
      <c r="U63" s="35"/>
      <c r="V63" s="35"/>
      <c r="W63" s="35"/>
      <c r="X63" s="35"/>
      <c r="Y63" s="35"/>
      <c r="Z63" s="35"/>
      <c r="AA63" s="35"/>
      <c r="AB63" s="35"/>
      <c r="AC63" s="35"/>
      <c r="AD63" s="35"/>
      <c r="AE63" s="35"/>
      <c r="AF63" s="35"/>
      <c r="AG63" s="35"/>
      <c r="AH63" s="35"/>
      <c r="AI63" s="35"/>
      <c r="AJ63" s="35"/>
      <c r="AK63" s="35"/>
      <c r="AL63" s="16"/>
      <c r="AM63" s="8"/>
      <c r="AN63" s="8"/>
      <c r="AO63" s="8"/>
    </row>
    <row r="64" spans="1:41" outlineLevel="1" x14ac:dyDescent="0.35">
      <c r="A64" s="6"/>
      <c r="B64" s="7"/>
      <c r="C64" s="17"/>
      <c r="D64" s="26"/>
      <c r="E64" s="34"/>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c r="AF64" s="35"/>
      <c r="AG64" s="35"/>
      <c r="AH64" s="35"/>
      <c r="AI64" s="35"/>
      <c r="AJ64" s="35"/>
      <c r="AK64" s="35"/>
      <c r="AL64" s="16"/>
      <c r="AM64" s="8"/>
      <c r="AN64" s="8"/>
      <c r="AO64" s="8"/>
    </row>
    <row r="65" spans="1:41" outlineLevel="1" x14ac:dyDescent="0.35">
      <c r="A65" s="6"/>
      <c r="B65" s="7"/>
      <c r="C65" s="17"/>
      <c r="D65" s="26"/>
      <c r="E65" s="34"/>
      <c r="F65" s="477" t="s">
        <v>73</v>
      </c>
      <c r="G65" s="687">
        <v>14</v>
      </c>
      <c r="H65" s="687">
        <v>14</v>
      </c>
      <c r="I65" s="687">
        <v>14</v>
      </c>
      <c r="J65" s="687">
        <v>14</v>
      </c>
      <c r="K65" s="687">
        <v>14</v>
      </c>
      <c r="L65" s="687">
        <v>14</v>
      </c>
      <c r="M65" s="687">
        <v>14</v>
      </c>
      <c r="N65" s="687">
        <v>14</v>
      </c>
      <c r="O65" s="687">
        <v>14</v>
      </c>
      <c r="P65" s="687">
        <v>14</v>
      </c>
      <c r="Q65" s="35"/>
      <c r="R65" s="35"/>
      <c r="S65" s="35"/>
      <c r="T65" s="35"/>
      <c r="U65" s="35"/>
      <c r="V65" s="35"/>
      <c r="W65" s="35"/>
      <c r="X65" s="35"/>
      <c r="Y65" s="35"/>
      <c r="Z65" s="35"/>
      <c r="AA65" s="35"/>
      <c r="AB65" s="35"/>
      <c r="AC65" s="35"/>
      <c r="AD65" s="35"/>
      <c r="AE65" s="35"/>
      <c r="AF65" s="35"/>
      <c r="AG65" s="35"/>
      <c r="AH65" s="35"/>
      <c r="AI65" s="35"/>
      <c r="AJ65" s="35"/>
      <c r="AK65" s="35"/>
      <c r="AL65" s="16"/>
      <c r="AM65" s="8"/>
      <c r="AN65" s="8"/>
      <c r="AO65" s="8"/>
    </row>
    <row r="66" spans="1:41" outlineLevel="1" x14ac:dyDescent="0.35">
      <c r="A66" s="6"/>
      <c r="B66" s="7"/>
      <c r="C66" s="17"/>
      <c r="D66" s="26"/>
      <c r="E66" s="34"/>
      <c r="F66" s="35"/>
      <c r="G66" s="687">
        <v>37</v>
      </c>
      <c r="H66" s="687">
        <v>37</v>
      </c>
      <c r="I66" s="687">
        <v>37</v>
      </c>
      <c r="J66" s="687">
        <v>37</v>
      </c>
      <c r="K66" s="687">
        <v>37</v>
      </c>
      <c r="L66" s="687">
        <v>37</v>
      </c>
      <c r="M66" s="687">
        <v>37</v>
      </c>
      <c r="N66" s="687">
        <v>37</v>
      </c>
      <c r="O66" s="687">
        <v>37</v>
      </c>
      <c r="P66" s="687">
        <v>37</v>
      </c>
      <c r="Q66" s="35"/>
      <c r="R66" s="35"/>
      <c r="S66" s="35"/>
      <c r="T66" s="35"/>
      <c r="U66" s="35"/>
      <c r="V66" s="35"/>
      <c r="W66" s="35"/>
      <c r="X66" s="35"/>
      <c r="Y66" s="35"/>
      <c r="Z66" s="35"/>
      <c r="AA66" s="35"/>
      <c r="AB66" s="35"/>
      <c r="AC66" s="35"/>
      <c r="AD66" s="35"/>
      <c r="AE66" s="35"/>
      <c r="AF66" s="35"/>
      <c r="AG66" s="35"/>
      <c r="AH66" s="35"/>
      <c r="AI66" s="35"/>
      <c r="AJ66" s="35"/>
      <c r="AK66" s="35"/>
      <c r="AL66" s="16"/>
      <c r="AM66" s="8"/>
      <c r="AN66" s="8"/>
      <c r="AO66" s="8"/>
    </row>
    <row r="67" spans="1:41" outlineLevel="1" x14ac:dyDescent="0.35">
      <c r="A67" s="6"/>
      <c r="B67" s="7"/>
      <c r="C67" s="17"/>
      <c r="D67" s="26"/>
      <c r="F67" t="s">
        <v>979</v>
      </c>
      <c r="G67" s="680">
        <f>INT(G65/7)*7</f>
        <v>14</v>
      </c>
      <c r="H67" s="680">
        <f t="shared" ref="H67:P68" si="24">INT(H65/7)*7</f>
        <v>14</v>
      </c>
      <c r="I67" s="680">
        <f t="shared" si="24"/>
        <v>14</v>
      </c>
      <c r="J67" s="680">
        <f t="shared" si="24"/>
        <v>14</v>
      </c>
      <c r="K67" s="680">
        <f t="shared" si="24"/>
        <v>14</v>
      </c>
      <c r="L67" s="680">
        <f t="shared" si="24"/>
        <v>14</v>
      </c>
      <c r="M67" s="680">
        <f t="shared" si="24"/>
        <v>14</v>
      </c>
      <c r="N67" s="680">
        <f t="shared" si="24"/>
        <v>14</v>
      </c>
      <c r="O67" s="680">
        <f t="shared" si="24"/>
        <v>14</v>
      </c>
      <c r="P67" s="680">
        <f t="shared" si="24"/>
        <v>14</v>
      </c>
      <c r="Q67" s="35"/>
      <c r="R67" s="35"/>
      <c r="S67" s="35"/>
      <c r="T67" s="35"/>
      <c r="U67" s="35"/>
      <c r="V67" s="35"/>
      <c r="W67" s="35"/>
      <c r="X67" s="35"/>
      <c r="Y67" s="35"/>
      <c r="Z67" s="35"/>
      <c r="AA67" s="35"/>
      <c r="AB67" s="35"/>
      <c r="AC67" s="35"/>
      <c r="AD67" s="35"/>
      <c r="AE67" s="35"/>
      <c r="AF67" s="35"/>
      <c r="AG67" s="35"/>
      <c r="AH67" s="35"/>
      <c r="AI67" s="35"/>
      <c r="AJ67" s="35"/>
      <c r="AK67" s="35"/>
      <c r="AL67" s="16"/>
      <c r="AM67" s="8"/>
      <c r="AN67" s="8"/>
      <c r="AO67" s="8"/>
    </row>
    <row r="68" spans="1:41" outlineLevel="1" x14ac:dyDescent="0.35">
      <c r="A68" s="6"/>
      <c r="B68" s="7"/>
      <c r="C68" s="17"/>
      <c r="D68" s="26"/>
      <c r="E68" s="34"/>
      <c r="G68" s="680">
        <f>INT(G66/7)*7</f>
        <v>35</v>
      </c>
      <c r="H68" s="680">
        <f t="shared" si="24"/>
        <v>35</v>
      </c>
      <c r="I68" s="680">
        <f t="shared" si="24"/>
        <v>35</v>
      </c>
      <c r="J68" s="680">
        <f t="shared" si="24"/>
        <v>35</v>
      </c>
      <c r="K68" s="680">
        <f t="shared" si="24"/>
        <v>35</v>
      </c>
      <c r="L68" s="680">
        <f t="shared" si="24"/>
        <v>35</v>
      </c>
      <c r="M68" s="680">
        <f t="shared" si="24"/>
        <v>35</v>
      </c>
      <c r="N68" s="680">
        <f t="shared" si="24"/>
        <v>35</v>
      </c>
      <c r="O68" s="680">
        <f t="shared" si="24"/>
        <v>35</v>
      </c>
      <c r="P68" s="680">
        <f t="shared" si="24"/>
        <v>35</v>
      </c>
      <c r="Q68" s="35"/>
      <c r="R68" s="35"/>
      <c r="S68" s="35"/>
      <c r="T68" s="35"/>
      <c r="U68" s="35"/>
      <c r="V68" s="35"/>
      <c r="W68" s="35"/>
      <c r="X68" s="35"/>
      <c r="Y68" s="35"/>
      <c r="Z68" s="35"/>
      <c r="AA68" s="35"/>
      <c r="AB68" s="35"/>
      <c r="AC68" s="35"/>
      <c r="AD68" s="35"/>
      <c r="AE68" s="35"/>
      <c r="AF68" s="35"/>
      <c r="AG68" s="35"/>
      <c r="AH68" s="35"/>
      <c r="AI68" s="35"/>
      <c r="AJ68" s="35"/>
      <c r="AK68" s="35"/>
      <c r="AL68" s="16"/>
      <c r="AM68" s="8"/>
      <c r="AN68" s="8"/>
      <c r="AO68" s="8"/>
    </row>
    <row r="69" spans="1:41" outlineLevel="1" x14ac:dyDescent="0.35">
      <c r="A69" s="6"/>
      <c r="B69" s="7"/>
      <c r="C69" s="17"/>
      <c r="D69" s="26"/>
      <c r="E69" s="26"/>
      <c r="F69" s="26"/>
      <c r="G69" s="26"/>
      <c r="H69" s="26"/>
      <c r="I69" s="26"/>
      <c r="J69" s="26"/>
      <c r="K69" s="26"/>
      <c r="L69" s="26"/>
      <c r="M69" s="26"/>
      <c r="N69" s="26"/>
      <c r="O69" s="26"/>
      <c r="P69" s="26"/>
      <c r="Q69" s="26"/>
      <c r="R69" s="149"/>
      <c r="S69" s="149"/>
      <c r="T69" s="149"/>
      <c r="U69" s="149"/>
      <c r="V69" s="149"/>
      <c r="W69" s="149"/>
      <c r="AL69" s="16"/>
      <c r="AM69" s="8"/>
      <c r="AN69" s="8"/>
      <c r="AO69" s="8"/>
    </row>
    <row r="70" spans="1:41" outlineLevel="1" x14ac:dyDescent="0.35">
      <c r="A70" s="6"/>
      <c r="B70" s="7"/>
      <c r="C70" s="17"/>
      <c r="D70" s="26"/>
      <c r="E70" s="26"/>
      <c r="F70" s="26"/>
      <c r="G70" s="26"/>
      <c r="H70" s="26"/>
      <c r="I70" s="26"/>
      <c r="J70" s="26"/>
      <c r="K70" s="26"/>
      <c r="L70" s="26"/>
      <c r="M70" s="26"/>
      <c r="N70" s="26"/>
      <c r="O70" s="26"/>
      <c r="P70" s="26"/>
      <c r="Q70" s="26"/>
      <c r="R70" s="149"/>
      <c r="S70" s="149"/>
      <c r="T70" s="149"/>
      <c r="U70" s="149"/>
      <c r="V70" s="149"/>
      <c r="W70" s="149"/>
      <c r="AL70" s="16"/>
      <c r="AM70" s="8"/>
      <c r="AN70" s="8"/>
      <c r="AO70" s="8"/>
    </row>
    <row r="71" spans="1:41" ht="5.15" customHeight="1" outlineLevel="1" x14ac:dyDescent="0.35">
      <c r="A71" s="6"/>
      <c r="B71" s="7"/>
      <c r="C71" s="17"/>
      <c r="D71" s="36"/>
      <c r="E71" s="37"/>
      <c r="F71" s="37"/>
      <c r="G71" s="37"/>
      <c r="H71" s="43"/>
      <c r="I71" s="43"/>
      <c r="J71" s="43"/>
      <c r="K71" s="43"/>
      <c r="L71" s="43"/>
      <c r="M71" s="43"/>
      <c r="N71" s="43"/>
      <c r="O71" s="43"/>
      <c r="P71" s="43"/>
      <c r="Q71" s="43"/>
      <c r="R71" s="43"/>
      <c r="S71" s="43"/>
      <c r="T71" s="43"/>
      <c r="U71" s="43"/>
      <c r="V71" s="43"/>
      <c r="W71" s="43"/>
      <c r="X71" s="15"/>
      <c r="Y71" s="15"/>
      <c r="Z71" s="15"/>
      <c r="AA71" s="15"/>
      <c r="AB71" s="15"/>
      <c r="AC71" s="15"/>
      <c r="AD71" s="15"/>
      <c r="AE71" s="15"/>
      <c r="AF71" s="15"/>
      <c r="AG71" s="15"/>
      <c r="AH71" s="15"/>
      <c r="AI71" s="15"/>
      <c r="AJ71" s="15"/>
      <c r="AK71" s="15"/>
      <c r="AL71" s="16"/>
      <c r="AM71" s="8"/>
      <c r="AN71" s="8"/>
      <c r="AO71" s="8"/>
    </row>
    <row r="72" spans="1:41" ht="25.4" customHeight="1" x14ac:dyDescent="0.35">
      <c r="A72" s="6"/>
      <c r="B72" s="7"/>
      <c r="C72" s="39"/>
      <c r="D72" s="39"/>
      <c r="E72" s="40" t="str">
        <f>E40</f>
        <v>Static Labour Periods</v>
      </c>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41" t="s">
        <v>10</v>
      </c>
      <c r="AM72" s="8"/>
      <c r="AN72" s="8"/>
      <c r="AO72" s="8"/>
    </row>
    <row r="73" spans="1:41" ht="12" customHeight="1" x14ac:dyDescent="0.35">
      <c r="A73" s="6"/>
      <c r="B73" s="7"/>
      <c r="C73" s="7"/>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row>
    <row r="74" spans="1:41" ht="12" customHeight="1" outlineLevel="1" x14ac:dyDescent="0.35">
      <c r="A74" s="6"/>
      <c r="B74" s="7"/>
      <c r="C74" s="7"/>
      <c r="D74" s="7"/>
      <c r="E74" s="7"/>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7"/>
      <c r="AN74" s="7"/>
      <c r="AO74" s="7"/>
    </row>
    <row r="75" spans="1:41" ht="5.15" customHeight="1" outlineLevel="1" thickBot="1" x14ac:dyDescent="0.4">
      <c r="A75" s="6"/>
      <c r="B75" s="7"/>
      <c r="C75" s="7"/>
      <c r="D75" s="7"/>
      <c r="E75" s="7"/>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7"/>
      <c r="AN75" s="7"/>
      <c r="AO75" s="7"/>
    </row>
    <row r="76" spans="1:41" ht="5.15" customHeight="1" outlineLevel="1" x14ac:dyDescent="0.35">
      <c r="A76" s="6"/>
      <c r="B76" s="7"/>
      <c r="C76" s="9"/>
      <c r="D76" s="9"/>
      <c r="E76" s="9"/>
      <c r="F76" s="9"/>
      <c r="G76" s="9"/>
      <c r="H76" s="9"/>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1"/>
      <c r="AM76" s="8"/>
      <c r="AN76" s="8"/>
      <c r="AO76" s="8"/>
    </row>
    <row r="77" spans="1:41" ht="12" customHeight="1" outlineLevel="1" x14ac:dyDescent="0.35">
      <c r="A77" s="6"/>
      <c r="B77" s="7"/>
      <c r="C77" s="12"/>
      <c r="D77" s="13"/>
      <c r="E77" s="14" t="s">
        <v>713</v>
      </c>
      <c r="F77" s="13"/>
      <c r="G77" s="13"/>
      <c r="H77" s="13"/>
      <c r="I77" s="13"/>
      <c r="J77" s="13"/>
      <c r="K77" s="13"/>
      <c r="L77" s="13"/>
      <c r="M77" s="13"/>
      <c r="N77" s="13"/>
      <c r="O77" s="13"/>
      <c r="P77" s="13"/>
      <c r="Q77" s="15"/>
      <c r="R77" s="13"/>
      <c r="S77" s="13"/>
      <c r="T77" s="13"/>
      <c r="U77" s="13"/>
      <c r="V77" s="13"/>
      <c r="W77" s="15"/>
      <c r="X77" s="15"/>
      <c r="Y77" s="15"/>
      <c r="Z77" s="15"/>
      <c r="AA77" s="15"/>
      <c r="AB77" s="15"/>
      <c r="AC77" s="15"/>
      <c r="AD77" s="15"/>
      <c r="AE77" s="15"/>
      <c r="AF77" s="15"/>
      <c r="AG77" s="15"/>
      <c r="AH77" s="15"/>
      <c r="AI77" s="15"/>
      <c r="AJ77" s="15"/>
      <c r="AK77" s="15"/>
      <c r="AL77" s="16"/>
      <c r="AM77" s="8"/>
      <c r="AN77" s="8"/>
      <c r="AO77" s="8"/>
    </row>
    <row r="78" spans="1:41" ht="12" customHeight="1" outlineLevel="1" x14ac:dyDescent="0.35">
      <c r="A78" s="6"/>
      <c r="B78" s="7"/>
      <c r="C78" s="12"/>
      <c r="D78" s="13"/>
      <c r="E78" s="14"/>
      <c r="F78" s="13"/>
      <c r="G78" s="13"/>
      <c r="H78" s="13"/>
      <c r="I78" s="13"/>
      <c r="J78" s="13"/>
      <c r="K78" s="13"/>
      <c r="L78" s="13"/>
      <c r="M78" s="13"/>
      <c r="N78" s="13"/>
      <c r="O78" s="13"/>
      <c r="P78" s="13"/>
      <c r="Q78" s="15"/>
      <c r="R78" s="13"/>
      <c r="S78" s="13"/>
      <c r="T78" s="13"/>
      <c r="U78" s="13"/>
      <c r="V78" s="13"/>
      <c r="W78" s="15"/>
      <c r="X78" s="15"/>
      <c r="Y78" s="15"/>
      <c r="Z78" s="15"/>
      <c r="AA78" s="15"/>
      <c r="AB78" s="15"/>
      <c r="AC78" s="15"/>
      <c r="AD78" s="15"/>
      <c r="AE78" s="15"/>
      <c r="AF78" s="15"/>
      <c r="AG78" s="15"/>
      <c r="AH78" s="15"/>
      <c r="AI78" s="15"/>
      <c r="AJ78" s="15"/>
      <c r="AK78" s="15"/>
      <c r="AL78" s="16"/>
      <c r="AM78" s="8"/>
      <c r="AN78" s="8"/>
      <c r="AO78" s="8"/>
    </row>
    <row r="79" spans="1:41" ht="12" customHeight="1" outlineLevel="1" x14ac:dyDescent="0.35">
      <c r="A79" s="6"/>
      <c r="B79" s="7"/>
      <c r="C79" s="12"/>
      <c r="D79" s="13"/>
      <c r="E79" s="14"/>
      <c r="F79" s="13"/>
      <c r="G79" s="13"/>
      <c r="H79" s="13"/>
      <c r="I79" s="13"/>
      <c r="J79" s="13"/>
      <c r="K79" s="13"/>
      <c r="L79" s="13"/>
      <c r="M79" s="13"/>
      <c r="N79" s="13"/>
      <c r="O79" s="13"/>
      <c r="P79" s="13"/>
      <c r="Q79" s="15"/>
      <c r="R79" s="13"/>
      <c r="S79" s="13"/>
      <c r="T79" s="13"/>
      <c r="U79" s="13"/>
      <c r="V79" s="13"/>
      <c r="W79" s="15"/>
      <c r="X79" s="15"/>
      <c r="Y79" s="15"/>
      <c r="Z79" s="15"/>
      <c r="AA79" s="15"/>
      <c r="AB79" s="15"/>
      <c r="AC79" s="15"/>
      <c r="AD79" s="15"/>
      <c r="AE79" s="15"/>
      <c r="AF79" s="15"/>
      <c r="AG79" s="15"/>
      <c r="AH79" s="15"/>
      <c r="AI79" s="15"/>
      <c r="AJ79" s="15"/>
      <c r="AK79" s="15"/>
      <c r="AL79" s="16"/>
      <c r="AM79" s="8"/>
      <c r="AN79" s="8"/>
      <c r="AO79" s="8"/>
    </row>
    <row r="80" spans="1:41" ht="12" customHeight="1" outlineLevel="1" x14ac:dyDescent="0.35">
      <c r="A80" s="6"/>
      <c r="B80" s="7"/>
      <c r="C80" s="12"/>
      <c r="D80" s="13"/>
      <c r="E80" s="14"/>
      <c r="F80" s="13"/>
      <c r="G80" s="13"/>
      <c r="H80" s="13"/>
      <c r="I80" s="13"/>
      <c r="J80" s="13"/>
      <c r="K80" s="13"/>
      <c r="L80" s="13"/>
      <c r="M80" s="13"/>
      <c r="N80" s="13"/>
      <c r="O80" s="13"/>
      <c r="P80" s="13"/>
      <c r="Q80" s="15"/>
      <c r="R80" s="13"/>
      <c r="S80" s="13"/>
      <c r="T80" s="13"/>
      <c r="U80" s="13"/>
      <c r="V80" s="13"/>
      <c r="W80" s="15"/>
      <c r="X80" s="15"/>
      <c r="Y80" s="15"/>
      <c r="Z80" s="15"/>
      <c r="AA80" s="15"/>
      <c r="AB80" s="15"/>
      <c r="AC80" s="15"/>
      <c r="AD80" s="15"/>
      <c r="AE80" s="15"/>
      <c r="AF80" s="15"/>
      <c r="AG80" s="15"/>
      <c r="AH80" s="15"/>
      <c r="AI80" s="15"/>
      <c r="AJ80" s="15"/>
      <c r="AK80" s="15"/>
      <c r="AL80" s="16"/>
      <c r="AM80" s="8"/>
      <c r="AN80" s="8"/>
      <c r="AO80" s="8"/>
    </row>
    <row r="81" spans="1:41" ht="12" customHeight="1" outlineLevel="1" x14ac:dyDescent="0.35">
      <c r="A81" s="6"/>
      <c r="B81" s="7"/>
      <c r="C81" s="12"/>
      <c r="D81" s="13"/>
      <c r="E81" s="14"/>
      <c r="F81" s="13"/>
      <c r="G81" s="13"/>
      <c r="H81" s="13"/>
      <c r="I81" s="13"/>
      <c r="J81" s="13"/>
      <c r="K81" s="13"/>
      <c r="L81" s="13"/>
      <c r="M81" s="13"/>
      <c r="N81" s="13"/>
      <c r="O81" s="13"/>
      <c r="P81" s="13"/>
      <c r="Q81" s="15"/>
      <c r="R81" s="13"/>
      <c r="S81" s="13"/>
      <c r="T81" s="13"/>
      <c r="U81" s="13"/>
      <c r="V81" s="13"/>
      <c r="W81" s="15"/>
      <c r="X81" s="15"/>
      <c r="Y81" s="15"/>
      <c r="Z81" s="15"/>
      <c r="AA81" s="15"/>
      <c r="AB81" s="15"/>
      <c r="AC81" s="15"/>
      <c r="AD81" s="15"/>
      <c r="AE81" s="15"/>
      <c r="AF81" s="15"/>
      <c r="AG81" s="15"/>
      <c r="AH81" s="15"/>
      <c r="AI81" s="15"/>
      <c r="AJ81" s="15"/>
      <c r="AK81" s="15"/>
      <c r="AL81" s="16"/>
      <c r="AM81" s="8"/>
      <c r="AN81" s="8"/>
      <c r="AO81" s="8"/>
    </row>
    <row r="82" spans="1:41" ht="12" customHeight="1" outlineLevel="1" x14ac:dyDescent="0.35">
      <c r="A82" s="6"/>
      <c r="B82" s="7"/>
      <c r="C82" s="12"/>
      <c r="D82" s="13"/>
      <c r="E82" s="14"/>
      <c r="F82" s="13"/>
      <c r="G82" s="13"/>
      <c r="H82" s="13"/>
      <c r="I82" s="13"/>
      <c r="J82" s="13"/>
      <c r="K82" s="13"/>
      <c r="L82" s="13"/>
      <c r="M82" s="13"/>
      <c r="N82" s="13"/>
      <c r="O82" s="13"/>
      <c r="P82" s="13"/>
      <c r="Q82" s="15"/>
      <c r="R82" s="13"/>
      <c r="S82" s="13"/>
      <c r="T82" s="13"/>
      <c r="U82" s="13"/>
      <c r="V82" s="13"/>
      <c r="W82" s="15"/>
      <c r="X82" s="15"/>
      <c r="Y82" s="15"/>
      <c r="Z82" s="15"/>
      <c r="AA82" s="15"/>
      <c r="AB82" s="15"/>
      <c r="AC82" s="15"/>
      <c r="AD82" s="15"/>
      <c r="AE82" s="15"/>
      <c r="AF82" s="15"/>
      <c r="AG82" s="15"/>
      <c r="AH82" s="15"/>
      <c r="AI82" s="15"/>
      <c r="AJ82" s="15"/>
      <c r="AK82" s="15"/>
      <c r="AL82" s="16"/>
      <c r="AM82" s="8"/>
      <c r="AN82" s="8"/>
      <c r="AO82" s="8"/>
    </row>
    <row r="83" spans="1:41" ht="12" customHeight="1" outlineLevel="1" x14ac:dyDescent="0.35">
      <c r="A83" s="6"/>
      <c r="B83" s="7"/>
      <c r="C83" s="12"/>
      <c r="D83" s="13"/>
      <c r="E83" s="14"/>
      <c r="F83" s="13"/>
      <c r="G83" s="13"/>
      <c r="H83" s="13"/>
      <c r="I83" s="13"/>
      <c r="J83" s="13"/>
      <c r="K83" s="13"/>
      <c r="L83" s="13"/>
      <c r="M83" s="13"/>
      <c r="N83" s="13"/>
      <c r="O83" s="13"/>
      <c r="P83" s="13"/>
      <c r="Q83" s="15"/>
      <c r="R83" s="13"/>
      <c r="S83" s="13"/>
      <c r="T83" s="13"/>
      <c r="U83" s="13"/>
      <c r="V83" s="13"/>
      <c r="W83" s="15"/>
      <c r="X83" s="15"/>
      <c r="Y83" s="15"/>
      <c r="Z83" s="15"/>
      <c r="AA83" s="15"/>
      <c r="AB83" s="15"/>
      <c r="AC83" s="15"/>
      <c r="AD83" s="15"/>
      <c r="AE83" s="15"/>
      <c r="AF83" s="15"/>
      <c r="AG83" s="15"/>
      <c r="AH83" s="15"/>
      <c r="AI83" s="15"/>
      <c r="AJ83" s="15"/>
      <c r="AK83" s="15"/>
      <c r="AL83" s="16"/>
      <c r="AM83" s="8"/>
      <c r="AN83" s="8"/>
      <c r="AO83" s="8"/>
    </row>
    <row r="84" spans="1:41" ht="12" customHeight="1" outlineLevel="1" x14ac:dyDescent="0.35">
      <c r="A84" s="6"/>
      <c r="B84" s="7"/>
      <c r="C84" s="12"/>
      <c r="D84" s="13"/>
      <c r="E84" s="14"/>
      <c r="F84" s="13"/>
      <c r="G84" s="13"/>
      <c r="H84" s="13"/>
      <c r="I84" s="13"/>
      <c r="J84" s="13"/>
      <c r="K84" s="13"/>
      <c r="L84" s="13"/>
      <c r="M84" s="13"/>
      <c r="N84" s="13"/>
      <c r="O84" s="13"/>
      <c r="P84" s="13"/>
      <c r="Q84" s="15"/>
      <c r="R84" s="13"/>
      <c r="S84" s="13"/>
      <c r="T84" s="13"/>
      <c r="U84" s="13"/>
      <c r="V84" s="13"/>
      <c r="W84" s="15"/>
      <c r="X84" s="15"/>
      <c r="Y84" s="15"/>
      <c r="Z84" s="15"/>
      <c r="AA84" s="15"/>
      <c r="AB84" s="15"/>
      <c r="AC84" s="15"/>
      <c r="AD84" s="15"/>
      <c r="AE84" s="15"/>
      <c r="AF84" s="15"/>
      <c r="AG84" s="15"/>
      <c r="AH84" s="15"/>
      <c r="AI84" s="15"/>
      <c r="AJ84" s="15"/>
      <c r="AK84" s="15"/>
      <c r="AL84" s="16"/>
      <c r="AM84" s="8"/>
      <c r="AN84" s="8"/>
      <c r="AO84" s="8"/>
    </row>
    <row r="85" spans="1:41" ht="12" customHeight="1" outlineLevel="1" x14ac:dyDescent="0.35">
      <c r="A85" s="6"/>
      <c r="B85" s="7"/>
      <c r="C85" s="12"/>
      <c r="D85" s="13"/>
      <c r="E85" s="14"/>
      <c r="F85" s="13"/>
      <c r="G85" s="13"/>
      <c r="H85" s="13"/>
      <c r="I85" s="13"/>
      <c r="J85" s="13"/>
      <c r="K85" s="13"/>
      <c r="L85" s="13"/>
      <c r="M85" s="13"/>
      <c r="N85" s="13"/>
      <c r="O85" s="13"/>
      <c r="P85" s="13"/>
      <c r="Q85" s="15"/>
      <c r="R85" s="13"/>
      <c r="S85" s="13"/>
      <c r="T85" s="13"/>
      <c r="U85" s="13"/>
      <c r="V85" s="13"/>
      <c r="W85" s="15"/>
      <c r="X85" s="15"/>
      <c r="Y85" s="15"/>
      <c r="Z85" s="15"/>
      <c r="AA85" s="15"/>
      <c r="AB85" s="15"/>
      <c r="AC85" s="15"/>
      <c r="AD85" s="15"/>
      <c r="AE85" s="15"/>
      <c r="AF85" s="15"/>
      <c r="AG85" s="15"/>
      <c r="AH85" s="15"/>
      <c r="AI85" s="15"/>
      <c r="AJ85" s="15"/>
      <c r="AK85" s="15"/>
      <c r="AL85" s="16"/>
      <c r="AM85" s="8"/>
      <c r="AN85" s="8"/>
      <c r="AO85" s="8"/>
    </row>
    <row r="86" spans="1:41" ht="12" customHeight="1" outlineLevel="1" x14ac:dyDescent="0.35">
      <c r="A86" s="6"/>
      <c r="B86" s="7"/>
      <c r="C86" s="12"/>
      <c r="D86" s="13"/>
      <c r="E86" s="14"/>
      <c r="F86" s="13"/>
      <c r="G86" s="13"/>
      <c r="H86" s="13"/>
      <c r="I86" s="13"/>
      <c r="J86" s="13"/>
      <c r="K86" s="13"/>
      <c r="L86" s="13"/>
      <c r="M86" s="13"/>
      <c r="N86" s="13"/>
      <c r="O86" s="13"/>
      <c r="P86" s="13"/>
      <c r="Q86" s="15"/>
      <c r="R86" s="13"/>
      <c r="S86" s="13"/>
      <c r="T86" s="13"/>
      <c r="U86" s="13"/>
      <c r="V86" s="13"/>
      <c r="W86" s="15"/>
      <c r="X86" s="15"/>
      <c r="Y86" s="15"/>
      <c r="Z86" s="15"/>
      <c r="AA86" s="15"/>
      <c r="AB86" s="15"/>
      <c r="AC86" s="15"/>
      <c r="AD86" s="15"/>
      <c r="AE86" s="15"/>
      <c r="AF86" s="15"/>
      <c r="AG86" s="15"/>
      <c r="AH86" s="15"/>
      <c r="AI86" s="15"/>
      <c r="AJ86" s="15"/>
      <c r="AK86" s="15"/>
      <c r="AL86" s="16"/>
      <c r="AM86" s="8"/>
      <c r="AN86" s="8"/>
      <c r="AO86" s="8"/>
    </row>
    <row r="87" spans="1:41" ht="12" customHeight="1" outlineLevel="1" x14ac:dyDescent="0.35">
      <c r="A87" s="6"/>
      <c r="B87" s="7"/>
      <c r="C87" s="12"/>
      <c r="D87" s="13"/>
      <c r="E87" s="14"/>
      <c r="F87" s="13"/>
      <c r="G87" s="13"/>
      <c r="H87" s="13"/>
      <c r="I87" s="13"/>
      <c r="J87" s="13"/>
      <c r="K87" s="13"/>
      <c r="L87" s="13"/>
      <c r="M87" s="13"/>
      <c r="N87" s="13"/>
      <c r="O87" s="13"/>
      <c r="P87" s="13"/>
      <c r="Q87" s="15"/>
      <c r="R87" s="13"/>
      <c r="S87" s="13"/>
      <c r="T87" s="13"/>
      <c r="U87" s="13"/>
      <c r="V87" s="13"/>
      <c r="W87" s="15"/>
      <c r="X87" s="15"/>
      <c r="Y87" s="15"/>
      <c r="Z87" s="15"/>
      <c r="AA87" s="15"/>
      <c r="AB87" s="15"/>
      <c r="AC87" s="15"/>
      <c r="AD87" s="15"/>
      <c r="AE87" s="15"/>
      <c r="AF87" s="15"/>
      <c r="AG87" s="15"/>
      <c r="AH87" s="15"/>
      <c r="AI87" s="15"/>
      <c r="AJ87" s="15"/>
      <c r="AK87" s="15"/>
      <c r="AL87" s="16"/>
      <c r="AM87" s="8"/>
      <c r="AN87" s="8"/>
      <c r="AO87" s="8"/>
    </row>
    <row r="88" spans="1:41" ht="12" customHeight="1" outlineLevel="1" x14ac:dyDescent="0.35">
      <c r="A88" s="6"/>
      <c r="B88" s="7"/>
      <c r="C88" s="12"/>
      <c r="D88" s="13"/>
      <c r="E88" s="14"/>
      <c r="F88" s="13"/>
      <c r="G88" s="13"/>
      <c r="H88" s="13"/>
      <c r="I88" s="13"/>
      <c r="J88" s="13"/>
      <c r="K88" s="13"/>
      <c r="L88" s="13"/>
      <c r="M88" s="13"/>
      <c r="N88" s="13"/>
      <c r="O88" s="13"/>
      <c r="P88" s="13"/>
      <c r="Q88" s="15"/>
      <c r="R88" s="13"/>
      <c r="S88" s="13"/>
      <c r="T88" s="13"/>
      <c r="U88" s="13"/>
      <c r="V88" s="13"/>
      <c r="W88" s="15"/>
      <c r="X88" s="15"/>
      <c r="Y88" s="15"/>
      <c r="Z88" s="15"/>
      <c r="AA88" s="15"/>
      <c r="AB88" s="15"/>
      <c r="AC88" s="15"/>
      <c r="AD88" s="15"/>
      <c r="AE88" s="15"/>
      <c r="AF88" s="15"/>
      <c r="AG88" s="15"/>
      <c r="AH88" s="15"/>
      <c r="AI88" s="15"/>
      <c r="AJ88" s="15"/>
      <c r="AK88" s="15"/>
      <c r="AL88" s="16"/>
      <c r="AM88" s="8"/>
      <c r="AN88" s="8"/>
      <c r="AO88" s="8"/>
    </row>
    <row r="89" spans="1:41" ht="12" customHeight="1" outlineLevel="1" x14ac:dyDescent="0.35">
      <c r="A89" s="6"/>
      <c r="B89" s="7"/>
      <c r="C89" s="12"/>
      <c r="D89" s="13"/>
      <c r="E89" s="14"/>
      <c r="F89" s="13"/>
      <c r="G89" s="13"/>
      <c r="H89" s="13"/>
      <c r="I89" s="13"/>
      <c r="J89" s="13"/>
      <c r="K89" s="13"/>
      <c r="L89" s="13"/>
      <c r="M89" s="13"/>
      <c r="N89" s="13"/>
      <c r="O89" s="13"/>
      <c r="P89" s="13"/>
      <c r="Q89" s="15"/>
      <c r="R89" s="13"/>
      <c r="S89" s="13"/>
      <c r="T89" s="13"/>
      <c r="U89" s="13"/>
      <c r="V89" s="13"/>
      <c r="W89" s="15"/>
      <c r="X89" s="15"/>
      <c r="Y89" s="15"/>
      <c r="Z89" s="15"/>
      <c r="AA89" s="15"/>
      <c r="AB89" s="15"/>
      <c r="AC89" s="15"/>
      <c r="AD89" s="15"/>
      <c r="AE89" s="15"/>
      <c r="AF89" s="15"/>
      <c r="AG89" s="15"/>
      <c r="AH89" s="15"/>
      <c r="AI89" s="15"/>
      <c r="AJ89" s="15"/>
      <c r="AK89" s="15"/>
      <c r="AL89" s="16"/>
      <c r="AM89" s="8"/>
      <c r="AN89" s="8"/>
      <c r="AO89" s="8"/>
    </row>
    <row r="90" spans="1:41" ht="12" customHeight="1" outlineLevel="1" x14ac:dyDescent="0.35">
      <c r="A90" s="6"/>
      <c r="B90" s="7"/>
      <c r="C90" s="12"/>
      <c r="D90" s="13"/>
      <c r="E90" s="14"/>
      <c r="F90" s="13"/>
      <c r="G90" s="13"/>
      <c r="H90" s="13"/>
      <c r="I90" s="13"/>
      <c r="J90" s="13"/>
      <c r="K90" s="13"/>
      <c r="L90" s="13"/>
      <c r="M90" s="13"/>
      <c r="N90" s="13"/>
      <c r="O90" s="13"/>
      <c r="P90" s="13"/>
      <c r="Q90" s="15"/>
      <c r="R90" s="13"/>
      <c r="S90" s="13"/>
      <c r="T90" s="13"/>
      <c r="U90" s="13"/>
      <c r="V90" s="13"/>
      <c r="W90" s="15"/>
      <c r="X90" s="15"/>
      <c r="Y90" s="15"/>
      <c r="Z90" s="15"/>
      <c r="AA90" s="15"/>
      <c r="AB90" s="15"/>
      <c r="AC90" s="15"/>
      <c r="AD90" s="15"/>
      <c r="AE90" s="15"/>
      <c r="AF90" s="15"/>
      <c r="AG90" s="15"/>
      <c r="AH90" s="15"/>
      <c r="AI90" s="15"/>
      <c r="AJ90" s="15"/>
      <c r="AK90" s="15"/>
      <c r="AL90" s="16"/>
      <c r="AM90" s="8"/>
      <c r="AN90" s="8"/>
      <c r="AO90" s="8"/>
    </row>
    <row r="91" spans="1:41" ht="12" customHeight="1" outlineLevel="1" x14ac:dyDescent="0.35">
      <c r="A91" s="6"/>
      <c r="B91" s="7"/>
      <c r="C91" s="12"/>
      <c r="D91" s="13"/>
      <c r="E91" s="14"/>
      <c r="F91" s="13"/>
      <c r="G91" s="13"/>
      <c r="H91" s="13"/>
      <c r="I91" s="13"/>
      <c r="J91" s="13"/>
      <c r="K91" s="13"/>
      <c r="L91" s="13"/>
      <c r="M91" s="13"/>
      <c r="N91" s="13"/>
      <c r="O91" s="13"/>
      <c r="P91" s="13"/>
      <c r="Q91" s="15"/>
      <c r="R91" s="13"/>
      <c r="S91" s="13"/>
      <c r="T91" s="13"/>
      <c r="U91" s="13"/>
      <c r="V91" s="13"/>
      <c r="W91" s="15"/>
      <c r="X91" s="15"/>
      <c r="Y91" s="15"/>
      <c r="Z91" s="15"/>
      <c r="AA91" s="15"/>
      <c r="AB91" s="15"/>
      <c r="AC91" s="15"/>
      <c r="AD91" s="15"/>
      <c r="AE91" s="15"/>
      <c r="AF91" s="15"/>
      <c r="AG91" s="15"/>
      <c r="AH91" s="15"/>
      <c r="AI91" s="15"/>
      <c r="AJ91" s="15"/>
      <c r="AK91" s="15"/>
      <c r="AL91" s="16"/>
      <c r="AM91" s="8"/>
      <c r="AN91" s="8"/>
      <c r="AO91" s="8"/>
    </row>
    <row r="92" spans="1:41" ht="12" customHeight="1" outlineLevel="1" x14ac:dyDescent="0.35">
      <c r="A92" s="6"/>
      <c r="B92" s="7"/>
      <c r="C92" s="12"/>
      <c r="D92" s="13"/>
      <c r="E92" s="14"/>
      <c r="F92" s="13"/>
      <c r="G92" s="13"/>
      <c r="H92" s="13"/>
      <c r="I92" s="13"/>
      <c r="J92" s="13"/>
      <c r="K92" s="13"/>
      <c r="L92" s="13"/>
      <c r="M92" s="13"/>
      <c r="N92" s="13"/>
      <c r="O92" s="13"/>
      <c r="P92" s="13"/>
      <c r="Q92" s="15"/>
      <c r="R92" s="13"/>
      <c r="S92" s="13"/>
      <c r="T92" s="13"/>
      <c r="U92" s="13"/>
      <c r="V92" s="13"/>
      <c r="W92" s="15"/>
      <c r="X92" s="15"/>
      <c r="Y92" s="15"/>
      <c r="Z92" s="15"/>
      <c r="AA92" s="15"/>
      <c r="AB92" s="15"/>
      <c r="AC92" s="15"/>
      <c r="AD92" s="15"/>
      <c r="AE92" s="15"/>
      <c r="AF92" s="15"/>
      <c r="AG92" s="15"/>
      <c r="AH92" s="15"/>
      <c r="AI92" s="15"/>
      <c r="AJ92" s="15"/>
      <c r="AK92" s="15"/>
      <c r="AL92" s="16"/>
      <c r="AM92" s="8"/>
      <c r="AN92" s="8"/>
      <c r="AO92" s="8"/>
    </row>
    <row r="93" spans="1:41" ht="12" customHeight="1" outlineLevel="1" x14ac:dyDescent="0.35">
      <c r="A93" s="6"/>
      <c r="B93" s="7"/>
      <c r="C93" s="12"/>
      <c r="D93" s="13"/>
      <c r="E93" s="14"/>
      <c r="F93" s="13"/>
      <c r="G93" s="13"/>
      <c r="H93" s="13"/>
      <c r="I93" s="13"/>
      <c r="J93" s="13"/>
      <c r="K93" s="13"/>
      <c r="L93" s="13"/>
      <c r="M93" s="13"/>
      <c r="N93" s="13"/>
      <c r="O93" s="13"/>
      <c r="P93" s="13"/>
      <c r="Q93" s="15"/>
      <c r="R93" s="13"/>
      <c r="S93" s="13"/>
      <c r="T93" s="13"/>
      <c r="U93" s="13"/>
      <c r="V93" s="13"/>
      <c r="W93" s="15"/>
      <c r="X93" s="15"/>
      <c r="Y93" s="15"/>
      <c r="Z93" s="15"/>
      <c r="AA93" s="15"/>
      <c r="AB93" s="15"/>
      <c r="AC93" s="15"/>
      <c r="AD93" s="15"/>
      <c r="AE93" s="15"/>
      <c r="AF93" s="15"/>
      <c r="AG93" s="15"/>
      <c r="AH93" s="15"/>
      <c r="AI93" s="15"/>
      <c r="AJ93" s="15"/>
      <c r="AK93" s="15"/>
      <c r="AL93" s="16"/>
      <c r="AM93" s="8"/>
      <c r="AN93" s="8"/>
      <c r="AO93" s="8"/>
    </row>
    <row r="94" spans="1:41" ht="12" customHeight="1" outlineLevel="1" x14ac:dyDescent="0.35">
      <c r="A94" s="6"/>
      <c r="B94" s="7"/>
      <c r="C94" s="12"/>
      <c r="D94" s="13"/>
      <c r="E94" s="14"/>
      <c r="F94" s="13"/>
      <c r="G94" s="13"/>
      <c r="H94" s="13"/>
      <c r="I94" s="13"/>
      <c r="J94" s="13"/>
      <c r="K94" s="13"/>
      <c r="L94" s="13"/>
      <c r="M94" s="13"/>
      <c r="N94" s="13"/>
      <c r="O94" s="13"/>
      <c r="P94" s="13"/>
      <c r="Q94" s="15"/>
      <c r="R94" s="13"/>
      <c r="S94" s="13"/>
      <c r="T94" s="13"/>
      <c r="U94" s="13"/>
      <c r="V94" s="13"/>
      <c r="W94" s="15"/>
      <c r="X94" s="15"/>
      <c r="Y94" s="15"/>
      <c r="Z94" s="15"/>
      <c r="AA94" s="15"/>
      <c r="AB94" s="15"/>
      <c r="AC94" s="15"/>
      <c r="AD94" s="15"/>
      <c r="AE94" s="15"/>
      <c r="AF94" s="15"/>
      <c r="AG94" s="15"/>
      <c r="AH94" s="15"/>
      <c r="AI94" s="15"/>
      <c r="AJ94" s="15"/>
      <c r="AK94" s="15"/>
      <c r="AL94" s="16"/>
      <c r="AM94" s="8"/>
      <c r="AN94" s="8"/>
      <c r="AO94" s="8"/>
    </row>
    <row r="95" spans="1:41" ht="12" customHeight="1" outlineLevel="1" x14ac:dyDescent="0.35">
      <c r="A95" s="6"/>
      <c r="B95" s="7"/>
      <c r="C95" s="12"/>
      <c r="D95" s="13"/>
      <c r="E95" s="14"/>
      <c r="F95" s="13"/>
      <c r="G95" s="13"/>
      <c r="H95" s="13"/>
      <c r="I95" s="13"/>
      <c r="J95" s="13"/>
      <c r="K95" s="13"/>
      <c r="L95" s="13"/>
      <c r="M95" s="13"/>
      <c r="N95" s="13"/>
      <c r="O95" s="13"/>
      <c r="P95" s="13"/>
      <c r="Q95" s="15"/>
      <c r="R95" s="13"/>
      <c r="S95" s="13"/>
      <c r="T95" s="13"/>
      <c r="U95" s="13"/>
      <c r="V95" s="13"/>
      <c r="W95" s="15"/>
      <c r="X95" s="15"/>
      <c r="Y95" s="15"/>
      <c r="Z95" s="15"/>
      <c r="AA95" s="15"/>
      <c r="AB95" s="15"/>
      <c r="AC95" s="15"/>
      <c r="AD95" s="15"/>
      <c r="AE95" s="15"/>
      <c r="AF95" s="15"/>
      <c r="AG95" s="15"/>
      <c r="AH95" s="15"/>
      <c r="AI95" s="15"/>
      <c r="AJ95" s="15"/>
      <c r="AK95" s="15"/>
      <c r="AL95" s="16"/>
      <c r="AM95" s="8"/>
      <c r="AN95" s="8"/>
      <c r="AO95" s="8"/>
    </row>
    <row r="96" spans="1:41" ht="12" customHeight="1" outlineLevel="1" x14ac:dyDescent="0.35">
      <c r="A96" s="6"/>
      <c r="B96" s="7"/>
      <c r="C96" s="12"/>
      <c r="D96" s="13"/>
      <c r="E96" s="14"/>
      <c r="F96" s="13"/>
      <c r="G96" s="13"/>
      <c r="H96" s="13"/>
      <c r="I96" s="13"/>
      <c r="J96" s="13"/>
      <c r="K96" s="13"/>
      <c r="L96" s="13"/>
      <c r="M96" s="13"/>
      <c r="N96" s="13"/>
      <c r="O96" s="13"/>
      <c r="P96" s="13"/>
      <c r="Q96" s="15"/>
      <c r="R96" s="13"/>
      <c r="S96" s="13"/>
      <c r="T96" s="13"/>
      <c r="U96" s="13"/>
      <c r="V96" s="13"/>
      <c r="W96" s="15"/>
      <c r="X96" s="15"/>
      <c r="Y96" s="15"/>
      <c r="Z96" s="15"/>
      <c r="AA96" s="15"/>
      <c r="AB96" s="15"/>
      <c r="AC96" s="15"/>
      <c r="AD96" s="15"/>
      <c r="AE96" s="15"/>
      <c r="AF96" s="15"/>
      <c r="AG96" s="15"/>
      <c r="AH96" s="15"/>
      <c r="AI96" s="15"/>
      <c r="AJ96" s="15"/>
      <c r="AK96" s="15"/>
      <c r="AL96" s="16"/>
      <c r="AM96" s="8"/>
      <c r="AN96" s="8"/>
      <c r="AO96" s="8"/>
    </row>
    <row r="97" spans="1:41" ht="12" customHeight="1" outlineLevel="1" x14ac:dyDescent="0.35">
      <c r="A97" s="6"/>
      <c r="B97" s="7"/>
      <c r="C97" s="17"/>
      <c r="D97" s="17"/>
      <c r="E97" s="17"/>
      <c r="F97" s="17"/>
      <c r="G97" s="17"/>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16"/>
      <c r="AM97" s="8"/>
      <c r="AN97" s="8"/>
      <c r="AO97" s="8"/>
    </row>
    <row r="98" spans="1:41" ht="12" customHeight="1" outlineLevel="1" x14ac:dyDescent="0.35">
      <c r="A98" s="6"/>
      <c r="B98" s="7"/>
      <c r="C98" s="17"/>
      <c r="D98" s="17"/>
      <c r="E98" s="17"/>
      <c r="F98" s="17"/>
      <c r="G98" s="893" t="s">
        <v>726</v>
      </c>
      <c r="H98" s="893"/>
      <c r="I98" s="893"/>
      <c r="J98" s="893"/>
      <c r="K98" s="893" t="s">
        <v>727</v>
      </c>
      <c r="L98" s="893"/>
      <c r="M98" s="893" t="s">
        <v>728</v>
      </c>
      <c r="N98" s="893"/>
      <c r="O98" s="17"/>
      <c r="P98" s="22"/>
      <c r="Q98" s="22"/>
      <c r="R98" s="22"/>
      <c r="S98" s="22"/>
      <c r="T98" s="22"/>
      <c r="U98" s="17" t="s">
        <v>978</v>
      </c>
      <c r="V98" s="22"/>
      <c r="W98" s="22"/>
      <c r="X98" s="22"/>
      <c r="Y98" s="22"/>
      <c r="Z98" s="22"/>
      <c r="AA98" s="22"/>
      <c r="AB98" s="22"/>
      <c r="AC98" s="22"/>
      <c r="AD98" s="22"/>
      <c r="AE98" s="22"/>
      <c r="AF98" s="22"/>
      <c r="AG98" s="22"/>
      <c r="AH98" s="22"/>
      <c r="AI98" s="22"/>
      <c r="AJ98" s="22"/>
      <c r="AK98" s="22"/>
      <c r="AL98" s="16"/>
      <c r="AM98" s="8"/>
      <c r="AN98" s="8"/>
      <c r="AO98" s="8"/>
    </row>
    <row r="99" spans="1:41" ht="12" customHeight="1" outlineLevel="1" x14ac:dyDescent="0.35">
      <c r="A99" s="6"/>
      <c r="B99" s="7"/>
      <c r="C99" s="17"/>
      <c r="D99" s="17"/>
      <c r="E99" s="17"/>
      <c r="F99" s="17"/>
      <c r="G99" s="17"/>
      <c r="H99" s="17"/>
      <c r="I99" s="23"/>
      <c r="J99" s="23"/>
      <c r="K99" s="23"/>
      <c r="L99" s="23"/>
      <c r="M99" s="23"/>
      <c r="N99" s="23"/>
      <c r="O99" s="23"/>
      <c r="P99" s="24"/>
      <c r="Q99" s="22"/>
      <c r="R99" s="22"/>
      <c r="S99" s="22"/>
      <c r="T99" s="22"/>
      <c r="U99" s="22"/>
      <c r="V99" s="22"/>
      <c r="W99" s="22"/>
      <c r="X99" s="22"/>
      <c r="Y99" s="22"/>
      <c r="Z99" s="22"/>
      <c r="AA99" s="22"/>
      <c r="AB99" s="22"/>
      <c r="AC99" s="22"/>
      <c r="AD99" s="22"/>
      <c r="AE99" s="22"/>
      <c r="AF99" s="22"/>
      <c r="AG99" s="22"/>
      <c r="AH99" s="22"/>
      <c r="AI99" s="22"/>
      <c r="AJ99" s="22"/>
      <c r="AK99" s="22"/>
      <c r="AL99" s="16"/>
      <c r="AM99" s="8"/>
      <c r="AN99" s="8"/>
      <c r="AO99" s="8"/>
    </row>
    <row r="100" spans="1:41" ht="12" customHeight="1" outlineLevel="1" x14ac:dyDescent="0.35">
      <c r="A100" s="6"/>
      <c r="B100" s="7"/>
      <c r="C100" s="17"/>
      <c r="D100" s="17"/>
      <c r="E100" s="17"/>
      <c r="F100" s="479" t="s">
        <v>777</v>
      </c>
      <c r="G100" s="479" t="s">
        <v>722</v>
      </c>
      <c r="H100" s="479" t="s">
        <v>714</v>
      </c>
      <c r="I100" s="479" t="s">
        <v>715</v>
      </c>
      <c r="J100" s="479" t="s">
        <v>716</v>
      </c>
      <c r="K100" s="479" t="s">
        <v>717</v>
      </c>
      <c r="L100" s="479" t="s">
        <v>718</v>
      </c>
      <c r="M100" s="479" t="s">
        <v>719</v>
      </c>
      <c r="N100" s="479" t="s">
        <v>720</v>
      </c>
      <c r="O100" s="479" t="s">
        <v>721</v>
      </c>
      <c r="P100" s="22"/>
      <c r="Q100" s="22"/>
      <c r="R100" s="22"/>
      <c r="S100" s="22"/>
      <c r="T100" s="22"/>
      <c r="U100" s="22" t="str">
        <f>F100</f>
        <v>typ</v>
      </c>
      <c r="V100" s="22" t="str">
        <f t="shared" ref="V100:AD100" si="25">G100</f>
        <v>season0</v>
      </c>
      <c r="W100" s="22" t="str">
        <f t="shared" si="25"/>
        <v>season1</v>
      </c>
      <c r="X100" s="22" t="str">
        <f t="shared" si="25"/>
        <v>season2</v>
      </c>
      <c r="Y100" s="22" t="str">
        <f t="shared" si="25"/>
        <v>season3</v>
      </c>
      <c r="Z100" s="22" t="str">
        <f t="shared" si="25"/>
        <v>season4</v>
      </c>
      <c r="AA100" s="22" t="str">
        <f t="shared" si="25"/>
        <v>season5</v>
      </c>
      <c r="AB100" s="22" t="str">
        <f t="shared" si="25"/>
        <v>season6</v>
      </c>
      <c r="AC100" s="22" t="str">
        <f t="shared" si="25"/>
        <v>season7</v>
      </c>
      <c r="AD100" s="22" t="str">
        <f t="shared" si="25"/>
        <v>season8</v>
      </c>
      <c r="AE100" s="22"/>
      <c r="AF100" s="22"/>
      <c r="AG100" s="22"/>
      <c r="AH100" s="22"/>
      <c r="AI100" s="22"/>
      <c r="AJ100" s="22"/>
      <c r="AK100" s="22"/>
      <c r="AL100" s="16"/>
      <c r="AM100" s="8"/>
      <c r="AN100" s="8"/>
      <c r="AO100" s="8"/>
    </row>
    <row r="101" spans="1:41" outlineLevel="1" x14ac:dyDescent="0.35">
      <c r="A101" s="6"/>
      <c r="B101" s="7"/>
      <c r="C101" s="17"/>
      <c r="D101" s="33"/>
      <c r="E101" s="27" t="s">
        <v>729</v>
      </c>
      <c r="F101" s="606">
        <f t="shared" ref="F101:O101" si="26">F21</f>
        <v>43560</v>
      </c>
      <c r="G101" s="606">
        <f t="shared" si="26"/>
        <v>43560</v>
      </c>
      <c r="H101" s="606">
        <f t="shared" si="26"/>
        <v>43560</v>
      </c>
      <c r="I101" s="606">
        <f t="shared" si="26"/>
        <v>43560</v>
      </c>
      <c r="J101" s="606">
        <f t="shared" si="26"/>
        <v>43560</v>
      </c>
      <c r="K101" s="606">
        <f t="shared" si="26"/>
        <v>43560</v>
      </c>
      <c r="L101" s="606">
        <f t="shared" si="26"/>
        <v>43560</v>
      </c>
      <c r="M101" s="606">
        <f t="shared" si="26"/>
        <v>43560</v>
      </c>
      <c r="N101" s="606">
        <f t="shared" si="26"/>
        <v>43560</v>
      </c>
      <c r="O101" s="606">
        <f t="shared" si="26"/>
        <v>43560</v>
      </c>
      <c r="P101" t="s">
        <v>743</v>
      </c>
      <c r="R101" s="2"/>
      <c r="S101" s="2"/>
      <c r="T101" s="2" t="s">
        <v>729</v>
      </c>
      <c r="U101" s="680">
        <f>MIN(51,INT((F101 - DATE(YEAR(F101),1,1))/7))*7+IF(YEAR(F101)&gt;YEAR(F$101),364,0)</f>
        <v>91</v>
      </c>
      <c r="V101" s="680">
        <f>MIN(51,INT((G101 - DATE(YEAR(G101),1,1))/7))*7+IF(YEAR(G101)&gt;YEAR(G$101),364,0)</f>
        <v>91</v>
      </c>
      <c r="W101" s="680">
        <f>MIN(51,INT((H101 - DATE(YEAR(H101),1,1))/7))*7+IF(YEAR(H101)&gt;YEAR(H$101),364,0)</f>
        <v>91</v>
      </c>
      <c r="X101" s="680">
        <f>MIN(51,INT((I101 - DATE(YEAR(I101),1,1))/7))*7+IF(YEAR(I101)&gt;YEAR(I$101),364,0)</f>
        <v>91</v>
      </c>
      <c r="Y101" s="680">
        <f t="shared" ref="Y101:AD101" si="27">MIN(51,INT((J101 - DATE(YEAR(J101),1,1))/7))*7+IF(YEAR(J101)&gt;YEAR(J$101),364,0)</f>
        <v>91</v>
      </c>
      <c r="Z101" s="680">
        <f t="shared" si="27"/>
        <v>91</v>
      </c>
      <c r="AA101" s="680">
        <f t="shared" si="27"/>
        <v>91</v>
      </c>
      <c r="AB101" s="680">
        <f t="shared" si="27"/>
        <v>91</v>
      </c>
      <c r="AC101" s="680">
        <f t="shared" si="27"/>
        <v>91</v>
      </c>
      <c r="AD101" s="680">
        <f t="shared" si="27"/>
        <v>91</v>
      </c>
      <c r="AE101" s="149"/>
      <c r="AF101" s="149"/>
      <c r="AG101" s="149"/>
      <c r="AH101" s="149"/>
      <c r="AI101" s="149"/>
      <c r="AJ101" s="149"/>
      <c r="AK101" s="149"/>
      <c r="AL101" s="16"/>
      <c r="AM101" s="8"/>
      <c r="AN101" s="8"/>
      <c r="AO101" s="8"/>
    </row>
    <row r="102" spans="1:41" outlineLevel="1" x14ac:dyDescent="0.35">
      <c r="A102" s="6"/>
      <c r="B102" s="7"/>
      <c r="C102" s="17"/>
      <c r="D102" s="33"/>
      <c r="E102" s="27" t="s">
        <v>730</v>
      </c>
      <c r="F102" s="609">
        <f>F22</f>
        <v>43600</v>
      </c>
      <c r="G102" s="609">
        <f t="shared" ref="G102:O102" si="28">G22</f>
        <v>43589</v>
      </c>
      <c r="H102" s="609">
        <f t="shared" si="28"/>
        <v>43589</v>
      </c>
      <c r="I102" s="609">
        <f t="shared" si="28"/>
        <v>43589</v>
      </c>
      <c r="J102" s="609">
        <f t="shared" si="28"/>
        <v>43589</v>
      </c>
      <c r="K102" s="609">
        <f t="shared" si="28"/>
        <v>43606</v>
      </c>
      <c r="L102" s="609">
        <f t="shared" si="28"/>
        <v>43606</v>
      </c>
      <c r="M102" s="609">
        <f t="shared" si="28"/>
        <v>43606</v>
      </c>
      <c r="N102" s="609">
        <f t="shared" si="28"/>
        <v>43606</v>
      </c>
      <c r="O102" s="609">
        <f t="shared" si="28"/>
        <v>43606</v>
      </c>
      <c r="R102" s="2"/>
      <c r="T102" t="s">
        <v>730</v>
      </c>
      <c r="U102" s="680">
        <f t="shared" ref="U102:U115" si="29">MIN(51,INT((F102 - DATE(YEAR(F102),1,1))/7))*7+IF(YEAR(F102)&gt;YEAR(F$101),364,0)</f>
        <v>133</v>
      </c>
      <c r="V102" s="680">
        <f t="shared" ref="V102:V115" si="30">MIN(51,INT((G102 - DATE(YEAR(G102),1,1))/7))*7+IF(YEAR(G102)&gt;YEAR(G$101),364,0)</f>
        <v>119</v>
      </c>
      <c r="W102" s="680">
        <f t="shared" ref="W102:W115" si="31">MIN(51,INT((H102 - DATE(YEAR(H102),1,1))/7))*7+IF(YEAR(H102)&gt;YEAR(H$101),364,0)</f>
        <v>119</v>
      </c>
      <c r="X102" s="680">
        <f t="shared" ref="X102:X115" si="32">MIN(51,INT((I102 - DATE(YEAR(I102),1,1))/7))*7+IF(YEAR(I102)&gt;YEAR(I$101),364,0)</f>
        <v>119</v>
      </c>
      <c r="Y102" s="680">
        <f t="shared" ref="Y102:Y115" si="33">MIN(51,INT((J102 - DATE(YEAR(J102),1,1))/7))*7+IF(YEAR(J102)&gt;YEAR(J$101),364,0)</f>
        <v>119</v>
      </c>
      <c r="Z102" s="680">
        <f t="shared" ref="Z102:Z115" si="34">MIN(51,INT((K102 - DATE(YEAR(K102),1,1))/7))*7+IF(YEAR(K102)&gt;YEAR(K$101),364,0)</f>
        <v>140</v>
      </c>
      <c r="AA102" s="680">
        <f t="shared" ref="AA102:AA115" si="35">MIN(51,INT((L102 - DATE(YEAR(L102),1,1))/7))*7+IF(YEAR(L102)&gt;YEAR(L$101),364,0)</f>
        <v>140</v>
      </c>
      <c r="AB102" s="680">
        <f t="shared" ref="AB102:AB115" si="36">MIN(51,INT((M102 - DATE(YEAR(M102),1,1))/7))*7+IF(YEAR(M102)&gt;YEAR(M$101),364,0)</f>
        <v>140</v>
      </c>
      <c r="AC102" s="680">
        <f t="shared" ref="AC102:AC115" si="37">MIN(51,INT((N102 - DATE(YEAR(N102),1,1))/7))*7+IF(YEAR(N102)&gt;YEAR(N$101),364,0)</f>
        <v>140</v>
      </c>
      <c r="AD102" s="680">
        <f t="shared" ref="AD102:AD115" si="38">MIN(51,INT((O102 - DATE(YEAR(O102),1,1))/7))*7+IF(YEAR(O102)&gt;YEAR(O$101),364,0)</f>
        <v>140</v>
      </c>
      <c r="AL102" s="16"/>
      <c r="AM102" s="8"/>
      <c r="AN102" s="8"/>
      <c r="AO102" s="8"/>
    </row>
    <row r="103" spans="1:41" outlineLevel="1" x14ac:dyDescent="0.35">
      <c r="A103" s="6"/>
      <c r="B103" s="7"/>
      <c r="C103" s="17"/>
      <c r="D103" s="33"/>
      <c r="E103" s="27" t="s">
        <v>731</v>
      </c>
      <c r="F103" s="608">
        <f>F102+7</f>
        <v>43607</v>
      </c>
      <c r="G103" s="608">
        <f t="shared" ref="G103:O103" si="39">G102+7</f>
        <v>43596</v>
      </c>
      <c r="H103" s="608">
        <f t="shared" si="39"/>
        <v>43596</v>
      </c>
      <c r="I103" s="608">
        <f t="shared" si="39"/>
        <v>43596</v>
      </c>
      <c r="J103" s="608">
        <f t="shared" si="39"/>
        <v>43596</v>
      </c>
      <c r="K103" s="608">
        <f t="shared" si="39"/>
        <v>43613</v>
      </c>
      <c r="L103" s="608">
        <f t="shared" si="39"/>
        <v>43613</v>
      </c>
      <c r="M103" s="608">
        <f t="shared" si="39"/>
        <v>43613</v>
      </c>
      <c r="N103" s="608">
        <f t="shared" si="39"/>
        <v>43613</v>
      </c>
      <c r="O103" s="608">
        <f t="shared" si="39"/>
        <v>43613</v>
      </c>
      <c r="R103" s="149"/>
      <c r="T103" t="s">
        <v>731</v>
      </c>
      <c r="U103" s="680">
        <f t="shared" si="29"/>
        <v>140</v>
      </c>
      <c r="V103" s="680">
        <f t="shared" si="30"/>
        <v>126</v>
      </c>
      <c r="W103" s="680">
        <f t="shared" si="31"/>
        <v>126</v>
      </c>
      <c r="X103" s="680">
        <f t="shared" si="32"/>
        <v>126</v>
      </c>
      <c r="Y103" s="680">
        <f t="shared" si="33"/>
        <v>126</v>
      </c>
      <c r="Z103" s="680">
        <f t="shared" si="34"/>
        <v>147</v>
      </c>
      <c r="AA103" s="680">
        <f t="shared" si="35"/>
        <v>147</v>
      </c>
      <c r="AB103" s="680">
        <f t="shared" si="36"/>
        <v>147</v>
      </c>
      <c r="AC103" s="680">
        <f t="shared" si="37"/>
        <v>147</v>
      </c>
      <c r="AD103" s="680">
        <f t="shared" si="38"/>
        <v>147</v>
      </c>
      <c r="AL103" s="16"/>
      <c r="AM103" s="8"/>
      <c r="AN103" s="8"/>
      <c r="AO103" s="8"/>
    </row>
    <row r="104" spans="1:41" outlineLevel="1" x14ac:dyDescent="0.35">
      <c r="A104" s="6"/>
      <c r="B104" s="7"/>
      <c r="C104" s="17"/>
      <c r="D104" s="26"/>
      <c r="E104" s="27" t="s">
        <v>732</v>
      </c>
      <c r="F104" s="608">
        <f t="shared" ref="F104:F105" si="40">F103+7</f>
        <v>43614</v>
      </c>
      <c r="G104" s="608">
        <f t="shared" ref="G104:G105" si="41">G103+7</f>
        <v>43603</v>
      </c>
      <c r="H104" s="608">
        <f t="shared" ref="H104:H105" si="42">H103+7</f>
        <v>43603</v>
      </c>
      <c r="I104" s="608">
        <f t="shared" ref="I104:I105" si="43">I103+7</f>
        <v>43603</v>
      </c>
      <c r="J104" s="608">
        <f t="shared" ref="J104:J105" si="44">J103+7</f>
        <v>43603</v>
      </c>
      <c r="K104" s="608">
        <f t="shared" ref="K104:K105" si="45">K103+7</f>
        <v>43620</v>
      </c>
      <c r="L104" s="608">
        <f t="shared" ref="L104:L105" si="46">L103+7</f>
        <v>43620</v>
      </c>
      <c r="M104" s="608">
        <f t="shared" ref="M104:M105" si="47">M103+7</f>
        <v>43620</v>
      </c>
      <c r="N104" s="608">
        <f t="shared" ref="N104:N105" si="48">N103+7</f>
        <v>43620</v>
      </c>
      <c r="O104" s="608">
        <f t="shared" ref="O104:O105" si="49">O103+7</f>
        <v>43620</v>
      </c>
      <c r="R104" s="149"/>
      <c r="S104" s="149"/>
      <c r="T104" s="149" t="s">
        <v>732</v>
      </c>
      <c r="U104" s="680">
        <f t="shared" si="29"/>
        <v>147</v>
      </c>
      <c r="V104" s="680">
        <f t="shared" si="30"/>
        <v>133</v>
      </c>
      <c r="W104" s="680">
        <f t="shared" si="31"/>
        <v>133</v>
      </c>
      <c r="X104" s="680">
        <f t="shared" si="32"/>
        <v>133</v>
      </c>
      <c r="Y104" s="680">
        <f t="shared" si="33"/>
        <v>133</v>
      </c>
      <c r="Z104" s="680">
        <f t="shared" si="34"/>
        <v>154</v>
      </c>
      <c r="AA104" s="680">
        <f t="shared" si="35"/>
        <v>154</v>
      </c>
      <c r="AB104" s="680">
        <f t="shared" si="36"/>
        <v>154</v>
      </c>
      <c r="AC104" s="680">
        <f t="shared" si="37"/>
        <v>154</v>
      </c>
      <c r="AD104" s="680">
        <f t="shared" si="38"/>
        <v>154</v>
      </c>
      <c r="AL104" s="16"/>
      <c r="AM104" s="8"/>
      <c r="AN104" s="8"/>
      <c r="AO104" s="8"/>
    </row>
    <row r="105" spans="1:41" outlineLevel="1" x14ac:dyDescent="0.35">
      <c r="A105" s="6"/>
      <c r="B105" s="7"/>
      <c r="C105" s="17"/>
      <c r="D105" s="26"/>
      <c r="E105" s="27" t="s">
        <v>733</v>
      </c>
      <c r="F105" s="608">
        <f t="shared" si="40"/>
        <v>43621</v>
      </c>
      <c r="G105" s="608">
        <f t="shared" si="41"/>
        <v>43610</v>
      </c>
      <c r="H105" s="608">
        <f t="shared" si="42"/>
        <v>43610</v>
      </c>
      <c r="I105" s="608">
        <f t="shared" si="43"/>
        <v>43610</v>
      </c>
      <c r="J105" s="608">
        <f t="shared" si="44"/>
        <v>43610</v>
      </c>
      <c r="K105" s="608">
        <f t="shared" si="45"/>
        <v>43627</v>
      </c>
      <c r="L105" s="608">
        <f t="shared" si="46"/>
        <v>43627</v>
      </c>
      <c r="M105" s="608">
        <f t="shared" si="47"/>
        <v>43627</v>
      </c>
      <c r="N105" s="608">
        <f t="shared" si="48"/>
        <v>43627</v>
      </c>
      <c r="O105" s="608">
        <f t="shared" si="49"/>
        <v>43627</v>
      </c>
      <c r="P105" s="607"/>
      <c r="Q105" t="s">
        <v>908</v>
      </c>
      <c r="R105" s="149"/>
      <c r="S105" s="688"/>
      <c r="T105" s="688" t="s">
        <v>733</v>
      </c>
      <c r="U105" s="680">
        <f t="shared" si="29"/>
        <v>154</v>
      </c>
      <c r="V105" s="680">
        <f t="shared" si="30"/>
        <v>140</v>
      </c>
      <c r="W105" s="680">
        <f t="shared" si="31"/>
        <v>140</v>
      </c>
      <c r="X105" s="680">
        <f t="shared" si="32"/>
        <v>140</v>
      </c>
      <c r="Y105" s="680">
        <f t="shared" si="33"/>
        <v>140</v>
      </c>
      <c r="Z105" s="680">
        <f t="shared" si="34"/>
        <v>161</v>
      </c>
      <c r="AA105" s="680">
        <f t="shared" si="35"/>
        <v>161</v>
      </c>
      <c r="AB105" s="680">
        <f t="shared" si="36"/>
        <v>161</v>
      </c>
      <c r="AC105" s="680">
        <f t="shared" si="37"/>
        <v>161</v>
      </c>
      <c r="AD105" s="680">
        <f t="shared" si="38"/>
        <v>161</v>
      </c>
      <c r="AL105" s="16"/>
      <c r="AM105" s="8"/>
      <c r="AN105" s="8"/>
      <c r="AO105" s="8"/>
    </row>
    <row r="106" spans="1:41" outlineLevel="1" x14ac:dyDescent="0.35">
      <c r="A106" s="6"/>
      <c r="B106" s="7"/>
      <c r="C106" s="17"/>
      <c r="D106" s="26"/>
      <c r="E106" s="27" t="s">
        <v>734</v>
      </c>
      <c r="F106" s="611">
        <f t="shared" ref="F106:O106" si="50">F23</f>
        <v>43631</v>
      </c>
      <c r="G106" s="611">
        <f t="shared" si="50"/>
        <v>43631</v>
      </c>
      <c r="H106" s="611">
        <f t="shared" si="50"/>
        <v>43631</v>
      </c>
      <c r="I106" s="611">
        <f t="shared" si="50"/>
        <v>43631</v>
      </c>
      <c r="J106" s="611">
        <f t="shared" si="50"/>
        <v>43631</v>
      </c>
      <c r="K106" s="611">
        <f t="shared" si="50"/>
        <v>43631</v>
      </c>
      <c r="L106" s="611">
        <f t="shared" si="50"/>
        <v>43631</v>
      </c>
      <c r="M106" s="611">
        <f t="shared" si="50"/>
        <v>43631</v>
      </c>
      <c r="N106" s="611">
        <f t="shared" si="50"/>
        <v>43631</v>
      </c>
      <c r="O106" s="611">
        <f t="shared" si="50"/>
        <v>43631</v>
      </c>
      <c r="P106" s="610"/>
      <c r="Q106" s="149" t="s">
        <v>1140</v>
      </c>
      <c r="R106" s="149"/>
      <c r="S106" s="149"/>
      <c r="T106" s="149" t="s">
        <v>734</v>
      </c>
      <c r="U106" s="680">
        <f t="shared" si="29"/>
        <v>161</v>
      </c>
      <c r="V106" s="680">
        <f t="shared" si="30"/>
        <v>161</v>
      </c>
      <c r="W106" s="680">
        <f t="shared" si="31"/>
        <v>161</v>
      </c>
      <c r="X106" s="680">
        <f t="shared" si="32"/>
        <v>161</v>
      </c>
      <c r="Y106" s="680">
        <f t="shared" si="33"/>
        <v>161</v>
      </c>
      <c r="Z106" s="680">
        <f t="shared" si="34"/>
        <v>161</v>
      </c>
      <c r="AA106" s="680">
        <f t="shared" si="35"/>
        <v>161</v>
      </c>
      <c r="AB106" s="680">
        <f t="shared" si="36"/>
        <v>161</v>
      </c>
      <c r="AC106" s="680">
        <f t="shared" si="37"/>
        <v>161</v>
      </c>
      <c r="AD106" s="680">
        <f t="shared" si="38"/>
        <v>161</v>
      </c>
      <c r="AL106" s="16"/>
      <c r="AM106" s="8"/>
      <c r="AN106" s="8"/>
      <c r="AO106" s="8"/>
    </row>
    <row r="107" spans="1:41" outlineLevel="1" x14ac:dyDescent="0.35">
      <c r="A107" s="6"/>
      <c r="B107" s="7"/>
      <c r="C107" s="17"/>
      <c r="D107" s="26"/>
      <c r="E107" s="27" t="s">
        <v>735</v>
      </c>
      <c r="F107" s="480">
        <v>43678</v>
      </c>
      <c r="G107" s="480">
        <v>43678</v>
      </c>
      <c r="H107" s="480">
        <v>43678</v>
      </c>
      <c r="I107" s="480">
        <v>43678</v>
      </c>
      <c r="J107" s="480">
        <v>43678</v>
      </c>
      <c r="K107" s="480">
        <v>43678</v>
      </c>
      <c r="L107" s="480">
        <v>43678</v>
      </c>
      <c r="M107" s="480">
        <v>43678</v>
      </c>
      <c r="N107" s="480">
        <v>43678</v>
      </c>
      <c r="O107" s="480">
        <v>43678</v>
      </c>
      <c r="R107" s="149"/>
      <c r="S107" s="149"/>
      <c r="T107" s="149" t="s">
        <v>735</v>
      </c>
      <c r="U107" s="680">
        <f t="shared" si="29"/>
        <v>210</v>
      </c>
      <c r="V107" s="680">
        <f t="shared" si="30"/>
        <v>210</v>
      </c>
      <c r="W107" s="680">
        <f t="shared" si="31"/>
        <v>210</v>
      </c>
      <c r="X107" s="680">
        <f t="shared" si="32"/>
        <v>210</v>
      </c>
      <c r="Y107" s="680">
        <f t="shared" si="33"/>
        <v>210</v>
      </c>
      <c r="Z107" s="680">
        <f t="shared" si="34"/>
        <v>210</v>
      </c>
      <c r="AA107" s="680">
        <f t="shared" si="35"/>
        <v>210</v>
      </c>
      <c r="AB107" s="680">
        <f t="shared" si="36"/>
        <v>210</v>
      </c>
      <c r="AC107" s="680">
        <f t="shared" si="37"/>
        <v>210</v>
      </c>
      <c r="AD107" s="680">
        <f t="shared" si="38"/>
        <v>210</v>
      </c>
      <c r="AL107" s="16"/>
      <c r="AM107" s="8"/>
      <c r="AN107" s="8"/>
      <c r="AO107" s="8"/>
    </row>
    <row r="108" spans="1:41" outlineLevel="1" x14ac:dyDescent="0.35">
      <c r="A108" s="6"/>
      <c r="B108" s="7"/>
      <c r="C108" s="17"/>
      <c r="D108" s="26"/>
      <c r="E108" s="27" t="s">
        <v>736</v>
      </c>
      <c r="F108" s="611">
        <f t="shared" ref="F108:O108" si="51">F25</f>
        <v>43709</v>
      </c>
      <c r="G108" s="611">
        <f t="shared" si="51"/>
        <v>43709</v>
      </c>
      <c r="H108" s="611">
        <f t="shared" si="51"/>
        <v>43709</v>
      </c>
      <c r="I108" s="611">
        <f t="shared" si="51"/>
        <v>43709</v>
      </c>
      <c r="J108" s="611">
        <f t="shared" si="51"/>
        <v>43709</v>
      </c>
      <c r="K108" s="611">
        <f t="shared" si="51"/>
        <v>43709</v>
      </c>
      <c r="L108" s="611">
        <f t="shared" si="51"/>
        <v>43709</v>
      </c>
      <c r="M108" s="611">
        <f t="shared" si="51"/>
        <v>43709</v>
      </c>
      <c r="N108" s="611">
        <f t="shared" si="51"/>
        <v>43709</v>
      </c>
      <c r="O108" s="611">
        <f t="shared" si="51"/>
        <v>43709</v>
      </c>
      <c r="R108" s="149"/>
      <c r="S108" s="149"/>
      <c r="T108" s="149" t="s">
        <v>736</v>
      </c>
      <c r="U108" s="680">
        <f t="shared" si="29"/>
        <v>238</v>
      </c>
      <c r="V108" s="680">
        <f t="shared" si="30"/>
        <v>238</v>
      </c>
      <c r="W108" s="680">
        <f t="shared" si="31"/>
        <v>238</v>
      </c>
      <c r="X108" s="680">
        <f t="shared" si="32"/>
        <v>238</v>
      </c>
      <c r="Y108" s="680">
        <f t="shared" si="33"/>
        <v>238</v>
      </c>
      <c r="Z108" s="680">
        <f t="shared" si="34"/>
        <v>238</v>
      </c>
      <c r="AA108" s="680">
        <f t="shared" si="35"/>
        <v>238</v>
      </c>
      <c r="AB108" s="680">
        <f t="shared" si="36"/>
        <v>238</v>
      </c>
      <c r="AC108" s="680">
        <f t="shared" si="37"/>
        <v>238</v>
      </c>
      <c r="AD108" s="680">
        <f t="shared" si="38"/>
        <v>238</v>
      </c>
      <c r="AL108" s="16"/>
      <c r="AM108" s="8"/>
      <c r="AN108" s="8"/>
      <c r="AO108" s="8"/>
    </row>
    <row r="109" spans="1:41" outlineLevel="1" x14ac:dyDescent="0.35">
      <c r="A109" s="6"/>
      <c r="B109" s="7"/>
      <c r="C109" s="17"/>
      <c r="D109" s="26"/>
      <c r="E109" s="27" t="s">
        <v>737</v>
      </c>
      <c r="F109" s="480">
        <v>43739</v>
      </c>
      <c r="G109" s="480">
        <v>43739</v>
      </c>
      <c r="H109" s="480">
        <v>43739</v>
      </c>
      <c r="I109" s="480">
        <v>43739</v>
      </c>
      <c r="J109" s="480">
        <v>43739</v>
      </c>
      <c r="K109" s="480">
        <v>43739</v>
      </c>
      <c r="L109" s="480">
        <v>43739</v>
      </c>
      <c r="M109" s="480">
        <v>43739</v>
      </c>
      <c r="N109" s="480">
        <v>43739</v>
      </c>
      <c r="O109" s="480">
        <v>43739</v>
      </c>
      <c r="R109" s="149"/>
      <c r="S109" s="149"/>
      <c r="T109" s="149" t="s">
        <v>737</v>
      </c>
      <c r="U109" s="680">
        <f t="shared" si="29"/>
        <v>273</v>
      </c>
      <c r="V109" s="680">
        <f t="shared" si="30"/>
        <v>273</v>
      </c>
      <c r="W109" s="680">
        <f t="shared" si="31"/>
        <v>273</v>
      </c>
      <c r="X109" s="680">
        <f t="shared" si="32"/>
        <v>273</v>
      </c>
      <c r="Y109" s="680">
        <f t="shared" si="33"/>
        <v>273</v>
      </c>
      <c r="Z109" s="680">
        <f t="shared" si="34"/>
        <v>273</v>
      </c>
      <c r="AA109" s="680">
        <f t="shared" si="35"/>
        <v>273</v>
      </c>
      <c r="AB109" s="680">
        <f t="shared" si="36"/>
        <v>273</v>
      </c>
      <c r="AC109" s="680">
        <f t="shared" si="37"/>
        <v>273</v>
      </c>
      <c r="AD109" s="680">
        <f t="shared" si="38"/>
        <v>273</v>
      </c>
      <c r="AL109" s="16"/>
      <c r="AM109" s="8"/>
      <c r="AN109" s="8"/>
      <c r="AO109" s="8"/>
    </row>
    <row r="110" spans="1:41" outlineLevel="1" x14ac:dyDescent="0.35">
      <c r="A110" s="6"/>
      <c r="B110" s="7"/>
      <c r="C110" s="17"/>
      <c r="D110" s="26"/>
      <c r="E110" s="27" t="s">
        <v>738</v>
      </c>
      <c r="F110" s="608">
        <f>G62</f>
        <v>43784</v>
      </c>
      <c r="G110" s="608">
        <f t="shared" ref="G110:O110" si="52">H62</f>
        <v>43784</v>
      </c>
      <c r="H110" s="608">
        <f t="shared" si="52"/>
        <v>43784</v>
      </c>
      <c r="I110" s="608">
        <f t="shared" si="52"/>
        <v>43784</v>
      </c>
      <c r="J110" s="608">
        <f t="shared" si="52"/>
        <v>43784</v>
      </c>
      <c r="K110" s="608">
        <f t="shared" si="52"/>
        <v>43784</v>
      </c>
      <c r="L110" s="608">
        <f t="shared" si="52"/>
        <v>43784</v>
      </c>
      <c r="M110" s="608">
        <f t="shared" si="52"/>
        <v>43784</v>
      </c>
      <c r="N110" s="608">
        <f t="shared" si="52"/>
        <v>43784</v>
      </c>
      <c r="O110" s="608">
        <f t="shared" si="52"/>
        <v>43784</v>
      </c>
      <c r="P110" t="s">
        <v>741</v>
      </c>
      <c r="R110" s="149"/>
      <c r="S110" s="149"/>
      <c r="T110" s="149" t="s">
        <v>738</v>
      </c>
      <c r="U110" s="680">
        <f t="shared" si="29"/>
        <v>315</v>
      </c>
      <c r="V110" s="680">
        <f t="shared" si="30"/>
        <v>315</v>
      </c>
      <c r="W110" s="680">
        <f t="shared" si="31"/>
        <v>315</v>
      </c>
      <c r="X110" s="680">
        <f t="shared" si="32"/>
        <v>315</v>
      </c>
      <c r="Y110" s="680">
        <f t="shared" si="33"/>
        <v>315</v>
      </c>
      <c r="Z110" s="680">
        <f t="shared" si="34"/>
        <v>315</v>
      </c>
      <c r="AA110" s="680">
        <f t="shared" si="35"/>
        <v>315</v>
      </c>
      <c r="AB110" s="680">
        <f t="shared" si="36"/>
        <v>315</v>
      </c>
      <c r="AC110" s="680">
        <f t="shared" si="37"/>
        <v>315</v>
      </c>
      <c r="AD110" s="680">
        <f t="shared" si="38"/>
        <v>315</v>
      </c>
      <c r="AL110" s="16"/>
      <c r="AM110" s="8"/>
      <c r="AN110" s="8"/>
      <c r="AO110" s="8"/>
    </row>
    <row r="111" spans="1:41" outlineLevel="1" x14ac:dyDescent="0.35">
      <c r="A111" s="6"/>
      <c r="B111" s="7"/>
      <c r="C111" s="17"/>
      <c r="D111" s="26"/>
      <c r="E111" s="27" t="s">
        <v>449</v>
      </c>
      <c r="F111" s="608">
        <f>F110+G67</f>
        <v>43798</v>
      </c>
      <c r="G111" s="608">
        <f t="shared" ref="G111:O111" si="53">G110+H67</f>
        <v>43798</v>
      </c>
      <c r="H111" s="608">
        <f t="shared" si="53"/>
        <v>43798</v>
      </c>
      <c r="I111" s="608">
        <f t="shared" si="53"/>
        <v>43798</v>
      </c>
      <c r="J111" s="608">
        <f t="shared" si="53"/>
        <v>43798</v>
      </c>
      <c r="K111" s="608">
        <f t="shared" si="53"/>
        <v>43798</v>
      </c>
      <c r="L111" s="608">
        <f t="shared" si="53"/>
        <v>43798</v>
      </c>
      <c r="M111" s="608">
        <f t="shared" si="53"/>
        <v>43798</v>
      </c>
      <c r="N111" s="608">
        <f t="shared" si="53"/>
        <v>43798</v>
      </c>
      <c r="O111" s="608">
        <f t="shared" si="53"/>
        <v>43798</v>
      </c>
      <c r="P111" t="s">
        <v>742</v>
      </c>
      <c r="R111" s="149"/>
      <c r="S111" s="149"/>
      <c r="T111" s="149" t="s">
        <v>449</v>
      </c>
      <c r="U111" s="680">
        <f t="shared" si="29"/>
        <v>329</v>
      </c>
      <c r="V111" s="680">
        <f t="shared" si="30"/>
        <v>329</v>
      </c>
      <c r="W111" s="680">
        <f t="shared" si="31"/>
        <v>329</v>
      </c>
      <c r="X111" s="680">
        <f t="shared" si="32"/>
        <v>329</v>
      </c>
      <c r="Y111" s="680">
        <f t="shared" si="33"/>
        <v>329</v>
      </c>
      <c r="Z111" s="680">
        <f t="shared" si="34"/>
        <v>329</v>
      </c>
      <c r="AA111" s="680">
        <f t="shared" si="35"/>
        <v>329</v>
      </c>
      <c r="AB111" s="680">
        <f t="shared" si="36"/>
        <v>329</v>
      </c>
      <c r="AC111" s="680">
        <f t="shared" si="37"/>
        <v>329</v>
      </c>
      <c r="AD111" s="680">
        <f t="shared" si="38"/>
        <v>329</v>
      </c>
      <c r="AL111" s="16"/>
      <c r="AM111" s="8"/>
      <c r="AN111" s="8"/>
      <c r="AO111" s="8"/>
    </row>
    <row r="112" spans="1:41" outlineLevel="1" x14ac:dyDescent="0.35">
      <c r="A112" s="6"/>
      <c r="B112" s="7"/>
      <c r="C112" s="17"/>
      <c r="D112" s="26"/>
      <c r="E112" s="27" t="s">
        <v>739</v>
      </c>
      <c r="F112" s="608">
        <f>F111+G68</f>
        <v>43833</v>
      </c>
      <c r="G112" s="608">
        <f t="shared" ref="G112:O112" si="54">G111+H68</f>
        <v>43833</v>
      </c>
      <c r="H112" s="608">
        <f t="shared" si="54"/>
        <v>43833</v>
      </c>
      <c r="I112" s="608">
        <f t="shared" si="54"/>
        <v>43833</v>
      </c>
      <c r="J112" s="608">
        <f t="shared" si="54"/>
        <v>43833</v>
      </c>
      <c r="K112" s="608">
        <f t="shared" si="54"/>
        <v>43833</v>
      </c>
      <c r="L112" s="608">
        <f t="shared" si="54"/>
        <v>43833</v>
      </c>
      <c r="M112" s="608">
        <f t="shared" si="54"/>
        <v>43833</v>
      </c>
      <c r="N112" s="608">
        <f t="shared" si="54"/>
        <v>43833</v>
      </c>
      <c r="O112" s="608">
        <f t="shared" si="54"/>
        <v>43833</v>
      </c>
      <c r="P112" t="s">
        <v>744</v>
      </c>
      <c r="R112" s="2"/>
      <c r="S112" s="2"/>
      <c r="T112" s="2" t="s">
        <v>739</v>
      </c>
      <c r="U112" s="680">
        <f t="shared" si="29"/>
        <v>364</v>
      </c>
      <c r="V112" s="680">
        <f t="shared" si="30"/>
        <v>364</v>
      </c>
      <c r="W112" s="680">
        <f t="shared" si="31"/>
        <v>364</v>
      </c>
      <c r="X112" s="680">
        <f t="shared" si="32"/>
        <v>364</v>
      </c>
      <c r="Y112" s="680">
        <f t="shared" si="33"/>
        <v>364</v>
      </c>
      <c r="Z112" s="680">
        <f t="shared" si="34"/>
        <v>364</v>
      </c>
      <c r="AA112" s="680">
        <f t="shared" si="35"/>
        <v>364</v>
      </c>
      <c r="AB112" s="680">
        <f t="shared" si="36"/>
        <v>364</v>
      </c>
      <c r="AC112" s="680">
        <f t="shared" si="37"/>
        <v>364</v>
      </c>
      <c r="AD112" s="680">
        <f t="shared" si="38"/>
        <v>364</v>
      </c>
      <c r="AL112" s="16"/>
      <c r="AM112" s="8"/>
      <c r="AN112" s="8"/>
      <c r="AO112" s="8"/>
    </row>
    <row r="113" spans="1:41" outlineLevel="1" x14ac:dyDescent="0.35">
      <c r="A113" s="6"/>
      <c r="B113" s="7"/>
      <c r="C113" s="17"/>
      <c r="D113" s="26"/>
      <c r="E113" s="27" t="s">
        <v>740</v>
      </c>
      <c r="F113" s="480">
        <v>43862</v>
      </c>
      <c r="G113" s="480">
        <v>43862</v>
      </c>
      <c r="H113" s="480">
        <v>43862</v>
      </c>
      <c r="I113" s="480">
        <v>43862</v>
      </c>
      <c r="J113" s="480">
        <v>43862</v>
      </c>
      <c r="K113" s="480">
        <v>43862</v>
      </c>
      <c r="L113" s="480">
        <v>43862</v>
      </c>
      <c r="M113" s="480">
        <v>43862</v>
      </c>
      <c r="N113" s="480">
        <v>43862</v>
      </c>
      <c r="O113" s="480">
        <v>43862</v>
      </c>
      <c r="R113" s="2"/>
      <c r="S113" s="2"/>
      <c r="T113" s="2" t="s">
        <v>740</v>
      </c>
      <c r="U113" s="680">
        <f t="shared" si="29"/>
        <v>392</v>
      </c>
      <c r="V113" s="680">
        <f t="shared" si="30"/>
        <v>392</v>
      </c>
      <c r="W113" s="680">
        <f t="shared" si="31"/>
        <v>392</v>
      </c>
      <c r="X113" s="680">
        <f t="shared" si="32"/>
        <v>392</v>
      </c>
      <c r="Y113" s="680">
        <f t="shared" si="33"/>
        <v>392</v>
      </c>
      <c r="Z113" s="680">
        <f t="shared" si="34"/>
        <v>392</v>
      </c>
      <c r="AA113" s="680">
        <f t="shared" si="35"/>
        <v>392</v>
      </c>
      <c r="AB113" s="680">
        <f t="shared" si="36"/>
        <v>392</v>
      </c>
      <c r="AC113" s="680">
        <f t="shared" si="37"/>
        <v>392</v>
      </c>
      <c r="AD113" s="680">
        <f t="shared" si="38"/>
        <v>392</v>
      </c>
      <c r="AL113" s="16"/>
      <c r="AM113" s="8"/>
      <c r="AN113" s="8"/>
      <c r="AO113" s="8"/>
    </row>
    <row r="114" spans="1:41" outlineLevel="1" x14ac:dyDescent="0.35">
      <c r="A114" s="6"/>
      <c r="B114" s="7"/>
      <c r="C114" s="17"/>
      <c r="D114" s="26"/>
      <c r="E114" s="27" t="s">
        <v>745</v>
      </c>
      <c r="F114" s="480">
        <v>43891</v>
      </c>
      <c r="G114" s="480">
        <v>43891</v>
      </c>
      <c r="H114" s="480">
        <v>43891</v>
      </c>
      <c r="I114" s="480">
        <v>43891</v>
      </c>
      <c r="J114" s="480">
        <v>43891</v>
      </c>
      <c r="K114" s="480">
        <v>43891</v>
      </c>
      <c r="L114" s="480">
        <v>43891</v>
      </c>
      <c r="M114" s="480">
        <v>43891</v>
      </c>
      <c r="N114" s="480">
        <v>43891</v>
      </c>
      <c r="O114" s="480">
        <v>43891</v>
      </c>
      <c r="R114" s="2"/>
      <c r="S114" s="2"/>
      <c r="T114" s="2" t="s">
        <v>745</v>
      </c>
      <c r="U114" s="680">
        <f t="shared" si="29"/>
        <v>420</v>
      </c>
      <c r="V114" s="680">
        <f t="shared" si="30"/>
        <v>420</v>
      </c>
      <c r="W114" s="680">
        <f t="shared" si="31"/>
        <v>420</v>
      </c>
      <c r="X114" s="680">
        <f t="shared" si="32"/>
        <v>420</v>
      </c>
      <c r="Y114" s="680">
        <f t="shared" si="33"/>
        <v>420</v>
      </c>
      <c r="Z114" s="680">
        <f t="shared" si="34"/>
        <v>420</v>
      </c>
      <c r="AA114" s="680">
        <f t="shared" si="35"/>
        <v>420</v>
      </c>
      <c r="AB114" s="680">
        <f t="shared" si="36"/>
        <v>420</v>
      </c>
      <c r="AC114" s="680">
        <f t="shared" si="37"/>
        <v>420</v>
      </c>
      <c r="AD114" s="680">
        <f t="shared" si="38"/>
        <v>420</v>
      </c>
      <c r="AL114" s="16"/>
      <c r="AM114" s="8"/>
      <c r="AN114" s="8"/>
      <c r="AO114" s="8"/>
    </row>
    <row r="115" spans="1:41" ht="12" customHeight="1" outlineLevel="1" x14ac:dyDescent="0.35">
      <c r="A115" s="6"/>
      <c r="B115" s="7"/>
      <c r="C115" s="17"/>
      <c r="D115" s="33"/>
      <c r="E115" s="27" t="s">
        <v>980</v>
      </c>
      <c r="F115" s="608">
        <f>F101+365</f>
        <v>43925</v>
      </c>
      <c r="G115" s="608">
        <f>G101+365</f>
        <v>43925</v>
      </c>
      <c r="H115" s="608">
        <f t="shared" ref="H115:O115" si="55">H101+365</f>
        <v>43925</v>
      </c>
      <c r="I115" s="608">
        <f t="shared" si="55"/>
        <v>43925</v>
      </c>
      <c r="J115" s="608">
        <f t="shared" si="55"/>
        <v>43925</v>
      </c>
      <c r="K115" s="608">
        <f t="shared" si="55"/>
        <v>43925</v>
      </c>
      <c r="L115" s="608">
        <f t="shared" si="55"/>
        <v>43925</v>
      </c>
      <c r="M115" s="608">
        <f t="shared" si="55"/>
        <v>43925</v>
      </c>
      <c r="N115" s="608">
        <f t="shared" si="55"/>
        <v>43925</v>
      </c>
      <c r="O115" s="608">
        <f t="shared" si="55"/>
        <v>43925</v>
      </c>
      <c r="P115" t="s">
        <v>981</v>
      </c>
      <c r="R115" s="2"/>
      <c r="S115" s="2"/>
      <c r="T115" s="2" t="s">
        <v>980</v>
      </c>
      <c r="U115" s="680">
        <f t="shared" si="29"/>
        <v>455</v>
      </c>
      <c r="V115" s="680">
        <f t="shared" si="30"/>
        <v>455</v>
      </c>
      <c r="W115" s="680">
        <f t="shared" si="31"/>
        <v>455</v>
      </c>
      <c r="X115" s="680">
        <f t="shared" si="32"/>
        <v>455</v>
      </c>
      <c r="Y115" s="680">
        <f t="shared" si="33"/>
        <v>455</v>
      </c>
      <c r="Z115" s="680">
        <f t="shared" si="34"/>
        <v>455</v>
      </c>
      <c r="AA115" s="680">
        <f t="shared" si="35"/>
        <v>455</v>
      </c>
      <c r="AB115" s="680">
        <f t="shared" si="36"/>
        <v>455</v>
      </c>
      <c r="AC115" s="680">
        <f t="shared" si="37"/>
        <v>455</v>
      </c>
      <c r="AD115" s="680">
        <f t="shared" si="38"/>
        <v>455</v>
      </c>
      <c r="AL115" s="16"/>
      <c r="AM115" s="8"/>
      <c r="AN115" s="8"/>
      <c r="AO115" s="8"/>
    </row>
    <row r="116" spans="1:41" ht="12" customHeight="1" outlineLevel="1" x14ac:dyDescent="0.35">
      <c r="A116" s="6"/>
      <c r="B116" s="7"/>
      <c r="C116" s="17"/>
      <c r="D116" s="33"/>
      <c r="E116" s="34"/>
      <c r="F116" s="34"/>
      <c r="G116" s="27"/>
      <c r="H116" s="148"/>
      <c r="I116" s="148"/>
      <c r="J116" s="148"/>
      <c r="K116" s="148"/>
      <c r="L116" s="148"/>
      <c r="M116" s="148"/>
      <c r="N116" s="2"/>
      <c r="O116" s="2"/>
      <c r="P116" s="2"/>
      <c r="Q116" s="2"/>
      <c r="R116" s="2"/>
      <c r="S116" s="2"/>
      <c r="T116" s="2"/>
      <c r="U116" s="2"/>
      <c r="V116" s="2"/>
      <c r="W116" s="2"/>
      <c r="AL116" s="16"/>
      <c r="AM116" s="8"/>
      <c r="AN116" s="8"/>
      <c r="AO116" s="8"/>
    </row>
    <row r="117" spans="1:41" ht="12" customHeight="1" outlineLevel="1" x14ac:dyDescent="0.35">
      <c r="A117" s="6"/>
      <c r="B117" s="7"/>
      <c r="C117" s="17"/>
      <c r="D117" s="33"/>
      <c r="E117" s="34"/>
      <c r="F117" s="34"/>
      <c r="G117" s="34"/>
      <c r="H117" s="148"/>
      <c r="I117" s="148"/>
      <c r="J117" s="148"/>
      <c r="K117" s="148"/>
      <c r="L117" s="148"/>
      <c r="M117" s="148"/>
      <c r="N117" s="2"/>
      <c r="O117" s="2"/>
      <c r="P117" s="2"/>
      <c r="Q117" s="2"/>
      <c r="R117" s="2"/>
      <c r="S117" s="2"/>
      <c r="T117" s="2"/>
      <c r="U117" s="2"/>
      <c r="V117" s="2"/>
      <c r="W117" s="2"/>
      <c r="AL117" s="16"/>
      <c r="AM117" s="8"/>
      <c r="AN117" s="8"/>
      <c r="AO117" s="8"/>
    </row>
    <row r="118" spans="1:41" ht="5.15" customHeight="1" outlineLevel="1" x14ac:dyDescent="0.35">
      <c r="A118" s="6"/>
      <c r="B118" s="7"/>
      <c r="C118" s="17"/>
      <c r="D118" s="36"/>
      <c r="E118" s="37"/>
      <c r="F118" s="37"/>
      <c r="G118" s="37"/>
      <c r="H118" s="43"/>
      <c r="I118" s="43"/>
      <c r="J118" s="43"/>
      <c r="K118" s="43"/>
      <c r="L118" s="43"/>
      <c r="M118" s="43"/>
      <c r="N118" s="43"/>
      <c r="O118" s="43"/>
      <c r="P118" s="43"/>
      <c r="Q118" s="43"/>
      <c r="R118" s="43"/>
      <c r="S118" s="43"/>
      <c r="T118" s="43"/>
      <c r="U118" s="43"/>
      <c r="V118" s="43"/>
      <c r="W118" s="43"/>
      <c r="X118" s="15"/>
      <c r="Y118" s="15"/>
      <c r="Z118" s="15"/>
      <c r="AA118" s="15"/>
      <c r="AB118" s="15"/>
      <c r="AC118" s="15"/>
      <c r="AD118" s="15"/>
      <c r="AE118" s="15"/>
      <c r="AF118" s="15"/>
      <c r="AG118" s="15"/>
      <c r="AH118" s="15"/>
      <c r="AI118" s="15"/>
      <c r="AJ118" s="15"/>
      <c r="AK118" s="15"/>
      <c r="AL118" s="16"/>
      <c r="AM118" s="8"/>
      <c r="AN118" s="8"/>
      <c r="AO118" s="8"/>
    </row>
    <row r="119" spans="1:41" ht="25.4" customHeight="1" x14ac:dyDescent="0.35">
      <c r="A119" s="6"/>
      <c r="B119" s="7"/>
      <c r="C119" s="39"/>
      <c r="D119" s="39"/>
      <c r="E119" s="40" t="str">
        <f>E77</f>
        <v>Stocashtic Labour Periods</v>
      </c>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41" t="s">
        <v>10</v>
      </c>
      <c r="AM119" s="8"/>
      <c r="AN119" s="8"/>
      <c r="AO119" s="8"/>
    </row>
    <row r="120" spans="1:41" ht="12" customHeight="1" x14ac:dyDescent="0.35">
      <c r="A120" s="6"/>
      <c r="B120" s="7"/>
      <c r="C120" s="7"/>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row>
  </sheetData>
  <mergeCells count="3">
    <mergeCell ref="G98:J98"/>
    <mergeCell ref="K98:L98"/>
    <mergeCell ref="M98:N98"/>
  </mergeCells>
  <phoneticPr fontId="11" type="noConversion"/>
  <conditionalFormatting sqref="F24:I24">
    <cfRule type="expression" dxfId="31" priority="17">
      <formula>(F24&lt;F23)</formula>
    </cfRule>
  </conditionalFormatting>
  <conditionalFormatting sqref="F22:N22">
    <cfRule type="expression" dxfId="30" priority="18">
      <formula>(F22&lt;F21)</formula>
    </cfRule>
  </conditionalFormatting>
  <conditionalFormatting sqref="F21:O22">
    <cfRule type="expression" dxfId="29" priority="19">
      <formula>(F21&lt;#REF!)</formula>
    </cfRule>
  </conditionalFormatting>
  <conditionalFormatting sqref="F23:O23">
    <cfRule type="expression" dxfId="28" priority="7">
      <formula>(F23&lt;F22)</formula>
    </cfRule>
  </conditionalFormatting>
  <conditionalFormatting sqref="F25:O31">
    <cfRule type="expression" dxfId="27" priority="2">
      <formula>(F25&lt;F24)</formula>
    </cfRule>
  </conditionalFormatting>
  <conditionalFormatting sqref="G23">
    <cfRule type="expression" dxfId="26" priority="8">
      <formula>(G23&lt;#REF!)</formula>
    </cfRule>
  </conditionalFormatting>
  <conditionalFormatting sqref="G25">
    <cfRule type="expression" dxfId="25" priority="14">
      <formula>(G25&lt;#REF!)</formula>
    </cfRule>
  </conditionalFormatting>
  <conditionalFormatting sqref="H26">
    <cfRule type="expression" dxfId="24" priority="6">
      <formula>(H26&lt;#REF!)</formula>
    </cfRule>
  </conditionalFormatting>
  <conditionalFormatting sqref="J24 O24">
    <cfRule type="expression" dxfId="23" priority="20">
      <formula>(J24&lt;#REF!)</formula>
    </cfRule>
  </conditionalFormatting>
  <conditionalFormatting sqref="K27">
    <cfRule type="expression" dxfId="22" priority="1">
      <formula>(K27&lt;#REF!)</formula>
    </cfRule>
  </conditionalFormatting>
  <conditionalFormatting sqref="K26:L26">
    <cfRule type="expression" dxfId="21" priority="4">
      <formula>(K26&lt;#REF!)</formula>
    </cfRule>
  </conditionalFormatting>
  <conditionalFormatting sqref="K24:N24">
    <cfRule type="expression" dxfId="20" priority="9">
      <formula>(K24&lt;K23)</formula>
    </cfRule>
  </conditionalFormatting>
  <pageMargins left="0.7" right="0.7" top="0.75" bottom="0.75" header="0.3" footer="0.3"/>
  <pageSetup paperSize="9"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D3114-2D77-4C57-951E-1E873BD61307}">
  <sheetPr codeName="Sheet48"/>
  <dimension ref="A1:Y236"/>
  <sheetViews>
    <sheetView zoomScale="80" zoomScaleNormal="80" workbookViewId="0">
      <selection activeCell="T56" sqref="T56:T155"/>
    </sheetView>
  </sheetViews>
  <sheetFormatPr defaultColWidth="13.453125" defaultRowHeight="12" customHeight="1" outlineLevelRow="1" x14ac:dyDescent="0.25"/>
  <cols>
    <col min="1" max="1" width="5.453125" style="703" customWidth="1"/>
    <col min="2" max="2" width="1.81640625" style="703" customWidth="1"/>
    <col min="3" max="4" width="0.54296875" style="703" customWidth="1"/>
    <col min="5" max="5" width="2.81640625" style="703" customWidth="1"/>
    <col min="6" max="6" width="1.81640625" style="703" customWidth="1"/>
    <col min="7" max="7" width="13.1796875" style="703" customWidth="1"/>
    <col min="8" max="8" width="12.81640625" style="703" customWidth="1"/>
    <col min="9" max="9" width="11.1796875" style="703" customWidth="1"/>
    <col min="10" max="10" width="13.1796875" style="703" customWidth="1"/>
    <col min="11" max="11" width="12.54296875" style="703" customWidth="1"/>
    <col min="12" max="15" width="13.1796875" style="703" customWidth="1"/>
    <col min="16" max="16" width="13.453125" style="703" customWidth="1"/>
    <col min="17" max="18" width="13.1796875" style="703" customWidth="1"/>
    <col min="19" max="19" width="13.453125" style="703" customWidth="1"/>
    <col min="20" max="20" width="13.1796875" style="703" customWidth="1"/>
    <col min="21" max="21" width="12.81640625" style="703" customWidth="1"/>
    <col min="22" max="22" width="15.54296875" style="703" bestFit="1" customWidth="1"/>
    <col min="23" max="16384" width="13.453125" style="703"/>
  </cols>
  <sheetData>
    <row r="1" spans="1:25" ht="12" customHeight="1" x14ac:dyDescent="0.3">
      <c r="A1" s="708"/>
      <c r="B1" s="758"/>
      <c r="C1" s="758"/>
      <c r="D1" s="758"/>
      <c r="E1" s="758"/>
      <c r="F1" s="757"/>
      <c r="G1" s="757"/>
      <c r="H1" s="757"/>
      <c r="I1" s="757"/>
      <c r="J1" s="757"/>
      <c r="K1" s="757"/>
      <c r="L1" s="757"/>
      <c r="M1" s="757"/>
      <c r="N1" s="757"/>
      <c r="O1" s="757"/>
      <c r="P1" s="757"/>
      <c r="Q1" s="757"/>
      <c r="R1" s="757"/>
      <c r="S1" s="757"/>
      <c r="T1" s="757"/>
      <c r="U1" s="757"/>
      <c r="V1" s="757"/>
      <c r="W1" s="757"/>
      <c r="X1" s="757"/>
      <c r="Y1" s="757"/>
    </row>
    <row r="2" spans="1:25" ht="12" customHeight="1" x14ac:dyDescent="0.3">
      <c r="A2" s="708"/>
      <c r="B2" s="707"/>
      <c r="C2" s="707"/>
      <c r="D2" s="707"/>
      <c r="E2" s="707"/>
      <c r="F2" s="707"/>
      <c r="G2" s="707"/>
      <c r="H2" s="707"/>
      <c r="I2" s="707"/>
      <c r="J2" s="707"/>
      <c r="K2" s="707"/>
      <c r="L2" s="707"/>
      <c r="M2" s="707"/>
      <c r="N2" s="707"/>
      <c r="O2" s="707"/>
      <c r="P2" s="707"/>
      <c r="Q2" s="707"/>
      <c r="R2" s="707"/>
      <c r="S2" s="707"/>
      <c r="T2" s="707"/>
      <c r="U2" s="707"/>
      <c r="V2" s="707"/>
      <c r="W2" s="707"/>
      <c r="X2" s="707"/>
      <c r="Y2" s="707"/>
    </row>
    <row r="3" spans="1:25" ht="5.15" customHeight="1" thickBot="1" x14ac:dyDescent="0.35">
      <c r="A3" s="708"/>
      <c r="B3" s="707"/>
      <c r="C3" s="707"/>
      <c r="D3" s="707"/>
      <c r="E3" s="707"/>
      <c r="F3" s="707"/>
      <c r="G3" s="707"/>
      <c r="H3" s="707"/>
      <c r="I3" s="707"/>
      <c r="J3" s="707"/>
      <c r="K3" s="707"/>
      <c r="L3" s="707"/>
      <c r="M3" s="707"/>
      <c r="N3" s="707"/>
      <c r="O3" s="707"/>
      <c r="P3" s="707"/>
      <c r="Q3" s="707"/>
      <c r="R3" s="707"/>
      <c r="S3" s="707"/>
      <c r="T3" s="707"/>
      <c r="U3" s="707"/>
      <c r="V3" s="707"/>
      <c r="W3" s="707"/>
      <c r="X3" s="707"/>
      <c r="Y3" s="707"/>
    </row>
    <row r="4" spans="1:25" ht="5.15" customHeight="1" x14ac:dyDescent="0.3">
      <c r="A4" s="708"/>
      <c r="B4" s="714"/>
      <c r="C4" s="756" t="s">
        <v>0</v>
      </c>
      <c r="D4" s="756">
        <v>661.25</v>
      </c>
      <c r="E4" s="756"/>
      <c r="F4" s="756"/>
      <c r="G4" s="756"/>
      <c r="H4" s="756"/>
      <c r="I4" s="756"/>
      <c r="J4" s="756"/>
      <c r="K4" s="755"/>
      <c r="L4" s="755"/>
      <c r="M4" s="755"/>
      <c r="N4" s="755"/>
      <c r="O4" s="755"/>
      <c r="P4" s="755"/>
      <c r="Q4" s="755"/>
      <c r="R4" s="755"/>
      <c r="S4" s="755"/>
      <c r="T4" s="755"/>
      <c r="U4" s="755"/>
      <c r="V4" s="755"/>
      <c r="W4" s="755"/>
      <c r="X4" s="754"/>
      <c r="Y4" s="706"/>
    </row>
    <row r="5" spans="1:25" ht="13" customHeight="1" x14ac:dyDescent="0.3">
      <c r="A5" s="708"/>
      <c r="B5" s="714"/>
      <c r="C5" s="745"/>
      <c r="D5" s="745">
        <v>661.25</v>
      </c>
      <c r="E5" s="745" t="s">
        <v>1</v>
      </c>
      <c r="F5" s="753"/>
      <c r="G5" s="752" t="s">
        <v>1022</v>
      </c>
      <c r="H5" s="751"/>
      <c r="I5" s="751"/>
      <c r="J5" s="751"/>
      <c r="K5" s="751"/>
      <c r="L5" s="751"/>
      <c r="M5" s="751"/>
      <c r="N5" s="751"/>
      <c r="O5" s="751"/>
      <c r="P5" s="751"/>
      <c r="Q5" s="751"/>
      <c r="R5" s="751"/>
      <c r="S5" s="751"/>
      <c r="T5" s="750"/>
      <c r="U5" s="749"/>
      <c r="V5" s="748"/>
      <c r="W5" s="747"/>
      <c r="X5" s="715"/>
      <c r="Y5" s="706"/>
    </row>
    <row r="6" spans="1:25" ht="13" customHeight="1" x14ac:dyDescent="0.3">
      <c r="A6" s="708"/>
      <c r="B6" s="714"/>
      <c r="C6" s="745"/>
      <c r="D6" s="737"/>
      <c r="E6" s="728"/>
      <c r="F6" s="744"/>
      <c r="G6" s="742"/>
      <c r="H6" s="746"/>
      <c r="I6" s="742"/>
      <c r="J6" s="742"/>
      <c r="K6" s="742"/>
      <c r="L6" s="742"/>
      <c r="M6" s="742"/>
      <c r="N6" s="742"/>
      <c r="O6" s="742"/>
      <c r="P6" s="742"/>
      <c r="Q6" s="742"/>
      <c r="R6" s="742"/>
      <c r="S6" s="742"/>
      <c r="T6" s="741"/>
      <c r="U6" s="740"/>
      <c r="V6" s="739"/>
      <c r="W6" s="738"/>
      <c r="X6" s="715"/>
      <c r="Y6" s="706"/>
    </row>
    <row r="7" spans="1:25" ht="13" customHeight="1" x14ac:dyDescent="0.3">
      <c r="A7" s="708"/>
      <c r="B7" s="714"/>
      <c r="C7" s="728"/>
      <c r="D7" s="745"/>
      <c r="E7" s="728"/>
      <c r="F7" s="744"/>
      <c r="G7" s="794">
        <v>39336.602280092593</v>
      </c>
      <c r="H7" s="743"/>
      <c r="I7" s="742"/>
      <c r="J7" s="742"/>
      <c r="K7" s="742"/>
      <c r="L7" s="742"/>
      <c r="M7" s="742"/>
      <c r="N7" s="742"/>
      <c r="O7" s="742"/>
      <c r="P7" s="742"/>
      <c r="Q7" s="742"/>
      <c r="R7" s="742"/>
      <c r="S7" s="742"/>
      <c r="T7" s="741"/>
      <c r="U7" s="740"/>
      <c r="V7" s="739"/>
      <c r="W7" s="738"/>
      <c r="X7" s="715"/>
      <c r="Y7" s="706"/>
    </row>
    <row r="8" spans="1:25" ht="13" customHeight="1" x14ac:dyDescent="0.3">
      <c r="A8" s="708"/>
      <c r="B8" s="714"/>
      <c r="C8" s="728">
        <v>0</v>
      </c>
      <c r="D8" s="737"/>
      <c r="E8" s="728"/>
      <c r="F8" s="736"/>
      <c r="G8" s="735"/>
      <c r="H8" s="734"/>
      <c r="I8" s="733"/>
      <c r="J8" s="734"/>
      <c r="K8" s="733"/>
      <c r="L8" s="733"/>
      <c r="M8" s="733"/>
      <c r="N8" s="733"/>
      <c r="O8" s="733"/>
      <c r="P8" s="733"/>
      <c r="Q8" s="733"/>
      <c r="R8" s="733"/>
      <c r="S8" s="733"/>
      <c r="T8" s="732"/>
      <c r="U8" s="731"/>
      <c r="V8" s="730"/>
      <c r="W8" s="729"/>
      <c r="X8" s="715"/>
      <c r="Y8" s="706"/>
    </row>
    <row r="9" spans="1:25" ht="13" customHeight="1" x14ac:dyDescent="0.3">
      <c r="A9" s="708"/>
      <c r="B9" s="714"/>
      <c r="C9" s="728"/>
      <c r="D9" s="728"/>
      <c r="E9" s="728"/>
      <c r="F9" s="728"/>
      <c r="G9" s="728"/>
      <c r="H9" s="728"/>
      <c r="I9" s="728"/>
      <c r="J9" s="726"/>
      <c r="K9" s="726"/>
      <c r="L9" s="726"/>
      <c r="M9" s="726"/>
      <c r="N9" s="726"/>
      <c r="O9" s="726"/>
      <c r="P9" s="726"/>
      <c r="Q9" s="726"/>
      <c r="R9" s="726"/>
      <c r="S9" s="726"/>
      <c r="T9" s="726"/>
      <c r="U9" s="726"/>
      <c r="V9" s="726"/>
      <c r="W9" s="726"/>
      <c r="X9" s="715"/>
      <c r="Y9" s="706"/>
    </row>
    <row r="10" spans="1:25" ht="13" customHeight="1" x14ac:dyDescent="0.3">
      <c r="A10" s="708"/>
      <c r="B10" s="714"/>
      <c r="C10" s="728"/>
      <c r="D10" s="728"/>
      <c r="E10" s="728"/>
      <c r="F10" s="728"/>
      <c r="G10" s="728"/>
      <c r="H10" s="728"/>
      <c r="I10" s="728"/>
      <c r="J10" s="728"/>
      <c r="K10" s="728"/>
      <c r="L10" s="726"/>
      <c r="M10" s="726"/>
      <c r="N10" s="726"/>
      <c r="O10" s="726"/>
      <c r="P10" s="726"/>
      <c r="Q10" s="726"/>
      <c r="R10" s="726"/>
      <c r="S10" s="726"/>
      <c r="T10" s="726"/>
      <c r="U10" s="726"/>
      <c r="V10" s="726"/>
      <c r="W10" s="726"/>
      <c r="X10" s="715"/>
      <c r="Y10" s="706"/>
    </row>
    <row r="11" spans="1:25" ht="13" customHeight="1" x14ac:dyDescent="0.3">
      <c r="A11" s="708"/>
      <c r="B11" s="714"/>
      <c r="C11" s="728"/>
      <c r="D11" s="728"/>
      <c r="E11" s="728"/>
      <c r="F11" s="728"/>
      <c r="G11" s="728"/>
      <c r="H11" s="728"/>
      <c r="I11" s="728"/>
      <c r="J11" s="793"/>
      <c r="K11" s="793"/>
      <c r="L11" s="727"/>
      <c r="M11" s="727"/>
      <c r="N11" s="727"/>
      <c r="O11" s="727"/>
      <c r="P11" s="727"/>
      <c r="Q11" s="727"/>
      <c r="R11" s="727"/>
      <c r="S11" s="727"/>
      <c r="T11" s="726"/>
      <c r="U11" s="726"/>
      <c r="V11" s="726"/>
      <c r="W11" s="726"/>
      <c r="X11" s="715"/>
      <c r="Y11" s="706"/>
    </row>
    <row r="12" spans="1:25" ht="13" customHeight="1" x14ac:dyDescent="0.3">
      <c r="A12" s="708"/>
      <c r="B12" s="714"/>
      <c r="C12" s="720"/>
      <c r="D12" s="720"/>
      <c r="E12" s="720"/>
      <c r="F12" s="728"/>
      <c r="G12" s="728"/>
      <c r="H12" s="728"/>
      <c r="I12" s="728"/>
      <c r="J12" s="793"/>
      <c r="K12" s="793"/>
      <c r="L12" s="727"/>
      <c r="M12" s="727"/>
      <c r="N12" s="727"/>
      <c r="O12" s="727"/>
      <c r="P12" s="727"/>
      <c r="Q12" s="727"/>
      <c r="R12" s="727"/>
      <c r="S12" s="727"/>
      <c r="T12" s="726"/>
      <c r="U12" s="726"/>
      <c r="V12" s="726"/>
      <c r="W12" s="726"/>
      <c r="X12" s="715"/>
      <c r="Y12" s="706"/>
    </row>
    <row r="13" spans="1:25" ht="5.15" customHeight="1" x14ac:dyDescent="0.3">
      <c r="A13" s="708"/>
      <c r="B13" s="714"/>
      <c r="C13" s="720"/>
      <c r="D13" s="720"/>
      <c r="E13" s="720"/>
      <c r="F13" s="728"/>
      <c r="G13" s="728"/>
      <c r="H13" s="728"/>
      <c r="I13" s="728"/>
      <c r="J13" s="793"/>
      <c r="K13" s="793"/>
      <c r="L13" s="727"/>
      <c r="M13" s="727"/>
      <c r="N13" s="727"/>
      <c r="O13" s="727"/>
      <c r="P13" s="727"/>
      <c r="Q13" s="727"/>
      <c r="R13" s="727"/>
      <c r="S13" s="727"/>
      <c r="T13" s="726"/>
      <c r="U13" s="726"/>
      <c r="V13" s="726"/>
      <c r="W13" s="726"/>
      <c r="X13" s="715"/>
      <c r="Y13" s="706"/>
    </row>
    <row r="14" spans="1:25" ht="5.15" customHeight="1" x14ac:dyDescent="0.3">
      <c r="A14" s="708"/>
      <c r="B14" s="714"/>
      <c r="C14" s="720"/>
      <c r="D14" s="720"/>
      <c r="E14" s="720"/>
      <c r="F14" s="724"/>
      <c r="G14" s="806"/>
      <c r="H14" s="806"/>
      <c r="I14" s="806"/>
      <c r="J14" s="792"/>
      <c r="K14" s="792"/>
      <c r="L14" s="725"/>
      <c r="M14" s="725"/>
      <c r="N14" s="725"/>
      <c r="O14" s="725"/>
      <c r="P14" s="725"/>
      <c r="Q14" s="725"/>
      <c r="R14" s="725"/>
      <c r="S14" s="725"/>
      <c r="T14" s="716"/>
      <c r="U14" s="716"/>
      <c r="V14" s="716"/>
      <c r="W14" s="716"/>
      <c r="X14" s="715"/>
      <c r="Y14" s="706"/>
    </row>
    <row r="15" spans="1:25" ht="13" customHeight="1" x14ac:dyDescent="0.3">
      <c r="A15" s="708"/>
      <c r="B15" s="714"/>
      <c r="C15" s="720"/>
      <c r="D15" s="720"/>
      <c r="E15" s="720"/>
      <c r="F15" s="723"/>
      <c r="G15" s="718" t="s">
        <v>1021</v>
      </c>
      <c r="H15" s="718"/>
      <c r="I15" s="718"/>
      <c r="J15" s="96">
        <v>0.9</v>
      </c>
      <c r="K15" s="722"/>
      <c r="L15" s="717"/>
      <c r="M15" s="717"/>
      <c r="N15" s="717"/>
      <c r="O15" s="717"/>
      <c r="P15" s="717"/>
      <c r="Q15" s="717"/>
      <c r="R15" s="717"/>
      <c r="S15" s="717"/>
      <c r="T15" s="717"/>
      <c r="U15" s="717"/>
      <c r="V15" s="717"/>
      <c r="W15" s="721"/>
      <c r="X15" s="715"/>
      <c r="Y15" s="706"/>
    </row>
    <row r="16" spans="1:25" ht="13" customHeight="1" x14ac:dyDescent="0.3">
      <c r="A16" s="708"/>
      <c r="B16" s="714"/>
      <c r="C16" s="720"/>
      <c r="D16" s="720"/>
      <c r="E16" s="720"/>
      <c r="F16" s="723"/>
      <c r="G16" s="718" t="s">
        <v>1020</v>
      </c>
      <c r="H16" s="718"/>
      <c r="I16" s="718"/>
      <c r="J16" s="807">
        <v>660</v>
      </c>
      <c r="K16" s="717"/>
      <c r="L16" s="717"/>
      <c r="M16" s="717"/>
      <c r="N16" s="717"/>
      <c r="O16" s="717"/>
      <c r="P16" s="717"/>
      <c r="Q16" s="717"/>
      <c r="R16" s="717"/>
      <c r="S16" s="717"/>
      <c r="T16" s="717"/>
      <c r="U16" s="717"/>
      <c r="V16" s="717"/>
      <c r="W16" s="721"/>
      <c r="X16" s="715"/>
      <c r="Y16" s="706"/>
    </row>
    <row r="17" spans="1:25" ht="13" customHeight="1" x14ac:dyDescent="0.3">
      <c r="A17" s="708"/>
      <c r="B17" s="714"/>
      <c r="C17" s="720"/>
      <c r="D17" s="720"/>
      <c r="E17" s="720"/>
      <c r="F17" s="723"/>
      <c r="G17" s="718" t="s">
        <v>300</v>
      </c>
      <c r="H17" s="718"/>
      <c r="I17" s="718"/>
      <c r="J17" s="807" t="s">
        <v>1041</v>
      </c>
      <c r="K17" s="717"/>
      <c r="L17" s="717"/>
      <c r="M17" s="717"/>
      <c r="N17" s="717"/>
      <c r="O17" s="717"/>
      <c r="P17" s="717"/>
      <c r="Q17" s="717"/>
      <c r="R17" s="717"/>
      <c r="S17" s="717"/>
      <c r="T17" s="717"/>
      <c r="U17" s="717"/>
      <c r="V17" s="717"/>
      <c r="W17" s="721"/>
      <c r="X17" s="715"/>
      <c r="Y17" s="706"/>
    </row>
    <row r="18" spans="1:25" ht="5.15" customHeight="1" x14ac:dyDescent="0.3">
      <c r="A18" s="708"/>
      <c r="B18" s="714"/>
      <c r="C18" s="720"/>
      <c r="D18" s="720"/>
      <c r="E18" s="720"/>
      <c r="F18" s="719"/>
      <c r="G18" s="718"/>
      <c r="H18" s="718"/>
      <c r="I18" s="718"/>
      <c r="J18" s="717"/>
      <c r="K18" s="717"/>
      <c r="L18" s="717"/>
      <c r="M18" s="717"/>
      <c r="N18" s="717"/>
      <c r="O18" s="717"/>
      <c r="P18" s="717"/>
      <c r="Q18" s="717"/>
      <c r="R18" s="717"/>
      <c r="S18" s="717"/>
      <c r="T18" s="717"/>
      <c r="U18" s="717"/>
      <c r="V18" s="717"/>
      <c r="W18" s="716"/>
      <c r="X18" s="715"/>
      <c r="Y18" s="706"/>
    </row>
    <row r="19" spans="1:25" ht="24" customHeight="1" x14ac:dyDescent="0.3">
      <c r="A19" s="708"/>
      <c r="B19" s="714"/>
      <c r="C19" s="713"/>
      <c r="D19" s="713"/>
      <c r="E19" s="713"/>
      <c r="F19" s="713"/>
      <c r="G19" s="712" t="str">
        <f>G5</f>
        <v>AREA OF SALTBUSH</v>
      </c>
      <c r="H19" s="711"/>
      <c r="I19" s="711"/>
      <c r="J19" s="711"/>
      <c r="K19" s="711"/>
      <c r="L19" s="711"/>
      <c r="M19" s="711"/>
      <c r="N19" s="711"/>
      <c r="O19" s="711"/>
      <c r="P19" s="711"/>
      <c r="Q19" s="711"/>
      <c r="R19" s="711"/>
      <c r="S19" s="711"/>
      <c r="T19" s="711"/>
      <c r="U19" s="710"/>
      <c r="V19" s="710"/>
      <c r="W19" s="710"/>
      <c r="X19" s="709" t="s">
        <v>10</v>
      </c>
      <c r="Y19" s="706"/>
    </row>
    <row r="20" spans="1:25" ht="12" customHeight="1" x14ac:dyDescent="0.3">
      <c r="A20" s="708"/>
      <c r="B20" s="707"/>
      <c r="C20" s="707"/>
      <c r="D20" s="707"/>
      <c r="E20" s="707"/>
      <c r="F20" s="706"/>
      <c r="G20" s="706"/>
      <c r="H20" s="706"/>
      <c r="I20" s="706"/>
      <c r="J20" s="706"/>
      <c r="K20" s="706"/>
      <c r="L20" s="706"/>
      <c r="M20" s="706"/>
      <c r="N20" s="706"/>
      <c r="O20" s="706"/>
      <c r="P20" s="706"/>
      <c r="Q20" s="706"/>
      <c r="R20" s="706"/>
      <c r="S20" s="706"/>
      <c r="T20" s="706"/>
      <c r="U20" s="706"/>
      <c r="V20" s="706"/>
      <c r="W20" s="706"/>
      <c r="X20" s="706"/>
      <c r="Y20" s="706"/>
    </row>
    <row r="21" spans="1:25" ht="12" customHeight="1" x14ac:dyDescent="0.3">
      <c r="A21" s="708"/>
      <c r="B21" s="707"/>
      <c r="C21" s="707"/>
      <c r="D21" s="707"/>
      <c r="E21" s="707"/>
      <c r="F21" s="707"/>
      <c r="G21" s="707"/>
      <c r="H21" s="707"/>
      <c r="I21" s="707"/>
      <c r="J21" s="707"/>
      <c r="K21" s="707"/>
      <c r="L21" s="707"/>
      <c r="M21" s="707"/>
      <c r="N21" s="707"/>
      <c r="O21" s="707"/>
      <c r="P21" s="707"/>
      <c r="Q21" s="707"/>
      <c r="R21" s="707"/>
      <c r="S21" s="707"/>
      <c r="T21" s="707"/>
      <c r="U21" s="707"/>
      <c r="V21" s="707"/>
      <c r="W21" s="707"/>
      <c r="X21" s="707"/>
      <c r="Y21" s="707"/>
    </row>
    <row r="22" spans="1:25" ht="5.15" customHeight="1" thickBot="1" x14ac:dyDescent="0.35">
      <c r="A22" s="708"/>
      <c r="B22" s="707"/>
      <c r="C22" s="707"/>
      <c r="D22" s="707"/>
      <c r="E22" s="707"/>
      <c r="F22" s="707"/>
      <c r="G22" s="707"/>
      <c r="H22" s="707"/>
      <c r="I22" s="707"/>
      <c r="J22" s="707"/>
      <c r="K22" s="707"/>
      <c r="L22" s="707"/>
      <c r="M22" s="707"/>
      <c r="N22" s="707"/>
      <c r="O22" s="707"/>
      <c r="P22" s="707"/>
      <c r="Q22" s="707"/>
      <c r="R22" s="707"/>
      <c r="S22" s="707"/>
      <c r="T22" s="707"/>
      <c r="U22" s="707"/>
      <c r="V22" s="707"/>
      <c r="W22" s="707"/>
      <c r="X22" s="707"/>
      <c r="Y22" s="707"/>
    </row>
    <row r="23" spans="1:25" ht="5.15" customHeight="1" x14ac:dyDescent="0.3">
      <c r="A23" s="708"/>
      <c r="B23" s="714"/>
      <c r="C23" s="756" t="s">
        <v>0</v>
      </c>
      <c r="D23" s="756">
        <v>417.58461259214789</v>
      </c>
      <c r="E23" s="756"/>
      <c r="F23" s="756"/>
      <c r="G23" s="756"/>
      <c r="H23" s="756"/>
      <c r="I23" s="756"/>
      <c r="J23" s="756"/>
      <c r="K23" s="755"/>
      <c r="L23" s="755"/>
      <c r="M23" s="755"/>
      <c r="N23" s="755"/>
      <c r="O23" s="755"/>
      <c r="P23" s="755"/>
      <c r="Q23" s="755"/>
      <c r="R23" s="755"/>
      <c r="S23" s="755"/>
      <c r="T23" s="755"/>
      <c r="U23" s="755"/>
      <c r="V23" s="755"/>
      <c r="W23" s="755"/>
      <c r="X23" s="754"/>
      <c r="Y23" s="706"/>
    </row>
    <row r="24" spans="1:25" ht="13" customHeight="1" x14ac:dyDescent="0.3">
      <c r="A24" s="708"/>
      <c r="B24" s="714"/>
      <c r="C24" s="745"/>
      <c r="D24" s="745">
        <v>417.58461259214789</v>
      </c>
      <c r="E24" s="745" t="s">
        <v>1</v>
      </c>
      <c r="F24" s="753"/>
      <c r="G24" s="752" t="s">
        <v>1019</v>
      </c>
      <c r="H24" s="751"/>
      <c r="I24" s="751"/>
      <c r="J24" s="751"/>
      <c r="K24" s="751"/>
      <c r="L24" s="751"/>
      <c r="M24" s="751"/>
      <c r="N24" s="751"/>
      <c r="O24" s="751"/>
      <c r="P24" s="751"/>
      <c r="Q24" s="751"/>
      <c r="R24" s="751"/>
      <c r="S24" s="751"/>
      <c r="T24" s="750"/>
      <c r="U24" s="749"/>
      <c r="V24" s="748"/>
      <c r="W24" s="747"/>
      <c r="X24" s="715"/>
      <c r="Y24" s="706"/>
    </row>
    <row r="25" spans="1:25" ht="13" customHeight="1" x14ac:dyDescent="0.3">
      <c r="A25" s="708"/>
      <c r="B25" s="714"/>
      <c r="C25" s="745"/>
      <c r="D25" s="737"/>
      <c r="E25" s="728"/>
      <c r="F25" s="744"/>
      <c r="G25" s="742"/>
      <c r="H25" s="746"/>
      <c r="I25" s="742"/>
      <c r="J25" s="742"/>
      <c r="K25" s="742"/>
      <c r="L25" s="742"/>
      <c r="M25" s="742"/>
      <c r="N25" s="742"/>
      <c r="O25" s="742"/>
      <c r="P25" s="742"/>
      <c r="Q25" s="742"/>
      <c r="R25" s="742"/>
      <c r="S25" s="742"/>
      <c r="T25" s="741"/>
      <c r="U25" s="740"/>
      <c r="V25" s="739"/>
      <c r="W25" s="738"/>
      <c r="X25" s="715"/>
      <c r="Y25" s="706"/>
    </row>
    <row r="26" spans="1:25" ht="13" customHeight="1" x14ac:dyDescent="0.3">
      <c r="A26" s="708"/>
      <c r="B26" s="714"/>
      <c r="C26" s="728"/>
      <c r="D26" s="745"/>
      <c r="E26" s="728"/>
      <c r="F26" s="744"/>
      <c r="G26" s="794">
        <v>44719.60229166667</v>
      </c>
      <c r="H26" s="743"/>
      <c r="I26" s="742"/>
      <c r="J26" s="742"/>
      <c r="K26" s="742"/>
      <c r="L26" s="742"/>
      <c r="M26" s="742"/>
      <c r="N26" s="742"/>
      <c r="O26" s="742"/>
      <c r="P26" s="742"/>
      <c r="Q26" s="742"/>
      <c r="R26" s="742"/>
      <c r="S26" s="742"/>
      <c r="T26" s="741"/>
      <c r="U26" s="740"/>
      <c r="V26" s="739"/>
      <c r="W26" s="738"/>
      <c r="X26" s="715"/>
      <c r="Y26" s="706"/>
    </row>
    <row r="27" spans="1:25" ht="13" customHeight="1" x14ac:dyDescent="0.3">
      <c r="A27" s="708"/>
      <c r="B27" s="714"/>
      <c r="C27" s="728">
        <v>0</v>
      </c>
      <c r="D27" s="737"/>
      <c r="E27" s="728"/>
      <c r="F27" s="736"/>
      <c r="G27" s="735"/>
      <c r="H27" s="734"/>
      <c r="I27" s="733"/>
      <c r="J27" s="734"/>
      <c r="K27" s="733"/>
      <c r="L27" s="733"/>
      <c r="M27" s="733"/>
      <c r="N27" s="733"/>
      <c r="O27" s="733"/>
      <c r="P27" s="733"/>
      <c r="Q27" s="733"/>
      <c r="R27" s="733"/>
      <c r="S27" s="733"/>
      <c r="T27" s="732"/>
      <c r="U27" s="731"/>
      <c r="V27" s="730"/>
      <c r="W27" s="729"/>
      <c r="X27" s="715"/>
      <c r="Y27" s="706"/>
    </row>
    <row r="28" spans="1:25" ht="13" customHeight="1" x14ac:dyDescent="0.3">
      <c r="A28" s="708"/>
      <c r="B28" s="714"/>
      <c r="C28" s="728"/>
      <c r="D28" s="728"/>
      <c r="E28" s="728"/>
      <c r="F28" s="728"/>
      <c r="G28" s="728"/>
      <c r="H28" s="728"/>
      <c r="I28" s="728"/>
      <c r="J28" s="726"/>
      <c r="K28" s="726"/>
      <c r="L28" s="726"/>
      <c r="M28" s="726"/>
      <c r="N28" s="726"/>
      <c r="O28" s="726"/>
      <c r="P28" s="726"/>
      <c r="Q28" s="726"/>
      <c r="R28" s="726"/>
      <c r="S28" s="726"/>
      <c r="T28" s="726"/>
      <c r="U28" s="726"/>
      <c r="V28" s="726"/>
      <c r="W28" s="726"/>
      <c r="X28" s="715"/>
      <c r="Y28" s="706"/>
    </row>
    <row r="29" spans="1:25" ht="13" customHeight="1" x14ac:dyDescent="0.3">
      <c r="A29" s="708"/>
      <c r="B29" s="714"/>
      <c r="C29" s="728"/>
      <c r="D29" s="728"/>
      <c r="E29" s="728"/>
      <c r="F29" s="728"/>
      <c r="G29" s="728"/>
      <c r="H29" s="728"/>
      <c r="I29" s="728"/>
      <c r="J29" s="728"/>
      <c r="K29" s="728"/>
      <c r="L29" s="726"/>
      <c r="M29" s="726"/>
      <c r="N29" s="726"/>
      <c r="O29" s="726"/>
      <c r="P29" s="726"/>
      <c r="Q29" s="726"/>
      <c r="R29" s="726"/>
      <c r="S29" s="726"/>
      <c r="T29" s="726"/>
      <c r="U29" s="726"/>
      <c r="V29" s="726"/>
      <c r="W29" s="726"/>
      <c r="X29" s="715"/>
      <c r="Y29" s="706"/>
    </row>
    <row r="30" spans="1:25" ht="13" customHeight="1" x14ac:dyDescent="0.3">
      <c r="A30" s="708"/>
      <c r="B30" s="714"/>
      <c r="C30" s="728"/>
      <c r="D30" s="728"/>
      <c r="E30" s="728"/>
      <c r="F30" s="728"/>
      <c r="G30" s="728"/>
      <c r="H30" s="728"/>
      <c r="I30" s="728"/>
      <c r="J30" s="793"/>
      <c r="K30" s="793"/>
      <c r="L30" s="727"/>
      <c r="M30" s="727"/>
      <c r="N30" s="727"/>
      <c r="O30" s="727"/>
      <c r="P30" s="727"/>
      <c r="Q30" s="727"/>
      <c r="R30" s="727"/>
      <c r="S30" s="727"/>
      <c r="T30" s="726"/>
      <c r="U30" s="726"/>
      <c r="V30" s="726"/>
      <c r="W30" s="726"/>
      <c r="X30" s="715"/>
      <c r="Y30" s="706"/>
    </row>
    <row r="31" spans="1:25" ht="13" customHeight="1" x14ac:dyDescent="0.3">
      <c r="A31" s="708"/>
      <c r="B31" s="714"/>
      <c r="C31" s="720"/>
      <c r="D31" s="720"/>
      <c r="E31" s="720"/>
      <c r="F31" s="728"/>
      <c r="G31" s="728"/>
      <c r="H31" s="728"/>
      <c r="I31" s="728"/>
      <c r="J31" s="793" t="s">
        <v>1018</v>
      </c>
      <c r="K31" s="793" t="s">
        <v>1017</v>
      </c>
      <c r="L31" s="727"/>
      <c r="M31" s="727"/>
      <c r="N31" s="727"/>
      <c r="O31" s="727"/>
      <c r="P31" s="727"/>
      <c r="Q31" s="727"/>
      <c r="R31" s="727"/>
      <c r="S31" s="727"/>
      <c r="T31" s="726"/>
      <c r="U31" s="726"/>
      <c r="V31" s="726"/>
      <c r="W31" s="726"/>
      <c r="X31" s="715"/>
      <c r="Y31" s="706"/>
    </row>
    <row r="32" spans="1:25" ht="5.15" customHeight="1" x14ac:dyDescent="0.3">
      <c r="A32" s="708"/>
      <c r="B32" s="714"/>
      <c r="C32" s="720"/>
      <c r="D32" s="720"/>
      <c r="E32" s="720"/>
      <c r="F32" s="728"/>
      <c r="G32" s="728"/>
      <c r="H32" s="728"/>
      <c r="I32" s="728"/>
      <c r="J32" s="793"/>
      <c r="K32" s="793"/>
      <c r="L32" s="727"/>
      <c r="M32" s="727"/>
      <c r="N32" s="727"/>
      <c r="O32" s="727"/>
      <c r="P32" s="727"/>
      <c r="Q32" s="727"/>
      <c r="R32" s="727"/>
      <c r="S32" s="727"/>
      <c r="T32" s="726"/>
      <c r="U32" s="726"/>
      <c r="V32" s="726"/>
      <c r="W32" s="726"/>
      <c r="X32" s="715"/>
      <c r="Y32" s="706"/>
    </row>
    <row r="33" spans="1:25" ht="5.15" customHeight="1" x14ac:dyDescent="0.3">
      <c r="A33" s="708"/>
      <c r="B33" s="714"/>
      <c r="C33" s="720"/>
      <c r="D33" s="720"/>
      <c r="E33" s="720"/>
      <c r="F33" s="724"/>
      <c r="G33" s="806"/>
      <c r="H33" s="806"/>
      <c r="I33" s="806"/>
      <c r="J33" s="792"/>
      <c r="K33" s="792"/>
      <c r="L33" s="725"/>
      <c r="M33" s="725"/>
      <c r="N33" s="725"/>
      <c r="O33" s="725"/>
      <c r="P33" s="725"/>
      <c r="Q33" s="725"/>
      <c r="R33" s="725"/>
      <c r="S33" s="725"/>
      <c r="T33" s="716"/>
      <c r="U33" s="716"/>
      <c r="V33" s="716"/>
      <c r="W33" s="716"/>
      <c r="X33" s="715"/>
      <c r="Y33" s="706"/>
    </row>
    <row r="34" spans="1:25" ht="13" customHeight="1" x14ac:dyDescent="0.3">
      <c r="A34" s="708"/>
      <c r="B34" s="714"/>
      <c r="C34" s="720"/>
      <c r="D34" s="720"/>
      <c r="E34" s="720"/>
      <c r="F34" s="724"/>
      <c r="G34" s="718" t="s">
        <v>1016</v>
      </c>
      <c r="H34" s="718"/>
      <c r="I34" s="805" t="s">
        <v>1015</v>
      </c>
      <c r="J34" s="128">
        <v>453.5</v>
      </c>
      <c r="K34" s="128">
        <v>80</v>
      </c>
      <c r="L34" s="717"/>
      <c r="M34" s="717"/>
      <c r="N34" s="717"/>
      <c r="O34" s="717"/>
      <c r="P34" s="717"/>
      <c r="Q34" s="717"/>
      <c r="R34" s="717"/>
      <c r="S34" s="717"/>
      <c r="T34" s="717"/>
      <c r="U34" s="717"/>
      <c r="V34" s="717"/>
      <c r="W34" s="721"/>
      <c r="X34" s="715"/>
      <c r="Y34" s="706"/>
    </row>
    <row r="35" spans="1:25" ht="13" customHeight="1" x14ac:dyDescent="0.3">
      <c r="A35" s="708"/>
      <c r="B35" s="714"/>
      <c r="C35" s="720"/>
      <c r="D35" s="720"/>
      <c r="E35" s="720"/>
      <c r="F35" s="724"/>
      <c r="G35" s="718" t="s">
        <v>1014</v>
      </c>
      <c r="H35" s="718"/>
      <c r="I35" s="805"/>
      <c r="J35" s="96">
        <v>0.8</v>
      </c>
      <c r="K35" s="96">
        <v>0.8</v>
      </c>
      <c r="L35" s="717"/>
      <c r="M35" s="717"/>
      <c r="N35" s="717"/>
      <c r="O35" s="717"/>
      <c r="P35" s="717"/>
      <c r="Q35" s="717"/>
      <c r="R35" s="717"/>
      <c r="S35" s="717"/>
      <c r="T35" s="717"/>
      <c r="U35" s="717"/>
      <c r="V35" s="717"/>
      <c r="W35" s="721"/>
      <c r="X35" s="715"/>
      <c r="Y35" s="706"/>
    </row>
    <row r="36" spans="1:25" ht="13" customHeight="1" x14ac:dyDescent="0.3">
      <c r="A36" s="708"/>
      <c r="B36" s="714"/>
      <c r="C36" s="720"/>
      <c r="D36" s="720"/>
      <c r="E36" s="720"/>
      <c r="F36" s="724"/>
      <c r="G36" s="718" t="s">
        <v>1013</v>
      </c>
      <c r="H36" s="718"/>
      <c r="I36" s="805" t="s">
        <v>1012</v>
      </c>
      <c r="J36" s="128">
        <v>20</v>
      </c>
      <c r="K36" s="128">
        <v>10</v>
      </c>
      <c r="L36" s="717"/>
      <c r="M36" s="717"/>
      <c r="N36" s="717"/>
      <c r="O36" s="717"/>
      <c r="P36" s="717"/>
      <c r="Q36" s="717"/>
      <c r="R36" s="717"/>
      <c r="S36" s="717"/>
      <c r="T36" s="717"/>
      <c r="U36" s="717"/>
      <c r="V36" s="717"/>
      <c r="W36" s="721"/>
      <c r="X36" s="715"/>
      <c r="Y36" s="706"/>
    </row>
    <row r="37" spans="1:25" ht="13" customHeight="1" x14ac:dyDescent="0.35">
      <c r="A37" s="708"/>
      <c r="B37" s="714"/>
      <c r="C37" s="720"/>
      <c r="D37" s="720"/>
      <c r="E37" s="720"/>
      <c r="F37" s="723"/>
      <c r="G37" s="718" t="s">
        <v>1037</v>
      </c>
      <c r="H37" s="718"/>
      <c r="I37" s="718"/>
      <c r="J37" s="815">
        <v>43466</v>
      </c>
      <c r="K37" s="814">
        <f>MIN(364,INT((J37 - DATE(YEAR(J37),1,1))))</f>
        <v>0</v>
      </c>
      <c r="L37" s="717"/>
      <c r="M37" s="717"/>
      <c r="N37" s="717"/>
      <c r="O37" s="717"/>
      <c r="P37" s="717"/>
      <c r="Q37" s="717"/>
      <c r="R37" s="717"/>
      <c r="S37" s="717"/>
      <c r="T37" s="717"/>
      <c r="U37" s="717"/>
      <c r="V37" s="717"/>
      <c r="W37" s="721"/>
      <c r="X37" s="715"/>
      <c r="Y37" s="706"/>
    </row>
    <row r="38" spans="1:25" ht="13" customHeight="1" x14ac:dyDescent="0.3">
      <c r="A38" s="708"/>
      <c r="B38" s="714"/>
      <c r="C38" s="720"/>
      <c r="D38" s="720"/>
      <c r="E38" s="720"/>
      <c r="F38" s="723"/>
      <c r="G38" s="718"/>
      <c r="H38" s="718"/>
      <c r="I38" s="718"/>
      <c r="J38" s="718"/>
      <c r="K38" s="718"/>
      <c r="L38" s="717"/>
      <c r="M38" s="717"/>
      <c r="N38" s="717"/>
      <c r="O38" s="717"/>
      <c r="P38" s="717"/>
      <c r="Q38" s="717"/>
      <c r="R38" s="717"/>
      <c r="S38" s="717"/>
      <c r="T38" s="717"/>
      <c r="U38" s="717"/>
      <c r="V38" s="717"/>
      <c r="W38" s="721"/>
      <c r="X38" s="715"/>
      <c r="Y38" s="706"/>
    </row>
    <row r="39" spans="1:25" ht="13" customHeight="1" x14ac:dyDescent="0.3">
      <c r="A39" s="708"/>
      <c r="B39" s="714"/>
      <c r="C39" s="720"/>
      <c r="D39" s="720"/>
      <c r="E39" s="720"/>
      <c r="F39" s="723"/>
      <c r="G39" s="718"/>
      <c r="H39" s="718"/>
      <c r="I39" s="718" t="s">
        <v>1044</v>
      </c>
      <c r="J39" s="718">
        <f>PMT(5%,i_saltbush_life,-i_saltbush_estab_cost/i_saltbush_success)</f>
        <v>45.487516613723137</v>
      </c>
      <c r="K39" s="718">
        <f>PMT(5%,i_understory_life,-i_understory_estab_cost/i_understory_success)</f>
        <v>12.950457496545667</v>
      </c>
      <c r="L39" s="717"/>
      <c r="M39" s="717"/>
      <c r="N39" s="717"/>
      <c r="O39" s="717"/>
      <c r="P39" s="717"/>
      <c r="Q39" s="717"/>
      <c r="R39" s="717"/>
      <c r="S39" s="717"/>
      <c r="T39" s="717"/>
      <c r="U39" s="717"/>
      <c r="V39" s="717"/>
      <c r="W39" s="721"/>
      <c r="X39" s="715"/>
      <c r="Y39" s="706"/>
    </row>
    <row r="40" spans="1:25" ht="5.15" customHeight="1" x14ac:dyDescent="0.3">
      <c r="A40" s="708"/>
      <c r="B40" s="714"/>
      <c r="C40" s="720"/>
      <c r="D40" s="720"/>
      <c r="E40" s="720"/>
      <c r="F40" s="719"/>
      <c r="G40" s="718"/>
      <c r="H40" s="718"/>
      <c r="I40" s="718"/>
      <c r="J40" s="717"/>
      <c r="K40" s="717"/>
      <c r="L40" s="717"/>
      <c r="M40" s="717"/>
      <c r="N40" s="717"/>
      <c r="O40" s="717"/>
      <c r="P40" s="717"/>
      <c r="Q40" s="717"/>
      <c r="R40" s="717"/>
      <c r="S40" s="717"/>
      <c r="T40" s="717"/>
      <c r="U40" s="717"/>
      <c r="V40" s="717"/>
      <c r="W40" s="716"/>
      <c r="X40" s="715"/>
      <c r="Y40" s="706"/>
    </row>
    <row r="41" spans="1:25" ht="24" customHeight="1" x14ac:dyDescent="0.3">
      <c r="A41" s="708"/>
      <c r="B41" s="714"/>
      <c r="C41" s="713"/>
      <c r="D41" s="713"/>
      <c r="E41" s="713"/>
      <c r="F41" s="713"/>
      <c r="G41" s="712" t="str">
        <f>G24</f>
        <v>COST OF ESTABLISHING SALTBUSH</v>
      </c>
      <c r="H41" s="711"/>
      <c r="I41" s="711"/>
      <c r="J41" s="711"/>
      <c r="K41" s="711"/>
      <c r="L41" s="711"/>
      <c r="M41" s="711"/>
      <c r="N41" s="711"/>
      <c r="O41" s="711"/>
      <c r="P41" s="711"/>
      <c r="Q41" s="711"/>
      <c r="R41" s="711"/>
      <c r="S41" s="711"/>
      <c r="T41" s="711"/>
      <c r="U41" s="710"/>
      <c r="V41" s="710"/>
      <c r="W41" s="710"/>
      <c r="X41" s="709" t="s">
        <v>10</v>
      </c>
      <c r="Y41" s="706"/>
    </row>
    <row r="42" spans="1:25" ht="12" customHeight="1" x14ac:dyDescent="0.3">
      <c r="A42" s="708"/>
      <c r="B42" s="707"/>
      <c r="C42" s="707"/>
      <c r="D42" s="707"/>
      <c r="E42" s="707"/>
      <c r="F42" s="706"/>
      <c r="G42" s="706"/>
      <c r="H42" s="706"/>
      <c r="I42" s="706"/>
      <c r="J42" s="706"/>
      <c r="K42" s="706"/>
      <c r="L42" s="706"/>
      <c r="M42" s="706"/>
      <c r="N42" s="706"/>
      <c r="O42" s="706"/>
      <c r="P42" s="706"/>
      <c r="Q42" s="706"/>
      <c r="R42" s="706"/>
      <c r="S42" s="706"/>
      <c r="T42" s="706"/>
      <c r="U42" s="706"/>
      <c r="V42" s="706"/>
      <c r="W42" s="706"/>
      <c r="X42" s="706"/>
      <c r="Y42" s="706"/>
    </row>
    <row r="43" spans="1:25" ht="12" customHeight="1" x14ac:dyDescent="0.25">
      <c r="A43" s="708"/>
      <c r="B43" s="758"/>
      <c r="C43" s="758"/>
      <c r="D43" s="758"/>
      <c r="E43" s="758"/>
      <c r="F43" s="758"/>
      <c r="G43" s="758"/>
      <c r="H43" s="758"/>
      <c r="I43" s="758"/>
      <c r="J43" s="758"/>
      <c r="K43" s="758"/>
      <c r="L43" s="758"/>
      <c r="M43" s="758"/>
      <c r="N43" s="758"/>
      <c r="O43" s="758"/>
      <c r="P43" s="758"/>
      <c r="Q43" s="758"/>
      <c r="R43" s="758"/>
      <c r="S43" s="758"/>
      <c r="T43" s="758"/>
      <c r="U43" s="758"/>
      <c r="V43" s="758"/>
      <c r="W43" s="758"/>
      <c r="X43" s="758"/>
    </row>
    <row r="44" spans="1:25" ht="5.15" customHeight="1" thickBot="1" x14ac:dyDescent="0.3">
      <c r="A44" s="708"/>
      <c r="B44" s="758"/>
      <c r="C44" s="758"/>
      <c r="D44" s="758"/>
      <c r="E44" s="798"/>
      <c r="F44" s="758"/>
      <c r="G44" s="758"/>
      <c r="H44" s="758"/>
      <c r="I44" s="758"/>
      <c r="J44" s="758"/>
      <c r="K44" s="758"/>
      <c r="L44" s="758"/>
      <c r="M44" s="758"/>
      <c r="N44" s="758"/>
      <c r="O44" s="758"/>
      <c r="P44" s="758"/>
      <c r="Q44" s="758"/>
      <c r="R44" s="758"/>
      <c r="S44" s="758"/>
      <c r="T44" s="758"/>
      <c r="U44" s="758"/>
      <c r="V44" s="758"/>
      <c r="W44" s="758"/>
      <c r="X44" s="758"/>
    </row>
    <row r="45" spans="1:25" ht="5.15" customHeight="1" x14ac:dyDescent="0.3">
      <c r="A45" s="708"/>
      <c r="B45" s="758"/>
      <c r="C45" s="784" t="s">
        <v>0</v>
      </c>
      <c r="D45" s="784">
        <v>4408.9250000000002</v>
      </c>
      <c r="E45" s="784"/>
      <c r="F45" s="784"/>
      <c r="G45" s="784"/>
      <c r="H45" s="784"/>
      <c r="I45" s="784"/>
      <c r="J45" s="783"/>
      <c r="K45" s="783"/>
      <c r="L45" s="783"/>
      <c r="M45" s="783"/>
      <c r="N45" s="783"/>
      <c r="O45" s="783"/>
      <c r="P45" s="783"/>
      <c r="Q45" s="783"/>
      <c r="R45" s="783"/>
      <c r="S45" s="783"/>
      <c r="T45" s="783"/>
      <c r="U45" s="783"/>
      <c r="V45" s="783"/>
      <c r="W45" s="782"/>
      <c r="X45" s="757"/>
    </row>
    <row r="46" spans="1:25" ht="13" customHeight="1" x14ac:dyDescent="0.3">
      <c r="A46" s="708"/>
      <c r="B46" s="758"/>
      <c r="C46" s="781"/>
      <c r="D46" s="781">
        <v>4408.9250000000002</v>
      </c>
      <c r="E46" s="781" t="s">
        <v>1</v>
      </c>
      <c r="F46" s="779"/>
      <c r="G46" s="786" t="s">
        <v>1033</v>
      </c>
      <c r="H46" s="779"/>
      <c r="I46" s="779"/>
      <c r="J46" s="779"/>
      <c r="K46" s="779"/>
      <c r="L46" s="776"/>
      <c r="M46" s="779"/>
      <c r="N46" s="779"/>
      <c r="O46" s="779"/>
      <c r="P46" s="779"/>
      <c r="Q46" s="779"/>
      <c r="R46" s="779"/>
      <c r="S46" s="779"/>
      <c r="T46" s="778"/>
      <c r="U46" s="780"/>
      <c r="V46" s="776"/>
      <c r="W46" s="763"/>
      <c r="X46" s="757"/>
    </row>
    <row r="47" spans="1:25" ht="13" customHeight="1" x14ac:dyDescent="0.3">
      <c r="A47" s="708"/>
      <c r="B47" s="758"/>
      <c r="C47" s="781"/>
      <c r="D47" s="781"/>
      <c r="E47" s="768"/>
      <c r="F47" s="779"/>
      <c r="G47" s="779"/>
      <c r="H47" s="780"/>
      <c r="I47" s="779"/>
      <c r="J47" s="779"/>
      <c r="K47" s="779"/>
      <c r="L47" s="776"/>
      <c r="M47" s="779"/>
      <c r="N47" s="779"/>
      <c r="O47" s="779"/>
      <c r="P47" s="779"/>
      <c r="Q47" s="779"/>
      <c r="R47" s="779"/>
      <c r="S47" s="779"/>
      <c r="T47" s="778"/>
      <c r="U47" s="777"/>
      <c r="V47" s="776"/>
      <c r="W47" s="763"/>
      <c r="X47" s="757"/>
    </row>
    <row r="48" spans="1:25" ht="13" customHeight="1" x14ac:dyDescent="0.3">
      <c r="A48" s="708"/>
      <c r="B48" s="758"/>
      <c r="C48" s="768"/>
      <c r="D48" s="781"/>
      <c r="E48" s="768"/>
      <c r="F48" s="779"/>
      <c r="G48" s="797">
        <v>38530.672997685186</v>
      </c>
      <c r="H48" s="780"/>
      <c r="I48" s="779"/>
      <c r="J48" s="779" t="s">
        <v>1034</v>
      </c>
      <c r="K48" s="779"/>
      <c r="L48" s="776"/>
      <c r="M48" s="779"/>
      <c r="N48" s="779"/>
      <c r="O48" s="779"/>
      <c r="P48" s="779"/>
      <c r="Q48" s="779"/>
      <c r="R48" s="779"/>
      <c r="S48" s="779"/>
      <c r="T48" s="778"/>
      <c r="U48" s="777"/>
      <c r="V48" s="776"/>
      <c r="W48" s="763"/>
      <c r="X48" s="757"/>
    </row>
    <row r="49" spans="1:24" ht="13" customHeight="1" x14ac:dyDescent="0.3">
      <c r="A49" s="708"/>
      <c r="B49" s="758"/>
      <c r="C49" s="768">
        <v>0</v>
      </c>
      <c r="D49" s="781"/>
      <c r="E49" s="768"/>
      <c r="F49" s="779"/>
      <c r="G49" s="787"/>
      <c r="H49" s="780"/>
      <c r="I49" s="780"/>
      <c r="J49" s="779"/>
      <c r="K49" s="779"/>
      <c r="L49" s="776"/>
      <c r="M49" s="779"/>
      <c r="N49" s="779"/>
      <c r="O49" s="779"/>
      <c r="P49" s="779"/>
      <c r="Q49" s="779"/>
      <c r="R49" s="779"/>
      <c r="S49" s="779"/>
      <c r="T49" s="778"/>
      <c r="U49" s="777"/>
      <c r="V49" s="776"/>
      <c r="W49" s="763"/>
      <c r="X49" s="757"/>
    </row>
    <row r="50" spans="1:24" ht="13" customHeight="1" x14ac:dyDescent="0.3">
      <c r="A50" s="708"/>
      <c r="B50" s="758"/>
      <c r="C50" s="768"/>
      <c r="D50" s="768"/>
      <c r="E50" s="768"/>
      <c r="F50" s="768"/>
      <c r="G50" s="768"/>
      <c r="H50" s="768"/>
      <c r="I50" s="774"/>
      <c r="J50" s="774" t="s">
        <v>985</v>
      </c>
      <c r="K50" s="774"/>
      <c r="L50" s="774"/>
      <c r="M50" s="774"/>
      <c r="N50" s="774"/>
      <c r="O50" s="774"/>
      <c r="P50" s="774"/>
      <c r="Q50" s="774"/>
      <c r="R50" s="774"/>
      <c r="S50" s="774"/>
      <c r="T50" s="774"/>
      <c r="U50" s="774"/>
      <c r="V50" s="774"/>
      <c r="W50" s="763"/>
      <c r="X50" s="757"/>
    </row>
    <row r="51" spans="1:24" ht="13" customHeight="1" x14ac:dyDescent="0.3">
      <c r="A51" s="708"/>
      <c r="B51" s="758"/>
      <c r="C51" s="768"/>
      <c r="D51" s="768"/>
      <c r="E51" s="768"/>
      <c r="F51" s="768"/>
      <c r="G51" s="768"/>
      <c r="H51" s="768"/>
      <c r="I51" s="774"/>
      <c r="J51" s="774"/>
      <c r="K51" s="799" t="s">
        <v>1011</v>
      </c>
      <c r="L51" s="768"/>
      <c r="M51" s="768"/>
      <c r="N51" s="768"/>
      <c r="O51" s="768"/>
      <c r="P51" s="768"/>
      <c r="Q51" s="768"/>
      <c r="R51" s="768"/>
      <c r="S51" s="768"/>
      <c r="T51" s="768"/>
      <c r="U51" s="799"/>
      <c r="V51" s="774"/>
      <c r="W51" s="763"/>
      <c r="X51" s="757"/>
    </row>
    <row r="52" spans="1:24" ht="13" customHeight="1" x14ac:dyDescent="0.3">
      <c r="A52" s="708"/>
      <c r="B52" s="758"/>
      <c r="C52" s="768"/>
      <c r="D52" s="768"/>
      <c r="E52" s="768"/>
      <c r="F52" s="768"/>
      <c r="G52" s="768"/>
      <c r="H52" s="768"/>
      <c r="I52" s="801" t="s">
        <v>1010</v>
      </c>
      <c r="J52" s="801" t="s">
        <v>1009</v>
      </c>
      <c r="K52" s="802" t="s">
        <v>1008</v>
      </c>
      <c r="L52" s="793"/>
      <c r="M52" s="768" t="s">
        <v>997</v>
      </c>
      <c r="N52" s="768"/>
      <c r="O52" s="793"/>
      <c r="P52" s="774" t="s">
        <v>995</v>
      </c>
      <c r="Q52" s="793"/>
      <c r="R52" s="768" t="s">
        <v>993</v>
      </c>
      <c r="S52" s="793"/>
      <c r="T52" s="793" t="s">
        <v>1099</v>
      </c>
      <c r="U52" s="774"/>
      <c r="V52" s="774"/>
      <c r="W52" s="763"/>
      <c r="X52" s="757"/>
    </row>
    <row r="53" spans="1:24" ht="13" customHeight="1" x14ac:dyDescent="0.3">
      <c r="A53" s="708"/>
      <c r="B53" s="758"/>
      <c r="C53" s="768"/>
      <c r="D53" s="768"/>
      <c r="E53" s="768"/>
      <c r="F53" s="768"/>
      <c r="G53" s="768"/>
      <c r="H53" s="768"/>
      <c r="I53" s="793" t="s">
        <v>1007</v>
      </c>
      <c r="J53" s="793" t="s">
        <v>1006</v>
      </c>
      <c r="K53" s="793" t="s">
        <v>1005</v>
      </c>
      <c r="L53" s="793"/>
      <c r="M53" s="768" t="s">
        <v>986</v>
      </c>
      <c r="N53" s="768" t="s">
        <v>996</v>
      </c>
      <c r="O53" s="793"/>
      <c r="P53" s="774" t="s">
        <v>994</v>
      </c>
      <c r="Q53" s="793"/>
      <c r="R53" s="768" t="s">
        <v>992</v>
      </c>
      <c r="S53" s="793"/>
      <c r="T53" s="793" t="s">
        <v>1100</v>
      </c>
      <c r="U53" s="774"/>
      <c r="V53" s="774"/>
      <c r="W53" s="763"/>
      <c r="X53" s="757"/>
    </row>
    <row r="54" spans="1:24" ht="5.15" customHeight="1" x14ac:dyDescent="0.3">
      <c r="A54" s="708"/>
      <c r="B54" s="758"/>
      <c r="C54" s="768"/>
      <c r="D54" s="768"/>
      <c r="E54" s="768"/>
      <c r="F54" s="768"/>
      <c r="G54" s="768"/>
      <c r="H54" s="768"/>
      <c r="I54" s="793"/>
      <c r="J54" s="793"/>
      <c r="K54" s="793"/>
      <c r="L54" s="793"/>
      <c r="M54" s="768"/>
      <c r="N54" s="768"/>
      <c r="O54" s="793"/>
      <c r="P54" s="774"/>
      <c r="Q54" s="793"/>
      <c r="R54" s="768"/>
      <c r="S54" s="793"/>
      <c r="T54" s="793"/>
      <c r="U54" s="774"/>
      <c r="V54" s="774"/>
      <c r="W54" s="763"/>
      <c r="X54" s="757"/>
    </row>
    <row r="55" spans="1:24" ht="5.15" customHeight="1" x14ac:dyDescent="0.3">
      <c r="A55" s="708"/>
      <c r="B55" s="758"/>
      <c r="C55" s="768"/>
      <c r="D55" s="768"/>
      <c r="E55" s="768"/>
      <c r="F55" s="770"/>
      <c r="G55" s="770"/>
      <c r="H55" s="770"/>
      <c r="I55" s="773"/>
      <c r="J55" s="773"/>
      <c r="K55" s="795"/>
      <c r="L55" s="773"/>
      <c r="M55" s="770"/>
      <c r="N55" s="770"/>
      <c r="O55" s="773"/>
      <c r="P55" s="764"/>
      <c r="Q55" s="773"/>
      <c r="R55" s="770"/>
      <c r="S55" s="773"/>
      <c r="T55" s="773"/>
      <c r="U55" s="764"/>
      <c r="V55" s="764"/>
      <c r="W55" s="763"/>
      <c r="X55" s="757"/>
    </row>
    <row r="56" spans="1:24" ht="13" customHeight="1" x14ac:dyDescent="0.3">
      <c r="A56" s="708"/>
      <c r="B56" s="758"/>
      <c r="C56" s="768"/>
      <c r="D56" s="768"/>
      <c r="E56" s="768"/>
      <c r="F56" s="770"/>
      <c r="G56" s="771" t="s">
        <v>1023</v>
      </c>
      <c r="H56" s="804" t="s">
        <v>342</v>
      </c>
      <c r="I56" s="128">
        <v>50</v>
      </c>
      <c r="J56" s="808">
        <v>4.5</v>
      </c>
      <c r="K56" s="655">
        <v>0.01</v>
      </c>
      <c r="L56" s="769"/>
      <c r="M56" s="96">
        <v>0.23699999999999999</v>
      </c>
      <c r="N56" s="96">
        <v>0.64</v>
      </c>
      <c r="O56" s="769"/>
      <c r="P56" s="96">
        <v>0.42</v>
      </c>
      <c r="Q56" s="788"/>
      <c r="R56" s="96">
        <v>1</v>
      </c>
      <c r="S56" s="769"/>
      <c r="T56" s="837">
        <f t="shared" ref="T56:T119" si="0">MAX(12%,MIN(20%,20%-(P56-30%)*0.8))</f>
        <v>0.12</v>
      </c>
      <c r="U56" s="764"/>
      <c r="V56" s="764"/>
      <c r="W56" s="803"/>
      <c r="X56" s="757"/>
    </row>
    <row r="57" spans="1:24" ht="13" customHeight="1" x14ac:dyDescent="0.3">
      <c r="A57" s="708"/>
      <c r="B57" s="758"/>
      <c r="C57" s="768"/>
      <c r="D57" s="768"/>
      <c r="E57" s="768"/>
      <c r="F57" s="770"/>
      <c r="G57" s="771"/>
      <c r="H57" s="804" t="s">
        <v>107</v>
      </c>
      <c r="I57" s="128">
        <v>100</v>
      </c>
      <c r="J57" s="808">
        <v>2.2000000000000002</v>
      </c>
      <c r="K57" s="655">
        <v>0.01</v>
      </c>
      <c r="L57" s="769"/>
      <c r="M57" s="96">
        <v>0.23699999999999999</v>
      </c>
      <c r="N57" s="771"/>
      <c r="O57" s="769"/>
      <c r="P57" s="96">
        <v>0.42</v>
      </c>
      <c r="Q57" s="788"/>
      <c r="R57" s="96">
        <v>1</v>
      </c>
      <c r="S57" s="769"/>
      <c r="T57" s="837">
        <f t="shared" si="0"/>
        <v>0.12</v>
      </c>
      <c r="U57" s="764"/>
      <c r="V57" s="764"/>
      <c r="W57" s="803"/>
      <c r="X57" s="757"/>
    </row>
    <row r="58" spans="1:24" ht="13" customHeight="1" x14ac:dyDescent="0.3">
      <c r="A58" s="708"/>
      <c r="B58" s="758"/>
      <c r="C58" s="768"/>
      <c r="D58" s="768"/>
      <c r="E58" s="768"/>
      <c r="F58" s="770"/>
      <c r="G58" s="771"/>
      <c r="H58" s="804" t="s">
        <v>108</v>
      </c>
      <c r="I58" s="128">
        <v>100</v>
      </c>
      <c r="J58" s="808">
        <v>2.2000000000000002</v>
      </c>
      <c r="K58" s="655">
        <v>0.01</v>
      </c>
      <c r="L58" s="769"/>
      <c r="M58" s="96">
        <v>0.23699999999999999</v>
      </c>
      <c r="N58" s="771"/>
      <c r="O58" s="769"/>
      <c r="P58" s="96">
        <v>0.32</v>
      </c>
      <c r="Q58" s="788"/>
      <c r="R58" s="96">
        <v>1</v>
      </c>
      <c r="S58" s="769"/>
      <c r="T58" s="837">
        <f t="shared" si="0"/>
        <v>0.184</v>
      </c>
      <c r="U58" s="764"/>
      <c r="V58" s="764"/>
      <c r="W58" s="803"/>
      <c r="X58" s="757"/>
    </row>
    <row r="59" spans="1:24" ht="13" customHeight="1" x14ac:dyDescent="0.3">
      <c r="A59" s="708"/>
      <c r="B59" s="758"/>
      <c r="C59" s="768"/>
      <c r="D59" s="768"/>
      <c r="E59" s="768"/>
      <c r="F59" s="770"/>
      <c r="G59" s="771"/>
      <c r="H59" s="804" t="s">
        <v>109</v>
      </c>
      <c r="I59" s="128">
        <v>150</v>
      </c>
      <c r="J59" s="808">
        <v>1.8</v>
      </c>
      <c r="K59" s="655">
        <v>0.01</v>
      </c>
      <c r="L59" s="769"/>
      <c r="M59" s="96">
        <v>0.23699999999999999</v>
      </c>
      <c r="N59" s="771"/>
      <c r="O59" s="769"/>
      <c r="P59" s="96">
        <v>0.14000000000000001</v>
      </c>
      <c r="Q59" s="788"/>
      <c r="R59" s="96">
        <v>1</v>
      </c>
      <c r="S59" s="769"/>
      <c r="T59" s="837">
        <f t="shared" si="0"/>
        <v>0.2</v>
      </c>
      <c r="U59" s="764"/>
      <c r="V59" s="764"/>
      <c r="W59" s="803"/>
      <c r="X59" s="757"/>
    </row>
    <row r="60" spans="1:24" ht="13" customHeight="1" x14ac:dyDescent="0.3">
      <c r="A60" s="708"/>
      <c r="B60" s="758"/>
      <c r="C60" s="768"/>
      <c r="D60" s="768"/>
      <c r="E60" s="768"/>
      <c r="F60" s="767"/>
      <c r="G60" s="771"/>
      <c r="H60" s="804" t="s">
        <v>110</v>
      </c>
      <c r="I60" s="128">
        <v>300</v>
      </c>
      <c r="J60" s="808">
        <v>0.75</v>
      </c>
      <c r="K60" s="655">
        <v>0.01</v>
      </c>
      <c r="L60" s="769"/>
      <c r="M60" s="96">
        <v>0.23699999999999999</v>
      </c>
      <c r="N60" s="771"/>
      <c r="O60" s="769"/>
      <c r="P60" s="96">
        <v>0.12</v>
      </c>
      <c r="Q60" s="788"/>
      <c r="R60" s="96">
        <v>1</v>
      </c>
      <c r="S60" s="769"/>
      <c r="T60" s="837">
        <f t="shared" si="0"/>
        <v>0.2</v>
      </c>
      <c r="U60" s="764"/>
      <c r="V60" s="764"/>
      <c r="W60" s="803"/>
      <c r="X60" s="757"/>
    </row>
    <row r="61" spans="1:24" ht="13" customHeight="1" x14ac:dyDescent="0.3">
      <c r="A61" s="708"/>
      <c r="B61" s="758"/>
      <c r="C61" s="768"/>
      <c r="D61" s="768"/>
      <c r="E61" s="768"/>
      <c r="F61" s="789"/>
      <c r="G61" s="771"/>
      <c r="H61" s="804" t="s">
        <v>111</v>
      </c>
      <c r="I61" s="128">
        <v>300</v>
      </c>
      <c r="J61" s="808">
        <v>0.75</v>
      </c>
      <c r="K61" s="655">
        <v>0.01</v>
      </c>
      <c r="L61" s="769"/>
      <c r="M61" s="96">
        <v>0.23699999999999999</v>
      </c>
      <c r="N61" s="771"/>
      <c r="O61" s="769"/>
      <c r="P61" s="96">
        <v>0.23</v>
      </c>
      <c r="Q61" s="788"/>
      <c r="R61" s="96">
        <v>1</v>
      </c>
      <c r="S61" s="769"/>
      <c r="T61" s="837">
        <f>MAX(12%,MIN(20%,20%-(P61-30%)*0.8))</f>
        <v>0.2</v>
      </c>
      <c r="U61" s="764"/>
      <c r="V61" s="764"/>
      <c r="W61" s="803"/>
      <c r="X61" s="757"/>
    </row>
    <row r="62" spans="1:24" ht="13" customHeight="1" x14ac:dyDescent="0.3">
      <c r="A62" s="708"/>
      <c r="B62" s="758"/>
      <c r="C62" s="768"/>
      <c r="D62" s="768"/>
      <c r="E62" s="768"/>
      <c r="F62" s="789"/>
      <c r="G62" s="771"/>
      <c r="H62" s="804" t="s">
        <v>112</v>
      </c>
      <c r="I62" s="128">
        <v>325</v>
      </c>
      <c r="J62" s="808">
        <v>1</v>
      </c>
      <c r="K62" s="655">
        <v>0.01</v>
      </c>
      <c r="L62" s="769"/>
      <c r="M62" s="96">
        <v>0.23699999999999999</v>
      </c>
      <c r="N62" s="771"/>
      <c r="O62" s="769"/>
      <c r="P62" s="96">
        <v>0.32</v>
      </c>
      <c r="Q62" s="788"/>
      <c r="R62" s="96">
        <v>1</v>
      </c>
      <c r="S62" s="769"/>
      <c r="T62" s="837">
        <f t="shared" si="0"/>
        <v>0.184</v>
      </c>
      <c r="U62" s="764"/>
      <c r="V62" s="764"/>
      <c r="W62" s="803"/>
      <c r="X62" s="757"/>
    </row>
    <row r="63" spans="1:24" ht="13" customHeight="1" x14ac:dyDescent="0.3">
      <c r="A63" s="708"/>
      <c r="B63" s="758"/>
      <c r="C63" s="768"/>
      <c r="D63" s="768"/>
      <c r="E63" s="768"/>
      <c r="F63" s="789"/>
      <c r="G63" s="771"/>
      <c r="H63" s="804" t="s">
        <v>113</v>
      </c>
      <c r="I63" s="128">
        <v>350</v>
      </c>
      <c r="J63" s="808">
        <v>1.5</v>
      </c>
      <c r="K63" s="655">
        <v>0.01</v>
      </c>
      <c r="L63" s="769"/>
      <c r="M63" s="96">
        <v>0.23699999999999999</v>
      </c>
      <c r="N63" s="771"/>
      <c r="O63" s="769"/>
      <c r="P63" s="96">
        <v>0.42</v>
      </c>
      <c r="Q63" s="788"/>
      <c r="R63" s="96">
        <v>1</v>
      </c>
      <c r="S63" s="769"/>
      <c r="T63" s="837">
        <f t="shared" si="0"/>
        <v>0.12</v>
      </c>
      <c r="U63" s="764"/>
      <c r="V63" s="764"/>
      <c r="W63" s="803"/>
      <c r="X63" s="757"/>
    </row>
    <row r="64" spans="1:24" ht="13" customHeight="1" x14ac:dyDescent="0.3">
      <c r="A64" s="708"/>
      <c r="B64" s="758"/>
      <c r="C64" s="768"/>
      <c r="D64" s="768"/>
      <c r="E64" s="768"/>
      <c r="F64" s="789"/>
      <c r="G64" s="771"/>
      <c r="H64" s="804" t="s">
        <v>114</v>
      </c>
      <c r="I64" s="128">
        <v>50</v>
      </c>
      <c r="J64" s="808">
        <v>4.5</v>
      </c>
      <c r="K64" s="655">
        <v>0.01</v>
      </c>
      <c r="L64" s="769"/>
      <c r="M64" s="96">
        <v>0.23699999999999999</v>
      </c>
      <c r="N64" s="771"/>
      <c r="O64" s="769"/>
      <c r="P64" s="96">
        <v>0.51</v>
      </c>
      <c r="Q64" s="788"/>
      <c r="R64" s="96">
        <v>1</v>
      </c>
      <c r="S64" s="769"/>
      <c r="T64" s="837">
        <f t="shared" si="0"/>
        <v>0.12</v>
      </c>
      <c r="U64" s="764"/>
      <c r="V64" s="764"/>
      <c r="W64" s="803"/>
      <c r="X64" s="757"/>
    </row>
    <row r="65" spans="1:24" ht="13" customHeight="1" x14ac:dyDescent="0.3">
      <c r="A65" s="708"/>
      <c r="B65" s="758"/>
      <c r="C65" s="768"/>
      <c r="D65" s="768"/>
      <c r="E65" s="768"/>
      <c r="F65" s="789"/>
      <c r="G65" s="771"/>
      <c r="H65" s="804" t="s">
        <v>115</v>
      </c>
      <c r="I65" s="128">
        <v>50</v>
      </c>
      <c r="J65" s="808">
        <v>4.5</v>
      </c>
      <c r="K65" s="655">
        <v>0.01</v>
      </c>
      <c r="L65" s="769"/>
      <c r="M65" s="96">
        <v>0.23699999999999999</v>
      </c>
      <c r="N65" s="771"/>
      <c r="O65" s="769"/>
      <c r="P65" s="96">
        <v>0.6</v>
      </c>
      <c r="Q65" s="788"/>
      <c r="R65" s="96">
        <v>1</v>
      </c>
      <c r="S65" s="769"/>
      <c r="T65" s="837">
        <f>MAX(12%,MIN(20%,20%-(P65-30%)*0.8))</f>
        <v>0.12</v>
      </c>
      <c r="U65" s="764"/>
      <c r="V65" s="764"/>
      <c r="W65" s="803"/>
      <c r="X65" s="757"/>
    </row>
    <row r="66" spans="1:24" ht="13" customHeight="1" x14ac:dyDescent="0.3">
      <c r="A66" s="708"/>
      <c r="B66" s="758"/>
      <c r="C66" s="768"/>
      <c r="D66" s="768"/>
      <c r="E66" s="768"/>
      <c r="F66" s="770"/>
      <c r="G66" s="771" t="s">
        <v>1024</v>
      </c>
      <c r="H66" s="804" t="s">
        <v>342</v>
      </c>
      <c r="I66" s="128">
        <v>50</v>
      </c>
      <c r="J66" s="808">
        <v>4.5</v>
      </c>
      <c r="K66" s="655">
        <v>0.01</v>
      </c>
      <c r="L66" s="769"/>
      <c r="M66" s="809">
        <f>M65</f>
        <v>0.23699999999999999</v>
      </c>
      <c r="N66" s="771"/>
      <c r="O66" s="769"/>
      <c r="P66" s="96">
        <v>0.42</v>
      </c>
      <c r="Q66" s="788"/>
      <c r="R66" s="96">
        <v>1</v>
      </c>
      <c r="S66" s="769"/>
      <c r="T66" s="837">
        <f t="shared" si="0"/>
        <v>0.12</v>
      </c>
      <c r="U66" s="764"/>
      <c r="V66" s="764"/>
      <c r="W66" s="803"/>
      <c r="X66" s="757"/>
    </row>
    <row r="67" spans="1:24" ht="13" customHeight="1" outlineLevel="1" x14ac:dyDescent="0.3">
      <c r="A67" s="708"/>
      <c r="B67" s="758"/>
      <c r="C67" s="768"/>
      <c r="D67" s="768"/>
      <c r="E67" s="768"/>
      <c r="F67" s="770"/>
      <c r="G67" s="771"/>
      <c r="H67" s="804" t="s">
        <v>107</v>
      </c>
      <c r="I67" s="128">
        <v>100</v>
      </c>
      <c r="J67" s="808">
        <v>2.2000000000000002</v>
      </c>
      <c r="K67" s="655">
        <v>0.01</v>
      </c>
      <c r="L67" s="769"/>
      <c r="M67" s="809">
        <f t="shared" ref="M67:M130" si="1">M66</f>
        <v>0.23699999999999999</v>
      </c>
      <c r="N67" s="771"/>
      <c r="O67" s="769"/>
      <c r="P67" s="96">
        <v>0.42</v>
      </c>
      <c r="Q67" s="788"/>
      <c r="R67" s="96">
        <v>1</v>
      </c>
      <c r="S67" s="769"/>
      <c r="T67" s="837">
        <f t="shared" si="0"/>
        <v>0.12</v>
      </c>
      <c r="U67" s="764"/>
      <c r="V67" s="764"/>
      <c r="W67" s="803"/>
      <c r="X67" s="757"/>
    </row>
    <row r="68" spans="1:24" ht="13" customHeight="1" outlineLevel="1" x14ac:dyDescent="0.3">
      <c r="A68" s="708"/>
      <c r="B68" s="758"/>
      <c r="C68" s="768"/>
      <c r="D68" s="768"/>
      <c r="E68" s="768"/>
      <c r="F68" s="770"/>
      <c r="G68" s="771"/>
      <c r="H68" s="804" t="s">
        <v>108</v>
      </c>
      <c r="I68" s="128">
        <v>100</v>
      </c>
      <c r="J68" s="808">
        <v>2.2000000000000002</v>
      </c>
      <c r="K68" s="655">
        <v>0.01</v>
      </c>
      <c r="L68" s="769"/>
      <c r="M68" s="809">
        <f t="shared" si="1"/>
        <v>0.23699999999999999</v>
      </c>
      <c r="N68" s="771"/>
      <c r="O68" s="769"/>
      <c r="P68" s="96">
        <v>0.32</v>
      </c>
      <c r="Q68" s="788"/>
      <c r="R68" s="96">
        <v>1</v>
      </c>
      <c r="S68" s="769"/>
      <c r="T68" s="837">
        <f t="shared" si="0"/>
        <v>0.184</v>
      </c>
      <c r="U68" s="764"/>
      <c r="V68" s="764"/>
      <c r="W68" s="803"/>
      <c r="X68" s="757"/>
    </row>
    <row r="69" spans="1:24" ht="13" customHeight="1" outlineLevel="1" x14ac:dyDescent="0.3">
      <c r="A69" s="708"/>
      <c r="B69" s="758"/>
      <c r="C69" s="768"/>
      <c r="D69" s="768"/>
      <c r="E69" s="768"/>
      <c r="F69" s="770"/>
      <c r="G69" s="771"/>
      <c r="H69" s="804" t="s">
        <v>109</v>
      </c>
      <c r="I69" s="128">
        <v>150</v>
      </c>
      <c r="J69" s="808">
        <v>1.8</v>
      </c>
      <c r="K69" s="655">
        <v>0.01</v>
      </c>
      <c r="L69" s="769"/>
      <c r="M69" s="809">
        <f t="shared" si="1"/>
        <v>0.23699999999999999</v>
      </c>
      <c r="N69" s="771"/>
      <c r="O69" s="769"/>
      <c r="P69" s="96">
        <v>0.14000000000000001</v>
      </c>
      <c r="Q69" s="788"/>
      <c r="R69" s="96">
        <v>1</v>
      </c>
      <c r="S69" s="769"/>
      <c r="T69" s="837">
        <f t="shared" si="0"/>
        <v>0.2</v>
      </c>
      <c r="U69" s="764"/>
      <c r="V69" s="764"/>
      <c r="W69" s="803"/>
      <c r="X69" s="757"/>
    </row>
    <row r="70" spans="1:24" ht="13" customHeight="1" outlineLevel="1" x14ac:dyDescent="0.3">
      <c r="A70" s="708"/>
      <c r="B70" s="758"/>
      <c r="C70" s="768"/>
      <c r="D70" s="768"/>
      <c r="E70" s="768"/>
      <c r="F70" s="767"/>
      <c r="G70" s="771"/>
      <c r="H70" s="804" t="s">
        <v>110</v>
      </c>
      <c r="I70" s="128">
        <v>300</v>
      </c>
      <c r="J70" s="808">
        <v>0.75</v>
      </c>
      <c r="K70" s="655">
        <v>0.01</v>
      </c>
      <c r="L70" s="769"/>
      <c r="M70" s="809">
        <f t="shared" si="1"/>
        <v>0.23699999999999999</v>
      </c>
      <c r="N70" s="771"/>
      <c r="O70" s="769"/>
      <c r="P70" s="96">
        <v>0.12</v>
      </c>
      <c r="Q70" s="788"/>
      <c r="R70" s="96">
        <v>1</v>
      </c>
      <c r="S70" s="769"/>
      <c r="T70" s="837">
        <f t="shared" si="0"/>
        <v>0.2</v>
      </c>
      <c r="U70" s="764"/>
      <c r="V70" s="764"/>
      <c r="W70" s="803"/>
      <c r="X70" s="757"/>
    </row>
    <row r="71" spans="1:24" ht="13" customHeight="1" outlineLevel="1" x14ac:dyDescent="0.3">
      <c r="A71" s="708"/>
      <c r="B71" s="758"/>
      <c r="C71" s="768"/>
      <c r="D71" s="768"/>
      <c r="E71" s="768"/>
      <c r="F71" s="789"/>
      <c r="G71" s="771"/>
      <c r="H71" s="804" t="s">
        <v>111</v>
      </c>
      <c r="I71" s="128">
        <v>300</v>
      </c>
      <c r="J71" s="808">
        <v>0.75</v>
      </c>
      <c r="K71" s="655">
        <v>0.01</v>
      </c>
      <c r="L71" s="769"/>
      <c r="M71" s="809">
        <f t="shared" si="1"/>
        <v>0.23699999999999999</v>
      </c>
      <c r="N71" s="771"/>
      <c r="O71" s="769"/>
      <c r="P71" s="96">
        <v>0.23</v>
      </c>
      <c r="Q71" s="788"/>
      <c r="R71" s="96">
        <v>1</v>
      </c>
      <c r="S71" s="769"/>
      <c r="T71" s="837">
        <f t="shared" si="0"/>
        <v>0.2</v>
      </c>
      <c r="U71" s="764"/>
      <c r="V71" s="764"/>
      <c r="W71" s="803"/>
      <c r="X71" s="757"/>
    </row>
    <row r="72" spans="1:24" ht="13" customHeight="1" outlineLevel="1" x14ac:dyDescent="0.3">
      <c r="A72" s="708"/>
      <c r="B72" s="758"/>
      <c r="C72" s="768"/>
      <c r="D72" s="768"/>
      <c r="E72" s="768"/>
      <c r="F72" s="789"/>
      <c r="G72" s="771"/>
      <c r="H72" s="804" t="s">
        <v>112</v>
      </c>
      <c r="I72" s="128">
        <v>325</v>
      </c>
      <c r="J72" s="808">
        <v>1</v>
      </c>
      <c r="K72" s="655">
        <v>0.01</v>
      </c>
      <c r="L72" s="769"/>
      <c r="M72" s="809">
        <f t="shared" si="1"/>
        <v>0.23699999999999999</v>
      </c>
      <c r="N72" s="771"/>
      <c r="O72" s="769"/>
      <c r="P72" s="96">
        <v>0.32</v>
      </c>
      <c r="Q72" s="788"/>
      <c r="R72" s="96">
        <v>1</v>
      </c>
      <c r="S72" s="769"/>
      <c r="T72" s="837">
        <f t="shared" si="0"/>
        <v>0.184</v>
      </c>
      <c r="U72" s="764"/>
      <c r="V72" s="764"/>
      <c r="W72" s="803"/>
      <c r="X72" s="757"/>
    </row>
    <row r="73" spans="1:24" ht="13" customHeight="1" outlineLevel="1" x14ac:dyDescent="0.3">
      <c r="A73" s="708"/>
      <c r="B73" s="758"/>
      <c r="C73" s="768"/>
      <c r="D73" s="768"/>
      <c r="E73" s="768"/>
      <c r="F73" s="789"/>
      <c r="G73" s="771"/>
      <c r="H73" s="804" t="s">
        <v>113</v>
      </c>
      <c r="I73" s="128">
        <v>350</v>
      </c>
      <c r="J73" s="808">
        <v>1.5</v>
      </c>
      <c r="K73" s="655">
        <v>0.01</v>
      </c>
      <c r="L73" s="769"/>
      <c r="M73" s="809">
        <f t="shared" si="1"/>
        <v>0.23699999999999999</v>
      </c>
      <c r="N73" s="771"/>
      <c r="O73" s="769"/>
      <c r="P73" s="96">
        <v>0.42</v>
      </c>
      <c r="Q73" s="788"/>
      <c r="R73" s="96">
        <v>1</v>
      </c>
      <c r="S73" s="769"/>
      <c r="T73" s="837">
        <f t="shared" si="0"/>
        <v>0.12</v>
      </c>
      <c r="U73" s="764"/>
      <c r="V73" s="764"/>
      <c r="W73" s="803"/>
      <c r="X73" s="757"/>
    </row>
    <row r="74" spans="1:24" ht="13" customHeight="1" outlineLevel="1" x14ac:dyDescent="0.3">
      <c r="A74" s="708"/>
      <c r="B74" s="758"/>
      <c r="C74" s="768"/>
      <c r="D74" s="768"/>
      <c r="E74" s="768"/>
      <c r="F74" s="789"/>
      <c r="G74" s="771"/>
      <c r="H74" s="804" t="s">
        <v>114</v>
      </c>
      <c r="I74" s="128">
        <v>50</v>
      </c>
      <c r="J74" s="808">
        <v>4.5</v>
      </c>
      <c r="K74" s="655">
        <v>0.01</v>
      </c>
      <c r="L74" s="769"/>
      <c r="M74" s="809">
        <f t="shared" si="1"/>
        <v>0.23699999999999999</v>
      </c>
      <c r="N74" s="771"/>
      <c r="O74" s="769"/>
      <c r="P74" s="96">
        <v>0.51</v>
      </c>
      <c r="Q74" s="788"/>
      <c r="R74" s="96">
        <v>1</v>
      </c>
      <c r="S74" s="769"/>
      <c r="T74" s="837">
        <f t="shared" si="0"/>
        <v>0.12</v>
      </c>
      <c r="U74" s="764"/>
      <c r="V74" s="764"/>
      <c r="W74" s="803"/>
      <c r="X74" s="757"/>
    </row>
    <row r="75" spans="1:24" ht="13" customHeight="1" outlineLevel="1" x14ac:dyDescent="0.3">
      <c r="A75" s="708"/>
      <c r="B75" s="758"/>
      <c r="C75" s="768"/>
      <c r="D75" s="768"/>
      <c r="E75" s="768"/>
      <c r="F75" s="789"/>
      <c r="G75" s="771"/>
      <c r="H75" s="804" t="s">
        <v>115</v>
      </c>
      <c r="I75" s="128">
        <v>50</v>
      </c>
      <c r="J75" s="808">
        <v>4.5</v>
      </c>
      <c r="K75" s="655">
        <v>0.01</v>
      </c>
      <c r="L75" s="769"/>
      <c r="M75" s="809">
        <f t="shared" si="1"/>
        <v>0.23699999999999999</v>
      </c>
      <c r="N75" s="771"/>
      <c r="O75" s="769"/>
      <c r="P75" s="96">
        <v>0.6</v>
      </c>
      <c r="Q75" s="788"/>
      <c r="R75" s="96">
        <v>1</v>
      </c>
      <c r="S75" s="769"/>
      <c r="T75" s="837">
        <f t="shared" si="0"/>
        <v>0.12</v>
      </c>
      <c r="U75" s="764"/>
      <c r="V75" s="764"/>
      <c r="W75" s="803"/>
      <c r="X75" s="757"/>
    </row>
    <row r="76" spans="1:24" ht="13" customHeight="1" outlineLevel="1" x14ac:dyDescent="0.3">
      <c r="A76" s="708"/>
      <c r="B76" s="758"/>
      <c r="C76" s="768"/>
      <c r="D76" s="768"/>
      <c r="E76" s="768"/>
      <c r="F76" s="770"/>
      <c r="G76" s="771" t="s">
        <v>1025</v>
      </c>
      <c r="H76" s="804" t="s">
        <v>342</v>
      </c>
      <c r="I76" s="128">
        <v>50</v>
      </c>
      <c r="J76" s="808">
        <v>4.5</v>
      </c>
      <c r="K76" s="655">
        <v>0.01</v>
      </c>
      <c r="L76" s="769"/>
      <c r="M76" s="809">
        <f t="shared" si="1"/>
        <v>0.23699999999999999</v>
      </c>
      <c r="N76" s="771"/>
      <c r="O76" s="769"/>
      <c r="P76" s="96">
        <v>0.42</v>
      </c>
      <c r="Q76" s="788"/>
      <c r="R76" s="96">
        <v>1</v>
      </c>
      <c r="S76" s="769"/>
      <c r="T76" s="837">
        <f t="shared" si="0"/>
        <v>0.12</v>
      </c>
      <c r="U76" s="764"/>
      <c r="V76" s="764"/>
      <c r="W76" s="803"/>
      <c r="X76" s="757"/>
    </row>
    <row r="77" spans="1:24" ht="13" customHeight="1" outlineLevel="1" x14ac:dyDescent="0.3">
      <c r="A77" s="708"/>
      <c r="B77" s="758"/>
      <c r="C77" s="768"/>
      <c r="D77" s="768"/>
      <c r="E77" s="768"/>
      <c r="F77" s="770"/>
      <c r="G77" s="771"/>
      <c r="H77" s="804" t="s">
        <v>107</v>
      </c>
      <c r="I77" s="128">
        <v>100</v>
      </c>
      <c r="J77" s="808">
        <v>2.2000000000000002</v>
      </c>
      <c r="K77" s="655">
        <v>0.01</v>
      </c>
      <c r="L77" s="769"/>
      <c r="M77" s="809">
        <f t="shared" si="1"/>
        <v>0.23699999999999999</v>
      </c>
      <c r="N77" s="771"/>
      <c r="O77" s="769"/>
      <c r="P77" s="96">
        <v>0.42</v>
      </c>
      <c r="Q77" s="788"/>
      <c r="R77" s="96">
        <v>1</v>
      </c>
      <c r="S77" s="769"/>
      <c r="T77" s="837">
        <f t="shared" si="0"/>
        <v>0.12</v>
      </c>
      <c r="U77" s="764"/>
      <c r="V77" s="764"/>
      <c r="W77" s="803"/>
      <c r="X77" s="757"/>
    </row>
    <row r="78" spans="1:24" ht="13" customHeight="1" outlineLevel="1" x14ac:dyDescent="0.3">
      <c r="A78" s="708"/>
      <c r="B78" s="758"/>
      <c r="C78" s="768"/>
      <c r="D78" s="768"/>
      <c r="E78" s="768"/>
      <c r="F78" s="770"/>
      <c r="G78" s="771"/>
      <c r="H78" s="804" t="s">
        <v>108</v>
      </c>
      <c r="I78" s="128">
        <v>100</v>
      </c>
      <c r="J78" s="808">
        <v>2.2000000000000002</v>
      </c>
      <c r="K78" s="655">
        <v>0.01</v>
      </c>
      <c r="L78" s="769"/>
      <c r="M78" s="809">
        <f t="shared" si="1"/>
        <v>0.23699999999999999</v>
      </c>
      <c r="N78" s="771"/>
      <c r="O78" s="769"/>
      <c r="P78" s="96">
        <v>0.32</v>
      </c>
      <c r="Q78" s="788"/>
      <c r="R78" s="96">
        <v>1</v>
      </c>
      <c r="S78" s="769"/>
      <c r="T78" s="837">
        <f t="shared" si="0"/>
        <v>0.184</v>
      </c>
      <c r="U78" s="764"/>
      <c r="V78" s="764"/>
      <c r="W78" s="803"/>
      <c r="X78" s="757"/>
    </row>
    <row r="79" spans="1:24" ht="13" customHeight="1" outlineLevel="1" x14ac:dyDescent="0.3">
      <c r="A79" s="708"/>
      <c r="B79" s="758"/>
      <c r="C79" s="768"/>
      <c r="D79" s="768"/>
      <c r="E79" s="768"/>
      <c r="F79" s="770"/>
      <c r="G79" s="771"/>
      <c r="H79" s="804" t="s">
        <v>109</v>
      </c>
      <c r="I79" s="128">
        <v>150</v>
      </c>
      <c r="J79" s="808">
        <v>1.8</v>
      </c>
      <c r="K79" s="655">
        <v>0.01</v>
      </c>
      <c r="L79" s="769"/>
      <c r="M79" s="809">
        <f t="shared" si="1"/>
        <v>0.23699999999999999</v>
      </c>
      <c r="N79" s="771"/>
      <c r="O79" s="769"/>
      <c r="P79" s="96">
        <v>0.14000000000000001</v>
      </c>
      <c r="Q79" s="788"/>
      <c r="R79" s="96">
        <v>1</v>
      </c>
      <c r="S79" s="769"/>
      <c r="T79" s="837">
        <f t="shared" si="0"/>
        <v>0.2</v>
      </c>
      <c r="U79" s="764"/>
      <c r="V79" s="764"/>
      <c r="W79" s="803"/>
      <c r="X79" s="757"/>
    </row>
    <row r="80" spans="1:24" ht="13" customHeight="1" outlineLevel="1" x14ac:dyDescent="0.3">
      <c r="A80" s="708"/>
      <c r="B80" s="758"/>
      <c r="C80" s="768"/>
      <c r="D80" s="768"/>
      <c r="E80" s="768"/>
      <c r="F80" s="767"/>
      <c r="G80" s="771"/>
      <c r="H80" s="804" t="s">
        <v>110</v>
      </c>
      <c r="I80" s="128">
        <v>300</v>
      </c>
      <c r="J80" s="808">
        <v>0.75</v>
      </c>
      <c r="K80" s="655">
        <v>0.01</v>
      </c>
      <c r="L80" s="769"/>
      <c r="M80" s="809">
        <f t="shared" si="1"/>
        <v>0.23699999999999999</v>
      </c>
      <c r="N80" s="771"/>
      <c r="O80" s="769"/>
      <c r="P80" s="96">
        <v>0.12</v>
      </c>
      <c r="Q80" s="788"/>
      <c r="R80" s="96">
        <v>1</v>
      </c>
      <c r="S80" s="769"/>
      <c r="T80" s="837">
        <f t="shared" si="0"/>
        <v>0.2</v>
      </c>
      <c r="U80" s="764"/>
      <c r="V80" s="764"/>
      <c r="W80" s="803"/>
      <c r="X80" s="757"/>
    </row>
    <row r="81" spans="1:24" ht="13" customHeight="1" outlineLevel="1" x14ac:dyDescent="0.3">
      <c r="A81" s="708"/>
      <c r="B81" s="758"/>
      <c r="C81" s="768"/>
      <c r="D81" s="768"/>
      <c r="E81" s="768"/>
      <c r="F81" s="789"/>
      <c r="G81" s="771"/>
      <c r="H81" s="804" t="s">
        <v>111</v>
      </c>
      <c r="I81" s="128">
        <v>300</v>
      </c>
      <c r="J81" s="808">
        <v>0.75</v>
      </c>
      <c r="K81" s="655">
        <v>0.01</v>
      </c>
      <c r="L81" s="769"/>
      <c r="M81" s="809">
        <f t="shared" si="1"/>
        <v>0.23699999999999999</v>
      </c>
      <c r="N81" s="771"/>
      <c r="O81" s="769"/>
      <c r="P81" s="96">
        <v>0.23</v>
      </c>
      <c r="Q81" s="788"/>
      <c r="R81" s="96">
        <v>1</v>
      </c>
      <c r="S81" s="769"/>
      <c r="T81" s="837">
        <f t="shared" si="0"/>
        <v>0.2</v>
      </c>
      <c r="U81" s="764"/>
      <c r="V81" s="764"/>
      <c r="W81" s="803"/>
      <c r="X81" s="757"/>
    </row>
    <row r="82" spans="1:24" ht="13" customHeight="1" outlineLevel="1" x14ac:dyDescent="0.3">
      <c r="A82" s="708"/>
      <c r="B82" s="758"/>
      <c r="C82" s="768"/>
      <c r="D82" s="768"/>
      <c r="E82" s="768"/>
      <c r="F82" s="789"/>
      <c r="G82" s="771"/>
      <c r="H82" s="804" t="s">
        <v>112</v>
      </c>
      <c r="I82" s="128">
        <v>325</v>
      </c>
      <c r="J82" s="808">
        <v>1</v>
      </c>
      <c r="K82" s="655">
        <v>0.01</v>
      </c>
      <c r="L82" s="769"/>
      <c r="M82" s="809">
        <f t="shared" si="1"/>
        <v>0.23699999999999999</v>
      </c>
      <c r="N82" s="771"/>
      <c r="O82" s="769"/>
      <c r="P82" s="96">
        <v>0.32</v>
      </c>
      <c r="Q82" s="788"/>
      <c r="R82" s="96">
        <v>1</v>
      </c>
      <c r="S82" s="769"/>
      <c r="T82" s="837">
        <f t="shared" si="0"/>
        <v>0.184</v>
      </c>
      <c r="U82" s="764"/>
      <c r="V82" s="764"/>
      <c r="W82" s="803"/>
      <c r="X82" s="757"/>
    </row>
    <row r="83" spans="1:24" ht="13" customHeight="1" outlineLevel="1" x14ac:dyDescent="0.3">
      <c r="A83" s="708"/>
      <c r="B83" s="758"/>
      <c r="C83" s="768"/>
      <c r="D83" s="768"/>
      <c r="E83" s="768"/>
      <c r="F83" s="789"/>
      <c r="G83" s="771"/>
      <c r="H83" s="804" t="s">
        <v>113</v>
      </c>
      <c r="I83" s="128">
        <v>350</v>
      </c>
      <c r="J83" s="808">
        <v>1.5</v>
      </c>
      <c r="K83" s="655">
        <v>0.01</v>
      </c>
      <c r="L83" s="769"/>
      <c r="M83" s="809">
        <f t="shared" si="1"/>
        <v>0.23699999999999999</v>
      </c>
      <c r="N83" s="771"/>
      <c r="O83" s="769"/>
      <c r="P83" s="96">
        <v>0.42</v>
      </c>
      <c r="Q83" s="788"/>
      <c r="R83" s="96">
        <v>1</v>
      </c>
      <c r="S83" s="769"/>
      <c r="T83" s="837">
        <f t="shared" si="0"/>
        <v>0.12</v>
      </c>
      <c r="U83" s="764"/>
      <c r="V83" s="764"/>
      <c r="W83" s="803"/>
      <c r="X83" s="757"/>
    </row>
    <row r="84" spans="1:24" ht="13" customHeight="1" outlineLevel="1" x14ac:dyDescent="0.3">
      <c r="A84" s="708"/>
      <c r="B84" s="758"/>
      <c r="C84" s="768"/>
      <c r="D84" s="768"/>
      <c r="E84" s="768"/>
      <c r="F84" s="789"/>
      <c r="G84" s="771"/>
      <c r="H84" s="804" t="s">
        <v>114</v>
      </c>
      <c r="I84" s="128">
        <v>50</v>
      </c>
      <c r="J84" s="808">
        <v>4.5</v>
      </c>
      <c r="K84" s="655">
        <v>0.01</v>
      </c>
      <c r="L84" s="769"/>
      <c r="M84" s="809">
        <f t="shared" si="1"/>
        <v>0.23699999999999999</v>
      </c>
      <c r="N84" s="771"/>
      <c r="O84" s="769"/>
      <c r="P84" s="96">
        <v>0.51</v>
      </c>
      <c r="Q84" s="788"/>
      <c r="R84" s="96">
        <v>1</v>
      </c>
      <c r="S84" s="769"/>
      <c r="T84" s="837">
        <f t="shared" si="0"/>
        <v>0.12</v>
      </c>
      <c r="U84" s="764"/>
      <c r="V84" s="764"/>
      <c r="W84" s="803"/>
      <c r="X84" s="757"/>
    </row>
    <row r="85" spans="1:24" ht="13" customHeight="1" outlineLevel="1" x14ac:dyDescent="0.3">
      <c r="A85" s="708"/>
      <c r="B85" s="758"/>
      <c r="C85" s="768"/>
      <c r="D85" s="768"/>
      <c r="E85" s="768"/>
      <c r="F85" s="789"/>
      <c r="G85" s="771"/>
      <c r="H85" s="804" t="s">
        <v>115</v>
      </c>
      <c r="I85" s="128">
        <v>50</v>
      </c>
      <c r="J85" s="808">
        <v>4.5</v>
      </c>
      <c r="K85" s="655">
        <v>0.01</v>
      </c>
      <c r="L85" s="769"/>
      <c r="M85" s="809">
        <f t="shared" si="1"/>
        <v>0.23699999999999999</v>
      </c>
      <c r="N85" s="771"/>
      <c r="O85" s="769"/>
      <c r="P85" s="96">
        <v>0.6</v>
      </c>
      <c r="Q85" s="788"/>
      <c r="R85" s="96">
        <v>1</v>
      </c>
      <c r="S85" s="769"/>
      <c r="T85" s="837">
        <f t="shared" si="0"/>
        <v>0.12</v>
      </c>
      <c r="U85" s="764"/>
      <c r="V85" s="764"/>
      <c r="W85" s="803"/>
      <c r="X85" s="757"/>
    </row>
    <row r="86" spans="1:24" ht="13" customHeight="1" outlineLevel="1" x14ac:dyDescent="0.3">
      <c r="A86" s="708"/>
      <c r="B86" s="758"/>
      <c r="C86" s="768"/>
      <c r="D86" s="768"/>
      <c r="E86" s="768"/>
      <c r="F86" s="770"/>
      <c r="G86" s="771" t="s">
        <v>1026</v>
      </c>
      <c r="H86" s="804" t="s">
        <v>342</v>
      </c>
      <c r="I86" s="128">
        <v>50</v>
      </c>
      <c r="J86" s="808">
        <v>4.5</v>
      </c>
      <c r="K86" s="655">
        <v>0.01</v>
      </c>
      <c r="L86" s="769"/>
      <c r="M86" s="809">
        <f t="shared" si="1"/>
        <v>0.23699999999999999</v>
      </c>
      <c r="N86" s="771"/>
      <c r="O86" s="769"/>
      <c r="P86" s="96">
        <v>0.42</v>
      </c>
      <c r="Q86" s="788"/>
      <c r="R86" s="96">
        <v>1</v>
      </c>
      <c r="S86" s="769"/>
      <c r="T86" s="837">
        <f t="shared" si="0"/>
        <v>0.12</v>
      </c>
      <c r="U86" s="764"/>
      <c r="V86" s="764"/>
      <c r="W86" s="803"/>
      <c r="X86" s="757"/>
    </row>
    <row r="87" spans="1:24" ht="13" customHeight="1" outlineLevel="1" x14ac:dyDescent="0.3">
      <c r="A87" s="708"/>
      <c r="B87" s="758"/>
      <c r="C87" s="768"/>
      <c r="D87" s="768"/>
      <c r="E87" s="768"/>
      <c r="F87" s="770"/>
      <c r="G87" s="771"/>
      <c r="H87" s="804" t="s">
        <v>107</v>
      </c>
      <c r="I87" s="128">
        <v>100</v>
      </c>
      <c r="J87" s="808">
        <v>2.2000000000000002</v>
      </c>
      <c r="K87" s="655">
        <v>0.01</v>
      </c>
      <c r="L87" s="769"/>
      <c r="M87" s="809">
        <f t="shared" si="1"/>
        <v>0.23699999999999999</v>
      </c>
      <c r="N87" s="771"/>
      <c r="O87" s="769"/>
      <c r="P87" s="96">
        <v>0.42</v>
      </c>
      <c r="Q87" s="788"/>
      <c r="R87" s="96">
        <v>1</v>
      </c>
      <c r="S87" s="769"/>
      <c r="T87" s="837">
        <f t="shared" si="0"/>
        <v>0.12</v>
      </c>
      <c r="U87" s="764"/>
      <c r="V87" s="764"/>
      <c r="W87" s="803"/>
      <c r="X87" s="757"/>
    </row>
    <row r="88" spans="1:24" ht="13" customHeight="1" outlineLevel="1" x14ac:dyDescent="0.3">
      <c r="A88" s="708"/>
      <c r="B88" s="758"/>
      <c r="C88" s="768"/>
      <c r="D88" s="768"/>
      <c r="E88" s="768"/>
      <c r="F88" s="770"/>
      <c r="G88" s="771"/>
      <c r="H88" s="804" t="s">
        <v>108</v>
      </c>
      <c r="I88" s="128">
        <v>100</v>
      </c>
      <c r="J88" s="808">
        <v>2.2000000000000002</v>
      </c>
      <c r="K88" s="655">
        <v>0.01</v>
      </c>
      <c r="L88" s="769"/>
      <c r="M88" s="809">
        <f t="shared" si="1"/>
        <v>0.23699999999999999</v>
      </c>
      <c r="N88" s="771"/>
      <c r="O88" s="769"/>
      <c r="P88" s="96">
        <v>0.32</v>
      </c>
      <c r="Q88" s="788"/>
      <c r="R88" s="96">
        <v>1</v>
      </c>
      <c r="S88" s="769"/>
      <c r="T88" s="837">
        <f t="shared" si="0"/>
        <v>0.184</v>
      </c>
      <c r="U88" s="764"/>
      <c r="V88" s="764"/>
      <c r="W88" s="803"/>
      <c r="X88" s="757"/>
    </row>
    <row r="89" spans="1:24" ht="13" customHeight="1" outlineLevel="1" x14ac:dyDescent="0.3">
      <c r="A89" s="708"/>
      <c r="B89" s="758"/>
      <c r="C89" s="768"/>
      <c r="D89" s="768"/>
      <c r="E89" s="768"/>
      <c r="F89" s="770"/>
      <c r="G89" s="771"/>
      <c r="H89" s="804" t="s">
        <v>109</v>
      </c>
      <c r="I89" s="128">
        <v>150</v>
      </c>
      <c r="J89" s="808">
        <v>1.8</v>
      </c>
      <c r="K89" s="655">
        <v>0.01</v>
      </c>
      <c r="L89" s="769"/>
      <c r="M89" s="809">
        <f t="shared" si="1"/>
        <v>0.23699999999999999</v>
      </c>
      <c r="N89" s="771"/>
      <c r="O89" s="769"/>
      <c r="P89" s="96">
        <v>0.14000000000000001</v>
      </c>
      <c r="Q89" s="788"/>
      <c r="R89" s="96">
        <v>1</v>
      </c>
      <c r="S89" s="769"/>
      <c r="T89" s="837">
        <f t="shared" si="0"/>
        <v>0.2</v>
      </c>
      <c r="U89" s="764"/>
      <c r="V89" s="764"/>
      <c r="W89" s="803"/>
      <c r="X89" s="757"/>
    </row>
    <row r="90" spans="1:24" ht="13" customHeight="1" outlineLevel="1" x14ac:dyDescent="0.3">
      <c r="A90" s="708"/>
      <c r="B90" s="758"/>
      <c r="C90" s="768"/>
      <c r="D90" s="768"/>
      <c r="E90" s="768"/>
      <c r="F90" s="767"/>
      <c r="G90" s="771"/>
      <c r="H90" s="804" t="s">
        <v>110</v>
      </c>
      <c r="I90" s="128">
        <v>300</v>
      </c>
      <c r="J90" s="808">
        <v>0.75</v>
      </c>
      <c r="K90" s="655">
        <v>0.01</v>
      </c>
      <c r="L90" s="769"/>
      <c r="M90" s="809">
        <f t="shared" si="1"/>
        <v>0.23699999999999999</v>
      </c>
      <c r="N90" s="771"/>
      <c r="O90" s="769"/>
      <c r="P90" s="96">
        <v>0.12</v>
      </c>
      <c r="Q90" s="788"/>
      <c r="R90" s="96">
        <v>1</v>
      </c>
      <c r="S90" s="769"/>
      <c r="T90" s="837">
        <f t="shared" si="0"/>
        <v>0.2</v>
      </c>
      <c r="U90" s="764"/>
      <c r="V90" s="764"/>
      <c r="W90" s="803"/>
      <c r="X90" s="757"/>
    </row>
    <row r="91" spans="1:24" ht="13" customHeight="1" outlineLevel="1" x14ac:dyDescent="0.3">
      <c r="A91" s="708"/>
      <c r="B91" s="758"/>
      <c r="C91" s="768"/>
      <c r="D91" s="768"/>
      <c r="E91" s="768"/>
      <c r="F91" s="789"/>
      <c r="G91" s="771"/>
      <c r="H91" s="804" t="s">
        <v>111</v>
      </c>
      <c r="I91" s="128">
        <v>300</v>
      </c>
      <c r="J91" s="808">
        <v>0.75</v>
      </c>
      <c r="K91" s="655">
        <v>0.01</v>
      </c>
      <c r="L91" s="769"/>
      <c r="M91" s="809">
        <f t="shared" si="1"/>
        <v>0.23699999999999999</v>
      </c>
      <c r="N91" s="771"/>
      <c r="O91" s="769"/>
      <c r="P91" s="96">
        <v>0.23</v>
      </c>
      <c r="Q91" s="788"/>
      <c r="R91" s="96">
        <v>1</v>
      </c>
      <c r="S91" s="769"/>
      <c r="T91" s="837">
        <f t="shared" si="0"/>
        <v>0.2</v>
      </c>
      <c r="U91" s="764"/>
      <c r="V91" s="764"/>
      <c r="W91" s="803"/>
      <c r="X91" s="757"/>
    </row>
    <row r="92" spans="1:24" ht="13" customHeight="1" outlineLevel="1" x14ac:dyDescent="0.3">
      <c r="A92" s="708"/>
      <c r="B92" s="758"/>
      <c r="C92" s="768"/>
      <c r="D92" s="768"/>
      <c r="E92" s="768"/>
      <c r="F92" s="789"/>
      <c r="G92" s="771"/>
      <c r="H92" s="804" t="s">
        <v>112</v>
      </c>
      <c r="I92" s="128">
        <v>325</v>
      </c>
      <c r="J92" s="808">
        <v>1</v>
      </c>
      <c r="K92" s="655">
        <v>0.01</v>
      </c>
      <c r="L92" s="769"/>
      <c r="M92" s="809">
        <f t="shared" si="1"/>
        <v>0.23699999999999999</v>
      </c>
      <c r="N92" s="771"/>
      <c r="O92" s="769"/>
      <c r="P92" s="96">
        <v>0.32</v>
      </c>
      <c r="Q92" s="788"/>
      <c r="R92" s="96">
        <v>1</v>
      </c>
      <c r="S92" s="769"/>
      <c r="T92" s="837">
        <f t="shared" si="0"/>
        <v>0.184</v>
      </c>
      <c r="U92" s="764"/>
      <c r="V92" s="764"/>
      <c r="W92" s="803"/>
      <c r="X92" s="757"/>
    </row>
    <row r="93" spans="1:24" ht="13" customHeight="1" outlineLevel="1" x14ac:dyDescent="0.3">
      <c r="A93" s="708"/>
      <c r="B93" s="758"/>
      <c r="C93" s="768"/>
      <c r="D93" s="768"/>
      <c r="E93" s="768"/>
      <c r="F93" s="789"/>
      <c r="G93" s="771"/>
      <c r="H93" s="804" t="s">
        <v>113</v>
      </c>
      <c r="I93" s="128">
        <v>350</v>
      </c>
      <c r="J93" s="808">
        <v>1.5</v>
      </c>
      <c r="K93" s="655">
        <v>0.01</v>
      </c>
      <c r="L93" s="769"/>
      <c r="M93" s="809">
        <f t="shared" si="1"/>
        <v>0.23699999999999999</v>
      </c>
      <c r="N93" s="771"/>
      <c r="O93" s="769"/>
      <c r="P93" s="96">
        <v>0.42</v>
      </c>
      <c r="Q93" s="788"/>
      <c r="R93" s="96">
        <v>1</v>
      </c>
      <c r="S93" s="769"/>
      <c r="T93" s="837">
        <f t="shared" si="0"/>
        <v>0.12</v>
      </c>
      <c r="U93" s="764"/>
      <c r="V93" s="764"/>
      <c r="W93" s="803"/>
      <c r="X93" s="757"/>
    </row>
    <row r="94" spans="1:24" ht="13" customHeight="1" outlineLevel="1" x14ac:dyDescent="0.3">
      <c r="A94" s="708"/>
      <c r="B94" s="758"/>
      <c r="C94" s="768"/>
      <c r="D94" s="768"/>
      <c r="E94" s="768"/>
      <c r="F94" s="789"/>
      <c r="G94" s="771"/>
      <c r="H94" s="804" t="s">
        <v>114</v>
      </c>
      <c r="I94" s="128">
        <v>50</v>
      </c>
      <c r="J94" s="808">
        <v>4.5</v>
      </c>
      <c r="K94" s="655">
        <v>0.01</v>
      </c>
      <c r="L94" s="769"/>
      <c r="M94" s="809">
        <f t="shared" si="1"/>
        <v>0.23699999999999999</v>
      </c>
      <c r="N94" s="771"/>
      <c r="O94" s="769"/>
      <c r="P94" s="96">
        <v>0.51</v>
      </c>
      <c r="Q94" s="788"/>
      <c r="R94" s="96">
        <v>1</v>
      </c>
      <c r="S94" s="769"/>
      <c r="T94" s="837">
        <f t="shared" si="0"/>
        <v>0.12</v>
      </c>
      <c r="U94" s="764"/>
      <c r="V94" s="764"/>
      <c r="W94" s="803"/>
      <c r="X94" s="757"/>
    </row>
    <row r="95" spans="1:24" ht="13" customHeight="1" outlineLevel="1" x14ac:dyDescent="0.3">
      <c r="A95" s="708"/>
      <c r="B95" s="758"/>
      <c r="C95" s="768"/>
      <c r="D95" s="768"/>
      <c r="E95" s="768"/>
      <c r="F95" s="789"/>
      <c r="G95" s="771"/>
      <c r="H95" s="804" t="s">
        <v>115</v>
      </c>
      <c r="I95" s="128">
        <v>50</v>
      </c>
      <c r="J95" s="808">
        <v>4.5</v>
      </c>
      <c r="K95" s="655">
        <v>0.01</v>
      </c>
      <c r="L95" s="769"/>
      <c r="M95" s="809">
        <f t="shared" si="1"/>
        <v>0.23699999999999999</v>
      </c>
      <c r="N95" s="771"/>
      <c r="O95" s="769"/>
      <c r="P95" s="96">
        <v>0.6</v>
      </c>
      <c r="Q95" s="788"/>
      <c r="R95" s="96">
        <v>1</v>
      </c>
      <c r="S95" s="769"/>
      <c r="T95" s="837">
        <f t="shared" si="0"/>
        <v>0.12</v>
      </c>
      <c r="U95" s="764"/>
      <c r="V95" s="764"/>
      <c r="W95" s="803"/>
      <c r="X95" s="757"/>
    </row>
    <row r="96" spans="1:24" ht="13" customHeight="1" outlineLevel="1" x14ac:dyDescent="0.3">
      <c r="A96" s="708"/>
      <c r="B96" s="758"/>
      <c r="C96" s="768"/>
      <c r="D96" s="768"/>
      <c r="E96" s="768"/>
      <c r="F96" s="770"/>
      <c r="G96" s="771" t="s">
        <v>1027</v>
      </c>
      <c r="H96" s="804" t="s">
        <v>342</v>
      </c>
      <c r="I96" s="128">
        <v>50</v>
      </c>
      <c r="J96" s="808">
        <v>4.5</v>
      </c>
      <c r="K96" s="655">
        <v>0.01</v>
      </c>
      <c r="L96" s="769"/>
      <c r="M96" s="809">
        <f t="shared" si="1"/>
        <v>0.23699999999999999</v>
      </c>
      <c r="N96" s="771"/>
      <c r="O96" s="769"/>
      <c r="P96" s="96">
        <v>0.42</v>
      </c>
      <c r="Q96" s="788"/>
      <c r="R96" s="96">
        <v>1</v>
      </c>
      <c r="S96" s="769"/>
      <c r="T96" s="837">
        <f t="shared" si="0"/>
        <v>0.12</v>
      </c>
      <c r="U96" s="764"/>
      <c r="V96" s="764"/>
      <c r="W96" s="803"/>
      <c r="X96" s="757"/>
    </row>
    <row r="97" spans="1:24" ht="13" customHeight="1" outlineLevel="1" x14ac:dyDescent="0.3">
      <c r="A97" s="708"/>
      <c r="B97" s="758"/>
      <c r="C97" s="768"/>
      <c r="D97" s="768"/>
      <c r="E97" s="768"/>
      <c r="F97" s="770"/>
      <c r="G97" s="771"/>
      <c r="H97" s="804" t="s">
        <v>107</v>
      </c>
      <c r="I97" s="128">
        <v>100</v>
      </c>
      <c r="J97" s="808">
        <v>2.2000000000000002</v>
      </c>
      <c r="K97" s="655">
        <v>0.01</v>
      </c>
      <c r="L97" s="769"/>
      <c r="M97" s="809">
        <f t="shared" si="1"/>
        <v>0.23699999999999999</v>
      </c>
      <c r="N97" s="771"/>
      <c r="O97" s="769"/>
      <c r="P97" s="96">
        <v>0.42</v>
      </c>
      <c r="Q97" s="788"/>
      <c r="R97" s="96">
        <v>1</v>
      </c>
      <c r="S97" s="769"/>
      <c r="T97" s="837">
        <f t="shared" si="0"/>
        <v>0.12</v>
      </c>
      <c r="U97" s="764"/>
      <c r="V97" s="764"/>
      <c r="W97" s="803"/>
      <c r="X97" s="757"/>
    </row>
    <row r="98" spans="1:24" ht="13" customHeight="1" outlineLevel="1" x14ac:dyDescent="0.3">
      <c r="A98" s="708"/>
      <c r="B98" s="758"/>
      <c r="C98" s="768"/>
      <c r="D98" s="768"/>
      <c r="E98" s="768"/>
      <c r="F98" s="770"/>
      <c r="G98" s="771"/>
      <c r="H98" s="804" t="s">
        <v>108</v>
      </c>
      <c r="I98" s="128">
        <v>100</v>
      </c>
      <c r="J98" s="808">
        <v>2.2000000000000002</v>
      </c>
      <c r="K98" s="655">
        <v>0.01</v>
      </c>
      <c r="L98" s="769"/>
      <c r="M98" s="809">
        <f t="shared" si="1"/>
        <v>0.23699999999999999</v>
      </c>
      <c r="N98" s="771"/>
      <c r="O98" s="769"/>
      <c r="P98" s="96">
        <v>0.32</v>
      </c>
      <c r="Q98" s="788"/>
      <c r="R98" s="96">
        <v>1</v>
      </c>
      <c r="S98" s="769"/>
      <c r="T98" s="837">
        <f t="shared" si="0"/>
        <v>0.184</v>
      </c>
      <c r="U98" s="764"/>
      <c r="V98" s="764"/>
      <c r="W98" s="803"/>
      <c r="X98" s="757"/>
    </row>
    <row r="99" spans="1:24" ht="13" customHeight="1" outlineLevel="1" x14ac:dyDescent="0.3">
      <c r="A99" s="708"/>
      <c r="B99" s="758"/>
      <c r="C99" s="768"/>
      <c r="D99" s="768"/>
      <c r="E99" s="768"/>
      <c r="F99" s="770"/>
      <c r="G99" s="771"/>
      <c r="H99" s="804" t="s">
        <v>109</v>
      </c>
      <c r="I99" s="128">
        <v>150</v>
      </c>
      <c r="J99" s="808">
        <v>1.8</v>
      </c>
      <c r="K99" s="655">
        <v>0.01</v>
      </c>
      <c r="L99" s="769"/>
      <c r="M99" s="809">
        <f t="shared" si="1"/>
        <v>0.23699999999999999</v>
      </c>
      <c r="N99" s="771"/>
      <c r="O99" s="769"/>
      <c r="P99" s="96">
        <v>0.14000000000000001</v>
      </c>
      <c r="Q99" s="788"/>
      <c r="R99" s="96">
        <v>1</v>
      </c>
      <c r="S99" s="769"/>
      <c r="T99" s="837">
        <f t="shared" si="0"/>
        <v>0.2</v>
      </c>
      <c r="U99" s="764"/>
      <c r="V99" s="764"/>
      <c r="W99" s="803"/>
      <c r="X99" s="757"/>
    </row>
    <row r="100" spans="1:24" ht="13" customHeight="1" outlineLevel="1" x14ac:dyDescent="0.3">
      <c r="A100" s="708"/>
      <c r="B100" s="758"/>
      <c r="C100" s="768"/>
      <c r="D100" s="768"/>
      <c r="E100" s="768"/>
      <c r="F100" s="767"/>
      <c r="G100" s="771"/>
      <c r="H100" s="804" t="s">
        <v>110</v>
      </c>
      <c r="I100" s="128">
        <v>300</v>
      </c>
      <c r="J100" s="808">
        <v>0.75</v>
      </c>
      <c r="K100" s="655">
        <v>0.01</v>
      </c>
      <c r="L100" s="769"/>
      <c r="M100" s="809">
        <f t="shared" si="1"/>
        <v>0.23699999999999999</v>
      </c>
      <c r="N100" s="771"/>
      <c r="O100" s="769"/>
      <c r="P100" s="96">
        <v>0.12</v>
      </c>
      <c r="Q100" s="788"/>
      <c r="R100" s="96">
        <v>1</v>
      </c>
      <c r="S100" s="769"/>
      <c r="T100" s="837">
        <f t="shared" si="0"/>
        <v>0.2</v>
      </c>
      <c r="U100" s="764"/>
      <c r="V100" s="764"/>
      <c r="W100" s="803"/>
      <c r="X100" s="757"/>
    </row>
    <row r="101" spans="1:24" ht="13" customHeight="1" outlineLevel="1" x14ac:dyDescent="0.3">
      <c r="A101" s="708"/>
      <c r="B101" s="758"/>
      <c r="C101" s="768"/>
      <c r="D101" s="768"/>
      <c r="E101" s="768"/>
      <c r="F101" s="789"/>
      <c r="G101" s="771"/>
      <c r="H101" s="804" t="s">
        <v>111</v>
      </c>
      <c r="I101" s="128">
        <v>300</v>
      </c>
      <c r="J101" s="808">
        <v>0.75</v>
      </c>
      <c r="K101" s="655">
        <v>0.01</v>
      </c>
      <c r="L101" s="769"/>
      <c r="M101" s="809">
        <f t="shared" si="1"/>
        <v>0.23699999999999999</v>
      </c>
      <c r="N101" s="771"/>
      <c r="O101" s="769"/>
      <c r="P101" s="96">
        <v>0.23</v>
      </c>
      <c r="Q101" s="788"/>
      <c r="R101" s="96">
        <v>1</v>
      </c>
      <c r="S101" s="769"/>
      <c r="T101" s="837">
        <f t="shared" si="0"/>
        <v>0.2</v>
      </c>
      <c r="U101" s="764"/>
      <c r="V101" s="764"/>
      <c r="W101" s="803"/>
      <c r="X101" s="757"/>
    </row>
    <row r="102" spans="1:24" ht="13" customHeight="1" outlineLevel="1" x14ac:dyDescent="0.3">
      <c r="A102" s="708"/>
      <c r="B102" s="758"/>
      <c r="C102" s="768"/>
      <c r="D102" s="768"/>
      <c r="E102" s="768"/>
      <c r="F102" s="789"/>
      <c r="G102" s="771"/>
      <c r="H102" s="804" t="s">
        <v>112</v>
      </c>
      <c r="I102" s="128">
        <v>325</v>
      </c>
      <c r="J102" s="808">
        <v>1</v>
      </c>
      <c r="K102" s="655">
        <v>0.01</v>
      </c>
      <c r="L102" s="769"/>
      <c r="M102" s="809">
        <f t="shared" si="1"/>
        <v>0.23699999999999999</v>
      </c>
      <c r="N102" s="771"/>
      <c r="O102" s="769"/>
      <c r="P102" s="96">
        <v>0.32</v>
      </c>
      <c r="Q102" s="788"/>
      <c r="R102" s="96">
        <v>1</v>
      </c>
      <c r="S102" s="769"/>
      <c r="T102" s="837">
        <f t="shared" si="0"/>
        <v>0.184</v>
      </c>
      <c r="U102" s="764"/>
      <c r="V102" s="764"/>
      <c r="W102" s="803"/>
      <c r="X102" s="757"/>
    </row>
    <row r="103" spans="1:24" ht="13" customHeight="1" outlineLevel="1" x14ac:dyDescent="0.3">
      <c r="A103" s="708"/>
      <c r="B103" s="758"/>
      <c r="C103" s="768"/>
      <c r="D103" s="768"/>
      <c r="E103" s="768"/>
      <c r="F103" s="789"/>
      <c r="G103" s="771"/>
      <c r="H103" s="804" t="s">
        <v>113</v>
      </c>
      <c r="I103" s="128">
        <v>350</v>
      </c>
      <c r="J103" s="808">
        <v>1.5</v>
      </c>
      <c r="K103" s="655">
        <v>0.01</v>
      </c>
      <c r="L103" s="769"/>
      <c r="M103" s="809">
        <f t="shared" si="1"/>
        <v>0.23699999999999999</v>
      </c>
      <c r="N103" s="771"/>
      <c r="O103" s="769"/>
      <c r="P103" s="96">
        <v>0.42</v>
      </c>
      <c r="Q103" s="788"/>
      <c r="R103" s="96">
        <v>1</v>
      </c>
      <c r="S103" s="769"/>
      <c r="T103" s="837">
        <f t="shared" si="0"/>
        <v>0.12</v>
      </c>
      <c r="U103" s="764"/>
      <c r="V103" s="764"/>
      <c r="W103" s="803"/>
      <c r="X103" s="757"/>
    </row>
    <row r="104" spans="1:24" ht="13" customHeight="1" outlineLevel="1" x14ac:dyDescent="0.3">
      <c r="A104" s="708"/>
      <c r="B104" s="758"/>
      <c r="C104" s="768"/>
      <c r="D104" s="768"/>
      <c r="E104" s="768"/>
      <c r="F104" s="789"/>
      <c r="G104" s="771"/>
      <c r="H104" s="804" t="s">
        <v>114</v>
      </c>
      <c r="I104" s="128">
        <v>50</v>
      </c>
      <c r="J104" s="808">
        <v>4.5</v>
      </c>
      <c r="K104" s="655">
        <v>0.01</v>
      </c>
      <c r="L104" s="769"/>
      <c r="M104" s="809">
        <f t="shared" si="1"/>
        <v>0.23699999999999999</v>
      </c>
      <c r="N104" s="771"/>
      <c r="O104" s="769"/>
      <c r="P104" s="96">
        <v>0.51</v>
      </c>
      <c r="Q104" s="788"/>
      <c r="R104" s="96">
        <v>1</v>
      </c>
      <c r="S104" s="769"/>
      <c r="T104" s="837">
        <f t="shared" si="0"/>
        <v>0.12</v>
      </c>
      <c r="U104" s="764"/>
      <c r="V104" s="764"/>
      <c r="W104" s="803"/>
      <c r="X104" s="757"/>
    </row>
    <row r="105" spans="1:24" ht="13" customHeight="1" outlineLevel="1" x14ac:dyDescent="0.3">
      <c r="A105" s="708"/>
      <c r="B105" s="758"/>
      <c r="C105" s="768"/>
      <c r="D105" s="768"/>
      <c r="E105" s="768"/>
      <c r="F105" s="789"/>
      <c r="G105" s="771"/>
      <c r="H105" s="804" t="s">
        <v>115</v>
      </c>
      <c r="I105" s="128">
        <v>50</v>
      </c>
      <c r="J105" s="808">
        <v>4.5</v>
      </c>
      <c r="K105" s="655">
        <v>0.01</v>
      </c>
      <c r="L105" s="769"/>
      <c r="M105" s="809">
        <f t="shared" si="1"/>
        <v>0.23699999999999999</v>
      </c>
      <c r="N105" s="771"/>
      <c r="O105" s="769"/>
      <c r="P105" s="96">
        <v>0.6</v>
      </c>
      <c r="Q105" s="788"/>
      <c r="R105" s="96">
        <v>1</v>
      </c>
      <c r="S105" s="769"/>
      <c r="T105" s="837">
        <f t="shared" si="0"/>
        <v>0.12</v>
      </c>
      <c r="U105" s="764"/>
      <c r="V105" s="764"/>
      <c r="W105" s="803"/>
      <c r="X105" s="757"/>
    </row>
    <row r="106" spans="1:24" ht="13" customHeight="1" outlineLevel="1" x14ac:dyDescent="0.3">
      <c r="A106" s="708"/>
      <c r="B106" s="758"/>
      <c r="C106" s="768"/>
      <c r="D106" s="768"/>
      <c r="E106" s="768"/>
      <c r="F106" s="770"/>
      <c r="G106" s="771" t="s">
        <v>1028</v>
      </c>
      <c r="H106" s="804" t="s">
        <v>342</v>
      </c>
      <c r="I106" s="128">
        <v>50</v>
      </c>
      <c r="J106" s="808">
        <v>4.5</v>
      </c>
      <c r="K106" s="655">
        <v>0.01</v>
      </c>
      <c r="L106" s="769"/>
      <c r="M106" s="809">
        <f t="shared" si="1"/>
        <v>0.23699999999999999</v>
      </c>
      <c r="N106" s="771"/>
      <c r="O106" s="769"/>
      <c r="P106" s="96">
        <v>0.42</v>
      </c>
      <c r="Q106" s="788"/>
      <c r="R106" s="96">
        <v>1</v>
      </c>
      <c r="S106" s="769"/>
      <c r="T106" s="837">
        <f t="shared" si="0"/>
        <v>0.12</v>
      </c>
      <c r="U106" s="764"/>
      <c r="V106" s="764"/>
      <c r="W106" s="803"/>
      <c r="X106" s="757"/>
    </row>
    <row r="107" spans="1:24" ht="13" customHeight="1" outlineLevel="1" x14ac:dyDescent="0.3">
      <c r="A107" s="708"/>
      <c r="B107" s="758"/>
      <c r="C107" s="768"/>
      <c r="D107" s="768"/>
      <c r="E107" s="768"/>
      <c r="F107" s="770"/>
      <c r="G107" s="771"/>
      <c r="H107" s="804" t="s">
        <v>107</v>
      </c>
      <c r="I107" s="128">
        <v>100</v>
      </c>
      <c r="J107" s="808">
        <v>2.2000000000000002</v>
      </c>
      <c r="K107" s="655">
        <v>0.01</v>
      </c>
      <c r="L107" s="769"/>
      <c r="M107" s="809">
        <f t="shared" si="1"/>
        <v>0.23699999999999999</v>
      </c>
      <c r="N107" s="771"/>
      <c r="O107" s="769"/>
      <c r="P107" s="96">
        <v>0.42</v>
      </c>
      <c r="Q107" s="788"/>
      <c r="R107" s="96">
        <v>1</v>
      </c>
      <c r="S107" s="769"/>
      <c r="T107" s="837">
        <f t="shared" si="0"/>
        <v>0.12</v>
      </c>
      <c r="U107" s="764"/>
      <c r="V107" s="764"/>
      <c r="W107" s="803"/>
      <c r="X107" s="757"/>
    </row>
    <row r="108" spans="1:24" ht="13" customHeight="1" outlineLevel="1" x14ac:dyDescent="0.3">
      <c r="A108" s="708"/>
      <c r="B108" s="758"/>
      <c r="C108" s="768"/>
      <c r="D108" s="768"/>
      <c r="E108" s="768"/>
      <c r="F108" s="770"/>
      <c r="G108" s="771"/>
      <c r="H108" s="804" t="s">
        <v>108</v>
      </c>
      <c r="I108" s="128">
        <v>100</v>
      </c>
      <c r="J108" s="808">
        <v>2.2000000000000002</v>
      </c>
      <c r="K108" s="655">
        <v>0.01</v>
      </c>
      <c r="L108" s="769"/>
      <c r="M108" s="809">
        <f t="shared" si="1"/>
        <v>0.23699999999999999</v>
      </c>
      <c r="N108" s="771"/>
      <c r="O108" s="769"/>
      <c r="P108" s="96">
        <v>0.32</v>
      </c>
      <c r="Q108" s="788"/>
      <c r="R108" s="96">
        <v>1</v>
      </c>
      <c r="S108" s="769"/>
      <c r="T108" s="837">
        <f t="shared" si="0"/>
        <v>0.184</v>
      </c>
      <c r="U108" s="764"/>
      <c r="V108" s="764"/>
      <c r="W108" s="803"/>
      <c r="X108" s="757"/>
    </row>
    <row r="109" spans="1:24" ht="13" customHeight="1" outlineLevel="1" x14ac:dyDescent="0.3">
      <c r="A109" s="708"/>
      <c r="B109" s="758"/>
      <c r="C109" s="768"/>
      <c r="D109" s="768"/>
      <c r="E109" s="768"/>
      <c r="F109" s="770"/>
      <c r="G109" s="771"/>
      <c r="H109" s="804" t="s">
        <v>109</v>
      </c>
      <c r="I109" s="128">
        <v>150</v>
      </c>
      <c r="J109" s="808">
        <v>1.8</v>
      </c>
      <c r="K109" s="655">
        <v>0.01</v>
      </c>
      <c r="L109" s="769"/>
      <c r="M109" s="809">
        <f t="shared" si="1"/>
        <v>0.23699999999999999</v>
      </c>
      <c r="N109" s="771"/>
      <c r="O109" s="769"/>
      <c r="P109" s="96">
        <v>0.14000000000000001</v>
      </c>
      <c r="Q109" s="788"/>
      <c r="R109" s="96">
        <v>1</v>
      </c>
      <c r="S109" s="769"/>
      <c r="T109" s="837">
        <f t="shared" si="0"/>
        <v>0.2</v>
      </c>
      <c r="U109" s="764"/>
      <c r="V109" s="764"/>
      <c r="W109" s="803"/>
      <c r="X109" s="757"/>
    </row>
    <row r="110" spans="1:24" ht="13" customHeight="1" outlineLevel="1" x14ac:dyDescent="0.3">
      <c r="A110" s="708"/>
      <c r="B110" s="758"/>
      <c r="C110" s="768"/>
      <c r="D110" s="768"/>
      <c r="E110" s="768"/>
      <c r="F110" s="767"/>
      <c r="G110" s="771"/>
      <c r="H110" s="804" t="s">
        <v>110</v>
      </c>
      <c r="I110" s="128">
        <v>300</v>
      </c>
      <c r="J110" s="808">
        <v>0.75</v>
      </c>
      <c r="K110" s="655">
        <v>0.01</v>
      </c>
      <c r="L110" s="769"/>
      <c r="M110" s="809">
        <f t="shared" si="1"/>
        <v>0.23699999999999999</v>
      </c>
      <c r="N110" s="771"/>
      <c r="O110" s="769"/>
      <c r="P110" s="96">
        <v>0.12</v>
      </c>
      <c r="Q110" s="788"/>
      <c r="R110" s="96">
        <v>1</v>
      </c>
      <c r="S110" s="769"/>
      <c r="T110" s="837">
        <f t="shared" si="0"/>
        <v>0.2</v>
      </c>
      <c r="U110" s="764"/>
      <c r="V110" s="764"/>
      <c r="W110" s="803"/>
      <c r="X110" s="757"/>
    </row>
    <row r="111" spans="1:24" ht="13" customHeight="1" outlineLevel="1" x14ac:dyDescent="0.3">
      <c r="A111" s="708"/>
      <c r="B111" s="758"/>
      <c r="C111" s="768"/>
      <c r="D111" s="768"/>
      <c r="E111" s="768"/>
      <c r="F111" s="789"/>
      <c r="G111" s="771"/>
      <c r="H111" s="804" t="s">
        <v>111</v>
      </c>
      <c r="I111" s="128">
        <v>300</v>
      </c>
      <c r="J111" s="808">
        <v>0.75</v>
      </c>
      <c r="K111" s="655">
        <v>0.01</v>
      </c>
      <c r="L111" s="769"/>
      <c r="M111" s="809">
        <f t="shared" si="1"/>
        <v>0.23699999999999999</v>
      </c>
      <c r="N111" s="771"/>
      <c r="O111" s="769"/>
      <c r="P111" s="96">
        <v>0.23</v>
      </c>
      <c r="Q111" s="788"/>
      <c r="R111" s="96">
        <v>1</v>
      </c>
      <c r="S111" s="769"/>
      <c r="T111" s="837">
        <f t="shared" si="0"/>
        <v>0.2</v>
      </c>
      <c r="U111" s="764"/>
      <c r="V111" s="764"/>
      <c r="W111" s="803"/>
      <c r="X111" s="757"/>
    </row>
    <row r="112" spans="1:24" ht="13" customHeight="1" outlineLevel="1" x14ac:dyDescent="0.3">
      <c r="A112" s="708"/>
      <c r="B112" s="758"/>
      <c r="C112" s="768"/>
      <c r="D112" s="768"/>
      <c r="E112" s="768"/>
      <c r="F112" s="789"/>
      <c r="G112" s="771"/>
      <c r="H112" s="804" t="s">
        <v>112</v>
      </c>
      <c r="I112" s="128">
        <v>325</v>
      </c>
      <c r="J112" s="808">
        <v>1</v>
      </c>
      <c r="K112" s="655">
        <v>0.01</v>
      </c>
      <c r="L112" s="769"/>
      <c r="M112" s="809">
        <f t="shared" si="1"/>
        <v>0.23699999999999999</v>
      </c>
      <c r="N112" s="771"/>
      <c r="O112" s="769"/>
      <c r="P112" s="96">
        <v>0.32</v>
      </c>
      <c r="Q112" s="788"/>
      <c r="R112" s="96">
        <v>1</v>
      </c>
      <c r="S112" s="769"/>
      <c r="T112" s="837">
        <f t="shared" si="0"/>
        <v>0.184</v>
      </c>
      <c r="U112" s="764"/>
      <c r="V112" s="764"/>
      <c r="W112" s="803"/>
      <c r="X112" s="757"/>
    </row>
    <row r="113" spans="1:24" ht="13" customHeight="1" outlineLevel="1" x14ac:dyDescent="0.3">
      <c r="A113" s="708"/>
      <c r="B113" s="758"/>
      <c r="C113" s="768"/>
      <c r="D113" s="768"/>
      <c r="E113" s="768"/>
      <c r="F113" s="789"/>
      <c r="G113" s="771"/>
      <c r="H113" s="804" t="s">
        <v>113</v>
      </c>
      <c r="I113" s="128">
        <v>350</v>
      </c>
      <c r="J113" s="808">
        <v>1.5</v>
      </c>
      <c r="K113" s="655">
        <v>0.01</v>
      </c>
      <c r="L113" s="769"/>
      <c r="M113" s="809">
        <f t="shared" si="1"/>
        <v>0.23699999999999999</v>
      </c>
      <c r="N113" s="771"/>
      <c r="O113" s="769"/>
      <c r="P113" s="96">
        <v>0.42</v>
      </c>
      <c r="Q113" s="788"/>
      <c r="R113" s="96">
        <v>1</v>
      </c>
      <c r="S113" s="769"/>
      <c r="T113" s="837">
        <f t="shared" si="0"/>
        <v>0.12</v>
      </c>
      <c r="U113" s="764"/>
      <c r="V113" s="764"/>
      <c r="W113" s="803"/>
      <c r="X113" s="757"/>
    </row>
    <row r="114" spans="1:24" ht="13" customHeight="1" outlineLevel="1" x14ac:dyDescent="0.3">
      <c r="A114" s="708"/>
      <c r="B114" s="758"/>
      <c r="C114" s="768"/>
      <c r="D114" s="768"/>
      <c r="E114" s="768"/>
      <c r="F114" s="789"/>
      <c r="G114" s="771"/>
      <c r="H114" s="804" t="s">
        <v>114</v>
      </c>
      <c r="I114" s="128">
        <v>50</v>
      </c>
      <c r="J114" s="808">
        <v>4.5</v>
      </c>
      <c r="K114" s="655">
        <v>0.01</v>
      </c>
      <c r="L114" s="769"/>
      <c r="M114" s="809">
        <f t="shared" si="1"/>
        <v>0.23699999999999999</v>
      </c>
      <c r="N114" s="771"/>
      <c r="O114" s="769"/>
      <c r="P114" s="96">
        <v>0.51</v>
      </c>
      <c r="Q114" s="788"/>
      <c r="R114" s="96">
        <v>1</v>
      </c>
      <c r="S114" s="769"/>
      <c r="T114" s="837">
        <f t="shared" si="0"/>
        <v>0.12</v>
      </c>
      <c r="U114" s="764"/>
      <c r="V114" s="764"/>
      <c r="W114" s="803"/>
      <c r="X114" s="757"/>
    </row>
    <row r="115" spans="1:24" ht="13" customHeight="1" outlineLevel="1" x14ac:dyDescent="0.3">
      <c r="A115" s="708"/>
      <c r="B115" s="758"/>
      <c r="C115" s="768"/>
      <c r="D115" s="768"/>
      <c r="E115" s="768"/>
      <c r="F115" s="789"/>
      <c r="G115" s="771"/>
      <c r="H115" s="804" t="s">
        <v>115</v>
      </c>
      <c r="I115" s="128">
        <v>50</v>
      </c>
      <c r="J115" s="808">
        <v>4.5</v>
      </c>
      <c r="K115" s="655">
        <v>0.01</v>
      </c>
      <c r="L115" s="769"/>
      <c r="M115" s="809">
        <f t="shared" si="1"/>
        <v>0.23699999999999999</v>
      </c>
      <c r="N115" s="771"/>
      <c r="O115" s="769"/>
      <c r="P115" s="96">
        <v>0.6</v>
      </c>
      <c r="Q115" s="788"/>
      <c r="R115" s="96">
        <v>1</v>
      </c>
      <c r="S115" s="769"/>
      <c r="T115" s="837">
        <f t="shared" si="0"/>
        <v>0.12</v>
      </c>
      <c r="U115" s="764"/>
      <c r="V115" s="764"/>
      <c r="W115" s="803"/>
      <c r="X115" s="757"/>
    </row>
    <row r="116" spans="1:24" ht="13" customHeight="1" outlineLevel="1" x14ac:dyDescent="0.3">
      <c r="A116" s="708"/>
      <c r="B116" s="758"/>
      <c r="C116" s="768"/>
      <c r="D116" s="768"/>
      <c r="E116" s="768"/>
      <c r="F116" s="770"/>
      <c r="G116" s="771" t="s">
        <v>1029</v>
      </c>
      <c r="H116" s="804" t="s">
        <v>342</v>
      </c>
      <c r="I116" s="128">
        <v>50</v>
      </c>
      <c r="J116" s="808">
        <v>4.5</v>
      </c>
      <c r="K116" s="655">
        <v>0.01</v>
      </c>
      <c r="L116" s="769"/>
      <c r="M116" s="809">
        <f t="shared" si="1"/>
        <v>0.23699999999999999</v>
      </c>
      <c r="N116" s="771"/>
      <c r="O116" s="769"/>
      <c r="P116" s="96">
        <v>0.42</v>
      </c>
      <c r="Q116" s="788"/>
      <c r="R116" s="96">
        <v>1</v>
      </c>
      <c r="S116" s="769"/>
      <c r="T116" s="837">
        <f t="shared" si="0"/>
        <v>0.12</v>
      </c>
      <c r="U116" s="764"/>
      <c r="V116" s="764"/>
      <c r="W116" s="803"/>
      <c r="X116" s="757"/>
    </row>
    <row r="117" spans="1:24" ht="13" customHeight="1" outlineLevel="1" x14ac:dyDescent="0.3">
      <c r="A117" s="708"/>
      <c r="B117" s="758"/>
      <c r="C117" s="768"/>
      <c r="D117" s="768"/>
      <c r="E117" s="768"/>
      <c r="F117" s="770"/>
      <c r="G117" s="771"/>
      <c r="H117" s="804" t="s">
        <v>107</v>
      </c>
      <c r="I117" s="128">
        <v>100</v>
      </c>
      <c r="J117" s="808">
        <v>2.2000000000000002</v>
      </c>
      <c r="K117" s="655">
        <v>0.01</v>
      </c>
      <c r="L117" s="769"/>
      <c r="M117" s="809">
        <f t="shared" si="1"/>
        <v>0.23699999999999999</v>
      </c>
      <c r="N117" s="771"/>
      <c r="O117" s="769"/>
      <c r="P117" s="96">
        <v>0.42</v>
      </c>
      <c r="Q117" s="788"/>
      <c r="R117" s="96">
        <v>1</v>
      </c>
      <c r="S117" s="769"/>
      <c r="T117" s="837">
        <f t="shared" si="0"/>
        <v>0.12</v>
      </c>
      <c r="U117" s="764"/>
      <c r="V117" s="764"/>
      <c r="W117" s="803"/>
      <c r="X117" s="757"/>
    </row>
    <row r="118" spans="1:24" ht="13" customHeight="1" outlineLevel="1" x14ac:dyDescent="0.3">
      <c r="A118" s="708"/>
      <c r="B118" s="758"/>
      <c r="C118" s="768"/>
      <c r="D118" s="768"/>
      <c r="E118" s="768"/>
      <c r="F118" s="770"/>
      <c r="G118" s="771"/>
      <c r="H118" s="804" t="s">
        <v>108</v>
      </c>
      <c r="I118" s="128">
        <v>100</v>
      </c>
      <c r="J118" s="808">
        <v>2.2000000000000002</v>
      </c>
      <c r="K118" s="655">
        <v>0.01</v>
      </c>
      <c r="L118" s="769"/>
      <c r="M118" s="809">
        <f t="shared" si="1"/>
        <v>0.23699999999999999</v>
      </c>
      <c r="N118" s="771"/>
      <c r="O118" s="769"/>
      <c r="P118" s="96">
        <v>0.32</v>
      </c>
      <c r="Q118" s="788"/>
      <c r="R118" s="96">
        <v>1</v>
      </c>
      <c r="S118" s="769"/>
      <c r="T118" s="837">
        <f t="shared" si="0"/>
        <v>0.184</v>
      </c>
      <c r="U118" s="764"/>
      <c r="V118" s="764"/>
      <c r="W118" s="803"/>
      <c r="X118" s="757"/>
    </row>
    <row r="119" spans="1:24" ht="13" customHeight="1" outlineLevel="1" x14ac:dyDescent="0.3">
      <c r="A119" s="708"/>
      <c r="B119" s="758"/>
      <c r="C119" s="768"/>
      <c r="D119" s="768"/>
      <c r="E119" s="768"/>
      <c r="F119" s="770"/>
      <c r="G119" s="771"/>
      <c r="H119" s="804" t="s">
        <v>109</v>
      </c>
      <c r="I119" s="128">
        <v>150</v>
      </c>
      <c r="J119" s="808">
        <v>1.8</v>
      </c>
      <c r="K119" s="655">
        <v>0.01</v>
      </c>
      <c r="L119" s="769"/>
      <c r="M119" s="809">
        <f t="shared" si="1"/>
        <v>0.23699999999999999</v>
      </c>
      <c r="N119" s="771"/>
      <c r="O119" s="769"/>
      <c r="P119" s="96">
        <v>0.14000000000000001</v>
      </c>
      <c r="Q119" s="788"/>
      <c r="R119" s="96">
        <v>1</v>
      </c>
      <c r="S119" s="769"/>
      <c r="T119" s="837">
        <f t="shared" si="0"/>
        <v>0.2</v>
      </c>
      <c r="U119" s="764"/>
      <c r="V119" s="764"/>
      <c r="W119" s="803"/>
      <c r="X119" s="757"/>
    </row>
    <row r="120" spans="1:24" ht="13" customHeight="1" outlineLevel="1" x14ac:dyDescent="0.3">
      <c r="A120" s="708"/>
      <c r="B120" s="758"/>
      <c r="C120" s="768"/>
      <c r="D120" s="768"/>
      <c r="E120" s="768"/>
      <c r="F120" s="767"/>
      <c r="G120" s="771"/>
      <c r="H120" s="804" t="s">
        <v>110</v>
      </c>
      <c r="I120" s="128">
        <v>300</v>
      </c>
      <c r="J120" s="808">
        <v>0.75</v>
      </c>
      <c r="K120" s="655">
        <v>0.01</v>
      </c>
      <c r="L120" s="769"/>
      <c r="M120" s="809">
        <f t="shared" si="1"/>
        <v>0.23699999999999999</v>
      </c>
      <c r="N120" s="771"/>
      <c r="O120" s="769"/>
      <c r="P120" s="96">
        <v>0.12</v>
      </c>
      <c r="Q120" s="788"/>
      <c r="R120" s="96">
        <v>1</v>
      </c>
      <c r="S120" s="769"/>
      <c r="T120" s="837">
        <f t="shared" ref="T120:T155" si="2">MAX(12%,MIN(20%,20%-(P120-30%)*0.8))</f>
        <v>0.2</v>
      </c>
      <c r="U120" s="764"/>
      <c r="V120" s="764"/>
      <c r="W120" s="803"/>
      <c r="X120" s="757"/>
    </row>
    <row r="121" spans="1:24" ht="13" customHeight="1" outlineLevel="1" x14ac:dyDescent="0.3">
      <c r="A121" s="708"/>
      <c r="B121" s="758"/>
      <c r="C121" s="768"/>
      <c r="D121" s="768"/>
      <c r="E121" s="768"/>
      <c r="F121" s="789"/>
      <c r="G121" s="771"/>
      <c r="H121" s="804" t="s">
        <v>111</v>
      </c>
      <c r="I121" s="128">
        <v>300</v>
      </c>
      <c r="J121" s="808">
        <v>0.75</v>
      </c>
      <c r="K121" s="655">
        <v>0.01</v>
      </c>
      <c r="L121" s="769"/>
      <c r="M121" s="809">
        <f t="shared" si="1"/>
        <v>0.23699999999999999</v>
      </c>
      <c r="N121" s="771"/>
      <c r="O121" s="769"/>
      <c r="P121" s="96">
        <v>0.23</v>
      </c>
      <c r="Q121" s="788"/>
      <c r="R121" s="96">
        <v>1</v>
      </c>
      <c r="S121" s="769"/>
      <c r="T121" s="837">
        <f t="shared" si="2"/>
        <v>0.2</v>
      </c>
      <c r="U121" s="764"/>
      <c r="V121" s="764"/>
      <c r="W121" s="803"/>
      <c r="X121" s="757"/>
    </row>
    <row r="122" spans="1:24" ht="13" customHeight="1" outlineLevel="1" x14ac:dyDescent="0.3">
      <c r="A122" s="708"/>
      <c r="B122" s="758"/>
      <c r="C122" s="768"/>
      <c r="D122" s="768"/>
      <c r="E122" s="768"/>
      <c r="F122" s="789"/>
      <c r="G122" s="771"/>
      <c r="H122" s="804" t="s">
        <v>112</v>
      </c>
      <c r="I122" s="128">
        <v>325</v>
      </c>
      <c r="J122" s="808">
        <v>1</v>
      </c>
      <c r="K122" s="655">
        <v>0.01</v>
      </c>
      <c r="L122" s="769"/>
      <c r="M122" s="809">
        <f t="shared" si="1"/>
        <v>0.23699999999999999</v>
      </c>
      <c r="N122" s="771"/>
      <c r="O122" s="769"/>
      <c r="P122" s="96">
        <v>0.32</v>
      </c>
      <c r="Q122" s="788"/>
      <c r="R122" s="96">
        <v>1</v>
      </c>
      <c r="S122" s="769"/>
      <c r="T122" s="837">
        <f t="shared" si="2"/>
        <v>0.184</v>
      </c>
      <c r="U122" s="764"/>
      <c r="V122" s="764"/>
      <c r="W122" s="803"/>
      <c r="X122" s="757"/>
    </row>
    <row r="123" spans="1:24" ht="13" customHeight="1" outlineLevel="1" x14ac:dyDescent="0.3">
      <c r="A123" s="708"/>
      <c r="B123" s="758"/>
      <c r="C123" s="768"/>
      <c r="D123" s="768"/>
      <c r="E123" s="768"/>
      <c r="F123" s="789"/>
      <c r="G123" s="771"/>
      <c r="H123" s="804" t="s">
        <v>113</v>
      </c>
      <c r="I123" s="128">
        <v>350</v>
      </c>
      <c r="J123" s="808">
        <v>1.5</v>
      </c>
      <c r="K123" s="655">
        <v>0.01</v>
      </c>
      <c r="L123" s="769"/>
      <c r="M123" s="809">
        <f t="shared" si="1"/>
        <v>0.23699999999999999</v>
      </c>
      <c r="N123" s="771"/>
      <c r="O123" s="769"/>
      <c r="P123" s="96">
        <v>0.42</v>
      </c>
      <c r="Q123" s="788"/>
      <c r="R123" s="96">
        <v>1</v>
      </c>
      <c r="S123" s="769"/>
      <c r="T123" s="837">
        <f t="shared" si="2"/>
        <v>0.12</v>
      </c>
      <c r="U123" s="764"/>
      <c r="V123" s="764"/>
      <c r="W123" s="803"/>
      <c r="X123" s="757"/>
    </row>
    <row r="124" spans="1:24" ht="13" customHeight="1" outlineLevel="1" x14ac:dyDescent="0.3">
      <c r="A124" s="708"/>
      <c r="B124" s="758"/>
      <c r="C124" s="768"/>
      <c r="D124" s="768"/>
      <c r="E124" s="768"/>
      <c r="F124" s="789"/>
      <c r="G124" s="771"/>
      <c r="H124" s="804" t="s">
        <v>114</v>
      </c>
      <c r="I124" s="128">
        <v>50</v>
      </c>
      <c r="J124" s="808">
        <v>4.5</v>
      </c>
      <c r="K124" s="655">
        <v>0.01</v>
      </c>
      <c r="L124" s="769"/>
      <c r="M124" s="809">
        <f t="shared" si="1"/>
        <v>0.23699999999999999</v>
      </c>
      <c r="N124" s="771"/>
      <c r="O124" s="769"/>
      <c r="P124" s="96">
        <v>0.51</v>
      </c>
      <c r="Q124" s="788"/>
      <c r="R124" s="96">
        <v>1</v>
      </c>
      <c r="S124" s="769"/>
      <c r="T124" s="837">
        <f t="shared" si="2"/>
        <v>0.12</v>
      </c>
      <c r="U124" s="764"/>
      <c r="V124" s="764"/>
      <c r="W124" s="803"/>
      <c r="X124" s="757"/>
    </row>
    <row r="125" spans="1:24" ht="13" customHeight="1" outlineLevel="1" x14ac:dyDescent="0.3">
      <c r="A125" s="708"/>
      <c r="B125" s="758"/>
      <c r="C125" s="768"/>
      <c r="D125" s="768"/>
      <c r="E125" s="768"/>
      <c r="F125" s="789"/>
      <c r="G125" s="771"/>
      <c r="H125" s="804" t="s">
        <v>115</v>
      </c>
      <c r="I125" s="128">
        <v>50</v>
      </c>
      <c r="J125" s="808">
        <v>4.5</v>
      </c>
      <c r="K125" s="655">
        <v>0.01</v>
      </c>
      <c r="L125" s="769"/>
      <c r="M125" s="809">
        <f t="shared" si="1"/>
        <v>0.23699999999999999</v>
      </c>
      <c r="N125" s="771"/>
      <c r="O125" s="769"/>
      <c r="P125" s="96">
        <v>0.6</v>
      </c>
      <c r="Q125" s="788"/>
      <c r="R125" s="96">
        <v>1</v>
      </c>
      <c r="S125" s="769"/>
      <c r="T125" s="837">
        <f t="shared" si="2"/>
        <v>0.12</v>
      </c>
      <c r="U125" s="764"/>
      <c r="V125" s="764"/>
      <c r="W125" s="803"/>
      <c r="X125" s="757"/>
    </row>
    <row r="126" spans="1:24" ht="13" customHeight="1" outlineLevel="1" x14ac:dyDescent="0.3">
      <c r="A126" s="708"/>
      <c r="B126" s="758"/>
      <c r="C126" s="768"/>
      <c r="D126" s="768"/>
      <c r="E126" s="768"/>
      <c r="F126" s="770"/>
      <c r="G126" s="771" t="s">
        <v>1030</v>
      </c>
      <c r="H126" s="804" t="s">
        <v>342</v>
      </c>
      <c r="I126" s="128">
        <v>50</v>
      </c>
      <c r="J126" s="808">
        <v>4.5</v>
      </c>
      <c r="K126" s="655">
        <v>0.01</v>
      </c>
      <c r="L126" s="769"/>
      <c r="M126" s="809">
        <f t="shared" si="1"/>
        <v>0.23699999999999999</v>
      </c>
      <c r="N126" s="771"/>
      <c r="O126" s="769"/>
      <c r="P126" s="96">
        <v>0.42</v>
      </c>
      <c r="Q126" s="788"/>
      <c r="R126" s="96">
        <v>1</v>
      </c>
      <c r="S126" s="769"/>
      <c r="T126" s="837">
        <f t="shared" si="2"/>
        <v>0.12</v>
      </c>
      <c r="U126" s="764"/>
      <c r="V126" s="764"/>
      <c r="W126" s="803"/>
      <c r="X126" s="757"/>
    </row>
    <row r="127" spans="1:24" ht="13" customHeight="1" outlineLevel="1" x14ac:dyDescent="0.3">
      <c r="A127" s="708"/>
      <c r="B127" s="758"/>
      <c r="C127" s="768"/>
      <c r="D127" s="768"/>
      <c r="E127" s="768"/>
      <c r="F127" s="770"/>
      <c r="G127" s="771"/>
      <c r="H127" s="804" t="s">
        <v>107</v>
      </c>
      <c r="I127" s="128">
        <v>100</v>
      </c>
      <c r="J127" s="808">
        <v>2.2000000000000002</v>
      </c>
      <c r="K127" s="655">
        <v>0.01</v>
      </c>
      <c r="L127" s="769"/>
      <c r="M127" s="809">
        <f t="shared" si="1"/>
        <v>0.23699999999999999</v>
      </c>
      <c r="N127" s="771"/>
      <c r="O127" s="769"/>
      <c r="P127" s="96">
        <v>0.42</v>
      </c>
      <c r="Q127" s="788"/>
      <c r="R127" s="96">
        <v>1</v>
      </c>
      <c r="S127" s="769"/>
      <c r="T127" s="837">
        <f t="shared" si="2"/>
        <v>0.12</v>
      </c>
      <c r="U127" s="764"/>
      <c r="V127" s="764"/>
      <c r="W127" s="803"/>
      <c r="X127" s="757"/>
    </row>
    <row r="128" spans="1:24" ht="13" customHeight="1" outlineLevel="1" x14ac:dyDescent="0.3">
      <c r="A128" s="708"/>
      <c r="B128" s="758"/>
      <c r="C128" s="768"/>
      <c r="D128" s="768"/>
      <c r="E128" s="768"/>
      <c r="F128" s="770"/>
      <c r="G128" s="771"/>
      <c r="H128" s="804" t="s">
        <v>108</v>
      </c>
      <c r="I128" s="128">
        <v>100</v>
      </c>
      <c r="J128" s="808">
        <v>2.2000000000000002</v>
      </c>
      <c r="K128" s="655">
        <v>0.01</v>
      </c>
      <c r="L128" s="769"/>
      <c r="M128" s="809">
        <f t="shared" si="1"/>
        <v>0.23699999999999999</v>
      </c>
      <c r="N128" s="771"/>
      <c r="O128" s="769"/>
      <c r="P128" s="96">
        <v>0.32</v>
      </c>
      <c r="Q128" s="788"/>
      <c r="R128" s="96">
        <v>1</v>
      </c>
      <c r="S128" s="769"/>
      <c r="T128" s="837">
        <f t="shared" si="2"/>
        <v>0.184</v>
      </c>
      <c r="U128" s="764"/>
      <c r="V128" s="764"/>
      <c r="W128" s="803"/>
      <c r="X128" s="757"/>
    </row>
    <row r="129" spans="1:24" ht="13" customHeight="1" outlineLevel="1" x14ac:dyDescent="0.3">
      <c r="A129" s="708"/>
      <c r="B129" s="758"/>
      <c r="C129" s="768"/>
      <c r="D129" s="768"/>
      <c r="E129" s="768"/>
      <c r="F129" s="770"/>
      <c r="G129" s="771"/>
      <c r="H129" s="804" t="s">
        <v>109</v>
      </c>
      <c r="I129" s="128">
        <v>150</v>
      </c>
      <c r="J129" s="808">
        <v>1.8</v>
      </c>
      <c r="K129" s="655">
        <v>0.01</v>
      </c>
      <c r="L129" s="769"/>
      <c r="M129" s="809">
        <f t="shared" si="1"/>
        <v>0.23699999999999999</v>
      </c>
      <c r="N129" s="771"/>
      <c r="O129" s="769"/>
      <c r="P129" s="96">
        <v>0.14000000000000001</v>
      </c>
      <c r="Q129" s="788"/>
      <c r="R129" s="96">
        <v>1</v>
      </c>
      <c r="S129" s="769"/>
      <c r="T129" s="837">
        <f t="shared" si="2"/>
        <v>0.2</v>
      </c>
      <c r="U129" s="764"/>
      <c r="V129" s="764"/>
      <c r="W129" s="803"/>
      <c r="X129" s="757"/>
    </row>
    <row r="130" spans="1:24" ht="13" customHeight="1" outlineLevel="1" x14ac:dyDescent="0.3">
      <c r="A130" s="708"/>
      <c r="B130" s="758"/>
      <c r="C130" s="768"/>
      <c r="D130" s="768"/>
      <c r="E130" s="768"/>
      <c r="F130" s="767"/>
      <c r="G130" s="771"/>
      <c r="H130" s="804" t="s">
        <v>110</v>
      </c>
      <c r="I130" s="128">
        <v>300</v>
      </c>
      <c r="J130" s="808">
        <v>0.75</v>
      </c>
      <c r="K130" s="655">
        <v>0.01</v>
      </c>
      <c r="L130" s="769"/>
      <c r="M130" s="809">
        <f t="shared" si="1"/>
        <v>0.23699999999999999</v>
      </c>
      <c r="N130" s="771"/>
      <c r="O130" s="769"/>
      <c r="P130" s="96">
        <v>0.12</v>
      </c>
      <c r="Q130" s="788"/>
      <c r="R130" s="96">
        <v>1</v>
      </c>
      <c r="S130" s="769"/>
      <c r="T130" s="837">
        <f t="shared" si="2"/>
        <v>0.2</v>
      </c>
      <c r="U130" s="764"/>
      <c r="V130" s="764"/>
      <c r="W130" s="803"/>
      <c r="X130" s="757"/>
    </row>
    <row r="131" spans="1:24" ht="13" customHeight="1" outlineLevel="1" x14ac:dyDescent="0.3">
      <c r="A131" s="708"/>
      <c r="B131" s="758"/>
      <c r="C131" s="768"/>
      <c r="D131" s="768"/>
      <c r="E131" s="768"/>
      <c r="F131" s="789"/>
      <c r="G131" s="771"/>
      <c r="H131" s="804" t="s">
        <v>111</v>
      </c>
      <c r="I131" s="128">
        <v>300</v>
      </c>
      <c r="J131" s="808">
        <v>0.75</v>
      </c>
      <c r="K131" s="655">
        <v>0.01</v>
      </c>
      <c r="L131" s="769"/>
      <c r="M131" s="809">
        <f t="shared" ref="M131:M155" si="3">M130</f>
        <v>0.23699999999999999</v>
      </c>
      <c r="N131" s="771"/>
      <c r="O131" s="769"/>
      <c r="P131" s="96">
        <v>0.23</v>
      </c>
      <c r="Q131" s="788"/>
      <c r="R131" s="96">
        <v>1</v>
      </c>
      <c r="S131" s="769"/>
      <c r="T131" s="837">
        <f t="shared" si="2"/>
        <v>0.2</v>
      </c>
      <c r="U131" s="764"/>
      <c r="V131" s="764"/>
      <c r="W131" s="803"/>
      <c r="X131" s="757"/>
    </row>
    <row r="132" spans="1:24" ht="13" customHeight="1" outlineLevel="1" x14ac:dyDescent="0.3">
      <c r="A132" s="708"/>
      <c r="B132" s="758"/>
      <c r="C132" s="768"/>
      <c r="D132" s="768"/>
      <c r="E132" s="768"/>
      <c r="F132" s="789"/>
      <c r="G132" s="771"/>
      <c r="H132" s="804" t="s">
        <v>112</v>
      </c>
      <c r="I132" s="128">
        <v>325</v>
      </c>
      <c r="J132" s="808">
        <v>1</v>
      </c>
      <c r="K132" s="655">
        <v>0.01</v>
      </c>
      <c r="L132" s="769"/>
      <c r="M132" s="809">
        <f t="shared" si="3"/>
        <v>0.23699999999999999</v>
      </c>
      <c r="N132" s="771"/>
      <c r="O132" s="769"/>
      <c r="P132" s="96">
        <v>0.32</v>
      </c>
      <c r="Q132" s="788"/>
      <c r="R132" s="96">
        <v>1</v>
      </c>
      <c r="S132" s="769"/>
      <c r="T132" s="837">
        <f t="shared" si="2"/>
        <v>0.184</v>
      </c>
      <c r="U132" s="764"/>
      <c r="V132" s="764"/>
      <c r="W132" s="803"/>
      <c r="X132" s="757"/>
    </row>
    <row r="133" spans="1:24" ht="13" customHeight="1" outlineLevel="1" x14ac:dyDescent="0.3">
      <c r="A133" s="708"/>
      <c r="B133" s="758"/>
      <c r="C133" s="768"/>
      <c r="D133" s="768"/>
      <c r="E133" s="768"/>
      <c r="F133" s="789"/>
      <c r="G133" s="771"/>
      <c r="H133" s="804" t="s">
        <v>113</v>
      </c>
      <c r="I133" s="128">
        <v>350</v>
      </c>
      <c r="J133" s="808">
        <v>1.5</v>
      </c>
      <c r="K133" s="655">
        <v>0.01</v>
      </c>
      <c r="L133" s="769"/>
      <c r="M133" s="809">
        <f t="shared" si="3"/>
        <v>0.23699999999999999</v>
      </c>
      <c r="N133" s="771"/>
      <c r="O133" s="769"/>
      <c r="P133" s="96">
        <v>0.42</v>
      </c>
      <c r="Q133" s="788"/>
      <c r="R133" s="96">
        <v>1</v>
      </c>
      <c r="S133" s="769"/>
      <c r="T133" s="837">
        <f t="shared" si="2"/>
        <v>0.12</v>
      </c>
      <c r="U133" s="764"/>
      <c r="V133" s="764"/>
      <c r="W133" s="803"/>
      <c r="X133" s="757"/>
    </row>
    <row r="134" spans="1:24" ht="13" customHeight="1" outlineLevel="1" x14ac:dyDescent="0.3">
      <c r="A134" s="708"/>
      <c r="B134" s="758"/>
      <c r="C134" s="768"/>
      <c r="D134" s="768"/>
      <c r="E134" s="768"/>
      <c r="F134" s="789"/>
      <c r="G134" s="771"/>
      <c r="H134" s="804" t="s">
        <v>114</v>
      </c>
      <c r="I134" s="128">
        <v>50</v>
      </c>
      <c r="J134" s="808">
        <v>4.5</v>
      </c>
      <c r="K134" s="655">
        <v>0.01</v>
      </c>
      <c r="L134" s="769"/>
      <c r="M134" s="809">
        <f t="shared" si="3"/>
        <v>0.23699999999999999</v>
      </c>
      <c r="N134" s="771"/>
      <c r="O134" s="769"/>
      <c r="P134" s="96">
        <v>0.51</v>
      </c>
      <c r="Q134" s="788"/>
      <c r="R134" s="96">
        <v>1</v>
      </c>
      <c r="S134" s="769"/>
      <c r="T134" s="837">
        <f t="shared" si="2"/>
        <v>0.12</v>
      </c>
      <c r="U134" s="764"/>
      <c r="V134" s="764"/>
      <c r="W134" s="803"/>
      <c r="X134" s="757"/>
    </row>
    <row r="135" spans="1:24" ht="13" customHeight="1" outlineLevel="1" x14ac:dyDescent="0.3">
      <c r="A135" s="708"/>
      <c r="B135" s="758"/>
      <c r="C135" s="768"/>
      <c r="D135" s="768"/>
      <c r="E135" s="768"/>
      <c r="F135" s="789"/>
      <c r="G135" s="771"/>
      <c r="H135" s="804" t="s">
        <v>115</v>
      </c>
      <c r="I135" s="128">
        <v>50</v>
      </c>
      <c r="J135" s="808">
        <v>4.5</v>
      </c>
      <c r="K135" s="655">
        <v>0.01</v>
      </c>
      <c r="L135" s="769"/>
      <c r="M135" s="809">
        <f t="shared" si="3"/>
        <v>0.23699999999999999</v>
      </c>
      <c r="N135" s="771"/>
      <c r="O135" s="769"/>
      <c r="P135" s="96">
        <v>0.6</v>
      </c>
      <c r="Q135" s="788"/>
      <c r="R135" s="96">
        <v>1</v>
      </c>
      <c r="S135" s="769"/>
      <c r="T135" s="837">
        <f t="shared" si="2"/>
        <v>0.12</v>
      </c>
      <c r="U135" s="764"/>
      <c r="V135" s="764"/>
      <c r="W135" s="803"/>
      <c r="X135" s="757"/>
    </row>
    <row r="136" spans="1:24" ht="13" customHeight="1" outlineLevel="1" x14ac:dyDescent="0.3">
      <c r="A136" s="708"/>
      <c r="B136" s="758"/>
      <c r="C136" s="768"/>
      <c r="D136" s="768"/>
      <c r="E136" s="768"/>
      <c r="F136" s="770"/>
      <c r="G136" s="771" t="s">
        <v>1031</v>
      </c>
      <c r="H136" s="804" t="s">
        <v>342</v>
      </c>
      <c r="I136" s="128">
        <v>50</v>
      </c>
      <c r="J136" s="808">
        <v>4.5</v>
      </c>
      <c r="K136" s="655">
        <v>0.01</v>
      </c>
      <c r="L136" s="769"/>
      <c r="M136" s="809">
        <f t="shared" si="3"/>
        <v>0.23699999999999999</v>
      </c>
      <c r="N136" s="771"/>
      <c r="O136" s="769"/>
      <c r="P136" s="96">
        <v>0.42</v>
      </c>
      <c r="Q136" s="788"/>
      <c r="R136" s="96">
        <v>1</v>
      </c>
      <c r="S136" s="769"/>
      <c r="T136" s="837">
        <f t="shared" si="2"/>
        <v>0.12</v>
      </c>
      <c r="U136" s="764"/>
      <c r="V136" s="764"/>
      <c r="W136" s="803"/>
      <c r="X136" s="757"/>
    </row>
    <row r="137" spans="1:24" ht="13" customHeight="1" outlineLevel="1" x14ac:dyDescent="0.3">
      <c r="A137" s="708"/>
      <c r="B137" s="758"/>
      <c r="C137" s="768"/>
      <c r="D137" s="768"/>
      <c r="E137" s="768"/>
      <c r="F137" s="770"/>
      <c r="G137" s="771"/>
      <c r="H137" s="804" t="s">
        <v>107</v>
      </c>
      <c r="I137" s="128">
        <v>100</v>
      </c>
      <c r="J137" s="808">
        <v>2.2000000000000002</v>
      </c>
      <c r="K137" s="655">
        <v>0.01</v>
      </c>
      <c r="L137" s="769"/>
      <c r="M137" s="809">
        <f t="shared" si="3"/>
        <v>0.23699999999999999</v>
      </c>
      <c r="N137" s="771"/>
      <c r="O137" s="769"/>
      <c r="P137" s="96">
        <v>0.42</v>
      </c>
      <c r="Q137" s="788"/>
      <c r="R137" s="96">
        <v>1</v>
      </c>
      <c r="S137" s="769"/>
      <c r="T137" s="837">
        <f t="shared" si="2"/>
        <v>0.12</v>
      </c>
      <c r="U137" s="764"/>
      <c r="V137" s="764"/>
      <c r="W137" s="803"/>
      <c r="X137" s="757"/>
    </row>
    <row r="138" spans="1:24" ht="13" customHeight="1" outlineLevel="1" x14ac:dyDescent="0.3">
      <c r="A138" s="708"/>
      <c r="B138" s="758"/>
      <c r="C138" s="768"/>
      <c r="D138" s="768"/>
      <c r="E138" s="768"/>
      <c r="F138" s="770"/>
      <c r="G138" s="771"/>
      <c r="H138" s="804" t="s">
        <v>108</v>
      </c>
      <c r="I138" s="128">
        <v>100</v>
      </c>
      <c r="J138" s="808">
        <v>2.2000000000000002</v>
      </c>
      <c r="K138" s="655">
        <v>0.01</v>
      </c>
      <c r="L138" s="769"/>
      <c r="M138" s="809">
        <f t="shared" si="3"/>
        <v>0.23699999999999999</v>
      </c>
      <c r="N138" s="771"/>
      <c r="O138" s="769"/>
      <c r="P138" s="96">
        <v>0.32</v>
      </c>
      <c r="Q138" s="788"/>
      <c r="R138" s="96">
        <v>1</v>
      </c>
      <c r="S138" s="769"/>
      <c r="T138" s="837">
        <f t="shared" si="2"/>
        <v>0.184</v>
      </c>
      <c r="U138" s="764"/>
      <c r="V138" s="764"/>
      <c r="W138" s="803"/>
      <c r="X138" s="757"/>
    </row>
    <row r="139" spans="1:24" ht="13" customHeight="1" outlineLevel="1" x14ac:dyDescent="0.3">
      <c r="A139" s="708"/>
      <c r="B139" s="758"/>
      <c r="C139" s="768"/>
      <c r="D139" s="768"/>
      <c r="E139" s="768"/>
      <c r="F139" s="770"/>
      <c r="G139" s="771"/>
      <c r="H139" s="804" t="s">
        <v>109</v>
      </c>
      <c r="I139" s="128">
        <v>150</v>
      </c>
      <c r="J139" s="808">
        <v>1.8</v>
      </c>
      <c r="K139" s="655">
        <v>0.01</v>
      </c>
      <c r="L139" s="769"/>
      <c r="M139" s="809">
        <f t="shared" si="3"/>
        <v>0.23699999999999999</v>
      </c>
      <c r="N139" s="771"/>
      <c r="O139" s="769"/>
      <c r="P139" s="96">
        <v>0.14000000000000001</v>
      </c>
      <c r="Q139" s="788"/>
      <c r="R139" s="96">
        <v>1</v>
      </c>
      <c r="S139" s="769"/>
      <c r="T139" s="837">
        <f t="shared" si="2"/>
        <v>0.2</v>
      </c>
      <c r="U139" s="764"/>
      <c r="V139" s="764"/>
      <c r="W139" s="803"/>
      <c r="X139" s="757"/>
    </row>
    <row r="140" spans="1:24" ht="13" customHeight="1" outlineLevel="1" x14ac:dyDescent="0.3">
      <c r="A140" s="708"/>
      <c r="B140" s="758"/>
      <c r="C140" s="768"/>
      <c r="D140" s="768"/>
      <c r="E140" s="768"/>
      <c r="F140" s="767"/>
      <c r="G140" s="771"/>
      <c r="H140" s="804" t="s">
        <v>110</v>
      </c>
      <c r="I140" s="128">
        <v>300</v>
      </c>
      <c r="J140" s="808">
        <v>0.75</v>
      </c>
      <c r="K140" s="655">
        <v>0.01</v>
      </c>
      <c r="L140" s="769"/>
      <c r="M140" s="809">
        <f t="shared" si="3"/>
        <v>0.23699999999999999</v>
      </c>
      <c r="N140" s="771"/>
      <c r="O140" s="769"/>
      <c r="P140" s="96">
        <v>0.12</v>
      </c>
      <c r="Q140" s="788"/>
      <c r="R140" s="96">
        <v>1</v>
      </c>
      <c r="S140" s="769"/>
      <c r="T140" s="837">
        <f t="shared" si="2"/>
        <v>0.2</v>
      </c>
      <c r="U140" s="764"/>
      <c r="V140" s="764"/>
      <c r="W140" s="803"/>
      <c r="X140" s="757"/>
    </row>
    <row r="141" spans="1:24" ht="13" customHeight="1" outlineLevel="1" x14ac:dyDescent="0.3">
      <c r="A141" s="708"/>
      <c r="B141" s="758"/>
      <c r="C141" s="768"/>
      <c r="D141" s="768"/>
      <c r="E141" s="768"/>
      <c r="F141" s="789"/>
      <c r="G141" s="771"/>
      <c r="H141" s="804" t="s">
        <v>111</v>
      </c>
      <c r="I141" s="128">
        <v>300</v>
      </c>
      <c r="J141" s="808">
        <v>0.75</v>
      </c>
      <c r="K141" s="655">
        <v>0.01</v>
      </c>
      <c r="L141" s="769"/>
      <c r="M141" s="809">
        <f t="shared" si="3"/>
        <v>0.23699999999999999</v>
      </c>
      <c r="N141" s="771"/>
      <c r="O141" s="769"/>
      <c r="P141" s="96">
        <v>0.23</v>
      </c>
      <c r="Q141" s="788"/>
      <c r="R141" s="96">
        <v>1</v>
      </c>
      <c r="S141" s="769"/>
      <c r="T141" s="837">
        <f t="shared" si="2"/>
        <v>0.2</v>
      </c>
      <c r="U141" s="764"/>
      <c r="V141" s="764"/>
      <c r="W141" s="803"/>
      <c r="X141" s="757"/>
    </row>
    <row r="142" spans="1:24" ht="13" customHeight="1" outlineLevel="1" x14ac:dyDescent="0.3">
      <c r="A142" s="708"/>
      <c r="B142" s="758"/>
      <c r="C142" s="768"/>
      <c r="D142" s="768"/>
      <c r="E142" s="768"/>
      <c r="F142" s="789"/>
      <c r="G142" s="771"/>
      <c r="H142" s="804" t="s">
        <v>112</v>
      </c>
      <c r="I142" s="128">
        <v>325</v>
      </c>
      <c r="J142" s="808">
        <v>1</v>
      </c>
      <c r="K142" s="655">
        <v>0.01</v>
      </c>
      <c r="L142" s="769"/>
      <c r="M142" s="809">
        <f t="shared" si="3"/>
        <v>0.23699999999999999</v>
      </c>
      <c r="N142" s="771"/>
      <c r="O142" s="769"/>
      <c r="P142" s="96">
        <v>0.32</v>
      </c>
      <c r="Q142" s="788"/>
      <c r="R142" s="96">
        <v>1</v>
      </c>
      <c r="S142" s="769"/>
      <c r="T142" s="837">
        <f t="shared" si="2"/>
        <v>0.184</v>
      </c>
      <c r="U142" s="764"/>
      <c r="V142" s="764"/>
      <c r="W142" s="803"/>
      <c r="X142" s="757"/>
    </row>
    <row r="143" spans="1:24" ht="13" customHeight="1" outlineLevel="1" x14ac:dyDescent="0.3">
      <c r="A143" s="708"/>
      <c r="B143" s="758"/>
      <c r="C143" s="768"/>
      <c r="D143" s="768"/>
      <c r="E143" s="768"/>
      <c r="F143" s="789"/>
      <c r="G143" s="771"/>
      <c r="H143" s="804" t="s">
        <v>113</v>
      </c>
      <c r="I143" s="128">
        <v>350</v>
      </c>
      <c r="J143" s="808">
        <v>1.5</v>
      </c>
      <c r="K143" s="655">
        <v>0.01</v>
      </c>
      <c r="L143" s="769"/>
      <c r="M143" s="809">
        <f t="shared" si="3"/>
        <v>0.23699999999999999</v>
      </c>
      <c r="N143" s="771"/>
      <c r="O143" s="769"/>
      <c r="P143" s="96">
        <v>0.42</v>
      </c>
      <c r="Q143" s="788"/>
      <c r="R143" s="96">
        <v>1</v>
      </c>
      <c r="S143" s="769"/>
      <c r="T143" s="837">
        <f t="shared" si="2"/>
        <v>0.12</v>
      </c>
      <c r="U143" s="764"/>
      <c r="V143" s="764"/>
      <c r="W143" s="803"/>
      <c r="X143" s="757"/>
    </row>
    <row r="144" spans="1:24" ht="13" customHeight="1" outlineLevel="1" x14ac:dyDescent="0.3">
      <c r="A144" s="708"/>
      <c r="B144" s="758"/>
      <c r="C144" s="768"/>
      <c r="D144" s="768"/>
      <c r="E144" s="768"/>
      <c r="F144" s="789"/>
      <c r="G144" s="771"/>
      <c r="H144" s="804" t="s">
        <v>114</v>
      </c>
      <c r="I144" s="128">
        <v>50</v>
      </c>
      <c r="J144" s="808">
        <v>4.5</v>
      </c>
      <c r="K144" s="655">
        <v>0.01</v>
      </c>
      <c r="L144" s="769"/>
      <c r="M144" s="809">
        <f t="shared" si="3"/>
        <v>0.23699999999999999</v>
      </c>
      <c r="N144" s="771"/>
      <c r="O144" s="769"/>
      <c r="P144" s="96">
        <v>0.51</v>
      </c>
      <c r="Q144" s="788"/>
      <c r="R144" s="96">
        <v>1</v>
      </c>
      <c r="S144" s="769"/>
      <c r="T144" s="837">
        <f t="shared" si="2"/>
        <v>0.12</v>
      </c>
      <c r="U144" s="764"/>
      <c r="V144" s="764"/>
      <c r="W144" s="803"/>
      <c r="X144" s="757"/>
    </row>
    <row r="145" spans="1:25" ht="13" customHeight="1" outlineLevel="1" x14ac:dyDescent="0.3">
      <c r="A145" s="708"/>
      <c r="B145" s="758"/>
      <c r="C145" s="768"/>
      <c r="D145" s="768"/>
      <c r="E145" s="768"/>
      <c r="F145" s="789"/>
      <c r="G145" s="771"/>
      <c r="H145" s="804" t="s">
        <v>115</v>
      </c>
      <c r="I145" s="128">
        <v>50</v>
      </c>
      <c r="J145" s="808">
        <v>4.5</v>
      </c>
      <c r="K145" s="655">
        <v>0.01</v>
      </c>
      <c r="L145" s="769"/>
      <c r="M145" s="809">
        <f t="shared" si="3"/>
        <v>0.23699999999999999</v>
      </c>
      <c r="N145" s="771"/>
      <c r="O145" s="769"/>
      <c r="P145" s="96">
        <v>0.6</v>
      </c>
      <c r="Q145" s="788"/>
      <c r="R145" s="96">
        <v>1</v>
      </c>
      <c r="S145" s="769"/>
      <c r="T145" s="837">
        <f t="shared" si="2"/>
        <v>0.12</v>
      </c>
      <c r="U145" s="764"/>
      <c r="V145" s="764"/>
      <c r="W145" s="803"/>
      <c r="X145" s="757"/>
    </row>
    <row r="146" spans="1:25" ht="13" customHeight="1" outlineLevel="1" x14ac:dyDescent="0.3">
      <c r="A146" s="708"/>
      <c r="B146" s="758"/>
      <c r="C146" s="768"/>
      <c r="D146" s="768"/>
      <c r="E146" s="768"/>
      <c r="F146" s="770"/>
      <c r="G146" s="771" t="s">
        <v>1032</v>
      </c>
      <c r="H146" s="804" t="s">
        <v>342</v>
      </c>
      <c r="I146" s="128">
        <v>50</v>
      </c>
      <c r="J146" s="808">
        <v>4.5</v>
      </c>
      <c r="K146" s="655">
        <v>0.01</v>
      </c>
      <c r="L146" s="769"/>
      <c r="M146" s="809">
        <f t="shared" si="3"/>
        <v>0.23699999999999999</v>
      </c>
      <c r="N146" s="771"/>
      <c r="O146" s="769"/>
      <c r="P146" s="96">
        <v>0.42</v>
      </c>
      <c r="Q146" s="788"/>
      <c r="R146" s="96">
        <v>1</v>
      </c>
      <c r="S146" s="769"/>
      <c r="T146" s="837">
        <f t="shared" si="2"/>
        <v>0.12</v>
      </c>
      <c r="U146" s="764"/>
      <c r="V146" s="764"/>
      <c r="W146" s="803"/>
      <c r="X146" s="757"/>
    </row>
    <row r="147" spans="1:25" ht="13" customHeight="1" outlineLevel="1" x14ac:dyDescent="0.3">
      <c r="A147" s="708"/>
      <c r="B147" s="758"/>
      <c r="C147" s="768"/>
      <c r="D147" s="768"/>
      <c r="E147" s="768"/>
      <c r="F147" s="770"/>
      <c r="G147" s="771"/>
      <c r="H147" s="804" t="s">
        <v>107</v>
      </c>
      <c r="I147" s="128">
        <v>100</v>
      </c>
      <c r="J147" s="808">
        <v>2.2000000000000002</v>
      </c>
      <c r="K147" s="655">
        <v>0.01</v>
      </c>
      <c r="L147" s="769"/>
      <c r="M147" s="809">
        <f t="shared" si="3"/>
        <v>0.23699999999999999</v>
      </c>
      <c r="N147" s="771"/>
      <c r="O147" s="769"/>
      <c r="P147" s="96">
        <v>0.42</v>
      </c>
      <c r="Q147" s="788"/>
      <c r="R147" s="96">
        <v>1</v>
      </c>
      <c r="S147" s="769"/>
      <c r="T147" s="837">
        <f t="shared" si="2"/>
        <v>0.12</v>
      </c>
      <c r="U147" s="764"/>
      <c r="V147" s="764"/>
      <c r="W147" s="803"/>
      <c r="X147" s="757"/>
    </row>
    <row r="148" spans="1:25" ht="13" customHeight="1" outlineLevel="1" x14ac:dyDescent="0.3">
      <c r="A148" s="708"/>
      <c r="B148" s="758"/>
      <c r="C148" s="768"/>
      <c r="D148" s="768"/>
      <c r="E148" s="768"/>
      <c r="F148" s="770"/>
      <c r="G148" s="771"/>
      <c r="H148" s="804" t="s">
        <v>108</v>
      </c>
      <c r="I148" s="128">
        <v>100</v>
      </c>
      <c r="J148" s="808">
        <v>2.2000000000000002</v>
      </c>
      <c r="K148" s="655">
        <v>0.01</v>
      </c>
      <c r="L148" s="769"/>
      <c r="M148" s="809">
        <f t="shared" si="3"/>
        <v>0.23699999999999999</v>
      </c>
      <c r="N148" s="771"/>
      <c r="O148" s="769"/>
      <c r="P148" s="96">
        <v>0.32</v>
      </c>
      <c r="Q148" s="788"/>
      <c r="R148" s="96">
        <v>1</v>
      </c>
      <c r="S148" s="769"/>
      <c r="T148" s="837">
        <f t="shared" si="2"/>
        <v>0.184</v>
      </c>
      <c r="U148" s="764"/>
      <c r="V148" s="764"/>
      <c r="W148" s="803"/>
      <c r="X148" s="757"/>
    </row>
    <row r="149" spans="1:25" ht="13" customHeight="1" outlineLevel="1" x14ac:dyDescent="0.3">
      <c r="A149" s="708"/>
      <c r="B149" s="758"/>
      <c r="C149" s="768"/>
      <c r="D149" s="768"/>
      <c r="E149" s="768"/>
      <c r="F149" s="770"/>
      <c r="G149" s="771"/>
      <c r="H149" s="804" t="s">
        <v>109</v>
      </c>
      <c r="I149" s="128">
        <v>150</v>
      </c>
      <c r="J149" s="808">
        <v>1.8</v>
      </c>
      <c r="K149" s="655">
        <v>0.01</v>
      </c>
      <c r="L149" s="769"/>
      <c r="M149" s="809">
        <f t="shared" si="3"/>
        <v>0.23699999999999999</v>
      </c>
      <c r="N149" s="771"/>
      <c r="O149" s="769"/>
      <c r="P149" s="96">
        <v>0.14000000000000001</v>
      </c>
      <c r="Q149" s="788"/>
      <c r="R149" s="96">
        <v>1</v>
      </c>
      <c r="S149" s="769"/>
      <c r="T149" s="837">
        <f t="shared" si="2"/>
        <v>0.2</v>
      </c>
      <c r="U149" s="764"/>
      <c r="V149" s="764"/>
      <c r="W149" s="803"/>
      <c r="X149" s="757"/>
    </row>
    <row r="150" spans="1:25" ht="13" customHeight="1" outlineLevel="1" x14ac:dyDescent="0.3">
      <c r="A150" s="708"/>
      <c r="B150" s="758"/>
      <c r="C150" s="768"/>
      <c r="D150" s="768"/>
      <c r="E150" s="768"/>
      <c r="F150" s="767"/>
      <c r="G150" s="771"/>
      <c r="H150" s="804" t="s">
        <v>110</v>
      </c>
      <c r="I150" s="128">
        <v>300</v>
      </c>
      <c r="J150" s="808">
        <v>0.75</v>
      </c>
      <c r="K150" s="655">
        <v>0.01</v>
      </c>
      <c r="L150" s="769"/>
      <c r="M150" s="809">
        <f t="shared" si="3"/>
        <v>0.23699999999999999</v>
      </c>
      <c r="N150" s="771"/>
      <c r="O150" s="769"/>
      <c r="P150" s="96">
        <v>0.12</v>
      </c>
      <c r="Q150" s="788"/>
      <c r="R150" s="96">
        <v>1</v>
      </c>
      <c r="S150" s="769"/>
      <c r="T150" s="837">
        <f t="shared" si="2"/>
        <v>0.2</v>
      </c>
      <c r="U150" s="764"/>
      <c r="V150" s="764"/>
      <c r="W150" s="803"/>
      <c r="X150" s="757"/>
    </row>
    <row r="151" spans="1:25" ht="13" customHeight="1" outlineLevel="1" x14ac:dyDescent="0.3">
      <c r="A151" s="708"/>
      <c r="B151" s="758"/>
      <c r="C151" s="768"/>
      <c r="D151" s="768"/>
      <c r="E151" s="768"/>
      <c r="F151" s="789"/>
      <c r="G151" s="771"/>
      <c r="H151" s="804" t="s">
        <v>111</v>
      </c>
      <c r="I151" s="128">
        <v>300</v>
      </c>
      <c r="J151" s="808">
        <v>0.75</v>
      </c>
      <c r="K151" s="655">
        <v>0.01</v>
      </c>
      <c r="L151" s="769"/>
      <c r="M151" s="809">
        <f t="shared" si="3"/>
        <v>0.23699999999999999</v>
      </c>
      <c r="N151" s="771"/>
      <c r="O151" s="769"/>
      <c r="P151" s="96">
        <v>0.23</v>
      </c>
      <c r="Q151" s="788"/>
      <c r="R151" s="96">
        <v>1</v>
      </c>
      <c r="S151" s="769"/>
      <c r="T151" s="837">
        <f t="shared" si="2"/>
        <v>0.2</v>
      </c>
      <c r="U151" s="764"/>
      <c r="V151" s="764"/>
      <c r="W151" s="803"/>
      <c r="X151" s="757"/>
    </row>
    <row r="152" spans="1:25" ht="13" customHeight="1" outlineLevel="1" x14ac:dyDescent="0.3">
      <c r="A152" s="708"/>
      <c r="B152" s="758"/>
      <c r="C152" s="768"/>
      <c r="D152" s="768"/>
      <c r="E152" s="768"/>
      <c r="F152" s="789"/>
      <c r="G152" s="771"/>
      <c r="H152" s="804" t="s">
        <v>112</v>
      </c>
      <c r="I152" s="128">
        <v>325</v>
      </c>
      <c r="J152" s="808">
        <v>1</v>
      </c>
      <c r="K152" s="655">
        <v>0.01</v>
      </c>
      <c r="L152" s="769"/>
      <c r="M152" s="809">
        <f t="shared" si="3"/>
        <v>0.23699999999999999</v>
      </c>
      <c r="N152" s="771"/>
      <c r="O152" s="769"/>
      <c r="P152" s="96">
        <v>0.32</v>
      </c>
      <c r="Q152" s="788"/>
      <c r="R152" s="96">
        <v>1</v>
      </c>
      <c r="S152" s="769"/>
      <c r="T152" s="837">
        <f t="shared" si="2"/>
        <v>0.184</v>
      </c>
      <c r="U152" s="764"/>
      <c r="V152" s="764"/>
      <c r="W152" s="803"/>
      <c r="X152" s="757"/>
    </row>
    <row r="153" spans="1:25" ht="13" customHeight="1" outlineLevel="1" x14ac:dyDescent="0.3">
      <c r="A153" s="708"/>
      <c r="B153" s="758"/>
      <c r="C153" s="768"/>
      <c r="D153" s="768"/>
      <c r="E153" s="768"/>
      <c r="F153" s="789"/>
      <c r="G153" s="771"/>
      <c r="H153" s="804" t="s">
        <v>113</v>
      </c>
      <c r="I153" s="128">
        <v>350</v>
      </c>
      <c r="J153" s="808">
        <v>1.5</v>
      </c>
      <c r="K153" s="655">
        <v>0.01</v>
      </c>
      <c r="L153" s="769"/>
      <c r="M153" s="809">
        <f t="shared" si="3"/>
        <v>0.23699999999999999</v>
      </c>
      <c r="N153" s="771"/>
      <c r="O153" s="769"/>
      <c r="P153" s="96">
        <v>0.42</v>
      </c>
      <c r="Q153" s="788"/>
      <c r="R153" s="96">
        <v>1</v>
      </c>
      <c r="S153" s="769"/>
      <c r="T153" s="837">
        <f t="shared" si="2"/>
        <v>0.12</v>
      </c>
      <c r="U153" s="764"/>
      <c r="V153" s="764"/>
      <c r="W153" s="803"/>
      <c r="X153" s="757"/>
    </row>
    <row r="154" spans="1:25" ht="13" customHeight="1" outlineLevel="1" x14ac:dyDescent="0.3">
      <c r="A154" s="708"/>
      <c r="B154" s="758"/>
      <c r="C154" s="768"/>
      <c r="D154" s="768"/>
      <c r="E154" s="768"/>
      <c r="F154" s="789"/>
      <c r="G154" s="771"/>
      <c r="H154" s="804" t="s">
        <v>114</v>
      </c>
      <c r="I154" s="128">
        <v>50</v>
      </c>
      <c r="J154" s="808">
        <v>4.5</v>
      </c>
      <c r="K154" s="655">
        <v>0.01</v>
      </c>
      <c r="L154" s="769"/>
      <c r="M154" s="809">
        <f t="shared" si="3"/>
        <v>0.23699999999999999</v>
      </c>
      <c r="N154" s="771"/>
      <c r="O154" s="769"/>
      <c r="P154" s="96">
        <v>0.51</v>
      </c>
      <c r="Q154" s="788"/>
      <c r="R154" s="96">
        <v>1</v>
      </c>
      <c r="S154" s="769"/>
      <c r="T154" s="837">
        <f t="shared" si="2"/>
        <v>0.12</v>
      </c>
      <c r="U154" s="764"/>
      <c r="V154" s="764"/>
      <c r="W154" s="803"/>
      <c r="X154" s="757"/>
    </row>
    <row r="155" spans="1:25" ht="13" customHeight="1" outlineLevel="1" x14ac:dyDescent="0.3">
      <c r="A155" s="708"/>
      <c r="B155" s="758"/>
      <c r="C155" s="768"/>
      <c r="D155" s="768"/>
      <c r="E155" s="768"/>
      <c r="F155" s="789"/>
      <c r="G155" s="771"/>
      <c r="H155" s="804" t="s">
        <v>115</v>
      </c>
      <c r="I155" s="128">
        <v>50</v>
      </c>
      <c r="J155" s="808">
        <v>4.5</v>
      </c>
      <c r="K155" s="655">
        <v>0.01</v>
      </c>
      <c r="L155" s="769"/>
      <c r="M155" s="809">
        <f t="shared" si="3"/>
        <v>0.23699999999999999</v>
      </c>
      <c r="N155" s="771"/>
      <c r="O155" s="769"/>
      <c r="P155" s="96">
        <v>0.6</v>
      </c>
      <c r="Q155" s="788"/>
      <c r="R155" s="96">
        <v>1</v>
      </c>
      <c r="S155" s="769"/>
      <c r="T155" s="837">
        <f t="shared" si="2"/>
        <v>0.12</v>
      </c>
      <c r="U155" s="764"/>
      <c r="V155" s="764"/>
      <c r="W155" s="803"/>
      <c r="X155" s="757"/>
    </row>
    <row r="156" spans="1:25" ht="17.25" customHeight="1" x14ac:dyDescent="0.3">
      <c r="A156" s="708"/>
      <c r="B156" s="758"/>
      <c r="C156" s="768"/>
      <c r="D156" s="768"/>
      <c r="E156" s="768"/>
      <c r="F156" s="789"/>
      <c r="G156" s="771"/>
      <c r="H156" s="771"/>
      <c r="I156" s="771"/>
      <c r="J156" s="771"/>
      <c r="K156" s="771"/>
      <c r="L156" s="771"/>
      <c r="M156" s="771"/>
      <c r="N156" s="771"/>
      <c r="O156" s="771"/>
      <c r="P156" s="771"/>
      <c r="Q156" s="790"/>
      <c r="R156" s="790"/>
      <c r="S156" s="790"/>
      <c r="T156" s="769"/>
      <c r="U156" s="764"/>
      <c r="V156" s="764"/>
      <c r="W156" s="763"/>
      <c r="X156" s="757"/>
    </row>
    <row r="157" spans="1:25" ht="5.15" customHeight="1" x14ac:dyDescent="0.3">
      <c r="A157" s="708"/>
      <c r="B157" s="758"/>
      <c r="C157" s="768"/>
      <c r="D157" s="768"/>
      <c r="E157" s="768"/>
      <c r="F157" s="767"/>
      <c r="G157" s="766"/>
      <c r="H157" s="765"/>
      <c r="I157" s="765"/>
      <c r="J157" s="765"/>
      <c r="K157" s="765"/>
      <c r="L157" s="765"/>
      <c r="M157" s="765"/>
      <c r="N157" s="765"/>
      <c r="O157" s="765"/>
      <c r="P157" s="765"/>
      <c r="Q157" s="765"/>
      <c r="R157" s="765"/>
      <c r="S157" s="765"/>
      <c r="T157" s="765"/>
      <c r="U157" s="764"/>
      <c r="V157" s="764"/>
      <c r="W157" s="763"/>
      <c r="X157" s="757"/>
    </row>
    <row r="158" spans="1:25" ht="24" customHeight="1" x14ac:dyDescent="0.3">
      <c r="A158" s="708"/>
      <c r="B158" s="758"/>
      <c r="C158" s="761"/>
      <c r="D158" s="761"/>
      <c r="E158" s="761"/>
      <c r="F158" s="761"/>
      <c r="G158" s="762" t="str">
        <f>G46</f>
        <v>SALTBUSH PRODUCTIVITY &amp; FEED VALUE &amp; SELECTIVITY</v>
      </c>
      <c r="H158" s="761"/>
      <c r="I158" s="761"/>
      <c r="J158" s="761"/>
      <c r="K158" s="761"/>
      <c r="L158" s="760"/>
      <c r="M158" s="761"/>
      <c r="N158" s="761"/>
      <c r="O158" s="761"/>
      <c r="P158" s="761"/>
      <c r="Q158" s="761"/>
      <c r="R158" s="761"/>
      <c r="S158" s="761"/>
      <c r="T158" s="761"/>
      <c r="U158" s="760"/>
      <c r="V158" s="760"/>
      <c r="W158" s="759" t="s">
        <v>10</v>
      </c>
      <c r="X158" s="757"/>
    </row>
    <row r="159" spans="1:25" ht="12" customHeight="1" x14ac:dyDescent="0.3">
      <c r="A159" s="708"/>
      <c r="B159" s="758"/>
      <c r="C159" s="758"/>
      <c r="D159" s="758"/>
      <c r="E159" s="758"/>
      <c r="F159" s="757"/>
      <c r="G159" s="757"/>
      <c r="H159" s="757"/>
      <c r="I159" s="757"/>
      <c r="J159" s="757"/>
      <c r="K159" s="757"/>
      <c r="L159" s="757"/>
      <c r="M159" s="757"/>
      <c r="N159" s="757"/>
      <c r="O159" s="757"/>
      <c r="P159" s="757"/>
      <c r="Q159" s="757"/>
      <c r="R159" s="757"/>
      <c r="S159" s="757"/>
      <c r="T159" s="757"/>
      <c r="U159" s="757"/>
      <c r="V159" s="757"/>
      <c r="W159" s="757"/>
      <c r="X159" s="757"/>
    </row>
    <row r="160" spans="1:25" ht="12" customHeight="1" x14ac:dyDescent="0.25">
      <c r="A160" s="708"/>
      <c r="B160" s="758"/>
      <c r="C160" s="758"/>
      <c r="D160" s="758"/>
      <c r="E160" s="758"/>
      <c r="F160" s="758"/>
      <c r="G160" s="758"/>
      <c r="H160" s="758"/>
      <c r="I160" s="758"/>
      <c r="J160" s="758"/>
      <c r="K160" s="758"/>
      <c r="L160" s="758"/>
      <c r="M160" s="758"/>
      <c r="N160" s="758"/>
      <c r="O160" s="758"/>
      <c r="P160" s="758"/>
      <c r="Q160" s="758"/>
      <c r="R160" s="758"/>
      <c r="S160" s="758"/>
      <c r="T160" s="758"/>
      <c r="U160" s="758"/>
      <c r="V160" s="758"/>
      <c r="W160" s="758"/>
      <c r="X160" s="758"/>
      <c r="Y160" s="758"/>
    </row>
    <row r="161" spans="1:25" ht="5.15" customHeight="1" thickBot="1" x14ac:dyDescent="0.3">
      <c r="A161" s="708"/>
      <c r="B161" s="758"/>
      <c r="C161" s="758"/>
      <c r="D161" s="758"/>
      <c r="E161" s="798">
        <v>3</v>
      </c>
      <c r="F161" s="758"/>
      <c r="G161" s="758"/>
      <c r="H161" s="758"/>
      <c r="I161" s="758"/>
      <c r="J161" s="758"/>
      <c r="K161" s="758"/>
      <c r="L161" s="758"/>
      <c r="M161" s="758"/>
      <c r="N161" s="758"/>
      <c r="O161" s="758"/>
      <c r="P161" s="758"/>
      <c r="Q161" s="758"/>
      <c r="R161" s="758"/>
      <c r="S161" s="758"/>
      <c r="T161" s="758"/>
      <c r="U161" s="758"/>
      <c r="V161" s="758"/>
      <c r="W161" s="758"/>
      <c r="X161" s="758"/>
      <c r="Y161" s="758"/>
    </row>
    <row r="162" spans="1:25" ht="5.15" customHeight="1" x14ac:dyDescent="0.3">
      <c r="A162" s="708"/>
      <c r="B162" s="758"/>
      <c r="C162" s="784" t="s">
        <v>0</v>
      </c>
      <c r="D162" s="784">
        <v>2166.7710000000002</v>
      </c>
      <c r="E162" s="784"/>
      <c r="F162" s="784"/>
      <c r="G162" s="784"/>
      <c r="H162" s="784"/>
      <c r="I162" s="784"/>
      <c r="J162" s="784"/>
      <c r="K162" s="783"/>
      <c r="L162" s="783"/>
      <c r="M162" s="783"/>
      <c r="N162" s="783"/>
      <c r="O162" s="783"/>
      <c r="P162" s="783"/>
      <c r="Q162" s="783"/>
      <c r="R162" s="783"/>
      <c r="S162" s="783"/>
      <c r="T162" s="783"/>
      <c r="U162" s="783"/>
      <c r="V162" s="783"/>
      <c r="W162" s="783"/>
      <c r="X162" s="782"/>
      <c r="Y162" s="757"/>
    </row>
    <row r="163" spans="1:25" ht="13" customHeight="1" x14ac:dyDescent="0.3">
      <c r="A163" s="708"/>
      <c r="B163" s="758"/>
      <c r="C163" s="781"/>
      <c r="D163" s="781">
        <v>0</v>
      </c>
      <c r="E163" s="781" t="s">
        <v>1</v>
      </c>
      <c r="F163" s="779"/>
      <c r="G163" s="786" t="s">
        <v>1035</v>
      </c>
      <c r="H163" s="779"/>
      <c r="I163" s="779"/>
      <c r="J163" s="779"/>
      <c r="K163" s="779"/>
      <c r="L163" s="779"/>
      <c r="M163" s="779"/>
      <c r="N163" s="779"/>
      <c r="O163" s="779"/>
      <c r="P163" s="779"/>
      <c r="Q163" s="779"/>
      <c r="R163" s="779"/>
      <c r="S163" s="779"/>
      <c r="T163" s="778"/>
      <c r="U163" s="780"/>
      <c r="V163" s="776"/>
      <c r="W163" s="776"/>
      <c r="X163" s="763"/>
      <c r="Y163" s="757"/>
    </row>
    <row r="164" spans="1:25" ht="13" customHeight="1" x14ac:dyDescent="0.3">
      <c r="A164" s="708"/>
      <c r="B164" s="758"/>
      <c r="C164" s="781"/>
      <c r="D164" s="781"/>
      <c r="E164" s="768"/>
      <c r="F164" s="779"/>
      <c r="G164" s="779"/>
      <c r="H164" s="780"/>
      <c r="I164" s="779"/>
      <c r="J164" s="779"/>
      <c r="K164" s="779"/>
      <c r="L164" s="779"/>
      <c r="M164" s="779"/>
      <c r="N164" s="779"/>
      <c r="O164" s="779"/>
      <c r="P164" s="779"/>
      <c r="Q164" s="779"/>
      <c r="R164" s="779"/>
      <c r="S164" s="779"/>
      <c r="T164" s="778"/>
      <c r="U164" s="777"/>
      <c r="V164" s="776"/>
      <c r="W164" s="776"/>
      <c r="X164" s="763"/>
      <c r="Y164" s="757"/>
    </row>
    <row r="165" spans="1:25" ht="13" customHeight="1" x14ac:dyDescent="0.3">
      <c r="A165" s="708"/>
      <c r="B165" s="758"/>
      <c r="C165" s="768"/>
      <c r="D165" s="781"/>
      <c r="E165" s="768"/>
      <c r="F165" s="779"/>
      <c r="G165" s="797">
        <v>44717</v>
      </c>
      <c r="H165" s="780"/>
      <c r="I165" s="779"/>
      <c r="J165" s="779"/>
      <c r="K165" s="779"/>
      <c r="L165" s="779"/>
      <c r="M165" s="779"/>
      <c r="N165" s="779"/>
      <c r="O165" s="779"/>
      <c r="P165" s="779"/>
      <c r="Q165" s="779"/>
      <c r="R165" s="779"/>
      <c r="S165" s="779"/>
      <c r="T165" s="778"/>
      <c r="U165" s="777"/>
      <c r="V165" s="776"/>
      <c r="W165" s="776"/>
      <c r="X165" s="763"/>
      <c r="Y165" s="757"/>
    </row>
    <row r="166" spans="1:25" ht="13" customHeight="1" x14ac:dyDescent="0.3">
      <c r="A166" s="708"/>
      <c r="B166" s="758"/>
      <c r="C166" s="768">
        <v>0</v>
      </c>
      <c r="D166" s="781"/>
      <c r="E166" s="768"/>
      <c r="F166" s="779"/>
      <c r="G166" s="787"/>
      <c r="H166" s="780"/>
      <c r="I166" s="779"/>
      <c r="J166" s="780"/>
      <c r="K166" s="779"/>
      <c r="L166" s="779"/>
      <c r="M166" s="779"/>
      <c r="N166" s="779"/>
      <c r="O166" s="779"/>
      <c r="P166" s="779"/>
      <c r="Q166" s="779"/>
      <c r="R166" s="779"/>
      <c r="S166" s="779"/>
      <c r="T166" s="778"/>
      <c r="U166" s="777"/>
      <c r="V166" s="776"/>
      <c r="W166" s="776"/>
      <c r="X166" s="763"/>
      <c r="Y166" s="757"/>
    </row>
    <row r="167" spans="1:25" ht="13" customHeight="1" x14ac:dyDescent="0.3">
      <c r="A167" s="708"/>
      <c r="B167" s="758"/>
      <c r="C167" s="768"/>
      <c r="D167" s="768"/>
      <c r="E167" s="768"/>
      <c r="F167" s="768"/>
      <c r="G167" s="768"/>
      <c r="H167" s="774"/>
      <c r="I167" s="774"/>
      <c r="J167" s="774"/>
      <c r="K167" s="774"/>
      <c r="L167" s="774"/>
      <c r="M167" s="774"/>
      <c r="N167" s="774"/>
      <c r="O167" s="774"/>
      <c r="P167" s="774"/>
      <c r="Q167" s="774"/>
      <c r="R167" s="774"/>
      <c r="S167" s="774"/>
      <c r="T167" s="774"/>
      <c r="U167" s="774"/>
      <c r="V167" s="774"/>
      <c r="W167" s="774"/>
      <c r="X167" s="763"/>
      <c r="Y167" s="757"/>
    </row>
    <row r="168" spans="1:25" ht="13" customHeight="1" x14ac:dyDescent="0.3">
      <c r="A168" s="708"/>
      <c r="B168" s="758"/>
      <c r="C168" s="768"/>
      <c r="D168" s="768"/>
      <c r="E168" s="768"/>
      <c r="F168" s="768"/>
      <c r="G168" s="768"/>
      <c r="H168" s="774"/>
      <c r="I168" s="774"/>
      <c r="J168" s="774"/>
      <c r="K168" s="774"/>
      <c r="L168" s="774"/>
      <c r="M168" s="774"/>
      <c r="N168" s="774"/>
      <c r="O168" s="774"/>
      <c r="P168" s="774"/>
      <c r="Q168" s="774"/>
      <c r="R168" s="774"/>
      <c r="S168" s="774"/>
      <c r="T168" s="774"/>
      <c r="U168" s="774"/>
      <c r="V168" s="774"/>
      <c r="W168" s="774"/>
      <c r="X168" s="763"/>
      <c r="Y168" s="757"/>
    </row>
    <row r="169" spans="1:25" ht="13" customHeight="1" x14ac:dyDescent="0.3">
      <c r="A169" s="708"/>
      <c r="B169" s="758"/>
      <c r="C169" s="768"/>
      <c r="D169" s="768"/>
      <c r="E169" s="768"/>
      <c r="F169" s="768"/>
      <c r="G169" s="768"/>
      <c r="H169" s="796"/>
      <c r="I169" s="802"/>
      <c r="J169" s="802"/>
      <c r="K169" s="802"/>
      <c r="L169" s="802"/>
      <c r="M169" s="802"/>
      <c r="N169" s="812"/>
      <c r="O169" s="796"/>
      <c r="P169" s="796"/>
      <c r="Q169" s="796"/>
      <c r="R169" s="796"/>
      <c r="S169" s="796"/>
      <c r="T169" s="774"/>
      <c r="U169" s="774"/>
      <c r="V169" s="774"/>
      <c r="W169" s="774"/>
      <c r="X169" s="763"/>
      <c r="Y169" s="757"/>
    </row>
    <row r="170" spans="1:25" ht="13" customHeight="1" x14ac:dyDescent="0.3">
      <c r="A170" s="708"/>
      <c r="B170" s="758"/>
      <c r="C170" s="768"/>
      <c r="D170" s="768"/>
      <c r="E170" s="768"/>
      <c r="F170" s="768"/>
      <c r="G170" s="768"/>
      <c r="H170" s="796"/>
      <c r="I170" s="23" t="s">
        <v>343</v>
      </c>
      <c r="J170" s="23" t="s">
        <v>34</v>
      </c>
      <c r="K170" s="23" t="s">
        <v>35</v>
      </c>
      <c r="L170" s="23" t="s">
        <v>36</v>
      </c>
      <c r="M170" s="23" t="s">
        <v>37</v>
      </c>
      <c r="N170" s="23" t="s">
        <v>837</v>
      </c>
      <c r="O170" s="23" t="s">
        <v>838</v>
      </c>
      <c r="P170" s="23" t="s">
        <v>839</v>
      </c>
      <c r="Q170" s="23" t="s">
        <v>1045</v>
      </c>
      <c r="R170" s="796"/>
      <c r="S170" s="796"/>
      <c r="T170" s="774"/>
      <c r="U170" s="774"/>
      <c r="V170" s="774"/>
      <c r="W170" s="774"/>
      <c r="X170" s="763"/>
      <c r="Y170" s="757"/>
    </row>
    <row r="171" spans="1:25" ht="5.15" customHeight="1" x14ac:dyDescent="0.3">
      <c r="A171" s="708"/>
      <c r="B171" s="758"/>
      <c r="C171" s="768"/>
      <c r="D171" s="768"/>
      <c r="E171" s="768"/>
      <c r="F171" s="768"/>
      <c r="G171" s="768"/>
      <c r="H171" s="796"/>
      <c r="I171" s="793"/>
      <c r="J171" s="793"/>
      <c r="K171" s="793"/>
      <c r="L171" s="793"/>
      <c r="M171" s="793"/>
      <c r="N171" s="727"/>
      <c r="O171" s="796"/>
      <c r="P171" s="796"/>
      <c r="Q171" s="796"/>
      <c r="R171" s="796"/>
      <c r="S171" s="796"/>
      <c r="T171" s="774"/>
      <c r="U171" s="774"/>
      <c r="V171" s="774"/>
      <c r="W171" s="774"/>
      <c r="X171" s="763"/>
      <c r="Y171" s="757"/>
    </row>
    <row r="172" spans="1:25" ht="5.15" customHeight="1" x14ac:dyDescent="0.3">
      <c r="A172" s="708"/>
      <c r="B172" s="758"/>
      <c r="C172" s="768"/>
      <c r="D172" s="768"/>
      <c r="E172" s="768"/>
      <c r="F172" s="770"/>
      <c r="G172" s="770"/>
      <c r="H172" s="795"/>
      <c r="I172" s="795"/>
      <c r="J172" s="795"/>
      <c r="K172" s="795"/>
      <c r="L172" s="795"/>
      <c r="M172" s="795"/>
      <c r="N172" s="795"/>
      <c r="O172" s="795"/>
      <c r="P172" s="795"/>
      <c r="Q172" s="795"/>
      <c r="R172" s="795"/>
      <c r="S172" s="795"/>
      <c r="T172" s="764"/>
      <c r="U172" s="764"/>
      <c r="V172" s="764"/>
      <c r="W172" s="764"/>
      <c r="X172" s="763"/>
      <c r="Y172" s="757"/>
    </row>
    <row r="173" spans="1:25" ht="13" customHeight="1" x14ac:dyDescent="0.3">
      <c r="A173" s="708"/>
      <c r="B173" s="758"/>
      <c r="C173" s="768"/>
      <c r="D173" s="768"/>
      <c r="E173" s="768"/>
      <c r="F173" s="770"/>
      <c r="G173" s="718"/>
      <c r="H173" s="765" t="s">
        <v>1036</v>
      </c>
      <c r="I173" s="227">
        <v>0.8</v>
      </c>
      <c r="J173" s="227">
        <v>0.8</v>
      </c>
      <c r="K173" s="227">
        <v>0.8</v>
      </c>
      <c r="L173" s="227">
        <v>0.8</v>
      </c>
      <c r="M173" s="227">
        <v>0.8</v>
      </c>
      <c r="N173" s="227">
        <v>0.9</v>
      </c>
      <c r="O173" s="227">
        <v>0.9</v>
      </c>
      <c r="P173" s="227">
        <v>0.8</v>
      </c>
      <c r="Q173" s="227">
        <v>1</v>
      </c>
      <c r="R173" s="765"/>
      <c r="S173" s="765"/>
      <c r="T173" s="765"/>
      <c r="U173" s="765"/>
      <c r="V173" s="765"/>
      <c r="W173" s="764"/>
      <c r="X173" s="763"/>
      <c r="Y173" s="757"/>
    </row>
    <row r="174" spans="1:25" ht="13" customHeight="1" x14ac:dyDescent="0.3">
      <c r="A174" s="708"/>
      <c r="B174" s="758"/>
      <c r="C174" s="768"/>
      <c r="D174" s="768"/>
      <c r="E174" s="768"/>
      <c r="F174" s="767"/>
      <c r="G174" s="766"/>
      <c r="H174" s="765"/>
      <c r="Q174" s="765"/>
      <c r="R174" s="765"/>
      <c r="S174" s="765"/>
      <c r="T174" s="765"/>
      <c r="U174" s="765"/>
      <c r="V174" s="765"/>
      <c r="W174" s="764"/>
      <c r="X174" s="763"/>
      <c r="Y174" s="757"/>
    </row>
    <row r="175" spans="1:25" ht="5.15" customHeight="1" x14ac:dyDescent="0.3">
      <c r="A175" s="708"/>
      <c r="B175" s="758"/>
      <c r="C175" s="768"/>
      <c r="D175" s="768"/>
      <c r="E175" s="768"/>
      <c r="F175" s="767"/>
      <c r="G175" s="766"/>
      <c r="H175" s="766"/>
      <c r="I175" s="766"/>
      <c r="J175" s="765"/>
      <c r="K175" s="765"/>
      <c r="L175" s="765"/>
      <c r="M175" s="765"/>
      <c r="N175" s="765"/>
      <c r="O175" s="765"/>
      <c r="P175" s="765"/>
      <c r="Q175" s="765"/>
      <c r="R175" s="765"/>
      <c r="S175" s="765"/>
      <c r="T175" s="765"/>
      <c r="U175" s="765"/>
      <c r="V175" s="765"/>
      <c r="W175" s="764"/>
      <c r="X175" s="763"/>
      <c r="Y175" s="757"/>
    </row>
    <row r="176" spans="1:25" ht="24" customHeight="1" x14ac:dyDescent="0.3">
      <c r="A176" s="708"/>
      <c r="B176" s="758"/>
      <c r="C176" s="761"/>
      <c r="D176" s="761"/>
      <c r="E176" s="761"/>
      <c r="F176" s="761"/>
      <c r="G176" s="762" t="str">
        <f>G163</f>
        <v>SALTBUSH PRODUCTION SCALAR FOR LMU</v>
      </c>
      <c r="H176" s="761"/>
      <c r="I176" s="761"/>
      <c r="J176" s="761"/>
      <c r="K176" s="761"/>
      <c r="L176" s="761"/>
      <c r="M176" s="761"/>
      <c r="N176" s="761"/>
      <c r="O176" s="761"/>
      <c r="P176" s="761"/>
      <c r="Q176" s="761"/>
      <c r="R176" s="761"/>
      <c r="S176" s="761"/>
      <c r="T176" s="761"/>
      <c r="U176" s="760"/>
      <c r="V176" s="760"/>
      <c r="W176" s="760"/>
      <c r="X176" s="759" t="s">
        <v>10</v>
      </c>
      <c r="Y176" s="757"/>
    </row>
    <row r="177" spans="1:25" ht="12" customHeight="1" x14ac:dyDescent="0.3">
      <c r="A177" s="708"/>
      <c r="B177" s="758"/>
      <c r="C177" s="758"/>
      <c r="D177" s="758"/>
      <c r="E177" s="758"/>
      <c r="F177" s="757"/>
      <c r="G177" s="757"/>
      <c r="H177" s="757"/>
      <c r="I177" s="757"/>
      <c r="J177" s="757"/>
      <c r="K177" s="757"/>
      <c r="L177" s="757"/>
      <c r="M177" s="757"/>
      <c r="N177" s="757"/>
      <c r="O177" s="757"/>
      <c r="P177" s="757"/>
      <c r="Q177" s="757"/>
      <c r="R177" s="757"/>
      <c r="S177" s="757"/>
      <c r="T177" s="757"/>
      <c r="U177" s="757"/>
      <c r="V177" s="757"/>
      <c r="W177" s="757"/>
      <c r="X177" s="757"/>
      <c r="Y177" s="757"/>
    </row>
    <row r="178" spans="1:25" ht="12" customHeight="1" x14ac:dyDescent="0.25">
      <c r="A178" s="708"/>
      <c r="B178" s="758"/>
      <c r="C178" s="758"/>
      <c r="D178" s="758"/>
      <c r="E178" s="758"/>
      <c r="F178" s="758"/>
      <c r="G178" s="758"/>
      <c r="H178" s="758"/>
      <c r="I178" s="758"/>
      <c r="J178" s="758"/>
      <c r="K178" s="758"/>
      <c r="L178" s="758"/>
      <c r="M178" s="758"/>
      <c r="N178" s="758"/>
      <c r="O178" s="758"/>
      <c r="P178" s="758"/>
      <c r="Q178" s="758"/>
      <c r="R178" s="758"/>
      <c r="S178" s="758"/>
      <c r="T178" s="758"/>
      <c r="U178" s="758"/>
      <c r="V178" s="758"/>
      <c r="W178" s="758"/>
      <c r="X178" s="758"/>
      <c r="Y178" s="758"/>
    </row>
    <row r="179" spans="1:25" ht="5.15" customHeight="1" thickBot="1" x14ac:dyDescent="0.3">
      <c r="A179" s="708"/>
      <c r="B179" s="758"/>
      <c r="C179" s="758"/>
      <c r="D179" s="758"/>
      <c r="E179" s="798">
        <v>3</v>
      </c>
      <c r="F179" s="758"/>
      <c r="G179" s="758"/>
      <c r="H179" s="758"/>
      <c r="I179" s="758"/>
      <c r="J179" s="758"/>
      <c r="K179" s="758"/>
      <c r="L179" s="758"/>
      <c r="M179" s="758"/>
      <c r="N179" s="758"/>
      <c r="O179" s="758"/>
      <c r="P179" s="758"/>
      <c r="Q179" s="758"/>
      <c r="R179" s="758"/>
      <c r="S179" s="758"/>
      <c r="T179" s="758"/>
      <c r="U179" s="758"/>
      <c r="V179" s="758"/>
      <c r="W179" s="758"/>
      <c r="X179" s="758"/>
      <c r="Y179" s="758"/>
    </row>
    <row r="180" spans="1:25" ht="5.15" customHeight="1" x14ac:dyDescent="0.3">
      <c r="A180" s="708"/>
      <c r="B180" s="758"/>
      <c r="C180" s="784" t="s">
        <v>0</v>
      </c>
      <c r="D180" s="784">
        <v>2166.7710000000002</v>
      </c>
      <c r="E180" s="784"/>
      <c r="F180" s="784"/>
      <c r="G180" s="784"/>
      <c r="H180" s="784"/>
      <c r="I180" s="784"/>
      <c r="J180" s="784"/>
      <c r="K180" s="783"/>
      <c r="L180" s="783"/>
      <c r="M180" s="783"/>
      <c r="N180" s="783"/>
      <c r="O180" s="783"/>
      <c r="P180" s="783"/>
      <c r="Q180" s="783"/>
      <c r="R180" s="783"/>
      <c r="S180" s="783"/>
      <c r="T180" s="783"/>
      <c r="U180" s="783"/>
      <c r="V180" s="783"/>
      <c r="W180" s="783"/>
      <c r="X180" s="782"/>
      <c r="Y180" s="757"/>
    </row>
    <row r="181" spans="1:25" ht="13" customHeight="1" x14ac:dyDescent="0.3">
      <c r="A181" s="708"/>
      <c r="B181" s="758"/>
      <c r="C181" s="781"/>
      <c r="D181" s="781">
        <v>0</v>
      </c>
      <c r="E181" s="781" t="s">
        <v>1</v>
      </c>
      <c r="F181" s="779"/>
      <c r="G181" s="786" t="s">
        <v>1004</v>
      </c>
      <c r="H181" s="779"/>
      <c r="I181" s="779"/>
      <c r="J181" s="779"/>
      <c r="K181" s="779"/>
      <c r="L181" s="779"/>
      <c r="M181" s="779"/>
      <c r="N181" s="779"/>
      <c r="O181" s="779"/>
      <c r="P181" s="779"/>
      <c r="Q181" s="779"/>
      <c r="R181" s="779"/>
      <c r="S181" s="779"/>
      <c r="T181" s="778"/>
      <c r="U181" s="780"/>
      <c r="V181" s="776"/>
      <c r="W181" s="776"/>
      <c r="X181" s="763"/>
      <c r="Y181" s="757"/>
    </row>
    <row r="182" spans="1:25" ht="13" customHeight="1" x14ac:dyDescent="0.3">
      <c r="A182" s="708"/>
      <c r="B182" s="758"/>
      <c r="C182" s="781"/>
      <c r="D182" s="781"/>
      <c r="E182" s="768"/>
      <c r="F182" s="779"/>
      <c r="G182" s="779"/>
      <c r="H182" s="780"/>
      <c r="I182" s="779"/>
      <c r="J182" s="779"/>
      <c r="K182" s="779"/>
      <c r="L182" s="779"/>
      <c r="M182" s="779"/>
      <c r="N182" s="779"/>
      <c r="O182" s="779"/>
      <c r="P182" s="779"/>
      <c r="Q182" s="779"/>
      <c r="R182" s="779"/>
      <c r="S182" s="779"/>
      <c r="T182" s="778"/>
      <c r="U182" s="777"/>
      <c r="V182" s="776"/>
      <c r="W182" s="776"/>
      <c r="X182" s="763"/>
      <c r="Y182" s="757"/>
    </row>
    <row r="183" spans="1:25" ht="13" customHeight="1" x14ac:dyDescent="0.3">
      <c r="A183" s="708"/>
      <c r="B183" s="758"/>
      <c r="C183" s="768"/>
      <c r="D183" s="781"/>
      <c r="E183" s="768"/>
      <c r="F183" s="779"/>
      <c r="G183" s="797">
        <v>38930</v>
      </c>
      <c r="H183" s="780"/>
      <c r="I183" s="779"/>
      <c r="J183" s="779"/>
      <c r="K183" s="779"/>
      <c r="L183" s="779"/>
      <c r="M183" s="779"/>
      <c r="N183" s="779"/>
      <c r="O183" s="779"/>
      <c r="P183" s="779"/>
      <c r="Q183" s="779"/>
      <c r="R183" s="779"/>
      <c r="S183" s="779"/>
      <c r="T183" s="778"/>
      <c r="U183" s="777"/>
      <c r="V183" s="776"/>
      <c r="W183" s="776"/>
      <c r="X183" s="763"/>
      <c r="Y183" s="757"/>
    </row>
    <row r="184" spans="1:25" ht="13" customHeight="1" x14ac:dyDescent="0.3">
      <c r="A184" s="708"/>
      <c r="B184" s="758"/>
      <c r="C184" s="768">
        <v>0</v>
      </c>
      <c r="D184" s="781"/>
      <c r="E184" s="768"/>
      <c r="F184" s="779"/>
      <c r="G184" s="787"/>
      <c r="H184" s="780"/>
      <c r="I184" s="779"/>
      <c r="J184" s="780"/>
      <c r="K184" s="779"/>
      <c r="L184" s="779"/>
      <c r="M184" s="779"/>
      <c r="N184" s="779"/>
      <c r="O184" s="779"/>
      <c r="P184" s="779"/>
      <c r="Q184" s="779"/>
      <c r="R184" s="779"/>
      <c r="S184" s="779"/>
      <c r="T184" s="778"/>
      <c r="U184" s="777"/>
      <c r="V184" s="776"/>
      <c r="W184" s="776"/>
      <c r="X184" s="763"/>
      <c r="Y184" s="757"/>
    </row>
    <row r="185" spans="1:25" ht="13" customHeight="1" x14ac:dyDescent="0.3">
      <c r="A185" s="708"/>
      <c r="B185" s="758"/>
      <c r="C185" s="768"/>
      <c r="D185" s="768"/>
      <c r="E185" s="768"/>
      <c r="F185" s="768"/>
      <c r="G185" s="768"/>
      <c r="H185" s="774"/>
      <c r="I185" s="774"/>
      <c r="J185" s="774"/>
      <c r="K185" s="774"/>
      <c r="L185" s="774"/>
      <c r="M185" s="774"/>
      <c r="N185" s="774"/>
      <c r="O185" s="774"/>
      <c r="P185" s="774"/>
      <c r="Q185" s="774"/>
      <c r="R185" s="774"/>
      <c r="S185" s="774"/>
      <c r="T185" s="774"/>
      <c r="U185" s="774"/>
      <c r="V185" s="774"/>
      <c r="W185" s="774"/>
      <c r="X185" s="763"/>
      <c r="Y185" s="757"/>
    </row>
    <row r="186" spans="1:25" ht="13" customHeight="1" x14ac:dyDescent="0.3">
      <c r="A186" s="708"/>
      <c r="B186" s="758"/>
      <c r="C186" s="768"/>
      <c r="D186" s="768"/>
      <c r="E186" s="768"/>
      <c r="F186" s="768"/>
      <c r="G186" s="768"/>
      <c r="H186" s="774"/>
      <c r="I186" s="774"/>
      <c r="J186" s="774"/>
      <c r="K186" s="774"/>
      <c r="L186" s="774"/>
      <c r="M186" s="774"/>
      <c r="N186" s="774"/>
      <c r="O186" s="774"/>
      <c r="P186" s="774"/>
      <c r="Q186" s="774"/>
      <c r="R186" s="774"/>
      <c r="S186" s="774"/>
      <c r="T186" s="774"/>
      <c r="U186" s="774"/>
      <c r="V186" s="774"/>
      <c r="W186" s="774"/>
      <c r="X186" s="763"/>
      <c r="Y186" s="757"/>
    </row>
    <row r="187" spans="1:25" ht="13" customHeight="1" x14ac:dyDescent="0.3">
      <c r="A187" s="708"/>
      <c r="B187" s="758"/>
      <c r="C187" s="768"/>
      <c r="D187" s="768"/>
      <c r="E187" s="768"/>
      <c r="F187" s="768"/>
      <c r="G187" s="768"/>
      <c r="H187" s="796"/>
      <c r="I187" s="802" t="s">
        <v>1003</v>
      </c>
      <c r="J187" s="802"/>
      <c r="K187" s="802"/>
      <c r="L187" s="802"/>
      <c r="M187" s="802"/>
      <c r="N187" s="812"/>
      <c r="O187" s="796"/>
      <c r="P187" s="796"/>
      <c r="Q187" s="796"/>
      <c r="R187" s="796"/>
      <c r="S187" s="796"/>
      <c r="T187" s="774"/>
      <c r="U187" s="774"/>
      <c r="V187" s="774"/>
      <c r="W187" s="774"/>
      <c r="X187" s="763"/>
      <c r="Y187" s="757"/>
    </row>
    <row r="188" spans="1:25" ht="13" customHeight="1" x14ac:dyDescent="0.3">
      <c r="A188" s="708"/>
      <c r="B188" s="758"/>
      <c r="C188" s="768"/>
      <c r="D188" s="768"/>
      <c r="E188" s="768"/>
      <c r="F188" s="768"/>
      <c r="G188" s="768"/>
      <c r="H188" s="796"/>
      <c r="I188" s="793" t="s">
        <v>1002</v>
      </c>
      <c r="J188" s="793" t="s">
        <v>1001</v>
      </c>
      <c r="K188" s="793" t="s">
        <v>1000</v>
      </c>
      <c r="L188" s="793" t="s">
        <v>999</v>
      </c>
      <c r="M188" s="793" t="s">
        <v>998</v>
      </c>
      <c r="N188" s="727"/>
      <c r="O188" s="796"/>
      <c r="P188" s="796"/>
      <c r="Q188" s="796"/>
      <c r="R188" s="796"/>
      <c r="S188" s="796"/>
      <c r="T188" s="774"/>
      <c r="U188" s="774"/>
      <c r="V188" s="774"/>
      <c r="W188" s="774"/>
      <c r="X188" s="763"/>
      <c r="Y188" s="757"/>
    </row>
    <row r="189" spans="1:25" ht="5.15" customHeight="1" x14ac:dyDescent="0.3">
      <c r="A189" s="708"/>
      <c r="B189" s="758"/>
      <c r="C189" s="768"/>
      <c r="D189" s="768"/>
      <c r="E189" s="768"/>
      <c r="F189" s="768"/>
      <c r="G189" s="768"/>
      <c r="H189" s="796"/>
      <c r="I189" s="793"/>
      <c r="J189" s="793"/>
      <c r="K189" s="793"/>
      <c r="L189" s="793"/>
      <c r="M189" s="793"/>
      <c r="N189" s="727"/>
      <c r="O189" s="796"/>
      <c r="P189" s="796"/>
      <c r="Q189" s="796"/>
      <c r="R189" s="796"/>
      <c r="S189" s="796"/>
      <c r="T189" s="774"/>
      <c r="U189" s="774"/>
      <c r="V189" s="774"/>
      <c r="W189" s="774"/>
      <c r="X189" s="763"/>
      <c r="Y189" s="757"/>
    </row>
    <row r="190" spans="1:25" ht="5.15" customHeight="1" x14ac:dyDescent="0.3">
      <c r="A190" s="708"/>
      <c r="B190" s="758"/>
      <c r="C190" s="768"/>
      <c r="D190" s="768"/>
      <c r="E190" s="768"/>
      <c r="F190" s="770"/>
      <c r="G190" s="770"/>
      <c r="H190" s="795"/>
      <c r="I190" s="795"/>
      <c r="J190" s="795"/>
      <c r="K190" s="795"/>
      <c r="L190" s="795"/>
      <c r="M190" s="795"/>
      <c r="N190" s="795"/>
      <c r="O190" s="795"/>
      <c r="P190" s="795"/>
      <c r="Q190" s="795"/>
      <c r="R190" s="795"/>
      <c r="S190" s="795"/>
      <c r="T190" s="764"/>
      <c r="U190" s="764"/>
      <c r="V190" s="764"/>
      <c r="W190" s="764"/>
      <c r="X190" s="763"/>
      <c r="Y190" s="757"/>
    </row>
    <row r="191" spans="1:25" ht="13" customHeight="1" x14ac:dyDescent="0.35">
      <c r="A191" s="708"/>
      <c r="B191" s="758"/>
      <c r="C191" s="768"/>
      <c r="D191" s="768"/>
      <c r="E191" s="768"/>
      <c r="F191" s="770"/>
      <c r="G191" s="718"/>
      <c r="H191" s="765"/>
      <c r="I191" s="810">
        <v>0</v>
      </c>
      <c r="J191" s="810">
        <v>1</v>
      </c>
      <c r="K191" s="810">
        <v>1</v>
      </c>
      <c r="L191" s="810">
        <v>1</v>
      </c>
      <c r="M191" s="810">
        <v>1</v>
      </c>
      <c r="N191" s="800">
        <f>i_saltbush_life</f>
        <v>20</v>
      </c>
      <c r="O191" s="811">
        <f>(SUM(I191:L191)+(N191-4)*M191)/N191</f>
        <v>0.95</v>
      </c>
      <c r="Q191" s="765"/>
      <c r="R191" s="765"/>
      <c r="S191" s="765"/>
      <c r="T191" s="765"/>
      <c r="U191" s="765"/>
      <c r="V191" s="765"/>
      <c r="W191" s="764"/>
      <c r="X191" s="763"/>
      <c r="Y191" s="757"/>
    </row>
    <row r="192" spans="1:25" ht="13" customHeight="1" x14ac:dyDescent="0.3">
      <c r="A192" s="708"/>
      <c r="B192" s="758"/>
      <c r="C192" s="768"/>
      <c r="D192" s="768"/>
      <c r="E192" s="768"/>
      <c r="F192" s="767"/>
      <c r="G192" s="766"/>
      <c r="H192" s="765"/>
      <c r="I192" s="785"/>
      <c r="J192" s="785"/>
      <c r="K192" s="785"/>
      <c r="L192" s="785"/>
      <c r="M192" s="785"/>
      <c r="N192" s="813"/>
      <c r="O192" s="765"/>
      <c r="P192" s="765"/>
      <c r="Q192" s="765"/>
      <c r="R192" s="765"/>
      <c r="S192" s="765"/>
      <c r="T192" s="765"/>
      <c r="U192" s="765"/>
      <c r="V192" s="765"/>
      <c r="W192" s="764"/>
      <c r="X192" s="763"/>
      <c r="Y192" s="757"/>
    </row>
    <row r="193" spans="1:25" ht="5.15" customHeight="1" x14ac:dyDescent="0.3">
      <c r="A193" s="708"/>
      <c r="B193" s="758"/>
      <c r="C193" s="768"/>
      <c r="D193" s="768"/>
      <c r="E193" s="768"/>
      <c r="F193" s="767"/>
      <c r="G193" s="766"/>
      <c r="H193" s="766"/>
      <c r="I193" s="766"/>
      <c r="J193" s="765"/>
      <c r="K193" s="765"/>
      <c r="L193" s="765"/>
      <c r="M193" s="765"/>
      <c r="N193" s="765"/>
      <c r="O193" s="765"/>
      <c r="P193" s="765"/>
      <c r="Q193" s="765"/>
      <c r="R193" s="765"/>
      <c r="S193" s="765"/>
      <c r="T193" s="765"/>
      <c r="U193" s="765"/>
      <c r="V193" s="765"/>
      <c r="W193" s="764"/>
      <c r="X193" s="763"/>
      <c r="Y193" s="757"/>
    </row>
    <row r="194" spans="1:25" ht="24" customHeight="1" x14ac:dyDescent="0.3">
      <c r="A194" s="708"/>
      <c r="B194" s="758"/>
      <c r="C194" s="761"/>
      <c r="D194" s="761"/>
      <c r="E194" s="761"/>
      <c r="F194" s="761"/>
      <c r="G194" s="762" t="str">
        <f>G181</f>
        <v>SALTBUSH PRODUCTION OVER LIFE OF STAND</v>
      </c>
      <c r="H194" s="761"/>
      <c r="I194" s="761"/>
      <c r="J194" s="761"/>
      <c r="K194" s="761"/>
      <c r="L194" s="761"/>
      <c r="M194" s="761"/>
      <c r="N194" s="761"/>
      <c r="O194" s="761"/>
      <c r="P194" s="761"/>
      <c r="Q194" s="761"/>
      <c r="R194" s="761"/>
      <c r="S194" s="761"/>
      <c r="T194" s="761"/>
      <c r="U194" s="760"/>
      <c r="V194" s="760"/>
      <c r="W194" s="760"/>
      <c r="X194" s="759" t="s">
        <v>10</v>
      </c>
      <c r="Y194" s="757"/>
    </row>
    <row r="195" spans="1:25" ht="12" customHeight="1" x14ac:dyDescent="0.3">
      <c r="A195" s="708"/>
      <c r="B195" s="758"/>
      <c r="C195" s="758"/>
      <c r="D195" s="758"/>
      <c r="E195" s="758"/>
      <c r="F195" s="757"/>
      <c r="G195" s="757"/>
      <c r="H195" s="757"/>
      <c r="I195" s="757"/>
      <c r="J195" s="757"/>
      <c r="K195" s="757"/>
      <c r="L195" s="757"/>
      <c r="M195" s="757"/>
      <c r="N195" s="757"/>
      <c r="O195" s="757"/>
      <c r="P195" s="757"/>
      <c r="Q195" s="757"/>
      <c r="R195" s="757"/>
      <c r="S195" s="757"/>
      <c r="T195" s="757"/>
      <c r="U195" s="757"/>
      <c r="V195" s="757"/>
      <c r="W195" s="757"/>
      <c r="X195" s="757"/>
      <c r="Y195" s="757"/>
    </row>
    <row r="196" spans="1:25" ht="12" customHeight="1" x14ac:dyDescent="0.25">
      <c r="A196" s="708"/>
      <c r="B196" s="758"/>
      <c r="C196" s="758"/>
      <c r="D196" s="758"/>
      <c r="E196" s="758"/>
      <c r="F196" s="758"/>
      <c r="G196" s="758"/>
      <c r="H196" s="758"/>
      <c r="I196" s="758"/>
      <c r="J196" s="758"/>
      <c r="K196" s="758"/>
      <c r="L196" s="758"/>
      <c r="M196" s="758"/>
      <c r="N196" s="758"/>
      <c r="O196" s="758"/>
      <c r="P196" s="758"/>
      <c r="Q196" s="758"/>
      <c r="R196" s="758"/>
      <c r="S196" s="758"/>
      <c r="T196" s="758"/>
      <c r="U196" s="758"/>
      <c r="V196" s="758"/>
      <c r="W196" s="758"/>
      <c r="X196" s="758"/>
      <c r="Y196" s="758"/>
    </row>
    <row r="197" spans="1:25" ht="5.15" customHeight="1" thickBot="1" x14ac:dyDescent="0.3">
      <c r="A197" s="708"/>
      <c r="B197" s="758"/>
      <c r="C197" s="758"/>
      <c r="D197" s="758"/>
      <c r="E197" s="798">
        <v>3</v>
      </c>
      <c r="F197" s="758"/>
      <c r="G197" s="758"/>
      <c r="H197" s="758"/>
      <c r="I197" s="758"/>
      <c r="J197" s="758"/>
      <c r="K197" s="758"/>
      <c r="L197" s="758"/>
      <c r="M197" s="758"/>
      <c r="N197" s="758"/>
      <c r="O197" s="758"/>
      <c r="P197" s="758"/>
      <c r="Q197" s="758"/>
      <c r="R197" s="758"/>
      <c r="S197" s="758"/>
      <c r="T197" s="758"/>
      <c r="U197" s="758"/>
      <c r="V197" s="758"/>
      <c r="W197" s="758"/>
      <c r="X197" s="758"/>
      <c r="Y197" s="758"/>
    </row>
    <row r="198" spans="1:25" ht="5.15" customHeight="1" x14ac:dyDescent="0.3">
      <c r="A198" s="708"/>
      <c r="B198" s="758"/>
      <c r="C198" s="784" t="s">
        <v>0</v>
      </c>
      <c r="D198" s="784">
        <v>5.5149999999999997</v>
      </c>
      <c r="E198" s="784"/>
      <c r="F198" s="784"/>
      <c r="G198" s="784"/>
      <c r="H198" s="784"/>
      <c r="I198" s="784"/>
      <c r="J198" s="784"/>
      <c r="K198" s="783"/>
      <c r="L198" s="783"/>
      <c r="M198" s="783"/>
      <c r="N198" s="783"/>
      <c r="O198" s="783"/>
      <c r="P198" s="783"/>
      <c r="Q198" s="783"/>
      <c r="R198" s="783"/>
      <c r="S198" s="783"/>
      <c r="T198" s="783"/>
      <c r="U198" s="783"/>
      <c r="V198" s="783"/>
      <c r="W198" s="783"/>
      <c r="X198" s="782"/>
      <c r="Y198" s="757"/>
    </row>
    <row r="199" spans="1:25" ht="13" customHeight="1" x14ac:dyDescent="0.3">
      <c r="A199" s="708"/>
      <c r="B199" s="758"/>
      <c r="C199" s="781"/>
      <c r="D199" s="781">
        <v>0</v>
      </c>
      <c r="E199" s="781" t="s">
        <v>1</v>
      </c>
      <c r="F199" s="779"/>
      <c r="G199" s="786" t="s">
        <v>991</v>
      </c>
      <c r="H199" s="779"/>
      <c r="I199" s="779"/>
      <c r="J199" s="779"/>
      <c r="K199" s="779"/>
      <c r="L199" s="779"/>
      <c r="M199" s="779"/>
      <c r="N199" s="779"/>
      <c r="O199" s="779"/>
      <c r="P199" s="779"/>
      <c r="Q199" s="779"/>
      <c r="R199" s="779"/>
      <c r="S199" s="779"/>
      <c r="T199" s="778"/>
      <c r="U199" s="780"/>
      <c r="V199" s="776"/>
      <c r="W199" s="776"/>
      <c r="X199" s="763"/>
      <c r="Y199" s="757"/>
    </row>
    <row r="200" spans="1:25" ht="13" customHeight="1" x14ac:dyDescent="0.3">
      <c r="A200" s="708"/>
      <c r="B200" s="758"/>
      <c r="C200" s="781"/>
      <c r="D200" s="781"/>
      <c r="E200" s="768"/>
      <c r="F200" s="779"/>
      <c r="G200" s="779"/>
      <c r="H200" s="780"/>
      <c r="I200" s="779"/>
      <c r="J200" s="779"/>
      <c r="K200" s="779"/>
      <c r="L200" s="779"/>
      <c r="M200" s="779"/>
      <c r="N200" s="779"/>
      <c r="O200" s="779"/>
      <c r="P200" s="779"/>
      <c r="Q200" s="779"/>
      <c r="R200" s="779"/>
      <c r="S200" s="779"/>
      <c r="T200" s="778"/>
      <c r="U200" s="777"/>
      <c r="V200" s="776"/>
      <c r="W200" s="776"/>
      <c r="X200" s="763"/>
      <c r="Y200" s="757"/>
    </row>
    <row r="201" spans="1:25" ht="13" customHeight="1" x14ac:dyDescent="0.3">
      <c r="A201" s="708"/>
      <c r="B201" s="758"/>
      <c r="C201" s="768"/>
      <c r="D201" s="781"/>
      <c r="E201" s="768"/>
      <c r="F201" s="779"/>
      <c r="G201" s="797">
        <v>38530.672997685186</v>
      </c>
      <c r="H201" s="780"/>
      <c r="I201" s="779"/>
      <c r="J201" s="779"/>
      <c r="K201" s="779"/>
      <c r="L201" s="779"/>
      <c r="M201" s="779"/>
      <c r="N201" s="779"/>
      <c r="O201" s="779"/>
      <c r="P201" s="779"/>
      <c r="Q201" s="779"/>
      <c r="R201" s="779"/>
      <c r="S201" s="779"/>
      <c r="T201" s="778"/>
      <c r="U201" s="777"/>
      <c r="V201" s="776"/>
      <c r="W201" s="776"/>
      <c r="X201" s="763"/>
      <c r="Y201" s="757"/>
    </row>
    <row r="202" spans="1:25" ht="13" customHeight="1" x14ac:dyDescent="0.3">
      <c r="A202" s="708"/>
      <c r="B202" s="758"/>
      <c r="C202" s="768">
        <v>0</v>
      </c>
      <c r="D202" s="781"/>
      <c r="E202" s="768"/>
      <c r="F202" s="779"/>
      <c r="G202" s="787"/>
      <c r="H202" s="780"/>
      <c r="I202" s="779"/>
      <c r="J202" s="780"/>
      <c r="K202" s="779"/>
      <c r="L202" s="779"/>
      <c r="M202" s="779"/>
      <c r="N202" s="779"/>
      <c r="O202" s="779"/>
      <c r="P202" s="779"/>
      <c r="Q202" s="779"/>
      <c r="R202" s="779"/>
      <c r="S202" s="779"/>
      <c r="T202" s="778"/>
      <c r="U202" s="777"/>
      <c r="V202" s="776"/>
      <c r="W202" s="776"/>
      <c r="X202" s="763"/>
      <c r="Y202" s="757"/>
    </row>
    <row r="203" spans="1:25" ht="13" customHeight="1" x14ac:dyDescent="0.3">
      <c r="A203" s="708"/>
      <c r="B203" s="758"/>
      <c r="C203" s="768"/>
      <c r="D203" s="768"/>
      <c r="E203" s="768"/>
      <c r="F203" s="768"/>
      <c r="G203" s="768"/>
      <c r="H203" s="768"/>
      <c r="I203" s="768"/>
      <c r="J203" s="774"/>
      <c r="K203" s="774"/>
      <c r="L203" s="774"/>
      <c r="M203" s="774"/>
      <c r="N203" s="774"/>
      <c r="O203" s="774"/>
      <c r="P203" s="774"/>
      <c r="Q203" s="774"/>
      <c r="R203" s="774"/>
      <c r="S203" s="774"/>
      <c r="T203" s="774"/>
      <c r="U203" s="774"/>
      <c r="V203" s="774"/>
      <c r="W203" s="774"/>
      <c r="X203" s="763"/>
      <c r="Y203" s="757"/>
    </row>
    <row r="204" spans="1:25" ht="13" customHeight="1" x14ac:dyDescent="0.3">
      <c r="A204" s="708"/>
      <c r="B204" s="758"/>
      <c r="C204" s="768"/>
      <c r="D204" s="768"/>
      <c r="E204" s="768"/>
      <c r="F204" s="768"/>
      <c r="G204" s="768"/>
      <c r="H204" s="768"/>
      <c r="I204" s="768"/>
      <c r="J204" s="768"/>
      <c r="K204" s="768"/>
      <c r="L204" s="774"/>
      <c r="M204" s="774"/>
      <c r="N204" s="774"/>
      <c r="O204" s="774"/>
      <c r="P204" s="774"/>
      <c r="Q204" s="774"/>
      <c r="R204" s="774"/>
      <c r="S204" s="774"/>
      <c r="T204" s="774"/>
      <c r="U204" s="774"/>
      <c r="V204" s="774"/>
      <c r="W204" s="774"/>
      <c r="X204" s="763"/>
      <c r="Y204" s="757"/>
    </row>
    <row r="205" spans="1:25" ht="13" customHeight="1" x14ac:dyDescent="0.3">
      <c r="A205" s="708"/>
      <c r="B205" s="758"/>
      <c r="C205" s="768"/>
      <c r="D205" s="768"/>
      <c r="E205" s="768"/>
      <c r="F205" s="768"/>
      <c r="G205" s="768"/>
      <c r="H205" s="768"/>
      <c r="I205" s="768"/>
      <c r="J205" s="775"/>
      <c r="K205" s="775"/>
      <c r="L205" s="796"/>
      <c r="M205" s="796"/>
      <c r="N205" s="796"/>
      <c r="O205" s="796"/>
      <c r="P205" s="796"/>
      <c r="Q205" s="796"/>
      <c r="R205" s="796"/>
      <c r="S205" s="796"/>
      <c r="T205" s="774"/>
      <c r="U205" s="774"/>
      <c r="V205" s="774"/>
      <c r="W205" s="774"/>
      <c r="X205" s="763"/>
      <c r="Y205" s="757"/>
    </row>
    <row r="206" spans="1:25" ht="13" customHeight="1" x14ac:dyDescent="0.3">
      <c r="A206" s="708"/>
      <c r="B206" s="758"/>
      <c r="C206" s="768"/>
      <c r="D206" s="768"/>
      <c r="E206" s="768"/>
      <c r="F206" s="768"/>
      <c r="G206" s="768"/>
      <c r="H206" s="768"/>
      <c r="I206" s="768"/>
      <c r="J206" s="775"/>
      <c r="K206" s="775"/>
      <c r="L206" s="796"/>
      <c r="M206" s="796"/>
      <c r="N206" s="796"/>
      <c r="O206" s="796"/>
      <c r="P206" s="796"/>
      <c r="Q206" s="796"/>
      <c r="R206" s="796"/>
      <c r="S206" s="796"/>
      <c r="T206" s="774"/>
      <c r="U206" s="774"/>
      <c r="V206" s="774"/>
      <c r="W206" s="774"/>
      <c r="X206" s="763"/>
      <c r="Y206" s="757"/>
    </row>
    <row r="207" spans="1:25" ht="5.15" customHeight="1" x14ac:dyDescent="0.3">
      <c r="A207" s="708"/>
      <c r="B207" s="758"/>
      <c r="C207" s="768"/>
      <c r="D207" s="768"/>
      <c r="E207" s="768"/>
      <c r="F207" s="768"/>
      <c r="G207" s="768"/>
      <c r="H207" s="768"/>
      <c r="I207" s="768"/>
      <c r="J207" s="775"/>
      <c r="K207" s="775"/>
      <c r="L207" s="796"/>
      <c r="M207" s="796"/>
      <c r="N207" s="796"/>
      <c r="O207" s="796"/>
      <c r="P207" s="796"/>
      <c r="Q207" s="796"/>
      <c r="R207" s="796"/>
      <c r="S207" s="796"/>
      <c r="T207" s="774"/>
      <c r="U207" s="774"/>
      <c r="V207" s="774"/>
      <c r="W207" s="774"/>
      <c r="X207" s="763"/>
      <c r="Y207" s="757"/>
    </row>
    <row r="208" spans="1:25" ht="5.15" customHeight="1" x14ac:dyDescent="0.3">
      <c r="A208" s="708"/>
      <c r="B208" s="758"/>
      <c r="C208" s="768"/>
      <c r="D208" s="768"/>
      <c r="E208" s="768"/>
      <c r="F208" s="770"/>
      <c r="G208" s="770"/>
      <c r="H208" s="770"/>
      <c r="I208" s="770"/>
      <c r="J208" s="773"/>
      <c r="K208" s="773"/>
      <c r="L208" s="795"/>
      <c r="M208" s="795"/>
      <c r="N208" s="795"/>
      <c r="O208" s="795"/>
      <c r="P208" s="795"/>
      <c r="Q208" s="795"/>
      <c r="R208" s="795"/>
      <c r="S208" s="795"/>
      <c r="T208" s="764"/>
      <c r="U208" s="764"/>
      <c r="V208" s="764"/>
      <c r="W208" s="764"/>
      <c r="X208" s="763"/>
      <c r="Y208" s="757"/>
    </row>
    <row r="209" spans="1:25" ht="13" customHeight="1" x14ac:dyDescent="0.3">
      <c r="A209" s="708"/>
      <c r="B209" s="758"/>
      <c r="C209" s="768"/>
      <c r="D209" s="768"/>
      <c r="E209" s="768"/>
      <c r="F209" s="770"/>
      <c r="G209" s="766" t="s">
        <v>990</v>
      </c>
      <c r="H209" s="766"/>
      <c r="I209" s="766"/>
      <c r="J209" s="96">
        <v>0.08</v>
      </c>
      <c r="K209" s="769"/>
      <c r="L209" s="765"/>
      <c r="M209" s="765"/>
      <c r="N209" s="765"/>
      <c r="O209" s="765"/>
      <c r="P209" s="765"/>
      <c r="Q209" s="765"/>
      <c r="R209" s="765"/>
      <c r="S209" s="765"/>
      <c r="T209" s="765"/>
      <c r="U209" s="765"/>
      <c r="V209" s="765"/>
      <c r="W209" s="764"/>
      <c r="X209" s="763"/>
      <c r="Y209" s="757"/>
    </row>
    <row r="210" spans="1:25" ht="13" customHeight="1" x14ac:dyDescent="0.3">
      <c r="A210" s="708"/>
      <c r="B210" s="758"/>
      <c r="C210" s="768"/>
      <c r="D210" s="768"/>
      <c r="E210" s="768"/>
      <c r="F210" s="770"/>
      <c r="G210" s="766" t="s">
        <v>989</v>
      </c>
      <c r="H210" s="766"/>
      <c r="I210" s="766"/>
      <c r="J210" s="808">
        <v>4</v>
      </c>
      <c r="K210" s="769"/>
      <c r="L210" s="765"/>
      <c r="M210" s="765"/>
      <c r="N210" s="765"/>
      <c r="O210" s="765"/>
      <c r="P210" s="765"/>
      <c r="Q210" s="765"/>
      <c r="R210" s="765"/>
      <c r="S210" s="765"/>
      <c r="T210" s="765"/>
      <c r="U210" s="765"/>
      <c r="V210" s="765"/>
      <c r="W210" s="764"/>
      <c r="X210" s="763"/>
      <c r="Y210" s="757"/>
    </row>
    <row r="211" spans="1:25" ht="13" customHeight="1" x14ac:dyDescent="0.3">
      <c r="A211" s="708"/>
      <c r="B211" s="758"/>
      <c r="C211" s="768"/>
      <c r="D211" s="768"/>
      <c r="E211" s="768"/>
      <c r="F211" s="770"/>
      <c r="G211" s="766"/>
      <c r="H211" s="766"/>
      <c r="I211" s="766"/>
      <c r="J211" s="772"/>
      <c r="K211" s="769"/>
      <c r="L211" s="765"/>
      <c r="M211" s="765"/>
      <c r="N211" s="765"/>
      <c r="O211" s="765"/>
      <c r="P211" s="765"/>
      <c r="Q211" s="765"/>
      <c r="R211" s="765"/>
      <c r="S211" s="765"/>
      <c r="T211" s="765"/>
      <c r="U211" s="765"/>
      <c r="V211" s="765"/>
      <c r="W211" s="764"/>
      <c r="X211" s="763"/>
      <c r="Y211" s="757"/>
    </row>
    <row r="212" spans="1:25" ht="13" customHeight="1" x14ac:dyDescent="0.3">
      <c r="A212" s="708"/>
      <c r="B212" s="758"/>
      <c r="C212" s="768"/>
      <c r="D212" s="768"/>
      <c r="E212" s="768"/>
      <c r="F212" s="767"/>
      <c r="G212" s="766" t="s">
        <v>988</v>
      </c>
      <c r="H212" s="766"/>
      <c r="I212" s="766"/>
      <c r="J212" s="655">
        <v>3.5000000000000003E-2</v>
      </c>
      <c r="K212" s="769"/>
      <c r="L212" s="765"/>
      <c r="M212" s="765"/>
      <c r="N212" s="765"/>
      <c r="O212" s="765"/>
      <c r="P212" s="765"/>
      <c r="Q212" s="765"/>
      <c r="R212" s="765"/>
      <c r="S212" s="765"/>
      <c r="T212" s="765"/>
      <c r="U212" s="765"/>
      <c r="V212" s="765"/>
      <c r="W212" s="764"/>
      <c r="X212" s="763"/>
      <c r="Y212" s="757"/>
    </row>
    <row r="213" spans="1:25" ht="13" customHeight="1" x14ac:dyDescent="0.3">
      <c r="A213" s="708"/>
      <c r="B213" s="758"/>
      <c r="C213" s="768"/>
      <c r="D213" s="768"/>
      <c r="E213" s="768"/>
      <c r="F213" s="789"/>
      <c r="G213" s="766" t="s">
        <v>987</v>
      </c>
      <c r="H213" s="766"/>
      <c r="I213" s="766"/>
      <c r="J213" s="224">
        <v>1.4</v>
      </c>
      <c r="K213" s="791"/>
      <c r="L213" s="765"/>
      <c r="M213" s="765"/>
      <c r="N213" s="765"/>
      <c r="O213" s="765"/>
      <c r="P213" s="765"/>
      <c r="Q213" s="765"/>
      <c r="R213" s="765"/>
      <c r="S213" s="765"/>
      <c r="T213" s="765"/>
      <c r="U213" s="765"/>
      <c r="V213" s="765"/>
      <c r="W213" s="764"/>
      <c r="X213" s="763"/>
      <c r="Y213" s="757"/>
    </row>
    <row r="214" spans="1:25" ht="13" customHeight="1" x14ac:dyDescent="0.3">
      <c r="A214" s="708"/>
      <c r="B214" s="758"/>
      <c r="C214" s="768"/>
      <c r="D214" s="768"/>
      <c r="E214" s="768"/>
      <c r="F214" s="789"/>
      <c r="G214" s="766"/>
      <c r="H214" s="766"/>
      <c r="I214" s="766"/>
      <c r="J214" s="765"/>
      <c r="K214" s="765"/>
      <c r="L214" s="765"/>
      <c r="M214" s="765"/>
      <c r="N214" s="765"/>
      <c r="O214" s="765"/>
      <c r="P214" s="765"/>
      <c r="Q214" s="765"/>
      <c r="R214" s="765"/>
      <c r="S214" s="765"/>
      <c r="T214" s="765"/>
      <c r="U214" s="765"/>
      <c r="V214" s="765"/>
      <c r="W214" s="764"/>
      <c r="X214" s="763"/>
      <c r="Y214" s="757"/>
    </row>
    <row r="215" spans="1:25" ht="5.15" customHeight="1" x14ac:dyDescent="0.3">
      <c r="A215" s="708"/>
      <c r="B215" s="758"/>
      <c r="C215" s="768"/>
      <c r="D215" s="768"/>
      <c r="E215" s="768"/>
      <c r="F215" s="767"/>
      <c r="G215" s="766"/>
      <c r="H215" s="766"/>
      <c r="I215" s="766"/>
      <c r="J215" s="765"/>
      <c r="K215" s="765"/>
      <c r="L215" s="765"/>
      <c r="M215" s="765"/>
      <c r="N215" s="765"/>
      <c r="O215" s="765"/>
      <c r="P215" s="765"/>
      <c r="Q215" s="765"/>
      <c r="R215" s="765"/>
      <c r="S215" s="765"/>
      <c r="T215" s="765"/>
      <c r="U215" s="765"/>
      <c r="V215" s="765"/>
      <c r="W215" s="764"/>
      <c r="X215" s="763"/>
      <c r="Y215" s="757"/>
    </row>
    <row r="216" spans="1:25" ht="24" customHeight="1" x14ac:dyDescent="0.3">
      <c r="A216" s="708"/>
      <c r="B216" s="758"/>
      <c r="C216" s="761"/>
      <c r="D216" s="761"/>
      <c r="E216" s="761"/>
      <c r="F216" s="761"/>
      <c r="G216" s="762" t="str">
        <f>G199</f>
        <v>SALT ANIMAL EFFECTS</v>
      </c>
      <c r="H216" s="761"/>
      <c r="I216" s="761"/>
      <c r="J216" s="761"/>
      <c r="K216" s="761"/>
      <c r="L216" s="761"/>
      <c r="M216" s="761"/>
      <c r="N216" s="761"/>
      <c r="O216" s="761"/>
      <c r="P216" s="761"/>
      <c r="Q216" s="761"/>
      <c r="R216" s="761"/>
      <c r="S216" s="761"/>
      <c r="T216" s="761"/>
      <c r="U216" s="760"/>
      <c r="V216" s="760"/>
      <c r="W216" s="760"/>
      <c r="X216" s="759" t="s">
        <v>10</v>
      </c>
      <c r="Y216" s="757"/>
    </row>
    <row r="217" spans="1:25" ht="12" customHeight="1" x14ac:dyDescent="0.3">
      <c r="A217" s="708"/>
      <c r="B217" s="758"/>
      <c r="C217" s="758"/>
      <c r="D217" s="758"/>
      <c r="E217" s="758"/>
      <c r="F217" s="757"/>
      <c r="G217" s="757"/>
      <c r="H217" s="757"/>
      <c r="I217" s="757"/>
      <c r="J217" s="757"/>
      <c r="K217" s="757"/>
      <c r="L217" s="757"/>
      <c r="M217" s="757"/>
      <c r="N217" s="757"/>
      <c r="O217" s="757"/>
      <c r="P217" s="757"/>
      <c r="Q217" s="757"/>
      <c r="R217" s="757"/>
      <c r="S217" s="757"/>
      <c r="T217" s="757"/>
      <c r="U217" s="757"/>
      <c r="V217" s="757"/>
      <c r="W217" s="757"/>
      <c r="X217" s="757"/>
      <c r="Y217" s="757"/>
    </row>
    <row r="218" spans="1:25" ht="12" customHeight="1" x14ac:dyDescent="0.3">
      <c r="A218" s="708"/>
      <c r="B218" s="707"/>
      <c r="C218" s="707"/>
      <c r="D218" s="707"/>
      <c r="E218" s="707"/>
      <c r="F218" s="706"/>
      <c r="G218" s="706"/>
      <c r="H218" s="706"/>
      <c r="I218" s="706"/>
      <c r="J218" s="706"/>
      <c r="K218" s="706"/>
      <c r="L218" s="706"/>
      <c r="M218" s="706"/>
      <c r="N218" s="706"/>
      <c r="O218" s="706"/>
      <c r="P218" s="706"/>
      <c r="Q218" s="706"/>
      <c r="R218" s="706"/>
      <c r="S218" s="706"/>
      <c r="T218" s="706"/>
      <c r="U218" s="706"/>
      <c r="V218" s="706"/>
      <c r="W218" s="706"/>
      <c r="X218" s="706"/>
      <c r="Y218" s="706"/>
    </row>
    <row r="219" spans="1:25" ht="12" customHeight="1" x14ac:dyDescent="0.3">
      <c r="A219" s="708"/>
      <c r="B219" s="707"/>
      <c r="C219" s="707"/>
      <c r="D219" s="707"/>
      <c r="E219" s="707"/>
      <c r="F219" s="706"/>
      <c r="G219" s="706"/>
      <c r="H219" s="706"/>
      <c r="I219" s="706"/>
      <c r="J219" s="706"/>
      <c r="K219" s="706"/>
      <c r="L219" s="706"/>
      <c r="M219" s="706"/>
      <c r="N219" s="706"/>
      <c r="O219" s="706"/>
      <c r="P219" s="706"/>
      <c r="Q219" s="706"/>
      <c r="R219" s="706"/>
      <c r="S219" s="706"/>
      <c r="T219" s="706"/>
      <c r="U219" s="706"/>
      <c r="V219" s="706"/>
      <c r="W219" s="706"/>
      <c r="X219" s="706"/>
      <c r="Y219" s="706"/>
    </row>
    <row r="220" spans="1:25" ht="12" customHeight="1" x14ac:dyDescent="0.3">
      <c r="A220" s="708"/>
      <c r="B220" s="707"/>
      <c r="C220" s="707"/>
      <c r="D220" s="707"/>
      <c r="E220" s="707"/>
      <c r="F220" s="706"/>
      <c r="G220" s="706"/>
      <c r="H220" s="706"/>
      <c r="I220" s="706"/>
      <c r="J220" s="706"/>
      <c r="K220" s="706"/>
      <c r="L220" s="706"/>
      <c r="M220" s="706"/>
      <c r="N220" s="706"/>
      <c r="O220" s="706"/>
      <c r="P220" s="706"/>
      <c r="Q220" s="706"/>
      <c r="R220" s="706"/>
      <c r="S220" s="706"/>
      <c r="T220" s="706"/>
      <c r="U220" s="706"/>
      <c r="V220" s="706"/>
      <c r="W220" s="706"/>
      <c r="X220" s="706"/>
      <c r="Y220" s="706"/>
    </row>
    <row r="221" spans="1:25" ht="12" customHeight="1" x14ac:dyDescent="0.3">
      <c r="A221" s="708"/>
      <c r="B221" s="707"/>
      <c r="C221" s="707"/>
      <c r="D221" s="707"/>
      <c r="E221" s="707"/>
      <c r="F221" s="706"/>
      <c r="G221" s="706"/>
      <c r="H221" s="706"/>
      <c r="I221" s="706"/>
      <c r="J221" s="706"/>
      <c r="K221" s="706"/>
      <c r="L221" s="706"/>
      <c r="M221" s="706"/>
      <c r="N221" s="706"/>
      <c r="O221" s="706"/>
      <c r="P221" s="706"/>
      <c r="Q221" s="706"/>
      <c r="R221" s="706"/>
      <c r="S221" s="706"/>
      <c r="T221" s="706"/>
      <c r="U221" s="706"/>
      <c r="V221" s="706"/>
      <c r="W221" s="706"/>
      <c r="X221" s="706"/>
      <c r="Y221" s="706"/>
    </row>
    <row r="222" spans="1:25" ht="12" customHeight="1" x14ac:dyDescent="0.3">
      <c r="A222" s="708"/>
      <c r="B222" s="707"/>
      <c r="C222" s="707"/>
      <c r="D222" s="707"/>
      <c r="E222" s="707"/>
      <c r="F222" s="706"/>
      <c r="G222" s="706"/>
      <c r="H222" s="706"/>
      <c r="I222" s="706"/>
      <c r="J222" s="706"/>
      <c r="K222" s="706"/>
      <c r="L222" s="706"/>
      <c r="M222" s="706"/>
      <c r="N222" s="706"/>
      <c r="O222" s="706"/>
      <c r="P222" s="706"/>
      <c r="Q222" s="706"/>
      <c r="R222" s="706"/>
      <c r="S222" s="706"/>
      <c r="T222" s="706"/>
      <c r="U222" s="706"/>
      <c r="V222" s="706"/>
      <c r="W222" s="706"/>
      <c r="X222" s="706"/>
      <c r="Y222" s="706"/>
    </row>
    <row r="223" spans="1:25" ht="12" customHeight="1" x14ac:dyDescent="0.3">
      <c r="A223" s="708"/>
      <c r="B223" s="707"/>
      <c r="C223" s="707"/>
      <c r="D223" s="707"/>
      <c r="E223" s="707"/>
      <c r="F223" s="706"/>
      <c r="G223" s="706"/>
      <c r="H223" s="706"/>
      <c r="I223" s="706"/>
      <c r="J223" s="706"/>
      <c r="K223" s="706"/>
      <c r="L223" s="706"/>
      <c r="M223" s="706"/>
      <c r="N223" s="706"/>
      <c r="O223" s="706"/>
      <c r="P223" s="706"/>
      <c r="Q223" s="706"/>
      <c r="R223" s="706"/>
      <c r="S223" s="706"/>
      <c r="T223" s="706"/>
      <c r="U223" s="706"/>
      <c r="V223" s="706"/>
      <c r="W223" s="706"/>
      <c r="X223" s="706"/>
      <c r="Y223" s="706"/>
    </row>
    <row r="224" spans="1:25" ht="12" customHeight="1" x14ac:dyDescent="0.3">
      <c r="A224" s="708"/>
      <c r="B224" s="707"/>
      <c r="C224" s="707"/>
      <c r="D224" s="707"/>
      <c r="E224" s="707"/>
      <c r="F224" s="706"/>
      <c r="G224" s="706"/>
      <c r="H224" s="706"/>
      <c r="I224" s="706"/>
      <c r="J224" s="706"/>
      <c r="K224" s="706"/>
      <c r="L224" s="706"/>
      <c r="M224" s="706"/>
      <c r="N224" s="706"/>
      <c r="O224" s="706"/>
      <c r="P224" s="706"/>
      <c r="Q224" s="706"/>
      <c r="R224" s="706"/>
      <c r="S224" s="706"/>
      <c r="T224" s="706"/>
      <c r="U224" s="706"/>
      <c r="V224" s="706"/>
      <c r="W224" s="706"/>
      <c r="X224" s="706"/>
      <c r="Y224" s="706"/>
    </row>
    <row r="225" spans="1:25" ht="12" customHeight="1" x14ac:dyDescent="0.3">
      <c r="A225" s="708"/>
      <c r="B225" s="707"/>
      <c r="C225" s="707"/>
      <c r="D225" s="707"/>
      <c r="E225" s="707"/>
      <c r="F225" s="706"/>
      <c r="G225" s="706"/>
      <c r="H225" s="706"/>
      <c r="I225" s="706"/>
      <c r="J225" s="706"/>
      <c r="K225" s="706"/>
      <c r="L225" s="706"/>
      <c r="M225" s="706"/>
      <c r="N225" s="706"/>
      <c r="O225" s="706"/>
      <c r="P225" s="706"/>
      <c r="Q225" s="706"/>
      <c r="R225" s="706"/>
      <c r="S225" s="706"/>
      <c r="T225" s="706"/>
      <c r="U225" s="706"/>
      <c r="V225" s="706"/>
      <c r="W225" s="706"/>
      <c r="X225" s="706"/>
      <c r="Y225" s="706"/>
    </row>
    <row r="226" spans="1:25" ht="12" customHeight="1" x14ac:dyDescent="0.3">
      <c r="A226" s="708"/>
      <c r="B226" s="707"/>
      <c r="C226" s="707"/>
      <c r="D226" s="707"/>
      <c r="E226" s="707"/>
      <c r="F226" s="706"/>
      <c r="G226" s="706"/>
      <c r="H226" s="706"/>
      <c r="I226" s="706"/>
      <c r="J226" s="706"/>
      <c r="K226" s="706"/>
      <c r="L226" s="706"/>
      <c r="M226" s="706"/>
      <c r="N226" s="706"/>
      <c r="O226" s="706"/>
      <c r="P226" s="706"/>
      <c r="Q226" s="706"/>
      <c r="R226" s="706"/>
      <c r="S226" s="706"/>
      <c r="T226" s="706"/>
      <c r="U226" s="706"/>
      <c r="V226" s="706"/>
      <c r="W226" s="706"/>
      <c r="X226" s="706"/>
      <c r="Y226" s="706"/>
    </row>
    <row r="227" spans="1:25" ht="12" customHeight="1" x14ac:dyDescent="0.3">
      <c r="A227" s="708"/>
      <c r="B227" s="707"/>
      <c r="C227" s="707"/>
      <c r="D227" s="707"/>
      <c r="E227" s="707"/>
      <c r="F227" s="706"/>
      <c r="G227" s="706"/>
      <c r="H227" s="706"/>
      <c r="I227" s="706"/>
      <c r="J227" s="706"/>
      <c r="K227" s="706"/>
      <c r="L227" s="706"/>
      <c r="M227" s="706"/>
      <c r="N227" s="706"/>
      <c r="O227" s="706"/>
      <c r="P227" s="706"/>
      <c r="Q227" s="706"/>
      <c r="R227" s="706"/>
      <c r="S227" s="706"/>
      <c r="T227" s="706"/>
      <c r="U227" s="706"/>
      <c r="V227" s="706"/>
      <c r="W227" s="706"/>
      <c r="X227" s="706"/>
      <c r="Y227" s="706"/>
    </row>
    <row r="228" spans="1:25" ht="12" customHeight="1" x14ac:dyDescent="0.3">
      <c r="A228" s="708"/>
      <c r="B228" s="707"/>
      <c r="C228" s="707"/>
      <c r="D228" s="707"/>
      <c r="E228" s="707"/>
      <c r="F228" s="706"/>
      <c r="G228" s="706"/>
      <c r="H228" s="706"/>
      <c r="I228" s="706"/>
      <c r="J228" s="706"/>
      <c r="K228" s="706"/>
      <c r="L228" s="706"/>
      <c r="M228" s="706"/>
      <c r="N228" s="706"/>
      <c r="O228" s="706"/>
      <c r="P228" s="706"/>
      <c r="Q228" s="706"/>
      <c r="R228" s="706"/>
      <c r="S228" s="706"/>
      <c r="T228" s="706"/>
      <c r="U228" s="706"/>
      <c r="V228" s="706"/>
      <c r="W228" s="706"/>
      <c r="X228" s="706"/>
      <c r="Y228" s="706"/>
    </row>
    <row r="229" spans="1:25" ht="12" customHeight="1" x14ac:dyDescent="0.3">
      <c r="A229" s="708"/>
      <c r="B229" s="707"/>
      <c r="C229" s="707"/>
      <c r="D229" s="707"/>
      <c r="E229" s="707"/>
      <c r="F229" s="706"/>
      <c r="G229" s="706"/>
      <c r="H229" s="706"/>
      <c r="I229" s="706"/>
      <c r="J229" s="706"/>
      <c r="K229" s="706"/>
      <c r="L229" s="706"/>
      <c r="M229" s="706"/>
      <c r="N229" s="706"/>
      <c r="O229" s="706"/>
      <c r="P229" s="706"/>
      <c r="Q229" s="706"/>
      <c r="R229" s="706"/>
      <c r="S229" s="706"/>
      <c r="T229" s="706"/>
      <c r="U229" s="706"/>
      <c r="V229" s="706"/>
      <c r="W229" s="706"/>
      <c r="X229" s="706"/>
      <c r="Y229" s="706"/>
    </row>
    <row r="230" spans="1:25" ht="12" customHeight="1" x14ac:dyDescent="0.3">
      <c r="A230" s="708"/>
      <c r="B230" s="707"/>
      <c r="C230" s="707"/>
      <c r="D230" s="707"/>
      <c r="E230" s="707"/>
      <c r="F230" s="706"/>
      <c r="G230" s="706"/>
      <c r="H230" s="706"/>
      <c r="I230" s="706"/>
      <c r="J230" s="706"/>
      <c r="K230" s="706"/>
      <c r="L230" s="706"/>
      <c r="M230" s="706"/>
      <c r="N230" s="706"/>
      <c r="O230" s="706"/>
      <c r="P230" s="706"/>
      <c r="Q230" s="706"/>
      <c r="R230" s="706"/>
      <c r="S230" s="706"/>
      <c r="T230" s="706"/>
      <c r="U230" s="706"/>
      <c r="V230" s="706"/>
      <c r="W230" s="706"/>
      <c r="X230" s="706"/>
      <c r="Y230" s="706"/>
    </row>
    <row r="231" spans="1:25" ht="12" customHeight="1" x14ac:dyDescent="0.3">
      <c r="A231" s="708"/>
      <c r="B231" s="707"/>
      <c r="C231" s="707"/>
      <c r="D231" s="707"/>
      <c r="E231" s="707"/>
      <c r="F231" s="706"/>
      <c r="G231" s="706"/>
      <c r="H231" s="706"/>
      <c r="I231" s="706"/>
      <c r="J231" s="706"/>
      <c r="K231" s="706"/>
      <c r="L231" s="706"/>
      <c r="M231" s="706"/>
      <c r="N231" s="706"/>
      <c r="O231" s="706"/>
      <c r="P231" s="706"/>
      <c r="Q231" s="706"/>
      <c r="R231" s="706"/>
      <c r="S231" s="706"/>
      <c r="T231" s="706"/>
      <c r="U231" s="706"/>
      <c r="V231" s="706"/>
      <c r="W231" s="706"/>
      <c r="X231" s="706"/>
      <c r="Y231" s="706"/>
    </row>
    <row r="232" spans="1:25" ht="12" customHeight="1" x14ac:dyDescent="0.3">
      <c r="A232" s="708"/>
      <c r="B232" s="707"/>
      <c r="C232" s="707"/>
      <c r="D232" s="707"/>
      <c r="E232" s="707"/>
      <c r="F232" s="706"/>
      <c r="G232" s="706"/>
      <c r="H232" s="706"/>
      <c r="I232" s="706"/>
      <c r="J232" s="706"/>
      <c r="K232" s="706"/>
      <c r="L232" s="706"/>
      <c r="M232" s="706"/>
      <c r="N232" s="706"/>
      <c r="O232" s="706"/>
      <c r="P232" s="706"/>
      <c r="Q232" s="706"/>
      <c r="R232" s="706"/>
      <c r="S232" s="706"/>
      <c r="T232" s="706"/>
      <c r="U232" s="706"/>
      <c r="V232" s="706"/>
      <c r="W232" s="706"/>
      <c r="X232" s="706"/>
      <c r="Y232" s="706"/>
    </row>
    <row r="233" spans="1:25" ht="12" customHeight="1" x14ac:dyDescent="0.3">
      <c r="A233" s="708"/>
      <c r="B233" s="707"/>
      <c r="C233" s="707"/>
      <c r="D233" s="707"/>
      <c r="E233" s="707"/>
      <c r="F233" s="706"/>
      <c r="G233" s="706"/>
      <c r="H233" s="706"/>
      <c r="I233" s="706"/>
      <c r="J233" s="706"/>
      <c r="K233" s="706"/>
      <c r="L233" s="706"/>
      <c r="M233" s="706"/>
      <c r="N233" s="706"/>
      <c r="O233" s="706"/>
      <c r="P233" s="706"/>
      <c r="Q233" s="706"/>
      <c r="R233" s="706"/>
      <c r="S233" s="706"/>
      <c r="T233" s="706"/>
      <c r="U233" s="706"/>
      <c r="V233" s="706"/>
      <c r="W233" s="706"/>
      <c r="X233" s="706"/>
      <c r="Y233" s="706"/>
    </row>
    <row r="234" spans="1:25" ht="12" customHeight="1" x14ac:dyDescent="0.3">
      <c r="A234" s="708"/>
      <c r="B234" s="707"/>
      <c r="C234" s="707"/>
      <c r="D234" s="707"/>
      <c r="E234" s="707"/>
      <c r="F234" s="706"/>
      <c r="G234" s="706"/>
      <c r="H234" s="706"/>
      <c r="I234" s="706"/>
      <c r="J234" s="706"/>
      <c r="K234" s="706"/>
      <c r="L234" s="706"/>
      <c r="M234" s="706"/>
      <c r="N234" s="706"/>
      <c r="O234" s="706"/>
      <c r="P234" s="706"/>
      <c r="Q234" s="706"/>
      <c r="R234" s="706"/>
      <c r="S234" s="706"/>
      <c r="T234" s="706"/>
      <c r="U234" s="706"/>
      <c r="V234" s="706"/>
      <c r="W234" s="706"/>
      <c r="X234" s="706"/>
      <c r="Y234" s="706"/>
    </row>
    <row r="235" spans="1:25" ht="12" customHeight="1" x14ac:dyDescent="0.3">
      <c r="A235" s="708"/>
      <c r="B235" s="707"/>
      <c r="C235" s="707"/>
      <c r="D235" s="707"/>
      <c r="E235" s="707"/>
      <c r="F235" s="706"/>
      <c r="G235" s="706"/>
      <c r="H235" s="706"/>
      <c r="I235" s="706"/>
      <c r="J235" s="706"/>
      <c r="K235" s="706"/>
      <c r="L235" s="706"/>
      <c r="M235" s="706"/>
      <c r="N235" s="706"/>
      <c r="O235" s="706"/>
      <c r="P235" s="706"/>
      <c r="Q235" s="706"/>
      <c r="R235" s="706"/>
      <c r="S235" s="706"/>
      <c r="T235" s="706"/>
      <c r="U235" s="706"/>
      <c r="V235" s="706"/>
      <c r="W235" s="706"/>
      <c r="X235" s="706"/>
      <c r="Y235" s="706"/>
    </row>
    <row r="236" spans="1:25" s="676" customFormat="1" ht="13" x14ac:dyDescent="0.3">
      <c r="A236" s="705"/>
      <c r="B236" s="704"/>
      <c r="C236" s="704"/>
      <c r="D236" s="704"/>
      <c r="E236" s="704"/>
      <c r="F236" s="704"/>
      <c r="G236" s="704"/>
      <c r="H236" s="704"/>
      <c r="I236" s="704"/>
      <c r="J236" s="704"/>
      <c r="K236" s="704"/>
      <c r="L236" s="704"/>
      <c r="M236" s="704"/>
      <c r="N236" s="704"/>
      <c r="O236" s="704"/>
      <c r="P236" s="704"/>
      <c r="Q236" s="704"/>
      <c r="R236" s="704"/>
      <c r="S236" s="704"/>
      <c r="T236" s="704"/>
      <c r="U236" s="704"/>
      <c r="V236" s="704"/>
      <c r="W236" s="704"/>
      <c r="X236" s="704"/>
      <c r="Y236" s="704"/>
    </row>
  </sheetData>
  <phoneticPr fontId="11" type="noConversion"/>
  <pageMargins left="0.26" right="0.23" top="0.62" bottom="0.22" header="0.5" footer="0.5"/>
  <pageSetup paperSize="9" scale="80" orientation="landscape"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81927" r:id="rId4" name="Button 7">
              <controlPr defaultSize="0" print="0" autoFill="0" autoLine="0" autoPict="0" macro="[0]!ReturnToIndex">
                <anchor moveWithCells="1" sizeWithCells="1">
                  <from>
                    <xdr:col>0</xdr:col>
                    <xdr:colOff>107950</xdr:colOff>
                    <xdr:row>0</xdr:row>
                    <xdr:rowOff>0</xdr:rowOff>
                  </from>
                  <to>
                    <xdr:col>0</xdr:col>
                    <xdr:colOff>266700</xdr:colOff>
                    <xdr:row>235</xdr:row>
                    <xdr:rowOff>127000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A93BC-BD5A-4E07-A7F7-F8220E7EBE2C}">
  <sheetPr codeName="Sheet9"/>
  <dimension ref="A1:AC155"/>
  <sheetViews>
    <sheetView topLeftCell="A110" workbookViewId="0">
      <selection activeCell="A141" sqref="A141:XFD141"/>
    </sheetView>
  </sheetViews>
  <sheetFormatPr defaultRowHeight="14.5" outlineLevelRow="1" x14ac:dyDescent="0.35"/>
  <cols>
    <col min="1" max="1" width="3.453125" customWidth="1"/>
    <col min="2" max="2" width="5.453125" customWidth="1"/>
    <col min="3" max="3" width="4.54296875" customWidth="1"/>
    <col min="4" max="4" width="5.453125" customWidth="1"/>
    <col min="6" max="6" width="9" customWidth="1"/>
    <col min="7" max="7" width="11.453125" customWidth="1"/>
    <col min="8" max="8" width="10.453125" bestFit="1" customWidth="1"/>
    <col min="9" max="9" width="10.453125" customWidth="1"/>
    <col min="10" max="10" width="10.54296875" bestFit="1" customWidth="1"/>
    <col min="12" max="12" width="9.453125" bestFit="1" customWidth="1"/>
    <col min="13" max="13" width="10.54296875" customWidth="1"/>
    <col min="14" max="14" width="11.54296875" customWidth="1"/>
    <col min="15" max="15" width="10.453125" bestFit="1" customWidth="1"/>
    <col min="16" max="16" width="10.54296875" customWidth="1"/>
    <col min="18" max="18" width="11.54296875" customWidth="1"/>
    <col min="19" max="19" width="10.54296875" customWidth="1"/>
    <col min="21" max="21" width="9.453125"/>
    <col min="22" max="22" width="11.54296875" customWidth="1"/>
    <col min="23" max="25" width="9.453125"/>
  </cols>
  <sheetData>
    <row r="1" spans="1:29" ht="12" customHeight="1" outlineLevel="1" x14ac:dyDescent="0.35">
      <c r="A1" s="6"/>
      <c r="B1" s="7"/>
      <c r="C1" s="7"/>
      <c r="D1" s="7"/>
      <c r="E1" s="7"/>
      <c r="F1" s="8"/>
      <c r="G1" s="8"/>
      <c r="H1" s="8"/>
      <c r="I1" s="8"/>
      <c r="J1" s="8"/>
      <c r="K1" s="8"/>
      <c r="L1" s="8"/>
      <c r="M1" s="8"/>
      <c r="N1" s="8"/>
      <c r="O1" s="8"/>
      <c r="P1" s="8"/>
      <c r="Q1" s="8"/>
      <c r="R1" s="8"/>
      <c r="S1" s="8"/>
      <c r="T1" s="8"/>
      <c r="U1" s="8"/>
      <c r="V1" s="8"/>
      <c r="W1" s="8"/>
      <c r="X1" s="8"/>
      <c r="Y1" s="8"/>
      <c r="Z1" s="8"/>
      <c r="AA1" s="7"/>
      <c r="AB1" s="7"/>
      <c r="AC1" s="7"/>
    </row>
    <row r="2" spans="1:29" ht="12" customHeight="1" outlineLevel="1" x14ac:dyDescent="0.35">
      <c r="A2" s="6"/>
      <c r="B2" s="7"/>
      <c r="C2" s="17"/>
      <c r="D2" s="33"/>
      <c r="E2" s="34"/>
      <c r="F2" s="34"/>
      <c r="G2" s="34"/>
      <c r="H2" s="148"/>
      <c r="I2" s="148"/>
      <c r="J2" s="148"/>
      <c r="K2" s="148"/>
      <c r="L2" s="148"/>
      <c r="M2" s="148"/>
      <c r="N2" s="2"/>
      <c r="O2" s="2"/>
      <c r="P2" s="2"/>
      <c r="Q2" s="2"/>
      <c r="R2" s="2"/>
      <c r="S2" s="2"/>
      <c r="T2" s="2"/>
      <c r="U2" s="2"/>
      <c r="V2" s="2"/>
      <c r="W2" s="2"/>
      <c r="X2" s="2"/>
      <c r="Z2" s="16"/>
      <c r="AA2" s="8"/>
      <c r="AB2" s="8"/>
      <c r="AC2" s="8"/>
    </row>
    <row r="3" spans="1:29" ht="39.5" outlineLevel="1" x14ac:dyDescent="0.35">
      <c r="A3" s="6"/>
      <c r="B3" s="7"/>
      <c r="C3" s="17"/>
      <c r="D3" s="33"/>
      <c r="E3" s="579" t="s">
        <v>880</v>
      </c>
      <c r="F3" s="580"/>
      <c r="G3" s="580"/>
      <c r="H3" s="581"/>
      <c r="I3" s="581"/>
      <c r="J3" s="581"/>
      <c r="K3" s="581"/>
      <c r="L3" s="581"/>
      <c r="M3" s="581"/>
      <c r="N3" s="582"/>
      <c r="O3" s="582"/>
      <c r="P3" s="582"/>
      <c r="Q3" s="582"/>
      <c r="R3" s="582"/>
      <c r="S3" s="48"/>
      <c r="T3" s="48"/>
      <c r="U3" s="48"/>
      <c r="V3" s="48"/>
      <c r="W3" s="48"/>
      <c r="X3" s="48"/>
      <c r="Z3" s="16"/>
      <c r="AA3" s="8"/>
      <c r="AB3" s="8"/>
      <c r="AC3" s="8"/>
    </row>
    <row r="4" spans="1:29" ht="12" customHeight="1" outlineLevel="1" x14ac:dyDescent="0.35">
      <c r="A4" s="6"/>
      <c r="B4" s="7"/>
      <c r="C4" s="17"/>
      <c r="D4" s="33"/>
      <c r="E4" s="34"/>
      <c r="F4" s="34"/>
      <c r="G4" s="34"/>
      <c r="H4" s="148"/>
      <c r="I4" s="148"/>
      <c r="J4" s="148"/>
      <c r="K4" s="148"/>
      <c r="L4" s="148"/>
      <c r="M4" s="148"/>
      <c r="N4" s="2"/>
      <c r="O4" s="2"/>
      <c r="P4" s="2"/>
      <c r="Q4" s="2"/>
      <c r="R4" s="2"/>
      <c r="S4" s="2"/>
      <c r="T4" s="2"/>
      <c r="U4" s="2"/>
      <c r="V4" s="2"/>
      <c r="W4" s="2"/>
      <c r="X4" s="2"/>
      <c r="Z4" s="16"/>
      <c r="AA4" s="8"/>
      <c r="AB4" s="8"/>
      <c r="AC4" s="8"/>
    </row>
    <row r="5" spans="1:29" ht="12" customHeight="1" outlineLevel="1" x14ac:dyDescent="0.35">
      <c r="A5" s="6"/>
      <c r="B5" s="7"/>
      <c r="C5" s="17"/>
      <c r="D5" s="33"/>
      <c r="E5" s="34"/>
      <c r="F5" s="34"/>
      <c r="G5" s="34"/>
      <c r="H5" s="148"/>
      <c r="I5" s="148"/>
      <c r="J5" s="148"/>
      <c r="K5" s="148"/>
      <c r="L5" s="148"/>
      <c r="M5" s="148"/>
      <c r="N5" s="2"/>
      <c r="O5" s="2"/>
      <c r="P5" s="2"/>
      <c r="Q5" s="2"/>
      <c r="R5" s="2"/>
      <c r="S5" s="2"/>
      <c r="T5" s="2"/>
      <c r="U5" s="2"/>
      <c r="V5" s="2"/>
      <c r="W5" s="2"/>
      <c r="X5" s="2"/>
      <c r="Z5" s="16"/>
      <c r="AA5" s="8"/>
      <c r="AB5" s="8"/>
      <c r="AC5" s="8"/>
    </row>
    <row r="6" spans="1:29" ht="5.15" customHeight="1" outlineLevel="1" x14ac:dyDescent="0.35">
      <c r="A6" s="6"/>
      <c r="B6" s="7"/>
      <c r="C6" s="7"/>
      <c r="D6" s="7"/>
      <c r="E6" s="7"/>
      <c r="F6" s="8"/>
      <c r="G6" s="8"/>
      <c r="H6" s="8"/>
      <c r="I6" s="8"/>
      <c r="J6" s="8"/>
      <c r="K6" s="8"/>
      <c r="L6" s="8"/>
      <c r="M6" s="8"/>
      <c r="N6" s="8"/>
      <c r="O6" s="8"/>
      <c r="P6" s="8"/>
      <c r="Q6" s="8"/>
      <c r="R6" s="8"/>
      <c r="S6" s="8"/>
      <c r="T6" s="8"/>
      <c r="U6" s="8"/>
      <c r="V6" s="8"/>
      <c r="W6" s="8"/>
      <c r="X6" s="8"/>
      <c r="Y6" s="8"/>
      <c r="Z6" s="8"/>
      <c r="AA6" s="7"/>
      <c r="AB6" s="7"/>
      <c r="AC6" s="7"/>
    </row>
    <row r="7" spans="1:29" ht="5.15" customHeight="1" outlineLevel="1" thickBot="1" x14ac:dyDescent="0.4">
      <c r="A7" s="6"/>
      <c r="B7" s="7"/>
      <c r="C7" s="7"/>
      <c r="D7" s="7"/>
      <c r="E7" s="7"/>
      <c r="F7" s="8"/>
      <c r="G7" s="8"/>
      <c r="H7" s="8"/>
      <c r="I7" s="8"/>
      <c r="J7" s="8"/>
      <c r="K7" s="8"/>
      <c r="L7" s="8"/>
      <c r="M7" s="8"/>
      <c r="N7" s="8"/>
      <c r="O7" s="8"/>
      <c r="P7" s="8"/>
      <c r="Q7" s="8"/>
      <c r="R7" s="8"/>
      <c r="S7" s="8"/>
      <c r="T7" s="8"/>
      <c r="U7" s="8"/>
      <c r="V7" s="8"/>
      <c r="W7" s="8"/>
      <c r="X7" s="8"/>
      <c r="Y7" s="8"/>
      <c r="Z7" s="8"/>
      <c r="AA7" s="7"/>
      <c r="AB7" s="7"/>
      <c r="AC7" s="7"/>
    </row>
    <row r="8" spans="1:29" ht="5.15" customHeight="1" outlineLevel="1" x14ac:dyDescent="0.35">
      <c r="A8" s="6"/>
      <c r="B8" s="7"/>
      <c r="C8" s="9"/>
      <c r="D8" s="9"/>
      <c r="E8" s="9"/>
      <c r="F8" s="9"/>
      <c r="G8" s="9"/>
      <c r="H8" s="9"/>
      <c r="I8" s="10"/>
      <c r="J8" s="10"/>
      <c r="K8" s="10"/>
      <c r="L8" s="10"/>
      <c r="M8" s="10"/>
      <c r="N8" s="10"/>
      <c r="O8" s="10"/>
      <c r="P8" s="10"/>
      <c r="Q8" s="10"/>
      <c r="R8" s="10"/>
      <c r="S8" s="10"/>
      <c r="T8" s="10"/>
      <c r="U8" s="10"/>
      <c r="V8" s="10"/>
      <c r="W8" s="10"/>
      <c r="X8" s="10"/>
      <c r="Y8" s="10"/>
      <c r="Z8" s="11"/>
      <c r="AA8" s="8"/>
      <c r="AB8" s="8"/>
      <c r="AC8" s="8"/>
    </row>
    <row r="9" spans="1:29" ht="12" customHeight="1" outlineLevel="1" x14ac:dyDescent="0.35">
      <c r="A9" s="6"/>
      <c r="B9" s="7"/>
      <c r="C9" s="12"/>
      <c r="D9" s="13"/>
      <c r="E9" s="14" t="s">
        <v>218</v>
      </c>
      <c r="F9" s="13"/>
      <c r="G9" s="13"/>
      <c r="H9" s="13"/>
      <c r="I9" s="13"/>
      <c r="J9" s="13"/>
      <c r="K9" s="13"/>
      <c r="L9" s="13"/>
      <c r="M9" s="13"/>
      <c r="N9" s="13"/>
      <c r="O9" s="13"/>
      <c r="P9" s="13"/>
      <c r="Q9" s="15"/>
      <c r="R9" s="13"/>
      <c r="S9" s="15"/>
      <c r="T9" s="15"/>
      <c r="U9" s="15"/>
      <c r="V9" s="15"/>
      <c r="W9" s="15"/>
      <c r="X9" s="15"/>
      <c r="Y9" s="15"/>
      <c r="Z9" s="16"/>
      <c r="AA9" s="8"/>
      <c r="AB9" s="8"/>
      <c r="AC9" s="8"/>
    </row>
    <row r="10" spans="1:29" ht="12" customHeight="1" outlineLevel="1" x14ac:dyDescent="0.35">
      <c r="A10" s="6"/>
      <c r="B10" s="7"/>
      <c r="C10" s="12"/>
      <c r="D10" s="13"/>
      <c r="E10" s="21"/>
      <c r="F10" s="13"/>
      <c r="G10" s="13"/>
      <c r="H10" s="13" t="s">
        <v>284</v>
      </c>
      <c r="I10" s="13"/>
      <c r="J10" s="13"/>
      <c r="K10" s="13"/>
      <c r="L10" s="13"/>
      <c r="M10" s="13"/>
      <c r="N10" s="13"/>
      <c r="O10" s="13"/>
      <c r="P10" s="13"/>
      <c r="Q10" s="15"/>
      <c r="R10" s="19"/>
      <c r="S10" s="15"/>
      <c r="T10" s="15"/>
      <c r="U10" s="15"/>
      <c r="V10" s="15"/>
      <c r="W10" s="15"/>
      <c r="X10" s="15"/>
      <c r="Y10" s="15"/>
      <c r="Z10" s="16"/>
      <c r="AA10" s="8"/>
      <c r="AB10" s="8"/>
      <c r="AC10" s="8"/>
    </row>
    <row r="11" spans="1:29" ht="12" customHeight="1" outlineLevel="1" x14ac:dyDescent="0.35">
      <c r="A11" s="6"/>
      <c r="B11" s="7"/>
      <c r="C11" s="17"/>
      <c r="D11" s="17"/>
      <c r="E11" s="17"/>
      <c r="F11" s="17"/>
      <c r="G11" s="17"/>
      <c r="H11" s="22"/>
      <c r="I11" s="22"/>
      <c r="J11" s="22"/>
      <c r="K11" s="22"/>
      <c r="L11" s="22"/>
      <c r="M11" s="22"/>
      <c r="N11" s="22"/>
      <c r="O11" s="22"/>
      <c r="P11" s="22"/>
      <c r="Q11" s="22"/>
      <c r="R11" s="22"/>
      <c r="S11" s="22"/>
      <c r="T11" s="22"/>
      <c r="U11" s="22"/>
      <c r="V11" s="22"/>
      <c r="W11" s="22"/>
      <c r="X11" s="22"/>
      <c r="Y11" s="22"/>
      <c r="Z11" s="16"/>
      <c r="AA11" s="8"/>
      <c r="AB11" s="8"/>
      <c r="AC11" s="8"/>
    </row>
    <row r="12" spans="1:29" ht="12" customHeight="1" outlineLevel="1" x14ac:dyDescent="0.35">
      <c r="A12" s="6"/>
      <c r="B12" s="7"/>
      <c r="C12" s="17"/>
      <c r="D12" s="17"/>
      <c r="E12" s="17"/>
      <c r="F12" s="17"/>
      <c r="G12" s="17"/>
      <c r="H12" s="17"/>
      <c r="I12" s="17"/>
      <c r="J12" s="22"/>
      <c r="K12" s="22"/>
      <c r="L12" s="22"/>
      <c r="M12" s="22"/>
      <c r="N12" s="22"/>
      <c r="O12" s="22"/>
      <c r="P12" s="22"/>
      <c r="Q12" s="22"/>
      <c r="R12" s="22"/>
      <c r="S12" s="22"/>
      <c r="T12" s="22"/>
      <c r="U12" s="22"/>
      <c r="V12" s="22"/>
      <c r="W12" s="22"/>
      <c r="X12" s="22"/>
      <c r="Y12" s="22"/>
      <c r="Z12" s="16"/>
      <c r="AA12" s="8"/>
      <c r="AB12" s="8"/>
      <c r="AC12" s="8"/>
    </row>
    <row r="13" spans="1:29" ht="12" customHeight="1" outlineLevel="1" x14ac:dyDescent="0.35">
      <c r="A13" s="6"/>
      <c r="B13" s="7"/>
      <c r="C13" s="17"/>
      <c r="D13" s="17"/>
      <c r="E13" s="17"/>
      <c r="F13" s="17"/>
      <c r="G13" s="17"/>
      <c r="H13" s="23"/>
      <c r="I13" s="23"/>
      <c r="J13" s="23"/>
      <c r="K13" s="23"/>
      <c r="L13" s="23"/>
      <c r="M13" s="23"/>
      <c r="N13" s="23"/>
      <c r="O13" s="24"/>
      <c r="P13" s="24"/>
      <c r="Q13" s="22"/>
      <c r="R13" s="22"/>
      <c r="S13" s="22"/>
      <c r="T13" s="22"/>
      <c r="U13" s="22"/>
      <c r="V13" s="22"/>
      <c r="W13" s="22"/>
      <c r="X13" s="22"/>
      <c r="Y13" s="22"/>
      <c r="Z13" s="16"/>
      <c r="AA13" s="8"/>
      <c r="AB13" s="8"/>
      <c r="AC13" s="8"/>
    </row>
    <row r="14" spans="1:29" ht="12" customHeight="1" outlineLevel="1" x14ac:dyDescent="0.35">
      <c r="A14" s="6"/>
      <c r="B14" s="7"/>
      <c r="C14" s="17"/>
      <c r="D14" s="17"/>
      <c r="E14" s="17"/>
      <c r="F14" s="17"/>
      <c r="G14" s="17"/>
      <c r="H14" s="23" t="s">
        <v>213</v>
      </c>
      <c r="I14" s="23"/>
      <c r="J14" s="23" t="s">
        <v>212</v>
      </c>
      <c r="K14" s="23"/>
      <c r="L14" s="23" t="s">
        <v>214</v>
      </c>
      <c r="M14" s="23"/>
      <c r="N14" s="24"/>
      <c r="O14" s="24"/>
      <c r="P14" s="24"/>
      <c r="Q14" s="22"/>
      <c r="R14" s="22"/>
      <c r="S14" s="22"/>
      <c r="T14" s="22"/>
      <c r="U14" s="22"/>
      <c r="V14" s="22"/>
      <c r="W14" s="22"/>
      <c r="X14" s="22"/>
      <c r="Y14" s="22"/>
      <c r="Z14" s="16"/>
      <c r="AA14" s="8"/>
      <c r="AB14" s="8"/>
      <c r="AC14" s="8"/>
    </row>
    <row r="15" spans="1:29" outlineLevel="1" x14ac:dyDescent="0.35">
      <c r="A15" s="6"/>
      <c r="B15" s="7"/>
      <c r="C15" s="17"/>
      <c r="D15" s="26"/>
      <c r="E15" s="27"/>
      <c r="F15" s="27"/>
      <c r="G15" s="27"/>
      <c r="H15" s="148"/>
      <c r="I15" s="148"/>
      <c r="J15" s="148"/>
      <c r="K15" s="148"/>
      <c r="L15" s="148"/>
      <c r="M15" s="148"/>
      <c r="N15" s="149"/>
      <c r="O15" s="149"/>
      <c r="P15" s="149"/>
      <c r="Q15" s="149"/>
      <c r="R15" s="149"/>
      <c r="S15" s="149"/>
      <c r="T15" s="149"/>
      <c r="U15" s="149"/>
      <c r="V15" s="149"/>
      <c r="W15" s="149"/>
      <c r="X15" s="149"/>
      <c r="Z15" s="16"/>
      <c r="AA15" s="8"/>
      <c r="AB15" s="8"/>
      <c r="AC15" s="8"/>
    </row>
    <row r="16" spans="1:29" outlineLevel="1" x14ac:dyDescent="0.35">
      <c r="A16" s="6"/>
      <c r="B16" s="7"/>
      <c r="C16" s="17"/>
      <c r="D16" s="26"/>
      <c r="E16" s="27"/>
      <c r="F16" s="27"/>
      <c r="G16" s="27" t="s">
        <v>173</v>
      </c>
      <c r="H16" s="234">
        <v>1</v>
      </c>
      <c r="I16" s="148"/>
      <c r="J16" s="234">
        <v>0</v>
      </c>
      <c r="K16" s="148"/>
      <c r="L16" s="234">
        <v>0</v>
      </c>
      <c r="M16" s="148"/>
      <c r="N16" s="149"/>
      <c r="O16" s="149"/>
      <c r="P16" s="149"/>
      <c r="Q16" s="149"/>
      <c r="R16" s="149"/>
      <c r="S16" s="149"/>
      <c r="T16" s="149"/>
      <c r="U16" s="149"/>
      <c r="V16" s="149"/>
      <c r="W16" s="149"/>
      <c r="X16" s="149"/>
      <c r="Z16" s="16"/>
      <c r="AA16" s="8"/>
      <c r="AB16" s="8"/>
      <c r="AC16" s="8"/>
    </row>
    <row r="17" spans="1:29" ht="12" customHeight="1" outlineLevel="1" x14ac:dyDescent="0.35">
      <c r="A17" s="6"/>
      <c r="B17" s="7"/>
      <c r="C17" s="17"/>
      <c r="D17" s="26"/>
      <c r="E17" s="31"/>
      <c r="F17" s="31"/>
      <c r="G17" s="34" t="s">
        <v>174</v>
      </c>
      <c r="H17" s="234">
        <v>1</v>
      </c>
      <c r="I17" s="148"/>
      <c r="J17" s="234">
        <v>1</v>
      </c>
      <c r="K17" s="148"/>
      <c r="L17" s="234">
        <v>999</v>
      </c>
      <c r="M17" s="148"/>
      <c r="N17" s="2"/>
      <c r="O17" s="2"/>
      <c r="P17" s="2"/>
      <c r="Q17" s="2"/>
      <c r="R17" s="2"/>
      <c r="S17" s="2"/>
      <c r="T17" s="2"/>
      <c r="U17" s="2"/>
      <c r="V17" s="2"/>
      <c r="W17" s="2"/>
      <c r="X17" s="2"/>
      <c r="Z17" s="16"/>
      <c r="AA17" s="8"/>
      <c r="AB17" s="8"/>
      <c r="AC17" s="8"/>
    </row>
    <row r="18" spans="1:29" ht="6" customHeight="1" outlineLevel="1" x14ac:dyDescent="0.35">
      <c r="A18" s="6"/>
      <c r="B18" s="7"/>
      <c r="C18" s="17"/>
      <c r="D18" s="26"/>
      <c r="E18" s="31"/>
      <c r="F18" s="31"/>
      <c r="G18" s="34"/>
      <c r="H18" s="148"/>
      <c r="I18" s="148"/>
      <c r="J18" s="148"/>
      <c r="K18" s="148"/>
      <c r="L18" s="148"/>
      <c r="M18" s="148"/>
      <c r="N18" s="2"/>
      <c r="O18" s="2"/>
      <c r="P18" s="2"/>
      <c r="Q18" s="2"/>
      <c r="R18" s="2"/>
      <c r="S18" s="2"/>
      <c r="T18" s="2"/>
      <c r="U18" s="2"/>
      <c r="V18" s="2"/>
      <c r="W18" s="2"/>
      <c r="X18" s="2"/>
      <c r="Z18" s="16"/>
      <c r="AA18" s="8"/>
      <c r="AB18" s="8"/>
      <c r="AC18" s="8"/>
    </row>
    <row r="19" spans="1:29" ht="12" customHeight="1" outlineLevel="1" x14ac:dyDescent="0.35">
      <c r="A19" s="6"/>
      <c r="B19" s="7"/>
      <c r="C19" s="17"/>
      <c r="D19" s="33"/>
      <c r="E19" s="34"/>
      <c r="F19" s="34"/>
      <c r="G19" s="34" t="s">
        <v>220</v>
      </c>
      <c r="H19" s="148"/>
      <c r="I19" s="148"/>
      <c r="J19" s="148"/>
      <c r="K19" s="148"/>
      <c r="L19" s="234">
        <v>0</v>
      </c>
      <c r="M19" s="148"/>
      <c r="N19" s="2"/>
      <c r="O19" s="2"/>
      <c r="P19" s="2"/>
      <c r="Q19" s="2"/>
      <c r="R19" s="2"/>
      <c r="S19" s="2"/>
      <c r="T19" s="2"/>
      <c r="U19" s="2"/>
      <c r="V19" s="2"/>
      <c r="W19" s="2"/>
      <c r="X19" s="2"/>
      <c r="Z19" s="16"/>
      <c r="AA19" s="8"/>
      <c r="AB19" s="8"/>
      <c r="AC19" s="8"/>
    </row>
    <row r="20" spans="1:29" ht="12" customHeight="1" outlineLevel="1" x14ac:dyDescent="0.35">
      <c r="A20" s="6"/>
      <c r="B20" s="7"/>
      <c r="C20" s="17"/>
      <c r="D20" s="33"/>
      <c r="E20" s="34"/>
      <c r="F20" s="34"/>
      <c r="G20" s="34" t="s">
        <v>219</v>
      </c>
      <c r="H20" s="148"/>
      <c r="I20" s="148"/>
      <c r="J20" s="148"/>
      <c r="K20" s="148"/>
      <c r="L20" s="234">
        <v>999</v>
      </c>
      <c r="M20" s="148"/>
      <c r="N20" s="2"/>
      <c r="O20" s="2"/>
      <c r="P20" s="2"/>
      <c r="Q20" s="2"/>
      <c r="R20" s="2"/>
      <c r="S20" s="2"/>
      <c r="T20" s="2"/>
      <c r="U20" s="2"/>
      <c r="V20" s="2"/>
      <c r="W20" s="2"/>
      <c r="X20" s="2"/>
      <c r="Z20" s="16"/>
      <c r="AA20" s="8"/>
      <c r="AB20" s="8"/>
      <c r="AC20" s="8"/>
    </row>
    <row r="21" spans="1:29" ht="12" customHeight="1" outlineLevel="1" x14ac:dyDescent="0.35">
      <c r="A21" s="6"/>
      <c r="B21" s="7"/>
      <c r="C21" s="17"/>
      <c r="D21" s="33"/>
      <c r="E21" s="34"/>
      <c r="F21" s="34"/>
      <c r="G21" s="34"/>
      <c r="H21" s="148"/>
      <c r="I21" s="148"/>
      <c r="J21" s="148"/>
      <c r="K21" s="148"/>
      <c r="L21" s="148"/>
      <c r="M21" s="148"/>
      <c r="N21" s="2"/>
      <c r="O21" s="2"/>
      <c r="P21" s="2"/>
      <c r="Q21" s="2"/>
      <c r="R21" s="2"/>
      <c r="S21" s="2"/>
      <c r="T21" s="2"/>
      <c r="U21" s="2"/>
      <c r="V21" s="2"/>
      <c r="W21" s="2"/>
      <c r="X21" s="2"/>
      <c r="Z21" s="16"/>
      <c r="AA21" s="8"/>
      <c r="AB21" s="8"/>
      <c r="AC21" s="8"/>
    </row>
    <row r="22" spans="1:29" ht="12" customHeight="1" outlineLevel="1" x14ac:dyDescent="0.35">
      <c r="A22" s="6"/>
      <c r="B22" s="7"/>
      <c r="C22" s="17"/>
      <c r="D22" s="33"/>
      <c r="E22" s="34"/>
      <c r="F22" s="34"/>
      <c r="G22" s="34"/>
      <c r="H22" s="148"/>
      <c r="I22" s="148"/>
      <c r="J22" s="148"/>
      <c r="K22" s="148"/>
      <c r="L22" s="148"/>
      <c r="M22" s="148"/>
      <c r="N22" s="2"/>
      <c r="O22" s="2"/>
      <c r="P22" s="2"/>
      <c r="Q22" s="2"/>
      <c r="R22" s="2"/>
      <c r="S22" s="2"/>
      <c r="T22" s="2"/>
      <c r="U22" s="2"/>
      <c r="V22" s="2"/>
      <c r="W22" s="2"/>
      <c r="X22" s="2"/>
      <c r="Z22" s="16"/>
      <c r="AA22" s="8"/>
      <c r="AB22" s="8"/>
      <c r="AC22" s="8"/>
    </row>
    <row r="23" spans="1:29" ht="5.15" customHeight="1" outlineLevel="1" x14ac:dyDescent="0.35">
      <c r="A23" s="6"/>
      <c r="B23" s="7"/>
      <c r="C23" s="17"/>
      <c r="D23" s="36"/>
      <c r="E23" s="37"/>
      <c r="F23" s="37"/>
      <c r="G23" s="37"/>
      <c r="H23" s="43"/>
      <c r="I23" s="43"/>
      <c r="J23" s="43"/>
      <c r="K23" s="43"/>
      <c r="L23" s="43"/>
      <c r="M23" s="43"/>
      <c r="N23" s="43"/>
      <c r="O23" s="43"/>
      <c r="P23" s="43"/>
      <c r="Q23" s="43"/>
      <c r="R23" s="43"/>
      <c r="S23" s="43"/>
      <c r="T23" s="43"/>
      <c r="U23" s="43"/>
      <c r="V23" s="43"/>
      <c r="W23" s="43"/>
      <c r="X23" s="43"/>
      <c r="Y23" s="15"/>
      <c r="Z23" s="16"/>
      <c r="AA23" s="8"/>
      <c r="AB23" s="8"/>
      <c r="AC23" s="8"/>
    </row>
    <row r="24" spans="1:29" ht="25.4" customHeight="1" x14ac:dyDescent="0.35">
      <c r="A24" s="6"/>
      <c r="B24" s="7"/>
      <c r="C24" s="39"/>
      <c r="D24" s="39"/>
      <c r="E24" s="40" t="str">
        <f>E9</f>
        <v>Labour Bounds</v>
      </c>
      <c r="F24" s="39"/>
      <c r="G24" s="39"/>
      <c r="H24" s="39"/>
      <c r="I24" s="39"/>
      <c r="J24" s="39"/>
      <c r="K24" s="39"/>
      <c r="L24" s="39"/>
      <c r="M24" s="39"/>
      <c r="N24" s="39"/>
      <c r="O24" s="39"/>
      <c r="P24" s="39"/>
      <c r="Q24" s="39"/>
      <c r="R24" s="39"/>
      <c r="S24" s="39"/>
      <c r="T24" s="39"/>
      <c r="U24" s="39"/>
      <c r="V24" s="39"/>
      <c r="W24" s="39"/>
      <c r="X24" s="39"/>
      <c r="Y24" s="39"/>
      <c r="Z24" s="41" t="s">
        <v>10</v>
      </c>
      <c r="AA24" s="8"/>
      <c r="AB24" s="8"/>
      <c r="AC24" s="8"/>
    </row>
    <row r="25" spans="1:29" ht="12" customHeight="1" x14ac:dyDescent="0.35">
      <c r="A25" s="6"/>
      <c r="B25" s="7"/>
      <c r="C25" s="7"/>
      <c r="D25" s="8"/>
      <c r="E25" s="8"/>
      <c r="F25" s="8"/>
      <c r="G25" s="8"/>
      <c r="H25" s="8"/>
      <c r="I25" s="8"/>
      <c r="J25" s="8"/>
      <c r="K25" s="8"/>
      <c r="L25" s="8"/>
      <c r="M25" s="8"/>
      <c r="N25" s="8"/>
      <c r="O25" s="8"/>
      <c r="P25" s="8"/>
      <c r="Q25" s="8"/>
      <c r="R25" s="8"/>
      <c r="S25" s="8"/>
      <c r="T25" s="8"/>
      <c r="U25" s="8"/>
      <c r="V25" s="8"/>
      <c r="W25" s="8"/>
      <c r="X25" s="8"/>
      <c r="Y25" s="8"/>
      <c r="Z25" s="8"/>
      <c r="AA25" s="8"/>
      <c r="AB25" s="8"/>
      <c r="AC25" s="8"/>
    </row>
    <row r="26" spans="1:29" ht="12" customHeight="1" outlineLevel="1" x14ac:dyDescent="0.35">
      <c r="A26" s="6"/>
      <c r="B26" s="7"/>
      <c r="C26" s="7"/>
      <c r="D26" s="7"/>
      <c r="E26" s="7"/>
      <c r="F26" s="8"/>
      <c r="G26" s="8"/>
      <c r="H26" s="8"/>
      <c r="I26" s="8"/>
      <c r="J26" s="8"/>
      <c r="K26" s="8"/>
      <c r="L26" s="8"/>
      <c r="M26" s="8"/>
      <c r="N26" s="8"/>
      <c r="O26" s="8"/>
      <c r="P26" s="8"/>
      <c r="Q26" s="8"/>
      <c r="R26" s="8"/>
      <c r="S26" s="8"/>
      <c r="T26" s="8"/>
      <c r="U26" s="8"/>
      <c r="V26" s="8"/>
      <c r="W26" s="8"/>
      <c r="X26" s="8"/>
      <c r="Y26" s="8"/>
      <c r="Z26" s="8"/>
      <c r="AA26" s="7"/>
      <c r="AB26" s="7"/>
      <c r="AC26" s="7"/>
    </row>
    <row r="27" spans="1:29" ht="5.15" customHeight="1" outlineLevel="1" thickBot="1" x14ac:dyDescent="0.4">
      <c r="A27" s="6"/>
      <c r="B27" s="7"/>
      <c r="C27" s="7"/>
      <c r="D27" s="7"/>
      <c r="E27" s="7"/>
      <c r="F27" s="8"/>
      <c r="G27" s="8"/>
      <c r="H27" s="8"/>
      <c r="I27" s="8"/>
      <c r="J27" s="8"/>
      <c r="K27" s="8"/>
      <c r="L27" s="8"/>
      <c r="M27" s="8"/>
      <c r="N27" s="8"/>
      <c r="O27" s="8"/>
      <c r="P27" s="8"/>
      <c r="Q27" s="8"/>
      <c r="R27" s="8"/>
      <c r="S27" s="8"/>
      <c r="T27" s="8"/>
      <c r="U27" s="8"/>
      <c r="V27" s="8"/>
      <c r="W27" s="8"/>
      <c r="X27" s="8"/>
      <c r="Y27" s="8"/>
      <c r="Z27" s="8"/>
      <c r="AA27" s="7"/>
      <c r="AB27" s="7"/>
      <c r="AC27" s="7"/>
    </row>
    <row r="28" spans="1:29" ht="5.15" customHeight="1" outlineLevel="1" x14ac:dyDescent="0.35">
      <c r="A28" s="6"/>
      <c r="B28" s="7"/>
      <c r="C28" s="9"/>
      <c r="D28" s="9"/>
      <c r="E28" s="9"/>
      <c r="F28" s="9"/>
      <c r="G28" s="9"/>
      <c r="H28" s="9"/>
      <c r="I28" s="10"/>
      <c r="J28" s="10"/>
      <c r="K28" s="10"/>
      <c r="L28" s="10"/>
      <c r="M28" s="10"/>
      <c r="N28" s="10"/>
      <c r="O28" s="10"/>
      <c r="P28" s="10"/>
      <c r="Q28" s="10"/>
      <c r="R28" s="10"/>
      <c r="S28" s="10"/>
      <c r="T28" s="10"/>
      <c r="U28" s="10"/>
      <c r="V28" s="10"/>
      <c r="W28" s="10"/>
      <c r="X28" s="10"/>
      <c r="Y28" s="10"/>
      <c r="Z28" s="11"/>
      <c r="AA28" s="8"/>
      <c r="AB28" s="8"/>
      <c r="AC28" s="8"/>
    </row>
    <row r="29" spans="1:29" ht="12" customHeight="1" outlineLevel="1" x14ac:dyDescent="0.35">
      <c r="A29" s="6"/>
      <c r="B29" s="7"/>
      <c r="C29" s="12"/>
      <c r="D29" s="13"/>
      <c r="E29" s="14" t="s">
        <v>215</v>
      </c>
      <c r="F29" s="13"/>
      <c r="G29" s="13"/>
      <c r="H29" s="13"/>
      <c r="I29" s="13"/>
      <c r="J29" s="13"/>
      <c r="K29" s="13"/>
      <c r="L29" s="13"/>
      <c r="M29" s="13"/>
      <c r="N29" s="13"/>
      <c r="O29" s="13"/>
      <c r="P29" s="13"/>
      <c r="Q29" s="15"/>
      <c r="R29" s="13"/>
      <c r="S29" s="15"/>
      <c r="T29" s="15"/>
      <c r="U29" s="15"/>
      <c r="V29" s="15"/>
      <c r="W29" s="15"/>
      <c r="X29" s="15"/>
      <c r="Y29" s="15"/>
      <c r="Z29" s="16"/>
      <c r="AA29" s="8"/>
      <c r="AB29" s="8"/>
      <c r="AC29" s="8"/>
    </row>
    <row r="30" spans="1:29" ht="12" customHeight="1" outlineLevel="1" x14ac:dyDescent="0.35">
      <c r="A30" s="6"/>
      <c r="B30" s="7"/>
      <c r="C30" s="12"/>
      <c r="D30" s="13"/>
      <c r="E30" s="21"/>
      <c r="F30" s="13"/>
      <c r="G30" s="13"/>
      <c r="H30" s="13"/>
      <c r="I30" s="13"/>
      <c r="J30" s="13"/>
      <c r="K30" s="13"/>
      <c r="L30" s="13"/>
      <c r="M30" s="13"/>
      <c r="N30" s="13"/>
      <c r="O30" s="13"/>
      <c r="P30" s="13"/>
      <c r="Q30" s="15"/>
      <c r="R30" s="19"/>
      <c r="S30" s="15"/>
      <c r="T30" s="15"/>
      <c r="U30" s="15"/>
      <c r="V30" s="15"/>
      <c r="W30" s="15"/>
      <c r="X30" s="15"/>
      <c r="Y30" s="15"/>
      <c r="Z30" s="16"/>
      <c r="AA30" s="8"/>
      <c r="AB30" s="8"/>
      <c r="AC30" s="8"/>
    </row>
    <row r="31" spans="1:29" ht="12" customHeight="1" outlineLevel="1" x14ac:dyDescent="0.35">
      <c r="A31" s="6"/>
      <c r="B31" s="7"/>
      <c r="C31" s="17"/>
      <c r="D31" s="17"/>
      <c r="E31" s="17"/>
      <c r="F31" s="17"/>
      <c r="G31" s="17"/>
      <c r="H31" s="22"/>
      <c r="I31" s="22"/>
      <c r="J31" s="22"/>
      <c r="K31" s="22"/>
      <c r="L31" s="22"/>
      <c r="M31" s="22"/>
      <c r="N31" s="22"/>
      <c r="O31" s="22"/>
      <c r="P31" s="22"/>
      <c r="Q31" s="22"/>
      <c r="R31" s="22"/>
      <c r="S31" s="22"/>
      <c r="T31" s="22"/>
      <c r="U31" s="22"/>
      <c r="V31" s="22"/>
      <c r="W31" s="22"/>
      <c r="X31" s="22"/>
      <c r="Y31" s="22"/>
      <c r="Z31" s="16"/>
      <c r="AA31" s="8"/>
      <c r="AB31" s="8"/>
      <c r="AC31" s="8"/>
    </row>
    <row r="32" spans="1:29" ht="12" customHeight="1" outlineLevel="1" x14ac:dyDescent="0.35">
      <c r="A32" s="6"/>
      <c r="B32" s="7"/>
      <c r="C32" s="17"/>
      <c r="D32" s="17"/>
      <c r="E32" s="17"/>
      <c r="F32" s="17"/>
      <c r="G32" s="17"/>
      <c r="H32" s="17"/>
      <c r="I32" s="17"/>
      <c r="J32" s="22"/>
      <c r="K32" s="22"/>
      <c r="L32" s="22"/>
      <c r="M32" s="22"/>
      <c r="N32" s="22"/>
      <c r="O32" s="22"/>
      <c r="P32" s="22"/>
      <c r="Q32" s="22"/>
      <c r="R32" s="22"/>
      <c r="S32" s="22"/>
      <c r="T32" s="22"/>
      <c r="U32" s="22"/>
      <c r="V32" s="22"/>
      <c r="W32" s="22"/>
      <c r="X32" s="22"/>
      <c r="Y32" s="22"/>
      <c r="Z32" s="16"/>
      <c r="AA32" s="8"/>
      <c r="AB32" s="8"/>
      <c r="AC32" s="8"/>
    </row>
    <row r="33" spans="1:29" ht="12" customHeight="1" outlineLevel="1" x14ac:dyDescent="0.35">
      <c r="A33" s="6"/>
      <c r="B33" s="7"/>
      <c r="C33" s="17"/>
      <c r="D33" s="17"/>
      <c r="E33" s="17"/>
      <c r="F33" s="17"/>
      <c r="G33" s="17"/>
      <c r="H33" s="23"/>
      <c r="I33" s="23"/>
      <c r="J33" s="23"/>
      <c r="K33" s="23"/>
      <c r="L33" s="23"/>
      <c r="M33" s="23"/>
      <c r="N33" s="23"/>
      <c r="O33" s="24"/>
      <c r="P33" s="24"/>
      <c r="Q33" s="22"/>
      <c r="R33" s="22"/>
      <c r="S33" s="22"/>
      <c r="T33" s="22"/>
      <c r="U33" s="22"/>
      <c r="V33" s="22"/>
      <c r="W33" s="22"/>
      <c r="X33" s="22"/>
      <c r="Y33" s="22"/>
      <c r="Z33" s="16"/>
      <c r="AA33" s="8"/>
      <c r="AB33" s="8"/>
      <c r="AC33" s="8"/>
    </row>
    <row r="34" spans="1:29" ht="12" customHeight="1" outlineLevel="1" x14ac:dyDescent="0.35">
      <c r="A34" s="6"/>
      <c r="B34" s="7"/>
      <c r="C34" s="17"/>
      <c r="D34" s="17"/>
      <c r="E34" s="17"/>
      <c r="F34" s="17"/>
      <c r="G34" s="17"/>
      <c r="H34" s="23" t="s">
        <v>213</v>
      </c>
      <c r="I34" s="23"/>
      <c r="J34" s="23" t="s">
        <v>212</v>
      </c>
      <c r="K34" s="23"/>
      <c r="L34" s="23" t="s">
        <v>214</v>
      </c>
      <c r="M34" s="23"/>
      <c r="N34" s="24"/>
      <c r="O34" s="24"/>
      <c r="P34" s="24"/>
      <c r="Q34" s="22"/>
      <c r="R34" s="22"/>
      <c r="S34" s="22"/>
      <c r="T34" s="22"/>
      <c r="U34" s="22"/>
      <c r="V34" s="22"/>
      <c r="W34" s="22"/>
      <c r="X34" s="22"/>
      <c r="Y34" s="22"/>
      <c r="Z34" s="16"/>
      <c r="AA34" s="8"/>
      <c r="AB34" s="8"/>
      <c r="AC34" s="8"/>
    </row>
    <row r="35" spans="1:29" outlineLevel="1" x14ac:dyDescent="0.35">
      <c r="A35" s="6"/>
      <c r="B35" s="7"/>
      <c r="C35" s="17"/>
      <c r="D35" s="26"/>
      <c r="E35" s="27"/>
      <c r="F35" s="27"/>
      <c r="G35" s="27"/>
      <c r="H35" s="148"/>
      <c r="I35" s="148"/>
      <c r="J35" s="148"/>
      <c r="K35" s="148"/>
      <c r="L35" s="148"/>
      <c r="M35" s="148"/>
      <c r="N35" s="149"/>
      <c r="O35" s="149"/>
      <c r="P35" s="149"/>
      <c r="Q35" s="149"/>
      <c r="R35" s="149"/>
      <c r="S35" s="149"/>
      <c r="T35" s="149"/>
      <c r="U35" s="149"/>
      <c r="V35" s="149"/>
      <c r="W35" s="149"/>
      <c r="X35" s="149"/>
      <c r="Z35" s="16"/>
      <c r="AA35" s="8"/>
      <c r="AB35" s="8"/>
      <c r="AC35" s="8"/>
    </row>
    <row r="36" spans="1:29" outlineLevel="1" x14ac:dyDescent="0.35">
      <c r="A36" s="6"/>
      <c r="B36" s="7"/>
      <c r="C36" s="17"/>
      <c r="D36" s="26"/>
      <c r="E36" s="27"/>
      <c r="F36" s="27"/>
      <c r="G36" s="27" t="s">
        <v>216</v>
      </c>
      <c r="H36" s="148"/>
      <c r="I36" s="148"/>
      <c r="J36" s="234">
        <v>10</v>
      </c>
      <c r="K36" s="148"/>
      <c r="L36" s="148"/>
      <c r="M36" s="148"/>
      <c r="N36" s="149"/>
      <c r="O36" s="149"/>
      <c r="P36" s="149"/>
      <c r="Q36" s="149"/>
      <c r="R36" s="149"/>
      <c r="S36" s="149"/>
      <c r="T36" s="149"/>
      <c r="U36" s="149"/>
      <c r="V36" s="149"/>
      <c r="W36" s="149"/>
      <c r="X36" s="149"/>
      <c r="Z36" s="16"/>
      <c r="AA36" s="8"/>
      <c r="AB36" s="8"/>
      <c r="AC36" s="8"/>
    </row>
    <row r="37" spans="1:29" ht="12" customHeight="1" outlineLevel="1" x14ac:dyDescent="0.35">
      <c r="A37" s="6"/>
      <c r="B37" s="7"/>
      <c r="C37" s="17"/>
      <c r="D37" s="26"/>
      <c r="E37" s="31"/>
      <c r="F37" s="31"/>
      <c r="G37" s="34"/>
      <c r="H37" s="148"/>
      <c r="I37" s="148"/>
      <c r="J37" s="148"/>
      <c r="K37" s="148"/>
      <c r="L37" s="148"/>
      <c r="M37" s="148"/>
      <c r="N37" s="2"/>
      <c r="O37" s="2"/>
      <c r="P37" s="2"/>
      <c r="Q37" s="2"/>
      <c r="R37" s="2"/>
      <c r="S37" s="2"/>
      <c r="T37" s="2"/>
      <c r="U37" s="2"/>
      <c r="V37" s="2"/>
      <c r="W37" s="2"/>
      <c r="X37" s="2"/>
      <c r="Z37" s="16"/>
      <c r="AA37" s="8"/>
      <c r="AB37" s="8"/>
      <c r="AC37" s="8"/>
    </row>
    <row r="38" spans="1:29" ht="12" customHeight="1" outlineLevel="1" x14ac:dyDescent="0.35">
      <c r="A38" s="6"/>
      <c r="B38" s="7"/>
      <c r="C38" s="17"/>
      <c r="D38" s="33"/>
      <c r="E38" s="34"/>
      <c r="F38" s="34"/>
      <c r="G38" s="34" t="s">
        <v>217</v>
      </c>
      <c r="H38" s="234">
        <v>28</v>
      </c>
      <c r="I38" s="148"/>
      <c r="J38" s="234">
        <v>28</v>
      </c>
      <c r="K38" s="148"/>
      <c r="L38" s="148"/>
      <c r="M38" s="148"/>
      <c r="N38" s="2"/>
      <c r="O38" s="2"/>
      <c r="P38" s="2"/>
      <c r="Q38" s="2"/>
      <c r="R38" s="2"/>
      <c r="S38" s="2"/>
      <c r="T38" s="2"/>
      <c r="U38" s="2"/>
      <c r="V38" s="2"/>
      <c r="W38" s="2"/>
      <c r="X38" s="2"/>
      <c r="Z38" s="16"/>
      <c r="AA38" s="8"/>
      <c r="AB38" s="8"/>
      <c r="AC38" s="8"/>
    </row>
    <row r="39" spans="1:29" ht="12" customHeight="1" outlineLevel="1" x14ac:dyDescent="0.35">
      <c r="A39" s="6"/>
      <c r="B39" s="7"/>
      <c r="C39" s="17"/>
      <c r="D39" s="33"/>
      <c r="E39" s="34"/>
      <c r="F39" s="34"/>
      <c r="G39" s="34"/>
      <c r="H39" s="148"/>
      <c r="I39" s="148"/>
      <c r="J39" s="148"/>
      <c r="K39" s="148"/>
      <c r="L39" s="148"/>
      <c r="M39" s="148"/>
      <c r="N39" s="2"/>
      <c r="O39" s="2"/>
      <c r="P39" s="2"/>
      <c r="Q39" s="2"/>
      <c r="R39" s="2"/>
      <c r="S39" s="2"/>
      <c r="T39" s="2"/>
      <c r="U39" s="2"/>
      <c r="V39" s="2"/>
      <c r="W39" s="2"/>
      <c r="X39" s="2"/>
      <c r="Z39" s="16"/>
      <c r="AA39" s="8"/>
      <c r="AB39" s="8"/>
      <c r="AC39" s="8"/>
    </row>
    <row r="40" spans="1:29" ht="5.15" customHeight="1" outlineLevel="1" x14ac:dyDescent="0.35">
      <c r="A40" s="6"/>
      <c r="B40" s="7"/>
      <c r="C40" s="17"/>
      <c r="D40" s="36"/>
      <c r="E40" s="37"/>
      <c r="F40" s="37"/>
      <c r="G40" s="37"/>
      <c r="H40" s="43"/>
      <c r="I40" s="43"/>
      <c r="J40" s="43"/>
      <c r="K40" s="43"/>
      <c r="L40" s="43"/>
      <c r="M40" s="43"/>
      <c r="N40" s="43"/>
      <c r="O40" s="43"/>
      <c r="P40" s="43"/>
      <c r="Q40" s="43"/>
      <c r="R40" s="43"/>
      <c r="S40" s="43"/>
      <c r="T40" s="43"/>
      <c r="U40" s="43"/>
      <c r="V40" s="43"/>
      <c r="W40" s="43"/>
      <c r="X40" s="43"/>
      <c r="Y40" s="15"/>
      <c r="Z40" s="16"/>
      <c r="AA40" s="8"/>
      <c r="AB40" s="8"/>
      <c r="AC40" s="8"/>
    </row>
    <row r="41" spans="1:29" ht="25.4" customHeight="1" x14ac:dyDescent="0.35">
      <c r="A41" s="6"/>
      <c r="B41" s="7"/>
      <c r="C41" s="39"/>
      <c r="D41" s="39"/>
      <c r="E41" s="40" t="str">
        <f>E29</f>
        <v>Leave</v>
      </c>
      <c r="F41" s="39"/>
      <c r="G41" s="39"/>
      <c r="H41" s="39"/>
      <c r="I41" s="39"/>
      <c r="J41" s="39"/>
      <c r="K41" s="39"/>
      <c r="L41" s="39"/>
      <c r="M41" s="39"/>
      <c r="N41" s="39"/>
      <c r="O41" s="39"/>
      <c r="P41" s="39"/>
      <c r="Q41" s="39"/>
      <c r="R41" s="39"/>
      <c r="S41" s="39"/>
      <c r="T41" s="39"/>
      <c r="U41" s="39"/>
      <c r="V41" s="39"/>
      <c r="W41" s="39"/>
      <c r="X41" s="39"/>
      <c r="Y41" s="39"/>
      <c r="Z41" s="41" t="s">
        <v>10</v>
      </c>
      <c r="AA41" s="8"/>
      <c r="AB41" s="8"/>
      <c r="AC41" s="8"/>
    </row>
    <row r="42" spans="1:29" ht="12" customHeight="1" x14ac:dyDescent="0.35">
      <c r="A42" s="6"/>
      <c r="B42" s="7"/>
      <c r="C42" s="7"/>
      <c r="D42" s="8"/>
      <c r="E42" s="8"/>
      <c r="F42" s="8"/>
      <c r="G42" s="8"/>
      <c r="H42" s="8"/>
      <c r="I42" s="8"/>
      <c r="J42" s="8"/>
      <c r="K42" s="8"/>
      <c r="L42" s="8"/>
      <c r="M42" s="8"/>
      <c r="N42" s="8"/>
      <c r="O42" s="8"/>
      <c r="P42" s="8"/>
      <c r="Q42" s="8"/>
      <c r="R42" s="8"/>
      <c r="S42" s="8"/>
      <c r="T42" s="8"/>
      <c r="U42" s="8"/>
      <c r="V42" s="8"/>
      <c r="W42" s="8"/>
      <c r="X42" s="8"/>
      <c r="Y42" s="8"/>
      <c r="Z42" s="8"/>
      <c r="AA42" s="8"/>
      <c r="AB42" s="8"/>
      <c r="AC42" s="8"/>
    </row>
    <row r="43" spans="1:29" ht="12" customHeight="1" outlineLevel="1" x14ac:dyDescent="0.35">
      <c r="A43" s="6"/>
      <c r="B43" s="7"/>
      <c r="C43" s="7"/>
      <c r="D43" s="7"/>
      <c r="E43" s="7"/>
      <c r="F43" s="8"/>
      <c r="G43" s="8"/>
      <c r="H43" s="8"/>
      <c r="I43" s="8"/>
      <c r="J43" s="8"/>
      <c r="K43" s="8"/>
      <c r="L43" s="8"/>
      <c r="M43" s="8"/>
      <c r="N43" s="8"/>
      <c r="O43" s="8"/>
      <c r="P43" s="8"/>
      <c r="Q43" s="8"/>
      <c r="R43" s="8"/>
      <c r="S43" s="8"/>
      <c r="T43" s="8"/>
      <c r="U43" s="8"/>
      <c r="V43" s="8"/>
      <c r="W43" s="8"/>
      <c r="X43" s="8"/>
      <c r="Y43" s="8"/>
      <c r="Z43" s="8"/>
      <c r="AA43" s="7"/>
      <c r="AB43" s="7"/>
      <c r="AC43" s="7"/>
    </row>
    <row r="44" spans="1:29" ht="5.15" customHeight="1" outlineLevel="1" thickBot="1" x14ac:dyDescent="0.4">
      <c r="A44" s="6"/>
      <c r="B44" s="7"/>
      <c r="C44" s="7"/>
      <c r="D44" s="7"/>
      <c r="E44" s="7"/>
      <c r="F44" s="8"/>
      <c r="G44" s="8"/>
      <c r="H44" s="8"/>
      <c r="I44" s="8"/>
      <c r="J44" s="8"/>
      <c r="K44" s="8"/>
      <c r="L44" s="8"/>
      <c r="M44" s="8"/>
      <c r="N44" s="8"/>
      <c r="O44" s="8"/>
      <c r="P44" s="8"/>
      <c r="Q44" s="8"/>
      <c r="R44" s="8"/>
      <c r="S44" s="8"/>
      <c r="T44" s="8"/>
      <c r="U44" s="8"/>
      <c r="V44" s="8"/>
      <c r="W44" s="8"/>
      <c r="X44" s="8"/>
      <c r="Y44" s="8"/>
      <c r="Z44" s="8"/>
      <c r="AA44" s="7"/>
      <c r="AB44" s="7"/>
      <c r="AC44" s="7"/>
    </row>
    <row r="45" spans="1:29" ht="5.15" customHeight="1" outlineLevel="1" x14ac:dyDescent="0.35">
      <c r="A45" s="6"/>
      <c r="B45" s="7"/>
      <c r="C45" s="9"/>
      <c r="D45" s="9"/>
      <c r="E45" s="9"/>
      <c r="F45" s="9"/>
      <c r="G45" s="9"/>
      <c r="H45" s="9"/>
      <c r="I45" s="10"/>
      <c r="J45" s="10"/>
      <c r="K45" s="10"/>
      <c r="L45" s="10"/>
      <c r="M45" s="10"/>
      <c r="N45" s="10"/>
      <c r="O45" s="10"/>
      <c r="P45" s="10"/>
      <c r="Q45" s="10"/>
      <c r="R45" s="10"/>
      <c r="S45" s="10"/>
      <c r="T45" s="10"/>
      <c r="U45" s="10"/>
      <c r="V45" s="10"/>
      <c r="W45" s="10"/>
      <c r="X45" s="10"/>
      <c r="Y45" s="10"/>
      <c r="Z45" s="11"/>
      <c r="AA45" s="8"/>
      <c r="AB45" s="8"/>
      <c r="AC45" s="8"/>
    </row>
    <row r="46" spans="1:29" ht="12" customHeight="1" outlineLevel="1" x14ac:dyDescent="0.35">
      <c r="A46" s="6"/>
      <c r="B46" s="7"/>
      <c r="C46" s="12"/>
      <c r="D46" s="13"/>
      <c r="E46" s="14" t="s">
        <v>221</v>
      </c>
      <c r="F46" s="13"/>
      <c r="G46" s="13"/>
      <c r="H46" s="13"/>
      <c r="I46" s="13"/>
      <c r="J46" s="13"/>
      <c r="K46" s="13"/>
      <c r="L46" s="13"/>
      <c r="M46" s="13"/>
      <c r="N46" s="13"/>
      <c r="O46" s="13"/>
      <c r="P46" s="13"/>
      <c r="Q46" s="15"/>
      <c r="R46" s="13"/>
      <c r="S46" s="15"/>
      <c r="T46" s="15"/>
      <c r="U46" s="15"/>
      <c r="V46" s="15"/>
      <c r="W46" s="15"/>
      <c r="X46" s="15"/>
      <c r="Y46" s="15"/>
      <c r="Z46" s="16"/>
      <c r="AA46" s="8"/>
      <c r="AB46" s="8"/>
      <c r="AC46" s="8"/>
    </row>
    <row r="47" spans="1:29" ht="12" customHeight="1" outlineLevel="1" x14ac:dyDescent="0.35">
      <c r="A47" s="6"/>
      <c r="B47" s="7"/>
      <c r="C47" s="12"/>
      <c r="D47" s="13"/>
      <c r="E47" s="21"/>
      <c r="F47" s="13"/>
      <c r="G47" s="13"/>
      <c r="H47" s="13"/>
      <c r="I47" s="13"/>
      <c r="J47" s="13"/>
      <c r="K47" s="13"/>
      <c r="L47" s="13"/>
      <c r="M47" s="13"/>
      <c r="N47" s="13"/>
      <c r="O47" s="13"/>
      <c r="P47" s="13"/>
      <c r="Q47" s="15"/>
      <c r="R47" s="19"/>
      <c r="S47" s="15"/>
      <c r="T47" s="15"/>
      <c r="U47" s="15"/>
      <c r="V47" s="15"/>
      <c r="W47" s="15"/>
      <c r="X47" s="15"/>
      <c r="Y47" s="15"/>
      <c r="Z47" s="16"/>
      <c r="AA47" s="8"/>
      <c r="AB47" s="8"/>
      <c r="AC47" s="8"/>
    </row>
    <row r="48" spans="1:29" ht="12" customHeight="1" outlineLevel="1" x14ac:dyDescent="0.35">
      <c r="A48" s="6"/>
      <c r="B48" s="7"/>
      <c r="C48" s="17"/>
      <c r="D48" s="17"/>
      <c r="E48" s="17"/>
      <c r="F48" s="17"/>
      <c r="G48" s="17"/>
      <c r="H48" s="22"/>
      <c r="I48" s="22"/>
      <c r="J48" s="22"/>
      <c r="K48" s="22"/>
      <c r="L48" s="22"/>
      <c r="M48" s="22"/>
      <c r="N48" s="22"/>
      <c r="O48" s="22"/>
      <c r="P48" s="22"/>
      <c r="Q48" s="22"/>
      <c r="R48" s="22"/>
      <c r="S48" s="22"/>
      <c r="T48" s="22"/>
      <c r="U48" s="22"/>
      <c r="V48" s="22"/>
      <c r="W48" s="22"/>
      <c r="X48" s="22"/>
      <c r="Y48" s="22"/>
      <c r="Z48" s="16"/>
      <c r="AA48" s="8"/>
      <c r="AB48" s="8"/>
      <c r="AC48" s="8"/>
    </row>
    <row r="49" spans="1:29" ht="12" customHeight="1" outlineLevel="1" x14ac:dyDescent="0.35">
      <c r="A49" s="6"/>
      <c r="B49" s="7"/>
      <c r="C49" s="17"/>
      <c r="D49" s="17"/>
      <c r="E49" s="17"/>
      <c r="F49" s="17"/>
      <c r="G49" s="17"/>
      <c r="H49" s="17"/>
      <c r="I49" s="17"/>
      <c r="J49" s="22"/>
      <c r="K49" s="22"/>
      <c r="L49" s="22"/>
      <c r="M49" s="22"/>
      <c r="N49" s="22"/>
      <c r="O49" s="22"/>
      <c r="P49" s="22"/>
      <c r="Q49" s="22"/>
      <c r="R49" s="22"/>
      <c r="S49" s="22"/>
      <c r="T49" s="22"/>
      <c r="U49" s="22"/>
      <c r="V49" s="22"/>
      <c r="W49" s="22"/>
      <c r="X49" s="22"/>
      <c r="Y49" s="22"/>
      <c r="Z49" s="16"/>
      <c r="AA49" s="8"/>
      <c r="AB49" s="8"/>
      <c r="AC49" s="8"/>
    </row>
    <row r="50" spans="1:29" ht="12" customHeight="1" outlineLevel="1" x14ac:dyDescent="0.35">
      <c r="A50" s="6"/>
      <c r="B50" s="7"/>
      <c r="C50" s="17"/>
      <c r="D50" s="17"/>
      <c r="E50" s="17"/>
      <c r="F50" s="17"/>
      <c r="G50" s="17"/>
      <c r="H50" s="23"/>
      <c r="I50" s="23"/>
      <c r="J50" s="23"/>
      <c r="K50" s="23"/>
      <c r="L50" s="23"/>
      <c r="M50" s="23"/>
      <c r="N50" s="23"/>
      <c r="O50" s="24"/>
      <c r="P50" s="24"/>
      <c r="Q50" s="22"/>
      <c r="R50" s="22"/>
      <c r="S50" s="22"/>
      <c r="T50" s="22"/>
      <c r="U50" s="22"/>
      <c r="V50" s="22"/>
      <c r="W50" s="22"/>
      <c r="X50" s="22"/>
      <c r="Y50" s="22"/>
      <c r="Z50" s="16"/>
      <c r="AA50" s="8"/>
      <c r="AB50" s="8"/>
      <c r="AC50" s="8"/>
    </row>
    <row r="51" spans="1:29" ht="12" customHeight="1" outlineLevel="1" x14ac:dyDescent="0.35">
      <c r="A51" s="6"/>
      <c r="B51" s="7"/>
      <c r="C51" s="17"/>
      <c r="D51" s="17"/>
      <c r="E51" s="17"/>
      <c r="F51" s="17"/>
      <c r="G51" s="17"/>
      <c r="H51" s="23" t="s">
        <v>213</v>
      </c>
      <c r="I51" s="23" t="s">
        <v>212</v>
      </c>
      <c r="J51" s="23" t="s">
        <v>214</v>
      </c>
      <c r="K51" s="23"/>
      <c r="L51" s="23"/>
      <c r="M51" s="23"/>
      <c r="N51" s="24"/>
      <c r="O51" s="24"/>
      <c r="P51" s="24"/>
      <c r="Q51" s="22"/>
      <c r="R51" s="22"/>
      <c r="S51" s="22"/>
      <c r="T51" s="22"/>
      <c r="U51" s="22"/>
      <c r="V51" s="22"/>
      <c r="W51" s="22"/>
      <c r="X51" s="22"/>
      <c r="Y51" s="22"/>
      <c r="Z51" s="16"/>
      <c r="AA51" s="8"/>
      <c r="AB51" s="8"/>
      <c r="AC51" s="8"/>
    </row>
    <row r="52" spans="1:29" outlineLevel="1" x14ac:dyDescent="0.35">
      <c r="A52" s="6"/>
      <c r="B52" s="7"/>
      <c r="C52" s="17"/>
      <c r="D52" s="26"/>
      <c r="E52" s="27"/>
      <c r="F52" s="27"/>
      <c r="G52" s="29" t="s">
        <v>222</v>
      </c>
      <c r="H52" s="234">
        <v>9</v>
      </c>
      <c r="I52" s="234">
        <v>8</v>
      </c>
      <c r="J52" s="234">
        <v>8</v>
      </c>
      <c r="K52" s="148"/>
      <c r="L52" s="148"/>
      <c r="M52" s="148"/>
      <c r="N52" s="149"/>
      <c r="O52" s="149"/>
      <c r="P52" s="149"/>
      <c r="Q52" s="149"/>
      <c r="R52" s="149"/>
      <c r="S52" s="149"/>
      <c r="T52" s="149"/>
      <c r="U52" s="149"/>
      <c r="V52" s="149"/>
      <c r="W52" s="149"/>
      <c r="X52" s="149"/>
      <c r="Z52" s="16"/>
      <c r="AA52" s="8"/>
      <c r="AB52" s="8"/>
      <c r="AC52" s="8"/>
    </row>
    <row r="53" spans="1:29" outlineLevel="1" x14ac:dyDescent="0.35">
      <c r="A53" s="6"/>
      <c r="B53" s="7"/>
      <c r="C53" s="17"/>
      <c r="D53" s="26"/>
      <c r="E53" s="27"/>
      <c r="F53" s="27"/>
      <c r="G53" s="144" t="s">
        <v>223</v>
      </c>
      <c r="H53" s="234">
        <v>4.5</v>
      </c>
      <c r="I53" s="234">
        <v>0</v>
      </c>
      <c r="J53" s="234">
        <v>0</v>
      </c>
      <c r="K53" s="148"/>
      <c r="L53" s="148"/>
      <c r="M53" s="148"/>
      <c r="N53" s="149"/>
      <c r="O53" s="149"/>
      <c r="P53" s="149"/>
      <c r="Q53" s="149"/>
      <c r="R53" s="149"/>
      <c r="S53" s="149"/>
      <c r="T53" s="149"/>
      <c r="U53" s="149"/>
      <c r="V53" s="149"/>
      <c r="W53" s="149"/>
      <c r="X53" s="149"/>
      <c r="Z53" s="16"/>
      <c r="AA53" s="8"/>
      <c r="AB53" s="8"/>
      <c r="AC53" s="8"/>
    </row>
    <row r="54" spans="1:29" ht="12" customHeight="1" outlineLevel="1" x14ac:dyDescent="0.35">
      <c r="A54" s="6"/>
      <c r="B54" s="7"/>
      <c r="C54" s="17"/>
      <c r="D54" s="26"/>
      <c r="E54" s="31"/>
      <c r="F54" s="31"/>
      <c r="G54" s="32" t="s">
        <v>224</v>
      </c>
      <c r="H54" s="234">
        <v>10</v>
      </c>
      <c r="I54" s="234">
        <v>9</v>
      </c>
      <c r="J54" s="234">
        <v>8</v>
      </c>
      <c r="K54" s="148"/>
      <c r="L54" s="148"/>
      <c r="M54" s="148"/>
      <c r="N54" s="2"/>
      <c r="O54" s="2"/>
      <c r="P54" s="2"/>
      <c r="Q54" s="2"/>
      <c r="R54" s="2"/>
      <c r="S54" s="2"/>
      <c r="T54" s="2"/>
      <c r="U54" s="2"/>
      <c r="V54" s="2"/>
      <c r="W54" s="2"/>
      <c r="X54" s="2"/>
      <c r="Z54" s="16"/>
      <c r="AA54" s="8"/>
      <c r="AB54" s="8"/>
      <c r="AC54" s="8"/>
    </row>
    <row r="55" spans="1:29" ht="12" customHeight="1" outlineLevel="1" x14ac:dyDescent="0.35">
      <c r="A55" s="6"/>
      <c r="B55" s="7"/>
      <c r="C55" s="17"/>
      <c r="D55" s="33"/>
      <c r="E55" s="34"/>
      <c r="F55" s="34"/>
      <c r="G55" s="144" t="s">
        <v>225</v>
      </c>
      <c r="H55" s="229">
        <v>9</v>
      </c>
      <c r="I55" s="234">
        <v>9</v>
      </c>
      <c r="J55" s="229">
        <v>8</v>
      </c>
      <c r="K55" s="148"/>
      <c r="L55" s="148"/>
      <c r="M55" s="148"/>
      <c r="N55" s="2"/>
      <c r="O55" s="2"/>
      <c r="P55" s="2"/>
      <c r="Q55" s="2"/>
      <c r="R55" s="2"/>
      <c r="S55" s="2"/>
      <c r="T55" s="2"/>
      <c r="U55" s="2"/>
      <c r="V55" s="2"/>
      <c r="W55" s="2"/>
      <c r="X55" s="2"/>
      <c r="Z55" s="16"/>
      <c r="AA55" s="8"/>
      <c r="AB55" s="8"/>
      <c r="AC55" s="8"/>
    </row>
    <row r="56" spans="1:29" ht="12" customHeight="1" outlineLevel="1" x14ac:dyDescent="0.35">
      <c r="A56" s="6"/>
      <c r="B56" s="7"/>
      <c r="C56" s="17"/>
      <c r="D56" s="33"/>
      <c r="E56" s="34"/>
      <c r="F56" s="34"/>
      <c r="G56" s="15"/>
      <c r="H56" s="148"/>
      <c r="I56" s="148"/>
      <c r="J56" s="148"/>
      <c r="K56" s="148"/>
      <c r="L56" s="148"/>
      <c r="M56" s="148"/>
      <c r="N56" s="2"/>
      <c r="O56" s="2"/>
      <c r="P56" s="2"/>
      <c r="Q56" s="2"/>
      <c r="R56" s="2"/>
      <c r="S56" s="2"/>
      <c r="T56" s="2"/>
      <c r="U56" s="2"/>
      <c r="V56" s="2"/>
      <c r="W56" s="2"/>
      <c r="X56" s="2"/>
      <c r="Z56" s="16"/>
      <c r="AA56" s="8"/>
      <c r="AB56" s="8"/>
      <c r="AC56" s="8"/>
    </row>
    <row r="57" spans="1:29" ht="12" customHeight="1" outlineLevel="1" x14ac:dyDescent="0.35">
      <c r="A57" s="6"/>
      <c r="B57" s="7"/>
      <c r="C57" s="17"/>
      <c r="D57" s="33"/>
      <c r="E57" s="34"/>
      <c r="F57" s="34"/>
      <c r="G57" s="19" t="s">
        <v>322</v>
      </c>
      <c r="H57" s="148"/>
      <c r="I57" s="148"/>
      <c r="J57" s="148"/>
      <c r="K57" s="148"/>
      <c r="L57" s="148"/>
      <c r="M57" s="148"/>
      <c r="N57" s="2"/>
      <c r="O57" s="2"/>
      <c r="P57" s="2"/>
      <c r="Q57" s="2"/>
      <c r="R57" s="2"/>
      <c r="S57" s="2"/>
      <c r="T57" s="2"/>
      <c r="U57" s="2"/>
      <c r="V57" s="2"/>
      <c r="W57" s="2"/>
      <c r="X57" s="2"/>
      <c r="Z57" s="16"/>
      <c r="AA57" s="8"/>
      <c r="AB57" s="8"/>
      <c r="AC57" s="8"/>
    </row>
    <row r="58" spans="1:29" ht="12" customHeight="1" outlineLevel="1" x14ac:dyDescent="0.35">
      <c r="A58" s="6"/>
      <c r="B58" s="7"/>
      <c r="C58" s="17"/>
      <c r="D58" s="33"/>
      <c r="E58" s="34"/>
      <c r="F58" s="34"/>
      <c r="G58" s="34"/>
      <c r="H58" s="148"/>
      <c r="I58" s="144" t="s">
        <v>212</v>
      </c>
      <c r="J58" s="144" t="s">
        <v>214</v>
      </c>
      <c r="K58" s="148"/>
      <c r="L58" s="148"/>
      <c r="M58" s="148"/>
      <c r="N58" s="2"/>
      <c r="O58" s="2"/>
      <c r="P58" s="2"/>
      <c r="Q58" s="2"/>
      <c r="R58" s="2"/>
      <c r="S58" s="2"/>
      <c r="T58" s="2"/>
      <c r="U58" s="2"/>
      <c r="V58" s="2"/>
      <c r="W58" s="2"/>
      <c r="X58" s="2"/>
      <c r="Z58" s="16"/>
      <c r="AA58" s="8"/>
      <c r="AB58" s="8"/>
      <c r="AC58" s="8"/>
    </row>
    <row r="59" spans="1:29" ht="12" customHeight="1" outlineLevel="1" x14ac:dyDescent="0.35">
      <c r="A59" s="6"/>
      <c r="B59" s="7"/>
      <c r="C59" s="17"/>
      <c r="D59" s="33"/>
      <c r="E59" s="34"/>
      <c r="F59" s="34"/>
      <c r="H59" s="155" t="s">
        <v>226</v>
      </c>
      <c r="I59" s="234">
        <v>7.0000000000000007E-2</v>
      </c>
      <c r="J59" s="234">
        <v>0.15</v>
      </c>
      <c r="K59" s="148"/>
      <c r="L59" s="148"/>
      <c r="M59" s="148"/>
      <c r="N59" s="2"/>
      <c r="O59" s="2"/>
      <c r="P59" s="2"/>
      <c r="Q59" s="2"/>
      <c r="R59" s="2"/>
      <c r="S59" s="2"/>
      <c r="T59" s="2"/>
      <c r="U59" s="2"/>
      <c r="V59" s="2"/>
      <c r="W59" s="2"/>
      <c r="X59" s="2"/>
      <c r="Z59" s="16"/>
      <c r="AA59" s="8"/>
      <c r="AB59" s="8"/>
      <c r="AC59" s="8"/>
    </row>
    <row r="60" spans="1:29" ht="12" customHeight="1" outlineLevel="1" x14ac:dyDescent="0.35">
      <c r="A60" s="6"/>
      <c r="B60" s="7"/>
      <c r="C60" s="17"/>
      <c r="D60" s="33"/>
      <c r="E60" s="34"/>
      <c r="F60" s="34"/>
      <c r="H60" s="156" t="s">
        <v>227</v>
      </c>
      <c r="I60" s="234">
        <v>0.02</v>
      </c>
      <c r="J60" s="234">
        <v>0.1</v>
      </c>
      <c r="K60" s="148"/>
      <c r="L60" s="148"/>
      <c r="M60" s="148"/>
      <c r="N60" s="2"/>
      <c r="O60" s="2"/>
      <c r="P60" s="2"/>
      <c r="Q60" s="2"/>
      <c r="R60" s="2"/>
      <c r="S60" s="2"/>
      <c r="T60" s="2"/>
      <c r="U60" s="2"/>
      <c r="V60" s="2"/>
      <c r="W60" s="2"/>
      <c r="X60" s="2"/>
      <c r="Z60" s="16"/>
      <c r="AA60" s="8"/>
      <c r="AB60" s="8"/>
      <c r="AC60" s="8"/>
    </row>
    <row r="61" spans="1:29" ht="5.15" customHeight="1" outlineLevel="1" x14ac:dyDescent="0.35">
      <c r="A61" s="6"/>
      <c r="B61" s="7"/>
      <c r="C61" s="17"/>
      <c r="D61" s="36"/>
      <c r="E61" s="37"/>
      <c r="F61" s="37"/>
      <c r="G61" s="37"/>
      <c r="H61" s="43"/>
      <c r="I61" s="43"/>
      <c r="J61" s="43"/>
      <c r="K61" s="43"/>
      <c r="L61" s="43"/>
      <c r="M61" s="43"/>
      <c r="N61" s="43"/>
      <c r="O61" s="43"/>
      <c r="P61" s="43"/>
      <c r="Q61" s="43"/>
      <c r="R61" s="43"/>
      <c r="S61" s="43"/>
      <c r="T61" s="43"/>
      <c r="U61" s="43"/>
      <c r="V61" s="43"/>
      <c r="W61" s="43"/>
      <c r="X61" s="43"/>
      <c r="Y61" s="15"/>
      <c r="Z61" s="16"/>
      <c r="AA61" s="8"/>
      <c r="AB61" s="8"/>
      <c r="AC61" s="8"/>
    </row>
    <row r="62" spans="1:29" ht="25.4" customHeight="1" x14ac:dyDescent="0.35">
      <c r="A62" s="6"/>
      <c r="B62" s="7"/>
      <c r="C62" s="39"/>
      <c r="D62" s="39"/>
      <c r="E62" s="40" t="str">
        <f>E46</f>
        <v>Daily hours and efficiency</v>
      </c>
      <c r="F62" s="39"/>
      <c r="G62" s="39"/>
      <c r="H62" s="39"/>
      <c r="I62" s="39"/>
      <c r="J62" s="39"/>
      <c r="K62" s="39"/>
      <c r="L62" s="39"/>
      <c r="M62" s="39"/>
      <c r="N62" s="39"/>
      <c r="O62" s="39"/>
      <c r="P62" s="39"/>
      <c r="Q62" s="39"/>
      <c r="R62" s="39"/>
      <c r="S62" s="39"/>
      <c r="T62" s="39"/>
      <c r="U62" s="39"/>
      <c r="V62" s="39"/>
      <c r="W62" s="39"/>
      <c r="X62" s="39"/>
      <c r="Y62" s="39"/>
      <c r="Z62" s="41" t="s">
        <v>10</v>
      </c>
      <c r="AA62" s="8"/>
      <c r="AB62" s="8"/>
      <c r="AC62" s="8"/>
    </row>
    <row r="63" spans="1:29" ht="12" customHeight="1" x14ac:dyDescent="0.35">
      <c r="A63" s="6"/>
      <c r="B63" s="7"/>
      <c r="C63" s="7"/>
      <c r="D63" s="8"/>
      <c r="E63" s="8"/>
      <c r="F63" s="8"/>
      <c r="G63" s="8"/>
      <c r="H63" s="8"/>
      <c r="I63" s="8"/>
      <c r="J63" s="8"/>
      <c r="K63" s="8"/>
      <c r="L63" s="8"/>
      <c r="M63" s="8"/>
      <c r="N63" s="8"/>
      <c r="O63" s="8"/>
      <c r="P63" s="8"/>
      <c r="Q63" s="8"/>
      <c r="R63" s="8"/>
      <c r="S63" s="8"/>
      <c r="T63" s="8"/>
      <c r="U63" s="8"/>
      <c r="V63" s="8"/>
      <c r="W63" s="8"/>
      <c r="X63" s="8"/>
      <c r="Y63" s="8"/>
      <c r="Z63" s="8"/>
      <c r="AA63" s="8"/>
      <c r="AB63" s="8"/>
      <c r="AC63" s="8"/>
    </row>
    <row r="64" spans="1:29" ht="12" customHeight="1" outlineLevel="1" x14ac:dyDescent="0.35">
      <c r="A64" s="6"/>
      <c r="B64" s="7"/>
      <c r="C64" s="7"/>
      <c r="D64" s="7"/>
      <c r="E64" s="7"/>
      <c r="F64" s="8"/>
      <c r="G64" s="8"/>
      <c r="H64" s="8"/>
      <c r="I64" s="8"/>
      <c r="J64" s="8"/>
      <c r="K64" s="8"/>
      <c r="L64" s="8"/>
      <c r="M64" s="8"/>
      <c r="N64" s="8"/>
      <c r="O64" s="8"/>
      <c r="P64" s="8"/>
      <c r="Q64" s="8"/>
      <c r="R64" s="8"/>
      <c r="S64" s="8"/>
      <c r="T64" s="8"/>
      <c r="U64" s="8"/>
      <c r="V64" s="8"/>
      <c r="W64" s="8"/>
      <c r="X64" s="8"/>
      <c r="Y64" s="8"/>
      <c r="Z64" s="8"/>
      <c r="AA64" s="7"/>
      <c r="AB64" s="7"/>
      <c r="AC64" s="7"/>
    </row>
    <row r="65" spans="1:29" ht="5.15" customHeight="1" outlineLevel="1" thickBot="1" x14ac:dyDescent="0.4">
      <c r="A65" s="6"/>
      <c r="B65" s="7"/>
      <c r="C65" s="7"/>
      <c r="D65" s="7"/>
      <c r="E65" s="7"/>
      <c r="F65" s="8"/>
      <c r="G65" s="8"/>
      <c r="H65" s="8"/>
      <c r="I65" s="8"/>
      <c r="J65" s="8"/>
      <c r="K65" s="8"/>
      <c r="L65" s="8"/>
      <c r="M65" s="8"/>
      <c r="N65" s="8"/>
      <c r="O65" s="8"/>
      <c r="P65" s="8"/>
      <c r="Q65" s="8"/>
      <c r="R65" s="8"/>
      <c r="S65" s="8"/>
      <c r="T65" s="8"/>
      <c r="U65" s="8"/>
      <c r="V65" s="8"/>
      <c r="W65" s="8"/>
      <c r="X65" s="8"/>
      <c r="Y65" s="8"/>
      <c r="Z65" s="8"/>
      <c r="AA65" s="7"/>
      <c r="AB65" s="7"/>
      <c r="AC65" s="7"/>
    </row>
    <row r="66" spans="1:29" ht="5.15" customHeight="1" outlineLevel="1" x14ac:dyDescent="0.35">
      <c r="A66" s="6"/>
      <c r="B66" s="7"/>
      <c r="C66" s="9"/>
      <c r="D66" s="9"/>
      <c r="E66" s="9"/>
      <c r="F66" s="9"/>
      <c r="G66" s="9"/>
      <c r="H66" s="9"/>
      <c r="I66" s="10"/>
      <c r="J66" s="10"/>
      <c r="K66" s="10"/>
      <c r="L66" s="10"/>
      <c r="M66" s="10"/>
      <c r="N66" s="10"/>
      <c r="O66" s="10"/>
      <c r="P66" s="10"/>
      <c r="Q66" s="10"/>
      <c r="R66" s="10"/>
      <c r="S66" s="10"/>
      <c r="T66" s="10"/>
      <c r="U66" s="10"/>
      <c r="V66" s="10"/>
      <c r="W66" s="10"/>
      <c r="X66" s="10"/>
      <c r="Y66" s="10"/>
      <c r="Z66" s="11"/>
      <c r="AA66" s="8"/>
      <c r="AB66" s="8"/>
      <c r="AC66" s="8"/>
    </row>
    <row r="67" spans="1:29" ht="14.15" customHeight="1" outlineLevel="1" x14ac:dyDescent="0.35">
      <c r="A67" s="6"/>
      <c r="B67" s="7"/>
      <c r="C67" s="12"/>
      <c r="D67" s="13"/>
      <c r="E67" s="14" t="s">
        <v>228</v>
      </c>
      <c r="F67" s="13"/>
      <c r="G67" s="13"/>
      <c r="H67" s="13"/>
      <c r="I67" s="13"/>
      <c r="J67" s="13"/>
      <c r="K67" s="13"/>
      <c r="L67" s="13"/>
      <c r="M67" s="13"/>
      <c r="N67" s="13"/>
      <c r="O67" s="13"/>
      <c r="P67" s="13"/>
      <c r="Q67" s="15"/>
      <c r="R67" s="13"/>
      <c r="S67" s="15"/>
      <c r="T67" s="15"/>
      <c r="U67" s="15"/>
      <c r="V67" s="15"/>
      <c r="W67" s="15"/>
      <c r="X67" s="15"/>
      <c r="Y67" s="15"/>
      <c r="Z67" s="16"/>
      <c r="AA67" s="8"/>
      <c r="AB67" s="8"/>
      <c r="AC67" s="8"/>
    </row>
    <row r="68" spans="1:29" ht="14.15" customHeight="1" outlineLevel="1" x14ac:dyDescent="0.35">
      <c r="A68" s="6"/>
      <c r="B68" s="7"/>
      <c r="C68" s="12"/>
      <c r="D68" s="13"/>
      <c r="E68" s="21"/>
      <c r="F68" s="13"/>
      <c r="G68" s="13"/>
      <c r="H68" s="13"/>
      <c r="I68" s="13" t="s">
        <v>232</v>
      </c>
      <c r="J68" s="13"/>
      <c r="K68" s="13"/>
      <c r="L68" s="13"/>
      <c r="M68" s="13"/>
      <c r="N68" s="13"/>
      <c r="O68" s="13"/>
      <c r="P68" s="13"/>
      <c r="Q68" s="15"/>
      <c r="R68" s="19"/>
      <c r="S68" s="15"/>
      <c r="T68" s="15"/>
      <c r="U68" s="15"/>
      <c r="V68" s="15"/>
      <c r="W68" s="15"/>
      <c r="X68" s="15"/>
      <c r="Y68" s="15"/>
      <c r="Z68" s="16"/>
      <c r="AA68" s="8"/>
      <c r="AB68" s="8"/>
      <c r="AC68" s="8"/>
    </row>
    <row r="69" spans="1:29" ht="14.15" customHeight="1" outlineLevel="1" x14ac:dyDescent="0.35">
      <c r="A69" s="6"/>
      <c r="B69" s="7"/>
      <c r="C69" s="17"/>
      <c r="D69" s="17"/>
      <c r="E69" s="17"/>
      <c r="F69" s="17"/>
      <c r="G69" s="17"/>
      <c r="H69" s="22"/>
      <c r="I69" s="22"/>
      <c r="J69" s="22"/>
      <c r="K69" s="22"/>
      <c r="L69" s="22"/>
      <c r="M69" s="22"/>
      <c r="N69" s="22"/>
      <c r="O69" s="22"/>
      <c r="P69" s="22"/>
      <c r="Q69" s="22"/>
      <c r="R69" s="22"/>
      <c r="S69" s="22"/>
      <c r="T69" s="22"/>
      <c r="U69" s="22"/>
      <c r="V69" s="22"/>
      <c r="W69" s="22"/>
      <c r="X69" s="22"/>
      <c r="Y69" s="22"/>
      <c r="Z69" s="16"/>
      <c r="AA69" s="8"/>
      <c r="AB69" s="8"/>
      <c r="AC69" s="8"/>
    </row>
    <row r="70" spans="1:29" ht="14.15" customHeight="1" outlineLevel="1" x14ac:dyDescent="0.35">
      <c r="A70" s="6"/>
      <c r="B70" s="7"/>
      <c r="C70" s="17"/>
      <c r="D70" s="17"/>
      <c r="E70" s="17"/>
      <c r="F70" s="17"/>
      <c r="G70" s="17"/>
      <c r="H70" s="17"/>
      <c r="I70" s="17"/>
      <c r="J70" s="22"/>
      <c r="K70" s="22"/>
      <c r="L70" s="22"/>
      <c r="M70" s="22"/>
      <c r="N70" s="22"/>
      <c r="O70" s="22"/>
      <c r="P70" s="22"/>
      <c r="Q70" s="22"/>
      <c r="R70" s="22"/>
      <c r="S70" s="22"/>
      <c r="T70" s="22"/>
      <c r="U70" s="22"/>
      <c r="V70" s="22"/>
      <c r="W70" s="22"/>
      <c r="X70" s="22"/>
      <c r="Y70" s="22"/>
      <c r="Z70" s="16"/>
      <c r="AA70" s="8"/>
      <c r="AB70" s="8"/>
      <c r="AC70" s="8"/>
    </row>
    <row r="71" spans="1:29" ht="14.15" customHeight="1" outlineLevel="1" x14ac:dyDescent="0.35">
      <c r="A71" s="6"/>
      <c r="B71" s="7"/>
      <c r="C71" s="17"/>
      <c r="D71" s="17"/>
      <c r="E71" s="17"/>
      <c r="F71" s="577" t="s">
        <v>230</v>
      </c>
      <c r="G71" s="577"/>
      <c r="H71" s="98"/>
      <c r="I71" s="22"/>
      <c r="J71" s="98" t="s">
        <v>231</v>
      </c>
      <c r="K71" s="98"/>
      <c r="L71" s="98"/>
      <c r="M71" s="22"/>
      <c r="N71" s="98" t="s">
        <v>323</v>
      </c>
      <c r="O71" s="98"/>
      <c r="P71" s="98"/>
      <c r="Q71" s="22"/>
      <c r="R71" s="98" t="s">
        <v>233</v>
      </c>
      <c r="S71" s="98"/>
      <c r="T71" s="577"/>
      <c r="U71" s="22"/>
      <c r="V71" s="578" t="s">
        <v>234</v>
      </c>
      <c r="W71" s="22"/>
      <c r="X71" s="22"/>
      <c r="Y71" s="22"/>
      <c r="Z71" s="16"/>
      <c r="AA71" s="8"/>
      <c r="AB71" s="8"/>
      <c r="AC71" s="8"/>
    </row>
    <row r="72" spans="1:29" ht="14.15" customHeight="1" outlineLevel="1" x14ac:dyDescent="0.35">
      <c r="A72" s="6"/>
      <c r="B72" s="7"/>
      <c r="C72" s="17"/>
      <c r="D72" s="17"/>
      <c r="E72" s="17"/>
      <c r="F72" s="578" t="s">
        <v>69</v>
      </c>
      <c r="G72" s="23" t="s">
        <v>879</v>
      </c>
      <c r="H72" s="141" t="s">
        <v>229</v>
      </c>
      <c r="I72" s="22"/>
      <c r="J72" s="23" t="s">
        <v>69</v>
      </c>
      <c r="K72" s="23" t="s">
        <v>879</v>
      </c>
      <c r="L72" s="23" t="s">
        <v>229</v>
      </c>
      <c r="M72" s="22"/>
      <c r="N72" s="23" t="s">
        <v>69</v>
      </c>
      <c r="O72" s="23" t="s">
        <v>879</v>
      </c>
      <c r="P72" s="23" t="s">
        <v>229</v>
      </c>
      <c r="Q72" s="22"/>
      <c r="R72" s="23" t="s">
        <v>69</v>
      </c>
      <c r="S72" s="23" t="s">
        <v>879</v>
      </c>
      <c r="T72" s="23" t="s">
        <v>229</v>
      </c>
      <c r="U72" s="22"/>
      <c r="V72" s="578" t="s">
        <v>229</v>
      </c>
      <c r="W72" s="22"/>
      <c r="X72" s="22"/>
      <c r="Y72" s="22"/>
      <c r="Z72" s="16"/>
      <c r="AA72" s="8"/>
      <c r="AB72" s="8"/>
      <c r="AC72" s="8"/>
    </row>
    <row r="73" spans="1:29" ht="14.15" customHeight="1" outlineLevel="1" x14ac:dyDescent="0.35">
      <c r="A73" s="6"/>
      <c r="B73" s="7"/>
      <c r="C73" s="17"/>
      <c r="D73" s="26"/>
      <c r="E73" s="157">
        <v>43525</v>
      </c>
      <c r="F73" s="630">
        <f>MIN(364,INT((E73 - DATE(YEAR(E73),1,1))))</f>
        <v>59</v>
      </c>
      <c r="G73" s="234">
        <v>15</v>
      </c>
      <c r="H73" s="234">
        <v>6</v>
      </c>
      <c r="I73" s="157">
        <v>43466</v>
      </c>
      <c r="J73" s="630">
        <f t="shared" ref="J73:J83" si="0">MIN(364,INT((I73 - DATE(YEAR(I73),1,1))))</f>
        <v>0</v>
      </c>
      <c r="K73" s="234">
        <v>10</v>
      </c>
      <c r="L73" s="234">
        <v>4</v>
      </c>
      <c r="M73" s="157">
        <v>43497</v>
      </c>
      <c r="N73" s="630">
        <f>MIN(364,INT((M73 - DATE(YEAR(M73),1,1))))</f>
        <v>31</v>
      </c>
      <c r="O73" s="234">
        <v>21</v>
      </c>
      <c r="P73" s="234">
        <v>20</v>
      </c>
      <c r="Q73" s="157">
        <v>43525</v>
      </c>
      <c r="R73" s="630">
        <f>MIN(364,INT((Q73 - DATE(YEAR(Q73),1,1))))</f>
        <v>59</v>
      </c>
      <c r="S73" s="234">
        <v>21</v>
      </c>
      <c r="T73" s="234">
        <v>10</v>
      </c>
      <c r="U73" s="148"/>
      <c r="V73" s="234">
        <v>66</v>
      </c>
      <c r="W73" s="148"/>
      <c r="X73" s="148"/>
      <c r="Z73" s="16"/>
      <c r="AA73" s="8"/>
      <c r="AB73" s="8"/>
      <c r="AC73" s="8"/>
    </row>
    <row r="74" spans="1:29" ht="14.15" customHeight="1" outlineLevel="1" x14ac:dyDescent="0.35">
      <c r="A74" s="6"/>
      <c r="B74" s="7"/>
      <c r="C74" s="17"/>
      <c r="D74" s="26"/>
      <c r="E74" s="157">
        <v>43556</v>
      </c>
      <c r="F74" s="630">
        <f>MIN(364,INT((E74 - DATE(YEAR(E74),1,1))))</f>
        <v>90</v>
      </c>
      <c r="G74" s="234">
        <v>30</v>
      </c>
      <c r="H74" s="234">
        <v>10</v>
      </c>
      <c r="I74" s="157">
        <v>43497</v>
      </c>
      <c r="J74" s="630">
        <f t="shared" si="0"/>
        <v>31</v>
      </c>
      <c r="K74" s="234">
        <v>10</v>
      </c>
      <c r="L74" s="234">
        <v>4</v>
      </c>
      <c r="M74" s="157">
        <v>43556</v>
      </c>
      <c r="N74" s="630">
        <f>MIN(364,INT((M74 - DATE(YEAR(M74),1,1))))</f>
        <v>90</v>
      </c>
      <c r="O74" s="234">
        <v>21</v>
      </c>
      <c r="P74" s="234">
        <v>20</v>
      </c>
      <c r="Q74" s="157">
        <v>43631</v>
      </c>
      <c r="R74" s="630">
        <f>MIN(364,INT((Q74 - DATE(YEAR(Q74),1,1))))</f>
        <v>165</v>
      </c>
      <c r="S74" s="234">
        <v>21</v>
      </c>
      <c r="T74" s="234">
        <v>10</v>
      </c>
      <c r="U74" s="148"/>
      <c r="V74" s="148"/>
      <c r="W74" s="148"/>
      <c r="X74" s="148"/>
      <c r="Z74" s="16"/>
      <c r="AA74" s="8"/>
      <c r="AB74" s="8"/>
      <c r="AC74" s="8"/>
    </row>
    <row r="75" spans="1:29" ht="14.15" customHeight="1" outlineLevel="1" x14ac:dyDescent="0.35">
      <c r="A75" s="6"/>
      <c r="B75" s="7"/>
      <c r="C75" s="17"/>
      <c r="D75" s="26"/>
      <c r="E75" s="157">
        <v>43631</v>
      </c>
      <c r="F75" s="630">
        <f>MIN(364,INT((E75 - DATE(YEAR(E75),1,1))))</f>
        <v>165</v>
      </c>
      <c r="G75" s="234">
        <v>15</v>
      </c>
      <c r="H75" s="234">
        <v>5</v>
      </c>
      <c r="I75" s="157">
        <v>43525</v>
      </c>
      <c r="J75" s="630">
        <f t="shared" si="0"/>
        <v>59</v>
      </c>
      <c r="K75" s="234">
        <v>10</v>
      </c>
      <c r="L75" s="234">
        <v>4</v>
      </c>
      <c r="M75" s="157">
        <v>43647</v>
      </c>
      <c r="N75" s="630">
        <f>MIN(364,INT((M75 - DATE(YEAR(M75),1,1))))</f>
        <v>181</v>
      </c>
      <c r="O75" s="234">
        <v>21</v>
      </c>
      <c r="P75" s="234">
        <v>20</v>
      </c>
      <c r="Q75" s="157">
        <v>43709</v>
      </c>
      <c r="R75" s="630">
        <f>MIN(364,INT((Q75 - DATE(YEAR(Q75),1,1))))</f>
        <v>243</v>
      </c>
      <c r="S75" s="234">
        <v>21</v>
      </c>
      <c r="T75" s="234">
        <v>10</v>
      </c>
      <c r="U75" s="148"/>
      <c r="V75" s="148"/>
      <c r="W75" s="148"/>
      <c r="X75" s="148"/>
      <c r="Z75" s="16"/>
      <c r="AA75" s="8"/>
      <c r="AB75" s="8"/>
      <c r="AC75" s="8"/>
    </row>
    <row r="76" spans="1:29" ht="14.15" customHeight="1" outlineLevel="1" x14ac:dyDescent="0.35">
      <c r="A76" s="6"/>
      <c r="B76" s="7"/>
      <c r="C76" s="17"/>
      <c r="D76" s="26"/>
      <c r="E76" s="148"/>
      <c r="F76" s="148"/>
      <c r="G76" s="148"/>
      <c r="H76" s="148"/>
      <c r="I76" s="157">
        <v>43556</v>
      </c>
      <c r="J76" s="630">
        <f t="shared" si="0"/>
        <v>90</v>
      </c>
      <c r="K76" s="234">
        <v>10</v>
      </c>
      <c r="L76" s="234">
        <v>4</v>
      </c>
      <c r="M76" s="157">
        <v>43739</v>
      </c>
      <c r="N76" s="630">
        <f>MIN(364,INT((M76 - DATE(YEAR(M76),1,1))))</f>
        <v>273</v>
      </c>
      <c r="O76" s="234">
        <v>21</v>
      </c>
      <c r="P76" s="234">
        <v>20</v>
      </c>
      <c r="Q76" s="157">
        <v>43814</v>
      </c>
      <c r="R76" s="630">
        <f>MIN(364,INT((Q76 - DATE(YEAR(Q76),1,1))))</f>
        <v>348</v>
      </c>
      <c r="S76" s="234">
        <v>21</v>
      </c>
      <c r="T76" s="234">
        <v>10</v>
      </c>
      <c r="U76" s="148"/>
      <c r="V76" s="148"/>
      <c r="W76" s="148"/>
      <c r="X76" s="148"/>
      <c r="Z76" s="16"/>
      <c r="AA76" s="8"/>
      <c r="AB76" s="8"/>
      <c r="AC76" s="8"/>
    </row>
    <row r="77" spans="1:29" ht="14.15" customHeight="1" outlineLevel="1" x14ac:dyDescent="0.35">
      <c r="A77" s="6"/>
      <c r="B77" s="7"/>
      <c r="C77" s="17"/>
      <c r="D77" s="26"/>
      <c r="E77" s="148"/>
      <c r="F77" s="148"/>
      <c r="G77" s="148"/>
      <c r="H77" s="148"/>
      <c r="I77" s="157">
        <v>43586</v>
      </c>
      <c r="J77" s="630">
        <f t="shared" si="0"/>
        <v>120</v>
      </c>
      <c r="K77" s="234">
        <v>10</v>
      </c>
      <c r="L77" s="234">
        <v>4</v>
      </c>
      <c r="M77" s="148"/>
      <c r="N77" s="148"/>
      <c r="O77" s="148"/>
      <c r="P77" s="148"/>
      <c r="Q77" s="148"/>
      <c r="R77" s="148"/>
      <c r="S77" s="148"/>
      <c r="T77" s="148"/>
      <c r="U77" s="148"/>
      <c r="V77" s="148"/>
      <c r="W77" s="148"/>
      <c r="X77" s="148"/>
      <c r="Z77" s="16"/>
      <c r="AA77" s="8"/>
      <c r="AB77" s="8"/>
      <c r="AC77" s="8"/>
    </row>
    <row r="78" spans="1:29" ht="14.15" customHeight="1" outlineLevel="1" x14ac:dyDescent="0.35">
      <c r="A78" s="6"/>
      <c r="B78" s="7"/>
      <c r="C78" s="17"/>
      <c r="D78" s="26"/>
      <c r="E78" s="148"/>
      <c r="F78" s="148"/>
      <c r="G78" s="148"/>
      <c r="H78" s="148"/>
      <c r="I78" s="157">
        <v>43631</v>
      </c>
      <c r="J78" s="630">
        <f t="shared" si="0"/>
        <v>165</v>
      </c>
      <c r="K78" s="234">
        <v>10</v>
      </c>
      <c r="L78" s="234">
        <v>4</v>
      </c>
      <c r="M78" s="148"/>
      <c r="N78" s="148"/>
      <c r="O78" s="148"/>
      <c r="P78" s="148"/>
      <c r="Q78" s="148"/>
      <c r="R78" s="148"/>
      <c r="S78" s="148"/>
      <c r="T78" s="148"/>
      <c r="U78" s="148"/>
      <c r="V78" s="148"/>
      <c r="W78" s="148"/>
      <c r="X78" s="148"/>
      <c r="Z78" s="16"/>
      <c r="AA78" s="8"/>
      <c r="AB78" s="8"/>
      <c r="AC78" s="8"/>
    </row>
    <row r="79" spans="1:29" ht="14.15" customHeight="1" outlineLevel="1" x14ac:dyDescent="0.35">
      <c r="A79" s="6"/>
      <c r="B79" s="7"/>
      <c r="C79" s="17"/>
      <c r="D79" s="26"/>
      <c r="E79" s="148"/>
      <c r="F79" s="148"/>
      <c r="G79" s="148"/>
      <c r="H79" s="148"/>
      <c r="I79" s="157">
        <v>43647</v>
      </c>
      <c r="J79" s="630">
        <f t="shared" si="0"/>
        <v>181</v>
      </c>
      <c r="K79" s="234">
        <v>10</v>
      </c>
      <c r="L79" s="234">
        <v>4</v>
      </c>
      <c r="M79" s="148"/>
      <c r="N79" s="148"/>
      <c r="O79" s="148"/>
      <c r="P79" s="148"/>
      <c r="Q79" s="148"/>
      <c r="R79" s="148"/>
      <c r="S79" s="148"/>
      <c r="T79" s="148"/>
      <c r="U79" s="148"/>
      <c r="V79" s="148"/>
      <c r="W79" s="148"/>
      <c r="X79" s="148"/>
      <c r="Z79" s="16"/>
      <c r="AA79" s="8"/>
      <c r="AB79" s="8"/>
      <c r="AC79" s="8"/>
    </row>
    <row r="80" spans="1:29" ht="14.15" customHeight="1" outlineLevel="1" x14ac:dyDescent="0.35">
      <c r="A80" s="6"/>
      <c r="B80" s="7"/>
      <c r="C80" s="17"/>
      <c r="D80" s="26"/>
      <c r="E80" s="148"/>
      <c r="F80" s="148"/>
      <c r="G80" s="148"/>
      <c r="H80" s="148"/>
      <c r="I80" s="157">
        <v>43678</v>
      </c>
      <c r="J80" s="630">
        <f t="shared" si="0"/>
        <v>212</v>
      </c>
      <c r="K80" s="234">
        <v>10</v>
      </c>
      <c r="L80" s="234">
        <v>4</v>
      </c>
      <c r="M80" s="148"/>
      <c r="N80" s="148"/>
      <c r="O80" s="148"/>
      <c r="P80" s="148"/>
      <c r="Q80" s="148"/>
      <c r="R80" s="148"/>
      <c r="S80" s="148"/>
      <c r="T80" s="148"/>
      <c r="U80" s="148"/>
      <c r="V80" s="148"/>
      <c r="W80" s="148"/>
      <c r="X80" s="148"/>
      <c r="Z80" s="16"/>
      <c r="AA80" s="8"/>
      <c r="AB80" s="8"/>
      <c r="AC80" s="8"/>
    </row>
    <row r="81" spans="1:29" ht="14.15" customHeight="1" outlineLevel="1" x14ac:dyDescent="0.35">
      <c r="A81" s="6"/>
      <c r="B81" s="7"/>
      <c r="C81" s="17"/>
      <c r="D81" s="26"/>
      <c r="E81" s="148"/>
      <c r="F81" s="148"/>
      <c r="G81" s="148"/>
      <c r="H81" s="148"/>
      <c r="I81" s="157">
        <v>43709</v>
      </c>
      <c r="J81" s="630">
        <f t="shared" si="0"/>
        <v>243</v>
      </c>
      <c r="K81" s="234">
        <v>10</v>
      </c>
      <c r="L81" s="234">
        <v>4</v>
      </c>
      <c r="M81" s="148"/>
      <c r="N81" s="148"/>
      <c r="O81" s="148"/>
      <c r="P81" s="148"/>
      <c r="Q81" s="148"/>
      <c r="R81" s="148"/>
      <c r="S81" s="148"/>
      <c r="T81" s="148"/>
      <c r="U81" s="148"/>
      <c r="V81" s="148"/>
      <c r="W81" s="148"/>
      <c r="X81" s="148"/>
      <c r="Z81" s="16"/>
      <c r="AA81" s="8"/>
      <c r="AB81" s="8"/>
      <c r="AC81" s="8"/>
    </row>
    <row r="82" spans="1:29" ht="14.15" customHeight="1" outlineLevel="1" x14ac:dyDescent="0.35">
      <c r="A82" s="6"/>
      <c r="B82" s="7"/>
      <c r="C82" s="17"/>
      <c r="D82" s="26"/>
      <c r="E82" s="148"/>
      <c r="F82" s="148"/>
      <c r="G82" s="148"/>
      <c r="H82" s="148"/>
      <c r="I82" s="157">
        <v>43739</v>
      </c>
      <c r="J82" s="630">
        <f t="shared" si="0"/>
        <v>273</v>
      </c>
      <c r="K82" s="234">
        <v>10</v>
      </c>
      <c r="L82" s="234">
        <v>4</v>
      </c>
      <c r="M82" s="148"/>
      <c r="N82" s="148"/>
      <c r="O82" s="148"/>
      <c r="P82" s="148"/>
      <c r="Q82" s="148"/>
      <c r="R82" s="148"/>
      <c r="S82" s="148"/>
      <c r="T82" s="148"/>
      <c r="U82" s="148"/>
      <c r="V82" s="148"/>
      <c r="W82" s="148"/>
      <c r="X82" s="148"/>
      <c r="Z82" s="16"/>
      <c r="AA82" s="8"/>
      <c r="AB82" s="8"/>
      <c r="AC82" s="8"/>
    </row>
    <row r="83" spans="1:29" ht="14.15" customHeight="1" outlineLevel="1" x14ac:dyDescent="0.35">
      <c r="A83" s="6"/>
      <c r="B83" s="7"/>
      <c r="C83" s="17"/>
      <c r="D83" s="33"/>
      <c r="E83" s="148"/>
      <c r="F83" s="148"/>
      <c r="G83" s="148"/>
      <c r="H83" s="148"/>
      <c r="I83" s="157">
        <v>43770</v>
      </c>
      <c r="J83" s="630">
        <f t="shared" si="0"/>
        <v>304</v>
      </c>
      <c r="K83" s="234">
        <v>10</v>
      </c>
      <c r="L83" s="234">
        <v>4</v>
      </c>
      <c r="M83" s="148"/>
      <c r="N83" s="148"/>
      <c r="O83" s="148"/>
      <c r="P83" s="148"/>
      <c r="Q83" s="148"/>
      <c r="R83" s="148"/>
      <c r="S83" s="148"/>
      <c r="T83" s="148"/>
      <c r="U83" s="148"/>
      <c r="V83" s="148"/>
      <c r="W83" s="148"/>
      <c r="X83" s="148"/>
      <c r="Z83" s="16"/>
      <c r="AA83" s="8"/>
      <c r="AB83" s="8"/>
      <c r="AC83" s="8"/>
    </row>
    <row r="84" spans="1:29" ht="14.15" customHeight="1" outlineLevel="1" x14ac:dyDescent="0.35">
      <c r="A84" s="6"/>
      <c r="B84" s="7"/>
      <c r="C84" s="17"/>
      <c r="D84" s="33"/>
      <c r="E84" s="148"/>
      <c r="F84" s="148"/>
      <c r="G84" s="148"/>
      <c r="H84" s="148"/>
      <c r="I84" s="148"/>
      <c r="J84" s="148"/>
      <c r="K84" s="148"/>
      <c r="L84" s="148"/>
      <c r="M84" s="148"/>
      <c r="N84" s="148"/>
      <c r="O84" s="148"/>
      <c r="P84" s="148"/>
      <c r="Q84" s="148"/>
      <c r="R84" s="148"/>
      <c r="S84" s="148"/>
      <c r="T84" s="148"/>
      <c r="U84" s="148"/>
      <c r="V84" s="148"/>
      <c r="W84" s="148"/>
      <c r="X84" s="148"/>
      <c r="Z84" s="16"/>
      <c r="AA84" s="8"/>
      <c r="AB84" s="8"/>
      <c r="AC84" s="8"/>
    </row>
    <row r="85" spans="1:29" ht="14.15" customHeight="1" outlineLevel="1" x14ac:dyDescent="0.35">
      <c r="A85" s="6"/>
      <c r="B85" s="7"/>
      <c r="C85" s="17"/>
      <c r="D85" s="33"/>
      <c r="E85" s="148"/>
      <c r="F85" s="148"/>
      <c r="G85" s="148"/>
      <c r="H85" s="148"/>
      <c r="I85" s="148"/>
      <c r="J85" s="148"/>
      <c r="K85" s="148"/>
      <c r="L85" s="148"/>
      <c r="M85" s="148"/>
      <c r="N85" s="148"/>
      <c r="O85" s="148"/>
      <c r="P85" s="148"/>
      <c r="Q85" s="148"/>
      <c r="R85" s="148"/>
      <c r="S85" s="148"/>
      <c r="T85" s="148"/>
      <c r="U85" s="148"/>
      <c r="V85" s="148"/>
      <c r="W85" s="148"/>
      <c r="X85" s="148"/>
      <c r="Z85" s="16"/>
      <c r="AA85" s="8"/>
      <c r="AB85" s="8"/>
      <c r="AC85" s="8"/>
    </row>
    <row r="86" spans="1:29" ht="14.15" customHeight="1" outlineLevel="1" x14ac:dyDescent="0.35">
      <c r="A86" s="6"/>
      <c r="B86" s="7"/>
      <c r="C86" s="17"/>
      <c r="D86" s="33"/>
      <c r="E86" s="148"/>
      <c r="F86" s="148"/>
      <c r="G86" s="148"/>
      <c r="H86" s="148"/>
      <c r="I86" s="148"/>
      <c r="J86" s="148"/>
      <c r="K86" s="148"/>
      <c r="L86" s="148"/>
      <c r="M86" s="148"/>
      <c r="N86" s="148"/>
      <c r="O86" s="148"/>
      <c r="P86" s="148"/>
      <c r="Q86" s="148"/>
      <c r="R86" s="148"/>
      <c r="S86" s="148"/>
      <c r="T86" s="148"/>
      <c r="U86" s="148"/>
      <c r="V86" s="148"/>
      <c r="W86" s="148"/>
      <c r="X86" s="148"/>
      <c r="Z86" s="16"/>
      <c r="AA86" s="8"/>
      <c r="AB86" s="8"/>
      <c r="AC86" s="8"/>
    </row>
    <row r="87" spans="1:29" ht="14.15" customHeight="1" outlineLevel="1" x14ac:dyDescent="0.35">
      <c r="A87" s="6"/>
      <c r="B87" s="7"/>
      <c r="C87" s="17"/>
      <c r="D87" s="33"/>
      <c r="E87" s="148"/>
      <c r="F87" s="148"/>
      <c r="G87" s="148"/>
      <c r="H87" s="148"/>
      <c r="I87" s="148"/>
      <c r="J87" s="148"/>
      <c r="K87" s="148"/>
      <c r="L87" s="148"/>
      <c r="M87" s="148"/>
      <c r="N87" s="148"/>
      <c r="O87" s="148"/>
      <c r="P87" s="148"/>
      <c r="Q87" s="148"/>
      <c r="R87" s="148"/>
      <c r="S87" s="148"/>
      <c r="T87" s="148"/>
      <c r="U87" s="148"/>
      <c r="V87" s="148"/>
      <c r="W87" s="148"/>
      <c r="X87" s="148"/>
      <c r="Z87" s="16"/>
      <c r="AA87" s="8"/>
      <c r="AB87" s="8"/>
      <c r="AC87" s="8"/>
    </row>
    <row r="88" spans="1:29" ht="14.15" customHeight="1" outlineLevel="1" x14ac:dyDescent="0.35">
      <c r="A88" s="6"/>
      <c r="B88" s="7"/>
      <c r="C88" s="17"/>
      <c r="D88" s="33"/>
      <c r="E88" s="148"/>
      <c r="F88" s="148"/>
      <c r="G88" s="148"/>
      <c r="H88" s="148"/>
      <c r="I88" s="148"/>
      <c r="J88" s="148"/>
      <c r="K88" s="148"/>
      <c r="L88" s="148"/>
      <c r="M88" s="148"/>
      <c r="N88" s="148"/>
      <c r="O88" s="148"/>
      <c r="P88" s="148"/>
      <c r="Q88" s="148"/>
      <c r="R88" s="148"/>
      <c r="S88" s="148"/>
      <c r="T88" s="148"/>
      <c r="U88" s="148"/>
      <c r="V88" s="148"/>
      <c r="W88" s="148"/>
      <c r="X88" s="148"/>
      <c r="Z88" s="16"/>
      <c r="AA88" s="8"/>
      <c r="AB88" s="8"/>
      <c r="AC88" s="8"/>
    </row>
    <row r="89" spans="1:29" ht="5.15" customHeight="1" outlineLevel="1" x14ac:dyDescent="0.35">
      <c r="A89" s="6"/>
      <c r="B89" s="7"/>
      <c r="C89" s="17"/>
      <c r="D89" s="36"/>
      <c r="E89" s="37"/>
      <c r="F89" s="37"/>
      <c r="G89" s="37"/>
      <c r="H89" s="43"/>
      <c r="I89" s="43"/>
      <c r="J89" s="43"/>
      <c r="K89" s="43"/>
      <c r="L89" s="43"/>
      <c r="M89" s="43"/>
      <c r="N89" s="43"/>
      <c r="O89" s="43"/>
      <c r="P89" s="43"/>
      <c r="Q89" s="43"/>
      <c r="R89" s="43"/>
      <c r="S89" s="43"/>
      <c r="T89" s="15"/>
      <c r="U89" s="15"/>
      <c r="V89" s="15"/>
      <c r="W89" s="15"/>
      <c r="X89" s="15"/>
      <c r="Y89" s="15"/>
      <c r="Z89" s="16"/>
      <c r="AA89" s="8"/>
      <c r="AB89" s="8"/>
      <c r="AC89" s="8"/>
    </row>
    <row r="90" spans="1:29" ht="25.4" customHeight="1" x14ac:dyDescent="0.35">
      <c r="A90" s="6"/>
      <c r="B90" s="7"/>
      <c r="C90" s="39"/>
      <c r="D90" s="39"/>
      <c r="E90" s="40" t="str">
        <f>E67</f>
        <v>Fixed Labour</v>
      </c>
      <c r="F90" s="39"/>
      <c r="G90" s="39"/>
      <c r="H90" s="39"/>
      <c r="I90" s="39"/>
      <c r="J90" s="39"/>
      <c r="K90" s="39"/>
      <c r="L90" s="39"/>
      <c r="M90" s="39"/>
      <c r="N90" s="39"/>
      <c r="O90" s="39"/>
      <c r="P90" s="39"/>
      <c r="Q90" s="39"/>
      <c r="R90" s="39"/>
      <c r="S90" s="39"/>
      <c r="T90" s="39"/>
      <c r="U90" s="39"/>
      <c r="V90" s="39"/>
      <c r="W90" s="39"/>
      <c r="X90" s="39"/>
      <c r="Y90" s="39"/>
      <c r="Z90" s="41" t="s">
        <v>10</v>
      </c>
      <c r="AA90" s="8"/>
      <c r="AB90" s="8"/>
      <c r="AC90" s="8"/>
    </row>
    <row r="91" spans="1:29" ht="12" customHeight="1" x14ac:dyDescent="0.35">
      <c r="A91" s="6"/>
      <c r="B91" s="7"/>
      <c r="C91" s="7"/>
      <c r="D91" s="8"/>
      <c r="E91" s="8"/>
      <c r="F91" s="8"/>
      <c r="G91" s="8"/>
      <c r="H91" s="8"/>
      <c r="I91" s="8"/>
      <c r="J91" s="8"/>
      <c r="K91" s="8"/>
      <c r="L91" s="8"/>
      <c r="M91" s="8"/>
      <c r="N91" s="8"/>
      <c r="O91" s="8"/>
      <c r="P91" s="8"/>
      <c r="Q91" s="8"/>
      <c r="R91" s="8"/>
      <c r="S91" s="8"/>
      <c r="T91" s="8"/>
      <c r="U91" s="8"/>
      <c r="V91" s="8"/>
      <c r="W91" s="8"/>
      <c r="X91" s="8"/>
      <c r="Y91" s="8"/>
      <c r="Z91" s="8"/>
      <c r="AA91" s="8"/>
      <c r="AB91" s="8"/>
      <c r="AC91" s="8"/>
    </row>
    <row r="92" spans="1:29" ht="12" customHeight="1" outlineLevel="1" x14ac:dyDescent="0.35">
      <c r="A92" s="6"/>
      <c r="B92" s="7"/>
      <c r="C92" s="7"/>
      <c r="D92" s="7"/>
      <c r="E92" s="7"/>
      <c r="F92" s="8"/>
      <c r="G92" s="8"/>
      <c r="H92" s="8"/>
      <c r="I92" s="8"/>
      <c r="J92" s="8"/>
      <c r="K92" s="8"/>
      <c r="L92" s="8"/>
      <c r="M92" s="8"/>
      <c r="N92" s="8"/>
      <c r="O92" s="8"/>
      <c r="P92" s="8"/>
      <c r="Q92" s="8"/>
      <c r="R92" s="8"/>
      <c r="S92" s="7"/>
      <c r="T92" s="7"/>
      <c r="U92" s="7"/>
      <c r="V92" s="7"/>
      <c r="W92" s="7"/>
      <c r="X92" s="7"/>
      <c r="Y92" s="7"/>
      <c r="Z92" s="7"/>
      <c r="AA92" s="7"/>
      <c r="AB92" s="7"/>
      <c r="AC92" s="7"/>
    </row>
    <row r="93" spans="1:29" ht="5.15" customHeight="1" outlineLevel="1" thickBot="1" x14ac:dyDescent="0.4">
      <c r="A93" s="6"/>
      <c r="B93" s="7"/>
      <c r="C93" s="7"/>
      <c r="D93" s="7"/>
      <c r="E93" s="7"/>
      <c r="F93" s="8"/>
      <c r="G93" s="8"/>
      <c r="H93" s="8"/>
      <c r="I93" s="8"/>
      <c r="J93" s="8"/>
      <c r="K93" s="8"/>
      <c r="L93" s="8"/>
      <c r="M93" s="8"/>
      <c r="N93" s="8"/>
      <c r="O93" s="8"/>
      <c r="P93" s="8"/>
      <c r="Q93" s="8"/>
      <c r="R93" s="8"/>
      <c r="S93" s="8"/>
      <c r="T93" s="8"/>
      <c r="U93" s="8"/>
      <c r="V93" s="8"/>
      <c r="W93" s="8"/>
      <c r="X93" s="8"/>
      <c r="Y93" s="8"/>
      <c r="Z93" s="8"/>
      <c r="AA93" s="7"/>
      <c r="AB93" s="7"/>
      <c r="AC93" s="7"/>
    </row>
    <row r="94" spans="1:29" ht="5.15" customHeight="1" outlineLevel="1" x14ac:dyDescent="0.35">
      <c r="A94" s="6"/>
      <c r="B94" s="7"/>
      <c r="C94" s="9"/>
      <c r="D94" s="9"/>
      <c r="E94" s="9"/>
      <c r="F94" s="9"/>
      <c r="G94" s="9"/>
      <c r="H94" s="9"/>
      <c r="I94" s="10"/>
      <c r="J94" s="10"/>
      <c r="K94" s="10"/>
      <c r="L94" s="10"/>
      <c r="M94" s="10"/>
      <c r="N94" s="10"/>
      <c r="O94" s="10"/>
      <c r="P94" s="10"/>
      <c r="Q94" s="10"/>
      <c r="R94" s="10"/>
      <c r="S94" s="10"/>
      <c r="T94" s="10"/>
      <c r="U94" s="10"/>
      <c r="V94" s="10"/>
      <c r="W94" s="10"/>
      <c r="X94" s="10"/>
      <c r="Y94" s="10"/>
      <c r="Z94" s="11"/>
      <c r="AA94" s="8"/>
      <c r="AB94" s="8"/>
      <c r="AC94" s="8"/>
    </row>
    <row r="95" spans="1:29" ht="13.5" customHeight="1" outlineLevel="1" x14ac:dyDescent="0.35">
      <c r="A95" s="6"/>
      <c r="B95" s="7"/>
      <c r="C95" s="12"/>
      <c r="D95" s="13"/>
      <c r="E95" s="14" t="s">
        <v>878</v>
      </c>
      <c r="F95" s="13"/>
      <c r="G95" s="13"/>
      <c r="H95" s="13"/>
      <c r="I95" s="13"/>
      <c r="J95" s="13"/>
      <c r="K95" s="13"/>
      <c r="L95" s="13"/>
      <c r="M95" s="13"/>
      <c r="N95" s="13"/>
      <c r="O95" s="13"/>
      <c r="P95" s="13"/>
      <c r="Q95" s="15"/>
      <c r="R95" s="13"/>
      <c r="S95" s="15"/>
      <c r="T95" s="15"/>
      <c r="U95" s="15"/>
      <c r="V95" s="15"/>
      <c r="W95" s="15"/>
      <c r="X95" s="15"/>
      <c r="Y95" s="15"/>
      <c r="Z95" s="16"/>
      <c r="AA95" s="8"/>
      <c r="AB95" s="8"/>
      <c r="AC95" s="8"/>
    </row>
    <row r="96" spans="1:29" ht="13.5" customHeight="1" outlineLevel="1" x14ac:dyDescent="0.35">
      <c r="A96" s="6"/>
      <c r="B96" s="7"/>
      <c r="C96" s="12"/>
      <c r="D96" s="13"/>
      <c r="E96" s="21"/>
      <c r="F96" s="13"/>
      <c r="G96" s="13"/>
      <c r="H96" s="13"/>
      <c r="I96" s="13"/>
      <c r="J96" s="13"/>
      <c r="K96" s="13"/>
      <c r="L96" s="13"/>
      <c r="M96" s="13"/>
      <c r="N96" s="13"/>
      <c r="O96" s="13"/>
      <c r="P96" s="13"/>
      <c r="Q96" s="15"/>
      <c r="R96" s="19"/>
      <c r="S96" s="15"/>
      <c r="T96" s="15"/>
      <c r="U96" s="15"/>
      <c r="V96" s="15"/>
      <c r="W96" s="15"/>
      <c r="X96" s="15"/>
      <c r="Y96" s="15"/>
      <c r="Z96" s="16"/>
      <c r="AA96" s="8"/>
      <c r="AB96" s="8"/>
      <c r="AC96" s="8"/>
    </row>
    <row r="97" spans="1:29" ht="13.5" customHeight="1" outlineLevel="1" x14ac:dyDescent="0.35">
      <c r="A97" s="6"/>
      <c r="B97" s="7"/>
      <c r="C97" s="17"/>
      <c r="D97" s="17"/>
      <c r="E97" s="17"/>
      <c r="F97" s="17" t="s">
        <v>235</v>
      </c>
      <c r="G97" s="22"/>
      <c r="H97" s="22"/>
      <c r="I97" s="22"/>
      <c r="J97" s="22"/>
      <c r="K97" s="22"/>
      <c r="L97" s="22"/>
      <c r="M97" s="22"/>
      <c r="N97" s="22"/>
      <c r="O97" s="22" t="s">
        <v>328</v>
      </c>
      <c r="P97" s="22"/>
      <c r="Q97" s="22"/>
      <c r="R97" s="22"/>
      <c r="S97" s="22"/>
      <c r="T97" s="22"/>
      <c r="U97" s="22"/>
      <c r="V97" s="22"/>
      <c r="W97" s="22"/>
      <c r="X97" s="22"/>
      <c r="Y97" s="22"/>
      <c r="Z97" s="16"/>
      <c r="AA97" s="8"/>
      <c r="AB97" s="8"/>
      <c r="AC97" s="8"/>
    </row>
    <row r="98" spans="1:29" ht="13.5" customHeight="1" outlineLevel="1" x14ac:dyDescent="0.35">
      <c r="A98" s="6"/>
      <c r="B98" s="7"/>
      <c r="C98" s="17"/>
      <c r="D98" s="17"/>
      <c r="E98" s="17"/>
      <c r="F98" s="17"/>
      <c r="G98" s="17"/>
      <c r="H98" s="17"/>
      <c r="I98" s="22"/>
      <c r="J98" s="22"/>
      <c r="K98" s="22"/>
      <c r="L98" s="22"/>
      <c r="M98" s="22"/>
      <c r="N98" s="22"/>
      <c r="O98" s="22"/>
      <c r="P98" s="22"/>
      <c r="Q98" s="22"/>
      <c r="R98" s="22"/>
      <c r="S98" s="22"/>
      <c r="T98" s="22"/>
      <c r="U98" s="22"/>
      <c r="V98" s="22"/>
      <c r="W98" s="22"/>
      <c r="X98" s="22"/>
      <c r="Y98" s="22"/>
      <c r="Z98" s="16"/>
      <c r="AA98" s="8"/>
      <c r="AB98" s="8"/>
      <c r="AC98" s="8"/>
    </row>
    <row r="99" spans="1:29" ht="13.5" customHeight="1" outlineLevel="1" x14ac:dyDescent="0.35">
      <c r="A99" s="6"/>
      <c r="B99" s="7"/>
      <c r="C99" s="17"/>
      <c r="D99" s="17"/>
      <c r="E99" s="893"/>
      <c r="F99" s="894"/>
      <c r="G99" s="23" t="s">
        <v>236</v>
      </c>
      <c r="H99" s="23"/>
      <c r="I99" s="23"/>
      <c r="J99" s="98" t="s">
        <v>324</v>
      </c>
      <c r="K99" s="98"/>
      <c r="L99" s="98"/>
      <c r="M99" s="583"/>
      <c r="N99" s="98" t="s">
        <v>325</v>
      </c>
      <c r="O99" s="98"/>
      <c r="P99" s="235"/>
      <c r="Q99" s="126"/>
      <c r="R99" s="235" t="s">
        <v>326</v>
      </c>
      <c r="S99" s="131"/>
      <c r="T99" s="131"/>
      <c r="U99" s="126"/>
      <c r="V99" s="131" t="s">
        <v>327</v>
      </c>
      <c r="W99" s="131"/>
      <c r="X99" s="131"/>
      <c r="Y99" s="126"/>
      <c r="Z99" s="16"/>
      <c r="AA99" s="8"/>
      <c r="AB99" s="8"/>
      <c r="AC99" s="8"/>
    </row>
    <row r="100" spans="1:29" ht="13.5" customHeight="1" outlineLevel="1" x14ac:dyDescent="0.35">
      <c r="A100" s="6"/>
      <c r="B100" s="7"/>
      <c r="C100" s="17"/>
      <c r="D100" s="17"/>
      <c r="E100" s="17" t="s">
        <v>224</v>
      </c>
      <c r="F100" s="17"/>
      <c r="G100" s="23" t="s">
        <v>74</v>
      </c>
      <c r="H100" s="23" t="s">
        <v>237</v>
      </c>
      <c r="I100" s="23"/>
      <c r="J100" s="23" t="s">
        <v>69</v>
      </c>
      <c r="K100" s="23" t="s">
        <v>879</v>
      </c>
      <c r="L100" s="23" t="s">
        <v>229</v>
      </c>
      <c r="M100" s="23"/>
      <c r="N100" s="23" t="s">
        <v>69</v>
      </c>
      <c r="O100" s="23" t="s">
        <v>879</v>
      </c>
      <c r="P100" s="23" t="s">
        <v>229</v>
      </c>
      <c r="Q100" s="23"/>
      <c r="R100" s="23" t="s">
        <v>69</v>
      </c>
      <c r="S100" s="23" t="s">
        <v>879</v>
      </c>
      <c r="T100" s="23" t="s">
        <v>229</v>
      </c>
      <c r="U100" s="23"/>
      <c r="V100" s="23" t="s">
        <v>69</v>
      </c>
      <c r="W100" s="23" t="s">
        <v>879</v>
      </c>
      <c r="X100" s="23" t="s">
        <v>229</v>
      </c>
      <c r="Y100" s="24"/>
      <c r="Z100" s="16"/>
      <c r="AA100" s="8"/>
      <c r="AB100" s="8"/>
      <c r="AC100" s="8"/>
    </row>
    <row r="101" spans="1:29" ht="13.5" customHeight="1" outlineLevel="1" x14ac:dyDescent="0.35">
      <c r="A101" s="6"/>
      <c r="B101" s="7"/>
      <c r="C101" s="17"/>
      <c r="D101" s="26"/>
      <c r="E101" s="584">
        <v>0.5</v>
      </c>
      <c r="F101" s="630"/>
      <c r="G101" s="638" t="str">
        <f>General!G17</f>
        <v>b</v>
      </c>
      <c r="H101" s="640">
        <v>1.2</v>
      </c>
      <c r="I101" s="689">
        <v>43743</v>
      </c>
      <c r="J101" s="630">
        <f>MIN(364,INT((I101 - DATE(YEAR(I101),1,1))))</f>
        <v>277</v>
      </c>
      <c r="K101" s="584">
        <v>20</v>
      </c>
      <c r="L101" s="584">
        <v>20</v>
      </c>
      <c r="M101" s="689">
        <v>43560</v>
      </c>
      <c r="N101" s="630">
        <f>MIN(364,INT((M101 - DATE(YEAR(M101),1,1))))</f>
        <v>94</v>
      </c>
      <c r="O101" s="584">
        <v>14</v>
      </c>
      <c r="P101" s="584">
        <v>13</v>
      </c>
      <c r="Q101" s="689">
        <v>43560</v>
      </c>
      <c r="R101" s="630">
        <f>MIN(364,INT((Q101 - DATE(YEAR(Q101),1,1))))</f>
        <v>94</v>
      </c>
      <c r="S101" s="584">
        <v>14</v>
      </c>
      <c r="T101" s="584">
        <v>13</v>
      </c>
      <c r="U101" s="689">
        <v>43529</v>
      </c>
      <c r="V101" s="630">
        <f>MIN(364,INT((U101 - DATE(YEAR(U101),1,1))))</f>
        <v>63</v>
      </c>
      <c r="W101" s="584">
        <v>30</v>
      </c>
      <c r="X101" s="584">
        <v>40</v>
      </c>
      <c r="Z101" s="16"/>
      <c r="AA101" s="8"/>
      <c r="AB101" s="8"/>
      <c r="AC101" s="8"/>
    </row>
    <row r="102" spans="1:29" ht="13.5" customHeight="1" outlineLevel="1" x14ac:dyDescent="0.35">
      <c r="A102" s="6"/>
      <c r="B102" s="7"/>
      <c r="C102" s="17"/>
      <c r="D102" s="26"/>
      <c r="E102" s="630"/>
      <c r="F102" s="630"/>
      <c r="G102" s="638" t="str">
        <f>General!G18</f>
        <v>bd</v>
      </c>
      <c r="H102" s="584">
        <v>1.2</v>
      </c>
      <c r="I102" s="689">
        <v>43774</v>
      </c>
      <c r="J102" s="630">
        <f>MIN(364,INT((I102 - DATE(YEAR(I102),1,1))))</f>
        <v>308</v>
      </c>
      <c r="K102" s="584">
        <v>20</v>
      </c>
      <c r="L102" s="584">
        <v>20</v>
      </c>
      <c r="M102" s="689">
        <v>43590</v>
      </c>
      <c r="N102" s="630">
        <f>MIN(364,INT((M102 - DATE(YEAR(M102),1,1))))</f>
        <v>124</v>
      </c>
      <c r="O102" s="584">
        <v>5</v>
      </c>
      <c r="P102" s="584">
        <v>3</v>
      </c>
      <c r="Q102" s="689">
        <v>43590</v>
      </c>
      <c r="R102" s="630">
        <f>MIN(364,INT((Q102 - DATE(YEAR(Q102),1,1))))</f>
        <v>124</v>
      </c>
      <c r="S102" s="584">
        <v>5</v>
      </c>
      <c r="T102" s="584">
        <v>3</v>
      </c>
      <c r="U102" s="689">
        <v>43560</v>
      </c>
      <c r="V102" s="630">
        <f>MIN(364,INT((U102 - DATE(YEAR(U102),1,1))))</f>
        <v>94</v>
      </c>
      <c r="W102" s="584">
        <v>30</v>
      </c>
      <c r="X102" s="584">
        <v>40</v>
      </c>
      <c r="Z102" s="16"/>
      <c r="AA102" s="8"/>
      <c r="AB102" s="8"/>
      <c r="AC102" s="8"/>
    </row>
    <row r="103" spans="1:29" ht="13.5" customHeight="1" outlineLevel="1" x14ac:dyDescent="0.35">
      <c r="A103" s="6"/>
      <c r="B103" s="7"/>
      <c r="C103" s="17"/>
      <c r="D103" s="26"/>
      <c r="E103" s="630"/>
      <c r="F103" s="630"/>
      <c r="G103" s="638" t="str">
        <f>General!G19</f>
        <v>f</v>
      </c>
      <c r="H103" s="584">
        <v>1.2</v>
      </c>
      <c r="I103" s="630"/>
      <c r="J103" s="630"/>
      <c r="K103" s="630"/>
      <c r="L103" s="630"/>
      <c r="M103" s="689">
        <v>43682</v>
      </c>
      <c r="N103" s="630">
        <f>MIN(364,INT((M103 - DATE(YEAR(M103),1,1))))</f>
        <v>216</v>
      </c>
      <c r="O103" s="584">
        <v>5</v>
      </c>
      <c r="P103" s="584">
        <v>3</v>
      </c>
      <c r="Q103" s="689">
        <v>43713</v>
      </c>
      <c r="R103" s="630">
        <f>MIN(364,INT((Q103 - DATE(YEAR(Q103),1,1))))</f>
        <v>247</v>
      </c>
      <c r="S103" s="584">
        <v>5</v>
      </c>
      <c r="T103" s="584">
        <v>3</v>
      </c>
      <c r="U103" s="689">
        <v>43632</v>
      </c>
      <c r="V103" s="630">
        <f>MIN(364,INT((U103 - DATE(YEAR(U103),1,1))))</f>
        <v>166</v>
      </c>
      <c r="W103" s="584">
        <v>14</v>
      </c>
      <c r="X103" s="584">
        <v>5</v>
      </c>
      <c r="Z103" s="16"/>
      <c r="AA103" s="8"/>
      <c r="AB103" s="8"/>
      <c r="AC103" s="8"/>
    </row>
    <row r="104" spans="1:29" ht="13.5" customHeight="1" outlineLevel="1" x14ac:dyDescent="0.35">
      <c r="A104" s="6"/>
      <c r="B104" s="7"/>
      <c r="C104" s="17"/>
      <c r="D104" s="26"/>
      <c r="E104" s="630"/>
      <c r="F104" s="630"/>
      <c r="G104" s="638" t="str">
        <f>General!G20</f>
        <v>h</v>
      </c>
      <c r="H104" s="584">
        <v>1.2</v>
      </c>
      <c r="I104" s="630"/>
      <c r="J104" s="630"/>
      <c r="K104" s="630"/>
      <c r="L104" s="630"/>
      <c r="M104" s="630"/>
      <c r="N104" s="630"/>
      <c r="O104" s="630"/>
      <c r="P104" s="630"/>
      <c r="Q104" s="630"/>
      <c r="R104" s="630"/>
      <c r="S104" s="630"/>
      <c r="T104" s="630"/>
      <c r="U104" s="630"/>
      <c r="V104" s="630"/>
      <c r="W104" s="630"/>
      <c r="X104" s="630"/>
      <c r="Z104" s="16"/>
      <c r="AA104" s="8"/>
      <c r="AB104" s="8"/>
      <c r="AC104" s="8"/>
    </row>
    <row r="105" spans="1:29" ht="13.5" customHeight="1" outlineLevel="1" x14ac:dyDescent="0.35">
      <c r="A105" s="6"/>
      <c r="B105" s="7"/>
      <c r="C105" s="17"/>
      <c r="D105" s="26"/>
      <c r="E105" s="630"/>
      <c r="F105" s="630"/>
      <c r="G105" s="638" t="str">
        <f>General!G21</f>
        <v>i</v>
      </c>
      <c r="H105" s="584">
        <v>1.2</v>
      </c>
      <c r="I105" s="630"/>
      <c r="J105" s="630"/>
      <c r="K105" s="630"/>
      <c r="L105" s="630"/>
      <c r="M105" s="630"/>
      <c r="N105" s="630"/>
      <c r="O105" s="630"/>
      <c r="P105" s="630"/>
      <c r="Q105" s="630"/>
      <c r="R105" s="630"/>
      <c r="S105" s="630"/>
      <c r="T105" s="630"/>
      <c r="U105" s="630"/>
      <c r="V105" s="630"/>
      <c r="W105" s="630"/>
      <c r="X105" s="630"/>
      <c r="Z105" s="16"/>
      <c r="AA105" s="8"/>
      <c r="AB105" s="8"/>
      <c r="AC105" s="8"/>
    </row>
    <row r="106" spans="1:29" ht="13.5" customHeight="1" outlineLevel="1" x14ac:dyDescent="0.35">
      <c r="A106" s="6"/>
      <c r="B106" s="7"/>
      <c r="C106" s="17"/>
      <c r="D106" s="26"/>
      <c r="E106" s="630"/>
      <c r="F106" s="630"/>
      <c r="G106" s="638" t="str">
        <f>General!G22</f>
        <v>k</v>
      </c>
      <c r="H106" s="584">
        <v>1.2</v>
      </c>
      <c r="I106" s="630"/>
      <c r="J106" s="630"/>
      <c r="K106" s="630"/>
      <c r="L106" s="630"/>
      <c r="M106" s="630"/>
      <c r="N106" s="630"/>
      <c r="O106" s="630"/>
      <c r="P106" s="630"/>
      <c r="Q106" s="630"/>
      <c r="R106" s="630"/>
      <c r="S106" s="630"/>
      <c r="T106" s="630"/>
      <c r="U106" s="630"/>
      <c r="V106" s="630"/>
      <c r="W106" s="630"/>
      <c r="X106" s="630"/>
      <c r="Z106" s="16"/>
      <c r="AA106" s="8"/>
      <c r="AB106" s="8"/>
      <c r="AC106" s="8"/>
    </row>
    <row r="107" spans="1:29" ht="13.5" customHeight="1" outlineLevel="1" x14ac:dyDescent="0.35">
      <c r="A107" s="6"/>
      <c r="B107" s="7"/>
      <c r="C107" s="17"/>
      <c r="D107" s="26"/>
      <c r="E107" s="630"/>
      <c r="F107" s="630"/>
      <c r="G107" s="638" t="str">
        <f>General!G23</f>
        <v>l</v>
      </c>
      <c r="H107" s="584">
        <v>1.2</v>
      </c>
      <c r="I107" s="630"/>
      <c r="J107" s="630"/>
      <c r="K107" s="630"/>
      <c r="L107" s="630"/>
      <c r="M107" s="630"/>
      <c r="N107" s="630"/>
      <c r="O107" s="630"/>
      <c r="P107" s="630"/>
      <c r="Q107" s="630"/>
      <c r="R107" s="630"/>
      <c r="S107" s="630"/>
      <c r="T107" s="630"/>
      <c r="U107" s="630"/>
      <c r="V107" s="630"/>
      <c r="W107" s="630"/>
      <c r="X107" s="630"/>
      <c r="Z107" s="16"/>
      <c r="AA107" s="8"/>
      <c r="AB107" s="8"/>
      <c r="AC107" s="8"/>
    </row>
    <row r="108" spans="1:29" ht="13.5" customHeight="1" outlineLevel="1" x14ac:dyDescent="0.35">
      <c r="A108" s="6"/>
      <c r="B108" s="7"/>
      <c r="C108" s="17"/>
      <c r="D108" s="26"/>
      <c r="E108" s="630"/>
      <c r="F108" s="630"/>
      <c r="G108" s="638" t="str">
        <f>General!G24</f>
        <v>lf</v>
      </c>
      <c r="H108" s="584">
        <v>1.2</v>
      </c>
      <c r="I108" s="630"/>
      <c r="J108" s="630"/>
      <c r="K108" s="630"/>
      <c r="L108" s="630"/>
      <c r="M108" s="630"/>
      <c r="N108" s="630"/>
      <c r="O108" s="630"/>
      <c r="P108" s="630"/>
      <c r="Q108" s="630"/>
      <c r="R108" s="630"/>
      <c r="S108" s="630"/>
      <c r="T108" s="630"/>
      <c r="U108" s="630"/>
      <c r="V108" s="630"/>
      <c r="W108" s="630"/>
      <c r="X108" s="630"/>
      <c r="Z108" s="16"/>
      <c r="AA108" s="8"/>
      <c r="AB108" s="8"/>
      <c r="AC108" s="8"/>
    </row>
    <row r="109" spans="1:29" ht="13.5" customHeight="1" outlineLevel="1" x14ac:dyDescent="0.35">
      <c r="A109" s="6"/>
      <c r="B109" s="7"/>
      <c r="C109" s="17"/>
      <c r="D109" s="26"/>
      <c r="E109" s="630"/>
      <c r="F109" s="630"/>
      <c r="G109" s="638" t="str">
        <f>General!G25</f>
        <v>ms</v>
      </c>
      <c r="H109" s="584">
        <v>1.2</v>
      </c>
      <c r="I109" s="630"/>
      <c r="J109" s="630"/>
      <c r="K109" s="630"/>
      <c r="L109" s="630"/>
      <c r="M109" s="630"/>
      <c r="N109" s="630"/>
      <c r="O109" s="630"/>
      <c r="P109" s="630"/>
      <c r="Q109" s="630"/>
      <c r="R109" s="630"/>
      <c r="S109" s="630"/>
      <c r="T109" s="630"/>
      <c r="U109" s="630"/>
      <c r="V109" s="630"/>
      <c r="W109" s="630"/>
      <c r="X109" s="630"/>
      <c r="Z109" s="16"/>
      <c r="AA109" s="8"/>
      <c r="AB109" s="8"/>
      <c r="AC109" s="8"/>
    </row>
    <row r="110" spans="1:29" ht="13.5" customHeight="1" outlineLevel="1" x14ac:dyDescent="0.35">
      <c r="A110" s="6"/>
      <c r="B110" s="7"/>
      <c r="C110" s="17"/>
      <c r="D110" s="26"/>
      <c r="E110" s="630"/>
      <c r="F110" s="630"/>
      <c r="G110" s="638" t="str">
        <f>General!G26</f>
        <v>o</v>
      </c>
      <c r="H110" s="584">
        <v>1.2</v>
      </c>
      <c r="I110" s="630"/>
      <c r="J110" s="630"/>
      <c r="K110" s="630"/>
      <c r="L110" s="630"/>
      <c r="M110" s="630"/>
      <c r="N110" s="630"/>
      <c r="O110" s="630"/>
      <c r="P110" s="630"/>
      <c r="Q110" s="630"/>
      <c r="R110" s="630"/>
      <c r="S110" s="630"/>
      <c r="T110" s="630"/>
      <c r="U110" s="630"/>
      <c r="V110" s="630"/>
      <c r="W110" s="630"/>
      <c r="X110" s="630"/>
      <c r="Z110" s="16"/>
      <c r="AA110" s="8"/>
      <c r="AB110" s="8"/>
      <c r="AC110" s="8"/>
    </row>
    <row r="111" spans="1:29" ht="13.5" customHeight="1" outlineLevel="1" x14ac:dyDescent="0.35">
      <c r="A111" s="6"/>
      <c r="B111" s="7"/>
      <c r="C111" s="17"/>
      <c r="D111" s="26"/>
      <c r="E111" s="630"/>
      <c r="F111" s="630"/>
      <c r="G111" s="638" t="str">
        <f>General!G27</f>
        <v>od</v>
      </c>
      <c r="H111" s="584">
        <v>1.2</v>
      </c>
      <c r="I111" s="630"/>
      <c r="J111" s="630"/>
      <c r="K111" s="630"/>
      <c r="L111" s="630"/>
      <c r="M111" s="630"/>
      <c r="N111" s="630"/>
      <c r="O111" s="630"/>
      <c r="P111" s="630"/>
      <c r="Q111" s="630"/>
      <c r="R111" s="630"/>
      <c r="S111" s="630"/>
      <c r="T111" s="630"/>
      <c r="U111" s="630"/>
      <c r="V111" s="630"/>
      <c r="W111" s="630"/>
      <c r="X111" s="630"/>
      <c r="Z111" s="16"/>
      <c r="AA111" s="8"/>
      <c r="AB111" s="8"/>
      <c r="AC111" s="8"/>
    </row>
    <row r="112" spans="1:29" ht="13.5" customHeight="1" outlineLevel="1" x14ac:dyDescent="0.35">
      <c r="A112" s="6"/>
      <c r="B112" s="7"/>
      <c r="C112" s="17"/>
      <c r="D112" s="26"/>
      <c r="E112" s="630"/>
      <c r="F112" s="630"/>
      <c r="G112" s="638" t="str">
        <f>General!G28</f>
        <v>of</v>
      </c>
      <c r="H112" s="584">
        <v>1.2</v>
      </c>
      <c r="I112" s="630"/>
      <c r="J112" s="630"/>
      <c r="K112" s="630"/>
      <c r="L112" s="630"/>
      <c r="M112" s="630"/>
      <c r="N112" s="630"/>
      <c r="O112" s="630"/>
      <c r="P112" s="630"/>
      <c r="Q112" s="630"/>
      <c r="R112" s="630"/>
      <c r="S112" s="630"/>
      <c r="T112" s="630"/>
      <c r="U112" s="630"/>
      <c r="V112" s="630"/>
      <c r="W112" s="630"/>
      <c r="X112" s="630"/>
      <c r="Z112" s="16"/>
      <c r="AA112" s="8"/>
      <c r="AB112" s="8"/>
      <c r="AC112" s="8"/>
    </row>
    <row r="113" spans="1:29" ht="13.5" customHeight="1" outlineLevel="1" x14ac:dyDescent="0.35">
      <c r="A113" s="6"/>
      <c r="B113" s="7"/>
      <c r="C113" s="17"/>
      <c r="D113" s="26"/>
      <c r="E113" s="630"/>
      <c r="F113" s="630"/>
      <c r="G113" s="638" t="str">
        <f>General!G29</f>
        <v>r</v>
      </c>
      <c r="H113" s="584">
        <v>1.2</v>
      </c>
      <c r="I113" s="630"/>
      <c r="J113" s="630"/>
      <c r="K113" s="630"/>
      <c r="L113" s="630"/>
      <c r="M113" s="630"/>
      <c r="N113" s="630"/>
      <c r="O113" s="630"/>
      <c r="P113" s="630"/>
      <c r="Q113" s="630"/>
      <c r="R113" s="630"/>
      <c r="S113" s="630"/>
      <c r="T113" s="630"/>
      <c r="U113" s="630"/>
      <c r="V113" s="630"/>
      <c r="W113" s="630"/>
      <c r="X113" s="630"/>
      <c r="Z113" s="16"/>
      <c r="AA113" s="8"/>
      <c r="AB113" s="8"/>
      <c r="AC113" s="8"/>
    </row>
    <row r="114" spans="1:29" ht="13.5" customHeight="1" outlineLevel="1" x14ac:dyDescent="0.35">
      <c r="A114" s="6"/>
      <c r="B114" s="7"/>
      <c r="C114" s="17"/>
      <c r="D114" s="26"/>
      <c r="E114" s="630"/>
      <c r="F114" s="630"/>
      <c r="G114" s="638" t="str">
        <f>General!G30</f>
        <v>rd</v>
      </c>
      <c r="H114" s="584">
        <v>1.2</v>
      </c>
      <c r="I114" s="630"/>
      <c r="J114" s="630"/>
      <c r="K114" s="630"/>
      <c r="L114" s="630"/>
      <c r="M114" s="630"/>
      <c r="N114" s="630"/>
      <c r="O114" s="630"/>
      <c r="P114" s="630"/>
      <c r="Q114" s="630"/>
      <c r="R114" s="630"/>
      <c r="S114" s="630"/>
      <c r="T114" s="630"/>
      <c r="U114" s="630"/>
      <c r="V114" s="630"/>
      <c r="W114" s="630"/>
      <c r="X114" s="630"/>
      <c r="Z114" s="16"/>
      <c r="AA114" s="8"/>
      <c r="AB114" s="8"/>
      <c r="AC114" s="8"/>
    </row>
    <row r="115" spans="1:29" ht="13.5" customHeight="1" outlineLevel="1" x14ac:dyDescent="0.35">
      <c r="A115" s="6"/>
      <c r="B115" s="7"/>
      <c r="C115" s="17"/>
      <c r="D115" s="26"/>
      <c r="E115" s="630"/>
      <c r="F115" s="630"/>
      <c r="G115" s="638" t="str">
        <f>General!G31</f>
        <v>v</v>
      </c>
      <c r="H115" s="584">
        <v>1.2</v>
      </c>
      <c r="I115" s="630"/>
      <c r="J115" s="630"/>
      <c r="K115" s="630"/>
      <c r="L115" s="630"/>
      <c r="M115" s="630"/>
      <c r="N115" s="630"/>
      <c r="O115" s="630"/>
      <c r="P115" s="630"/>
      <c r="Q115" s="630"/>
      <c r="R115" s="630"/>
      <c r="S115" s="630"/>
      <c r="T115" s="630"/>
      <c r="U115" s="630"/>
      <c r="V115" s="630"/>
      <c r="W115" s="630"/>
      <c r="X115" s="630"/>
      <c r="Z115" s="16"/>
      <c r="AA115" s="8"/>
      <c r="AB115" s="8"/>
      <c r="AC115" s="8"/>
    </row>
    <row r="116" spans="1:29" ht="13.5" customHeight="1" outlineLevel="1" x14ac:dyDescent="0.35">
      <c r="A116" s="6"/>
      <c r="B116" s="7"/>
      <c r="C116" s="17"/>
      <c r="D116" s="26"/>
      <c r="E116" s="630"/>
      <c r="F116" s="630"/>
      <c r="G116" s="638" t="str">
        <f>General!G32</f>
        <v>w</v>
      </c>
      <c r="H116" s="584">
        <v>1.3</v>
      </c>
      <c r="I116" s="630"/>
      <c r="J116" s="630"/>
      <c r="K116" s="630"/>
      <c r="L116" s="630"/>
      <c r="M116" s="630"/>
      <c r="N116" s="630"/>
      <c r="O116" s="630"/>
      <c r="P116" s="630"/>
      <c r="Q116" s="630"/>
      <c r="R116" s="630"/>
      <c r="S116" s="630"/>
      <c r="T116" s="630"/>
      <c r="U116" s="630"/>
      <c r="V116" s="630"/>
      <c r="W116" s="630"/>
      <c r="X116" s="630"/>
      <c r="Z116" s="16"/>
      <c r="AA116" s="8"/>
      <c r="AB116" s="8"/>
      <c r="AC116" s="8"/>
    </row>
    <row r="117" spans="1:29" ht="13.5" customHeight="1" outlineLevel="1" x14ac:dyDescent="0.35">
      <c r="A117" s="6"/>
      <c r="B117" s="7"/>
      <c r="C117" s="17"/>
      <c r="D117" s="26"/>
      <c r="E117" s="630"/>
      <c r="F117" s="630"/>
      <c r="G117" s="638" t="str">
        <f>General!G33</f>
        <v>wd</v>
      </c>
      <c r="H117" s="584">
        <v>1.3</v>
      </c>
      <c r="I117" s="630"/>
      <c r="J117" s="630"/>
      <c r="K117" s="630"/>
      <c r="L117" s="630"/>
      <c r="M117" s="630"/>
      <c r="N117" s="630"/>
      <c r="O117" s="630"/>
      <c r="P117" s="630"/>
      <c r="Q117" s="630"/>
      <c r="R117" s="630"/>
      <c r="S117" s="630"/>
      <c r="T117" s="630"/>
      <c r="U117" s="630"/>
      <c r="V117" s="630"/>
      <c r="W117" s="630"/>
      <c r="X117" s="630"/>
      <c r="Z117" s="16"/>
      <c r="AA117" s="8"/>
      <c r="AB117" s="8"/>
      <c r="AC117" s="8"/>
    </row>
    <row r="118" spans="1:29" ht="13.5" customHeight="1" outlineLevel="1" x14ac:dyDescent="0.35">
      <c r="A118" s="6"/>
      <c r="B118" s="7"/>
      <c r="C118" s="17"/>
      <c r="D118" s="26"/>
      <c r="E118" s="630"/>
      <c r="F118" s="630"/>
      <c r="G118" s="638" t="str">
        <f>General!G34</f>
        <v>z</v>
      </c>
      <c r="H118" s="584">
        <v>1.2</v>
      </c>
      <c r="I118" s="630"/>
      <c r="J118" s="630"/>
      <c r="K118" s="630"/>
      <c r="L118" s="630"/>
      <c r="M118" s="630"/>
      <c r="N118" s="630"/>
      <c r="O118" s="630"/>
      <c r="P118" s="630"/>
      <c r="Q118" s="630"/>
      <c r="R118" s="630"/>
      <c r="S118" s="630"/>
      <c r="T118" s="630"/>
      <c r="U118" s="630"/>
      <c r="V118" s="630"/>
      <c r="W118" s="630"/>
      <c r="X118" s="630"/>
      <c r="Z118" s="16"/>
      <c r="AA118" s="8"/>
      <c r="AB118" s="8"/>
      <c r="AC118" s="8"/>
    </row>
    <row r="119" spans="1:29" ht="13.5" customHeight="1" outlineLevel="1" x14ac:dyDescent="0.35">
      <c r="A119" s="6"/>
      <c r="B119" s="7"/>
      <c r="C119" s="17"/>
      <c r="D119" s="26"/>
      <c r="E119" s="630"/>
      <c r="F119" s="630"/>
      <c r="G119" s="638" t="str">
        <f>General!G35</f>
        <v>zd</v>
      </c>
      <c r="H119" s="584">
        <v>1.2</v>
      </c>
      <c r="I119" s="630"/>
      <c r="J119" s="630"/>
      <c r="K119" s="630"/>
      <c r="L119" s="630"/>
      <c r="M119" s="630"/>
      <c r="N119" s="630"/>
      <c r="O119" s="630"/>
      <c r="P119" s="630"/>
      <c r="Q119" s="630"/>
      <c r="R119" s="630"/>
      <c r="S119" s="630"/>
      <c r="T119" s="630"/>
      <c r="U119" s="630"/>
      <c r="V119" s="630"/>
      <c r="W119" s="630"/>
      <c r="X119" s="630"/>
      <c r="Z119" s="16"/>
      <c r="AA119" s="8"/>
      <c r="AB119" s="8"/>
      <c r="AC119" s="8"/>
    </row>
    <row r="120" spans="1:29" ht="13.5" customHeight="1" outlineLevel="1" x14ac:dyDescent="0.35">
      <c r="A120" s="6"/>
      <c r="B120" s="7"/>
      <c r="C120" s="17"/>
      <c r="D120" s="33"/>
      <c r="E120" s="630"/>
      <c r="F120" s="630"/>
      <c r="G120" s="630"/>
      <c r="H120" s="630"/>
      <c r="I120" s="630"/>
      <c r="J120" s="630"/>
      <c r="K120" s="630"/>
      <c r="L120" s="630"/>
      <c r="M120" s="630"/>
      <c r="N120" s="630"/>
      <c r="O120" s="630"/>
      <c r="P120" s="630"/>
      <c r="Q120" s="630"/>
      <c r="R120" s="630"/>
      <c r="S120" s="630"/>
      <c r="T120" s="630"/>
      <c r="U120" s="630"/>
      <c r="V120" s="630"/>
      <c r="W120" s="630"/>
      <c r="X120" s="630"/>
      <c r="Z120" s="16"/>
      <c r="AA120" s="8"/>
      <c r="AB120" s="8"/>
      <c r="AC120" s="8"/>
    </row>
    <row r="121" spans="1:29" ht="13.5" customHeight="1" outlineLevel="1" x14ac:dyDescent="0.35">
      <c r="A121" s="6"/>
      <c r="B121" s="7"/>
      <c r="C121" s="17"/>
      <c r="D121" s="33"/>
      <c r="E121" s="630"/>
      <c r="F121" s="630"/>
      <c r="G121" s="630"/>
      <c r="H121" s="630"/>
      <c r="I121" s="630"/>
      <c r="J121" s="630"/>
      <c r="K121" s="630"/>
      <c r="L121" s="630"/>
      <c r="M121" s="630"/>
      <c r="N121" s="630"/>
      <c r="O121" s="630"/>
      <c r="P121" s="630"/>
      <c r="Q121" s="630"/>
      <c r="R121" s="630"/>
      <c r="S121" s="630"/>
      <c r="T121" s="630"/>
      <c r="U121" s="630"/>
      <c r="V121" s="630"/>
      <c r="W121" s="630"/>
      <c r="X121" s="630"/>
      <c r="Z121" s="16"/>
      <c r="AA121" s="8"/>
      <c r="AB121" s="8"/>
      <c r="AC121" s="8"/>
    </row>
    <row r="122" spans="1:29" ht="13.5" customHeight="1" outlineLevel="1" x14ac:dyDescent="0.35">
      <c r="A122" s="6"/>
      <c r="B122" s="7"/>
      <c r="C122" s="17"/>
      <c r="D122" s="33"/>
      <c r="E122" s="630"/>
      <c r="F122" s="630"/>
      <c r="G122" s="630"/>
      <c r="H122" s="630"/>
      <c r="I122" s="630"/>
      <c r="J122" s="630"/>
      <c r="K122" s="630"/>
      <c r="L122" s="630"/>
      <c r="M122" s="630"/>
      <c r="N122" s="630"/>
      <c r="O122" s="630"/>
      <c r="P122" s="630"/>
      <c r="Q122" s="630"/>
      <c r="R122" s="630"/>
      <c r="S122" s="630"/>
      <c r="T122" s="630"/>
      <c r="U122" s="630"/>
      <c r="V122" s="630"/>
      <c r="W122" s="630"/>
      <c r="X122" s="630"/>
      <c r="Z122" s="16"/>
      <c r="AA122" s="8"/>
      <c r="AB122" s="8"/>
      <c r="AC122" s="8"/>
    </row>
    <row r="123" spans="1:29" ht="13.5" customHeight="1" outlineLevel="1" x14ac:dyDescent="0.35">
      <c r="A123" s="6"/>
      <c r="B123" s="7"/>
      <c r="C123" s="17"/>
      <c r="D123" s="33"/>
      <c r="E123" s="630"/>
      <c r="F123" s="630"/>
      <c r="G123" s="630"/>
      <c r="H123" s="630"/>
      <c r="I123" s="630"/>
      <c r="J123" s="630"/>
      <c r="K123" s="630"/>
      <c r="L123" s="630"/>
      <c r="M123" s="630"/>
      <c r="N123" s="630"/>
      <c r="O123" s="630"/>
      <c r="P123" s="630"/>
      <c r="Q123" s="630"/>
      <c r="R123" s="630"/>
      <c r="S123" s="630"/>
      <c r="T123" s="630"/>
      <c r="U123" s="630"/>
      <c r="V123" s="630"/>
      <c r="W123" s="630"/>
      <c r="X123" s="630"/>
      <c r="Z123" s="16"/>
      <c r="AA123" s="8"/>
      <c r="AB123" s="8"/>
      <c r="AC123" s="8"/>
    </row>
    <row r="124" spans="1:29" ht="13.5" customHeight="1" outlineLevel="1" x14ac:dyDescent="0.35">
      <c r="A124" s="6"/>
      <c r="B124" s="7"/>
      <c r="C124" s="17"/>
      <c r="D124" s="33"/>
      <c r="E124" s="630"/>
      <c r="F124" s="630"/>
      <c r="G124" s="630"/>
      <c r="H124" s="630"/>
      <c r="I124" s="630"/>
      <c r="J124" s="630"/>
      <c r="K124" s="630"/>
      <c r="L124" s="630"/>
      <c r="M124" s="630"/>
      <c r="N124" s="630"/>
      <c r="O124" s="630"/>
      <c r="P124" s="630"/>
      <c r="Q124" s="630"/>
      <c r="R124" s="630"/>
      <c r="S124" s="630"/>
      <c r="T124" s="630"/>
      <c r="U124" s="630"/>
      <c r="V124" s="630"/>
      <c r="W124" s="630"/>
      <c r="X124" s="630"/>
      <c r="Z124" s="16"/>
      <c r="AA124" s="8"/>
      <c r="AB124" s="8"/>
      <c r="AC124" s="8"/>
    </row>
    <row r="125" spans="1:29" ht="13.5" customHeight="1" outlineLevel="1" x14ac:dyDescent="0.35">
      <c r="A125" s="6"/>
      <c r="B125" s="7"/>
      <c r="C125" s="17"/>
      <c r="D125" s="33"/>
      <c r="E125" s="690" t="s">
        <v>699</v>
      </c>
      <c r="F125" s="630"/>
      <c r="G125" s="630"/>
      <c r="H125" s="630"/>
      <c r="I125" s="630"/>
      <c r="J125" s="630"/>
      <c r="K125" s="630"/>
      <c r="L125" s="630"/>
      <c r="M125" s="630"/>
      <c r="N125" s="630"/>
      <c r="O125" s="630"/>
      <c r="P125" s="630"/>
      <c r="Q125" s="630"/>
      <c r="R125" s="630"/>
      <c r="S125" s="630"/>
      <c r="T125" s="630"/>
      <c r="U125" s="630"/>
      <c r="V125" s="630"/>
      <c r="W125" s="630"/>
      <c r="X125" s="630"/>
      <c r="Z125" s="16"/>
      <c r="AA125" s="8"/>
      <c r="AB125" s="8"/>
      <c r="AC125" s="8"/>
    </row>
    <row r="126" spans="1:29" ht="13.5" customHeight="1" outlineLevel="1" x14ac:dyDescent="0.35">
      <c r="A126" s="6"/>
      <c r="B126" s="7"/>
      <c r="C126" s="17"/>
      <c r="D126" s="33"/>
      <c r="E126" s="690"/>
      <c r="F126" s="691">
        <v>43466</v>
      </c>
      <c r="G126" s="691">
        <v>43497</v>
      </c>
      <c r="H126" s="691">
        <v>43525</v>
      </c>
      <c r="I126" s="691">
        <v>43556</v>
      </c>
      <c r="J126" s="691">
        <v>43586</v>
      </c>
      <c r="K126" s="691">
        <v>43617</v>
      </c>
      <c r="L126" s="691">
        <v>43647</v>
      </c>
      <c r="M126" s="691">
        <v>43678</v>
      </c>
      <c r="N126" s="691">
        <v>43709</v>
      </c>
      <c r="O126" s="691">
        <v>43739</v>
      </c>
      <c r="P126" s="691">
        <v>43770</v>
      </c>
      <c r="Q126" s="691">
        <v>43800</v>
      </c>
      <c r="R126" s="630"/>
      <c r="S126" s="630"/>
      <c r="T126" s="630"/>
      <c r="U126" s="630"/>
      <c r="V126" s="630"/>
      <c r="W126" s="630"/>
      <c r="X126" s="630"/>
      <c r="Z126" s="16"/>
      <c r="AA126" s="8"/>
      <c r="AB126" s="8"/>
      <c r="AC126" s="8"/>
    </row>
    <row r="127" spans="1:29" ht="13.5" customHeight="1" outlineLevel="1" x14ac:dyDescent="0.35">
      <c r="A127" s="6"/>
      <c r="B127" s="7"/>
      <c r="C127" s="17"/>
      <c r="D127" s="33"/>
      <c r="E127" s="584" t="s">
        <v>69</v>
      </c>
      <c r="F127" s="692">
        <f>MIN(364,INT((F126 - DATE(YEAR(F126),1,1))))</f>
        <v>0</v>
      </c>
      <c r="G127" s="692">
        <f t="shared" ref="G127:Q127" si="1">MIN(364,INT((G126 - DATE(YEAR(G126),1,1))))</f>
        <v>31</v>
      </c>
      <c r="H127" s="692">
        <f t="shared" si="1"/>
        <v>59</v>
      </c>
      <c r="I127" s="692">
        <f t="shared" si="1"/>
        <v>90</v>
      </c>
      <c r="J127" s="692">
        <f t="shared" si="1"/>
        <v>120</v>
      </c>
      <c r="K127" s="692">
        <f t="shared" si="1"/>
        <v>151</v>
      </c>
      <c r="L127" s="692">
        <f t="shared" si="1"/>
        <v>181</v>
      </c>
      <c r="M127" s="692">
        <f t="shared" si="1"/>
        <v>212</v>
      </c>
      <c r="N127" s="692">
        <f t="shared" si="1"/>
        <v>243</v>
      </c>
      <c r="O127" s="692">
        <f t="shared" si="1"/>
        <v>273</v>
      </c>
      <c r="P127" s="692">
        <f t="shared" si="1"/>
        <v>304</v>
      </c>
      <c r="Q127" s="692">
        <f t="shared" si="1"/>
        <v>334</v>
      </c>
      <c r="R127" s="630"/>
      <c r="S127" s="630"/>
      <c r="T127" s="630"/>
      <c r="U127" s="630"/>
      <c r="V127" s="630"/>
      <c r="W127" s="630"/>
      <c r="X127" s="630"/>
      <c r="Z127" s="16"/>
      <c r="AA127" s="8"/>
      <c r="AB127" s="8"/>
      <c r="AC127" s="8"/>
    </row>
    <row r="128" spans="1:29" ht="13.5" customHeight="1" outlineLevel="1" x14ac:dyDescent="0.35">
      <c r="A128" s="6"/>
      <c r="B128" s="7"/>
      <c r="C128" s="17"/>
      <c r="D128" s="33"/>
      <c r="E128" s="584" t="s">
        <v>700</v>
      </c>
      <c r="F128" s="584">
        <v>0</v>
      </c>
      <c r="G128" s="584">
        <v>0</v>
      </c>
      <c r="H128" s="584">
        <v>0</v>
      </c>
      <c r="I128" s="584">
        <v>0</v>
      </c>
      <c r="J128" s="584">
        <v>0</v>
      </c>
      <c r="K128" s="584">
        <v>0.5</v>
      </c>
      <c r="L128" s="584">
        <v>0.5</v>
      </c>
      <c r="M128" s="584">
        <v>0.3</v>
      </c>
      <c r="N128" s="584">
        <v>0.3</v>
      </c>
      <c r="O128" s="584">
        <v>0</v>
      </c>
      <c r="P128" s="584">
        <v>0</v>
      </c>
      <c r="Q128" s="584">
        <v>0</v>
      </c>
      <c r="R128" s="630"/>
      <c r="S128" s="630"/>
      <c r="T128" s="630"/>
      <c r="U128" s="630"/>
      <c r="V128" s="630"/>
      <c r="W128" s="630"/>
      <c r="X128" s="630"/>
      <c r="Z128" s="16"/>
      <c r="AA128" s="8"/>
      <c r="AB128" s="8"/>
      <c r="AC128" s="8"/>
    </row>
    <row r="129" spans="1:29" ht="13.5" customHeight="1" outlineLevel="1" x14ac:dyDescent="0.35">
      <c r="A129" s="6"/>
      <c r="B129" s="7"/>
      <c r="C129" s="17"/>
      <c r="D129" s="33"/>
      <c r="E129" s="630"/>
      <c r="F129" s="630"/>
      <c r="G129" s="630"/>
      <c r="H129" s="630"/>
      <c r="I129" s="630"/>
      <c r="J129" s="630"/>
      <c r="K129" s="630"/>
      <c r="L129" s="630"/>
      <c r="M129" s="630"/>
      <c r="N129" s="630"/>
      <c r="O129" s="630"/>
      <c r="P129" s="630"/>
      <c r="Q129" s="630"/>
      <c r="R129" s="630"/>
      <c r="S129" s="630"/>
      <c r="T129" s="630"/>
      <c r="U129" s="630"/>
      <c r="V129" s="630"/>
      <c r="W129" s="630"/>
      <c r="X129" s="630"/>
      <c r="Z129" s="16"/>
      <c r="AA129" s="8"/>
      <c r="AB129" s="8"/>
      <c r="AC129" s="8"/>
    </row>
    <row r="130" spans="1:29" ht="13.5" customHeight="1" outlineLevel="1" x14ac:dyDescent="0.35">
      <c r="A130" s="6"/>
      <c r="B130" s="7"/>
      <c r="C130" s="17"/>
      <c r="D130" s="33"/>
      <c r="E130" s="630"/>
      <c r="F130" s="630"/>
      <c r="G130" s="630"/>
      <c r="H130" s="630"/>
      <c r="I130" s="630"/>
      <c r="J130" s="630"/>
      <c r="K130" s="630"/>
      <c r="L130" s="630"/>
      <c r="M130" s="630"/>
      <c r="N130" s="630"/>
      <c r="O130" s="630"/>
      <c r="P130" s="630"/>
      <c r="Q130" s="630"/>
      <c r="R130" s="630"/>
      <c r="S130" s="630"/>
      <c r="T130" s="630"/>
      <c r="U130" s="630"/>
      <c r="V130" s="630"/>
      <c r="W130" s="630"/>
      <c r="X130" s="630"/>
      <c r="Z130" s="16"/>
      <c r="AA130" s="8"/>
      <c r="AB130" s="8"/>
      <c r="AC130" s="8"/>
    </row>
    <row r="131" spans="1:29" ht="13.5" customHeight="1" outlineLevel="1" x14ac:dyDescent="0.35">
      <c r="A131" s="6"/>
      <c r="B131" s="7"/>
      <c r="C131" s="17"/>
      <c r="D131" s="33"/>
      <c r="E131" s="630"/>
      <c r="F131" s="630"/>
      <c r="G131" s="630"/>
      <c r="H131" s="630"/>
      <c r="I131" s="630"/>
      <c r="J131" s="630"/>
      <c r="K131" s="630"/>
      <c r="L131" s="630"/>
      <c r="M131" s="630"/>
      <c r="N131" s="630"/>
      <c r="O131" s="630"/>
      <c r="P131" s="630"/>
      <c r="Q131" s="630"/>
      <c r="R131" s="630"/>
      <c r="S131" s="630"/>
      <c r="T131" s="630"/>
      <c r="U131" s="630"/>
      <c r="V131" s="630"/>
      <c r="W131" s="630"/>
      <c r="X131" s="630"/>
      <c r="Z131" s="16"/>
      <c r="AA131" s="8"/>
      <c r="AB131" s="8"/>
      <c r="AC131" s="8"/>
    </row>
    <row r="132" spans="1:29" ht="13.5" customHeight="1" outlineLevel="1" x14ac:dyDescent="0.35">
      <c r="A132" s="6"/>
      <c r="B132" s="7"/>
      <c r="C132" s="17"/>
      <c r="D132" s="33"/>
      <c r="E132" s="690" t="s">
        <v>698</v>
      </c>
      <c r="F132" s="630"/>
      <c r="G132" s="630"/>
      <c r="H132" s="630"/>
      <c r="I132" s="630"/>
      <c r="J132" s="630"/>
      <c r="K132" s="630"/>
      <c r="L132" s="630"/>
      <c r="M132" s="630"/>
      <c r="N132" s="630"/>
      <c r="O132" s="630"/>
      <c r="P132" s="630"/>
      <c r="Q132" s="630"/>
      <c r="R132" s="630"/>
      <c r="S132" s="630"/>
      <c r="T132" s="630"/>
      <c r="U132" s="630"/>
      <c r="V132" s="630"/>
      <c r="W132" s="630"/>
      <c r="X132" s="630"/>
      <c r="Z132" s="16"/>
      <c r="AA132" s="8"/>
      <c r="AB132" s="8"/>
      <c r="AC132" s="8"/>
    </row>
    <row r="133" spans="1:29" ht="13.5" customHeight="1" outlineLevel="1" x14ac:dyDescent="0.35">
      <c r="A133" s="6"/>
      <c r="B133" s="7"/>
      <c r="C133" s="17"/>
      <c r="D133" s="33"/>
      <c r="E133" s="584"/>
      <c r="F133" s="639">
        <f>F127</f>
        <v>0</v>
      </c>
      <c r="G133" s="639">
        <f t="shared" ref="G133:Q133" si="2">G127</f>
        <v>31</v>
      </c>
      <c r="H133" s="639">
        <f t="shared" si="2"/>
        <v>59</v>
      </c>
      <c r="I133" s="639">
        <f t="shared" si="2"/>
        <v>90</v>
      </c>
      <c r="J133" s="639">
        <f t="shared" si="2"/>
        <v>120</v>
      </c>
      <c r="K133" s="639">
        <f t="shared" si="2"/>
        <v>151</v>
      </c>
      <c r="L133" s="639">
        <f t="shared" si="2"/>
        <v>181</v>
      </c>
      <c r="M133" s="639">
        <f t="shared" si="2"/>
        <v>212</v>
      </c>
      <c r="N133" s="639">
        <f t="shared" si="2"/>
        <v>243</v>
      </c>
      <c r="O133" s="639">
        <f t="shared" si="2"/>
        <v>273</v>
      </c>
      <c r="P133" s="639">
        <f t="shared" si="2"/>
        <v>304</v>
      </c>
      <c r="Q133" s="639">
        <f t="shared" si="2"/>
        <v>334</v>
      </c>
      <c r="R133" s="630"/>
      <c r="S133" s="630"/>
      <c r="T133" s="630"/>
      <c r="U133" s="630"/>
      <c r="V133" s="630"/>
      <c r="W133" s="630"/>
      <c r="X133" s="630"/>
      <c r="Z133" s="16"/>
      <c r="AA133" s="8"/>
      <c r="AB133" s="8"/>
      <c r="AC133" s="8"/>
    </row>
    <row r="134" spans="1:29" ht="13.5" customHeight="1" outlineLevel="1" x14ac:dyDescent="0.35">
      <c r="A134" s="6"/>
      <c r="B134" s="7"/>
      <c r="C134" s="17"/>
      <c r="D134" s="33"/>
      <c r="E134" s="639" t="str">
        <f>General!G17</f>
        <v>b</v>
      </c>
      <c r="F134" s="584">
        <v>0</v>
      </c>
      <c r="G134" s="584">
        <v>0</v>
      </c>
      <c r="H134" s="584">
        <v>0</v>
      </c>
      <c r="I134" s="584">
        <v>0</v>
      </c>
      <c r="J134" s="584">
        <v>0</v>
      </c>
      <c r="K134" s="584">
        <v>0.1</v>
      </c>
      <c r="L134" s="584">
        <v>0.1</v>
      </c>
      <c r="M134" s="584">
        <v>0.1</v>
      </c>
      <c r="N134" s="584">
        <v>0.1</v>
      </c>
      <c r="O134" s="584">
        <v>0</v>
      </c>
      <c r="P134" s="584">
        <v>0</v>
      </c>
      <c r="Q134" s="584">
        <v>0</v>
      </c>
      <c r="R134" s="630"/>
      <c r="S134" s="630"/>
      <c r="T134" s="630"/>
      <c r="U134" s="630"/>
      <c r="V134" s="630"/>
      <c r="W134" s="630"/>
      <c r="X134" s="630"/>
      <c r="Z134" s="16"/>
      <c r="AA134" s="8"/>
      <c r="AB134" s="8"/>
      <c r="AC134" s="8"/>
    </row>
    <row r="135" spans="1:29" ht="13.5" customHeight="1" outlineLevel="1" x14ac:dyDescent="0.35">
      <c r="A135" s="6"/>
      <c r="B135" s="7"/>
      <c r="C135" s="17"/>
      <c r="D135" s="33"/>
      <c r="E135" s="639" t="str">
        <f>General!G18</f>
        <v>bd</v>
      </c>
      <c r="F135" s="584">
        <v>0</v>
      </c>
      <c r="G135" s="584">
        <v>0</v>
      </c>
      <c r="H135" s="584">
        <v>0</v>
      </c>
      <c r="I135" s="584">
        <v>0</v>
      </c>
      <c r="J135" s="584">
        <v>0</v>
      </c>
      <c r="K135" s="584">
        <v>0.1</v>
      </c>
      <c r="L135" s="584">
        <v>0.1</v>
      </c>
      <c r="M135" s="584">
        <v>0.1</v>
      </c>
      <c r="N135" s="584">
        <v>0.1</v>
      </c>
      <c r="O135" s="584">
        <v>0</v>
      </c>
      <c r="P135" s="584">
        <v>0</v>
      </c>
      <c r="Q135" s="584">
        <v>0</v>
      </c>
      <c r="R135" s="630"/>
      <c r="S135" s="630"/>
      <c r="T135" s="630"/>
      <c r="U135" s="630"/>
      <c r="V135" s="630"/>
      <c r="W135" s="630"/>
      <c r="X135" s="630"/>
      <c r="Z135" s="16"/>
      <c r="AA135" s="8"/>
      <c r="AB135" s="8"/>
      <c r="AC135" s="8"/>
    </row>
    <row r="136" spans="1:29" ht="13.5" customHeight="1" outlineLevel="1" x14ac:dyDescent="0.35">
      <c r="A136" s="6"/>
      <c r="B136" s="7"/>
      <c r="C136" s="17"/>
      <c r="D136" s="33"/>
      <c r="E136" s="639" t="str">
        <f>General!G19</f>
        <v>f</v>
      </c>
      <c r="F136" s="584">
        <v>0</v>
      </c>
      <c r="G136" s="584">
        <v>0</v>
      </c>
      <c r="H136" s="584">
        <v>0</v>
      </c>
      <c r="I136" s="584">
        <v>0</v>
      </c>
      <c r="J136" s="584">
        <v>0</v>
      </c>
      <c r="K136" s="584">
        <v>0.1</v>
      </c>
      <c r="L136" s="584">
        <v>0.1</v>
      </c>
      <c r="M136" s="584">
        <v>0.1</v>
      </c>
      <c r="N136" s="584">
        <v>0.1</v>
      </c>
      <c r="O136" s="584">
        <v>0</v>
      </c>
      <c r="P136" s="584">
        <v>0</v>
      </c>
      <c r="Q136" s="584">
        <v>0</v>
      </c>
      <c r="R136" s="630"/>
      <c r="S136" s="630"/>
      <c r="T136" s="630"/>
      <c r="U136" s="630"/>
      <c r="V136" s="630"/>
      <c r="W136" s="630"/>
      <c r="X136" s="630"/>
      <c r="Z136" s="16"/>
      <c r="AA136" s="8"/>
      <c r="AB136" s="8"/>
      <c r="AC136" s="8"/>
    </row>
    <row r="137" spans="1:29" ht="13.5" customHeight="1" outlineLevel="1" x14ac:dyDescent="0.35">
      <c r="A137" s="6"/>
      <c r="B137" s="7"/>
      <c r="C137" s="17"/>
      <c r="D137" s="33"/>
      <c r="E137" s="639" t="str">
        <f>General!G20</f>
        <v>h</v>
      </c>
      <c r="F137" s="584">
        <v>0</v>
      </c>
      <c r="G137" s="584">
        <v>0</v>
      </c>
      <c r="H137" s="584">
        <v>0</v>
      </c>
      <c r="I137" s="584">
        <v>0</v>
      </c>
      <c r="J137" s="584">
        <v>0</v>
      </c>
      <c r="K137" s="584">
        <v>0.1</v>
      </c>
      <c r="L137" s="584">
        <v>0.1</v>
      </c>
      <c r="M137" s="584">
        <v>0.1</v>
      </c>
      <c r="N137" s="584">
        <v>0.1</v>
      </c>
      <c r="O137" s="584">
        <v>0</v>
      </c>
      <c r="P137" s="584">
        <v>0</v>
      </c>
      <c r="Q137" s="584">
        <v>0</v>
      </c>
      <c r="R137" s="630"/>
      <c r="S137" s="630"/>
      <c r="T137" s="630"/>
      <c r="U137" s="630"/>
      <c r="V137" s="630"/>
      <c r="W137" s="630"/>
      <c r="X137" s="630"/>
      <c r="Z137" s="16"/>
      <c r="AA137" s="8"/>
      <c r="AB137" s="8"/>
      <c r="AC137" s="8"/>
    </row>
    <row r="138" spans="1:29" ht="13.5" customHeight="1" outlineLevel="1" x14ac:dyDescent="0.35">
      <c r="A138" s="6"/>
      <c r="B138" s="7"/>
      <c r="C138" s="17"/>
      <c r="D138" s="33"/>
      <c r="E138" s="639" t="str">
        <f>General!G21</f>
        <v>i</v>
      </c>
      <c r="F138" s="584">
        <v>0</v>
      </c>
      <c r="G138" s="584">
        <v>0</v>
      </c>
      <c r="H138" s="584">
        <v>0</v>
      </c>
      <c r="I138" s="584">
        <v>0</v>
      </c>
      <c r="J138" s="584">
        <v>0</v>
      </c>
      <c r="K138" s="584">
        <v>0.1</v>
      </c>
      <c r="L138" s="584">
        <v>0.1</v>
      </c>
      <c r="M138" s="584">
        <v>0.1</v>
      </c>
      <c r="N138" s="584">
        <v>0.1</v>
      </c>
      <c r="O138" s="584">
        <v>0</v>
      </c>
      <c r="P138" s="584">
        <v>0</v>
      </c>
      <c r="Q138" s="584">
        <v>0</v>
      </c>
      <c r="R138" s="630"/>
      <c r="S138" s="630"/>
      <c r="T138" s="630"/>
      <c r="U138" s="630"/>
      <c r="V138" s="630"/>
      <c r="W138" s="630"/>
      <c r="X138" s="630"/>
      <c r="Z138" s="16"/>
      <c r="AA138" s="8"/>
      <c r="AB138" s="8"/>
      <c r="AC138" s="8"/>
    </row>
    <row r="139" spans="1:29" ht="13.5" customHeight="1" outlineLevel="1" x14ac:dyDescent="0.35">
      <c r="A139" s="6"/>
      <c r="B139" s="7"/>
      <c r="C139" s="17"/>
      <c r="D139" s="33"/>
      <c r="E139" s="639" t="str">
        <f>General!G22</f>
        <v>k</v>
      </c>
      <c r="F139" s="584">
        <v>0</v>
      </c>
      <c r="G139" s="584">
        <v>0</v>
      </c>
      <c r="H139" s="584">
        <v>0</v>
      </c>
      <c r="I139" s="584">
        <v>0</v>
      </c>
      <c r="J139" s="584">
        <v>0</v>
      </c>
      <c r="K139" s="584">
        <v>0.1</v>
      </c>
      <c r="L139" s="584">
        <v>0.1</v>
      </c>
      <c r="M139" s="584">
        <v>0.1</v>
      </c>
      <c r="N139" s="584">
        <v>0.1</v>
      </c>
      <c r="O139" s="584">
        <v>0</v>
      </c>
      <c r="P139" s="584">
        <v>0</v>
      </c>
      <c r="Q139" s="584">
        <v>0</v>
      </c>
      <c r="R139" s="630"/>
      <c r="S139" s="630"/>
      <c r="T139" s="630"/>
      <c r="U139" s="630"/>
      <c r="V139" s="630"/>
      <c r="W139" s="630"/>
      <c r="X139" s="630"/>
      <c r="Z139" s="16"/>
      <c r="AA139" s="8"/>
      <c r="AB139" s="8"/>
      <c r="AC139" s="8"/>
    </row>
    <row r="140" spans="1:29" ht="13.5" customHeight="1" outlineLevel="1" x14ac:dyDescent="0.35">
      <c r="A140" s="6"/>
      <c r="B140" s="7"/>
      <c r="C140" s="17"/>
      <c r="D140" s="33"/>
      <c r="E140" s="639" t="str">
        <f>General!G23</f>
        <v>l</v>
      </c>
      <c r="F140" s="584">
        <v>0</v>
      </c>
      <c r="G140" s="584">
        <v>0</v>
      </c>
      <c r="H140" s="584">
        <v>0</v>
      </c>
      <c r="I140" s="584">
        <v>0</v>
      </c>
      <c r="J140" s="584">
        <v>0</v>
      </c>
      <c r="K140" s="584">
        <v>0.1</v>
      </c>
      <c r="L140" s="584">
        <v>0.1</v>
      </c>
      <c r="M140" s="584">
        <v>0.1</v>
      </c>
      <c r="N140" s="584">
        <v>0.1</v>
      </c>
      <c r="O140" s="584">
        <v>0</v>
      </c>
      <c r="P140" s="584">
        <v>0</v>
      </c>
      <c r="Q140" s="584">
        <v>0</v>
      </c>
      <c r="R140" s="630"/>
      <c r="S140" s="630"/>
      <c r="T140" s="630"/>
      <c r="U140" s="630"/>
      <c r="V140" s="630"/>
      <c r="W140" s="630"/>
      <c r="X140" s="630"/>
      <c r="Z140" s="16"/>
      <c r="AA140" s="8"/>
      <c r="AB140" s="8"/>
      <c r="AC140" s="8"/>
    </row>
    <row r="141" spans="1:29" ht="13.5" customHeight="1" outlineLevel="1" x14ac:dyDescent="0.35">
      <c r="A141" s="6"/>
      <c r="B141" s="7"/>
      <c r="C141" s="17"/>
      <c r="D141" s="33"/>
      <c r="E141" s="639" t="str">
        <f>General!G24</f>
        <v>lf</v>
      </c>
      <c r="F141" s="584">
        <v>0</v>
      </c>
      <c r="G141" s="584">
        <v>0</v>
      </c>
      <c r="H141" s="584">
        <v>0</v>
      </c>
      <c r="I141" s="584">
        <v>0</v>
      </c>
      <c r="J141" s="584">
        <v>0</v>
      </c>
      <c r="K141" s="584">
        <v>0.1</v>
      </c>
      <c r="L141" s="584">
        <v>0.1</v>
      </c>
      <c r="M141" s="584">
        <v>0.1</v>
      </c>
      <c r="N141" s="584">
        <v>0.1</v>
      </c>
      <c r="O141" s="584">
        <v>0</v>
      </c>
      <c r="P141" s="584">
        <v>0</v>
      </c>
      <c r="Q141" s="584">
        <v>0</v>
      </c>
      <c r="R141" s="630"/>
      <c r="S141" s="630"/>
      <c r="T141" s="630"/>
      <c r="U141" s="630"/>
      <c r="V141" s="630"/>
      <c r="W141" s="630"/>
      <c r="X141" s="630"/>
      <c r="Z141" s="16"/>
      <c r="AA141" s="8"/>
      <c r="AB141" s="8"/>
      <c r="AC141" s="8"/>
    </row>
    <row r="142" spans="1:29" ht="13.5" customHeight="1" outlineLevel="1" x14ac:dyDescent="0.35">
      <c r="A142" s="6"/>
      <c r="B142" s="7"/>
      <c r="C142" s="17"/>
      <c r="D142" s="33"/>
      <c r="E142" s="639" t="str">
        <f>General!G25</f>
        <v>ms</v>
      </c>
      <c r="F142" s="584">
        <v>0</v>
      </c>
      <c r="G142" s="584">
        <v>0</v>
      </c>
      <c r="H142" s="584">
        <v>0</v>
      </c>
      <c r="I142" s="584">
        <v>0</v>
      </c>
      <c r="J142" s="584">
        <v>0</v>
      </c>
      <c r="K142" s="584">
        <v>0.1</v>
      </c>
      <c r="L142" s="584">
        <v>0.1</v>
      </c>
      <c r="M142" s="584">
        <v>0.1</v>
      </c>
      <c r="N142" s="584">
        <v>0.1</v>
      </c>
      <c r="O142" s="584">
        <v>0</v>
      </c>
      <c r="P142" s="584">
        <v>0</v>
      </c>
      <c r="Q142" s="584">
        <v>0</v>
      </c>
      <c r="R142" s="630"/>
      <c r="S142" s="630"/>
      <c r="T142" s="630"/>
      <c r="U142" s="630"/>
      <c r="V142" s="630"/>
      <c r="W142" s="630"/>
      <c r="X142" s="630"/>
      <c r="Z142" s="16"/>
      <c r="AA142" s="8"/>
      <c r="AB142" s="8"/>
      <c r="AC142" s="8"/>
    </row>
    <row r="143" spans="1:29" ht="13.5" customHeight="1" outlineLevel="1" x14ac:dyDescent="0.35">
      <c r="A143" s="6"/>
      <c r="B143" s="7"/>
      <c r="C143" s="17"/>
      <c r="D143" s="33"/>
      <c r="E143" s="639" t="str">
        <f>General!G26</f>
        <v>o</v>
      </c>
      <c r="F143" s="584">
        <v>0</v>
      </c>
      <c r="G143" s="584">
        <v>0</v>
      </c>
      <c r="H143" s="584">
        <v>0</v>
      </c>
      <c r="I143" s="584">
        <v>0</v>
      </c>
      <c r="J143" s="584">
        <v>0</v>
      </c>
      <c r="K143" s="584">
        <v>0.1</v>
      </c>
      <c r="L143" s="584">
        <v>0.1</v>
      </c>
      <c r="M143" s="584">
        <v>0.1</v>
      </c>
      <c r="N143" s="584">
        <v>0.1</v>
      </c>
      <c r="O143" s="584">
        <v>0</v>
      </c>
      <c r="P143" s="584">
        <v>0</v>
      </c>
      <c r="Q143" s="584">
        <v>0</v>
      </c>
      <c r="R143" s="630"/>
      <c r="S143" s="630"/>
      <c r="T143" s="630"/>
      <c r="U143" s="630"/>
      <c r="V143" s="630"/>
      <c r="W143" s="630"/>
      <c r="X143" s="630"/>
      <c r="Z143" s="16"/>
      <c r="AA143" s="8"/>
      <c r="AB143" s="8"/>
      <c r="AC143" s="8"/>
    </row>
    <row r="144" spans="1:29" ht="13.5" customHeight="1" outlineLevel="1" x14ac:dyDescent="0.35">
      <c r="A144" s="6"/>
      <c r="B144" s="7"/>
      <c r="C144" s="17"/>
      <c r="D144" s="33"/>
      <c r="E144" s="639" t="str">
        <f>General!G27</f>
        <v>od</v>
      </c>
      <c r="F144" s="584">
        <v>0</v>
      </c>
      <c r="G144" s="584">
        <v>0</v>
      </c>
      <c r="H144" s="584">
        <v>0</v>
      </c>
      <c r="I144" s="584">
        <v>0</v>
      </c>
      <c r="J144" s="584">
        <v>0</v>
      </c>
      <c r="K144" s="584">
        <v>0.1</v>
      </c>
      <c r="L144" s="584">
        <v>0.1</v>
      </c>
      <c r="M144" s="584">
        <v>0.1</v>
      </c>
      <c r="N144" s="584">
        <v>0.1</v>
      </c>
      <c r="O144" s="584">
        <v>0</v>
      </c>
      <c r="P144" s="584">
        <v>0</v>
      </c>
      <c r="Q144" s="584">
        <v>0</v>
      </c>
      <c r="R144" s="630"/>
      <c r="S144" s="630"/>
      <c r="T144" s="630"/>
      <c r="U144" s="630"/>
      <c r="V144" s="630"/>
      <c r="W144" s="630"/>
      <c r="X144" s="630"/>
      <c r="Z144" s="16"/>
      <c r="AA144" s="8"/>
      <c r="AB144" s="8"/>
      <c r="AC144" s="8"/>
    </row>
    <row r="145" spans="1:29" ht="13.5" customHeight="1" outlineLevel="1" x14ac:dyDescent="0.35">
      <c r="A145" s="6"/>
      <c r="B145" s="7"/>
      <c r="C145" s="17"/>
      <c r="D145" s="33"/>
      <c r="E145" s="639" t="str">
        <f>General!G28</f>
        <v>of</v>
      </c>
      <c r="F145" s="584">
        <v>0</v>
      </c>
      <c r="G145" s="584">
        <v>0</v>
      </c>
      <c r="H145" s="584">
        <v>0</v>
      </c>
      <c r="I145" s="584">
        <v>0</v>
      </c>
      <c r="J145" s="584">
        <v>0</v>
      </c>
      <c r="K145" s="584">
        <v>0.1</v>
      </c>
      <c r="L145" s="584">
        <v>0.1</v>
      </c>
      <c r="M145" s="584">
        <v>0.1</v>
      </c>
      <c r="N145" s="584">
        <v>0.1</v>
      </c>
      <c r="O145" s="584">
        <v>0</v>
      </c>
      <c r="P145" s="584">
        <v>0</v>
      </c>
      <c r="Q145" s="584">
        <v>0</v>
      </c>
      <c r="R145" s="630"/>
      <c r="S145" s="630"/>
      <c r="T145" s="630"/>
      <c r="U145" s="630"/>
      <c r="V145" s="630"/>
      <c r="W145" s="630"/>
      <c r="X145" s="630"/>
      <c r="Z145" s="16"/>
      <c r="AA145" s="8"/>
      <c r="AB145" s="8"/>
      <c r="AC145" s="8"/>
    </row>
    <row r="146" spans="1:29" ht="13.5" customHeight="1" outlineLevel="1" x14ac:dyDescent="0.35">
      <c r="A146" s="6"/>
      <c r="B146" s="7"/>
      <c r="C146" s="17"/>
      <c r="D146" s="33"/>
      <c r="E146" s="639" t="str">
        <f>General!G29</f>
        <v>r</v>
      </c>
      <c r="F146" s="584">
        <v>0</v>
      </c>
      <c r="G146" s="584">
        <v>0</v>
      </c>
      <c r="H146" s="584">
        <v>0</v>
      </c>
      <c r="I146" s="584">
        <v>0</v>
      </c>
      <c r="J146" s="584">
        <v>0</v>
      </c>
      <c r="K146" s="584">
        <v>0.1</v>
      </c>
      <c r="L146" s="584">
        <v>0.1</v>
      </c>
      <c r="M146" s="584">
        <v>0.1</v>
      </c>
      <c r="N146" s="584">
        <v>0.1</v>
      </c>
      <c r="O146" s="584">
        <v>0</v>
      </c>
      <c r="P146" s="584">
        <v>0</v>
      </c>
      <c r="Q146" s="584">
        <v>0</v>
      </c>
      <c r="R146" s="630"/>
      <c r="S146" s="630"/>
      <c r="T146" s="630"/>
      <c r="U146" s="630"/>
      <c r="V146" s="630"/>
      <c r="W146" s="630"/>
      <c r="X146" s="630"/>
      <c r="Z146" s="16"/>
      <c r="AA146" s="8"/>
      <c r="AB146" s="8"/>
      <c r="AC146" s="8"/>
    </row>
    <row r="147" spans="1:29" ht="13.5" customHeight="1" outlineLevel="1" x14ac:dyDescent="0.35">
      <c r="A147" s="6"/>
      <c r="B147" s="7"/>
      <c r="C147" s="17"/>
      <c r="D147" s="33"/>
      <c r="E147" s="639" t="str">
        <f>General!G30</f>
        <v>rd</v>
      </c>
      <c r="F147" s="584">
        <v>0</v>
      </c>
      <c r="G147" s="584">
        <v>0</v>
      </c>
      <c r="H147" s="584">
        <v>0</v>
      </c>
      <c r="I147" s="584">
        <v>0</v>
      </c>
      <c r="J147" s="584">
        <v>0</v>
      </c>
      <c r="K147" s="584">
        <v>0.1</v>
      </c>
      <c r="L147" s="584">
        <v>0.1</v>
      </c>
      <c r="M147" s="584">
        <v>0.1</v>
      </c>
      <c r="N147" s="584">
        <v>0.1</v>
      </c>
      <c r="O147" s="584">
        <v>0</v>
      </c>
      <c r="P147" s="584">
        <v>0</v>
      </c>
      <c r="Q147" s="584">
        <v>0</v>
      </c>
      <c r="R147" s="630"/>
      <c r="S147" s="630"/>
      <c r="T147" s="630"/>
      <c r="U147" s="630"/>
      <c r="V147" s="630"/>
      <c r="W147" s="630"/>
      <c r="X147" s="630"/>
      <c r="Z147" s="16"/>
      <c r="AA147" s="8"/>
      <c r="AB147" s="8"/>
      <c r="AC147" s="8"/>
    </row>
    <row r="148" spans="1:29" ht="13.5" customHeight="1" outlineLevel="1" x14ac:dyDescent="0.35">
      <c r="A148" s="6"/>
      <c r="B148" s="7"/>
      <c r="C148" s="17"/>
      <c r="D148" s="33"/>
      <c r="E148" s="639" t="str">
        <f>General!G31</f>
        <v>v</v>
      </c>
      <c r="F148" s="584">
        <v>0</v>
      </c>
      <c r="G148" s="584">
        <v>0</v>
      </c>
      <c r="H148" s="584">
        <v>0</v>
      </c>
      <c r="I148" s="584">
        <v>0</v>
      </c>
      <c r="J148" s="584">
        <v>0</v>
      </c>
      <c r="K148" s="584">
        <v>0.1</v>
      </c>
      <c r="L148" s="584">
        <v>0.1</v>
      </c>
      <c r="M148" s="584">
        <v>0.1</v>
      </c>
      <c r="N148" s="584">
        <v>0.1</v>
      </c>
      <c r="O148" s="584">
        <v>0</v>
      </c>
      <c r="P148" s="584">
        <v>0</v>
      </c>
      <c r="Q148" s="584">
        <v>0</v>
      </c>
      <c r="R148" s="630"/>
      <c r="S148" s="630"/>
      <c r="T148" s="630"/>
      <c r="U148" s="630"/>
      <c r="V148" s="630"/>
      <c r="W148" s="630"/>
      <c r="X148" s="630"/>
      <c r="Z148" s="16"/>
      <c r="AA148" s="8"/>
      <c r="AB148" s="8"/>
      <c r="AC148" s="8"/>
    </row>
    <row r="149" spans="1:29" ht="13.5" customHeight="1" outlineLevel="1" x14ac:dyDescent="0.35">
      <c r="A149" s="6"/>
      <c r="B149" s="7"/>
      <c r="C149" s="17"/>
      <c r="D149" s="33"/>
      <c r="E149" s="639" t="str">
        <f>General!G32</f>
        <v>w</v>
      </c>
      <c r="F149" s="584">
        <v>0</v>
      </c>
      <c r="G149" s="584">
        <v>0</v>
      </c>
      <c r="H149" s="584">
        <v>0</v>
      </c>
      <c r="I149" s="584">
        <v>0</v>
      </c>
      <c r="J149" s="584">
        <v>0</v>
      </c>
      <c r="K149" s="584">
        <v>0.1</v>
      </c>
      <c r="L149" s="584">
        <v>0.1</v>
      </c>
      <c r="M149" s="584">
        <v>0.1</v>
      </c>
      <c r="N149" s="584">
        <v>0.1</v>
      </c>
      <c r="O149" s="584">
        <v>0</v>
      </c>
      <c r="P149" s="584">
        <v>0</v>
      </c>
      <c r="Q149" s="584">
        <v>0</v>
      </c>
      <c r="R149" s="630"/>
      <c r="S149" s="630"/>
      <c r="T149" s="630"/>
      <c r="U149" s="630"/>
      <c r="V149" s="630"/>
      <c r="W149" s="630"/>
      <c r="X149" s="630"/>
      <c r="Z149" s="16"/>
      <c r="AA149" s="8"/>
      <c r="AB149" s="8"/>
      <c r="AC149" s="8"/>
    </row>
    <row r="150" spans="1:29" ht="13.5" customHeight="1" outlineLevel="1" x14ac:dyDescent="0.35">
      <c r="A150" s="6"/>
      <c r="B150" s="7"/>
      <c r="C150" s="17"/>
      <c r="D150" s="33"/>
      <c r="E150" s="639" t="str">
        <f>General!G33</f>
        <v>wd</v>
      </c>
      <c r="F150" s="584">
        <v>0</v>
      </c>
      <c r="G150" s="584">
        <v>0</v>
      </c>
      <c r="H150" s="584">
        <v>0</v>
      </c>
      <c r="I150" s="584">
        <v>0</v>
      </c>
      <c r="J150" s="584">
        <v>0</v>
      </c>
      <c r="K150" s="584">
        <v>0.1</v>
      </c>
      <c r="L150" s="584">
        <v>0.1</v>
      </c>
      <c r="M150" s="584">
        <v>0.1</v>
      </c>
      <c r="N150" s="584">
        <v>0.1</v>
      </c>
      <c r="O150" s="584">
        <v>0</v>
      </c>
      <c r="P150" s="584">
        <v>0</v>
      </c>
      <c r="Q150" s="584">
        <v>0</v>
      </c>
      <c r="R150" s="630"/>
      <c r="S150" s="630"/>
      <c r="T150" s="630"/>
      <c r="U150" s="630"/>
      <c r="V150" s="630"/>
      <c r="W150" s="630"/>
      <c r="X150" s="630"/>
      <c r="Z150" s="16"/>
      <c r="AA150" s="8"/>
      <c r="AB150" s="8"/>
      <c r="AC150" s="8"/>
    </row>
    <row r="151" spans="1:29" ht="13.5" customHeight="1" outlineLevel="1" x14ac:dyDescent="0.35">
      <c r="A151" s="6"/>
      <c r="B151" s="7"/>
      <c r="C151" s="17"/>
      <c r="D151" s="33"/>
      <c r="E151" s="639" t="str">
        <f>General!G34</f>
        <v>z</v>
      </c>
      <c r="F151" s="584">
        <v>0</v>
      </c>
      <c r="G151" s="584">
        <v>0</v>
      </c>
      <c r="H151" s="584">
        <v>0</v>
      </c>
      <c r="I151" s="584">
        <v>0</v>
      </c>
      <c r="J151" s="584">
        <v>0</v>
      </c>
      <c r="K151" s="584">
        <v>0.1</v>
      </c>
      <c r="L151" s="584">
        <v>0.1</v>
      </c>
      <c r="M151" s="584">
        <v>0.1</v>
      </c>
      <c r="N151" s="584">
        <v>0.1</v>
      </c>
      <c r="O151" s="584">
        <v>0</v>
      </c>
      <c r="P151" s="584">
        <v>0</v>
      </c>
      <c r="Q151" s="584">
        <v>0</v>
      </c>
      <c r="R151" s="630"/>
      <c r="S151" s="630"/>
      <c r="T151" s="630"/>
      <c r="U151" s="630"/>
      <c r="V151" s="630"/>
      <c r="W151" s="630"/>
      <c r="X151" s="630"/>
      <c r="Z151" s="16"/>
      <c r="AA151" s="8"/>
      <c r="AB151" s="8"/>
      <c r="AC151" s="8"/>
    </row>
    <row r="152" spans="1:29" ht="13.5" customHeight="1" outlineLevel="1" x14ac:dyDescent="0.35">
      <c r="A152" s="6"/>
      <c r="B152" s="7"/>
      <c r="C152" s="17"/>
      <c r="D152" s="33"/>
      <c r="E152" s="639" t="str">
        <f>General!G35</f>
        <v>zd</v>
      </c>
      <c r="F152" s="584">
        <v>0</v>
      </c>
      <c r="G152" s="584">
        <v>0</v>
      </c>
      <c r="H152" s="584">
        <v>0</v>
      </c>
      <c r="I152" s="584">
        <v>0</v>
      </c>
      <c r="J152" s="584">
        <v>0</v>
      </c>
      <c r="K152" s="584">
        <v>0.1</v>
      </c>
      <c r="L152" s="584">
        <v>0.1</v>
      </c>
      <c r="M152" s="584">
        <v>0.1</v>
      </c>
      <c r="N152" s="584">
        <v>0.1</v>
      </c>
      <c r="O152" s="584">
        <v>0</v>
      </c>
      <c r="P152" s="584">
        <v>0</v>
      </c>
      <c r="Q152" s="584">
        <v>0</v>
      </c>
      <c r="R152" s="630"/>
      <c r="S152" s="630"/>
      <c r="T152" s="630"/>
      <c r="U152" s="630"/>
      <c r="V152" s="630"/>
      <c r="W152" s="630"/>
      <c r="X152" s="630"/>
      <c r="Z152" s="16"/>
      <c r="AA152" s="8"/>
      <c r="AB152" s="8"/>
      <c r="AC152" s="8"/>
    </row>
    <row r="153" spans="1:29" ht="5.15" customHeight="1" outlineLevel="1" x14ac:dyDescent="0.35">
      <c r="A153" s="6"/>
      <c r="B153" s="7"/>
      <c r="C153" s="17"/>
      <c r="D153" s="33"/>
      <c r="E153" s="630"/>
      <c r="F153" s="630"/>
      <c r="G153" s="630"/>
      <c r="H153" s="630"/>
      <c r="I153" s="630"/>
      <c r="J153" s="630"/>
      <c r="K153" s="630"/>
      <c r="L153" s="630"/>
      <c r="M153" s="630"/>
      <c r="N153" s="630"/>
      <c r="O153" s="630"/>
      <c r="P153" s="630"/>
      <c r="Q153" s="630"/>
      <c r="R153" s="630"/>
      <c r="S153" s="630"/>
      <c r="T153" s="630"/>
      <c r="U153" s="630"/>
      <c r="V153" s="630"/>
      <c r="W153" s="630"/>
      <c r="X153" s="630"/>
      <c r="Z153" s="16"/>
      <c r="AA153" s="8"/>
      <c r="AB153" s="8"/>
      <c r="AC153" s="8"/>
    </row>
    <row r="154" spans="1:29" ht="25.4" customHeight="1" x14ac:dyDescent="0.35">
      <c r="A154" s="6"/>
      <c r="B154" s="7"/>
      <c r="C154" s="39"/>
      <c r="D154" s="39"/>
      <c r="E154" s="40" t="str">
        <f>E95</f>
        <v>Labour Phases</v>
      </c>
      <c r="F154" s="39"/>
      <c r="G154" s="39"/>
      <c r="H154" s="39"/>
      <c r="I154" s="39"/>
      <c r="J154" s="39"/>
      <c r="K154" s="39"/>
      <c r="L154" s="39"/>
      <c r="M154" s="39"/>
      <c r="N154" s="39"/>
      <c r="O154" s="39"/>
      <c r="P154" s="39"/>
      <c r="Q154" s="39"/>
      <c r="R154" s="39"/>
      <c r="S154" s="39"/>
      <c r="T154" s="39"/>
      <c r="U154" s="39"/>
      <c r="V154" s="39"/>
      <c r="W154" s="39"/>
      <c r="X154" s="39"/>
      <c r="Y154" s="39"/>
      <c r="Z154" s="41" t="s">
        <v>10</v>
      </c>
      <c r="AA154" s="8"/>
      <c r="AB154" s="8"/>
      <c r="AC154" s="8"/>
    </row>
    <row r="155" spans="1:29" ht="12" customHeight="1" x14ac:dyDescent="0.35">
      <c r="A155" s="6"/>
      <c r="B155" s="7"/>
      <c r="C155" s="7"/>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row>
  </sheetData>
  <mergeCells count="1">
    <mergeCell ref="E99:F99"/>
  </mergeCells>
  <phoneticPr fontId="11"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35991-6B0F-4956-BCC2-6048DDDF1770}">
  <sheetPr codeName="Sheet8"/>
  <dimension ref="A1:CF1062"/>
  <sheetViews>
    <sheetView topLeftCell="A63" zoomScale="80" zoomScaleNormal="80" workbookViewId="0">
      <selection activeCell="H18" sqref="H18"/>
    </sheetView>
  </sheetViews>
  <sheetFormatPr defaultColWidth="11.54296875" defaultRowHeight="12" customHeight="1" outlineLevelRow="2" x14ac:dyDescent="0.35"/>
  <cols>
    <col min="1" max="1" width="4.54296875" customWidth="1"/>
    <col min="2" max="2" width="1.54296875" customWidth="1"/>
    <col min="3" max="4" width="0.54296875" customWidth="1"/>
    <col min="5" max="6" width="1.54296875" customWidth="1"/>
    <col min="7" max="7" width="13.54296875" customWidth="1"/>
    <col min="30" max="31" width="6.54296875" customWidth="1"/>
    <col min="39" max="45" width="13.1796875" bestFit="1" customWidth="1"/>
  </cols>
  <sheetData>
    <row r="1" spans="1:32" ht="12" customHeight="1" x14ac:dyDescent="0.35">
      <c r="A1" s="6"/>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row>
    <row r="2" spans="1:32" ht="12" customHeight="1" x14ac:dyDescent="0.35">
      <c r="A2" s="6"/>
      <c r="B2" s="65"/>
      <c r="C2" s="65"/>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row>
    <row r="3" spans="1:32" ht="5.15" customHeight="1" outlineLevel="1" thickBot="1" x14ac:dyDescent="0.4">
      <c r="A3" s="6"/>
      <c r="B3" s="65"/>
      <c r="C3" s="65"/>
      <c r="D3" s="65"/>
      <c r="E3" s="65"/>
      <c r="F3" s="65"/>
      <c r="G3" s="65"/>
      <c r="H3" s="65"/>
      <c r="I3" s="65"/>
      <c r="J3" s="65"/>
      <c r="K3" s="65"/>
      <c r="L3" s="65"/>
      <c r="M3" s="65"/>
      <c r="N3" s="65"/>
      <c r="O3" s="65"/>
      <c r="P3" s="65"/>
      <c r="Q3" s="65"/>
      <c r="R3" s="65"/>
      <c r="S3" s="65"/>
      <c r="T3" s="65"/>
      <c r="U3" s="65"/>
      <c r="V3" s="65"/>
      <c r="W3" s="65"/>
      <c r="X3" s="65"/>
      <c r="Y3" s="65"/>
      <c r="Z3" s="65"/>
      <c r="AA3" s="65"/>
      <c r="AB3" s="65"/>
      <c r="AC3" s="65"/>
      <c r="AD3" s="65"/>
      <c r="AE3" s="65"/>
      <c r="AF3" s="65"/>
    </row>
    <row r="4" spans="1:32" ht="5.15" customHeight="1" outlineLevel="1" x14ac:dyDescent="0.35">
      <c r="A4" s="6"/>
      <c r="B4" s="66"/>
      <c r="C4" s="9" t="s">
        <v>0</v>
      </c>
      <c r="D4" s="9"/>
      <c r="E4" s="9"/>
      <c r="F4" s="9"/>
      <c r="G4" s="9"/>
      <c r="H4" s="9"/>
      <c r="I4" s="9"/>
      <c r="J4" s="9"/>
      <c r="K4" s="10"/>
      <c r="L4" s="10"/>
      <c r="M4" s="10"/>
      <c r="N4" s="10"/>
      <c r="O4" s="10"/>
      <c r="P4" s="10"/>
      <c r="Q4" s="10"/>
      <c r="R4" s="10"/>
      <c r="S4" s="10"/>
      <c r="T4" s="10"/>
      <c r="U4" s="10"/>
      <c r="V4" s="10"/>
      <c r="W4" s="10"/>
      <c r="X4" s="10"/>
      <c r="Y4" s="10"/>
      <c r="Z4" s="10"/>
      <c r="AA4" s="10"/>
      <c r="AB4" s="10"/>
      <c r="AC4" s="10"/>
      <c r="AD4" s="67" t="s">
        <v>82</v>
      </c>
      <c r="AE4" s="11"/>
      <c r="AF4" s="68"/>
    </row>
    <row r="5" spans="1:32" ht="13.4" customHeight="1" outlineLevel="1" collapsed="1" x14ac:dyDescent="0.35">
      <c r="A5" s="6"/>
      <c r="B5" s="66"/>
      <c r="C5" s="12"/>
      <c r="D5" s="12">
        <v>0</v>
      </c>
      <c r="E5" s="12" t="s">
        <v>1</v>
      </c>
      <c r="F5" s="69"/>
      <c r="G5" s="70" t="s">
        <v>83</v>
      </c>
      <c r="H5" s="71"/>
      <c r="I5" s="71"/>
      <c r="J5" s="71"/>
      <c r="K5" s="71"/>
      <c r="L5" s="71"/>
      <c r="M5" s="71"/>
      <c r="N5" s="71"/>
      <c r="O5" s="71"/>
      <c r="P5" s="71"/>
      <c r="Q5" s="71"/>
      <c r="R5" s="71"/>
      <c r="S5" s="72"/>
      <c r="T5" s="71"/>
      <c r="U5" s="71"/>
      <c r="V5" s="71"/>
      <c r="W5" s="71"/>
      <c r="X5" s="71"/>
      <c r="Y5" s="71"/>
      <c r="Z5" s="72"/>
      <c r="AA5" s="72"/>
      <c r="AB5" s="72"/>
      <c r="AC5" s="72"/>
      <c r="AD5" s="72"/>
      <c r="AE5" s="16"/>
      <c r="AF5" s="68"/>
    </row>
    <row r="6" spans="1:32" ht="13.4" customHeight="1" outlineLevel="1" x14ac:dyDescent="0.35">
      <c r="A6" s="6"/>
      <c r="B6" s="66"/>
      <c r="C6" s="12"/>
      <c r="D6" s="12"/>
      <c r="E6" s="17"/>
      <c r="F6" s="73"/>
      <c r="G6" s="74" t="s">
        <v>84</v>
      </c>
      <c r="H6" s="74"/>
      <c r="I6" s="74"/>
      <c r="J6" s="74"/>
      <c r="K6" s="74"/>
      <c r="L6" s="74"/>
      <c r="M6" s="74"/>
      <c r="N6" s="74"/>
      <c r="O6" s="74"/>
      <c r="P6" s="74"/>
      <c r="Q6" s="74"/>
      <c r="R6" s="74"/>
      <c r="S6" s="75"/>
      <c r="T6" s="76"/>
      <c r="U6" s="76"/>
      <c r="V6" s="76"/>
      <c r="W6" s="76"/>
      <c r="X6" s="76"/>
      <c r="Y6" s="76"/>
      <c r="Z6" s="75"/>
      <c r="AA6" s="75"/>
      <c r="AB6" s="75"/>
      <c r="AC6" s="75"/>
      <c r="AD6" s="75"/>
      <c r="AE6" s="16"/>
      <c r="AF6" s="68"/>
    </row>
    <row r="7" spans="1:32" ht="13.4" customHeight="1" outlineLevel="1" x14ac:dyDescent="0.35">
      <c r="A7" s="6"/>
      <c r="B7" s="66"/>
      <c r="C7" s="17"/>
      <c r="D7" s="12"/>
      <c r="E7" s="17"/>
      <c r="F7" s="73"/>
      <c r="G7" s="77">
        <v>37998.514178240737</v>
      </c>
      <c r="H7" s="78">
        <v>37998.514178240737</v>
      </c>
      <c r="I7" s="74"/>
      <c r="J7" s="74"/>
      <c r="K7" s="74"/>
      <c r="L7" s="74"/>
      <c r="M7" s="74"/>
      <c r="N7" s="74"/>
      <c r="O7" s="74"/>
      <c r="P7" s="74"/>
      <c r="Q7" s="74"/>
      <c r="R7" s="74"/>
      <c r="S7" s="75"/>
      <c r="T7" s="76"/>
      <c r="U7" s="76"/>
      <c r="V7" s="76"/>
      <c r="W7" s="76"/>
      <c r="X7" s="76"/>
      <c r="Y7" s="76"/>
      <c r="Z7" s="75"/>
      <c r="AA7" s="75"/>
      <c r="AB7" s="75"/>
      <c r="AC7" s="75"/>
      <c r="AD7" s="75"/>
      <c r="AE7" s="16"/>
      <c r="AF7" s="68"/>
    </row>
    <row r="8" spans="1:32" ht="13.4" customHeight="1" outlineLevel="1" x14ac:dyDescent="0.35">
      <c r="A8" s="6"/>
      <c r="B8" s="66"/>
      <c r="C8" s="17">
        <v>1</v>
      </c>
      <c r="D8" s="12"/>
      <c r="E8" s="17"/>
      <c r="F8" s="79"/>
      <c r="G8" s="80"/>
      <c r="H8" s="81"/>
      <c r="I8" s="81"/>
      <c r="J8" s="81"/>
      <c r="K8" s="81"/>
      <c r="L8" s="81"/>
      <c r="M8" s="81"/>
      <c r="N8" s="81"/>
      <c r="O8" s="81"/>
      <c r="P8" s="81"/>
      <c r="Q8" s="81"/>
      <c r="R8" s="81"/>
      <c r="S8" s="82"/>
      <c r="T8" s="83"/>
      <c r="U8" s="83"/>
      <c r="V8" s="83"/>
      <c r="W8" s="83"/>
      <c r="X8" s="83"/>
      <c r="Y8" s="83"/>
      <c r="Z8" s="82"/>
      <c r="AA8" s="82"/>
      <c r="AB8" s="82"/>
      <c r="AC8" s="82"/>
      <c r="AD8" s="82"/>
      <c r="AE8" s="16"/>
      <c r="AF8" s="68"/>
    </row>
    <row r="9" spans="1:32" ht="13.4" customHeight="1" outlineLevel="1" x14ac:dyDescent="0.35">
      <c r="A9" s="6"/>
      <c r="B9" s="66"/>
      <c r="C9" s="17"/>
      <c r="D9" s="17"/>
      <c r="E9" s="17"/>
      <c r="F9" s="17"/>
      <c r="G9" s="22"/>
      <c r="H9" s="22"/>
      <c r="I9" s="22"/>
      <c r="J9" s="22"/>
      <c r="K9" s="22"/>
      <c r="L9" s="22"/>
      <c r="M9" s="22"/>
      <c r="N9" s="22"/>
      <c r="O9" s="22"/>
      <c r="P9" s="22"/>
      <c r="Q9" s="22"/>
      <c r="R9" s="22"/>
      <c r="S9" s="22"/>
      <c r="T9" s="22"/>
      <c r="U9" s="22"/>
      <c r="V9" s="22"/>
      <c r="W9" s="22"/>
      <c r="X9" s="22"/>
      <c r="Y9" s="22"/>
      <c r="Z9" s="22"/>
      <c r="AA9" s="22"/>
      <c r="AB9" s="22"/>
      <c r="AC9" s="22"/>
      <c r="AD9" s="22"/>
      <c r="AE9" s="16"/>
      <c r="AF9" s="68"/>
    </row>
    <row r="10" spans="1:32" ht="13.4" customHeight="1" outlineLevel="1" x14ac:dyDescent="0.35">
      <c r="A10" s="6"/>
      <c r="B10" s="66"/>
      <c r="C10" s="17"/>
      <c r="D10" s="17"/>
      <c r="E10" s="17"/>
      <c r="F10" s="17"/>
      <c r="G10" s="17"/>
      <c r="H10" s="17"/>
      <c r="I10" s="17"/>
      <c r="J10" s="17"/>
      <c r="K10" s="17"/>
      <c r="L10" s="22"/>
      <c r="M10" s="22"/>
      <c r="N10" s="22"/>
      <c r="O10" s="22"/>
      <c r="P10" s="22"/>
      <c r="Q10" s="22"/>
      <c r="R10" s="22"/>
      <c r="S10" s="22"/>
      <c r="T10" s="22"/>
      <c r="U10" s="22"/>
      <c r="V10" s="22"/>
      <c r="W10" s="22"/>
      <c r="X10" s="22"/>
      <c r="Y10" s="22"/>
      <c r="Z10" s="22"/>
      <c r="AA10" s="22"/>
      <c r="AB10" s="22"/>
      <c r="AC10" s="22"/>
      <c r="AD10" s="22"/>
      <c r="AE10" s="16"/>
      <c r="AF10" s="68"/>
    </row>
    <row r="11" spans="1:32" ht="13.4" customHeight="1" outlineLevel="1" x14ac:dyDescent="0.35">
      <c r="A11" s="6"/>
      <c r="B11" s="66"/>
      <c r="C11" s="17"/>
      <c r="D11" s="17"/>
      <c r="E11" s="17"/>
      <c r="F11" s="17"/>
      <c r="G11" s="23"/>
      <c r="H11" s="23"/>
      <c r="I11" s="23"/>
      <c r="J11" s="23"/>
      <c r="K11" s="23"/>
      <c r="L11" s="23"/>
      <c r="M11" s="23"/>
      <c r="N11" s="23"/>
      <c r="O11" s="23"/>
      <c r="P11" s="23"/>
      <c r="Q11" s="23"/>
      <c r="R11" s="23"/>
      <c r="S11" s="23"/>
      <c r="T11" s="23"/>
      <c r="U11" s="23"/>
      <c r="V11" s="23"/>
      <c r="W11" s="23"/>
      <c r="X11" s="23"/>
      <c r="Y11" s="23"/>
      <c r="Z11" s="23"/>
      <c r="AA11" s="24"/>
      <c r="AB11" s="24"/>
      <c r="AC11" s="24"/>
      <c r="AD11" s="24"/>
      <c r="AE11" s="16"/>
      <c r="AF11" s="68"/>
    </row>
    <row r="12" spans="1:32" ht="13.4" customHeight="1" outlineLevel="1" x14ac:dyDescent="0.35">
      <c r="A12" s="6"/>
      <c r="B12" s="66"/>
      <c r="C12" s="17"/>
      <c r="D12" s="17"/>
      <c r="E12" s="17"/>
      <c r="F12" s="17"/>
      <c r="G12" s="23"/>
      <c r="H12" s="23"/>
      <c r="I12" s="23"/>
      <c r="J12" s="23"/>
      <c r="K12" s="23"/>
      <c r="L12" s="23"/>
      <c r="M12" s="23"/>
      <c r="N12" s="23"/>
      <c r="O12" s="23"/>
      <c r="P12" s="23"/>
      <c r="Q12" s="23"/>
      <c r="R12" s="23"/>
      <c r="S12" s="23"/>
      <c r="T12" s="23"/>
      <c r="U12" s="23"/>
      <c r="V12" s="23"/>
      <c r="W12" s="23"/>
      <c r="X12" s="23"/>
      <c r="Y12" s="23"/>
      <c r="Z12" s="23"/>
      <c r="AA12" s="24"/>
      <c r="AB12" s="24"/>
      <c r="AC12" s="24"/>
      <c r="AD12" s="24"/>
      <c r="AE12" s="16"/>
      <c r="AF12" s="68"/>
    </row>
    <row r="13" spans="1:32" ht="5.15" customHeight="1" outlineLevel="1" x14ac:dyDescent="0.35">
      <c r="A13" s="6"/>
      <c r="B13" s="66"/>
      <c r="C13" s="12" t="s">
        <v>85</v>
      </c>
      <c r="D13" s="17"/>
      <c r="E13" s="17"/>
      <c r="F13" s="17"/>
      <c r="G13" s="23"/>
      <c r="H13" s="23"/>
      <c r="I13" s="23"/>
      <c r="J13" s="84" t="s">
        <v>86</v>
      </c>
      <c r="K13" s="23"/>
      <c r="L13" s="23"/>
      <c r="M13" s="23"/>
      <c r="N13" s="23"/>
      <c r="O13" s="23"/>
      <c r="P13" s="23"/>
      <c r="Q13" s="23"/>
      <c r="R13" s="23"/>
      <c r="S13" s="23"/>
      <c r="T13" s="23"/>
      <c r="U13" s="23"/>
      <c r="V13" s="23"/>
      <c r="W13" s="23"/>
      <c r="X13" s="23"/>
      <c r="Y13" s="23"/>
      <c r="Z13" s="23"/>
      <c r="AA13" s="24"/>
      <c r="AB13" s="24"/>
      <c r="AC13" s="24"/>
      <c r="AD13" s="24"/>
      <c r="AE13" s="16"/>
      <c r="AF13" s="68"/>
    </row>
    <row r="14" spans="1:32" ht="5.15" customHeight="1" outlineLevel="1" x14ac:dyDescent="0.35">
      <c r="A14" s="6"/>
      <c r="B14" s="66"/>
      <c r="C14" s="17"/>
      <c r="D14" s="17"/>
      <c r="E14" s="17"/>
      <c r="F14" s="13"/>
      <c r="G14" s="85"/>
      <c r="H14" s="85"/>
      <c r="I14" s="85"/>
      <c r="J14" s="85"/>
      <c r="K14" s="85"/>
      <c r="L14" s="85"/>
      <c r="M14" s="85"/>
      <c r="N14" s="85"/>
      <c r="O14" s="85"/>
      <c r="P14" s="85"/>
      <c r="Q14" s="85"/>
      <c r="R14" s="85"/>
      <c r="S14" s="85"/>
      <c r="T14" s="85"/>
      <c r="U14" s="85"/>
      <c r="V14" s="85"/>
      <c r="W14" s="85"/>
      <c r="X14" s="85"/>
      <c r="Y14" s="85"/>
      <c r="Z14" s="85"/>
      <c r="AA14" s="13"/>
      <c r="AB14" s="13"/>
      <c r="AC14" s="13"/>
      <c r="AD14" s="13"/>
      <c r="AE14" s="16"/>
      <c r="AF14" s="68"/>
    </row>
    <row r="15" spans="1:32" ht="13.4" customHeight="1" outlineLevel="1" x14ac:dyDescent="0.35">
      <c r="A15" s="6"/>
      <c r="B15" s="66"/>
      <c r="C15" s="17"/>
      <c r="D15" s="17"/>
      <c r="E15" s="17"/>
      <c r="F15" s="13"/>
      <c r="G15" s="86"/>
      <c r="H15" s="86"/>
      <c r="I15" s="86"/>
      <c r="J15" s="86"/>
      <c r="K15" s="86"/>
      <c r="L15" s="86"/>
      <c r="M15" s="86"/>
      <c r="N15" s="86"/>
      <c r="O15" s="86"/>
      <c r="P15" s="86"/>
      <c r="Q15" s="86"/>
      <c r="R15" s="86"/>
      <c r="S15" s="86"/>
      <c r="T15" s="86"/>
      <c r="U15" s="86"/>
      <c r="V15" s="86"/>
      <c r="W15" s="86"/>
      <c r="X15" s="86"/>
      <c r="Y15" s="86"/>
      <c r="Z15" s="86"/>
      <c r="AA15" s="13"/>
      <c r="AB15" s="13"/>
      <c r="AC15" s="13"/>
      <c r="AD15" s="13"/>
      <c r="AE15" s="16"/>
      <c r="AF15" s="68"/>
    </row>
    <row r="16" spans="1:32" ht="13.4" customHeight="1" outlineLevel="1" x14ac:dyDescent="0.35">
      <c r="A16" s="6"/>
      <c r="B16" s="66"/>
      <c r="C16" s="17"/>
      <c r="D16" s="17"/>
      <c r="E16" s="17"/>
      <c r="F16" s="13"/>
      <c r="G16" s="87" t="s">
        <v>87</v>
      </c>
      <c r="H16" s="86"/>
      <c r="I16" s="86"/>
      <c r="J16" s="86"/>
      <c r="K16" s="99" t="str">
        <f>J75</f>
        <v>typ</v>
      </c>
      <c r="L16" s="99" t="str">
        <f t="shared" ref="L16:T16" si="0">K75</f>
        <v>z0</v>
      </c>
      <c r="M16" s="99" t="str">
        <f t="shared" si="0"/>
        <v>z1</v>
      </c>
      <c r="N16" s="99" t="str">
        <f t="shared" si="0"/>
        <v>z2</v>
      </c>
      <c r="O16" s="99" t="str">
        <f t="shared" si="0"/>
        <v>z3</v>
      </c>
      <c r="P16" s="99" t="str">
        <f t="shared" si="0"/>
        <v>z4</v>
      </c>
      <c r="Q16" s="99" t="str">
        <f t="shared" si="0"/>
        <v>z5</v>
      </c>
      <c r="R16" s="99" t="str">
        <f t="shared" si="0"/>
        <v>z6</v>
      </c>
      <c r="S16" s="99" t="str">
        <f>R75</f>
        <v>z7</v>
      </c>
      <c r="T16" s="99" t="str">
        <f t="shared" si="0"/>
        <v>z8</v>
      </c>
      <c r="U16" s="86"/>
      <c r="V16" s="86"/>
      <c r="W16" s="86"/>
      <c r="X16" s="86"/>
      <c r="Y16" s="86"/>
      <c r="Z16" s="86"/>
      <c r="AA16" s="13"/>
      <c r="AB16" s="13"/>
      <c r="AC16" s="13"/>
      <c r="AD16" s="13"/>
      <c r="AE16" s="16"/>
      <c r="AF16" s="68"/>
    </row>
    <row r="17" spans="1:32" ht="13.4" customHeight="1" outlineLevel="1" x14ac:dyDescent="0.35">
      <c r="A17" s="6"/>
      <c r="B17" s="66"/>
      <c r="C17" s="17"/>
      <c r="D17" s="17"/>
      <c r="E17" s="17"/>
      <c r="F17" s="13"/>
      <c r="G17" s="86"/>
      <c r="H17" s="88" t="s">
        <v>88</v>
      </c>
      <c r="I17" s="88"/>
      <c r="J17" s="88"/>
      <c r="K17" s="89">
        <v>0.2</v>
      </c>
      <c r="L17" s="89">
        <v>0.2</v>
      </c>
      <c r="M17" s="89">
        <v>0.2</v>
      </c>
      <c r="N17" s="89">
        <v>0.2</v>
      </c>
      <c r="O17" s="89">
        <v>0.2</v>
      </c>
      <c r="P17" s="89">
        <v>0.2</v>
      </c>
      <c r="Q17" s="89">
        <v>0.2</v>
      </c>
      <c r="R17" s="89">
        <v>0.2</v>
      </c>
      <c r="S17" s="89">
        <v>0.2</v>
      </c>
      <c r="T17" s="89">
        <v>0.2</v>
      </c>
      <c r="U17" s="86"/>
      <c r="V17" s="86"/>
      <c r="W17" s="86"/>
      <c r="X17" s="86"/>
      <c r="Y17" s="86"/>
      <c r="Z17" s="86"/>
      <c r="AA17" s="13"/>
      <c r="AB17" s="13"/>
      <c r="AC17" s="13"/>
      <c r="AD17" s="13"/>
      <c r="AE17" s="16"/>
      <c r="AF17" s="68"/>
    </row>
    <row r="18" spans="1:32" ht="13.4" customHeight="1" outlineLevel="1" x14ac:dyDescent="0.35">
      <c r="A18" s="6"/>
      <c r="B18" s="66"/>
      <c r="C18" s="17"/>
      <c r="D18" s="17"/>
      <c r="E18" s="17"/>
      <c r="F18" s="13"/>
      <c r="G18" s="86"/>
      <c r="H18" s="88" t="s">
        <v>394</v>
      </c>
      <c r="I18" s="88"/>
      <c r="J18" s="88"/>
      <c r="K18" s="89">
        <v>2</v>
      </c>
      <c r="L18" s="89">
        <v>2</v>
      </c>
      <c r="M18" s="89">
        <v>2</v>
      </c>
      <c r="N18" s="89">
        <v>2</v>
      </c>
      <c r="O18" s="89">
        <v>2</v>
      </c>
      <c r="P18" s="89">
        <v>2</v>
      </c>
      <c r="Q18" s="89">
        <v>2</v>
      </c>
      <c r="R18" s="89">
        <v>2</v>
      </c>
      <c r="S18" s="89">
        <v>2</v>
      </c>
      <c r="T18" s="89">
        <v>2</v>
      </c>
      <c r="U18" s="86"/>
      <c r="V18" s="86"/>
      <c r="W18" s="86"/>
      <c r="X18" s="86"/>
      <c r="Y18" s="86"/>
      <c r="Z18" s="86"/>
      <c r="AA18" s="13"/>
      <c r="AB18" s="13"/>
      <c r="AC18" s="13"/>
      <c r="AD18" s="13"/>
      <c r="AE18" s="16"/>
      <c r="AF18" s="68"/>
    </row>
    <row r="19" spans="1:32" ht="13.4" customHeight="1" outlineLevel="1" x14ac:dyDescent="0.35">
      <c r="A19" s="6"/>
      <c r="B19" s="66"/>
      <c r="C19" s="17"/>
      <c r="D19" s="17"/>
      <c r="E19" s="17"/>
      <c r="F19" s="13"/>
      <c r="G19" s="86"/>
      <c r="H19" s="86"/>
      <c r="I19" s="86"/>
      <c r="J19" s="86"/>
      <c r="K19" s="86"/>
      <c r="L19" s="86"/>
      <c r="M19" s="86"/>
      <c r="N19" s="86"/>
      <c r="O19" s="86"/>
      <c r="P19" s="86"/>
      <c r="Q19" s="86"/>
      <c r="R19" s="86"/>
      <c r="S19" s="86"/>
      <c r="T19" s="86"/>
      <c r="U19" s="86"/>
      <c r="V19" s="86"/>
      <c r="W19" s="86"/>
      <c r="X19" s="86"/>
      <c r="Y19" s="86"/>
      <c r="Z19" s="86"/>
      <c r="AA19" s="13"/>
      <c r="AB19" s="13"/>
      <c r="AC19" s="13"/>
      <c r="AD19" s="13"/>
      <c r="AE19" s="16"/>
      <c r="AF19" s="68"/>
    </row>
    <row r="20" spans="1:32" ht="13.4" customHeight="1" outlineLevel="1" x14ac:dyDescent="0.35">
      <c r="A20" s="6"/>
      <c r="B20" s="66"/>
      <c r="C20" s="17"/>
      <c r="D20" s="17"/>
      <c r="E20" s="17"/>
      <c r="F20" s="13"/>
      <c r="G20" s="86"/>
      <c r="H20" s="88" t="s">
        <v>1083</v>
      </c>
      <c r="I20" s="88"/>
      <c r="J20" s="88"/>
      <c r="K20" s="827">
        <v>30</v>
      </c>
      <c r="L20" s="827">
        <f>K20</f>
        <v>30</v>
      </c>
      <c r="M20" s="827">
        <f t="shared" ref="M20:T20" si="1">L20</f>
        <v>30</v>
      </c>
      <c r="N20" s="827">
        <f t="shared" si="1"/>
        <v>30</v>
      </c>
      <c r="O20" s="827">
        <f t="shared" si="1"/>
        <v>30</v>
      </c>
      <c r="P20" s="827">
        <f t="shared" si="1"/>
        <v>30</v>
      </c>
      <c r="Q20" s="827">
        <f t="shared" si="1"/>
        <v>30</v>
      </c>
      <c r="R20" s="827">
        <f t="shared" si="1"/>
        <v>30</v>
      </c>
      <c r="S20" s="827">
        <f t="shared" si="1"/>
        <v>30</v>
      </c>
      <c r="T20" s="827">
        <f t="shared" si="1"/>
        <v>30</v>
      </c>
      <c r="U20" s="86"/>
      <c r="V20" s="86"/>
      <c r="W20" s="86"/>
      <c r="X20" s="86"/>
      <c r="Y20" s="86"/>
      <c r="Z20" s="86"/>
      <c r="AA20" s="13"/>
      <c r="AB20" s="13"/>
      <c r="AC20" s="13"/>
      <c r="AD20" s="13"/>
      <c r="AE20" s="16"/>
      <c r="AF20" s="68"/>
    </row>
    <row r="21" spans="1:32" ht="13.4" customHeight="1" outlineLevel="1" x14ac:dyDescent="0.35">
      <c r="A21" s="6"/>
      <c r="B21" s="66"/>
      <c r="C21" s="17"/>
      <c r="D21" s="17"/>
      <c r="E21" s="17"/>
      <c r="F21" s="13"/>
      <c r="G21" s="86"/>
      <c r="H21" s="86" t="s">
        <v>1084</v>
      </c>
      <c r="I21" s="86"/>
      <c r="J21" s="86"/>
      <c r="K21" s="828" cm="1">
        <f t="array" ref="K21:T21">TRANSPOSE(General!i_break)</f>
        <v>133</v>
      </c>
      <c r="L21" s="637">
        <v>119</v>
      </c>
      <c r="M21" s="637">
        <v>119</v>
      </c>
      <c r="N21" s="637">
        <v>119</v>
      </c>
      <c r="O21" s="637">
        <v>119</v>
      </c>
      <c r="P21" s="852">
        <v>140</v>
      </c>
      <c r="Q21" s="852">
        <v>140</v>
      </c>
      <c r="R21" s="853">
        <v>140</v>
      </c>
      <c r="S21" s="853">
        <v>140</v>
      </c>
      <c r="T21" s="853">
        <v>140</v>
      </c>
      <c r="U21" s="86"/>
      <c r="V21" s="86"/>
      <c r="W21" s="86"/>
      <c r="X21" s="86"/>
      <c r="Y21" s="86"/>
      <c r="Z21" s="86"/>
      <c r="AA21" s="13"/>
      <c r="AB21" s="13"/>
      <c r="AC21" s="13"/>
      <c r="AD21" s="13"/>
      <c r="AE21" s="16"/>
      <c r="AF21" s="68"/>
    </row>
    <row r="22" spans="1:32" ht="13.4" customHeight="1" outlineLevel="1" x14ac:dyDescent="0.35">
      <c r="A22" s="6"/>
      <c r="B22" s="66"/>
      <c r="C22" s="17"/>
      <c r="D22" s="17"/>
      <c r="E22" s="17"/>
      <c r="F22" s="13"/>
      <c r="G22" s="86"/>
      <c r="H22" s="86"/>
      <c r="I22" s="86"/>
      <c r="J22" s="86"/>
      <c r="K22" s="86"/>
      <c r="L22" s="86"/>
      <c r="M22" s="86"/>
      <c r="N22" s="86"/>
      <c r="O22" s="86"/>
      <c r="P22" s="86"/>
      <c r="Q22" s="86"/>
      <c r="R22" s="86"/>
      <c r="S22" s="86"/>
      <c r="T22" s="86"/>
      <c r="U22" s="86"/>
      <c r="V22" s="86"/>
      <c r="W22" s="86"/>
      <c r="X22" s="86"/>
      <c r="Y22" s="86"/>
      <c r="Z22" s="86"/>
      <c r="AA22" s="13"/>
      <c r="AB22" s="13"/>
      <c r="AC22" s="13"/>
      <c r="AD22" s="13"/>
      <c r="AE22" s="16"/>
      <c r="AF22" s="68"/>
    </row>
    <row r="23" spans="1:32" ht="13.4" customHeight="1" outlineLevel="1" x14ac:dyDescent="0.35">
      <c r="A23" s="6"/>
      <c r="B23" s="66"/>
      <c r="C23" s="17"/>
      <c r="D23" s="17"/>
      <c r="E23" s="17"/>
      <c r="F23" s="13"/>
      <c r="G23" s="86"/>
      <c r="H23" s="86" t="s">
        <v>1085</v>
      </c>
      <c r="I23" s="86"/>
      <c r="J23" s="86"/>
      <c r="K23" s="86"/>
      <c r="L23" s="86"/>
      <c r="M23" s="86"/>
      <c r="N23" s="86"/>
      <c r="O23" s="86"/>
      <c r="P23" s="86"/>
      <c r="Q23" s="86"/>
      <c r="R23" s="86"/>
      <c r="S23" s="86"/>
      <c r="T23" s="86"/>
      <c r="U23" s="86"/>
      <c r="V23" s="86"/>
      <c r="W23" s="86"/>
      <c r="X23" s="86"/>
      <c r="Y23" s="86"/>
      <c r="Z23" s="86"/>
      <c r="AA23" s="13"/>
      <c r="AB23" s="13"/>
      <c r="AC23" s="13"/>
      <c r="AD23" s="13"/>
      <c r="AE23" s="16"/>
      <c r="AF23" s="68"/>
    </row>
    <row r="24" spans="1:32" ht="13.4" customHeight="1" outlineLevel="1" x14ac:dyDescent="0.35">
      <c r="A24" s="6"/>
      <c r="B24" s="66"/>
      <c r="C24" s="17"/>
      <c r="D24" s="17"/>
      <c r="E24" s="17"/>
      <c r="F24" s="13"/>
      <c r="G24" s="86"/>
      <c r="H24" s="86" t="s">
        <v>952</v>
      </c>
      <c r="I24" s="86"/>
      <c r="J24" s="86" t="s">
        <v>344</v>
      </c>
      <c r="K24" s="829">
        <f>MIN(1,(MAX(0, Periods!U22-(K$21+K$20))+MAX(0,K$21-Periods!U21))/(Periods!U22-Periods!U21))</f>
        <v>1</v>
      </c>
      <c r="L24" s="829">
        <f>MIN(1,(MAX(0, Periods!V22-(L$21+L$20))+MAX(0,L$21-Periods!V21))/(Periods!V22-Periods!V21))</f>
        <v>1</v>
      </c>
      <c r="M24" s="829">
        <f>MIN(1,(MAX(0, Periods!W22-(M$21+M$20))+MAX(0,M$21-Periods!W21))/(Periods!W22-Periods!W21))</f>
        <v>1</v>
      </c>
      <c r="N24" s="829">
        <f>MIN(1,(MAX(0, Periods!X22-(N$21+N$20))+MAX(0,N$21-Periods!X21))/(Periods!X22-Periods!X21))</f>
        <v>1</v>
      </c>
      <c r="O24" s="829">
        <f>MIN(1,(MAX(0, Periods!Y22-(O$21+O$20))+MAX(0,O$21-Periods!Y21))/(Periods!Y22-Periods!Y21))</f>
        <v>1</v>
      </c>
      <c r="P24" s="829">
        <f>MIN(1,(MAX(0, Periods!Z22-(P$21+P$20))+MAX(0,P$21-Periods!Z21))/(Periods!Z22-Periods!Z21))</f>
        <v>1</v>
      </c>
      <c r="Q24" s="829">
        <f>MIN(1,(MAX(0, Periods!AA22-(Q$21+Q$20))+MAX(0,Q$21-Periods!AA21))/(Periods!AA22-Periods!AA21))</f>
        <v>1</v>
      </c>
      <c r="R24" s="829">
        <f>MIN(1,(MAX(0, Periods!AB22-(R$21+R$20))+MAX(0,R$21-Periods!AB21))/(Periods!AB22-Periods!AB21))</f>
        <v>1</v>
      </c>
      <c r="S24" s="829">
        <f>MIN(1,(MAX(0, Periods!AC22-(S$21+S$20))+MAX(0,S$21-Periods!AC21))/(Periods!AC22-Periods!AC21))</f>
        <v>1</v>
      </c>
      <c r="T24" s="829">
        <f>MIN(1,(MAX(0, Periods!AD22-(T$21+T$20))+MAX(0,T$21-Periods!AD21))/(Periods!AD22-Periods!AD21))</f>
        <v>1</v>
      </c>
      <c r="U24" s="86"/>
      <c r="V24" s="86"/>
      <c r="W24" s="86"/>
      <c r="X24" s="86"/>
      <c r="Y24" s="86"/>
      <c r="Z24" s="86"/>
      <c r="AA24" s="13"/>
      <c r="AB24" s="13"/>
      <c r="AC24" s="13"/>
      <c r="AD24" s="13"/>
      <c r="AE24" s="16"/>
      <c r="AF24" s="68"/>
    </row>
    <row r="25" spans="1:32" ht="13.4" customHeight="1" outlineLevel="1" x14ac:dyDescent="0.35">
      <c r="A25" s="6"/>
      <c r="B25" s="66"/>
      <c r="C25" s="17"/>
      <c r="D25" s="17"/>
      <c r="E25" s="17"/>
      <c r="F25" s="13"/>
      <c r="G25" s="86"/>
      <c r="H25" s="86"/>
      <c r="I25" s="86"/>
      <c r="J25" s="86" t="s">
        <v>345</v>
      </c>
      <c r="K25" s="829">
        <f>MIN(1,(MAX(0, Periods!U23-(K$21+K$20))+MAX(0,K$21-Periods!U22))/(Periods!U23-Periods!U22))</f>
        <v>0</v>
      </c>
      <c r="L25" s="829">
        <f>MIN(1,(MAX(0, Periods!V23-(L$21+L$20))+MAX(0,L$21-Periods!V22))/(Periods!V23-Periods!V22))</f>
        <v>0.2857142857142857</v>
      </c>
      <c r="M25" s="829">
        <f>MIN(1,(MAX(0, Periods!W23-(M$21+M$20))+MAX(0,M$21-Periods!W22))/(Periods!W23-Periods!W22))</f>
        <v>0.2857142857142857</v>
      </c>
      <c r="N25" s="829">
        <f>MIN(1,(MAX(0, Periods!X23-(N$21+N$20))+MAX(0,N$21-Periods!X22))/(Periods!X23-Periods!X22))</f>
        <v>0.2857142857142857</v>
      </c>
      <c r="O25" s="829">
        <f>MIN(1,(MAX(0, Periods!Y23-(O$21+O$20))+MAX(0,O$21-Periods!Y22))/(Periods!Y23-Periods!Y22))</f>
        <v>0.2857142857142857</v>
      </c>
      <c r="P25" s="829">
        <f>MIN(1,(MAX(0, Periods!Z23-(P$21+P$20))+MAX(0,P$21-Periods!Z22))/(Periods!Z23-Periods!Z22))</f>
        <v>0</v>
      </c>
      <c r="Q25" s="829">
        <f>MIN(1,(MAX(0, Periods!AA23-(Q$21+Q$20))+MAX(0,Q$21-Periods!AA22))/(Periods!AA23-Periods!AA22))</f>
        <v>0</v>
      </c>
      <c r="R25" s="829">
        <f>MIN(1,(MAX(0, Periods!AB23-(R$21+R$20))+MAX(0,R$21-Periods!AB22))/(Periods!AB23-Periods!AB22))</f>
        <v>0</v>
      </c>
      <c r="S25" s="829">
        <f>MIN(1,(MAX(0, Periods!AC23-(S$21+S$20))+MAX(0,S$21-Periods!AC22))/(Periods!AC23-Periods!AC22))</f>
        <v>0</v>
      </c>
      <c r="T25" s="829">
        <f>MIN(1,(MAX(0, Periods!AD23-(T$21+T$20))+MAX(0,T$21-Periods!AD22))/(Periods!AD23-Periods!AD22))</f>
        <v>0</v>
      </c>
      <c r="U25" s="86"/>
      <c r="V25" s="86"/>
      <c r="W25" s="86"/>
      <c r="X25" s="86"/>
      <c r="Y25" s="86"/>
      <c r="Z25" s="86"/>
      <c r="AA25" s="13"/>
      <c r="AB25" s="13"/>
      <c r="AC25" s="13"/>
      <c r="AD25" s="13"/>
      <c r="AE25" s="16"/>
      <c r="AF25" s="68"/>
    </row>
    <row r="26" spans="1:32" ht="13.4" customHeight="1" outlineLevel="1" x14ac:dyDescent="0.35">
      <c r="A26" s="6"/>
      <c r="B26" s="66"/>
      <c r="C26" s="17"/>
      <c r="D26" s="17"/>
      <c r="E26" s="17"/>
      <c r="F26" s="13"/>
      <c r="G26" s="86"/>
      <c r="H26" s="86"/>
      <c r="I26" s="86"/>
      <c r="J26" s="86" t="s">
        <v>346</v>
      </c>
      <c r="K26" s="829">
        <f>MIN(1,(MAX(0, Periods!U24-(K$21+K$20))+MAX(0,K$21-Periods!U23))/(Periods!U24-Periods!U23))</f>
        <v>0.9642857142857143</v>
      </c>
      <c r="L26" s="829">
        <f>MIN(1,(MAX(0, Periods!V24-(L$21+L$20))+MAX(0,L$21-Periods!V23))/(Periods!V24-Periods!V23))</f>
        <v>1</v>
      </c>
      <c r="M26" s="829">
        <f>MIN(1,(MAX(0, Periods!W24-(M$21+M$20))+MAX(0,M$21-Periods!W23))/(Periods!W24-Periods!W23))</f>
        <v>1</v>
      </c>
      <c r="N26" s="829">
        <f>MIN(1,(MAX(0, Periods!X24-(N$21+N$20))+MAX(0,N$21-Periods!X23))/(Periods!X24-Periods!X23))</f>
        <v>1</v>
      </c>
      <c r="O26" s="829">
        <f>MIN(1,(MAX(0, Periods!Y24-(O$21+O$20))+MAX(0,O$21-Periods!Y23))/(Periods!Y24-Periods!Y23))</f>
        <v>1</v>
      </c>
      <c r="P26" s="829">
        <f>MIN(1,(MAX(0, Periods!Z24-(P$21+P$20))+MAX(0,P$21-Periods!Z23))/(Periods!Z24-Periods!Z23))</f>
        <v>0.8392857142857143</v>
      </c>
      <c r="Q26" s="829">
        <f>MIN(1,(MAX(0, Periods!AA24-(Q$21+Q$20))+MAX(0,Q$21-Periods!AA23))/(Periods!AA24-Periods!AA23))</f>
        <v>0.8392857142857143</v>
      </c>
      <c r="R26" s="829">
        <f>MIN(1,(MAX(0, Periods!AB24-(R$21+R$20))+MAX(0,R$21-Periods!AB23))/(Periods!AB24-Periods!AB23))</f>
        <v>0.8392857142857143</v>
      </c>
      <c r="S26" s="829">
        <f>MIN(1,(MAX(0, Periods!AC24-(S$21+S$20))+MAX(0,S$21-Periods!AC23))/(Periods!AC24-Periods!AC23))</f>
        <v>0.8392857142857143</v>
      </c>
      <c r="T26" s="829">
        <f>MIN(1,(MAX(0, Periods!AD24-(T$21+T$20))+MAX(0,T$21-Periods!AD23))/(Periods!AD24-Periods!AD23))</f>
        <v>0.8392857142857143</v>
      </c>
      <c r="U26" s="86"/>
      <c r="V26" s="86"/>
      <c r="W26" s="86"/>
      <c r="X26" s="86"/>
      <c r="Y26" s="86"/>
      <c r="Z26" s="86"/>
      <c r="AA26" s="13"/>
      <c r="AB26" s="13"/>
      <c r="AC26" s="13"/>
      <c r="AD26" s="13"/>
      <c r="AE26" s="16"/>
      <c r="AF26" s="68"/>
    </row>
    <row r="27" spans="1:32" ht="13.4" customHeight="1" outlineLevel="1" x14ac:dyDescent="0.35">
      <c r="A27" s="6"/>
      <c r="B27" s="66"/>
      <c r="C27" s="17"/>
      <c r="D27" s="17"/>
      <c r="E27" s="17"/>
      <c r="F27" s="13"/>
      <c r="G27" s="86"/>
      <c r="H27" s="86"/>
      <c r="I27" s="86"/>
      <c r="J27" s="86" t="s">
        <v>347</v>
      </c>
      <c r="K27" s="829">
        <f>MIN(1,(MAX(0, Periods!U25-(K$21+K$20))+MAX(0,K$21-Periods!U24))/(Periods!U25-Periods!U24))</f>
        <v>1</v>
      </c>
      <c r="L27" s="829">
        <f>MIN(1,(MAX(0, Periods!V25-(L$21+L$20))+MAX(0,L$21-Periods!V24))/(Periods!V25-Periods!V24))</f>
        <v>1</v>
      </c>
      <c r="M27" s="829">
        <f>MIN(1,(MAX(0, Periods!W25-(M$21+M$20))+MAX(0,M$21-Periods!W24))/(Periods!W25-Periods!W24))</f>
        <v>1</v>
      </c>
      <c r="N27" s="829">
        <f>MIN(1,(MAX(0, Periods!X25-(N$21+N$20))+MAX(0,N$21-Periods!X24))/(Periods!X25-Periods!X24))</f>
        <v>1</v>
      </c>
      <c r="O27" s="829">
        <f>MIN(1,(MAX(0, Periods!Y25-(O$21+O$20))+MAX(0,O$21-Periods!Y24))/(Periods!Y25-Periods!Y24))</f>
        <v>1</v>
      </c>
      <c r="P27" s="829">
        <f>MIN(1,(MAX(0, Periods!Z25-(P$21+P$20))+MAX(0,P$21-Periods!Z24))/(Periods!Z25-Periods!Z24))</f>
        <v>1</v>
      </c>
      <c r="Q27" s="829">
        <f>MIN(1,(MAX(0, Periods!AA25-(Q$21+Q$20))+MAX(0,Q$21-Periods!AA24))/(Periods!AA25-Periods!AA24))</f>
        <v>1</v>
      </c>
      <c r="R27" s="829">
        <f>MIN(1,(MAX(0, Periods!AB25-(R$21+R$20))+MAX(0,R$21-Periods!AB24))/(Periods!AB25-Periods!AB24))</f>
        <v>1</v>
      </c>
      <c r="S27" s="829">
        <f>MIN(1,(MAX(0, Periods!AC25-(S$21+S$20))+MAX(0,S$21-Periods!AC24))/(Periods!AC25-Periods!AC24))</f>
        <v>1</v>
      </c>
      <c r="T27" s="829">
        <f>MIN(1,(MAX(0, Periods!AD25-(T$21+T$20))+MAX(0,T$21-Periods!AD24))/(Periods!AD25-Periods!AD24))</f>
        <v>1</v>
      </c>
      <c r="U27" s="86"/>
      <c r="V27" s="86"/>
      <c r="W27" s="86"/>
      <c r="X27" s="86"/>
      <c r="Y27" s="86"/>
      <c r="Z27" s="86"/>
      <c r="AA27" s="13"/>
      <c r="AB27" s="13"/>
      <c r="AC27" s="13"/>
      <c r="AD27" s="13"/>
      <c r="AE27" s="16"/>
      <c r="AF27" s="68"/>
    </row>
    <row r="28" spans="1:32" ht="13.4" customHeight="1" outlineLevel="1" x14ac:dyDescent="0.35">
      <c r="A28" s="6"/>
      <c r="B28" s="66"/>
      <c r="C28" s="17"/>
      <c r="D28" s="17"/>
      <c r="E28" s="17"/>
      <c r="F28" s="13"/>
      <c r="G28" s="86"/>
      <c r="H28" s="86"/>
      <c r="I28" s="86"/>
      <c r="J28" s="86" t="s">
        <v>348</v>
      </c>
      <c r="K28" s="829">
        <f>MIN(1,(MAX(0, Periods!U26-(K$21+K$20))+MAX(0,K$21-Periods!U25))/(Periods!U26-Periods!U25))</f>
        <v>1</v>
      </c>
      <c r="L28" s="829">
        <f>MIN(1,(MAX(0, Periods!V26-(L$21+L$20))+MAX(0,L$21-Periods!V25))/(Periods!V26-Periods!V25))</f>
        <v>1</v>
      </c>
      <c r="M28" s="829">
        <f>MIN(1,(MAX(0, Periods!W26-(M$21+M$20))+MAX(0,M$21-Periods!W25))/(Periods!W26-Periods!W25))</f>
        <v>1</v>
      </c>
      <c r="N28" s="829">
        <f>MIN(1,(MAX(0, Periods!X26-(N$21+N$20))+MAX(0,N$21-Periods!X25))/(Periods!X26-Periods!X25))</f>
        <v>1</v>
      </c>
      <c r="O28" s="829">
        <f>MIN(1,(MAX(0, Periods!Y26-(O$21+O$20))+MAX(0,O$21-Periods!Y25))/(Periods!Y26-Periods!Y25))</f>
        <v>1</v>
      </c>
      <c r="P28" s="829">
        <f>MIN(1,(MAX(0, Periods!Z26-(P$21+P$20))+MAX(0,P$21-Periods!Z25))/(Periods!Z26-Periods!Z25))</f>
        <v>1</v>
      </c>
      <c r="Q28" s="829">
        <f>MIN(1,(MAX(0, Periods!AA26-(Q$21+Q$20))+MAX(0,Q$21-Periods!AA25))/(Periods!AA26-Periods!AA25))</f>
        <v>1</v>
      </c>
      <c r="R28" s="829">
        <f>MIN(1,(MAX(0, Periods!AB26-(R$21+R$20))+MAX(0,R$21-Periods!AB25))/(Periods!AB26-Periods!AB25))</f>
        <v>1</v>
      </c>
      <c r="S28" s="829">
        <f>MIN(1,(MAX(0, Periods!AC26-(S$21+S$20))+MAX(0,S$21-Periods!AC25))/(Periods!AC26-Periods!AC25))</f>
        <v>1</v>
      </c>
      <c r="T28" s="829">
        <f>MIN(1,(MAX(0, Periods!AD26-(T$21+T$20))+MAX(0,T$21-Periods!AD25))/(Periods!AD26-Periods!AD25))</f>
        <v>1</v>
      </c>
      <c r="U28" s="86"/>
      <c r="V28" s="86"/>
      <c r="W28" s="86"/>
      <c r="X28" s="86"/>
      <c r="Y28" s="86"/>
      <c r="Z28" s="86"/>
      <c r="AA28" s="13"/>
      <c r="AB28" s="13"/>
      <c r="AC28" s="13"/>
      <c r="AD28" s="13"/>
      <c r="AE28" s="16"/>
      <c r="AF28" s="68"/>
    </row>
    <row r="29" spans="1:32" ht="13.4" customHeight="1" outlineLevel="1" x14ac:dyDescent="0.35">
      <c r="A29" s="6"/>
      <c r="B29" s="66"/>
      <c r="C29" s="17"/>
      <c r="D29" s="17"/>
      <c r="E29" s="17"/>
      <c r="F29" s="13"/>
      <c r="G29" s="86"/>
      <c r="H29" s="86"/>
      <c r="I29" s="86"/>
      <c r="J29" s="86" t="s">
        <v>349</v>
      </c>
      <c r="K29" s="829">
        <f>MIN(1,(MAX(0, Periods!U27-(K$21+K$20))+MAX(0,K$21-Periods!U26))/(Periods!U27-Periods!U26))</f>
        <v>1</v>
      </c>
      <c r="L29" s="829">
        <f>MIN(1,(MAX(0, Periods!V27-(L$21+L$20))+MAX(0,L$21-Periods!V26))/(Periods!V27-Periods!V26))</f>
        <v>1</v>
      </c>
      <c r="M29" s="829">
        <f>MIN(1,(MAX(0, Periods!W27-(M$21+M$20))+MAX(0,M$21-Periods!W26))/(Periods!W27-Periods!W26))</f>
        <v>1</v>
      </c>
      <c r="N29" s="829">
        <f>MIN(1,(MAX(0, Periods!X27-(N$21+N$20))+MAX(0,N$21-Periods!X26))/(Periods!X27-Periods!X26))</f>
        <v>1</v>
      </c>
      <c r="O29" s="829">
        <f>MIN(1,(MAX(0, Periods!Y27-(O$21+O$20))+MAX(0,O$21-Periods!Y26))/(Periods!Y27-Periods!Y26))</f>
        <v>1</v>
      </c>
      <c r="P29" s="829">
        <f>MIN(1,(MAX(0, Periods!Z27-(P$21+P$20))+MAX(0,P$21-Periods!Z26))/(Periods!Z27-Periods!Z26))</f>
        <v>1</v>
      </c>
      <c r="Q29" s="829">
        <f>MIN(1,(MAX(0, Periods!AA27-(Q$21+Q$20))+MAX(0,Q$21-Periods!AA26))/(Periods!AA27-Periods!AA26))</f>
        <v>1</v>
      </c>
      <c r="R29" s="829">
        <f>MIN(1,(MAX(0, Periods!AB27-(R$21+R$20))+MAX(0,R$21-Periods!AB26))/(Periods!AB27-Periods!AB26))</f>
        <v>1</v>
      </c>
      <c r="S29" s="829">
        <f>MIN(1,(MAX(0, Periods!AC27-(S$21+S$20))+MAX(0,S$21-Periods!AC26))/(Periods!AC27-Periods!AC26))</f>
        <v>1</v>
      </c>
      <c r="T29" s="829">
        <f>MIN(1,(MAX(0, Periods!AD27-(T$21+T$20))+MAX(0,T$21-Periods!AD26))/(Periods!AD27-Periods!AD26))</f>
        <v>1</v>
      </c>
      <c r="U29" s="86"/>
      <c r="V29" s="86"/>
      <c r="W29" s="86"/>
      <c r="X29" s="86"/>
      <c r="Y29" s="86"/>
      <c r="Z29" s="86"/>
      <c r="AA29" s="13"/>
      <c r="AB29" s="13"/>
      <c r="AC29" s="13"/>
      <c r="AD29" s="13"/>
      <c r="AE29" s="16"/>
      <c r="AF29" s="68"/>
    </row>
    <row r="30" spans="1:32" ht="13.4" customHeight="1" outlineLevel="1" x14ac:dyDescent="0.35">
      <c r="A30" s="6"/>
      <c r="B30" s="66"/>
      <c r="C30" s="17"/>
      <c r="D30" s="17"/>
      <c r="E30" s="17"/>
      <c r="F30" s="13"/>
      <c r="G30" s="86"/>
      <c r="H30" s="86"/>
      <c r="I30" s="86"/>
      <c r="J30" s="86" t="s">
        <v>350</v>
      </c>
      <c r="K30" s="829">
        <f>MIN(1,(MAX(0, Periods!U28-(K$21+K$20))+MAX(0,K$21-Periods!U27))/(Periods!U28-Periods!U27))</f>
        <v>1</v>
      </c>
      <c r="L30" s="829">
        <f>MIN(1,(MAX(0, Periods!V28-(L$21+L$20))+MAX(0,L$21-Periods!V27))/(Periods!V28-Periods!V27))</f>
        <v>1</v>
      </c>
      <c r="M30" s="829">
        <f>MIN(1,(MAX(0, Periods!W28-(M$21+M$20))+MAX(0,M$21-Periods!W27))/(Periods!W28-Periods!W27))</f>
        <v>1</v>
      </c>
      <c r="N30" s="829">
        <f>MIN(1,(MAX(0, Periods!X28-(N$21+N$20))+MAX(0,N$21-Periods!X27))/(Periods!X28-Periods!X27))</f>
        <v>1</v>
      </c>
      <c r="O30" s="829">
        <f>MIN(1,(MAX(0, Periods!Y28-(O$21+O$20))+MAX(0,O$21-Periods!Y27))/(Periods!Y28-Periods!Y27))</f>
        <v>1</v>
      </c>
      <c r="P30" s="829">
        <f>MIN(1,(MAX(0, Periods!Z28-(P$21+P$20))+MAX(0,P$21-Periods!Z27))/(Periods!Z28-Periods!Z27))</f>
        <v>1</v>
      </c>
      <c r="Q30" s="829">
        <f>MIN(1,(MAX(0, Periods!AA28-(Q$21+Q$20))+MAX(0,Q$21-Periods!AA27))/(Periods!AA28-Periods!AA27))</f>
        <v>1</v>
      </c>
      <c r="R30" s="829">
        <f>MIN(1,(MAX(0, Periods!AB28-(R$21+R$20))+MAX(0,R$21-Periods!AB27))/(Periods!AB28-Periods!AB27))</f>
        <v>1</v>
      </c>
      <c r="S30" s="829">
        <f>MIN(1,(MAX(0, Periods!AC28-(S$21+S$20))+MAX(0,S$21-Periods!AC27))/(Periods!AC28-Periods!AC27))</f>
        <v>1</v>
      </c>
      <c r="T30" s="829">
        <f>MIN(1,(MAX(0, Periods!AD28-(T$21+T$20))+MAX(0,T$21-Periods!AD27))/(Periods!AD28-Periods!AD27))</f>
        <v>1</v>
      </c>
      <c r="U30" s="86"/>
      <c r="V30" s="86"/>
      <c r="W30" s="86"/>
      <c r="X30" s="86"/>
      <c r="Y30" s="86"/>
      <c r="Z30" s="86"/>
      <c r="AA30" s="13"/>
      <c r="AB30" s="13"/>
      <c r="AC30" s="13"/>
      <c r="AD30" s="13"/>
      <c r="AE30" s="16"/>
      <c r="AF30" s="68"/>
    </row>
    <row r="31" spans="1:32" ht="13.4" customHeight="1" outlineLevel="1" x14ac:dyDescent="0.35">
      <c r="A31" s="6"/>
      <c r="B31" s="66"/>
      <c r="C31" s="17"/>
      <c r="D31" s="17"/>
      <c r="E31" s="17"/>
      <c r="F31" s="13"/>
      <c r="G31" s="86"/>
      <c r="H31" s="86"/>
      <c r="I31" s="86"/>
      <c r="J31" s="86" t="s">
        <v>351</v>
      </c>
      <c r="K31" s="829">
        <f>MIN(1,(MAX(0, Periods!U29-(K$21+K$20))+MAX(0,K$21-Periods!U28))/(Periods!U29-Periods!U28))</f>
        <v>1</v>
      </c>
      <c r="L31" s="829">
        <f>MIN(1,(MAX(0, Periods!V29-(L$21+L$20))+MAX(0,L$21-Periods!V28))/(Periods!V29-Periods!V28))</f>
        <v>1</v>
      </c>
      <c r="M31" s="829">
        <f>MIN(1,(MAX(0, Periods!W29-(M$21+M$20))+MAX(0,M$21-Periods!W28))/(Periods!W29-Periods!W28))</f>
        <v>1</v>
      </c>
      <c r="N31" s="829">
        <f>MIN(1,(MAX(0, Periods!X29-(N$21+N$20))+MAX(0,N$21-Periods!X28))/(Periods!X29-Periods!X28))</f>
        <v>1</v>
      </c>
      <c r="O31" s="829">
        <f>MIN(1,(MAX(0, Periods!Y29-(O$21+O$20))+MAX(0,O$21-Periods!Y28))/(Periods!Y29-Periods!Y28))</f>
        <v>1</v>
      </c>
      <c r="P31" s="829">
        <f>MIN(1,(MAX(0, Periods!Z29-(P$21+P$20))+MAX(0,P$21-Periods!Z28))/(Periods!Z29-Periods!Z28))</f>
        <v>1</v>
      </c>
      <c r="Q31" s="829">
        <f>MIN(1,(MAX(0, Periods!AA29-(Q$21+Q$20))+MAX(0,Q$21-Periods!AA28))/(Periods!AA29-Periods!AA28))</f>
        <v>1</v>
      </c>
      <c r="R31" s="829">
        <f>MIN(1,(MAX(0, Periods!AB29-(R$21+R$20))+MAX(0,R$21-Periods!AB28))/(Periods!AB29-Periods!AB28))</f>
        <v>1</v>
      </c>
      <c r="S31" s="829">
        <f>MIN(1,(MAX(0, Periods!AC29-(S$21+S$20))+MAX(0,S$21-Periods!AC28))/(Periods!AC29-Periods!AC28))</f>
        <v>1</v>
      </c>
      <c r="T31" s="829">
        <f>MIN(1,(MAX(0, Periods!AD29-(T$21+T$20))+MAX(0,T$21-Periods!AD28))/(Periods!AD29-Periods!AD28))</f>
        <v>1</v>
      </c>
      <c r="U31" s="86"/>
      <c r="V31" s="86"/>
      <c r="W31" s="86"/>
      <c r="X31" s="86"/>
      <c r="Y31" s="86"/>
      <c r="Z31" s="86"/>
      <c r="AA31" s="13"/>
      <c r="AB31" s="13"/>
      <c r="AC31" s="13"/>
      <c r="AD31" s="13"/>
      <c r="AE31" s="16"/>
      <c r="AF31" s="68"/>
    </row>
    <row r="32" spans="1:32" ht="13.4" customHeight="1" outlineLevel="1" x14ac:dyDescent="0.35">
      <c r="A32" s="6"/>
      <c r="B32" s="66"/>
      <c r="C32" s="17"/>
      <c r="D32" s="17"/>
      <c r="E32" s="17"/>
      <c r="F32" s="13"/>
      <c r="G32" s="86"/>
      <c r="H32" s="86"/>
      <c r="I32" s="86"/>
      <c r="J32" s="86" t="s">
        <v>352</v>
      </c>
      <c r="K32" s="829">
        <f>MIN(1,(MAX(0, Periods!U30-(K$21+K$20))+MAX(0,K$21-Periods!U29))/(Periods!U30-Periods!U29))</f>
        <v>1</v>
      </c>
      <c r="L32" s="829">
        <f>MIN(1,(MAX(0, Periods!V30-(L$21+L$20))+MAX(0,L$21-Periods!V29))/(Periods!V30-Periods!V29))</f>
        <v>1</v>
      </c>
      <c r="M32" s="829">
        <f>MIN(1,(MAX(0, Periods!W30-(M$21+M$20))+MAX(0,M$21-Periods!W29))/(Periods!W30-Periods!W29))</f>
        <v>1</v>
      </c>
      <c r="N32" s="829">
        <f>MIN(1,(MAX(0, Periods!X30-(N$21+N$20))+MAX(0,N$21-Periods!X29))/(Periods!X30-Periods!X29))</f>
        <v>1</v>
      </c>
      <c r="O32" s="829">
        <f>MIN(1,(MAX(0, Periods!Y30-(O$21+O$20))+MAX(0,O$21-Periods!Y29))/(Periods!Y30-Periods!Y29))</f>
        <v>1</v>
      </c>
      <c r="P32" s="829">
        <f>MIN(1,(MAX(0, Periods!Z30-(P$21+P$20))+MAX(0,P$21-Periods!Z29))/(Periods!Z30-Periods!Z29))</f>
        <v>1</v>
      </c>
      <c r="Q32" s="829">
        <f>MIN(1,(MAX(0, Periods!AA30-(Q$21+Q$20))+MAX(0,Q$21-Periods!AA29))/(Periods!AA30-Periods!AA29))</f>
        <v>1</v>
      </c>
      <c r="R32" s="829">
        <f>MIN(1,(MAX(0, Periods!AB30-(R$21+R$20))+MAX(0,R$21-Periods!AB29))/(Periods!AB30-Periods!AB29))</f>
        <v>1</v>
      </c>
      <c r="S32" s="829">
        <f>MIN(1,(MAX(0, Periods!AC30-(S$21+S$20))+MAX(0,S$21-Periods!AC29))/(Periods!AC30-Periods!AC29))</f>
        <v>1</v>
      </c>
      <c r="T32" s="829">
        <f>MIN(1,(MAX(0, Periods!AD30-(T$21+T$20))+MAX(0,T$21-Periods!AD29))/(Periods!AD30-Periods!AD29))</f>
        <v>1</v>
      </c>
      <c r="U32" s="86"/>
      <c r="V32" s="86"/>
      <c r="W32" s="86"/>
      <c r="X32" s="86"/>
      <c r="Y32" s="86"/>
      <c r="Z32" s="86"/>
      <c r="AA32" s="13"/>
      <c r="AB32" s="13"/>
      <c r="AC32" s="13"/>
      <c r="AD32" s="13"/>
      <c r="AE32" s="16"/>
      <c r="AF32" s="68"/>
    </row>
    <row r="33" spans="1:32" ht="13.4" customHeight="1" outlineLevel="1" x14ac:dyDescent="0.35">
      <c r="A33" s="6"/>
      <c r="B33" s="66"/>
      <c r="C33" s="17"/>
      <c r="D33" s="17"/>
      <c r="E33" s="17"/>
      <c r="F33" s="13"/>
      <c r="G33" s="86"/>
      <c r="H33" s="86"/>
      <c r="I33" s="86"/>
      <c r="J33" s="86" t="s">
        <v>353</v>
      </c>
      <c r="K33" s="829">
        <f>MIN(1,(MAX(0, Periods!U31-(K$21+K$20))+MAX(0,K$21-Periods!U30))/(Periods!U31-Periods!U30))</f>
        <v>1</v>
      </c>
      <c r="L33" s="829">
        <f>MIN(1,(MAX(0, Periods!V31-(L$21+L$20))+MAX(0,L$21-Periods!V30))/(Periods!V31-Periods!V30))</f>
        <v>1</v>
      </c>
      <c r="M33" s="829">
        <f>MIN(1,(MAX(0, Periods!W31-(M$21+M$20))+MAX(0,M$21-Periods!W30))/(Periods!W31-Periods!W30))</f>
        <v>1</v>
      </c>
      <c r="N33" s="829">
        <f>MIN(1,(MAX(0, Periods!X31-(N$21+N$20))+MAX(0,N$21-Periods!X30))/(Periods!X31-Periods!X30))</f>
        <v>1</v>
      </c>
      <c r="O33" s="829">
        <f>MIN(1,(MAX(0, Periods!Y31-(O$21+O$20))+MAX(0,O$21-Periods!Y30))/(Periods!Y31-Periods!Y30))</f>
        <v>1</v>
      </c>
      <c r="P33" s="829">
        <f>MIN(1,(MAX(0, Periods!Z31-(P$21+P$20))+MAX(0,P$21-Periods!Z30))/(Periods!Z31-Periods!Z30))</f>
        <v>1</v>
      </c>
      <c r="Q33" s="829">
        <f>MIN(1,(MAX(0, Periods!AA31-(Q$21+Q$20))+MAX(0,Q$21-Periods!AA30))/(Periods!AA31-Periods!AA30))</f>
        <v>1</v>
      </c>
      <c r="R33" s="829">
        <f>MIN(1,(MAX(0, Periods!AB31-(R$21+R$20))+MAX(0,R$21-Periods!AB30))/(Periods!AB31-Periods!AB30))</f>
        <v>1</v>
      </c>
      <c r="S33" s="829">
        <f>MIN(1,(MAX(0, Periods!AC31-(S$21+S$20))+MAX(0,S$21-Periods!AC30))/(Periods!AC31-Periods!AC30))</f>
        <v>1</v>
      </c>
      <c r="T33" s="829">
        <f>MIN(1,(MAX(0, Periods!AD31-(T$21+T$20))+MAX(0,T$21-Periods!AD30))/(Periods!AD31-Periods!AD30))</f>
        <v>1</v>
      </c>
      <c r="U33" s="86"/>
      <c r="V33" s="86"/>
      <c r="W33" s="86"/>
      <c r="X33" s="86"/>
      <c r="Y33" s="86"/>
      <c r="Z33" s="86"/>
      <c r="AA33" s="13"/>
      <c r="AB33" s="13"/>
      <c r="AC33" s="13"/>
      <c r="AD33" s="13"/>
      <c r="AE33" s="16"/>
      <c r="AF33" s="68"/>
    </row>
    <row r="34" spans="1:32" ht="5.15" customHeight="1" outlineLevel="1" x14ac:dyDescent="0.35">
      <c r="A34" s="6"/>
      <c r="B34" s="66"/>
      <c r="C34" s="12" t="s">
        <v>89</v>
      </c>
      <c r="D34" s="17"/>
      <c r="E34" s="17"/>
      <c r="F34" s="13"/>
      <c r="G34" s="91"/>
      <c r="H34" s="91"/>
      <c r="I34" s="91"/>
      <c r="J34" s="91"/>
      <c r="K34" s="91"/>
      <c r="L34" s="91"/>
      <c r="M34" s="91"/>
      <c r="N34" s="91"/>
      <c r="O34" s="91"/>
      <c r="P34" s="91"/>
      <c r="Q34" s="91"/>
      <c r="R34" s="91"/>
      <c r="S34" s="91"/>
      <c r="T34" s="91"/>
      <c r="U34" s="91"/>
      <c r="V34" s="91"/>
      <c r="W34" s="91"/>
      <c r="X34" s="91"/>
      <c r="Y34" s="91"/>
      <c r="Z34" s="91"/>
      <c r="AA34" s="13"/>
      <c r="AB34" s="13"/>
      <c r="AC34" s="13"/>
      <c r="AD34" s="13"/>
      <c r="AE34" s="92"/>
      <c r="AF34" s="68"/>
    </row>
    <row r="35" spans="1:32" ht="24" customHeight="1" x14ac:dyDescent="0.35">
      <c r="A35" s="6"/>
      <c r="B35" s="66"/>
      <c r="C35" s="39"/>
      <c r="D35" s="39"/>
      <c r="E35" s="39"/>
      <c r="F35" s="39"/>
      <c r="G35" s="40" t="s">
        <v>83</v>
      </c>
      <c r="H35" s="39"/>
      <c r="I35" s="39"/>
      <c r="J35" s="39"/>
      <c r="K35" s="39"/>
      <c r="L35" s="39"/>
      <c r="M35" s="39"/>
      <c r="N35" s="39"/>
      <c r="O35" s="39"/>
      <c r="P35" s="39"/>
      <c r="Q35" s="39"/>
      <c r="R35" s="39"/>
      <c r="S35" s="39"/>
      <c r="T35" s="93"/>
      <c r="U35" s="93"/>
      <c r="V35" s="93"/>
      <c r="W35" s="93"/>
      <c r="X35" s="93"/>
      <c r="Y35" s="93"/>
      <c r="Z35" s="93"/>
      <c r="AA35" s="93"/>
      <c r="AB35" s="93"/>
      <c r="AC35" s="93"/>
      <c r="AD35" s="94" t="s">
        <v>90</v>
      </c>
      <c r="AE35" s="41" t="s">
        <v>91</v>
      </c>
      <c r="AF35" s="68"/>
    </row>
    <row r="36" spans="1:32" ht="12" customHeight="1" x14ac:dyDescent="0.35">
      <c r="A36" s="6"/>
      <c r="B36" s="65"/>
      <c r="C36" s="65"/>
      <c r="D36" s="65"/>
      <c r="E36" s="65"/>
      <c r="F36" s="68"/>
      <c r="G36" s="68"/>
      <c r="H36" s="68"/>
      <c r="I36" s="68"/>
      <c r="J36" s="68"/>
      <c r="K36" s="68"/>
      <c r="L36" s="68"/>
      <c r="M36" s="68"/>
      <c r="N36" s="68"/>
      <c r="O36" s="68"/>
      <c r="P36" s="68"/>
      <c r="Q36" s="68"/>
      <c r="R36" s="68"/>
      <c r="S36" s="68"/>
      <c r="T36" s="68"/>
      <c r="U36" s="68"/>
      <c r="V36" s="68"/>
      <c r="W36" s="68"/>
      <c r="X36" s="68"/>
      <c r="Y36" s="68"/>
      <c r="Z36" s="68"/>
      <c r="AA36" s="68"/>
      <c r="AB36" s="68"/>
      <c r="AC36" s="68"/>
      <c r="AD36" s="68"/>
      <c r="AE36" s="68"/>
      <c r="AF36" s="68"/>
    </row>
    <row r="37" spans="1:32" ht="12" customHeight="1" outlineLevel="1" x14ac:dyDescent="0.35">
      <c r="A37" s="6"/>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row>
    <row r="38" spans="1:32" ht="12" customHeight="1" outlineLevel="1" x14ac:dyDescent="0.35">
      <c r="A38" s="6"/>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row>
    <row r="39" spans="1:32" ht="5.15" customHeight="1" outlineLevel="1" collapsed="1" thickBot="1" x14ac:dyDescent="0.4">
      <c r="A39" s="6"/>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row>
    <row r="40" spans="1:32" ht="5.15" customHeight="1" outlineLevel="1" x14ac:dyDescent="0.35">
      <c r="A40" s="6"/>
      <c r="B40" s="95"/>
      <c r="C40" s="9" t="s">
        <v>0</v>
      </c>
      <c r="D40" s="9"/>
      <c r="E40" s="9"/>
      <c r="F40" s="9"/>
      <c r="G40" s="9"/>
      <c r="H40" s="9"/>
      <c r="I40" s="9"/>
      <c r="J40" s="9"/>
      <c r="K40" s="10"/>
      <c r="L40" s="10"/>
      <c r="M40" s="10"/>
      <c r="N40" s="10"/>
      <c r="O40" s="10"/>
      <c r="P40" s="10"/>
      <c r="Q40" s="10"/>
      <c r="R40" s="10"/>
      <c r="S40" s="10"/>
      <c r="T40" s="10"/>
      <c r="U40" s="10"/>
      <c r="V40" s="10"/>
      <c r="W40" s="10"/>
      <c r="X40" s="10"/>
      <c r="Y40" s="10"/>
      <c r="Z40" s="10"/>
      <c r="AA40" s="10"/>
      <c r="AB40" s="10"/>
      <c r="AC40" s="10"/>
      <c r="AD40" s="67" t="s">
        <v>82</v>
      </c>
      <c r="AE40" s="11"/>
      <c r="AF40" s="8"/>
    </row>
    <row r="41" spans="1:32" ht="13.4" customHeight="1" outlineLevel="1" collapsed="1" x14ac:dyDescent="0.35">
      <c r="A41" s="6"/>
      <c r="B41" s="95"/>
      <c r="C41" s="12"/>
      <c r="D41" s="12">
        <v>0</v>
      </c>
      <c r="E41" s="12" t="s">
        <v>1</v>
      </c>
      <c r="F41" s="69"/>
      <c r="G41" s="70" t="s">
        <v>92</v>
      </c>
      <c r="H41" s="71"/>
      <c r="I41" s="71"/>
      <c r="J41" s="71"/>
      <c r="K41" s="71"/>
      <c r="L41" s="71"/>
      <c r="M41" s="71"/>
      <c r="N41" s="71"/>
      <c r="O41" s="71"/>
      <c r="P41" s="71"/>
      <c r="Q41" s="71"/>
      <c r="R41" s="71"/>
      <c r="S41" s="72"/>
      <c r="T41" s="71"/>
      <c r="U41" s="71"/>
      <c r="V41" s="71"/>
      <c r="W41" s="71"/>
      <c r="X41" s="71"/>
      <c r="Y41" s="71"/>
      <c r="Z41" s="72"/>
      <c r="AA41" s="72"/>
      <c r="AB41" s="72"/>
      <c r="AC41" s="72"/>
      <c r="AD41" s="72"/>
      <c r="AE41" s="16"/>
      <c r="AF41" s="8"/>
    </row>
    <row r="42" spans="1:32" ht="13.4" customHeight="1" outlineLevel="1" x14ac:dyDescent="0.35">
      <c r="A42" s="6"/>
      <c r="B42" s="95"/>
      <c r="C42" s="12"/>
      <c r="D42" s="12"/>
      <c r="E42" s="17"/>
      <c r="F42" s="73"/>
      <c r="G42" s="74" t="s">
        <v>93</v>
      </c>
      <c r="H42" s="74"/>
      <c r="I42" s="74"/>
      <c r="J42" s="74"/>
      <c r="K42" s="74"/>
      <c r="L42" s="74"/>
      <c r="M42" s="74"/>
      <c r="N42" s="74"/>
      <c r="O42" s="74"/>
      <c r="P42" s="74"/>
      <c r="Q42" s="74"/>
      <c r="R42" s="74"/>
      <c r="S42" s="75"/>
      <c r="T42" s="76"/>
      <c r="U42" s="76"/>
      <c r="V42" s="76"/>
      <c r="W42" s="76"/>
      <c r="X42" s="76"/>
      <c r="Y42" s="76"/>
      <c r="Z42" s="75"/>
      <c r="AA42" s="75"/>
      <c r="AB42" s="75"/>
      <c r="AC42" s="75"/>
      <c r="AD42" s="75"/>
      <c r="AE42" s="16"/>
      <c r="AF42" s="8"/>
    </row>
    <row r="43" spans="1:32" ht="13.4" customHeight="1" outlineLevel="1" x14ac:dyDescent="0.35">
      <c r="A43" s="6"/>
      <c r="B43" s="95"/>
      <c r="C43" s="17"/>
      <c r="D43" s="12"/>
      <c r="E43" s="17"/>
      <c r="F43" s="73"/>
      <c r="G43" s="77">
        <v>37998.526585648149</v>
      </c>
      <c r="H43" s="78">
        <v>37998.526585648149</v>
      </c>
      <c r="I43" s="74"/>
      <c r="J43" s="74"/>
      <c r="K43" s="74"/>
      <c r="L43" s="74"/>
      <c r="M43" s="74"/>
      <c r="N43" s="74"/>
      <c r="O43" s="74"/>
      <c r="P43" s="74"/>
      <c r="Q43" s="74"/>
      <c r="R43" s="74"/>
      <c r="S43" s="75"/>
      <c r="T43" s="76"/>
      <c r="U43" s="76"/>
      <c r="V43" s="76"/>
      <c r="W43" s="76"/>
      <c r="X43" s="76"/>
      <c r="Y43" s="76"/>
      <c r="Z43" s="75"/>
      <c r="AA43" s="75"/>
      <c r="AB43" s="75"/>
      <c r="AC43" s="75"/>
      <c r="AD43" s="75"/>
      <c r="AE43" s="16"/>
      <c r="AF43" s="8"/>
    </row>
    <row r="44" spans="1:32" ht="13.4" customHeight="1" outlineLevel="1" x14ac:dyDescent="0.35">
      <c r="A44" s="6"/>
      <c r="B44" s="95"/>
      <c r="C44" s="17">
        <v>1</v>
      </c>
      <c r="D44" s="12"/>
      <c r="E44" s="17"/>
      <c r="F44" s="79"/>
      <c r="G44" s="80"/>
      <c r="H44" s="81"/>
      <c r="I44" s="81"/>
      <c r="J44" s="81"/>
      <c r="K44" s="81"/>
      <c r="L44" s="81"/>
      <c r="M44" s="81"/>
      <c r="N44" s="81"/>
      <c r="O44" s="81"/>
      <c r="P44" s="81"/>
      <c r="Q44" s="81"/>
      <c r="R44" s="81"/>
      <c r="S44" s="82"/>
      <c r="T44" s="83"/>
      <c r="U44" s="83"/>
      <c r="V44" s="83"/>
      <c r="W44" s="83"/>
      <c r="X44" s="83"/>
      <c r="Y44" s="83"/>
      <c r="Z44" s="82"/>
      <c r="AA44" s="82"/>
      <c r="AB44" s="82"/>
      <c r="AC44" s="82"/>
      <c r="AD44" s="82"/>
      <c r="AE44" s="16"/>
      <c r="AF44" s="8"/>
    </row>
    <row r="45" spans="1:32" ht="13.4" customHeight="1" outlineLevel="1" x14ac:dyDescent="0.35">
      <c r="A45" s="6"/>
      <c r="B45" s="95"/>
      <c r="C45" s="17"/>
      <c r="D45" s="17"/>
      <c r="E45" s="17"/>
      <c r="F45" s="17"/>
      <c r="G45" s="22"/>
      <c r="H45" s="22"/>
      <c r="I45" s="22"/>
      <c r="J45" s="22"/>
      <c r="K45" s="22"/>
      <c r="L45" s="22"/>
      <c r="M45" s="22"/>
      <c r="N45" s="22"/>
      <c r="O45" s="22"/>
      <c r="P45" s="22"/>
      <c r="Q45" s="22"/>
      <c r="R45" s="22"/>
      <c r="S45" s="22"/>
      <c r="T45" s="22"/>
      <c r="U45" s="22"/>
      <c r="V45" s="22"/>
      <c r="W45" s="22"/>
      <c r="X45" s="22"/>
      <c r="Y45" s="22"/>
      <c r="Z45" s="22"/>
      <c r="AA45" s="22"/>
      <c r="AB45" s="22"/>
      <c r="AC45" s="22"/>
      <c r="AD45" s="22"/>
      <c r="AE45" s="16"/>
      <c r="AF45" s="8"/>
    </row>
    <row r="46" spans="1:32" ht="13.4" customHeight="1" outlineLevel="1" x14ac:dyDescent="0.35">
      <c r="A46" s="6"/>
      <c r="B46" s="95"/>
      <c r="C46" s="17"/>
      <c r="D46" s="17"/>
      <c r="E46" s="17"/>
      <c r="F46" s="17"/>
      <c r="G46" s="17"/>
      <c r="H46" s="17"/>
      <c r="I46" s="17"/>
      <c r="J46" s="17"/>
      <c r="K46" s="17"/>
      <c r="L46" s="22"/>
      <c r="M46" s="22"/>
      <c r="N46" s="22"/>
      <c r="O46" s="22"/>
      <c r="P46" s="22"/>
      <c r="Q46" s="22"/>
      <c r="R46" s="22"/>
      <c r="S46" s="22"/>
      <c r="T46" s="22"/>
      <c r="U46" s="22"/>
      <c r="V46" s="22"/>
      <c r="W46" s="22"/>
      <c r="X46" s="22"/>
      <c r="Y46" s="22"/>
      <c r="Z46" s="22"/>
      <c r="AA46" s="22"/>
      <c r="AB46" s="22"/>
      <c r="AC46" s="22"/>
      <c r="AD46" s="22"/>
      <c r="AE46" s="16"/>
      <c r="AF46" s="8"/>
    </row>
    <row r="47" spans="1:32" ht="13.4" customHeight="1" outlineLevel="1" x14ac:dyDescent="0.35">
      <c r="A47" s="6"/>
      <c r="B47" s="95"/>
      <c r="C47" s="17"/>
      <c r="D47" s="17"/>
      <c r="E47" s="17"/>
      <c r="F47" s="17"/>
      <c r="G47" s="23"/>
      <c r="H47" s="23"/>
      <c r="I47" s="23"/>
      <c r="J47" s="23"/>
      <c r="K47" s="23"/>
      <c r="L47" s="23"/>
      <c r="M47" s="23"/>
      <c r="N47" s="23"/>
      <c r="O47" s="23"/>
      <c r="P47" s="23"/>
      <c r="Q47" s="23"/>
      <c r="R47" s="23"/>
      <c r="S47" s="23"/>
      <c r="T47" s="23"/>
      <c r="U47" s="23"/>
      <c r="V47" s="23"/>
      <c r="W47" s="23"/>
      <c r="X47" s="23"/>
      <c r="Y47" s="23"/>
      <c r="Z47" s="23"/>
      <c r="AA47" s="24"/>
      <c r="AB47" s="24"/>
      <c r="AC47" s="24"/>
      <c r="AD47" s="24"/>
      <c r="AE47" s="16"/>
      <c r="AF47" s="8"/>
    </row>
    <row r="48" spans="1:32" ht="13.4" customHeight="1" outlineLevel="1" x14ac:dyDescent="0.35">
      <c r="A48" s="6"/>
      <c r="B48" s="95"/>
      <c r="C48" s="17"/>
      <c r="D48" s="17"/>
      <c r="E48" s="17"/>
      <c r="F48" s="17"/>
      <c r="G48" s="23"/>
      <c r="H48" s="23"/>
      <c r="I48" s="23"/>
      <c r="J48" s="23"/>
      <c r="K48" s="23"/>
      <c r="L48" s="23"/>
      <c r="M48" s="23"/>
      <c r="N48" s="23"/>
      <c r="O48" s="23"/>
      <c r="P48" s="23"/>
      <c r="Q48" s="23"/>
      <c r="R48" s="23"/>
      <c r="S48" s="23"/>
      <c r="T48" s="23"/>
      <c r="U48" s="23"/>
      <c r="V48" s="23"/>
      <c r="W48" s="23"/>
      <c r="X48" s="23"/>
      <c r="Y48" s="23"/>
      <c r="Z48" s="23"/>
      <c r="AA48" s="24"/>
      <c r="AB48" s="24"/>
      <c r="AC48" s="24"/>
      <c r="AD48" s="24"/>
      <c r="AE48" s="16"/>
      <c r="AF48" s="8"/>
    </row>
    <row r="49" spans="1:32" ht="5.15" customHeight="1" outlineLevel="1" x14ac:dyDescent="0.35">
      <c r="A49" s="6"/>
      <c r="B49" s="95"/>
      <c r="C49" s="12" t="s">
        <v>85</v>
      </c>
      <c r="D49" s="17"/>
      <c r="E49" s="17"/>
      <c r="F49" s="17"/>
      <c r="G49" s="23"/>
      <c r="H49" s="23"/>
      <c r="I49" s="23"/>
      <c r="J49" s="84" t="s">
        <v>86</v>
      </c>
      <c r="K49" s="23"/>
      <c r="L49" s="23"/>
      <c r="M49" s="23"/>
      <c r="N49" s="23"/>
      <c r="O49" s="23"/>
      <c r="P49" s="23"/>
      <c r="Q49" s="23"/>
      <c r="R49" s="23"/>
      <c r="S49" s="23"/>
      <c r="T49" s="23"/>
      <c r="U49" s="23"/>
      <c r="V49" s="23"/>
      <c r="W49" s="23"/>
      <c r="X49" s="23"/>
      <c r="Y49" s="23"/>
      <c r="Z49" s="23"/>
      <c r="AA49" s="24"/>
      <c r="AB49" s="24"/>
      <c r="AC49" s="24"/>
      <c r="AD49" s="24"/>
      <c r="AE49" s="16"/>
      <c r="AF49" s="8"/>
    </row>
    <row r="50" spans="1:32" ht="5.15" customHeight="1" outlineLevel="1" x14ac:dyDescent="0.35">
      <c r="A50" s="6"/>
      <c r="B50" s="95"/>
      <c r="C50" s="17"/>
      <c r="D50" s="17"/>
      <c r="E50" s="17"/>
      <c r="F50" s="13"/>
      <c r="G50" s="85"/>
      <c r="H50" s="85"/>
      <c r="I50" s="85"/>
      <c r="J50" s="85"/>
      <c r="K50" s="85"/>
      <c r="L50" s="85"/>
      <c r="M50" s="85"/>
      <c r="N50" s="85"/>
      <c r="O50" s="85"/>
      <c r="P50" s="85"/>
      <c r="Q50" s="85"/>
      <c r="R50" s="85"/>
      <c r="S50" s="85"/>
      <c r="T50" s="85"/>
      <c r="U50" s="85"/>
      <c r="V50" s="85"/>
      <c r="W50" s="85"/>
      <c r="X50" s="85"/>
      <c r="Y50" s="85"/>
      <c r="Z50" s="85"/>
      <c r="AA50" s="13"/>
      <c r="AB50" s="13"/>
      <c r="AC50" s="13"/>
      <c r="AD50" s="13"/>
      <c r="AE50" s="16"/>
      <c r="AF50" s="8"/>
    </row>
    <row r="51" spans="1:32" ht="13.4" customHeight="1" outlineLevel="1" x14ac:dyDescent="0.35">
      <c r="A51" s="6"/>
      <c r="B51" s="95"/>
      <c r="C51" s="17"/>
      <c r="D51" s="17"/>
      <c r="E51" s="17"/>
      <c r="F51" s="13"/>
      <c r="G51" s="86"/>
      <c r="H51" s="90" t="s">
        <v>94</v>
      </c>
      <c r="I51" s="90"/>
      <c r="J51" s="88"/>
      <c r="K51" s="88"/>
      <c r="L51" s="88"/>
      <c r="M51" s="88"/>
      <c r="N51" s="88"/>
      <c r="O51" s="88"/>
      <c r="P51" s="86"/>
      <c r="Q51" s="86"/>
      <c r="R51" s="86"/>
      <c r="S51" s="86"/>
      <c r="T51" s="86"/>
      <c r="U51" s="86"/>
      <c r="V51" s="86"/>
      <c r="W51" s="86"/>
      <c r="X51" s="86"/>
      <c r="Y51" s="86"/>
      <c r="Z51" s="86"/>
      <c r="AA51" s="13"/>
      <c r="AB51" s="13"/>
      <c r="AC51" s="13"/>
      <c r="AD51" s="13"/>
      <c r="AE51" s="16"/>
      <c r="AF51" s="8"/>
    </row>
    <row r="52" spans="1:32" ht="13.4" customHeight="1" outlineLevel="1" x14ac:dyDescent="0.35">
      <c r="A52" s="6"/>
      <c r="B52" s="95"/>
      <c r="C52" s="17"/>
      <c r="D52" s="17"/>
      <c r="E52" s="17"/>
      <c r="F52" s="13"/>
      <c r="G52" s="86"/>
      <c r="H52" s="90" t="s">
        <v>95</v>
      </c>
      <c r="I52" s="90"/>
      <c r="J52" s="88"/>
      <c r="K52" s="88"/>
      <c r="L52" s="88"/>
      <c r="M52" s="88"/>
      <c r="N52" s="88"/>
      <c r="O52" s="88"/>
      <c r="P52" s="86"/>
      <c r="Q52" s="86"/>
      <c r="R52" s="86"/>
      <c r="S52" s="86"/>
      <c r="T52" s="86"/>
      <c r="U52" s="86"/>
      <c r="V52" s="86"/>
      <c r="W52" s="86"/>
      <c r="X52" s="86"/>
      <c r="Y52" s="86"/>
      <c r="Z52" s="86"/>
      <c r="AA52" s="13"/>
      <c r="AB52" s="13"/>
      <c r="AC52" s="13"/>
      <c r="AD52" s="13"/>
      <c r="AE52" s="16"/>
      <c r="AF52" s="8"/>
    </row>
    <row r="53" spans="1:32" ht="13.4" customHeight="1" outlineLevel="1" x14ac:dyDescent="0.35">
      <c r="A53" s="6"/>
      <c r="B53" s="95"/>
      <c r="C53" s="17"/>
      <c r="D53" s="17"/>
      <c r="E53" s="17"/>
      <c r="F53" s="13"/>
      <c r="G53" s="86"/>
      <c r="H53" s="90" t="s">
        <v>782</v>
      </c>
      <c r="I53" s="90"/>
      <c r="J53" s="88"/>
      <c r="K53" s="88"/>
      <c r="L53" s="88"/>
      <c r="M53" s="88"/>
      <c r="N53" s="88"/>
      <c r="O53" s="88"/>
      <c r="P53" s="86"/>
      <c r="Q53" s="86"/>
      <c r="R53" s="86"/>
      <c r="S53" s="86"/>
      <c r="T53" s="86"/>
      <c r="U53" s="86"/>
      <c r="V53" s="86"/>
      <c r="W53" s="86"/>
      <c r="X53" s="86"/>
      <c r="Y53" s="86"/>
      <c r="Z53" s="86"/>
      <c r="AA53" s="13"/>
      <c r="AB53" s="13"/>
      <c r="AC53" s="13"/>
      <c r="AD53" s="13"/>
      <c r="AE53" s="16"/>
      <c r="AF53" s="8"/>
    </row>
    <row r="54" spans="1:32" ht="13.4" customHeight="1" outlineLevel="1" x14ac:dyDescent="0.35">
      <c r="A54" s="6"/>
      <c r="B54" s="95"/>
      <c r="C54" s="17"/>
      <c r="D54" s="17"/>
      <c r="E54" s="17"/>
      <c r="F54" s="13"/>
      <c r="G54" s="86"/>
      <c r="H54" s="90"/>
      <c r="I54" s="90"/>
      <c r="J54" s="88"/>
      <c r="K54" s="88"/>
      <c r="L54" s="88"/>
      <c r="M54" s="88"/>
      <c r="N54" s="88"/>
      <c r="O54" s="88"/>
      <c r="P54" s="86"/>
      <c r="Q54" s="86"/>
      <c r="R54" s="86"/>
      <c r="S54" s="86"/>
      <c r="T54" s="86"/>
      <c r="U54" s="86"/>
      <c r="V54" s="86"/>
      <c r="W54" s="86"/>
      <c r="X54" s="86"/>
      <c r="Y54" s="86"/>
      <c r="Z54" s="86"/>
      <c r="AA54" s="13"/>
      <c r="AB54" s="13"/>
      <c r="AC54" s="13"/>
      <c r="AD54" s="13"/>
      <c r="AE54" s="16"/>
      <c r="AF54" s="8"/>
    </row>
    <row r="55" spans="1:32" ht="13.4" customHeight="1" outlineLevel="1" x14ac:dyDescent="0.35">
      <c r="A55" s="6"/>
      <c r="B55" s="95"/>
      <c r="C55" s="17"/>
      <c r="D55" s="17"/>
      <c r="E55" s="17"/>
      <c r="F55" s="13"/>
      <c r="G55" s="86"/>
      <c r="H55" s="90" t="s">
        <v>1143</v>
      </c>
      <c r="I55" s="90"/>
      <c r="J55" s="88"/>
      <c r="K55" s="215" t="s">
        <v>1144</v>
      </c>
      <c r="L55" s="215"/>
      <c r="M55" s="215"/>
      <c r="N55" s="215"/>
      <c r="O55" s="215"/>
      <c r="P55" s="86"/>
      <c r="Q55" s="86"/>
      <c r="R55" s="86"/>
      <c r="S55" s="86"/>
      <c r="T55" s="86"/>
      <c r="U55" s="86"/>
      <c r="V55" s="86"/>
      <c r="W55" s="86"/>
      <c r="X55" s="86"/>
      <c r="Y55" s="86"/>
      <c r="Z55" s="86"/>
      <c r="AA55" s="13"/>
      <c r="AB55" s="13"/>
      <c r="AC55" s="13"/>
      <c r="AD55" s="13"/>
      <c r="AE55" s="16"/>
      <c r="AF55" s="8"/>
    </row>
    <row r="56" spans="1:32" ht="13.4" customHeight="1" outlineLevel="1" x14ac:dyDescent="0.35">
      <c r="A56" s="6"/>
      <c r="B56" s="95"/>
      <c r="C56" s="17"/>
      <c r="D56" s="17"/>
      <c r="E56" s="17"/>
      <c r="F56" s="13"/>
      <c r="G56" s="86"/>
      <c r="H56" s="90" t="s">
        <v>97</v>
      </c>
      <c r="I56" s="90"/>
      <c r="J56" s="88"/>
      <c r="K56" s="215" t="s">
        <v>1145</v>
      </c>
      <c r="L56" s="215"/>
      <c r="M56" s="215"/>
      <c r="N56" s="215"/>
      <c r="O56" s="215"/>
      <c r="P56" s="86"/>
      <c r="Q56" s="86"/>
      <c r="R56" s="86"/>
      <c r="S56" s="86"/>
      <c r="T56" s="86"/>
      <c r="U56" s="86"/>
      <c r="V56" s="86"/>
      <c r="W56" s="86"/>
      <c r="X56" s="86"/>
      <c r="Y56" s="86"/>
      <c r="Z56" s="86"/>
      <c r="AA56" s="13"/>
      <c r="AB56" s="13"/>
      <c r="AC56" s="13"/>
      <c r="AD56" s="13"/>
      <c r="AE56" s="16"/>
      <c r="AF56" s="8"/>
    </row>
    <row r="57" spans="1:32" ht="13.4" customHeight="1" outlineLevel="1" x14ac:dyDescent="0.35">
      <c r="A57" s="6"/>
      <c r="B57" s="95"/>
      <c r="C57" s="17"/>
      <c r="D57" s="17"/>
      <c r="E57" s="17"/>
      <c r="F57" s="13"/>
      <c r="G57" s="86"/>
      <c r="H57" s="90" t="s">
        <v>99</v>
      </c>
      <c r="I57" s="90"/>
      <c r="J57" s="88"/>
      <c r="K57" s="215" t="s">
        <v>100</v>
      </c>
      <c r="L57" s="215"/>
      <c r="M57" s="215"/>
      <c r="N57" s="215"/>
      <c r="O57" s="215"/>
      <c r="P57" s="86"/>
      <c r="Q57" s="86"/>
      <c r="R57" s="86"/>
      <c r="S57" s="86"/>
      <c r="T57" s="86"/>
      <c r="U57" s="86"/>
      <c r="V57" s="86"/>
      <c r="W57" s="86"/>
      <c r="X57" s="86"/>
      <c r="Y57" s="86"/>
      <c r="Z57" s="86"/>
      <c r="AA57" s="13"/>
      <c r="AB57" s="13"/>
      <c r="AC57" s="13"/>
      <c r="AD57" s="13"/>
      <c r="AE57" s="16"/>
      <c r="AF57" s="8"/>
    </row>
    <row r="58" spans="1:32" ht="13.4" customHeight="1" outlineLevel="1" x14ac:dyDescent="0.35">
      <c r="A58" s="6"/>
      <c r="B58" s="95"/>
      <c r="C58" s="17"/>
      <c r="D58" s="17"/>
      <c r="E58" s="17"/>
      <c r="F58" s="13"/>
      <c r="G58" s="91"/>
      <c r="H58" s="90" t="s">
        <v>101</v>
      </c>
      <c r="I58" s="90"/>
      <c r="J58" s="88"/>
      <c r="K58" s="216">
        <v>45292</v>
      </c>
      <c r="L58" s="215"/>
      <c r="M58" s="215"/>
      <c r="N58" s="215"/>
      <c r="O58" s="215"/>
      <c r="P58" s="91"/>
      <c r="Q58" s="91"/>
      <c r="R58" s="91"/>
      <c r="S58" s="91"/>
      <c r="T58" s="91"/>
      <c r="U58" s="91"/>
      <c r="V58" s="91"/>
      <c r="W58" s="91"/>
      <c r="X58" s="91"/>
      <c r="Y58" s="91"/>
      <c r="Z58" s="91"/>
      <c r="AA58" s="13"/>
      <c r="AB58" s="13"/>
      <c r="AC58" s="13"/>
      <c r="AD58" s="13"/>
      <c r="AE58" s="16"/>
      <c r="AF58" s="8"/>
    </row>
    <row r="59" spans="1:32" ht="13.4" customHeight="1" outlineLevel="1" x14ac:dyDescent="0.35">
      <c r="A59" s="6"/>
      <c r="B59" s="95"/>
      <c r="C59" s="17"/>
      <c r="D59" s="17"/>
      <c r="E59" s="17"/>
      <c r="F59" s="13"/>
      <c r="G59" s="91"/>
      <c r="H59" s="90"/>
      <c r="I59" s="90"/>
      <c r="J59" s="88"/>
      <c r="K59" s="91"/>
      <c r="L59" s="91"/>
      <c r="M59" s="91"/>
      <c r="N59" s="91"/>
      <c r="O59" s="91"/>
      <c r="P59" s="91"/>
      <c r="Q59" s="91"/>
      <c r="R59" s="91"/>
      <c r="S59" s="91"/>
      <c r="T59" s="91"/>
      <c r="U59" s="91"/>
      <c r="V59" s="91"/>
      <c r="W59" s="91"/>
      <c r="X59" s="91"/>
      <c r="Y59" s="91"/>
      <c r="Z59" s="91"/>
      <c r="AA59" s="13"/>
      <c r="AB59" s="13"/>
      <c r="AC59" s="13"/>
      <c r="AD59" s="13"/>
      <c r="AE59" s="16"/>
      <c r="AF59" s="8"/>
    </row>
    <row r="60" spans="1:32" ht="13.4" customHeight="1" outlineLevel="1" x14ac:dyDescent="0.35">
      <c r="A60" s="6"/>
      <c r="B60" s="95"/>
      <c r="C60" s="17"/>
      <c r="D60" s="17"/>
      <c r="E60" s="17"/>
      <c r="F60" s="13"/>
      <c r="G60" s="86"/>
      <c r="H60" s="90" t="s">
        <v>333</v>
      </c>
      <c r="I60" s="90"/>
      <c r="J60" s="88"/>
      <c r="K60" s="88"/>
      <c r="L60" s="88"/>
      <c r="M60" s="88"/>
      <c r="N60" s="88"/>
      <c r="O60" s="88"/>
      <c r="P60" s="86"/>
      <c r="Q60" s="86"/>
      <c r="R60" s="86"/>
      <c r="S60" s="86"/>
      <c r="T60" s="86"/>
      <c r="U60" s="86"/>
      <c r="V60" s="86"/>
      <c r="W60" s="86"/>
      <c r="X60" s="86"/>
      <c r="Y60" s="86"/>
      <c r="Z60" s="86"/>
      <c r="AA60" s="13"/>
      <c r="AB60" s="13"/>
      <c r="AC60" s="13"/>
      <c r="AD60" s="13"/>
      <c r="AE60" s="16"/>
      <c r="AF60" s="8"/>
    </row>
    <row r="61" spans="1:32" ht="34.5" customHeight="1" outlineLevel="1" x14ac:dyDescent="0.35">
      <c r="A61" s="6"/>
      <c r="B61" s="95"/>
      <c r="C61" s="17"/>
      <c r="D61" s="17"/>
      <c r="E61" s="17"/>
      <c r="F61" s="13"/>
      <c r="G61" s="86"/>
      <c r="H61" s="895"/>
      <c r="I61" s="896"/>
      <c r="J61" s="896"/>
      <c r="K61" s="896"/>
      <c r="L61" s="896"/>
      <c r="M61" s="896"/>
      <c r="N61" s="896"/>
      <c r="O61" s="896"/>
      <c r="P61" s="896"/>
      <c r="Q61" s="896"/>
      <c r="R61" s="896"/>
      <c r="S61" s="896"/>
      <c r="T61" s="897"/>
      <c r="U61" s="505"/>
      <c r="V61" s="505"/>
      <c r="W61" s="505"/>
      <c r="X61" s="505"/>
      <c r="Y61" s="505"/>
      <c r="Z61" s="86"/>
      <c r="AA61" s="13"/>
      <c r="AB61" s="13"/>
      <c r="AC61" s="13"/>
      <c r="AD61" s="13"/>
      <c r="AE61" s="16"/>
      <c r="AF61" s="8"/>
    </row>
    <row r="62" spans="1:32" ht="5.15" customHeight="1" outlineLevel="1" x14ac:dyDescent="0.35">
      <c r="A62" s="6"/>
      <c r="B62" s="95"/>
      <c r="C62" s="12" t="s">
        <v>89</v>
      </c>
      <c r="D62" s="17"/>
      <c r="E62" s="17"/>
      <c r="F62" s="13"/>
      <c r="G62" s="91"/>
      <c r="H62" s="91"/>
      <c r="I62" s="91"/>
      <c r="J62" s="91"/>
      <c r="K62" s="91"/>
      <c r="L62" s="91"/>
      <c r="M62" s="91"/>
      <c r="N62" s="91"/>
      <c r="O62" s="91"/>
      <c r="P62" s="91"/>
      <c r="Q62" s="91"/>
      <c r="R62" s="91"/>
      <c r="S62" s="91"/>
      <c r="T62" s="91"/>
      <c r="U62" s="91"/>
      <c r="V62" s="91"/>
      <c r="W62" s="91"/>
      <c r="X62" s="91"/>
      <c r="Y62" s="91"/>
      <c r="Z62" s="91"/>
      <c r="AA62" s="13"/>
      <c r="AB62" s="13"/>
      <c r="AC62" s="13"/>
      <c r="AD62" s="13"/>
      <c r="AE62" s="92"/>
      <c r="AF62" s="8"/>
    </row>
    <row r="63" spans="1:32" ht="24" customHeight="1" x14ac:dyDescent="0.35">
      <c r="A63" s="6"/>
      <c r="B63" s="95"/>
      <c r="C63" s="39"/>
      <c r="D63" s="39"/>
      <c r="E63" s="39"/>
      <c r="F63" s="39"/>
      <c r="G63" s="40" t="s">
        <v>92</v>
      </c>
      <c r="H63" s="39"/>
      <c r="I63" s="39"/>
      <c r="J63" s="39"/>
      <c r="K63" s="39"/>
      <c r="L63" s="39"/>
      <c r="M63" s="39"/>
      <c r="N63" s="39"/>
      <c r="O63" s="39"/>
      <c r="P63" s="39"/>
      <c r="Q63" s="39"/>
      <c r="R63" s="39"/>
      <c r="S63" s="39"/>
      <c r="T63" s="93"/>
      <c r="U63" s="93"/>
      <c r="V63" s="93"/>
      <c r="W63" s="93"/>
      <c r="X63" s="93"/>
      <c r="Y63" s="93"/>
      <c r="Z63" s="93"/>
      <c r="AA63" s="93"/>
      <c r="AB63" s="93"/>
      <c r="AC63" s="93"/>
      <c r="AD63" s="94" t="s">
        <v>90</v>
      </c>
      <c r="AE63" s="41" t="s">
        <v>91</v>
      </c>
      <c r="AF63" s="8"/>
    </row>
    <row r="64" spans="1:32" ht="12" customHeight="1" outlineLevel="1" x14ac:dyDescent="0.35">
      <c r="A64" s="6"/>
      <c r="B64" s="7"/>
      <c r="C64" s="7"/>
      <c r="D64" s="7"/>
      <c r="E64" s="7"/>
      <c r="F64" s="8"/>
      <c r="G64" s="8"/>
      <c r="H64" s="8"/>
      <c r="I64" s="8"/>
      <c r="J64" s="8"/>
      <c r="K64" s="8"/>
      <c r="L64" s="8"/>
      <c r="M64" s="8"/>
      <c r="N64" s="8"/>
      <c r="O64" s="8"/>
      <c r="P64" s="8"/>
      <c r="Q64" s="8"/>
      <c r="R64" s="8"/>
      <c r="S64" s="8"/>
      <c r="T64" s="8"/>
      <c r="U64" s="8"/>
      <c r="V64" s="8"/>
      <c r="W64" s="8"/>
      <c r="X64" s="8"/>
      <c r="Y64" s="8"/>
      <c r="Z64" s="8"/>
      <c r="AA64" s="8"/>
      <c r="AB64" s="8"/>
      <c r="AC64" s="8"/>
      <c r="AD64" s="8"/>
      <c r="AE64" s="8"/>
      <c r="AF64" s="8"/>
    </row>
    <row r="65" spans="1:32" ht="12" customHeight="1" outlineLevel="1" x14ac:dyDescent="0.35">
      <c r="A65" s="6"/>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row>
    <row r="66" spans="1:32" ht="5.15" customHeight="1" outlineLevel="1" collapsed="1" thickBot="1" x14ac:dyDescent="0.4">
      <c r="A66" s="6"/>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row>
    <row r="67" spans="1:32" ht="5.15" customHeight="1" outlineLevel="1" x14ac:dyDescent="0.35">
      <c r="A67" s="6"/>
      <c r="B67" s="95"/>
      <c r="C67" s="9" t="s">
        <v>0</v>
      </c>
      <c r="D67" s="9"/>
      <c r="E67" s="9"/>
      <c r="F67" s="9"/>
      <c r="G67" s="9"/>
      <c r="H67" s="9"/>
      <c r="I67" s="9"/>
      <c r="J67" s="9"/>
      <c r="K67" s="10"/>
      <c r="L67" s="10"/>
      <c r="M67" s="10"/>
      <c r="N67" s="10"/>
      <c r="O67" s="10"/>
      <c r="P67" s="10"/>
      <c r="Q67" s="10"/>
      <c r="R67" s="10"/>
      <c r="S67" s="10"/>
      <c r="T67" s="10"/>
      <c r="U67" s="10"/>
      <c r="V67" s="10"/>
      <c r="W67" s="10"/>
      <c r="X67" s="10"/>
      <c r="Y67" s="10"/>
      <c r="Z67" s="10"/>
      <c r="AA67" s="10"/>
      <c r="AB67" s="10"/>
      <c r="AC67" s="10"/>
      <c r="AD67" s="67" t="s">
        <v>82</v>
      </c>
      <c r="AE67" s="11"/>
      <c r="AF67" s="8"/>
    </row>
    <row r="68" spans="1:32" ht="13.4" customHeight="1" outlineLevel="1" collapsed="1" x14ac:dyDescent="0.35">
      <c r="A68" s="6"/>
      <c r="B68" s="95"/>
      <c r="C68" s="12"/>
      <c r="D68" s="12">
        <v>0</v>
      </c>
      <c r="E68" s="12" t="s">
        <v>1</v>
      </c>
      <c r="F68" s="69"/>
      <c r="G68" s="70" t="s">
        <v>102</v>
      </c>
      <c r="H68" s="71"/>
      <c r="I68" s="71"/>
      <c r="J68" s="71"/>
      <c r="K68" s="71"/>
      <c r="L68" s="71"/>
      <c r="M68" s="71"/>
      <c r="N68" s="71"/>
      <c r="O68" s="71"/>
      <c r="P68" s="71"/>
      <c r="Q68" s="71"/>
      <c r="R68" s="71"/>
      <c r="S68" s="72"/>
      <c r="T68" s="71"/>
      <c r="U68" s="71"/>
      <c r="V68" s="71"/>
      <c r="W68" s="71"/>
      <c r="X68" s="71"/>
      <c r="Y68" s="71"/>
      <c r="Z68" s="72"/>
      <c r="AA68" s="72"/>
      <c r="AB68" s="72"/>
      <c r="AC68" s="72"/>
      <c r="AD68" s="72"/>
      <c r="AE68" s="16"/>
      <c r="AF68" s="8"/>
    </row>
    <row r="69" spans="1:32" ht="13.4" customHeight="1" outlineLevel="1" x14ac:dyDescent="0.35">
      <c r="A69" s="6"/>
      <c r="B69" s="95"/>
      <c r="C69" s="12"/>
      <c r="D69" s="12"/>
      <c r="E69" s="17"/>
      <c r="F69" s="73"/>
      <c r="G69" s="74" t="s">
        <v>103</v>
      </c>
      <c r="H69" s="74"/>
      <c r="I69" s="74"/>
      <c r="J69" s="74"/>
      <c r="K69" s="74"/>
      <c r="L69" s="74"/>
      <c r="M69" s="74"/>
      <c r="N69" s="74"/>
      <c r="O69" s="74"/>
      <c r="P69" s="74"/>
      <c r="Q69" s="74"/>
      <c r="R69" s="74"/>
      <c r="S69" s="75"/>
      <c r="T69" s="76"/>
      <c r="U69" s="76"/>
      <c r="V69" s="76"/>
      <c r="W69" s="76"/>
      <c r="X69" s="76"/>
      <c r="Y69" s="76"/>
      <c r="Z69" s="75"/>
      <c r="AA69" s="75"/>
      <c r="AB69" s="75"/>
      <c r="AC69" s="75"/>
      <c r="AD69" s="75"/>
      <c r="AE69" s="16"/>
      <c r="AF69" s="8"/>
    </row>
    <row r="70" spans="1:32" ht="13.4" customHeight="1" outlineLevel="1" x14ac:dyDescent="0.35">
      <c r="A70" s="6"/>
      <c r="B70" s="95"/>
      <c r="C70" s="17"/>
      <c r="D70" s="12"/>
      <c r="E70" s="17"/>
      <c r="F70" s="73"/>
      <c r="G70" s="77">
        <v>37998.72855324074</v>
      </c>
      <c r="H70" s="78">
        <v>37998.72855324074</v>
      </c>
      <c r="I70" s="74"/>
      <c r="J70" s="74"/>
      <c r="K70" s="74"/>
      <c r="L70" s="74"/>
      <c r="M70" s="74"/>
      <c r="N70" s="74"/>
      <c r="O70" s="74"/>
      <c r="P70" s="74"/>
      <c r="Q70" s="74"/>
      <c r="R70" s="74"/>
      <c r="S70" s="75"/>
      <c r="T70" s="76"/>
      <c r="U70" s="76"/>
      <c r="V70" s="76"/>
      <c r="W70" s="76"/>
      <c r="X70" s="76"/>
      <c r="Y70" s="76"/>
      <c r="Z70" s="75"/>
      <c r="AA70" s="75"/>
      <c r="AB70" s="75"/>
      <c r="AC70" s="75"/>
      <c r="AD70" s="75"/>
      <c r="AE70" s="16"/>
      <c r="AF70" s="8"/>
    </row>
    <row r="71" spans="1:32" ht="13.4" customHeight="1" outlineLevel="1" x14ac:dyDescent="0.35">
      <c r="A71" s="6"/>
      <c r="B71" s="95"/>
      <c r="C71" s="17">
        <v>1</v>
      </c>
      <c r="D71" s="12"/>
      <c r="E71" s="17"/>
      <c r="F71" s="79"/>
      <c r="G71" s="80"/>
      <c r="H71" s="81"/>
      <c r="I71" s="81"/>
      <c r="J71" s="81"/>
      <c r="K71" s="81"/>
      <c r="L71" s="81"/>
      <c r="M71" s="81"/>
      <c r="N71" s="81"/>
      <c r="O71" s="81"/>
      <c r="P71" s="81"/>
      <c r="Q71" s="81"/>
      <c r="R71" s="81"/>
      <c r="S71" s="82"/>
      <c r="T71" s="83"/>
      <c r="U71" s="83"/>
      <c r="V71" s="83"/>
      <c r="W71" s="83"/>
      <c r="X71" s="83"/>
      <c r="Y71" s="83"/>
      <c r="Z71" s="82"/>
      <c r="AA71" s="82"/>
      <c r="AB71" s="82"/>
      <c r="AC71" s="82"/>
      <c r="AD71" s="82"/>
      <c r="AE71" s="16"/>
      <c r="AF71" s="8"/>
    </row>
    <row r="72" spans="1:32" ht="13.4" customHeight="1" outlineLevel="1" x14ac:dyDescent="0.35">
      <c r="A72" s="6"/>
      <c r="B72" s="95"/>
      <c r="C72" s="17"/>
      <c r="D72" s="17"/>
      <c r="E72" s="17"/>
      <c r="F72" s="17"/>
      <c r="G72" s="22"/>
      <c r="H72" s="22"/>
      <c r="I72" s="22"/>
      <c r="J72" s="22"/>
      <c r="K72" s="22"/>
      <c r="L72" s="22"/>
      <c r="M72" s="22"/>
      <c r="N72" s="22"/>
      <c r="O72" s="22"/>
      <c r="P72" s="22"/>
      <c r="Q72" s="22"/>
      <c r="R72" s="22"/>
      <c r="S72" s="22"/>
      <c r="T72" s="22"/>
      <c r="U72" s="22"/>
      <c r="V72" s="22"/>
      <c r="W72" s="22"/>
      <c r="X72" s="22"/>
      <c r="Y72" s="22"/>
      <c r="Z72" s="22"/>
      <c r="AA72" s="22"/>
      <c r="AB72" s="22"/>
      <c r="AC72" s="22"/>
      <c r="AD72" s="22"/>
      <c r="AE72" s="16"/>
      <c r="AF72" s="8"/>
    </row>
    <row r="73" spans="1:32" ht="13.4" customHeight="1" outlineLevel="1" x14ac:dyDescent="0.35">
      <c r="A73" s="6"/>
      <c r="B73" s="95"/>
      <c r="C73" s="17"/>
      <c r="D73" s="17"/>
      <c r="E73" s="17"/>
      <c r="F73" s="17"/>
      <c r="G73" s="17"/>
      <c r="H73" s="17"/>
      <c r="I73" s="17"/>
      <c r="J73" s="17"/>
      <c r="K73" s="17"/>
      <c r="L73" s="22"/>
      <c r="M73" s="22"/>
      <c r="N73" s="22"/>
      <c r="O73" s="22"/>
      <c r="P73" s="22"/>
      <c r="Q73" s="22"/>
      <c r="R73" s="22"/>
      <c r="S73" s="22"/>
      <c r="T73" s="22"/>
      <c r="U73" s="22"/>
      <c r="V73" s="22"/>
      <c r="W73" s="22"/>
      <c r="X73" s="22"/>
      <c r="Y73" s="22"/>
      <c r="Z73" s="22"/>
      <c r="AA73" s="22"/>
      <c r="AB73" s="22"/>
      <c r="AC73" s="22"/>
      <c r="AD73" s="22"/>
      <c r="AE73" s="16"/>
      <c r="AF73" s="8"/>
    </row>
    <row r="74" spans="1:32" ht="13.4" customHeight="1" outlineLevel="1" x14ac:dyDescent="0.35">
      <c r="A74" s="6"/>
      <c r="B74" s="95"/>
      <c r="C74" s="17"/>
      <c r="D74" s="17"/>
      <c r="E74" s="17"/>
      <c r="F74" s="17"/>
      <c r="G74" s="23"/>
      <c r="H74" s="23"/>
      <c r="I74" s="23"/>
      <c r="J74" s="23"/>
      <c r="K74" s="23"/>
      <c r="L74" s="23"/>
      <c r="M74" s="23"/>
      <c r="N74" s="23"/>
      <c r="O74" s="23"/>
      <c r="P74" s="23"/>
      <c r="Q74" s="23"/>
      <c r="R74" s="23"/>
      <c r="S74" s="23"/>
      <c r="T74" s="23"/>
      <c r="U74" s="23"/>
      <c r="V74" s="23"/>
      <c r="W74" s="23"/>
      <c r="X74" s="23"/>
      <c r="Y74" s="23"/>
      <c r="Z74" s="23"/>
      <c r="AA74" s="24"/>
      <c r="AB74" s="24"/>
      <c r="AC74" s="24"/>
      <c r="AD74" s="24"/>
      <c r="AE74" s="16"/>
      <c r="AF74" s="8"/>
    </row>
    <row r="75" spans="1:32" ht="13.4" customHeight="1" outlineLevel="1" x14ac:dyDescent="0.35">
      <c r="A75" s="6"/>
      <c r="B75" s="95"/>
      <c r="C75" s="17"/>
      <c r="D75" s="17"/>
      <c r="E75" s="17"/>
      <c r="F75" s="17"/>
      <c r="G75" s="23" t="s">
        <v>104</v>
      </c>
      <c r="H75" s="23" t="s">
        <v>105</v>
      </c>
      <c r="I75" s="23"/>
      <c r="J75" s="23" t="s">
        <v>777</v>
      </c>
      <c r="K75" s="23" t="s">
        <v>357</v>
      </c>
      <c r="L75" s="23" t="s">
        <v>749</v>
      </c>
      <c r="M75" s="23" t="s">
        <v>750</v>
      </c>
      <c r="N75" s="23" t="s">
        <v>751</v>
      </c>
      <c r="O75" s="23" t="s">
        <v>752</v>
      </c>
      <c r="P75" s="23" t="s">
        <v>753</v>
      </c>
      <c r="Q75" s="23" t="s">
        <v>754</v>
      </c>
      <c r="R75" s="23" t="s">
        <v>755</v>
      </c>
      <c r="S75" s="23" t="s">
        <v>756</v>
      </c>
      <c r="T75" s="23"/>
      <c r="U75" s="23"/>
      <c r="V75" s="23"/>
      <c r="W75" s="23"/>
      <c r="X75" s="23"/>
      <c r="Y75" s="23"/>
      <c r="Z75" s="23"/>
      <c r="AA75" s="24"/>
      <c r="AB75" s="24"/>
      <c r="AC75" s="24"/>
      <c r="AD75" s="24"/>
      <c r="AE75" s="16"/>
      <c r="AF75" s="8"/>
    </row>
    <row r="76" spans="1:32" ht="5.15" customHeight="1" outlineLevel="1" x14ac:dyDescent="0.35">
      <c r="A76" s="6"/>
      <c r="B76" s="95"/>
      <c r="C76" s="12" t="s">
        <v>85</v>
      </c>
      <c r="D76" s="17"/>
      <c r="E76" s="17"/>
      <c r="F76" s="17"/>
      <c r="G76" s="23"/>
      <c r="H76" s="23"/>
      <c r="I76" s="23"/>
      <c r="J76" s="84" t="s">
        <v>86</v>
      </c>
      <c r="K76" s="23"/>
      <c r="L76" s="23"/>
      <c r="M76" s="23"/>
      <c r="N76" s="23"/>
      <c r="O76" s="23"/>
      <c r="P76" s="23"/>
      <c r="Q76" s="23"/>
      <c r="R76" s="23"/>
      <c r="S76" s="23"/>
      <c r="T76" s="23"/>
      <c r="U76" s="23"/>
      <c r="V76" s="23"/>
      <c r="W76" s="23"/>
      <c r="X76" s="23"/>
      <c r="Y76" s="23"/>
      <c r="Z76" s="23"/>
      <c r="AA76" s="24"/>
      <c r="AB76" s="24"/>
      <c r="AC76" s="24"/>
      <c r="AD76" s="24"/>
      <c r="AE76" s="16"/>
      <c r="AF76" s="8"/>
    </row>
    <row r="77" spans="1:32" ht="5.15" customHeight="1" outlineLevel="1" x14ac:dyDescent="0.35">
      <c r="A77" s="6"/>
      <c r="B77" s="95"/>
      <c r="C77" s="17"/>
      <c r="D77" s="17"/>
      <c r="E77" s="17"/>
      <c r="F77" s="13"/>
      <c r="G77" s="85"/>
      <c r="H77" s="85"/>
      <c r="I77" s="85"/>
      <c r="J77" s="85"/>
      <c r="K77" s="85"/>
      <c r="L77" s="85"/>
      <c r="M77" s="85"/>
      <c r="N77" s="85"/>
      <c r="O77" s="85"/>
      <c r="P77" s="85"/>
      <c r="Q77" s="85"/>
      <c r="R77" s="85"/>
      <c r="S77" s="85"/>
      <c r="T77" s="85"/>
      <c r="U77" s="85"/>
      <c r="V77" s="85"/>
      <c r="W77" s="85"/>
      <c r="X77" s="85"/>
      <c r="Y77" s="85"/>
      <c r="Z77" s="85"/>
      <c r="AA77" s="13"/>
      <c r="AB77" s="13"/>
      <c r="AC77" s="13"/>
      <c r="AD77" s="13"/>
      <c r="AE77" s="16"/>
      <c r="AF77" s="8"/>
    </row>
    <row r="78" spans="1:32" ht="13.4" customHeight="1" outlineLevel="1" x14ac:dyDescent="0.35">
      <c r="A78" s="6"/>
      <c r="B78" s="95"/>
      <c r="C78" s="17"/>
      <c r="D78" s="17"/>
      <c r="E78" s="17"/>
      <c r="F78" s="13"/>
      <c r="G78" s="90" t="s">
        <v>775</v>
      </c>
      <c r="H78" s="91"/>
      <c r="I78" s="91"/>
      <c r="J78" s="96">
        <v>0.1</v>
      </c>
      <c r="K78" s="91"/>
      <c r="L78" s="91"/>
      <c r="M78" s="91"/>
      <c r="N78" s="91"/>
      <c r="O78" s="91"/>
      <c r="P78" s="91"/>
      <c r="Q78" s="91"/>
      <c r="R78" s="91"/>
      <c r="S78" s="91"/>
      <c r="T78" s="91"/>
      <c r="U78" s="91"/>
      <c r="V78" s="91"/>
      <c r="W78" s="91"/>
      <c r="X78" s="91"/>
      <c r="Y78" s="91"/>
      <c r="Z78" s="91"/>
      <c r="AA78" s="13"/>
      <c r="AB78" s="13"/>
      <c r="AC78" s="13"/>
      <c r="AD78" s="13"/>
      <c r="AE78" s="16"/>
      <c r="AF78" s="8"/>
    </row>
    <row r="79" spans="1:32" ht="13.4" customHeight="1" outlineLevel="1" x14ac:dyDescent="0.35">
      <c r="A79" s="6"/>
      <c r="B79" s="95"/>
      <c r="C79" s="17"/>
      <c r="D79" s="17"/>
      <c r="E79" s="17"/>
      <c r="F79" s="13"/>
      <c r="G79" s="90" t="s">
        <v>106</v>
      </c>
      <c r="H79" s="91"/>
      <c r="I79" s="91"/>
      <c r="J79" s="97">
        <v>5</v>
      </c>
      <c r="K79" s="97">
        <v>5</v>
      </c>
      <c r="L79" s="97">
        <v>5</v>
      </c>
      <c r="M79" s="97">
        <v>5</v>
      </c>
      <c r="N79" s="97">
        <v>5</v>
      </c>
      <c r="O79" s="97">
        <v>5</v>
      </c>
      <c r="P79" s="97">
        <v>5</v>
      </c>
      <c r="Q79" s="97">
        <v>5</v>
      </c>
      <c r="R79" s="97">
        <v>5</v>
      </c>
      <c r="S79" s="97">
        <v>5</v>
      </c>
      <c r="T79" s="91"/>
      <c r="U79" s="91"/>
      <c r="V79" s="91"/>
      <c r="W79" s="91"/>
      <c r="X79" s="91"/>
      <c r="Y79" s="91"/>
      <c r="Z79" s="91"/>
      <c r="AA79" s="13"/>
      <c r="AB79" s="13"/>
      <c r="AC79" s="13"/>
      <c r="AD79" s="13"/>
      <c r="AE79" s="16"/>
      <c r="AF79" s="8"/>
    </row>
    <row r="80" spans="1:32" ht="13.4" customHeight="1" outlineLevel="1" x14ac:dyDescent="0.35">
      <c r="A80" s="6"/>
      <c r="B80" s="95"/>
      <c r="C80" s="17"/>
      <c r="D80" s="17"/>
      <c r="E80" s="17"/>
      <c r="F80" s="13"/>
      <c r="G80" s="90" t="s">
        <v>844</v>
      </c>
      <c r="H80" s="91"/>
      <c r="I80" s="91"/>
      <c r="J80" s="97">
        <v>6</v>
      </c>
      <c r="K80" s="97">
        <v>6</v>
      </c>
      <c r="L80" s="97">
        <v>6</v>
      </c>
      <c r="M80" s="97">
        <v>6</v>
      </c>
      <c r="N80" s="97">
        <v>6</v>
      </c>
      <c r="O80" s="97">
        <v>6</v>
      </c>
      <c r="P80" s="97">
        <v>6</v>
      </c>
      <c r="Q80" s="97">
        <v>6</v>
      </c>
      <c r="R80" s="97">
        <v>6</v>
      </c>
      <c r="S80" s="97">
        <v>6</v>
      </c>
      <c r="T80" s="91"/>
      <c r="U80" s="91"/>
      <c r="V80" s="91"/>
      <c r="W80" s="91"/>
      <c r="X80" s="91"/>
      <c r="Y80" s="91"/>
      <c r="Z80" s="91"/>
      <c r="AA80" s="13"/>
      <c r="AB80" s="13"/>
      <c r="AC80" s="13"/>
      <c r="AD80" s="13"/>
      <c r="AE80" s="16"/>
      <c r="AF80" s="8"/>
    </row>
    <row r="81" spans="1:62" ht="13.4" customHeight="1" outlineLevel="1" x14ac:dyDescent="0.35">
      <c r="A81" s="6"/>
      <c r="B81" s="95"/>
      <c r="C81" s="17"/>
      <c r="D81" s="17"/>
      <c r="E81" s="17"/>
      <c r="F81" s="13"/>
      <c r="G81" s="91" t="s">
        <v>776</v>
      </c>
      <c r="H81" s="91"/>
      <c r="I81" s="91"/>
      <c r="J81" s="655">
        <v>2E-3</v>
      </c>
      <c r="K81" s="91"/>
      <c r="L81" s="91"/>
      <c r="M81" s="91"/>
      <c r="N81" s="91"/>
      <c r="O81" s="91"/>
      <c r="P81" s="91"/>
      <c r="Q81" s="91"/>
      <c r="R81" s="91"/>
      <c r="S81" s="91"/>
      <c r="T81" s="91"/>
      <c r="U81" s="91"/>
      <c r="V81" s="91"/>
      <c r="W81" s="91"/>
      <c r="X81" s="91"/>
      <c r="Y81" s="91"/>
      <c r="Z81" s="91"/>
      <c r="AA81" s="13"/>
      <c r="AB81" s="13"/>
      <c r="AC81" s="13"/>
      <c r="AD81" s="13"/>
      <c r="AE81" s="16"/>
      <c r="AF81" s="8"/>
    </row>
    <row r="82" spans="1:62" ht="13.4" customHeight="1" outlineLevel="1" x14ac:dyDescent="0.35">
      <c r="A82" s="6"/>
      <c r="B82" s="95"/>
      <c r="C82" s="17"/>
      <c r="D82" s="17"/>
      <c r="E82" s="17"/>
      <c r="F82" s="13"/>
      <c r="G82" s="91"/>
      <c r="H82" s="91"/>
      <c r="I82" s="91"/>
      <c r="J82" s="91"/>
      <c r="K82" s="91"/>
      <c r="L82" s="91"/>
      <c r="M82" s="91"/>
      <c r="N82" s="91"/>
      <c r="O82" s="91"/>
      <c r="P82" s="91"/>
      <c r="Q82" s="91"/>
      <c r="R82" s="91"/>
      <c r="S82" s="91"/>
      <c r="T82" s="91"/>
      <c r="U82" s="91"/>
      <c r="V82" s="91"/>
      <c r="W82" s="91"/>
      <c r="X82" s="91"/>
      <c r="Y82" s="91"/>
      <c r="Z82" s="91"/>
      <c r="AA82" s="13"/>
      <c r="AB82" s="13"/>
      <c r="AC82" s="13"/>
      <c r="AD82" s="13"/>
      <c r="AE82" s="16"/>
      <c r="AF82" s="8"/>
    </row>
    <row r="83" spans="1:62" ht="13.4" customHeight="1" outlineLevel="1" x14ac:dyDescent="0.35">
      <c r="A83" s="6"/>
      <c r="B83" s="95"/>
      <c r="C83" s="17"/>
      <c r="D83" s="17"/>
      <c r="E83" s="17"/>
      <c r="F83" s="13"/>
      <c r="G83" s="91"/>
      <c r="H83" s="91"/>
      <c r="I83" s="91"/>
      <c r="J83" s="91"/>
      <c r="K83" s="91"/>
      <c r="L83" s="91"/>
      <c r="M83" s="91"/>
      <c r="N83" s="91"/>
      <c r="O83" s="91"/>
      <c r="P83" s="91"/>
      <c r="Q83" s="91"/>
      <c r="R83" s="91"/>
      <c r="S83" s="91"/>
      <c r="T83" s="91"/>
      <c r="U83" s="91"/>
      <c r="V83" s="91"/>
      <c r="W83" s="91"/>
      <c r="X83" s="91"/>
      <c r="Y83" s="91"/>
      <c r="Z83" s="91"/>
      <c r="AA83" s="13"/>
      <c r="AB83" s="13"/>
      <c r="AC83" s="13"/>
      <c r="AD83" s="13"/>
      <c r="AE83" s="16"/>
      <c r="AF83" s="8"/>
    </row>
    <row r="84" spans="1:62" ht="13.4" customHeight="1" outlineLevel="1" x14ac:dyDescent="0.35">
      <c r="A84" s="6"/>
      <c r="B84" s="95"/>
      <c r="C84" s="17"/>
      <c r="D84" s="17"/>
      <c r="E84" s="17"/>
      <c r="F84" s="13"/>
      <c r="G84" s="91"/>
      <c r="H84" s="91"/>
      <c r="I84" s="91"/>
      <c r="J84" s="91"/>
      <c r="K84" s="91"/>
      <c r="L84" s="91"/>
      <c r="M84" s="91"/>
      <c r="N84" s="91"/>
      <c r="O84" s="91"/>
      <c r="P84" s="91"/>
      <c r="Q84" s="91"/>
      <c r="R84" s="91"/>
      <c r="S84" s="91"/>
      <c r="T84" s="91"/>
      <c r="U84" s="91"/>
      <c r="V84" s="91"/>
      <c r="W84" s="91"/>
      <c r="X84" s="91"/>
      <c r="Y84" s="91"/>
      <c r="Z84" s="91"/>
      <c r="AA84" s="13"/>
      <c r="AB84" s="13"/>
      <c r="AC84" s="13"/>
      <c r="AD84" s="13"/>
      <c r="AE84" s="16"/>
      <c r="AF84" s="8"/>
    </row>
    <row r="85" spans="1:62" ht="5.15" customHeight="1" outlineLevel="1" x14ac:dyDescent="0.35">
      <c r="A85" s="6"/>
      <c r="B85" s="95"/>
      <c r="C85" s="12" t="s">
        <v>89</v>
      </c>
      <c r="D85" s="17"/>
      <c r="E85" s="17"/>
      <c r="F85" s="13"/>
      <c r="G85" s="91"/>
      <c r="H85" s="91"/>
      <c r="I85" s="91"/>
      <c r="J85" s="91"/>
      <c r="K85" s="91"/>
      <c r="L85" s="91"/>
      <c r="M85" s="91"/>
      <c r="N85" s="91"/>
      <c r="O85" s="91"/>
      <c r="P85" s="91"/>
      <c r="Q85" s="91"/>
      <c r="R85" s="91"/>
      <c r="S85" s="91"/>
      <c r="T85" s="91"/>
      <c r="U85" s="91"/>
      <c r="V85" s="91"/>
      <c r="W85" s="91"/>
      <c r="X85" s="91"/>
      <c r="Y85" s="91"/>
      <c r="Z85" s="91"/>
      <c r="AA85" s="13"/>
      <c r="AB85" s="13"/>
      <c r="AC85" s="13"/>
      <c r="AD85" s="13"/>
      <c r="AE85" s="92"/>
      <c r="AF85" s="8"/>
    </row>
    <row r="86" spans="1:62" ht="24" customHeight="1" x14ac:dyDescent="0.35">
      <c r="A86" s="6"/>
      <c r="B86" s="95"/>
      <c r="C86" s="39"/>
      <c r="D86" s="39"/>
      <c r="E86" s="39"/>
      <c r="F86" s="39"/>
      <c r="G86" s="40" t="str">
        <f>G68</f>
        <v>Module Definition Table - Pasture (P1a)</v>
      </c>
      <c r="H86" s="39"/>
      <c r="I86" s="39"/>
      <c r="J86" s="39"/>
      <c r="K86" s="39"/>
      <c r="L86" s="39"/>
      <c r="M86" s="39"/>
      <c r="N86" s="39"/>
      <c r="O86" s="39"/>
      <c r="P86" s="39"/>
      <c r="Q86" s="39"/>
      <c r="R86" s="39"/>
      <c r="S86" s="39"/>
      <c r="T86" s="93"/>
      <c r="U86" s="93"/>
      <c r="V86" s="93"/>
      <c r="W86" s="93"/>
      <c r="X86" s="93"/>
      <c r="Y86" s="93"/>
      <c r="Z86" s="93"/>
      <c r="AA86" s="93"/>
      <c r="AB86" s="93"/>
      <c r="AC86" s="93"/>
      <c r="AD86" s="94" t="s">
        <v>90</v>
      </c>
      <c r="AE86" s="41" t="s">
        <v>91</v>
      </c>
      <c r="AF86" s="8"/>
    </row>
    <row r="87" spans="1:62" ht="12" hidden="1" customHeight="1" outlineLevel="1" x14ac:dyDescent="0.35">
      <c r="A87" s="6"/>
      <c r="B87" s="7"/>
      <c r="C87" s="7"/>
      <c r="D87" s="7"/>
      <c r="E87" s="7"/>
      <c r="F87" s="8"/>
      <c r="G87" s="8"/>
      <c r="H87" s="8"/>
      <c r="I87" s="8"/>
      <c r="J87" s="8"/>
      <c r="K87" s="8"/>
      <c r="L87" s="8"/>
      <c r="M87" s="8"/>
      <c r="N87" s="8"/>
      <c r="O87" s="8"/>
      <c r="P87" s="8"/>
      <c r="Q87" s="8"/>
      <c r="R87" s="8"/>
      <c r="S87" s="8"/>
      <c r="T87" s="8"/>
      <c r="U87" s="8"/>
      <c r="V87" s="8"/>
      <c r="W87" s="8"/>
      <c r="X87" s="8"/>
      <c r="Y87" s="8"/>
      <c r="Z87" s="8"/>
      <c r="AA87" s="8"/>
      <c r="AB87" s="8"/>
      <c r="AC87" s="8"/>
      <c r="AD87" s="8"/>
      <c r="AE87" s="8"/>
      <c r="AF87" s="8"/>
    </row>
    <row r="88" spans="1:62" s="104" customFormat="1" ht="12.75" hidden="1" customHeight="1" outlineLevel="1" x14ac:dyDescent="0.35">
      <c r="A88" s="102"/>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K88"/>
      <c r="AL88"/>
      <c r="AM88"/>
      <c r="AN88"/>
      <c r="AO88"/>
      <c r="AP88"/>
      <c r="AQ88"/>
      <c r="AR88"/>
      <c r="AS88"/>
      <c r="AT88"/>
      <c r="AU88"/>
      <c r="AV88"/>
      <c r="AW88"/>
      <c r="AX88"/>
      <c r="AY88"/>
      <c r="AZ88"/>
      <c r="BA88"/>
      <c r="BB88"/>
      <c r="BC88"/>
      <c r="BD88"/>
      <c r="BE88"/>
      <c r="BF88"/>
      <c r="BG88"/>
      <c r="BH88"/>
      <c r="BI88"/>
      <c r="BJ88"/>
    </row>
    <row r="89" spans="1:62" s="104" customFormat="1" ht="5.15" hidden="1" customHeight="1" outlineLevel="1" collapsed="1" thickBot="1" x14ac:dyDescent="0.4">
      <c r="A89" s="102"/>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K89"/>
      <c r="AL89"/>
      <c r="AM89"/>
      <c r="AN89"/>
      <c r="AO89"/>
      <c r="AP89"/>
      <c r="AQ89"/>
      <c r="AR89"/>
      <c r="AS89"/>
      <c r="AT89"/>
      <c r="AU89"/>
      <c r="AV89"/>
      <c r="AW89"/>
      <c r="AX89"/>
      <c r="AY89"/>
      <c r="AZ89"/>
      <c r="BA89"/>
      <c r="BB89"/>
      <c r="BC89"/>
      <c r="BD89"/>
      <c r="BE89"/>
      <c r="BF89"/>
      <c r="BG89"/>
      <c r="BH89"/>
      <c r="BI89"/>
      <c r="BJ89"/>
    </row>
    <row r="90" spans="1:62" s="104" customFormat="1" ht="5.15" hidden="1" customHeight="1" outlineLevel="1" collapsed="1" x14ac:dyDescent="0.35">
      <c r="A90" s="102"/>
      <c r="B90" s="95"/>
      <c r="C90" s="9" t="s">
        <v>0</v>
      </c>
      <c r="D90" s="9"/>
      <c r="E90" s="9"/>
      <c r="F90" s="9"/>
      <c r="G90" s="9"/>
      <c r="H90" s="9"/>
      <c r="I90" s="9"/>
      <c r="J90" s="9"/>
      <c r="K90" s="10"/>
      <c r="L90" s="10"/>
      <c r="M90" s="10"/>
      <c r="N90" s="10"/>
      <c r="O90" s="10"/>
      <c r="P90" s="10"/>
      <c r="Q90" s="10"/>
      <c r="R90" s="10"/>
      <c r="S90" s="10"/>
      <c r="T90" s="10"/>
      <c r="U90" s="10"/>
      <c r="V90" s="10"/>
      <c r="W90" s="10"/>
      <c r="X90" s="10"/>
      <c r="Y90" s="10"/>
      <c r="Z90" s="10"/>
      <c r="AA90" s="10"/>
      <c r="AB90" s="10"/>
      <c r="AC90" s="10"/>
      <c r="AD90" s="67" t="s">
        <v>82</v>
      </c>
      <c r="AE90" s="11"/>
      <c r="AF90" s="8"/>
      <c r="AK90"/>
      <c r="AL90"/>
      <c r="AM90"/>
      <c r="AN90"/>
      <c r="AO90"/>
      <c r="AP90"/>
      <c r="AQ90"/>
      <c r="AR90"/>
      <c r="AS90"/>
      <c r="AT90"/>
      <c r="AU90"/>
      <c r="AV90"/>
      <c r="AW90"/>
      <c r="AX90"/>
      <c r="AY90"/>
      <c r="AZ90"/>
      <c r="BA90"/>
      <c r="BB90"/>
      <c r="BC90"/>
      <c r="BD90"/>
      <c r="BE90"/>
      <c r="BF90"/>
      <c r="BG90"/>
      <c r="BH90"/>
      <c r="BI90"/>
      <c r="BJ90"/>
    </row>
    <row r="91" spans="1:62" s="104" customFormat="1" ht="13.4" hidden="1" customHeight="1" outlineLevel="1" collapsed="1" x14ac:dyDescent="0.35">
      <c r="A91" s="102"/>
      <c r="B91" s="95"/>
      <c r="C91" s="12"/>
      <c r="D91" s="12">
        <v>0</v>
      </c>
      <c r="E91" s="12" t="s">
        <v>1</v>
      </c>
      <c r="F91" s="69"/>
      <c r="G91" s="70" t="s">
        <v>1038</v>
      </c>
      <c r="H91" s="71"/>
      <c r="I91" s="71"/>
      <c r="J91" s="71"/>
      <c r="K91" s="71"/>
      <c r="L91" s="71"/>
      <c r="M91" s="71"/>
      <c r="N91" s="115"/>
      <c r="O91" s="71"/>
      <c r="P91" s="71"/>
      <c r="Q91" s="71"/>
      <c r="R91" s="71"/>
      <c r="S91" s="72"/>
      <c r="T91" s="71"/>
      <c r="U91" s="71"/>
      <c r="V91" s="71"/>
      <c r="W91" s="71"/>
      <c r="X91" s="71"/>
      <c r="Y91" s="71"/>
      <c r="Z91" s="72"/>
      <c r="AA91" s="72"/>
      <c r="AB91" s="72"/>
      <c r="AC91" s="72"/>
      <c r="AD91" s="72"/>
      <c r="AE91" s="16"/>
      <c r="AF91" s="8"/>
      <c r="AK91"/>
      <c r="AL91"/>
      <c r="AM91"/>
      <c r="AN91"/>
      <c r="AO91"/>
      <c r="AP91"/>
      <c r="AQ91"/>
      <c r="AR91"/>
      <c r="AS91"/>
      <c r="AT91"/>
      <c r="AU91"/>
      <c r="AV91"/>
      <c r="AW91"/>
      <c r="AX91"/>
      <c r="AY91"/>
      <c r="AZ91"/>
      <c r="BA91"/>
      <c r="BB91"/>
      <c r="BC91"/>
      <c r="BD91"/>
      <c r="BE91"/>
      <c r="BF91"/>
      <c r="BG91"/>
      <c r="BH91"/>
      <c r="BI91"/>
      <c r="BJ91"/>
    </row>
    <row r="92" spans="1:62" s="104" customFormat="1" ht="13.4" hidden="1" customHeight="1" outlineLevel="1" x14ac:dyDescent="0.35">
      <c r="A92" s="102"/>
      <c r="B92" s="95"/>
      <c r="C92" s="12"/>
      <c r="D92" s="12"/>
      <c r="E92" s="17"/>
      <c r="F92" s="73"/>
      <c r="G92" s="74" t="s">
        <v>1039</v>
      </c>
      <c r="H92" s="74"/>
      <c r="I92" s="74"/>
      <c r="J92" s="74"/>
      <c r="K92" s="74"/>
      <c r="L92" s="74"/>
      <c r="M92" s="74"/>
      <c r="N92" s="116"/>
      <c r="O92" s="74"/>
      <c r="P92" s="74"/>
      <c r="Q92" s="74"/>
      <c r="R92" s="74"/>
      <c r="S92" s="75"/>
      <c r="T92" s="76"/>
      <c r="U92" s="76"/>
      <c r="V92" s="76"/>
      <c r="W92" s="76"/>
      <c r="X92" s="76"/>
      <c r="Y92" s="76"/>
      <c r="Z92" s="75"/>
      <c r="AA92" s="75"/>
      <c r="AB92" s="75"/>
      <c r="AC92" s="75"/>
      <c r="AD92" s="75"/>
      <c r="AE92" s="16"/>
      <c r="AF92" s="8"/>
      <c r="AK92"/>
      <c r="AL92"/>
      <c r="AM92"/>
      <c r="AN92"/>
      <c r="AO92"/>
      <c r="AP92"/>
      <c r="AQ92"/>
      <c r="AR92"/>
      <c r="AS92"/>
      <c r="AT92"/>
      <c r="AU92"/>
      <c r="AV92"/>
      <c r="AW92"/>
      <c r="AX92"/>
      <c r="AY92"/>
      <c r="AZ92"/>
      <c r="BA92"/>
      <c r="BB92"/>
      <c r="BC92"/>
      <c r="BD92"/>
      <c r="BE92"/>
      <c r="BF92"/>
      <c r="BG92"/>
      <c r="BH92"/>
      <c r="BI92"/>
      <c r="BJ92"/>
    </row>
    <row r="93" spans="1:62" s="104" customFormat="1" ht="13.4" hidden="1" customHeight="1" outlineLevel="1" x14ac:dyDescent="0.35">
      <c r="A93" s="102"/>
      <c r="B93" s="95"/>
      <c r="C93" s="17"/>
      <c r="D93" s="12"/>
      <c r="E93" s="17"/>
      <c r="F93" s="73"/>
      <c r="G93" s="77">
        <v>44718.380104166667</v>
      </c>
      <c r="H93" s="78"/>
      <c r="I93" s="74"/>
      <c r="J93" s="74"/>
      <c r="K93" s="74"/>
      <c r="L93" s="74"/>
      <c r="M93" s="74"/>
      <c r="N93" s="74"/>
      <c r="O93" s="74"/>
      <c r="P93" s="74"/>
      <c r="Q93" s="74"/>
      <c r="R93" s="74"/>
      <c r="S93" s="75"/>
      <c r="T93" s="76"/>
      <c r="U93" s="76"/>
      <c r="V93" s="76"/>
      <c r="W93" s="76"/>
      <c r="X93" s="76"/>
      <c r="Y93" s="76"/>
      <c r="Z93" s="75"/>
      <c r="AA93" s="75"/>
      <c r="AB93" s="75"/>
      <c r="AC93" s="75"/>
      <c r="AD93" s="75"/>
      <c r="AE93" s="16"/>
      <c r="AF93" s="8"/>
      <c r="AK93"/>
      <c r="AL93"/>
      <c r="AM93"/>
      <c r="AN93"/>
      <c r="AO93"/>
      <c r="AP93"/>
      <c r="AQ93"/>
      <c r="AR93"/>
      <c r="AS93"/>
      <c r="AT93"/>
      <c r="AU93"/>
      <c r="AV93"/>
      <c r="AW93"/>
      <c r="AX93"/>
      <c r="AY93"/>
      <c r="AZ93"/>
      <c r="BA93"/>
      <c r="BB93"/>
      <c r="BC93"/>
      <c r="BD93"/>
      <c r="BE93"/>
      <c r="BF93"/>
      <c r="BG93"/>
      <c r="BH93"/>
      <c r="BI93"/>
      <c r="BJ93"/>
    </row>
    <row r="94" spans="1:62" s="104" customFormat="1" ht="13.4" hidden="1" customHeight="1" outlineLevel="1" x14ac:dyDescent="0.35">
      <c r="A94" s="102"/>
      <c r="B94" s="95"/>
      <c r="C94" s="17">
        <v>1</v>
      </c>
      <c r="D94" s="12"/>
      <c r="E94" s="17"/>
      <c r="F94" s="79"/>
      <c r="G94" s="80"/>
      <c r="H94" s="81"/>
      <c r="I94" s="81"/>
      <c r="J94" s="81"/>
      <c r="K94" s="81"/>
      <c r="L94" s="81"/>
      <c r="M94" s="81"/>
      <c r="N94" s="81"/>
      <c r="O94" s="81"/>
      <c r="P94" s="81"/>
      <c r="Q94" s="81"/>
      <c r="R94" s="81"/>
      <c r="S94" s="82"/>
      <c r="T94" s="83"/>
      <c r="U94" s="83"/>
      <c r="V94" s="83"/>
      <c r="W94" s="83"/>
      <c r="X94" s="83"/>
      <c r="Y94" s="83"/>
      <c r="Z94" s="82"/>
      <c r="AA94" s="82"/>
      <c r="AB94" s="82"/>
      <c r="AC94" s="82"/>
      <c r="AD94" s="82"/>
      <c r="AE94" s="16"/>
      <c r="AF94" s="8"/>
      <c r="AK94"/>
      <c r="AL94"/>
      <c r="AM94"/>
      <c r="AN94"/>
      <c r="AO94"/>
      <c r="AP94"/>
      <c r="AQ94"/>
      <c r="AR94"/>
      <c r="AS94"/>
      <c r="AT94"/>
      <c r="AU94"/>
      <c r="AV94"/>
      <c r="AW94"/>
      <c r="AX94"/>
      <c r="AY94"/>
      <c r="AZ94"/>
      <c r="BA94"/>
      <c r="BB94"/>
      <c r="BC94"/>
      <c r="BD94"/>
      <c r="BE94"/>
      <c r="BF94"/>
      <c r="BG94"/>
      <c r="BH94"/>
      <c r="BI94"/>
      <c r="BJ94"/>
    </row>
    <row r="95" spans="1:62" s="104" customFormat="1" ht="13.4" hidden="1" customHeight="1" outlineLevel="1" x14ac:dyDescent="0.35">
      <c r="A95" s="102"/>
      <c r="B95" s="95"/>
      <c r="C95" s="17"/>
      <c r="D95" s="17"/>
      <c r="E95" s="17"/>
      <c r="F95" s="17"/>
      <c r="G95" s="22"/>
      <c r="H95" s="22"/>
      <c r="I95" s="22"/>
      <c r="J95" s="22"/>
      <c r="K95" s="22"/>
      <c r="L95" s="22"/>
      <c r="M95" s="22"/>
      <c r="N95" s="22"/>
      <c r="O95" s="22"/>
      <c r="P95" s="22"/>
      <c r="Q95" s="22"/>
      <c r="R95" s="22"/>
      <c r="S95" s="22"/>
      <c r="T95" s="22"/>
      <c r="U95" s="22"/>
      <c r="V95" s="22"/>
      <c r="W95" s="22"/>
      <c r="X95" s="22"/>
      <c r="Y95" s="22"/>
      <c r="Z95" s="22"/>
      <c r="AA95" s="22"/>
      <c r="AB95" s="22"/>
      <c r="AC95" s="22"/>
      <c r="AD95" s="22"/>
      <c r="AE95" s="16"/>
      <c r="AF95" s="8"/>
      <c r="AK95"/>
      <c r="AL95"/>
      <c r="AM95"/>
      <c r="AN95"/>
      <c r="AO95"/>
      <c r="AP95"/>
      <c r="AQ95"/>
      <c r="AR95"/>
      <c r="AS95"/>
      <c r="AT95"/>
      <c r="AU95"/>
      <c r="AV95"/>
      <c r="AW95"/>
      <c r="AX95"/>
      <c r="AY95"/>
      <c r="AZ95"/>
      <c r="BA95"/>
      <c r="BB95"/>
      <c r="BC95"/>
      <c r="BD95"/>
      <c r="BE95"/>
      <c r="BF95"/>
      <c r="BG95"/>
      <c r="BH95"/>
      <c r="BI95"/>
      <c r="BJ95"/>
    </row>
    <row r="96" spans="1:62" s="104" customFormat="1" ht="13.4" hidden="1" customHeight="1" outlineLevel="1" x14ac:dyDescent="0.35">
      <c r="A96" s="102"/>
      <c r="B96" s="95"/>
      <c r="C96" s="17"/>
      <c r="D96" s="17"/>
      <c r="E96" s="17"/>
      <c r="F96" s="17"/>
      <c r="G96" s="17"/>
      <c r="H96" s="17"/>
      <c r="I96" s="17"/>
      <c r="J96" s="17"/>
      <c r="K96" s="17"/>
      <c r="L96" s="22"/>
      <c r="M96" s="22"/>
      <c r="N96" s="22"/>
      <c r="O96" s="22"/>
      <c r="P96" s="22"/>
      <c r="Q96" s="22"/>
      <c r="R96" s="22"/>
      <c r="S96" s="22"/>
      <c r="T96" s="22"/>
      <c r="U96" s="22"/>
      <c r="V96" s="22"/>
      <c r="W96" s="22"/>
      <c r="X96" s="22"/>
      <c r="Y96" s="22"/>
      <c r="Z96" s="22"/>
      <c r="AA96" s="22"/>
      <c r="AB96" s="22"/>
      <c r="AC96" s="22"/>
      <c r="AD96" s="22"/>
      <c r="AE96" s="16"/>
      <c r="AF96" s="8"/>
      <c r="AK96"/>
      <c r="AL96"/>
      <c r="AM96"/>
      <c r="AN96"/>
      <c r="AO96"/>
      <c r="AP96"/>
      <c r="AQ96"/>
      <c r="AR96"/>
      <c r="AS96"/>
      <c r="AT96"/>
      <c r="AU96"/>
      <c r="AV96"/>
      <c r="AW96"/>
      <c r="AX96"/>
      <c r="AY96"/>
      <c r="AZ96"/>
      <c r="BA96"/>
      <c r="BB96"/>
      <c r="BC96"/>
      <c r="BD96"/>
      <c r="BE96"/>
      <c r="BF96"/>
      <c r="BG96"/>
      <c r="BH96"/>
      <c r="BI96"/>
      <c r="BJ96"/>
    </row>
    <row r="97" spans="1:62" s="104" customFormat="1" ht="13.4" hidden="1" customHeight="1" outlineLevel="1" x14ac:dyDescent="0.35">
      <c r="A97" s="102"/>
      <c r="B97" s="95"/>
      <c r="C97" s="17"/>
      <c r="D97" s="17"/>
      <c r="E97" s="17"/>
      <c r="F97" s="17"/>
      <c r="G97" s="23"/>
      <c r="H97" s="23"/>
      <c r="I97" s="23"/>
      <c r="J97" s="23"/>
      <c r="K97" s="23"/>
      <c r="L97" s="23"/>
      <c r="M97" s="23"/>
      <c r="N97" s="23"/>
      <c r="O97" s="23"/>
      <c r="P97" s="23"/>
      <c r="Q97" s="23"/>
      <c r="R97" s="23"/>
      <c r="S97" s="23"/>
      <c r="T97" s="23"/>
      <c r="U97" s="23"/>
      <c r="V97" s="23"/>
      <c r="W97" s="23"/>
      <c r="X97" s="23"/>
      <c r="Y97" s="23"/>
      <c r="Z97" s="23"/>
      <c r="AA97" s="24"/>
      <c r="AB97" s="24"/>
      <c r="AC97" s="24"/>
      <c r="AD97" s="24"/>
      <c r="AE97" s="16"/>
      <c r="AF97" s="8"/>
      <c r="AK97"/>
      <c r="AL97"/>
      <c r="AM97"/>
      <c r="AN97"/>
      <c r="AO97"/>
      <c r="AP97"/>
      <c r="AQ97"/>
      <c r="AR97"/>
      <c r="AS97"/>
      <c r="AT97"/>
      <c r="AU97"/>
      <c r="AV97"/>
      <c r="AW97"/>
      <c r="AX97"/>
      <c r="AY97"/>
      <c r="AZ97"/>
      <c r="BA97"/>
      <c r="BB97"/>
      <c r="BC97"/>
      <c r="BD97"/>
      <c r="BE97"/>
      <c r="BF97"/>
      <c r="BG97"/>
      <c r="BH97"/>
      <c r="BI97"/>
      <c r="BJ97"/>
    </row>
    <row r="98" spans="1:62" s="104" customFormat="1" ht="13.4" hidden="1" customHeight="1" outlineLevel="1" x14ac:dyDescent="0.35">
      <c r="A98" s="102"/>
      <c r="B98" s="95"/>
      <c r="C98" s="17"/>
      <c r="D98" s="17"/>
      <c r="E98" s="17"/>
      <c r="F98" s="17"/>
      <c r="G98" s="23"/>
      <c r="H98" s="23"/>
      <c r="I98" s="23"/>
      <c r="J98" s="23" t="s">
        <v>334</v>
      </c>
      <c r="K98" s="23" t="s">
        <v>335</v>
      </c>
      <c r="L98" s="23" t="s">
        <v>337</v>
      </c>
      <c r="M98" s="23" t="s">
        <v>338</v>
      </c>
      <c r="N98" s="23" t="s">
        <v>339</v>
      </c>
      <c r="O98" s="23" t="s">
        <v>341</v>
      </c>
      <c r="P98" s="23" t="s">
        <v>840</v>
      </c>
      <c r="Q98" s="23" t="s">
        <v>841</v>
      </c>
      <c r="R98" s="23" t="s">
        <v>1046</v>
      </c>
      <c r="S98" s="23"/>
      <c r="T98" s="23"/>
      <c r="U98" s="23"/>
      <c r="V98" s="23"/>
      <c r="W98" s="23"/>
      <c r="X98" s="23"/>
      <c r="Y98" s="23"/>
      <c r="Z98" s="23"/>
      <c r="AA98" s="24"/>
      <c r="AB98" s="24"/>
      <c r="AC98" s="24"/>
      <c r="AD98" s="24"/>
      <c r="AE98" s="16"/>
      <c r="AF98" s="8"/>
      <c r="AK98"/>
      <c r="AL98"/>
      <c r="AM98"/>
      <c r="AN98"/>
      <c r="AO98"/>
      <c r="AP98"/>
      <c r="AQ98"/>
      <c r="AR98"/>
      <c r="AS98"/>
      <c r="AT98"/>
      <c r="AU98"/>
      <c r="AV98"/>
      <c r="AW98"/>
      <c r="AX98"/>
      <c r="AY98"/>
      <c r="AZ98"/>
      <c r="BA98"/>
      <c r="BB98"/>
      <c r="BC98"/>
      <c r="BD98"/>
      <c r="BE98"/>
      <c r="BF98"/>
      <c r="BG98"/>
      <c r="BH98"/>
      <c r="BI98"/>
      <c r="BJ98"/>
    </row>
    <row r="99" spans="1:62" s="104" customFormat="1" ht="5.15" hidden="1" customHeight="1" outlineLevel="1" x14ac:dyDescent="0.35">
      <c r="A99" s="102"/>
      <c r="B99" s="95"/>
      <c r="C99" s="12" t="s">
        <v>85</v>
      </c>
      <c r="D99" s="17"/>
      <c r="E99" s="17"/>
      <c r="F99" s="17"/>
      <c r="G99" s="23"/>
      <c r="H99" s="23"/>
      <c r="I99" s="23"/>
      <c r="J99" s="84" t="s">
        <v>86</v>
      </c>
      <c r="K99" s="23"/>
      <c r="L99" s="23"/>
      <c r="M99" s="23"/>
      <c r="N99" s="23"/>
      <c r="O99" s="23"/>
      <c r="P99" s="23"/>
      <c r="Q99" s="23"/>
      <c r="R99" s="23"/>
      <c r="S99" s="23"/>
      <c r="T99" s="23"/>
      <c r="U99" s="23"/>
      <c r="V99" s="23"/>
      <c r="W99" s="23"/>
      <c r="X99" s="23"/>
      <c r="Y99" s="23"/>
      <c r="Z99" s="23"/>
      <c r="AA99" s="24"/>
      <c r="AB99" s="24"/>
      <c r="AC99" s="24"/>
      <c r="AD99" s="24"/>
      <c r="AE99" s="16"/>
      <c r="AF99" s="8"/>
      <c r="AK99"/>
      <c r="AL99"/>
      <c r="AM99"/>
      <c r="AN99"/>
      <c r="AO99"/>
      <c r="AP99"/>
      <c r="AQ99"/>
      <c r="AR99"/>
      <c r="AS99"/>
      <c r="AT99"/>
      <c r="AU99"/>
      <c r="AV99"/>
      <c r="AW99"/>
      <c r="AX99"/>
      <c r="AY99"/>
      <c r="AZ99"/>
      <c r="BA99"/>
      <c r="BB99"/>
      <c r="BC99"/>
      <c r="BD99"/>
      <c r="BE99"/>
      <c r="BF99"/>
      <c r="BG99"/>
      <c r="BH99"/>
      <c r="BI99"/>
      <c r="BJ99"/>
    </row>
    <row r="100" spans="1:62" s="104" customFormat="1" ht="5.15" hidden="1" customHeight="1" outlineLevel="1" x14ac:dyDescent="0.35">
      <c r="A100" s="102"/>
      <c r="B100" s="95"/>
      <c r="C100" s="17"/>
      <c r="D100" s="17"/>
      <c r="E100" s="17"/>
      <c r="F100" s="13"/>
      <c r="G100" s="85"/>
      <c r="H100" s="85"/>
      <c r="I100" s="85"/>
      <c r="J100" s="85"/>
      <c r="K100" s="85"/>
      <c r="L100" s="85"/>
      <c r="M100" s="85"/>
      <c r="N100" s="85"/>
      <c r="O100" s="85"/>
      <c r="P100" s="85"/>
      <c r="Q100" s="85"/>
      <c r="R100" s="85"/>
      <c r="S100" s="85"/>
      <c r="T100" s="85"/>
      <c r="U100" s="85"/>
      <c r="V100" s="85"/>
      <c r="W100" s="85"/>
      <c r="X100" s="85"/>
      <c r="Y100" s="85"/>
      <c r="Z100" s="85"/>
      <c r="AA100" s="13"/>
      <c r="AB100" s="13"/>
      <c r="AC100" s="13"/>
      <c r="AD100" s="13"/>
      <c r="AE100" s="16"/>
      <c r="AF100" s="8"/>
      <c r="AK100"/>
      <c r="AL100"/>
      <c r="AM100"/>
      <c r="AN100"/>
      <c r="AO100"/>
      <c r="AP100"/>
      <c r="AQ100"/>
      <c r="AR100"/>
      <c r="AS100"/>
      <c r="AT100"/>
      <c r="AU100"/>
      <c r="AV100"/>
      <c r="AW100"/>
      <c r="AX100"/>
      <c r="AY100"/>
      <c r="AZ100"/>
      <c r="BA100"/>
      <c r="BB100"/>
      <c r="BC100"/>
      <c r="BD100"/>
      <c r="BE100"/>
      <c r="BF100"/>
      <c r="BG100"/>
      <c r="BH100"/>
      <c r="BI100"/>
      <c r="BJ100"/>
    </row>
    <row r="101" spans="1:62" s="104" customFormat="1" ht="13.4" hidden="1" customHeight="1" outlineLevel="1" x14ac:dyDescent="0.35">
      <c r="A101" s="102"/>
      <c r="B101" s="95"/>
      <c r="C101" s="17"/>
      <c r="D101" s="17"/>
      <c r="E101" s="17"/>
      <c r="F101" s="13"/>
      <c r="G101" s="91"/>
      <c r="H101" s="91"/>
      <c r="I101" s="91" t="s">
        <v>1040</v>
      </c>
      <c r="J101" s="137">
        <v>1</v>
      </c>
      <c r="K101" s="137">
        <v>1</v>
      </c>
      <c r="L101" s="137">
        <v>1</v>
      </c>
      <c r="M101" s="137">
        <v>1</v>
      </c>
      <c r="N101" s="137">
        <v>1</v>
      </c>
      <c r="O101" s="137">
        <v>1</v>
      </c>
      <c r="P101" s="137">
        <v>1</v>
      </c>
      <c r="Q101" s="137">
        <v>1</v>
      </c>
      <c r="R101" s="137">
        <v>1</v>
      </c>
      <c r="S101" s="91"/>
      <c r="T101" s="91"/>
      <c r="U101" s="91"/>
      <c r="V101" s="91"/>
      <c r="W101" s="91"/>
      <c r="X101" s="91"/>
      <c r="Y101" s="91"/>
      <c r="Z101" s="91"/>
      <c r="AA101" s="13"/>
      <c r="AB101" s="13"/>
      <c r="AC101" s="13"/>
      <c r="AD101" s="13"/>
      <c r="AE101" s="16"/>
      <c r="AF101" s="8"/>
      <c r="AK101"/>
      <c r="AL101"/>
      <c r="AM101"/>
      <c r="AN101"/>
      <c r="AO101"/>
      <c r="AP101"/>
      <c r="AQ101"/>
      <c r="AR101"/>
      <c r="AS101"/>
      <c r="AT101"/>
      <c r="AU101"/>
      <c r="AV101"/>
      <c r="AW101"/>
      <c r="AX101"/>
      <c r="AY101"/>
      <c r="AZ101"/>
      <c r="BA101"/>
      <c r="BB101"/>
      <c r="BC101"/>
      <c r="BD101"/>
      <c r="BE101"/>
      <c r="BF101"/>
      <c r="BG101"/>
      <c r="BH101"/>
      <c r="BI101"/>
      <c r="BJ101"/>
    </row>
    <row r="102" spans="1:62" s="104" customFormat="1" ht="13.4" hidden="1" customHeight="1" outlineLevel="1" x14ac:dyDescent="0.35">
      <c r="A102" s="102"/>
      <c r="B102" s="95"/>
      <c r="C102" s="17"/>
      <c r="D102" s="17"/>
      <c r="E102" s="17"/>
      <c r="F102" s="13"/>
      <c r="G102" s="91"/>
      <c r="H102" s="91"/>
      <c r="I102" s="91"/>
      <c r="J102" s="91"/>
      <c r="K102" s="91"/>
      <c r="L102" s="91"/>
      <c r="M102" s="91"/>
      <c r="N102" s="91"/>
      <c r="O102" s="91"/>
      <c r="P102" s="91"/>
      <c r="Q102" s="91"/>
      <c r="R102" s="91"/>
      <c r="S102" s="91"/>
      <c r="T102" s="91"/>
      <c r="U102" s="91"/>
      <c r="V102" s="91"/>
      <c r="W102" s="91"/>
      <c r="X102" s="91"/>
      <c r="Y102" s="91"/>
      <c r="Z102" s="91"/>
      <c r="AA102" s="13"/>
      <c r="AB102" s="13"/>
      <c r="AC102" s="13"/>
      <c r="AD102" s="13"/>
      <c r="AE102" s="16"/>
      <c r="AF102" s="8"/>
      <c r="AK102"/>
      <c r="AL102"/>
      <c r="AM102"/>
      <c r="AN102"/>
      <c r="AO102"/>
      <c r="AP102"/>
      <c r="AQ102"/>
      <c r="AR102"/>
      <c r="AS102"/>
      <c r="AT102"/>
      <c r="AU102"/>
      <c r="AV102"/>
      <c r="AW102"/>
      <c r="AX102"/>
      <c r="AY102"/>
      <c r="AZ102"/>
      <c r="BA102"/>
      <c r="BB102"/>
      <c r="BC102"/>
      <c r="BD102"/>
      <c r="BE102"/>
      <c r="BF102"/>
      <c r="BG102"/>
      <c r="BH102"/>
      <c r="BI102"/>
      <c r="BJ102"/>
    </row>
    <row r="103" spans="1:62" s="104" customFormat="1" ht="13.4" hidden="1" customHeight="1" outlineLevel="1" x14ac:dyDescent="0.35">
      <c r="A103" s="102"/>
      <c r="B103" s="95"/>
      <c r="C103" s="17"/>
      <c r="D103" s="17"/>
      <c r="E103" s="17"/>
      <c r="F103" s="13"/>
      <c r="G103" s="91"/>
      <c r="H103" s="91"/>
      <c r="I103" s="91"/>
      <c r="J103" s="91"/>
      <c r="K103" s="91"/>
      <c r="L103" s="91"/>
      <c r="M103" s="91"/>
      <c r="N103" s="91"/>
      <c r="O103" s="91"/>
      <c r="P103" s="91"/>
      <c r="Q103" s="91"/>
      <c r="R103" s="91"/>
      <c r="S103" s="91"/>
      <c r="T103" s="91"/>
      <c r="U103" s="91"/>
      <c r="V103" s="91"/>
      <c r="W103" s="91"/>
      <c r="X103" s="91"/>
      <c r="Y103" s="91"/>
      <c r="Z103" s="91"/>
      <c r="AA103" s="13"/>
      <c r="AB103" s="13"/>
      <c r="AC103" s="13"/>
      <c r="AD103" s="13"/>
      <c r="AE103" s="16"/>
      <c r="AF103" s="8"/>
      <c r="AK103"/>
      <c r="AL103"/>
      <c r="AM103"/>
      <c r="AN103"/>
      <c r="AO103"/>
      <c r="AP103"/>
      <c r="AQ103"/>
      <c r="AR103"/>
      <c r="AS103"/>
      <c r="AT103"/>
      <c r="AU103"/>
      <c r="AV103"/>
      <c r="AW103"/>
      <c r="AX103"/>
      <c r="AY103"/>
      <c r="AZ103"/>
      <c r="BA103"/>
      <c r="BB103"/>
      <c r="BC103"/>
      <c r="BD103"/>
      <c r="BE103"/>
      <c r="BF103"/>
      <c r="BG103"/>
      <c r="BH103"/>
      <c r="BI103"/>
      <c r="BJ103"/>
    </row>
    <row r="104" spans="1:62" s="104" customFormat="1" ht="5.15" hidden="1" customHeight="1" outlineLevel="1" x14ac:dyDescent="0.35">
      <c r="A104" s="102"/>
      <c r="B104" s="95"/>
      <c r="C104" s="12" t="s">
        <v>89</v>
      </c>
      <c r="D104" s="17"/>
      <c r="E104" s="17"/>
      <c r="F104" s="13"/>
      <c r="G104" s="91"/>
      <c r="H104" s="85"/>
      <c r="I104" s="85"/>
      <c r="J104" s="85"/>
      <c r="K104" s="85"/>
      <c r="L104" s="85"/>
      <c r="M104" s="85"/>
      <c r="N104" s="85"/>
      <c r="O104" s="85"/>
      <c r="P104" s="85"/>
      <c r="Q104" s="85"/>
      <c r="R104" s="85"/>
      <c r="S104" s="91"/>
      <c r="T104" s="91"/>
      <c r="U104" s="91"/>
      <c r="V104" s="91"/>
      <c r="W104" s="91"/>
      <c r="X104" s="91"/>
      <c r="Y104" s="91"/>
      <c r="Z104" s="91"/>
      <c r="AA104" s="13"/>
      <c r="AB104" s="13"/>
      <c r="AC104" s="13"/>
      <c r="AD104" s="13"/>
      <c r="AE104" s="92"/>
      <c r="AF104" s="8"/>
      <c r="AK104"/>
      <c r="AL104"/>
      <c r="AM104"/>
      <c r="AN104"/>
      <c r="AO104"/>
      <c r="AP104"/>
      <c r="AQ104"/>
      <c r="AR104"/>
      <c r="AS104"/>
      <c r="AT104"/>
      <c r="AU104"/>
      <c r="AV104"/>
      <c r="AW104"/>
      <c r="AX104"/>
      <c r="AY104"/>
      <c r="AZ104"/>
      <c r="BA104"/>
      <c r="BB104"/>
      <c r="BC104"/>
      <c r="BD104"/>
      <c r="BE104"/>
      <c r="BF104"/>
      <c r="BG104"/>
      <c r="BH104"/>
      <c r="BI104"/>
      <c r="BJ104"/>
    </row>
    <row r="105" spans="1:62" s="104" customFormat="1" ht="24" customHeight="1" collapsed="1" x14ac:dyDescent="0.35">
      <c r="A105" s="102"/>
      <c r="B105" s="95"/>
      <c r="C105" s="39"/>
      <c r="D105" s="39"/>
      <c r="E105" s="39"/>
      <c r="F105" s="39"/>
      <c r="G105" s="40" t="str">
        <f>G91</f>
        <v>Pasture coverage</v>
      </c>
      <c r="H105" s="39"/>
      <c r="I105" s="39"/>
      <c r="J105" s="39"/>
      <c r="K105" s="39"/>
      <c r="L105" s="39"/>
      <c r="M105" s="125"/>
      <c r="N105" s="39"/>
      <c r="O105" s="39"/>
      <c r="P105" s="39"/>
      <c r="Q105" s="39"/>
      <c r="R105" s="39"/>
      <c r="S105" s="39"/>
      <c r="T105" s="93"/>
      <c r="U105" s="93"/>
      <c r="V105" s="93"/>
      <c r="W105" s="93"/>
      <c r="X105" s="93"/>
      <c r="Y105" s="93"/>
      <c r="Z105" s="93"/>
      <c r="AA105" s="93"/>
      <c r="AB105" s="93"/>
      <c r="AC105" s="93"/>
      <c r="AD105" s="94" t="s">
        <v>90</v>
      </c>
      <c r="AE105" s="41" t="s">
        <v>91</v>
      </c>
      <c r="AF105" s="8"/>
      <c r="AK105"/>
      <c r="AL105"/>
      <c r="AM105"/>
      <c r="AN105"/>
      <c r="AO105"/>
      <c r="AP105"/>
      <c r="AQ105"/>
      <c r="AR105"/>
      <c r="AS105"/>
      <c r="AT105"/>
      <c r="AU105"/>
      <c r="AV105"/>
      <c r="AW105"/>
      <c r="AX105"/>
      <c r="AY105"/>
      <c r="AZ105"/>
      <c r="BA105"/>
      <c r="BB105"/>
      <c r="BC105"/>
      <c r="BD105"/>
      <c r="BE105"/>
      <c r="BF105"/>
      <c r="BG105"/>
      <c r="BH105"/>
      <c r="BI105"/>
      <c r="BJ105"/>
    </row>
    <row r="106" spans="1:62" s="104" customFormat="1" ht="12.75" customHeight="1" outlineLevel="1" x14ac:dyDescent="0.35">
      <c r="A106" s="102"/>
      <c r="B106" s="7"/>
      <c r="C106" s="7"/>
      <c r="D106" s="7"/>
      <c r="E106" s="7"/>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K106"/>
      <c r="AL106"/>
      <c r="AM106"/>
      <c r="AN106"/>
      <c r="AO106"/>
      <c r="AP106"/>
      <c r="AQ106"/>
      <c r="AR106"/>
      <c r="AS106"/>
      <c r="AT106"/>
      <c r="AU106"/>
      <c r="AV106"/>
      <c r="AW106"/>
      <c r="AX106"/>
      <c r="AY106"/>
      <c r="AZ106"/>
      <c r="BA106"/>
      <c r="BB106"/>
      <c r="BC106"/>
      <c r="BD106"/>
      <c r="BE106"/>
      <c r="BF106"/>
      <c r="BG106"/>
      <c r="BH106"/>
      <c r="BI106"/>
      <c r="BJ106"/>
    </row>
    <row r="107" spans="1:62" ht="12" customHeight="1" outlineLevel="1" x14ac:dyDescent="0.35">
      <c r="A107" s="6"/>
      <c r="B107" s="7"/>
      <c r="C107" s="7"/>
      <c r="D107" s="7"/>
      <c r="E107" s="7"/>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row>
    <row r="108" spans="1:62" s="104" customFormat="1" ht="12.75" customHeight="1" outlineLevel="1" x14ac:dyDescent="0.35">
      <c r="A108" s="102"/>
      <c r="B108" s="103"/>
      <c r="C108" s="103"/>
      <c r="D108" s="103"/>
      <c r="E108" s="103"/>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K108"/>
      <c r="AL108"/>
      <c r="AM108"/>
      <c r="AN108"/>
      <c r="AO108"/>
      <c r="AP108"/>
      <c r="AQ108"/>
      <c r="AR108"/>
      <c r="AS108"/>
      <c r="AT108"/>
      <c r="AU108"/>
      <c r="AV108"/>
      <c r="AW108"/>
      <c r="AX108"/>
      <c r="AY108"/>
      <c r="AZ108"/>
      <c r="BA108"/>
      <c r="BB108"/>
      <c r="BC108"/>
      <c r="BD108"/>
      <c r="BE108"/>
      <c r="BF108"/>
      <c r="BG108"/>
      <c r="BH108"/>
      <c r="BI108"/>
      <c r="BJ108"/>
    </row>
    <row r="109" spans="1:62" s="104" customFormat="1" ht="5.15" customHeight="1" outlineLevel="1" collapsed="1" thickBot="1" x14ac:dyDescent="0.4">
      <c r="A109" s="102"/>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c r="AA109" s="105"/>
      <c r="AB109" s="105"/>
      <c r="AC109" s="105"/>
      <c r="AD109" s="105"/>
      <c r="AE109" s="105"/>
      <c r="AF109" s="105"/>
      <c r="AK109"/>
      <c r="AL109"/>
      <c r="AM109"/>
      <c r="AN109"/>
      <c r="AO109"/>
      <c r="AP109"/>
      <c r="AQ109"/>
      <c r="AR109"/>
      <c r="AS109"/>
      <c r="AT109"/>
      <c r="AU109"/>
      <c r="AV109"/>
      <c r="AW109"/>
      <c r="AX109"/>
      <c r="AY109"/>
      <c r="AZ109"/>
      <c r="BA109"/>
      <c r="BB109"/>
      <c r="BC109"/>
      <c r="BD109"/>
      <c r="BE109"/>
      <c r="BF109"/>
      <c r="BG109"/>
      <c r="BH109"/>
      <c r="BI109"/>
      <c r="BJ109"/>
    </row>
    <row r="110" spans="1:62" s="104" customFormat="1" ht="5.15" customHeight="1" outlineLevel="1" x14ac:dyDescent="0.35">
      <c r="A110" s="102"/>
      <c r="B110" s="103"/>
      <c r="C110" s="9" t="s">
        <v>0</v>
      </c>
      <c r="D110" s="9"/>
      <c r="E110" s="9"/>
      <c r="F110" s="9"/>
      <c r="G110" s="9"/>
      <c r="H110" s="9"/>
      <c r="I110" s="9"/>
      <c r="J110" s="9"/>
      <c r="K110" s="10"/>
      <c r="L110" s="10"/>
      <c r="M110" s="10"/>
      <c r="N110" s="10"/>
      <c r="O110" s="10"/>
      <c r="P110" s="10"/>
      <c r="Q110" s="10"/>
      <c r="R110" s="10"/>
      <c r="S110" s="10"/>
      <c r="T110" s="10"/>
      <c r="U110" s="10"/>
      <c r="V110" s="10"/>
      <c r="W110" s="10"/>
      <c r="X110" s="10"/>
      <c r="Y110" s="10"/>
      <c r="Z110" s="10"/>
      <c r="AA110" s="10"/>
      <c r="AB110" s="10"/>
      <c r="AC110" s="10"/>
      <c r="AD110" s="10"/>
      <c r="AE110" s="11"/>
      <c r="AF110" s="8"/>
      <c r="AK110"/>
      <c r="AL110"/>
      <c r="AM110"/>
      <c r="AN110"/>
      <c r="AO110"/>
      <c r="AP110"/>
      <c r="AQ110"/>
      <c r="AR110"/>
      <c r="AS110"/>
      <c r="AT110"/>
      <c r="AU110"/>
      <c r="AV110"/>
      <c r="AW110"/>
      <c r="AX110"/>
      <c r="AY110"/>
      <c r="AZ110"/>
      <c r="BA110"/>
      <c r="BB110"/>
      <c r="BC110"/>
      <c r="BD110"/>
      <c r="BE110"/>
      <c r="BF110"/>
      <c r="BG110"/>
      <c r="BH110"/>
      <c r="BI110"/>
      <c r="BJ110"/>
    </row>
    <row r="111" spans="1:62" s="104" customFormat="1" ht="12.75" customHeight="1" outlineLevel="1" collapsed="1" x14ac:dyDescent="0.35">
      <c r="A111" s="102"/>
      <c r="B111" s="103"/>
      <c r="C111" s="12"/>
      <c r="D111" s="12">
        <v>410</v>
      </c>
      <c r="E111" s="12" t="s">
        <v>1</v>
      </c>
      <c r="F111" s="13"/>
      <c r="G111" s="14" t="s">
        <v>917</v>
      </c>
      <c r="H111" s="13"/>
      <c r="I111" s="13"/>
      <c r="J111" s="13"/>
      <c r="K111" s="13"/>
      <c r="L111" s="13"/>
      <c r="M111" s="13"/>
      <c r="N111" s="13"/>
      <c r="O111" s="13"/>
      <c r="P111" s="13"/>
      <c r="Q111" s="13"/>
      <c r="R111" s="13"/>
      <c r="S111" s="13"/>
      <c r="T111" s="13"/>
      <c r="U111" s="13"/>
      <c r="V111" s="15"/>
      <c r="W111" s="74"/>
      <c r="X111" s="74"/>
      <c r="Y111" s="74"/>
      <c r="Z111" s="74"/>
      <c r="AA111" s="74"/>
      <c r="AB111" s="74"/>
      <c r="AC111" s="106"/>
      <c r="AD111" s="106"/>
      <c r="AE111" s="16"/>
      <c r="AF111" s="8"/>
      <c r="AK111"/>
      <c r="AL111"/>
      <c r="AM111"/>
      <c r="AN111"/>
      <c r="AO111"/>
      <c r="AP111"/>
      <c r="AQ111"/>
      <c r="AR111"/>
      <c r="AS111"/>
      <c r="AT111"/>
      <c r="AU111"/>
      <c r="AV111"/>
      <c r="AW111"/>
      <c r="AX111"/>
      <c r="AY111"/>
      <c r="AZ111"/>
      <c r="BA111"/>
      <c r="BB111"/>
      <c r="BC111"/>
      <c r="BD111"/>
      <c r="BE111"/>
      <c r="BF111"/>
      <c r="BG111"/>
      <c r="BH111"/>
      <c r="BI111"/>
      <c r="BJ111"/>
    </row>
    <row r="112" spans="1:62" s="104" customFormat="1" ht="12.75" customHeight="1" outlineLevel="1" x14ac:dyDescent="0.35">
      <c r="A112" s="102"/>
      <c r="B112" s="103"/>
      <c r="C112" s="12"/>
      <c r="D112" s="12"/>
      <c r="E112" s="17"/>
      <c r="F112" s="13"/>
      <c r="G112" s="13" t="s">
        <v>918</v>
      </c>
      <c r="H112" s="74"/>
      <c r="I112" s="13"/>
      <c r="J112" s="13"/>
      <c r="K112" s="13"/>
      <c r="L112" s="13"/>
      <c r="M112" s="13"/>
      <c r="N112" s="13"/>
      <c r="O112" s="13"/>
      <c r="P112" s="13"/>
      <c r="Q112" s="13"/>
      <c r="R112" s="13"/>
      <c r="S112" s="13"/>
      <c r="T112" s="13"/>
      <c r="U112" s="13"/>
      <c r="V112" s="15"/>
      <c r="W112" s="107"/>
      <c r="X112" s="107"/>
      <c r="Y112" s="107"/>
      <c r="Z112" s="107"/>
      <c r="AA112" s="107"/>
      <c r="AB112" s="107"/>
      <c r="AC112" s="106"/>
      <c r="AD112" s="106"/>
      <c r="AE112" s="16"/>
      <c r="AF112" s="8"/>
      <c r="AK112"/>
      <c r="AL112"/>
      <c r="AM112"/>
      <c r="AN112"/>
      <c r="AO112"/>
      <c r="AP112"/>
      <c r="AQ112"/>
      <c r="AR112"/>
      <c r="AS112"/>
      <c r="AT112"/>
      <c r="AU112"/>
      <c r="AV112"/>
      <c r="AW112"/>
      <c r="AX112"/>
      <c r="AY112"/>
      <c r="AZ112"/>
      <c r="BA112"/>
      <c r="BB112"/>
      <c r="BC112"/>
      <c r="BD112"/>
      <c r="BE112"/>
      <c r="BF112"/>
      <c r="BG112"/>
      <c r="BH112"/>
      <c r="BI112"/>
      <c r="BJ112"/>
    </row>
    <row r="113" spans="1:62" s="104" customFormat="1" ht="12.75" customHeight="1" outlineLevel="1" x14ac:dyDescent="0.35">
      <c r="A113" s="102"/>
      <c r="B113" s="103"/>
      <c r="C113" s="17"/>
      <c r="D113" s="12"/>
      <c r="E113" s="17"/>
      <c r="F113" s="13"/>
      <c r="G113" s="44">
        <v>37951.660101388887</v>
      </c>
      <c r="H113" s="74"/>
      <c r="I113" s="13"/>
      <c r="J113" s="13"/>
      <c r="K113" s="13"/>
      <c r="L113" s="13"/>
      <c r="M113" s="13"/>
      <c r="N113" s="13"/>
      <c r="O113" s="13"/>
      <c r="P113" s="13"/>
      <c r="Q113" s="13"/>
      <c r="R113" s="13"/>
      <c r="S113" s="13"/>
      <c r="T113" s="13"/>
      <c r="U113" s="13"/>
      <c r="V113" s="15"/>
      <c r="W113" s="107"/>
      <c r="X113" s="107"/>
      <c r="Y113" s="107"/>
      <c r="Z113" s="107"/>
      <c r="AA113" s="107"/>
      <c r="AB113" s="107"/>
      <c r="AC113" s="106"/>
      <c r="AD113" s="106"/>
      <c r="AE113" s="16"/>
      <c r="AF113" s="8"/>
      <c r="AK113"/>
      <c r="AL113"/>
      <c r="AM113"/>
      <c r="AN113"/>
      <c r="AO113"/>
      <c r="AP113"/>
      <c r="AQ113"/>
      <c r="AR113"/>
      <c r="AS113"/>
      <c r="AT113"/>
      <c r="AU113"/>
      <c r="AV113"/>
      <c r="AW113"/>
      <c r="AX113"/>
      <c r="AY113"/>
      <c r="AZ113"/>
      <c r="BA113"/>
      <c r="BB113"/>
      <c r="BC113"/>
      <c r="BD113"/>
      <c r="BE113"/>
      <c r="BF113"/>
      <c r="BG113"/>
      <c r="BH113"/>
      <c r="BI113"/>
      <c r="BJ113"/>
    </row>
    <row r="114" spans="1:62" s="104" customFormat="1" ht="12.75" customHeight="1" outlineLevel="1" x14ac:dyDescent="0.35">
      <c r="A114" s="102"/>
      <c r="B114" s="103"/>
      <c r="C114" s="17">
        <v>1</v>
      </c>
      <c r="D114" s="12"/>
      <c r="E114" s="17"/>
      <c r="F114" s="13"/>
      <c r="G114" s="21"/>
      <c r="H114" s="74"/>
      <c r="I114" s="13"/>
      <c r="J114" s="74"/>
      <c r="K114" s="13"/>
      <c r="L114" s="13"/>
      <c r="M114" s="13"/>
      <c r="N114" s="13"/>
      <c r="O114" s="13"/>
      <c r="P114" s="13"/>
      <c r="Q114" s="13"/>
      <c r="R114" s="13"/>
      <c r="S114" s="13"/>
      <c r="T114" s="13"/>
      <c r="U114" s="13"/>
      <c r="V114" s="15"/>
      <c r="W114" s="107"/>
      <c r="X114" s="107"/>
      <c r="Y114" s="107"/>
      <c r="Z114" s="107"/>
      <c r="AA114" s="107"/>
      <c r="AB114" s="107"/>
      <c r="AC114" s="106"/>
      <c r="AD114" s="106"/>
      <c r="AE114" s="16"/>
      <c r="AF114" s="8"/>
      <c r="AK114"/>
      <c r="AL114"/>
      <c r="AM114"/>
      <c r="AN114"/>
      <c r="AO114"/>
      <c r="AP114"/>
      <c r="AQ114"/>
      <c r="AR114"/>
      <c r="AS114"/>
      <c r="AT114"/>
      <c r="AU114"/>
      <c r="AV114"/>
      <c r="AW114"/>
      <c r="AX114"/>
      <c r="AY114"/>
      <c r="AZ114"/>
      <c r="BA114"/>
      <c r="BB114"/>
      <c r="BC114"/>
      <c r="BD114"/>
      <c r="BE114"/>
      <c r="BF114"/>
      <c r="BG114"/>
      <c r="BH114"/>
      <c r="BI114"/>
      <c r="BJ114"/>
    </row>
    <row r="115" spans="1:62" s="104" customFormat="1" ht="12.75" customHeight="1" outlineLevel="1" x14ac:dyDescent="0.35">
      <c r="A115" s="102"/>
      <c r="B115" s="103"/>
      <c r="C115" s="17"/>
      <c r="D115" s="17"/>
      <c r="E115" s="17"/>
      <c r="F115" s="17"/>
      <c r="G115" s="17"/>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16"/>
      <c r="AF115" s="8"/>
      <c r="AK115"/>
      <c r="AL115"/>
      <c r="AM115"/>
      <c r="AN115"/>
      <c r="AO115"/>
      <c r="AP115"/>
      <c r="AQ115"/>
      <c r="AR115"/>
      <c r="AS115"/>
      <c r="AT115"/>
      <c r="AU115"/>
      <c r="AV115"/>
      <c r="AW115"/>
      <c r="AX115"/>
      <c r="AY115"/>
      <c r="AZ115"/>
      <c r="BA115"/>
      <c r="BB115"/>
      <c r="BC115"/>
      <c r="BD115"/>
      <c r="BE115"/>
      <c r="BF115"/>
      <c r="BG115"/>
      <c r="BH115"/>
      <c r="BI115"/>
      <c r="BJ115"/>
    </row>
    <row r="116" spans="1:62" s="104" customFormat="1" ht="12.75" customHeight="1" outlineLevel="1" x14ac:dyDescent="0.35">
      <c r="A116" s="102"/>
      <c r="B116" s="103"/>
      <c r="C116" s="17"/>
      <c r="D116" s="17"/>
      <c r="E116" s="17"/>
      <c r="F116" s="17"/>
      <c r="G116" s="17"/>
      <c r="H116" s="17"/>
      <c r="I116" s="22"/>
      <c r="J116" s="22"/>
      <c r="K116" s="22"/>
      <c r="L116" s="22"/>
      <c r="M116" s="22"/>
      <c r="N116" s="22"/>
      <c r="O116" s="22"/>
      <c r="P116" s="22"/>
      <c r="Q116" s="22"/>
      <c r="R116" s="22"/>
      <c r="S116" s="22"/>
      <c r="T116" s="22"/>
      <c r="U116" s="22"/>
      <c r="V116" s="22"/>
      <c r="W116" s="22"/>
      <c r="X116" s="22"/>
      <c r="Y116" s="22"/>
      <c r="Z116" s="22"/>
      <c r="AA116" s="22"/>
      <c r="AB116" s="22"/>
      <c r="AC116" s="22"/>
      <c r="AD116" s="22"/>
      <c r="AE116" s="16"/>
      <c r="AF116" s="8"/>
      <c r="AK116"/>
      <c r="AL116"/>
      <c r="AM116"/>
      <c r="AN116"/>
      <c r="AO116"/>
      <c r="AP116"/>
      <c r="AQ116"/>
      <c r="AR116"/>
      <c r="AS116"/>
      <c r="AT116"/>
      <c r="AU116"/>
      <c r="AV116"/>
      <c r="AW116"/>
      <c r="AX116"/>
      <c r="AY116"/>
      <c r="AZ116"/>
      <c r="BA116"/>
      <c r="BB116"/>
      <c r="BC116"/>
      <c r="BD116"/>
      <c r="BE116"/>
      <c r="BF116"/>
      <c r="BG116"/>
      <c r="BH116"/>
      <c r="BI116"/>
      <c r="BJ116"/>
    </row>
    <row r="117" spans="1:62" s="104" customFormat="1" ht="12.75" customHeight="1" outlineLevel="1" x14ac:dyDescent="0.35">
      <c r="A117" s="102"/>
      <c r="B117" s="103"/>
      <c r="C117" s="17"/>
      <c r="D117" s="17"/>
      <c r="E117" s="17"/>
      <c r="F117" s="17"/>
      <c r="G117" s="17"/>
      <c r="H117" s="23"/>
      <c r="I117" s="23" t="s">
        <v>336</v>
      </c>
      <c r="J117" s="98" t="s">
        <v>920</v>
      </c>
      <c r="K117" s="98"/>
      <c r="L117" s="98"/>
      <c r="M117" s="98"/>
      <c r="N117" s="98"/>
      <c r="O117" s="98"/>
      <c r="P117" s="98"/>
      <c r="Q117" s="98"/>
      <c r="R117" s="98"/>
      <c r="S117" s="23"/>
      <c r="T117" s="98" t="s">
        <v>921</v>
      </c>
      <c r="U117" s="98"/>
      <c r="V117" s="98"/>
      <c r="W117" s="98"/>
      <c r="X117" s="98"/>
      <c r="Y117" s="98"/>
      <c r="Z117" s="98"/>
      <c r="AA117" s="98"/>
      <c r="AB117" s="98"/>
      <c r="AC117" s="98"/>
      <c r="AD117" s="22"/>
      <c r="AE117" s="16"/>
      <c r="AF117" s="8"/>
      <c r="AK117"/>
      <c r="AL117"/>
      <c r="AM117"/>
      <c r="AN117"/>
      <c r="AO117"/>
      <c r="AP117"/>
      <c r="AQ117"/>
      <c r="AR117"/>
      <c r="AS117"/>
      <c r="AT117"/>
      <c r="AU117"/>
      <c r="AV117"/>
      <c r="AW117"/>
      <c r="AX117"/>
      <c r="AY117"/>
      <c r="AZ117"/>
      <c r="BA117"/>
      <c r="BB117"/>
      <c r="BC117"/>
      <c r="BD117"/>
      <c r="BE117"/>
      <c r="BF117"/>
      <c r="BG117"/>
      <c r="BH117"/>
      <c r="BI117"/>
      <c r="BJ117"/>
    </row>
    <row r="118" spans="1:62" s="104" customFormat="1" ht="12.75" customHeight="1" outlineLevel="1" x14ac:dyDescent="0.35">
      <c r="A118" s="102"/>
      <c r="B118" s="103"/>
      <c r="C118" s="17"/>
      <c r="D118" s="17"/>
      <c r="E118" s="17"/>
      <c r="F118" s="17"/>
      <c r="G118" s="17"/>
      <c r="H118" s="23" t="s">
        <v>416</v>
      </c>
      <c r="I118" s="23" t="s">
        <v>17</v>
      </c>
      <c r="J118" s="23" t="s">
        <v>334</v>
      </c>
      <c r="K118" s="23" t="s">
        <v>335</v>
      </c>
      <c r="L118" s="23" t="s">
        <v>337</v>
      </c>
      <c r="M118" s="23" t="s">
        <v>338</v>
      </c>
      <c r="N118" s="23" t="s">
        <v>339</v>
      </c>
      <c r="O118" s="23" t="s">
        <v>341</v>
      </c>
      <c r="P118" s="23" t="s">
        <v>840</v>
      </c>
      <c r="Q118" s="23" t="s">
        <v>841</v>
      </c>
      <c r="R118" s="23" t="s">
        <v>1046</v>
      </c>
      <c r="S118" s="23"/>
      <c r="T118" s="23" t="s">
        <v>342</v>
      </c>
      <c r="U118" s="23" t="s">
        <v>107</v>
      </c>
      <c r="V118" s="23" t="s">
        <v>108</v>
      </c>
      <c r="W118" s="23" t="s">
        <v>109</v>
      </c>
      <c r="X118" s="23" t="s">
        <v>110</v>
      </c>
      <c r="Y118" s="23" t="s">
        <v>111</v>
      </c>
      <c r="Z118" s="23" t="s">
        <v>112</v>
      </c>
      <c r="AA118" s="23" t="s">
        <v>113</v>
      </c>
      <c r="AB118" s="23" t="s">
        <v>114</v>
      </c>
      <c r="AC118" s="23" t="s">
        <v>115</v>
      </c>
      <c r="AD118" s="22"/>
      <c r="AE118" s="16"/>
      <c r="AF118" s="8"/>
      <c r="AK118"/>
      <c r="AL118"/>
      <c r="AM118"/>
      <c r="AN118"/>
      <c r="AO118"/>
      <c r="AP118"/>
      <c r="AQ118"/>
      <c r="AR118"/>
      <c r="AS118"/>
      <c r="AT118"/>
      <c r="AU118"/>
      <c r="AV118"/>
      <c r="AW118"/>
      <c r="AX118"/>
      <c r="AY118"/>
      <c r="AZ118"/>
      <c r="BA118"/>
      <c r="BB118"/>
      <c r="BC118"/>
      <c r="BD118"/>
      <c r="BE118"/>
      <c r="BF118"/>
      <c r="BG118"/>
      <c r="BH118"/>
      <c r="BI118"/>
      <c r="BJ118"/>
    </row>
    <row r="119" spans="1:62" s="104" customFormat="1" ht="5.15" customHeight="1" outlineLevel="1" x14ac:dyDescent="0.35">
      <c r="A119" s="102"/>
      <c r="B119" s="103"/>
      <c r="C119" s="17"/>
      <c r="D119" s="17"/>
      <c r="E119" s="17"/>
      <c r="F119" s="17"/>
      <c r="G119" s="17"/>
      <c r="H119" s="23"/>
      <c r="I119" s="108" t="s">
        <v>86</v>
      </c>
      <c r="J119" s="23"/>
      <c r="K119" s="23"/>
      <c r="L119" s="23"/>
      <c r="M119" s="23"/>
      <c r="N119" s="23"/>
      <c r="O119" s="23"/>
      <c r="P119" s="23"/>
      <c r="Q119" s="23"/>
      <c r="R119" s="23"/>
      <c r="S119" s="23"/>
      <c r="T119" s="23"/>
      <c r="U119" s="23"/>
      <c r="V119" s="23"/>
      <c r="W119" s="23"/>
      <c r="X119" s="23"/>
      <c r="Y119" s="23"/>
      <c r="Z119" s="23"/>
      <c r="AA119" s="23"/>
      <c r="AB119" s="23"/>
      <c r="AC119" s="23"/>
      <c r="AD119" s="22"/>
      <c r="AE119" s="16"/>
      <c r="AF119" s="8"/>
      <c r="AK119"/>
      <c r="AL119"/>
      <c r="AM119"/>
      <c r="AN119"/>
      <c r="AO119"/>
      <c r="AP119"/>
      <c r="AQ119"/>
      <c r="AR119"/>
      <c r="AS119"/>
      <c r="AT119"/>
      <c r="AU119"/>
      <c r="AV119"/>
      <c r="AW119"/>
      <c r="AX119"/>
      <c r="AY119"/>
      <c r="AZ119"/>
      <c r="BA119"/>
      <c r="BB119"/>
      <c r="BC119"/>
      <c r="BD119"/>
      <c r="BE119"/>
      <c r="BF119"/>
      <c r="BG119"/>
      <c r="BH119"/>
      <c r="BI119"/>
      <c r="BJ119"/>
    </row>
    <row r="120" spans="1:62" s="104" customFormat="1" ht="5.15" customHeight="1" outlineLevel="1" x14ac:dyDescent="0.35">
      <c r="A120" s="102"/>
      <c r="B120" s="103"/>
      <c r="C120" s="17"/>
      <c r="D120" s="17"/>
      <c r="E120" s="17"/>
      <c r="F120" s="26"/>
      <c r="G120" s="26"/>
      <c r="H120" s="28"/>
      <c r="I120" s="28"/>
      <c r="J120" s="28"/>
      <c r="K120" s="28"/>
      <c r="L120" s="28"/>
      <c r="M120" s="28"/>
      <c r="N120" s="28"/>
      <c r="O120" s="28"/>
      <c r="P120" s="28"/>
      <c r="Q120" s="28"/>
      <c r="R120" s="28"/>
      <c r="S120" s="28"/>
      <c r="T120" s="28"/>
      <c r="U120" s="28"/>
      <c r="V120" s="28"/>
      <c r="W120" s="28"/>
      <c r="X120" s="28"/>
      <c r="Y120" s="28"/>
      <c r="Z120" s="28"/>
      <c r="AA120" s="28"/>
      <c r="AB120" s="28"/>
      <c r="AC120" s="28"/>
      <c r="AD120" s="30"/>
      <c r="AE120" s="16"/>
      <c r="AF120" s="8"/>
      <c r="AK120"/>
      <c r="AL120"/>
      <c r="AM120"/>
      <c r="AN120"/>
      <c r="AO120"/>
      <c r="AP120"/>
      <c r="AQ120"/>
      <c r="AR120"/>
      <c r="AS120"/>
      <c r="AT120"/>
      <c r="AU120"/>
      <c r="AV120"/>
      <c r="AW120"/>
      <c r="AX120"/>
      <c r="AY120"/>
      <c r="AZ120"/>
      <c r="BA120"/>
      <c r="BB120"/>
      <c r="BC120"/>
      <c r="BD120"/>
      <c r="BE120"/>
      <c r="BF120"/>
      <c r="BG120"/>
      <c r="BH120"/>
      <c r="BI120"/>
      <c r="BJ120"/>
    </row>
    <row r="121" spans="1:62" s="104" customFormat="1" ht="12.75" customHeight="1" outlineLevel="1" x14ac:dyDescent="0.35">
      <c r="A121" s="102"/>
      <c r="B121" s="103"/>
      <c r="C121" s="17"/>
      <c r="D121" s="17"/>
      <c r="E121" s="17"/>
      <c r="F121" s="26"/>
      <c r="G121" s="90"/>
      <c r="H121" s="473" t="s">
        <v>777</v>
      </c>
      <c r="I121" s="656">
        <v>119.5681818181818</v>
      </c>
      <c r="J121" s="851">
        <f>V$229</f>
        <v>0.7238791423001949</v>
      </c>
      <c r="K121" s="851">
        <f t="shared" ref="K121:R121" si="2">W$229</f>
        <v>0.90116959064327473</v>
      </c>
      <c r="L121" s="851">
        <f t="shared" si="2"/>
        <v>1.0243664717348928</v>
      </c>
      <c r="M121" s="851">
        <f t="shared" si="2"/>
        <v>1</v>
      </c>
      <c r="N121" s="851">
        <f t="shared" si="2"/>
        <v>1.0750487329434699</v>
      </c>
      <c r="O121" s="851">
        <f t="shared" si="2"/>
        <v>0.98684210526315785</v>
      </c>
      <c r="P121" s="851">
        <f t="shared" si="2"/>
        <v>0.89122807017543859</v>
      </c>
      <c r="Q121" s="851">
        <f t="shared" si="2"/>
        <v>0.56000000000000005</v>
      </c>
      <c r="R121" s="851">
        <f t="shared" si="2"/>
        <v>0</v>
      </c>
      <c r="S121" s="88"/>
      <c r="T121" s="109">
        <v>0</v>
      </c>
      <c r="U121" s="109">
        <v>1</v>
      </c>
      <c r="V121" s="109">
        <v>0</v>
      </c>
      <c r="W121" s="109">
        <v>0</v>
      </c>
      <c r="X121" s="109">
        <v>0</v>
      </c>
      <c r="Y121" s="109">
        <v>0</v>
      </c>
      <c r="Z121" s="109">
        <v>0</v>
      </c>
      <c r="AA121" s="109">
        <v>0</v>
      </c>
      <c r="AB121" s="109">
        <v>0</v>
      </c>
      <c r="AC121" s="109">
        <v>0</v>
      </c>
      <c r="AD121" s="110"/>
      <c r="AE121" s="16"/>
      <c r="AF121" s="8"/>
      <c r="AK121"/>
      <c r="AL121"/>
      <c r="AM121"/>
      <c r="AN121"/>
      <c r="AO121"/>
      <c r="AP121"/>
      <c r="AQ121"/>
      <c r="AR121"/>
      <c r="AS121"/>
      <c r="AT121"/>
      <c r="AU121"/>
      <c r="AV121"/>
      <c r="AW121"/>
      <c r="AX121"/>
      <c r="AY121"/>
      <c r="AZ121"/>
      <c r="BA121"/>
      <c r="BB121"/>
      <c r="BC121"/>
      <c r="BD121"/>
      <c r="BE121"/>
      <c r="BF121"/>
      <c r="BG121"/>
      <c r="BH121"/>
      <c r="BI121"/>
      <c r="BJ121"/>
    </row>
    <row r="122" spans="1:62" s="104" customFormat="1" ht="12.75" customHeight="1" outlineLevel="2" x14ac:dyDescent="0.35">
      <c r="A122" s="102"/>
      <c r="B122" s="103"/>
      <c r="C122" s="17"/>
      <c r="D122" s="17"/>
      <c r="E122" s="17"/>
      <c r="F122" s="26"/>
      <c r="G122" s="90"/>
      <c r="H122" s="473" t="s">
        <v>357</v>
      </c>
      <c r="I122" s="656">
        <v>146.34696969696969</v>
      </c>
      <c r="J122" s="851">
        <f t="shared" ref="J122:J130" si="3">V$229</f>
        <v>0.7238791423001949</v>
      </c>
      <c r="K122" s="851">
        <f t="shared" ref="K122:K130" si="4">W$229</f>
        <v>0.90116959064327473</v>
      </c>
      <c r="L122" s="851">
        <f t="shared" ref="L122:L130" si="5">X$229</f>
        <v>1.0243664717348928</v>
      </c>
      <c r="M122" s="851">
        <f t="shared" ref="M122:M130" si="6">Y$229</f>
        <v>1</v>
      </c>
      <c r="N122" s="851">
        <f t="shared" ref="N122:N130" si="7">Z$229</f>
        <v>1.0750487329434699</v>
      </c>
      <c r="O122" s="851">
        <f t="shared" ref="O122:O130" si="8">AA$229</f>
        <v>0.98684210526315785</v>
      </c>
      <c r="P122" s="851">
        <f t="shared" ref="P122:P130" si="9">AB$229</f>
        <v>0.89122807017543859</v>
      </c>
      <c r="Q122" s="851">
        <f t="shared" ref="Q122:Q130" si="10">AC$229</f>
        <v>0.56000000000000005</v>
      </c>
      <c r="R122" s="851">
        <f t="shared" ref="R122:R130" si="11">AD$229</f>
        <v>0</v>
      </c>
      <c r="S122" s="88"/>
      <c r="T122" s="109">
        <v>0</v>
      </c>
      <c r="U122" s="109">
        <v>1</v>
      </c>
      <c r="V122" s="109">
        <v>0</v>
      </c>
      <c r="W122" s="109">
        <v>0</v>
      </c>
      <c r="X122" s="109">
        <v>0</v>
      </c>
      <c r="Y122" s="109">
        <v>0</v>
      </c>
      <c r="Z122" s="109">
        <v>0</v>
      </c>
      <c r="AA122" s="109">
        <v>0</v>
      </c>
      <c r="AB122" s="109">
        <v>0</v>
      </c>
      <c r="AC122" s="109">
        <v>0</v>
      </c>
      <c r="AD122" s="110"/>
      <c r="AE122" s="16"/>
      <c r="AF122" s="8"/>
      <c r="AK122"/>
      <c r="AL122"/>
      <c r="AM122"/>
      <c r="AN122"/>
      <c r="AO122"/>
      <c r="AP122"/>
      <c r="AQ122"/>
      <c r="AR122"/>
      <c r="AS122"/>
      <c r="AT122"/>
      <c r="AU122"/>
      <c r="AV122"/>
      <c r="AW122"/>
      <c r="AX122"/>
      <c r="AY122"/>
      <c r="AZ122"/>
      <c r="BA122"/>
      <c r="BB122"/>
      <c r="BC122"/>
      <c r="BD122"/>
      <c r="BE122"/>
      <c r="BF122"/>
      <c r="BG122"/>
      <c r="BH122"/>
      <c r="BI122"/>
      <c r="BJ122"/>
    </row>
    <row r="123" spans="1:62" s="104" customFormat="1" ht="12.75" customHeight="1" outlineLevel="2" x14ac:dyDescent="0.35">
      <c r="A123" s="102"/>
      <c r="B123" s="103"/>
      <c r="C123" s="17"/>
      <c r="D123" s="17"/>
      <c r="E123" s="17"/>
      <c r="F123" s="26"/>
      <c r="G123" s="90"/>
      <c r="H123" s="473" t="s">
        <v>749</v>
      </c>
      <c r="I123" s="656">
        <v>146.34696969696969</v>
      </c>
      <c r="J123" s="851">
        <f t="shared" si="3"/>
        <v>0.7238791423001949</v>
      </c>
      <c r="K123" s="851">
        <f t="shared" si="4"/>
        <v>0.90116959064327473</v>
      </c>
      <c r="L123" s="851">
        <f t="shared" si="5"/>
        <v>1.0243664717348928</v>
      </c>
      <c r="M123" s="851">
        <f t="shared" si="6"/>
        <v>1</v>
      </c>
      <c r="N123" s="851">
        <f t="shared" si="7"/>
        <v>1.0750487329434699</v>
      </c>
      <c r="O123" s="851">
        <f t="shared" si="8"/>
        <v>0.98684210526315785</v>
      </c>
      <c r="P123" s="851">
        <f t="shared" si="9"/>
        <v>0.89122807017543859</v>
      </c>
      <c r="Q123" s="851">
        <f t="shared" si="10"/>
        <v>0.56000000000000005</v>
      </c>
      <c r="R123" s="851">
        <f t="shared" si="11"/>
        <v>0</v>
      </c>
      <c r="S123" s="88"/>
      <c r="T123" s="109">
        <v>0</v>
      </c>
      <c r="U123" s="109">
        <v>1</v>
      </c>
      <c r="V123" s="109">
        <v>0</v>
      </c>
      <c r="W123" s="109">
        <v>0</v>
      </c>
      <c r="X123" s="109">
        <v>0</v>
      </c>
      <c r="Y123" s="109">
        <v>0</v>
      </c>
      <c r="Z123" s="109">
        <v>0</v>
      </c>
      <c r="AA123" s="109">
        <v>0</v>
      </c>
      <c r="AB123" s="109">
        <v>0</v>
      </c>
      <c r="AC123" s="109">
        <v>0</v>
      </c>
      <c r="AD123" s="110"/>
      <c r="AE123" s="16"/>
      <c r="AF123" s="8"/>
      <c r="AK123"/>
      <c r="AL123"/>
      <c r="AM123"/>
      <c r="AN123"/>
      <c r="AO123"/>
      <c r="AP123"/>
      <c r="AQ123"/>
      <c r="AR123"/>
      <c r="AS123"/>
      <c r="AT123"/>
      <c r="AU123"/>
      <c r="AV123"/>
      <c r="AW123"/>
      <c r="AX123"/>
      <c r="AY123"/>
      <c r="AZ123"/>
      <c r="BA123"/>
      <c r="BB123"/>
      <c r="BC123"/>
      <c r="BD123"/>
      <c r="BE123"/>
      <c r="BF123"/>
      <c r="BG123"/>
      <c r="BH123"/>
      <c r="BI123"/>
      <c r="BJ123"/>
    </row>
    <row r="124" spans="1:62" s="104" customFormat="1" ht="12.75" customHeight="1" outlineLevel="2" x14ac:dyDescent="0.35">
      <c r="A124" s="102"/>
      <c r="B124" s="103"/>
      <c r="C124" s="17"/>
      <c r="D124" s="17"/>
      <c r="E124" s="17"/>
      <c r="F124" s="26"/>
      <c r="G124" s="90"/>
      <c r="H124" s="473" t="s">
        <v>750</v>
      </c>
      <c r="I124" s="656">
        <v>146.34696969696969</v>
      </c>
      <c r="J124" s="851">
        <f t="shared" si="3"/>
        <v>0.7238791423001949</v>
      </c>
      <c r="K124" s="851">
        <f t="shared" si="4"/>
        <v>0.90116959064327473</v>
      </c>
      <c r="L124" s="851">
        <f t="shared" si="5"/>
        <v>1.0243664717348928</v>
      </c>
      <c r="M124" s="851">
        <f t="shared" si="6"/>
        <v>1</v>
      </c>
      <c r="N124" s="851">
        <f t="shared" si="7"/>
        <v>1.0750487329434699</v>
      </c>
      <c r="O124" s="851">
        <f t="shared" si="8"/>
        <v>0.98684210526315785</v>
      </c>
      <c r="P124" s="851">
        <f t="shared" si="9"/>
        <v>0.89122807017543859</v>
      </c>
      <c r="Q124" s="851">
        <f t="shared" si="10"/>
        <v>0.56000000000000005</v>
      </c>
      <c r="R124" s="851">
        <f t="shared" si="11"/>
        <v>0</v>
      </c>
      <c r="S124" s="88"/>
      <c r="T124" s="109">
        <v>0</v>
      </c>
      <c r="U124" s="109">
        <v>1</v>
      </c>
      <c r="V124" s="109">
        <v>0</v>
      </c>
      <c r="W124" s="109">
        <v>0</v>
      </c>
      <c r="X124" s="109">
        <v>0</v>
      </c>
      <c r="Y124" s="109">
        <v>0</v>
      </c>
      <c r="Z124" s="109">
        <v>0</v>
      </c>
      <c r="AA124" s="109">
        <v>0</v>
      </c>
      <c r="AB124" s="109">
        <v>0</v>
      </c>
      <c r="AC124" s="109">
        <v>0</v>
      </c>
      <c r="AD124" s="110"/>
      <c r="AE124" s="16"/>
      <c r="AF124" s="8"/>
      <c r="AK124"/>
      <c r="AL124"/>
      <c r="AM124"/>
      <c r="AN124"/>
      <c r="AO124"/>
      <c r="AP124"/>
      <c r="AQ124"/>
      <c r="AR124"/>
      <c r="AS124"/>
      <c r="AT124"/>
      <c r="AU124"/>
      <c r="AV124"/>
      <c r="AW124"/>
      <c r="AX124"/>
      <c r="AY124"/>
      <c r="AZ124"/>
      <c r="BA124"/>
      <c r="BB124"/>
      <c r="BC124"/>
      <c r="BD124"/>
      <c r="BE124"/>
      <c r="BF124"/>
      <c r="BG124"/>
      <c r="BH124"/>
      <c r="BI124"/>
      <c r="BJ124"/>
    </row>
    <row r="125" spans="1:62" s="104" customFormat="1" ht="12.75" customHeight="1" outlineLevel="2" x14ac:dyDescent="0.35">
      <c r="A125" s="102"/>
      <c r="B125" s="103"/>
      <c r="C125" s="17"/>
      <c r="D125" s="17"/>
      <c r="E125" s="17"/>
      <c r="F125" s="26"/>
      <c r="G125" s="90"/>
      <c r="H125" s="473" t="s">
        <v>751</v>
      </c>
      <c r="I125" s="656">
        <v>146.34696969696969</v>
      </c>
      <c r="J125" s="851">
        <f t="shared" si="3"/>
        <v>0.7238791423001949</v>
      </c>
      <c r="K125" s="851">
        <f t="shared" si="4"/>
        <v>0.90116959064327473</v>
      </c>
      <c r="L125" s="851">
        <f t="shared" si="5"/>
        <v>1.0243664717348928</v>
      </c>
      <c r="M125" s="851">
        <f t="shared" si="6"/>
        <v>1</v>
      </c>
      <c r="N125" s="851">
        <f t="shared" si="7"/>
        <v>1.0750487329434699</v>
      </c>
      <c r="O125" s="851">
        <f t="shared" si="8"/>
        <v>0.98684210526315785</v>
      </c>
      <c r="P125" s="851">
        <f t="shared" si="9"/>
        <v>0.89122807017543859</v>
      </c>
      <c r="Q125" s="851">
        <f t="shared" si="10"/>
        <v>0.56000000000000005</v>
      </c>
      <c r="R125" s="851">
        <f t="shared" si="11"/>
        <v>0</v>
      </c>
      <c r="S125" s="88"/>
      <c r="T125" s="109">
        <v>0</v>
      </c>
      <c r="U125" s="109">
        <v>1</v>
      </c>
      <c r="V125" s="109">
        <v>0</v>
      </c>
      <c r="W125" s="109">
        <v>0</v>
      </c>
      <c r="X125" s="109">
        <v>0</v>
      </c>
      <c r="Y125" s="109">
        <v>0</v>
      </c>
      <c r="Z125" s="109">
        <v>0</v>
      </c>
      <c r="AA125" s="109">
        <v>0</v>
      </c>
      <c r="AB125" s="109">
        <v>0</v>
      </c>
      <c r="AC125" s="109">
        <v>0</v>
      </c>
      <c r="AD125" s="110"/>
      <c r="AE125" s="16"/>
      <c r="AF125" s="8"/>
      <c r="AK125"/>
      <c r="AL125"/>
      <c r="AM125"/>
      <c r="AN125"/>
      <c r="AO125"/>
      <c r="AP125"/>
      <c r="AQ125"/>
      <c r="AR125"/>
      <c r="AS125"/>
      <c r="AT125"/>
      <c r="AU125"/>
      <c r="AV125"/>
      <c r="AW125"/>
      <c r="AX125"/>
      <c r="AY125"/>
      <c r="AZ125"/>
      <c r="BA125"/>
      <c r="BB125"/>
      <c r="BC125"/>
      <c r="BD125"/>
      <c r="BE125"/>
      <c r="BF125"/>
      <c r="BG125"/>
      <c r="BH125"/>
      <c r="BI125"/>
      <c r="BJ125"/>
    </row>
    <row r="126" spans="1:62" s="104" customFormat="1" ht="12.75" customHeight="1" outlineLevel="2" x14ac:dyDescent="0.35">
      <c r="A126" s="102"/>
      <c r="B126" s="103"/>
      <c r="C126" s="17"/>
      <c r="D126" s="17"/>
      <c r="E126" s="17"/>
      <c r="F126" s="26"/>
      <c r="G126" s="90"/>
      <c r="H126" s="473" t="s">
        <v>752</v>
      </c>
      <c r="I126" s="656">
        <v>102.40384199134199</v>
      </c>
      <c r="J126" s="851">
        <f t="shared" si="3"/>
        <v>0.7238791423001949</v>
      </c>
      <c r="K126" s="851">
        <f t="shared" si="4"/>
        <v>0.90116959064327473</v>
      </c>
      <c r="L126" s="851">
        <f t="shared" si="5"/>
        <v>1.0243664717348928</v>
      </c>
      <c r="M126" s="851">
        <f t="shared" si="6"/>
        <v>1</v>
      </c>
      <c r="N126" s="851">
        <f t="shared" si="7"/>
        <v>1.0750487329434699</v>
      </c>
      <c r="O126" s="851">
        <f t="shared" si="8"/>
        <v>0.98684210526315785</v>
      </c>
      <c r="P126" s="851">
        <f t="shared" si="9"/>
        <v>0.89122807017543859</v>
      </c>
      <c r="Q126" s="851">
        <f t="shared" si="10"/>
        <v>0.56000000000000005</v>
      </c>
      <c r="R126" s="851">
        <f t="shared" si="11"/>
        <v>0</v>
      </c>
      <c r="S126" s="88"/>
      <c r="T126" s="109">
        <v>0</v>
      </c>
      <c r="U126" s="109">
        <v>1</v>
      </c>
      <c r="V126" s="109">
        <v>0</v>
      </c>
      <c r="W126" s="109">
        <v>0</v>
      </c>
      <c r="X126" s="109">
        <v>0</v>
      </c>
      <c r="Y126" s="109">
        <v>0</v>
      </c>
      <c r="Z126" s="109">
        <v>0</v>
      </c>
      <c r="AA126" s="109">
        <v>0</v>
      </c>
      <c r="AB126" s="109">
        <v>0</v>
      </c>
      <c r="AC126" s="109">
        <v>0</v>
      </c>
      <c r="AD126" s="110"/>
      <c r="AE126" s="16"/>
      <c r="AF126" s="8"/>
      <c r="AK126"/>
      <c r="AL126"/>
      <c r="AM126"/>
      <c r="AN126"/>
      <c r="AO126"/>
      <c r="AP126"/>
      <c r="AQ126"/>
      <c r="AR126"/>
      <c r="AS126"/>
      <c r="AT126"/>
      <c r="AU126"/>
      <c r="AV126"/>
      <c r="AW126"/>
      <c r="AX126"/>
      <c r="AY126"/>
      <c r="AZ126"/>
      <c r="BA126"/>
      <c r="BB126"/>
      <c r="BC126"/>
      <c r="BD126"/>
      <c r="BE126"/>
      <c r="BF126"/>
      <c r="BG126"/>
      <c r="BH126"/>
      <c r="BI126"/>
      <c r="BJ126"/>
    </row>
    <row r="127" spans="1:62" s="104" customFormat="1" ht="12.75" customHeight="1" outlineLevel="2" x14ac:dyDescent="0.35">
      <c r="A127" s="102"/>
      <c r="B127" s="103"/>
      <c r="C127" s="17"/>
      <c r="D127" s="17"/>
      <c r="E127" s="17"/>
      <c r="F127" s="26"/>
      <c r="G127" s="90"/>
      <c r="H127" s="473" t="s">
        <v>753</v>
      </c>
      <c r="I127" s="656">
        <v>102.40384199134199</v>
      </c>
      <c r="J127" s="851">
        <f t="shared" si="3"/>
        <v>0.7238791423001949</v>
      </c>
      <c r="K127" s="851">
        <f t="shared" si="4"/>
        <v>0.90116959064327473</v>
      </c>
      <c r="L127" s="851">
        <f t="shared" si="5"/>
        <v>1.0243664717348928</v>
      </c>
      <c r="M127" s="851">
        <f t="shared" si="6"/>
        <v>1</v>
      </c>
      <c r="N127" s="851">
        <f t="shared" si="7"/>
        <v>1.0750487329434699</v>
      </c>
      <c r="O127" s="851">
        <f t="shared" si="8"/>
        <v>0.98684210526315785</v>
      </c>
      <c r="P127" s="851">
        <f t="shared" si="9"/>
        <v>0.89122807017543859</v>
      </c>
      <c r="Q127" s="851">
        <f t="shared" si="10"/>
        <v>0.56000000000000005</v>
      </c>
      <c r="R127" s="851">
        <f t="shared" si="11"/>
        <v>0</v>
      </c>
      <c r="S127" s="88"/>
      <c r="T127" s="109">
        <v>0</v>
      </c>
      <c r="U127" s="109">
        <v>1</v>
      </c>
      <c r="V127" s="109">
        <v>0</v>
      </c>
      <c r="W127" s="109">
        <v>0</v>
      </c>
      <c r="X127" s="109">
        <v>0</v>
      </c>
      <c r="Y127" s="109">
        <v>0</v>
      </c>
      <c r="Z127" s="109">
        <v>0</v>
      </c>
      <c r="AA127" s="109">
        <v>0</v>
      </c>
      <c r="AB127" s="109">
        <v>0</v>
      </c>
      <c r="AC127" s="109">
        <v>0</v>
      </c>
      <c r="AD127" s="110"/>
      <c r="AE127" s="16"/>
      <c r="AF127" s="8"/>
      <c r="AK127"/>
      <c r="AL127"/>
      <c r="AM127"/>
      <c r="AN127"/>
      <c r="AO127"/>
      <c r="AP127"/>
      <c r="AQ127"/>
      <c r="AR127"/>
      <c r="AS127"/>
      <c r="AT127"/>
      <c r="AU127"/>
      <c r="AV127"/>
      <c r="AW127"/>
      <c r="AX127"/>
      <c r="AY127"/>
      <c r="AZ127"/>
      <c r="BA127"/>
      <c r="BB127"/>
      <c r="BC127"/>
      <c r="BD127"/>
      <c r="BE127"/>
      <c r="BF127"/>
      <c r="BG127"/>
      <c r="BH127"/>
      <c r="BI127"/>
      <c r="BJ127"/>
    </row>
    <row r="128" spans="1:62" s="104" customFormat="1" ht="12.75" customHeight="1" outlineLevel="2" x14ac:dyDescent="0.35">
      <c r="A128" s="102"/>
      <c r="B128" s="103"/>
      <c r="C128" s="17"/>
      <c r="D128" s="17"/>
      <c r="E128" s="17"/>
      <c r="F128" s="26"/>
      <c r="G128" s="90"/>
      <c r="H128" s="473" t="s">
        <v>754</v>
      </c>
      <c r="I128" s="656">
        <v>102.40384199134199</v>
      </c>
      <c r="J128" s="851">
        <f t="shared" si="3"/>
        <v>0.7238791423001949</v>
      </c>
      <c r="K128" s="851">
        <f t="shared" si="4"/>
        <v>0.90116959064327473</v>
      </c>
      <c r="L128" s="851">
        <f t="shared" si="5"/>
        <v>1.0243664717348928</v>
      </c>
      <c r="M128" s="851">
        <f t="shared" si="6"/>
        <v>1</v>
      </c>
      <c r="N128" s="851">
        <f t="shared" si="7"/>
        <v>1.0750487329434699</v>
      </c>
      <c r="O128" s="851">
        <f t="shared" si="8"/>
        <v>0.98684210526315785</v>
      </c>
      <c r="P128" s="851">
        <f t="shared" si="9"/>
        <v>0.89122807017543859</v>
      </c>
      <c r="Q128" s="851">
        <f t="shared" si="10"/>
        <v>0.56000000000000005</v>
      </c>
      <c r="R128" s="851">
        <f t="shared" si="11"/>
        <v>0</v>
      </c>
      <c r="S128" s="88"/>
      <c r="T128" s="109">
        <v>0</v>
      </c>
      <c r="U128" s="109">
        <v>1</v>
      </c>
      <c r="V128" s="109">
        <v>0</v>
      </c>
      <c r="W128" s="109">
        <v>0</v>
      </c>
      <c r="X128" s="109">
        <v>0</v>
      </c>
      <c r="Y128" s="109">
        <v>0</v>
      </c>
      <c r="Z128" s="109">
        <v>0</v>
      </c>
      <c r="AA128" s="109">
        <v>0</v>
      </c>
      <c r="AB128" s="109">
        <v>0</v>
      </c>
      <c r="AC128" s="109">
        <v>0</v>
      </c>
      <c r="AD128" s="110"/>
      <c r="AE128" s="16"/>
      <c r="AF128" s="8"/>
      <c r="AK128"/>
      <c r="AL128"/>
      <c r="AM128"/>
      <c r="AN128"/>
      <c r="AO128"/>
      <c r="AP128"/>
      <c r="AQ128"/>
      <c r="AR128"/>
      <c r="AS128"/>
      <c r="AT128"/>
      <c r="AU128"/>
      <c r="AV128"/>
      <c r="AW128"/>
      <c r="AX128"/>
      <c r="AY128"/>
      <c r="AZ128"/>
      <c r="BA128"/>
      <c r="BB128"/>
      <c r="BC128"/>
      <c r="BD128"/>
      <c r="BE128"/>
      <c r="BF128"/>
      <c r="BG128"/>
      <c r="BH128"/>
      <c r="BI128"/>
      <c r="BJ128"/>
    </row>
    <row r="129" spans="1:62" s="104" customFormat="1" ht="12.75" customHeight="1" outlineLevel="2" x14ac:dyDescent="0.35">
      <c r="A129" s="102"/>
      <c r="B129" s="103"/>
      <c r="C129" s="17"/>
      <c r="D129" s="17"/>
      <c r="E129" s="17"/>
      <c r="F129" s="26"/>
      <c r="G129" s="90"/>
      <c r="H129" s="473" t="s">
        <v>755</v>
      </c>
      <c r="I129" s="656">
        <v>102.40384199134199</v>
      </c>
      <c r="J129" s="851">
        <f t="shared" si="3"/>
        <v>0.7238791423001949</v>
      </c>
      <c r="K129" s="851">
        <f t="shared" si="4"/>
        <v>0.90116959064327473</v>
      </c>
      <c r="L129" s="851">
        <f t="shared" si="5"/>
        <v>1.0243664717348928</v>
      </c>
      <c r="M129" s="851">
        <f t="shared" si="6"/>
        <v>1</v>
      </c>
      <c r="N129" s="851">
        <f t="shared" si="7"/>
        <v>1.0750487329434699</v>
      </c>
      <c r="O129" s="851">
        <f t="shared" si="8"/>
        <v>0.98684210526315785</v>
      </c>
      <c r="P129" s="851">
        <f t="shared" si="9"/>
        <v>0.89122807017543859</v>
      </c>
      <c r="Q129" s="851">
        <f t="shared" si="10"/>
        <v>0.56000000000000005</v>
      </c>
      <c r="R129" s="851">
        <f t="shared" si="11"/>
        <v>0</v>
      </c>
      <c r="S129" s="88"/>
      <c r="T129" s="109">
        <v>0</v>
      </c>
      <c r="U129" s="109">
        <v>1</v>
      </c>
      <c r="V129" s="109">
        <v>0</v>
      </c>
      <c r="W129" s="109">
        <v>0</v>
      </c>
      <c r="X129" s="109">
        <v>0</v>
      </c>
      <c r="Y129" s="109">
        <v>0</v>
      </c>
      <c r="Z129" s="109">
        <v>0</v>
      </c>
      <c r="AA129" s="109">
        <v>0</v>
      </c>
      <c r="AB129" s="109">
        <v>0</v>
      </c>
      <c r="AC129" s="109">
        <v>0</v>
      </c>
      <c r="AD129" s="110"/>
      <c r="AE129" s="16"/>
      <c r="AF129" s="8"/>
      <c r="AK129"/>
      <c r="AL129"/>
      <c r="AM129"/>
      <c r="AN129"/>
      <c r="AO129"/>
      <c r="AP129"/>
      <c r="AQ129"/>
      <c r="AR129"/>
      <c r="AS129"/>
      <c r="AT129"/>
      <c r="AU129"/>
      <c r="AV129"/>
      <c r="AW129"/>
      <c r="AX129"/>
      <c r="AY129"/>
      <c r="AZ129"/>
      <c r="BA129"/>
      <c r="BB129"/>
      <c r="BC129"/>
      <c r="BD129"/>
      <c r="BE129"/>
      <c r="BF129"/>
      <c r="BG129"/>
      <c r="BH129"/>
      <c r="BI129"/>
      <c r="BJ129"/>
    </row>
    <row r="130" spans="1:62" s="104" customFormat="1" ht="12.75" customHeight="1" outlineLevel="2" x14ac:dyDescent="0.35">
      <c r="A130" s="102"/>
      <c r="B130" s="103"/>
      <c r="C130" s="17"/>
      <c r="D130" s="17"/>
      <c r="E130" s="17"/>
      <c r="F130" s="26"/>
      <c r="G130" s="90"/>
      <c r="H130" s="473" t="s">
        <v>756</v>
      </c>
      <c r="I130" s="656">
        <v>100.87323232323233</v>
      </c>
      <c r="J130" s="851">
        <f t="shared" si="3"/>
        <v>0.7238791423001949</v>
      </c>
      <c r="K130" s="851">
        <f t="shared" si="4"/>
        <v>0.90116959064327473</v>
      </c>
      <c r="L130" s="851">
        <f t="shared" si="5"/>
        <v>1.0243664717348928</v>
      </c>
      <c r="M130" s="851">
        <f t="shared" si="6"/>
        <v>1</v>
      </c>
      <c r="N130" s="851">
        <f t="shared" si="7"/>
        <v>1.0750487329434699</v>
      </c>
      <c r="O130" s="851">
        <f t="shared" si="8"/>
        <v>0.98684210526315785</v>
      </c>
      <c r="P130" s="851">
        <f t="shared" si="9"/>
        <v>0.89122807017543859</v>
      </c>
      <c r="Q130" s="851">
        <f t="shared" si="10"/>
        <v>0.56000000000000005</v>
      </c>
      <c r="R130" s="851">
        <f t="shared" si="11"/>
        <v>0</v>
      </c>
      <c r="S130" s="88"/>
      <c r="T130" s="109">
        <v>0</v>
      </c>
      <c r="U130" s="109">
        <v>1</v>
      </c>
      <c r="V130" s="109">
        <v>0</v>
      </c>
      <c r="W130" s="109">
        <v>0</v>
      </c>
      <c r="X130" s="109">
        <v>0</v>
      </c>
      <c r="Y130" s="109">
        <v>0</v>
      </c>
      <c r="Z130" s="109">
        <v>0</v>
      </c>
      <c r="AA130" s="109">
        <v>0</v>
      </c>
      <c r="AB130" s="109">
        <v>0</v>
      </c>
      <c r="AC130" s="109">
        <v>0</v>
      </c>
      <c r="AD130" s="110"/>
      <c r="AE130" s="16"/>
      <c r="AF130" s="8"/>
      <c r="AK130"/>
      <c r="AL130"/>
      <c r="AM130"/>
      <c r="AN130"/>
      <c r="AO130"/>
      <c r="AP130"/>
      <c r="AQ130"/>
      <c r="AR130"/>
      <c r="AS130"/>
      <c r="AT130"/>
      <c r="AU130"/>
      <c r="AV130"/>
      <c r="AW130"/>
      <c r="AX130"/>
      <c r="AY130"/>
      <c r="AZ130"/>
      <c r="BA130"/>
      <c r="BB130"/>
      <c r="BC130"/>
      <c r="BD130"/>
      <c r="BE130"/>
      <c r="BF130"/>
      <c r="BG130"/>
      <c r="BH130"/>
      <c r="BI130"/>
      <c r="BJ130"/>
    </row>
    <row r="131" spans="1:62" s="104" customFormat="1" ht="12.75" customHeight="1" outlineLevel="1" x14ac:dyDescent="0.35">
      <c r="A131" s="102"/>
      <c r="B131" s="103"/>
      <c r="C131" s="17"/>
      <c r="D131" s="17"/>
      <c r="E131" s="17"/>
      <c r="F131" s="26"/>
      <c r="G131" s="90"/>
      <c r="H131" s="88"/>
      <c r="I131" s="88"/>
      <c r="J131" s="88"/>
      <c r="K131" s="88"/>
      <c r="L131" s="88"/>
      <c r="M131" s="88"/>
      <c r="N131" s="88"/>
      <c r="O131" s="88"/>
      <c r="P131" s="88"/>
      <c r="Q131" s="88"/>
      <c r="R131" s="88"/>
      <c r="S131" s="88"/>
      <c r="T131" s="88"/>
      <c r="U131" s="88"/>
      <c r="V131" s="88"/>
      <c r="W131" s="88"/>
      <c r="X131" s="88"/>
      <c r="Y131" s="88"/>
      <c r="Z131" s="88"/>
      <c r="AA131" s="88"/>
      <c r="AB131" s="88"/>
      <c r="AC131" s="88"/>
      <c r="AD131" s="110"/>
      <c r="AE131" s="16"/>
      <c r="AF131" s="8"/>
      <c r="AK131"/>
      <c r="AL131"/>
      <c r="AM131"/>
      <c r="AN131"/>
      <c r="AO131"/>
      <c r="AP131"/>
      <c r="AQ131"/>
      <c r="AR131"/>
      <c r="AS131"/>
      <c r="AT131"/>
      <c r="AU131"/>
      <c r="AV131"/>
      <c r="AW131"/>
      <c r="AX131"/>
      <c r="AY131"/>
      <c r="AZ131"/>
      <c r="BA131"/>
      <c r="BB131"/>
      <c r="BC131"/>
      <c r="BD131"/>
      <c r="BE131"/>
      <c r="BF131"/>
      <c r="BG131"/>
      <c r="BH131"/>
      <c r="BI131"/>
      <c r="BJ131"/>
    </row>
    <row r="132" spans="1:62" s="104" customFormat="1" ht="5.15" customHeight="1" outlineLevel="1" x14ac:dyDescent="0.35">
      <c r="A132" s="102"/>
      <c r="B132" s="103"/>
      <c r="C132" s="17"/>
      <c r="D132" s="17"/>
      <c r="E132" s="17"/>
      <c r="F132" s="36"/>
      <c r="G132" s="37"/>
      <c r="H132" s="38"/>
      <c r="I132" s="38"/>
      <c r="J132" s="38"/>
      <c r="K132" s="38"/>
      <c r="L132" s="38"/>
      <c r="M132" s="38"/>
      <c r="N132" s="38"/>
      <c r="O132" s="38"/>
      <c r="P132" s="38"/>
      <c r="Q132" s="38"/>
      <c r="R132" s="38"/>
      <c r="S132" s="38"/>
      <c r="T132" s="38"/>
      <c r="U132" s="38"/>
      <c r="V132" s="38"/>
      <c r="W132" s="38"/>
      <c r="X132" s="38"/>
      <c r="Y132" s="38"/>
      <c r="Z132" s="38"/>
      <c r="AA132" s="38"/>
      <c r="AB132" s="38"/>
      <c r="AC132" s="38"/>
      <c r="AD132" s="30"/>
      <c r="AE132" s="16"/>
      <c r="AF132" s="8"/>
      <c r="AK132"/>
      <c r="AL132"/>
      <c r="AM132"/>
      <c r="AN132"/>
      <c r="AO132"/>
      <c r="AP132"/>
      <c r="AQ132"/>
      <c r="AR132"/>
      <c r="AS132"/>
      <c r="AT132"/>
      <c r="AU132"/>
      <c r="AV132"/>
      <c r="AW132"/>
      <c r="AX132"/>
      <c r="AY132"/>
      <c r="AZ132"/>
      <c r="BA132"/>
      <c r="BB132"/>
      <c r="BC132"/>
      <c r="BD132"/>
      <c r="BE132"/>
      <c r="BF132"/>
      <c r="BG132"/>
      <c r="BH132"/>
      <c r="BI132"/>
      <c r="BJ132"/>
    </row>
    <row r="133" spans="1:62" s="104" customFormat="1" ht="24" customHeight="1" x14ac:dyDescent="0.35">
      <c r="A133" s="102"/>
      <c r="B133" s="103"/>
      <c r="C133" s="39"/>
      <c r="D133" s="39"/>
      <c r="E133" s="39"/>
      <c r="F133" s="39"/>
      <c r="G133" s="40" t="str">
        <f>G111</f>
        <v>Mobilise below ground reserves (germination) of continuous annual pasture (P1a)</v>
      </c>
      <c r="H133" s="39"/>
      <c r="I133" s="39"/>
      <c r="J133" s="39"/>
      <c r="K133" s="39"/>
      <c r="L133" s="39"/>
      <c r="M133" s="39"/>
      <c r="N133" s="39"/>
      <c r="O133" s="39"/>
      <c r="P133" s="39"/>
      <c r="Q133" s="39"/>
      <c r="R133" s="39"/>
      <c r="S133" s="39"/>
      <c r="T133" s="39"/>
      <c r="U133" s="39"/>
      <c r="V133" s="39"/>
      <c r="W133" s="93"/>
      <c r="X133" s="93"/>
      <c r="Y133" s="93"/>
      <c r="Z133" s="93"/>
      <c r="AA133" s="93"/>
      <c r="AB133" s="93"/>
      <c r="AC133" s="93"/>
      <c r="AD133" s="93"/>
      <c r="AE133" s="41" t="s">
        <v>91</v>
      </c>
      <c r="AF133" s="8"/>
      <c r="AK133"/>
      <c r="AL133"/>
      <c r="AM133"/>
      <c r="AN133"/>
      <c r="AO133"/>
      <c r="AP133"/>
      <c r="AQ133"/>
      <c r="AR133"/>
      <c r="AS133"/>
      <c r="AT133"/>
      <c r="AU133"/>
      <c r="AV133"/>
      <c r="AW133"/>
      <c r="AX133"/>
      <c r="AY133"/>
      <c r="AZ133"/>
      <c r="BA133"/>
      <c r="BB133"/>
      <c r="BC133"/>
      <c r="BD133"/>
      <c r="BE133"/>
      <c r="BF133"/>
      <c r="BG133"/>
      <c r="BH133"/>
      <c r="BI133"/>
      <c r="BJ133"/>
    </row>
    <row r="134" spans="1:62" s="104" customFormat="1" ht="12.75" customHeight="1" outlineLevel="1" x14ac:dyDescent="0.35">
      <c r="A134" s="102"/>
      <c r="B134" s="103"/>
      <c r="C134" s="103"/>
      <c r="D134" s="103"/>
      <c r="E134" s="103"/>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K134"/>
      <c r="AL134"/>
      <c r="AM134"/>
      <c r="AN134"/>
      <c r="AO134"/>
      <c r="AP134"/>
      <c r="AQ134"/>
      <c r="AR134"/>
      <c r="AS134"/>
      <c r="AT134"/>
      <c r="AU134"/>
      <c r="AV134"/>
      <c r="AW134"/>
      <c r="AX134"/>
      <c r="AY134"/>
      <c r="AZ134"/>
      <c r="BA134"/>
      <c r="BB134"/>
      <c r="BC134"/>
      <c r="BD134"/>
      <c r="BE134"/>
      <c r="BF134"/>
      <c r="BG134"/>
      <c r="BH134"/>
      <c r="BI134"/>
      <c r="BJ134"/>
    </row>
    <row r="135" spans="1:62" s="104" customFormat="1" ht="12.75" customHeight="1" outlineLevel="1" x14ac:dyDescent="0.35">
      <c r="A135" s="102"/>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K135"/>
      <c r="AL135"/>
      <c r="AM135"/>
      <c r="AN135"/>
      <c r="AO135"/>
      <c r="AP135"/>
      <c r="AQ135"/>
      <c r="AR135"/>
      <c r="AS135"/>
      <c r="AT135"/>
      <c r="AU135"/>
      <c r="AV135"/>
      <c r="AW135"/>
      <c r="AX135"/>
      <c r="AY135"/>
      <c r="AZ135"/>
      <c r="BA135"/>
      <c r="BB135"/>
      <c r="BC135"/>
      <c r="BD135"/>
      <c r="BE135"/>
      <c r="BF135"/>
      <c r="BG135"/>
      <c r="BH135"/>
      <c r="BI135"/>
      <c r="BJ135"/>
    </row>
    <row r="136" spans="1:62" s="104" customFormat="1" ht="5.15" customHeight="1" outlineLevel="1" collapsed="1" thickBot="1" x14ac:dyDescent="0.4">
      <c r="A136" s="102"/>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K136"/>
      <c r="AL136"/>
      <c r="AM136"/>
      <c r="AN136"/>
      <c r="AO136"/>
      <c r="AP136"/>
      <c r="AQ136"/>
      <c r="AR136"/>
      <c r="AS136"/>
      <c r="AT136"/>
      <c r="AU136"/>
      <c r="AV136"/>
      <c r="AW136"/>
      <c r="AX136"/>
      <c r="AY136"/>
      <c r="AZ136"/>
      <c r="BA136"/>
      <c r="BB136"/>
      <c r="BC136"/>
      <c r="BD136"/>
      <c r="BE136"/>
      <c r="BF136"/>
      <c r="BG136"/>
      <c r="BH136"/>
      <c r="BI136"/>
      <c r="BJ136"/>
    </row>
    <row r="137" spans="1:62" s="104" customFormat="1" ht="5.15" customHeight="1" outlineLevel="1" collapsed="1" x14ac:dyDescent="0.35">
      <c r="A137" s="102"/>
      <c r="B137" s="95"/>
      <c r="C137" s="9" t="s">
        <v>0</v>
      </c>
      <c r="D137" s="9"/>
      <c r="E137" s="9"/>
      <c r="F137" s="9"/>
      <c r="G137" s="9"/>
      <c r="H137" s="9"/>
      <c r="I137" s="9"/>
      <c r="J137" s="9"/>
      <c r="K137" s="10"/>
      <c r="L137" s="10"/>
      <c r="M137" s="10"/>
      <c r="N137" s="10"/>
      <c r="O137" s="10"/>
      <c r="P137" s="10"/>
      <c r="Q137" s="10"/>
      <c r="R137" s="10"/>
      <c r="S137" s="10"/>
      <c r="T137" s="10"/>
      <c r="U137" s="10"/>
      <c r="V137" s="10"/>
      <c r="W137" s="10"/>
      <c r="X137" s="10"/>
      <c r="Y137" s="10"/>
      <c r="Z137" s="10"/>
      <c r="AA137" s="10"/>
      <c r="AB137" s="10"/>
      <c r="AC137" s="10"/>
      <c r="AD137" s="67" t="s">
        <v>82</v>
      </c>
      <c r="AE137" s="11"/>
      <c r="AF137" s="8"/>
      <c r="AK137"/>
      <c r="AL137"/>
      <c r="AM137"/>
      <c r="AN137"/>
      <c r="AO137"/>
      <c r="AP137"/>
      <c r="AQ137"/>
      <c r="AR137"/>
      <c r="AS137"/>
      <c r="AT137"/>
      <c r="AU137"/>
      <c r="AV137"/>
      <c r="AW137"/>
      <c r="AX137"/>
      <c r="AY137"/>
      <c r="AZ137"/>
      <c r="BA137"/>
      <c r="BB137"/>
      <c r="BC137"/>
      <c r="BD137"/>
      <c r="BE137"/>
      <c r="BF137"/>
      <c r="BG137"/>
      <c r="BH137"/>
      <c r="BI137"/>
      <c r="BJ137"/>
    </row>
    <row r="138" spans="1:62" s="104" customFormat="1" ht="13.4" customHeight="1" outlineLevel="1" collapsed="1" x14ac:dyDescent="0.35">
      <c r="A138" s="102"/>
      <c r="B138" s="95"/>
      <c r="C138" s="12"/>
      <c r="D138" s="12">
        <v>0</v>
      </c>
      <c r="E138" s="12" t="s">
        <v>1</v>
      </c>
      <c r="F138" s="69"/>
      <c r="G138" s="70" t="s">
        <v>126</v>
      </c>
      <c r="H138" s="71"/>
      <c r="I138" s="71"/>
      <c r="J138" s="71"/>
      <c r="K138" s="71"/>
      <c r="L138" s="71"/>
      <c r="M138" s="71"/>
      <c r="N138" s="115"/>
      <c r="O138" s="71"/>
      <c r="P138" s="71"/>
      <c r="Q138" s="71"/>
      <c r="R138" s="71"/>
      <c r="S138" s="72"/>
      <c r="T138" s="71"/>
      <c r="U138" s="71"/>
      <c r="V138" s="71"/>
      <c r="W138" s="71"/>
      <c r="X138" s="71"/>
      <c r="Y138" s="71"/>
      <c r="Z138" s="72"/>
      <c r="AA138" s="72"/>
      <c r="AB138" s="72"/>
      <c r="AC138" s="72"/>
      <c r="AD138" s="72"/>
      <c r="AE138" s="16"/>
      <c r="AF138" s="8"/>
      <c r="AK138"/>
      <c r="AL138"/>
      <c r="AM138"/>
      <c r="AN138"/>
      <c r="AO138"/>
      <c r="AP138"/>
      <c r="AQ138"/>
      <c r="AR138"/>
      <c r="AS138"/>
      <c r="AT138"/>
      <c r="AU138"/>
      <c r="AV138"/>
      <c r="AW138"/>
      <c r="AX138"/>
      <c r="AY138"/>
      <c r="AZ138"/>
      <c r="BA138"/>
      <c r="BB138"/>
      <c r="BC138"/>
      <c r="BD138"/>
      <c r="BE138"/>
      <c r="BF138"/>
      <c r="BG138"/>
      <c r="BH138"/>
      <c r="BI138"/>
      <c r="BJ138"/>
    </row>
    <row r="139" spans="1:62" s="104" customFormat="1" ht="13.4" customHeight="1" outlineLevel="1" x14ac:dyDescent="0.35">
      <c r="A139" s="102"/>
      <c r="B139" s="95"/>
      <c r="C139" s="12"/>
      <c r="D139" s="12"/>
      <c r="E139" s="17"/>
      <c r="F139" s="73"/>
      <c r="G139" s="74" t="s">
        <v>127</v>
      </c>
      <c r="H139" s="74"/>
      <c r="I139" s="74"/>
      <c r="J139" s="74"/>
      <c r="K139" s="74"/>
      <c r="L139" s="74"/>
      <c r="M139" s="74"/>
      <c r="N139" s="116"/>
      <c r="O139" s="74"/>
      <c r="P139" s="74"/>
      <c r="Q139" s="74"/>
      <c r="R139" s="74"/>
      <c r="S139" s="75"/>
      <c r="T139" s="76"/>
      <c r="U139" s="76"/>
      <c r="V139" s="76"/>
      <c r="W139" s="76"/>
      <c r="X139" s="76"/>
      <c r="Y139" s="76"/>
      <c r="Z139" s="75"/>
      <c r="AA139" s="75"/>
      <c r="AB139" s="75"/>
      <c r="AC139" s="75"/>
      <c r="AD139" s="75"/>
      <c r="AE139" s="16"/>
      <c r="AF139" s="8"/>
      <c r="AK139"/>
      <c r="AL139"/>
      <c r="AM139"/>
      <c r="AN139"/>
      <c r="AO139"/>
      <c r="AP139"/>
      <c r="AQ139"/>
      <c r="AR139"/>
      <c r="AS139"/>
      <c r="AT139"/>
      <c r="AU139"/>
      <c r="AV139"/>
      <c r="AW139"/>
      <c r="AX139"/>
      <c r="AY139"/>
      <c r="AZ139"/>
      <c r="BA139"/>
      <c r="BB139"/>
      <c r="BC139"/>
      <c r="BD139"/>
      <c r="BE139"/>
      <c r="BF139"/>
      <c r="BG139"/>
      <c r="BH139"/>
      <c r="BI139"/>
      <c r="BJ139"/>
    </row>
    <row r="140" spans="1:62" s="104" customFormat="1" ht="13.4" customHeight="1" outlineLevel="1" x14ac:dyDescent="0.35">
      <c r="A140" s="102"/>
      <c r="B140" s="95"/>
      <c r="C140" s="17"/>
      <c r="D140" s="12"/>
      <c r="E140" s="17"/>
      <c r="F140" s="73"/>
      <c r="G140" s="77">
        <v>38000.380104166667</v>
      </c>
      <c r="H140" s="78">
        <v>38000.380104166667</v>
      </c>
      <c r="I140" s="74"/>
      <c r="J140" s="74"/>
      <c r="K140" s="74"/>
      <c r="L140" s="74"/>
      <c r="M140" s="74"/>
      <c r="N140" s="74"/>
      <c r="O140" s="74"/>
      <c r="P140" s="74"/>
      <c r="Q140" s="74"/>
      <c r="R140" s="74"/>
      <c r="S140" s="75"/>
      <c r="T140" s="76"/>
      <c r="U140" s="76"/>
      <c r="V140" s="76"/>
      <c r="W140" s="76"/>
      <c r="X140" s="76"/>
      <c r="Y140" s="76"/>
      <c r="Z140" s="75"/>
      <c r="AA140" s="75"/>
      <c r="AB140" s="75"/>
      <c r="AC140" s="75"/>
      <c r="AD140" s="75"/>
      <c r="AE140" s="16"/>
      <c r="AF140" s="8"/>
      <c r="AK140"/>
      <c r="AL140"/>
      <c r="AM140"/>
      <c r="AN140"/>
      <c r="AO140"/>
      <c r="AP140"/>
      <c r="AQ140"/>
      <c r="AR140"/>
      <c r="AS140"/>
      <c r="AT140"/>
      <c r="AU140"/>
      <c r="AV140"/>
      <c r="AW140"/>
      <c r="AX140"/>
      <c r="AY140"/>
      <c r="AZ140"/>
      <c r="BA140"/>
      <c r="BB140"/>
      <c r="BC140"/>
      <c r="BD140"/>
      <c r="BE140"/>
      <c r="BF140"/>
      <c r="BG140"/>
      <c r="BH140"/>
      <c r="BI140"/>
      <c r="BJ140"/>
    </row>
    <row r="141" spans="1:62" s="104" customFormat="1" ht="13.4" customHeight="1" outlineLevel="1" x14ac:dyDescent="0.35">
      <c r="A141" s="102"/>
      <c r="B141" s="95"/>
      <c r="C141" s="17">
        <v>1</v>
      </c>
      <c r="D141" s="12"/>
      <c r="E141" s="17"/>
      <c r="F141" s="79"/>
      <c r="G141" s="80"/>
      <c r="H141" s="81"/>
      <c r="I141" s="81"/>
      <c r="J141" s="81"/>
      <c r="K141" s="81"/>
      <c r="L141" s="81"/>
      <c r="M141" s="81"/>
      <c r="N141" s="81"/>
      <c r="O141" s="81"/>
      <c r="P141" s="81"/>
      <c r="Q141" s="81"/>
      <c r="R141" s="81"/>
      <c r="S141" s="82"/>
      <c r="T141" s="83"/>
      <c r="U141" s="83"/>
      <c r="V141" s="83"/>
      <c r="W141" s="83"/>
      <c r="X141" s="83"/>
      <c r="Y141" s="83"/>
      <c r="Z141" s="82"/>
      <c r="AA141" s="82"/>
      <c r="AB141" s="82"/>
      <c r="AC141" s="82"/>
      <c r="AD141" s="82"/>
      <c r="AE141" s="16"/>
      <c r="AF141" s="8"/>
      <c r="AK141"/>
      <c r="AL141"/>
      <c r="AM141"/>
      <c r="AN141"/>
      <c r="AO141"/>
      <c r="AP141"/>
      <c r="AQ141"/>
      <c r="AR141"/>
      <c r="AS141"/>
      <c r="AT141"/>
      <c r="AU141"/>
      <c r="AV141"/>
      <c r="AW141"/>
      <c r="AX141"/>
      <c r="AY141"/>
      <c r="AZ141"/>
      <c r="BA141"/>
      <c r="BB141"/>
      <c r="BC141"/>
      <c r="BD141"/>
      <c r="BE141"/>
      <c r="BF141"/>
      <c r="BG141"/>
      <c r="BH141"/>
      <c r="BI141"/>
      <c r="BJ141"/>
    </row>
    <row r="142" spans="1:62" s="104" customFormat="1" ht="13.4" customHeight="1" outlineLevel="1" x14ac:dyDescent="0.35">
      <c r="A142" s="102"/>
      <c r="B142" s="95"/>
      <c r="C142" s="17"/>
      <c r="D142" s="17"/>
      <c r="E142" s="17"/>
      <c r="F142" s="17"/>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16"/>
      <c r="AF142" s="8"/>
      <c r="AK142"/>
      <c r="AL142"/>
      <c r="AM142"/>
      <c r="AN142"/>
      <c r="AO142"/>
      <c r="AP142"/>
      <c r="AQ142"/>
      <c r="AR142"/>
      <c r="AS142"/>
      <c r="AT142"/>
      <c r="AU142"/>
      <c r="AV142"/>
      <c r="AW142"/>
      <c r="AX142"/>
      <c r="AY142"/>
      <c r="AZ142"/>
      <c r="BA142"/>
      <c r="BB142"/>
      <c r="BC142"/>
      <c r="BD142"/>
      <c r="BE142"/>
      <c r="BF142"/>
      <c r="BG142"/>
      <c r="BH142"/>
      <c r="BI142"/>
      <c r="BJ142"/>
    </row>
    <row r="143" spans="1:62" s="104" customFormat="1" ht="13.4" customHeight="1" outlineLevel="1" x14ac:dyDescent="0.35">
      <c r="A143" s="102"/>
      <c r="B143" s="95"/>
      <c r="C143" s="17"/>
      <c r="D143" s="17"/>
      <c r="E143" s="17"/>
      <c r="F143" s="17"/>
      <c r="G143" s="17"/>
      <c r="H143" s="17"/>
      <c r="I143" s="17"/>
      <c r="J143" s="17"/>
      <c r="K143" s="17"/>
      <c r="L143" s="22"/>
      <c r="M143" s="22"/>
      <c r="N143" s="22"/>
      <c r="O143" s="22"/>
      <c r="P143" s="22"/>
      <c r="Q143" s="22"/>
      <c r="R143" s="22"/>
      <c r="S143" s="22"/>
      <c r="T143" s="22"/>
      <c r="U143" s="22"/>
      <c r="V143" s="22"/>
      <c r="W143" s="22"/>
      <c r="X143" s="22"/>
      <c r="Y143" s="22"/>
      <c r="Z143" s="22"/>
      <c r="AA143" s="22"/>
      <c r="AB143" s="22"/>
      <c r="AC143" s="22"/>
      <c r="AD143" s="22"/>
      <c r="AE143" s="16"/>
      <c r="AF143" s="8"/>
      <c r="AK143"/>
      <c r="AL143"/>
      <c r="AM143"/>
      <c r="AN143"/>
      <c r="AO143"/>
      <c r="AP143"/>
      <c r="AQ143"/>
      <c r="AR143"/>
      <c r="AS143"/>
      <c r="AT143"/>
      <c r="AU143"/>
      <c r="AV143"/>
      <c r="AW143"/>
      <c r="AX143"/>
      <c r="AY143"/>
      <c r="AZ143"/>
      <c r="BA143"/>
      <c r="BB143"/>
      <c r="BC143"/>
      <c r="BD143"/>
      <c r="BE143"/>
      <c r="BF143"/>
      <c r="BG143"/>
      <c r="BH143"/>
      <c r="BI143"/>
      <c r="BJ143"/>
    </row>
    <row r="144" spans="1:62" s="104" customFormat="1" ht="13.4" customHeight="1" outlineLevel="1" x14ac:dyDescent="0.35">
      <c r="A144" s="102"/>
      <c r="B144" s="95"/>
      <c r="C144" s="17"/>
      <c r="D144" s="17"/>
      <c r="E144" s="17"/>
      <c r="F144" s="17"/>
      <c r="G144" s="23"/>
      <c r="H144" s="23"/>
      <c r="I144" s="23"/>
      <c r="J144" s="23"/>
      <c r="K144" s="23"/>
      <c r="L144" s="23"/>
      <c r="M144" s="23"/>
      <c r="N144" s="23"/>
      <c r="O144" s="23"/>
      <c r="P144" s="23"/>
      <c r="Q144" s="23"/>
      <c r="R144" s="23"/>
      <c r="S144" s="23"/>
      <c r="T144" s="23"/>
      <c r="U144" s="23"/>
      <c r="V144" s="23"/>
      <c r="W144" s="23"/>
      <c r="X144" s="23"/>
      <c r="Y144" s="23"/>
      <c r="Z144" s="23"/>
      <c r="AA144" s="24"/>
      <c r="AB144" s="24"/>
      <c r="AC144" s="24"/>
      <c r="AD144" s="24"/>
      <c r="AE144" s="16"/>
      <c r="AF144" s="8"/>
      <c r="AK144"/>
      <c r="AL144"/>
      <c r="AM144"/>
      <c r="AN144"/>
      <c r="AO144"/>
      <c r="AP144"/>
      <c r="AQ144"/>
      <c r="AR144"/>
      <c r="AS144"/>
      <c r="AT144"/>
      <c r="AU144"/>
      <c r="AV144"/>
      <c r="AW144"/>
      <c r="AX144"/>
      <c r="AY144"/>
      <c r="AZ144"/>
      <c r="BA144"/>
      <c r="BB144"/>
      <c r="BC144"/>
      <c r="BD144"/>
      <c r="BE144"/>
      <c r="BF144"/>
      <c r="BG144"/>
      <c r="BH144"/>
      <c r="BI144"/>
      <c r="BJ144"/>
    </row>
    <row r="145" spans="1:62" s="104" customFormat="1" ht="13.4" customHeight="1" outlineLevel="1" x14ac:dyDescent="0.35">
      <c r="A145" s="102"/>
      <c r="B145" s="95"/>
      <c r="C145" s="17"/>
      <c r="D145" s="17"/>
      <c r="E145" s="17"/>
      <c r="F145" s="17"/>
      <c r="G145" s="23"/>
      <c r="H145" s="23"/>
      <c r="I145" s="23"/>
      <c r="J145" s="23" t="str" cm="1">
        <f t="array" ref="J145:S145">TRANSPOSE(H121:H130)</f>
        <v>typ</v>
      </c>
      <c r="K145" s="23" t="str">
        <v>z0</v>
      </c>
      <c r="L145" s="23" t="str">
        <v>z1</v>
      </c>
      <c r="M145" s="23" t="str">
        <v>z2</v>
      </c>
      <c r="N145" s="23" t="str">
        <v>z3</v>
      </c>
      <c r="O145" s="23" t="str">
        <v>z4</v>
      </c>
      <c r="P145" s="23" t="str">
        <v>z5</v>
      </c>
      <c r="Q145" s="23" t="str">
        <v>z6</v>
      </c>
      <c r="R145" s="23" t="str">
        <v>z7</v>
      </c>
      <c r="S145" s="23" t="str">
        <v>z8</v>
      </c>
      <c r="T145" s="23"/>
      <c r="U145" s="23"/>
      <c r="V145" s="23"/>
      <c r="W145" s="23"/>
      <c r="X145" s="23"/>
      <c r="Y145" s="23"/>
      <c r="Z145" s="23"/>
      <c r="AA145" s="24"/>
      <c r="AB145" s="24"/>
      <c r="AC145" s="24"/>
      <c r="AD145" s="24"/>
      <c r="AE145" s="16"/>
      <c r="AF145" s="8"/>
      <c r="AK145"/>
      <c r="AL145"/>
      <c r="AM145"/>
      <c r="AN145"/>
      <c r="AO145"/>
      <c r="AP145"/>
      <c r="AQ145"/>
      <c r="AR145"/>
      <c r="AS145"/>
      <c r="AT145"/>
      <c r="AU145"/>
      <c r="AV145"/>
      <c r="AW145"/>
      <c r="AX145"/>
      <c r="AY145"/>
      <c r="AZ145"/>
      <c r="BA145"/>
      <c r="BB145"/>
      <c r="BC145"/>
      <c r="BD145"/>
      <c r="BE145"/>
      <c r="BF145"/>
      <c r="BG145"/>
      <c r="BH145"/>
      <c r="BI145"/>
      <c r="BJ145"/>
    </row>
    <row r="146" spans="1:62" s="104" customFormat="1" ht="5.15" customHeight="1" outlineLevel="1" x14ac:dyDescent="0.35">
      <c r="A146" s="102"/>
      <c r="B146" s="95"/>
      <c r="C146" s="12" t="s">
        <v>85</v>
      </c>
      <c r="D146" s="17"/>
      <c r="E146" s="17"/>
      <c r="F146" s="17"/>
      <c r="G146" s="23"/>
      <c r="H146" s="23"/>
      <c r="I146" s="23"/>
      <c r="J146" s="84" t="s">
        <v>86</v>
      </c>
      <c r="K146" s="23"/>
      <c r="L146" s="23"/>
      <c r="M146" s="23"/>
      <c r="N146" s="23"/>
      <c r="O146" s="23"/>
      <c r="P146" s="23"/>
      <c r="Q146" s="23"/>
      <c r="R146" s="23"/>
      <c r="S146" s="23"/>
      <c r="T146" s="23"/>
      <c r="U146" s="23"/>
      <c r="V146" s="23"/>
      <c r="W146" s="23"/>
      <c r="X146" s="23"/>
      <c r="Y146" s="23"/>
      <c r="Z146" s="23"/>
      <c r="AA146" s="24"/>
      <c r="AB146" s="24"/>
      <c r="AC146" s="24"/>
      <c r="AD146" s="24"/>
      <c r="AE146" s="16"/>
      <c r="AF146" s="8"/>
      <c r="AK146"/>
      <c r="AL146"/>
      <c r="AM146"/>
      <c r="AN146"/>
      <c r="AO146"/>
      <c r="AP146"/>
      <c r="AQ146"/>
      <c r="AR146"/>
      <c r="AS146"/>
      <c r="AT146"/>
      <c r="AU146"/>
      <c r="AV146"/>
      <c r="AW146"/>
      <c r="AX146"/>
      <c r="AY146"/>
      <c r="AZ146"/>
      <c r="BA146"/>
      <c r="BB146"/>
      <c r="BC146"/>
      <c r="BD146"/>
      <c r="BE146"/>
      <c r="BF146"/>
      <c r="BG146"/>
      <c r="BH146"/>
      <c r="BI146"/>
      <c r="BJ146"/>
    </row>
    <row r="147" spans="1:62" s="104" customFormat="1" ht="5.15" customHeight="1" outlineLevel="1" x14ac:dyDescent="0.35">
      <c r="A147" s="102"/>
      <c r="B147" s="95"/>
      <c r="C147" s="17"/>
      <c r="D147" s="17"/>
      <c r="E147" s="17"/>
      <c r="F147" s="13"/>
      <c r="G147" s="85"/>
      <c r="H147" s="85"/>
      <c r="I147" s="85"/>
      <c r="J147" s="85"/>
      <c r="K147" s="85"/>
      <c r="L147" s="85"/>
      <c r="M147" s="85"/>
      <c r="N147" s="85"/>
      <c r="O147" s="85"/>
      <c r="P147" s="85"/>
      <c r="Q147" s="85"/>
      <c r="R147" s="85"/>
      <c r="S147" s="85"/>
      <c r="T147" s="85"/>
      <c r="U147" s="85"/>
      <c r="V147" s="85"/>
      <c r="W147" s="85"/>
      <c r="X147" s="85"/>
      <c r="Y147" s="85"/>
      <c r="Z147" s="85"/>
      <c r="AA147" s="13"/>
      <c r="AB147" s="13"/>
      <c r="AC147" s="13"/>
      <c r="AD147" s="13"/>
      <c r="AE147" s="16"/>
      <c r="AF147" s="8"/>
      <c r="AK147"/>
      <c r="AL147"/>
      <c r="AM147"/>
      <c r="AN147"/>
      <c r="AO147"/>
      <c r="AP147"/>
      <c r="AQ147"/>
      <c r="AR147"/>
      <c r="AS147"/>
      <c r="AT147"/>
      <c r="AU147"/>
      <c r="AV147"/>
      <c r="AW147"/>
      <c r="AX147"/>
      <c r="AY147"/>
      <c r="AZ147"/>
      <c r="BA147"/>
      <c r="BB147"/>
      <c r="BC147"/>
      <c r="BD147"/>
      <c r="BE147"/>
      <c r="BF147"/>
      <c r="BG147"/>
      <c r="BH147"/>
      <c r="BI147"/>
      <c r="BJ147"/>
    </row>
    <row r="148" spans="1:62" s="104" customFormat="1" ht="14.5" outlineLevel="1" x14ac:dyDescent="0.35">
      <c r="A148" s="102"/>
      <c r="B148" s="95"/>
      <c r="C148" s="17"/>
      <c r="D148" s="17"/>
      <c r="E148" s="17"/>
      <c r="F148" s="13"/>
      <c r="G148" s="598"/>
      <c r="H148" s="86" t="s">
        <v>130</v>
      </c>
      <c r="I148" s="86"/>
      <c r="J148" s="691">
        <v>43570</v>
      </c>
      <c r="K148" s="691">
        <v>43570</v>
      </c>
      <c r="L148" s="691">
        <v>43570</v>
      </c>
      <c r="M148" s="691">
        <v>43570</v>
      </c>
      <c r="N148" s="691">
        <v>43570</v>
      </c>
      <c r="O148" s="691">
        <v>43570</v>
      </c>
      <c r="P148" s="691">
        <v>43570</v>
      </c>
      <c r="Q148" s="691">
        <v>43570</v>
      </c>
      <c r="R148" s="691">
        <v>43570</v>
      </c>
      <c r="S148" s="691">
        <v>43570</v>
      </c>
      <c r="T148" s="598"/>
      <c r="U148" s="598"/>
      <c r="V148" s="598"/>
      <c r="W148" s="598"/>
      <c r="X148" s="598"/>
      <c r="Y148" s="598"/>
      <c r="Z148" s="598"/>
      <c r="AA148" s="13"/>
      <c r="AB148" s="13"/>
      <c r="AC148" s="13"/>
      <c r="AD148" s="13"/>
      <c r="AE148" s="16"/>
      <c r="AF148" s="8"/>
      <c r="AK148"/>
      <c r="AL148"/>
      <c r="AM148"/>
      <c r="AN148"/>
      <c r="AO148"/>
      <c r="AP148"/>
      <c r="AQ148"/>
      <c r="AR148"/>
      <c r="AS148"/>
      <c r="AT148"/>
      <c r="AU148"/>
      <c r="AV148"/>
      <c r="AW148"/>
      <c r="AX148"/>
      <c r="AY148"/>
      <c r="AZ148"/>
      <c r="BA148"/>
      <c r="BB148"/>
      <c r="BC148"/>
      <c r="BD148"/>
      <c r="BE148"/>
      <c r="BF148"/>
      <c r="BG148"/>
      <c r="BH148"/>
      <c r="BI148"/>
      <c r="BJ148"/>
    </row>
    <row r="149" spans="1:62" s="104" customFormat="1" ht="13.4" customHeight="1" outlineLevel="1" x14ac:dyDescent="0.35">
      <c r="A149" s="102"/>
      <c r="B149" s="95"/>
      <c r="C149" s="17"/>
      <c r="D149" s="17"/>
      <c r="E149" s="17"/>
      <c r="F149" s="13"/>
      <c r="G149" s="86"/>
      <c r="H149" s="86"/>
      <c r="I149" s="86" t="s">
        <v>982</v>
      </c>
      <c r="J149" s="692">
        <f>MIN(51,INT((J148 - DATE(YEAR(J148),1,1))/7))*7</f>
        <v>98</v>
      </c>
      <c r="K149" s="692">
        <f t="shared" ref="K149:S149" si="12">MIN(51,INT((K148 - DATE(YEAR(K148),1,1))/7))*7</f>
        <v>98</v>
      </c>
      <c r="L149" s="692">
        <f t="shared" si="12"/>
        <v>98</v>
      </c>
      <c r="M149" s="692">
        <f t="shared" si="12"/>
        <v>98</v>
      </c>
      <c r="N149" s="692">
        <f t="shared" si="12"/>
        <v>98</v>
      </c>
      <c r="O149" s="692">
        <f t="shared" si="12"/>
        <v>98</v>
      </c>
      <c r="P149" s="692">
        <f t="shared" si="12"/>
        <v>98</v>
      </c>
      <c r="Q149" s="692">
        <f t="shared" si="12"/>
        <v>98</v>
      </c>
      <c r="R149" s="692">
        <f t="shared" si="12"/>
        <v>98</v>
      </c>
      <c r="S149" s="692">
        <f t="shared" si="12"/>
        <v>98</v>
      </c>
      <c r="T149" s="86"/>
      <c r="U149" s="86"/>
      <c r="V149" s="86"/>
      <c r="W149" s="86"/>
      <c r="X149" s="86"/>
      <c r="Y149" s="86"/>
      <c r="Z149" s="86"/>
      <c r="AA149" s="13"/>
      <c r="AB149" s="13"/>
      <c r="AC149" s="13"/>
      <c r="AD149" s="13"/>
      <c r="AE149" s="16"/>
      <c r="AF149" s="8"/>
      <c r="AK149"/>
      <c r="AL149"/>
      <c r="AM149"/>
      <c r="AN149"/>
      <c r="AO149"/>
      <c r="AP149"/>
      <c r="AQ149"/>
      <c r="AR149"/>
      <c r="AS149"/>
      <c r="AT149"/>
      <c r="AU149"/>
      <c r="AV149"/>
      <c r="AW149"/>
      <c r="AX149"/>
      <c r="AY149"/>
      <c r="AZ149"/>
      <c r="BA149"/>
      <c r="BB149"/>
      <c r="BC149"/>
      <c r="BD149"/>
      <c r="BE149"/>
      <c r="BF149"/>
      <c r="BG149"/>
      <c r="BH149"/>
      <c r="BI149"/>
      <c r="BJ149"/>
    </row>
    <row r="150" spans="1:62" s="104" customFormat="1" ht="13.4" customHeight="1" outlineLevel="1" x14ac:dyDescent="0.35">
      <c r="A150" s="102"/>
      <c r="B150" s="95"/>
      <c r="C150" s="17"/>
      <c r="D150" s="17"/>
      <c r="E150" s="17"/>
      <c r="F150" s="13"/>
      <c r="G150" s="86"/>
      <c r="H150" s="86" t="s">
        <v>131</v>
      </c>
      <c r="I150" s="86"/>
      <c r="J150" s="691">
        <v>43580</v>
      </c>
      <c r="K150" s="691">
        <v>43580</v>
      </c>
      <c r="L150" s="691">
        <v>43580</v>
      </c>
      <c r="M150" s="691">
        <v>43580</v>
      </c>
      <c r="N150" s="691">
        <v>43610</v>
      </c>
      <c r="O150" s="691">
        <v>43580</v>
      </c>
      <c r="P150" s="691">
        <v>43580</v>
      </c>
      <c r="Q150" s="691">
        <v>43580</v>
      </c>
      <c r="R150" s="691">
        <v>43580</v>
      </c>
      <c r="S150" s="691">
        <v>43580</v>
      </c>
      <c r="T150" s="86"/>
      <c r="U150" s="86"/>
      <c r="V150" s="86"/>
      <c r="W150" s="86"/>
      <c r="X150" s="86"/>
      <c r="Y150" s="86"/>
      <c r="Z150" s="86"/>
      <c r="AA150" s="13"/>
      <c r="AB150" s="13"/>
      <c r="AC150" s="13"/>
      <c r="AD150" s="13"/>
      <c r="AE150" s="16"/>
      <c r="AF150" s="8"/>
      <c r="AK150"/>
      <c r="AL150"/>
      <c r="AM150"/>
      <c r="AN150"/>
      <c r="AO150"/>
      <c r="AP150"/>
      <c r="AQ150"/>
      <c r="AR150"/>
      <c r="AS150"/>
      <c r="AT150"/>
      <c r="AU150"/>
      <c r="AV150"/>
      <c r="AW150"/>
      <c r="AX150"/>
      <c r="AY150"/>
      <c r="AZ150"/>
      <c r="BA150"/>
      <c r="BB150"/>
      <c r="BC150"/>
      <c r="BD150"/>
      <c r="BE150"/>
      <c r="BF150"/>
      <c r="BG150"/>
      <c r="BH150"/>
      <c r="BI150"/>
      <c r="BJ150"/>
    </row>
    <row r="151" spans="1:62" s="104" customFormat="1" ht="13.4" customHeight="1" outlineLevel="1" x14ac:dyDescent="0.35">
      <c r="A151" s="102"/>
      <c r="B151" s="95"/>
      <c r="C151" s="17"/>
      <c r="D151" s="17"/>
      <c r="E151" s="17"/>
      <c r="F151" s="13"/>
      <c r="G151" s="86"/>
      <c r="H151" s="86"/>
      <c r="I151" s="86" t="s">
        <v>982</v>
      </c>
      <c r="J151" s="692">
        <f t="shared" ref="J151:S151" si="13">MIN(51,INT((J150 - DATE(YEAR(J150),1,1))/7))*7</f>
        <v>112</v>
      </c>
      <c r="K151" s="692">
        <f t="shared" si="13"/>
        <v>112</v>
      </c>
      <c r="L151" s="692">
        <f t="shared" si="13"/>
        <v>112</v>
      </c>
      <c r="M151" s="692">
        <f t="shared" si="13"/>
        <v>112</v>
      </c>
      <c r="N151" s="692">
        <f t="shared" si="13"/>
        <v>140</v>
      </c>
      <c r="O151" s="692">
        <f t="shared" si="13"/>
        <v>112</v>
      </c>
      <c r="P151" s="692">
        <f t="shared" si="13"/>
        <v>112</v>
      </c>
      <c r="Q151" s="692">
        <f t="shared" si="13"/>
        <v>112</v>
      </c>
      <c r="R151" s="692">
        <f t="shared" si="13"/>
        <v>112</v>
      </c>
      <c r="S151" s="692">
        <f t="shared" si="13"/>
        <v>112</v>
      </c>
      <c r="T151" s="86"/>
      <c r="U151" s="86"/>
      <c r="V151" s="86"/>
      <c r="W151" s="86"/>
      <c r="X151" s="86"/>
      <c r="Y151" s="86"/>
      <c r="Z151" s="86"/>
      <c r="AA151" s="13"/>
      <c r="AB151" s="13"/>
      <c r="AC151" s="13"/>
      <c r="AD151" s="13"/>
      <c r="AE151" s="16"/>
      <c r="AF151" s="8"/>
      <c r="AK151"/>
      <c r="AL151"/>
      <c r="AM151"/>
      <c r="AN151"/>
      <c r="AO151"/>
      <c r="AP151"/>
      <c r="AQ151"/>
      <c r="AR151"/>
      <c r="AS151"/>
      <c r="AT151"/>
      <c r="AU151"/>
      <c r="AV151"/>
      <c r="AW151"/>
      <c r="AX151"/>
      <c r="AY151"/>
      <c r="AZ151"/>
      <c r="BA151"/>
      <c r="BB151"/>
      <c r="BC151"/>
      <c r="BD151"/>
      <c r="BE151"/>
      <c r="BF151"/>
      <c r="BG151"/>
      <c r="BH151"/>
      <c r="BI151"/>
      <c r="BJ151"/>
    </row>
    <row r="152" spans="1:62" s="104" customFormat="1" ht="13.4" customHeight="1" outlineLevel="1" x14ac:dyDescent="0.35">
      <c r="A152" s="102"/>
      <c r="B152" s="95"/>
      <c r="C152" s="17"/>
      <c r="D152" s="17"/>
      <c r="E152" s="17"/>
      <c r="F152" s="13"/>
      <c r="G152" s="86"/>
      <c r="H152" s="86" t="s">
        <v>238</v>
      </c>
      <c r="I152" s="86"/>
      <c r="J152" s="691">
        <v>43603</v>
      </c>
      <c r="K152" s="691">
        <v>43603</v>
      </c>
      <c r="L152" s="691">
        <v>43603</v>
      </c>
      <c r="M152" s="691">
        <v>43603</v>
      </c>
      <c r="N152" s="691">
        <v>43603</v>
      </c>
      <c r="O152" s="691">
        <v>43603</v>
      </c>
      <c r="P152" s="691">
        <v>43603</v>
      </c>
      <c r="Q152" s="691">
        <v>43603</v>
      </c>
      <c r="R152" s="691">
        <v>43603</v>
      </c>
      <c r="S152" s="691">
        <v>43603</v>
      </c>
      <c r="T152" s="86"/>
      <c r="U152" s="86"/>
      <c r="V152" s="86"/>
      <c r="W152" s="86"/>
      <c r="X152" s="86"/>
      <c r="Y152" s="86"/>
      <c r="Z152" s="86"/>
      <c r="AA152" s="13"/>
      <c r="AB152" s="13"/>
      <c r="AC152" s="13"/>
      <c r="AD152" s="13"/>
      <c r="AE152" s="16"/>
      <c r="AF152" s="8"/>
      <c r="AK152"/>
      <c r="AL152"/>
      <c r="AM152"/>
      <c r="AN152"/>
      <c r="AO152"/>
      <c r="AP152"/>
      <c r="AQ152"/>
      <c r="AR152"/>
      <c r="AS152"/>
      <c r="AT152"/>
      <c r="AU152"/>
      <c r="AV152"/>
      <c r="AW152"/>
      <c r="AX152"/>
      <c r="AY152"/>
      <c r="AZ152"/>
      <c r="BA152"/>
      <c r="BB152"/>
      <c r="BC152"/>
      <c r="BD152"/>
      <c r="BE152"/>
      <c r="BF152"/>
      <c r="BG152"/>
      <c r="BH152"/>
      <c r="BI152"/>
      <c r="BJ152"/>
    </row>
    <row r="153" spans="1:62" s="104" customFormat="1" ht="13.4" customHeight="1" outlineLevel="1" x14ac:dyDescent="0.35">
      <c r="A153" s="102"/>
      <c r="B153" s="95"/>
      <c r="C153" s="17"/>
      <c r="D153" s="17"/>
      <c r="E153" s="17"/>
      <c r="F153" s="13"/>
      <c r="G153" s="86"/>
      <c r="H153" s="86"/>
      <c r="I153" s="86" t="s">
        <v>982</v>
      </c>
      <c r="J153" s="692">
        <f t="shared" ref="J153:S153" si="14">MIN(51,INT((J152 - DATE(YEAR(J152),1,1))/7))*7</f>
        <v>133</v>
      </c>
      <c r="K153" s="692">
        <f t="shared" si="14"/>
        <v>133</v>
      </c>
      <c r="L153" s="692">
        <f t="shared" si="14"/>
        <v>133</v>
      </c>
      <c r="M153" s="692">
        <f t="shared" si="14"/>
        <v>133</v>
      </c>
      <c r="N153" s="692">
        <f t="shared" si="14"/>
        <v>133</v>
      </c>
      <c r="O153" s="692">
        <f t="shared" si="14"/>
        <v>133</v>
      </c>
      <c r="P153" s="692">
        <f t="shared" si="14"/>
        <v>133</v>
      </c>
      <c r="Q153" s="692">
        <f t="shared" si="14"/>
        <v>133</v>
      </c>
      <c r="R153" s="692">
        <f t="shared" si="14"/>
        <v>133</v>
      </c>
      <c r="S153" s="692">
        <f t="shared" si="14"/>
        <v>133</v>
      </c>
      <c r="T153" s="86"/>
      <c r="U153" s="86"/>
      <c r="V153" s="86"/>
      <c r="W153" s="86"/>
      <c r="X153" s="86"/>
      <c r="Y153" s="86"/>
      <c r="Z153" s="86"/>
      <c r="AA153" s="13"/>
      <c r="AB153" s="13"/>
      <c r="AC153" s="13"/>
      <c r="AD153" s="13"/>
      <c r="AE153" s="16"/>
      <c r="AF153" s="8"/>
      <c r="AK153"/>
      <c r="AL153"/>
      <c r="AM153"/>
      <c r="AN153"/>
      <c r="AO153"/>
      <c r="AP153"/>
      <c r="AQ153"/>
      <c r="AR153"/>
      <c r="AS153"/>
      <c r="AT153"/>
      <c r="AU153"/>
      <c r="AV153"/>
      <c r="AW153"/>
      <c r="AX153"/>
      <c r="AY153"/>
      <c r="AZ153"/>
      <c r="BA153"/>
      <c r="BB153"/>
      <c r="BC153"/>
      <c r="BD153"/>
      <c r="BE153"/>
      <c r="BF153"/>
      <c r="BG153"/>
      <c r="BH153"/>
      <c r="BI153"/>
      <c r="BJ153"/>
    </row>
    <row r="154" spans="1:62" s="104" customFormat="1" ht="13.4" customHeight="1" outlineLevel="1" x14ac:dyDescent="0.35">
      <c r="A154" s="102"/>
      <c r="B154" s="95"/>
      <c r="C154" s="17"/>
      <c r="D154" s="17"/>
      <c r="E154" s="17"/>
      <c r="F154" s="13"/>
      <c r="G154" s="86"/>
      <c r="H154" s="86" t="s">
        <v>132</v>
      </c>
      <c r="I154" s="86"/>
      <c r="J154" s="691">
        <v>43631</v>
      </c>
      <c r="K154" s="691">
        <v>43631</v>
      </c>
      <c r="L154" s="691">
        <v>43631</v>
      </c>
      <c r="M154" s="691">
        <f>K154+15</f>
        <v>43646</v>
      </c>
      <c r="N154" s="691">
        <f>L154+15</f>
        <v>43646</v>
      </c>
      <c r="O154" s="691">
        <v>43636</v>
      </c>
      <c r="P154" s="691">
        <v>43636</v>
      </c>
      <c r="Q154" s="691">
        <f>O154+15</f>
        <v>43651</v>
      </c>
      <c r="R154" s="691">
        <f>P154+15</f>
        <v>43651</v>
      </c>
      <c r="S154" s="691">
        <v>43631</v>
      </c>
      <c r="T154" s="86"/>
      <c r="U154" s="86"/>
      <c r="V154" s="86"/>
      <c r="W154" s="86"/>
      <c r="X154" s="86"/>
      <c r="Y154" s="86"/>
      <c r="Z154" s="86"/>
      <c r="AA154" s="13"/>
      <c r="AB154" s="13"/>
      <c r="AC154" s="13"/>
      <c r="AD154" s="13"/>
      <c r="AE154" s="16"/>
      <c r="AF154" s="8"/>
      <c r="AK154"/>
      <c r="AL154"/>
      <c r="AM154"/>
      <c r="AN154"/>
      <c r="AO154"/>
      <c r="AP154"/>
      <c r="AQ154"/>
      <c r="AR154"/>
      <c r="AS154"/>
      <c r="AT154"/>
      <c r="AU154"/>
      <c r="AV154"/>
      <c r="AW154"/>
      <c r="AX154"/>
      <c r="AY154"/>
      <c r="AZ154"/>
      <c r="BA154"/>
      <c r="BB154"/>
      <c r="BC154"/>
      <c r="BD154"/>
      <c r="BE154"/>
      <c r="BF154"/>
      <c r="BG154"/>
      <c r="BH154"/>
      <c r="BI154"/>
      <c r="BJ154"/>
    </row>
    <row r="155" spans="1:62" s="104" customFormat="1" ht="13.4" customHeight="1" outlineLevel="1" x14ac:dyDescent="0.35">
      <c r="A155" s="102"/>
      <c r="B155" s="95"/>
      <c r="C155" s="17"/>
      <c r="D155" s="17"/>
      <c r="E155" s="17"/>
      <c r="F155" s="13"/>
      <c r="G155" s="86"/>
      <c r="H155" s="86"/>
      <c r="I155" s="86" t="s">
        <v>982</v>
      </c>
      <c r="J155" s="692">
        <f t="shared" ref="J155:S155" si="15">MIN(51,INT((J154 - DATE(YEAR(J154),1,1))/7))*7</f>
        <v>161</v>
      </c>
      <c r="K155" s="692">
        <f t="shared" si="15"/>
        <v>161</v>
      </c>
      <c r="L155" s="692">
        <f t="shared" si="15"/>
        <v>161</v>
      </c>
      <c r="M155" s="692">
        <f t="shared" si="15"/>
        <v>175</v>
      </c>
      <c r="N155" s="692">
        <f t="shared" si="15"/>
        <v>175</v>
      </c>
      <c r="O155" s="692">
        <f t="shared" si="15"/>
        <v>168</v>
      </c>
      <c r="P155" s="692">
        <f t="shared" si="15"/>
        <v>168</v>
      </c>
      <c r="Q155" s="692">
        <f t="shared" si="15"/>
        <v>182</v>
      </c>
      <c r="R155" s="692">
        <f t="shared" si="15"/>
        <v>182</v>
      </c>
      <c r="S155" s="692">
        <f t="shared" si="15"/>
        <v>161</v>
      </c>
      <c r="T155" s="86"/>
      <c r="U155" s="86"/>
      <c r="V155" s="86"/>
      <c r="W155" s="86"/>
      <c r="X155" s="86"/>
      <c r="Y155" s="86"/>
      <c r="Z155" s="86"/>
      <c r="AA155" s="13"/>
      <c r="AB155" s="13"/>
      <c r="AC155" s="13"/>
      <c r="AD155" s="13"/>
      <c r="AE155" s="16"/>
      <c r="AF155" s="8"/>
      <c r="AK155"/>
      <c r="AL155"/>
      <c r="AM155"/>
      <c r="AN155"/>
      <c r="AO155"/>
      <c r="AP155"/>
      <c r="AQ155"/>
      <c r="AR155"/>
      <c r="AS155"/>
      <c r="AT155"/>
      <c r="AU155"/>
      <c r="AV155"/>
      <c r="AW155"/>
      <c r="AX155"/>
      <c r="AY155"/>
      <c r="AZ155"/>
      <c r="BA155"/>
      <c r="BB155"/>
      <c r="BC155"/>
      <c r="BD155"/>
      <c r="BE155"/>
      <c r="BF155"/>
      <c r="BG155"/>
      <c r="BH155"/>
      <c r="BI155"/>
      <c r="BJ155"/>
    </row>
    <row r="156" spans="1:62" s="104" customFormat="1" ht="13.4" customHeight="1" outlineLevel="1" x14ac:dyDescent="0.35">
      <c r="A156" s="102"/>
      <c r="B156" s="95"/>
      <c r="C156" s="17"/>
      <c r="D156" s="17"/>
      <c r="E156" s="17"/>
      <c r="F156" s="13"/>
      <c r="G156" s="86"/>
      <c r="H156" s="86" t="s">
        <v>289</v>
      </c>
      <c r="I156" s="86"/>
      <c r="J156" s="509">
        <v>500</v>
      </c>
      <c r="K156" s="509">
        <v>500</v>
      </c>
      <c r="L156" s="509">
        <v>500</v>
      </c>
      <c r="M156" s="509">
        <v>500</v>
      </c>
      <c r="N156" s="509">
        <v>500</v>
      </c>
      <c r="O156" s="509">
        <v>500</v>
      </c>
      <c r="P156" s="509">
        <v>500</v>
      </c>
      <c r="Q156" s="509">
        <v>500</v>
      </c>
      <c r="R156" s="509">
        <v>500</v>
      </c>
      <c r="S156" s="509">
        <v>500</v>
      </c>
      <c r="T156" s="86"/>
      <c r="U156" s="86"/>
      <c r="V156" s="86"/>
      <c r="W156" s="86"/>
      <c r="X156" s="86"/>
      <c r="Y156" s="86"/>
      <c r="Z156" s="86"/>
      <c r="AA156" s="13"/>
      <c r="AB156" s="13"/>
      <c r="AC156" s="13"/>
      <c r="AD156" s="13"/>
      <c r="AE156" s="16"/>
      <c r="AF156" s="8"/>
      <c r="AK156"/>
      <c r="AL156"/>
      <c r="AM156"/>
      <c r="AN156"/>
      <c r="AO156"/>
      <c r="AP156"/>
      <c r="AQ156"/>
      <c r="AR156"/>
      <c r="AS156"/>
      <c r="AT156"/>
      <c r="AU156"/>
      <c r="AV156"/>
      <c r="AW156"/>
      <c r="AX156"/>
      <c r="AY156"/>
      <c r="AZ156"/>
      <c r="BA156"/>
      <c r="BB156"/>
      <c r="BC156"/>
      <c r="BD156"/>
      <c r="BE156"/>
      <c r="BF156"/>
      <c r="BG156"/>
      <c r="BH156"/>
      <c r="BI156"/>
      <c r="BJ156"/>
    </row>
    <row r="157" spans="1:62" s="104" customFormat="1" ht="13.4" customHeight="1" outlineLevel="1" x14ac:dyDescent="0.35">
      <c r="A157" s="102"/>
      <c r="B157" s="95"/>
      <c r="C157" s="17"/>
      <c r="D157" s="17"/>
      <c r="E157" s="17"/>
      <c r="F157" s="13"/>
      <c r="G157" s="86"/>
      <c r="H157" s="693" t="s">
        <v>290</v>
      </c>
      <c r="I157" s="86"/>
      <c r="J157" s="97">
        <f>IF(Date_Destocking&lt;=INDEX(i_break_date,MATCH(J145,General!i_z_idx,0),1),0,J156)</f>
        <v>0</v>
      </c>
      <c r="K157" s="97">
        <f>IF(Date_Destocking&lt;=INDEX(i_break_date,MATCH(K145,General!i_z_idx,0),1),0,K156)</f>
        <v>0</v>
      </c>
      <c r="L157" s="97">
        <f>IF(Date_Destocking&lt;=INDEX(i_break_date,MATCH(L145,General!i_z_idx,0),1),0,L156)</f>
        <v>0</v>
      </c>
      <c r="M157" s="97">
        <f>IF(Date_Destocking&lt;=INDEX(i_break_date,MATCH(M145,General!i_z_idx,0),1),0,M156)</f>
        <v>0</v>
      </c>
      <c r="N157" s="97">
        <f>IF(Date_Destocking&lt;=INDEX(i_break_date,MATCH(N145,General!i_z_idx,0),1),0,N156)</f>
        <v>0</v>
      </c>
      <c r="O157" s="97">
        <f>IF(Date_Destocking&lt;=INDEX(i_break_date,MATCH(O145,General!i_z_idx,0),1),0,O156)</f>
        <v>0</v>
      </c>
      <c r="P157" s="97">
        <f>IF(Date_Destocking&lt;=INDEX(i_break_date,MATCH(P145,General!i_z_idx,0),1),0,P156)</f>
        <v>0</v>
      </c>
      <c r="Q157" s="97">
        <f>IF(Date_Destocking&lt;=INDEX(i_break_date,MATCH(Q145,General!i_z_idx,0),1),0,Q156)</f>
        <v>0</v>
      </c>
      <c r="R157" s="97">
        <f>IF(Date_Destocking&lt;=INDEX(i_break_date,MATCH(R145,General!i_z_idx,0),1),0,R156)</f>
        <v>0</v>
      </c>
      <c r="S157" s="97">
        <f>IF(Date_Destocking&lt;=INDEX(i_break_date,MATCH(S145,General!i_z_idx,0),1),0,S156)</f>
        <v>0</v>
      </c>
      <c r="T157" s="86"/>
      <c r="U157" s="86"/>
      <c r="V157" s="86"/>
      <c r="W157" s="86"/>
      <c r="X157" s="86"/>
      <c r="Y157" s="86"/>
      <c r="Z157" s="86"/>
      <c r="AA157" s="13"/>
      <c r="AB157" s="13"/>
      <c r="AC157" s="13"/>
      <c r="AD157" s="13"/>
      <c r="AE157" s="16"/>
      <c r="AF157" s="8"/>
      <c r="AK157"/>
      <c r="AL157"/>
      <c r="AM157"/>
      <c r="AN157"/>
      <c r="AO157"/>
      <c r="AP157"/>
      <c r="AQ157"/>
      <c r="AR157"/>
      <c r="AS157"/>
      <c r="AT157"/>
      <c r="AU157"/>
      <c r="AV157"/>
      <c r="AW157"/>
      <c r="AX157"/>
      <c r="AY157"/>
      <c r="AZ157"/>
      <c r="BA157"/>
      <c r="BB157"/>
      <c r="BC157"/>
      <c r="BD157"/>
      <c r="BE157"/>
      <c r="BF157"/>
      <c r="BG157"/>
      <c r="BH157"/>
      <c r="BI157"/>
      <c r="BJ157"/>
    </row>
    <row r="158" spans="1:62" s="104" customFormat="1" ht="13.4" customHeight="1" outlineLevel="1" x14ac:dyDescent="0.35">
      <c r="A158" s="102"/>
      <c r="B158" s="95"/>
      <c r="C158" s="17"/>
      <c r="D158" s="17"/>
      <c r="E158" s="17"/>
      <c r="F158" s="13"/>
      <c r="G158" s="86"/>
      <c r="H158" s="86"/>
      <c r="I158" s="86"/>
      <c r="J158" s="86"/>
      <c r="K158" s="86"/>
      <c r="L158" s="86"/>
      <c r="M158" s="86"/>
      <c r="N158" s="86"/>
      <c r="O158" s="86"/>
      <c r="P158" s="86"/>
      <c r="Q158" s="86"/>
      <c r="R158" s="86"/>
      <c r="S158" s="86"/>
      <c r="T158" s="86"/>
      <c r="U158" s="86"/>
      <c r="V158" s="86"/>
      <c r="W158" s="86"/>
      <c r="X158" s="86"/>
      <c r="Y158" s="86"/>
      <c r="Z158" s="86"/>
      <c r="AA158" s="13"/>
      <c r="AB158" s="13"/>
      <c r="AC158" s="13"/>
      <c r="AD158" s="13"/>
      <c r="AE158" s="16"/>
      <c r="AF158" s="8"/>
      <c r="AK158"/>
      <c r="AL158"/>
      <c r="AM158"/>
      <c r="AN158"/>
      <c r="AO158"/>
      <c r="AP158"/>
      <c r="AQ158"/>
      <c r="AR158"/>
      <c r="AS158"/>
      <c r="AT158"/>
      <c r="AU158"/>
      <c r="AV158"/>
      <c r="AW158"/>
      <c r="AX158"/>
      <c r="AY158"/>
      <c r="AZ158"/>
      <c r="BA158"/>
      <c r="BB158"/>
      <c r="BC158"/>
      <c r="BD158"/>
      <c r="BE158"/>
      <c r="BF158"/>
      <c r="BG158"/>
      <c r="BH158"/>
      <c r="BI158"/>
      <c r="BJ158"/>
    </row>
    <row r="159" spans="1:62" s="104" customFormat="1" ht="13.4" customHeight="1" outlineLevel="1" x14ac:dyDescent="0.35">
      <c r="A159" s="102"/>
      <c r="B159" s="95"/>
      <c r="C159" s="17"/>
      <c r="D159" s="17"/>
      <c r="E159" s="17"/>
      <c r="F159" s="13"/>
      <c r="G159" s="117" t="s">
        <v>133</v>
      </c>
      <c r="H159" s="86" t="s">
        <v>134</v>
      </c>
      <c r="I159" s="86"/>
      <c r="J159" s="86"/>
      <c r="K159" s="86"/>
      <c r="L159" s="86"/>
      <c r="M159" s="86"/>
      <c r="N159" s="86"/>
      <c r="O159" s="86"/>
      <c r="P159" s="86"/>
      <c r="Q159" s="86"/>
      <c r="R159" s="86"/>
      <c r="S159" s="86"/>
      <c r="T159" s="86"/>
      <c r="U159" s="86"/>
      <c r="V159" s="86"/>
      <c r="W159" s="86"/>
      <c r="X159" s="86"/>
      <c r="Y159" s="86"/>
      <c r="Z159" s="86"/>
      <c r="AA159" s="13"/>
      <c r="AB159" s="13"/>
      <c r="AC159" s="13"/>
      <c r="AD159" s="13"/>
      <c r="AE159" s="16"/>
      <c r="AF159" s="8"/>
      <c r="AK159"/>
      <c r="AL159"/>
      <c r="AM159"/>
      <c r="AN159"/>
      <c r="AO159"/>
      <c r="AP159"/>
      <c r="AQ159"/>
      <c r="AR159"/>
      <c r="AS159"/>
      <c r="AT159"/>
      <c r="AU159"/>
      <c r="AV159"/>
      <c r="AW159"/>
      <c r="AX159"/>
      <c r="AY159"/>
      <c r="AZ159"/>
      <c r="BA159"/>
      <c r="BB159"/>
      <c r="BC159"/>
      <c r="BD159"/>
      <c r="BE159"/>
      <c r="BF159"/>
      <c r="BG159"/>
      <c r="BH159"/>
      <c r="BI159"/>
      <c r="BJ159"/>
    </row>
    <row r="160" spans="1:62" s="104" customFormat="1" ht="13.4" customHeight="1" outlineLevel="1" x14ac:dyDescent="0.35">
      <c r="A160" s="102"/>
      <c r="B160" s="95"/>
      <c r="C160" s="17"/>
      <c r="D160" s="17"/>
      <c r="E160" s="17"/>
      <c r="F160" s="13"/>
      <c r="G160" s="86"/>
      <c r="H160" s="86" t="s">
        <v>135</v>
      </c>
      <c r="I160" s="86"/>
      <c r="J160" s="86"/>
      <c r="K160" s="86"/>
      <c r="L160" s="86"/>
      <c r="M160" s="86"/>
      <c r="N160" s="86"/>
      <c r="O160" s="86"/>
      <c r="P160" s="86"/>
      <c r="Q160" s="86"/>
      <c r="R160" s="86"/>
      <c r="S160" s="86"/>
      <c r="T160" s="86"/>
      <c r="U160" s="86"/>
      <c r="V160" s="86"/>
      <c r="W160" s="86"/>
      <c r="X160" s="86"/>
      <c r="Y160" s="86"/>
      <c r="Z160" s="86"/>
      <c r="AA160" s="13"/>
      <c r="AB160" s="13"/>
      <c r="AC160" s="13"/>
      <c r="AD160" s="13"/>
      <c r="AE160" s="16"/>
      <c r="AF160" s="8"/>
      <c r="AK160"/>
      <c r="AL160"/>
      <c r="AM160"/>
      <c r="AN160"/>
      <c r="AO160"/>
      <c r="AP160"/>
      <c r="AQ160"/>
      <c r="AR160"/>
      <c r="AS160"/>
      <c r="AT160"/>
      <c r="AU160"/>
      <c r="AV160"/>
      <c r="AW160"/>
      <c r="AX160"/>
      <c r="AY160"/>
      <c r="AZ160"/>
      <c r="BA160"/>
      <c r="BB160"/>
      <c r="BC160"/>
      <c r="BD160"/>
      <c r="BE160"/>
      <c r="BF160"/>
      <c r="BG160"/>
      <c r="BH160"/>
      <c r="BI160"/>
      <c r="BJ160"/>
    </row>
    <row r="161" spans="1:62" s="104" customFormat="1" ht="13.4" customHeight="1" outlineLevel="1" x14ac:dyDescent="0.35">
      <c r="A161" s="102"/>
      <c r="B161" s="95"/>
      <c r="C161" s="17"/>
      <c r="D161" s="17"/>
      <c r="E161" s="17"/>
      <c r="F161" s="13"/>
      <c r="G161" s="86"/>
      <c r="H161" s="86"/>
      <c r="I161" s="86"/>
      <c r="J161" s="86"/>
      <c r="K161" s="86"/>
      <c r="L161" s="86"/>
      <c r="M161" s="86"/>
      <c r="N161" s="86"/>
      <c r="O161" s="86"/>
      <c r="P161" s="86"/>
      <c r="Q161" s="86"/>
      <c r="R161" s="86"/>
      <c r="S161" s="86"/>
      <c r="T161" s="86"/>
      <c r="U161" s="86"/>
      <c r="V161" s="86"/>
      <c r="W161" s="86"/>
      <c r="X161" s="86"/>
      <c r="Y161" s="86"/>
      <c r="Z161" s="86"/>
      <c r="AA161" s="13"/>
      <c r="AB161" s="13"/>
      <c r="AC161" s="13"/>
      <c r="AD161" s="13"/>
      <c r="AE161" s="16"/>
      <c r="AF161" s="8"/>
      <c r="AK161"/>
      <c r="AL161"/>
      <c r="AM161"/>
      <c r="AN161"/>
      <c r="AO161"/>
      <c r="AP161"/>
      <c r="AQ161"/>
      <c r="AR161"/>
      <c r="AS161"/>
      <c r="AT161"/>
      <c r="AU161"/>
      <c r="AV161"/>
      <c r="AW161"/>
      <c r="AX161"/>
      <c r="AY161"/>
      <c r="AZ161"/>
      <c r="BA161"/>
      <c r="BB161"/>
      <c r="BC161"/>
      <c r="BD161"/>
      <c r="BE161"/>
      <c r="BF161"/>
      <c r="BG161"/>
      <c r="BH161"/>
      <c r="BI161"/>
      <c r="BJ161"/>
    </row>
    <row r="162" spans="1:62" s="104" customFormat="1" ht="13.4" customHeight="1" outlineLevel="1" x14ac:dyDescent="0.35">
      <c r="A162" s="102"/>
      <c r="B162" s="95"/>
      <c r="C162" s="17"/>
      <c r="D162" s="17"/>
      <c r="E162" s="17"/>
      <c r="F162" s="13"/>
      <c r="G162" s="86"/>
      <c r="H162" s="118" t="s">
        <v>232</v>
      </c>
      <c r="I162" s="118"/>
      <c r="J162" s="118"/>
      <c r="K162" s="118"/>
      <c r="L162" s="119" t="s">
        <v>336</v>
      </c>
      <c r="M162" s="120" t="s">
        <v>136</v>
      </c>
      <c r="N162" s="120"/>
      <c r="O162" s="120"/>
      <c r="P162" s="120"/>
      <c r="Q162" s="120"/>
      <c r="R162" s="120"/>
      <c r="S162" s="120"/>
      <c r="T162" s="120"/>
      <c r="U162" s="120"/>
      <c r="V162" s="86"/>
      <c r="W162" s="86"/>
      <c r="X162" s="86"/>
      <c r="Y162" s="86"/>
      <c r="Z162" s="86"/>
      <c r="AA162" s="13"/>
      <c r="AB162" s="13"/>
      <c r="AC162" s="13"/>
      <c r="AD162" s="13"/>
      <c r="AE162" s="16"/>
      <c r="AF162" s="8"/>
      <c r="AK162"/>
      <c r="AL162"/>
      <c r="AM162"/>
      <c r="AN162"/>
      <c r="AO162"/>
      <c r="AP162"/>
      <c r="AQ162"/>
      <c r="AR162"/>
      <c r="AS162"/>
      <c r="AT162"/>
      <c r="AU162"/>
      <c r="AV162"/>
      <c r="AW162"/>
      <c r="AX162"/>
      <c r="AY162"/>
      <c r="AZ162"/>
      <c r="BA162"/>
      <c r="BB162"/>
      <c r="BC162"/>
      <c r="BD162"/>
      <c r="BE162"/>
      <c r="BF162"/>
      <c r="BG162"/>
      <c r="BH162"/>
      <c r="BI162"/>
      <c r="BJ162"/>
    </row>
    <row r="163" spans="1:62" s="104" customFormat="1" ht="13.4" customHeight="1" outlineLevel="1" x14ac:dyDescent="0.35">
      <c r="A163" s="102"/>
      <c r="B163" s="95"/>
      <c r="C163" s="17"/>
      <c r="D163" s="17"/>
      <c r="E163" s="17"/>
      <c r="F163" s="13"/>
      <c r="G163" s="91"/>
      <c r="H163" s="121"/>
      <c r="I163" s="121"/>
      <c r="J163" s="121"/>
      <c r="K163" s="121"/>
      <c r="L163" s="122" t="s">
        <v>17</v>
      </c>
      <c r="M163" s="122" t="s">
        <v>334</v>
      </c>
      <c r="N163" s="122" t="s">
        <v>335</v>
      </c>
      <c r="O163" s="122" t="s">
        <v>337</v>
      </c>
      <c r="P163" s="122" t="s">
        <v>338</v>
      </c>
      <c r="Q163" s="122" t="s">
        <v>339</v>
      </c>
      <c r="R163" s="122" t="s">
        <v>341</v>
      </c>
      <c r="S163" s="122" t="s">
        <v>840</v>
      </c>
      <c r="T163" s="122" t="s">
        <v>841</v>
      </c>
      <c r="U163" s="122" t="s">
        <v>1046</v>
      </c>
      <c r="V163" s="91"/>
      <c r="W163" s="91"/>
      <c r="X163" s="91"/>
      <c r="Y163" s="91"/>
      <c r="Z163" s="91"/>
      <c r="AA163" s="13"/>
      <c r="AB163" s="13"/>
      <c r="AC163" s="13"/>
      <c r="AD163" s="13"/>
      <c r="AE163" s="16"/>
      <c r="AF163" s="8"/>
      <c r="AK163"/>
      <c r="AL163"/>
      <c r="AM163"/>
      <c r="AN163"/>
      <c r="AO163"/>
      <c r="AP163"/>
      <c r="AQ163"/>
      <c r="AR163"/>
      <c r="AS163"/>
      <c r="AT163"/>
      <c r="AU163"/>
      <c r="AV163"/>
      <c r="AW163"/>
      <c r="AX163"/>
      <c r="AY163"/>
      <c r="AZ163"/>
      <c r="BA163"/>
      <c r="BB163"/>
      <c r="BC163"/>
      <c r="BD163"/>
      <c r="BE163"/>
      <c r="BF163"/>
      <c r="BG163"/>
      <c r="BH163"/>
      <c r="BI163"/>
      <c r="BJ163"/>
    </row>
    <row r="164" spans="1:62" s="104" customFormat="1" ht="13.4" customHeight="1" outlineLevel="1" x14ac:dyDescent="0.35">
      <c r="A164" s="102"/>
      <c r="B164" s="95"/>
      <c r="C164" s="17"/>
      <c r="D164" s="17"/>
      <c r="E164" s="17"/>
      <c r="F164" s="13"/>
      <c r="G164" s="91"/>
      <c r="H164" s="85" t="s">
        <v>137</v>
      </c>
      <c r="I164" s="85"/>
      <c r="J164" s="85"/>
      <c r="K164" s="85"/>
      <c r="L164" s="657">
        <v>500</v>
      </c>
      <c r="M164" s="851">
        <f>V229</f>
        <v>0.7238791423001949</v>
      </c>
      <c r="N164" s="851">
        <f t="shared" ref="N164:U164" si="16">W229</f>
        <v>0.90116959064327473</v>
      </c>
      <c r="O164" s="851">
        <f t="shared" si="16"/>
        <v>1.0243664717348928</v>
      </c>
      <c r="P164" s="851">
        <f t="shared" si="16"/>
        <v>1</v>
      </c>
      <c r="Q164" s="851">
        <f t="shared" si="16"/>
        <v>1.0750487329434699</v>
      </c>
      <c r="R164" s="851">
        <f t="shared" si="16"/>
        <v>0.98684210526315785</v>
      </c>
      <c r="S164" s="851">
        <f t="shared" si="16"/>
        <v>0.89122807017543859</v>
      </c>
      <c r="T164" s="851">
        <f t="shared" si="16"/>
        <v>0.56000000000000005</v>
      </c>
      <c r="U164" s="851">
        <f t="shared" si="16"/>
        <v>0</v>
      </c>
      <c r="V164" s="91"/>
      <c r="W164" s="91"/>
      <c r="X164" s="91"/>
      <c r="Y164" s="91"/>
      <c r="Z164" s="91"/>
      <c r="AA164" s="13"/>
      <c r="AB164" s="13"/>
      <c r="AC164" s="13"/>
      <c r="AD164" s="13"/>
      <c r="AE164" s="16"/>
      <c r="AF164" s="8"/>
      <c r="AK164"/>
      <c r="AL164"/>
      <c r="AM164"/>
      <c r="AN164"/>
      <c r="AO164"/>
      <c r="AP164"/>
      <c r="AQ164"/>
      <c r="AR164"/>
      <c r="AS164"/>
      <c r="AT164"/>
      <c r="AU164"/>
      <c r="AV164"/>
      <c r="AW164"/>
      <c r="AX164"/>
      <c r="AY164"/>
      <c r="AZ164"/>
      <c r="BA164"/>
      <c r="BB164"/>
      <c r="BC164"/>
      <c r="BD164"/>
      <c r="BE164"/>
      <c r="BF164"/>
      <c r="BG164"/>
      <c r="BH164"/>
      <c r="BI164"/>
      <c r="BJ164"/>
    </row>
    <row r="165" spans="1:62" s="104" customFormat="1" ht="13.4" customHeight="1" outlineLevel="1" x14ac:dyDescent="0.35">
      <c r="A165" s="102"/>
      <c r="B165" s="95"/>
      <c r="C165" s="17"/>
      <c r="D165" s="17"/>
      <c r="E165" s="17"/>
      <c r="F165" s="13"/>
      <c r="G165" s="91"/>
      <c r="H165" s="91" t="s">
        <v>138</v>
      </c>
      <c r="I165" s="91"/>
      <c r="J165" s="91"/>
      <c r="K165" s="91"/>
      <c r="L165" s="91"/>
      <c r="M165" s="91"/>
      <c r="N165" s="91"/>
      <c r="O165" s="91"/>
      <c r="P165" s="91"/>
      <c r="Q165" s="91"/>
      <c r="R165" s="91"/>
      <c r="S165" s="91"/>
      <c r="T165" s="91"/>
      <c r="U165" s="91"/>
      <c r="V165" s="91"/>
      <c r="W165" s="91"/>
      <c r="X165" s="91"/>
      <c r="Y165" s="91"/>
      <c r="Z165" s="91"/>
      <c r="AA165" s="13"/>
      <c r="AB165" s="13"/>
      <c r="AC165" s="13"/>
      <c r="AD165" s="13"/>
      <c r="AE165" s="16"/>
      <c r="AF165" s="8"/>
      <c r="AK165"/>
      <c r="AL165"/>
      <c r="AM165"/>
      <c r="AN165"/>
      <c r="AO165"/>
      <c r="AP165"/>
      <c r="AQ165"/>
      <c r="AR165"/>
      <c r="AS165"/>
      <c r="AT165"/>
      <c r="AU165"/>
      <c r="AV165"/>
      <c r="AW165"/>
      <c r="AX165"/>
      <c r="AY165"/>
      <c r="AZ165"/>
      <c r="BA165"/>
      <c r="BB165"/>
      <c r="BC165"/>
      <c r="BD165"/>
      <c r="BE165"/>
      <c r="BF165"/>
      <c r="BG165"/>
      <c r="BH165"/>
      <c r="BI165"/>
      <c r="BJ165"/>
    </row>
    <row r="166" spans="1:62" s="104" customFormat="1" ht="13.4" customHeight="1" outlineLevel="1" x14ac:dyDescent="0.35">
      <c r="A166" s="102"/>
      <c r="B166" s="95"/>
      <c r="C166" s="17"/>
      <c r="D166" s="17"/>
      <c r="E166" s="17"/>
      <c r="F166" s="13"/>
      <c r="G166" s="91"/>
      <c r="H166" s="91" t="s">
        <v>139</v>
      </c>
      <c r="I166" s="91"/>
      <c r="J166" s="91"/>
      <c r="K166" s="91"/>
      <c r="L166" s="96">
        <v>1</v>
      </c>
      <c r="M166" s="86"/>
      <c r="N166" s="86"/>
      <c r="O166" s="86"/>
      <c r="P166" s="86"/>
      <c r="Q166" s="86"/>
      <c r="R166" s="86"/>
      <c r="S166" s="86"/>
      <c r="T166" s="86"/>
      <c r="U166" s="123" t="s">
        <v>140</v>
      </c>
      <c r="V166" s="100"/>
      <c r="W166" s="100"/>
      <c r="X166" s="100"/>
      <c r="Y166" s="100"/>
      <c r="Z166" s="100"/>
      <c r="AA166" s="535"/>
      <c r="AB166" s="535"/>
      <c r="AC166" s="535"/>
      <c r="AD166" s="13"/>
      <c r="AE166" s="16"/>
      <c r="AF166" s="8"/>
      <c r="AK166"/>
      <c r="AL166"/>
      <c r="AM166"/>
      <c r="AN166"/>
      <c r="AO166"/>
      <c r="AP166"/>
      <c r="AQ166"/>
      <c r="AR166"/>
      <c r="AS166"/>
      <c r="AT166"/>
      <c r="AU166"/>
      <c r="AV166"/>
      <c r="AW166"/>
      <c r="AX166"/>
      <c r="AY166"/>
      <c r="AZ166"/>
      <c r="BA166"/>
      <c r="BB166"/>
      <c r="BC166"/>
      <c r="BD166"/>
      <c r="BE166"/>
      <c r="BF166"/>
      <c r="BG166"/>
      <c r="BH166"/>
      <c r="BI166"/>
      <c r="BJ166"/>
    </row>
    <row r="167" spans="1:62" s="104" customFormat="1" ht="13.4" customHeight="1" outlineLevel="1" x14ac:dyDescent="0.35">
      <c r="A167" s="102"/>
      <c r="B167" s="95"/>
      <c r="C167" s="17"/>
      <c r="D167" s="17"/>
      <c r="E167" s="17"/>
      <c r="F167" s="13"/>
      <c r="G167" s="91"/>
      <c r="H167" s="121"/>
      <c r="I167" s="121"/>
      <c r="J167" s="121"/>
      <c r="K167" s="121"/>
      <c r="L167" s="121"/>
      <c r="M167"/>
      <c r="N167"/>
      <c r="O167"/>
      <c r="P167"/>
      <c r="Q167"/>
      <c r="R167"/>
      <c r="S167"/>
      <c r="T167"/>
      <c r="U167" s="123" t="s">
        <v>239</v>
      </c>
      <c r="V167" s="91"/>
      <c r="W167" s="91"/>
      <c r="X167" s="91"/>
      <c r="Y167" s="91"/>
      <c r="Z167" s="91"/>
      <c r="AA167" s="13"/>
      <c r="AB167" s="13"/>
      <c r="AC167" s="13"/>
      <c r="AD167" s="13"/>
      <c r="AE167" s="16"/>
      <c r="AF167" s="8"/>
      <c r="AK167"/>
      <c r="AL167"/>
      <c r="AM167"/>
      <c r="AN167"/>
      <c r="AO167"/>
      <c r="AP167"/>
      <c r="AQ167"/>
      <c r="AR167"/>
      <c r="AS167"/>
      <c r="AT167"/>
      <c r="AU167"/>
      <c r="AV167"/>
      <c r="AW167"/>
      <c r="AX167"/>
      <c r="AY167"/>
      <c r="AZ167"/>
      <c r="BA167"/>
      <c r="BB167"/>
      <c r="BC167"/>
      <c r="BD167"/>
      <c r="BE167"/>
      <c r="BF167"/>
      <c r="BG167"/>
      <c r="BH167"/>
      <c r="BI167"/>
      <c r="BJ167"/>
    </row>
    <row r="168" spans="1:62" s="104" customFormat="1" ht="5.15" customHeight="1" outlineLevel="1" x14ac:dyDescent="0.35">
      <c r="A168" s="102"/>
      <c r="B168" s="95"/>
      <c r="C168" s="12" t="s">
        <v>89</v>
      </c>
      <c r="D168" s="17"/>
      <c r="E168" s="17"/>
      <c r="F168" s="13"/>
      <c r="G168" s="91"/>
      <c r="H168" s="85"/>
      <c r="I168" s="85"/>
      <c r="J168" s="85"/>
      <c r="K168" s="85"/>
      <c r="L168" s="85"/>
      <c r="M168" s="85"/>
      <c r="N168" s="85"/>
      <c r="O168" s="85"/>
      <c r="P168" s="85"/>
      <c r="Q168" s="85"/>
      <c r="R168" s="85"/>
      <c r="S168" s="91"/>
      <c r="T168" s="91"/>
      <c r="U168" s="91"/>
      <c r="V168" s="91"/>
      <c r="W168" s="91"/>
      <c r="X168" s="91"/>
      <c r="Y168" s="91"/>
      <c r="Z168" s="91"/>
      <c r="AA168" s="13"/>
      <c r="AB168" s="13"/>
      <c r="AC168" s="13"/>
      <c r="AD168" s="13"/>
      <c r="AE168" s="92"/>
      <c r="AF168" s="8"/>
      <c r="AK168"/>
      <c r="AL168"/>
      <c r="AM168"/>
      <c r="AN168"/>
      <c r="AO168"/>
      <c r="AP168"/>
      <c r="AQ168"/>
      <c r="AR168"/>
      <c r="AS168"/>
      <c r="AT168"/>
      <c r="AU168"/>
      <c r="AV168"/>
      <c r="AW168"/>
      <c r="AX168"/>
      <c r="AY168"/>
      <c r="AZ168"/>
      <c r="BA168"/>
      <c r="BB168"/>
      <c r="BC168"/>
      <c r="BD168"/>
      <c r="BE168"/>
      <c r="BF168"/>
      <c r="BG168"/>
      <c r="BH168"/>
      <c r="BI168"/>
      <c r="BJ168"/>
    </row>
    <row r="169" spans="1:62" s="104" customFormat="1" ht="24" customHeight="1" x14ac:dyDescent="0.35">
      <c r="A169" s="102"/>
      <c r="B169" s="95"/>
      <c r="C169" s="39"/>
      <c r="D169" s="39"/>
      <c r="E169" s="39"/>
      <c r="F169" s="39"/>
      <c r="G169" s="40" t="str">
        <f>G138</f>
        <v>Reseeding pasture: Production &amp; timing (annual pasture) (P1a)</v>
      </c>
      <c r="H169" s="39"/>
      <c r="I169" s="39"/>
      <c r="J169" s="39"/>
      <c r="K169" s="39"/>
      <c r="L169" s="39"/>
      <c r="M169" s="125"/>
      <c r="N169" s="39"/>
      <c r="O169" s="39"/>
      <c r="P169" s="39"/>
      <c r="Q169" s="39"/>
      <c r="R169" s="39"/>
      <c r="S169" s="39"/>
      <c r="T169" s="93"/>
      <c r="U169" s="93"/>
      <c r="V169" s="93"/>
      <c r="W169" s="93"/>
      <c r="X169" s="93"/>
      <c r="Y169" s="93"/>
      <c r="Z169" s="93"/>
      <c r="AA169" s="93"/>
      <c r="AB169" s="93"/>
      <c r="AC169" s="93"/>
      <c r="AD169" s="94" t="s">
        <v>90</v>
      </c>
      <c r="AE169" s="41" t="s">
        <v>91</v>
      </c>
      <c r="AF169" s="8"/>
      <c r="AK169"/>
      <c r="AL169"/>
      <c r="AM169"/>
      <c r="AN169"/>
      <c r="AO169"/>
      <c r="AP169"/>
      <c r="AQ169"/>
      <c r="AR169"/>
      <c r="AS169"/>
      <c r="AT169"/>
      <c r="AU169"/>
      <c r="AV169"/>
      <c r="AW169"/>
      <c r="AX169"/>
      <c r="AY169"/>
      <c r="AZ169"/>
      <c r="BA169"/>
      <c r="BB169"/>
      <c r="BC169"/>
      <c r="BD169"/>
      <c r="BE169"/>
      <c r="BF169"/>
      <c r="BG169"/>
      <c r="BH169"/>
      <c r="BI169"/>
      <c r="BJ169"/>
    </row>
    <row r="170" spans="1:62" s="104" customFormat="1" ht="12.75" customHeight="1" outlineLevel="1" x14ac:dyDescent="0.35">
      <c r="A170" s="102"/>
      <c r="B170" s="7"/>
      <c r="C170" s="7"/>
      <c r="D170" s="7"/>
      <c r="E170" s="7"/>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K170"/>
      <c r="AL170"/>
      <c r="AM170"/>
      <c r="AN170"/>
      <c r="AO170"/>
      <c r="AP170"/>
      <c r="AQ170"/>
      <c r="AR170"/>
      <c r="AS170"/>
      <c r="AT170"/>
      <c r="AU170"/>
      <c r="AV170"/>
      <c r="AW170"/>
      <c r="AX170"/>
      <c r="AY170"/>
      <c r="AZ170"/>
      <c r="BA170"/>
      <c r="BB170"/>
      <c r="BC170"/>
      <c r="BD170"/>
      <c r="BE170"/>
      <c r="BF170"/>
      <c r="BG170"/>
      <c r="BH170"/>
      <c r="BI170"/>
      <c r="BJ170"/>
    </row>
    <row r="171" spans="1:62" ht="12" customHeight="1" outlineLevel="1" x14ac:dyDescent="0.35">
      <c r="A171" s="6"/>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row>
    <row r="172" spans="1:62" ht="5.15" customHeight="1" outlineLevel="1" collapsed="1" thickBot="1" x14ac:dyDescent="0.4">
      <c r="A172" s="6"/>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row>
    <row r="173" spans="1:62" ht="5.15" customHeight="1" outlineLevel="1" x14ac:dyDescent="0.35">
      <c r="A173" s="6"/>
      <c r="B173" s="95"/>
      <c r="C173" s="9" t="s">
        <v>0</v>
      </c>
      <c r="D173" s="9"/>
      <c r="E173" s="9"/>
      <c r="F173" s="9"/>
      <c r="G173" s="9"/>
      <c r="H173" s="9"/>
      <c r="I173" s="9"/>
      <c r="J173" s="9"/>
      <c r="K173" s="10"/>
      <c r="L173" s="10"/>
      <c r="M173" s="10"/>
      <c r="N173" s="10"/>
      <c r="O173" s="10"/>
      <c r="P173" s="10"/>
      <c r="Q173" s="10"/>
      <c r="R173" s="10"/>
      <c r="S173" s="10"/>
      <c r="T173" s="10"/>
      <c r="U173" s="10"/>
      <c r="V173" s="10"/>
      <c r="W173" s="10"/>
      <c r="X173" s="10"/>
      <c r="Y173" s="10"/>
      <c r="Z173" s="10"/>
      <c r="AA173" s="10"/>
      <c r="AB173" s="10"/>
      <c r="AC173" s="10"/>
      <c r="AD173" s="67" t="s">
        <v>82</v>
      </c>
      <c r="AE173" s="11"/>
      <c r="AF173" s="8"/>
    </row>
    <row r="174" spans="1:62" ht="13.4" customHeight="1" outlineLevel="1" collapsed="1" x14ac:dyDescent="0.35">
      <c r="A174" s="6"/>
      <c r="B174" s="95"/>
      <c r="C174" s="12"/>
      <c r="D174" s="12">
        <v>0</v>
      </c>
      <c r="E174" s="12" t="s">
        <v>1</v>
      </c>
      <c r="F174" s="69"/>
      <c r="G174" s="70" t="s">
        <v>919</v>
      </c>
      <c r="H174" s="71"/>
      <c r="I174" s="71"/>
      <c r="J174" s="71"/>
      <c r="K174" s="71"/>
      <c r="L174" s="71"/>
      <c r="M174" s="71"/>
      <c r="N174" s="71"/>
      <c r="O174" s="71"/>
      <c r="P174" s="71"/>
      <c r="Q174" s="71"/>
      <c r="R174" s="71"/>
      <c r="S174" s="72"/>
      <c r="T174" s="71"/>
      <c r="U174" s="71"/>
      <c r="V174" s="71"/>
      <c r="W174" s="71"/>
      <c r="X174" s="71"/>
      <c r="Y174" s="71"/>
      <c r="Z174" s="72"/>
      <c r="AA174" s="72"/>
      <c r="AB174" s="72"/>
      <c r="AC174" s="72"/>
      <c r="AD174" s="72"/>
      <c r="AE174" s="16"/>
      <c r="AF174" s="8"/>
    </row>
    <row r="175" spans="1:62" ht="13.4" customHeight="1" outlineLevel="1" x14ac:dyDescent="0.35">
      <c r="A175" s="6"/>
      <c r="B175" s="95"/>
      <c r="C175" s="12"/>
      <c r="D175" s="12"/>
      <c r="E175" s="17"/>
      <c r="F175" s="73"/>
      <c r="G175" s="74" t="s">
        <v>922</v>
      </c>
      <c r="H175" s="74"/>
      <c r="I175" s="74"/>
      <c r="J175" s="74"/>
      <c r="K175" s="74"/>
      <c r="L175" s="74"/>
      <c r="M175" s="74"/>
      <c r="N175" s="74"/>
      <c r="O175" s="74"/>
      <c r="P175" s="74"/>
      <c r="Q175" s="74"/>
      <c r="R175" s="74"/>
      <c r="S175" s="75"/>
      <c r="T175" s="76"/>
      <c r="U175" s="76"/>
      <c r="V175" s="76"/>
      <c r="W175" s="76"/>
      <c r="X175" s="76"/>
      <c r="Y175" s="76"/>
      <c r="Z175" s="75"/>
      <c r="AA175" s="75"/>
      <c r="AB175" s="75"/>
      <c r="AC175" s="75"/>
      <c r="AD175" s="75"/>
      <c r="AE175" s="16"/>
      <c r="AF175" s="8"/>
    </row>
    <row r="176" spans="1:62" ht="13.4" customHeight="1" outlineLevel="1" x14ac:dyDescent="0.35">
      <c r="A176" s="6"/>
      <c r="B176" s="95"/>
      <c r="C176" s="17"/>
      <c r="D176" s="12"/>
      <c r="E176" s="17"/>
      <c r="F176" s="73"/>
      <c r="G176" s="77">
        <v>37998.514178240737</v>
      </c>
      <c r="H176" s="78">
        <v>37998.514178240737</v>
      </c>
      <c r="I176" s="74"/>
      <c r="J176" s="74"/>
      <c r="K176" s="81" t="s">
        <v>1127</v>
      </c>
      <c r="L176" s="74"/>
      <c r="M176" s="74"/>
      <c r="N176" s="74"/>
      <c r="O176" s="74"/>
      <c r="P176" s="74"/>
      <c r="Q176" s="74"/>
      <c r="R176" s="74"/>
      <c r="S176" s="75"/>
      <c r="T176" s="76"/>
      <c r="U176" s="76"/>
      <c r="V176" s="76"/>
      <c r="W176" s="76"/>
      <c r="X176" s="76"/>
      <c r="Y176" s="76"/>
      <c r="Z176" s="75"/>
      <c r="AA176" s="75"/>
      <c r="AB176" s="75"/>
      <c r="AC176" s="75"/>
      <c r="AD176" s="75"/>
      <c r="AE176" s="16"/>
      <c r="AF176" s="8"/>
    </row>
    <row r="177" spans="1:32" ht="13.4" customHeight="1" outlineLevel="1" x14ac:dyDescent="0.35">
      <c r="A177" s="6"/>
      <c r="B177" s="95"/>
      <c r="C177" s="17">
        <v>1</v>
      </c>
      <c r="D177" s="12"/>
      <c r="E177" s="17"/>
      <c r="F177" s="79"/>
      <c r="G177" s="80"/>
      <c r="H177" s="81"/>
      <c r="I177" s="81"/>
      <c r="J177" s="81"/>
      <c r="L177" s="81"/>
      <c r="M177" s="81"/>
      <c r="N177" s="81"/>
      <c r="O177" s="81"/>
      <c r="P177" s="81"/>
      <c r="Q177" s="81"/>
      <c r="R177" s="81"/>
      <c r="S177" s="82"/>
      <c r="T177" s="83"/>
      <c r="U177" s="83"/>
      <c r="V177" s="83"/>
      <c r="W177" s="83"/>
      <c r="X177" s="83"/>
      <c r="Y177" s="83"/>
      <c r="Z177" s="82"/>
      <c r="AA177" s="82"/>
      <c r="AB177" s="82"/>
      <c r="AC177" s="82"/>
      <c r="AD177" s="82"/>
      <c r="AE177" s="16"/>
      <c r="AF177" s="8"/>
    </row>
    <row r="178" spans="1:32" ht="13.4" customHeight="1" outlineLevel="1" x14ac:dyDescent="0.35">
      <c r="A178" s="6"/>
      <c r="B178" s="95"/>
      <c r="C178" s="17"/>
      <c r="D178" s="17"/>
      <c r="E178" s="17"/>
      <c r="F178" s="17"/>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16"/>
      <c r="AF178" s="8"/>
    </row>
    <row r="179" spans="1:32" ht="13.4" customHeight="1" outlineLevel="1" x14ac:dyDescent="0.35">
      <c r="A179" s="6"/>
      <c r="B179" s="95"/>
      <c r="C179" s="17"/>
      <c r="D179" s="17"/>
      <c r="E179" s="17"/>
      <c r="F179" s="17"/>
      <c r="G179" s="17"/>
      <c r="H179" s="17"/>
      <c r="I179" s="17"/>
      <c r="J179" s="17"/>
      <c r="K179" s="17"/>
      <c r="L179" s="22"/>
      <c r="M179" s="22"/>
      <c r="N179" s="22"/>
      <c r="O179" s="22"/>
      <c r="P179" s="22"/>
      <c r="Q179" s="22"/>
      <c r="R179" s="22"/>
      <c r="S179" s="22"/>
      <c r="T179" s="22"/>
      <c r="U179" s="22"/>
      <c r="V179" s="22"/>
      <c r="W179" s="22"/>
      <c r="X179" s="22"/>
      <c r="Y179" s="22"/>
      <c r="Z179" s="22"/>
      <c r="AA179" s="22"/>
      <c r="AB179" s="22"/>
      <c r="AC179" s="22"/>
      <c r="AD179" s="22"/>
      <c r="AE179" s="16"/>
      <c r="AF179" s="8"/>
    </row>
    <row r="180" spans="1:32" ht="13.4" customHeight="1" outlineLevel="1" x14ac:dyDescent="0.35">
      <c r="A180" s="6"/>
      <c r="B180" s="95"/>
      <c r="C180" s="17"/>
      <c r="D180" s="17"/>
      <c r="E180" s="17"/>
      <c r="F180" s="17"/>
      <c r="G180" s="23"/>
      <c r="H180" s="23"/>
      <c r="I180" s="23"/>
      <c r="J180" s="23"/>
      <c r="K180" s="23"/>
      <c r="L180" s="98"/>
      <c r="M180" s="98" t="s">
        <v>117</v>
      </c>
      <c r="N180" s="23"/>
      <c r="O180" s="23"/>
      <c r="P180" s="23"/>
      <c r="Q180" s="23"/>
      <c r="R180" s="23"/>
      <c r="S180" s="23"/>
      <c r="T180" s="23"/>
      <c r="U180" s="23"/>
      <c r="V180" s="23"/>
      <c r="W180" s="23"/>
      <c r="X180" s="23"/>
      <c r="Y180" s="23"/>
      <c r="Z180" s="23"/>
      <c r="AA180" s="24"/>
      <c r="AB180" s="24"/>
      <c r="AC180" s="24"/>
      <c r="AD180" s="24"/>
      <c r="AE180" s="16"/>
      <c r="AF180" s="8"/>
    </row>
    <row r="181" spans="1:32" ht="13.4" customHeight="1" outlineLevel="1" x14ac:dyDescent="0.35">
      <c r="A181" s="6"/>
      <c r="B181" s="95"/>
      <c r="C181" s="17"/>
      <c r="D181" s="17"/>
      <c r="E181" s="17"/>
      <c r="F181" s="17"/>
      <c r="G181" s="111"/>
      <c r="H181" s="111" t="s">
        <v>118</v>
      </c>
      <c r="I181" s="111" t="s">
        <v>119</v>
      </c>
      <c r="J181" s="111" t="s">
        <v>120</v>
      </c>
      <c r="K181" s="111" t="s">
        <v>121</v>
      </c>
      <c r="L181" s="111" t="s">
        <v>122</v>
      </c>
      <c r="M181" s="111" t="s">
        <v>293</v>
      </c>
      <c r="N181" s="111" t="s">
        <v>123</v>
      </c>
      <c r="O181" s="835"/>
      <c r="P181" s="23"/>
      <c r="Q181" s="23"/>
      <c r="R181" s="23"/>
      <c r="S181" s="23"/>
      <c r="T181" s="23"/>
      <c r="U181" s="23"/>
      <c r="V181" s="23"/>
      <c r="W181" s="23"/>
      <c r="X181" s="23"/>
      <c r="Y181" s="23"/>
      <c r="Z181" s="23"/>
      <c r="AA181" s="24"/>
      <c r="AB181" s="24"/>
      <c r="AC181" s="24"/>
      <c r="AD181" s="24"/>
      <c r="AE181" s="16"/>
      <c r="AF181" s="8"/>
    </row>
    <row r="182" spans="1:32" ht="13.4" customHeight="1" outlineLevel="1" x14ac:dyDescent="0.35">
      <c r="A182" s="6"/>
      <c r="B182" s="95"/>
      <c r="C182" s="17"/>
      <c r="D182" s="17"/>
      <c r="E182" s="17"/>
      <c r="F182" s="13"/>
      <c r="G182" s="112"/>
      <c r="H182" s="113" t="s">
        <v>124</v>
      </c>
      <c r="I182" s="113" t="s">
        <v>124</v>
      </c>
      <c r="J182" s="113" t="s">
        <v>124</v>
      </c>
      <c r="K182" s="113" t="s">
        <v>124</v>
      </c>
      <c r="L182" s="113" t="s">
        <v>1069</v>
      </c>
      <c r="M182" s="113" t="s">
        <v>1070</v>
      </c>
      <c r="N182" s="185">
        <v>1</v>
      </c>
      <c r="O182" s="836"/>
      <c r="P182" s="86"/>
      <c r="Q182" s="86"/>
      <c r="R182" s="86"/>
      <c r="S182" s="86"/>
      <c r="T182" s="86"/>
      <c r="U182" s="86"/>
      <c r="V182" s="86"/>
      <c r="W182" s="86"/>
      <c r="X182" s="86"/>
      <c r="Y182" s="86"/>
      <c r="Z182" s="86"/>
      <c r="AA182" s="13"/>
      <c r="AB182" s="13"/>
      <c r="AC182" s="13"/>
      <c r="AD182" s="13"/>
      <c r="AE182" s="16"/>
      <c r="AF182" s="8"/>
    </row>
    <row r="183" spans="1:32" ht="13.4" customHeight="1" outlineLevel="1" x14ac:dyDescent="0.35">
      <c r="A183" s="6"/>
      <c r="B183" s="95"/>
      <c r="C183" s="17"/>
      <c r="D183" s="17"/>
      <c r="E183" s="17"/>
      <c r="F183" s="13"/>
      <c r="G183" s="112"/>
      <c r="H183" s="113" t="s">
        <v>124</v>
      </c>
      <c r="I183" s="113" t="s">
        <v>124</v>
      </c>
      <c r="J183" s="113" t="s">
        <v>124</v>
      </c>
      <c r="K183" s="113" t="s">
        <v>124</v>
      </c>
      <c r="L183" s="113" t="s">
        <v>1071</v>
      </c>
      <c r="M183" s="113" t="s">
        <v>1070</v>
      </c>
      <c r="N183" s="185">
        <v>0.8</v>
      </c>
      <c r="O183" s="836"/>
      <c r="P183" s="86"/>
      <c r="Q183" s="86"/>
      <c r="R183" s="86"/>
      <c r="S183" s="86"/>
      <c r="T183" s="86"/>
      <c r="U183" s="86"/>
      <c r="V183" s="86"/>
      <c r="W183" s="86"/>
      <c r="X183" s="86"/>
      <c r="Y183" s="86"/>
      <c r="Z183" s="86"/>
      <c r="AA183" s="13"/>
      <c r="AB183" s="13"/>
      <c r="AC183" s="13"/>
      <c r="AD183" s="13"/>
      <c r="AE183" s="16"/>
      <c r="AF183" s="8"/>
    </row>
    <row r="184" spans="1:32" ht="13.4" customHeight="1" outlineLevel="1" x14ac:dyDescent="0.35">
      <c r="A184" s="6"/>
      <c r="B184" s="95"/>
      <c r="C184" s="17"/>
      <c r="D184" s="17"/>
      <c r="E184" s="17"/>
      <c r="F184" s="13"/>
      <c r="G184" s="114"/>
      <c r="H184" s="113" t="s">
        <v>124</v>
      </c>
      <c r="I184" s="113" t="s">
        <v>124</v>
      </c>
      <c r="J184" s="113" t="s">
        <v>124</v>
      </c>
      <c r="K184" s="113" t="s">
        <v>1072</v>
      </c>
      <c r="L184" s="113" t="s">
        <v>53</v>
      </c>
      <c r="M184" s="113" t="s">
        <v>1070</v>
      </c>
      <c r="N184" s="185">
        <v>0.375</v>
      </c>
      <c r="O184" s="836"/>
      <c r="P184" s="86"/>
      <c r="Q184" s="86"/>
      <c r="R184" s="86"/>
      <c r="S184" s="86"/>
      <c r="T184" s="86"/>
      <c r="U184" s="86"/>
      <c r="V184" s="86"/>
      <c r="W184" s="86"/>
      <c r="X184" s="86"/>
      <c r="Y184" s="86"/>
      <c r="Z184" s="86"/>
      <c r="AA184" s="13"/>
      <c r="AB184" s="13"/>
      <c r="AC184" s="13"/>
      <c r="AD184" s="13"/>
      <c r="AE184" s="16"/>
      <c r="AF184" s="8"/>
    </row>
    <row r="185" spans="1:32" ht="13.4" customHeight="1" outlineLevel="1" x14ac:dyDescent="0.35">
      <c r="A185" s="6"/>
      <c r="B185" s="95"/>
      <c r="C185" s="17"/>
      <c r="D185" s="17"/>
      <c r="E185" s="17"/>
      <c r="F185" s="13"/>
      <c r="G185" s="114"/>
      <c r="H185" s="113" t="s">
        <v>124</v>
      </c>
      <c r="I185" s="113" t="s">
        <v>124</v>
      </c>
      <c r="J185" s="113" t="s">
        <v>124</v>
      </c>
      <c r="K185" s="113" t="s">
        <v>1072</v>
      </c>
      <c r="L185" s="113" t="s">
        <v>54</v>
      </c>
      <c r="M185" s="113" t="s">
        <v>1070</v>
      </c>
      <c r="N185" s="185">
        <v>0.375</v>
      </c>
      <c r="O185" s="836"/>
      <c r="P185" s="86"/>
      <c r="Q185" s="86"/>
      <c r="R185" s="86"/>
      <c r="S185" s="86"/>
      <c r="T185" s="86"/>
      <c r="U185" s="86"/>
      <c r="V185" s="86"/>
      <c r="W185" s="86"/>
      <c r="X185" s="86"/>
      <c r="Y185" s="86"/>
      <c r="Z185" s="86"/>
      <c r="AA185" s="13"/>
      <c r="AB185" s="13"/>
      <c r="AC185" s="13"/>
      <c r="AD185" s="13"/>
      <c r="AE185" s="16"/>
      <c r="AF185" s="8"/>
    </row>
    <row r="186" spans="1:32" ht="13.4" customHeight="1" outlineLevel="1" x14ac:dyDescent="0.35">
      <c r="A186" s="6"/>
      <c r="B186" s="95"/>
      <c r="C186" s="17"/>
      <c r="D186" s="17"/>
      <c r="E186" s="17"/>
      <c r="F186" s="13"/>
      <c r="G186" s="114"/>
      <c r="H186" s="113" t="s">
        <v>124</v>
      </c>
      <c r="I186" s="113" t="s">
        <v>124</v>
      </c>
      <c r="J186" s="113" t="s">
        <v>124</v>
      </c>
      <c r="K186" s="113" t="s">
        <v>1072</v>
      </c>
      <c r="L186" s="113" t="s">
        <v>55</v>
      </c>
      <c r="M186" s="113" t="s">
        <v>1070</v>
      </c>
      <c r="N186" s="185">
        <v>0.57999999999999996</v>
      </c>
      <c r="O186" s="836"/>
      <c r="P186" s="91"/>
      <c r="Q186" s="91"/>
      <c r="R186" s="91"/>
      <c r="S186" s="91"/>
      <c r="T186" s="91"/>
      <c r="U186" s="91"/>
      <c r="V186" s="91"/>
      <c r="W186" s="91"/>
      <c r="X186" s="91"/>
      <c r="Y186" s="91"/>
      <c r="Z186" s="91"/>
      <c r="AA186" s="13"/>
      <c r="AB186" s="13"/>
      <c r="AC186" s="13"/>
      <c r="AD186" s="13"/>
      <c r="AE186" s="16"/>
      <c r="AF186" s="8"/>
    </row>
    <row r="187" spans="1:32" ht="13.4" customHeight="1" outlineLevel="1" x14ac:dyDescent="0.35">
      <c r="A187" s="6"/>
      <c r="B187" s="95"/>
      <c r="C187" s="17"/>
      <c r="D187" s="17"/>
      <c r="E187" s="17"/>
      <c r="F187" s="13"/>
      <c r="G187" s="114"/>
      <c r="H187" s="113" t="s">
        <v>124</v>
      </c>
      <c r="I187" s="113" t="s">
        <v>124</v>
      </c>
      <c r="J187" s="113" t="s">
        <v>124</v>
      </c>
      <c r="K187" s="113" t="s">
        <v>1072</v>
      </c>
      <c r="L187" s="113" t="s">
        <v>125</v>
      </c>
      <c r="M187" s="113" t="s">
        <v>1070</v>
      </c>
      <c r="N187" s="185">
        <v>0.7</v>
      </c>
      <c r="O187" s="836"/>
      <c r="P187" s="91"/>
      <c r="Q187" s="91"/>
      <c r="R187" s="91"/>
      <c r="S187" s="91"/>
      <c r="T187" s="91"/>
      <c r="U187" s="91"/>
      <c r="V187" s="91"/>
      <c r="W187" s="91"/>
      <c r="X187" s="91"/>
      <c r="Y187" s="91"/>
      <c r="Z187" s="91"/>
      <c r="AA187" s="13"/>
      <c r="AB187" s="13"/>
      <c r="AC187" s="13"/>
      <c r="AD187" s="13"/>
      <c r="AE187" s="16"/>
      <c r="AF187" s="8"/>
    </row>
    <row r="188" spans="1:32" ht="13.4" customHeight="1" outlineLevel="1" x14ac:dyDescent="0.35">
      <c r="A188" s="6"/>
      <c r="B188" s="95"/>
      <c r="C188" s="17"/>
      <c r="D188" s="17"/>
      <c r="E188" s="17"/>
      <c r="F188" s="13"/>
      <c r="G188" s="114"/>
      <c r="H188" s="113" t="s">
        <v>124</v>
      </c>
      <c r="I188" s="113" t="s">
        <v>124</v>
      </c>
      <c r="J188" s="113" t="s">
        <v>124</v>
      </c>
      <c r="K188" s="113" t="s">
        <v>1072</v>
      </c>
      <c r="L188" s="113" t="s">
        <v>1176</v>
      </c>
      <c r="M188" s="113" t="s">
        <v>1070</v>
      </c>
      <c r="N188" s="185">
        <f>N186</f>
        <v>0.57999999999999996</v>
      </c>
      <c r="O188" s="836"/>
      <c r="P188" s="91"/>
      <c r="Q188" s="91"/>
      <c r="R188" s="91"/>
      <c r="S188" s="91"/>
      <c r="T188" s="91"/>
      <c r="U188" s="91"/>
      <c r="V188" s="91"/>
      <c r="W188" s="91"/>
      <c r="X188" s="91"/>
      <c r="Y188" s="91"/>
      <c r="Z188" s="91"/>
      <c r="AA188" s="13"/>
      <c r="AB188" s="13"/>
      <c r="AC188" s="13"/>
      <c r="AD188" s="13"/>
      <c r="AE188" s="16"/>
      <c r="AF188" s="8"/>
    </row>
    <row r="189" spans="1:32" ht="13.4" customHeight="1" outlineLevel="1" x14ac:dyDescent="0.35">
      <c r="A189" s="6"/>
      <c r="B189" s="95"/>
      <c r="C189" s="17"/>
      <c r="D189" s="17"/>
      <c r="E189" s="17"/>
      <c r="F189" s="13"/>
      <c r="G189" s="114"/>
      <c r="H189" s="113" t="s">
        <v>124</v>
      </c>
      <c r="I189" s="113" t="s">
        <v>124</v>
      </c>
      <c r="J189" s="113" t="s">
        <v>124</v>
      </c>
      <c r="K189" s="113" t="s">
        <v>198</v>
      </c>
      <c r="L189" s="113" t="s">
        <v>53</v>
      </c>
      <c r="M189" s="113" t="s">
        <v>1070</v>
      </c>
      <c r="N189" s="185">
        <v>0.2</v>
      </c>
      <c r="O189" s="836"/>
      <c r="P189" s="91"/>
      <c r="Q189" s="91"/>
      <c r="R189" s="91"/>
      <c r="S189" s="91"/>
      <c r="T189" s="91"/>
      <c r="U189" s="91"/>
      <c r="V189" s="91"/>
      <c r="W189" s="91"/>
      <c r="X189" s="91"/>
      <c r="Y189" s="91"/>
      <c r="Z189" s="91"/>
      <c r="AA189" s="13"/>
      <c r="AB189" s="13"/>
      <c r="AC189" s="13"/>
      <c r="AD189" s="13"/>
      <c r="AE189" s="16"/>
      <c r="AF189" s="8"/>
    </row>
    <row r="190" spans="1:32" ht="13.4" customHeight="1" outlineLevel="1" x14ac:dyDescent="0.35">
      <c r="A190" s="6"/>
      <c r="B190" s="95"/>
      <c r="C190" s="17"/>
      <c r="D190" s="17"/>
      <c r="E190" s="17"/>
      <c r="F190" s="13"/>
      <c r="G190" s="114"/>
      <c r="H190" s="113" t="s">
        <v>124</v>
      </c>
      <c r="I190" s="113" t="s">
        <v>124</v>
      </c>
      <c r="J190" s="113" t="s">
        <v>124</v>
      </c>
      <c r="K190" s="113" t="s">
        <v>198</v>
      </c>
      <c r="L190" s="113" t="s">
        <v>54</v>
      </c>
      <c r="M190" s="113" t="s">
        <v>1070</v>
      </c>
      <c r="N190" s="185">
        <v>0.2</v>
      </c>
      <c r="O190" s="836"/>
      <c r="P190" s="91"/>
      <c r="Q190" s="91"/>
      <c r="R190" s="91"/>
      <c r="S190" s="91"/>
      <c r="T190" s="91"/>
      <c r="U190" s="91"/>
      <c r="V190" s="91"/>
      <c r="W190" s="91"/>
      <c r="X190" s="91"/>
      <c r="Y190" s="91"/>
      <c r="Z190" s="91"/>
      <c r="AA190" s="13"/>
      <c r="AB190" s="13"/>
      <c r="AC190" s="13"/>
      <c r="AD190" s="13"/>
      <c r="AE190" s="16"/>
      <c r="AF190" s="8"/>
    </row>
    <row r="191" spans="1:32" ht="13.4" customHeight="1" outlineLevel="1" x14ac:dyDescent="0.35">
      <c r="A191" s="6"/>
      <c r="B191" s="95"/>
      <c r="C191" s="17"/>
      <c r="D191" s="17"/>
      <c r="E191" s="17"/>
      <c r="F191" s="13"/>
      <c r="G191" s="114"/>
      <c r="H191" s="113" t="s">
        <v>124</v>
      </c>
      <c r="I191" s="113" t="s">
        <v>124</v>
      </c>
      <c r="J191" s="113" t="s">
        <v>124</v>
      </c>
      <c r="K191" s="113" t="s">
        <v>198</v>
      </c>
      <c r="L191" s="113" t="s">
        <v>55</v>
      </c>
      <c r="M191" s="113" t="s">
        <v>1070</v>
      </c>
      <c r="N191" s="185">
        <v>0.4</v>
      </c>
      <c r="O191" s="836"/>
      <c r="P191" s="91"/>
      <c r="Q191" s="91"/>
      <c r="R191" s="91"/>
      <c r="S191" s="91"/>
      <c r="T191" s="91"/>
      <c r="U191" s="91"/>
      <c r="V191" s="91"/>
      <c r="W191" s="91"/>
      <c r="X191" s="91"/>
      <c r="Y191" s="91"/>
      <c r="Z191" s="91"/>
      <c r="AA191" s="13"/>
      <c r="AB191" s="13"/>
      <c r="AC191" s="13"/>
      <c r="AD191" s="13"/>
      <c r="AE191" s="16"/>
      <c r="AF191" s="8"/>
    </row>
    <row r="192" spans="1:32" ht="13.4" customHeight="1" outlineLevel="1" x14ac:dyDescent="0.35">
      <c r="A192" s="6"/>
      <c r="B192" s="95"/>
      <c r="C192" s="17"/>
      <c r="D192" s="17"/>
      <c r="E192" s="17"/>
      <c r="F192" s="13"/>
      <c r="G192" s="114"/>
      <c r="H192" s="113" t="s">
        <v>124</v>
      </c>
      <c r="I192" s="113" t="s">
        <v>124</v>
      </c>
      <c r="J192" s="113" t="s">
        <v>124</v>
      </c>
      <c r="K192" s="113" t="s">
        <v>198</v>
      </c>
      <c r="L192" s="113" t="s">
        <v>125</v>
      </c>
      <c r="M192" s="113" t="s">
        <v>1070</v>
      </c>
      <c r="N192" s="185">
        <v>0.52</v>
      </c>
      <c r="O192" s="836"/>
      <c r="P192" s="91"/>
      <c r="Q192" s="91"/>
      <c r="R192" s="91"/>
      <c r="S192" s="91"/>
      <c r="T192" s="91"/>
      <c r="U192" s="91"/>
      <c r="V192" s="91"/>
      <c r="W192" s="91"/>
      <c r="X192" s="91"/>
      <c r="Y192" s="91"/>
      <c r="Z192" s="91"/>
      <c r="AA192" s="13"/>
      <c r="AB192" s="13"/>
      <c r="AC192" s="13"/>
      <c r="AD192" s="13"/>
      <c r="AE192" s="16"/>
      <c r="AF192" s="8"/>
    </row>
    <row r="193" spans="1:84" ht="13.4" customHeight="1" outlineLevel="1" x14ac:dyDescent="0.35">
      <c r="A193" s="6"/>
      <c r="B193" s="95"/>
      <c r="C193" s="17"/>
      <c r="D193" s="17"/>
      <c r="E193" s="17"/>
      <c r="F193" s="13"/>
      <c r="G193" s="114"/>
      <c r="H193" s="113" t="s">
        <v>124</v>
      </c>
      <c r="I193" s="113" t="s">
        <v>124</v>
      </c>
      <c r="J193" s="113" t="s">
        <v>124</v>
      </c>
      <c r="K193" s="113" t="s">
        <v>198</v>
      </c>
      <c r="L193" s="113" t="s">
        <v>1176</v>
      </c>
      <c r="M193" s="113" t="s">
        <v>1070</v>
      </c>
      <c r="N193" s="185">
        <f>N191</f>
        <v>0.4</v>
      </c>
      <c r="O193" s="836"/>
      <c r="P193" s="91"/>
      <c r="Q193" s="91"/>
      <c r="R193" s="91"/>
      <c r="S193" s="91"/>
      <c r="T193" s="91"/>
      <c r="U193" s="91"/>
      <c r="V193" s="91"/>
      <c r="W193" s="91"/>
      <c r="X193" s="91"/>
      <c r="Y193" s="91"/>
      <c r="Z193" s="91"/>
      <c r="AA193" s="13"/>
      <c r="AB193" s="13"/>
      <c r="AC193" s="13"/>
      <c r="AD193" s="13"/>
      <c r="AE193" s="16"/>
      <c r="AF193" s="8"/>
    </row>
    <row r="194" spans="1:84" ht="5.15" customHeight="1" outlineLevel="1" x14ac:dyDescent="0.35">
      <c r="A194" s="6"/>
      <c r="B194" s="95"/>
      <c r="C194" s="12" t="s">
        <v>89</v>
      </c>
      <c r="D194" s="17"/>
      <c r="E194" s="17"/>
      <c r="F194" s="13"/>
      <c r="G194" s="91"/>
      <c r="H194" s="91"/>
      <c r="I194" s="91"/>
      <c r="J194" s="91"/>
      <c r="K194" s="91"/>
      <c r="L194" s="91"/>
      <c r="M194" s="91"/>
      <c r="N194" s="91"/>
      <c r="O194" s="91"/>
      <c r="P194" s="91"/>
      <c r="Q194" s="91"/>
      <c r="R194" s="91"/>
      <c r="S194" s="91"/>
      <c r="T194" s="91"/>
      <c r="U194" s="91"/>
      <c r="V194" s="91"/>
      <c r="W194" s="91"/>
      <c r="X194" s="91"/>
      <c r="Y194" s="91"/>
      <c r="Z194" s="91"/>
      <c r="AA194" s="13"/>
      <c r="AB194" s="13"/>
      <c r="AC194" s="13"/>
      <c r="AD194" s="13"/>
      <c r="AE194" s="92"/>
      <c r="AF194" s="8"/>
    </row>
    <row r="195" spans="1:84" ht="24" customHeight="1" x14ac:dyDescent="0.35">
      <c r="A195" s="6"/>
      <c r="B195" s="95"/>
      <c r="C195" s="39"/>
      <c r="D195" s="39"/>
      <c r="E195" s="39"/>
      <c r="F195" s="39"/>
      <c r="G195" s="40" t="str">
        <f>G174</f>
        <v>Mobilise below ground reserves of phases relative to continuous pasture (P1a)</v>
      </c>
      <c r="H195" s="39"/>
      <c r="I195" s="39"/>
      <c r="J195" s="39"/>
      <c r="K195" s="39"/>
      <c r="L195" s="39"/>
      <c r="M195" s="39"/>
      <c r="N195" s="39"/>
      <c r="O195" s="39"/>
      <c r="P195" s="39"/>
      <c r="Q195" s="39"/>
      <c r="R195" s="39"/>
      <c r="S195" s="39"/>
      <c r="T195" s="93"/>
      <c r="U195" s="93"/>
      <c r="V195" s="93"/>
      <c r="W195" s="93"/>
      <c r="X195" s="93"/>
      <c r="Y195" s="93"/>
      <c r="Z195" s="93"/>
      <c r="AA195" s="93"/>
      <c r="AB195" s="93"/>
      <c r="AC195" s="93"/>
      <c r="AD195" s="94" t="s">
        <v>90</v>
      </c>
      <c r="AE195" s="41" t="s">
        <v>91</v>
      </c>
      <c r="AF195" s="8"/>
    </row>
    <row r="196" spans="1:84" ht="12" customHeight="1" outlineLevel="1" x14ac:dyDescent="0.35">
      <c r="A196" s="6"/>
      <c r="B196" s="7"/>
      <c r="C196" s="7"/>
      <c r="D196" s="7"/>
      <c r="E196" s="7"/>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row>
    <row r="197" spans="1:84" ht="12" customHeight="1" outlineLevel="1" x14ac:dyDescent="0.35">
      <c r="A197" s="6"/>
      <c r="B197" s="7"/>
      <c r="C197" s="7"/>
      <c r="D197" s="7"/>
      <c r="E197" s="7"/>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c r="BU197" s="8"/>
      <c r="BV197" s="8"/>
      <c r="BW197" s="8"/>
      <c r="BX197" s="8"/>
      <c r="BY197" s="8"/>
      <c r="BZ197" s="8"/>
      <c r="CA197" s="8"/>
      <c r="CB197" s="8"/>
      <c r="CC197" s="8"/>
      <c r="CD197" s="8"/>
      <c r="CE197" s="8"/>
      <c r="CF197" s="8"/>
    </row>
    <row r="198" spans="1:84" ht="5.15" customHeight="1" outlineLevel="1" thickBot="1" x14ac:dyDescent="0.4">
      <c r="A198" s="6"/>
      <c r="B198" s="7"/>
      <c r="C198" s="7"/>
      <c r="D198" s="7"/>
      <c r="E198" s="7"/>
      <c r="F198" s="7"/>
      <c r="G198" s="7"/>
      <c r="H198" s="8"/>
      <c r="I198" s="8"/>
      <c r="J198" s="8"/>
      <c r="K198" s="8"/>
      <c r="L198" s="8"/>
      <c r="M198" s="8"/>
      <c r="N198" s="8"/>
      <c r="O198" s="8"/>
      <c r="P198" s="8"/>
      <c r="Q198" s="8"/>
      <c r="R198" s="8"/>
      <c r="S198" s="8"/>
      <c r="T198" s="8"/>
      <c r="U198" s="8"/>
      <c r="V198" s="8"/>
      <c r="W198" s="8"/>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c r="BN198" s="7"/>
      <c r="BO198" s="7"/>
      <c r="BP198" s="7"/>
    </row>
    <row r="199" spans="1:84" ht="5.15" customHeight="1" outlineLevel="1" x14ac:dyDescent="0.35">
      <c r="A199" s="6"/>
      <c r="B199" s="7"/>
      <c r="C199" s="9" t="s">
        <v>0</v>
      </c>
      <c r="D199" s="9"/>
      <c r="E199" s="9"/>
      <c r="F199" s="9"/>
      <c r="G199" s="9"/>
      <c r="H199" s="9"/>
      <c r="I199" s="9"/>
      <c r="J199" s="9"/>
      <c r="K199" s="10"/>
      <c r="L199" s="10"/>
      <c r="M199" s="10"/>
      <c r="N199" s="10"/>
      <c r="O199" s="10"/>
      <c r="P199" s="10"/>
      <c r="Q199" s="10"/>
      <c r="R199" s="10"/>
      <c r="S199" s="10"/>
      <c r="T199" s="10"/>
      <c r="U199" s="10"/>
      <c r="V199" s="10"/>
      <c r="W199" s="11"/>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row>
    <row r="200" spans="1:84" ht="12" customHeight="1" outlineLevel="1" x14ac:dyDescent="0.35">
      <c r="A200" s="6"/>
      <c r="B200" s="7"/>
      <c r="C200" s="12"/>
      <c r="D200" s="12"/>
      <c r="E200" s="12" t="s">
        <v>1</v>
      </c>
      <c r="F200" s="13"/>
      <c r="G200" s="14" t="s">
        <v>1167</v>
      </c>
      <c r="H200" s="13"/>
      <c r="I200" s="13"/>
      <c r="J200" s="13"/>
      <c r="K200" s="13"/>
      <c r="L200" s="13"/>
      <c r="M200" s="13"/>
      <c r="N200" s="13"/>
      <c r="O200" s="13"/>
      <c r="P200" s="13"/>
      <c r="Q200" s="13"/>
      <c r="R200" s="13"/>
      <c r="S200" s="15"/>
      <c r="T200" s="13"/>
      <c r="U200" s="15"/>
      <c r="V200" s="15"/>
      <c r="W200" s="16"/>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row>
    <row r="201" spans="1:84" ht="12" customHeight="1" outlineLevel="1" x14ac:dyDescent="0.35">
      <c r="A201" s="6"/>
      <c r="B201" s="7"/>
      <c r="C201" s="12"/>
      <c r="D201" s="12"/>
      <c r="E201" s="17"/>
      <c r="F201" s="13"/>
      <c r="G201" s="18"/>
      <c r="H201" s="13"/>
      <c r="I201" s="13"/>
      <c r="J201" s="13"/>
      <c r="K201" s="13"/>
      <c r="L201" s="13"/>
      <c r="M201" s="13"/>
      <c r="N201" s="13"/>
      <c r="O201" s="13"/>
      <c r="P201" s="13"/>
      <c r="Q201" s="13"/>
      <c r="R201" s="13"/>
      <c r="S201" s="15"/>
      <c r="T201" s="19"/>
      <c r="U201" s="15"/>
      <c r="V201" s="15"/>
      <c r="W201" s="16"/>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row>
    <row r="202" spans="1:84" ht="12" customHeight="1" outlineLevel="1" x14ac:dyDescent="0.35">
      <c r="A202" s="6"/>
      <c r="B202" s="7"/>
      <c r="C202" s="17"/>
      <c r="D202" s="12"/>
      <c r="E202" s="17"/>
      <c r="F202" s="13"/>
      <c r="G202" s="13" t="s">
        <v>1166</v>
      </c>
      <c r="H202" s="13"/>
      <c r="I202" s="13"/>
      <c r="J202" s="13"/>
      <c r="K202" s="13"/>
      <c r="L202" s="13"/>
      <c r="M202" s="13"/>
      <c r="N202" s="13"/>
      <c r="O202" s="13"/>
      <c r="P202" s="13"/>
      <c r="Q202" s="13"/>
      <c r="R202" s="13"/>
      <c r="S202" s="15"/>
      <c r="T202" s="19"/>
      <c r="U202" s="15"/>
      <c r="V202" s="15"/>
      <c r="W202" s="16"/>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row>
    <row r="203" spans="1:84" ht="12" customHeight="1" outlineLevel="1" x14ac:dyDescent="0.35">
      <c r="A203" s="6"/>
      <c r="B203" s="7"/>
      <c r="C203" s="20">
        <v>0</v>
      </c>
      <c r="D203" s="12"/>
      <c r="E203" s="17"/>
      <c r="F203" s="13"/>
      <c r="G203" s="21"/>
      <c r="H203" s="13"/>
      <c r="I203" s="13"/>
      <c r="J203" s="13"/>
      <c r="K203" s="13"/>
      <c r="L203" s="13"/>
      <c r="M203" s="13"/>
      <c r="N203" s="13"/>
      <c r="O203" s="13"/>
      <c r="P203" s="13"/>
      <c r="Q203" s="13"/>
      <c r="R203" s="13"/>
      <c r="S203" s="15"/>
      <c r="T203" s="19"/>
      <c r="U203" s="15"/>
      <c r="V203" s="15"/>
      <c r="W203" s="16"/>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row>
    <row r="204" spans="1:84" ht="12" customHeight="1" outlineLevel="1" x14ac:dyDescent="0.35">
      <c r="A204" s="6"/>
      <c r="B204" s="7"/>
      <c r="C204" s="17"/>
      <c r="D204" s="17"/>
      <c r="E204" s="17"/>
      <c r="F204" s="17"/>
      <c r="G204" s="17"/>
      <c r="H204" s="17"/>
      <c r="I204" s="17"/>
      <c r="J204" s="22"/>
      <c r="K204" s="22"/>
      <c r="L204" s="22"/>
      <c r="M204" s="22"/>
      <c r="N204" s="22"/>
      <c r="O204" s="22"/>
      <c r="P204" s="22"/>
      <c r="Q204" s="22"/>
      <c r="R204" s="22"/>
      <c r="S204" s="22"/>
      <c r="T204" s="22"/>
      <c r="U204" s="22"/>
      <c r="V204" s="22"/>
      <c r="W204" s="16"/>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row>
    <row r="205" spans="1:84" ht="12" customHeight="1" outlineLevel="1" x14ac:dyDescent="0.35">
      <c r="A205" s="6"/>
      <c r="B205" s="7"/>
      <c r="C205" s="17"/>
      <c r="D205" s="17"/>
      <c r="E205" s="17"/>
      <c r="F205" s="17"/>
      <c r="G205" s="17"/>
      <c r="H205" s="17"/>
      <c r="I205" s="17"/>
      <c r="J205" s="17"/>
      <c r="K205" s="17"/>
      <c r="L205" s="22"/>
      <c r="M205" s="22"/>
      <c r="N205" s="22"/>
      <c r="O205" s="22"/>
      <c r="P205" s="22"/>
      <c r="Q205" s="22"/>
      <c r="R205" s="22"/>
      <c r="S205" s="22"/>
      <c r="T205" s="22"/>
      <c r="U205" s="22"/>
      <c r="V205" s="22"/>
      <c r="W205" s="16"/>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row>
    <row r="206" spans="1:84" ht="12" customHeight="1" outlineLevel="1" x14ac:dyDescent="0.35">
      <c r="A206" s="6"/>
      <c r="B206" s="7"/>
      <c r="C206" s="17"/>
      <c r="D206" s="17"/>
      <c r="E206" s="17"/>
      <c r="F206" s="17"/>
      <c r="G206" s="17"/>
      <c r="H206" s="17"/>
      <c r="I206" s="17"/>
      <c r="J206" s="23"/>
      <c r="K206" s="23"/>
      <c r="L206" s="23"/>
      <c r="M206" s="23"/>
      <c r="N206" s="23"/>
      <c r="O206" s="23"/>
      <c r="P206" s="23"/>
      <c r="Q206" s="23"/>
      <c r="R206" s="23"/>
      <c r="S206" s="22"/>
      <c r="T206" s="22"/>
      <c r="U206" s="22"/>
      <c r="V206" s="22"/>
      <c r="W206" s="16"/>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row>
    <row r="207" spans="1:84" ht="12" customHeight="1" outlineLevel="1" x14ac:dyDescent="0.35">
      <c r="A207" s="6"/>
      <c r="B207" s="7"/>
      <c r="C207" s="17"/>
      <c r="D207" s="17"/>
      <c r="E207" s="17"/>
      <c r="F207" s="17"/>
      <c r="G207" s="17"/>
      <c r="H207" s="17"/>
      <c r="I207" s="17"/>
      <c r="J207" s="23" t="s">
        <v>343</v>
      </c>
      <c r="K207" s="23" t="s">
        <v>34</v>
      </c>
      <c r="L207" s="23" t="s">
        <v>35</v>
      </c>
      <c r="M207" s="23" t="s">
        <v>36</v>
      </c>
      <c r="N207" s="23" t="s">
        <v>37</v>
      </c>
      <c r="O207" s="23" t="s">
        <v>837</v>
      </c>
      <c r="P207" s="23" t="s">
        <v>838</v>
      </c>
      <c r="Q207" s="23" t="s">
        <v>839</v>
      </c>
      <c r="R207" s="23" t="s">
        <v>1045</v>
      </c>
      <c r="S207" s="22"/>
      <c r="T207" s="22"/>
      <c r="U207" s="22"/>
      <c r="V207" s="22"/>
      <c r="W207" s="16"/>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row>
    <row r="208" spans="1:84" ht="14.5" outlineLevel="1" x14ac:dyDescent="0.35">
      <c r="A208" s="6"/>
      <c r="B208" s="7"/>
      <c r="C208" s="17"/>
      <c r="D208" s="17"/>
      <c r="E208" s="17"/>
      <c r="F208" s="26"/>
      <c r="H208" s="27"/>
      <c r="I208" s="486" t="s">
        <v>777</v>
      </c>
      <c r="J208" s="228">
        <v>1</v>
      </c>
      <c r="K208" s="228">
        <v>1</v>
      </c>
      <c r="L208" s="228">
        <v>1</v>
      </c>
      <c r="M208" s="228">
        <v>1</v>
      </c>
      <c r="N208" s="228">
        <v>1</v>
      </c>
      <c r="O208" s="228">
        <v>1</v>
      </c>
      <c r="P208" s="228">
        <v>1</v>
      </c>
      <c r="Q208" s="228">
        <v>1</v>
      </c>
      <c r="R208" s="227">
        <v>0</v>
      </c>
      <c r="S208" s="60"/>
      <c r="T208" s="60"/>
      <c r="U208" s="60"/>
      <c r="V208" s="58"/>
      <c r="W208" s="16"/>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row>
    <row r="209" spans="1:68" ht="14.5" outlineLevel="1" x14ac:dyDescent="0.35">
      <c r="A209" s="6"/>
      <c r="B209" s="7"/>
      <c r="C209" s="17"/>
      <c r="D209" s="17"/>
      <c r="E209" s="17"/>
      <c r="F209" s="26"/>
      <c r="H209" s="27"/>
      <c r="I209" s="487" t="s">
        <v>357</v>
      </c>
      <c r="J209" s="228">
        <v>0.98044009779951102</v>
      </c>
      <c r="K209" s="228">
        <v>0.98044009779951102</v>
      </c>
      <c r="L209" s="228">
        <v>0.98044009779951102</v>
      </c>
      <c r="M209" s="228">
        <v>0.98044009779951102</v>
      </c>
      <c r="N209" s="227">
        <v>1.0195599022004891</v>
      </c>
      <c r="O209" s="227">
        <v>1.0195599022004891</v>
      </c>
      <c r="P209" s="227">
        <v>1.0195599022004891</v>
      </c>
      <c r="Q209" s="228">
        <v>0.98044009779951102</v>
      </c>
      <c r="R209" s="227">
        <v>0</v>
      </c>
      <c r="S209" s="60"/>
      <c r="T209" s="60"/>
      <c r="U209" s="60"/>
      <c r="V209" s="58"/>
      <c r="W209" s="16"/>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row>
    <row r="210" spans="1:68" ht="14.5" outlineLevel="1" x14ac:dyDescent="0.35">
      <c r="A210" s="6"/>
      <c r="B210" s="7"/>
      <c r="C210" s="17"/>
      <c r="D210" s="17"/>
      <c r="E210" s="17"/>
      <c r="F210" s="26"/>
      <c r="H210" s="27"/>
      <c r="I210" s="487" t="s">
        <v>749</v>
      </c>
      <c r="J210" s="228">
        <v>0.98044009779951102</v>
      </c>
      <c r="K210" s="228">
        <v>0.98044009779951102</v>
      </c>
      <c r="L210" s="228">
        <v>0.98044009779951102</v>
      </c>
      <c r="M210" s="228">
        <v>0.98044009779951102</v>
      </c>
      <c r="N210" s="227">
        <v>1.0195599022004891</v>
      </c>
      <c r="O210" s="227">
        <v>1.0195599022004891</v>
      </c>
      <c r="P210" s="227">
        <v>1.0195599022004891</v>
      </c>
      <c r="Q210" s="228">
        <v>0.98044009779951102</v>
      </c>
      <c r="R210" s="227">
        <v>0</v>
      </c>
      <c r="S210" s="60"/>
      <c r="T210" s="57"/>
      <c r="U210" s="60"/>
      <c r="V210" s="58"/>
      <c r="W210" s="16"/>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row>
    <row r="211" spans="1:68" ht="14.5" outlineLevel="1" x14ac:dyDescent="0.35">
      <c r="A211" s="6"/>
      <c r="B211" s="7"/>
      <c r="C211" s="17"/>
      <c r="D211" s="17"/>
      <c r="E211" s="17"/>
      <c r="F211" s="26"/>
      <c r="H211" s="27"/>
      <c r="I211" s="487" t="s">
        <v>750</v>
      </c>
      <c r="J211" s="228">
        <v>0.94352159468438546</v>
      </c>
      <c r="K211" s="228">
        <v>0.94352159468438546</v>
      </c>
      <c r="L211" s="228">
        <v>0.94352159468438546</v>
      </c>
      <c r="M211" s="228">
        <v>0.94352159468438546</v>
      </c>
      <c r="N211" s="227">
        <v>1.0564784053156147</v>
      </c>
      <c r="O211" s="227">
        <v>1.0564784053156147</v>
      </c>
      <c r="P211" s="227">
        <v>1.0564784053156147</v>
      </c>
      <c r="Q211" s="228">
        <v>0.94352159468438546</v>
      </c>
      <c r="R211" s="227">
        <v>0</v>
      </c>
      <c r="S211" s="60"/>
      <c r="T211" s="57"/>
      <c r="U211" s="60"/>
      <c r="V211" s="58"/>
      <c r="W211" s="16"/>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row>
    <row r="212" spans="1:68" ht="12" customHeight="1" outlineLevel="1" x14ac:dyDescent="0.35">
      <c r="A212" s="6"/>
      <c r="B212" s="7"/>
      <c r="C212" s="17"/>
      <c r="D212" s="17"/>
      <c r="E212" s="17"/>
      <c r="F212" s="26"/>
      <c r="H212" s="27"/>
      <c r="I212" s="487" t="s">
        <v>751</v>
      </c>
      <c r="J212" s="228">
        <v>0.94352159468438546</v>
      </c>
      <c r="K212" s="228">
        <v>0.94352159468438546</v>
      </c>
      <c r="L212" s="228">
        <v>0.94352159468438546</v>
      </c>
      <c r="M212" s="228">
        <v>0.94352159468438546</v>
      </c>
      <c r="N212" s="227">
        <v>1.0564784053156147</v>
      </c>
      <c r="O212" s="227">
        <v>1.0564784053156147</v>
      </c>
      <c r="P212" s="227">
        <v>1.0564784053156147</v>
      </c>
      <c r="Q212" s="228">
        <v>0.94352159468438546</v>
      </c>
      <c r="R212" s="227">
        <v>0</v>
      </c>
      <c r="S212" s="57"/>
      <c r="T212" s="57"/>
      <c r="U212" s="57"/>
      <c r="V212" s="58"/>
      <c r="W212" s="16"/>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row>
    <row r="213" spans="1:68" ht="12" customHeight="1" outlineLevel="1" x14ac:dyDescent="0.35">
      <c r="A213" s="6"/>
      <c r="B213" s="7"/>
      <c r="C213" s="17"/>
      <c r="D213" s="17"/>
      <c r="E213" s="17"/>
      <c r="F213" s="26"/>
      <c r="H213" s="27"/>
      <c r="I213" s="487" t="s">
        <v>752</v>
      </c>
      <c r="J213" s="228">
        <v>1.0304789550072568</v>
      </c>
      <c r="K213" s="228">
        <v>1.0304789550072568</v>
      </c>
      <c r="L213" s="228">
        <v>1.0304789550072568</v>
      </c>
      <c r="M213" s="228">
        <v>1.0304789550072568</v>
      </c>
      <c r="N213" s="227">
        <v>0.96952104499274316</v>
      </c>
      <c r="O213" s="227">
        <v>0.96952104499274316</v>
      </c>
      <c r="P213" s="227">
        <v>0.96952104499274316</v>
      </c>
      <c r="Q213" s="228">
        <v>1.0304789550072568</v>
      </c>
      <c r="R213" s="227">
        <v>0</v>
      </c>
      <c r="S213" s="57"/>
      <c r="T213" s="57"/>
      <c r="U213" s="57"/>
      <c r="V213" s="58"/>
      <c r="W213" s="16"/>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row>
    <row r="214" spans="1:68" ht="12" customHeight="1" outlineLevel="1" x14ac:dyDescent="0.35">
      <c r="A214" s="6"/>
      <c r="B214" s="7"/>
      <c r="C214" s="17"/>
      <c r="D214" s="17"/>
      <c r="E214" s="17"/>
      <c r="F214" s="33"/>
      <c r="H214" s="27"/>
      <c r="I214" s="487" t="s">
        <v>753</v>
      </c>
      <c r="J214" s="228">
        <v>1.0815709969788521</v>
      </c>
      <c r="K214" s="228">
        <v>1.0815709969788521</v>
      </c>
      <c r="L214" s="228">
        <v>1.0815709969788521</v>
      </c>
      <c r="M214" s="228">
        <v>1.0815709969788521</v>
      </c>
      <c r="N214" s="227">
        <v>0.91842900302114805</v>
      </c>
      <c r="O214" s="227">
        <v>0.91842900302114805</v>
      </c>
      <c r="P214" s="227">
        <v>0.91842900302114805</v>
      </c>
      <c r="Q214" s="228">
        <v>1.0815709969788521</v>
      </c>
      <c r="R214" s="227">
        <v>0</v>
      </c>
      <c r="S214" s="57"/>
      <c r="T214" s="57"/>
      <c r="U214" s="57"/>
      <c r="V214" s="58"/>
      <c r="W214" s="16"/>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row>
    <row r="215" spans="1:68" ht="12" customHeight="1" outlineLevel="1" x14ac:dyDescent="0.35">
      <c r="A215" s="6"/>
      <c r="B215" s="7"/>
      <c r="C215" s="17"/>
      <c r="D215" s="17"/>
      <c r="E215" s="17"/>
      <c r="F215" s="33"/>
      <c r="H215" s="27"/>
      <c r="I215" s="487" t="s">
        <v>754</v>
      </c>
      <c r="J215" s="228">
        <v>1.0971428571428572</v>
      </c>
      <c r="K215" s="228">
        <v>1.0971428571428572</v>
      </c>
      <c r="L215" s="228">
        <v>1.0971428571428572</v>
      </c>
      <c r="M215" s="228">
        <v>1.0971428571428572</v>
      </c>
      <c r="N215" s="227">
        <v>0.90285714285714291</v>
      </c>
      <c r="O215" s="227">
        <v>0.90285714285714291</v>
      </c>
      <c r="P215" s="227">
        <v>0.90285714285714291</v>
      </c>
      <c r="Q215" s="228">
        <v>1.0971428571428572</v>
      </c>
      <c r="R215" s="227">
        <v>0</v>
      </c>
      <c r="S215" s="57"/>
      <c r="T215" s="57"/>
      <c r="U215" s="57"/>
      <c r="V215" s="58"/>
      <c r="W215" s="16"/>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row>
    <row r="216" spans="1:68" ht="12" customHeight="1" outlineLevel="1" x14ac:dyDescent="0.35">
      <c r="A216" s="6"/>
      <c r="B216" s="7"/>
      <c r="C216" s="17"/>
      <c r="D216" s="17"/>
      <c r="E216" s="17"/>
      <c r="F216" s="33"/>
      <c r="H216" s="27"/>
      <c r="I216" s="487" t="s">
        <v>755</v>
      </c>
      <c r="J216" s="228">
        <v>1.125248508946322</v>
      </c>
      <c r="K216" s="228">
        <v>1.125248508946322</v>
      </c>
      <c r="L216" s="228">
        <v>1.125248508946322</v>
      </c>
      <c r="M216" s="228">
        <v>1.125248508946322</v>
      </c>
      <c r="N216" s="227">
        <v>0.874751491053678</v>
      </c>
      <c r="O216" s="227">
        <v>0.874751491053678</v>
      </c>
      <c r="P216" s="227">
        <v>0.874751491053678</v>
      </c>
      <c r="Q216" s="228">
        <v>1.125248508946322</v>
      </c>
      <c r="R216" s="227">
        <v>0</v>
      </c>
      <c r="S216" s="57"/>
      <c r="T216" s="57"/>
      <c r="U216" s="57"/>
      <c r="V216" s="58"/>
      <c r="W216" s="16"/>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row>
    <row r="217" spans="1:68" ht="12" customHeight="1" outlineLevel="1" x14ac:dyDescent="0.35">
      <c r="A217" s="6"/>
      <c r="B217" s="7"/>
      <c r="C217" s="17"/>
      <c r="D217" s="17"/>
      <c r="E217" s="17"/>
      <c r="F217" s="33"/>
      <c r="H217" s="27"/>
      <c r="I217" s="488" t="s">
        <v>756</v>
      </c>
      <c r="J217" s="228">
        <v>1</v>
      </c>
      <c r="K217" s="228">
        <v>1</v>
      </c>
      <c r="L217" s="228">
        <v>1</v>
      </c>
      <c r="M217" s="228">
        <v>1</v>
      </c>
      <c r="N217" s="228">
        <v>1</v>
      </c>
      <c r="O217" s="228">
        <v>1</v>
      </c>
      <c r="P217" s="228">
        <v>1</v>
      </c>
      <c r="Q217" s="228">
        <v>1</v>
      </c>
      <c r="R217" s="227">
        <v>0</v>
      </c>
      <c r="S217" s="57"/>
      <c r="T217" s="57"/>
      <c r="U217" s="57"/>
      <c r="V217" s="58"/>
      <c r="W217" s="16"/>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row>
    <row r="218" spans="1:68" ht="12" customHeight="1" outlineLevel="1" x14ac:dyDescent="0.35">
      <c r="A218" s="6"/>
      <c r="B218" s="7"/>
      <c r="C218" s="17"/>
      <c r="D218" s="17"/>
      <c r="E218" s="17"/>
      <c r="F218" s="33"/>
      <c r="R218" s="57"/>
      <c r="S218" s="57"/>
      <c r="T218" s="57"/>
      <c r="U218" s="57"/>
      <c r="V218" s="58"/>
      <c r="W218" s="16"/>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row>
    <row r="219" spans="1:68" ht="12" customHeight="1" outlineLevel="1" x14ac:dyDescent="0.35">
      <c r="A219" s="6"/>
      <c r="B219" s="7"/>
      <c r="C219" s="17"/>
      <c r="D219" s="17"/>
      <c r="E219" s="17"/>
      <c r="F219" s="33"/>
      <c r="G219" s="34"/>
      <c r="H219" s="34"/>
      <c r="I219" s="34"/>
      <c r="J219" s="61"/>
      <c r="K219" s="61"/>
      <c r="L219" s="61"/>
      <c r="M219" s="61"/>
      <c r="N219" s="61"/>
      <c r="O219" s="61"/>
      <c r="P219" s="61"/>
      <c r="Q219" s="61"/>
      <c r="R219" s="57"/>
      <c r="S219" s="57"/>
      <c r="T219" s="57"/>
      <c r="U219" s="57"/>
      <c r="V219" s="58"/>
      <c r="W219" s="16"/>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row>
    <row r="220" spans="1:68" ht="5.15" customHeight="1" outlineLevel="1" x14ac:dyDescent="0.35">
      <c r="A220" s="6"/>
      <c r="B220" s="7"/>
      <c r="C220" s="17"/>
      <c r="D220" s="17"/>
      <c r="E220" s="17"/>
      <c r="F220" s="36"/>
      <c r="G220" s="37"/>
      <c r="H220" s="37"/>
      <c r="I220" s="37"/>
      <c r="J220" s="38"/>
      <c r="K220" s="38"/>
      <c r="L220" s="38"/>
      <c r="M220" s="38"/>
      <c r="N220" s="38"/>
      <c r="O220" s="38"/>
      <c r="P220" s="38"/>
      <c r="Q220" s="38"/>
      <c r="R220" s="38"/>
      <c r="S220" s="38"/>
      <c r="T220" s="38"/>
      <c r="U220" s="38"/>
      <c r="V220" s="30"/>
      <c r="W220" s="16"/>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row>
    <row r="221" spans="1:68" ht="25.4" customHeight="1" outlineLevel="1" x14ac:dyDescent="0.35">
      <c r="A221" s="6"/>
      <c r="B221" s="7"/>
      <c r="C221" s="39"/>
      <c r="D221" s="39"/>
      <c r="E221" s="39"/>
      <c r="F221" s="39"/>
      <c r="G221" s="40" t="str">
        <f>G200</f>
        <v>Production scalar for Soil in different weather years</v>
      </c>
      <c r="H221" s="39"/>
      <c r="I221" s="39"/>
      <c r="J221" s="39"/>
      <c r="K221" s="39"/>
      <c r="L221" s="39"/>
      <c r="M221" s="39"/>
      <c r="N221" s="39"/>
      <c r="O221" s="39"/>
      <c r="P221" s="39"/>
      <c r="Q221" s="39"/>
      <c r="R221" s="39"/>
      <c r="S221" s="39"/>
      <c r="T221" s="39"/>
      <c r="U221" s="39"/>
      <c r="V221" s="39"/>
      <c r="W221" s="41" t="s">
        <v>10</v>
      </c>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row>
    <row r="222" spans="1:68" ht="12" customHeight="1" outlineLevel="1" x14ac:dyDescent="0.35">
      <c r="A222" s="6"/>
      <c r="B222" s="7"/>
      <c r="C222" s="7"/>
      <c r="D222" s="7"/>
      <c r="E222" s="7"/>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row>
    <row r="223" spans="1:68" s="104" customFormat="1" ht="12.75" customHeight="1" outlineLevel="1" x14ac:dyDescent="0.35">
      <c r="A223" s="102"/>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c r="AJ223"/>
      <c r="AK223"/>
      <c r="AL223"/>
      <c r="AM223"/>
      <c r="AN223"/>
      <c r="AO223"/>
      <c r="AP223"/>
      <c r="AQ223"/>
      <c r="AR223"/>
      <c r="AS223"/>
      <c r="AT223"/>
      <c r="AU223"/>
      <c r="AV223"/>
      <c r="AW223"/>
      <c r="AX223"/>
      <c r="AY223"/>
      <c r="AZ223"/>
      <c r="BA223"/>
      <c r="BB223"/>
      <c r="BC223"/>
      <c r="BD223"/>
      <c r="BE223"/>
      <c r="BF223"/>
      <c r="BG223"/>
      <c r="BH223"/>
    </row>
    <row r="224" spans="1:68" s="104" customFormat="1" ht="5.15" customHeight="1" outlineLevel="1" collapsed="1" thickBot="1" x14ac:dyDescent="0.4">
      <c r="A224" s="102"/>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c r="AJ224"/>
      <c r="AK224"/>
      <c r="AL224"/>
      <c r="AM224"/>
      <c r="AN224"/>
      <c r="AO224"/>
      <c r="AP224"/>
      <c r="AQ224"/>
      <c r="AR224"/>
      <c r="AS224"/>
      <c r="AT224"/>
      <c r="AU224"/>
      <c r="AV224"/>
      <c r="AW224"/>
      <c r="AX224"/>
      <c r="AY224"/>
      <c r="AZ224"/>
      <c r="BA224"/>
      <c r="BB224"/>
      <c r="BC224"/>
      <c r="BD224"/>
      <c r="BE224"/>
      <c r="BF224"/>
      <c r="BG224"/>
      <c r="BH224"/>
    </row>
    <row r="225" spans="1:60" s="104" customFormat="1" ht="5.15" customHeight="1" outlineLevel="1" x14ac:dyDescent="0.35">
      <c r="A225" s="102"/>
      <c r="B225" s="95"/>
      <c r="C225" s="9" t="s">
        <v>0</v>
      </c>
      <c r="D225" s="9"/>
      <c r="E225" s="9"/>
      <c r="F225" s="9"/>
      <c r="G225" s="9"/>
      <c r="H225" s="9"/>
      <c r="I225" s="9"/>
      <c r="J225" s="9"/>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1"/>
      <c r="AH225" s="8"/>
      <c r="AI225"/>
      <c r="AJ225"/>
      <c r="AK225"/>
      <c r="AL225"/>
      <c r="AM225"/>
      <c r="AN225"/>
      <c r="AO225"/>
      <c r="AP225"/>
      <c r="AQ225"/>
      <c r="AR225"/>
      <c r="AS225"/>
      <c r="AT225"/>
      <c r="AU225"/>
      <c r="AV225"/>
      <c r="AW225"/>
      <c r="AX225"/>
      <c r="AY225"/>
      <c r="AZ225"/>
      <c r="BA225"/>
      <c r="BB225"/>
      <c r="BC225"/>
      <c r="BD225"/>
      <c r="BE225"/>
      <c r="BF225"/>
      <c r="BG225"/>
      <c r="BH225"/>
    </row>
    <row r="226" spans="1:60" s="104" customFormat="1" ht="13.4" customHeight="1" outlineLevel="1" collapsed="1" x14ac:dyDescent="0.35">
      <c r="A226" s="102"/>
      <c r="B226" s="95"/>
      <c r="C226" s="12"/>
      <c r="D226" s="12">
        <v>0</v>
      </c>
      <c r="E226" s="12" t="s">
        <v>1</v>
      </c>
      <c r="F226" s="69"/>
      <c r="G226" s="70" t="s">
        <v>291</v>
      </c>
      <c r="H226" s="71"/>
      <c r="I226" s="71"/>
      <c r="J226" s="71"/>
      <c r="K226" s="71"/>
      <c r="L226" s="71"/>
      <c r="M226" s="71"/>
      <c r="N226" s="71"/>
      <c r="O226" s="71"/>
      <c r="P226" s="71"/>
      <c r="Q226" s="71"/>
      <c r="R226" s="71"/>
      <c r="S226" s="71"/>
      <c r="T226" s="71"/>
      <c r="U226" s="71"/>
      <c r="V226" s="71"/>
      <c r="W226" s="71"/>
      <c r="X226" s="71"/>
      <c r="Y226" s="72"/>
      <c r="Z226" s="72"/>
      <c r="AA226" s="72"/>
      <c r="AB226" s="72"/>
      <c r="AC226" s="72"/>
      <c r="AD226" s="72"/>
      <c r="AE226" s="72"/>
      <c r="AF226" s="72"/>
      <c r="AG226" s="16"/>
      <c r="AH226" s="8"/>
      <c r="AI226"/>
      <c r="AJ226"/>
      <c r="AK226"/>
      <c r="AL226"/>
      <c r="AM226"/>
      <c r="AN226"/>
      <c r="AO226"/>
      <c r="AP226"/>
      <c r="AQ226"/>
      <c r="AR226"/>
      <c r="AS226"/>
      <c r="AT226"/>
      <c r="AU226"/>
      <c r="AV226"/>
      <c r="AW226"/>
      <c r="AX226"/>
      <c r="AY226"/>
      <c r="AZ226"/>
      <c r="BA226"/>
      <c r="BB226"/>
      <c r="BC226"/>
      <c r="BD226"/>
      <c r="BE226"/>
      <c r="BF226"/>
      <c r="BG226"/>
      <c r="BH226"/>
    </row>
    <row r="227" spans="1:60" s="104" customFormat="1" ht="13.4" customHeight="1" outlineLevel="1" x14ac:dyDescent="0.35">
      <c r="A227" s="102"/>
      <c r="B227" s="95"/>
      <c r="C227" s="12"/>
      <c r="D227" s="12"/>
      <c r="E227" s="17"/>
      <c r="F227" s="73"/>
      <c r="G227" s="74" t="s">
        <v>141</v>
      </c>
      <c r="H227" s="74"/>
      <c r="I227" s="74"/>
      <c r="J227" s="74"/>
      <c r="K227" s="74"/>
      <c r="L227" s="74"/>
      <c r="M227" s="74"/>
      <c r="N227" s="74"/>
      <c r="O227" s="74"/>
      <c r="P227" s="74"/>
      <c r="Q227" s="74"/>
      <c r="R227" s="74"/>
      <c r="S227" s="74"/>
      <c r="T227" s="74"/>
      <c r="U227" s="74"/>
      <c r="V227" s="75"/>
      <c r="W227" s="75"/>
      <c r="X227" s="75"/>
      <c r="Y227" s="75"/>
      <c r="Z227" s="75"/>
      <c r="AA227" s="75"/>
      <c r="AB227" s="75"/>
      <c r="AC227" s="75"/>
      <c r="AD227" s="75"/>
      <c r="AE227" s="75"/>
      <c r="AF227" s="75"/>
      <c r="AG227" s="16"/>
      <c r="AH227" s="8"/>
      <c r="AI227"/>
      <c r="AJ227"/>
      <c r="AK227"/>
      <c r="AL227"/>
      <c r="AM227"/>
      <c r="AN227"/>
      <c r="AO227"/>
      <c r="AP227"/>
      <c r="AQ227"/>
      <c r="AR227"/>
      <c r="AS227"/>
      <c r="AT227"/>
      <c r="AU227"/>
      <c r="AV227"/>
      <c r="AW227"/>
      <c r="AX227"/>
      <c r="AY227"/>
      <c r="AZ227"/>
      <c r="BA227"/>
      <c r="BB227"/>
      <c r="BC227"/>
      <c r="BD227"/>
      <c r="BE227"/>
      <c r="BF227"/>
      <c r="BG227"/>
      <c r="BH227"/>
    </row>
    <row r="228" spans="1:60" s="104" customFormat="1" ht="13.4" customHeight="1" outlineLevel="1" x14ac:dyDescent="0.35">
      <c r="A228" s="102"/>
      <c r="B228" s="95"/>
      <c r="C228" s="17"/>
      <c r="D228" s="12"/>
      <c r="E228" s="17"/>
      <c r="F228" s="73"/>
      <c r="G228" s="77">
        <v>44159.2893364583</v>
      </c>
      <c r="H228" s="78">
        <v>44159.2893364583</v>
      </c>
      <c r="I228" s="74"/>
      <c r="J228" s="74"/>
      <c r="K228" s="74"/>
      <c r="L228" s="74"/>
      <c r="M228" s="74"/>
      <c r="N228" s="74"/>
      <c r="O228" s="74"/>
      <c r="P228" s="74"/>
      <c r="Q228" s="74"/>
      <c r="R228" s="74"/>
      <c r="S228" s="74"/>
      <c r="T228" s="74"/>
      <c r="U228" s="74"/>
      <c r="V228" s="74" t="s">
        <v>1147</v>
      </c>
      <c r="W228" s="74"/>
      <c r="X228" s="74"/>
      <c r="Y228" s="75"/>
      <c r="Z228" s="75"/>
      <c r="AA228" s="75"/>
      <c r="AB228" s="75"/>
      <c r="AC228" s="75"/>
      <c r="AD228" s="75"/>
      <c r="AE228" s="75"/>
      <c r="AF228" s="75"/>
      <c r="AG228" s="16"/>
      <c r="AH228" s="8"/>
      <c r="AI228"/>
      <c r="AJ228"/>
      <c r="AK228"/>
      <c r="AL228"/>
      <c r="AM228"/>
      <c r="AN228"/>
      <c r="AO228"/>
      <c r="AP228"/>
      <c r="AQ228"/>
      <c r="AR228"/>
      <c r="AS228"/>
      <c r="AT228"/>
      <c r="AU228"/>
      <c r="AV228"/>
      <c r="AW228"/>
      <c r="AX228"/>
      <c r="AY228"/>
      <c r="AZ228"/>
      <c r="BA228"/>
      <c r="BB228"/>
      <c r="BC228"/>
      <c r="BD228"/>
      <c r="BE228"/>
      <c r="BF228"/>
      <c r="BG228"/>
      <c r="BH228"/>
    </row>
    <row r="229" spans="1:60" s="104" customFormat="1" ht="13.4" customHeight="1" outlineLevel="1" x14ac:dyDescent="0.35">
      <c r="A229" s="102"/>
      <c r="B229" s="95"/>
      <c r="C229" s="17">
        <v>1</v>
      </c>
      <c r="D229" s="12"/>
      <c r="E229" s="17"/>
      <c r="F229" s="79"/>
      <c r="G229" s="80"/>
      <c r="H229" s="81"/>
      <c r="I229" s="81"/>
      <c r="J229" s="81"/>
      <c r="K229" s="81"/>
      <c r="L229" s="81"/>
      <c r="M229" s="81"/>
      <c r="N229" s="81"/>
      <c r="O229" s="81"/>
      <c r="P229" s="81"/>
      <c r="Q229" s="81"/>
      <c r="R229" s="81"/>
      <c r="S229" s="81"/>
      <c r="T229" s="81"/>
      <c r="U229" s="81"/>
      <c r="V229" s="848">
        <v>0.7238791423001949</v>
      </c>
      <c r="W229" s="849">
        <v>0.90116959064327473</v>
      </c>
      <c r="X229" s="849">
        <v>1.0243664717348928</v>
      </c>
      <c r="Y229" s="849">
        <v>1</v>
      </c>
      <c r="Z229" s="849">
        <v>1.0750487329434699</v>
      </c>
      <c r="AA229" s="849">
        <v>0.98684210526315785</v>
      </c>
      <c r="AB229" s="849">
        <v>0.89122807017543859</v>
      </c>
      <c r="AC229" s="850">
        <v>0.56000000000000005</v>
      </c>
      <c r="AD229" s="82"/>
      <c r="AE229" s="82"/>
      <c r="AF229" s="82"/>
      <c r="AG229" s="16"/>
      <c r="AH229" s="8"/>
      <c r="AI229"/>
      <c r="AJ229"/>
      <c r="AK229"/>
      <c r="AL229"/>
      <c r="AM229"/>
      <c r="AN229"/>
      <c r="AO229"/>
      <c r="AP229"/>
      <c r="AQ229"/>
      <c r="AR229"/>
      <c r="AS229"/>
      <c r="AT229"/>
      <c r="AU229"/>
      <c r="AV229"/>
      <c r="AW229"/>
      <c r="AX229"/>
      <c r="AY229"/>
      <c r="AZ229"/>
      <c r="BA229"/>
      <c r="BB229"/>
      <c r="BC229"/>
      <c r="BD229"/>
      <c r="BE229"/>
      <c r="BF229"/>
      <c r="BG229"/>
      <c r="BH229"/>
    </row>
    <row r="230" spans="1:60" s="104" customFormat="1" ht="13.4" customHeight="1" outlineLevel="1" x14ac:dyDescent="0.35">
      <c r="A230" s="102"/>
      <c r="B230" s="95"/>
      <c r="C230" s="17"/>
      <c r="D230" s="17"/>
      <c r="E230" s="17"/>
      <c r="F230" s="17"/>
      <c r="G230" s="22"/>
      <c r="H230" s="22"/>
      <c r="I230" s="22"/>
      <c r="J230" s="22"/>
      <c r="K230" s="126" t="s">
        <v>142</v>
      </c>
      <c r="L230" s="22"/>
      <c r="M230" s="22"/>
      <c r="N230" s="22"/>
      <c r="O230" s="22"/>
      <c r="P230" s="22"/>
      <c r="Q230" s="22"/>
      <c r="R230" s="22"/>
      <c r="S230" s="22"/>
      <c r="T230" s="22"/>
      <c r="U230" s="22"/>
      <c r="V230" s="22"/>
      <c r="W230" s="22"/>
      <c r="X230" s="22"/>
      <c r="Y230" s="22"/>
      <c r="Z230" s="22"/>
      <c r="AA230" s="22"/>
      <c r="AB230" s="22"/>
      <c r="AC230" s="22"/>
      <c r="AD230" s="22"/>
      <c r="AE230" s="22"/>
      <c r="AF230" s="22"/>
      <c r="AG230" s="16"/>
      <c r="AH230" s="8"/>
      <c r="AI230"/>
      <c r="AJ230"/>
      <c r="AK230"/>
      <c r="AL230"/>
      <c r="AM230"/>
      <c r="AN230"/>
      <c r="AO230"/>
      <c r="AP230"/>
      <c r="AQ230"/>
      <c r="AR230"/>
      <c r="AS230"/>
      <c r="AT230"/>
      <c r="AU230"/>
      <c r="AV230"/>
      <c r="AW230"/>
      <c r="AX230"/>
      <c r="AY230"/>
      <c r="AZ230"/>
      <c r="BA230"/>
      <c r="BB230"/>
      <c r="BC230"/>
      <c r="BD230"/>
      <c r="BE230"/>
      <c r="BF230"/>
      <c r="BG230"/>
      <c r="BH230"/>
    </row>
    <row r="231" spans="1:60" s="104" customFormat="1" ht="13.4" customHeight="1" outlineLevel="1" x14ac:dyDescent="0.35">
      <c r="A231" s="102"/>
      <c r="B231" s="95"/>
      <c r="C231" s="17"/>
      <c r="D231" s="17"/>
      <c r="E231" s="17"/>
      <c r="F231" s="17"/>
      <c r="G231" s="17"/>
      <c r="H231" s="17"/>
      <c r="I231" s="17"/>
      <c r="J231" s="17"/>
      <c r="K231" s="17"/>
      <c r="L231" s="22"/>
      <c r="M231" s="22"/>
      <c r="N231" s="22"/>
      <c r="O231" s="22"/>
      <c r="P231" s="22"/>
      <c r="Q231" s="22"/>
      <c r="R231" s="22"/>
      <c r="S231" s="22"/>
      <c r="T231" s="22"/>
      <c r="U231" s="22"/>
      <c r="V231" s="22"/>
      <c r="W231" s="22"/>
      <c r="X231" s="22"/>
      <c r="Y231" s="22"/>
      <c r="Z231" s="22"/>
      <c r="AA231" s="22"/>
      <c r="AB231" s="22"/>
      <c r="AC231" s="22"/>
      <c r="AD231" s="22"/>
      <c r="AE231" s="127"/>
      <c r="AF231" s="22"/>
      <c r="AG231" s="16"/>
      <c r="AH231" s="8"/>
      <c r="AI231"/>
      <c r="AJ231"/>
      <c r="AK231"/>
      <c r="AL231"/>
      <c r="AM231"/>
      <c r="AN231"/>
      <c r="AO231"/>
      <c r="AP231"/>
      <c r="AQ231"/>
      <c r="AR231"/>
      <c r="AS231"/>
      <c r="AT231"/>
      <c r="AU231"/>
      <c r="AV231"/>
      <c r="AW231"/>
      <c r="AX231"/>
      <c r="AY231"/>
      <c r="AZ231"/>
      <c r="BA231"/>
      <c r="BB231"/>
      <c r="BC231"/>
      <c r="BD231"/>
      <c r="BE231"/>
      <c r="BF231"/>
      <c r="BG231"/>
      <c r="BH231"/>
    </row>
    <row r="232" spans="1:60" s="104" customFormat="1" ht="13.4" customHeight="1" outlineLevel="1" x14ac:dyDescent="0.35">
      <c r="A232" s="102"/>
      <c r="B232" s="95"/>
      <c r="C232" s="17"/>
      <c r="D232" s="17"/>
      <c r="E232" s="17"/>
      <c r="F232" s="17"/>
      <c r="G232" s="23"/>
      <c r="H232" s="23"/>
      <c r="I232" s="23" t="s">
        <v>416</v>
      </c>
      <c r="J232" s="23" t="s">
        <v>712</v>
      </c>
      <c r="K232" s="98" t="s">
        <v>143</v>
      </c>
      <c r="L232" s="98"/>
      <c r="M232" s="23"/>
      <c r="N232" s="23"/>
      <c r="O232" s="23"/>
      <c r="P232" s="23"/>
      <c r="Q232" s="23"/>
      <c r="R232" s="23"/>
      <c r="S232" s="23"/>
      <c r="T232" s="23"/>
      <c r="U232" s="23"/>
      <c r="V232" s="98" t="s">
        <v>144</v>
      </c>
      <c r="W232" s="98"/>
      <c r="X232" s="23"/>
      <c r="Y232" s="23"/>
      <c r="Z232" s="23"/>
      <c r="AA232" s="23"/>
      <c r="AB232" s="23"/>
      <c r="AC232" s="23"/>
      <c r="AD232" s="23"/>
      <c r="AE232" s="98" t="s">
        <v>340</v>
      </c>
      <c r="AF232" s="98"/>
      <c r="AG232" s="16"/>
      <c r="AH232" s="8"/>
      <c r="AI232"/>
      <c r="AJ232"/>
      <c r="AK232"/>
      <c r="AL232"/>
      <c r="AM232"/>
      <c r="AN232"/>
      <c r="AO232"/>
      <c r="AP232"/>
      <c r="AQ232"/>
      <c r="AR232"/>
      <c r="AS232"/>
      <c r="AT232"/>
      <c r="AU232"/>
      <c r="AV232"/>
      <c r="AW232"/>
      <c r="AX232"/>
      <c r="AY232"/>
      <c r="AZ232"/>
      <c r="BA232"/>
      <c r="BB232"/>
      <c r="BC232"/>
      <c r="BD232"/>
      <c r="BE232"/>
      <c r="BF232"/>
      <c r="BG232"/>
      <c r="BH232"/>
    </row>
    <row r="233" spans="1:60" s="104" customFormat="1" ht="13.4" customHeight="1" outlineLevel="1" x14ac:dyDescent="0.35">
      <c r="A233" s="102"/>
      <c r="B233" s="95"/>
      <c r="C233" s="17"/>
      <c r="D233" s="17"/>
      <c r="E233" s="17"/>
      <c r="F233" s="17"/>
      <c r="G233" s="23"/>
      <c r="H233" s="23"/>
      <c r="I233" s="23"/>
      <c r="J233" s="23"/>
      <c r="K233" s="23" t="s">
        <v>334</v>
      </c>
      <c r="L233" s="23" t="s">
        <v>335</v>
      </c>
      <c r="M233" s="23" t="s">
        <v>337</v>
      </c>
      <c r="N233" s="23" t="s">
        <v>338</v>
      </c>
      <c r="O233" s="23" t="s">
        <v>339</v>
      </c>
      <c r="P233" s="23" t="s">
        <v>341</v>
      </c>
      <c r="Q233" s="23" t="s">
        <v>840</v>
      </c>
      <c r="R233" s="23" t="s">
        <v>841</v>
      </c>
      <c r="S233" s="23" t="s">
        <v>1046</v>
      </c>
      <c r="T233" s="23"/>
      <c r="U233" s="23"/>
      <c r="V233" s="23" t="s">
        <v>334</v>
      </c>
      <c r="W233" s="23" t="s">
        <v>335</v>
      </c>
      <c r="X233" s="23" t="s">
        <v>337</v>
      </c>
      <c r="Y233" s="23" t="s">
        <v>338</v>
      </c>
      <c r="Z233" s="23" t="s">
        <v>339</v>
      </c>
      <c r="AA233" s="23" t="s">
        <v>341</v>
      </c>
      <c r="AB233" s="23" t="s">
        <v>840</v>
      </c>
      <c r="AC233" s="23" t="s">
        <v>841</v>
      </c>
      <c r="AD233" s="23" t="s">
        <v>1046</v>
      </c>
      <c r="AE233" s="23"/>
      <c r="AF233" s="23"/>
      <c r="AG233" s="16"/>
      <c r="AH233" s="8"/>
      <c r="AI233"/>
      <c r="AJ233"/>
      <c r="AK233"/>
      <c r="AL233"/>
      <c r="AM233"/>
      <c r="AN233"/>
      <c r="AO233"/>
      <c r="AP233"/>
      <c r="AQ233"/>
      <c r="AR233"/>
      <c r="AS233"/>
      <c r="AT233"/>
      <c r="AU233"/>
      <c r="AV233"/>
      <c r="AW233"/>
      <c r="AX233"/>
      <c r="AY233"/>
      <c r="AZ233"/>
      <c r="BA233"/>
      <c r="BB233"/>
      <c r="BC233"/>
      <c r="BD233"/>
      <c r="BE233"/>
      <c r="BF233"/>
      <c r="BG233"/>
      <c r="BH233"/>
    </row>
    <row r="234" spans="1:60" s="104" customFormat="1" ht="13.4" customHeight="1" outlineLevel="1" x14ac:dyDescent="0.35">
      <c r="A234" s="102"/>
      <c r="B234" s="95"/>
      <c r="C234" s="17"/>
      <c r="D234" s="17"/>
      <c r="E234" s="17"/>
      <c r="F234" s="13"/>
      <c r="G234" s="86"/>
      <c r="H234" s="86"/>
      <c r="I234" s="99" t="s">
        <v>777</v>
      </c>
      <c r="J234" s="99" t="s">
        <v>344</v>
      </c>
      <c r="K234" s="237">
        <f t="shared" ref="K234:M249" si="17">$N234</f>
        <v>0</v>
      </c>
      <c r="L234" s="237">
        <f t="shared" si="17"/>
        <v>0</v>
      </c>
      <c r="M234" s="237">
        <f>$N234</f>
        <v>0</v>
      </c>
      <c r="N234" s="128">
        <v>0</v>
      </c>
      <c r="O234" s="237">
        <f t="shared" ref="O234:S249" si="18">$N234</f>
        <v>0</v>
      </c>
      <c r="P234" s="237">
        <f t="shared" si="18"/>
        <v>0</v>
      </c>
      <c r="Q234" s="237">
        <f t="shared" si="18"/>
        <v>0</v>
      </c>
      <c r="R234" s="237">
        <f t="shared" si="18"/>
        <v>0</v>
      </c>
      <c r="S234" s="237">
        <f t="shared" si="18"/>
        <v>0</v>
      </c>
      <c r="T234" s="86"/>
      <c r="U234" s="99" t="s">
        <v>342</v>
      </c>
      <c r="V234" s="5">
        <f>V$229*$Y234</f>
        <v>0</v>
      </c>
      <c r="W234" s="5">
        <f t="shared" ref="W234:AC249" si="19">W$229*$Y234</f>
        <v>0</v>
      </c>
      <c r="X234" s="5">
        <f t="shared" si="19"/>
        <v>0</v>
      </c>
      <c r="Y234" s="129">
        <v>0</v>
      </c>
      <c r="Z234" s="5">
        <f t="shared" si="19"/>
        <v>0</v>
      </c>
      <c r="AA234" s="5">
        <f t="shared" si="19"/>
        <v>0</v>
      </c>
      <c r="AB234" s="5">
        <f t="shared" si="19"/>
        <v>0</v>
      </c>
      <c r="AC234" s="5">
        <f t="shared" si="19"/>
        <v>0</v>
      </c>
      <c r="AD234" s="129">
        <v>0</v>
      </c>
      <c r="AE234" s="86">
        <v>300</v>
      </c>
      <c r="AF234" s="86">
        <v>15</v>
      </c>
      <c r="AG234" s="16"/>
      <c r="AH234" s="8"/>
      <c r="AI234"/>
      <c r="AJ234"/>
      <c r="AK234"/>
      <c r="AL234"/>
      <c r="AM234"/>
      <c r="AN234"/>
      <c r="AO234"/>
      <c r="AP234"/>
      <c r="AQ234"/>
      <c r="AR234"/>
      <c r="AS234"/>
      <c r="AT234"/>
      <c r="AU234"/>
      <c r="AV234"/>
      <c r="AW234"/>
      <c r="AX234"/>
      <c r="AY234"/>
      <c r="AZ234"/>
      <c r="BA234"/>
      <c r="BB234"/>
      <c r="BC234"/>
      <c r="BD234"/>
      <c r="BE234"/>
      <c r="BF234"/>
      <c r="BG234"/>
      <c r="BH234"/>
    </row>
    <row r="235" spans="1:60" s="104" customFormat="1" ht="13.4" customHeight="1" outlineLevel="1" x14ac:dyDescent="0.35">
      <c r="A235" s="102"/>
      <c r="B235" s="95"/>
      <c r="C235" s="17"/>
      <c r="D235" s="17"/>
      <c r="E235" s="17"/>
      <c r="F235" s="13"/>
      <c r="G235" s="86"/>
      <c r="H235" s="86"/>
      <c r="I235" s="99"/>
      <c r="J235" s="99" t="s">
        <v>345</v>
      </c>
      <c r="K235" s="237">
        <f t="shared" si="17"/>
        <v>29.597159090909091</v>
      </c>
      <c r="L235" s="237">
        <f t="shared" si="17"/>
        <v>29.597159090909091</v>
      </c>
      <c r="M235" s="237">
        <f t="shared" si="17"/>
        <v>29.597159090909091</v>
      </c>
      <c r="N235" s="128">
        <v>29.597159090909091</v>
      </c>
      <c r="O235" s="237">
        <f t="shared" si="18"/>
        <v>29.597159090909091</v>
      </c>
      <c r="P235" s="237">
        <f t="shared" si="18"/>
        <v>29.597159090909091</v>
      </c>
      <c r="Q235" s="237">
        <f t="shared" si="18"/>
        <v>29.597159090909091</v>
      </c>
      <c r="R235" s="237">
        <f t="shared" si="18"/>
        <v>29.597159090909091</v>
      </c>
      <c r="S235" s="237">
        <f t="shared" si="18"/>
        <v>29.597159090909091</v>
      </c>
      <c r="T235" s="86"/>
      <c r="U235" s="99" t="s">
        <v>107</v>
      </c>
      <c r="V235" s="5">
        <f t="shared" ref="V235:X266" si="20">V$229*$Y235</f>
        <v>2.8178587683309937</v>
      </c>
      <c r="W235" s="5">
        <f t="shared" si="19"/>
        <v>3.5080008310203801</v>
      </c>
      <c r="X235" s="5">
        <f t="shared" si="19"/>
        <v>3.9875717860722695</v>
      </c>
      <c r="Y235" s="129">
        <v>3.8927199357851077</v>
      </c>
      <c r="Z235" s="861">
        <f t="shared" si="19"/>
        <v>4.1848636346695658</v>
      </c>
      <c r="AA235" s="5">
        <f t="shared" si="19"/>
        <v>3.8414999366300404</v>
      </c>
      <c r="AB235" s="5">
        <f t="shared" si="19"/>
        <v>3.4693012761032187</v>
      </c>
      <c r="AC235" s="5">
        <f t="shared" si="19"/>
        <v>2.1799231640396606</v>
      </c>
      <c r="AD235" s="129">
        <v>0</v>
      </c>
      <c r="AE235" s="86">
        <v>367</v>
      </c>
      <c r="AF235" s="86">
        <v>12</v>
      </c>
      <c r="AG235" s="16"/>
      <c r="AH235" s="8"/>
      <c r="AI235"/>
      <c r="AJ235"/>
      <c r="AK235"/>
      <c r="AL235"/>
      <c r="AM235"/>
      <c r="AN235"/>
      <c r="AO235"/>
      <c r="AP235"/>
      <c r="AQ235"/>
      <c r="AR235"/>
      <c r="AS235"/>
      <c r="AT235"/>
      <c r="AU235"/>
      <c r="AV235"/>
      <c r="AW235"/>
      <c r="AX235"/>
      <c r="AY235"/>
      <c r="AZ235"/>
      <c r="BA235"/>
      <c r="BB235"/>
      <c r="BC235"/>
      <c r="BD235"/>
      <c r="BE235"/>
      <c r="BF235"/>
      <c r="BG235"/>
      <c r="BH235"/>
    </row>
    <row r="236" spans="1:60" s="104" customFormat="1" ht="13.4" customHeight="1" outlineLevel="1" x14ac:dyDescent="0.35">
      <c r="A236" s="102"/>
      <c r="B236" s="95"/>
      <c r="C236" s="17"/>
      <c r="D236" s="17"/>
      <c r="E236" s="17"/>
      <c r="F236" s="13"/>
      <c r="G236" s="86"/>
      <c r="H236" s="86"/>
      <c r="I236" s="99"/>
      <c r="J236" s="99" t="s">
        <v>346</v>
      </c>
      <c r="K236" s="237">
        <f t="shared" si="17"/>
        <v>242.69374999999999</v>
      </c>
      <c r="L236" s="237">
        <f t="shared" si="17"/>
        <v>242.69374999999999</v>
      </c>
      <c r="M236" s="237">
        <f t="shared" si="17"/>
        <v>242.69374999999999</v>
      </c>
      <c r="N236" s="128">
        <v>242.69374999999999</v>
      </c>
      <c r="O236" s="237">
        <f t="shared" si="18"/>
        <v>242.69374999999999</v>
      </c>
      <c r="P236" s="237">
        <f t="shared" si="18"/>
        <v>242.69374999999999</v>
      </c>
      <c r="Q236" s="237">
        <f t="shared" si="18"/>
        <v>242.69374999999999</v>
      </c>
      <c r="R236" s="237">
        <f t="shared" si="18"/>
        <v>242.69374999999999</v>
      </c>
      <c r="S236" s="237">
        <f t="shared" si="18"/>
        <v>242.69374999999999</v>
      </c>
      <c r="T236" s="86"/>
      <c r="U236" s="99" t="s">
        <v>108</v>
      </c>
      <c r="V236" s="5">
        <f t="shared" si="20"/>
        <v>7.9258393952585564</v>
      </c>
      <c r="W236" s="5">
        <f t="shared" si="19"/>
        <v>9.8670137402128191</v>
      </c>
      <c r="X236" s="5">
        <f t="shared" si="19"/>
        <v>11.215911140994672</v>
      </c>
      <c r="Y236" s="129">
        <v>10.949119724700793</v>
      </c>
      <c r="Z236" s="5">
        <f t="shared" si="19"/>
        <v>11.770837286885943</v>
      </c>
      <c r="AA236" s="5">
        <f t="shared" si="19"/>
        <v>10.805052359902097</v>
      </c>
      <c r="AB236" s="5">
        <f t="shared" si="19"/>
        <v>9.7581628423649178</v>
      </c>
      <c r="AC236" s="5">
        <f t="shared" si="19"/>
        <v>6.1315070458324445</v>
      </c>
      <c r="AD236" s="129">
        <v>0</v>
      </c>
      <c r="AE236" s="86">
        <v>536</v>
      </c>
      <c r="AF236" s="86">
        <v>35</v>
      </c>
      <c r="AG236" s="16"/>
      <c r="AH236" s="8"/>
      <c r="AI236"/>
      <c r="AJ236"/>
      <c r="AK236"/>
      <c r="AL236"/>
      <c r="AM236"/>
      <c r="AN236"/>
      <c r="AO236"/>
      <c r="AP236"/>
      <c r="AQ236"/>
      <c r="AR236"/>
      <c r="AS236"/>
      <c r="AT236"/>
      <c r="AU236"/>
      <c r="AV236"/>
      <c r="AW236"/>
      <c r="AX236"/>
      <c r="AY236"/>
      <c r="AZ236"/>
      <c r="BA236"/>
      <c r="BB236"/>
      <c r="BC236"/>
      <c r="BD236"/>
      <c r="BE236"/>
      <c r="BF236"/>
      <c r="BG236"/>
      <c r="BH236"/>
    </row>
    <row r="237" spans="1:60" s="104" customFormat="1" ht="13.4" customHeight="1" outlineLevel="1" x14ac:dyDescent="0.35">
      <c r="A237" s="102"/>
      <c r="B237" s="95"/>
      <c r="C237" s="17"/>
      <c r="D237" s="17"/>
      <c r="E237" s="17"/>
      <c r="F237" s="13"/>
      <c r="G237" s="86"/>
      <c r="H237" s="86"/>
      <c r="I237" s="99"/>
      <c r="J237" s="99" t="s">
        <v>347</v>
      </c>
      <c r="K237" s="237">
        <f t="shared" si="17"/>
        <v>215.75852272727269</v>
      </c>
      <c r="L237" s="237">
        <f t="shared" si="17"/>
        <v>215.75852272727269</v>
      </c>
      <c r="M237" s="237">
        <f t="shared" si="17"/>
        <v>215.75852272727269</v>
      </c>
      <c r="N237" s="128">
        <v>215.75852272727269</v>
      </c>
      <c r="O237" s="237">
        <f t="shared" si="18"/>
        <v>215.75852272727269</v>
      </c>
      <c r="P237" s="237">
        <f t="shared" si="18"/>
        <v>215.75852272727269</v>
      </c>
      <c r="Q237" s="237">
        <f t="shared" si="18"/>
        <v>215.75852272727269</v>
      </c>
      <c r="R237" s="237">
        <f t="shared" si="18"/>
        <v>215.75852272727269</v>
      </c>
      <c r="S237" s="237">
        <f t="shared" si="18"/>
        <v>215.75852272727269</v>
      </c>
      <c r="T237" s="86"/>
      <c r="U237" s="99" t="s">
        <v>109</v>
      </c>
      <c r="V237" s="5">
        <f t="shared" si="20"/>
        <v>13.078182879961902</v>
      </c>
      <c r="W237" s="5">
        <f t="shared" si="19"/>
        <v>16.281254733826273</v>
      </c>
      <c r="X237" s="5">
        <f t="shared" si="19"/>
        <v>18.507028688353252</v>
      </c>
      <c r="Y237" s="129">
        <v>18.066804409372441</v>
      </c>
      <c r="Z237" s="5">
        <f t="shared" si="19"/>
        <v>19.422695188633337</v>
      </c>
      <c r="AA237" s="5">
        <f t="shared" si="19"/>
        <v>17.829083298722804</v>
      </c>
      <c r="AB237" s="5">
        <f t="shared" si="19"/>
        <v>16.101643228002107</v>
      </c>
      <c r="AC237" s="5">
        <f t="shared" si="19"/>
        <v>10.117410469248568</v>
      </c>
      <c r="AD237" s="129">
        <v>0</v>
      </c>
      <c r="AE237" s="86">
        <v>650</v>
      </c>
      <c r="AF237" s="86">
        <v>41</v>
      </c>
      <c r="AG237" s="16"/>
      <c r="AH237" s="8"/>
      <c r="AI237"/>
      <c r="AJ237"/>
      <c r="AK237"/>
      <c r="AL237"/>
      <c r="AM237"/>
      <c r="AN237"/>
      <c r="AO237"/>
      <c r="AP237"/>
      <c r="AQ237"/>
      <c r="AR237"/>
      <c r="AS237"/>
      <c r="AT237"/>
      <c r="AU237"/>
      <c r="AV237"/>
      <c r="AW237"/>
      <c r="AX237"/>
      <c r="AY237"/>
      <c r="AZ237"/>
      <c r="BA237"/>
      <c r="BB237"/>
      <c r="BC237"/>
      <c r="BD237"/>
      <c r="BE237"/>
      <c r="BF237"/>
      <c r="BG237"/>
      <c r="BH237"/>
    </row>
    <row r="238" spans="1:60" s="104" customFormat="1" ht="13.4" customHeight="1" outlineLevel="1" x14ac:dyDescent="0.35">
      <c r="A238" s="102"/>
      <c r="B238" s="95"/>
      <c r="C238" s="17"/>
      <c r="D238" s="17"/>
      <c r="E238" s="17"/>
      <c r="F238" s="13"/>
      <c r="G238" s="86"/>
      <c r="H238" s="86"/>
      <c r="I238" s="99"/>
      <c r="J238" s="99" t="s">
        <v>348</v>
      </c>
      <c r="K238" s="237">
        <f t="shared" si="17"/>
        <v>179.92386363636359</v>
      </c>
      <c r="L238" s="237">
        <f t="shared" si="17"/>
        <v>179.92386363636359</v>
      </c>
      <c r="M238" s="237">
        <f t="shared" si="17"/>
        <v>179.92386363636359</v>
      </c>
      <c r="N238" s="128">
        <v>179.92386363636359</v>
      </c>
      <c r="O238" s="237">
        <f t="shared" si="18"/>
        <v>179.92386363636359</v>
      </c>
      <c r="P238" s="237">
        <f t="shared" si="18"/>
        <v>179.92386363636359</v>
      </c>
      <c r="Q238" s="237">
        <f t="shared" si="18"/>
        <v>179.92386363636359</v>
      </c>
      <c r="R238" s="237">
        <f t="shared" si="18"/>
        <v>179.92386363636359</v>
      </c>
      <c r="S238" s="237">
        <f t="shared" si="18"/>
        <v>179.92386363636359</v>
      </c>
      <c r="T238" s="86"/>
      <c r="U238" s="99" t="s">
        <v>110</v>
      </c>
      <c r="V238" s="5">
        <f t="shared" si="20"/>
        <v>22.861646934804806</v>
      </c>
      <c r="W238" s="5">
        <f t="shared" si="19"/>
        <v>28.460857352794562</v>
      </c>
      <c r="X238" s="5">
        <f t="shared" si="19"/>
        <v>32.351677566284977</v>
      </c>
      <c r="Y238" s="129">
        <v>31.582132429123106</v>
      </c>
      <c r="Z238" s="5">
        <f t="shared" si="19"/>
        <v>33.952331451581671</v>
      </c>
      <c r="AA238" s="5">
        <f t="shared" si="19"/>
        <v>31.166578055055695</v>
      </c>
      <c r="AB238" s="5">
        <f t="shared" si="19"/>
        <v>28.146882936832522</v>
      </c>
      <c r="AC238" s="5">
        <f t="shared" si="19"/>
        <v>17.68599416030894</v>
      </c>
      <c r="AD238" s="129">
        <v>0</v>
      </c>
      <c r="AE238" s="86">
        <v>750</v>
      </c>
      <c r="AF238" s="86">
        <v>71</v>
      </c>
      <c r="AG238" s="16"/>
      <c r="AH238" s="8"/>
      <c r="AI238"/>
      <c r="AJ238"/>
      <c r="AK238"/>
      <c r="AL238"/>
      <c r="AM238"/>
      <c r="AN238"/>
      <c r="AO238"/>
      <c r="AP238"/>
      <c r="AQ238"/>
      <c r="AR238"/>
      <c r="AS238"/>
      <c r="AT238"/>
      <c r="AU238"/>
      <c r="AV238"/>
      <c r="AW238"/>
      <c r="AX238"/>
      <c r="AY238"/>
      <c r="AZ238"/>
      <c r="BA238"/>
      <c r="BB238"/>
      <c r="BC238"/>
      <c r="BD238"/>
      <c r="BE238"/>
      <c r="BF238"/>
      <c r="BG238"/>
      <c r="BH238"/>
    </row>
    <row r="239" spans="1:60" s="104" customFormat="1" ht="13.4" customHeight="1" outlineLevel="1" x14ac:dyDescent="0.35">
      <c r="A239" s="102"/>
      <c r="B239" s="95"/>
      <c r="C239" s="17"/>
      <c r="D239" s="17"/>
      <c r="E239" s="17"/>
      <c r="F239" s="13"/>
      <c r="G239" s="86"/>
      <c r="H239" s="86"/>
      <c r="I239" s="99"/>
      <c r="J239" s="99" t="s">
        <v>349</v>
      </c>
      <c r="K239" s="237">
        <f t="shared" si="17"/>
        <v>129.23806818181819</v>
      </c>
      <c r="L239" s="237">
        <f t="shared" si="17"/>
        <v>129.23806818181819</v>
      </c>
      <c r="M239" s="237">
        <f t="shared" si="17"/>
        <v>129.23806818181819</v>
      </c>
      <c r="N239" s="128">
        <v>129.23806818181819</v>
      </c>
      <c r="O239" s="237">
        <f t="shared" si="18"/>
        <v>129.23806818181819</v>
      </c>
      <c r="P239" s="237">
        <f t="shared" si="18"/>
        <v>129.23806818181819</v>
      </c>
      <c r="Q239" s="237">
        <f t="shared" si="18"/>
        <v>129.23806818181819</v>
      </c>
      <c r="R239" s="237">
        <f t="shared" si="18"/>
        <v>129.23806818181819</v>
      </c>
      <c r="S239" s="237">
        <f t="shared" si="18"/>
        <v>129.23806818181819</v>
      </c>
      <c r="T239" s="86"/>
      <c r="U239" s="99" t="s">
        <v>111</v>
      </c>
      <c r="V239" s="5">
        <f t="shared" si="20"/>
        <v>9.9253701488569934</v>
      </c>
      <c r="W239" s="5">
        <f t="shared" si="19"/>
        <v>12.356263955342904</v>
      </c>
      <c r="X239" s="5">
        <f t="shared" si="19"/>
        <v>14.045461190855931</v>
      </c>
      <c r="Y239" s="129">
        <v>13.71136363636364</v>
      </c>
      <c r="Z239" s="5">
        <f t="shared" si="19"/>
        <v>14.740384104199899</v>
      </c>
      <c r="AA239" s="5">
        <f t="shared" si="19"/>
        <v>13.530950956937801</v>
      </c>
      <c r="AB239" s="5">
        <f t="shared" si="19"/>
        <v>12.21995215311005</v>
      </c>
      <c r="AC239" s="5">
        <f t="shared" si="19"/>
        <v>7.6783636363636392</v>
      </c>
      <c r="AD239" s="129">
        <v>0</v>
      </c>
      <c r="AE239" s="86"/>
      <c r="AF239" s="86">
        <v>0</v>
      </c>
      <c r="AG239" s="16"/>
      <c r="AH239" s="8"/>
      <c r="AI239"/>
      <c r="AJ239"/>
      <c r="AK239"/>
      <c r="AL239"/>
      <c r="AM239"/>
      <c r="AN239"/>
      <c r="AO239"/>
      <c r="AP239"/>
      <c r="AQ239"/>
      <c r="AR239"/>
      <c r="AS239"/>
      <c r="AT239"/>
      <c r="AU239"/>
      <c r="AV239"/>
      <c r="AW239"/>
      <c r="AX239"/>
      <c r="AY239"/>
      <c r="AZ239"/>
      <c r="BA239"/>
      <c r="BB239"/>
      <c r="BC239"/>
      <c r="BD239"/>
      <c r="BE239"/>
      <c r="BF239"/>
      <c r="BG239"/>
      <c r="BH239"/>
    </row>
    <row r="240" spans="1:60" s="104" customFormat="1" ht="13.4" customHeight="1" outlineLevel="1" x14ac:dyDescent="0.35">
      <c r="A240" s="102"/>
      <c r="B240" s="95"/>
      <c r="C240" s="17"/>
      <c r="D240" s="17"/>
      <c r="E240" s="17"/>
      <c r="F240" s="13"/>
      <c r="G240" s="86"/>
      <c r="H240" s="86"/>
      <c r="I240" s="99"/>
      <c r="J240" s="99" t="s">
        <v>350</v>
      </c>
      <c r="K240" s="237">
        <f t="shared" si="17"/>
        <v>29.520454545454541</v>
      </c>
      <c r="L240" s="237">
        <f t="shared" si="17"/>
        <v>29.520454545454541</v>
      </c>
      <c r="M240" s="237">
        <f t="shared" si="17"/>
        <v>29.520454545454541</v>
      </c>
      <c r="N240" s="128">
        <v>29.520454545454541</v>
      </c>
      <c r="O240" s="237">
        <f t="shared" si="18"/>
        <v>29.520454545454541</v>
      </c>
      <c r="P240" s="237">
        <f t="shared" si="18"/>
        <v>29.520454545454541</v>
      </c>
      <c r="Q240" s="237">
        <f t="shared" si="18"/>
        <v>29.520454545454541</v>
      </c>
      <c r="R240" s="237">
        <f t="shared" si="18"/>
        <v>29.520454545454541</v>
      </c>
      <c r="S240" s="237">
        <f t="shared" si="18"/>
        <v>29.520454545454541</v>
      </c>
      <c r="T240" s="86"/>
      <c r="U240" s="99" t="s">
        <v>112</v>
      </c>
      <c r="V240" s="5">
        <f t="shared" si="20"/>
        <v>0</v>
      </c>
      <c r="W240" s="5">
        <f t="shared" si="19"/>
        <v>0</v>
      </c>
      <c r="X240" s="5">
        <f t="shared" si="19"/>
        <v>0</v>
      </c>
      <c r="Y240" s="129">
        <v>0</v>
      </c>
      <c r="Z240" s="5">
        <f t="shared" si="19"/>
        <v>0</v>
      </c>
      <c r="AA240" s="5">
        <f t="shared" si="19"/>
        <v>0</v>
      </c>
      <c r="AB240" s="5">
        <f t="shared" si="19"/>
        <v>0</v>
      </c>
      <c r="AC240" s="5">
        <f t="shared" si="19"/>
        <v>0</v>
      </c>
      <c r="AD240" s="129">
        <v>0</v>
      </c>
      <c r="AE240" s="86"/>
      <c r="AF240" s="86">
        <v>0</v>
      </c>
      <c r="AG240" s="16"/>
      <c r="AH240" s="8"/>
      <c r="AI240"/>
      <c r="AJ240"/>
      <c r="AK240"/>
      <c r="AL240" s="840"/>
      <c r="AM240"/>
      <c r="AN240"/>
      <c r="AO240"/>
      <c r="AP240"/>
      <c r="AQ240"/>
      <c r="AR240"/>
      <c r="AS240"/>
      <c r="AT240"/>
      <c r="AU240"/>
      <c r="AV240"/>
      <c r="AW240"/>
      <c r="AX240"/>
      <c r="AY240"/>
      <c r="AZ240"/>
      <c r="BA240"/>
      <c r="BB240"/>
      <c r="BC240"/>
      <c r="BD240"/>
      <c r="BE240"/>
      <c r="BF240"/>
      <c r="BG240"/>
      <c r="BH240"/>
    </row>
    <row r="241" spans="1:60" s="104" customFormat="1" ht="13.4" customHeight="1" outlineLevel="1" x14ac:dyDescent="0.35">
      <c r="A241" s="102"/>
      <c r="B241" s="95"/>
      <c r="C241" s="17"/>
      <c r="D241" s="17"/>
      <c r="E241" s="17"/>
      <c r="F241" s="13"/>
      <c r="G241" s="86"/>
      <c r="H241" s="86"/>
      <c r="I241" s="99"/>
      <c r="J241" s="99" t="s">
        <v>351</v>
      </c>
      <c r="K241" s="237">
        <f t="shared" si="17"/>
        <v>18.240340909090911</v>
      </c>
      <c r="L241" s="237">
        <f t="shared" si="17"/>
        <v>18.240340909090911</v>
      </c>
      <c r="M241" s="237">
        <f t="shared" si="17"/>
        <v>18.240340909090911</v>
      </c>
      <c r="N241" s="128">
        <v>18.240340909090911</v>
      </c>
      <c r="O241" s="237">
        <f t="shared" si="18"/>
        <v>18.240340909090911</v>
      </c>
      <c r="P241" s="237">
        <f t="shared" si="18"/>
        <v>18.240340909090911</v>
      </c>
      <c r="Q241" s="237">
        <f t="shared" si="18"/>
        <v>18.240340909090911</v>
      </c>
      <c r="R241" s="237">
        <f t="shared" si="18"/>
        <v>18.240340909090911</v>
      </c>
      <c r="S241" s="237">
        <f t="shared" si="18"/>
        <v>18.240340909090911</v>
      </c>
      <c r="T241" s="86"/>
      <c r="U241" s="99" t="s">
        <v>113</v>
      </c>
      <c r="V241" s="5">
        <f t="shared" si="20"/>
        <v>0</v>
      </c>
      <c r="W241" s="5">
        <f t="shared" si="19"/>
        <v>0</v>
      </c>
      <c r="X241" s="5">
        <f t="shared" si="19"/>
        <v>0</v>
      </c>
      <c r="Y241" s="129">
        <v>0</v>
      </c>
      <c r="Z241" s="5">
        <f t="shared" si="19"/>
        <v>0</v>
      </c>
      <c r="AA241" s="5">
        <f t="shared" si="19"/>
        <v>0</v>
      </c>
      <c r="AB241" s="5">
        <f t="shared" si="19"/>
        <v>0</v>
      </c>
      <c r="AC241" s="5">
        <f t="shared" si="19"/>
        <v>0</v>
      </c>
      <c r="AD241" s="129">
        <v>0</v>
      </c>
      <c r="AE241" s="86"/>
      <c r="AF241" s="86">
        <v>0</v>
      </c>
      <c r="AG241" s="16"/>
      <c r="AH241" s="8"/>
      <c r="AI241"/>
      <c r="AJ241"/>
      <c r="AK241"/>
      <c r="AL241"/>
      <c r="AM241"/>
      <c r="AN241"/>
      <c r="AO241"/>
      <c r="AP241"/>
      <c r="AQ241"/>
      <c r="AR241"/>
      <c r="AS241"/>
      <c r="AT241"/>
      <c r="AU241"/>
      <c r="AV241"/>
      <c r="AW241"/>
      <c r="AX241"/>
      <c r="AY241"/>
      <c r="AZ241"/>
      <c r="BA241"/>
      <c r="BB241"/>
      <c r="BC241"/>
      <c r="BD241"/>
      <c r="BE241"/>
      <c r="BF241"/>
      <c r="BG241"/>
      <c r="BH241"/>
    </row>
    <row r="242" spans="1:60" s="104" customFormat="1" ht="13.4" customHeight="1" outlineLevel="1" x14ac:dyDescent="0.35">
      <c r="A242" s="102"/>
      <c r="B242" s="95"/>
      <c r="C242" s="17"/>
      <c r="D242" s="17"/>
      <c r="E242" s="17"/>
      <c r="F242" s="13"/>
      <c r="G242" s="86"/>
      <c r="H242" s="86"/>
      <c r="I242" s="99"/>
      <c r="J242" s="99" t="s">
        <v>352</v>
      </c>
      <c r="K242" s="237">
        <f t="shared" si="17"/>
        <v>2.1965909090909088</v>
      </c>
      <c r="L242" s="237">
        <f t="shared" si="17"/>
        <v>2.1965909090909088</v>
      </c>
      <c r="M242" s="237">
        <f t="shared" si="17"/>
        <v>2.1965909090909088</v>
      </c>
      <c r="N242" s="128">
        <v>2.1965909090909088</v>
      </c>
      <c r="O242" s="237">
        <f t="shared" si="18"/>
        <v>2.1965909090909088</v>
      </c>
      <c r="P242" s="237">
        <f t="shared" si="18"/>
        <v>2.1965909090909088</v>
      </c>
      <c r="Q242" s="237">
        <f t="shared" si="18"/>
        <v>2.1965909090909088</v>
      </c>
      <c r="R242" s="237">
        <f t="shared" si="18"/>
        <v>2.1965909090909088</v>
      </c>
      <c r="S242" s="237">
        <f t="shared" si="18"/>
        <v>2.1965909090909088</v>
      </c>
      <c r="T242" s="86"/>
      <c r="U242" s="99" t="s">
        <v>114</v>
      </c>
      <c r="V242" s="5">
        <f t="shared" si="20"/>
        <v>0</v>
      </c>
      <c r="W242" s="5">
        <f t="shared" si="19"/>
        <v>0</v>
      </c>
      <c r="X242" s="5">
        <f t="shared" si="19"/>
        <v>0</v>
      </c>
      <c r="Y242" s="129">
        <v>0</v>
      </c>
      <c r="Z242" s="5">
        <f t="shared" si="19"/>
        <v>0</v>
      </c>
      <c r="AA242" s="5">
        <f t="shared" si="19"/>
        <v>0</v>
      </c>
      <c r="AB242" s="5">
        <f t="shared" si="19"/>
        <v>0</v>
      </c>
      <c r="AC242" s="5">
        <f t="shared" si="19"/>
        <v>0</v>
      </c>
      <c r="AD242" s="129">
        <v>0</v>
      </c>
      <c r="AE242" s="86"/>
      <c r="AF242" s="86">
        <v>0</v>
      </c>
      <c r="AG242" s="16"/>
      <c r="AH242" s="8"/>
      <c r="AI242"/>
      <c r="AJ242"/>
      <c r="AK242"/>
      <c r="AL242"/>
      <c r="AM242"/>
      <c r="AN242"/>
      <c r="AO242"/>
      <c r="AP242"/>
      <c r="AQ242"/>
      <c r="AR242"/>
      <c r="AS242"/>
      <c r="AT242"/>
      <c r="AU242"/>
      <c r="AV242"/>
      <c r="AW242"/>
      <c r="AX242"/>
      <c r="AY242"/>
      <c r="AZ242"/>
      <c r="BA242"/>
      <c r="BB242"/>
      <c r="BC242"/>
      <c r="BD242"/>
      <c r="BE242"/>
      <c r="BF242"/>
      <c r="BG242"/>
      <c r="BH242"/>
    </row>
    <row r="243" spans="1:60" s="104" customFormat="1" ht="13.4" customHeight="1" outlineLevel="1" x14ac:dyDescent="0.35">
      <c r="A243" s="102"/>
      <c r="B243" s="95"/>
      <c r="C243" s="17"/>
      <c r="D243" s="17"/>
      <c r="E243" s="17"/>
      <c r="F243" s="13"/>
      <c r="G243" s="86"/>
      <c r="H243" s="86"/>
      <c r="I243" s="99"/>
      <c r="J243" s="99" t="s">
        <v>353</v>
      </c>
      <c r="K243" s="237">
        <f t="shared" si="17"/>
        <v>0.13125000000000001</v>
      </c>
      <c r="L243" s="237">
        <f t="shared" si="17"/>
        <v>0.13125000000000001</v>
      </c>
      <c r="M243" s="237">
        <f t="shared" si="17"/>
        <v>0.13125000000000001</v>
      </c>
      <c r="N243" s="128">
        <v>0.13125000000000001</v>
      </c>
      <c r="O243" s="237">
        <f t="shared" si="18"/>
        <v>0.13125000000000001</v>
      </c>
      <c r="P243" s="237">
        <f t="shared" si="18"/>
        <v>0.13125000000000001</v>
      </c>
      <c r="Q243" s="237">
        <f t="shared" si="18"/>
        <v>0.13125000000000001</v>
      </c>
      <c r="R243" s="237">
        <f t="shared" si="18"/>
        <v>0.13125000000000001</v>
      </c>
      <c r="S243" s="237">
        <f t="shared" si="18"/>
        <v>0.13125000000000001</v>
      </c>
      <c r="T243" s="86"/>
      <c r="U243" s="99" t="s">
        <v>115</v>
      </c>
      <c r="V243" s="5">
        <f t="shared" si="20"/>
        <v>0</v>
      </c>
      <c r="W243" s="5">
        <f t="shared" si="19"/>
        <v>0</v>
      </c>
      <c r="X243" s="5">
        <f t="shared" si="19"/>
        <v>0</v>
      </c>
      <c r="Y243" s="129">
        <v>0</v>
      </c>
      <c r="Z243" s="5">
        <f t="shared" si="19"/>
        <v>0</v>
      </c>
      <c r="AA243" s="5">
        <f t="shared" si="19"/>
        <v>0</v>
      </c>
      <c r="AB243" s="5">
        <f t="shared" si="19"/>
        <v>0</v>
      </c>
      <c r="AC243" s="5">
        <f t="shared" si="19"/>
        <v>0</v>
      </c>
      <c r="AD243" s="129">
        <v>0</v>
      </c>
      <c r="AE243" s="86"/>
      <c r="AF243" s="86">
        <v>0</v>
      </c>
      <c r="AG243" s="16"/>
      <c r="AH243" s="8"/>
      <c r="AI243"/>
      <c r="AJ243"/>
      <c r="AK243"/>
      <c r="AL243"/>
      <c r="AM243"/>
      <c r="AN243"/>
      <c r="AO243"/>
      <c r="AP243"/>
      <c r="AQ243"/>
      <c r="AR243"/>
      <c r="AS243"/>
      <c r="AT243"/>
      <c r="AU243"/>
      <c r="AV243"/>
      <c r="AW243"/>
      <c r="AX243"/>
      <c r="AY243"/>
      <c r="AZ243"/>
      <c r="BA243"/>
      <c r="BB243"/>
      <c r="BC243"/>
      <c r="BD243"/>
      <c r="BE243"/>
      <c r="BF243"/>
      <c r="BG243"/>
      <c r="BH243"/>
    </row>
    <row r="244" spans="1:60" s="104" customFormat="1" ht="13.4" hidden="1" customHeight="1" outlineLevel="2" x14ac:dyDescent="0.35">
      <c r="A244" s="102"/>
      <c r="B244" s="95"/>
      <c r="C244" s="17"/>
      <c r="D244" s="17"/>
      <c r="E244" s="17"/>
      <c r="F244" s="13"/>
      <c r="G244" s="86"/>
      <c r="H244" s="86"/>
      <c r="I244" s="99" t="s">
        <v>357</v>
      </c>
      <c r="J244" s="99" t="s">
        <v>344</v>
      </c>
      <c r="K244" s="237">
        <f t="shared" si="17"/>
        <v>0</v>
      </c>
      <c r="L244" s="237">
        <f t="shared" si="17"/>
        <v>0</v>
      </c>
      <c r="M244" s="237">
        <f t="shared" si="17"/>
        <v>0</v>
      </c>
      <c r="N244" s="128">
        <v>0</v>
      </c>
      <c r="O244" s="237">
        <f t="shared" si="18"/>
        <v>0</v>
      </c>
      <c r="P244" s="237">
        <f t="shared" si="18"/>
        <v>0</v>
      </c>
      <c r="Q244" s="237">
        <f t="shared" si="18"/>
        <v>0</v>
      </c>
      <c r="R244" s="237">
        <f t="shared" si="18"/>
        <v>0</v>
      </c>
      <c r="S244" s="237">
        <f t="shared" si="18"/>
        <v>0</v>
      </c>
      <c r="T244" s="86"/>
      <c r="U244" s="99" t="s">
        <v>342</v>
      </c>
      <c r="V244" s="5">
        <f t="shared" si="20"/>
        <v>0</v>
      </c>
      <c r="W244" s="5">
        <f t="shared" si="19"/>
        <v>0</v>
      </c>
      <c r="X244" s="5">
        <f t="shared" si="19"/>
        <v>0</v>
      </c>
      <c r="Y244" s="129">
        <v>0</v>
      </c>
      <c r="Z244" s="5">
        <f t="shared" si="19"/>
        <v>0</v>
      </c>
      <c r="AA244" s="5">
        <f t="shared" si="19"/>
        <v>0</v>
      </c>
      <c r="AB244" s="5">
        <f t="shared" si="19"/>
        <v>0</v>
      </c>
      <c r="AC244" s="5">
        <f t="shared" si="19"/>
        <v>0</v>
      </c>
      <c r="AD244" s="129">
        <v>0</v>
      </c>
      <c r="AE244" s="86"/>
      <c r="AF244" s="86"/>
      <c r="AG244" s="16"/>
      <c r="AH244" s="8"/>
      <c r="AI244"/>
      <c r="AJ244"/>
      <c r="AK244"/>
      <c r="AL244"/>
      <c r="AM244"/>
      <c r="AN244"/>
      <c r="AO244"/>
      <c r="AP244"/>
      <c r="AQ244"/>
      <c r="AR244"/>
      <c r="AS244"/>
      <c r="AT244"/>
      <c r="AU244"/>
      <c r="AV244"/>
      <c r="AW244"/>
      <c r="AX244"/>
      <c r="AY244"/>
      <c r="AZ244"/>
      <c r="BA244"/>
      <c r="BB244"/>
      <c r="BC244"/>
      <c r="BD244"/>
      <c r="BE244"/>
      <c r="BF244"/>
      <c r="BG244"/>
      <c r="BH244"/>
    </row>
    <row r="245" spans="1:60" s="104" customFormat="1" ht="13.4" hidden="1" customHeight="1" outlineLevel="2" x14ac:dyDescent="0.35">
      <c r="A245" s="102"/>
      <c r="B245" s="95"/>
      <c r="C245" s="17"/>
      <c r="D245" s="17"/>
      <c r="E245" s="17"/>
      <c r="F245" s="13"/>
      <c r="G245" s="86"/>
      <c r="H245" s="86"/>
      <c r="I245" s="99"/>
      <c r="J245" s="99" t="s">
        <v>345</v>
      </c>
      <c r="K245" s="237">
        <f t="shared" si="17"/>
        <v>38.026006493506493</v>
      </c>
      <c r="L245" s="237">
        <f t="shared" si="17"/>
        <v>38.026006493506493</v>
      </c>
      <c r="M245" s="237">
        <f t="shared" si="17"/>
        <v>38.026006493506493</v>
      </c>
      <c r="N245" s="128">
        <v>38.026006493506493</v>
      </c>
      <c r="O245" s="237">
        <f t="shared" si="18"/>
        <v>38.026006493506493</v>
      </c>
      <c r="P245" s="237">
        <f t="shared" si="18"/>
        <v>38.026006493506493</v>
      </c>
      <c r="Q245" s="237">
        <f t="shared" si="18"/>
        <v>38.026006493506493</v>
      </c>
      <c r="R245" s="237">
        <f t="shared" si="18"/>
        <v>38.026006493506493</v>
      </c>
      <c r="S245" s="237">
        <f t="shared" si="18"/>
        <v>38.026006493506493</v>
      </c>
      <c r="T245" s="86"/>
      <c r="U245" s="99" t="s">
        <v>107</v>
      </c>
      <c r="V245" s="5">
        <f t="shared" si="20"/>
        <v>3.957298878161938</v>
      </c>
      <c r="W245" s="5">
        <f t="shared" si="19"/>
        <v>4.9265094153070255</v>
      </c>
      <c r="X245" s="5">
        <f t="shared" si="19"/>
        <v>5.6000015092879991</v>
      </c>
      <c r="Y245" s="129">
        <v>5.466795003358218</v>
      </c>
      <c r="Z245" s="5">
        <f t="shared" si="19"/>
        <v>5.8770710416219449</v>
      </c>
      <c r="AA245" s="5">
        <f t="shared" si="19"/>
        <v>5.3948634901561361</v>
      </c>
      <c r="AB245" s="5">
        <f t="shared" si="19"/>
        <v>4.8721611608876749</v>
      </c>
      <c r="AC245" s="5">
        <f t="shared" si="19"/>
        <v>3.0614052018806022</v>
      </c>
      <c r="AD245" s="129">
        <v>0</v>
      </c>
      <c r="AE245" s="86"/>
      <c r="AF245" s="86"/>
      <c r="AG245" s="16"/>
      <c r="AH245" s="8"/>
      <c r="AI245"/>
      <c r="AJ245"/>
      <c r="AK245"/>
      <c r="AL245"/>
      <c r="AM245"/>
      <c r="AN245"/>
      <c r="AO245"/>
      <c r="AP245"/>
      <c r="AQ245"/>
      <c r="AR245"/>
      <c r="AS245"/>
      <c r="AT245"/>
      <c r="AU245"/>
      <c r="AV245"/>
      <c r="AW245"/>
      <c r="AX245"/>
      <c r="AY245"/>
      <c r="AZ245"/>
      <c r="BA245"/>
      <c r="BB245"/>
      <c r="BC245"/>
      <c r="BD245"/>
      <c r="BE245"/>
      <c r="BF245"/>
      <c r="BG245"/>
      <c r="BH245"/>
    </row>
    <row r="246" spans="1:60" s="104" customFormat="1" ht="13.4" hidden="1" customHeight="1" outlineLevel="2" x14ac:dyDescent="0.35">
      <c r="A246" s="102"/>
      <c r="B246" s="95"/>
      <c r="C246" s="17"/>
      <c r="D246" s="17"/>
      <c r="E246" s="17"/>
      <c r="F246" s="13"/>
      <c r="G246" s="86"/>
      <c r="H246" s="86"/>
      <c r="I246" s="99"/>
      <c r="J246" s="99" t="s">
        <v>346</v>
      </c>
      <c r="K246" s="237">
        <f t="shared" si="17"/>
        <v>312.07827922077922</v>
      </c>
      <c r="L246" s="237">
        <f t="shared" si="17"/>
        <v>312.07827922077922</v>
      </c>
      <c r="M246" s="237">
        <f t="shared" si="17"/>
        <v>312.07827922077922</v>
      </c>
      <c r="N246" s="128">
        <v>312.07827922077922</v>
      </c>
      <c r="O246" s="237">
        <f t="shared" si="18"/>
        <v>312.07827922077922</v>
      </c>
      <c r="P246" s="237">
        <f t="shared" si="18"/>
        <v>312.07827922077922</v>
      </c>
      <c r="Q246" s="237">
        <f t="shared" si="18"/>
        <v>312.07827922077922</v>
      </c>
      <c r="R246" s="237">
        <f t="shared" si="18"/>
        <v>312.07827922077922</v>
      </c>
      <c r="S246" s="237">
        <f t="shared" si="18"/>
        <v>312.07827922077922</v>
      </c>
      <c r="T246" s="86"/>
      <c r="U246" s="99" t="s">
        <v>108</v>
      </c>
      <c r="V246" s="5">
        <f t="shared" si="20"/>
        <v>9.9613705289391543</v>
      </c>
      <c r="W246" s="5">
        <f t="shared" si="19"/>
        <v>12.401081447498507</v>
      </c>
      <c r="X246" s="5">
        <f t="shared" si="19"/>
        <v>14.096405582220347</v>
      </c>
      <c r="Y246" s="129">
        <v>13.761096220131376</v>
      </c>
      <c r="Z246" s="5">
        <f t="shared" si="19"/>
        <v>14.79384905536541</v>
      </c>
      <c r="AA246" s="5">
        <f t="shared" si="19"/>
        <v>13.580029164603332</v>
      </c>
      <c r="AB246" s="5">
        <f t="shared" si="19"/>
        <v>12.264275227766209</v>
      </c>
      <c r="AC246" s="5">
        <f t="shared" si="19"/>
        <v>7.7062138832735716</v>
      </c>
      <c r="AD246" s="129">
        <v>0</v>
      </c>
      <c r="AE246" s="86"/>
      <c r="AF246" s="86"/>
      <c r="AG246" s="16"/>
      <c r="AH246" s="8"/>
      <c r="AI246"/>
      <c r="AJ246"/>
      <c r="AK246"/>
      <c r="AL246"/>
      <c r="AM246"/>
      <c r="AN246"/>
      <c r="AO246"/>
      <c r="AP246"/>
      <c r="AQ246"/>
      <c r="AR246"/>
      <c r="AS246"/>
      <c r="AT246"/>
      <c r="AU246"/>
      <c r="AV246"/>
      <c r="AW246"/>
      <c r="AX246"/>
      <c r="AY246"/>
      <c r="AZ246"/>
      <c r="BA246"/>
      <c r="BB246"/>
      <c r="BC246"/>
      <c r="BD246"/>
      <c r="BE246"/>
      <c r="BF246"/>
      <c r="BG246"/>
      <c r="BH246"/>
    </row>
    <row r="247" spans="1:60" s="104" customFormat="1" ht="13.4" hidden="1" customHeight="1" outlineLevel="2" x14ac:dyDescent="0.35">
      <c r="A247" s="102"/>
      <c r="B247" s="95"/>
      <c r="C247" s="17"/>
      <c r="D247" s="17"/>
      <c r="E247" s="17"/>
      <c r="F247" s="13"/>
      <c r="G247" s="86"/>
      <c r="H247" s="86"/>
      <c r="I247" s="99"/>
      <c r="J247" s="99" t="s">
        <v>347</v>
      </c>
      <c r="K247" s="237">
        <f t="shared" si="17"/>
        <v>213.11255411255411</v>
      </c>
      <c r="L247" s="237">
        <f t="shared" si="17"/>
        <v>213.11255411255411</v>
      </c>
      <c r="M247" s="237">
        <f t="shared" si="17"/>
        <v>213.11255411255411</v>
      </c>
      <c r="N247" s="128">
        <v>213.11255411255411</v>
      </c>
      <c r="O247" s="237">
        <f t="shared" si="18"/>
        <v>213.11255411255411</v>
      </c>
      <c r="P247" s="237">
        <f t="shared" si="18"/>
        <v>213.11255411255411</v>
      </c>
      <c r="Q247" s="237">
        <f t="shared" si="18"/>
        <v>213.11255411255411</v>
      </c>
      <c r="R247" s="237">
        <f t="shared" si="18"/>
        <v>213.11255411255411</v>
      </c>
      <c r="S247" s="237">
        <f t="shared" si="18"/>
        <v>213.11255411255411</v>
      </c>
      <c r="T247" s="86"/>
      <c r="U247" s="99" t="s">
        <v>109</v>
      </c>
      <c r="V247" s="5">
        <f t="shared" si="20"/>
        <v>14.172684741915727</v>
      </c>
      <c r="W247" s="5">
        <f t="shared" si="19"/>
        <v>17.643818920661477</v>
      </c>
      <c r="X247" s="5">
        <f t="shared" si="19"/>
        <v>20.055865980548578</v>
      </c>
      <c r="Y247" s="129">
        <v>19.578799710792428</v>
      </c>
      <c r="Z247" s="5">
        <f t="shared" si="19"/>
        <v>21.048163821641374</v>
      </c>
      <c r="AA247" s="5">
        <f t="shared" si="19"/>
        <v>19.321183925124107</v>
      </c>
      <c r="AB247" s="5">
        <f t="shared" si="19"/>
        <v>17.449175882600972</v>
      </c>
      <c r="AC247" s="5">
        <f t="shared" si="19"/>
        <v>10.96412783804376</v>
      </c>
      <c r="AD247" s="129">
        <v>0</v>
      </c>
      <c r="AE247" s="86"/>
      <c r="AF247" s="86"/>
      <c r="AG247" s="16"/>
      <c r="AH247" s="8"/>
      <c r="AI247"/>
      <c r="AJ247"/>
      <c r="AK247"/>
      <c r="AL247"/>
      <c r="AM247"/>
      <c r="AN247"/>
      <c r="AO247"/>
      <c r="AP247"/>
      <c r="AQ247"/>
      <c r="AR247"/>
      <c r="AS247"/>
      <c r="AT247"/>
      <c r="AU247"/>
      <c r="AV247"/>
      <c r="AW247"/>
      <c r="AX247"/>
      <c r="AY247"/>
      <c r="AZ247"/>
      <c r="BA247"/>
      <c r="BB247"/>
      <c r="BC247"/>
      <c r="BD247"/>
      <c r="BE247"/>
      <c r="BF247"/>
      <c r="BG247"/>
      <c r="BH247"/>
    </row>
    <row r="248" spans="1:60" s="104" customFormat="1" ht="13.4" hidden="1" customHeight="1" outlineLevel="2" x14ac:dyDescent="0.35">
      <c r="A248" s="102"/>
      <c r="B248" s="95"/>
      <c r="C248" s="17"/>
      <c r="D248" s="17"/>
      <c r="E248" s="17"/>
      <c r="F248" s="13"/>
      <c r="G248" s="86"/>
      <c r="H248" s="86"/>
      <c r="I248" s="99"/>
      <c r="J248" s="99" t="s">
        <v>348</v>
      </c>
      <c r="K248" s="237">
        <f t="shared" si="17"/>
        <v>178.28690476190474</v>
      </c>
      <c r="L248" s="237">
        <f t="shared" si="17"/>
        <v>178.28690476190474</v>
      </c>
      <c r="M248" s="237">
        <f t="shared" si="17"/>
        <v>178.28690476190474</v>
      </c>
      <c r="N248" s="128">
        <v>178.28690476190474</v>
      </c>
      <c r="O248" s="237">
        <f t="shared" si="18"/>
        <v>178.28690476190474</v>
      </c>
      <c r="P248" s="237">
        <f t="shared" si="18"/>
        <v>178.28690476190474</v>
      </c>
      <c r="Q248" s="237">
        <f t="shared" si="18"/>
        <v>178.28690476190474</v>
      </c>
      <c r="R248" s="237">
        <f t="shared" si="18"/>
        <v>178.28690476190474</v>
      </c>
      <c r="S248" s="237">
        <f t="shared" si="18"/>
        <v>178.28690476190474</v>
      </c>
      <c r="T248" s="86"/>
      <c r="U248" s="99" t="s">
        <v>110</v>
      </c>
      <c r="V248" s="5">
        <f t="shared" si="20"/>
        <v>27.232139049557201</v>
      </c>
      <c r="W248" s="5">
        <f t="shared" si="19"/>
        <v>33.901758132786568</v>
      </c>
      <c r="X248" s="5">
        <f t="shared" si="19"/>
        <v>38.536391734326941</v>
      </c>
      <c r="Y248" s="129">
        <v>37.619731607440002</v>
      </c>
      <c r="Z248" s="5">
        <f t="shared" si="19"/>
        <v>40.443044798251783</v>
      </c>
      <c r="AA248" s="5">
        <f t="shared" si="19"/>
        <v>37.124735138921054</v>
      </c>
      <c r="AB248" s="5">
        <f t="shared" si="19"/>
        <v>33.527760801016704</v>
      </c>
      <c r="AC248" s="5">
        <f t="shared" si="19"/>
        <v>21.067049700166404</v>
      </c>
      <c r="AD248" s="129">
        <v>0</v>
      </c>
      <c r="AE248" s="86"/>
      <c r="AF248" s="86"/>
      <c r="AG248" s="16"/>
      <c r="AH248" s="8"/>
      <c r="AI248"/>
      <c r="AJ248"/>
      <c r="AK248"/>
      <c r="AL248"/>
      <c r="AM248"/>
      <c r="AN248"/>
      <c r="AO248"/>
      <c r="AP248"/>
      <c r="AQ248"/>
      <c r="AR248"/>
      <c r="AS248"/>
      <c r="AT248"/>
      <c r="AU248"/>
      <c r="AV248"/>
      <c r="AW248"/>
      <c r="AX248"/>
      <c r="AY248"/>
      <c r="AZ248"/>
      <c r="BA248"/>
      <c r="BB248"/>
      <c r="BC248"/>
      <c r="BD248"/>
      <c r="BE248"/>
      <c r="BF248"/>
      <c r="BG248"/>
      <c r="BH248"/>
    </row>
    <row r="249" spans="1:60" s="104" customFormat="1" ht="13.4" hidden="1" customHeight="1" outlineLevel="2" x14ac:dyDescent="0.35">
      <c r="A249" s="102"/>
      <c r="B249" s="95"/>
      <c r="C249" s="17"/>
      <c r="D249" s="17"/>
      <c r="E249" s="17"/>
      <c r="F249" s="13"/>
      <c r="G249" s="86"/>
      <c r="H249" s="86"/>
      <c r="I249" s="99"/>
      <c r="J249" s="99" t="s">
        <v>349</v>
      </c>
      <c r="K249" s="237">
        <f t="shared" si="17"/>
        <v>127.52440476190478</v>
      </c>
      <c r="L249" s="237">
        <f t="shared" si="17"/>
        <v>127.52440476190478</v>
      </c>
      <c r="M249" s="237">
        <f t="shared" si="17"/>
        <v>127.52440476190478</v>
      </c>
      <c r="N249" s="128">
        <v>127.52440476190478</v>
      </c>
      <c r="O249" s="237">
        <f t="shared" si="18"/>
        <v>127.52440476190478</v>
      </c>
      <c r="P249" s="237">
        <f t="shared" si="18"/>
        <v>127.52440476190478</v>
      </c>
      <c r="Q249" s="237">
        <f t="shared" si="18"/>
        <v>127.52440476190478</v>
      </c>
      <c r="R249" s="237">
        <f t="shared" si="18"/>
        <v>127.52440476190478</v>
      </c>
      <c r="S249" s="237">
        <f t="shared" si="18"/>
        <v>127.52440476190478</v>
      </c>
      <c r="T249" s="86"/>
      <c r="U249" s="99" t="s">
        <v>111</v>
      </c>
      <c r="V249" s="5">
        <f t="shared" si="20"/>
        <v>13.464972771434757</v>
      </c>
      <c r="W249" s="5">
        <f t="shared" si="19"/>
        <v>16.762776120194662</v>
      </c>
      <c r="X249" s="5">
        <f t="shared" si="19"/>
        <v>19.054377787502265</v>
      </c>
      <c r="Y249" s="129">
        <v>18.60113378684807</v>
      </c>
      <c r="Z249" s="5">
        <f t="shared" si="19"/>
        <v>19.997125308862987</v>
      </c>
      <c r="AA249" s="5">
        <f t="shared" si="19"/>
        <v>18.356382026494806</v>
      </c>
      <c r="AB249" s="5">
        <f t="shared" si="19"/>
        <v>16.577852567927753</v>
      </c>
      <c r="AC249" s="5">
        <f t="shared" si="19"/>
        <v>10.41663492063492</v>
      </c>
      <c r="AD249" s="129">
        <v>0</v>
      </c>
      <c r="AE249" s="86"/>
      <c r="AF249" s="86"/>
      <c r="AG249" s="16"/>
      <c r="AH249" s="8"/>
      <c r="AI249"/>
      <c r="AJ249"/>
      <c r="AK249"/>
      <c r="AL249"/>
      <c r="AM249"/>
      <c r="AN249"/>
      <c r="AO249"/>
      <c r="AP249"/>
      <c r="AQ249"/>
      <c r="AR249"/>
      <c r="AS249"/>
      <c r="AT249"/>
      <c r="AU249"/>
      <c r="AV249"/>
      <c r="AW249"/>
      <c r="AX249"/>
      <c r="AY249"/>
      <c r="AZ249"/>
      <c r="BA249"/>
      <c r="BB249"/>
      <c r="BC249"/>
      <c r="BD249"/>
      <c r="BE249"/>
      <c r="BF249"/>
      <c r="BG249"/>
      <c r="BH249"/>
    </row>
    <row r="250" spans="1:60" s="104" customFormat="1" ht="13.4" hidden="1" customHeight="1" outlineLevel="2" x14ac:dyDescent="0.35">
      <c r="A250" s="102"/>
      <c r="B250" s="95"/>
      <c r="C250" s="17"/>
      <c r="D250" s="17"/>
      <c r="E250" s="17"/>
      <c r="F250" s="13"/>
      <c r="G250" s="86"/>
      <c r="H250" s="86"/>
      <c r="I250" s="99"/>
      <c r="J250" s="99" t="s">
        <v>350</v>
      </c>
      <c r="K250" s="237">
        <f t="shared" ref="K250:M313" si="21">$N250</f>
        <v>0</v>
      </c>
      <c r="L250" s="237">
        <f t="shared" si="21"/>
        <v>0</v>
      </c>
      <c r="M250" s="237">
        <f t="shared" si="21"/>
        <v>0</v>
      </c>
      <c r="N250" s="128">
        <v>0</v>
      </c>
      <c r="O250" s="237">
        <f t="shared" ref="O250:S300" si="22">$N250</f>
        <v>0</v>
      </c>
      <c r="P250" s="237">
        <f t="shared" si="22"/>
        <v>0</v>
      </c>
      <c r="Q250" s="237">
        <f t="shared" si="22"/>
        <v>0</v>
      </c>
      <c r="R250" s="237">
        <f t="shared" si="22"/>
        <v>0</v>
      </c>
      <c r="S250" s="237">
        <f t="shared" si="22"/>
        <v>0</v>
      </c>
      <c r="T250" s="86"/>
      <c r="U250" s="99" t="s">
        <v>112</v>
      </c>
      <c r="V250" s="5">
        <f t="shared" si="20"/>
        <v>0</v>
      </c>
      <c r="W250" s="5">
        <f t="shared" si="20"/>
        <v>0</v>
      </c>
      <c r="X250" s="5">
        <f t="shared" si="20"/>
        <v>0</v>
      </c>
      <c r="Y250" s="129">
        <v>0</v>
      </c>
      <c r="Z250" s="5">
        <f t="shared" ref="Z250:AC313" si="23">Z$229*$Y250</f>
        <v>0</v>
      </c>
      <c r="AA250" s="5">
        <f t="shared" si="23"/>
        <v>0</v>
      </c>
      <c r="AB250" s="5">
        <f t="shared" si="23"/>
        <v>0</v>
      </c>
      <c r="AC250" s="5">
        <f t="shared" si="23"/>
        <v>0</v>
      </c>
      <c r="AD250" s="129">
        <v>0</v>
      </c>
      <c r="AE250" s="86"/>
      <c r="AF250" s="86"/>
      <c r="AG250" s="16"/>
      <c r="AH250" s="8"/>
      <c r="AI250"/>
      <c r="AJ250"/>
      <c r="AK250"/>
      <c r="AL250"/>
      <c r="AM250"/>
      <c r="AN250"/>
      <c r="AO250"/>
      <c r="AP250"/>
      <c r="AQ250"/>
      <c r="AR250"/>
      <c r="AS250"/>
      <c r="AT250"/>
      <c r="AU250"/>
      <c r="AV250"/>
      <c r="AW250"/>
      <c r="AX250"/>
      <c r="AY250"/>
      <c r="AZ250"/>
      <c r="BA250"/>
      <c r="BB250"/>
      <c r="BC250"/>
      <c r="BD250"/>
      <c r="BE250"/>
      <c r="BF250"/>
      <c r="BG250"/>
      <c r="BH250"/>
    </row>
    <row r="251" spans="1:60" s="104" customFormat="1" ht="13.4" hidden="1" customHeight="1" outlineLevel="2" x14ac:dyDescent="0.35">
      <c r="A251" s="102"/>
      <c r="B251" s="95"/>
      <c r="C251" s="17"/>
      <c r="D251" s="17"/>
      <c r="E251" s="17"/>
      <c r="F251" s="13"/>
      <c r="G251" s="86"/>
      <c r="H251" s="86"/>
      <c r="I251" s="99"/>
      <c r="J251" s="99" t="s">
        <v>351</v>
      </c>
      <c r="K251" s="237">
        <f t="shared" si="21"/>
        <v>0</v>
      </c>
      <c r="L251" s="237">
        <f t="shared" si="21"/>
        <v>0</v>
      </c>
      <c r="M251" s="237">
        <f t="shared" si="21"/>
        <v>0</v>
      </c>
      <c r="N251" s="128">
        <v>0</v>
      </c>
      <c r="O251" s="237">
        <f t="shared" si="22"/>
        <v>0</v>
      </c>
      <c r="P251" s="237">
        <f t="shared" si="22"/>
        <v>0</v>
      </c>
      <c r="Q251" s="237">
        <f t="shared" si="22"/>
        <v>0</v>
      </c>
      <c r="R251" s="237">
        <f t="shared" si="22"/>
        <v>0</v>
      </c>
      <c r="S251" s="237">
        <f t="shared" si="22"/>
        <v>0</v>
      </c>
      <c r="T251" s="86"/>
      <c r="U251" s="99" t="s">
        <v>113</v>
      </c>
      <c r="V251" s="5">
        <f t="shared" si="20"/>
        <v>0</v>
      </c>
      <c r="W251" s="5">
        <f t="shared" si="20"/>
        <v>0</v>
      </c>
      <c r="X251" s="5">
        <f t="shared" si="20"/>
        <v>0</v>
      </c>
      <c r="Y251" s="129">
        <v>0</v>
      </c>
      <c r="Z251" s="5">
        <f t="shared" si="23"/>
        <v>0</v>
      </c>
      <c r="AA251" s="5">
        <f t="shared" si="23"/>
        <v>0</v>
      </c>
      <c r="AB251" s="5">
        <f t="shared" si="23"/>
        <v>0</v>
      </c>
      <c r="AC251" s="5">
        <f t="shared" si="23"/>
        <v>0</v>
      </c>
      <c r="AD251" s="129">
        <v>0</v>
      </c>
      <c r="AE251" s="86"/>
      <c r="AF251" s="86"/>
      <c r="AG251" s="16"/>
      <c r="AH251" s="8"/>
      <c r="AI251"/>
      <c r="AJ251"/>
      <c r="AK251"/>
      <c r="AL251"/>
      <c r="AM251"/>
      <c r="AN251"/>
      <c r="AO251"/>
      <c r="AP251"/>
      <c r="AQ251"/>
      <c r="AR251"/>
      <c r="AS251"/>
      <c r="AT251"/>
      <c r="AU251"/>
      <c r="AV251"/>
      <c r="AW251"/>
      <c r="AX251"/>
      <c r="AY251"/>
      <c r="AZ251"/>
      <c r="BA251"/>
      <c r="BB251"/>
      <c r="BC251"/>
      <c r="BD251"/>
      <c r="BE251"/>
      <c r="BF251"/>
      <c r="BG251"/>
      <c r="BH251"/>
    </row>
    <row r="252" spans="1:60" s="104" customFormat="1" ht="13.4" hidden="1" customHeight="1" outlineLevel="2" x14ac:dyDescent="0.35">
      <c r="A252" s="102"/>
      <c r="B252" s="95"/>
      <c r="C252" s="17"/>
      <c r="D252" s="17"/>
      <c r="E252" s="17"/>
      <c r="F252" s="13"/>
      <c r="G252" s="86"/>
      <c r="H252" s="86"/>
      <c r="I252" s="99"/>
      <c r="J252" s="99" t="s">
        <v>352</v>
      </c>
      <c r="K252" s="237">
        <f t="shared" si="21"/>
        <v>0</v>
      </c>
      <c r="L252" s="237">
        <f t="shared" si="21"/>
        <v>0</v>
      </c>
      <c r="M252" s="237">
        <f t="shared" si="21"/>
        <v>0</v>
      </c>
      <c r="N252" s="128">
        <v>0</v>
      </c>
      <c r="O252" s="237">
        <f t="shared" si="22"/>
        <v>0</v>
      </c>
      <c r="P252" s="237">
        <f t="shared" si="22"/>
        <v>0</v>
      </c>
      <c r="Q252" s="237">
        <f t="shared" si="22"/>
        <v>0</v>
      </c>
      <c r="R252" s="237">
        <f t="shared" si="22"/>
        <v>0</v>
      </c>
      <c r="S252" s="237">
        <f t="shared" si="22"/>
        <v>0</v>
      </c>
      <c r="T252" s="86"/>
      <c r="U252" s="99" t="s">
        <v>114</v>
      </c>
      <c r="V252" s="5">
        <f t="shared" si="20"/>
        <v>0</v>
      </c>
      <c r="W252" s="5">
        <f t="shared" si="20"/>
        <v>0</v>
      </c>
      <c r="X252" s="5">
        <f t="shared" si="20"/>
        <v>0</v>
      </c>
      <c r="Y252" s="129">
        <v>0</v>
      </c>
      <c r="Z252" s="5">
        <f t="shared" si="23"/>
        <v>0</v>
      </c>
      <c r="AA252" s="5">
        <f t="shared" si="23"/>
        <v>0</v>
      </c>
      <c r="AB252" s="5">
        <f t="shared" si="23"/>
        <v>0</v>
      </c>
      <c r="AC252" s="5">
        <f t="shared" si="23"/>
        <v>0</v>
      </c>
      <c r="AD252" s="129">
        <v>0</v>
      </c>
      <c r="AE252" s="86"/>
      <c r="AF252" s="86"/>
      <c r="AG252" s="16"/>
      <c r="AH252" s="8"/>
      <c r="AI252"/>
      <c r="AJ252"/>
      <c r="AK252"/>
      <c r="AL252"/>
      <c r="AM252"/>
      <c r="AN252"/>
      <c r="AO252"/>
      <c r="AP252"/>
      <c r="AQ252"/>
      <c r="AR252"/>
      <c r="AS252"/>
      <c r="AT252"/>
      <c r="AU252"/>
      <c r="AV252"/>
      <c r="AW252"/>
      <c r="AX252"/>
      <c r="AY252"/>
      <c r="AZ252"/>
      <c r="BA252"/>
      <c r="BB252"/>
      <c r="BC252"/>
      <c r="BD252"/>
      <c r="BE252"/>
      <c r="BF252"/>
      <c r="BG252"/>
      <c r="BH252"/>
    </row>
    <row r="253" spans="1:60" s="104" customFormat="1" ht="13.4" hidden="1" customHeight="1" outlineLevel="2" x14ac:dyDescent="0.35">
      <c r="A253" s="102"/>
      <c r="B253" s="95"/>
      <c r="C253" s="17"/>
      <c r="D253" s="17"/>
      <c r="E253" s="17"/>
      <c r="F253" s="13"/>
      <c r="G253" s="86"/>
      <c r="H253" s="86"/>
      <c r="I253" s="99"/>
      <c r="J253" s="99" t="s">
        <v>353</v>
      </c>
      <c r="K253" s="237">
        <f t="shared" si="21"/>
        <v>0</v>
      </c>
      <c r="L253" s="237">
        <f t="shared" si="21"/>
        <v>0</v>
      </c>
      <c r="M253" s="237">
        <f t="shared" si="21"/>
        <v>0</v>
      </c>
      <c r="N253" s="128">
        <v>0</v>
      </c>
      <c r="O253" s="237">
        <f t="shared" si="22"/>
        <v>0</v>
      </c>
      <c r="P253" s="237">
        <f t="shared" si="22"/>
        <v>0</v>
      </c>
      <c r="Q253" s="237">
        <f t="shared" si="22"/>
        <v>0</v>
      </c>
      <c r="R253" s="237">
        <f t="shared" si="22"/>
        <v>0</v>
      </c>
      <c r="S253" s="237">
        <f t="shared" si="22"/>
        <v>0</v>
      </c>
      <c r="T253" s="86"/>
      <c r="U253" s="99" t="s">
        <v>115</v>
      </c>
      <c r="V253" s="5">
        <f t="shared" si="20"/>
        <v>0</v>
      </c>
      <c r="W253" s="5">
        <f t="shared" si="20"/>
        <v>0</v>
      </c>
      <c r="X253" s="5">
        <f t="shared" si="20"/>
        <v>0</v>
      </c>
      <c r="Y253" s="129">
        <v>0</v>
      </c>
      <c r="Z253" s="5">
        <f t="shared" si="23"/>
        <v>0</v>
      </c>
      <c r="AA253" s="5">
        <f t="shared" si="23"/>
        <v>0</v>
      </c>
      <c r="AB253" s="5">
        <f t="shared" si="23"/>
        <v>0</v>
      </c>
      <c r="AC253" s="5">
        <f t="shared" si="23"/>
        <v>0</v>
      </c>
      <c r="AD253" s="129">
        <v>0</v>
      </c>
      <c r="AE253" s="86"/>
      <c r="AF253" s="86"/>
      <c r="AG253" s="16"/>
      <c r="AH253" s="8"/>
      <c r="AI253"/>
      <c r="AJ253"/>
      <c r="AK253"/>
      <c r="AL253"/>
      <c r="AM253"/>
      <c r="AN253"/>
      <c r="AO253"/>
      <c r="AP253"/>
      <c r="AQ253"/>
      <c r="AR253"/>
      <c r="AS253"/>
      <c r="AT253"/>
      <c r="AU253"/>
      <c r="AV253"/>
      <c r="AW253"/>
      <c r="AX253"/>
      <c r="AY253"/>
      <c r="AZ253"/>
      <c r="BA253"/>
      <c r="BB253"/>
      <c r="BC253"/>
      <c r="BD253"/>
      <c r="BE253"/>
      <c r="BF253"/>
      <c r="BG253"/>
      <c r="BH253"/>
    </row>
    <row r="254" spans="1:60" s="104" customFormat="1" ht="13.4" hidden="1" customHeight="1" outlineLevel="2" x14ac:dyDescent="0.35">
      <c r="A254" s="102"/>
      <c r="B254" s="95"/>
      <c r="C254" s="17"/>
      <c r="D254" s="17"/>
      <c r="E254" s="17"/>
      <c r="F254" s="13"/>
      <c r="G254" s="86"/>
      <c r="H254" s="86"/>
      <c r="I254" s="99" t="s">
        <v>749</v>
      </c>
      <c r="J254" s="99" t="s">
        <v>344</v>
      </c>
      <c r="K254" s="237">
        <f t="shared" si="21"/>
        <v>0</v>
      </c>
      <c r="L254" s="237">
        <f t="shared" si="21"/>
        <v>0</v>
      </c>
      <c r="M254" s="237">
        <f t="shared" si="21"/>
        <v>0</v>
      </c>
      <c r="N254" s="128">
        <v>0</v>
      </c>
      <c r="O254" s="237">
        <f t="shared" si="22"/>
        <v>0</v>
      </c>
      <c r="P254" s="237">
        <f t="shared" si="22"/>
        <v>0</v>
      </c>
      <c r="Q254" s="237">
        <f t="shared" si="22"/>
        <v>0</v>
      </c>
      <c r="R254" s="237">
        <f t="shared" si="22"/>
        <v>0</v>
      </c>
      <c r="S254" s="237">
        <f t="shared" si="22"/>
        <v>0</v>
      </c>
      <c r="T254" s="86"/>
      <c r="U254" s="99" t="s">
        <v>342</v>
      </c>
      <c r="V254" s="5">
        <f t="shared" si="20"/>
        <v>0</v>
      </c>
      <c r="W254" s="5">
        <f t="shared" si="20"/>
        <v>0</v>
      </c>
      <c r="X254" s="5">
        <f t="shared" si="20"/>
        <v>0</v>
      </c>
      <c r="Y254" s="129">
        <v>0</v>
      </c>
      <c r="Z254" s="5">
        <f t="shared" si="23"/>
        <v>0</v>
      </c>
      <c r="AA254" s="5">
        <f t="shared" si="23"/>
        <v>0</v>
      </c>
      <c r="AB254" s="5">
        <f t="shared" si="23"/>
        <v>0</v>
      </c>
      <c r="AC254" s="5">
        <f t="shared" si="23"/>
        <v>0</v>
      </c>
      <c r="AD254" s="129">
        <v>0</v>
      </c>
      <c r="AE254" s="86"/>
      <c r="AF254" s="86"/>
      <c r="AG254" s="16"/>
      <c r="AH254" s="8"/>
      <c r="AI254"/>
      <c r="AJ254"/>
      <c r="AK254"/>
      <c r="AL254"/>
      <c r="AM254"/>
      <c r="AN254"/>
      <c r="AO254"/>
      <c r="AP254"/>
      <c r="AQ254"/>
      <c r="AR254"/>
      <c r="AS254"/>
      <c r="AT254"/>
      <c r="AU254"/>
      <c r="AV254"/>
      <c r="AW254"/>
      <c r="AX254"/>
      <c r="AY254"/>
      <c r="AZ254"/>
      <c r="BA254"/>
      <c r="BB254"/>
      <c r="BC254"/>
      <c r="BD254"/>
      <c r="BE254"/>
      <c r="BF254"/>
      <c r="BG254"/>
      <c r="BH254"/>
    </row>
    <row r="255" spans="1:60" s="104" customFormat="1" ht="13.4" hidden="1" customHeight="1" outlineLevel="2" x14ac:dyDescent="0.35">
      <c r="A255" s="102"/>
      <c r="B255" s="95"/>
      <c r="C255" s="17"/>
      <c r="D255" s="17"/>
      <c r="E255" s="17"/>
      <c r="F255" s="13"/>
      <c r="G255" s="86"/>
      <c r="H255" s="86"/>
      <c r="I255" s="99"/>
      <c r="J255" s="99" t="s">
        <v>345</v>
      </c>
      <c r="K255" s="237">
        <f t="shared" si="21"/>
        <v>38.026006493506493</v>
      </c>
      <c r="L255" s="237">
        <f t="shared" si="21"/>
        <v>38.026006493506493</v>
      </c>
      <c r="M255" s="237">
        <f t="shared" si="21"/>
        <v>38.026006493506493</v>
      </c>
      <c r="N255" s="128">
        <v>38.026006493506493</v>
      </c>
      <c r="O255" s="237">
        <f t="shared" si="22"/>
        <v>38.026006493506493</v>
      </c>
      <c r="P255" s="237">
        <f t="shared" si="22"/>
        <v>38.026006493506493</v>
      </c>
      <c r="Q255" s="237">
        <f t="shared" si="22"/>
        <v>38.026006493506493</v>
      </c>
      <c r="R255" s="237">
        <f t="shared" si="22"/>
        <v>38.026006493506493</v>
      </c>
      <c r="S255" s="237">
        <f t="shared" si="22"/>
        <v>38.026006493506493</v>
      </c>
      <c r="T255" s="86"/>
      <c r="U255" s="99" t="s">
        <v>107</v>
      </c>
      <c r="V255" s="5">
        <f t="shared" si="20"/>
        <v>3.957298878161938</v>
      </c>
      <c r="W255" s="5">
        <f t="shared" si="20"/>
        <v>4.9265094153070255</v>
      </c>
      <c r="X255" s="5">
        <f t="shared" si="20"/>
        <v>5.6000015092879991</v>
      </c>
      <c r="Y255" s="129">
        <v>5.466795003358218</v>
      </c>
      <c r="Z255" s="5">
        <f t="shared" si="23"/>
        <v>5.8770710416219449</v>
      </c>
      <c r="AA255" s="5">
        <f t="shared" si="23"/>
        <v>5.3948634901561361</v>
      </c>
      <c r="AB255" s="5">
        <f t="shared" si="23"/>
        <v>4.8721611608876749</v>
      </c>
      <c r="AC255" s="5">
        <f t="shared" si="23"/>
        <v>3.0614052018806022</v>
      </c>
      <c r="AD255" s="129">
        <v>0</v>
      </c>
      <c r="AE255" s="86"/>
      <c r="AF255" s="86"/>
      <c r="AG255" s="16"/>
      <c r="AH255" s="8"/>
      <c r="AI255"/>
      <c r="AJ255"/>
      <c r="AK255"/>
      <c r="AL255"/>
      <c r="AM255"/>
      <c r="AN255"/>
      <c r="AO255"/>
      <c r="AP255"/>
      <c r="AQ255"/>
      <c r="AR255"/>
      <c r="AS255"/>
      <c r="AT255"/>
      <c r="AU255"/>
      <c r="AV255"/>
      <c r="AW255"/>
      <c r="AX255"/>
      <c r="AY255"/>
      <c r="AZ255"/>
      <c r="BA255"/>
      <c r="BB255"/>
      <c r="BC255"/>
      <c r="BD255"/>
      <c r="BE255"/>
      <c r="BF255"/>
      <c r="BG255"/>
      <c r="BH255"/>
    </row>
    <row r="256" spans="1:60" s="104" customFormat="1" ht="13.4" hidden="1" customHeight="1" outlineLevel="2" x14ac:dyDescent="0.35">
      <c r="A256" s="102"/>
      <c r="B256" s="95"/>
      <c r="C256" s="17"/>
      <c r="D256" s="17"/>
      <c r="E256" s="17"/>
      <c r="F256" s="13"/>
      <c r="G256" s="86"/>
      <c r="H256" s="86"/>
      <c r="I256" s="99"/>
      <c r="J256" s="99" t="s">
        <v>346</v>
      </c>
      <c r="K256" s="237">
        <f t="shared" si="21"/>
        <v>312.07827922077922</v>
      </c>
      <c r="L256" s="237">
        <f t="shared" si="21"/>
        <v>312.07827922077922</v>
      </c>
      <c r="M256" s="237">
        <f t="shared" si="21"/>
        <v>312.07827922077922</v>
      </c>
      <c r="N256" s="128">
        <v>312.07827922077922</v>
      </c>
      <c r="O256" s="237">
        <f t="shared" si="22"/>
        <v>312.07827922077922</v>
      </c>
      <c r="P256" s="237">
        <f t="shared" si="22"/>
        <v>312.07827922077922</v>
      </c>
      <c r="Q256" s="237">
        <f t="shared" si="22"/>
        <v>312.07827922077922</v>
      </c>
      <c r="R256" s="237">
        <f t="shared" si="22"/>
        <v>312.07827922077922</v>
      </c>
      <c r="S256" s="237">
        <f t="shared" si="22"/>
        <v>312.07827922077922</v>
      </c>
      <c r="T256" s="86"/>
      <c r="U256" s="99" t="s">
        <v>108</v>
      </c>
      <c r="V256" s="5">
        <f t="shared" si="20"/>
        <v>9.9613705289391543</v>
      </c>
      <c r="W256" s="5">
        <f t="shared" si="20"/>
        <v>12.401081447498507</v>
      </c>
      <c r="X256" s="5">
        <f t="shared" si="20"/>
        <v>14.096405582220347</v>
      </c>
      <c r="Y256" s="129">
        <v>13.761096220131376</v>
      </c>
      <c r="Z256" s="5">
        <f t="shared" si="23"/>
        <v>14.79384905536541</v>
      </c>
      <c r="AA256" s="5">
        <f t="shared" si="23"/>
        <v>13.580029164603332</v>
      </c>
      <c r="AB256" s="5">
        <f t="shared" si="23"/>
        <v>12.264275227766209</v>
      </c>
      <c r="AC256" s="5">
        <f t="shared" si="23"/>
        <v>7.7062138832735716</v>
      </c>
      <c r="AD256" s="129">
        <v>0</v>
      </c>
      <c r="AE256" s="86"/>
      <c r="AF256" s="86"/>
      <c r="AG256" s="16"/>
      <c r="AH256" s="8"/>
      <c r="AI256"/>
      <c r="AJ256"/>
      <c r="AK256"/>
      <c r="AL256"/>
      <c r="AM256"/>
      <c r="AN256"/>
      <c r="AO256"/>
      <c r="AP256"/>
      <c r="AQ256"/>
      <c r="AR256"/>
      <c r="AS256"/>
      <c r="AT256"/>
      <c r="AU256"/>
      <c r="AV256"/>
      <c r="AW256"/>
      <c r="AX256"/>
      <c r="AY256"/>
      <c r="AZ256"/>
      <c r="BA256"/>
      <c r="BB256"/>
      <c r="BC256"/>
      <c r="BD256"/>
      <c r="BE256"/>
      <c r="BF256"/>
      <c r="BG256"/>
      <c r="BH256"/>
    </row>
    <row r="257" spans="1:60" s="104" customFormat="1" ht="13.4" hidden="1" customHeight="1" outlineLevel="2" x14ac:dyDescent="0.35">
      <c r="A257" s="102"/>
      <c r="B257" s="95"/>
      <c r="C257" s="17"/>
      <c r="D257" s="17"/>
      <c r="E257" s="17"/>
      <c r="F257" s="13"/>
      <c r="G257" s="86"/>
      <c r="H257" s="86"/>
      <c r="I257" s="99"/>
      <c r="J257" s="99" t="s">
        <v>347</v>
      </c>
      <c r="K257" s="237">
        <f t="shared" si="21"/>
        <v>213.11255411255411</v>
      </c>
      <c r="L257" s="237">
        <f t="shared" si="21"/>
        <v>213.11255411255411</v>
      </c>
      <c r="M257" s="237">
        <f t="shared" si="21"/>
        <v>213.11255411255411</v>
      </c>
      <c r="N257" s="128">
        <v>213.11255411255411</v>
      </c>
      <c r="O257" s="237">
        <f t="shared" si="22"/>
        <v>213.11255411255411</v>
      </c>
      <c r="P257" s="237">
        <f t="shared" si="22"/>
        <v>213.11255411255411</v>
      </c>
      <c r="Q257" s="237">
        <f t="shared" si="22"/>
        <v>213.11255411255411</v>
      </c>
      <c r="R257" s="237">
        <f t="shared" si="22"/>
        <v>213.11255411255411</v>
      </c>
      <c r="S257" s="237">
        <f t="shared" si="22"/>
        <v>213.11255411255411</v>
      </c>
      <c r="T257" s="86"/>
      <c r="U257" s="99" t="s">
        <v>109</v>
      </c>
      <c r="V257" s="5">
        <f t="shared" si="20"/>
        <v>14.172684741915727</v>
      </c>
      <c r="W257" s="5">
        <f t="shared" si="20"/>
        <v>17.643818920661477</v>
      </c>
      <c r="X257" s="5">
        <f t="shared" si="20"/>
        <v>20.055865980548578</v>
      </c>
      <c r="Y257" s="129">
        <v>19.578799710792428</v>
      </c>
      <c r="Z257" s="5">
        <f t="shared" si="23"/>
        <v>21.048163821641374</v>
      </c>
      <c r="AA257" s="5">
        <f t="shared" si="23"/>
        <v>19.321183925124107</v>
      </c>
      <c r="AB257" s="5">
        <f t="shared" si="23"/>
        <v>17.449175882600972</v>
      </c>
      <c r="AC257" s="5">
        <f t="shared" si="23"/>
        <v>10.96412783804376</v>
      </c>
      <c r="AD257" s="129">
        <v>0</v>
      </c>
      <c r="AE257" s="86"/>
      <c r="AF257" s="86"/>
      <c r="AG257" s="16"/>
      <c r="AH257" s="8"/>
      <c r="AI257"/>
      <c r="AJ257"/>
      <c r="AK257"/>
      <c r="AL257"/>
      <c r="AM257"/>
      <c r="AN257"/>
      <c r="AO257"/>
      <c r="AP257"/>
      <c r="AQ257"/>
      <c r="AR257"/>
      <c r="AS257"/>
      <c r="AT257"/>
      <c r="AU257"/>
      <c r="AV257"/>
      <c r="AW257"/>
      <c r="AX257"/>
      <c r="AY257"/>
      <c r="AZ257"/>
      <c r="BA257"/>
      <c r="BB257"/>
      <c r="BC257"/>
      <c r="BD257"/>
      <c r="BE257"/>
      <c r="BF257"/>
      <c r="BG257"/>
      <c r="BH257"/>
    </row>
    <row r="258" spans="1:60" s="104" customFormat="1" ht="13.4" hidden="1" customHeight="1" outlineLevel="2" x14ac:dyDescent="0.35">
      <c r="A258" s="102"/>
      <c r="B258" s="95"/>
      <c r="C258" s="17"/>
      <c r="D258" s="17"/>
      <c r="E258" s="17"/>
      <c r="F258" s="13"/>
      <c r="G258" s="86"/>
      <c r="H258" s="86"/>
      <c r="I258" s="99"/>
      <c r="J258" s="99" t="s">
        <v>348</v>
      </c>
      <c r="K258" s="237">
        <f t="shared" si="21"/>
        <v>178.79892857142858</v>
      </c>
      <c r="L258" s="237">
        <f t="shared" si="21"/>
        <v>178.79892857142858</v>
      </c>
      <c r="M258" s="237">
        <f t="shared" si="21"/>
        <v>178.79892857142858</v>
      </c>
      <c r="N258" s="128">
        <v>178.79892857142858</v>
      </c>
      <c r="O258" s="237">
        <f t="shared" si="22"/>
        <v>178.79892857142858</v>
      </c>
      <c r="P258" s="237">
        <f t="shared" si="22"/>
        <v>178.79892857142858</v>
      </c>
      <c r="Q258" s="237">
        <f t="shared" si="22"/>
        <v>178.79892857142858</v>
      </c>
      <c r="R258" s="237">
        <f t="shared" si="22"/>
        <v>178.79892857142858</v>
      </c>
      <c r="S258" s="237">
        <f t="shared" si="22"/>
        <v>178.79892857142858</v>
      </c>
      <c r="T258" s="86"/>
      <c r="U258" s="99" t="s">
        <v>110</v>
      </c>
      <c r="V258" s="5">
        <f t="shared" si="20"/>
        <v>22.435061904654361</v>
      </c>
      <c r="W258" s="5">
        <f t="shared" si="20"/>
        <v>27.929794314047964</v>
      </c>
      <c r="X258" s="5">
        <f t="shared" si="20"/>
        <v>31.74801408616095</v>
      </c>
      <c r="Y258" s="129">
        <v>30.99282821351202</v>
      </c>
      <c r="Z258" s="5">
        <f t="shared" si="23"/>
        <v>33.318800701270725</v>
      </c>
      <c r="AA258" s="5">
        <f t="shared" si="23"/>
        <v>30.585027842281598</v>
      </c>
      <c r="AB258" s="5">
        <f t="shared" si="23"/>
        <v>27.621678478007205</v>
      </c>
      <c r="AC258" s="5">
        <f t="shared" si="23"/>
        <v>17.355983799566733</v>
      </c>
      <c r="AD258" s="129">
        <v>0</v>
      </c>
      <c r="AE258" s="86"/>
      <c r="AF258" s="86"/>
      <c r="AG258" s="16"/>
      <c r="AH258" s="8"/>
      <c r="AI258"/>
      <c r="AJ258"/>
      <c r="AK258"/>
      <c r="AL258"/>
      <c r="AM258"/>
      <c r="AN258"/>
      <c r="AO258"/>
      <c r="AP258"/>
      <c r="AQ258"/>
      <c r="AR258"/>
      <c r="AS258"/>
      <c r="AT258"/>
      <c r="AU258"/>
      <c r="AV258"/>
      <c r="AW258"/>
      <c r="AX258"/>
      <c r="AY258"/>
      <c r="AZ258"/>
      <c r="BA258"/>
      <c r="BB258"/>
      <c r="BC258"/>
      <c r="BD258"/>
      <c r="BE258"/>
      <c r="BF258"/>
      <c r="BG258"/>
      <c r="BH258"/>
    </row>
    <row r="259" spans="1:60" s="104" customFormat="1" ht="13.4" hidden="1" customHeight="1" outlineLevel="2" x14ac:dyDescent="0.35">
      <c r="A259" s="102"/>
      <c r="B259" s="95"/>
      <c r="C259" s="17"/>
      <c r="D259" s="17"/>
      <c r="E259" s="17"/>
      <c r="F259" s="13"/>
      <c r="G259" s="86"/>
      <c r="H259" s="86"/>
      <c r="I259" s="99"/>
      <c r="J259" s="99" t="s">
        <v>349</v>
      </c>
      <c r="K259" s="237">
        <f t="shared" si="21"/>
        <v>126.00607142857145</v>
      </c>
      <c r="L259" s="237">
        <f t="shared" si="21"/>
        <v>126.00607142857145</v>
      </c>
      <c r="M259" s="237">
        <f t="shared" si="21"/>
        <v>126.00607142857145</v>
      </c>
      <c r="N259" s="128">
        <v>126.00607142857145</v>
      </c>
      <c r="O259" s="237">
        <f t="shared" si="22"/>
        <v>126.00607142857145</v>
      </c>
      <c r="P259" s="237">
        <f t="shared" si="22"/>
        <v>126.00607142857145</v>
      </c>
      <c r="Q259" s="237">
        <f t="shared" si="22"/>
        <v>126.00607142857145</v>
      </c>
      <c r="R259" s="237">
        <f t="shared" si="22"/>
        <v>126.00607142857145</v>
      </c>
      <c r="S259" s="237">
        <f t="shared" si="22"/>
        <v>126.00607142857145</v>
      </c>
      <c r="T259" s="86"/>
      <c r="U259" s="99" t="s">
        <v>111</v>
      </c>
      <c r="V259" s="5">
        <f t="shared" si="20"/>
        <v>9.8172292304836173</v>
      </c>
      <c r="W259" s="5">
        <f t="shared" si="20"/>
        <v>12.22163746668258</v>
      </c>
      <c r="X259" s="5">
        <f t="shared" si="20"/>
        <v>13.89243021575102</v>
      </c>
      <c r="Y259" s="129">
        <v>13.561972789115648</v>
      </c>
      <c r="Z259" s="5">
        <f t="shared" si="23"/>
        <v>14.579781663152595</v>
      </c>
      <c r="AA259" s="5">
        <f t="shared" si="23"/>
        <v>13.383525778732547</v>
      </c>
      <c r="AB259" s="5">
        <f t="shared" si="23"/>
        <v>12.086810836615349</v>
      </c>
      <c r="AC259" s="5">
        <f t="shared" si="23"/>
        <v>7.5947047619047634</v>
      </c>
      <c r="AD259" s="129">
        <v>0</v>
      </c>
      <c r="AE259" s="86"/>
      <c r="AF259" s="86"/>
      <c r="AG259" s="16"/>
      <c r="AH259" s="8"/>
      <c r="AI259"/>
      <c r="AJ259"/>
      <c r="AK259"/>
      <c r="AL259"/>
      <c r="AM259"/>
      <c r="AN259"/>
      <c r="AO259"/>
      <c r="AP259"/>
      <c r="AQ259"/>
      <c r="AR259"/>
      <c r="AS259"/>
      <c r="AT259"/>
      <c r="AU259"/>
      <c r="AV259"/>
      <c r="AW259"/>
      <c r="AX259"/>
      <c r="AY259"/>
      <c r="AZ259"/>
      <c r="BA259"/>
      <c r="BB259"/>
      <c r="BC259"/>
      <c r="BD259"/>
      <c r="BE259"/>
      <c r="BF259"/>
      <c r="BG259"/>
      <c r="BH259"/>
    </row>
    <row r="260" spans="1:60" s="104" customFormat="1" ht="13.4" hidden="1" customHeight="1" outlineLevel="2" x14ac:dyDescent="0.35">
      <c r="A260" s="102"/>
      <c r="B260" s="95"/>
      <c r="C260" s="17"/>
      <c r="D260" s="17"/>
      <c r="E260" s="17"/>
      <c r="F260" s="13"/>
      <c r="G260" s="86"/>
      <c r="H260" s="86"/>
      <c r="I260" s="99"/>
      <c r="J260" s="99" t="s">
        <v>350</v>
      </c>
      <c r="K260" s="237">
        <f t="shared" si="21"/>
        <v>5.5172413793103453E-3</v>
      </c>
      <c r="L260" s="237">
        <f t="shared" si="21"/>
        <v>5.5172413793103453E-3</v>
      </c>
      <c r="M260" s="237">
        <f t="shared" si="21"/>
        <v>5.5172413793103453E-3</v>
      </c>
      <c r="N260" s="128">
        <v>5.5172413793103453E-3</v>
      </c>
      <c r="O260" s="237">
        <f t="shared" si="22"/>
        <v>5.5172413793103453E-3</v>
      </c>
      <c r="P260" s="237">
        <f t="shared" si="22"/>
        <v>5.5172413793103453E-3</v>
      </c>
      <c r="Q260" s="237">
        <f t="shared" si="22"/>
        <v>5.5172413793103453E-3</v>
      </c>
      <c r="R260" s="237">
        <f t="shared" si="22"/>
        <v>5.5172413793103453E-3</v>
      </c>
      <c r="S260" s="237">
        <f t="shared" si="22"/>
        <v>5.5172413793103453E-3</v>
      </c>
      <c r="T260" s="86"/>
      <c r="U260" s="99" t="s">
        <v>112</v>
      </c>
      <c r="V260" s="5">
        <f t="shared" si="20"/>
        <v>3.9938159575183168E-3</v>
      </c>
      <c r="W260" s="5">
        <f t="shared" si="20"/>
        <v>4.9719701552732405E-3</v>
      </c>
      <c r="X260" s="5">
        <f t="shared" si="20"/>
        <v>5.6516770854338916E-3</v>
      </c>
      <c r="Y260" s="129">
        <v>5.5172413793103453E-3</v>
      </c>
      <c r="Z260" s="5">
        <f t="shared" si="23"/>
        <v>5.9313033541708686E-3</v>
      </c>
      <c r="AA260" s="5">
        <f t="shared" si="23"/>
        <v>5.4446460980036296E-3</v>
      </c>
      <c r="AB260" s="5">
        <f t="shared" si="23"/>
        <v>4.9171203871748344E-3</v>
      </c>
      <c r="AC260" s="5">
        <f t="shared" si="23"/>
        <v>3.0896551724137935E-3</v>
      </c>
      <c r="AD260" s="129">
        <v>0</v>
      </c>
      <c r="AE260" s="86"/>
      <c r="AF260" s="86"/>
      <c r="AG260" s="16"/>
      <c r="AH260" s="8"/>
      <c r="AI260"/>
      <c r="AJ260"/>
      <c r="AK260"/>
      <c r="AL260"/>
      <c r="AM260"/>
      <c r="AN260"/>
      <c r="AO260"/>
      <c r="AP260"/>
      <c r="AQ260"/>
      <c r="AR260"/>
      <c r="AS260"/>
      <c r="AT260"/>
      <c r="AU260"/>
      <c r="AV260"/>
      <c r="AW260"/>
      <c r="AX260"/>
      <c r="AY260"/>
      <c r="AZ260"/>
      <c r="BA260"/>
      <c r="BB260"/>
      <c r="BC260"/>
      <c r="BD260"/>
      <c r="BE260"/>
      <c r="BF260"/>
      <c r="BG260"/>
      <c r="BH260"/>
    </row>
    <row r="261" spans="1:60" s="104" customFormat="1" ht="13.4" hidden="1" customHeight="1" outlineLevel="2" x14ac:dyDescent="0.35">
      <c r="A261" s="102"/>
      <c r="B261" s="95"/>
      <c r="C261" s="17"/>
      <c r="D261" s="17"/>
      <c r="E261" s="17"/>
      <c r="F261" s="13"/>
      <c r="G261" s="86"/>
      <c r="H261" s="86"/>
      <c r="I261" s="99"/>
      <c r="J261" s="99" t="s">
        <v>351</v>
      </c>
      <c r="K261" s="237">
        <f t="shared" si="21"/>
        <v>5.5172413793103453E-3</v>
      </c>
      <c r="L261" s="237">
        <f t="shared" si="21"/>
        <v>5.5172413793103453E-3</v>
      </c>
      <c r="M261" s="237">
        <f t="shared" si="21"/>
        <v>5.5172413793103453E-3</v>
      </c>
      <c r="N261" s="128">
        <v>5.5172413793103453E-3</v>
      </c>
      <c r="O261" s="237">
        <f t="shared" si="22"/>
        <v>5.5172413793103453E-3</v>
      </c>
      <c r="P261" s="237">
        <f t="shared" si="22"/>
        <v>5.5172413793103453E-3</v>
      </c>
      <c r="Q261" s="237">
        <f t="shared" si="22"/>
        <v>5.5172413793103453E-3</v>
      </c>
      <c r="R261" s="237">
        <f t="shared" si="22"/>
        <v>5.5172413793103453E-3</v>
      </c>
      <c r="S261" s="237">
        <f t="shared" si="22"/>
        <v>5.5172413793103453E-3</v>
      </c>
      <c r="T261" s="86"/>
      <c r="U261" s="99" t="s">
        <v>113</v>
      </c>
      <c r="V261" s="5">
        <f t="shared" si="20"/>
        <v>3.9938159575183168E-3</v>
      </c>
      <c r="W261" s="5">
        <f t="shared" si="20"/>
        <v>4.9719701552732405E-3</v>
      </c>
      <c r="X261" s="5">
        <f t="shared" si="20"/>
        <v>5.6516770854338916E-3</v>
      </c>
      <c r="Y261" s="129">
        <v>5.5172413793103453E-3</v>
      </c>
      <c r="Z261" s="5">
        <f t="shared" si="23"/>
        <v>5.9313033541708686E-3</v>
      </c>
      <c r="AA261" s="5">
        <f t="shared" si="23"/>
        <v>5.4446460980036296E-3</v>
      </c>
      <c r="AB261" s="5">
        <f t="shared" si="23"/>
        <v>4.9171203871748344E-3</v>
      </c>
      <c r="AC261" s="5">
        <f t="shared" si="23"/>
        <v>3.0896551724137935E-3</v>
      </c>
      <c r="AD261" s="129">
        <v>0</v>
      </c>
      <c r="AE261" s="86"/>
      <c r="AF261" s="86"/>
      <c r="AG261" s="16"/>
      <c r="AH261" s="8"/>
      <c r="AI261"/>
      <c r="AJ261"/>
      <c r="AK261"/>
      <c r="AL261"/>
      <c r="AM261"/>
      <c r="AN261"/>
      <c r="AO261"/>
      <c r="AP261"/>
      <c r="AQ261"/>
      <c r="AR261"/>
      <c r="AS261"/>
      <c r="AT261"/>
      <c r="AU261"/>
      <c r="AV261"/>
      <c r="AW261"/>
      <c r="AX261"/>
      <c r="AY261"/>
      <c r="AZ261"/>
      <c r="BA261"/>
      <c r="BB261"/>
      <c r="BC261"/>
      <c r="BD261"/>
      <c r="BE261"/>
      <c r="BF261"/>
      <c r="BG261"/>
      <c r="BH261"/>
    </row>
    <row r="262" spans="1:60" s="104" customFormat="1" ht="13.4" hidden="1" customHeight="1" outlineLevel="2" x14ac:dyDescent="0.35">
      <c r="A262" s="102"/>
      <c r="B262" s="95"/>
      <c r="C262" s="17"/>
      <c r="D262" s="17"/>
      <c r="E262" s="17"/>
      <c r="F262" s="13"/>
      <c r="G262" s="86"/>
      <c r="H262" s="86"/>
      <c r="I262" s="99"/>
      <c r="J262" s="99" t="s">
        <v>352</v>
      </c>
      <c r="K262" s="237">
        <f t="shared" si="21"/>
        <v>5.5172413793103453E-3</v>
      </c>
      <c r="L262" s="237">
        <f t="shared" si="21"/>
        <v>5.5172413793103453E-3</v>
      </c>
      <c r="M262" s="237">
        <f t="shared" si="21"/>
        <v>5.5172413793103453E-3</v>
      </c>
      <c r="N262" s="128">
        <v>5.5172413793103453E-3</v>
      </c>
      <c r="O262" s="237">
        <f t="shared" si="22"/>
        <v>5.5172413793103453E-3</v>
      </c>
      <c r="P262" s="237">
        <f t="shared" si="22"/>
        <v>5.5172413793103453E-3</v>
      </c>
      <c r="Q262" s="237">
        <f t="shared" si="22"/>
        <v>5.5172413793103453E-3</v>
      </c>
      <c r="R262" s="237">
        <f t="shared" si="22"/>
        <v>5.5172413793103453E-3</v>
      </c>
      <c r="S262" s="237">
        <f t="shared" si="22"/>
        <v>5.5172413793103453E-3</v>
      </c>
      <c r="T262" s="86"/>
      <c r="U262" s="99" t="s">
        <v>114</v>
      </c>
      <c r="V262" s="5">
        <f t="shared" si="20"/>
        <v>3.9938159575183168E-3</v>
      </c>
      <c r="W262" s="5">
        <f t="shared" si="20"/>
        <v>4.9719701552732405E-3</v>
      </c>
      <c r="X262" s="5">
        <f t="shared" si="20"/>
        <v>5.6516770854338916E-3</v>
      </c>
      <c r="Y262" s="129">
        <v>5.5172413793103453E-3</v>
      </c>
      <c r="Z262" s="5">
        <f t="shared" si="23"/>
        <v>5.9313033541708686E-3</v>
      </c>
      <c r="AA262" s="5">
        <f t="shared" si="23"/>
        <v>5.4446460980036296E-3</v>
      </c>
      <c r="AB262" s="5">
        <f t="shared" si="23"/>
        <v>4.9171203871748344E-3</v>
      </c>
      <c r="AC262" s="5">
        <f t="shared" si="23"/>
        <v>3.0896551724137935E-3</v>
      </c>
      <c r="AD262" s="129">
        <v>0</v>
      </c>
      <c r="AE262" s="86"/>
      <c r="AF262" s="86"/>
      <c r="AG262" s="16"/>
      <c r="AH262" s="8"/>
      <c r="AI262"/>
      <c r="AJ262"/>
      <c r="AK262"/>
      <c r="AL262"/>
      <c r="AM262"/>
      <c r="AN262"/>
      <c r="AO262"/>
      <c r="AP262"/>
      <c r="AQ262"/>
      <c r="AR262"/>
      <c r="AS262"/>
      <c r="AT262"/>
      <c r="AU262"/>
      <c r="AV262"/>
      <c r="AW262"/>
      <c r="AX262"/>
      <c r="AY262"/>
      <c r="AZ262"/>
      <c r="BA262"/>
      <c r="BB262"/>
      <c r="BC262"/>
      <c r="BD262"/>
      <c r="BE262"/>
      <c r="BF262"/>
      <c r="BG262"/>
      <c r="BH262"/>
    </row>
    <row r="263" spans="1:60" s="104" customFormat="1" ht="13.4" hidden="1" customHeight="1" outlineLevel="2" x14ac:dyDescent="0.35">
      <c r="A263" s="102"/>
      <c r="B263" s="95"/>
      <c r="C263" s="17"/>
      <c r="D263" s="17"/>
      <c r="E263" s="17"/>
      <c r="F263" s="13"/>
      <c r="G263" s="86"/>
      <c r="H263" s="86"/>
      <c r="I263" s="99"/>
      <c r="J263" s="99" t="s">
        <v>353</v>
      </c>
      <c r="K263" s="237">
        <f t="shared" si="21"/>
        <v>5.5172413793103453E-3</v>
      </c>
      <c r="L263" s="237">
        <f t="shared" si="21"/>
        <v>5.5172413793103453E-3</v>
      </c>
      <c r="M263" s="237">
        <f t="shared" si="21"/>
        <v>5.5172413793103453E-3</v>
      </c>
      <c r="N263" s="128">
        <v>5.5172413793103453E-3</v>
      </c>
      <c r="O263" s="237">
        <f t="shared" si="22"/>
        <v>5.5172413793103453E-3</v>
      </c>
      <c r="P263" s="237">
        <f t="shared" si="22"/>
        <v>5.5172413793103453E-3</v>
      </c>
      <c r="Q263" s="237">
        <f t="shared" si="22"/>
        <v>5.5172413793103453E-3</v>
      </c>
      <c r="R263" s="237">
        <f t="shared" si="22"/>
        <v>5.5172413793103453E-3</v>
      </c>
      <c r="S263" s="237">
        <f t="shared" si="22"/>
        <v>5.5172413793103453E-3</v>
      </c>
      <c r="T263" s="86"/>
      <c r="U263" s="99" t="s">
        <v>115</v>
      </c>
      <c r="V263" s="5">
        <f t="shared" si="20"/>
        <v>3.9938159575183168E-3</v>
      </c>
      <c r="W263" s="5">
        <f t="shared" si="20"/>
        <v>4.9719701552732405E-3</v>
      </c>
      <c r="X263" s="5">
        <f t="shared" si="20"/>
        <v>5.6516770854338916E-3</v>
      </c>
      <c r="Y263" s="129">
        <v>5.5172413793103453E-3</v>
      </c>
      <c r="Z263" s="5">
        <f t="shared" si="23"/>
        <v>5.9313033541708686E-3</v>
      </c>
      <c r="AA263" s="5">
        <f t="shared" si="23"/>
        <v>5.4446460980036296E-3</v>
      </c>
      <c r="AB263" s="5">
        <f t="shared" si="23"/>
        <v>4.9171203871748344E-3</v>
      </c>
      <c r="AC263" s="5">
        <f t="shared" si="23"/>
        <v>3.0896551724137935E-3</v>
      </c>
      <c r="AD263" s="129">
        <v>0</v>
      </c>
      <c r="AE263" s="86"/>
      <c r="AF263" s="86"/>
      <c r="AG263" s="16"/>
      <c r="AH263" s="8"/>
      <c r="AI263"/>
      <c r="AJ263"/>
      <c r="AK263"/>
      <c r="AL263"/>
      <c r="AM263"/>
      <c r="AN263"/>
      <c r="AO263"/>
      <c r="AP263"/>
      <c r="AQ263"/>
      <c r="AR263"/>
      <c r="AS263"/>
      <c r="AT263"/>
      <c r="AU263"/>
      <c r="AV263"/>
      <c r="AW263"/>
      <c r="AX263"/>
      <c r="AY263"/>
      <c r="AZ263"/>
      <c r="BA263"/>
      <c r="BB263"/>
      <c r="BC263"/>
      <c r="BD263"/>
      <c r="BE263"/>
      <c r="BF263"/>
      <c r="BG263"/>
      <c r="BH263"/>
    </row>
    <row r="264" spans="1:60" s="104" customFormat="1" ht="13.4" hidden="1" customHeight="1" outlineLevel="2" x14ac:dyDescent="0.35">
      <c r="A264" s="102"/>
      <c r="B264" s="95"/>
      <c r="C264" s="17"/>
      <c r="D264" s="17"/>
      <c r="E264" s="17"/>
      <c r="F264" s="13"/>
      <c r="G264" s="86"/>
      <c r="H264" s="86"/>
      <c r="I264" s="99" t="s">
        <v>750</v>
      </c>
      <c r="J264" s="99" t="s">
        <v>344</v>
      </c>
      <c r="K264" s="237">
        <f t="shared" si="21"/>
        <v>0</v>
      </c>
      <c r="L264" s="237">
        <f t="shared" si="21"/>
        <v>0</v>
      </c>
      <c r="M264" s="237">
        <f t="shared" si="21"/>
        <v>0</v>
      </c>
      <c r="N264" s="128">
        <v>0</v>
      </c>
      <c r="O264" s="237">
        <f t="shared" si="22"/>
        <v>0</v>
      </c>
      <c r="P264" s="237">
        <f t="shared" si="22"/>
        <v>0</v>
      </c>
      <c r="Q264" s="237">
        <f t="shared" si="22"/>
        <v>0</v>
      </c>
      <c r="R264" s="237">
        <f t="shared" si="22"/>
        <v>0</v>
      </c>
      <c r="S264" s="237">
        <f t="shared" si="22"/>
        <v>0</v>
      </c>
      <c r="T264" s="86"/>
      <c r="U264" s="99" t="s">
        <v>342</v>
      </c>
      <c r="V264" s="5">
        <f t="shared" si="20"/>
        <v>0</v>
      </c>
      <c r="W264" s="5">
        <f t="shared" si="20"/>
        <v>0</v>
      </c>
      <c r="X264" s="5">
        <f t="shared" si="20"/>
        <v>0</v>
      </c>
      <c r="Y264" s="129">
        <v>0</v>
      </c>
      <c r="Z264" s="5">
        <f t="shared" si="23"/>
        <v>0</v>
      </c>
      <c r="AA264" s="5">
        <f t="shared" si="23"/>
        <v>0</v>
      </c>
      <c r="AB264" s="5">
        <f t="shared" si="23"/>
        <v>0</v>
      </c>
      <c r="AC264" s="5">
        <f t="shared" si="23"/>
        <v>0</v>
      </c>
      <c r="AD264" s="129">
        <v>0</v>
      </c>
      <c r="AE264" s="86"/>
      <c r="AF264" s="86"/>
      <c r="AG264" s="16"/>
      <c r="AH264" s="8"/>
      <c r="AI264"/>
      <c r="AJ264"/>
      <c r="AK264"/>
      <c r="AL264"/>
      <c r="AM264"/>
      <c r="AN264"/>
      <c r="AO264"/>
      <c r="AP264"/>
      <c r="AQ264"/>
      <c r="AR264"/>
      <c r="AS264"/>
      <c r="AT264"/>
      <c r="AU264"/>
      <c r="AV264"/>
      <c r="AW264"/>
      <c r="AX264"/>
      <c r="AY264"/>
      <c r="AZ264"/>
      <c r="BA264"/>
      <c r="BB264"/>
      <c r="BC264"/>
      <c r="BD264"/>
      <c r="BE264"/>
      <c r="BF264"/>
      <c r="BG264"/>
      <c r="BH264"/>
    </row>
    <row r="265" spans="1:60" s="104" customFormat="1" ht="13.4" hidden="1" customHeight="1" outlineLevel="2" x14ac:dyDescent="0.35">
      <c r="A265" s="102"/>
      <c r="B265" s="95"/>
      <c r="C265" s="17"/>
      <c r="D265" s="17"/>
      <c r="E265" s="17"/>
      <c r="F265" s="13"/>
      <c r="G265" s="86"/>
      <c r="H265" s="86"/>
      <c r="I265" s="99"/>
      <c r="J265" s="99" t="s">
        <v>345</v>
      </c>
      <c r="K265" s="237">
        <f t="shared" si="21"/>
        <v>38.026006493506493</v>
      </c>
      <c r="L265" s="237">
        <f t="shared" si="21"/>
        <v>38.026006493506493</v>
      </c>
      <c r="M265" s="237">
        <f t="shared" si="21"/>
        <v>38.026006493506493</v>
      </c>
      <c r="N265" s="128">
        <v>38.026006493506493</v>
      </c>
      <c r="O265" s="237">
        <f t="shared" si="22"/>
        <v>38.026006493506493</v>
      </c>
      <c r="P265" s="237">
        <f t="shared" si="22"/>
        <v>38.026006493506493</v>
      </c>
      <c r="Q265" s="237">
        <f t="shared" si="22"/>
        <v>38.026006493506493</v>
      </c>
      <c r="R265" s="237">
        <f t="shared" si="22"/>
        <v>38.026006493506493</v>
      </c>
      <c r="S265" s="237">
        <f t="shared" si="22"/>
        <v>38.026006493506493</v>
      </c>
      <c r="T265" s="86"/>
      <c r="U265" s="99" t="s">
        <v>107</v>
      </c>
      <c r="V265" s="5">
        <f t="shared" si="20"/>
        <v>3.957298878161938</v>
      </c>
      <c r="W265" s="5">
        <f t="shared" si="20"/>
        <v>4.9265094153070255</v>
      </c>
      <c r="X265" s="5">
        <f t="shared" si="20"/>
        <v>5.6000015092879991</v>
      </c>
      <c r="Y265" s="129">
        <v>5.466795003358218</v>
      </c>
      <c r="Z265" s="5">
        <f t="shared" si="23"/>
        <v>5.8770710416219449</v>
      </c>
      <c r="AA265" s="5">
        <f t="shared" si="23"/>
        <v>5.3948634901561361</v>
      </c>
      <c r="AB265" s="5">
        <f t="shared" si="23"/>
        <v>4.8721611608876749</v>
      </c>
      <c r="AC265" s="5">
        <f t="shared" si="23"/>
        <v>3.0614052018806022</v>
      </c>
      <c r="AD265" s="129">
        <v>0</v>
      </c>
      <c r="AE265" s="86"/>
      <c r="AF265" s="86"/>
      <c r="AG265" s="16"/>
      <c r="AH265" s="8"/>
      <c r="AI265"/>
      <c r="AJ265"/>
      <c r="AK265"/>
      <c r="AL265"/>
      <c r="AM265"/>
      <c r="AN265"/>
      <c r="AO265"/>
      <c r="AP265"/>
      <c r="AQ265"/>
      <c r="AR265"/>
      <c r="AS265"/>
      <c r="AT265"/>
      <c r="AU265"/>
      <c r="AV265"/>
      <c r="AW265"/>
      <c r="AX265"/>
      <c r="AY265"/>
      <c r="AZ265"/>
      <c r="BA265"/>
      <c r="BB265"/>
      <c r="BC265"/>
      <c r="BD265"/>
      <c r="BE265"/>
      <c r="BF265"/>
      <c r="BG265"/>
      <c r="BH265"/>
    </row>
    <row r="266" spans="1:60" s="104" customFormat="1" ht="13.4" hidden="1" customHeight="1" outlineLevel="2" x14ac:dyDescent="0.35">
      <c r="A266" s="102"/>
      <c r="B266" s="95"/>
      <c r="C266" s="17"/>
      <c r="D266" s="17"/>
      <c r="E266" s="17"/>
      <c r="F266" s="13"/>
      <c r="G266" s="86"/>
      <c r="H266" s="86"/>
      <c r="I266" s="99"/>
      <c r="J266" s="99" t="s">
        <v>346</v>
      </c>
      <c r="K266" s="237">
        <f t="shared" si="21"/>
        <v>312.07827922077922</v>
      </c>
      <c r="L266" s="237">
        <f t="shared" si="21"/>
        <v>312.07827922077922</v>
      </c>
      <c r="M266" s="237">
        <f t="shared" si="21"/>
        <v>312.07827922077922</v>
      </c>
      <c r="N266" s="128">
        <v>312.07827922077922</v>
      </c>
      <c r="O266" s="237">
        <f t="shared" si="22"/>
        <v>312.07827922077922</v>
      </c>
      <c r="P266" s="237">
        <f t="shared" si="22"/>
        <v>312.07827922077922</v>
      </c>
      <c r="Q266" s="237">
        <f t="shared" si="22"/>
        <v>312.07827922077922</v>
      </c>
      <c r="R266" s="237">
        <f t="shared" si="22"/>
        <v>312.07827922077922</v>
      </c>
      <c r="S266" s="237">
        <f t="shared" si="22"/>
        <v>312.07827922077922</v>
      </c>
      <c r="T266" s="86"/>
      <c r="U266" s="99" t="s">
        <v>108</v>
      </c>
      <c r="V266" s="5">
        <f t="shared" si="20"/>
        <v>6.4748908438104502</v>
      </c>
      <c r="W266" s="5">
        <f t="shared" si="20"/>
        <v>8.0607029408740303</v>
      </c>
      <c r="X266" s="5">
        <f t="shared" si="20"/>
        <v>9.1626636284432266</v>
      </c>
      <c r="Y266" s="129">
        <v>8.9447125430853944</v>
      </c>
      <c r="Z266" s="5">
        <f t="shared" si="23"/>
        <v>9.6160018859875152</v>
      </c>
      <c r="AA266" s="5">
        <f t="shared" si="23"/>
        <v>8.8270189569921644</v>
      </c>
      <c r="AB266" s="5">
        <f t="shared" si="23"/>
        <v>7.9717788980480355</v>
      </c>
      <c r="AC266" s="5">
        <f t="shared" si="23"/>
        <v>5.0090390241278211</v>
      </c>
      <c r="AD266" s="129">
        <v>0</v>
      </c>
      <c r="AE266" s="86"/>
      <c r="AF266" s="86"/>
      <c r="AG266" s="16"/>
      <c r="AH266" s="8"/>
      <c r="AI266"/>
      <c r="AJ266"/>
      <c r="AK266"/>
      <c r="AL266"/>
      <c r="AM266"/>
      <c r="AN266"/>
      <c r="AO266"/>
      <c r="AP266"/>
      <c r="AQ266"/>
      <c r="AR266"/>
      <c r="AS266"/>
      <c r="AT266"/>
      <c r="AU266"/>
      <c r="AV266"/>
      <c r="AW266"/>
      <c r="AX266"/>
      <c r="AY266"/>
      <c r="AZ266"/>
      <c r="BA266"/>
      <c r="BB266"/>
      <c r="BC266"/>
      <c r="BD266"/>
      <c r="BE266"/>
      <c r="BF266"/>
      <c r="BG266"/>
      <c r="BH266"/>
    </row>
    <row r="267" spans="1:60" s="104" customFormat="1" ht="13.4" hidden="1" customHeight="1" outlineLevel="2" x14ac:dyDescent="0.35">
      <c r="A267" s="102"/>
      <c r="B267" s="95"/>
      <c r="C267" s="17"/>
      <c r="D267" s="17"/>
      <c r="E267" s="17"/>
      <c r="F267" s="13"/>
      <c r="G267" s="86"/>
      <c r="H267" s="86"/>
      <c r="I267" s="99"/>
      <c r="J267" s="99" t="s">
        <v>347</v>
      </c>
      <c r="K267" s="237">
        <f t="shared" si="21"/>
        <v>213.11255411255411</v>
      </c>
      <c r="L267" s="237">
        <f t="shared" si="21"/>
        <v>213.11255411255411</v>
      </c>
      <c r="M267" s="237">
        <f t="shared" si="21"/>
        <v>213.11255411255411</v>
      </c>
      <c r="N267" s="128">
        <v>213.11255411255411</v>
      </c>
      <c r="O267" s="237">
        <f t="shared" si="22"/>
        <v>213.11255411255411</v>
      </c>
      <c r="P267" s="237">
        <f t="shared" si="22"/>
        <v>213.11255411255411</v>
      </c>
      <c r="Q267" s="237">
        <f t="shared" si="22"/>
        <v>213.11255411255411</v>
      </c>
      <c r="R267" s="237">
        <f t="shared" si="22"/>
        <v>213.11255411255411</v>
      </c>
      <c r="S267" s="237">
        <f t="shared" si="22"/>
        <v>213.11255411255411</v>
      </c>
      <c r="T267" s="86"/>
      <c r="U267" s="99" t="s">
        <v>109</v>
      </c>
      <c r="V267" s="5">
        <f t="shared" ref="V267:X298" si="24">V$229*$Y267</f>
        <v>14.172684741915727</v>
      </c>
      <c r="W267" s="5">
        <f t="shared" si="24"/>
        <v>17.643818920661477</v>
      </c>
      <c r="X267" s="5">
        <f t="shared" si="24"/>
        <v>20.055865980548578</v>
      </c>
      <c r="Y267" s="129">
        <v>19.578799710792428</v>
      </c>
      <c r="Z267" s="5">
        <f t="shared" si="23"/>
        <v>21.048163821641374</v>
      </c>
      <c r="AA267" s="5">
        <f t="shared" si="23"/>
        <v>19.321183925124107</v>
      </c>
      <c r="AB267" s="5">
        <f t="shared" si="23"/>
        <v>17.449175882600972</v>
      </c>
      <c r="AC267" s="5">
        <f t="shared" si="23"/>
        <v>10.96412783804376</v>
      </c>
      <c r="AD267" s="129">
        <v>0</v>
      </c>
      <c r="AE267" s="86"/>
      <c r="AF267" s="86"/>
      <c r="AG267" s="16"/>
      <c r="AH267" s="8"/>
      <c r="AI267"/>
      <c r="AJ267"/>
      <c r="AK267"/>
      <c r="AL267"/>
      <c r="AM267"/>
      <c r="AN267"/>
      <c r="AO267"/>
      <c r="AP267"/>
      <c r="AQ267"/>
      <c r="AR267"/>
      <c r="AS267"/>
      <c r="AT267"/>
      <c r="AU267"/>
      <c r="AV267"/>
      <c r="AW267"/>
      <c r="AX267"/>
      <c r="AY267"/>
      <c r="AZ267"/>
      <c r="BA267"/>
      <c r="BB267"/>
      <c r="BC267"/>
      <c r="BD267"/>
      <c r="BE267"/>
      <c r="BF267"/>
      <c r="BG267"/>
      <c r="BH267"/>
    </row>
    <row r="268" spans="1:60" s="104" customFormat="1" ht="13.4" hidden="1" customHeight="1" outlineLevel="2" x14ac:dyDescent="0.35">
      <c r="A268" s="102"/>
      <c r="B268" s="95"/>
      <c r="C268" s="17"/>
      <c r="D268" s="17"/>
      <c r="E268" s="17"/>
      <c r="F268" s="13"/>
      <c r="G268" s="86"/>
      <c r="H268" s="86"/>
      <c r="I268" s="99"/>
      <c r="J268" s="99" t="s">
        <v>348</v>
      </c>
      <c r="K268" s="237">
        <f t="shared" si="21"/>
        <v>178.28690476190474</v>
      </c>
      <c r="L268" s="237">
        <f t="shared" si="21"/>
        <v>178.28690476190474</v>
      </c>
      <c r="M268" s="237">
        <f t="shared" si="21"/>
        <v>178.28690476190474</v>
      </c>
      <c r="N268" s="128">
        <v>178.28690476190474</v>
      </c>
      <c r="O268" s="237">
        <f t="shared" si="22"/>
        <v>178.28690476190474</v>
      </c>
      <c r="P268" s="237">
        <f t="shared" si="22"/>
        <v>178.28690476190474</v>
      </c>
      <c r="Q268" s="237">
        <f t="shared" si="22"/>
        <v>178.28690476190474</v>
      </c>
      <c r="R268" s="237">
        <f t="shared" si="22"/>
        <v>178.28690476190474</v>
      </c>
      <c r="S268" s="237">
        <f t="shared" si="22"/>
        <v>178.28690476190474</v>
      </c>
      <c r="T268" s="86"/>
      <c r="U268" s="99" t="s">
        <v>110</v>
      </c>
      <c r="V268" s="5">
        <f t="shared" si="24"/>
        <v>27.232139049557201</v>
      </c>
      <c r="W268" s="5">
        <f t="shared" si="24"/>
        <v>33.901758132786568</v>
      </c>
      <c r="X268" s="5">
        <f t="shared" si="24"/>
        <v>38.536391734326941</v>
      </c>
      <c r="Y268" s="129">
        <v>37.619731607440002</v>
      </c>
      <c r="Z268" s="5">
        <f t="shared" si="23"/>
        <v>40.443044798251783</v>
      </c>
      <c r="AA268" s="5">
        <f t="shared" si="23"/>
        <v>37.124735138921054</v>
      </c>
      <c r="AB268" s="5">
        <f t="shared" si="23"/>
        <v>33.527760801016704</v>
      </c>
      <c r="AC268" s="5">
        <f t="shared" si="23"/>
        <v>21.067049700166404</v>
      </c>
      <c r="AD268" s="129">
        <v>0</v>
      </c>
      <c r="AE268" s="86"/>
      <c r="AF268" s="86"/>
      <c r="AG268" s="16"/>
      <c r="AH268" s="8"/>
      <c r="AI268"/>
      <c r="AJ268"/>
      <c r="AK268"/>
      <c r="AL268"/>
      <c r="AM268"/>
      <c r="AN268"/>
      <c r="AO268"/>
      <c r="AP268"/>
      <c r="AQ268"/>
      <c r="AR268"/>
      <c r="AS268"/>
      <c r="AT268"/>
      <c r="AU268"/>
      <c r="AV268"/>
      <c r="AW268"/>
      <c r="AX268"/>
      <c r="AY268"/>
      <c r="AZ268"/>
      <c r="BA268"/>
      <c r="BB268"/>
      <c r="BC268"/>
      <c r="BD268"/>
      <c r="BE268"/>
      <c r="BF268"/>
      <c r="BG268"/>
      <c r="BH268"/>
    </row>
    <row r="269" spans="1:60" s="104" customFormat="1" ht="13.4" hidden="1" customHeight="1" outlineLevel="2" x14ac:dyDescent="0.35">
      <c r="A269" s="102"/>
      <c r="B269" s="95"/>
      <c r="C269" s="17"/>
      <c r="D269" s="17"/>
      <c r="E269" s="17"/>
      <c r="F269" s="13"/>
      <c r="G269" s="86"/>
      <c r="H269" s="86"/>
      <c r="I269" s="99"/>
      <c r="J269" s="99" t="s">
        <v>349</v>
      </c>
      <c r="K269" s="237">
        <f t="shared" si="21"/>
        <v>127.52440476190478</v>
      </c>
      <c r="L269" s="237">
        <f t="shared" si="21"/>
        <v>127.52440476190478</v>
      </c>
      <c r="M269" s="237">
        <f t="shared" si="21"/>
        <v>127.52440476190478</v>
      </c>
      <c r="N269" s="128">
        <v>127.52440476190478</v>
      </c>
      <c r="O269" s="237">
        <f t="shared" si="22"/>
        <v>127.52440476190478</v>
      </c>
      <c r="P269" s="237">
        <f t="shared" si="22"/>
        <v>127.52440476190478</v>
      </c>
      <c r="Q269" s="237">
        <f t="shared" si="22"/>
        <v>127.52440476190478</v>
      </c>
      <c r="R269" s="237">
        <f t="shared" si="22"/>
        <v>127.52440476190478</v>
      </c>
      <c r="S269" s="237">
        <f t="shared" si="22"/>
        <v>127.52440476190478</v>
      </c>
      <c r="T269" s="86"/>
      <c r="U269" s="99" t="s">
        <v>111</v>
      </c>
      <c r="V269" s="5">
        <f t="shared" si="24"/>
        <v>13.464972771434757</v>
      </c>
      <c r="W269" s="5">
        <f t="shared" si="24"/>
        <v>16.762776120194662</v>
      </c>
      <c r="X269" s="5">
        <f t="shared" si="24"/>
        <v>19.054377787502265</v>
      </c>
      <c r="Y269" s="129">
        <v>18.60113378684807</v>
      </c>
      <c r="Z269" s="5">
        <f t="shared" si="23"/>
        <v>19.997125308862987</v>
      </c>
      <c r="AA269" s="5">
        <f t="shared" si="23"/>
        <v>18.356382026494806</v>
      </c>
      <c r="AB269" s="5">
        <f t="shared" si="23"/>
        <v>16.577852567927753</v>
      </c>
      <c r="AC269" s="5">
        <f t="shared" si="23"/>
        <v>10.41663492063492</v>
      </c>
      <c r="AD269" s="129">
        <v>0</v>
      </c>
      <c r="AE269" s="86"/>
      <c r="AF269" s="86"/>
      <c r="AG269" s="16"/>
      <c r="AH269" s="8"/>
      <c r="AI269"/>
      <c r="AJ269"/>
      <c r="AK269"/>
      <c r="AL269"/>
      <c r="AM269"/>
      <c r="AN269"/>
      <c r="AO269"/>
      <c r="AP269"/>
      <c r="AQ269"/>
      <c r="AR269"/>
      <c r="AS269"/>
      <c r="AT269"/>
      <c r="AU269"/>
      <c r="AV269"/>
      <c r="AW269"/>
      <c r="AX269"/>
      <c r="AY269"/>
      <c r="AZ269"/>
      <c r="BA269"/>
      <c r="BB269"/>
      <c r="BC269"/>
      <c r="BD269"/>
      <c r="BE269"/>
      <c r="BF269"/>
      <c r="BG269"/>
      <c r="BH269"/>
    </row>
    <row r="270" spans="1:60" s="104" customFormat="1" ht="13.4" hidden="1" customHeight="1" outlineLevel="2" x14ac:dyDescent="0.35">
      <c r="A270" s="102"/>
      <c r="B270" s="95"/>
      <c r="C270" s="17"/>
      <c r="D270" s="17"/>
      <c r="E270" s="17"/>
      <c r="F270" s="13"/>
      <c r="G270" s="86"/>
      <c r="H270" s="86"/>
      <c r="I270" s="99"/>
      <c r="J270" s="99" t="s">
        <v>350</v>
      </c>
      <c r="K270" s="237">
        <f t="shared" si="21"/>
        <v>1.724137931034483E-3</v>
      </c>
      <c r="L270" s="237">
        <f t="shared" si="21"/>
        <v>1.724137931034483E-3</v>
      </c>
      <c r="M270" s="237">
        <f t="shared" si="21"/>
        <v>1.724137931034483E-3</v>
      </c>
      <c r="N270" s="128">
        <v>1.724137931034483E-3</v>
      </c>
      <c r="O270" s="237">
        <f t="shared" si="22"/>
        <v>1.724137931034483E-3</v>
      </c>
      <c r="P270" s="237">
        <f t="shared" si="22"/>
        <v>1.724137931034483E-3</v>
      </c>
      <c r="Q270" s="237">
        <f t="shared" si="22"/>
        <v>1.724137931034483E-3</v>
      </c>
      <c r="R270" s="237">
        <f t="shared" si="22"/>
        <v>1.724137931034483E-3</v>
      </c>
      <c r="S270" s="237">
        <f t="shared" si="22"/>
        <v>1.724137931034483E-3</v>
      </c>
      <c r="T270" s="86"/>
      <c r="U270" s="99" t="s">
        <v>112</v>
      </c>
      <c r="V270" s="5">
        <f t="shared" si="24"/>
        <v>1.2480674867244741E-3</v>
      </c>
      <c r="W270" s="5">
        <f t="shared" si="24"/>
        <v>1.5537406735228877E-3</v>
      </c>
      <c r="X270" s="5">
        <f t="shared" si="24"/>
        <v>1.7661490891980912E-3</v>
      </c>
      <c r="Y270" s="129">
        <v>1.724137931034483E-3</v>
      </c>
      <c r="Z270" s="5">
        <f t="shared" si="23"/>
        <v>1.8535322981783967E-3</v>
      </c>
      <c r="AA270" s="5">
        <f t="shared" si="23"/>
        <v>1.7014519056261345E-3</v>
      </c>
      <c r="AB270" s="5">
        <f t="shared" si="23"/>
        <v>1.5366001209921357E-3</v>
      </c>
      <c r="AC270" s="5">
        <f t="shared" si="23"/>
        <v>9.6551724137931057E-4</v>
      </c>
      <c r="AD270" s="129">
        <v>0</v>
      </c>
      <c r="AE270" s="86"/>
      <c r="AF270" s="86"/>
      <c r="AG270" s="16"/>
      <c r="AH270" s="8"/>
      <c r="AI270"/>
      <c r="AJ270"/>
      <c r="AK270"/>
      <c r="AL270"/>
      <c r="AM270"/>
      <c r="AN270"/>
      <c r="AO270"/>
      <c r="AP270"/>
      <c r="AQ270"/>
      <c r="AR270"/>
      <c r="AS270"/>
      <c r="AT270"/>
      <c r="AU270"/>
      <c r="AV270"/>
      <c r="AW270"/>
      <c r="AX270"/>
      <c r="AY270"/>
      <c r="AZ270"/>
      <c r="BA270"/>
      <c r="BB270"/>
      <c r="BC270"/>
      <c r="BD270"/>
      <c r="BE270"/>
      <c r="BF270"/>
      <c r="BG270"/>
      <c r="BH270"/>
    </row>
    <row r="271" spans="1:60" s="104" customFormat="1" ht="13.4" hidden="1" customHeight="1" outlineLevel="2" x14ac:dyDescent="0.35">
      <c r="A271" s="102"/>
      <c r="B271" s="95"/>
      <c r="C271" s="17"/>
      <c r="D271" s="17"/>
      <c r="E271" s="17"/>
      <c r="F271" s="13"/>
      <c r="G271" s="86"/>
      <c r="H271" s="86"/>
      <c r="I271" s="99"/>
      <c r="J271" s="99" t="s">
        <v>351</v>
      </c>
      <c r="K271" s="237">
        <f t="shared" si="21"/>
        <v>1.724137931034483E-3</v>
      </c>
      <c r="L271" s="237">
        <f t="shared" si="21"/>
        <v>1.724137931034483E-3</v>
      </c>
      <c r="M271" s="237">
        <f t="shared" si="21"/>
        <v>1.724137931034483E-3</v>
      </c>
      <c r="N271" s="128">
        <v>1.724137931034483E-3</v>
      </c>
      <c r="O271" s="237">
        <f t="shared" si="22"/>
        <v>1.724137931034483E-3</v>
      </c>
      <c r="P271" s="237">
        <f t="shared" si="22"/>
        <v>1.724137931034483E-3</v>
      </c>
      <c r="Q271" s="237">
        <f t="shared" si="22"/>
        <v>1.724137931034483E-3</v>
      </c>
      <c r="R271" s="237">
        <f t="shared" si="22"/>
        <v>1.724137931034483E-3</v>
      </c>
      <c r="S271" s="237">
        <f t="shared" si="22"/>
        <v>1.724137931034483E-3</v>
      </c>
      <c r="T271" s="86"/>
      <c r="U271" s="99" t="s">
        <v>113</v>
      </c>
      <c r="V271" s="5">
        <f t="shared" si="24"/>
        <v>1.2480674867244741E-3</v>
      </c>
      <c r="W271" s="5">
        <f t="shared" si="24"/>
        <v>1.5537406735228877E-3</v>
      </c>
      <c r="X271" s="5">
        <f t="shared" si="24"/>
        <v>1.7661490891980912E-3</v>
      </c>
      <c r="Y271" s="129">
        <v>1.724137931034483E-3</v>
      </c>
      <c r="Z271" s="5">
        <f t="shared" si="23"/>
        <v>1.8535322981783967E-3</v>
      </c>
      <c r="AA271" s="5">
        <f t="shared" si="23"/>
        <v>1.7014519056261345E-3</v>
      </c>
      <c r="AB271" s="5">
        <f t="shared" si="23"/>
        <v>1.5366001209921357E-3</v>
      </c>
      <c r="AC271" s="5">
        <f t="shared" si="23"/>
        <v>9.6551724137931057E-4</v>
      </c>
      <c r="AD271" s="129">
        <v>0</v>
      </c>
      <c r="AE271" s="86"/>
      <c r="AF271" s="86"/>
      <c r="AG271" s="16"/>
      <c r="AH271" s="8"/>
      <c r="AI271"/>
      <c r="AJ271"/>
      <c r="AK271"/>
      <c r="AL271"/>
      <c r="AM271"/>
      <c r="AN271"/>
      <c r="AO271"/>
      <c r="AP271"/>
      <c r="AQ271"/>
      <c r="AR271"/>
      <c r="AS271"/>
      <c r="AT271"/>
      <c r="AU271"/>
      <c r="AV271"/>
      <c r="AW271"/>
      <c r="AX271"/>
      <c r="AY271"/>
      <c r="AZ271"/>
      <c r="BA271"/>
      <c r="BB271"/>
      <c r="BC271"/>
      <c r="BD271"/>
      <c r="BE271"/>
      <c r="BF271"/>
      <c r="BG271"/>
      <c r="BH271"/>
    </row>
    <row r="272" spans="1:60" s="104" customFormat="1" ht="13.4" hidden="1" customHeight="1" outlineLevel="2" x14ac:dyDescent="0.35">
      <c r="A272" s="102"/>
      <c r="B272" s="95"/>
      <c r="C272" s="17"/>
      <c r="D272" s="17"/>
      <c r="E272" s="17"/>
      <c r="F272" s="13"/>
      <c r="G272" s="86"/>
      <c r="H272" s="86"/>
      <c r="I272" s="99"/>
      <c r="J272" s="99" t="s">
        <v>352</v>
      </c>
      <c r="K272" s="237">
        <f t="shared" si="21"/>
        <v>1.724137931034483E-3</v>
      </c>
      <c r="L272" s="237">
        <f t="shared" si="21"/>
        <v>1.724137931034483E-3</v>
      </c>
      <c r="M272" s="237">
        <f t="shared" si="21"/>
        <v>1.724137931034483E-3</v>
      </c>
      <c r="N272" s="128">
        <v>1.724137931034483E-3</v>
      </c>
      <c r="O272" s="237">
        <f t="shared" si="22"/>
        <v>1.724137931034483E-3</v>
      </c>
      <c r="P272" s="237">
        <f t="shared" si="22"/>
        <v>1.724137931034483E-3</v>
      </c>
      <c r="Q272" s="237">
        <f t="shared" si="22"/>
        <v>1.724137931034483E-3</v>
      </c>
      <c r="R272" s="237">
        <f t="shared" si="22"/>
        <v>1.724137931034483E-3</v>
      </c>
      <c r="S272" s="237">
        <f t="shared" si="22"/>
        <v>1.724137931034483E-3</v>
      </c>
      <c r="T272" s="86"/>
      <c r="U272" s="99" t="s">
        <v>114</v>
      </c>
      <c r="V272" s="5">
        <f t="shared" si="24"/>
        <v>1.2480674867244741E-3</v>
      </c>
      <c r="W272" s="5">
        <f t="shared" si="24"/>
        <v>1.5537406735228877E-3</v>
      </c>
      <c r="X272" s="5">
        <f t="shared" si="24"/>
        <v>1.7661490891980912E-3</v>
      </c>
      <c r="Y272" s="129">
        <v>1.724137931034483E-3</v>
      </c>
      <c r="Z272" s="5">
        <f t="shared" si="23"/>
        <v>1.8535322981783967E-3</v>
      </c>
      <c r="AA272" s="5">
        <f t="shared" si="23"/>
        <v>1.7014519056261345E-3</v>
      </c>
      <c r="AB272" s="5">
        <f t="shared" si="23"/>
        <v>1.5366001209921357E-3</v>
      </c>
      <c r="AC272" s="5">
        <f t="shared" si="23"/>
        <v>9.6551724137931057E-4</v>
      </c>
      <c r="AD272" s="129">
        <v>0</v>
      </c>
      <c r="AE272" s="86"/>
      <c r="AF272" s="86"/>
      <c r="AG272" s="16"/>
      <c r="AH272" s="8"/>
      <c r="AI272"/>
      <c r="AJ272"/>
      <c r="AK272"/>
      <c r="AL272"/>
      <c r="AM272"/>
      <c r="AN272"/>
      <c r="AO272"/>
      <c r="AP272"/>
      <c r="AQ272"/>
      <c r="AR272"/>
      <c r="AS272"/>
      <c r="AT272"/>
      <c r="AU272"/>
      <c r="AV272"/>
      <c r="AW272"/>
      <c r="AX272"/>
      <c r="AY272"/>
      <c r="AZ272"/>
      <c r="BA272"/>
      <c r="BB272"/>
      <c r="BC272"/>
      <c r="BD272"/>
      <c r="BE272"/>
      <c r="BF272"/>
      <c r="BG272"/>
      <c r="BH272"/>
    </row>
    <row r="273" spans="1:60" s="104" customFormat="1" ht="13.4" hidden="1" customHeight="1" outlineLevel="2" x14ac:dyDescent="0.35">
      <c r="A273" s="102"/>
      <c r="B273" s="95"/>
      <c r="C273" s="17"/>
      <c r="D273" s="17"/>
      <c r="E273" s="17"/>
      <c r="F273" s="13"/>
      <c r="G273" s="86"/>
      <c r="H273" s="86"/>
      <c r="I273" s="99"/>
      <c r="J273" s="99" t="s">
        <v>353</v>
      </c>
      <c r="K273" s="237">
        <f t="shared" si="21"/>
        <v>1.724137931034483E-3</v>
      </c>
      <c r="L273" s="237">
        <f t="shared" si="21"/>
        <v>1.724137931034483E-3</v>
      </c>
      <c r="M273" s="237">
        <f t="shared" si="21"/>
        <v>1.724137931034483E-3</v>
      </c>
      <c r="N273" s="128">
        <v>1.724137931034483E-3</v>
      </c>
      <c r="O273" s="237">
        <f t="shared" si="22"/>
        <v>1.724137931034483E-3</v>
      </c>
      <c r="P273" s="237">
        <f t="shared" si="22"/>
        <v>1.724137931034483E-3</v>
      </c>
      <c r="Q273" s="237">
        <f t="shared" si="22"/>
        <v>1.724137931034483E-3</v>
      </c>
      <c r="R273" s="237">
        <f t="shared" si="22"/>
        <v>1.724137931034483E-3</v>
      </c>
      <c r="S273" s="237">
        <f t="shared" si="22"/>
        <v>1.724137931034483E-3</v>
      </c>
      <c r="T273" s="86"/>
      <c r="U273" s="99" t="s">
        <v>115</v>
      </c>
      <c r="V273" s="5">
        <f t="shared" si="24"/>
        <v>1.2480674867244741E-3</v>
      </c>
      <c r="W273" s="5">
        <f t="shared" si="24"/>
        <v>1.5537406735228877E-3</v>
      </c>
      <c r="X273" s="5">
        <f t="shared" si="24"/>
        <v>1.7661490891980912E-3</v>
      </c>
      <c r="Y273" s="129">
        <v>1.724137931034483E-3</v>
      </c>
      <c r="Z273" s="5">
        <f t="shared" si="23"/>
        <v>1.8535322981783967E-3</v>
      </c>
      <c r="AA273" s="5">
        <f t="shared" si="23"/>
        <v>1.7014519056261345E-3</v>
      </c>
      <c r="AB273" s="5">
        <f t="shared" si="23"/>
        <v>1.5366001209921357E-3</v>
      </c>
      <c r="AC273" s="5">
        <f t="shared" si="23"/>
        <v>9.6551724137931057E-4</v>
      </c>
      <c r="AD273" s="129">
        <v>0</v>
      </c>
      <c r="AE273" s="86"/>
      <c r="AF273" s="86"/>
      <c r="AG273" s="16"/>
      <c r="AH273" s="8"/>
      <c r="AI273"/>
      <c r="AJ273"/>
      <c r="AK273"/>
      <c r="AL273"/>
      <c r="AM273"/>
      <c r="AN273"/>
      <c r="AO273"/>
      <c r="AP273"/>
      <c r="AQ273"/>
      <c r="AR273"/>
      <c r="AS273"/>
      <c r="AT273"/>
      <c r="AU273"/>
      <c r="AV273"/>
      <c r="AW273"/>
      <c r="AX273"/>
      <c r="AY273"/>
      <c r="AZ273"/>
      <c r="BA273"/>
      <c r="BB273"/>
      <c r="BC273"/>
      <c r="BD273"/>
      <c r="BE273"/>
      <c r="BF273"/>
      <c r="BG273"/>
      <c r="BH273"/>
    </row>
    <row r="274" spans="1:60" s="104" customFormat="1" ht="13.4" hidden="1" customHeight="1" outlineLevel="2" x14ac:dyDescent="0.35">
      <c r="A274" s="102"/>
      <c r="B274" s="95"/>
      <c r="C274" s="17"/>
      <c r="D274" s="17"/>
      <c r="E274" s="17"/>
      <c r="F274" s="13"/>
      <c r="G274" s="86"/>
      <c r="H274" s="86"/>
      <c r="I274" s="99" t="s">
        <v>751</v>
      </c>
      <c r="J274" s="99" t="s">
        <v>344</v>
      </c>
      <c r="K274" s="237">
        <f t="shared" si="21"/>
        <v>0</v>
      </c>
      <c r="L274" s="237">
        <f t="shared" si="21"/>
        <v>0</v>
      </c>
      <c r="M274" s="237">
        <f t="shared" si="21"/>
        <v>0</v>
      </c>
      <c r="N274" s="128">
        <v>0</v>
      </c>
      <c r="O274" s="237">
        <f t="shared" si="22"/>
        <v>0</v>
      </c>
      <c r="P274" s="237">
        <f t="shared" si="22"/>
        <v>0</v>
      </c>
      <c r="Q274" s="237">
        <f t="shared" si="22"/>
        <v>0</v>
      </c>
      <c r="R274" s="237">
        <f t="shared" si="22"/>
        <v>0</v>
      </c>
      <c r="S274" s="237">
        <f t="shared" si="22"/>
        <v>0</v>
      </c>
      <c r="T274" s="86"/>
      <c r="U274" s="99" t="s">
        <v>342</v>
      </c>
      <c r="V274" s="5">
        <f t="shared" si="24"/>
        <v>0</v>
      </c>
      <c r="W274" s="5">
        <f t="shared" si="24"/>
        <v>0</v>
      </c>
      <c r="X274" s="5">
        <f t="shared" si="24"/>
        <v>0</v>
      </c>
      <c r="Y274" s="129">
        <v>0</v>
      </c>
      <c r="Z274" s="5">
        <f t="shared" si="23"/>
        <v>0</v>
      </c>
      <c r="AA274" s="5">
        <f t="shared" si="23"/>
        <v>0</v>
      </c>
      <c r="AB274" s="5">
        <f t="shared" si="23"/>
        <v>0</v>
      </c>
      <c r="AC274" s="5">
        <f t="shared" si="23"/>
        <v>0</v>
      </c>
      <c r="AD274" s="129">
        <v>0</v>
      </c>
      <c r="AE274" s="86"/>
      <c r="AF274" s="86"/>
      <c r="AG274" s="16"/>
      <c r="AH274" s="8"/>
      <c r="AI274"/>
      <c r="AJ274"/>
      <c r="AK274"/>
      <c r="AL274"/>
      <c r="AM274"/>
      <c r="AN274"/>
      <c r="AO274"/>
      <c r="AP274"/>
      <c r="AQ274"/>
      <c r="AR274"/>
      <c r="AS274"/>
      <c r="AT274"/>
      <c r="AU274"/>
      <c r="AV274"/>
      <c r="AW274"/>
      <c r="AX274"/>
      <c r="AY274"/>
      <c r="AZ274"/>
      <c r="BA274"/>
      <c r="BB274"/>
      <c r="BC274"/>
      <c r="BD274"/>
      <c r="BE274"/>
      <c r="BF274"/>
      <c r="BG274"/>
      <c r="BH274"/>
    </row>
    <row r="275" spans="1:60" s="104" customFormat="1" ht="13.4" hidden="1" customHeight="1" outlineLevel="2" x14ac:dyDescent="0.35">
      <c r="A275" s="102"/>
      <c r="B275" s="95"/>
      <c r="C275" s="17"/>
      <c r="D275" s="17"/>
      <c r="E275" s="17"/>
      <c r="F275" s="13"/>
      <c r="G275" s="86"/>
      <c r="H275" s="86"/>
      <c r="I275" s="99"/>
      <c r="J275" s="99" t="s">
        <v>345</v>
      </c>
      <c r="K275" s="237">
        <f t="shared" si="21"/>
        <v>38.026006493506493</v>
      </c>
      <c r="L275" s="237">
        <f t="shared" si="21"/>
        <v>38.026006493506493</v>
      </c>
      <c r="M275" s="237">
        <f t="shared" si="21"/>
        <v>38.026006493506493</v>
      </c>
      <c r="N275" s="128">
        <v>38.026006493506493</v>
      </c>
      <c r="O275" s="237">
        <f t="shared" si="22"/>
        <v>38.026006493506493</v>
      </c>
      <c r="P275" s="237">
        <f t="shared" si="22"/>
        <v>38.026006493506493</v>
      </c>
      <c r="Q275" s="237">
        <f t="shared" si="22"/>
        <v>38.026006493506493</v>
      </c>
      <c r="R275" s="237">
        <f t="shared" si="22"/>
        <v>38.026006493506493</v>
      </c>
      <c r="S275" s="237">
        <f t="shared" si="22"/>
        <v>38.026006493506493</v>
      </c>
      <c r="T275" s="86"/>
      <c r="U275" s="99" t="s">
        <v>107</v>
      </c>
      <c r="V275" s="5">
        <f t="shared" si="24"/>
        <v>3.957298878161938</v>
      </c>
      <c r="W275" s="5">
        <f t="shared" si="24"/>
        <v>4.9265094153070255</v>
      </c>
      <c r="X275" s="5">
        <f t="shared" si="24"/>
        <v>5.6000015092879991</v>
      </c>
      <c r="Y275" s="129">
        <v>5.466795003358218</v>
      </c>
      <c r="Z275" s="5">
        <f t="shared" si="23"/>
        <v>5.8770710416219449</v>
      </c>
      <c r="AA275" s="5">
        <f t="shared" si="23"/>
        <v>5.3948634901561361</v>
      </c>
      <c r="AB275" s="5">
        <f t="shared" si="23"/>
        <v>4.8721611608876749</v>
      </c>
      <c r="AC275" s="5">
        <f t="shared" si="23"/>
        <v>3.0614052018806022</v>
      </c>
      <c r="AD275" s="129">
        <v>0</v>
      </c>
      <c r="AE275" s="86"/>
      <c r="AF275" s="86"/>
      <c r="AG275" s="16"/>
      <c r="AH275" s="8"/>
      <c r="AI275"/>
      <c r="AJ275"/>
      <c r="AK275"/>
      <c r="AL275"/>
      <c r="AM275"/>
      <c r="AN275"/>
      <c r="AO275"/>
      <c r="AP275"/>
      <c r="AQ275"/>
      <c r="AR275"/>
      <c r="AS275"/>
      <c r="AT275"/>
      <c r="AU275"/>
      <c r="AV275"/>
      <c r="AW275"/>
      <c r="AX275"/>
      <c r="AY275"/>
      <c r="AZ275"/>
      <c r="BA275"/>
      <c r="BB275"/>
      <c r="BC275"/>
      <c r="BD275"/>
      <c r="BE275"/>
      <c r="BF275"/>
      <c r="BG275"/>
      <c r="BH275"/>
    </row>
    <row r="276" spans="1:60" s="104" customFormat="1" ht="13.4" hidden="1" customHeight="1" outlineLevel="2" x14ac:dyDescent="0.35">
      <c r="A276" s="102"/>
      <c r="B276" s="95"/>
      <c r="C276" s="17"/>
      <c r="D276" s="17"/>
      <c r="E276" s="17"/>
      <c r="F276" s="13"/>
      <c r="G276" s="86"/>
      <c r="H276" s="86"/>
      <c r="I276" s="99"/>
      <c r="J276" s="99" t="s">
        <v>346</v>
      </c>
      <c r="K276" s="237">
        <f t="shared" si="21"/>
        <v>312.07827922077922</v>
      </c>
      <c r="L276" s="237">
        <f t="shared" si="21"/>
        <v>312.07827922077922</v>
      </c>
      <c r="M276" s="237">
        <f t="shared" si="21"/>
        <v>312.07827922077922</v>
      </c>
      <c r="N276" s="128">
        <v>312.07827922077922</v>
      </c>
      <c r="O276" s="237">
        <f t="shared" si="22"/>
        <v>312.07827922077922</v>
      </c>
      <c r="P276" s="237">
        <f t="shared" si="22"/>
        <v>312.07827922077922</v>
      </c>
      <c r="Q276" s="237">
        <f t="shared" si="22"/>
        <v>312.07827922077922</v>
      </c>
      <c r="R276" s="237">
        <f t="shared" si="22"/>
        <v>312.07827922077922</v>
      </c>
      <c r="S276" s="237">
        <f t="shared" si="22"/>
        <v>312.07827922077922</v>
      </c>
      <c r="T276" s="86"/>
      <c r="U276" s="99" t="s">
        <v>108</v>
      </c>
      <c r="V276" s="5">
        <f t="shared" si="24"/>
        <v>6.4748908438104502</v>
      </c>
      <c r="W276" s="5">
        <f t="shared" si="24"/>
        <v>8.0607029408740303</v>
      </c>
      <c r="X276" s="5">
        <f t="shared" si="24"/>
        <v>9.1626636284432266</v>
      </c>
      <c r="Y276" s="129">
        <v>8.9447125430853944</v>
      </c>
      <c r="Z276" s="5">
        <f t="shared" si="23"/>
        <v>9.6160018859875152</v>
      </c>
      <c r="AA276" s="5">
        <f t="shared" si="23"/>
        <v>8.8270189569921644</v>
      </c>
      <c r="AB276" s="5">
        <f t="shared" si="23"/>
        <v>7.9717788980480355</v>
      </c>
      <c r="AC276" s="5">
        <f t="shared" si="23"/>
        <v>5.0090390241278211</v>
      </c>
      <c r="AD276" s="129">
        <v>0</v>
      </c>
      <c r="AE276" s="86"/>
      <c r="AF276" s="86"/>
      <c r="AG276" s="16"/>
      <c r="AH276" s="8"/>
      <c r="AI276"/>
      <c r="AJ276"/>
      <c r="AK276"/>
      <c r="AL276"/>
      <c r="AM276"/>
      <c r="AN276"/>
      <c r="AO276"/>
      <c r="AP276"/>
      <c r="AQ276"/>
      <c r="AR276"/>
      <c r="AS276"/>
      <c r="AT276"/>
      <c r="AU276"/>
      <c r="AV276"/>
      <c r="AW276"/>
      <c r="AX276"/>
      <c r="AY276"/>
      <c r="AZ276"/>
      <c r="BA276"/>
      <c r="BB276"/>
      <c r="BC276"/>
      <c r="BD276"/>
      <c r="BE276"/>
      <c r="BF276"/>
      <c r="BG276"/>
      <c r="BH276"/>
    </row>
    <row r="277" spans="1:60" s="104" customFormat="1" ht="13.4" hidden="1" customHeight="1" outlineLevel="2" x14ac:dyDescent="0.35">
      <c r="A277" s="102"/>
      <c r="B277" s="95"/>
      <c r="C277" s="17"/>
      <c r="D277" s="17"/>
      <c r="E277" s="17"/>
      <c r="F277" s="13"/>
      <c r="G277" s="86"/>
      <c r="H277" s="86"/>
      <c r="I277" s="99"/>
      <c r="J277" s="99" t="s">
        <v>347</v>
      </c>
      <c r="K277" s="237">
        <f t="shared" si="21"/>
        <v>213.11255411255411</v>
      </c>
      <c r="L277" s="237">
        <f t="shared" si="21"/>
        <v>213.11255411255411</v>
      </c>
      <c r="M277" s="237">
        <f t="shared" si="21"/>
        <v>213.11255411255411</v>
      </c>
      <c r="N277" s="128">
        <v>213.11255411255411</v>
      </c>
      <c r="O277" s="237">
        <f t="shared" si="22"/>
        <v>213.11255411255411</v>
      </c>
      <c r="P277" s="237">
        <f t="shared" si="22"/>
        <v>213.11255411255411</v>
      </c>
      <c r="Q277" s="237">
        <f t="shared" si="22"/>
        <v>213.11255411255411</v>
      </c>
      <c r="R277" s="237">
        <f t="shared" si="22"/>
        <v>213.11255411255411</v>
      </c>
      <c r="S277" s="237">
        <f t="shared" si="22"/>
        <v>213.11255411255411</v>
      </c>
      <c r="T277" s="86"/>
      <c r="U277" s="99" t="s">
        <v>109</v>
      </c>
      <c r="V277" s="5">
        <f t="shared" si="24"/>
        <v>14.172684741915727</v>
      </c>
      <c r="W277" s="5">
        <f t="shared" si="24"/>
        <v>17.643818920661477</v>
      </c>
      <c r="X277" s="5">
        <f t="shared" si="24"/>
        <v>20.055865980548578</v>
      </c>
      <c r="Y277" s="129">
        <v>19.578799710792428</v>
      </c>
      <c r="Z277" s="5">
        <f t="shared" si="23"/>
        <v>21.048163821641374</v>
      </c>
      <c r="AA277" s="5">
        <f t="shared" si="23"/>
        <v>19.321183925124107</v>
      </c>
      <c r="AB277" s="5">
        <f t="shared" si="23"/>
        <v>17.449175882600972</v>
      </c>
      <c r="AC277" s="5">
        <f t="shared" si="23"/>
        <v>10.96412783804376</v>
      </c>
      <c r="AD277" s="129">
        <v>0</v>
      </c>
      <c r="AE277" s="86"/>
      <c r="AF277" s="86"/>
      <c r="AG277" s="16"/>
      <c r="AH277" s="8"/>
      <c r="AI277"/>
      <c r="AJ277"/>
      <c r="AK277"/>
      <c r="AL277"/>
      <c r="AM277"/>
      <c r="AN277"/>
      <c r="AO277"/>
      <c r="AP277"/>
      <c r="AQ277"/>
      <c r="AR277"/>
      <c r="AS277"/>
      <c r="AT277"/>
      <c r="AU277"/>
      <c r="AV277"/>
      <c r="AW277"/>
      <c r="AX277"/>
      <c r="AY277"/>
      <c r="AZ277"/>
      <c r="BA277"/>
      <c r="BB277"/>
      <c r="BC277"/>
      <c r="BD277"/>
      <c r="BE277"/>
      <c r="BF277"/>
      <c r="BG277"/>
      <c r="BH277"/>
    </row>
    <row r="278" spans="1:60" s="104" customFormat="1" ht="13.4" hidden="1" customHeight="1" outlineLevel="2" x14ac:dyDescent="0.35">
      <c r="A278" s="102"/>
      <c r="B278" s="95"/>
      <c r="C278" s="17"/>
      <c r="D278" s="17"/>
      <c r="E278" s="17"/>
      <c r="F278" s="13"/>
      <c r="G278" s="86"/>
      <c r="H278" s="86"/>
      <c r="I278" s="99"/>
      <c r="J278" s="99" t="s">
        <v>348</v>
      </c>
      <c r="K278" s="237">
        <f t="shared" si="21"/>
        <v>178.79892857142858</v>
      </c>
      <c r="L278" s="237">
        <f t="shared" si="21"/>
        <v>178.79892857142858</v>
      </c>
      <c r="M278" s="237">
        <f t="shared" si="21"/>
        <v>178.79892857142858</v>
      </c>
      <c r="N278" s="128">
        <v>178.79892857142858</v>
      </c>
      <c r="O278" s="237">
        <f t="shared" si="22"/>
        <v>178.79892857142858</v>
      </c>
      <c r="P278" s="237">
        <f t="shared" si="22"/>
        <v>178.79892857142858</v>
      </c>
      <c r="Q278" s="237">
        <f t="shared" si="22"/>
        <v>178.79892857142858</v>
      </c>
      <c r="R278" s="237">
        <f t="shared" si="22"/>
        <v>178.79892857142858</v>
      </c>
      <c r="S278" s="237">
        <f t="shared" si="22"/>
        <v>178.79892857142858</v>
      </c>
      <c r="T278" s="86"/>
      <c r="U278" s="99" t="s">
        <v>110</v>
      </c>
      <c r="V278" s="5">
        <f t="shared" si="24"/>
        <v>22.435061904654361</v>
      </c>
      <c r="W278" s="5">
        <f t="shared" si="24"/>
        <v>27.929794314047964</v>
      </c>
      <c r="X278" s="5">
        <f t="shared" si="24"/>
        <v>31.74801408616095</v>
      </c>
      <c r="Y278" s="129">
        <v>30.99282821351202</v>
      </c>
      <c r="Z278" s="5">
        <f t="shared" si="23"/>
        <v>33.318800701270725</v>
      </c>
      <c r="AA278" s="5">
        <f t="shared" si="23"/>
        <v>30.585027842281598</v>
      </c>
      <c r="AB278" s="5">
        <f t="shared" si="23"/>
        <v>27.621678478007205</v>
      </c>
      <c r="AC278" s="5">
        <f t="shared" si="23"/>
        <v>17.355983799566733</v>
      </c>
      <c r="AD278" s="129">
        <v>0</v>
      </c>
      <c r="AE278" s="86"/>
      <c r="AF278" s="86"/>
      <c r="AG278" s="16"/>
      <c r="AH278" s="8"/>
      <c r="AI278"/>
      <c r="AJ278"/>
      <c r="AK278"/>
      <c r="AL278"/>
      <c r="AM278"/>
      <c r="AN278"/>
      <c r="AO278"/>
      <c r="AP278"/>
      <c r="AQ278"/>
      <c r="AR278"/>
      <c r="AS278"/>
      <c r="AT278"/>
      <c r="AU278"/>
      <c r="AV278"/>
      <c r="AW278"/>
      <c r="AX278"/>
      <c r="AY278"/>
      <c r="AZ278"/>
      <c r="BA278"/>
      <c r="BB278"/>
      <c r="BC278"/>
      <c r="BD278"/>
      <c r="BE278"/>
      <c r="BF278"/>
      <c r="BG278"/>
      <c r="BH278"/>
    </row>
    <row r="279" spans="1:60" s="104" customFormat="1" ht="13.4" hidden="1" customHeight="1" outlineLevel="2" x14ac:dyDescent="0.35">
      <c r="A279" s="102"/>
      <c r="B279" s="95"/>
      <c r="C279" s="17"/>
      <c r="D279" s="17"/>
      <c r="E279" s="17"/>
      <c r="F279" s="13"/>
      <c r="G279" s="86"/>
      <c r="H279" s="86"/>
      <c r="I279" s="99"/>
      <c r="J279" s="99" t="s">
        <v>349</v>
      </c>
      <c r="K279" s="237">
        <f t="shared" si="21"/>
        <v>126.00607142857145</v>
      </c>
      <c r="L279" s="237">
        <f t="shared" si="21"/>
        <v>126.00607142857145</v>
      </c>
      <c r="M279" s="237">
        <f t="shared" si="21"/>
        <v>126.00607142857145</v>
      </c>
      <c r="N279" s="128">
        <v>126.00607142857145</v>
      </c>
      <c r="O279" s="237">
        <f t="shared" si="22"/>
        <v>126.00607142857145</v>
      </c>
      <c r="P279" s="237">
        <f t="shared" si="22"/>
        <v>126.00607142857145</v>
      </c>
      <c r="Q279" s="237">
        <f t="shared" si="22"/>
        <v>126.00607142857145</v>
      </c>
      <c r="R279" s="237">
        <f t="shared" si="22"/>
        <v>126.00607142857145</v>
      </c>
      <c r="S279" s="237">
        <f t="shared" si="22"/>
        <v>126.00607142857145</v>
      </c>
      <c r="T279" s="86"/>
      <c r="U279" s="99" t="s">
        <v>111</v>
      </c>
      <c r="V279" s="5">
        <f t="shared" si="24"/>
        <v>9.8172292304836173</v>
      </c>
      <c r="W279" s="5">
        <f t="shared" si="24"/>
        <v>12.22163746668258</v>
      </c>
      <c r="X279" s="5">
        <f t="shared" si="24"/>
        <v>13.89243021575102</v>
      </c>
      <c r="Y279" s="129">
        <v>13.561972789115648</v>
      </c>
      <c r="Z279" s="5">
        <f t="shared" si="23"/>
        <v>14.579781663152595</v>
      </c>
      <c r="AA279" s="5">
        <f t="shared" si="23"/>
        <v>13.383525778732547</v>
      </c>
      <c r="AB279" s="5">
        <f t="shared" si="23"/>
        <v>12.086810836615349</v>
      </c>
      <c r="AC279" s="5">
        <f t="shared" si="23"/>
        <v>7.5947047619047634</v>
      </c>
      <c r="AD279" s="129">
        <v>0</v>
      </c>
      <c r="AE279" s="86"/>
      <c r="AF279" s="86"/>
      <c r="AG279" s="16"/>
      <c r="AH279" s="8"/>
      <c r="AI279"/>
      <c r="AJ279"/>
      <c r="AK279"/>
      <c r="AL279"/>
      <c r="AM279"/>
      <c r="AN279"/>
      <c r="AO279"/>
      <c r="AP279"/>
      <c r="AQ279"/>
      <c r="AR279"/>
      <c r="AS279"/>
      <c r="AT279"/>
      <c r="AU279"/>
      <c r="AV279"/>
      <c r="AW279"/>
      <c r="AX279"/>
      <c r="AY279"/>
      <c r="AZ279"/>
      <c r="BA279"/>
      <c r="BB279"/>
      <c r="BC279"/>
      <c r="BD279"/>
      <c r="BE279"/>
      <c r="BF279"/>
      <c r="BG279"/>
      <c r="BH279"/>
    </row>
    <row r="280" spans="1:60" s="104" customFormat="1" ht="13.4" hidden="1" customHeight="1" outlineLevel="2" x14ac:dyDescent="0.35">
      <c r="A280" s="102"/>
      <c r="B280" s="95"/>
      <c r="C280" s="17"/>
      <c r="D280" s="17"/>
      <c r="E280" s="17"/>
      <c r="F280" s="13"/>
      <c r="G280" s="86"/>
      <c r="H280" s="86"/>
      <c r="I280" s="99"/>
      <c r="J280" s="99" t="s">
        <v>350</v>
      </c>
      <c r="K280" s="237">
        <f t="shared" si="21"/>
        <v>0</v>
      </c>
      <c r="L280" s="237">
        <f t="shared" si="21"/>
        <v>0</v>
      </c>
      <c r="M280" s="237">
        <f t="shared" si="21"/>
        <v>0</v>
      </c>
      <c r="N280" s="128">
        <v>0</v>
      </c>
      <c r="O280" s="237">
        <f t="shared" si="22"/>
        <v>0</v>
      </c>
      <c r="P280" s="237">
        <f t="shared" si="22"/>
        <v>0</v>
      </c>
      <c r="Q280" s="237">
        <f t="shared" si="22"/>
        <v>0</v>
      </c>
      <c r="R280" s="237">
        <f t="shared" si="22"/>
        <v>0</v>
      </c>
      <c r="S280" s="237">
        <f t="shared" si="22"/>
        <v>0</v>
      </c>
      <c r="T280" s="86"/>
      <c r="U280" s="99" t="s">
        <v>112</v>
      </c>
      <c r="V280" s="5">
        <f t="shared" si="24"/>
        <v>0</v>
      </c>
      <c r="W280" s="5">
        <f t="shared" si="24"/>
        <v>0</v>
      </c>
      <c r="X280" s="5">
        <f t="shared" si="24"/>
        <v>0</v>
      </c>
      <c r="Y280" s="129">
        <v>0</v>
      </c>
      <c r="Z280" s="5">
        <f t="shared" si="23"/>
        <v>0</v>
      </c>
      <c r="AA280" s="5">
        <f t="shared" si="23"/>
        <v>0</v>
      </c>
      <c r="AB280" s="5">
        <f t="shared" si="23"/>
        <v>0</v>
      </c>
      <c r="AC280" s="5">
        <f t="shared" si="23"/>
        <v>0</v>
      </c>
      <c r="AD280" s="129">
        <v>0</v>
      </c>
      <c r="AE280" s="86"/>
      <c r="AF280" s="86"/>
      <c r="AG280" s="16"/>
      <c r="AH280" s="8"/>
      <c r="AI280"/>
      <c r="AJ280"/>
      <c r="AK280"/>
      <c r="AL280"/>
      <c r="AM280"/>
      <c r="AN280"/>
      <c r="AO280"/>
      <c r="AP280"/>
      <c r="AQ280"/>
      <c r="AR280"/>
      <c r="AS280"/>
      <c r="AT280"/>
      <c r="AU280"/>
      <c r="AV280"/>
      <c r="AW280"/>
      <c r="AX280"/>
      <c r="AY280"/>
      <c r="AZ280"/>
      <c r="BA280"/>
      <c r="BB280"/>
      <c r="BC280"/>
      <c r="BD280"/>
      <c r="BE280"/>
      <c r="BF280"/>
      <c r="BG280"/>
      <c r="BH280"/>
    </row>
    <row r="281" spans="1:60" s="104" customFormat="1" ht="13.4" hidden="1" customHeight="1" outlineLevel="2" x14ac:dyDescent="0.35">
      <c r="A281" s="102"/>
      <c r="B281" s="95"/>
      <c r="C281" s="17"/>
      <c r="D281" s="17"/>
      <c r="E281" s="17"/>
      <c r="F281" s="13"/>
      <c r="G281" s="86"/>
      <c r="H281" s="86"/>
      <c r="I281" s="99"/>
      <c r="J281" s="99" t="s">
        <v>351</v>
      </c>
      <c r="K281" s="237">
        <f t="shared" si="21"/>
        <v>0</v>
      </c>
      <c r="L281" s="237">
        <f t="shared" si="21"/>
        <v>0</v>
      </c>
      <c r="M281" s="237">
        <f t="shared" si="21"/>
        <v>0</v>
      </c>
      <c r="N281" s="128">
        <v>0</v>
      </c>
      <c r="O281" s="237">
        <f t="shared" si="22"/>
        <v>0</v>
      </c>
      <c r="P281" s="237">
        <f t="shared" si="22"/>
        <v>0</v>
      </c>
      <c r="Q281" s="237">
        <f t="shared" si="22"/>
        <v>0</v>
      </c>
      <c r="R281" s="237">
        <f t="shared" si="22"/>
        <v>0</v>
      </c>
      <c r="S281" s="237">
        <f t="shared" si="22"/>
        <v>0</v>
      </c>
      <c r="T281" s="86"/>
      <c r="U281" s="99" t="s">
        <v>113</v>
      </c>
      <c r="V281" s="5">
        <f t="shared" si="24"/>
        <v>0</v>
      </c>
      <c r="W281" s="5">
        <f t="shared" si="24"/>
        <v>0</v>
      </c>
      <c r="X281" s="5">
        <f t="shared" si="24"/>
        <v>0</v>
      </c>
      <c r="Y281" s="129">
        <v>0</v>
      </c>
      <c r="Z281" s="5">
        <f t="shared" si="23"/>
        <v>0</v>
      </c>
      <c r="AA281" s="5">
        <f t="shared" si="23"/>
        <v>0</v>
      </c>
      <c r="AB281" s="5">
        <f t="shared" si="23"/>
        <v>0</v>
      </c>
      <c r="AC281" s="5">
        <f t="shared" si="23"/>
        <v>0</v>
      </c>
      <c r="AD281" s="129">
        <v>0</v>
      </c>
      <c r="AE281" s="86"/>
      <c r="AF281" s="86"/>
      <c r="AG281" s="16"/>
      <c r="AH281" s="8"/>
      <c r="AI281"/>
      <c r="AJ281"/>
      <c r="AK281"/>
      <c r="AL281"/>
      <c r="AM281"/>
      <c r="AN281"/>
      <c r="AO281"/>
      <c r="AP281"/>
      <c r="AQ281"/>
      <c r="AR281"/>
      <c r="AS281"/>
      <c r="AT281"/>
      <c r="AU281"/>
      <c r="AV281"/>
      <c r="AW281"/>
      <c r="AX281"/>
      <c r="AY281"/>
      <c r="AZ281"/>
      <c r="BA281"/>
      <c r="BB281"/>
      <c r="BC281"/>
      <c r="BD281"/>
      <c r="BE281"/>
      <c r="BF281"/>
      <c r="BG281"/>
      <c r="BH281"/>
    </row>
    <row r="282" spans="1:60" s="104" customFormat="1" ht="13.4" hidden="1" customHeight="1" outlineLevel="2" x14ac:dyDescent="0.35">
      <c r="A282" s="102"/>
      <c r="B282" s="95"/>
      <c r="C282" s="17"/>
      <c r="D282" s="17"/>
      <c r="E282" s="17"/>
      <c r="F282" s="13"/>
      <c r="G282" s="86"/>
      <c r="H282" s="86"/>
      <c r="I282" s="99"/>
      <c r="J282" s="99" t="s">
        <v>352</v>
      </c>
      <c r="K282" s="237">
        <f t="shared" si="21"/>
        <v>0</v>
      </c>
      <c r="L282" s="237">
        <f t="shared" si="21"/>
        <v>0</v>
      </c>
      <c r="M282" s="237">
        <f t="shared" si="21"/>
        <v>0</v>
      </c>
      <c r="N282" s="128">
        <v>0</v>
      </c>
      <c r="O282" s="237">
        <f t="shared" si="22"/>
        <v>0</v>
      </c>
      <c r="P282" s="237">
        <f t="shared" si="22"/>
        <v>0</v>
      </c>
      <c r="Q282" s="237">
        <f t="shared" si="22"/>
        <v>0</v>
      </c>
      <c r="R282" s="237">
        <f t="shared" si="22"/>
        <v>0</v>
      </c>
      <c r="S282" s="237">
        <f t="shared" si="22"/>
        <v>0</v>
      </c>
      <c r="T282" s="86"/>
      <c r="U282" s="99" t="s">
        <v>114</v>
      </c>
      <c r="V282" s="5">
        <f t="shared" si="24"/>
        <v>0</v>
      </c>
      <c r="W282" s="5">
        <f t="shared" si="24"/>
        <v>0</v>
      </c>
      <c r="X282" s="5">
        <f t="shared" si="24"/>
        <v>0</v>
      </c>
      <c r="Y282" s="129">
        <v>0</v>
      </c>
      <c r="Z282" s="5">
        <f t="shared" si="23"/>
        <v>0</v>
      </c>
      <c r="AA282" s="5">
        <f t="shared" si="23"/>
        <v>0</v>
      </c>
      <c r="AB282" s="5">
        <f t="shared" si="23"/>
        <v>0</v>
      </c>
      <c r="AC282" s="5">
        <f t="shared" si="23"/>
        <v>0</v>
      </c>
      <c r="AD282" s="129">
        <v>0</v>
      </c>
      <c r="AE282" s="86"/>
      <c r="AF282" s="86"/>
      <c r="AG282" s="16"/>
      <c r="AH282" s="8"/>
      <c r="AI282"/>
      <c r="AJ282"/>
      <c r="AK282"/>
      <c r="AL282"/>
      <c r="AM282"/>
      <c r="AN282"/>
      <c r="AO282"/>
      <c r="AP282"/>
      <c r="AQ282"/>
      <c r="AR282"/>
      <c r="AS282"/>
      <c r="AT282"/>
      <c r="AU282"/>
      <c r="AV282"/>
      <c r="AW282"/>
      <c r="AX282"/>
      <c r="AY282"/>
      <c r="AZ282"/>
      <c r="BA282"/>
      <c r="BB282"/>
      <c r="BC282"/>
      <c r="BD282"/>
      <c r="BE282"/>
      <c r="BF282"/>
      <c r="BG282"/>
      <c r="BH282"/>
    </row>
    <row r="283" spans="1:60" s="104" customFormat="1" ht="13.4" hidden="1" customHeight="1" outlineLevel="2" x14ac:dyDescent="0.35">
      <c r="A283" s="102"/>
      <c r="B283" s="95"/>
      <c r="C283" s="17"/>
      <c r="D283" s="17"/>
      <c r="E283" s="17"/>
      <c r="F283" s="13"/>
      <c r="G283" s="86"/>
      <c r="H283" s="86"/>
      <c r="I283" s="99"/>
      <c r="J283" s="99" t="s">
        <v>353</v>
      </c>
      <c r="K283" s="237">
        <f t="shared" si="21"/>
        <v>0</v>
      </c>
      <c r="L283" s="237">
        <f t="shared" si="21"/>
        <v>0</v>
      </c>
      <c r="M283" s="237">
        <f t="shared" si="21"/>
        <v>0</v>
      </c>
      <c r="N283" s="128">
        <v>0</v>
      </c>
      <c r="O283" s="237">
        <f t="shared" si="22"/>
        <v>0</v>
      </c>
      <c r="P283" s="237">
        <f t="shared" si="22"/>
        <v>0</v>
      </c>
      <c r="Q283" s="237">
        <f t="shared" si="22"/>
        <v>0</v>
      </c>
      <c r="R283" s="237">
        <f t="shared" si="22"/>
        <v>0</v>
      </c>
      <c r="S283" s="237">
        <f t="shared" si="22"/>
        <v>0</v>
      </c>
      <c r="T283" s="86"/>
      <c r="U283" s="99" t="s">
        <v>115</v>
      </c>
      <c r="V283" s="5">
        <f t="shared" si="24"/>
        <v>0</v>
      </c>
      <c r="W283" s="5">
        <f t="shared" si="24"/>
        <v>0</v>
      </c>
      <c r="X283" s="5">
        <f t="shared" si="24"/>
        <v>0</v>
      </c>
      <c r="Y283" s="129">
        <v>0</v>
      </c>
      <c r="Z283" s="5">
        <f t="shared" si="23"/>
        <v>0</v>
      </c>
      <c r="AA283" s="5">
        <f t="shared" si="23"/>
        <v>0</v>
      </c>
      <c r="AB283" s="5">
        <f t="shared" si="23"/>
        <v>0</v>
      </c>
      <c r="AC283" s="5">
        <f t="shared" si="23"/>
        <v>0</v>
      </c>
      <c r="AD283" s="129">
        <v>0</v>
      </c>
      <c r="AE283" s="86"/>
      <c r="AF283" s="86"/>
      <c r="AG283" s="16"/>
      <c r="AH283" s="8"/>
      <c r="AI283"/>
      <c r="AJ283"/>
      <c r="AK283"/>
      <c r="AL283"/>
      <c r="AM283"/>
      <c r="AN283"/>
      <c r="AO283"/>
      <c r="AP283"/>
      <c r="AQ283"/>
      <c r="AR283"/>
      <c r="AS283"/>
      <c r="AT283"/>
      <c r="AU283"/>
      <c r="AV283"/>
      <c r="AW283"/>
      <c r="AX283"/>
      <c r="AY283"/>
      <c r="AZ283"/>
      <c r="BA283"/>
      <c r="BB283"/>
      <c r="BC283"/>
      <c r="BD283"/>
      <c r="BE283"/>
      <c r="BF283"/>
      <c r="BG283"/>
      <c r="BH283"/>
    </row>
    <row r="284" spans="1:60" s="104" customFormat="1" ht="13.4" hidden="1" customHeight="1" outlineLevel="2" x14ac:dyDescent="0.35">
      <c r="A284" s="102"/>
      <c r="B284" s="95"/>
      <c r="C284" s="17"/>
      <c r="D284" s="17"/>
      <c r="E284" s="17"/>
      <c r="F284" s="13"/>
      <c r="G284" s="86"/>
      <c r="H284" s="86"/>
      <c r="I284" s="99" t="s">
        <v>752</v>
      </c>
      <c r="J284" s="99" t="s">
        <v>344</v>
      </c>
      <c r="K284" s="237">
        <f t="shared" si="21"/>
        <v>0</v>
      </c>
      <c r="L284" s="237">
        <f t="shared" si="21"/>
        <v>0</v>
      </c>
      <c r="M284" s="237">
        <f t="shared" si="21"/>
        <v>0</v>
      </c>
      <c r="N284" s="128">
        <v>0</v>
      </c>
      <c r="O284" s="237">
        <f t="shared" si="22"/>
        <v>0</v>
      </c>
      <c r="P284" s="237">
        <f t="shared" si="22"/>
        <v>0</v>
      </c>
      <c r="Q284" s="237">
        <f t="shared" si="22"/>
        <v>0</v>
      </c>
      <c r="R284" s="237">
        <f t="shared" si="22"/>
        <v>0</v>
      </c>
      <c r="S284" s="237">
        <f t="shared" si="22"/>
        <v>0</v>
      </c>
      <c r="T284" s="86"/>
      <c r="U284" s="99" t="s">
        <v>342</v>
      </c>
      <c r="V284" s="5">
        <f t="shared" si="24"/>
        <v>0</v>
      </c>
      <c r="W284" s="5">
        <f t="shared" si="24"/>
        <v>0</v>
      </c>
      <c r="X284" s="5">
        <f t="shared" si="24"/>
        <v>0</v>
      </c>
      <c r="Y284" s="129">
        <v>0</v>
      </c>
      <c r="Z284" s="5">
        <f t="shared" si="23"/>
        <v>0</v>
      </c>
      <c r="AA284" s="5">
        <f t="shared" si="23"/>
        <v>0</v>
      </c>
      <c r="AB284" s="5">
        <f t="shared" si="23"/>
        <v>0</v>
      </c>
      <c r="AC284" s="5">
        <f t="shared" si="23"/>
        <v>0</v>
      </c>
      <c r="AD284" s="129">
        <v>0</v>
      </c>
      <c r="AE284" s="86"/>
      <c r="AF284" s="86"/>
      <c r="AG284" s="16"/>
      <c r="AH284" s="8"/>
      <c r="AI284"/>
      <c r="AJ284"/>
      <c r="AK284"/>
      <c r="AL284"/>
      <c r="AM284"/>
      <c r="AN284"/>
      <c r="AO284"/>
      <c r="AP284"/>
      <c r="AQ284"/>
      <c r="AR284"/>
      <c r="AS284"/>
      <c r="AT284"/>
      <c r="AU284"/>
      <c r="AV284"/>
      <c r="AW284"/>
      <c r="AX284"/>
      <c r="AY284"/>
      <c r="AZ284"/>
      <c r="BA284"/>
      <c r="BB284"/>
      <c r="BC284"/>
      <c r="BD284"/>
      <c r="BE284"/>
      <c r="BF284"/>
      <c r="BG284"/>
      <c r="BH284"/>
    </row>
    <row r="285" spans="1:60" s="104" customFormat="1" ht="13.4" hidden="1" customHeight="1" outlineLevel="2" x14ac:dyDescent="0.35">
      <c r="A285" s="102"/>
      <c r="B285" s="95"/>
      <c r="C285" s="17"/>
      <c r="D285" s="17"/>
      <c r="E285" s="17"/>
      <c r="F285" s="13"/>
      <c r="G285" s="86"/>
      <c r="H285" s="86"/>
      <c r="I285" s="99"/>
      <c r="J285" s="99" t="s">
        <v>345</v>
      </c>
      <c r="K285" s="237">
        <f t="shared" si="21"/>
        <v>28.418998917748922</v>
      </c>
      <c r="L285" s="237">
        <f t="shared" si="21"/>
        <v>28.418998917748922</v>
      </c>
      <c r="M285" s="237">
        <f t="shared" si="21"/>
        <v>28.418998917748922</v>
      </c>
      <c r="N285" s="128">
        <v>28.418998917748922</v>
      </c>
      <c r="O285" s="237">
        <f t="shared" si="22"/>
        <v>28.418998917748922</v>
      </c>
      <c r="P285" s="237">
        <f t="shared" si="22"/>
        <v>28.418998917748922</v>
      </c>
      <c r="Q285" s="237">
        <f t="shared" si="22"/>
        <v>28.418998917748922</v>
      </c>
      <c r="R285" s="237">
        <f t="shared" si="22"/>
        <v>28.418998917748922</v>
      </c>
      <c r="S285" s="237">
        <f t="shared" si="22"/>
        <v>28.418998917748922</v>
      </c>
      <c r="T285" s="86"/>
      <c r="U285" s="99" t="s">
        <v>107</v>
      </c>
      <c r="V285" s="5">
        <f t="shared" si="24"/>
        <v>2.9326493210446647</v>
      </c>
      <c r="W285" s="5">
        <f t="shared" si="24"/>
        <v>3.6509055638048968</v>
      </c>
      <c r="X285" s="5">
        <f t="shared" si="24"/>
        <v>4.150012705558022</v>
      </c>
      <c r="Y285" s="129">
        <v>4.051296894293559</v>
      </c>
      <c r="Z285" s="5">
        <f t="shared" si="23"/>
        <v>4.355341592988105</v>
      </c>
      <c r="AA285" s="5">
        <f t="shared" si="23"/>
        <v>3.9979903562107491</v>
      </c>
      <c r="AB285" s="5">
        <f t="shared" si="23"/>
        <v>3.6106295128089965</v>
      </c>
      <c r="AC285" s="5">
        <f t="shared" si="23"/>
        <v>2.2687262608043932</v>
      </c>
      <c r="AD285" s="129">
        <v>0</v>
      </c>
      <c r="AE285" s="86"/>
      <c r="AF285" s="86"/>
      <c r="AG285" s="16"/>
      <c r="AH285" s="8"/>
      <c r="AI285"/>
      <c r="AJ285"/>
      <c r="AK285"/>
      <c r="AL285"/>
      <c r="AM285"/>
      <c r="AN285"/>
      <c r="AO285"/>
      <c r="AP285"/>
      <c r="AQ285"/>
      <c r="AR285"/>
      <c r="AS285"/>
      <c r="AT285"/>
      <c r="AU285"/>
      <c r="AV285"/>
      <c r="AW285"/>
      <c r="AX285"/>
      <c r="AY285"/>
      <c r="AZ285"/>
      <c r="BA285"/>
      <c r="BB285"/>
      <c r="BC285"/>
      <c r="BD285"/>
      <c r="BE285"/>
      <c r="BF285"/>
      <c r="BG285"/>
      <c r="BH285"/>
    </row>
    <row r="286" spans="1:60" s="104" customFormat="1" ht="13.4" hidden="1" customHeight="1" outlineLevel="2" x14ac:dyDescent="0.35">
      <c r="A286" s="102"/>
      <c r="B286" s="95"/>
      <c r="C286" s="17"/>
      <c r="D286" s="17"/>
      <c r="E286" s="17"/>
      <c r="F286" s="13"/>
      <c r="G286" s="86"/>
      <c r="H286" s="86"/>
      <c r="I286" s="99"/>
      <c r="J286" s="99" t="s">
        <v>346</v>
      </c>
      <c r="K286" s="237">
        <f t="shared" si="21"/>
        <v>260.43408279220779</v>
      </c>
      <c r="L286" s="237">
        <f t="shared" si="21"/>
        <v>260.43408279220779</v>
      </c>
      <c r="M286" s="237">
        <f t="shared" si="21"/>
        <v>260.43408279220779</v>
      </c>
      <c r="N286" s="128">
        <v>260.43408279220779</v>
      </c>
      <c r="O286" s="237">
        <f t="shared" si="22"/>
        <v>260.43408279220779</v>
      </c>
      <c r="P286" s="237">
        <f t="shared" si="22"/>
        <v>260.43408279220779</v>
      </c>
      <c r="Q286" s="237">
        <f t="shared" si="22"/>
        <v>260.43408279220779</v>
      </c>
      <c r="R286" s="237">
        <f t="shared" si="22"/>
        <v>260.43408279220779</v>
      </c>
      <c r="S286" s="237">
        <f t="shared" si="22"/>
        <v>260.43408279220779</v>
      </c>
      <c r="T286" s="86"/>
      <c r="U286" s="99" t="s">
        <v>108</v>
      </c>
      <c r="V286" s="5">
        <f t="shared" si="24"/>
        <v>7.6655099545596039</v>
      </c>
      <c r="W286" s="5">
        <f t="shared" si="24"/>
        <v>9.5429251433766105</v>
      </c>
      <c r="X286" s="5">
        <f t="shared" si="24"/>
        <v>10.847517116254402</v>
      </c>
      <c r="Y286" s="129">
        <v>10.589488640606104</v>
      </c>
      <c r="Z286" s="5">
        <f t="shared" si="23"/>
        <v>11.38421634560286</v>
      </c>
      <c r="AA286" s="5">
        <f t="shared" si="23"/>
        <v>10.450153263756023</v>
      </c>
      <c r="AB286" s="5">
        <f t="shared" si="23"/>
        <v>9.4376495253121071</v>
      </c>
      <c r="AC286" s="5">
        <f t="shared" si="23"/>
        <v>5.9301136387394191</v>
      </c>
      <c r="AD286" s="129">
        <v>0</v>
      </c>
      <c r="AE286" s="86"/>
      <c r="AF286" s="86"/>
      <c r="AG286" s="16"/>
      <c r="AH286" s="8"/>
      <c r="AI286"/>
      <c r="AJ286"/>
      <c r="AK286"/>
      <c r="AL286"/>
      <c r="AM286"/>
      <c r="AN286"/>
      <c r="AO286"/>
      <c r="AP286"/>
      <c r="AQ286"/>
      <c r="AR286"/>
      <c r="AS286"/>
      <c r="AT286"/>
      <c r="AU286"/>
      <c r="AV286"/>
      <c r="AW286"/>
      <c r="AX286"/>
      <c r="AY286"/>
      <c r="AZ286"/>
      <c r="BA286"/>
      <c r="BB286"/>
      <c r="BC286"/>
      <c r="BD286"/>
      <c r="BE286"/>
      <c r="BF286"/>
      <c r="BG286"/>
      <c r="BH286"/>
    </row>
    <row r="287" spans="1:60" s="104" customFormat="1" ht="13.4" hidden="1" customHeight="1" outlineLevel="2" x14ac:dyDescent="0.35">
      <c r="A287" s="102"/>
      <c r="B287" s="95"/>
      <c r="C287" s="17"/>
      <c r="D287" s="17"/>
      <c r="E287" s="17"/>
      <c r="F287" s="13"/>
      <c r="G287" s="86"/>
      <c r="H287" s="86"/>
      <c r="I287" s="99"/>
      <c r="J287" s="99" t="s">
        <v>347</v>
      </c>
      <c r="K287" s="237">
        <f t="shared" si="21"/>
        <v>212.0164475108225</v>
      </c>
      <c r="L287" s="237">
        <f t="shared" si="21"/>
        <v>212.0164475108225</v>
      </c>
      <c r="M287" s="237">
        <f t="shared" si="21"/>
        <v>212.0164475108225</v>
      </c>
      <c r="N287" s="128">
        <v>212.0164475108225</v>
      </c>
      <c r="O287" s="237">
        <f t="shared" si="22"/>
        <v>212.0164475108225</v>
      </c>
      <c r="P287" s="237">
        <f t="shared" si="22"/>
        <v>212.0164475108225</v>
      </c>
      <c r="Q287" s="237">
        <f t="shared" si="22"/>
        <v>212.0164475108225</v>
      </c>
      <c r="R287" s="237">
        <f t="shared" si="22"/>
        <v>212.0164475108225</v>
      </c>
      <c r="S287" s="237">
        <f t="shared" si="22"/>
        <v>212.0164475108225</v>
      </c>
      <c r="T287" s="86"/>
      <c r="U287" s="99" t="s">
        <v>109</v>
      </c>
      <c r="V287" s="5">
        <f t="shared" si="24"/>
        <v>10.903712358523233</v>
      </c>
      <c r="W287" s="5">
        <f t="shared" si="24"/>
        <v>13.574218993793698</v>
      </c>
      <c r="X287" s="5">
        <f t="shared" si="24"/>
        <v>15.429920141117433</v>
      </c>
      <c r="Y287" s="129">
        <v>15.062890642042328</v>
      </c>
      <c r="Z287" s="5">
        <f t="shared" si="23"/>
        <v>16.193341499193654</v>
      </c>
      <c r="AA287" s="5">
        <f t="shared" si="23"/>
        <v>14.86469471254177</v>
      </c>
      <c r="AB287" s="5">
        <f t="shared" si="23"/>
        <v>13.424470958171057</v>
      </c>
      <c r="AC287" s="5">
        <f t="shared" si="23"/>
        <v>8.4352187595437051</v>
      </c>
      <c r="AD287" s="129">
        <v>0</v>
      </c>
      <c r="AE287" s="86"/>
      <c r="AF287" s="86"/>
      <c r="AG287" s="16"/>
      <c r="AH287" s="8"/>
      <c r="AI287"/>
      <c r="AJ287"/>
      <c r="AK287"/>
      <c r="AL287"/>
      <c r="AM287"/>
      <c r="AN287"/>
      <c r="AO287"/>
      <c r="AP287"/>
      <c r="AQ287"/>
      <c r="AR287"/>
      <c r="AS287"/>
      <c r="AT287"/>
      <c r="AU287"/>
      <c r="AV287"/>
      <c r="AW287"/>
      <c r="AX287"/>
      <c r="AY287"/>
      <c r="AZ287"/>
      <c r="BA287"/>
      <c r="BB287"/>
      <c r="BC287"/>
      <c r="BD287"/>
      <c r="BE287"/>
      <c r="BF287"/>
      <c r="BG287"/>
      <c r="BH287"/>
    </row>
    <row r="288" spans="1:60" s="104" customFormat="1" ht="13.4" hidden="1" customHeight="1" outlineLevel="2" x14ac:dyDescent="0.35">
      <c r="A288" s="102"/>
      <c r="B288" s="95"/>
      <c r="C288" s="17"/>
      <c r="D288" s="17"/>
      <c r="E288" s="17"/>
      <c r="F288" s="13"/>
      <c r="G288" s="86"/>
      <c r="H288" s="86"/>
      <c r="I288" s="99"/>
      <c r="J288" s="99" t="s">
        <v>348</v>
      </c>
      <c r="K288" s="237">
        <f t="shared" si="21"/>
        <v>177.45267857142855</v>
      </c>
      <c r="L288" s="237">
        <f t="shared" si="21"/>
        <v>177.45267857142855</v>
      </c>
      <c r="M288" s="237">
        <f t="shared" si="21"/>
        <v>177.45267857142855</v>
      </c>
      <c r="N288" s="128">
        <v>177.45267857142855</v>
      </c>
      <c r="O288" s="237">
        <f t="shared" si="22"/>
        <v>177.45267857142855</v>
      </c>
      <c r="P288" s="237">
        <f t="shared" si="22"/>
        <v>177.45267857142855</v>
      </c>
      <c r="Q288" s="237">
        <f t="shared" si="22"/>
        <v>177.45267857142855</v>
      </c>
      <c r="R288" s="237">
        <f t="shared" si="22"/>
        <v>177.45267857142855</v>
      </c>
      <c r="S288" s="237">
        <f t="shared" si="22"/>
        <v>177.45267857142855</v>
      </c>
      <c r="T288" s="86"/>
      <c r="U288" s="99" t="s">
        <v>110</v>
      </c>
      <c r="V288" s="5">
        <f t="shared" si="24"/>
        <v>27.852525717793068</v>
      </c>
      <c r="W288" s="5">
        <f t="shared" si="24"/>
        <v>34.674088163015305</v>
      </c>
      <c r="X288" s="5">
        <f t="shared" si="24"/>
        <v>39.414305277232415</v>
      </c>
      <c r="Y288" s="129">
        <v>38.476762335338208</v>
      </c>
      <c r="Z288" s="5">
        <f t="shared" si="23"/>
        <v>41.364394596372364</v>
      </c>
      <c r="AA288" s="5">
        <f t="shared" si="23"/>
        <v>37.970489146715337</v>
      </c>
      <c r="AB288" s="5">
        <f t="shared" si="23"/>
        <v>34.291570642722476</v>
      </c>
      <c r="AC288" s="5">
        <f t="shared" si="23"/>
        <v>21.5469869077894</v>
      </c>
      <c r="AD288" s="129">
        <v>0</v>
      </c>
      <c r="AE288" s="86"/>
      <c r="AF288" s="86"/>
      <c r="AG288" s="16"/>
      <c r="AH288" s="8"/>
      <c r="AI288"/>
      <c r="AJ288"/>
      <c r="AK288"/>
      <c r="AL288"/>
      <c r="AM288"/>
      <c r="AN288"/>
      <c r="AO288"/>
      <c r="AP288"/>
      <c r="AQ288"/>
      <c r="AR288"/>
      <c r="AS288"/>
      <c r="AT288"/>
      <c r="AU288"/>
      <c r="AV288"/>
      <c r="AW288"/>
      <c r="AX288"/>
      <c r="AY288"/>
      <c r="AZ288"/>
      <c r="BA288"/>
      <c r="BB288"/>
      <c r="BC288"/>
      <c r="BD288"/>
      <c r="BE288"/>
      <c r="BF288"/>
      <c r="BG288"/>
      <c r="BH288"/>
    </row>
    <row r="289" spans="1:60" s="104" customFormat="1" ht="13.4" hidden="1" customHeight="1" outlineLevel="2" x14ac:dyDescent="0.35">
      <c r="A289" s="102"/>
      <c r="B289" s="95"/>
      <c r="C289" s="17"/>
      <c r="D289" s="17"/>
      <c r="E289" s="17"/>
      <c r="F289" s="13"/>
      <c r="G289" s="86"/>
      <c r="H289" s="86"/>
      <c r="I289" s="99"/>
      <c r="J289" s="99" t="s">
        <v>349</v>
      </c>
      <c r="K289" s="237">
        <f t="shared" si="21"/>
        <v>128.60982142857142</v>
      </c>
      <c r="L289" s="237">
        <f t="shared" si="21"/>
        <v>128.60982142857142</v>
      </c>
      <c r="M289" s="237">
        <f t="shared" si="21"/>
        <v>128.60982142857142</v>
      </c>
      <c r="N289" s="128">
        <v>128.60982142857142</v>
      </c>
      <c r="O289" s="237">
        <f t="shared" si="22"/>
        <v>128.60982142857142</v>
      </c>
      <c r="P289" s="237">
        <f t="shared" si="22"/>
        <v>128.60982142857142</v>
      </c>
      <c r="Q289" s="237">
        <f t="shared" si="22"/>
        <v>128.60982142857142</v>
      </c>
      <c r="R289" s="237">
        <f t="shared" si="22"/>
        <v>128.60982142857142</v>
      </c>
      <c r="S289" s="237">
        <f t="shared" si="22"/>
        <v>128.60982142857142</v>
      </c>
      <c r="T289" s="86"/>
      <c r="U289" s="99" t="s">
        <v>111</v>
      </c>
      <c r="V289" s="5">
        <f t="shared" si="24"/>
        <v>10.450229532163744</v>
      </c>
      <c r="W289" s="5">
        <f t="shared" si="24"/>
        <v>13.009670426065163</v>
      </c>
      <c r="X289" s="5">
        <f t="shared" si="24"/>
        <v>14.788193400167088</v>
      </c>
      <c r="Y289" s="129">
        <v>14.436428571428575</v>
      </c>
      <c r="Z289" s="5">
        <f t="shared" si="23"/>
        <v>15.519864243943196</v>
      </c>
      <c r="AA289" s="5">
        <f t="shared" si="23"/>
        <v>14.246475563909778</v>
      </c>
      <c r="AB289" s="5">
        <f t="shared" si="23"/>
        <v>12.866150375939853</v>
      </c>
      <c r="AC289" s="5">
        <f t="shared" si="23"/>
        <v>8.0844000000000023</v>
      </c>
      <c r="AD289" s="129">
        <v>0</v>
      </c>
      <c r="AE289" s="86"/>
      <c r="AF289" s="86"/>
      <c r="AG289" s="16"/>
      <c r="AH289" s="8"/>
      <c r="AI289"/>
      <c r="AJ289"/>
      <c r="AK289"/>
      <c r="AL289"/>
      <c r="AM289"/>
      <c r="AN289"/>
      <c r="AO289"/>
      <c r="AP289"/>
      <c r="AQ289"/>
      <c r="AR289"/>
      <c r="AS289"/>
      <c r="AT289"/>
      <c r="AU289"/>
      <c r="AV289"/>
      <c r="AW289"/>
      <c r="AX289"/>
      <c r="AY289"/>
      <c r="AZ289"/>
      <c r="BA289"/>
      <c r="BB289"/>
      <c r="BC289"/>
      <c r="BD289"/>
      <c r="BE289"/>
      <c r="BF289"/>
      <c r="BG289"/>
      <c r="BH289"/>
    </row>
    <row r="290" spans="1:60" s="104" customFormat="1" ht="13.4" hidden="1" customHeight="1" outlineLevel="2" x14ac:dyDescent="0.35">
      <c r="A290" s="102"/>
      <c r="B290" s="95"/>
      <c r="C290" s="17"/>
      <c r="D290" s="17"/>
      <c r="E290" s="17"/>
      <c r="F290" s="13"/>
      <c r="G290" s="86"/>
      <c r="H290" s="86"/>
      <c r="I290" s="99"/>
      <c r="J290" s="99" t="s">
        <v>350</v>
      </c>
      <c r="K290" s="237">
        <f t="shared" si="21"/>
        <v>0</v>
      </c>
      <c r="L290" s="237">
        <f t="shared" si="21"/>
        <v>0</v>
      </c>
      <c r="M290" s="237">
        <f t="shared" si="21"/>
        <v>0</v>
      </c>
      <c r="N290" s="128">
        <v>0</v>
      </c>
      <c r="O290" s="237">
        <f t="shared" si="22"/>
        <v>0</v>
      </c>
      <c r="P290" s="237">
        <f t="shared" si="22"/>
        <v>0</v>
      </c>
      <c r="Q290" s="237">
        <f t="shared" si="22"/>
        <v>0</v>
      </c>
      <c r="R290" s="237">
        <f t="shared" si="22"/>
        <v>0</v>
      </c>
      <c r="S290" s="237">
        <f t="shared" si="22"/>
        <v>0</v>
      </c>
      <c r="T290" s="86"/>
      <c r="U290" s="99" t="s">
        <v>112</v>
      </c>
      <c r="V290" s="5">
        <f t="shared" si="24"/>
        <v>0</v>
      </c>
      <c r="W290" s="5">
        <f t="shared" si="24"/>
        <v>0</v>
      </c>
      <c r="X290" s="5">
        <f t="shared" si="24"/>
        <v>0</v>
      </c>
      <c r="Y290" s="129">
        <v>0</v>
      </c>
      <c r="Z290" s="5">
        <f t="shared" si="23"/>
        <v>0</v>
      </c>
      <c r="AA290" s="5">
        <f t="shared" si="23"/>
        <v>0</v>
      </c>
      <c r="AB290" s="5">
        <f t="shared" si="23"/>
        <v>0</v>
      </c>
      <c r="AC290" s="5">
        <f t="shared" si="23"/>
        <v>0</v>
      </c>
      <c r="AD290" s="129">
        <v>0</v>
      </c>
      <c r="AE290" s="86"/>
      <c r="AF290" s="86"/>
      <c r="AG290" s="16"/>
      <c r="AH290" s="8"/>
      <c r="AI290"/>
      <c r="AJ290"/>
      <c r="AK290"/>
      <c r="AL290"/>
      <c r="AM290"/>
      <c r="AN290"/>
      <c r="AO290"/>
      <c r="AP290"/>
      <c r="AQ290"/>
      <c r="AR290"/>
      <c r="AS290"/>
      <c r="AT290"/>
      <c r="AU290"/>
      <c r="AV290"/>
      <c r="AW290"/>
      <c r="AX290"/>
      <c r="AY290"/>
      <c r="AZ290"/>
      <c r="BA290"/>
      <c r="BB290"/>
      <c r="BC290"/>
      <c r="BD290"/>
      <c r="BE290"/>
      <c r="BF290"/>
      <c r="BG290"/>
      <c r="BH290"/>
    </row>
    <row r="291" spans="1:60" s="104" customFormat="1" ht="13.4" hidden="1" customHeight="1" outlineLevel="2" x14ac:dyDescent="0.35">
      <c r="A291" s="102"/>
      <c r="B291" s="95"/>
      <c r="C291" s="17"/>
      <c r="D291" s="17"/>
      <c r="E291" s="17"/>
      <c r="F291" s="13"/>
      <c r="G291" s="86"/>
      <c r="H291" s="86"/>
      <c r="I291" s="99"/>
      <c r="J291" s="99" t="s">
        <v>351</v>
      </c>
      <c r="K291" s="237">
        <f t="shared" si="21"/>
        <v>0</v>
      </c>
      <c r="L291" s="237">
        <f t="shared" si="21"/>
        <v>0</v>
      </c>
      <c r="M291" s="237">
        <f t="shared" si="21"/>
        <v>0</v>
      </c>
      <c r="N291" s="128">
        <v>0</v>
      </c>
      <c r="O291" s="237">
        <f t="shared" si="22"/>
        <v>0</v>
      </c>
      <c r="P291" s="237">
        <f t="shared" si="22"/>
        <v>0</v>
      </c>
      <c r="Q291" s="237">
        <f t="shared" si="22"/>
        <v>0</v>
      </c>
      <c r="R291" s="237">
        <f t="shared" si="22"/>
        <v>0</v>
      </c>
      <c r="S291" s="237">
        <f t="shared" si="22"/>
        <v>0</v>
      </c>
      <c r="T291" s="86"/>
      <c r="U291" s="99" t="s">
        <v>113</v>
      </c>
      <c r="V291" s="5">
        <f t="shared" si="24"/>
        <v>0</v>
      </c>
      <c r="W291" s="5">
        <f t="shared" si="24"/>
        <v>0</v>
      </c>
      <c r="X291" s="5">
        <f t="shared" si="24"/>
        <v>0</v>
      </c>
      <c r="Y291" s="129">
        <v>0</v>
      </c>
      <c r="Z291" s="5">
        <f t="shared" si="23"/>
        <v>0</v>
      </c>
      <c r="AA291" s="5">
        <f t="shared" si="23"/>
        <v>0</v>
      </c>
      <c r="AB291" s="5">
        <f t="shared" si="23"/>
        <v>0</v>
      </c>
      <c r="AC291" s="5">
        <f t="shared" si="23"/>
        <v>0</v>
      </c>
      <c r="AD291" s="129">
        <v>0</v>
      </c>
      <c r="AE291" s="86"/>
      <c r="AF291" s="86"/>
      <c r="AG291" s="16"/>
      <c r="AH291" s="8"/>
      <c r="AI291"/>
      <c r="AJ291"/>
      <c r="AK291"/>
      <c r="AL291"/>
      <c r="AM291"/>
      <c r="AN291"/>
      <c r="AO291"/>
      <c r="AP291"/>
      <c r="AQ291"/>
      <c r="AR291"/>
      <c r="AS291"/>
      <c r="AT291"/>
      <c r="AU291"/>
      <c r="AV291"/>
      <c r="AW291"/>
      <c r="AX291"/>
      <c r="AY291"/>
      <c r="AZ291"/>
      <c r="BA291"/>
      <c r="BB291"/>
      <c r="BC291"/>
      <c r="BD291"/>
      <c r="BE291"/>
      <c r="BF291"/>
      <c r="BG291"/>
      <c r="BH291"/>
    </row>
    <row r="292" spans="1:60" s="104" customFormat="1" ht="13.4" hidden="1" customHeight="1" outlineLevel="2" x14ac:dyDescent="0.35">
      <c r="A292" s="102"/>
      <c r="B292" s="95"/>
      <c r="C292" s="17"/>
      <c r="D292" s="17"/>
      <c r="E292" s="17"/>
      <c r="F292" s="13"/>
      <c r="G292" s="86"/>
      <c r="H292" s="86"/>
      <c r="I292" s="99"/>
      <c r="J292" s="99" t="s">
        <v>352</v>
      </c>
      <c r="K292" s="237">
        <f t="shared" si="21"/>
        <v>0</v>
      </c>
      <c r="L292" s="237">
        <f t="shared" si="21"/>
        <v>0</v>
      </c>
      <c r="M292" s="237">
        <f t="shared" si="21"/>
        <v>0</v>
      </c>
      <c r="N292" s="128">
        <v>0</v>
      </c>
      <c r="O292" s="237">
        <f t="shared" si="22"/>
        <v>0</v>
      </c>
      <c r="P292" s="237">
        <f t="shared" si="22"/>
        <v>0</v>
      </c>
      <c r="Q292" s="237">
        <f t="shared" si="22"/>
        <v>0</v>
      </c>
      <c r="R292" s="237">
        <f t="shared" si="22"/>
        <v>0</v>
      </c>
      <c r="S292" s="237">
        <f t="shared" si="22"/>
        <v>0</v>
      </c>
      <c r="T292" s="86"/>
      <c r="U292" s="99" t="s">
        <v>114</v>
      </c>
      <c r="V292" s="5">
        <f t="shared" si="24"/>
        <v>0</v>
      </c>
      <c r="W292" s="5">
        <f t="shared" si="24"/>
        <v>0</v>
      </c>
      <c r="X292" s="5">
        <f t="shared" si="24"/>
        <v>0</v>
      </c>
      <c r="Y292" s="129">
        <v>0</v>
      </c>
      <c r="Z292" s="5">
        <f t="shared" si="23"/>
        <v>0</v>
      </c>
      <c r="AA292" s="5">
        <f t="shared" si="23"/>
        <v>0</v>
      </c>
      <c r="AB292" s="5">
        <f t="shared" si="23"/>
        <v>0</v>
      </c>
      <c r="AC292" s="5">
        <f t="shared" si="23"/>
        <v>0</v>
      </c>
      <c r="AD292" s="129">
        <v>0</v>
      </c>
      <c r="AE292" s="86"/>
      <c r="AF292" s="86"/>
      <c r="AG292" s="16"/>
      <c r="AH292" s="8"/>
      <c r="AI292"/>
      <c r="AJ292"/>
      <c r="AK292"/>
      <c r="AL292"/>
      <c r="AM292"/>
      <c r="AN292"/>
      <c r="AO292"/>
      <c r="AP292"/>
      <c r="AQ292"/>
      <c r="AR292"/>
      <c r="AS292"/>
      <c r="AT292"/>
      <c r="AU292"/>
      <c r="AV292"/>
      <c r="AW292"/>
      <c r="AX292"/>
      <c r="AY292"/>
      <c r="AZ292"/>
      <c r="BA292"/>
      <c r="BB292"/>
      <c r="BC292"/>
      <c r="BD292"/>
      <c r="BE292"/>
      <c r="BF292"/>
      <c r="BG292"/>
      <c r="BH292"/>
    </row>
    <row r="293" spans="1:60" s="104" customFormat="1" ht="13.4" hidden="1" customHeight="1" outlineLevel="2" x14ac:dyDescent="0.35">
      <c r="A293" s="102"/>
      <c r="B293" s="95"/>
      <c r="C293" s="17"/>
      <c r="D293" s="17"/>
      <c r="E293" s="17"/>
      <c r="F293" s="13"/>
      <c r="G293" s="86"/>
      <c r="H293" s="86"/>
      <c r="I293" s="99"/>
      <c r="J293" s="99" t="s">
        <v>353</v>
      </c>
      <c r="K293" s="237">
        <f t="shared" si="21"/>
        <v>0</v>
      </c>
      <c r="L293" s="237">
        <f t="shared" si="21"/>
        <v>0</v>
      </c>
      <c r="M293" s="237">
        <f t="shared" si="21"/>
        <v>0</v>
      </c>
      <c r="N293" s="128">
        <v>0</v>
      </c>
      <c r="O293" s="237">
        <f t="shared" si="22"/>
        <v>0</v>
      </c>
      <c r="P293" s="237">
        <f t="shared" si="22"/>
        <v>0</v>
      </c>
      <c r="Q293" s="237">
        <f t="shared" si="22"/>
        <v>0</v>
      </c>
      <c r="R293" s="237">
        <f t="shared" si="22"/>
        <v>0</v>
      </c>
      <c r="S293" s="237">
        <f t="shared" si="22"/>
        <v>0</v>
      </c>
      <c r="T293" s="86"/>
      <c r="U293" s="99" t="s">
        <v>115</v>
      </c>
      <c r="V293" s="5">
        <f t="shared" si="24"/>
        <v>0</v>
      </c>
      <c r="W293" s="5">
        <f t="shared" si="24"/>
        <v>0</v>
      </c>
      <c r="X293" s="5">
        <f t="shared" si="24"/>
        <v>0</v>
      </c>
      <c r="Y293" s="129">
        <v>0</v>
      </c>
      <c r="Z293" s="5">
        <f t="shared" si="23"/>
        <v>0</v>
      </c>
      <c r="AA293" s="5">
        <f t="shared" si="23"/>
        <v>0</v>
      </c>
      <c r="AB293" s="5">
        <f t="shared" si="23"/>
        <v>0</v>
      </c>
      <c r="AC293" s="5">
        <f t="shared" si="23"/>
        <v>0</v>
      </c>
      <c r="AD293" s="129">
        <v>0</v>
      </c>
      <c r="AE293" s="86"/>
      <c r="AF293" s="86"/>
      <c r="AG293" s="16"/>
      <c r="AH293" s="8"/>
      <c r="AI293"/>
      <c r="AJ293"/>
      <c r="AK293"/>
      <c r="AL293"/>
      <c r="AM293"/>
      <c r="AN293"/>
      <c r="AO293"/>
      <c r="AP293"/>
      <c r="AQ293"/>
      <c r="AR293"/>
      <c r="AS293"/>
      <c r="AT293"/>
      <c r="AU293"/>
      <c r="AV293"/>
      <c r="AW293"/>
      <c r="AX293"/>
      <c r="AY293"/>
      <c r="AZ293"/>
      <c r="BA293"/>
      <c r="BB293"/>
      <c r="BC293"/>
      <c r="BD293"/>
      <c r="BE293"/>
      <c r="BF293"/>
      <c r="BG293"/>
      <c r="BH293"/>
    </row>
    <row r="294" spans="1:60" s="104" customFormat="1" ht="13.4" hidden="1" customHeight="1" outlineLevel="2" x14ac:dyDescent="0.35">
      <c r="A294" s="102"/>
      <c r="B294" s="95"/>
      <c r="C294" s="17"/>
      <c r="D294" s="17"/>
      <c r="E294" s="17"/>
      <c r="F294" s="13"/>
      <c r="G294" s="86"/>
      <c r="H294" s="86"/>
      <c r="I294" s="99" t="s">
        <v>753</v>
      </c>
      <c r="J294" s="99" t="s">
        <v>344</v>
      </c>
      <c r="K294" s="237">
        <f t="shared" si="21"/>
        <v>0</v>
      </c>
      <c r="L294" s="237">
        <f t="shared" si="21"/>
        <v>0</v>
      </c>
      <c r="M294" s="237">
        <f t="shared" si="21"/>
        <v>0</v>
      </c>
      <c r="N294" s="128">
        <v>0</v>
      </c>
      <c r="O294" s="237">
        <f t="shared" si="22"/>
        <v>0</v>
      </c>
      <c r="P294" s="237">
        <f t="shared" si="22"/>
        <v>0</v>
      </c>
      <c r="Q294" s="237">
        <f t="shared" si="22"/>
        <v>0</v>
      </c>
      <c r="R294" s="237">
        <f t="shared" si="22"/>
        <v>0</v>
      </c>
      <c r="S294" s="237">
        <f t="shared" si="22"/>
        <v>0</v>
      </c>
      <c r="T294" s="86"/>
      <c r="U294" s="99" t="s">
        <v>342</v>
      </c>
      <c r="V294" s="5">
        <f t="shared" si="24"/>
        <v>0</v>
      </c>
      <c r="W294" s="5">
        <f t="shared" si="24"/>
        <v>0</v>
      </c>
      <c r="X294" s="5">
        <f t="shared" si="24"/>
        <v>0</v>
      </c>
      <c r="Y294" s="129">
        <v>0</v>
      </c>
      <c r="Z294" s="5">
        <f t="shared" si="23"/>
        <v>0</v>
      </c>
      <c r="AA294" s="5">
        <f t="shared" si="23"/>
        <v>0</v>
      </c>
      <c r="AB294" s="5">
        <f t="shared" si="23"/>
        <v>0</v>
      </c>
      <c r="AC294" s="5">
        <f t="shared" si="23"/>
        <v>0</v>
      </c>
      <c r="AD294" s="129">
        <v>0</v>
      </c>
      <c r="AE294" s="86"/>
      <c r="AF294" s="86"/>
      <c r="AG294" s="16"/>
      <c r="AH294" s="8"/>
      <c r="AI294"/>
      <c r="AJ294"/>
      <c r="AK294"/>
      <c r="AL294"/>
      <c r="AM294"/>
      <c r="AN294"/>
      <c r="AO294"/>
      <c r="AP294"/>
      <c r="AQ294"/>
      <c r="AR294"/>
      <c r="AS294"/>
      <c r="AT294"/>
      <c r="AU294"/>
      <c r="AV294"/>
      <c r="AW294"/>
      <c r="AX294"/>
      <c r="AY294"/>
      <c r="AZ294"/>
      <c r="BA294"/>
      <c r="BB294"/>
      <c r="BC294"/>
      <c r="BD294"/>
      <c r="BE294"/>
      <c r="BF294"/>
      <c r="BG294"/>
      <c r="BH294"/>
    </row>
    <row r="295" spans="1:60" s="104" customFormat="1" ht="13.4" hidden="1" customHeight="1" outlineLevel="2" x14ac:dyDescent="0.35">
      <c r="A295" s="102"/>
      <c r="B295" s="95"/>
      <c r="C295" s="17"/>
      <c r="D295" s="17"/>
      <c r="E295" s="17"/>
      <c r="F295" s="13"/>
      <c r="G295" s="86"/>
      <c r="H295" s="86"/>
      <c r="I295" s="99"/>
      <c r="J295" s="99" t="s">
        <v>345</v>
      </c>
      <c r="K295" s="237">
        <f t="shared" si="21"/>
        <v>28.418998917748922</v>
      </c>
      <c r="L295" s="237">
        <f t="shared" si="21"/>
        <v>28.418998917748922</v>
      </c>
      <c r="M295" s="237">
        <f t="shared" si="21"/>
        <v>28.418998917748922</v>
      </c>
      <c r="N295" s="128">
        <v>28.418998917748922</v>
      </c>
      <c r="O295" s="237">
        <f t="shared" si="22"/>
        <v>28.418998917748922</v>
      </c>
      <c r="P295" s="237">
        <f t="shared" si="22"/>
        <v>28.418998917748922</v>
      </c>
      <c r="Q295" s="237">
        <f t="shared" si="22"/>
        <v>28.418998917748922</v>
      </c>
      <c r="R295" s="237">
        <f t="shared" si="22"/>
        <v>28.418998917748922</v>
      </c>
      <c r="S295" s="237">
        <f t="shared" si="22"/>
        <v>28.418998917748922</v>
      </c>
      <c r="T295" s="86"/>
      <c r="U295" s="99" t="s">
        <v>107</v>
      </c>
      <c r="V295" s="5">
        <f t="shared" si="24"/>
        <v>2.9326493210446647</v>
      </c>
      <c r="W295" s="5">
        <f t="shared" si="24"/>
        <v>3.6509055638048968</v>
      </c>
      <c r="X295" s="5">
        <f t="shared" si="24"/>
        <v>4.150012705558022</v>
      </c>
      <c r="Y295" s="129">
        <v>4.051296894293559</v>
      </c>
      <c r="Z295" s="5">
        <f t="shared" si="23"/>
        <v>4.355341592988105</v>
      </c>
      <c r="AA295" s="5">
        <f t="shared" si="23"/>
        <v>3.9979903562107491</v>
      </c>
      <c r="AB295" s="5">
        <f t="shared" si="23"/>
        <v>3.6106295128089965</v>
      </c>
      <c r="AC295" s="5">
        <f t="shared" si="23"/>
        <v>2.2687262608043932</v>
      </c>
      <c r="AD295" s="129">
        <v>0</v>
      </c>
      <c r="AE295" s="86"/>
      <c r="AF295" s="86"/>
      <c r="AG295" s="16"/>
      <c r="AH295" s="8"/>
      <c r="AI295"/>
      <c r="AJ295"/>
      <c r="AK295"/>
      <c r="AL295"/>
      <c r="AM295"/>
      <c r="AN295"/>
      <c r="AO295"/>
      <c r="AP295"/>
      <c r="AQ295"/>
      <c r="AR295"/>
      <c r="AS295"/>
      <c r="AT295"/>
      <c r="AU295"/>
      <c r="AV295"/>
      <c r="AW295"/>
      <c r="AX295"/>
      <c r="AY295"/>
      <c r="AZ295"/>
      <c r="BA295"/>
      <c r="BB295"/>
      <c r="BC295"/>
      <c r="BD295"/>
      <c r="BE295"/>
      <c r="BF295"/>
      <c r="BG295"/>
      <c r="BH295"/>
    </row>
    <row r="296" spans="1:60" s="104" customFormat="1" ht="13.4" hidden="1" customHeight="1" outlineLevel="2" x14ac:dyDescent="0.35">
      <c r="A296" s="102"/>
      <c r="B296" s="95"/>
      <c r="C296" s="17"/>
      <c r="D296" s="17"/>
      <c r="E296" s="17"/>
      <c r="F296" s="13"/>
      <c r="G296" s="86"/>
      <c r="H296" s="86"/>
      <c r="I296" s="99"/>
      <c r="J296" s="99" t="s">
        <v>346</v>
      </c>
      <c r="K296" s="237">
        <f t="shared" si="21"/>
        <v>260.43408279220779</v>
      </c>
      <c r="L296" s="237">
        <f t="shared" si="21"/>
        <v>260.43408279220779</v>
      </c>
      <c r="M296" s="237">
        <f t="shared" si="21"/>
        <v>260.43408279220779</v>
      </c>
      <c r="N296" s="128">
        <v>260.43408279220779</v>
      </c>
      <c r="O296" s="237">
        <f t="shared" si="22"/>
        <v>260.43408279220779</v>
      </c>
      <c r="P296" s="237">
        <f t="shared" si="22"/>
        <v>260.43408279220779</v>
      </c>
      <c r="Q296" s="237">
        <f t="shared" si="22"/>
        <v>260.43408279220779</v>
      </c>
      <c r="R296" s="237">
        <f t="shared" si="22"/>
        <v>260.43408279220779</v>
      </c>
      <c r="S296" s="237">
        <f t="shared" si="22"/>
        <v>260.43408279220779</v>
      </c>
      <c r="T296" s="86"/>
      <c r="U296" s="99" t="s">
        <v>108</v>
      </c>
      <c r="V296" s="5">
        <f t="shared" si="24"/>
        <v>7.6655099545596039</v>
      </c>
      <c r="W296" s="5">
        <f t="shared" si="24"/>
        <v>9.5429251433766105</v>
      </c>
      <c r="X296" s="5">
        <f t="shared" si="24"/>
        <v>10.847517116254402</v>
      </c>
      <c r="Y296" s="129">
        <v>10.589488640606104</v>
      </c>
      <c r="Z296" s="5">
        <f t="shared" si="23"/>
        <v>11.38421634560286</v>
      </c>
      <c r="AA296" s="5">
        <f t="shared" si="23"/>
        <v>10.450153263756023</v>
      </c>
      <c r="AB296" s="5">
        <f t="shared" si="23"/>
        <v>9.4376495253121071</v>
      </c>
      <c r="AC296" s="5">
        <f t="shared" si="23"/>
        <v>5.9301136387394191</v>
      </c>
      <c r="AD296" s="129">
        <v>0</v>
      </c>
      <c r="AE296" s="86"/>
      <c r="AF296" s="86"/>
      <c r="AG296" s="16"/>
      <c r="AH296" s="8"/>
      <c r="AI296"/>
      <c r="AJ296"/>
      <c r="AK296"/>
      <c r="AL296"/>
      <c r="AM296"/>
      <c r="AN296"/>
      <c r="AO296"/>
      <c r="AP296"/>
      <c r="AQ296"/>
      <c r="AR296"/>
      <c r="AS296"/>
      <c r="AT296"/>
      <c r="AU296"/>
      <c r="AV296"/>
      <c r="AW296"/>
      <c r="AX296"/>
      <c r="AY296"/>
      <c r="AZ296"/>
      <c r="BA296"/>
      <c r="BB296"/>
      <c r="BC296"/>
      <c r="BD296"/>
      <c r="BE296"/>
      <c r="BF296"/>
      <c r="BG296"/>
      <c r="BH296"/>
    </row>
    <row r="297" spans="1:60" s="104" customFormat="1" ht="13.4" hidden="1" customHeight="1" outlineLevel="2" x14ac:dyDescent="0.35">
      <c r="A297" s="102"/>
      <c r="B297" s="95"/>
      <c r="C297" s="17"/>
      <c r="D297" s="17"/>
      <c r="E297" s="17"/>
      <c r="F297" s="13"/>
      <c r="G297" s="86"/>
      <c r="H297" s="86"/>
      <c r="I297" s="99"/>
      <c r="J297" s="99" t="s">
        <v>347</v>
      </c>
      <c r="K297" s="237">
        <f t="shared" si="21"/>
        <v>212.0164475108225</v>
      </c>
      <c r="L297" s="237">
        <f t="shared" si="21"/>
        <v>212.0164475108225</v>
      </c>
      <c r="M297" s="237">
        <f t="shared" si="21"/>
        <v>212.0164475108225</v>
      </c>
      <c r="N297" s="128">
        <v>212.0164475108225</v>
      </c>
      <c r="O297" s="237">
        <f t="shared" si="22"/>
        <v>212.0164475108225</v>
      </c>
      <c r="P297" s="237">
        <f t="shared" si="22"/>
        <v>212.0164475108225</v>
      </c>
      <c r="Q297" s="237">
        <f t="shared" si="22"/>
        <v>212.0164475108225</v>
      </c>
      <c r="R297" s="237">
        <f t="shared" si="22"/>
        <v>212.0164475108225</v>
      </c>
      <c r="S297" s="237">
        <f t="shared" si="22"/>
        <v>212.0164475108225</v>
      </c>
      <c r="T297" s="86"/>
      <c r="U297" s="99" t="s">
        <v>109</v>
      </c>
      <c r="V297" s="5">
        <f t="shared" si="24"/>
        <v>10.903712358523233</v>
      </c>
      <c r="W297" s="5">
        <f t="shared" si="24"/>
        <v>13.574218993793698</v>
      </c>
      <c r="X297" s="5">
        <f t="shared" si="24"/>
        <v>15.429920141117433</v>
      </c>
      <c r="Y297" s="129">
        <v>15.062890642042328</v>
      </c>
      <c r="Z297" s="5">
        <f t="shared" si="23"/>
        <v>16.193341499193654</v>
      </c>
      <c r="AA297" s="5">
        <f t="shared" si="23"/>
        <v>14.86469471254177</v>
      </c>
      <c r="AB297" s="5">
        <f t="shared" si="23"/>
        <v>13.424470958171057</v>
      </c>
      <c r="AC297" s="5">
        <f t="shared" si="23"/>
        <v>8.4352187595437051</v>
      </c>
      <c r="AD297" s="129">
        <v>0</v>
      </c>
      <c r="AE297" s="86"/>
      <c r="AF297" s="86"/>
      <c r="AG297" s="16"/>
      <c r="AH297" s="8"/>
      <c r="AI297"/>
      <c r="AJ297"/>
      <c r="AK297"/>
      <c r="AL297"/>
      <c r="AM297"/>
      <c r="AN297"/>
      <c r="AO297"/>
      <c r="AP297"/>
      <c r="AQ297"/>
      <c r="AR297"/>
      <c r="AS297"/>
      <c r="AT297"/>
      <c r="AU297"/>
      <c r="AV297"/>
      <c r="AW297"/>
      <c r="AX297"/>
      <c r="AY297"/>
      <c r="AZ297"/>
      <c r="BA297"/>
      <c r="BB297"/>
      <c r="BC297"/>
      <c r="BD297"/>
      <c r="BE297"/>
      <c r="BF297"/>
      <c r="BG297"/>
      <c r="BH297"/>
    </row>
    <row r="298" spans="1:60" s="104" customFormat="1" ht="13.4" hidden="1" customHeight="1" outlineLevel="2" x14ac:dyDescent="0.35">
      <c r="A298" s="102"/>
      <c r="B298" s="95"/>
      <c r="C298" s="17"/>
      <c r="D298" s="17"/>
      <c r="E298" s="17"/>
      <c r="F298" s="13"/>
      <c r="G298" s="86"/>
      <c r="H298" s="86"/>
      <c r="I298" s="99"/>
      <c r="J298" s="99" t="s">
        <v>348</v>
      </c>
      <c r="K298" s="237">
        <f t="shared" si="21"/>
        <v>175.09925595238099</v>
      </c>
      <c r="L298" s="237">
        <f t="shared" si="21"/>
        <v>175.09925595238099</v>
      </c>
      <c r="M298" s="237">
        <f t="shared" si="21"/>
        <v>175.09925595238099</v>
      </c>
      <c r="N298" s="128">
        <v>175.09925595238099</v>
      </c>
      <c r="O298" s="237">
        <f t="shared" si="22"/>
        <v>175.09925595238099</v>
      </c>
      <c r="P298" s="237">
        <f t="shared" si="22"/>
        <v>175.09925595238099</v>
      </c>
      <c r="Q298" s="237">
        <f t="shared" si="22"/>
        <v>175.09925595238099</v>
      </c>
      <c r="R298" s="237">
        <f t="shared" si="22"/>
        <v>175.09925595238099</v>
      </c>
      <c r="S298" s="237">
        <f t="shared" si="22"/>
        <v>175.09925595238099</v>
      </c>
      <c r="T298" s="86"/>
      <c r="U298" s="99" t="s">
        <v>110</v>
      </c>
      <c r="V298" s="5">
        <f t="shared" si="24"/>
        <v>12.389630866734318</v>
      </c>
      <c r="W298" s="5">
        <f t="shared" si="24"/>
        <v>15.424064493580921</v>
      </c>
      <c r="X298" s="5">
        <f t="shared" si="24"/>
        <v>17.532653885738213</v>
      </c>
      <c r="Y298" s="129">
        <v>17.115606933175457</v>
      </c>
      <c r="Z298" s="5">
        <f t="shared" si="23"/>
        <v>18.400111547068743</v>
      </c>
      <c r="AA298" s="5">
        <f t="shared" si="23"/>
        <v>16.890401578791568</v>
      </c>
      <c r="AB298" s="5">
        <f t="shared" si="23"/>
        <v>15.253909336935319</v>
      </c>
      <c r="AC298" s="5">
        <f t="shared" si="23"/>
        <v>9.5847398825782566</v>
      </c>
      <c r="AD298" s="129">
        <v>0</v>
      </c>
      <c r="AE298" s="86"/>
      <c r="AF298" s="86"/>
      <c r="AG298" s="16"/>
      <c r="AH298" s="8"/>
      <c r="AI298"/>
      <c r="AJ298"/>
      <c r="AK298"/>
      <c r="AL298"/>
      <c r="AM298"/>
      <c r="AN298"/>
      <c r="AO298"/>
      <c r="AP298"/>
      <c r="AQ298"/>
      <c r="AR298"/>
      <c r="AS298"/>
      <c r="AT298"/>
      <c r="AU298"/>
      <c r="AV298"/>
      <c r="AW298"/>
      <c r="AX298"/>
      <c r="AY298"/>
      <c r="AZ298"/>
      <c r="BA298"/>
      <c r="BB298"/>
      <c r="BC298"/>
      <c r="BD298"/>
      <c r="BE298"/>
      <c r="BF298"/>
      <c r="BG298"/>
      <c r="BH298"/>
    </row>
    <row r="299" spans="1:60" s="104" customFormat="1" ht="13.4" hidden="1" customHeight="1" outlineLevel="2" x14ac:dyDescent="0.35">
      <c r="A299" s="102"/>
      <c r="B299" s="95"/>
      <c r="C299" s="17"/>
      <c r="D299" s="17"/>
      <c r="E299" s="17"/>
      <c r="F299" s="13"/>
      <c r="G299" s="86"/>
      <c r="H299" s="86"/>
      <c r="I299" s="99"/>
      <c r="J299" s="99" t="s">
        <v>349</v>
      </c>
      <c r="K299" s="237">
        <f t="shared" si="21"/>
        <v>126.00252976190475</v>
      </c>
      <c r="L299" s="237">
        <f t="shared" si="21"/>
        <v>126.00252976190475</v>
      </c>
      <c r="M299" s="237">
        <f t="shared" si="21"/>
        <v>126.00252976190475</v>
      </c>
      <c r="N299" s="128">
        <v>126.00252976190475</v>
      </c>
      <c r="O299" s="237">
        <f t="shared" si="22"/>
        <v>126.00252976190475</v>
      </c>
      <c r="P299" s="237">
        <f t="shared" si="22"/>
        <v>126.00252976190475</v>
      </c>
      <c r="Q299" s="237">
        <f t="shared" si="22"/>
        <v>126.00252976190475</v>
      </c>
      <c r="R299" s="237">
        <f t="shared" si="22"/>
        <v>126.00252976190475</v>
      </c>
      <c r="S299" s="237">
        <f t="shared" si="22"/>
        <v>126.00252976190475</v>
      </c>
      <c r="T299" s="86"/>
      <c r="U299" s="99" t="s">
        <v>111</v>
      </c>
      <c r="V299" s="5">
        <f t="shared" ref="V299:X333" si="25">V$229*$Y299</f>
        <v>4.692257234521489</v>
      </c>
      <c r="W299" s="5">
        <f t="shared" si="25"/>
        <v>5.8414717100290403</v>
      </c>
      <c r="X299" s="5">
        <f t="shared" si="25"/>
        <v>6.6400462548567187</v>
      </c>
      <c r="Y299" s="129">
        <v>6.4821003401360544</v>
      </c>
      <c r="Z299" s="5">
        <f t="shared" si="23"/>
        <v>6.968573757475701</v>
      </c>
      <c r="AA299" s="5">
        <f t="shared" si="23"/>
        <v>6.3968095461868959</v>
      </c>
      <c r="AB299" s="5">
        <f t="shared" si="23"/>
        <v>5.7770297768230101</v>
      </c>
      <c r="AC299" s="5">
        <f t="shared" si="23"/>
        <v>3.6299761904761909</v>
      </c>
      <c r="AD299" s="129">
        <v>0</v>
      </c>
      <c r="AE299" s="86"/>
      <c r="AF299" s="86"/>
      <c r="AG299" s="16"/>
      <c r="AH299" s="8"/>
      <c r="AI299"/>
      <c r="AJ299"/>
      <c r="AK299"/>
      <c r="AL299"/>
      <c r="AM299"/>
      <c r="AN299"/>
      <c r="AO299"/>
      <c r="AP299"/>
      <c r="AQ299"/>
      <c r="AR299"/>
      <c r="AS299"/>
      <c r="AT299"/>
      <c r="AU299"/>
      <c r="AV299"/>
      <c r="AW299"/>
      <c r="AX299"/>
      <c r="AY299"/>
      <c r="AZ299"/>
      <c r="BA299"/>
      <c r="BB299"/>
      <c r="BC299"/>
      <c r="BD299"/>
      <c r="BE299"/>
      <c r="BF299"/>
      <c r="BG299"/>
      <c r="BH299"/>
    </row>
    <row r="300" spans="1:60" s="104" customFormat="1" ht="13.4" hidden="1" customHeight="1" outlineLevel="2" x14ac:dyDescent="0.35">
      <c r="A300" s="102"/>
      <c r="B300" s="95"/>
      <c r="C300" s="17"/>
      <c r="D300" s="17"/>
      <c r="E300" s="17"/>
      <c r="F300" s="13"/>
      <c r="G300" s="86"/>
      <c r="H300" s="86"/>
      <c r="I300" s="99"/>
      <c r="J300" s="99" t="s">
        <v>350</v>
      </c>
      <c r="K300" s="237">
        <f t="shared" si="21"/>
        <v>1.869158878504673E-3</v>
      </c>
      <c r="L300" s="237">
        <f t="shared" si="21"/>
        <v>1.869158878504673E-3</v>
      </c>
      <c r="M300" s="237">
        <f t="shared" si="21"/>
        <v>1.869158878504673E-3</v>
      </c>
      <c r="N300" s="128">
        <v>1.869158878504673E-3</v>
      </c>
      <c r="O300" s="237">
        <f t="shared" si="22"/>
        <v>1.869158878504673E-3</v>
      </c>
      <c r="P300" s="237">
        <f t="shared" si="22"/>
        <v>1.869158878504673E-3</v>
      </c>
      <c r="Q300" s="237">
        <f t="shared" si="22"/>
        <v>1.869158878504673E-3</v>
      </c>
      <c r="R300" s="237">
        <f t="shared" si="22"/>
        <v>1.869158878504673E-3</v>
      </c>
      <c r="S300" s="237">
        <f t="shared" si="22"/>
        <v>1.869158878504673E-3</v>
      </c>
      <c r="T300" s="86"/>
      <c r="U300" s="99" t="s">
        <v>112</v>
      </c>
      <c r="V300" s="5">
        <f t="shared" si="25"/>
        <v>1.353045125794757E-3</v>
      </c>
      <c r="W300" s="5">
        <f t="shared" si="25"/>
        <v>1.6844291413892986E-3</v>
      </c>
      <c r="X300" s="5">
        <f t="shared" si="25"/>
        <v>1.914703685485781E-3</v>
      </c>
      <c r="Y300" s="129">
        <v>1.869158878504673E-3</v>
      </c>
      <c r="Z300" s="5">
        <f t="shared" si="23"/>
        <v>2.0094368840064859E-3</v>
      </c>
      <c r="AA300" s="5">
        <f t="shared" si="23"/>
        <v>1.8445646827348746E-3</v>
      </c>
      <c r="AB300" s="5">
        <f t="shared" si="23"/>
        <v>1.6658468601410067E-3</v>
      </c>
      <c r="AC300" s="5">
        <f t="shared" si="23"/>
        <v>1.046728971962617E-3</v>
      </c>
      <c r="AD300" s="129">
        <v>0</v>
      </c>
      <c r="AE300" s="86"/>
      <c r="AF300" s="86"/>
      <c r="AG300" s="16"/>
      <c r="AH300" s="8"/>
      <c r="AI300"/>
      <c r="AJ300"/>
      <c r="AK300"/>
      <c r="AL300"/>
      <c r="AM300"/>
      <c r="AN300"/>
      <c r="AO300"/>
      <c r="AP300"/>
      <c r="AQ300"/>
      <c r="AR300"/>
      <c r="AS300"/>
      <c r="AT300"/>
      <c r="AU300"/>
      <c r="AV300"/>
      <c r="AW300"/>
      <c r="AX300"/>
      <c r="AY300"/>
      <c r="AZ300"/>
      <c r="BA300"/>
      <c r="BB300"/>
      <c r="BC300"/>
      <c r="BD300"/>
      <c r="BE300"/>
      <c r="BF300"/>
      <c r="BG300"/>
      <c r="BH300"/>
    </row>
    <row r="301" spans="1:60" s="104" customFormat="1" ht="13.4" hidden="1" customHeight="1" outlineLevel="2" x14ac:dyDescent="0.35">
      <c r="A301" s="102"/>
      <c r="B301" s="95"/>
      <c r="C301" s="17"/>
      <c r="D301" s="17"/>
      <c r="E301" s="17"/>
      <c r="F301" s="13"/>
      <c r="G301" s="86"/>
      <c r="H301" s="86"/>
      <c r="I301" s="99"/>
      <c r="J301" s="99" t="s">
        <v>351</v>
      </c>
      <c r="K301" s="237">
        <f t="shared" si="21"/>
        <v>1.869158878504673E-3</v>
      </c>
      <c r="L301" s="237">
        <f t="shared" si="21"/>
        <v>1.869158878504673E-3</v>
      </c>
      <c r="M301" s="237">
        <f t="shared" si="21"/>
        <v>1.869158878504673E-3</v>
      </c>
      <c r="N301" s="128">
        <v>1.869158878504673E-3</v>
      </c>
      <c r="O301" s="237">
        <f t="shared" ref="O301:S333" si="26">$N301</f>
        <v>1.869158878504673E-3</v>
      </c>
      <c r="P301" s="237">
        <f t="shared" si="26"/>
        <v>1.869158878504673E-3</v>
      </c>
      <c r="Q301" s="237">
        <f t="shared" si="26"/>
        <v>1.869158878504673E-3</v>
      </c>
      <c r="R301" s="237">
        <f t="shared" si="26"/>
        <v>1.869158878504673E-3</v>
      </c>
      <c r="S301" s="237">
        <f t="shared" si="26"/>
        <v>1.869158878504673E-3</v>
      </c>
      <c r="T301" s="86"/>
      <c r="U301" s="99" t="s">
        <v>113</v>
      </c>
      <c r="V301" s="5">
        <f t="shared" si="25"/>
        <v>1.353045125794757E-3</v>
      </c>
      <c r="W301" s="5">
        <f t="shared" si="25"/>
        <v>1.6844291413892986E-3</v>
      </c>
      <c r="X301" s="5">
        <f t="shared" si="25"/>
        <v>1.914703685485781E-3</v>
      </c>
      <c r="Y301" s="129">
        <v>1.869158878504673E-3</v>
      </c>
      <c r="Z301" s="5">
        <f t="shared" si="23"/>
        <v>2.0094368840064859E-3</v>
      </c>
      <c r="AA301" s="5">
        <f t="shared" si="23"/>
        <v>1.8445646827348746E-3</v>
      </c>
      <c r="AB301" s="5">
        <f t="shared" si="23"/>
        <v>1.6658468601410067E-3</v>
      </c>
      <c r="AC301" s="5">
        <f t="shared" si="23"/>
        <v>1.046728971962617E-3</v>
      </c>
      <c r="AD301" s="129">
        <v>0</v>
      </c>
      <c r="AE301" s="86"/>
      <c r="AF301" s="86"/>
      <c r="AG301" s="16"/>
      <c r="AH301" s="8"/>
      <c r="AI301"/>
      <c r="AJ301"/>
      <c r="AK301"/>
      <c r="AL301"/>
      <c r="AM301"/>
      <c r="AN301"/>
      <c r="AO301"/>
      <c r="AP301"/>
      <c r="AQ301"/>
      <c r="AR301"/>
      <c r="AS301"/>
      <c r="AT301"/>
      <c r="AU301"/>
      <c r="AV301"/>
      <c r="AW301"/>
      <c r="AX301"/>
      <c r="AY301"/>
      <c r="AZ301"/>
      <c r="BA301"/>
      <c r="BB301"/>
      <c r="BC301"/>
      <c r="BD301"/>
      <c r="BE301"/>
      <c r="BF301"/>
      <c r="BG301"/>
      <c r="BH301"/>
    </row>
    <row r="302" spans="1:60" s="104" customFormat="1" ht="13.4" hidden="1" customHeight="1" outlineLevel="2" x14ac:dyDescent="0.35">
      <c r="A302" s="102"/>
      <c r="B302" s="95"/>
      <c r="C302" s="17"/>
      <c r="D302" s="17"/>
      <c r="E302" s="17"/>
      <c r="F302" s="13"/>
      <c r="G302" s="86"/>
      <c r="H302" s="86"/>
      <c r="I302" s="99"/>
      <c r="J302" s="99" t="s">
        <v>352</v>
      </c>
      <c r="K302" s="237">
        <f t="shared" si="21"/>
        <v>1.869158878504673E-3</v>
      </c>
      <c r="L302" s="237">
        <f t="shared" si="21"/>
        <v>1.869158878504673E-3</v>
      </c>
      <c r="M302" s="237">
        <f t="shared" si="21"/>
        <v>1.869158878504673E-3</v>
      </c>
      <c r="N302" s="128">
        <v>1.869158878504673E-3</v>
      </c>
      <c r="O302" s="237">
        <f t="shared" si="26"/>
        <v>1.869158878504673E-3</v>
      </c>
      <c r="P302" s="237">
        <f t="shared" si="26"/>
        <v>1.869158878504673E-3</v>
      </c>
      <c r="Q302" s="237">
        <f t="shared" si="26"/>
        <v>1.869158878504673E-3</v>
      </c>
      <c r="R302" s="237">
        <f t="shared" si="26"/>
        <v>1.869158878504673E-3</v>
      </c>
      <c r="S302" s="237">
        <f t="shared" si="26"/>
        <v>1.869158878504673E-3</v>
      </c>
      <c r="T302" s="86"/>
      <c r="U302" s="99" t="s">
        <v>114</v>
      </c>
      <c r="V302" s="5">
        <f t="shared" si="25"/>
        <v>1.353045125794757E-3</v>
      </c>
      <c r="W302" s="5">
        <f t="shared" si="25"/>
        <v>1.6844291413892986E-3</v>
      </c>
      <c r="X302" s="5">
        <f t="shared" si="25"/>
        <v>1.914703685485781E-3</v>
      </c>
      <c r="Y302" s="129">
        <v>1.869158878504673E-3</v>
      </c>
      <c r="Z302" s="5">
        <f t="shared" si="23"/>
        <v>2.0094368840064859E-3</v>
      </c>
      <c r="AA302" s="5">
        <f t="shared" si="23"/>
        <v>1.8445646827348746E-3</v>
      </c>
      <c r="AB302" s="5">
        <f t="shared" si="23"/>
        <v>1.6658468601410067E-3</v>
      </c>
      <c r="AC302" s="5">
        <f t="shared" si="23"/>
        <v>1.046728971962617E-3</v>
      </c>
      <c r="AD302" s="129">
        <v>0</v>
      </c>
      <c r="AE302" s="86"/>
      <c r="AF302" s="86"/>
      <c r="AG302" s="16"/>
      <c r="AH302" s="8"/>
      <c r="AI302"/>
      <c r="AJ302"/>
      <c r="AK302"/>
      <c r="AL302"/>
      <c r="AM302"/>
      <c r="AN302"/>
      <c r="AO302"/>
      <c r="AP302"/>
      <c r="AQ302"/>
      <c r="AR302"/>
      <c r="AS302"/>
      <c r="AT302"/>
      <c r="AU302"/>
      <c r="AV302"/>
      <c r="AW302"/>
      <c r="AX302"/>
      <c r="AY302"/>
      <c r="AZ302"/>
      <c r="BA302"/>
      <c r="BB302"/>
      <c r="BC302"/>
      <c r="BD302"/>
      <c r="BE302"/>
      <c r="BF302"/>
      <c r="BG302"/>
      <c r="BH302"/>
    </row>
    <row r="303" spans="1:60" s="104" customFormat="1" ht="13.4" hidden="1" customHeight="1" outlineLevel="2" x14ac:dyDescent="0.35">
      <c r="A303" s="102"/>
      <c r="B303" s="95"/>
      <c r="C303" s="17"/>
      <c r="D303" s="17"/>
      <c r="E303" s="17"/>
      <c r="F303" s="13"/>
      <c r="G303" s="86"/>
      <c r="H303" s="86"/>
      <c r="I303" s="99"/>
      <c r="J303" s="99" t="s">
        <v>353</v>
      </c>
      <c r="K303" s="237">
        <f t="shared" si="21"/>
        <v>1.869158878504673E-3</v>
      </c>
      <c r="L303" s="237">
        <f t="shared" si="21"/>
        <v>1.869158878504673E-3</v>
      </c>
      <c r="M303" s="237">
        <f t="shared" si="21"/>
        <v>1.869158878504673E-3</v>
      </c>
      <c r="N303" s="128">
        <v>1.869158878504673E-3</v>
      </c>
      <c r="O303" s="237">
        <f t="shared" si="26"/>
        <v>1.869158878504673E-3</v>
      </c>
      <c r="P303" s="237">
        <f t="shared" si="26"/>
        <v>1.869158878504673E-3</v>
      </c>
      <c r="Q303" s="237">
        <f t="shared" si="26"/>
        <v>1.869158878504673E-3</v>
      </c>
      <c r="R303" s="237">
        <f t="shared" si="26"/>
        <v>1.869158878504673E-3</v>
      </c>
      <c r="S303" s="237">
        <f t="shared" si="26"/>
        <v>1.869158878504673E-3</v>
      </c>
      <c r="T303" s="86"/>
      <c r="U303" s="99" t="s">
        <v>115</v>
      </c>
      <c r="V303" s="5">
        <f t="shared" si="25"/>
        <v>1.353045125794757E-3</v>
      </c>
      <c r="W303" s="5">
        <f t="shared" si="25"/>
        <v>1.6844291413892986E-3</v>
      </c>
      <c r="X303" s="5">
        <f t="shared" si="25"/>
        <v>1.914703685485781E-3</v>
      </c>
      <c r="Y303" s="129">
        <v>1.869158878504673E-3</v>
      </c>
      <c r="Z303" s="5">
        <f t="shared" si="23"/>
        <v>2.0094368840064859E-3</v>
      </c>
      <c r="AA303" s="5">
        <f t="shared" si="23"/>
        <v>1.8445646827348746E-3</v>
      </c>
      <c r="AB303" s="5">
        <f t="shared" si="23"/>
        <v>1.6658468601410067E-3</v>
      </c>
      <c r="AC303" s="5">
        <f t="shared" si="23"/>
        <v>1.046728971962617E-3</v>
      </c>
      <c r="AD303" s="129">
        <v>0</v>
      </c>
      <c r="AE303" s="86"/>
      <c r="AF303" s="86"/>
      <c r="AG303" s="16"/>
      <c r="AH303" s="8"/>
      <c r="AI303"/>
      <c r="AJ303"/>
      <c r="AK303"/>
      <c r="AL303"/>
      <c r="AM303"/>
      <c r="AN303"/>
      <c r="AO303"/>
      <c r="AP303"/>
      <c r="AQ303"/>
      <c r="AR303"/>
      <c r="AS303"/>
      <c r="AT303"/>
      <c r="AU303"/>
      <c r="AV303"/>
      <c r="AW303"/>
      <c r="AX303"/>
      <c r="AY303"/>
      <c r="AZ303"/>
      <c r="BA303"/>
      <c r="BB303"/>
      <c r="BC303"/>
      <c r="BD303"/>
      <c r="BE303"/>
      <c r="BF303"/>
      <c r="BG303"/>
      <c r="BH303"/>
    </row>
    <row r="304" spans="1:60" s="104" customFormat="1" ht="13.4" hidden="1" customHeight="1" outlineLevel="2" x14ac:dyDescent="0.35">
      <c r="A304" s="102"/>
      <c r="B304" s="95"/>
      <c r="C304" s="17"/>
      <c r="D304" s="17"/>
      <c r="E304" s="17"/>
      <c r="F304" s="13"/>
      <c r="G304" s="86"/>
      <c r="H304" s="86"/>
      <c r="I304" s="99" t="s">
        <v>754</v>
      </c>
      <c r="J304" s="99" t="s">
        <v>344</v>
      </c>
      <c r="K304" s="237">
        <f t="shared" si="21"/>
        <v>0</v>
      </c>
      <c r="L304" s="237">
        <f t="shared" si="21"/>
        <v>0</v>
      </c>
      <c r="M304" s="237">
        <f t="shared" si="21"/>
        <v>0</v>
      </c>
      <c r="N304" s="128">
        <v>0</v>
      </c>
      <c r="O304" s="237">
        <f t="shared" si="26"/>
        <v>0</v>
      </c>
      <c r="P304" s="237">
        <f t="shared" si="26"/>
        <v>0</v>
      </c>
      <c r="Q304" s="237">
        <f t="shared" si="26"/>
        <v>0</v>
      </c>
      <c r="R304" s="237">
        <f t="shared" si="26"/>
        <v>0</v>
      </c>
      <c r="S304" s="237">
        <f t="shared" si="26"/>
        <v>0</v>
      </c>
      <c r="T304" s="86"/>
      <c r="U304" s="99" t="s">
        <v>342</v>
      </c>
      <c r="V304" s="5">
        <f t="shared" si="25"/>
        <v>0</v>
      </c>
      <c r="W304" s="5">
        <f t="shared" si="25"/>
        <v>0</v>
      </c>
      <c r="X304" s="5">
        <f t="shared" si="25"/>
        <v>0</v>
      </c>
      <c r="Y304" s="129">
        <v>0</v>
      </c>
      <c r="Z304" s="5">
        <f t="shared" si="23"/>
        <v>0</v>
      </c>
      <c r="AA304" s="5">
        <f t="shared" si="23"/>
        <v>0</v>
      </c>
      <c r="AB304" s="5">
        <f t="shared" si="23"/>
        <v>0</v>
      </c>
      <c r="AC304" s="5">
        <f t="shared" si="23"/>
        <v>0</v>
      </c>
      <c r="AD304" s="129">
        <v>0</v>
      </c>
      <c r="AE304" s="86"/>
      <c r="AF304" s="86"/>
      <c r="AG304" s="16"/>
      <c r="AH304" s="8"/>
      <c r="AI304"/>
      <c r="AJ304"/>
      <c r="AK304"/>
      <c r="AL304"/>
      <c r="AM304"/>
      <c r="AN304"/>
      <c r="AO304"/>
      <c r="AP304"/>
      <c r="AQ304"/>
      <c r="AR304"/>
      <c r="AS304"/>
      <c r="AT304"/>
      <c r="AU304"/>
      <c r="AV304"/>
      <c r="AW304"/>
      <c r="AX304"/>
      <c r="AY304"/>
      <c r="AZ304"/>
      <c r="BA304"/>
      <c r="BB304"/>
      <c r="BC304"/>
      <c r="BD304"/>
      <c r="BE304"/>
      <c r="BF304"/>
      <c r="BG304"/>
      <c r="BH304"/>
    </row>
    <row r="305" spans="1:60" s="104" customFormat="1" ht="13.4" hidden="1" customHeight="1" outlineLevel="2" x14ac:dyDescent="0.35">
      <c r="A305" s="102"/>
      <c r="B305" s="95"/>
      <c r="C305" s="17"/>
      <c r="D305" s="17"/>
      <c r="E305" s="17"/>
      <c r="F305" s="13"/>
      <c r="G305" s="86"/>
      <c r="H305" s="86"/>
      <c r="I305" s="99"/>
      <c r="J305" s="99" t="s">
        <v>345</v>
      </c>
      <c r="K305" s="237">
        <f t="shared" si="21"/>
        <v>28.418998917748922</v>
      </c>
      <c r="L305" s="237">
        <f t="shared" si="21"/>
        <v>28.418998917748922</v>
      </c>
      <c r="M305" s="237">
        <f t="shared" si="21"/>
        <v>28.418998917748922</v>
      </c>
      <c r="N305" s="128">
        <v>28.418998917748922</v>
      </c>
      <c r="O305" s="237">
        <f t="shared" si="26"/>
        <v>28.418998917748922</v>
      </c>
      <c r="P305" s="237">
        <f t="shared" si="26"/>
        <v>28.418998917748922</v>
      </c>
      <c r="Q305" s="237">
        <f t="shared" si="26"/>
        <v>28.418998917748922</v>
      </c>
      <c r="R305" s="237">
        <f t="shared" si="26"/>
        <v>28.418998917748922</v>
      </c>
      <c r="S305" s="237">
        <f t="shared" si="26"/>
        <v>28.418998917748922</v>
      </c>
      <c r="T305" s="86"/>
      <c r="U305" s="99" t="s">
        <v>107</v>
      </c>
      <c r="V305" s="5">
        <f t="shared" si="25"/>
        <v>2.9326493210446647</v>
      </c>
      <c r="W305" s="5">
        <f t="shared" si="25"/>
        <v>3.6509055638048968</v>
      </c>
      <c r="X305" s="5">
        <f t="shared" si="25"/>
        <v>4.150012705558022</v>
      </c>
      <c r="Y305" s="129">
        <v>4.051296894293559</v>
      </c>
      <c r="Z305" s="5">
        <f t="shared" si="23"/>
        <v>4.355341592988105</v>
      </c>
      <c r="AA305" s="5">
        <f t="shared" si="23"/>
        <v>3.9979903562107491</v>
      </c>
      <c r="AB305" s="5">
        <f t="shared" si="23"/>
        <v>3.6106295128089965</v>
      </c>
      <c r="AC305" s="5">
        <f t="shared" si="23"/>
        <v>2.2687262608043932</v>
      </c>
      <c r="AD305" s="129">
        <v>0</v>
      </c>
      <c r="AE305" s="86"/>
      <c r="AF305" s="86"/>
      <c r="AG305" s="16"/>
      <c r="AH305" s="8"/>
      <c r="AI305"/>
      <c r="AJ305"/>
      <c r="AK305"/>
      <c r="AL305"/>
      <c r="AM305"/>
      <c r="AN305"/>
      <c r="AO305"/>
      <c r="AP305"/>
      <c r="AQ305"/>
      <c r="AR305"/>
      <c r="AS305"/>
      <c r="AT305"/>
      <c r="AU305"/>
      <c r="AV305"/>
      <c r="AW305"/>
      <c r="AX305"/>
      <c r="AY305"/>
      <c r="AZ305"/>
      <c r="BA305"/>
      <c r="BB305"/>
      <c r="BC305"/>
      <c r="BD305"/>
      <c r="BE305"/>
      <c r="BF305"/>
      <c r="BG305"/>
      <c r="BH305"/>
    </row>
    <row r="306" spans="1:60" s="104" customFormat="1" ht="13.4" hidden="1" customHeight="1" outlineLevel="2" x14ac:dyDescent="0.35">
      <c r="A306" s="102"/>
      <c r="B306" s="95"/>
      <c r="C306" s="17"/>
      <c r="D306" s="17"/>
      <c r="E306" s="17"/>
      <c r="F306" s="13"/>
      <c r="G306" s="86"/>
      <c r="H306" s="86"/>
      <c r="I306" s="99"/>
      <c r="J306" s="99" t="s">
        <v>346</v>
      </c>
      <c r="K306" s="237">
        <f t="shared" si="21"/>
        <v>260.43408279220779</v>
      </c>
      <c r="L306" s="237">
        <f t="shared" si="21"/>
        <v>260.43408279220779</v>
      </c>
      <c r="M306" s="237">
        <f t="shared" si="21"/>
        <v>260.43408279220779</v>
      </c>
      <c r="N306" s="128">
        <v>260.43408279220779</v>
      </c>
      <c r="O306" s="237">
        <f t="shared" si="26"/>
        <v>260.43408279220779</v>
      </c>
      <c r="P306" s="237">
        <f t="shared" si="26"/>
        <v>260.43408279220779</v>
      </c>
      <c r="Q306" s="237">
        <f t="shared" si="26"/>
        <v>260.43408279220779</v>
      </c>
      <c r="R306" s="237">
        <f t="shared" si="26"/>
        <v>260.43408279220779</v>
      </c>
      <c r="S306" s="237">
        <f t="shared" si="26"/>
        <v>260.43408279220779</v>
      </c>
      <c r="T306" s="86"/>
      <c r="U306" s="99" t="s">
        <v>108</v>
      </c>
      <c r="V306" s="5">
        <f t="shared" si="25"/>
        <v>4.9825814704637423</v>
      </c>
      <c r="W306" s="5">
        <f t="shared" si="25"/>
        <v>6.2029013431947968</v>
      </c>
      <c r="X306" s="5">
        <f t="shared" si="25"/>
        <v>7.0508861255653601</v>
      </c>
      <c r="Y306" s="129">
        <v>6.8831676163939672</v>
      </c>
      <c r="Z306" s="5">
        <f t="shared" si="23"/>
        <v>7.3997406246418587</v>
      </c>
      <c r="AA306" s="5">
        <f t="shared" si="23"/>
        <v>6.7925996214414148</v>
      </c>
      <c r="AB306" s="5">
        <f t="shared" si="23"/>
        <v>6.1344721914528693</v>
      </c>
      <c r="AC306" s="5">
        <f t="shared" si="23"/>
        <v>3.8545738651806221</v>
      </c>
      <c r="AD306" s="129">
        <v>0</v>
      </c>
      <c r="AE306" s="86"/>
      <c r="AF306" s="86"/>
      <c r="AG306" s="16"/>
      <c r="AH306" s="8"/>
      <c r="AI306"/>
      <c r="AJ306"/>
      <c r="AK306"/>
      <c r="AL306"/>
      <c r="AM306"/>
      <c r="AN306"/>
      <c r="AO306"/>
      <c r="AP306"/>
      <c r="AQ306"/>
      <c r="AR306"/>
      <c r="AS306"/>
      <c r="AT306"/>
      <c r="AU306"/>
      <c r="AV306"/>
      <c r="AW306"/>
      <c r="AX306"/>
      <c r="AY306"/>
      <c r="AZ306"/>
      <c r="BA306"/>
      <c r="BB306"/>
      <c r="BC306"/>
      <c r="BD306"/>
      <c r="BE306"/>
      <c r="BF306"/>
      <c r="BG306"/>
      <c r="BH306"/>
    </row>
    <row r="307" spans="1:60" s="104" customFormat="1" ht="13.4" hidden="1" customHeight="1" outlineLevel="2" x14ac:dyDescent="0.35">
      <c r="A307" s="102"/>
      <c r="B307" s="95"/>
      <c r="C307" s="17"/>
      <c r="D307" s="17"/>
      <c r="E307" s="17"/>
      <c r="F307" s="13"/>
      <c r="G307" s="86"/>
      <c r="H307" s="86"/>
      <c r="I307" s="99"/>
      <c r="J307" s="99" t="s">
        <v>347</v>
      </c>
      <c r="K307" s="237">
        <f t="shared" si="21"/>
        <v>212.0164475108225</v>
      </c>
      <c r="L307" s="237">
        <f t="shared" si="21"/>
        <v>212.0164475108225</v>
      </c>
      <c r="M307" s="237">
        <f t="shared" si="21"/>
        <v>212.0164475108225</v>
      </c>
      <c r="N307" s="128">
        <v>212.0164475108225</v>
      </c>
      <c r="O307" s="237">
        <f t="shared" si="26"/>
        <v>212.0164475108225</v>
      </c>
      <c r="P307" s="237">
        <f t="shared" si="26"/>
        <v>212.0164475108225</v>
      </c>
      <c r="Q307" s="237">
        <f t="shared" si="26"/>
        <v>212.0164475108225</v>
      </c>
      <c r="R307" s="237">
        <f t="shared" si="26"/>
        <v>212.0164475108225</v>
      </c>
      <c r="S307" s="237">
        <f t="shared" si="26"/>
        <v>212.0164475108225</v>
      </c>
      <c r="T307" s="86"/>
      <c r="U307" s="99" t="s">
        <v>109</v>
      </c>
      <c r="V307" s="5">
        <f t="shared" si="25"/>
        <v>10.903712358523233</v>
      </c>
      <c r="W307" s="5">
        <f t="shared" si="25"/>
        <v>13.574218993793698</v>
      </c>
      <c r="X307" s="5">
        <f t="shared" si="25"/>
        <v>15.429920141117433</v>
      </c>
      <c r="Y307" s="129">
        <v>15.062890642042328</v>
      </c>
      <c r="Z307" s="5">
        <f t="shared" si="23"/>
        <v>16.193341499193654</v>
      </c>
      <c r="AA307" s="5">
        <f t="shared" si="23"/>
        <v>14.86469471254177</v>
      </c>
      <c r="AB307" s="5">
        <f t="shared" si="23"/>
        <v>13.424470958171057</v>
      </c>
      <c r="AC307" s="5">
        <f t="shared" si="23"/>
        <v>8.4352187595437051</v>
      </c>
      <c r="AD307" s="129">
        <v>0</v>
      </c>
      <c r="AE307" s="86"/>
      <c r="AF307" s="86"/>
      <c r="AG307" s="16"/>
      <c r="AH307" s="8"/>
      <c r="AI307"/>
      <c r="AJ307"/>
      <c r="AK307"/>
      <c r="AL307"/>
      <c r="AM307"/>
      <c r="AN307"/>
      <c r="AO307"/>
      <c r="AP307"/>
      <c r="AQ307"/>
      <c r="AR307"/>
      <c r="AS307"/>
      <c r="AT307"/>
      <c r="AU307"/>
      <c r="AV307"/>
      <c r="AW307"/>
      <c r="AX307"/>
      <c r="AY307"/>
      <c r="AZ307"/>
      <c r="BA307"/>
      <c r="BB307"/>
      <c r="BC307"/>
      <c r="BD307"/>
      <c r="BE307"/>
      <c r="BF307"/>
      <c r="BG307"/>
      <c r="BH307"/>
    </row>
    <row r="308" spans="1:60" s="104" customFormat="1" ht="13.4" hidden="1" customHeight="1" outlineLevel="2" x14ac:dyDescent="0.35">
      <c r="A308" s="102"/>
      <c r="B308" s="95"/>
      <c r="C308" s="17"/>
      <c r="D308" s="17"/>
      <c r="E308" s="17"/>
      <c r="F308" s="13"/>
      <c r="G308" s="86"/>
      <c r="H308" s="86"/>
      <c r="I308" s="99"/>
      <c r="J308" s="99" t="s">
        <v>348</v>
      </c>
      <c r="K308" s="237">
        <f t="shared" si="21"/>
        <v>177.45267857142855</v>
      </c>
      <c r="L308" s="237">
        <f t="shared" si="21"/>
        <v>177.45267857142855</v>
      </c>
      <c r="M308" s="237">
        <f t="shared" si="21"/>
        <v>177.45267857142855</v>
      </c>
      <c r="N308" s="128">
        <v>177.45267857142855</v>
      </c>
      <c r="O308" s="237">
        <f t="shared" si="26"/>
        <v>177.45267857142855</v>
      </c>
      <c r="P308" s="237">
        <f t="shared" si="26"/>
        <v>177.45267857142855</v>
      </c>
      <c r="Q308" s="237">
        <f t="shared" si="26"/>
        <v>177.45267857142855</v>
      </c>
      <c r="R308" s="237">
        <f t="shared" si="26"/>
        <v>177.45267857142855</v>
      </c>
      <c r="S308" s="237">
        <f t="shared" si="26"/>
        <v>177.45267857142855</v>
      </c>
      <c r="T308" s="86"/>
      <c r="U308" s="99" t="s">
        <v>110</v>
      </c>
      <c r="V308" s="5">
        <f t="shared" si="25"/>
        <v>27.852525717793068</v>
      </c>
      <c r="W308" s="5">
        <f t="shared" si="25"/>
        <v>34.674088163015305</v>
      </c>
      <c r="X308" s="5">
        <f t="shared" si="25"/>
        <v>39.414305277232415</v>
      </c>
      <c r="Y308" s="129">
        <v>38.476762335338208</v>
      </c>
      <c r="Z308" s="5">
        <f t="shared" si="23"/>
        <v>41.364394596372364</v>
      </c>
      <c r="AA308" s="5">
        <f t="shared" si="23"/>
        <v>37.970489146715337</v>
      </c>
      <c r="AB308" s="5">
        <f t="shared" si="23"/>
        <v>34.291570642722476</v>
      </c>
      <c r="AC308" s="5">
        <f t="shared" si="23"/>
        <v>21.5469869077894</v>
      </c>
      <c r="AD308" s="129">
        <v>0</v>
      </c>
      <c r="AE308" s="86"/>
      <c r="AF308" s="86"/>
      <c r="AG308" s="16"/>
      <c r="AH308" s="8"/>
      <c r="AI308"/>
      <c r="AJ308"/>
      <c r="AK308"/>
      <c r="AL308"/>
      <c r="AM308"/>
      <c r="AN308"/>
      <c r="AO308"/>
      <c r="AP308"/>
      <c r="AQ308"/>
      <c r="AR308"/>
      <c r="AS308"/>
      <c r="AT308"/>
      <c r="AU308"/>
      <c r="AV308"/>
      <c r="AW308"/>
      <c r="AX308"/>
      <c r="AY308"/>
      <c r="AZ308"/>
      <c r="BA308"/>
      <c r="BB308"/>
      <c r="BC308"/>
      <c r="BD308"/>
      <c r="BE308"/>
      <c r="BF308"/>
      <c r="BG308"/>
      <c r="BH308"/>
    </row>
    <row r="309" spans="1:60" s="104" customFormat="1" ht="13.4" hidden="1" customHeight="1" outlineLevel="2" x14ac:dyDescent="0.35">
      <c r="A309" s="102"/>
      <c r="B309" s="95"/>
      <c r="C309" s="17"/>
      <c r="D309" s="17"/>
      <c r="E309" s="17"/>
      <c r="F309" s="13"/>
      <c r="G309" s="86"/>
      <c r="H309" s="86"/>
      <c r="I309" s="99"/>
      <c r="J309" s="99" t="s">
        <v>349</v>
      </c>
      <c r="K309" s="237">
        <f t="shared" si="21"/>
        <v>128.60982142857142</v>
      </c>
      <c r="L309" s="237">
        <f t="shared" si="21"/>
        <v>128.60982142857142</v>
      </c>
      <c r="M309" s="237">
        <f t="shared" si="21"/>
        <v>128.60982142857142</v>
      </c>
      <c r="N309" s="128">
        <v>128.60982142857142</v>
      </c>
      <c r="O309" s="237">
        <f t="shared" si="26"/>
        <v>128.60982142857142</v>
      </c>
      <c r="P309" s="237">
        <f t="shared" si="26"/>
        <v>128.60982142857142</v>
      </c>
      <c r="Q309" s="237">
        <f t="shared" si="26"/>
        <v>128.60982142857142</v>
      </c>
      <c r="R309" s="237">
        <f t="shared" si="26"/>
        <v>128.60982142857142</v>
      </c>
      <c r="S309" s="237">
        <f t="shared" si="26"/>
        <v>128.60982142857142</v>
      </c>
      <c r="T309" s="86"/>
      <c r="U309" s="99" t="s">
        <v>111</v>
      </c>
      <c r="V309" s="5">
        <f t="shared" si="25"/>
        <v>10.450229532163744</v>
      </c>
      <c r="W309" s="5">
        <f t="shared" si="25"/>
        <v>13.009670426065163</v>
      </c>
      <c r="X309" s="5">
        <f t="shared" si="25"/>
        <v>14.788193400167088</v>
      </c>
      <c r="Y309" s="129">
        <v>14.436428571428575</v>
      </c>
      <c r="Z309" s="5">
        <f t="shared" si="23"/>
        <v>15.519864243943196</v>
      </c>
      <c r="AA309" s="5">
        <f t="shared" si="23"/>
        <v>14.246475563909778</v>
      </c>
      <c r="AB309" s="5">
        <f t="shared" si="23"/>
        <v>12.866150375939853</v>
      </c>
      <c r="AC309" s="5">
        <f t="shared" si="23"/>
        <v>8.0844000000000023</v>
      </c>
      <c r="AD309" s="129">
        <v>0</v>
      </c>
      <c r="AE309" s="86"/>
      <c r="AF309" s="86"/>
      <c r="AG309" s="16"/>
      <c r="AH309" s="8"/>
      <c r="AI309"/>
      <c r="AJ309"/>
      <c r="AK309"/>
      <c r="AL309"/>
      <c r="AM309"/>
      <c r="AN309"/>
      <c r="AO309"/>
      <c r="AP309"/>
      <c r="AQ309"/>
      <c r="AR309"/>
      <c r="AS309"/>
      <c r="AT309"/>
      <c r="AU309"/>
      <c r="AV309"/>
      <c r="AW309"/>
      <c r="AX309"/>
      <c r="AY309"/>
      <c r="AZ309"/>
      <c r="BA309"/>
      <c r="BB309"/>
      <c r="BC309"/>
      <c r="BD309"/>
      <c r="BE309"/>
      <c r="BF309"/>
      <c r="BG309"/>
      <c r="BH309"/>
    </row>
    <row r="310" spans="1:60" s="104" customFormat="1" ht="13.4" hidden="1" customHeight="1" outlineLevel="2" x14ac:dyDescent="0.35">
      <c r="A310" s="102"/>
      <c r="B310" s="95"/>
      <c r="C310" s="17"/>
      <c r="D310" s="17"/>
      <c r="E310" s="17"/>
      <c r="F310" s="13"/>
      <c r="G310" s="86"/>
      <c r="H310" s="86"/>
      <c r="I310" s="99"/>
      <c r="J310" s="99" t="s">
        <v>350</v>
      </c>
      <c r="K310" s="237">
        <f t="shared" si="21"/>
        <v>0</v>
      </c>
      <c r="L310" s="237">
        <f t="shared" si="21"/>
        <v>0</v>
      </c>
      <c r="M310" s="237">
        <f t="shared" si="21"/>
        <v>0</v>
      </c>
      <c r="N310" s="128">
        <v>0</v>
      </c>
      <c r="O310" s="237">
        <f t="shared" si="26"/>
        <v>0</v>
      </c>
      <c r="P310" s="237">
        <f t="shared" si="26"/>
        <v>0</v>
      </c>
      <c r="Q310" s="237">
        <f t="shared" si="26"/>
        <v>0</v>
      </c>
      <c r="R310" s="237">
        <f t="shared" si="26"/>
        <v>0</v>
      </c>
      <c r="S310" s="237">
        <f t="shared" si="26"/>
        <v>0</v>
      </c>
      <c r="T310" s="86"/>
      <c r="U310" s="99" t="s">
        <v>112</v>
      </c>
      <c r="V310" s="5">
        <f t="shared" si="25"/>
        <v>0</v>
      </c>
      <c r="W310" s="5">
        <f t="shared" si="25"/>
        <v>0</v>
      </c>
      <c r="X310" s="5">
        <f t="shared" si="25"/>
        <v>0</v>
      </c>
      <c r="Y310" s="129">
        <v>0</v>
      </c>
      <c r="Z310" s="5">
        <f t="shared" si="23"/>
        <v>0</v>
      </c>
      <c r="AA310" s="5">
        <f t="shared" si="23"/>
        <v>0</v>
      </c>
      <c r="AB310" s="5">
        <f t="shared" si="23"/>
        <v>0</v>
      </c>
      <c r="AC310" s="5">
        <f t="shared" si="23"/>
        <v>0</v>
      </c>
      <c r="AD310" s="129">
        <v>0</v>
      </c>
      <c r="AE310" s="86"/>
      <c r="AF310" s="86"/>
      <c r="AG310" s="16"/>
      <c r="AH310" s="8"/>
      <c r="AI310"/>
      <c r="AJ310"/>
      <c r="AK310"/>
      <c r="AL310"/>
      <c r="AM310"/>
      <c r="AN310"/>
      <c r="AO310"/>
      <c r="AP310"/>
      <c r="AQ310"/>
      <c r="AR310"/>
      <c r="AS310"/>
      <c r="AT310"/>
      <c r="AU310"/>
      <c r="AV310"/>
      <c r="AW310"/>
      <c r="AX310"/>
      <c r="AY310"/>
      <c r="AZ310"/>
      <c r="BA310"/>
      <c r="BB310"/>
      <c r="BC310"/>
      <c r="BD310"/>
      <c r="BE310"/>
      <c r="BF310"/>
      <c r="BG310"/>
      <c r="BH310"/>
    </row>
    <row r="311" spans="1:60" s="104" customFormat="1" ht="13.4" hidden="1" customHeight="1" outlineLevel="2" x14ac:dyDescent="0.35">
      <c r="A311" s="102"/>
      <c r="B311" s="95"/>
      <c r="C311" s="17"/>
      <c r="D311" s="17"/>
      <c r="E311" s="17"/>
      <c r="F311" s="13"/>
      <c r="G311" s="86"/>
      <c r="H311" s="86"/>
      <c r="I311" s="99"/>
      <c r="J311" s="99" t="s">
        <v>351</v>
      </c>
      <c r="K311" s="237">
        <f t="shared" si="21"/>
        <v>0</v>
      </c>
      <c r="L311" s="237">
        <f t="shared" si="21"/>
        <v>0</v>
      </c>
      <c r="M311" s="237">
        <f t="shared" si="21"/>
        <v>0</v>
      </c>
      <c r="N311" s="128">
        <v>0</v>
      </c>
      <c r="O311" s="237">
        <f t="shared" si="26"/>
        <v>0</v>
      </c>
      <c r="P311" s="237">
        <f t="shared" si="26"/>
        <v>0</v>
      </c>
      <c r="Q311" s="237">
        <f t="shared" si="26"/>
        <v>0</v>
      </c>
      <c r="R311" s="237">
        <f t="shared" si="26"/>
        <v>0</v>
      </c>
      <c r="S311" s="237">
        <f t="shared" si="26"/>
        <v>0</v>
      </c>
      <c r="T311" s="86"/>
      <c r="U311" s="99" t="s">
        <v>113</v>
      </c>
      <c r="V311" s="5">
        <f t="shared" si="25"/>
        <v>0</v>
      </c>
      <c r="W311" s="5">
        <f t="shared" si="25"/>
        <v>0</v>
      </c>
      <c r="X311" s="5">
        <f t="shared" si="25"/>
        <v>0</v>
      </c>
      <c r="Y311" s="129">
        <v>0</v>
      </c>
      <c r="Z311" s="5">
        <f t="shared" si="23"/>
        <v>0</v>
      </c>
      <c r="AA311" s="5">
        <f t="shared" si="23"/>
        <v>0</v>
      </c>
      <c r="AB311" s="5">
        <f t="shared" si="23"/>
        <v>0</v>
      </c>
      <c r="AC311" s="5">
        <f t="shared" si="23"/>
        <v>0</v>
      </c>
      <c r="AD311" s="129">
        <v>0</v>
      </c>
      <c r="AE311" s="86"/>
      <c r="AF311" s="86"/>
      <c r="AG311" s="16"/>
      <c r="AH311" s="8"/>
      <c r="AI311"/>
      <c r="AJ311"/>
      <c r="AK311"/>
      <c r="AL311"/>
      <c r="AM311"/>
      <c r="AN311"/>
      <c r="AO311"/>
      <c r="AP311"/>
      <c r="AQ311"/>
      <c r="AR311"/>
      <c r="AS311"/>
      <c r="AT311"/>
      <c r="AU311"/>
      <c r="AV311"/>
      <c r="AW311"/>
      <c r="AX311"/>
      <c r="AY311"/>
      <c r="AZ311"/>
      <c r="BA311"/>
      <c r="BB311"/>
      <c r="BC311"/>
      <c r="BD311"/>
      <c r="BE311"/>
      <c r="BF311"/>
      <c r="BG311"/>
      <c r="BH311"/>
    </row>
    <row r="312" spans="1:60" s="104" customFormat="1" ht="13.4" hidden="1" customHeight="1" outlineLevel="2" x14ac:dyDescent="0.35">
      <c r="A312" s="102"/>
      <c r="B312" s="95"/>
      <c r="C312" s="17"/>
      <c r="D312" s="17"/>
      <c r="E312" s="17"/>
      <c r="F312" s="13"/>
      <c r="G312" s="86"/>
      <c r="H312" s="86"/>
      <c r="I312" s="99"/>
      <c r="J312" s="99" t="s">
        <v>352</v>
      </c>
      <c r="K312" s="237">
        <f t="shared" si="21"/>
        <v>0</v>
      </c>
      <c r="L312" s="237">
        <f t="shared" si="21"/>
        <v>0</v>
      </c>
      <c r="M312" s="237">
        <f t="shared" si="21"/>
        <v>0</v>
      </c>
      <c r="N312" s="128">
        <v>0</v>
      </c>
      <c r="O312" s="237">
        <f t="shared" si="26"/>
        <v>0</v>
      </c>
      <c r="P312" s="237">
        <f t="shared" si="26"/>
        <v>0</v>
      </c>
      <c r="Q312" s="237">
        <f t="shared" si="26"/>
        <v>0</v>
      </c>
      <c r="R312" s="237">
        <f t="shared" si="26"/>
        <v>0</v>
      </c>
      <c r="S312" s="237">
        <f t="shared" si="26"/>
        <v>0</v>
      </c>
      <c r="T312" s="86"/>
      <c r="U312" s="99" t="s">
        <v>114</v>
      </c>
      <c r="V312" s="5">
        <f t="shared" si="25"/>
        <v>0</v>
      </c>
      <c r="W312" s="5">
        <f t="shared" si="25"/>
        <v>0</v>
      </c>
      <c r="X312" s="5">
        <f t="shared" si="25"/>
        <v>0</v>
      </c>
      <c r="Y312" s="129">
        <v>0</v>
      </c>
      <c r="Z312" s="5">
        <f t="shared" si="23"/>
        <v>0</v>
      </c>
      <c r="AA312" s="5">
        <f t="shared" si="23"/>
        <v>0</v>
      </c>
      <c r="AB312" s="5">
        <f t="shared" si="23"/>
        <v>0</v>
      </c>
      <c r="AC312" s="5">
        <f t="shared" si="23"/>
        <v>0</v>
      </c>
      <c r="AD312" s="129">
        <v>0</v>
      </c>
      <c r="AE312" s="86"/>
      <c r="AF312" s="86"/>
      <c r="AG312" s="16"/>
      <c r="AH312" s="8"/>
      <c r="AI312"/>
      <c r="AJ312"/>
      <c r="AK312"/>
      <c r="AL312"/>
      <c r="AM312"/>
      <c r="AN312"/>
      <c r="AO312"/>
      <c r="AP312"/>
      <c r="AQ312"/>
      <c r="AR312"/>
      <c r="AS312"/>
      <c r="AT312"/>
      <c r="AU312"/>
      <c r="AV312"/>
      <c r="AW312"/>
      <c r="AX312"/>
      <c r="AY312"/>
      <c r="AZ312"/>
      <c r="BA312"/>
      <c r="BB312"/>
      <c r="BC312"/>
      <c r="BD312"/>
      <c r="BE312"/>
      <c r="BF312"/>
      <c r="BG312"/>
      <c r="BH312"/>
    </row>
    <row r="313" spans="1:60" s="104" customFormat="1" ht="13.4" hidden="1" customHeight="1" outlineLevel="2" x14ac:dyDescent="0.35">
      <c r="A313" s="102"/>
      <c r="B313" s="95"/>
      <c r="C313" s="17"/>
      <c r="D313" s="17"/>
      <c r="E313" s="17"/>
      <c r="F313" s="13"/>
      <c r="G313" s="86"/>
      <c r="H313" s="86"/>
      <c r="I313" s="99"/>
      <c r="J313" s="99" t="s">
        <v>353</v>
      </c>
      <c r="K313" s="237">
        <f t="shared" si="21"/>
        <v>0</v>
      </c>
      <c r="L313" s="237">
        <f t="shared" si="21"/>
        <v>0</v>
      </c>
      <c r="M313" s="237">
        <f t="shared" si="21"/>
        <v>0</v>
      </c>
      <c r="N313" s="128">
        <v>0</v>
      </c>
      <c r="O313" s="237">
        <f t="shared" si="26"/>
        <v>0</v>
      </c>
      <c r="P313" s="237">
        <f t="shared" si="26"/>
        <v>0</v>
      </c>
      <c r="Q313" s="237">
        <f t="shared" si="26"/>
        <v>0</v>
      </c>
      <c r="R313" s="237">
        <f t="shared" si="26"/>
        <v>0</v>
      </c>
      <c r="S313" s="237">
        <f t="shared" si="26"/>
        <v>0</v>
      </c>
      <c r="T313" s="86"/>
      <c r="U313" s="99" t="s">
        <v>115</v>
      </c>
      <c r="V313" s="5">
        <f t="shared" si="25"/>
        <v>0</v>
      </c>
      <c r="W313" s="5">
        <f t="shared" si="25"/>
        <v>0</v>
      </c>
      <c r="X313" s="5">
        <f t="shared" si="25"/>
        <v>0</v>
      </c>
      <c r="Y313" s="129">
        <v>0</v>
      </c>
      <c r="Z313" s="5">
        <f t="shared" si="23"/>
        <v>0</v>
      </c>
      <c r="AA313" s="5">
        <f t="shared" si="23"/>
        <v>0</v>
      </c>
      <c r="AB313" s="5">
        <f t="shared" si="23"/>
        <v>0</v>
      </c>
      <c r="AC313" s="5">
        <f t="shared" ref="Z313:AC333" si="27">AC$229*$Y313</f>
        <v>0</v>
      </c>
      <c r="AD313" s="129">
        <v>0</v>
      </c>
      <c r="AE313" s="86"/>
      <c r="AF313" s="86"/>
      <c r="AG313" s="16"/>
      <c r="AH313" s="8"/>
      <c r="AI313"/>
      <c r="AJ313"/>
      <c r="AK313"/>
      <c r="AL313"/>
      <c r="AM313"/>
      <c r="AN313"/>
      <c r="AO313"/>
      <c r="AP313"/>
      <c r="AQ313"/>
      <c r="AR313"/>
      <c r="AS313"/>
      <c r="AT313"/>
      <c r="AU313"/>
      <c r="AV313"/>
      <c r="AW313"/>
      <c r="AX313"/>
      <c r="AY313"/>
      <c r="AZ313"/>
      <c r="BA313"/>
      <c r="BB313"/>
      <c r="BC313"/>
      <c r="BD313"/>
      <c r="BE313"/>
      <c r="BF313"/>
      <c r="BG313"/>
      <c r="BH313"/>
    </row>
    <row r="314" spans="1:60" s="104" customFormat="1" ht="13.4" hidden="1" customHeight="1" outlineLevel="2" x14ac:dyDescent="0.35">
      <c r="A314" s="102"/>
      <c r="B314" s="95"/>
      <c r="C314" s="17"/>
      <c r="D314" s="17"/>
      <c r="E314" s="17"/>
      <c r="F314" s="13"/>
      <c r="G314" s="86"/>
      <c r="H314" s="86"/>
      <c r="I314" s="99" t="s">
        <v>755</v>
      </c>
      <c r="J314" s="99" t="s">
        <v>344</v>
      </c>
      <c r="K314" s="237">
        <f t="shared" ref="K314:M333" si="28">$N314</f>
        <v>0</v>
      </c>
      <c r="L314" s="237">
        <f t="shared" si="28"/>
        <v>0</v>
      </c>
      <c r="M314" s="237">
        <f t="shared" si="28"/>
        <v>0</v>
      </c>
      <c r="N314" s="128">
        <v>0</v>
      </c>
      <c r="O314" s="237">
        <f t="shared" si="26"/>
        <v>0</v>
      </c>
      <c r="P314" s="237">
        <f t="shared" si="26"/>
        <v>0</v>
      </c>
      <c r="Q314" s="237">
        <f t="shared" si="26"/>
        <v>0</v>
      </c>
      <c r="R314" s="237">
        <f t="shared" si="26"/>
        <v>0</v>
      </c>
      <c r="S314" s="237">
        <f t="shared" si="26"/>
        <v>0</v>
      </c>
      <c r="T314" s="86"/>
      <c r="U314" s="99" t="s">
        <v>342</v>
      </c>
      <c r="V314" s="5">
        <f t="shared" si="25"/>
        <v>0</v>
      </c>
      <c r="W314" s="5">
        <f t="shared" si="25"/>
        <v>0</v>
      </c>
      <c r="X314" s="5">
        <f t="shared" si="25"/>
        <v>0</v>
      </c>
      <c r="Y314" s="129">
        <v>0</v>
      </c>
      <c r="Z314" s="5">
        <f t="shared" si="27"/>
        <v>0</v>
      </c>
      <c r="AA314" s="5">
        <f t="shared" si="27"/>
        <v>0</v>
      </c>
      <c r="AB314" s="5">
        <f t="shared" si="27"/>
        <v>0</v>
      </c>
      <c r="AC314" s="5">
        <f t="shared" si="27"/>
        <v>0</v>
      </c>
      <c r="AD314" s="129">
        <v>0</v>
      </c>
      <c r="AE314" s="86"/>
      <c r="AF314" s="86"/>
      <c r="AG314" s="16"/>
      <c r="AH314" s="8"/>
      <c r="AI314"/>
      <c r="AJ314"/>
      <c r="AK314"/>
      <c r="AL314"/>
      <c r="AM314"/>
      <c r="AN314"/>
      <c r="AO314"/>
      <c r="AP314"/>
      <c r="AQ314"/>
      <c r="AR314"/>
      <c r="AS314"/>
      <c r="AT314"/>
      <c r="AU314"/>
      <c r="AV314"/>
      <c r="AW314"/>
      <c r="AX314"/>
      <c r="AY314"/>
      <c r="AZ314"/>
      <c r="BA314"/>
      <c r="BB314"/>
      <c r="BC314"/>
      <c r="BD314"/>
      <c r="BE314"/>
      <c r="BF314"/>
      <c r="BG314"/>
      <c r="BH314"/>
    </row>
    <row r="315" spans="1:60" s="104" customFormat="1" ht="13.4" hidden="1" customHeight="1" outlineLevel="2" x14ac:dyDescent="0.35">
      <c r="A315" s="102"/>
      <c r="B315" s="95"/>
      <c r="C315" s="17"/>
      <c r="D315" s="17"/>
      <c r="E315" s="17"/>
      <c r="F315" s="13"/>
      <c r="G315" s="86"/>
      <c r="H315" s="86"/>
      <c r="I315" s="99"/>
      <c r="J315" s="99" t="s">
        <v>345</v>
      </c>
      <c r="K315" s="237">
        <f t="shared" si="28"/>
        <v>28.418998917748922</v>
      </c>
      <c r="L315" s="237">
        <f t="shared" si="28"/>
        <v>28.418998917748922</v>
      </c>
      <c r="M315" s="237">
        <f t="shared" si="28"/>
        <v>28.418998917748922</v>
      </c>
      <c r="N315" s="128">
        <v>28.418998917748922</v>
      </c>
      <c r="O315" s="237">
        <f t="shared" si="26"/>
        <v>28.418998917748922</v>
      </c>
      <c r="P315" s="237">
        <f t="shared" si="26"/>
        <v>28.418998917748922</v>
      </c>
      <c r="Q315" s="237">
        <f t="shared" si="26"/>
        <v>28.418998917748922</v>
      </c>
      <c r="R315" s="237">
        <f t="shared" si="26"/>
        <v>28.418998917748922</v>
      </c>
      <c r="S315" s="237">
        <f t="shared" si="26"/>
        <v>28.418998917748922</v>
      </c>
      <c r="T315" s="86"/>
      <c r="U315" s="99" t="s">
        <v>107</v>
      </c>
      <c r="V315" s="5">
        <f t="shared" si="25"/>
        <v>2.9326493210446647</v>
      </c>
      <c r="W315" s="5">
        <f t="shared" si="25"/>
        <v>3.6509055638048968</v>
      </c>
      <c r="X315" s="5">
        <f t="shared" si="25"/>
        <v>4.150012705558022</v>
      </c>
      <c r="Y315" s="129">
        <v>4.051296894293559</v>
      </c>
      <c r="Z315" s="5">
        <f t="shared" si="27"/>
        <v>4.355341592988105</v>
      </c>
      <c r="AA315" s="5">
        <f t="shared" si="27"/>
        <v>3.9979903562107491</v>
      </c>
      <c r="AB315" s="5">
        <f t="shared" si="27"/>
        <v>3.6106295128089965</v>
      </c>
      <c r="AC315" s="5">
        <f t="shared" si="27"/>
        <v>2.2687262608043932</v>
      </c>
      <c r="AD315" s="129">
        <v>0</v>
      </c>
      <c r="AE315" s="86"/>
      <c r="AF315" s="86"/>
      <c r="AG315" s="16"/>
      <c r="AH315" s="8"/>
      <c r="AI315"/>
      <c r="AJ315"/>
      <c r="AK315"/>
      <c r="AL315"/>
      <c r="AM315"/>
      <c r="AN315"/>
      <c r="AO315"/>
      <c r="AP315"/>
      <c r="AQ315"/>
      <c r="AR315"/>
      <c r="AS315"/>
      <c r="AT315"/>
      <c r="AU315"/>
      <c r="AV315"/>
      <c r="AW315"/>
      <c r="AX315"/>
      <c r="AY315"/>
      <c r="AZ315"/>
      <c r="BA315"/>
      <c r="BB315"/>
      <c r="BC315"/>
      <c r="BD315"/>
      <c r="BE315"/>
      <c r="BF315"/>
      <c r="BG315"/>
      <c r="BH315"/>
    </row>
    <row r="316" spans="1:60" s="104" customFormat="1" ht="13.4" hidden="1" customHeight="1" outlineLevel="2" x14ac:dyDescent="0.35">
      <c r="A316" s="102"/>
      <c r="B316" s="95"/>
      <c r="C316" s="17"/>
      <c r="D316" s="17"/>
      <c r="E316" s="17"/>
      <c r="F316" s="13"/>
      <c r="G316" s="86"/>
      <c r="H316" s="86"/>
      <c r="I316" s="99"/>
      <c r="J316" s="99" t="s">
        <v>346</v>
      </c>
      <c r="K316" s="237">
        <f t="shared" si="28"/>
        <v>260.43408279220779</v>
      </c>
      <c r="L316" s="237">
        <f t="shared" si="28"/>
        <v>260.43408279220779</v>
      </c>
      <c r="M316" s="237">
        <f t="shared" si="28"/>
        <v>260.43408279220779</v>
      </c>
      <c r="N316" s="128">
        <v>260.43408279220779</v>
      </c>
      <c r="O316" s="237">
        <f t="shared" si="26"/>
        <v>260.43408279220779</v>
      </c>
      <c r="P316" s="237">
        <f t="shared" si="26"/>
        <v>260.43408279220779</v>
      </c>
      <c r="Q316" s="237">
        <f t="shared" si="26"/>
        <v>260.43408279220779</v>
      </c>
      <c r="R316" s="237">
        <f t="shared" si="26"/>
        <v>260.43408279220779</v>
      </c>
      <c r="S316" s="237">
        <f t="shared" si="26"/>
        <v>260.43408279220779</v>
      </c>
      <c r="T316" s="86"/>
      <c r="U316" s="99" t="s">
        <v>108</v>
      </c>
      <c r="V316" s="5">
        <f t="shared" si="25"/>
        <v>4.9825814704637423</v>
      </c>
      <c r="W316" s="5">
        <f t="shared" si="25"/>
        <v>6.2029013431947968</v>
      </c>
      <c r="X316" s="5">
        <f t="shared" si="25"/>
        <v>7.0508861255653601</v>
      </c>
      <c r="Y316" s="129">
        <v>6.8831676163939672</v>
      </c>
      <c r="Z316" s="5">
        <f t="shared" si="27"/>
        <v>7.3997406246418587</v>
      </c>
      <c r="AA316" s="5">
        <f t="shared" si="27"/>
        <v>6.7925996214414148</v>
      </c>
      <c r="AB316" s="5">
        <f t="shared" si="27"/>
        <v>6.1344721914528693</v>
      </c>
      <c r="AC316" s="5">
        <f t="shared" si="27"/>
        <v>3.8545738651806221</v>
      </c>
      <c r="AD316" s="129">
        <v>0</v>
      </c>
      <c r="AE316" s="86"/>
      <c r="AF316" s="86"/>
      <c r="AG316" s="16"/>
      <c r="AH316" s="8"/>
      <c r="AI316"/>
      <c r="AJ316"/>
      <c r="AK316"/>
      <c r="AL316"/>
      <c r="AM316"/>
      <c r="AN316"/>
      <c r="AO316"/>
      <c r="AP316"/>
      <c r="AQ316"/>
      <c r="AR316"/>
      <c r="AS316"/>
      <c r="AT316"/>
      <c r="AU316"/>
      <c r="AV316"/>
      <c r="AW316"/>
      <c r="AX316"/>
      <c r="AY316"/>
      <c r="AZ316"/>
      <c r="BA316"/>
      <c r="BB316"/>
      <c r="BC316"/>
      <c r="BD316"/>
      <c r="BE316"/>
      <c r="BF316"/>
      <c r="BG316"/>
      <c r="BH316"/>
    </row>
    <row r="317" spans="1:60" s="104" customFormat="1" ht="13.4" hidden="1" customHeight="1" outlineLevel="2" x14ac:dyDescent="0.35">
      <c r="A317" s="102"/>
      <c r="B317" s="95"/>
      <c r="C317" s="17"/>
      <c r="D317" s="17"/>
      <c r="E317" s="17"/>
      <c r="F317" s="13"/>
      <c r="G317" s="86"/>
      <c r="H317" s="86"/>
      <c r="I317" s="99"/>
      <c r="J317" s="99" t="s">
        <v>347</v>
      </c>
      <c r="K317" s="237">
        <f t="shared" si="28"/>
        <v>212.0164475108225</v>
      </c>
      <c r="L317" s="237">
        <f t="shared" si="28"/>
        <v>212.0164475108225</v>
      </c>
      <c r="M317" s="237">
        <f t="shared" si="28"/>
        <v>212.0164475108225</v>
      </c>
      <c r="N317" s="128">
        <v>212.0164475108225</v>
      </c>
      <c r="O317" s="237">
        <f t="shared" si="26"/>
        <v>212.0164475108225</v>
      </c>
      <c r="P317" s="237">
        <f t="shared" si="26"/>
        <v>212.0164475108225</v>
      </c>
      <c r="Q317" s="237">
        <f t="shared" si="26"/>
        <v>212.0164475108225</v>
      </c>
      <c r="R317" s="237">
        <f t="shared" si="26"/>
        <v>212.0164475108225</v>
      </c>
      <c r="S317" s="237">
        <f t="shared" si="26"/>
        <v>212.0164475108225</v>
      </c>
      <c r="T317" s="86"/>
      <c r="U317" s="99" t="s">
        <v>109</v>
      </c>
      <c r="V317" s="5">
        <f t="shared" si="25"/>
        <v>10.903712358523233</v>
      </c>
      <c r="W317" s="5">
        <f t="shared" si="25"/>
        <v>13.574218993793698</v>
      </c>
      <c r="X317" s="5">
        <f t="shared" si="25"/>
        <v>15.429920141117433</v>
      </c>
      <c r="Y317" s="129">
        <v>15.062890642042328</v>
      </c>
      <c r="Z317" s="5">
        <f t="shared" si="27"/>
        <v>16.193341499193654</v>
      </c>
      <c r="AA317" s="5">
        <f t="shared" si="27"/>
        <v>14.86469471254177</v>
      </c>
      <c r="AB317" s="5">
        <f t="shared" si="27"/>
        <v>13.424470958171057</v>
      </c>
      <c r="AC317" s="5">
        <f t="shared" si="27"/>
        <v>8.4352187595437051</v>
      </c>
      <c r="AD317" s="129">
        <v>0</v>
      </c>
      <c r="AE317" s="86"/>
      <c r="AF317" s="86"/>
      <c r="AG317" s="16"/>
      <c r="AH317" s="8"/>
      <c r="AI317"/>
      <c r="AJ317"/>
      <c r="AK317"/>
      <c r="AL317"/>
      <c r="AM317"/>
      <c r="AN317"/>
      <c r="AO317"/>
      <c r="AP317"/>
      <c r="AQ317"/>
      <c r="AR317"/>
      <c r="AS317"/>
      <c r="AT317"/>
      <c r="AU317"/>
      <c r="AV317"/>
      <c r="AW317"/>
      <c r="AX317"/>
      <c r="AY317"/>
      <c r="AZ317"/>
      <c r="BA317"/>
      <c r="BB317"/>
      <c r="BC317"/>
      <c r="BD317"/>
      <c r="BE317"/>
      <c r="BF317"/>
      <c r="BG317"/>
      <c r="BH317"/>
    </row>
    <row r="318" spans="1:60" s="104" customFormat="1" ht="13.4" hidden="1" customHeight="1" outlineLevel="2" x14ac:dyDescent="0.35">
      <c r="A318" s="102"/>
      <c r="B318" s="95"/>
      <c r="C318" s="17"/>
      <c r="D318" s="17"/>
      <c r="E318" s="17"/>
      <c r="F318" s="13"/>
      <c r="G318" s="86"/>
      <c r="H318" s="86"/>
      <c r="I318" s="99"/>
      <c r="J318" s="99" t="s">
        <v>348</v>
      </c>
      <c r="K318" s="237">
        <f t="shared" si="28"/>
        <v>175.09925595238099</v>
      </c>
      <c r="L318" s="237">
        <f t="shared" si="28"/>
        <v>175.09925595238099</v>
      </c>
      <c r="M318" s="237">
        <f t="shared" si="28"/>
        <v>175.09925595238099</v>
      </c>
      <c r="N318" s="128">
        <v>175.09925595238099</v>
      </c>
      <c r="O318" s="237">
        <f t="shared" si="26"/>
        <v>175.09925595238099</v>
      </c>
      <c r="P318" s="237">
        <f t="shared" si="26"/>
        <v>175.09925595238099</v>
      </c>
      <c r="Q318" s="237">
        <f t="shared" si="26"/>
        <v>175.09925595238099</v>
      </c>
      <c r="R318" s="237">
        <f t="shared" si="26"/>
        <v>175.09925595238099</v>
      </c>
      <c r="S318" s="237">
        <f t="shared" si="26"/>
        <v>175.09925595238099</v>
      </c>
      <c r="T318" s="86"/>
      <c r="U318" s="99" t="s">
        <v>110</v>
      </c>
      <c r="V318" s="5">
        <f t="shared" si="25"/>
        <v>12.389630866734318</v>
      </c>
      <c r="W318" s="5">
        <f t="shared" si="25"/>
        <v>15.424064493580921</v>
      </c>
      <c r="X318" s="5">
        <f t="shared" si="25"/>
        <v>17.532653885738213</v>
      </c>
      <c r="Y318" s="129">
        <v>17.115606933175457</v>
      </c>
      <c r="Z318" s="5">
        <f t="shared" si="27"/>
        <v>18.400111547068743</v>
      </c>
      <c r="AA318" s="5">
        <f t="shared" si="27"/>
        <v>16.890401578791568</v>
      </c>
      <c r="AB318" s="5">
        <f t="shared" si="27"/>
        <v>15.253909336935319</v>
      </c>
      <c r="AC318" s="5">
        <f t="shared" si="27"/>
        <v>9.5847398825782566</v>
      </c>
      <c r="AD318" s="129">
        <v>0</v>
      </c>
      <c r="AE318" s="86"/>
      <c r="AF318" s="86"/>
      <c r="AG318" s="16"/>
      <c r="AH318" s="8"/>
      <c r="AI318"/>
      <c r="AJ318"/>
      <c r="AK318"/>
      <c r="AL318"/>
      <c r="AM318"/>
      <c r="AN318"/>
      <c r="AO318"/>
      <c r="AP318"/>
      <c r="AQ318"/>
      <c r="AR318"/>
      <c r="AS318"/>
      <c r="AT318"/>
      <c r="AU318"/>
      <c r="AV318"/>
      <c r="AW318"/>
      <c r="AX318"/>
      <c r="AY318"/>
      <c r="AZ318"/>
      <c r="BA318"/>
      <c r="BB318"/>
      <c r="BC318"/>
      <c r="BD318"/>
      <c r="BE318"/>
      <c r="BF318"/>
      <c r="BG318"/>
      <c r="BH318"/>
    </row>
    <row r="319" spans="1:60" s="104" customFormat="1" ht="13.4" hidden="1" customHeight="1" outlineLevel="2" x14ac:dyDescent="0.35">
      <c r="A319" s="102"/>
      <c r="B319" s="95"/>
      <c r="C319" s="17"/>
      <c r="D319" s="17"/>
      <c r="E319" s="17"/>
      <c r="F319" s="13"/>
      <c r="G319" s="86"/>
      <c r="H319" s="86"/>
      <c r="I319" s="99"/>
      <c r="J319" s="99" t="s">
        <v>349</v>
      </c>
      <c r="K319" s="237">
        <f t="shared" si="28"/>
        <v>126.00252976190475</v>
      </c>
      <c r="L319" s="237">
        <f t="shared" si="28"/>
        <v>126.00252976190475</v>
      </c>
      <c r="M319" s="237">
        <f t="shared" si="28"/>
        <v>126.00252976190475</v>
      </c>
      <c r="N319" s="128">
        <v>126.00252976190475</v>
      </c>
      <c r="O319" s="237">
        <f t="shared" si="26"/>
        <v>126.00252976190475</v>
      </c>
      <c r="P319" s="237">
        <f t="shared" si="26"/>
        <v>126.00252976190475</v>
      </c>
      <c r="Q319" s="237">
        <f t="shared" si="26"/>
        <v>126.00252976190475</v>
      </c>
      <c r="R319" s="237">
        <f t="shared" si="26"/>
        <v>126.00252976190475</v>
      </c>
      <c r="S319" s="237">
        <f t="shared" si="26"/>
        <v>126.00252976190475</v>
      </c>
      <c r="T319" s="86"/>
      <c r="U319" s="99" t="s">
        <v>111</v>
      </c>
      <c r="V319" s="5">
        <f t="shared" si="25"/>
        <v>4.692257234521489</v>
      </c>
      <c r="W319" s="5">
        <f t="shared" si="25"/>
        <v>5.8414717100290403</v>
      </c>
      <c r="X319" s="5">
        <f t="shared" si="25"/>
        <v>6.6400462548567187</v>
      </c>
      <c r="Y319" s="129">
        <v>6.4821003401360544</v>
      </c>
      <c r="Z319" s="5">
        <f t="shared" si="27"/>
        <v>6.968573757475701</v>
      </c>
      <c r="AA319" s="5">
        <f t="shared" si="27"/>
        <v>6.3968095461868959</v>
      </c>
      <c r="AB319" s="5">
        <f t="shared" si="27"/>
        <v>5.7770297768230101</v>
      </c>
      <c r="AC319" s="5">
        <f t="shared" si="27"/>
        <v>3.6299761904761909</v>
      </c>
      <c r="AD319" s="129">
        <v>0</v>
      </c>
      <c r="AE319" s="86"/>
      <c r="AF319" s="86"/>
      <c r="AG319" s="16"/>
      <c r="AH319" s="8"/>
      <c r="AI319"/>
      <c r="AJ319"/>
      <c r="AK319"/>
      <c r="AL319"/>
      <c r="AM319"/>
      <c r="AN319"/>
      <c r="AO319"/>
      <c r="AP319"/>
      <c r="AQ319"/>
      <c r="AR319"/>
      <c r="AS319"/>
      <c r="AT319"/>
      <c r="AU319"/>
      <c r="AV319"/>
      <c r="AW319"/>
      <c r="AX319"/>
      <c r="AY319"/>
      <c r="AZ319"/>
      <c r="BA319"/>
      <c r="BB319"/>
      <c r="BC319"/>
      <c r="BD319"/>
      <c r="BE319"/>
      <c r="BF319"/>
      <c r="BG319"/>
      <c r="BH319"/>
    </row>
    <row r="320" spans="1:60" s="104" customFormat="1" ht="13.4" hidden="1" customHeight="1" outlineLevel="2" x14ac:dyDescent="0.35">
      <c r="A320" s="102"/>
      <c r="B320" s="95"/>
      <c r="C320" s="17"/>
      <c r="D320" s="17"/>
      <c r="E320" s="17"/>
      <c r="F320" s="13"/>
      <c r="G320" s="86"/>
      <c r="H320" s="86"/>
      <c r="I320" s="99"/>
      <c r="J320" s="99" t="s">
        <v>350</v>
      </c>
      <c r="K320" s="237">
        <f t="shared" si="28"/>
        <v>0</v>
      </c>
      <c r="L320" s="237">
        <f t="shared" si="28"/>
        <v>0</v>
      </c>
      <c r="M320" s="237">
        <f t="shared" si="28"/>
        <v>0</v>
      </c>
      <c r="N320" s="128">
        <v>0</v>
      </c>
      <c r="O320" s="237">
        <f t="shared" si="26"/>
        <v>0</v>
      </c>
      <c r="P320" s="237">
        <f t="shared" si="26"/>
        <v>0</v>
      </c>
      <c r="Q320" s="237">
        <f t="shared" si="26"/>
        <v>0</v>
      </c>
      <c r="R320" s="237">
        <f t="shared" si="26"/>
        <v>0</v>
      </c>
      <c r="S320" s="237">
        <f t="shared" si="26"/>
        <v>0</v>
      </c>
      <c r="T320" s="86"/>
      <c r="U320" s="99" t="s">
        <v>112</v>
      </c>
      <c r="V320" s="5">
        <f t="shared" si="25"/>
        <v>0</v>
      </c>
      <c r="W320" s="5">
        <f t="shared" si="25"/>
        <v>0</v>
      </c>
      <c r="X320" s="5">
        <f t="shared" si="25"/>
        <v>0</v>
      </c>
      <c r="Y320" s="129">
        <v>0</v>
      </c>
      <c r="Z320" s="5">
        <f t="shared" si="27"/>
        <v>0</v>
      </c>
      <c r="AA320" s="5">
        <f t="shared" si="27"/>
        <v>0</v>
      </c>
      <c r="AB320" s="5">
        <f t="shared" si="27"/>
        <v>0</v>
      </c>
      <c r="AC320" s="5">
        <f t="shared" si="27"/>
        <v>0</v>
      </c>
      <c r="AD320" s="129">
        <v>0</v>
      </c>
      <c r="AE320" s="86"/>
      <c r="AF320" s="86"/>
      <c r="AG320" s="16"/>
      <c r="AH320" s="8"/>
      <c r="AI320"/>
      <c r="AJ320"/>
      <c r="AK320"/>
      <c r="AL320"/>
      <c r="AM320"/>
      <c r="AN320"/>
      <c r="AO320"/>
      <c r="AP320"/>
      <c r="AQ320"/>
      <c r="AR320"/>
      <c r="AS320"/>
      <c r="AT320"/>
      <c r="AU320"/>
      <c r="AV320"/>
      <c r="AW320"/>
      <c r="AX320"/>
      <c r="AY320"/>
      <c r="AZ320"/>
      <c r="BA320"/>
      <c r="BB320"/>
      <c r="BC320"/>
      <c r="BD320"/>
      <c r="BE320"/>
      <c r="BF320"/>
      <c r="BG320"/>
      <c r="BH320"/>
    </row>
    <row r="321" spans="1:60" s="104" customFormat="1" ht="13.4" hidden="1" customHeight="1" outlineLevel="2" x14ac:dyDescent="0.35">
      <c r="A321" s="102"/>
      <c r="B321" s="95"/>
      <c r="C321" s="17"/>
      <c r="D321" s="17"/>
      <c r="E321" s="17"/>
      <c r="F321" s="13"/>
      <c r="G321" s="86"/>
      <c r="H321" s="86"/>
      <c r="I321" s="99"/>
      <c r="J321" s="99" t="s">
        <v>351</v>
      </c>
      <c r="K321" s="237">
        <f t="shared" si="28"/>
        <v>0</v>
      </c>
      <c r="L321" s="237">
        <f t="shared" si="28"/>
        <v>0</v>
      </c>
      <c r="M321" s="237">
        <f t="shared" si="28"/>
        <v>0</v>
      </c>
      <c r="N321" s="128">
        <v>0</v>
      </c>
      <c r="O321" s="237">
        <f t="shared" si="26"/>
        <v>0</v>
      </c>
      <c r="P321" s="237">
        <f t="shared" si="26"/>
        <v>0</v>
      </c>
      <c r="Q321" s="237">
        <f t="shared" si="26"/>
        <v>0</v>
      </c>
      <c r="R321" s="237">
        <f t="shared" si="26"/>
        <v>0</v>
      </c>
      <c r="S321" s="237">
        <f t="shared" si="26"/>
        <v>0</v>
      </c>
      <c r="T321" s="86"/>
      <c r="U321" s="99" t="s">
        <v>113</v>
      </c>
      <c r="V321" s="5">
        <f t="shared" si="25"/>
        <v>0</v>
      </c>
      <c r="W321" s="5">
        <f t="shared" si="25"/>
        <v>0</v>
      </c>
      <c r="X321" s="5">
        <f t="shared" si="25"/>
        <v>0</v>
      </c>
      <c r="Y321" s="129">
        <v>0</v>
      </c>
      <c r="Z321" s="5">
        <f t="shared" si="27"/>
        <v>0</v>
      </c>
      <c r="AA321" s="5">
        <f t="shared" si="27"/>
        <v>0</v>
      </c>
      <c r="AB321" s="5">
        <f t="shared" si="27"/>
        <v>0</v>
      </c>
      <c r="AC321" s="5">
        <f t="shared" si="27"/>
        <v>0</v>
      </c>
      <c r="AD321" s="129">
        <v>0</v>
      </c>
      <c r="AE321" s="86"/>
      <c r="AF321" s="86"/>
      <c r="AG321" s="16"/>
      <c r="AH321" s="8"/>
      <c r="AI321"/>
      <c r="AJ321"/>
      <c r="AK321"/>
      <c r="AL321"/>
      <c r="AM321"/>
      <c r="AN321"/>
      <c r="AO321"/>
      <c r="AP321"/>
      <c r="AQ321"/>
      <c r="AR321"/>
      <c r="AS321"/>
      <c r="AT321"/>
      <c r="AU321"/>
      <c r="AV321"/>
      <c r="AW321"/>
      <c r="AX321"/>
      <c r="AY321"/>
      <c r="AZ321"/>
      <c r="BA321"/>
      <c r="BB321"/>
      <c r="BC321"/>
      <c r="BD321"/>
      <c r="BE321"/>
      <c r="BF321"/>
      <c r="BG321"/>
      <c r="BH321"/>
    </row>
    <row r="322" spans="1:60" s="104" customFormat="1" ht="13.4" hidden="1" customHeight="1" outlineLevel="2" x14ac:dyDescent="0.35">
      <c r="A322" s="102"/>
      <c r="B322" s="95"/>
      <c r="C322" s="17"/>
      <c r="D322" s="17"/>
      <c r="E322" s="17"/>
      <c r="F322" s="13"/>
      <c r="G322" s="86"/>
      <c r="H322" s="86"/>
      <c r="I322" s="99"/>
      <c r="J322" s="99" t="s">
        <v>352</v>
      </c>
      <c r="K322" s="237">
        <f t="shared" si="28"/>
        <v>0</v>
      </c>
      <c r="L322" s="237">
        <f t="shared" si="28"/>
        <v>0</v>
      </c>
      <c r="M322" s="237">
        <f t="shared" si="28"/>
        <v>0</v>
      </c>
      <c r="N322" s="128">
        <v>0</v>
      </c>
      <c r="O322" s="237">
        <f t="shared" si="26"/>
        <v>0</v>
      </c>
      <c r="P322" s="237">
        <f t="shared" si="26"/>
        <v>0</v>
      </c>
      <c r="Q322" s="237">
        <f t="shared" si="26"/>
        <v>0</v>
      </c>
      <c r="R322" s="237">
        <f t="shared" si="26"/>
        <v>0</v>
      </c>
      <c r="S322" s="237">
        <f t="shared" si="26"/>
        <v>0</v>
      </c>
      <c r="T322" s="86"/>
      <c r="U322" s="99" t="s">
        <v>114</v>
      </c>
      <c r="V322" s="5">
        <f t="shared" si="25"/>
        <v>0</v>
      </c>
      <c r="W322" s="5">
        <f t="shared" si="25"/>
        <v>0</v>
      </c>
      <c r="X322" s="5">
        <f t="shared" si="25"/>
        <v>0</v>
      </c>
      <c r="Y322" s="129">
        <v>0</v>
      </c>
      <c r="Z322" s="5">
        <f t="shared" si="27"/>
        <v>0</v>
      </c>
      <c r="AA322" s="5">
        <f t="shared" si="27"/>
        <v>0</v>
      </c>
      <c r="AB322" s="5">
        <f t="shared" si="27"/>
        <v>0</v>
      </c>
      <c r="AC322" s="5">
        <f t="shared" si="27"/>
        <v>0</v>
      </c>
      <c r="AD322" s="129">
        <v>0</v>
      </c>
      <c r="AE322" s="86"/>
      <c r="AF322" s="86"/>
      <c r="AG322" s="16"/>
      <c r="AH322" s="8"/>
      <c r="AI322"/>
      <c r="AJ322"/>
      <c r="AK322"/>
      <c r="AL322"/>
      <c r="AM322"/>
      <c r="AN322"/>
      <c r="AO322"/>
      <c r="AP322"/>
      <c r="AQ322"/>
      <c r="AR322"/>
      <c r="AS322"/>
      <c r="AT322"/>
      <c r="AU322"/>
      <c r="AV322"/>
      <c r="AW322"/>
      <c r="AX322"/>
      <c r="AY322"/>
      <c r="AZ322"/>
      <c r="BA322"/>
      <c r="BB322"/>
      <c r="BC322"/>
      <c r="BD322"/>
      <c r="BE322"/>
      <c r="BF322"/>
      <c r="BG322"/>
      <c r="BH322"/>
    </row>
    <row r="323" spans="1:60" s="104" customFormat="1" ht="13.4" hidden="1" customHeight="1" outlineLevel="2" x14ac:dyDescent="0.35">
      <c r="A323" s="102"/>
      <c r="B323" s="95"/>
      <c r="C323" s="17"/>
      <c r="D323" s="17"/>
      <c r="E323" s="17"/>
      <c r="F323" s="13"/>
      <c r="G323" s="86"/>
      <c r="H323" s="86"/>
      <c r="I323" s="99"/>
      <c r="J323" s="99" t="s">
        <v>353</v>
      </c>
      <c r="K323" s="237">
        <f t="shared" si="28"/>
        <v>0</v>
      </c>
      <c r="L323" s="237">
        <f t="shared" si="28"/>
        <v>0</v>
      </c>
      <c r="M323" s="237">
        <f t="shared" si="28"/>
        <v>0</v>
      </c>
      <c r="N323" s="128">
        <v>0</v>
      </c>
      <c r="O323" s="237">
        <f t="shared" si="26"/>
        <v>0</v>
      </c>
      <c r="P323" s="237">
        <f t="shared" si="26"/>
        <v>0</v>
      </c>
      <c r="Q323" s="237">
        <f t="shared" si="26"/>
        <v>0</v>
      </c>
      <c r="R323" s="237">
        <f t="shared" si="26"/>
        <v>0</v>
      </c>
      <c r="S323" s="237">
        <f t="shared" si="26"/>
        <v>0</v>
      </c>
      <c r="T323" s="86"/>
      <c r="U323" s="99" t="s">
        <v>115</v>
      </c>
      <c r="V323" s="5">
        <f t="shared" si="25"/>
        <v>0</v>
      </c>
      <c r="W323" s="5">
        <f t="shared" si="25"/>
        <v>0</v>
      </c>
      <c r="X323" s="5">
        <f t="shared" si="25"/>
        <v>0</v>
      </c>
      <c r="Y323" s="129">
        <v>0</v>
      </c>
      <c r="Z323" s="5">
        <f t="shared" si="27"/>
        <v>0</v>
      </c>
      <c r="AA323" s="5">
        <f t="shared" si="27"/>
        <v>0</v>
      </c>
      <c r="AB323" s="5">
        <f t="shared" si="27"/>
        <v>0</v>
      </c>
      <c r="AC323" s="5">
        <f t="shared" si="27"/>
        <v>0</v>
      </c>
      <c r="AD323" s="129">
        <v>0</v>
      </c>
      <c r="AE323" s="86"/>
      <c r="AF323" s="86"/>
      <c r="AG323" s="16"/>
      <c r="AH323" s="8"/>
      <c r="AI323"/>
      <c r="AJ323"/>
      <c r="AK323"/>
      <c r="AL323"/>
      <c r="AM323"/>
      <c r="AN323"/>
      <c r="AO323"/>
      <c r="AP323"/>
      <c r="AQ323"/>
      <c r="AR323"/>
      <c r="AS323"/>
      <c r="AT323"/>
      <c r="AU323"/>
      <c r="AV323"/>
      <c r="AW323"/>
      <c r="AX323"/>
      <c r="AY323"/>
      <c r="AZ323"/>
      <c r="BA323"/>
      <c r="BB323"/>
      <c r="BC323"/>
      <c r="BD323"/>
      <c r="BE323"/>
      <c r="BF323"/>
      <c r="BG323"/>
      <c r="BH323"/>
    </row>
    <row r="324" spans="1:60" s="104" customFormat="1" ht="13.4" hidden="1" customHeight="1" outlineLevel="2" x14ac:dyDescent="0.35">
      <c r="A324" s="102"/>
      <c r="B324" s="95"/>
      <c r="C324" s="17"/>
      <c r="D324" s="17"/>
      <c r="E324" s="17"/>
      <c r="F324" s="13"/>
      <c r="G324" s="86"/>
      <c r="H324" s="86"/>
      <c r="I324" s="99" t="s">
        <v>756</v>
      </c>
      <c r="J324" s="99" t="s">
        <v>344</v>
      </c>
      <c r="K324" s="237">
        <f t="shared" si="28"/>
        <v>100</v>
      </c>
      <c r="L324" s="237">
        <f t="shared" si="28"/>
        <v>100</v>
      </c>
      <c r="M324" s="237">
        <f t="shared" si="28"/>
        <v>100</v>
      </c>
      <c r="N324" s="128">
        <v>100</v>
      </c>
      <c r="O324" s="237">
        <f t="shared" si="26"/>
        <v>100</v>
      </c>
      <c r="P324" s="237">
        <f t="shared" si="26"/>
        <v>100</v>
      </c>
      <c r="Q324" s="237">
        <f t="shared" si="26"/>
        <v>100</v>
      </c>
      <c r="R324" s="237">
        <f t="shared" si="26"/>
        <v>100</v>
      </c>
      <c r="S324" s="237">
        <f t="shared" si="26"/>
        <v>100</v>
      </c>
      <c r="T324" s="86"/>
      <c r="U324" s="99" t="s">
        <v>342</v>
      </c>
      <c r="V324" s="5">
        <f t="shared" si="25"/>
        <v>0.7238791423001949</v>
      </c>
      <c r="W324" s="5">
        <f t="shared" si="25"/>
        <v>0.90116959064327473</v>
      </c>
      <c r="X324" s="5">
        <f t="shared" si="25"/>
        <v>1.0243664717348928</v>
      </c>
      <c r="Y324" s="129">
        <v>1</v>
      </c>
      <c r="Z324" s="5">
        <f t="shared" si="27"/>
        <v>1.0750487329434699</v>
      </c>
      <c r="AA324" s="5">
        <f t="shared" si="27"/>
        <v>0.98684210526315785</v>
      </c>
      <c r="AB324" s="5">
        <f t="shared" si="27"/>
        <v>0.89122807017543859</v>
      </c>
      <c r="AC324" s="5">
        <f t="shared" si="27"/>
        <v>0.56000000000000005</v>
      </c>
      <c r="AD324" s="129">
        <v>0</v>
      </c>
      <c r="AE324" s="86"/>
      <c r="AF324" s="86"/>
      <c r="AG324" s="16"/>
      <c r="AH324" s="8"/>
      <c r="AI324"/>
      <c r="AJ324"/>
      <c r="AK324"/>
      <c r="AL324"/>
      <c r="AM324"/>
      <c r="AN324"/>
      <c r="AO324"/>
      <c r="AP324"/>
      <c r="AQ324"/>
      <c r="AR324"/>
      <c r="AS324"/>
      <c r="AT324"/>
      <c r="AU324"/>
      <c r="AV324"/>
      <c r="AW324"/>
      <c r="AX324"/>
      <c r="AY324"/>
      <c r="AZ324"/>
      <c r="BA324"/>
      <c r="BB324"/>
      <c r="BC324"/>
      <c r="BD324"/>
      <c r="BE324"/>
      <c r="BF324"/>
      <c r="BG324"/>
      <c r="BH324"/>
    </row>
    <row r="325" spans="1:60" s="104" customFormat="1" ht="13.4" hidden="1" customHeight="1" outlineLevel="2" x14ac:dyDescent="0.35">
      <c r="A325" s="102"/>
      <c r="B325" s="95"/>
      <c r="C325" s="17"/>
      <c r="D325" s="17"/>
      <c r="E325" s="17"/>
      <c r="F325" s="13"/>
      <c r="G325" s="86"/>
      <c r="H325" s="86"/>
      <c r="I325" s="99"/>
      <c r="J325" s="99" t="s">
        <v>345</v>
      </c>
      <c r="K325" s="237">
        <f t="shared" si="28"/>
        <v>100</v>
      </c>
      <c r="L325" s="237">
        <f t="shared" si="28"/>
        <v>100</v>
      </c>
      <c r="M325" s="237">
        <f t="shared" si="28"/>
        <v>100</v>
      </c>
      <c r="N325" s="128">
        <v>100</v>
      </c>
      <c r="O325" s="237">
        <f t="shared" si="26"/>
        <v>100</v>
      </c>
      <c r="P325" s="237">
        <f t="shared" si="26"/>
        <v>100</v>
      </c>
      <c r="Q325" s="237">
        <f t="shared" si="26"/>
        <v>100</v>
      </c>
      <c r="R325" s="237">
        <f t="shared" si="26"/>
        <v>100</v>
      </c>
      <c r="S325" s="237">
        <f t="shared" si="26"/>
        <v>100</v>
      </c>
      <c r="T325" s="86"/>
      <c r="U325" s="99" t="s">
        <v>107</v>
      </c>
      <c r="V325" s="5">
        <f t="shared" si="25"/>
        <v>0.7238791423001949</v>
      </c>
      <c r="W325" s="5">
        <f t="shared" si="25"/>
        <v>0.90116959064327473</v>
      </c>
      <c r="X325" s="5">
        <f t="shared" si="25"/>
        <v>1.0243664717348928</v>
      </c>
      <c r="Y325" s="129">
        <v>1</v>
      </c>
      <c r="Z325" s="5">
        <f t="shared" si="27"/>
        <v>1.0750487329434699</v>
      </c>
      <c r="AA325" s="5">
        <f t="shared" si="27"/>
        <v>0.98684210526315785</v>
      </c>
      <c r="AB325" s="5">
        <f t="shared" si="27"/>
        <v>0.89122807017543859</v>
      </c>
      <c r="AC325" s="5">
        <f t="shared" si="27"/>
        <v>0.56000000000000005</v>
      </c>
      <c r="AD325" s="129">
        <v>0</v>
      </c>
      <c r="AE325" s="86"/>
      <c r="AF325" s="86"/>
      <c r="AG325" s="16"/>
      <c r="AH325" s="8"/>
      <c r="AI325"/>
      <c r="AJ325"/>
      <c r="AK325"/>
      <c r="AL325"/>
      <c r="AM325"/>
      <c r="AN325"/>
      <c r="AO325"/>
      <c r="AP325"/>
      <c r="AQ325"/>
      <c r="AR325"/>
      <c r="AS325"/>
      <c r="AT325"/>
      <c r="AU325"/>
      <c r="AV325"/>
      <c r="AW325"/>
      <c r="AX325"/>
      <c r="AY325"/>
      <c r="AZ325"/>
      <c r="BA325"/>
      <c r="BB325"/>
      <c r="BC325"/>
      <c r="BD325"/>
      <c r="BE325"/>
      <c r="BF325"/>
      <c r="BG325"/>
      <c r="BH325"/>
    </row>
    <row r="326" spans="1:60" s="104" customFormat="1" ht="13.4" hidden="1" customHeight="1" outlineLevel="2" x14ac:dyDescent="0.35">
      <c r="A326" s="102"/>
      <c r="B326" s="95"/>
      <c r="C326" s="17"/>
      <c r="D326" s="17"/>
      <c r="E326" s="17"/>
      <c r="F326" s="13"/>
      <c r="G326" s="86"/>
      <c r="H326" s="86"/>
      <c r="I326" s="99"/>
      <c r="J326" s="99" t="s">
        <v>346</v>
      </c>
      <c r="K326" s="237">
        <f t="shared" si="28"/>
        <v>100</v>
      </c>
      <c r="L326" s="237">
        <f t="shared" si="28"/>
        <v>100</v>
      </c>
      <c r="M326" s="237">
        <f t="shared" si="28"/>
        <v>100</v>
      </c>
      <c r="N326" s="128">
        <v>100</v>
      </c>
      <c r="O326" s="237">
        <f t="shared" si="26"/>
        <v>100</v>
      </c>
      <c r="P326" s="237">
        <f t="shared" si="26"/>
        <v>100</v>
      </c>
      <c r="Q326" s="237">
        <f t="shared" si="26"/>
        <v>100</v>
      </c>
      <c r="R326" s="237">
        <f t="shared" si="26"/>
        <v>100</v>
      </c>
      <c r="S326" s="237">
        <f t="shared" si="26"/>
        <v>100</v>
      </c>
      <c r="T326" s="86"/>
      <c r="U326" s="99" t="s">
        <v>108</v>
      </c>
      <c r="V326" s="5">
        <f t="shared" si="25"/>
        <v>0.7238791423001949</v>
      </c>
      <c r="W326" s="5">
        <f t="shared" si="25"/>
        <v>0.90116959064327473</v>
      </c>
      <c r="X326" s="5">
        <f t="shared" si="25"/>
        <v>1.0243664717348928</v>
      </c>
      <c r="Y326" s="129">
        <v>1</v>
      </c>
      <c r="Z326" s="5">
        <f t="shared" si="27"/>
        <v>1.0750487329434699</v>
      </c>
      <c r="AA326" s="5">
        <f t="shared" si="27"/>
        <v>0.98684210526315785</v>
      </c>
      <c r="AB326" s="5">
        <f t="shared" si="27"/>
        <v>0.89122807017543859</v>
      </c>
      <c r="AC326" s="5">
        <f t="shared" si="27"/>
        <v>0.56000000000000005</v>
      </c>
      <c r="AD326" s="129">
        <v>0</v>
      </c>
      <c r="AE326" s="86"/>
      <c r="AF326" s="86"/>
      <c r="AG326" s="16"/>
      <c r="AH326" s="8"/>
      <c r="AI326"/>
      <c r="AJ326"/>
      <c r="AK326"/>
      <c r="AL326"/>
      <c r="AM326"/>
      <c r="AN326"/>
      <c r="AO326"/>
      <c r="AP326"/>
      <c r="AQ326"/>
      <c r="AR326"/>
      <c r="AS326"/>
      <c r="AT326"/>
      <c r="AU326"/>
      <c r="AV326"/>
      <c r="AW326"/>
      <c r="AX326"/>
      <c r="AY326"/>
      <c r="AZ326"/>
      <c r="BA326"/>
      <c r="BB326"/>
      <c r="BC326"/>
      <c r="BD326"/>
      <c r="BE326"/>
      <c r="BF326"/>
      <c r="BG326"/>
      <c r="BH326"/>
    </row>
    <row r="327" spans="1:60" s="104" customFormat="1" ht="13.4" hidden="1" customHeight="1" outlineLevel="2" x14ac:dyDescent="0.35">
      <c r="A327" s="102"/>
      <c r="B327" s="95"/>
      <c r="C327" s="17"/>
      <c r="D327" s="17"/>
      <c r="E327" s="17"/>
      <c r="F327" s="13"/>
      <c r="G327" s="86"/>
      <c r="H327" s="86"/>
      <c r="I327" s="99"/>
      <c r="J327" s="99" t="s">
        <v>347</v>
      </c>
      <c r="K327" s="237">
        <f t="shared" si="28"/>
        <v>100</v>
      </c>
      <c r="L327" s="237">
        <f t="shared" si="28"/>
        <v>100</v>
      </c>
      <c r="M327" s="237">
        <f t="shared" si="28"/>
        <v>100</v>
      </c>
      <c r="N327" s="128">
        <v>100</v>
      </c>
      <c r="O327" s="237">
        <f t="shared" si="26"/>
        <v>100</v>
      </c>
      <c r="P327" s="237">
        <f t="shared" si="26"/>
        <v>100</v>
      </c>
      <c r="Q327" s="237">
        <f t="shared" si="26"/>
        <v>100</v>
      </c>
      <c r="R327" s="237">
        <f t="shared" si="26"/>
        <v>100</v>
      </c>
      <c r="S327" s="237">
        <f t="shared" si="26"/>
        <v>100</v>
      </c>
      <c r="T327" s="86"/>
      <c r="U327" s="99" t="s">
        <v>109</v>
      </c>
      <c r="V327" s="5">
        <f t="shared" si="25"/>
        <v>0.7238791423001949</v>
      </c>
      <c r="W327" s="5">
        <f t="shared" si="25"/>
        <v>0.90116959064327473</v>
      </c>
      <c r="X327" s="5">
        <f t="shared" si="25"/>
        <v>1.0243664717348928</v>
      </c>
      <c r="Y327" s="129">
        <v>1</v>
      </c>
      <c r="Z327" s="5">
        <f t="shared" si="27"/>
        <v>1.0750487329434699</v>
      </c>
      <c r="AA327" s="5">
        <f t="shared" si="27"/>
        <v>0.98684210526315785</v>
      </c>
      <c r="AB327" s="5">
        <f t="shared" si="27"/>
        <v>0.89122807017543859</v>
      </c>
      <c r="AC327" s="5">
        <f t="shared" si="27"/>
        <v>0.56000000000000005</v>
      </c>
      <c r="AD327" s="129">
        <v>0</v>
      </c>
      <c r="AE327" s="86"/>
      <c r="AF327" s="86"/>
      <c r="AG327" s="16"/>
      <c r="AH327" s="8"/>
      <c r="AI327"/>
      <c r="AJ327"/>
      <c r="AK327"/>
      <c r="AL327"/>
      <c r="AM327"/>
      <c r="AN327"/>
      <c r="AO327"/>
      <c r="AP327"/>
      <c r="AQ327"/>
      <c r="AR327"/>
      <c r="AS327"/>
      <c r="AT327"/>
      <c r="AU327"/>
      <c r="AV327"/>
      <c r="AW327"/>
      <c r="AX327"/>
      <c r="AY327"/>
      <c r="AZ327"/>
      <c r="BA327"/>
      <c r="BB327"/>
      <c r="BC327"/>
      <c r="BD327"/>
      <c r="BE327"/>
      <c r="BF327"/>
      <c r="BG327"/>
      <c r="BH327"/>
    </row>
    <row r="328" spans="1:60" s="104" customFormat="1" ht="13.4" hidden="1" customHeight="1" outlineLevel="2" x14ac:dyDescent="0.35">
      <c r="A328" s="102"/>
      <c r="B328" s="95"/>
      <c r="C328" s="17"/>
      <c r="D328" s="17"/>
      <c r="E328" s="17"/>
      <c r="F328" s="13"/>
      <c r="G328" s="86"/>
      <c r="H328" s="86"/>
      <c r="I328" s="99"/>
      <c r="J328" s="99" t="s">
        <v>348</v>
      </c>
      <c r="K328" s="237">
        <f t="shared" si="28"/>
        <v>100</v>
      </c>
      <c r="L328" s="237">
        <f t="shared" si="28"/>
        <v>100</v>
      </c>
      <c r="M328" s="237">
        <f t="shared" si="28"/>
        <v>100</v>
      </c>
      <c r="N328" s="128">
        <v>100</v>
      </c>
      <c r="O328" s="237">
        <f t="shared" si="26"/>
        <v>100</v>
      </c>
      <c r="P328" s="237">
        <f t="shared" si="26"/>
        <v>100</v>
      </c>
      <c r="Q328" s="237">
        <f t="shared" si="26"/>
        <v>100</v>
      </c>
      <c r="R328" s="237">
        <f t="shared" si="26"/>
        <v>100</v>
      </c>
      <c r="S328" s="237">
        <f t="shared" si="26"/>
        <v>100</v>
      </c>
      <c r="T328" s="86"/>
      <c r="U328" s="99" t="s">
        <v>110</v>
      </c>
      <c r="V328" s="5">
        <f t="shared" si="25"/>
        <v>0.7238791423001949</v>
      </c>
      <c r="W328" s="5">
        <f t="shared" si="25"/>
        <v>0.90116959064327473</v>
      </c>
      <c r="X328" s="5">
        <f t="shared" si="25"/>
        <v>1.0243664717348928</v>
      </c>
      <c r="Y328" s="129">
        <v>1</v>
      </c>
      <c r="Z328" s="5">
        <f t="shared" si="27"/>
        <v>1.0750487329434699</v>
      </c>
      <c r="AA328" s="5">
        <f t="shared" si="27"/>
        <v>0.98684210526315785</v>
      </c>
      <c r="AB328" s="5">
        <f t="shared" si="27"/>
        <v>0.89122807017543859</v>
      </c>
      <c r="AC328" s="5">
        <f t="shared" si="27"/>
        <v>0.56000000000000005</v>
      </c>
      <c r="AD328" s="129">
        <v>0</v>
      </c>
      <c r="AE328" s="86"/>
      <c r="AF328" s="86"/>
      <c r="AG328" s="16"/>
      <c r="AH328" s="8"/>
      <c r="AI328"/>
      <c r="AJ328"/>
      <c r="AK328"/>
      <c r="AL328"/>
      <c r="AM328"/>
      <c r="AN328"/>
      <c r="AO328"/>
      <c r="AP328"/>
      <c r="AQ328"/>
      <c r="AR328"/>
      <c r="AS328"/>
      <c r="AT328"/>
      <c r="AU328"/>
      <c r="AV328"/>
      <c r="AW328"/>
      <c r="AX328"/>
      <c r="AY328"/>
      <c r="AZ328"/>
      <c r="BA328"/>
      <c r="BB328"/>
      <c r="BC328"/>
      <c r="BD328"/>
      <c r="BE328"/>
      <c r="BF328"/>
      <c r="BG328"/>
      <c r="BH328"/>
    </row>
    <row r="329" spans="1:60" s="104" customFormat="1" ht="13.4" hidden="1" customHeight="1" outlineLevel="2" x14ac:dyDescent="0.35">
      <c r="A329" s="102"/>
      <c r="B329" s="95"/>
      <c r="C329" s="17"/>
      <c r="D329" s="17"/>
      <c r="E329" s="17"/>
      <c r="F329" s="13"/>
      <c r="G329" s="86"/>
      <c r="H329" s="86"/>
      <c r="I329" s="99"/>
      <c r="J329" s="99" t="s">
        <v>349</v>
      </c>
      <c r="K329" s="237">
        <f t="shared" si="28"/>
        <v>100</v>
      </c>
      <c r="L329" s="237">
        <f t="shared" si="28"/>
        <v>100</v>
      </c>
      <c r="M329" s="237">
        <f t="shared" si="28"/>
        <v>100</v>
      </c>
      <c r="N329" s="128">
        <v>100</v>
      </c>
      <c r="O329" s="237">
        <f t="shared" si="26"/>
        <v>100</v>
      </c>
      <c r="P329" s="237">
        <f t="shared" si="26"/>
        <v>100</v>
      </c>
      <c r="Q329" s="237">
        <f t="shared" si="26"/>
        <v>100</v>
      </c>
      <c r="R329" s="237">
        <f t="shared" si="26"/>
        <v>100</v>
      </c>
      <c r="S329" s="237">
        <f t="shared" si="26"/>
        <v>100</v>
      </c>
      <c r="T329" s="86"/>
      <c r="U329" s="99" t="s">
        <v>111</v>
      </c>
      <c r="V329" s="5">
        <f t="shared" si="25"/>
        <v>0.7238791423001949</v>
      </c>
      <c r="W329" s="5">
        <f t="shared" si="25"/>
        <v>0.90116959064327473</v>
      </c>
      <c r="X329" s="5">
        <f t="shared" si="25"/>
        <v>1.0243664717348928</v>
      </c>
      <c r="Y329" s="129">
        <v>1</v>
      </c>
      <c r="Z329" s="5">
        <f t="shared" si="27"/>
        <v>1.0750487329434699</v>
      </c>
      <c r="AA329" s="5">
        <f t="shared" si="27"/>
        <v>0.98684210526315785</v>
      </c>
      <c r="AB329" s="5">
        <f t="shared" si="27"/>
        <v>0.89122807017543859</v>
      </c>
      <c r="AC329" s="5">
        <f t="shared" si="27"/>
        <v>0.56000000000000005</v>
      </c>
      <c r="AD329" s="129">
        <v>0</v>
      </c>
      <c r="AE329" s="86"/>
      <c r="AF329" s="86"/>
      <c r="AG329" s="16"/>
      <c r="AH329" s="8"/>
      <c r="AI329"/>
      <c r="AJ329"/>
      <c r="AK329"/>
      <c r="AL329"/>
      <c r="AM329"/>
      <c r="AN329"/>
      <c r="AO329"/>
      <c r="AP329"/>
      <c r="AQ329"/>
      <c r="AR329"/>
      <c r="AS329"/>
      <c r="AT329"/>
      <c r="AU329"/>
      <c r="AV329"/>
      <c r="AW329"/>
      <c r="AX329"/>
      <c r="AY329"/>
      <c r="AZ329"/>
      <c r="BA329"/>
      <c r="BB329"/>
      <c r="BC329"/>
      <c r="BD329"/>
      <c r="BE329"/>
      <c r="BF329"/>
      <c r="BG329"/>
      <c r="BH329"/>
    </row>
    <row r="330" spans="1:60" s="104" customFormat="1" ht="13.4" hidden="1" customHeight="1" outlineLevel="2" x14ac:dyDescent="0.35">
      <c r="A330" s="102"/>
      <c r="B330" s="95"/>
      <c r="C330" s="17"/>
      <c r="D330" s="17"/>
      <c r="E330" s="17"/>
      <c r="F330" s="13"/>
      <c r="G330" s="86"/>
      <c r="H330" s="86"/>
      <c r="I330" s="99"/>
      <c r="J330" s="99" t="s">
        <v>350</v>
      </c>
      <c r="K330" s="237">
        <f t="shared" si="28"/>
        <v>100</v>
      </c>
      <c r="L330" s="237">
        <f t="shared" si="28"/>
        <v>100</v>
      </c>
      <c r="M330" s="237">
        <f t="shared" si="28"/>
        <v>100</v>
      </c>
      <c r="N330" s="128">
        <v>100</v>
      </c>
      <c r="O330" s="237">
        <f t="shared" si="26"/>
        <v>100</v>
      </c>
      <c r="P330" s="237">
        <f t="shared" si="26"/>
        <v>100</v>
      </c>
      <c r="Q330" s="237">
        <f t="shared" si="26"/>
        <v>100</v>
      </c>
      <c r="R330" s="237">
        <f t="shared" si="26"/>
        <v>100</v>
      </c>
      <c r="S330" s="237">
        <f t="shared" si="26"/>
        <v>100</v>
      </c>
      <c r="T330" s="86"/>
      <c r="U330" s="99" t="s">
        <v>112</v>
      </c>
      <c r="V330" s="5">
        <f t="shared" si="25"/>
        <v>0.7238791423001949</v>
      </c>
      <c r="W330" s="5">
        <f t="shared" si="25"/>
        <v>0.90116959064327473</v>
      </c>
      <c r="X330" s="5">
        <f t="shared" si="25"/>
        <v>1.0243664717348928</v>
      </c>
      <c r="Y330" s="129">
        <v>1</v>
      </c>
      <c r="Z330" s="5">
        <f t="shared" si="27"/>
        <v>1.0750487329434699</v>
      </c>
      <c r="AA330" s="5">
        <f t="shared" si="27"/>
        <v>0.98684210526315785</v>
      </c>
      <c r="AB330" s="5">
        <f t="shared" si="27"/>
        <v>0.89122807017543859</v>
      </c>
      <c r="AC330" s="5">
        <f t="shared" si="27"/>
        <v>0.56000000000000005</v>
      </c>
      <c r="AD330" s="129">
        <v>0</v>
      </c>
      <c r="AE330" s="86"/>
      <c r="AF330" s="86"/>
      <c r="AG330" s="16"/>
      <c r="AH330" s="8"/>
      <c r="AI330"/>
      <c r="AJ330"/>
      <c r="AK330"/>
      <c r="AL330"/>
      <c r="AM330"/>
      <c r="AN330"/>
      <c r="AO330"/>
      <c r="AP330"/>
      <c r="AQ330"/>
      <c r="AR330"/>
      <c r="AS330"/>
      <c r="AT330"/>
      <c r="AU330"/>
      <c r="AV330"/>
      <c r="AW330"/>
      <c r="AX330"/>
      <c r="AY330"/>
      <c r="AZ330"/>
      <c r="BA330"/>
      <c r="BB330"/>
      <c r="BC330"/>
      <c r="BD330"/>
      <c r="BE330"/>
      <c r="BF330"/>
      <c r="BG330"/>
      <c r="BH330"/>
    </row>
    <row r="331" spans="1:60" s="104" customFormat="1" ht="13.4" hidden="1" customHeight="1" outlineLevel="2" x14ac:dyDescent="0.35">
      <c r="A331" s="102"/>
      <c r="B331" s="95"/>
      <c r="C331" s="17"/>
      <c r="D331" s="17"/>
      <c r="E331" s="17"/>
      <c r="F331" s="13"/>
      <c r="G331" s="86"/>
      <c r="H331" s="86"/>
      <c r="I331" s="99"/>
      <c r="J331" s="99" t="s">
        <v>351</v>
      </c>
      <c r="K331" s="237">
        <f t="shared" si="28"/>
        <v>100</v>
      </c>
      <c r="L331" s="237">
        <f t="shared" si="28"/>
        <v>100</v>
      </c>
      <c r="M331" s="237">
        <f t="shared" si="28"/>
        <v>100</v>
      </c>
      <c r="N331" s="128">
        <v>100</v>
      </c>
      <c r="O331" s="237">
        <f t="shared" si="26"/>
        <v>100</v>
      </c>
      <c r="P331" s="237">
        <f t="shared" si="26"/>
        <v>100</v>
      </c>
      <c r="Q331" s="237">
        <f t="shared" si="26"/>
        <v>100</v>
      </c>
      <c r="R331" s="237">
        <f t="shared" si="26"/>
        <v>100</v>
      </c>
      <c r="S331" s="237">
        <f t="shared" si="26"/>
        <v>100</v>
      </c>
      <c r="T331" s="86"/>
      <c r="U331" s="99" t="s">
        <v>113</v>
      </c>
      <c r="V331" s="5">
        <f t="shared" si="25"/>
        <v>0.7238791423001949</v>
      </c>
      <c r="W331" s="5">
        <f t="shared" si="25"/>
        <v>0.90116959064327473</v>
      </c>
      <c r="X331" s="5">
        <f t="shared" si="25"/>
        <v>1.0243664717348928</v>
      </c>
      <c r="Y331" s="129">
        <v>1</v>
      </c>
      <c r="Z331" s="5">
        <f t="shared" si="27"/>
        <v>1.0750487329434699</v>
      </c>
      <c r="AA331" s="5">
        <f t="shared" si="27"/>
        <v>0.98684210526315785</v>
      </c>
      <c r="AB331" s="5">
        <f t="shared" si="27"/>
        <v>0.89122807017543859</v>
      </c>
      <c r="AC331" s="5">
        <f t="shared" si="27"/>
        <v>0.56000000000000005</v>
      </c>
      <c r="AD331" s="129">
        <v>0</v>
      </c>
      <c r="AE331" s="86"/>
      <c r="AF331" s="86"/>
      <c r="AG331" s="16"/>
      <c r="AH331" s="8"/>
      <c r="AI331"/>
      <c r="AJ331"/>
      <c r="AK331"/>
      <c r="AL331"/>
      <c r="AM331"/>
      <c r="AN331"/>
      <c r="AO331"/>
      <c r="AP331"/>
      <c r="AQ331"/>
      <c r="AR331"/>
      <c r="AS331"/>
      <c r="AT331"/>
      <c r="AU331"/>
      <c r="AV331"/>
      <c r="AW331"/>
      <c r="AX331"/>
      <c r="AY331"/>
      <c r="AZ331"/>
      <c r="BA331"/>
      <c r="BB331"/>
      <c r="BC331"/>
      <c r="BD331"/>
      <c r="BE331"/>
      <c r="BF331"/>
      <c r="BG331"/>
      <c r="BH331"/>
    </row>
    <row r="332" spans="1:60" s="104" customFormat="1" ht="13.4" hidden="1" customHeight="1" outlineLevel="2" x14ac:dyDescent="0.35">
      <c r="A332" s="102"/>
      <c r="B332" s="95"/>
      <c r="C332" s="17"/>
      <c r="D332" s="17"/>
      <c r="E332" s="17"/>
      <c r="F332" s="13"/>
      <c r="G332" s="86"/>
      <c r="H332" s="86"/>
      <c r="I332" s="99"/>
      <c r="J332" s="99" t="s">
        <v>352</v>
      </c>
      <c r="K332" s="237">
        <f t="shared" si="28"/>
        <v>100</v>
      </c>
      <c r="L332" s="237">
        <f t="shared" si="28"/>
        <v>100</v>
      </c>
      <c r="M332" s="237">
        <f t="shared" si="28"/>
        <v>100</v>
      </c>
      <c r="N332" s="128">
        <v>100</v>
      </c>
      <c r="O332" s="237">
        <f t="shared" si="26"/>
        <v>100</v>
      </c>
      <c r="P332" s="237">
        <f t="shared" si="26"/>
        <v>100</v>
      </c>
      <c r="Q332" s="237">
        <f t="shared" si="26"/>
        <v>100</v>
      </c>
      <c r="R332" s="237">
        <f t="shared" si="26"/>
        <v>100</v>
      </c>
      <c r="S332" s="237">
        <f t="shared" si="26"/>
        <v>100</v>
      </c>
      <c r="T332" s="86"/>
      <c r="U332" s="99" t="s">
        <v>114</v>
      </c>
      <c r="V332" s="5">
        <f t="shared" si="25"/>
        <v>0.7238791423001949</v>
      </c>
      <c r="W332" s="5">
        <f t="shared" si="25"/>
        <v>0.90116959064327473</v>
      </c>
      <c r="X332" s="5">
        <f t="shared" si="25"/>
        <v>1.0243664717348928</v>
      </c>
      <c r="Y332" s="129">
        <v>1</v>
      </c>
      <c r="Z332" s="5">
        <f t="shared" si="27"/>
        <v>1.0750487329434699</v>
      </c>
      <c r="AA332" s="5">
        <f t="shared" si="27"/>
        <v>0.98684210526315785</v>
      </c>
      <c r="AB332" s="5">
        <f t="shared" si="27"/>
        <v>0.89122807017543859</v>
      </c>
      <c r="AC332" s="5">
        <f t="shared" si="27"/>
        <v>0.56000000000000005</v>
      </c>
      <c r="AD332" s="129">
        <v>0</v>
      </c>
      <c r="AE332" s="86"/>
      <c r="AF332" s="86"/>
      <c r="AG332" s="16"/>
      <c r="AH332" s="8"/>
      <c r="AI332"/>
      <c r="AJ332"/>
      <c r="AK332"/>
      <c r="AL332"/>
      <c r="AM332"/>
      <c r="AN332"/>
      <c r="AO332"/>
      <c r="AP332"/>
      <c r="AQ332"/>
      <c r="AR332"/>
      <c r="AS332"/>
      <c r="AT332"/>
      <c r="AU332"/>
      <c r="AV332"/>
      <c r="AW332"/>
      <c r="AX332"/>
      <c r="AY332"/>
      <c r="AZ332"/>
      <c r="BA332"/>
      <c r="BB332"/>
      <c r="BC332"/>
      <c r="BD332"/>
      <c r="BE332"/>
      <c r="BF332"/>
      <c r="BG332"/>
      <c r="BH332"/>
    </row>
    <row r="333" spans="1:60" s="104" customFormat="1" ht="14.5" hidden="1" outlineLevel="2" x14ac:dyDescent="0.35">
      <c r="A333" s="102"/>
      <c r="B333" s="95"/>
      <c r="C333" s="17"/>
      <c r="D333" s="17"/>
      <c r="E333" s="17"/>
      <c r="F333" s="13"/>
      <c r="G333" s="86"/>
      <c r="H333" s="86"/>
      <c r="I333" s="99"/>
      <c r="J333" s="99" t="s">
        <v>353</v>
      </c>
      <c r="K333" s="237">
        <f t="shared" si="28"/>
        <v>100</v>
      </c>
      <c r="L333" s="237">
        <f t="shared" si="28"/>
        <v>100</v>
      </c>
      <c r="M333" s="237">
        <f t="shared" si="28"/>
        <v>100</v>
      </c>
      <c r="N333" s="128">
        <v>100</v>
      </c>
      <c r="O333" s="237">
        <f t="shared" si="26"/>
        <v>100</v>
      </c>
      <c r="P333" s="237">
        <f t="shared" si="26"/>
        <v>100</v>
      </c>
      <c r="Q333" s="237">
        <f t="shared" si="26"/>
        <v>100</v>
      </c>
      <c r="R333" s="237">
        <f t="shared" si="26"/>
        <v>100</v>
      </c>
      <c r="S333" s="237">
        <f t="shared" si="26"/>
        <v>100</v>
      </c>
      <c r="T333" s="86"/>
      <c r="U333" s="99" t="s">
        <v>115</v>
      </c>
      <c r="V333" s="5">
        <f t="shared" si="25"/>
        <v>0.7238791423001949</v>
      </c>
      <c r="W333" s="5">
        <f t="shared" si="25"/>
        <v>0.90116959064327473</v>
      </c>
      <c r="X333" s="5">
        <f t="shared" si="25"/>
        <v>1.0243664717348928</v>
      </c>
      <c r="Y333" s="129">
        <v>1</v>
      </c>
      <c r="Z333" s="5">
        <f t="shared" si="27"/>
        <v>1.0750487329434699</v>
      </c>
      <c r="AA333" s="5">
        <f t="shared" si="27"/>
        <v>0.98684210526315785</v>
      </c>
      <c r="AB333" s="5">
        <f t="shared" si="27"/>
        <v>0.89122807017543859</v>
      </c>
      <c r="AC333" s="5">
        <f t="shared" si="27"/>
        <v>0.56000000000000005</v>
      </c>
      <c r="AD333" s="129">
        <v>0</v>
      </c>
      <c r="AE333" s="86"/>
      <c r="AF333" s="86"/>
      <c r="AG333" s="16"/>
      <c r="AH333" s="8"/>
      <c r="AI333"/>
      <c r="AJ333"/>
      <c r="AK333"/>
      <c r="AL333"/>
      <c r="AM333"/>
      <c r="AN333"/>
      <c r="AO333"/>
      <c r="AP333"/>
      <c r="AQ333"/>
      <c r="AR333"/>
      <c r="AS333"/>
      <c r="AT333"/>
      <c r="AU333"/>
      <c r="AV333"/>
      <c r="AW333"/>
      <c r="AX333"/>
      <c r="AY333"/>
      <c r="AZ333"/>
      <c r="BA333"/>
      <c r="BB333"/>
      <c r="BC333"/>
      <c r="BD333"/>
      <c r="BE333"/>
      <c r="BF333"/>
      <c r="BG333"/>
      <c r="BH333"/>
    </row>
    <row r="334" spans="1:60" s="104" customFormat="1" ht="14.5" outlineLevel="1" collapsed="1" x14ac:dyDescent="0.35">
      <c r="A334" s="102"/>
      <c r="B334" s="95"/>
      <c r="C334" s="12" t="s">
        <v>89</v>
      </c>
      <c r="D334" s="17"/>
      <c r="E334" s="17"/>
      <c r="F334" s="13"/>
      <c r="G334" s="91"/>
      <c r="H334" s="91"/>
      <c r="I334" s="91"/>
      <c r="J334" s="91"/>
      <c r="K334" s="91"/>
      <c r="L334" s="91"/>
      <c r="M334" s="91"/>
      <c r="N334" s="91"/>
      <c r="O334" s="91"/>
      <c r="P334" s="91"/>
      <c r="Q334" s="91"/>
      <c r="R334" s="91"/>
      <c r="S334" s="91"/>
      <c r="T334" s="91"/>
      <c r="U334" s="91"/>
      <c r="V334" s="91"/>
      <c r="W334" s="91"/>
      <c r="X334" s="91"/>
      <c r="Y334" s="91"/>
      <c r="Z334" s="91"/>
      <c r="AA334" s="91"/>
      <c r="AB334" s="91"/>
      <c r="AC334" s="91"/>
      <c r="AD334" s="91"/>
      <c r="AE334" s="91"/>
      <c r="AF334" s="91"/>
      <c r="AG334" s="92"/>
      <c r="AH334" s="8"/>
      <c r="AI334"/>
      <c r="AJ334"/>
      <c r="AK334"/>
      <c r="AL334"/>
      <c r="AM334"/>
      <c r="AN334"/>
      <c r="AO334"/>
      <c r="AP334"/>
      <c r="AQ334"/>
      <c r="AR334"/>
      <c r="AS334"/>
      <c r="AT334"/>
      <c r="AU334"/>
      <c r="AV334"/>
      <c r="AW334"/>
      <c r="AX334"/>
      <c r="AY334"/>
      <c r="AZ334"/>
      <c r="BA334"/>
      <c r="BB334"/>
      <c r="BC334"/>
      <c r="BD334"/>
      <c r="BE334"/>
      <c r="BF334"/>
      <c r="BG334"/>
      <c r="BH334"/>
    </row>
    <row r="335" spans="1:60" s="104" customFormat="1" ht="24" customHeight="1" x14ac:dyDescent="0.35">
      <c r="A335" s="102"/>
      <c r="B335" s="95"/>
      <c r="C335" s="39"/>
      <c r="D335" s="39"/>
      <c r="E335" s="39"/>
      <c r="F335" s="39"/>
      <c r="G335" s="40" t="str">
        <f>G226</f>
        <v>Pasture growth by FOO for Low FOO - annual pastures (P1a)</v>
      </c>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41" t="s">
        <v>91</v>
      </c>
      <c r="AH335" s="8"/>
      <c r="AI335"/>
      <c r="AJ335"/>
      <c r="AK335"/>
      <c r="AL335"/>
      <c r="AM335"/>
      <c r="AN335"/>
      <c r="AO335"/>
      <c r="AP335"/>
      <c r="AQ335"/>
      <c r="AR335"/>
      <c r="AS335"/>
      <c r="AT335"/>
      <c r="AU335"/>
      <c r="AV335"/>
      <c r="AW335"/>
      <c r="AX335"/>
      <c r="AY335"/>
      <c r="AZ335"/>
      <c r="BA335"/>
      <c r="BB335"/>
      <c r="BC335"/>
      <c r="BD335"/>
      <c r="BE335"/>
      <c r="BF335"/>
      <c r="BG335"/>
      <c r="BH335"/>
    </row>
    <row r="336" spans="1:60" s="104" customFormat="1" ht="12.75" customHeight="1" outlineLevel="1" x14ac:dyDescent="0.35">
      <c r="A336" s="102"/>
      <c r="B336" s="7"/>
      <c r="C336" s="7"/>
      <c r="D336" s="7"/>
      <c r="E336" s="7"/>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c r="AJ336"/>
      <c r="AK336"/>
      <c r="AL336"/>
      <c r="AM336"/>
      <c r="AN336"/>
      <c r="AO336"/>
      <c r="AP336"/>
      <c r="AQ336"/>
      <c r="AR336"/>
      <c r="AS336"/>
      <c r="AT336"/>
      <c r="AU336"/>
      <c r="AV336"/>
      <c r="AW336"/>
      <c r="AX336"/>
      <c r="AY336"/>
      <c r="AZ336"/>
      <c r="BA336"/>
      <c r="BB336"/>
      <c r="BC336"/>
      <c r="BD336"/>
      <c r="BE336"/>
      <c r="BF336"/>
      <c r="BG336"/>
      <c r="BH336"/>
    </row>
    <row r="337" spans="1:60" s="104" customFormat="1" ht="12.75" customHeight="1" outlineLevel="1" x14ac:dyDescent="0.35">
      <c r="A337" s="102"/>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c r="AJ337"/>
      <c r="AK337"/>
      <c r="AL337"/>
      <c r="AM337" s="42"/>
      <c r="AN337" s="42"/>
      <c r="AO337" s="42"/>
      <c r="AP337" s="42"/>
      <c r="AQ337" s="42"/>
      <c r="AR337" s="42"/>
      <c r="AS337" s="42"/>
      <c r="AT337"/>
      <c r="AU337"/>
      <c r="AV337"/>
      <c r="AW337"/>
      <c r="AX337"/>
      <c r="AY337"/>
      <c r="AZ337"/>
      <c r="BA337"/>
      <c r="BB337"/>
      <c r="BC337"/>
      <c r="BD337"/>
      <c r="BE337"/>
      <c r="BF337"/>
      <c r="BG337"/>
      <c r="BH337"/>
    </row>
    <row r="338" spans="1:60" s="104" customFormat="1" ht="5.15" customHeight="1" outlineLevel="1" collapsed="1" thickBot="1" x14ac:dyDescent="0.4">
      <c r="A338" s="102"/>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c r="AJ338"/>
      <c r="AK338"/>
      <c r="AL338"/>
      <c r="AM338"/>
      <c r="AN338"/>
      <c r="AO338"/>
      <c r="AP338"/>
      <c r="AQ338"/>
      <c r="AR338"/>
      <c r="AS338"/>
      <c r="AT338"/>
      <c r="AU338"/>
      <c r="AV338"/>
      <c r="AW338"/>
      <c r="AX338"/>
      <c r="AY338"/>
      <c r="AZ338"/>
      <c r="BA338"/>
      <c r="BB338"/>
      <c r="BC338"/>
      <c r="BD338"/>
      <c r="BE338"/>
      <c r="BF338"/>
      <c r="BG338"/>
      <c r="BH338"/>
    </row>
    <row r="339" spans="1:60" s="104" customFormat="1" ht="5.15" customHeight="1" outlineLevel="1" x14ac:dyDescent="0.35">
      <c r="A339" s="102"/>
      <c r="B339" s="95"/>
      <c r="C339" s="9" t="s">
        <v>0</v>
      </c>
      <c r="D339" s="9"/>
      <c r="E339" s="9"/>
      <c r="F339" s="9"/>
      <c r="G339" s="9"/>
      <c r="H339" s="9"/>
      <c r="I339" s="9"/>
      <c r="J339" s="9"/>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1"/>
      <c r="AH339" s="8"/>
      <c r="AI339"/>
      <c r="AJ339"/>
      <c r="AK339"/>
      <c r="AL339"/>
      <c r="AM339"/>
      <c r="AN339"/>
      <c r="AO339"/>
      <c r="AP339"/>
      <c r="AQ339"/>
      <c r="AR339"/>
      <c r="AS339"/>
      <c r="AT339"/>
      <c r="AU339"/>
      <c r="AV339"/>
      <c r="AW339"/>
      <c r="AX339"/>
      <c r="AY339"/>
      <c r="AZ339"/>
      <c r="BA339"/>
      <c r="BB339"/>
      <c r="BC339"/>
      <c r="BD339"/>
      <c r="BE339"/>
      <c r="BF339"/>
      <c r="BG339"/>
      <c r="BH339"/>
    </row>
    <row r="340" spans="1:60" s="104" customFormat="1" ht="13.4" customHeight="1" outlineLevel="1" collapsed="1" x14ac:dyDescent="0.35">
      <c r="A340" s="102"/>
      <c r="B340" s="95"/>
      <c r="C340" s="12"/>
      <c r="D340" s="12">
        <v>0</v>
      </c>
      <c r="E340" s="12" t="s">
        <v>1</v>
      </c>
      <c r="F340" s="69"/>
      <c r="G340" s="70" t="s">
        <v>292</v>
      </c>
      <c r="H340" s="71"/>
      <c r="I340" s="71"/>
      <c r="J340" s="71"/>
      <c r="K340" s="71"/>
      <c r="L340" s="71"/>
      <c r="M340" s="71"/>
      <c r="N340" s="71"/>
      <c r="O340" s="71"/>
      <c r="P340" s="71"/>
      <c r="Q340" s="71"/>
      <c r="R340" s="71"/>
      <c r="S340" s="71"/>
      <c r="T340" s="71"/>
      <c r="U340" s="71"/>
      <c r="V340" s="71"/>
      <c r="W340" s="71"/>
      <c r="X340" s="71"/>
      <c r="Y340" s="71"/>
      <c r="Z340" s="71"/>
      <c r="AA340" s="71"/>
      <c r="AB340" s="71"/>
      <c r="AC340" s="71"/>
      <c r="AD340" s="71"/>
      <c r="AE340" s="71"/>
      <c r="AF340" s="71"/>
      <c r="AG340" s="16"/>
      <c r="AH340" s="8"/>
      <c r="AI340"/>
      <c r="AJ340"/>
      <c r="AK340"/>
      <c r="AL340"/>
      <c r="AM340"/>
      <c r="AN340"/>
      <c r="AO340"/>
      <c r="AP340"/>
      <c r="AQ340"/>
      <c r="AR340"/>
      <c r="AS340"/>
      <c r="AT340"/>
      <c r="AU340"/>
      <c r="AV340"/>
      <c r="AW340"/>
      <c r="AX340"/>
      <c r="AY340"/>
      <c r="AZ340"/>
      <c r="BA340"/>
      <c r="BB340"/>
      <c r="BC340"/>
      <c r="BD340"/>
      <c r="BE340"/>
      <c r="BF340"/>
      <c r="BG340"/>
      <c r="BH340"/>
    </row>
    <row r="341" spans="1:60" s="104" customFormat="1" ht="13.4" customHeight="1" outlineLevel="1" x14ac:dyDescent="0.35">
      <c r="A341" s="102"/>
      <c r="B341" s="95"/>
      <c r="C341" s="12"/>
      <c r="D341" s="12"/>
      <c r="E341" s="17"/>
      <c r="F341" s="73"/>
      <c r="G341" s="74" t="s">
        <v>141</v>
      </c>
      <c r="H341" s="74"/>
      <c r="I341" s="74"/>
      <c r="J341" s="74"/>
      <c r="K341" s="74"/>
      <c r="L341" s="74"/>
      <c r="M341" s="74"/>
      <c r="N341" s="74"/>
      <c r="O341" s="74"/>
      <c r="P341" s="74"/>
      <c r="Q341" s="74"/>
      <c r="R341" s="74"/>
      <c r="S341" s="74"/>
      <c r="T341" s="74"/>
      <c r="U341" s="74"/>
      <c r="V341" s="74"/>
      <c r="W341" s="74"/>
      <c r="X341" s="74"/>
      <c r="Y341" s="74"/>
      <c r="Z341" s="74"/>
      <c r="AA341" s="74"/>
      <c r="AB341" s="74"/>
      <c r="AC341" s="74"/>
      <c r="AD341" s="74"/>
      <c r="AE341" s="74"/>
      <c r="AF341" s="74"/>
      <c r="AG341" s="16"/>
      <c r="AH341" s="8"/>
      <c r="AI341"/>
      <c r="AJ341"/>
      <c r="AK341"/>
      <c r="AL341"/>
      <c r="AM341"/>
      <c r="AN341"/>
      <c r="AO341"/>
      <c r="AP341"/>
      <c r="AQ341"/>
      <c r="AR341"/>
      <c r="AS341"/>
      <c r="AT341"/>
      <c r="AU341"/>
      <c r="AV341"/>
      <c r="AW341"/>
      <c r="AX341"/>
      <c r="AY341"/>
      <c r="AZ341"/>
      <c r="BA341"/>
      <c r="BB341"/>
      <c r="BC341"/>
      <c r="BD341"/>
      <c r="BE341"/>
      <c r="BF341"/>
      <c r="BG341"/>
      <c r="BH341"/>
    </row>
    <row r="342" spans="1:60" s="104" customFormat="1" ht="13.4" customHeight="1" outlineLevel="1" x14ac:dyDescent="0.35">
      <c r="A342" s="102"/>
      <c r="B342" s="95"/>
      <c r="C342" s="17"/>
      <c r="D342" s="12"/>
      <c r="E342" s="17"/>
      <c r="F342" s="73"/>
      <c r="G342" s="77">
        <v>44159.2893364583</v>
      </c>
      <c r="H342" s="78">
        <v>44159.2893364583</v>
      </c>
      <c r="I342" s="74"/>
      <c r="J342" s="74"/>
      <c r="K342" s="74"/>
      <c r="L342" s="74"/>
      <c r="M342" s="74"/>
      <c r="N342" s="74"/>
      <c r="O342" s="74"/>
      <c r="P342" s="74"/>
      <c r="Q342" s="74"/>
      <c r="R342" s="74"/>
      <c r="S342" s="74"/>
      <c r="T342" s="74"/>
      <c r="U342" s="74"/>
      <c r="V342" s="74"/>
      <c r="W342" s="74"/>
      <c r="X342" s="74"/>
      <c r="Y342" s="74"/>
      <c r="Z342" s="74"/>
      <c r="AA342" s="74"/>
      <c r="AB342" s="74"/>
      <c r="AC342" s="74"/>
      <c r="AD342" s="74"/>
      <c r="AE342" s="74"/>
      <c r="AF342" s="74"/>
      <c r="AG342" s="16"/>
      <c r="AH342" s="8"/>
      <c r="AI342"/>
      <c r="AJ342"/>
      <c r="AK342"/>
      <c r="AL342"/>
      <c r="AM342"/>
      <c r="AN342"/>
      <c r="AO342"/>
      <c r="AP342"/>
      <c r="AQ342"/>
      <c r="AR342"/>
      <c r="AS342"/>
      <c r="AT342"/>
      <c r="AU342"/>
      <c r="AV342"/>
      <c r="AW342"/>
      <c r="AX342"/>
      <c r="AY342"/>
      <c r="AZ342"/>
      <c r="BA342"/>
      <c r="BB342"/>
      <c r="BC342"/>
      <c r="BD342"/>
      <c r="BE342"/>
      <c r="BF342"/>
      <c r="BG342"/>
      <c r="BH342"/>
    </row>
    <row r="343" spans="1:60" s="104" customFormat="1" ht="13.4" customHeight="1" outlineLevel="1" x14ac:dyDescent="0.35">
      <c r="A343" s="102"/>
      <c r="B343" s="95"/>
      <c r="C343" s="17">
        <v>1</v>
      </c>
      <c r="D343" s="12"/>
      <c r="E343" s="17"/>
      <c r="F343" s="79"/>
      <c r="G343" s="80"/>
      <c r="H343" s="81"/>
      <c r="I343" s="81"/>
      <c r="J343" s="81"/>
      <c r="K343" s="81"/>
      <c r="L343" s="81"/>
      <c r="M343" s="81"/>
      <c r="N343" s="81"/>
      <c r="O343" s="81"/>
      <c r="P343" s="81"/>
      <c r="Q343" s="81"/>
      <c r="R343" s="81"/>
      <c r="S343" s="81"/>
      <c r="T343" s="81"/>
      <c r="U343" s="81"/>
      <c r="V343" s="81"/>
      <c r="W343" s="81"/>
      <c r="X343" s="81"/>
      <c r="Y343" s="81"/>
      <c r="Z343" s="81"/>
      <c r="AA343" s="81"/>
      <c r="AB343" s="81"/>
      <c r="AC343" s="81"/>
      <c r="AD343" s="81"/>
      <c r="AE343" s="81"/>
      <c r="AF343" s="81"/>
      <c r="AG343" s="16"/>
      <c r="AH343" s="8"/>
      <c r="AI343"/>
      <c r="AJ343"/>
      <c r="AK343"/>
      <c r="AL343"/>
      <c r="AM343"/>
      <c r="AN343"/>
      <c r="AO343"/>
      <c r="AP343"/>
      <c r="AQ343"/>
      <c r="AR343"/>
      <c r="AS343"/>
      <c r="AT343"/>
      <c r="AU343"/>
      <c r="AV343"/>
      <c r="AW343"/>
      <c r="AX343"/>
      <c r="AY343"/>
      <c r="AZ343"/>
      <c r="BA343"/>
      <c r="BB343"/>
      <c r="BC343"/>
      <c r="BD343"/>
      <c r="BE343"/>
      <c r="BF343"/>
      <c r="BG343"/>
      <c r="BH343"/>
    </row>
    <row r="344" spans="1:60" s="104" customFormat="1" ht="13.4" customHeight="1" outlineLevel="1" x14ac:dyDescent="0.35">
      <c r="A344" s="102"/>
      <c r="B344" s="95"/>
      <c r="C344" s="17"/>
      <c r="D344" s="17"/>
      <c r="E344" s="17"/>
      <c r="F344" s="17"/>
      <c r="G344" s="22"/>
      <c r="H344" s="22"/>
      <c r="I344" s="22"/>
      <c r="J344" s="22"/>
      <c r="K344" s="126" t="s">
        <v>142</v>
      </c>
      <c r="L344" s="22"/>
      <c r="M344" s="22"/>
      <c r="N344" s="22"/>
      <c r="O344" s="22"/>
      <c r="P344" s="22"/>
      <c r="Q344" s="22"/>
      <c r="R344" s="22"/>
      <c r="S344" s="22"/>
      <c r="T344" s="22"/>
      <c r="U344" s="22"/>
      <c r="V344" s="22"/>
      <c r="W344" s="22"/>
      <c r="X344" s="22"/>
      <c r="Y344" s="22"/>
      <c r="Z344" s="22"/>
      <c r="AA344" s="22"/>
      <c r="AB344" s="22"/>
      <c r="AC344" s="22"/>
      <c r="AD344" s="22"/>
      <c r="AE344" s="22"/>
      <c r="AF344" s="22"/>
      <c r="AG344" s="16"/>
      <c r="AH344" s="8"/>
      <c r="AI344"/>
      <c r="AJ344"/>
      <c r="AK344"/>
      <c r="AL344"/>
      <c r="AM344"/>
      <c r="AN344"/>
      <c r="AO344"/>
      <c r="AP344"/>
      <c r="AQ344"/>
      <c r="AR344"/>
      <c r="AS344"/>
      <c r="AT344"/>
      <c r="AU344"/>
      <c r="AV344"/>
      <c r="AW344"/>
      <c r="AX344"/>
      <c r="AY344"/>
      <c r="AZ344"/>
      <c r="BA344"/>
      <c r="BB344"/>
      <c r="BC344"/>
      <c r="BD344"/>
      <c r="BE344"/>
      <c r="BF344"/>
      <c r="BG344"/>
      <c r="BH344"/>
    </row>
    <row r="345" spans="1:60" s="104" customFormat="1" ht="13.4" customHeight="1" outlineLevel="1" x14ac:dyDescent="0.35">
      <c r="A345" s="102"/>
      <c r="B345" s="95"/>
      <c r="C345" s="17"/>
      <c r="D345" s="17"/>
      <c r="E345" s="17"/>
      <c r="F345" s="17"/>
      <c r="G345" s="17"/>
      <c r="H345" s="17"/>
      <c r="I345" s="17"/>
      <c r="J345" s="17"/>
      <c r="K345" s="17"/>
      <c r="L345" s="22"/>
      <c r="M345" s="22"/>
      <c r="N345" s="22"/>
      <c r="O345" s="22"/>
      <c r="P345" s="22"/>
      <c r="Q345" s="22"/>
      <c r="R345" s="22"/>
      <c r="S345" s="22"/>
      <c r="T345" s="22"/>
      <c r="U345" s="22"/>
      <c r="V345" s="22"/>
      <c r="W345" s="22"/>
      <c r="X345" s="22"/>
      <c r="Y345" s="22"/>
      <c r="Z345" s="22"/>
      <c r="AA345" s="22"/>
      <c r="AB345" s="22"/>
      <c r="AC345" s="22"/>
      <c r="AD345" s="22"/>
      <c r="AE345" s="22"/>
      <c r="AF345" s="22"/>
      <c r="AG345" s="16"/>
      <c r="AH345" s="8"/>
      <c r="AI345"/>
      <c r="AJ345"/>
      <c r="AK345"/>
      <c r="AL345" t="s">
        <v>1125</v>
      </c>
      <c r="AM345" t="s">
        <v>767</v>
      </c>
      <c r="AN345"/>
      <c r="AO345"/>
      <c r="AP345"/>
      <c r="AQ345"/>
      <c r="AR345"/>
      <c r="AS345"/>
      <c r="AT345"/>
      <c r="AU345"/>
      <c r="AV345"/>
      <c r="AW345"/>
      <c r="AX345"/>
      <c r="AY345"/>
      <c r="AZ345"/>
      <c r="BA345"/>
      <c r="BB345"/>
      <c r="BC345"/>
      <c r="BD345"/>
      <c r="BE345"/>
      <c r="BF345"/>
      <c r="BG345"/>
      <c r="BH345"/>
    </row>
    <row r="346" spans="1:60" s="104" customFormat="1" ht="13.4" customHeight="1" outlineLevel="1" x14ac:dyDescent="0.35">
      <c r="A346" s="102"/>
      <c r="B346" s="95"/>
      <c r="C346" s="17"/>
      <c r="D346" s="17"/>
      <c r="E346" s="17"/>
      <c r="F346" s="17"/>
      <c r="G346" s="23"/>
      <c r="H346" s="23"/>
      <c r="I346" s="23" t="s">
        <v>416</v>
      </c>
      <c r="J346" s="23"/>
      <c r="K346" s="98" t="s">
        <v>145</v>
      </c>
      <c r="L346" s="98"/>
      <c r="M346" s="23"/>
      <c r="N346" s="23"/>
      <c r="O346" s="23"/>
      <c r="P346" s="23"/>
      <c r="Q346" s="23"/>
      <c r="R346" s="23"/>
      <c r="S346" s="23"/>
      <c r="T346" s="23"/>
      <c r="U346" s="23"/>
      <c r="V346" s="98" t="s">
        <v>146</v>
      </c>
      <c r="W346" s="98"/>
      <c r="X346" s="23"/>
      <c r="Y346" s="23"/>
      <c r="Z346" s="23"/>
      <c r="AA346" s="23"/>
      <c r="AB346" s="23"/>
      <c r="AC346" s="23"/>
      <c r="AD346" s="23"/>
      <c r="AE346" s="98" t="s">
        <v>340</v>
      </c>
      <c r="AF346" s="98"/>
      <c r="AG346" s="16"/>
      <c r="AH346" s="8"/>
      <c r="AI346"/>
      <c r="AJ346"/>
      <c r="AK346"/>
      <c r="AL346" s="844">
        <v>4</v>
      </c>
      <c r="AM346">
        <v>1</v>
      </c>
      <c r="AN346"/>
      <c r="AO346"/>
      <c r="AP346"/>
      <c r="AQ346"/>
      <c r="AR346"/>
      <c r="AS346"/>
      <c r="AT346"/>
      <c r="AU346"/>
      <c r="AV346"/>
      <c r="AW346"/>
      <c r="AX346"/>
      <c r="AY346"/>
      <c r="AZ346"/>
      <c r="BA346"/>
      <c r="BB346"/>
      <c r="BC346"/>
      <c r="BD346"/>
      <c r="BE346"/>
      <c r="BF346"/>
      <c r="BG346"/>
      <c r="BH346"/>
    </row>
    <row r="347" spans="1:60" s="104" customFormat="1" ht="13.4" customHeight="1" outlineLevel="1" x14ac:dyDescent="0.35">
      <c r="A347" s="102"/>
      <c r="B347" s="95"/>
      <c r="C347" s="17"/>
      <c r="D347" s="17"/>
      <c r="E347" s="17"/>
      <c r="F347" s="17"/>
      <c r="G347" s="23"/>
      <c r="H347" s="23"/>
      <c r="I347" s="23"/>
      <c r="J347" s="23"/>
      <c r="K347" s="23" t="s">
        <v>334</v>
      </c>
      <c r="L347" s="23" t="s">
        <v>335</v>
      </c>
      <c r="M347" s="23" t="s">
        <v>337</v>
      </c>
      <c r="N347" s="23" t="s">
        <v>338</v>
      </c>
      <c r="O347" s="23" t="s">
        <v>339</v>
      </c>
      <c r="P347" s="23" t="s">
        <v>341</v>
      </c>
      <c r="Q347" s="23" t="s">
        <v>840</v>
      </c>
      <c r="R347" s="23" t="s">
        <v>841</v>
      </c>
      <c r="S347" s="23" t="s">
        <v>1046</v>
      </c>
      <c r="T347" s="23"/>
      <c r="U347" s="23"/>
      <c r="V347" s="23" t="s">
        <v>334</v>
      </c>
      <c r="W347" s="23" t="s">
        <v>335</v>
      </c>
      <c r="X347" s="23" t="s">
        <v>337</v>
      </c>
      <c r="Y347" s="23" t="s">
        <v>338</v>
      </c>
      <c r="Z347" s="23" t="s">
        <v>339</v>
      </c>
      <c r="AA347" s="23" t="s">
        <v>341</v>
      </c>
      <c r="AB347" s="23" t="s">
        <v>840</v>
      </c>
      <c r="AC347" s="23" t="s">
        <v>841</v>
      </c>
      <c r="AD347" s="23" t="s">
        <v>1046</v>
      </c>
      <c r="AE347" s="23" t="s">
        <v>339</v>
      </c>
      <c r="AF347" s="23" t="s">
        <v>339</v>
      </c>
      <c r="AG347" s="16"/>
      <c r="AH347" s="8"/>
      <c r="AJ347" s="24" t="s">
        <v>1124</v>
      </c>
      <c r="AK347" s="23" t="s">
        <v>1119</v>
      </c>
      <c r="AL347" s="23" t="s">
        <v>1120</v>
      </c>
      <c r="AM347" s="23" t="s">
        <v>1121</v>
      </c>
      <c r="AN347" s="23" t="s">
        <v>1123</v>
      </c>
      <c r="AO347" s="23" t="s">
        <v>1122</v>
      </c>
      <c r="AP347"/>
      <c r="AQ347"/>
      <c r="AR347" s="24" t="s">
        <v>749</v>
      </c>
      <c r="AS347" s="862">
        <v>4159.6760670545591</v>
      </c>
      <c r="AT347" s="42">
        <f>AS347/1000</f>
        <v>4.1596760670545594</v>
      </c>
      <c r="AU347"/>
      <c r="AV347"/>
      <c r="AW347"/>
      <c r="AX347"/>
      <c r="AY347"/>
      <c r="AZ347"/>
      <c r="BA347"/>
      <c r="BB347"/>
      <c r="BC347"/>
      <c r="BD347"/>
      <c r="BE347"/>
      <c r="BF347"/>
      <c r="BG347"/>
      <c r="BH347"/>
    </row>
    <row r="348" spans="1:60" s="104" customFormat="1" ht="13.4" customHeight="1" outlineLevel="1" x14ac:dyDescent="0.35">
      <c r="A348" s="102"/>
      <c r="B348" s="95"/>
      <c r="C348" s="17"/>
      <c r="D348" s="17"/>
      <c r="E348" s="17"/>
      <c r="F348" s="13"/>
      <c r="G348" s="86"/>
      <c r="H348" s="86"/>
      <c r="I348" s="99" t="s">
        <v>777</v>
      </c>
      <c r="J348" s="99" t="s">
        <v>342</v>
      </c>
      <c r="K348" s="237">
        <f t="shared" ref="K348:Q363" si="29">$N348</f>
        <v>0</v>
      </c>
      <c r="L348" s="237">
        <f t="shared" si="29"/>
        <v>0</v>
      </c>
      <c r="M348" s="237">
        <f>$N348</f>
        <v>0</v>
      </c>
      <c r="N348" s="128">
        <v>0</v>
      </c>
      <c r="O348" s="237">
        <f t="shared" si="29"/>
        <v>0</v>
      </c>
      <c r="P348" s="237">
        <f t="shared" si="29"/>
        <v>0</v>
      </c>
      <c r="Q348" s="237">
        <f>$N348</f>
        <v>0</v>
      </c>
      <c r="R348" s="237">
        <f t="shared" ref="R348:S363" si="30">$N348</f>
        <v>0</v>
      </c>
      <c r="S348" s="237">
        <f t="shared" si="30"/>
        <v>0</v>
      </c>
      <c r="T348" s="86"/>
      <c r="U348" s="99" t="s">
        <v>342</v>
      </c>
      <c r="V348" s="5">
        <f>V$229*$Y348</f>
        <v>0</v>
      </c>
      <c r="W348" s="5">
        <f t="shared" ref="W348:AC363" si="31">W$229*$Y348</f>
        <v>0</v>
      </c>
      <c r="X348" s="5">
        <f t="shared" si="31"/>
        <v>0</v>
      </c>
      <c r="Y348" s="129">
        <v>0</v>
      </c>
      <c r="Z348" s="5">
        <f t="shared" si="31"/>
        <v>0</v>
      </c>
      <c r="AA348" s="5">
        <f t="shared" si="31"/>
        <v>0</v>
      </c>
      <c r="AB348" s="5">
        <f t="shared" si="31"/>
        <v>0</v>
      </c>
      <c r="AC348" s="5">
        <f t="shared" si="31"/>
        <v>0</v>
      </c>
      <c r="AD348" s="129">
        <v>0</v>
      </c>
      <c r="AE348" s="86">
        <v>600</v>
      </c>
      <c r="AF348" s="86">
        <v>25</v>
      </c>
      <c r="AG348" s="16"/>
      <c r="AH348" s="8"/>
      <c r="AI348" s="627" cm="1">
        <f t="array" ref="AI348">INDEX(Periods!F21:O21,1,Annual!$AM$346)</f>
        <v>43560</v>
      </c>
      <c r="AJ348">
        <f>AI349-AI348</f>
        <v>40</v>
      </c>
      <c r="AK348" s="842" cm="1">
        <f t="array" ref="AK348">INDEX(GermStd,$AM$346,1)</f>
        <v>119.5681818181818</v>
      </c>
      <c r="AL348" cm="1">
        <f t="array" aca="1" ref="AL348" ca="1">IF(AK348&lt;=INDEX(OFFSET(K234:S234,($AM$346-1)*10,0),$AL$346),INDEX(OFFSET(V234:AD234,($AM$346-1)*10,0),$AL$346)*(AK348/INDEX(OFFSET(K234:S234,($AM$346-1)*10,0),$AL$346)),IF(AK348&lt;=INDEX(OFFSET(K348:S348,($AM$346-1)*10,0),$AL$346),INDEX(OFFSET(V234:AD234,($AM$346-1)*10,0),$AL$346)+(INDEX(OFFSET(V348:AD348,($AM$346-1)*10,0),$AL$346)-INDEX(OFFSET(V234:AD234,($AM$346-1)*10,0),$AL$346))/(INDEX(OFFSET(K348:S348,($AM$346-1)*10,0),$AL$346)-INDEX(OFFSET(K234:S234,($AM$346-1)*10,0),$AL$346))*(AK348-INDEX(OFFSET(K234:S234,($AM$346-1)*10,0),$AL$346)),INDEX(OFFSET(V348:AD348,($AM$346-1)*10,0),$AL$346)))</f>
        <v>0</v>
      </c>
      <c r="AM348" s="843">
        <f ca="1">AK348*(1-$AN348)*(1-(1-$I496)^$AJ348)+AL348*(1-$AN348)*AJ348*(1-(((1 -(1 -$I496)^($AJ348+1)) /$I496-1)/$AJ348))</f>
        <v>1.5656595395233037</v>
      </c>
      <c r="AN348" s="840">
        <v>0</v>
      </c>
      <c r="AO348"/>
      <c r="AP348"/>
      <c r="AQ348"/>
      <c r="AR348" s="24" t="s">
        <v>750</v>
      </c>
      <c r="AS348" s="862">
        <v>2993.27390446035</v>
      </c>
      <c r="AT348" s="42">
        <f t="shared" ref="AT348:AT354" si="32">AS348/1000</f>
        <v>2.99327390446035</v>
      </c>
      <c r="AU348"/>
      <c r="AV348"/>
      <c r="AW348"/>
      <c r="AX348"/>
      <c r="AY348"/>
      <c r="AZ348"/>
      <c r="BA348"/>
      <c r="BB348"/>
      <c r="BC348"/>
      <c r="BD348"/>
      <c r="BE348"/>
      <c r="BF348"/>
      <c r="BG348"/>
      <c r="BH348"/>
    </row>
    <row r="349" spans="1:60" s="104" customFormat="1" ht="13.4" customHeight="1" outlineLevel="1" x14ac:dyDescent="0.35">
      <c r="A349" s="102"/>
      <c r="B349" s="95"/>
      <c r="C349" s="17"/>
      <c r="D349" s="17"/>
      <c r="E349" s="17"/>
      <c r="F349" s="13"/>
      <c r="G349" s="86"/>
      <c r="H349" s="86"/>
      <c r="I349" s="99"/>
      <c r="J349" s="99" t="s">
        <v>107</v>
      </c>
      <c r="K349" s="237">
        <f t="shared" si="29"/>
        <v>155.01193181818181</v>
      </c>
      <c r="L349" s="237">
        <f t="shared" si="29"/>
        <v>155.01193181818181</v>
      </c>
      <c r="M349" s="237">
        <f t="shared" si="29"/>
        <v>155.01193181818181</v>
      </c>
      <c r="N349" s="128">
        <v>155.01193181818181</v>
      </c>
      <c r="O349" s="237">
        <f t="shared" si="29"/>
        <v>155.01193181818181</v>
      </c>
      <c r="P349" s="237">
        <f t="shared" si="29"/>
        <v>155.01193181818181</v>
      </c>
      <c r="Q349" s="237">
        <f t="shared" si="29"/>
        <v>155.01193181818181</v>
      </c>
      <c r="R349" s="237">
        <f t="shared" si="30"/>
        <v>155.01193181818181</v>
      </c>
      <c r="S349" s="237">
        <f t="shared" si="30"/>
        <v>155.01193181818181</v>
      </c>
      <c r="T349" s="86"/>
      <c r="U349" s="99" t="s">
        <v>107</v>
      </c>
      <c r="V349" s="5">
        <f t="shared" ref="V349:X380" si="33">V$229*$Y349</f>
        <v>4.4751283655419725</v>
      </c>
      <c r="W349" s="5">
        <f t="shared" si="31"/>
        <v>5.5711642477179311</v>
      </c>
      <c r="X349" s="5">
        <f t="shared" si="31"/>
        <v>6.3327856633696147</v>
      </c>
      <c r="Y349" s="129">
        <v>6.1821485162866079</v>
      </c>
      <c r="Z349" s="5">
        <f t="shared" si="31"/>
        <v>6.64611092930227</v>
      </c>
      <c r="AA349" s="5">
        <f t="shared" si="31"/>
        <v>6.1008044568617841</v>
      </c>
      <c r="AB349" s="5">
        <f t="shared" si="31"/>
        <v>5.509704291708065</v>
      </c>
      <c r="AC349" s="5">
        <f t="shared" si="31"/>
        <v>3.4620031691205009</v>
      </c>
      <c r="AD349" s="129">
        <v>0</v>
      </c>
      <c r="AE349" s="86">
        <v>733</v>
      </c>
      <c r="AF349" s="86">
        <v>20</v>
      </c>
      <c r="AG349" s="16"/>
      <c r="AH349" s="8"/>
      <c r="AI349" s="627" cm="1">
        <f t="array" ref="AI349">INDEX(Periods!F22:O22,1,Annual!$AM$346)</f>
        <v>43600</v>
      </c>
      <c r="AJ349">
        <f>(Periods!$U23-Periods!$U22)</f>
        <v>28</v>
      </c>
      <c r="AK349">
        <f ca="1">(AK348+AL348*AJ348)*(1-AN348)-AM348</f>
        <v>118.00252227865849</v>
      </c>
      <c r="AL349" cm="1">
        <f t="array" aca="1" ref="AL349" ca="1">IF(AK349&lt;=INDEX(OFFSET(K235:S235,($AM$346-1)*10,0),$AL$346),INDEX(OFFSET(V235:AD235,($AM$346-1)*10,0),$AL$346)*(AK349/INDEX(OFFSET(K235:S235,($AM$346-1)*10,0),$AL$346)),IF(AK349&lt;=INDEX(OFFSET(K349:S349,($AM$346-1)*10,0),$AL$346),INDEX(OFFSET(V235:AD235,($AM$346-1)*10,0),$AL$346)+(INDEX(OFFSET(V349:AD349,($AM$346-1)*10,0),$AL$346)-INDEX(OFFSET(V235:AD235,($AM$346-1)*10,0),$AL$346))/(INDEX(OFFSET(K349:S349,($AM$346-1)*10,0),$AL$346)-INDEX(OFFSET(K235:S235,($AM$346-1)*10,0),$AL$346))*(AK349-INDEX(OFFSET(K235:S235,($AM$346-1)*10,0),$AL$346)),INDEX(OFFSET(V349:AD349,($AM$346-1)*10,0),$AL$346)))</f>
        <v>5.5065470850937732</v>
      </c>
      <c r="AM349" s="843">
        <f ca="1">AK349*(1-$AN349)*(1-(1-$I497)^$AJ349)+AL349*(1-$AN349)*AJ349*(1-(((1 -(1 -$I497)^($AJ349+1)) /$I497-1)/$AJ349))</f>
        <v>5.4655810942387255</v>
      </c>
      <c r="AN349" s="840">
        <v>0</v>
      </c>
      <c r="AO349"/>
      <c r="AP349"/>
      <c r="AQ349"/>
      <c r="AR349" s="24" t="s">
        <v>751</v>
      </c>
      <c r="AS349" s="862">
        <v>3599.1645762817839</v>
      </c>
      <c r="AT349" s="42">
        <f t="shared" si="32"/>
        <v>3.5991645762817837</v>
      </c>
      <c r="AU349"/>
      <c r="AV349"/>
      <c r="AW349"/>
      <c r="AX349"/>
      <c r="AY349"/>
      <c r="AZ349"/>
      <c r="BA349"/>
      <c r="BB349"/>
      <c r="BC349"/>
      <c r="BD349"/>
      <c r="BE349"/>
      <c r="BF349"/>
      <c r="BG349"/>
      <c r="BH349"/>
    </row>
    <row r="350" spans="1:60" s="104" customFormat="1" ht="13.4" customHeight="1" outlineLevel="1" x14ac:dyDescent="0.35">
      <c r="A350" s="102"/>
      <c r="B350" s="95"/>
      <c r="C350" s="17"/>
      <c r="D350" s="17"/>
      <c r="E350" s="17"/>
      <c r="F350" s="13"/>
      <c r="G350" s="86"/>
      <c r="H350" s="86"/>
      <c r="I350" s="99"/>
      <c r="J350" s="99" t="s">
        <v>108</v>
      </c>
      <c r="K350" s="237">
        <f t="shared" si="29"/>
        <v>383.42897727272731</v>
      </c>
      <c r="L350" s="237">
        <f t="shared" si="29"/>
        <v>383.42897727272731</v>
      </c>
      <c r="M350" s="237">
        <f t="shared" si="29"/>
        <v>383.42897727272731</v>
      </c>
      <c r="N350" s="128">
        <v>383.42897727272731</v>
      </c>
      <c r="O350" s="237">
        <f t="shared" si="29"/>
        <v>383.42897727272731</v>
      </c>
      <c r="P350" s="237">
        <f t="shared" si="29"/>
        <v>383.42897727272731</v>
      </c>
      <c r="Q350" s="237">
        <f t="shared" si="29"/>
        <v>383.42897727272731</v>
      </c>
      <c r="R350" s="237">
        <f t="shared" si="30"/>
        <v>383.42897727272731</v>
      </c>
      <c r="S350" s="237">
        <f t="shared" si="30"/>
        <v>383.42897727272731</v>
      </c>
      <c r="T350" s="86"/>
      <c r="U350" s="99" t="s">
        <v>108</v>
      </c>
      <c r="V350" s="5">
        <f t="shared" si="33"/>
        <v>8.4159704215479447</v>
      </c>
      <c r="W350" s="5">
        <f t="shared" si="31"/>
        <v>10.477186282164034</v>
      </c>
      <c r="X350" s="5">
        <f t="shared" si="31"/>
        <v>11.909499007737834</v>
      </c>
      <c r="Y350" s="129">
        <v>11.626209307268333</v>
      </c>
      <c r="Z350" s="5">
        <f t="shared" si="31"/>
        <v>12.498741584714399</v>
      </c>
      <c r="AA350" s="5">
        <f t="shared" si="31"/>
        <v>11.473232869014801</v>
      </c>
      <c r="AB350" s="5">
        <f t="shared" si="31"/>
        <v>10.361604084372479</v>
      </c>
      <c r="AC350" s="5">
        <f t="shared" si="31"/>
        <v>6.5106772120702674</v>
      </c>
      <c r="AD350" s="129">
        <v>0</v>
      </c>
      <c r="AE350" s="86">
        <v>1071</v>
      </c>
      <c r="AF350" s="86">
        <v>50</v>
      </c>
      <c r="AG350" s="16"/>
      <c r="AH350" s="8"/>
      <c r="AI350" s="627" cm="1">
        <f t="array" ref="AI350">INDEX(Periods!F23:O23,1,Annual!$AM$346)</f>
        <v>43631</v>
      </c>
      <c r="AJ350">
        <f>(Periods!$U24-Periods!$U23)</f>
        <v>56</v>
      </c>
      <c r="AK350">
        <f ca="1">(AK349+AL349*AJ349)*(1-AN349)-AM349</f>
        <v>266.72025956704545</v>
      </c>
      <c r="AL350" cm="1">
        <f t="array" aca="1" ref="AL350" ca="1">IF(AK350&lt;=INDEX(OFFSET(K236:S236,($AM$346-1)*10,0),$AL$346),INDEX(OFFSET(V236:AD236,($AM$346-1)*10,0),$AL$346)*(AK350/INDEX(OFFSET(K236:S236,($AM$346-1)*10,0),$AL$346)),IF(AK350&lt;=INDEX(OFFSET(K350:S350,($AM$346-1)*10,0),$AL$346),INDEX(OFFSET(V236:AD236,($AM$346-1)*10,0),$AL$346)+(INDEX(OFFSET(V350:AD350,($AM$346-1)*10,0),$AL$346)-INDEX(OFFSET(V236:AD236,($AM$346-1)*10,0),$AL$346))/(INDEX(OFFSET(K350:S350,($AM$346-1)*10,0),$AL$346)-INDEX(OFFSET(K236:S236,($AM$346-1)*10,0),$AL$346))*(AK350-INDEX(OFFSET(K236:S236,($AM$346-1)*10,0),$AL$346)),INDEX(OFFSET(V350:AD350,($AM$346-1)*10,0),$AL$346)))</f>
        <v>11.064713379882663</v>
      </c>
      <c r="AM350" s="843">
        <f t="shared" ref="AM350:AM357" ca="1" si="34">AK350*(1-$AN350)*(1-(1-$I498)^$AJ350)+AL350*(1-$AN350)*AJ350*(1-(((1 -(1 -$I498)^($AJ350+1)) /$I498-1)/$AJ350))</f>
        <v>31.815522421955919</v>
      </c>
      <c r="AN350" s="840">
        <v>0</v>
      </c>
      <c r="AO350"/>
      <c r="AP350"/>
      <c r="AQ350"/>
      <c r="AR350" s="24" t="s">
        <v>752</v>
      </c>
      <c r="AS350" s="862">
        <v>2627.0260479462108</v>
      </c>
      <c r="AT350" s="42">
        <f t="shared" si="32"/>
        <v>2.6270260479462109</v>
      </c>
      <c r="AU350"/>
      <c r="AV350"/>
      <c r="AW350"/>
      <c r="AX350"/>
      <c r="AY350"/>
      <c r="AZ350"/>
      <c r="BA350"/>
      <c r="BB350"/>
      <c r="BC350"/>
      <c r="BD350"/>
      <c r="BE350"/>
      <c r="BF350"/>
      <c r="BG350"/>
      <c r="BH350"/>
    </row>
    <row r="351" spans="1:60" s="104" customFormat="1" ht="13.4" customHeight="1" outlineLevel="1" x14ac:dyDescent="0.35">
      <c r="A351" s="102"/>
      <c r="B351" s="95"/>
      <c r="C351" s="17"/>
      <c r="D351" s="17"/>
      <c r="E351" s="17"/>
      <c r="F351" s="13"/>
      <c r="G351" s="86"/>
      <c r="H351" s="86"/>
      <c r="I351" s="99"/>
      <c r="J351" s="99" t="s">
        <v>109</v>
      </c>
      <c r="K351" s="237">
        <f t="shared" si="29"/>
        <v>1080.9397727272731</v>
      </c>
      <c r="L351" s="237">
        <f t="shared" si="29"/>
        <v>1080.9397727272731</v>
      </c>
      <c r="M351" s="237">
        <f t="shared" si="29"/>
        <v>1080.9397727272731</v>
      </c>
      <c r="N351" s="128">
        <v>1080.9397727272731</v>
      </c>
      <c r="O351" s="237">
        <f t="shared" si="29"/>
        <v>1080.9397727272731</v>
      </c>
      <c r="P351" s="237">
        <f t="shared" si="29"/>
        <v>1080.9397727272731</v>
      </c>
      <c r="Q351" s="237">
        <f t="shared" si="29"/>
        <v>1080.9397727272731</v>
      </c>
      <c r="R351" s="237">
        <f t="shared" si="30"/>
        <v>1080.9397727272731</v>
      </c>
      <c r="S351" s="237">
        <f t="shared" si="30"/>
        <v>1080.9397727272731</v>
      </c>
      <c r="T351" s="86"/>
      <c r="U351" s="99" t="s">
        <v>109</v>
      </c>
      <c r="V351" s="5">
        <f t="shared" si="33"/>
        <v>21.130079195718082</v>
      </c>
      <c r="W351" s="5">
        <f t="shared" si="31"/>
        <v>26.305198901792025</v>
      </c>
      <c r="X351" s="5">
        <f t="shared" si="31"/>
        <v>29.901323865221091</v>
      </c>
      <c r="Y351" s="129">
        <v>29.190064972137812</v>
      </c>
      <c r="Z351" s="5">
        <f t="shared" si="31"/>
        <v>31.380742362834319</v>
      </c>
      <c r="AA351" s="5">
        <f t="shared" si="31"/>
        <v>28.805985169872841</v>
      </c>
      <c r="AB351" s="5">
        <f t="shared" si="31"/>
        <v>26.015005273414051</v>
      </c>
      <c r="AC351" s="5">
        <f t="shared" si="31"/>
        <v>16.346436384397176</v>
      </c>
      <c r="AD351" s="129">
        <v>0</v>
      </c>
      <c r="AE351" s="86">
        <v>1300</v>
      </c>
      <c r="AF351" s="86">
        <v>55</v>
      </c>
      <c r="AG351" s="16"/>
      <c r="AH351" s="8"/>
      <c r="AI351" s="627" cm="1">
        <f t="array" ref="AI351">INDEX(Periods!F24:O24,1,Annual!$AM$346)</f>
        <v>43684</v>
      </c>
      <c r="AJ351">
        <f>(Periods!$U25-Periods!$U24)</f>
        <v>21</v>
      </c>
      <c r="AK351">
        <f t="shared" ref="AK351:AK357" ca="1" si="35">(AK350+AL350*AJ350)*(1-AN350)-AM350</f>
        <v>854.52868641851865</v>
      </c>
      <c r="AL351" cm="1">
        <f t="array" aca="1" ref="AL351" ca="1">IF(AK351&lt;=INDEX(OFFSET(K237:S237,($AM$346-1)*10,0),$AL$346),INDEX(OFFSET(V237:AD237,($AM$346-1)*10,0),$AL$346)*(AK351/INDEX(OFFSET(K237:S237,($AM$346-1)*10,0),$AL$346)),IF(AK351&lt;=INDEX(OFFSET(K351:S351,($AM$346-1)*10,0),$AL$346),INDEX(OFFSET(V237:AD237,($AM$346-1)*10,0),$AL$346)+(INDEX(OFFSET(V351:AD351,($AM$346-1)*10,0),$AL$346)-INDEX(OFFSET(V237:AD237,($AM$346-1)*10,0),$AL$346))/(INDEX(OFFSET(K351:S351,($AM$346-1)*10,0),$AL$346)-INDEX(OFFSET(K237:S237,($AM$346-1)*10,0),$AL$346))*(AK351-INDEX(OFFSET(K237:S237,($AM$346-1)*10,0),$AL$346)),INDEX(OFFSET(V351:AD351,($AM$346-1)*10,0),$AL$346)))</f>
        <v>26.279195709412768</v>
      </c>
      <c r="AM351" s="843">
        <f t="shared" ca="1" si="34"/>
        <v>80.255757705817274</v>
      </c>
      <c r="AN351" s="840">
        <v>0</v>
      </c>
      <c r="AO351"/>
      <c r="AP351"/>
      <c r="AQ351"/>
      <c r="AR351" s="24" t="s">
        <v>753</v>
      </c>
      <c r="AS351" s="862">
        <v>2809.1180491731607</v>
      </c>
      <c r="AT351" s="42">
        <f t="shared" si="32"/>
        <v>2.8091180491731609</v>
      </c>
      <c r="AU351"/>
      <c r="AV351"/>
      <c r="AW351"/>
      <c r="AX351"/>
      <c r="AY351"/>
      <c r="AZ351"/>
      <c r="BA351"/>
      <c r="BB351"/>
      <c r="BC351"/>
      <c r="BD351"/>
      <c r="BE351"/>
      <c r="BF351"/>
      <c r="BG351"/>
      <c r="BH351"/>
    </row>
    <row r="352" spans="1:60" s="104" customFormat="1" ht="13.4" customHeight="1" outlineLevel="1" x14ac:dyDescent="0.35">
      <c r="A352" s="102"/>
      <c r="B352" s="95"/>
      <c r="C352" s="17"/>
      <c r="D352" s="17"/>
      <c r="E352" s="17"/>
      <c r="F352" s="13"/>
      <c r="G352" s="86"/>
      <c r="H352" s="86"/>
      <c r="I352" s="99"/>
      <c r="J352" s="99" t="s">
        <v>110</v>
      </c>
      <c r="K352" s="237">
        <f t="shared" si="29"/>
        <v>1358.3005681818181</v>
      </c>
      <c r="L352" s="237">
        <f t="shared" si="29"/>
        <v>1358.3005681818181</v>
      </c>
      <c r="M352" s="237">
        <f t="shared" si="29"/>
        <v>1358.3005681818181</v>
      </c>
      <c r="N352" s="128">
        <v>1358.3005681818181</v>
      </c>
      <c r="O352" s="237">
        <f t="shared" si="29"/>
        <v>1358.3005681818181</v>
      </c>
      <c r="P352" s="237">
        <f t="shared" si="29"/>
        <v>1358.3005681818181</v>
      </c>
      <c r="Q352" s="237">
        <f t="shared" si="29"/>
        <v>1358.3005681818181</v>
      </c>
      <c r="R352" s="237">
        <f t="shared" si="30"/>
        <v>1358.3005681818181</v>
      </c>
      <c r="S352" s="237">
        <f t="shared" si="30"/>
        <v>1358.3005681818181</v>
      </c>
      <c r="T352" s="86"/>
      <c r="U352" s="99" t="s">
        <v>110</v>
      </c>
      <c r="V352" s="5">
        <f t="shared" si="33"/>
        <v>32.574561403508767</v>
      </c>
      <c r="W352" s="5">
        <f t="shared" si="31"/>
        <v>40.552631578947363</v>
      </c>
      <c r="X352" s="5">
        <f t="shared" si="31"/>
        <v>46.096491228070178</v>
      </c>
      <c r="Y352" s="129">
        <v>45</v>
      </c>
      <c r="Z352" s="5">
        <f t="shared" si="31"/>
        <v>48.377192982456144</v>
      </c>
      <c r="AA352" s="5">
        <f t="shared" si="31"/>
        <v>44.407894736842103</v>
      </c>
      <c r="AB352" s="5">
        <f t="shared" si="31"/>
        <v>40.10526315789474</v>
      </c>
      <c r="AC352" s="5">
        <f t="shared" si="31"/>
        <v>25.200000000000003</v>
      </c>
      <c r="AD352" s="129">
        <v>0</v>
      </c>
      <c r="AE352" s="86">
        <v>1500</v>
      </c>
      <c r="AF352" s="86">
        <v>86</v>
      </c>
      <c r="AG352" s="16"/>
      <c r="AH352" s="8"/>
      <c r="AI352" s="627" cm="1">
        <f t="array" ref="AI352">INDEX(Periods!F25:O25,1,Annual!$AM$346)</f>
        <v>43709</v>
      </c>
      <c r="AJ352">
        <f>(Periods!$U26-Periods!$U25)</f>
        <v>28</v>
      </c>
      <c r="AK352">
        <f t="shared" ca="1" si="35"/>
        <v>1326.1360386103693</v>
      </c>
      <c r="AL352" cm="1">
        <f t="array" aca="1" ref="AL352" ca="1">IF(AK352&lt;=INDEX(OFFSET(K238:S238,($AM$346-1)*10,0),$AL$346),INDEX(OFFSET(V238:AD238,($AM$346-1)*10,0),$AL$346)*(AK352/INDEX(OFFSET(K238:S238,($AM$346-1)*10,0),$AL$346)),IF(AK352&lt;=INDEX(OFFSET(K352:S352,($AM$346-1)*10,0),$AL$346),INDEX(OFFSET(V238:AD238,($AM$346-1)*10,0),$AL$346)+(INDEX(OFFSET(V352:AD352,($AM$346-1)*10,0),$AL$346)-INDEX(OFFSET(V238:AD238,($AM$346-1)*10,0),$AL$346))/(INDEX(OFFSET(K352:S352,($AM$346-1)*10,0),$AL$346)-INDEX(OFFSET(K238:S238,($AM$346-1)*10,0),$AL$346))*(AK352-INDEX(OFFSET(K238:S238,($AM$346-1)*10,0),$AL$346)),INDEX(OFFSET(V352:AD352,($AM$346-1)*10,0),$AL$346)))</f>
        <v>44.63375090783407</v>
      </c>
      <c r="AM352" s="843">
        <f t="shared" ca="1" si="34"/>
        <v>210.72024343884763</v>
      </c>
      <c r="AN352" s="840">
        <v>0</v>
      </c>
      <c r="AO352"/>
      <c r="AP352"/>
      <c r="AQ352"/>
      <c r="AR352" s="24" t="s">
        <v>754</v>
      </c>
      <c r="AS352" s="862">
        <v>2076.3104218412259</v>
      </c>
      <c r="AT352" s="42">
        <f t="shared" si="32"/>
        <v>2.0763104218412258</v>
      </c>
      <c r="AU352"/>
      <c r="AV352"/>
      <c r="AW352"/>
      <c r="AX352"/>
      <c r="AY352"/>
      <c r="AZ352"/>
      <c r="BA352"/>
      <c r="BB352"/>
      <c r="BC352"/>
      <c r="BD352"/>
      <c r="BE352"/>
      <c r="BF352"/>
      <c r="BG352"/>
      <c r="BH352"/>
    </row>
    <row r="353" spans="1:60" s="104" customFormat="1" ht="13.4" customHeight="1" outlineLevel="1" x14ac:dyDescent="0.35">
      <c r="A353" s="102"/>
      <c r="B353" s="95"/>
      <c r="C353" s="17"/>
      <c r="D353" s="17"/>
      <c r="E353" s="17"/>
      <c r="F353" s="13"/>
      <c r="G353" s="86"/>
      <c r="H353" s="86"/>
      <c r="I353" s="99"/>
      <c r="J353" s="99" t="s">
        <v>111</v>
      </c>
      <c r="K353" s="237">
        <f t="shared" si="29"/>
        <v>766.34431818181827</v>
      </c>
      <c r="L353" s="237">
        <f t="shared" si="29"/>
        <v>766.34431818181827</v>
      </c>
      <c r="M353" s="237">
        <f t="shared" si="29"/>
        <v>766.34431818181827</v>
      </c>
      <c r="N353" s="128">
        <v>766.34431818181827</v>
      </c>
      <c r="O353" s="237">
        <f t="shared" si="29"/>
        <v>766.34431818181827</v>
      </c>
      <c r="P353" s="237">
        <f t="shared" si="29"/>
        <v>766.34431818181827</v>
      </c>
      <c r="Q353" s="237">
        <f t="shared" si="29"/>
        <v>766.34431818181827</v>
      </c>
      <c r="R353" s="237">
        <f t="shared" si="30"/>
        <v>766.34431818181827</v>
      </c>
      <c r="S353" s="237">
        <f t="shared" si="30"/>
        <v>766.34431818181827</v>
      </c>
      <c r="T353" s="86"/>
      <c r="U353" s="99" t="s">
        <v>111</v>
      </c>
      <c r="V353" s="5">
        <f t="shared" si="33"/>
        <v>8.2473650245141457</v>
      </c>
      <c r="W353" s="5">
        <f t="shared" si="31"/>
        <v>10.267286524391784</v>
      </c>
      <c r="X353" s="5">
        <f t="shared" si="31"/>
        <v>11.670904323097302</v>
      </c>
      <c r="Y353" s="129">
        <v>11.39329004329004</v>
      </c>
      <c r="Z353" s="5">
        <f t="shared" si="31"/>
        <v>12.248342025096409</v>
      </c>
      <c r="AA353" s="5">
        <f t="shared" si="31"/>
        <v>11.243378332194119</v>
      </c>
      <c r="AB353" s="5">
        <f t="shared" si="31"/>
        <v>10.154019898230422</v>
      </c>
      <c r="AC353" s="5">
        <f t="shared" si="31"/>
        <v>6.3802424242424234</v>
      </c>
      <c r="AD353" s="129">
        <v>0</v>
      </c>
      <c r="AE353" s="86"/>
      <c r="AF353" s="86">
        <v>0</v>
      </c>
      <c r="AG353" s="16"/>
      <c r="AH353" s="8"/>
      <c r="AI353" s="627" cm="1">
        <f t="array" ref="AI353">INDEX(Periods!F26:O26,1,Annual!$AM$346)</f>
        <v>43738</v>
      </c>
      <c r="AJ353">
        <f>(Periods!$U27-Periods!$U26)</f>
        <v>21</v>
      </c>
      <c r="AK353">
        <f t="shared" ca="1" si="35"/>
        <v>2365.1608205908756</v>
      </c>
      <c r="AL353" cm="1">
        <f t="array" aca="1" ref="AL353" ca="1">IF(AK353&lt;=INDEX(OFFSET(K239:S239,($AM$346-1)*10,0),$AL$346),INDEX(OFFSET(V239:AD239,($AM$346-1)*10,0),$AL$346)*(AK353/INDEX(OFFSET(K239:S239,($AM$346-1)*10,0),$AL$346)),IF(AK353&lt;=INDEX(OFFSET(K353:S353,($AM$346-1)*10,0),$AL$346),INDEX(OFFSET(V239:AD239,($AM$346-1)*10,0),$AL$346)+(INDEX(OFFSET(V353:AD353,($AM$346-1)*10,0),$AL$346)-INDEX(OFFSET(V239:AD239,($AM$346-1)*10,0),$AL$346))/(INDEX(OFFSET(K353:S353,($AM$346-1)*10,0),$AL$346)-INDEX(OFFSET(K239:S239,($AM$346-1)*10,0),$AL$346))*(AK353-INDEX(OFFSET(K239:S239,($AM$346-1)*10,0),$AL$346)),INDEX(OFFSET(V353:AD353,($AM$346-1)*10,0),$AL$346)))</f>
        <v>11.39329004329004</v>
      </c>
      <c r="AM353" s="843">
        <f t="shared" ca="1" si="34"/>
        <v>201.17624328990087</v>
      </c>
      <c r="AN353" s="840">
        <v>0</v>
      </c>
      <c r="AO353"/>
      <c r="AP353"/>
      <c r="AQ353"/>
      <c r="AR353" s="24" t="s">
        <v>755</v>
      </c>
      <c r="AS353" s="862">
        <v>2505.3163911271463</v>
      </c>
      <c r="AT353" s="42">
        <f t="shared" si="32"/>
        <v>2.5053163911271463</v>
      </c>
      <c r="AU353"/>
      <c r="AV353"/>
      <c r="AW353"/>
      <c r="AX353"/>
      <c r="AY353"/>
      <c r="AZ353"/>
      <c r="BA353"/>
      <c r="BB353"/>
      <c r="BC353"/>
      <c r="BD353"/>
      <c r="BE353"/>
      <c r="BF353"/>
      <c r="BG353"/>
      <c r="BH353"/>
    </row>
    <row r="354" spans="1:60" s="104" customFormat="1" ht="13.4" customHeight="1" outlineLevel="1" x14ac:dyDescent="0.35">
      <c r="A354" s="102"/>
      <c r="B354" s="95"/>
      <c r="C354" s="17"/>
      <c r="D354" s="17"/>
      <c r="E354" s="17"/>
      <c r="F354" s="13"/>
      <c r="G354" s="86"/>
      <c r="H354" s="86"/>
      <c r="I354" s="99"/>
      <c r="J354" s="99" t="s">
        <v>112</v>
      </c>
      <c r="K354" s="237">
        <f t="shared" si="29"/>
        <v>601.97727272727275</v>
      </c>
      <c r="L354" s="237">
        <f t="shared" si="29"/>
        <v>601.97727272727275</v>
      </c>
      <c r="M354" s="237">
        <f t="shared" si="29"/>
        <v>601.97727272727275</v>
      </c>
      <c r="N354" s="128">
        <v>601.97727272727275</v>
      </c>
      <c r="O354" s="237">
        <f t="shared" si="29"/>
        <v>601.97727272727275</v>
      </c>
      <c r="P354" s="237">
        <f t="shared" si="29"/>
        <v>601.97727272727275</v>
      </c>
      <c r="Q354" s="237">
        <f t="shared" si="29"/>
        <v>601.97727272727275</v>
      </c>
      <c r="R354" s="237">
        <f t="shared" si="30"/>
        <v>601.97727272727275</v>
      </c>
      <c r="S354" s="237">
        <f t="shared" si="30"/>
        <v>601.97727272727275</v>
      </c>
      <c r="T354" s="86"/>
      <c r="U354" s="99" t="s">
        <v>112</v>
      </c>
      <c r="V354" s="5">
        <f t="shared" si="33"/>
        <v>0</v>
      </c>
      <c r="W354" s="5">
        <f t="shared" si="31"/>
        <v>0</v>
      </c>
      <c r="X354" s="5">
        <f t="shared" si="31"/>
        <v>0</v>
      </c>
      <c r="Y354" s="129">
        <v>0</v>
      </c>
      <c r="Z354" s="5">
        <f t="shared" si="31"/>
        <v>0</v>
      </c>
      <c r="AA354" s="5">
        <f t="shared" si="31"/>
        <v>0</v>
      </c>
      <c r="AB354" s="5">
        <f t="shared" si="31"/>
        <v>0</v>
      </c>
      <c r="AC354" s="5">
        <f t="shared" si="31"/>
        <v>0</v>
      </c>
      <c r="AD354" s="129">
        <v>0</v>
      </c>
      <c r="AE354" s="86"/>
      <c r="AF354" s="86">
        <v>0</v>
      </c>
      <c r="AG354" s="16"/>
      <c r="AH354" s="8"/>
      <c r="AI354" s="627" cm="1">
        <f t="array" ref="AI354">INDEX(Periods!F27:O27,1,Annual!$AM$346)</f>
        <v>43753</v>
      </c>
      <c r="AJ354">
        <f>(Periods!$U28-Periods!$U27)</f>
        <v>35</v>
      </c>
      <c r="AK354">
        <f ca="1">(AK353+AL353*AJ353)*(1-AN353)-AM353</f>
        <v>2403.2436682100656</v>
      </c>
      <c r="AL354" cm="1">
        <f t="array" aca="1" ref="AL354" ca="1">IF(AK354&lt;=INDEX(OFFSET(K240:S240,($AM$346-1)*10,0),$AL$346),INDEX(OFFSET(V240:AD240,($AM$346-1)*10,0),$AL$346)*(AK354/INDEX(OFFSET(K240:S240,($AM$346-1)*10,0),$AL$346)),IF(AK354&lt;=INDEX(OFFSET(K354:S354,($AM$346-1)*10,0),$AL$346),INDEX(OFFSET(V240:AD240,($AM$346-1)*10,0),$AL$346)+(INDEX(OFFSET(V354:AD354,($AM$346-1)*10,0),$AL$346)-INDEX(OFFSET(V240:AD240,($AM$346-1)*10,0),$AL$346))/(INDEX(OFFSET(K354:S354,($AM$346-1)*10,0),$AL$346)-INDEX(OFFSET(K240:S240,($AM$346-1)*10,0),$AL$346))*(AK354-INDEX(OFFSET(K240:S240,($AM$346-1)*10,0),$AL$346)),INDEX(OFFSET(V354:AD354,($AM$346-1)*10,0),$AL$346)))</f>
        <v>0</v>
      </c>
      <c r="AM354" s="843">
        <f t="shared" ca="1" si="34"/>
        <v>314.55047425025089</v>
      </c>
      <c r="AN354" s="840">
        <v>0</v>
      </c>
      <c r="AO354"/>
      <c r="AP354"/>
      <c r="AQ354"/>
      <c r="AR354" s="24" t="s">
        <v>756</v>
      </c>
      <c r="AS354" s="862">
        <v>1795.034484751578</v>
      </c>
      <c r="AT354" s="42">
        <f t="shared" si="32"/>
        <v>1.795034484751578</v>
      </c>
      <c r="AU354"/>
      <c r="AV354"/>
      <c r="AW354"/>
      <c r="AX354"/>
      <c r="AY354"/>
      <c r="AZ354"/>
      <c r="BA354"/>
      <c r="BB354"/>
      <c r="BC354"/>
      <c r="BD354"/>
      <c r="BE354"/>
      <c r="BF354"/>
      <c r="BG354"/>
      <c r="BH354"/>
    </row>
    <row r="355" spans="1:60" s="104" customFormat="1" ht="13.4" customHeight="1" outlineLevel="1" x14ac:dyDescent="0.35">
      <c r="A355" s="102"/>
      <c r="B355" s="95"/>
      <c r="C355" s="17"/>
      <c r="D355" s="17"/>
      <c r="E355" s="17"/>
      <c r="F355" s="13"/>
      <c r="G355" s="86"/>
      <c r="H355" s="86"/>
      <c r="I355" s="99"/>
      <c r="J355" s="99" t="s">
        <v>113</v>
      </c>
      <c r="K355" s="237">
        <f t="shared" si="29"/>
        <v>87.34375</v>
      </c>
      <c r="L355" s="237">
        <f t="shared" si="29"/>
        <v>87.34375</v>
      </c>
      <c r="M355" s="237">
        <f t="shared" si="29"/>
        <v>87.34375</v>
      </c>
      <c r="N355" s="128">
        <v>87.34375</v>
      </c>
      <c r="O355" s="237">
        <f t="shared" si="29"/>
        <v>87.34375</v>
      </c>
      <c r="P355" s="237">
        <f t="shared" si="29"/>
        <v>87.34375</v>
      </c>
      <c r="Q355" s="237">
        <f t="shared" si="29"/>
        <v>87.34375</v>
      </c>
      <c r="R355" s="237">
        <f t="shared" si="30"/>
        <v>87.34375</v>
      </c>
      <c r="S355" s="237">
        <f t="shared" si="30"/>
        <v>87.34375</v>
      </c>
      <c r="T355" s="86"/>
      <c r="U355" s="99" t="s">
        <v>113</v>
      </c>
      <c r="V355" s="5">
        <f t="shared" si="33"/>
        <v>0</v>
      </c>
      <c r="W355" s="5">
        <f t="shared" si="31"/>
        <v>0</v>
      </c>
      <c r="X355" s="5">
        <f t="shared" si="31"/>
        <v>0</v>
      </c>
      <c r="Y355" s="129">
        <v>0</v>
      </c>
      <c r="Z355" s="5">
        <f t="shared" si="31"/>
        <v>0</v>
      </c>
      <c r="AA355" s="5">
        <f t="shared" si="31"/>
        <v>0</v>
      </c>
      <c r="AB355" s="5">
        <f t="shared" si="31"/>
        <v>0</v>
      </c>
      <c r="AC355" s="5">
        <f t="shared" si="31"/>
        <v>0</v>
      </c>
      <c r="AD355" s="129">
        <v>0</v>
      </c>
      <c r="AE355" s="86"/>
      <c r="AF355" s="86">
        <v>0</v>
      </c>
      <c r="AG355" s="16"/>
      <c r="AH355" s="8"/>
      <c r="AI355" s="627" cm="1">
        <f t="array" ref="AI355">INDEX(Periods!F28:O28,1,Annual!$AM$346)</f>
        <v>43794</v>
      </c>
      <c r="AJ355">
        <f>(Periods!$U29-Periods!$U28)</f>
        <v>42</v>
      </c>
      <c r="AK355">
        <f t="shared" ca="1" si="35"/>
        <v>2088.6931939598148</v>
      </c>
      <c r="AL355" cm="1">
        <f t="array" aca="1" ref="AL355" ca="1">IF(AK355&lt;=INDEX(OFFSET(K241:S241,($AM$346-1)*10,0),$AL$346),INDEX(OFFSET(V241:AD241,($AM$346-1)*10,0),$AL$346)*(AK355/INDEX(OFFSET(K241:S241,($AM$346-1)*10,0),$AL$346)),IF(AK355&lt;=INDEX(OFFSET(K355:S355,($AM$346-1)*10,0),$AL$346),INDEX(OFFSET(V241:AD241,($AM$346-1)*10,0),$AL$346)+(INDEX(OFFSET(V355:AD355,($AM$346-1)*10,0),$AL$346)-INDEX(OFFSET(V241:AD241,($AM$346-1)*10,0),$AL$346))/(INDEX(OFFSET(K355:S355,($AM$346-1)*10,0),$AL$346)-INDEX(OFFSET(K241:S241,($AM$346-1)*10,0),$AL$346))*(AK355-INDEX(OFFSET(K241:S241,($AM$346-1)*10,0),$AL$346)),INDEX(OFFSET(V355:AD355,($AM$346-1)*10,0),$AL$346)))</f>
        <v>0</v>
      </c>
      <c r="AM355" s="843">
        <f t="shared" ca="1" si="34"/>
        <v>168.44491007970771</v>
      </c>
      <c r="AN355" s="840">
        <v>0</v>
      </c>
      <c r="AO355"/>
      <c r="AP355"/>
      <c r="AQ355"/>
      <c r="AR355"/>
      <c r="AS355"/>
      <c r="AT355"/>
      <c r="AU355"/>
      <c r="AV355"/>
      <c r="AW355"/>
      <c r="AX355"/>
      <c r="AY355"/>
      <c r="AZ355"/>
      <c r="BA355"/>
      <c r="BB355"/>
      <c r="BC355"/>
      <c r="BD355"/>
      <c r="BE355"/>
      <c r="BF355"/>
      <c r="BG355"/>
      <c r="BH355"/>
    </row>
    <row r="356" spans="1:60" s="104" customFormat="1" ht="13.4" customHeight="1" outlineLevel="1" x14ac:dyDescent="0.35">
      <c r="A356" s="102"/>
      <c r="B356" s="95"/>
      <c r="C356" s="17"/>
      <c r="D356" s="17"/>
      <c r="E356" s="17"/>
      <c r="F356" s="13"/>
      <c r="G356" s="86"/>
      <c r="H356" s="86"/>
      <c r="I356" s="99"/>
      <c r="J356" s="99" t="s">
        <v>114</v>
      </c>
      <c r="K356" s="237">
        <f t="shared" si="29"/>
        <v>2.1965909090909088</v>
      </c>
      <c r="L356" s="237">
        <f t="shared" si="29"/>
        <v>2.1965909090909088</v>
      </c>
      <c r="M356" s="237">
        <f t="shared" si="29"/>
        <v>2.1965909090909088</v>
      </c>
      <c r="N356" s="128">
        <v>2.1965909090909088</v>
      </c>
      <c r="O356" s="237">
        <f t="shared" si="29"/>
        <v>2.1965909090909088</v>
      </c>
      <c r="P356" s="237">
        <f t="shared" si="29"/>
        <v>2.1965909090909088</v>
      </c>
      <c r="Q356" s="237">
        <f t="shared" si="29"/>
        <v>2.1965909090909088</v>
      </c>
      <c r="R356" s="237">
        <f t="shared" si="30"/>
        <v>2.1965909090909088</v>
      </c>
      <c r="S356" s="237">
        <f t="shared" si="30"/>
        <v>2.1965909090909088</v>
      </c>
      <c r="T356" s="86"/>
      <c r="U356" s="99" t="s">
        <v>114</v>
      </c>
      <c r="V356" s="5">
        <f t="shared" si="33"/>
        <v>0</v>
      </c>
      <c r="W356" s="5">
        <f t="shared" si="31"/>
        <v>0</v>
      </c>
      <c r="X356" s="5">
        <f t="shared" si="31"/>
        <v>0</v>
      </c>
      <c r="Y356" s="129">
        <v>0</v>
      </c>
      <c r="Z356" s="5">
        <f t="shared" si="31"/>
        <v>0</v>
      </c>
      <c r="AA356" s="5">
        <f t="shared" si="31"/>
        <v>0</v>
      </c>
      <c r="AB356" s="5">
        <f t="shared" si="31"/>
        <v>0</v>
      </c>
      <c r="AC356" s="5">
        <f t="shared" si="31"/>
        <v>0</v>
      </c>
      <c r="AD356" s="129">
        <v>0</v>
      </c>
      <c r="AE356" s="86"/>
      <c r="AF356" s="86">
        <v>0</v>
      </c>
      <c r="AG356" s="16"/>
      <c r="AH356" s="8"/>
      <c r="AI356" s="627" cm="1">
        <f t="array" ref="AI356">INDEX(Periods!F29:O29,1,Annual!$AM$346)</f>
        <v>43831</v>
      </c>
      <c r="AJ356">
        <f>(Periods!$U30-Periods!$U29)</f>
        <v>42</v>
      </c>
      <c r="AK356">
        <f t="shared" ca="1" si="35"/>
        <v>1920.248283880107</v>
      </c>
      <c r="AL356" cm="1">
        <f t="array" aca="1" ref="AL356" ca="1">IF(AK356&lt;=INDEX(OFFSET(K242:S242,($AM$346-1)*10,0),$AL$346),INDEX(OFFSET(V242:AD242,($AM$346-1)*10,0),$AL$346)*(AK356/INDEX(OFFSET(K242:S242,($AM$346-1)*10,0),$AL$346)),IF(AK356&lt;=INDEX(OFFSET(K356:S356,($AM$346-1)*10,0),$AL$346),INDEX(OFFSET(V242:AD242,($AM$346-1)*10,0),$AL$346)+(INDEX(OFFSET(V356:AD356,($AM$346-1)*10,0),$AL$346)-INDEX(OFFSET(V242:AD242,($AM$346-1)*10,0),$AL$346))/(INDEX(OFFSET(K356:S356,($AM$346-1)*10,0),$AL$346)-INDEX(OFFSET(K242:S242,($AM$346-1)*10,0),$AL$346))*(AK356-INDEX(OFFSET(K242:S242,($AM$346-1)*10,0),$AL$346)),INDEX(OFFSET(V356:AD356,($AM$346-1)*10,0),$AL$346)))</f>
        <v>0</v>
      </c>
      <c r="AM356" s="843">
        <f t="shared" ca="1" si="34"/>
        <v>154.86048905807885</v>
      </c>
      <c r="AN356" s="840">
        <v>0</v>
      </c>
      <c r="AO356"/>
      <c r="AP356"/>
      <c r="AQ356"/>
      <c r="AR356"/>
      <c r="AS356"/>
      <c r="AT356"/>
      <c r="AU356"/>
      <c r="AV356"/>
      <c r="AW356"/>
      <c r="AX356"/>
      <c r="AY356"/>
      <c r="AZ356"/>
      <c r="BA356"/>
      <c r="BB356"/>
      <c r="BC356"/>
      <c r="BD356"/>
      <c r="BE356"/>
      <c r="BF356"/>
      <c r="BG356"/>
      <c r="BH356"/>
    </row>
    <row r="357" spans="1:60" s="104" customFormat="1" ht="13.4" customHeight="1" outlineLevel="1" x14ac:dyDescent="0.35">
      <c r="A357" s="102"/>
      <c r="B357" s="95"/>
      <c r="C357" s="17"/>
      <c r="D357" s="17"/>
      <c r="E357" s="17"/>
      <c r="F357" s="13"/>
      <c r="G357" s="86"/>
      <c r="H357" s="86"/>
      <c r="I357" s="99"/>
      <c r="J357" s="99" t="s">
        <v>115</v>
      </c>
      <c r="K357" s="237">
        <f t="shared" si="29"/>
        <v>0.15397727272727271</v>
      </c>
      <c r="L357" s="237">
        <f t="shared" si="29"/>
        <v>0.15397727272727271</v>
      </c>
      <c r="M357" s="237">
        <f t="shared" si="29"/>
        <v>0.15397727272727271</v>
      </c>
      <c r="N357" s="128">
        <v>0.15397727272727271</v>
      </c>
      <c r="O357" s="237">
        <f t="shared" si="29"/>
        <v>0.15397727272727271</v>
      </c>
      <c r="P357" s="237">
        <f t="shared" si="29"/>
        <v>0.15397727272727271</v>
      </c>
      <c r="Q357" s="237">
        <f t="shared" si="29"/>
        <v>0.15397727272727271</v>
      </c>
      <c r="R357" s="237">
        <f t="shared" si="30"/>
        <v>0.15397727272727271</v>
      </c>
      <c r="S357" s="237">
        <f t="shared" si="30"/>
        <v>0.15397727272727271</v>
      </c>
      <c r="T357" s="86"/>
      <c r="U357" s="99" t="s">
        <v>115</v>
      </c>
      <c r="V357" s="5">
        <f t="shared" si="33"/>
        <v>0</v>
      </c>
      <c r="W357" s="5">
        <f t="shared" si="31"/>
        <v>0</v>
      </c>
      <c r="X357" s="5">
        <f t="shared" si="31"/>
        <v>0</v>
      </c>
      <c r="Y357" s="129">
        <v>0</v>
      </c>
      <c r="Z357" s="5">
        <f t="shared" si="31"/>
        <v>0</v>
      </c>
      <c r="AA357" s="5">
        <f t="shared" si="31"/>
        <v>0</v>
      </c>
      <c r="AB357" s="5">
        <f t="shared" si="31"/>
        <v>0</v>
      </c>
      <c r="AC357" s="5">
        <f t="shared" si="31"/>
        <v>0</v>
      </c>
      <c r="AD357" s="129">
        <v>0</v>
      </c>
      <c r="AE357" s="86"/>
      <c r="AF357" s="86">
        <v>0</v>
      </c>
      <c r="AG357" s="16"/>
      <c r="AH357" s="8"/>
      <c r="AI357" s="627" cm="1">
        <f t="array" ref="AI357">INDEX(Periods!F30:O30,1,Annual!$AM$346)</f>
        <v>43876</v>
      </c>
      <c r="AJ357">
        <f>(Periods!$U31-Periods!$U30)</f>
        <v>49</v>
      </c>
      <c r="AK357">
        <f t="shared" ca="1" si="35"/>
        <v>1765.3877948220281</v>
      </c>
      <c r="AL357" cm="1">
        <f t="array" aca="1" ref="AL357" ca="1">IF(AK357&lt;=INDEX(OFFSET(K243:S243,($AM$346-1)*10,0),$AL$346),INDEX(OFFSET(V243:AD243,($AM$346-1)*10,0),$AL$346)*(AK357/INDEX(OFFSET(K243:S243,($AM$346-1)*10,0),$AL$346)),IF(AK357&lt;=INDEX(OFFSET(K357:S357,($AM$346-1)*10,0),$AL$346),INDEX(OFFSET(V243:AD243,($AM$346-1)*10,0),$AL$346)+(INDEX(OFFSET(V357:AD357,($AM$346-1)*10,0),$AL$346)-INDEX(OFFSET(V243:AD243,($AM$346-1)*10,0),$AL$346))/(INDEX(OFFSET(K357:S357,($AM$346-1)*10,0),$AL$346)-INDEX(OFFSET(K243:S243,($AM$346-1)*10,0),$AL$346))*(AK357-INDEX(OFFSET(K243:S243,($AM$346-1)*10,0),$AL$346)),INDEX(OFFSET(V357:AD357,($AM$346-1)*10,0),$AL$346)))</f>
        <v>0</v>
      </c>
      <c r="AM357" s="843">
        <f t="shared" ca="1" si="34"/>
        <v>164.95794521442076</v>
      </c>
      <c r="AN357" s="840">
        <v>0</v>
      </c>
      <c r="AO357"/>
      <c r="AP357"/>
      <c r="AQ357"/>
      <c r="AR357"/>
      <c r="AS357">
        <f>SUMPRODUCT(AT347:AT354,General!L109:L116)</f>
        <v>2.8077851079698166</v>
      </c>
      <c r="AT357"/>
      <c r="AU357"/>
      <c r="AV357"/>
      <c r="AW357"/>
      <c r="AX357"/>
      <c r="AY357"/>
      <c r="AZ357"/>
      <c r="BA357"/>
      <c r="BB357"/>
      <c r="BC357"/>
      <c r="BD357"/>
      <c r="BE357"/>
      <c r="BF357"/>
      <c r="BG357"/>
      <c r="BH357"/>
    </row>
    <row r="358" spans="1:60" s="104" customFormat="1" ht="13.4" customHeight="1" outlineLevel="2" x14ac:dyDescent="0.35">
      <c r="A358" s="102"/>
      <c r="B358" s="95"/>
      <c r="C358" s="17"/>
      <c r="D358" s="17"/>
      <c r="E358" s="17"/>
      <c r="F358" s="13"/>
      <c r="G358" s="86"/>
      <c r="H358" s="86"/>
      <c r="I358" s="99" t="s">
        <v>357</v>
      </c>
      <c r="J358" s="99" t="s">
        <v>342</v>
      </c>
      <c r="K358" s="237">
        <f t="shared" si="29"/>
        <v>0</v>
      </c>
      <c r="L358" s="237">
        <f t="shared" si="29"/>
        <v>0</v>
      </c>
      <c r="M358" s="237">
        <f t="shared" si="29"/>
        <v>0</v>
      </c>
      <c r="N358" s="128">
        <v>0</v>
      </c>
      <c r="O358" s="237">
        <f t="shared" si="29"/>
        <v>0</v>
      </c>
      <c r="P358" s="237">
        <f t="shared" si="29"/>
        <v>0</v>
      </c>
      <c r="Q358" s="237">
        <f t="shared" si="29"/>
        <v>0</v>
      </c>
      <c r="R358" s="237">
        <f t="shared" si="30"/>
        <v>0</v>
      </c>
      <c r="S358" s="237">
        <f t="shared" si="30"/>
        <v>0</v>
      </c>
      <c r="T358" s="86"/>
      <c r="U358" s="99" t="s">
        <v>342</v>
      </c>
      <c r="V358" s="5">
        <f t="shared" si="33"/>
        <v>0</v>
      </c>
      <c r="W358" s="5">
        <f t="shared" si="31"/>
        <v>0</v>
      </c>
      <c r="X358" s="5">
        <f t="shared" si="31"/>
        <v>0</v>
      </c>
      <c r="Y358" s="129">
        <v>0</v>
      </c>
      <c r="Z358" s="5">
        <f t="shared" si="31"/>
        <v>0</v>
      </c>
      <c r="AA358" s="5">
        <f t="shared" si="31"/>
        <v>0</v>
      </c>
      <c r="AB358" s="5">
        <f t="shared" si="31"/>
        <v>0</v>
      </c>
      <c r="AC358" s="5">
        <f t="shared" si="31"/>
        <v>0</v>
      </c>
      <c r="AD358" s="129">
        <v>0</v>
      </c>
      <c r="AE358" s="86"/>
      <c r="AF358" s="86"/>
      <c r="AG358" s="16"/>
      <c r="AH358" s="8"/>
      <c r="AI358" s="627"/>
      <c r="AJ358"/>
      <c r="AK358" s="842"/>
      <c r="AL358"/>
      <c r="AM358" s="843"/>
      <c r="AN358" s="840"/>
      <c r="AO358"/>
      <c r="AP358"/>
      <c r="AQ358"/>
      <c r="AR358"/>
      <c r="AS358"/>
      <c r="AT358"/>
      <c r="AU358"/>
      <c r="AV358"/>
      <c r="AW358"/>
      <c r="AX358"/>
      <c r="AY358"/>
      <c r="AZ358"/>
      <c r="BA358"/>
      <c r="BB358"/>
      <c r="BC358"/>
      <c r="BD358"/>
      <c r="BE358"/>
      <c r="BF358"/>
      <c r="BG358"/>
      <c r="BH358"/>
    </row>
    <row r="359" spans="1:60" s="104" customFormat="1" ht="13.4" customHeight="1" outlineLevel="2" x14ac:dyDescent="0.35">
      <c r="A359" s="102"/>
      <c r="B359" s="95"/>
      <c r="C359" s="17"/>
      <c r="D359" s="17"/>
      <c r="E359" s="17"/>
      <c r="F359" s="13"/>
      <c r="G359" s="86"/>
      <c r="H359" s="86"/>
      <c r="I359" s="99"/>
      <c r="J359" s="99" t="s">
        <v>107</v>
      </c>
      <c r="K359" s="237">
        <f t="shared" si="29"/>
        <v>195.92819264069266</v>
      </c>
      <c r="L359" s="237">
        <f t="shared" si="29"/>
        <v>195.92819264069266</v>
      </c>
      <c r="M359" s="237">
        <f t="shared" si="29"/>
        <v>195.92819264069266</v>
      </c>
      <c r="N359" s="128">
        <v>195.92819264069266</v>
      </c>
      <c r="O359" s="237">
        <f t="shared" si="29"/>
        <v>195.92819264069266</v>
      </c>
      <c r="P359" s="237">
        <f t="shared" si="29"/>
        <v>195.92819264069266</v>
      </c>
      <c r="Q359" s="237">
        <f t="shared" si="29"/>
        <v>195.92819264069266</v>
      </c>
      <c r="R359" s="237">
        <f t="shared" si="30"/>
        <v>195.92819264069266</v>
      </c>
      <c r="S359" s="237">
        <f t="shared" si="30"/>
        <v>195.92819264069266</v>
      </c>
      <c r="T359" s="86"/>
      <c r="U359" s="99" t="s">
        <v>107</v>
      </c>
      <c r="V359" s="5">
        <f t="shared" si="33"/>
        <v>5.6268997857280061</v>
      </c>
      <c r="W359" s="5">
        <f t="shared" si="31"/>
        <v>7.0050242922904449</v>
      </c>
      <c r="X359" s="5">
        <f t="shared" si="31"/>
        <v>7.9626655107043689</v>
      </c>
      <c r="Y359" s="129">
        <v>7.7732586241509818</v>
      </c>
      <c r="Z359" s="5">
        <f t="shared" si="31"/>
        <v>8.3566318347354134</v>
      </c>
      <c r="AA359" s="5">
        <f t="shared" si="31"/>
        <v>7.6709789054121531</v>
      </c>
      <c r="AB359" s="5">
        <f t="shared" si="31"/>
        <v>6.9277462825766642</v>
      </c>
      <c r="AC359" s="5">
        <f t="shared" si="31"/>
        <v>4.3530248295245499</v>
      </c>
      <c r="AD359" s="129">
        <v>0</v>
      </c>
      <c r="AE359" s="86"/>
      <c r="AF359" s="86"/>
      <c r="AG359" s="16"/>
      <c r="AH359" s="8"/>
      <c r="AI359" s="627"/>
      <c r="AJ359"/>
      <c r="AK359"/>
      <c r="AL359"/>
      <c r="AM359" s="843"/>
      <c r="AN359" s="840"/>
      <c r="AO359"/>
      <c r="AP359"/>
      <c r="AQ359"/>
      <c r="AR359"/>
      <c r="AS359"/>
      <c r="AT359"/>
      <c r="AU359"/>
      <c r="AV359"/>
      <c r="AW359"/>
      <c r="AX359"/>
      <c r="AY359"/>
      <c r="AZ359"/>
      <c r="BA359"/>
      <c r="BB359"/>
      <c r="BC359"/>
      <c r="BD359"/>
      <c r="BE359"/>
      <c r="BF359"/>
      <c r="BG359"/>
      <c r="BH359"/>
    </row>
    <row r="360" spans="1:60" s="104" customFormat="1" ht="13.4" customHeight="1" outlineLevel="2" x14ac:dyDescent="0.35">
      <c r="A360" s="102"/>
      <c r="B360" s="95"/>
      <c r="C360" s="17"/>
      <c r="D360" s="17"/>
      <c r="E360" s="17"/>
      <c r="F360" s="13"/>
      <c r="G360" s="86"/>
      <c r="H360" s="86"/>
      <c r="I360" s="99"/>
      <c r="J360" s="99" t="s">
        <v>108</v>
      </c>
      <c r="K360" s="237">
        <f t="shared" si="29"/>
        <v>563.19755411255414</v>
      </c>
      <c r="L360" s="237">
        <f t="shared" si="29"/>
        <v>563.19755411255414</v>
      </c>
      <c r="M360" s="237">
        <f t="shared" si="29"/>
        <v>563.19755411255414</v>
      </c>
      <c r="N360" s="128">
        <v>563.19755411255414</v>
      </c>
      <c r="O360" s="237">
        <f t="shared" si="29"/>
        <v>563.19755411255414</v>
      </c>
      <c r="P360" s="237">
        <f t="shared" si="29"/>
        <v>563.19755411255414</v>
      </c>
      <c r="Q360" s="237">
        <f t="shared" si="29"/>
        <v>563.19755411255414</v>
      </c>
      <c r="R360" s="237">
        <f t="shared" si="30"/>
        <v>563.19755411255414</v>
      </c>
      <c r="S360" s="237">
        <f t="shared" si="30"/>
        <v>563.19755411255414</v>
      </c>
      <c r="T360" s="86"/>
      <c r="U360" s="99" t="s">
        <v>108</v>
      </c>
      <c r="V360" s="5">
        <f t="shared" si="33"/>
        <v>10.606332724064384</v>
      </c>
      <c r="W360" s="5">
        <f t="shared" si="31"/>
        <v>13.204005973703955</v>
      </c>
      <c r="X360" s="5">
        <f t="shared" si="31"/>
        <v>15.009096126284728</v>
      </c>
      <c r="Y360" s="129">
        <v>14.652076713195177</v>
      </c>
      <c r="Z360" s="5">
        <f t="shared" si="31"/>
        <v>15.751696505510996</v>
      </c>
      <c r="AA360" s="5">
        <f t="shared" si="31"/>
        <v>14.459286230126819</v>
      </c>
      <c r="AB360" s="5">
        <f t="shared" si="31"/>
        <v>13.05834205316342</v>
      </c>
      <c r="AC360" s="5">
        <f t="shared" si="31"/>
        <v>8.2051629593893001</v>
      </c>
      <c r="AD360" s="129">
        <v>0</v>
      </c>
      <c r="AE360" s="86"/>
      <c r="AF360" s="86"/>
      <c r="AG360" s="16"/>
      <c r="AH360" s="8"/>
      <c r="AI360" s="627"/>
      <c r="AJ360"/>
      <c r="AK360"/>
      <c r="AL360"/>
      <c r="AM360" s="842">
        <f ca="1">SUMPRODUCT(AJ348:AJ357,AL348:AL357)</f>
        <v>2814.674493882168</v>
      </c>
      <c r="AN360" s="840"/>
      <c r="AO360"/>
      <c r="AP360"/>
      <c r="AQ360"/>
      <c r="AR360"/>
      <c r="AS360"/>
      <c r="AT360"/>
      <c r="AU360"/>
      <c r="AV360"/>
      <c r="AW360"/>
      <c r="AX360"/>
      <c r="AY360"/>
      <c r="AZ360"/>
      <c r="BA360"/>
      <c r="BB360"/>
      <c r="BC360"/>
      <c r="BD360"/>
      <c r="BE360"/>
      <c r="BF360"/>
      <c r="BG360"/>
      <c r="BH360"/>
    </row>
    <row r="361" spans="1:60" s="104" customFormat="1" ht="13.4" customHeight="1" outlineLevel="2" x14ac:dyDescent="0.35">
      <c r="A361" s="102"/>
      <c r="B361" s="95"/>
      <c r="C361" s="17"/>
      <c r="D361" s="17"/>
      <c r="E361" s="17"/>
      <c r="F361" s="13"/>
      <c r="G361" s="86"/>
      <c r="H361" s="86"/>
      <c r="I361" s="99"/>
      <c r="J361" s="99" t="s">
        <v>109</v>
      </c>
      <c r="K361" s="237">
        <f t="shared" si="29"/>
        <v>1364.4635389610389</v>
      </c>
      <c r="L361" s="237">
        <f t="shared" si="29"/>
        <v>1364.4635389610389</v>
      </c>
      <c r="M361" s="237">
        <f t="shared" si="29"/>
        <v>1364.4635389610389</v>
      </c>
      <c r="N361" s="128">
        <v>1364.4635389610389</v>
      </c>
      <c r="O361" s="237">
        <f t="shared" si="29"/>
        <v>1364.4635389610389</v>
      </c>
      <c r="P361" s="237">
        <f t="shared" si="29"/>
        <v>1364.4635389610389</v>
      </c>
      <c r="Q361" s="237">
        <f t="shared" si="29"/>
        <v>1364.4635389610389</v>
      </c>
      <c r="R361" s="237">
        <f t="shared" si="30"/>
        <v>1364.4635389610389</v>
      </c>
      <c r="S361" s="237">
        <f t="shared" si="30"/>
        <v>1364.4635389610389</v>
      </c>
      <c r="T361" s="86"/>
      <c r="U361" s="99" t="s">
        <v>109</v>
      </c>
      <c r="V361" s="5">
        <f t="shared" si="33"/>
        <v>27.308688732604413</v>
      </c>
      <c r="W361" s="5">
        <f t="shared" si="31"/>
        <v>33.997056149408962</v>
      </c>
      <c r="X361" s="5">
        <f t="shared" si="31"/>
        <v>38.64471772986029</v>
      </c>
      <c r="Y361" s="129">
        <v>37.725480866638115</v>
      </c>
      <c r="Z361" s="5">
        <f t="shared" si="31"/>
        <v>40.556730405362423</v>
      </c>
      <c r="AA361" s="5">
        <f t="shared" si="31"/>
        <v>37.229092960498136</v>
      </c>
      <c r="AB361" s="5">
        <f t="shared" si="31"/>
        <v>33.62200750921432</v>
      </c>
      <c r="AC361" s="5">
        <f t="shared" si="31"/>
        <v>21.126269285317345</v>
      </c>
      <c r="AD361" s="129">
        <v>0</v>
      </c>
      <c r="AE361" s="86"/>
      <c r="AF361" s="86"/>
      <c r="AG361" s="16"/>
      <c r="AH361" s="8"/>
      <c r="AI361" s="627"/>
      <c r="AJ361"/>
      <c r="AK361"/>
      <c r="AL361"/>
      <c r="AM361" s="843"/>
      <c r="AN361" s="840"/>
      <c r="AO361"/>
      <c r="AP361"/>
      <c r="AQ361"/>
      <c r="AR361"/>
      <c r="AS361"/>
      <c r="AT361"/>
      <c r="AU361"/>
      <c r="AV361"/>
      <c r="AW361"/>
      <c r="AX361"/>
      <c r="AY361"/>
      <c r="AZ361"/>
      <c r="BA361"/>
      <c r="BB361"/>
      <c r="BC361"/>
      <c r="BD361"/>
      <c r="BE361"/>
      <c r="BF361"/>
      <c r="BG361"/>
      <c r="BH361"/>
    </row>
    <row r="362" spans="1:60" s="104" customFormat="1" ht="13.4" customHeight="1" outlineLevel="2" x14ac:dyDescent="0.35">
      <c r="A362" s="102"/>
      <c r="B362" s="95"/>
      <c r="C362" s="17"/>
      <c r="D362" s="17"/>
      <c r="E362" s="17"/>
      <c r="F362" s="13"/>
      <c r="G362" s="86"/>
      <c r="H362" s="86"/>
      <c r="I362" s="99"/>
      <c r="J362" s="99" t="s">
        <v>110</v>
      </c>
      <c r="K362" s="237">
        <f t="shared" si="29"/>
        <v>1632.4244047619047</v>
      </c>
      <c r="L362" s="237">
        <f t="shared" si="29"/>
        <v>1632.4244047619047</v>
      </c>
      <c r="M362" s="237">
        <f t="shared" si="29"/>
        <v>1632.4244047619047</v>
      </c>
      <c r="N362" s="128">
        <v>1632.4244047619047</v>
      </c>
      <c r="O362" s="237">
        <f t="shared" si="29"/>
        <v>1632.4244047619047</v>
      </c>
      <c r="P362" s="237">
        <f t="shared" si="29"/>
        <v>1632.4244047619047</v>
      </c>
      <c r="Q362" s="237">
        <f t="shared" si="29"/>
        <v>1632.4244047619047</v>
      </c>
      <c r="R362" s="237">
        <f t="shared" si="30"/>
        <v>1632.4244047619047</v>
      </c>
      <c r="S362" s="237">
        <f t="shared" si="30"/>
        <v>1632.4244047619047</v>
      </c>
      <c r="T362" s="86"/>
      <c r="U362" s="99" t="s">
        <v>110</v>
      </c>
      <c r="V362" s="5">
        <f t="shared" si="33"/>
        <v>52.798758999858194</v>
      </c>
      <c r="W362" s="5">
        <f t="shared" si="31"/>
        <v>65.730082901937365</v>
      </c>
      <c r="X362" s="5">
        <f t="shared" si="31"/>
        <v>74.715895662920374</v>
      </c>
      <c r="Y362" s="129">
        <v>72.938638392156335</v>
      </c>
      <c r="Z362" s="5">
        <f t="shared" si="31"/>
        <v>78.412590786109604</v>
      </c>
      <c r="AA362" s="5">
        <f t="shared" si="31"/>
        <v>71.978919465943747</v>
      </c>
      <c r="AB362" s="5">
        <f t="shared" si="31"/>
        <v>65.004961935465644</v>
      </c>
      <c r="AC362" s="5">
        <f t="shared" si="31"/>
        <v>40.845637499607548</v>
      </c>
      <c r="AD362" s="129">
        <v>0</v>
      </c>
      <c r="AE362" s="86"/>
      <c r="AF362" s="86"/>
      <c r="AG362" s="16"/>
      <c r="AH362" s="8"/>
      <c r="AI362" s="627"/>
      <c r="AJ362"/>
      <c r="AK362"/>
      <c r="AL362"/>
      <c r="AM362" s="843"/>
      <c r="AN362" s="840"/>
      <c r="AO362"/>
      <c r="AP362"/>
      <c r="AQ362"/>
      <c r="AR362"/>
      <c r="AS362"/>
      <c r="AT362"/>
      <c r="AU362"/>
      <c r="AV362"/>
      <c r="AW362"/>
      <c r="AX362"/>
      <c r="AY362"/>
      <c r="AZ362"/>
      <c r="BA362"/>
      <c r="BB362"/>
      <c r="BC362"/>
      <c r="BD362"/>
      <c r="BE362"/>
      <c r="BF362"/>
      <c r="BG362"/>
      <c r="BH362"/>
    </row>
    <row r="363" spans="1:60" s="104" customFormat="1" ht="13.4" customHeight="1" outlineLevel="2" x14ac:dyDescent="0.35">
      <c r="A363" s="102"/>
      <c r="B363" s="95"/>
      <c r="C363" s="17"/>
      <c r="D363" s="17"/>
      <c r="E363" s="17"/>
      <c r="F363" s="13"/>
      <c r="G363" s="86"/>
      <c r="H363" s="86"/>
      <c r="I363" s="99"/>
      <c r="J363" s="99" t="s">
        <v>111</v>
      </c>
      <c r="K363" s="237">
        <f t="shared" si="29"/>
        <v>769.78214285714284</v>
      </c>
      <c r="L363" s="237">
        <f t="shared" si="29"/>
        <v>769.78214285714284</v>
      </c>
      <c r="M363" s="237">
        <f t="shared" si="29"/>
        <v>769.78214285714284</v>
      </c>
      <c r="N363" s="128">
        <v>769.78214285714284</v>
      </c>
      <c r="O363" s="237">
        <f t="shared" si="29"/>
        <v>769.78214285714284</v>
      </c>
      <c r="P363" s="237">
        <f t="shared" si="29"/>
        <v>769.78214285714284</v>
      </c>
      <c r="Q363" s="237">
        <f t="shared" si="29"/>
        <v>769.78214285714284</v>
      </c>
      <c r="R363" s="237">
        <f t="shared" si="30"/>
        <v>769.78214285714284</v>
      </c>
      <c r="S363" s="237">
        <f t="shared" si="30"/>
        <v>769.78214285714284</v>
      </c>
      <c r="T363" s="86"/>
      <c r="U363" s="99" t="s">
        <v>111</v>
      </c>
      <c r="V363" s="5">
        <f t="shared" si="33"/>
        <v>15.531639515455307</v>
      </c>
      <c r="W363" s="5">
        <f t="shared" si="31"/>
        <v>19.335605084138919</v>
      </c>
      <c r="X363" s="5">
        <f t="shared" si="31"/>
        <v>21.978932450173055</v>
      </c>
      <c r="Y363" s="129">
        <v>21.456122448979595</v>
      </c>
      <c r="Z363" s="5">
        <f t="shared" si="31"/>
        <v>23.066377252655453</v>
      </c>
      <c r="AA363" s="5">
        <f t="shared" si="31"/>
        <v>21.173805048335126</v>
      </c>
      <c r="AB363" s="5">
        <f t="shared" si="31"/>
        <v>19.122298603651991</v>
      </c>
      <c r="AC363" s="5">
        <f t="shared" si="31"/>
        <v>12.015428571428574</v>
      </c>
      <c r="AD363" s="129">
        <v>0</v>
      </c>
      <c r="AE363" s="86"/>
      <c r="AF363" s="86"/>
      <c r="AG363" s="16"/>
      <c r="AH363" s="8"/>
      <c r="AI363" s="627"/>
      <c r="AJ363"/>
      <c r="AK363"/>
      <c r="AL363"/>
      <c r="AM363" s="843"/>
      <c r="AN363" s="840"/>
      <c r="AO363"/>
      <c r="AP363"/>
      <c r="AQ363"/>
      <c r="AR363"/>
      <c r="AS363"/>
      <c r="AT363"/>
      <c r="AU363"/>
      <c r="AV363"/>
      <c r="AW363"/>
      <c r="AX363"/>
      <c r="AY363"/>
      <c r="AZ363"/>
      <c r="BA363"/>
      <c r="BB363"/>
      <c r="BC363"/>
      <c r="BD363"/>
      <c r="BE363"/>
      <c r="BF363"/>
      <c r="BG363"/>
      <c r="BH363"/>
    </row>
    <row r="364" spans="1:60" s="104" customFormat="1" ht="13.4" customHeight="1" outlineLevel="2" x14ac:dyDescent="0.35">
      <c r="A364" s="102"/>
      <c r="B364" s="95"/>
      <c r="C364" s="17"/>
      <c r="D364" s="17"/>
      <c r="E364" s="17"/>
      <c r="F364" s="13"/>
      <c r="G364" s="86"/>
      <c r="H364" s="86"/>
      <c r="I364" s="99"/>
      <c r="J364" s="99" t="s">
        <v>112</v>
      </c>
      <c r="K364" s="237">
        <f t="shared" ref="K364:P427" si="36">$N364</f>
        <v>0</v>
      </c>
      <c r="L364" s="237">
        <f t="shared" si="36"/>
        <v>0</v>
      </c>
      <c r="M364" s="237">
        <f t="shared" si="36"/>
        <v>0</v>
      </c>
      <c r="N364" s="128">
        <v>0</v>
      </c>
      <c r="O364" s="237">
        <f t="shared" si="36"/>
        <v>0</v>
      </c>
      <c r="P364" s="237">
        <f t="shared" si="36"/>
        <v>0</v>
      </c>
      <c r="Q364" s="237">
        <f t="shared" ref="Q364:S395" si="37">$N364</f>
        <v>0</v>
      </c>
      <c r="R364" s="237">
        <f t="shared" si="37"/>
        <v>0</v>
      </c>
      <c r="S364" s="237">
        <f t="shared" si="37"/>
        <v>0</v>
      </c>
      <c r="T364" s="86"/>
      <c r="U364" s="99" t="s">
        <v>112</v>
      </c>
      <c r="V364" s="5">
        <f t="shared" si="33"/>
        <v>0</v>
      </c>
      <c r="W364" s="5">
        <f t="shared" si="33"/>
        <v>0</v>
      </c>
      <c r="X364" s="5">
        <f t="shared" si="33"/>
        <v>0</v>
      </c>
      <c r="Y364" s="129">
        <v>0</v>
      </c>
      <c r="Z364" s="5">
        <f t="shared" ref="Z364:AC427" si="38">Z$229*$Y364</f>
        <v>0</v>
      </c>
      <c r="AA364" s="5">
        <f t="shared" si="38"/>
        <v>0</v>
      </c>
      <c r="AB364" s="5">
        <f t="shared" si="38"/>
        <v>0</v>
      </c>
      <c r="AC364" s="5">
        <f t="shared" si="38"/>
        <v>0</v>
      </c>
      <c r="AD364" s="129">
        <v>0</v>
      </c>
      <c r="AE364" s="86"/>
      <c r="AF364" s="86"/>
      <c r="AG364" s="16"/>
      <c r="AH364" s="8"/>
      <c r="AI364" s="627"/>
      <c r="AJ364"/>
      <c r="AK364"/>
      <c r="AL364"/>
      <c r="AM364" s="843"/>
      <c r="AN364" s="840"/>
      <c r="AO364"/>
      <c r="AP364"/>
      <c r="AQ364"/>
      <c r="AR364"/>
      <c r="AS364"/>
      <c r="AT364"/>
      <c r="AU364"/>
      <c r="AV364"/>
      <c r="AW364"/>
      <c r="AX364"/>
      <c r="AY364"/>
      <c r="AZ364"/>
      <c r="BA364"/>
      <c r="BB364"/>
      <c r="BC364"/>
      <c r="BD364"/>
      <c r="BE364"/>
      <c r="BF364"/>
      <c r="BG364"/>
      <c r="BH364"/>
    </row>
    <row r="365" spans="1:60" s="104" customFormat="1" ht="13.4" customHeight="1" outlineLevel="2" x14ac:dyDescent="0.35">
      <c r="A365" s="102"/>
      <c r="B365" s="95"/>
      <c r="C365" s="17"/>
      <c r="D365" s="17"/>
      <c r="E365" s="17"/>
      <c r="F365" s="13"/>
      <c r="G365" s="86"/>
      <c r="H365" s="86"/>
      <c r="I365" s="99"/>
      <c r="J365" s="99" t="s">
        <v>113</v>
      </c>
      <c r="K365" s="237">
        <f t="shared" si="36"/>
        <v>0</v>
      </c>
      <c r="L365" s="237">
        <f t="shared" si="36"/>
        <v>0</v>
      </c>
      <c r="M365" s="237">
        <f t="shared" si="36"/>
        <v>0</v>
      </c>
      <c r="N365" s="128">
        <v>0</v>
      </c>
      <c r="O365" s="237">
        <f t="shared" si="36"/>
        <v>0</v>
      </c>
      <c r="P365" s="237">
        <f t="shared" si="36"/>
        <v>0</v>
      </c>
      <c r="Q365" s="237">
        <f t="shared" si="37"/>
        <v>0</v>
      </c>
      <c r="R365" s="237">
        <f t="shared" si="37"/>
        <v>0</v>
      </c>
      <c r="S365" s="237">
        <f t="shared" si="37"/>
        <v>0</v>
      </c>
      <c r="T365" s="86"/>
      <c r="U365" s="99" t="s">
        <v>113</v>
      </c>
      <c r="V365" s="5">
        <f t="shared" si="33"/>
        <v>0</v>
      </c>
      <c r="W365" s="5">
        <f t="shared" si="33"/>
        <v>0</v>
      </c>
      <c r="X365" s="5">
        <f t="shared" si="33"/>
        <v>0</v>
      </c>
      <c r="Y365" s="129">
        <v>0</v>
      </c>
      <c r="Z365" s="5">
        <f t="shared" si="38"/>
        <v>0</v>
      </c>
      <c r="AA365" s="5">
        <f t="shared" si="38"/>
        <v>0</v>
      </c>
      <c r="AB365" s="5">
        <f t="shared" si="38"/>
        <v>0</v>
      </c>
      <c r="AC365" s="5">
        <f t="shared" si="38"/>
        <v>0</v>
      </c>
      <c r="AD365" s="129">
        <v>0</v>
      </c>
      <c r="AE365" s="86"/>
      <c r="AF365" s="86"/>
      <c r="AG365" s="16"/>
      <c r="AH365" s="8"/>
      <c r="AI365" s="627"/>
      <c r="AJ365"/>
      <c r="AK365"/>
      <c r="AL365"/>
      <c r="AM365" s="843"/>
      <c r="AN365" s="840"/>
      <c r="AO365"/>
      <c r="AP365"/>
      <c r="AQ365"/>
      <c r="AR365"/>
      <c r="AS365"/>
      <c r="AT365"/>
      <c r="AU365"/>
      <c r="AV365"/>
      <c r="AW365"/>
      <c r="AX365"/>
      <c r="AY365"/>
      <c r="AZ365"/>
      <c r="BA365"/>
      <c r="BB365"/>
      <c r="BC365"/>
      <c r="BD365"/>
      <c r="BE365"/>
      <c r="BF365"/>
      <c r="BG365"/>
      <c r="BH365"/>
    </row>
    <row r="366" spans="1:60" s="104" customFormat="1" ht="13.4" customHeight="1" outlineLevel="2" x14ac:dyDescent="0.35">
      <c r="A366" s="102"/>
      <c r="B366" s="95"/>
      <c r="C366" s="17"/>
      <c r="D366" s="17"/>
      <c r="E366" s="17"/>
      <c r="F366" s="13"/>
      <c r="G366" s="86"/>
      <c r="H366" s="86"/>
      <c r="I366" s="99"/>
      <c r="J366" s="99" t="s">
        <v>114</v>
      </c>
      <c r="K366" s="237">
        <f t="shared" si="36"/>
        <v>0</v>
      </c>
      <c r="L366" s="237">
        <f t="shared" si="36"/>
        <v>0</v>
      </c>
      <c r="M366" s="237">
        <f t="shared" si="36"/>
        <v>0</v>
      </c>
      <c r="N366" s="128">
        <v>0</v>
      </c>
      <c r="O366" s="237">
        <f t="shared" si="36"/>
        <v>0</v>
      </c>
      <c r="P366" s="237">
        <f t="shared" si="36"/>
        <v>0</v>
      </c>
      <c r="Q366" s="237">
        <f t="shared" si="37"/>
        <v>0</v>
      </c>
      <c r="R366" s="237">
        <f t="shared" si="37"/>
        <v>0</v>
      </c>
      <c r="S366" s="237">
        <f t="shared" si="37"/>
        <v>0</v>
      </c>
      <c r="T366" s="86"/>
      <c r="U366" s="99" t="s">
        <v>114</v>
      </c>
      <c r="V366" s="5">
        <f t="shared" si="33"/>
        <v>0</v>
      </c>
      <c r="W366" s="5">
        <f t="shared" si="33"/>
        <v>0</v>
      </c>
      <c r="X366" s="5">
        <f t="shared" si="33"/>
        <v>0</v>
      </c>
      <c r="Y366" s="129">
        <v>0</v>
      </c>
      <c r="Z366" s="5">
        <f t="shared" si="38"/>
        <v>0</v>
      </c>
      <c r="AA366" s="5">
        <f t="shared" si="38"/>
        <v>0</v>
      </c>
      <c r="AB366" s="5">
        <f t="shared" si="38"/>
        <v>0</v>
      </c>
      <c r="AC366" s="5">
        <f t="shared" si="38"/>
        <v>0</v>
      </c>
      <c r="AD366" s="129">
        <v>0</v>
      </c>
      <c r="AE366" s="86"/>
      <c r="AF366" s="86"/>
      <c r="AG366" s="16"/>
      <c r="AH366" s="8"/>
      <c r="AI366" s="627"/>
      <c r="AJ366"/>
      <c r="AK366"/>
      <c r="AL366"/>
      <c r="AM366" s="843"/>
      <c r="AN366" s="840"/>
      <c r="AO366"/>
      <c r="AP366"/>
      <c r="AQ366"/>
      <c r="AR366"/>
      <c r="AS366"/>
      <c r="AT366"/>
      <c r="AU366"/>
      <c r="AV366"/>
      <c r="AW366"/>
      <c r="AX366"/>
      <c r="AY366"/>
      <c r="AZ366"/>
      <c r="BA366"/>
      <c r="BB366"/>
      <c r="BC366"/>
      <c r="BD366"/>
      <c r="BE366"/>
      <c r="BF366"/>
      <c r="BG366"/>
      <c r="BH366"/>
    </row>
    <row r="367" spans="1:60" s="104" customFormat="1" ht="13.4" customHeight="1" outlineLevel="2" x14ac:dyDescent="0.35">
      <c r="A367" s="102"/>
      <c r="B367" s="95"/>
      <c r="C367" s="17"/>
      <c r="D367" s="17"/>
      <c r="E367" s="17"/>
      <c r="F367" s="13"/>
      <c r="G367" s="86"/>
      <c r="H367" s="86"/>
      <c r="I367" s="99"/>
      <c r="J367" s="99" t="s">
        <v>115</v>
      </c>
      <c r="K367" s="237">
        <f t="shared" si="36"/>
        <v>0</v>
      </c>
      <c r="L367" s="237">
        <f t="shared" si="36"/>
        <v>0</v>
      </c>
      <c r="M367" s="237">
        <f t="shared" si="36"/>
        <v>0</v>
      </c>
      <c r="N367" s="128">
        <v>0</v>
      </c>
      <c r="O367" s="237">
        <f t="shared" si="36"/>
        <v>0</v>
      </c>
      <c r="P367" s="237">
        <f t="shared" si="36"/>
        <v>0</v>
      </c>
      <c r="Q367" s="237">
        <f t="shared" si="37"/>
        <v>0</v>
      </c>
      <c r="R367" s="237">
        <f t="shared" si="37"/>
        <v>0</v>
      </c>
      <c r="S367" s="237">
        <f t="shared" si="37"/>
        <v>0</v>
      </c>
      <c r="T367" s="86"/>
      <c r="U367" s="99" t="s">
        <v>115</v>
      </c>
      <c r="V367" s="5">
        <f t="shared" si="33"/>
        <v>0</v>
      </c>
      <c r="W367" s="5">
        <f t="shared" si="33"/>
        <v>0</v>
      </c>
      <c r="X367" s="5">
        <f t="shared" si="33"/>
        <v>0</v>
      </c>
      <c r="Y367" s="129">
        <v>0</v>
      </c>
      <c r="Z367" s="5">
        <f t="shared" si="38"/>
        <v>0</v>
      </c>
      <c r="AA367" s="5">
        <f t="shared" si="38"/>
        <v>0</v>
      </c>
      <c r="AB367" s="5">
        <f t="shared" si="38"/>
        <v>0</v>
      </c>
      <c r="AC367" s="5">
        <f t="shared" si="38"/>
        <v>0</v>
      </c>
      <c r="AD367" s="129">
        <v>0</v>
      </c>
      <c r="AE367" s="86"/>
      <c r="AF367" s="86"/>
      <c r="AG367" s="16"/>
      <c r="AH367" s="8"/>
      <c r="AI367" s="627"/>
      <c r="AJ367"/>
      <c r="AK367"/>
      <c r="AL367"/>
      <c r="AM367" s="843"/>
      <c r="AN367" s="840"/>
      <c r="AO367"/>
      <c r="AP367"/>
      <c r="AQ367"/>
      <c r="AR367"/>
      <c r="AS367"/>
      <c r="AT367"/>
      <c r="AU367"/>
      <c r="AV367"/>
      <c r="AW367"/>
      <c r="AX367"/>
      <c r="AY367"/>
      <c r="AZ367"/>
      <c r="BA367"/>
      <c r="BB367"/>
      <c r="BC367"/>
      <c r="BD367"/>
      <c r="BE367"/>
      <c r="BF367"/>
      <c r="BG367"/>
      <c r="BH367"/>
    </row>
    <row r="368" spans="1:60" s="104" customFormat="1" ht="13.4" customHeight="1" outlineLevel="2" x14ac:dyDescent="0.35">
      <c r="A368" s="102"/>
      <c r="B368" s="95"/>
      <c r="C368" s="17"/>
      <c r="D368" s="17"/>
      <c r="E368" s="17"/>
      <c r="F368" s="13"/>
      <c r="G368" s="86"/>
      <c r="H368" s="86"/>
      <c r="I368" s="99" t="s">
        <v>749</v>
      </c>
      <c r="J368" s="99" t="s">
        <v>342</v>
      </c>
      <c r="K368" s="237">
        <f t="shared" si="36"/>
        <v>0</v>
      </c>
      <c r="L368" s="237">
        <f t="shared" si="36"/>
        <v>0</v>
      </c>
      <c r="M368" s="237">
        <f t="shared" si="36"/>
        <v>0</v>
      </c>
      <c r="N368" s="128">
        <v>0</v>
      </c>
      <c r="O368" s="237">
        <f t="shared" si="36"/>
        <v>0</v>
      </c>
      <c r="P368" s="237">
        <f t="shared" si="36"/>
        <v>0</v>
      </c>
      <c r="Q368" s="237">
        <f t="shared" si="37"/>
        <v>0</v>
      </c>
      <c r="R368" s="237">
        <f t="shared" si="37"/>
        <v>0</v>
      </c>
      <c r="S368" s="237">
        <f t="shared" si="37"/>
        <v>0</v>
      </c>
      <c r="T368" s="86"/>
      <c r="U368" s="99" t="s">
        <v>342</v>
      </c>
      <c r="V368" s="5">
        <f t="shared" si="33"/>
        <v>0</v>
      </c>
      <c r="W368" s="5">
        <f t="shared" si="33"/>
        <v>0</v>
      </c>
      <c r="X368" s="5">
        <f t="shared" si="33"/>
        <v>0</v>
      </c>
      <c r="Y368" s="129">
        <v>0</v>
      </c>
      <c r="Z368" s="5">
        <f t="shared" si="38"/>
        <v>0</v>
      </c>
      <c r="AA368" s="5">
        <f t="shared" si="38"/>
        <v>0</v>
      </c>
      <c r="AB368" s="5">
        <f t="shared" si="38"/>
        <v>0</v>
      </c>
      <c r="AC368" s="5">
        <f t="shared" si="38"/>
        <v>0</v>
      </c>
      <c r="AD368" s="129">
        <v>0</v>
      </c>
      <c r="AE368" s="86"/>
      <c r="AF368" s="86"/>
      <c r="AG368" s="16"/>
      <c r="AH368" s="8"/>
      <c r="AI368"/>
      <c r="AJ368"/>
      <c r="AK368"/>
      <c r="AL368"/>
      <c r="AM368"/>
      <c r="AN368"/>
      <c r="AO368"/>
      <c r="AP368"/>
      <c r="AQ368"/>
      <c r="AR368"/>
      <c r="AS368"/>
      <c r="AT368"/>
      <c r="AU368"/>
      <c r="AV368"/>
      <c r="AW368"/>
      <c r="AX368"/>
      <c r="AY368"/>
      <c r="AZ368"/>
      <c r="BA368"/>
      <c r="BB368"/>
      <c r="BC368"/>
      <c r="BD368"/>
      <c r="BE368"/>
      <c r="BF368"/>
      <c r="BG368"/>
      <c r="BH368"/>
    </row>
    <row r="369" spans="1:60" s="104" customFormat="1" ht="13.4" customHeight="1" outlineLevel="2" x14ac:dyDescent="0.35">
      <c r="A369" s="102"/>
      <c r="B369" s="95"/>
      <c r="C369" s="17"/>
      <c r="D369" s="17"/>
      <c r="E369" s="17"/>
      <c r="F369" s="13"/>
      <c r="G369" s="86"/>
      <c r="H369" s="86"/>
      <c r="I369" s="99"/>
      <c r="J369" s="99" t="s">
        <v>107</v>
      </c>
      <c r="K369" s="237">
        <f t="shared" si="36"/>
        <v>195.92819264069266</v>
      </c>
      <c r="L369" s="237">
        <f t="shared" si="36"/>
        <v>195.92819264069266</v>
      </c>
      <c r="M369" s="237">
        <f t="shared" si="36"/>
        <v>195.92819264069266</v>
      </c>
      <c r="N369" s="128">
        <v>195.92819264069266</v>
      </c>
      <c r="O369" s="237">
        <f t="shared" si="36"/>
        <v>195.92819264069266</v>
      </c>
      <c r="P369" s="237">
        <f t="shared" si="36"/>
        <v>195.92819264069266</v>
      </c>
      <c r="Q369" s="237">
        <f t="shared" si="37"/>
        <v>195.92819264069266</v>
      </c>
      <c r="R369" s="237">
        <f t="shared" si="37"/>
        <v>195.92819264069266</v>
      </c>
      <c r="S369" s="237">
        <f t="shared" si="37"/>
        <v>195.92819264069266</v>
      </c>
      <c r="T369" s="86"/>
      <c r="U369" s="99" t="s">
        <v>107</v>
      </c>
      <c r="V369" s="5">
        <f t="shared" si="33"/>
        <v>5.6268997857280061</v>
      </c>
      <c r="W369" s="5">
        <f t="shared" si="33"/>
        <v>7.0050242922904449</v>
      </c>
      <c r="X369" s="5">
        <f t="shared" si="33"/>
        <v>7.9626655107043689</v>
      </c>
      <c r="Y369" s="129">
        <v>7.7732586241509818</v>
      </c>
      <c r="Z369" s="5">
        <f t="shared" si="38"/>
        <v>8.3566318347354134</v>
      </c>
      <c r="AA369" s="5">
        <f t="shared" si="38"/>
        <v>7.6709789054121531</v>
      </c>
      <c r="AB369" s="5">
        <f t="shared" si="38"/>
        <v>6.9277462825766642</v>
      </c>
      <c r="AC369" s="5">
        <f t="shared" si="38"/>
        <v>4.3530248295245499</v>
      </c>
      <c r="AD369" s="129">
        <v>0</v>
      </c>
      <c r="AE369" s="86"/>
      <c r="AF369" s="86"/>
      <c r="AG369" s="16"/>
      <c r="AH369" s="8"/>
      <c r="AI369"/>
      <c r="AJ369"/>
      <c r="AK369"/>
      <c r="AL369"/>
      <c r="AM369"/>
      <c r="AN369"/>
      <c r="AO369"/>
      <c r="AP369"/>
      <c r="AQ369"/>
      <c r="AR369"/>
      <c r="AS369"/>
      <c r="AT369"/>
      <c r="AU369"/>
      <c r="AV369"/>
      <c r="AW369"/>
      <c r="AX369"/>
      <c r="AY369"/>
      <c r="AZ369"/>
      <c r="BA369"/>
      <c r="BB369"/>
      <c r="BC369"/>
      <c r="BD369"/>
      <c r="BE369"/>
      <c r="BF369"/>
      <c r="BG369"/>
      <c r="BH369"/>
    </row>
    <row r="370" spans="1:60" s="104" customFormat="1" ht="13.4" customHeight="1" outlineLevel="2" x14ac:dyDescent="0.35">
      <c r="A370" s="102"/>
      <c r="B370" s="95"/>
      <c r="C370" s="17"/>
      <c r="D370" s="17"/>
      <c r="E370" s="17"/>
      <c r="F370" s="13"/>
      <c r="G370" s="86"/>
      <c r="H370" s="86"/>
      <c r="I370" s="99"/>
      <c r="J370" s="99" t="s">
        <v>108</v>
      </c>
      <c r="K370" s="237">
        <f t="shared" si="36"/>
        <v>563.19755411255414</v>
      </c>
      <c r="L370" s="237">
        <f t="shared" si="36"/>
        <v>563.19755411255414</v>
      </c>
      <c r="M370" s="237">
        <f t="shared" si="36"/>
        <v>563.19755411255414</v>
      </c>
      <c r="N370" s="128">
        <v>563.19755411255414</v>
      </c>
      <c r="O370" s="237">
        <f t="shared" si="36"/>
        <v>563.19755411255414</v>
      </c>
      <c r="P370" s="237">
        <f t="shared" si="36"/>
        <v>563.19755411255414</v>
      </c>
      <c r="Q370" s="237">
        <f t="shared" si="37"/>
        <v>563.19755411255414</v>
      </c>
      <c r="R370" s="237">
        <f t="shared" si="37"/>
        <v>563.19755411255414</v>
      </c>
      <c r="S370" s="237">
        <f t="shared" si="37"/>
        <v>563.19755411255414</v>
      </c>
      <c r="T370" s="86"/>
      <c r="U370" s="99" t="s">
        <v>108</v>
      </c>
      <c r="V370" s="5">
        <f t="shared" si="33"/>
        <v>10.606332724064384</v>
      </c>
      <c r="W370" s="5">
        <f t="shared" si="33"/>
        <v>13.204005973703955</v>
      </c>
      <c r="X370" s="5">
        <f t="shared" si="33"/>
        <v>15.009096126284728</v>
      </c>
      <c r="Y370" s="129">
        <v>14.652076713195177</v>
      </c>
      <c r="Z370" s="5">
        <f t="shared" si="38"/>
        <v>15.751696505510996</v>
      </c>
      <c r="AA370" s="5">
        <f t="shared" si="38"/>
        <v>14.459286230126819</v>
      </c>
      <c r="AB370" s="5">
        <f t="shared" si="38"/>
        <v>13.05834205316342</v>
      </c>
      <c r="AC370" s="5">
        <f t="shared" si="38"/>
        <v>8.2051629593893001</v>
      </c>
      <c r="AD370" s="129">
        <v>0</v>
      </c>
      <c r="AE370" s="86"/>
      <c r="AF370" s="86"/>
      <c r="AG370" s="16"/>
      <c r="AH370" s="8"/>
      <c r="AI370"/>
      <c r="AJ370"/>
      <c r="AK370"/>
      <c r="AL370"/>
      <c r="AM370"/>
      <c r="AN370"/>
      <c r="AO370"/>
      <c r="AP370"/>
      <c r="AQ370"/>
      <c r="AR370"/>
      <c r="AS370"/>
      <c r="AT370"/>
      <c r="AU370"/>
      <c r="AV370"/>
      <c r="AW370"/>
      <c r="AX370"/>
      <c r="AY370"/>
      <c r="AZ370"/>
      <c r="BA370"/>
      <c r="BB370"/>
      <c r="BC370"/>
      <c r="BD370"/>
      <c r="BE370"/>
      <c r="BF370"/>
      <c r="BG370"/>
      <c r="BH370"/>
    </row>
    <row r="371" spans="1:60" s="104" customFormat="1" ht="13.4" customHeight="1" outlineLevel="2" x14ac:dyDescent="0.35">
      <c r="A371" s="102"/>
      <c r="B371" s="95"/>
      <c r="C371" s="17"/>
      <c r="D371" s="17"/>
      <c r="E371" s="17"/>
      <c r="F371" s="13"/>
      <c r="G371" s="86"/>
      <c r="H371" s="86"/>
      <c r="I371" s="99"/>
      <c r="J371" s="99" t="s">
        <v>109</v>
      </c>
      <c r="K371" s="237">
        <f t="shared" si="36"/>
        <v>1364.4635389610389</v>
      </c>
      <c r="L371" s="237">
        <f t="shared" si="36"/>
        <v>1364.4635389610389</v>
      </c>
      <c r="M371" s="237">
        <f t="shared" si="36"/>
        <v>1364.4635389610389</v>
      </c>
      <c r="N371" s="128">
        <v>1364.4635389610389</v>
      </c>
      <c r="O371" s="237">
        <f t="shared" si="36"/>
        <v>1364.4635389610389</v>
      </c>
      <c r="P371" s="237">
        <f t="shared" si="36"/>
        <v>1364.4635389610389</v>
      </c>
      <c r="Q371" s="237">
        <f t="shared" si="37"/>
        <v>1364.4635389610389</v>
      </c>
      <c r="R371" s="237">
        <f t="shared" si="37"/>
        <v>1364.4635389610389</v>
      </c>
      <c r="S371" s="237">
        <f t="shared" si="37"/>
        <v>1364.4635389610389</v>
      </c>
      <c r="T371" s="86"/>
      <c r="U371" s="99" t="s">
        <v>109</v>
      </c>
      <c r="V371" s="5">
        <f t="shared" si="33"/>
        <v>27.308688732604413</v>
      </c>
      <c r="W371" s="5">
        <f t="shared" si="33"/>
        <v>33.997056149408962</v>
      </c>
      <c r="X371" s="5">
        <f t="shared" si="33"/>
        <v>38.64471772986029</v>
      </c>
      <c r="Y371" s="129">
        <v>37.725480866638115</v>
      </c>
      <c r="Z371" s="5">
        <f t="shared" si="38"/>
        <v>40.556730405362423</v>
      </c>
      <c r="AA371" s="5">
        <f t="shared" si="38"/>
        <v>37.229092960498136</v>
      </c>
      <c r="AB371" s="5">
        <f t="shared" si="38"/>
        <v>33.62200750921432</v>
      </c>
      <c r="AC371" s="5">
        <f t="shared" si="38"/>
        <v>21.126269285317345</v>
      </c>
      <c r="AD371" s="129">
        <v>0</v>
      </c>
      <c r="AE371" s="86"/>
      <c r="AF371" s="86"/>
      <c r="AG371" s="16"/>
      <c r="AH371" s="8"/>
      <c r="AI371"/>
      <c r="AJ371"/>
      <c r="AK371"/>
      <c r="AL371"/>
      <c r="AM371"/>
      <c r="AN371"/>
      <c r="AO371"/>
      <c r="AP371"/>
      <c r="AQ371"/>
      <c r="AR371"/>
      <c r="AS371"/>
      <c r="AT371"/>
      <c r="AU371"/>
      <c r="AV371"/>
      <c r="AW371"/>
      <c r="AX371"/>
      <c r="AY371"/>
      <c r="AZ371"/>
      <c r="BA371"/>
      <c r="BB371"/>
      <c r="BC371"/>
      <c r="BD371"/>
      <c r="BE371"/>
      <c r="BF371"/>
      <c r="BG371"/>
      <c r="BH371"/>
    </row>
    <row r="372" spans="1:60" s="104" customFormat="1" ht="13.4" customHeight="1" outlineLevel="2" x14ac:dyDescent="0.35">
      <c r="A372" s="102"/>
      <c r="B372" s="95"/>
      <c r="C372" s="17"/>
      <c r="D372" s="17"/>
      <c r="E372" s="17"/>
      <c r="F372" s="13"/>
      <c r="G372" s="86"/>
      <c r="H372" s="86"/>
      <c r="I372" s="99"/>
      <c r="J372" s="99" t="s">
        <v>110</v>
      </c>
      <c r="K372" s="237">
        <f t="shared" si="36"/>
        <v>1365.9157142857146</v>
      </c>
      <c r="L372" s="237">
        <f t="shared" si="36"/>
        <v>1365.9157142857146</v>
      </c>
      <c r="M372" s="237">
        <f t="shared" si="36"/>
        <v>1365.9157142857146</v>
      </c>
      <c r="N372" s="128">
        <v>1365.9157142857146</v>
      </c>
      <c r="O372" s="237">
        <f t="shared" si="36"/>
        <v>1365.9157142857146</v>
      </c>
      <c r="P372" s="237">
        <f t="shared" si="36"/>
        <v>1365.9157142857146</v>
      </c>
      <c r="Q372" s="237">
        <f t="shared" si="37"/>
        <v>1365.9157142857146</v>
      </c>
      <c r="R372" s="237">
        <f t="shared" si="37"/>
        <v>1365.9157142857146</v>
      </c>
      <c r="S372" s="237">
        <f t="shared" si="37"/>
        <v>1365.9157142857146</v>
      </c>
      <c r="T372" s="86"/>
      <c r="U372" s="99" t="s">
        <v>110</v>
      </c>
      <c r="V372" s="5">
        <f t="shared" si="33"/>
        <v>29.131370103043764</v>
      </c>
      <c r="W372" s="5">
        <f t="shared" si="33"/>
        <v>36.266143526692147</v>
      </c>
      <c r="X372" s="5">
        <f t="shared" si="33"/>
        <v>41.224006972262011</v>
      </c>
      <c r="Y372" s="129">
        <v>40.243416892046454</v>
      </c>
      <c r="Z372" s="5">
        <f t="shared" si="38"/>
        <v>43.263634339110375</v>
      </c>
      <c r="AA372" s="5">
        <f t="shared" si="38"/>
        <v>39.713898248730054</v>
      </c>
      <c r="AB372" s="5">
        <f t="shared" si="38"/>
        <v>35.866062773964209</v>
      </c>
      <c r="AC372" s="5">
        <f t="shared" si="38"/>
        <v>22.536313459546015</v>
      </c>
      <c r="AD372" s="129">
        <v>0</v>
      </c>
      <c r="AE372" s="86"/>
      <c r="AF372" s="86"/>
      <c r="AG372" s="16"/>
      <c r="AH372" s="8"/>
      <c r="AI372"/>
      <c r="AJ372"/>
      <c r="AK372"/>
      <c r="AL372"/>
      <c r="AM372"/>
      <c r="AN372"/>
      <c r="AO372"/>
      <c r="AP372"/>
      <c r="AQ372"/>
      <c r="AR372"/>
      <c r="AS372"/>
      <c r="AT372"/>
      <c r="AU372"/>
      <c r="AV372"/>
      <c r="AW372"/>
      <c r="AX372"/>
      <c r="AY372"/>
      <c r="AZ372"/>
      <c r="BA372"/>
      <c r="BB372"/>
      <c r="BC372"/>
      <c r="BD372"/>
      <c r="BE372"/>
      <c r="BF372"/>
      <c r="BG372"/>
      <c r="BH372"/>
    </row>
    <row r="373" spans="1:60" s="104" customFormat="1" ht="13.4" customHeight="1" outlineLevel="2" x14ac:dyDescent="0.35">
      <c r="A373" s="102"/>
      <c r="B373" s="95"/>
      <c r="C373" s="17"/>
      <c r="D373" s="17"/>
      <c r="E373" s="17"/>
      <c r="F373" s="13"/>
      <c r="G373" s="86"/>
      <c r="H373" s="86"/>
      <c r="I373" s="99"/>
      <c r="J373" s="99" t="s">
        <v>111</v>
      </c>
      <c r="K373" s="237">
        <f t="shared" si="36"/>
        <v>737.74500000000012</v>
      </c>
      <c r="L373" s="237">
        <f t="shared" si="36"/>
        <v>737.74500000000012</v>
      </c>
      <c r="M373" s="237">
        <f t="shared" si="36"/>
        <v>737.74500000000012</v>
      </c>
      <c r="N373" s="128">
        <v>737.74500000000012</v>
      </c>
      <c r="O373" s="237">
        <f t="shared" si="36"/>
        <v>737.74500000000012</v>
      </c>
      <c r="P373" s="237">
        <f t="shared" si="36"/>
        <v>737.74500000000012</v>
      </c>
      <c r="Q373" s="237">
        <f t="shared" si="37"/>
        <v>737.74500000000012</v>
      </c>
      <c r="R373" s="237">
        <f t="shared" si="37"/>
        <v>737.74500000000012</v>
      </c>
      <c r="S373" s="237">
        <f t="shared" si="37"/>
        <v>737.74500000000012</v>
      </c>
      <c r="T373" s="86"/>
      <c r="U373" s="99" t="s">
        <v>111</v>
      </c>
      <c r="V373" s="5">
        <f t="shared" si="33"/>
        <v>6.8498171818434983</v>
      </c>
      <c r="W373" s="5">
        <f t="shared" si="33"/>
        <v>8.5274551855830065</v>
      </c>
      <c r="X373" s="5">
        <f t="shared" si="33"/>
        <v>9.6932245295779147</v>
      </c>
      <c r="Y373" s="129">
        <v>9.4626530612244917</v>
      </c>
      <c r="Z373" s="5">
        <f t="shared" si="38"/>
        <v>10.172813183753037</v>
      </c>
      <c r="AA373" s="5">
        <f t="shared" si="38"/>
        <v>9.3381444683136419</v>
      </c>
      <c r="AB373" s="5">
        <f t="shared" si="38"/>
        <v>8.4333820264948098</v>
      </c>
      <c r="AC373" s="5">
        <f t="shared" si="38"/>
        <v>5.2990857142857157</v>
      </c>
      <c r="AD373" s="129">
        <v>0</v>
      </c>
      <c r="AE373" s="86"/>
      <c r="AF373" s="86"/>
      <c r="AG373" s="16"/>
      <c r="AH373" s="8"/>
      <c r="AI373"/>
      <c r="AJ373"/>
      <c r="AK373"/>
      <c r="AL373"/>
      <c r="AM373"/>
      <c r="AN373"/>
      <c r="AO373"/>
      <c r="AP373"/>
      <c r="AQ373"/>
      <c r="AR373"/>
      <c r="AS373"/>
      <c r="AT373"/>
      <c r="AU373"/>
      <c r="AV373"/>
      <c r="AW373"/>
      <c r="AX373"/>
      <c r="AY373"/>
      <c r="AZ373"/>
      <c r="BA373"/>
      <c r="BB373"/>
      <c r="BC373"/>
      <c r="BD373"/>
      <c r="BE373"/>
      <c r="BF373"/>
      <c r="BG373"/>
      <c r="BH373"/>
    </row>
    <row r="374" spans="1:60" s="104" customFormat="1" ht="13.4" customHeight="1" outlineLevel="2" x14ac:dyDescent="0.35">
      <c r="A374" s="102"/>
      <c r="B374" s="95"/>
      <c r="C374" s="17"/>
      <c r="D374" s="17"/>
      <c r="E374" s="17"/>
      <c r="F374" s="13"/>
      <c r="G374" s="86"/>
      <c r="H374" s="86"/>
      <c r="I374" s="99"/>
      <c r="J374" s="99" t="s">
        <v>112</v>
      </c>
      <c r="K374" s="237">
        <f t="shared" si="36"/>
        <v>5.5172413793103453E-3</v>
      </c>
      <c r="L374" s="237">
        <f t="shared" si="36"/>
        <v>5.5172413793103453E-3</v>
      </c>
      <c r="M374" s="237">
        <f t="shared" si="36"/>
        <v>5.5172413793103453E-3</v>
      </c>
      <c r="N374" s="128">
        <v>5.5172413793103453E-3</v>
      </c>
      <c r="O374" s="237">
        <f t="shared" si="36"/>
        <v>5.5172413793103453E-3</v>
      </c>
      <c r="P374" s="237">
        <f t="shared" si="36"/>
        <v>5.5172413793103453E-3</v>
      </c>
      <c r="Q374" s="237">
        <f t="shared" si="37"/>
        <v>5.5172413793103453E-3</v>
      </c>
      <c r="R374" s="237">
        <f t="shared" si="37"/>
        <v>5.5172413793103453E-3</v>
      </c>
      <c r="S374" s="237">
        <f t="shared" si="37"/>
        <v>5.5172413793103453E-3</v>
      </c>
      <c r="T374" s="86"/>
      <c r="U374" s="99" t="s">
        <v>112</v>
      </c>
      <c r="V374" s="5">
        <f t="shared" si="33"/>
        <v>3.9938159575183168E-3</v>
      </c>
      <c r="W374" s="5">
        <f t="shared" si="33"/>
        <v>4.9719701552732405E-3</v>
      </c>
      <c r="X374" s="5">
        <f t="shared" si="33"/>
        <v>5.6516770854338916E-3</v>
      </c>
      <c r="Y374" s="129">
        <v>5.5172413793103453E-3</v>
      </c>
      <c r="Z374" s="5">
        <f t="shared" si="38"/>
        <v>5.9313033541708686E-3</v>
      </c>
      <c r="AA374" s="5">
        <f t="shared" si="38"/>
        <v>5.4446460980036296E-3</v>
      </c>
      <c r="AB374" s="5">
        <f t="shared" si="38"/>
        <v>4.9171203871748344E-3</v>
      </c>
      <c r="AC374" s="5">
        <f t="shared" si="38"/>
        <v>3.0896551724137935E-3</v>
      </c>
      <c r="AD374" s="129">
        <v>0</v>
      </c>
      <c r="AE374" s="86"/>
      <c r="AF374" s="86"/>
      <c r="AG374" s="16"/>
      <c r="AH374" s="8"/>
      <c r="AI374"/>
      <c r="AJ374"/>
      <c r="AK374"/>
      <c r="AL374"/>
      <c r="AM374"/>
      <c r="AN374"/>
      <c r="AO374"/>
      <c r="AP374"/>
      <c r="AQ374"/>
      <c r="AR374"/>
      <c r="AS374"/>
      <c r="AT374"/>
      <c r="AU374"/>
      <c r="AV374"/>
      <c r="AW374"/>
      <c r="AX374"/>
      <c r="AY374"/>
      <c r="AZ374"/>
      <c r="BA374"/>
      <c r="BB374"/>
      <c r="BC374"/>
      <c r="BD374"/>
      <c r="BE374"/>
      <c r="BF374"/>
      <c r="BG374"/>
      <c r="BH374"/>
    </row>
    <row r="375" spans="1:60" s="104" customFormat="1" ht="13.4" customHeight="1" outlineLevel="2" x14ac:dyDescent="0.35">
      <c r="A375" s="102"/>
      <c r="B375" s="95"/>
      <c r="C375" s="17"/>
      <c r="D375" s="17"/>
      <c r="E375" s="17"/>
      <c r="F375" s="13"/>
      <c r="G375" s="86"/>
      <c r="H375" s="86"/>
      <c r="I375" s="99"/>
      <c r="J375" s="99" t="s">
        <v>113</v>
      </c>
      <c r="K375" s="237">
        <f t="shared" si="36"/>
        <v>5.5172413793103453E-3</v>
      </c>
      <c r="L375" s="237">
        <f t="shared" si="36"/>
        <v>5.5172413793103453E-3</v>
      </c>
      <c r="M375" s="237">
        <f t="shared" si="36"/>
        <v>5.5172413793103453E-3</v>
      </c>
      <c r="N375" s="128">
        <v>5.5172413793103453E-3</v>
      </c>
      <c r="O375" s="237">
        <f t="shared" si="36"/>
        <v>5.5172413793103453E-3</v>
      </c>
      <c r="P375" s="237">
        <f t="shared" si="36"/>
        <v>5.5172413793103453E-3</v>
      </c>
      <c r="Q375" s="237">
        <f t="shared" si="37"/>
        <v>5.5172413793103453E-3</v>
      </c>
      <c r="R375" s="237">
        <f t="shared" si="37"/>
        <v>5.5172413793103453E-3</v>
      </c>
      <c r="S375" s="237">
        <f t="shared" si="37"/>
        <v>5.5172413793103453E-3</v>
      </c>
      <c r="T375" s="86"/>
      <c r="U375" s="99" t="s">
        <v>113</v>
      </c>
      <c r="V375" s="5">
        <f t="shared" si="33"/>
        <v>3.9938159575183168E-3</v>
      </c>
      <c r="W375" s="5">
        <f t="shared" si="33"/>
        <v>4.9719701552732405E-3</v>
      </c>
      <c r="X375" s="5">
        <f t="shared" si="33"/>
        <v>5.6516770854338916E-3</v>
      </c>
      <c r="Y375" s="129">
        <v>5.5172413793103453E-3</v>
      </c>
      <c r="Z375" s="5">
        <f t="shared" si="38"/>
        <v>5.9313033541708686E-3</v>
      </c>
      <c r="AA375" s="5">
        <f t="shared" si="38"/>
        <v>5.4446460980036296E-3</v>
      </c>
      <c r="AB375" s="5">
        <f t="shared" si="38"/>
        <v>4.9171203871748344E-3</v>
      </c>
      <c r="AC375" s="5">
        <f t="shared" si="38"/>
        <v>3.0896551724137935E-3</v>
      </c>
      <c r="AD375" s="129">
        <v>0</v>
      </c>
      <c r="AE375" s="86"/>
      <c r="AF375" s="86"/>
      <c r="AG375" s="16"/>
      <c r="AH375" s="8"/>
      <c r="AI375"/>
      <c r="AJ375"/>
      <c r="AK375"/>
      <c r="AL375"/>
      <c r="AM375"/>
      <c r="AN375"/>
      <c r="AO375"/>
      <c r="AP375"/>
      <c r="AQ375"/>
      <c r="AR375"/>
      <c r="AS375"/>
      <c r="AT375"/>
      <c r="AU375"/>
      <c r="AV375"/>
      <c r="AW375"/>
      <c r="AX375"/>
      <c r="AY375"/>
      <c r="AZ375"/>
      <c r="BA375"/>
      <c r="BB375"/>
      <c r="BC375"/>
      <c r="BD375"/>
      <c r="BE375"/>
      <c r="BF375"/>
      <c r="BG375"/>
      <c r="BH375"/>
    </row>
    <row r="376" spans="1:60" s="104" customFormat="1" ht="13.4" customHeight="1" outlineLevel="2" x14ac:dyDescent="0.35">
      <c r="A376" s="102"/>
      <c r="B376" s="95"/>
      <c r="C376" s="17"/>
      <c r="D376" s="17"/>
      <c r="E376" s="17"/>
      <c r="F376" s="13"/>
      <c r="G376" s="86"/>
      <c r="H376" s="86"/>
      <c r="I376" s="99"/>
      <c r="J376" s="99" t="s">
        <v>114</v>
      </c>
      <c r="K376" s="237">
        <f t="shared" si="36"/>
        <v>5.5172413793103453E-3</v>
      </c>
      <c r="L376" s="237">
        <f t="shared" si="36"/>
        <v>5.5172413793103453E-3</v>
      </c>
      <c r="M376" s="237">
        <f t="shared" si="36"/>
        <v>5.5172413793103453E-3</v>
      </c>
      <c r="N376" s="128">
        <v>5.5172413793103453E-3</v>
      </c>
      <c r="O376" s="237">
        <f t="shared" si="36"/>
        <v>5.5172413793103453E-3</v>
      </c>
      <c r="P376" s="237">
        <f t="shared" si="36"/>
        <v>5.5172413793103453E-3</v>
      </c>
      <c r="Q376" s="237">
        <f t="shared" si="37"/>
        <v>5.5172413793103453E-3</v>
      </c>
      <c r="R376" s="237">
        <f t="shared" si="37"/>
        <v>5.5172413793103453E-3</v>
      </c>
      <c r="S376" s="237">
        <f t="shared" si="37"/>
        <v>5.5172413793103453E-3</v>
      </c>
      <c r="T376" s="86"/>
      <c r="U376" s="99" t="s">
        <v>114</v>
      </c>
      <c r="V376" s="5">
        <f t="shared" si="33"/>
        <v>3.9938159575183168E-3</v>
      </c>
      <c r="W376" s="5">
        <f t="shared" si="33"/>
        <v>4.9719701552732405E-3</v>
      </c>
      <c r="X376" s="5">
        <f t="shared" si="33"/>
        <v>5.6516770854338916E-3</v>
      </c>
      <c r="Y376" s="129">
        <v>5.5172413793103453E-3</v>
      </c>
      <c r="Z376" s="5">
        <f t="shared" si="38"/>
        <v>5.9313033541708686E-3</v>
      </c>
      <c r="AA376" s="5">
        <f t="shared" si="38"/>
        <v>5.4446460980036296E-3</v>
      </c>
      <c r="AB376" s="5">
        <f t="shared" si="38"/>
        <v>4.9171203871748344E-3</v>
      </c>
      <c r="AC376" s="5">
        <f t="shared" si="38"/>
        <v>3.0896551724137935E-3</v>
      </c>
      <c r="AD376" s="129">
        <v>0</v>
      </c>
      <c r="AE376" s="86"/>
      <c r="AF376" s="86"/>
      <c r="AG376" s="16"/>
      <c r="AH376" s="8"/>
      <c r="AI376"/>
      <c r="AJ376"/>
      <c r="AK376"/>
      <c r="AL376"/>
      <c r="AM376"/>
      <c r="AN376"/>
      <c r="AO376"/>
      <c r="AP376"/>
      <c r="AQ376"/>
      <c r="AR376"/>
      <c r="AS376"/>
      <c r="AT376"/>
      <c r="AU376"/>
      <c r="AV376"/>
      <c r="AW376"/>
      <c r="AX376"/>
      <c r="AY376"/>
      <c r="AZ376"/>
      <c r="BA376"/>
      <c r="BB376"/>
      <c r="BC376"/>
      <c r="BD376"/>
      <c r="BE376"/>
      <c r="BF376"/>
      <c r="BG376"/>
      <c r="BH376"/>
    </row>
    <row r="377" spans="1:60" s="104" customFormat="1" ht="13.4" customHeight="1" outlineLevel="2" x14ac:dyDescent="0.35">
      <c r="A377" s="102"/>
      <c r="B377" s="95"/>
      <c r="C377" s="17"/>
      <c r="D377" s="17"/>
      <c r="E377" s="17"/>
      <c r="F377" s="13"/>
      <c r="G377" s="86"/>
      <c r="H377" s="86"/>
      <c r="I377" s="99"/>
      <c r="J377" s="99" t="s">
        <v>115</v>
      </c>
      <c r="K377" s="237">
        <f t="shared" si="36"/>
        <v>5.5172413793103453E-3</v>
      </c>
      <c r="L377" s="237">
        <f t="shared" si="36"/>
        <v>5.5172413793103453E-3</v>
      </c>
      <c r="M377" s="237">
        <f t="shared" si="36"/>
        <v>5.5172413793103453E-3</v>
      </c>
      <c r="N377" s="128">
        <v>5.5172413793103453E-3</v>
      </c>
      <c r="O377" s="237">
        <f t="shared" si="36"/>
        <v>5.5172413793103453E-3</v>
      </c>
      <c r="P377" s="237">
        <f t="shared" si="36"/>
        <v>5.5172413793103453E-3</v>
      </c>
      <c r="Q377" s="237">
        <f t="shared" si="37"/>
        <v>5.5172413793103453E-3</v>
      </c>
      <c r="R377" s="237">
        <f t="shared" si="37"/>
        <v>5.5172413793103453E-3</v>
      </c>
      <c r="S377" s="237">
        <f t="shared" si="37"/>
        <v>5.5172413793103453E-3</v>
      </c>
      <c r="T377" s="86"/>
      <c r="U377" s="99" t="s">
        <v>115</v>
      </c>
      <c r="V377" s="5">
        <f t="shared" si="33"/>
        <v>3.9938159575183168E-3</v>
      </c>
      <c r="W377" s="5">
        <f t="shared" si="33"/>
        <v>4.9719701552732405E-3</v>
      </c>
      <c r="X377" s="5">
        <f t="shared" si="33"/>
        <v>5.6516770854338916E-3</v>
      </c>
      <c r="Y377" s="129">
        <v>5.5172413793103453E-3</v>
      </c>
      <c r="Z377" s="5">
        <f t="shared" si="38"/>
        <v>5.9313033541708686E-3</v>
      </c>
      <c r="AA377" s="5">
        <f t="shared" si="38"/>
        <v>5.4446460980036296E-3</v>
      </c>
      <c r="AB377" s="5">
        <f t="shared" si="38"/>
        <v>4.9171203871748344E-3</v>
      </c>
      <c r="AC377" s="5">
        <f t="shared" si="38"/>
        <v>3.0896551724137935E-3</v>
      </c>
      <c r="AD377" s="129">
        <v>0</v>
      </c>
      <c r="AE377" s="86"/>
      <c r="AF377" s="86"/>
      <c r="AG377" s="16"/>
      <c r="AH377" s="8"/>
      <c r="AI377"/>
      <c r="AJ377"/>
      <c r="AK377"/>
      <c r="AL377"/>
      <c r="AM377"/>
      <c r="AN377"/>
      <c r="AO377"/>
      <c r="AP377"/>
      <c r="AQ377"/>
      <c r="AR377"/>
      <c r="AS377"/>
      <c r="AT377"/>
      <c r="AU377"/>
      <c r="AV377"/>
      <c r="AW377"/>
      <c r="AX377"/>
      <c r="AY377"/>
      <c r="AZ377"/>
      <c r="BA377"/>
      <c r="BB377"/>
      <c r="BC377"/>
      <c r="BD377"/>
      <c r="BE377"/>
      <c r="BF377"/>
      <c r="BG377"/>
      <c r="BH377"/>
    </row>
    <row r="378" spans="1:60" s="104" customFormat="1" ht="13.4" customHeight="1" outlineLevel="2" x14ac:dyDescent="0.35">
      <c r="A378" s="102"/>
      <c r="B378" s="95"/>
      <c r="C378" s="17"/>
      <c r="D378" s="17"/>
      <c r="E378" s="17"/>
      <c r="F378" s="13"/>
      <c r="G378" s="86"/>
      <c r="H378" s="86"/>
      <c r="I378" s="99" t="s">
        <v>750</v>
      </c>
      <c r="J378" s="99" t="s">
        <v>342</v>
      </c>
      <c r="K378" s="237">
        <f t="shared" si="36"/>
        <v>0</v>
      </c>
      <c r="L378" s="237">
        <f t="shared" si="36"/>
        <v>0</v>
      </c>
      <c r="M378" s="237">
        <f t="shared" si="36"/>
        <v>0</v>
      </c>
      <c r="N378" s="128">
        <v>0</v>
      </c>
      <c r="O378" s="237">
        <f t="shared" si="36"/>
        <v>0</v>
      </c>
      <c r="P378" s="237">
        <f t="shared" si="36"/>
        <v>0</v>
      </c>
      <c r="Q378" s="237">
        <f t="shared" si="37"/>
        <v>0</v>
      </c>
      <c r="R378" s="237">
        <f t="shared" si="37"/>
        <v>0</v>
      </c>
      <c r="S378" s="237">
        <f t="shared" si="37"/>
        <v>0</v>
      </c>
      <c r="T378" s="86"/>
      <c r="U378" s="99" t="s">
        <v>342</v>
      </c>
      <c r="V378" s="5">
        <f t="shared" si="33"/>
        <v>0</v>
      </c>
      <c r="W378" s="5">
        <f t="shared" si="33"/>
        <v>0</v>
      </c>
      <c r="X378" s="5">
        <f t="shared" si="33"/>
        <v>0</v>
      </c>
      <c r="Y378" s="129">
        <v>0</v>
      </c>
      <c r="Z378" s="5">
        <f t="shared" si="38"/>
        <v>0</v>
      </c>
      <c r="AA378" s="5">
        <f t="shared" si="38"/>
        <v>0</v>
      </c>
      <c r="AB378" s="5">
        <f t="shared" si="38"/>
        <v>0</v>
      </c>
      <c r="AC378" s="5">
        <f t="shared" si="38"/>
        <v>0</v>
      </c>
      <c r="AD378" s="129">
        <v>0</v>
      </c>
      <c r="AE378" s="86"/>
      <c r="AF378" s="86"/>
      <c r="AG378" s="16"/>
      <c r="AH378" s="8"/>
      <c r="AI378"/>
      <c r="AJ378"/>
      <c r="AK378"/>
      <c r="AL378"/>
      <c r="AM378"/>
      <c r="AN378"/>
      <c r="AO378"/>
      <c r="AP378"/>
      <c r="AQ378"/>
      <c r="AR378"/>
      <c r="AS378"/>
      <c r="AT378"/>
      <c r="AU378"/>
      <c r="AV378"/>
      <c r="AW378"/>
      <c r="AX378"/>
      <c r="AY378"/>
      <c r="AZ378"/>
      <c r="BA378"/>
      <c r="BB378"/>
      <c r="BC378"/>
      <c r="BD378"/>
      <c r="BE378"/>
      <c r="BF378"/>
      <c r="BG378"/>
      <c r="BH378"/>
    </row>
    <row r="379" spans="1:60" s="104" customFormat="1" ht="13.4" customHeight="1" outlineLevel="2" x14ac:dyDescent="0.35">
      <c r="A379" s="102"/>
      <c r="B379" s="95"/>
      <c r="C379" s="17"/>
      <c r="D379" s="17"/>
      <c r="E379" s="17"/>
      <c r="F379" s="13"/>
      <c r="G379" s="86"/>
      <c r="H379" s="86"/>
      <c r="I379" s="99"/>
      <c r="J379" s="99" t="s">
        <v>107</v>
      </c>
      <c r="K379" s="237">
        <f t="shared" si="36"/>
        <v>195.92819264069266</v>
      </c>
      <c r="L379" s="237">
        <f t="shared" si="36"/>
        <v>195.92819264069266</v>
      </c>
      <c r="M379" s="237">
        <f t="shared" si="36"/>
        <v>195.92819264069266</v>
      </c>
      <c r="N379" s="128">
        <v>195.92819264069266</v>
      </c>
      <c r="O379" s="237">
        <f t="shared" si="36"/>
        <v>195.92819264069266</v>
      </c>
      <c r="P379" s="237">
        <f t="shared" si="36"/>
        <v>195.92819264069266</v>
      </c>
      <c r="Q379" s="237">
        <f t="shared" si="37"/>
        <v>195.92819264069266</v>
      </c>
      <c r="R379" s="237">
        <f t="shared" si="37"/>
        <v>195.92819264069266</v>
      </c>
      <c r="S379" s="237">
        <f t="shared" si="37"/>
        <v>195.92819264069266</v>
      </c>
      <c r="T379" s="86"/>
      <c r="U379" s="99" t="s">
        <v>107</v>
      </c>
      <c r="V379" s="5">
        <f t="shared" si="33"/>
        <v>5.6268997857280061</v>
      </c>
      <c r="W379" s="5">
        <f t="shared" si="33"/>
        <v>7.0050242922904449</v>
      </c>
      <c r="X379" s="5">
        <f t="shared" si="33"/>
        <v>7.9626655107043689</v>
      </c>
      <c r="Y379" s="129">
        <v>7.7732586241509818</v>
      </c>
      <c r="Z379" s="5">
        <f t="shared" si="38"/>
        <v>8.3566318347354134</v>
      </c>
      <c r="AA379" s="5">
        <f t="shared" si="38"/>
        <v>7.6709789054121531</v>
      </c>
      <c r="AB379" s="5">
        <f t="shared" si="38"/>
        <v>6.9277462825766642</v>
      </c>
      <c r="AC379" s="5">
        <f t="shared" si="38"/>
        <v>4.3530248295245499</v>
      </c>
      <c r="AD379" s="129">
        <v>0</v>
      </c>
      <c r="AE379" s="86"/>
      <c r="AF379" s="86"/>
      <c r="AG379" s="16"/>
      <c r="AH379" s="8"/>
      <c r="AI379"/>
      <c r="AJ379"/>
      <c r="AK379"/>
      <c r="AL379"/>
      <c r="AM379"/>
      <c r="AN379"/>
      <c r="AO379"/>
      <c r="AP379"/>
      <c r="AQ379"/>
      <c r="AR379"/>
      <c r="AS379"/>
      <c r="AT379"/>
      <c r="AU379"/>
      <c r="AV379"/>
      <c r="AW379"/>
      <c r="AX379"/>
      <c r="AY379"/>
      <c r="AZ379"/>
      <c r="BA379"/>
      <c r="BB379"/>
      <c r="BC379"/>
      <c r="BD379"/>
      <c r="BE379"/>
      <c r="BF379"/>
      <c r="BG379"/>
      <c r="BH379"/>
    </row>
    <row r="380" spans="1:60" s="104" customFormat="1" ht="13.4" customHeight="1" outlineLevel="2" x14ac:dyDescent="0.35">
      <c r="A380" s="102"/>
      <c r="B380" s="95"/>
      <c r="C380" s="17"/>
      <c r="D380" s="17"/>
      <c r="E380" s="17"/>
      <c r="F380" s="13"/>
      <c r="G380" s="86"/>
      <c r="H380" s="86"/>
      <c r="I380" s="99"/>
      <c r="J380" s="99" t="s">
        <v>108</v>
      </c>
      <c r="K380" s="237">
        <f t="shared" si="36"/>
        <v>563.19755411255414</v>
      </c>
      <c r="L380" s="237">
        <f t="shared" si="36"/>
        <v>563.19755411255414</v>
      </c>
      <c r="M380" s="237">
        <f t="shared" si="36"/>
        <v>563.19755411255414</v>
      </c>
      <c r="N380" s="128">
        <v>563.19755411255414</v>
      </c>
      <c r="O380" s="237">
        <f t="shared" si="36"/>
        <v>563.19755411255414</v>
      </c>
      <c r="P380" s="237">
        <f t="shared" si="36"/>
        <v>563.19755411255414</v>
      </c>
      <c r="Q380" s="237">
        <f t="shared" si="37"/>
        <v>563.19755411255414</v>
      </c>
      <c r="R380" s="237">
        <f t="shared" si="37"/>
        <v>563.19755411255414</v>
      </c>
      <c r="S380" s="237">
        <f t="shared" si="37"/>
        <v>563.19755411255414</v>
      </c>
      <c r="T380" s="86"/>
      <c r="U380" s="99" t="s">
        <v>108</v>
      </c>
      <c r="V380" s="5">
        <f t="shared" si="33"/>
        <v>6.8941162706418497</v>
      </c>
      <c r="W380" s="5">
        <f t="shared" si="33"/>
        <v>8.5826038829075717</v>
      </c>
      <c r="X380" s="5">
        <f t="shared" si="33"/>
        <v>9.7559124820850744</v>
      </c>
      <c r="Y380" s="129">
        <v>9.5238498635768654</v>
      </c>
      <c r="Z380" s="5">
        <f t="shared" si="38"/>
        <v>10.238602728582148</v>
      </c>
      <c r="AA380" s="5">
        <f t="shared" si="38"/>
        <v>9.3985360495824324</v>
      </c>
      <c r="AB380" s="5">
        <f t="shared" si="38"/>
        <v>8.4879223345562238</v>
      </c>
      <c r="AC380" s="5">
        <f t="shared" si="38"/>
        <v>5.3333559236030448</v>
      </c>
      <c r="AD380" s="129">
        <v>0</v>
      </c>
      <c r="AE380" s="86"/>
      <c r="AF380" s="86"/>
      <c r="AG380" s="16"/>
      <c r="AH380" s="8"/>
      <c r="AI380"/>
      <c r="AJ380"/>
      <c r="AK380"/>
      <c r="AL380"/>
      <c r="AM380"/>
      <c r="AN380"/>
      <c r="AO380"/>
      <c r="AP380"/>
      <c r="AQ380"/>
      <c r="AR380"/>
      <c r="AS380"/>
      <c r="AT380"/>
      <c r="AU380"/>
      <c r="AV380"/>
      <c r="AW380"/>
      <c r="AX380"/>
      <c r="AY380"/>
      <c r="AZ380"/>
      <c r="BA380"/>
      <c r="BB380"/>
      <c r="BC380"/>
      <c r="BD380"/>
      <c r="BE380"/>
      <c r="BF380"/>
      <c r="BG380"/>
      <c r="BH380"/>
    </row>
    <row r="381" spans="1:60" s="104" customFormat="1" ht="13.4" customHeight="1" outlineLevel="2" x14ac:dyDescent="0.35">
      <c r="A381" s="102"/>
      <c r="B381" s="95"/>
      <c r="C381" s="17"/>
      <c r="D381" s="17"/>
      <c r="E381" s="17"/>
      <c r="F381" s="13"/>
      <c r="G381" s="86"/>
      <c r="H381" s="86"/>
      <c r="I381" s="99"/>
      <c r="J381" s="99" t="s">
        <v>109</v>
      </c>
      <c r="K381" s="237">
        <f t="shared" si="36"/>
        <v>1364.4635389610389</v>
      </c>
      <c r="L381" s="237">
        <f t="shared" si="36"/>
        <v>1364.4635389610389</v>
      </c>
      <c r="M381" s="237">
        <f t="shared" si="36"/>
        <v>1364.4635389610389</v>
      </c>
      <c r="N381" s="128">
        <v>1364.4635389610389</v>
      </c>
      <c r="O381" s="237">
        <f t="shared" si="36"/>
        <v>1364.4635389610389</v>
      </c>
      <c r="P381" s="237">
        <f t="shared" si="36"/>
        <v>1364.4635389610389</v>
      </c>
      <c r="Q381" s="237">
        <f t="shared" si="37"/>
        <v>1364.4635389610389</v>
      </c>
      <c r="R381" s="237">
        <f t="shared" si="37"/>
        <v>1364.4635389610389</v>
      </c>
      <c r="S381" s="237">
        <f t="shared" si="37"/>
        <v>1364.4635389610389</v>
      </c>
      <c r="T381" s="86"/>
      <c r="U381" s="99" t="s">
        <v>109</v>
      </c>
      <c r="V381" s="5">
        <f t="shared" ref="V381:X412" si="39">V$229*$Y381</f>
        <v>27.308688732604413</v>
      </c>
      <c r="W381" s="5">
        <f t="shared" si="39"/>
        <v>33.997056149408962</v>
      </c>
      <c r="X381" s="5">
        <f t="shared" si="39"/>
        <v>38.64471772986029</v>
      </c>
      <c r="Y381" s="129">
        <v>37.725480866638115</v>
      </c>
      <c r="Z381" s="5">
        <f t="shared" si="38"/>
        <v>40.556730405362423</v>
      </c>
      <c r="AA381" s="5">
        <f t="shared" si="38"/>
        <v>37.229092960498136</v>
      </c>
      <c r="AB381" s="5">
        <f t="shared" si="38"/>
        <v>33.62200750921432</v>
      </c>
      <c r="AC381" s="5">
        <f t="shared" si="38"/>
        <v>21.126269285317345</v>
      </c>
      <c r="AD381" s="129">
        <v>0</v>
      </c>
      <c r="AE381" s="86"/>
      <c r="AF381" s="86"/>
      <c r="AG381" s="16"/>
      <c r="AH381" s="8"/>
      <c r="AI381"/>
      <c r="AJ381"/>
      <c r="AK381"/>
      <c r="AL381"/>
      <c r="AM381"/>
      <c r="AN381"/>
      <c r="AO381"/>
      <c r="AP381"/>
      <c r="AQ381"/>
      <c r="AR381"/>
      <c r="AS381"/>
      <c r="AT381"/>
      <c r="AU381"/>
      <c r="AV381"/>
      <c r="AW381"/>
      <c r="AX381"/>
      <c r="AY381"/>
      <c r="AZ381"/>
      <c r="BA381"/>
      <c r="BB381"/>
      <c r="BC381"/>
      <c r="BD381"/>
      <c r="BE381"/>
      <c r="BF381"/>
      <c r="BG381"/>
      <c r="BH381"/>
    </row>
    <row r="382" spans="1:60" s="104" customFormat="1" ht="13.4" customHeight="1" outlineLevel="2" x14ac:dyDescent="0.35">
      <c r="A382" s="102"/>
      <c r="B382" s="95"/>
      <c r="C382" s="17"/>
      <c r="D382" s="17"/>
      <c r="E382" s="17"/>
      <c r="F382" s="13"/>
      <c r="G382" s="86"/>
      <c r="H382" s="86"/>
      <c r="I382" s="99"/>
      <c r="J382" s="99" t="s">
        <v>110</v>
      </c>
      <c r="K382" s="237">
        <f t="shared" si="36"/>
        <v>1632.4244047619047</v>
      </c>
      <c r="L382" s="237">
        <f t="shared" si="36"/>
        <v>1632.4244047619047</v>
      </c>
      <c r="M382" s="237">
        <f t="shared" si="36"/>
        <v>1632.4244047619047</v>
      </c>
      <c r="N382" s="128">
        <v>1632.4244047619047</v>
      </c>
      <c r="O382" s="237">
        <f t="shared" si="36"/>
        <v>1632.4244047619047</v>
      </c>
      <c r="P382" s="237">
        <f t="shared" si="36"/>
        <v>1632.4244047619047</v>
      </c>
      <c r="Q382" s="237">
        <f t="shared" si="37"/>
        <v>1632.4244047619047</v>
      </c>
      <c r="R382" s="237">
        <f t="shared" si="37"/>
        <v>1632.4244047619047</v>
      </c>
      <c r="S382" s="237">
        <f t="shared" si="37"/>
        <v>1632.4244047619047</v>
      </c>
      <c r="T382" s="86"/>
      <c r="U382" s="99" t="s">
        <v>110</v>
      </c>
      <c r="V382" s="5">
        <f t="shared" si="39"/>
        <v>52.798758999858194</v>
      </c>
      <c r="W382" s="5">
        <f t="shared" si="39"/>
        <v>65.730082901937365</v>
      </c>
      <c r="X382" s="5">
        <f t="shared" si="39"/>
        <v>74.715895662920374</v>
      </c>
      <c r="Y382" s="129">
        <v>72.938638392156335</v>
      </c>
      <c r="Z382" s="5">
        <f t="shared" si="38"/>
        <v>78.412590786109604</v>
      </c>
      <c r="AA382" s="5">
        <f t="shared" si="38"/>
        <v>71.978919465943747</v>
      </c>
      <c r="AB382" s="5">
        <f t="shared" si="38"/>
        <v>65.004961935465644</v>
      </c>
      <c r="AC382" s="5">
        <f t="shared" si="38"/>
        <v>40.845637499607548</v>
      </c>
      <c r="AD382" s="129">
        <v>0</v>
      </c>
      <c r="AE382" s="86"/>
      <c r="AF382" s="86"/>
      <c r="AG382" s="16"/>
      <c r="AH382" s="8"/>
      <c r="AI382"/>
      <c r="AJ382"/>
      <c r="AK382"/>
      <c r="AL382"/>
      <c r="AM382"/>
      <c r="AN382"/>
      <c r="AO382"/>
      <c r="AP382"/>
      <c r="AQ382"/>
      <c r="AR382"/>
      <c r="AS382"/>
      <c r="AT382"/>
      <c r="AU382"/>
      <c r="AV382"/>
      <c r="AW382"/>
      <c r="AX382"/>
      <c r="AY382"/>
      <c r="AZ382"/>
      <c r="BA382"/>
      <c r="BB382"/>
      <c r="BC382"/>
      <c r="BD382"/>
      <c r="BE382"/>
      <c r="BF382"/>
      <c r="BG382"/>
      <c r="BH382"/>
    </row>
    <row r="383" spans="1:60" s="104" customFormat="1" ht="13.4" customHeight="1" outlineLevel="2" x14ac:dyDescent="0.35">
      <c r="A383" s="102"/>
      <c r="B383" s="95"/>
      <c r="C383" s="17"/>
      <c r="D383" s="17"/>
      <c r="E383" s="17"/>
      <c r="F383" s="13"/>
      <c r="G383" s="86"/>
      <c r="H383" s="86"/>
      <c r="I383" s="99"/>
      <c r="J383" s="99" t="s">
        <v>111</v>
      </c>
      <c r="K383" s="237">
        <f t="shared" si="36"/>
        <v>769.78214285714284</v>
      </c>
      <c r="L383" s="237">
        <f t="shared" si="36"/>
        <v>769.78214285714284</v>
      </c>
      <c r="M383" s="237">
        <f t="shared" si="36"/>
        <v>769.78214285714284</v>
      </c>
      <c r="N383" s="128">
        <v>769.78214285714284</v>
      </c>
      <c r="O383" s="237">
        <f t="shared" si="36"/>
        <v>769.78214285714284</v>
      </c>
      <c r="P383" s="237">
        <f t="shared" si="36"/>
        <v>769.78214285714284</v>
      </c>
      <c r="Q383" s="237">
        <f t="shared" si="37"/>
        <v>769.78214285714284</v>
      </c>
      <c r="R383" s="237">
        <f t="shared" si="37"/>
        <v>769.78214285714284</v>
      </c>
      <c r="S383" s="237">
        <f t="shared" si="37"/>
        <v>769.78214285714284</v>
      </c>
      <c r="T383" s="86"/>
      <c r="U383" s="99" t="s">
        <v>111</v>
      </c>
      <c r="V383" s="5">
        <f t="shared" si="39"/>
        <v>15.531639515455307</v>
      </c>
      <c r="W383" s="5">
        <f t="shared" si="39"/>
        <v>19.335605084138919</v>
      </c>
      <c r="X383" s="5">
        <f t="shared" si="39"/>
        <v>21.978932450173055</v>
      </c>
      <c r="Y383" s="129">
        <v>21.456122448979595</v>
      </c>
      <c r="Z383" s="5">
        <f t="shared" si="38"/>
        <v>23.066377252655453</v>
      </c>
      <c r="AA383" s="5">
        <f t="shared" si="38"/>
        <v>21.173805048335126</v>
      </c>
      <c r="AB383" s="5">
        <f t="shared" si="38"/>
        <v>19.122298603651991</v>
      </c>
      <c r="AC383" s="5">
        <f t="shared" si="38"/>
        <v>12.015428571428574</v>
      </c>
      <c r="AD383" s="129">
        <v>0</v>
      </c>
      <c r="AE383" s="86"/>
      <c r="AF383" s="86"/>
      <c r="AG383" s="16"/>
      <c r="AH383" s="8"/>
      <c r="AI383"/>
      <c r="AJ383"/>
      <c r="AK383"/>
      <c r="AL383"/>
      <c r="AM383"/>
      <c r="AN383"/>
      <c r="AO383"/>
      <c r="AP383"/>
      <c r="AQ383"/>
      <c r="AR383"/>
      <c r="AS383"/>
      <c r="AT383"/>
      <c r="AU383"/>
      <c r="AV383"/>
      <c r="AW383"/>
      <c r="AX383"/>
      <c r="AY383"/>
      <c r="AZ383"/>
      <c r="BA383"/>
      <c r="BB383"/>
      <c r="BC383"/>
      <c r="BD383"/>
      <c r="BE383"/>
      <c r="BF383"/>
      <c r="BG383"/>
      <c r="BH383"/>
    </row>
    <row r="384" spans="1:60" s="104" customFormat="1" ht="13.4" customHeight="1" outlineLevel="2" x14ac:dyDescent="0.35">
      <c r="A384" s="102"/>
      <c r="B384" s="95"/>
      <c r="C384" s="17"/>
      <c r="D384" s="17"/>
      <c r="E384" s="17"/>
      <c r="F384" s="13"/>
      <c r="G384" s="86"/>
      <c r="H384" s="86"/>
      <c r="I384" s="99"/>
      <c r="J384" s="99" t="s">
        <v>112</v>
      </c>
      <c r="K384" s="237">
        <f t="shared" si="36"/>
        <v>1.724137931034483E-3</v>
      </c>
      <c r="L384" s="237">
        <f t="shared" si="36"/>
        <v>1.724137931034483E-3</v>
      </c>
      <c r="M384" s="237">
        <f t="shared" si="36"/>
        <v>1.724137931034483E-3</v>
      </c>
      <c r="N384" s="128">
        <v>1.724137931034483E-3</v>
      </c>
      <c r="O384" s="237">
        <f t="shared" si="36"/>
        <v>1.724137931034483E-3</v>
      </c>
      <c r="P384" s="237">
        <f t="shared" si="36"/>
        <v>1.724137931034483E-3</v>
      </c>
      <c r="Q384" s="237">
        <f t="shared" si="37"/>
        <v>1.724137931034483E-3</v>
      </c>
      <c r="R384" s="237">
        <f t="shared" si="37"/>
        <v>1.724137931034483E-3</v>
      </c>
      <c r="S384" s="237">
        <f t="shared" si="37"/>
        <v>1.724137931034483E-3</v>
      </c>
      <c r="T384" s="86"/>
      <c r="U384" s="99" t="s">
        <v>112</v>
      </c>
      <c r="V384" s="5">
        <f t="shared" si="39"/>
        <v>1.2480674867244741E-3</v>
      </c>
      <c r="W384" s="5">
        <f t="shared" si="39"/>
        <v>1.5537406735228877E-3</v>
      </c>
      <c r="X384" s="5">
        <f t="shared" si="39"/>
        <v>1.7661490891980912E-3</v>
      </c>
      <c r="Y384" s="129">
        <v>1.724137931034483E-3</v>
      </c>
      <c r="Z384" s="5">
        <f t="shared" si="38"/>
        <v>1.8535322981783967E-3</v>
      </c>
      <c r="AA384" s="5">
        <f t="shared" si="38"/>
        <v>1.7014519056261345E-3</v>
      </c>
      <c r="AB384" s="5">
        <f t="shared" si="38"/>
        <v>1.5366001209921357E-3</v>
      </c>
      <c r="AC384" s="5">
        <f t="shared" si="38"/>
        <v>9.6551724137931057E-4</v>
      </c>
      <c r="AD384" s="129">
        <v>0</v>
      </c>
      <c r="AE384" s="86"/>
      <c r="AF384" s="86"/>
      <c r="AG384" s="16"/>
      <c r="AH384" s="8"/>
      <c r="AI384"/>
      <c r="AJ384"/>
      <c r="AK384"/>
      <c r="AL384"/>
      <c r="AM384"/>
      <c r="AN384"/>
      <c r="AO384"/>
      <c r="AP384"/>
      <c r="AQ384"/>
      <c r="AR384"/>
      <c r="AS384"/>
      <c r="AT384"/>
      <c r="AU384"/>
      <c r="AV384"/>
      <c r="AW384"/>
      <c r="AX384"/>
      <c r="AY384"/>
      <c r="AZ384"/>
      <c r="BA384"/>
      <c r="BB384"/>
      <c r="BC384"/>
      <c r="BD384"/>
      <c r="BE384"/>
      <c r="BF384"/>
      <c r="BG384"/>
      <c r="BH384"/>
    </row>
    <row r="385" spans="1:60" s="104" customFormat="1" ht="13.4" customHeight="1" outlineLevel="2" x14ac:dyDescent="0.35">
      <c r="A385" s="102"/>
      <c r="B385" s="95"/>
      <c r="C385" s="17"/>
      <c r="D385" s="17"/>
      <c r="E385" s="17"/>
      <c r="F385" s="13"/>
      <c r="G385" s="86"/>
      <c r="H385" s="86"/>
      <c r="I385" s="99"/>
      <c r="J385" s="99" t="s">
        <v>113</v>
      </c>
      <c r="K385" s="237">
        <f t="shared" si="36"/>
        <v>1.724137931034483E-3</v>
      </c>
      <c r="L385" s="237">
        <f t="shared" si="36"/>
        <v>1.724137931034483E-3</v>
      </c>
      <c r="M385" s="237">
        <f t="shared" si="36"/>
        <v>1.724137931034483E-3</v>
      </c>
      <c r="N385" s="128">
        <v>1.724137931034483E-3</v>
      </c>
      <c r="O385" s="237">
        <f t="shared" ref="O385:S437" si="40">$N385</f>
        <v>1.724137931034483E-3</v>
      </c>
      <c r="P385" s="237">
        <f t="shared" si="40"/>
        <v>1.724137931034483E-3</v>
      </c>
      <c r="Q385" s="237">
        <f t="shared" si="37"/>
        <v>1.724137931034483E-3</v>
      </c>
      <c r="R385" s="237">
        <f t="shared" si="37"/>
        <v>1.724137931034483E-3</v>
      </c>
      <c r="S385" s="237">
        <f t="shared" si="37"/>
        <v>1.724137931034483E-3</v>
      </c>
      <c r="T385" s="86"/>
      <c r="U385" s="99" t="s">
        <v>113</v>
      </c>
      <c r="V385" s="5">
        <f t="shared" si="39"/>
        <v>1.2480674867244741E-3</v>
      </c>
      <c r="W385" s="5">
        <f t="shared" si="39"/>
        <v>1.5537406735228877E-3</v>
      </c>
      <c r="X385" s="5">
        <f t="shared" si="39"/>
        <v>1.7661490891980912E-3</v>
      </c>
      <c r="Y385" s="129">
        <v>1.724137931034483E-3</v>
      </c>
      <c r="Z385" s="5">
        <f t="shared" si="38"/>
        <v>1.8535322981783967E-3</v>
      </c>
      <c r="AA385" s="5">
        <f t="shared" si="38"/>
        <v>1.7014519056261345E-3</v>
      </c>
      <c r="AB385" s="5">
        <f t="shared" si="38"/>
        <v>1.5366001209921357E-3</v>
      </c>
      <c r="AC385" s="5">
        <f t="shared" si="38"/>
        <v>9.6551724137931057E-4</v>
      </c>
      <c r="AD385" s="129">
        <v>0</v>
      </c>
      <c r="AE385" s="86"/>
      <c r="AF385" s="86"/>
      <c r="AG385" s="16"/>
      <c r="AH385" s="8"/>
      <c r="AI385"/>
      <c r="AJ385"/>
      <c r="AK385"/>
      <c r="AL385"/>
      <c r="AM385"/>
      <c r="AN385"/>
      <c r="AO385"/>
      <c r="AP385"/>
      <c r="AQ385"/>
      <c r="AR385"/>
      <c r="AS385"/>
      <c r="AT385"/>
      <c r="AU385"/>
      <c r="AV385"/>
      <c r="AW385"/>
      <c r="AX385"/>
      <c r="AY385"/>
      <c r="AZ385"/>
      <c r="BA385"/>
      <c r="BB385"/>
      <c r="BC385"/>
      <c r="BD385"/>
      <c r="BE385"/>
      <c r="BF385"/>
      <c r="BG385"/>
      <c r="BH385"/>
    </row>
    <row r="386" spans="1:60" s="104" customFormat="1" ht="13.4" customHeight="1" outlineLevel="2" x14ac:dyDescent="0.35">
      <c r="A386" s="102"/>
      <c r="B386" s="95"/>
      <c r="C386" s="17"/>
      <c r="D386" s="17"/>
      <c r="E386" s="17"/>
      <c r="F386" s="13"/>
      <c r="G386" s="86"/>
      <c r="H386" s="86"/>
      <c r="I386" s="99"/>
      <c r="J386" s="99" t="s">
        <v>114</v>
      </c>
      <c r="K386" s="237">
        <f t="shared" si="36"/>
        <v>1.724137931034483E-3</v>
      </c>
      <c r="L386" s="237">
        <f t="shared" si="36"/>
        <v>1.724137931034483E-3</v>
      </c>
      <c r="M386" s="237">
        <f t="shared" si="36"/>
        <v>1.724137931034483E-3</v>
      </c>
      <c r="N386" s="128">
        <v>1.724137931034483E-3</v>
      </c>
      <c r="O386" s="237">
        <f t="shared" si="40"/>
        <v>1.724137931034483E-3</v>
      </c>
      <c r="P386" s="237">
        <f t="shared" si="40"/>
        <v>1.724137931034483E-3</v>
      </c>
      <c r="Q386" s="237">
        <f t="shared" si="37"/>
        <v>1.724137931034483E-3</v>
      </c>
      <c r="R386" s="237">
        <f t="shared" si="37"/>
        <v>1.724137931034483E-3</v>
      </c>
      <c r="S386" s="237">
        <f t="shared" si="37"/>
        <v>1.724137931034483E-3</v>
      </c>
      <c r="T386" s="86"/>
      <c r="U386" s="99" t="s">
        <v>114</v>
      </c>
      <c r="V386" s="5">
        <f t="shared" si="39"/>
        <v>1.2480674867244741E-3</v>
      </c>
      <c r="W386" s="5">
        <f t="shared" si="39"/>
        <v>1.5537406735228877E-3</v>
      </c>
      <c r="X386" s="5">
        <f t="shared" si="39"/>
        <v>1.7661490891980912E-3</v>
      </c>
      <c r="Y386" s="129">
        <v>1.724137931034483E-3</v>
      </c>
      <c r="Z386" s="5">
        <f t="shared" si="38"/>
        <v>1.8535322981783967E-3</v>
      </c>
      <c r="AA386" s="5">
        <f t="shared" si="38"/>
        <v>1.7014519056261345E-3</v>
      </c>
      <c r="AB386" s="5">
        <f t="shared" si="38"/>
        <v>1.5366001209921357E-3</v>
      </c>
      <c r="AC386" s="5">
        <f t="shared" si="38"/>
        <v>9.6551724137931057E-4</v>
      </c>
      <c r="AD386" s="129">
        <v>0</v>
      </c>
      <c r="AE386" s="86"/>
      <c r="AF386" s="86"/>
      <c r="AG386" s="16"/>
      <c r="AH386" s="8"/>
      <c r="AI386"/>
      <c r="AJ386"/>
      <c r="AK386"/>
      <c r="AL386"/>
      <c r="AM386"/>
      <c r="AN386"/>
      <c r="AO386"/>
      <c r="AP386"/>
      <c r="AQ386"/>
      <c r="AR386"/>
      <c r="AS386"/>
      <c r="AT386"/>
      <c r="AU386"/>
      <c r="AV386"/>
      <c r="AW386"/>
      <c r="AX386"/>
      <c r="AY386"/>
      <c r="AZ386"/>
      <c r="BA386"/>
      <c r="BB386"/>
      <c r="BC386"/>
      <c r="BD386"/>
      <c r="BE386"/>
      <c r="BF386"/>
      <c r="BG386"/>
      <c r="BH386"/>
    </row>
    <row r="387" spans="1:60" s="104" customFormat="1" ht="13.4" customHeight="1" outlineLevel="2" x14ac:dyDescent="0.35">
      <c r="A387" s="102"/>
      <c r="B387" s="95"/>
      <c r="C387" s="17"/>
      <c r="D387" s="17"/>
      <c r="E387" s="17"/>
      <c r="F387" s="13"/>
      <c r="G387" s="86"/>
      <c r="H387" s="86"/>
      <c r="I387" s="99"/>
      <c r="J387" s="99" t="s">
        <v>115</v>
      </c>
      <c r="K387" s="237">
        <f t="shared" si="36"/>
        <v>1.724137931034483E-3</v>
      </c>
      <c r="L387" s="237">
        <f t="shared" si="36"/>
        <v>1.724137931034483E-3</v>
      </c>
      <c r="M387" s="237">
        <f t="shared" si="36"/>
        <v>1.724137931034483E-3</v>
      </c>
      <c r="N387" s="128">
        <v>1.724137931034483E-3</v>
      </c>
      <c r="O387" s="237">
        <f t="shared" si="40"/>
        <v>1.724137931034483E-3</v>
      </c>
      <c r="P387" s="237">
        <f t="shared" si="40"/>
        <v>1.724137931034483E-3</v>
      </c>
      <c r="Q387" s="237">
        <f t="shared" si="37"/>
        <v>1.724137931034483E-3</v>
      </c>
      <c r="R387" s="237">
        <f t="shared" si="37"/>
        <v>1.724137931034483E-3</v>
      </c>
      <c r="S387" s="237">
        <f t="shared" si="37"/>
        <v>1.724137931034483E-3</v>
      </c>
      <c r="T387" s="86"/>
      <c r="U387" s="99" t="s">
        <v>115</v>
      </c>
      <c r="V387" s="5">
        <f t="shared" si="39"/>
        <v>1.2480674867244741E-3</v>
      </c>
      <c r="W387" s="5">
        <f t="shared" si="39"/>
        <v>1.5537406735228877E-3</v>
      </c>
      <c r="X387" s="5">
        <f t="shared" si="39"/>
        <v>1.7661490891980912E-3</v>
      </c>
      <c r="Y387" s="129">
        <v>1.724137931034483E-3</v>
      </c>
      <c r="Z387" s="5">
        <f t="shared" si="38"/>
        <v>1.8535322981783967E-3</v>
      </c>
      <c r="AA387" s="5">
        <f t="shared" si="38"/>
        <v>1.7014519056261345E-3</v>
      </c>
      <c r="AB387" s="5">
        <f t="shared" si="38"/>
        <v>1.5366001209921357E-3</v>
      </c>
      <c r="AC387" s="5">
        <f t="shared" si="38"/>
        <v>9.6551724137931057E-4</v>
      </c>
      <c r="AD387" s="129">
        <v>0</v>
      </c>
      <c r="AE387" s="86"/>
      <c r="AF387" s="86"/>
      <c r="AG387" s="16"/>
      <c r="AH387" s="8"/>
      <c r="AI387"/>
      <c r="AJ387"/>
      <c r="AK387"/>
      <c r="AL387"/>
      <c r="AM387"/>
      <c r="AN387"/>
      <c r="AO387"/>
      <c r="AP387"/>
      <c r="AQ387"/>
      <c r="AR387"/>
      <c r="AS387"/>
      <c r="AT387"/>
      <c r="AU387"/>
      <c r="AV387"/>
      <c r="AW387"/>
      <c r="AX387"/>
      <c r="AY387"/>
      <c r="AZ387"/>
      <c r="BA387"/>
      <c r="BB387"/>
      <c r="BC387"/>
      <c r="BD387"/>
      <c r="BE387"/>
      <c r="BF387"/>
      <c r="BG387"/>
      <c r="BH387"/>
    </row>
    <row r="388" spans="1:60" s="104" customFormat="1" ht="13.4" customHeight="1" outlineLevel="2" x14ac:dyDescent="0.35">
      <c r="A388" s="102"/>
      <c r="B388" s="95"/>
      <c r="C388" s="17"/>
      <c r="D388" s="17"/>
      <c r="E388" s="17"/>
      <c r="F388" s="13"/>
      <c r="G388" s="86"/>
      <c r="H388" s="86"/>
      <c r="I388" s="99" t="s">
        <v>751</v>
      </c>
      <c r="J388" s="99" t="s">
        <v>342</v>
      </c>
      <c r="K388" s="237">
        <f t="shared" si="36"/>
        <v>0</v>
      </c>
      <c r="L388" s="237">
        <f t="shared" si="36"/>
        <v>0</v>
      </c>
      <c r="M388" s="237">
        <f t="shared" si="36"/>
        <v>0</v>
      </c>
      <c r="N388" s="128">
        <v>0</v>
      </c>
      <c r="O388" s="237">
        <f t="shared" si="40"/>
        <v>0</v>
      </c>
      <c r="P388" s="237">
        <f t="shared" si="40"/>
        <v>0</v>
      </c>
      <c r="Q388" s="237">
        <f t="shared" si="37"/>
        <v>0</v>
      </c>
      <c r="R388" s="237">
        <f t="shared" si="37"/>
        <v>0</v>
      </c>
      <c r="S388" s="237">
        <f t="shared" si="37"/>
        <v>0</v>
      </c>
      <c r="T388" s="86"/>
      <c r="U388" s="99" t="s">
        <v>342</v>
      </c>
      <c r="V388" s="5">
        <f t="shared" si="39"/>
        <v>0</v>
      </c>
      <c r="W388" s="5">
        <f t="shared" si="39"/>
        <v>0</v>
      </c>
      <c r="X388" s="5">
        <f t="shared" si="39"/>
        <v>0</v>
      </c>
      <c r="Y388" s="129">
        <v>0</v>
      </c>
      <c r="Z388" s="5">
        <f t="shared" si="38"/>
        <v>0</v>
      </c>
      <c r="AA388" s="5">
        <f t="shared" si="38"/>
        <v>0</v>
      </c>
      <c r="AB388" s="5">
        <f t="shared" si="38"/>
        <v>0</v>
      </c>
      <c r="AC388" s="5">
        <f t="shared" si="38"/>
        <v>0</v>
      </c>
      <c r="AD388" s="129">
        <v>0</v>
      </c>
      <c r="AE388" s="86"/>
      <c r="AF388" s="86"/>
      <c r="AG388" s="16"/>
      <c r="AH388" s="8"/>
      <c r="AI388"/>
      <c r="AJ388"/>
      <c r="AK388"/>
      <c r="AL388"/>
      <c r="AM388"/>
      <c r="AN388"/>
      <c r="AO388"/>
      <c r="AP388"/>
      <c r="AQ388"/>
      <c r="AR388"/>
      <c r="AS388"/>
      <c r="AT388"/>
      <c r="AU388"/>
      <c r="AV388"/>
      <c r="AW388"/>
      <c r="AX388"/>
      <c r="AY388"/>
      <c r="AZ388"/>
      <c r="BA388"/>
      <c r="BB388"/>
      <c r="BC388"/>
      <c r="BD388"/>
      <c r="BE388"/>
      <c r="BF388"/>
      <c r="BG388"/>
      <c r="BH388"/>
    </row>
    <row r="389" spans="1:60" s="104" customFormat="1" ht="13.4" customHeight="1" outlineLevel="2" x14ac:dyDescent="0.35">
      <c r="A389" s="102"/>
      <c r="B389" s="95"/>
      <c r="C389" s="17"/>
      <c r="D389" s="17"/>
      <c r="E389" s="17"/>
      <c r="F389" s="13"/>
      <c r="G389" s="86"/>
      <c r="H389" s="86"/>
      <c r="I389" s="99"/>
      <c r="J389" s="99" t="s">
        <v>107</v>
      </c>
      <c r="K389" s="237">
        <f t="shared" si="36"/>
        <v>195.92819264069266</v>
      </c>
      <c r="L389" s="237">
        <f t="shared" si="36"/>
        <v>195.92819264069266</v>
      </c>
      <c r="M389" s="237">
        <f t="shared" si="36"/>
        <v>195.92819264069266</v>
      </c>
      <c r="N389" s="128">
        <v>195.92819264069266</v>
      </c>
      <c r="O389" s="237">
        <f t="shared" si="40"/>
        <v>195.92819264069266</v>
      </c>
      <c r="P389" s="237">
        <f t="shared" si="40"/>
        <v>195.92819264069266</v>
      </c>
      <c r="Q389" s="237">
        <f t="shared" si="37"/>
        <v>195.92819264069266</v>
      </c>
      <c r="R389" s="237">
        <f t="shared" si="37"/>
        <v>195.92819264069266</v>
      </c>
      <c r="S389" s="237">
        <f t="shared" si="37"/>
        <v>195.92819264069266</v>
      </c>
      <c r="T389" s="86"/>
      <c r="U389" s="99" t="s">
        <v>107</v>
      </c>
      <c r="V389" s="5">
        <f t="shared" si="39"/>
        <v>5.6268997857280061</v>
      </c>
      <c r="W389" s="5">
        <f t="shared" si="39"/>
        <v>7.0050242922904449</v>
      </c>
      <c r="X389" s="5">
        <f t="shared" si="39"/>
        <v>7.9626655107043689</v>
      </c>
      <c r="Y389" s="129">
        <v>7.7732586241509818</v>
      </c>
      <c r="Z389" s="5">
        <f t="shared" si="38"/>
        <v>8.3566318347354134</v>
      </c>
      <c r="AA389" s="5">
        <f t="shared" si="38"/>
        <v>7.6709789054121531</v>
      </c>
      <c r="AB389" s="5">
        <f t="shared" si="38"/>
        <v>6.9277462825766642</v>
      </c>
      <c r="AC389" s="5">
        <f t="shared" si="38"/>
        <v>4.3530248295245499</v>
      </c>
      <c r="AD389" s="129">
        <v>0</v>
      </c>
      <c r="AE389" s="86"/>
      <c r="AF389" s="86"/>
      <c r="AG389" s="16"/>
      <c r="AH389" s="8"/>
      <c r="AI389"/>
      <c r="AJ389"/>
      <c r="AK389"/>
      <c r="AL389"/>
      <c r="AM389"/>
      <c r="AN389"/>
      <c r="AO389"/>
      <c r="AP389"/>
      <c r="AQ389"/>
      <c r="AR389"/>
      <c r="AS389"/>
      <c r="AT389"/>
      <c r="AU389"/>
      <c r="AV389"/>
      <c r="AW389"/>
      <c r="AX389"/>
      <c r="AY389"/>
      <c r="AZ389"/>
      <c r="BA389"/>
      <c r="BB389"/>
      <c r="BC389"/>
      <c r="BD389"/>
      <c r="BE389"/>
      <c r="BF389"/>
      <c r="BG389"/>
      <c r="BH389"/>
    </row>
    <row r="390" spans="1:60" s="104" customFormat="1" ht="13.4" customHeight="1" outlineLevel="2" x14ac:dyDescent="0.35">
      <c r="A390" s="102"/>
      <c r="B390" s="95"/>
      <c r="C390" s="17"/>
      <c r="D390" s="17"/>
      <c r="E390" s="17"/>
      <c r="F390" s="13"/>
      <c r="G390" s="86"/>
      <c r="H390" s="86"/>
      <c r="I390" s="99"/>
      <c r="J390" s="99" t="s">
        <v>108</v>
      </c>
      <c r="K390" s="237">
        <f t="shared" si="36"/>
        <v>563.19755411255414</v>
      </c>
      <c r="L390" s="237">
        <f t="shared" si="36"/>
        <v>563.19755411255414</v>
      </c>
      <c r="M390" s="237">
        <f t="shared" si="36"/>
        <v>563.19755411255414</v>
      </c>
      <c r="N390" s="128">
        <v>563.19755411255414</v>
      </c>
      <c r="O390" s="237">
        <f t="shared" si="40"/>
        <v>563.19755411255414</v>
      </c>
      <c r="P390" s="237">
        <f t="shared" si="40"/>
        <v>563.19755411255414</v>
      </c>
      <c r="Q390" s="237">
        <f t="shared" si="37"/>
        <v>563.19755411255414</v>
      </c>
      <c r="R390" s="237">
        <f t="shared" si="37"/>
        <v>563.19755411255414</v>
      </c>
      <c r="S390" s="237">
        <f t="shared" si="37"/>
        <v>563.19755411255414</v>
      </c>
      <c r="T390" s="86"/>
      <c r="U390" s="99" t="s">
        <v>108</v>
      </c>
      <c r="V390" s="5">
        <f t="shared" si="39"/>
        <v>6.8941162706418497</v>
      </c>
      <c r="W390" s="5">
        <f t="shared" si="39"/>
        <v>8.5826038829075717</v>
      </c>
      <c r="X390" s="5">
        <f t="shared" si="39"/>
        <v>9.7559124820850744</v>
      </c>
      <c r="Y390" s="129">
        <v>9.5238498635768654</v>
      </c>
      <c r="Z390" s="5">
        <f t="shared" si="38"/>
        <v>10.238602728582148</v>
      </c>
      <c r="AA390" s="5">
        <f t="shared" si="38"/>
        <v>9.3985360495824324</v>
      </c>
      <c r="AB390" s="5">
        <f t="shared" si="38"/>
        <v>8.4879223345562238</v>
      </c>
      <c r="AC390" s="5">
        <f t="shared" si="38"/>
        <v>5.3333559236030448</v>
      </c>
      <c r="AD390" s="129">
        <v>0</v>
      </c>
      <c r="AE390" s="86"/>
      <c r="AF390" s="86"/>
      <c r="AG390" s="16"/>
      <c r="AH390" s="8"/>
      <c r="AI390"/>
      <c r="AJ390"/>
      <c r="AK390"/>
      <c r="AL390"/>
      <c r="AM390"/>
      <c r="AN390"/>
      <c r="AO390"/>
      <c r="AP390"/>
      <c r="AQ390"/>
      <c r="AR390"/>
      <c r="AS390"/>
      <c r="AT390"/>
      <c r="AU390"/>
      <c r="AV390"/>
      <c r="AW390"/>
      <c r="AX390"/>
      <c r="AY390"/>
      <c r="AZ390"/>
      <c r="BA390"/>
      <c r="BB390"/>
      <c r="BC390"/>
      <c r="BD390"/>
      <c r="BE390"/>
      <c r="BF390"/>
      <c r="BG390"/>
      <c r="BH390"/>
    </row>
    <row r="391" spans="1:60" s="104" customFormat="1" ht="13.4" customHeight="1" outlineLevel="2" x14ac:dyDescent="0.35">
      <c r="A391" s="102"/>
      <c r="B391" s="95"/>
      <c r="C391" s="17"/>
      <c r="D391" s="17"/>
      <c r="E391" s="17"/>
      <c r="F391" s="13"/>
      <c r="G391" s="86"/>
      <c r="H391" s="86"/>
      <c r="I391" s="99"/>
      <c r="J391" s="99" t="s">
        <v>109</v>
      </c>
      <c r="K391" s="237">
        <f t="shared" si="36"/>
        <v>1364.4635389610389</v>
      </c>
      <c r="L391" s="237">
        <f t="shared" si="36"/>
        <v>1364.4635389610389</v>
      </c>
      <c r="M391" s="237">
        <f t="shared" si="36"/>
        <v>1364.4635389610389</v>
      </c>
      <c r="N391" s="128">
        <v>1364.4635389610389</v>
      </c>
      <c r="O391" s="237">
        <f t="shared" si="40"/>
        <v>1364.4635389610389</v>
      </c>
      <c r="P391" s="237">
        <f t="shared" si="40"/>
        <v>1364.4635389610389</v>
      </c>
      <c r="Q391" s="237">
        <f t="shared" si="37"/>
        <v>1364.4635389610389</v>
      </c>
      <c r="R391" s="237">
        <f t="shared" si="37"/>
        <v>1364.4635389610389</v>
      </c>
      <c r="S391" s="237">
        <f t="shared" si="37"/>
        <v>1364.4635389610389</v>
      </c>
      <c r="T391" s="86"/>
      <c r="U391" s="99" t="s">
        <v>109</v>
      </c>
      <c r="V391" s="5">
        <f t="shared" si="39"/>
        <v>27.308688732604413</v>
      </c>
      <c r="W391" s="5">
        <f t="shared" si="39"/>
        <v>33.997056149408962</v>
      </c>
      <c r="X391" s="5">
        <f t="shared" si="39"/>
        <v>38.64471772986029</v>
      </c>
      <c r="Y391" s="129">
        <v>37.725480866638115</v>
      </c>
      <c r="Z391" s="5">
        <f t="shared" si="38"/>
        <v>40.556730405362423</v>
      </c>
      <c r="AA391" s="5">
        <f t="shared" si="38"/>
        <v>37.229092960498136</v>
      </c>
      <c r="AB391" s="5">
        <f t="shared" si="38"/>
        <v>33.62200750921432</v>
      </c>
      <c r="AC391" s="5">
        <f t="shared" si="38"/>
        <v>21.126269285317345</v>
      </c>
      <c r="AD391" s="129">
        <v>0</v>
      </c>
      <c r="AE391" s="86"/>
      <c r="AF391" s="86"/>
      <c r="AG391" s="16"/>
      <c r="AH391" s="8"/>
      <c r="AI391"/>
      <c r="AJ391"/>
      <c r="AK391"/>
      <c r="AL391"/>
      <c r="AM391"/>
      <c r="AN391"/>
      <c r="AO391"/>
      <c r="AP391"/>
      <c r="AQ391"/>
      <c r="AR391"/>
      <c r="AS391"/>
      <c r="AT391"/>
      <c r="AU391"/>
      <c r="AV391"/>
      <c r="AW391"/>
      <c r="AX391"/>
      <c r="AY391"/>
      <c r="AZ391"/>
      <c r="BA391"/>
      <c r="BB391"/>
      <c r="BC391"/>
      <c r="BD391"/>
      <c r="BE391"/>
      <c r="BF391"/>
      <c r="BG391"/>
      <c r="BH391"/>
    </row>
    <row r="392" spans="1:60" s="104" customFormat="1" ht="13.4" customHeight="1" outlineLevel="2" x14ac:dyDescent="0.35">
      <c r="A392" s="102"/>
      <c r="B392" s="95"/>
      <c r="C392" s="17"/>
      <c r="D392" s="17"/>
      <c r="E392" s="17"/>
      <c r="F392" s="13"/>
      <c r="G392" s="86"/>
      <c r="H392" s="86"/>
      <c r="I392" s="99"/>
      <c r="J392" s="99" t="s">
        <v>110</v>
      </c>
      <c r="K392" s="237">
        <f t="shared" si="36"/>
        <v>1365.9157142857146</v>
      </c>
      <c r="L392" s="237">
        <f t="shared" si="36"/>
        <v>1365.9157142857146</v>
      </c>
      <c r="M392" s="237">
        <f t="shared" si="36"/>
        <v>1365.9157142857146</v>
      </c>
      <c r="N392" s="128">
        <v>1365.9157142857146</v>
      </c>
      <c r="O392" s="237">
        <f t="shared" si="40"/>
        <v>1365.9157142857146</v>
      </c>
      <c r="P392" s="237">
        <f t="shared" si="40"/>
        <v>1365.9157142857146</v>
      </c>
      <c r="Q392" s="237">
        <f t="shared" si="37"/>
        <v>1365.9157142857146</v>
      </c>
      <c r="R392" s="237">
        <f t="shared" si="37"/>
        <v>1365.9157142857146</v>
      </c>
      <c r="S392" s="237">
        <f t="shared" si="37"/>
        <v>1365.9157142857146</v>
      </c>
      <c r="T392" s="86"/>
      <c r="U392" s="99" t="s">
        <v>110</v>
      </c>
      <c r="V392" s="5">
        <f t="shared" si="39"/>
        <v>29.131370103043764</v>
      </c>
      <c r="W392" s="5">
        <f t="shared" si="39"/>
        <v>36.266143526692147</v>
      </c>
      <c r="X392" s="5">
        <f t="shared" si="39"/>
        <v>41.224006972262011</v>
      </c>
      <c r="Y392" s="129">
        <v>40.243416892046454</v>
      </c>
      <c r="Z392" s="5">
        <f t="shared" si="38"/>
        <v>43.263634339110375</v>
      </c>
      <c r="AA392" s="5">
        <f t="shared" si="38"/>
        <v>39.713898248730054</v>
      </c>
      <c r="AB392" s="5">
        <f t="shared" si="38"/>
        <v>35.866062773964209</v>
      </c>
      <c r="AC392" s="5">
        <f t="shared" si="38"/>
        <v>22.536313459546015</v>
      </c>
      <c r="AD392" s="129">
        <v>0</v>
      </c>
      <c r="AE392" s="86"/>
      <c r="AF392" s="86"/>
      <c r="AG392" s="16"/>
      <c r="AH392" s="8"/>
      <c r="AI392"/>
      <c r="AJ392"/>
      <c r="AK392"/>
      <c r="AL392"/>
      <c r="AM392"/>
      <c r="AN392"/>
      <c r="AO392"/>
      <c r="AP392"/>
      <c r="AQ392"/>
      <c r="AR392"/>
      <c r="AS392"/>
      <c r="AT392"/>
      <c r="AU392"/>
      <c r="AV392"/>
      <c r="AW392"/>
      <c r="AX392"/>
      <c r="AY392"/>
      <c r="AZ392"/>
      <c r="BA392"/>
      <c r="BB392"/>
      <c r="BC392"/>
      <c r="BD392"/>
      <c r="BE392"/>
      <c r="BF392"/>
      <c r="BG392"/>
      <c r="BH392"/>
    </row>
    <row r="393" spans="1:60" s="104" customFormat="1" ht="13.4" customHeight="1" outlineLevel="2" x14ac:dyDescent="0.35">
      <c r="A393" s="102"/>
      <c r="B393" s="95"/>
      <c r="C393" s="17"/>
      <c r="D393" s="17"/>
      <c r="E393" s="17"/>
      <c r="F393" s="13"/>
      <c r="G393" s="86"/>
      <c r="H393" s="86"/>
      <c r="I393" s="99"/>
      <c r="J393" s="99" t="s">
        <v>111</v>
      </c>
      <c r="K393" s="237">
        <f t="shared" si="36"/>
        <v>737.74500000000012</v>
      </c>
      <c r="L393" s="237">
        <f t="shared" si="36"/>
        <v>737.74500000000012</v>
      </c>
      <c r="M393" s="237">
        <f t="shared" si="36"/>
        <v>737.74500000000012</v>
      </c>
      <c r="N393" s="128">
        <v>737.74500000000012</v>
      </c>
      <c r="O393" s="237">
        <f t="shared" si="40"/>
        <v>737.74500000000012</v>
      </c>
      <c r="P393" s="237">
        <f t="shared" si="40"/>
        <v>737.74500000000012</v>
      </c>
      <c r="Q393" s="237">
        <f t="shared" si="37"/>
        <v>737.74500000000012</v>
      </c>
      <c r="R393" s="237">
        <f t="shared" si="37"/>
        <v>737.74500000000012</v>
      </c>
      <c r="S393" s="237">
        <f t="shared" si="37"/>
        <v>737.74500000000012</v>
      </c>
      <c r="T393" s="86"/>
      <c r="U393" s="99" t="s">
        <v>111</v>
      </c>
      <c r="V393" s="5">
        <f t="shared" si="39"/>
        <v>6.8498171818434983</v>
      </c>
      <c r="W393" s="5">
        <f t="shared" si="39"/>
        <v>8.5274551855830065</v>
      </c>
      <c r="X393" s="5">
        <f t="shared" si="39"/>
        <v>9.6932245295779147</v>
      </c>
      <c r="Y393" s="129">
        <v>9.4626530612244917</v>
      </c>
      <c r="Z393" s="5">
        <f t="shared" si="38"/>
        <v>10.172813183753037</v>
      </c>
      <c r="AA393" s="5">
        <f t="shared" si="38"/>
        <v>9.3381444683136419</v>
      </c>
      <c r="AB393" s="5">
        <f t="shared" si="38"/>
        <v>8.4333820264948098</v>
      </c>
      <c r="AC393" s="5">
        <f t="shared" si="38"/>
        <v>5.2990857142857157</v>
      </c>
      <c r="AD393" s="129">
        <v>0</v>
      </c>
      <c r="AE393" s="86"/>
      <c r="AF393" s="86"/>
      <c r="AG393" s="16"/>
      <c r="AH393" s="8"/>
      <c r="AI393"/>
      <c r="AJ393"/>
      <c r="AK393"/>
      <c r="AL393"/>
      <c r="AM393"/>
      <c r="AN393"/>
      <c r="AO393"/>
      <c r="AP393"/>
      <c r="AQ393"/>
      <c r="AR393"/>
      <c r="AS393"/>
      <c r="AT393"/>
      <c r="AU393"/>
      <c r="AV393"/>
      <c r="AW393"/>
      <c r="AX393"/>
      <c r="AY393"/>
      <c r="AZ393"/>
      <c r="BA393"/>
      <c r="BB393"/>
      <c r="BC393"/>
      <c r="BD393"/>
      <c r="BE393"/>
      <c r="BF393"/>
      <c r="BG393"/>
      <c r="BH393"/>
    </row>
    <row r="394" spans="1:60" s="104" customFormat="1" ht="13.4" customHeight="1" outlineLevel="2" x14ac:dyDescent="0.35">
      <c r="A394" s="102"/>
      <c r="B394" s="95"/>
      <c r="C394" s="17"/>
      <c r="D394" s="17"/>
      <c r="E394" s="17"/>
      <c r="F394" s="13"/>
      <c r="G394" s="86"/>
      <c r="H394" s="86"/>
      <c r="I394" s="99"/>
      <c r="J394" s="99" t="s">
        <v>112</v>
      </c>
      <c r="K394" s="237">
        <f t="shared" si="36"/>
        <v>0</v>
      </c>
      <c r="L394" s="237">
        <f t="shared" si="36"/>
        <v>0</v>
      </c>
      <c r="M394" s="237">
        <f t="shared" si="36"/>
        <v>0</v>
      </c>
      <c r="N394" s="128">
        <v>0</v>
      </c>
      <c r="O394" s="237">
        <f t="shared" si="40"/>
        <v>0</v>
      </c>
      <c r="P394" s="237">
        <f t="shared" si="40"/>
        <v>0</v>
      </c>
      <c r="Q394" s="237">
        <f t="shared" si="37"/>
        <v>0</v>
      </c>
      <c r="R394" s="237">
        <f t="shared" si="37"/>
        <v>0</v>
      </c>
      <c r="S394" s="237">
        <f t="shared" si="37"/>
        <v>0</v>
      </c>
      <c r="T394" s="86"/>
      <c r="U394" s="99" t="s">
        <v>112</v>
      </c>
      <c r="V394" s="5">
        <f t="shared" si="39"/>
        <v>0</v>
      </c>
      <c r="W394" s="5">
        <f t="shared" si="39"/>
        <v>0</v>
      </c>
      <c r="X394" s="5">
        <f t="shared" si="39"/>
        <v>0</v>
      </c>
      <c r="Y394" s="129">
        <v>0</v>
      </c>
      <c r="Z394" s="5">
        <f t="shared" si="38"/>
        <v>0</v>
      </c>
      <c r="AA394" s="5">
        <f t="shared" si="38"/>
        <v>0</v>
      </c>
      <c r="AB394" s="5">
        <f t="shared" si="38"/>
        <v>0</v>
      </c>
      <c r="AC394" s="5">
        <f t="shared" si="38"/>
        <v>0</v>
      </c>
      <c r="AD394" s="129">
        <v>0</v>
      </c>
      <c r="AE394" s="86"/>
      <c r="AF394" s="86"/>
      <c r="AG394" s="16"/>
      <c r="AH394" s="8"/>
      <c r="AI394"/>
      <c r="AJ394"/>
      <c r="AK394"/>
      <c r="AL394"/>
      <c r="AM394"/>
      <c r="AN394"/>
      <c r="AO394"/>
      <c r="AP394"/>
      <c r="AQ394"/>
      <c r="AR394"/>
      <c r="AS394"/>
      <c r="AT394"/>
      <c r="AU394"/>
      <c r="AV394"/>
      <c r="AW394"/>
      <c r="AX394"/>
      <c r="AY394"/>
      <c r="AZ394"/>
      <c r="BA394"/>
      <c r="BB394"/>
      <c r="BC394"/>
      <c r="BD394"/>
      <c r="BE394"/>
      <c r="BF394"/>
      <c r="BG394"/>
      <c r="BH394"/>
    </row>
    <row r="395" spans="1:60" s="104" customFormat="1" ht="13.4" customHeight="1" outlineLevel="2" x14ac:dyDescent="0.35">
      <c r="A395" s="102"/>
      <c r="B395" s="95"/>
      <c r="C395" s="17"/>
      <c r="D395" s="17"/>
      <c r="E395" s="17"/>
      <c r="F395" s="13"/>
      <c r="G395" s="86"/>
      <c r="H395" s="86"/>
      <c r="I395" s="99"/>
      <c r="J395" s="99" t="s">
        <v>113</v>
      </c>
      <c r="K395" s="237">
        <f t="shared" si="36"/>
        <v>0</v>
      </c>
      <c r="L395" s="237">
        <f t="shared" si="36"/>
        <v>0</v>
      </c>
      <c r="M395" s="237">
        <f t="shared" si="36"/>
        <v>0</v>
      </c>
      <c r="N395" s="128">
        <v>0</v>
      </c>
      <c r="O395" s="237">
        <f t="shared" si="40"/>
        <v>0</v>
      </c>
      <c r="P395" s="237">
        <f t="shared" si="40"/>
        <v>0</v>
      </c>
      <c r="Q395" s="237">
        <f t="shared" si="37"/>
        <v>0</v>
      </c>
      <c r="R395" s="237">
        <f t="shared" si="37"/>
        <v>0</v>
      </c>
      <c r="S395" s="237">
        <f t="shared" si="37"/>
        <v>0</v>
      </c>
      <c r="T395" s="86"/>
      <c r="U395" s="99" t="s">
        <v>113</v>
      </c>
      <c r="V395" s="5">
        <f t="shared" si="39"/>
        <v>0</v>
      </c>
      <c r="W395" s="5">
        <f t="shared" si="39"/>
        <v>0</v>
      </c>
      <c r="X395" s="5">
        <f t="shared" si="39"/>
        <v>0</v>
      </c>
      <c r="Y395" s="129">
        <v>0</v>
      </c>
      <c r="Z395" s="5">
        <f t="shared" si="38"/>
        <v>0</v>
      </c>
      <c r="AA395" s="5">
        <f t="shared" si="38"/>
        <v>0</v>
      </c>
      <c r="AB395" s="5">
        <f t="shared" si="38"/>
        <v>0</v>
      </c>
      <c r="AC395" s="5">
        <f t="shared" si="38"/>
        <v>0</v>
      </c>
      <c r="AD395" s="129">
        <v>0</v>
      </c>
      <c r="AE395" s="86"/>
      <c r="AF395" s="86"/>
      <c r="AG395" s="16"/>
      <c r="AH395" s="8"/>
      <c r="AI395"/>
      <c r="AJ395"/>
      <c r="AK395"/>
      <c r="AL395"/>
      <c r="AM395"/>
      <c r="AN395"/>
      <c r="AO395"/>
      <c r="AP395"/>
      <c r="AQ395"/>
      <c r="AR395"/>
      <c r="AS395"/>
      <c r="AT395"/>
      <c r="AU395"/>
      <c r="AV395"/>
      <c r="AW395"/>
      <c r="AX395"/>
      <c r="AY395"/>
      <c r="AZ395"/>
      <c r="BA395"/>
      <c r="BB395"/>
      <c r="BC395"/>
      <c r="BD395"/>
      <c r="BE395"/>
      <c r="BF395"/>
      <c r="BG395"/>
      <c r="BH395"/>
    </row>
    <row r="396" spans="1:60" s="104" customFormat="1" ht="13.4" customHeight="1" outlineLevel="2" x14ac:dyDescent="0.35">
      <c r="A396" s="102"/>
      <c r="B396" s="95"/>
      <c r="C396" s="17"/>
      <c r="D396" s="17"/>
      <c r="E396" s="17"/>
      <c r="F396" s="13"/>
      <c r="G396" s="86"/>
      <c r="H396" s="86"/>
      <c r="I396" s="99"/>
      <c r="J396" s="99" t="s">
        <v>114</v>
      </c>
      <c r="K396" s="237">
        <f t="shared" si="36"/>
        <v>0</v>
      </c>
      <c r="L396" s="237">
        <f t="shared" si="36"/>
        <v>0</v>
      </c>
      <c r="M396" s="237">
        <f t="shared" si="36"/>
        <v>0</v>
      </c>
      <c r="N396" s="128">
        <v>0</v>
      </c>
      <c r="O396" s="237">
        <f t="shared" si="40"/>
        <v>0</v>
      </c>
      <c r="P396" s="237">
        <f t="shared" si="40"/>
        <v>0</v>
      </c>
      <c r="Q396" s="237">
        <f t="shared" si="40"/>
        <v>0</v>
      </c>
      <c r="R396" s="237">
        <f t="shared" si="40"/>
        <v>0</v>
      </c>
      <c r="S396" s="237">
        <f t="shared" si="40"/>
        <v>0</v>
      </c>
      <c r="T396" s="86"/>
      <c r="U396" s="99" t="s">
        <v>114</v>
      </c>
      <c r="V396" s="5">
        <f t="shared" si="39"/>
        <v>0</v>
      </c>
      <c r="W396" s="5">
        <f t="shared" si="39"/>
        <v>0</v>
      </c>
      <c r="X396" s="5">
        <f t="shared" si="39"/>
        <v>0</v>
      </c>
      <c r="Y396" s="129">
        <v>0</v>
      </c>
      <c r="Z396" s="5">
        <f t="shared" si="38"/>
        <v>0</v>
      </c>
      <c r="AA396" s="5">
        <f t="shared" si="38"/>
        <v>0</v>
      </c>
      <c r="AB396" s="5">
        <f t="shared" si="38"/>
        <v>0</v>
      </c>
      <c r="AC396" s="5">
        <f t="shared" si="38"/>
        <v>0</v>
      </c>
      <c r="AD396" s="129">
        <v>0</v>
      </c>
      <c r="AE396" s="86"/>
      <c r="AF396" s="86"/>
      <c r="AG396" s="16"/>
      <c r="AH396" s="8"/>
      <c r="AI396"/>
      <c r="AJ396"/>
      <c r="AK396"/>
      <c r="AL396"/>
      <c r="AM396"/>
      <c r="AN396"/>
      <c r="AO396"/>
      <c r="AP396"/>
      <c r="AQ396"/>
      <c r="AR396"/>
      <c r="AS396"/>
      <c r="AT396"/>
      <c r="AU396"/>
      <c r="AV396"/>
      <c r="AW396"/>
      <c r="AX396"/>
      <c r="AY396"/>
      <c r="AZ396"/>
      <c r="BA396"/>
      <c r="BB396"/>
      <c r="BC396"/>
      <c r="BD396"/>
      <c r="BE396"/>
      <c r="BF396"/>
      <c r="BG396"/>
      <c r="BH396"/>
    </row>
    <row r="397" spans="1:60" s="104" customFormat="1" ht="13.4" customHeight="1" outlineLevel="2" x14ac:dyDescent="0.35">
      <c r="A397" s="102"/>
      <c r="B397" s="95"/>
      <c r="C397" s="17"/>
      <c r="D397" s="17"/>
      <c r="E397" s="17"/>
      <c r="F397" s="13"/>
      <c r="G397" s="86"/>
      <c r="H397" s="86"/>
      <c r="I397" s="99"/>
      <c r="J397" s="99" t="s">
        <v>115</v>
      </c>
      <c r="K397" s="237">
        <f t="shared" si="36"/>
        <v>0</v>
      </c>
      <c r="L397" s="237">
        <f t="shared" si="36"/>
        <v>0</v>
      </c>
      <c r="M397" s="237">
        <f t="shared" si="36"/>
        <v>0</v>
      </c>
      <c r="N397" s="128">
        <v>0</v>
      </c>
      <c r="O397" s="237">
        <f t="shared" si="40"/>
        <v>0</v>
      </c>
      <c r="P397" s="237">
        <f t="shared" si="40"/>
        <v>0</v>
      </c>
      <c r="Q397" s="237">
        <f t="shared" si="40"/>
        <v>0</v>
      </c>
      <c r="R397" s="237">
        <f t="shared" si="40"/>
        <v>0</v>
      </c>
      <c r="S397" s="237">
        <f t="shared" si="40"/>
        <v>0</v>
      </c>
      <c r="T397" s="86"/>
      <c r="U397" s="99" t="s">
        <v>115</v>
      </c>
      <c r="V397" s="5">
        <f t="shared" si="39"/>
        <v>0</v>
      </c>
      <c r="W397" s="5">
        <f t="shared" si="39"/>
        <v>0</v>
      </c>
      <c r="X397" s="5">
        <f t="shared" si="39"/>
        <v>0</v>
      </c>
      <c r="Y397" s="129">
        <v>0</v>
      </c>
      <c r="Z397" s="5">
        <f t="shared" si="38"/>
        <v>0</v>
      </c>
      <c r="AA397" s="5">
        <f t="shared" si="38"/>
        <v>0</v>
      </c>
      <c r="AB397" s="5">
        <f t="shared" si="38"/>
        <v>0</v>
      </c>
      <c r="AC397" s="5">
        <f t="shared" si="38"/>
        <v>0</v>
      </c>
      <c r="AD397" s="129">
        <v>0</v>
      </c>
      <c r="AE397" s="86"/>
      <c r="AF397" s="86"/>
      <c r="AG397" s="16"/>
      <c r="AH397" s="8"/>
      <c r="AI397"/>
      <c r="AJ397"/>
      <c r="AK397"/>
      <c r="AL397"/>
      <c r="AM397"/>
      <c r="AN397"/>
      <c r="AO397"/>
      <c r="AP397"/>
      <c r="AQ397"/>
      <c r="AR397"/>
      <c r="AS397"/>
      <c r="AT397"/>
      <c r="AU397"/>
      <c r="AV397"/>
      <c r="AW397"/>
      <c r="AX397"/>
      <c r="AY397"/>
      <c r="AZ397"/>
      <c r="BA397"/>
      <c r="BB397"/>
      <c r="BC397"/>
      <c r="BD397"/>
      <c r="BE397"/>
      <c r="BF397"/>
      <c r="BG397"/>
      <c r="BH397"/>
    </row>
    <row r="398" spans="1:60" s="104" customFormat="1" ht="13.4" customHeight="1" outlineLevel="2" x14ac:dyDescent="0.35">
      <c r="A398" s="102"/>
      <c r="B398" s="95"/>
      <c r="C398" s="17"/>
      <c r="D398" s="17"/>
      <c r="E398" s="17"/>
      <c r="F398" s="13"/>
      <c r="G398" s="86"/>
      <c r="H398" s="86"/>
      <c r="I398" s="99" t="s">
        <v>752</v>
      </c>
      <c r="J398" s="99" t="s">
        <v>342</v>
      </c>
      <c r="K398" s="237">
        <f t="shared" si="36"/>
        <v>0</v>
      </c>
      <c r="L398" s="237">
        <f t="shared" si="36"/>
        <v>0</v>
      </c>
      <c r="M398" s="237">
        <f t="shared" si="36"/>
        <v>0</v>
      </c>
      <c r="N398" s="128">
        <v>0</v>
      </c>
      <c r="O398" s="237">
        <f t="shared" si="40"/>
        <v>0</v>
      </c>
      <c r="P398" s="237">
        <f t="shared" si="40"/>
        <v>0</v>
      </c>
      <c r="Q398" s="237">
        <f t="shared" si="40"/>
        <v>0</v>
      </c>
      <c r="R398" s="237">
        <f t="shared" si="40"/>
        <v>0</v>
      </c>
      <c r="S398" s="237">
        <f t="shared" si="40"/>
        <v>0</v>
      </c>
      <c r="T398" s="86"/>
      <c r="U398" s="99" t="s">
        <v>342</v>
      </c>
      <c r="V398" s="5">
        <f t="shared" si="39"/>
        <v>0</v>
      </c>
      <c r="W398" s="5">
        <f t="shared" si="39"/>
        <v>0</v>
      </c>
      <c r="X398" s="5">
        <f t="shared" si="39"/>
        <v>0</v>
      </c>
      <c r="Y398" s="129">
        <v>0</v>
      </c>
      <c r="Z398" s="5">
        <f t="shared" si="38"/>
        <v>0</v>
      </c>
      <c r="AA398" s="5">
        <f t="shared" si="38"/>
        <v>0</v>
      </c>
      <c r="AB398" s="5">
        <f t="shared" si="38"/>
        <v>0</v>
      </c>
      <c r="AC398" s="5">
        <f t="shared" si="38"/>
        <v>0</v>
      </c>
      <c r="AD398" s="129">
        <v>0</v>
      </c>
      <c r="AE398" s="86"/>
      <c r="AF398" s="86"/>
      <c r="AG398" s="16"/>
      <c r="AH398" s="8"/>
      <c r="AI398"/>
      <c r="AJ398"/>
      <c r="AK398"/>
      <c r="AL398"/>
      <c r="AM398"/>
      <c r="AN398"/>
      <c r="AO398"/>
      <c r="AP398"/>
      <c r="AQ398"/>
      <c r="AR398"/>
      <c r="AS398"/>
      <c r="AT398"/>
      <c r="AU398"/>
      <c r="AV398"/>
      <c r="AW398"/>
      <c r="AX398"/>
      <c r="AY398"/>
      <c r="AZ398"/>
      <c r="BA398"/>
      <c r="BB398"/>
      <c r="BC398"/>
      <c r="BD398"/>
      <c r="BE398"/>
      <c r="BF398"/>
      <c r="BG398"/>
      <c r="BH398"/>
    </row>
    <row r="399" spans="1:60" s="104" customFormat="1" ht="13.4" customHeight="1" outlineLevel="2" x14ac:dyDescent="0.35">
      <c r="A399" s="102"/>
      <c r="B399" s="95"/>
      <c r="C399" s="17"/>
      <c r="D399" s="17"/>
      <c r="E399" s="17"/>
      <c r="F399" s="13"/>
      <c r="G399" s="86"/>
      <c r="H399" s="86"/>
      <c r="I399" s="99"/>
      <c r="J399" s="99" t="s">
        <v>107</v>
      </c>
      <c r="K399" s="237">
        <f t="shared" si="36"/>
        <v>146.42351190476191</v>
      </c>
      <c r="L399" s="237">
        <f t="shared" si="36"/>
        <v>146.42351190476191</v>
      </c>
      <c r="M399" s="237">
        <f t="shared" si="36"/>
        <v>146.42351190476191</v>
      </c>
      <c r="N399" s="128">
        <v>146.42351190476191</v>
      </c>
      <c r="O399" s="237">
        <f t="shared" si="40"/>
        <v>146.42351190476191</v>
      </c>
      <c r="P399" s="237">
        <f t="shared" si="40"/>
        <v>146.42351190476191</v>
      </c>
      <c r="Q399" s="237">
        <f t="shared" si="40"/>
        <v>146.42351190476191</v>
      </c>
      <c r="R399" s="237">
        <f t="shared" si="40"/>
        <v>146.42351190476191</v>
      </c>
      <c r="S399" s="237">
        <f t="shared" si="40"/>
        <v>146.42351190476191</v>
      </c>
      <c r="T399" s="86"/>
      <c r="U399" s="99" t="s">
        <v>107</v>
      </c>
      <c r="V399" s="5">
        <f t="shared" si="39"/>
        <v>5.4720589329903699</v>
      </c>
      <c r="W399" s="5">
        <f t="shared" si="39"/>
        <v>6.8122602523803621</v>
      </c>
      <c r="X399" s="5">
        <f t="shared" si="39"/>
        <v>7.743549129625527</v>
      </c>
      <c r="Y399" s="129">
        <v>7.559354335866594</v>
      </c>
      <c r="Z399" s="5">
        <f t="shared" si="38"/>
        <v>8.1266743006441082</v>
      </c>
      <c r="AA399" s="5">
        <f t="shared" si="38"/>
        <v>7.4598891472367699</v>
      </c>
      <c r="AB399" s="5">
        <f t="shared" si="38"/>
        <v>6.7371087765267186</v>
      </c>
      <c r="AC399" s="5">
        <f t="shared" si="38"/>
        <v>4.2332384280852926</v>
      </c>
      <c r="AD399" s="129">
        <v>0</v>
      </c>
      <c r="AE399" s="86"/>
      <c r="AF399" s="86"/>
      <c r="AG399" s="16"/>
      <c r="AH399" s="8"/>
      <c r="AI399"/>
      <c r="AJ399"/>
      <c r="AK399"/>
      <c r="AL399"/>
      <c r="AM399"/>
      <c r="AN399"/>
      <c r="AO399"/>
      <c r="AP399"/>
      <c r="AQ399"/>
      <c r="AR399"/>
      <c r="AS399"/>
      <c r="AT399"/>
      <c r="AU399"/>
      <c r="AV399"/>
      <c r="AW399"/>
      <c r="AX399"/>
      <c r="AY399"/>
      <c r="AZ399"/>
      <c r="BA399"/>
      <c r="BB399"/>
      <c r="BC399"/>
      <c r="BD399"/>
      <c r="BE399"/>
      <c r="BF399"/>
      <c r="BG399"/>
      <c r="BH399"/>
    </row>
    <row r="400" spans="1:60" s="104" customFormat="1" ht="13.4" customHeight="1" outlineLevel="2" x14ac:dyDescent="0.35">
      <c r="A400" s="102"/>
      <c r="B400" s="95"/>
      <c r="C400" s="17"/>
      <c r="D400" s="17"/>
      <c r="E400" s="17"/>
      <c r="F400" s="13"/>
      <c r="G400" s="86"/>
      <c r="H400" s="86"/>
      <c r="I400" s="99"/>
      <c r="J400" s="99" t="s">
        <v>108</v>
      </c>
      <c r="K400" s="237">
        <f t="shared" si="36"/>
        <v>418.78352272727278</v>
      </c>
      <c r="L400" s="237">
        <f t="shared" si="36"/>
        <v>418.78352272727278</v>
      </c>
      <c r="M400" s="237">
        <f t="shared" si="36"/>
        <v>418.78352272727278</v>
      </c>
      <c r="N400" s="128">
        <v>418.78352272727278</v>
      </c>
      <c r="O400" s="237">
        <f t="shared" si="40"/>
        <v>418.78352272727278</v>
      </c>
      <c r="P400" s="237">
        <f t="shared" si="40"/>
        <v>418.78352272727278</v>
      </c>
      <c r="Q400" s="237">
        <f t="shared" si="40"/>
        <v>418.78352272727278</v>
      </c>
      <c r="R400" s="237">
        <f t="shared" si="40"/>
        <v>418.78352272727278</v>
      </c>
      <c r="S400" s="237">
        <f t="shared" si="40"/>
        <v>418.78352272727278</v>
      </c>
      <c r="T400" s="86"/>
      <c r="U400" s="99" t="s">
        <v>108</v>
      </c>
      <c r="V400" s="5">
        <f t="shared" si="39"/>
        <v>8.2083000483923989</v>
      </c>
      <c r="W400" s="5">
        <f t="shared" si="39"/>
        <v>10.218653863933771</v>
      </c>
      <c r="X400" s="5">
        <f t="shared" si="39"/>
        <v>11.615623200296771</v>
      </c>
      <c r="Y400" s="129">
        <v>11.339323885351558</v>
      </c>
      <c r="Z400" s="5">
        <f t="shared" si="38"/>
        <v>12.190325775382817</v>
      </c>
      <c r="AA400" s="5">
        <f t="shared" si="38"/>
        <v>11.190122255281143</v>
      </c>
      <c r="AB400" s="5">
        <f t="shared" si="38"/>
        <v>10.105923743436126</v>
      </c>
      <c r="AC400" s="5">
        <f t="shared" si="38"/>
        <v>6.3500213757968726</v>
      </c>
      <c r="AD400" s="129">
        <v>0</v>
      </c>
      <c r="AE400" s="86"/>
      <c r="AF400" s="86"/>
      <c r="AG400" s="16"/>
      <c r="AH400" s="8"/>
      <c r="AI400"/>
      <c r="AJ400"/>
      <c r="AK400"/>
      <c r="AL400"/>
      <c r="AM400"/>
      <c r="AN400"/>
      <c r="AO400"/>
      <c r="AP400"/>
      <c r="AQ400"/>
      <c r="AR400"/>
      <c r="AS400"/>
      <c r="AT400"/>
      <c r="AU400"/>
      <c r="AV400"/>
      <c r="AW400"/>
      <c r="AX400"/>
      <c r="AY400"/>
      <c r="AZ400"/>
      <c r="BA400"/>
      <c r="BB400"/>
      <c r="BC400"/>
      <c r="BD400"/>
      <c r="BE400"/>
      <c r="BF400"/>
      <c r="BG400"/>
      <c r="BH400"/>
    </row>
    <row r="401" spans="1:60" s="104" customFormat="1" ht="13.4" customHeight="1" outlineLevel="2" x14ac:dyDescent="0.35">
      <c r="A401" s="102"/>
      <c r="B401" s="95"/>
      <c r="C401" s="17"/>
      <c r="D401" s="17"/>
      <c r="E401" s="17"/>
      <c r="F401" s="13"/>
      <c r="G401" s="86"/>
      <c r="H401" s="86"/>
      <c r="I401" s="99"/>
      <c r="J401" s="99" t="s">
        <v>109</v>
      </c>
      <c r="K401" s="237">
        <f t="shared" si="36"/>
        <v>1082.0823376623377</v>
      </c>
      <c r="L401" s="237">
        <f t="shared" si="36"/>
        <v>1082.0823376623377</v>
      </c>
      <c r="M401" s="237">
        <f t="shared" si="36"/>
        <v>1082.0823376623377</v>
      </c>
      <c r="N401" s="128">
        <v>1082.0823376623377</v>
      </c>
      <c r="O401" s="237">
        <f t="shared" si="40"/>
        <v>1082.0823376623377</v>
      </c>
      <c r="P401" s="237">
        <f t="shared" si="40"/>
        <v>1082.0823376623377</v>
      </c>
      <c r="Q401" s="237">
        <f t="shared" si="40"/>
        <v>1082.0823376623377</v>
      </c>
      <c r="R401" s="237">
        <f t="shared" si="40"/>
        <v>1082.0823376623377</v>
      </c>
      <c r="S401" s="237">
        <f t="shared" si="40"/>
        <v>1082.0823376623377</v>
      </c>
      <c r="T401" s="86"/>
      <c r="U401" s="99" t="s">
        <v>109</v>
      </c>
      <c r="V401" s="5">
        <f t="shared" si="39"/>
        <v>15.293544165612676</v>
      </c>
      <c r="W401" s="5">
        <f t="shared" si="39"/>
        <v>19.039196089303189</v>
      </c>
      <c r="X401" s="5">
        <f t="shared" si="39"/>
        <v>21.642002043973235</v>
      </c>
      <c r="Y401" s="129">
        <v>21.127206562432484</v>
      </c>
      <c r="Z401" s="5">
        <f t="shared" si="38"/>
        <v>22.712776645578003</v>
      </c>
      <c r="AA401" s="5">
        <f t="shared" si="38"/>
        <v>20.849217002400476</v>
      </c>
      <c r="AB401" s="5">
        <f t="shared" si="38"/>
        <v>18.829159532834563</v>
      </c>
      <c r="AC401" s="5">
        <f t="shared" si="38"/>
        <v>11.831235674962192</v>
      </c>
      <c r="AD401" s="129">
        <v>0</v>
      </c>
      <c r="AE401" s="86"/>
      <c r="AF401" s="86"/>
      <c r="AG401" s="16"/>
      <c r="AH401" s="8"/>
      <c r="AI401"/>
      <c r="AJ401"/>
      <c r="AK401"/>
      <c r="AL401"/>
      <c r="AM401"/>
      <c r="AN401"/>
      <c r="AO401"/>
      <c r="AP401"/>
      <c r="AQ401"/>
      <c r="AR401"/>
      <c r="AS401"/>
      <c r="AT401"/>
      <c r="AU401"/>
      <c r="AV401"/>
      <c r="AW401"/>
      <c r="AX401"/>
      <c r="AY401"/>
      <c r="AZ401"/>
      <c r="BA401"/>
      <c r="BB401"/>
      <c r="BC401"/>
      <c r="BD401"/>
      <c r="BE401"/>
      <c r="BF401"/>
      <c r="BG401"/>
      <c r="BH401"/>
    </row>
    <row r="402" spans="1:60" s="104" customFormat="1" ht="13.4" customHeight="1" outlineLevel="2" x14ac:dyDescent="0.35">
      <c r="A402" s="102"/>
      <c r="B402" s="95"/>
      <c r="C402" s="17"/>
      <c r="D402" s="17"/>
      <c r="E402" s="17"/>
      <c r="F402" s="13"/>
      <c r="G402" s="86"/>
      <c r="H402" s="86"/>
      <c r="I402" s="99"/>
      <c r="J402" s="99" t="s">
        <v>110</v>
      </c>
      <c r="K402" s="237">
        <f t="shared" si="36"/>
        <v>1568.3524107142857</v>
      </c>
      <c r="L402" s="237">
        <f t="shared" si="36"/>
        <v>1568.3524107142857</v>
      </c>
      <c r="M402" s="237">
        <f t="shared" si="36"/>
        <v>1568.3524107142857</v>
      </c>
      <c r="N402" s="128">
        <v>1568.3524107142857</v>
      </c>
      <c r="O402" s="237">
        <f t="shared" si="40"/>
        <v>1568.3524107142857</v>
      </c>
      <c r="P402" s="237">
        <f t="shared" si="40"/>
        <v>1568.3524107142857</v>
      </c>
      <c r="Q402" s="237">
        <f t="shared" si="40"/>
        <v>1568.3524107142857</v>
      </c>
      <c r="R402" s="237">
        <f t="shared" si="40"/>
        <v>1568.3524107142857</v>
      </c>
      <c r="S402" s="237">
        <f t="shared" si="40"/>
        <v>1568.3524107142857</v>
      </c>
      <c r="T402" s="86"/>
      <c r="U402" s="99" t="s">
        <v>110</v>
      </c>
      <c r="V402" s="5">
        <f t="shared" si="39"/>
        <v>38.755140168834373</v>
      </c>
      <c r="W402" s="5">
        <f t="shared" si="39"/>
        <v>48.246940352907316</v>
      </c>
      <c r="X402" s="5">
        <f t="shared" si="39"/>
        <v>54.842671761740853</v>
      </c>
      <c r="Y402" s="129">
        <v>53.538136277398777</v>
      </c>
      <c r="Z402" s="5">
        <f t="shared" si="38"/>
        <v>57.556105569172374</v>
      </c>
      <c r="AA402" s="5">
        <f t="shared" si="38"/>
        <v>52.833687115854055</v>
      </c>
      <c r="AB402" s="5">
        <f t="shared" si="38"/>
        <v>47.714689875295754</v>
      </c>
      <c r="AC402" s="5">
        <f t="shared" si="38"/>
        <v>29.981356315343319</v>
      </c>
      <c r="AD402" s="129">
        <v>0</v>
      </c>
      <c r="AE402" s="86"/>
      <c r="AF402" s="86"/>
      <c r="AG402" s="16"/>
      <c r="AH402" s="8"/>
      <c r="AI402"/>
      <c r="AJ402"/>
      <c r="AK402"/>
      <c r="AL402"/>
      <c r="AM402"/>
      <c r="AN402"/>
      <c r="AO402"/>
      <c r="AP402"/>
      <c r="AQ402"/>
      <c r="AR402"/>
      <c r="AS402"/>
      <c r="AT402"/>
      <c r="AU402"/>
      <c r="AV402"/>
      <c r="AW402"/>
      <c r="AX402"/>
      <c r="AY402"/>
      <c r="AZ402"/>
      <c r="BA402"/>
      <c r="BB402"/>
      <c r="BC402"/>
      <c r="BD402"/>
      <c r="BE402"/>
      <c r="BF402"/>
      <c r="BG402"/>
      <c r="BH402"/>
    </row>
    <row r="403" spans="1:60" s="104" customFormat="1" ht="13.4" customHeight="1" outlineLevel="2" x14ac:dyDescent="0.35">
      <c r="A403" s="102"/>
      <c r="B403" s="95"/>
      <c r="C403" s="17"/>
      <c r="D403" s="17"/>
      <c r="E403" s="17"/>
      <c r="F403" s="13"/>
      <c r="G403" s="86"/>
      <c r="H403" s="86"/>
      <c r="I403" s="99"/>
      <c r="J403" s="99" t="s">
        <v>111</v>
      </c>
      <c r="K403" s="237">
        <f t="shared" si="36"/>
        <v>770.32660714285714</v>
      </c>
      <c r="L403" s="237">
        <f t="shared" si="36"/>
        <v>770.32660714285714</v>
      </c>
      <c r="M403" s="237">
        <f t="shared" si="36"/>
        <v>770.32660714285714</v>
      </c>
      <c r="N403" s="128">
        <v>770.32660714285714</v>
      </c>
      <c r="O403" s="237">
        <f t="shared" si="40"/>
        <v>770.32660714285714</v>
      </c>
      <c r="P403" s="237">
        <f t="shared" si="40"/>
        <v>770.32660714285714</v>
      </c>
      <c r="Q403" s="237">
        <f t="shared" si="40"/>
        <v>770.32660714285714</v>
      </c>
      <c r="R403" s="237">
        <f t="shared" si="40"/>
        <v>770.32660714285714</v>
      </c>
      <c r="S403" s="237">
        <f t="shared" si="40"/>
        <v>770.32660714285714</v>
      </c>
      <c r="T403" s="86"/>
      <c r="U403" s="99" t="s">
        <v>111</v>
      </c>
      <c r="V403" s="5">
        <f t="shared" si="39"/>
        <v>8.7993972953216346</v>
      </c>
      <c r="W403" s="5">
        <f t="shared" si="39"/>
        <v>10.954520989974933</v>
      </c>
      <c r="X403" s="5">
        <f t="shared" si="39"/>
        <v>12.452089076858812</v>
      </c>
      <c r="Y403" s="129">
        <v>12.155892857142854</v>
      </c>
      <c r="Z403" s="5">
        <f t="shared" si="38"/>
        <v>13.068177213868001</v>
      </c>
      <c r="AA403" s="5">
        <f t="shared" si="38"/>
        <v>11.995946898496237</v>
      </c>
      <c r="AB403" s="5">
        <f t="shared" si="38"/>
        <v>10.833672932330824</v>
      </c>
      <c r="AC403" s="5">
        <f t="shared" si="38"/>
        <v>6.8072999999999988</v>
      </c>
      <c r="AD403" s="129">
        <v>0</v>
      </c>
      <c r="AE403" s="86"/>
      <c r="AF403" s="86"/>
      <c r="AG403" s="16"/>
      <c r="AH403" s="8"/>
      <c r="AI403"/>
      <c r="AJ403"/>
      <c r="AK403"/>
      <c r="AL403"/>
      <c r="AM403"/>
      <c r="AN403"/>
      <c r="AO403"/>
      <c r="AP403"/>
      <c r="AQ403"/>
      <c r="AR403"/>
      <c r="AS403"/>
      <c r="AT403"/>
      <c r="AU403"/>
      <c r="AV403"/>
      <c r="AW403"/>
      <c r="AX403"/>
      <c r="AY403"/>
      <c r="AZ403"/>
      <c r="BA403"/>
      <c r="BB403"/>
      <c r="BC403"/>
      <c r="BD403"/>
      <c r="BE403"/>
      <c r="BF403"/>
      <c r="BG403"/>
      <c r="BH403"/>
    </row>
    <row r="404" spans="1:60" s="104" customFormat="1" ht="13.4" customHeight="1" outlineLevel="2" x14ac:dyDescent="0.35">
      <c r="A404" s="102"/>
      <c r="B404" s="95"/>
      <c r="C404" s="17"/>
      <c r="D404" s="17"/>
      <c r="E404" s="17"/>
      <c r="F404" s="13"/>
      <c r="G404" s="86"/>
      <c r="H404" s="86"/>
      <c r="I404" s="99"/>
      <c r="J404" s="99" t="s">
        <v>112</v>
      </c>
      <c r="K404" s="237">
        <f t="shared" si="36"/>
        <v>0</v>
      </c>
      <c r="L404" s="237">
        <f t="shared" si="36"/>
        <v>0</v>
      </c>
      <c r="M404" s="237">
        <f t="shared" si="36"/>
        <v>0</v>
      </c>
      <c r="N404" s="128">
        <v>0</v>
      </c>
      <c r="O404" s="237">
        <f t="shared" si="40"/>
        <v>0</v>
      </c>
      <c r="P404" s="237">
        <f t="shared" si="40"/>
        <v>0</v>
      </c>
      <c r="Q404" s="237">
        <f t="shared" si="40"/>
        <v>0</v>
      </c>
      <c r="R404" s="237">
        <f t="shared" si="40"/>
        <v>0</v>
      </c>
      <c r="S404" s="237">
        <f t="shared" si="40"/>
        <v>0</v>
      </c>
      <c r="T404" s="86"/>
      <c r="U404" s="99" t="s">
        <v>112</v>
      </c>
      <c r="V404" s="5">
        <f t="shared" si="39"/>
        <v>0</v>
      </c>
      <c r="W404" s="5">
        <f t="shared" si="39"/>
        <v>0</v>
      </c>
      <c r="X404" s="5">
        <f t="shared" si="39"/>
        <v>0</v>
      </c>
      <c r="Y404" s="129">
        <v>0</v>
      </c>
      <c r="Z404" s="5">
        <f t="shared" si="38"/>
        <v>0</v>
      </c>
      <c r="AA404" s="5">
        <f t="shared" si="38"/>
        <v>0</v>
      </c>
      <c r="AB404" s="5">
        <f t="shared" si="38"/>
        <v>0</v>
      </c>
      <c r="AC404" s="5">
        <f t="shared" si="38"/>
        <v>0</v>
      </c>
      <c r="AD404" s="129">
        <v>0</v>
      </c>
      <c r="AE404" s="86"/>
      <c r="AF404" s="86"/>
      <c r="AG404" s="16"/>
      <c r="AH404" s="8"/>
      <c r="AI404"/>
      <c r="AJ404"/>
      <c r="AK404"/>
      <c r="AL404"/>
      <c r="AM404"/>
      <c r="AN404"/>
      <c r="AO404"/>
      <c r="AP404"/>
      <c r="AQ404"/>
      <c r="AR404"/>
      <c r="AS404"/>
      <c r="AT404"/>
      <c r="AU404"/>
      <c r="AV404"/>
      <c r="AW404"/>
      <c r="AX404"/>
      <c r="AY404"/>
      <c r="AZ404"/>
      <c r="BA404"/>
      <c r="BB404"/>
      <c r="BC404"/>
      <c r="BD404"/>
      <c r="BE404"/>
      <c r="BF404"/>
      <c r="BG404"/>
      <c r="BH404"/>
    </row>
    <row r="405" spans="1:60" s="104" customFormat="1" ht="13.4" customHeight="1" outlineLevel="2" x14ac:dyDescent="0.35">
      <c r="A405" s="102"/>
      <c r="B405" s="95"/>
      <c r="C405" s="17"/>
      <c r="D405" s="17"/>
      <c r="E405" s="17"/>
      <c r="F405" s="13"/>
      <c r="G405" s="86"/>
      <c r="H405" s="86"/>
      <c r="I405" s="99"/>
      <c r="J405" s="99" t="s">
        <v>113</v>
      </c>
      <c r="K405" s="237">
        <f t="shared" si="36"/>
        <v>0</v>
      </c>
      <c r="L405" s="237">
        <f t="shared" si="36"/>
        <v>0</v>
      </c>
      <c r="M405" s="237">
        <f t="shared" si="36"/>
        <v>0</v>
      </c>
      <c r="N405" s="128">
        <v>0</v>
      </c>
      <c r="O405" s="237">
        <f t="shared" si="40"/>
        <v>0</v>
      </c>
      <c r="P405" s="237">
        <f t="shared" si="40"/>
        <v>0</v>
      </c>
      <c r="Q405" s="237">
        <f t="shared" si="40"/>
        <v>0</v>
      </c>
      <c r="R405" s="237">
        <f t="shared" si="40"/>
        <v>0</v>
      </c>
      <c r="S405" s="237">
        <f t="shared" si="40"/>
        <v>0</v>
      </c>
      <c r="T405" s="86"/>
      <c r="U405" s="99" t="s">
        <v>113</v>
      </c>
      <c r="V405" s="5">
        <f t="shared" si="39"/>
        <v>0</v>
      </c>
      <c r="W405" s="5">
        <f t="shared" si="39"/>
        <v>0</v>
      </c>
      <c r="X405" s="5">
        <f t="shared" si="39"/>
        <v>0</v>
      </c>
      <c r="Y405" s="129">
        <v>0</v>
      </c>
      <c r="Z405" s="5">
        <f t="shared" si="38"/>
        <v>0</v>
      </c>
      <c r="AA405" s="5">
        <f t="shared" si="38"/>
        <v>0</v>
      </c>
      <c r="AB405" s="5">
        <f t="shared" si="38"/>
        <v>0</v>
      </c>
      <c r="AC405" s="5">
        <f t="shared" si="38"/>
        <v>0</v>
      </c>
      <c r="AD405" s="129">
        <v>0</v>
      </c>
      <c r="AE405" s="86"/>
      <c r="AF405" s="86"/>
      <c r="AG405" s="16"/>
      <c r="AH405" s="8"/>
      <c r="AI405"/>
      <c r="AJ405"/>
      <c r="AK405"/>
      <c r="AL405"/>
      <c r="AM405"/>
      <c r="AN405"/>
      <c r="AO405"/>
      <c r="AP405"/>
      <c r="AQ405"/>
      <c r="AR405"/>
      <c r="AS405"/>
      <c r="AT405"/>
      <c r="AU405"/>
      <c r="AV405"/>
      <c r="AW405"/>
      <c r="AX405"/>
      <c r="AY405"/>
      <c r="AZ405"/>
      <c r="BA405"/>
      <c r="BB405"/>
      <c r="BC405"/>
      <c r="BD405"/>
      <c r="BE405"/>
      <c r="BF405"/>
      <c r="BG405"/>
      <c r="BH405"/>
    </row>
    <row r="406" spans="1:60" s="104" customFormat="1" ht="13.4" customHeight="1" outlineLevel="2" x14ac:dyDescent="0.35">
      <c r="A406" s="102"/>
      <c r="B406" s="95"/>
      <c r="C406" s="17"/>
      <c r="D406" s="17"/>
      <c r="E406" s="17"/>
      <c r="F406" s="13"/>
      <c r="G406" s="86"/>
      <c r="H406" s="86"/>
      <c r="I406" s="99"/>
      <c r="J406" s="99" t="s">
        <v>114</v>
      </c>
      <c r="K406" s="237">
        <f t="shared" si="36"/>
        <v>0</v>
      </c>
      <c r="L406" s="237">
        <f t="shared" si="36"/>
        <v>0</v>
      </c>
      <c r="M406" s="237">
        <f t="shared" si="36"/>
        <v>0</v>
      </c>
      <c r="N406" s="128">
        <v>0</v>
      </c>
      <c r="O406" s="237">
        <f t="shared" si="40"/>
        <v>0</v>
      </c>
      <c r="P406" s="237">
        <f t="shared" si="40"/>
        <v>0</v>
      </c>
      <c r="Q406" s="237">
        <f t="shared" si="40"/>
        <v>0</v>
      </c>
      <c r="R406" s="237">
        <f t="shared" si="40"/>
        <v>0</v>
      </c>
      <c r="S406" s="237">
        <f t="shared" si="40"/>
        <v>0</v>
      </c>
      <c r="T406" s="86"/>
      <c r="U406" s="99" t="s">
        <v>114</v>
      </c>
      <c r="V406" s="5">
        <f t="shared" si="39"/>
        <v>0</v>
      </c>
      <c r="W406" s="5">
        <f t="shared" si="39"/>
        <v>0</v>
      </c>
      <c r="X406" s="5">
        <f t="shared" si="39"/>
        <v>0</v>
      </c>
      <c r="Y406" s="129">
        <v>0</v>
      </c>
      <c r="Z406" s="5">
        <f t="shared" si="38"/>
        <v>0</v>
      </c>
      <c r="AA406" s="5">
        <f t="shared" si="38"/>
        <v>0</v>
      </c>
      <c r="AB406" s="5">
        <f t="shared" si="38"/>
        <v>0</v>
      </c>
      <c r="AC406" s="5">
        <f t="shared" si="38"/>
        <v>0</v>
      </c>
      <c r="AD406" s="129">
        <v>0</v>
      </c>
      <c r="AE406" s="86"/>
      <c r="AF406" s="86"/>
      <c r="AG406" s="16"/>
      <c r="AH406" s="8"/>
      <c r="AI406"/>
      <c r="AJ406"/>
      <c r="AK406"/>
      <c r="AL406"/>
      <c r="AM406"/>
      <c r="AN406"/>
      <c r="AO406"/>
      <c r="AP406"/>
      <c r="AQ406"/>
      <c r="AR406"/>
      <c r="AS406"/>
      <c r="AT406"/>
      <c r="AU406"/>
      <c r="AV406"/>
      <c r="AW406"/>
      <c r="AX406"/>
      <c r="AY406"/>
      <c r="AZ406"/>
      <c r="BA406"/>
      <c r="BB406"/>
      <c r="BC406"/>
      <c r="BD406"/>
      <c r="BE406"/>
      <c r="BF406"/>
      <c r="BG406"/>
      <c r="BH406"/>
    </row>
    <row r="407" spans="1:60" s="104" customFormat="1" ht="13.4" customHeight="1" outlineLevel="2" x14ac:dyDescent="0.35">
      <c r="A407" s="102"/>
      <c r="B407" s="95"/>
      <c r="C407" s="17"/>
      <c r="D407" s="17"/>
      <c r="E407" s="17"/>
      <c r="F407" s="13"/>
      <c r="G407" s="86"/>
      <c r="H407" s="86"/>
      <c r="I407" s="99"/>
      <c r="J407" s="99" t="s">
        <v>115</v>
      </c>
      <c r="K407" s="237">
        <f t="shared" si="36"/>
        <v>0</v>
      </c>
      <c r="L407" s="237">
        <f t="shared" si="36"/>
        <v>0</v>
      </c>
      <c r="M407" s="237">
        <f t="shared" si="36"/>
        <v>0</v>
      </c>
      <c r="N407" s="128">
        <v>0</v>
      </c>
      <c r="O407" s="237">
        <f t="shared" si="40"/>
        <v>0</v>
      </c>
      <c r="P407" s="237">
        <f t="shared" si="40"/>
        <v>0</v>
      </c>
      <c r="Q407" s="237">
        <f t="shared" si="40"/>
        <v>0</v>
      </c>
      <c r="R407" s="237">
        <f t="shared" si="40"/>
        <v>0</v>
      </c>
      <c r="S407" s="237">
        <f t="shared" si="40"/>
        <v>0</v>
      </c>
      <c r="T407" s="86"/>
      <c r="U407" s="99" t="s">
        <v>115</v>
      </c>
      <c r="V407" s="5">
        <f t="shared" si="39"/>
        <v>0</v>
      </c>
      <c r="W407" s="5">
        <f t="shared" si="39"/>
        <v>0</v>
      </c>
      <c r="X407" s="5">
        <f t="shared" si="39"/>
        <v>0</v>
      </c>
      <c r="Y407" s="129">
        <v>0</v>
      </c>
      <c r="Z407" s="5">
        <f t="shared" si="38"/>
        <v>0</v>
      </c>
      <c r="AA407" s="5">
        <f t="shared" si="38"/>
        <v>0</v>
      </c>
      <c r="AB407" s="5">
        <f t="shared" si="38"/>
        <v>0</v>
      </c>
      <c r="AC407" s="5">
        <f t="shared" si="38"/>
        <v>0</v>
      </c>
      <c r="AD407" s="129">
        <v>0</v>
      </c>
      <c r="AE407" s="86"/>
      <c r="AF407" s="86"/>
      <c r="AG407" s="16"/>
      <c r="AH407" s="8"/>
      <c r="AI407"/>
      <c r="AJ407"/>
      <c r="AK407"/>
      <c r="AL407"/>
      <c r="AM407"/>
      <c r="AN407"/>
      <c r="AO407"/>
      <c r="AP407"/>
      <c r="AQ407"/>
      <c r="AR407"/>
      <c r="AS407"/>
      <c r="AT407"/>
      <c r="AU407"/>
      <c r="AV407"/>
      <c r="AW407"/>
      <c r="AX407"/>
      <c r="AY407"/>
      <c r="AZ407"/>
      <c r="BA407"/>
      <c r="BB407"/>
      <c r="BC407"/>
      <c r="BD407"/>
      <c r="BE407"/>
      <c r="BF407"/>
      <c r="BG407"/>
      <c r="BH407"/>
    </row>
    <row r="408" spans="1:60" s="104" customFormat="1" ht="13.4" customHeight="1" outlineLevel="2" x14ac:dyDescent="0.35">
      <c r="A408" s="102"/>
      <c r="B408" s="95"/>
      <c r="C408" s="17"/>
      <c r="D408" s="17"/>
      <c r="E408" s="17"/>
      <c r="F408" s="13"/>
      <c r="G408" s="86"/>
      <c r="H408" s="86"/>
      <c r="I408" s="99" t="s">
        <v>753</v>
      </c>
      <c r="J408" s="99" t="s">
        <v>342</v>
      </c>
      <c r="K408" s="237">
        <f t="shared" si="36"/>
        <v>0</v>
      </c>
      <c r="L408" s="237">
        <f t="shared" si="36"/>
        <v>0</v>
      </c>
      <c r="M408" s="237">
        <f t="shared" si="36"/>
        <v>0</v>
      </c>
      <c r="N408" s="128">
        <v>0</v>
      </c>
      <c r="O408" s="237">
        <f t="shared" si="40"/>
        <v>0</v>
      </c>
      <c r="P408" s="237">
        <f t="shared" si="40"/>
        <v>0</v>
      </c>
      <c r="Q408" s="237">
        <f t="shared" si="40"/>
        <v>0</v>
      </c>
      <c r="R408" s="237">
        <f t="shared" si="40"/>
        <v>0</v>
      </c>
      <c r="S408" s="237">
        <f t="shared" si="40"/>
        <v>0</v>
      </c>
      <c r="T408" s="86"/>
      <c r="U408" s="99" t="s">
        <v>342</v>
      </c>
      <c r="V408" s="5">
        <f t="shared" si="39"/>
        <v>0</v>
      </c>
      <c r="W408" s="5">
        <f t="shared" si="39"/>
        <v>0</v>
      </c>
      <c r="X408" s="5">
        <f t="shared" si="39"/>
        <v>0</v>
      </c>
      <c r="Y408" s="129">
        <v>0</v>
      </c>
      <c r="Z408" s="5">
        <f t="shared" si="38"/>
        <v>0</v>
      </c>
      <c r="AA408" s="5">
        <f t="shared" si="38"/>
        <v>0</v>
      </c>
      <c r="AB408" s="5">
        <f t="shared" si="38"/>
        <v>0</v>
      </c>
      <c r="AC408" s="5">
        <f t="shared" si="38"/>
        <v>0</v>
      </c>
      <c r="AD408" s="129">
        <v>0</v>
      </c>
      <c r="AE408" s="86"/>
      <c r="AF408" s="86"/>
      <c r="AG408" s="16"/>
      <c r="AH408" s="8"/>
      <c r="AI408"/>
      <c r="AJ408"/>
      <c r="AK408"/>
      <c r="AL408"/>
      <c r="AM408"/>
      <c r="AN408"/>
      <c r="AO408"/>
      <c r="AP408"/>
      <c r="AQ408"/>
      <c r="AR408"/>
      <c r="AS408"/>
      <c r="AT408"/>
      <c r="AU408"/>
      <c r="AV408"/>
      <c r="AW408"/>
      <c r="AX408"/>
      <c r="AY408"/>
      <c r="AZ408"/>
      <c r="BA408"/>
      <c r="BB408"/>
      <c r="BC408"/>
      <c r="BD408"/>
      <c r="BE408"/>
      <c r="BF408"/>
      <c r="BG408"/>
      <c r="BH408"/>
    </row>
    <row r="409" spans="1:60" s="104" customFormat="1" ht="13.4" customHeight="1" outlineLevel="2" x14ac:dyDescent="0.35">
      <c r="A409" s="102"/>
      <c r="B409" s="95"/>
      <c r="C409" s="17"/>
      <c r="D409" s="17"/>
      <c r="E409" s="17"/>
      <c r="F409" s="13"/>
      <c r="G409" s="86"/>
      <c r="H409" s="86"/>
      <c r="I409" s="99"/>
      <c r="J409" s="99" t="s">
        <v>107</v>
      </c>
      <c r="K409" s="237">
        <f t="shared" si="36"/>
        <v>146.42351190476191</v>
      </c>
      <c r="L409" s="237">
        <f t="shared" si="36"/>
        <v>146.42351190476191</v>
      </c>
      <c r="M409" s="237">
        <f t="shared" si="36"/>
        <v>146.42351190476191</v>
      </c>
      <c r="N409" s="128">
        <v>146.42351190476191</v>
      </c>
      <c r="O409" s="237">
        <f t="shared" si="40"/>
        <v>146.42351190476191</v>
      </c>
      <c r="P409" s="237">
        <f t="shared" si="40"/>
        <v>146.42351190476191</v>
      </c>
      <c r="Q409" s="237">
        <f t="shared" si="40"/>
        <v>146.42351190476191</v>
      </c>
      <c r="R409" s="237">
        <f t="shared" si="40"/>
        <v>146.42351190476191</v>
      </c>
      <c r="S409" s="237">
        <f t="shared" si="40"/>
        <v>146.42351190476191</v>
      </c>
      <c r="T409" s="86"/>
      <c r="U409" s="99" t="s">
        <v>107</v>
      </c>
      <c r="V409" s="5">
        <f t="shared" si="39"/>
        <v>5.4720589329903699</v>
      </c>
      <c r="W409" s="5">
        <f t="shared" si="39"/>
        <v>6.8122602523803621</v>
      </c>
      <c r="X409" s="5">
        <f t="shared" si="39"/>
        <v>7.743549129625527</v>
      </c>
      <c r="Y409" s="129">
        <v>7.559354335866594</v>
      </c>
      <c r="Z409" s="5">
        <f t="shared" si="38"/>
        <v>8.1266743006441082</v>
      </c>
      <c r="AA409" s="5">
        <f t="shared" si="38"/>
        <v>7.4598891472367699</v>
      </c>
      <c r="AB409" s="5">
        <f t="shared" si="38"/>
        <v>6.7371087765267186</v>
      </c>
      <c r="AC409" s="5">
        <f t="shared" si="38"/>
        <v>4.2332384280852926</v>
      </c>
      <c r="AD409" s="129">
        <v>0</v>
      </c>
      <c r="AE409" s="86"/>
      <c r="AF409" s="86"/>
      <c r="AG409" s="16"/>
      <c r="AH409" s="8"/>
      <c r="AI409"/>
      <c r="AJ409"/>
      <c r="AK409"/>
      <c r="AL409"/>
      <c r="AM409"/>
      <c r="AN409"/>
      <c r="AO409"/>
      <c r="AP409"/>
      <c r="AQ409"/>
      <c r="AR409"/>
      <c r="AS409"/>
      <c r="AT409"/>
      <c r="AU409"/>
      <c r="AV409"/>
      <c r="AW409"/>
      <c r="AX409"/>
      <c r="AY409"/>
      <c r="AZ409"/>
      <c r="BA409"/>
      <c r="BB409"/>
      <c r="BC409"/>
      <c r="BD409"/>
      <c r="BE409"/>
      <c r="BF409"/>
      <c r="BG409"/>
      <c r="BH409"/>
    </row>
    <row r="410" spans="1:60" s="104" customFormat="1" ht="13.4" customHeight="1" outlineLevel="2" x14ac:dyDescent="0.35">
      <c r="A410" s="102"/>
      <c r="B410" s="95"/>
      <c r="C410" s="17"/>
      <c r="D410" s="17"/>
      <c r="E410" s="17"/>
      <c r="F410" s="13"/>
      <c r="G410" s="86"/>
      <c r="H410" s="86"/>
      <c r="I410" s="99"/>
      <c r="J410" s="99" t="s">
        <v>108</v>
      </c>
      <c r="K410" s="237">
        <f t="shared" si="36"/>
        <v>418.78352272727278</v>
      </c>
      <c r="L410" s="237">
        <f t="shared" si="36"/>
        <v>418.78352272727278</v>
      </c>
      <c r="M410" s="237">
        <f t="shared" si="36"/>
        <v>418.78352272727278</v>
      </c>
      <c r="N410" s="128">
        <v>418.78352272727278</v>
      </c>
      <c r="O410" s="237">
        <f t="shared" si="40"/>
        <v>418.78352272727278</v>
      </c>
      <c r="P410" s="237">
        <f t="shared" si="40"/>
        <v>418.78352272727278</v>
      </c>
      <c r="Q410" s="237">
        <f t="shared" si="40"/>
        <v>418.78352272727278</v>
      </c>
      <c r="R410" s="237">
        <f t="shared" si="40"/>
        <v>418.78352272727278</v>
      </c>
      <c r="S410" s="237">
        <f t="shared" si="40"/>
        <v>418.78352272727278</v>
      </c>
      <c r="T410" s="86"/>
      <c r="U410" s="99" t="s">
        <v>108</v>
      </c>
      <c r="V410" s="5">
        <f t="shared" si="39"/>
        <v>8.2083000483923989</v>
      </c>
      <c r="W410" s="5">
        <f t="shared" si="39"/>
        <v>10.218653863933771</v>
      </c>
      <c r="X410" s="5">
        <f t="shared" si="39"/>
        <v>11.615623200296771</v>
      </c>
      <c r="Y410" s="129">
        <v>11.339323885351558</v>
      </c>
      <c r="Z410" s="5">
        <f t="shared" si="38"/>
        <v>12.190325775382817</v>
      </c>
      <c r="AA410" s="5">
        <f t="shared" si="38"/>
        <v>11.190122255281143</v>
      </c>
      <c r="AB410" s="5">
        <f t="shared" si="38"/>
        <v>10.105923743436126</v>
      </c>
      <c r="AC410" s="5">
        <f t="shared" si="38"/>
        <v>6.3500213757968726</v>
      </c>
      <c r="AD410" s="129">
        <v>0</v>
      </c>
      <c r="AE410" s="86"/>
      <c r="AF410" s="86"/>
      <c r="AG410" s="16"/>
      <c r="AH410" s="8"/>
      <c r="AI410"/>
      <c r="AJ410"/>
      <c r="AK410"/>
      <c r="AL410"/>
      <c r="AM410"/>
      <c r="AN410"/>
      <c r="AO410"/>
      <c r="AP410"/>
      <c r="AQ410"/>
      <c r="AR410"/>
      <c r="AS410"/>
      <c r="AT410"/>
      <c r="AU410"/>
      <c r="AV410"/>
      <c r="AW410"/>
      <c r="AX410"/>
      <c r="AY410"/>
      <c r="AZ410"/>
      <c r="BA410"/>
      <c r="BB410"/>
      <c r="BC410"/>
      <c r="BD410"/>
      <c r="BE410"/>
      <c r="BF410"/>
      <c r="BG410"/>
      <c r="BH410"/>
    </row>
    <row r="411" spans="1:60" s="104" customFormat="1" ht="13.4" customHeight="1" outlineLevel="2" x14ac:dyDescent="0.35">
      <c r="A411" s="102"/>
      <c r="B411" s="95"/>
      <c r="C411" s="17"/>
      <c r="D411" s="17"/>
      <c r="E411" s="17"/>
      <c r="F411" s="13"/>
      <c r="G411" s="86"/>
      <c r="H411" s="86"/>
      <c r="I411" s="99"/>
      <c r="J411" s="99" t="s">
        <v>109</v>
      </c>
      <c r="K411" s="237">
        <f t="shared" si="36"/>
        <v>1082.0823376623377</v>
      </c>
      <c r="L411" s="237">
        <f t="shared" si="36"/>
        <v>1082.0823376623377</v>
      </c>
      <c r="M411" s="237">
        <f t="shared" si="36"/>
        <v>1082.0823376623377</v>
      </c>
      <c r="N411" s="128">
        <v>1082.0823376623377</v>
      </c>
      <c r="O411" s="237">
        <f t="shared" si="40"/>
        <v>1082.0823376623377</v>
      </c>
      <c r="P411" s="237">
        <f t="shared" si="40"/>
        <v>1082.0823376623377</v>
      </c>
      <c r="Q411" s="237">
        <f t="shared" si="40"/>
        <v>1082.0823376623377</v>
      </c>
      <c r="R411" s="237">
        <f t="shared" si="40"/>
        <v>1082.0823376623377</v>
      </c>
      <c r="S411" s="237">
        <f t="shared" si="40"/>
        <v>1082.0823376623377</v>
      </c>
      <c r="T411" s="86"/>
      <c r="U411" s="99" t="s">
        <v>109</v>
      </c>
      <c r="V411" s="5">
        <f t="shared" si="39"/>
        <v>15.293544165612676</v>
      </c>
      <c r="W411" s="5">
        <f t="shared" si="39"/>
        <v>19.039196089303189</v>
      </c>
      <c r="X411" s="5">
        <f t="shared" si="39"/>
        <v>21.642002043973235</v>
      </c>
      <c r="Y411" s="129">
        <v>21.127206562432484</v>
      </c>
      <c r="Z411" s="5">
        <f t="shared" si="38"/>
        <v>22.712776645578003</v>
      </c>
      <c r="AA411" s="5">
        <f t="shared" si="38"/>
        <v>20.849217002400476</v>
      </c>
      <c r="AB411" s="5">
        <f t="shared" si="38"/>
        <v>18.829159532834563</v>
      </c>
      <c r="AC411" s="5">
        <f t="shared" si="38"/>
        <v>11.831235674962192</v>
      </c>
      <c r="AD411" s="129">
        <v>0</v>
      </c>
      <c r="AE411" s="86"/>
      <c r="AF411" s="86"/>
      <c r="AG411" s="16"/>
      <c r="AH411" s="8"/>
      <c r="AI411"/>
      <c r="AJ411"/>
      <c r="AK411"/>
      <c r="AL411"/>
      <c r="AM411"/>
      <c r="AN411"/>
      <c r="AO411"/>
      <c r="AP411"/>
      <c r="AQ411"/>
      <c r="AR411"/>
      <c r="AS411"/>
      <c r="AT411"/>
      <c r="AU411"/>
      <c r="AV411"/>
      <c r="AW411"/>
      <c r="AX411"/>
      <c r="AY411"/>
      <c r="AZ411"/>
      <c r="BA411"/>
      <c r="BB411"/>
      <c r="BC411"/>
      <c r="BD411"/>
      <c r="BE411"/>
      <c r="BF411"/>
      <c r="BG411"/>
      <c r="BH411"/>
    </row>
    <row r="412" spans="1:60" s="104" customFormat="1" ht="13.4" customHeight="1" outlineLevel="2" x14ac:dyDescent="0.35">
      <c r="A412" s="102"/>
      <c r="B412" s="95"/>
      <c r="C412" s="17"/>
      <c r="D412" s="17"/>
      <c r="E412" s="17"/>
      <c r="F412" s="13"/>
      <c r="G412" s="86"/>
      <c r="H412" s="86"/>
      <c r="I412" s="99"/>
      <c r="J412" s="99" t="s">
        <v>110</v>
      </c>
      <c r="K412" s="237">
        <f t="shared" si="36"/>
        <v>1118.2691964285714</v>
      </c>
      <c r="L412" s="237">
        <f t="shared" si="36"/>
        <v>1118.2691964285714</v>
      </c>
      <c r="M412" s="237">
        <f t="shared" si="36"/>
        <v>1118.2691964285714</v>
      </c>
      <c r="N412" s="128">
        <v>1118.2691964285714</v>
      </c>
      <c r="O412" s="237">
        <f t="shared" si="40"/>
        <v>1118.2691964285714</v>
      </c>
      <c r="P412" s="237">
        <f t="shared" si="40"/>
        <v>1118.2691964285714</v>
      </c>
      <c r="Q412" s="237">
        <f t="shared" si="40"/>
        <v>1118.2691964285714</v>
      </c>
      <c r="R412" s="237">
        <f t="shared" si="40"/>
        <v>1118.2691964285714</v>
      </c>
      <c r="S412" s="237">
        <f t="shared" si="40"/>
        <v>1118.2691964285714</v>
      </c>
      <c r="T412" s="86"/>
      <c r="U412" s="99" t="s">
        <v>110</v>
      </c>
      <c r="V412" s="5">
        <f t="shared" si="39"/>
        <v>18.623787425496019</v>
      </c>
      <c r="W412" s="5">
        <f t="shared" si="39"/>
        <v>23.185073183807216</v>
      </c>
      <c r="X412" s="5">
        <f t="shared" si="39"/>
        <v>26.354652732188391</v>
      </c>
      <c r="Y412" s="129">
        <v>25.727758043030722</v>
      </c>
      <c r="Z412" s="5">
        <f t="shared" si="38"/>
        <v>27.658593685636344</v>
      </c>
      <c r="AA412" s="5">
        <f t="shared" si="38"/>
        <v>25.38923491088558</v>
      </c>
      <c r="AB412" s="5">
        <f t="shared" si="38"/>
        <v>22.92930015063089</v>
      </c>
      <c r="AC412" s="5">
        <f t="shared" si="38"/>
        <v>14.407544504097206</v>
      </c>
      <c r="AD412" s="129">
        <v>0</v>
      </c>
      <c r="AE412" s="86"/>
      <c r="AF412" s="86"/>
      <c r="AG412" s="16"/>
      <c r="AH412" s="8"/>
      <c r="AI412"/>
      <c r="AJ412"/>
      <c r="AK412"/>
      <c r="AL412"/>
      <c r="AM412"/>
      <c r="AN412"/>
      <c r="AO412"/>
      <c r="AP412"/>
      <c r="AQ412"/>
      <c r="AR412"/>
      <c r="AS412"/>
      <c r="AT412"/>
      <c r="AU412"/>
      <c r="AV412"/>
      <c r="AW412"/>
      <c r="AX412"/>
      <c r="AY412"/>
      <c r="AZ412"/>
      <c r="BA412"/>
      <c r="BB412"/>
      <c r="BC412"/>
      <c r="BD412"/>
      <c r="BE412"/>
      <c r="BF412"/>
      <c r="BG412"/>
      <c r="BH412"/>
    </row>
    <row r="413" spans="1:60" s="104" customFormat="1" ht="13.4" customHeight="1" outlineLevel="2" x14ac:dyDescent="0.35">
      <c r="A413" s="102"/>
      <c r="B413" s="95"/>
      <c r="C413" s="17"/>
      <c r="D413" s="17"/>
      <c r="E413" s="17"/>
      <c r="F413" s="13"/>
      <c r="G413" s="86"/>
      <c r="H413" s="86"/>
      <c r="I413" s="99"/>
      <c r="J413" s="99" t="s">
        <v>111</v>
      </c>
      <c r="K413" s="237">
        <f t="shared" si="36"/>
        <v>769.11294642857138</v>
      </c>
      <c r="L413" s="237">
        <f t="shared" si="36"/>
        <v>769.11294642857138</v>
      </c>
      <c r="M413" s="237">
        <f t="shared" si="36"/>
        <v>769.11294642857138</v>
      </c>
      <c r="N413" s="128">
        <v>769.11294642857138</v>
      </c>
      <c r="O413" s="237">
        <f t="shared" si="40"/>
        <v>769.11294642857138</v>
      </c>
      <c r="P413" s="237">
        <f t="shared" si="40"/>
        <v>769.11294642857138</v>
      </c>
      <c r="Q413" s="237">
        <f t="shared" si="40"/>
        <v>769.11294642857138</v>
      </c>
      <c r="R413" s="237">
        <f t="shared" si="40"/>
        <v>769.11294642857138</v>
      </c>
      <c r="S413" s="237">
        <f t="shared" si="40"/>
        <v>769.11294642857138</v>
      </c>
      <c r="T413" s="86"/>
      <c r="U413" s="99" t="s">
        <v>111</v>
      </c>
      <c r="V413" s="5">
        <f t="shared" ref="V413:X447" si="41">V$229*$Y413</f>
        <v>6.1783638784461141</v>
      </c>
      <c r="W413" s="5">
        <f t="shared" si="41"/>
        <v>7.6915514232008571</v>
      </c>
      <c r="X413" s="5">
        <f t="shared" si="41"/>
        <v>8.7430462316505544</v>
      </c>
      <c r="Y413" s="129">
        <v>8.535076530612244</v>
      </c>
      <c r="Z413" s="5">
        <f t="shared" si="38"/>
        <v>9.1756232098102402</v>
      </c>
      <c r="AA413" s="5">
        <f t="shared" si="38"/>
        <v>8.4227728920515563</v>
      </c>
      <c r="AB413" s="5">
        <f t="shared" si="38"/>
        <v>7.606699785177228</v>
      </c>
      <c r="AC413" s="5">
        <f t="shared" si="38"/>
        <v>4.7796428571428571</v>
      </c>
      <c r="AD413" s="129">
        <v>0</v>
      </c>
      <c r="AE413" s="86"/>
      <c r="AF413" s="86"/>
      <c r="AG413" s="16"/>
      <c r="AH413" s="8"/>
      <c r="AI413"/>
      <c r="AJ413"/>
      <c r="AK413"/>
      <c r="AL413"/>
      <c r="AM413"/>
      <c r="AN413"/>
      <c r="AO413"/>
      <c r="AP413"/>
      <c r="AQ413"/>
      <c r="AR413"/>
      <c r="AS413"/>
      <c r="AT413"/>
      <c r="AU413"/>
      <c r="AV413"/>
      <c r="AW413"/>
      <c r="AX413"/>
      <c r="AY413"/>
      <c r="AZ413"/>
      <c r="BA413"/>
      <c r="BB413"/>
      <c r="BC413"/>
      <c r="BD413"/>
      <c r="BE413"/>
      <c r="BF413"/>
      <c r="BG413"/>
      <c r="BH413"/>
    </row>
    <row r="414" spans="1:60" s="104" customFormat="1" ht="13.4" customHeight="1" outlineLevel="2" x14ac:dyDescent="0.35">
      <c r="A414" s="102"/>
      <c r="B414" s="95"/>
      <c r="C414" s="17"/>
      <c r="D414" s="17"/>
      <c r="E414" s="17"/>
      <c r="F414" s="13"/>
      <c r="G414" s="86"/>
      <c r="H414" s="86"/>
      <c r="I414" s="99"/>
      <c r="J414" s="99" t="s">
        <v>112</v>
      </c>
      <c r="K414" s="237">
        <f t="shared" si="36"/>
        <v>1.869158878504673E-3</v>
      </c>
      <c r="L414" s="237">
        <f t="shared" si="36"/>
        <v>1.869158878504673E-3</v>
      </c>
      <c r="M414" s="237">
        <f t="shared" si="36"/>
        <v>1.869158878504673E-3</v>
      </c>
      <c r="N414" s="128">
        <v>1.869158878504673E-3</v>
      </c>
      <c r="O414" s="237">
        <f t="shared" si="40"/>
        <v>1.869158878504673E-3</v>
      </c>
      <c r="P414" s="237">
        <f t="shared" si="40"/>
        <v>1.869158878504673E-3</v>
      </c>
      <c r="Q414" s="237">
        <f t="shared" si="40"/>
        <v>1.869158878504673E-3</v>
      </c>
      <c r="R414" s="237">
        <f t="shared" si="40"/>
        <v>1.869158878504673E-3</v>
      </c>
      <c r="S414" s="237">
        <f t="shared" si="40"/>
        <v>1.869158878504673E-3</v>
      </c>
      <c r="T414" s="86"/>
      <c r="U414" s="99" t="s">
        <v>112</v>
      </c>
      <c r="V414" s="5">
        <f t="shared" si="41"/>
        <v>1.353045125794757E-3</v>
      </c>
      <c r="W414" s="5">
        <f t="shared" si="41"/>
        <v>1.6844291413892986E-3</v>
      </c>
      <c r="X414" s="5">
        <f t="shared" si="41"/>
        <v>1.914703685485781E-3</v>
      </c>
      <c r="Y414" s="129">
        <v>1.869158878504673E-3</v>
      </c>
      <c r="Z414" s="5">
        <f t="shared" si="38"/>
        <v>2.0094368840064859E-3</v>
      </c>
      <c r="AA414" s="5">
        <f t="shared" si="38"/>
        <v>1.8445646827348746E-3</v>
      </c>
      <c r="AB414" s="5">
        <f t="shared" si="38"/>
        <v>1.6658468601410067E-3</v>
      </c>
      <c r="AC414" s="5">
        <f t="shared" si="38"/>
        <v>1.046728971962617E-3</v>
      </c>
      <c r="AD414" s="129">
        <v>0</v>
      </c>
      <c r="AE414" s="86"/>
      <c r="AF414" s="86"/>
      <c r="AG414" s="16"/>
      <c r="AH414" s="8"/>
      <c r="AI414"/>
      <c r="AJ414"/>
      <c r="AK414"/>
      <c r="AL414"/>
      <c r="AM414"/>
      <c r="AN414"/>
      <c r="AO414"/>
      <c r="AP414"/>
      <c r="AQ414"/>
      <c r="AR414"/>
      <c r="AS414"/>
      <c r="AT414"/>
      <c r="AU414"/>
      <c r="AV414"/>
      <c r="AW414"/>
      <c r="AX414"/>
      <c r="AY414"/>
      <c r="AZ414"/>
      <c r="BA414"/>
      <c r="BB414"/>
      <c r="BC414"/>
      <c r="BD414"/>
      <c r="BE414"/>
      <c r="BF414"/>
      <c r="BG414"/>
      <c r="BH414"/>
    </row>
    <row r="415" spans="1:60" s="104" customFormat="1" ht="13.4" customHeight="1" outlineLevel="2" x14ac:dyDescent="0.35">
      <c r="A415" s="102"/>
      <c r="B415" s="95"/>
      <c r="C415" s="17"/>
      <c r="D415" s="17"/>
      <c r="E415" s="17"/>
      <c r="F415" s="13"/>
      <c r="G415" s="86"/>
      <c r="H415" s="86"/>
      <c r="I415" s="99"/>
      <c r="J415" s="99" t="s">
        <v>113</v>
      </c>
      <c r="K415" s="237">
        <f t="shared" si="36"/>
        <v>1.869158878504673E-3</v>
      </c>
      <c r="L415" s="237">
        <f t="shared" si="36"/>
        <v>1.869158878504673E-3</v>
      </c>
      <c r="M415" s="237">
        <f t="shared" si="36"/>
        <v>1.869158878504673E-3</v>
      </c>
      <c r="N415" s="128">
        <v>1.869158878504673E-3</v>
      </c>
      <c r="O415" s="237">
        <f t="shared" si="40"/>
        <v>1.869158878504673E-3</v>
      </c>
      <c r="P415" s="237">
        <f t="shared" si="40"/>
        <v>1.869158878504673E-3</v>
      </c>
      <c r="Q415" s="237">
        <f t="shared" si="40"/>
        <v>1.869158878504673E-3</v>
      </c>
      <c r="R415" s="237">
        <f t="shared" si="40"/>
        <v>1.869158878504673E-3</v>
      </c>
      <c r="S415" s="237">
        <f t="shared" si="40"/>
        <v>1.869158878504673E-3</v>
      </c>
      <c r="T415" s="86"/>
      <c r="U415" s="99" t="s">
        <v>113</v>
      </c>
      <c r="V415" s="5">
        <f t="shared" si="41"/>
        <v>1.353045125794757E-3</v>
      </c>
      <c r="W415" s="5">
        <f t="shared" si="41"/>
        <v>1.6844291413892986E-3</v>
      </c>
      <c r="X415" s="5">
        <f t="shared" si="41"/>
        <v>1.914703685485781E-3</v>
      </c>
      <c r="Y415" s="129">
        <v>1.869158878504673E-3</v>
      </c>
      <c r="Z415" s="5">
        <f t="shared" si="38"/>
        <v>2.0094368840064859E-3</v>
      </c>
      <c r="AA415" s="5">
        <f t="shared" si="38"/>
        <v>1.8445646827348746E-3</v>
      </c>
      <c r="AB415" s="5">
        <f t="shared" si="38"/>
        <v>1.6658468601410067E-3</v>
      </c>
      <c r="AC415" s="5">
        <f t="shared" si="38"/>
        <v>1.046728971962617E-3</v>
      </c>
      <c r="AD415" s="129">
        <v>0</v>
      </c>
      <c r="AE415" s="86"/>
      <c r="AF415" s="86"/>
      <c r="AG415" s="16"/>
      <c r="AH415" s="8"/>
      <c r="AI415"/>
      <c r="AJ415"/>
      <c r="AK415"/>
      <c r="AL415"/>
      <c r="AM415"/>
      <c r="AN415"/>
      <c r="AO415"/>
      <c r="AP415"/>
      <c r="AQ415"/>
      <c r="AR415"/>
      <c r="AS415"/>
      <c r="AT415"/>
      <c r="AU415"/>
      <c r="AV415"/>
      <c r="AW415"/>
      <c r="AX415"/>
      <c r="AY415"/>
      <c r="AZ415"/>
      <c r="BA415"/>
      <c r="BB415"/>
      <c r="BC415"/>
      <c r="BD415"/>
      <c r="BE415"/>
      <c r="BF415"/>
      <c r="BG415"/>
      <c r="BH415"/>
    </row>
    <row r="416" spans="1:60" s="104" customFormat="1" ht="13.4" customHeight="1" outlineLevel="2" x14ac:dyDescent="0.35">
      <c r="A416" s="102"/>
      <c r="B416" s="95"/>
      <c r="C416" s="17"/>
      <c r="D416" s="17"/>
      <c r="E416" s="17"/>
      <c r="F416" s="13"/>
      <c r="G416" s="86"/>
      <c r="H416" s="86"/>
      <c r="I416" s="99"/>
      <c r="J416" s="99" t="s">
        <v>114</v>
      </c>
      <c r="K416" s="237">
        <f t="shared" si="36"/>
        <v>1.869158878504673E-3</v>
      </c>
      <c r="L416" s="237">
        <f t="shared" si="36"/>
        <v>1.869158878504673E-3</v>
      </c>
      <c r="M416" s="237">
        <f t="shared" si="36"/>
        <v>1.869158878504673E-3</v>
      </c>
      <c r="N416" s="128">
        <v>1.869158878504673E-3</v>
      </c>
      <c r="O416" s="237">
        <f t="shared" si="40"/>
        <v>1.869158878504673E-3</v>
      </c>
      <c r="P416" s="237">
        <f t="shared" si="40"/>
        <v>1.869158878504673E-3</v>
      </c>
      <c r="Q416" s="237">
        <f t="shared" si="40"/>
        <v>1.869158878504673E-3</v>
      </c>
      <c r="R416" s="237">
        <f t="shared" si="40"/>
        <v>1.869158878504673E-3</v>
      </c>
      <c r="S416" s="237">
        <f t="shared" si="40"/>
        <v>1.869158878504673E-3</v>
      </c>
      <c r="T416" s="86"/>
      <c r="U416" s="99" t="s">
        <v>114</v>
      </c>
      <c r="V416" s="5">
        <f t="shared" si="41"/>
        <v>1.353045125794757E-3</v>
      </c>
      <c r="W416" s="5">
        <f t="shared" si="41"/>
        <v>1.6844291413892986E-3</v>
      </c>
      <c r="X416" s="5">
        <f t="shared" si="41"/>
        <v>1.914703685485781E-3</v>
      </c>
      <c r="Y416" s="129">
        <v>1.869158878504673E-3</v>
      </c>
      <c r="Z416" s="5">
        <f t="shared" si="38"/>
        <v>2.0094368840064859E-3</v>
      </c>
      <c r="AA416" s="5">
        <f t="shared" si="38"/>
        <v>1.8445646827348746E-3</v>
      </c>
      <c r="AB416" s="5">
        <f t="shared" si="38"/>
        <v>1.6658468601410067E-3</v>
      </c>
      <c r="AC416" s="5">
        <f t="shared" si="38"/>
        <v>1.046728971962617E-3</v>
      </c>
      <c r="AD416" s="129">
        <v>0</v>
      </c>
      <c r="AE416" s="86"/>
      <c r="AF416" s="86"/>
      <c r="AG416" s="16"/>
      <c r="AH416" s="8"/>
      <c r="AI416"/>
      <c r="AJ416"/>
      <c r="AK416"/>
      <c r="AL416"/>
      <c r="AM416"/>
      <c r="AN416"/>
      <c r="AO416"/>
      <c r="AP416"/>
      <c r="AQ416"/>
      <c r="AR416"/>
      <c r="AS416"/>
      <c r="AT416"/>
      <c r="AU416"/>
      <c r="AV416"/>
      <c r="AW416"/>
      <c r="AX416"/>
      <c r="AY416"/>
      <c r="AZ416"/>
      <c r="BA416"/>
      <c r="BB416"/>
      <c r="BC416"/>
      <c r="BD416"/>
      <c r="BE416"/>
      <c r="BF416"/>
      <c r="BG416"/>
      <c r="BH416"/>
    </row>
    <row r="417" spans="1:60" s="104" customFormat="1" ht="13.4" customHeight="1" outlineLevel="2" x14ac:dyDescent="0.35">
      <c r="A417" s="102"/>
      <c r="B417" s="95"/>
      <c r="C417" s="17"/>
      <c r="D417" s="17"/>
      <c r="E417" s="17"/>
      <c r="F417" s="13"/>
      <c r="G417" s="86"/>
      <c r="H417" s="86"/>
      <c r="I417" s="99"/>
      <c r="J417" s="99" t="s">
        <v>115</v>
      </c>
      <c r="K417" s="237">
        <f t="shared" si="36"/>
        <v>1.869158878504673E-3</v>
      </c>
      <c r="L417" s="237">
        <f t="shared" si="36"/>
        <v>1.869158878504673E-3</v>
      </c>
      <c r="M417" s="237">
        <f t="shared" si="36"/>
        <v>1.869158878504673E-3</v>
      </c>
      <c r="N417" s="128">
        <v>1.869158878504673E-3</v>
      </c>
      <c r="O417" s="237">
        <f t="shared" si="40"/>
        <v>1.869158878504673E-3</v>
      </c>
      <c r="P417" s="237">
        <f t="shared" si="40"/>
        <v>1.869158878504673E-3</v>
      </c>
      <c r="Q417" s="237">
        <f t="shared" si="40"/>
        <v>1.869158878504673E-3</v>
      </c>
      <c r="R417" s="237">
        <f t="shared" si="40"/>
        <v>1.869158878504673E-3</v>
      </c>
      <c r="S417" s="237">
        <f t="shared" si="40"/>
        <v>1.869158878504673E-3</v>
      </c>
      <c r="T417" s="86"/>
      <c r="U417" s="99" t="s">
        <v>115</v>
      </c>
      <c r="V417" s="5">
        <f t="shared" si="41"/>
        <v>1.353045125794757E-3</v>
      </c>
      <c r="W417" s="5">
        <f t="shared" si="41"/>
        <v>1.6844291413892986E-3</v>
      </c>
      <c r="X417" s="5">
        <f t="shared" si="41"/>
        <v>1.914703685485781E-3</v>
      </c>
      <c r="Y417" s="129">
        <v>1.869158878504673E-3</v>
      </c>
      <c r="Z417" s="5">
        <f t="shared" si="38"/>
        <v>2.0094368840064859E-3</v>
      </c>
      <c r="AA417" s="5">
        <f t="shared" si="38"/>
        <v>1.8445646827348746E-3</v>
      </c>
      <c r="AB417" s="5">
        <f t="shared" si="38"/>
        <v>1.6658468601410067E-3</v>
      </c>
      <c r="AC417" s="5">
        <f t="shared" si="38"/>
        <v>1.046728971962617E-3</v>
      </c>
      <c r="AD417" s="129">
        <v>0</v>
      </c>
      <c r="AE417" s="86"/>
      <c r="AF417" s="86"/>
      <c r="AG417" s="16"/>
      <c r="AH417" s="8"/>
      <c r="AI417"/>
      <c r="AJ417"/>
      <c r="AK417"/>
      <c r="AL417"/>
      <c r="AM417"/>
      <c r="AN417"/>
      <c r="AO417"/>
      <c r="AP417"/>
      <c r="AQ417"/>
      <c r="AR417"/>
      <c r="AS417"/>
      <c r="AT417"/>
      <c r="AU417"/>
      <c r="AV417"/>
      <c r="AW417"/>
      <c r="AX417"/>
      <c r="AY417"/>
      <c r="AZ417"/>
      <c r="BA417"/>
      <c r="BB417"/>
      <c r="BC417"/>
      <c r="BD417"/>
      <c r="BE417"/>
      <c r="BF417"/>
      <c r="BG417"/>
      <c r="BH417"/>
    </row>
    <row r="418" spans="1:60" s="104" customFormat="1" ht="13.4" customHeight="1" outlineLevel="2" x14ac:dyDescent="0.35">
      <c r="A418" s="102"/>
      <c r="B418" s="95"/>
      <c r="C418" s="17"/>
      <c r="D418" s="17"/>
      <c r="E418" s="17"/>
      <c r="F418" s="13"/>
      <c r="G418" s="86"/>
      <c r="H418" s="86"/>
      <c r="I418" s="99" t="s">
        <v>754</v>
      </c>
      <c r="J418" s="99" t="s">
        <v>342</v>
      </c>
      <c r="K418" s="237">
        <f t="shared" si="36"/>
        <v>0</v>
      </c>
      <c r="L418" s="237">
        <f t="shared" si="36"/>
        <v>0</v>
      </c>
      <c r="M418" s="237">
        <f t="shared" si="36"/>
        <v>0</v>
      </c>
      <c r="N418" s="128">
        <v>0</v>
      </c>
      <c r="O418" s="237">
        <f t="shared" si="40"/>
        <v>0</v>
      </c>
      <c r="P418" s="237">
        <f t="shared" si="40"/>
        <v>0</v>
      </c>
      <c r="Q418" s="237">
        <f t="shared" si="40"/>
        <v>0</v>
      </c>
      <c r="R418" s="237">
        <f t="shared" si="40"/>
        <v>0</v>
      </c>
      <c r="S418" s="237">
        <f t="shared" si="40"/>
        <v>0</v>
      </c>
      <c r="T418" s="86"/>
      <c r="U418" s="99" t="s">
        <v>342</v>
      </c>
      <c r="V418" s="5">
        <f t="shared" si="41"/>
        <v>0</v>
      </c>
      <c r="W418" s="5">
        <f t="shared" si="41"/>
        <v>0</v>
      </c>
      <c r="X418" s="5">
        <f t="shared" si="41"/>
        <v>0</v>
      </c>
      <c r="Y418" s="129">
        <v>0</v>
      </c>
      <c r="Z418" s="5">
        <f t="shared" si="38"/>
        <v>0</v>
      </c>
      <c r="AA418" s="5">
        <f t="shared" si="38"/>
        <v>0</v>
      </c>
      <c r="AB418" s="5">
        <f t="shared" si="38"/>
        <v>0</v>
      </c>
      <c r="AC418" s="5">
        <f t="shared" si="38"/>
        <v>0</v>
      </c>
      <c r="AD418" s="129">
        <v>0</v>
      </c>
      <c r="AE418" s="86"/>
      <c r="AF418" s="86"/>
      <c r="AG418" s="16"/>
      <c r="AH418" s="8"/>
      <c r="AI418"/>
      <c r="AJ418"/>
      <c r="AK418"/>
      <c r="AL418"/>
      <c r="AM418"/>
      <c r="AN418"/>
      <c r="AO418"/>
      <c r="AP418"/>
      <c r="AQ418"/>
      <c r="AR418"/>
      <c r="AS418"/>
      <c r="AT418"/>
      <c r="AU418"/>
      <c r="AV418"/>
      <c r="AW418"/>
      <c r="AX418"/>
      <c r="AY418"/>
      <c r="AZ418"/>
      <c r="BA418"/>
      <c r="BB418"/>
      <c r="BC418"/>
      <c r="BD418"/>
      <c r="BE418"/>
      <c r="BF418"/>
      <c r="BG418"/>
      <c r="BH418"/>
    </row>
    <row r="419" spans="1:60" s="104" customFormat="1" ht="13.4" customHeight="1" outlineLevel="2" x14ac:dyDescent="0.35">
      <c r="A419" s="102"/>
      <c r="B419" s="95"/>
      <c r="C419" s="17"/>
      <c r="D419" s="17"/>
      <c r="E419" s="17"/>
      <c r="F419" s="13"/>
      <c r="G419" s="86"/>
      <c r="H419" s="86"/>
      <c r="I419" s="99"/>
      <c r="J419" s="99" t="s">
        <v>107</v>
      </c>
      <c r="K419" s="237">
        <f t="shared" si="36"/>
        <v>146.42351190476191</v>
      </c>
      <c r="L419" s="237">
        <f t="shared" si="36"/>
        <v>146.42351190476191</v>
      </c>
      <c r="M419" s="237">
        <f t="shared" si="36"/>
        <v>146.42351190476191</v>
      </c>
      <c r="N419" s="128">
        <v>146.42351190476191</v>
      </c>
      <c r="O419" s="237">
        <f t="shared" si="40"/>
        <v>146.42351190476191</v>
      </c>
      <c r="P419" s="237">
        <f t="shared" si="40"/>
        <v>146.42351190476191</v>
      </c>
      <c r="Q419" s="237">
        <f t="shared" si="40"/>
        <v>146.42351190476191</v>
      </c>
      <c r="R419" s="237">
        <f t="shared" si="40"/>
        <v>146.42351190476191</v>
      </c>
      <c r="S419" s="237">
        <f t="shared" si="40"/>
        <v>146.42351190476191</v>
      </c>
      <c r="T419" s="86"/>
      <c r="U419" s="99" t="s">
        <v>107</v>
      </c>
      <c r="V419" s="5">
        <f t="shared" si="41"/>
        <v>5.4720589329903699</v>
      </c>
      <c r="W419" s="5">
        <f t="shared" si="41"/>
        <v>6.8122602523803621</v>
      </c>
      <c r="X419" s="5">
        <f t="shared" si="41"/>
        <v>7.743549129625527</v>
      </c>
      <c r="Y419" s="129">
        <v>7.559354335866594</v>
      </c>
      <c r="Z419" s="5">
        <f t="shared" si="38"/>
        <v>8.1266743006441082</v>
      </c>
      <c r="AA419" s="5">
        <f t="shared" si="38"/>
        <v>7.4598891472367699</v>
      </c>
      <c r="AB419" s="5">
        <f t="shared" si="38"/>
        <v>6.7371087765267186</v>
      </c>
      <c r="AC419" s="5">
        <f t="shared" si="38"/>
        <v>4.2332384280852926</v>
      </c>
      <c r="AD419" s="129">
        <v>0</v>
      </c>
      <c r="AE419" s="86"/>
      <c r="AF419" s="86"/>
      <c r="AG419" s="16"/>
      <c r="AH419" s="8"/>
      <c r="AI419"/>
      <c r="AJ419"/>
      <c r="AK419"/>
      <c r="AL419"/>
      <c r="AM419"/>
      <c r="AN419"/>
      <c r="AO419"/>
      <c r="AP419"/>
      <c r="AQ419"/>
      <c r="AR419"/>
      <c r="AS419"/>
      <c r="AT419"/>
      <c r="AU419"/>
      <c r="AV419"/>
      <c r="AW419"/>
      <c r="AX419"/>
      <c r="AY419"/>
      <c r="AZ419"/>
      <c r="BA419"/>
      <c r="BB419"/>
      <c r="BC419"/>
      <c r="BD419"/>
      <c r="BE419"/>
      <c r="BF419"/>
      <c r="BG419"/>
      <c r="BH419"/>
    </row>
    <row r="420" spans="1:60" s="104" customFormat="1" ht="13.4" customHeight="1" outlineLevel="2" x14ac:dyDescent="0.35">
      <c r="A420" s="102"/>
      <c r="B420" s="95"/>
      <c r="C420" s="17"/>
      <c r="D420" s="17"/>
      <c r="E420" s="17"/>
      <c r="F420" s="13"/>
      <c r="G420" s="86"/>
      <c r="H420" s="86"/>
      <c r="I420" s="99"/>
      <c r="J420" s="99" t="s">
        <v>108</v>
      </c>
      <c r="K420" s="237">
        <f t="shared" si="36"/>
        <v>418.78352272727278</v>
      </c>
      <c r="L420" s="237">
        <f t="shared" si="36"/>
        <v>418.78352272727278</v>
      </c>
      <c r="M420" s="237">
        <f t="shared" si="36"/>
        <v>418.78352272727278</v>
      </c>
      <c r="N420" s="128">
        <v>418.78352272727278</v>
      </c>
      <c r="O420" s="237">
        <f t="shared" si="40"/>
        <v>418.78352272727278</v>
      </c>
      <c r="P420" s="237">
        <f t="shared" si="40"/>
        <v>418.78352272727278</v>
      </c>
      <c r="Q420" s="237">
        <f t="shared" si="40"/>
        <v>418.78352272727278</v>
      </c>
      <c r="R420" s="237">
        <f t="shared" si="40"/>
        <v>418.78352272727278</v>
      </c>
      <c r="S420" s="237">
        <f t="shared" si="40"/>
        <v>418.78352272727278</v>
      </c>
      <c r="T420" s="86"/>
      <c r="U420" s="99" t="s">
        <v>108</v>
      </c>
      <c r="V420" s="5">
        <f t="shared" si="41"/>
        <v>5.3353950314550591</v>
      </c>
      <c r="W420" s="5">
        <f t="shared" si="41"/>
        <v>6.642125011556951</v>
      </c>
      <c r="X420" s="5">
        <f t="shared" si="41"/>
        <v>7.5501550801929014</v>
      </c>
      <c r="Y420" s="129">
        <v>7.3705605254785125</v>
      </c>
      <c r="Z420" s="5">
        <f t="shared" si="38"/>
        <v>7.9237117539988304</v>
      </c>
      <c r="AA420" s="5">
        <f t="shared" si="38"/>
        <v>7.273579465932742</v>
      </c>
      <c r="AB420" s="5">
        <f t="shared" si="38"/>
        <v>6.5688504332334814</v>
      </c>
      <c r="AC420" s="5">
        <f t="shared" si="38"/>
        <v>4.1275138942679677</v>
      </c>
      <c r="AD420" s="129">
        <v>0</v>
      </c>
      <c r="AE420" s="86"/>
      <c r="AF420" s="86"/>
      <c r="AG420" s="16"/>
      <c r="AH420" s="8"/>
      <c r="AI420"/>
      <c r="AJ420"/>
      <c r="AK420"/>
      <c r="AL420"/>
      <c r="AM420"/>
      <c r="AN420"/>
      <c r="AO420"/>
      <c r="AP420"/>
      <c r="AQ420"/>
      <c r="AR420"/>
      <c r="AS420"/>
      <c r="AT420"/>
      <c r="AU420"/>
      <c r="AV420"/>
      <c r="AW420"/>
      <c r="AX420"/>
      <c r="AY420"/>
      <c r="AZ420"/>
      <c r="BA420"/>
      <c r="BB420"/>
      <c r="BC420"/>
      <c r="BD420"/>
      <c r="BE420"/>
      <c r="BF420"/>
      <c r="BG420"/>
      <c r="BH420"/>
    </row>
    <row r="421" spans="1:60" s="104" customFormat="1" ht="13.4" customHeight="1" outlineLevel="2" x14ac:dyDescent="0.35">
      <c r="A421" s="102"/>
      <c r="B421" s="95"/>
      <c r="C421" s="17"/>
      <c r="D421" s="17"/>
      <c r="E421" s="17"/>
      <c r="F421" s="13"/>
      <c r="G421" s="86"/>
      <c r="H421" s="86"/>
      <c r="I421" s="99"/>
      <c r="J421" s="99" t="s">
        <v>109</v>
      </c>
      <c r="K421" s="237">
        <f t="shared" si="36"/>
        <v>1082.0823376623377</v>
      </c>
      <c r="L421" s="237">
        <f t="shared" si="36"/>
        <v>1082.0823376623377</v>
      </c>
      <c r="M421" s="237">
        <f t="shared" si="36"/>
        <v>1082.0823376623377</v>
      </c>
      <c r="N421" s="128">
        <v>1082.0823376623377</v>
      </c>
      <c r="O421" s="237">
        <f t="shared" si="40"/>
        <v>1082.0823376623377</v>
      </c>
      <c r="P421" s="237">
        <f t="shared" si="40"/>
        <v>1082.0823376623377</v>
      </c>
      <c r="Q421" s="237">
        <f t="shared" si="40"/>
        <v>1082.0823376623377</v>
      </c>
      <c r="R421" s="237">
        <f t="shared" si="40"/>
        <v>1082.0823376623377</v>
      </c>
      <c r="S421" s="237">
        <f t="shared" si="40"/>
        <v>1082.0823376623377</v>
      </c>
      <c r="T421" s="86"/>
      <c r="U421" s="99" t="s">
        <v>109</v>
      </c>
      <c r="V421" s="5">
        <f t="shared" si="41"/>
        <v>15.293544165612676</v>
      </c>
      <c r="W421" s="5">
        <f t="shared" si="41"/>
        <v>19.039196089303189</v>
      </c>
      <c r="X421" s="5">
        <f t="shared" si="41"/>
        <v>21.642002043973235</v>
      </c>
      <c r="Y421" s="129">
        <v>21.127206562432484</v>
      </c>
      <c r="Z421" s="5">
        <f t="shared" si="38"/>
        <v>22.712776645578003</v>
      </c>
      <c r="AA421" s="5">
        <f t="shared" si="38"/>
        <v>20.849217002400476</v>
      </c>
      <c r="AB421" s="5">
        <f t="shared" si="38"/>
        <v>18.829159532834563</v>
      </c>
      <c r="AC421" s="5">
        <f t="shared" si="38"/>
        <v>11.831235674962192</v>
      </c>
      <c r="AD421" s="129">
        <v>0</v>
      </c>
      <c r="AE421" s="86"/>
      <c r="AF421" s="86"/>
      <c r="AG421" s="16"/>
      <c r="AH421" s="8"/>
      <c r="AI421"/>
      <c r="AJ421"/>
      <c r="AK421"/>
      <c r="AL421"/>
      <c r="AM421"/>
      <c r="AN421"/>
      <c r="AO421"/>
      <c r="AP421"/>
      <c r="AQ421"/>
      <c r="AR421"/>
      <c r="AS421"/>
      <c r="AT421"/>
      <c r="AU421"/>
      <c r="AV421"/>
      <c r="AW421"/>
      <c r="AX421"/>
      <c r="AY421"/>
      <c r="AZ421"/>
      <c r="BA421"/>
      <c r="BB421"/>
      <c r="BC421"/>
      <c r="BD421"/>
      <c r="BE421"/>
      <c r="BF421"/>
      <c r="BG421"/>
      <c r="BH421"/>
    </row>
    <row r="422" spans="1:60" s="104" customFormat="1" ht="13.4" customHeight="1" outlineLevel="2" x14ac:dyDescent="0.35">
      <c r="A422" s="102"/>
      <c r="B422" s="95"/>
      <c r="C422" s="17"/>
      <c r="D422" s="17"/>
      <c r="E422" s="17"/>
      <c r="F422" s="13"/>
      <c r="G422" s="86"/>
      <c r="H422" s="86"/>
      <c r="I422" s="99"/>
      <c r="J422" s="99" t="s">
        <v>110</v>
      </c>
      <c r="K422" s="237">
        <f t="shared" si="36"/>
        <v>1568.3524107142857</v>
      </c>
      <c r="L422" s="237">
        <f t="shared" si="36"/>
        <v>1568.3524107142857</v>
      </c>
      <c r="M422" s="237">
        <f t="shared" si="36"/>
        <v>1568.3524107142857</v>
      </c>
      <c r="N422" s="128">
        <v>1568.3524107142857</v>
      </c>
      <c r="O422" s="237">
        <f t="shared" si="40"/>
        <v>1568.3524107142857</v>
      </c>
      <c r="P422" s="237">
        <f t="shared" si="40"/>
        <v>1568.3524107142857</v>
      </c>
      <c r="Q422" s="237">
        <f t="shared" si="40"/>
        <v>1568.3524107142857</v>
      </c>
      <c r="R422" s="237">
        <f t="shared" si="40"/>
        <v>1568.3524107142857</v>
      </c>
      <c r="S422" s="237">
        <f t="shared" si="40"/>
        <v>1568.3524107142857</v>
      </c>
      <c r="T422" s="86"/>
      <c r="U422" s="99" t="s">
        <v>110</v>
      </c>
      <c r="V422" s="5">
        <f t="shared" si="41"/>
        <v>38.755140168834373</v>
      </c>
      <c r="W422" s="5">
        <f t="shared" si="41"/>
        <v>48.246940352907316</v>
      </c>
      <c r="X422" s="5">
        <f t="shared" si="41"/>
        <v>54.842671761740853</v>
      </c>
      <c r="Y422" s="129">
        <v>53.538136277398777</v>
      </c>
      <c r="Z422" s="5">
        <f t="shared" si="38"/>
        <v>57.556105569172374</v>
      </c>
      <c r="AA422" s="5">
        <f t="shared" si="38"/>
        <v>52.833687115854055</v>
      </c>
      <c r="AB422" s="5">
        <f t="shared" si="38"/>
        <v>47.714689875295754</v>
      </c>
      <c r="AC422" s="5">
        <f t="shared" si="38"/>
        <v>29.981356315343319</v>
      </c>
      <c r="AD422" s="129">
        <v>0</v>
      </c>
      <c r="AE422" s="86"/>
      <c r="AF422" s="86"/>
      <c r="AG422" s="16"/>
      <c r="AH422" s="8"/>
      <c r="AI422"/>
      <c r="AJ422"/>
      <c r="AK422"/>
      <c r="AL422"/>
      <c r="AM422"/>
      <c r="AN422"/>
      <c r="AO422"/>
      <c r="AP422"/>
      <c r="AQ422"/>
      <c r="AR422"/>
      <c r="AS422"/>
      <c r="AT422"/>
      <c r="AU422"/>
      <c r="AV422"/>
      <c r="AW422"/>
      <c r="AX422"/>
      <c r="AY422"/>
      <c r="AZ422"/>
      <c r="BA422"/>
      <c r="BB422"/>
      <c r="BC422"/>
      <c r="BD422"/>
      <c r="BE422"/>
      <c r="BF422"/>
      <c r="BG422"/>
      <c r="BH422"/>
    </row>
    <row r="423" spans="1:60" s="104" customFormat="1" ht="13.4" customHeight="1" outlineLevel="2" x14ac:dyDescent="0.35">
      <c r="A423" s="102"/>
      <c r="B423" s="95"/>
      <c r="C423" s="17"/>
      <c r="D423" s="17"/>
      <c r="E423" s="17"/>
      <c r="F423" s="13"/>
      <c r="G423" s="86"/>
      <c r="H423" s="86"/>
      <c r="I423" s="99"/>
      <c r="J423" s="99" t="s">
        <v>111</v>
      </c>
      <c r="K423" s="237">
        <f t="shared" si="36"/>
        <v>770.32660714285714</v>
      </c>
      <c r="L423" s="237">
        <f t="shared" si="36"/>
        <v>770.32660714285714</v>
      </c>
      <c r="M423" s="237">
        <f t="shared" si="36"/>
        <v>770.32660714285714</v>
      </c>
      <c r="N423" s="128">
        <v>770.32660714285714</v>
      </c>
      <c r="O423" s="237">
        <f t="shared" si="40"/>
        <v>770.32660714285714</v>
      </c>
      <c r="P423" s="237">
        <f t="shared" si="40"/>
        <v>770.32660714285714</v>
      </c>
      <c r="Q423" s="237">
        <f t="shared" si="40"/>
        <v>770.32660714285714</v>
      </c>
      <c r="R423" s="237">
        <f t="shared" si="40"/>
        <v>770.32660714285714</v>
      </c>
      <c r="S423" s="237">
        <f t="shared" si="40"/>
        <v>770.32660714285714</v>
      </c>
      <c r="T423" s="86"/>
      <c r="U423" s="99" t="s">
        <v>111</v>
      </c>
      <c r="V423" s="5">
        <f t="shared" si="41"/>
        <v>8.7993972953216346</v>
      </c>
      <c r="W423" s="5">
        <f t="shared" si="41"/>
        <v>10.954520989974933</v>
      </c>
      <c r="X423" s="5">
        <f t="shared" si="41"/>
        <v>12.452089076858812</v>
      </c>
      <c r="Y423" s="129">
        <v>12.155892857142854</v>
      </c>
      <c r="Z423" s="5">
        <f t="shared" si="38"/>
        <v>13.068177213868001</v>
      </c>
      <c r="AA423" s="5">
        <f t="shared" si="38"/>
        <v>11.995946898496237</v>
      </c>
      <c r="AB423" s="5">
        <f t="shared" si="38"/>
        <v>10.833672932330824</v>
      </c>
      <c r="AC423" s="5">
        <f t="shared" si="38"/>
        <v>6.8072999999999988</v>
      </c>
      <c r="AD423" s="129">
        <v>0</v>
      </c>
      <c r="AE423" s="86"/>
      <c r="AF423" s="86"/>
      <c r="AG423" s="16"/>
      <c r="AH423" s="8"/>
      <c r="AI423"/>
      <c r="AJ423"/>
      <c r="AK423"/>
      <c r="AL423"/>
      <c r="AM423"/>
      <c r="AN423"/>
      <c r="AO423"/>
      <c r="AP423"/>
      <c r="AQ423"/>
      <c r="AR423"/>
      <c r="AS423"/>
      <c r="AT423"/>
      <c r="AU423"/>
      <c r="AV423"/>
      <c r="AW423"/>
      <c r="AX423"/>
      <c r="AY423"/>
      <c r="AZ423"/>
      <c r="BA423"/>
      <c r="BB423"/>
      <c r="BC423"/>
      <c r="BD423"/>
      <c r="BE423"/>
      <c r="BF423"/>
      <c r="BG423"/>
      <c r="BH423"/>
    </row>
    <row r="424" spans="1:60" s="104" customFormat="1" ht="13.4" customHeight="1" outlineLevel="2" x14ac:dyDescent="0.35">
      <c r="A424" s="102"/>
      <c r="B424" s="95"/>
      <c r="C424" s="17"/>
      <c r="D424" s="17"/>
      <c r="E424" s="17"/>
      <c r="F424" s="13"/>
      <c r="G424" s="86"/>
      <c r="H424" s="86"/>
      <c r="I424" s="99"/>
      <c r="J424" s="99" t="s">
        <v>112</v>
      </c>
      <c r="K424" s="237">
        <f t="shared" si="36"/>
        <v>0</v>
      </c>
      <c r="L424" s="237">
        <f t="shared" si="36"/>
        <v>0</v>
      </c>
      <c r="M424" s="237">
        <f t="shared" si="36"/>
        <v>0</v>
      </c>
      <c r="N424" s="128">
        <v>0</v>
      </c>
      <c r="O424" s="237">
        <f t="shared" si="40"/>
        <v>0</v>
      </c>
      <c r="P424" s="237">
        <f t="shared" si="40"/>
        <v>0</v>
      </c>
      <c r="Q424" s="237">
        <f t="shared" si="40"/>
        <v>0</v>
      </c>
      <c r="R424" s="237">
        <f t="shared" si="40"/>
        <v>0</v>
      </c>
      <c r="S424" s="237">
        <f t="shared" si="40"/>
        <v>0</v>
      </c>
      <c r="T424" s="86"/>
      <c r="U424" s="99" t="s">
        <v>112</v>
      </c>
      <c r="V424" s="5">
        <f t="shared" si="41"/>
        <v>0</v>
      </c>
      <c r="W424" s="5">
        <f t="shared" si="41"/>
        <v>0</v>
      </c>
      <c r="X424" s="5">
        <f t="shared" si="41"/>
        <v>0</v>
      </c>
      <c r="Y424" s="129">
        <v>0</v>
      </c>
      <c r="Z424" s="5">
        <f t="shared" si="38"/>
        <v>0</v>
      </c>
      <c r="AA424" s="5">
        <f t="shared" si="38"/>
        <v>0</v>
      </c>
      <c r="AB424" s="5">
        <f t="shared" si="38"/>
        <v>0</v>
      </c>
      <c r="AC424" s="5">
        <f t="shared" si="38"/>
        <v>0</v>
      </c>
      <c r="AD424" s="129">
        <v>0</v>
      </c>
      <c r="AE424" s="86"/>
      <c r="AF424" s="86"/>
      <c r="AG424" s="16"/>
      <c r="AH424" s="8"/>
      <c r="AI424"/>
      <c r="AJ424"/>
      <c r="AK424"/>
      <c r="AL424"/>
      <c r="AM424"/>
      <c r="AN424"/>
      <c r="AO424"/>
      <c r="AP424"/>
      <c r="AQ424"/>
      <c r="AR424"/>
      <c r="AS424"/>
      <c r="AT424"/>
      <c r="AU424"/>
      <c r="AV424"/>
      <c r="AW424"/>
      <c r="AX424"/>
      <c r="AY424"/>
      <c r="AZ424"/>
      <c r="BA424"/>
      <c r="BB424"/>
      <c r="BC424"/>
      <c r="BD424"/>
      <c r="BE424"/>
      <c r="BF424"/>
      <c r="BG424"/>
      <c r="BH424"/>
    </row>
    <row r="425" spans="1:60" s="104" customFormat="1" ht="13.4" customHeight="1" outlineLevel="2" x14ac:dyDescent="0.35">
      <c r="A425" s="102"/>
      <c r="B425" s="95"/>
      <c r="C425" s="17"/>
      <c r="D425" s="17"/>
      <c r="E425" s="17"/>
      <c r="F425" s="13"/>
      <c r="G425" s="86"/>
      <c r="H425" s="86"/>
      <c r="I425" s="99"/>
      <c r="J425" s="99" t="s">
        <v>113</v>
      </c>
      <c r="K425" s="237">
        <f t="shared" si="36"/>
        <v>0</v>
      </c>
      <c r="L425" s="237">
        <f t="shared" si="36"/>
        <v>0</v>
      </c>
      <c r="M425" s="237">
        <f t="shared" si="36"/>
        <v>0</v>
      </c>
      <c r="N425" s="128">
        <v>0</v>
      </c>
      <c r="O425" s="237">
        <f t="shared" si="40"/>
        <v>0</v>
      </c>
      <c r="P425" s="237">
        <f t="shared" si="40"/>
        <v>0</v>
      </c>
      <c r="Q425" s="237">
        <f t="shared" si="40"/>
        <v>0</v>
      </c>
      <c r="R425" s="237">
        <f t="shared" si="40"/>
        <v>0</v>
      </c>
      <c r="S425" s="237">
        <f t="shared" si="40"/>
        <v>0</v>
      </c>
      <c r="T425" s="86"/>
      <c r="U425" s="99" t="s">
        <v>113</v>
      </c>
      <c r="V425" s="5">
        <f t="shared" si="41"/>
        <v>0</v>
      </c>
      <c r="W425" s="5">
        <f t="shared" si="41"/>
        <v>0</v>
      </c>
      <c r="X425" s="5">
        <f t="shared" si="41"/>
        <v>0</v>
      </c>
      <c r="Y425" s="129">
        <v>0</v>
      </c>
      <c r="Z425" s="5">
        <f t="shared" si="38"/>
        <v>0</v>
      </c>
      <c r="AA425" s="5">
        <f t="shared" si="38"/>
        <v>0</v>
      </c>
      <c r="AB425" s="5">
        <f t="shared" si="38"/>
        <v>0</v>
      </c>
      <c r="AC425" s="5">
        <f t="shared" si="38"/>
        <v>0</v>
      </c>
      <c r="AD425" s="129">
        <v>0</v>
      </c>
      <c r="AE425" s="86"/>
      <c r="AF425" s="86"/>
      <c r="AG425" s="16"/>
      <c r="AH425" s="8"/>
      <c r="AI425"/>
      <c r="AJ425"/>
      <c r="AK425"/>
      <c r="AL425"/>
      <c r="AM425"/>
      <c r="AN425"/>
      <c r="AO425"/>
      <c r="AP425"/>
      <c r="AQ425"/>
      <c r="AR425"/>
      <c r="AS425"/>
      <c r="AT425"/>
      <c r="AU425"/>
      <c r="AV425"/>
      <c r="AW425"/>
      <c r="AX425"/>
      <c r="AY425"/>
      <c r="AZ425"/>
      <c r="BA425"/>
      <c r="BB425"/>
      <c r="BC425"/>
      <c r="BD425"/>
      <c r="BE425"/>
      <c r="BF425"/>
      <c r="BG425"/>
      <c r="BH425"/>
    </row>
    <row r="426" spans="1:60" s="104" customFormat="1" ht="13.4" customHeight="1" outlineLevel="2" x14ac:dyDescent="0.35">
      <c r="A426" s="102"/>
      <c r="B426" s="95"/>
      <c r="C426" s="17"/>
      <c r="D426" s="17"/>
      <c r="E426" s="17"/>
      <c r="F426" s="13"/>
      <c r="G426" s="86"/>
      <c r="H426" s="86"/>
      <c r="I426" s="99"/>
      <c r="J426" s="99" t="s">
        <v>114</v>
      </c>
      <c r="K426" s="237">
        <f t="shared" si="36"/>
        <v>0</v>
      </c>
      <c r="L426" s="237">
        <f t="shared" si="36"/>
        <v>0</v>
      </c>
      <c r="M426" s="237">
        <f t="shared" si="36"/>
        <v>0</v>
      </c>
      <c r="N426" s="128">
        <v>0</v>
      </c>
      <c r="O426" s="237">
        <f t="shared" si="40"/>
        <v>0</v>
      </c>
      <c r="P426" s="237">
        <f t="shared" si="40"/>
        <v>0</v>
      </c>
      <c r="Q426" s="237">
        <f t="shared" si="40"/>
        <v>0</v>
      </c>
      <c r="R426" s="237">
        <f t="shared" si="40"/>
        <v>0</v>
      </c>
      <c r="S426" s="237">
        <f t="shared" si="40"/>
        <v>0</v>
      </c>
      <c r="T426" s="86"/>
      <c r="U426" s="99" t="s">
        <v>114</v>
      </c>
      <c r="V426" s="5">
        <f t="shared" si="41"/>
        <v>0</v>
      </c>
      <c r="W426" s="5">
        <f t="shared" si="41"/>
        <v>0</v>
      </c>
      <c r="X426" s="5">
        <f t="shared" si="41"/>
        <v>0</v>
      </c>
      <c r="Y426" s="129">
        <v>0</v>
      </c>
      <c r="Z426" s="5">
        <f t="shared" si="38"/>
        <v>0</v>
      </c>
      <c r="AA426" s="5">
        <f t="shared" si="38"/>
        <v>0</v>
      </c>
      <c r="AB426" s="5">
        <f t="shared" si="38"/>
        <v>0</v>
      </c>
      <c r="AC426" s="5">
        <f t="shared" si="38"/>
        <v>0</v>
      </c>
      <c r="AD426" s="129">
        <v>0</v>
      </c>
      <c r="AE426" s="86"/>
      <c r="AF426" s="86"/>
      <c r="AG426" s="16"/>
      <c r="AH426" s="8"/>
      <c r="AI426"/>
      <c r="AJ426"/>
      <c r="AK426"/>
      <c r="AL426"/>
      <c r="AM426"/>
      <c r="AN426"/>
      <c r="AO426"/>
      <c r="AP426"/>
      <c r="AQ426"/>
      <c r="AR426"/>
      <c r="AS426"/>
      <c r="AT426"/>
      <c r="AU426"/>
      <c r="AV426"/>
      <c r="AW426"/>
      <c r="AX426"/>
      <c r="AY426"/>
      <c r="AZ426"/>
      <c r="BA426"/>
      <c r="BB426"/>
      <c r="BC426"/>
      <c r="BD426"/>
      <c r="BE426"/>
      <c r="BF426"/>
      <c r="BG426"/>
      <c r="BH426"/>
    </row>
    <row r="427" spans="1:60" s="104" customFormat="1" ht="13.4" customHeight="1" outlineLevel="2" x14ac:dyDescent="0.35">
      <c r="A427" s="102"/>
      <c r="B427" s="95"/>
      <c r="C427" s="17"/>
      <c r="D427" s="17"/>
      <c r="E427" s="17"/>
      <c r="F427" s="13"/>
      <c r="G427" s="86"/>
      <c r="H427" s="86"/>
      <c r="I427" s="99"/>
      <c r="J427" s="99" t="s">
        <v>115</v>
      </c>
      <c r="K427" s="237">
        <f t="shared" si="36"/>
        <v>0</v>
      </c>
      <c r="L427" s="237">
        <f t="shared" si="36"/>
        <v>0</v>
      </c>
      <c r="M427" s="237">
        <f t="shared" si="36"/>
        <v>0</v>
      </c>
      <c r="N427" s="128">
        <v>0</v>
      </c>
      <c r="O427" s="237">
        <f t="shared" si="40"/>
        <v>0</v>
      </c>
      <c r="P427" s="237">
        <f t="shared" si="40"/>
        <v>0</v>
      </c>
      <c r="Q427" s="237">
        <f t="shared" si="40"/>
        <v>0</v>
      </c>
      <c r="R427" s="237">
        <f t="shared" si="40"/>
        <v>0</v>
      </c>
      <c r="S427" s="237">
        <f t="shared" si="40"/>
        <v>0</v>
      </c>
      <c r="T427" s="86"/>
      <c r="U427" s="99" t="s">
        <v>115</v>
      </c>
      <c r="V427" s="5">
        <f t="shared" si="41"/>
        <v>0</v>
      </c>
      <c r="W427" s="5">
        <f t="shared" si="41"/>
        <v>0</v>
      </c>
      <c r="X427" s="5">
        <f t="shared" si="41"/>
        <v>0</v>
      </c>
      <c r="Y427" s="129">
        <v>0</v>
      </c>
      <c r="Z427" s="5">
        <f t="shared" si="38"/>
        <v>0</v>
      </c>
      <c r="AA427" s="5">
        <f t="shared" si="38"/>
        <v>0</v>
      </c>
      <c r="AB427" s="5">
        <f t="shared" si="38"/>
        <v>0</v>
      </c>
      <c r="AC427" s="5">
        <f t="shared" ref="Z427:AC447" si="42">AC$229*$Y427</f>
        <v>0</v>
      </c>
      <c r="AD427" s="129">
        <v>0</v>
      </c>
      <c r="AE427" s="86"/>
      <c r="AF427" s="86"/>
      <c r="AG427" s="16"/>
      <c r="AH427" s="8"/>
      <c r="AI427"/>
      <c r="AJ427"/>
      <c r="AK427"/>
      <c r="AL427"/>
      <c r="AM427"/>
      <c r="AN427"/>
      <c r="AO427"/>
      <c r="AP427"/>
      <c r="AQ427"/>
      <c r="AR427"/>
      <c r="AS427"/>
      <c r="AT427"/>
      <c r="AU427"/>
      <c r="AV427"/>
      <c r="AW427"/>
      <c r="AX427"/>
      <c r="AY427"/>
      <c r="AZ427"/>
      <c r="BA427"/>
      <c r="BB427"/>
      <c r="BC427"/>
      <c r="BD427"/>
      <c r="BE427"/>
      <c r="BF427"/>
      <c r="BG427"/>
      <c r="BH427"/>
    </row>
    <row r="428" spans="1:60" s="104" customFormat="1" ht="13.4" customHeight="1" outlineLevel="2" x14ac:dyDescent="0.35">
      <c r="A428" s="102"/>
      <c r="B428" s="95"/>
      <c r="C428" s="17"/>
      <c r="D428" s="17"/>
      <c r="E428" s="17"/>
      <c r="F428" s="13"/>
      <c r="G428" s="86"/>
      <c r="H428" s="86"/>
      <c r="I428" s="99" t="s">
        <v>755</v>
      </c>
      <c r="J428" s="99" t="s">
        <v>342</v>
      </c>
      <c r="K428" s="237">
        <f t="shared" ref="K428:S447" si="43">$N428</f>
        <v>0</v>
      </c>
      <c r="L428" s="237">
        <f t="shared" si="43"/>
        <v>0</v>
      </c>
      <c r="M428" s="237">
        <f t="shared" si="43"/>
        <v>0</v>
      </c>
      <c r="N428" s="128">
        <v>0</v>
      </c>
      <c r="O428" s="237">
        <f t="shared" si="43"/>
        <v>0</v>
      </c>
      <c r="P428" s="237">
        <f t="shared" si="43"/>
        <v>0</v>
      </c>
      <c r="Q428" s="237">
        <f t="shared" si="40"/>
        <v>0</v>
      </c>
      <c r="R428" s="237">
        <f t="shared" si="40"/>
        <v>0</v>
      </c>
      <c r="S428" s="237">
        <f t="shared" si="40"/>
        <v>0</v>
      </c>
      <c r="T428" s="86"/>
      <c r="U428" s="99" t="s">
        <v>342</v>
      </c>
      <c r="V428" s="5">
        <f t="shared" si="41"/>
        <v>0</v>
      </c>
      <c r="W428" s="5">
        <f t="shared" si="41"/>
        <v>0</v>
      </c>
      <c r="X428" s="5">
        <f t="shared" si="41"/>
        <v>0</v>
      </c>
      <c r="Y428" s="129">
        <v>0</v>
      </c>
      <c r="Z428" s="5">
        <f t="shared" si="42"/>
        <v>0</v>
      </c>
      <c r="AA428" s="5">
        <f t="shared" si="42"/>
        <v>0</v>
      </c>
      <c r="AB428" s="5">
        <f t="shared" si="42"/>
        <v>0</v>
      </c>
      <c r="AC428" s="5">
        <f t="shared" si="42"/>
        <v>0</v>
      </c>
      <c r="AD428" s="129">
        <v>0</v>
      </c>
      <c r="AE428" s="86"/>
      <c r="AF428" s="86"/>
      <c r="AG428" s="16"/>
      <c r="AH428" s="8"/>
      <c r="AI428"/>
      <c r="AJ428"/>
      <c r="AK428"/>
      <c r="AL428"/>
      <c r="AM428"/>
      <c r="AN428"/>
      <c r="AO428"/>
      <c r="AP428"/>
      <c r="AQ428"/>
      <c r="AR428"/>
      <c r="AS428"/>
      <c r="AT428"/>
      <c r="AU428"/>
      <c r="AV428"/>
      <c r="AW428"/>
      <c r="AX428"/>
      <c r="AY428"/>
      <c r="AZ428"/>
      <c r="BA428"/>
      <c r="BB428"/>
      <c r="BC428"/>
      <c r="BD428"/>
      <c r="BE428"/>
      <c r="BF428"/>
      <c r="BG428"/>
      <c r="BH428"/>
    </row>
    <row r="429" spans="1:60" s="104" customFormat="1" ht="13.4" customHeight="1" outlineLevel="2" x14ac:dyDescent="0.35">
      <c r="A429" s="102"/>
      <c r="B429" s="95"/>
      <c r="C429" s="17"/>
      <c r="D429" s="17"/>
      <c r="E429" s="17"/>
      <c r="F429" s="13"/>
      <c r="G429" s="86"/>
      <c r="H429" s="86"/>
      <c r="I429" s="99"/>
      <c r="J429" s="99" t="s">
        <v>107</v>
      </c>
      <c r="K429" s="237">
        <f t="shared" si="43"/>
        <v>146.42351190476191</v>
      </c>
      <c r="L429" s="237">
        <f t="shared" si="43"/>
        <v>146.42351190476191</v>
      </c>
      <c r="M429" s="237">
        <f t="shared" si="43"/>
        <v>146.42351190476191</v>
      </c>
      <c r="N429" s="128">
        <v>146.42351190476191</v>
      </c>
      <c r="O429" s="237">
        <f t="shared" si="43"/>
        <v>146.42351190476191</v>
      </c>
      <c r="P429" s="237">
        <f t="shared" si="43"/>
        <v>146.42351190476191</v>
      </c>
      <c r="Q429" s="237">
        <f t="shared" si="40"/>
        <v>146.42351190476191</v>
      </c>
      <c r="R429" s="237">
        <f t="shared" si="40"/>
        <v>146.42351190476191</v>
      </c>
      <c r="S429" s="237">
        <f t="shared" si="40"/>
        <v>146.42351190476191</v>
      </c>
      <c r="T429" s="86"/>
      <c r="U429" s="99" t="s">
        <v>107</v>
      </c>
      <c r="V429" s="5">
        <f t="shared" si="41"/>
        <v>5.4720589329903699</v>
      </c>
      <c r="W429" s="5">
        <f t="shared" si="41"/>
        <v>6.8122602523803621</v>
      </c>
      <c r="X429" s="5">
        <f t="shared" si="41"/>
        <v>7.743549129625527</v>
      </c>
      <c r="Y429" s="129">
        <v>7.559354335866594</v>
      </c>
      <c r="Z429" s="5">
        <f t="shared" si="42"/>
        <v>8.1266743006441082</v>
      </c>
      <c r="AA429" s="5">
        <f t="shared" si="42"/>
        <v>7.4598891472367699</v>
      </c>
      <c r="AB429" s="5">
        <f t="shared" si="42"/>
        <v>6.7371087765267186</v>
      </c>
      <c r="AC429" s="5">
        <f t="shared" si="42"/>
        <v>4.2332384280852926</v>
      </c>
      <c r="AD429" s="129">
        <v>0</v>
      </c>
      <c r="AE429" s="86"/>
      <c r="AF429" s="86"/>
      <c r="AG429" s="16"/>
      <c r="AH429" s="8"/>
      <c r="AI429"/>
      <c r="AJ429"/>
      <c r="AK429"/>
      <c r="AL429"/>
      <c r="AM429"/>
      <c r="AN429"/>
      <c r="AO429"/>
      <c r="AP429"/>
      <c r="AQ429"/>
      <c r="AR429"/>
      <c r="AS429"/>
      <c r="AT429"/>
      <c r="AU429"/>
      <c r="AV429"/>
      <c r="AW429"/>
      <c r="AX429"/>
      <c r="AY429"/>
      <c r="AZ429"/>
      <c r="BA429"/>
      <c r="BB429"/>
      <c r="BC429"/>
      <c r="BD429"/>
      <c r="BE429"/>
      <c r="BF429"/>
      <c r="BG429"/>
      <c r="BH429"/>
    </row>
    <row r="430" spans="1:60" s="104" customFormat="1" ht="13.4" customHeight="1" outlineLevel="2" x14ac:dyDescent="0.35">
      <c r="A430" s="102"/>
      <c r="B430" s="95"/>
      <c r="C430" s="17"/>
      <c r="D430" s="17"/>
      <c r="E430" s="17"/>
      <c r="F430" s="13"/>
      <c r="G430" s="86"/>
      <c r="H430" s="86"/>
      <c r="I430" s="99"/>
      <c r="J430" s="99" t="s">
        <v>108</v>
      </c>
      <c r="K430" s="237">
        <f t="shared" si="43"/>
        <v>418.78352272727278</v>
      </c>
      <c r="L430" s="237">
        <f t="shared" si="43"/>
        <v>418.78352272727278</v>
      </c>
      <c r="M430" s="237">
        <f t="shared" si="43"/>
        <v>418.78352272727278</v>
      </c>
      <c r="N430" s="128">
        <v>418.78352272727278</v>
      </c>
      <c r="O430" s="237">
        <f t="shared" si="43"/>
        <v>418.78352272727278</v>
      </c>
      <c r="P430" s="237">
        <f t="shared" si="43"/>
        <v>418.78352272727278</v>
      </c>
      <c r="Q430" s="237">
        <f t="shared" si="40"/>
        <v>418.78352272727278</v>
      </c>
      <c r="R430" s="237">
        <f t="shared" si="40"/>
        <v>418.78352272727278</v>
      </c>
      <c r="S430" s="237">
        <f t="shared" si="40"/>
        <v>418.78352272727278</v>
      </c>
      <c r="T430" s="86"/>
      <c r="U430" s="99" t="s">
        <v>108</v>
      </c>
      <c r="V430" s="5">
        <f t="shared" si="41"/>
        <v>5.3353950314550591</v>
      </c>
      <c r="W430" s="5">
        <f t="shared" si="41"/>
        <v>6.642125011556951</v>
      </c>
      <c r="X430" s="5">
        <f t="shared" si="41"/>
        <v>7.5501550801929014</v>
      </c>
      <c r="Y430" s="129">
        <v>7.3705605254785125</v>
      </c>
      <c r="Z430" s="5">
        <f t="shared" si="42"/>
        <v>7.9237117539988304</v>
      </c>
      <c r="AA430" s="5">
        <f t="shared" si="42"/>
        <v>7.273579465932742</v>
      </c>
      <c r="AB430" s="5">
        <f t="shared" si="42"/>
        <v>6.5688504332334814</v>
      </c>
      <c r="AC430" s="5">
        <f t="shared" si="42"/>
        <v>4.1275138942679677</v>
      </c>
      <c r="AD430" s="129">
        <v>0</v>
      </c>
      <c r="AE430" s="86"/>
      <c r="AF430" s="86"/>
      <c r="AG430" s="16"/>
      <c r="AH430" s="8"/>
      <c r="AI430"/>
      <c r="AJ430"/>
      <c r="AK430"/>
      <c r="AL430"/>
      <c r="AM430"/>
      <c r="AN430"/>
      <c r="AO430"/>
      <c r="AP430"/>
      <c r="AQ430"/>
      <c r="AR430"/>
      <c r="AS430"/>
      <c r="AT430"/>
      <c r="AU430"/>
      <c r="AV430"/>
      <c r="AW430"/>
      <c r="AX430"/>
      <c r="AY430"/>
      <c r="AZ430"/>
      <c r="BA430"/>
      <c r="BB430"/>
      <c r="BC430"/>
      <c r="BD430"/>
      <c r="BE430"/>
      <c r="BF430"/>
      <c r="BG430"/>
      <c r="BH430"/>
    </row>
    <row r="431" spans="1:60" s="104" customFormat="1" ht="13.4" customHeight="1" outlineLevel="2" x14ac:dyDescent="0.35">
      <c r="A431" s="102"/>
      <c r="B431" s="95"/>
      <c r="C431" s="17"/>
      <c r="D431" s="17"/>
      <c r="E431" s="17"/>
      <c r="F431" s="13"/>
      <c r="G431" s="86"/>
      <c r="H431" s="86"/>
      <c r="I431" s="99"/>
      <c r="J431" s="99" t="s">
        <v>109</v>
      </c>
      <c r="K431" s="237">
        <f t="shared" si="43"/>
        <v>1082.0823376623377</v>
      </c>
      <c r="L431" s="237">
        <f t="shared" si="43"/>
        <v>1082.0823376623377</v>
      </c>
      <c r="M431" s="237">
        <f t="shared" si="43"/>
        <v>1082.0823376623377</v>
      </c>
      <c r="N431" s="128">
        <v>1082.0823376623377</v>
      </c>
      <c r="O431" s="237">
        <f t="shared" si="43"/>
        <v>1082.0823376623377</v>
      </c>
      <c r="P431" s="237">
        <f t="shared" si="43"/>
        <v>1082.0823376623377</v>
      </c>
      <c r="Q431" s="237">
        <f t="shared" si="40"/>
        <v>1082.0823376623377</v>
      </c>
      <c r="R431" s="237">
        <f t="shared" si="40"/>
        <v>1082.0823376623377</v>
      </c>
      <c r="S431" s="237">
        <f t="shared" si="40"/>
        <v>1082.0823376623377</v>
      </c>
      <c r="T431" s="86"/>
      <c r="U431" s="99" t="s">
        <v>109</v>
      </c>
      <c r="V431" s="5">
        <f t="shared" si="41"/>
        <v>15.293544165612676</v>
      </c>
      <c r="W431" s="5">
        <f t="shared" si="41"/>
        <v>19.039196089303189</v>
      </c>
      <c r="X431" s="5">
        <f t="shared" si="41"/>
        <v>21.642002043973235</v>
      </c>
      <c r="Y431" s="129">
        <v>21.127206562432484</v>
      </c>
      <c r="Z431" s="5">
        <f t="shared" si="42"/>
        <v>22.712776645578003</v>
      </c>
      <c r="AA431" s="5">
        <f t="shared" si="42"/>
        <v>20.849217002400476</v>
      </c>
      <c r="AB431" s="5">
        <f t="shared" si="42"/>
        <v>18.829159532834563</v>
      </c>
      <c r="AC431" s="5">
        <f t="shared" si="42"/>
        <v>11.831235674962192</v>
      </c>
      <c r="AD431" s="129">
        <v>0</v>
      </c>
      <c r="AE431" s="86"/>
      <c r="AF431" s="86"/>
      <c r="AG431" s="16"/>
      <c r="AH431" s="8"/>
      <c r="AI431"/>
      <c r="AJ431"/>
      <c r="AK431"/>
      <c r="AL431"/>
      <c r="AM431"/>
      <c r="AN431"/>
      <c r="AO431"/>
      <c r="AP431"/>
      <c r="AQ431"/>
      <c r="AR431"/>
      <c r="AS431"/>
      <c r="AT431"/>
      <c r="AU431"/>
      <c r="AV431"/>
      <c r="AW431"/>
      <c r="AX431"/>
      <c r="AY431"/>
      <c r="AZ431"/>
      <c r="BA431"/>
      <c r="BB431"/>
      <c r="BC431"/>
      <c r="BD431"/>
      <c r="BE431"/>
      <c r="BF431"/>
      <c r="BG431"/>
      <c r="BH431"/>
    </row>
    <row r="432" spans="1:60" s="104" customFormat="1" ht="13.4" customHeight="1" outlineLevel="2" x14ac:dyDescent="0.35">
      <c r="A432" s="102"/>
      <c r="B432" s="95"/>
      <c r="C432" s="17"/>
      <c r="D432" s="17"/>
      <c r="E432" s="17"/>
      <c r="F432" s="13"/>
      <c r="G432" s="86"/>
      <c r="H432" s="86"/>
      <c r="I432" s="99"/>
      <c r="J432" s="99" t="s">
        <v>110</v>
      </c>
      <c r="K432" s="237">
        <f t="shared" si="43"/>
        <v>1118.2691964285714</v>
      </c>
      <c r="L432" s="237">
        <f t="shared" si="43"/>
        <v>1118.2691964285714</v>
      </c>
      <c r="M432" s="237">
        <f t="shared" si="43"/>
        <v>1118.2691964285714</v>
      </c>
      <c r="N432" s="128">
        <v>1118.2691964285714</v>
      </c>
      <c r="O432" s="237">
        <f t="shared" si="43"/>
        <v>1118.2691964285714</v>
      </c>
      <c r="P432" s="237">
        <f t="shared" si="43"/>
        <v>1118.2691964285714</v>
      </c>
      <c r="Q432" s="237">
        <f t="shared" si="40"/>
        <v>1118.2691964285714</v>
      </c>
      <c r="R432" s="237">
        <f t="shared" si="40"/>
        <v>1118.2691964285714</v>
      </c>
      <c r="S432" s="237">
        <f t="shared" si="40"/>
        <v>1118.2691964285714</v>
      </c>
      <c r="T432" s="86"/>
      <c r="U432" s="99" t="s">
        <v>110</v>
      </c>
      <c r="V432" s="5">
        <f t="shared" si="41"/>
        <v>18.623787425496019</v>
      </c>
      <c r="W432" s="5">
        <f t="shared" si="41"/>
        <v>23.185073183807216</v>
      </c>
      <c r="X432" s="5">
        <f t="shared" si="41"/>
        <v>26.354652732188391</v>
      </c>
      <c r="Y432" s="129">
        <v>25.727758043030722</v>
      </c>
      <c r="Z432" s="5">
        <f t="shared" si="42"/>
        <v>27.658593685636344</v>
      </c>
      <c r="AA432" s="5">
        <f t="shared" si="42"/>
        <v>25.38923491088558</v>
      </c>
      <c r="AB432" s="5">
        <f t="shared" si="42"/>
        <v>22.92930015063089</v>
      </c>
      <c r="AC432" s="5">
        <f t="shared" si="42"/>
        <v>14.407544504097206</v>
      </c>
      <c r="AD432" s="129">
        <v>0</v>
      </c>
      <c r="AE432" s="86"/>
      <c r="AF432" s="86"/>
      <c r="AG432" s="16"/>
      <c r="AH432" s="8"/>
      <c r="AI432"/>
      <c r="AJ432"/>
      <c r="AK432"/>
      <c r="AL432"/>
      <c r="AM432"/>
      <c r="AN432"/>
      <c r="AO432"/>
      <c r="AP432"/>
      <c r="AQ432"/>
      <c r="AR432"/>
      <c r="AS432"/>
      <c r="AT432"/>
      <c r="AU432"/>
      <c r="AV432"/>
      <c r="AW432"/>
      <c r="AX432"/>
      <c r="AY432"/>
      <c r="AZ432"/>
      <c r="BA432"/>
      <c r="BB432"/>
      <c r="BC432"/>
      <c r="BD432"/>
      <c r="BE432"/>
      <c r="BF432"/>
      <c r="BG432"/>
      <c r="BH432"/>
    </row>
    <row r="433" spans="1:60" s="104" customFormat="1" ht="13.4" customHeight="1" outlineLevel="2" x14ac:dyDescent="0.35">
      <c r="A433" s="102"/>
      <c r="B433" s="95"/>
      <c r="C433" s="17"/>
      <c r="D433" s="17"/>
      <c r="E433" s="17"/>
      <c r="F433" s="13"/>
      <c r="G433" s="86"/>
      <c r="H433" s="86"/>
      <c r="I433" s="99"/>
      <c r="J433" s="99" t="s">
        <v>111</v>
      </c>
      <c r="K433" s="237">
        <f t="shared" si="43"/>
        <v>769.11294642857138</v>
      </c>
      <c r="L433" s="237">
        <f t="shared" si="43"/>
        <v>769.11294642857138</v>
      </c>
      <c r="M433" s="237">
        <f t="shared" si="43"/>
        <v>769.11294642857138</v>
      </c>
      <c r="N433" s="128">
        <v>769.11294642857138</v>
      </c>
      <c r="O433" s="237">
        <f t="shared" si="43"/>
        <v>769.11294642857138</v>
      </c>
      <c r="P433" s="237">
        <f t="shared" si="43"/>
        <v>769.11294642857138</v>
      </c>
      <c r="Q433" s="237">
        <f t="shared" si="40"/>
        <v>769.11294642857138</v>
      </c>
      <c r="R433" s="237">
        <f t="shared" si="40"/>
        <v>769.11294642857138</v>
      </c>
      <c r="S433" s="237">
        <f t="shared" si="40"/>
        <v>769.11294642857138</v>
      </c>
      <c r="T433" s="86"/>
      <c r="U433" s="99" t="s">
        <v>111</v>
      </c>
      <c r="V433" s="5">
        <f t="shared" si="41"/>
        <v>6.1783638784461141</v>
      </c>
      <c r="W433" s="5">
        <f t="shared" si="41"/>
        <v>7.6915514232008571</v>
      </c>
      <c r="X433" s="5">
        <f t="shared" si="41"/>
        <v>8.7430462316505544</v>
      </c>
      <c r="Y433" s="129">
        <v>8.535076530612244</v>
      </c>
      <c r="Z433" s="5">
        <f t="shared" si="42"/>
        <v>9.1756232098102402</v>
      </c>
      <c r="AA433" s="5">
        <f t="shared" si="42"/>
        <v>8.4227728920515563</v>
      </c>
      <c r="AB433" s="5">
        <f t="shared" si="42"/>
        <v>7.606699785177228</v>
      </c>
      <c r="AC433" s="5">
        <f t="shared" si="42"/>
        <v>4.7796428571428571</v>
      </c>
      <c r="AD433" s="129">
        <v>0</v>
      </c>
      <c r="AE433" s="86"/>
      <c r="AF433" s="86"/>
      <c r="AG433" s="16"/>
      <c r="AH433" s="8"/>
      <c r="AI433"/>
      <c r="AJ433"/>
      <c r="AK433"/>
      <c r="AL433"/>
      <c r="AM433"/>
      <c r="AN433"/>
      <c r="AO433"/>
      <c r="AP433"/>
      <c r="AQ433"/>
      <c r="AR433"/>
      <c r="AS433"/>
      <c r="AT433"/>
      <c r="AU433"/>
      <c r="AV433"/>
      <c r="AW433"/>
      <c r="AX433"/>
      <c r="AY433"/>
      <c r="AZ433"/>
      <c r="BA433"/>
      <c r="BB433"/>
      <c r="BC433"/>
      <c r="BD433"/>
      <c r="BE433"/>
      <c r="BF433"/>
      <c r="BG433"/>
      <c r="BH433"/>
    </row>
    <row r="434" spans="1:60" s="104" customFormat="1" ht="13.4" customHeight="1" outlineLevel="2" x14ac:dyDescent="0.35">
      <c r="A434" s="102"/>
      <c r="B434" s="95"/>
      <c r="C434" s="17"/>
      <c r="D434" s="17"/>
      <c r="E434" s="17"/>
      <c r="F434" s="13"/>
      <c r="G434" s="86"/>
      <c r="H434" s="86"/>
      <c r="I434" s="99"/>
      <c r="J434" s="99" t="s">
        <v>112</v>
      </c>
      <c r="K434" s="237">
        <f t="shared" si="43"/>
        <v>0</v>
      </c>
      <c r="L434" s="237">
        <f t="shared" si="43"/>
        <v>0</v>
      </c>
      <c r="M434" s="237">
        <f t="shared" si="43"/>
        <v>0</v>
      </c>
      <c r="N434" s="128">
        <v>0</v>
      </c>
      <c r="O434" s="237">
        <f t="shared" si="43"/>
        <v>0</v>
      </c>
      <c r="P434" s="237">
        <f t="shared" si="43"/>
        <v>0</v>
      </c>
      <c r="Q434" s="237">
        <f t="shared" si="40"/>
        <v>0</v>
      </c>
      <c r="R434" s="237">
        <f t="shared" si="40"/>
        <v>0</v>
      </c>
      <c r="S434" s="237">
        <f t="shared" si="40"/>
        <v>0</v>
      </c>
      <c r="T434" s="86"/>
      <c r="U434" s="99" t="s">
        <v>112</v>
      </c>
      <c r="V434" s="5">
        <f t="shared" si="41"/>
        <v>0</v>
      </c>
      <c r="W434" s="5">
        <f t="shared" si="41"/>
        <v>0</v>
      </c>
      <c r="X434" s="5">
        <f t="shared" si="41"/>
        <v>0</v>
      </c>
      <c r="Y434" s="129">
        <v>0</v>
      </c>
      <c r="Z434" s="5">
        <f t="shared" si="42"/>
        <v>0</v>
      </c>
      <c r="AA434" s="5">
        <f t="shared" si="42"/>
        <v>0</v>
      </c>
      <c r="AB434" s="5">
        <f t="shared" si="42"/>
        <v>0</v>
      </c>
      <c r="AC434" s="5">
        <f t="shared" si="42"/>
        <v>0</v>
      </c>
      <c r="AD434" s="129">
        <v>0</v>
      </c>
      <c r="AE434" s="86"/>
      <c r="AF434" s="86"/>
      <c r="AG434" s="16"/>
      <c r="AH434" s="8"/>
      <c r="AI434"/>
      <c r="AJ434"/>
      <c r="AK434"/>
      <c r="AL434"/>
      <c r="AM434"/>
      <c r="AN434"/>
      <c r="AO434"/>
      <c r="AP434"/>
      <c r="AQ434"/>
      <c r="AR434"/>
      <c r="AS434"/>
      <c r="AT434"/>
      <c r="AU434"/>
      <c r="AV434"/>
      <c r="AW434"/>
      <c r="AX434"/>
      <c r="AY434"/>
      <c r="AZ434"/>
      <c r="BA434"/>
      <c r="BB434"/>
      <c r="BC434"/>
      <c r="BD434"/>
      <c r="BE434"/>
      <c r="BF434"/>
      <c r="BG434"/>
      <c r="BH434"/>
    </row>
    <row r="435" spans="1:60" s="104" customFormat="1" ht="13.4" customHeight="1" outlineLevel="2" x14ac:dyDescent="0.35">
      <c r="A435" s="102"/>
      <c r="B435" s="95"/>
      <c r="C435" s="17"/>
      <c r="D435" s="17"/>
      <c r="E435" s="17"/>
      <c r="F435" s="13"/>
      <c r="G435" s="86"/>
      <c r="H435" s="86"/>
      <c r="I435" s="99"/>
      <c r="J435" s="99" t="s">
        <v>113</v>
      </c>
      <c r="K435" s="237">
        <f t="shared" si="43"/>
        <v>0</v>
      </c>
      <c r="L435" s="237">
        <f t="shared" si="43"/>
        <v>0</v>
      </c>
      <c r="M435" s="237">
        <f t="shared" si="43"/>
        <v>0</v>
      </c>
      <c r="N435" s="128">
        <v>0</v>
      </c>
      <c r="O435" s="237">
        <f t="shared" si="43"/>
        <v>0</v>
      </c>
      <c r="P435" s="237">
        <f t="shared" si="43"/>
        <v>0</v>
      </c>
      <c r="Q435" s="237">
        <f t="shared" si="40"/>
        <v>0</v>
      </c>
      <c r="R435" s="237">
        <f t="shared" si="40"/>
        <v>0</v>
      </c>
      <c r="S435" s="237">
        <f t="shared" si="40"/>
        <v>0</v>
      </c>
      <c r="T435" s="86"/>
      <c r="U435" s="99" t="s">
        <v>113</v>
      </c>
      <c r="V435" s="5">
        <f t="shared" si="41"/>
        <v>0</v>
      </c>
      <c r="W435" s="5">
        <f t="shared" si="41"/>
        <v>0</v>
      </c>
      <c r="X435" s="5">
        <f t="shared" si="41"/>
        <v>0</v>
      </c>
      <c r="Y435" s="129">
        <v>0</v>
      </c>
      <c r="Z435" s="5">
        <f t="shared" si="42"/>
        <v>0</v>
      </c>
      <c r="AA435" s="5">
        <f t="shared" si="42"/>
        <v>0</v>
      </c>
      <c r="AB435" s="5">
        <f t="shared" si="42"/>
        <v>0</v>
      </c>
      <c r="AC435" s="5">
        <f t="shared" si="42"/>
        <v>0</v>
      </c>
      <c r="AD435" s="129">
        <v>0</v>
      </c>
      <c r="AE435" s="86"/>
      <c r="AF435" s="86"/>
      <c r="AG435" s="16"/>
      <c r="AH435" s="8"/>
      <c r="AI435"/>
      <c r="AJ435"/>
      <c r="AK435"/>
      <c r="AL435"/>
      <c r="AM435"/>
      <c r="AN435"/>
      <c r="AO435"/>
      <c r="AP435"/>
      <c r="AQ435"/>
      <c r="AR435"/>
      <c r="AS435"/>
      <c r="AT435"/>
      <c r="AU435"/>
      <c r="AV435"/>
      <c r="AW435"/>
      <c r="AX435"/>
      <c r="AY435"/>
      <c r="AZ435"/>
      <c r="BA435"/>
      <c r="BB435"/>
      <c r="BC435"/>
      <c r="BD435"/>
      <c r="BE435"/>
      <c r="BF435"/>
      <c r="BG435"/>
      <c r="BH435"/>
    </row>
    <row r="436" spans="1:60" s="104" customFormat="1" ht="13.4" customHeight="1" outlineLevel="2" x14ac:dyDescent="0.35">
      <c r="A436" s="102"/>
      <c r="B436" s="95"/>
      <c r="C436" s="17"/>
      <c r="D436" s="17"/>
      <c r="E436" s="17"/>
      <c r="F436" s="13"/>
      <c r="G436" s="86"/>
      <c r="H436" s="86"/>
      <c r="I436" s="99"/>
      <c r="J436" s="99" t="s">
        <v>114</v>
      </c>
      <c r="K436" s="237">
        <f t="shared" si="43"/>
        <v>0</v>
      </c>
      <c r="L436" s="237">
        <f t="shared" si="43"/>
        <v>0</v>
      </c>
      <c r="M436" s="237">
        <f t="shared" si="43"/>
        <v>0</v>
      </c>
      <c r="N436" s="128">
        <v>0</v>
      </c>
      <c r="O436" s="237">
        <f t="shared" si="43"/>
        <v>0</v>
      </c>
      <c r="P436" s="237">
        <f t="shared" si="43"/>
        <v>0</v>
      </c>
      <c r="Q436" s="237">
        <f t="shared" si="40"/>
        <v>0</v>
      </c>
      <c r="R436" s="237">
        <f t="shared" si="40"/>
        <v>0</v>
      </c>
      <c r="S436" s="237">
        <f t="shared" si="40"/>
        <v>0</v>
      </c>
      <c r="T436" s="86"/>
      <c r="U436" s="99" t="s">
        <v>114</v>
      </c>
      <c r="V436" s="5">
        <f t="shared" si="41"/>
        <v>0</v>
      </c>
      <c r="W436" s="5">
        <f t="shared" si="41"/>
        <v>0</v>
      </c>
      <c r="X436" s="5">
        <f t="shared" si="41"/>
        <v>0</v>
      </c>
      <c r="Y436" s="129">
        <v>0</v>
      </c>
      <c r="Z436" s="5">
        <f t="shared" si="42"/>
        <v>0</v>
      </c>
      <c r="AA436" s="5">
        <f t="shared" si="42"/>
        <v>0</v>
      </c>
      <c r="AB436" s="5">
        <f t="shared" si="42"/>
        <v>0</v>
      </c>
      <c r="AC436" s="5">
        <f t="shared" si="42"/>
        <v>0</v>
      </c>
      <c r="AD436" s="129">
        <v>0</v>
      </c>
      <c r="AE436" s="86"/>
      <c r="AF436" s="86"/>
      <c r="AG436" s="16"/>
      <c r="AH436" s="8"/>
      <c r="AI436"/>
      <c r="AJ436"/>
      <c r="AK436"/>
      <c r="AL436"/>
      <c r="AM436"/>
      <c r="AN436"/>
      <c r="AO436"/>
      <c r="AP436"/>
      <c r="AQ436"/>
      <c r="AR436"/>
      <c r="AS436"/>
      <c r="AT436"/>
      <c r="AU436"/>
      <c r="AV436"/>
      <c r="AW436"/>
      <c r="AX436"/>
      <c r="AY436"/>
      <c r="AZ436"/>
      <c r="BA436"/>
      <c r="BB436"/>
      <c r="BC436"/>
      <c r="BD436"/>
      <c r="BE436"/>
      <c r="BF436"/>
      <c r="BG436"/>
      <c r="BH436"/>
    </row>
    <row r="437" spans="1:60" s="104" customFormat="1" ht="13.4" customHeight="1" outlineLevel="2" x14ac:dyDescent="0.35">
      <c r="A437" s="102"/>
      <c r="B437" s="95"/>
      <c r="C437" s="17"/>
      <c r="D437" s="17"/>
      <c r="E437" s="17"/>
      <c r="F437" s="13"/>
      <c r="G437" s="86"/>
      <c r="H437" s="86"/>
      <c r="I437" s="99"/>
      <c r="J437" s="99" t="s">
        <v>115</v>
      </c>
      <c r="K437" s="237">
        <f t="shared" si="43"/>
        <v>0</v>
      </c>
      <c r="L437" s="237">
        <f t="shared" si="43"/>
        <v>0</v>
      </c>
      <c r="M437" s="237">
        <f t="shared" si="43"/>
        <v>0</v>
      </c>
      <c r="N437" s="128">
        <v>0</v>
      </c>
      <c r="O437" s="237">
        <f t="shared" si="43"/>
        <v>0</v>
      </c>
      <c r="P437" s="237">
        <f t="shared" si="43"/>
        <v>0</v>
      </c>
      <c r="Q437" s="237">
        <f t="shared" si="40"/>
        <v>0</v>
      </c>
      <c r="R437" s="237">
        <f t="shared" si="40"/>
        <v>0</v>
      </c>
      <c r="S437" s="237">
        <f t="shared" si="40"/>
        <v>0</v>
      </c>
      <c r="T437" s="86"/>
      <c r="U437" s="99" t="s">
        <v>115</v>
      </c>
      <c r="V437" s="5">
        <f t="shared" si="41"/>
        <v>0</v>
      </c>
      <c r="W437" s="5">
        <f t="shared" si="41"/>
        <v>0</v>
      </c>
      <c r="X437" s="5">
        <f t="shared" si="41"/>
        <v>0</v>
      </c>
      <c r="Y437" s="129">
        <v>0</v>
      </c>
      <c r="Z437" s="5">
        <f t="shared" si="42"/>
        <v>0</v>
      </c>
      <c r="AA437" s="5">
        <f t="shared" si="42"/>
        <v>0</v>
      </c>
      <c r="AB437" s="5">
        <f t="shared" si="42"/>
        <v>0</v>
      </c>
      <c r="AC437" s="5">
        <f t="shared" si="42"/>
        <v>0</v>
      </c>
      <c r="AD437" s="129">
        <v>0</v>
      </c>
      <c r="AE437" s="86"/>
      <c r="AF437" s="86"/>
      <c r="AG437" s="16"/>
      <c r="AH437" s="8"/>
      <c r="AI437"/>
      <c r="AJ437"/>
      <c r="AK437"/>
      <c r="AL437"/>
      <c r="AM437"/>
      <c r="AN437"/>
      <c r="AO437"/>
      <c r="AP437"/>
      <c r="AQ437"/>
      <c r="AR437"/>
      <c r="AS437"/>
      <c r="AT437"/>
      <c r="AU437"/>
      <c r="AV437"/>
      <c r="AW437"/>
      <c r="AX437"/>
      <c r="AY437"/>
      <c r="AZ437"/>
      <c r="BA437"/>
      <c r="BB437"/>
      <c r="BC437"/>
      <c r="BD437"/>
      <c r="BE437"/>
      <c r="BF437"/>
      <c r="BG437"/>
      <c r="BH437"/>
    </row>
    <row r="438" spans="1:60" s="104" customFormat="1" ht="13.4" customHeight="1" outlineLevel="2" x14ac:dyDescent="0.35">
      <c r="A438" s="102"/>
      <c r="B438" s="95"/>
      <c r="C438" s="17"/>
      <c r="D438" s="17"/>
      <c r="E438" s="17"/>
      <c r="F438" s="13"/>
      <c r="G438" s="86"/>
      <c r="H438" s="86"/>
      <c r="I438" s="99" t="s">
        <v>756</v>
      </c>
      <c r="J438" s="99" t="s">
        <v>342</v>
      </c>
      <c r="K438" s="237">
        <f t="shared" si="43"/>
        <v>100</v>
      </c>
      <c r="L438" s="237">
        <f t="shared" si="43"/>
        <v>100</v>
      </c>
      <c r="M438" s="237">
        <f t="shared" si="43"/>
        <v>100</v>
      </c>
      <c r="N438" s="128">
        <v>100</v>
      </c>
      <c r="O438" s="237">
        <f t="shared" si="43"/>
        <v>100</v>
      </c>
      <c r="P438" s="237">
        <f t="shared" si="43"/>
        <v>100</v>
      </c>
      <c r="Q438" s="237">
        <f t="shared" si="43"/>
        <v>100</v>
      </c>
      <c r="R438" s="237">
        <f t="shared" si="43"/>
        <v>100</v>
      </c>
      <c r="S438" s="237">
        <f t="shared" si="43"/>
        <v>100</v>
      </c>
      <c r="T438" s="86"/>
      <c r="U438" s="99" t="s">
        <v>342</v>
      </c>
      <c r="V438" s="5">
        <f t="shared" si="41"/>
        <v>0.7238791423001949</v>
      </c>
      <c r="W438" s="5">
        <f t="shared" si="41"/>
        <v>0.90116959064327473</v>
      </c>
      <c r="X438" s="5">
        <f t="shared" si="41"/>
        <v>1.0243664717348928</v>
      </c>
      <c r="Y438" s="129">
        <v>1</v>
      </c>
      <c r="Z438" s="5">
        <f t="shared" si="42"/>
        <v>1.0750487329434699</v>
      </c>
      <c r="AA438" s="5">
        <f t="shared" si="42"/>
        <v>0.98684210526315785</v>
      </c>
      <c r="AB438" s="5">
        <f t="shared" si="42"/>
        <v>0.89122807017543859</v>
      </c>
      <c r="AC438" s="5">
        <f t="shared" si="42"/>
        <v>0.56000000000000005</v>
      </c>
      <c r="AD438" s="129">
        <v>0</v>
      </c>
      <c r="AE438" s="86"/>
      <c r="AF438" s="86"/>
      <c r="AG438" s="16"/>
      <c r="AH438" s="8"/>
      <c r="AI438"/>
      <c r="AJ438"/>
      <c r="AK438"/>
      <c r="AL438"/>
      <c r="AM438"/>
      <c r="AN438"/>
      <c r="AO438"/>
      <c r="AP438"/>
      <c r="AQ438"/>
      <c r="AR438"/>
      <c r="AS438"/>
      <c r="AT438"/>
      <c r="AU438"/>
      <c r="AV438"/>
      <c r="AW438"/>
      <c r="AX438"/>
      <c r="AY438"/>
      <c r="AZ438"/>
      <c r="BA438"/>
      <c r="BB438"/>
      <c r="BC438"/>
      <c r="BD438"/>
      <c r="BE438"/>
      <c r="BF438"/>
      <c r="BG438"/>
      <c r="BH438"/>
    </row>
    <row r="439" spans="1:60" s="104" customFormat="1" ht="13.4" customHeight="1" outlineLevel="2" x14ac:dyDescent="0.35">
      <c r="A439" s="102"/>
      <c r="B439" s="95"/>
      <c r="C439" s="17"/>
      <c r="D439" s="17"/>
      <c r="E439" s="17"/>
      <c r="F439" s="13"/>
      <c r="G439" s="86"/>
      <c r="H439" s="86"/>
      <c r="I439" s="99"/>
      <c r="J439" s="99" t="s">
        <v>107</v>
      </c>
      <c r="K439" s="237">
        <f t="shared" si="43"/>
        <v>100</v>
      </c>
      <c r="L439" s="237">
        <f t="shared" si="43"/>
        <v>100</v>
      </c>
      <c r="M439" s="237">
        <f t="shared" si="43"/>
        <v>100</v>
      </c>
      <c r="N439" s="128">
        <v>100</v>
      </c>
      <c r="O439" s="237">
        <f t="shared" si="43"/>
        <v>100</v>
      </c>
      <c r="P439" s="237">
        <f t="shared" si="43"/>
        <v>100</v>
      </c>
      <c r="Q439" s="237">
        <f t="shared" si="43"/>
        <v>100</v>
      </c>
      <c r="R439" s="237">
        <f t="shared" si="43"/>
        <v>100</v>
      </c>
      <c r="S439" s="237">
        <f t="shared" si="43"/>
        <v>100</v>
      </c>
      <c r="T439" s="86"/>
      <c r="U439" s="99" t="s">
        <v>107</v>
      </c>
      <c r="V439" s="5">
        <f t="shared" si="41"/>
        <v>0.7238791423001949</v>
      </c>
      <c r="W439" s="5">
        <f t="shared" si="41"/>
        <v>0.90116959064327473</v>
      </c>
      <c r="X439" s="5">
        <f t="shared" si="41"/>
        <v>1.0243664717348928</v>
      </c>
      <c r="Y439" s="129">
        <v>1</v>
      </c>
      <c r="Z439" s="5">
        <f t="shared" si="42"/>
        <v>1.0750487329434699</v>
      </c>
      <c r="AA439" s="5">
        <f t="shared" si="42"/>
        <v>0.98684210526315785</v>
      </c>
      <c r="AB439" s="5">
        <f t="shared" si="42"/>
        <v>0.89122807017543859</v>
      </c>
      <c r="AC439" s="5">
        <f t="shared" si="42"/>
        <v>0.56000000000000005</v>
      </c>
      <c r="AD439" s="129">
        <v>0</v>
      </c>
      <c r="AE439" s="86"/>
      <c r="AF439" s="86"/>
      <c r="AG439" s="16"/>
      <c r="AH439" s="8"/>
      <c r="AI439"/>
      <c r="AJ439"/>
      <c r="AK439"/>
      <c r="AL439"/>
      <c r="AM439"/>
      <c r="AN439"/>
      <c r="AO439"/>
      <c r="AP439"/>
      <c r="AQ439"/>
      <c r="AR439"/>
      <c r="AS439"/>
      <c r="AT439"/>
      <c r="AU439"/>
      <c r="AV439"/>
      <c r="AW439"/>
      <c r="AX439"/>
      <c r="AY439"/>
      <c r="AZ439"/>
      <c r="BA439"/>
      <c r="BB439"/>
      <c r="BC439"/>
      <c r="BD439"/>
      <c r="BE439"/>
      <c r="BF439"/>
      <c r="BG439"/>
      <c r="BH439"/>
    </row>
    <row r="440" spans="1:60" s="104" customFormat="1" ht="13.4" customHeight="1" outlineLevel="2" x14ac:dyDescent="0.35">
      <c r="A440" s="102"/>
      <c r="B440" s="95"/>
      <c r="C440" s="17"/>
      <c r="D440" s="17"/>
      <c r="E440" s="17"/>
      <c r="F440" s="13"/>
      <c r="G440" s="86"/>
      <c r="H440" s="86"/>
      <c r="I440" s="99"/>
      <c r="J440" s="99" t="s">
        <v>108</v>
      </c>
      <c r="K440" s="237">
        <f t="shared" si="43"/>
        <v>100</v>
      </c>
      <c r="L440" s="237">
        <f t="shared" si="43"/>
        <v>100</v>
      </c>
      <c r="M440" s="237">
        <f t="shared" si="43"/>
        <v>100</v>
      </c>
      <c r="N440" s="128">
        <v>100</v>
      </c>
      <c r="O440" s="237">
        <f t="shared" si="43"/>
        <v>100</v>
      </c>
      <c r="P440" s="237">
        <f t="shared" si="43"/>
        <v>100</v>
      </c>
      <c r="Q440" s="237">
        <f t="shared" si="43"/>
        <v>100</v>
      </c>
      <c r="R440" s="237">
        <f t="shared" si="43"/>
        <v>100</v>
      </c>
      <c r="S440" s="237">
        <f t="shared" si="43"/>
        <v>100</v>
      </c>
      <c r="T440" s="86"/>
      <c r="U440" s="99" t="s">
        <v>108</v>
      </c>
      <c r="V440" s="5">
        <f t="shared" si="41"/>
        <v>0.7238791423001949</v>
      </c>
      <c r="W440" s="5">
        <f t="shared" si="41"/>
        <v>0.90116959064327473</v>
      </c>
      <c r="X440" s="5">
        <f t="shared" si="41"/>
        <v>1.0243664717348928</v>
      </c>
      <c r="Y440" s="129">
        <v>1</v>
      </c>
      <c r="Z440" s="5">
        <f t="shared" si="42"/>
        <v>1.0750487329434699</v>
      </c>
      <c r="AA440" s="5">
        <f t="shared" si="42"/>
        <v>0.98684210526315785</v>
      </c>
      <c r="AB440" s="5">
        <f t="shared" si="42"/>
        <v>0.89122807017543859</v>
      </c>
      <c r="AC440" s="5">
        <f t="shared" si="42"/>
        <v>0.56000000000000005</v>
      </c>
      <c r="AD440" s="129">
        <v>0</v>
      </c>
      <c r="AE440" s="86"/>
      <c r="AF440" s="86"/>
      <c r="AG440" s="16"/>
      <c r="AH440" s="8"/>
      <c r="AI440"/>
      <c r="AJ440"/>
      <c r="AK440"/>
      <c r="AL440"/>
      <c r="AM440"/>
      <c r="AN440"/>
      <c r="AO440"/>
      <c r="AP440"/>
      <c r="AQ440"/>
      <c r="AR440"/>
      <c r="AS440"/>
      <c r="AT440"/>
      <c r="AU440"/>
      <c r="AV440"/>
      <c r="AW440"/>
      <c r="AX440"/>
      <c r="AY440"/>
      <c r="AZ440"/>
      <c r="BA440"/>
      <c r="BB440"/>
      <c r="BC440"/>
      <c r="BD440"/>
      <c r="BE440"/>
      <c r="BF440"/>
      <c r="BG440"/>
      <c r="BH440"/>
    </row>
    <row r="441" spans="1:60" s="104" customFormat="1" ht="13.4" customHeight="1" outlineLevel="2" x14ac:dyDescent="0.35">
      <c r="A441" s="102"/>
      <c r="B441" s="95"/>
      <c r="C441" s="17"/>
      <c r="D441" s="17"/>
      <c r="E441" s="17"/>
      <c r="F441" s="13"/>
      <c r="G441" s="86"/>
      <c r="H441" s="86"/>
      <c r="I441" s="99"/>
      <c r="J441" s="99" t="s">
        <v>109</v>
      </c>
      <c r="K441" s="237">
        <f t="shared" si="43"/>
        <v>100</v>
      </c>
      <c r="L441" s="237">
        <f t="shared" si="43"/>
        <v>100</v>
      </c>
      <c r="M441" s="237">
        <f t="shared" si="43"/>
        <v>100</v>
      </c>
      <c r="N441" s="128">
        <v>100</v>
      </c>
      <c r="O441" s="237">
        <f t="shared" si="43"/>
        <v>100</v>
      </c>
      <c r="P441" s="237">
        <f t="shared" si="43"/>
        <v>100</v>
      </c>
      <c r="Q441" s="237">
        <f t="shared" si="43"/>
        <v>100</v>
      </c>
      <c r="R441" s="237">
        <f t="shared" si="43"/>
        <v>100</v>
      </c>
      <c r="S441" s="237">
        <f t="shared" si="43"/>
        <v>100</v>
      </c>
      <c r="T441" s="86"/>
      <c r="U441" s="99" t="s">
        <v>109</v>
      </c>
      <c r="V441" s="5">
        <f t="shared" si="41"/>
        <v>0.7238791423001949</v>
      </c>
      <c r="W441" s="5">
        <f t="shared" si="41"/>
        <v>0.90116959064327473</v>
      </c>
      <c r="X441" s="5">
        <f t="shared" si="41"/>
        <v>1.0243664717348928</v>
      </c>
      <c r="Y441" s="129">
        <v>1</v>
      </c>
      <c r="Z441" s="5">
        <f t="shared" si="42"/>
        <v>1.0750487329434699</v>
      </c>
      <c r="AA441" s="5">
        <f t="shared" si="42"/>
        <v>0.98684210526315785</v>
      </c>
      <c r="AB441" s="5">
        <f t="shared" si="42"/>
        <v>0.89122807017543859</v>
      </c>
      <c r="AC441" s="5">
        <f t="shared" si="42"/>
        <v>0.56000000000000005</v>
      </c>
      <c r="AD441" s="129">
        <v>0</v>
      </c>
      <c r="AE441" s="86"/>
      <c r="AF441" s="86"/>
      <c r="AG441" s="16"/>
      <c r="AH441" s="8"/>
      <c r="AI441"/>
      <c r="AJ441"/>
      <c r="AK441"/>
      <c r="AL441"/>
      <c r="AM441"/>
      <c r="AN441"/>
      <c r="AO441"/>
      <c r="AP441"/>
      <c r="AQ441"/>
      <c r="AR441"/>
      <c r="AS441"/>
      <c r="AT441"/>
      <c r="AU441"/>
      <c r="AV441"/>
      <c r="AW441"/>
      <c r="AX441"/>
      <c r="AY441"/>
      <c r="AZ441"/>
      <c r="BA441"/>
      <c r="BB441"/>
      <c r="BC441"/>
      <c r="BD441"/>
      <c r="BE441"/>
      <c r="BF441"/>
      <c r="BG441"/>
      <c r="BH441"/>
    </row>
    <row r="442" spans="1:60" s="104" customFormat="1" ht="13.4" customHeight="1" outlineLevel="2" x14ac:dyDescent="0.35">
      <c r="A442" s="102"/>
      <c r="B442" s="95"/>
      <c r="C442" s="17"/>
      <c r="D442" s="17"/>
      <c r="E442" s="17"/>
      <c r="F442" s="13"/>
      <c r="G442" s="86"/>
      <c r="H442" s="86"/>
      <c r="I442" s="99"/>
      <c r="J442" s="99" t="s">
        <v>110</v>
      </c>
      <c r="K442" s="237">
        <f t="shared" si="43"/>
        <v>100</v>
      </c>
      <c r="L442" s="237">
        <f t="shared" si="43"/>
        <v>100</v>
      </c>
      <c r="M442" s="237">
        <f t="shared" si="43"/>
        <v>100</v>
      </c>
      <c r="N442" s="128">
        <v>100</v>
      </c>
      <c r="O442" s="237">
        <f t="shared" si="43"/>
        <v>100</v>
      </c>
      <c r="P442" s="237">
        <f t="shared" si="43"/>
        <v>100</v>
      </c>
      <c r="Q442" s="237">
        <f t="shared" si="43"/>
        <v>100</v>
      </c>
      <c r="R442" s="237">
        <f t="shared" si="43"/>
        <v>100</v>
      </c>
      <c r="S442" s="237">
        <f t="shared" si="43"/>
        <v>100</v>
      </c>
      <c r="T442" s="86"/>
      <c r="U442" s="99" t="s">
        <v>110</v>
      </c>
      <c r="V442" s="5">
        <f t="shared" si="41"/>
        <v>0.7238791423001949</v>
      </c>
      <c r="W442" s="5">
        <f t="shared" si="41"/>
        <v>0.90116959064327473</v>
      </c>
      <c r="X442" s="5">
        <f t="shared" si="41"/>
        <v>1.0243664717348928</v>
      </c>
      <c r="Y442" s="129">
        <v>1</v>
      </c>
      <c r="Z442" s="5">
        <f t="shared" si="42"/>
        <v>1.0750487329434699</v>
      </c>
      <c r="AA442" s="5">
        <f t="shared" si="42"/>
        <v>0.98684210526315785</v>
      </c>
      <c r="AB442" s="5">
        <f t="shared" si="42"/>
        <v>0.89122807017543859</v>
      </c>
      <c r="AC442" s="5">
        <f t="shared" si="42"/>
        <v>0.56000000000000005</v>
      </c>
      <c r="AD442" s="129">
        <v>0</v>
      </c>
      <c r="AE442" s="86"/>
      <c r="AF442" s="86"/>
      <c r="AG442" s="16"/>
      <c r="AH442" s="8"/>
      <c r="AI442"/>
      <c r="AJ442"/>
      <c r="AK442"/>
      <c r="AL442"/>
      <c r="AM442"/>
      <c r="AN442"/>
      <c r="AO442"/>
      <c r="AP442"/>
      <c r="AQ442"/>
      <c r="AR442"/>
      <c r="AS442"/>
      <c r="AT442"/>
      <c r="AU442"/>
      <c r="AV442"/>
      <c r="AW442"/>
      <c r="AX442"/>
      <c r="AY442"/>
      <c r="AZ442"/>
      <c r="BA442"/>
      <c r="BB442"/>
      <c r="BC442"/>
      <c r="BD442"/>
      <c r="BE442"/>
      <c r="BF442"/>
      <c r="BG442"/>
      <c r="BH442"/>
    </row>
    <row r="443" spans="1:60" s="104" customFormat="1" ht="13.4" customHeight="1" outlineLevel="2" x14ac:dyDescent="0.35">
      <c r="A443" s="102"/>
      <c r="B443" s="95"/>
      <c r="C443" s="17"/>
      <c r="D443" s="17"/>
      <c r="E443" s="17"/>
      <c r="F443" s="13"/>
      <c r="G443" s="86"/>
      <c r="H443" s="86"/>
      <c r="I443" s="99"/>
      <c r="J443" s="99" t="s">
        <v>111</v>
      </c>
      <c r="K443" s="237">
        <f t="shared" si="43"/>
        <v>100</v>
      </c>
      <c r="L443" s="237">
        <f t="shared" si="43"/>
        <v>100</v>
      </c>
      <c r="M443" s="237">
        <f t="shared" si="43"/>
        <v>100</v>
      </c>
      <c r="N443" s="128">
        <v>100</v>
      </c>
      <c r="O443" s="237">
        <f t="shared" si="43"/>
        <v>100</v>
      </c>
      <c r="P443" s="237">
        <f t="shared" si="43"/>
        <v>100</v>
      </c>
      <c r="Q443" s="237">
        <f t="shared" si="43"/>
        <v>100</v>
      </c>
      <c r="R443" s="237">
        <f t="shared" si="43"/>
        <v>100</v>
      </c>
      <c r="S443" s="237">
        <f t="shared" si="43"/>
        <v>100</v>
      </c>
      <c r="T443" s="86"/>
      <c r="U443" s="99" t="s">
        <v>111</v>
      </c>
      <c r="V443" s="5">
        <f t="shared" si="41"/>
        <v>0.7238791423001949</v>
      </c>
      <c r="W443" s="5">
        <f t="shared" si="41"/>
        <v>0.90116959064327473</v>
      </c>
      <c r="X443" s="5">
        <f t="shared" si="41"/>
        <v>1.0243664717348928</v>
      </c>
      <c r="Y443" s="129">
        <v>1</v>
      </c>
      <c r="Z443" s="5">
        <f t="shared" si="42"/>
        <v>1.0750487329434699</v>
      </c>
      <c r="AA443" s="5">
        <f t="shared" si="42"/>
        <v>0.98684210526315785</v>
      </c>
      <c r="AB443" s="5">
        <f t="shared" si="42"/>
        <v>0.89122807017543859</v>
      </c>
      <c r="AC443" s="5">
        <f t="shared" si="42"/>
        <v>0.56000000000000005</v>
      </c>
      <c r="AD443" s="129">
        <v>0</v>
      </c>
      <c r="AE443" s="86"/>
      <c r="AF443" s="86"/>
      <c r="AG443" s="16"/>
      <c r="AH443" s="8"/>
      <c r="AI443"/>
      <c r="AJ443"/>
      <c r="AK443"/>
      <c r="AL443"/>
      <c r="AM443"/>
      <c r="AN443"/>
      <c r="AO443"/>
      <c r="AP443"/>
      <c r="AQ443"/>
      <c r="AR443"/>
      <c r="AS443"/>
      <c r="AT443"/>
      <c r="AU443"/>
      <c r="AV443"/>
      <c r="AW443"/>
      <c r="AX443"/>
      <c r="AY443"/>
      <c r="AZ443"/>
      <c r="BA443"/>
      <c r="BB443"/>
      <c r="BC443"/>
      <c r="BD443"/>
      <c r="BE443"/>
      <c r="BF443"/>
      <c r="BG443"/>
      <c r="BH443"/>
    </row>
    <row r="444" spans="1:60" s="104" customFormat="1" ht="13.4" customHeight="1" outlineLevel="2" x14ac:dyDescent="0.35">
      <c r="A444" s="102"/>
      <c r="B444" s="95"/>
      <c r="C444" s="17"/>
      <c r="D444" s="17"/>
      <c r="E444" s="17"/>
      <c r="F444" s="13"/>
      <c r="G444" s="86"/>
      <c r="H444" s="86"/>
      <c r="I444" s="99"/>
      <c r="J444" s="99" t="s">
        <v>112</v>
      </c>
      <c r="K444" s="237">
        <f t="shared" si="43"/>
        <v>100</v>
      </c>
      <c r="L444" s="237">
        <f t="shared" si="43"/>
        <v>100</v>
      </c>
      <c r="M444" s="237">
        <f t="shared" si="43"/>
        <v>100</v>
      </c>
      <c r="N444" s="128">
        <v>100</v>
      </c>
      <c r="O444" s="237">
        <f t="shared" si="43"/>
        <v>100</v>
      </c>
      <c r="P444" s="237">
        <f t="shared" si="43"/>
        <v>100</v>
      </c>
      <c r="Q444" s="237">
        <f t="shared" si="43"/>
        <v>100</v>
      </c>
      <c r="R444" s="237">
        <f t="shared" si="43"/>
        <v>100</v>
      </c>
      <c r="S444" s="237">
        <f t="shared" si="43"/>
        <v>100</v>
      </c>
      <c r="T444" s="86"/>
      <c r="U444" s="99" t="s">
        <v>112</v>
      </c>
      <c r="V444" s="5">
        <f t="shared" si="41"/>
        <v>0.7238791423001949</v>
      </c>
      <c r="W444" s="5">
        <f t="shared" si="41"/>
        <v>0.90116959064327473</v>
      </c>
      <c r="X444" s="5">
        <f t="shared" si="41"/>
        <v>1.0243664717348928</v>
      </c>
      <c r="Y444" s="129">
        <v>1</v>
      </c>
      <c r="Z444" s="5">
        <f t="shared" si="42"/>
        <v>1.0750487329434699</v>
      </c>
      <c r="AA444" s="5">
        <f t="shared" si="42"/>
        <v>0.98684210526315785</v>
      </c>
      <c r="AB444" s="5">
        <f t="shared" si="42"/>
        <v>0.89122807017543859</v>
      </c>
      <c r="AC444" s="5">
        <f t="shared" si="42"/>
        <v>0.56000000000000005</v>
      </c>
      <c r="AD444" s="129">
        <v>0</v>
      </c>
      <c r="AE444" s="86"/>
      <c r="AF444" s="86"/>
      <c r="AG444" s="16"/>
      <c r="AH444" s="8"/>
      <c r="AI444"/>
      <c r="AJ444"/>
      <c r="AK444"/>
      <c r="AL444"/>
      <c r="AM444"/>
      <c r="AN444"/>
      <c r="AO444"/>
      <c r="AP444"/>
      <c r="AQ444"/>
      <c r="AR444"/>
      <c r="AS444"/>
      <c r="AT444"/>
      <c r="AU444"/>
      <c r="AV444"/>
      <c r="AW444"/>
      <c r="AX444"/>
      <c r="AY444"/>
      <c r="AZ444"/>
      <c r="BA444"/>
      <c r="BB444"/>
      <c r="BC444"/>
      <c r="BD444"/>
      <c r="BE444"/>
      <c r="BF444"/>
      <c r="BG444"/>
      <c r="BH444"/>
    </row>
    <row r="445" spans="1:60" s="104" customFormat="1" ht="13.4" customHeight="1" outlineLevel="2" x14ac:dyDescent="0.35">
      <c r="A445" s="102"/>
      <c r="B445" s="95"/>
      <c r="C445" s="17"/>
      <c r="D445" s="17"/>
      <c r="E445" s="17"/>
      <c r="F445" s="13"/>
      <c r="G445" s="86"/>
      <c r="H445" s="86"/>
      <c r="I445" s="99"/>
      <c r="J445" s="99" t="s">
        <v>113</v>
      </c>
      <c r="K445" s="237">
        <f t="shared" si="43"/>
        <v>100</v>
      </c>
      <c r="L445" s="237">
        <f t="shared" si="43"/>
        <v>100</v>
      </c>
      <c r="M445" s="237">
        <f t="shared" si="43"/>
        <v>100</v>
      </c>
      <c r="N445" s="128">
        <v>100</v>
      </c>
      <c r="O445" s="237">
        <f t="shared" si="43"/>
        <v>100</v>
      </c>
      <c r="P445" s="237">
        <f t="shared" si="43"/>
        <v>100</v>
      </c>
      <c r="Q445" s="237">
        <f t="shared" si="43"/>
        <v>100</v>
      </c>
      <c r="R445" s="237">
        <f t="shared" si="43"/>
        <v>100</v>
      </c>
      <c r="S445" s="237">
        <f t="shared" si="43"/>
        <v>100</v>
      </c>
      <c r="T445" s="86"/>
      <c r="U445" s="99" t="s">
        <v>113</v>
      </c>
      <c r="V445" s="5">
        <f t="shared" si="41"/>
        <v>0.7238791423001949</v>
      </c>
      <c r="W445" s="5">
        <f t="shared" si="41"/>
        <v>0.90116959064327473</v>
      </c>
      <c r="X445" s="5">
        <f t="shared" si="41"/>
        <v>1.0243664717348928</v>
      </c>
      <c r="Y445" s="129">
        <v>1</v>
      </c>
      <c r="Z445" s="5">
        <f t="shared" si="42"/>
        <v>1.0750487329434699</v>
      </c>
      <c r="AA445" s="5">
        <f t="shared" si="42"/>
        <v>0.98684210526315785</v>
      </c>
      <c r="AB445" s="5">
        <f t="shared" si="42"/>
        <v>0.89122807017543859</v>
      </c>
      <c r="AC445" s="5">
        <f t="shared" si="42"/>
        <v>0.56000000000000005</v>
      </c>
      <c r="AD445" s="129">
        <v>0</v>
      </c>
      <c r="AE445" s="86"/>
      <c r="AF445" s="86"/>
      <c r="AG445" s="16"/>
      <c r="AH445" s="8"/>
      <c r="AI445"/>
      <c r="AJ445"/>
      <c r="AK445"/>
      <c r="AL445"/>
      <c r="AM445"/>
      <c r="AN445"/>
      <c r="AO445"/>
      <c r="AP445"/>
      <c r="AQ445"/>
      <c r="AR445"/>
      <c r="AS445"/>
      <c r="AT445"/>
      <c r="AU445"/>
      <c r="AV445"/>
      <c r="AW445"/>
      <c r="AX445"/>
      <c r="AY445"/>
      <c r="AZ445"/>
      <c r="BA445"/>
      <c r="BB445"/>
      <c r="BC445"/>
      <c r="BD445"/>
      <c r="BE445"/>
      <c r="BF445"/>
      <c r="BG445"/>
      <c r="BH445"/>
    </row>
    <row r="446" spans="1:60" s="104" customFormat="1" ht="13.4" customHeight="1" outlineLevel="2" x14ac:dyDescent="0.35">
      <c r="A446" s="102"/>
      <c r="B446" s="95"/>
      <c r="C446" s="17"/>
      <c r="D446" s="17"/>
      <c r="E446" s="17"/>
      <c r="F446" s="13"/>
      <c r="G446" s="86"/>
      <c r="H446" s="86"/>
      <c r="I446" s="99"/>
      <c r="J446" s="99" t="s">
        <v>114</v>
      </c>
      <c r="K446" s="237">
        <f t="shared" si="43"/>
        <v>100</v>
      </c>
      <c r="L446" s="237">
        <f t="shared" si="43"/>
        <v>100</v>
      </c>
      <c r="M446" s="237">
        <f t="shared" si="43"/>
        <v>100</v>
      </c>
      <c r="N446" s="128">
        <v>100</v>
      </c>
      <c r="O446" s="237">
        <f t="shared" si="43"/>
        <v>100</v>
      </c>
      <c r="P446" s="237">
        <f t="shared" si="43"/>
        <v>100</v>
      </c>
      <c r="Q446" s="237">
        <f t="shared" si="43"/>
        <v>100</v>
      </c>
      <c r="R446" s="237">
        <f t="shared" si="43"/>
        <v>100</v>
      </c>
      <c r="S446" s="237">
        <f t="shared" si="43"/>
        <v>100</v>
      </c>
      <c r="T446" s="86"/>
      <c r="U446" s="99" t="s">
        <v>114</v>
      </c>
      <c r="V446" s="5">
        <f t="shared" si="41"/>
        <v>0.7238791423001949</v>
      </c>
      <c r="W446" s="5">
        <f t="shared" si="41"/>
        <v>0.90116959064327473</v>
      </c>
      <c r="X446" s="5">
        <f t="shared" si="41"/>
        <v>1.0243664717348928</v>
      </c>
      <c r="Y446" s="129">
        <v>1</v>
      </c>
      <c r="Z446" s="5">
        <f t="shared" si="42"/>
        <v>1.0750487329434699</v>
      </c>
      <c r="AA446" s="5">
        <f t="shared" si="42"/>
        <v>0.98684210526315785</v>
      </c>
      <c r="AB446" s="5">
        <f t="shared" si="42"/>
        <v>0.89122807017543859</v>
      </c>
      <c r="AC446" s="5">
        <f t="shared" si="42"/>
        <v>0.56000000000000005</v>
      </c>
      <c r="AD446" s="129">
        <v>0</v>
      </c>
      <c r="AE446" s="86"/>
      <c r="AF446" s="86"/>
      <c r="AG446" s="16"/>
      <c r="AH446" s="8"/>
      <c r="AI446"/>
      <c r="AJ446"/>
      <c r="AK446"/>
      <c r="AL446"/>
      <c r="AM446"/>
      <c r="AN446"/>
      <c r="AO446"/>
      <c r="AP446"/>
      <c r="AQ446"/>
      <c r="AR446"/>
      <c r="AS446"/>
      <c r="AT446"/>
      <c r="AU446"/>
      <c r="AV446"/>
      <c r="AW446"/>
      <c r="AX446"/>
      <c r="AY446"/>
      <c r="AZ446"/>
      <c r="BA446"/>
      <c r="BB446"/>
      <c r="BC446"/>
      <c r="BD446"/>
      <c r="BE446"/>
      <c r="BF446"/>
      <c r="BG446"/>
      <c r="BH446"/>
    </row>
    <row r="447" spans="1:60" s="104" customFormat="1" ht="13.4" customHeight="1" outlineLevel="2" x14ac:dyDescent="0.35">
      <c r="A447" s="102"/>
      <c r="B447" s="95"/>
      <c r="C447" s="17"/>
      <c r="D447" s="17"/>
      <c r="E447" s="17"/>
      <c r="F447" s="13"/>
      <c r="G447" s="86"/>
      <c r="H447" s="86"/>
      <c r="I447" s="99"/>
      <c r="J447" s="99" t="s">
        <v>115</v>
      </c>
      <c r="K447" s="237">
        <f t="shared" si="43"/>
        <v>100</v>
      </c>
      <c r="L447" s="237">
        <f t="shared" si="43"/>
        <v>100</v>
      </c>
      <c r="M447" s="237">
        <f t="shared" si="43"/>
        <v>100</v>
      </c>
      <c r="N447" s="128">
        <v>100</v>
      </c>
      <c r="O447" s="237">
        <f t="shared" si="43"/>
        <v>100</v>
      </c>
      <c r="P447" s="237">
        <f t="shared" si="43"/>
        <v>100</v>
      </c>
      <c r="Q447" s="237">
        <f t="shared" si="43"/>
        <v>100</v>
      </c>
      <c r="R447" s="237">
        <f t="shared" si="43"/>
        <v>100</v>
      </c>
      <c r="S447" s="237">
        <f t="shared" si="43"/>
        <v>100</v>
      </c>
      <c r="T447" s="86"/>
      <c r="U447" s="99" t="s">
        <v>115</v>
      </c>
      <c r="V447" s="5">
        <f t="shared" si="41"/>
        <v>0.7238791423001949</v>
      </c>
      <c r="W447" s="5">
        <f t="shared" si="41"/>
        <v>0.90116959064327473</v>
      </c>
      <c r="X447" s="5">
        <f t="shared" si="41"/>
        <v>1.0243664717348928</v>
      </c>
      <c r="Y447" s="129">
        <v>1</v>
      </c>
      <c r="Z447" s="5">
        <f t="shared" si="42"/>
        <v>1.0750487329434699</v>
      </c>
      <c r="AA447" s="5">
        <f t="shared" si="42"/>
        <v>0.98684210526315785</v>
      </c>
      <c r="AB447" s="5">
        <f t="shared" si="42"/>
        <v>0.89122807017543859</v>
      </c>
      <c r="AC447" s="5">
        <f t="shared" si="42"/>
        <v>0.56000000000000005</v>
      </c>
      <c r="AD447" s="129">
        <v>0</v>
      </c>
      <c r="AE447" s="86"/>
      <c r="AF447" s="86"/>
      <c r="AG447" s="16"/>
      <c r="AH447" s="8"/>
      <c r="AI447"/>
      <c r="AJ447"/>
      <c r="AK447"/>
      <c r="AL447"/>
      <c r="AM447"/>
      <c r="AN447"/>
      <c r="AO447"/>
      <c r="AP447"/>
      <c r="AQ447"/>
      <c r="AR447"/>
      <c r="AS447"/>
      <c r="AT447"/>
      <c r="AU447"/>
      <c r="AV447"/>
      <c r="AW447"/>
      <c r="AX447"/>
      <c r="AY447"/>
      <c r="AZ447"/>
      <c r="BA447"/>
      <c r="BB447"/>
      <c r="BC447"/>
      <c r="BD447"/>
      <c r="BE447"/>
      <c r="BF447"/>
      <c r="BG447"/>
      <c r="BH447"/>
    </row>
    <row r="448" spans="1:60" s="104" customFormat="1" ht="14.5" outlineLevel="1" x14ac:dyDescent="0.35">
      <c r="A448" s="102"/>
      <c r="B448" s="95"/>
      <c r="C448" s="12" t="s">
        <v>89</v>
      </c>
      <c r="D448" s="17"/>
      <c r="E448" s="17"/>
      <c r="F448" s="13"/>
      <c r="G448" s="91"/>
      <c r="H448" s="91"/>
      <c r="I448" s="91"/>
      <c r="J448" s="91"/>
      <c r="K448" s="91"/>
      <c r="L448" s="91"/>
      <c r="M448" s="91"/>
      <c r="N448" s="91"/>
      <c r="O448" s="91"/>
      <c r="P448" s="91"/>
      <c r="Q448" s="91"/>
      <c r="R448" s="91"/>
      <c r="S448" s="91"/>
      <c r="T448" s="91"/>
      <c r="U448" s="91"/>
      <c r="V448" s="91"/>
      <c r="W448" s="91"/>
      <c r="X448" s="91"/>
      <c r="Y448" s="91"/>
      <c r="Z448" s="91"/>
      <c r="AA448" s="91"/>
      <c r="AB448" s="91"/>
      <c r="AC448" s="91"/>
      <c r="AD448" s="91"/>
      <c r="AE448" s="91"/>
      <c r="AF448" s="91"/>
      <c r="AG448" s="92"/>
      <c r="AH448" s="8"/>
      <c r="AI448"/>
      <c r="AJ448"/>
      <c r="AK448"/>
      <c r="AL448"/>
      <c r="AM448"/>
      <c r="AN448"/>
      <c r="AO448"/>
      <c r="AP448"/>
      <c r="AQ448"/>
      <c r="AR448"/>
      <c r="AS448"/>
      <c r="AT448"/>
      <c r="AU448"/>
      <c r="AV448"/>
      <c r="AW448"/>
      <c r="AX448"/>
      <c r="AY448"/>
      <c r="AZ448"/>
      <c r="BA448"/>
      <c r="BB448"/>
      <c r="BC448"/>
      <c r="BD448"/>
      <c r="BE448"/>
      <c r="BF448"/>
      <c r="BG448"/>
      <c r="BH448"/>
    </row>
    <row r="449" spans="1:62" s="104" customFormat="1" ht="24" customHeight="1" x14ac:dyDescent="0.35">
      <c r="A449" s="102"/>
      <c r="B449" s="95"/>
      <c r="C449" s="39"/>
      <c r="D449" s="39"/>
      <c r="E449" s="39"/>
      <c r="F449" s="39"/>
      <c r="G449" s="40" t="str">
        <f>G340</f>
        <v>Pasture growth by FOO for Medium FOO - annual pastures (P1a)</v>
      </c>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c r="AE449" s="39"/>
      <c r="AF449" s="39"/>
      <c r="AG449" s="41" t="s">
        <v>91</v>
      </c>
      <c r="AH449" s="8"/>
      <c r="AI449"/>
      <c r="AJ449"/>
      <c r="AK449"/>
      <c r="AL449"/>
      <c r="AM449"/>
      <c r="AN449"/>
      <c r="AO449"/>
      <c r="AP449"/>
      <c r="AQ449"/>
      <c r="AR449"/>
      <c r="AS449"/>
      <c r="AT449"/>
      <c r="AU449"/>
      <c r="AV449"/>
      <c r="AW449"/>
      <c r="AX449"/>
      <c r="AY449"/>
      <c r="AZ449"/>
      <c r="BA449"/>
      <c r="BB449"/>
      <c r="BC449"/>
      <c r="BD449"/>
      <c r="BE449"/>
      <c r="BF449"/>
      <c r="BG449"/>
      <c r="BH449"/>
    </row>
    <row r="450" spans="1:62" s="104" customFormat="1" ht="12.75" customHeight="1" outlineLevel="1" x14ac:dyDescent="0.35">
      <c r="A450" s="102"/>
      <c r="B450" s="7"/>
      <c r="C450" s="7"/>
      <c r="D450" s="7"/>
      <c r="E450" s="7"/>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c r="AJ450"/>
      <c r="AK450"/>
      <c r="AL450"/>
      <c r="AM450"/>
      <c r="AN450"/>
      <c r="AO450"/>
      <c r="AP450"/>
      <c r="AQ450"/>
      <c r="AR450"/>
      <c r="AS450"/>
      <c r="AT450"/>
      <c r="AU450"/>
      <c r="AV450"/>
      <c r="AW450"/>
      <c r="AX450"/>
      <c r="AY450"/>
      <c r="AZ450"/>
      <c r="BA450"/>
      <c r="BB450"/>
      <c r="BC450"/>
      <c r="BD450"/>
      <c r="BE450"/>
      <c r="BF450"/>
      <c r="BG450"/>
      <c r="BH450"/>
    </row>
    <row r="451" spans="1:62" s="104" customFormat="1" ht="12.75" customHeight="1" outlineLevel="1" x14ac:dyDescent="0.35">
      <c r="A451" s="102"/>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K451"/>
      <c r="AL451"/>
      <c r="AM451"/>
      <c r="AN451"/>
      <c r="AO451"/>
      <c r="AP451"/>
      <c r="AQ451"/>
      <c r="AR451"/>
      <c r="AS451"/>
      <c r="AT451"/>
      <c r="AU451"/>
      <c r="AV451"/>
      <c r="AW451"/>
      <c r="AX451"/>
      <c r="AY451"/>
      <c r="AZ451"/>
      <c r="BA451"/>
      <c r="BB451"/>
      <c r="BC451"/>
      <c r="BD451"/>
      <c r="BE451"/>
      <c r="BF451"/>
      <c r="BG451"/>
      <c r="BH451"/>
      <c r="BI451"/>
      <c r="BJ451"/>
    </row>
    <row r="452" spans="1:62" s="104" customFormat="1" ht="5.15" customHeight="1" outlineLevel="1" collapsed="1" thickBot="1" x14ac:dyDescent="0.4">
      <c r="A452" s="102"/>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K452"/>
      <c r="AL452"/>
      <c r="AM452"/>
      <c r="AN452"/>
      <c r="AO452"/>
      <c r="AP452"/>
      <c r="AQ452"/>
      <c r="AR452"/>
      <c r="AS452"/>
      <c r="AT452"/>
      <c r="AU452"/>
      <c r="AV452"/>
      <c r="AW452"/>
      <c r="AX452"/>
      <c r="AY452"/>
      <c r="AZ452"/>
      <c r="BA452"/>
      <c r="BB452"/>
      <c r="BC452"/>
      <c r="BD452"/>
      <c r="BE452"/>
      <c r="BF452"/>
      <c r="BG452"/>
      <c r="BH452"/>
      <c r="BI452"/>
      <c r="BJ452"/>
    </row>
    <row r="453" spans="1:62" s="104" customFormat="1" ht="5.15" customHeight="1" outlineLevel="1" x14ac:dyDescent="0.35">
      <c r="A453" s="102"/>
      <c r="B453" s="95"/>
      <c r="C453" s="9" t="s">
        <v>0</v>
      </c>
      <c r="D453" s="9"/>
      <c r="E453" s="9"/>
      <c r="F453" s="9"/>
      <c r="G453" s="9"/>
      <c r="H453" s="9"/>
      <c r="I453" s="9"/>
      <c r="J453" s="9"/>
      <c r="K453" s="10"/>
      <c r="L453" s="10"/>
      <c r="M453" s="10"/>
      <c r="N453" s="10"/>
      <c r="O453" s="10"/>
      <c r="P453" s="10"/>
      <c r="Q453" s="10"/>
      <c r="R453" s="10"/>
      <c r="S453" s="10"/>
      <c r="T453" s="10"/>
      <c r="U453" s="10"/>
      <c r="V453" s="10"/>
      <c r="W453" s="10"/>
      <c r="X453" s="10"/>
      <c r="Y453" s="10"/>
      <c r="Z453" s="10"/>
      <c r="AA453" s="10"/>
      <c r="AB453" s="10"/>
      <c r="AC453" s="10"/>
      <c r="AD453" s="67" t="s">
        <v>82</v>
      </c>
      <c r="AE453" s="11"/>
      <c r="AF453" s="8"/>
      <c r="AK453"/>
      <c r="AL453"/>
      <c r="AM453"/>
      <c r="AN453"/>
      <c r="AO453"/>
      <c r="AP453"/>
      <c r="AQ453"/>
      <c r="AR453"/>
      <c r="AS453"/>
      <c r="AT453"/>
      <c r="AU453"/>
      <c r="AV453"/>
      <c r="AW453"/>
      <c r="AX453"/>
      <c r="AY453"/>
      <c r="AZ453"/>
      <c r="BA453"/>
      <c r="BB453"/>
      <c r="BC453"/>
      <c r="BD453"/>
      <c r="BE453"/>
      <c r="BF453"/>
      <c r="BG453"/>
      <c r="BH453"/>
      <c r="BI453"/>
      <c r="BJ453"/>
    </row>
    <row r="454" spans="1:62" s="104" customFormat="1" ht="13.4" customHeight="1" outlineLevel="1" collapsed="1" x14ac:dyDescent="0.35">
      <c r="A454" s="102"/>
      <c r="B454" s="95"/>
      <c r="C454" s="12"/>
      <c r="D454" s="12">
        <v>0</v>
      </c>
      <c r="E454" s="12" t="s">
        <v>1</v>
      </c>
      <c r="F454" s="69"/>
      <c r="G454" s="70" t="s">
        <v>147</v>
      </c>
      <c r="H454" s="71"/>
      <c r="I454" s="71"/>
      <c r="J454" s="71"/>
      <c r="K454" s="71"/>
      <c r="L454" s="71"/>
      <c r="M454" s="71"/>
      <c r="N454" s="71"/>
      <c r="O454" s="71"/>
      <c r="P454" s="71"/>
      <c r="Q454" s="71"/>
      <c r="R454" s="71"/>
      <c r="S454" s="72"/>
      <c r="T454" s="71"/>
      <c r="U454" s="71"/>
      <c r="V454" s="71"/>
      <c r="W454" s="71"/>
      <c r="X454" s="71"/>
      <c r="Y454" s="71"/>
      <c r="Z454" s="72"/>
      <c r="AA454" s="72"/>
      <c r="AB454" s="72"/>
      <c r="AC454" s="72"/>
      <c r="AD454" s="72"/>
      <c r="AE454" s="16"/>
      <c r="AF454" s="8"/>
      <c r="AK454"/>
      <c r="AL454"/>
      <c r="AM454"/>
      <c r="AN454"/>
      <c r="AO454"/>
      <c r="AP454"/>
      <c r="AQ454"/>
      <c r="AR454"/>
      <c r="AS454"/>
      <c r="AT454"/>
      <c r="AU454"/>
      <c r="AV454"/>
      <c r="AW454"/>
      <c r="AX454"/>
      <c r="AY454"/>
      <c r="AZ454"/>
      <c r="BA454"/>
      <c r="BB454"/>
      <c r="BC454"/>
      <c r="BD454"/>
      <c r="BE454"/>
      <c r="BF454"/>
      <c r="BG454"/>
      <c r="BH454"/>
      <c r="BI454"/>
      <c r="BJ454"/>
    </row>
    <row r="455" spans="1:62" s="104" customFormat="1" ht="13.4" customHeight="1" outlineLevel="1" x14ac:dyDescent="0.35">
      <c r="A455" s="102"/>
      <c r="B455" s="95"/>
      <c r="C455" s="12"/>
      <c r="D455" s="12"/>
      <c r="E455" s="17"/>
      <c r="F455" s="73"/>
      <c r="G455" s="74" t="s">
        <v>148</v>
      </c>
      <c r="H455" s="74"/>
      <c r="I455" s="74"/>
      <c r="J455" s="74"/>
      <c r="K455" s="74"/>
      <c r="L455" s="74"/>
      <c r="M455" s="74"/>
      <c r="N455" s="74"/>
      <c r="O455" s="74"/>
      <c r="P455" s="74"/>
      <c r="Q455" s="74"/>
      <c r="R455" s="74"/>
      <c r="S455" s="75"/>
      <c r="T455" s="76"/>
      <c r="U455" s="76"/>
      <c r="V455" s="76"/>
      <c r="W455" s="76"/>
      <c r="X455" s="76"/>
      <c r="Y455" s="76"/>
      <c r="Z455" s="75"/>
      <c r="AA455" s="75"/>
      <c r="AB455" s="75"/>
      <c r="AC455" s="75"/>
      <c r="AD455" s="75"/>
      <c r="AE455" s="16"/>
      <c r="AF455" s="8"/>
      <c r="AK455"/>
      <c r="AL455"/>
      <c r="AM455"/>
      <c r="AN455"/>
      <c r="AO455"/>
      <c r="AP455"/>
      <c r="AQ455"/>
      <c r="AR455"/>
      <c r="AS455"/>
      <c r="AT455"/>
      <c r="AU455"/>
      <c r="AV455"/>
      <c r="AW455"/>
      <c r="AX455"/>
      <c r="AY455"/>
      <c r="AZ455"/>
      <c r="BA455"/>
      <c r="BB455"/>
      <c r="BC455"/>
      <c r="BD455"/>
      <c r="BE455"/>
      <c r="BF455"/>
      <c r="BG455"/>
      <c r="BH455"/>
      <c r="BI455"/>
      <c r="BJ455"/>
    </row>
    <row r="456" spans="1:62" s="104" customFormat="1" ht="13.4" customHeight="1" outlineLevel="1" x14ac:dyDescent="0.35">
      <c r="A456" s="102"/>
      <c r="B456" s="95"/>
      <c r="C456" s="17"/>
      <c r="D456" s="12"/>
      <c r="E456" s="17"/>
      <c r="F456" s="73"/>
      <c r="G456" s="77">
        <v>38000.710787037038</v>
      </c>
      <c r="H456" s="78">
        <v>38000.710787037038</v>
      </c>
      <c r="I456" s="74"/>
      <c r="J456" s="74"/>
      <c r="K456" s="74"/>
      <c r="L456" s="74"/>
      <c r="M456" s="74"/>
      <c r="N456" s="74"/>
      <c r="O456" s="74"/>
      <c r="P456" s="74"/>
      <c r="Q456" s="74"/>
      <c r="R456" s="74"/>
      <c r="S456" s="75"/>
      <c r="T456" s="76"/>
      <c r="U456" s="76"/>
      <c r="V456" s="76"/>
      <c r="W456" s="76"/>
      <c r="X456" s="76"/>
      <c r="Y456" s="76"/>
      <c r="Z456" s="75"/>
      <c r="AA456" s="75"/>
      <c r="AB456" s="75"/>
      <c r="AC456" s="75"/>
      <c r="AD456" s="75"/>
      <c r="AE456" s="16"/>
      <c r="AF456" s="8"/>
      <c r="AK456"/>
      <c r="AL456"/>
      <c r="AM456"/>
      <c r="AN456"/>
      <c r="AO456"/>
      <c r="AP456"/>
      <c r="AQ456"/>
      <c r="AR456"/>
      <c r="AS456"/>
      <c r="AT456"/>
      <c r="AU456"/>
      <c r="AV456"/>
      <c r="AW456"/>
      <c r="AX456"/>
      <c r="AY456"/>
      <c r="AZ456"/>
      <c r="BA456"/>
      <c r="BB456"/>
      <c r="BC456"/>
      <c r="BD456"/>
      <c r="BE456"/>
      <c r="BF456"/>
      <c r="BG456"/>
      <c r="BH456"/>
      <c r="BI456"/>
      <c r="BJ456"/>
    </row>
    <row r="457" spans="1:62" s="104" customFormat="1" ht="13.4" customHeight="1" outlineLevel="1" x14ac:dyDescent="0.35">
      <c r="A457" s="102"/>
      <c r="B457" s="95"/>
      <c r="C457" s="17">
        <v>1</v>
      </c>
      <c r="D457" s="12"/>
      <c r="E457" s="17"/>
      <c r="F457" s="79"/>
      <c r="G457" s="80"/>
      <c r="H457" s="81"/>
      <c r="I457" s="81"/>
      <c r="J457" s="81"/>
      <c r="K457" s="81"/>
      <c r="L457" s="81"/>
      <c r="M457" s="81"/>
      <c r="N457" s="81"/>
      <c r="O457" s="81"/>
      <c r="P457" s="81"/>
      <c r="Q457" s="81"/>
      <c r="R457" s="81"/>
      <c r="S457" s="82"/>
      <c r="T457" s="83"/>
      <c r="U457" s="83"/>
      <c r="V457" s="83"/>
      <c r="W457" s="83"/>
      <c r="X457" s="83"/>
      <c r="Y457" s="83"/>
      <c r="Z457" s="82"/>
      <c r="AA457" s="82"/>
      <c r="AB457" s="82"/>
      <c r="AC457" s="82"/>
      <c r="AD457" s="82"/>
      <c r="AE457" s="16"/>
      <c r="AF457" s="8"/>
      <c r="AK457"/>
      <c r="AL457"/>
      <c r="AM457"/>
      <c r="AN457"/>
      <c r="AO457"/>
      <c r="AP457"/>
      <c r="AQ457"/>
      <c r="AR457"/>
      <c r="AS457"/>
      <c r="AT457"/>
      <c r="AU457"/>
      <c r="AV457"/>
      <c r="AW457"/>
      <c r="AX457"/>
      <c r="AY457"/>
      <c r="AZ457"/>
      <c r="BA457"/>
      <c r="BB457"/>
      <c r="BC457"/>
      <c r="BD457"/>
      <c r="BE457"/>
      <c r="BF457"/>
      <c r="BG457"/>
      <c r="BH457"/>
      <c r="BI457"/>
      <c r="BJ457"/>
    </row>
    <row r="458" spans="1:62" s="104" customFormat="1" ht="13.4" customHeight="1" outlineLevel="1" x14ac:dyDescent="0.35">
      <c r="A458" s="102"/>
      <c r="B458" s="95"/>
      <c r="C458" s="17"/>
      <c r="D458" s="17"/>
      <c r="E458" s="17"/>
      <c r="F458" s="17"/>
      <c r="G458" s="22"/>
      <c r="H458" s="22"/>
      <c r="I458" s="22"/>
      <c r="J458" s="22"/>
      <c r="K458" s="22"/>
      <c r="L458" s="22"/>
      <c r="M458" s="23" t="s">
        <v>149</v>
      </c>
      <c r="N458" s="22"/>
      <c r="O458" s="22"/>
      <c r="P458" s="22"/>
      <c r="Q458" s="22"/>
      <c r="R458" s="22"/>
      <c r="S458" s="22"/>
      <c r="T458" s="22"/>
      <c r="U458" s="22"/>
      <c r="V458" s="22"/>
      <c r="W458" s="22"/>
      <c r="X458" s="22"/>
      <c r="Y458" s="22"/>
      <c r="Z458" s="22"/>
      <c r="AA458" s="22"/>
      <c r="AB458" s="22"/>
      <c r="AC458" s="22"/>
      <c r="AD458" s="22"/>
      <c r="AE458" s="16"/>
      <c r="AF458" s="8"/>
      <c r="AK458"/>
      <c r="AL458"/>
      <c r="AM458"/>
      <c r="AN458"/>
      <c r="AO458"/>
      <c r="AP458"/>
      <c r="AQ458"/>
      <c r="AR458"/>
      <c r="AS458"/>
      <c r="AT458"/>
      <c r="AU458"/>
      <c r="AV458"/>
      <c r="AW458"/>
      <c r="AX458"/>
      <c r="AY458"/>
      <c r="AZ458"/>
      <c r="BA458"/>
      <c r="BB458"/>
      <c r="BC458"/>
      <c r="BD458"/>
      <c r="BE458"/>
      <c r="BF458"/>
      <c r="BG458"/>
      <c r="BH458"/>
      <c r="BI458"/>
      <c r="BJ458"/>
    </row>
    <row r="459" spans="1:62" s="104" customFormat="1" ht="13.4" customHeight="1" outlineLevel="1" x14ac:dyDescent="0.35">
      <c r="A459" s="102"/>
      <c r="B459" s="95"/>
      <c r="C459" s="17"/>
      <c r="D459" s="17"/>
      <c r="E459" s="17"/>
      <c r="F459" s="17"/>
      <c r="G459" s="17"/>
      <c r="H459" s="17"/>
      <c r="I459" s="17"/>
      <c r="J459" s="17"/>
      <c r="K459" s="17"/>
      <c r="L459" s="22"/>
      <c r="M459" s="23" t="s">
        <v>151</v>
      </c>
      <c r="N459" s="22"/>
      <c r="O459" s="22"/>
      <c r="P459" s="22"/>
      <c r="Q459" s="22"/>
      <c r="R459" s="22"/>
      <c r="S459" s="22"/>
      <c r="T459" s="22"/>
      <c r="U459" s="22"/>
      <c r="V459" s="22"/>
      <c r="W459" s="22"/>
      <c r="X459" s="22"/>
      <c r="Y459" s="22"/>
      <c r="Z459" s="22"/>
      <c r="AA459" s="22"/>
      <c r="AB459" s="22"/>
      <c r="AC459" s="22"/>
      <c r="AD459" s="22"/>
      <c r="AE459" s="16"/>
      <c r="AF459" s="8"/>
      <c r="AK459"/>
      <c r="AL459"/>
      <c r="AM459"/>
      <c r="AN459"/>
      <c r="AO459"/>
      <c r="AP459"/>
      <c r="AQ459"/>
      <c r="AR459"/>
      <c r="AS459"/>
      <c r="AT459"/>
      <c r="AU459"/>
      <c r="AV459"/>
      <c r="AW459"/>
      <c r="AX459"/>
      <c r="AY459"/>
      <c r="AZ459"/>
      <c r="BA459"/>
      <c r="BB459"/>
      <c r="BC459"/>
      <c r="BD459"/>
      <c r="BE459"/>
      <c r="BF459"/>
      <c r="BG459"/>
      <c r="BH459"/>
      <c r="BI459"/>
      <c r="BJ459"/>
    </row>
    <row r="460" spans="1:62" s="104" customFormat="1" ht="13.4" customHeight="1" outlineLevel="1" x14ac:dyDescent="0.35">
      <c r="A460" s="102"/>
      <c r="B460" s="95"/>
      <c r="C460" s="17"/>
      <c r="D460" s="17"/>
      <c r="E460" s="17"/>
      <c r="F460" s="17"/>
      <c r="G460" s="23"/>
      <c r="H460" s="23"/>
      <c r="I460" s="23"/>
      <c r="J460" s="23"/>
      <c r="K460" s="23" t="s">
        <v>150</v>
      </c>
      <c r="L460" s="23"/>
      <c r="M460" s="23" t="s">
        <v>787</v>
      </c>
      <c r="N460" s="23"/>
      <c r="O460" s="23"/>
      <c r="P460" s="23"/>
      <c r="Q460" s="23"/>
      <c r="R460" s="23"/>
      <c r="S460" s="23"/>
      <c r="T460" s="23"/>
      <c r="U460" s="23"/>
      <c r="V460" s="23"/>
      <c r="W460" s="23"/>
      <c r="X460" s="23"/>
      <c r="Y460" s="23"/>
      <c r="Z460" s="23"/>
      <c r="AA460" s="24"/>
      <c r="AB460" s="24"/>
      <c r="AC460" s="24"/>
      <c r="AD460" s="24"/>
      <c r="AE460" s="16"/>
      <c r="AF460" s="8"/>
      <c r="AK460"/>
      <c r="AL460"/>
      <c r="AM460"/>
      <c r="AN460"/>
      <c r="AO460"/>
      <c r="AP460"/>
      <c r="AQ460"/>
      <c r="AR460"/>
      <c r="AS460"/>
      <c r="AT460"/>
      <c r="AU460"/>
      <c r="AV460"/>
      <c r="AW460"/>
      <c r="AX460"/>
      <c r="AY460"/>
      <c r="AZ460"/>
      <c r="BA460"/>
      <c r="BB460"/>
      <c r="BC460"/>
      <c r="BD460"/>
      <c r="BE460"/>
      <c r="BF460"/>
      <c r="BG460"/>
      <c r="BH460"/>
      <c r="BI460"/>
      <c r="BJ460"/>
    </row>
    <row r="461" spans="1:62" s="104" customFormat="1" ht="13.4" customHeight="1" outlineLevel="1" x14ac:dyDescent="0.35">
      <c r="A461" s="102"/>
      <c r="B461" s="95"/>
      <c r="C461" s="17"/>
      <c r="D461" s="17"/>
      <c r="E461" s="17"/>
      <c r="F461" s="17"/>
      <c r="G461" s="23"/>
      <c r="H461" s="23"/>
      <c r="I461" s="23"/>
      <c r="J461" s="23"/>
      <c r="K461" s="23" t="s">
        <v>152</v>
      </c>
      <c r="L461" s="23"/>
      <c r="M461" s="23" t="str">
        <f t="shared" ref="M461:V461" si="44">J145</f>
        <v>typ</v>
      </c>
      <c r="N461" s="23" t="str">
        <f t="shared" si="44"/>
        <v>z0</v>
      </c>
      <c r="O461" s="23" t="str">
        <f t="shared" si="44"/>
        <v>z1</v>
      </c>
      <c r="P461" s="23" t="str">
        <f t="shared" si="44"/>
        <v>z2</v>
      </c>
      <c r="Q461" s="23" t="str">
        <f t="shared" si="44"/>
        <v>z3</v>
      </c>
      <c r="R461" s="23" t="str">
        <f t="shared" si="44"/>
        <v>z4</v>
      </c>
      <c r="S461" s="23" t="str">
        <f t="shared" si="44"/>
        <v>z5</v>
      </c>
      <c r="T461" s="23" t="str">
        <f t="shared" si="44"/>
        <v>z6</v>
      </c>
      <c r="U461" s="23" t="str">
        <f t="shared" si="44"/>
        <v>z7</v>
      </c>
      <c r="V461" s="23" t="str">
        <f t="shared" si="44"/>
        <v>z8</v>
      </c>
      <c r="W461" s="23"/>
      <c r="X461" s="23"/>
      <c r="Y461" s="23"/>
      <c r="Z461" s="23"/>
      <c r="AA461" s="24"/>
      <c r="AB461" s="24"/>
      <c r="AC461" s="24"/>
      <c r="AD461" s="24"/>
      <c r="AE461" s="16"/>
      <c r="AF461" s="8"/>
      <c r="AK461"/>
      <c r="AL461"/>
      <c r="AM461"/>
      <c r="AN461"/>
      <c r="AO461"/>
      <c r="AP461"/>
      <c r="AQ461"/>
      <c r="AR461"/>
      <c r="AS461"/>
      <c r="AT461"/>
      <c r="AU461"/>
      <c r="AV461"/>
      <c r="AW461"/>
      <c r="AX461"/>
      <c r="AY461"/>
      <c r="AZ461"/>
      <c r="BA461"/>
      <c r="BB461"/>
      <c r="BC461"/>
      <c r="BD461"/>
      <c r="BE461"/>
      <c r="BF461"/>
      <c r="BG461"/>
      <c r="BH461"/>
      <c r="BI461"/>
      <c r="BJ461"/>
    </row>
    <row r="462" spans="1:62" s="104" customFormat="1" ht="5.15" customHeight="1" outlineLevel="1" x14ac:dyDescent="0.35">
      <c r="A462" s="102"/>
      <c r="B462" s="95"/>
      <c r="C462" s="12" t="s">
        <v>85</v>
      </c>
      <c r="D462" s="17"/>
      <c r="E462" s="17"/>
      <c r="F462" s="17"/>
      <c r="G462" s="23"/>
      <c r="H462" s="23"/>
      <c r="I462" s="23"/>
      <c r="J462" s="84" t="s">
        <v>86</v>
      </c>
      <c r="K462" s="23"/>
      <c r="L462" s="23"/>
      <c r="M462" s="23"/>
      <c r="N462" s="23"/>
      <c r="O462" s="23"/>
      <c r="P462" s="23"/>
      <c r="Q462" s="23"/>
      <c r="R462" s="23"/>
      <c r="S462" s="23"/>
      <c r="T462" s="23"/>
      <c r="U462" s="23"/>
      <c r="V462" s="23"/>
      <c r="W462" s="23"/>
      <c r="X462" s="23"/>
      <c r="Y462" s="23"/>
      <c r="Z462" s="23"/>
      <c r="AA462" s="24"/>
      <c r="AB462" s="24"/>
      <c r="AC462" s="24"/>
      <c r="AD462" s="24"/>
      <c r="AE462" s="16"/>
      <c r="AF462" s="8"/>
      <c r="AK462"/>
      <c r="AL462"/>
      <c r="AM462"/>
      <c r="AN462"/>
      <c r="AO462"/>
      <c r="AP462"/>
      <c r="AQ462"/>
      <c r="AR462"/>
      <c r="AS462"/>
      <c r="AT462"/>
      <c r="AU462"/>
      <c r="AV462"/>
      <c r="AW462"/>
      <c r="AX462"/>
      <c r="AY462"/>
      <c r="AZ462"/>
      <c r="BA462"/>
      <c r="BB462"/>
      <c r="BC462"/>
      <c r="BD462"/>
      <c r="BE462"/>
      <c r="BF462"/>
      <c r="BG462"/>
      <c r="BH462"/>
      <c r="BI462"/>
      <c r="BJ462"/>
    </row>
    <row r="463" spans="1:62" s="104" customFormat="1" ht="5.15" customHeight="1" outlineLevel="1" x14ac:dyDescent="0.35">
      <c r="A463" s="102"/>
      <c r="B463" s="95"/>
      <c r="C463" s="17"/>
      <c r="D463" s="17"/>
      <c r="E463" s="17"/>
      <c r="F463" s="13"/>
      <c r="G463" s="85"/>
      <c r="H463" s="85"/>
      <c r="I463" s="85"/>
      <c r="J463" s="85"/>
      <c r="K463" s="85"/>
      <c r="L463" s="85"/>
      <c r="M463" s="85"/>
      <c r="N463" s="85"/>
      <c r="O463" s="85"/>
      <c r="P463" s="85"/>
      <c r="Q463" s="85"/>
      <c r="R463" s="85"/>
      <c r="S463" s="85"/>
      <c r="T463" s="85"/>
      <c r="U463" s="85"/>
      <c r="V463" s="85"/>
      <c r="W463" s="85"/>
      <c r="X463" s="85"/>
      <c r="Y463" s="85"/>
      <c r="Z463" s="85"/>
      <c r="AA463" s="13"/>
      <c r="AB463" s="13"/>
      <c r="AC463" s="13"/>
      <c r="AD463" s="13"/>
      <c r="AE463" s="16"/>
      <c r="AF463" s="8"/>
      <c r="AK463"/>
      <c r="AL463"/>
      <c r="AM463"/>
      <c r="AN463"/>
      <c r="AO463"/>
      <c r="AP463"/>
      <c r="AQ463"/>
      <c r="AR463"/>
      <c r="AS463"/>
      <c r="AT463"/>
      <c r="AU463"/>
      <c r="AV463"/>
      <c r="AW463"/>
      <c r="AX463"/>
      <c r="AY463"/>
      <c r="AZ463"/>
      <c r="BA463"/>
      <c r="BB463"/>
      <c r="BC463"/>
      <c r="BD463"/>
      <c r="BE463"/>
      <c r="BF463"/>
      <c r="BG463"/>
      <c r="BH463"/>
      <c r="BI463"/>
      <c r="BJ463"/>
    </row>
    <row r="464" spans="1:62" s="104" customFormat="1" ht="13.4" customHeight="1" outlineLevel="1" x14ac:dyDescent="0.35">
      <c r="A464" s="102"/>
      <c r="B464" s="95"/>
      <c r="C464" s="17"/>
      <c r="D464" s="17"/>
      <c r="E464" s="17"/>
      <c r="F464" s="13"/>
      <c r="G464" s="86"/>
      <c r="H464" s="86"/>
      <c r="I464" s="99" t="s">
        <v>342</v>
      </c>
      <c r="J464" s="86"/>
      <c r="K464" s="97">
        <v>200</v>
      </c>
      <c r="L464" s="86"/>
      <c r="M464" s="96">
        <v>0.6</v>
      </c>
      <c r="N464" s="96">
        <v>0.6</v>
      </c>
      <c r="O464" s="96">
        <v>0.6</v>
      </c>
      <c r="P464" s="96">
        <v>0.6</v>
      </c>
      <c r="Q464" s="96">
        <v>0.6</v>
      </c>
      <c r="R464" s="96">
        <v>0.6</v>
      </c>
      <c r="S464" s="96">
        <v>0.6</v>
      </c>
      <c r="T464" s="96">
        <v>0.6</v>
      </c>
      <c r="U464" s="96">
        <v>0.6</v>
      </c>
      <c r="V464" s="96">
        <v>0.6</v>
      </c>
      <c r="W464" s="86"/>
      <c r="X464" s="86"/>
      <c r="Y464" s="86"/>
      <c r="Z464" s="86"/>
      <c r="AA464" s="13"/>
      <c r="AB464" s="13"/>
      <c r="AC464" s="13"/>
      <c r="AD464" s="13"/>
      <c r="AE464" s="16"/>
      <c r="AF464" s="8"/>
      <c r="AK464"/>
      <c r="AL464"/>
      <c r="AM464"/>
      <c r="AN464"/>
      <c r="AO464"/>
      <c r="AP464"/>
      <c r="AQ464"/>
      <c r="AR464"/>
      <c r="AS464"/>
      <c r="AT464"/>
      <c r="AU464"/>
      <c r="AV464"/>
      <c r="AW464"/>
      <c r="AX464"/>
      <c r="AY464"/>
      <c r="AZ464"/>
      <c r="BA464"/>
      <c r="BB464"/>
      <c r="BC464"/>
      <c r="BD464"/>
      <c r="BE464"/>
      <c r="BF464"/>
      <c r="BG464"/>
      <c r="BH464"/>
      <c r="BI464"/>
      <c r="BJ464"/>
    </row>
    <row r="465" spans="1:62" s="104" customFormat="1" ht="13.4" customHeight="1" outlineLevel="1" x14ac:dyDescent="0.35">
      <c r="A465" s="102"/>
      <c r="B465" s="95"/>
      <c r="C465" s="17"/>
      <c r="D465" s="17"/>
      <c r="E465" s="17"/>
      <c r="F465" s="13"/>
      <c r="G465" s="86"/>
      <c r="H465" s="86"/>
      <c r="I465" s="99" t="s">
        <v>107</v>
      </c>
      <c r="J465" s="86"/>
      <c r="K465" s="97">
        <v>200</v>
      </c>
      <c r="L465" s="86"/>
      <c r="M465" s="96">
        <v>1</v>
      </c>
      <c r="N465" s="96">
        <v>1</v>
      </c>
      <c r="O465" s="96">
        <v>1</v>
      </c>
      <c r="P465" s="96">
        <v>1</v>
      </c>
      <c r="Q465" s="96">
        <v>1</v>
      </c>
      <c r="R465" s="96">
        <v>1</v>
      </c>
      <c r="S465" s="96">
        <v>1</v>
      </c>
      <c r="T465" s="96">
        <v>1</v>
      </c>
      <c r="U465" s="96">
        <v>1</v>
      </c>
      <c r="V465" s="96">
        <v>1</v>
      </c>
      <c r="W465" s="86"/>
      <c r="X465" s="86"/>
      <c r="Y465" s="86"/>
      <c r="Z465" s="86"/>
      <c r="AA465" s="13"/>
      <c r="AB465" s="13"/>
      <c r="AC465" s="13"/>
      <c r="AD465" s="13"/>
      <c r="AE465" s="16"/>
      <c r="AF465" s="8"/>
      <c r="AK465"/>
      <c r="AL465"/>
      <c r="AM465"/>
      <c r="AN465"/>
      <c r="AO465"/>
      <c r="AP465"/>
      <c r="AQ465"/>
      <c r="AR465"/>
      <c r="AS465"/>
      <c r="AT465"/>
      <c r="AU465"/>
      <c r="AV465"/>
      <c r="AW465"/>
      <c r="AX465"/>
      <c r="AY465"/>
      <c r="AZ465"/>
      <c r="BA465"/>
      <c r="BB465"/>
      <c r="BC465"/>
      <c r="BD465"/>
      <c r="BE465"/>
      <c r="BF465"/>
      <c r="BG465"/>
      <c r="BH465"/>
      <c r="BI465"/>
      <c r="BJ465"/>
    </row>
    <row r="466" spans="1:62" s="104" customFormat="1" ht="13.4" customHeight="1" outlineLevel="1" x14ac:dyDescent="0.35">
      <c r="A466" s="102"/>
      <c r="B466" s="95"/>
      <c r="C466" s="17"/>
      <c r="D466" s="17"/>
      <c r="E466" s="17"/>
      <c r="F466" s="13"/>
      <c r="G466" s="86"/>
      <c r="H466" s="86"/>
      <c r="I466" s="99" t="s">
        <v>108</v>
      </c>
      <c r="J466" s="86"/>
      <c r="K466" s="97">
        <v>200</v>
      </c>
      <c r="L466" s="86"/>
      <c r="M466" s="96">
        <v>0.84083257690268853</v>
      </c>
      <c r="N466" s="96">
        <v>0.84083257690268853</v>
      </c>
      <c r="O466" s="96">
        <v>0.84083257690268853</v>
      </c>
      <c r="P466" s="96">
        <v>0.84083257690268853</v>
      </c>
      <c r="Q466" s="96">
        <v>0.84083257690268853</v>
      </c>
      <c r="R466" s="96">
        <v>0.84083257690268853</v>
      </c>
      <c r="S466" s="96">
        <v>0.84083257690268853</v>
      </c>
      <c r="T466" s="96">
        <v>0.84083257690268853</v>
      </c>
      <c r="U466" s="96">
        <v>0.84083257690268853</v>
      </c>
      <c r="V466" s="96">
        <v>0.84083257690268853</v>
      </c>
      <c r="W466" s="86"/>
      <c r="X466" s="86"/>
      <c r="Y466" s="86"/>
      <c r="Z466" s="86"/>
      <c r="AA466" s="13"/>
      <c r="AB466" s="13"/>
      <c r="AC466" s="13"/>
      <c r="AD466" s="13"/>
      <c r="AE466" s="16"/>
      <c r="AF466" s="8"/>
      <c r="AK466"/>
      <c r="AL466"/>
      <c r="AM466"/>
      <c r="AN466"/>
      <c r="AO466"/>
      <c r="AP466"/>
      <c r="AQ466"/>
      <c r="AR466"/>
      <c r="AS466"/>
      <c r="AT466"/>
      <c r="AU466"/>
      <c r="AV466"/>
      <c r="AW466"/>
      <c r="AX466"/>
      <c r="AY466"/>
      <c r="AZ466"/>
      <c r="BA466"/>
      <c r="BB466"/>
      <c r="BC466"/>
      <c r="BD466"/>
      <c r="BE466"/>
      <c r="BF466"/>
      <c r="BG466"/>
      <c r="BH466"/>
      <c r="BI466"/>
      <c r="BJ466"/>
    </row>
    <row r="467" spans="1:62" s="104" customFormat="1" ht="13.4" customHeight="1" outlineLevel="1" x14ac:dyDescent="0.35">
      <c r="A467" s="102"/>
      <c r="B467" s="95"/>
      <c r="C467" s="17"/>
      <c r="D467" s="17"/>
      <c r="E467" s="17"/>
      <c r="F467" s="13"/>
      <c r="G467" s="86"/>
      <c r="H467" s="86"/>
      <c r="I467" s="99" t="s">
        <v>109</v>
      </c>
      <c r="J467" s="86"/>
      <c r="K467" s="97">
        <v>200</v>
      </c>
      <c r="L467" s="86"/>
      <c r="M467" s="96">
        <v>0.73413739144174694</v>
      </c>
      <c r="N467" s="96">
        <v>0.73413739144174694</v>
      </c>
      <c r="O467" s="96">
        <v>0.73413739144174694</v>
      </c>
      <c r="P467" s="96">
        <v>0.73413739144174694</v>
      </c>
      <c r="Q467" s="96">
        <v>0.73413739144174694</v>
      </c>
      <c r="R467" s="96">
        <v>0.73413739144174694</v>
      </c>
      <c r="S467" s="96">
        <v>0.73413739144174694</v>
      </c>
      <c r="T467" s="96">
        <v>0.73413739144174694</v>
      </c>
      <c r="U467" s="96">
        <v>0.73413739144174694</v>
      </c>
      <c r="V467" s="96">
        <v>0.73413739144174694</v>
      </c>
      <c r="W467" s="86"/>
      <c r="X467" s="86"/>
      <c r="Y467" s="86"/>
      <c r="Z467" s="86"/>
      <c r="AA467" s="13"/>
      <c r="AB467" s="13"/>
      <c r="AC467" s="13"/>
      <c r="AD467" s="13"/>
      <c r="AE467" s="16"/>
      <c r="AF467" s="8"/>
      <c r="AK467"/>
      <c r="AL467"/>
      <c r="AM467"/>
      <c r="AN467"/>
      <c r="AO467"/>
      <c r="AP467"/>
      <c r="AQ467"/>
      <c r="AR467"/>
      <c r="AS467"/>
      <c r="AT467"/>
      <c r="AU467"/>
      <c r="AV467"/>
      <c r="AW467"/>
      <c r="AX467"/>
      <c r="AY467"/>
      <c r="AZ467"/>
      <c r="BA467"/>
      <c r="BB467"/>
      <c r="BC467"/>
      <c r="BD467"/>
      <c r="BE467"/>
      <c r="BF467"/>
      <c r="BG467"/>
      <c r="BH467"/>
      <c r="BI467"/>
      <c r="BJ467"/>
    </row>
    <row r="468" spans="1:62" s="104" customFormat="1" ht="13.4" customHeight="1" outlineLevel="1" x14ac:dyDescent="0.35">
      <c r="A468" s="102"/>
      <c r="B468" s="95"/>
      <c r="C468" s="17"/>
      <c r="D468" s="17"/>
      <c r="E468" s="17"/>
      <c r="F468" s="13"/>
      <c r="G468" s="86"/>
      <c r="H468" s="86"/>
      <c r="I468" s="99" t="s">
        <v>110</v>
      </c>
      <c r="J468" s="86"/>
      <c r="K468" s="97">
        <v>200</v>
      </c>
      <c r="L468" s="86"/>
      <c r="M468" s="96">
        <v>0.72703223968722896</v>
      </c>
      <c r="N468" s="96">
        <v>0.72703223968722896</v>
      </c>
      <c r="O468" s="96">
        <v>0.72703223968722896</v>
      </c>
      <c r="P468" s="96">
        <v>0.72703223968722896</v>
      </c>
      <c r="Q468" s="96">
        <v>0.72703223968722896</v>
      </c>
      <c r="R468" s="96">
        <v>0.72703223968722896</v>
      </c>
      <c r="S468" s="96">
        <v>0.72703223968722896</v>
      </c>
      <c r="T468" s="96">
        <v>0.72703223968722896</v>
      </c>
      <c r="U468" s="96">
        <v>0.72703223968722896</v>
      </c>
      <c r="V468" s="96">
        <v>0.72703223968722896</v>
      </c>
      <c r="W468" s="86"/>
      <c r="X468" s="86"/>
      <c r="Y468" s="86"/>
      <c r="Z468" s="86"/>
      <c r="AA468" s="13"/>
      <c r="AB468" s="13"/>
      <c r="AC468" s="13"/>
      <c r="AD468" s="13"/>
      <c r="AE468" s="16"/>
      <c r="AF468" s="8"/>
      <c r="AK468"/>
      <c r="AL468"/>
      <c r="AM468"/>
      <c r="AN468"/>
      <c r="AO468"/>
      <c r="AP468"/>
      <c r="AQ468"/>
      <c r="AR468"/>
      <c r="AS468"/>
      <c r="AT468"/>
      <c r="AU468"/>
      <c r="AV468"/>
      <c r="AW468"/>
      <c r="AX468"/>
      <c r="AY468"/>
      <c r="AZ468"/>
      <c r="BA468"/>
      <c r="BB468"/>
      <c r="BC468"/>
      <c r="BD468"/>
      <c r="BE468"/>
      <c r="BF468"/>
      <c r="BG468"/>
      <c r="BH468"/>
      <c r="BI468"/>
      <c r="BJ468"/>
    </row>
    <row r="469" spans="1:62" s="104" customFormat="1" ht="13.4" customHeight="1" outlineLevel="1" x14ac:dyDescent="0.35">
      <c r="A469" s="102"/>
      <c r="B469" s="95"/>
      <c r="C469" s="17"/>
      <c r="D469" s="17"/>
      <c r="E469" s="17"/>
      <c r="F469" s="13"/>
      <c r="G469" s="86"/>
      <c r="H469" s="86"/>
      <c r="I469" s="99" t="s">
        <v>111</v>
      </c>
      <c r="J469" s="86"/>
      <c r="K469" s="97">
        <v>200</v>
      </c>
      <c r="L469" s="86"/>
      <c r="M469" s="96">
        <v>0.73404192443192195</v>
      </c>
      <c r="N469" s="96">
        <v>0.73404192443192195</v>
      </c>
      <c r="O469" s="96">
        <v>0.73404192443192195</v>
      </c>
      <c r="P469" s="96">
        <v>0.73404192443192195</v>
      </c>
      <c r="Q469" s="96">
        <v>0.73404192443192195</v>
      </c>
      <c r="R469" s="96">
        <v>0.73404192443192195</v>
      </c>
      <c r="S469" s="96">
        <v>0.73404192443192195</v>
      </c>
      <c r="T469" s="96">
        <v>0.73404192443192195</v>
      </c>
      <c r="U469" s="96">
        <v>0.73404192443192195</v>
      </c>
      <c r="V469" s="96">
        <v>0.73404192443192195</v>
      </c>
      <c r="W469" s="86"/>
      <c r="X469" s="86"/>
      <c r="Y469" s="86"/>
      <c r="Z469" s="86"/>
      <c r="AA469" s="13"/>
      <c r="AB469" s="13"/>
      <c r="AC469" s="13"/>
      <c r="AD469" s="13"/>
      <c r="AE469" s="16"/>
      <c r="AF469" s="8"/>
      <c r="AK469"/>
      <c r="AL469"/>
      <c r="AM469"/>
      <c r="AN469"/>
      <c r="AO469"/>
      <c r="AP469"/>
      <c r="AQ469"/>
      <c r="AR469"/>
      <c r="AS469"/>
      <c r="AT469"/>
      <c r="AU469"/>
      <c r="AV469"/>
      <c r="AW469"/>
      <c r="AX469"/>
      <c r="AY469"/>
      <c r="AZ469"/>
      <c r="BA469"/>
      <c r="BB469"/>
      <c r="BC469"/>
      <c r="BD469"/>
      <c r="BE469"/>
      <c r="BF469"/>
      <c r="BG469"/>
      <c r="BH469"/>
      <c r="BI469"/>
      <c r="BJ469"/>
    </row>
    <row r="470" spans="1:62" s="104" customFormat="1" ht="13.4" customHeight="1" outlineLevel="1" x14ac:dyDescent="0.35">
      <c r="A470" s="102"/>
      <c r="B470" s="95"/>
      <c r="C470" s="17"/>
      <c r="D470" s="17"/>
      <c r="E470" s="17"/>
      <c r="F470" s="13"/>
      <c r="G470" s="86"/>
      <c r="H470" s="86"/>
      <c r="I470" s="99" t="s">
        <v>112</v>
      </c>
      <c r="J470" s="86"/>
      <c r="K470" s="97">
        <v>200</v>
      </c>
      <c r="L470" s="86"/>
      <c r="M470" s="96">
        <v>0.6</v>
      </c>
      <c r="N470" s="96">
        <v>0.6</v>
      </c>
      <c r="O470" s="96">
        <v>0.6</v>
      </c>
      <c r="P470" s="96">
        <v>0.6</v>
      </c>
      <c r="Q470" s="96">
        <v>0.6</v>
      </c>
      <c r="R470" s="96">
        <v>0.6</v>
      </c>
      <c r="S470" s="96">
        <v>0.6</v>
      </c>
      <c r="T470" s="96">
        <v>0.6</v>
      </c>
      <c r="U470" s="96">
        <v>0.6</v>
      </c>
      <c r="V470" s="96">
        <v>0.6</v>
      </c>
      <c r="W470" s="86"/>
      <c r="X470" s="86"/>
      <c r="Y470" s="86"/>
      <c r="Z470" s="86"/>
      <c r="AA470" s="13"/>
      <c r="AB470" s="13"/>
      <c r="AC470" s="13"/>
      <c r="AD470" s="13"/>
      <c r="AE470" s="16"/>
      <c r="AF470" s="8"/>
      <c r="AK470"/>
      <c r="AL470"/>
      <c r="AM470"/>
      <c r="AN470"/>
      <c r="AO470"/>
      <c r="AP470"/>
      <c r="AQ470"/>
      <c r="AR470"/>
      <c r="AS470"/>
      <c r="AT470"/>
      <c r="AU470"/>
      <c r="AV470"/>
      <c r="AW470"/>
      <c r="AX470"/>
      <c r="AY470"/>
      <c r="AZ470"/>
      <c r="BA470"/>
      <c r="BB470"/>
      <c r="BC470"/>
      <c r="BD470"/>
      <c r="BE470"/>
      <c r="BF470"/>
      <c r="BG470"/>
      <c r="BH470"/>
      <c r="BI470"/>
      <c r="BJ470"/>
    </row>
    <row r="471" spans="1:62" s="104" customFormat="1" ht="13.4" customHeight="1" outlineLevel="1" x14ac:dyDescent="0.35">
      <c r="A471" s="102"/>
      <c r="B471" s="95"/>
      <c r="C471" s="17"/>
      <c r="D471" s="17"/>
      <c r="E471" s="17"/>
      <c r="F471" s="13"/>
      <c r="G471" s="86"/>
      <c r="H471" s="86"/>
      <c r="I471" s="99" t="s">
        <v>113</v>
      </c>
      <c r="J471" s="86"/>
      <c r="K471" s="97">
        <v>200</v>
      </c>
      <c r="L471" s="86"/>
      <c r="M471" s="96">
        <v>0.6</v>
      </c>
      <c r="N471" s="96">
        <v>0.6</v>
      </c>
      <c r="O471" s="96">
        <v>0.6</v>
      </c>
      <c r="P471" s="96">
        <v>0.6</v>
      </c>
      <c r="Q471" s="96">
        <v>0.6</v>
      </c>
      <c r="R471" s="96">
        <v>0.6</v>
      </c>
      <c r="S471" s="96">
        <v>0.6</v>
      </c>
      <c r="T471" s="96">
        <v>0.6</v>
      </c>
      <c r="U471" s="96">
        <v>0.6</v>
      </c>
      <c r="V471" s="96">
        <v>0.6</v>
      </c>
      <c r="W471" s="86"/>
      <c r="X471" s="86"/>
      <c r="Y471" s="86"/>
      <c r="Z471" s="86"/>
      <c r="AA471" s="13"/>
      <c r="AB471" s="13"/>
      <c r="AC471" s="13"/>
      <c r="AD471" s="13"/>
      <c r="AE471" s="16"/>
      <c r="AF471" s="8"/>
      <c r="AK471"/>
      <c r="AL471"/>
      <c r="AM471"/>
      <c r="AN471"/>
      <c r="AO471"/>
      <c r="AP471"/>
      <c r="AQ471"/>
      <c r="AR471"/>
      <c r="AS471"/>
      <c r="AT471"/>
      <c r="AU471"/>
      <c r="AV471"/>
      <c r="AW471"/>
      <c r="AX471"/>
      <c r="AY471"/>
      <c r="AZ471"/>
      <c r="BA471"/>
      <c r="BB471"/>
      <c r="BC471"/>
      <c r="BD471"/>
      <c r="BE471"/>
      <c r="BF471"/>
      <c r="BG471"/>
      <c r="BH471"/>
      <c r="BI471"/>
      <c r="BJ471"/>
    </row>
    <row r="472" spans="1:62" s="104" customFormat="1" ht="13.4" customHeight="1" outlineLevel="1" x14ac:dyDescent="0.35">
      <c r="A472" s="102"/>
      <c r="B472" s="95"/>
      <c r="C472" s="17"/>
      <c r="D472" s="17"/>
      <c r="E472" s="17"/>
      <c r="F472" s="13"/>
      <c r="G472" s="86"/>
      <c r="H472" s="86"/>
      <c r="I472" s="99" t="s">
        <v>114</v>
      </c>
      <c r="J472" s="86"/>
      <c r="K472" s="97">
        <v>200</v>
      </c>
      <c r="L472" s="86"/>
      <c r="M472" s="96">
        <v>0.6</v>
      </c>
      <c r="N472" s="96">
        <v>0.6</v>
      </c>
      <c r="O472" s="96">
        <v>0.6</v>
      </c>
      <c r="P472" s="96">
        <v>0.6</v>
      </c>
      <c r="Q472" s="96">
        <v>0.6</v>
      </c>
      <c r="R472" s="96">
        <v>0.6</v>
      </c>
      <c r="S472" s="96">
        <v>0.6</v>
      </c>
      <c r="T472" s="96">
        <v>0.6</v>
      </c>
      <c r="U472" s="96">
        <v>0.6</v>
      </c>
      <c r="V472" s="96">
        <v>0.6</v>
      </c>
      <c r="W472" s="86"/>
      <c r="X472" s="86"/>
      <c r="Y472" s="86"/>
      <c r="Z472" s="86"/>
      <c r="AA472" s="13"/>
      <c r="AB472" s="13"/>
      <c r="AC472" s="13"/>
      <c r="AD472" s="13"/>
      <c r="AE472" s="16"/>
      <c r="AF472" s="8"/>
      <c r="AK472"/>
      <c r="AL472"/>
      <c r="AM472"/>
      <c r="AN472"/>
      <c r="AO472"/>
      <c r="AP472"/>
      <c r="AQ472"/>
      <c r="AR472"/>
      <c r="AS472"/>
      <c r="AT472"/>
      <c r="AU472"/>
      <c r="AV472"/>
      <c r="AW472"/>
      <c r="AX472"/>
      <c r="AY472"/>
      <c r="AZ472"/>
      <c r="BA472"/>
      <c r="BB472"/>
      <c r="BC472"/>
      <c r="BD472"/>
      <c r="BE472"/>
      <c r="BF472"/>
      <c r="BG472"/>
      <c r="BH472"/>
      <c r="BI472"/>
      <c r="BJ472"/>
    </row>
    <row r="473" spans="1:62" s="104" customFormat="1" ht="13.4" customHeight="1" outlineLevel="1" x14ac:dyDescent="0.35">
      <c r="A473" s="102"/>
      <c r="B473" s="95"/>
      <c r="C473" s="17"/>
      <c r="D473" s="17"/>
      <c r="E473" s="17"/>
      <c r="F473" s="13"/>
      <c r="G473" s="91"/>
      <c r="H473" s="91"/>
      <c r="I473" s="99" t="s">
        <v>115</v>
      </c>
      <c r="J473" s="91"/>
      <c r="K473" s="97">
        <v>200</v>
      </c>
      <c r="L473" s="91"/>
      <c r="M473" s="96">
        <v>0.6</v>
      </c>
      <c r="N473" s="96">
        <v>0.6</v>
      </c>
      <c r="O473" s="96">
        <v>0.6</v>
      </c>
      <c r="P473" s="96">
        <v>0.6</v>
      </c>
      <c r="Q473" s="96">
        <v>0.6</v>
      </c>
      <c r="R473" s="96">
        <v>0.6</v>
      </c>
      <c r="S473" s="96">
        <v>0.6</v>
      </c>
      <c r="T473" s="96">
        <v>0.6</v>
      </c>
      <c r="U473" s="96">
        <v>0.6</v>
      </c>
      <c r="V473" s="96">
        <v>0.6</v>
      </c>
      <c r="W473" s="91"/>
      <c r="X473" s="91"/>
      <c r="Y473" s="91"/>
      <c r="Z473" s="91"/>
      <c r="AA473" s="13"/>
      <c r="AB473" s="13"/>
      <c r="AC473" s="13"/>
      <c r="AD473" s="13"/>
      <c r="AE473" s="16"/>
      <c r="AF473" s="8"/>
      <c r="AK473"/>
      <c r="AL473"/>
      <c r="AM473"/>
      <c r="AN473"/>
      <c r="AO473"/>
      <c r="AP473"/>
      <c r="AQ473"/>
      <c r="AR473"/>
      <c r="AS473"/>
      <c r="AT473"/>
      <c r="AU473"/>
      <c r="AV473"/>
      <c r="AW473"/>
      <c r="AX473"/>
      <c r="AY473"/>
      <c r="AZ473"/>
      <c r="BA473"/>
      <c r="BB473"/>
      <c r="BC473"/>
      <c r="BD473"/>
      <c r="BE473"/>
      <c r="BF473"/>
      <c r="BG473"/>
      <c r="BH473"/>
      <c r="BI473"/>
      <c r="BJ473"/>
    </row>
    <row r="474" spans="1:62" s="104" customFormat="1" ht="13.4" customHeight="1" outlineLevel="1" x14ac:dyDescent="0.35">
      <c r="A474" s="102"/>
      <c r="B474" s="95"/>
      <c r="C474" s="17"/>
      <c r="D474" s="17"/>
      <c r="E474" s="17"/>
      <c r="F474" s="13"/>
      <c r="G474" s="91"/>
      <c r="H474" s="91"/>
      <c r="I474" s="99"/>
      <c r="J474" s="91"/>
      <c r="K474" s="91"/>
      <c r="L474" s="91"/>
      <c r="M474" s="91"/>
      <c r="N474" s="91"/>
      <c r="O474" s="91"/>
      <c r="P474" s="91"/>
      <c r="Q474" s="91"/>
      <c r="R474" s="91"/>
      <c r="S474" s="91"/>
      <c r="T474" s="91"/>
      <c r="U474" s="91"/>
      <c r="V474" s="91"/>
      <c r="W474" s="91"/>
      <c r="X474" s="91"/>
      <c r="Y474" s="91"/>
      <c r="Z474" s="91"/>
      <c r="AA474" s="13"/>
      <c r="AB474" s="13"/>
      <c r="AC474" s="13"/>
      <c r="AD474" s="13"/>
      <c r="AE474" s="16"/>
      <c r="AF474" s="8"/>
      <c r="AK474"/>
      <c r="AL474"/>
      <c r="AM474"/>
      <c r="AN474"/>
      <c r="AO474"/>
      <c r="AP474"/>
      <c r="AQ474"/>
      <c r="AR474"/>
      <c r="AS474"/>
      <c r="AT474"/>
      <c r="AU474"/>
      <c r="AV474"/>
      <c r="AW474"/>
      <c r="AX474"/>
      <c r="AY474"/>
      <c r="AZ474"/>
      <c r="BA474"/>
      <c r="BB474"/>
      <c r="BC474"/>
      <c r="BD474"/>
      <c r="BE474"/>
      <c r="BF474"/>
      <c r="BG474"/>
      <c r="BH474"/>
      <c r="BI474"/>
      <c r="BJ474"/>
    </row>
    <row r="475" spans="1:62" s="104" customFormat="1" ht="13.4" customHeight="1" outlineLevel="1" x14ac:dyDescent="0.35">
      <c r="A475" s="102"/>
      <c r="B475" s="95"/>
      <c r="C475" s="17"/>
      <c r="D475" s="17"/>
      <c r="E475" s="17"/>
      <c r="F475" s="13"/>
      <c r="G475" s="91"/>
      <c r="H475" s="91" t="s">
        <v>192</v>
      </c>
      <c r="I475" s="99"/>
      <c r="J475" s="91"/>
      <c r="K475" s="91"/>
      <c r="L475" s="91"/>
      <c r="M475" s="91"/>
      <c r="N475" s="91"/>
      <c r="O475" s="137">
        <v>0</v>
      </c>
      <c r="P475" s="91"/>
      <c r="Q475" s="91"/>
      <c r="R475" s="91"/>
      <c r="S475" s="91"/>
      <c r="T475" s="91"/>
      <c r="U475" s="91"/>
      <c r="V475" s="91"/>
      <c r="W475" s="91"/>
      <c r="X475" s="91"/>
      <c r="Y475" s="91"/>
      <c r="Z475" s="91"/>
      <c r="AA475" s="13"/>
      <c r="AB475" s="13"/>
      <c r="AC475" s="13"/>
      <c r="AD475" s="13"/>
      <c r="AE475" s="16"/>
      <c r="AF475" s="8"/>
      <c r="AK475"/>
      <c r="AL475"/>
      <c r="AM475"/>
      <c r="AN475"/>
      <c r="AO475"/>
      <c r="AP475"/>
      <c r="AQ475"/>
      <c r="AR475"/>
      <c r="AS475"/>
      <c r="AT475"/>
      <c r="AU475"/>
      <c r="AV475"/>
      <c r="AW475"/>
      <c r="AX475"/>
      <c r="AY475"/>
      <c r="AZ475"/>
      <c r="BA475"/>
      <c r="BB475"/>
      <c r="BC475"/>
      <c r="BD475"/>
      <c r="BE475"/>
      <c r="BF475"/>
      <c r="BG475"/>
      <c r="BH475"/>
      <c r="BI475"/>
      <c r="BJ475"/>
    </row>
    <row r="476" spans="1:62" s="104" customFormat="1" ht="13.4" customHeight="1" outlineLevel="1" x14ac:dyDescent="0.35">
      <c r="A476" s="102"/>
      <c r="B476" s="95"/>
      <c r="C476" s="17"/>
      <c r="D476" s="17"/>
      <c r="E476" s="17"/>
      <c r="F476" s="13"/>
      <c r="G476" s="91"/>
      <c r="H476" s="91" t="s">
        <v>153</v>
      </c>
      <c r="I476" s="99"/>
      <c r="J476" s="91"/>
      <c r="K476" s="91"/>
      <c r="L476" s="91"/>
      <c r="M476" s="91"/>
      <c r="N476" s="91"/>
      <c r="O476" s="137">
        <v>0.25</v>
      </c>
      <c r="P476" s="91"/>
      <c r="Q476" s="91"/>
      <c r="R476" s="91"/>
      <c r="S476" s="91"/>
      <c r="T476" s="91"/>
      <c r="U476" s="91"/>
      <c r="V476" s="91"/>
      <c r="W476" s="91"/>
      <c r="X476" s="91"/>
      <c r="Y476" s="91"/>
      <c r="Z476" s="91"/>
      <c r="AA476" s="13"/>
      <c r="AB476" s="13"/>
      <c r="AC476" s="13"/>
      <c r="AD476" s="13"/>
      <c r="AE476" s="16"/>
      <c r="AF476" s="8"/>
      <c r="AK476"/>
      <c r="AL476"/>
      <c r="AM476"/>
      <c r="AN476"/>
      <c r="AO476"/>
      <c r="AP476"/>
      <c r="AQ476"/>
      <c r="AR476"/>
      <c r="AS476"/>
      <c r="AT476"/>
      <c r="AU476"/>
      <c r="AV476"/>
      <c r="AW476"/>
      <c r="AX476"/>
      <c r="AY476"/>
      <c r="AZ476"/>
      <c r="BA476"/>
      <c r="BB476"/>
      <c r="BC476"/>
      <c r="BD476"/>
      <c r="BE476"/>
      <c r="BF476"/>
      <c r="BG476"/>
      <c r="BH476"/>
      <c r="BI476"/>
      <c r="BJ476"/>
    </row>
    <row r="477" spans="1:62" s="104" customFormat="1" ht="13.4" customHeight="1" outlineLevel="1" x14ac:dyDescent="0.35">
      <c r="A477" s="102"/>
      <c r="B477" s="95"/>
      <c r="C477" s="17"/>
      <c r="D477" s="17"/>
      <c r="E477" s="17"/>
      <c r="F477" s="13"/>
      <c r="G477" s="91"/>
      <c r="H477" s="91" t="s">
        <v>193</v>
      </c>
      <c r="I477" s="99"/>
      <c r="J477" s="91"/>
      <c r="K477" s="91"/>
      <c r="L477" s="91"/>
      <c r="M477" s="91"/>
      <c r="N477" s="91"/>
      <c r="O477" s="137">
        <v>0.5</v>
      </c>
      <c r="P477" s="91"/>
      <c r="Q477" s="91"/>
      <c r="R477" s="91"/>
      <c r="S477" s="91"/>
      <c r="T477" s="91"/>
      <c r="U477" s="91"/>
      <c r="V477" s="91"/>
      <c r="W477" s="91"/>
      <c r="X477" s="91"/>
      <c r="Y477" s="91"/>
      <c r="Z477" s="91"/>
      <c r="AA477" s="13"/>
      <c r="AB477" s="13"/>
      <c r="AC477" s="13"/>
      <c r="AD477" s="13"/>
      <c r="AE477" s="16"/>
      <c r="AF477" s="8"/>
      <c r="AK477"/>
      <c r="AL477"/>
      <c r="AM477"/>
      <c r="AN477"/>
      <c r="AO477"/>
      <c r="AP477"/>
      <c r="AQ477"/>
      <c r="AR477"/>
      <c r="AS477"/>
      <c r="AT477"/>
      <c r="AU477"/>
      <c r="AV477"/>
      <c r="AW477"/>
      <c r="AX477"/>
      <c r="AY477"/>
      <c r="AZ477"/>
      <c r="BA477"/>
      <c r="BB477"/>
      <c r="BC477"/>
      <c r="BD477"/>
      <c r="BE477"/>
      <c r="BF477"/>
      <c r="BG477"/>
      <c r="BH477"/>
      <c r="BI477"/>
      <c r="BJ477"/>
    </row>
    <row r="478" spans="1:62" s="104" customFormat="1" ht="13.4" customHeight="1" outlineLevel="1" x14ac:dyDescent="0.35">
      <c r="A478" s="102"/>
      <c r="B478" s="95"/>
      <c r="C478" s="17"/>
      <c r="D478" s="17"/>
      <c r="E478" s="17"/>
      <c r="F478" s="13"/>
      <c r="G478" s="91"/>
      <c r="H478" s="91" t="s">
        <v>194</v>
      </c>
      <c r="I478" s="99"/>
      <c r="J478" s="91"/>
      <c r="K478" s="91"/>
      <c r="L478" s="91"/>
      <c r="M478" s="91"/>
      <c r="N478" s="91"/>
      <c r="O478" s="137">
        <v>1</v>
      </c>
      <c r="P478" s="91"/>
      <c r="Q478" s="91"/>
      <c r="R478" s="91"/>
      <c r="S478" s="91"/>
      <c r="T478" s="91"/>
      <c r="U478" s="91"/>
      <c r="V478" s="91"/>
      <c r="W478" s="91"/>
      <c r="X478" s="91"/>
      <c r="Y478" s="91"/>
      <c r="Z478" s="91"/>
      <c r="AA478" s="13"/>
      <c r="AB478" s="13"/>
      <c r="AC478" s="13"/>
      <c r="AD478" s="13"/>
      <c r="AE478" s="16"/>
      <c r="AF478" s="8"/>
      <c r="AK478"/>
      <c r="AL478"/>
      <c r="AM478"/>
      <c r="AN478"/>
      <c r="AO478"/>
      <c r="AP478"/>
      <c r="AQ478"/>
      <c r="AR478"/>
      <c r="AS478"/>
      <c r="AT478"/>
      <c r="AU478"/>
      <c r="AV478"/>
      <c r="AW478"/>
      <c r="AX478"/>
      <c r="AY478"/>
      <c r="AZ478"/>
      <c r="BA478"/>
      <c r="BB478"/>
      <c r="BC478"/>
      <c r="BD478"/>
      <c r="BE478"/>
      <c r="BF478"/>
      <c r="BG478"/>
      <c r="BH478"/>
      <c r="BI478"/>
      <c r="BJ478"/>
    </row>
    <row r="479" spans="1:62" s="104" customFormat="1" ht="13.4" customHeight="1" outlineLevel="1" x14ac:dyDescent="0.35">
      <c r="A479" s="102"/>
      <c r="B479" s="95"/>
      <c r="C479" s="17"/>
      <c r="D479" s="17"/>
      <c r="E479" s="17"/>
      <c r="F479" s="13"/>
      <c r="G479" s="91"/>
      <c r="H479" s="91" t="s">
        <v>154</v>
      </c>
      <c r="I479" s="99"/>
      <c r="J479" s="91"/>
      <c r="K479" s="91"/>
      <c r="L479" s="91"/>
      <c r="M479" s="91"/>
      <c r="N479" s="91"/>
      <c r="O479" s="130"/>
      <c r="P479" s="91"/>
      <c r="Q479" s="91"/>
      <c r="R479" s="91"/>
      <c r="S479" s="91"/>
      <c r="T479" s="91"/>
      <c r="U479" s="91"/>
      <c r="V479" s="91"/>
      <c r="W479" s="91"/>
      <c r="X479" s="91"/>
      <c r="Y479" s="91"/>
      <c r="Z479" s="91"/>
      <c r="AA479" s="13"/>
      <c r="AB479" s="13"/>
      <c r="AC479" s="13"/>
      <c r="AD479" s="13"/>
      <c r="AE479" s="16"/>
      <c r="AF479" s="8"/>
      <c r="AK479"/>
      <c r="AL479"/>
      <c r="AM479"/>
      <c r="AN479"/>
      <c r="AO479"/>
      <c r="AP479"/>
      <c r="AQ479"/>
      <c r="AR479"/>
      <c r="AS479"/>
      <c r="AT479"/>
      <c r="AU479"/>
      <c r="AV479"/>
      <c r="AW479"/>
      <c r="AX479"/>
      <c r="AY479"/>
      <c r="AZ479"/>
      <c r="BA479"/>
      <c r="BB479"/>
      <c r="BC479"/>
      <c r="BD479"/>
      <c r="BE479"/>
      <c r="BF479"/>
      <c r="BG479"/>
      <c r="BH479"/>
      <c r="BI479"/>
      <c r="BJ479"/>
    </row>
    <row r="480" spans="1:62" s="104" customFormat="1" ht="5.15" customHeight="1" outlineLevel="1" x14ac:dyDescent="0.35">
      <c r="A480" s="102"/>
      <c r="B480" s="95"/>
      <c r="C480" s="12" t="s">
        <v>89</v>
      </c>
      <c r="D480" s="17"/>
      <c r="E480" s="17"/>
      <c r="F480" s="13"/>
      <c r="G480" s="91"/>
      <c r="H480" s="91"/>
      <c r="I480" s="101"/>
      <c r="J480" s="91"/>
      <c r="K480" s="91"/>
      <c r="L480" s="91"/>
      <c r="M480" s="91"/>
      <c r="N480" s="91"/>
      <c r="O480" s="91"/>
      <c r="P480" s="91"/>
      <c r="Q480" s="91"/>
      <c r="R480" s="91"/>
      <c r="S480" s="91"/>
      <c r="T480" s="91"/>
      <c r="U480" s="91"/>
      <c r="V480" s="91"/>
      <c r="W480" s="91"/>
      <c r="X480" s="91"/>
      <c r="Y480" s="91"/>
      <c r="Z480" s="91"/>
      <c r="AA480" s="13"/>
      <c r="AB480" s="13"/>
      <c r="AC480" s="13"/>
      <c r="AD480" s="13"/>
      <c r="AE480" s="92"/>
      <c r="AF480" s="8"/>
      <c r="AK480"/>
      <c r="AL480"/>
      <c r="AM480"/>
      <c r="AN480"/>
      <c r="AO480"/>
      <c r="AP480"/>
      <c r="AQ480"/>
      <c r="AR480"/>
      <c r="AS480"/>
      <c r="AT480"/>
      <c r="AU480"/>
      <c r="AV480"/>
      <c r="AW480"/>
      <c r="AX480"/>
      <c r="AY480"/>
      <c r="AZ480"/>
      <c r="BA480"/>
      <c r="BB480"/>
      <c r="BC480"/>
      <c r="BD480"/>
      <c r="BE480"/>
      <c r="BF480"/>
      <c r="BG480"/>
      <c r="BH480"/>
      <c r="BI480"/>
      <c r="BJ480"/>
    </row>
    <row r="481" spans="1:62" s="104" customFormat="1" ht="24" customHeight="1" x14ac:dyDescent="0.35">
      <c r="A481" s="102"/>
      <c r="B481" s="95"/>
      <c r="C481" s="39"/>
      <c r="D481" s="39"/>
      <c r="E481" s="39"/>
      <c r="F481" s="39"/>
      <c r="G481" s="40" t="str">
        <f>G454</f>
        <v>Base level of green feed &amp; reduction in growth from grazing annual pastures (P1a).</v>
      </c>
      <c r="H481" s="39"/>
      <c r="I481" s="39"/>
      <c r="J481" s="39"/>
      <c r="K481" s="39"/>
      <c r="L481" s="39"/>
      <c r="M481" s="39"/>
      <c r="N481" s="39"/>
      <c r="O481" s="39"/>
      <c r="P481" s="39"/>
      <c r="Q481" s="39"/>
      <c r="R481" s="39"/>
      <c r="S481" s="39"/>
      <c r="T481" s="93"/>
      <c r="U481" s="93"/>
      <c r="V481" s="93"/>
      <c r="W481" s="93"/>
      <c r="X481" s="93"/>
      <c r="Y481" s="93"/>
      <c r="Z481" s="93"/>
      <c r="AA481" s="93"/>
      <c r="AB481" s="93"/>
      <c r="AC481" s="93"/>
      <c r="AD481" s="94" t="s">
        <v>90</v>
      </c>
      <c r="AE481" s="41" t="s">
        <v>91</v>
      </c>
      <c r="AF481" s="8"/>
      <c r="AK481"/>
      <c r="AL481"/>
      <c r="AM481"/>
      <c r="AN481"/>
      <c r="AO481"/>
      <c r="AP481"/>
      <c r="AQ481"/>
      <c r="AR481"/>
      <c r="AS481"/>
      <c r="AT481"/>
      <c r="AU481"/>
      <c r="AV481"/>
      <c r="AW481"/>
      <c r="AX481"/>
      <c r="AY481"/>
      <c r="AZ481"/>
      <c r="BA481"/>
      <c r="BB481"/>
      <c r="BC481"/>
      <c r="BD481"/>
      <c r="BE481"/>
      <c r="BF481"/>
      <c r="BG481"/>
      <c r="BH481"/>
      <c r="BI481"/>
      <c r="BJ481"/>
    </row>
    <row r="482" spans="1:62" s="104" customFormat="1" ht="12.75" customHeight="1" outlineLevel="1" x14ac:dyDescent="0.35">
      <c r="A482" s="102"/>
      <c r="B482" s="7"/>
      <c r="C482" s="7"/>
      <c r="D482" s="7"/>
      <c r="E482" s="7"/>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K482"/>
      <c r="AL482"/>
      <c r="AM482"/>
      <c r="AN482"/>
      <c r="AO482"/>
      <c r="AP482"/>
      <c r="AQ482"/>
      <c r="AR482"/>
      <c r="AS482"/>
      <c r="AT482"/>
      <c r="AU482"/>
      <c r="AV482"/>
      <c r="AW482"/>
      <c r="AX482"/>
      <c r="AY482"/>
      <c r="AZ482"/>
      <c r="BA482"/>
      <c r="BB482"/>
      <c r="BC482"/>
      <c r="BD482"/>
      <c r="BE482"/>
      <c r="BF482"/>
      <c r="BG482"/>
      <c r="BH482"/>
      <c r="BI482"/>
      <c r="BJ482"/>
    </row>
    <row r="483" spans="1:62" s="104" customFormat="1" ht="12.75" customHeight="1" outlineLevel="1" x14ac:dyDescent="0.35">
      <c r="A483" s="102"/>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K483"/>
      <c r="AL483"/>
      <c r="AM483"/>
      <c r="AN483"/>
      <c r="AO483"/>
      <c r="AP483"/>
      <c r="AQ483"/>
      <c r="AR483"/>
      <c r="AS483"/>
      <c r="AT483"/>
      <c r="AU483"/>
      <c r="AV483"/>
      <c r="AW483"/>
      <c r="AX483"/>
      <c r="AY483"/>
      <c r="AZ483"/>
      <c r="BA483"/>
      <c r="BB483"/>
      <c r="BC483"/>
      <c r="BD483"/>
      <c r="BE483"/>
      <c r="BF483"/>
      <c r="BG483"/>
      <c r="BH483"/>
      <c r="BI483"/>
      <c r="BJ483"/>
    </row>
    <row r="484" spans="1:62" s="104" customFormat="1" ht="5.15" customHeight="1" outlineLevel="1" collapsed="1" thickBot="1" x14ac:dyDescent="0.4">
      <c r="A484" s="102"/>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K484"/>
      <c r="AL484"/>
      <c r="AM484"/>
      <c r="AN484"/>
      <c r="AO484"/>
      <c r="AP484"/>
      <c r="AQ484"/>
      <c r="AR484"/>
      <c r="AS484"/>
      <c r="AT484"/>
      <c r="AU484"/>
      <c r="AV484"/>
      <c r="AW484"/>
      <c r="AX484"/>
      <c r="AY484"/>
      <c r="AZ484"/>
      <c r="BA484"/>
      <c r="BB484"/>
      <c r="BC484"/>
      <c r="BD484"/>
      <c r="BE484"/>
      <c r="BF484"/>
      <c r="BG484"/>
      <c r="BH484"/>
      <c r="BI484"/>
      <c r="BJ484"/>
    </row>
    <row r="485" spans="1:62" s="104" customFormat="1" ht="5.15" customHeight="1" outlineLevel="1" x14ac:dyDescent="0.35">
      <c r="A485" s="102"/>
      <c r="B485" s="95"/>
      <c r="C485" s="9" t="s">
        <v>0</v>
      </c>
      <c r="D485" s="9"/>
      <c r="E485" s="9"/>
      <c r="F485" s="9"/>
      <c r="G485" s="9"/>
      <c r="H485" s="9"/>
      <c r="I485" s="9"/>
      <c r="J485" s="9"/>
      <c r="K485" s="10"/>
      <c r="L485" s="10"/>
      <c r="M485" s="10"/>
      <c r="N485" s="10"/>
      <c r="O485" s="10"/>
      <c r="P485" s="10"/>
      <c r="Q485" s="10"/>
      <c r="R485" s="10"/>
      <c r="S485" s="10"/>
      <c r="T485" s="10"/>
      <c r="U485" s="10"/>
      <c r="V485" s="67" t="s">
        <v>82</v>
      </c>
      <c r="W485" s="67"/>
      <c r="X485" s="67"/>
      <c r="Y485" s="67"/>
      <c r="Z485" s="67"/>
      <c r="AA485" s="67"/>
      <c r="AB485" s="67"/>
      <c r="AC485" s="67"/>
      <c r="AD485" s="67"/>
      <c r="AE485" s="11"/>
      <c r="AF485" s="8"/>
      <c r="AK485"/>
      <c r="AL485"/>
      <c r="AM485"/>
      <c r="AN485"/>
      <c r="AO485"/>
      <c r="AP485"/>
      <c r="AQ485"/>
      <c r="AR485"/>
      <c r="AS485"/>
      <c r="AT485"/>
      <c r="AU485"/>
      <c r="AV485"/>
      <c r="AW485"/>
      <c r="AX485"/>
      <c r="AY485"/>
      <c r="AZ485"/>
      <c r="BA485"/>
      <c r="BB485"/>
      <c r="BC485"/>
      <c r="BD485"/>
      <c r="BE485"/>
      <c r="BF485"/>
      <c r="BG485"/>
      <c r="BH485"/>
      <c r="BI485"/>
      <c r="BJ485"/>
    </row>
    <row r="486" spans="1:62" s="104" customFormat="1" ht="13.4" customHeight="1" outlineLevel="1" collapsed="1" x14ac:dyDescent="0.35">
      <c r="A486" s="102"/>
      <c r="B486" s="95"/>
      <c r="C486" s="12"/>
      <c r="D486" s="12">
        <v>0</v>
      </c>
      <c r="E486" s="12" t="s">
        <v>1</v>
      </c>
      <c r="F486" s="69"/>
      <c r="G486" s="70" t="s">
        <v>155</v>
      </c>
      <c r="H486" s="71"/>
      <c r="I486" s="71"/>
      <c r="J486" s="71"/>
      <c r="K486" s="71"/>
      <c r="L486" s="71"/>
      <c r="M486" s="71"/>
      <c r="N486" s="71"/>
      <c r="O486" s="71"/>
      <c r="P486" s="71"/>
      <c r="Q486" s="71"/>
      <c r="R486" s="71"/>
      <c r="S486" s="72"/>
      <c r="T486" s="71"/>
      <c r="U486" s="72"/>
      <c r="V486" s="72"/>
      <c r="W486" s="75"/>
      <c r="X486" s="75"/>
      <c r="Y486" s="75"/>
      <c r="Z486" s="75"/>
      <c r="AA486" s="75"/>
      <c r="AB486" s="75"/>
      <c r="AC486" s="75"/>
      <c r="AD486" s="75"/>
      <c r="AE486" s="16"/>
      <c r="AF486" s="8"/>
      <c r="AK486"/>
      <c r="AL486"/>
      <c r="AM486"/>
      <c r="AN486"/>
      <c r="AO486"/>
      <c r="AP486"/>
      <c r="AQ486"/>
      <c r="AR486"/>
      <c r="AS486"/>
      <c r="AT486"/>
      <c r="AU486"/>
      <c r="AV486"/>
      <c r="AW486"/>
      <c r="AX486"/>
      <c r="AY486"/>
      <c r="AZ486"/>
      <c r="BA486"/>
      <c r="BB486"/>
      <c r="BC486"/>
      <c r="BD486"/>
      <c r="BE486"/>
      <c r="BF486"/>
      <c r="BG486"/>
      <c r="BH486"/>
      <c r="BI486"/>
      <c r="BJ486"/>
    </row>
    <row r="487" spans="1:62" s="104" customFormat="1" ht="13.4" customHeight="1" outlineLevel="1" x14ac:dyDescent="0.35">
      <c r="A487" s="102"/>
      <c r="B487" s="95"/>
      <c r="C487" s="12"/>
      <c r="D487" s="12"/>
      <c r="E487" s="17"/>
      <c r="F487" s="73"/>
      <c r="G487" s="74" t="s">
        <v>156</v>
      </c>
      <c r="H487" s="74"/>
      <c r="I487" s="74"/>
      <c r="J487" s="74"/>
      <c r="K487" s="74"/>
      <c r="L487" s="74"/>
      <c r="M487" s="74"/>
      <c r="N487" s="74"/>
      <c r="O487" s="74"/>
      <c r="P487" s="74"/>
      <c r="Q487" s="74"/>
      <c r="R487" s="74"/>
      <c r="S487" s="75"/>
      <c r="T487" s="76"/>
      <c r="U487" s="75"/>
      <c r="V487" s="75"/>
      <c r="W487" s="75"/>
      <c r="X487" s="75"/>
      <c r="Y487" s="75"/>
      <c r="Z487" s="75"/>
      <c r="AA487" s="75"/>
      <c r="AB487" s="75"/>
      <c r="AC487" s="75"/>
      <c r="AD487" s="75"/>
      <c r="AE487" s="16"/>
      <c r="AF487" s="8"/>
      <c r="AK487"/>
      <c r="AL487"/>
      <c r="AM487"/>
      <c r="AN487"/>
      <c r="AO487"/>
      <c r="AP487"/>
      <c r="AQ487"/>
      <c r="AR487"/>
      <c r="AS487"/>
      <c r="AT487"/>
      <c r="AU487"/>
      <c r="AV487"/>
      <c r="AW487"/>
      <c r="AX487"/>
      <c r="AY487"/>
      <c r="AZ487"/>
      <c r="BA487"/>
      <c r="BB487"/>
      <c r="BC487"/>
      <c r="BD487"/>
      <c r="BE487"/>
      <c r="BF487"/>
      <c r="BG487"/>
      <c r="BH487"/>
      <c r="BI487"/>
      <c r="BJ487"/>
    </row>
    <row r="488" spans="1:62" s="104" customFormat="1" ht="13.4" customHeight="1" outlineLevel="1" x14ac:dyDescent="0.35">
      <c r="A488" s="102"/>
      <c r="B488" s="95"/>
      <c r="C488" s="17"/>
      <c r="D488" s="12"/>
      <c r="E488" s="17"/>
      <c r="F488" s="73"/>
      <c r="G488" s="77">
        <v>38000.710787037038</v>
      </c>
      <c r="H488" s="78">
        <v>38000.710787037038</v>
      </c>
      <c r="I488" s="74"/>
      <c r="J488" s="74"/>
      <c r="K488" s="74"/>
      <c r="L488" s="74"/>
      <c r="M488" s="74"/>
      <c r="N488" s="74"/>
      <c r="O488" s="74"/>
      <c r="P488" s="74"/>
      <c r="Q488" s="74"/>
      <c r="R488" s="74"/>
      <c r="S488" s="75"/>
      <c r="T488" s="76"/>
      <c r="U488" s="75"/>
      <c r="V488" s="75"/>
      <c r="W488" s="75"/>
      <c r="X488" s="75"/>
      <c r="Y488" s="75"/>
      <c r="Z488" s="75"/>
      <c r="AA488" s="75"/>
      <c r="AB488" s="75"/>
      <c r="AC488" s="75"/>
      <c r="AD488" s="75"/>
      <c r="AE488" s="16"/>
      <c r="AF488" s="8"/>
      <c r="AK488"/>
      <c r="AL488"/>
      <c r="AM488"/>
      <c r="AN488"/>
      <c r="AO488"/>
      <c r="AP488"/>
      <c r="AQ488"/>
      <c r="AR488"/>
      <c r="AS488"/>
      <c r="AT488"/>
      <c r="AU488"/>
      <c r="AV488"/>
      <c r="AW488"/>
      <c r="AX488"/>
      <c r="AY488"/>
      <c r="AZ488"/>
      <c r="BA488"/>
      <c r="BB488"/>
      <c r="BC488"/>
      <c r="BD488"/>
      <c r="BE488"/>
      <c r="BF488"/>
      <c r="BG488"/>
      <c r="BH488"/>
      <c r="BI488"/>
      <c r="BJ488"/>
    </row>
    <row r="489" spans="1:62" s="104" customFormat="1" ht="13.4" customHeight="1" outlineLevel="1" x14ac:dyDescent="0.35">
      <c r="A489" s="102"/>
      <c r="B489" s="95"/>
      <c r="C489" s="17">
        <v>1</v>
      </c>
      <c r="D489" s="12"/>
      <c r="E489" s="17"/>
      <c r="F489" s="79"/>
      <c r="G489" s="80"/>
      <c r="H489" s="81"/>
      <c r="I489" s="81"/>
      <c r="J489" s="81"/>
      <c r="K489" s="81"/>
      <c r="L489" s="81"/>
      <c r="M489" s="81"/>
      <c r="N489" s="81"/>
      <c r="O489" s="81"/>
      <c r="P489" s="81"/>
      <c r="Q489" s="81"/>
      <c r="R489" s="81"/>
      <c r="S489" s="82"/>
      <c r="T489" s="83"/>
      <c r="U489" s="82"/>
      <c r="V489" s="82"/>
      <c r="W489" s="75"/>
      <c r="X489" s="75"/>
      <c r="Y489" s="75"/>
      <c r="Z489" s="75"/>
      <c r="AA489" s="75"/>
      <c r="AB489" s="75"/>
      <c r="AC489" s="75"/>
      <c r="AD489" s="75"/>
      <c r="AE489" s="16"/>
      <c r="AF489" s="8"/>
      <c r="AK489"/>
      <c r="AL489"/>
      <c r="AM489"/>
      <c r="AN489"/>
      <c r="AO489"/>
      <c r="AP489"/>
      <c r="AQ489"/>
      <c r="AR489"/>
      <c r="AS489"/>
      <c r="AT489"/>
      <c r="AU489"/>
      <c r="AV489"/>
      <c r="AW489"/>
      <c r="AX489"/>
      <c r="AY489"/>
      <c r="AZ489"/>
      <c r="BA489"/>
      <c r="BB489"/>
      <c r="BC489"/>
      <c r="BD489"/>
      <c r="BE489"/>
      <c r="BF489"/>
      <c r="BG489"/>
      <c r="BH489"/>
      <c r="BI489"/>
      <c r="BJ489"/>
    </row>
    <row r="490" spans="1:62" s="104" customFormat="1" ht="13.4" customHeight="1" outlineLevel="1" x14ac:dyDescent="0.35">
      <c r="A490" s="102"/>
      <c r="B490" s="95"/>
      <c r="C490" s="17"/>
      <c r="D490" s="17"/>
      <c r="E490" s="17"/>
      <c r="F490" s="17"/>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16"/>
      <c r="AF490" s="8"/>
      <c r="AK490"/>
      <c r="AL490"/>
      <c r="AM490"/>
      <c r="AN490"/>
      <c r="AO490"/>
      <c r="AP490"/>
      <c r="AQ490"/>
      <c r="AR490"/>
      <c r="AS490"/>
      <c r="AT490"/>
      <c r="AU490"/>
      <c r="AV490"/>
      <c r="AW490"/>
      <c r="AX490"/>
      <c r="AY490"/>
      <c r="AZ490"/>
      <c r="BA490"/>
      <c r="BB490"/>
      <c r="BC490"/>
      <c r="BD490"/>
      <c r="BE490"/>
      <c r="BF490"/>
      <c r="BG490"/>
      <c r="BH490"/>
      <c r="BI490"/>
      <c r="BJ490"/>
    </row>
    <row r="491" spans="1:62" s="104" customFormat="1" ht="13.4" customHeight="1" outlineLevel="1" x14ac:dyDescent="0.35">
      <c r="A491" s="102"/>
      <c r="B491" s="95"/>
      <c r="C491" s="17"/>
      <c r="D491" s="17"/>
      <c r="E491" s="17"/>
      <c r="F491" s="17"/>
      <c r="G491" s="17"/>
      <c r="H491" s="17"/>
      <c r="I491" s="17"/>
      <c r="J491" s="583" t="s">
        <v>1054</v>
      </c>
      <c r="K491" s="583"/>
      <c r="L491" s="98"/>
      <c r="M491" s="98"/>
      <c r="N491" s="98"/>
      <c r="O491" s="583"/>
      <c r="P491" s="98"/>
      <c r="Q491" s="98"/>
      <c r="R491" s="98"/>
      <c r="S491" s="22"/>
      <c r="T491" s="22"/>
      <c r="U491" s="126" t="s">
        <v>764</v>
      </c>
      <c r="V491" s="23"/>
      <c r="W491" s="23"/>
      <c r="X491" s="22"/>
      <c r="Y491" s="22"/>
      <c r="Z491" s="22"/>
      <c r="AA491" s="22"/>
      <c r="AB491" s="22"/>
      <c r="AC491" s="22"/>
      <c r="AD491" s="22"/>
      <c r="AE491" s="16"/>
      <c r="AF491" s="8"/>
      <c r="AK491"/>
      <c r="AL491"/>
      <c r="AM491"/>
      <c r="AN491"/>
      <c r="AO491"/>
      <c r="AP491"/>
      <c r="AQ491"/>
      <c r="AR491"/>
      <c r="AS491"/>
      <c r="AT491"/>
      <c r="AU491"/>
      <c r="AV491"/>
      <c r="AW491"/>
      <c r="AX491"/>
      <c r="AY491"/>
      <c r="AZ491"/>
      <c r="BA491"/>
      <c r="BB491"/>
      <c r="BC491"/>
      <c r="BD491"/>
      <c r="BE491"/>
      <c r="BF491"/>
      <c r="BG491"/>
      <c r="BH491"/>
      <c r="BI491"/>
      <c r="BJ491"/>
    </row>
    <row r="492" spans="1:62" s="104" customFormat="1" ht="13.4" customHeight="1" outlineLevel="1" x14ac:dyDescent="0.35">
      <c r="A492" s="102"/>
      <c r="B492" s="95"/>
      <c r="C492" s="17"/>
      <c r="D492" s="17"/>
      <c r="E492" s="17"/>
      <c r="F492" s="17"/>
      <c r="G492" s="23"/>
      <c r="H492" s="23"/>
      <c r="I492" s="23"/>
      <c r="J492" s="23"/>
      <c r="K492" s="23"/>
      <c r="L492" s="98"/>
      <c r="M492" s="98"/>
      <c r="N492" s="98"/>
      <c r="O492" s="583"/>
      <c r="P492" s="98"/>
      <c r="Q492" s="98"/>
      <c r="R492" s="98"/>
      <c r="S492" s="22"/>
      <c r="T492" s="23"/>
      <c r="U492" s="23"/>
      <c r="V492" s="23"/>
      <c r="W492" s="23"/>
      <c r="X492" s="23"/>
      <c r="Y492" s="23"/>
      <c r="Z492" s="23"/>
      <c r="AA492" s="23"/>
      <c r="AB492" s="23"/>
      <c r="AC492" s="24"/>
      <c r="AD492" s="24"/>
      <c r="AE492" s="16"/>
      <c r="AF492" s="8"/>
      <c r="AK492"/>
      <c r="AL492"/>
      <c r="AM492"/>
      <c r="AN492"/>
      <c r="AO492"/>
      <c r="AP492"/>
      <c r="AQ492"/>
      <c r="AR492"/>
      <c r="AS492"/>
      <c r="AT492"/>
      <c r="AU492"/>
      <c r="AV492"/>
      <c r="AW492"/>
      <c r="AX492"/>
      <c r="AY492"/>
      <c r="AZ492"/>
      <c r="BA492"/>
      <c r="BB492"/>
      <c r="BC492"/>
      <c r="BD492"/>
      <c r="BE492"/>
      <c r="BF492"/>
      <c r="BG492"/>
      <c r="BH492"/>
      <c r="BI492"/>
      <c r="BJ492"/>
    </row>
    <row r="493" spans="1:62" s="104" customFormat="1" ht="13.4" customHeight="1" outlineLevel="1" x14ac:dyDescent="0.35">
      <c r="A493" s="102"/>
      <c r="B493" s="95"/>
      <c r="C493" s="17"/>
      <c r="D493" s="17"/>
      <c r="E493" s="17"/>
      <c r="F493" s="17"/>
      <c r="G493" s="23"/>
      <c r="H493" s="23" t="s">
        <v>129</v>
      </c>
      <c r="I493" s="23" t="str">
        <f t="shared" ref="I493:R493" si="45">J145</f>
        <v>typ</v>
      </c>
      <c r="J493" s="23" t="str">
        <f t="shared" si="45"/>
        <v>z0</v>
      </c>
      <c r="K493" s="23" t="str">
        <f t="shared" si="45"/>
        <v>z1</v>
      </c>
      <c r="L493" s="23" t="str">
        <f t="shared" si="45"/>
        <v>z2</v>
      </c>
      <c r="M493" s="23" t="str">
        <f t="shared" si="45"/>
        <v>z3</v>
      </c>
      <c r="N493" s="23" t="str">
        <f t="shared" si="45"/>
        <v>z4</v>
      </c>
      <c r="O493" s="23" t="str">
        <f t="shared" si="45"/>
        <v>z5</v>
      </c>
      <c r="P493" s="23" t="str">
        <f t="shared" si="45"/>
        <v>z6</v>
      </c>
      <c r="Q493" s="23" t="str">
        <f t="shared" si="45"/>
        <v>z7</v>
      </c>
      <c r="R493" s="23" t="str">
        <f t="shared" si="45"/>
        <v>z8</v>
      </c>
      <c r="S493" s="22"/>
      <c r="T493" s="23" t="str">
        <f t="shared" ref="T493:AC493" si="46">J145</f>
        <v>typ</v>
      </c>
      <c r="U493" s="23" t="str">
        <f t="shared" si="46"/>
        <v>z0</v>
      </c>
      <c r="V493" s="23" t="str">
        <f t="shared" si="46"/>
        <v>z1</v>
      </c>
      <c r="W493" s="23" t="str">
        <f t="shared" si="46"/>
        <v>z2</v>
      </c>
      <c r="X493" s="23" t="str">
        <f t="shared" si="46"/>
        <v>z3</v>
      </c>
      <c r="Y493" s="23" t="str">
        <f t="shared" si="46"/>
        <v>z4</v>
      </c>
      <c r="Z493" s="23" t="str">
        <f t="shared" si="46"/>
        <v>z5</v>
      </c>
      <c r="AA493" s="23" t="str">
        <f t="shared" si="46"/>
        <v>z6</v>
      </c>
      <c r="AB493" s="23" t="str">
        <f t="shared" si="46"/>
        <v>z7</v>
      </c>
      <c r="AC493" s="23" t="str">
        <f t="shared" si="46"/>
        <v>z8</v>
      </c>
      <c r="AD493" s="24"/>
      <c r="AE493" s="16"/>
      <c r="AF493" s="8"/>
      <c r="AK493"/>
      <c r="AL493"/>
      <c r="AM493"/>
      <c r="AN493"/>
      <c r="AO493"/>
      <c r="AP493"/>
      <c r="AQ493"/>
      <c r="AR493"/>
      <c r="AS493"/>
      <c r="AT493"/>
      <c r="AU493"/>
      <c r="AV493"/>
      <c r="AW493"/>
      <c r="AX493"/>
      <c r="AY493"/>
      <c r="AZ493"/>
      <c r="BA493"/>
      <c r="BB493"/>
      <c r="BC493"/>
      <c r="BD493"/>
      <c r="BE493"/>
      <c r="BF493"/>
      <c r="BG493"/>
      <c r="BH493"/>
      <c r="BI493"/>
      <c r="BJ493"/>
    </row>
    <row r="494" spans="1:62" s="104" customFormat="1" ht="5.15" customHeight="1" outlineLevel="1" x14ac:dyDescent="0.35">
      <c r="A494" s="102"/>
      <c r="B494" s="95"/>
      <c r="C494" s="12" t="s">
        <v>85</v>
      </c>
      <c r="D494" s="17"/>
      <c r="E494" s="17"/>
      <c r="F494" s="17"/>
      <c r="G494" s="23"/>
      <c r="H494" s="23"/>
      <c r="I494" s="23"/>
      <c r="J494" s="23"/>
      <c r="K494" s="23"/>
      <c r="L494" s="23"/>
      <c r="M494" s="23"/>
      <c r="N494" s="23"/>
      <c r="O494" s="23"/>
      <c r="P494" s="23"/>
      <c r="Q494" s="23"/>
      <c r="R494" s="23"/>
      <c r="S494" s="22"/>
      <c r="T494" s="23"/>
      <c r="U494" s="23"/>
      <c r="V494" s="23"/>
      <c r="W494" s="23"/>
      <c r="X494" s="23"/>
      <c r="Y494" s="23"/>
      <c r="Z494" s="23"/>
      <c r="AA494" s="23"/>
      <c r="AB494" s="23"/>
      <c r="AC494" s="24"/>
      <c r="AD494" s="24"/>
      <c r="AE494" s="16"/>
      <c r="AF494" s="8"/>
      <c r="AK494"/>
      <c r="AL494"/>
      <c r="AM494"/>
      <c r="AN494"/>
      <c r="AO494"/>
      <c r="AP494"/>
      <c r="AQ494"/>
      <c r="AR494"/>
      <c r="AS494"/>
      <c r="AT494"/>
      <c r="AU494"/>
      <c r="AV494"/>
      <c r="AW494"/>
      <c r="AX494"/>
      <c r="AY494"/>
      <c r="AZ494"/>
      <c r="BA494"/>
      <c r="BB494"/>
      <c r="BC494"/>
      <c r="BD494"/>
      <c r="BE494"/>
      <c r="BF494"/>
      <c r="BG494"/>
      <c r="BH494"/>
      <c r="BI494"/>
      <c r="BJ494"/>
    </row>
    <row r="495" spans="1:62" s="104" customFormat="1" ht="5.15" customHeight="1" outlineLevel="1" x14ac:dyDescent="0.35">
      <c r="A495" s="102"/>
      <c r="B495" s="95"/>
      <c r="C495" s="17"/>
      <c r="D495" s="17"/>
      <c r="E495" s="17"/>
      <c r="F495" s="13"/>
      <c r="G495" s="85"/>
      <c r="H495" s="85"/>
      <c r="J495" s="85"/>
      <c r="K495" s="85"/>
      <c r="L495" s="85"/>
      <c r="T495" s="85"/>
      <c r="U495" s="85"/>
      <c r="V495" s="85"/>
      <c r="W495" s="85"/>
      <c r="X495" s="85"/>
      <c r="Y495" s="85"/>
      <c r="Z495" s="85"/>
      <c r="AA495" s="85"/>
      <c r="AC495" s="13"/>
      <c r="AD495" s="13"/>
      <c r="AE495" s="16"/>
      <c r="AF495" s="8"/>
      <c r="AK495"/>
      <c r="AL495"/>
      <c r="AM495"/>
      <c r="AN495"/>
      <c r="AO495"/>
      <c r="AP495"/>
      <c r="AQ495"/>
      <c r="AR495"/>
      <c r="AS495"/>
      <c r="AT495"/>
      <c r="AU495"/>
      <c r="AV495"/>
      <c r="AW495"/>
      <c r="AX495"/>
      <c r="AY495"/>
      <c r="AZ495"/>
      <c r="BA495"/>
      <c r="BB495"/>
      <c r="BC495"/>
      <c r="BD495"/>
      <c r="BE495"/>
      <c r="BF495"/>
      <c r="BG495"/>
      <c r="BH495"/>
      <c r="BI495"/>
      <c r="BJ495"/>
    </row>
    <row r="496" spans="1:62" s="104" customFormat="1" ht="13.4" customHeight="1" outlineLevel="1" x14ac:dyDescent="0.35">
      <c r="A496" s="102"/>
      <c r="B496" s="95"/>
      <c r="C496" s="17"/>
      <c r="D496" s="17"/>
      <c r="E496" s="17"/>
      <c r="F496" s="13"/>
      <c r="G496" s="86"/>
      <c r="H496" s="99" t="s">
        <v>344</v>
      </c>
      <c r="I496" s="132">
        <f t="shared" ref="I496:R496" si="47">1-(0.99)^(1/30.5)</f>
        <v>3.2946492282004414E-4</v>
      </c>
      <c r="J496" s="132">
        <f t="shared" si="47"/>
        <v>3.2946492282004414E-4</v>
      </c>
      <c r="K496" s="132">
        <f>1-(0.99)^(1/30.5)</f>
        <v>3.2946492282004414E-4</v>
      </c>
      <c r="L496" s="132">
        <f t="shared" si="47"/>
        <v>3.2946492282004414E-4</v>
      </c>
      <c r="M496" s="132">
        <f t="shared" si="47"/>
        <v>3.2946492282004414E-4</v>
      </c>
      <c r="N496" s="132">
        <f t="shared" si="47"/>
        <v>3.2946492282004414E-4</v>
      </c>
      <c r="O496" s="132">
        <f t="shared" si="47"/>
        <v>3.2946492282004414E-4</v>
      </c>
      <c r="P496" s="132">
        <f t="shared" si="47"/>
        <v>3.2946492282004414E-4</v>
      </c>
      <c r="Q496" s="132">
        <f t="shared" si="47"/>
        <v>3.2946492282004414E-4</v>
      </c>
      <c r="R496" s="132">
        <f t="shared" si="47"/>
        <v>3.2946492282004414E-4</v>
      </c>
      <c r="T496" s="96">
        <v>1</v>
      </c>
      <c r="U496" s="96">
        <v>1</v>
      </c>
      <c r="V496" s="96">
        <v>1</v>
      </c>
      <c r="W496" s="96">
        <v>1</v>
      </c>
      <c r="X496" s="96">
        <v>1</v>
      </c>
      <c r="Y496" s="96">
        <v>1</v>
      </c>
      <c r="Z496" s="96">
        <v>1</v>
      </c>
      <c r="AA496" s="96">
        <v>1</v>
      </c>
      <c r="AB496" s="96">
        <v>1</v>
      </c>
      <c r="AC496" s="96">
        <v>1</v>
      </c>
      <c r="AD496" s="13"/>
      <c r="AE496" s="16"/>
      <c r="AF496" s="8"/>
      <c r="AK496"/>
      <c r="AL496"/>
      <c r="AM496"/>
      <c r="AN496"/>
      <c r="AO496"/>
      <c r="AP496"/>
      <c r="AQ496"/>
      <c r="AR496"/>
      <c r="AS496"/>
      <c r="AT496"/>
      <c r="AU496"/>
      <c r="AV496"/>
      <c r="AW496"/>
      <c r="AX496"/>
      <c r="AY496"/>
      <c r="AZ496"/>
      <c r="BA496"/>
      <c r="BB496"/>
      <c r="BC496"/>
      <c r="BD496"/>
      <c r="BE496"/>
      <c r="BF496"/>
      <c r="BG496"/>
      <c r="BH496"/>
      <c r="BI496"/>
      <c r="BJ496"/>
    </row>
    <row r="497" spans="1:62" s="104" customFormat="1" ht="13.4" customHeight="1" outlineLevel="1" x14ac:dyDescent="0.35">
      <c r="A497" s="102"/>
      <c r="B497" s="95"/>
      <c r="C497" s="17"/>
      <c r="D497" s="17"/>
      <c r="E497" s="17"/>
      <c r="F497" s="13"/>
      <c r="G497" s="86"/>
      <c r="H497" s="99" t="s">
        <v>345</v>
      </c>
      <c r="I497" s="132">
        <f t="shared" ref="I497:R498" si="48">1-(0.97)^(1/30.5)</f>
        <v>9.9816404300479E-4</v>
      </c>
      <c r="J497" s="132">
        <f t="shared" si="48"/>
        <v>9.9816404300479E-4</v>
      </c>
      <c r="K497" s="132">
        <f>1-(0.97)^(1/30.5)</f>
        <v>9.9816404300479E-4</v>
      </c>
      <c r="L497" s="132">
        <f t="shared" si="48"/>
        <v>9.9816404300479E-4</v>
      </c>
      <c r="M497" s="132">
        <f t="shared" si="48"/>
        <v>9.9816404300479E-4</v>
      </c>
      <c r="N497" s="132">
        <f t="shared" si="48"/>
        <v>9.9816404300479E-4</v>
      </c>
      <c r="O497" s="132">
        <f t="shared" si="48"/>
        <v>9.9816404300479E-4</v>
      </c>
      <c r="P497" s="132">
        <f t="shared" si="48"/>
        <v>9.9816404300479E-4</v>
      </c>
      <c r="Q497" s="132">
        <f t="shared" si="48"/>
        <v>9.9816404300479E-4</v>
      </c>
      <c r="R497" s="132">
        <f t="shared" si="48"/>
        <v>9.9816404300479E-4</v>
      </c>
      <c r="T497" s="96">
        <v>0</v>
      </c>
      <c r="U497" s="96">
        <v>0</v>
      </c>
      <c r="V497" s="96">
        <v>0</v>
      </c>
      <c r="W497" s="96">
        <v>0</v>
      </c>
      <c r="X497" s="96">
        <v>0</v>
      </c>
      <c r="Y497" s="96">
        <v>0</v>
      </c>
      <c r="Z497" s="96">
        <v>0</v>
      </c>
      <c r="AA497" s="96">
        <v>0</v>
      </c>
      <c r="AB497" s="96">
        <v>0</v>
      </c>
      <c r="AC497" s="96">
        <v>0</v>
      </c>
      <c r="AD497" s="13"/>
      <c r="AE497" s="16"/>
      <c r="AF497" s="8"/>
      <c r="AK497"/>
      <c r="AL497"/>
      <c r="AM497"/>
      <c r="AN497"/>
      <c r="AO497"/>
      <c r="AP497"/>
      <c r="AQ497"/>
      <c r="AR497"/>
      <c r="AS497"/>
      <c r="AT497"/>
      <c r="AU497"/>
      <c r="AV497"/>
      <c r="AW497"/>
      <c r="AX497"/>
      <c r="AY497"/>
      <c r="AZ497"/>
      <c r="BA497"/>
      <c r="BB497"/>
      <c r="BC497"/>
      <c r="BD497"/>
      <c r="BE497"/>
      <c r="BF497"/>
      <c r="BG497"/>
      <c r="BH497"/>
      <c r="BI497"/>
      <c r="BJ497"/>
    </row>
    <row r="498" spans="1:62" s="104" customFormat="1" ht="13.4" customHeight="1" outlineLevel="1" x14ac:dyDescent="0.35">
      <c r="A498" s="102"/>
      <c r="B498" s="95"/>
      <c r="C498" s="17"/>
      <c r="D498" s="17"/>
      <c r="E498" s="17"/>
      <c r="F498" s="13"/>
      <c r="G498" s="86"/>
      <c r="H498" s="99" t="s">
        <v>346</v>
      </c>
      <c r="I498" s="132">
        <f t="shared" si="48"/>
        <v>9.9816404300479E-4</v>
      </c>
      <c r="J498" s="132">
        <f t="shared" si="48"/>
        <v>9.9816404300479E-4</v>
      </c>
      <c r="K498" s="132">
        <f>1-(0.97)^(1/30.5)</f>
        <v>9.9816404300479E-4</v>
      </c>
      <c r="L498" s="132">
        <f t="shared" si="48"/>
        <v>9.9816404300479E-4</v>
      </c>
      <c r="M498" s="132">
        <f t="shared" si="48"/>
        <v>9.9816404300479E-4</v>
      </c>
      <c r="N498" s="132">
        <f t="shared" si="48"/>
        <v>9.9816404300479E-4</v>
      </c>
      <c r="O498" s="132">
        <f t="shared" si="48"/>
        <v>9.9816404300479E-4</v>
      </c>
      <c r="P498" s="132">
        <f t="shared" si="48"/>
        <v>9.9816404300479E-4</v>
      </c>
      <c r="Q498" s="132">
        <f t="shared" si="48"/>
        <v>9.9816404300479E-4</v>
      </c>
      <c r="R498" s="132">
        <f t="shared" si="48"/>
        <v>9.9816404300479E-4</v>
      </c>
      <c r="T498" s="96">
        <v>0</v>
      </c>
      <c r="U498" s="96">
        <v>0</v>
      </c>
      <c r="V498" s="96">
        <v>0</v>
      </c>
      <c r="W498" s="96">
        <v>0</v>
      </c>
      <c r="X498" s="96">
        <v>0</v>
      </c>
      <c r="Y498" s="96">
        <v>0</v>
      </c>
      <c r="Z498" s="96">
        <v>0</v>
      </c>
      <c r="AA498" s="96">
        <v>0</v>
      </c>
      <c r="AB498" s="96">
        <v>0</v>
      </c>
      <c r="AC498" s="96">
        <v>0</v>
      </c>
      <c r="AD498" s="13"/>
      <c r="AE498" s="16"/>
      <c r="AF498" s="8"/>
      <c r="AK498"/>
      <c r="AL498"/>
      <c r="AM498"/>
      <c r="AN498"/>
      <c r="AO498"/>
      <c r="AP498"/>
      <c r="AQ498"/>
      <c r="AR498"/>
      <c r="AS498"/>
      <c r="AT498"/>
      <c r="AU498"/>
      <c r="AV498"/>
      <c r="AW498"/>
      <c r="AX498"/>
      <c r="AY498"/>
      <c r="AZ498"/>
      <c r="BA498"/>
      <c r="BB498"/>
      <c r="BC498"/>
      <c r="BD498"/>
      <c r="BE498"/>
      <c r="BF498"/>
      <c r="BG498"/>
      <c r="BH498"/>
      <c r="BI498"/>
      <c r="BJ498"/>
    </row>
    <row r="499" spans="1:62" s="104" customFormat="1" ht="13.4" customHeight="1" outlineLevel="1" x14ac:dyDescent="0.35">
      <c r="A499" s="102"/>
      <c r="B499" s="95"/>
      <c r="C499" s="17"/>
      <c r="D499" s="17"/>
      <c r="E499" s="17"/>
      <c r="F499" s="13"/>
      <c r="G499" s="86"/>
      <c r="H499" s="99" t="s">
        <v>347</v>
      </c>
      <c r="I499" s="132">
        <f t="shared" ref="I499:R499" si="49">1-(0.9)^(1/30.5)</f>
        <v>3.4484834121156771E-3</v>
      </c>
      <c r="J499" s="132">
        <f t="shared" si="49"/>
        <v>3.4484834121156771E-3</v>
      </c>
      <c r="K499" s="132">
        <f>1-(0.9)^(1/30.5)</f>
        <v>3.4484834121156771E-3</v>
      </c>
      <c r="L499" s="132">
        <f t="shared" si="49"/>
        <v>3.4484834121156771E-3</v>
      </c>
      <c r="M499" s="132">
        <f t="shared" si="49"/>
        <v>3.4484834121156771E-3</v>
      </c>
      <c r="N499" s="132">
        <f t="shared" si="49"/>
        <v>3.4484834121156771E-3</v>
      </c>
      <c r="O499" s="132">
        <f t="shared" si="49"/>
        <v>3.4484834121156771E-3</v>
      </c>
      <c r="P499" s="132">
        <f t="shared" si="49"/>
        <v>3.4484834121156771E-3</v>
      </c>
      <c r="Q499" s="132">
        <f t="shared" si="49"/>
        <v>3.4484834121156771E-3</v>
      </c>
      <c r="R499" s="132">
        <f t="shared" si="49"/>
        <v>3.4484834121156771E-3</v>
      </c>
      <c r="T499" s="96">
        <v>0</v>
      </c>
      <c r="U499" s="96">
        <v>0</v>
      </c>
      <c r="V499" s="96">
        <v>0</v>
      </c>
      <c r="W499" s="96">
        <v>0</v>
      </c>
      <c r="X499" s="96">
        <v>0</v>
      </c>
      <c r="Y499" s="96">
        <v>0</v>
      </c>
      <c r="Z499" s="96">
        <v>0</v>
      </c>
      <c r="AA499" s="96">
        <v>0</v>
      </c>
      <c r="AB499" s="96">
        <v>0</v>
      </c>
      <c r="AC499" s="96">
        <v>0</v>
      </c>
      <c r="AD499" s="13"/>
      <c r="AE499" s="16"/>
      <c r="AF499" s="8"/>
      <c r="AK499"/>
      <c r="AL499"/>
      <c r="AM499"/>
      <c r="AN499"/>
      <c r="AO499"/>
      <c r="AP499"/>
      <c r="AQ499"/>
      <c r="AR499"/>
      <c r="AS499"/>
      <c r="AT499"/>
      <c r="AU499"/>
      <c r="AV499"/>
      <c r="AW499"/>
      <c r="AX499"/>
      <c r="AY499"/>
      <c r="AZ499"/>
      <c r="BA499"/>
      <c r="BB499"/>
      <c r="BC499"/>
      <c r="BD499"/>
      <c r="BE499"/>
      <c r="BF499"/>
      <c r="BG499"/>
      <c r="BH499"/>
      <c r="BI499"/>
      <c r="BJ499"/>
    </row>
    <row r="500" spans="1:62" s="104" customFormat="1" ht="13.4" customHeight="1" outlineLevel="1" x14ac:dyDescent="0.35">
      <c r="A500" s="102"/>
      <c r="B500" s="95"/>
      <c r="C500" s="17"/>
      <c r="D500" s="17"/>
      <c r="E500" s="17"/>
      <c r="F500" s="13"/>
      <c r="G500" s="86"/>
      <c r="H500" s="99" t="s">
        <v>348</v>
      </c>
      <c r="I500" s="132">
        <v>4.0000000000000001E-3</v>
      </c>
      <c r="J500" s="132">
        <v>4.0000000000000001E-3</v>
      </c>
      <c r="K500" s="132">
        <v>4.0000000000000001E-3</v>
      </c>
      <c r="L500" s="132">
        <v>4.0000000000000001E-3</v>
      </c>
      <c r="M500" s="132">
        <v>4.0000000000000001E-3</v>
      </c>
      <c r="N500" s="132">
        <v>4.0000000000000001E-3</v>
      </c>
      <c r="O500" s="132">
        <v>4.0000000000000001E-3</v>
      </c>
      <c r="P500" s="132">
        <v>4.0000000000000001E-3</v>
      </c>
      <c r="Q500" s="132">
        <v>4.0000000000000001E-3</v>
      </c>
      <c r="R500" s="132">
        <v>4.0000000000000001E-3</v>
      </c>
      <c r="T500" s="96">
        <v>0</v>
      </c>
      <c r="U500" s="96">
        <v>0</v>
      </c>
      <c r="V500" s="96">
        <v>0</v>
      </c>
      <c r="W500" s="96">
        <v>0</v>
      </c>
      <c r="X500" s="96">
        <v>0</v>
      </c>
      <c r="Y500" s="96">
        <v>0</v>
      </c>
      <c r="Z500" s="96">
        <v>0</v>
      </c>
      <c r="AA500" s="96">
        <v>0</v>
      </c>
      <c r="AB500" s="96">
        <v>0</v>
      </c>
      <c r="AC500" s="96">
        <v>0</v>
      </c>
      <c r="AD500" s="13"/>
      <c r="AE500" s="16"/>
      <c r="AF500" s="8"/>
      <c r="AK500"/>
      <c r="AL500"/>
      <c r="AM500"/>
      <c r="AN500"/>
      <c r="AO500"/>
      <c r="AP500"/>
      <c r="AQ500"/>
      <c r="AR500"/>
      <c r="AS500"/>
      <c r="AT500"/>
      <c r="AU500"/>
      <c r="AV500"/>
      <c r="AW500"/>
      <c r="AX500"/>
      <c r="AY500"/>
      <c r="AZ500"/>
      <c r="BA500"/>
      <c r="BB500"/>
      <c r="BC500"/>
      <c r="BD500"/>
      <c r="BE500"/>
      <c r="BF500"/>
      <c r="BG500"/>
      <c r="BH500"/>
      <c r="BI500"/>
      <c r="BJ500"/>
    </row>
    <row r="501" spans="1:62" s="104" customFormat="1" ht="13.4" customHeight="1" outlineLevel="1" x14ac:dyDescent="0.35">
      <c r="A501" s="102"/>
      <c r="B501" s="95"/>
      <c r="C501" s="17"/>
      <c r="D501" s="17"/>
      <c r="E501" s="17"/>
      <c r="F501" s="13"/>
      <c r="G501" s="86"/>
      <c r="H501" s="99" t="s">
        <v>349</v>
      </c>
      <c r="I501" s="132">
        <v>4.0000000000000001E-3</v>
      </c>
      <c r="J501" s="132">
        <v>4.0000000000000001E-3</v>
      </c>
      <c r="K501" s="132">
        <v>4.0000000000000001E-3</v>
      </c>
      <c r="L501" s="132">
        <v>4.0000000000000001E-3</v>
      </c>
      <c r="M501" s="132">
        <v>4.0000000000000001E-3</v>
      </c>
      <c r="N501" s="132">
        <v>4.0000000000000001E-3</v>
      </c>
      <c r="O501" s="132">
        <v>4.0000000000000001E-3</v>
      </c>
      <c r="P501" s="132">
        <v>4.0000000000000001E-3</v>
      </c>
      <c r="Q501" s="132">
        <v>4.0000000000000001E-3</v>
      </c>
      <c r="R501" s="132">
        <v>4.0000000000000001E-3</v>
      </c>
      <c r="T501" s="96">
        <v>1</v>
      </c>
      <c r="U501" s="96">
        <v>1</v>
      </c>
      <c r="V501" s="96">
        <v>1</v>
      </c>
      <c r="W501" s="96">
        <v>1</v>
      </c>
      <c r="X501" s="96">
        <v>1</v>
      </c>
      <c r="Y501" s="96">
        <v>1</v>
      </c>
      <c r="Z501" s="96">
        <v>1</v>
      </c>
      <c r="AA501" s="96">
        <v>1</v>
      </c>
      <c r="AB501" s="96">
        <v>1</v>
      </c>
      <c r="AC501" s="96">
        <v>1</v>
      </c>
      <c r="AD501" s="13"/>
      <c r="AE501" s="16"/>
      <c r="AF501" s="8"/>
      <c r="AK501"/>
      <c r="AL501"/>
      <c r="AM501"/>
      <c r="AN501"/>
      <c r="AO501"/>
      <c r="AP501"/>
      <c r="AQ501"/>
      <c r="AR501"/>
      <c r="AS501"/>
      <c r="AT501"/>
      <c r="AU501"/>
      <c r="AV501"/>
      <c r="AW501"/>
      <c r="AX501"/>
      <c r="AY501"/>
      <c r="AZ501"/>
      <c r="BA501"/>
      <c r="BB501"/>
      <c r="BC501"/>
      <c r="BD501"/>
      <c r="BE501"/>
      <c r="BF501"/>
      <c r="BG501"/>
      <c r="BH501"/>
      <c r="BI501"/>
      <c r="BJ501"/>
    </row>
    <row r="502" spans="1:62" s="104" customFormat="1" ht="13.4" customHeight="1" outlineLevel="1" x14ac:dyDescent="0.35">
      <c r="A502" s="102"/>
      <c r="B502" s="95"/>
      <c r="C502" s="17"/>
      <c r="D502" s="17"/>
      <c r="E502" s="17"/>
      <c r="F502" s="13"/>
      <c r="G502" s="86"/>
      <c r="H502" s="99" t="s">
        <v>350</v>
      </c>
      <c r="I502" s="132">
        <v>4.0000000000000001E-3</v>
      </c>
      <c r="J502" s="132">
        <v>4.0000000000000001E-3</v>
      </c>
      <c r="K502" s="132">
        <v>4.0000000000000001E-3</v>
      </c>
      <c r="L502" s="132">
        <v>4.0000000000000001E-3</v>
      </c>
      <c r="M502" s="132">
        <v>4.0000000000000001E-3</v>
      </c>
      <c r="N502" s="132">
        <v>4.0000000000000001E-3</v>
      </c>
      <c r="O502" s="132">
        <v>4.0000000000000001E-3</v>
      </c>
      <c r="P502" s="132">
        <v>4.0000000000000001E-3</v>
      </c>
      <c r="Q502" s="132">
        <v>4.0000000000000001E-3</v>
      </c>
      <c r="R502" s="132">
        <v>4.0000000000000001E-3</v>
      </c>
      <c r="T502" s="96">
        <v>1</v>
      </c>
      <c r="U502" s="96">
        <v>1</v>
      </c>
      <c r="V502" s="96">
        <v>1</v>
      </c>
      <c r="W502" s="96">
        <v>1</v>
      </c>
      <c r="X502" s="96">
        <v>1</v>
      </c>
      <c r="Y502" s="96">
        <v>1</v>
      </c>
      <c r="Z502" s="96">
        <v>1</v>
      </c>
      <c r="AA502" s="96">
        <v>1</v>
      </c>
      <c r="AB502" s="96">
        <v>1</v>
      </c>
      <c r="AC502" s="96">
        <v>1</v>
      </c>
      <c r="AD502" s="13"/>
      <c r="AE502" s="16"/>
      <c r="AF502" s="8"/>
      <c r="AK502"/>
      <c r="AL502"/>
      <c r="AM502"/>
      <c r="AN502"/>
      <c r="AO502"/>
      <c r="AP502"/>
      <c r="AQ502"/>
      <c r="AR502"/>
      <c r="AS502"/>
      <c r="AT502"/>
      <c r="AU502"/>
      <c r="AV502"/>
      <c r="AW502"/>
      <c r="AX502"/>
      <c r="AY502"/>
      <c r="AZ502"/>
      <c r="BA502"/>
      <c r="BB502"/>
      <c r="BC502"/>
      <c r="BD502"/>
      <c r="BE502"/>
      <c r="BF502"/>
      <c r="BG502"/>
      <c r="BH502"/>
      <c r="BI502"/>
      <c r="BJ502"/>
    </row>
    <row r="503" spans="1:62" s="104" customFormat="1" ht="13.4" customHeight="1" outlineLevel="1" x14ac:dyDescent="0.35">
      <c r="A503" s="102"/>
      <c r="B503" s="95"/>
      <c r="C503" s="17"/>
      <c r="D503" s="17"/>
      <c r="E503" s="17"/>
      <c r="F503" s="13"/>
      <c r="G503" s="86"/>
      <c r="H503" s="99" t="s">
        <v>351</v>
      </c>
      <c r="I503" s="132">
        <v>2E-3</v>
      </c>
      <c r="J503" s="132">
        <v>2E-3</v>
      </c>
      <c r="K503" s="132">
        <v>2E-3</v>
      </c>
      <c r="L503" s="132">
        <v>2E-3</v>
      </c>
      <c r="M503" s="132">
        <v>2E-3</v>
      </c>
      <c r="N503" s="132">
        <v>2E-3</v>
      </c>
      <c r="O503" s="132">
        <v>2E-3</v>
      </c>
      <c r="P503" s="132">
        <v>2E-3</v>
      </c>
      <c r="Q503" s="132">
        <v>2E-3</v>
      </c>
      <c r="R503" s="132">
        <v>2E-3</v>
      </c>
      <c r="T503" s="96">
        <v>1</v>
      </c>
      <c r="U503" s="96">
        <v>1</v>
      </c>
      <c r="V503" s="96">
        <v>1</v>
      </c>
      <c r="W503" s="96">
        <v>1</v>
      </c>
      <c r="X503" s="96">
        <v>1</v>
      </c>
      <c r="Y503" s="96">
        <v>1</v>
      </c>
      <c r="Z503" s="96">
        <v>1</v>
      </c>
      <c r="AA503" s="96">
        <v>1</v>
      </c>
      <c r="AB503" s="96">
        <v>1</v>
      </c>
      <c r="AC503" s="96">
        <v>1</v>
      </c>
      <c r="AD503" s="13"/>
      <c r="AE503" s="16"/>
      <c r="AF503" s="8"/>
      <c r="AK503"/>
      <c r="AL503"/>
      <c r="AM503"/>
      <c r="AN503"/>
      <c r="AO503"/>
      <c r="AP503"/>
      <c r="AQ503"/>
      <c r="AR503"/>
      <c r="AS503"/>
      <c r="AT503"/>
      <c r="AU503"/>
      <c r="AV503"/>
      <c r="AW503"/>
      <c r="AX503"/>
      <c r="AY503"/>
      <c r="AZ503"/>
      <c r="BA503"/>
      <c r="BB503"/>
      <c r="BC503"/>
      <c r="BD503"/>
      <c r="BE503"/>
      <c r="BF503"/>
      <c r="BG503"/>
      <c r="BH503"/>
      <c r="BI503"/>
      <c r="BJ503"/>
    </row>
    <row r="504" spans="1:62" s="104" customFormat="1" ht="13.4" customHeight="1" outlineLevel="1" x14ac:dyDescent="0.35">
      <c r="A504" s="102"/>
      <c r="B504" s="95"/>
      <c r="C504" s="17"/>
      <c r="D504" s="17"/>
      <c r="E504" s="17"/>
      <c r="F504" s="13"/>
      <c r="G504" s="86"/>
      <c r="H504" s="99" t="s">
        <v>352</v>
      </c>
      <c r="I504" s="132">
        <v>2E-3</v>
      </c>
      <c r="J504" s="132">
        <v>2E-3</v>
      </c>
      <c r="K504" s="132">
        <v>2E-3</v>
      </c>
      <c r="L504" s="132">
        <v>2E-3</v>
      </c>
      <c r="M504" s="132">
        <v>2E-3</v>
      </c>
      <c r="N504" s="132">
        <v>2E-3</v>
      </c>
      <c r="O504" s="132">
        <v>2E-3</v>
      </c>
      <c r="P504" s="132">
        <v>2E-3</v>
      </c>
      <c r="Q504" s="132">
        <v>2E-3</v>
      </c>
      <c r="R504" s="132">
        <v>2E-3</v>
      </c>
      <c r="T504" s="96">
        <v>1</v>
      </c>
      <c r="U504" s="96">
        <v>1</v>
      </c>
      <c r="V504" s="96">
        <v>1</v>
      </c>
      <c r="W504" s="96">
        <v>1</v>
      </c>
      <c r="X504" s="96">
        <v>1</v>
      </c>
      <c r="Y504" s="96">
        <v>1</v>
      </c>
      <c r="Z504" s="96">
        <v>1</v>
      </c>
      <c r="AA504" s="96">
        <v>1</v>
      </c>
      <c r="AB504" s="96">
        <v>1</v>
      </c>
      <c r="AC504" s="96">
        <v>1</v>
      </c>
      <c r="AD504" s="13"/>
      <c r="AE504" s="16"/>
      <c r="AF504" s="8"/>
      <c r="AK504"/>
      <c r="AL504"/>
      <c r="AM504"/>
      <c r="AN504"/>
      <c r="AO504"/>
      <c r="AP504"/>
      <c r="AQ504"/>
      <c r="AR504"/>
      <c r="AS504"/>
      <c r="AT504"/>
      <c r="AU504"/>
      <c r="AV504"/>
      <c r="AW504"/>
      <c r="AX504"/>
      <c r="AY504"/>
      <c r="AZ504"/>
      <c r="BA504"/>
      <c r="BB504"/>
      <c r="BC504"/>
      <c r="BD504"/>
      <c r="BE504"/>
      <c r="BF504"/>
      <c r="BG504"/>
      <c r="BH504"/>
      <c r="BI504"/>
      <c r="BJ504"/>
    </row>
    <row r="505" spans="1:62" s="104" customFormat="1" ht="13.4" customHeight="1" outlineLevel="1" x14ac:dyDescent="0.35">
      <c r="A505" s="102"/>
      <c r="B505" s="95"/>
      <c r="C505" s="17"/>
      <c r="D505" s="17"/>
      <c r="E505" s="17"/>
      <c r="F505" s="13"/>
      <c r="G505" s="91"/>
      <c r="H505" s="99" t="s">
        <v>353</v>
      </c>
      <c r="I505" s="132">
        <v>2E-3</v>
      </c>
      <c r="J505" s="132">
        <v>2E-3</v>
      </c>
      <c r="K505" s="132">
        <v>2E-3</v>
      </c>
      <c r="L505" s="132">
        <v>2E-3</v>
      </c>
      <c r="M505" s="132">
        <v>2E-3</v>
      </c>
      <c r="N505" s="132">
        <v>2E-3</v>
      </c>
      <c r="O505" s="132">
        <v>2E-3</v>
      </c>
      <c r="P505" s="132">
        <v>2E-3</v>
      </c>
      <c r="Q505" s="132">
        <v>2E-3</v>
      </c>
      <c r="R505" s="132">
        <v>2E-3</v>
      </c>
      <c r="T505" s="96">
        <v>1</v>
      </c>
      <c r="U505" s="96">
        <v>1</v>
      </c>
      <c r="V505" s="96">
        <v>1</v>
      </c>
      <c r="W505" s="96">
        <v>1</v>
      </c>
      <c r="X505" s="96">
        <v>1</v>
      </c>
      <c r="Y505" s="96">
        <v>1</v>
      </c>
      <c r="Z505" s="96">
        <v>1</v>
      </c>
      <c r="AA505" s="96">
        <v>1</v>
      </c>
      <c r="AB505" s="96">
        <v>1</v>
      </c>
      <c r="AC505" s="96">
        <v>1</v>
      </c>
      <c r="AD505" s="13"/>
      <c r="AE505" s="16"/>
      <c r="AF505" s="8"/>
      <c r="AK505"/>
      <c r="AL505"/>
      <c r="AM505"/>
      <c r="AN505"/>
      <c r="AO505"/>
      <c r="AP505"/>
      <c r="AQ505"/>
      <c r="AR505"/>
      <c r="AS505"/>
      <c r="AT505"/>
      <c r="AU505"/>
      <c r="AV505"/>
      <c r="AW505"/>
      <c r="AX505"/>
      <c r="AY505"/>
      <c r="AZ505"/>
      <c r="BA505"/>
      <c r="BB505"/>
      <c r="BC505"/>
      <c r="BD505"/>
      <c r="BE505"/>
      <c r="BF505"/>
      <c r="BG505"/>
      <c r="BH505"/>
      <c r="BI505"/>
      <c r="BJ505"/>
    </row>
    <row r="506" spans="1:62" s="104" customFormat="1" ht="5.15" customHeight="1" outlineLevel="1" x14ac:dyDescent="0.35">
      <c r="A506" s="102"/>
      <c r="B506" s="95"/>
      <c r="C506" s="12" t="s">
        <v>89</v>
      </c>
      <c r="D506" s="17"/>
      <c r="E506" s="17"/>
      <c r="F506" s="13"/>
      <c r="G506" s="91"/>
      <c r="H506" s="91"/>
      <c r="I506" s="91"/>
      <c r="J506" s="91"/>
      <c r="K506" s="91"/>
      <c r="L506" s="91"/>
      <c r="M506" s="91"/>
      <c r="N506" s="91"/>
      <c r="O506" s="91"/>
      <c r="P506" s="91"/>
      <c r="Q506" s="91"/>
      <c r="R506" s="91"/>
      <c r="S506" s="91"/>
      <c r="T506" s="91"/>
      <c r="U506" s="91"/>
      <c r="V506" s="13"/>
      <c r="W506" s="91"/>
      <c r="X506" s="91"/>
      <c r="Y506" s="91"/>
      <c r="Z506" s="91"/>
      <c r="AA506" s="13"/>
      <c r="AB506" s="13"/>
      <c r="AC506" s="13"/>
      <c r="AD506" s="13"/>
      <c r="AE506" s="92"/>
      <c r="AF506" s="8"/>
      <c r="AK506"/>
      <c r="AL506"/>
      <c r="AM506"/>
      <c r="AN506"/>
      <c r="AO506"/>
      <c r="AP506"/>
      <c r="AQ506"/>
      <c r="AR506"/>
      <c r="AS506"/>
      <c r="AT506"/>
      <c r="AU506"/>
      <c r="AV506"/>
      <c r="AW506"/>
      <c r="AX506"/>
      <c r="AY506"/>
      <c r="AZ506"/>
      <c r="BA506"/>
      <c r="BB506"/>
      <c r="BC506"/>
      <c r="BD506"/>
      <c r="BE506"/>
      <c r="BF506"/>
      <c r="BG506"/>
      <c r="BH506"/>
      <c r="BI506"/>
      <c r="BJ506"/>
    </row>
    <row r="507" spans="1:62" s="104" customFormat="1" ht="24" customHeight="1" x14ac:dyDescent="0.35">
      <c r="A507" s="102"/>
      <c r="B507" s="95"/>
      <c r="C507" s="39"/>
      <c r="D507" s="39"/>
      <c r="E507" s="39"/>
      <c r="F507" s="39"/>
      <c r="G507" s="40" t="str">
        <f>G486</f>
        <v>Senescence of green pasture and loss of dry feed- annual pasture (P1a).</v>
      </c>
      <c r="H507" s="39"/>
      <c r="I507" s="39"/>
      <c r="J507" s="39"/>
      <c r="K507" s="39"/>
      <c r="L507" s="39"/>
      <c r="M507" s="39"/>
      <c r="N507" s="39"/>
      <c r="O507" s="39"/>
      <c r="P507" s="39"/>
      <c r="Q507" s="39"/>
      <c r="R507" s="133" t="s">
        <v>157</v>
      </c>
      <c r="S507" s="39"/>
      <c r="T507" s="93"/>
      <c r="U507" s="93"/>
      <c r="V507" s="94" t="s">
        <v>90</v>
      </c>
      <c r="W507" s="94"/>
      <c r="X507" s="94"/>
      <c r="Y507" s="94"/>
      <c r="Z507" s="94"/>
      <c r="AA507" s="94"/>
      <c r="AB507" s="94"/>
      <c r="AC507" s="94"/>
      <c r="AD507" s="94"/>
      <c r="AE507" s="41" t="s">
        <v>91</v>
      </c>
      <c r="AF507" s="8"/>
      <c r="AK507"/>
      <c r="AL507"/>
      <c r="AM507"/>
      <c r="AN507"/>
      <c r="AO507"/>
      <c r="AP507"/>
      <c r="AQ507"/>
      <c r="AR507"/>
      <c r="AS507"/>
      <c r="AT507"/>
      <c r="AU507"/>
      <c r="AV507"/>
      <c r="AW507"/>
      <c r="AX507"/>
      <c r="AY507"/>
      <c r="AZ507"/>
      <c r="BA507"/>
      <c r="BB507"/>
      <c r="BC507"/>
      <c r="BD507"/>
      <c r="BE507"/>
      <c r="BF507"/>
      <c r="BG507"/>
      <c r="BH507"/>
      <c r="BI507"/>
      <c r="BJ507"/>
    </row>
    <row r="508" spans="1:62" s="104" customFormat="1" ht="12.75" customHeight="1" outlineLevel="1" x14ac:dyDescent="0.35">
      <c r="A508" s="102"/>
      <c r="B508" s="7"/>
      <c r="C508" s="7"/>
      <c r="D508" s="7"/>
      <c r="E508" s="7"/>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K508"/>
      <c r="AL508"/>
      <c r="AM508"/>
      <c r="AN508"/>
      <c r="AO508"/>
      <c r="AP508"/>
      <c r="AQ508"/>
      <c r="AR508"/>
      <c r="AS508"/>
      <c r="AT508"/>
      <c r="AU508"/>
      <c r="AV508"/>
      <c r="AW508"/>
      <c r="AX508"/>
      <c r="AY508"/>
      <c r="AZ508"/>
      <c r="BA508"/>
      <c r="BB508"/>
      <c r="BC508"/>
      <c r="BD508"/>
      <c r="BE508"/>
      <c r="BF508"/>
      <c r="BG508"/>
      <c r="BH508"/>
      <c r="BI508"/>
      <c r="BJ508"/>
    </row>
    <row r="509" spans="1:62" s="104" customFormat="1" ht="12.75" customHeight="1" outlineLevel="1" x14ac:dyDescent="0.35">
      <c r="A509" s="102"/>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I509"/>
      <c r="AJ509"/>
      <c r="AK509"/>
      <c r="AL509"/>
      <c r="AM509"/>
      <c r="AN509"/>
      <c r="AO509"/>
      <c r="AP509"/>
      <c r="AQ509"/>
      <c r="AR509"/>
      <c r="AS509"/>
      <c r="AT509"/>
      <c r="AU509"/>
      <c r="AV509"/>
      <c r="AW509"/>
      <c r="AX509"/>
      <c r="AY509"/>
      <c r="AZ509"/>
      <c r="BA509"/>
      <c r="BB509"/>
      <c r="BC509"/>
      <c r="BD509"/>
      <c r="BE509"/>
      <c r="BF509"/>
      <c r="BG509"/>
      <c r="BH509"/>
    </row>
    <row r="510" spans="1:62" s="104" customFormat="1" ht="5.15" customHeight="1" outlineLevel="1" collapsed="1" thickBot="1" x14ac:dyDescent="0.4">
      <c r="A510" s="102"/>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I510"/>
      <c r="AJ510"/>
      <c r="AK510"/>
      <c r="AL510"/>
      <c r="AM510"/>
      <c r="AN510"/>
      <c r="AO510"/>
      <c r="AP510"/>
      <c r="AQ510"/>
      <c r="AR510"/>
      <c r="AS510"/>
      <c r="AT510"/>
      <c r="AU510"/>
      <c r="AV510"/>
      <c r="AW510"/>
      <c r="AX510"/>
      <c r="AY510"/>
      <c r="AZ510"/>
      <c r="BA510"/>
      <c r="BB510"/>
      <c r="BC510"/>
      <c r="BD510"/>
      <c r="BE510"/>
      <c r="BF510"/>
      <c r="BG510"/>
      <c r="BH510"/>
    </row>
    <row r="511" spans="1:62" s="104" customFormat="1" ht="5.15" customHeight="1" outlineLevel="1" x14ac:dyDescent="0.35">
      <c r="A511" s="102"/>
      <c r="B511" s="95"/>
      <c r="C511" s="9" t="s">
        <v>0</v>
      </c>
      <c r="D511" s="9"/>
      <c r="E511" s="9"/>
      <c r="F511" s="9"/>
      <c r="G511" s="9"/>
      <c r="H511" s="9"/>
      <c r="I511" s="9"/>
      <c r="J511" s="9"/>
      <c r="K511" s="10"/>
      <c r="L511" s="10"/>
      <c r="M511" s="10"/>
      <c r="N511" s="10"/>
      <c r="O511" s="10"/>
      <c r="P511" s="10"/>
      <c r="Q511" s="10"/>
      <c r="R511" s="10"/>
      <c r="S511" s="10"/>
      <c r="T511" s="10"/>
      <c r="U511" s="10"/>
      <c r="V511" s="10"/>
      <c r="W511" s="10"/>
      <c r="X511" s="10"/>
      <c r="Y511" s="10"/>
      <c r="Z511" s="10"/>
      <c r="AA511" s="10"/>
      <c r="AB511" s="10"/>
      <c r="AC511" s="10"/>
      <c r="AD511" s="10"/>
      <c r="AE511" s="11"/>
      <c r="AF511" s="7"/>
      <c r="AH511"/>
      <c r="AI511"/>
      <c r="AJ511"/>
      <c r="AK511"/>
      <c r="AL511"/>
      <c r="AM511"/>
      <c r="AN511"/>
      <c r="AO511"/>
      <c r="AP511"/>
      <c r="AQ511"/>
      <c r="AR511"/>
      <c r="AS511"/>
      <c r="AT511"/>
      <c r="AU511"/>
      <c r="AV511"/>
      <c r="AW511"/>
      <c r="AX511"/>
      <c r="AY511"/>
      <c r="AZ511"/>
      <c r="BA511"/>
      <c r="BB511"/>
      <c r="BC511"/>
      <c r="BD511"/>
      <c r="BE511"/>
      <c r="BF511"/>
      <c r="BG511"/>
    </row>
    <row r="512" spans="1:62" s="104" customFormat="1" ht="13.4" customHeight="1" outlineLevel="1" collapsed="1" x14ac:dyDescent="0.35">
      <c r="A512" s="102"/>
      <c r="B512" s="95"/>
      <c r="C512" s="12"/>
      <c r="D512" s="12">
        <v>0</v>
      </c>
      <c r="E512" s="12" t="s">
        <v>1</v>
      </c>
      <c r="F512" s="69"/>
      <c r="G512" s="70" t="s">
        <v>158</v>
      </c>
      <c r="H512" s="71"/>
      <c r="I512" s="71"/>
      <c r="J512" s="71"/>
      <c r="K512" s="71"/>
      <c r="L512" s="71"/>
      <c r="M512" s="71"/>
      <c r="N512" s="71"/>
      <c r="O512" s="71"/>
      <c r="P512" s="71"/>
      <c r="Q512" s="71"/>
      <c r="R512" s="71"/>
      <c r="S512" s="71"/>
      <c r="T512" s="71"/>
      <c r="U512" s="72"/>
      <c r="V512" s="71"/>
      <c r="W512" s="72"/>
      <c r="X512" s="72"/>
      <c r="Y512" s="72"/>
      <c r="Z512" s="72"/>
      <c r="AA512" s="72"/>
      <c r="AB512" s="72"/>
      <c r="AC512" s="72"/>
      <c r="AD512" s="72"/>
      <c r="AE512" s="16"/>
      <c r="AF512" s="7"/>
      <c r="AH512"/>
      <c r="AI512"/>
      <c r="AJ512"/>
      <c r="AK512"/>
      <c r="AL512"/>
      <c r="AM512"/>
      <c r="AN512"/>
      <c r="AO512"/>
      <c r="AP512"/>
      <c r="AQ512"/>
      <c r="AR512"/>
      <c r="AS512"/>
      <c r="AT512"/>
      <c r="AU512"/>
      <c r="AV512"/>
      <c r="AW512"/>
      <c r="AX512"/>
      <c r="AY512"/>
      <c r="AZ512"/>
      <c r="BA512"/>
      <c r="BB512"/>
      <c r="BC512"/>
      <c r="BD512"/>
      <c r="BE512"/>
      <c r="BF512"/>
      <c r="BG512"/>
    </row>
    <row r="513" spans="1:59" s="104" customFormat="1" ht="13.4" customHeight="1" outlineLevel="1" x14ac:dyDescent="0.35">
      <c r="A513" s="102"/>
      <c r="B513" s="95"/>
      <c r="C513" s="12"/>
      <c r="D513" s="12"/>
      <c r="E513" s="17"/>
      <c r="F513" s="73"/>
      <c r="G513" s="74" t="s">
        <v>784</v>
      </c>
      <c r="H513" s="74"/>
      <c r="I513" s="74"/>
      <c r="J513" s="74"/>
      <c r="K513" s="74"/>
      <c r="L513" s="74"/>
      <c r="M513" s="74"/>
      <c r="N513" s="74"/>
      <c r="O513" s="74"/>
      <c r="P513" s="74"/>
      <c r="Q513" s="74"/>
      <c r="R513" s="74"/>
      <c r="S513" s="74"/>
      <c r="T513" s="74"/>
      <c r="U513" s="75"/>
      <c r="V513" s="76"/>
      <c r="W513" s="75"/>
      <c r="X513" s="75"/>
      <c r="Y513" s="75"/>
      <c r="Z513" s="75"/>
      <c r="AA513" s="75"/>
      <c r="AB513" s="75"/>
      <c r="AC513" s="75"/>
      <c r="AD513" s="75"/>
      <c r="AE513" s="16"/>
      <c r="AF513" s="7"/>
      <c r="AH513"/>
      <c r="AI513"/>
      <c r="AJ513"/>
      <c r="AK513"/>
      <c r="AL513"/>
      <c r="AM513"/>
      <c r="AN513"/>
      <c r="AO513"/>
      <c r="AP513"/>
      <c r="AQ513"/>
      <c r="AR513"/>
      <c r="AS513"/>
      <c r="AT513"/>
      <c r="AU513"/>
      <c r="AV513"/>
      <c r="AW513"/>
      <c r="AX513"/>
      <c r="AY513"/>
      <c r="AZ513"/>
      <c r="BA513"/>
      <c r="BB513"/>
      <c r="BC513"/>
      <c r="BD513"/>
      <c r="BE513"/>
      <c r="BF513"/>
      <c r="BG513"/>
    </row>
    <row r="514" spans="1:59" s="104" customFormat="1" ht="13.4" customHeight="1" outlineLevel="1" x14ac:dyDescent="0.35">
      <c r="A514" s="102"/>
      <c r="B514" s="95"/>
      <c r="C514" s="17"/>
      <c r="D514" s="12"/>
      <c r="E514" s="17"/>
      <c r="F514" s="73"/>
      <c r="G514" s="77">
        <v>38002</v>
      </c>
      <c r="H514" s="78"/>
      <c r="I514" s="74"/>
      <c r="J514" s="74"/>
      <c r="K514" s="74"/>
      <c r="L514" s="74"/>
      <c r="M514" s="74"/>
      <c r="N514" s="74"/>
      <c r="O514" s="74"/>
      <c r="P514" s="74"/>
      <c r="Q514" s="74"/>
      <c r="R514" s="74"/>
      <c r="S514" s="74"/>
      <c r="T514" s="74"/>
      <c r="U514" s="75"/>
      <c r="V514" s="76"/>
      <c r="W514" s="75"/>
      <c r="X514" s="75"/>
      <c r="Y514" s="75"/>
      <c r="Z514" s="75"/>
      <c r="AA514" s="75"/>
      <c r="AB514" s="75"/>
      <c r="AC514" s="75"/>
      <c r="AD514" s="75"/>
      <c r="AE514" s="16"/>
      <c r="AF514" s="7"/>
      <c r="AH514"/>
      <c r="AI514"/>
      <c r="AJ514"/>
      <c r="AK514"/>
      <c r="AL514"/>
      <c r="AM514"/>
      <c r="AN514"/>
      <c r="AO514"/>
      <c r="AP514"/>
      <c r="AQ514"/>
      <c r="AR514"/>
      <c r="AS514"/>
      <c r="AT514"/>
      <c r="AU514"/>
      <c r="AV514"/>
      <c r="AW514"/>
      <c r="AX514"/>
      <c r="AY514"/>
      <c r="AZ514"/>
      <c r="BA514"/>
      <c r="BB514"/>
      <c r="BC514"/>
      <c r="BD514"/>
      <c r="BE514"/>
      <c r="BF514"/>
      <c r="BG514"/>
    </row>
    <row r="515" spans="1:59" s="104" customFormat="1" ht="13.4" customHeight="1" outlineLevel="1" x14ac:dyDescent="0.35">
      <c r="A515" s="102"/>
      <c r="B515" s="95"/>
      <c r="C515" s="17">
        <v>1</v>
      </c>
      <c r="D515" s="12"/>
      <c r="E515" s="17"/>
      <c r="F515" s="79"/>
      <c r="G515" s="80"/>
      <c r="H515" s="81"/>
      <c r="I515" s="81"/>
      <c r="J515" s="81"/>
      <c r="K515" s="81"/>
      <c r="L515" s="81"/>
      <c r="M515" s="81"/>
      <c r="N515" s="81"/>
      <c r="O515" s="81"/>
      <c r="P515" s="81"/>
      <c r="Q515" s="81"/>
      <c r="R515" s="81"/>
      <c r="S515" s="81"/>
      <c r="T515" s="81"/>
      <c r="U515" s="82"/>
      <c r="V515" s="83"/>
      <c r="W515" s="82"/>
      <c r="X515" s="82"/>
      <c r="Y515" s="82"/>
      <c r="Z515" s="82"/>
      <c r="AA515" s="82"/>
      <c r="AB515" s="82"/>
      <c r="AC515" s="82"/>
      <c r="AD515" s="82"/>
      <c r="AE515" s="16"/>
      <c r="AF515" s="7"/>
      <c r="AH515"/>
      <c r="AI515"/>
      <c r="AJ515"/>
      <c r="AK515"/>
      <c r="AL515"/>
      <c r="AM515"/>
      <c r="AN515"/>
      <c r="AO515"/>
      <c r="AP515"/>
      <c r="AQ515"/>
      <c r="AR515"/>
      <c r="AS515"/>
      <c r="AT515"/>
      <c r="AU515"/>
      <c r="AV515"/>
      <c r="AW515"/>
      <c r="AX515"/>
      <c r="AY515"/>
      <c r="AZ515"/>
      <c r="BA515"/>
      <c r="BB515"/>
      <c r="BC515"/>
      <c r="BD515"/>
      <c r="BE515"/>
      <c r="BF515"/>
      <c r="BG515"/>
    </row>
    <row r="516" spans="1:59" s="104" customFormat="1" ht="13.4" customHeight="1" outlineLevel="1" x14ac:dyDescent="0.35">
      <c r="A516" s="102"/>
      <c r="B516" s="95"/>
      <c r="C516" s="17"/>
      <c r="D516" s="17"/>
      <c r="E516" s="17"/>
      <c r="F516" s="17"/>
      <c r="G516" s="22"/>
      <c r="H516" s="22"/>
      <c r="I516" s="22"/>
      <c r="J516" s="22"/>
      <c r="K516" s="22"/>
      <c r="L516" s="22"/>
      <c r="M516" s="22"/>
      <c r="N516" s="22"/>
      <c r="O516" s="22"/>
      <c r="P516" s="22"/>
      <c r="Q516" s="22"/>
      <c r="R516" s="22"/>
      <c r="S516" s="22"/>
      <c r="T516" s="22" t="s">
        <v>160</v>
      </c>
      <c r="U516" s="22"/>
      <c r="V516" s="22" t="s">
        <v>159</v>
      </c>
      <c r="W516" s="22"/>
      <c r="X516" s="22"/>
      <c r="Y516" s="22"/>
      <c r="Z516" s="22"/>
      <c r="AA516" s="22"/>
      <c r="AB516" s="22"/>
      <c r="AC516" s="22"/>
      <c r="AD516" s="22"/>
      <c r="AE516" s="16"/>
      <c r="AF516" s="7"/>
      <c r="AH516"/>
      <c r="AI516"/>
      <c r="AJ516"/>
      <c r="AK516"/>
      <c r="AL516"/>
      <c r="AM516"/>
      <c r="AN516"/>
      <c r="AO516"/>
      <c r="AP516"/>
      <c r="AQ516"/>
      <c r="AR516"/>
      <c r="AS516"/>
      <c r="AT516"/>
      <c r="AU516"/>
      <c r="AV516"/>
      <c r="AW516"/>
      <c r="AX516"/>
      <c r="AY516"/>
      <c r="AZ516"/>
      <c r="BA516"/>
      <c r="BB516"/>
      <c r="BC516"/>
      <c r="BD516"/>
      <c r="BE516"/>
      <c r="BF516"/>
      <c r="BG516"/>
    </row>
    <row r="517" spans="1:59" s="104" customFormat="1" ht="13.4" customHeight="1" outlineLevel="1" x14ac:dyDescent="0.35">
      <c r="A517" s="102"/>
      <c r="B517" s="95"/>
      <c r="C517" s="17"/>
      <c r="D517" s="17"/>
      <c r="E517" s="17"/>
      <c r="F517" s="17"/>
      <c r="G517" s="17"/>
      <c r="H517" s="17"/>
      <c r="I517" s="17"/>
      <c r="J517" s="17" t="s">
        <v>783</v>
      </c>
      <c r="K517" s="17"/>
      <c r="L517" s="22"/>
      <c r="M517" s="22"/>
      <c r="N517" s="22"/>
      <c r="O517" s="22"/>
      <c r="P517" s="22"/>
      <c r="Q517" s="22"/>
      <c r="R517" s="22"/>
      <c r="S517" s="22"/>
      <c r="T517" s="23" t="s">
        <v>161</v>
      </c>
      <c r="U517" s="22"/>
      <c r="V517" s="22" t="s">
        <v>786</v>
      </c>
      <c r="W517" s="22"/>
      <c r="X517" s="23" t="s">
        <v>162</v>
      </c>
      <c r="Y517" s="23"/>
      <c r="Z517" s="24"/>
      <c r="AA517" s="24"/>
      <c r="AB517" s="24"/>
      <c r="AC517" s="235" t="s">
        <v>845</v>
      </c>
      <c r="AD517" s="235"/>
      <c r="AE517" s="16"/>
      <c r="AF517" s="7"/>
      <c r="AH517"/>
      <c r="AI517"/>
      <c r="AJ517"/>
      <c r="AK517"/>
      <c r="AL517"/>
      <c r="AM517"/>
      <c r="AN517"/>
      <c r="AO517"/>
      <c r="AP517"/>
      <c r="AQ517"/>
      <c r="AR517"/>
      <c r="AS517"/>
      <c r="AT517"/>
      <c r="AU517"/>
      <c r="AV517"/>
      <c r="AW517"/>
      <c r="AX517"/>
      <c r="AY517"/>
      <c r="AZ517"/>
      <c r="BA517"/>
      <c r="BB517"/>
      <c r="BC517"/>
      <c r="BD517"/>
      <c r="BE517"/>
      <c r="BF517"/>
      <c r="BG517"/>
    </row>
    <row r="518" spans="1:59" s="104" customFormat="1" ht="13.4" customHeight="1" outlineLevel="1" x14ac:dyDescent="0.35">
      <c r="A518" s="102"/>
      <c r="B518" s="95"/>
      <c r="C518" s="17"/>
      <c r="D518" s="17"/>
      <c r="E518" s="17"/>
      <c r="F518" s="17"/>
      <c r="G518" s="569"/>
      <c r="H518" s="569" t="s">
        <v>767</v>
      </c>
      <c r="I518" s="570" t="s">
        <v>129</v>
      </c>
      <c r="J518" s="570" t="s">
        <v>343</v>
      </c>
      <c r="K518" s="570" t="s">
        <v>34</v>
      </c>
      <c r="L518" s="570" t="s">
        <v>35</v>
      </c>
      <c r="M518" s="570" t="s">
        <v>36</v>
      </c>
      <c r="N518" s="570" t="s">
        <v>37</v>
      </c>
      <c r="O518" s="570" t="s">
        <v>837</v>
      </c>
      <c r="P518" s="570" t="s">
        <v>838</v>
      </c>
      <c r="Q518" s="570" t="s">
        <v>839</v>
      </c>
      <c r="R518" s="570" t="s">
        <v>1045</v>
      </c>
      <c r="S518" s="569"/>
      <c r="T518" s="569" t="s">
        <v>163</v>
      </c>
      <c r="U518" s="569"/>
      <c r="V518" s="569" t="s">
        <v>785</v>
      </c>
      <c r="W518" s="569"/>
      <c r="X518" s="569"/>
      <c r="Y518" s="569"/>
      <c r="Z518" s="569"/>
      <c r="AA518" s="569"/>
      <c r="AB518" s="569"/>
      <c r="AC518" s="569" t="s">
        <v>767</v>
      </c>
      <c r="AD518" s="569" t="s">
        <v>846</v>
      </c>
      <c r="AE518" s="16"/>
      <c r="AF518" s="7"/>
      <c r="AH518"/>
      <c r="AI518"/>
      <c r="AJ518"/>
      <c r="AK518"/>
      <c r="AL518"/>
      <c r="AM518"/>
      <c r="AN518"/>
      <c r="AO518"/>
      <c r="AP518"/>
      <c r="AQ518"/>
      <c r="AR518"/>
      <c r="AS518"/>
      <c r="AT518"/>
      <c r="AU518"/>
      <c r="AV518"/>
      <c r="AW518"/>
      <c r="AX518"/>
      <c r="AY518"/>
      <c r="AZ518"/>
      <c r="BA518"/>
      <c r="BB518"/>
      <c r="BC518"/>
      <c r="BD518"/>
      <c r="BE518"/>
      <c r="BF518"/>
      <c r="BG518"/>
    </row>
    <row r="519" spans="1:59" s="104" customFormat="1" ht="13.4" customHeight="1" outlineLevel="1" x14ac:dyDescent="0.35">
      <c r="A519" s="102"/>
      <c r="B519" s="95"/>
      <c r="C519" s="17"/>
      <c r="D519" s="17"/>
      <c r="E519" s="17"/>
      <c r="F519" s="13"/>
      <c r="G519" s="91"/>
      <c r="H519" s="91" t="s">
        <v>777</v>
      </c>
      <c r="I519" s="101" t="s">
        <v>344</v>
      </c>
      <c r="J519" s="226">
        <v>0.81</v>
      </c>
      <c r="K519" s="226">
        <v>0.81</v>
      </c>
      <c r="L519" s="226">
        <v>0.81</v>
      </c>
      <c r="M519" s="226">
        <v>0.81</v>
      </c>
      <c r="N519" s="226">
        <v>0.81</v>
      </c>
      <c r="O519" s="226">
        <v>0.81</v>
      </c>
      <c r="P519" s="226">
        <v>0.81</v>
      </c>
      <c r="Q519" s="226">
        <v>0.81</v>
      </c>
      <c r="R519" s="226">
        <v>0.81</v>
      </c>
      <c r="S519" s="571"/>
      <c r="T519" s="226">
        <v>-0.09</v>
      </c>
      <c r="U519" s="91"/>
      <c r="V519" s="226">
        <v>0</v>
      </c>
      <c r="W519" s="91"/>
      <c r="X519" s="226">
        <v>0.23</v>
      </c>
      <c r="Y519" s="91"/>
      <c r="Z519" s="91"/>
      <c r="AA519" s="91"/>
      <c r="AB519" s="91"/>
      <c r="AC519" s="91">
        <v>0</v>
      </c>
      <c r="AD519" s="91">
        <v>0</v>
      </c>
      <c r="AE519" s="16"/>
      <c r="AF519" s="7"/>
      <c r="AH519"/>
      <c r="AI519"/>
      <c r="AJ519"/>
      <c r="AK519"/>
      <c r="AL519"/>
      <c r="AM519"/>
      <c r="AN519"/>
      <c r="AO519"/>
      <c r="AP519"/>
      <c r="AQ519"/>
      <c r="AR519"/>
      <c r="AS519"/>
      <c r="AT519"/>
      <c r="AU519"/>
      <c r="AV519"/>
      <c r="AW519"/>
      <c r="AX519"/>
      <c r="AY519"/>
      <c r="AZ519"/>
      <c r="BA519"/>
      <c r="BB519"/>
      <c r="BC519"/>
      <c r="BD519"/>
      <c r="BE519"/>
      <c r="BF519"/>
      <c r="BG519"/>
    </row>
    <row r="520" spans="1:59" s="104" customFormat="1" ht="13.4" customHeight="1" outlineLevel="1" x14ac:dyDescent="0.35">
      <c r="A520" s="102"/>
      <c r="B520" s="95"/>
      <c r="C520" s="17"/>
      <c r="D520" s="17"/>
      <c r="E520" s="17"/>
      <c r="F520" s="13"/>
      <c r="G520" s="91"/>
      <c r="H520" s="91"/>
      <c r="I520" s="101" t="s">
        <v>345</v>
      </c>
      <c r="J520" s="226">
        <v>0.81</v>
      </c>
      <c r="K520" s="226">
        <v>0.81</v>
      </c>
      <c r="L520" s="226">
        <v>0.81</v>
      </c>
      <c r="M520" s="226">
        <v>0.81</v>
      </c>
      <c r="N520" s="226">
        <v>0.81</v>
      </c>
      <c r="O520" s="226">
        <v>0.81</v>
      </c>
      <c r="P520" s="226">
        <v>0.81</v>
      </c>
      <c r="Q520" s="226">
        <v>0.81</v>
      </c>
      <c r="R520" s="226">
        <v>0.81</v>
      </c>
      <c r="S520" s="571"/>
      <c r="T520" s="226">
        <v>-0.09</v>
      </c>
      <c r="U520" s="91"/>
      <c r="V520" s="226">
        <v>0</v>
      </c>
      <c r="W520" s="91"/>
      <c r="X520" s="226">
        <v>0.23</v>
      </c>
      <c r="Y520" s="91"/>
      <c r="Z520" s="91"/>
      <c r="AA520" s="91"/>
      <c r="AB520" s="91"/>
      <c r="AC520" s="91">
        <f>AC519</f>
        <v>0</v>
      </c>
      <c r="AD520" s="91">
        <f>AD519+1</f>
        <v>1</v>
      </c>
      <c r="AE520" s="16"/>
      <c r="AF520" s="7"/>
      <c r="AH520"/>
      <c r="AI520"/>
      <c r="AJ520"/>
      <c r="AK520"/>
      <c r="AL520"/>
      <c r="AM520"/>
      <c r="AN520"/>
      <c r="AO520"/>
      <c r="AP520"/>
      <c r="AQ520"/>
      <c r="AR520"/>
      <c r="AS520"/>
      <c r="AT520"/>
      <c r="AU520"/>
      <c r="AV520"/>
      <c r="AW520"/>
      <c r="AX520"/>
      <c r="AY520"/>
      <c r="AZ520"/>
      <c r="BA520"/>
      <c r="BB520"/>
      <c r="BC520"/>
      <c r="BD520"/>
      <c r="BE520"/>
      <c r="BF520"/>
      <c r="BG520"/>
    </row>
    <row r="521" spans="1:59" s="104" customFormat="1" ht="13.4" customHeight="1" outlineLevel="1" x14ac:dyDescent="0.35">
      <c r="A521" s="102"/>
      <c r="B521" s="95"/>
      <c r="C521" s="17"/>
      <c r="D521" s="17"/>
      <c r="E521" s="17"/>
      <c r="F521" s="13"/>
      <c r="G521" s="91"/>
      <c r="H521" s="91"/>
      <c r="I521" s="101" t="s">
        <v>346</v>
      </c>
      <c r="J521" s="226">
        <v>0.81</v>
      </c>
      <c r="K521" s="226">
        <v>0.81</v>
      </c>
      <c r="L521" s="226">
        <v>0.81</v>
      </c>
      <c r="M521" s="226">
        <v>0.81</v>
      </c>
      <c r="N521" s="226">
        <v>0.81</v>
      </c>
      <c r="O521" s="226">
        <v>0.81</v>
      </c>
      <c r="P521" s="226">
        <v>0.81</v>
      </c>
      <c r="Q521" s="226">
        <v>0.81</v>
      </c>
      <c r="R521" s="226">
        <v>0.81</v>
      </c>
      <c r="S521" s="571"/>
      <c r="T521" s="226">
        <v>-0.09</v>
      </c>
      <c r="U521" s="91"/>
      <c r="V521" s="226">
        <v>0</v>
      </c>
      <c r="W521" s="91"/>
      <c r="X521" s="226">
        <v>0.21</v>
      </c>
      <c r="Y521" s="91"/>
      <c r="Z521" s="91"/>
      <c r="AA521" s="91"/>
      <c r="AB521" s="91"/>
      <c r="AC521" s="91">
        <f t="shared" ref="AC521:AC528" si="50">AC520</f>
        <v>0</v>
      </c>
      <c r="AD521" s="91">
        <f t="shared" ref="AD521:AD528" si="51">AD520+1</f>
        <v>2</v>
      </c>
      <c r="AE521" s="16"/>
      <c r="AF521" s="7"/>
      <c r="AH521"/>
      <c r="AI521"/>
      <c r="AJ521"/>
      <c r="AK521"/>
      <c r="AL521"/>
      <c r="AM521"/>
      <c r="AN521"/>
      <c r="AO521"/>
      <c r="AP521"/>
      <c r="AQ521"/>
      <c r="AR521"/>
      <c r="AS521"/>
      <c r="AT521"/>
      <c r="AU521"/>
      <c r="AV521"/>
      <c r="AW521"/>
      <c r="AX521"/>
      <c r="AY521"/>
      <c r="AZ521"/>
      <c r="BA521"/>
      <c r="BB521"/>
      <c r="BC521"/>
      <c r="BD521"/>
      <c r="BE521"/>
      <c r="BF521"/>
      <c r="BG521"/>
    </row>
    <row r="522" spans="1:59" s="104" customFormat="1" ht="13.4" customHeight="1" outlineLevel="1" x14ac:dyDescent="0.35">
      <c r="A522" s="102"/>
      <c r="B522" s="95"/>
      <c r="C522" s="17"/>
      <c r="D522" s="17"/>
      <c r="E522" s="17"/>
      <c r="F522" s="13"/>
      <c r="G522" s="91"/>
      <c r="H522" s="91"/>
      <c r="I522" s="101" t="s">
        <v>347</v>
      </c>
      <c r="J522" s="226">
        <v>0.8</v>
      </c>
      <c r="K522" s="226">
        <v>0.8</v>
      </c>
      <c r="L522" s="226">
        <v>0.8</v>
      </c>
      <c r="M522" s="226">
        <v>0.8</v>
      </c>
      <c r="N522" s="226">
        <v>0.8</v>
      </c>
      <c r="O522" s="226">
        <v>0.8</v>
      </c>
      <c r="P522" s="226">
        <v>0.8</v>
      </c>
      <c r="Q522" s="226">
        <v>0.8</v>
      </c>
      <c r="R522" s="226">
        <v>0.8</v>
      </c>
      <c r="S522" s="571"/>
      <c r="T522" s="226">
        <v>-0.08</v>
      </c>
      <c r="U522" s="91"/>
      <c r="V522" s="226">
        <v>0.05</v>
      </c>
      <c r="W522" s="91"/>
      <c r="X522" s="226">
        <v>0.19</v>
      </c>
      <c r="Y522" s="91"/>
      <c r="Z522" s="91"/>
      <c r="AA522" s="91"/>
      <c r="AB522" s="91"/>
      <c r="AC522" s="91">
        <f t="shared" si="50"/>
        <v>0</v>
      </c>
      <c r="AD522" s="91">
        <f t="shared" si="51"/>
        <v>3</v>
      </c>
      <c r="AE522" s="16"/>
      <c r="AF522" s="7"/>
      <c r="AH522"/>
      <c r="AI522"/>
      <c r="AJ522"/>
      <c r="AK522"/>
      <c r="AL522"/>
      <c r="AM522"/>
      <c r="AN522"/>
      <c r="AO522"/>
      <c r="AP522"/>
      <c r="AQ522"/>
      <c r="AR522"/>
      <c r="AS522"/>
      <c r="AT522"/>
      <c r="AU522"/>
      <c r="AV522"/>
      <c r="AW522"/>
      <c r="AX522"/>
      <c r="AY522"/>
      <c r="AZ522"/>
      <c r="BA522"/>
      <c r="BB522"/>
      <c r="BC522"/>
      <c r="BD522"/>
      <c r="BE522"/>
      <c r="BF522"/>
      <c r="BG522"/>
    </row>
    <row r="523" spans="1:59" s="104" customFormat="1" ht="13.4" customHeight="1" outlineLevel="1" x14ac:dyDescent="0.35">
      <c r="A523" s="102"/>
      <c r="B523" s="95"/>
      <c r="C523" s="17"/>
      <c r="D523" s="17"/>
      <c r="E523" s="17"/>
      <c r="F523" s="13"/>
      <c r="G523" s="91"/>
      <c r="H523" s="91"/>
      <c r="I523" s="101" t="s">
        <v>348</v>
      </c>
      <c r="J523" s="226">
        <v>0.78</v>
      </c>
      <c r="K523" s="226">
        <v>0.78</v>
      </c>
      <c r="L523" s="226">
        <v>0.78</v>
      </c>
      <c r="M523" s="226">
        <v>0.78</v>
      </c>
      <c r="N523" s="226">
        <v>0.78</v>
      </c>
      <c r="O523" s="226">
        <v>0.78</v>
      </c>
      <c r="P523" s="226">
        <v>0.78</v>
      </c>
      <c r="Q523" s="226">
        <v>0.78</v>
      </c>
      <c r="R523" s="226">
        <v>0.78</v>
      </c>
      <c r="S523" s="571"/>
      <c r="T523" s="226">
        <v>-0.06</v>
      </c>
      <c r="U523" s="91"/>
      <c r="V523" s="226">
        <v>0.1</v>
      </c>
      <c r="W523" s="91"/>
      <c r="X523" s="226">
        <v>0.17</v>
      </c>
      <c r="Y523" s="91"/>
      <c r="Z523" s="91"/>
      <c r="AA523" s="91"/>
      <c r="AB523" s="91"/>
      <c r="AC523" s="91">
        <f t="shared" si="50"/>
        <v>0</v>
      </c>
      <c r="AD523" s="91">
        <f t="shared" si="51"/>
        <v>4</v>
      </c>
      <c r="AE523" s="16"/>
      <c r="AF523" s="7"/>
      <c r="AH523"/>
      <c r="AI523"/>
      <c r="AJ523"/>
      <c r="AK523"/>
      <c r="AL523"/>
      <c r="AM523"/>
      <c r="AN523"/>
      <c r="AO523"/>
      <c r="AP523"/>
      <c r="AQ523"/>
      <c r="AR523"/>
      <c r="AS523"/>
      <c r="AT523"/>
      <c r="AU523"/>
      <c r="AV523"/>
      <c r="AW523"/>
      <c r="AX523"/>
      <c r="AY523"/>
      <c r="AZ523"/>
      <c r="BA523"/>
      <c r="BB523"/>
      <c r="BC523"/>
      <c r="BD523"/>
      <c r="BE523"/>
      <c r="BF523"/>
      <c r="BG523"/>
    </row>
    <row r="524" spans="1:59" s="104" customFormat="1" ht="13.4" customHeight="1" outlineLevel="1" x14ac:dyDescent="0.35">
      <c r="A524" s="102"/>
      <c r="B524" s="95"/>
      <c r="C524" s="17"/>
      <c r="D524" s="17"/>
      <c r="E524" s="17"/>
      <c r="F524" s="13"/>
      <c r="G524" s="91"/>
      <c r="H524" s="91"/>
      <c r="I524" s="101" t="s">
        <v>349</v>
      </c>
      <c r="J524" s="226">
        <v>0.73499999999999999</v>
      </c>
      <c r="K524" s="226">
        <v>0.73499999999999999</v>
      </c>
      <c r="L524" s="226">
        <v>0.73499999999999999</v>
      </c>
      <c r="M524" s="226">
        <v>0.73499999999999999</v>
      </c>
      <c r="N524" s="226">
        <v>0.73499999999999999</v>
      </c>
      <c r="O524" s="226">
        <v>0.73499999999999999</v>
      </c>
      <c r="P524" s="226">
        <v>0.73499999999999999</v>
      </c>
      <c r="Q524" s="226">
        <v>0.73499999999999999</v>
      </c>
      <c r="R524" s="226">
        <v>0.73499999999999999</v>
      </c>
      <c r="S524" s="571"/>
      <c r="T524" s="226">
        <v>-0.1</v>
      </c>
      <c r="U524" s="91"/>
      <c r="V524" s="226">
        <v>0</v>
      </c>
      <c r="W524" s="91"/>
      <c r="X524" s="226">
        <v>0.15</v>
      </c>
      <c r="Y524" s="91"/>
      <c r="Z524" s="91"/>
      <c r="AA524" s="91"/>
      <c r="AB524" s="91"/>
      <c r="AC524" s="91">
        <f t="shared" si="50"/>
        <v>0</v>
      </c>
      <c r="AD524" s="91">
        <f t="shared" si="51"/>
        <v>5</v>
      </c>
      <c r="AE524" s="16"/>
      <c r="AF524" s="7"/>
      <c r="AH524"/>
      <c r="AI524"/>
      <c r="AJ524"/>
      <c r="AK524"/>
      <c r="AL524"/>
      <c r="AM524"/>
      <c r="AN524"/>
      <c r="AO524"/>
      <c r="AP524"/>
      <c r="AQ524"/>
      <c r="AR524"/>
      <c r="AS524"/>
      <c r="AT524"/>
      <c r="AU524"/>
      <c r="AV524"/>
      <c r="AW524"/>
      <c r="AX524"/>
      <c r="AY524"/>
      <c r="AZ524"/>
      <c r="BA524"/>
      <c r="BB524"/>
      <c r="BC524"/>
      <c r="BD524"/>
      <c r="BE524"/>
      <c r="BF524"/>
      <c r="BG524"/>
    </row>
    <row r="525" spans="1:59" s="104" customFormat="1" ht="13.4" customHeight="1" outlineLevel="1" x14ac:dyDescent="0.35">
      <c r="A525" s="102"/>
      <c r="B525" s="95"/>
      <c r="C525" s="17"/>
      <c r="D525" s="17"/>
      <c r="E525" s="17"/>
      <c r="F525" s="13"/>
      <c r="G525" s="91"/>
      <c r="H525" s="91"/>
      <c r="I525" s="101" t="s">
        <v>350</v>
      </c>
      <c r="J525" s="226">
        <v>0.71</v>
      </c>
      <c r="K525" s="226">
        <v>0.71</v>
      </c>
      <c r="L525" s="226">
        <v>0.71</v>
      </c>
      <c r="M525" s="226">
        <v>0.71</v>
      </c>
      <c r="N525" s="226">
        <v>0.71</v>
      </c>
      <c r="O525" s="226">
        <v>0.71</v>
      </c>
      <c r="P525" s="226">
        <v>0.71</v>
      </c>
      <c r="Q525" s="226">
        <v>0.71</v>
      </c>
      <c r="R525" s="226">
        <v>0.71</v>
      </c>
      <c r="S525" s="571"/>
      <c r="T525" s="226">
        <v>-0.1</v>
      </c>
      <c r="U525" s="91"/>
      <c r="V525" s="226">
        <v>0</v>
      </c>
      <c r="W525" s="91"/>
      <c r="X525" s="226">
        <v>0.13</v>
      </c>
      <c r="Y525" s="91"/>
      <c r="Z525" s="91"/>
      <c r="AA525" s="91"/>
      <c r="AB525" s="91"/>
      <c r="AC525" s="91">
        <f t="shared" si="50"/>
        <v>0</v>
      </c>
      <c r="AD525" s="91">
        <f t="shared" si="51"/>
        <v>6</v>
      </c>
      <c r="AE525" s="16"/>
      <c r="AF525" s="7"/>
      <c r="AH525"/>
      <c r="AI525"/>
      <c r="AJ525"/>
      <c r="AK525"/>
      <c r="AL525"/>
      <c r="AM525"/>
      <c r="AN525"/>
      <c r="AO525"/>
      <c r="AP525"/>
      <c r="AQ525"/>
      <c r="AR525"/>
      <c r="AS525"/>
      <c r="AT525"/>
      <c r="AU525"/>
      <c r="AV525"/>
      <c r="AW525"/>
      <c r="AX525"/>
      <c r="AY525"/>
      <c r="AZ525"/>
      <c r="BA525"/>
      <c r="BB525"/>
      <c r="BC525"/>
      <c r="BD525"/>
      <c r="BE525"/>
      <c r="BF525"/>
      <c r="BG525"/>
    </row>
    <row r="526" spans="1:59" s="104" customFormat="1" ht="13.4" customHeight="1" outlineLevel="1" x14ac:dyDescent="0.35">
      <c r="A526" s="102"/>
      <c r="B526" s="95"/>
      <c r="C526" s="17"/>
      <c r="D526" s="17"/>
      <c r="E526" s="17"/>
      <c r="F526" s="13"/>
      <c r="G526" s="91"/>
      <c r="H526" s="91"/>
      <c r="I526" s="101" t="s">
        <v>351</v>
      </c>
      <c r="J526" s="226">
        <v>0.7</v>
      </c>
      <c r="K526" s="226">
        <v>0.7</v>
      </c>
      <c r="L526" s="226">
        <v>0.7</v>
      </c>
      <c r="M526" s="226">
        <v>0.7</v>
      </c>
      <c r="N526" s="226">
        <v>0.7</v>
      </c>
      <c r="O526" s="226">
        <v>0.7</v>
      </c>
      <c r="P526" s="226">
        <v>0.7</v>
      </c>
      <c r="Q526" s="226">
        <v>0.7</v>
      </c>
      <c r="R526" s="226">
        <v>0.7</v>
      </c>
      <c r="S526" s="571"/>
      <c r="T526" s="226">
        <v>-0.1</v>
      </c>
      <c r="U526" s="91"/>
      <c r="V526" s="226">
        <v>0</v>
      </c>
      <c r="W526" s="91"/>
      <c r="X526" s="226">
        <v>0.13</v>
      </c>
      <c r="Y526" s="91"/>
      <c r="Z526" s="91"/>
      <c r="AA526" s="91"/>
      <c r="AB526" s="91"/>
      <c r="AC526" s="91">
        <f t="shared" si="50"/>
        <v>0</v>
      </c>
      <c r="AD526" s="91">
        <f t="shared" si="51"/>
        <v>7</v>
      </c>
      <c r="AE526" s="16"/>
      <c r="AF526" s="7"/>
      <c r="AH526"/>
      <c r="AI526"/>
      <c r="AJ526"/>
      <c r="AK526"/>
      <c r="AL526"/>
      <c r="AM526"/>
      <c r="AN526"/>
      <c r="AO526"/>
      <c r="AP526"/>
      <c r="AQ526"/>
      <c r="AR526"/>
      <c r="AS526"/>
      <c r="AT526"/>
      <c r="AU526"/>
      <c r="AV526"/>
      <c r="AW526"/>
      <c r="AX526"/>
      <c r="AY526"/>
      <c r="AZ526"/>
      <c r="BA526"/>
      <c r="BB526"/>
      <c r="BC526"/>
      <c r="BD526"/>
      <c r="BE526"/>
      <c r="BF526"/>
      <c r="BG526"/>
    </row>
    <row r="527" spans="1:59" s="104" customFormat="1" ht="13.4" customHeight="1" outlineLevel="1" x14ac:dyDescent="0.35">
      <c r="A527" s="102"/>
      <c r="B527" s="95"/>
      <c r="C527" s="17"/>
      <c r="D527" s="17"/>
      <c r="E527" s="17"/>
      <c r="F527" s="13"/>
      <c r="G527" s="91"/>
      <c r="H527" s="91"/>
      <c r="I527" s="101" t="s">
        <v>352</v>
      </c>
      <c r="J527" s="226">
        <v>0.68</v>
      </c>
      <c r="K527" s="226">
        <v>0.68</v>
      </c>
      <c r="L527" s="226">
        <v>0.68</v>
      </c>
      <c r="M527" s="226">
        <v>0.68</v>
      </c>
      <c r="N527" s="226">
        <v>0.68</v>
      </c>
      <c r="O527" s="226">
        <v>0.68</v>
      </c>
      <c r="P527" s="226">
        <v>0.68</v>
      </c>
      <c r="Q527" s="226">
        <v>0.68</v>
      </c>
      <c r="R527" s="226">
        <v>0.68</v>
      </c>
      <c r="S527" s="571"/>
      <c r="T527" s="226">
        <v>-0.1</v>
      </c>
      <c r="U527" s="91"/>
      <c r="V527" s="226">
        <v>0</v>
      </c>
      <c r="W527" s="91"/>
      <c r="X527" s="226">
        <v>0.13</v>
      </c>
      <c r="Y527" s="91"/>
      <c r="Z527" s="91"/>
      <c r="AA527" s="91"/>
      <c r="AB527" s="91"/>
      <c r="AC527" s="91">
        <f t="shared" si="50"/>
        <v>0</v>
      </c>
      <c r="AD527" s="91">
        <f t="shared" si="51"/>
        <v>8</v>
      </c>
      <c r="AE527" s="16"/>
      <c r="AF527" s="7"/>
      <c r="AH527"/>
      <c r="AI527"/>
      <c r="AJ527"/>
      <c r="AK527"/>
      <c r="AL527"/>
      <c r="AM527"/>
      <c r="AN527"/>
      <c r="AO527"/>
      <c r="AP527"/>
      <c r="AQ527"/>
      <c r="AR527"/>
      <c r="AS527"/>
      <c r="AT527"/>
      <c r="AU527"/>
      <c r="AV527"/>
      <c r="AW527"/>
      <c r="AX527"/>
      <c r="AY527"/>
      <c r="AZ527"/>
      <c r="BA527"/>
      <c r="BB527"/>
      <c r="BC527"/>
      <c r="BD527"/>
      <c r="BE527"/>
      <c r="BF527"/>
      <c r="BG527"/>
    </row>
    <row r="528" spans="1:59" s="104" customFormat="1" ht="13.4" customHeight="1" outlineLevel="1" x14ac:dyDescent="0.35">
      <c r="A528" s="102"/>
      <c r="B528" s="95"/>
      <c r="C528" s="17"/>
      <c r="D528" s="17"/>
      <c r="E528" s="17"/>
      <c r="F528" s="13"/>
      <c r="G528" s="91"/>
      <c r="H528" s="91"/>
      <c r="I528" s="101" t="s">
        <v>353</v>
      </c>
      <c r="J528" s="226">
        <v>0.65</v>
      </c>
      <c r="K528" s="226">
        <v>0.65</v>
      </c>
      <c r="L528" s="226">
        <v>0.65</v>
      </c>
      <c r="M528" s="226">
        <v>0.65</v>
      </c>
      <c r="N528" s="226">
        <v>0.65</v>
      </c>
      <c r="O528" s="226">
        <v>0.65</v>
      </c>
      <c r="P528" s="226">
        <v>0.65</v>
      </c>
      <c r="Q528" s="226">
        <v>0.65</v>
      </c>
      <c r="R528" s="226">
        <v>0.65</v>
      </c>
      <c r="S528" s="571"/>
      <c r="T528" s="226">
        <v>-0.1</v>
      </c>
      <c r="U528" s="91"/>
      <c r="V528" s="226">
        <v>0</v>
      </c>
      <c r="W528" s="91"/>
      <c r="X528" s="226">
        <v>0.13</v>
      </c>
      <c r="Y528" s="91"/>
      <c r="Z528" s="91"/>
      <c r="AA528" s="91"/>
      <c r="AB528" s="91"/>
      <c r="AC528" s="91">
        <f t="shared" si="50"/>
        <v>0</v>
      </c>
      <c r="AD528" s="91">
        <f t="shared" si="51"/>
        <v>9</v>
      </c>
      <c r="AE528" s="16"/>
      <c r="AF528" s="7"/>
      <c r="AH528"/>
      <c r="AI528"/>
      <c r="AJ528"/>
      <c r="AK528"/>
      <c r="AL528"/>
      <c r="AM528"/>
      <c r="AN528"/>
      <c r="AO528"/>
      <c r="AP528"/>
      <c r="AQ528"/>
      <c r="AR528"/>
      <c r="AS528"/>
      <c r="AT528"/>
      <c r="AU528"/>
      <c r="AV528"/>
      <c r="AW528"/>
      <c r="AX528"/>
      <c r="AY528"/>
      <c r="AZ528"/>
      <c r="BA528"/>
      <c r="BB528"/>
      <c r="BC528"/>
      <c r="BD528"/>
      <c r="BE528"/>
      <c r="BF528"/>
      <c r="BG528"/>
    </row>
    <row r="529" spans="1:59" s="104" customFormat="1" ht="13.4" hidden="1" customHeight="1" outlineLevel="2" x14ac:dyDescent="0.35">
      <c r="A529" s="102"/>
      <c r="B529" s="95"/>
      <c r="C529" s="17"/>
      <c r="D529" s="17"/>
      <c r="E529" s="17"/>
      <c r="F529" s="13"/>
      <c r="G529" s="91"/>
      <c r="H529" s="91" t="s">
        <v>357</v>
      </c>
      <c r="I529" s="101" t="s">
        <v>344</v>
      </c>
      <c r="J529" s="226">
        <v>0.81</v>
      </c>
      <c r="K529" s="226">
        <v>0.81</v>
      </c>
      <c r="L529" s="226">
        <v>0.81</v>
      </c>
      <c r="M529" s="226">
        <v>0.81</v>
      </c>
      <c r="N529" s="226">
        <v>0.81</v>
      </c>
      <c r="O529" s="226">
        <v>0.81</v>
      </c>
      <c r="P529" s="226">
        <v>0.81</v>
      </c>
      <c r="Q529" s="226">
        <v>0.81</v>
      </c>
      <c r="R529" s="226">
        <v>0.81</v>
      </c>
      <c r="S529" s="571"/>
      <c r="T529" s="226">
        <v>-0.09</v>
      </c>
      <c r="U529" s="91"/>
      <c r="V529" s="701">
        <f>V519</f>
        <v>0</v>
      </c>
      <c r="W529" s="91"/>
      <c r="X529" s="91"/>
      <c r="Y529" s="91"/>
      <c r="Z529" s="91"/>
      <c r="AA529" s="91"/>
      <c r="AB529" s="91"/>
      <c r="AC529" s="91">
        <f>AC519+1</f>
        <v>1</v>
      </c>
      <c r="AD529" s="91">
        <f>AD519</f>
        <v>0</v>
      </c>
      <c r="AE529" s="16"/>
      <c r="AF529" s="7"/>
      <c r="AH529"/>
      <c r="AI529"/>
      <c r="AJ529"/>
      <c r="AK529"/>
      <c r="AL529"/>
      <c r="AM529"/>
      <c r="AN529"/>
      <c r="AO529"/>
      <c r="AP529"/>
      <c r="AQ529"/>
      <c r="AR529"/>
      <c r="AS529"/>
      <c r="AT529"/>
      <c r="AU529"/>
      <c r="AV529"/>
      <c r="AW529"/>
      <c r="AX529"/>
      <c r="AY529"/>
      <c r="AZ529"/>
      <c r="BA529"/>
      <c r="BB529"/>
      <c r="BC529"/>
      <c r="BD529"/>
      <c r="BE529"/>
      <c r="BF529"/>
      <c r="BG529"/>
    </row>
    <row r="530" spans="1:59" s="104" customFormat="1" ht="13.4" hidden="1" customHeight="1" outlineLevel="2" x14ac:dyDescent="0.35">
      <c r="A530" s="102"/>
      <c r="B530" s="95"/>
      <c r="C530" s="17"/>
      <c r="D530" s="17"/>
      <c r="E530" s="17"/>
      <c r="F530" s="13"/>
      <c r="G530" s="91"/>
      <c r="H530" s="91"/>
      <c r="I530" s="101" t="s">
        <v>345</v>
      </c>
      <c r="J530" s="226">
        <v>0.81</v>
      </c>
      <c r="K530" s="226">
        <v>0.81</v>
      </c>
      <c r="L530" s="226">
        <v>0.81</v>
      </c>
      <c r="M530" s="226">
        <v>0.81</v>
      </c>
      <c r="N530" s="226">
        <v>0.81</v>
      </c>
      <c r="O530" s="226">
        <v>0.81</v>
      </c>
      <c r="P530" s="226">
        <v>0.81</v>
      </c>
      <c r="Q530" s="226">
        <v>0.81</v>
      </c>
      <c r="R530" s="226">
        <v>0.81</v>
      </c>
      <c r="S530" s="571"/>
      <c r="T530" s="226">
        <v>-0.09</v>
      </c>
      <c r="U530" s="91"/>
      <c r="V530" s="701">
        <f t="shared" ref="V530:V593" si="52">V520</f>
        <v>0</v>
      </c>
      <c r="W530" s="91"/>
      <c r="X530" s="91"/>
      <c r="Y530" s="91"/>
      <c r="Z530" s="91"/>
      <c r="AA530" s="91"/>
      <c r="AB530" s="91"/>
      <c r="AC530" s="91">
        <f t="shared" ref="AC530:AC593" si="53">AC520+1</f>
        <v>1</v>
      </c>
      <c r="AD530" s="91">
        <f t="shared" ref="AD530:AD593" si="54">AD520</f>
        <v>1</v>
      </c>
      <c r="AE530" s="16"/>
      <c r="AF530" s="7"/>
      <c r="AH530"/>
      <c r="AI530"/>
      <c r="AJ530"/>
      <c r="AK530"/>
      <c r="AL530"/>
      <c r="AM530"/>
      <c r="AN530"/>
      <c r="AO530"/>
      <c r="AP530"/>
      <c r="AQ530"/>
      <c r="AR530"/>
      <c r="AS530"/>
      <c r="AT530"/>
      <c r="AU530"/>
      <c r="AV530"/>
      <c r="AW530"/>
      <c r="AX530"/>
      <c r="AY530"/>
      <c r="AZ530"/>
      <c r="BA530"/>
      <c r="BB530"/>
      <c r="BC530"/>
      <c r="BD530"/>
      <c r="BE530"/>
      <c r="BF530"/>
      <c r="BG530"/>
    </row>
    <row r="531" spans="1:59" s="104" customFormat="1" ht="13.4" hidden="1" customHeight="1" outlineLevel="2" x14ac:dyDescent="0.35">
      <c r="A531" s="102"/>
      <c r="B531" s="95"/>
      <c r="C531" s="17"/>
      <c r="D531" s="17"/>
      <c r="E531" s="17"/>
      <c r="F531" s="13"/>
      <c r="G531" s="91"/>
      <c r="H531" s="91"/>
      <c r="I531" s="101" t="s">
        <v>346</v>
      </c>
      <c r="J531" s="226">
        <v>0.81</v>
      </c>
      <c r="K531" s="226">
        <v>0.81</v>
      </c>
      <c r="L531" s="226">
        <v>0.81</v>
      </c>
      <c r="M531" s="226">
        <v>0.81</v>
      </c>
      <c r="N531" s="226">
        <v>0.81</v>
      </c>
      <c r="O531" s="226">
        <v>0.81</v>
      </c>
      <c r="P531" s="226">
        <v>0.81</v>
      </c>
      <c r="Q531" s="226">
        <v>0.81</v>
      </c>
      <c r="R531" s="226">
        <v>0.81</v>
      </c>
      <c r="S531" s="571"/>
      <c r="T531" s="226">
        <v>-0.09</v>
      </c>
      <c r="U531" s="91"/>
      <c r="V531" s="701">
        <f t="shared" si="52"/>
        <v>0</v>
      </c>
      <c r="W531" s="91"/>
      <c r="X531" s="91"/>
      <c r="Y531" s="91"/>
      <c r="Z531" s="91"/>
      <c r="AA531" s="91"/>
      <c r="AB531" s="91"/>
      <c r="AC531" s="91">
        <f t="shared" si="53"/>
        <v>1</v>
      </c>
      <c r="AD531" s="91">
        <f t="shared" si="54"/>
        <v>2</v>
      </c>
      <c r="AE531" s="16"/>
      <c r="AF531" s="7"/>
      <c r="AH531"/>
      <c r="AI531"/>
      <c r="AJ531"/>
      <c r="AK531"/>
      <c r="AL531"/>
      <c r="AM531"/>
      <c r="AN531"/>
      <c r="AO531"/>
      <c r="AP531"/>
      <c r="AQ531"/>
      <c r="AR531"/>
      <c r="AS531"/>
      <c r="AT531"/>
      <c r="AU531"/>
      <c r="AV531"/>
      <c r="AW531"/>
      <c r="AX531"/>
      <c r="AY531"/>
      <c r="AZ531"/>
      <c r="BA531"/>
      <c r="BB531"/>
      <c r="BC531"/>
      <c r="BD531"/>
      <c r="BE531"/>
      <c r="BF531"/>
      <c r="BG531"/>
    </row>
    <row r="532" spans="1:59" s="104" customFormat="1" ht="13.4" hidden="1" customHeight="1" outlineLevel="2" x14ac:dyDescent="0.35">
      <c r="A532" s="102"/>
      <c r="B532" s="95"/>
      <c r="C532" s="17"/>
      <c r="D532" s="17"/>
      <c r="E532" s="17"/>
      <c r="F532" s="13"/>
      <c r="G532" s="91"/>
      <c r="H532" s="91"/>
      <c r="I532" s="101" t="s">
        <v>347</v>
      </c>
      <c r="J532" s="226">
        <v>0.8</v>
      </c>
      <c r="K532" s="226">
        <v>0.8</v>
      </c>
      <c r="L532" s="226">
        <v>0.8</v>
      </c>
      <c r="M532" s="226">
        <v>0.8</v>
      </c>
      <c r="N532" s="226">
        <v>0.8</v>
      </c>
      <c r="O532" s="226">
        <v>0.8</v>
      </c>
      <c r="P532" s="226">
        <v>0.8</v>
      </c>
      <c r="Q532" s="226">
        <v>0.8</v>
      </c>
      <c r="R532" s="226">
        <v>0.8</v>
      </c>
      <c r="S532" s="571"/>
      <c r="T532" s="226">
        <v>-0.08</v>
      </c>
      <c r="U532" s="91"/>
      <c r="V532" s="701">
        <f>V522</f>
        <v>0.05</v>
      </c>
      <c r="W532" s="91"/>
      <c r="X532" s="91"/>
      <c r="Y532" s="91"/>
      <c r="Z532" s="91"/>
      <c r="AA532" s="91"/>
      <c r="AB532" s="91"/>
      <c r="AC532" s="91">
        <f t="shared" si="53"/>
        <v>1</v>
      </c>
      <c r="AD532" s="91">
        <f t="shared" si="54"/>
        <v>3</v>
      </c>
      <c r="AE532" s="16"/>
      <c r="AF532" s="7"/>
      <c r="AH532"/>
      <c r="AI532"/>
      <c r="AJ532"/>
      <c r="AK532"/>
      <c r="AL532"/>
      <c r="AM532"/>
      <c r="AN532"/>
      <c r="AO532"/>
      <c r="AP532"/>
      <c r="AQ532"/>
      <c r="AR532"/>
      <c r="AS532"/>
      <c r="AT532"/>
      <c r="AU532"/>
      <c r="AV532"/>
      <c r="AW532"/>
      <c r="AX532"/>
      <c r="AY532"/>
      <c r="AZ532"/>
      <c r="BA532"/>
      <c r="BB532"/>
      <c r="BC532"/>
      <c r="BD532"/>
      <c r="BE532"/>
      <c r="BF532"/>
      <c r="BG532"/>
    </row>
    <row r="533" spans="1:59" s="104" customFormat="1" ht="13.4" hidden="1" customHeight="1" outlineLevel="2" x14ac:dyDescent="0.35">
      <c r="A533" s="102"/>
      <c r="B533" s="95"/>
      <c r="C533" s="17"/>
      <c r="D533" s="17"/>
      <c r="E533" s="17"/>
      <c r="F533" s="13"/>
      <c r="G533" s="91"/>
      <c r="H533" s="91"/>
      <c r="I533" s="101" t="s">
        <v>348</v>
      </c>
      <c r="J533" s="226">
        <v>0.78</v>
      </c>
      <c r="K533" s="226">
        <v>0.78</v>
      </c>
      <c r="L533" s="226">
        <v>0.78</v>
      </c>
      <c r="M533" s="226">
        <v>0.78</v>
      </c>
      <c r="N533" s="226">
        <v>0.78</v>
      </c>
      <c r="O533" s="226">
        <v>0.78</v>
      </c>
      <c r="P533" s="226">
        <v>0.78</v>
      </c>
      <c r="Q533" s="226">
        <v>0.78</v>
      </c>
      <c r="R533" s="226">
        <v>0.78</v>
      </c>
      <c r="S533" s="571"/>
      <c r="T533" s="226">
        <v>-0.06</v>
      </c>
      <c r="U533" s="91"/>
      <c r="V533" s="701">
        <f t="shared" si="52"/>
        <v>0.1</v>
      </c>
      <c r="W533" s="91"/>
      <c r="X533" s="91"/>
      <c r="Y533" s="91"/>
      <c r="Z533" s="91"/>
      <c r="AA533" s="91"/>
      <c r="AB533" s="91"/>
      <c r="AC533" s="91">
        <f t="shared" si="53"/>
        <v>1</v>
      </c>
      <c r="AD533" s="91">
        <f t="shared" si="54"/>
        <v>4</v>
      </c>
      <c r="AE533" s="16"/>
      <c r="AF533" s="7"/>
      <c r="AH533"/>
      <c r="AI533"/>
      <c r="AJ533"/>
      <c r="AK533"/>
      <c r="AL533"/>
      <c r="AM533"/>
      <c r="AN533"/>
      <c r="AO533"/>
      <c r="AP533"/>
      <c r="AQ533"/>
      <c r="AR533"/>
      <c r="AS533"/>
      <c r="AT533"/>
      <c r="AU533"/>
      <c r="AV533"/>
      <c r="AW533"/>
      <c r="AX533"/>
      <c r="AY533"/>
      <c r="AZ533"/>
      <c r="BA533"/>
      <c r="BB533"/>
      <c r="BC533"/>
      <c r="BD533"/>
      <c r="BE533"/>
      <c r="BF533"/>
      <c r="BG533"/>
    </row>
    <row r="534" spans="1:59" s="104" customFormat="1" ht="13.4" hidden="1" customHeight="1" outlineLevel="2" x14ac:dyDescent="0.35">
      <c r="A534" s="102"/>
      <c r="B534" s="95"/>
      <c r="C534" s="17"/>
      <c r="D534" s="17"/>
      <c r="E534" s="17"/>
      <c r="F534" s="13"/>
      <c r="G534" s="91"/>
      <c r="H534" s="91"/>
      <c r="I534" s="101" t="s">
        <v>349</v>
      </c>
      <c r="J534" s="226">
        <v>0.73499999999999999</v>
      </c>
      <c r="K534" s="226">
        <v>0.73499999999999999</v>
      </c>
      <c r="L534" s="226">
        <v>0.73499999999999999</v>
      </c>
      <c r="M534" s="226">
        <v>0.73499999999999999</v>
      </c>
      <c r="N534" s="226">
        <v>0.73499999999999999</v>
      </c>
      <c r="O534" s="226">
        <v>0.73499999999999999</v>
      </c>
      <c r="P534" s="226">
        <v>0.73499999999999999</v>
      </c>
      <c r="Q534" s="226">
        <v>0.73499999999999999</v>
      </c>
      <c r="R534" s="226">
        <v>0.73499999999999999</v>
      </c>
      <c r="S534" s="571"/>
      <c r="T534" s="226">
        <v>-0.1</v>
      </c>
      <c r="U534" s="91"/>
      <c r="V534" s="701">
        <f t="shared" si="52"/>
        <v>0</v>
      </c>
      <c r="W534" s="91"/>
      <c r="X534" s="91"/>
      <c r="Y534" s="91"/>
      <c r="Z534" s="91"/>
      <c r="AA534" s="91"/>
      <c r="AB534" s="91"/>
      <c r="AC534" s="91">
        <f t="shared" si="53"/>
        <v>1</v>
      </c>
      <c r="AD534" s="91">
        <f t="shared" si="54"/>
        <v>5</v>
      </c>
      <c r="AE534" s="16"/>
      <c r="AF534" s="7"/>
      <c r="AH534"/>
      <c r="AI534"/>
      <c r="AJ534"/>
      <c r="AK534"/>
      <c r="AL534"/>
      <c r="AM534"/>
      <c r="AN534"/>
      <c r="AO534"/>
      <c r="AP534"/>
      <c r="AQ534"/>
      <c r="AR534"/>
      <c r="AS534"/>
      <c r="AT534"/>
      <c r="AU534"/>
      <c r="AV534"/>
      <c r="AW534"/>
      <c r="AX534"/>
      <c r="AY534"/>
      <c r="AZ534"/>
      <c r="BA534"/>
      <c r="BB534"/>
      <c r="BC534"/>
      <c r="BD534"/>
      <c r="BE534"/>
      <c r="BF534"/>
      <c r="BG534"/>
    </row>
    <row r="535" spans="1:59" s="104" customFormat="1" ht="13.4" hidden="1" customHeight="1" outlineLevel="2" x14ac:dyDescent="0.35">
      <c r="A535" s="102"/>
      <c r="B535" s="95"/>
      <c r="C535" s="17"/>
      <c r="D535" s="17"/>
      <c r="E535" s="17"/>
      <c r="F535" s="13"/>
      <c r="G535" s="91"/>
      <c r="H535" s="91"/>
      <c r="I535" s="101" t="s">
        <v>350</v>
      </c>
      <c r="J535" s="226">
        <v>0.71</v>
      </c>
      <c r="K535" s="226">
        <v>0.71</v>
      </c>
      <c r="L535" s="226">
        <v>0.71</v>
      </c>
      <c r="M535" s="226">
        <v>0.71</v>
      </c>
      <c r="N535" s="226">
        <v>0.71</v>
      </c>
      <c r="O535" s="226">
        <v>0.71</v>
      </c>
      <c r="P535" s="226">
        <v>0.71</v>
      </c>
      <c r="Q535" s="226">
        <v>0.71</v>
      </c>
      <c r="R535" s="226">
        <v>0.71</v>
      </c>
      <c r="S535" s="571"/>
      <c r="T535" s="226">
        <v>-0.1</v>
      </c>
      <c r="U535" s="91"/>
      <c r="V535" s="701">
        <f t="shared" si="52"/>
        <v>0</v>
      </c>
      <c r="W535" s="91"/>
      <c r="X535" s="91"/>
      <c r="Y535" s="91"/>
      <c r="Z535" s="91"/>
      <c r="AA535" s="91"/>
      <c r="AB535" s="91"/>
      <c r="AC535" s="91">
        <f t="shared" si="53"/>
        <v>1</v>
      </c>
      <c r="AD535" s="91">
        <f t="shared" si="54"/>
        <v>6</v>
      </c>
      <c r="AE535" s="16"/>
      <c r="AF535" s="7"/>
      <c r="AH535"/>
      <c r="AI535"/>
      <c r="AJ535"/>
      <c r="AK535"/>
      <c r="AL535"/>
      <c r="AM535"/>
      <c r="AN535"/>
      <c r="AO535"/>
      <c r="AP535"/>
      <c r="AQ535"/>
      <c r="AR535"/>
      <c r="AS535"/>
      <c r="AT535"/>
      <c r="AU535"/>
      <c r="AV535"/>
      <c r="AW535"/>
      <c r="AX535"/>
      <c r="AY535"/>
      <c r="AZ535"/>
      <c r="BA535"/>
      <c r="BB535"/>
      <c r="BC535"/>
      <c r="BD535"/>
      <c r="BE535"/>
      <c r="BF535"/>
      <c r="BG535"/>
    </row>
    <row r="536" spans="1:59" s="104" customFormat="1" ht="13.4" hidden="1" customHeight="1" outlineLevel="2" x14ac:dyDescent="0.35">
      <c r="A536" s="102"/>
      <c r="B536" s="95"/>
      <c r="C536" s="17"/>
      <c r="D536" s="17"/>
      <c r="E536" s="17"/>
      <c r="F536" s="13"/>
      <c r="G536" s="91"/>
      <c r="H536" s="91"/>
      <c r="I536" s="101" t="s">
        <v>351</v>
      </c>
      <c r="J536" s="226">
        <v>0.7</v>
      </c>
      <c r="K536" s="226">
        <v>0.7</v>
      </c>
      <c r="L536" s="226">
        <v>0.7</v>
      </c>
      <c r="M536" s="226">
        <v>0.7</v>
      </c>
      <c r="N536" s="226">
        <v>0.7</v>
      </c>
      <c r="O536" s="226">
        <v>0.7</v>
      </c>
      <c r="P536" s="226">
        <v>0.7</v>
      </c>
      <c r="Q536" s="226">
        <v>0.7</v>
      </c>
      <c r="R536" s="226">
        <v>0.7</v>
      </c>
      <c r="S536" s="571"/>
      <c r="T536" s="226">
        <v>-0.1</v>
      </c>
      <c r="U536" s="91"/>
      <c r="V536" s="701">
        <f t="shared" si="52"/>
        <v>0</v>
      </c>
      <c r="W536" s="91"/>
      <c r="X536" s="91"/>
      <c r="Y536" s="91"/>
      <c r="Z536" s="91"/>
      <c r="AA536" s="91"/>
      <c r="AB536" s="91"/>
      <c r="AC536" s="91">
        <f t="shared" si="53"/>
        <v>1</v>
      </c>
      <c r="AD536" s="91">
        <f t="shared" si="54"/>
        <v>7</v>
      </c>
      <c r="AE536" s="16"/>
      <c r="AF536" s="7"/>
      <c r="AH536"/>
      <c r="AI536"/>
      <c r="AJ536"/>
      <c r="AK536"/>
      <c r="AL536"/>
      <c r="AM536"/>
      <c r="AN536"/>
      <c r="AO536"/>
      <c r="AP536"/>
      <c r="AQ536"/>
      <c r="AR536"/>
      <c r="AS536"/>
      <c r="AT536"/>
      <c r="AU536"/>
      <c r="AV536"/>
      <c r="AW536"/>
      <c r="AX536"/>
      <c r="AY536"/>
      <c r="AZ536"/>
      <c r="BA536"/>
      <c r="BB536"/>
      <c r="BC536"/>
      <c r="BD536"/>
      <c r="BE536"/>
      <c r="BF536"/>
      <c r="BG536"/>
    </row>
    <row r="537" spans="1:59" s="104" customFormat="1" ht="13.4" hidden="1" customHeight="1" outlineLevel="2" x14ac:dyDescent="0.35">
      <c r="A537" s="102"/>
      <c r="B537" s="95"/>
      <c r="C537" s="17"/>
      <c r="D537" s="17"/>
      <c r="E537" s="17"/>
      <c r="F537" s="13"/>
      <c r="G537" s="91"/>
      <c r="H537" s="91"/>
      <c r="I537" s="101" t="s">
        <v>352</v>
      </c>
      <c r="J537" s="226">
        <v>0.68</v>
      </c>
      <c r="K537" s="226">
        <v>0.68</v>
      </c>
      <c r="L537" s="226">
        <v>0.68</v>
      </c>
      <c r="M537" s="226">
        <v>0.68</v>
      </c>
      <c r="N537" s="226">
        <v>0.68</v>
      </c>
      <c r="O537" s="226">
        <v>0.68</v>
      </c>
      <c r="P537" s="226">
        <v>0.68</v>
      </c>
      <c r="Q537" s="226">
        <v>0.68</v>
      </c>
      <c r="R537" s="226">
        <v>0.68</v>
      </c>
      <c r="S537" s="571"/>
      <c r="T537" s="226">
        <v>-0.1</v>
      </c>
      <c r="U537" s="91"/>
      <c r="V537" s="701">
        <f t="shared" si="52"/>
        <v>0</v>
      </c>
      <c r="W537" s="91"/>
      <c r="X537" s="91"/>
      <c r="Y537" s="91"/>
      <c r="Z537" s="91"/>
      <c r="AA537" s="91"/>
      <c r="AB537" s="91"/>
      <c r="AC537" s="91">
        <f t="shared" si="53"/>
        <v>1</v>
      </c>
      <c r="AD537" s="91">
        <f t="shared" si="54"/>
        <v>8</v>
      </c>
      <c r="AE537" s="16"/>
      <c r="AF537" s="7"/>
      <c r="AH537"/>
      <c r="AI537"/>
      <c r="AJ537"/>
      <c r="AK537"/>
      <c r="AL537"/>
      <c r="AM537"/>
      <c r="AN537"/>
      <c r="AO537"/>
      <c r="AP537"/>
      <c r="AQ537"/>
      <c r="AR537"/>
      <c r="AS537"/>
      <c r="AT537"/>
      <c r="AU537"/>
      <c r="AV537"/>
      <c r="AW537"/>
      <c r="AX537"/>
      <c r="AY537"/>
      <c r="AZ537"/>
      <c r="BA537"/>
      <c r="BB537"/>
      <c r="BC537"/>
      <c r="BD537"/>
      <c r="BE537"/>
      <c r="BF537"/>
      <c r="BG537"/>
    </row>
    <row r="538" spans="1:59" s="104" customFormat="1" ht="13.4" hidden="1" customHeight="1" outlineLevel="2" x14ac:dyDescent="0.35">
      <c r="A538" s="102"/>
      <c r="B538" s="95"/>
      <c r="C538" s="17"/>
      <c r="D538" s="17"/>
      <c r="E538" s="17"/>
      <c r="F538" s="13"/>
      <c r="G538" s="91"/>
      <c r="H538" s="91"/>
      <c r="I538" s="101" t="s">
        <v>353</v>
      </c>
      <c r="J538" s="226">
        <v>0.65</v>
      </c>
      <c r="K538" s="226">
        <v>0.65</v>
      </c>
      <c r="L538" s="226">
        <v>0.65</v>
      </c>
      <c r="M538" s="226">
        <v>0.65</v>
      </c>
      <c r="N538" s="226">
        <v>0.65</v>
      </c>
      <c r="O538" s="226">
        <v>0.65</v>
      </c>
      <c r="P538" s="226">
        <v>0.65</v>
      </c>
      <c r="Q538" s="226">
        <v>0.65</v>
      </c>
      <c r="R538" s="226">
        <v>0.65</v>
      </c>
      <c r="S538" s="571"/>
      <c r="T538" s="226">
        <v>-0.1</v>
      </c>
      <c r="U538" s="91"/>
      <c r="V538" s="701">
        <f t="shared" si="52"/>
        <v>0</v>
      </c>
      <c r="W538" s="91"/>
      <c r="X538" s="91"/>
      <c r="Y538" s="91"/>
      <c r="Z538" s="91"/>
      <c r="AA538" s="91"/>
      <c r="AB538" s="91"/>
      <c r="AC538" s="91">
        <f t="shared" si="53"/>
        <v>1</v>
      </c>
      <c r="AD538" s="91">
        <f t="shared" si="54"/>
        <v>9</v>
      </c>
      <c r="AE538" s="16"/>
      <c r="AF538" s="7"/>
      <c r="AH538"/>
      <c r="AI538"/>
      <c r="AJ538"/>
      <c r="AK538"/>
      <c r="AL538"/>
      <c r="AM538"/>
      <c r="AN538"/>
      <c r="AO538"/>
      <c r="AP538"/>
      <c r="AQ538"/>
      <c r="AR538"/>
      <c r="AS538"/>
      <c r="AT538"/>
      <c r="AU538"/>
      <c r="AV538"/>
      <c r="AW538"/>
      <c r="AX538"/>
      <c r="AY538"/>
      <c r="AZ538"/>
      <c r="BA538"/>
      <c r="BB538"/>
      <c r="BC538"/>
      <c r="BD538"/>
      <c r="BE538"/>
      <c r="BF538"/>
      <c r="BG538"/>
    </row>
    <row r="539" spans="1:59" s="104" customFormat="1" ht="13.4" hidden="1" customHeight="1" outlineLevel="2" x14ac:dyDescent="0.35">
      <c r="A539" s="102"/>
      <c r="B539" s="95"/>
      <c r="C539" s="17"/>
      <c r="D539" s="17"/>
      <c r="E539" s="17"/>
      <c r="F539" s="13"/>
      <c r="G539" s="91"/>
      <c r="H539" s="91" t="s">
        <v>749</v>
      </c>
      <c r="I539" s="101" t="s">
        <v>344</v>
      </c>
      <c r="J539" s="226">
        <v>0.81</v>
      </c>
      <c r="K539" s="226">
        <v>0.81</v>
      </c>
      <c r="L539" s="226">
        <v>0.81</v>
      </c>
      <c r="M539" s="226">
        <v>0.81</v>
      </c>
      <c r="N539" s="226">
        <v>0.81</v>
      </c>
      <c r="O539" s="226">
        <v>0.81</v>
      </c>
      <c r="P539" s="226">
        <v>0.81</v>
      </c>
      <c r="Q539" s="226">
        <v>0.81</v>
      </c>
      <c r="R539" s="226">
        <v>0.81</v>
      </c>
      <c r="S539" s="571"/>
      <c r="T539" s="226">
        <v>-0.09</v>
      </c>
      <c r="U539" s="91"/>
      <c r="V539" s="701">
        <f t="shared" si="52"/>
        <v>0</v>
      </c>
      <c r="W539" s="91"/>
      <c r="X539" s="91"/>
      <c r="Y539" s="91"/>
      <c r="Z539" s="91"/>
      <c r="AA539" s="91"/>
      <c r="AB539" s="91"/>
      <c r="AC539" s="91">
        <f t="shared" si="53"/>
        <v>2</v>
      </c>
      <c r="AD539" s="91">
        <f t="shared" si="54"/>
        <v>0</v>
      </c>
      <c r="AE539" s="16"/>
      <c r="AF539" s="7"/>
      <c r="AH539"/>
      <c r="AI539"/>
      <c r="AJ539"/>
      <c r="AK539"/>
      <c r="AL539"/>
      <c r="AM539"/>
      <c r="AN539"/>
      <c r="AO539"/>
      <c r="AP539"/>
      <c r="AQ539"/>
      <c r="AR539"/>
      <c r="AS539"/>
      <c r="AT539"/>
      <c r="AU539"/>
      <c r="AV539"/>
      <c r="AW539"/>
      <c r="AX539"/>
      <c r="AY539"/>
      <c r="AZ539"/>
      <c r="BA539"/>
      <c r="BB539"/>
      <c r="BC539"/>
      <c r="BD539"/>
      <c r="BE539"/>
      <c r="BF539"/>
      <c r="BG539"/>
    </row>
    <row r="540" spans="1:59" s="104" customFormat="1" ht="13.4" hidden="1" customHeight="1" outlineLevel="2" x14ac:dyDescent="0.35">
      <c r="A540" s="102"/>
      <c r="B540" s="95"/>
      <c r="C540" s="17"/>
      <c r="D540" s="17"/>
      <c r="E540" s="17"/>
      <c r="F540" s="13"/>
      <c r="G540" s="91"/>
      <c r="H540" s="91"/>
      <c r="I540" s="101" t="s">
        <v>345</v>
      </c>
      <c r="J540" s="226">
        <v>0.81</v>
      </c>
      <c r="K540" s="226">
        <v>0.81</v>
      </c>
      <c r="L540" s="226">
        <v>0.81</v>
      </c>
      <c r="M540" s="226">
        <v>0.81</v>
      </c>
      <c r="N540" s="226">
        <v>0.81</v>
      </c>
      <c r="O540" s="226">
        <v>0.81</v>
      </c>
      <c r="P540" s="226">
        <v>0.81</v>
      </c>
      <c r="Q540" s="226">
        <v>0.81</v>
      </c>
      <c r="R540" s="226">
        <v>0.81</v>
      </c>
      <c r="S540" s="571"/>
      <c r="T540" s="226">
        <v>-0.09</v>
      </c>
      <c r="U540" s="91"/>
      <c r="V540" s="701">
        <f t="shared" si="52"/>
        <v>0</v>
      </c>
      <c r="W540" s="91"/>
      <c r="X540" s="91"/>
      <c r="Y540" s="91"/>
      <c r="Z540" s="91"/>
      <c r="AA540" s="91"/>
      <c r="AB540" s="91"/>
      <c r="AC540" s="91">
        <f t="shared" si="53"/>
        <v>2</v>
      </c>
      <c r="AD540" s="91">
        <f t="shared" si="54"/>
        <v>1</v>
      </c>
      <c r="AE540" s="16"/>
      <c r="AF540" s="7"/>
      <c r="AH540"/>
      <c r="AI540"/>
      <c r="AJ540"/>
      <c r="AK540"/>
      <c r="AL540"/>
      <c r="AM540"/>
      <c r="AN540"/>
      <c r="AO540"/>
      <c r="AP540"/>
      <c r="AQ540"/>
      <c r="AR540"/>
      <c r="AS540"/>
      <c r="AT540"/>
      <c r="AU540"/>
      <c r="AV540"/>
      <c r="AW540"/>
      <c r="AX540"/>
      <c r="AY540"/>
      <c r="AZ540"/>
      <c r="BA540"/>
      <c r="BB540"/>
      <c r="BC540"/>
      <c r="BD540"/>
      <c r="BE540"/>
      <c r="BF540"/>
      <c r="BG540"/>
    </row>
    <row r="541" spans="1:59" s="104" customFormat="1" ht="13.4" hidden="1" customHeight="1" outlineLevel="2" x14ac:dyDescent="0.35">
      <c r="A541" s="102"/>
      <c r="B541" s="95"/>
      <c r="C541" s="17"/>
      <c r="D541" s="17"/>
      <c r="E541" s="17"/>
      <c r="F541" s="13"/>
      <c r="G541" s="91"/>
      <c r="H541" s="91"/>
      <c r="I541" s="101" t="s">
        <v>346</v>
      </c>
      <c r="J541" s="226">
        <v>0.81</v>
      </c>
      <c r="K541" s="226">
        <v>0.81</v>
      </c>
      <c r="L541" s="226">
        <v>0.81</v>
      </c>
      <c r="M541" s="226">
        <v>0.81</v>
      </c>
      <c r="N541" s="226">
        <v>0.81</v>
      </c>
      <c r="O541" s="226">
        <v>0.81</v>
      </c>
      <c r="P541" s="226">
        <v>0.81</v>
      </c>
      <c r="Q541" s="226">
        <v>0.81</v>
      </c>
      <c r="R541" s="226">
        <v>0.81</v>
      </c>
      <c r="S541" s="571"/>
      <c r="T541" s="226">
        <v>-0.09</v>
      </c>
      <c r="U541" s="91"/>
      <c r="V541" s="701">
        <f t="shared" si="52"/>
        <v>0</v>
      </c>
      <c r="W541" s="91"/>
      <c r="X541" s="91"/>
      <c r="Y541" s="91"/>
      <c r="Z541" s="91"/>
      <c r="AA541" s="91"/>
      <c r="AB541" s="91"/>
      <c r="AC541" s="91">
        <f t="shared" si="53"/>
        <v>2</v>
      </c>
      <c r="AD541" s="91">
        <f t="shared" si="54"/>
        <v>2</v>
      </c>
      <c r="AE541" s="16"/>
      <c r="AF541" s="7"/>
      <c r="AH541"/>
      <c r="AI541"/>
      <c r="AJ541"/>
      <c r="AK541"/>
      <c r="AL541"/>
      <c r="AM541"/>
      <c r="AN541"/>
      <c r="AO541"/>
      <c r="AP541"/>
      <c r="AQ541"/>
      <c r="AR541"/>
      <c r="AS541"/>
      <c r="AT541"/>
      <c r="AU541"/>
      <c r="AV541"/>
      <c r="AW541"/>
      <c r="AX541"/>
      <c r="AY541"/>
      <c r="AZ541"/>
      <c r="BA541"/>
      <c r="BB541"/>
      <c r="BC541"/>
      <c r="BD541"/>
      <c r="BE541"/>
      <c r="BF541"/>
      <c r="BG541"/>
    </row>
    <row r="542" spans="1:59" s="104" customFormat="1" ht="13.4" hidden="1" customHeight="1" outlineLevel="2" x14ac:dyDescent="0.35">
      <c r="A542" s="102"/>
      <c r="B542" s="95"/>
      <c r="C542" s="17"/>
      <c r="D542" s="17"/>
      <c r="E542" s="17"/>
      <c r="F542" s="13"/>
      <c r="G542" s="91"/>
      <c r="H542" s="91"/>
      <c r="I542" s="101" t="s">
        <v>347</v>
      </c>
      <c r="J542" s="226">
        <v>0.8</v>
      </c>
      <c r="K542" s="226">
        <v>0.8</v>
      </c>
      <c r="L542" s="226">
        <v>0.8</v>
      </c>
      <c r="M542" s="226">
        <v>0.8</v>
      </c>
      <c r="N542" s="226">
        <v>0.8</v>
      </c>
      <c r="O542" s="226">
        <v>0.8</v>
      </c>
      <c r="P542" s="226">
        <v>0.8</v>
      </c>
      <c r="Q542" s="226">
        <v>0.8</v>
      </c>
      <c r="R542" s="226">
        <v>0.8</v>
      </c>
      <c r="S542" s="571"/>
      <c r="T542" s="226">
        <v>-0.08</v>
      </c>
      <c r="U542" s="91"/>
      <c r="V542" s="701">
        <f t="shared" si="52"/>
        <v>0.05</v>
      </c>
      <c r="W542" s="91"/>
      <c r="X542" s="91"/>
      <c r="Y542" s="91"/>
      <c r="Z542" s="91"/>
      <c r="AA542" s="91"/>
      <c r="AB542" s="91"/>
      <c r="AC542" s="91">
        <f t="shared" si="53"/>
        <v>2</v>
      </c>
      <c r="AD542" s="91">
        <f t="shared" si="54"/>
        <v>3</v>
      </c>
      <c r="AE542" s="16"/>
      <c r="AF542" s="7"/>
      <c r="AH542"/>
      <c r="AI542"/>
      <c r="AJ542"/>
      <c r="AK542"/>
      <c r="AL542"/>
      <c r="AM542"/>
      <c r="AN542"/>
      <c r="AO542"/>
      <c r="AP542"/>
      <c r="AQ542"/>
      <c r="AR542"/>
      <c r="AS542"/>
      <c r="AT542"/>
      <c r="AU542"/>
      <c r="AV542"/>
      <c r="AW542"/>
      <c r="AX542"/>
      <c r="AY542"/>
      <c r="AZ542"/>
      <c r="BA542"/>
      <c r="BB542"/>
      <c r="BC542"/>
      <c r="BD542"/>
      <c r="BE542"/>
      <c r="BF542"/>
      <c r="BG542"/>
    </row>
    <row r="543" spans="1:59" s="104" customFormat="1" ht="13.4" hidden="1" customHeight="1" outlineLevel="2" x14ac:dyDescent="0.35">
      <c r="A543" s="102"/>
      <c r="B543" s="95"/>
      <c r="C543" s="17"/>
      <c r="D543" s="17"/>
      <c r="E543" s="17"/>
      <c r="F543" s="13"/>
      <c r="G543" s="91"/>
      <c r="H543" s="91"/>
      <c r="I543" s="101" t="s">
        <v>348</v>
      </c>
      <c r="J543" s="226">
        <v>0.78</v>
      </c>
      <c r="K543" s="226">
        <v>0.78</v>
      </c>
      <c r="L543" s="226">
        <v>0.78</v>
      </c>
      <c r="M543" s="226">
        <v>0.78</v>
      </c>
      <c r="N543" s="226">
        <v>0.78</v>
      </c>
      <c r="O543" s="226">
        <v>0.78</v>
      </c>
      <c r="P543" s="226">
        <v>0.78</v>
      </c>
      <c r="Q543" s="226">
        <v>0.78</v>
      </c>
      <c r="R543" s="226">
        <v>0.78</v>
      </c>
      <c r="S543" s="571"/>
      <c r="T543" s="226">
        <v>-0.06</v>
      </c>
      <c r="U543" s="91"/>
      <c r="V543" s="701">
        <f t="shared" si="52"/>
        <v>0.1</v>
      </c>
      <c r="W543" s="91"/>
      <c r="X543" s="91"/>
      <c r="Y543" s="91"/>
      <c r="Z543" s="91"/>
      <c r="AA543" s="91"/>
      <c r="AB543" s="91"/>
      <c r="AC543" s="91">
        <f t="shared" si="53"/>
        <v>2</v>
      </c>
      <c r="AD543" s="91">
        <f t="shared" si="54"/>
        <v>4</v>
      </c>
      <c r="AE543" s="16"/>
      <c r="AF543" s="7"/>
      <c r="AH543"/>
      <c r="AI543"/>
      <c r="AJ543"/>
      <c r="AK543"/>
      <c r="AL543"/>
      <c r="AM543"/>
      <c r="AN543"/>
      <c r="AO543"/>
      <c r="AP543"/>
      <c r="AQ543"/>
      <c r="AR543"/>
      <c r="AS543"/>
      <c r="AT543"/>
      <c r="AU543"/>
      <c r="AV543"/>
      <c r="AW543"/>
      <c r="AX543"/>
      <c r="AY543"/>
      <c r="AZ543"/>
      <c r="BA543"/>
      <c r="BB543"/>
      <c r="BC543"/>
      <c r="BD543"/>
      <c r="BE543"/>
      <c r="BF543"/>
      <c r="BG543"/>
    </row>
    <row r="544" spans="1:59" s="104" customFormat="1" ht="13.4" hidden="1" customHeight="1" outlineLevel="2" x14ac:dyDescent="0.35">
      <c r="A544" s="102"/>
      <c r="B544" s="95"/>
      <c r="C544" s="17"/>
      <c r="D544" s="17"/>
      <c r="E544" s="17"/>
      <c r="F544" s="13"/>
      <c r="G544" s="91"/>
      <c r="H544" s="91"/>
      <c r="I544" s="101" t="s">
        <v>349</v>
      </c>
      <c r="J544" s="226">
        <v>0.73499999999999999</v>
      </c>
      <c r="K544" s="226">
        <v>0.73499999999999999</v>
      </c>
      <c r="L544" s="226">
        <v>0.73499999999999999</v>
      </c>
      <c r="M544" s="226">
        <v>0.73499999999999999</v>
      </c>
      <c r="N544" s="226">
        <v>0.73499999999999999</v>
      </c>
      <c r="O544" s="226">
        <v>0.73499999999999999</v>
      </c>
      <c r="P544" s="226">
        <v>0.73499999999999999</v>
      </c>
      <c r="Q544" s="226">
        <v>0.73499999999999999</v>
      </c>
      <c r="R544" s="226">
        <v>0.73499999999999999</v>
      </c>
      <c r="S544" s="571"/>
      <c r="T544" s="226">
        <v>-0.1</v>
      </c>
      <c r="U544" s="91"/>
      <c r="V544" s="701">
        <f t="shared" si="52"/>
        <v>0</v>
      </c>
      <c r="W544" s="91"/>
      <c r="X544" s="91"/>
      <c r="Y544" s="91"/>
      <c r="Z544" s="91"/>
      <c r="AA544" s="91"/>
      <c r="AB544" s="91"/>
      <c r="AC544" s="91">
        <f t="shared" si="53"/>
        <v>2</v>
      </c>
      <c r="AD544" s="91">
        <f t="shared" si="54"/>
        <v>5</v>
      </c>
      <c r="AE544" s="16"/>
      <c r="AF544" s="7"/>
      <c r="AH544"/>
      <c r="AI544"/>
      <c r="AJ544"/>
      <c r="AK544"/>
      <c r="AL544"/>
      <c r="AM544"/>
      <c r="AN544"/>
      <c r="AO544"/>
      <c r="AP544"/>
      <c r="AQ544"/>
      <c r="AR544"/>
      <c r="AS544"/>
      <c r="AT544"/>
      <c r="AU544"/>
      <c r="AV544"/>
      <c r="AW544"/>
      <c r="AX544"/>
      <c r="AY544"/>
      <c r="AZ544"/>
      <c r="BA544"/>
      <c r="BB544"/>
      <c r="BC544"/>
      <c r="BD544"/>
      <c r="BE544"/>
      <c r="BF544"/>
      <c r="BG544"/>
    </row>
    <row r="545" spans="1:59" s="104" customFormat="1" ht="13.4" hidden="1" customHeight="1" outlineLevel="2" x14ac:dyDescent="0.35">
      <c r="A545" s="102"/>
      <c r="B545" s="95"/>
      <c r="C545" s="17"/>
      <c r="D545" s="17"/>
      <c r="E545" s="17"/>
      <c r="F545" s="13"/>
      <c r="G545" s="91"/>
      <c r="H545" s="91"/>
      <c r="I545" s="101" t="s">
        <v>350</v>
      </c>
      <c r="J545" s="226">
        <v>0.71</v>
      </c>
      <c r="K545" s="226">
        <v>0.71</v>
      </c>
      <c r="L545" s="226">
        <v>0.71</v>
      </c>
      <c r="M545" s="226">
        <v>0.71</v>
      </c>
      <c r="N545" s="226">
        <v>0.71</v>
      </c>
      <c r="O545" s="226">
        <v>0.71</v>
      </c>
      <c r="P545" s="226">
        <v>0.71</v>
      </c>
      <c r="Q545" s="226">
        <v>0.71</v>
      </c>
      <c r="R545" s="226">
        <v>0.71</v>
      </c>
      <c r="S545" s="571"/>
      <c r="T545" s="226">
        <v>-0.1</v>
      </c>
      <c r="U545" s="91"/>
      <c r="V545" s="701">
        <f t="shared" si="52"/>
        <v>0</v>
      </c>
      <c r="W545" s="91"/>
      <c r="X545" s="91"/>
      <c r="Y545" s="91"/>
      <c r="Z545" s="91"/>
      <c r="AA545" s="91"/>
      <c r="AB545" s="91"/>
      <c r="AC545" s="91">
        <f t="shared" si="53"/>
        <v>2</v>
      </c>
      <c r="AD545" s="91">
        <f t="shared" si="54"/>
        <v>6</v>
      </c>
      <c r="AE545" s="16"/>
      <c r="AF545" s="7"/>
      <c r="AH545"/>
      <c r="AI545"/>
      <c r="AJ545"/>
      <c r="AK545"/>
      <c r="AL545"/>
      <c r="AM545"/>
      <c r="AN545"/>
      <c r="AO545"/>
      <c r="AP545"/>
      <c r="AQ545"/>
      <c r="AR545"/>
      <c r="AS545"/>
      <c r="AT545"/>
      <c r="AU545"/>
      <c r="AV545"/>
      <c r="AW545"/>
      <c r="AX545"/>
      <c r="AY545"/>
      <c r="AZ545"/>
      <c r="BA545"/>
      <c r="BB545"/>
      <c r="BC545"/>
      <c r="BD545"/>
      <c r="BE545"/>
      <c r="BF545"/>
      <c r="BG545"/>
    </row>
    <row r="546" spans="1:59" s="104" customFormat="1" ht="13.4" hidden="1" customHeight="1" outlineLevel="2" x14ac:dyDescent="0.35">
      <c r="A546" s="102"/>
      <c r="B546" s="95"/>
      <c r="C546" s="17"/>
      <c r="D546" s="17"/>
      <c r="E546" s="17"/>
      <c r="F546" s="13"/>
      <c r="G546" s="91"/>
      <c r="H546" s="91"/>
      <c r="I546" s="101" t="s">
        <v>351</v>
      </c>
      <c r="J546" s="226">
        <v>0.7</v>
      </c>
      <c r="K546" s="226">
        <v>0.7</v>
      </c>
      <c r="L546" s="226">
        <v>0.7</v>
      </c>
      <c r="M546" s="226">
        <v>0.7</v>
      </c>
      <c r="N546" s="226">
        <v>0.7</v>
      </c>
      <c r="O546" s="226">
        <v>0.7</v>
      </c>
      <c r="P546" s="226">
        <v>0.7</v>
      </c>
      <c r="Q546" s="226">
        <v>0.7</v>
      </c>
      <c r="R546" s="226">
        <v>0.7</v>
      </c>
      <c r="S546" s="571"/>
      <c r="T546" s="226">
        <v>-0.1</v>
      </c>
      <c r="U546" s="91"/>
      <c r="V546" s="701">
        <f t="shared" si="52"/>
        <v>0</v>
      </c>
      <c r="W546" s="91"/>
      <c r="X546" s="91"/>
      <c r="Y546" s="91"/>
      <c r="Z546" s="91"/>
      <c r="AA546" s="91"/>
      <c r="AB546" s="91"/>
      <c r="AC546" s="91">
        <f t="shared" si="53"/>
        <v>2</v>
      </c>
      <c r="AD546" s="91">
        <f t="shared" si="54"/>
        <v>7</v>
      </c>
      <c r="AE546" s="16"/>
      <c r="AF546" s="7"/>
      <c r="AH546"/>
      <c r="AI546"/>
      <c r="AJ546"/>
      <c r="AK546"/>
      <c r="AL546"/>
      <c r="AM546"/>
      <c r="AN546"/>
      <c r="AO546"/>
      <c r="AP546"/>
      <c r="AQ546"/>
      <c r="AR546"/>
      <c r="AS546"/>
      <c r="AT546"/>
      <c r="AU546"/>
      <c r="AV546"/>
      <c r="AW546"/>
      <c r="AX546"/>
      <c r="AY546"/>
      <c r="AZ546"/>
      <c r="BA546"/>
      <c r="BB546"/>
      <c r="BC546"/>
      <c r="BD546"/>
      <c r="BE546"/>
      <c r="BF546"/>
      <c r="BG546"/>
    </row>
    <row r="547" spans="1:59" s="104" customFormat="1" ht="13.4" hidden="1" customHeight="1" outlineLevel="2" x14ac:dyDescent="0.35">
      <c r="A547" s="102"/>
      <c r="B547" s="95"/>
      <c r="C547" s="17"/>
      <c r="D547" s="17"/>
      <c r="E547" s="17"/>
      <c r="F547" s="13"/>
      <c r="G547" s="91"/>
      <c r="H547" s="91"/>
      <c r="I547" s="101" t="s">
        <v>352</v>
      </c>
      <c r="J547" s="226">
        <v>0.68</v>
      </c>
      <c r="K547" s="226">
        <v>0.68</v>
      </c>
      <c r="L547" s="226">
        <v>0.68</v>
      </c>
      <c r="M547" s="226">
        <v>0.68</v>
      </c>
      <c r="N547" s="226">
        <v>0.68</v>
      </c>
      <c r="O547" s="226">
        <v>0.68</v>
      </c>
      <c r="P547" s="226">
        <v>0.68</v>
      </c>
      <c r="Q547" s="226">
        <v>0.68</v>
      </c>
      <c r="R547" s="226">
        <v>0.68</v>
      </c>
      <c r="S547" s="571"/>
      <c r="T547" s="226">
        <v>-0.1</v>
      </c>
      <c r="U547" s="91"/>
      <c r="V547" s="701">
        <f t="shared" si="52"/>
        <v>0</v>
      </c>
      <c r="W547" s="91"/>
      <c r="X547" s="91"/>
      <c r="Y547" s="91"/>
      <c r="Z547" s="91"/>
      <c r="AA547" s="91"/>
      <c r="AB547" s="91"/>
      <c r="AC547" s="91">
        <f t="shared" si="53"/>
        <v>2</v>
      </c>
      <c r="AD547" s="91">
        <f t="shared" si="54"/>
        <v>8</v>
      </c>
      <c r="AE547" s="16"/>
      <c r="AF547" s="7"/>
      <c r="AH547"/>
      <c r="AI547"/>
      <c r="AJ547"/>
      <c r="AK547"/>
      <c r="AL547"/>
      <c r="AM547"/>
      <c r="AN547"/>
      <c r="AO547"/>
      <c r="AP547"/>
      <c r="AQ547"/>
      <c r="AR547"/>
      <c r="AS547"/>
      <c r="AT547"/>
      <c r="AU547"/>
      <c r="AV547"/>
      <c r="AW547"/>
      <c r="AX547"/>
      <c r="AY547"/>
      <c r="AZ547"/>
      <c r="BA547"/>
      <c r="BB547"/>
      <c r="BC547"/>
      <c r="BD547"/>
      <c r="BE547"/>
      <c r="BF547"/>
      <c r="BG547"/>
    </row>
    <row r="548" spans="1:59" s="104" customFormat="1" ht="13.4" hidden="1" customHeight="1" outlineLevel="2" x14ac:dyDescent="0.35">
      <c r="A548" s="102"/>
      <c r="B548" s="95"/>
      <c r="C548" s="17"/>
      <c r="D548" s="17"/>
      <c r="E548" s="17"/>
      <c r="F548" s="13"/>
      <c r="G548" s="91"/>
      <c r="H548" s="91"/>
      <c r="I548" s="101" t="s">
        <v>353</v>
      </c>
      <c r="J548" s="226">
        <v>0.65</v>
      </c>
      <c r="K548" s="226">
        <v>0.65</v>
      </c>
      <c r="L548" s="226">
        <v>0.65</v>
      </c>
      <c r="M548" s="226">
        <v>0.65</v>
      </c>
      <c r="N548" s="226">
        <v>0.65</v>
      </c>
      <c r="O548" s="226">
        <v>0.65</v>
      </c>
      <c r="P548" s="226">
        <v>0.65</v>
      </c>
      <c r="Q548" s="226">
        <v>0.65</v>
      </c>
      <c r="R548" s="226">
        <v>0.65</v>
      </c>
      <c r="S548" s="571"/>
      <c r="T548" s="226">
        <v>-0.1</v>
      </c>
      <c r="U548" s="91"/>
      <c r="V548" s="701">
        <f t="shared" si="52"/>
        <v>0</v>
      </c>
      <c r="W548" s="91"/>
      <c r="X548" s="91"/>
      <c r="Y548" s="91"/>
      <c r="Z548" s="91"/>
      <c r="AA548" s="91"/>
      <c r="AB548" s="91"/>
      <c r="AC548" s="91">
        <f t="shared" si="53"/>
        <v>2</v>
      </c>
      <c r="AD548" s="91">
        <f t="shared" si="54"/>
        <v>9</v>
      </c>
      <c r="AE548" s="16"/>
      <c r="AF548" s="7"/>
      <c r="AH548"/>
      <c r="AI548"/>
      <c r="AJ548"/>
      <c r="AK548"/>
      <c r="AL548"/>
      <c r="AM548"/>
      <c r="AN548"/>
      <c r="AO548"/>
      <c r="AP548"/>
      <c r="AQ548"/>
      <c r="AR548"/>
      <c r="AS548"/>
      <c r="AT548"/>
      <c r="AU548"/>
      <c r="AV548"/>
      <c r="AW548"/>
      <c r="AX548"/>
      <c r="AY548"/>
      <c r="AZ548"/>
      <c r="BA548"/>
      <c r="BB548"/>
      <c r="BC548"/>
      <c r="BD548"/>
      <c r="BE548"/>
      <c r="BF548"/>
      <c r="BG548"/>
    </row>
    <row r="549" spans="1:59" s="104" customFormat="1" ht="13.4" hidden="1" customHeight="1" outlineLevel="2" x14ac:dyDescent="0.35">
      <c r="A549" s="102"/>
      <c r="B549" s="95"/>
      <c r="C549" s="17"/>
      <c r="D549" s="17"/>
      <c r="E549" s="17"/>
      <c r="F549" s="13"/>
      <c r="G549" s="91"/>
      <c r="H549" s="91" t="s">
        <v>750</v>
      </c>
      <c r="I549" s="101" t="s">
        <v>344</v>
      </c>
      <c r="J549" s="226">
        <v>0.81</v>
      </c>
      <c r="K549" s="226">
        <v>0.81</v>
      </c>
      <c r="L549" s="226">
        <v>0.81</v>
      </c>
      <c r="M549" s="226">
        <v>0.81</v>
      </c>
      <c r="N549" s="226">
        <v>0.81</v>
      </c>
      <c r="O549" s="226">
        <v>0.81</v>
      </c>
      <c r="P549" s="226">
        <v>0.81</v>
      </c>
      <c r="Q549" s="226">
        <v>0.81</v>
      </c>
      <c r="R549" s="226">
        <v>0.81</v>
      </c>
      <c r="S549" s="571"/>
      <c r="T549" s="226">
        <v>-0.09</v>
      </c>
      <c r="U549" s="91"/>
      <c r="V549" s="701">
        <f t="shared" si="52"/>
        <v>0</v>
      </c>
      <c r="W549" s="91"/>
      <c r="X549" s="91"/>
      <c r="Y549" s="91"/>
      <c r="Z549" s="91"/>
      <c r="AA549" s="91"/>
      <c r="AB549" s="91"/>
      <c r="AC549" s="91">
        <f t="shared" si="53"/>
        <v>3</v>
      </c>
      <c r="AD549" s="91">
        <f t="shared" si="54"/>
        <v>0</v>
      </c>
      <c r="AE549" s="16"/>
      <c r="AF549" s="7"/>
      <c r="AH549"/>
      <c r="AI549"/>
      <c r="AJ549"/>
      <c r="AK549"/>
      <c r="AL549"/>
      <c r="AM549"/>
      <c r="AN549"/>
      <c r="AO549"/>
      <c r="AP549"/>
      <c r="AQ549"/>
      <c r="AR549"/>
      <c r="AS549"/>
      <c r="AT549"/>
      <c r="AU549"/>
      <c r="AV549"/>
      <c r="AW549"/>
      <c r="AX549"/>
      <c r="AY549"/>
      <c r="AZ549"/>
      <c r="BA549"/>
      <c r="BB549"/>
      <c r="BC549"/>
      <c r="BD549"/>
      <c r="BE549"/>
      <c r="BF549"/>
      <c r="BG549"/>
    </row>
    <row r="550" spans="1:59" s="104" customFormat="1" ht="13.4" hidden="1" customHeight="1" outlineLevel="2" x14ac:dyDescent="0.35">
      <c r="A550" s="102"/>
      <c r="B550" s="95"/>
      <c r="C550" s="17"/>
      <c r="D550" s="17"/>
      <c r="E550" s="17"/>
      <c r="F550" s="13"/>
      <c r="G550" s="91"/>
      <c r="H550" s="91"/>
      <c r="I550" s="101" t="s">
        <v>345</v>
      </c>
      <c r="J550" s="226">
        <v>0.81</v>
      </c>
      <c r="K550" s="226">
        <v>0.81</v>
      </c>
      <c r="L550" s="226">
        <v>0.81</v>
      </c>
      <c r="M550" s="226">
        <v>0.81</v>
      </c>
      <c r="N550" s="226">
        <v>0.81</v>
      </c>
      <c r="O550" s="226">
        <v>0.81</v>
      </c>
      <c r="P550" s="226">
        <v>0.81</v>
      </c>
      <c r="Q550" s="226">
        <v>0.81</v>
      </c>
      <c r="R550" s="226">
        <v>0.81</v>
      </c>
      <c r="S550" s="571"/>
      <c r="T550" s="226">
        <v>-0.09</v>
      </c>
      <c r="U550" s="91"/>
      <c r="V550" s="701">
        <f t="shared" si="52"/>
        <v>0</v>
      </c>
      <c r="W550" s="91"/>
      <c r="X550" s="91"/>
      <c r="Y550" s="91"/>
      <c r="Z550" s="91"/>
      <c r="AA550" s="91"/>
      <c r="AB550" s="91"/>
      <c r="AC550" s="91">
        <f t="shared" si="53"/>
        <v>3</v>
      </c>
      <c r="AD550" s="91">
        <f t="shared" si="54"/>
        <v>1</v>
      </c>
      <c r="AE550" s="16"/>
      <c r="AF550" s="7"/>
      <c r="AH550"/>
      <c r="AI550"/>
      <c r="AJ550"/>
      <c r="AK550"/>
      <c r="AL550"/>
      <c r="AM550"/>
      <c r="AN550"/>
      <c r="AO550"/>
      <c r="AP550"/>
      <c r="AQ550"/>
      <c r="AR550"/>
      <c r="AS550"/>
      <c r="AT550"/>
      <c r="AU550"/>
      <c r="AV550"/>
      <c r="AW550"/>
      <c r="AX550"/>
      <c r="AY550"/>
      <c r="AZ550"/>
      <c r="BA550"/>
      <c r="BB550"/>
      <c r="BC550"/>
      <c r="BD550"/>
      <c r="BE550"/>
      <c r="BF550"/>
      <c r="BG550"/>
    </row>
    <row r="551" spans="1:59" s="104" customFormat="1" ht="13.4" hidden="1" customHeight="1" outlineLevel="2" x14ac:dyDescent="0.35">
      <c r="A551" s="102"/>
      <c r="B551" s="95"/>
      <c r="C551" s="17"/>
      <c r="D551" s="17"/>
      <c r="E551" s="17"/>
      <c r="F551" s="13"/>
      <c r="G551" s="91"/>
      <c r="H551" s="91"/>
      <c r="I551" s="101" t="s">
        <v>346</v>
      </c>
      <c r="J551" s="226">
        <v>0.81</v>
      </c>
      <c r="K551" s="226">
        <v>0.81</v>
      </c>
      <c r="L551" s="226">
        <v>0.81</v>
      </c>
      <c r="M551" s="226">
        <v>0.81</v>
      </c>
      <c r="N551" s="226">
        <v>0.81</v>
      </c>
      <c r="O551" s="226">
        <v>0.81</v>
      </c>
      <c r="P551" s="226">
        <v>0.81</v>
      </c>
      <c r="Q551" s="226">
        <v>0.81</v>
      </c>
      <c r="R551" s="226">
        <v>0.81</v>
      </c>
      <c r="S551" s="571"/>
      <c r="T551" s="226">
        <v>-0.09</v>
      </c>
      <c r="U551" s="91"/>
      <c r="V551" s="701">
        <f t="shared" si="52"/>
        <v>0</v>
      </c>
      <c r="W551" s="91"/>
      <c r="X551" s="91"/>
      <c r="Y551" s="91"/>
      <c r="Z551" s="91"/>
      <c r="AA551" s="91"/>
      <c r="AB551" s="91"/>
      <c r="AC551" s="91">
        <f t="shared" si="53"/>
        <v>3</v>
      </c>
      <c r="AD551" s="91">
        <f t="shared" si="54"/>
        <v>2</v>
      </c>
      <c r="AE551" s="16"/>
      <c r="AF551" s="7"/>
      <c r="AH551"/>
      <c r="AI551"/>
      <c r="AJ551"/>
      <c r="AK551"/>
      <c r="AL551"/>
      <c r="AM551"/>
      <c r="AN551"/>
      <c r="AO551"/>
      <c r="AP551"/>
      <c r="AQ551"/>
      <c r="AR551"/>
      <c r="AS551"/>
      <c r="AT551"/>
      <c r="AU551"/>
      <c r="AV551"/>
      <c r="AW551"/>
      <c r="AX551"/>
      <c r="AY551"/>
      <c r="AZ551"/>
      <c r="BA551"/>
      <c r="BB551"/>
      <c r="BC551"/>
      <c r="BD551"/>
      <c r="BE551"/>
      <c r="BF551"/>
      <c r="BG551"/>
    </row>
    <row r="552" spans="1:59" s="104" customFormat="1" ht="13.4" hidden="1" customHeight="1" outlineLevel="2" x14ac:dyDescent="0.35">
      <c r="A552" s="102"/>
      <c r="B552" s="95"/>
      <c r="C552" s="17"/>
      <c r="D552" s="17"/>
      <c r="E552" s="17"/>
      <c r="F552" s="13"/>
      <c r="G552" s="91"/>
      <c r="H552" s="91"/>
      <c r="I552" s="101" t="s">
        <v>347</v>
      </c>
      <c r="J552" s="226">
        <v>0.8</v>
      </c>
      <c r="K552" s="226">
        <v>0.8</v>
      </c>
      <c r="L552" s="226">
        <v>0.8</v>
      </c>
      <c r="M552" s="226">
        <v>0.8</v>
      </c>
      <c r="N552" s="226">
        <v>0.8</v>
      </c>
      <c r="O552" s="226">
        <v>0.8</v>
      </c>
      <c r="P552" s="226">
        <v>0.8</v>
      </c>
      <c r="Q552" s="226">
        <v>0.8</v>
      </c>
      <c r="R552" s="226">
        <v>0.8</v>
      </c>
      <c r="S552" s="571"/>
      <c r="T552" s="226">
        <v>-0.08</v>
      </c>
      <c r="U552" s="91"/>
      <c r="V552" s="701">
        <f t="shared" si="52"/>
        <v>0.05</v>
      </c>
      <c r="W552" s="91"/>
      <c r="X552" s="91"/>
      <c r="Y552" s="91"/>
      <c r="Z552" s="91"/>
      <c r="AA552" s="91"/>
      <c r="AB552" s="91"/>
      <c r="AC552" s="91">
        <f t="shared" si="53"/>
        <v>3</v>
      </c>
      <c r="AD552" s="91">
        <f t="shared" si="54"/>
        <v>3</v>
      </c>
      <c r="AE552" s="16"/>
      <c r="AF552" s="7"/>
      <c r="AH552"/>
      <c r="AI552"/>
      <c r="AJ552"/>
      <c r="AK552"/>
      <c r="AL552"/>
      <c r="AM552"/>
      <c r="AN552"/>
      <c r="AO552"/>
      <c r="AP552"/>
      <c r="AQ552"/>
      <c r="AR552"/>
      <c r="AS552"/>
      <c r="AT552"/>
      <c r="AU552"/>
      <c r="AV552"/>
      <c r="AW552"/>
      <c r="AX552"/>
      <c r="AY552"/>
      <c r="AZ552"/>
      <c r="BA552"/>
      <c r="BB552"/>
      <c r="BC552"/>
      <c r="BD552"/>
      <c r="BE552"/>
      <c r="BF552"/>
      <c r="BG552"/>
    </row>
    <row r="553" spans="1:59" s="104" customFormat="1" ht="13.4" hidden="1" customHeight="1" outlineLevel="2" x14ac:dyDescent="0.35">
      <c r="A553" s="102"/>
      <c r="B553" s="95"/>
      <c r="C553" s="17"/>
      <c r="D553" s="17"/>
      <c r="E553" s="17"/>
      <c r="F553" s="13"/>
      <c r="G553" s="91"/>
      <c r="H553" s="91"/>
      <c r="I553" s="101" t="s">
        <v>348</v>
      </c>
      <c r="J553" s="226">
        <v>0.78</v>
      </c>
      <c r="K553" s="226">
        <v>0.78</v>
      </c>
      <c r="L553" s="226">
        <v>0.78</v>
      </c>
      <c r="M553" s="226">
        <v>0.78</v>
      </c>
      <c r="N553" s="226">
        <v>0.78</v>
      </c>
      <c r="O553" s="226">
        <v>0.78</v>
      </c>
      <c r="P553" s="226">
        <v>0.78</v>
      </c>
      <c r="Q553" s="226">
        <v>0.78</v>
      </c>
      <c r="R553" s="226">
        <v>0.78</v>
      </c>
      <c r="S553" s="571"/>
      <c r="T553" s="226">
        <v>-0.06</v>
      </c>
      <c r="U553" s="91"/>
      <c r="V553" s="701">
        <f t="shared" si="52"/>
        <v>0.1</v>
      </c>
      <c r="W553" s="91"/>
      <c r="X553" s="91"/>
      <c r="Y553" s="91"/>
      <c r="Z553" s="91"/>
      <c r="AA553" s="91"/>
      <c r="AB553" s="91"/>
      <c r="AC553" s="91">
        <f t="shared" si="53"/>
        <v>3</v>
      </c>
      <c r="AD553" s="91">
        <f t="shared" si="54"/>
        <v>4</v>
      </c>
      <c r="AE553" s="16"/>
      <c r="AF553" s="7"/>
      <c r="AH553"/>
      <c r="AI553"/>
      <c r="AJ553"/>
      <c r="AK553"/>
      <c r="AL553"/>
      <c r="AM553"/>
      <c r="AN553"/>
      <c r="AO553"/>
      <c r="AP553"/>
      <c r="AQ553"/>
      <c r="AR553"/>
      <c r="AS553"/>
      <c r="AT553"/>
      <c r="AU553"/>
      <c r="AV553"/>
      <c r="AW553"/>
      <c r="AX553"/>
      <c r="AY553"/>
      <c r="AZ553"/>
      <c r="BA553"/>
      <c r="BB553"/>
      <c r="BC553"/>
      <c r="BD553"/>
      <c r="BE553"/>
      <c r="BF553"/>
      <c r="BG553"/>
    </row>
    <row r="554" spans="1:59" s="104" customFormat="1" ht="13.4" hidden="1" customHeight="1" outlineLevel="2" x14ac:dyDescent="0.35">
      <c r="A554" s="102"/>
      <c r="B554" s="95"/>
      <c r="C554" s="17"/>
      <c r="D554" s="17"/>
      <c r="E554" s="17"/>
      <c r="F554" s="13"/>
      <c r="G554" s="91"/>
      <c r="H554" s="91"/>
      <c r="I554" s="101" t="s">
        <v>349</v>
      </c>
      <c r="J554" s="226">
        <v>0.73499999999999999</v>
      </c>
      <c r="K554" s="226">
        <v>0.73499999999999999</v>
      </c>
      <c r="L554" s="226">
        <v>0.73499999999999999</v>
      </c>
      <c r="M554" s="226">
        <v>0.73499999999999999</v>
      </c>
      <c r="N554" s="226">
        <v>0.73499999999999999</v>
      </c>
      <c r="O554" s="226">
        <v>0.73499999999999999</v>
      </c>
      <c r="P554" s="226">
        <v>0.73499999999999999</v>
      </c>
      <c r="Q554" s="226">
        <v>0.73499999999999999</v>
      </c>
      <c r="R554" s="226">
        <v>0.73499999999999999</v>
      </c>
      <c r="S554" s="571"/>
      <c r="T554" s="226">
        <v>-0.1</v>
      </c>
      <c r="U554" s="91"/>
      <c r="V554" s="701">
        <f t="shared" si="52"/>
        <v>0</v>
      </c>
      <c r="W554" s="91"/>
      <c r="X554" s="91"/>
      <c r="Y554" s="91"/>
      <c r="Z554" s="91"/>
      <c r="AA554" s="91"/>
      <c r="AB554" s="91"/>
      <c r="AC554" s="91">
        <f t="shared" si="53"/>
        <v>3</v>
      </c>
      <c r="AD554" s="91">
        <f t="shared" si="54"/>
        <v>5</v>
      </c>
      <c r="AE554" s="16"/>
      <c r="AF554" s="7"/>
      <c r="AH554"/>
      <c r="AI554"/>
      <c r="AJ554"/>
      <c r="AK554"/>
      <c r="AL554"/>
      <c r="AM554"/>
      <c r="AN554"/>
      <c r="AO554"/>
      <c r="AP554"/>
      <c r="AQ554"/>
      <c r="AR554"/>
      <c r="AS554"/>
      <c r="AT554"/>
      <c r="AU554"/>
      <c r="AV554"/>
      <c r="AW554"/>
      <c r="AX554"/>
      <c r="AY554"/>
      <c r="AZ554"/>
      <c r="BA554"/>
      <c r="BB554"/>
      <c r="BC554"/>
      <c r="BD554"/>
      <c r="BE554"/>
      <c r="BF554"/>
      <c r="BG554"/>
    </row>
    <row r="555" spans="1:59" s="104" customFormat="1" ht="13.4" hidden="1" customHeight="1" outlineLevel="2" x14ac:dyDescent="0.35">
      <c r="A555" s="102"/>
      <c r="B555" s="95"/>
      <c r="C555" s="17"/>
      <c r="D555" s="17"/>
      <c r="E555" s="17"/>
      <c r="F555" s="13"/>
      <c r="G555" s="91"/>
      <c r="H555" s="91"/>
      <c r="I555" s="101" t="s">
        <v>350</v>
      </c>
      <c r="J555" s="226">
        <v>0.71</v>
      </c>
      <c r="K555" s="226">
        <v>0.71</v>
      </c>
      <c r="L555" s="226">
        <v>0.71</v>
      </c>
      <c r="M555" s="226">
        <v>0.71</v>
      </c>
      <c r="N555" s="226">
        <v>0.71</v>
      </c>
      <c r="O555" s="226">
        <v>0.71</v>
      </c>
      <c r="P555" s="226">
        <v>0.71</v>
      </c>
      <c r="Q555" s="226">
        <v>0.71</v>
      </c>
      <c r="R555" s="226">
        <v>0.71</v>
      </c>
      <c r="S555" s="571"/>
      <c r="T555" s="226">
        <v>-0.1</v>
      </c>
      <c r="U555" s="91"/>
      <c r="V555" s="701">
        <f t="shared" si="52"/>
        <v>0</v>
      </c>
      <c r="W555" s="91"/>
      <c r="X555" s="91"/>
      <c r="Y555" s="91"/>
      <c r="Z555" s="91"/>
      <c r="AA555" s="91"/>
      <c r="AB555" s="91"/>
      <c r="AC555" s="91">
        <f t="shared" si="53"/>
        <v>3</v>
      </c>
      <c r="AD555" s="91">
        <f t="shared" si="54"/>
        <v>6</v>
      </c>
      <c r="AE555" s="16"/>
      <c r="AF555" s="7"/>
      <c r="AH555"/>
      <c r="AI555"/>
      <c r="AJ555"/>
      <c r="AK555"/>
      <c r="AL555"/>
      <c r="AM555"/>
      <c r="AN555"/>
      <c r="AO555"/>
      <c r="AP555"/>
      <c r="AQ555"/>
      <c r="AR555"/>
      <c r="AS555"/>
      <c r="AT555"/>
      <c r="AU555"/>
      <c r="AV555"/>
      <c r="AW555"/>
      <c r="AX555"/>
      <c r="AY555"/>
      <c r="AZ555"/>
      <c r="BA555"/>
      <c r="BB555"/>
      <c r="BC555"/>
      <c r="BD555"/>
      <c r="BE555"/>
      <c r="BF555"/>
      <c r="BG555"/>
    </row>
    <row r="556" spans="1:59" s="104" customFormat="1" ht="13.4" hidden="1" customHeight="1" outlineLevel="2" x14ac:dyDescent="0.35">
      <c r="A556" s="102"/>
      <c r="B556" s="95"/>
      <c r="C556" s="17"/>
      <c r="D556" s="17"/>
      <c r="E556" s="17"/>
      <c r="F556" s="13"/>
      <c r="G556" s="91"/>
      <c r="H556" s="91"/>
      <c r="I556" s="101" t="s">
        <v>351</v>
      </c>
      <c r="J556" s="226">
        <v>0.7</v>
      </c>
      <c r="K556" s="226">
        <v>0.7</v>
      </c>
      <c r="L556" s="226">
        <v>0.7</v>
      </c>
      <c r="M556" s="226">
        <v>0.7</v>
      </c>
      <c r="N556" s="226">
        <v>0.7</v>
      </c>
      <c r="O556" s="226">
        <v>0.7</v>
      </c>
      <c r="P556" s="226">
        <v>0.7</v>
      </c>
      <c r="Q556" s="226">
        <v>0.7</v>
      </c>
      <c r="R556" s="226">
        <v>0.7</v>
      </c>
      <c r="S556" s="571"/>
      <c r="T556" s="226">
        <v>-0.1</v>
      </c>
      <c r="U556" s="91"/>
      <c r="V556" s="701">
        <f t="shared" si="52"/>
        <v>0</v>
      </c>
      <c r="W556" s="91"/>
      <c r="X556" s="91"/>
      <c r="Y556" s="91"/>
      <c r="Z556" s="91"/>
      <c r="AA556" s="91"/>
      <c r="AB556" s="91"/>
      <c r="AC556" s="91">
        <f t="shared" si="53"/>
        <v>3</v>
      </c>
      <c r="AD556" s="91">
        <f t="shared" si="54"/>
        <v>7</v>
      </c>
      <c r="AE556" s="16"/>
      <c r="AF556" s="7"/>
      <c r="AH556"/>
      <c r="AI556"/>
      <c r="AJ556"/>
      <c r="AK556"/>
      <c r="AL556"/>
      <c r="AM556"/>
      <c r="AN556"/>
      <c r="AO556"/>
      <c r="AP556"/>
      <c r="AQ556"/>
      <c r="AR556"/>
      <c r="AS556"/>
      <c r="AT556"/>
      <c r="AU556"/>
      <c r="AV556"/>
      <c r="AW556"/>
      <c r="AX556"/>
      <c r="AY556"/>
      <c r="AZ556"/>
      <c r="BA556"/>
      <c r="BB556"/>
      <c r="BC556"/>
      <c r="BD556"/>
      <c r="BE556"/>
      <c r="BF556"/>
      <c r="BG556"/>
    </row>
    <row r="557" spans="1:59" s="104" customFormat="1" ht="13.4" hidden="1" customHeight="1" outlineLevel="2" x14ac:dyDescent="0.35">
      <c r="A557" s="102"/>
      <c r="B557" s="95"/>
      <c r="C557" s="17"/>
      <c r="D557" s="17"/>
      <c r="E557" s="17"/>
      <c r="F557" s="13"/>
      <c r="G557" s="91"/>
      <c r="H557" s="91"/>
      <c r="I557" s="101" t="s">
        <v>352</v>
      </c>
      <c r="J557" s="226">
        <v>0.68</v>
      </c>
      <c r="K557" s="226">
        <v>0.68</v>
      </c>
      <c r="L557" s="226">
        <v>0.68</v>
      </c>
      <c r="M557" s="226">
        <v>0.68</v>
      </c>
      <c r="N557" s="226">
        <v>0.68</v>
      </c>
      <c r="O557" s="226">
        <v>0.68</v>
      </c>
      <c r="P557" s="226">
        <v>0.68</v>
      </c>
      <c r="Q557" s="226">
        <v>0.68</v>
      </c>
      <c r="R557" s="226">
        <v>0.68</v>
      </c>
      <c r="S557" s="571"/>
      <c r="T557" s="226">
        <v>-0.1</v>
      </c>
      <c r="U557" s="91"/>
      <c r="V557" s="701">
        <f t="shared" si="52"/>
        <v>0</v>
      </c>
      <c r="W557" s="91"/>
      <c r="X557" s="91"/>
      <c r="Y557" s="91"/>
      <c r="Z557" s="91"/>
      <c r="AA557" s="91"/>
      <c r="AB557" s="91"/>
      <c r="AC557" s="91">
        <f t="shared" si="53"/>
        <v>3</v>
      </c>
      <c r="AD557" s="91">
        <f t="shared" si="54"/>
        <v>8</v>
      </c>
      <c r="AE557" s="16"/>
      <c r="AF557" s="7"/>
      <c r="AH557"/>
      <c r="AI557"/>
      <c r="AJ557"/>
      <c r="AK557"/>
      <c r="AL557"/>
      <c r="AM557"/>
      <c r="AN557"/>
      <c r="AO557"/>
      <c r="AP557"/>
      <c r="AQ557"/>
      <c r="AR557"/>
      <c r="AS557"/>
      <c r="AT557"/>
      <c r="AU557"/>
      <c r="AV557"/>
      <c r="AW557"/>
      <c r="AX557"/>
      <c r="AY557"/>
      <c r="AZ557"/>
      <c r="BA557"/>
      <c r="BB557"/>
      <c r="BC557"/>
      <c r="BD557"/>
      <c r="BE557"/>
      <c r="BF557"/>
      <c r="BG557"/>
    </row>
    <row r="558" spans="1:59" s="104" customFormat="1" ht="13.4" hidden="1" customHeight="1" outlineLevel="2" x14ac:dyDescent="0.35">
      <c r="A558" s="102"/>
      <c r="B558" s="95"/>
      <c r="C558" s="17"/>
      <c r="D558" s="17"/>
      <c r="E558" s="17"/>
      <c r="F558" s="13"/>
      <c r="G558" s="91"/>
      <c r="H558" s="91"/>
      <c r="I558" s="101" t="s">
        <v>353</v>
      </c>
      <c r="J558" s="226">
        <v>0.65</v>
      </c>
      <c r="K558" s="226">
        <v>0.65</v>
      </c>
      <c r="L558" s="226">
        <v>0.65</v>
      </c>
      <c r="M558" s="226">
        <v>0.65</v>
      </c>
      <c r="N558" s="226">
        <v>0.65</v>
      </c>
      <c r="O558" s="226">
        <v>0.65</v>
      </c>
      <c r="P558" s="226">
        <v>0.65</v>
      </c>
      <c r="Q558" s="226">
        <v>0.65</v>
      </c>
      <c r="R558" s="226">
        <v>0.65</v>
      </c>
      <c r="S558" s="571"/>
      <c r="T558" s="226">
        <v>-0.1</v>
      </c>
      <c r="U558" s="91"/>
      <c r="V558" s="701">
        <f t="shared" si="52"/>
        <v>0</v>
      </c>
      <c r="W558" s="91"/>
      <c r="X558" s="91"/>
      <c r="Y558" s="91"/>
      <c r="Z558" s="91"/>
      <c r="AA558" s="91"/>
      <c r="AB558" s="91"/>
      <c r="AC558" s="91">
        <f t="shared" si="53"/>
        <v>3</v>
      </c>
      <c r="AD558" s="91">
        <f t="shared" si="54"/>
        <v>9</v>
      </c>
      <c r="AE558" s="16"/>
      <c r="AF558" s="7"/>
      <c r="AH558"/>
      <c r="AI558"/>
      <c r="AJ558"/>
      <c r="AK558"/>
      <c r="AL558"/>
      <c r="AM558"/>
      <c r="AN558"/>
      <c r="AO558"/>
      <c r="AP558"/>
      <c r="AQ558"/>
      <c r="AR558"/>
      <c r="AS558"/>
      <c r="AT558"/>
      <c r="AU558"/>
      <c r="AV558"/>
      <c r="AW558"/>
      <c r="AX558"/>
      <c r="AY558"/>
      <c r="AZ558"/>
      <c r="BA558"/>
      <c r="BB558"/>
      <c r="BC558"/>
      <c r="BD558"/>
      <c r="BE558"/>
      <c r="BF558"/>
      <c r="BG558"/>
    </row>
    <row r="559" spans="1:59" s="104" customFormat="1" ht="13.4" hidden="1" customHeight="1" outlineLevel="2" x14ac:dyDescent="0.35">
      <c r="A559" s="102"/>
      <c r="B559" s="95"/>
      <c r="C559" s="17"/>
      <c r="D559" s="17"/>
      <c r="E559" s="17"/>
      <c r="F559" s="13"/>
      <c r="G559" s="91"/>
      <c r="H559" s="91" t="s">
        <v>751</v>
      </c>
      <c r="I559" s="101" t="s">
        <v>344</v>
      </c>
      <c r="J559" s="226">
        <v>0.81</v>
      </c>
      <c r="K559" s="226">
        <v>0.81</v>
      </c>
      <c r="L559" s="226">
        <v>0.81</v>
      </c>
      <c r="M559" s="226">
        <v>0.81</v>
      </c>
      <c r="N559" s="226">
        <v>0.81</v>
      </c>
      <c r="O559" s="226">
        <v>0.81</v>
      </c>
      <c r="P559" s="226">
        <v>0.81</v>
      </c>
      <c r="Q559" s="226">
        <v>0.81</v>
      </c>
      <c r="R559" s="226">
        <v>0.81</v>
      </c>
      <c r="S559" s="571"/>
      <c r="T559" s="226">
        <v>-0.09</v>
      </c>
      <c r="U559" s="91"/>
      <c r="V559" s="701">
        <f t="shared" si="52"/>
        <v>0</v>
      </c>
      <c r="W559" s="91"/>
      <c r="X559" s="91"/>
      <c r="Y559" s="91"/>
      <c r="Z559" s="91"/>
      <c r="AA559" s="91"/>
      <c r="AB559" s="91"/>
      <c r="AC559" s="91">
        <f t="shared" si="53"/>
        <v>4</v>
      </c>
      <c r="AD559" s="91">
        <f t="shared" si="54"/>
        <v>0</v>
      </c>
      <c r="AE559" s="16"/>
      <c r="AF559" s="7"/>
      <c r="AH559"/>
      <c r="AI559"/>
      <c r="AJ559"/>
      <c r="AK559"/>
      <c r="AL559"/>
      <c r="AM559"/>
      <c r="AN559"/>
      <c r="AO559"/>
      <c r="AP559"/>
      <c r="AQ559"/>
      <c r="AR559"/>
      <c r="AS559"/>
      <c r="AT559"/>
      <c r="AU559"/>
      <c r="AV559"/>
      <c r="AW559"/>
      <c r="AX559"/>
      <c r="AY559"/>
      <c r="AZ559"/>
      <c r="BA559"/>
      <c r="BB559"/>
      <c r="BC559"/>
      <c r="BD559"/>
      <c r="BE559"/>
      <c r="BF559"/>
      <c r="BG559"/>
    </row>
    <row r="560" spans="1:59" s="104" customFormat="1" ht="13.4" hidden="1" customHeight="1" outlineLevel="2" x14ac:dyDescent="0.35">
      <c r="A560" s="102"/>
      <c r="B560" s="95"/>
      <c r="C560" s="17"/>
      <c r="D560" s="17"/>
      <c r="E560" s="17"/>
      <c r="F560" s="13"/>
      <c r="G560" s="91"/>
      <c r="H560" s="91"/>
      <c r="I560" s="101" t="s">
        <v>345</v>
      </c>
      <c r="J560" s="226">
        <v>0.81</v>
      </c>
      <c r="K560" s="226">
        <v>0.81</v>
      </c>
      <c r="L560" s="226">
        <v>0.81</v>
      </c>
      <c r="M560" s="226">
        <v>0.81</v>
      </c>
      <c r="N560" s="226">
        <v>0.81</v>
      </c>
      <c r="O560" s="226">
        <v>0.81</v>
      </c>
      <c r="P560" s="226">
        <v>0.81</v>
      </c>
      <c r="Q560" s="226">
        <v>0.81</v>
      </c>
      <c r="R560" s="226">
        <v>0.81</v>
      </c>
      <c r="S560" s="571"/>
      <c r="T560" s="226">
        <v>-0.09</v>
      </c>
      <c r="U560" s="91"/>
      <c r="V560" s="701">
        <f t="shared" si="52"/>
        <v>0</v>
      </c>
      <c r="W560" s="91"/>
      <c r="X560" s="91"/>
      <c r="Y560" s="91"/>
      <c r="Z560" s="91"/>
      <c r="AA560" s="91"/>
      <c r="AB560" s="91"/>
      <c r="AC560" s="91">
        <f t="shared" si="53"/>
        <v>4</v>
      </c>
      <c r="AD560" s="91">
        <f t="shared" si="54"/>
        <v>1</v>
      </c>
      <c r="AE560" s="16"/>
      <c r="AF560" s="7"/>
      <c r="AH560"/>
      <c r="AI560"/>
      <c r="AJ560"/>
      <c r="AK560"/>
      <c r="AL560"/>
      <c r="AM560"/>
      <c r="AN560"/>
      <c r="AO560"/>
      <c r="AP560"/>
      <c r="AQ560"/>
      <c r="AR560"/>
      <c r="AS560"/>
      <c r="AT560"/>
      <c r="AU560"/>
      <c r="AV560"/>
      <c r="AW560"/>
      <c r="AX560"/>
      <c r="AY560"/>
      <c r="AZ560"/>
      <c r="BA560"/>
      <c r="BB560"/>
      <c r="BC560"/>
      <c r="BD560"/>
      <c r="BE560"/>
      <c r="BF560"/>
      <c r="BG560"/>
    </row>
    <row r="561" spans="1:59" s="104" customFormat="1" ht="13.4" hidden="1" customHeight="1" outlineLevel="2" x14ac:dyDescent="0.35">
      <c r="A561" s="102"/>
      <c r="B561" s="95"/>
      <c r="C561" s="17"/>
      <c r="D561" s="17"/>
      <c r="E561" s="17"/>
      <c r="F561" s="13"/>
      <c r="G561" s="91"/>
      <c r="H561" s="91"/>
      <c r="I561" s="101" t="s">
        <v>346</v>
      </c>
      <c r="J561" s="226">
        <v>0.81</v>
      </c>
      <c r="K561" s="226">
        <v>0.81</v>
      </c>
      <c r="L561" s="226">
        <v>0.81</v>
      </c>
      <c r="M561" s="226">
        <v>0.81</v>
      </c>
      <c r="N561" s="226">
        <v>0.81</v>
      </c>
      <c r="O561" s="226">
        <v>0.81</v>
      </c>
      <c r="P561" s="226">
        <v>0.81</v>
      </c>
      <c r="Q561" s="226">
        <v>0.81</v>
      </c>
      <c r="R561" s="226">
        <v>0.81</v>
      </c>
      <c r="S561" s="571"/>
      <c r="T561" s="226">
        <v>-0.09</v>
      </c>
      <c r="U561" s="91"/>
      <c r="V561" s="701">
        <f t="shared" si="52"/>
        <v>0</v>
      </c>
      <c r="W561" s="91"/>
      <c r="X561" s="91"/>
      <c r="Y561" s="91"/>
      <c r="Z561" s="91"/>
      <c r="AA561" s="91"/>
      <c r="AB561" s="91"/>
      <c r="AC561" s="91">
        <f t="shared" si="53"/>
        <v>4</v>
      </c>
      <c r="AD561" s="91">
        <f t="shared" si="54"/>
        <v>2</v>
      </c>
      <c r="AE561" s="16"/>
      <c r="AF561" s="7"/>
      <c r="AH561"/>
      <c r="AI561"/>
      <c r="AJ561"/>
      <c r="AK561"/>
      <c r="AL561"/>
      <c r="AM561"/>
      <c r="AN561"/>
      <c r="AO561"/>
      <c r="AP561"/>
      <c r="AQ561"/>
      <c r="AR561"/>
      <c r="AS561"/>
      <c r="AT561"/>
      <c r="AU561"/>
      <c r="AV561"/>
      <c r="AW561"/>
      <c r="AX561"/>
      <c r="AY561"/>
      <c r="AZ561"/>
      <c r="BA561"/>
      <c r="BB561"/>
      <c r="BC561"/>
      <c r="BD561"/>
      <c r="BE561"/>
      <c r="BF561"/>
      <c r="BG561"/>
    </row>
    <row r="562" spans="1:59" s="104" customFormat="1" ht="13.4" hidden="1" customHeight="1" outlineLevel="2" x14ac:dyDescent="0.35">
      <c r="A562" s="102"/>
      <c r="B562" s="95"/>
      <c r="C562" s="17"/>
      <c r="D562" s="17"/>
      <c r="E562" s="17"/>
      <c r="F562" s="13"/>
      <c r="G562" s="91"/>
      <c r="H562" s="91"/>
      <c r="I562" s="101" t="s">
        <v>347</v>
      </c>
      <c r="J562" s="226">
        <v>0.8</v>
      </c>
      <c r="K562" s="226">
        <v>0.8</v>
      </c>
      <c r="L562" s="226">
        <v>0.8</v>
      </c>
      <c r="M562" s="226">
        <v>0.8</v>
      </c>
      <c r="N562" s="226">
        <v>0.8</v>
      </c>
      <c r="O562" s="226">
        <v>0.8</v>
      </c>
      <c r="P562" s="226">
        <v>0.8</v>
      </c>
      <c r="Q562" s="226">
        <v>0.8</v>
      </c>
      <c r="R562" s="226">
        <v>0.8</v>
      </c>
      <c r="S562" s="571"/>
      <c r="T562" s="226">
        <v>-0.08</v>
      </c>
      <c r="U562" s="91"/>
      <c r="V562" s="701">
        <f t="shared" si="52"/>
        <v>0.05</v>
      </c>
      <c r="W562" s="91"/>
      <c r="X562" s="91"/>
      <c r="Y562" s="91"/>
      <c r="Z562" s="91"/>
      <c r="AA562" s="91"/>
      <c r="AB562" s="91"/>
      <c r="AC562" s="91">
        <f t="shared" si="53"/>
        <v>4</v>
      </c>
      <c r="AD562" s="91">
        <f t="shared" si="54"/>
        <v>3</v>
      </c>
      <c r="AE562" s="16"/>
      <c r="AF562" s="7"/>
      <c r="AH562"/>
      <c r="AI562"/>
      <c r="AJ562"/>
      <c r="AK562"/>
      <c r="AL562"/>
      <c r="AM562"/>
      <c r="AN562"/>
      <c r="AO562"/>
      <c r="AP562"/>
      <c r="AQ562"/>
      <c r="AR562"/>
      <c r="AS562"/>
      <c r="AT562"/>
      <c r="AU562"/>
      <c r="AV562"/>
      <c r="AW562"/>
      <c r="AX562"/>
      <c r="AY562"/>
      <c r="AZ562"/>
      <c r="BA562"/>
      <c r="BB562"/>
      <c r="BC562"/>
      <c r="BD562"/>
      <c r="BE562"/>
      <c r="BF562"/>
      <c r="BG562"/>
    </row>
    <row r="563" spans="1:59" s="104" customFormat="1" ht="13.4" hidden="1" customHeight="1" outlineLevel="2" x14ac:dyDescent="0.35">
      <c r="A563" s="102"/>
      <c r="B563" s="95"/>
      <c r="C563" s="17"/>
      <c r="D563" s="17"/>
      <c r="E563" s="17"/>
      <c r="F563" s="13"/>
      <c r="G563" s="91"/>
      <c r="H563" s="91"/>
      <c r="I563" s="101" t="s">
        <v>348</v>
      </c>
      <c r="J563" s="226">
        <v>0.78</v>
      </c>
      <c r="K563" s="226">
        <v>0.78</v>
      </c>
      <c r="L563" s="226">
        <v>0.78</v>
      </c>
      <c r="M563" s="226">
        <v>0.78</v>
      </c>
      <c r="N563" s="226">
        <v>0.78</v>
      </c>
      <c r="O563" s="226">
        <v>0.78</v>
      </c>
      <c r="P563" s="226">
        <v>0.78</v>
      </c>
      <c r="Q563" s="226">
        <v>0.78</v>
      </c>
      <c r="R563" s="226">
        <v>0.78</v>
      </c>
      <c r="S563" s="571"/>
      <c r="T563" s="226">
        <v>-0.06</v>
      </c>
      <c r="U563" s="91"/>
      <c r="V563" s="701">
        <f t="shared" si="52"/>
        <v>0.1</v>
      </c>
      <c r="W563" s="91"/>
      <c r="X563" s="91"/>
      <c r="Y563" s="91"/>
      <c r="Z563" s="91"/>
      <c r="AA563" s="91"/>
      <c r="AB563" s="91"/>
      <c r="AC563" s="91">
        <f t="shared" si="53"/>
        <v>4</v>
      </c>
      <c r="AD563" s="91">
        <f t="shared" si="54"/>
        <v>4</v>
      </c>
      <c r="AE563" s="16"/>
      <c r="AF563" s="7"/>
      <c r="AH563"/>
      <c r="AI563"/>
      <c r="AJ563"/>
      <c r="AK563"/>
      <c r="AL563"/>
      <c r="AM563"/>
      <c r="AN563"/>
      <c r="AO563"/>
      <c r="AP563"/>
      <c r="AQ563"/>
      <c r="AR563"/>
      <c r="AS563"/>
      <c r="AT563"/>
      <c r="AU563"/>
      <c r="AV563"/>
      <c r="AW563"/>
      <c r="AX563"/>
      <c r="AY563"/>
      <c r="AZ563"/>
      <c r="BA563"/>
      <c r="BB563"/>
      <c r="BC563"/>
      <c r="BD563"/>
      <c r="BE563"/>
      <c r="BF563"/>
      <c r="BG563"/>
    </row>
    <row r="564" spans="1:59" s="104" customFormat="1" ht="13.4" hidden="1" customHeight="1" outlineLevel="2" x14ac:dyDescent="0.35">
      <c r="A564" s="102"/>
      <c r="B564" s="95"/>
      <c r="C564" s="17"/>
      <c r="D564" s="17"/>
      <c r="E564" s="17"/>
      <c r="F564" s="13"/>
      <c r="G564" s="91"/>
      <c r="H564" s="91"/>
      <c r="I564" s="101" t="s">
        <v>349</v>
      </c>
      <c r="J564" s="226">
        <v>0.73499999999999999</v>
      </c>
      <c r="K564" s="226">
        <v>0.73499999999999999</v>
      </c>
      <c r="L564" s="226">
        <v>0.73499999999999999</v>
      </c>
      <c r="M564" s="226">
        <v>0.73499999999999999</v>
      </c>
      <c r="N564" s="226">
        <v>0.73499999999999999</v>
      </c>
      <c r="O564" s="226">
        <v>0.73499999999999999</v>
      </c>
      <c r="P564" s="226">
        <v>0.73499999999999999</v>
      </c>
      <c r="Q564" s="226">
        <v>0.73499999999999999</v>
      </c>
      <c r="R564" s="226">
        <v>0.73499999999999999</v>
      </c>
      <c r="S564" s="571"/>
      <c r="T564" s="226">
        <v>-0.1</v>
      </c>
      <c r="U564" s="91"/>
      <c r="V564" s="701">
        <f t="shared" si="52"/>
        <v>0</v>
      </c>
      <c r="W564" s="91"/>
      <c r="X564" s="91"/>
      <c r="Y564" s="91"/>
      <c r="Z564" s="91"/>
      <c r="AA564" s="91"/>
      <c r="AB564" s="91"/>
      <c r="AC564" s="91">
        <f t="shared" si="53"/>
        <v>4</v>
      </c>
      <c r="AD564" s="91">
        <f t="shared" si="54"/>
        <v>5</v>
      </c>
      <c r="AE564" s="16"/>
      <c r="AF564" s="7"/>
      <c r="AH564"/>
      <c r="AI564"/>
      <c r="AJ564"/>
      <c r="AK564"/>
      <c r="AL564"/>
      <c r="AM564"/>
      <c r="AN564"/>
      <c r="AO564"/>
      <c r="AP564"/>
      <c r="AQ564"/>
      <c r="AR564"/>
      <c r="AS564"/>
      <c r="AT564"/>
      <c r="AU564"/>
      <c r="AV564"/>
      <c r="AW564"/>
      <c r="AX564"/>
      <c r="AY564"/>
      <c r="AZ564"/>
      <c r="BA564"/>
      <c r="BB564"/>
      <c r="BC564"/>
      <c r="BD564"/>
      <c r="BE564"/>
      <c r="BF564"/>
      <c r="BG564"/>
    </row>
    <row r="565" spans="1:59" s="104" customFormat="1" ht="13.4" hidden="1" customHeight="1" outlineLevel="2" x14ac:dyDescent="0.35">
      <c r="A565" s="102"/>
      <c r="B565" s="95"/>
      <c r="C565" s="17"/>
      <c r="D565" s="17"/>
      <c r="E565" s="17"/>
      <c r="F565" s="13"/>
      <c r="G565" s="91"/>
      <c r="H565" s="91"/>
      <c r="I565" s="101" t="s">
        <v>350</v>
      </c>
      <c r="J565" s="226">
        <v>0.71</v>
      </c>
      <c r="K565" s="226">
        <v>0.71</v>
      </c>
      <c r="L565" s="226">
        <v>0.71</v>
      </c>
      <c r="M565" s="226">
        <v>0.71</v>
      </c>
      <c r="N565" s="226">
        <v>0.71</v>
      </c>
      <c r="O565" s="226">
        <v>0.71</v>
      </c>
      <c r="P565" s="226">
        <v>0.71</v>
      </c>
      <c r="Q565" s="226">
        <v>0.71</v>
      </c>
      <c r="R565" s="226">
        <v>0.71</v>
      </c>
      <c r="S565" s="571"/>
      <c r="T565" s="226">
        <v>-0.1</v>
      </c>
      <c r="U565" s="91"/>
      <c r="V565" s="701">
        <f t="shared" si="52"/>
        <v>0</v>
      </c>
      <c r="W565" s="91"/>
      <c r="X565" s="91"/>
      <c r="Y565" s="91"/>
      <c r="Z565" s="91"/>
      <c r="AA565" s="91"/>
      <c r="AB565" s="91"/>
      <c r="AC565" s="91">
        <f t="shared" si="53"/>
        <v>4</v>
      </c>
      <c r="AD565" s="91">
        <f t="shared" si="54"/>
        <v>6</v>
      </c>
      <c r="AE565" s="16"/>
      <c r="AF565" s="7"/>
      <c r="AH565"/>
      <c r="AI565"/>
      <c r="AJ565"/>
      <c r="AK565"/>
      <c r="AL565"/>
      <c r="AM565"/>
      <c r="AN565"/>
      <c r="AO565"/>
      <c r="AP565"/>
      <c r="AQ565"/>
      <c r="AR565"/>
      <c r="AS565"/>
      <c r="AT565"/>
      <c r="AU565"/>
      <c r="AV565"/>
      <c r="AW565"/>
      <c r="AX565"/>
      <c r="AY565"/>
      <c r="AZ565"/>
      <c r="BA565"/>
      <c r="BB565"/>
      <c r="BC565"/>
      <c r="BD565"/>
      <c r="BE565"/>
      <c r="BF565"/>
      <c r="BG565"/>
    </row>
    <row r="566" spans="1:59" s="104" customFormat="1" ht="13.4" hidden="1" customHeight="1" outlineLevel="2" x14ac:dyDescent="0.35">
      <c r="A566" s="102"/>
      <c r="B566" s="95"/>
      <c r="C566" s="17"/>
      <c r="D566" s="17"/>
      <c r="E566" s="17"/>
      <c r="F566" s="13"/>
      <c r="G566" s="91"/>
      <c r="H566" s="91"/>
      <c r="I566" s="101" t="s">
        <v>351</v>
      </c>
      <c r="J566" s="226">
        <v>0.7</v>
      </c>
      <c r="K566" s="226">
        <v>0.7</v>
      </c>
      <c r="L566" s="226">
        <v>0.7</v>
      </c>
      <c r="M566" s="226">
        <v>0.7</v>
      </c>
      <c r="N566" s="226">
        <v>0.7</v>
      </c>
      <c r="O566" s="226">
        <v>0.7</v>
      </c>
      <c r="P566" s="226">
        <v>0.7</v>
      </c>
      <c r="Q566" s="226">
        <v>0.7</v>
      </c>
      <c r="R566" s="226">
        <v>0.7</v>
      </c>
      <c r="S566" s="571"/>
      <c r="T566" s="226">
        <v>-0.1</v>
      </c>
      <c r="U566" s="91"/>
      <c r="V566" s="701">
        <f t="shared" si="52"/>
        <v>0</v>
      </c>
      <c r="W566" s="91"/>
      <c r="X566" s="91"/>
      <c r="Y566" s="91"/>
      <c r="Z566" s="91"/>
      <c r="AA566" s="91"/>
      <c r="AB566" s="91"/>
      <c r="AC566" s="91">
        <f t="shared" si="53"/>
        <v>4</v>
      </c>
      <c r="AD566" s="91">
        <f t="shared" si="54"/>
        <v>7</v>
      </c>
      <c r="AE566" s="16"/>
      <c r="AF566" s="7"/>
      <c r="AH566"/>
      <c r="AI566"/>
      <c r="AJ566"/>
      <c r="AK566"/>
      <c r="AL566"/>
      <c r="AM566"/>
      <c r="AN566"/>
      <c r="AO566"/>
      <c r="AP566"/>
      <c r="AQ566"/>
      <c r="AR566"/>
      <c r="AS566"/>
      <c r="AT566"/>
      <c r="AU566"/>
      <c r="AV566"/>
      <c r="AW566"/>
      <c r="AX566"/>
      <c r="AY566"/>
      <c r="AZ566"/>
      <c r="BA566"/>
      <c r="BB566"/>
      <c r="BC566"/>
      <c r="BD566"/>
      <c r="BE566"/>
      <c r="BF566"/>
      <c r="BG566"/>
    </row>
    <row r="567" spans="1:59" s="104" customFormat="1" ht="13.4" hidden="1" customHeight="1" outlineLevel="2" x14ac:dyDescent="0.35">
      <c r="A567" s="102"/>
      <c r="B567" s="95"/>
      <c r="C567" s="17"/>
      <c r="D567" s="17"/>
      <c r="E567" s="17"/>
      <c r="F567" s="13"/>
      <c r="G567" s="91"/>
      <c r="H567" s="91"/>
      <c r="I567" s="101" t="s">
        <v>352</v>
      </c>
      <c r="J567" s="226">
        <v>0.68</v>
      </c>
      <c r="K567" s="226">
        <v>0.68</v>
      </c>
      <c r="L567" s="226">
        <v>0.68</v>
      </c>
      <c r="M567" s="226">
        <v>0.68</v>
      </c>
      <c r="N567" s="226">
        <v>0.68</v>
      </c>
      <c r="O567" s="226">
        <v>0.68</v>
      </c>
      <c r="P567" s="226">
        <v>0.68</v>
      </c>
      <c r="Q567" s="226">
        <v>0.68</v>
      </c>
      <c r="R567" s="226">
        <v>0.68</v>
      </c>
      <c r="S567" s="571"/>
      <c r="T567" s="226">
        <v>-0.1</v>
      </c>
      <c r="U567" s="91"/>
      <c r="V567" s="701">
        <f t="shared" si="52"/>
        <v>0</v>
      </c>
      <c r="W567" s="91"/>
      <c r="X567" s="91"/>
      <c r="Y567" s="91"/>
      <c r="Z567" s="91"/>
      <c r="AA567" s="91"/>
      <c r="AB567" s="91"/>
      <c r="AC567" s="91">
        <f t="shared" si="53"/>
        <v>4</v>
      </c>
      <c r="AD567" s="91">
        <f t="shared" si="54"/>
        <v>8</v>
      </c>
      <c r="AE567" s="16"/>
      <c r="AF567" s="7"/>
      <c r="AH567"/>
      <c r="AI567"/>
      <c r="AJ567"/>
      <c r="AK567"/>
      <c r="AL567"/>
      <c r="AM567"/>
      <c r="AN567"/>
      <c r="AO567"/>
      <c r="AP567"/>
      <c r="AQ567"/>
      <c r="AR567"/>
      <c r="AS567"/>
      <c r="AT567"/>
      <c r="AU567"/>
      <c r="AV567"/>
      <c r="AW567"/>
      <c r="AX567"/>
      <c r="AY567"/>
      <c r="AZ567"/>
      <c r="BA567"/>
      <c r="BB567"/>
      <c r="BC567"/>
      <c r="BD567"/>
      <c r="BE567"/>
      <c r="BF567"/>
      <c r="BG567"/>
    </row>
    <row r="568" spans="1:59" s="104" customFormat="1" ht="13.4" hidden="1" customHeight="1" outlineLevel="2" x14ac:dyDescent="0.35">
      <c r="A568" s="102"/>
      <c r="B568" s="95"/>
      <c r="C568" s="17"/>
      <c r="D568" s="17"/>
      <c r="E568" s="17"/>
      <c r="F568" s="13"/>
      <c r="G568" s="91"/>
      <c r="H568" s="91"/>
      <c r="I568" s="101" t="s">
        <v>353</v>
      </c>
      <c r="J568" s="226">
        <v>0.65</v>
      </c>
      <c r="K568" s="226">
        <v>0.65</v>
      </c>
      <c r="L568" s="226">
        <v>0.65</v>
      </c>
      <c r="M568" s="226">
        <v>0.65</v>
      </c>
      <c r="N568" s="226">
        <v>0.65</v>
      </c>
      <c r="O568" s="226">
        <v>0.65</v>
      </c>
      <c r="P568" s="226">
        <v>0.65</v>
      </c>
      <c r="Q568" s="226">
        <v>0.65</v>
      </c>
      <c r="R568" s="226">
        <v>0.65</v>
      </c>
      <c r="S568" s="571"/>
      <c r="T568" s="226">
        <v>-0.1</v>
      </c>
      <c r="U568" s="91"/>
      <c r="V568" s="701">
        <f t="shared" si="52"/>
        <v>0</v>
      </c>
      <c r="W568" s="91"/>
      <c r="X568" s="91"/>
      <c r="Y568" s="91"/>
      <c r="Z568" s="91"/>
      <c r="AA568" s="91"/>
      <c r="AB568" s="91"/>
      <c r="AC568" s="91">
        <f t="shared" si="53"/>
        <v>4</v>
      </c>
      <c r="AD568" s="91">
        <f t="shared" si="54"/>
        <v>9</v>
      </c>
      <c r="AE568" s="16"/>
      <c r="AF568" s="7"/>
      <c r="AH568"/>
      <c r="AI568"/>
      <c r="AJ568"/>
      <c r="AK568"/>
      <c r="AL568"/>
      <c r="AM568"/>
      <c r="AN568"/>
      <c r="AO568"/>
      <c r="AP568"/>
      <c r="AQ568"/>
      <c r="AR568"/>
      <c r="AS568"/>
      <c r="AT568"/>
      <c r="AU568"/>
      <c r="AV568"/>
      <c r="AW568"/>
      <c r="AX568"/>
      <c r="AY568"/>
      <c r="AZ568"/>
      <c r="BA568"/>
      <c r="BB568"/>
      <c r="BC568"/>
      <c r="BD568"/>
      <c r="BE568"/>
      <c r="BF568"/>
      <c r="BG568"/>
    </row>
    <row r="569" spans="1:59" s="104" customFormat="1" ht="13.4" hidden="1" customHeight="1" outlineLevel="2" x14ac:dyDescent="0.35">
      <c r="A569" s="102"/>
      <c r="B569" s="95"/>
      <c r="C569" s="17"/>
      <c r="D569" s="17"/>
      <c r="E569" s="17"/>
      <c r="F569" s="13"/>
      <c r="G569" s="91"/>
      <c r="H569" s="91" t="s">
        <v>752</v>
      </c>
      <c r="I569" s="101" t="s">
        <v>344</v>
      </c>
      <c r="J569" s="226">
        <v>0.81</v>
      </c>
      <c r="K569" s="226">
        <v>0.81</v>
      </c>
      <c r="L569" s="226">
        <v>0.81</v>
      </c>
      <c r="M569" s="226">
        <v>0.81</v>
      </c>
      <c r="N569" s="226">
        <v>0.81</v>
      </c>
      <c r="O569" s="226">
        <v>0.81</v>
      </c>
      <c r="P569" s="226">
        <v>0.81</v>
      </c>
      <c r="Q569" s="226">
        <v>0.81</v>
      </c>
      <c r="R569" s="226">
        <v>0.81</v>
      </c>
      <c r="S569" s="571"/>
      <c r="T569" s="226">
        <v>-0.09</v>
      </c>
      <c r="U569" s="91"/>
      <c r="V569" s="701">
        <f t="shared" si="52"/>
        <v>0</v>
      </c>
      <c r="W569" s="91"/>
      <c r="X569" s="91"/>
      <c r="Y569" s="91"/>
      <c r="Z569" s="91"/>
      <c r="AA569" s="91"/>
      <c r="AB569" s="91"/>
      <c r="AC569" s="91">
        <f t="shared" si="53"/>
        <v>5</v>
      </c>
      <c r="AD569" s="91">
        <f t="shared" si="54"/>
        <v>0</v>
      </c>
      <c r="AE569" s="16"/>
      <c r="AF569" s="7"/>
      <c r="AH569"/>
      <c r="AI569"/>
      <c r="AJ569"/>
      <c r="AK569"/>
      <c r="AL569"/>
      <c r="AM569"/>
      <c r="AN569"/>
      <c r="AO569"/>
      <c r="AP569"/>
      <c r="AQ569"/>
      <c r="AR569"/>
      <c r="AS569"/>
      <c r="AT569"/>
      <c r="AU569"/>
      <c r="AV569"/>
      <c r="AW569"/>
      <c r="AX569"/>
      <c r="AY569"/>
      <c r="AZ569"/>
      <c r="BA569"/>
      <c r="BB569"/>
      <c r="BC569"/>
      <c r="BD569"/>
      <c r="BE569"/>
      <c r="BF569"/>
      <c r="BG569"/>
    </row>
    <row r="570" spans="1:59" s="104" customFormat="1" ht="13.4" hidden="1" customHeight="1" outlineLevel="2" x14ac:dyDescent="0.35">
      <c r="A570" s="102"/>
      <c r="B570" s="95"/>
      <c r="C570" s="17"/>
      <c r="D570" s="17"/>
      <c r="E570" s="17"/>
      <c r="F570" s="13"/>
      <c r="G570" s="91"/>
      <c r="H570" s="91"/>
      <c r="I570" s="101" t="s">
        <v>345</v>
      </c>
      <c r="J570" s="226">
        <v>0.81</v>
      </c>
      <c r="K570" s="226">
        <v>0.81</v>
      </c>
      <c r="L570" s="226">
        <v>0.81</v>
      </c>
      <c r="M570" s="226">
        <v>0.81</v>
      </c>
      <c r="N570" s="226">
        <v>0.81</v>
      </c>
      <c r="O570" s="226">
        <v>0.81</v>
      </c>
      <c r="P570" s="226">
        <v>0.81</v>
      </c>
      <c r="Q570" s="226">
        <v>0.81</v>
      </c>
      <c r="R570" s="226">
        <v>0.81</v>
      </c>
      <c r="S570" s="571"/>
      <c r="T570" s="226">
        <v>-0.09</v>
      </c>
      <c r="U570" s="91"/>
      <c r="V570" s="701">
        <f t="shared" si="52"/>
        <v>0</v>
      </c>
      <c r="W570" s="91"/>
      <c r="X570" s="91"/>
      <c r="Y570" s="91"/>
      <c r="Z570" s="91"/>
      <c r="AA570" s="91"/>
      <c r="AB570" s="91"/>
      <c r="AC570" s="91">
        <f t="shared" si="53"/>
        <v>5</v>
      </c>
      <c r="AD570" s="91">
        <f t="shared" si="54"/>
        <v>1</v>
      </c>
      <c r="AE570" s="16"/>
      <c r="AF570" s="7"/>
      <c r="AH570"/>
      <c r="AI570"/>
      <c r="AJ570"/>
      <c r="AK570"/>
      <c r="AL570"/>
      <c r="AM570"/>
      <c r="AN570"/>
      <c r="AO570"/>
      <c r="AP570"/>
      <c r="AQ570"/>
      <c r="AR570"/>
      <c r="AS570"/>
      <c r="AT570"/>
      <c r="AU570"/>
      <c r="AV570"/>
      <c r="AW570"/>
      <c r="AX570"/>
      <c r="AY570"/>
      <c r="AZ570"/>
      <c r="BA570"/>
      <c r="BB570"/>
      <c r="BC570"/>
      <c r="BD570"/>
      <c r="BE570"/>
      <c r="BF570"/>
      <c r="BG570"/>
    </row>
    <row r="571" spans="1:59" s="104" customFormat="1" ht="13.4" hidden="1" customHeight="1" outlineLevel="2" x14ac:dyDescent="0.35">
      <c r="A571" s="102"/>
      <c r="B571" s="95"/>
      <c r="C571" s="17"/>
      <c r="D571" s="17"/>
      <c r="E571" s="17"/>
      <c r="F571" s="13"/>
      <c r="G571" s="91"/>
      <c r="H571" s="91"/>
      <c r="I571" s="101" t="s">
        <v>346</v>
      </c>
      <c r="J571" s="226">
        <v>0.81</v>
      </c>
      <c r="K571" s="226">
        <v>0.81</v>
      </c>
      <c r="L571" s="226">
        <v>0.81</v>
      </c>
      <c r="M571" s="226">
        <v>0.81</v>
      </c>
      <c r="N571" s="226">
        <v>0.81</v>
      </c>
      <c r="O571" s="226">
        <v>0.81</v>
      </c>
      <c r="P571" s="226">
        <v>0.81</v>
      </c>
      <c r="Q571" s="226">
        <v>0.81</v>
      </c>
      <c r="R571" s="226">
        <v>0.81</v>
      </c>
      <c r="S571" s="571"/>
      <c r="T571" s="226">
        <v>-0.09</v>
      </c>
      <c r="U571" s="91"/>
      <c r="V571" s="701">
        <f t="shared" si="52"/>
        <v>0</v>
      </c>
      <c r="W571" s="91"/>
      <c r="X571" s="91"/>
      <c r="Y571" s="91"/>
      <c r="Z571" s="91"/>
      <c r="AA571" s="91"/>
      <c r="AB571" s="91"/>
      <c r="AC571" s="91">
        <f t="shared" si="53"/>
        <v>5</v>
      </c>
      <c r="AD571" s="91">
        <f t="shared" si="54"/>
        <v>2</v>
      </c>
      <c r="AE571" s="16"/>
      <c r="AF571" s="7"/>
      <c r="AH571"/>
      <c r="AI571"/>
      <c r="AJ571"/>
      <c r="AK571"/>
      <c r="AL571"/>
      <c r="AM571"/>
      <c r="AN571"/>
      <c r="AO571"/>
      <c r="AP571"/>
      <c r="AQ571"/>
      <c r="AR571"/>
      <c r="AS571"/>
      <c r="AT571"/>
      <c r="AU571"/>
      <c r="AV571"/>
      <c r="AW571"/>
      <c r="AX571"/>
      <c r="AY571"/>
      <c r="AZ571"/>
      <c r="BA571"/>
      <c r="BB571"/>
      <c r="BC571"/>
      <c r="BD571"/>
      <c r="BE571"/>
      <c r="BF571"/>
      <c r="BG571"/>
    </row>
    <row r="572" spans="1:59" s="104" customFormat="1" ht="13.4" hidden="1" customHeight="1" outlineLevel="2" x14ac:dyDescent="0.35">
      <c r="A572" s="102"/>
      <c r="B572" s="95"/>
      <c r="C572" s="17"/>
      <c r="D572" s="17"/>
      <c r="E572" s="17"/>
      <c r="F572" s="13"/>
      <c r="G572" s="91"/>
      <c r="H572" s="91"/>
      <c r="I572" s="101" t="s">
        <v>347</v>
      </c>
      <c r="J572" s="226">
        <v>0.8</v>
      </c>
      <c r="K572" s="226">
        <v>0.8</v>
      </c>
      <c r="L572" s="226">
        <v>0.8</v>
      </c>
      <c r="M572" s="226">
        <v>0.8</v>
      </c>
      <c r="N572" s="226">
        <v>0.8</v>
      </c>
      <c r="O572" s="226">
        <v>0.8</v>
      </c>
      <c r="P572" s="226">
        <v>0.8</v>
      </c>
      <c r="Q572" s="226">
        <v>0.8</v>
      </c>
      <c r="R572" s="226">
        <v>0.8</v>
      </c>
      <c r="S572" s="571"/>
      <c r="T572" s="226">
        <v>-0.08</v>
      </c>
      <c r="U572" s="91"/>
      <c r="V572" s="701">
        <f t="shared" si="52"/>
        <v>0.05</v>
      </c>
      <c r="W572" s="91"/>
      <c r="X572" s="91"/>
      <c r="Y572" s="91"/>
      <c r="Z572" s="91"/>
      <c r="AA572" s="91"/>
      <c r="AB572" s="91"/>
      <c r="AC572" s="91">
        <f t="shared" si="53"/>
        <v>5</v>
      </c>
      <c r="AD572" s="91">
        <f t="shared" si="54"/>
        <v>3</v>
      </c>
      <c r="AE572" s="16"/>
      <c r="AF572" s="7"/>
      <c r="AH572"/>
      <c r="AI572"/>
      <c r="AJ572"/>
      <c r="AK572"/>
      <c r="AL572"/>
      <c r="AM572"/>
      <c r="AN572"/>
      <c r="AO572"/>
      <c r="AP572"/>
      <c r="AQ572"/>
      <c r="AR572"/>
      <c r="AS572"/>
      <c r="AT572"/>
      <c r="AU572"/>
      <c r="AV572"/>
      <c r="AW572"/>
      <c r="AX572"/>
      <c r="AY572"/>
      <c r="AZ572"/>
      <c r="BA572"/>
      <c r="BB572"/>
      <c r="BC572"/>
      <c r="BD572"/>
      <c r="BE572"/>
      <c r="BF572"/>
      <c r="BG572"/>
    </row>
    <row r="573" spans="1:59" s="104" customFormat="1" ht="13.4" hidden="1" customHeight="1" outlineLevel="2" x14ac:dyDescent="0.35">
      <c r="A573" s="102"/>
      <c r="B573" s="95"/>
      <c r="C573" s="17"/>
      <c r="D573" s="17"/>
      <c r="E573" s="17"/>
      <c r="F573" s="13"/>
      <c r="G573" s="91"/>
      <c r="H573" s="91"/>
      <c r="I573" s="101" t="s">
        <v>348</v>
      </c>
      <c r="J573" s="226">
        <v>0.78</v>
      </c>
      <c r="K573" s="226">
        <v>0.78</v>
      </c>
      <c r="L573" s="226">
        <v>0.78</v>
      </c>
      <c r="M573" s="226">
        <v>0.78</v>
      </c>
      <c r="N573" s="226">
        <v>0.78</v>
      </c>
      <c r="O573" s="226">
        <v>0.78</v>
      </c>
      <c r="P573" s="226">
        <v>0.78</v>
      </c>
      <c r="Q573" s="226">
        <v>0.78</v>
      </c>
      <c r="R573" s="226">
        <v>0.78</v>
      </c>
      <c r="S573" s="571"/>
      <c r="T573" s="226">
        <v>-0.06</v>
      </c>
      <c r="U573" s="91"/>
      <c r="V573" s="701">
        <f t="shared" si="52"/>
        <v>0.1</v>
      </c>
      <c r="W573" s="91"/>
      <c r="X573" s="91"/>
      <c r="Y573" s="91"/>
      <c r="Z573" s="91"/>
      <c r="AA573" s="91"/>
      <c r="AB573" s="91"/>
      <c r="AC573" s="91">
        <f t="shared" si="53"/>
        <v>5</v>
      </c>
      <c r="AD573" s="91">
        <f t="shared" si="54"/>
        <v>4</v>
      </c>
      <c r="AE573" s="16"/>
      <c r="AF573" s="7"/>
      <c r="AH573"/>
      <c r="AI573"/>
      <c r="AJ573"/>
      <c r="AK573"/>
      <c r="AL573"/>
      <c r="AM573"/>
      <c r="AN573"/>
      <c r="AO573"/>
      <c r="AP573"/>
      <c r="AQ573"/>
      <c r="AR573"/>
      <c r="AS573"/>
      <c r="AT573"/>
      <c r="AU573"/>
      <c r="AV573"/>
      <c r="AW573"/>
      <c r="AX573"/>
      <c r="AY573"/>
      <c r="AZ573"/>
      <c r="BA573"/>
      <c r="BB573"/>
      <c r="BC573"/>
      <c r="BD573"/>
      <c r="BE573"/>
      <c r="BF573"/>
      <c r="BG573"/>
    </row>
    <row r="574" spans="1:59" s="104" customFormat="1" ht="13.4" hidden="1" customHeight="1" outlineLevel="2" x14ac:dyDescent="0.35">
      <c r="A574" s="102"/>
      <c r="B574" s="95"/>
      <c r="C574" s="17"/>
      <c r="D574" s="17"/>
      <c r="E574" s="17"/>
      <c r="F574" s="13"/>
      <c r="G574" s="91"/>
      <c r="H574" s="91"/>
      <c r="I574" s="101" t="s">
        <v>349</v>
      </c>
      <c r="J574" s="226">
        <v>0.73499999999999999</v>
      </c>
      <c r="K574" s="226">
        <v>0.73499999999999999</v>
      </c>
      <c r="L574" s="226">
        <v>0.73499999999999999</v>
      </c>
      <c r="M574" s="226">
        <v>0.73499999999999999</v>
      </c>
      <c r="N574" s="226">
        <v>0.73499999999999999</v>
      </c>
      <c r="O574" s="226">
        <v>0.73499999999999999</v>
      </c>
      <c r="P574" s="226">
        <v>0.73499999999999999</v>
      </c>
      <c r="Q574" s="226">
        <v>0.73499999999999999</v>
      </c>
      <c r="R574" s="226">
        <v>0.73499999999999999</v>
      </c>
      <c r="S574" s="571"/>
      <c r="T574" s="226">
        <v>-0.1</v>
      </c>
      <c r="U574" s="91"/>
      <c r="V574" s="701">
        <f t="shared" si="52"/>
        <v>0</v>
      </c>
      <c r="W574" s="91"/>
      <c r="X574" s="91"/>
      <c r="Y574" s="91"/>
      <c r="Z574" s="91"/>
      <c r="AA574" s="91"/>
      <c r="AB574" s="91"/>
      <c r="AC574" s="91">
        <f t="shared" si="53"/>
        <v>5</v>
      </c>
      <c r="AD574" s="91">
        <f t="shared" si="54"/>
        <v>5</v>
      </c>
      <c r="AE574" s="16"/>
      <c r="AF574" s="7"/>
      <c r="AH574"/>
      <c r="AI574"/>
      <c r="AJ574"/>
      <c r="AK574"/>
      <c r="AL574"/>
      <c r="AM574"/>
      <c r="AN574"/>
      <c r="AO574"/>
      <c r="AP574"/>
      <c r="AQ574"/>
      <c r="AR574"/>
      <c r="AS574"/>
      <c r="AT574"/>
      <c r="AU574"/>
      <c r="AV574"/>
      <c r="AW574"/>
      <c r="AX574"/>
      <c r="AY574"/>
      <c r="AZ574"/>
      <c r="BA574"/>
      <c r="BB574"/>
      <c r="BC574"/>
      <c r="BD574"/>
      <c r="BE574"/>
      <c r="BF574"/>
      <c r="BG574"/>
    </row>
    <row r="575" spans="1:59" s="104" customFormat="1" ht="13.4" hidden="1" customHeight="1" outlineLevel="2" x14ac:dyDescent="0.35">
      <c r="A575" s="102"/>
      <c r="B575" s="95"/>
      <c r="C575" s="17"/>
      <c r="D575" s="17"/>
      <c r="E575" s="17"/>
      <c r="F575" s="13"/>
      <c r="G575" s="91"/>
      <c r="H575" s="91"/>
      <c r="I575" s="101" t="s">
        <v>350</v>
      </c>
      <c r="J575" s="226">
        <v>0.71</v>
      </c>
      <c r="K575" s="226">
        <v>0.71</v>
      </c>
      <c r="L575" s="226">
        <v>0.71</v>
      </c>
      <c r="M575" s="226">
        <v>0.71</v>
      </c>
      <c r="N575" s="226">
        <v>0.71</v>
      </c>
      <c r="O575" s="226">
        <v>0.71</v>
      </c>
      <c r="P575" s="226">
        <v>0.71</v>
      </c>
      <c r="Q575" s="226">
        <v>0.71</v>
      </c>
      <c r="R575" s="226">
        <v>0.71</v>
      </c>
      <c r="S575" s="571"/>
      <c r="T575" s="226">
        <v>-0.1</v>
      </c>
      <c r="U575" s="91"/>
      <c r="V575" s="701">
        <f t="shared" si="52"/>
        <v>0</v>
      </c>
      <c r="W575" s="91"/>
      <c r="X575" s="91"/>
      <c r="Y575" s="91"/>
      <c r="Z575" s="91"/>
      <c r="AA575" s="91"/>
      <c r="AB575" s="91"/>
      <c r="AC575" s="91">
        <f t="shared" si="53"/>
        <v>5</v>
      </c>
      <c r="AD575" s="91">
        <f t="shared" si="54"/>
        <v>6</v>
      </c>
      <c r="AE575" s="16"/>
      <c r="AF575" s="7"/>
      <c r="AH575"/>
      <c r="AI575"/>
      <c r="AJ575"/>
      <c r="AK575"/>
      <c r="AL575"/>
      <c r="AM575"/>
      <c r="AN575"/>
      <c r="AO575"/>
      <c r="AP575"/>
      <c r="AQ575"/>
      <c r="AR575"/>
      <c r="AS575"/>
      <c r="AT575"/>
      <c r="AU575"/>
      <c r="AV575"/>
      <c r="AW575"/>
      <c r="AX575"/>
      <c r="AY575"/>
      <c r="AZ575"/>
      <c r="BA575"/>
      <c r="BB575"/>
      <c r="BC575"/>
      <c r="BD575"/>
      <c r="BE575"/>
      <c r="BF575"/>
      <c r="BG575"/>
    </row>
    <row r="576" spans="1:59" s="104" customFormat="1" ht="13.4" hidden="1" customHeight="1" outlineLevel="2" x14ac:dyDescent="0.35">
      <c r="A576" s="102"/>
      <c r="B576" s="95"/>
      <c r="C576" s="17"/>
      <c r="D576" s="17"/>
      <c r="E576" s="17"/>
      <c r="F576" s="13"/>
      <c r="G576" s="91"/>
      <c r="H576" s="91"/>
      <c r="I576" s="101" t="s">
        <v>351</v>
      </c>
      <c r="J576" s="226">
        <v>0.7</v>
      </c>
      <c r="K576" s="226">
        <v>0.7</v>
      </c>
      <c r="L576" s="226">
        <v>0.7</v>
      </c>
      <c r="M576" s="226">
        <v>0.7</v>
      </c>
      <c r="N576" s="226">
        <v>0.7</v>
      </c>
      <c r="O576" s="226">
        <v>0.7</v>
      </c>
      <c r="P576" s="226">
        <v>0.7</v>
      </c>
      <c r="Q576" s="226">
        <v>0.7</v>
      </c>
      <c r="R576" s="226">
        <v>0.7</v>
      </c>
      <c r="S576" s="571"/>
      <c r="T576" s="226">
        <v>-0.1</v>
      </c>
      <c r="U576" s="91"/>
      <c r="V576" s="701">
        <f t="shared" si="52"/>
        <v>0</v>
      </c>
      <c r="W576" s="91"/>
      <c r="X576" s="91"/>
      <c r="Y576" s="91"/>
      <c r="Z576" s="91"/>
      <c r="AA576" s="91"/>
      <c r="AB576" s="91"/>
      <c r="AC576" s="91">
        <f t="shared" si="53"/>
        <v>5</v>
      </c>
      <c r="AD576" s="91">
        <f t="shared" si="54"/>
        <v>7</v>
      </c>
      <c r="AE576" s="16"/>
      <c r="AF576" s="7"/>
      <c r="AH576"/>
      <c r="AI576"/>
      <c r="AJ576"/>
      <c r="AK576"/>
      <c r="AL576"/>
      <c r="AM576"/>
      <c r="AN576"/>
      <c r="AO576"/>
      <c r="AP576"/>
      <c r="AQ576"/>
      <c r="AR576"/>
      <c r="AS576"/>
      <c r="AT576"/>
      <c r="AU576"/>
      <c r="AV576"/>
      <c r="AW576"/>
      <c r="AX576"/>
      <c r="AY576"/>
      <c r="AZ576"/>
      <c r="BA576"/>
      <c r="BB576"/>
      <c r="BC576"/>
      <c r="BD576"/>
      <c r="BE576"/>
      <c r="BF576"/>
      <c r="BG576"/>
    </row>
    <row r="577" spans="1:59" s="104" customFormat="1" ht="13.4" hidden="1" customHeight="1" outlineLevel="2" x14ac:dyDescent="0.35">
      <c r="A577" s="102"/>
      <c r="B577" s="95"/>
      <c r="C577" s="17"/>
      <c r="D577" s="17"/>
      <c r="E577" s="17"/>
      <c r="F577" s="13"/>
      <c r="G577" s="91"/>
      <c r="H577" s="91"/>
      <c r="I577" s="101" t="s">
        <v>352</v>
      </c>
      <c r="J577" s="226">
        <v>0.68</v>
      </c>
      <c r="K577" s="226">
        <v>0.68</v>
      </c>
      <c r="L577" s="226">
        <v>0.68</v>
      </c>
      <c r="M577" s="226">
        <v>0.68</v>
      </c>
      <c r="N577" s="226">
        <v>0.68</v>
      </c>
      <c r="O577" s="226">
        <v>0.68</v>
      </c>
      <c r="P577" s="226">
        <v>0.68</v>
      </c>
      <c r="Q577" s="226">
        <v>0.68</v>
      </c>
      <c r="R577" s="226">
        <v>0.68</v>
      </c>
      <c r="S577" s="571"/>
      <c r="T577" s="226">
        <v>-0.1</v>
      </c>
      <c r="U577" s="91"/>
      <c r="V577" s="701">
        <f t="shared" si="52"/>
        <v>0</v>
      </c>
      <c r="W577" s="91"/>
      <c r="X577" s="91"/>
      <c r="Y577" s="91"/>
      <c r="Z577" s="91"/>
      <c r="AA577" s="91"/>
      <c r="AB577" s="91"/>
      <c r="AC577" s="91">
        <f t="shared" si="53"/>
        <v>5</v>
      </c>
      <c r="AD577" s="91">
        <f t="shared" si="54"/>
        <v>8</v>
      </c>
      <c r="AE577" s="16"/>
      <c r="AF577" s="7"/>
      <c r="AH577"/>
      <c r="AI577"/>
      <c r="AJ577"/>
      <c r="AK577"/>
      <c r="AL577"/>
      <c r="AM577"/>
      <c r="AN577"/>
      <c r="AO577"/>
      <c r="AP577"/>
      <c r="AQ577"/>
      <c r="AR577"/>
      <c r="AS577"/>
      <c r="AT577"/>
      <c r="AU577"/>
      <c r="AV577"/>
      <c r="AW577"/>
      <c r="AX577"/>
      <c r="AY577"/>
      <c r="AZ577"/>
      <c r="BA577"/>
      <c r="BB577"/>
      <c r="BC577"/>
      <c r="BD577"/>
      <c r="BE577"/>
      <c r="BF577"/>
      <c r="BG577"/>
    </row>
    <row r="578" spans="1:59" s="104" customFormat="1" ht="13.4" hidden="1" customHeight="1" outlineLevel="2" x14ac:dyDescent="0.35">
      <c r="A578" s="102"/>
      <c r="B578" s="95"/>
      <c r="C578" s="17"/>
      <c r="D578" s="17"/>
      <c r="E578" s="17"/>
      <c r="F578" s="13"/>
      <c r="G578" s="91"/>
      <c r="H578" s="91"/>
      <c r="I578" s="101" t="s">
        <v>353</v>
      </c>
      <c r="J578" s="226">
        <v>0.65</v>
      </c>
      <c r="K578" s="226">
        <v>0.65</v>
      </c>
      <c r="L578" s="226">
        <v>0.65</v>
      </c>
      <c r="M578" s="226">
        <v>0.65</v>
      </c>
      <c r="N578" s="226">
        <v>0.65</v>
      </c>
      <c r="O578" s="226">
        <v>0.65</v>
      </c>
      <c r="P578" s="226">
        <v>0.65</v>
      </c>
      <c r="Q578" s="226">
        <v>0.65</v>
      </c>
      <c r="R578" s="226">
        <v>0.65</v>
      </c>
      <c r="S578" s="571"/>
      <c r="T578" s="226">
        <v>-0.1</v>
      </c>
      <c r="U578" s="91"/>
      <c r="V578" s="701">
        <f t="shared" si="52"/>
        <v>0</v>
      </c>
      <c r="W578" s="91"/>
      <c r="X578" s="91"/>
      <c r="Y578" s="91"/>
      <c r="Z578" s="91"/>
      <c r="AA578" s="91"/>
      <c r="AB578" s="91"/>
      <c r="AC578" s="91">
        <f t="shared" si="53"/>
        <v>5</v>
      </c>
      <c r="AD578" s="91">
        <f t="shared" si="54"/>
        <v>9</v>
      </c>
      <c r="AE578" s="16"/>
      <c r="AF578" s="7"/>
      <c r="AH578"/>
      <c r="AI578"/>
      <c r="AJ578"/>
      <c r="AK578"/>
      <c r="AL578"/>
      <c r="AM578"/>
      <c r="AN578"/>
      <c r="AO578"/>
      <c r="AP578"/>
      <c r="AQ578"/>
      <c r="AR578"/>
      <c r="AS578"/>
      <c r="AT578"/>
      <c r="AU578"/>
      <c r="AV578"/>
      <c r="AW578"/>
      <c r="AX578"/>
      <c r="AY578"/>
      <c r="AZ578"/>
      <c r="BA578"/>
      <c r="BB578"/>
      <c r="BC578"/>
      <c r="BD578"/>
      <c r="BE578"/>
      <c r="BF578"/>
      <c r="BG578"/>
    </row>
    <row r="579" spans="1:59" s="104" customFormat="1" ht="13.4" hidden="1" customHeight="1" outlineLevel="2" x14ac:dyDescent="0.35">
      <c r="A579" s="102"/>
      <c r="B579" s="95"/>
      <c r="C579" s="17"/>
      <c r="D579" s="17"/>
      <c r="E579" s="17"/>
      <c r="F579" s="13"/>
      <c r="G579" s="91"/>
      <c r="H579" s="91" t="s">
        <v>753</v>
      </c>
      <c r="I579" s="101" t="s">
        <v>344</v>
      </c>
      <c r="J579" s="226">
        <v>0.81</v>
      </c>
      <c r="K579" s="226">
        <v>0.81</v>
      </c>
      <c r="L579" s="226">
        <v>0.81</v>
      </c>
      <c r="M579" s="226">
        <v>0.81</v>
      </c>
      <c r="N579" s="226">
        <v>0.81</v>
      </c>
      <c r="O579" s="226">
        <v>0.81</v>
      </c>
      <c r="P579" s="226">
        <v>0.81</v>
      </c>
      <c r="Q579" s="226">
        <v>0.81</v>
      </c>
      <c r="R579" s="226">
        <v>0.81</v>
      </c>
      <c r="S579" s="571"/>
      <c r="T579" s="226">
        <v>-0.09</v>
      </c>
      <c r="U579" s="91"/>
      <c r="V579" s="701">
        <f t="shared" si="52"/>
        <v>0</v>
      </c>
      <c r="W579" s="91"/>
      <c r="X579" s="91"/>
      <c r="Y579" s="91"/>
      <c r="Z579" s="91"/>
      <c r="AA579" s="91"/>
      <c r="AB579" s="91"/>
      <c r="AC579" s="91">
        <f t="shared" si="53"/>
        <v>6</v>
      </c>
      <c r="AD579" s="91">
        <f t="shared" si="54"/>
        <v>0</v>
      </c>
      <c r="AE579" s="16"/>
      <c r="AF579" s="7"/>
      <c r="AH579"/>
      <c r="AI579"/>
      <c r="AJ579"/>
      <c r="AK579"/>
      <c r="AL579"/>
      <c r="AM579"/>
      <c r="AN579"/>
      <c r="AO579"/>
      <c r="AP579"/>
      <c r="AQ579"/>
      <c r="AR579"/>
      <c r="AS579"/>
      <c r="AT579"/>
      <c r="AU579"/>
      <c r="AV579"/>
      <c r="AW579"/>
      <c r="AX579"/>
      <c r="AY579"/>
      <c r="AZ579"/>
      <c r="BA579"/>
      <c r="BB579"/>
      <c r="BC579"/>
      <c r="BD579"/>
      <c r="BE579"/>
      <c r="BF579"/>
      <c r="BG579"/>
    </row>
    <row r="580" spans="1:59" s="104" customFormat="1" ht="13.4" hidden="1" customHeight="1" outlineLevel="2" x14ac:dyDescent="0.35">
      <c r="A580" s="102"/>
      <c r="B580" s="95"/>
      <c r="C580" s="17"/>
      <c r="D580" s="17"/>
      <c r="E580" s="17"/>
      <c r="F580" s="13"/>
      <c r="G580" s="91"/>
      <c r="H580" s="91"/>
      <c r="I580" s="101" t="s">
        <v>345</v>
      </c>
      <c r="J580" s="226">
        <v>0.81</v>
      </c>
      <c r="K580" s="226">
        <v>0.81</v>
      </c>
      <c r="L580" s="226">
        <v>0.81</v>
      </c>
      <c r="M580" s="226">
        <v>0.81</v>
      </c>
      <c r="N580" s="226">
        <v>0.81</v>
      </c>
      <c r="O580" s="226">
        <v>0.81</v>
      </c>
      <c r="P580" s="226">
        <v>0.81</v>
      </c>
      <c r="Q580" s="226">
        <v>0.81</v>
      </c>
      <c r="R580" s="226">
        <v>0.81</v>
      </c>
      <c r="S580" s="571"/>
      <c r="T580" s="226">
        <v>-0.09</v>
      </c>
      <c r="U580" s="91"/>
      <c r="V580" s="701">
        <f t="shared" si="52"/>
        <v>0</v>
      </c>
      <c r="W580" s="91"/>
      <c r="X580" s="91"/>
      <c r="Y580" s="91"/>
      <c r="Z580" s="91"/>
      <c r="AA580" s="91"/>
      <c r="AB580" s="91"/>
      <c r="AC580" s="91">
        <f t="shared" si="53"/>
        <v>6</v>
      </c>
      <c r="AD580" s="91">
        <f t="shared" si="54"/>
        <v>1</v>
      </c>
      <c r="AE580" s="16"/>
      <c r="AF580" s="7"/>
      <c r="AH580"/>
      <c r="AI580"/>
      <c r="AJ580"/>
      <c r="AK580"/>
      <c r="AL580"/>
      <c r="AM580"/>
      <c r="AN580"/>
      <c r="AO580"/>
      <c r="AP580"/>
      <c r="AQ580"/>
      <c r="AR580"/>
      <c r="AS580"/>
      <c r="AT580"/>
      <c r="AU580"/>
      <c r="AV580"/>
      <c r="AW580"/>
      <c r="AX580"/>
      <c r="AY580"/>
      <c r="AZ580"/>
      <c r="BA580"/>
      <c r="BB580"/>
      <c r="BC580"/>
      <c r="BD580"/>
      <c r="BE580"/>
      <c r="BF580"/>
      <c r="BG580"/>
    </row>
    <row r="581" spans="1:59" s="104" customFormat="1" ht="13.4" hidden="1" customHeight="1" outlineLevel="2" x14ac:dyDescent="0.35">
      <c r="A581" s="102"/>
      <c r="B581" s="95"/>
      <c r="C581" s="17"/>
      <c r="D581" s="17"/>
      <c r="E581" s="17"/>
      <c r="F581" s="13"/>
      <c r="G581" s="91"/>
      <c r="H581" s="91"/>
      <c r="I581" s="101" t="s">
        <v>346</v>
      </c>
      <c r="J581" s="226">
        <v>0.81</v>
      </c>
      <c r="K581" s="226">
        <v>0.81</v>
      </c>
      <c r="L581" s="226">
        <v>0.81</v>
      </c>
      <c r="M581" s="226">
        <v>0.81</v>
      </c>
      <c r="N581" s="226">
        <v>0.81</v>
      </c>
      <c r="O581" s="226">
        <v>0.81</v>
      </c>
      <c r="P581" s="226">
        <v>0.81</v>
      </c>
      <c r="Q581" s="226">
        <v>0.81</v>
      </c>
      <c r="R581" s="226">
        <v>0.81</v>
      </c>
      <c r="S581" s="571"/>
      <c r="T581" s="226">
        <v>-0.09</v>
      </c>
      <c r="U581" s="91"/>
      <c r="V581" s="701">
        <f t="shared" si="52"/>
        <v>0</v>
      </c>
      <c r="W581" s="91"/>
      <c r="X581" s="91"/>
      <c r="Y581" s="91"/>
      <c r="Z581" s="91"/>
      <c r="AA581" s="91"/>
      <c r="AB581" s="91"/>
      <c r="AC581" s="91">
        <f t="shared" si="53"/>
        <v>6</v>
      </c>
      <c r="AD581" s="91">
        <f t="shared" si="54"/>
        <v>2</v>
      </c>
      <c r="AE581" s="16"/>
      <c r="AF581" s="7"/>
      <c r="AH581"/>
      <c r="AI581"/>
      <c r="AJ581"/>
      <c r="AK581"/>
      <c r="AL581"/>
      <c r="AM581"/>
      <c r="AN581"/>
      <c r="AO581"/>
      <c r="AP581"/>
      <c r="AQ581"/>
      <c r="AR581"/>
      <c r="AS581"/>
      <c r="AT581"/>
      <c r="AU581"/>
      <c r="AV581"/>
      <c r="AW581"/>
      <c r="AX581"/>
      <c r="AY581"/>
      <c r="AZ581"/>
      <c r="BA581"/>
      <c r="BB581"/>
      <c r="BC581"/>
      <c r="BD581"/>
      <c r="BE581"/>
      <c r="BF581"/>
      <c r="BG581"/>
    </row>
    <row r="582" spans="1:59" s="104" customFormat="1" ht="13.4" hidden="1" customHeight="1" outlineLevel="2" x14ac:dyDescent="0.35">
      <c r="A582" s="102"/>
      <c r="B582" s="95"/>
      <c r="C582" s="17"/>
      <c r="D582" s="17"/>
      <c r="E582" s="17"/>
      <c r="F582" s="13"/>
      <c r="G582" s="91"/>
      <c r="H582" s="91"/>
      <c r="I582" s="101" t="s">
        <v>347</v>
      </c>
      <c r="J582" s="226">
        <v>0.8</v>
      </c>
      <c r="K582" s="226">
        <v>0.8</v>
      </c>
      <c r="L582" s="226">
        <v>0.8</v>
      </c>
      <c r="M582" s="226">
        <v>0.8</v>
      </c>
      <c r="N582" s="226">
        <v>0.8</v>
      </c>
      <c r="O582" s="226">
        <v>0.8</v>
      </c>
      <c r="P582" s="226">
        <v>0.8</v>
      </c>
      <c r="Q582" s="226">
        <v>0.8</v>
      </c>
      <c r="R582" s="226">
        <v>0.8</v>
      </c>
      <c r="S582" s="571"/>
      <c r="T582" s="226">
        <v>-0.08</v>
      </c>
      <c r="U582" s="91"/>
      <c r="V582" s="701">
        <f t="shared" si="52"/>
        <v>0.05</v>
      </c>
      <c r="W582" s="91"/>
      <c r="X582" s="91"/>
      <c r="Y582" s="91"/>
      <c r="Z582" s="91"/>
      <c r="AA582" s="91"/>
      <c r="AB582" s="91"/>
      <c r="AC582" s="91">
        <f t="shared" si="53"/>
        <v>6</v>
      </c>
      <c r="AD582" s="91">
        <f t="shared" si="54"/>
        <v>3</v>
      </c>
      <c r="AE582" s="16"/>
      <c r="AF582" s="7"/>
      <c r="AH582"/>
      <c r="AI582"/>
      <c r="AJ582"/>
      <c r="AK582"/>
      <c r="AL582"/>
      <c r="AM582"/>
      <c r="AN582"/>
      <c r="AO582"/>
      <c r="AP582"/>
      <c r="AQ582"/>
      <c r="AR582"/>
      <c r="AS582"/>
      <c r="AT582"/>
      <c r="AU582"/>
      <c r="AV582"/>
      <c r="AW582"/>
      <c r="AX582"/>
      <c r="AY582"/>
      <c r="AZ582"/>
      <c r="BA582"/>
      <c r="BB582"/>
      <c r="BC582"/>
      <c r="BD582"/>
      <c r="BE582"/>
      <c r="BF582"/>
      <c r="BG582"/>
    </row>
    <row r="583" spans="1:59" s="104" customFormat="1" ht="13.4" hidden="1" customHeight="1" outlineLevel="2" x14ac:dyDescent="0.35">
      <c r="A583" s="102"/>
      <c r="B583" s="95"/>
      <c r="C583" s="17"/>
      <c r="D583" s="17"/>
      <c r="E583" s="17"/>
      <c r="F583" s="13"/>
      <c r="G583" s="91"/>
      <c r="H583" s="91"/>
      <c r="I583" s="101" t="s">
        <v>348</v>
      </c>
      <c r="J583" s="226">
        <v>0.78</v>
      </c>
      <c r="K583" s="226">
        <v>0.78</v>
      </c>
      <c r="L583" s="226">
        <v>0.78</v>
      </c>
      <c r="M583" s="226">
        <v>0.78</v>
      </c>
      <c r="N583" s="226">
        <v>0.78</v>
      </c>
      <c r="O583" s="226">
        <v>0.78</v>
      </c>
      <c r="P583" s="226">
        <v>0.78</v>
      </c>
      <c r="Q583" s="226">
        <v>0.78</v>
      </c>
      <c r="R583" s="226">
        <v>0.78</v>
      </c>
      <c r="S583" s="571"/>
      <c r="T583" s="226">
        <v>-0.06</v>
      </c>
      <c r="U583" s="91"/>
      <c r="V583" s="701">
        <f t="shared" si="52"/>
        <v>0.1</v>
      </c>
      <c r="W583" s="91"/>
      <c r="X583" s="91"/>
      <c r="Y583" s="91"/>
      <c r="Z583" s="91"/>
      <c r="AA583" s="91"/>
      <c r="AB583" s="91"/>
      <c r="AC583" s="91">
        <f t="shared" si="53"/>
        <v>6</v>
      </c>
      <c r="AD583" s="91">
        <f t="shared" si="54"/>
        <v>4</v>
      </c>
      <c r="AE583" s="16"/>
      <c r="AF583" s="7"/>
      <c r="AH583"/>
      <c r="AI583"/>
      <c r="AJ583"/>
      <c r="AK583"/>
      <c r="AL583"/>
      <c r="AM583"/>
      <c r="AN583"/>
      <c r="AO583"/>
      <c r="AP583"/>
      <c r="AQ583"/>
      <c r="AR583"/>
      <c r="AS583"/>
      <c r="AT583"/>
      <c r="AU583"/>
      <c r="AV583"/>
      <c r="AW583"/>
      <c r="AX583"/>
      <c r="AY583"/>
      <c r="AZ583"/>
      <c r="BA583"/>
      <c r="BB583"/>
      <c r="BC583"/>
      <c r="BD583"/>
      <c r="BE583"/>
      <c r="BF583"/>
      <c r="BG583"/>
    </row>
    <row r="584" spans="1:59" s="104" customFormat="1" ht="13.4" hidden="1" customHeight="1" outlineLevel="2" x14ac:dyDescent="0.35">
      <c r="A584" s="102"/>
      <c r="B584" s="95"/>
      <c r="C584" s="17"/>
      <c r="D584" s="17"/>
      <c r="E584" s="17"/>
      <c r="F584" s="13"/>
      <c r="G584" s="91"/>
      <c r="H584" s="91"/>
      <c r="I584" s="101" t="s">
        <v>349</v>
      </c>
      <c r="J584" s="226">
        <v>0.73499999999999999</v>
      </c>
      <c r="K584" s="226">
        <v>0.73499999999999999</v>
      </c>
      <c r="L584" s="226">
        <v>0.73499999999999999</v>
      </c>
      <c r="M584" s="226">
        <v>0.73499999999999999</v>
      </c>
      <c r="N584" s="226">
        <v>0.73499999999999999</v>
      </c>
      <c r="O584" s="226">
        <v>0.73499999999999999</v>
      </c>
      <c r="P584" s="226">
        <v>0.73499999999999999</v>
      </c>
      <c r="Q584" s="226">
        <v>0.73499999999999999</v>
      </c>
      <c r="R584" s="226">
        <v>0.73499999999999999</v>
      </c>
      <c r="S584" s="571"/>
      <c r="T584" s="226">
        <v>-0.1</v>
      </c>
      <c r="U584" s="91"/>
      <c r="V584" s="701">
        <f t="shared" si="52"/>
        <v>0</v>
      </c>
      <c r="W584" s="91"/>
      <c r="X584" s="91"/>
      <c r="Y584" s="91"/>
      <c r="Z584" s="91"/>
      <c r="AA584" s="91"/>
      <c r="AB584" s="91"/>
      <c r="AC584" s="91">
        <f t="shared" si="53"/>
        <v>6</v>
      </c>
      <c r="AD584" s="91">
        <f t="shared" si="54"/>
        <v>5</v>
      </c>
      <c r="AE584" s="16"/>
      <c r="AF584" s="7"/>
      <c r="AH584"/>
      <c r="AI584"/>
      <c r="AJ584"/>
      <c r="AK584"/>
      <c r="AL584"/>
      <c r="AM584"/>
      <c r="AN584"/>
      <c r="AO584"/>
      <c r="AP584"/>
      <c r="AQ584"/>
      <c r="AR584"/>
      <c r="AS584"/>
      <c r="AT584"/>
      <c r="AU584"/>
      <c r="AV584"/>
      <c r="AW584"/>
      <c r="AX584"/>
      <c r="AY584"/>
      <c r="AZ584"/>
      <c r="BA584"/>
      <c r="BB584"/>
      <c r="BC584"/>
      <c r="BD584"/>
      <c r="BE584"/>
      <c r="BF584"/>
      <c r="BG584"/>
    </row>
    <row r="585" spans="1:59" s="104" customFormat="1" ht="13.4" hidden="1" customHeight="1" outlineLevel="2" x14ac:dyDescent="0.35">
      <c r="A585" s="102"/>
      <c r="B585" s="95"/>
      <c r="C585" s="17"/>
      <c r="D585" s="17"/>
      <c r="E585" s="17"/>
      <c r="F585" s="13"/>
      <c r="G585" s="91"/>
      <c r="H585" s="91"/>
      <c r="I585" s="101" t="s">
        <v>350</v>
      </c>
      <c r="J585" s="226">
        <v>0.71</v>
      </c>
      <c r="K585" s="226">
        <v>0.71</v>
      </c>
      <c r="L585" s="226">
        <v>0.71</v>
      </c>
      <c r="M585" s="226">
        <v>0.71</v>
      </c>
      <c r="N585" s="226">
        <v>0.71</v>
      </c>
      <c r="O585" s="226">
        <v>0.71</v>
      </c>
      <c r="P585" s="226">
        <v>0.71</v>
      </c>
      <c r="Q585" s="226">
        <v>0.71</v>
      </c>
      <c r="R585" s="226">
        <v>0.71</v>
      </c>
      <c r="S585" s="571"/>
      <c r="T585" s="226">
        <v>-0.1</v>
      </c>
      <c r="U585" s="91"/>
      <c r="V585" s="701">
        <f t="shared" si="52"/>
        <v>0</v>
      </c>
      <c r="W585" s="91"/>
      <c r="X585" s="91"/>
      <c r="Y585" s="91"/>
      <c r="Z585" s="91"/>
      <c r="AA585" s="91"/>
      <c r="AB585" s="91"/>
      <c r="AC585" s="91">
        <f t="shared" si="53"/>
        <v>6</v>
      </c>
      <c r="AD585" s="91">
        <f t="shared" si="54"/>
        <v>6</v>
      </c>
      <c r="AE585" s="16"/>
      <c r="AF585" s="7"/>
      <c r="AH585"/>
      <c r="AI585"/>
      <c r="AJ585"/>
      <c r="AK585"/>
      <c r="AL585"/>
      <c r="AM585"/>
      <c r="AN585"/>
      <c r="AO585"/>
      <c r="AP585"/>
      <c r="AQ585"/>
      <c r="AR585"/>
      <c r="AS585"/>
      <c r="AT585"/>
      <c r="AU585"/>
      <c r="AV585"/>
      <c r="AW585"/>
      <c r="AX585"/>
      <c r="AY585"/>
      <c r="AZ585"/>
      <c r="BA585"/>
      <c r="BB585"/>
      <c r="BC585"/>
      <c r="BD585"/>
      <c r="BE585"/>
      <c r="BF585"/>
      <c r="BG585"/>
    </row>
    <row r="586" spans="1:59" s="104" customFormat="1" ht="13.4" hidden="1" customHeight="1" outlineLevel="2" x14ac:dyDescent="0.35">
      <c r="A586" s="102"/>
      <c r="B586" s="95"/>
      <c r="C586" s="17"/>
      <c r="D586" s="17"/>
      <c r="E586" s="17"/>
      <c r="F586" s="13"/>
      <c r="G586" s="91"/>
      <c r="H586" s="91"/>
      <c r="I586" s="101" t="s">
        <v>351</v>
      </c>
      <c r="J586" s="226">
        <v>0.7</v>
      </c>
      <c r="K586" s="226">
        <v>0.7</v>
      </c>
      <c r="L586" s="226">
        <v>0.7</v>
      </c>
      <c r="M586" s="226">
        <v>0.7</v>
      </c>
      <c r="N586" s="226">
        <v>0.7</v>
      </c>
      <c r="O586" s="226">
        <v>0.7</v>
      </c>
      <c r="P586" s="226">
        <v>0.7</v>
      </c>
      <c r="Q586" s="226">
        <v>0.7</v>
      </c>
      <c r="R586" s="226">
        <v>0.7</v>
      </c>
      <c r="S586" s="571"/>
      <c r="T586" s="226">
        <v>-0.1</v>
      </c>
      <c r="U586" s="91"/>
      <c r="V586" s="701">
        <f t="shared" si="52"/>
        <v>0</v>
      </c>
      <c r="W586" s="91"/>
      <c r="X586" s="91"/>
      <c r="Y586" s="91"/>
      <c r="Z586" s="91"/>
      <c r="AA586" s="91"/>
      <c r="AB586" s="91"/>
      <c r="AC586" s="91">
        <f t="shared" si="53"/>
        <v>6</v>
      </c>
      <c r="AD586" s="91">
        <f t="shared" si="54"/>
        <v>7</v>
      </c>
      <c r="AE586" s="16"/>
      <c r="AF586" s="7"/>
      <c r="AH586"/>
      <c r="AI586"/>
      <c r="AJ586"/>
      <c r="AK586"/>
      <c r="AL586"/>
      <c r="AM586"/>
      <c r="AN586"/>
      <c r="AO586"/>
      <c r="AP586"/>
      <c r="AQ586"/>
      <c r="AR586"/>
      <c r="AS586"/>
      <c r="AT586"/>
      <c r="AU586"/>
      <c r="AV586"/>
      <c r="AW586"/>
      <c r="AX586"/>
      <c r="AY586"/>
      <c r="AZ586"/>
      <c r="BA586"/>
      <c r="BB586"/>
      <c r="BC586"/>
      <c r="BD586"/>
      <c r="BE586"/>
      <c r="BF586"/>
      <c r="BG586"/>
    </row>
    <row r="587" spans="1:59" s="104" customFormat="1" ht="13.4" hidden="1" customHeight="1" outlineLevel="2" x14ac:dyDescent="0.35">
      <c r="A587" s="102"/>
      <c r="B587" s="95"/>
      <c r="C587" s="17"/>
      <c r="D587" s="17"/>
      <c r="E587" s="17"/>
      <c r="F587" s="13"/>
      <c r="G587" s="91"/>
      <c r="H587" s="91"/>
      <c r="I587" s="101" t="s">
        <v>352</v>
      </c>
      <c r="J587" s="226">
        <v>0.68</v>
      </c>
      <c r="K587" s="226">
        <v>0.68</v>
      </c>
      <c r="L587" s="226">
        <v>0.68</v>
      </c>
      <c r="M587" s="226">
        <v>0.68</v>
      </c>
      <c r="N587" s="226">
        <v>0.68</v>
      </c>
      <c r="O587" s="226">
        <v>0.68</v>
      </c>
      <c r="P587" s="226">
        <v>0.68</v>
      </c>
      <c r="Q587" s="226">
        <v>0.68</v>
      </c>
      <c r="R587" s="226">
        <v>0.68</v>
      </c>
      <c r="S587" s="571"/>
      <c r="T587" s="226">
        <v>-0.1</v>
      </c>
      <c r="U587" s="91"/>
      <c r="V587" s="701">
        <f t="shared" si="52"/>
        <v>0</v>
      </c>
      <c r="W587" s="91"/>
      <c r="X587" s="91"/>
      <c r="Y587" s="91"/>
      <c r="Z587" s="91"/>
      <c r="AA587" s="91"/>
      <c r="AB587" s="91"/>
      <c r="AC587" s="91">
        <f t="shared" si="53"/>
        <v>6</v>
      </c>
      <c r="AD587" s="91">
        <f t="shared" si="54"/>
        <v>8</v>
      </c>
      <c r="AE587" s="16"/>
      <c r="AF587" s="7"/>
      <c r="AH587"/>
      <c r="AI587"/>
      <c r="AJ587"/>
      <c r="AK587"/>
      <c r="AL587"/>
      <c r="AM587"/>
      <c r="AN587"/>
      <c r="AO587"/>
      <c r="AP587"/>
      <c r="AQ587"/>
      <c r="AR587"/>
      <c r="AS587"/>
      <c r="AT587"/>
      <c r="AU587"/>
      <c r="AV587"/>
      <c r="AW587"/>
      <c r="AX587"/>
      <c r="AY587"/>
      <c r="AZ587"/>
      <c r="BA587"/>
      <c r="BB587"/>
      <c r="BC587"/>
      <c r="BD587"/>
      <c r="BE587"/>
      <c r="BF587"/>
      <c r="BG587"/>
    </row>
    <row r="588" spans="1:59" s="104" customFormat="1" ht="13.4" hidden="1" customHeight="1" outlineLevel="2" x14ac:dyDescent="0.35">
      <c r="A588" s="102"/>
      <c r="B588" s="95"/>
      <c r="C588" s="17"/>
      <c r="D588" s="17"/>
      <c r="E588" s="17"/>
      <c r="F588" s="13"/>
      <c r="G588" s="91"/>
      <c r="H588" s="91"/>
      <c r="I588" s="101" t="s">
        <v>353</v>
      </c>
      <c r="J588" s="226">
        <v>0.65</v>
      </c>
      <c r="K588" s="226">
        <v>0.65</v>
      </c>
      <c r="L588" s="226">
        <v>0.65</v>
      </c>
      <c r="M588" s="226">
        <v>0.65</v>
      </c>
      <c r="N588" s="226">
        <v>0.65</v>
      </c>
      <c r="O588" s="226">
        <v>0.65</v>
      </c>
      <c r="P588" s="226">
        <v>0.65</v>
      </c>
      <c r="Q588" s="226">
        <v>0.65</v>
      </c>
      <c r="R588" s="226">
        <v>0.65</v>
      </c>
      <c r="S588" s="571"/>
      <c r="T588" s="226">
        <v>-0.1</v>
      </c>
      <c r="U588" s="91"/>
      <c r="V588" s="701">
        <f t="shared" si="52"/>
        <v>0</v>
      </c>
      <c r="W588" s="91"/>
      <c r="X588" s="91"/>
      <c r="Y588" s="91"/>
      <c r="Z588" s="91"/>
      <c r="AA588" s="91"/>
      <c r="AB588" s="91"/>
      <c r="AC588" s="91">
        <f t="shared" si="53"/>
        <v>6</v>
      </c>
      <c r="AD588" s="91">
        <f t="shared" si="54"/>
        <v>9</v>
      </c>
      <c r="AE588" s="16"/>
      <c r="AF588" s="7"/>
      <c r="AH588"/>
      <c r="AI588"/>
      <c r="AJ588"/>
      <c r="AK588"/>
      <c r="AL588"/>
      <c r="AM588"/>
      <c r="AN588"/>
      <c r="AO588"/>
      <c r="AP588"/>
      <c r="AQ588"/>
      <c r="AR588"/>
      <c r="AS588"/>
      <c r="AT588"/>
      <c r="AU588"/>
      <c r="AV588"/>
      <c r="AW588"/>
      <c r="AX588"/>
      <c r="AY588"/>
      <c r="AZ588"/>
      <c r="BA588"/>
      <c r="BB588"/>
      <c r="BC588"/>
      <c r="BD588"/>
      <c r="BE588"/>
      <c r="BF588"/>
      <c r="BG588"/>
    </row>
    <row r="589" spans="1:59" s="104" customFormat="1" ht="13.4" hidden="1" customHeight="1" outlineLevel="2" x14ac:dyDescent="0.35">
      <c r="A589" s="102"/>
      <c r="B589" s="95"/>
      <c r="C589" s="17"/>
      <c r="D589" s="17"/>
      <c r="E589" s="17"/>
      <c r="F589" s="13"/>
      <c r="G589" s="91"/>
      <c r="H589" s="91" t="s">
        <v>754</v>
      </c>
      <c r="I589" s="101" t="s">
        <v>344</v>
      </c>
      <c r="J589" s="226">
        <v>0.81</v>
      </c>
      <c r="K589" s="226">
        <v>0.81</v>
      </c>
      <c r="L589" s="226">
        <v>0.81</v>
      </c>
      <c r="M589" s="226">
        <v>0.81</v>
      </c>
      <c r="N589" s="226">
        <v>0.81</v>
      </c>
      <c r="O589" s="226">
        <v>0.81</v>
      </c>
      <c r="P589" s="226">
        <v>0.81</v>
      </c>
      <c r="Q589" s="226">
        <v>0.81</v>
      </c>
      <c r="R589" s="226">
        <v>0.81</v>
      </c>
      <c r="S589" s="571"/>
      <c r="T589" s="226">
        <v>-0.09</v>
      </c>
      <c r="U589" s="91"/>
      <c r="V589" s="701">
        <f t="shared" si="52"/>
        <v>0</v>
      </c>
      <c r="W589" s="91"/>
      <c r="X589" s="91"/>
      <c r="Y589" s="91"/>
      <c r="Z589" s="91"/>
      <c r="AA589" s="91"/>
      <c r="AB589" s="91"/>
      <c r="AC589" s="91">
        <f t="shared" si="53"/>
        <v>7</v>
      </c>
      <c r="AD589" s="91">
        <f t="shared" si="54"/>
        <v>0</v>
      </c>
      <c r="AE589" s="16"/>
      <c r="AF589" s="7"/>
      <c r="AH589"/>
      <c r="AI589"/>
      <c r="AJ589"/>
      <c r="AK589"/>
      <c r="AL589"/>
      <c r="AM589"/>
      <c r="AN589"/>
      <c r="AO589"/>
      <c r="AP589"/>
      <c r="AQ589"/>
      <c r="AR589"/>
      <c r="AS589"/>
      <c r="AT589"/>
      <c r="AU589"/>
      <c r="AV589"/>
      <c r="AW589"/>
      <c r="AX589"/>
      <c r="AY589"/>
      <c r="AZ589"/>
      <c r="BA589"/>
      <c r="BB589"/>
      <c r="BC589"/>
      <c r="BD589"/>
      <c r="BE589"/>
      <c r="BF589"/>
      <c r="BG589"/>
    </row>
    <row r="590" spans="1:59" s="104" customFormat="1" ht="13.4" hidden="1" customHeight="1" outlineLevel="2" x14ac:dyDescent="0.35">
      <c r="A590" s="102"/>
      <c r="B590" s="95"/>
      <c r="C590" s="17"/>
      <c r="D590" s="17"/>
      <c r="E590" s="17"/>
      <c r="F590" s="13"/>
      <c r="G590" s="91"/>
      <c r="H590" s="91"/>
      <c r="I590" s="101" t="s">
        <v>345</v>
      </c>
      <c r="J590" s="226">
        <v>0.81</v>
      </c>
      <c r="K590" s="226">
        <v>0.81</v>
      </c>
      <c r="L590" s="226">
        <v>0.81</v>
      </c>
      <c r="M590" s="226">
        <v>0.81</v>
      </c>
      <c r="N590" s="226">
        <v>0.81</v>
      </c>
      <c r="O590" s="226">
        <v>0.81</v>
      </c>
      <c r="P590" s="226">
        <v>0.81</v>
      </c>
      <c r="Q590" s="226">
        <v>0.81</v>
      </c>
      <c r="R590" s="226">
        <v>0.81</v>
      </c>
      <c r="S590" s="571"/>
      <c r="T590" s="226">
        <v>-0.09</v>
      </c>
      <c r="U590" s="91"/>
      <c r="V590" s="701">
        <f t="shared" si="52"/>
        <v>0</v>
      </c>
      <c r="W590" s="91"/>
      <c r="X590" s="91"/>
      <c r="Y590" s="91"/>
      <c r="Z590" s="91"/>
      <c r="AA590" s="91"/>
      <c r="AB590" s="91"/>
      <c r="AC590" s="91">
        <f t="shared" si="53"/>
        <v>7</v>
      </c>
      <c r="AD590" s="91">
        <f t="shared" si="54"/>
        <v>1</v>
      </c>
      <c r="AE590" s="16"/>
      <c r="AF590" s="7"/>
      <c r="AH590"/>
      <c r="AI590"/>
      <c r="AJ590"/>
      <c r="AK590"/>
      <c r="AL590"/>
      <c r="AM590"/>
      <c r="AN590"/>
      <c r="AO590"/>
      <c r="AP590"/>
      <c r="AQ590"/>
      <c r="AR590"/>
      <c r="AS590"/>
      <c r="AT590"/>
      <c r="AU590"/>
      <c r="AV590"/>
      <c r="AW590"/>
      <c r="AX590"/>
      <c r="AY590"/>
      <c r="AZ590"/>
      <c r="BA590"/>
      <c r="BB590"/>
      <c r="BC590"/>
      <c r="BD590"/>
      <c r="BE590"/>
      <c r="BF590"/>
      <c r="BG590"/>
    </row>
    <row r="591" spans="1:59" s="104" customFormat="1" ht="13.4" hidden="1" customHeight="1" outlineLevel="2" x14ac:dyDescent="0.35">
      <c r="A591" s="102"/>
      <c r="B591" s="95"/>
      <c r="C591" s="17"/>
      <c r="D591" s="17"/>
      <c r="E591" s="17"/>
      <c r="F591" s="13"/>
      <c r="G591" s="91"/>
      <c r="H591" s="91"/>
      <c r="I591" s="101" t="s">
        <v>346</v>
      </c>
      <c r="J591" s="226">
        <v>0.81</v>
      </c>
      <c r="K591" s="226">
        <v>0.81</v>
      </c>
      <c r="L591" s="226">
        <v>0.81</v>
      </c>
      <c r="M591" s="226">
        <v>0.81</v>
      </c>
      <c r="N591" s="226">
        <v>0.81</v>
      </c>
      <c r="O591" s="226">
        <v>0.81</v>
      </c>
      <c r="P591" s="226">
        <v>0.81</v>
      </c>
      <c r="Q591" s="226">
        <v>0.81</v>
      </c>
      <c r="R591" s="226">
        <v>0.81</v>
      </c>
      <c r="S591" s="571"/>
      <c r="T591" s="226">
        <v>-0.09</v>
      </c>
      <c r="U591" s="91"/>
      <c r="V591" s="701">
        <f t="shared" si="52"/>
        <v>0</v>
      </c>
      <c r="W591" s="91"/>
      <c r="X591" s="91"/>
      <c r="Y591" s="91"/>
      <c r="Z591" s="91"/>
      <c r="AA591" s="91"/>
      <c r="AB591" s="91"/>
      <c r="AC591" s="91">
        <f t="shared" si="53"/>
        <v>7</v>
      </c>
      <c r="AD591" s="91">
        <f t="shared" si="54"/>
        <v>2</v>
      </c>
      <c r="AE591" s="16"/>
      <c r="AF591" s="7"/>
      <c r="AH591"/>
      <c r="AI591"/>
      <c r="AJ591"/>
      <c r="AK591"/>
      <c r="AL591"/>
      <c r="AM591"/>
      <c r="AN591"/>
      <c r="AO591"/>
      <c r="AP591"/>
      <c r="AQ591"/>
      <c r="AR591"/>
      <c r="AS591"/>
      <c r="AT591"/>
      <c r="AU591"/>
      <c r="AV591"/>
      <c r="AW591"/>
      <c r="AX591"/>
      <c r="AY591"/>
      <c r="AZ591"/>
      <c r="BA591"/>
      <c r="BB591"/>
      <c r="BC591"/>
      <c r="BD591"/>
      <c r="BE591"/>
      <c r="BF591"/>
      <c r="BG591"/>
    </row>
    <row r="592" spans="1:59" s="104" customFormat="1" ht="13.4" hidden="1" customHeight="1" outlineLevel="2" x14ac:dyDescent="0.35">
      <c r="A592" s="102"/>
      <c r="B592" s="95"/>
      <c r="C592" s="17"/>
      <c r="D592" s="17"/>
      <c r="E592" s="17"/>
      <c r="F592" s="13"/>
      <c r="G592" s="91"/>
      <c r="H592" s="91"/>
      <c r="I592" s="101" t="s">
        <v>347</v>
      </c>
      <c r="J592" s="226">
        <v>0.8</v>
      </c>
      <c r="K592" s="226">
        <v>0.8</v>
      </c>
      <c r="L592" s="226">
        <v>0.8</v>
      </c>
      <c r="M592" s="226">
        <v>0.8</v>
      </c>
      <c r="N592" s="226">
        <v>0.8</v>
      </c>
      <c r="O592" s="226">
        <v>0.8</v>
      </c>
      <c r="P592" s="226">
        <v>0.8</v>
      </c>
      <c r="Q592" s="226">
        <v>0.8</v>
      </c>
      <c r="R592" s="226">
        <v>0.8</v>
      </c>
      <c r="S592" s="571"/>
      <c r="T592" s="226">
        <v>-0.08</v>
      </c>
      <c r="U592" s="91"/>
      <c r="V592" s="701">
        <f t="shared" si="52"/>
        <v>0.05</v>
      </c>
      <c r="W592" s="91"/>
      <c r="X592" s="91"/>
      <c r="Y592" s="91"/>
      <c r="Z592" s="91"/>
      <c r="AA592" s="91"/>
      <c r="AB592" s="91"/>
      <c r="AC592" s="91">
        <f t="shared" si="53"/>
        <v>7</v>
      </c>
      <c r="AD592" s="91">
        <f t="shared" si="54"/>
        <v>3</v>
      </c>
      <c r="AE592" s="16"/>
      <c r="AF592" s="7"/>
      <c r="AH592"/>
      <c r="AI592"/>
      <c r="AJ592"/>
      <c r="AK592"/>
      <c r="AL592"/>
      <c r="AM592"/>
      <c r="AN592"/>
      <c r="AO592"/>
      <c r="AP592"/>
      <c r="AQ592"/>
      <c r="AR592"/>
      <c r="AS592"/>
      <c r="AT592"/>
      <c r="AU592"/>
      <c r="AV592"/>
      <c r="AW592"/>
      <c r="AX592"/>
      <c r="AY592"/>
      <c r="AZ592"/>
      <c r="BA592"/>
      <c r="BB592"/>
      <c r="BC592"/>
      <c r="BD592"/>
      <c r="BE592"/>
      <c r="BF592"/>
      <c r="BG592"/>
    </row>
    <row r="593" spans="1:59" s="104" customFormat="1" ht="13.4" hidden="1" customHeight="1" outlineLevel="2" x14ac:dyDescent="0.35">
      <c r="A593" s="102"/>
      <c r="B593" s="95"/>
      <c r="C593" s="17"/>
      <c r="D593" s="17"/>
      <c r="E593" s="17"/>
      <c r="F593" s="13"/>
      <c r="G593" s="91"/>
      <c r="H593" s="91"/>
      <c r="I593" s="101" t="s">
        <v>348</v>
      </c>
      <c r="J593" s="226">
        <v>0.78</v>
      </c>
      <c r="K593" s="226">
        <v>0.78</v>
      </c>
      <c r="L593" s="226">
        <v>0.78</v>
      </c>
      <c r="M593" s="226">
        <v>0.78</v>
      </c>
      <c r="N593" s="226">
        <v>0.78</v>
      </c>
      <c r="O593" s="226">
        <v>0.78</v>
      </c>
      <c r="P593" s="226">
        <v>0.78</v>
      </c>
      <c r="Q593" s="226">
        <v>0.78</v>
      </c>
      <c r="R593" s="226">
        <v>0.78</v>
      </c>
      <c r="S593" s="571"/>
      <c r="T593" s="226">
        <v>-0.06</v>
      </c>
      <c r="U593" s="91"/>
      <c r="V593" s="701">
        <f t="shared" si="52"/>
        <v>0.1</v>
      </c>
      <c r="W593" s="91"/>
      <c r="X593" s="91"/>
      <c r="Y593" s="91"/>
      <c r="Z593" s="91"/>
      <c r="AA593" s="91"/>
      <c r="AB593" s="91"/>
      <c r="AC593" s="91">
        <f t="shared" si="53"/>
        <v>7</v>
      </c>
      <c r="AD593" s="91">
        <f t="shared" si="54"/>
        <v>4</v>
      </c>
      <c r="AE593" s="16"/>
      <c r="AF593" s="7"/>
      <c r="AH593"/>
      <c r="AI593"/>
      <c r="AJ593"/>
      <c r="AK593"/>
      <c r="AL593"/>
      <c r="AM593"/>
      <c r="AN593"/>
      <c r="AO593"/>
      <c r="AP593"/>
      <c r="AQ593"/>
      <c r="AR593"/>
      <c r="AS593"/>
      <c r="AT593"/>
      <c r="AU593"/>
      <c r="AV593"/>
      <c r="AW593"/>
      <c r="AX593"/>
      <c r="AY593"/>
      <c r="AZ593"/>
      <c r="BA593"/>
      <c r="BB593"/>
      <c r="BC593"/>
      <c r="BD593"/>
      <c r="BE593"/>
      <c r="BF593"/>
      <c r="BG593"/>
    </row>
    <row r="594" spans="1:59" s="104" customFormat="1" ht="13.4" hidden="1" customHeight="1" outlineLevel="2" x14ac:dyDescent="0.35">
      <c r="A594" s="102"/>
      <c r="B594" s="95"/>
      <c r="C594" s="17"/>
      <c r="D594" s="17"/>
      <c r="E594" s="17"/>
      <c r="F594" s="13"/>
      <c r="G594" s="91"/>
      <c r="H594" s="91"/>
      <c r="I594" s="101" t="s">
        <v>349</v>
      </c>
      <c r="J594" s="226">
        <v>0.73499999999999999</v>
      </c>
      <c r="K594" s="226">
        <v>0.73499999999999999</v>
      </c>
      <c r="L594" s="226">
        <v>0.73499999999999999</v>
      </c>
      <c r="M594" s="226">
        <v>0.73499999999999999</v>
      </c>
      <c r="N594" s="226">
        <v>0.73499999999999999</v>
      </c>
      <c r="O594" s="226">
        <v>0.73499999999999999</v>
      </c>
      <c r="P594" s="226">
        <v>0.73499999999999999</v>
      </c>
      <c r="Q594" s="226">
        <v>0.73499999999999999</v>
      </c>
      <c r="R594" s="226">
        <v>0.73499999999999999</v>
      </c>
      <c r="S594" s="571"/>
      <c r="T594" s="226">
        <v>-0.1</v>
      </c>
      <c r="U594" s="91"/>
      <c r="V594" s="701">
        <f t="shared" ref="V594:V618" si="55">V584</f>
        <v>0</v>
      </c>
      <c r="W594" s="91"/>
      <c r="X594" s="91"/>
      <c r="Y594" s="91"/>
      <c r="Z594" s="91"/>
      <c r="AA594" s="91"/>
      <c r="AB594" s="91"/>
      <c r="AC594" s="91">
        <f t="shared" ref="AC594:AC618" si="56">AC584+1</f>
        <v>7</v>
      </c>
      <c r="AD594" s="91">
        <f t="shared" ref="AD594:AD618" si="57">AD584</f>
        <v>5</v>
      </c>
      <c r="AE594" s="16"/>
      <c r="AF594" s="7"/>
      <c r="AH594"/>
      <c r="AI594"/>
      <c r="AJ594"/>
      <c r="AK594"/>
      <c r="AL594"/>
      <c r="AM594"/>
      <c r="AN594"/>
      <c r="AO594"/>
      <c r="AP594"/>
      <c r="AQ594"/>
      <c r="AR594"/>
      <c r="AS594"/>
      <c r="AT594"/>
      <c r="AU594"/>
      <c r="AV594"/>
      <c r="AW594"/>
      <c r="AX594"/>
      <c r="AY594"/>
      <c r="AZ594"/>
      <c r="BA594"/>
      <c r="BB594"/>
      <c r="BC594"/>
      <c r="BD594"/>
      <c r="BE594"/>
      <c r="BF594"/>
      <c r="BG594"/>
    </row>
    <row r="595" spans="1:59" s="104" customFormat="1" ht="13.4" hidden="1" customHeight="1" outlineLevel="2" x14ac:dyDescent="0.35">
      <c r="A595" s="102"/>
      <c r="B595" s="95"/>
      <c r="C595" s="17"/>
      <c r="D595" s="17"/>
      <c r="E595" s="17"/>
      <c r="F595" s="13"/>
      <c r="G595" s="91"/>
      <c r="H595" s="91"/>
      <c r="I595" s="101" t="s">
        <v>350</v>
      </c>
      <c r="J595" s="226">
        <v>0.71</v>
      </c>
      <c r="K595" s="226">
        <v>0.71</v>
      </c>
      <c r="L595" s="226">
        <v>0.71</v>
      </c>
      <c r="M595" s="226">
        <v>0.71</v>
      </c>
      <c r="N595" s="226">
        <v>0.71</v>
      </c>
      <c r="O595" s="226">
        <v>0.71</v>
      </c>
      <c r="P595" s="226">
        <v>0.71</v>
      </c>
      <c r="Q595" s="226">
        <v>0.71</v>
      </c>
      <c r="R595" s="226">
        <v>0.71</v>
      </c>
      <c r="S595" s="571"/>
      <c r="T595" s="226">
        <v>-0.1</v>
      </c>
      <c r="U595" s="91"/>
      <c r="V595" s="701">
        <f t="shared" si="55"/>
        <v>0</v>
      </c>
      <c r="W595" s="91"/>
      <c r="X595" s="91"/>
      <c r="Y595" s="91"/>
      <c r="Z595" s="91"/>
      <c r="AA595" s="91"/>
      <c r="AB595" s="91"/>
      <c r="AC595" s="91">
        <f t="shared" si="56"/>
        <v>7</v>
      </c>
      <c r="AD595" s="91">
        <f t="shared" si="57"/>
        <v>6</v>
      </c>
      <c r="AE595" s="16"/>
      <c r="AF595" s="7"/>
      <c r="AH595"/>
      <c r="AI595"/>
      <c r="AJ595"/>
      <c r="AK595"/>
      <c r="AL595"/>
      <c r="AM595"/>
      <c r="AN595"/>
      <c r="AO595"/>
      <c r="AP595"/>
      <c r="AQ595"/>
      <c r="AR595"/>
      <c r="AS595"/>
      <c r="AT595"/>
      <c r="AU595"/>
      <c r="AV595"/>
      <c r="AW595"/>
      <c r="AX595"/>
      <c r="AY595"/>
      <c r="AZ595"/>
      <c r="BA595"/>
      <c r="BB595"/>
      <c r="BC595"/>
      <c r="BD595"/>
      <c r="BE595"/>
      <c r="BF595"/>
      <c r="BG595"/>
    </row>
    <row r="596" spans="1:59" s="104" customFormat="1" ht="13.4" hidden="1" customHeight="1" outlineLevel="2" x14ac:dyDescent="0.35">
      <c r="A596" s="102"/>
      <c r="B596" s="95"/>
      <c r="C596" s="17"/>
      <c r="D596" s="17"/>
      <c r="E596" s="17"/>
      <c r="F596" s="13"/>
      <c r="G596" s="91"/>
      <c r="H596" s="91"/>
      <c r="I596" s="101" t="s">
        <v>351</v>
      </c>
      <c r="J596" s="226">
        <v>0.7</v>
      </c>
      <c r="K596" s="226">
        <v>0.7</v>
      </c>
      <c r="L596" s="226">
        <v>0.7</v>
      </c>
      <c r="M596" s="226">
        <v>0.7</v>
      </c>
      <c r="N596" s="226">
        <v>0.7</v>
      </c>
      <c r="O596" s="226">
        <v>0.7</v>
      </c>
      <c r="P596" s="226">
        <v>0.7</v>
      </c>
      <c r="Q596" s="226">
        <v>0.7</v>
      </c>
      <c r="R596" s="226">
        <v>0.7</v>
      </c>
      <c r="S596" s="571"/>
      <c r="T596" s="226">
        <v>-0.1</v>
      </c>
      <c r="U596" s="91"/>
      <c r="V596" s="701">
        <f t="shared" si="55"/>
        <v>0</v>
      </c>
      <c r="W596" s="91"/>
      <c r="X596" s="91"/>
      <c r="Y596" s="91"/>
      <c r="Z596" s="91"/>
      <c r="AA596" s="91"/>
      <c r="AB596" s="91"/>
      <c r="AC596" s="91">
        <f t="shared" si="56"/>
        <v>7</v>
      </c>
      <c r="AD596" s="91">
        <f t="shared" si="57"/>
        <v>7</v>
      </c>
      <c r="AE596" s="16"/>
      <c r="AF596" s="7"/>
      <c r="AH596"/>
      <c r="AI596"/>
      <c r="AJ596"/>
      <c r="AK596"/>
      <c r="AL596"/>
      <c r="AM596"/>
      <c r="AN596"/>
      <c r="AO596"/>
      <c r="AP596"/>
      <c r="AQ596"/>
      <c r="AR596"/>
      <c r="AS596"/>
      <c r="AT596"/>
      <c r="AU596"/>
      <c r="AV596"/>
      <c r="AW596"/>
      <c r="AX596"/>
      <c r="AY596"/>
      <c r="AZ596"/>
      <c r="BA596"/>
      <c r="BB596"/>
      <c r="BC596"/>
      <c r="BD596"/>
      <c r="BE596"/>
      <c r="BF596"/>
      <c r="BG596"/>
    </row>
    <row r="597" spans="1:59" s="104" customFormat="1" ht="13.4" hidden="1" customHeight="1" outlineLevel="2" x14ac:dyDescent="0.35">
      <c r="A597" s="102"/>
      <c r="B597" s="95"/>
      <c r="C597" s="17"/>
      <c r="D597" s="17"/>
      <c r="E597" s="17"/>
      <c r="F597" s="13"/>
      <c r="G597" s="91"/>
      <c r="H597" s="91"/>
      <c r="I597" s="101" t="s">
        <v>352</v>
      </c>
      <c r="J597" s="226">
        <v>0.68</v>
      </c>
      <c r="K597" s="226">
        <v>0.68</v>
      </c>
      <c r="L597" s="226">
        <v>0.68</v>
      </c>
      <c r="M597" s="226">
        <v>0.68</v>
      </c>
      <c r="N597" s="226">
        <v>0.68</v>
      </c>
      <c r="O597" s="226">
        <v>0.68</v>
      </c>
      <c r="P597" s="226">
        <v>0.68</v>
      </c>
      <c r="Q597" s="226">
        <v>0.68</v>
      </c>
      <c r="R597" s="226">
        <v>0.68</v>
      </c>
      <c r="S597" s="571"/>
      <c r="T597" s="226">
        <v>-0.1</v>
      </c>
      <c r="U597" s="91"/>
      <c r="V597" s="701">
        <f t="shared" si="55"/>
        <v>0</v>
      </c>
      <c r="W597" s="91"/>
      <c r="X597" s="91"/>
      <c r="Y597" s="91"/>
      <c r="Z597" s="91"/>
      <c r="AA597" s="91"/>
      <c r="AB597" s="91"/>
      <c r="AC597" s="91">
        <f t="shared" si="56"/>
        <v>7</v>
      </c>
      <c r="AD597" s="91">
        <f t="shared" si="57"/>
        <v>8</v>
      </c>
      <c r="AE597" s="16"/>
      <c r="AF597" s="7"/>
      <c r="AH597"/>
      <c r="AI597"/>
      <c r="AJ597"/>
      <c r="AK597"/>
      <c r="AL597"/>
      <c r="AM597"/>
      <c r="AN597"/>
      <c r="AO597"/>
      <c r="AP597"/>
      <c r="AQ597"/>
      <c r="AR597"/>
      <c r="AS597"/>
      <c r="AT597"/>
      <c r="AU597"/>
      <c r="AV597"/>
      <c r="AW597"/>
      <c r="AX597"/>
      <c r="AY597"/>
      <c r="AZ597"/>
      <c r="BA597"/>
      <c r="BB597"/>
      <c r="BC597"/>
      <c r="BD597"/>
      <c r="BE597"/>
      <c r="BF597"/>
      <c r="BG597"/>
    </row>
    <row r="598" spans="1:59" s="104" customFormat="1" ht="13.4" hidden="1" customHeight="1" outlineLevel="2" x14ac:dyDescent="0.35">
      <c r="A598" s="102"/>
      <c r="B598" s="95"/>
      <c r="C598" s="17"/>
      <c r="D598" s="17"/>
      <c r="E598" s="17"/>
      <c r="F598" s="13"/>
      <c r="G598" s="91"/>
      <c r="H598" s="91"/>
      <c r="I598" s="101" t="s">
        <v>353</v>
      </c>
      <c r="J598" s="226">
        <v>0.65</v>
      </c>
      <c r="K598" s="226">
        <v>0.65</v>
      </c>
      <c r="L598" s="226">
        <v>0.65</v>
      </c>
      <c r="M598" s="226">
        <v>0.65</v>
      </c>
      <c r="N598" s="226">
        <v>0.65</v>
      </c>
      <c r="O598" s="226">
        <v>0.65</v>
      </c>
      <c r="P598" s="226">
        <v>0.65</v>
      </c>
      <c r="Q598" s="226">
        <v>0.65</v>
      </c>
      <c r="R598" s="226">
        <v>0.65</v>
      </c>
      <c r="S598" s="571"/>
      <c r="T598" s="226">
        <v>-0.1</v>
      </c>
      <c r="U598" s="91"/>
      <c r="V598" s="701">
        <f t="shared" si="55"/>
        <v>0</v>
      </c>
      <c r="W598" s="91"/>
      <c r="X598" s="91"/>
      <c r="Y598" s="91"/>
      <c r="Z598" s="91"/>
      <c r="AA598" s="91"/>
      <c r="AB598" s="91"/>
      <c r="AC598" s="91">
        <f t="shared" si="56"/>
        <v>7</v>
      </c>
      <c r="AD598" s="91">
        <f t="shared" si="57"/>
        <v>9</v>
      </c>
      <c r="AE598" s="16"/>
      <c r="AF598" s="7"/>
      <c r="AH598"/>
      <c r="AI598"/>
      <c r="AJ598"/>
      <c r="AK598"/>
      <c r="AL598"/>
      <c r="AM598"/>
      <c r="AN598"/>
      <c r="AO598"/>
      <c r="AP598"/>
      <c r="AQ598"/>
      <c r="AR598"/>
      <c r="AS598"/>
      <c r="AT598"/>
      <c r="AU598"/>
      <c r="AV598"/>
      <c r="AW598"/>
      <c r="AX598"/>
      <c r="AY598"/>
      <c r="AZ598"/>
      <c r="BA598"/>
      <c r="BB598"/>
      <c r="BC598"/>
      <c r="BD598"/>
      <c r="BE598"/>
      <c r="BF598"/>
      <c r="BG598"/>
    </row>
    <row r="599" spans="1:59" s="104" customFormat="1" ht="13.4" hidden="1" customHeight="1" outlineLevel="2" x14ac:dyDescent="0.35">
      <c r="A599" s="102"/>
      <c r="B599" s="95"/>
      <c r="C599" s="17"/>
      <c r="D599" s="17"/>
      <c r="E599" s="17"/>
      <c r="F599" s="13"/>
      <c r="G599" s="91"/>
      <c r="H599" s="91" t="s">
        <v>755</v>
      </c>
      <c r="I599" s="101" t="s">
        <v>344</v>
      </c>
      <c r="J599" s="226">
        <v>0.81</v>
      </c>
      <c r="K599" s="226">
        <v>0.81</v>
      </c>
      <c r="L599" s="226">
        <v>0.81</v>
      </c>
      <c r="M599" s="226">
        <v>0.81</v>
      </c>
      <c r="N599" s="226">
        <v>0.81</v>
      </c>
      <c r="O599" s="226">
        <v>0.81</v>
      </c>
      <c r="P599" s="226">
        <v>0.81</v>
      </c>
      <c r="Q599" s="226">
        <v>0.81</v>
      </c>
      <c r="R599" s="226">
        <v>0.81</v>
      </c>
      <c r="S599" s="571"/>
      <c r="T599" s="226">
        <v>-0.09</v>
      </c>
      <c r="U599" s="91"/>
      <c r="V599" s="701">
        <f t="shared" si="55"/>
        <v>0</v>
      </c>
      <c r="W599" s="91"/>
      <c r="X599" s="91"/>
      <c r="Y599" s="91"/>
      <c r="Z599" s="91"/>
      <c r="AA599" s="91"/>
      <c r="AB599" s="91"/>
      <c r="AC599" s="91">
        <f t="shared" si="56"/>
        <v>8</v>
      </c>
      <c r="AD599" s="91">
        <f t="shared" si="57"/>
        <v>0</v>
      </c>
      <c r="AE599" s="16"/>
      <c r="AF599" s="7"/>
      <c r="AH599"/>
      <c r="AI599"/>
      <c r="AJ599"/>
      <c r="AK599"/>
      <c r="AL599"/>
      <c r="AM599"/>
      <c r="AN599"/>
      <c r="AO599"/>
      <c r="AP599"/>
      <c r="AQ599"/>
      <c r="AR599"/>
      <c r="AS599"/>
      <c r="AT599"/>
      <c r="AU599"/>
      <c r="AV599"/>
      <c r="AW599"/>
      <c r="AX599"/>
      <c r="AY599"/>
      <c r="AZ599"/>
      <c r="BA599"/>
      <c r="BB599"/>
      <c r="BC599"/>
      <c r="BD599"/>
      <c r="BE599"/>
      <c r="BF599"/>
      <c r="BG599"/>
    </row>
    <row r="600" spans="1:59" s="104" customFormat="1" ht="13.4" hidden="1" customHeight="1" outlineLevel="2" x14ac:dyDescent="0.35">
      <c r="A600" s="102"/>
      <c r="B600" s="95"/>
      <c r="C600" s="17"/>
      <c r="D600" s="17"/>
      <c r="E600" s="17"/>
      <c r="F600" s="13"/>
      <c r="G600" s="91"/>
      <c r="H600" s="91"/>
      <c r="I600" s="101" t="s">
        <v>345</v>
      </c>
      <c r="J600" s="226">
        <v>0.81</v>
      </c>
      <c r="K600" s="226">
        <v>0.81</v>
      </c>
      <c r="L600" s="226">
        <v>0.81</v>
      </c>
      <c r="M600" s="226">
        <v>0.81</v>
      </c>
      <c r="N600" s="226">
        <v>0.81</v>
      </c>
      <c r="O600" s="226">
        <v>0.81</v>
      </c>
      <c r="P600" s="226">
        <v>0.81</v>
      </c>
      <c r="Q600" s="226">
        <v>0.81</v>
      </c>
      <c r="R600" s="226">
        <v>0.81</v>
      </c>
      <c r="S600" s="571"/>
      <c r="T600" s="226">
        <v>-0.09</v>
      </c>
      <c r="U600" s="91"/>
      <c r="V600" s="701">
        <f t="shared" si="55"/>
        <v>0</v>
      </c>
      <c r="W600" s="91"/>
      <c r="X600" s="91"/>
      <c r="Y600" s="91"/>
      <c r="Z600" s="91"/>
      <c r="AA600" s="91"/>
      <c r="AB600" s="91"/>
      <c r="AC600" s="91">
        <f t="shared" si="56"/>
        <v>8</v>
      </c>
      <c r="AD600" s="91">
        <f t="shared" si="57"/>
        <v>1</v>
      </c>
      <c r="AE600" s="16"/>
      <c r="AF600" s="7"/>
      <c r="AH600"/>
      <c r="AI600"/>
      <c r="AJ600"/>
      <c r="AK600"/>
      <c r="AL600"/>
      <c r="AM600"/>
      <c r="AN600"/>
      <c r="AO600"/>
      <c r="AP600"/>
      <c r="AQ600"/>
      <c r="AR600"/>
      <c r="AS600"/>
      <c r="AT600"/>
      <c r="AU600"/>
      <c r="AV600"/>
      <c r="AW600"/>
      <c r="AX600"/>
      <c r="AY600"/>
      <c r="AZ600"/>
      <c r="BA600"/>
      <c r="BB600"/>
      <c r="BC600"/>
      <c r="BD600"/>
      <c r="BE600"/>
      <c r="BF600"/>
      <c r="BG600"/>
    </row>
    <row r="601" spans="1:59" s="104" customFormat="1" ht="13.4" hidden="1" customHeight="1" outlineLevel="2" x14ac:dyDescent="0.35">
      <c r="A601" s="102"/>
      <c r="B601" s="95"/>
      <c r="C601" s="17"/>
      <c r="D601" s="17"/>
      <c r="E601" s="17"/>
      <c r="F601" s="13"/>
      <c r="G601" s="91"/>
      <c r="H601" s="91"/>
      <c r="I601" s="101" t="s">
        <v>346</v>
      </c>
      <c r="J601" s="226">
        <v>0.81</v>
      </c>
      <c r="K601" s="226">
        <v>0.81</v>
      </c>
      <c r="L601" s="226">
        <v>0.81</v>
      </c>
      <c r="M601" s="226">
        <v>0.81</v>
      </c>
      <c r="N601" s="226">
        <v>0.81</v>
      </c>
      <c r="O601" s="226">
        <v>0.81</v>
      </c>
      <c r="P601" s="226">
        <v>0.81</v>
      </c>
      <c r="Q601" s="226">
        <v>0.81</v>
      </c>
      <c r="R601" s="226">
        <v>0.81</v>
      </c>
      <c r="S601" s="571"/>
      <c r="T601" s="226">
        <v>-0.09</v>
      </c>
      <c r="U601" s="91"/>
      <c r="V601" s="701">
        <f t="shared" si="55"/>
        <v>0</v>
      </c>
      <c r="W601" s="91"/>
      <c r="X601" s="91"/>
      <c r="Y601" s="91"/>
      <c r="Z601" s="91"/>
      <c r="AA601" s="91"/>
      <c r="AB601" s="91"/>
      <c r="AC601" s="91">
        <f t="shared" si="56"/>
        <v>8</v>
      </c>
      <c r="AD601" s="91">
        <f t="shared" si="57"/>
        <v>2</v>
      </c>
      <c r="AE601" s="16"/>
      <c r="AF601" s="7"/>
      <c r="AH601"/>
      <c r="AI601"/>
      <c r="AJ601"/>
      <c r="AK601"/>
      <c r="AL601"/>
      <c r="AM601"/>
      <c r="AN601"/>
      <c r="AO601"/>
      <c r="AP601"/>
      <c r="AQ601"/>
      <c r="AR601"/>
      <c r="AS601"/>
      <c r="AT601"/>
      <c r="AU601"/>
      <c r="AV601"/>
      <c r="AW601"/>
      <c r="AX601"/>
      <c r="AY601"/>
      <c r="AZ601"/>
      <c r="BA601"/>
      <c r="BB601"/>
      <c r="BC601"/>
      <c r="BD601"/>
      <c r="BE601"/>
      <c r="BF601"/>
      <c r="BG601"/>
    </row>
    <row r="602" spans="1:59" s="104" customFormat="1" ht="13.4" hidden="1" customHeight="1" outlineLevel="2" x14ac:dyDescent="0.35">
      <c r="A602" s="102"/>
      <c r="B602" s="95"/>
      <c r="C602" s="17"/>
      <c r="D602" s="17"/>
      <c r="E602" s="17"/>
      <c r="F602" s="13"/>
      <c r="G602" s="91"/>
      <c r="H602" s="91"/>
      <c r="I602" s="101" t="s">
        <v>347</v>
      </c>
      <c r="J602" s="226">
        <v>0.8</v>
      </c>
      <c r="K602" s="226">
        <v>0.8</v>
      </c>
      <c r="L602" s="226">
        <v>0.8</v>
      </c>
      <c r="M602" s="226">
        <v>0.8</v>
      </c>
      <c r="N602" s="226">
        <v>0.8</v>
      </c>
      <c r="O602" s="226">
        <v>0.8</v>
      </c>
      <c r="P602" s="226">
        <v>0.8</v>
      </c>
      <c r="Q602" s="226">
        <v>0.8</v>
      </c>
      <c r="R602" s="226">
        <v>0.8</v>
      </c>
      <c r="S602" s="571"/>
      <c r="T602" s="226">
        <v>-0.08</v>
      </c>
      <c r="U602" s="91"/>
      <c r="V602" s="701">
        <f t="shared" si="55"/>
        <v>0.05</v>
      </c>
      <c r="W602" s="91"/>
      <c r="X602" s="91"/>
      <c r="Y602" s="91"/>
      <c r="Z602" s="91"/>
      <c r="AA602" s="91"/>
      <c r="AB602" s="91"/>
      <c r="AC602" s="91">
        <f t="shared" si="56"/>
        <v>8</v>
      </c>
      <c r="AD602" s="91">
        <f t="shared" si="57"/>
        <v>3</v>
      </c>
      <c r="AE602" s="16"/>
      <c r="AF602" s="7"/>
      <c r="AH602"/>
      <c r="AI602"/>
      <c r="AJ602"/>
      <c r="AK602"/>
      <c r="AL602"/>
      <c r="AM602"/>
      <c r="AN602"/>
      <c r="AO602"/>
      <c r="AP602"/>
      <c r="AQ602"/>
      <c r="AR602"/>
      <c r="AS602"/>
      <c r="AT602"/>
      <c r="AU602"/>
      <c r="AV602"/>
      <c r="AW602"/>
      <c r="AX602"/>
      <c r="AY602"/>
      <c r="AZ602"/>
      <c r="BA602"/>
      <c r="BB602"/>
      <c r="BC602"/>
      <c r="BD602"/>
      <c r="BE602"/>
      <c r="BF602"/>
      <c r="BG602"/>
    </row>
    <row r="603" spans="1:59" s="104" customFormat="1" ht="13.4" hidden="1" customHeight="1" outlineLevel="2" x14ac:dyDescent="0.35">
      <c r="A603" s="102"/>
      <c r="B603" s="95"/>
      <c r="C603" s="17"/>
      <c r="D603" s="17"/>
      <c r="E603" s="17"/>
      <c r="F603" s="13"/>
      <c r="G603" s="91"/>
      <c r="H603" s="91"/>
      <c r="I603" s="101" t="s">
        <v>348</v>
      </c>
      <c r="J603" s="226">
        <v>0.78</v>
      </c>
      <c r="K603" s="226">
        <v>0.78</v>
      </c>
      <c r="L603" s="226">
        <v>0.78</v>
      </c>
      <c r="M603" s="226">
        <v>0.78</v>
      </c>
      <c r="N603" s="226">
        <v>0.78</v>
      </c>
      <c r="O603" s="226">
        <v>0.78</v>
      </c>
      <c r="P603" s="226">
        <v>0.78</v>
      </c>
      <c r="Q603" s="226">
        <v>0.78</v>
      </c>
      <c r="R603" s="226">
        <v>0.78</v>
      </c>
      <c r="S603" s="571"/>
      <c r="T603" s="226">
        <v>-0.06</v>
      </c>
      <c r="U603" s="91"/>
      <c r="V603" s="701">
        <f t="shared" si="55"/>
        <v>0.1</v>
      </c>
      <c r="W603" s="91"/>
      <c r="X603" s="91"/>
      <c r="Y603" s="91"/>
      <c r="Z603" s="91"/>
      <c r="AA603" s="91"/>
      <c r="AB603" s="91"/>
      <c r="AC603" s="91">
        <f t="shared" si="56"/>
        <v>8</v>
      </c>
      <c r="AD603" s="91">
        <f t="shared" si="57"/>
        <v>4</v>
      </c>
      <c r="AE603" s="16"/>
      <c r="AF603" s="7"/>
      <c r="AH603"/>
      <c r="AI603"/>
      <c r="AJ603"/>
      <c r="AK603"/>
      <c r="AL603"/>
      <c r="AM603"/>
      <c r="AN603"/>
      <c r="AO603"/>
      <c r="AP603"/>
      <c r="AQ603"/>
      <c r="AR603"/>
      <c r="AS603"/>
      <c r="AT603"/>
      <c r="AU603"/>
      <c r="AV603"/>
      <c r="AW603"/>
      <c r="AX603"/>
      <c r="AY603"/>
      <c r="AZ603"/>
      <c r="BA603"/>
      <c r="BB603"/>
      <c r="BC603"/>
      <c r="BD603"/>
      <c r="BE603"/>
      <c r="BF603"/>
      <c r="BG603"/>
    </row>
    <row r="604" spans="1:59" s="104" customFormat="1" ht="13.4" hidden="1" customHeight="1" outlineLevel="2" x14ac:dyDescent="0.35">
      <c r="A604" s="102"/>
      <c r="B604" s="95"/>
      <c r="C604" s="17"/>
      <c r="D604" s="17"/>
      <c r="E604" s="17"/>
      <c r="F604" s="13"/>
      <c r="G604" s="91"/>
      <c r="H604" s="91"/>
      <c r="I604" s="101" t="s">
        <v>349</v>
      </c>
      <c r="J604" s="226">
        <v>0.73499999999999999</v>
      </c>
      <c r="K604" s="226">
        <v>0.73499999999999999</v>
      </c>
      <c r="L604" s="226">
        <v>0.73499999999999999</v>
      </c>
      <c r="M604" s="226">
        <v>0.73499999999999999</v>
      </c>
      <c r="N604" s="226">
        <v>0.73499999999999999</v>
      </c>
      <c r="O604" s="226">
        <v>0.73499999999999999</v>
      </c>
      <c r="P604" s="226">
        <v>0.73499999999999999</v>
      </c>
      <c r="Q604" s="226">
        <v>0.73499999999999999</v>
      </c>
      <c r="R604" s="226">
        <v>0.73499999999999999</v>
      </c>
      <c r="S604" s="571"/>
      <c r="T604" s="226">
        <v>-0.1</v>
      </c>
      <c r="U604" s="91"/>
      <c r="V604" s="701">
        <f t="shared" si="55"/>
        <v>0</v>
      </c>
      <c r="W604" s="91"/>
      <c r="X604" s="91"/>
      <c r="Y604" s="91"/>
      <c r="Z604" s="91"/>
      <c r="AA604" s="91"/>
      <c r="AB604" s="91"/>
      <c r="AC604" s="91">
        <f t="shared" si="56"/>
        <v>8</v>
      </c>
      <c r="AD604" s="91">
        <f t="shared" si="57"/>
        <v>5</v>
      </c>
      <c r="AE604" s="16"/>
      <c r="AF604" s="7"/>
      <c r="AH604"/>
      <c r="AI604"/>
      <c r="AJ604"/>
      <c r="AK604"/>
      <c r="AL604"/>
      <c r="AM604"/>
      <c r="AN604"/>
      <c r="AO604"/>
      <c r="AP604"/>
      <c r="AQ604"/>
      <c r="AR604"/>
      <c r="AS604"/>
      <c r="AT604"/>
      <c r="AU604"/>
      <c r="AV604"/>
      <c r="AW604"/>
      <c r="AX604"/>
      <c r="AY604"/>
      <c r="AZ604"/>
      <c r="BA604"/>
      <c r="BB604"/>
      <c r="BC604"/>
      <c r="BD604"/>
      <c r="BE604"/>
      <c r="BF604"/>
      <c r="BG604"/>
    </row>
    <row r="605" spans="1:59" s="104" customFormat="1" ht="13.4" hidden="1" customHeight="1" outlineLevel="2" x14ac:dyDescent="0.35">
      <c r="A605" s="102"/>
      <c r="B605" s="95"/>
      <c r="C605" s="17"/>
      <c r="D605" s="17"/>
      <c r="E605" s="17"/>
      <c r="F605" s="13"/>
      <c r="G605" s="91"/>
      <c r="H605" s="91"/>
      <c r="I605" s="101" t="s">
        <v>350</v>
      </c>
      <c r="J605" s="226">
        <v>0.71</v>
      </c>
      <c r="K605" s="226">
        <v>0.71</v>
      </c>
      <c r="L605" s="226">
        <v>0.71</v>
      </c>
      <c r="M605" s="226">
        <v>0.71</v>
      </c>
      <c r="N605" s="226">
        <v>0.71</v>
      </c>
      <c r="O605" s="226">
        <v>0.71</v>
      </c>
      <c r="P605" s="226">
        <v>0.71</v>
      </c>
      <c r="Q605" s="226">
        <v>0.71</v>
      </c>
      <c r="R605" s="226">
        <v>0.71</v>
      </c>
      <c r="S605" s="571"/>
      <c r="T605" s="226">
        <v>-0.1</v>
      </c>
      <c r="U605" s="91"/>
      <c r="V605" s="701">
        <f t="shared" si="55"/>
        <v>0</v>
      </c>
      <c r="W605" s="91"/>
      <c r="X605" s="91"/>
      <c r="Y605" s="91"/>
      <c r="Z605" s="91"/>
      <c r="AA605" s="91"/>
      <c r="AB605" s="91"/>
      <c r="AC605" s="91">
        <f t="shared" si="56"/>
        <v>8</v>
      </c>
      <c r="AD605" s="91">
        <f t="shared" si="57"/>
        <v>6</v>
      </c>
      <c r="AE605" s="16"/>
      <c r="AF605" s="7"/>
      <c r="AH605"/>
      <c r="AI605"/>
      <c r="AJ605"/>
      <c r="AK605"/>
      <c r="AL605"/>
      <c r="AM605"/>
      <c r="AN605"/>
      <c r="AO605"/>
      <c r="AP605"/>
      <c r="AQ605"/>
      <c r="AR605"/>
      <c r="AS605"/>
      <c r="AT605"/>
      <c r="AU605"/>
      <c r="AV605"/>
      <c r="AW605"/>
      <c r="AX605"/>
      <c r="AY605"/>
      <c r="AZ605"/>
      <c r="BA605"/>
      <c r="BB605"/>
      <c r="BC605"/>
      <c r="BD605"/>
      <c r="BE605"/>
      <c r="BF605"/>
      <c r="BG605"/>
    </row>
    <row r="606" spans="1:59" s="104" customFormat="1" ht="13.4" hidden="1" customHeight="1" outlineLevel="2" x14ac:dyDescent="0.35">
      <c r="A606" s="102"/>
      <c r="B606" s="95"/>
      <c r="C606" s="17"/>
      <c r="D606" s="17"/>
      <c r="E606" s="17"/>
      <c r="F606" s="13"/>
      <c r="G606" s="91"/>
      <c r="H606" s="91"/>
      <c r="I606" s="101" t="s">
        <v>351</v>
      </c>
      <c r="J606" s="226">
        <v>0.7</v>
      </c>
      <c r="K606" s="226">
        <v>0.7</v>
      </c>
      <c r="L606" s="226">
        <v>0.7</v>
      </c>
      <c r="M606" s="226">
        <v>0.7</v>
      </c>
      <c r="N606" s="226">
        <v>0.7</v>
      </c>
      <c r="O606" s="226">
        <v>0.7</v>
      </c>
      <c r="P606" s="226">
        <v>0.7</v>
      </c>
      <c r="Q606" s="226">
        <v>0.7</v>
      </c>
      <c r="R606" s="226">
        <v>0.7</v>
      </c>
      <c r="S606" s="571"/>
      <c r="T606" s="226">
        <v>-0.1</v>
      </c>
      <c r="U606" s="91"/>
      <c r="V606" s="701">
        <f t="shared" si="55"/>
        <v>0</v>
      </c>
      <c r="W606" s="91"/>
      <c r="X606" s="91"/>
      <c r="Y606" s="91"/>
      <c r="Z606" s="91"/>
      <c r="AA606" s="91"/>
      <c r="AB606" s="91"/>
      <c r="AC606" s="91">
        <f t="shared" si="56"/>
        <v>8</v>
      </c>
      <c r="AD606" s="91">
        <f t="shared" si="57"/>
        <v>7</v>
      </c>
      <c r="AE606" s="16"/>
      <c r="AF606" s="7"/>
      <c r="AH606"/>
      <c r="AI606"/>
      <c r="AJ606"/>
      <c r="AK606"/>
      <c r="AL606"/>
      <c r="AM606"/>
      <c r="AN606"/>
      <c r="AO606"/>
      <c r="AP606"/>
      <c r="AQ606"/>
      <c r="AR606"/>
      <c r="AS606"/>
      <c r="AT606"/>
      <c r="AU606"/>
      <c r="AV606"/>
      <c r="AW606"/>
      <c r="AX606"/>
      <c r="AY606"/>
      <c r="AZ606"/>
      <c r="BA606"/>
      <c r="BB606"/>
      <c r="BC606"/>
      <c r="BD606"/>
      <c r="BE606"/>
      <c r="BF606"/>
      <c r="BG606"/>
    </row>
    <row r="607" spans="1:59" s="104" customFormat="1" ht="13.4" hidden="1" customHeight="1" outlineLevel="2" x14ac:dyDescent="0.35">
      <c r="A607" s="102"/>
      <c r="B607" s="95"/>
      <c r="C607" s="17"/>
      <c r="D607" s="17"/>
      <c r="E607" s="17"/>
      <c r="F607" s="13"/>
      <c r="G607" s="91"/>
      <c r="H607" s="91"/>
      <c r="I607" s="101" t="s">
        <v>352</v>
      </c>
      <c r="J607" s="226">
        <v>0.68</v>
      </c>
      <c r="K607" s="226">
        <v>0.68</v>
      </c>
      <c r="L607" s="226">
        <v>0.68</v>
      </c>
      <c r="M607" s="226">
        <v>0.68</v>
      </c>
      <c r="N607" s="226">
        <v>0.68</v>
      </c>
      <c r="O607" s="226">
        <v>0.68</v>
      </c>
      <c r="P607" s="226">
        <v>0.68</v>
      </c>
      <c r="Q607" s="226">
        <v>0.68</v>
      </c>
      <c r="R607" s="226">
        <v>0.68</v>
      </c>
      <c r="S607" s="571"/>
      <c r="T607" s="226">
        <v>-0.1</v>
      </c>
      <c r="U607" s="91"/>
      <c r="V607" s="701">
        <f t="shared" si="55"/>
        <v>0</v>
      </c>
      <c r="W607" s="91"/>
      <c r="X607" s="91"/>
      <c r="Y607" s="91"/>
      <c r="Z607" s="91"/>
      <c r="AA607" s="91"/>
      <c r="AB607" s="91"/>
      <c r="AC607" s="91">
        <f t="shared" si="56"/>
        <v>8</v>
      </c>
      <c r="AD607" s="91">
        <f t="shared" si="57"/>
        <v>8</v>
      </c>
      <c r="AE607" s="16"/>
      <c r="AF607" s="7"/>
      <c r="AH607"/>
      <c r="AI607"/>
      <c r="AJ607"/>
      <c r="AK607"/>
      <c r="AL607"/>
      <c r="AM607"/>
      <c r="AN607"/>
      <c r="AO607"/>
      <c r="AP607"/>
      <c r="AQ607"/>
      <c r="AR607"/>
      <c r="AS607"/>
      <c r="AT607"/>
      <c r="AU607"/>
      <c r="AV607"/>
      <c r="AW607"/>
      <c r="AX607"/>
      <c r="AY607"/>
      <c r="AZ607"/>
      <c r="BA607"/>
      <c r="BB607"/>
      <c r="BC607"/>
      <c r="BD607"/>
      <c r="BE607"/>
      <c r="BF607"/>
      <c r="BG607"/>
    </row>
    <row r="608" spans="1:59" s="104" customFormat="1" ht="13.4" hidden="1" customHeight="1" outlineLevel="2" x14ac:dyDescent="0.35">
      <c r="A608" s="102"/>
      <c r="B608" s="95"/>
      <c r="C608" s="17"/>
      <c r="D608" s="17"/>
      <c r="E608" s="17"/>
      <c r="F608" s="13"/>
      <c r="G608" s="91"/>
      <c r="H608" s="91"/>
      <c r="I608" s="101" t="s">
        <v>353</v>
      </c>
      <c r="J608" s="226">
        <v>0.65</v>
      </c>
      <c r="K608" s="226">
        <v>0.65</v>
      </c>
      <c r="L608" s="226">
        <v>0.65</v>
      </c>
      <c r="M608" s="226">
        <v>0.65</v>
      </c>
      <c r="N608" s="226">
        <v>0.65</v>
      </c>
      <c r="O608" s="226">
        <v>0.65</v>
      </c>
      <c r="P608" s="226">
        <v>0.65</v>
      </c>
      <c r="Q608" s="226">
        <v>0.65</v>
      </c>
      <c r="R608" s="226">
        <v>0.65</v>
      </c>
      <c r="S608" s="571"/>
      <c r="T608" s="226">
        <v>-0.1</v>
      </c>
      <c r="U608" s="91"/>
      <c r="V608" s="701">
        <f t="shared" si="55"/>
        <v>0</v>
      </c>
      <c r="W608" s="91"/>
      <c r="X608" s="91"/>
      <c r="Y608" s="91"/>
      <c r="Z608" s="91"/>
      <c r="AA608" s="91"/>
      <c r="AB608" s="91"/>
      <c r="AC608" s="91">
        <f t="shared" si="56"/>
        <v>8</v>
      </c>
      <c r="AD608" s="91">
        <f t="shared" si="57"/>
        <v>9</v>
      </c>
      <c r="AE608" s="16"/>
      <c r="AF608" s="7"/>
      <c r="AH608"/>
      <c r="AI608"/>
      <c r="AJ608"/>
      <c r="AK608"/>
      <c r="AL608"/>
      <c r="AM608"/>
      <c r="AN608"/>
      <c r="AO608"/>
      <c r="AP608"/>
      <c r="AQ608"/>
      <c r="AR608"/>
      <c r="AS608"/>
      <c r="AT608"/>
      <c r="AU608"/>
      <c r="AV608"/>
      <c r="AW608"/>
      <c r="AX608"/>
      <c r="AY608"/>
      <c r="AZ608"/>
      <c r="BA608"/>
      <c r="BB608"/>
      <c r="BC608"/>
      <c r="BD608"/>
      <c r="BE608"/>
      <c r="BF608"/>
      <c r="BG608"/>
    </row>
    <row r="609" spans="1:62" s="104" customFormat="1" ht="13.4" hidden="1" customHeight="1" outlineLevel="2" x14ac:dyDescent="0.35">
      <c r="A609" s="102"/>
      <c r="B609" s="95"/>
      <c r="C609" s="17"/>
      <c r="D609" s="17"/>
      <c r="E609" s="17"/>
      <c r="F609" s="13"/>
      <c r="G609" s="91"/>
      <c r="H609" s="91" t="s">
        <v>756</v>
      </c>
      <c r="I609" s="101" t="s">
        <v>344</v>
      </c>
      <c r="J609" s="226">
        <v>0.81</v>
      </c>
      <c r="K609" s="226">
        <v>0.81</v>
      </c>
      <c r="L609" s="226">
        <v>0.81</v>
      </c>
      <c r="M609" s="226">
        <v>0.81</v>
      </c>
      <c r="N609" s="226">
        <v>0.81</v>
      </c>
      <c r="O609" s="226">
        <v>0.81</v>
      </c>
      <c r="P609" s="226">
        <v>0.81</v>
      </c>
      <c r="Q609" s="226">
        <v>0.81</v>
      </c>
      <c r="R609" s="226">
        <v>0.81</v>
      </c>
      <c r="S609" s="571"/>
      <c r="T609" s="226">
        <v>-0.09</v>
      </c>
      <c r="U609" s="91"/>
      <c r="V609" s="701">
        <f t="shared" si="55"/>
        <v>0</v>
      </c>
      <c r="W609" s="91"/>
      <c r="X609" s="91"/>
      <c r="Y609" s="91"/>
      <c r="Z609" s="91"/>
      <c r="AA609" s="91"/>
      <c r="AB609" s="91"/>
      <c r="AC609" s="91">
        <f t="shared" si="56"/>
        <v>9</v>
      </c>
      <c r="AD609" s="91">
        <f t="shared" si="57"/>
        <v>0</v>
      </c>
      <c r="AE609" s="16"/>
      <c r="AF609" s="7"/>
      <c r="AH609"/>
      <c r="AI609"/>
      <c r="AJ609"/>
      <c r="AK609"/>
      <c r="AL609"/>
      <c r="AM609"/>
      <c r="AN609"/>
      <c r="AO609"/>
      <c r="AP609"/>
      <c r="AQ609"/>
      <c r="AR609"/>
      <c r="AS609"/>
      <c r="AT609"/>
      <c r="AU609"/>
      <c r="AV609"/>
      <c r="AW609"/>
      <c r="AX609"/>
      <c r="AY609"/>
      <c r="AZ609"/>
      <c r="BA609"/>
      <c r="BB609"/>
      <c r="BC609"/>
      <c r="BD609"/>
      <c r="BE609"/>
      <c r="BF609"/>
      <c r="BG609"/>
    </row>
    <row r="610" spans="1:62" s="104" customFormat="1" ht="13.4" hidden="1" customHeight="1" outlineLevel="2" x14ac:dyDescent="0.35">
      <c r="A610" s="102"/>
      <c r="B610" s="95"/>
      <c r="C610" s="17"/>
      <c r="D610" s="17"/>
      <c r="E610" s="17"/>
      <c r="F610" s="13"/>
      <c r="G610" s="91"/>
      <c r="H610" s="91"/>
      <c r="I610" s="101" t="s">
        <v>345</v>
      </c>
      <c r="J610" s="226">
        <v>0.81</v>
      </c>
      <c r="K610" s="226">
        <v>0.81</v>
      </c>
      <c r="L610" s="226">
        <v>0.81</v>
      </c>
      <c r="M610" s="226">
        <v>0.81</v>
      </c>
      <c r="N610" s="226">
        <v>0.81</v>
      </c>
      <c r="O610" s="226">
        <v>0.81</v>
      </c>
      <c r="P610" s="226">
        <v>0.81</v>
      </c>
      <c r="Q610" s="226">
        <v>0.81</v>
      </c>
      <c r="R610" s="226">
        <v>0.81</v>
      </c>
      <c r="S610" s="571"/>
      <c r="T610" s="226">
        <v>-0.09</v>
      </c>
      <c r="U610" s="91"/>
      <c r="V610" s="701">
        <f t="shared" si="55"/>
        <v>0</v>
      </c>
      <c r="W610" s="91"/>
      <c r="X610" s="91"/>
      <c r="Y610" s="91"/>
      <c r="Z610" s="91"/>
      <c r="AA610" s="91"/>
      <c r="AB610" s="91"/>
      <c r="AC610" s="91">
        <f t="shared" si="56"/>
        <v>9</v>
      </c>
      <c r="AD610" s="91">
        <f t="shared" si="57"/>
        <v>1</v>
      </c>
      <c r="AE610" s="16"/>
      <c r="AF610" s="7"/>
      <c r="AH610"/>
      <c r="AI610"/>
      <c r="AJ610"/>
      <c r="AK610"/>
      <c r="AL610"/>
      <c r="AM610"/>
      <c r="AN610"/>
      <c r="AO610"/>
      <c r="AP610"/>
      <c r="AQ610"/>
      <c r="AR610"/>
      <c r="AS610"/>
      <c r="AT610"/>
      <c r="AU610"/>
      <c r="AV610"/>
      <c r="AW610"/>
      <c r="AX610"/>
      <c r="AY610"/>
      <c r="AZ610"/>
      <c r="BA610"/>
      <c r="BB610"/>
      <c r="BC610"/>
      <c r="BD610"/>
      <c r="BE610"/>
      <c r="BF610"/>
      <c r="BG610"/>
    </row>
    <row r="611" spans="1:62" s="104" customFormat="1" ht="13.4" hidden="1" customHeight="1" outlineLevel="2" x14ac:dyDescent="0.35">
      <c r="A611" s="102"/>
      <c r="B611" s="95"/>
      <c r="C611" s="17"/>
      <c r="D611" s="17"/>
      <c r="E611" s="17"/>
      <c r="F611" s="13"/>
      <c r="G611" s="91"/>
      <c r="H611" s="91"/>
      <c r="I611" s="101" t="s">
        <v>346</v>
      </c>
      <c r="J611" s="226">
        <v>0.81</v>
      </c>
      <c r="K611" s="226">
        <v>0.81</v>
      </c>
      <c r="L611" s="226">
        <v>0.81</v>
      </c>
      <c r="M611" s="226">
        <v>0.81</v>
      </c>
      <c r="N611" s="226">
        <v>0.81</v>
      </c>
      <c r="O611" s="226">
        <v>0.81</v>
      </c>
      <c r="P611" s="226">
        <v>0.81</v>
      </c>
      <c r="Q611" s="226">
        <v>0.81</v>
      </c>
      <c r="R611" s="226">
        <v>0.81</v>
      </c>
      <c r="S611" s="571"/>
      <c r="T611" s="226">
        <v>-0.09</v>
      </c>
      <c r="U611" s="91"/>
      <c r="V611" s="701">
        <f t="shared" si="55"/>
        <v>0</v>
      </c>
      <c r="W611" s="91"/>
      <c r="X611" s="91"/>
      <c r="Y611" s="91"/>
      <c r="Z611" s="91"/>
      <c r="AA611" s="91"/>
      <c r="AB611" s="91"/>
      <c r="AC611" s="91">
        <f t="shared" si="56"/>
        <v>9</v>
      </c>
      <c r="AD611" s="91">
        <f t="shared" si="57"/>
        <v>2</v>
      </c>
      <c r="AE611" s="16"/>
      <c r="AF611" s="7"/>
      <c r="AH611"/>
      <c r="AI611"/>
      <c r="AJ611"/>
      <c r="AK611"/>
      <c r="AL611"/>
      <c r="AM611"/>
      <c r="AN611"/>
      <c r="AO611"/>
      <c r="AP611"/>
      <c r="AQ611"/>
      <c r="AR611"/>
      <c r="AS611"/>
      <c r="AT611"/>
      <c r="AU611"/>
      <c r="AV611"/>
      <c r="AW611"/>
      <c r="AX611"/>
      <c r="AY611"/>
      <c r="AZ611"/>
      <c r="BA611"/>
      <c r="BB611"/>
      <c r="BC611"/>
      <c r="BD611"/>
      <c r="BE611"/>
      <c r="BF611"/>
      <c r="BG611"/>
    </row>
    <row r="612" spans="1:62" s="104" customFormat="1" ht="13.4" hidden="1" customHeight="1" outlineLevel="2" x14ac:dyDescent="0.35">
      <c r="A612" s="102"/>
      <c r="B612" s="95"/>
      <c r="C612" s="17"/>
      <c r="D612" s="17"/>
      <c r="E612" s="17"/>
      <c r="F612" s="13"/>
      <c r="G612" s="91"/>
      <c r="H612" s="91"/>
      <c r="I612" s="101" t="s">
        <v>347</v>
      </c>
      <c r="J612" s="226">
        <v>0.8</v>
      </c>
      <c r="K612" s="226">
        <v>0.8</v>
      </c>
      <c r="L612" s="226">
        <v>0.8</v>
      </c>
      <c r="M612" s="226">
        <v>0.8</v>
      </c>
      <c r="N612" s="226">
        <v>0.8</v>
      </c>
      <c r="O612" s="226">
        <v>0.8</v>
      </c>
      <c r="P612" s="226">
        <v>0.8</v>
      </c>
      <c r="Q612" s="226">
        <v>0.8</v>
      </c>
      <c r="R612" s="226">
        <v>0.8</v>
      </c>
      <c r="S612" s="571"/>
      <c r="T612" s="226">
        <v>-0.08</v>
      </c>
      <c r="U612" s="91"/>
      <c r="V612" s="701">
        <f t="shared" si="55"/>
        <v>0.05</v>
      </c>
      <c r="W612" s="91"/>
      <c r="X612" s="91"/>
      <c r="Y612" s="91"/>
      <c r="Z612" s="91"/>
      <c r="AA612" s="91"/>
      <c r="AB612" s="91"/>
      <c r="AC612" s="91">
        <f t="shared" si="56"/>
        <v>9</v>
      </c>
      <c r="AD612" s="91">
        <f t="shared" si="57"/>
        <v>3</v>
      </c>
      <c r="AE612" s="16"/>
      <c r="AF612" s="7"/>
      <c r="AH612"/>
      <c r="AI612"/>
      <c r="AJ612"/>
      <c r="AK612"/>
      <c r="AL612"/>
      <c r="AM612"/>
      <c r="AN612"/>
      <c r="AO612"/>
      <c r="AP612"/>
      <c r="AQ612"/>
      <c r="AR612"/>
      <c r="AS612"/>
      <c r="AT612"/>
      <c r="AU612"/>
      <c r="AV612"/>
      <c r="AW612"/>
      <c r="AX612"/>
      <c r="AY612"/>
      <c r="AZ612"/>
      <c r="BA612"/>
      <c r="BB612"/>
      <c r="BC612"/>
      <c r="BD612"/>
      <c r="BE612"/>
      <c r="BF612"/>
      <c r="BG612"/>
    </row>
    <row r="613" spans="1:62" s="104" customFormat="1" ht="13.4" hidden="1" customHeight="1" outlineLevel="2" x14ac:dyDescent="0.35">
      <c r="A613" s="102"/>
      <c r="B613" s="95"/>
      <c r="C613" s="17"/>
      <c r="D613" s="17"/>
      <c r="E613" s="17"/>
      <c r="F613" s="13"/>
      <c r="G613" s="91"/>
      <c r="H613" s="91"/>
      <c r="I613" s="101" t="s">
        <v>348</v>
      </c>
      <c r="J613" s="226">
        <v>0.78</v>
      </c>
      <c r="K613" s="226">
        <v>0.78</v>
      </c>
      <c r="L613" s="226">
        <v>0.78</v>
      </c>
      <c r="M613" s="226">
        <v>0.78</v>
      </c>
      <c r="N613" s="226">
        <v>0.78</v>
      </c>
      <c r="O613" s="226">
        <v>0.78</v>
      </c>
      <c r="P613" s="226">
        <v>0.78</v>
      </c>
      <c r="Q613" s="226">
        <v>0.78</v>
      </c>
      <c r="R613" s="226">
        <v>0.78</v>
      </c>
      <c r="S613" s="571"/>
      <c r="T613" s="226">
        <v>-0.06</v>
      </c>
      <c r="U613" s="91"/>
      <c r="V613" s="701">
        <f t="shared" si="55"/>
        <v>0.1</v>
      </c>
      <c r="W613" s="91"/>
      <c r="X613" s="91"/>
      <c r="Y613" s="91"/>
      <c r="Z613" s="91"/>
      <c r="AA613" s="91"/>
      <c r="AB613" s="91"/>
      <c r="AC613" s="91">
        <f t="shared" si="56"/>
        <v>9</v>
      </c>
      <c r="AD613" s="91">
        <f t="shared" si="57"/>
        <v>4</v>
      </c>
      <c r="AE613" s="16"/>
      <c r="AF613" s="7"/>
      <c r="AH613"/>
      <c r="AI613"/>
      <c r="AJ613"/>
      <c r="AK613"/>
      <c r="AL613"/>
      <c r="AM613"/>
      <c r="AN613"/>
      <c r="AO613"/>
      <c r="AP613"/>
      <c r="AQ613"/>
      <c r="AR613"/>
      <c r="AS613"/>
      <c r="AT613"/>
      <c r="AU613"/>
      <c r="AV613"/>
      <c r="AW613"/>
      <c r="AX613"/>
      <c r="AY613"/>
      <c r="AZ613"/>
      <c r="BA613"/>
      <c r="BB613"/>
      <c r="BC613"/>
      <c r="BD613"/>
      <c r="BE613"/>
      <c r="BF613"/>
      <c r="BG613"/>
    </row>
    <row r="614" spans="1:62" s="104" customFormat="1" ht="13.4" hidden="1" customHeight="1" outlineLevel="2" x14ac:dyDescent="0.35">
      <c r="A614" s="102"/>
      <c r="B614" s="95"/>
      <c r="C614" s="17"/>
      <c r="D614" s="17"/>
      <c r="E614" s="17"/>
      <c r="F614" s="13"/>
      <c r="G614" s="91"/>
      <c r="H614" s="91"/>
      <c r="I614" s="101" t="s">
        <v>349</v>
      </c>
      <c r="J614" s="226">
        <v>0.73499999999999999</v>
      </c>
      <c r="K614" s="226">
        <v>0.73499999999999999</v>
      </c>
      <c r="L614" s="226">
        <v>0.73499999999999999</v>
      </c>
      <c r="M614" s="226">
        <v>0.73499999999999999</v>
      </c>
      <c r="N614" s="226">
        <v>0.73499999999999999</v>
      </c>
      <c r="O614" s="226">
        <v>0.73499999999999999</v>
      </c>
      <c r="P614" s="226">
        <v>0.73499999999999999</v>
      </c>
      <c r="Q614" s="226">
        <v>0.73499999999999999</v>
      </c>
      <c r="R614" s="226">
        <v>0.73499999999999999</v>
      </c>
      <c r="S614" s="571"/>
      <c r="T614" s="226">
        <v>-0.1</v>
      </c>
      <c r="U614" s="91"/>
      <c r="V614" s="701">
        <f t="shared" si="55"/>
        <v>0</v>
      </c>
      <c r="W614" s="91"/>
      <c r="X614" s="91"/>
      <c r="Y614" s="91"/>
      <c r="Z614" s="91"/>
      <c r="AA614" s="91"/>
      <c r="AB614" s="91"/>
      <c r="AC614" s="91">
        <f t="shared" si="56"/>
        <v>9</v>
      </c>
      <c r="AD614" s="91">
        <f t="shared" si="57"/>
        <v>5</v>
      </c>
      <c r="AE614" s="16"/>
      <c r="AF614" s="7"/>
      <c r="AH614"/>
      <c r="AI614"/>
      <c r="AJ614"/>
      <c r="AK614"/>
      <c r="AL614"/>
      <c r="AM614"/>
      <c r="AN614"/>
      <c r="AO614"/>
      <c r="AP614"/>
      <c r="AQ614"/>
      <c r="AR614"/>
      <c r="AS614"/>
      <c r="AT614"/>
      <c r="AU614"/>
      <c r="AV614"/>
      <c r="AW614"/>
      <c r="AX614"/>
      <c r="AY614"/>
      <c r="AZ614"/>
      <c r="BA614"/>
      <c r="BB614"/>
      <c r="BC614"/>
      <c r="BD614"/>
      <c r="BE614"/>
      <c r="BF614"/>
      <c r="BG614"/>
    </row>
    <row r="615" spans="1:62" s="104" customFormat="1" ht="13.4" hidden="1" customHeight="1" outlineLevel="2" x14ac:dyDescent="0.35">
      <c r="A615" s="102"/>
      <c r="B615" s="95"/>
      <c r="C615" s="17"/>
      <c r="D615" s="17"/>
      <c r="E615" s="17"/>
      <c r="F615" s="13"/>
      <c r="G615" s="91"/>
      <c r="H615" s="91"/>
      <c r="I615" s="101" t="s">
        <v>350</v>
      </c>
      <c r="J615" s="226">
        <v>0.71</v>
      </c>
      <c r="K615" s="226">
        <v>0.71</v>
      </c>
      <c r="L615" s="226">
        <v>0.71</v>
      </c>
      <c r="M615" s="226">
        <v>0.71</v>
      </c>
      <c r="N615" s="226">
        <v>0.71</v>
      </c>
      <c r="O615" s="226">
        <v>0.71</v>
      </c>
      <c r="P615" s="226">
        <v>0.71</v>
      </c>
      <c r="Q615" s="226">
        <v>0.71</v>
      </c>
      <c r="R615" s="226">
        <v>0.71</v>
      </c>
      <c r="S615" s="571"/>
      <c r="T615" s="226">
        <v>-0.1</v>
      </c>
      <c r="U615" s="91"/>
      <c r="V615" s="701">
        <f t="shared" si="55"/>
        <v>0</v>
      </c>
      <c r="W615" s="91"/>
      <c r="X615" s="91"/>
      <c r="Y615" s="91"/>
      <c r="Z615" s="91"/>
      <c r="AA615" s="91"/>
      <c r="AB615" s="91"/>
      <c r="AC615" s="91">
        <f t="shared" si="56"/>
        <v>9</v>
      </c>
      <c r="AD615" s="91">
        <f t="shared" si="57"/>
        <v>6</v>
      </c>
      <c r="AE615" s="16"/>
      <c r="AF615" s="7"/>
      <c r="AH615"/>
      <c r="AI615"/>
      <c r="AJ615"/>
      <c r="AK615"/>
      <c r="AL615"/>
      <c r="AM615"/>
      <c r="AN615"/>
      <c r="AO615"/>
      <c r="AP615"/>
      <c r="AQ615"/>
      <c r="AR615"/>
      <c r="AS615"/>
      <c r="AT615"/>
      <c r="AU615"/>
      <c r="AV615"/>
      <c r="AW615"/>
      <c r="AX615"/>
      <c r="AY615"/>
      <c r="AZ615"/>
      <c r="BA615"/>
      <c r="BB615"/>
      <c r="BC615"/>
      <c r="BD615"/>
      <c r="BE615"/>
      <c r="BF615"/>
      <c r="BG615"/>
    </row>
    <row r="616" spans="1:62" s="104" customFormat="1" ht="13.4" hidden="1" customHeight="1" outlineLevel="2" x14ac:dyDescent="0.35">
      <c r="A616" s="102"/>
      <c r="B616" s="95"/>
      <c r="C616" s="17"/>
      <c r="D616" s="17"/>
      <c r="E616" s="17"/>
      <c r="F616" s="13"/>
      <c r="G616" s="91"/>
      <c r="H616" s="91"/>
      <c r="I616" s="101" t="s">
        <v>351</v>
      </c>
      <c r="J616" s="226">
        <v>0.7</v>
      </c>
      <c r="K616" s="226">
        <v>0.7</v>
      </c>
      <c r="L616" s="226">
        <v>0.7</v>
      </c>
      <c r="M616" s="226">
        <v>0.7</v>
      </c>
      <c r="N616" s="226">
        <v>0.7</v>
      </c>
      <c r="O616" s="226">
        <v>0.7</v>
      </c>
      <c r="P616" s="226">
        <v>0.7</v>
      </c>
      <c r="Q616" s="226">
        <v>0.7</v>
      </c>
      <c r="R616" s="226">
        <v>0.7</v>
      </c>
      <c r="S616" s="571"/>
      <c r="T616" s="226">
        <v>-0.1</v>
      </c>
      <c r="U616" s="91"/>
      <c r="V616" s="701">
        <f t="shared" si="55"/>
        <v>0</v>
      </c>
      <c r="W616" s="91"/>
      <c r="X616" s="91"/>
      <c r="Y616" s="91"/>
      <c r="Z616" s="91"/>
      <c r="AA616" s="91"/>
      <c r="AB616" s="91"/>
      <c r="AC616" s="91">
        <f t="shared" si="56"/>
        <v>9</v>
      </c>
      <c r="AD616" s="91">
        <f t="shared" si="57"/>
        <v>7</v>
      </c>
      <c r="AE616" s="16"/>
      <c r="AF616" s="7"/>
      <c r="AH616"/>
      <c r="AI616"/>
      <c r="AJ616"/>
      <c r="AK616"/>
      <c r="AL616"/>
      <c r="AM616"/>
      <c r="AN616"/>
      <c r="AO616"/>
      <c r="AP616"/>
      <c r="AQ616"/>
      <c r="AR616"/>
      <c r="AS616"/>
      <c r="AT616"/>
      <c r="AU616"/>
      <c r="AV616"/>
      <c r="AW616"/>
      <c r="AX616"/>
      <c r="AY616"/>
      <c r="AZ616"/>
      <c r="BA616"/>
      <c r="BB616"/>
      <c r="BC616"/>
      <c r="BD616"/>
      <c r="BE616"/>
      <c r="BF616"/>
      <c r="BG616"/>
    </row>
    <row r="617" spans="1:62" s="104" customFormat="1" ht="13.4" hidden="1" customHeight="1" outlineLevel="2" x14ac:dyDescent="0.35">
      <c r="A617" s="102"/>
      <c r="B617" s="95"/>
      <c r="C617" s="17"/>
      <c r="D617" s="17"/>
      <c r="E617" s="17"/>
      <c r="F617" s="13"/>
      <c r="G617" s="91"/>
      <c r="H617" s="91"/>
      <c r="I617" s="101" t="s">
        <v>352</v>
      </c>
      <c r="J617" s="226">
        <v>0.68</v>
      </c>
      <c r="K617" s="226">
        <v>0.68</v>
      </c>
      <c r="L617" s="226">
        <v>0.68</v>
      </c>
      <c r="M617" s="226">
        <v>0.68</v>
      </c>
      <c r="N617" s="226">
        <v>0.68</v>
      </c>
      <c r="O617" s="226">
        <v>0.68</v>
      </c>
      <c r="P617" s="226">
        <v>0.68</v>
      </c>
      <c r="Q617" s="226">
        <v>0.68</v>
      </c>
      <c r="R617" s="226">
        <v>0.68</v>
      </c>
      <c r="S617" s="571"/>
      <c r="T617" s="226">
        <v>-0.1</v>
      </c>
      <c r="U617" s="91"/>
      <c r="V617" s="701">
        <f t="shared" si="55"/>
        <v>0</v>
      </c>
      <c r="W617" s="91"/>
      <c r="X617" s="91"/>
      <c r="Y617" s="91"/>
      <c r="Z617" s="91"/>
      <c r="AA617" s="91"/>
      <c r="AB617" s="91"/>
      <c r="AC617" s="91">
        <f t="shared" si="56"/>
        <v>9</v>
      </c>
      <c r="AD617" s="91">
        <f t="shared" si="57"/>
        <v>8</v>
      </c>
      <c r="AE617" s="16"/>
      <c r="AF617" s="7"/>
      <c r="AH617"/>
      <c r="AI617"/>
      <c r="AJ617"/>
      <c r="AK617"/>
      <c r="AL617"/>
      <c r="AM617"/>
      <c r="AN617"/>
      <c r="AO617"/>
      <c r="AP617"/>
      <c r="AQ617"/>
      <c r="AR617"/>
      <c r="AS617"/>
      <c r="AT617"/>
      <c r="AU617"/>
      <c r="AV617"/>
      <c r="AW617"/>
      <c r="AX617"/>
      <c r="AY617"/>
      <c r="AZ617"/>
      <c r="BA617"/>
      <c r="BB617"/>
      <c r="BC617"/>
      <c r="BD617"/>
      <c r="BE617"/>
      <c r="BF617"/>
      <c r="BG617"/>
    </row>
    <row r="618" spans="1:62" s="104" customFormat="1" ht="13.4" hidden="1" customHeight="1" outlineLevel="2" x14ac:dyDescent="0.35">
      <c r="A618" s="102"/>
      <c r="B618" s="95"/>
      <c r="C618" s="17"/>
      <c r="D618" s="17"/>
      <c r="E618" s="17"/>
      <c r="F618" s="13"/>
      <c r="G618" s="91"/>
      <c r="H618" s="91"/>
      <c r="I618" s="101" t="s">
        <v>353</v>
      </c>
      <c r="J618" s="226">
        <v>0.65</v>
      </c>
      <c r="K618" s="226">
        <v>0.65</v>
      </c>
      <c r="L618" s="226">
        <v>0.65</v>
      </c>
      <c r="M618" s="226">
        <v>0.65</v>
      </c>
      <c r="N618" s="226">
        <v>0.65</v>
      </c>
      <c r="O618" s="226">
        <v>0.65</v>
      </c>
      <c r="P618" s="226">
        <v>0.65</v>
      </c>
      <c r="Q618" s="226">
        <v>0.65</v>
      </c>
      <c r="R618" s="226">
        <v>0.65</v>
      </c>
      <c r="S618" s="571"/>
      <c r="T618" s="226">
        <v>-0.1</v>
      </c>
      <c r="U618" s="91"/>
      <c r="V618" s="701">
        <f t="shared" si="55"/>
        <v>0</v>
      </c>
      <c r="W618" s="91"/>
      <c r="X618" s="91"/>
      <c r="Y618" s="91"/>
      <c r="Z618" s="91"/>
      <c r="AA618" s="91"/>
      <c r="AB618" s="91"/>
      <c r="AC618" s="91">
        <f t="shared" si="56"/>
        <v>9</v>
      </c>
      <c r="AD618" s="91">
        <f t="shared" si="57"/>
        <v>9</v>
      </c>
      <c r="AE618" s="16"/>
      <c r="AF618" s="7"/>
      <c r="AH618"/>
      <c r="AI618"/>
      <c r="AJ618"/>
      <c r="AK618"/>
      <c r="AL618"/>
      <c r="AM618"/>
      <c r="AN618"/>
      <c r="AO618"/>
      <c r="AP618"/>
      <c r="AQ618"/>
      <c r="AR618"/>
      <c r="AS618"/>
      <c r="AT618"/>
      <c r="AU618"/>
      <c r="AV618"/>
      <c r="AW618"/>
      <c r="AX618"/>
      <c r="AY618"/>
      <c r="AZ618"/>
      <c r="BA618"/>
      <c r="BB618"/>
      <c r="BC618"/>
      <c r="BD618"/>
      <c r="BE618"/>
      <c r="BF618"/>
      <c r="BG618"/>
    </row>
    <row r="619" spans="1:62" s="104" customFormat="1" ht="14.5" outlineLevel="1" collapsed="1" x14ac:dyDescent="0.35">
      <c r="A619" s="102"/>
      <c r="B619" s="95"/>
      <c r="C619" s="12" t="s">
        <v>89</v>
      </c>
      <c r="D619" s="17"/>
      <c r="E619" s="17"/>
      <c r="F619" s="13"/>
      <c r="G619" s="91"/>
      <c r="H619" s="91"/>
      <c r="I619" s="91"/>
      <c r="J619" s="91"/>
      <c r="K619" s="91"/>
      <c r="L619" s="91"/>
      <c r="M619" s="91"/>
      <c r="N619" s="91"/>
      <c r="O619" s="91"/>
      <c r="P619" s="91"/>
      <c r="Q619" s="91"/>
      <c r="R619" s="91"/>
      <c r="S619" s="91"/>
      <c r="T619" s="91"/>
      <c r="U619" s="91"/>
      <c r="V619" s="91"/>
      <c r="W619" s="91"/>
      <c r="X619" s="91"/>
      <c r="Y619" s="91"/>
      <c r="Z619" s="91"/>
      <c r="AA619" s="91"/>
      <c r="AB619" s="91"/>
      <c r="AC619" s="91"/>
      <c r="AD619" s="91"/>
      <c r="AE619" s="92"/>
      <c r="AF619" s="7"/>
      <c r="AH619"/>
      <c r="AI619"/>
      <c r="AJ619"/>
      <c r="AK619"/>
      <c r="AL619"/>
      <c r="AM619"/>
      <c r="AN619"/>
      <c r="AO619"/>
      <c r="AP619"/>
      <c r="AQ619"/>
      <c r="AR619"/>
      <c r="AS619"/>
      <c r="AT619"/>
      <c r="AU619"/>
      <c r="AV619"/>
      <c r="AW619"/>
      <c r="AX619"/>
      <c r="AY619"/>
      <c r="AZ619"/>
      <c r="BA619"/>
      <c r="BB619"/>
      <c r="BC619"/>
      <c r="BD619"/>
      <c r="BE619"/>
      <c r="BF619"/>
      <c r="BG619"/>
    </row>
    <row r="620" spans="1:62" s="104" customFormat="1" ht="24" customHeight="1" x14ac:dyDescent="0.35">
      <c r="A620" s="102"/>
      <c r="B620" s="95"/>
      <c r="C620" s="39"/>
      <c r="D620" s="39"/>
      <c r="E620" s="39"/>
      <c r="F620" s="39"/>
      <c r="G620" s="40" t="str">
        <f>G512</f>
        <v>Digestibility of green annual pasture (P1a)</v>
      </c>
      <c r="H620" s="39"/>
      <c r="I620" s="39"/>
      <c r="J620" s="39"/>
      <c r="K620" s="39"/>
      <c r="L620" s="39"/>
      <c r="M620" s="39"/>
      <c r="N620" s="39"/>
      <c r="O620" s="39"/>
      <c r="P620" s="39"/>
      <c r="Q620" s="39"/>
      <c r="R620" s="39"/>
      <c r="S620" s="39"/>
      <c r="T620" s="39"/>
      <c r="U620" s="39"/>
      <c r="V620" s="93"/>
      <c r="W620" s="93"/>
      <c r="X620" s="93"/>
      <c r="Y620" s="93"/>
      <c r="Z620" s="93"/>
      <c r="AA620" s="93"/>
      <c r="AB620" s="93"/>
      <c r="AC620" s="93"/>
      <c r="AD620" s="93"/>
      <c r="AE620" s="41" t="s">
        <v>91</v>
      </c>
      <c r="AF620" s="7"/>
      <c r="AH620"/>
      <c r="AI620"/>
      <c r="AJ620"/>
      <c r="AK620"/>
      <c r="AL620"/>
      <c r="AM620"/>
      <c r="AN620"/>
      <c r="AO620"/>
      <c r="AP620"/>
      <c r="AQ620"/>
      <c r="AR620"/>
      <c r="AS620"/>
      <c r="AT620"/>
      <c r="AU620"/>
      <c r="AV620"/>
      <c r="AW620"/>
      <c r="AX620"/>
      <c r="AY620"/>
      <c r="AZ620"/>
      <c r="BA620"/>
      <c r="BB620"/>
      <c r="BC620"/>
      <c r="BD620"/>
      <c r="BE620"/>
      <c r="BF620"/>
      <c r="BG620"/>
    </row>
    <row r="621" spans="1:62" s="104" customFormat="1" ht="12.75" customHeight="1" outlineLevel="1" x14ac:dyDescent="0.35">
      <c r="A621" s="102"/>
      <c r="B621" s="7"/>
      <c r="C621" s="7"/>
      <c r="D621" s="7"/>
      <c r="E621" s="7"/>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7"/>
      <c r="AI621"/>
      <c r="AJ621"/>
      <c r="AK621"/>
      <c r="AL621"/>
      <c r="AM621"/>
      <c r="AN621"/>
      <c r="AO621"/>
      <c r="AP621"/>
      <c r="AQ621"/>
      <c r="AR621"/>
      <c r="AS621"/>
      <c r="AT621"/>
      <c r="AU621"/>
      <c r="AV621"/>
      <c r="AW621"/>
      <c r="AX621"/>
      <c r="AY621"/>
      <c r="AZ621"/>
      <c r="BA621"/>
      <c r="BB621"/>
      <c r="BC621"/>
      <c r="BD621"/>
      <c r="BE621"/>
      <c r="BF621"/>
      <c r="BG621"/>
      <c r="BH621"/>
    </row>
    <row r="622" spans="1:62" s="104" customFormat="1" ht="12.75" customHeight="1" outlineLevel="1" x14ac:dyDescent="0.35">
      <c r="A622" s="102"/>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K622"/>
      <c r="AL622"/>
      <c r="AM622"/>
      <c r="AN622"/>
      <c r="AO622"/>
      <c r="AP622"/>
      <c r="AQ622"/>
      <c r="AR622"/>
      <c r="AS622"/>
      <c r="AT622"/>
      <c r="AU622"/>
      <c r="AV622"/>
      <c r="AW622"/>
      <c r="AX622"/>
      <c r="AY622"/>
      <c r="AZ622"/>
      <c r="BA622"/>
      <c r="BB622"/>
      <c r="BC622"/>
      <c r="BD622"/>
      <c r="BE622"/>
      <c r="BF622"/>
      <c r="BG622"/>
      <c r="BH622"/>
      <c r="BI622"/>
      <c r="BJ622"/>
    </row>
    <row r="623" spans="1:62" s="104" customFormat="1" ht="5.15" customHeight="1" outlineLevel="1" collapsed="1" thickBot="1" x14ac:dyDescent="0.4">
      <c r="A623" s="102"/>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K623"/>
      <c r="AL623"/>
      <c r="AM623"/>
      <c r="AN623"/>
      <c r="AO623"/>
      <c r="AP623"/>
      <c r="AQ623"/>
      <c r="AR623"/>
      <c r="AS623"/>
      <c r="AT623"/>
      <c r="AU623"/>
      <c r="AV623"/>
      <c r="AW623"/>
      <c r="AX623"/>
      <c r="AY623"/>
      <c r="AZ623"/>
      <c r="BA623"/>
      <c r="BB623"/>
      <c r="BC623"/>
      <c r="BD623"/>
      <c r="BE623"/>
      <c r="BF623"/>
      <c r="BG623"/>
      <c r="BH623"/>
      <c r="BI623"/>
      <c r="BJ623"/>
    </row>
    <row r="624" spans="1:62" s="104" customFormat="1" ht="5.15" customHeight="1" outlineLevel="1" x14ac:dyDescent="0.35">
      <c r="A624" s="102"/>
      <c r="B624" s="95"/>
      <c r="C624" s="9" t="s">
        <v>0</v>
      </c>
      <c r="D624" s="9"/>
      <c r="E624" s="9"/>
      <c r="F624" s="9"/>
      <c r="G624" s="9"/>
      <c r="H624" s="9"/>
      <c r="I624" s="9"/>
      <c r="J624" s="9"/>
      <c r="K624" s="10"/>
      <c r="L624" s="10"/>
      <c r="M624" s="10"/>
      <c r="N624" s="10"/>
      <c r="O624" s="10"/>
      <c r="P624" s="10"/>
      <c r="Q624" s="10"/>
      <c r="R624" s="10"/>
      <c r="S624" s="10"/>
      <c r="T624" s="10"/>
      <c r="U624" s="10"/>
      <c r="V624" s="67" t="s">
        <v>82</v>
      </c>
      <c r="W624" s="67"/>
      <c r="X624" s="67"/>
      <c r="Y624" s="67"/>
      <c r="Z624" s="67"/>
      <c r="AA624" s="67"/>
      <c r="AB624" s="67"/>
      <c r="AC624" s="67"/>
      <c r="AD624" s="67"/>
      <c r="AE624" s="11"/>
      <c r="AF624" s="8"/>
      <c r="AK624"/>
      <c r="AL624"/>
      <c r="AM624"/>
      <c r="AN624"/>
      <c r="AO624"/>
      <c r="AP624"/>
      <c r="AQ624"/>
      <c r="AR624"/>
      <c r="AS624"/>
      <c r="AT624"/>
      <c r="AU624"/>
      <c r="AV624"/>
      <c r="AW624"/>
      <c r="AX624"/>
      <c r="AY624"/>
      <c r="AZ624"/>
      <c r="BA624"/>
      <c r="BB624"/>
      <c r="BC624"/>
      <c r="BD624"/>
      <c r="BE624"/>
      <c r="BF624"/>
      <c r="BG624"/>
      <c r="BH624"/>
      <c r="BI624"/>
      <c r="BJ624"/>
    </row>
    <row r="625" spans="1:62" s="104" customFormat="1" ht="13.4" customHeight="1" outlineLevel="1" collapsed="1" x14ac:dyDescent="0.35">
      <c r="A625" s="102"/>
      <c r="B625" s="95"/>
      <c r="C625" s="12"/>
      <c r="D625" s="12">
        <v>0</v>
      </c>
      <c r="E625" s="12" t="s">
        <v>1</v>
      </c>
      <c r="F625" s="69"/>
      <c r="G625" s="70" t="s">
        <v>959</v>
      </c>
      <c r="H625" s="71"/>
      <c r="I625" s="71"/>
      <c r="J625" s="71"/>
      <c r="K625" s="71"/>
      <c r="L625" s="71"/>
      <c r="M625" s="71"/>
      <c r="N625" s="71"/>
      <c r="O625" s="71"/>
      <c r="P625" s="71"/>
      <c r="Q625" s="71"/>
      <c r="R625" s="71"/>
      <c r="S625" s="72"/>
      <c r="T625" s="71"/>
      <c r="U625" s="72"/>
      <c r="V625" s="72"/>
      <c r="W625" s="75"/>
      <c r="X625" s="75"/>
      <c r="Y625" s="75"/>
      <c r="Z625" s="75"/>
      <c r="AA625" s="75"/>
      <c r="AB625" s="75"/>
      <c r="AC625" s="75"/>
      <c r="AD625" s="75"/>
      <c r="AE625" s="16"/>
      <c r="AF625" s="8"/>
      <c r="AK625"/>
      <c r="AL625"/>
      <c r="AM625"/>
      <c r="AN625"/>
      <c r="AO625"/>
      <c r="AP625"/>
      <c r="AQ625"/>
      <c r="AR625"/>
      <c r="AS625"/>
      <c r="AT625"/>
      <c r="AU625"/>
      <c r="AV625"/>
      <c r="AW625"/>
      <c r="AX625"/>
      <c r="AY625"/>
      <c r="AZ625"/>
      <c r="BA625"/>
      <c r="BB625"/>
      <c r="BC625"/>
      <c r="BD625"/>
      <c r="BE625"/>
      <c r="BF625"/>
      <c r="BG625"/>
      <c r="BH625"/>
      <c r="BI625"/>
      <c r="BJ625"/>
    </row>
    <row r="626" spans="1:62" s="104" customFormat="1" ht="45.75" customHeight="1" outlineLevel="1" x14ac:dyDescent="0.35">
      <c r="A626" s="102"/>
      <c r="B626" s="95"/>
      <c r="C626" s="12"/>
      <c r="D626" s="12"/>
      <c r="E626" s="17"/>
      <c r="F626" s="73"/>
      <c r="G626" s="898" t="s">
        <v>960</v>
      </c>
      <c r="H626" s="898"/>
      <c r="I626" s="898"/>
      <c r="J626" s="898"/>
      <c r="K626" s="898"/>
      <c r="L626" s="898"/>
      <c r="M626" s="898"/>
      <c r="N626" s="898"/>
      <c r="O626" s="898"/>
      <c r="P626" s="898"/>
      <c r="Q626" s="898"/>
      <c r="R626" s="898"/>
      <c r="S626" s="75"/>
      <c r="T626" s="76"/>
      <c r="U626" s="75"/>
      <c r="V626" s="75"/>
      <c r="W626" s="75"/>
      <c r="X626" s="75"/>
      <c r="Y626" s="75"/>
      <c r="Z626" s="75"/>
      <c r="AA626" s="75"/>
      <c r="AB626" s="75"/>
      <c r="AC626" s="75"/>
      <c r="AD626" s="75"/>
      <c r="AE626" s="16"/>
      <c r="AF626" s="8"/>
      <c r="AK626"/>
      <c r="AL626"/>
      <c r="AM626"/>
      <c r="AN626"/>
      <c r="AO626"/>
      <c r="AP626"/>
      <c r="AQ626"/>
      <c r="AR626"/>
      <c r="AS626"/>
      <c r="AT626"/>
      <c r="AU626"/>
      <c r="AV626"/>
      <c r="AW626"/>
      <c r="AX626"/>
      <c r="AY626"/>
      <c r="AZ626"/>
      <c r="BA626"/>
      <c r="BB626"/>
      <c r="BC626"/>
      <c r="BD626"/>
      <c r="BE626"/>
      <c r="BF626"/>
      <c r="BG626"/>
      <c r="BH626"/>
      <c r="BI626"/>
      <c r="BJ626"/>
    </row>
    <row r="627" spans="1:62" s="104" customFormat="1" ht="13.4" customHeight="1" outlineLevel="1" x14ac:dyDescent="0.35">
      <c r="A627" s="102"/>
      <c r="B627" s="95"/>
      <c r="C627" s="17"/>
      <c r="D627" s="12"/>
      <c r="E627" s="17"/>
      <c r="F627" s="73"/>
      <c r="G627" s="77">
        <v>44575.710787037038</v>
      </c>
      <c r="H627" s="78"/>
      <c r="I627" s="74"/>
      <c r="J627" s="74"/>
      <c r="K627" s="74"/>
      <c r="L627" s="74"/>
      <c r="M627" s="74"/>
      <c r="N627" s="74"/>
      <c r="O627" s="74"/>
      <c r="P627" s="74"/>
      <c r="Q627" s="74"/>
      <c r="R627" s="74"/>
      <c r="S627" s="75"/>
      <c r="T627" s="76"/>
      <c r="U627" s="75"/>
      <c r="V627" s="75"/>
      <c r="W627" s="75"/>
      <c r="X627" s="75"/>
      <c r="Y627" s="75"/>
      <c r="Z627" s="75"/>
      <c r="AA627" s="75"/>
      <c r="AB627" s="75"/>
      <c r="AC627" s="75"/>
      <c r="AD627" s="75"/>
      <c r="AE627" s="16"/>
      <c r="AF627" s="8"/>
      <c r="AK627"/>
      <c r="AL627"/>
      <c r="AM627"/>
      <c r="AN627"/>
      <c r="AO627"/>
      <c r="AP627"/>
      <c r="AQ627"/>
      <c r="AR627"/>
      <c r="AS627"/>
      <c r="AT627"/>
      <c r="AU627"/>
      <c r="AV627"/>
      <c r="AW627"/>
      <c r="AX627"/>
      <c r="AY627"/>
      <c r="AZ627"/>
      <c r="BA627"/>
      <c r="BB627"/>
      <c r="BC627"/>
      <c r="BD627"/>
      <c r="BE627"/>
      <c r="BF627"/>
      <c r="BG627"/>
      <c r="BH627"/>
      <c r="BI627"/>
      <c r="BJ627"/>
    </row>
    <row r="628" spans="1:62" s="104" customFormat="1" ht="13.4" customHeight="1" outlineLevel="1" x14ac:dyDescent="0.35">
      <c r="A628" s="102"/>
      <c r="B628" s="95"/>
      <c r="C628" s="17">
        <v>1</v>
      </c>
      <c r="D628" s="12"/>
      <c r="E628" s="17"/>
      <c r="F628" s="79"/>
      <c r="G628" s="80"/>
      <c r="H628" s="81"/>
      <c r="I628" s="81"/>
      <c r="J628" s="81"/>
      <c r="K628" s="81"/>
      <c r="L628" s="81"/>
      <c r="M628" s="81"/>
      <c r="N628" s="81"/>
      <c r="O628" s="81"/>
      <c r="P628" s="81"/>
      <c r="Q628" s="81"/>
      <c r="R628" s="81"/>
      <c r="S628" s="82"/>
      <c r="T628" s="83"/>
      <c r="U628" s="82"/>
      <c r="V628" s="82"/>
      <c r="W628" s="75"/>
      <c r="X628" s="75"/>
      <c r="Y628" s="75"/>
      <c r="Z628" s="75"/>
      <c r="AA628" s="75"/>
      <c r="AB628" s="75"/>
      <c r="AC628" s="75"/>
      <c r="AD628" s="75"/>
      <c r="AE628" s="16"/>
      <c r="AF628" s="8"/>
      <c r="AK628"/>
      <c r="AL628"/>
      <c r="AM628"/>
      <c r="AN628"/>
      <c r="AO628"/>
      <c r="AP628"/>
      <c r="AQ628"/>
      <c r="AR628"/>
      <c r="AS628"/>
      <c r="AT628"/>
      <c r="AU628"/>
      <c r="AV628"/>
      <c r="AW628"/>
      <c r="AX628"/>
      <c r="AY628"/>
      <c r="AZ628"/>
      <c r="BA628"/>
      <c r="BB628"/>
      <c r="BC628"/>
      <c r="BD628"/>
      <c r="BE628"/>
      <c r="BF628"/>
      <c r="BG628"/>
      <c r="BH628"/>
      <c r="BI628"/>
      <c r="BJ628"/>
    </row>
    <row r="629" spans="1:62" s="104" customFormat="1" ht="13.4" customHeight="1" outlineLevel="1" x14ac:dyDescent="0.35">
      <c r="A629" s="102"/>
      <c r="B629" s="95"/>
      <c r="C629" s="17"/>
      <c r="D629" s="17"/>
      <c r="E629" s="17"/>
      <c r="F629" s="17"/>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16"/>
      <c r="AF629" s="8"/>
      <c r="AK629"/>
      <c r="AL629"/>
      <c r="AM629"/>
      <c r="AN629"/>
      <c r="AO629"/>
      <c r="AP629"/>
      <c r="AQ629"/>
      <c r="AR629"/>
      <c r="AS629"/>
      <c r="AT629"/>
      <c r="AU629"/>
      <c r="AV629"/>
      <c r="AW629"/>
      <c r="AX629"/>
      <c r="AY629"/>
      <c r="AZ629"/>
      <c r="BA629"/>
      <c r="BB629"/>
      <c r="BC629"/>
      <c r="BD629"/>
      <c r="BE629"/>
      <c r="BF629"/>
      <c r="BG629"/>
      <c r="BH629"/>
      <c r="BI629"/>
      <c r="BJ629"/>
    </row>
    <row r="630" spans="1:62" s="104" customFormat="1" ht="13.4" customHeight="1" outlineLevel="1" x14ac:dyDescent="0.35">
      <c r="A630" s="102"/>
      <c r="B630" s="95"/>
      <c r="C630" s="17"/>
      <c r="D630" s="17"/>
      <c r="E630" s="17"/>
      <c r="F630" s="17"/>
      <c r="G630" s="17"/>
      <c r="H630" s="17"/>
      <c r="I630" s="17"/>
      <c r="J630" s="17"/>
      <c r="K630" s="17"/>
      <c r="L630" s="23"/>
      <c r="M630" s="131" t="s">
        <v>416</v>
      </c>
      <c r="N630" s="131"/>
      <c r="O630" s="98"/>
      <c r="P630" s="98"/>
      <c r="Q630" s="131"/>
      <c r="R630" s="131"/>
      <c r="S630" s="131"/>
      <c r="T630" s="131"/>
      <c r="U630" s="131"/>
      <c r="V630" s="131"/>
      <c r="W630" s="22"/>
      <c r="X630" s="22"/>
      <c r="Y630" s="22"/>
      <c r="Z630" s="22"/>
      <c r="AA630" s="22"/>
      <c r="AB630" s="22"/>
      <c r="AC630" s="22"/>
      <c r="AD630" s="22"/>
      <c r="AE630" s="16"/>
      <c r="AF630" s="8"/>
      <c r="AK630"/>
      <c r="AL630"/>
      <c r="AM630"/>
      <c r="AN630"/>
      <c r="AO630"/>
      <c r="AP630"/>
      <c r="AQ630"/>
      <c r="AR630"/>
      <c r="AS630"/>
      <c r="AT630"/>
      <c r="AU630"/>
      <c r="AV630"/>
      <c r="AW630"/>
      <c r="AX630"/>
      <c r="AY630"/>
      <c r="AZ630"/>
      <c r="BA630"/>
      <c r="BB630"/>
      <c r="BC630"/>
      <c r="BD630"/>
      <c r="BE630"/>
      <c r="BF630"/>
      <c r="BG630"/>
      <c r="BH630"/>
      <c r="BI630"/>
      <c r="BJ630"/>
    </row>
    <row r="631" spans="1:62" s="104" customFormat="1" ht="13.4" customHeight="1" outlineLevel="1" x14ac:dyDescent="0.35">
      <c r="A631" s="102"/>
      <c r="B631" s="95"/>
      <c r="C631" s="17"/>
      <c r="D631" s="17"/>
      <c r="E631" s="17"/>
      <c r="F631" s="17"/>
      <c r="G631" s="23"/>
      <c r="H631" s="23"/>
      <c r="I631" s="23"/>
      <c r="J631" s="23"/>
      <c r="K631" s="23"/>
      <c r="L631" s="23"/>
      <c r="M631" s="23"/>
      <c r="N631" s="23"/>
      <c r="O631" s="23"/>
      <c r="P631" s="23"/>
      <c r="Q631" s="23"/>
      <c r="R631" s="23"/>
      <c r="S631" s="23"/>
      <c r="T631" s="23"/>
      <c r="U631" s="23"/>
      <c r="V631" s="24"/>
      <c r="W631" s="24"/>
      <c r="X631" s="24"/>
      <c r="Y631" s="24"/>
      <c r="Z631" s="24"/>
      <c r="AA631" s="24"/>
      <c r="AB631" s="24"/>
      <c r="AC631" s="24"/>
      <c r="AD631" s="24"/>
      <c r="AE631" s="16"/>
      <c r="AF631" s="8"/>
      <c r="AK631"/>
      <c r="AL631"/>
      <c r="AM631"/>
      <c r="AN631"/>
      <c r="AO631"/>
      <c r="AP631"/>
      <c r="AQ631"/>
      <c r="AR631"/>
      <c r="AS631"/>
      <c r="AT631"/>
      <c r="AU631"/>
      <c r="AV631"/>
      <c r="AW631"/>
      <c r="AX631"/>
      <c r="AY631"/>
      <c r="AZ631"/>
      <c r="BA631"/>
      <c r="BB631"/>
      <c r="BC631"/>
      <c r="BD631"/>
      <c r="BE631"/>
      <c r="BF631"/>
      <c r="BG631"/>
      <c r="BH631"/>
      <c r="BI631"/>
      <c r="BJ631"/>
    </row>
    <row r="632" spans="1:62" s="104" customFormat="1" ht="13.4" customHeight="1" outlineLevel="1" x14ac:dyDescent="0.35">
      <c r="A632" s="102"/>
      <c r="B632" s="95"/>
      <c r="C632" s="17"/>
      <c r="D632" s="17"/>
      <c r="E632" s="17"/>
      <c r="F632" s="17"/>
      <c r="G632" s="23"/>
      <c r="H632" s="23"/>
      <c r="I632" s="23" t="s">
        <v>129</v>
      </c>
      <c r="J632" s="23"/>
      <c r="K632" s="23"/>
      <c r="L632" s="23"/>
      <c r="M632" s="23" t="str">
        <f>J$145</f>
        <v>typ</v>
      </c>
      <c r="N632" s="23" t="str">
        <f t="shared" ref="N632:V632" si="58">K$145</f>
        <v>z0</v>
      </c>
      <c r="O632" s="23" t="str">
        <f t="shared" si="58"/>
        <v>z1</v>
      </c>
      <c r="P632" s="23" t="str">
        <f t="shared" si="58"/>
        <v>z2</v>
      </c>
      <c r="Q632" s="23" t="str">
        <f t="shared" si="58"/>
        <v>z3</v>
      </c>
      <c r="R632" s="23" t="str">
        <f t="shared" si="58"/>
        <v>z4</v>
      </c>
      <c r="S632" s="23" t="str">
        <f t="shared" si="58"/>
        <v>z5</v>
      </c>
      <c r="T632" s="23" t="str">
        <f t="shared" si="58"/>
        <v>z6</v>
      </c>
      <c r="U632" s="23" t="str">
        <f t="shared" si="58"/>
        <v>z7</v>
      </c>
      <c r="V632" s="23" t="str">
        <f t="shared" si="58"/>
        <v>z8</v>
      </c>
      <c r="W632" s="24"/>
      <c r="X632" s="24"/>
      <c r="Y632" s="24"/>
      <c r="Z632" s="24"/>
      <c r="AA632" s="24"/>
      <c r="AB632" s="24"/>
      <c r="AC632" s="24"/>
      <c r="AD632" s="24"/>
      <c r="AE632" s="16"/>
      <c r="AF632" s="8"/>
      <c r="AK632"/>
      <c r="AL632"/>
      <c r="AM632"/>
      <c r="AN632"/>
      <c r="AO632"/>
      <c r="AP632"/>
      <c r="AQ632"/>
      <c r="AR632"/>
      <c r="AS632"/>
      <c r="AT632"/>
      <c r="AU632"/>
      <c r="AV632"/>
      <c r="AW632"/>
      <c r="AX632"/>
      <c r="AY632"/>
      <c r="AZ632"/>
      <c r="BA632"/>
      <c r="BB632"/>
      <c r="BC632"/>
      <c r="BD632"/>
      <c r="BE632"/>
      <c r="BF632"/>
      <c r="BG632"/>
      <c r="BH632"/>
      <c r="BI632"/>
      <c r="BJ632"/>
    </row>
    <row r="633" spans="1:62" s="104" customFormat="1" ht="5.15" customHeight="1" outlineLevel="1" x14ac:dyDescent="0.35">
      <c r="A633" s="102"/>
      <c r="B633" s="95"/>
      <c r="C633" s="12" t="s">
        <v>85</v>
      </c>
      <c r="D633" s="17"/>
      <c r="E633" s="17"/>
      <c r="F633" s="17"/>
      <c r="G633" s="23"/>
      <c r="H633" s="23"/>
      <c r="I633" s="23"/>
      <c r="J633" s="84" t="s">
        <v>86</v>
      </c>
      <c r="K633" s="84" t="s">
        <v>86</v>
      </c>
      <c r="L633" s="23"/>
      <c r="M633" s="23"/>
      <c r="N633" s="23"/>
      <c r="O633" s="23"/>
      <c r="P633" s="23"/>
      <c r="Q633" s="23"/>
      <c r="R633" s="23"/>
      <c r="S633" s="23"/>
      <c r="T633" s="23"/>
      <c r="U633" s="23"/>
      <c r="V633" s="24"/>
      <c r="W633" s="24"/>
      <c r="X633" s="24"/>
      <c r="Y633" s="24"/>
      <c r="Z633" s="24"/>
      <c r="AA633" s="24"/>
      <c r="AB633" s="24"/>
      <c r="AC633" s="24"/>
      <c r="AD633" s="24"/>
      <c r="AE633" s="16"/>
      <c r="AF633" s="8"/>
      <c r="AK633"/>
      <c r="AL633"/>
      <c r="AM633"/>
      <c r="AN633"/>
      <c r="AO633"/>
      <c r="AP633"/>
      <c r="AQ633"/>
      <c r="AR633"/>
      <c r="AS633"/>
      <c r="AT633"/>
      <c r="AU633"/>
      <c r="AV633"/>
      <c r="AW633"/>
      <c r="AX633"/>
      <c r="AY633"/>
      <c r="AZ633"/>
      <c r="BA633"/>
      <c r="BB633"/>
      <c r="BC633"/>
      <c r="BD633"/>
      <c r="BE633"/>
      <c r="BF633"/>
      <c r="BG633"/>
      <c r="BH633"/>
      <c r="BI633"/>
      <c r="BJ633"/>
    </row>
    <row r="634" spans="1:62" s="104" customFormat="1" ht="5.15" customHeight="1" outlineLevel="1" x14ac:dyDescent="0.35">
      <c r="A634" s="102"/>
      <c r="B634" s="95"/>
      <c r="C634" s="17"/>
      <c r="D634" s="17"/>
      <c r="E634" s="17"/>
      <c r="F634" s="13"/>
      <c r="G634" s="85"/>
      <c r="H634" s="85"/>
      <c r="I634" s="85"/>
      <c r="J634" s="85"/>
      <c r="K634" s="85"/>
      <c r="L634" s="85"/>
      <c r="M634" s="85"/>
      <c r="N634" s="85"/>
      <c r="O634" s="85"/>
      <c r="P634" s="85"/>
      <c r="Q634" s="85"/>
      <c r="R634" s="85"/>
      <c r="S634" s="85"/>
      <c r="T634" s="85"/>
      <c r="V634" s="13"/>
      <c r="W634" s="13"/>
      <c r="X634" s="13"/>
      <c r="Y634" s="13"/>
      <c r="Z634" s="13"/>
      <c r="AA634" s="13"/>
      <c r="AB634" s="13"/>
      <c r="AC634" s="13"/>
      <c r="AD634" s="13"/>
      <c r="AE634" s="16"/>
      <c r="AF634" s="8"/>
      <c r="AK634"/>
      <c r="AL634"/>
      <c r="AM634"/>
      <c r="AN634"/>
      <c r="AO634"/>
      <c r="AP634"/>
      <c r="AQ634"/>
      <c r="AR634"/>
      <c r="AS634"/>
      <c r="AT634"/>
      <c r="AU634"/>
      <c r="AV634"/>
      <c r="AW634"/>
      <c r="AX634"/>
      <c r="AY634"/>
      <c r="AZ634"/>
      <c r="BA634"/>
      <c r="BB634"/>
      <c r="BC634"/>
      <c r="BD634"/>
      <c r="BE634"/>
      <c r="BF634"/>
      <c r="BG634"/>
      <c r="BH634"/>
      <c r="BI634"/>
      <c r="BJ634"/>
    </row>
    <row r="635" spans="1:62" s="104" customFormat="1" ht="13.4" customHeight="1" outlineLevel="1" x14ac:dyDescent="0.35">
      <c r="A635" s="102"/>
      <c r="B635" s="95"/>
      <c r="C635" s="17"/>
      <c r="D635" s="17"/>
      <c r="E635" s="17"/>
      <c r="F635" s="13"/>
      <c r="G635" s="86"/>
      <c r="H635" s="86"/>
      <c r="I635" s="99" t="s">
        <v>961</v>
      </c>
      <c r="J635" s="86"/>
      <c r="K635" s="86"/>
      <c r="L635" s="86" t="s">
        <v>1146</v>
      </c>
      <c r="M635" s="96">
        <v>0.66</v>
      </c>
      <c r="N635" s="96">
        <v>0.64</v>
      </c>
      <c r="O635" s="96">
        <v>0.68</v>
      </c>
      <c r="P635" s="96">
        <v>0.64</v>
      </c>
      <c r="Q635" s="96">
        <v>0.68</v>
      </c>
      <c r="R635" s="96">
        <v>0.64</v>
      </c>
      <c r="S635" s="96">
        <v>0.68</v>
      </c>
      <c r="T635" s="96">
        <v>0.64</v>
      </c>
      <c r="U635" s="96">
        <v>0.68</v>
      </c>
      <c r="V635" s="96">
        <v>0.64</v>
      </c>
      <c r="W635" s="91"/>
      <c r="X635" s="91"/>
      <c r="Y635" s="91"/>
      <c r="Z635" s="91"/>
      <c r="AA635" s="91"/>
      <c r="AB635" s="91"/>
      <c r="AC635" s="91"/>
      <c r="AD635" s="13"/>
      <c r="AE635" s="16"/>
      <c r="AF635" s="8"/>
      <c r="AK635"/>
      <c r="AL635"/>
      <c r="AM635"/>
      <c r="AN635"/>
      <c r="AO635"/>
      <c r="AP635"/>
      <c r="AQ635"/>
      <c r="AR635"/>
      <c r="AS635"/>
      <c r="AT635"/>
      <c r="AU635"/>
      <c r="AV635"/>
      <c r="AW635"/>
      <c r="AX635"/>
      <c r="AY635"/>
      <c r="AZ635"/>
      <c r="BA635"/>
      <c r="BB635"/>
      <c r="BC635"/>
      <c r="BD635"/>
      <c r="BE635"/>
      <c r="BF635"/>
      <c r="BG635"/>
      <c r="BH635"/>
      <c r="BI635"/>
      <c r="BJ635"/>
    </row>
    <row r="636" spans="1:62" s="104" customFormat="1" ht="13.4" customHeight="1" outlineLevel="1" x14ac:dyDescent="0.35">
      <c r="A636" s="102"/>
      <c r="B636" s="95"/>
      <c r="C636" s="17"/>
      <c r="D636" s="17"/>
      <c r="E636" s="17"/>
      <c r="F636" s="13"/>
      <c r="G636" s="86"/>
      <c r="H636" s="86"/>
      <c r="I636" s="99" t="s">
        <v>962</v>
      </c>
      <c r="J636" s="86"/>
      <c r="K636" s="86"/>
      <c r="L636" s="86"/>
      <c r="M636" s="96">
        <v>0.54</v>
      </c>
      <c r="N636" s="96">
        <v>0.54</v>
      </c>
      <c r="O636" s="96">
        <v>0.54</v>
      </c>
      <c r="P636" s="96">
        <v>0.54</v>
      </c>
      <c r="Q636" s="96">
        <v>0.54</v>
      </c>
      <c r="R636" s="96">
        <v>0.54</v>
      </c>
      <c r="S636" s="96">
        <v>0.54</v>
      </c>
      <c r="T636" s="96">
        <v>0.54</v>
      </c>
      <c r="U636" s="96">
        <v>0.54</v>
      </c>
      <c r="V636" s="96">
        <v>0.54</v>
      </c>
      <c r="W636" s="91"/>
      <c r="X636" s="91"/>
      <c r="Y636" s="91"/>
      <c r="Z636" s="91"/>
      <c r="AA636" s="91"/>
      <c r="AB636" s="91"/>
      <c r="AC636" s="91"/>
      <c r="AD636" s="13"/>
      <c r="AE636" s="16"/>
      <c r="AF636" s="8"/>
      <c r="AK636"/>
      <c r="AL636"/>
      <c r="AM636"/>
      <c r="AN636"/>
      <c r="AO636"/>
      <c r="AP636"/>
      <c r="AQ636"/>
      <c r="AR636"/>
      <c r="AS636"/>
      <c r="AT636"/>
      <c r="AU636"/>
      <c r="AV636"/>
      <c r="AW636"/>
      <c r="AX636"/>
      <c r="AY636"/>
      <c r="AZ636"/>
      <c r="BA636"/>
      <c r="BB636"/>
      <c r="BC636"/>
      <c r="BD636"/>
      <c r="BE636"/>
      <c r="BF636"/>
      <c r="BG636"/>
      <c r="BH636"/>
      <c r="BI636"/>
      <c r="BJ636"/>
    </row>
    <row r="637" spans="1:62" s="104" customFormat="1" ht="13.4" customHeight="1" outlineLevel="1" x14ac:dyDescent="0.35">
      <c r="A637" s="102"/>
      <c r="B637" s="95"/>
      <c r="C637" s="17"/>
      <c r="D637" s="17"/>
      <c r="E637" s="17"/>
      <c r="F637" s="13"/>
      <c r="G637" s="86"/>
      <c r="H637" s="91"/>
      <c r="I637" s="91"/>
      <c r="J637" s="91"/>
      <c r="K637" s="91"/>
      <c r="L637" s="91"/>
      <c r="M637" s="91"/>
      <c r="N637" s="91"/>
      <c r="O637" s="91"/>
      <c r="P637" s="91"/>
      <c r="Q637" s="91"/>
      <c r="R637" s="91"/>
      <c r="S637" s="91"/>
      <c r="T637" s="91"/>
      <c r="U637" s="91"/>
      <c r="V637" s="91"/>
      <c r="W637" s="91"/>
      <c r="X637" s="91"/>
      <c r="Y637" s="91"/>
      <c r="Z637" s="91"/>
      <c r="AA637" s="91"/>
      <c r="AB637" s="91"/>
      <c r="AC637" s="91"/>
      <c r="AD637" s="13"/>
      <c r="AE637" s="16"/>
      <c r="AF637" s="8"/>
      <c r="AK637"/>
      <c r="AL637"/>
      <c r="AM637"/>
      <c r="AN637"/>
      <c r="AO637"/>
      <c r="AP637"/>
      <c r="AQ637"/>
      <c r="AR637"/>
      <c r="AS637"/>
      <c r="AT637"/>
      <c r="AU637"/>
      <c r="AV637"/>
      <c r="AW637"/>
      <c r="AX637"/>
      <c r="AY637"/>
      <c r="AZ637"/>
      <c r="BA637"/>
      <c r="BB637"/>
      <c r="BC637"/>
      <c r="BD637"/>
      <c r="BE637"/>
      <c r="BF637"/>
      <c r="BG637"/>
      <c r="BH637"/>
      <c r="BI637"/>
      <c r="BJ637"/>
    </row>
    <row r="638" spans="1:62" s="104" customFormat="1" ht="13.4" customHeight="1" outlineLevel="1" x14ac:dyDescent="0.35">
      <c r="A638" s="102"/>
      <c r="B638" s="95"/>
      <c r="C638" s="17"/>
      <c r="D638" s="17"/>
      <c r="E638" s="17"/>
      <c r="F638" s="13"/>
      <c r="G638" s="86"/>
      <c r="H638" s="86"/>
      <c r="I638" s="86"/>
      <c r="J638" s="86"/>
      <c r="K638" s="86"/>
      <c r="L638" s="86"/>
      <c r="M638" s="86"/>
      <c r="N638" s="86"/>
      <c r="O638" s="86"/>
      <c r="P638" s="86"/>
      <c r="Q638" s="86"/>
      <c r="R638" s="86"/>
      <c r="S638" s="86"/>
      <c r="T638" s="86"/>
      <c r="U638" s="86"/>
      <c r="V638" s="86"/>
      <c r="W638" s="91"/>
      <c r="X638" s="91"/>
      <c r="Y638" s="91"/>
      <c r="Z638" s="91"/>
      <c r="AA638" s="91"/>
      <c r="AB638" s="91"/>
      <c r="AC638" s="91"/>
      <c r="AD638" s="13"/>
      <c r="AE638" s="16"/>
      <c r="AF638" s="8"/>
      <c r="AK638"/>
      <c r="AL638"/>
      <c r="AM638"/>
      <c r="AN638"/>
      <c r="AO638"/>
      <c r="AP638"/>
      <c r="AQ638"/>
      <c r="AR638"/>
      <c r="AS638"/>
      <c r="AT638"/>
      <c r="AU638"/>
      <c r="AV638"/>
      <c r="AW638"/>
      <c r="AX638"/>
      <c r="AY638"/>
      <c r="AZ638"/>
      <c r="BA638"/>
      <c r="BB638"/>
      <c r="BC638"/>
      <c r="BD638"/>
      <c r="BE638"/>
      <c r="BF638"/>
      <c r="BG638"/>
      <c r="BH638"/>
      <c r="BI638"/>
      <c r="BJ638"/>
    </row>
    <row r="639" spans="1:62" s="104" customFormat="1" ht="5.15" customHeight="1" outlineLevel="1" x14ac:dyDescent="0.35">
      <c r="A639" s="102"/>
      <c r="B639" s="95"/>
      <c r="C639" s="12" t="s">
        <v>89</v>
      </c>
      <c r="D639" s="17"/>
      <c r="E639" s="17"/>
      <c r="F639" s="13"/>
      <c r="G639" s="91"/>
      <c r="H639" s="91"/>
      <c r="I639" s="91"/>
      <c r="J639" s="91"/>
      <c r="K639" s="91"/>
      <c r="L639" s="91"/>
      <c r="M639" s="91"/>
      <c r="N639" s="91"/>
      <c r="O639" s="91"/>
      <c r="P639" s="91"/>
      <c r="Q639" s="91"/>
      <c r="R639" s="91"/>
      <c r="S639" s="91"/>
      <c r="T639" s="91"/>
      <c r="U639" s="91"/>
      <c r="V639" s="13"/>
      <c r="W639" s="91"/>
      <c r="X639" s="91"/>
      <c r="Y639" s="91"/>
      <c r="Z639" s="91"/>
      <c r="AA639" s="91"/>
      <c r="AB639" s="91"/>
      <c r="AC639" s="91"/>
      <c r="AD639" s="13"/>
      <c r="AE639" s="92"/>
      <c r="AF639" s="8"/>
      <c r="AK639"/>
      <c r="AL639"/>
      <c r="AM639"/>
      <c r="AN639"/>
      <c r="AO639"/>
      <c r="AP639"/>
      <c r="AQ639"/>
      <c r="AR639"/>
      <c r="AS639"/>
      <c r="AT639"/>
      <c r="AU639"/>
      <c r="AV639"/>
      <c r="AW639"/>
      <c r="AX639"/>
      <c r="AY639"/>
      <c r="AZ639"/>
      <c r="BA639"/>
      <c r="BB639"/>
      <c r="BC639"/>
      <c r="BD639"/>
      <c r="BE639"/>
      <c r="BF639"/>
      <c r="BG639"/>
      <c r="BH639"/>
      <c r="BI639"/>
      <c r="BJ639"/>
    </row>
    <row r="640" spans="1:62" s="104" customFormat="1" ht="24" customHeight="1" x14ac:dyDescent="0.35">
      <c r="A640" s="102"/>
      <c r="B640" s="95"/>
      <c r="C640" s="39"/>
      <c r="D640" s="39"/>
      <c r="E640" s="39"/>
      <c r="F640" s="39"/>
      <c r="G640" s="40" t="str">
        <f>G625</f>
        <v>Quality and deterioration of dry feed- annual pasture (P1a).</v>
      </c>
      <c r="H640" s="39"/>
      <c r="I640" s="39"/>
      <c r="J640" s="39"/>
      <c r="K640" s="39"/>
      <c r="L640" s="39"/>
      <c r="M640" s="39"/>
      <c r="N640" s="39"/>
      <c r="O640" s="39"/>
      <c r="P640" s="39"/>
      <c r="Q640" s="39"/>
      <c r="R640" s="133" t="s">
        <v>157</v>
      </c>
      <c r="S640" s="39"/>
      <c r="T640" s="93"/>
      <c r="U640" s="93"/>
      <c r="V640" s="94" t="s">
        <v>90</v>
      </c>
      <c r="W640" s="94"/>
      <c r="X640" s="94"/>
      <c r="Y640" s="94"/>
      <c r="Z640" s="94"/>
      <c r="AA640" s="94"/>
      <c r="AB640" s="94"/>
      <c r="AC640" s="94"/>
      <c r="AD640" s="94"/>
      <c r="AE640" s="41" t="s">
        <v>91</v>
      </c>
      <c r="AF640" s="8"/>
      <c r="AK640"/>
      <c r="AL640"/>
      <c r="AM640"/>
      <c r="AN640"/>
      <c r="AO640"/>
      <c r="AP640"/>
      <c r="AQ640"/>
      <c r="AR640"/>
      <c r="AS640"/>
      <c r="AT640"/>
      <c r="AU640"/>
      <c r="AV640"/>
      <c r="AW640"/>
      <c r="AX640"/>
      <c r="AY640"/>
      <c r="AZ640"/>
      <c r="BA640"/>
      <c r="BB640"/>
      <c r="BC640"/>
      <c r="BD640"/>
      <c r="BE640"/>
      <c r="BF640"/>
      <c r="BG640"/>
      <c r="BH640"/>
      <c r="BI640"/>
      <c r="BJ640"/>
    </row>
    <row r="641" spans="1:62" s="104" customFormat="1" ht="12.75" customHeight="1" outlineLevel="1" x14ac:dyDescent="0.35">
      <c r="A641" s="102"/>
      <c r="B641" s="7"/>
      <c r="C641" s="7"/>
      <c r="D641" s="7"/>
      <c r="E641" s="7"/>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K641"/>
      <c r="AL641"/>
      <c r="AM641"/>
      <c r="AN641"/>
      <c r="AO641"/>
      <c r="AP641"/>
      <c r="AQ641"/>
      <c r="AR641"/>
      <c r="AS641"/>
      <c r="AT641"/>
      <c r="AU641"/>
      <c r="AV641"/>
      <c r="AW641"/>
      <c r="AX641"/>
      <c r="AY641"/>
      <c r="AZ641"/>
      <c r="BA641"/>
      <c r="BB641"/>
      <c r="BC641"/>
      <c r="BD641"/>
      <c r="BE641"/>
      <c r="BF641"/>
      <c r="BG641"/>
      <c r="BH641"/>
      <c r="BI641"/>
      <c r="BJ641"/>
    </row>
    <row r="642" spans="1:62" s="104" customFormat="1" ht="12.75" customHeight="1" outlineLevel="1" x14ac:dyDescent="0.35">
      <c r="A642" s="102"/>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K642"/>
      <c r="AL642"/>
      <c r="AM642"/>
      <c r="AN642"/>
      <c r="AO642"/>
      <c r="AP642"/>
      <c r="AQ642"/>
      <c r="AR642"/>
      <c r="AS642"/>
      <c r="AT642"/>
      <c r="AU642"/>
      <c r="AV642"/>
      <c r="AW642"/>
      <c r="AX642"/>
      <c r="AY642"/>
      <c r="AZ642"/>
      <c r="BA642"/>
      <c r="BB642"/>
      <c r="BC642"/>
      <c r="BD642"/>
      <c r="BE642"/>
      <c r="BF642"/>
      <c r="BG642"/>
      <c r="BH642"/>
      <c r="BI642"/>
      <c r="BJ642"/>
    </row>
    <row r="643" spans="1:62" s="104" customFormat="1" ht="5.15" customHeight="1" outlineLevel="1" collapsed="1" thickBot="1" x14ac:dyDescent="0.4">
      <c r="A643" s="102"/>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K643"/>
      <c r="AL643"/>
      <c r="AM643"/>
      <c r="AN643"/>
      <c r="AO643"/>
      <c r="AP643"/>
      <c r="AQ643"/>
      <c r="AR643"/>
      <c r="AS643"/>
      <c r="AT643"/>
      <c r="AU643"/>
      <c r="AV643"/>
      <c r="AW643"/>
      <c r="AX643"/>
      <c r="AY643"/>
      <c r="AZ643"/>
      <c r="BA643"/>
      <c r="BB643"/>
      <c r="BC643"/>
      <c r="BD643"/>
      <c r="BE643"/>
      <c r="BF643"/>
      <c r="BG643"/>
      <c r="BH643"/>
      <c r="BI643"/>
      <c r="BJ643"/>
    </row>
    <row r="644" spans="1:62" s="104" customFormat="1" ht="5.15" customHeight="1" outlineLevel="1" x14ac:dyDescent="0.35">
      <c r="A644" s="102"/>
      <c r="B644" s="95"/>
      <c r="C644" s="9" t="s">
        <v>0</v>
      </c>
      <c r="D644" s="9"/>
      <c r="E644" s="9"/>
      <c r="F644" s="9"/>
      <c r="G644" s="9"/>
      <c r="H644" s="9"/>
      <c r="I644" s="9"/>
      <c r="J644" s="9"/>
      <c r="K644" s="10"/>
      <c r="L644" s="10"/>
      <c r="M644" s="10"/>
      <c r="N644" s="10"/>
      <c r="O644" s="10"/>
      <c r="P644" s="10"/>
      <c r="Q644" s="10"/>
      <c r="R644" s="10"/>
      <c r="S644" s="10"/>
      <c r="T644" s="10"/>
      <c r="U644" s="10"/>
      <c r="V644" s="67" t="s">
        <v>82</v>
      </c>
      <c r="W644" s="67"/>
      <c r="X644" s="67"/>
      <c r="Y644" s="67"/>
      <c r="Z644" s="67"/>
      <c r="AA644" s="67"/>
      <c r="AB644" s="67"/>
      <c r="AC644" s="67"/>
      <c r="AD644" s="67"/>
      <c r="AE644" s="11"/>
      <c r="AF644" s="7"/>
      <c r="AK644"/>
      <c r="AL644"/>
      <c r="AM644"/>
      <c r="AN644"/>
      <c r="AO644"/>
      <c r="AP644"/>
      <c r="AQ644"/>
      <c r="AR644"/>
      <c r="AS644"/>
      <c r="AT644"/>
      <c r="AU644"/>
      <c r="AV644"/>
      <c r="AW644"/>
      <c r="AX644"/>
      <c r="AY644"/>
      <c r="AZ644"/>
      <c r="BA644"/>
      <c r="BB644"/>
      <c r="BC644"/>
      <c r="BD644"/>
      <c r="BE644"/>
      <c r="BF644"/>
      <c r="BG644"/>
      <c r="BH644"/>
      <c r="BI644"/>
      <c r="BJ644"/>
    </row>
    <row r="645" spans="1:62" s="104" customFormat="1" ht="13.4" customHeight="1" outlineLevel="1" collapsed="1" x14ac:dyDescent="0.35">
      <c r="A645" s="102"/>
      <c r="B645" s="95"/>
      <c r="C645" s="12"/>
      <c r="D645" s="12">
        <v>0</v>
      </c>
      <c r="E645" s="12" t="s">
        <v>1</v>
      </c>
      <c r="F645" s="69"/>
      <c r="G645" s="70" t="s">
        <v>164</v>
      </c>
      <c r="H645" s="71"/>
      <c r="I645" s="71"/>
      <c r="J645" s="71"/>
      <c r="K645" s="71"/>
      <c r="L645" s="71"/>
      <c r="M645" s="71"/>
      <c r="N645" s="71"/>
      <c r="O645" s="71"/>
      <c r="P645" s="71"/>
      <c r="Q645" s="71"/>
      <c r="R645" s="71"/>
      <c r="S645" s="71"/>
      <c r="T645" s="72"/>
      <c r="U645" s="72"/>
      <c r="V645" s="72"/>
      <c r="W645" s="75"/>
      <c r="X645" s="75"/>
      <c r="Y645" s="75"/>
      <c r="Z645" s="75"/>
      <c r="AA645" s="75"/>
      <c r="AB645" s="75"/>
      <c r="AC645" s="75"/>
      <c r="AD645" s="75"/>
      <c r="AE645" s="16"/>
      <c r="AF645" s="7"/>
      <c r="AK645"/>
      <c r="AL645"/>
      <c r="AM645"/>
      <c r="AN645"/>
      <c r="AO645"/>
      <c r="AP645"/>
      <c r="AQ645"/>
      <c r="AR645"/>
      <c r="AS645"/>
      <c r="AT645"/>
      <c r="AU645"/>
      <c r="AV645"/>
      <c r="AW645"/>
      <c r="AX645"/>
      <c r="AY645"/>
      <c r="AZ645"/>
      <c r="BA645"/>
      <c r="BB645"/>
      <c r="BC645"/>
      <c r="BD645"/>
      <c r="BE645"/>
      <c r="BF645"/>
      <c r="BG645"/>
      <c r="BH645"/>
      <c r="BI645"/>
      <c r="BJ645"/>
    </row>
    <row r="646" spans="1:62" s="104" customFormat="1" ht="13.4" customHeight="1" outlineLevel="1" x14ac:dyDescent="0.35">
      <c r="A646" s="102"/>
      <c r="B646" s="95"/>
      <c r="C646" s="12"/>
      <c r="D646" s="12"/>
      <c r="E646" s="17"/>
      <c r="F646" s="73"/>
      <c r="G646" s="74" t="s">
        <v>165</v>
      </c>
      <c r="H646" s="74"/>
      <c r="I646" s="74"/>
      <c r="J646" s="74"/>
      <c r="K646" s="74"/>
      <c r="L646" s="74"/>
      <c r="M646" s="74"/>
      <c r="N646" s="74"/>
      <c r="O646" s="74"/>
      <c r="P646" s="74"/>
      <c r="Q646" s="74"/>
      <c r="R646" s="74"/>
      <c r="S646" s="74"/>
      <c r="T646" s="75"/>
      <c r="U646" s="75"/>
      <c r="V646" s="75"/>
      <c r="W646" s="75"/>
      <c r="X646" s="75"/>
      <c r="Y646" s="75"/>
      <c r="Z646" s="75"/>
      <c r="AA646" s="75"/>
      <c r="AB646" s="75"/>
      <c r="AC646" s="75"/>
      <c r="AD646" s="75"/>
      <c r="AE646" s="16"/>
      <c r="AF646" s="7"/>
      <c r="AK646"/>
      <c r="AL646"/>
      <c r="AM646"/>
      <c r="AN646"/>
      <c r="AO646"/>
      <c r="AP646"/>
      <c r="AQ646"/>
      <c r="AR646"/>
      <c r="AS646"/>
      <c r="AT646"/>
      <c r="AU646"/>
      <c r="AV646"/>
      <c r="AW646"/>
      <c r="AX646"/>
      <c r="AY646"/>
      <c r="AZ646"/>
      <c r="BA646"/>
      <c r="BB646"/>
      <c r="BC646"/>
      <c r="BD646"/>
      <c r="BE646"/>
      <c r="BF646"/>
      <c r="BG646"/>
      <c r="BH646"/>
      <c r="BI646"/>
      <c r="BJ646"/>
    </row>
    <row r="647" spans="1:62" s="104" customFormat="1" ht="13.4" customHeight="1" outlineLevel="1" x14ac:dyDescent="0.35">
      <c r="A647" s="102"/>
      <c r="B647" s="95"/>
      <c r="C647" s="17"/>
      <c r="D647" s="12"/>
      <c r="E647" s="17"/>
      <c r="F647" s="73"/>
      <c r="G647" s="77">
        <v>38005.577118055553</v>
      </c>
      <c r="H647" s="78">
        <v>38005.577118055553</v>
      </c>
      <c r="I647" s="74"/>
      <c r="J647" s="74"/>
      <c r="K647" s="74"/>
      <c r="L647" s="74"/>
      <c r="M647" s="74"/>
      <c r="N647" s="74"/>
      <c r="O647" s="74"/>
      <c r="P647" s="74"/>
      <c r="Q647" s="74"/>
      <c r="R647" s="74"/>
      <c r="S647" s="74"/>
      <c r="T647" s="75"/>
      <c r="U647" s="75"/>
      <c r="V647" s="75"/>
      <c r="W647" s="75"/>
      <c r="X647" s="75"/>
      <c r="Y647" s="75"/>
      <c r="Z647" s="75"/>
      <c r="AA647" s="75"/>
      <c r="AB647" s="75"/>
      <c r="AC647" s="75"/>
      <c r="AD647" s="75"/>
      <c r="AE647" s="16"/>
      <c r="AF647" s="7"/>
      <c r="AK647"/>
      <c r="AL647"/>
      <c r="AM647"/>
      <c r="AN647"/>
      <c r="AO647"/>
      <c r="AP647"/>
      <c r="AQ647"/>
      <c r="AR647"/>
      <c r="AS647"/>
      <c r="AT647"/>
      <c r="AU647"/>
      <c r="AV647"/>
      <c r="AW647"/>
      <c r="AX647"/>
      <c r="AY647"/>
      <c r="AZ647"/>
      <c r="BA647"/>
      <c r="BB647"/>
      <c r="BC647"/>
      <c r="BD647"/>
      <c r="BE647"/>
      <c r="BF647"/>
      <c r="BG647"/>
      <c r="BH647"/>
      <c r="BI647"/>
      <c r="BJ647"/>
    </row>
    <row r="648" spans="1:62" s="104" customFormat="1" ht="13.4" customHeight="1" outlineLevel="1" x14ac:dyDescent="0.35">
      <c r="A648" s="102"/>
      <c r="B648" s="95"/>
      <c r="C648" s="17">
        <v>1</v>
      </c>
      <c r="D648" s="12"/>
      <c r="E648" s="17"/>
      <c r="F648" s="79"/>
      <c r="G648" s="80"/>
      <c r="H648" s="81"/>
      <c r="I648" s="81"/>
      <c r="J648" s="81"/>
      <c r="K648" s="81"/>
      <c r="L648" s="81"/>
      <c r="M648" s="81"/>
      <c r="N648" s="81"/>
      <c r="O648" s="81"/>
      <c r="P648" s="81"/>
      <c r="Q648" s="81"/>
      <c r="R648" s="81"/>
      <c r="S648" s="81"/>
      <c r="T648" s="82"/>
      <c r="U648" s="82"/>
      <c r="V648" s="82"/>
      <c r="W648" s="75"/>
      <c r="X648" s="75"/>
      <c r="Y648" s="75"/>
      <c r="Z648" s="75"/>
      <c r="AA648" s="75"/>
      <c r="AB648" s="75"/>
      <c r="AC648" s="75"/>
      <c r="AD648" s="75"/>
      <c r="AE648" s="16"/>
      <c r="AF648" s="7"/>
      <c r="AK648"/>
      <c r="AL648"/>
      <c r="AM648"/>
      <c r="AN648"/>
      <c r="AO648"/>
      <c r="AP648"/>
      <c r="AQ648"/>
      <c r="AR648"/>
      <c r="AS648"/>
      <c r="AT648"/>
      <c r="AU648"/>
      <c r="AV648"/>
      <c r="AW648"/>
      <c r="AX648"/>
      <c r="AY648"/>
      <c r="AZ648"/>
      <c r="BA648"/>
      <c r="BB648"/>
      <c r="BC648"/>
      <c r="BD648"/>
      <c r="BE648"/>
      <c r="BF648"/>
      <c r="BG648"/>
      <c r="BH648"/>
      <c r="BI648"/>
      <c r="BJ648"/>
    </row>
    <row r="649" spans="1:62" s="104" customFormat="1" ht="13.4" customHeight="1" outlineLevel="1" x14ac:dyDescent="0.35">
      <c r="A649" s="102"/>
      <c r="B649" s="95"/>
      <c r="C649" s="17"/>
      <c r="D649" s="17"/>
      <c r="E649" s="17"/>
      <c r="F649" s="17"/>
      <c r="G649" s="22"/>
      <c r="H649" s="22"/>
      <c r="I649" s="22"/>
      <c r="J649" s="22"/>
      <c r="K649" s="22"/>
      <c r="L649" s="17"/>
      <c r="M649" s="135"/>
      <c r="N649" s="45" t="s">
        <v>791</v>
      </c>
      <c r="O649" s="135"/>
      <c r="P649" s="45" t="s">
        <v>788</v>
      </c>
      <c r="Q649" s="22"/>
      <c r="R649" s="22"/>
      <c r="S649" s="22"/>
      <c r="T649" s="22"/>
      <c r="U649" s="22"/>
      <c r="V649" s="22"/>
      <c r="W649" s="22"/>
      <c r="X649" s="22"/>
      <c r="Y649" s="22"/>
      <c r="Z649" s="22"/>
      <c r="AA649" s="22"/>
      <c r="AB649" s="22"/>
      <c r="AC649" s="22"/>
      <c r="AD649" s="22"/>
      <c r="AE649" s="16"/>
      <c r="AF649" s="7"/>
      <c r="AK649"/>
      <c r="AL649"/>
      <c r="AM649"/>
      <c r="AN649"/>
      <c r="AO649"/>
      <c r="AP649"/>
      <c r="AQ649"/>
      <c r="AR649"/>
      <c r="AS649"/>
      <c r="AT649"/>
      <c r="AU649"/>
      <c r="AV649"/>
      <c r="AW649"/>
      <c r="AX649"/>
      <c r="AY649"/>
      <c r="AZ649"/>
      <c r="BA649"/>
      <c r="BB649"/>
      <c r="BC649"/>
      <c r="BD649"/>
      <c r="BE649"/>
      <c r="BF649"/>
      <c r="BG649"/>
      <c r="BH649"/>
      <c r="BI649"/>
      <c r="BJ649"/>
    </row>
    <row r="650" spans="1:62" s="104" customFormat="1" ht="13.4" customHeight="1" outlineLevel="1" x14ac:dyDescent="0.35">
      <c r="A650" s="102"/>
      <c r="B650" s="95"/>
      <c r="C650" s="17"/>
      <c r="D650" s="17"/>
      <c r="E650" s="17"/>
      <c r="F650" s="17"/>
      <c r="G650" s="17"/>
      <c r="H650" s="17"/>
      <c r="I650" s="17"/>
      <c r="J650" s="17"/>
      <c r="K650" s="17"/>
      <c r="L650" s="17"/>
      <c r="M650" s="17"/>
      <c r="N650" s="45" t="s">
        <v>790</v>
      </c>
      <c r="O650" s="17"/>
      <c r="P650" s="45" t="s">
        <v>789</v>
      </c>
      <c r="Q650" s="22"/>
      <c r="R650" s="22"/>
      <c r="S650" s="22"/>
      <c r="T650" s="22"/>
      <c r="U650" s="22"/>
      <c r="V650" s="22"/>
      <c r="W650" s="22"/>
      <c r="X650" s="22"/>
      <c r="Y650" s="22"/>
      <c r="Z650" s="22"/>
      <c r="AA650" s="22"/>
      <c r="AB650" s="22"/>
      <c r="AC650" s="22"/>
      <c r="AD650" s="22"/>
      <c r="AE650" s="16"/>
      <c r="AF650" s="7"/>
      <c r="AK650"/>
      <c r="AL650"/>
      <c r="AM650"/>
      <c r="AN650"/>
      <c r="AO650"/>
      <c r="AP650"/>
      <c r="AQ650"/>
      <c r="AR650"/>
      <c r="AS650"/>
      <c r="AT650"/>
      <c r="AU650"/>
      <c r="AV650"/>
      <c r="AW650"/>
      <c r="AX650"/>
      <c r="AY650"/>
      <c r="AZ650"/>
      <c r="BA650"/>
      <c r="BB650"/>
      <c r="BC650"/>
      <c r="BD650"/>
      <c r="BE650"/>
      <c r="BF650"/>
      <c r="BG650"/>
      <c r="BH650"/>
      <c r="BI650"/>
      <c r="BJ650"/>
    </row>
    <row r="651" spans="1:62" s="104" customFormat="1" ht="13.4" customHeight="1" outlineLevel="1" x14ac:dyDescent="0.35">
      <c r="A651" s="102"/>
      <c r="B651" s="95"/>
      <c r="C651" s="17"/>
      <c r="D651" s="17"/>
      <c r="E651" s="17"/>
      <c r="F651" s="17"/>
      <c r="G651" s="23"/>
      <c r="H651" s="23"/>
      <c r="I651" s="23"/>
      <c r="J651" s="23"/>
      <c r="K651" s="23"/>
      <c r="L651" s="23"/>
      <c r="M651" s="23"/>
      <c r="N651" s="23" t="s">
        <v>765</v>
      </c>
      <c r="O651" s="23"/>
      <c r="P651" s="23" t="s">
        <v>766</v>
      </c>
      <c r="Q651" s="22"/>
      <c r="R651" s="23"/>
      <c r="S651" s="98" t="s">
        <v>168</v>
      </c>
      <c r="T651" s="98"/>
      <c r="U651" s="23"/>
      <c r="V651" s="24" t="s">
        <v>162</v>
      </c>
      <c r="W651" s="24"/>
      <c r="X651" s="24"/>
      <c r="Y651" s="24"/>
      <c r="Z651" s="24"/>
      <c r="AA651" s="24"/>
      <c r="AB651" s="24"/>
      <c r="AC651" s="235" t="s">
        <v>845</v>
      </c>
      <c r="AD651" s="235"/>
      <c r="AE651" s="16"/>
      <c r="AF651" s="7"/>
      <c r="AK651"/>
      <c r="AL651"/>
      <c r="AM651"/>
      <c r="AN651"/>
      <c r="AO651"/>
      <c r="AP651"/>
      <c r="AQ651"/>
      <c r="AR651"/>
      <c r="AS651"/>
      <c r="AT651"/>
      <c r="AU651"/>
      <c r="AV651"/>
      <c r="AW651"/>
      <c r="AX651"/>
      <c r="AY651"/>
      <c r="AZ651"/>
      <c r="BA651"/>
      <c r="BB651"/>
      <c r="BC651"/>
      <c r="BD651"/>
      <c r="BE651"/>
      <c r="BF651"/>
      <c r="BG651"/>
      <c r="BH651"/>
      <c r="BI651"/>
      <c r="BJ651"/>
    </row>
    <row r="652" spans="1:62" s="104" customFormat="1" ht="13.4" customHeight="1" outlineLevel="1" x14ac:dyDescent="0.35">
      <c r="A652" s="102"/>
      <c r="B652" s="95"/>
      <c r="C652" s="17"/>
      <c r="D652" s="17"/>
      <c r="E652" s="17"/>
      <c r="F652" s="17"/>
      <c r="G652" s="17"/>
      <c r="H652" s="17" t="s">
        <v>762</v>
      </c>
      <c r="I652" s="23" t="s">
        <v>129</v>
      </c>
      <c r="J652" s="23" t="s">
        <v>169</v>
      </c>
      <c r="K652" s="23" t="s">
        <v>170</v>
      </c>
      <c r="L652" s="23" t="s">
        <v>172</v>
      </c>
      <c r="M652" s="23"/>
      <c r="N652" s="23" t="s">
        <v>171</v>
      </c>
      <c r="O652" s="23"/>
      <c r="P652" s="23" t="s">
        <v>171</v>
      </c>
      <c r="Q652" s="22"/>
      <c r="R652" s="23"/>
      <c r="S652" s="23" t="s">
        <v>174</v>
      </c>
      <c r="T652" s="23" t="s">
        <v>173</v>
      </c>
      <c r="U652" s="23"/>
      <c r="V652" s="24"/>
      <c r="W652" s="24"/>
      <c r="X652" s="24"/>
      <c r="Y652" s="24"/>
      <c r="Z652" s="24"/>
      <c r="AA652" s="24"/>
      <c r="AB652" s="24"/>
      <c r="AC652" s="24" t="s">
        <v>767</v>
      </c>
      <c r="AD652" s="24" t="s">
        <v>846</v>
      </c>
      <c r="AE652" s="16"/>
      <c r="AF652" s="7"/>
      <c r="AK652"/>
      <c r="AL652"/>
      <c r="AM652"/>
      <c r="AN652"/>
      <c r="AO652"/>
      <c r="AP652"/>
      <c r="AQ652"/>
      <c r="AR652"/>
      <c r="AS652"/>
      <c r="AT652"/>
      <c r="AU652"/>
      <c r="AV652"/>
      <c r="AW652"/>
      <c r="AX652"/>
      <c r="AY652"/>
      <c r="AZ652"/>
      <c r="BA652"/>
      <c r="BB652"/>
      <c r="BC652"/>
      <c r="BD652"/>
      <c r="BE652"/>
      <c r="BF652"/>
      <c r="BG652"/>
      <c r="BH652"/>
      <c r="BI652"/>
      <c r="BJ652"/>
    </row>
    <row r="653" spans="1:62" s="104" customFormat="1" ht="5.15" customHeight="1" outlineLevel="1" x14ac:dyDescent="0.35">
      <c r="A653" s="102"/>
      <c r="B653" s="95"/>
      <c r="C653" s="12" t="s">
        <v>85</v>
      </c>
      <c r="D653" s="17"/>
      <c r="E653" s="17"/>
      <c r="F653" s="17"/>
      <c r="G653" s="17"/>
      <c r="H653" s="17"/>
      <c r="I653" s="23"/>
      <c r="J653" s="23"/>
      <c r="K653" s="23"/>
      <c r="L653" s="23"/>
      <c r="M653" s="23"/>
      <c r="N653" s="23"/>
      <c r="O653" s="23"/>
      <c r="P653" s="23"/>
      <c r="Q653" s="22"/>
      <c r="R653" s="23"/>
      <c r="S653" s="23"/>
      <c r="T653" s="23"/>
      <c r="U653" s="23"/>
      <c r="V653" s="24"/>
      <c r="W653" s="24"/>
      <c r="X653" s="24"/>
      <c r="Y653" s="24"/>
      <c r="Z653" s="24"/>
      <c r="AA653" s="24"/>
      <c r="AB653" s="24"/>
      <c r="AC653" s="24"/>
      <c r="AD653" s="24"/>
      <c r="AE653" s="16"/>
      <c r="AF653" s="7"/>
      <c r="AK653"/>
      <c r="AL653"/>
      <c r="AM653"/>
      <c r="AN653"/>
      <c r="AO653"/>
      <c r="AP653"/>
      <c r="AQ653"/>
      <c r="AR653"/>
      <c r="AS653"/>
      <c r="AT653"/>
      <c r="AU653"/>
      <c r="AV653"/>
      <c r="AW653"/>
      <c r="AX653"/>
      <c r="AY653"/>
      <c r="AZ653"/>
      <c r="BA653"/>
      <c r="BB653"/>
      <c r="BC653"/>
      <c r="BD653"/>
      <c r="BE653"/>
      <c r="BF653"/>
      <c r="BG653"/>
      <c r="BH653"/>
      <c r="BI653"/>
      <c r="BJ653"/>
    </row>
    <row r="654" spans="1:62" s="104" customFormat="1" ht="5.15" customHeight="1" outlineLevel="1" x14ac:dyDescent="0.35">
      <c r="A654" s="102"/>
      <c r="B654" s="95"/>
      <c r="C654" s="17"/>
      <c r="D654" s="17"/>
      <c r="E654" s="17"/>
      <c r="F654" s="13"/>
      <c r="I654" s="85"/>
      <c r="J654" s="85"/>
      <c r="K654" s="85"/>
      <c r="L654" s="85"/>
      <c r="M654" s="85"/>
      <c r="N654" s="85"/>
      <c r="P654" s="85"/>
      <c r="S654" s="85"/>
      <c r="T654" s="85"/>
      <c r="V654" s="13"/>
      <c r="AE654" s="16"/>
      <c r="AF654" s="7"/>
      <c r="AK654"/>
      <c r="AL654"/>
      <c r="AM654"/>
      <c r="AN654"/>
      <c r="AO654"/>
      <c r="AP654"/>
      <c r="AQ654"/>
      <c r="AR654"/>
      <c r="AS654"/>
      <c r="AT654"/>
      <c r="AU654"/>
      <c r="AV654"/>
      <c r="AW654"/>
      <c r="AX654"/>
      <c r="AY654"/>
      <c r="AZ654"/>
      <c r="BA654"/>
      <c r="BB654"/>
      <c r="BC654"/>
      <c r="BD654"/>
      <c r="BE654"/>
      <c r="BF654"/>
      <c r="BG654"/>
      <c r="BH654"/>
      <c r="BI654"/>
      <c r="BJ654"/>
    </row>
    <row r="655" spans="1:62" s="104" customFormat="1" ht="13.4" customHeight="1" outlineLevel="1" x14ac:dyDescent="0.35">
      <c r="A655" s="102"/>
      <c r="B655" s="95"/>
      <c r="C655" s="17"/>
      <c r="D655" s="17"/>
      <c r="E655" s="17"/>
      <c r="F655" s="13"/>
      <c r="H655" s="104" t="s">
        <v>777</v>
      </c>
      <c r="I655" s="99" t="s">
        <v>344</v>
      </c>
      <c r="J655" s="109">
        <v>0.72</v>
      </c>
      <c r="K655" s="548">
        <v>5.5E-2</v>
      </c>
      <c r="L655" s="97">
        <v>650</v>
      </c>
      <c r="M655" s="85">
        <v>400</v>
      </c>
      <c r="N655" s="549">
        <f t="shared" ref="N655:N686" si="59">$J655+$K655/2</f>
        <v>0.74749999999999994</v>
      </c>
      <c r="P655" s="549">
        <f t="shared" ref="P655:P686" si="60">$J655-$K655/2</f>
        <v>0.6925</v>
      </c>
      <c r="S655" s="550">
        <f t="shared" ref="S655:S686" si="61">MAX($J519:$R519)+$T519</f>
        <v>0.72000000000000008</v>
      </c>
      <c r="T655" s="550">
        <f t="shared" ref="T655:T686" si="62">MIN($J519:$R519)+$T519-INDEX(DigSpread,$AD655+1,1)</f>
        <v>0.72000000000000008</v>
      </c>
      <c r="V655" s="134">
        <v>0.06</v>
      </c>
      <c r="AC655" s="86">
        <v>0</v>
      </c>
      <c r="AD655" s="86">
        <v>0</v>
      </c>
      <c r="AE655" s="16"/>
      <c r="AF655" s="7"/>
      <c r="AK655"/>
      <c r="AL655"/>
      <c r="AM655"/>
      <c r="AN655"/>
      <c r="AO655"/>
      <c r="AP655"/>
      <c r="AQ655"/>
      <c r="AR655"/>
      <c r="AS655"/>
      <c r="AT655"/>
      <c r="AU655"/>
      <c r="AV655"/>
      <c r="AW655"/>
      <c r="AX655"/>
      <c r="AY655"/>
      <c r="AZ655"/>
      <c r="BA655"/>
      <c r="BB655"/>
      <c r="BC655"/>
      <c r="BD655"/>
      <c r="BE655"/>
      <c r="BF655"/>
      <c r="BG655"/>
      <c r="BH655"/>
      <c r="BI655"/>
      <c r="BJ655"/>
    </row>
    <row r="656" spans="1:62" s="104" customFormat="1" ht="13.4" customHeight="1" outlineLevel="1" x14ac:dyDescent="0.35">
      <c r="A656" s="102"/>
      <c r="B656" s="95"/>
      <c r="C656" s="17"/>
      <c r="D656" s="17"/>
      <c r="E656" s="17"/>
      <c r="F656" s="13"/>
      <c r="I656" s="99" t="s">
        <v>345</v>
      </c>
      <c r="J656" s="109">
        <v>0.72</v>
      </c>
      <c r="K656" s="548">
        <v>5.5E-2</v>
      </c>
      <c r="L656" s="97">
        <v>400</v>
      </c>
      <c r="M656" s="85"/>
      <c r="N656" s="549">
        <f t="shared" si="59"/>
        <v>0.74749999999999994</v>
      </c>
      <c r="P656" s="549">
        <f t="shared" si="60"/>
        <v>0.6925</v>
      </c>
      <c r="S656" s="550">
        <f t="shared" si="61"/>
        <v>0.72000000000000008</v>
      </c>
      <c r="T656" s="550">
        <f t="shared" si="62"/>
        <v>0.72000000000000008</v>
      </c>
      <c r="V656" s="96">
        <v>0.06</v>
      </c>
      <c r="AC656" s="86">
        <f>AC655</f>
        <v>0</v>
      </c>
      <c r="AD656" s="86">
        <f>AD655+1</f>
        <v>1</v>
      </c>
      <c r="AE656" s="16"/>
      <c r="AF656" s="7"/>
      <c r="AK656"/>
      <c r="AL656"/>
      <c r="AM656"/>
      <c r="AN656"/>
      <c r="AO656"/>
      <c r="AP656"/>
      <c r="AQ656"/>
      <c r="AR656"/>
      <c r="AS656"/>
      <c r="AT656"/>
      <c r="AU656"/>
      <c r="AV656"/>
      <c r="AW656"/>
      <c r="AX656"/>
      <c r="AY656"/>
      <c r="AZ656"/>
      <c r="BA656"/>
      <c r="BB656"/>
      <c r="BC656"/>
      <c r="BD656"/>
      <c r="BE656"/>
      <c r="BF656"/>
      <c r="BG656"/>
      <c r="BH656"/>
      <c r="BI656"/>
      <c r="BJ656"/>
    </row>
    <row r="657" spans="1:62" s="104" customFormat="1" ht="13.4" customHeight="1" outlineLevel="1" x14ac:dyDescent="0.35">
      <c r="A657" s="102"/>
      <c r="B657" s="95"/>
      <c r="C657" s="17"/>
      <c r="D657" s="17"/>
      <c r="E657" s="17"/>
      <c r="F657" s="13"/>
      <c r="I657" s="99" t="s">
        <v>346</v>
      </c>
      <c r="J657" s="109">
        <v>0.72</v>
      </c>
      <c r="K657" s="548">
        <v>5.5E-2</v>
      </c>
      <c r="L657" s="97">
        <v>800</v>
      </c>
      <c r="M657" s="85"/>
      <c r="N657" s="549">
        <f t="shared" si="59"/>
        <v>0.74749999999999994</v>
      </c>
      <c r="P657" s="549">
        <f t="shared" si="60"/>
        <v>0.6925</v>
      </c>
      <c r="S657" s="550">
        <f t="shared" si="61"/>
        <v>0.72000000000000008</v>
      </c>
      <c r="T657" s="550">
        <f t="shared" si="62"/>
        <v>0.72000000000000008</v>
      </c>
      <c r="V657" s="96">
        <v>0.06</v>
      </c>
      <c r="AC657" s="86">
        <f t="shared" ref="AC657:AC664" si="63">AC656</f>
        <v>0</v>
      </c>
      <c r="AD657" s="86">
        <f t="shared" ref="AD657:AD664" si="64">AD656+1</f>
        <v>2</v>
      </c>
      <c r="AE657" s="16"/>
      <c r="AF657" s="7"/>
      <c r="AK657"/>
      <c r="AL657"/>
      <c r="AM657"/>
      <c r="AN657"/>
      <c r="AO657"/>
      <c r="AP657"/>
      <c r="AQ657"/>
      <c r="AR657"/>
      <c r="AS657"/>
      <c r="AT657"/>
      <c r="AU657"/>
      <c r="AV657"/>
      <c r="AW657"/>
      <c r="AX657"/>
      <c r="AY657"/>
      <c r="AZ657"/>
      <c r="BA657"/>
      <c r="BB657"/>
      <c r="BC657"/>
      <c r="BD657"/>
      <c r="BE657"/>
      <c r="BF657"/>
      <c r="BG657"/>
      <c r="BH657"/>
      <c r="BI657"/>
      <c r="BJ657"/>
    </row>
    <row r="658" spans="1:62" s="104" customFormat="1" ht="13.4" customHeight="1" outlineLevel="1" x14ac:dyDescent="0.35">
      <c r="A658" s="102"/>
      <c r="B658" s="95"/>
      <c r="C658" s="17"/>
      <c r="D658" s="17"/>
      <c r="E658" s="17"/>
      <c r="F658" s="13"/>
      <c r="I658" s="99" t="s">
        <v>347</v>
      </c>
      <c r="J658" s="109">
        <v>0.72</v>
      </c>
      <c r="K658" s="548">
        <v>5.5E-2</v>
      </c>
      <c r="L658" s="97">
        <v>2000</v>
      </c>
      <c r="M658" s="85"/>
      <c r="N658" s="549">
        <f t="shared" si="59"/>
        <v>0.74749999999999994</v>
      </c>
      <c r="P658" s="549">
        <f t="shared" si="60"/>
        <v>0.6925</v>
      </c>
      <c r="S658" s="550">
        <f t="shared" si="61"/>
        <v>0.72000000000000008</v>
      </c>
      <c r="T658" s="550">
        <f t="shared" si="62"/>
        <v>0.67</v>
      </c>
      <c r="V658" s="96">
        <v>0.06</v>
      </c>
      <c r="AC658" s="86">
        <f t="shared" si="63"/>
        <v>0</v>
      </c>
      <c r="AD658" s="86">
        <f t="shared" si="64"/>
        <v>3</v>
      </c>
      <c r="AE658" s="16"/>
      <c r="AF658" s="7"/>
      <c r="AK658"/>
      <c r="AL658"/>
      <c r="AM658"/>
      <c r="AN658"/>
      <c r="AO658"/>
      <c r="AP658"/>
      <c r="AQ658"/>
      <c r="AR658"/>
      <c r="AS658"/>
      <c r="AT658"/>
      <c r="AU658"/>
      <c r="AV658"/>
      <c r="AW658"/>
      <c r="AX658"/>
      <c r="AY658"/>
      <c r="AZ658"/>
      <c r="BA658"/>
      <c r="BB658"/>
      <c r="BC658"/>
      <c r="BD658"/>
      <c r="BE658"/>
      <c r="BF658"/>
      <c r="BG658"/>
      <c r="BH658"/>
      <c r="BI658"/>
      <c r="BJ658"/>
    </row>
    <row r="659" spans="1:62" s="104" customFormat="1" ht="13.4" customHeight="1" outlineLevel="1" x14ac:dyDescent="0.35">
      <c r="A659" s="102"/>
      <c r="B659" s="95"/>
      <c r="C659" s="17"/>
      <c r="D659" s="17"/>
      <c r="E659" s="17"/>
      <c r="F659" s="13"/>
      <c r="I659" s="99" t="s">
        <v>348</v>
      </c>
      <c r="J659" s="109">
        <v>0.68</v>
      </c>
      <c r="K659" s="548">
        <v>0.125</v>
      </c>
      <c r="L659" s="97">
        <v>2990</v>
      </c>
      <c r="M659" s="85"/>
      <c r="N659" s="549">
        <f t="shared" si="59"/>
        <v>0.74250000000000005</v>
      </c>
      <c r="P659" s="549">
        <f t="shared" si="60"/>
        <v>0.61750000000000005</v>
      </c>
      <c r="S659" s="550">
        <f t="shared" si="61"/>
        <v>0.72</v>
      </c>
      <c r="T659" s="550">
        <f t="shared" si="62"/>
        <v>0.62</v>
      </c>
      <c r="V659" s="96">
        <v>0.06</v>
      </c>
      <c r="AC659" s="86">
        <f t="shared" si="63"/>
        <v>0</v>
      </c>
      <c r="AD659" s="86">
        <f t="shared" si="64"/>
        <v>4</v>
      </c>
      <c r="AE659" s="16"/>
      <c r="AF659" s="7"/>
      <c r="AK659"/>
      <c r="AL659"/>
      <c r="AM659"/>
      <c r="AN659"/>
      <c r="AO659"/>
      <c r="AP659"/>
      <c r="AQ659"/>
      <c r="AR659"/>
      <c r="AS659"/>
      <c r="AT659"/>
      <c r="AU659"/>
      <c r="AV659"/>
      <c r="AW659"/>
      <c r="AX659"/>
      <c r="AY659"/>
      <c r="AZ659"/>
      <c r="BA659"/>
      <c r="BB659"/>
      <c r="BC659"/>
      <c r="BD659"/>
      <c r="BE659"/>
      <c r="BF659"/>
      <c r="BG659"/>
      <c r="BH659"/>
      <c r="BI659"/>
      <c r="BJ659"/>
    </row>
    <row r="660" spans="1:62" s="104" customFormat="1" ht="13.4" customHeight="1" outlineLevel="1" x14ac:dyDescent="0.35">
      <c r="A660" s="102"/>
      <c r="B660" s="95"/>
      <c r="C660" s="17"/>
      <c r="D660" s="17"/>
      <c r="E660" s="17"/>
      <c r="F660" s="13"/>
      <c r="I660" s="99" t="s">
        <v>349</v>
      </c>
      <c r="J660" s="109">
        <v>0.66</v>
      </c>
      <c r="K660" s="548">
        <v>0.105</v>
      </c>
      <c r="L660" s="97">
        <v>3500</v>
      </c>
      <c r="M660" s="85"/>
      <c r="N660" s="549">
        <f t="shared" si="59"/>
        <v>0.71250000000000002</v>
      </c>
      <c r="P660" s="549">
        <f t="shared" si="60"/>
        <v>0.60750000000000004</v>
      </c>
      <c r="S660" s="550">
        <f t="shared" si="61"/>
        <v>0.63500000000000001</v>
      </c>
      <c r="T660" s="550">
        <f t="shared" si="62"/>
        <v>0.63500000000000001</v>
      </c>
      <c r="V660" s="96">
        <v>0.06</v>
      </c>
      <c r="AC660" s="86">
        <f t="shared" si="63"/>
        <v>0</v>
      </c>
      <c r="AD660" s="86">
        <f t="shared" si="64"/>
        <v>5</v>
      </c>
      <c r="AE660" s="16"/>
      <c r="AF660" s="7"/>
      <c r="AK660"/>
      <c r="AL660"/>
      <c r="AM660"/>
      <c r="AN660"/>
      <c r="AO660"/>
      <c r="AP660"/>
      <c r="AQ660"/>
      <c r="AR660"/>
      <c r="AS660"/>
      <c r="AT660"/>
      <c r="AU660"/>
      <c r="AV660"/>
      <c r="AW660"/>
      <c r="AX660"/>
      <c r="AY660"/>
      <c r="AZ660"/>
      <c r="BA660"/>
      <c r="BB660"/>
      <c r="BC660"/>
      <c r="BD660"/>
      <c r="BE660"/>
      <c r="BF660"/>
      <c r="BG660"/>
      <c r="BH660"/>
      <c r="BI660"/>
      <c r="BJ660"/>
    </row>
    <row r="661" spans="1:62" s="104" customFormat="1" ht="13.4" customHeight="1" outlineLevel="1" x14ac:dyDescent="0.35">
      <c r="A661" s="102"/>
      <c r="B661" s="95"/>
      <c r="C661" s="17"/>
      <c r="D661" s="17"/>
      <c r="E661" s="17"/>
      <c r="F661" s="13"/>
      <c r="I661" s="99" t="s">
        <v>350</v>
      </c>
      <c r="J661" s="109">
        <v>0.61</v>
      </c>
      <c r="K661" s="548">
        <v>0.105</v>
      </c>
      <c r="L661" s="97">
        <v>2500</v>
      </c>
      <c r="M661" s="85"/>
      <c r="N661" s="549">
        <f t="shared" si="59"/>
        <v>0.66249999999999998</v>
      </c>
      <c r="P661" s="549">
        <f t="shared" si="60"/>
        <v>0.5575</v>
      </c>
      <c r="S661" s="550">
        <f t="shared" si="61"/>
        <v>0.61</v>
      </c>
      <c r="T661" s="550">
        <f t="shared" si="62"/>
        <v>0.61</v>
      </c>
      <c r="V661" s="96">
        <v>0.06</v>
      </c>
      <c r="AC661" s="86">
        <f t="shared" si="63"/>
        <v>0</v>
      </c>
      <c r="AD661" s="86">
        <f t="shared" si="64"/>
        <v>6</v>
      </c>
      <c r="AE661" s="16"/>
      <c r="AF661" s="7"/>
      <c r="AK661"/>
      <c r="AL661"/>
      <c r="AM661"/>
      <c r="AN661"/>
      <c r="AO661"/>
      <c r="AP661"/>
      <c r="AQ661"/>
      <c r="AR661"/>
      <c r="AS661"/>
      <c r="AT661"/>
      <c r="AU661"/>
      <c r="AV661"/>
      <c r="AW661"/>
      <c r="AX661"/>
      <c r="AY661"/>
      <c r="AZ661"/>
      <c r="BA661"/>
      <c r="BB661"/>
      <c r="BC661"/>
      <c r="BD661"/>
      <c r="BE661"/>
      <c r="BF661"/>
      <c r="BG661"/>
      <c r="BH661"/>
      <c r="BI661"/>
      <c r="BJ661"/>
    </row>
    <row r="662" spans="1:62" s="104" customFormat="1" ht="13.4" customHeight="1" outlineLevel="1" x14ac:dyDescent="0.35">
      <c r="A662" s="102"/>
      <c r="B662" s="95"/>
      <c r="C662" s="17"/>
      <c r="D662" s="17"/>
      <c r="E662" s="17"/>
      <c r="F662" s="13"/>
      <c r="I662" s="99" t="s">
        <v>351</v>
      </c>
      <c r="J662" s="109">
        <v>0.56999999999999995</v>
      </c>
      <c r="K662" s="548">
        <v>8.5000000000000006E-2</v>
      </c>
      <c r="L662" s="97">
        <v>1500</v>
      </c>
      <c r="M662" s="85"/>
      <c r="N662" s="549">
        <f t="shared" si="59"/>
        <v>0.61249999999999993</v>
      </c>
      <c r="P662" s="549">
        <f t="shared" si="60"/>
        <v>0.52749999999999997</v>
      </c>
      <c r="S662" s="550">
        <f t="shared" si="61"/>
        <v>0.6</v>
      </c>
      <c r="T662" s="550">
        <f t="shared" si="62"/>
        <v>0.6</v>
      </c>
      <c r="V662" s="96">
        <v>0.06</v>
      </c>
      <c r="AC662" s="86">
        <f t="shared" si="63"/>
        <v>0</v>
      </c>
      <c r="AD662" s="86">
        <f t="shared" si="64"/>
        <v>7</v>
      </c>
      <c r="AE662" s="16"/>
      <c r="AF662" s="7"/>
      <c r="AK662"/>
      <c r="AL662"/>
      <c r="AM662"/>
      <c r="AN662"/>
      <c r="AO662"/>
      <c r="AP662"/>
      <c r="AQ662"/>
      <c r="AR662"/>
      <c r="AS662"/>
      <c r="AT662"/>
      <c r="AU662"/>
      <c r="AV662"/>
      <c r="AW662"/>
      <c r="AX662"/>
      <c r="AY662"/>
      <c r="AZ662"/>
      <c r="BA662"/>
      <c r="BB662"/>
      <c r="BC662"/>
      <c r="BD662"/>
      <c r="BE662"/>
      <c r="BF662"/>
      <c r="BG662"/>
      <c r="BH662"/>
      <c r="BI662"/>
      <c r="BJ662"/>
    </row>
    <row r="663" spans="1:62" s="104" customFormat="1" ht="13.4" customHeight="1" outlineLevel="1" x14ac:dyDescent="0.35">
      <c r="A663" s="102"/>
      <c r="B663" s="95"/>
      <c r="C663" s="17"/>
      <c r="D663" s="17"/>
      <c r="E663" s="17"/>
      <c r="F663" s="13"/>
      <c r="I663" s="99" t="s">
        <v>352</v>
      </c>
      <c r="J663" s="109">
        <v>0.54</v>
      </c>
      <c r="K663" s="548">
        <v>0.06</v>
      </c>
      <c r="L663" s="97">
        <v>1000</v>
      </c>
      <c r="M663" s="85">
        <v>800</v>
      </c>
      <c r="N663" s="549">
        <f t="shared" si="59"/>
        <v>0.57000000000000006</v>
      </c>
      <c r="P663" s="549">
        <f t="shared" si="60"/>
        <v>0.51</v>
      </c>
      <c r="S663" s="550">
        <f t="shared" si="61"/>
        <v>0.58000000000000007</v>
      </c>
      <c r="T663" s="550">
        <f t="shared" si="62"/>
        <v>0.58000000000000007</v>
      </c>
      <c r="V663" s="96">
        <v>0.06</v>
      </c>
      <c r="AC663" s="86">
        <f t="shared" si="63"/>
        <v>0</v>
      </c>
      <c r="AD663" s="86">
        <f t="shared" si="64"/>
        <v>8</v>
      </c>
      <c r="AE663" s="16"/>
      <c r="AF663" s="8"/>
      <c r="AK663"/>
      <c r="AL663"/>
      <c r="AM663"/>
      <c r="AN663"/>
      <c r="AO663"/>
      <c r="AP663"/>
      <c r="AQ663"/>
      <c r="AR663"/>
      <c r="AS663"/>
      <c r="AT663"/>
      <c r="AU663"/>
      <c r="AV663"/>
      <c r="AW663"/>
      <c r="AX663"/>
      <c r="AY663"/>
      <c r="AZ663"/>
      <c r="BA663"/>
      <c r="BB663"/>
      <c r="BC663"/>
      <c r="BD663"/>
      <c r="BE663"/>
      <c r="BF663"/>
      <c r="BG663"/>
      <c r="BH663"/>
      <c r="BI663"/>
      <c r="BJ663"/>
    </row>
    <row r="664" spans="1:62" s="104" customFormat="1" ht="13.4" customHeight="1" outlineLevel="1" x14ac:dyDescent="0.35">
      <c r="A664" s="102"/>
      <c r="B664" s="95"/>
      <c r="C664" s="17"/>
      <c r="D664" s="17"/>
      <c r="E664" s="17"/>
      <c r="F664" s="13"/>
      <c r="I664" s="99" t="s">
        <v>353</v>
      </c>
      <c r="J664" s="137">
        <v>0.52</v>
      </c>
      <c r="K664" s="548">
        <v>0.04</v>
      </c>
      <c r="L664" s="97">
        <v>800</v>
      </c>
      <c r="M664" s="85">
        <v>650</v>
      </c>
      <c r="N664" s="549">
        <f t="shared" si="59"/>
        <v>0.54</v>
      </c>
      <c r="P664" s="549">
        <f t="shared" si="60"/>
        <v>0.5</v>
      </c>
      <c r="S664" s="550">
        <f t="shared" si="61"/>
        <v>0.55000000000000004</v>
      </c>
      <c r="T664" s="550">
        <f t="shared" si="62"/>
        <v>0.55000000000000004</v>
      </c>
      <c r="V664" s="124">
        <v>0.06</v>
      </c>
      <c r="AC664" s="86">
        <f t="shared" si="63"/>
        <v>0</v>
      </c>
      <c r="AD664" s="86">
        <f t="shared" si="64"/>
        <v>9</v>
      </c>
      <c r="AE664" s="16"/>
      <c r="AF664" s="8"/>
      <c r="AK664"/>
      <c r="AL664"/>
      <c r="AM664"/>
      <c r="AN664"/>
      <c r="AO664"/>
      <c r="AP664"/>
      <c r="AQ664"/>
      <c r="AR664"/>
      <c r="AS664"/>
      <c r="AT664"/>
      <c r="AU664"/>
      <c r="AV664"/>
      <c r="AW664"/>
      <c r="AX664"/>
      <c r="AY664"/>
      <c r="AZ664"/>
      <c r="BA664"/>
      <c r="BB664"/>
      <c r="BC664"/>
      <c r="BD664"/>
      <c r="BE664"/>
      <c r="BF664"/>
      <c r="BG664"/>
      <c r="BH664"/>
      <c r="BI664"/>
      <c r="BJ664"/>
    </row>
    <row r="665" spans="1:62" s="104" customFormat="1" ht="13.4" hidden="1" customHeight="1" outlineLevel="2" x14ac:dyDescent="0.35">
      <c r="A665" s="102"/>
      <c r="B665" s="95"/>
      <c r="C665" s="17"/>
      <c r="D665" s="17"/>
      <c r="E665" s="17"/>
      <c r="F665" s="13"/>
      <c r="H665" s="104" t="s">
        <v>357</v>
      </c>
      <c r="I665" s="99" t="s">
        <v>344</v>
      </c>
      <c r="J665" s="109">
        <f>J655</f>
        <v>0.72</v>
      </c>
      <c r="K665" s="548">
        <f>K655</f>
        <v>5.5E-2</v>
      </c>
      <c r="L665" s="97">
        <f>L655</f>
        <v>650</v>
      </c>
      <c r="M665" s="85"/>
      <c r="N665" s="238">
        <f t="shared" si="59"/>
        <v>0.74749999999999994</v>
      </c>
      <c r="P665" s="238">
        <f t="shared" si="60"/>
        <v>0.6925</v>
      </c>
      <c r="S665" s="550">
        <f t="shared" si="61"/>
        <v>0.72000000000000008</v>
      </c>
      <c r="T665" s="550">
        <f t="shared" si="62"/>
        <v>0.72000000000000008</v>
      </c>
      <c r="AC665" s="86">
        <f>AC655+1</f>
        <v>1</v>
      </c>
      <c r="AD665" s="86">
        <f>AD655</f>
        <v>0</v>
      </c>
      <c r="AE665" s="16"/>
      <c r="AF665" s="8"/>
      <c r="AK665"/>
      <c r="AL665"/>
      <c r="AM665"/>
      <c r="AN665"/>
      <c r="AO665"/>
      <c r="AP665"/>
      <c r="AQ665"/>
      <c r="AR665"/>
      <c r="AS665"/>
      <c r="AT665"/>
      <c r="AU665"/>
      <c r="AV665"/>
      <c r="AW665"/>
      <c r="AX665"/>
      <c r="AY665"/>
      <c r="AZ665"/>
      <c r="BA665"/>
      <c r="BB665"/>
      <c r="BC665"/>
      <c r="BD665"/>
      <c r="BE665"/>
      <c r="BF665"/>
      <c r="BG665"/>
      <c r="BH665"/>
      <c r="BI665"/>
      <c r="BJ665"/>
    </row>
    <row r="666" spans="1:62" s="104" customFormat="1" ht="13.4" hidden="1" customHeight="1" outlineLevel="2" x14ac:dyDescent="0.35">
      <c r="A666" s="102"/>
      <c r="B666" s="95"/>
      <c r="C666" s="17"/>
      <c r="D666" s="17"/>
      <c r="E666" s="17"/>
      <c r="F666" s="13"/>
      <c r="I666" s="99" t="s">
        <v>345</v>
      </c>
      <c r="J666" s="109">
        <f t="shared" ref="J666:L666" si="65">J656</f>
        <v>0.72</v>
      </c>
      <c r="K666" s="548">
        <f t="shared" si="65"/>
        <v>5.5E-2</v>
      </c>
      <c r="L666" s="97">
        <f t="shared" si="65"/>
        <v>400</v>
      </c>
      <c r="M666" s="85"/>
      <c r="N666" s="238">
        <f t="shared" si="59"/>
        <v>0.74749999999999994</v>
      </c>
      <c r="P666" s="238">
        <f t="shared" si="60"/>
        <v>0.6925</v>
      </c>
      <c r="S666" s="550">
        <f t="shared" si="61"/>
        <v>0.72000000000000008</v>
      </c>
      <c r="T666" s="550">
        <f t="shared" si="62"/>
        <v>0.72000000000000008</v>
      </c>
      <c r="AC666" s="86">
        <f t="shared" ref="AC666:AC729" si="66">AC656+1</f>
        <v>1</v>
      </c>
      <c r="AD666" s="86">
        <f t="shared" ref="AD666:AD729" si="67">AD656</f>
        <v>1</v>
      </c>
      <c r="AE666" s="16"/>
      <c r="AF666" s="8"/>
      <c r="AK666"/>
      <c r="AL666"/>
      <c r="AM666"/>
      <c r="AN666"/>
      <c r="AO666"/>
      <c r="AP666"/>
      <c r="AQ666"/>
      <c r="AR666"/>
      <c r="AS666"/>
      <c r="AT666"/>
      <c r="AU666"/>
      <c r="AV666"/>
      <c r="AW666"/>
      <c r="AX666"/>
      <c r="AY666"/>
      <c r="AZ666"/>
      <c r="BA666"/>
      <c r="BB666"/>
      <c r="BC666"/>
      <c r="BD666"/>
      <c r="BE666"/>
      <c r="BF666"/>
      <c r="BG666"/>
      <c r="BH666"/>
      <c r="BI666"/>
      <c r="BJ666"/>
    </row>
    <row r="667" spans="1:62" s="104" customFormat="1" ht="13.4" hidden="1" customHeight="1" outlineLevel="2" x14ac:dyDescent="0.35">
      <c r="A667" s="102"/>
      <c r="B667" s="95"/>
      <c r="C667" s="17"/>
      <c r="D667" s="17"/>
      <c r="E667" s="17"/>
      <c r="F667" s="13"/>
      <c r="I667" s="99" t="s">
        <v>346</v>
      </c>
      <c r="J667" s="109">
        <f t="shared" ref="J667:L667" si="68">J657</f>
        <v>0.72</v>
      </c>
      <c r="K667" s="548">
        <f t="shared" si="68"/>
        <v>5.5E-2</v>
      </c>
      <c r="L667" s="97">
        <f t="shared" si="68"/>
        <v>800</v>
      </c>
      <c r="M667" s="85"/>
      <c r="N667" s="238">
        <f t="shared" si="59"/>
        <v>0.74749999999999994</v>
      </c>
      <c r="P667" s="238">
        <f t="shared" si="60"/>
        <v>0.6925</v>
      </c>
      <c r="S667" s="550">
        <f t="shared" si="61"/>
        <v>0.72000000000000008</v>
      </c>
      <c r="T667" s="550">
        <f t="shared" si="62"/>
        <v>0.72000000000000008</v>
      </c>
      <c r="AC667" s="86">
        <f t="shared" si="66"/>
        <v>1</v>
      </c>
      <c r="AD667" s="86">
        <f t="shared" si="67"/>
        <v>2</v>
      </c>
      <c r="AE667" s="16"/>
      <c r="AF667" s="8"/>
      <c r="AK667"/>
      <c r="AL667"/>
      <c r="AM667"/>
      <c r="AN667"/>
      <c r="AO667"/>
      <c r="AP667"/>
      <c r="AQ667"/>
      <c r="AR667"/>
      <c r="AS667"/>
      <c r="AT667"/>
      <c r="AU667"/>
      <c r="AV667"/>
      <c r="AW667"/>
      <c r="AX667"/>
      <c r="AY667"/>
      <c r="AZ667"/>
      <c r="BA667"/>
      <c r="BB667"/>
      <c r="BC667"/>
      <c r="BD667"/>
      <c r="BE667"/>
      <c r="BF667"/>
      <c r="BG667"/>
      <c r="BH667"/>
      <c r="BI667"/>
      <c r="BJ667"/>
    </row>
    <row r="668" spans="1:62" s="104" customFormat="1" ht="13.4" hidden="1" customHeight="1" outlineLevel="2" x14ac:dyDescent="0.35">
      <c r="A668" s="102"/>
      <c r="B668" s="95"/>
      <c r="C668" s="17"/>
      <c r="D668" s="17"/>
      <c r="E668" s="17"/>
      <c r="F668" s="13"/>
      <c r="I668" s="99" t="s">
        <v>347</v>
      </c>
      <c r="J668" s="109">
        <f t="shared" ref="J668:L668" si="69">J658</f>
        <v>0.72</v>
      </c>
      <c r="K668" s="548">
        <f t="shared" si="69"/>
        <v>5.5E-2</v>
      </c>
      <c r="L668" s="97">
        <f t="shared" si="69"/>
        <v>2000</v>
      </c>
      <c r="M668" s="85"/>
      <c r="N668" s="238">
        <f t="shared" si="59"/>
        <v>0.74749999999999994</v>
      </c>
      <c r="P668" s="238">
        <f t="shared" si="60"/>
        <v>0.6925</v>
      </c>
      <c r="S668" s="550">
        <f t="shared" si="61"/>
        <v>0.72000000000000008</v>
      </c>
      <c r="T668" s="550">
        <f t="shared" si="62"/>
        <v>0.67</v>
      </c>
      <c r="AC668" s="86">
        <f t="shared" si="66"/>
        <v>1</v>
      </c>
      <c r="AD668" s="86">
        <f t="shared" si="67"/>
        <v>3</v>
      </c>
      <c r="AE668" s="16"/>
      <c r="AF668" s="8"/>
      <c r="AK668"/>
      <c r="AL668"/>
      <c r="AM668"/>
      <c r="AN668"/>
      <c r="AO668"/>
      <c r="AP668"/>
      <c r="AQ668"/>
      <c r="AR668"/>
      <c r="AS668"/>
      <c r="AT668"/>
      <c r="AU668"/>
      <c r="AV668"/>
      <c r="AW668"/>
      <c r="AX668"/>
      <c r="AY668"/>
      <c r="AZ668"/>
      <c r="BA668"/>
      <c r="BB668"/>
      <c r="BC668"/>
      <c r="BD668"/>
      <c r="BE668"/>
      <c r="BF668"/>
      <c r="BG668"/>
      <c r="BH668"/>
      <c r="BI668"/>
      <c r="BJ668"/>
    </row>
    <row r="669" spans="1:62" s="104" customFormat="1" ht="13.4" hidden="1" customHeight="1" outlineLevel="2" x14ac:dyDescent="0.35">
      <c r="A669" s="102"/>
      <c r="B669" s="95"/>
      <c r="C669" s="17"/>
      <c r="D669" s="17"/>
      <c r="E669" s="17"/>
      <c r="F669" s="13"/>
      <c r="I669" s="99" t="s">
        <v>348</v>
      </c>
      <c r="J669" s="109">
        <f t="shared" ref="J669:L669" si="70">J659</f>
        <v>0.68</v>
      </c>
      <c r="K669" s="548">
        <f t="shared" si="70"/>
        <v>0.125</v>
      </c>
      <c r="L669" s="97">
        <f t="shared" si="70"/>
        <v>2990</v>
      </c>
      <c r="M669" s="85"/>
      <c r="N669" s="238">
        <f t="shared" si="59"/>
        <v>0.74250000000000005</v>
      </c>
      <c r="P669" s="238">
        <f t="shared" si="60"/>
        <v>0.61750000000000005</v>
      </c>
      <c r="S669" s="550">
        <f t="shared" si="61"/>
        <v>0.72</v>
      </c>
      <c r="T669" s="550">
        <f t="shared" si="62"/>
        <v>0.62</v>
      </c>
      <c r="AC669" s="86">
        <f t="shared" si="66"/>
        <v>1</v>
      </c>
      <c r="AD669" s="86">
        <f t="shared" si="67"/>
        <v>4</v>
      </c>
      <c r="AE669" s="16"/>
      <c r="AF669" s="8"/>
      <c r="AK669"/>
      <c r="AL669"/>
      <c r="AM669"/>
      <c r="AN669"/>
      <c r="AO669"/>
      <c r="AP669"/>
      <c r="AQ669"/>
      <c r="AR669"/>
      <c r="AS669"/>
      <c r="AT669"/>
      <c r="AU669"/>
      <c r="AV669"/>
      <c r="AW669"/>
      <c r="AX669"/>
      <c r="AY669"/>
      <c r="AZ669"/>
      <c r="BA669"/>
      <c r="BB669"/>
      <c r="BC669"/>
      <c r="BD669"/>
      <c r="BE669"/>
      <c r="BF669"/>
      <c r="BG669"/>
      <c r="BH669"/>
      <c r="BI669"/>
      <c r="BJ669"/>
    </row>
    <row r="670" spans="1:62" s="104" customFormat="1" ht="13.4" hidden="1" customHeight="1" outlineLevel="2" x14ac:dyDescent="0.35">
      <c r="A670" s="102"/>
      <c r="B670" s="95"/>
      <c r="C670" s="17"/>
      <c r="D670" s="17"/>
      <c r="E670" s="17"/>
      <c r="F670" s="13"/>
      <c r="I670" s="99" t="s">
        <v>349</v>
      </c>
      <c r="J670" s="109">
        <f t="shared" ref="J670:L670" si="71">J660</f>
        <v>0.66</v>
      </c>
      <c r="K670" s="548">
        <f t="shared" si="71"/>
        <v>0.105</v>
      </c>
      <c r="L670" s="97">
        <f t="shared" si="71"/>
        <v>3500</v>
      </c>
      <c r="M670" s="85"/>
      <c r="N670" s="238">
        <f t="shared" si="59"/>
        <v>0.71250000000000002</v>
      </c>
      <c r="P670" s="238">
        <f t="shared" si="60"/>
        <v>0.60750000000000004</v>
      </c>
      <c r="S670" s="550">
        <f t="shared" si="61"/>
        <v>0.63500000000000001</v>
      </c>
      <c r="T670" s="550">
        <f t="shared" si="62"/>
        <v>0.63500000000000001</v>
      </c>
      <c r="AC670" s="86">
        <f t="shared" si="66"/>
        <v>1</v>
      </c>
      <c r="AD670" s="86">
        <f t="shared" si="67"/>
        <v>5</v>
      </c>
      <c r="AE670" s="16"/>
      <c r="AF670" s="8"/>
      <c r="AK670"/>
      <c r="AL670"/>
      <c r="AM670"/>
      <c r="AN670"/>
      <c r="AO670"/>
      <c r="AP670"/>
      <c r="AQ670"/>
      <c r="AR670"/>
      <c r="AS670"/>
      <c r="AT670"/>
      <c r="AU670"/>
      <c r="AV670"/>
      <c r="AW670"/>
      <c r="AX670"/>
      <c r="AY670"/>
      <c r="AZ670"/>
      <c r="BA670"/>
      <c r="BB670"/>
      <c r="BC670"/>
      <c r="BD670"/>
      <c r="BE670"/>
      <c r="BF670"/>
      <c r="BG670"/>
      <c r="BH670"/>
      <c r="BI670"/>
      <c r="BJ670"/>
    </row>
    <row r="671" spans="1:62" s="104" customFormat="1" ht="13.4" hidden="1" customHeight="1" outlineLevel="2" x14ac:dyDescent="0.35">
      <c r="A671" s="102"/>
      <c r="B671" s="95"/>
      <c r="C671" s="17"/>
      <c r="D671" s="17"/>
      <c r="E671" s="17"/>
      <c r="F671" s="13"/>
      <c r="I671" s="99" t="s">
        <v>350</v>
      </c>
      <c r="J671" s="109">
        <f t="shared" ref="J671:L671" si="72">J661</f>
        <v>0.61</v>
      </c>
      <c r="K671" s="548">
        <f t="shared" si="72"/>
        <v>0.105</v>
      </c>
      <c r="L671" s="97">
        <f t="shared" si="72"/>
        <v>2500</v>
      </c>
      <c r="M671" s="85"/>
      <c r="N671" s="238">
        <f t="shared" si="59"/>
        <v>0.66249999999999998</v>
      </c>
      <c r="P671" s="238">
        <f t="shared" si="60"/>
        <v>0.5575</v>
      </c>
      <c r="S671" s="550">
        <f t="shared" si="61"/>
        <v>0.61</v>
      </c>
      <c r="T671" s="550">
        <f t="shared" si="62"/>
        <v>0.61</v>
      </c>
      <c r="AC671" s="86">
        <f t="shared" si="66"/>
        <v>1</v>
      </c>
      <c r="AD671" s="86">
        <f t="shared" si="67"/>
        <v>6</v>
      </c>
      <c r="AE671" s="16"/>
      <c r="AF671" s="8"/>
      <c r="AK671"/>
      <c r="AL671"/>
      <c r="AM671"/>
      <c r="AN671"/>
      <c r="AO671"/>
      <c r="AP671"/>
      <c r="AQ671"/>
      <c r="AR671"/>
      <c r="AS671"/>
      <c r="AT671"/>
      <c r="AU671"/>
      <c r="AV671"/>
      <c r="AW671"/>
      <c r="AX671"/>
      <c r="AY671"/>
      <c r="AZ671"/>
      <c r="BA671"/>
      <c r="BB671"/>
      <c r="BC671"/>
      <c r="BD671"/>
      <c r="BE671"/>
      <c r="BF671"/>
      <c r="BG671"/>
      <c r="BH671"/>
      <c r="BI671"/>
      <c r="BJ671"/>
    </row>
    <row r="672" spans="1:62" s="104" customFormat="1" ht="13.4" hidden="1" customHeight="1" outlineLevel="2" x14ac:dyDescent="0.35">
      <c r="A672" s="102"/>
      <c r="B672" s="95"/>
      <c r="C672" s="17"/>
      <c r="D672" s="17"/>
      <c r="E672" s="17"/>
      <c r="F672" s="13"/>
      <c r="I672" s="99" t="s">
        <v>351</v>
      </c>
      <c r="J672" s="109">
        <f t="shared" ref="J672:L672" si="73">J662</f>
        <v>0.56999999999999995</v>
      </c>
      <c r="K672" s="548">
        <f t="shared" si="73"/>
        <v>8.5000000000000006E-2</v>
      </c>
      <c r="L672" s="97">
        <f t="shared" si="73"/>
        <v>1500</v>
      </c>
      <c r="M672" s="85"/>
      <c r="N672" s="238">
        <f t="shared" si="59"/>
        <v>0.61249999999999993</v>
      </c>
      <c r="P672" s="238">
        <f t="shared" si="60"/>
        <v>0.52749999999999997</v>
      </c>
      <c r="S672" s="550">
        <f t="shared" si="61"/>
        <v>0.6</v>
      </c>
      <c r="T672" s="550">
        <f t="shared" si="62"/>
        <v>0.6</v>
      </c>
      <c r="AC672" s="86">
        <f t="shared" si="66"/>
        <v>1</v>
      </c>
      <c r="AD672" s="86">
        <f t="shared" si="67"/>
        <v>7</v>
      </c>
      <c r="AE672" s="16"/>
      <c r="AF672" s="8"/>
      <c r="AK672"/>
      <c r="AL672"/>
      <c r="AM672"/>
      <c r="AN672"/>
      <c r="AO672"/>
      <c r="AP672"/>
      <c r="AQ672"/>
      <c r="AR672"/>
      <c r="AS672"/>
      <c r="AT672"/>
      <c r="AU672"/>
      <c r="AV672"/>
      <c r="AW672"/>
      <c r="AX672"/>
      <c r="AY672"/>
      <c r="AZ672"/>
      <c r="BA672"/>
      <c r="BB672"/>
      <c r="BC672"/>
      <c r="BD672"/>
      <c r="BE672"/>
      <c r="BF672"/>
      <c r="BG672"/>
      <c r="BH672"/>
      <c r="BI672"/>
      <c r="BJ672"/>
    </row>
    <row r="673" spans="1:62" s="104" customFormat="1" ht="13.4" hidden="1" customHeight="1" outlineLevel="2" x14ac:dyDescent="0.35">
      <c r="A673" s="102"/>
      <c r="B673" s="95"/>
      <c r="C673" s="17"/>
      <c r="D673" s="17"/>
      <c r="E673" s="17"/>
      <c r="F673" s="13"/>
      <c r="I673" s="99" t="s">
        <v>352</v>
      </c>
      <c r="J673" s="109">
        <f t="shared" ref="J673:L673" si="74">J663</f>
        <v>0.54</v>
      </c>
      <c r="K673" s="548">
        <f t="shared" si="74"/>
        <v>0.06</v>
      </c>
      <c r="L673" s="97">
        <f t="shared" si="74"/>
        <v>1000</v>
      </c>
      <c r="M673" s="85"/>
      <c r="N673" s="238">
        <f t="shared" si="59"/>
        <v>0.57000000000000006</v>
      </c>
      <c r="P673" s="238">
        <f t="shared" si="60"/>
        <v>0.51</v>
      </c>
      <c r="S673" s="550">
        <f t="shared" si="61"/>
        <v>0.58000000000000007</v>
      </c>
      <c r="T673" s="550">
        <f t="shared" si="62"/>
        <v>0.58000000000000007</v>
      </c>
      <c r="AC673" s="86">
        <f t="shared" si="66"/>
        <v>1</v>
      </c>
      <c r="AD673" s="86">
        <f t="shared" si="67"/>
        <v>8</v>
      </c>
      <c r="AE673" s="16"/>
      <c r="AF673" s="8"/>
      <c r="AK673"/>
      <c r="AL673"/>
      <c r="AM673"/>
      <c r="AN673"/>
      <c r="AO673"/>
      <c r="AP673"/>
      <c r="AQ673"/>
      <c r="AR673"/>
      <c r="AS673"/>
      <c r="AT673"/>
      <c r="AU673"/>
      <c r="AV673"/>
      <c r="AW673"/>
      <c r="AX673"/>
      <c r="AY673"/>
      <c r="AZ673"/>
      <c r="BA673"/>
      <c r="BB673"/>
      <c r="BC673"/>
      <c r="BD673"/>
      <c r="BE673"/>
      <c r="BF673"/>
      <c r="BG673"/>
      <c r="BH673"/>
      <c r="BI673"/>
      <c r="BJ673"/>
    </row>
    <row r="674" spans="1:62" s="104" customFormat="1" ht="13.4" hidden="1" customHeight="1" outlineLevel="2" x14ac:dyDescent="0.35">
      <c r="A674" s="102"/>
      <c r="B674" s="95"/>
      <c r="C674" s="17"/>
      <c r="D674" s="17"/>
      <c r="E674" s="17"/>
      <c r="F674" s="13"/>
      <c r="I674" s="99" t="s">
        <v>353</v>
      </c>
      <c r="J674" s="109">
        <f t="shared" ref="J674:L674" si="75">J664</f>
        <v>0.52</v>
      </c>
      <c r="K674" s="548">
        <f t="shared" si="75"/>
        <v>0.04</v>
      </c>
      <c r="L674" s="97">
        <f t="shared" si="75"/>
        <v>800</v>
      </c>
      <c r="M674" s="85"/>
      <c r="N674" s="238">
        <f t="shared" si="59"/>
        <v>0.54</v>
      </c>
      <c r="P674" s="238">
        <f t="shared" si="60"/>
        <v>0.5</v>
      </c>
      <c r="S674" s="550">
        <f t="shared" si="61"/>
        <v>0.55000000000000004</v>
      </c>
      <c r="T674" s="550">
        <f t="shared" si="62"/>
        <v>0.55000000000000004</v>
      </c>
      <c r="AC674" s="86">
        <f t="shared" si="66"/>
        <v>1</v>
      </c>
      <c r="AD674" s="86">
        <f t="shared" si="67"/>
        <v>9</v>
      </c>
      <c r="AE674" s="16"/>
      <c r="AF674" s="8"/>
      <c r="AK674"/>
      <c r="AL674"/>
      <c r="AM674"/>
      <c r="AN674"/>
      <c r="AO674"/>
      <c r="AP674"/>
      <c r="AQ674"/>
      <c r="AR674"/>
      <c r="AS674"/>
      <c r="AT674"/>
      <c r="AU674"/>
      <c r="AV674"/>
      <c r="AW674"/>
      <c r="AX674"/>
      <c r="AY674"/>
      <c r="AZ674"/>
      <c r="BA674"/>
      <c r="BB674"/>
      <c r="BC674"/>
      <c r="BD674"/>
      <c r="BE674"/>
      <c r="BF674"/>
      <c r="BG674"/>
      <c r="BH674"/>
      <c r="BI674"/>
      <c r="BJ674"/>
    </row>
    <row r="675" spans="1:62" s="104" customFormat="1" ht="13.4" hidden="1" customHeight="1" outlineLevel="2" x14ac:dyDescent="0.35">
      <c r="A675" s="102"/>
      <c r="B675" s="95"/>
      <c r="C675" s="17"/>
      <c r="D675" s="17"/>
      <c r="E675" s="17"/>
      <c r="F675" s="13"/>
      <c r="H675" s="104" t="s">
        <v>749</v>
      </c>
      <c r="I675" s="99" t="s">
        <v>344</v>
      </c>
      <c r="J675" s="109">
        <f t="shared" ref="J675:L675" si="76">J665</f>
        <v>0.72</v>
      </c>
      <c r="K675" s="548">
        <f t="shared" si="76"/>
        <v>5.5E-2</v>
      </c>
      <c r="L675" s="97">
        <f t="shared" si="76"/>
        <v>650</v>
      </c>
      <c r="M675" s="85"/>
      <c r="N675" s="238">
        <f t="shared" si="59"/>
        <v>0.74749999999999994</v>
      </c>
      <c r="P675" s="238">
        <f t="shared" si="60"/>
        <v>0.6925</v>
      </c>
      <c r="S675" s="550">
        <f t="shared" si="61"/>
        <v>0.72000000000000008</v>
      </c>
      <c r="T675" s="550">
        <f t="shared" si="62"/>
        <v>0.72000000000000008</v>
      </c>
      <c r="AC675" s="86">
        <f t="shared" si="66"/>
        <v>2</v>
      </c>
      <c r="AD675" s="86">
        <f t="shared" si="67"/>
        <v>0</v>
      </c>
      <c r="AE675" s="16"/>
      <c r="AF675" s="8"/>
      <c r="AK675"/>
      <c r="AL675"/>
      <c r="AM675"/>
      <c r="AN675"/>
      <c r="AO675"/>
      <c r="AP675"/>
      <c r="AQ675"/>
      <c r="AR675"/>
      <c r="AS675"/>
      <c r="AT675"/>
      <c r="AU675"/>
      <c r="AV675"/>
      <c r="AW675"/>
      <c r="AX675"/>
      <c r="AY675"/>
      <c r="AZ675"/>
      <c r="BA675"/>
      <c r="BB675"/>
      <c r="BC675"/>
      <c r="BD675"/>
      <c r="BE675"/>
      <c r="BF675"/>
      <c r="BG675"/>
      <c r="BH675"/>
      <c r="BI675"/>
      <c r="BJ675"/>
    </row>
    <row r="676" spans="1:62" s="104" customFormat="1" ht="13.4" hidden="1" customHeight="1" outlineLevel="2" x14ac:dyDescent="0.35">
      <c r="A676" s="102"/>
      <c r="B676" s="95"/>
      <c r="C676" s="17"/>
      <c r="D676" s="17"/>
      <c r="E676" s="17"/>
      <c r="F676" s="13"/>
      <c r="I676" s="99" t="s">
        <v>345</v>
      </c>
      <c r="J676" s="109">
        <f t="shared" ref="J676:L676" si="77">J666</f>
        <v>0.72</v>
      </c>
      <c r="K676" s="548">
        <f t="shared" si="77"/>
        <v>5.5E-2</v>
      </c>
      <c r="L676" s="97">
        <f t="shared" si="77"/>
        <v>400</v>
      </c>
      <c r="M676" s="85"/>
      <c r="N676" s="238">
        <f t="shared" si="59"/>
        <v>0.74749999999999994</v>
      </c>
      <c r="P676" s="238">
        <f t="shared" si="60"/>
        <v>0.6925</v>
      </c>
      <c r="S676" s="550">
        <f t="shared" si="61"/>
        <v>0.72000000000000008</v>
      </c>
      <c r="T676" s="550">
        <f t="shared" si="62"/>
        <v>0.72000000000000008</v>
      </c>
      <c r="AC676" s="86">
        <f t="shared" si="66"/>
        <v>2</v>
      </c>
      <c r="AD676" s="86">
        <f t="shared" si="67"/>
        <v>1</v>
      </c>
      <c r="AE676" s="16"/>
      <c r="AF676" s="8"/>
      <c r="AK676"/>
      <c r="AL676"/>
      <c r="AM676"/>
      <c r="AN676"/>
      <c r="AO676"/>
      <c r="AP676"/>
      <c r="AQ676"/>
      <c r="AR676"/>
      <c r="AS676"/>
      <c r="AT676"/>
      <c r="AU676"/>
      <c r="AV676"/>
      <c r="AW676"/>
      <c r="AX676"/>
      <c r="AY676"/>
      <c r="AZ676"/>
      <c r="BA676"/>
      <c r="BB676"/>
      <c r="BC676"/>
      <c r="BD676"/>
      <c r="BE676"/>
      <c r="BF676"/>
      <c r="BG676"/>
      <c r="BH676"/>
      <c r="BI676"/>
      <c r="BJ676"/>
    </row>
    <row r="677" spans="1:62" s="104" customFormat="1" ht="13.4" hidden="1" customHeight="1" outlineLevel="2" x14ac:dyDescent="0.35">
      <c r="A677" s="102"/>
      <c r="B677" s="95"/>
      <c r="C677" s="17"/>
      <c r="D677" s="17"/>
      <c r="E677" s="17"/>
      <c r="F677" s="13"/>
      <c r="I677" s="99" t="s">
        <v>346</v>
      </c>
      <c r="J677" s="109">
        <f t="shared" ref="J677:L677" si="78">J667</f>
        <v>0.72</v>
      </c>
      <c r="K677" s="548">
        <f t="shared" si="78"/>
        <v>5.5E-2</v>
      </c>
      <c r="L677" s="97">
        <f t="shared" si="78"/>
        <v>800</v>
      </c>
      <c r="M677" s="85"/>
      <c r="N677" s="238">
        <f t="shared" si="59"/>
        <v>0.74749999999999994</v>
      </c>
      <c r="P677" s="238">
        <f t="shared" si="60"/>
        <v>0.6925</v>
      </c>
      <c r="S677" s="550">
        <f t="shared" si="61"/>
        <v>0.72000000000000008</v>
      </c>
      <c r="T677" s="550">
        <f t="shared" si="62"/>
        <v>0.72000000000000008</v>
      </c>
      <c r="AC677" s="86">
        <f t="shared" si="66"/>
        <v>2</v>
      </c>
      <c r="AD677" s="86">
        <f t="shared" si="67"/>
        <v>2</v>
      </c>
      <c r="AE677" s="16"/>
      <c r="AF677" s="8"/>
      <c r="AK677"/>
      <c r="AL677"/>
      <c r="AM677"/>
      <c r="AN677"/>
      <c r="AO677"/>
      <c r="AP677"/>
      <c r="AQ677"/>
      <c r="AR677"/>
      <c r="AS677"/>
      <c r="AT677"/>
      <c r="AU677"/>
      <c r="AV677"/>
      <c r="AW677"/>
      <c r="AX677"/>
      <c r="AY677"/>
      <c r="AZ677"/>
      <c r="BA677"/>
      <c r="BB677"/>
      <c r="BC677"/>
      <c r="BD677"/>
      <c r="BE677"/>
      <c r="BF677"/>
      <c r="BG677"/>
      <c r="BH677"/>
      <c r="BI677"/>
      <c r="BJ677"/>
    </row>
    <row r="678" spans="1:62" s="104" customFormat="1" ht="13.4" hidden="1" customHeight="1" outlineLevel="2" x14ac:dyDescent="0.35">
      <c r="A678" s="102"/>
      <c r="B678" s="95"/>
      <c r="C678" s="17"/>
      <c r="D678" s="17"/>
      <c r="E678" s="17"/>
      <c r="F678" s="13"/>
      <c r="I678" s="99" t="s">
        <v>347</v>
      </c>
      <c r="J678" s="109">
        <f t="shared" ref="J678:L678" si="79">J668</f>
        <v>0.72</v>
      </c>
      <c r="K678" s="548">
        <f t="shared" si="79"/>
        <v>5.5E-2</v>
      </c>
      <c r="L678" s="97">
        <f t="shared" si="79"/>
        <v>2000</v>
      </c>
      <c r="M678" s="85"/>
      <c r="N678" s="238">
        <f t="shared" si="59"/>
        <v>0.74749999999999994</v>
      </c>
      <c r="P678" s="238">
        <f t="shared" si="60"/>
        <v>0.6925</v>
      </c>
      <c r="S678" s="550">
        <f t="shared" si="61"/>
        <v>0.72000000000000008</v>
      </c>
      <c r="T678" s="550">
        <f t="shared" si="62"/>
        <v>0.67</v>
      </c>
      <c r="AC678" s="86">
        <f t="shared" si="66"/>
        <v>2</v>
      </c>
      <c r="AD678" s="86">
        <f t="shared" si="67"/>
        <v>3</v>
      </c>
      <c r="AE678" s="16"/>
      <c r="AF678" s="8"/>
      <c r="AK678"/>
      <c r="AL678"/>
      <c r="AM678"/>
      <c r="AN678"/>
      <c r="AO678"/>
      <c r="AP678"/>
      <c r="AQ678"/>
      <c r="AR678"/>
      <c r="AS678"/>
      <c r="AT678"/>
      <c r="AU678"/>
      <c r="AV678"/>
      <c r="AW678"/>
      <c r="AX678"/>
      <c r="AY678"/>
      <c r="AZ678"/>
      <c r="BA678"/>
      <c r="BB678"/>
      <c r="BC678"/>
      <c r="BD678"/>
      <c r="BE678"/>
      <c r="BF678"/>
      <c r="BG678"/>
      <c r="BH678"/>
      <c r="BI678"/>
      <c r="BJ678"/>
    </row>
    <row r="679" spans="1:62" s="104" customFormat="1" ht="13.4" hidden="1" customHeight="1" outlineLevel="2" x14ac:dyDescent="0.35">
      <c r="A679" s="102"/>
      <c r="B679" s="95"/>
      <c r="C679" s="17"/>
      <c r="D679" s="17"/>
      <c r="E679" s="17"/>
      <c r="F679" s="13"/>
      <c r="I679" s="99" t="s">
        <v>348</v>
      </c>
      <c r="J679" s="109">
        <f t="shared" ref="J679:L679" si="80">J669</f>
        <v>0.68</v>
      </c>
      <c r="K679" s="548">
        <f t="shared" si="80"/>
        <v>0.125</v>
      </c>
      <c r="L679" s="97">
        <f t="shared" si="80"/>
        <v>2990</v>
      </c>
      <c r="M679" s="85"/>
      <c r="N679" s="238">
        <f t="shared" si="59"/>
        <v>0.74250000000000005</v>
      </c>
      <c r="P679" s="238">
        <f t="shared" si="60"/>
        <v>0.61750000000000005</v>
      </c>
      <c r="S679" s="550">
        <f t="shared" si="61"/>
        <v>0.72</v>
      </c>
      <c r="T679" s="550">
        <f t="shared" si="62"/>
        <v>0.62</v>
      </c>
      <c r="AC679" s="86">
        <f t="shared" si="66"/>
        <v>2</v>
      </c>
      <c r="AD679" s="86">
        <f t="shared" si="67"/>
        <v>4</v>
      </c>
      <c r="AE679" s="16"/>
      <c r="AF679" s="8"/>
      <c r="AK679"/>
      <c r="AL679"/>
      <c r="AM679"/>
      <c r="AN679"/>
      <c r="AO679"/>
      <c r="AP679"/>
      <c r="AQ679"/>
      <c r="AR679"/>
      <c r="AS679"/>
      <c r="AT679"/>
      <c r="AU679"/>
      <c r="AV679"/>
      <c r="AW679"/>
      <c r="AX679"/>
      <c r="AY679"/>
      <c r="AZ679"/>
      <c r="BA679"/>
      <c r="BB679"/>
      <c r="BC679"/>
      <c r="BD679"/>
      <c r="BE679"/>
      <c r="BF679"/>
      <c r="BG679"/>
      <c r="BH679"/>
      <c r="BI679"/>
      <c r="BJ679"/>
    </row>
    <row r="680" spans="1:62" s="104" customFormat="1" ht="13.4" hidden="1" customHeight="1" outlineLevel="2" x14ac:dyDescent="0.35">
      <c r="A680" s="102"/>
      <c r="B680" s="95"/>
      <c r="C680" s="17"/>
      <c r="D680" s="17"/>
      <c r="E680" s="17"/>
      <c r="F680" s="13"/>
      <c r="I680" s="99" t="s">
        <v>349</v>
      </c>
      <c r="J680" s="109">
        <f t="shared" ref="J680:L680" si="81">J670</f>
        <v>0.66</v>
      </c>
      <c r="K680" s="548">
        <f t="shared" si="81"/>
        <v>0.105</v>
      </c>
      <c r="L680" s="97">
        <f t="shared" si="81"/>
        <v>3500</v>
      </c>
      <c r="M680" s="85"/>
      <c r="N680" s="238">
        <f t="shared" si="59"/>
        <v>0.71250000000000002</v>
      </c>
      <c r="P680" s="238">
        <f t="shared" si="60"/>
        <v>0.60750000000000004</v>
      </c>
      <c r="S680" s="550">
        <f t="shared" si="61"/>
        <v>0.63500000000000001</v>
      </c>
      <c r="T680" s="550">
        <f t="shared" si="62"/>
        <v>0.63500000000000001</v>
      </c>
      <c r="AC680" s="86">
        <f t="shared" si="66"/>
        <v>2</v>
      </c>
      <c r="AD680" s="86">
        <f t="shared" si="67"/>
        <v>5</v>
      </c>
      <c r="AE680" s="16"/>
      <c r="AF680" s="8"/>
      <c r="AK680"/>
      <c r="AL680"/>
      <c r="AM680"/>
      <c r="AN680"/>
      <c r="AO680"/>
      <c r="AP680"/>
      <c r="AQ680"/>
      <c r="AR680"/>
      <c r="AS680"/>
      <c r="AT680"/>
      <c r="AU680"/>
      <c r="AV680"/>
      <c r="AW680"/>
      <c r="AX680"/>
      <c r="AY680"/>
      <c r="AZ680"/>
      <c r="BA680"/>
      <c r="BB680"/>
      <c r="BC680"/>
      <c r="BD680"/>
      <c r="BE680"/>
      <c r="BF680"/>
      <c r="BG680"/>
      <c r="BH680"/>
      <c r="BI680"/>
      <c r="BJ680"/>
    </row>
    <row r="681" spans="1:62" s="104" customFormat="1" ht="13.4" hidden="1" customHeight="1" outlineLevel="2" x14ac:dyDescent="0.35">
      <c r="A681" s="102"/>
      <c r="B681" s="95"/>
      <c r="C681" s="17"/>
      <c r="D681" s="17"/>
      <c r="E681" s="17"/>
      <c r="F681" s="13"/>
      <c r="I681" s="99" t="s">
        <v>350</v>
      </c>
      <c r="J681" s="109">
        <f t="shared" ref="J681:L681" si="82">J671</f>
        <v>0.61</v>
      </c>
      <c r="K681" s="548">
        <f t="shared" si="82"/>
        <v>0.105</v>
      </c>
      <c r="L681" s="97">
        <f t="shared" si="82"/>
        <v>2500</v>
      </c>
      <c r="M681" s="85"/>
      <c r="N681" s="238">
        <f t="shared" si="59"/>
        <v>0.66249999999999998</v>
      </c>
      <c r="P681" s="238">
        <f t="shared" si="60"/>
        <v>0.5575</v>
      </c>
      <c r="S681" s="550">
        <f t="shared" si="61"/>
        <v>0.61</v>
      </c>
      <c r="T681" s="550">
        <f t="shared" si="62"/>
        <v>0.61</v>
      </c>
      <c r="AC681" s="86">
        <f t="shared" si="66"/>
        <v>2</v>
      </c>
      <c r="AD681" s="86">
        <f t="shared" si="67"/>
        <v>6</v>
      </c>
      <c r="AE681" s="16"/>
      <c r="AF681" s="8"/>
      <c r="AK681"/>
      <c r="AL681"/>
      <c r="AM681"/>
      <c r="AN681"/>
      <c r="AO681"/>
      <c r="AP681"/>
      <c r="AQ681"/>
      <c r="AR681"/>
      <c r="AS681"/>
      <c r="AT681"/>
      <c r="AU681"/>
      <c r="AV681"/>
      <c r="AW681"/>
      <c r="AX681"/>
      <c r="AY681"/>
      <c r="AZ681"/>
      <c r="BA681"/>
      <c r="BB681"/>
      <c r="BC681"/>
      <c r="BD681"/>
      <c r="BE681"/>
      <c r="BF681"/>
      <c r="BG681"/>
      <c r="BH681"/>
      <c r="BI681"/>
      <c r="BJ681"/>
    </row>
    <row r="682" spans="1:62" s="104" customFormat="1" ht="13.4" hidden="1" customHeight="1" outlineLevel="2" x14ac:dyDescent="0.35">
      <c r="A682" s="102"/>
      <c r="B682" s="95"/>
      <c r="C682" s="17"/>
      <c r="D682" s="17"/>
      <c r="E682" s="17"/>
      <c r="F682" s="13"/>
      <c r="I682" s="99" t="s">
        <v>351</v>
      </c>
      <c r="J682" s="109">
        <f t="shared" ref="J682:L682" si="83">J672</f>
        <v>0.56999999999999995</v>
      </c>
      <c r="K682" s="548">
        <f t="shared" si="83"/>
        <v>8.5000000000000006E-2</v>
      </c>
      <c r="L682" s="97">
        <f t="shared" si="83"/>
        <v>1500</v>
      </c>
      <c r="M682" s="85"/>
      <c r="N682" s="238">
        <f t="shared" si="59"/>
        <v>0.61249999999999993</v>
      </c>
      <c r="P682" s="238">
        <f t="shared" si="60"/>
        <v>0.52749999999999997</v>
      </c>
      <c r="S682" s="550">
        <f t="shared" si="61"/>
        <v>0.6</v>
      </c>
      <c r="T682" s="550">
        <f t="shared" si="62"/>
        <v>0.6</v>
      </c>
      <c r="AC682" s="86">
        <f t="shared" si="66"/>
        <v>2</v>
      </c>
      <c r="AD682" s="86">
        <f t="shared" si="67"/>
        <v>7</v>
      </c>
      <c r="AE682" s="16"/>
      <c r="AF682" s="8"/>
      <c r="AK682"/>
      <c r="AL682"/>
      <c r="AM682"/>
      <c r="AN682"/>
      <c r="AO682"/>
      <c r="AP682"/>
      <c r="AQ682"/>
      <c r="AR682"/>
      <c r="AS682"/>
      <c r="AT682"/>
      <c r="AU682"/>
      <c r="AV682"/>
      <c r="AW682"/>
      <c r="AX682"/>
      <c r="AY682"/>
      <c r="AZ682"/>
      <c r="BA682"/>
      <c r="BB682"/>
      <c r="BC682"/>
      <c r="BD682"/>
      <c r="BE682"/>
      <c r="BF682"/>
      <c r="BG682"/>
      <c r="BH682"/>
      <c r="BI682"/>
      <c r="BJ682"/>
    </row>
    <row r="683" spans="1:62" s="104" customFormat="1" ht="13.4" hidden="1" customHeight="1" outlineLevel="2" x14ac:dyDescent="0.35">
      <c r="A683" s="102"/>
      <c r="B683" s="95"/>
      <c r="C683" s="17"/>
      <c r="D683" s="17"/>
      <c r="E683" s="17"/>
      <c r="F683" s="13"/>
      <c r="I683" s="99" t="s">
        <v>352</v>
      </c>
      <c r="J683" s="109">
        <f t="shared" ref="J683:L683" si="84">J673</f>
        <v>0.54</v>
      </c>
      <c r="K683" s="548">
        <f t="shared" si="84"/>
        <v>0.06</v>
      </c>
      <c r="L683" s="97">
        <f t="shared" si="84"/>
        <v>1000</v>
      </c>
      <c r="M683" s="85"/>
      <c r="N683" s="238">
        <f t="shared" si="59"/>
        <v>0.57000000000000006</v>
      </c>
      <c r="P683" s="238">
        <f t="shared" si="60"/>
        <v>0.51</v>
      </c>
      <c r="S683" s="550">
        <f t="shared" si="61"/>
        <v>0.58000000000000007</v>
      </c>
      <c r="T683" s="550">
        <f t="shared" si="62"/>
        <v>0.58000000000000007</v>
      </c>
      <c r="AC683" s="86">
        <f t="shared" si="66"/>
        <v>2</v>
      </c>
      <c r="AD683" s="86">
        <f t="shared" si="67"/>
        <v>8</v>
      </c>
      <c r="AE683" s="16"/>
      <c r="AF683" s="8"/>
      <c r="AK683"/>
      <c r="AL683"/>
      <c r="AM683"/>
      <c r="AN683"/>
      <c r="AO683"/>
      <c r="AP683"/>
      <c r="AQ683"/>
      <c r="AR683"/>
      <c r="AS683"/>
      <c r="AT683"/>
      <c r="AU683"/>
      <c r="AV683"/>
      <c r="AW683"/>
      <c r="AX683"/>
      <c r="AY683"/>
      <c r="AZ683"/>
      <c r="BA683"/>
      <c r="BB683"/>
      <c r="BC683"/>
      <c r="BD683"/>
      <c r="BE683"/>
      <c r="BF683"/>
      <c r="BG683"/>
      <c r="BH683"/>
      <c r="BI683"/>
      <c r="BJ683"/>
    </row>
    <row r="684" spans="1:62" s="104" customFormat="1" ht="13.4" hidden="1" customHeight="1" outlineLevel="2" x14ac:dyDescent="0.35">
      <c r="A684" s="102"/>
      <c r="B684" s="95"/>
      <c r="C684" s="17"/>
      <c r="D684" s="17"/>
      <c r="E684" s="17"/>
      <c r="F684" s="13"/>
      <c r="I684" s="99" t="s">
        <v>353</v>
      </c>
      <c r="J684" s="109">
        <f t="shared" ref="J684:L684" si="85">J674</f>
        <v>0.52</v>
      </c>
      <c r="K684" s="548">
        <f t="shared" si="85"/>
        <v>0.04</v>
      </c>
      <c r="L684" s="97">
        <f t="shared" si="85"/>
        <v>800</v>
      </c>
      <c r="M684" s="85"/>
      <c r="N684" s="238">
        <f t="shared" si="59"/>
        <v>0.54</v>
      </c>
      <c r="P684" s="238">
        <f t="shared" si="60"/>
        <v>0.5</v>
      </c>
      <c r="S684" s="550">
        <f t="shared" si="61"/>
        <v>0.55000000000000004</v>
      </c>
      <c r="T684" s="550">
        <f t="shared" si="62"/>
        <v>0.55000000000000004</v>
      </c>
      <c r="AC684" s="86">
        <f t="shared" si="66"/>
        <v>2</v>
      </c>
      <c r="AD684" s="86">
        <f t="shared" si="67"/>
        <v>9</v>
      </c>
      <c r="AE684" s="16"/>
      <c r="AF684" s="8"/>
      <c r="AK684"/>
      <c r="AL684"/>
      <c r="AM684"/>
      <c r="AN684"/>
      <c r="AO684"/>
      <c r="AP684"/>
      <c r="AQ684"/>
      <c r="AR684"/>
      <c r="AS684"/>
      <c r="AT684"/>
      <c r="AU684"/>
      <c r="AV684"/>
      <c r="AW684"/>
      <c r="AX684"/>
      <c r="AY684"/>
      <c r="AZ684"/>
      <c r="BA684"/>
      <c r="BB684"/>
      <c r="BC684"/>
      <c r="BD684"/>
      <c r="BE684"/>
      <c r="BF684"/>
      <c r="BG684"/>
      <c r="BH684"/>
      <c r="BI684"/>
      <c r="BJ684"/>
    </row>
    <row r="685" spans="1:62" s="104" customFormat="1" ht="13.4" hidden="1" customHeight="1" outlineLevel="2" x14ac:dyDescent="0.35">
      <c r="A685" s="102"/>
      <c r="B685" s="95"/>
      <c r="C685" s="17"/>
      <c r="D685" s="17"/>
      <c r="E685" s="17"/>
      <c r="F685" s="13"/>
      <c r="H685" s="104" t="s">
        <v>750</v>
      </c>
      <c r="I685" s="99" t="s">
        <v>344</v>
      </c>
      <c r="J685" s="109">
        <f t="shared" ref="J685:L685" si="86">J675</f>
        <v>0.72</v>
      </c>
      <c r="K685" s="548">
        <f t="shared" si="86"/>
        <v>5.5E-2</v>
      </c>
      <c r="L685" s="97">
        <f t="shared" si="86"/>
        <v>650</v>
      </c>
      <c r="M685" s="85"/>
      <c r="N685" s="238">
        <f t="shared" si="59"/>
        <v>0.74749999999999994</v>
      </c>
      <c r="P685" s="238">
        <f t="shared" si="60"/>
        <v>0.6925</v>
      </c>
      <c r="S685" s="550">
        <f t="shared" si="61"/>
        <v>0.72000000000000008</v>
      </c>
      <c r="T685" s="550">
        <f t="shared" si="62"/>
        <v>0.72000000000000008</v>
      </c>
      <c r="AC685" s="86">
        <f t="shared" si="66"/>
        <v>3</v>
      </c>
      <c r="AD685" s="86">
        <f t="shared" si="67"/>
        <v>0</v>
      </c>
      <c r="AE685" s="16"/>
      <c r="AF685" s="8"/>
      <c r="AK685"/>
      <c r="AL685"/>
      <c r="AM685"/>
      <c r="AN685"/>
      <c r="AO685"/>
      <c r="AP685"/>
      <c r="AQ685"/>
      <c r="AR685"/>
      <c r="AS685"/>
      <c r="AT685"/>
      <c r="AU685"/>
      <c r="AV685"/>
      <c r="AW685"/>
      <c r="AX685"/>
      <c r="AY685"/>
      <c r="AZ685"/>
      <c r="BA685"/>
      <c r="BB685"/>
      <c r="BC685"/>
      <c r="BD685"/>
      <c r="BE685"/>
      <c r="BF685"/>
      <c r="BG685"/>
      <c r="BH685"/>
      <c r="BI685"/>
      <c r="BJ685"/>
    </row>
    <row r="686" spans="1:62" s="104" customFormat="1" ht="13.4" hidden="1" customHeight="1" outlineLevel="2" x14ac:dyDescent="0.35">
      <c r="A686" s="102"/>
      <c r="B686" s="95"/>
      <c r="C686" s="17"/>
      <c r="D686" s="17"/>
      <c r="E686" s="17"/>
      <c r="F686" s="13"/>
      <c r="I686" s="99" t="s">
        <v>345</v>
      </c>
      <c r="J686" s="109">
        <f t="shared" ref="J686:L686" si="87">J676</f>
        <v>0.72</v>
      </c>
      <c r="K686" s="548">
        <f t="shared" si="87"/>
        <v>5.5E-2</v>
      </c>
      <c r="L686" s="97">
        <f t="shared" si="87"/>
        <v>400</v>
      </c>
      <c r="M686" s="85"/>
      <c r="N686" s="238">
        <f t="shared" si="59"/>
        <v>0.74749999999999994</v>
      </c>
      <c r="P686" s="238">
        <f t="shared" si="60"/>
        <v>0.6925</v>
      </c>
      <c r="S686" s="550">
        <f t="shared" si="61"/>
        <v>0.72000000000000008</v>
      </c>
      <c r="T686" s="550">
        <f t="shared" si="62"/>
        <v>0.72000000000000008</v>
      </c>
      <c r="AC686" s="86">
        <f t="shared" si="66"/>
        <v>3</v>
      </c>
      <c r="AD686" s="86">
        <f t="shared" si="67"/>
        <v>1</v>
      </c>
      <c r="AE686" s="16"/>
      <c r="AF686" s="8"/>
      <c r="AK686"/>
      <c r="AL686"/>
      <c r="AM686"/>
      <c r="AN686"/>
      <c r="AO686"/>
      <c r="AP686"/>
      <c r="AQ686"/>
      <c r="AR686"/>
      <c r="AS686"/>
      <c r="AT686"/>
      <c r="AU686"/>
      <c r="AV686"/>
      <c r="AW686"/>
      <c r="AX686"/>
      <c r="AY686"/>
      <c r="AZ686"/>
      <c r="BA686"/>
      <c r="BB686"/>
      <c r="BC686"/>
      <c r="BD686"/>
      <c r="BE686"/>
      <c r="BF686"/>
      <c r="BG686"/>
      <c r="BH686"/>
      <c r="BI686"/>
      <c r="BJ686"/>
    </row>
    <row r="687" spans="1:62" s="104" customFormat="1" ht="13.4" hidden="1" customHeight="1" outlineLevel="2" x14ac:dyDescent="0.35">
      <c r="A687" s="102"/>
      <c r="B687" s="95"/>
      <c r="C687" s="17"/>
      <c r="D687" s="17"/>
      <c r="E687" s="17"/>
      <c r="F687" s="13"/>
      <c r="I687" s="99" t="s">
        <v>346</v>
      </c>
      <c r="J687" s="109">
        <f t="shared" ref="J687:L687" si="88">J677</f>
        <v>0.72</v>
      </c>
      <c r="K687" s="548">
        <f t="shared" si="88"/>
        <v>5.5E-2</v>
      </c>
      <c r="L687" s="97">
        <f t="shared" si="88"/>
        <v>800</v>
      </c>
      <c r="M687" s="85"/>
      <c r="N687" s="238">
        <f t="shared" ref="N687:N718" si="89">$J687+$K687/2</f>
        <v>0.74749999999999994</v>
      </c>
      <c r="P687" s="238">
        <f t="shared" ref="P687:P718" si="90">$J687-$K687/2</f>
        <v>0.6925</v>
      </c>
      <c r="S687" s="550">
        <f t="shared" ref="S687:S718" si="91">MAX($J551:$R551)+$T551</f>
        <v>0.72000000000000008</v>
      </c>
      <c r="T687" s="550">
        <f t="shared" ref="T687:T718" si="92">MIN($J551:$R551)+$T551-INDEX(DigSpread,$AD687+1,1)</f>
        <v>0.72000000000000008</v>
      </c>
      <c r="AC687" s="86">
        <f t="shared" si="66"/>
        <v>3</v>
      </c>
      <c r="AD687" s="86">
        <f t="shared" si="67"/>
        <v>2</v>
      </c>
      <c r="AE687" s="16"/>
      <c r="AF687" s="8"/>
      <c r="AK687"/>
      <c r="AL687"/>
      <c r="AM687"/>
      <c r="AN687"/>
      <c r="AO687"/>
      <c r="AP687"/>
      <c r="AQ687"/>
      <c r="AR687"/>
      <c r="AS687"/>
      <c r="AT687"/>
      <c r="AU687"/>
      <c r="AV687"/>
      <c r="AW687"/>
      <c r="AX687"/>
      <c r="AY687"/>
      <c r="AZ687"/>
      <c r="BA687"/>
      <c r="BB687"/>
      <c r="BC687"/>
      <c r="BD687"/>
      <c r="BE687"/>
      <c r="BF687"/>
      <c r="BG687"/>
      <c r="BH687"/>
      <c r="BI687"/>
      <c r="BJ687"/>
    </row>
    <row r="688" spans="1:62" s="104" customFormat="1" ht="13.4" hidden="1" customHeight="1" outlineLevel="2" x14ac:dyDescent="0.35">
      <c r="A688" s="102"/>
      <c r="B688" s="95"/>
      <c r="C688" s="17"/>
      <c r="D688" s="17"/>
      <c r="E688" s="17"/>
      <c r="F688" s="13"/>
      <c r="I688" s="99" t="s">
        <v>347</v>
      </c>
      <c r="J688" s="109">
        <f t="shared" ref="J688:L688" si="93">J678</f>
        <v>0.72</v>
      </c>
      <c r="K688" s="548">
        <f t="shared" si="93"/>
        <v>5.5E-2</v>
      </c>
      <c r="L688" s="97">
        <f t="shared" si="93"/>
        <v>2000</v>
      </c>
      <c r="M688" s="85"/>
      <c r="N688" s="238">
        <f t="shared" si="89"/>
        <v>0.74749999999999994</v>
      </c>
      <c r="P688" s="238">
        <f t="shared" si="90"/>
        <v>0.6925</v>
      </c>
      <c r="S688" s="550">
        <f t="shared" si="91"/>
        <v>0.72000000000000008</v>
      </c>
      <c r="T688" s="550">
        <f t="shared" si="92"/>
        <v>0.67</v>
      </c>
      <c r="AC688" s="86">
        <f t="shared" si="66"/>
        <v>3</v>
      </c>
      <c r="AD688" s="86">
        <f t="shared" si="67"/>
        <v>3</v>
      </c>
      <c r="AE688" s="16"/>
      <c r="AF688" s="8"/>
      <c r="AK688"/>
      <c r="AL688"/>
      <c r="AM688"/>
      <c r="AN688"/>
      <c r="AO688"/>
      <c r="AP688"/>
      <c r="AQ688"/>
      <c r="AR688"/>
      <c r="AS688"/>
      <c r="AT688"/>
      <c r="AU688"/>
      <c r="AV688"/>
      <c r="AW688"/>
      <c r="AX688"/>
      <c r="AY688"/>
      <c r="AZ688"/>
      <c r="BA688"/>
      <c r="BB688"/>
      <c r="BC688"/>
      <c r="BD688"/>
      <c r="BE688"/>
      <c r="BF688"/>
      <c r="BG688"/>
      <c r="BH688"/>
      <c r="BI688"/>
      <c r="BJ688"/>
    </row>
    <row r="689" spans="1:62" s="104" customFormat="1" ht="13.4" hidden="1" customHeight="1" outlineLevel="2" x14ac:dyDescent="0.35">
      <c r="A689" s="102"/>
      <c r="B689" s="95"/>
      <c r="C689" s="17"/>
      <c r="D689" s="17"/>
      <c r="E689" s="17"/>
      <c r="F689" s="13"/>
      <c r="I689" s="99" t="s">
        <v>348</v>
      </c>
      <c r="J689" s="109">
        <f t="shared" ref="J689:L689" si="94">J679</f>
        <v>0.68</v>
      </c>
      <c r="K689" s="548">
        <f t="shared" si="94"/>
        <v>0.125</v>
      </c>
      <c r="L689" s="97">
        <f t="shared" si="94"/>
        <v>2990</v>
      </c>
      <c r="M689" s="85"/>
      <c r="N689" s="238">
        <f t="shared" si="89"/>
        <v>0.74250000000000005</v>
      </c>
      <c r="P689" s="238">
        <f t="shared" si="90"/>
        <v>0.61750000000000005</v>
      </c>
      <c r="S689" s="550">
        <f t="shared" si="91"/>
        <v>0.72</v>
      </c>
      <c r="T689" s="550">
        <f t="shared" si="92"/>
        <v>0.62</v>
      </c>
      <c r="AC689" s="86">
        <f t="shared" si="66"/>
        <v>3</v>
      </c>
      <c r="AD689" s="86">
        <f t="shared" si="67"/>
        <v>4</v>
      </c>
      <c r="AE689" s="16"/>
      <c r="AF689" s="8"/>
      <c r="AK689"/>
      <c r="AL689"/>
      <c r="AM689"/>
      <c r="AN689"/>
      <c r="AO689"/>
      <c r="AP689"/>
      <c r="AQ689"/>
      <c r="AR689"/>
      <c r="AS689"/>
      <c r="AT689"/>
      <c r="AU689"/>
      <c r="AV689"/>
      <c r="AW689"/>
      <c r="AX689"/>
      <c r="AY689"/>
      <c r="AZ689"/>
      <c r="BA689"/>
      <c r="BB689"/>
      <c r="BC689"/>
      <c r="BD689"/>
      <c r="BE689"/>
      <c r="BF689"/>
      <c r="BG689"/>
      <c r="BH689"/>
      <c r="BI689"/>
      <c r="BJ689"/>
    </row>
    <row r="690" spans="1:62" s="104" customFormat="1" ht="13.4" hidden="1" customHeight="1" outlineLevel="2" x14ac:dyDescent="0.35">
      <c r="A690" s="102"/>
      <c r="B690" s="95"/>
      <c r="C690" s="17"/>
      <c r="D690" s="17"/>
      <c r="E690" s="17"/>
      <c r="F690" s="13"/>
      <c r="I690" s="99" t="s">
        <v>349</v>
      </c>
      <c r="J690" s="109">
        <f t="shared" ref="J690:L690" si="95">J680</f>
        <v>0.66</v>
      </c>
      <c r="K690" s="548">
        <f t="shared" si="95"/>
        <v>0.105</v>
      </c>
      <c r="L690" s="97">
        <f t="shared" si="95"/>
        <v>3500</v>
      </c>
      <c r="M690" s="85"/>
      <c r="N690" s="238">
        <f t="shared" si="89"/>
        <v>0.71250000000000002</v>
      </c>
      <c r="P690" s="238">
        <f t="shared" si="90"/>
        <v>0.60750000000000004</v>
      </c>
      <c r="S690" s="550">
        <f t="shared" si="91"/>
        <v>0.63500000000000001</v>
      </c>
      <c r="T690" s="550">
        <f t="shared" si="92"/>
        <v>0.63500000000000001</v>
      </c>
      <c r="AC690" s="86">
        <f t="shared" si="66"/>
        <v>3</v>
      </c>
      <c r="AD690" s="86">
        <f t="shared" si="67"/>
        <v>5</v>
      </c>
      <c r="AE690" s="16"/>
      <c r="AF690" s="8"/>
      <c r="AK690"/>
      <c r="AL690"/>
      <c r="AM690"/>
      <c r="AN690"/>
      <c r="AO690"/>
      <c r="AP690"/>
      <c r="AQ690"/>
      <c r="AR690"/>
      <c r="AS690"/>
      <c r="AT690"/>
      <c r="AU690"/>
      <c r="AV690"/>
      <c r="AW690"/>
      <c r="AX690"/>
      <c r="AY690"/>
      <c r="AZ690"/>
      <c r="BA690"/>
      <c r="BB690"/>
      <c r="BC690"/>
      <c r="BD690"/>
      <c r="BE690"/>
      <c r="BF690"/>
      <c r="BG690"/>
      <c r="BH690"/>
      <c r="BI690"/>
      <c r="BJ690"/>
    </row>
    <row r="691" spans="1:62" s="104" customFormat="1" ht="13.4" hidden="1" customHeight="1" outlineLevel="2" x14ac:dyDescent="0.35">
      <c r="A691" s="102"/>
      <c r="B691" s="95"/>
      <c r="C691" s="17"/>
      <c r="D691" s="17"/>
      <c r="E691" s="17"/>
      <c r="F691" s="13"/>
      <c r="I691" s="99" t="s">
        <v>350</v>
      </c>
      <c r="J691" s="109">
        <f t="shared" ref="J691:L691" si="96">J681</f>
        <v>0.61</v>
      </c>
      <c r="K691" s="548">
        <f t="shared" si="96"/>
        <v>0.105</v>
      </c>
      <c r="L691" s="97">
        <f t="shared" si="96"/>
        <v>2500</v>
      </c>
      <c r="M691" s="85"/>
      <c r="N691" s="238">
        <f t="shared" si="89"/>
        <v>0.66249999999999998</v>
      </c>
      <c r="P691" s="238">
        <f t="shared" si="90"/>
        <v>0.5575</v>
      </c>
      <c r="S691" s="550">
        <f t="shared" si="91"/>
        <v>0.61</v>
      </c>
      <c r="T691" s="550">
        <f t="shared" si="92"/>
        <v>0.61</v>
      </c>
      <c r="AC691" s="86">
        <f t="shared" si="66"/>
        <v>3</v>
      </c>
      <c r="AD691" s="86">
        <f t="shared" si="67"/>
        <v>6</v>
      </c>
      <c r="AE691" s="16"/>
      <c r="AF691" s="8"/>
      <c r="AK691"/>
      <c r="AL691"/>
      <c r="AM691"/>
      <c r="AN691"/>
      <c r="AO691"/>
      <c r="AP691"/>
      <c r="AQ691"/>
      <c r="AR691"/>
      <c r="AS691"/>
      <c r="AT691"/>
      <c r="AU691"/>
      <c r="AV691"/>
      <c r="AW691"/>
      <c r="AX691"/>
      <c r="AY691"/>
      <c r="AZ691"/>
      <c r="BA691"/>
      <c r="BB691"/>
      <c r="BC691"/>
      <c r="BD691"/>
      <c r="BE691"/>
      <c r="BF691"/>
      <c r="BG691"/>
      <c r="BH691"/>
      <c r="BI691"/>
      <c r="BJ691"/>
    </row>
    <row r="692" spans="1:62" s="104" customFormat="1" ht="13.4" hidden="1" customHeight="1" outlineLevel="2" x14ac:dyDescent="0.35">
      <c r="A692" s="102"/>
      <c r="B692" s="95"/>
      <c r="C692" s="17"/>
      <c r="D692" s="17"/>
      <c r="E692" s="17"/>
      <c r="F692" s="13"/>
      <c r="I692" s="99" t="s">
        <v>351</v>
      </c>
      <c r="J692" s="109">
        <f t="shared" ref="J692:L692" si="97">J682</f>
        <v>0.56999999999999995</v>
      </c>
      <c r="K692" s="548">
        <f t="shared" si="97"/>
        <v>8.5000000000000006E-2</v>
      </c>
      <c r="L692" s="97">
        <f t="shared" si="97"/>
        <v>1500</v>
      </c>
      <c r="M692" s="85"/>
      <c r="N692" s="238">
        <f t="shared" si="89"/>
        <v>0.61249999999999993</v>
      </c>
      <c r="P692" s="238">
        <f t="shared" si="90"/>
        <v>0.52749999999999997</v>
      </c>
      <c r="S692" s="550">
        <f t="shared" si="91"/>
        <v>0.6</v>
      </c>
      <c r="T692" s="550">
        <f t="shared" si="92"/>
        <v>0.6</v>
      </c>
      <c r="AC692" s="86">
        <f t="shared" si="66"/>
        <v>3</v>
      </c>
      <c r="AD692" s="86">
        <f t="shared" si="67"/>
        <v>7</v>
      </c>
      <c r="AE692" s="16"/>
      <c r="AF692" s="8"/>
      <c r="AK692"/>
      <c r="AL692"/>
      <c r="AM692"/>
      <c r="AN692"/>
      <c r="AO692"/>
      <c r="AP692"/>
      <c r="AQ692"/>
      <c r="AR692"/>
      <c r="AS692"/>
      <c r="AT692"/>
      <c r="AU692"/>
      <c r="AV692"/>
      <c r="AW692"/>
      <c r="AX692"/>
      <c r="AY692"/>
      <c r="AZ692"/>
      <c r="BA692"/>
      <c r="BB692"/>
      <c r="BC692"/>
      <c r="BD692"/>
      <c r="BE692"/>
      <c r="BF692"/>
      <c r="BG692"/>
      <c r="BH692"/>
      <c r="BI692"/>
      <c r="BJ692"/>
    </row>
    <row r="693" spans="1:62" s="104" customFormat="1" ht="13.4" hidden="1" customHeight="1" outlineLevel="2" x14ac:dyDescent="0.35">
      <c r="A693" s="102"/>
      <c r="B693" s="95"/>
      <c r="C693" s="17"/>
      <c r="D693" s="17"/>
      <c r="E693" s="17"/>
      <c r="F693" s="13"/>
      <c r="I693" s="99" t="s">
        <v>352</v>
      </c>
      <c r="J693" s="109">
        <f t="shared" ref="J693:L693" si="98">J683</f>
        <v>0.54</v>
      </c>
      <c r="K693" s="548">
        <f t="shared" si="98"/>
        <v>0.06</v>
      </c>
      <c r="L693" s="97">
        <f t="shared" si="98"/>
        <v>1000</v>
      </c>
      <c r="M693" s="85"/>
      <c r="N693" s="238">
        <f t="shared" si="89"/>
        <v>0.57000000000000006</v>
      </c>
      <c r="P693" s="238">
        <f t="shared" si="90"/>
        <v>0.51</v>
      </c>
      <c r="S693" s="550">
        <f t="shared" si="91"/>
        <v>0.58000000000000007</v>
      </c>
      <c r="T693" s="550">
        <f t="shared" si="92"/>
        <v>0.58000000000000007</v>
      </c>
      <c r="AC693" s="86">
        <f t="shared" si="66"/>
        <v>3</v>
      </c>
      <c r="AD693" s="86">
        <f t="shared" si="67"/>
        <v>8</v>
      </c>
      <c r="AE693" s="16"/>
      <c r="AF693" s="8"/>
      <c r="AK693"/>
      <c r="AL693"/>
      <c r="AM693"/>
      <c r="AN693"/>
      <c r="AO693"/>
      <c r="AP693"/>
      <c r="AQ693"/>
      <c r="AR693"/>
      <c r="AS693"/>
      <c r="AT693"/>
      <c r="AU693"/>
      <c r="AV693"/>
      <c r="AW693"/>
      <c r="AX693"/>
      <c r="AY693"/>
      <c r="AZ693"/>
      <c r="BA693"/>
      <c r="BB693"/>
      <c r="BC693"/>
      <c r="BD693"/>
      <c r="BE693"/>
      <c r="BF693"/>
      <c r="BG693"/>
      <c r="BH693"/>
      <c r="BI693"/>
      <c r="BJ693"/>
    </row>
    <row r="694" spans="1:62" s="104" customFormat="1" ht="13.4" hidden="1" customHeight="1" outlineLevel="2" x14ac:dyDescent="0.35">
      <c r="A694" s="102"/>
      <c r="B694" s="95"/>
      <c r="C694" s="17"/>
      <c r="D694" s="17"/>
      <c r="E694" s="17"/>
      <c r="F694" s="13"/>
      <c r="I694" s="99" t="s">
        <v>353</v>
      </c>
      <c r="J694" s="109">
        <f t="shared" ref="J694:L694" si="99">J684</f>
        <v>0.52</v>
      </c>
      <c r="K694" s="548">
        <f t="shared" si="99"/>
        <v>0.04</v>
      </c>
      <c r="L694" s="97">
        <f t="shared" si="99"/>
        <v>800</v>
      </c>
      <c r="M694" s="85"/>
      <c r="N694" s="238">
        <f t="shared" si="89"/>
        <v>0.54</v>
      </c>
      <c r="P694" s="238">
        <f t="shared" si="90"/>
        <v>0.5</v>
      </c>
      <c r="S694" s="550">
        <f t="shared" si="91"/>
        <v>0.55000000000000004</v>
      </c>
      <c r="T694" s="550">
        <f t="shared" si="92"/>
        <v>0.55000000000000004</v>
      </c>
      <c r="AC694" s="86">
        <f t="shared" si="66"/>
        <v>3</v>
      </c>
      <c r="AD694" s="86">
        <f t="shared" si="67"/>
        <v>9</v>
      </c>
      <c r="AE694" s="16"/>
      <c r="AF694" s="8"/>
      <c r="AK694"/>
      <c r="AL694"/>
      <c r="AM694"/>
      <c r="AN694"/>
      <c r="AO694"/>
      <c r="AP694"/>
      <c r="AQ694"/>
      <c r="AR694"/>
      <c r="AS694"/>
      <c r="AT694"/>
      <c r="AU694"/>
      <c r="AV694"/>
      <c r="AW694"/>
      <c r="AX694"/>
      <c r="AY694"/>
      <c r="AZ694"/>
      <c r="BA694"/>
      <c r="BB694"/>
      <c r="BC694"/>
      <c r="BD694"/>
      <c r="BE694"/>
      <c r="BF694"/>
      <c r="BG694"/>
      <c r="BH694"/>
      <c r="BI694"/>
      <c r="BJ694"/>
    </row>
    <row r="695" spans="1:62" s="104" customFormat="1" ht="13.4" hidden="1" customHeight="1" outlineLevel="2" x14ac:dyDescent="0.35">
      <c r="A695" s="102"/>
      <c r="B695" s="95"/>
      <c r="C695" s="17"/>
      <c r="D695" s="17"/>
      <c r="E695" s="17"/>
      <c r="F695" s="13"/>
      <c r="H695" s="104" t="s">
        <v>751</v>
      </c>
      <c r="I695" s="99" t="s">
        <v>344</v>
      </c>
      <c r="J695" s="109">
        <f t="shared" ref="J695:L695" si="100">J685</f>
        <v>0.72</v>
      </c>
      <c r="K695" s="548">
        <f t="shared" si="100"/>
        <v>5.5E-2</v>
      </c>
      <c r="L695" s="97">
        <f t="shared" si="100"/>
        <v>650</v>
      </c>
      <c r="M695" s="85"/>
      <c r="N695" s="238">
        <f t="shared" si="89"/>
        <v>0.74749999999999994</v>
      </c>
      <c r="P695" s="238">
        <f t="shared" si="90"/>
        <v>0.6925</v>
      </c>
      <c r="S695" s="550">
        <f t="shared" si="91"/>
        <v>0.72000000000000008</v>
      </c>
      <c r="T695" s="550">
        <f t="shared" si="92"/>
        <v>0.72000000000000008</v>
      </c>
      <c r="AC695" s="86">
        <f t="shared" si="66"/>
        <v>4</v>
      </c>
      <c r="AD695" s="86">
        <f t="shared" si="67"/>
        <v>0</v>
      </c>
      <c r="AE695" s="16"/>
      <c r="AF695" s="8"/>
      <c r="AK695"/>
      <c r="AL695"/>
      <c r="AM695"/>
      <c r="AN695"/>
      <c r="AO695"/>
      <c r="AP695"/>
      <c r="AQ695"/>
      <c r="AR695"/>
      <c r="AS695"/>
      <c r="AT695"/>
      <c r="AU695"/>
      <c r="AV695"/>
      <c r="AW695"/>
      <c r="AX695"/>
      <c r="AY695"/>
      <c r="AZ695"/>
      <c r="BA695"/>
      <c r="BB695"/>
      <c r="BC695"/>
      <c r="BD695"/>
      <c r="BE695"/>
      <c r="BF695"/>
      <c r="BG695"/>
      <c r="BH695"/>
      <c r="BI695"/>
      <c r="BJ695"/>
    </row>
    <row r="696" spans="1:62" s="104" customFormat="1" ht="13.4" hidden="1" customHeight="1" outlineLevel="2" x14ac:dyDescent="0.35">
      <c r="A696" s="102"/>
      <c r="B696" s="95"/>
      <c r="C696" s="17"/>
      <c r="D696" s="17"/>
      <c r="E696" s="17"/>
      <c r="F696" s="13"/>
      <c r="I696" s="99" t="s">
        <v>345</v>
      </c>
      <c r="J696" s="109">
        <f t="shared" ref="J696:L696" si="101">J686</f>
        <v>0.72</v>
      </c>
      <c r="K696" s="548">
        <f t="shared" si="101"/>
        <v>5.5E-2</v>
      </c>
      <c r="L696" s="97">
        <f t="shared" si="101"/>
        <v>400</v>
      </c>
      <c r="M696" s="85"/>
      <c r="N696" s="238">
        <f t="shared" si="89"/>
        <v>0.74749999999999994</v>
      </c>
      <c r="P696" s="238">
        <f t="shared" si="90"/>
        <v>0.6925</v>
      </c>
      <c r="S696" s="550">
        <f t="shared" si="91"/>
        <v>0.72000000000000008</v>
      </c>
      <c r="T696" s="550">
        <f t="shared" si="92"/>
        <v>0.72000000000000008</v>
      </c>
      <c r="AC696" s="86">
        <f t="shared" si="66"/>
        <v>4</v>
      </c>
      <c r="AD696" s="86">
        <f t="shared" si="67"/>
        <v>1</v>
      </c>
      <c r="AE696" s="16"/>
      <c r="AF696" s="8"/>
      <c r="AK696"/>
      <c r="AL696"/>
      <c r="AM696"/>
      <c r="AN696"/>
      <c r="AO696"/>
      <c r="AP696"/>
      <c r="AQ696"/>
      <c r="AR696"/>
      <c r="AS696"/>
      <c r="AT696"/>
      <c r="AU696"/>
      <c r="AV696"/>
      <c r="AW696"/>
      <c r="AX696"/>
      <c r="AY696"/>
      <c r="AZ696"/>
      <c r="BA696"/>
      <c r="BB696"/>
      <c r="BC696"/>
      <c r="BD696"/>
      <c r="BE696"/>
      <c r="BF696"/>
      <c r="BG696"/>
      <c r="BH696"/>
      <c r="BI696"/>
      <c r="BJ696"/>
    </row>
    <row r="697" spans="1:62" s="104" customFormat="1" ht="13.4" hidden="1" customHeight="1" outlineLevel="2" x14ac:dyDescent="0.35">
      <c r="A697" s="102"/>
      <c r="B697" s="95"/>
      <c r="C697" s="17"/>
      <c r="D697" s="17"/>
      <c r="E697" s="17"/>
      <c r="F697" s="13"/>
      <c r="I697" s="99" t="s">
        <v>346</v>
      </c>
      <c r="J697" s="109">
        <f t="shared" ref="J697:L697" si="102">J687</f>
        <v>0.72</v>
      </c>
      <c r="K697" s="548">
        <f t="shared" si="102"/>
        <v>5.5E-2</v>
      </c>
      <c r="L697" s="97">
        <f t="shared" si="102"/>
        <v>800</v>
      </c>
      <c r="M697" s="85"/>
      <c r="N697" s="238">
        <f t="shared" si="89"/>
        <v>0.74749999999999994</v>
      </c>
      <c r="P697" s="238">
        <f t="shared" si="90"/>
        <v>0.6925</v>
      </c>
      <c r="S697" s="550">
        <f t="shared" si="91"/>
        <v>0.72000000000000008</v>
      </c>
      <c r="T697" s="550">
        <f t="shared" si="92"/>
        <v>0.72000000000000008</v>
      </c>
      <c r="AC697" s="86">
        <f t="shared" si="66"/>
        <v>4</v>
      </c>
      <c r="AD697" s="86">
        <f t="shared" si="67"/>
        <v>2</v>
      </c>
      <c r="AE697" s="16"/>
      <c r="AF697" s="8"/>
      <c r="AK697"/>
      <c r="AL697"/>
      <c r="AM697"/>
      <c r="AN697"/>
      <c r="AO697"/>
      <c r="AP697"/>
      <c r="AQ697"/>
      <c r="AR697"/>
      <c r="AS697"/>
      <c r="AT697"/>
      <c r="AU697"/>
      <c r="AV697"/>
      <c r="AW697"/>
      <c r="AX697"/>
      <c r="AY697"/>
      <c r="AZ697"/>
      <c r="BA697"/>
      <c r="BB697"/>
      <c r="BC697"/>
      <c r="BD697"/>
      <c r="BE697"/>
      <c r="BF697"/>
      <c r="BG697"/>
      <c r="BH697"/>
      <c r="BI697"/>
      <c r="BJ697"/>
    </row>
    <row r="698" spans="1:62" s="104" customFormat="1" ht="13.4" hidden="1" customHeight="1" outlineLevel="2" x14ac:dyDescent="0.35">
      <c r="A698" s="102"/>
      <c r="B698" s="95"/>
      <c r="C698" s="17"/>
      <c r="D698" s="17"/>
      <c r="E698" s="17"/>
      <c r="F698" s="13"/>
      <c r="I698" s="99" t="s">
        <v>347</v>
      </c>
      <c r="J698" s="109">
        <f t="shared" ref="J698:L698" si="103">J688</f>
        <v>0.72</v>
      </c>
      <c r="K698" s="548">
        <f t="shared" si="103"/>
        <v>5.5E-2</v>
      </c>
      <c r="L698" s="97">
        <f t="shared" si="103"/>
        <v>2000</v>
      </c>
      <c r="M698" s="85"/>
      <c r="N698" s="238">
        <f t="shared" si="89"/>
        <v>0.74749999999999994</v>
      </c>
      <c r="P698" s="238">
        <f t="shared" si="90"/>
        <v>0.6925</v>
      </c>
      <c r="S698" s="550">
        <f t="shared" si="91"/>
        <v>0.72000000000000008</v>
      </c>
      <c r="T698" s="550">
        <f t="shared" si="92"/>
        <v>0.67</v>
      </c>
      <c r="AC698" s="86">
        <f t="shared" si="66"/>
        <v>4</v>
      </c>
      <c r="AD698" s="86">
        <f t="shared" si="67"/>
        <v>3</v>
      </c>
      <c r="AE698" s="16"/>
      <c r="AF698" s="8"/>
      <c r="AK698"/>
      <c r="AL698"/>
      <c r="AM698"/>
      <c r="AN698"/>
      <c r="AO698"/>
      <c r="AP698"/>
      <c r="AQ698"/>
      <c r="AR698"/>
      <c r="AS698"/>
      <c r="AT698"/>
      <c r="AU698"/>
      <c r="AV698"/>
      <c r="AW698"/>
      <c r="AX698"/>
      <c r="AY698"/>
      <c r="AZ698"/>
      <c r="BA698"/>
      <c r="BB698"/>
      <c r="BC698"/>
      <c r="BD698"/>
      <c r="BE698"/>
      <c r="BF698"/>
      <c r="BG698"/>
      <c r="BH698"/>
      <c r="BI698"/>
      <c r="BJ698"/>
    </row>
    <row r="699" spans="1:62" s="104" customFormat="1" ht="13.4" hidden="1" customHeight="1" outlineLevel="2" x14ac:dyDescent="0.35">
      <c r="A699" s="102"/>
      <c r="B699" s="95"/>
      <c r="C699" s="17"/>
      <c r="D699" s="17"/>
      <c r="E699" s="17"/>
      <c r="F699" s="13"/>
      <c r="I699" s="99" t="s">
        <v>348</v>
      </c>
      <c r="J699" s="109">
        <f t="shared" ref="J699:L699" si="104">J689</f>
        <v>0.68</v>
      </c>
      <c r="K699" s="548">
        <f t="shared" si="104"/>
        <v>0.125</v>
      </c>
      <c r="L699" s="97">
        <f t="shared" si="104"/>
        <v>2990</v>
      </c>
      <c r="M699" s="85"/>
      <c r="N699" s="238">
        <f t="shared" si="89"/>
        <v>0.74250000000000005</v>
      </c>
      <c r="P699" s="238">
        <f t="shared" si="90"/>
        <v>0.61750000000000005</v>
      </c>
      <c r="S699" s="550">
        <f t="shared" si="91"/>
        <v>0.72</v>
      </c>
      <c r="T699" s="550">
        <f t="shared" si="92"/>
        <v>0.62</v>
      </c>
      <c r="AC699" s="86">
        <f t="shared" si="66"/>
        <v>4</v>
      </c>
      <c r="AD699" s="86">
        <f t="shared" si="67"/>
        <v>4</v>
      </c>
      <c r="AE699" s="16"/>
      <c r="AF699" s="8"/>
      <c r="AK699"/>
      <c r="AL699"/>
      <c r="AM699"/>
      <c r="AN699"/>
      <c r="AO699"/>
      <c r="AP699"/>
      <c r="AQ699"/>
      <c r="AR699"/>
      <c r="AS699"/>
      <c r="AT699"/>
      <c r="AU699"/>
      <c r="AV699"/>
      <c r="AW699"/>
      <c r="AX699"/>
      <c r="AY699"/>
      <c r="AZ699"/>
      <c r="BA699"/>
      <c r="BB699"/>
      <c r="BC699"/>
      <c r="BD699"/>
      <c r="BE699"/>
      <c r="BF699"/>
      <c r="BG699"/>
      <c r="BH699"/>
      <c r="BI699"/>
      <c r="BJ699"/>
    </row>
    <row r="700" spans="1:62" s="104" customFormat="1" ht="13.4" hidden="1" customHeight="1" outlineLevel="2" x14ac:dyDescent="0.35">
      <c r="A700" s="102"/>
      <c r="B700" s="95"/>
      <c r="C700" s="17"/>
      <c r="D700" s="17"/>
      <c r="E700" s="17"/>
      <c r="F700" s="13"/>
      <c r="I700" s="99" t="s">
        <v>349</v>
      </c>
      <c r="J700" s="109">
        <f t="shared" ref="J700:L700" si="105">J690</f>
        <v>0.66</v>
      </c>
      <c r="K700" s="548">
        <f t="shared" si="105"/>
        <v>0.105</v>
      </c>
      <c r="L700" s="97">
        <f t="shared" si="105"/>
        <v>3500</v>
      </c>
      <c r="M700" s="85"/>
      <c r="N700" s="238">
        <f t="shared" si="89"/>
        <v>0.71250000000000002</v>
      </c>
      <c r="P700" s="238">
        <f t="shared" si="90"/>
        <v>0.60750000000000004</v>
      </c>
      <c r="S700" s="550">
        <f t="shared" si="91"/>
        <v>0.63500000000000001</v>
      </c>
      <c r="T700" s="550">
        <f t="shared" si="92"/>
        <v>0.63500000000000001</v>
      </c>
      <c r="AC700" s="86">
        <f t="shared" si="66"/>
        <v>4</v>
      </c>
      <c r="AD700" s="86">
        <f t="shared" si="67"/>
        <v>5</v>
      </c>
      <c r="AE700" s="16"/>
      <c r="AF700" s="8"/>
      <c r="AK700"/>
      <c r="AL700"/>
      <c r="AM700"/>
      <c r="AN700"/>
      <c r="AO700"/>
      <c r="AP700"/>
      <c r="AQ700"/>
      <c r="AR700"/>
      <c r="AS700"/>
      <c r="AT700"/>
      <c r="AU700"/>
      <c r="AV700"/>
      <c r="AW700"/>
      <c r="AX700"/>
      <c r="AY700"/>
      <c r="AZ700"/>
      <c r="BA700"/>
      <c r="BB700"/>
      <c r="BC700"/>
      <c r="BD700"/>
      <c r="BE700"/>
      <c r="BF700"/>
      <c r="BG700"/>
      <c r="BH700"/>
      <c r="BI700"/>
      <c r="BJ700"/>
    </row>
    <row r="701" spans="1:62" s="104" customFormat="1" ht="13.4" hidden="1" customHeight="1" outlineLevel="2" x14ac:dyDescent="0.35">
      <c r="A701" s="102"/>
      <c r="B701" s="95"/>
      <c r="C701" s="17"/>
      <c r="D701" s="17"/>
      <c r="E701" s="17"/>
      <c r="F701" s="13"/>
      <c r="I701" s="99" t="s">
        <v>350</v>
      </c>
      <c r="J701" s="109">
        <f t="shared" ref="J701:L701" si="106">J691</f>
        <v>0.61</v>
      </c>
      <c r="K701" s="548">
        <f t="shared" si="106"/>
        <v>0.105</v>
      </c>
      <c r="L701" s="97">
        <f t="shared" si="106"/>
        <v>2500</v>
      </c>
      <c r="M701" s="85"/>
      <c r="N701" s="238">
        <f t="shared" si="89"/>
        <v>0.66249999999999998</v>
      </c>
      <c r="P701" s="238">
        <f t="shared" si="90"/>
        <v>0.5575</v>
      </c>
      <c r="S701" s="550">
        <f t="shared" si="91"/>
        <v>0.61</v>
      </c>
      <c r="T701" s="550">
        <f t="shared" si="92"/>
        <v>0.61</v>
      </c>
      <c r="AC701" s="86">
        <f t="shared" si="66"/>
        <v>4</v>
      </c>
      <c r="AD701" s="86">
        <f t="shared" si="67"/>
        <v>6</v>
      </c>
      <c r="AE701" s="16"/>
      <c r="AF701" s="8"/>
      <c r="AK701"/>
      <c r="AL701"/>
      <c r="AM701"/>
      <c r="AN701"/>
      <c r="AO701"/>
      <c r="AP701"/>
      <c r="AQ701"/>
      <c r="AR701"/>
      <c r="AS701"/>
      <c r="AT701"/>
      <c r="AU701"/>
      <c r="AV701"/>
      <c r="AW701"/>
      <c r="AX701"/>
      <c r="AY701"/>
      <c r="AZ701"/>
      <c r="BA701"/>
      <c r="BB701"/>
      <c r="BC701"/>
      <c r="BD701"/>
      <c r="BE701"/>
      <c r="BF701"/>
      <c r="BG701"/>
      <c r="BH701"/>
      <c r="BI701"/>
      <c r="BJ701"/>
    </row>
    <row r="702" spans="1:62" s="104" customFormat="1" ht="13.4" hidden="1" customHeight="1" outlineLevel="2" x14ac:dyDescent="0.35">
      <c r="A702" s="102"/>
      <c r="B702" s="95"/>
      <c r="C702" s="17"/>
      <c r="D702" s="17"/>
      <c r="E702" s="17"/>
      <c r="F702" s="13"/>
      <c r="I702" s="99" t="s">
        <v>351</v>
      </c>
      <c r="J702" s="109">
        <f t="shared" ref="J702:L702" si="107">J692</f>
        <v>0.56999999999999995</v>
      </c>
      <c r="K702" s="548">
        <f t="shared" si="107"/>
        <v>8.5000000000000006E-2</v>
      </c>
      <c r="L702" s="97">
        <f t="shared" si="107"/>
        <v>1500</v>
      </c>
      <c r="M702" s="85"/>
      <c r="N702" s="238">
        <f t="shared" si="89"/>
        <v>0.61249999999999993</v>
      </c>
      <c r="P702" s="238">
        <f t="shared" si="90"/>
        <v>0.52749999999999997</v>
      </c>
      <c r="S702" s="550">
        <f t="shared" si="91"/>
        <v>0.6</v>
      </c>
      <c r="T702" s="550">
        <f t="shared" si="92"/>
        <v>0.6</v>
      </c>
      <c r="AC702" s="86">
        <f t="shared" si="66"/>
        <v>4</v>
      </c>
      <c r="AD702" s="86">
        <f t="shared" si="67"/>
        <v>7</v>
      </c>
      <c r="AE702" s="16"/>
      <c r="AF702" s="8"/>
      <c r="AK702"/>
      <c r="AL702"/>
      <c r="AM702"/>
      <c r="AN702"/>
      <c r="AO702"/>
      <c r="AP702"/>
      <c r="AQ702"/>
      <c r="AR702"/>
      <c r="AS702"/>
      <c r="AT702"/>
      <c r="AU702"/>
      <c r="AV702"/>
      <c r="AW702"/>
      <c r="AX702"/>
      <c r="AY702"/>
      <c r="AZ702"/>
      <c r="BA702"/>
      <c r="BB702"/>
      <c r="BC702"/>
      <c r="BD702"/>
      <c r="BE702"/>
      <c r="BF702"/>
      <c r="BG702"/>
      <c r="BH702"/>
      <c r="BI702"/>
      <c r="BJ702"/>
    </row>
    <row r="703" spans="1:62" s="104" customFormat="1" ht="13.4" hidden="1" customHeight="1" outlineLevel="2" x14ac:dyDescent="0.35">
      <c r="A703" s="102"/>
      <c r="B703" s="95"/>
      <c r="C703" s="17"/>
      <c r="D703" s="17"/>
      <c r="E703" s="17"/>
      <c r="F703" s="13"/>
      <c r="I703" s="99" t="s">
        <v>352</v>
      </c>
      <c r="J703" s="109">
        <f t="shared" ref="J703:L703" si="108">J693</f>
        <v>0.54</v>
      </c>
      <c r="K703" s="548">
        <f t="shared" si="108"/>
        <v>0.06</v>
      </c>
      <c r="L703" s="97">
        <f t="shared" si="108"/>
        <v>1000</v>
      </c>
      <c r="M703" s="85"/>
      <c r="N703" s="238">
        <f t="shared" si="89"/>
        <v>0.57000000000000006</v>
      </c>
      <c r="P703" s="238">
        <f t="shared" si="90"/>
        <v>0.51</v>
      </c>
      <c r="S703" s="550">
        <f t="shared" si="91"/>
        <v>0.58000000000000007</v>
      </c>
      <c r="T703" s="550">
        <f t="shared" si="92"/>
        <v>0.58000000000000007</v>
      </c>
      <c r="AC703" s="86">
        <f t="shared" si="66"/>
        <v>4</v>
      </c>
      <c r="AD703" s="86">
        <f t="shared" si="67"/>
        <v>8</v>
      </c>
      <c r="AE703" s="16"/>
      <c r="AF703" s="8"/>
      <c r="AK703"/>
      <c r="AL703"/>
      <c r="AM703"/>
      <c r="AN703"/>
      <c r="AO703"/>
      <c r="AP703"/>
      <c r="AQ703"/>
      <c r="AR703"/>
      <c r="AS703"/>
      <c r="AT703"/>
      <c r="AU703"/>
      <c r="AV703"/>
      <c r="AW703"/>
      <c r="AX703"/>
      <c r="AY703"/>
      <c r="AZ703"/>
      <c r="BA703"/>
      <c r="BB703"/>
      <c r="BC703"/>
      <c r="BD703"/>
      <c r="BE703"/>
      <c r="BF703"/>
      <c r="BG703"/>
      <c r="BH703"/>
      <c r="BI703"/>
      <c r="BJ703"/>
    </row>
    <row r="704" spans="1:62" s="104" customFormat="1" ht="13.4" hidden="1" customHeight="1" outlineLevel="2" x14ac:dyDescent="0.35">
      <c r="A704" s="102"/>
      <c r="B704" s="95"/>
      <c r="C704" s="17"/>
      <c r="D704" s="17"/>
      <c r="E704" s="17"/>
      <c r="F704" s="13"/>
      <c r="I704" s="99" t="s">
        <v>353</v>
      </c>
      <c r="J704" s="109">
        <f t="shared" ref="J704:L704" si="109">J694</f>
        <v>0.52</v>
      </c>
      <c r="K704" s="548">
        <f t="shared" si="109"/>
        <v>0.04</v>
      </c>
      <c r="L704" s="97">
        <f t="shared" si="109"/>
        <v>800</v>
      </c>
      <c r="M704" s="85"/>
      <c r="N704" s="238">
        <f t="shared" si="89"/>
        <v>0.54</v>
      </c>
      <c r="P704" s="238">
        <f t="shared" si="90"/>
        <v>0.5</v>
      </c>
      <c r="S704" s="550">
        <f t="shared" si="91"/>
        <v>0.55000000000000004</v>
      </c>
      <c r="T704" s="550">
        <f t="shared" si="92"/>
        <v>0.55000000000000004</v>
      </c>
      <c r="AC704" s="86">
        <f t="shared" si="66"/>
        <v>4</v>
      </c>
      <c r="AD704" s="86">
        <f t="shared" si="67"/>
        <v>9</v>
      </c>
      <c r="AE704" s="16"/>
      <c r="AF704" s="8"/>
      <c r="AK704"/>
      <c r="AL704"/>
      <c r="AM704"/>
      <c r="AN704"/>
      <c r="AO704"/>
      <c r="AP704"/>
      <c r="AQ704"/>
      <c r="AR704"/>
      <c r="AS704"/>
      <c r="AT704"/>
      <c r="AU704"/>
      <c r="AV704"/>
      <c r="AW704"/>
      <c r="AX704"/>
      <c r="AY704"/>
      <c r="AZ704"/>
      <c r="BA704"/>
      <c r="BB704"/>
      <c r="BC704"/>
      <c r="BD704"/>
      <c r="BE704"/>
      <c r="BF704"/>
      <c r="BG704"/>
      <c r="BH704"/>
      <c r="BI704"/>
      <c r="BJ704"/>
    </row>
    <row r="705" spans="1:62" s="104" customFormat="1" ht="13.4" hidden="1" customHeight="1" outlineLevel="2" x14ac:dyDescent="0.35">
      <c r="A705" s="102"/>
      <c r="B705" s="95"/>
      <c r="C705" s="17"/>
      <c r="D705" s="17"/>
      <c r="E705" s="17"/>
      <c r="F705" s="13"/>
      <c r="H705" s="104" t="s">
        <v>752</v>
      </c>
      <c r="I705" s="99" t="s">
        <v>344</v>
      </c>
      <c r="J705" s="109">
        <f t="shared" ref="J705:L705" si="110">J695</f>
        <v>0.72</v>
      </c>
      <c r="K705" s="548">
        <f t="shared" si="110"/>
        <v>5.5E-2</v>
      </c>
      <c r="L705" s="97">
        <f t="shared" si="110"/>
        <v>650</v>
      </c>
      <c r="M705" s="85"/>
      <c r="N705" s="238">
        <f t="shared" si="89"/>
        <v>0.74749999999999994</v>
      </c>
      <c r="P705" s="238">
        <f t="shared" si="90"/>
        <v>0.6925</v>
      </c>
      <c r="S705" s="550">
        <f t="shared" si="91"/>
        <v>0.72000000000000008</v>
      </c>
      <c r="T705" s="550">
        <f t="shared" si="92"/>
        <v>0.72000000000000008</v>
      </c>
      <c r="AC705" s="86">
        <f t="shared" si="66"/>
        <v>5</v>
      </c>
      <c r="AD705" s="86">
        <f t="shared" si="67"/>
        <v>0</v>
      </c>
      <c r="AE705" s="16"/>
      <c r="AF705" s="8"/>
      <c r="AK705"/>
      <c r="AL705"/>
      <c r="AM705"/>
      <c r="AN705"/>
      <c r="AO705"/>
      <c r="AP705"/>
      <c r="AQ705"/>
      <c r="AR705"/>
      <c r="AS705"/>
      <c r="AT705"/>
      <c r="AU705"/>
      <c r="AV705"/>
      <c r="AW705"/>
      <c r="AX705"/>
      <c r="AY705"/>
      <c r="AZ705"/>
      <c r="BA705"/>
      <c r="BB705"/>
      <c r="BC705"/>
      <c r="BD705"/>
      <c r="BE705"/>
      <c r="BF705"/>
      <c r="BG705"/>
      <c r="BH705"/>
      <c r="BI705"/>
      <c r="BJ705"/>
    </row>
    <row r="706" spans="1:62" s="104" customFormat="1" ht="13.4" hidden="1" customHeight="1" outlineLevel="2" x14ac:dyDescent="0.35">
      <c r="A706" s="102"/>
      <c r="B706" s="95"/>
      <c r="C706" s="17"/>
      <c r="D706" s="17"/>
      <c r="E706" s="17"/>
      <c r="F706" s="13"/>
      <c r="I706" s="99" t="s">
        <v>345</v>
      </c>
      <c r="J706" s="109">
        <f t="shared" ref="J706:L706" si="111">J696</f>
        <v>0.72</v>
      </c>
      <c r="K706" s="548">
        <f t="shared" si="111"/>
        <v>5.5E-2</v>
      </c>
      <c r="L706" s="97">
        <f t="shared" si="111"/>
        <v>400</v>
      </c>
      <c r="M706" s="85"/>
      <c r="N706" s="238">
        <f t="shared" si="89"/>
        <v>0.74749999999999994</v>
      </c>
      <c r="P706" s="238">
        <f t="shared" si="90"/>
        <v>0.6925</v>
      </c>
      <c r="S706" s="550">
        <f t="shared" si="91"/>
        <v>0.72000000000000008</v>
      </c>
      <c r="T706" s="550">
        <f t="shared" si="92"/>
        <v>0.72000000000000008</v>
      </c>
      <c r="AC706" s="86">
        <f t="shared" si="66"/>
        <v>5</v>
      </c>
      <c r="AD706" s="86">
        <f t="shared" si="67"/>
        <v>1</v>
      </c>
      <c r="AE706" s="16"/>
      <c r="AF706" s="8"/>
      <c r="AK706"/>
      <c r="AL706"/>
      <c r="AM706"/>
      <c r="AN706"/>
      <c r="AO706"/>
      <c r="AP706"/>
      <c r="AQ706"/>
      <c r="AR706"/>
      <c r="AS706"/>
      <c r="AT706"/>
      <c r="AU706"/>
      <c r="AV706"/>
      <c r="AW706"/>
      <c r="AX706"/>
      <c r="AY706"/>
      <c r="AZ706"/>
      <c r="BA706"/>
      <c r="BB706"/>
      <c r="BC706"/>
      <c r="BD706"/>
      <c r="BE706"/>
      <c r="BF706"/>
      <c r="BG706"/>
      <c r="BH706"/>
      <c r="BI706"/>
      <c r="BJ706"/>
    </row>
    <row r="707" spans="1:62" s="104" customFormat="1" ht="13.4" hidden="1" customHeight="1" outlineLevel="2" x14ac:dyDescent="0.35">
      <c r="A707" s="102"/>
      <c r="B707" s="95"/>
      <c r="C707" s="17"/>
      <c r="D707" s="17"/>
      <c r="E707" s="17"/>
      <c r="F707" s="13"/>
      <c r="I707" s="99" t="s">
        <v>346</v>
      </c>
      <c r="J707" s="109">
        <f t="shared" ref="J707:L707" si="112">J697</f>
        <v>0.72</v>
      </c>
      <c r="K707" s="548">
        <f t="shared" si="112"/>
        <v>5.5E-2</v>
      </c>
      <c r="L707" s="97">
        <f t="shared" si="112"/>
        <v>800</v>
      </c>
      <c r="M707" s="85"/>
      <c r="N707" s="238">
        <f t="shared" si="89"/>
        <v>0.74749999999999994</v>
      </c>
      <c r="P707" s="238">
        <f t="shared" si="90"/>
        <v>0.6925</v>
      </c>
      <c r="S707" s="550">
        <f t="shared" si="91"/>
        <v>0.72000000000000008</v>
      </c>
      <c r="T707" s="550">
        <f t="shared" si="92"/>
        <v>0.72000000000000008</v>
      </c>
      <c r="AC707" s="86">
        <f t="shared" si="66"/>
        <v>5</v>
      </c>
      <c r="AD707" s="86">
        <f t="shared" si="67"/>
        <v>2</v>
      </c>
      <c r="AE707" s="16"/>
      <c r="AF707" s="8"/>
      <c r="AK707"/>
      <c r="AL707"/>
      <c r="AM707"/>
      <c r="AN707"/>
      <c r="AO707"/>
      <c r="AP707"/>
      <c r="AQ707"/>
      <c r="AR707"/>
      <c r="AS707"/>
      <c r="AT707"/>
      <c r="AU707"/>
      <c r="AV707"/>
      <c r="AW707"/>
      <c r="AX707"/>
      <c r="AY707"/>
      <c r="AZ707"/>
      <c r="BA707"/>
      <c r="BB707"/>
      <c r="BC707"/>
      <c r="BD707"/>
      <c r="BE707"/>
      <c r="BF707"/>
      <c r="BG707"/>
      <c r="BH707"/>
      <c r="BI707"/>
      <c r="BJ707"/>
    </row>
    <row r="708" spans="1:62" s="104" customFormat="1" ht="13.4" hidden="1" customHeight="1" outlineLevel="2" x14ac:dyDescent="0.35">
      <c r="A708" s="102"/>
      <c r="B708" s="95"/>
      <c r="C708" s="17"/>
      <c r="D708" s="17"/>
      <c r="E708" s="17"/>
      <c r="F708" s="13"/>
      <c r="I708" s="99" t="s">
        <v>347</v>
      </c>
      <c r="J708" s="109">
        <f t="shared" ref="J708:L708" si="113">J698</f>
        <v>0.72</v>
      </c>
      <c r="K708" s="548">
        <f t="shared" si="113"/>
        <v>5.5E-2</v>
      </c>
      <c r="L708" s="97">
        <f t="shared" si="113"/>
        <v>2000</v>
      </c>
      <c r="M708" s="85"/>
      <c r="N708" s="238">
        <f t="shared" si="89"/>
        <v>0.74749999999999994</v>
      </c>
      <c r="P708" s="238">
        <f t="shared" si="90"/>
        <v>0.6925</v>
      </c>
      <c r="S708" s="550">
        <f t="shared" si="91"/>
        <v>0.72000000000000008</v>
      </c>
      <c r="T708" s="550">
        <f t="shared" si="92"/>
        <v>0.67</v>
      </c>
      <c r="AC708" s="86">
        <f t="shared" si="66"/>
        <v>5</v>
      </c>
      <c r="AD708" s="86">
        <f t="shared" si="67"/>
        <v>3</v>
      </c>
      <c r="AE708" s="16"/>
      <c r="AF708" s="8"/>
      <c r="AK708"/>
      <c r="AL708"/>
      <c r="AM708"/>
      <c r="AN708"/>
      <c r="AO708"/>
      <c r="AP708"/>
      <c r="AQ708"/>
      <c r="AR708"/>
      <c r="AS708"/>
      <c r="AT708"/>
      <c r="AU708"/>
      <c r="AV708"/>
      <c r="AW708"/>
      <c r="AX708"/>
      <c r="AY708"/>
      <c r="AZ708"/>
      <c r="BA708"/>
      <c r="BB708"/>
      <c r="BC708"/>
      <c r="BD708"/>
      <c r="BE708"/>
      <c r="BF708"/>
      <c r="BG708"/>
      <c r="BH708"/>
      <c r="BI708"/>
      <c r="BJ708"/>
    </row>
    <row r="709" spans="1:62" s="104" customFormat="1" ht="13.4" hidden="1" customHeight="1" outlineLevel="2" x14ac:dyDescent="0.35">
      <c r="A709" s="102"/>
      <c r="B709" s="95"/>
      <c r="C709" s="17"/>
      <c r="D709" s="17"/>
      <c r="E709" s="17"/>
      <c r="F709" s="13"/>
      <c r="I709" s="99" t="s">
        <v>348</v>
      </c>
      <c r="J709" s="109">
        <f t="shared" ref="J709:L709" si="114">J699</f>
        <v>0.68</v>
      </c>
      <c r="K709" s="548">
        <f t="shared" si="114"/>
        <v>0.125</v>
      </c>
      <c r="L709" s="97">
        <f t="shared" si="114"/>
        <v>2990</v>
      </c>
      <c r="M709" s="85"/>
      <c r="N709" s="238">
        <f t="shared" si="89"/>
        <v>0.74250000000000005</v>
      </c>
      <c r="P709" s="238">
        <f t="shared" si="90"/>
        <v>0.61750000000000005</v>
      </c>
      <c r="S709" s="550">
        <f t="shared" si="91"/>
        <v>0.72</v>
      </c>
      <c r="T709" s="550">
        <f t="shared" si="92"/>
        <v>0.62</v>
      </c>
      <c r="AC709" s="86">
        <f t="shared" si="66"/>
        <v>5</v>
      </c>
      <c r="AD709" s="86">
        <f t="shared" si="67"/>
        <v>4</v>
      </c>
      <c r="AE709" s="16"/>
      <c r="AF709" s="8"/>
      <c r="AK709"/>
      <c r="AL709"/>
      <c r="AM709"/>
      <c r="AN709"/>
      <c r="AO709"/>
      <c r="AP709"/>
      <c r="AQ709"/>
      <c r="AR709"/>
      <c r="AS709"/>
      <c r="AT709"/>
      <c r="AU709"/>
      <c r="AV709"/>
      <c r="AW709"/>
      <c r="AX709"/>
      <c r="AY709"/>
      <c r="AZ709"/>
      <c r="BA709"/>
      <c r="BB709"/>
      <c r="BC709"/>
      <c r="BD709"/>
      <c r="BE709"/>
      <c r="BF709"/>
      <c r="BG709"/>
      <c r="BH709"/>
      <c r="BI709"/>
      <c r="BJ709"/>
    </row>
    <row r="710" spans="1:62" s="104" customFormat="1" ht="13.4" hidden="1" customHeight="1" outlineLevel="2" x14ac:dyDescent="0.35">
      <c r="A710" s="102"/>
      <c r="B710" s="95"/>
      <c r="C710" s="17"/>
      <c r="D710" s="17"/>
      <c r="E710" s="17"/>
      <c r="F710" s="13"/>
      <c r="I710" s="99" t="s">
        <v>349</v>
      </c>
      <c r="J710" s="109">
        <f t="shared" ref="J710:L710" si="115">J700</f>
        <v>0.66</v>
      </c>
      <c r="K710" s="548">
        <f t="shared" si="115"/>
        <v>0.105</v>
      </c>
      <c r="L710" s="97">
        <f t="shared" si="115"/>
        <v>3500</v>
      </c>
      <c r="M710" s="85"/>
      <c r="N710" s="238">
        <f t="shared" si="89"/>
        <v>0.71250000000000002</v>
      </c>
      <c r="P710" s="238">
        <f t="shared" si="90"/>
        <v>0.60750000000000004</v>
      </c>
      <c r="S710" s="550">
        <f t="shared" si="91"/>
        <v>0.63500000000000001</v>
      </c>
      <c r="T710" s="550">
        <f t="shared" si="92"/>
        <v>0.63500000000000001</v>
      </c>
      <c r="AC710" s="86">
        <f t="shared" si="66"/>
        <v>5</v>
      </c>
      <c r="AD710" s="86">
        <f t="shared" si="67"/>
        <v>5</v>
      </c>
      <c r="AE710" s="16"/>
      <c r="AF710" s="8"/>
      <c r="AK710"/>
      <c r="AL710"/>
      <c r="AM710"/>
      <c r="AN710"/>
      <c r="AO710"/>
      <c r="AP710"/>
      <c r="AQ710"/>
      <c r="AR710"/>
      <c r="AS710"/>
      <c r="AT710"/>
      <c r="AU710"/>
      <c r="AV710"/>
      <c r="AW710"/>
      <c r="AX710"/>
      <c r="AY710"/>
      <c r="AZ710"/>
      <c r="BA710"/>
      <c r="BB710"/>
      <c r="BC710"/>
      <c r="BD710"/>
      <c r="BE710"/>
      <c r="BF710"/>
      <c r="BG710"/>
      <c r="BH710"/>
      <c r="BI710"/>
      <c r="BJ710"/>
    </row>
    <row r="711" spans="1:62" s="104" customFormat="1" ht="13.4" hidden="1" customHeight="1" outlineLevel="2" x14ac:dyDescent="0.35">
      <c r="A711" s="102"/>
      <c r="B711" s="95"/>
      <c r="C711" s="17"/>
      <c r="D711" s="17"/>
      <c r="E711" s="17"/>
      <c r="F711" s="13"/>
      <c r="I711" s="99" t="s">
        <v>350</v>
      </c>
      <c r="J711" s="109">
        <f t="shared" ref="J711:L711" si="116">J701</f>
        <v>0.61</v>
      </c>
      <c r="K711" s="548">
        <f t="shared" si="116"/>
        <v>0.105</v>
      </c>
      <c r="L711" s="97">
        <f t="shared" si="116"/>
        <v>2500</v>
      </c>
      <c r="M711" s="85"/>
      <c r="N711" s="238">
        <f t="shared" si="89"/>
        <v>0.66249999999999998</v>
      </c>
      <c r="P711" s="238">
        <f t="shared" si="90"/>
        <v>0.5575</v>
      </c>
      <c r="S711" s="550">
        <f t="shared" si="91"/>
        <v>0.61</v>
      </c>
      <c r="T711" s="550">
        <f t="shared" si="92"/>
        <v>0.61</v>
      </c>
      <c r="AC711" s="86">
        <f t="shared" si="66"/>
        <v>5</v>
      </c>
      <c r="AD711" s="86">
        <f t="shared" si="67"/>
        <v>6</v>
      </c>
      <c r="AE711" s="16"/>
      <c r="AF711" s="8"/>
      <c r="AK711"/>
      <c r="AL711"/>
      <c r="AM711"/>
      <c r="AN711"/>
      <c r="AO711"/>
      <c r="AP711"/>
      <c r="AQ711"/>
      <c r="AR711"/>
      <c r="AS711"/>
      <c r="AT711"/>
      <c r="AU711"/>
      <c r="AV711"/>
      <c r="AW711"/>
      <c r="AX711"/>
      <c r="AY711"/>
      <c r="AZ711"/>
      <c r="BA711"/>
      <c r="BB711"/>
      <c r="BC711"/>
      <c r="BD711"/>
      <c r="BE711"/>
      <c r="BF711"/>
      <c r="BG711"/>
      <c r="BH711"/>
      <c r="BI711"/>
      <c r="BJ711"/>
    </row>
    <row r="712" spans="1:62" s="104" customFormat="1" ht="13.4" hidden="1" customHeight="1" outlineLevel="2" x14ac:dyDescent="0.35">
      <c r="A712" s="102"/>
      <c r="B712" s="95"/>
      <c r="C712" s="17"/>
      <c r="D712" s="17"/>
      <c r="E712" s="17"/>
      <c r="F712" s="13"/>
      <c r="I712" s="99" t="s">
        <v>351</v>
      </c>
      <c r="J712" s="109">
        <f t="shared" ref="J712:L712" si="117">J702</f>
        <v>0.56999999999999995</v>
      </c>
      <c r="K712" s="548">
        <f t="shared" si="117"/>
        <v>8.5000000000000006E-2</v>
      </c>
      <c r="L712" s="97">
        <f t="shared" si="117"/>
        <v>1500</v>
      </c>
      <c r="M712" s="85"/>
      <c r="N712" s="238">
        <f t="shared" si="89"/>
        <v>0.61249999999999993</v>
      </c>
      <c r="P712" s="238">
        <f t="shared" si="90"/>
        <v>0.52749999999999997</v>
      </c>
      <c r="S712" s="550">
        <f t="shared" si="91"/>
        <v>0.6</v>
      </c>
      <c r="T712" s="550">
        <f t="shared" si="92"/>
        <v>0.6</v>
      </c>
      <c r="AC712" s="86">
        <f t="shared" si="66"/>
        <v>5</v>
      </c>
      <c r="AD712" s="86">
        <f t="shared" si="67"/>
        <v>7</v>
      </c>
      <c r="AE712" s="16"/>
      <c r="AF712" s="8"/>
      <c r="AK712"/>
      <c r="AL712"/>
      <c r="AM712"/>
      <c r="AN712"/>
      <c r="AO712"/>
      <c r="AP712"/>
      <c r="AQ712"/>
      <c r="AR712"/>
      <c r="AS712"/>
      <c r="AT712"/>
      <c r="AU712"/>
      <c r="AV712"/>
      <c r="AW712"/>
      <c r="AX712"/>
      <c r="AY712"/>
      <c r="AZ712"/>
      <c r="BA712"/>
      <c r="BB712"/>
      <c r="BC712"/>
      <c r="BD712"/>
      <c r="BE712"/>
      <c r="BF712"/>
      <c r="BG712"/>
      <c r="BH712"/>
      <c r="BI712"/>
      <c r="BJ712"/>
    </row>
    <row r="713" spans="1:62" s="104" customFormat="1" ht="13.4" hidden="1" customHeight="1" outlineLevel="2" x14ac:dyDescent="0.35">
      <c r="A713" s="102"/>
      <c r="B713" s="95"/>
      <c r="C713" s="17"/>
      <c r="D713" s="17"/>
      <c r="E713" s="17"/>
      <c r="F713" s="13"/>
      <c r="I713" s="99" t="s">
        <v>352</v>
      </c>
      <c r="J713" s="109">
        <f t="shared" ref="J713:L713" si="118">J703</f>
        <v>0.54</v>
      </c>
      <c r="K713" s="548">
        <f t="shared" si="118"/>
        <v>0.06</v>
      </c>
      <c r="L713" s="97">
        <f t="shared" si="118"/>
        <v>1000</v>
      </c>
      <c r="M713" s="85"/>
      <c r="N713" s="238">
        <f t="shared" si="89"/>
        <v>0.57000000000000006</v>
      </c>
      <c r="P713" s="238">
        <f t="shared" si="90"/>
        <v>0.51</v>
      </c>
      <c r="S713" s="550">
        <f t="shared" si="91"/>
        <v>0.58000000000000007</v>
      </c>
      <c r="T713" s="550">
        <f t="shared" si="92"/>
        <v>0.58000000000000007</v>
      </c>
      <c r="AC713" s="86">
        <f t="shared" si="66"/>
        <v>5</v>
      </c>
      <c r="AD713" s="86">
        <f t="shared" si="67"/>
        <v>8</v>
      </c>
      <c r="AE713" s="16"/>
      <c r="AF713" s="8"/>
      <c r="AK713"/>
      <c r="AL713"/>
      <c r="AM713"/>
      <c r="AN713"/>
      <c r="AO713"/>
      <c r="AP713"/>
      <c r="AQ713"/>
      <c r="AR713"/>
      <c r="AS713"/>
      <c r="AT713"/>
      <c r="AU713"/>
      <c r="AV713"/>
      <c r="AW713"/>
      <c r="AX713"/>
      <c r="AY713"/>
      <c r="AZ713"/>
      <c r="BA713"/>
      <c r="BB713"/>
      <c r="BC713"/>
      <c r="BD713"/>
      <c r="BE713"/>
      <c r="BF713"/>
      <c r="BG713"/>
      <c r="BH713"/>
      <c r="BI713"/>
      <c r="BJ713"/>
    </row>
    <row r="714" spans="1:62" s="104" customFormat="1" ht="13.4" hidden="1" customHeight="1" outlineLevel="2" x14ac:dyDescent="0.35">
      <c r="A714" s="102"/>
      <c r="B714" s="95"/>
      <c r="C714" s="17"/>
      <c r="D714" s="17"/>
      <c r="E714" s="17"/>
      <c r="F714" s="13"/>
      <c r="I714" s="99" t="s">
        <v>353</v>
      </c>
      <c r="J714" s="109">
        <f t="shared" ref="J714:L714" si="119">J704</f>
        <v>0.52</v>
      </c>
      <c r="K714" s="548">
        <f t="shared" si="119"/>
        <v>0.04</v>
      </c>
      <c r="L714" s="97">
        <f t="shared" si="119"/>
        <v>800</v>
      </c>
      <c r="M714" s="85"/>
      <c r="N714" s="238">
        <f t="shared" si="89"/>
        <v>0.54</v>
      </c>
      <c r="P714" s="238">
        <f t="shared" si="90"/>
        <v>0.5</v>
      </c>
      <c r="S714" s="550">
        <f t="shared" si="91"/>
        <v>0.55000000000000004</v>
      </c>
      <c r="T714" s="550">
        <f t="shared" si="92"/>
        <v>0.55000000000000004</v>
      </c>
      <c r="AC714" s="86">
        <f t="shared" si="66"/>
        <v>5</v>
      </c>
      <c r="AD714" s="86">
        <f t="shared" si="67"/>
        <v>9</v>
      </c>
      <c r="AE714" s="16"/>
      <c r="AF714" s="8"/>
      <c r="AK714"/>
      <c r="AL714"/>
      <c r="AM714"/>
      <c r="AN714"/>
      <c r="AO714"/>
      <c r="AP714"/>
      <c r="AQ714"/>
      <c r="AR714"/>
      <c r="AS714"/>
      <c r="AT714"/>
      <c r="AU714"/>
      <c r="AV714"/>
      <c r="AW714"/>
      <c r="AX714"/>
      <c r="AY714"/>
      <c r="AZ714"/>
      <c r="BA714"/>
      <c r="BB714"/>
      <c r="BC714"/>
      <c r="BD714"/>
      <c r="BE714"/>
      <c r="BF714"/>
      <c r="BG714"/>
      <c r="BH714"/>
      <c r="BI714"/>
      <c r="BJ714"/>
    </row>
    <row r="715" spans="1:62" s="104" customFormat="1" ht="13.4" hidden="1" customHeight="1" outlineLevel="2" x14ac:dyDescent="0.35">
      <c r="A715" s="102"/>
      <c r="B715" s="95"/>
      <c r="C715" s="17"/>
      <c r="D715" s="17"/>
      <c r="E715" s="17"/>
      <c r="F715" s="13"/>
      <c r="H715" s="104" t="s">
        <v>753</v>
      </c>
      <c r="I715" s="99" t="s">
        <v>344</v>
      </c>
      <c r="J715" s="109">
        <f t="shared" ref="J715:L715" si="120">J705</f>
        <v>0.72</v>
      </c>
      <c r="K715" s="548">
        <f t="shared" si="120"/>
        <v>5.5E-2</v>
      </c>
      <c r="L715" s="97">
        <f t="shared" si="120"/>
        <v>650</v>
      </c>
      <c r="M715" s="85"/>
      <c r="N715" s="238">
        <f t="shared" si="89"/>
        <v>0.74749999999999994</v>
      </c>
      <c r="P715" s="238">
        <f t="shared" si="90"/>
        <v>0.6925</v>
      </c>
      <c r="S715" s="550">
        <f t="shared" si="91"/>
        <v>0.72000000000000008</v>
      </c>
      <c r="T715" s="550">
        <f t="shared" si="92"/>
        <v>0.72000000000000008</v>
      </c>
      <c r="AC715" s="86">
        <f t="shared" si="66"/>
        <v>6</v>
      </c>
      <c r="AD715" s="86">
        <f t="shared" si="67"/>
        <v>0</v>
      </c>
      <c r="AE715" s="16"/>
      <c r="AF715" s="8"/>
      <c r="AK715"/>
      <c r="AL715"/>
      <c r="AM715"/>
      <c r="AN715"/>
      <c r="AO715"/>
      <c r="AP715"/>
      <c r="AQ715"/>
      <c r="AR715"/>
      <c r="AS715"/>
      <c r="AT715"/>
      <c r="AU715"/>
      <c r="AV715"/>
      <c r="AW715"/>
      <c r="AX715"/>
      <c r="AY715"/>
      <c r="AZ715"/>
      <c r="BA715"/>
      <c r="BB715"/>
      <c r="BC715"/>
      <c r="BD715"/>
      <c r="BE715"/>
      <c r="BF715"/>
      <c r="BG715"/>
      <c r="BH715"/>
      <c r="BI715"/>
      <c r="BJ715"/>
    </row>
    <row r="716" spans="1:62" s="104" customFormat="1" ht="13.4" hidden="1" customHeight="1" outlineLevel="2" x14ac:dyDescent="0.35">
      <c r="A716" s="102"/>
      <c r="B716" s="95"/>
      <c r="C716" s="17"/>
      <c r="D716" s="17"/>
      <c r="E716" s="17"/>
      <c r="F716" s="13"/>
      <c r="I716" s="99" t="s">
        <v>345</v>
      </c>
      <c r="J716" s="109">
        <f t="shared" ref="J716:L716" si="121">J706</f>
        <v>0.72</v>
      </c>
      <c r="K716" s="548">
        <f t="shared" si="121"/>
        <v>5.5E-2</v>
      </c>
      <c r="L716" s="97">
        <f t="shared" si="121"/>
        <v>400</v>
      </c>
      <c r="M716" s="85"/>
      <c r="N716" s="238">
        <f t="shared" si="89"/>
        <v>0.74749999999999994</v>
      </c>
      <c r="P716" s="238">
        <f t="shared" si="90"/>
        <v>0.6925</v>
      </c>
      <c r="S716" s="550">
        <f t="shared" si="91"/>
        <v>0.72000000000000008</v>
      </c>
      <c r="T716" s="550">
        <f t="shared" si="92"/>
        <v>0.72000000000000008</v>
      </c>
      <c r="AC716" s="86">
        <f t="shared" si="66"/>
        <v>6</v>
      </c>
      <c r="AD716" s="86">
        <f t="shared" si="67"/>
        <v>1</v>
      </c>
      <c r="AE716" s="16"/>
      <c r="AF716" s="8"/>
      <c r="AK716"/>
      <c r="AL716"/>
      <c r="AM716"/>
      <c r="AN716"/>
      <c r="AO716"/>
      <c r="AP716"/>
      <c r="AQ716"/>
      <c r="AR716"/>
      <c r="AS716"/>
      <c r="AT716"/>
      <c r="AU716"/>
      <c r="AV716"/>
      <c r="AW716"/>
      <c r="AX716"/>
      <c r="AY716"/>
      <c r="AZ716"/>
      <c r="BA716"/>
      <c r="BB716"/>
      <c r="BC716"/>
      <c r="BD716"/>
      <c r="BE716"/>
      <c r="BF716"/>
      <c r="BG716"/>
      <c r="BH716"/>
      <c r="BI716"/>
      <c r="BJ716"/>
    </row>
    <row r="717" spans="1:62" s="104" customFormat="1" ht="13.4" hidden="1" customHeight="1" outlineLevel="2" x14ac:dyDescent="0.35">
      <c r="A717" s="102"/>
      <c r="B717" s="95"/>
      <c r="C717" s="17"/>
      <c r="D717" s="17"/>
      <c r="E717" s="17"/>
      <c r="F717" s="13"/>
      <c r="I717" s="99" t="s">
        <v>346</v>
      </c>
      <c r="J717" s="109">
        <f t="shared" ref="J717:L717" si="122">J707</f>
        <v>0.72</v>
      </c>
      <c r="K717" s="548">
        <f t="shared" si="122"/>
        <v>5.5E-2</v>
      </c>
      <c r="L717" s="97">
        <f t="shared" si="122"/>
        <v>800</v>
      </c>
      <c r="M717" s="85"/>
      <c r="N717" s="238">
        <f t="shared" si="89"/>
        <v>0.74749999999999994</v>
      </c>
      <c r="P717" s="238">
        <f t="shared" si="90"/>
        <v>0.6925</v>
      </c>
      <c r="S717" s="550">
        <f t="shared" si="91"/>
        <v>0.72000000000000008</v>
      </c>
      <c r="T717" s="550">
        <f t="shared" si="92"/>
        <v>0.72000000000000008</v>
      </c>
      <c r="AC717" s="86">
        <f t="shared" si="66"/>
        <v>6</v>
      </c>
      <c r="AD717" s="86">
        <f t="shared" si="67"/>
        <v>2</v>
      </c>
      <c r="AE717" s="16"/>
      <c r="AF717" s="8"/>
      <c r="AK717"/>
      <c r="AL717"/>
      <c r="AM717"/>
      <c r="AN717"/>
      <c r="AO717"/>
      <c r="AP717"/>
      <c r="AQ717"/>
      <c r="AR717"/>
      <c r="AS717"/>
      <c r="AT717"/>
      <c r="AU717"/>
      <c r="AV717"/>
      <c r="AW717"/>
      <c r="AX717"/>
      <c r="AY717"/>
      <c r="AZ717"/>
      <c r="BA717"/>
      <c r="BB717"/>
      <c r="BC717"/>
      <c r="BD717"/>
      <c r="BE717"/>
      <c r="BF717"/>
      <c r="BG717"/>
      <c r="BH717"/>
      <c r="BI717"/>
      <c r="BJ717"/>
    </row>
    <row r="718" spans="1:62" s="104" customFormat="1" ht="13.4" hidden="1" customHeight="1" outlineLevel="2" x14ac:dyDescent="0.35">
      <c r="A718" s="102"/>
      <c r="B718" s="95"/>
      <c r="C718" s="17"/>
      <c r="D718" s="17"/>
      <c r="E718" s="17"/>
      <c r="F718" s="13"/>
      <c r="I718" s="99" t="s">
        <v>347</v>
      </c>
      <c r="J718" s="109">
        <f t="shared" ref="J718:L718" si="123">J708</f>
        <v>0.72</v>
      </c>
      <c r="K718" s="548">
        <f t="shared" si="123"/>
        <v>5.5E-2</v>
      </c>
      <c r="L718" s="97">
        <f t="shared" si="123"/>
        <v>2000</v>
      </c>
      <c r="M718" s="85"/>
      <c r="N718" s="238">
        <f t="shared" si="89"/>
        <v>0.74749999999999994</v>
      </c>
      <c r="P718" s="238">
        <f t="shared" si="90"/>
        <v>0.6925</v>
      </c>
      <c r="S718" s="550">
        <f t="shared" si="91"/>
        <v>0.72000000000000008</v>
      </c>
      <c r="T718" s="550">
        <f t="shared" si="92"/>
        <v>0.67</v>
      </c>
      <c r="AC718" s="86">
        <f t="shared" si="66"/>
        <v>6</v>
      </c>
      <c r="AD718" s="86">
        <f t="shared" si="67"/>
        <v>3</v>
      </c>
      <c r="AE718" s="16"/>
      <c r="AF718" s="8"/>
      <c r="AK718"/>
      <c r="AL718"/>
      <c r="AM718"/>
      <c r="AN718"/>
      <c r="AO718"/>
      <c r="AP718"/>
      <c r="AQ718"/>
      <c r="AR718"/>
      <c r="AS718"/>
      <c r="AT718"/>
      <c r="AU718"/>
      <c r="AV718"/>
      <c r="AW718"/>
      <c r="AX718"/>
      <c r="AY718"/>
      <c r="AZ718"/>
      <c r="BA718"/>
      <c r="BB718"/>
      <c r="BC718"/>
      <c r="BD718"/>
      <c r="BE718"/>
      <c r="BF718"/>
      <c r="BG718"/>
      <c r="BH718"/>
      <c r="BI718"/>
      <c r="BJ718"/>
    </row>
    <row r="719" spans="1:62" s="104" customFormat="1" ht="13.4" hidden="1" customHeight="1" outlineLevel="2" x14ac:dyDescent="0.35">
      <c r="A719" s="102"/>
      <c r="B719" s="95"/>
      <c r="C719" s="17"/>
      <c r="D719" s="17"/>
      <c r="E719" s="17"/>
      <c r="F719" s="13"/>
      <c r="I719" s="99" t="s">
        <v>348</v>
      </c>
      <c r="J719" s="109">
        <f t="shared" ref="J719:L719" si="124">J709</f>
        <v>0.68</v>
      </c>
      <c r="K719" s="548">
        <f t="shared" si="124"/>
        <v>0.125</v>
      </c>
      <c r="L719" s="97">
        <f t="shared" si="124"/>
        <v>2990</v>
      </c>
      <c r="M719" s="85"/>
      <c r="N719" s="238">
        <f t="shared" ref="N719:N754" si="125">$J719+$K719/2</f>
        <v>0.74250000000000005</v>
      </c>
      <c r="P719" s="238">
        <f t="shared" ref="P719:P754" si="126">$J719-$K719/2</f>
        <v>0.61750000000000005</v>
      </c>
      <c r="S719" s="550">
        <f t="shared" ref="S719:S750" si="127">MAX($J583:$R583)+$T583</f>
        <v>0.72</v>
      </c>
      <c r="T719" s="550">
        <f t="shared" ref="T719:T750" si="128">MIN($J583:$R583)+$T583-INDEX(DigSpread,$AD719+1,1)</f>
        <v>0.62</v>
      </c>
      <c r="AC719" s="86">
        <f t="shared" si="66"/>
        <v>6</v>
      </c>
      <c r="AD719" s="86">
        <f t="shared" si="67"/>
        <v>4</v>
      </c>
      <c r="AE719" s="16"/>
      <c r="AF719" s="8"/>
      <c r="AK719"/>
      <c r="AL719"/>
      <c r="AM719"/>
      <c r="AN719"/>
      <c r="AO719"/>
      <c r="AP719"/>
      <c r="AQ719"/>
      <c r="AR719"/>
      <c r="AS719"/>
      <c r="AT719"/>
      <c r="AU719"/>
      <c r="AV719"/>
      <c r="AW719"/>
      <c r="AX719"/>
      <c r="AY719"/>
      <c r="AZ719"/>
      <c r="BA719"/>
      <c r="BB719"/>
      <c r="BC719"/>
      <c r="BD719"/>
      <c r="BE719"/>
      <c r="BF719"/>
      <c r="BG719"/>
      <c r="BH719"/>
      <c r="BI719"/>
      <c r="BJ719"/>
    </row>
    <row r="720" spans="1:62" s="104" customFormat="1" ht="13.4" hidden="1" customHeight="1" outlineLevel="2" x14ac:dyDescent="0.35">
      <c r="A720" s="102"/>
      <c r="B720" s="95"/>
      <c r="C720" s="17"/>
      <c r="D720" s="17"/>
      <c r="E720" s="17"/>
      <c r="F720" s="13"/>
      <c r="I720" s="99" t="s">
        <v>349</v>
      </c>
      <c r="J720" s="109">
        <f t="shared" ref="J720:L720" si="129">J710</f>
        <v>0.66</v>
      </c>
      <c r="K720" s="548">
        <f t="shared" si="129"/>
        <v>0.105</v>
      </c>
      <c r="L720" s="97">
        <f t="shared" si="129"/>
        <v>3500</v>
      </c>
      <c r="M720" s="85"/>
      <c r="N720" s="238">
        <f t="shared" si="125"/>
        <v>0.71250000000000002</v>
      </c>
      <c r="P720" s="238">
        <f t="shared" si="126"/>
        <v>0.60750000000000004</v>
      </c>
      <c r="S720" s="550">
        <f t="shared" si="127"/>
        <v>0.63500000000000001</v>
      </c>
      <c r="T720" s="550">
        <f t="shared" si="128"/>
        <v>0.63500000000000001</v>
      </c>
      <c r="AC720" s="86">
        <f t="shared" si="66"/>
        <v>6</v>
      </c>
      <c r="AD720" s="86">
        <f t="shared" si="67"/>
        <v>5</v>
      </c>
      <c r="AE720" s="16"/>
      <c r="AF720" s="8"/>
      <c r="AK720"/>
      <c r="AL720"/>
      <c r="AM720"/>
      <c r="AN720"/>
      <c r="AO720"/>
      <c r="AP720"/>
      <c r="AQ720"/>
      <c r="AR720"/>
      <c r="AS720"/>
      <c r="AT720"/>
      <c r="AU720"/>
      <c r="AV720"/>
      <c r="AW720"/>
      <c r="AX720"/>
      <c r="AY720"/>
      <c r="AZ720"/>
      <c r="BA720"/>
      <c r="BB720"/>
      <c r="BC720"/>
      <c r="BD720"/>
      <c r="BE720"/>
      <c r="BF720"/>
      <c r="BG720"/>
      <c r="BH720"/>
      <c r="BI720"/>
      <c r="BJ720"/>
    </row>
    <row r="721" spans="1:62" s="104" customFormat="1" ht="13.4" hidden="1" customHeight="1" outlineLevel="2" x14ac:dyDescent="0.35">
      <c r="A721" s="102"/>
      <c r="B721" s="95"/>
      <c r="C721" s="17"/>
      <c r="D721" s="17"/>
      <c r="E721" s="17"/>
      <c r="F721" s="13"/>
      <c r="I721" s="99" t="s">
        <v>350</v>
      </c>
      <c r="J721" s="109">
        <f t="shared" ref="J721:L721" si="130">J711</f>
        <v>0.61</v>
      </c>
      <c r="K721" s="548">
        <f t="shared" si="130"/>
        <v>0.105</v>
      </c>
      <c r="L721" s="97">
        <f t="shared" si="130"/>
        <v>2500</v>
      </c>
      <c r="M721" s="85"/>
      <c r="N721" s="238">
        <f t="shared" si="125"/>
        <v>0.66249999999999998</v>
      </c>
      <c r="P721" s="238">
        <f t="shared" si="126"/>
        <v>0.5575</v>
      </c>
      <c r="S721" s="550">
        <f t="shared" si="127"/>
        <v>0.61</v>
      </c>
      <c r="T721" s="550">
        <f t="shared" si="128"/>
        <v>0.61</v>
      </c>
      <c r="AC721" s="86">
        <f t="shared" si="66"/>
        <v>6</v>
      </c>
      <c r="AD721" s="86">
        <f t="shared" si="67"/>
        <v>6</v>
      </c>
      <c r="AE721" s="16"/>
      <c r="AF721" s="8"/>
      <c r="AK721"/>
      <c r="AL721"/>
      <c r="AM721"/>
      <c r="AN721"/>
      <c r="AO721"/>
      <c r="AP721"/>
      <c r="AQ721"/>
      <c r="AR721"/>
      <c r="AS721"/>
      <c r="AT721"/>
      <c r="AU721"/>
      <c r="AV721"/>
      <c r="AW721"/>
      <c r="AX721"/>
      <c r="AY721"/>
      <c r="AZ721"/>
      <c r="BA721"/>
      <c r="BB721"/>
      <c r="BC721"/>
      <c r="BD721"/>
      <c r="BE721"/>
      <c r="BF721"/>
      <c r="BG721"/>
      <c r="BH721"/>
      <c r="BI721"/>
      <c r="BJ721"/>
    </row>
    <row r="722" spans="1:62" s="104" customFormat="1" ht="13.4" hidden="1" customHeight="1" outlineLevel="2" x14ac:dyDescent="0.35">
      <c r="A722" s="102"/>
      <c r="B722" s="95"/>
      <c r="C722" s="17"/>
      <c r="D722" s="17"/>
      <c r="E722" s="17"/>
      <c r="F722" s="13"/>
      <c r="I722" s="99" t="s">
        <v>351</v>
      </c>
      <c r="J722" s="109">
        <f t="shared" ref="J722:L722" si="131">J712</f>
        <v>0.56999999999999995</v>
      </c>
      <c r="K722" s="548">
        <f t="shared" si="131"/>
        <v>8.5000000000000006E-2</v>
      </c>
      <c r="L722" s="97">
        <f t="shared" si="131"/>
        <v>1500</v>
      </c>
      <c r="M722" s="85"/>
      <c r="N722" s="238">
        <f t="shared" si="125"/>
        <v>0.61249999999999993</v>
      </c>
      <c r="P722" s="238">
        <f t="shared" si="126"/>
        <v>0.52749999999999997</v>
      </c>
      <c r="S722" s="550">
        <f t="shared" si="127"/>
        <v>0.6</v>
      </c>
      <c r="T722" s="550">
        <f t="shared" si="128"/>
        <v>0.6</v>
      </c>
      <c r="AC722" s="86">
        <f t="shared" si="66"/>
        <v>6</v>
      </c>
      <c r="AD722" s="86">
        <f t="shared" si="67"/>
        <v>7</v>
      </c>
      <c r="AE722" s="16"/>
      <c r="AF722" s="8"/>
      <c r="AK722"/>
      <c r="AL722"/>
      <c r="AM722"/>
      <c r="AN722"/>
      <c r="AO722"/>
      <c r="AP722"/>
      <c r="AQ722"/>
      <c r="AR722"/>
      <c r="AS722"/>
      <c r="AT722"/>
      <c r="AU722"/>
      <c r="AV722"/>
      <c r="AW722"/>
      <c r="AX722"/>
      <c r="AY722"/>
      <c r="AZ722"/>
      <c r="BA722"/>
      <c r="BB722"/>
      <c r="BC722"/>
      <c r="BD722"/>
      <c r="BE722"/>
      <c r="BF722"/>
      <c r="BG722"/>
      <c r="BH722"/>
      <c r="BI722"/>
      <c r="BJ722"/>
    </row>
    <row r="723" spans="1:62" s="104" customFormat="1" ht="13.4" hidden="1" customHeight="1" outlineLevel="2" x14ac:dyDescent="0.35">
      <c r="A723" s="102"/>
      <c r="B723" s="95"/>
      <c r="C723" s="17"/>
      <c r="D723" s="17"/>
      <c r="E723" s="17"/>
      <c r="F723" s="13"/>
      <c r="I723" s="99" t="s">
        <v>352</v>
      </c>
      <c r="J723" s="109">
        <f t="shared" ref="J723:L723" si="132">J713</f>
        <v>0.54</v>
      </c>
      <c r="K723" s="548">
        <f t="shared" si="132"/>
        <v>0.06</v>
      </c>
      <c r="L723" s="97">
        <f t="shared" si="132"/>
        <v>1000</v>
      </c>
      <c r="M723" s="85"/>
      <c r="N723" s="238">
        <f t="shared" si="125"/>
        <v>0.57000000000000006</v>
      </c>
      <c r="P723" s="238">
        <f t="shared" si="126"/>
        <v>0.51</v>
      </c>
      <c r="S723" s="550">
        <f t="shared" si="127"/>
        <v>0.58000000000000007</v>
      </c>
      <c r="T723" s="550">
        <f t="shared" si="128"/>
        <v>0.58000000000000007</v>
      </c>
      <c r="AC723" s="86">
        <f t="shared" si="66"/>
        <v>6</v>
      </c>
      <c r="AD723" s="86">
        <f t="shared" si="67"/>
        <v>8</v>
      </c>
      <c r="AE723" s="16"/>
      <c r="AF723" s="8"/>
      <c r="AK723"/>
      <c r="AL723"/>
      <c r="AM723"/>
      <c r="AN723"/>
      <c r="AO723"/>
      <c r="AP723"/>
      <c r="AQ723"/>
      <c r="AR723"/>
      <c r="AS723"/>
      <c r="AT723"/>
      <c r="AU723"/>
      <c r="AV723"/>
      <c r="AW723"/>
      <c r="AX723"/>
      <c r="AY723"/>
      <c r="AZ723"/>
      <c r="BA723"/>
      <c r="BB723"/>
      <c r="BC723"/>
      <c r="BD723"/>
      <c r="BE723"/>
      <c r="BF723"/>
      <c r="BG723"/>
      <c r="BH723"/>
      <c r="BI723"/>
      <c r="BJ723"/>
    </row>
    <row r="724" spans="1:62" s="104" customFormat="1" ht="13.4" hidden="1" customHeight="1" outlineLevel="2" x14ac:dyDescent="0.35">
      <c r="A724" s="102"/>
      <c r="B724" s="95"/>
      <c r="C724" s="17"/>
      <c r="D724" s="17"/>
      <c r="E724" s="17"/>
      <c r="F724" s="13"/>
      <c r="I724" s="99" t="s">
        <v>353</v>
      </c>
      <c r="J724" s="109">
        <f t="shared" ref="J724:L724" si="133">J714</f>
        <v>0.52</v>
      </c>
      <c r="K724" s="548">
        <f t="shared" si="133"/>
        <v>0.04</v>
      </c>
      <c r="L724" s="97">
        <f t="shared" si="133"/>
        <v>800</v>
      </c>
      <c r="M724" s="85"/>
      <c r="N724" s="238">
        <f t="shared" si="125"/>
        <v>0.54</v>
      </c>
      <c r="P724" s="238">
        <f t="shared" si="126"/>
        <v>0.5</v>
      </c>
      <c r="S724" s="550">
        <f t="shared" si="127"/>
        <v>0.55000000000000004</v>
      </c>
      <c r="T724" s="550">
        <f t="shared" si="128"/>
        <v>0.55000000000000004</v>
      </c>
      <c r="AC724" s="86">
        <f t="shared" si="66"/>
        <v>6</v>
      </c>
      <c r="AD724" s="86">
        <f t="shared" si="67"/>
        <v>9</v>
      </c>
      <c r="AE724" s="16"/>
      <c r="AF724" s="8"/>
      <c r="AK724"/>
      <c r="AL724"/>
      <c r="AM724"/>
      <c r="AN724"/>
      <c r="AO724"/>
      <c r="AP724"/>
      <c r="AQ724"/>
      <c r="AR724"/>
      <c r="AS724"/>
      <c r="AT724"/>
      <c r="AU724"/>
      <c r="AV724"/>
      <c r="AW724"/>
      <c r="AX724"/>
      <c r="AY724"/>
      <c r="AZ724"/>
      <c r="BA724"/>
      <c r="BB724"/>
      <c r="BC724"/>
      <c r="BD724"/>
      <c r="BE724"/>
      <c r="BF724"/>
      <c r="BG724"/>
      <c r="BH724"/>
      <c r="BI724"/>
      <c r="BJ724"/>
    </row>
    <row r="725" spans="1:62" s="104" customFormat="1" ht="13.4" hidden="1" customHeight="1" outlineLevel="2" x14ac:dyDescent="0.35">
      <c r="A725" s="102"/>
      <c r="B725" s="95"/>
      <c r="C725" s="17"/>
      <c r="D725" s="17"/>
      <c r="E725" s="17"/>
      <c r="F725" s="13"/>
      <c r="H725" s="104" t="s">
        <v>754</v>
      </c>
      <c r="I725" s="99" t="s">
        <v>344</v>
      </c>
      <c r="J725" s="109">
        <f t="shared" ref="J725:L725" si="134">J715</f>
        <v>0.72</v>
      </c>
      <c r="K725" s="548">
        <f t="shared" si="134"/>
        <v>5.5E-2</v>
      </c>
      <c r="L725" s="97">
        <f t="shared" si="134"/>
        <v>650</v>
      </c>
      <c r="M725" s="85"/>
      <c r="N725" s="238">
        <f t="shared" si="125"/>
        <v>0.74749999999999994</v>
      </c>
      <c r="P725" s="238">
        <f t="shared" si="126"/>
        <v>0.6925</v>
      </c>
      <c r="S725" s="550">
        <f t="shared" si="127"/>
        <v>0.72000000000000008</v>
      </c>
      <c r="T725" s="550">
        <f t="shared" si="128"/>
        <v>0.72000000000000008</v>
      </c>
      <c r="AC725" s="86">
        <f t="shared" si="66"/>
        <v>7</v>
      </c>
      <c r="AD725" s="86">
        <f t="shared" si="67"/>
        <v>0</v>
      </c>
      <c r="AE725" s="16"/>
      <c r="AF725" s="8"/>
      <c r="AK725"/>
      <c r="AL725"/>
      <c r="AM725"/>
      <c r="AN725"/>
      <c r="AO725"/>
      <c r="AP725"/>
      <c r="AQ725"/>
      <c r="AR725"/>
      <c r="AS725"/>
      <c r="AT725"/>
      <c r="AU725"/>
      <c r="AV725"/>
      <c r="AW725"/>
      <c r="AX725"/>
      <c r="AY725"/>
      <c r="AZ725"/>
      <c r="BA725"/>
      <c r="BB725"/>
      <c r="BC725"/>
      <c r="BD725"/>
      <c r="BE725"/>
      <c r="BF725"/>
      <c r="BG725"/>
      <c r="BH725"/>
      <c r="BI725"/>
      <c r="BJ725"/>
    </row>
    <row r="726" spans="1:62" s="104" customFormat="1" ht="13.4" hidden="1" customHeight="1" outlineLevel="2" x14ac:dyDescent="0.35">
      <c r="A726" s="102"/>
      <c r="B726" s="95"/>
      <c r="C726" s="17"/>
      <c r="D726" s="17"/>
      <c r="E726" s="17"/>
      <c r="F726" s="13"/>
      <c r="I726" s="99" t="s">
        <v>345</v>
      </c>
      <c r="J726" s="109">
        <f t="shared" ref="J726:L726" si="135">J716</f>
        <v>0.72</v>
      </c>
      <c r="K726" s="548">
        <f t="shared" si="135"/>
        <v>5.5E-2</v>
      </c>
      <c r="L726" s="97">
        <f t="shared" si="135"/>
        <v>400</v>
      </c>
      <c r="M726" s="85"/>
      <c r="N726" s="238">
        <f t="shared" si="125"/>
        <v>0.74749999999999994</v>
      </c>
      <c r="P726" s="238">
        <f t="shared" si="126"/>
        <v>0.6925</v>
      </c>
      <c r="S726" s="550">
        <f t="shared" si="127"/>
        <v>0.72000000000000008</v>
      </c>
      <c r="T726" s="550">
        <f t="shared" si="128"/>
        <v>0.72000000000000008</v>
      </c>
      <c r="AC726" s="86">
        <f t="shared" si="66"/>
        <v>7</v>
      </c>
      <c r="AD726" s="86">
        <f t="shared" si="67"/>
        <v>1</v>
      </c>
      <c r="AE726" s="16"/>
      <c r="AF726" s="8"/>
      <c r="AK726"/>
      <c r="AL726"/>
      <c r="AM726"/>
      <c r="AN726"/>
      <c r="AO726"/>
      <c r="AP726"/>
      <c r="AQ726"/>
      <c r="AR726"/>
      <c r="AS726"/>
      <c r="AT726"/>
      <c r="AU726"/>
      <c r="AV726"/>
      <c r="AW726"/>
      <c r="AX726"/>
      <c r="AY726"/>
      <c r="AZ726"/>
      <c r="BA726"/>
      <c r="BB726"/>
      <c r="BC726"/>
      <c r="BD726"/>
      <c r="BE726"/>
      <c r="BF726"/>
      <c r="BG726"/>
      <c r="BH726"/>
      <c r="BI726"/>
      <c r="BJ726"/>
    </row>
    <row r="727" spans="1:62" s="104" customFormat="1" ht="13.4" hidden="1" customHeight="1" outlineLevel="2" x14ac:dyDescent="0.35">
      <c r="A727" s="102"/>
      <c r="B727" s="95"/>
      <c r="C727" s="17"/>
      <c r="D727" s="17"/>
      <c r="E727" s="17"/>
      <c r="F727" s="13"/>
      <c r="I727" s="99" t="s">
        <v>346</v>
      </c>
      <c r="J727" s="109">
        <f t="shared" ref="J727:L727" si="136">J717</f>
        <v>0.72</v>
      </c>
      <c r="K727" s="548">
        <f t="shared" si="136"/>
        <v>5.5E-2</v>
      </c>
      <c r="L727" s="97">
        <f t="shared" si="136"/>
        <v>800</v>
      </c>
      <c r="M727" s="85"/>
      <c r="N727" s="238">
        <f t="shared" si="125"/>
        <v>0.74749999999999994</v>
      </c>
      <c r="P727" s="238">
        <f t="shared" si="126"/>
        <v>0.6925</v>
      </c>
      <c r="S727" s="550">
        <f t="shared" si="127"/>
        <v>0.72000000000000008</v>
      </c>
      <c r="T727" s="550">
        <f t="shared" si="128"/>
        <v>0.72000000000000008</v>
      </c>
      <c r="AC727" s="86">
        <f t="shared" si="66"/>
        <v>7</v>
      </c>
      <c r="AD727" s="86">
        <f t="shared" si="67"/>
        <v>2</v>
      </c>
      <c r="AE727" s="16"/>
      <c r="AF727" s="8"/>
      <c r="AK727"/>
      <c r="AL727"/>
      <c r="AM727"/>
      <c r="AN727"/>
      <c r="AO727"/>
      <c r="AP727"/>
      <c r="AQ727"/>
      <c r="AR727"/>
      <c r="AS727"/>
      <c r="AT727"/>
      <c r="AU727"/>
      <c r="AV727"/>
      <c r="AW727"/>
      <c r="AX727"/>
      <c r="AY727"/>
      <c r="AZ727"/>
      <c r="BA727"/>
      <c r="BB727"/>
      <c r="BC727"/>
      <c r="BD727"/>
      <c r="BE727"/>
      <c r="BF727"/>
      <c r="BG727"/>
      <c r="BH727"/>
      <c r="BI727"/>
      <c r="BJ727"/>
    </row>
    <row r="728" spans="1:62" s="104" customFormat="1" ht="13.4" hidden="1" customHeight="1" outlineLevel="2" x14ac:dyDescent="0.35">
      <c r="A728" s="102"/>
      <c r="B728" s="95"/>
      <c r="C728" s="17"/>
      <c r="D728" s="17"/>
      <c r="E728" s="17"/>
      <c r="F728" s="13"/>
      <c r="I728" s="99" t="s">
        <v>347</v>
      </c>
      <c r="J728" s="109">
        <f t="shared" ref="J728:L728" si="137">J718</f>
        <v>0.72</v>
      </c>
      <c r="K728" s="548">
        <f t="shared" si="137"/>
        <v>5.5E-2</v>
      </c>
      <c r="L728" s="97">
        <f t="shared" si="137"/>
        <v>2000</v>
      </c>
      <c r="M728" s="85"/>
      <c r="N728" s="238">
        <f t="shared" si="125"/>
        <v>0.74749999999999994</v>
      </c>
      <c r="P728" s="238">
        <f t="shared" si="126"/>
        <v>0.6925</v>
      </c>
      <c r="S728" s="550">
        <f t="shared" si="127"/>
        <v>0.72000000000000008</v>
      </c>
      <c r="T728" s="550">
        <f t="shared" si="128"/>
        <v>0.67</v>
      </c>
      <c r="AC728" s="86">
        <f t="shared" si="66"/>
        <v>7</v>
      </c>
      <c r="AD728" s="86">
        <f t="shared" si="67"/>
        <v>3</v>
      </c>
      <c r="AE728" s="16"/>
      <c r="AF728" s="8"/>
      <c r="AK728"/>
      <c r="AL728"/>
      <c r="AM728"/>
      <c r="AN728"/>
      <c r="AO728"/>
      <c r="AP728"/>
      <c r="AQ728"/>
      <c r="AR728"/>
      <c r="AS728"/>
      <c r="AT728"/>
      <c r="AU728"/>
      <c r="AV728"/>
      <c r="AW728"/>
      <c r="AX728"/>
      <c r="AY728"/>
      <c r="AZ728"/>
      <c r="BA728"/>
      <c r="BB728"/>
      <c r="BC728"/>
      <c r="BD728"/>
      <c r="BE728"/>
      <c r="BF728"/>
      <c r="BG728"/>
      <c r="BH728"/>
      <c r="BI728"/>
      <c r="BJ728"/>
    </row>
    <row r="729" spans="1:62" s="104" customFormat="1" ht="13.4" hidden="1" customHeight="1" outlineLevel="2" x14ac:dyDescent="0.35">
      <c r="A729" s="102"/>
      <c r="B729" s="95"/>
      <c r="C729" s="17"/>
      <c r="D729" s="17"/>
      <c r="E729" s="17"/>
      <c r="F729" s="13"/>
      <c r="I729" s="99" t="s">
        <v>348</v>
      </c>
      <c r="J729" s="109">
        <f t="shared" ref="J729:L729" si="138">J719</f>
        <v>0.68</v>
      </c>
      <c r="K729" s="548">
        <f t="shared" si="138"/>
        <v>0.125</v>
      </c>
      <c r="L729" s="97">
        <f t="shared" si="138"/>
        <v>2990</v>
      </c>
      <c r="M729" s="85"/>
      <c r="N729" s="238">
        <f t="shared" si="125"/>
        <v>0.74250000000000005</v>
      </c>
      <c r="P729" s="238">
        <f t="shared" si="126"/>
        <v>0.61750000000000005</v>
      </c>
      <c r="S729" s="550">
        <f t="shared" si="127"/>
        <v>0.72</v>
      </c>
      <c r="T729" s="550">
        <f t="shared" si="128"/>
        <v>0.62</v>
      </c>
      <c r="AC729" s="86">
        <f t="shared" si="66"/>
        <v>7</v>
      </c>
      <c r="AD729" s="86">
        <f t="shared" si="67"/>
        <v>4</v>
      </c>
      <c r="AE729" s="16"/>
      <c r="AF729" s="8"/>
      <c r="AK729"/>
      <c r="AL729"/>
      <c r="AM729"/>
      <c r="AN729"/>
      <c r="AO729"/>
      <c r="AP729"/>
      <c r="AQ729"/>
      <c r="AR729"/>
      <c r="AS729"/>
      <c r="AT729"/>
      <c r="AU729"/>
      <c r="AV729"/>
      <c r="AW729"/>
      <c r="AX729"/>
      <c r="AY729"/>
      <c r="AZ729"/>
      <c r="BA729"/>
      <c r="BB729"/>
      <c r="BC729"/>
      <c r="BD729"/>
      <c r="BE729"/>
      <c r="BF729"/>
      <c r="BG729"/>
      <c r="BH729"/>
      <c r="BI729"/>
      <c r="BJ729"/>
    </row>
    <row r="730" spans="1:62" s="104" customFormat="1" ht="13.4" hidden="1" customHeight="1" outlineLevel="2" x14ac:dyDescent="0.35">
      <c r="A730" s="102"/>
      <c r="B730" s="95"/>
      <c r="C730" s="17"/>
      <c r="D730" s="17"/>
      <c r="E730" s="17"/>
      <c r="F730" s="13"/>
      <c r="I730" s="99" t="s">
        <v>349</v>
      </c>
      <c r="J730" s="109">
        <f t="shared" ref="J730:L730" si="139">J720</f>
        <v>0.66</v>
      </c>
      <c r="K730" s="548">
        <f t="shared" si="139"/>
        <v>0.105</v>
      </c>
      <c r="L730" s="97">
        <f t="shared" si="139"/>
        <v>3500</v>
      </c>
      <c r="M730" s="85"/>
      <c r="N730" s="238">
        <f t="shared" si="125"/>
        <v>0.71250000000000002</v>
      </c>
      <c r="P730" s="238">
        <f t="shared" si="126"/>
        <v>0.60750000000000004</v>
      </c>
      <c r="S730" s="550">
        <f t="shared" si="127"/>
        <v>0.63500000000000001</v>
      </c>
      <c r="T730" s="550">
        <f t="shared" si="128"/>
        <v>0.63500000000000001</v>
      </c>
      <c r="AC730" s="86">
        <f t="shared" ref="AC730:AC754" si="140">AC720+1</f>
        <v>7</v>
      </c>
      <c r="AD730" s="86">
        <f t="shared" ref="AD730:AD754" si="141">AD720</f>
        <v>5</v>
      </c>
      <c r="AE730" s="16"/>
      <c r="AF730" s="8"/>
      <c r="AK730"/>
      <c r="AL730"/>
      <c r="AM730"/>
      <c r="AN730"/>
      <c r="AO730"/>
      <c r="AP730"/>
      <c r="AQ730"/>
      <c r="AR730"/>
      <c r="AS730"/>
      <c r="AT730"/>
      <c r="AU730"/>
      <c r="AV730"/>
      <c r="AW730"/>
      <c r="AX730"/>
      <c r="AY730"/>
      <c r="AZ730"/>
      <c r="BA730"/>
      <c r="BB730"/>
      <c r="BC730"/>
      <c r="BD730"/>
      <c r="BE730"/>
      <c r="BF730"/>
      <c r="BG730"/>
      <c r="BH730"/>
      <c r="BI730"/>
      <c r="BJ730"/>
    </row>
    <row r="731" spans="1:62" s="104" customFormat="1" ht="13.4" hidden="1" customHeight="1" outlineLevel="2" x14ac:dyDescent="0.35">
      <c r="A731" s="102"/>
      <c r="B731" s="95"/>
      <c r="C731" s="17"/>
      <c r="D731" s="17"/>
      <c r="E731" s="17"/>
      <c r="F731" s="13"/>
      <c r="I731" s="99" t="s">
        <v>350</v>
      </c>
      <c r="J731" s="109">
        <f t="shared" ref="J731:L731" si="142">J721</f>
        <v>0.61</v>
      </c>
      <c r="K731" s="548">
        <f t="shared" si="142"/>
        <v>0.105</v>
      </c>
      <c r="L731" s="97">
        <f t="shared" si="142"/>
        <v>2500</v>
      </c>
      <c r="M731" s="85"/>
      <c r="N731" s="238">
        <f t="shared" si="125"/>
        <v>0.66249999999999998</v>
      </c>
      <c r="P731" s="238">
        <f t="shared" si="126"/>
        <v>0.5575</v>
      </c>
      <c r="S731" s="550">
        <f t="shared" si="127"/>
        <v>0.61</v>
      </c>
      <c r="T731" s="550">
        <f t="shared" si="128"/>
        <v>0.61</v>
      </c>
      <c r="AC731" s="86">
        <f t="shared" si="140"/>
        <v>7</v>
      </c>
      <c r="AD731" s="86">
        <f t="shared" si="141"/>
        <v>6</v>
      </c>
      <c r="AE731" s="16"/>
      <c r="AF731" s="8"/>
      <c r="AK731"/>
      <c r="AL731"/>
      <c r="AM731"/>
      <c r="AN731"/>
      <c r="AO731"/>
      <c r="AP731"/>
      <c r="AQ731"/>
      <c r="AR731"/>
      <c r="AS731"/>
      <c r="AT731"/>
      <c r="AU731"/>
      <c r="AV731"/>
      <c r="AW731"/>
      <c r="AX731"/>
      <c r="AY731"/>
      <c r="AZ731"/>
      <c r="BA731"/>
      <c r="BB731"/>
      <c r="BC731"/>
      <c r="BD731"/>
      <c r="BE731"/>
      <c r="BF731"/>
      <c r="BG731"/>
      <c r="BH731"/>
      <c r="BI731"/>
      <c r="BJ731"/>
    </row>
    <row r="732" spans="1:62" s="104" customFormat="1" ht="13.4" hidden="1" customHeight="1" outlineLevel="2" x14ac:dyDescent="0.35">
      <c r="A732" s="102"/>
      <c r="B732" s="95"/>
      <c r="C732" s="17"/>
      <c r="D732" s="17"/>
      <c r="E732" s="17"/>
      <c r="F732" s="13"/>
      <c r="I732" s="99" t="s">
        <v>351</v>
      </c>
      <c r="J732" s="109">
        <f t="shared" ref="J732:L732" si="143">J722</f>
        <v>0.56999999999999995</v>
      </c>
      <c r="K732" s="548">
        <f t="shared" si="143"/>
        <v>8.5000000000000006E-2</v>
      </c>
      <c r="L732" s="97">
        <f t="shared" si="143"/>
        <v>1500</v>
      </c>
      <c r="M732" s="85"/>
      <c r="N732" s="238">
        <f t="shared" si="125"/>
        <v>0.61249999999999993</v>
      </c>
      <c r="P732" s="238">
        <f t="shared" si="126"/>
        <v>0.52749999999999997</v>
      </c>
      <c r="S732" s="550">
        <f t="shared" si="127"/>
        <v>0.6</v>
      </c>
      <c r="T732" s="550">
        <f t="shared" si="128"/>
        <v>0.6</v>
      </c>
      <c r="AC732" s="86">
        <f t="shared" si="140"/>
        <v>7</v>
      </c>
      <c r="AD732" s="86">
        <f t="shared" si="141"/>
        <v>7</v>
      </c>
      <c r="AE732" s="16"/>
      <c r="AF732" s="8"/>
      <c r="AK732"/>
      <c r="AL732"/>
      <c r="AM732"/>
      <c r="AN732"/>
      <c r="AO732"/>
      <c r="AP732"/>
      <c r="AQ732"/>
      <c r="AR732"/>
      <c r="AS732"/>
      <c r="AT732"/>
      <c r="AU732"/>
      <c r="AV732"/>
      <c r="AW732"/>
      <c r="AX732"/>
      <c r="AY732"/>
      <c r="AZ732"/>
      <c r="BA732"/>
      <c r="BB732"/>
      <c r="BC732"/>
      <c r="BD732"/>
      <c r="BE732"/>
      <c r="BF732"/>
      <c r="BG732"/>
      <c r="BH732"/>
      <c r="BI732"/>
      <c r="BJ732"/>
    </row>
    <row r="733" spans="1:62" s="104" customFormat="1" ht="13.4" hidden="1" customHeight="1" outlineLevel="2" x14ac:dyDescent="0.35">
      <c r="A733" s="102"/>
      <c r="B733" s="95"/>
      <c r="C733" s="17"/>
      <c r="D733" s="17"/>
      <c r="E733" s="17"/>
      <c r="F733" s="13"/>
      <c r="I733" s="99" t="s">
        <v>352</v>
      </c>
      <c r="J733" s="109">
        <f t="shared" ref="J733:L733" si="144">J723</f>
        <v>0.54</v>
      </c>
      <c r="K733" s="548">
        <f t="shared" si="144"/>
        <v>0.06</v>
      </c>
      <c r="L733" s="97">
        <f t="shared" si="144"/>
        <v>1000</v>
      </c>
      <c r="M733" s="85"/>
      <c r="N733" s="238">
        <f t="shared" si="125"/>
        <v>0.57000000000000006</v>
      </c>
      <c r="P733" s="238">
        <f t="shared" si="126"/>
        <v>0.51</v>
      </c>
      <c r="S733" s="550">
        <f t="shared" si="127"/>
        <v>0.58000000000000007</v>
      </c>
      <c r="T733" s="550">
        <f t="shared" si="128"/>
        <v>0.58000000000000007</v>
      </c>
      <c r="AC733" s="86">
        <f t="shared" si="140"/>
        <v>7</v>
      </c>
      <c r="AD733" s="86">
        <f t="shared" si="141"/>
        <v>8</v>
      </c>
      <c r="AE733" s="16"/>
      <c r="AF733" s="8"/>
      <c r="AK733"/>
      <c r="AL733"/>
      <c r="AM733"/>
      <c r="AN733"/>
      <c r="AO733"/>
      <c r="AP733"/>
      <c r="AQ733"/>
      <c r="AR733"/>
      <c r="AS733"/>
      <c r="AT733"/>
      <c r="AU733"/>
      <c r="AV733"/>
      <c r="AW733"/>
      <c r="AX733"/>
      <c r="AY733"/>
      <c r="AZ733"/>
      <c r="BA733"/>
      <c r="BB733"/>
      <c r="BC733"/>
      <c r="BD733"/>
      <c r="BE733"/>
      <c r="BF733"/>
      <c r="BG733"/>
      <c r="BH733"/>
      <c r="BI733"/>
      <c r="BJ733"/>
    </row>
    <row r="734" spans="1:62" s="104" customFormat="1" ht="13.4" hidden="1" customHeight="1" outlineLevel="2" x14ac:dyDescent="0.35">
      <c r="A734" s="102"/>
      <c r="B734" s="95"/>
      <c r="C734" s="17"/>
      <c r="D734" s="17"/>
      <c r="E734" s="17"/>
      <c r="F734" s="13"/>
      <c r="I734" s="99" t="s">
        <v>353</v>
      </c>
      <c r="J734" s="109">
        <f t="shared" ref="J734:L734" si="145">J724</f>
        <v>0.52</v>
      </c>
      <c r="K734" s="548">
        <f t="shared" si="145"/>
        <v>0.04</v>
      </c>
      <c r="L734" s="97">
        <f t="shared" si="145"/>
        <v>800</v>
      </c>
      <c r="M734" s="85"/>
      <c r="N734" s="238">
        <f t="shared" si="125"/>
        <v>0.54</v>
      </c>
      <c r="P734" s="238">
        <f t="shared" si="126"/>
        <v>0.5</v>
      </c>
      <c r="S734" s="550">
        <f t="shared" si="127"/>
        <v>0.55000000000000004</v>
      </c>
      <c r="T734" s="550">
        <f t="shared" si="128"/>
        <v>0.55000000000000004</v>
      </c>
      <c r="AC734" s="86">
        <f t="shared" si="140"/>
        <v>7</v>
      </c>
      <c r="AD734" s="86">
        <f t="shared" si="141"/>
        <v>9</v>
      </c>
      <c r="AE734" s="16"/>
      <c r="AF734" s="8"/>
      <c r="AK734"/>
      <c r="AL734"/>
      <c r="AM734"/>
      <c r="AN734"/>
      <c r="AO734"/>
      <c r="AP734"/>
      <c r="AQ734"/>
      <c r="AR734"/>
      <c r="AS734"/>
      <c r="AT734"/>
      <c r="AU734"/>
      <c r="AV734"/>
      <c r="AW734"/>
      <c r="AX734"/>
      <c r="AY734"/>
      <c r="AZ734"/>
      <c r="BA734"/>
      <c r="BB734"/>
      <c r="BC734"/>
      <c r="BD734"/>
      <c r="BE734"/>
      <c r="BF734"/>
      <c r="BG734"/>
      <c r="BH734"/>
      <c r="BI734"/>
      <c r="BJ734"/>
    </row>
    <row r="735" spans="1:62" s="104" customFormat="1" ht="13.4" hidden="1" customHeight="1" outlineLevel="2" x14ac:dyDescent="0.35">
      <c r="A735" s="102"/>
      <c r="B735" s="95"/>
      <c r="C735" s="17"/>
      <c r="D735" s="17"/>
      <c r="E735" s="17"/>
      <c r="F735" s="13"/>
      <c r="H735" s="104" t="s">
        <v>755</v>
      </c>
      <c r="I735" s="99" t="s">
        <v>344</v>
      </c>
      <c r="J735" s="109">
        <f t="shared" ref="J735:L735" si="146">J725</f>
        <v>0.72</v>
      </c>
      <c r="K735" s="548">
        <f t="shared" si="146"/>
        <v>5.5E-2</v>
      </c>
      <c r="L735" s="97">
        <f t="shared" si="146"/>
        <v>650</v>
      </c>
      <c r="M735" s="85"/>
      <c r="N735" s="238">
        <f t="shared" si="125"/>
        <v>0.74749999999999994</v>
      </c>
      <c r="P735" s="238">
        <f t="shared" si="126"/>
        <v>0.6925</v>
      </c>
      <c r="S735" s="550">
        <f t="shared" si="127"/>
        <v>0.72000000000000008</v>
      </c>
      <c r="T735" s="550">
        <f t="shared" si="128"/>
        <v>0.72000000000000008</v>
      </c>
      <c r="AC735" s="86">
        <f t="shared" si="140"/>
        <v>8</v>
      </c>
      <c r="AD735" s="86">
        <f t="shared" si="141"/>
        <v>0</v>
      </c>
      <c r="AE735" s="16"/>
      <c r="AF735" s="8"/>
      <c r="AK735"/>
      <c r="AL735"/>
      <c r="AM735"/>
      <c r="AN735"/>
      <c r="AO735"/>
      <c r="AP735"/>
      <c r="AQ735"/>
      <c r="AR735"/>
      <c r="AS735"/>
      <c r="AT735"/>
      <c r="AU735"/>
      <c r="AV735"/>
      <c r="AW735"/>
      <c r="AX735"/>
      <c r="AY735"/>
      <c r="AZ735"/>
      <c r="BA735"/>
      <c r="BB735"/>
      <c r="BC735"/>
      <c r="BD735"/>
      <c r="BE735"/>
      <c r="BF735"/>
      <c r="BG735"/>
      <c r="BH735"/>
      <c r="BI735"/>
      <c r="BJ735"/>
    </row>
    <row r="736" spans="1:62" s="104" customFormat="1" ht="13.4" hidden="1" customHeight="1" outlineLevel="2" x14ac:dyDescent="0.35">
      <c r="A736" s="102"/>
      <c r="B736" s="95"/>
      <c r="C736" s="17"/>
      <c r="D736" s="17"/>
      <c r="E736" s="17"/>
      <c r="F736" s="13"/>
      <c r="I736" s="99" t="s">
        <v>345</v>
      </c>
      <c r="J736" s="109">
        <f t="shared" ref="J736:L736" si="147">J726</f>
        <v>0.72</v>
      </c>
      <c r="K736" s="548">
        <f t="shared" si="147"/>
        <v>5.5E-2</v>
      </c>
      <c r="L736" s="97">
        <f t="shared" si="147"/>
        <v>400</v>
      </c>
      <c r="M736" s="85"/>
      <c r="N736" s="238">
        <f t="shared" si="125"/>
        <v>0.74749999999999994</v>
      </c>
      <c r="P736" s="238">
        <f t="shared" si="126"/>
        <v>0.6925</v>
      </c>
      <c r="S736" s="550">
        <f t="shared" si="127"/>
        <v>0.72000000000000008</v>
      </c>
      <c r="T736" s="550">
        <f t="shared" si="128"/>
        <v>0.72000000000000008</v>
      </c>
      <c r="AC736" s="86">
        <f t="shared" si="140"/>
        <v>8</v>
      </c>
      <c r="AD736" s="86">
        <f t="shared" si="141"/>
        <v>1</v>
      </c>
      <c r="AE736" s="16"/>
      <c r="AF736" s="8"/>
      <c r="AK736"/>
      <c r="AL736"/>
      <c r="AM736"/>
      <c r="AN736"/>
      <c r="AO736"/>
      <c r="AP736"/>
      <c r="AQ736"/>
      <c r="AR736"/>
      <c r="AS736"/>
      <c r="AT736"/>
      <c r="AU736"/>
      <c r="AV736"/>
      <c r="AW736"/>
      <c r="AX736"/>
      <c r="AY736"/>
      <c r="AZ736"/>
      <c r="BA736"/>
      <c r="BB736"/>
      <c r="BC736"/>
      <c r="BD736"/>
      <c r="BE736"/>
      <c r="BF736"/>
      <c r="BG736"/>
      <c r="BH736"/>
      <c r="BI736"/>
      <c r="BJ736"/>
    </row>
    <row r="737" spans="1:62" s="104" customFormat="1" ht="13.4" hidden="1" customHeight="1" outlineLevel="2" x14ac:dyDescent="0.35">
      <c r="A737" s="102"/>
      <c r="B737" s="95"/>
      <c r="C737" s="17"/>
      <c r="D737" s="17"/>
      <c r="E737" s="17"/>
      <c r="F737" s="13"/>
      <c r="I737" s="99" t="s">
        <v>346</v>
      </c>
      <c r="J737" s="109">
        <f t="shared" ref="J737:L737" si="148">J727</f>
        <v>0.72</v>
      </c>
      <c r="K737" s="548">
        <f t="shared" si="148"/>
        <v>5.5E-2</v>
      </c>
      <c r="L737" s="97">
        <f t="shared" si="148"/>
        <v>800</v>
      </c>
      <c r="M737" s="85"/>
      <c r="N737" s="238">
        <f t="shared" si="125"/>
        <v>0.74749999999999994</v>
      </c>
      <c r="P737" s="238">
        <f t="shared" si="126"/>
        <v>0.6925</v>
      </c>
      <c r="S737" s="550">
        <f t="shared" si="127"/>
        <v>0.72000000000000008</v>
      </c>
      <c r="T737" s="550">
        <f t="shared" si="128"/>
        <v>0.72000000000000008</v>
      </c>
      <c r="AC737" s="86">
        <f t="shared" si="140"/>
        <v>8</v>
      </c>
      <c r="AD737" s="86">
        <f t="shared" si="141"/>
        <v>2</v>
      </c>
      <c r="AE737" s="16"/>
      <c r="AF737" s="8"/>
      <c r="AK737"/>
      <c r="AL737"/>
      <c r="AM737"/>
      <c r="AN737"/>
      <c r="AO737"/>
      <c r="AP737"/>
      <c r="AQ737"/>
      <c r="AR737"/>
      <c r="AS737"/>
      <c r="AT737"/>
      <c r="AU737"/>
      <c r="AV737"/>
      <c r="AW737"/>
      <c r="AX737"/>
      <c r="AY737"/>
      <c r="AZ737"/>
      <c r="BA737"/>
      <c r="BB737"/>
      <c r="BC737"/>
      <c r="BD737"/>
      <c r="BE737"/>
      <c r="BF737"/>
      <c r="BG737"/>
      <c r="BH737"/>
      <c r="BI737"/>
      <c r="BJ737"/>
    </row>
    <row r="738" spans="1:62" s="104" customFormat="1" ht="13.4" hidden="1" customHeight="1" outlineLevel="2" x14ac:dyDescent="0.35">
      <c r="A738" s="102"/>
      <c r="B738" s="95"/>
      <c r="C738" s="17"/>
      <c r="D738" s="17"/>
      <c r="E738" s="17"/>
      <c r="F738" s="13"/>
      <c r="I738" s="99" t="s">
        <v>347</v>
      </c>
      <c r="J738" s="109">
        <f t="shared" ref="J738:L738" si="149">J728</f>
        <v>0.72</v>
      </c>
      <c r="K738" s="548">
        <f t="shared" si="149"/>
        <v>5.5E-2</v>
      </c>
      <c r="L738" s="97">
        <f t="shared" si="149"/>
        <v>2000</v>
      </c>
      <c r="M738" s="85"/>
      <c r="N738" s="238">
        <f t="shared" si="125"/>
        <v>0.74749999999999994</v>
      </c>
      <c r="P738" s="238">
        <f t="shared" si="126"/>
        <v>0.6925</v>
      </c>
      <c r="S738" s="550">
        <f t="shared" si="127"/>
        <v>0.72000000000000008</v>
      </c>
      <c r="T738" s="550">
        <f t="shared" si="128"/>
        <v>0.67</v>
      </c>
      <c r="AC738" s="86">
        <f t="shared" si="140"/>
        <v>8</v>
      </c>
      <c r="AD738" s="86">
        <f t="shared" si="141"/>
        <v>3</v>
      </c>
      <c r="AE738" s="16"/>
      <c r="AF738" s="8"/>
      <c r="AK738"/>
      <c r="AL738"/>
      <c r="AM738"/>
      <c r="AN738"/>
      <c r="AO738"/>
      <c r="AP738"/>
      <c r="AQ738"/>
      <c r="AR738"/>
      <c r="AS738"/>
      <c r="AT738"/>
      <c r="AU738"/>
      <c r="AV738"/>
      <c r="AW738"/>
      <c r="AX738"/>
      <c r="AY738"/>
      <c r="AZ738"/>
      <c r="BA738"/>
      <c r="BB738"/>
      <c r="BC738"/>
      <c r="BD738"/>
      <c r="BE738"/>
      <c r="BF738"/>
      <c r="BG738"/>
      <c r="BH738"/>
      <c r="BI738"/>
      <c r="BJ738"/>
    </row>
    <row r="739" spans="1:62" s="104" customFormat="1" ht="13.4" hidden="1" customHeight="1" outlineLevel="2" x14ac:dyDescent="0.35">
      <c r="A739" s="102"/>
      <c r="B739" s="95"/>
      <c r="C739" s="17"/>
      <c r="D739" s="17"/>
      <c r="E739" s="17"/>
      <c r="F739" s="13"/>
      <c r="I739" s="99" t="s">
        <v>348</v>
      </c>
      <c r="J739" s="109">
        <f t="shared" ref="J739:L739" si="150">J729</f>
        <v>0.68</v>
      </c>
      <c r="K739" s="548">
        <f t="shared" si="150"/>
        <v>0.125</v>
      </c>
      <c r="L739" s="97">
        <f t="shared" si="150"/>
        <v>2990</v>
      </c>
      <c r="M739" s="85"/>
      <c r="N739" s="238">
        <f t="shared" si="125"/>
        <v>0.74250000000000005</v>
      </c>
      <c r="P739" s="238">
        <f t="shared" si="126"/>
        <v>0.61750000000000005</v>
      </c>
      <c r="S739" s="550">
        <f t="shared" si="127"/>
        <v>0.72</v>
      </c>
      <c r="T739" s="550">
        <f t="shared" si="128"/>
        <v>0.62</v>
      </c>
      <c r="AC739" s="86">
        <f t="shared" si="140"/>
        <v>8</v>
      </c>
      <c r="AD739" s="86">
        <f t="shared" si="141"/>
        <v>4</v>
      </c>
      <c r="AE739" s="16"/>
      <c r="AF739" s="8"/>
      <c r="AK739"/>
      <c r="AL739"/>
      <c r="AM739"/>
      <c r="AN739"/>
      <c r="AO739"/>
      <c r="AP739"/>
      <c r="AQ739"/>
      <c r="AR739"/>
      <c r="AS739"/>
      <c r="AT739"/>
      <c r="AU739"/>
      <c r="AV739"/>
      <c r="AW739"/>
      <c r="AX739"/>
      <c r="AY739"/>
      <c r="AZ739"/>
      <c r="BA739"/>
      <c r="BB739"/>
      <c r="BC739"/>
      <c r="BD739"/>
      <c r="BE739"/>
      <c r="BF739"/>
      <c r="BG739"/>
      <c r="BH739"/>
      <c r="BI739"/>
      <c r="BJ739"/>
    </row>
    <row r="740" spans="1:62" s="104" customFormat="1" ht="13.4" hidden="1" customHeight="1" outlineLevel="2" x14ac:dyDescent="0.35">
      <c r="A740" s="102"/>
      <c r="B740" s="95"/>
      <c r="C740" s="17"/>
      <c r="D740" s="17"/>
      <c r="E740" s="17"/>
      <c r="F740" s="13"/>
      <c r="I740" s="99" t="s">
        <v>349</v>
      </c>
      <c r="J740" s="109">
        <f t="shared" ref="J740:L740" si="151">J730</f>
        <v>0.66</v>
      </c>
      <c r="K740" s="548">
        <f t="shared" si="151"/>
        <v>0.105</v>
      </c>
      <c r="L740" s="97">
        <f t="shared" si="151"/>
        <v>3500</v>
      </c>
      <c r="M740" s="86"/>
      <c r="N740" s="238">
        <f t="shared" si="125"/>
        <v>0.71250000000000002</v>
      </c>
      <c r="P740" s="238">
        <f t="shared" si="126"/>
        <v>0.60750000000000004</v>
      </c>
      <c r="S740" s="550">
        <f t="shared" si="127"/>
        <v>0.63500000000000001</v>
      </c>
      <c r="T740" s="550">
        <f t="shared" si="128"/>
        <v>0.63500000000000001</v>
      </c>
      <c r="AC740" s="86">
        <f t="shared" si="140"/>
        <v>8</v>
      </c>
      <c r="AD740" s="86">
        <f t="shared" si="141"/>
        <v>5</v>
      </c>
      <c r="AE740" s="16"/>
      <c r="AF740" s="8"/>
      <c r="AK740"/>
      <c r="AL740"/>
      <c r="AM740"/>
      <c r="AN740"/>
      <c r="AO740"/>
      <c r="AP740"/>
      <c r="AQ740"/>
      <c r="AR740"/>
      <c r="AS740"/>
      <c r="AT740"/>
      <c r="AU740"/>
      <c r="AV740"/>
      <c r="AW740"/>
      <c r="AX740"/>
      <c r="AY740"/>
      <c r="AZ740"/>
      <c r="BA740"/>
      <c r="BB740"/>
      <c r="BC740"/>
      <c r="BD740"/>
      <c r="BE740"/>
      <c r="BF740"/>
      <c r="BG740"/>
      <c r="BH740"/>
      <c r="BI740"/>
      <c r="BJ740"/>
    </row>
    <row r="741" spans="1:62" s="104" customFormat="1" ht="13.4" hidden="1" customHeight="1" outlineLevel="2" x14ac:dyDescent="0.35">
      <c r="A741" s="102"/>
      <c r="B741" s="95"/>
      <c r="C741" s="17"/>
      <c r="D741" s="17"/>
      <c r="E741" s="17"/>
      <c r="F741" s="13"/>
      <c r="I741" s="99" t="s">
        <v>350</v>
      </c>
      <c r="J741" s="109">
        <f t="shared" ref="J741:L741" si="152">J731</f>
        <v>0.61</v>
      </c>
      <c r="K741" s="548">
        <f t="shared" si="152"/>
        <v>0.105</v>
      </c>
      <c r="L741" s="97">
        <f t="shared" si="152"/>
        <v>2500</v>
      </c>
      <c r="M741" s="86"/>
      <c r="N741" s="238">
        <f t="shared" si="125"/>
        <v>0.66249999999999998</v>
      </c>
      <c r="P741" s="238">
        <f t="shared" si="126"/>
        <v>0.5575</v>
      </c>
      <c r="S741" s="550">
        <f t="shared" si="127"/>
        <v>0.61</v>
      </c>
      <c r="T741" s="550">
        <f t="shared" si="128"/>
        <v>0.61</v>
      </c>
      <c r="AC741" s="86">
        <f t="shared" si="140"/>
        <v>8</v>
      </c>
      <c r="AD741" s="86">
        <f t="shared" si="141"/>
        <v>6</v>
      </c>
      <c r="AE741" s="16"/>
      <c r="AF741" s="8"/>
      <c r="AK741"/>
      <c r="AL741"/>
      <c r="AM741"/>
      <c r="AN741"/>
      <c r="AO741"/>
      <c r="AP741"/>
      <c r="AQ741"/>
      <c r="AR741"/>
      <c r="AS741"/>
      <c r="AT741"/>
      <c r="AU741"/>
      <c r="AV741"/>
      <c r="AW741"/>
      <c r="AX741"/>
      <c r="AY741"/>
      <c r="AZ741"/>
      <c r="BA741"/>
      <c r="BB741"/>
      <c r="BC741"/>
      <c r="BD741"/>
      <c r="BE741"/>
      <c r="BF741"/>
      <c r="BG741"/>
      <c r="BH741"/>
      <c r="BI741"/>
      <c r="BJ741"/>
    </row>
    <row r="742" spans="1:62" s="104" customFormat="1" ht="13.4" hidden="1" customHeight="1" outlineLevel="2" x14ac:dyDescent="0.35">
      <c r="A742" s="102"/>
      <c r="B742" s="95"/>
      <c r="C742" s="17"/>
      <c r="D742" s="17"/>
      <c r="E742" s="17"/>
      <c r="F742" s="13"/>
      <c r="I742" s="99" t="s">
        <v>351</v>
      </c>
      <c r="J742" s="109">
        <f t="shared" ref="J742:L742" si="153">J732</f>
        <v>0.56999999999999995</v>
      </c>
      <c r="K742" s="548">
        <f t="shared" si="153"/>
        <v>8.5000000000000006E-2</v>
      </c>
      <c r="L742" s="97">
        <f t="shared" si="153"/>
        <v>1500</v>
      </c>
      <c r="M742" s="86"/>
      <c r="N742" s="238">
        <f t="shared" si="125"/>
        <v>0.61249999999999993</v>
      </c>
      <c r="P742" s="238">
        <f t="shared" si="126"/>
        <v>0.52749999999999997</v>
      </c>
      <c r="S742" s="550">
        <f t="shared" si="127"/>
        <v>0.6</v>
      </c>
      <c r="T742" s="550">
        <f t="shared" si="128"/>
        <v>0.6</v>
      </c>
      <c r="AC742" s="86">
        <f t="shared" si="140"/>
        <v>8</v>
      </c>
      <c r="AD742" s="86">
        <f t="shared" si="141"/>
        <v>7</v>
      </c>
      <c r="AE742" s="16"/>
      <c r="AF742" s="8"/>
      <c r="AK742"/>
      <c r="AL742"/>
      <c r="AM742"/>
      <c r="AN742"/>
      <c r="AO742"/>
      <c r="AP742"/>
      <c r="AQ742"/>
      <c r="AR742"/>
      <c r="AS742"/>
      <c r="AT742"/>
      <c r="AU742"/>
      <c r="AV742"/>
      <c r="AW742"/>
      <c r="AX742"/>
      <c r="AY742"/>
      <c r="AZ742"/>
      <c r="BA742"/>
      <c r="BB742"/>
      <c r="BC742"/>
      <c r="BD742"/>
      <c r="BE742"/>
      <c r="BF742"/>
      <c r="BG742"/>
      <c r="BH742"/>
      <c r="BI742"/>
      <c r="BJ742"/>
    </row>
    <row r="743" spans="1:62" s="104" customFormat="1" ht="13.4" hidden="1" customHeight="1" outlineLevel="2" x14ac:dyDescent="0.35">
      <c r="A743" s="102"/>
      <c r="B743" s="95"/>
      <c r="C743" s="17"/>
      <c r="D743" s="17"/>
      <c r="E743" s="17"/>
      <c r="F743" s="13"/>
      <c r="I743" s="99" t="s">
        <v>352</v>
      </c>
      <c r="J743" s="109">
        <f t="shared" ref="J743:L743" si="154">J733</f>
        <v>0.54</v>
      </c>
      <c r="K743" s="548">
        <f t="shared" si="154"/>
        <v>0.06</v>
      </c>
      <c r="L743" s="97">
        <f t="shared" si="154"/>
        <v>1000</v>
      </c>
      <c r="M743" s="86"/>
      <c r="N743" s="238">
        <f t="shared" si="125"/>
        <v>0.57000000000000006</v>
      </c>
      <c r="P743" s="238">
        <f t="shared" si="126"/>
        <v>0.51</v>
      </c>
      <c r="S743" s="550">
        <f t="shared" si="127"/>
        <v>0.58000000000000007</v>
      </c>
      <c r="T743" s="550">
        <f t="shared" si="128"/>
        <v>0.58000000000000007</v>
      </c>
      <c r="AC743" s="86">
        <f t="shared" si="140"/>
        <v>8</v>
      </c>
      <c r="AD743" s="86">
        <f t="shared" si="141"/>
        <v>8</v>
      </c>
      <c r="AE743" s="16"/>
      <c r="AF743" s="8"/>
      <c r="AK743"/>
      <c r="AL743"/>
      <c r="AM743"/>
      <c r="AN743"/>
      <c r="AO743"/>
      <c r="AP743"/>
      <c r="AQ743"/>
      <c r="AR743"/>
      <c r="AS743"/>
      <c r="AT743"/>
      <c r="AU743"/>
      <c r="AV743"/>
      <c r="AW743"/>
      <c r="AX743"/>
      <c r="AY743"/>
      <c r="AZ743"/>
      <c r="BA743"/>
      <c r="BB743"/>
      <c r="BC743"/>
      <c r="BD743"/>
      <c r="BE743"/>
      <c r="BF743"/>
      <c r="BG743"/>
      <c r="BH743"/>
      <c r="BI743"/>
      <c r="BJ743"/>
    </row>
    <row r="744" spans="1:62" s="104" customFormat="1" ht="13.4" hidden="1" customHeight="1" outlineLevel="2" x14ac:dyDescent="0.35">
      <c r="A744" s="102"/>
      <c r="B744" s="95"/>
      <c r="C744" s="17"/>
      <c r="D744" s="17"/>
      <c r="E744" s="17"/>
      <c r="F744" s="13"/>
      <c r="I744" s="99" t="s">
        <v>353</v>
      </c>
      <c r="J744" s="109">
        <f t="shared" ref="J744:L744" si="155">J734</f>
        <v>0.52</v>
      </c>
      <c r="K744" s="548">
        <f t="shared" si="155"/>
        <v>0.04</v>
      </c>
      <c r="L744" s="97">
        <f t="shared" si="155"/>
        <v>800</v>
      </c>
      <c r="M744" s="86"/>
      <c r="N744" s="238">
        <f t="shared" si="125"/>
        <v>0.54</v>
      </c>
      <c r="P744" s="238">
        <f t="shared" si="126"/>
        <v>0.5</v>
      </c>
      <c r="S744" s="550">
        <f t="shared" si="127"/>
        <v>0.55000000000000004</v>
      </c>
      <c r="T744" s="550">
        <f t="shared" si="128"/>
        <v>0.55000000000000004</v>
      </c>
      <c r="AC744" s="86">
        <f t="shared" si="140"/>
        <v>8</v>
      </c>
      <c r="AD744" s="86">
        <f t="shared" si="141"/>
        <v>9</v>
      </c>
      <c r="AE744" s="16"/>
      <c r="AF744" s="8"/>
      <c r="AK744"/>
      <c r="AL744"/>
      <c r="AM744"/>
      <c r="AN744"/>
      <c r="AO744"/>
      <c r="AP744"/>
      <c r="AQ744"/>
      <c r="AR744"/>
      <c r="AS744"/>
      <c r="AT744"/>
      <c r="AU744"/>
      <c r="AV744"/>
      <c r="AW744"/>
      <c r="AX744"/>
      <c r="AY744"/>
      <c r="AZ744"/>
      <c r="BA744"/>
      <c r="BB744"/>
      <c r="BC744"/>
      <c r="BD744"/>
      <c r="BE744"/>
      <c r="BF744"/>
      <c r="BG744"/>
      <c r="BH744"/>
      <c r="BI744"/>
      <c r="BJ744"/>
    </row>
    <row r="745" spans="1:62" s="104" customFormat="1" ht="13.4" hidden="1" customHeight="1" outlineLevel="2" x14ac:dyDescent="0.35">
      <c r="A745" s="102"/>
      <c r="B745" s="95"/>
      <c r="C745" s="17"/>
      <c r="D745" s="17"/>
      <c r="E745" s="17"/>
      <c r="F745" s="13"/>
      <c r="H745" s="104" t="s">
        <v>756</v>
      </c>
      <c r="I745" s="99" t="s">
        <v>344</v>
      </c>
      <c r="J745" s="109">
        <f t="shared" ref="J745:L745" si="156">J735</f>
        <v>0.72</v>
      </c>
      <c r="K745" s="548">
        <f t="shared" si="156"/>
        <v>5.5E-2</v>
      </c>
      <c r="L745" s="97">
        <f t="shared" si="156"/>
        <v>650</v>
      </c>
      <c r="M745" s="86"/>
      <c r="N745" s="238">
        <f t="shared" si="125"/>
        <v>0.74749999999999994</v>
      </c>
      <c r="P745" s="238">
        <f t="shared" si="126"/>
        <v>0.6925</v>
      </c>
      <c r="S745" s="550">
        <f t="shared" si="127"/>
        <v>0.72000000000000008</v>
      </c>
      <c r="T745" s="550">
        <f t="shared" si="128"/>
        <v>0.72000000000000008</v>
      </c>
      <c r="AC745" s="86">
        <f t="shared" si="140"/>
        <v>9</v>
      </c>
      <c r="AD745" s="86">
        <f t="shared" si="141"/>
        <v>0</v>
      </c>
      <c r="AE745" s="16"/>
      <c r="AF745" s="8"/>
      <c r="AK745"/>
      <c r="AL745"/>
      <c r="AM745"/>
      <c r="AN745"/>
      <c r="AO745"/>
      <c r="AP745"/>
      <c r="AQ745"/>
      <c r="AR745"/>
      <c r="AS745"/>
      <c r="AT745"/>
      <c r="AU745"/>
      <c r="AV745"/>
      <c r="AW745"/>
      <c r="AX745"/>
      <c r="AY745"/>
      <c r="AZ745"/>
      <c r="BA745"/>
      <c r="BB745"/>
      <c r="BC745"/>
      <c r="BD745"/>
      <c r="BE745"/>
      <c r="BF745"/>
      <c r="BG745"/>
      <c r="BH745"/>
      <c r="BI745"/>
      <c r="BJ745"/>
    </row>
    <row r="746" spans="1:62" s="104" customFormat="1" ht="13.4" hidden="1" customHeight="1" outlineLevel="2" x14ac:dyDescent="0.35">
      <c r="A746" s="102"/>
      <c r="B746" s="95"/>
      <c r="C746" s="17"/>
      <c r="D746" s="17"/>
      <c r="E746" s="17"/>
      <c r="F746" s="13"/>
      <c r="I746" s="99" t="s">
        <v>345</v>
      </c>
      <c r="J746" s="109">
        <f t="shared" ref="J746:L746" si="157">J736</f>
        <v>0.72</v>
      </c>
      <c r="K746" s="548">
        <f t="shared" si="157"/>
        <v>5.5E-2</v>
      </c>
      <c r="L746" s="97">
        <f t="shared" si="157"/>
        <v>400</v>
      </c>
      <c r="M746" s="86"/>
      <c r="N746" s="238">
        <f t="shared" si="125"/>
        <v>0.74749999999999994</v>
      </c>
      <c r="P746" s="238">
        <f t="shared" si="126"/>
        <v>0.6925</v>
      </c>
      <c r="S746" s="550">
        <f t="shared" si="127"/>
        <v>0.72000000000000008</v>
      </c>
      <c r="T746" s="550">
        <f t="shared" si="128"/>
        <v>0.72000000000000008</v>
      </c>
      <c r="AC746" s="86">
        <f t="shared" si="140"/>
        <v>9</v>
      </c>
      <c r="AD746" s="86">
        <f t="shared" si="141"/>
        <v>1</v>
      </c>
      <c r="AE746" s="16"/>
      <c r="AF746" s="8"/>
      <c r="AK746"/>
      <c r="AL746"/>
      <c r="AM746"/>
      <c r="AN746"/>
      <c r="AO746"/>
      <c r="AP746"/>
      <c r="AQ746"/>
      <c r="AR746"/>
      <c r="AS746"/>
      <c r="AT746"/>
      <c r="AU746"/>
      <c r="AV746"/>
      <c r="AW746"/>
      <c r="AX746"/>
      <c r="AY746"/>
      <c r="AZ746"/>
      <c r="BA746"/>
      <c r="BB746"/>
      <c r="BC746"/>
      <c r="BD746"/>
      <c r="BE746"/>
      <c r="BF746"/>
      <c r="BG746"/>
      <c r="BH746"/>
      <c r="BI746"/>
      <c r="BJ746"/>
    </row>
    <row r="747" spans="1:62" s="104" customFormat="1" ht="13.4" hidden="1" customHeight="1" outlineLevel="2" x14ac:dyDescent="0.35">
      <c r="A747" s="102"/>
      <c r="B747" s="95"/>
      <c r="C747" s="17"/>
      <c r="D747" s="17"/>
      <c r="E747" s="17"/>
      <c r="F747" s="13"/>
      <c r="I747" s="99" t="s">
        <v>346</v>
      </c>
      <c r="J747" s="109">
        <f t="shared" ref="J747:L747" si="158">J737</f>
        <v>0.72</v>
      </c>
      <c r="K747" s="548">
        <f t="shared" si="158"/>
        <v>5.5E-2</v>
      </c>
      <c r="L747" s="97">
        <f t="shared" si="158"/>
        <v>800</v>
      </c>
      <c r="M747" s="86"/>
      <c r="N747" s="238">
        <f t="shared" si="125"/>
        <v>0.74749999999999994</v>
      </c>
      <c r="P747" s="238">
        <f t="shared" si="126"/>
        <v>0.6925</v>
      </c>
      <c r="S747" s="550">
        <f t="shared" si="127"/>
        <v>0.72000000000000008</v>
      </c>
      <c r="T747" s="550">
        <f t="shared" si="128"/>
        <v>0.72000000000000008</v>
      </c>
      <c r="AC747" s="86">
        <f t="shared" si="140"/>
        <v>9</v>
      </c>
      <c r="AD747" s="86">
        <f t="shared" si="141"/>
        <v>2</v>
      </c>
      <c r="AE747" s="16"/>
      <c r="AF747" s="8"/>
      <c r="AK747"/>
      <c r="AL747"/>
      <c r="AM747"/>
      <c r="AN747"/>
      <c r="AO747"/>
      <c r="AP747"/>
      <c r="AQ747"/>
      <c r="AR747"/>
      <c r="AS747"/>
      <c r="AT747"/>
      <c r="AU747"/>
      <c r="AV747"/>
      <c r="AW747"/>
      <c r="AX747"/>
      <c r="AY747"/>
      <c r="AZ747"/>
      <c r="BA747"/>
      <c r="BB747"/>
      <c r="BC747"/>
      <c r="BD747"/>
      <c r="BE747"/>
      <c r="BF747"/>
      <c r="BG747"/>
      <c r="BH747"/>
      <c r="BI747"/>
      <c r="BJ747"/>
    </row>
    <row r="748" spans="1:62" s="104" customFormat="1" ht="13.4" hidden="1" customHeight="1" outlineLevel="2" x14ac:dyDescent="0.35">
      <c r="A748" s="102"/>
      <c r="B748" s="95"/>
      <c r="C748" s="17"/>
      <c r="D748" s="17"/>
      <c r="E748" s="17"/>
      <c r="F748" s="13"/>
      <c r="I748" s="99" t="s">
        <v>347</v>
      </c>
      <c r="J748" s="109">
        <f t="shared" ref="J748:L748" si="159">J738</f>
        <v>0.72</v>
      </c>
      <c r="K748" s="548">
        <f t="shared" si="159"/>
        <v>5.5E-2</v>
      </c>
      <c r="L748" s="97">
        <f t="shared" si="159"/>
        <v>2000</v>
      </c>
      <c r="M748" s="86"/>
      <c r="N748" s="238">
        <f t="shared" si="125"/>
        <v>0.74749999999999994</v>
      </c>
      <c r="P748" s="238">
        <f t="shared" si="126"/>
        <v>0.6925</v>
      </c>
      <c r="S748" s="550">
        <f t="shared" si="127"/>
        <v>0.72000000000000008</v>
      </c>
      <c r="T748" s="550">
        <f t="shared" si="128"/>
        <v>0.67</v>
      </c>
      <c r="AC748" s="86">
        <f t="shared" si="140"/>
        <v>9</v>
      </c>
      <c r="AD748" s="86">
        <f t="shared" si="141"/>
        <v>3</v>
      </c>
      <c r="AE748" s="16"/>
      <c r="AF748" s="8"/>
      <c r="AK748"/>
      <c r="AL748"/>
      <c r="AM748"/>
      <c r="AN748"/>
      <c r="AO748"/>
      <c r="AP748"/>
      <c r="AQ748"/>
      <c r="AR748"/>
      <c r="AS748"/>
      <c r="AT748"/>
      <c r="AU748"/>
      <c r="AV748"/>
      <c r="AW748"/>
      <c r="AX748"/>
      <c r="AY748"/>
      <c r="AZ748"/>
      <c r="BA748"/>
      <c r="BB748"/>
      <c r="BC748"/>
      <c r="BD748"/>
      <c r="BE748"/>
      <c r="BF748"/>
      <c r="BG748"/>
      <c r="BH748"/>
      <c r="BI748"/>
      <c r="BJ748"/>
    </row>
    <row r="749" spans="1:62" s="104" customFormat="1" ht="13.4" hidden="1" customHeight="1" outlineLevel="2" x14ac:dyDescent="0.35">
      <c r="A749" s="102"/>
      <c r="B749" s="95"/>
      <c r="C749" s="17"/>
      <c r="D749" s="17"/>
      <c r="E749" s="17"/>
      <c r="F749" s="13"/>
      <c r="I749" s="99" t="s">
        <v>348</v>
      </c>
      <c r="J749" s="109">
        <f t="shared" ref="J749:L749" si="160">J739</f>
        <v>0.68</v>
      </c>
      <c r="K749" s="548">
        <f t="shared" si="160"/>
        <v>0.125</v>
      </c>
      <c r="L749" s="97">
        <f t="shared" si="160"/>
        <v>2990</v>
      </c>
      <c r="M749" s="86"/>
      <c r="N749" s="238">
        <f t="shared" si="125"/>
        <v>0.74250000000000005</v>
      </c>
      <c r="P749" s="238">
        <f t="shared" si="126"/>
        <v>0.61750000000000005</v>
      </c>
      <c r="S749" s="550">
        <f t="shared" si="127"/>
        <v>0.72</v>
      </c>
      <c r="T749" s="550">
        <f t="shared" si="128"/>
        <v>0.62</v>
      </c>
      <c r="AC749" s="86">
        <f t="shared" si="140"/>
        <v>9</v>
      </c>
      <c r="AD749" s="86">
        <f t="shared" si="141"/>
        <v>4</v>
      </c>
      <c r="AE749" s="16"/>
      <c r="AF749" s="8"/>
      <c r="AK749"/>
      <c r="AL749"/>
      <c r="AM749"/>
      <c r="AN749"/>
      <c r="AO749"/>
      <c r="AP749"/>
      <c r="AQ749"/>
      <c r="AR749"/>
      <c r="AS749"/>
      <c r="AT749"/>
      <c r="AU749"/>
      <c r="AV749"/>
      <c r="AW749"/>
      <c r="AX749"/>
      <c r="AY749"/>
      <c r="AZ749"/>
      <c r="BA749"/>
      <c r="BB749"/>
      <c r="BC749"/>
      <c r="BD749"/>
      <c r="BE749"/>
      <c r="BF749"/>
      <c r="BG749"/>
      <c r="BH749"/>
      <c r="BI749"/>
      <c r="BJ749"/>
    </row>
    <row r="750" spans="1:62" s="104" customFormat="1" ht="13.4" hidden="1" customHeight="1" outlineLevel="2" x14ac:dyDescent="0.35">
      <c r="A750" s="102"/>
      <c r="B750" s="95"/>
      <c r="C750" s="17"/>
      <c r="D750" s="17"/>
      <c r="E750" s="17"/>
      <c r="F750" s="13"/>
      <c r="I750" s="99" t="s">
        <v>349</v>
      </c>
      <c r="J750" s="109">
        <f t="shared" ref="J750:L750" si="161">J740</f>
        <v>0.66</v>
      </c>
      <c r="K750" s="548">
        <f t="shared" si="161"/>
        <v>0.105</v>
      </c>
      <c r="L750" s="97">
        <f t="shared" si="161"/>
        <v>3500</v>
      </c>
      <c r="M750" s="86"/>
      <c r="N750" s="238">
        <f t="shared" si="125"/>
        <v>0.71250000000000002</v>
      </c>
      <c r="P750" s="238">
        <f t="shared" si="126"/>
        <v>0.60750000000000004</v>
      </c>
      <c r="S750" s="550">
        <f t="shared" si="127"/>
        <v>0.63500000000000001</v>
      </c>
      <c r="T750" s="550">
        <f t="shared" si="128"/>
        <v>0.63500000000000001</v>
      </c>
      <c r="AC750" s="86">
        <f t="shared" si="140"/>
        <v>9</v>
      </c>
      <c r="AD750" s="86">
        <f t="shared" si="141"/>
        <v>5</v>
      </c>
      <c r="AE750" s="16"/>
      <c r="AF750" s="8"/>
      <c r="AK750"/>
      <c r="AL750"/>
      <c r="AM750"/>
      <c r="AN750"/>
      <c r="AO750"/>
      <c r="AP750"/>
      <c r="AQ750"/>
      <c r="AR750"/>
      <c r="AS750"/>
      <c r="AT750"/>
      <c r="AU750"/>
      <c r="AV750"/>
      <c r="AW750"/>
      <c r="AX750"/>
      <c r="AY750"/>
      <c r="AZ750"/>
      <c r="BA750"/>
      <c r="BB750"/>
      <c r="BC750"/>
      <c r="BD750"/>
      <c r="BE750"/>
      <c r="BF750"/>
      <c r="BG750"/>
      <c r="BH750"/>
      <c r="BI750"/>
      <c r="BJ750"/>
    </row>
    <row r="751" spans="1:62" s="104" customFormat="1" ht="13.4" hidden="1" customHeight="1" outlineLevel="2" x14ac:dyDescent="0.35">
      <c r="A751" s="102"/>
      <c r="B751" s="95"/>
      <c r="C751" s="17"/>
      <c r="D751" s="17"/>
      <c r="E751" s="17"/>
      <c r="F751" s="13"/>
      <c r="I751" s="99" t="s">
        <v>350</v>
      </c>
      <c r="J751" s="109">
        <f t="shared" ref="J751:L751" si="162">J741</f>
        <v>0.61</v>
      </c>
      <c r="K751" s="548">
        <f t="shared" si="162"/>
        <v>0.105</v>
      </c>
      <c r="L751" s="97">
        <f t="shared" si="162"/>
        <v>2500</v>
      </c>
      <c r="M751" s="86"/>
      <c r="N751" s="238">
        <f t="shared" si="125"/>
        <v>0.66249999999999998</v>
      </c>
      <c r="P751" s="238">
        <f t="shared" si="126"/>
        <v>0.5575</v>
      </c>
      <c r="S751" s="550">
        <f>MAX($J615:$R615)+$T615</f>
        <v>0.61</v>
      </c>
      <c r="T751" s="550">
        <f>MIN($J615:$R615)+$T615-INDEX(DigSpread,$AD751+1,1)</f>
        <v>0.61</v>
      </c>
      <c r="AC751" s="86">
        <f t="shared" si="140"/>
        <v>9</v>
      </c>
      <c r="AD751" s="86">
        <f t="shared" si="141"/>
        <v>6</v>
      </c>
      <c r="AE751" s="16"/>
      <c r="AF751" s="8"/>
      <c r="AK751"/>
      <c r="AL751"/>
      <c r="AM751"/>
      <c r="AN751"/>
      <c r="AO751"/>
      <c r="AP751"/>
      <c r="AQ751"/>
      <c r="AR751"/>
      <c r="AS751"/>
      <c r="AT751"/>
      <c r="AU751"/>
      <c r="AV751"/>
      <c r="AW751"/>
      <c r="AX751"/>
      <c r="AY751"/>
      <c r="AZ751"/>
      <c r="BA751"/>
      <c r="BB751"/>
      <c r="BC751"/>
      <c r="BD751"/>
      <c r="BE751"/>
      <c r="BF751"/>
      <c r="BG751"/>
      <c r="BH751"/>
      <c r="BI751"/>
      <c r="BJ751"/>
    </row>
    <row r="752" spans="1:62" s="104" customFormat="1" ht="13.4" hidden="1" customHeight="1" outlineLevel="2" x14ac:dyDescent="0.35">
      <c r="A752" s="102"/>
      <c r="B752" s="95"/>
      <c r="C752" s="17"/>
      <c r="D752" s="17"/>
      <c r="E752" s="17"/>
      <c r="F752" s="13"/>
      <c r="I752" s="99" t="s">
        <v>351</v>
      </c>
      <c r="J752" s="109">
        <f t="shared" ref="J752:L752" si="163">J742</f>
        <v>0.56999999999999995</v>
      </c>
      <c r="K752" s="548">
        <f t="shared" si="163"/>
        <v>8.5000000000000006E-2</v>
      </c>
      <c r="L752" s="97">
        <f t="shared" si="163"/>
        <v>1500</v>
      </c>
      <c r="M752" s="86"/>
      <c r="N752" s="238">
        <f t="shared" si="125"/>
        <v>0.61249999999999993</v>
      </c>
      <c r="P752" s="238">
        <f t="shared" si="126"/>
        <v>0.52749999999999997</v>
      </c>
      <c r="S752" s="550">
        <f>MAX($J616:$R616)+$T616</f>
        <v>0.6</v>
      </c>
      <c r="T752" s="550">
        <f>MIN($J616:$R616)+$T616-INDEX(DigSpread,$AD752+1,1)</f>
        <v>0.6</v>
      </c>
      <c r="AC752" s="86">
        <f t="shared" si="140"/>
        <v>9</v>
      </c>
      <c r="AD752" s="86">
        <f t="shared" si="141"/>
        <v>7</v>
      </c>
      <c r="AE752" s="16"/>
      <c r="AF752" s="8"/>
      <c r="AK752"/>
      <c r="AL752"/>
      <c r="AM752"/>
      <c r="AN752"/>
      <c r="AO752"/>
      <c r="AP752"/>
      <c r="AQ752"/>
      <c r="AR752"/>
      <c r="AS752"/>
      <c r="AT752"/>
      <c r="AU752"/>
      <c r="AV752"/>
      <c r="AW752"/>
      <c r="AX752"/>
      <c r="AY752"/>
      <c r="AZ752"/>
      <c r="BA752"/>
      <c r="BB752"/>
      <c r="BC752"/>
      <c r="BD752"/>
      <c r="BE752"/>
      <c r="BF752"/>
      <c r="BG752"/>
      <c r="BH752"/>
      <c r="BI752"/>
      <c r="BJ752"/>
    </row>
    <row r="753" spans="1:62" s="104" customFormat="1" ht="13.4" hidden="1" customHeight="1" outlineLevel="2" x14ac:dyDescent="0.35">
      <c r="A753" s="102"/>
      <c r="B753" s="95"/>
      <c r="C753" s="17"/>
      <c r="D753" s="17"/>
      <c r="E753" s="17"/>
      <c r="F753" s="13"/>
      <c r="I753" s="99" t="s">
        <v>352</v>
      </c>
      <c r="J753" s="109">
        <f t="shared" ref="J753:L753" si="164">J743</f>
        <v>0.54</v>
      </c>
      <c r="K753" s="548">
        <f t="shared" si="164"/>
        <v>0.06</v>
      </c>
      <c r="L753" s="97">
        <f t="shared" si="164"/>
        <v>1000</v>
      </c>
      <c r="M753" s="86"/>
      <c r="N753" s="238">
        <f t="shared" si="125"/>
        <v>0.57000000000000006</v>
      </c>
      <c r="P753" s="238">
        <f t="shared" si="126"/>
        <v>0.51</v>
      </c>
      <c r="S753" s="550">
        <f>MAX($J617:$R617)+$T617</f>
        <v>0.58000000000000007</v>
      </c>
      <c r="T753" s="550">
        <f>MIN($J617:$R617)+$T617-INDEX(DigSpread,$AD753+1,1)</f>
        <v>0.58000000000000007</v>
      </c>
      <c r="AC753" s="86">
        <f t="shared" si="140"/>
        <v>9</v>
      </c>
      <c r="AD753" s="86">
        <f t="shared" si="141"/>
        <v>8</v>
      </c>
      <c r="AE753" s="16"/>
      <c r="AF753" s="8"/>
      <c r="AK753"/>
      <c r="AL753"/>
      <c r="AM753"/>
      <c r="AN753"/>
      <c r="AO753"/>
      <c r="AP753"/>
      <c r="AQ753"/>
      <c r="AR753"/>
      <c r="AS753"/>
      <c r="AT753"/>
      <c r="AU753"/>
      <c r="AV753"/>
      <c r="AW753"/>
      <c r="AX753"/>
      <c r="AY753"/>
      <c r="AZ753"/>
      <c r="BA753"/>
      <c r="BB753"/>
      <c r="BC753"/>
      <c r="BD753"/>
      <c r="BE753"/>
      <c r="BF753"/>
      <c r="BG753"/>
      <c r="BH753"/>
      <c r="BI753"/>
      <c r="BJ753"/>
    </row>
    <row r="754" spans="1:62" s="104" customFormat="1" ht="13.4" hidden="1" customHeight="1" outlineLevel="2" x14ac:dyDescent="0.35">
      <c r="A754" s="102"/>
      <c r="B754" s="95"/>
      <c r="C754" s="17"/>
      <c r="D754" s="17"/>
      <c r="E754" s="17"/>
      <c r="F754" s="13"/>
      <c r="I754" s="99" t="s">
        <v>353</v>
      </c>
      <c r="J754" s="109">
        <f t="shared" ref="J754:L754" si="165">J744</f>
        <v>0.52</v>
      </c>
      <c r="K754" s="548">
        <f t="shared" si="165"/>
        <v>0.04</v>
      </c>
      <c r="L754" s="97">
        <f t="shared" si="165"/>
        <v>800</v>
      </c>
      <c r="M754" s="86"/>
      <c r="N754" s="238">
        <f t="shared" si="125"/>
        <v>0.54</v>
      </c>
      <c r="P754" s="238">
        <f t="shared" si="126"/>
        <v>0.5</v>
      </c>
      <c r="S754" s="550">
        <f>MAX($J618:$R618)+$T618</f>
        <v>0.55000000000000004</v>
      </c>
      <c r="T754" s="550">
        <f>MIN($J618:$R618)+$T618-INDEX(DigSpread,$AD754+1,1)</f>
        <v>0.55000000000000004</v>
      </c>
      <c r="AC754" s="86">
        <f t="shared" si="140"/>
        <v>9</v>
      </c>
      <c r="AD754" s="86">
        <f t="shared" si="141"/>
        <v>9</v>
      </c>
      <c r="AE754" s="16"/>
      <c r="AF754" s="8"/>
      <c r="AK754"/>
      <c r="AL754"/>
      <c r="AM754"/>
      <c r="AN754"/>
      <c r="AO754"/>
      <c r="AP754"/>
      <c r="AQ754"/>
      <c r="AR754"/>
      <c r="AS754"/>
      <c r="AT754"/>
      <c r="AU754"/>
      <c r="AV754"/>
      <c r="AW754"/>
      <c r="AX754"/>
      <c r="AY754"/>
      <c r="AZ754"/>
      <c r="BA754"/>
      <c r="BB754"/>
      <c r="BC754"/>
      <c r="BD754"/>
      <c r="BE754"/>
      <c r="BF754"/>
      <c r="BG754"/>
      <c r="BH754"/>
      <c r="BI754"/>
      <c r="BJ754"/>
    </row>
    <row r="755" spans="1:62" s="104" customFormat="1" ht="13.4" customHeight="1" outlineLevel="1" collapsed="1" x14ac:dyDescent="0.35">
      <c r="A755" s="102"/>
      <c r="B755" s="95"/>
      <c r="C755" s="17"/>
      <c r="D755" s="17"/>
      <c r="E755" s="17"/>
      <c r="F755" s="13"/>
      <c r="G755" s="91"/>
      <c r="H755" s="91"/>
      <c r="I755" s="99"/>
      <c r="J755" s="91"/>
      <c r="K755" s="100"/>
      <c r="L755" s="99"/>
      <c r="M755" s="99"/>
      <c r="N755" s="99"/>
      <c r="O755" s="91"/>
      <c r="P755" s="91"/>
      <c r="Q755" s="100"/>
      <c r="R755" s="99"/>
      <c r="S755" s="99"/>
      <c r="T755" s="91"/>
      <c r="U755" s="91"/>
      <c r="V755" s="13"/>
      <c r="W755" s="13"/>
      <c r="X755" s="13"/>
      <c r="Y755" s="13"/>
      <c r="Z755" s="13"/>
      <c r="AA755" s="13"/>
      <c r="AB755" s="13"/>
      <c r="AC755" s="13"/>
      <c r="AD755" s="13"/>
      <c r="AE755" s="16"/>
      <c r="AF755" s="8"/>
      <c r="AK755"/>
      <c r="AL755"/>
      <c r="AM755"/>
      <c r="AN755"/>
      <c r="AO755"/>
      <c r="AP755"/>
      <c r="AQ755"/>
      <c r="AR755"/>
      <c r="AS755"/>
      <c r="AT755"/>
      <c r="AU755"/>
      <c r="AV755"/>
      <c r="AW755"/>
      <c r="AX755"/>
      <c r="AY755"/>
      <c r="AZ755"/>
      <c r="BA755"/>
      <c r="BB755"/>
      <c r="BC755"/>
      <c r="BD755"/>
      <c r="BE755"/>
      <c r="BF755"/>
      <c r="BG755"/>
      <c r="BH755"/>
      <c r="BI755"/>
      <c r="BJ755"/>
    </row>
    <row r="756" spans="1:62" s="104" customFormat="1" ht="13.4" customHeight="1" outlineLevel="1" x14ac:dyDescent="0.35">
      <c r="A756" s="102"/>
      <c r="B756" s="95"/>
      <c r="C756" s="17"/>
      <c r="D756" s="17"/>
      <c r="E756" s="17"/>
      <c r="F756" s="13"/>
      <c r="G756" s="91"/>
      <c r="H756" s="138"/>
      <c r="I756" s="139"/>
      <c r="J756" s="91"/>
      <c r="K756" s="100"/>
      <c r="L756" s="99"/>
      <c r="M756" s="99"/>
      <c r="N756" s="99"/>
      <c r="O756" s="91"/>
      <c r="P756" s="91"/>
      <c r="Q756" s="100"/>
      <c r="R756" s="99"/>
      <c r="S756" s="99"/>
      <c r="T756" s="91"/>
      <c r="U756" s="91"/>
      <c r="V756" s="13"/>
      <c r="W756" s="13"/>
      <c r="X756" s="13"/>
      <c r="Y756" s="13"/>
      <c r="Z756" s="13"/>
      <c r="AA756" s="13"/>
      <c r="AB756" s="13"/>
      <c r="AC756" s="13"/>
      <c r="AD756" s="13"/>
      <c r="AE756" s="16"/>
      <c r="AF756" s="8"/>
      <c r="AK756"/>
      <c r="AL756"/>
      <c r="AM756"/>
      <c r="AN756"/>
      <c r="AO756"/>
      <c r="AP756"/>
      <c r="AQ756"/>
      <c r="AR756"/>
      <c r="AS756"/>
      <c r="AT756"/>
      <c r="AU756"/>
      <c r="AV756"/>
      <c r="AW756"/>
      <c r="AX756"/>
      <c r="AY756"/>
      <c r="AZ756"/>
      <c r="BA756"/>
      <c r="BB756"/>
      <c r="BC756"/>
      <c r="BD756"/>
      <c r="BE756"/>
      <c r="BF756"/>
      <c r="BG756"/>
      <c r="BH756"/>
      <c r="BI756"/>
      <c r="BJ756"/>
    </row>
    <row r="757" spans="1:62" s="104" customFormat="1" ht="13.4" customHeight="1" outlineLevel="1" x14ac:dyDescent="0.35">
      <c r="A757" s="102"/>
      <c r="B757" s="95"/>
      <c r="C757" s="17"/>
      <c r="D757" s="17"/>
      <c r="E757" s="17"/>
      <c r="F757" s="13"/>
      <c r="G757" s="91"/>
      <c r="H757" s="139"/>
      <c r="I757" s="140"/>
      <c r="J757" s="91"/>
      <c r="K757" s="100"/>
      <c r="L757" s="99"/>
      <c r="M757" s="99"/>
      <c r="N757" s="99"/>
      <c r="O757" s="91"/>
      <c r="P757" s="91"/>
      <c r="Q757" s="100"/>
      <c r="R757" s="99"/>
      <c r="S757" s="99"/>
      <c r="T757" s="91"/>
      <c r="U757" s="91"/>
      <c r="V757" s="13"/>
      <c r="W757" s="13"/>
      <c r="X757" s="13"/>
      <c r="Y757" s="13"/>
      <c r="Z757" s="13"/>
      <c r="AA757" s="13"/>
      <c r="AB757" s="13"/>
      <c r="AC757" s="13"/>
      <c r="AD757" s="13"/>
      <c r="AE757" s="16"/>
      <c r="AF757" s="8"/>
      <c r="AK757"/>
      <c r="AL757"/>
      <c r="AM757"/>
      <c r="AN757"/>
      <c r="AO757"/>
      <c r="AP757"/>
      <c r="AQ757"/>
      <c r="AR757"/>
      <c r="AS757"/>
      <c r="AT757"/>
      <c r="AU757"/>
      <c r="AV757"/>
      <c r="AW757"/>
      <c r="AX757"/>
      <c r="AY757"/>
      <c r="AZ757"/>
      <c r="BA757"/>
      <c r="BB757"/>
      <c r="BC757"/>
      <c r="BD757"/>
      <c r="BE757"/>
      <c r="BF757"/>
      <c r="BG757"/>
      <c r="BH757"/>
      <c r="BI757"/>
      <c r="BJ757"/>
    </row>
    <row r="758" spans="1:62" s="104" customFormat="1" ht="5.15" customHeight="1" outlineLevel="1" x14ac:dyDescent="0.35">
      <c r="A758" s="102"/>
      <c r="B758" s="95"/>
      <c r="C758" s="12" t="s">
        <v>89</v>
      </c>
      <c r="D758" s="17"/>
      <c r="E758" s="17"/>
      <c r="F758" s="13"/>
      <c r="G758" s="91"/>
      <c r="H758" s="91"/>
      <c r="I758" s="91"/>
      <c r="J758" s="91"/>
      <c r="K758" s="91"/>
      <c r="L758" s="91"/>
      <c r="M758" s="91"/>
      <c r="N758" s="91"/>
      <c r="O758" s="91"/>
      <c r="P758" s="91"/>
      <c r="Q758" s="91"/>
      <c r="R758" s="91"/>
      <c r="S758" s="91"/>
      <c r="T758" s="91"/>
      <c r="U758" s="91"/>
      <c r="V758" s="13"/>
      <c r="W758" s="13"/>
      <c r="X758" s="13"/>
      <c r="Y758" s="13"/>
      <c r="Z758" s="13"/>
      <c r="AA758" s="13"/>
      <c r="AB758" s="13"/>
      <c r="AC758" s="13"/>
      <c r="AD758" s="13"/>
      <c r="AE758" s="92"/>
      <c r="AF758" s="8"/>
      <c r="AK758"/>
      <c r="AL758"/>
      <c r="AM758"/>
      <c r="AN758"/>
      <c r="AO758"/>
      <c r="AP758"/>
      <c r="AQ758"/>
      <c r="AR758"/>
      <c r="AS758"/>
      <c r="AT758"/>
      <c r="AU758"/>
      <c r="AV758"/>
      <c r="AW758"/>
      <c r="AX758"/>
      <c r="AY758"/>
      <c r="AZ758"/>
      <c r="BA758"/>
      <c r="BB758"/>
      <c r="BC758"/>
      <c r="BD758"/>
      <c r="BE758"/>
      <c r="BF758"/>
      <c r="BG758"/>
      <c r="BH758"/>
      <c r="BI758"/>
      <c r="BJ758"/>
    </row>
    <row r="759" spans="1:62" s="104" customFormat="1" ht="24" customHeight="1" x14ac:dyDescent="0.35">
      <c r="A759" s="102"/>
      <c r="B759" s="95"/>
      <c r="C759" s="39"/>
      <c r="D759" s="39"/>
      <c r="E759" s="39"/>
      <c r="F759" s="39"/>
      <c r="G759" s="40" t="str">
        <f>G645</f>
        <v>Quality of the "High" &amp; "Low" quality dry annual pasture (P1a)</v>
      </c>
      <c r="H759" s="39"/>
      <c r="I759" s="39"/>
      <c r="J759" s="39"/>
      <c r="K759" s="39"/>
      <c r="L759" s="39"/>
      <c r="M759" s="39"/>
      <c r="N759" s="39"/>
      <c r="O759" s="39"/>
      <c r="P759" s="39"/>
      <c r="Q759" s="39"/>
      <c r="R759" s="39"/>
      <c r="S759" s="39"/>
      <c r="T759" s="39"/>
      <c r="U759" s="93"/>
      <c r="V759" s="94" t="s">
        <v>90</v>
      </c>
      <c r="W759" s="94"/>
      <c r="X759" s="94"/>
      <c r="Y759" s="94"/>
      <c r="Z759" s="94"/>
      <c r="AA759" s="94"/>
      <c r="AB759" s="94"/>
      <c r="AC759" s="94"/>
      <c r="AD759" s="94"/>
      <c r="AE759" s="41" t="s">
        <v>91</v>
      </c>
      <c r="AF759" s="8"/>
      <c r="AK759"/>
      <c r="AL759"/>
      <c r="AM759"/>
      <c r="AN759"/>
      <c r="AO759"/>
      <c r="AP759"/>
      <c r="AQ759"/>
      <c r="AR759"/>
      <c r="AS759"/>
      <c r="AT759"/>
      <c r="AU759"/>
      <c r="AV759"/>
      <c r="AW759"/>
      <c r="AX759"/>
      <c r="AY759"/>
      <c r="AZ759"/>
      <c r="BA759"/>
      <c r="BB759"/>
      <c r="BC759"/>
      <c r="BD759"/>
      <c r="BE759"/>
      <c r="BF759"/>
      <c r="BG759"/>
      <c r="BH759"/>
      <c r="BI759"/>
      <c r="BJ759"/>
    </row>
    <row r="760" spans="1:62" s="104" customFormat="1" ht="12.75" customHeight="1" outlineLevel="1" x14ac:dyDescent="0.35">
      <c r="A760" s="102"/>
      <c r="B760" s="7"/>
      <c r="C760" s="7"/>
      <c r="D760" s="7"/>
      <c r="E760" s="7"/>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K760"/>
      <c r="AL760"/>
      <c r="AM760"/>
      <c r="AN760"/>
      <c r="AO760"/>
      <c r="AP760"/>
      <c r="AQ760"/>
      <c r="AR760"/>
      <c r="AS760"/>
      <c r="AT760"/>
      <c r="AU760"/>
      <c r="AV760"/>
      <c r="AW760"/>
      <c r="AX760"/>
      <c r="AY760"/>
      <c r="AZ760"/>
      <c r="BA760"/>
      <c r="BB760"/>
      <c r="BC760"/>
      <c r="BD760"/>
      <c r="BE760"/>
      <c r="BF760"/>
      <c r="BG760"/>
      <c r="BH760"/>
      <c r="BI760"/>
      <c r="BJ760"/>
    </row>
    <row r="761" spans="1:62" ht="12" customHeight="1" outlineLevel="1" x14ac:dyDescent="0.35">
      <c r="A761" s="6"/>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row>
    <row r="762" spans="1:62" ht="5.15" customHeight="1" outlineLevel="1" collapsed="1" thickBot="1" x14ac:dyDescent="0.4">
      <c r="A762" s="6"/>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row>
    <row r="763" spans="1:62" ht="5.15" customHeight="1" outlineLevel="1" x14ac:dyDescent="0.35">
      <c r="A763" s="6"/>
      <c r="B763" s="95"/>
      <c r="C763" s="9" t="s">
        <v>0</v>
      </c>
      <c r="D763" s="9"/>
      <c r="E763" s="9"/>
      <c r="F763" s="9"/>
      <c r="G763" s="9"/>
      <c r="H763" s="9"/>
      <c r="I763" s="9"/>
      <c r="J763" s="9"/>
      <c r="K763" s="10"/>
      <c r="L763" s="10"/>
      <c r="M763" s="10"/>
      <c r="N763" s="10"/>
      <c r="O763" s="10"/>
      <c r="P763" s="10"/>
      <c r="Q763" s="10"/>
      <c r="R763" s="10"/>
      <c r="S763" s="10"/>
      <c r="T763" s="10"/>
      <c r="U763" s="10"/>
      <c r="V763" s="10"/>
      <c r="W763" s="10"/>
      <c r="X763" s="10"/>
      <c r="Y763" s="10"/>
      <c r="Z763" s="10"/>
      <c r="AA763" s="10"/>
      <c r="AB763" s="10"/>
      <c r="AC763" s="10"/>
      <c r="AD763" s="67" t="s">
        <v>82</v>
      </c>
      <c r="AE763" s="11"/>
      <c r="AF763" s="8"/>
    </row>
    <row r="764" spans="1:62" ht="13.4" customHeight="1" outlineLevel="1" collapsed="1" x14ac:dyDescent="0.35">
      <c r="A764" s="6"/>
      <c r="B764" s="95"/>
      <c r="C764" s="12"/>
      <c r="D764" s="12">
        <v>0</v>
      </c>
      <c r="E764" s="12" t="s">
        <v>1</v>
      </c>
      <c r="F764" s="69"/>
      <c r="G764" s="70" t="s">
        <v>175</v>
      </c>
      <c r="H764" s="71"/>
      <c r="I764" s="71"/>
      <c r="J764" s="71"/>
      <c r="K764" s="71"/>
      <c r="L764" s="71"/>
      <c r="M764" s="71"/>
      <c r="N764" s="71"/>
      <c r="O764" s="71"/>
      <c r="P764" s="71"/>
      <c r="Q764" s="71"/>
      <c r="R764" s="71"/>
      <c r="S764" s="71"/>
      <c r="T764" s="71"/>
      <c r="U764" s="71"/>
      <c r="V764" s="71"/>
      <c r="W764" s="71"/>
      <c r="X764" s="71"/>
      <c r="Y764" s="71"/>
      <c r="Z764" s="72"/>
      <c r="AA764" s="72"/>
      <c r="AB764" s="72"/>
      <c r="AC764" s="72"/>
      <c r="AD764" s="72"/>
      <c r="AE764" s="16"/>
      <c r="AF764" s="8"/>
    </row>
    <row r="765" spans="1:62" ht="13.4" customHeight="1" outlineLevel="1" x14ac:dyDescent="0.35">
      <c r="A765" s="6"/>
      <c r="B765" s="95"/>
      <c r="C765" s="12"/>
      <c r="D765" s="12"/>
      <c r="E765" s="17"/>
      <c r="F765" s="73"/>
      <c r="G765" s="74" t="s">
        <v>176</v>
      </c>
      <c r="H765" s="74"/>
      <c r="I765" s="74"/>
      <c r="J765" s="74"/>
      <c r="K765" s="74"/>
      <c r="L765" s="74"/>
      <c r="M765" s="74"/>
      <c r="N765" s="74"/>
      <c r="O765" s="74"/>
      <c r="P765" s="74"/>
      <c r="Q765" s="74"/>
      <c r="R765" s="74"/>
      <c r="S765" s="74"/>
      <c r="T765" s="74"/>
      <c r="U765" s="76"/>
      <c r="V765" s="76"/>
      <c r="W765" s="76"/>
      <c r="X765" s="76"/>
      <c r="Y765" s="76"/>
      <c r="Z765" s="75"/>
      <c r="AA765" s="75"/>
      <c r="AB765" s="75"/>
      <c r="AC765" s="75"/>
      <c r="AD765" s="75"/>
      <c r="AE765" s="16"/>
      <c r="AF765" s="8"/>
    </row>
    <row r="766" spans="1:62" ht="13.4" customHeight="1" outlineLevel="1" x14ac:dyDescent="0.35">
      <c r="A766" s="6"/>
      <c r="B766" s="95"/>
      <c r="C766" s="17"/>
      <c r="D766" s="12"/>
      <c r="E766" s="17"/>
      <c r="F766" s="73"/>
      <c r="G766" s="77">
        <v>37998.538981481484</v>
      </c>
      <c r="H766" s="78">
        <v>37998.538981481484</v>
      </c>
      <c r="I766" s="74"/>
      <c r="J766" s="74"/>
      <c r="K766" s="74"/>
      <c r="L766" s="74"/>
      <c r="M766" s="74"/>
      <c r="N766" s="74"/>
      <c r="O766" s="74"/>
      <c r="P766" s="74"/>
      <c r="Q766" s="74"/>
      <c r="R766" s="74"/>
      <c r="S766" s="74"/>
      <c r="T766" s="74"/>
      <c r="U766" s="76"/>
      <c r="V766" s="76"/>
      <c r="W766" s="76"/>
      <c r="X766" s="76"/>
      <c r="Y766" s="76"/>
      <c r="Z766" s="75"/>
      <c r="AA766" s="75"/>
      <c r="AB766" s="75"/>
      <c r="AC766" s="75"/>
      <c r="AD766" s="75"/>
      <c r="AE766" s="16"/>
      <c r="AF766" s="8"/>
    </row>
    <row r="767" spans="1:62" ht="13.4" customHeight="1" outlineLevel="1" x14ac:dyDescent="0.35">
      <c r="A767" s="6"/>
      <c r="B767" s="95"/>
      <c r="C767" s="17">
        <v>1</v>
      </c>
      <c r="D767" s="12"/>
      <c r="E767" s="17"/>
      <c r="F767" s="79"/>
      <c r="G767" s="80"/>
      <c r="H767" s="81"/>
      <c r="I767" s="81"/>
      <c r="J767" s="81"/>
      <c r="K767" s="81"/>
      <c r="L767" s="81"/>
      <c r="M767" s="81"/>
      <c r="N767" s="81"/>
      <c r="O767" s="81"/>
      <c r="P767" s="81"/>
      <c r="Q767" s="81"/>
      <c r="R767" s="81"/>
      <c r="S767" s="81"/>
      <c r="T767" s="81"/>
      <c r="U767" s="83"/>
      <c r="V767" s="83"/>
      <c r="W767" s="83"/>
      <c r="X767" s="83"/>
      <c r="Y767" s="83"/>
      <c r="Z767" s="82"/>
      <c r="AA767" s="82"/>
      <c r="AB767" s="82"/>
      <c r="AC767" s="82"/>
      <c r="AD767" s="82"/>
      <c r="AE767" s="16"/>
      <c r="AF767" s="8"/>
    </row>
    <row r="768" spans="1:62" ht="13.4" customHeight="1" outlineLevel="1" x14ac:dyDescent="0.35">
      <c r="A768" s="6"/>
      <c r="B768" s="95"/>
      <c r="C768" s="17"/>
      <c r="D768" s="17"/>
      <c r="E768" s="17"/>
      <c r="F768" s="17"/>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16"/>
      <c r="AF768" s="8"/>
    </row>
    <row r="769" spans="1:32" ht="13.4" customHeight="1" outlineLevel="1" x14ac:dyDescent="0.35">
      <c r="A769" s="6"/>
      <c r="B769" s="95"/>
      <c r="C769" s="17"/>
      <c r="D769" s="17"/>
      <c r="E769" s="17"/>
      <c r="F769" s="17"/>
      <c r="G769" s="17"/>
      <c r="H769" s="17"/>
      <c r="I769" s="17"/>
      <c r="J769" s="17"/>
      <c r="K769" s="17"/>
      <c r="L769" s="22"/>
      <c r="M769" s="22"/>
      <c r="N769" s="22"/>
      <c r="O769" s="22"/>
      <c r="P769" s="22"/>
      <c r="Q769" s="22"/>
      <c r="R769" s="22"/>
      <c r="S769" s="22"/>
      <c r="T769" s="22"/>
      <c r="U769" s="22"/>
      <c r="V769" s="22"/>
      <c r="W769" s="22"/>
      <c r="X769" s="22"/>
      <c r="Y769" s="22"/>
      <c r="Z769" s="22"/>
      <c r="AA769" s="22"/>
      <c r="AB769" s="22"/>
      <c r="AC769" s="22"/>
      <c r="AD769" s="22"/>
      <c r="AE769" s="16"/>
      <c r="AF769" s="8"/>
    </row>
    <row r="770" spans="1:32" ht="13.4" customHeight="1" outlineLevel="1" x14ac:dyDescent="0.35">
      <c r="A770" s="6"/>
      <c r="B770" s="95"/>
      <c r="C770" s="17"/>
      <c r="D770" s="17"/>
      <c r="E770" s="17"/>
      <c r="F770" s="17"/>
      <c r="G770" s="17"/>
      <c r="H770" s="17"/>
      <c r="I770" s="24"/>
      <c r="J770" s="24"/>
      <c r="K770" s="23"/>
      <c r="L770" s="892"/>
      <c r="M770" s="890"/>
      <c r="N770" s="890"/>
      <c r="O770" s="23"/>
      <c r="P770" s="23"/>
      <c r="Q770" s="23"/>
      <c r="R770" s="23"/>
      <c r="S770" s="23"/>
      <c r="T770" s="23"/>
      <c r="U770" s="23"/>
      <c r="V770" s="23"/>
      <c r="W770" s="23"/>
      <c r="X770" s="23"/>
      <c r="Y770" s="23"/>
      <c r="Z770" s="23"/>
      <c r="AA770" s="24"/>
      <c r="AB770" s="24"/>
      <c r="AC770" s="24"/>
      <c r="AD770" s="24"/>
      <c r="AE770" s="16"/>
      <c r="AF770" s="8"/>
    </row>
    <row r="771" spans="1:32" ht="13.4" customHeight="1" outlineLevel="1" x14ac:dyDescent="0.35">
      <c r="A771" s="6"/>
      <c r="B771" s="95"/>
      <c r="C771" s="17"/>
      <c r="D771" s="17"/>
      <c r="E771" s="17"/>
      <c r="F771" s="17"/>
      <c r="G771" s="17"/>
      <c r="H771" s="17"/>
      <c r="I771" s="23"/>
      <c r="J771" s="23"/>
      <c r="K771" s="23"/>
      <c r="L771" s="23"/>
      <c r="M771" s="23"/>
      <c r="N771" s="23"/>
      <c r="O771" s="23"/>
      <c r="P771" s="23"/>
      <c r="Q771" s="23"/>
      <c r="R771" s="23"/>
      <c r="S771" s="23"/>
      <c r="T771" s="23"/>
      <c r="U771" s="23"/>
      <c r="V771" s="23"/>
      <c r="W771" s="23"/>
      <c r="X771" s="23"/>
      <c r="Y771" s="23"/>
      <c r="Z771" s="23"/>
      <c r="AA771" s="24"/>
      <c r="AB771" s="24"/>
      <c r="AC771" s="24"/>
      <c r="AD771" s="24"/>
      <c r="AE771" s="16"/>
      <c r="AF771" s="8"/>
    </row>
    <row r="772" spans="1:32" ht="5.15" customHeight="1" outlineLevel="1" x14ac:dyDescent="0.35">
      <c r="A772" s="6"/>
      <c r="B772" s="95"/>
      <c r="C772" s="12" t="s">
        <v>85</v>
      </c>
      <c r="D772" s="17"/>
      <c r="E772" s="17"/>
      <c r="F772" s="17"/>
      <c r="G772" s="17"/>
      <c r="H772" s="17"/>
      <c r="I772" s="23"/>
      <c r="J772" s="141"/>
      <c r="K772" s="141"/>
      <c r="L772" s="108" t="s">
        <v>86</v>
      </c>
      <c r="M772" s="23"/>
      <c r="N772" s="23"/>
      <c r="O772" s="23"/>
      <c r="P772" s="23"/>
      <c r="Q772" s="23"/>
      <c r="R772" s="23"/>
      <c r="S772" s="23"/>
      <c r="T772" s="23"/>
      <c r="U772" s="23"/>
      <c r="V772" s="23"/>
      <c r="W772" s="23"/>
      <c r="X772" s="23"/>
      <c r="Y772" s="23"/>
      <c r="Z772" s="23"/>
      <c r="AA772" s="24"/>
      <c r="AB772" s="24"/>
      <c r="AC772" s="24"/>
      <c r="AD772" s="24"/>
      <c r="AE772" s="16"/>
      <c r="AF772" s="8"/>
    </row>
    <row r="773" spans="1:32" ht="5.15" customHeight="1" outlineLevel="1" x14ac:dyDescent="0.35">
      <c r="A773" s="6"/>
      <c r="B773" s="95"/>
      <c r="C773" s="17"/>
      <c r="D773" s="17"/>
      <c r="E773" s="17"/>
      <c r="F773" s="13"/>
      <c r="G773" s="27"/>
      <c r="H773" s="27"/>
      <c r="I773" s="28"/>
      <c r="J773" s="54"/>
      <c r="K773" s="54"/>
      <c r="L773" s="28"/>
      <c r="M773" s="28"/>
      <c r="N773" s="28"/>
      <c r="O773" s="85"/>
      <c r="P773" s="85"/>
      <c r="Q773" s="85"/>
      <c r="R773" s="85"/>
      <c r="S773" s="85"/>
      <c r="T773" s="85"/>
      <c r="U773" s="85"/>
      <c r="V773" s="85"/>
      <c r="W773" s="85"/>
      <c r="X773" s="85"/>
      <c r="Y773" s="85"/>
      <c r="Z773" s="85"/>
      <c r="AA773" s="13"/>
      <c r="AB773" s="13"/>
      <c r="AC773" s="13"/>
      <c r="AD773" s="13"/>
      <c r="AE773" s="16"/>
      <c r="AF773" s="8"/>
    </row>
    <row r="774" spans="1:32" ht="13.4" customHeight="1" outlineLevel="1" x14ac:dyDescent="0.35">
      <c r="A774" s="6"/>
      <c r="B774" s="95"/>
      <c r="C774" s="17"/>
      <c r="D774" s="17"/>
      <c r="E774" s="17"/>
      <c r="F774" s="13"/>
      <c r="G774" s="553" t="s">
        <v>177</v>
      </c>
      <c r="H774" s="34"/>
      <c r="I774" s="34"/>
      <c r="J774" s="29"/>
      <c r="K774" s="32"/>
      <c r="L774" s="32" t="s">
        <v>330</v>
      </c>
      <c r="M774" s="101" t="s">
        <v>343</v>
      </c>
      <c r="N774" s="101" t="s">
        <v>34</v>
      </c>
      <c r="O774" s="101" t="s">
        <v>35</v>
      </c>
      <c r="P774" s="101" t="s">
        <v>36</v>
      </c>
      <c r="Q774" s="101" t="s">
        <v>37</v>
      </c>
      <c r="R774" s="101" t="s">
        <v>837</v>
      </c>
      <c r="S774" s="101" t="s">
        <v>838</v>
      </c>
      <c r="T774" s="101" t="s">
        <v>839</v>
      </c>
      <c r="U774" s="101" t="s">
        <v>1045</v>
      </c>
      <c r="V774" s="91"/>
      <c r="W774" s="91"/>
      <c r="X774" s="91"/>
      <c r="Y774" s="91"/>
      <c r="Z774" s="91"/>
      <c r="AA774" s="13"/>
      <c r="AB774" s="13"/>
      <c r="AC774" s="13"/>
      <c r="AD774" s="13"/>
      <c r="AE774" s="16"/>
      <c r="AF774" s="8"/>
    </row>
    <row r="775" spans="1:32" ht="13.4" customHeight="1" outlineLevel="1" x14ac:dyDescent="0.35">
      <c r="A775" s="6"/>
      <c r="B775" s="95"/>
      <c r="C775" s="17"/>
      <c r="D775" s="17"/>
      <c r="E775" s="17"/>
      <c r="F775" s="13"/>
      <c r="H775" s="34"/>
      <c r="I775" s="34"/>
      <c r="J775" s="32"/>
      <c r="K775" s="142" t="s">
        <v>178</v>
      </c>
      <c r="L775" s="99" t="s">
        <v>342</v>
      </c>
      <c r="M775" s="658">
        <v>0</v>
      </c>
      <c r="N775" s="658">
        <v>0</v>
      </c>
      <c r="O775" s="658">
        <v>0</v>
      </c>
      <c r="P775" s="658">
        <v>0</v>
      </c>
      <c r="Q775" s="658">
        <v>0</v>
      </c>
      <c r="R775" s="658">
        <v>0</v>
      </c>
      <c r="S775" s="658">
        <v>0</v>
      </c>
      <c r="T775" s="658">
        <v>0</v>
      </c>
      <c r="U775" s="658">
        <v>0</v>
      </c>
      <c r="V775" s="91"/>
      <c r="W775" s="91"/>
      <c r="X775" s="91"/>
      <c r="Y775" s="91"/>
      <c r="Z775" s="91"/>
      <c r="AA775" s="13"/>
      <c r="AB775" s="13"/>
      <c r="AC775" s="13"/>
      <c r="AD775" s="13"/>
      <c r="AE775" s="16"/>
      <c r="AF775" s="8"/>
    </row>
    <row r="776" spans="1:32" ht="13.4" customHeight="1" outlineLevel="1" x14ac:dyDescent="0.35">
      <c r="A776" s="6"/>
      <c r="B776" s="95"/>
      <c r="C776" s="17"/>
      <c r="D776" s="17"/>
      <c r="E776" s="17"/>
      <c r="F776" s="13"/>
      <c r="G776" s="48"/>
      <c r="H776" s="34"/>
      <c r="I776" s="34"/>
      <c r="J776" s="32"/>
      <c r="K776" s="32"/>
      <c r="L776" s="99" t="s">
        <v>107</v>
      </c>
      <c r="M776" s="858">
        <f t="shared" ref="M776:M784" si="166">4*V$229</f>
        <v>2.8955165692007796</v>
      </c>
      <c r="N776" s="858">
        <f t="shared" ref="N776:N784" si="167">4*W$229</f>
        <v>3.6046783625730989</v>
      </c>
      <c r="O776" s="858">
        <f t="shared" ref="O776:O784" si="168">4*X$229</f>
        <v>4.0974658869395713</v>
      </c>
      <c r="P776" s="858">
        <f t="shared" ref="P776:P784" si="169">4*Y$229</f>
        <v>4</v>
      </c>
      <c r="Q776" s="858">
        <f>4*Z$229</f>
        <v>4.3001949317738797</v>
      </c>
      <c r="R776" s="858">
        <f t="shared" ref="R776:R784" si="170">4*AA$229</f>
        <v>3.9473684210526314</v>
      </c>
      <c r="S776" s="858">
        <f t="shared" ref="S776:S784" si="171">4*AB$229</f>
        <v>3.5649122807017544</v>
      </c>
      <c r="T776" s="858">
        <f t="shared" ref="T776:T784" si="172">4*AC$229</f>
        <v>2.2400000000000002</v>
      </c>
      <c r="U776" s="858">
        <f t="shared" ref="U776:U784" si="173">4*AD$229</f>
        <v>0</v>
      </c>
      <c r="V776" s="91"/>
      <c r="W776" s="91"/>
      <c r="X776" s="91"/>
      <c r="Y776" s="91"/>
      <c r="Z776" s="91"/>
      <c r="AA776" s="13"/>
      <c r="AB776" s="13"/>
      <c r="AC776" s="13"/>
      <c r="AD776" s="13"/>
      <c r="AE776" s="16"/>
      <c r="AF776" s="8"/>
    </row>
    <row r="777" spans="1:32" ht="13.4" customHeight="1" outlineLevel="1" x14ac:dyDescent="0.35">
      <c r="A777" s="6"/>
      <c r="B777" s="95"/>
      <c r="C777" s="17"/>
      <c r="D777" s="17"/>
      <c r="E777" s="17"/>
      <c r="F777" s="13"/>
      <c r="G777" s="48"/>
      <c r="H777" s="34"/>
      <c r="I777" s="34"/>
      <c r="J777" s="32"/>
      <c r="K777" s="32"/>
      <c r="L777" s="99" t="s">
        <v>108</v>
      </c>
      <c r="M777" s="858">
        <f t="shared" si="166"/>
        <v>2.8955165692007796</v>
      </c>
      <c r="N777" s="858">
        <f t="shared" si="167"/>
        <v>3.6046783625730989</v>
      </c>
      <c r="O777" s="858">
        <f t="shared" si="168"/>
        <v>4.0974658869395713</v>
      </c>
      <c r="P777" s="858">
        <f t="shared" si="169"/>
        <v>4</v>
      </c>
      <c r="Q777" s="858">
        <f t="shared" ref="Q777:Q784" si="174">4*Z$229</f>
        <v>4.3001949317738797</v>
      </c>
      <c r="R777" s="858">
        <f t="shared" si="170"/>
        <v>3.9473684210526314</v>
      </c>
      <c r="S777" s="858">
        <f t="shared" si="171"/>
        <v>3.5649122807017544</v>
      </c>
      <c r="T777" s="858">
        <f t="shared" si="172"/>
        <v>2.2400000000000002</v>
      </c>
      <c r="U777" s="858">
        <f t="shared" si="173"/>
        <v>0</v>
      </c>
      <c r="V777" s="91"/>
      <c r="W777" s="91"/>
      <c r="X777" s="91"/>
      <c r="Y777" s="91"/>
      <c r="Z777" s="91"/>
      <c r="AA777" s="13"/>
      <c r="AB777" s="13"/>
      <c r="AC777" s="13"/>
      <c r="AD777" s="13"/>
      <c r="AE777" s="16"/>
      <c r="AF777" s="8"/>
    </row>
    <row r="778" spans="1:32" ht="13.4" customHeight="1" outlineLevel="1" x14ac:dyDescent="0.35">
      <c r="A778" s="6"/>
      <c r="B778" s="95"/>
      <c r="C778" s="17"/>
      <c r="D778" s="17"/>
      <c r="E778" s="17"/>
      <c r="F778" s="13"/>
      <c r="G778" s="48"/>
      <c r="H778" s="34"/>
      <c r="I778" s="34"/>
      <c r="J778" s="32"/>
      <c r="K778" s="32"/>
      <c r="L778" s="99" t="s">
        <v>109</v>
      </c>
      <c r="M778" s="858">
        <f t="shared" si="166"/>
        <v>2.8955165692007796</v>
      </c>
      <c r="N778" s="858">
        <f t="shared" si="167"/>
        <v>3.6046783625730989</v>
      </c>
      <c r="O778" s="858">
        <f t="shared" si="168"/>
        <v>4.0974658869395713</v>
      </c>
      <c r="P778" s="858">
        <f t="shared" si="169"/>
        <v>4</v>
      </c>
      <c r="Q778" s="858">
        <f t="shared" si="174"/>
        <v>4.3001949317738797</v>
      </c>
      <c r="R778" s="858">
        <f t="shared" si="170"/>
        <v>3.9473684210526314</v>
      </c>
      <c r="S778" s="858">
        <f t="shared" si="171"/>
        <v>3.5649122807017544</v>
      </c>
      <c r="T778" s="858">
        <f t="shared" si="172"/>
        <v>2.2400000000000002</v>
      </c>
      <c r="U778" s="858">
        <f t="shared" si="173"/>
        <v>0</v>
      </c>
      <c r="V778" s="91"/>
      <c r="W778" s="91"/>
      <c r="X778" s="91"/>
      <c r="Y778" s="91"/>
      <c r="Z778" s="91"/>
      <c r="AA778" s="13"/>
      <c r="AB778" s="13"/>
      <c r="AC778" s="13"/>
      <c r="AD778" s="13"/>
      <c r="AE778" s="16"/>
      <c r="AF778" s="8"/>
    </row>
    <row r="779" spans="1:32" ht="13.4" customHeight="1" outlineLevel="1" x14ac:dyDescent="0.35">
      <c r="A779" s="6"/>
      <c r="B779" s="95"/>
      <c r="C779" s="17"/>
      <c r="D779" s="17"/>
      <c r="E779" s="17"/>
      <c r="F779" s="13"/>
      <c r="G779" s="48"/>
      <c r="H779" s="34"/>
      <c r="I779" s="34"/>
      <c r="J779" s="32"/>
      <c r="K779" s="32"/>
      <c r="L779" s="99" t="s">
        <v>110</v>
      </c>
      <c r="M779" s="858">
        <f t="shared" si="166"/>
        <v>2.8955165692007796</v>
      </c>
      <c r="N779" s="858">
        <f t="shared" si="167"/>
        <v>3.6046783625730989</v>
      </c>
      <c r="O779" s="858">
        <f t="shared" si="168"/>
        <v>4.0974658869395713</v>
      </c>
      <c r="P779" s="858">
        <f t="shared" si="169"/>
        <v>4</v>
      </c>
      <c r="Q779" s="858">
        <f t="shared" si="174"/>
        <v>4.3001949317738797</v>
      </c>
      <c r="R779" s="858">
        <f t="shared" si="170"/>
        <v>3.9473684210526314</v>
      </c>
      <c r="S779" s="858">
        <f t="shared" si="171"/>
        <v>3.5649122807017544</v>
      </c>
      <c r="T779" s="858">
        <f t="shared" si="172"/>
        <v>2.2400000000000002</v>
      </c>
      <c r="U779" s="858">
        <f t="shared" si="173"/>
        <v>0</v>
      </c>
      <c r="V779" s="91"/>
      <c r="W779" s="91"/>
      <c r="X779" s="91"/>
      <c r="Y779" s="91"/>
      <c r="Z779" s="91"/>
      <c r="AA779" s="13"/>
      <c r="AB779" s="13"/>
      <c r="AC779" s="13"/>
      <c r="AD779" s="13"/>
      <c r="AE779" s="16"/>
      <c r="AF779" s="8"/>
    </row>
    <row r="780" spans="1:32" ht="13.4" customHeight="1" outlineLevel="1" x14ac:dyDescent="0.35">
      <c r="A780" s="6"/>
      <c r="B780" s="95"/>
      <c r="C780" s="17"/>
      <c r="D780" s="17"/>
      <c r="E780" s="17"/>
      <c r="F780" s="13"/>
      <c r="G780" s="48"/>
      <c r="H780" s="34"/>
      <c r="I780" s="34"/>
      <c r="J780" s="32"/>
      <c r="K780" s="32"/>
      <c r="L780" s="99" t="s">
        <v>111</v>
      </c>
      <c r="M780" s="858">
        <f t="shared" si="166"/>
        <v>2.8955165692007796</v>
      </c>
      <c r="N780" s="858">
        <f t="shared" si="167"/>
        <v>3.6046783625730989</v>
      </c>
      <c r="O780" s="858">
        <f t="shared" si="168"/>
        <v>4.0974658869395713</v>
      </c>
      <c r="P780" s="858">
        <f t="shared" si="169"/>
        <v>4</v>
      </c>
      <c r="Q780" s="858">
        <f t="shared" si="174"/>
        <v>4.3001949317738797</v>
      </c>
      <c r="R780" s="858">
        <f t="shared" si="170"/>
        <v>3.9473684210526314</v>
      </c>
      <c r="S780" s="858">
        <f t="shared" si="171"/>
        <v>3.5649122807017544</v>
      </c>
      <c r="T780" s="858">
        <f t="shared" si="172"/>
        <v>2.2400000000000002</v>
      </c>
      <c r="U780" s="858">
        <f t="shared" si="173"/>
        <v>0</v>
      </c>
      <c r="V780" s="91"/>
      <c r="W780" s="91"/>
      <c r="X780" s="91"/>
      <c r="Y780" s="91"/>
      <c r="Z780" s="91"/>
      <c r="AA780" s="13"/>
      <c r="AB780" s="13"/>
      <c r="AC780" s="13"/>
      <c r="AD780" s="13"/>
      <c r="AE780" s="16"/>
      <c r="AF780" s="8"/>
    </row>
    <row r="781" spans="1:32" ht="13.4" customHeight="1" outlineLevel="1" x14ac:dyDescent="0.35">
      <c r="A781" s="6"/>
      <c r="B781" s="95"/>
      <c r="C781" s="17"/>
      <c r="D781" s="17"/>
      <c r="E781" s="17"/>
      <c r="F781" s="13"/>
      <c r="G781" s="48"/>
      <c r="H781" s="34"/>
      <c r="I781" s="34"/>
      <c r="J781" s="32"/>
      <c r="K781" s="32"/>
      <c r="L781" s="99" t="s">
        <v>112</v>
      </c>
      <c r="M781" s="858">
        <f t="shared" si="166"/>
        <v>2.8955165692007796</v>
      </c>
      <c r="N781" s="858">
        <f t="shared" si="167"/>
        <v>3.6046783625730989</v>
      </c>
      <c r="O781" s="858">
        <f t="shared" si="168"/>
        <v>4.0974658869395713</v>
      </c>
      <c r="P781" s="858">
        <f t="shared" si="169"/>
        <v>4</v>
      </c>
      <c r="Q781" s="858">
        <f t="shared" si="174"/>
        <v>4.3001949317738797</v>
      </c>
      <c r="R781" s="858">
        <f t="shared" si="170"/>
        <v>3.9473684210526314</v>
      </c>
      <c r="S781" s="858">
        <f t="shared" si="171"/>
        <v>3.5649122807017544</v>
      </c>
      <c r="T781" s="858">
        <f t="shared" si="172"/>
        <v>2.2400000000000002</v>
      </c>
      <c r="U781" s="858">
        <f t="shared" si="173"/>
        <v>0</v>
      </c>
      <c r="V781" s="91"/>
      <c r="W781" s="91"/>
      <c r="X781" s="91"/>
      <c r="Y781" s="91"/>
      <c r="Z781" s="91"/>
      <c r="AA781" s="13"/>
      <c r="AB781" s="13"/>
      <c r="AC781" s="13"/>
      <c r="AD781" s="13"/>
      <c r="AE781" s="16"/>
      <c r="AF781" s="8"/>
    </row>
    <row r="782" spans="1:32" ht="13.4" customHeight="1" outlineLevel="1" x14ac:dyDescent="0.35">
      <c r="A782" s="6"/>
      <c r="B782" s="95"/>
      <c r="C782" s="17"/>
      <c r="D782" s="17"/>
      <c r="E782" s="17"/>
      <c r="F782" s="13"/>
      <c r="G782" s="48"/>
      <c r="H782" s="34"/>
      <c r="I782" s="34"/>
      <c r="J782" s="32"/>
      <c r="K782" s="32"/>
      <c r="L782" s="99" t="s">
        <v>113</v>
      </c>
      <c r="M782" s="858">
        <f t="shared" si="166"/>
        <v>2.8955165692007796</v>
      </c>
      <c r="N782" s="858">
        <f t="shared" si="167"/>
        <v>3.6046783625730989</v>
      </c>
      <c r="O782" s="858">
        <f t="shared" si="168"/>
        <v>4.0974658869395713</v>
      </c>
      <c r="P782" s="858">
        <f t="shared" si="169"/>
        <v>4</v>
      </c>
      <c r="Q782" s="858">
        <f t="shared" si="174"/>
        <v>4.3001949317738797</v>
      </c>
      <c r="R782" s="858">
        <f t="shared" si="170"/>
        <v>3.9473684210526314</v>
      </c>
      <c r="S782" s="858">
        <f t="shared" si="171"/>
        <v>3.5649122807017544</v>
      </c>
      <c r="T782" s="858">
        <f t="shared" si="172"/>
        <v>2.2400000000000002</v>
      </c>
      <c r="U782" s="858">
        <f t="shared" si="173"/>
        <v>0</v>
      </c>
      <c r="V782" s="91"/>
      <c r="W782" s="91"/>
      <c r="X782" s="91"/>
      <c r="Y782" s="91"/>
      <c r="Z782" s="91"/>
      <c r="AA782" s="13"/>
      <c r="AB782" s="13"/>
      <c r="AC782" s="13"/>
      <c r="AD782" s="13"/>
      <c r="AE782" s="16"/>
      <c r="AF782" s="8"/>
    </row>
    <row r="783" spans="1:32" ht="13.4" customHeight="1" outlineLevel="1" x14ac:dyDescent="0.35">
      <c r="A783" s="6"/>
      <c r="B783" s="95"/>
      <c r="C783" s="17"/>
      <c r="D783" s="17"/>
      <c r="E783" s="17"/>
      <c r="F783" s="13"/>
      <c r="G783" s="48"/>
      <c r="H783" s="34"/>
      <c r="I783" s="34"/>
      <c r="J783" s="32"/>
      <c r="K783" s="32"/>
      <c r="L783" s="99" t="s">
        <v>114</v>
      </c>
      <c r="M783" s="858">
        <f t="shared" si="166"/>
        <v>2.8955165692007796</v>
      </c>
      <c r="N783" s="858">
        <f t="shared" si="167"/>
        <v>3.6046783625730989</v>
      </c>
      <c r="O783" s="858">
        <f t="shared" si="168"/>
        <v>4.0974658869395713</v>
      </c>
      <c r="P783" s="858">
        <f t="shared" si="169"/>
        <v>4</v>
      </c>
      <c r="Q783" s="858">
        <f t="shared" si="174"/>
        <v>4.3001949317738797</v>
      </c>
      <c r="R783" s="858">
        <f t="shared" si="170"/>
        <v>3.9473684210526314</v>
      </c>
      <c r="S783" s="858">
        <f t="shared" si="171"/>
        <v>3.5649122807017544</v>
      </c>
      <c r="T783" s="858">
        <f t="shared" si="172"/>
        <v>2.2400000000000002</v>
      </c>
      <c r="U783" s="858">
        <f t="shared" si="173"/>
        <v>0</v>
      </c>
      <c r="V783" s="91"/>
      <c r="W783" s="91"/>
      <c r="X783" s="91"/>
      <c r="Y783" s="91"/>
      <c r="Z783" s="91"/>
      <c r="AA783" s="13"/>
      <c r="AB783" s="13"/>
      <c r="AC783" s="13"/>
      <c r="AD783" s="13"/>
      <c r="AE783" s="16"/>
      <c r="AF783" s="8"/>
    </row>
    <row r="784" spans="1:32" ht="13.4" customHeight="1" outlineLevel="1" x14ac:dyDescent="0.35">
      <c r="A784" s="6"/>
      <c r="B784" s="95"/>
      <c r="C784" s="17"/>
      <c r="D784" s="17"/>
      <c r="E784" s="17"/>
      <c r="F784" s="13"/>
      <c r="G784" s="48"/>
      <c r="H784" s="34"/>
      <c r="I784" s="34"/>
      <c r="J784" s="32"/>
      <c r="K784" s="32"/>
      <c r="L784" s="99" t="s">
        <v>115</v>
      </c>
      <c r="M784" s="858">
        <f t="shared" si="166"/>
        <v>2.8955165692007796</v>
      </c>
      <c r="N784" s="858">
        <f t="shared" si="167"/>
        <v>3.6046783625730989</v>
      </c>
      <c r="O784" s="858">
        <f t="shared" si="168"/>
        <v>4.0974658869395713</v>
      </c>
      <c r="P784" s="858">
        <f t="shared" si="169"/>
        <v>4</v>
      </c>
      <c r="Q784" s="858">
        <f t="shared" si="174"/>
        <v>4.3001949317738797</v>
      </c>
      <c r="R784" s="858">
        <f t="shared" si="170"/>
        <v>3.9473684210526314</v>
      </c>
      <c r="S784" s="858">
        <f t="shared" si="171"/>
        <v>3.5649122807017544</v>
      </c>
      <c r="T784" s="858">
        <f t="shared" si="172"/>
        <v>2.2400000000000002</v>
      </c>
      <c r="U784" s="858">
        <f t="shared" si="173"/>
        <v>0</v>
      </c>
      <c r="V784" s="91"/>
      <c r="W784" s="91"/>
      <c r="X784" s="91"/>
      <c r="Y784" s="91"/>
      <c r="Z784" s="91"/>
      <c r="AA784" s="13"/>
      <c r="AB784" s="13"/>
      <c r="AC784" s="13"/>
      <c r="AD784" s="13"/>
      <c r="AE784" s="16"/>
      <c r="AF784" s="8"/>
    </row>
    <row r="785" spans="1:58" s="104" customFormat="1" ht="13.4" hidden="1" customHeight="1" outlineLevel="2" x14ac:dyDescent="0.35">
      <c r="A785" s="102"/>
      <c r="B785" s="95"/>
      <c r="C785" s="17"/>
      <c r="D785" s="17"/>
      <c r="E785" s="17"/>
      <c r="F785" s="13"/>
      <c r="G785" s="86"/>
      <c r="H785" s="86"/>
      <c r="K785" s="99" t="s">
        <v>357</v>
      </c>
      <c r="L785" s="99" t="s">
        <v>342</v>
      </c>
      <c r="M785" s="5">
        <f>INDEX(M$775:M$784,MATCH($L785,$L$775:$L$784,0))</f>
        <v>0</v>
      </c>
      <c r="N785" s="5">
        <f t="shared" ref="N785:S800" si="175">INDEX(N$775:N$784,MATCH($L785,$L$775:$L$784,0))</f>
        <v>0</v>
      </c>
      <c r="O785" s="5">
        <f t="shared" si="175"/>
        <v>0</v>
      </c>
      <c r="P785" s="5">
        <f t="shared" si="175"/>
        <v>0</v>
      </c>
      <c r="Q785" s="5">
        <f t="shared" si="175"/>
        <v>0</v>
      </c>
      <c r="R785" s="5">
        <f t="shared" si="175"/>
        <v>0</v>
      </c>
      <c r="S785" s="5">
        <f t="shared" si="175"/>
        <v>0</v>
      </c>
      <c r="T785" s="5">
        <f t="shared" ref="T785:U804" si="176">INDEX(T$775:T$784,MATCH($L785,$L$775:$L$784,0))</f>
        <v>0</v>
      </c>
      <c r="U785" s="5">
        <f t="shared" si="176"/>
        <v>0</v>
      </c>
      <c r="V785" s="86"/>
      <c r="W785" s="86"/>
      <c r="X785" s="86"/>
      <c r="Y785" s="86"/>
      <c r="Z785" s="86"/>
      <c r="AA785" s="86"/>
      <c r="AB785" s="86"/>
      <c r="AC785" s="86"/>
      <c r="AD785" s="86"/>
      <c r="AE785" s="16"/>
      <c r="AF785" s="8"/>
      <c r="AG785"/>
      <c r="AH785"/>
      <c r="AI785"/>
      <c r="AJ785"/>
      <c r="AK785"/>
      <c r="AL785"/>
      <c r="AM785"/>
      <c r="AN785"/>
      <c r="AO785"/>
      <c r="AP785"/>
      <c r="AQ785"/>
      <c r="AR785"/>
      <c r="AS785"/>
      <c r="AT785"/>
      <c r="AU785"/>
      <c r="AV785"/>
      <c r="AW785"/>
      <c r="AX785"/>
      <c r="AY785"/>
      <c r="AZ785"/>
      <c r="BA785"/>
      <c r="BB785"/>
      <c r="BC785"/>
      <c r="BD785"/>
      <c r="BE785"/>
      <c r="BF785"/>
    </row>
    <row r="786" spans="1:58" s="104" customFormat="1" ht="13.4" hidden="1" customHeight="1" outlineLevel="2" x14ac:dyDescent="0.35">
      <c r="A786" s="102"/>
      <c r="B786" s="95"/>
      <c r="C786" s="17"/>
      <c r="D786" s="17"/>
      <c r="E786" s="17"/>
      <c r="F786" s="13"/>
      <c r="G786" s="86"/>
      <c r="H786" s="86"/>
      <c r="K786" s="99"/>
      <c r="L786" s="99" t="s">
        <v>107</v>
      </c>
      <c r="M786" s="5">
        <f t="shared" ref="M786:S817" si="177">INDEX(M$775:M$784,MATCH($L786,$L$775:$L$784,0))</f>
        <v>2.8955165692007796</v>
      </c>
      <c r="N786" s="5">
        <f t="shared" si="175"/>
        <v>3.6046783625730989</v>
      </c>
      <c r="O786" s="5">
        <f t="shared" si="175"/>
        <v>4.0974658869395713</v>
      </c>
      <c r="P786" s="5">
        <f t="shared" si="175"/>
        <v>4</v>
      </c>
      <c r="Q786" s="5">
        <f t="shared" si="175"/>
        <v>4.3001949317738797</v>
      </c>
      <c r="R786" s="5">
        <f t="shared" si="175"/>
        <v>3.9473684210526314</v>
      </c>
      <c r="S786" s="5">
        <f t="shared" si="175"/>
        <v>3.5649122807017544</v>
      </c>
      <c r="T786" s="5">
        <f t="shared" si="176"/>
        <v>2.2400000000000002</v>
      </c>
      <c r="U786" s="5">
        <f t="shared" si="176"/>
        <v>0</v>
      </c>
      <c r="V786" s="86"/>
      <c r="W786" s="86"/>
      <c r="X786" s="86"/>
      <c r="Y786" s="86"/>
      <c r="Z786" s="86"/>
      <c r="AA786" s="86"/>
      <c r="AB786" s="86"/>
      <c r="AC786" s="86"/>
      <c r="AD786" s="86"/>
      <c r="AE786" s="16"/>
      <c r="AF786" s="8"/>
      <c r="AG786"/>
      <c r="AH786"/>
      <c r="AI786"/>
      <c r="AJ786"/>
      <c r="AK786"/>
      <c r="AL786"/>
      <c r="AM786"/>
      <c r="AN786"/>
      <c r="AO786"/>
      <c r="AP786"/>
      <c r="AQ786"/>
      <c r="AR786"/>
      <c r="AS786"/>
      <c r="AT786"/>
      <c r="AU786"/>
      <c r="AV786"/>
      <c r="AW786"/>
      <c r="AX786"/>
      <c r="AY786"/>
      <c r="AZ786"/>
      <c r="BA786"/>
      <c r="BB786"/>
      <c r="BC786"/>
      <c r="BD786"/>
      <c r="BE786"/>
      <c r="BF786"/>
    </row>
    <row r="787" spans="1:58" s="104" customFormat="1" ht="13.4" hidden="1" customHeight="1" outlineLevel="2" x14ac:dyDescent="0.35">
      <c r="A787" s="102"/>
      <c r="B787" s="95"/>
      <c r="C787" s="17"/>
      <c r="D787" s="17"/>
      <c r="E787" s="17"/>
      <c r="F787" s="13"/>
      <c r="G787" s="86"/>
      <c r="H787" s="86"/>
      <c r="K787" s="99"/>
      <c r="L787" s="99" t="s">
        <v>108</v>
      </c>
      <c r="M787" s="5">
        <f t="shared" si="177"/>
        <v>2.8955165692007796</v>
      </c>
      <c r="N787" s="5">
        <f t="shared" si="175"/>
        <v>3.6046783625730989</v>
      </c>
      <c r="O787" s="5">
        <f t="shared" si="175"/>
        <v>4.0974658869395713</v>
      </c>
      <c r="P787" s="5">
        <f t="shared" si="175"/>
        <v>4</v>
      </c>
      <c r="Q787" s="5">
        <f t="shared" si="175"/>
        <v>4.3001949317738797</v>
      </c>
      <c r="R787" s="5">
        <f t="shared" si="175"/>
        <v>3.9473684210526314</v>
      </c>
      <c r="S787" s="5">
        <f t="shared" si="175"/>
        <v>3.5649122807017544</v>
      </c>
      <c r="T787" s="5">
        <f t="shared" si="176"/>
        <v>2.2400000000000002</v>
      </c>
      <c r="U787" s="5">
        <f t="shared" si="176"/>
        <v>0</v>
      </c>
      <c r="V787" s="86"/>
      <c r="W787" s="86"/>
      <c r="X787" s="86"/>
      <c r="Y787" s="86"/>
      <c r="Z787" s="86"/>
      <c r="AA787" s="86"/>
      <c r="AB787" s="86"/>
      <c r="AC787" s="86"/>
      <c r="AD787" s="86"/>
      <c r="AE787" s="16"/>
      <c r="AF787" s="8"/>
      <c r="AG787"/>
      <c r="AH787"/>
      <c r="AI787"/>
      <c r="AJ787"/>
      <c r="AK787"/>
      <c r="AL787"/>
      <c r="AM787"/>
      <c r="AN787"/>
      <c r="AO787"/>
      <c r="AP787"/>
      <c r="AQ787"/>
      <c r="AR787"/>
      <c r="AS787"/>
      <c r="AT787"/>
      <c r="AU787"/>
      <c r="AV787"/>
      <c r="AW787"/>
      <c r="AX787"/>
      <c r="AY787"/>
      <c r="AZ787"/>
      <c r="BA787"/>
      <c r="BB787"/>
      <c r="BC787"/>
      <c r="BD787"/>
      <c r="BE787"/>
      <c r="BF787"/>
    </row>
    <row r="788" spans="1:58" s="104" customFormat="1" ht="13.4" hidden="1" customHeight="1" outlineLevel="2" x14ac:dyDescent="0.35">
      <c r="A788" s="102"/>
      <c r="B788" s="95"/>
      <c r="C788" s="17"/>
      <c r="D788" s="17"/>
      <c r="E788" s="17"/>
      <c r="F788" s="13"/>
      <c r="G788" s="86"/>
      <c r="H788" s="86"/>
      <c r="K788" s="99"/>
      <c r="L788" s="99" t="s">
        <v>109</v>
      </c>
      <c r="M788" s="5">
        <f t="shared" si="177"/>
        <v>2.8955165692007796</v>
      </c>
      <c r="N788" s="5">
        <f t="shared" si="175"/>
        <v>3.6046783625730989</v>
      </c>
      <c r="O788" s="5">
        <f t="shared" si="175"/>
        <v>4.0974658869395713</v>
      </c>
      <c r="P788" s="5">
        <f t="shared" si="175"/>
        <v>4</v>
      </c>
      <c r="Q788" s="5">
        <f t="shared" si="175"/>
        <v>4.3001949317738797</v>
      </c>
      <c r="R788" s="5">
        <f t="shared" si="175"/>
        <v>3.9473684210526314</v>
      </c>
      <c r="S788" s="5">
        <f t="shared" si="175"/>
        <v>3.5649122807017544</v>
      </c>
      <c r="T788" s="5">
        <f t="shared" si="176"/>
        <v>2.2400000000000002</v>
      </c>
      <c r="U788" s="5">
        <f t="shared" si="176"/>
        <v>0</v>
      </c>
      <c r="V788" s="86"/>
      <c r="W788" s="86"/>
      <c r="X788" s="86"/>
      <c r="Y788" s="86"/>
      <c r="Z788" s="86"/>
      <c r="AA788" s="86"/>
      <c r="AB788" s="86"/>
      <c r="AC788" s="86"/>
      <c r="AD788" s="86"/>
      <c r="AE788" s="16"/>
      <c r="AF788" s="8"/>
      <c r="AG788"/>
      <c r="AH788"/>
      <c r="AI788"/>
      <c r="AJ788"/>
      <c r="AK788"/>
      <c r="AL788"/>
      <c r="AM788"/>
      <c r="AN788"/>
      <c r="AO788"/>
      <c r="AP788"/>
      <c r="AQ788"/>
      <c r="AR788"/>
      <c r="AS788"/>
      <c r="AT788"/>
      <c r="AU788"/>
      <c r="AV788"/>
      <c r="AW788"/>
      <c r="AX788"/>
      <c r="AY788"/>
      <c r="AZ788"/>
      <c r="BA788"/>
      <c r="BB788"/>
      <c r="BC788"/>
      <c r="BD788"/>
      <c r="BE788"/>
      <c r="BF788"/>
    </row>
    <row r="789" spans="1:58" s="104" customFormat="1" ht="13.4" hidden="1" customHeight="1" outlineLevel="2" x14ac:dyDescent="0.35">
      <c r="A789" s="102"/>
      <c r="B789" s="95"/>
      <c r="C789" s="17"/>
      <c r="D789" s="17"/>
      <c r="E789" s="17"/>
      <c r="F789" s="13"/>
      <c r="G789" s="86"/>
      <c r="H789" s="86"/>
      <c r="K789" s="99"/>
      <c r="L789" s="99" t="s">
        <v>110</v>
      </c>
      <c r="M789" s="5">
        <f t="shared" si="177"/>
        <v>2.8955165692007796</v>
      </c>
      <c r="N789" s="5">
        <f t="shared" si="175"/>
        <v>3.6046783625730989</v>
      </c>
      <c r="O789" s="5">
        <f t="shared" si="175"/>
        <v>4.0974658869395713</v>
      </c>
      <c r="P789" s="5">
        <f t="shared" si="175"/>
        <v>4</v>
      </c>
      <c r="Q789" s="5">
        <f t="shared" si="175"/>
        <v>4.3001949317738797</v>
      </c>
      <c r="R789" s="5">
        <f t="shared" si="175"/>
        <v>3.9473684210526314</v>
      </c>
      <c r="S789" s="5">
        <f t="shared" si="175"/>
        <v>3.5649122807017544</v>
      </c>
      <c r="T789" s="5">
        <f t="shared" si="176"/>
        <v>2.2400000000000002</v>
      </c>
      <c r="U789" s="5">
        <f t="shared" si="176"/>
        <v>0</v>
      </c>
      <c r="V789" s="86"/>
      <c r="W789" s="86"/>
      <c r="X789" s="86"/>
      <c r="Y789" s="86"/>
      <c r="Z789" s="86"/>
      <c r="AA789" s="86"/>
      <c r="AB789" s="86"/>
      <c r="AC789" s="86"/>
      <c r="AD789" s="86"/>
      <c r="AE789" s="16"/>
      <c r="AF789" s="8"/>
      <c r="AG789"/>
      <c r="AH789"/>
      <c r="AI789"/>
      <c r="AJ789"/>
      <c r="AK789"/>
      <c r="AL789"/>
      <c r="AM789"/>
      <c r="AN789"/>
      <c r="AO789"/>
      <c r="AP789"/>
      <c r="AQ789"/>
      <c r="AR789"/>
      <c r="AS789"/>
      <c r="AT789"/>
      <c r="AU789"/>
      <c r="AV789"/>
      <c r="AW789"/>
      <c r="AX789"/>
      <c r="AY789"/>
      <c r="AZ789"/>
      <c r="BA789"/>
      <c r="BB789"/>
      <c r="BC789"/>
      <c r="BD789"/>
      <c r="BE789"/>
      <c r="BF789"/>
    </row>
    <row r="790" spans="1:58" s="104" customFormat="1" ht="13.4" hidden="1" customHeight="1" outlineLevel="2" x14ac:dyDescent="0.35">
      <c r="A790" s="102"/>
      <c r="B790" s="95"/>
      <c r="C790" s="17"/>
      <c r="D790" s="17"/>
      <c r="E790" s="17"/>
      <c r="F790" s="13"/>
      <c r="G790" s="86"/>
      <c r="H790" s="86"/>
      <c r="K790" s="99"/>
      <c r="L790" s="99" t="s">
        <v>111</v>
      </c>
      <c r="M790" s="5">
        <f t="shared" si="177"/>
        <v>2.8955165692007796</v>
      </c>
      <c r="N790" s="5">
        <f t="shared" si="175"/>
        <v>3.6046783625730989</v>
      </c>
      <c r="O790" s="5">
        <f t="shared" si="175"/>
        <v>4.0974658869395713</v>
      </c>
      <c r="P790" s="5">
        <f t="shared" si="175"/>
        <v>4</v>
      </c>
      <c r="Q790" s="5">
        <f t="shared" si="175"/>
        <v>4.3001949317738797</v>
      </c>
      <c r="R790" s="5">
        <f t="shared" si="175"/>
        <v>3.9473684210526314</v>
      </c>
      <c r="S790" s="5">
        <f t="shared" si="175"/>
        <v>3.5649122807017544</v>
      </c>
      <c r="T790" s="5">
        <f t="shared" si="176"/>
        <v>2.2400000000000002</v>
      </c>
      <c r="U790" s="5">
        <f t="shared" si="176"/>
        <v>0</v>
      </c>
      <c r="V790" s="86"/>
      <c r="W790" s="86"/>
      <c r="X790" s="86"/>
      <c r="Y790" s="86"/>
      <c r="Z790" s="86"/>
      <c r="AA790" s="86"/>
      <c r="AB790" s="86"/>
      <c r="AC790" s="86"/>
      <c r="AD790" s="86"/>
      <c r="AE790" s="16"/>
      <c r="AF790" s="8"/>
      <c r="AG790"/>
      <c r="AH790"/>
      <c r="AI790"/>
      <c r="AJ790"/>
      <c r="AK790"/>
      <c r="AL790"/>
      <c r="AM790"/>
      <c r="AN790"/>
      <c r="AO790"/>
      <c r="AP790"/>
      <c r="AQ790"/>
      <c r="AR790"/>
      <c r="AS790"/>
      <c r="AT790"/>
      <c r="AU790"/>
      <c r="AV790"/>
      <c r="AW790"/>
      <c r="AX790"/>
      <c r="AY790"/>
      <c r="AZ790"/>
      <c r="BA790"/>
      <c r="BB790"/>
      <c r="BC790"/>
      <c r="BD790"/>
      <c r="BE790"/>
      <c r="BF790"/>
    </row>
    <row r="791" spans="1:58" s="104" customFormat="1" ht="13.4" hidden="1" customHeight="1" outlineLevel="2" x14ac:dyDescent="0.35">
      <c r="A791" s="102"/>
      <c r="B791" s="95"/>
      <c r="C791" s="17"/>
      <c r="D791" s="17"/>
      <c r="E791" s="17"/>
      <c r="F791" s="13"/>
      <c r="G791" s="86"/>
      <c r="H791" s="86"/>
      <c r="K791" s="99"/>
      <c r="L791" s="99" t="s">
        <v>112</v>
      </c>
      <c r="M791" s="5">
        <f t="shared" si="177"/>
        <v>2.8955165692007796</v>
      </c>
      <c r="N791" s="5">
        <f t="shared" si="175"/>
        <v>3.6046783625730989</v>
      </c>
      <c r="O791" s="5">
        <f t="shared" si="175"/>
        <v>4.0974658869395713</v>
      </c>
      <c r="P791" s="5">
        <f t="shared" si="175"/>
        <v>4</v>
      </c>
      <c r="Q791" s="5">
        <f t="shared" si="175"/>
        <v>4.3001949317738797</v>
      </c>
      <c r="R791" s="5">
        <f t="shared" si="175"/>
        <v>3.9473684210526314</v>
      </c>
      <c r="S791" s="5">
        <f t="shared" si="175"/>
        <v>3.5649122807017544</v>
      </c>
      <c r="T791" s="5">
        <f t="shared" si="176"/>
        <v>2.2400000000000002</v>
      </c>
      <c r="U791" s="5">
        <f t="shared" si="176"/>
        <v>0</v>
      </c>
      <c r="V791" s="86"/>
      <c r="W791" s="86"/>
      <c r="X791" s="86"/>
      <c r="Y791" s="86"/>
      <c r="Z791" s="86"/>
      <c r="AA791" s="86"/>
      <c r="AB791" s="86"/>
      <c r="AC791" s="86"/>
      <c r="AD791" s="86"/>
      <c r="AE791" s="16"/>
      <c r="AF791" s="8"/>
      <c r="AG791"/>
      <c r="AH791"/>
      <c r="AI791"/>
      <c r="AJ791"/>
      <c r="AK791"/>
      <c r="AL791"/>
      <c r="AM791"/>
      <c r="AN791"/>
      <c r="AO791"/>
      <c r="AP791"/>
      <c r="AQ791"/>
      <c r="AR791"/>
      <c r="AS791"/>
      <c r="AT791"/>
      <c r="AU791"/>
      <c r="AV791"/>
      <c r="AW791"/>
      <c r="AX791"/>
      <c r="AY791"/>
      <c r="AZ791"/>
      <c r="BA791"/>
      <c r="BB791"/>
      <c r="BC791"/>
      <c r="BD791"/>
      <c r="BE791"/>
      <c r="BF791"/>
    </row>
    <row r="792" spans="1:58" s="104" customFormat="1" ht="13.4" hidden="1" customHeight="1" outlineLevel="2" x14ac:dyDescent="0.35">
      <c r="A792" s="102"/>
      <c r="B792" s="95"/>
      <c r="C792" s="17"/>
      <c r="D792" s="17"/>
      <c r="E792" s="17"/>
      <c r="F792" s="13"/>
      <c r="G792" s="86"/>
      <c r="H792" s="86"/>
      <c r="K792" s="99"/>
      <c r="L792" s="99" t="s">
        <v>113</v>
      </c>
      <c r="M792" s="5">
        <f t="shared" si="177"/>
        <v>2.8955165692007796</v>
      </c>
      <c r="N792" s="5">
        <f t="shared" si="175"/>
        <v>3.6046783625730989</v>
      </c>
      <c r="O792" s="5">
        <f t="shared" si="175"/>
        <v>4.0974658869395713</v>
      </c>
      <c r="P792" s="5">
        <f t="shared" si="175"/>
        <v>4</v>
      </c>
      <c r="Q792" s="5">
        <f t="shared" si="175"/>
        <v>4.3001949317738797</v>
      </c>
      <c r="R792" s="5">
        <f t="shared" si="175"/>
        <v>3.9473684210526314</v>
      </c>
      <c r="S792" s="5">
        <f t="shared" si="175"/>
        <v>3.5649122807017544</v>
      </c>
      <c r="T792" s="5">
        <f t="shared" si="176"/>
        <v>2.2400000000000002</v>
      </c>
      <c r="U792" s="5">
        <f t="shared" si="176"/>
        <v>0</v>
      </c>
      <c r="V792" s="86"/>
      <c r="W792" s="86"/>
      <c r="X792" s="86"/>
      <c r="Y792" s="86"/>
      <c r="Z792" s="86"/>
      <c r="AA792" s="86"/>
      <c r="AB792" s="86"/>
      <c r="AC792" s="86"/>
      <c r="AD792" s="86"/>
      <c r="AE792" s="16"/>
      <c r="AF792" s="8"/>
      <c r="AG792"/>
      <c r="AH792"/>
      <c r="AI792"/>
      <c r="AJ792"/>
      <c r="AK792"/>
      <c r="AL792"/>
      <c r="AM792"/>
      <c r="AN792"/>
      <c r="AO792"/>
      <c r="AP792"/>
      <c r="AQ792"/>
      <c r="AR792"/>
      <c r="AS792"/>
      <c r="AT792"/>
      <c r="AU792"/>
      <c r="AV792"/>
      <c r="AW792"/>
      <c r="AX792"/>
      <c r="AY792"/>
      <c r="AZ792"/>
      <c r="BA792"/>
      <c r="BB792"/>
      <c r="BC792"/>
      <c r="BD792"/>
      <c r="BE792"/>
      <c r="BF792"/>
    </row>
    <row r="793" spans="1:58" s="104" customFormat="1" ht="13.4" hidden="1" customHeight="1" outlineLevel="2" x14ac:dyDescent="0.35">
      <c r="A793" s="102"/>
      <c r="B793" s="95"/>
      <c r="C793" s="17"/>
      <c r="D793" s="17"/>
      <c r="E793" s="17"/>
      <c r="F793" s="13"/>
      <c r="G793" s="86"/>
      <c r="H793" s="86"/>
      <c r="K793" s="99"/>
      <c r="L793" s="99" t="s">
        <v>114</v>
      </c>
      <c r="M793" s="5">
        <f t="shared" si="177"/>
        <v>2.8955165692007796</v>
      </c>
      <c r="N793" s="5">
        <f t="shared" si="175"/>
        <v>3.6046783625730989</v>
      </c>
      <c r="O793" s="5">
        <f t="shared" si="175"/>
        <v>4.0974658869395713</v>
      </c>
      <c r="P793" s="5">
        <f t="shared" si="175"/>
        <v>4</v>
      </c>
      <c r="Q793" s="5">
        <f t="shared" si="175"/>
        <v>4.3001949317738797</v>
      </c>
      <c r="R793" s="5">
        <f t="shared" si="175"/>
        <v>3.9473684210526314</v>
      </c>
      <c r="S793" s="5">
        <f t="shared" si="175"/>
        <v>3.5649122807017544</v>
      </c>
      <c r="T793" s="5">
        <f t="shared" si="176"/>
        <v>2.2400000000000002</v>
      </c>
      <c r="U793" s="5">
        <f t="shared" si="176"/>
        <v>0</v>
      </c>
      <c r="V793" s="86"/>
      <c r="W793" s="86"/>
      <c r="X793" s="86"/>
      <c r="Y793" s="86"/>
      <c r="Z793" s="86"/>
      <c r="AA793" s="86"/>
      <c r="AB793" s="86"/>
      <c r="AC793" s="86"/>
      <c r="AD793" s="86"/>
      <c r="AE793" s="16"/>
      <c r="AF793" s="8"/>
      <c r="AG793"/>
      <c r="AH793"/>
      <c r="AI793"/>
      <c r="AJ793"/>
      <c r="AK793"/>
      <c r="AL793"/>
      <c r="AM793"/>
      <c r="AN793"/>
      <c r="AO793"/>
      <c r="AP793"/>
      <c r="AQ793"/>
      <c r="AR793"/>
      <c r="AS793"/>
      <c r="AT793"/>
      <c r="AU793"/>
      <c r="AV793"/>
      <c r="AW793"/>
      <c r="AX793"/>
      <c r="AY793"/>
      <c r="AZ793"/>
      <c r="BA793"/>
      <c r="BB793"/>
      <c r="BC793"/>
      <c r="BD793"/>
      <c r="BE793"/>
      <c r="BF793"/>
    </row>
    <row r="794" spans="1:58" s="104" customFormat="1" ht="13.4" hidden="1" customHeight="1" outlineLevel="2" x14ac:dyDescent="0.35">
      <c r="A794" s="102"/>
      <c r="B794" s="95"/>
      <c r="C794" s="17"/>
      <c r="D794" s="17"/>
      <c r="E794" s="17"/>
      <c r="F794" s="13"/>
      <c r="G794" s="86"/>
      <c r="H794" s="86"/>
      <c r="K794" s="99"/>
      <c r="L794" s="99" t="s">
        <v>115</v>
      </c>
      <c r="M794" s="5">
        <f t="shared" si="177"/>
        <v>2.8955165692007796</v>
      </c>
      <c r="N794" s="5">
        <f t="shared" si="175"/>
        <v>3.6046783625730989</v>
      </c>
      <c r="O794" s="5">
        <f t="shared" si="175"/>
        <v>4.0974658869395713</v>
      </c>
      <c r="P794" s="5">
        <f t="shared" si="175"/>
        <v>4</v>
      </c>
      <c r="Q794" s="5">
        <f t="shared" si="175"/>
        <v>4.3001949317738797</v>
      </c>
      <c r="R794" s="5">
        <f t="shared" si="175"/>
        <v>3.9473684210526314</v>
      </c>
      <c r="S794" s="5">
        <f t="shared" si="175"/>
        <v>3.5649122807017544</v>
      </c>
      <c r="T794" s="5">
        <f t="shared" si="176"/>
        <v>2.2400000000000002</v>
      </c>
      <c r="U794" s="5">
        <f t="shared" si="176"/>
        <v>0</v>
      </c>
      <c r="V794" s="86"/>
      <c r="W794" s="86"/>
      <c r="X794" s="86"/>
      <c r="Y794" s="86"/>
      <c r="Z794" s="86"/>
      <c r="AA794" s="86"/>
      <c r="AB794" s="86"/>
      <c r="AC794" s="86"/>
      <c r="AD794" s="86"/>
      <c r="AE794" s="16"/>
      <c r="AF794" s="8"/>
      <c r="AG794"/>
      <c r="AH794"/>
      <c r="AI794"/>
      <c r="AJ794"/>
      <c r="AK794"/>
      <c r="AL794"/>
      <c r="AM794"/>
      <c r="AN794"/>
      <c r="AO794"/>
      <c r="AP794"/>
      <c r="AQ794"/>
      <c r="AR794"/>
      <c r="AS794"/>
      <c r="AT794"/>
      <c r="AU794"/>
      <c r="AV794"/>
      <c r="AW794"/>
      <c r="AX794"/>
      <c r="AY794"/>
      <c r="AZ794"/>
      <c r="BA794"/>
      <c r="BB794"/>
      <c r="BC794"/>
      <c r="BD794"/>
      <c r="BE794"/>
      <c r="BF794"/>
    </row>
    <row r="795" spans="1:58" s="104" customFormat="1" ht="13.4" hidden="1" customHeight="1" outlineLevel="2" x14ac:dyDescent="0.35">
      <c r="A795" s="102"/>
      <c r="B795" s="95"/>
      <c r="C795" s="17"/>
      <c r="D795" s="17"/>
      <c r="E795" s="17"/>
      <c r="F795" s="13"/>
      <c r="G795" s="86"/>
      <c r="H795" s="86"/>
      <c r="K795" s="99" t="s">
        <v>749</v>
      </c>
      <c r="L795" s="99" t="s">
        <v>342</v>
      </c>
      <c r="M795" s="5">
        <f t="shared" si="177"/>
        <v>0</v>
      </c>
      <c r="N795" s="5">
        <f t="shared" si="175"/>
        <v>0</v>
      </c>
      <c r="O795" s="5">
        <f t="shared" si="175"/>
        <v>0</v>
      </c>
      <c r="P795" s="5">
        <f t="shared" si="175"/>
        <v>0</v>
      </c>
      <c r="Q795" s="5">
        <f t="shared" si="175"/>
        <v>0</v>
      </c>
      <c r="R795" s="5">
        <f t="shared" si="175"/>
        <v>0</v>
      </c>
      <c r="S795" s="5">
        <f t="shared" si="175"/>
        <v>0</v>
      </c>
      <c r="T795" s="5">
        <f t="shared" si="176"/>
        <v>0</v>
      </c>
      <c r="U795" s="5">
        <f t="shared" si="176"/>
        <v>0</v>
      </c>
      <c r="V795" s="86"/>
      <c r="W795" s="86"/>
      <c r="X795" s="86"/>
      <c r="Y795" s="86"/>
      <c r="Z795" s="86"/>
      <c r="AA795" s="86"/>
      <c r="AB795" s="86"/>
      <c r="AC795" s="86"/>
      <c r="AD795" s="86"/>
      <c r="AE795" s="16"/>
      <c r="AF795" s="8"/>
      <c r="AG795"/>
      <c r="AH795"/>
      <c r="AI795"/>
      <c r="AJ795"/>
      <c r="AK795"/>
      <c r="AL795"/>
      <c r="AM795"/>
      <c r="AN795"/>
      <c r="AO795"/>
      <c r="AP795"/>
      <c r="AQ795"/>
      <c r="AR795"/>
      <c r="AS795"/>
      <c r="AT795"/>
      <c r="AU795"/>
      <c r="AV795"/>
      <c r="AW795"/>
      <c r="AX795"/>
      <c r="AY795"/>
      <c r="AZ795"/>
      <c r="BA795"/>
      <c r="BB795"/>
      <c r="BC795"/>
      <c r="BD795"/>
      <c r="BE795"/>
      <c r="BF795"/>
    </row>
    <row r="796" spans="1:58" s="104" customFormat="1" ht="13.4" hidden="1" customHeight="1" outlineLevel="2" x14ac:dyDescent="0.35">
      <c r="A796" s="102"/>
      <c r="B796" s="95"/>
      <c r="C796" s="17"/>
      <c r="D796" s="17"/>
      <c r="E796" s="17"/>
      <c r="F796" s="13"/>
      <c r="G796" s="86"/>
      <c r="H796" s="86"/>
      <c r="K796" s="99"/>
      <c r="L796" s="99" t="s">
        <v>107</v>
      </c>
      <c r="M796" s="5">
        <f t="shared" si="177"/>
        <v>2.8955165692007796</v>
      </c>
      <c r="N796" s="5">
        <f t="shared" si="175"/>
        <v>3.6046783625730989</v>
      </c>
      <c r="O796" s="5">
        <f t="shared" si="175"/>
        <v>4.0974658869395713</v>
      </c>
      <c r="P796" s="5">
        <f t="shared" si="175"/>
        <v>4</v>
      </c>
      <c r="Q796" s="5">
        <f t="shared" si="175"/>
        <v>4.3001949317738797</v>
      </c>
      <c r="R796" s="5">
        <f t="shared" si="175"/>
        <v>3.9473684210526314</v>
      </c>
      <c r="S796" s="5">
        <f t="shared" si="175"/>
        <v>3.5649122807017544</v>
      </c>
      <c r="T796" s="5">
        <f t="shared" si="176"/>
        <v>2.2400000000000002</v>
      </c>
      <c r="U796" s="5">
        <f t="shared" si="176"/>
        <v>0</v>
      </c>
      <c r="V796" s="86"/>
      <c r="W796" s="86"/>
      <c r="X796" s="86"/>
      <c r="Y796" s="86"/>
      <c r="Z796" s="86"/>
      <c r="AA796" s="86"/>
      <c r="AB796" s="86"/>
      <c r="AC796" s="86"/>
      <c r="AD796" s="86"/>
      <c r="AE796" s="16"/>
      <c r="AF796" s="8"/>
      <c r="AG796"/>
      <c r="AH796"/>
      <c r="AI796"/>
      <c r="AJ796"/>
      <c r="AK796"/>
      <c r="AL796"/>
      <c r="AM796"/>
      <c r="AN796"/>
      <c r="AO796"/>
      <c r="AP796"/>
      <c r="AQ796"/>
      <c r="AR796"/>
      <c r="AS796"/>
      <c r="AT796"/>
      <c r="AU796"/>
      <c r="AV796"/>
      <c r="AW796"/>
      <c r="AX796"/>
      <c r="AY796"/>
      <c r="AZ796"/>
      <c r="BA796"/>
      <c r="BB796"/>
      <c r="BC796"/>
      <c r="BD796"/>
      <c r="BE796"/>
      <c r="BF796"/>
    </row>
    <row r="797" spans="1:58" s="104" customFormat="1" ht="13.4" hidden="1" customHeight="1" outlineLevel="2" x14ac:dyDescent="0.35">
      <c r="A797" s="102"/>
      <c r="B797" s="95"/>
      <c r="C797" s="17"/>
      <c r="D797" s="17"/>
      <c r="E797" s="17"/>
      <c r="F797" s="13"/>
      <c r="G797" s="86"/>
      <c r="H797" s="86"/>
      <c r="K797" s="99"/>
      <c r="L797" s="99" t="s">
        <v>108</v>
      </c>
      <c r="M797" s="5">
        <f t="shared" si="177"/>
        <v>2.8955165692007796</v>
      </c>
      <c r="N797" s="5">
        <f t="shared" si="175"/>
        <v>3.6046783625730989</v>
      </c>
      <c r="O797" s="5">
        <f t="shared" si="175"/>
        <v>4.0974658869395713</v>
      </c>
      <c r="P797" s="5">
        <f t="shared" si="175"/>
        <v>4</v>
      </c>
      <c r="Q797" s="5">
        <f t="shared" si="175"/>
        <v>4.3001949317738797</v>
      </c>
      <c r="R797" s="5">
        <f t="shared" si="175"/>
        <v>3.9473684210526314</v>
      </c>
      <c r="S797" s="5">
        <f t="shared" si="175"/>
        <v>3.5649122807017544</v>
      </c>
      <c r="T797" s="5">
        <f t="shared" si="176"/>
        <v>2.2400000000000002</v>
      </c>
      <c r="U797" s="5">
        <f t="shared" si="176"/>
        <v>0</v>
      </c>
      <c r="V797" s="86"/>
      <c r="W797" s="86"/>
      <c r="X797" s="86"/>
      <c r="Y797" s="86"/>
      <c r="Z797" s="86"/>
      <c r="AA797" s="86"/>
      <c r="AB797" s="86"/>
      <c r="AC797" s="86"/>
      <c r="AD797" s="86"/>
      <c r="AE797" s="16"/>
      <c r="AF797" s="8"/>
      <c r="AG797"/>
      <c r="AH797"/>
      <c r="AI797"/>
      <c r="AJ797"/>
      <c r="AK797"/>
      <c r="AL797"/>
      <c r="AM797"/>
      <c r="AN797"/>
      <c r="AO797"/>
      <c r="AP797"/>
      <c r="AQ797"/>
      <c r="AR797"/>
      <c r="AS797"/>
      <c r="AT797"/>
      <c r="AU797"/>
      <c r="AV797"/>
      <c r="AW797"/>
      <c r="AX797"/>
      <c r="AY797"/>
      <c r="AZ797"/>
      <c r="BA797"/>
      <c r="BB797"/>
      <c r="BC797"/>
      <c r="BD797"/>
      <c r="BE797"/>
      <c r="BF797"/>
    </row>
    <row r="798" spans="1:58" s="104" customFormat="1" ht="13.4" hidden="1" customHeight="1" outlineLevel="2" x14ac:dyDescent="0.35">
      <c r="A798" s="102"/>
      <c r="B798" s="95"/>
      <c r="C798" s="17"/>
      <c r="D798" s="17"/>
      <c r="E798" s="17"/>
      <c r="F798" s="13"/>
      <c r="G798" s="86"/>
      <c r="H798" s="86"/>
      <c r="K798" s="99"/>
      <c r="L798" s="99" t="s">
        <v>109</v>
      </c>
      <c r="M798" s="5">
        <f t="shared" si="177"/>
        <v>2.8955165692007796</v>
      </c>
      <c r="N798" s="5">
        <f t="shared" si="175"/>
        <v>3.6046783625730989</v>
      </c>
      <c r="O798" s="5">
        <f t="shared" si="175"/>
        <v>4.0974658869395713</v>
      </c>
      <c r="P798" s="5">
        <f t="shared" si="175"/>
        <v>4</v>
      </c>
      <c r="Q798" s="5">
        <f t="shared" si="175"/>
        <v>4.3001949317738797</v>
      </c>
      <c r="R798" s="5">
        <f t="shared" si="175"/>
        <v>3.9473684210526314</v>
      </c>
      <c r="S798" s="5">
        <f t="shared" si="175"/>
        <v>3.5649122807017544</v>
      </c>
      <c r="T798" s="5">
        <f t="shared" si="176"/>
        <v>2.2400000000000002</v>
      </c>
      <c r="U798" s="5">
        <f t="shared" si="176"/>
        <v>0</v>
      </c>
      <c r="V798" s="86"/>
      <c r="W798" s="86"/>
      <c r="X798" s="86"/>
      <c r="Y798" s="86"/>
      <c r="Z798" s="86"/>
      <c r="AA798" s="86"/>
      <c r="AB798" s="86"/>
      <c r="AC798" s="86"/>
      <c r="AD798" s="86"/>
      <c r="AE798" s="16"/>
      <c r="AF798" s="8"/>
      <c r="AG798"/>
      <c r="AH798"/>
      <c r="AI798"/>
      <c r="AJ798"/>
      <c r="AK798"/>
      <c r="AL798"/>
      <c r="AM798"/>
      <c r="AN798"/>
      <c r="AO798"/>
      <c r="AP798"/>
      <c r="AQ798"/>
      <c r="AR798"/>
      <c r="AS798"/>
      <c r="AT798"/>
      <c r="AU798"/>
      <c r="AV798"/>
      <c r="AW798"/>
      <c r="AX798"/>
      <c r="AY798"/>
      <c r="AZ798"/>
      <c r="BA798"/>
      <c r="BB798"/>
      <c r="BC798"/>
      <c r="BD798"/>
      <c r="BE798"/>
      <c r="BF798"/>
    </row>
    <row r="799" spans="1:58" s="104" customFormat="1" ht="13.4" hidden="1" customHeight="1" outlineLevel="2" x14ac:dyDescent="0.35">
      <c r="A799" s="102"/>
      <c r="B799" s="95"/>
      <c r="C799" s="17"/>
      <c r="D799" s="17"/>
      <c r="E799" s="17"/>
      <c r="F799" s="13"/>
      <c r="G799" s="86"/>
      <c r="H799" s="86"/>
      <c r="K799" s="99"/>
      <c r="L799" s="99" t="s">
        <v>110</v>
      </c>
      <c r="M799" s="5">
        <f t="shared" si="177"/>
        <v>2.8955165692007796</v>
      </c>
      <c r="N799" s="5">
        <f t="shared" si="175"/>
        <v>3.6046783625730989</v>
      </c>
      <c r="O799" s="5">
        <f t="shared" si="175"/>
        <v>4.0974658869395713</v>
      </c>
      <c r="P799" s="5">
        <f t="shared" si="175"/>
        <v>4</v>
      </c>
      <c r="Q799" s="5">
        <f t="shared" si="175"/>
        <v>4.3001949317738797</v>
      </c>
      <c r="R799" s="5">
        <f t="shared" si="175"/>
        <v>3.9473684210526314</v>
      </c>
      <c r="S799" s="5">
        <f t="shared" si="175"/>
        <v>3.5649122807017544</v>
      </c>
      <c r="T799" s="5">
        <f t="shared" si="176"/>
        <v>2.2400000000000002</v>
      </c>
      <c r="U799" s="5">
        <f t="shared" si="176"/>
        <v>0</v>
      </c>
      <c r="V799" s="86"/>
      <c r="W799" s="86"/>
      <c r="X799" s="86"/>
      <c r="Y799" s="86"/>
      <c r="Z799" s="86"/>
      <c r="AA799" s="86"/>
      <c r="AB799" s="86"/>
      <c r="AC799" s="86"/>
      <c r="AD799" s="86"/>
      <c r="AE799" s="16"/>
      <c r="AF799" s="8"/>
      <c r="AG799"/>
      <c r="AH799"/>
      <c r="AI799"/>
      <c r="AJ799"/>
      <c r="AK799"/>
      <c r="AL799"/>
      <c r="AM799"/>
      <c r="AN799"/>
      <c r="AO799"/>
      <c r="AP799"/>
      <c r="AQ799"/>
      <c r="AR799"/>
      <c r="AS799"/>
      <c r="AT799"/>
      <c r="AU799"/>
      <c r="AV799"/>
      <c r="AW799"/>
      <c r="AX799"/>
      <c r="AY799"/>
      <c r="AZ799"/>
      <c r="BA799"/>
      <c r="BB799"/>
      <c r="BC799"/>
      <c r="BD799"/>
      <c r="BE799"/>
      <c r="BF799"/>
    </row>
    <row r="800" spans="1:58" s="104" customFormat="1" ht="13.4" hidden="1" customHeight="1" outlineLevel="2" x14ac:dyDescent="0.35">
      <c r="A800" s="102"/>
      <c r="B800" s="95"/>
      <c r="C800" s="17"/>
      <c r="D800" s="17"/>
      <c r="E800" s="17"/>
      <c r="F800" s="13"/>
      <c r="G800" s="86"/>
      <c r="H800" s="86"/>
      <c r="K800" s="99"/>
      <c r="L800" s="99" t="s">
        <v>111</v>
      </c>
      <c r="M800" s="5">
        <f t="shared" si="177"/>
        <v>2.8955165692007796</v>
      </c>
      <c r="N800" s="5">
        <f t="shared" si="175"/>
        <v>3.6046783625730989</v>
      </c>
      <c r="O800" s="5">
        <f t="shared" si="175"/>
        <v>4.0974658869395713</v>
      </c>
      <c r="P800" s="5">
        <f t="shared" si="175"/>
        <v>4</v>
      </c>
      <c r="Q800" s="5">
        <f t="shared" si="175"/>
        <v>4.3001949317738797</v>
      </c>
      <c r="R800" s="5">
        <f t="shared" si="175"/>
        <v>3.9473684210526314</v>
      </c>
      <c r="S800" s="5">
        <f t="shared" si="175"/>
        <v>3.5649122807017544</v>
      </c>
      <c r="T800" s="5">
        <f t="shared" si="176"/>
        <v>2.2400000000000002</v>
      </c>
      <c r="U800" s="5">
        <f t="shared" si="176"/>
        <v>0</v>
      </c>
      <c r="V800" s="86"/>
      <c r="W800" s="86"/>
      <c r="X800" s="86"/>
      <c r="Y800" s="86"/>
      <c r="Z800" s="86"/>
      <c r="AA800" s="86"/>
      <c r="AB800" s="86"/>
      <c r="AC800" s="86"/>
      <c r="AD800" s="86"/>
      <c r="AE800" s="16"/>
      <c r="AF800" s="8"/>
      <c r="AG800"/>
      <c r="AH800"/>
      <c r="AI800"/>
      <c r="AJ800"/>
      <c r="AK800"/>
      <c r="AL800"/>
      <c r="AM800"/>
      <c r="AN800"/>
      <c r="AO800"/>
      <c r="AP800"/>
      <c r="AQ800"/>
      <c r="AR800"/>
      <c r="AS800"/>
      <c r="AT800"/>
      <c r="AU800"/>
      <c r="AV800"/>
      <c r="AW800"/>
      <c r="AX800"/>
      <c r="AY800"/>
      <c r="AZ800"/>
      <c r="BA800"/>
      <c r="BB800"/>
      <c r="BC800"/>
      <c r="BD800"/>
      <c r="BE800"/>
      <c r="BF800"/>
    </row>
    <row r="801" spans="1:58" s="104" customFormat="1" ht="13.4" hidden="1" customHeight="1" outlineLevel="2" x14ac:dyDescent="0.35">
      <c r="A801" s="102"/>
      <c r="B801" s="95"/>
      <c r="C801" s="17"/>
      <c r="D801" s="17"/>
      <c r="E801" s="17"/>
      <c r="F801" s="13"/>
      <c r="G801" s="86"/>
      <c r="H801" s="86"/>
      <c r="K801" s="99"/>
      <c r="L801" s="99" t="s">
        <v>112</v>
      </c>
      <c r="M801" s="5">
        <f t="shared" si="177"/>
        <v>2.8955165692007796</v>
      </c>
      <c r="N801" s="5">
        <f t="shared" si="177"/>
        <v>3.6046783625730989</v>
      </c>
      <c r="O801" s="5">
        <f t="shared" si="177"/>
        <v>4.0974658869395713</v>
      </c>
      <c r="P801" s="5">
        <f t="shared" si="177"/>
        <v>4</v>
      </c>
      <c r="Q801" s="5">
        <f t="shared" si="177"/>
        <v>4.3001949317738797</v>
      </c>
      <c r="R801" s="5">
        <f t="shared" si="177"/>
        <v>3.9473684210526314</v>
      </c>
      <c r="S801" s="5">
        <f t="shared" si="177"/>
        <v>3.5649122807017544</v>
      </c>
      <c r="T801" s="5">
        <f t="shared" si="176"/>
        <v>2.2400000000000002</v>
      </c>
      <c r="U801" s="5">
        <f t="shared" si="176"/>
        <v>0</v>
      </c>
      <c r="V801" s="86"/>
      <c r="W801" s="86"/>
      <c r="X801" s="86"/>
      <c r="Y801" s="86"/>
      <c r="Z801" s="86"/>
      <c r="AA801" s="86"/>
      <c r="AB801" s="86"/>
      <c r="AC801" s="86"/>
      <c r="AD801" s="86"/>
      <c r="AE801" s="16"/>
      <c r="AF801" s="8"/>
      <c r="AG801"/>
      <c r="AH801"/>
      <c r="AI801"/>
      <c r="AJ801"/>
      <c r="AK801"/>
      <c r="AL801"/>
      <c r="AM801"/>
      <c r="AN801"/>
      <c r="AO801"/>
      <c r="AP801"/>
      <c r="AQ801"/>
      <c r="AR801"/>
      <c r="AS801"/>
      <c r="AT801"/>
      <c r="AU801"/>
      <c r="AV801"/>
      <c r="AW801"/>
      <c r="AX801"/>
      <c r="AY801"/>
      <c r="AZ801"/>
      <c r="BA801"/>
      <c r="BB801"/>
      <c r="BC801"/>
      <c r="BD801"/>
      <c r="BE801"/>
      <c r="BF801"/>
    </row>
    <row r="802" spans="1:58" s="104" customFormat="1" ht="13.4" hidden="1" customHeight="1" outlineLevel="2" x14ac:dyDescent="0.35">
      <c r="A802" s="102"/>
      <c r="B802" s="95"/>
      <c r="C802" s="17"/>
      <c r="D802" s="17"/>
      <c r="E802" s="17"/>
      <c r="F802" s="13"/>
      <c r="G802" s="86"/>
      <c r="H802" s="86"/>
      <c r="K802" s="99"/>
      <c r="L802" s="99" t="s">
        <v>113</v>
      </c>
      <c r="M802" s="5">
        <f t="shared" si="177"/>
        <v>2.8955165692007796</v>
      </c>
      <c r="N802" s="5">
        <f t="shared" si="177"/>
        <v>3.6046783625730989</v>
      </c>
      <c r="O802" s="5">
        <f t="shared" si="177"/>
        <v>4.0974658869395713</v>
      </c>
      <c r="P802" s="5">
        <f t="shared" si="177"/>
        <v>4</v>
      </c>
      <c r="Q802" s="5">
        <f t="shared" si="177"/>
        <v>4.3001949317738797</v>
      </c>
      <c r="R802" s="5">
        <f t="shared" si="177"/>
        <v>3.9473684210526314</v>
      </c>
      <c r="S802" s="5">
        <f t="shared" si="177"/>
        <v>3.5649122807017544</v>
      </c>
      <c r="T802" s="5">
        <f t="shared" si="176"/>
        <v>2.2400000000000002</v>
      </c>
      <c r="U802" s="5">
        <f t="shared" si="176"/>
        <v>0</v>
      </c>
      <c r="V802" s="86"/>
      <c r="W802" s="86"/>
      <c r="X802" s="86"/>
      <c r="Y802" s="86"/>
      <c r="Z802" s="86"/>
      <c r="AA802" s="86"/>
      <c r="AB802" s="86"/>
      <c r="AC802" s="86"/>
      <c r="AD802" s="86"/>
      <c r="AE802" s="16"/>
      <c r="AF802" s="8"/>
      <c r="AG802"/>
      <c r="AH802"/>
      <c r="AI802"/>
      <c r="AJ802"/>
      <c r="AK802"/>
      <c r="AL802"/>
      <c r="AM802"/>
      <c r="AN802"/>
      <c r="AO802"/>
      <c r="AP802"/>
      <c r="AQ802"/>
      <c r="AR802"/>
      <c r="AS802"/>
      <c r="AT802"/>
      <c r="AU802"/>
      <c r="AV802"/>
      <c r="AW802"/>
      <c r="AX802"/>
      <c r="AY802"/>
      <c r="AZ802"/>
      <c r="BA802"/>
      <c r="BB802"/>
      <c r="BC802"/>
      <c r="BD802"/>
      <c r="BE802"/>
      <c r="BF802"/>
    </row>
    <row r="803" spans="1:58" s="104" customFormat="1" ht="13.4" hidden="1" customHeight="1" outlineLevel="2" x14ac:dyDescent="0.35">
      <c r="A803" s="102"/>
      <c r="B803" s="95"/>
      <c r="C803" s="17"/>
      <c r="D803" s="17"/>
      <c r="E803" s="17"/>
      <c r="F803" s="13"/>
      <c r="G803" s="86"/>
      <c r="H803" s="86"/>
      <c r="K803" s="99"/>
      <c r="L803" s="99" t="s">
        <v>114</v>
      </c>
      <c r="M803" s="5">
        <f t="shared" si="177"/>
        <v>2.8955165692007796</v>
      </c>
      <c r="N803" s="5">
        <f t="shared" si="177"/>
        <v>3.6046783625730989</v>
      </c>
      <c r="O803" s="5">
        <f t="shared" si="177"/>
        <v>4.0974658869395713</v>
      </c>
      <c r="P803" s="5">
        <f t="shared" si="177"/>
        <v>4</v>
      </c>
      <c r="Q803" s="5">
        <f t="shared" si="177"/>
        <v>4.3001949317738797</v>
      </c>
      <c r="R803" s="5">
        <f t="shared" si="177"/>
        <v>3.9473684210526314</v>
      </c>
      <c r="S803" s="5">
        <f t="shared" si="177"/>
        <v>3.5649122807017544</v>
      </c>
      <c r="T803" s="5">
        <f t="shared" si="176"/>
        <v>2.2400000000000002</v>
      </c>
      <c r="U803" s="5">
        <f t="shared" si="176"/>
        <v>0</v>
      </c>
      <c r="V803" s="86"/>
      <c r="W803" s="86"/>
      <c r="X803" s="86"/>
      <c r="Y803" s="86"/>
      <c r="Z803" s="86"/>
      <c r="AA803" s="86"/>
      <c r="AB803" s="86"/>
      <c r="AC803" s="86"/>
      <c r="AD803" s="86"/>
      <c r="AE803" s="16"/>
      <c r="AF803" s="8"/>
      <c r="AG803"/>
      <c r="AH803"/>
      <c r="AI803"/>
      <c r="AJ803"/>
      <c r="AK803"/>
      <c r="AL803"/>
      <c r="AM803"/>
      <c r="AN803"/>
      <c r="AO803"/>
      <c r="AP803"/>
      <c r="AQ803"/>
      <c r="AR803"/>
      <c r="AS803"/>
      <c r="AT803"/>
      <c r="AU803"/>
      <c r="AV803"/>
      <c r="AW803"/>
      <c r="AX803"/>
      <c r="AY803"/>
      <c r="AZ803"/>
      <c r="BA803"/>
      <c r="BB803"/>
      <c r="BC803"/>
      <c r="BD803"/>
      <c r="BE803"/>
      <c r="BF803"/>
    </row>
    <row r="804" spans="1:58" s="104" customFormat="1" ht="13.4" hidden="1" customHeight="1" outlineLevel="2" x14ac:dyDescent="0.35">
      <c r="A804" s="102"/>
      <c r="B804" s="95"/>
      <c r="C804" s="17"/>
      <c r="D804" s="17"/>
      <c r="E804" s="17"/>
      <c r="F804" s="13"/>
      <c r="G804" s="86"/>
      <c r="H804" s="86"/>
      <c r="K804" s="99"/>
      <c r="L804" s="99" t="s">
        <v>115</v>
      </c>
      <c r="M804" s="5">
        <f t="shared" si="177"/>
        <v>2.8955165692007796</v>
      </c>
      <c r="N804" s="5">
        <f t="shared" si="177"/>
        <v>3.6046783625730989</v>
      </c>
      <c r="O804" s="5">
        <f t="shared" si="177"/>
        <v>4.0974658869395713</v>
      </c>
      <c r="P804" s="5">
        <f t="shared" si="177"/>
        <v>4</v>
      </c>
      <c r="Q804" s="5">
        <f t="shared" si="177"/>
        <v>4.3001949317738797</v>
      </c>
      <c r="R804" s="5">
        <f t="shared" si="177"/>
        <v>3.9473684210526314</v>
      </c>
      <c r="S804" s="5">
        <f t="shared" si="177"/>
        <v>3.5649122807017544</v>
      </c>
      <c r="T804" s="5">
        <f t="shared" si="176"/>
        <v>2.2400000000000002</v>
      </c>
      <c r="U804" s="5">
        <f t="shared" si="176"/>
        <v>0</v>
      </c>
      <c r="V804" s="86"/>
      <c r="W804" s="86"/>
      <c r="X804" s="86"/>
      <c r="Y804" s="86"/>
      <c r="Z804" s="86"/>
      <c r="AA804" s="86"/>
      <c r="AB804" s="86"/>
      <c r="AC804" s="86"/>
      <c r="AD804" s="86"/>
      <c r="AE804" s="16"/>
      <c r="AF804" s="8"/>
      <c r="AG804"/>
      <c r="AH804"/>
      <c r="AI804"/>
      <c r="AJ804"/>
      <c r="AK804"/>
      <c r="AL804"/>
      <c r="AM804"/>
      <c r="AN804"/>
      <c r="AO804"/>
      <c r="AP804"/>
      <c r="AQ804"/>
      <c r="AR804"/>
      <c r="AS804"/>
      <c r="AT804"/>
      <c r="AU804"/>
      <c r="AV804"/>
      <c r="AW804"/>
      <c r="AX804"/>
      <c r="AY804"/>
      <c r="AZ804"/>
      <c r="BA804"/>
      <c r="BB804"/>
      <c r="BC804"/>
      <c r="BD804"/>
      <c r="BE804"/>
      <c r="BF804"/>
    </row>
    <row r="805" spans="1:58" s="104" customFormat="1" ht="13.4" hidden="1" customHeight="1" outlineLevel="2" x14ac:dyDescent="0.35">
      <c r="A805" s="102"/>
      <c r="B805" s="95"/>
      <c r="C805" s="17"/>
      <c r="D805" s="17"/>
      <c r="E805" s="17"/>
      <c r="F805" s="13"/>
      <c r="G805" s="86"/>
      <c r="H805" s="86"/>
      <c r="K805" s="99" t="s">
        <v>750</v>
      </c>
      <c r="L805" s="99" t="s">
        <v>342</v>
      </c>
      <c r="M805" s="5">
        <f t="shared" si="177"/>
        <v>0</v>
      </c>
      <c r="N805" s="5">
        <f t="shared" si="177"/>
        <v>0</v>
      </c>
      <c r="O805" s="5">
        <f t="shared" si="177"/>
        <v>0</v>
      </c>
      <c r="P805" s="5">
        <f t="shared" si="177"/>
        <v>0</v>
      </c>
      <c r="Q805" s="5">
        <f t="shared" si="177"/>
        <v>0</v>
      </c>
      <c r="R805" s="5">
        <f t="shared" si="177"/>
        <v>0</v>
      </c>
      <c r="S805" s="5">
        <f t="shared" si="177"/>
        <v>0</v>
      </c>
      <c r="T805" s="5">
        <f t="shared" ref="T805:U824" si="178">INDEX(T$775:T$784,MATCH($L805,$L$775:$L$784,0))</f>
        <v>0</v>
      </c>
      <c r="U805" s="5">
        <f t="shared" si="178"/>
        <v>0</v>
      </c>
      <c r="V805" s="86"/>
      <c r="W805" s="86"/>
      <c r="X805" s="86"/>
      <c r="Y805" s="86"/>
      <c r="Z805" s="86"/>
      <c r="AA805" s="86"/>
      <c r="AB805" s="86"/>
      <c r="AC805" s="86"/>
      <c r="AD805" s="86"/>
      <c r="AE805" s="16"/>
      <c r="AF805" s="8"/>
      <c r="AG805"/>
      <c r="AH805"/>
      <c r="AI805"/>
      <c r="AJ805"/>
      <c r="AK805"/>
      <c r="AL805"/>
      <c r="AM805"/>
      <c r="AN805"/>
      <c r="AO805"/>
      <c r="AP805"/>
      <c r="AQ805"/>
      <c r="AR805"/>
      <c r="AS805"/>
      <c r="AT805"/>
      <c r="AU805"/>
      <c r="AV805"/>
      <c r="AW805"/>
      <c r="AX805"/>
      <c r="AY805"/>
      <c r="AZ805"/>
      <c r="BA805"/>
      <c r="BB805"/>
      <c r="BC805"/>
      <c r="BD805"/>
      <c r="BE805"/>
      <c r="BF805"/>
    </row>
    <row r="806" spans="1:58" s="104" customFormat="1" ht="13.4" hidden="1" customHeight="1" outlineLevel="2" x14ac:dyDescent="0.35">
      <c r="A806" s="102"/>
      <c r="B806" s="95"/>
      <c r="C806" s="17"/>
      <c r="D806" s="17"/>
      <c r="E806" s="17"/>
      <c r="F806" s="13"/>
      <c r="G806" s="86"/>
      <c r="H806" s="86"/>
      <c r="K806" s="99"/>
      <c r="L806" s="99" t="s">
        <v>107</v>
      </c>
      <c r="M806" s="5">
        <f t="shared" si="177"/>
        <v>2.8955165692007796</v>
      </c>
      <c r="N806" s="5">
        <f t="shared" si="177"/>
        <v>3.6046783625730989</v>
      </c>
      <c r="O806" s="5">
        <f t="shared" si="177"/>
        <v>4.0974658869395713</v>
      </c>
      <c r="P806" s="5">
        <f t="shared" si="177"/>
        <v>4</v>
      </c>
      <c r="Q806" s="5">
        <f t="shared" si="177"/>
        <v>4.3001949317738797</v>
      </c>
      <c r="R806" s="5">
        <f t="shared" si="177"/>
        <v>3.9473684210526314</v>
      </c>
      <c r="S806" s="5">
        <f t="shared" si="177"/>
        <v>3.5649122807017544</v>
      </c>
      <c r="T806" s="5">
        <f t="shared" si="178"/>
        <v>2.2400000000000002</v>
      </c>
      <c r="U806" s="5">
        <f t="shared" si="178"/>
        <v>0</v>
      </c>
      <c r="V806" s="86"/>
      <c r="W806" s="86"/>
      <c r="X806" s="86"/>
      <c r="Y806" s="86"/>
      <c r="Z806" s="86"/>
      <c r="AA806" s="86"/>
      <c r="AB806" s="86"/>
      <c r="AC806" s="86"/>
      <c r="AD806" s="86"/>
      <c r="AE806" s="16"/>
      <c r="AF806" s="8"/>
      <c r="AG806"/>
      <c r="AH806"/>
      <c r="AI806"/>
      <c r="AJ806"/>
      <c r="AK806"/>
      <c r="AL806"/>
      <c r="AM806"/>
      <c r="AN806"/>
      <c r="AO806"/>
      <c r="AP806"/>
      <c r="AQ806"/>
      <c r="AR806"/>
      <c r="AS806"/>
      <c r="AT806"/>
      <c r="AU806"/>
      <c r="AV806"/>
      <c r="AW806"/>
      <c r="AX806"/>
      <c r="AY806"/>
      <c r="AZ806"/>
      <c r="BA806"/>
      <c r="BB806"/>
      <c r="BC806"/>
      <c r="BD806"/>
      <c r="BE806"/>
      <c r="BF806"/>
    </row>
    <row r="807" spans="1:58" s="104" customFormat="1" ht="13.4" hidden="1" customHeight="1" outlineLevel="2" x14ac:dyDescent="0.35">
      <c r="A807" s="102"/>
      <c r="B807" s="95"/>
      <c r="C807" s="17"/>
      <c r="D807" s="17"/>
      <c r="E807" s="17"/>
      <c r="F807" s="13"/>
      <c r="G807" s="86"/>
      <c r="H807" s="86"/>
      <c r="K807" s="99"/>
      <c r="L807" s="99" t="s">
        <v>108</v>
      </c>
      <c r="M807" s="5">
        <f t="shared" si="177"/>
        <v>2.8955165692007796</v>
      </c>
      <c r="N807" s="5">
        <f t="shared" si="177"/>
        <v>3.6046783625730989</v>
      </c>
      <c r="O807" s="5">
        <f t="shared" si="177"/>
        <v>4.0974658869395713</v>
      </c>
      <c r="P807" s="5">
        <f t="shared" si="177"/>
        <v>4</v>
      </c>
      <c r="Q807" s="5">
        <f t="shared" si="177"/>
        <v>4.3001949317738797</v>
      </c>
      <c r="R807" s="5">
        <f t="shared" si="177"/>
        <v>3.9473684210526314</v>
      </c>
      <c r="S807" s="5">
        <f t="shared" si="177"/>
        <v>3.5649122807017544</v>
      </c>
      <c r="T807" s="5">
        <f t="shared" si="178"/>
        <v>2.2400000000000002</v>
      </c>
      <c r="U807" s="5">
        <f t="shared" si="178"/>
        <v>0</v>
      </c>
      <c r="V807" s="86"/>
      <c r="W807" s="86"/>
      <c r="X807" s="86"/>
      <c r="Y807" s="86"/>
      <c r="Z807" s="86"/>
      <c r="AA807" s="86"/>
      <c r="AB807" s="86"/>
      <c r="AC807" s="86"/>
      <c r="AD807" s="86"/>
      <c r="AE807" s="16"/>
      <c r="AF807" s="8"/>
      <c r="AG807"/>
      <c r="AH807"/>
      <c r="AI807"/>
      <c r="AJ807"/>
      <c r="AK807"/>
      <c r="AL807"/>
      <c r="AM807"/>
      <c r="AN807"/>
      <c r="AO807"/>
      <c r="AP807"/>
      <c r="AQ807"/>
      <c r="AR807"/>
      <c r="AS807"/>
      <c r="AT807"/>
      <c r="AU807"/>
      <c r="AV807"/>
      <c r="AW807"/>
      <c r="AX807"/>
      <c r="AY807"/>
      <c r="AZ807"/>
      <c r="BA807"/>
      <c r="BB807"/>
      <c r="BC807"/>
      <c r="BD807"/>
      <c r="BE807"/>
      <c r="BF807"/>
    </row>
    <row r="808" spans="1:58" s="104" customFormat="1" ht="13.4" hidden="1" customHeight="1" outlineLevel="2" x14ac:dyDescent="0.35">
      <c r="A808" s="102"/>
      <c r="B808" s="95"/>
      <c r="C808" s="17"/>
      <c r="D808" s="17"/>
      <c r="E808" s="17"/>
      <c r="F808" s="13"/>
      <c r="G808" s="86"/>
      <c r="H808" s="86"/>
      <c r="K808" s="99"/>
      <c r="L808" s="99" t="s">
        <v>109</v>
      </c>
      <c r="M808" s="5">
        <f t="shared" si="177"/>
        <v>2.8955165692007796</v>
      </c>
      <c r="N808" s="5">
        <f t="shared" si="177"/>
        <v>3.6046783625730989</v>
      </c>
      <c r="O808" s="5">
        <f t="shared" si="177"/>
        <v>4.0974658869395713</v>
      </c>
      <c r="P808" s="5">
        <f t="shared" si="177"/>
        <v>4</v>
      </c>
      <c r="Q808" s="5">
        <f t="shared" si="177"/>
        <v>4.3001949317738797</v>
      </c>
      <c r="R808" s="5">
        <f t="shared" si="177"/>
        <v>3.9473684210526314</v>
      </c>
      <c r="S808" s="5">
        <f t="shared" si="177"/>
        <v>3.5649122807017544</v>
      </c>
      <c r="T808" s="5">
        <f t="shared" si="178"/>
        <v>2.2400000000000002</v>
      </c>
      <c r="U808" s="5">
        <f t="shared" si="178"/>
        <v>0</v>
      </c>
      <c r="V808" s="86"/>
      <c r="W808" s="86"/>
      <c r="X808" s="86"/>
      <c r="Y808" s="86"/>
      <c r="Z808" s="86"/>
      <c r="AA808" s="86"/>
      <c r="AB808" s="86"/>
      <c r="AC808" s="86"/>
      <c r="AD808" s="86"/>
      <c r="AE808" s="16"/>
      <c r="AF808" s="8"/>
      <c r="AG808"/>
      <c r="AH808"/>
      <c r="AI808"/>
      <c r="AJ808"/>
      <c r="AK808"/>
      <c r="AL808"/>
      <c r="AM808"/>
      <c r="AN808"/>
      <c r="AO808"/>
      <c r="AP808"/>
      <c r="AQ808"/>
      <c r="AR808"/>
      <c r="AS808"/>
      <c r="AT808"/>
      <c r="AU808"/>
      <c r="AV808"/>
      <c r="AW808"/>
      <c r="AX808"/>
      <c r="AY808"/>
      <c r="AZ808"/>
      <c r="BA808"/>
      <c r="BB808"/>
      <c r="BC808"/>
      <c r="BD808"/>
      <c r="BE808"/>
      <c r="BF808"/>
    </row>
    <row r="809" spans="1:58" s="104" customFormat="1" ht="13.4" hidden="1" customHeight="1" outlineLevel="2" x14ac:dyDescent="0.35">
      <c r="A809" s="102"/>
      <c r="B809" s="95"/>
      <c r="C809" s="17"/>
      <c r="D809" s="17"/>
      <c r="E809" s="17"/>
      <c r="F809" s="13"/>
      <c r="G809" s="86"/>
      <c r="H809" s="86"/>
      <c r="K809" s="99"/>
      <c r="L809" s="99" t="s">
        <v>110</v>
      </c>
      <c r="M809" s="5">
        <f t="shared" si="177"/>
        <v>2.8955165692007796</v>
      </c>
      <c r="N809" s="5">
        <f t="shared" si="177"/>
        <v>3.6046783625730989</v>
      </c>
      <c r="O809" s="5">
        <f t="shared" si="177"/>
        <v>4.0974658869395713</v>
      </c>
      <c r="P809" s="5">
        <f t="shared" si="177"/>
        <v>4</v>
      </c>
      <c r="Q809" s="5">
        <f t="shared" si="177"/>
        <v>4.3001949317738797</v>
      </c>
      <c r="R809" s="5">
        <f t="shared" si="177"/>
        <v>3.9473684210526314</v>
      </c>
      <c r="S809" s="5">
        <f t="shared" si="177"/>
        <v>3.5649122807017544</v>
      </c>
      <c r="T809" s="5">
        <f t="shared" si="178"/>
        <v>2.2400000000000002</v>
      </c>
      <c r="U809" s="5">
        <f t="shared" si="178"/>
        <v>0</v>
      </c>
      <c r="V809" s="86"/>
      <c r="W809" s="86"/>
      <c r="X809" s="86"/>
      <c r="Y809" s="86"/>
      <c r="Z809" s="86"/>
      <c r="AA809" s="86"/>
      <c r="AB809" s="86"/>
      <c r="AC809" s="86"/>
      <c r="AD809" s="86"/>
      <c r="AE809" s="16"/>
      <c r="AF809" s="8"/>
      <c r="AG809"/>
      <c r="AH809"/>
      <c r="AI809"/>
      <c r="AJ809"/>
      <c r="AK809"/>
      <c r="AL809"/>
      <c r="AM809"/>
      <c r="AN809"/>
      <c r="AO809"/>
      <c r="AP809"/>
      <c r="AQ809"/>
      <c r="AR809"/>
      <c r="AS809"/>
      <c r="AT809"/>
      <c r="AU809"/>
      <c r="AV809"/>
      <c r="AW809"/>
      <c r="AX809"/>
      <c r="AY809"/>
      <c r="AZ809"/>
      <c r="BA809"/>
      <c r="BB809"/>
      <c r="BC809"/>
      <c r="BD809"/>
      <c r="BE809"/>
      <c r="BF809"/>
    </row>
    <row r="810" spans="1:58" s="104" customFormat="1" ht="13.4" hidden="1" customHeight="1" outlineLevel="2" x14ac:dyDescent="0.35">
      <c r="A810" s="102"/>
      <c r="B810" s="95"/>
      <c r="C810" s="17"/>
      <c r="D810" s="17"/>
      <c r="E810" s="17"/>
      <c r="F810" s="13"/>
      <c r="G810" s="86"/>
      <c r="H810" s="86"/>
      <c r="K810" s="99"/>
      <c r="L810" s="99" t="s">
        <v>111</v>
      </c>
      <c r="M810" s="5">
        <f>INDEX(M$775:M$784,MATCH($L810,$L$775:$L$784,0))</f>
        <v>2.8955165692007796</v>
      </c>
      <c r="N810" s="5">
        <f t="shared" si="177"/>
        <v>3.6046783625730989</v>
      </c>
      <c r="O810" s="5">
        <f t="shared" si="177"/>
        <v>4.0974658869395713</v>
      </c>
      <c r="P810" s="5">
        <f t="shared" si="177"/>
        <v>4</v>
      </c>
      <c r="Q810" s="5">
        <f t="shared" si="177"/>
        <v>4.3001949317738797</v>
      </c>
      <c r="R810" s="5">
        <f t="shared" si="177"/>
        <v>3.9473684210526314</v>
      </c>
      <c r="S810" s="5">
        <f t="shared" si="177"/>
        <v>3.5649122807017544</v>
      </c>
      <c r="T810" s="5">
        <f t="shared" si="178"/>
        <v>2.2400000000000002</v>
      </c>
      <c r="U810" s="5">
        <f t="shared" si="178"/>
        <v>0</v>
      </c>
      <c r="V810" s="86"/>
      <c r="W810" s="86"/>
      <c r="X810" s="86"/>
      <c r="Y810" s="86"/>
      <c r="Z810" s="86"/>
      <c r="AA810" s="86"/>
      <c r="AB810" s="86"/>
      <c r="AC810" s="86"/>
      <c r="AD810" s="86"/>
      <c r="AE810" s="16"/>
      <c r="AF810" s="8"/>
      <c r="AG810"/>
      <c r="AH810"/>
      <c r="AI810"/>
      <c r="AJ810"/>
      <c r="AK810"/>
      <c r="AL810"/>
      <c r="AM810"/>
      <c r="AN810"/>
      <c r="AO810"/>
      <c r="AP810"/>
      <c r="AQ810"/>
      <c r="AR810"/>
      <c r="AS810"/>
      <c r="AT810"/>
      <c r="AU810"/>
      <c r="AV810"/>
      <c r="AW810"/>
      <c r="AX810"/>
      <c r="AY810"/>
      <c r="AZ810"/>
      <c r="BA810"/>
      <c r="BB810"/>
      <c r="BC810"/>
      <c r="BD810"/>
      <c r="BE810"/>
      <c r="BF810"/>
    </row>
    <row r="811" spans="1:58" s="104" customFormat="1" ht="13.4" hidden="1" customHeight="1" outlineLevel="2" x14ac:dyDescent="0.35">
      <c r="A811" s="102"/>
      <c r="B811" s="95"/>
      <c r="C811" s="17"/>
      <c r="D811" s="17"/>
      <c r="E811" s="17"/>
      <c r="F811" s="13"/>
      <c r="G811" s="86"/>
      <c r="H811" s="86"/>
      <c r="K811" s="99"/>
      <c r="L811" s="99" t="s">
        <v>112</v>
      </c>
      <c r="M811" s="5">
        <f t="shared" si="177"/>
        <v>2.8955165692007796</v>
      </c>
      <c r="N811" s="5">
        <f t="shared" si="177"/>
        <v>3.6046783625730989</v>
      </c>
      <c r="O811" s="5">
        <f>INDEX(O$775:O$784,MATCH($L811,$L$775:$L$784,0))</f>
        <v>4.0974658869395713</v>
      </c>
      <c r="P811" s="5">
        <f t="shared" si="177"/>
        <v>4</v>
      </c>
      <c r="Q811" s="5">
        <f t="shared" si="177"/>
        <v>4.3001949317738797</v>
      </c>
      <c r="R811" s="5">
        <f t="shared" si="177"/>
        <v>3.9473684210526314</v>
      </c>
      <c r="S811" s="5">
        <f t="shared" si="177"/>
        <v>3.5649122807017544</v>
      </c>
      <c r="T811" s="5">
        <f t="shared" si="178"/>
        <v>2.2400000000000002</v>
      </c>
      <c r="U811" s="5">
        <f t="shared" si="178"/>
        <v>0</v>
      </c>
      <c r="V811" s="86"/>
      <c r="W811" s="86"/>
      <c r="X811" s="86"/>
      <c r="Y811" s="86"/>
      <c r="Z811" s="86"/>
      <c r="AA811" s="86"/>
      <c r="AB811" s="86"/>
      <c r="AC811" s="86"/>
      <c r="AD811" s="86"/>
      <c r="AE811" s="16"/>
      <c r="AF811" s="8"/>
      <c r="AG811"/>
      <c r="AH811"/>
      <c r="AI811"/>
      <c r="AJ811"/>
      <c r="AK811"/>
      <c r="AL811"/>
      <c r="AM811"/>
      <c r="AN811"/>
      <c r="AO811"/>
      <c r="AP811"/>
      <c r="AQ811"/>
      <c r="AR811"/>
      <c r="AS811"/>
      <c r="AT811"/>
      <c r="AU811"/>
      <c r="AV811"/>
      <c r="AW811"/>
      <c r="AX811"/>
      <c r="AY811"/>
      <c r="AZ811"/>
      <c r="BA811"/>
      <c r="BB811"/>
      <c r="BC811"/>
      <c r="BD811"/>
      <c r="BE811"/>
      <c r="BF811"/>
    </row>
    <row r="812" spans="1:58" s="104" customFormat="1" ht="13.4" hidden="1" customHeight="1" outlineLevel="2" x14ac:dyDescent="0.35">
      <c r="A812" s="102"/>
      <c r="B812" s="95"/>
      <c r="C812" s="17"/>
      <c r="D812" s="17"/>
      <c r="E812" s="17"/>
      <c r="F812" s="13"/>
      <c r="G812" s="86"/>
      <c r="H812" s="86"/>
      <c r="K812" s="99"/>
      <c r="L812" s="99" t="s">
        <v>113</v>
      </c>
      <c r="M812" s="5">
        <f t="shared" si="177"/>
        <v>2.8955165692007796</v>
      </c>
      <c r="N812" s="5">
        <f t="shared" si="177"/>
        <v>3.6046783625730989</v>
      </c>
      <c r="O812" s="5">
        <f t="shared" si="177"/>
        <v>4.0974658869395713</v>
      </c>
      <c r="P812" s="5">
        <f t="shared" si="177"/>
        <v>4</v>
      </c>
      <c r="Q812" s="5">
        <f t="shared" si="177"/>
        <v>4.3001949317738797</v>
      </c>
      <c r="R812" s="5">
        <f t="shared" si="177"/>
        <v>3.9473684210526314</v>
      </c>
      <c r="S812" s="5">
        <f t="shared" si="177"/>
        <v>3.5649122807017544</v>
      </c>
      <c r="T812" s="5">
        <f t="shared" si="178"/>
        <v>2.2400000000000002</v>
      </c>
      <c r="U812" s="5">
        <f t="shared" si="178"/>
        <v>0</v>
      </c>
      <c r="V812" s="86"/>
      <c r="W812" s="86"/>
      <c r="X812" s="86"/>
      <c r="Y812" s="86"/>
      <c r="Z812" s="86"/>
      <c r="AA812" s="86"/>
      <c r="AB812" s="86"/>
      <c r="AC812" s="86"/>
      <c r="AD812" s="86"/>
      <c r="AE812" s="16"/>
      <c r="AF812" s="8"/>
      <c r="AG812"/>
      <c r="AH812"/>
      <c r="AI812"/>
      <c r="AJ812"/>
      <c r="AK812"/>
      <c r="AL812"/>
      <c r="AM812"/>
      <c r="AN812"/>
      <c r="AO812"/>
      <c r="AP812"/>
      <c r="AQ812"/>
      <c r="AR812"/>
      <c r="AS812"/>
      <c r="AT812"/>
      <c r="AU812"/>
      <c r="AV812"/>
      <c r="AW812"/>
      <c r="AX812"/>
      <c r="AY812"/>
      <c r="AZ812"/>
      <c r="BA812"/>
      <c r="BB812"/>
      <c r="BC812"/>
      <c r="BD812"/>
      <c r="BE812"/>
      <c r="BF812"/>
    </row>
    <row r="813" spans="1:58" s="104" customFormat="1" ht="13.4" hidden="1" customHeight="1" outlineLevel="2" x14ac:dyDescent="0.35">
      <c r="A813" s="102"/>
      <c r="B813" s="95"/>
      <c r="C813" s="17"/>
      <c r="D813" s="17"/>
      <c r="E813" s="17"/>
      <c r="F813" s="13"/>
      <c r="G813" s="86"/>
      <c r="H813" s="86"/>
      <c r="K813" s="99"/>
      <c r="L813" s="99" t="s">
        <v>114</v>
      </c>
      <c r="M813" s="5">
        <f t="shared" si="177"/>
        <v>2.8955165692007796</v>
      </c>
      <c r="N813" s="5">
        <f t="shared" si="177"/>
        <v>3.6046783625730989</v>
      </c>
      <c r="O813" s="5">
        <f t="shared" si="177"/>
        <v>4.0974658869395713</v>
      </c>
      <c r="P813" s="5">
        <f t="shared" si="177"/>
        <v>4</v>
      </c>
      <c r="Q813" s="5">
        <f t="shared" si="177"/>
        <v>4.3001949317738797</v>
      </c>
      <c r="R813" s="5">
        <f t="shared" si="177"/>
        <v>3.9473684210526314</v>
      </c>
      <c r="S813" s="5">
        <f t="shared" si="177"/>
        <v>3.5649122807017544</v>
      </c>
      <c r="T813" s="5">
        <f t="shared" si="178"/>
        <v>2.2400000000000002</v>
      </c>
      <c r="U813" s="5">
        <f t="shared" si="178"/>
        <v>0</v>
      </c>
      <c r="V813" s="86"/>
      <c r="W813" s="86"/>
      <c r="X813" s="86"/>
      <c r="Y813" s="86"/>
      <c r="Z813" s="86"/>
      <c r="AA813" s="86"/>
      <c r="AB813" s="86"/>
      <c r="AC813" s="86"/>
      <c r="AD813" s="86"/>
      <c r="AE813" s="16"/>
      <c r="AF813" s="8"/>
      <c r="AG813"/>
      <c r="AH813"/>
      <c r="AI813"/>
      <c r="AJ813"/>
      <c r="AK813"/>
      <c r="AL813"/>
      <c r="AM813"/>
      <c r="AN813"/>
      <c r="AO813"/>
      <c r="AP813"/>
      <c r="AQ813"/>
      <c r="AR813"/>
      <c r="AS813"/>
      <c r="AT813"/>
      <c r="AU813"/>
      <c r="AV813"/>
      <c r="AW813"/>
      <c r="AX813"/>
      <c r="AY813"/>
      <c r="AZ813"/>
      <c r="BA813"/>
      <c r="BB813"/>
      <c r="BC813"/>
      <c r="BD813"/>
      <c r="BE813"/>
      <c r="BF813"/>
    </row>
    <row r="814" spans="1:58" s="104" customFormat="1" ht="13.4" hidden="1" customHeight="1" outlineLevel="2" x14ac:dyDescent="0.35">
      <c r="A814" s="102"/>
      <c r="B814" s="95"/>
      <c r="C814" s="17"/>
      <c r="D814" s="17"/>
      <c r="E814" s="17"/>
      <c r="F814" s="13"/>
      <c r="G814" s="86"/>
      <c r="H814" s="86"/>
      <c r="K814" s="99"/>
      <c r="L814" s="99" t="s">
        <v>115</v>
      </c>
      <c r="M814" s="5">
        <f t="shared" si="177"/>
        <v>2.8955165692007796</v>
      </c>
      <c r="N814" s="5">
        <f t="shared" si="177"/>
        <v>3.6046783625730989</v>
      </c>
      <c r="O814" s="5">
        <f t="shared" si="177"/>
        <v>4.0974658869395713</v>
      </c>
      <c r="P814" s="5">
        <f t="shared" si="177"/>
        <v>4</v>
      </c>
      <c r="Q814" s="5">
        <f t="shared" si="177"/>
        <v>4.3001949317738797</v>
      </c>
      <c r="R814" s="5">
        <f t="shared" si="177"/>
        <v>3.9473684210526314</v>
      </c>
      <c r="S814" s="5">
        <f t="shared" si="177"/>
        <v>3.5649122807017544</v>
      </c>
      <c r="T814" s="5">
        <f t="shared" si="178"/>
        <v>2.2400000000000002</v>
      </c>
      <c r="U814" s="5">
        <f t="shared" si="178"/>
        <v>0</v>
      </c>
      <c r="V814" s="86"/>
      <c r="W814" s="86"/>
      <c r="X814" s="86"/>
      <c r="Y814" s="86"/>
      <c r="Z814" s="86"/>
      <c r="AA814" s="86"/>
      <c r="AB814" s="86"/>
      <c r="AC814" s="86"/>
      <c r="AD814" s="86"/>
      <c r="AE814" s="16"/>
      <c r="AF814" s="8"/>
      <c r="AG814"/>
      <c r="AH814"/>
      <c r="AI814"/>
      <c r="AJ814"/>
      <c r="AK814"/>
      <c r="AL814"/>
      <c r="AM814"/>
      <c r="AN814"/>
      <c r="AO814"/>
      <c r="AP814"/>
      <c r="AQ814"/>
      <c r="AR814"/>
      <c r="AS814"/>
      <c r="AT814"/>
      <c r="AU814"/>
      <c r="AV814"/>
      <c r="AW814"/>
      <c r="AX814"/>
      <c r="AY814"/>
      <c r="AZ814"/>
      <c r="BA814"/>
      <c r="BB814"/>
      <c r="BC814"/>
      <c r="BD814"/>
      <c r="BE814"/>
      <c r="BF814"/>
    </row>
    <row r="815" spans="1:58" s="104" customFormat="1" ht="13.4" hidden="1" customHeight="1" outlineLevel="2" x14ac:dyDescent="0.35">
      <c r="A815" s="102"/>
      <c r="B815" s="95"/>
      <c r="C815" s="17"/>
      <c r="D815" s="17"/>
      <c r="E815" s="17"/>
      <c r="F815" s="13"/>
      <c r="G815" s="86"/>
      <c r="H815" s="86"/>
      <c r="K815" s="99" t="s">
        <v>751</v>
      </c>
      <c r="L815" s="99" t="s">
        <v>342</v>
      </c>
      <c r="M815" s="5">
        <f t="shared" si="177"/>
        <v>0</v>
      </c>
      <c r="N815" s="5">
        <f t="shared" si="177"/>
        <v>0</v>
      </c>
      <c r="O815" s="5">
        <f t="shared" si="177"/>
        <v>0</v>
      </c>
      <c r="P815" s="5">
        <f t="shared" si="177"/>
        <v>0</v>
      </c>
      <c r="Q815" s="5">
        <f t="shared" si="177"/>
        <v>0</v>
      </c>
      <c r="R815" s="5">
        <f t="shared" si="177"/>
        <v>0</v>
      </c>
      <c r="S815" s="5">
        <f t="shared" si="177"/>
        <v>0</v>
      </c>
      <c r="T815" s="5">
        <f t="shared" si="178"/>
        <v>0</v>
      </c>
      <c r="U815" s="5">
        <f t="shared" si="178"/>
        <v>0</v>
      </c>
      <c r="V815" s="86"/>
      <c r="W815" s="86"/>
      <c r="X815" s="86"/>
      <c r="Y815" s="86"/>
      <c r="Z815" s="86"/>
      <c r="AA815" s="86"/>
      <c r="AB815" s="86"/>
      <c r="AC815" s="86"/>
      <c r="AD815" s="86"/>
      <c r="AE815" s="16"/>
      <c r="AF815" s="8"/>
      <c r="AG815"/>
      <c r="AH815"/>
      <c r="AI815"/>
      <c r="AJ815"/>
      <c r="AK815"/>
      <c r="AL815"/>
      <c r="AM815"/>
      <c r="AN815"/>
      <c r="AO815"/>
      <c r="AP815"/>
      <c r="AQ815"/>
      <c r="AR815"/>
      <c r="AS815"/>
      <c r="AT815"/>
      <c r="AU815"/>
      <c r="AV815"/>
      <c r="AW815"/>
      <c r="AX815"/>
      <c r="AY815"/>
      <c r="AZ815"/>
      <c r="BA815"/>
      <c r="BB815"/>
      <c r="BC815"/>
      <c r="BD815"/>
      <c r="BE815"/>
      <c r="BF815"/>
    </row>
    <row r="816" spans="1:58" s="104" customFormat="1" ht="13.4" hidden="1" customHeight="1" outlineLevel="2" x14ac:dyDescent="0.35">
      <c r="A816" s="102"/>
      <c r="B816" s="95"/>
      <c r="C816" s="17"/>
      <c r="D816" s="17"/>
      <c r="E816" s="17"/>
      <c r="F816" s="13"/>
      <c r="G816" s="86"/>
      <c r="H816" s="86"/>
      <c r="K816" s="99"/>
      <c r="L816" s="99" t="s">
        <v>107</v>
      </c>
      <c r="M816" s="5">
        <f t="shared" si="177"/>
        <v>2.8955165692007796</v>
      </c>
      <c r="N816" s="5">
        <f t="shared" si="177"/>
        <v>3.6046783625730989</v>
      </c>
      <c r="O816" s="5">
        <f t="shared" si="177"/>
        <v>4.0974658869395713</v>
      </c>
      <c r="P816" s="5">
        <f t="shared" si="177"/>
        <v>4</v>
      </c>
      <c r="Q816" s="5">
        <f t="shared" si="177"/>
        <v>4.3001949317738797</v>
      </c>
      <c r="R816" s="5">
        <f t="shared" si="177"/>
        <v>3.9473684210526314</v>
      </c>
      <c r="S816" s="5">
        <f t="shared" si="177"/>
        <v>3.5649122807017544</v>
      </c>
      <c r="T816" s="5">
        <f t="shared" si="178"/>
        <v>2.2400000000000002</v>
      </c>
      <c r="U816" s="5">
        <f t="shared" si="178"/>
        <v>0</v>
      </c>
      <c r="V816" s="86"/>
      <c r="W816" s="86"/>
      <c r="X816" s="86"/>
      <c r="Y816" s="86"/>
      <c r="Z816" s="86"/>
      <c r="AA816" s="86"/>
      <c r="AB816" s="86"/>
      <c r="AC816" s="86"/>
      <c r="AD816" s="86"/>
      <c r="AE816" s="16"/>
      <c r="AF816" s="8"/>
      <c r="AG816"/>
      <c r="AH816"/>
      <c r="AI816"/>
      <c r="AJ816"/>
      <c r="AK816"/>
      <c r="AL816"/>
      <c r="AM816"/>
      <c r="AN816"/>
      <c r="AO816"/>
      <c r="AP816"/>
      <c r="AQ816"/>
      <c r="AR816"/>
      <c r="AS816"/>
      <c r="AT816"/>
      <c r="AU816"/>
      <c r="AV816"/>
      <c r="AW816"/>
      <c r="AX816"/>
      <c r="AY816"/>
      <c r="AZ816"/>
      <c r="BA816"/>
      <c r="BB816"/>
      <c r="BC816"/>
      <c r="BD816"/>
      <c r="BE816"/>
      <c r="BF816"/>
    </row>
    <row r="817" spans="1:58" s="104" customFormat="1" ht="13.4" hidden="1" customHeight="1" outlineLevel="2" x14ac:dyDescent="0.35">
      <c r="A817" s="102"/>
      <c r="B817" s="95"/>
      <c r="C817" s="17"/>
      <c r="D817" s="17"/>
      <c r="E817" s="17"/>
      <c r="F817" s="13"/>
      <c r="G817" s="86"/>
      <c r="H817" s="86"/>
      <c r="K817" s="99"/>
      <c r="L817" s="99" t="s">
        <v>108</v>
      </c>
      <c r="M817" s="5">
        <f t="shared" si="177"/>
        <v>2.8955165692007796</v>
      </c>
      <c r="N817" s="5">
        <f t="shared" si="177"/>
        <v>3.6046783625730989</v>
      </c>
      <c r="O817" s="5">
        <f t="shared" si="177"/>
        <v>4.0974658869395713</v>
      </c>
      <c r="P817" s="5">
        <f t="shared" si="177"/>
        <v>4</v>
      </c>
      <c r="Q817" s="5">
        <f t="shared" si="177"/>
        <v>4.3001949317738797</v>
      </c>
      <c r="R817" s="5">
        <f t="shared" si="177"/>
        <v>3.9473684210526314</v>
      </c>
      <c r="S817" s="5">
        <f t="shared" si="177"/>
        <v>3.5649122807017544</v>
      </c>
      <c r="T817" s="5">
        <f t="shared" si="178"/>
        <v>2.2400000000000002</v>
      </c>
      <c r="U817" s="5">
        <f t="shared" si="178"/>
        <v>0</v>
      </c>
      <c r="V817" s="86"/>
      <c r="W817" s="86"/>
      <c r="X817" s="86"/>
      <c r="Y817" s="86"/>
      <c r="Z817" s="86"/>
      <c r="AA817" s="86"/>
      <c r="AB817" s="86"/>
      <c r="AC817" s="86"/>
      <c r="AD817" s="86"/>
      <c r="AE817" s="16"/>
      <c r="AF817" s="8"/>
      <c r="AG817"/>
      <c r="AH817"/>
      <c r="AI817"/>
      <c r="AJ817"/>
      <c r="AK817"/>
      <c r="AL817"/>
      <c r="AM817"/>
      <c r="AN817"/>
      <c r="AO817"/>
      <c r="AP817"/>
      <c r="AQ817"/>
      <c r="AR817"/>
      <c r="AS817"/>
      <c r="AT817"/>
      <c r="AU817"/>
      <c r="AV817"/>
      <c r="AW817"/>
      <c r="AX817"/>
      <c r="AY817"/>
      <c r="AZ817"/>
      <c r="BA817"/>
      <c r="BB817"/>
      <c r="BC817"/>
      <c r="BD817"/>
      <c r="BE817"/>
      <c r="BF817"/>
    </row>
    <row r="818" spans="1:58" s="104" customFormat="1" ht="13.4" hidden="1" customHeight="1" outlineLevel="2" x14ac:dyDescent="0.35">
      <c r="A818" s="102"/>
      <c r="B818" s="95"/>
      <c r="C818" s="17"/>
      <c r="D818" s="17"/>
      <c r="E818" s="17"/>
      <c r="F818" s="13"/>
      <c r="G818" s="86"/>
      <c r="H818" s="86"/>
      <c r="K818" s="99"/>
      <c r="L818" s="99" t="s">
        <v>109</v>
      </c>
      <c r="M818" s="5">
        <f t="shared" ref="M818:S849" si="179">INDEX(M$775:M$784,MATCH($L818,$L$775:$L$784,0))</f>
        <v>2.8955165692007796</v>
      </c>
      <c r="N818" s="5">
        <f t="shared" si="179"/>
        <v>3.6046783625730989</v>
      </c>
      <c r="O818" s="5">
        <f t="shared" si="179"/>
        <v>4.0974658869395713</v>
      </c>
      <c r="P818" s="5">
        <f t="shared" si="179"/>
        <v>4</v>
      </c>
      <c r="Q818" s="5">
        <f t="shared" si="179"/>
        <v>4.3001949317738797</v>
      </c>
      <c r="R818" s="5">
        <f t="shared" si="179"/>
        <v>3.9473684210526314</v>
      </c>
      <c r="S818" s="5">
        <f t="shared" si="179"/>
        <v>3.5649122807017544</v>
      </c>
      <c r="T818" s="5">
        <f t="shared" si="178"/>
        <v>2.2400000000000002</v>
      </c>
      <c r="U818" s="5">
        <f t="shared" si="178"/>
        <v>0</v>
      </c>
      <c r="V818" s="86"/>
      <c r="W818" s="86"/>
      <c r="X818" s="86"/>
      <c r="Y818" s="86"/>
      <c r="Z818" s="86"/>
      <c r="AA818" s="86"/>
      <c r="AB818" s="86"/>
      <c r="AC818" s="86"/>
      <c r="AD818" s="86"/>
      <c r="AE818" s="16"/>
      <c r="AF818" s="8"/>
      <c r="AG818"/>
      <c r="AH818"/>
      <c r="AI818"/>
      <c r="AJ818"/>
      <c r="AK818"/>
      <c r="AL818"/>
      <c r="AM818"/>
      <c r="AN818"/>
      <c r="AO818"/>
      <c r="AP818"/>
      <c r="AQ818"/>
      <c r="AR818"/>
      <c r="AS818"/>
      <c r="AT818"/>
      <c r="AU818"/>
      <c r="AV818"/>
      <c r="AW818"/>
      <c r="AX818"/>
      <c r="AY818"/>
      <c r="AZ818"/>
      <c r="BA818"/>
      <c r="BB818"/>
      <c r="BC818"/>
      <c r="BD818"/>
      <c r="BE818"/>
      <c r="BF818"/>
    </row>
    <row r="819" spans="1:58" s="104" customFormat="1" ht="13.4" hidden="1" customHeight="1" outlineLevel="2" x14ac:dyDescent="0.35">
      <c r="A819" s="102"/>
      <c r="B819" s="95"/>
      <c r="C819" s="17"/>
      <c r="D819" s="17"/>
      <c r="E819" s="17"/>
      <c r="F819" s="13"/>
      <c r="G819" s="86"/>
      <c r="H819" s="86"/>
      <c r="K819" s="99"/>
      <c r="L819" s="99" t="s">
        <v>110</v>
      </c>
      <c r="M819" s="5">
        <f t="shared" si="179"/>
        <v>2.8955165692007796</v>
      </c>
      <c r="N819" s="5">
        <f t="shared" si="179"/>
        <v>3.6046783625730989</v>
      </c>
      <c r="O819" s="5">
        <f t="shared" si="179"/>
        <v>4.0974658869395713</v>
      </c>
      <c r="P819" s="5">
        <f t="shared" si="179"/>
        <v>4</v>
      </c>
      <c r="Q819" s="5">
        <f t="shared" si="179"/>
        <v>4.3001949317738797</v>
      </c>
      <c r="R819" s="5">
        <f t="shared" si="179"/>
        <v>3.9473684210526314</v>
      </c>
      <c r="S819" s="5">
        <f t="shared" si="179"/>
        <v>3.5649122807017544</v>
      </c>
      <c r="T819" s="5">
        <f t="shared" si="178"/>
        <v>2.2400000000000002</v>
      </c>
      <c r="U819" s="5">
        <f t="shared" si="178"/>
        <v>0</v>
      </c>
      <c r="V819" s="86"/>
      <c r="W819" s="86"/>
      <c r="X819" s="86"/>
      <c r="Y819" s="86"/>
      <c r="Z819" s="86"/>
      <c r="AA819" s="86"/>
      <c r="AB819" s="86"/>
      <c r="AC819" s="86"/>
      <c r="AD819" s="86"/>
      <c r="AE819" s="16"/>
      <c r="AF819" s="8"/>
      <c r="AG819"/>
      <c r="AH819"/>
      <c r="AI819"/>
      <c r="AJ819"/>
      <c r="AK819"/>
      <c r="AL819"/>
      <c r="AM819"/>
      <c r="AN819"/>
      <c r="AO819"/>
      <c r="AP819"/>
      <c r="AQ819"/>
      <c r="AR819"/>
      <c r="AS819"/>
      <c r="AT819"/>
      <c r="AU819"/>
      <c r="AV819"/>
      <c r="AW819"/>
      <c r="AX819"/>
      <c r="AY819"/>
      <c r="AZ819"/>
      <c r="BA819"/>
      <c r="BB819"/>
      <c r="BC819"/>
      <c r="BD819"/>
      <c r="BE819"/>
      <c r="BF819"/>
    </row>
    <row r="820" spans="1:58" s="104" customFormat="1" ht="13.4" hidden="1" customHeight="1" outlineLevel="2" x14ac:dyDescent="0.35">
      <c r="A820" s="102"/>
      <c r="B820" s="95"/>
      <c r="C820" s="17"/>
      <c r="D820" s="17"/>
      <c r="E820" s="17"/>
      <c r="F820" s="13"/>
      <c r="G820" s="86"/>
      <c r="H820" s="86"/>
      <c r="K820" s="99"/>
      <c r="L820" s="99" t="s">
        <v>111</v>
      </c>
      <c r="M820" s="5">
        <f t="shared" si="179"/>
        <v>2.8955165692007796</v>
      </c>
      <c r="N820" s="5">
        <f t="shared" si="179"/>
        <v>3.6046783625730989</v>
      </c>
      <c r="O820" s="5">
        <f t="shared" si="179"/>
        <v>4.0974658869395713</v>
      </c>
      <c r="P820" s="5">
        <f t="shared" si="179"/>
        <v>4</v>
      </c>
      <c r="Q820" s="5">
        <f t="shared" si="179"/>
        <v>4.3001949317738797</v>
      </c>
      <c r="R820" s="5">
        <f t="shared" si="179"/>
        <v>3.9473684210526314</v>
      </c>
      <c r="S820" s="5">
        <f t="shared" si="179"/>
        <v>3.5649122807017544</v>
      </c>
      <c r="T820" s="5">
        <f t="shared" si="178"/>
        <v>2.2400000000000002</v>
      </c>
      <c r="U820" s="5">
        <f t="shared" si="178"/>
        <v>0</v>
      </c>
      <c r="V820" s="86"/>
      <c r="W820" s="86"/>
      <c r="X820" s="86"/>
      <c r="Y820" s="86"/>
      <c r="Z820" s="86"/>
      <c r="AA820" s="86"/>
      <c r="AB820" s="86"/>
      <c r="AC820" s="86"/>
      <c r="AD820" s="86"/>
      <c r="AE820" s="16"/>
      <c r="AF820" s="8"/>
      <c r="AG820"/>
      <c r="AH820"/>
      <c r="AI820"/>
      <c r="AJ820"/>
      <c r="AK820"/>
      <c r="AL820"/>
      <c r="AM820"/>
      <c r="AN820"/>
      <c r="AO820"/>
      <c r="AP820"/>
      <c r="AQ820"/>
      <c r="AR820"/>
      <c r="AS820"/>
      <c r="AT820"/>
      <c r="AU820"/>
      <c r="AV820"/>
      <c r="AW820"/>
      <c r="AX820"/>
      <c r="AY820"/>
      <c r="AZ820"/>
      <c r="BA820"/>
      <c r="BB820"/>
      <c r="BC820"/>
      <c r="BD820"/>
      <c r="BE820"/>
      <c r="BF820"/>
    </row>
    <row r="821" spans="1:58" s="104" customFormat="1" ht="13.4" hidden="1" customHeight="1" outlineLevel="2" x14ac:dyDescent="0.35">
      <c r="A821" s="102"/>
      <c r="B821" s="95"/>
      <c r="C821" s="17"/>
      <c r="D821" s="17"/>
      <c r="E821" s="17"/>
      <c r="F821" s="13"/>
      <c r="G821" s="86"/>
      <c r="H821" s="86"/>
      <c r="K821" s="99"/>
      <c r="L821" s="99" t="s">
        <v>112</v>
      </c>
      <c r="M821" s="5">
        <f t="shared" si="179"/>
        <v>2.8955165692007796</v>
      </c>
      <c r="N821" s="5">
        <f t="shared" si="179"/>
        <v>3.6046783625730989</v>
      </c>
      <c r="O821" s="5">
        <f t="shared" si="179"/>
        <v>4.0974658869395713</v>
      </c>
      <c r="P821" s="5">
        <f t="shared" si="179"/>
        <v>4</v>
      </c>
      <c r="Q821" s="5">
        <f t="shared" si="179"/>
        <v>4.3001949317738797</v>
      </c>
      <c r="R821" s="5">
        <f t="shared" si="179"/>
        <v>3.9473684210526314</v>
      </c>
      <c r="S821" s="5">
        <f t="shared" si="179"/>
        <v>3.5649122807017544</v>
      </c>
      <c r="T821" s="5">
        <f t="shared" si="178"/>
        <v>2.2400000000000002</v>
      </c>
      <c r="U821" s="5">
        <f t="shared" si="178"/>
        <v>0</v>
      </c>
      <c r="V821" s="86"/>
      <c r="W821" s="86"/>
      <c r="X821" s="86"/>
      <c r="Y821" s="86"/>
      <c r="Z821" s="86"/>
      <c r="AA821" s="86"/>
      <c r="AB821" s="86"/>
      <c r="AC821" s="86"/>
      <c r="AD821" s="86"/>
      <c r="AE821" s="16"/>
      <c r="AF821" s="8"/>
      <c r="AG821"/>
      <c r="AH821"/>
      <c r="AI821"/>
      <c r="AJ821"/>
      <c r="AK821"/>
      <c r="AL821"/>
      <c r="AM821"/>
      <c r="AN821"/>
      <c r="AO821"/>
      <c r="AP821"/>
      <c r="AQ821"/>
      <c r="AR821"/>
      <c r="AS821"/>
      <c r="AT821"/>
      <c r="AU821"/>
      <c r="AV821"/>
      <c r="AW821"/>
      <c r="AX821"/>
      <c r="AY821"/>
      <c r="AZ821"/>
      <c r="BA821"/>
      <c r="BB821"/>
      <c r="BC821"/>
      <c r="BD821"/>
      <c r="BE821"/>
      <c r="BF821"/>
    </row>
    <row r="822" spans="1:58" s="104" customFormat="1" ht="13.4" hidden="1" customHeight="1" outlineLevel="2" x14ac:dyDescent="0.35">
      <c r="A822" s="102"/>
      <c r="B822" s="95"/>
      <c r="C822" s="17"/>
      <c r="D822" s="17"/>
      <c r="E822" s="17"/>
      <c r="F822" s="13"/>
      <c r="G822" s="86"/>
      <c r="H822" s="86"/>
      <c r="K822" s="99"/>
      <c r="L822" s="99" t="s">
        <v>113</v>
      </c>
      <c r="M822" s="5">
        <f t="shared" si="179"/>
        <v>2.8955165692007796</v>
      </c>
      <c r="N822" s="5">
        <f t="shared" si="179"/>
        <v>3.6046783625730989</v>
      </c>
      <c r="O822" s="5">
        <f t="shared" si="179"/>
        <v>4.0974658869395713</v>
      </c>
      <c r="P822" s="5">
        <f t="shared" si="179"/>
        <v>4</v>
      </c>
      <c r="Q822" s="5">
        <f t="shared" si="179"/>
        <v>4.3001949317738797</v>
      </c>
      <c r="R822" s="5">
        <f t="shared" si="179"/>
        <v>3.9473684210526314</v>
      </c>
      <c r="S822" s="5">
        <f t="shared" si="179"/>
        <v>3.5649122807017544</v>
      </c>
      <c r="T822" s="5">
        <f t="shared" si="178"/>
        <v>2.2400000000000002</v>
      </c>
      <c r="U822" s="5">
        <f t="shared" si="178"/>
        <v>0</v>
      </c>
      <c r="V822" s="86"/>
      <c r="W822" s="86"/>
      <c r="X822" s="86"/>
      <c r="Y822" s="86"/>
      <c r="Z822" s="86"/>
      <c r="AA822" s="86"/>
      <c r="AB822" s="86"/>
      <c r="AC822" s="86"/>
      <c r="AD822" s="86"/>
      <c r="AE822" s="16"/>
      <c r="AF822" s="8"/>
      <c r="AG822"/>
      <c r="AH822"/>
      <c r="AI822"/>
      <c r="AJ822"/>
      <c r="AK822"/>
      <c r="AL822"/>
      <c r="AM822"/>
      <c r="AN822"/>
      <c r="AO822"/>
      <c r="AP822"/>
      <c r="AQ822"/>
      <c r="AR822"/>
      <c r="AS822"/>
      <c r="AT822"/>
      <c r="AU822"/>
      <c r="AV822"/>
      <c r="AW822"/>
      <c r="AX822"/>
      <c r="AY822"/>
      <c r="AZ822"/>
      <c r="BA822"/>
      <c r="BB822"/>
      <c r="BC822"/>
      <c r="BD822"/>
      <c r="BE822"/>
      <c r="BF822"/>
    </row>
    <row r="823" spans="1:58" s="104" customFormat="1" ht="13.4" hidden="1" customHeight="1" outlineLevel="2" x14ac:dyDescent="0.35">
      <c r="A823" s="102"/>
      <c r="B823" s="95"/>
      <c r="C823" s="17"/>
      <c r="D823" s="17"/>
      <c r="E823" s="17"/>
      <c r="F823" s="13"/>
      <c r="G823" s="86"/>
      <c r="H823" s="86"/>
      <c r="K823" s="99"/>
      <c r="L823" s="99" t="s">
        <v>114</v>
      </c>
      <c r="M823" s="5">
        <f t="shared" si="179"/>
        <v>2.8955165692007796</v>
      </c>
      <c r="N823" s="5">
        <f t="shared" si="179"/>
        <v>3.6046783625730989</v>
      </c>
      <c r="O823" s="5">
        <f t="shared" si="179"/>
        <v>4.0974658869395713</v>
      </c>
      <c r="P823" s="5">
        <f t="shared" si="179"/>
        <v>4</v>
      </c>
      <c r="Q823" s="5">
        <f t="shared" si="179"/>
        <v>4.3001949317738797</v>
      </c>
      <c r="R823" s="5">
        <f t="shared" si="179"/>
        <v>3.9473684210526314</v>
      </c>
      <c r="S823" s="5">
        <f t="shared" si="179"/>
        <v>3.5649122807017544</v>
      </c>
      <c r="T823" s="5">
        <f t="shared" si="178"/>
        <v>2.2400000000000002</v>
      </c>
      <c r="U823" s="5">
        <f t="shared" si="178"/>
        <v>0</v>
      </c>
      <c r="V823" s="86"/>
      <c r="W823" s="86"/>
      <c r="X823" s="86"/>
      <c r="Y823" s="86"/>
      <c r="Z823" s="86"/>
      <c r="AA823" s="86"/>
      <c r="AB823" s="86"/>
      <c r="AC823" s="86"/>
      <c r="AD823" s="86"/>
      <c r="AE823" s="16"/>
      <c r="AF823" s="8"/>
      <c r="AG823"/>
      <c r="AH823"/>
      <c r="AI823"/>
      <c r="AJ823"/>
      <c r="AK823"/>
      <c r="AL823"/>
      <c r="AM823"/>
      <c r="AN823"/>
      <c r="AO823"/>
      <c r="AP823"/>
      <c r="AQ823"/>
      <c r="AR823"/>
      <c r="AS823"/>
      <c r="AT823"/>
      <c r="AU823"/>
      <c r="AV823"/>
      <c r="AW823"/>
      <c r="AX823"/>
      <c r="AY823"/>
      <c r="AZ823"/>
      <c r="BA823"/>
      <c r="BB823"/>
      <c r="BC823"/>
      <c r="BD823"/>
      <c r="BE823"/>
      <c r="BF823"/>
    </row>
    <row r="824" spans="1:58" s="104" customFormat="1" ht="13.4" hidden="1" customHeight="1" outlineLevel="2" x14ac:dyDescent="0.35">
      <c r="A824" s="102"/>
      <c r="B824" s="95"/>
      <c r="C824" s="17"/>
      <c r="D824" s="17"/>
      <c r="E824" s="17"/>
      <c r="F824" s="13"/>
      <c r="G824" s="86"/>
      <c r="H824" s="86"/>
      <c r="K824" s="99"/>
      <c r="L824" s="99" t="s">
        <v>115</v>
      </c>
      <c r="M824" s="5">
        <f t="shared" si="179"/>
        <v>2.8955165692007796</v>
      </c>
      <c r="N824" s="5">
        <f t="shared" si="179"/>
        <v>3.6046783625730989</v>
      </c>
      <c r="O824" s="5">
        <f t="shared" si="179"/>
        <v>4.0974658869395713</v>
      </c>
      <c r="P824" s="5">
        <f t="shared" si="179"/>
        <v>4</v>
      </c>
      <c r="Q824" s="5">
        <f t="shared" si="179"/>
        <v>4.3001949317738797</v>
      </c>
      <c r="R824" s="5">
        <f t="shared" si="179"/>
        <v>3.9473684210526314</v>
      </c>
      <c r="S824" s="5">
        <f t="shared" si="179"/>
        <v>3.5649122807017544</v>
      </c>
      <c r="T824" s="5">
        <f t="shared" si="178"/>
        <v>2.2400000000000002</v>
      </c>
      <c r="U824" s="5">
        <f t="shared" si="178"/>
        <v>0</v>
      </c>
      <c r="V824" s="86"/>
      <c r="W824" s="86"/>
      <c r="X824" s="86"/>
      <c r="Y824" s="86"/>
      <c r="Z824" s="86"/>
      <c r="AA824" s="86"/>
      <c r="AB824" s="86"/>
      <c r="AC824" s="86"/>
      <c r="AD824" s="86"/>
      <c r="AE824" s="16"/>
      <c r="AF824" s="8"/>
      <c r="AG824"/>
      <c r="AH824"/>
      <c r="AI824"/>
      <c r="AJ824"/>
      <c r="AK824"/>
      <c r="AL824"/>
      <c r="AM824"/>
      <c r="AN824"/>
      <c r="AO824"/>
      <c r="AP824"/>
      <c r="AQ824"/>
      <c r="AR824"/>
      <c r="AS824"/>
      <c r="AT824"/>
      <c r="AU824"/>
      <c r="AV824"/>
      <c r="AW824"/>
      <c r="AX824"/>
      <c r="AY824"/>
      <c r="AZ824"/>
      <c r="BA824"/>
      <c r="BB824"/>
      <c r="BC824"/>
      <c r="BD824"/>
      <c r="BE824"/>
      <c r="BF824"/>
    </row>
    <row r="825" spans="1:58" s="104" customFormat="1" ht="13.4" hidden="1" customHeight="1" outlineLevel="2" x14ac:dyDescent="0.35">
      <c r="A825" s="102"/>
      <c r="B825" s="95"/>
      <c r="C825" s="17"/>
      <c r="D825" s="17"/>
      <c r="E825" s="17"/>
      <c r="F825" s="13"/>
      <c r="G825" s="86"/>
      <c r="H825" s="86"/>
      <c r="K825" s="99" t="s">
        <v>752</v>
      </c>
      <c r="L825" s="99" t="s">
        <v>342</v>
      </c>
      <c r="M825" s="5">
        <f t="shared" si="179"/>
        <v>0</v>
      </c>
      <c r="N825" s="5">
        <f t="shared" si="179"/>
        <v>0</v>
      </c>
      <c r="O825" s="5">
        <f t="shared" si="179"/>
        <v>0</v>
      </c>
      <c r="P825" s="5">
        <f t="shared" si="179"/>
        <v>0</v>
      </c>
      <c r="Q825" s="5">
        <f t="shared" si="179"/>
        <v>0</v>
      </c>
      <c r="R825" s="5">
        <f t="shared" si="179"/>
        <v>0</v>
      </c>
      <c r="S825" s="5">
        <f t="shared" si="179"/>
        <v>0</v>
      </c>
      <c r="T825" s="5">
        <f t="shared" ref="T825:U844" si="180">INDEX(T$775:T$784,MATCH($L825,$L$775:$L$784,0))</f>
        <v>0</v>
      </c>
      <c r="U825" s="5">
        <f t="shared" si="180"/>
        <v>0</v>
      </c>
      <c r="V825" s="86"/>
      <c r="W825" s="86"/>
      <c r="X825" s="86"/>
      <c r="Y825" s="86"/>
      <c r="Z825" s="86"/>
      <c r="AA825" s="86"/>
      <c r="AB825" s="86"/>
      <c r="AC825" s="86"/>
      <c r="AD825" s="86"/>
      <c r="AE825" s="16"/>
      <c r="AF825" s="8"/>
      <c r="AG825"/>
      <c r="AH825"/>
      <c r="AI825"/>
      <c r="AJ825"/>
      <c r="AK825"/>
      <c r="AL825"/>
      <c r="AM825"/>
      <c r="AN825"/>
      <c r="AO825"/>
      <c r="AP825"/>
      <c r="AQ825"/>
      <c r="AR825"/>
      <c r="AS825"/>
      <c r="AT825"/>
      <c r="AU825"/>
      <c r="AV825"/>
      <c r="AW825"/>
      <c r="AX825"/>
      <c r="AY825"/>
      <c r="AZ825"/>
      <c r="BA825"/>
      <c r="BB825"/>
      <c r="BC825"/>
      <c r="BD825"/>
      <c r="BE825"/>
      <c r="BF825"/>
    </row>
    <row r="826" spans="1:58" s="104" customFormat="1" ht="13.4" hidden="1" customHeight="1" outlineLevel="2" x14ac:dyDescent="0.35">
      <c r="A826" s="102"/>
      <c r="B826" s="95"/>
      <c r="C826" s="17"/>
      <c r="D826" s="17"/>
      <c r="E826" s="17"/>
      <c r="F826" s="13"/>
      <c r="G826" s="86"/>
      <c r="H826" s="86"/>
      <c r="K826" s="99"/>
      <c r="L826" s="99" t="s">
        <v>107</v>
      </c>
      <c r="M826" s="5">
        <f t="shared" si="179"/>
        <v>2.8955165692007796</v>
      </c>
      <c r="N826" s="5">
        <f t="shared" si="179"/>
        <v>3.6046783625730989</v>
      </c>
      <c r="O826" s="5">
        <f t="shared" si="179"/>
        <v>4.0974658869395713</v>
      </c>
      <c r="P826" s="5">
        <f t="shared" si="179"/>
        <v>4</v>
      </c>
      <c r="Q826" s="5">
        <f t="shared" si="179"/>
        <v>4.3001949317738797</v>
      </c>
      <c r="R826" s="5">
        <f t="shared" si="179"/>
        <v>3.9473684210526314</v>
      </c>
      <c r="S826" s="5">
        <f t="shared" si="179"/>
        <v>3.5649122807017544</v>
      </c>
      <c r="T826" s="5">
        <f t="shared" si="180"/>
        <v>2.2400000000000002</v>
      </c>
      <c r="U826" s="5">
        <f t="shared" si="180"/>
        <v>0</v>
      </c>
      <c r="V826" s="86"/>
      <c r="W826" s="86"/>
      <c r="X826" s="86"/>
      <c r="Y826" s="86"/>
      <c r="Z826" s="86"/>
      <c r="AA826" s="86"/>
      <c r="AB826" s="86"/>
      <c r="AC826" s="86"/>
      <c r="AD826" s="86"/>
      <c r="AE826" s="16"/>
      <c r="AF826" s="8"/>
      <c r="AG826"/>
      <c r="AH826"/>
      <c r="AI826"/>
      <c r="AJ826"/>
      <c r="AK826"/>
      <c r="AL826"/>
      <c r="AM826"/>
      <c r="AN826"/>
      <c r="AO826"/>
      <c r="AP826"/>
      <c r="AQ826"/>
      <c r="AR826"/>
      <c r="AS826"/>
      <c r="AT826"/>
      <c r="AU826"/>
      <c r="AV826"/>
      <c r="AW826"/>
      <c r="AX826"/>
      <c r="AY826"/>
      <c r="AZ826"/>
      <c r="BA826"/>
      <c r="BB826"/>
      <c r="BC826"/>
      <c r="BD826"/>
      <c r="BE826"/>
      <c r="BF826"/>
    </row>
    <row r="827" spans="1:58" s="104" customFormat="1" ht="13.4" hidden="1" customHeight="1" outlineLevel="2" x14ac:dyDescent="0.35">
      <c r="A827" s="102"/>
      <c r="B827" s="95"/>
      <c r="C827" s="17"/>
      <c r="D827" s="17"/>
      <c r="E827" s="17"/>
      <c r="F827" s="13"/>
      <c r="G827" s="86"/>
      <c r="H827" s="86"/>
      <c r="K827" s="99"/>
      <c r="L827" s="99" t="s">
        <v>108</v>
      </c>
      <c r="M827" s="5">
        <f t="shared" si="179"/>
        <v>2.8955165692007796</v>
      </c>
      <c r="N827" s="5">
        <f t="shared" si="179"/>
        <v>3.6046783625730989</v>
      </c>
      <c r="O827" s="5">
        <f t="shared" si="179"/>
        <v>4.0974658869395713</v>
      </c>
      <c r="P827" s="5">
        <f t="shared" si="179"/>
        <v>4</v>
      </c>
      <c r="Q827" s="5">
        <f t="shared" si="179"/>
        <v>4.3001949317738797</v>
      </c>
      <c r="R827" s="5">
        <f t="shared" si="179"/>
        <v>3.9473684210526314</v>
      </c>
      <c r="S827" s="5">
        <f t="shared" si="179"/>
        <v>3.5649122807017544</v>
      </c>
      <c r="T827" s="5">
        <f t="shared" si="180"/>
        <v>2.2400000000000002</v>
      </c>
      <c r="U827" s="5">
        <f t="shared" si="180"/>
        <v>0</v>
      </c>
      <c r="V827" s="86"/>
      <c r="W827" s="86"/>
      <c r="X827" s="86"/>
      <c r="Y827" s="86"/>
      <c r="Z827" s="86"/>
      <c r="AA827" s="86"/>
      <c r="AB827" s="86"/>
      <c r="AC827" s="86"/>
      <c r="AD827" s="86"/>
      <c r="AE827" s="16"/>
      <c r="AF827" s="8"/>
      <c r="AG827"/>
      <c r="AH827"/>
      <c r="AI827"/>
      <c r="AJ827"/>
      <c r="AK827"/>
      <c r="AL827"/>
      <c r="AM827"/>
      <c r="AN827"/>
      <c r="AO827"/>
      <c r="AP827"/>
      <c r="AQ827"/>
      <c r="AR827"/>
      <c r="AS827"/>
      <c r="AT827"/>
      <c r="AU827"/>
      <c r="AV827"/>
      <c r="AW827"/>
      <c r="AX827"/>
      <c r="AY827"/>
      <c r="AZ827"/>
      <c r="BA827"/>
      <c r="BB827"/>
      <c r="BC827"/>
      <c r="BD827"/>
      <c r="BE827"/>
      <c r="BF827"/>
    </row>
    <row r="828" spans="1:58" s="104" customFormat="1" ht="13.4" hidden="1" customHeight="1" outlineLevel="2" x14ac:dyDescent="0.35">
      <c r="A828" s="102"/>
      <c r="B828" s="95"/>
      <c r="C828" s="17"/>
      <c r="D828" s="17"/>
      <c r="E828" s="17"/>
      <c r="F828" s="13"/>
      <c r="G828" s="86"/>
      <c r="H828" s="86"/>
      <c r="K828" s="99"/>
      <c r="L828" s="99" t="s">
        <v>109</v>
      </c>
      <c r="M828" s="5">
        <f t="shared" si="179"/>
        <v>2.8955165692007796</v>
      </c>
      <c r="N828" s="5">
        <f t="shared" si="179"/>
        <v>3.6046783625730989</v>
      </c>
      <c r="O828" s="5">
        <f t="shared" si="179"/>
        <v>4.0974658869395713</v>
      </c>
      <c r="P828" s="5">
        <f t="shared" si="179"/>
        <v>4</v>
      </c>
      <c r="Q828" s="5">
        <f t="shared" si="179"/>
        <v>4.3001949317738797</v>
      </c>
      <c r="R828" s="5">
        <f t="shared" si="179"/>
        <v>3.9473684210526314</v>
      </c>
      <c r="S828" s="5">
        <f t="shared" si="179"/>
        <v>3.5649122807017544</v>
      </c>
      <c r="T828" s="5">
        <f t="shared" si="180"/>
        <v>2.2400000000000002</v>
      </c>
      <c r="U828" s="5">
        <f t="shared" si="180"/>
        <v>0</v>
      </c>
      <c r="V828" s="86"/>
      <c r="W828" s="86"/>
      <c r="X828" s="86"/>
      <c r="Y828" s="86"/>
      <c r="Z828" s="86"/>
      <c r="AA828" s="86"/>
      <c r="AB828" s="86"/>
      <c r="AC828" s="86"/>
      <c r="AD828" s="86"/>
      <c r="AE828" s="16"/>
      <c r="AF828" s="8"/>
      <c r="AG828"/>
      <c r="AH828"/>
      <c r="AI828"/>
      <c r="AJ828"/>
      <c r="AK828"/>
      <c r="AL828"/>
      <c r="AM828"/>
      <c r="AN828"/>
      <c r="AO828"/>
      <c r="AP828"/>
      <c r="AQ828"/>
      <c r="AR828"/>
      <c r="AS828"/>
      <c r="AT828"/>
      <c r="AU828"/>
      <c r="AV828"/>
      <c r="AW828"/>
      <c r="AX828"/>
      <c r="AY828"/>
      <c r="AZ828"/>
      <c r="BA828"/>
      <c r="BB828"/>
      <c r="BC828"/>
      <c r="BD828"/>
      <c r="BE828"/>
      <c r="BF828"/>
    </row>
    <row r="829" spans="1:58" s="104" customFormat="1" ht="13.4" hidden="1" customHeight="1" outlineLevel="2" x14ac:dyDescent="0.35">
      <c r="A829" s="102"/>
      <c r="B829" s="95"/>
      <c r="C829" s="17"/>
      <c r="D829" s="17"/>
      <c r="E829" s="17"/>
      <c r="F829" s="13"/>
      <c r="G829" s="86"/>
      <c r="H829" s="86"/>
      <c r="K829" s="99"/>
      <c r="L829" s="99" t="s">
        <v>110</v>
      </c>
      <c r="M829" s="5">
        <f t="shared" si="179"/>
        <v>2.8955165692007796</v>
      </c>
      <c r="N829" s="5">
        <f t="shared" si="179"/>
        <v>3.6046783625730989</v>
      </c>
      <c r="O829" s="5">
        <f t="shared" si="179"/>
        <v>4.0974658869395713</v>
      </c>
      <c r="P829" s="5">
        <f t="shared" si="179"/>
        <v>4</v>
      </c>
      <c r="Q829" s="5">
        <f t="shared" si="179"/>
        <v>4.3001949317738797</v>
      </c>
      <c r="R829" s="5">
        <f t="shared" si="179"/>
        <v>3.9473684210526314</v>
      </c>
      <c r="S829" s="5">
        <f t="shared" ref="S829:S874" si="181">INDEX(S$775:S$784,MATCH($L829,$L$775:$L$784,0))</f>
        <v>3.5649122807017544</v>
      </c>
      <c r="T829" s="5">
        <f t="shared" si="180"/>
        <v>2.2400000000000002</v>
      </c>
      <c r="U829" s="5">
        <f t="shared" si="180"/>
        <v>0</v>
      </c>
      <c r="V829" s="86"/>
      <c r="W829" s="86"/>
      <c r="X829" s="86"/>
      <c r="Y829" s="86"/>
      <c r="Z829" s="86"/>
      <c r="AA829" s="86"/>
      <c r="AB829" s="86"/>
      <c r="AC829" s="86"/>
      <c r="AD829" s="86"/>
      <c r="AE829" s="16"/>
      <c r="AF829" s="8"/>
      <c r="AG829"/>
      <c r="AH829"/>
      <c r="AI829"/>
      <c r="AJ829"/>
      <c r="AK829"/>
      <c r="AL829"/>
      <c r="AM829"/>
      <c r="AN829"/>
      <c r="AO829"/>
      <c r="AP829"/>
      <c r="AQ829"/>
      <c r="AR829"/>
      <c r="AS829"/>
      <c r="AT829"/>
      <c r="AU829"/>
      <c r="AV829"/>
      <c r="AW829"/>
      <c r="AX829"/>
      <c r="AY829"/>
      <c r="AZ829"/>
      <c r="BA829"/>
      <c r="BB829"/>
      <c r="BC829"/>
      <c r="BD829"/>
      <c r="BE829"/>
      <c r="BF829"/>
    </row>
    <row r="830" spans="1:58" s="104" customFormat="1" ht="13.4" hidden="1" customHeight="1" outlineLevel="2" x14ac:dyDescent="0.35">
      <c r="A830" s="102"/>
      <c r="B830" s="95"/>
      <c r="C830" s="17"/>
      <c r="D830" s="17"/>
      <c r="E830" s="17"/>
      <c r="F830" s="13"/>
      <c r="G830" s="86"/>
      <c r="H830" s="86"/>
      <c r="K830" s="99"/>
      <c r="L830" s="99" t="s">
        <v>111</v>
      </c>
      <c r="M830" s="5">
        <f t="shared" si="179"/>
        <v>2.8955165692007796</v>
      </c>
      <c r="N830" s="5">
        <f t="shared" si="179"/>
        <v>3.6046783625730989</v>
      </c>
      <c r="O830" s="5">
        <f t="shared" si="179"/>
        <v>4.0974658869395713</v>
      </c>
      <c r="P830" s="5">
        <f t="shared" si="179"/>
        <v>4</v>
      </c>
      <c r="Q830" s="5">
        <f t="shared" si="179"/>
        <v>4.3001949317738797</v>
      </c>
      <c r="R830" s="5">
        <f t="shared" si="179"/>
        <v>3.9473684210526314</v>
      </c>
      <c r="S830" s="5">
        <f t="shared" si="181"/>
        <v>3.5649122807017544</v>
      </c>
      <c r="T830" s="5">
        <f t="shared" si="180"/>
        <v>2.2400000000000002</v>
      </c>
      <c r="U830" s="5">
        <f t="shared" si="180"/>
        <v>0</v>
      </c>
      <c r="V830" s="86"/>
      <c r="W830" s="86"/>
      <c r="X830" s="86"/>
      <c r="Y830" s="86"/>
      <c r="Z830" s="86"/>
      <c r="AA830" s="86"/>
      <c r="AB830" s="86"/>
      <c r="AC830" s="86"/>
      <c r="AD830" s="86"/>
      <c r="AE830" s="16"/>
      <c r="AF830" s="8"/>
      <c r="AG830"/>
      <c r="AH830"/>
      <c r="AI830"/>
      <c r="AJ830"/>
      <c r="AK830"/>
      <c r="AL830"/>
      <c r="AM830"/>
      <c r="AN830"/>
      <c r="AO830"/>
      <c r="AP830"/>
      <c r="AQ830"/>
      <c r="AR830"/>
      <c r="AS830"/>
      <c r="AT830"/>
      <c r="AU830"/>
      <c r="AV830"/>
      <c r="AW830"/>
      <c r="AX830"/>
      <c r="AY830"/>
      <c r="AZ830"/>
      <c r="BA830"/>
      <c r="BB830"/>
      <c r="BC830"/>
      <c r="BD830"/>
      <c r="BE830"/>
      <c r="BF830"/>
    </row>
    <row r="831" spans="1:58" s="104" customFormat="1" ht="13.4" hidden="1" customHeight="1" outlineLevel="2" x14ac:dyDescent="0.35">
      <c r="A831" s="102"/>
      <c r="B831" s="95"/>
      <c r="C831" s="17"/>
      <c r="D831" s="17"/>
      <c r="E831" s="17"/>
      <c r="F831" s="13"/>
      <c r="G831" s="86"/>
      <c r="H831" s="86"/>
      <c r="K831" s="99"/>
      <c r="L831" s="99" t="s">
        <v>112</v>
      </c>
      <c r="M831" s="5">
        <f t="shared" si="179"/>
        <v>2.8955165692007796</v>
      </c>
      <c r="N831" s="5">
        <f t="shared" si="179"/>
        <v>3.6046783625730989</v>
      </c>
      <c r="O831" s="5">
        <f t="shared" si="179"/>
        <v>4.0974658869395713</v>
      </c>
      <c r="P831" s="5">
        <f t="shared" si="179"/>
        <v>4</v>
      </c>
      <c r="Q831" s="5">
        <f t="shared" si="179"/>
        <v>4.3001949317738797</v>
      </c>
      <c r="R831" s="5">
        <f t="shared" si="179"/>
        <v>3.9473684210526314</v>
      </c>
      <c r="S831" s="5">
        <f t="shared" si="181"/>
        <v>3.5649122807017544</v>
      </c>
      <c r="T831" s="5">
        <f t="shared" si="180"/>
        <v>2.2400000000000002</v>
      </c>
      <c r="U831" s="5">
        <f t="shared" si="180"/>
        <v>0</v>
      </c>
      <c r="V831" s="86"/>
      <c r="W831" s="86"/>
      <c r="X831" s="86"/>
      <c r="Y831" s="86"/>
      <c r="Z831" s="86"/>
      <c r="AA831" s="86"/>
      <c r="AB831" s="86"/>
      <c r="AC831" s="86"/>
      <c r="AD831" s="86"/>
      <c r="AE831" s="16"/>
      <c r="AF831" s="8"/>
      <c r="AG831"/>
      <c r="AH831"/>
      <c r="AI831"/>
      <c r="AJ831"/>
      <c r="AK831"/>
      <c r="AL831"/>
      <c r="AM831"/>
      <c r="AN831"/>
      <c r="AO831"/>
      <c r="AP831"/>
      <c r="AQ831"/>
      <c r="AR831"/>
      <c r="AS831"/>
      <c r="AT831"/>
      <c r="AU831"/>
      <c r="AV831"/>
      <c r="AW831"/>
      <c r="AX831"/>
      <c r="AY831"/>
      <c r="AZ831"/>
      <c r="BA831"/>
      <c r="BB831"/>
      <c r="BC831"/>
      <c r="BD831"/>
      <c r="BE831"/>
      <c r="BF831"/>
    </row>
    <row r="832" spans="1:58" s="104" customFormat="1" ht="13.4" hidden="1" customHeight="1" outlineLevel="2" x14ac:dyDescent="0.35">
      <c r="A832" s="102"/>
      <c r="B832" s="95"/>
      <c r="C832" s="17"/>
      <c r="D832" s="17"/>
      <c r="E832" s="17"/>
      <c r="F832" s="13"/>
      <c r="G832" s="86"/>
      <c r="H832" s="86"/>
      <c r="K832" s="99"/>
      <c r="L832" s="99" t="s">
        <v>113</v>
      </c>
      <c r="M832" s="5">
        <f t="shared" si="179"/>
        <v>2.8955165692007796</v>
      </c>
      <c r="N832" s="5">
        <f t="shared" si="179"/>
        <v>3.6046783625730989</v>
      </c>
      <c r="O832" s="5">
        <f t="shared" si="179"/>
        <v>4.0974658869395713</v>
      </c>
      <c r="P832" s="5">
        <f t="shared" si="179"/>
        <v>4</v>
      </c>
      <c r="Q832" s="5">
        <f t="shared" si="179"/>
        <v>4.3001949317738797</v>
      </c>
      <c r="R832" s="5">
        <f t="shared" si="179"/>
        <v>3.9473684210526314</v>
      </c>
      <c r="S832" s="5">
        <f t="shared" si="181"/>
        <v>3.5649122807017544</v>
      </c>
      <c r="T832" s="5">
        <f t="shared" si="180"/>
        <v>2.2400000000000002</v>
      </c>
      <c r="U832" s="5">
        <f t="shared" si="180"/>
        <v>0</v>
      </c>
      <c r="V832" s="86"/>
      <c r="W832" s="86"/>
      <c r="X832" s="86"/>
      <c r="Y832" s="86"/>
      <c r="Z832" s="86"/>
      <c r="AA832" s="86"/>
      <c r="AB832" s="86"/>
      <c r="AC832" s="86"/>
      <c r="AD832" s="86"/>
      <c r="AE832" s="16"/>
      <c r="AF832" s="8"/>
      <c r="AG832"/>
      <c r="AH832"/>
      <c r="AI832"/>
      <c r="AJ832"/>
      <c r="AK832"/>
      <c r="AL832"/>
      <c r="AM832"/>
      <c r="AN832"/>
      <c r="AO832"/>
      <c r="AP832"/>
      <c r="AQ832"/>
      <c r="AR832"/>
      <c r="AS832"/>
      <c r="AT832"/>
      <c r="AU832"/>
      <c r="AV832"/>
      <c r="AW832"/>
      <c r="AX832"/>
      <c r="AY832"/>
      <c r="AZ832"/>
      <c r="BA832"/>
      <c r="BB832"/>
      <c r="BC832"/>
      <c r="BD832"/>
      <c r="BE832"/>
      <c r="BF832"/>
    </row>
    <row r="833" spans="1:58" s="104" customFormat="1" ht="13.4" hidden="1" customHeight="1" outlineLevel="2" x14ac:dyDescent="0.35">
      <c r="A833" s="102"/>
      <c r="B833" s="95"/>
      <c r="C833" s="17"/>
      <c r="D833" s="17"/>
      <c r="E833" s="17"/>
      <c r="F833" s="13"/>
      <c r="G833" s="86"/>
      <c r="H833" s="86"/>
      <c r="K833" s="99"/>
      <c r="L833" s="99" t="s">
        <v>114</v>
      </c>
      <c r="M833" s="5">
        <f t="shared" si="179"/>
        <v>2.8955165692007796</v>
      </c>
      <c r="N833" s="5">
        <f t="shared" si="179"/>
        <v>3.6046783625730989</v>
      </c>
      <c r="O833" s="5">
        <f t="shared" si="179"/>
        <v>4.0974658869395713</v>
      </c>
      <c r="P833" s="5">
        <f t="shared" si="179"/>
        <v>4</v>
      </c>
      <c r="Q833" s="5">
        <f t="shared" si="179"/>
        <v>4.3001949317738797</v>
      </c>
      <c r="R833" s="5">
        <f t="shared" si="179"/>
        <v>3.9473684210526314</v>
      </c>
      <c r="S833" s="5">
        <f t="shared" si="181"/>
        <v>3.5649122807017544</v>
      </c>
      <c r="T833" s="5">
        <f t="shared" si="180"/>
        <v>2.2400000000000002</v>
      </c>
      <c r="U833" s="5">
        <f t="shared" si="180"/>
        <v>0</v>
      </c>
      <c r="V833" s="86"/>
      <c r="W833" s="86"/>
      <c r="X833" s="86"/>
      <c r="Y833" s="86"/>
      <c r="Z833" s="86"/>
      <c r="AA833" s="86"/>
      <c r="AB833" s="86"/>
      <c r="AC833" s="86"/>
      <c r="AD833" s="86"/>
      <c r="AE833" s="16"/>
      <c r="AF833" s="8"/>
      <c r="AG833"/>
      <c r="AH833"/>
      <c r="AI833"/>
      <c r="AJ833"/>
      <c r="AK833"/>
      <c r="AL833"/>
      <c r="AM833"/>
      <c r="AN833"/>
      <c r="AO833"/>
      <c r="AP833"/>
      <c r="AQ833"/>
      <c r="AR833"/>
      <c r="AS833"/>
      <c r="AT833"/>
      <c r="AU833"/>
      <c r="AV833"/>
      <c r="AW833"/>
      <c r="AX833"/>
      <c r="AY833"/>
      <c r="AZ833"/>
      <c r="BA833"/>
      <c r="BB833"/>
      <c r="BC833"/>
      <c r="BD833"/>
      <c r="BE833"/>
      <c r="BF833"/>
    </row>
    <row r="834" spans="1:58" s="104" customFormat="1" ht="13.4" hidden="1" customHeight="1" outlineLevel="2" x14ac:dyDescent="0.35">
      <c r="A834" s="102"/>
      <c r="B834" s="95"/>
      <c r="C834" s="17"/>
      <c r="D834" s="17"/>
      <c r="E834" s="17"/>
      <c r="F834" s="13"/>
      <c r="G834" s="86"/>
      <c r="H834" s="86"/>
      <c r="K834" s="99"/>
      <c r="L834" s="99" t="s">
        <v>115</v>
      </c>
      <c r="M834" s="5">
        <f t="shared" si="179"/>
        <v>2.8955165692007796</v>
      </c>
      <c r="N834" s="5">
        <f t="shared" si="179"/>
        <v>3.6046783625730989</v>
      </c>
      <c r="O834" s="5">
        <f t="shared" si="179"/>
        <v>4.0974658869395713</v>
      </c>
      <c r="P834" s="5">
        <f t="shared" si="179"/>
        <v>4</v>
      </c>
      <c r="Q834" s="5">
        <f t="shared" si="179"/>
        <v>4.3001949317738797</v>
      </c>
      <c r="R834" s="5">
        <f t="shared" si="179"/>
        <v>3.9473684210526314</v>
      </c>
      <c r="S834" s="5">
        <f t="shared" si="181"/>
        <v>3.5649122807017544</v>
      </c>
      <c r="T834" s="5">
        <f t="shared" si="180"/>
        <v>2.2400000000000002</v>
      </c>
      <c r="U834" s="5">
        <f t="shared" si="180"/>
        <v>0</v>
      </c>
      <c r="V834" s="86"/>
      <c r="W834" s="86"/>
      <c r="X834" s="86"/>
      <c r="Y834" s="86"/>
      <c r="Z834" s="86"/>
      <c r="AA834" s="86"/>
      <c r="AB834" s="86"/>
      <c r="AC834" s="86"/>
      <c r="AD834" s="86"/>
      <c r="AE834" s="16"/>
      <c r="AF834" s="8"/>
      <c r="AG834"/>
      <c r="AH834"/>
      <c r="AI834"/>
      <c r="AJ834"/>
      <c r="AK834"/>
      <c r="AL834"/>
      <c r="AM834"/>
      <c r="AN834"/>
      <c r="AO834"/>
      <c r="AP834"/>
      <c r="AQ834"/>
      <c r="AR834"/>
      <c r="AS834"/>
      <c r="AT834"/>
      <c r="AU834"/>
      <c r="AV834"/>
      <c r="AW834"/>
      <c r="AX834"/>
      <c r="AY834"/>
      <c r="AZ834"/>
      <c r="BA834"/>
      <c r="BB834"/>
      <c r="BC834"/>
      <c r="BD834"/>
      <c r="BE834"/>
      <c r="BF834"/>
    </row>
    <row r="835" spans="1:58" s="104" customFormat="1" ht="13.4" hidden="1" customHeight="1" outlineLevel="2" x14ac:dyDescent="0.35">
      <c r="A835" s="102"/>
      <c r="B835" s="95"/>
      <c r="C835" s="17"/>
      <c r="D835" s="17"/>
      <c r="E835" s="17"/>
      <c r="F835" s="13"/>
      <c r="G835" s="86"/>
      <c r="H835" s="86"/>
      <c r="K835" s="99" t="s">
        <v>753</v>
      </c>
      <c r="L835" s="99" t="s">
        <v>342</v>
      </c>
      <c r="M835" s="5">
        <f t="shared" si="179"/>
        <v>0</v>
      </c>
      <c r="N835" s="5">
        <f t="shared" si="179"/>
        <v>0</v>
      </c>
      <c r="O835" s="5">
        <f t="shared" si="179"/>
        <v>0</v>
      </c>
      <c r="P835" s="5">
        <f t="shared" si="179"/>
        <v>0</v>
      </c>
      <c r="Q835" s="5">
        <f t="shared" si="179"/>
        <v>0</v>
      </c>
      <c r="R835" s="5">
        <f t="shared" si="179"/>
        <v>0</v>
      </c>
      <c r="S835" s="5">
        <f t="shared" si="181"/>
        <v>0</v>
      </c>
      <c r="T835" s="5">
        <f t="shared" si="180"/>
        <v>0</v>
      </c>
      <c r="U835" s="5">
        <f t="shared" si="180"/>
        <v>0</v>
      </c>
      <c r="V835" s="86"/>
      <c r="W835" s="86"/>
      <c r="X835" s="86"/>
      <c r="Y835" s="86"/>
      <c r="Z835" s="86"/>
      <c r="AA835" s="86"/>
      <c r="AB835" s="86"/>
      <c r="AC835" s="86"/>
      <c r="AD835" s="86"/>
      <c r="AE835" s="16"/>
      <c r="AF835" s="8"/>
      <c r="AG835"/>
      <c r="AH835"/>
      <c r="AI835"/>
      <c r="AJ835"/>
      <c r="AK835"/>
      <c r="AL835"/>
      <c r="AM835"/>
      <c r="AN835"/>
      <c r="AO835"/>
      <c r="AP835"/>
      <c r="AQ835"/>
      <c r="AR835"/>
      <c r="AS835"/>
      <c r="AT835"/>
      <c r="AU835"/>
      <c r="AV835"/>
      <c r="AW835"/>
      <c r="AX835"/>
      <c r="AY835"/>
      <c r="AZ835"/>
      <c r="BA835"/>
      <c r="BB835"/>
      <c r="BC835"/>
      <c r="BD835"/>
      <c r="BE835"/>
      <c r="BF835"/>
    </row>
    <row r="836" spans="1:58" s="104" customFormat="1" ht="13.4" hidden="1" customHeight="1" outlineLevel="2" x14ac:dyDescent="0.35">
      <c r="A836" s="102"/>
      <c r="B836" s="95"/>
      <c r="C836" s="17"/>
      <c r="D836" s="17"/>
      <c r="E836" s="17"/>
      <c r="F836" s="13"/>
      <c r="G836" s="86"/>
      <c r="H836" s="86"/>
      <c r="K836" s="99"/>
      <c r="L836" s="99" t="s">
        <v>107</v>
      </c>
      <c r="M836" s="5">
        <f t="shared" si="179"/>
        <v>2.8955165692007796</v>
      </c>
      <c r="N836" s="5">
        <f t="shared" si="179"/>
        <v>3.6046783625730989</v>
      </c>
      <c r="O836" s="5">
        <f t="shared" si="179"/>
        <v>4.0974658869395713</v>
      </c>
      <c r="P836" s="5">
        <f t="shared" si="179"/>
        <v>4</v>
      </c>
      <c r="Q836" s="5">
        <f t="shared" si="179"/>
        <v>4.3001949317738797</v>
      </c>
      <c r="R836" s="5">
        <f t="shared" si="179"/>
        <v>3.9473684210526314</v>
      </c>
      <c r="S836" s="5">
        <f t="shared" si="181"/>
        <v>3.5649122807017544</v>
      </c>
      <c r="T836" s="5">
        <f t="shared" si="180"/>
        <v>2.2400000000000002</v>
      </c>
      <c r="U836" s="5">
        <f t="shared" si="180"/>
        <v>0</v>
      </c>
      <c r="V836" s="86"/>
      <c r="W836" s="86"/>
      <c r="X836" s="86"/>
      <c r="Y836" s="86"/>
      <c r="Z836" s="86"/>
      <c r="AA836" s="86"/>
      <c r="AB836" s="86"/>
      <c r="AC836" s="86"/>
      <c r="AD836" s="86"/>
      <c r="AE836" s="16"/>
      <c r="AF836" s="8"/>
      <c r="AG836"/>
      <c r="AH836"/>
      <c r="AI836"/>
      <c r="AJ836"/>
      <c r="AK836"/>
      <c r="AL836"/>
      <c r="AM836"/>
      <c r="AN836"/>
      <c r="AO836"/>
      <c r="AP836"/>
      <c r="AQ836"/>
      <c r="AR836"/>
      <c r="AS836"/>
      <c r="AT836"/>
      <c r="AU836"/>
      <c r="AV836"/>
      <c r="AW836"/>
      <c r="AX836"/>
      <c r="AY836"/>
      <c r="AZ836"/>
      <c r="BA836"/>
      <c r="BB836"/>
      <c r="BC836"/>
      <c r="BD836"/>
      <c r="BE836"/>
      <c r="BF836"/>
    </row>
    <row r="837" spans="1:58" s="104" customFormat="1" ht="13.4" hidden="1" customHeight="1" outlineLevel="2" x14ac:dyDescent="0.35">
      <c r="A837" s="102"/>
      <c r="B837" s="95"/>
      <c r="C837" s="17"/>
      <c r="D837" s="17"/>
      <c r="E837" s="17"/>
      <c r="F837" s="13"/>
      <c r="G837" s="86"/>
      <c r="H837" s="86"/>
      <c r="K837" s="99"/>
      <c r="L837" s="99" t="s">
        <v>108</v>
      </c>
      <c r="M837" s="5">
        <f t="shared" si="179"/>
        <v>2.8955165692007796</v>
      </c>
      <c r="N837" s="5">
        <f t="shared" si="179"/>
        <v>3.6046783625730989</v>
      </c>
      <c r="O837" s="5">
        <f t="shared" si="179"/>
        <v>4.0974658869395713</v>
      </c>
      <c r="P837" s="5">
        <f t="shared" si="179"/>
        <v>4</v>
      </c>
      <c r="Q837" s="5">
        <f t="shared" si="179"/>
        <v>4.3001949317738797</v>
      </c>
      <c r="R837" s="5">
        <f t="shared" si="179"/>
        <v>3.9473684210526314</v>
      </c>
      <c r="S837" s="5">
        <f t="shared" si="181"/>
        <v>3.5649122807017544</v>
      </c>
      <c r="T837" s="5">
        <f t="shared" si="180"/>
        <v>2.2400000000000002</v>
      </c>
      <c r="U837" s="5">
        <f t="shared" si="180"/>
        <v>0</v>
      </c>
      <c r="V837" s="86"/>
      <c r="W837" s="86"/>
      <c r="X837" s="86"/>
      <c r="Y837" s="86"/>
      <c r="Z837" s="86"/>
      <c r="AA837" s="86"/>
      <c r="AB837" s="86"/>
      <c r="AC837" s="86"/>
      <c r="AD837" s="86"/>
      <c r="AE837" s="16"/>
      <c r="AF837" s="8"/>
      <c r="AG837"/>
      <c r="AH837"/>
      <c r="AI837"/>
      <c r="AJ837"/>
      <c r="AK837"/>
      <c r="AL837"/>
      <c r="AM837"/>
      <c r="AN837"/>
      <c r="AO837"/>
      <c r="AP837"/>
      <c r="AQ837"/>
      <c r="AR837"/>
      <c r="AS837"/>
      <c r="AT837"/>
      <c r="AU837"/>
      <c r="AV837"/>
      <c r="AW837"/>
      <c r="AX837"/>
      <c r="AY837"/>
      <c r="AZ837"/>
      <c r="BA837"/>
      <c r="BB837"/>
      <c r="BC837"/>
      <c r="BD837"/>
      <c r="BE837"/>
      <c r="BF837"/>
    </row>
    <row r="838" spans="1:58" s="104" customFormat="1" ht="13.4" hidden="1" customHeight="1" outlineLevel="2" x14ac:dyDescent="0.35">
      <c r="A838" s="102"/>
      <c r="B838" s="95"/>
      <c r="C838" s="17"/>
      <c r="D838" s="17"/>
      <c r="E838" s="17"/>
      <c r="F838" s="13"/>
      <c r="G838" s="86"/>
      <c r="H838" s="86"/>
      <c r="K838" s="99"/>
      <c r="L838" s="99" t="s">
        <v>109</v>
      </c>
      <c r="M838" s="5">
        <f t="shared" si="179"/>
        <v>2.8955165692007796</v>
      </c>
      <c r="N838" s="5">
        <f t="shared" si="179"/>
        <v>3.6046783625730989</v>
      </c>
      <c r="O838" s="5">
        <f t="shared" si="179"/>
        <v>4.0974658869395713</v>
      </c>
      <c r="P838" s="5">
        <f t="shared" si="179"/>
        <v>4</v>
      </c>
      <c r="Q838" s="5">
        <f t="shared" si="179"/>
        <v>4.3001949317738797</v>
      </c>
      <c r="R838" s="5">
        <f t="shared" si="179"/>
        <v>3.9473684210526314</v>
      </c>
      <c r="S838" s="5">
        <f t="shared" si="181"/>
        <v>3.5649122807017544</v>
      </c>
      <c r="T838" s="5">
        <f t="shared" si="180"/>
        <v>2.2400000000000002</v>
      </c>
      <c r="U838" s="5">
        <f t="shared" si="180"/>
        <v>0</v>
      </c>
      <c r="V838" s="86"/>
      <c r="W838" s="86"/>
      <c r="X838" s="86"/>
      <c r="Y838" s="86"/>
      <c r="Z838" s="86"/>
      <c r="AA838" s="86"/>
      <c r="AB838" s="86"/>
      <c r="AC838" s="86"/>
      <c r="AD838" s="86"/>
      <c r="AE838" s="16"/>
      <c r="AF838" s="8"/>
      <c r="AG838"/>
      <c r="AH838"/>
      <c r="AI838"/>
      <c r="AJ838"/>
      <c r="AK838"/>
      <c r="AL838"/>
      <c r="AM838"/>
      <c r="AN838"/>
      <c r="AO838"/>
      <c r="AP838"/>
      <c r="AQ838"/>
      <c r="AR838"/>
      <c r="AS838"/>
      <c r="AT838"/>
      <c r="AU838"/>
      <c r="AV838"/>
      <c r="AW838"/>
      <c r="AX838"/>
      <c r="AY838"/>
      <c r="AZ838"/>
      <c r="BA838"/>
      <c r="BB838"/>
      <c r="BC838"/>
      <c r="BD838"/>
      <c r="BE838"/>
      <c r="BF838"/>
    </row>
    <row r="839" spans="1:58" s="104" customFormat="1" ht="13.4" hidden="1" customHeight="1" outlineLevel="2" x14ac:dyDescent="0.35">
      <c r="A839" s="102"/>
      <c r="B839" s="95"/>
      <c r="C839" s="17"/>
      <c r="D839" s="17"/>
      <c r="E839" s="17"/>
      <c r="F839" s="13"/>
      <c r="G839" s="86"/>
      <c r="H839" s="86"/>
      <c r="K839" s="99"/>
      <c r="L839" s="99" t="s">
        <v>110</v>
      </c>
      <c r="M839" s="5">
        <f t="shared" si="179"/>
        <v>2.8955165692007796</v>
      </c>
      <c r="N839" s="5">
        <f t="shared" si="179"/>
        <v>3.6046783625730989</v>
      </c>
      <c r="O839" s="5">
        <f t="shared" si="179"/>
        <v>4.0974658869395713</v>
      </c>
      <c r="P839" s="5">
        <f t="shared" si="179"/>
        <v>4</v>
      </c>
      <c r="Q839" s="5">
        <f t="shared" si="179"/>
        <v>4.3001949317738797</v>
      </c>
      <c r="R839" s="5">
        <f t="shared" si="179"/>
        <v>3.9473684210526314</v>
      </c>
      <c r="S839" s="5">
        <f t="shared" si="181"/>
        <v>3.5649122807017544</v>
      </c>
      <c r="T839" s="5">
        <f t="shared" si="180"/>
        <v>2.2400000000000002</v>
      </c>
      <c r="U839" s="5">
        <f t="shared" si="180"/>
        <v>0</v>
      </c>
      <c r="V839" s="86"/>
      <c r="W839" s="86"/>
      <c r="X839" s="86"/>
      <c r="Y839" s="86"/>
      <c r="Z839" s="86"/>
      <c r="AA839" s="86"/>
      <c r="AB839" s="86"/>
      <c r="AC839" s="86"/>
      <c r="AD839" s="86"/>
      <c r="AE839" s="16"/>
      <c r="AF839" s="8"/>
      <c r="AG839"/>
      <c r="AH839"/>
      <c r="AI839"/>
      <c r="AJ839"/>
      <c r="AK839"/>
      <c r="AL839"/>
      <c r="AM839"/>
      <c r="AN839"/>
      <c r="AO839"/>
      <c r="AP839"/>
      <c r="AQ839"/>
      <c r="AR839"/>
      <c r="AS839"/>
      <c r="AT839"/>
      <c r="AU839"/>
      <c r="AV839"/>
      <c r="AW839"/>
      <c r="AX839"/>
      <c r="AY839"/>
      <c r="AZ839"/>
      <c r="BA839"/>
      <c r="BB839"/>
      <c r="BC839"/>
      <c r="BD839"/>
      <c r="BE839"/>
      <c r="BF839"/>
    </row>
    <row r="840" spans="1:58" s="104" customFormat="1" ht="13.4" hidden="1" customHeight="1" outlineLevel="2" x14ac:dyDescent="0.35">
      <c r="A840" s="102"/>
      <c r="B840" s="95"/>
      <c r="C840" s="17"/>
      <c r="D840" s="17"/>
      <c r="E840" s="17"/>
      <c r="F840" s="13"/>
      <c r="G840" s="86"/>
      <c r="H840" s="86"/>
      <c r="K840" s="99"/>
      <c r="L840" s="99" t="s">
        <v>111</v>
      </c>
      <c r="M840" s="5">
        <f t="shared" si="179"/>
        <v>2.8955165692007796</v>
      </c>
      <c r="N840" s="5">
        <f t="shared" si="179"/>
        <v>3.6046783625730989</v>
      </c>
      <c r="O840" s="5">
        <f t="shared" si="179"/>
        <v>4.0974658869395713</v>
      </c>
      <c r="P840" s="5">
        <f t="shared" si="179"/>
        <v>4</v>
      </c>
      <c r="Q840" s="5">
        <f t="shared" si="179"/>
        <v>4.3001949317738797</v>
      </c>
      <c r="R840" s="5">
        <f t="shared" si="179"/>
        <v>3.9473684210526314</v>
      </c>
      <c r="S840" s="5">
        <f t="shared" si="181"/>
        <v>3.5649122807017544</v>
      </c>
      <c r="T840" s="5">
        <f t="shared" si="180"/>
        <v>2.2400000000000002</v>
      </c>
      <c r="U840" s="5">
        <f t="shared" si="180"/>
        <v>0</v>
      </c>
      <c r="V840" s="86"/>
      <c r="W840" s="86"/>
      <c r="X840" s="86"/>
      <c r="Y840" s="86"/>
      <c r="Z840" s="86"/>
      <c r="AA840" s="86"/>
      <c r="AB840" s="86"/>
      <c r="AC840" s="86"/>
      <c r="AD840" s="86"/>
      <c r="AE840" s="16"/>
      <c r="AF840" s="8"/>
      <c r="AG840"/>
      <c r="AH840"/>
      <c r="AI840"/>
      <c r="AJ840"/>
      <c r="AK840"/>
      <c r="AL840"/>
      <c r="AM840"/>
      <c r="AN840"/>
      <c r="AO840"/>
      <c r="AP840"/>
      <c r="AQ840"/>
      <c r="AR840"/>
      <c r="AS840"/>
      <c r="AT840"/>
      <c r="AU840"/>
      <c r="AV840"/>
      <c r="AW840"/>
      <c r="AX840"/>
      <c r="AY840"/>
      <c r="AZ840"/>
      <c r="BA840"/>
      <c r="BB840"/>
      <c r="BC840"/>
      <c r="BD840"/>
      <c r="BE840"/>
      <c r="BF840"/>
    </row>
    <row r="841" spans="1:58" s="104" customFormat="1" ht="13.4" hidden="1" customHeight="1" outlineLevel="2" x14ac:dyDescent="0.35">
      <c r="A841" s="102"/>
      <c r="B841" s="95"/>
      <c r="C841" s="17"/>
      <c r="D841" s="17"/>
      <c r="E841" s="17"/>
      <c r="F841" s="13"/>
      <c r="G841" s="86"/>
      <c r="H841" s="86"/>
      <c r="K841" s="99"/>
      <c r="L841" s="99" t="s">
        <v>112</v>
      </c>
      <c r="M841" s="5">
        <f t="shared" si="179"/>
        <v>2.8955165692007796</v>
      </c>
      <c r="N841" s="5">
        <f t="shared" si="179"/>
        <v>3.6046783625730989</v>
      </c>
      <c r="O841" s="5">
        <f t="shared" si="179"/>
        <v>4.0974658869395713</v>
      </c>
      <c r="P841" s="5">
        <f t="shared" si="179"/>
        <v>4</v>
      </c>
      <c r="Q841" s="5">
        <f t="shared" si="179"/>
        <v>4.3001949317738797</v>
      </c>
      <c r="R841" s="5">
        <f t="shared" si="179"/>
        <v>3.9473684210526314</v>
      </c>
      <c r="S841" s="5">
        <f t="shared" si="181"/>
        <v>3.5649122807017544</v>
      </c>
      <c r="T841" s="5">
        <f t="shared" si="180"/>
        <v>2.2400000000000002</v>
      </c>
      <c r="U841" s="5">
        <f t="shared" si="180"/>
        <v>0</v>
      </c>
      <c r="V841" s="86"/>
      <c r="W841" s="86"/>
      <c r="X841" s="86"/>
      <c r="Y841" s="86"/>
      <c r="Z841" s="86"/>
      <c r="AA841" s="86"/>
      <c r="AB841" s="86"/>
      <c r="AC841" s="86"/>
      <c r="AD841" s="86"/>
      <c r="AE841" s="16"/>
      <c r="AF841" s="8"/>
      <c r="AG841"/>
      <c r="AH841"/>
      <c r="AI841"/>
      <c r="AJ841"/>
      <c r="AK841"/>
      <c r="AL841"/>
      <c r="AM841"/>
      <c r="AN841"/>
      <c r="AO841"/>
      <c r="AP841"/>
      <c r="AQ841"/>
      <c r="AR841"/>
      <c r="AS841"/>
      <c r="AT841"/>
      <c r="AU841"/>
      <c r="AV841"/>
      <c r="AW841"/>
      <c r="AX841"/>
      <c r="AY841"/>
      <c r="AZ841"/>
      <c r="BA841"/>
      <c r="BB841"/>
      <c r="BC841"/>
      <c r="BD841"/>
      <c r="BE841"/>
      <c r="BF841"/>
    </row>
    <row r="842" spans="1:58" s="104" customFormat="1" ht="13.4" hidden="1" customHeight="1" outlineLevel="2" x14ac:dyDescent="0.35">
      <c r="A842" s="102"/>
      <c r="B842" s="95"/>
      <c r="C842" s="17"/>
      <c r="D842" s="17"/>
      <c r="E842" s="17"/>
      <c r="F842" s="13"/>
      <c r="G842" s="86"/>
      <c r="H842" s="86"/>
      <c r="K842" s="99"/>
      <c r="L842" s="99" t="s">
        <v>113</v>
      </c>
      <c r="M842" s="5">
        <f t="shared" si="179"/>
        <v>2.8955165692007796</v>
      </c>
      <c r="N842" s="5">
        <f t="shared" si="179"/>
        <v>3.6046783625730989</v>
      </c>
      <c r="O842" s="5">
        <f t="shared" si="179"/>
        <v>4.0974658869395713</v>
      </c>
      <c r="P842" s="5">
        <f t="shared" si="179"/>
        <v>4</v>
      </c>
      <c r="Q842" s="5">
        <f t="shared" si="179"/>
        <v>4.3001949317738797</v>
      </c>
      <c r="R842" s="5">
        <f t="shared" si="179"/>
        <v>3.9473684210526314</v>
      </c>
      <c r="S842" s="5">
        <f t="shared" si="181"/>
        <v>3.5649122807017544</v>
      </c>
      <c r="T842" s="5">
        <f t="shared" si="180"/>
        <v>2.2400000000000002</v>
      </c>
      <c r="U842" s="5">
        <f t="shared" si="180"/>
        <v>0</v>
      </c>
      <c r="V842" s="86"/>
      <c r="W842" s="86"/>
      <c r="X842" s="86"/>
      <c r="Y842" s="86"/>
      <c r="Z842" s="86"/>
      <c r="AA842" s="86"/>
      <c r="AB842" s="86"/>
      <c r="AC842" s="86"/>
      <c r="AD842" s="86"/>
      <c r="AE842" s="16"/>
      <c r="AF842" s="8"/>
      <c r="AG842"/>
      <c r="AH842"/>
      <c r="AI842"/>
      <c r="AJ842"/>
      <c r="AK842"/>
      <c r="AL842"/>
      <c r="AM842"/>
      <c r="AN842"/>
      <c r="AO842"/>
      <c r="AP842"/>
      <c r="AQ842"/>
      <c r="AR842"/>
      <c r="AS842"/>
      <c r="AT842"/>
      <c r="AU842"/>
      <c r="AV842"/>
      <c r="AW842"/>
      <c r="AX842"/>
      <c r="AY842"/>
      <c r="AZ842"/>
      <c r="BA842"/>
      <c r="BB842"/>
      <c r="BC842"/>
      <c r="BD842"/>
      <c r="BE842"/>
      <c r="BF842"/>
    </row>
    <row r="843" spans="1:58" s="104" customFormat="1" ht="13.4" hidden="1" customHeight="1" outlineLevel="2" x14ac:dyDescent="0.35">
      <c r="A843" s="102"/>
      <c r="B843" s="95"/>
      <c r="C843" s="17"/>
      <c r="D843" s="17"/>
      <c r="E843" s="17"/>
      <c r="F843" s="13"/>
      <c r="G843" s="86"/>
      <c r="H843" s="86"/>
      <c r="K843" s="99"/>
      <c r="L843" s="99" t="s">
        <v>114</v>
      </c>
      <c r="M843" s="5">
        <f t="shared" si="179"/>
        <v>2.8955165692007796</v>
      </c>
      <c r="N843" s="5">
        <f t="shared" si="179"/>
        <v>3.6046783625730989</v>
      </c>
      <c r="O843" s="5">
        <f t="shared" si="179"/>
        <v>4.0974658869395713</v>
      </c>
      <c r="P843" s="5">
        <f t="shared" si="179"/>
        <v>4</v>
      </c>
      <c r="Q843" s="5">
        <f t="shared" si="179"/>
        <v>4.3001949317738797</v>
      </c>
      <c r="R843" s="5">
        <f t="shared" si="179"/>
        <v>3.9473684210526314</v>
      </c>
      <c r="S843" s="5">
        <f t="shared" si="181"/>
        <v>3.5649122807017544</v>
      </c>
      <c r="T843" s="5">
        <f t="shared" si="180"/>
        <v>2.2400000000000002</v>
      </c>
      <c r="U843" s="5">
        <f t="shared" si="180"/>
        <v>0</v>
      </c>
      <c r="V843" s="86"/>
      <c r="W843" s="86"/>
      <c r="X843" s="86"/>
      <c r="Y843" s="86"/>
      <c r="Z843" s="86"/>
      <c r="AA843" s="86"/>
      <c r="AB843" s="86"/>
      <c r="AC843" s="86"/>
      <c r="AD843" s="86"/>
      <c r="AE843" s="16"/>
      <c r="AF843" s="8"/>
      <c r="AG843"/>
      <c r="AH843"/>
      <c r="AI843"/>
      <c r="AJ843"/>
      <c r="AK843"/>
      <c r="AL843"/>
      <c r="AM843"/>
      <c r="AN843"/>
      <c r="AO843"/>
      <c r="AP843"/>
      <c r="AQ843"/>
      <c r="AR843"/>
      <c r="AS843"/>
      <c r="AT843"/>
      <c r="AU843"/>
      <c r="AV843"/>
      <c r="AW843"/>
      <c r="AX843"/>
      <c r="AY843"/>
      <c r="AZ843"/>
      <c r="BA843"/>
      <c r="BB843"/>
      <c r="BC843"/>
      <c r="BD843"/>
      <c r="BE843"/>
      <c r="BF843"/>
    </row>
    <row r="844" spans="1:58" s="104" customFormat="1" ht="13.4" hidden="1" customHeight="1" outlineLevel="2" x14ac:dyDescent="0.35">
      <c r="A844" s="102"/>
      <c r="B844" s="95"/>
      <c r="C844" s="17"/>
      <c r="D844" s="17"/>
      <c r="E844" s="17"/>
      <c r="F844" s="13"/>
      <c r="G844" s="86"/>
      <c r="H844" s="86"/>
      <c r="K844" s="99"/>
      <c r="L844" s="99" t="s">
        <v>115</v>
      </c>
      <c r="M844" s="5">
        <f t="shared" si="179"/>
        <v>2.8955165692007796</v>
      </c>
      <c r="N844" s="5">
        <f t="shared" si="179"/>
        <v>3.6046783625730989</v>
      </c>
      <c r="O844" s="5">
        <f t="shared" si="179"/>
        <v>4.0974658869395713</v>
      </c>
      <c r="P844" s="5">
        <f t="shared" si="179"/>
        <v>4</v>
      </c>
      <c r="Q844" s="5">
        <f t="shared" si="179"/>
        <v>4.3001949317738797</v>
      </c>
      <c r="R844" s="5">
        <f t="shared" si="179"/>
        <v>3.9473684210526314</v>
      </c>
      <c r="S844" s="5">
        <f t="shared" si="181"/>
        <v>3.5649122807017544</v>
      </c>
      <c r="T844" s="5">
        <f t="shared" si="180"/>
        <v>2.2400000000000002</v>
      </c>
      <c r="U844" s="5">
        <f t="shared" si="180"/>
        <v>0</v>
      </c>
      <c r="V844" s="86"/>
      <c r="W844" s="86"/>
      <c r="X844" s="86"/>
      <c r="Y844" s="86"/>
      <c r="Z844" s="86"/>
      <c r="AA844" s="86"/>
      <c r="AB844" s="86"/>
      <c r="AC844" s="86"/>
      <c r="AD844" s="86"/>
      <c r="AE844" s="16"/>
      <c r="AF844" s="8"/>
      <c r="AG844"/>
      <c r="AH844"/>
      <c r="AI844"/>
      <c r="AJ844"/>
      <c r="AK844"/>
      <c r="AL844"/>
      <c r="AM844"/>
      <c r="AN844"/>
      <c r="AO844"/>
      <c r="AP844"/>
      <c r="AQ844"/>
      <c r="AR844"/>
      <c r="AS844"/>
      <c r="AT844"/>
      <c r="AU844"/>
      <c r="AV844"/>
      <c r="AW844"/>
      <c r="AX844"/>
      <c r="AY844"/>
      <c r="AZ844"/>
      <c r="BA844"/>
      <c r="BB844"/>
      <c r="BC844"/>
      <c r="BD844"/>
      <c r="BE844"/>
      <c r="BF844"/>
    </row>
    <row r="845" spans="1:58" s="104" customFormat="1" ht="13.4" hidden="1" customHeight="1" outlineLevel="2" x14ac:dyDescent="0.35">
      <c r="A845" s="102"/>
      <c r="B845" s="95"/>
      <c r="C845" s="17"/>
      <c r="D845" s="17"/>
      <c r="E845" s="17"/>
      <c r="F845" s="13"/>
      <c r="G845" s="86"/>
      <c r="H845" s="86"/>
      <c r="K845" s="99" t="s">
        <v>754</v>
      </c>
      <c r="L845" s="99" t="s">
        <v>342</v>
      </c>
      <c r="M845" s="5">
        <f t="shared" si="179"/>
        <v>0</v>
      </c>
      <c r="N845" s="5">
        <f t="shared" si="179"/>
        <v>0</v>
      </c>
      <c r="O845" s="5">
        <f t="shared" si="179"/>
        <v>0</v>
      </c>
      <c r="P845" s="5">
        <f t="shared" si="179"/>
        <v>0</v>
      </c>
      <c r="Q845" s="5">
        <f t="shared" si="179"/>
        <v>0</v>
      </c>
      <c r="R845" s="5">
        <f t="shared" si="179"/>
        <v>0</v>
      </c>
      <c r="S845" s="5">
        <f t="shared" si="181"/>
        <v>0</v>
      </c>
      <c r="T845" s="5">
        <f t="shared" ref="T845:U864" si="182">INDEX(T$775:T$784,MATCH($L845,$L$775:$L$784,0))</f>
        <v>0</v>
      </c>
      <c r="U845" s="5">
        <f t="shared" si="182"/>
        <v>0</v>
      </c>
      <c r="V845" s="86"/>
      <c r="W845" s="86"/>
      <c r="X845" s="86"/>
      <c r="Y845" s="86"/>
      <c r="Z845" s="86"/>
      <c r="AA845" s="86"/>
      <c r="AB845" s="86"/>
      <c r="AC845" s="86"/>
      <c r="AD845" s="86"/>
      <c r="AE845" s="16"/>
      <c r="AF845" s="8"/>
      <c r="AG845"/>
      <c r="AH845"/>
      <c r="AI845"/>
      <c r="AJ845"/>
      <c r="AK845"/>
      <c r="AL845"/>
      <c r="AM845"/>
      <c r="AN845"/>
      <c r="AO845"/>
      <c r="AP845"/>
      <c r="AQ845"/>
      <c r="AR845"/>
      <c r="AS845"/>
      <c r="AT845"/>
      <c r="AU845"/>
      <c r="AV845"/>
      <c r="AW845"/>
      <c r="AX845"/>
      <c r="AY845"/>
      <c r="AZ845"/>
      <c r="BA845"/>
      <c r="BB845"/>
      <c r="BC845"/>
      <c r="BD845"/>
      <c r="BE845"/>
      <c r="BF845"/>
    </row>
    <row r="846" spans="1:58" s="104" customFormat="1" ht="13.4" hidden="1" customHeight="1" outlineLevel="2" x14ac:dyDescent="0.35">
      <c r="A846" s="102"/>
      <c r="B846" s="95"/>
      <c r="C846" s="17"/>
      <c r="D846" s="17"/>
      <c r="E846" s="17"/>
      <c r="F846" s="13"/>
      <c r="G846" s="86"/>
      <c r="H846" s="86"/>
      <c r="K846" s="99"/>
      <c r="L846" s="99" t="s">
        <v>107</v>
      </c>
      <c r="M846" s="5">
        <f t="shared" si="179"/>
        <v>2.8955165692007796</v>
      </c>
      <c r="N846" s="5">
        <f t="shared" si="179"/>
        <v>3.6046783625730989</v>
      </c>
      <c r="O846" s="5">
        <f t="shared" si="179"/>
        <v>4.0974658869395713</v>
      </c>
      <c r="P846" s="5">
        <f t="shared" si="179"/>
        <v>4</v>
      </c>
      <c r="Q846" s="5">
        <f t="shared" si="179"/>
        <v>4.3001949317738797</v>
      </c>
      <c r="R846" s="5">
        <f t="shared" si="179"/>
        <v>3.9473684210526314</v>
      </c>
      <c r="S846" s="5">
        <f t="shared" si="181"/>
        <v>3.5649122807017544</v>
      </c>
      <c r="T846" s="5">
        <f t="shared" si="182"/>
        <v>2.2400000000000002</v>
      </c>
      <c r="U846" s="5">
        <f t="shared" si="182"/>
        <v>0</v>
      </c>
      <c r="V846" s="86"/>
      <c r="W846" s="86"/>
      <c r="X846" s="86"/>
      <c r="Y846" s="86"/>
      <c r="Z846" s="86"/>
      <c r="AA846" s="86"/>
      <c r="AB846" s="86"/>
      <c r="AC846" s="86"/>
      <c r="AD846" s="86"/>
      <c r="AE846" s="16"/>
      <c r="AF846" s="8"/>
      <c r="AG846"/>
      <c r="AH846"/>
      <c r="AI846"/>
      <c r="AJ846"/>
      <c r="AK846"/>
      <c r="AL846"/>
      <c r="AM846"/>
      <c r="AN846"/>
      <c r="AO846"/>
      <c r="AP846"/>
      <c r="AQ846"/>
      <c r="AR846"/>
      <c r="AS846"/>
      <c r="AT846"/>
      <c r="AU846"/>
      <c r="AV846"/>
      <c r="AW846"/>
      <c r="AX846"/>
      <c r="AY846"/>
      <c r="AZ846"/>
      <c r="BA846"/>
      <c r="BB846"/>
      <c r="BC846"/>
      <c r="BD846"/>
      <c r="BE846"/>
      <c r="BF846"/>
    </row>
    <row r="847" spans="1:58" s="104" customFormat="1" ht="13.4" hidden="1" customHeight="1" outlineLevel="2" x14ac:dyDescent="0.35">
      <c r="A847" s="102"/>
      <c r="B847" s="95"/>
      <c r="C847" s="17"/>
      <c r="D847" s="17"/>
      <c r="E847" s="17"/>
      <c r="F847" s="13"/>
      <c r="G847" s="86"/>
      <c r="H847" s="86"/>
      <c r="K847" s="99"/>
      <c r="L847" s="99" t="s">
        <v>108</v>
      </c>
      <c r="M847" s="5">
        <f t="shared" si="179"/>
        <v>2.8955165692007796</v>
      </c>
      <c r="N847" s="5">
        <f t="shared" si="179"/>
        <v>3.6046783625730989</v>
      </c>
      <c r="O847" s="5">
        <f t="shared" si="179"/>
        <v>4.0974658869395713</v>
      </c>
      <c r="P847" s="5">
        <f t="shared" si="179"/>
        <v>4</v>
      </c>
      <c r="Q847" s="5">
        <f t="shared" si="179"/>
        <v>4.3001949317738797</v>
      </c>
      <c r="R847" s="5">
        <f t="shared" si="179"/>
        <v>3.9473684210526314</v>
      </c>
      <c r="S847" s="5">
        <f t="shared" si="181"/>
        <v>3.5649122807017544</v>
      </c>
      <c r="T847" s="5">
        <f t="shared" si="182"/>
        <v>2.2400000000000002</v>
      </c>
      <c r="U847" s="5">
        <f t="shared" si="182"/>
        <v>0</v>
      </c>
      <c r="V847" s="86"/>
      <c r="W847" s="86"/>
      <c r="X847" s="86"/>
      <c r="Y847" s="86"/>
      <c r="Z847" s="86"/>
      <c r="AA847" s="86"/>
      <c r="AB847" s="86"/>
      <c r="AC847" s="86"/>
      <c r="AD847" s="86"/>
      <c r="AE847" s="16"/>
      <c r="AF847" s="8"/>
      <c r="AG847"/>
      <c r="AH847"/>
      <c r="AI847"/>
      <c r="AJ847"/>
      <c r="AK847"/>
      <c r="AL847"/>
      <c r="AM847"/>
      <c r="AN847"/>
      <c r="AO847"/>
      <c r="AP847"/>
      <c r="AQ847"/>
      <c r="AR847"/>
      <c r="AS847"/>
      <c r="AT847"/>
      <c r="AU847"/>
      <c r="AV847"/>
      <c r="AW847"/>
      <c r="AX847"/>
      <c r="AY847"/>
      <c r="AZ847"/>
      <c r="BA847"/>
      <c r="BB847"/>
      <c r="BC847"/>
      <c r="BD847"/>
      <c r="BE847"/>
      <c r="BF847"/>
    </row>
    <row r="848" spans="1:58" s="104" customFormat="1" ht="13.4" hidden="1" customHeight="1" outlineLevel="2" x14ac:dyDescent="0.35">
      <c r="A848" s="102"/>
      <c r="B848" s="95"/>
      <c r="C848" s="17"/>
      <c r="D848" s="17"/>
      <c r="E848" s="17"/>
      <c r="F848" s="13"/>
      <c r="G848" s="86"/>
      <c r="H848" s="86"/>
      <c r="K848" s="99"/>
      <c r="L848" s="99" t="s">
        <v>109</v>
      </c>
      <c r="M848" s="5">
        <f t="shared" si="179"/>
        <v>2.8955165692007796</v>
      </c>
      <c r="N848" s="5">
        <f t="shared" si="179"/>
        <v>3.6046783625730989</v>
      </c>
      <c r="O848" s="5">
        <f t="shared" si="179"/>
        <v>4.0974658869395713</v>
      </c>
      <c r="P848" s="5">
        <f t="shared" si="179"/>
        <v>4</v>
      </c>
      <c r="Q848" s="5">
        <f t="shared" si="179"/>
        <v>4.3001949317738797</v>
      </c>
      <c r="R848" s="5">
        <f t="shared" si="179"/>
        <v>3.9473684210526314</v>
      </c>
      <c r="S848" s="5">
        <f t="shared" si="181"/>
        <v>3.5649122807017544</v>
      </c>
      <c r="T848" s="5">
        <f t="shared" si="182"/>
        <v>2.2400000000000002</v>
      </c>
      <c r="U848" s="5">
        <f t="shared" si="182"/>
        <v>0</v>
      </c>
      <c r="V848" s="86"/>
      <c r="W848" s="86"/>
      <c r="X848" s="86"/>
      <c r="Y848" s="86"/>
      <c r="Z848" s="86"/>
      <c r="AA848" s="86"/>
      <c r="AB848" s="86"/>
      <c r="AC848" s="86"/>
      <c r="AD848" s="86"/>
      <c r="AE848" s="16"/>
      <c r="AF848" s="8"/>
      <c r="AG848"/>
      <c r="AH848"/>
      <c r="AI848"/>
      <c r="AJ848"/>
      <c r="AK848"/>
      <c r="AL848"/>
      <c r="AM848"/>
      <c r="AN848"/>
      <c r="AO848"/>
      <c r="AP848"/>
      <c r="AQ848"/>
      <c r="AR848"/>
      <c r="AS848"/>
      <c r="AT848"/>
      <c r="AU848"/>
      <c r="AV848"/>
      <c r="AW848"/>
      <c r="AX848"/>
      <c r="AY848"/>
      <c r="AZ848"/>
      <c r="BA848"/>
      <c r="BB848"/>
      <c r="BC848"/>
      <c r="BD848"/>
      <c r="BE848"/>
      <c r="BF848"/>
    </row>
    <row r="849" spans="1:58" s="104" customFormat="1" ht="13.4" hidden="1" customHeight="1" outlineLevel="2" x14ac:dyDescent="0.35">
      <c r="A849" s="102"/>
      <c r="B849" s="95"/>
      <c r="C849" s="17"/>
      <c r="D849" s="17"/>
      <c r="E849" s="17"/>
      <c r="F849" s="13"/>
      <c r="G849" s="86"/>
      <c r="H849" s="86"/>
      <c r="K849" s="99"/>
      <c r="L849" s="99" t="s">
        <v>110</v>
      </c>
      <c r="M849" s="5">
        <f t="shared" si="179"/>
        <v>2.8955165692007796</v>
      </c>
      <c r="N849" s="5">
        <f t="shared" si="179"/>
        <v>3.6046783625730989</v>
      </c>
      <c r="O849" s="5">
        <f t="shared" si="179"/>
        <v>4.0974658869395713</v>
      </c>
      <c r="P849" s="5">
        <f t="shared" si="179"/>
        <v>4</v>
      </c>
      <c r="Q849" s="5">
        <f t="shared" si="179"/>
        <v>4.3001949317738797</v>
      </c>
      <c r="R849" s="5">
        <f t="shared" si="179"/>
        <v>3.9473684210526314</v>
      </c>
      <c r="S849" s="5">
        <f t="shared" si="181"/>
        <v>3.5649122807017544</v>
      </c>
      <c r="T849" s="5">
        <f t="shared" si="182"/>
        <v>2.2400000000000002</v>
      </c>
      <c r="U849" s="5">
        <f t="shared" si="182"/>
        <v>0</v>
      </c>
      <c r="V849" s="86"/>
      <c r="W849" s="86"/>
      <c r="X849" s="86"/>
      <c r="Y849" s="86"/>
      <c r="Z849" s="86"/>
      <c r="AA849" s="86"/>
      <c r="AB849" s="86"/>
      <c r="AC849" s="86"/>
      <c r="AD849" s="86"/>
      <c r="AE849" s="16"/>
      <c r="AF849" s="8"/>
      <c r="AG849"/>
      <c r="AH849"/>
      <c r="AI849"/>
      <c r="AJ849"/>
      <c r="AK849"/>
      <c r="AL849"/>
      <c r="AM849"/>
      <c r="AN849"/>
      <c r="AO849"/>
      <c r="AP849"/>
      <c r="AQ849"/>
      <c r="AR849"/>
      <c r="AS849"/>
      <c r="AT849"/>
      <c r="AU849"/>
      <c r="AV849"/>
      <c r="AW849"/>
      <c r="AX849"/>
      <c r="AY849"/>
      <c r="AZ849"/>
      <c r="BA849"/>
      <c r="BB849"/>
      <c r="BC849"/>
      <c r="BD849"/>
      <c r="BE849"/>
      <c r="BF849"/>
    </row>
    <row r="850" spans="1:58" s="104" customFormat="1" ht="13.4" hidden="1" customHeight="1" outlineLevel="2" x14ac:dyDescent="0.35">
      <c r="A850" s="102"/>
      <c r="B850" s="95"/>
      <c r="C850" s="17"/>
      <c r="D850" s="17"/>
      <c r="E850" s="17"/>
      <c r="F850" s="13"/>
      <c r="G850" s="86"/>
      <c r="H850" s="86"/>
      <c r="K850" s="99"/>
      <c r="L850" s="99" t="s">
        <v>111</v>
      </c>
      <c r="M850" s="5">
        <f t="shared" ref="M850:M874" si="183">INDEX(M$775:M$784,MATCH($L850,$L$775:$L$784,0))</f>
        <v>2.8955165692007796</v>
      </c>
      <c r="N850" s="5">
        <f t="shared" ref="N850:R874" si="184">INDEX(N$775:N$784,MATCH($L850,$L$775:$L$784,0))</f>
        <v>3.6046783625730989</v>
      </c>
      <c r="O850" s="5">
        <f t="shared" si="184"/>
        <v>4.0974658869395713</v>
      </c>
      <c r="P850" s="5">
        <f t="shared" si="184"/>
        <v>4</v>
      </c>
      <c r="Q850" s="5">
        <f t="shared" si="184"/>
        <v>4.3001949317738797</v>
      </c>
      <c r="R850" s="5">
        <f t="shared" si="184"/>
        <v>3.9473684210526314</v>
      </c>
      <c r="S850" s="5">
        <f t="shared" si="181"/>
        <v>3.5649122807017544</v>
      </c>
      <c r="T850" s="5">
        <f t="shared" si="182"/>
        <v>2.2400000000000002</v>
      </c>
      <c r="U850" s="5">
        <f t="shared" si="182"/>
        <v>0</v>
      </c>
      <c r="V850" s="86"/>
      <c r="W850" s="86"/>
      <c r="X850" s="86"/>
      <c r="Y850" s="86"/>
      <c r="Z850" s="86"/>
      <c r="AA850" s="86"/>
      <c r="AB850" s="86"/>
      <c r="AC850" s="86"/>
      <c r="AD850" s="86"/>
      <c r="AE850" s="16"/>
      <c r="AF850" s="8"/>
      <c r="AG850"/>
      <c r="AH850"/>
      <c r="AI850"/>
      <c r="AJ850"/>
      <c r="AK850"/>
      <c r="AL850"/>
      <c r="AM850"/>
      <c r="AN850"/>
      <c r="AO850"/>
      <c r="AP850"/>
      <c r="AQ850"/>
      <c r="AR850"/>
      <c r="AS850"/>
      <c r="AT850"/>
      <c r="AU850"/>
      <c r="AV850"/>
      <c r="AW850"/>
      <c r="AX850"/>
      <c r="AY850"/>
      <c r="AZ850"/>
      <c r="BA850"/>
      <c r="BB850"/>
      <c r="BC850"/>
      <c r="BD850"/>
      <c r="BE850"/>
      <c r="BF850"/>
    </row>
    <row r="851" spans="1:58" s="104" customFormat="1" ht="13.4" hidden="1" customHeight="1" outlineLevel="2" x14ac:dyDescent="0.35">
      <c r="A851" s="102"/>
      <c r="B851" s="95"/>
      <c r="C851" s="17"/>
      <c r="D851" s="17"/>
      <c r="E851" s="17"/>
      <c r="F851" s="13"/>
      <c r="G851" s="86"/>
      <c r="H851" s="86"/>
      <c r="K851" s="99"/>
      <c r="L851" s="99" t="s">
        <v>112</v>
      </c>
      <c r="M851" s="5">
        <f t="shared" si="183"/>
        <v>2.8955165692007796</v>
      </c>
      <c r="N851" s="5">
        <f t="shared" si="184"/>
        <v>3.6046783625730989</v>
      </c>
      <c r="O851" s="5">
        <f t="shared" si="184"/>
        <v>4.0974658869395713</v>
      </c>
      <c r="P851" s="5">
        <f t="shared" si="184"/>
        <v>4</v>
      </c>
      <c r="Q851" s="5">
        <f t="shared" si="184"/>
        <v>4.3001949317738797</v>
      </c>
      <c r="R851" s="5">
        <f t="shared" si="184"/>
        <v>3.9473684210526314</v>
      </c>
      <c r="S851" s="5">
        <f t="shared" si="181"/>
        <v>3.5649122807017544</v>
      </c>
      <c r="T851" s="5">
        <f t="shared" si="182"/>
        <v>2.2400000000000002</v>
      </c>
      <c r="U851" s="5">
        <f t="shared" si="182"/>
        <v>0</v>
      </c>
      <c r="V851" s="86"/>
      <c r="W851" s="86"/>
      <c r="X851" s="86"/>
      <c r="Y851" s="86"/>
      <c r="Z851" s="86"/>
      <c r="AA851" s="86"/>
      <c r="AB851" s="86"/>
      <c r="AC851" s="86"/>
      <c r="AD851" s="86"/>
      <c r="AE851" s="16"/>
      <c r="AF851" s="8"/>
      <c r="AG851"/>
      <c r="AH851"/>
      <c r="AI851"/>
      <c r="AJ851"/>
      <c r="AK851"/>
      <c r="AL851"/>
      <c r="AM851"/>
      <c r="AN851"/>
      <c r="AO851"/>
      <c r="AP851"/>
      <c r="AQ851"/>
      <c r="AR851"/>
      <c r="AS851"/>
      <c r="AT851"/>
      <c r="AU851"/>
      <c r="AV851"/>
      <c r="AW851"/>
      <c r="AX851"/>
      <c r="AY851"/>
      <c r="AZ851"/>
      <c r="BA851"/>
      <c r="BB851"/>
      <c r="BC851"/>
      <c r="BD851"/>
      <c r="BE851"/>
      <c r="BF851"/>
    </row>
    <row r="852" spans="1:58" s="104" customFormat="1" ht="13.4" hidden="1" customHeight="1" outlineLevel="2" x14ac:dyDescent="0.35">
      <c r="A852" s="102"/>
      <c r="B852" s="95"/>
      <c r="C852" s="17"/>
      <c r="D852" s="17"/>
      <c r="E852" s="17"/>
      <c r="F852" s="13"/>
      <c r="G852" s="86"/>
      <c r="H852" s="86"/>
      <c r="K852" s="99"/>
      <c r="L852" s="99" t="s">
        <v>113</v>
      </c>
      <c r="M852" s="5">
        <f t="shared" si="183"/>
        <v>2.8955165692007796</v>
      </c>
      <c r="N852" s="5">
        <f t="shared" si="184"/>
        <v>3.6046783625730989</v>
      </c>
      <c r="O852" s="5">
        <f t="shared" si="184"/>
        <v>4.0974658869395713</v>
      </c>
      <c r="P852" s="5">
        <f t="shared" si="184"/>
        <v>4</v>
      </c>
      <c r="Q852" s="5">
        <f t="shared" si="184"/>
        <v>4.3001949317738797</v>
      </c>
      <c r="R852" s="5">
        <f t="shared" si="184"/>
        <v>3.9473684210526314</v>
      </c>
      <c r="S852" s="5">
        <f t="shared" si="181"/>
        <v>3.5649122807017544</v>
      </c>
      <c r="T852" s="5">
        <f t="shared" si="182"/>
        <v>2.2400000000000002</v>
      </c>
      <c r="U852" s="5">
        <f t="shared" si="182"/>
        <v>0</v>
      </c>
      <c r="V852" s="86"/>
      <c r="W852" s="86"/>
      <c r="X852" s="86"/>
      <c r="Y852" s="86"/>
      <c r="Z852" s="86"/>
      <c r="AA852" s="86"/>
      <c r="AB852" s="86"/>
      <c r="AC852" s="86"/>
      <c r="AD852" s="86"/>
      <c r="AE852" s="16"/>
      <c r="AF852" s="8"/>
      <c r="AG852"/>
      <c r="AH852"/>
      <c r="AI852"/>
      <c r="AJ852"/>
      <c r="AK852"/>
      <c r="AL852"/>
      <c r="AM852"/>
      <c r="AN852"/>
      <c r="AO852"/>
      <c r="AP852"/>
      <c r="AQ852"/>
      <c r="AR852"/>
      <c r="AS852"/>
      <c r="AT852"/>
      <c r="AU852"/>
      <c r="AV852"/>
      <c r="AW852"/>
      <c r="AX852"/>
      <c r="AY852"/>
      <c r="AZ852"/>
      <c r="BA852"/>
      <c r="BB852"/>
      <c r="BC852"/>
      <c r="BD852"/>
      <c r="BE852"/>
      <c r="BF852"/>
    </row>
    <row r="853" spans="1:58" s="104" customFormat="1" ht="13.4" hidden="1" customHeight="1" outlineLevel="2" x14ac:dyDescent="0.35">
      <c r="A853" s="102"/>
      <c r="B853" s="95"/>
      <c r="C853" s="17"/>
      <c r="D853" s="17"/>
      <c r="E853" s="17"/>
      <c r="F853" s="13"/>
      <c r="G853" s="86"/>
      <c r="H853" s="86"/>
      <c r="K853" s="99"/>
      <c r="L853" s="99" t="s">
        <v>114</v>
      </c>
      <c r="M853" s="5">
        <f t="shared" si="183"/>
        <v>2.8955165692007796</v>
      </c>
      <c r="N853" s="5">
        <f t="shared" si="184"/>
        <v>3.6046783625730989</v>
      </c>
      <c r="O853" s="5">
        <f t="shared" si="184"/>
        <v>4.0974658869395713</v>
      </c>
      <c r="P853" s="5">
        <f t="shared" si="184"/>
        <v>4</v>
      </c>
      <c r="Q853" s="5">
        <f t="shared" si="184"/>
        <v>4.3001949317738797</v>
      </c>
      <c r="R853" s="5">
        <f t="shared" si="184"/>
        <v>3.9473684210526314</v>
      </c>
      <c r="S853" s="5">
        <f t="shared" si="181"/>
        <v>3.5649122807017544</v>
      </c>
      <c r="T853" s="5">
        <f t="shared" si="182"/>
        <v>2.2400000000000002</v>
      </c>
      <c r="U853" s="5">
        <f t="shared" si="182"/>
        <v>0</v>
      </c>
      <c r="V853" s="86"/>
      <c r="W853" s="86"/>
      <c r="X853" s="86"/>
      <c r="Y853" s="86"/>
      <c r="Z853" s="86"/>
      <c r="AA853" s="86"/>
      <c r="AB853" s="86"/>
      <c r="AC853" s="86"/>
      <c r="AD853" s="86"/>
      <c r="AE853" s="16"/>
      <c r="AF853" s="8"/>
      <c r="AG853"/>
      <c r="AH853"/>
      <c r="AI853"/>
      <c r="AJ853"/>
      <c r="AK853"/>
      <c r="AL853"/>
      <c r="AM853"/>
      <c r="AN853"/>
      <c r="AO853"/>
      <c r="AP853"/>
      <c r="AQ853"/>
      <c r="AR853"/>
      <c r="AS853"/>
      <c r="AT853"/>
      <c r="AU853"/>
      <c r="AV853"/>
      <c r="AW853"/>
      <c r="AX853"/>
      <c r="AY853"/>
      <c r="AZ853"/>
      <c r="BA853"/>
      <c r="BB853"/>
      <c r="BC853"/>
      <c r="BD853"/>
      <c r="BE853"/>
      <c r="BF853"/>
    </row>
    <row r="854" spans="1:58" s="104" customFormat="1" ht="13.4" hidden="1" customHeight="1" outlineLevel="2" x14ac:dyDescent="0.35">
      <c r="A854" s="102"/>
      <c r="B854" s="95"/>
      <c r="C854" s="17"/>
      <c r="D854" s="17"/>
      <c r="E854" s="17"/>
      <c r="F854" s="13"/>
      <c r="G854" s="86"/>
      <c r="H854" s="86"/>
      <c r="K854" s="99"/>
      <c r="L854" s="99" t="s">
        <v>115</v>
      </c>
      <c r="M854" s="5">
        <f t="shared" si="183"/>
        <v>2.8955165692007796</v>
      </c>
      <c r="N854" s="5">
        <f t="shared" si="184"/>
        <v>3.6046783625730989</v>
      </c>
      <c r="O854" s="5">
        <f t="shared" si="184"/>
        <v>4.0974658869395713</v>
      </c>
      <c r="P854" s="5">
        <f t="shared" si="184"/>
        <v>4</v>
      </c>
      <c r="Q854" s="5">
        <f t="shared" si="184"/>
        <v>4.3001949317738797</v>
      </c>
      <c r="R854" s="5">
        <f t="shared" si="184"/>
        <v>3.9473684210526314</v>
      </c>
      <c r="S854" s="5">
        <f t="shared" si="181"/>
        <v>3.5649122807017544</v>
      </c>
      <c r="T854" s="5">
        <f t="shared" si="182"/>
        <v>2.2400000000000002</v>
      </c>
      <c r="U854" s="5">
        <f t="shared" si="182"/>
        <v>0</v>
      </c>
      <c r="V854" s="86"/>
      <c r="W854" s="86"/>
      <c r="X854" s="86"/>
      <c r="Y854" s="86"/>
      <c r="Z854" s="86"/>
      <c r="AA854" s="86"/>
      <c r="AB854" s="86"/>
      <c r="AC854" s="86"/>
      <c r="AD854" s="86"/>
      <c r="AE854" s="16"/>
      <c r="AF854" s="8"/>
      <c r="AG854"/>
      <c r="AH854"/>
      <c r="AI854"/>
      <c r="AJ854"/>
      <c r="AK854"/>
      <c r="AL854"/>
      <c r="AM854"/>
      <c r="AN854"/>
      <c r="AO854"/>
      <c r="AP854"/>
      <c r="AQ854"/>
      <c r="AR854"/>
      <c r="AS854"/>
      <c r="AT854"/>
      <c r="AU854"/>
      <c r="AV854"/>
      <c r="AW854"/>
      <c r="AX854"/>
      <c r="AY854"/>
      <c r="AZ854"/>
      <c r="BA854"/>
      <c r="BB854"/>
      <c r="BC854"/>
      <c r="BD854"/>
      <c r="BE854"/>
      <c r="BF854"/>
    </row>
    <row r="855" spans="1:58" s="104" customFormat="1" ht="13.4" hidden="1" customHeight="1" outlineLevel="2" x14ac:dyDescent="0.35">
      <c r="A855" s="102"/>
      <c r="B855" s="95"/>
      <c r="C855" s="17"/>
      <c r="D855" s="17"/>
      <c r="E855" s="17"/>
      <c r="F855" s="13"/>
      <c r="G855" s="86"/>
      <c r="H855" s="86"/>
      <c r="K855" s="99" t="s">
        <v>755</v>
      </c>
      <c r="L855" s="99" t="s">
        <v>342</v>
      </c>
      <c r="M855" s="5">
        <f t="shared" si="183"/>
        <v>0</v>
      </c>
      <c r="N855" s="5">
        <f t="shared" si="184"/>
        <v>0</v>
      </c>
      <c r="O855" s="5">
        <f t="shared" si="184"/>
        <v>0</v>
      </c>
      <c r="P855" s="5">
        <f t="shared" si="184"/>
        <v>0</v>
      </c>
      <c r="Q855" s="5">
        <f t="shared" si="184"/>
        <v>0</v>
      </c>
      <c r="R855" s="5">
        <f t="shared" si="184"/>
        <v>0</v>
      </c>
      <c r="S855" s="5">
        <f t="shared" si="181"/>
        <v>0</v>
      </c>
      <c r="T855" s="5">
        <f t="shared" si="182"/>
        <v>0</v>
      </c>
      <c r="U855" s="5">
        <f t="shared" si="182"/>
        <v>0</v>
      </c>
      <c r="V855" s="86"/>
      <c r="W855" s="86"/>
      <c r="X855" s="86"/>
      <c r="Y855" s="86"/>
      <c r="Z855" s="86"/>
      <c r="AA855" s="86"/>
      <c r="AB855" s="86"/>
      <c r="AC855" s="86"/>
      <c r="AD855" s="86"/>
      <c r="AE855" s="16"/>
      <c r="AF855" s="8"/>
      <c r="AG855"/>
      <c r="AH855"/>
      <c r="AI855"/>
      <c r="AJ855"/>
      <c r="AK855"/>
      <c r="AL855"/>
      <c r="AM855"/>
      <c r="AN855"/>
      <c r="AO855"/>
      <c r="AP855"/>
      <c r="AQ855"/>
      <c r="AR855"/>
      <c r="AS855"/>
      <c r="AT855"/>
      <c r="AU855"/>
      <c r="AV855"/>
      <c r="AW855"/>
      <c r="AX855"/>
      <c r="AY855"/>
      <c r="AZ855"/>
      <c r="BA855"/>
      <c r="BB855"/>
      <c r="BC855"/>
      <c r="BD855"/>
      <c r="BE855"/>
      <c r="BF855"/>
    </row>
    <row r="856" spans="1:58" s="104" customFormat="1" ht="13.4" hidden="1" customHeight="1" outlineLevel="2" x14ac:dyDescent="0.35">
      <c r="A856" s="102"/>
      <c r="B856" s="95"/>
      <c r="C856" s="17"/>
      <c r="D856" s="17"/>
      <c r="E856" s="17"/>
      <c r="F856" s="13"/>
      <c r="G856" s="86"/>
      <c r="H856" s="86"/>
      <c r="K856" s="99"/>
      <c r="L856" s="99" t="s">
        <v>107</v>
      </c>
      <c r="M856" s="5">
        <f t="shared" si="183"/>
        <v>2.8955165692007796</v>
      </c>
      <c r="N856" s="5">
        <f t="shared" si="184"/>
        <v>3.6046783625730989</v>
      </c>
      <c r="O856" s="5">
        <f t="shared" si="184"/>
        <v>4.0974658869395713</v>
      </c>
      <c r="P856" s="5">
        <f t="shared" si="184"/>
        <v>4</v>
      </c>
      <c r="Q856" s="5">
        <f t="shared" si="184"/>
        <v>4.3001949317738797</v>
      </c>
      <c r="R856" s="5">
        <f t="shared" si="184"/>
        <v>3.9473684210526314</v>
      </c>
      <c r="S856" s="5">
        <f t="shared" si="181"/>
        <v>3.5649122807017544</v>
      </c>
      <c r="T856" s="5">
        <f t="shared" si="182"/>
        <v>2.2400000000000002</v>
      </c>
      <c r="U856" s="5">
        <f t="shared" si="182"/>
        <v>0</v>
      </c>
      <c r="V856" s="86"/>
      <c r="W856" s="86"/>
      <c r="X856" s="86"/>
      <c r="Y856" s="86"/>
      <c r="Z856" s="86"/>
      <c r="AA856" s="86"/>
      <c r="AB856" s="86"/>
      <c r="AC856" s="86"/>
      <c r="AD856" s="86"/>
      <c r="AE856" s="16"/>
      <c r="AF856" s="8"/>
      <c r="AG856"/>
      <c r="AH856"/>
      <c r="AI856"/>
      <c r="AJ856"/>
      <c r="AK856"/>
      <c r="AL856"/>
      <c r="AM856"/>
      <c r="AN856"/>
      <c r="AO856"/>
      <c r="AP856"/>
      <c r="AQ856"/>
      <c r="AR856"/>
      <c r="AS856"/>
      <c r="AT856"/>
      <c r="AU856"/>
      <c r="AV856"/>
      <c r="AW856"/>
      <c r="AX856"/>
      <c r="AY856"/>
      <c r="AZ856"/>
      <c r="BA856"/>
      <c r="BB856"/>
      <c r="BC856"/>
      <c r="BD856"/>
      <c r="BE856"/>
      <c r="BF856"/>
    </row>
    <row r="857" spans="1:58" s="104" customFormat="1" ht="13.4" hidden="1" customHeight="1" outlineLevel="2" x14ac:dyDescent="0.35">
      <c r="A857" s="102"/>
      <c r="B857" s="95"/>
      <c r="C857" s="17"/>
      <c r="D857" s="17"/>
      <c r="E857" s="17"/>
      <c r="F857" s="13"/>
      <c r="G857" s="86"/>
      <c r="H857" s="86"/>
      <c r="K857" s="99"/>
      <c r="L857" s="99" t="s">
        <v>108</v>
      </c>
      <c r="M857" s="5">
        <f t="shared" si="183"/>
        <v>2.8955165692007796</v>
      </c>
      <c r="N857" s="5">
        <f t="shared" si="184"/>
        <v>3.6046783625730989</v>
      </c>
      <c r="O857" s="5">
        <f t="shared" si="184"/>
        <v>4.0974658869395713</v>
      </c>
      <c r="P857" s="5">
        <f t="shared" si="184"/>
        <v>4</v>
      </c>
      <c r="Q857" s="5">
        <f t="shared" si="184"/>
        <v>4.3001949317738797</v>
      </c>
      <c r="R857" s="5">
        <f t="shared" si="184"/>
        <v>3.9473684210526314</v>
      </c>
      <c r="S857" s="5">
        <f t="shared" si="181"/>
        <v>3.5649122807017544</v>
      </c>
      <c r="T857" s="5">
        <f t="shared" si="182"/>
        <v>2.2400000000000002</v>
      </c>
      <c r="U857" s="5">
        <f t="shared" si="182"/>
        <v>0</v>
      </c>
      <c r="V857" s="86"/>
      <c r="W857" s="86"/>
      <c r="X857" s="86"/>
      <c r="Y857" s="86"/>
      <c r="Z857" s="86"/>
      <c r="AA857" s="86"/>
      <c r="AB857" s="86"/>
      <c r="AC857" s="86"/>
      <c r="AD857" s="86"/>
      <c r="AE857" s="16"/>
      <c r="AF857" s="8"/>
      <c r="AG857"/>
      <c r="AH857"/>
      <c r="AI857"/>
      <c r="AJ857"/>
      <c r="AK857"/>
      <c r="AL857"/>
      <c r="AM857"/>
      <c r="AN857"/>
      <c r="AO857"/>
      <c r="AP857"/>
      <c r="AQ857"/>
      <c r="AR857"/>
      <c r="AS857"/>
      <c r="AT857"/>
      <c r="AU857"/>
      <c r="AV857"/>
      <c r="AW857"/>
      <c r="AX857"/>
      <c r="AY857"/>
      <c r="AZ857"/>
      <c r="BA857"/>
      <c r="BB857"/>
      <c r="BC857"/>
      <c r="BD857"/>
      <c r="BE857"/>
      <c r="BF857"/>
    </row>
    <row r="858" spans="1:58" s="104" customFormat="1" ht="13.4" hidden="1" customHeight="1" outlineLevel="2" x14ac:dyDescent="0.35">
      <c r="A858" s="102"/>
      <c r="B858" s="95"/>
      <c r="C858" s="17"/>
      <c r="D858" s="17"/>
      <c r="E858" s="17"/>
      <c r="F858" s="13"/>
      <c r="G858" s="86"/>
      <c r="H858" s="86"/>
      <c r="K858" s="99"/>
      <c r="L858" s="99" t="s">
        <v>109</v>
      </c>
      <c r="M858" s="5">
        <f t="shared" si="183"/>
        <v>2.8955165692007796</v>
      </c>
      <c r="N858" s="5">
        <f t="shared" si="184"/>
        <v>3.6046783625730989</v>
      </c>
      <c r="O858" s="5">
        <f t="shared" si="184"/>
        <v>4.0974658869395713</v>
      </c>
      <c r="P858" s="5">
        <f t="shared" si="184"/>
        <v>4</v>
      </c>
      <c r="Q858" s="5">
        <f t="shared" si="184"/>
        <v>4.3001949317738797</v>
      </c>
      <c r="R858" s="5">
        <f t="shared" si="184"/>
        <v>3.9473684210526314</v>
      </c>
      <c r="S858" s="5">
        <f t="shared" si="181"/>
        <v>3.5649122807017544</v>
      </c>
      <c r="T858" s="5">
        <f t="shared" si="182"/>
        <v>2.2400000000000002</v>
      </c>
      <c r="U858" s="5">
        <f t="shared" si="182"/>
        <v>0</v>
      </c>
      <c r="V858" s="86"/>
      <c r="W858" s="86"/>
      <c r="X858" s="86"/>
      <c r="Y858" s="86"/>
      <c r="Z858" s="86"/>
      <c r="AA858" s="86"/>
      <c r="AB858" s="86"/>
      <c r="AC858" s="86"/>
      <c r="AD858" s="86"/>
      <c r="AE858" s="16"/>
      <c r="AF858" s="8"/>
      <c r="AG858"/>
      <c r="AH858"/>
      <c r="AI858"/>
      <c r="AJ858"/>
      <c r="AK858"/>
      <c r="AL858"/>
      <c r="AM858"/>
      <c r="AN858"/>
      <c r="AO858"/>
      <c r="AP858"/>
      <c r="AQ858"/>
      <c r="AR858"/>
      <c r="AS858"/>
      <c r="AT858"/>
      <c r="AU858"/>
      <c r="AV858"/>
      <c r="AW858"/>
      <c r="AX858"/>
      <c r="AY858"/>
      <c r="AZ858"/>
      <c r="BA858"/>
      <c r="BB858"/>
      <c r="BC858"/>
      <c r="BD858"/>
      <c r="BE858"/>
      <c r="BF858"/>
    </row>
    <row r="859" spans="1:58" s="104" customFormat="1" ht="13.4" hidden="1" customHeight="1" outlineLevel="2" x14ac:dyDescent="0.35">
      <c r="A859" s="102"/>
      <c r="B859" s="95"/>
      <c r="C859" s="17"/>
      <c r="D859" s="17"/>
      <c r="E859" s="17"/>
      <c r="F859" s="13"/>
      <c r="G859" s="86"/>
      <c r="H859" s="86"/>
      <c r="K859" s="99"/>
      <c r="L859" s="99" t="s">
        <v>110</v>
      </c>
      <c r="M859" s="5">
        <f t="shared" si="183"/>
        <v>2.8955165692007796</v>
      </c>
      <c r="N859" s="5">
        <f t="shared" si="184"/>
        <v>3.6046783625730989</v>
      </c>
      <c r="O859" s="5">
        <f t="shared" si="184"/>
        <v>4.0974658869395713</v>
      </c>
      <c r="P859" s="5">
        <f t="shared" si="184"/>
        <v>4</v>
      </c>
      <c r="Q859" s="5">
        <f t="shared" si="184"/>
        <v>4.3001949317738797</v>
      </c>
      <c r="R859" s="5">
        <f t="shared" si="184"/>
        <v>3.9473684210526314</v>
      </c>
      <c r="S859" s="5">
        <f t="shared" si="181"/>
        <v>3.5649122807017544</v>
      </c>
      <c r="T859" s="5">
        <f t="shared" si="182"/>
        <v>2.2400000000000002</v>
      </c>
      <c r="U859" s="5">
        <f t="shared" si="182"/>
        <v>0</v>
      </c>
      <c r="V859" s="86"/>
      <c r="W859" s="86"/>
      <c r="X859" s="86"/>
      <c r="Y859" s="86"/>
      <c r="Z859" s="86"/>
      <c r="AA859" s="86"/>
      <c r="AB859" s="86"/>
      <c r="AC859" s="86"/>
      <c r="AD859" s="86"/>
      <c r="AE859" s="16"/>
      <c r="AF859" s="8"/>
      <c r="AG859"/>
      <c r="AH859"/>
      <c r="AI859"/>
      <c r="AJ859"/>
      <c r="AK859"/>
      <c r="AL859"/>
      <c r="AM859"/>
      <c r="AN859"/>
      <c r="AO859"/>
      <c r="AP859"/>
      <c r="AQ859"/>
      <c r="AR859"/>
      <c r="AS859"/>
      <c r="AT859"/>
      <c r="AU859"/>
      <c r="AV859"/>
      <c r="AW859"/>
      <c r="AX859"/>
      <c r="AY859"/>
      <c r="AZ859"/>
      <c r="BA859"/>
      <c r="BB859"/>
      <c r="BC859"/>
      <c r="BD859"/>
      <c r="BE859"/>
      <c r="BF859"/>
    </row>
    <row r="860" spans="1:58" s="104" customFormat="1" ht="13.4" hidden="1" customHeight="1" outlineLevel="2" x14ac:dyDescent="0.35">
      <c r="A860" s="102"/>
      <c r="B860" s="95"/>
      <c r="C860" s="17"/>
      <c r="D860" s="17"/>
      <c r="E860" s="17"/>
      <c r="F860" s="13"/>
      <c r="G860" s="86"/>
      <c r="H860" s="86"/>
      <c r="K860" s="99"/>
      <c r="L860" s="99" t="s">
        <v>111</v>
      </c>
      <c r="M860" s="5">
        <f t="shared" si="183"/>
        <v>2.8955165692007796</v>
      </c>
      <c r="N860" s="5">
        <f t="shared" si="184"/>
        <v>3.6046783625730989</v>
      </c>
      <c r="O860" s="5">
        <f t="shared" si="184"/>
        <v>4.0974658869395713</v>
      </c>
      <c r="P860" s="5">
        <f t="shared" si="184"/>
        <v>4</v>
      </c>
      <c r="Q860" s="5">
        <f t="shared" si="184"/>
        <v>4.3001949317738797</v>
      </c>
      <c r="R860" s="5">
        <f t="shared" si="184"/>
        <v>3.9473684210526314</v>
      </c>
      <c r="S860" s="5">
        <f t="shared" si="181"/>
        <v>3.5649122807017544</v>
      </c>
      <c r="T860" s="5">
        <f t="shared" si="182"/>
        <v>2.2400000000000002</v>
      </c>
      <c r="U860" s="5">
        <f t="shared" si="182"/>
        <v>0</v>
      </c>
      <c r="V860" s="86"/>
      <c r="W860" s="86"/>
      <c r="X860" s="86"/>
      <c r="Y860" s="86"/>
      <c r="Z860" s="86"/>
      <c r="AA860" s="86"/>
      <c r="AB860" s="86"/>
      <c r="AC860" s="86"/>
      <c r="AD860" s="86"/>
      <c r="AE860" s="16"/>
      <c r="AF860" s="8"/>
      <c r="AG860"/>
      <c r="AH860"/>
      <c r="AI860"/>
      <c r="AJ860"/>
      <c r="AK860"/>
      <c r="AL860"/>
      <c r="AM860"/>
      <c r="AN860"/>
      <c r="AO860"/>
      <c r="AP860"/>
      <c r="AQ860"/>
      <c r="AR860"/>
      <c r="AS860"/>
      <c r="AT860"/>
      <c r="AU860"/>
      <c r="AV860"/>
      <c r="AW860"/>
      <c r="AX860"/>
      <c r="AY860"/>
      <c r="AZ860"/>
      <c r="BA860"/>
      <c r="BB860"/>
      <c r="BC860"/>
      <c r="BD860"/>
      <c r="BE860"/>
      <c r="BF860"/>
    </row>
    <row r="861" spans="1:58" s="104" customFormat="1" ht="13.4" hidden="1" customHeight="1" outlineLevel="2" x14ac:dyDescent="0.35">
      <c r="A861" s="102"/>
      <c r="B861" s="95"/>
      <c r="C861" s="17"/>
      <c r="D861" s="17"/>
      <c r="E861" s="17"/>
      <c r="F861" s="13"/>
      <c r="G861" s="86"/>
      <c r="H861" s="86"/>
      <c r="K861" s="99"/>
      <c r="L861" s="99" t="s">
        <v>112</v>
      </c>
      <c r="M861" s="5">
        <f t="shared" si="183"/>
        <v>2.8955165692007796</v>
      </c>
      <c r="N861" s="5">
        <f t="shared" si="184"/>
        <v>3.6046783625730989</v>
      </c>
      <c r="O861" s="5">
        <f t="shared" si="184"/>
        <v>4.0974658869395713</v>
      </c>
      <c r="P861" s="5">
        <f t="shared" si="184"/>
        <v>4</v>
      </c>
      <c r="Q861" s="5">
        <f t="shared" si="184"/>
        <v>4.3001949317738797</v>
      </c>
      <c r="R861" s="5">
        <f t="shared" si="184"/>
        <v>3.9473684210526314</v>
      </c>
      <c r="S861" s="5">
        <f t="shared" si="181"/>
        <v>3.5649122807017544</v>
      </c>
      <c r="T861" s="5">
        <f t="shared" si="182"/>
        <v>2.2400000000000002</v>
      </c>
      <c r="U861" s="5">
        <f t="shared" si="182"/>
        <v>0</v>
      </c>
      <c r="V861" s="86"/>
      <c r="W861" s="86"/>
      <c r="X861" s="86"/>
      <c r="Y861" s="86"/>
      <c r="Z861" s="86"/>
      <c r="AA861" s="86"/>
      <c r="AB861" s="86"/>
      <c r="AC861" s="86"/>
      <c r="AD861" s="86"/>
      <c r="AE861" s="16"/>
      <c r="AF861" s="8"/>
      <c r="AG861"/>
      <c r="AH861"/>
      <c r="AI861"/>
      <c r="AJ861"/>
      <c r="AK861"/>
      <c r="AL861"/>
      <c r="AM861"/>
      <c r="AN861"/>
      <c r="AO861"/>
      <c r="AP861"/>
      <c r="AQ861"/>
      <c r="AR861"/>
      <c r="AS861"/>
      <c r="AT861"/>
      <c r="AU861"/>
      <c r="AV861"/>
      <c r="AW861"/>
      <c r="AX861"/>
      <c r="AY861"/>
      <c r="AZ861"/>
      <c r="BA861"/>
      <c r="BB861"/>
      <c r="BC861"/>
      <c r="BD861"/>
      <c r="BE861"/>
      <c r="BF861"/>
    </row>
    <row r="862" spans="1:58" s="104" customFormat="1" ht="13.4" hidden="1" customHeight="1" outlineLevel="2" x14ac:dyDescent="0.35">
      <c r="A862" s="102"/>
      <c r="B862" s="95"/>
      <c r="C862" s="17"/>
      <c r="D862" s="17"/>
      <c r="E862" s="17"/>
      <c r="F862" s="13"/>
      <c r="G862" s="86"/>
      <c r="H862" s="86"/>
      <c r="K862" s="99"/>
      <c r="L862" s="99" t="s">
        <v>113</v>
      </c>
      <c r="M862" s="5">
        <f t="shared" si="183"/>
        <v>2.8955165692007796</v>
      </c>
      <c r="N862" s="5">
        <f t="shared" si="184"/>
        <v>3.6046783625730989</v>
      </c>
      <c r="O862" s="5">
        <f t="shared" si="184"/>
        <v>4.0974658869395713</v>
      </c>
      <c r="P862" s="5">
        <f t="shared" si="184"/>
        <v>4</v>
      </c>
      <c r="Q862" s="5">
        <f t="shared" si="184"/>
        <v>4.3001949317738797</v>
      </c>
      <c r="R862" s="5">
        <f t="shared" si="184"/>
        <v>3.9473684210526314</v>
      </c>
      <c r="S862" s="5">
        <f t="shared" si="181"/>
        <v>3.5649122807017544</v>
      </c>
      <c r="T862" s="5">
        <f t="shared" si="182"/>
        <v>2.2400000000000002</v>
      </c>
      <c r="U862" s="5">
        <f t="shared" si="182"/>
        <v>0</v>
      </c>
      <c r="V862" s="86"/>
      <c r="W862" s="86"/>
      <c r="X862" s="86"/>
      <c r="Y862" s="86"/>
      <c r="Z862" s="86"/>
      <c r="AA862" s="86"/>
      <c r="AB862" s="86"/>
      <c r="AC862" s="86"/>
      <c r="AD862" s="86"/>
      <c r="AE862" s="16"/>
      <c r="AF862" s="8"/>
      <c r="AG862"/>
      <c r="AH862"/>
      <c r="AI862"/>
      <c r="AJ862"/>
      <c r="AK862"/>
      <c r="AL862"/>
      <c r="AM862"/>
      <c r="AN862"/>
      <c r="AO862"/>
      <c r="AP862"/>
      <c r="AQ862"/>
      <c r="AR862"/>
      <c r="AS862"/>
      <c r="AT862"/>
      <c r="AU862"/>
      <c r="AV862"/>
      <c r="AW862"/>
      <c r="AX862"/>
      <c r="AY862"/>
      <c r="AZ862"/>
      <c r="BA862"/>
      <c r="BB862"/>
      <c r="BC862"/>
      <c r="BD862"/>
      <c r="BE862"/>
      <c r="BF862"/>
    </row>
    <row r="863" spans="1:58" s="104" customFormat="1" ht="13.4" hidden="1" customHeight="1" outlineLevel="2" x14ac:dyDescent="0.35">
      <c r="A863" s="102"/>
      <c r="B863" s="95"/>
      <c r="C863" s="17"/>
      <c r="D863" s="17"/>
      <c r="E863" s="17"/>
      <c r="F863" s="13"/>
      <c r="G863" s="86"/>
      <c r="H863" s="86"/>
      <c r="K863" s="99"/>
      <c r="L863" s="99" t="s">
        <v>114</v>
      </c>
      <c r="M863" s="5">
        <f t="shared" si="183"/>
        <v>2.8955165692007796</v>
      </c>
      <c r="N863" s="5">
        <f t="shared" si="184"/>
        <v>3.6046783625730989</v>
      </c>
      <c r="O863" s="5">
        <f t="shared" si="184"/>
        <v>4.0974658869395713</v>
      </c>
      <c r="P863" s="5">
        <f t="shared" si="184"/>
        <v>4</v>
      </c>
      <c r="Q863" s="5">
        <f t="shared" si="184"/>
        <v>4.3001949317738797</v>
      </c>
      <c r="R863" s="5">
        <f t="shared" si="184"/>
        <v>3.9473684210526314</v>
      </c>
      <c r="S863" s="5">
        <f t="shared" si="181"/>
        <v>3.5649122807017544</v>
      </c>
      <c r="T863" s="5">
        <f t="shared" si="182"/>
        <v>2.2400000000000002</v>
      </c>
      <c r="U863" s="5">
        <f t="shared" si="182"/>
        <v>0</v>
      </c>
      <c r="V863" s="86"/>
      <c r="W863" s="86"/>
      <c r="X863" s="86"/>
      <c r="Y863" s="86"/>
      <c r="Z863" s="86"/>
      <c r="AA863" s="86"/>
      <c r="AB863" s="86"/>
      <c r="AC863" s="86"/>
      <c r="AD863" s="86"/>
      <c r="AE863" s="16"/>
      <c r="AF863" s="8"/>
      <c r="AG863"/>
      <c r="AH863"/>
      <c r="AI863"/>
      <c r="AJ863"/>
      <c r="AK863"/>
      <c r="AL863"/>
      <c r="AM863"/>
      <c r="AN863"/>
      <c r="AO863"/>
      <c r="AP863"/>
      <c r="AQ863"/>
      <c r="AR863"/>
      <c r="AS863"/>
      <c r="AT863"/>
      <c r="AU863"/>
      <c r="AV863"/>
      <c r="AW863"/>
      <c r="AX863"/>
      <c r="AY863"/>
      <c r="AZ863"/>
      <c r="BA863"/>
      <c r="BB863"/>
      <c r="BC863"/>
      <c r="BD863"/>
      <c r="BE863"/>
      <c r="BF863"/>
    </row>
    <row r="864" spans="1:58" s="104" customFormat="1" ht="13.4" hidden="1" customHeight="1" outlineLevel="2" x14ac:dyDescent="0.35">
      <c r="A864" s="102"/>
      <c r="B864" s="95"/>
      <c r="C864" s="17"/>
      <c r="D864" s="17"/>
      <c r="E864" s="17"/>
      <c r="F864" s="13"/>
      <c r="G864" s="86"/>
      <c r="H864" s="86"/>
      <c r="K864" s="99"/>
      <c r="L864" s="99" t="s">
        <v>115</v>
      </c>
      <c r="M864" s="5">
        <f t="shared" si="183"/>
        <v>2.8955165692007796</v>
      </c>
      <c r="N864" s="5">
        <f t="shared" si="184"/>
        <v>3.6046783625730989</v>
      </c>
      <c r="O864" s="5">
        <f t="shared" si="184"/>
        <v>4.0974658869395713</v>
      </c>
      <c r="P864" s="5">
        <f t="shared" si="184"/>
        <v>4</v>
      </c>
      <c r="Q864" s="5">
        <f t="shared" si="184"/>
        <v>4.3001949317738797</v>
      </c>
      <c r="R864" s="5">
        <f t="shared" si="184"/>
        <v>3.9473684210526314</v>
      </c>
      <c r="S864" s="5">
        <f t="shared" si="181"/>
        <v>3.5649122807017544</v>
      </c>
      <c r="T864" s="5">
        <f t="shared" si="182"/>
        <v>2.2400000000000002</v>
      </c>
      <c r="U864" s="5">
        <f t="shared" si="182"/>
        <v>0</v>
      </c>
      <c r="V864" s="86"/>
      <c r="W864" s="86"/>
      <c r="X864" s="86"/>
      <c r="Y864" s="86"/>
      <c r="Z864" s="86"/>
      <c r="AA864" s="86"/>
      <c r="AB864" s="86"/>
      <c r="AC864" s="86"/>
      <c r="AD864" s="86"/>
      <c r="AE864" s="16"/>
      <c r="AF864" s="8"/>
      <c r="AG864"/>
      <c r="AH864"/>
      <c r="AI864"/>
      <c r="AJ864"/>
      <c r="AK864"/>
      <c r="AL864"/>
      <c r="AM864"/>
      <c r="AN864"/>
      <c r="AO864"/>
      <c r="AP864"/>
      <c r="AQ864"/>
      <c r="AR864"/>
      <c r="AS864"/>
      <c r="AT864"/>
      <c r="AU864"/>
      <c r="AV864"/>
      <c r="AW864"/>
      <c r="AX864"/>
      <c r="AY864"/>
      <c r="AZ864"/>
      <c r="BA864"/>
      <c r="BB864"/>
      <c r="BC864"/>
      <c r="BD864"/>
      <c r="BE864"/>
      <c r="BF864"/>
    </row>
    <row r="865" spans="1:58" s="104" customFormat="1" ht="13.4" hidden="1" customHeight="1" outlineLevel="2" x14ac:dyDescent="0.35">
      <c r="A865" s="102"/>
      <c r="B865" s="95"/>
      <c r="C865" s="17"/>
      <c r="D865" s="17"/>
      <c r="E865" s="17"/>
      <c r="F865" s="13"/>
      <c r="G865" s="86"/>
      <c r="H865" s="86"/>
      <c r="K865" s="99" t="s">
        <v>756</v>
      </c>
      <c r="L865" s="99" t="s">
        <v>342</v>
      </c>
      <c r="M865" s="5">
        <f t="shared" si="183"/>
        <v>0</v>
      </c>
      <c r="N865" s="5">
        <f t="shared" si="184"/>
        <v>0</v>
      </c>
      <c r="O865" s="5">
        <f t="shared" si="184"/>
        <v>0</v>
      </c>
      <c r="P865" s="5">
        <f t="shared" si="184"/>
        <v>0</v>
      </c>
      <c r="Q865" s="5">
        <f t="shared" si="184"/>
        <v>0</v>
      </c>
      <c r="R865" s="5">
        <f t="shared" si="184"/>
        <v>0</v>
      </c>
      <c r="S865" s="5">
        <f t="shared" si="181"/>
        <v>0</v>
      </c>
      <c r="T865" s="5">
        <f t="shared" ref="T865:U874" si="185">INDEX(T$775:T$784,MATCH($L865,$L$775:$L$784,0))</f>
        <v>0</v>
      </c>
      <c r="U865" s="5">
        <f t="shared" si="185"/>
        <v>0</v>
      </c>
      <c r="V865" s="86"/>
      <c r="W865" s="86"/>
      <c r="X865" s="86"/>
      <c r="Y865" s="86"/>
      <c r="Z865" s="86"/>
      <c r="AA865" s="86"/>
      <c r="AB865" s="86"/>
      <c r="AC865" s="86"/>
      <c r="AD865" s="86"/>
      <c r="AE865" s="16"/>
      <c r="AF865" s="8"/>
      <c r="AG865"/>
      <c r="AH865"/>
      <c r="AI865"/>
      <c r="AJ865"/>
      <c r="AK865"/>
      <c r="AL865"/>
      <c r="AM865"/>
      <c r="AN865"/>
      <c r="AO865"/>
      <c r="AP865"/>
      <c r="AQ865"/>
      <c r="AR865"/>
      <c r="AS865"/>
      <c r="AT865"/>
      <c r="AU865"/>
      <c r="AV865"/>
      <c r="AW865"/>
      <c r="AX865"/>
      <c r="AY865"/>
      <c r="AZ865"/>
      <c r="BA865"/>
      <c r="BB865"/>
      <c r="BC865"/>
      <c r="BD865"/>
      <c r="BE865"/>
      <c r="BF865"/>
    </row>
    <row r="866" spans="1:58" s="104" customFormat="1" ht="13.4" hidden="1" customHeight="1" outlineLevel="2" x14ac:dyDescent="0.35">
      <c r="A866" s="102"/>
      <c r="B866" s="95"/>
      <c r="C866" s="17"/>
      <c r="D866" s="17"/>
      <c r="E866" s="17"/>
      <c r="F866" s="13"/>
      <c r="G866" s="86"/>
      <c r="H866" s="86"/>
      <c r="K866" s="99"/>
      <c r="L866" s="99" t="s">
        <v>107</v>
      </c>
      <c r="M866" s="5">
        <f t="shared" si="183"/>
        <v>2.8955165692007796</v>
      </c>
      <c r="N866" s="5">
        <f t="shared" si="184"/>
        <v>3.6046783625730989</v>
      </c>
      <c r="O866" s="5">
        <f t="shared" si="184"/>
        <v>4.0974658869395713</v>
      </c>
      <c r="P866" s="5">
        <f t="shared" si="184"/>
        <v>4</v>
      </c>
      <c r="Q866" s="5">
        <f t="shared" si="184"/>
        <v>4.3001949317738797</v>
      </c>
      <c r="R866" s="5">
        <f t="shared" si="184"/>
        <v>3.9473684210526314</v>
      </c>
      <c r="S866" s="5">
        <f t="shared" si="181"/>
        <v>3.5649122807017544</v>
      </c>
      <c r="T866" s="5">
        <f t="shared" si="185"/>
        <v>2.2400000000000002</v>
      </c>
      <c r="U866" s="5">
        <f t="shared" si="185"/>
        <v>0</v>
      </c>
      <c r="V866" s="86"/>
      <c r="W866" s="86"/>
      <c r="X866" s="86"/>
      <c r="Y866" s="86"/>
      <c r="Z866" s="86"/>
      <c r="AA866" s="86"/>
      <c r="AB866" s="86"/>
      <c r="AC866" s="86"/>
      <c r="AD866" s="86"/>
      <c r="AE866" s="16"/>
      <c r="AF866" s="8"/>
      <c r="AG866"/>
      <c r="AH866"/>
      <c r="AI866"/>
      <c r="AJ866"/>
      <c r="AK866"/>
      <c r="AL866"/>
      <c r="AM866"/>
      <c r="AN866"/>
      <c r="AO866"/>
      <c r="AP866"/>
      <c r="AQ866"/>
      <c r="AR866"/>
      <c r="AS866"/>
      <c r="AT866"/>
      <c r="AU866"/>
      <c r="AV866"/>
      <c r="AW866"/>
      <c r="AX866"/>
      <c r="AY866"/>
      <c r="AZ866"/>
      <c r="BA866"/>
      <c r="BB866"/>
      <c r="BC866"/>
      <c r="BD866"/>
      <c r="BE866"/>
      <c r="BF866"/>
    </row>
    <row r="867" spans="1:58" s="104" customFormat="1" ht="13.4" hidden="1" customHeight="1" outlineLevel="2" x14ac:dyDescent="0.35">
      <c r="A867" s="102"/>
      <c r="B867" s="95"/>
      <c r="C867" s="17"/>
      <c r="D867" s="17"/>
      <c r="E867" s="17"/>
      <c r="F867" s="13"/>
      <c r="G867" s="86"/>
      <c r="H867" s="86"/>
      <c r="K867" s="99"/>
      <c r="L867" s="99" t="s">
        <v>108</v>
      </c>
      <c r="M867" s="5">
        <f t="shared" si="183"/>
        <v>2.8955165692007796</v>
      </c>
      <c r="N867" s="5">
        <f t="shared" si="184"/>
        <v>3.6046783625730989</v>
      </c>
      <c r="O867" s="5">
        <f t="shared" si="184"/>
        <v>4.0974658869395713</v>
      </c>
      <c r="P867" s="5">
        <f t="shared" si="184"/>
        <v>4</v>
      </c>
      <c r="Q867" s="5">
        <f t="shared" si="184"/>
        <v>4.3001949317738797</v>
      </c>
      <c r="R867" s="5">
        <f t="shared" si="184"/>
        <v>3.9473684210526314</v>
      </c>
      <c r="S867" s="5">
        <f t="shared" si="181"/>
        <v>3.5649122807017544</v>
      </c>
      <c r="T867" s="5">
        <f t="shared" si="185"/>
        <v>2.2400000000000002</v>
      </c>
      <c r="U867" s="5">
        <f t="shared" si="185"/>
        <v>0</v>
      </c>
      <c r="V867" s="86"/>
      <c r="W867" s="86"/>
      <c r="X867" s="86"/>
      <c r="Y867" s="86"/>
      <c r="Z867" s="86"/>
      <c r="AA867" s="86"/>
      <c r="AB867" s="86"/>
      <c r="AC867" s="86"/>
      <c r="AD867" s="86"/>
      <c r="AE867" s="16"/>
      <c r="AF867" s="8"/>
      <c r="AG867"/>
      <c r="AH867"/>
      <c r="AI867"/>
      <c r="AJ867"/>
      <c r="AK867"/>
      <c r="AL867"/>
      <c r="AM867"/>
      <c r="AN867"/>
      <c r="AO867"/>
      <c r="AP867"/>
      <c r="AQ867"/>
      <c r="AR867"/>
      <c r="AS867"/>
      <c r="AT867"/>
      <c r="AU867"/>
      <c r="AV867"/>
      <c r="AW867"/>
      <c r="AX867"/>
      <c r="AY867"/>
      <c r="AZ867"/>
      <c r="BA867"/>
      <c r="BB867"/>
      <c r="BC867"/>
      <c r="BD867"/>
      <c r="BE867"/>
      <c r="BF867"/>
    </row>
    <row r="868" spans="1:58" s="104" customFormat="1" ht="13.4" hidden="1" customHeight="1" outlineLevel="2" x14ac:dyDescent="0.35">
      <c r="A868" s="102"/>
      <c r="B868" s="95"/>
      <c r="C868" s="17"/>
      <c r="D868" s="17"/>
      <c r="E868" s="17"/>
      <c r="F868" s="13"/>
      <c r="G868" s="86"/>
      <c r="H868" s="86"/>
      <c r="K868" s="99"/>
      <c r="L868" s="99" t="s">
        <v>109</v>
      </c>
      <c r="M868" s="5">
        <f t="shared" si="183"/>
        <v>2.8955165692007796</v>
      </c>
      <c r="N868" s="5">
        <f t="shared" si="184"/>
        <v>3.6046783625730989</v>
      </c>
      <c r="O868" s="5">
        <f t="shared" si="184"/>
        <v>4.0974658869395713</v>
      </c>
      <c r="P868" s="5">
        <f t="shared" si="184"/>
        <v>4</v>
      </c>
      <c r="Q868" s="5">
        <f t="shared" si="184"/>
        <v>4.3001949317738797</v>
      </c>
      <c r="R868" s="5">
        <f t="shared" si="184"/>
        <v>3.9473684210526314</v>
      </c>
      <c r="S868" s="5">
        <f t="shared" si="181"/>
        <v>3.5649122807017544</v>
      </c>
      <c r="T868" s="5">
        <f t="shared" si="185"/>
        <v>2.2400000000000002</v>
      </c>
      <c r="U868" s="5">
        <f t="shared" si="185"/>
        <v>0</v>
      </c>
      <c r="V868" s="86"/>
      <c r="W868" s="86"/>
      <c r="X868" s="86"/>
      <c r="Y868" s="86"/>
      <c r="Z868" s="86"/>
      <c r="AA868" s="86"/>
      <c r="AB868" s="86"/>
      <c r="AC868" s="86"/>
      <c r="AD868" s="86"/>
      <c r="AE868" s="16"/>
      <c r="AF868" s="8"/>
      <c r="AG868"/>
      <c r="AH868"/>
      <c r="AI868"/>
      <c r="AJ868"/>
      <c r="AK868"/>
      <c r="AL868"/>
      <c r="AM868"/>
      <c r="AN868"/>
      <c r="AO868"/>
      <c r="AP868"/>
      <c r="AQ868"/>
      <c r="AR868"/>
      <c r="AS868"/>
      <c r="AT868"/>
      <c r="AU868"/>
      <c r="AV868"/>
      <c r="AW868"/>
      <c r="AX868"/>
      <c r="AY868"/>
      <c r="AZ868"/>
      <c r="BA868"/>
      <c r="BB868"/>
      <c r="BC868"/>
      <c r="BD868"/>
      <c r="BE868"/>
      <c r="BF868"/>
    </row>
    <row r="869" spans="1:58" s="104" customFormat="1" ht="13.4" hidden="1" customHeight="1" outlineLevel="2" x14ac:dyDescent="0.35">
      <c r="A869" s="102"/>
      <c r="B869" s="95"/>
      <c r="C869" s="17"/>
      <c r="D869" s="17"/>
      <c r="E869" s="17"/>
      <c r="F869" s="13"/>
      <c r="G869" s="86"/>
      <c r="H869" s="86"/>
      <c r="K869" s="99"/>
      <c r="L869" s="99" t="s">
        <v>110</v>
      </c>
      <c r="M869" s="5">
        <f t="shared" si="183"/>
        <v>2.8955165692007796</v>
      </c>
      <c r="N869" s="5">
        <f t="shared" si="184"/>
        <v>3.6046783625730989</v>
      </c>
      <c r="O869" s="5">
        <f t="shared" si="184"/>
        <v>4.0974658869395713</v>
      </c>
      <c r="P869" s="5">
        <f t="shared" si="184"/>
        <v>4</v>
      </c>
      <c r="Q869" s="5">
        <f t="shared" si="184"/>
        <v>4.3001949317738797</v>
      </c>
      <c r="R869" s="5">
        <f t="shared" si="184"/>
        <v>3.9473684210526314</v>
      </c>
      <c r="S869" s="5">
        <f t="shared" si="181"/>
        <v>3.5649122807017544</v>
      </c>
      <c r="T869" s="5">
        <f t="shared" si="185"/>
        <v>2.2400000000000002</v>
      </c>
      <c r="U869" s="5">
        <f t="shared" si="185"/>
        <v>0</v>
      </c>
      <c r="V869" s="86"/>
      <c r="W869" s="86"/>
      <c r="X869" s="86"/>
      <c r="Y869" s="86"/>
      <c r="Z869" s="86"/>
      <c r="AA869" s="86"/>
      <c r="AB869" s="86"/>
      <c r="AC869" s="86"/>
      <c r="AD869" s="86"/>
      <c r="AE869" s="16"/>
      <c r="AF869" s="8"/>
      <c r="AG869"/>
      <c r="AH869"/>
      <c r="AI869"/>
      <c r="AJ869"/>
      <c r="AK869"/>
      <c r="AL869"/>
      <c r="AM869"/>
      <c r="AN869"/>
      <c r="AO869"/>
      <c r="AP869"/>
      <c r="AQ869"/>
      <c r="AR869"/>
      <c r="AS869"/>
      <c r="AT869"/>
      <c r="AU869"/>
      <c r="AV869"/>
      <c r="AW869"/>
      <c r="AX869"/>
      <c r="AY869"/>
      <c r="AZ869"/>
      <c r="BA869"/>
      <c r="BB869"/>
      <c r="BC869"/>
      <c r="BD869"/>
      <c r="BE869"/>
      <c r="BF869"/>
    </row>
    <row r="870" spans="1:58" s="104" customFormat="1" ht="13.4" hidden="1" customHeight="1" outlineLevel="2" x14ac:dyDescent="0.35">
      <c r="A870" s="102"/>
      <c r="B870" s="95"/>
      <c r="C870" s="17"/>
      <c r="D870" s="17"/>
      <c r="E870" s="17"/>
      <c r="F870" s="13"/>
      <c r="G870" s="86"/>
      <c r="H870" s="86"/>
      <c r="K870" s="99"/>
      <c r="L870" s="99" t="s">
        <v>111</v>
      </c>
      <c r="M870" s="5">
        <f t="shared" si="183"/>
        <v>2.8955165692007796</v>
      </c>
      <c r="N870" s="5">
        <f t="shared" si="184"/>
        <v>3.6046783625730989</v>
      </c>
      <c r="O870" s="5">
        <f t="shared" si="184"/>
        <v>4.0974658869395713</v>
      </c>
      <c r="P870" s="5">
        <f t="shared" si="184"/>
        <v>4</v>
      </c>
      <c r="Q870" s="5">
        <f t="shared" si="184"/>
        <v>4.3001949317738797</v>
      </c>
      <c r="R870" s="5">
        <f t="shared" si="184"/>
        <v>3.9473684210526314</v>
      </c>
      <c r="S870" s="5">
        <f t="shared" si="181"/>
        <v>3.5649122807017544</v>
      </c>
      <c r="T870" s="5">
        <f t="shared" si="185"/>
        <v>2.2400000000000002</v>
      </c>
      <c r="U870" s="5">
        <f t="shared" si="185"/>
        <v>0</v>
      </c>
      <c r="V870" s="86"/>
      <c r="W870" s="86"/>
      <c r="X870" s="86"/>
      <c r="Y870" s="86"/>
      <c r="Z870" s="86"/>
      <c r="AA870" s="86"/>
      <c r="AB870" s="86"/>
      <c r="AC870" s="86"/>
      <c r="AD870" s="86"/>
      <c r="AE870" s="16"/>
      <c r="AF870" s="8"/>
      <c r="AG870"/>
      <c r="AH870"/>
      <c r="AI870"/>
      <c r="AJ870"/>
      <c r="AK870"/>
      <c r="AL870"/>
      <c r="AM870"/>
      <c r="AN870"/>
      <c r="AO870"/>
      <c r="AP870"/>
      <c r="AQ870"/>
      <c r="AR870"/>
      <c r="AS870"/>
      <c r="AT870"/>
      <c r="AU870"/>
      <c r="AV870"/>
      <c r="AW870"/>
      <c r="AX870"/>
      <c r="AY870"/>
      <c r="AZ870"/>
      <c r="BA870"/>
      <c r="BB870"/>
      <c r="BC870"/>
      <c r="BD870"/>
      <c r="BE870"/>
      <c r="BF870"/>
    </row>
    <row r="871" spans="1:58" s="104" customFormat="1" ht="13.4" hidden="1" customHeight="1" outlineLevel="2" x14ac:dyDescent="0.35">
      <c r="A871" s="102"/>
      <c r="B871" s="95"/>
      <c r="C871" s="17"/>
      <c r="D871" s="17"/>
      <c r="E871" s="17"/>
      <c r="F871" s="13"/>
      <c r="G871" s="86"/>
      <c r="H871" s="86"/>
      <c r="K871" s="99"/>
      <c r="L871" s="99" t="s">
        <v>112</v>
      </c>
      <c r="M871" s="5">
        <f t="shared" si="183"/>
        <v>2.8955165692007796</v>
      </c>
      <c r="N871" s="5">
        <f t="shared" si="184"/>
        <v>3.6046783625730989</v>
      </c>
      <c r="O871" s="5">
        <f t="shared" si="184"/>
        <v>4.0974658869395713</v>
      </c>
      <c r="P871" s="5">
        <f t="shared" si="184"/>
        <v>4</v>
      </c>
      <c r="Q871" s="5">
        <f t="shared" si="184"/>
        <v>4.3001949317738797</v>
      </c>
      <c r="R871" s="5">
        <f t="shared" si="184"/>
        <v>3.9473684210526314</v>
      </c>
      <c r="S871" s="5">
        <f t="shared" si="181"/>
        <v>3.5649122807017544</v>
      </c>
      <c r="T871" s="5">
        <f t="shared" si="185"/>
        <v>2.2400000000000002</v>
      </c>
      <c r="U871" s="5">
        <f t="shared" si="185"/>
        <v>0</v>
      </c>
      <c r="V871" s="86"/>
      <c r="W871" s="86"/>
      <c r="X871" s="86"/>
      <c r="Y871" s="86"/>
      <c r="Z871" s="86"/>
      <c r="AA871" s="86"/>
      <c r="AB871" s="86"/>
      <c r="AC871" s="86"/>
      <c r="AD871" s="86"/>
      <c r="AE871" s="16"/>
      <c r="AF871" s="8"/>
      <c r="AG871"/>
      <c r="AH871"/>
      <c r="AI871"/>
      <c r="AJ871"/>
      <c r="AK871"/>
      <c r="AL871"/>
      <c r="AM871"/>
      <c r="AN871"/>
      <c r="AO871"/>
      <c r="AP871"/>
      <c r="AQ871"/>
      <c r="AR871"/>
      <c r="AS871"/>
      <c r="AT871"/>
      <c r="AU871"/>
      <c r="AV871"/>
      <c r="AW871"/>
      <c r="AX871"/>
      <c r="AY871"/>
      <c r="AZ871"/>
      <c r="BA871"/>
      <c r="BB871"/>
      <c r="BC871"/>
      <c r="BD871"/>
      <c r="BE871"/>
      <c r="BF871"/>
    </row>
    <row r="872" spans="1:58" s="104" customFormat="1" ht="13.4" hidden="1" customHeight="1" outlineLevel="2" x14ac:dyDescent="0.35">
      <c r="A872" s="102"/>
      <c r="B872" s="95"/>
      <c r="C872" s="17"/>
      <c r="D872" s="17"/>
      <c r="E872" s="17"/>
      <c r="F872" s="13"/>
      <c r="G872" s="86"/>
      <c r="H872" s="86"/>
      <c r="K872" s="99"/>
      <c r="L872" s="99" t="s">
        <v>113</v>
      </c>
      <c r="M872" s="5">
        <f t="shared" si="183"/>
        <v>2.8955165692007796</v>
      </c>
      <c r="N872" s="5">
        <f t="shared" si="184"/>
        <v>3.6046783625730989</v>
      </c>
      <c r="O872" s="5">
        <f t="shared" si="184"/>
        <v>4.0974658869395713</v>
      </c>
      <c r="P872" s="5">
        <f t="shared" si="184"/>
        <v>4</v>
      </c>
      <c r="Q872" s="5">
        <f t="shared" si="184"/>
        <v>4.3001949317738797</v>
      </c>
      <c r="R872" s="5">
        <f t="shared" si="184"/>
        <v>3.9473684210526314</v>
      </c>
      <c r="S872" s="5">
        <f t="shared" si="181"/>
        <v>3.5649122807017544</v>
      </c>
      <c r="T872" s="5">
        <f t="shared" si="185"/>
        <v>2.2400000000000002</v>
      </c>
      <c r="U872" s="5">
        <f t="shared" si="185"/>
        <v>0</v>
      </c>
      <c r="V872" s="86"/>
      <c r="W872" s="86"/>
      <c r="X872" s="86"/>
      <c r="Y872" s="86"/>
      <c r="Z872" s="86"/>
      <c r="AA872" s="86"/>
      <c r="AB872" s="86"/>
      <c r="AC872" s="86"/>
      <c r="AD872" s="86"/>
      <c r="AE872" s="16"/>
      <c r="AF872" s="8"/>
      <c r="AG872"/>
      <c r="AH872"/>
      <c r="AI872"/>
      <c r="AJ872"/>
      <c r="AK872"/>
      <c r="AL872"/>
      <c r="AM872"/>
      <c r="AN872"/>
      <c r="AO872"/>
      <c r="AP872"/>
      <c r="AQ872"/>
      <c r="AR872"/>
      <c r="AS872"/>
      <c r="AT872"/>
      <c r="AU872"/>
      <c r="AV872"/>
      <c r="AW872"/>
      <c r="AX872"/>
      <c r="AY872"/>
      <c r="AZ872"/>
      <c r="BA872"/>
      <c r="BB872"/>
      <c r="BC872"/>
      <c r="BD872"/>
      <c r="BE872"/>
      <c r="BF872"/>
    </row>
    <row r="873" spans="1:58" s="104" customFormat="1" ht="13.4" hidden="1" customHeight="1" outlineLevel="2" x14ac:dyDescent="0.35">
      <c r="A873" s="102"/>
      <c r="B873" s="95"/>
      <c r="C873" s="17"/>
      <c r="D873" s="17"/>
      <c r="E873" s="17"/>
      <c r="F873" s="13"/>
      <c r="G873" s="86"/>
      <c r="H873" s="86"/>
      <c r="K873" s="99"/>
      <c r="L873" s="99" t="s">
        <v>114</v>
      </c>
      <c r="M873" s="5">
        <f t="shared" si="183"/>
        <v>2.8955165692007796</v>
      </c>
      <c r="N873" s="5">
        <f t="shared" si="184"/>
        <v>3.6046783625730989</v>
      </c>
      <c r="O873" s="5">
        <f t="shared" si="184"/>
        <v>4.0974658869395713</v>
      </c>
      <c r="P873" s="5">
        <f t="shared" si="184"/>
        <v>4</v>
      </c>
      <c r="Q873" s="5">
        <f t="shared" si="184"/>
        <v>4.3001949317738797</v>
      </c>
      <c r="R873" s="5">
        <f t="shared" si="184"/>
        <v>3.9473684210526314</v>
      </c>
      <c r="S873" s="5">
        <f t="shared" si="181"/>
        <v>3.5649122807017544</v>
      </c>
      <c r="T873" s="5">
        <f t="shared" si="185"/>
        <v>2.2400000000000002</v>
      </c>
      <c r="U873" s="5">
        <f t="shared" si="185"/>
        <v>0</v>
      </c>
      <c r="V873" s="86"/>
      <c r="W873" s="86"/>
      <c r="X873" s="86"/>
      <c r="Y873" s="86"/>
      <c r="Z873" s="86"/>
      <c r="AA873" s="86"/>
      <c r="AB873" s="86"/>
      <c r="AC873" s="86"/>
      <c r="AD873" s="86"/>
      <c r="AE873" s="16"/>
      <c r="AF873" s="8"/>
      <c r="AG873"/>
      <c r="AH873"/>
      <c r="AI873"/>
      <c r="AJ873"/>
      <c r="AK873"/>
      <c r="AL873"/>
      <c r="AM873"/>
      <c r="AN873"/>
      <c r="AO873"/>
      <c r="AP873"/>
      <c r="AQ873"/>
      <c r="AR873"/>
      <c r="AS873"/>
      <c r="AT873"/>
      <c r="AU873"/>
      <c r="AV873"/>
      <c r="AW873"/>
      <c r="AX873"/>
      <c r="AY873"/>
      <c r="AZ873"/>
      <c r="BA873"/>
      <c r="BB873"/>
      <c r="BC873"/>
      <c r="BD873"/>
      <c r="BE873"/>
      <c r="BF873"/>
    </row>
    <row r="874" spans="1:58" s="104" customFormat="1" ht="13.4" hidden="1" customHeight="1" outlineLevel="2" x14ac:dyDescent="0.35">
      <c r="A874" s="102"/>
      <c r="B874" s="95"/>
      <c r="C874" s="17"/>
      <c r="D874" s="17"/>
      <c r="E874" s="17"/>
      <c r="F874" s="13"/>
      <c r="G874" s="86"/>
      <c r="H874" s="86"/>
      <c r="K874" s="99"/>
      <c r="L874" s="99" t="s">
        <v>115</v>
      </c>
      <c r="M874" s="5">
        <f t="shared" si="183"/>
        <v>2.8955165692007796</v>
      </c>
      <c r="N874" s="5">
        <f t="shared" si="184"/>
        <v>3.6046783625730989</v>
      </c>
      <c r="O874" s="5">
        <f t="shared" si="184"/>
        <v>4.0974658869395713</v>
      </c>
      <c r="P874" s="5">
        <f t="shared" si="184"/>
        <v>4</v>
      </c>
      <c r="Q874" s="5">
        <f t="shared" si="184"/>
        <v>4.3001949317738797</v>
      </c>
      <c r="R874" s="5">
        <f t="shared" si="184"/>
        <v>3.9473684210526314</v>
      </c>
      <c r="S874" s="5">
        <f t="shared" si="181"/>
        <v>3.5649122807017544</v>
      </c>
      <c r="T874" s="5">
        <f t="shared" si="185"/>
        <v>2.2400000000000002</v>
      </c>
      <c r="U874" s="5">
        <f t="shared" si="185"/>
        <v>0</v>
      </c>
      <c r="V874" s="86"/>
      <c r="W874" s="86"/>
      <c r="X874" s="86"/>
      <c r="Y874" s="86"/>
      <c r="Z874" s="86"/>
      <c r="AA874" s="86"/>
      <c r="AB874" s="86"/>
      <c r="AC874" s="86"/>
      <c r="AD874" s="86"/>
      <c r="AE874" s="16"/>
      <c r="AF874" s="8"/>
      <c r="AG874"/>
      <c r="AH874"/>
      <c r="AI874"/>
      <c r="AJ874"/>
      <c r="AK874"/>
      <c r="AL874"/>
      <c r="AM874"/>
      <c r="AN874"/>
      <c r="AO874"/>
      <c r="AP874"/>
      <c r="AQ874"/>
      <c r="AR874"/>
      <c r="AS874"/>
      <c r="AT874"/>
      <c r="AU874"/>
      <c r="AV874"/>
      <c r="AW874"/>
      <c r="AX874"/>
      <c r="AY874"/>
      <c r="AZ874"/>
      <c r="BA874"/>
      <c r="BB874"/>
      <c r="BC874"/>
      <c r="BD874"/>
      <c r="BE874"/>
      <c r="BF874"/>
    </row>
    <row r="875" spans="1:58" s="104" customFormat="1" ht="14.5" outlineLevel="1" collapsed="1" x14ac:dyDescent="0.35">
      <c r="A875" s="102"/>
      <c r="B875" s="95"/>
      <c r="C875" s="12" t="s">
        <v>89</v>
      </c>
      <c r="D875" s="17"/>
      <c r="E875" s="17"/>
      <c r="F875" s="13"/>
      <c r="G875" s="91"/>
      <c r="H875" s="91"/>
      <c r="I875" s="91"/>
      <c r="J875" s="91"/>
      <c r="K875" s="91"/>
      <c r="L875" s="91"/>
      <c r="M875" s="91"/>
      <c r="N875" s="91"/>
      <c r="O875" s="91"/>
      <c r="P875" s="91"/>
      <c r="Q875" s="91"/>
      <c r="R875" s="91"/>
      <c r="S875" s="91"/>
      <c r="T875" s="91"/>
      <c r="U875" s="91"/>
      <c r="V875" s="91"/>
      <c r="W875" s="91"/>
      <c r="X875" s="91"/>
      <c r="Y875" s="91"/>
      <c r="Z875" s="91"/>
      <c r="AA875" s="91"/>
      <c r="AB875" s="91"/>
      <c r="AC875" s="91"/>
      <c r="AD875" s="91"/>
      <c r="AE875" s="92"/>
      <c r="AF875" s="8"/>
      <c r="AG875"/>
      <c r="AH875"/>
      <c r="AI875"/>
      <c r="AJ875"/>
      <c r="AK875"/>
      <c r="AL875"/>
      <c r="AM875"/>
      <c r="AN875"/>
      <c r="AO875"/>
      <c r="AP875"/>
      <c r="AQ875"/>
      <c r="AR875"/>
      <c r="AS875"/>
      <c r="AT875"/>
      <c r="AU875"/>
      <c r="AV875"/>
      <c r="AW875"/>
      <c r="AX875"/>
      <c r="AY875"/>
      <c r="AZ875"/>
      <c r="BA875"/>
      <c r="BB875"/>
      <c r="BC875"/>
      <c r="BD875"/>
      <c r="BE875"/>
      <c r="BF875"/>
    </row>
    <row r="876" spans="1:58" ht="13.4" customHeight="1" outlineLevel="1" x14ac:dyDescent="0.35">
      <c r="A876" s="6"/>
      <c r="B876" s="95"/>
      <c r="C876" s="17"/>
      <c r="D876" s="17"/>
      <c r="E876" s="17"/>
      <c r="F876" s="13"/>
      <c r="G876" s="48"/>
      <c r="H876" s="34"/>
      <c r="I876" s="34"/>
      <c r="J876" s="32"/>
      <c r="K876" s="32"/>
      <c r="L876" s="32"/>
      <c r="M876" s="32"/>
      <c r="N876" s="142"/>
      <c r="O876" s="91"/>
      <c r="P876" s="91"/>
      <c r="Q876" s="91"/>
      <c r="R876" s="91"/>
      <c r="S876" s="91"/>
      <c r="T876" s="91"/>
      <c r="U876" s="91"/>
      <c r="V876" s="91"/>
      <c r="W876" s="91"/>
      <c r="X876" s="91"/>
      <c r="Y876" s="91"/>
      <c r="Z876" s="91"/>
      <c r="AA876" s="13"/>
      <c r="AB876" s="13"/>
      <c r="AC876" s="13"/>
      <c r="AD876" s="13"/>
      <c r="AE876" s="16"/>
      <c r="AF876" s="8"/>
    </row>
    <row r="877" spans="1:58" ht="13.4" customHeight="1" outlineLevel="1" x14ac:dyDescent="0.35">
      <c r="A877" s="6"/>
      <c r="B877" s="95"/>
      <c r="C877" s="17"/>
      <c r="D877" s="17"/>
      <c r="E877" s="17"/>
      <c r="F877" s="13"/>
      <c r="G877" s="91"/>
      <c r="H877" s="91"/>
      <c r="I877" s="91"/>
      <c r="J877" s="91"/>
      <c r="K877" s="91"/>
      <c r="L877" s="91"/>
      <c r="M877" s="91"/>
      <c r="N877" s="91"/>
      <c r="O877" s="91"/>
      <c r="P877" s="91"/>
      <c r="Q877" s="91"/>
      <c r="R877" s="91"/>
      <c r="S877" s="91"/>
      <c r="T877" s="91"/>
      <c r="U877" s="91"/>
      <c r="V877" s="91"/>
      <c r="W877" s="91"/>
      <c r="X877" s="91"/>
      <c r="Y877" s="91"/>
      <c r="Z877" s="91"/>
      <c r="AA877" s="13"/>
      <c r="AB877" s="13"/>
      <c r="AC877" s="13"/>
      <c r="AD877" s="13"/>
      <c r="AE877" s="16"/>
      <c r="AF877" s="8"/>
    </row>
    <row r="878" spans="1:58" ht="5.15" customHeight="1" outlineLevel="1" x14ac:dyDescent="0.35">
      <c r="A878" s="6"/>
      <c r="B878" s="95"/>
      <c r="C878" s="12" t="s">
        <v>89</v>
      </c>
      <c r="D878" s="17"/>
      <c r="E878" s="17"/>
      <c r="F878" s="13"/>
      <c r="G878" s="91"/>
      <c r="H878" s="91"/>
      <c r="I878" s="91"/>
      <c r="J878" s="91"/>
      <c r="K878" s="91"/>
      <c r="L878" s="91"/>
      <c r="M878" s="91"/>
      <c r="N878" s="91"/>
      <c r="O878" s="91"/>
      <c r="P878" s="91"/>
      <c r="Q878" s="91"/>
      <c r="R878" s="91"/>
      <c r="S878" s="91"/>
      <c r="T878" s="91"/>
      <c r="U878" s="91"/>
      <c r="V878" s="91"/>
      <c r="W878" s="91"/>
      <c r="X878" s="91"/>
      <c r="Y878" s="91"/>
      <c r="Z878" s="91"/>
      <c r="AA878" s="13"/>
      <c r="AB878" s="13"/>
      <c r="AC878" s="13"/>
      <c r="AD878" s="13"/>
      <c r="AE878" s="92"/>
      <c r="AF878" s="8"/>
    </row>
    <row r="879" spans="1:58" ht="24" customHeight="1" x14ac:dyDescent="0.35">
      <c r="A879" s="6"/>
      <c r="B879" s="95"/>
      <c r="C879" s="39"/>
      <c r="D879" s="39"/>
      <c r="E879" s="39"/>
      <c r="F879" s="39"/>
      <c r="G879" s="40" t="str">
        <f>G764</f>
        <v>Pasture consumed on crop paddocks (P1a)</v>
      </c>
      <c r="H879" s="39"/>
      <c r="I879" s="39"/>
      <c r="J879" s="39"/>
      <c r="K879" s="39"/>
      <c r="L879" s="39"/>
      <c r="M879" s="39"/>
      <c r="N879" s="39"/>
      <c r="O879" s="39"/>
      <c r="P879" s="39"/>
      <c r="Q879" s="39"/>
      <c r="R879" s="39"/>
      <c r="S879" s="39"/>
      <c r="T879" s="39"/>
      <c r="U879" s="93"/>
      <c r="V879" s="93"/>
      <c r="W879" s="93"/>
      <c r="X879" s="93"/>
      <c r="Y879" s="93"/>
      <c r="Z879" s="93"/>
      <c r="AA879" s="93"/>
      <c r="AB879" s="93"/>
      <c r="AC879" s="93"/>
      <c r="AD879" s="94" t="s">
        <v>90</v>
      </c>
      <c r="AE879" s="41" t="s">
        <v>91</v>
      </c>
      <c r="AF879" s="8"/>
    </row>
    <row r="880" spans="1:58" ht="12" customHeight="1" outlineLevel="1" x14ac:dyDescent="0.35">
      <c r="A880" s="6"/>
      <c r="B880" s="7"/>
      <c r="C880" s="7"/>
      <c r="D880" s="7"/>
      <c r="E880" s="7"/>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row>
    <row r="881" spans="1:62" s="104" customFormat="1" ht="12.75" customHeight="1" outlineLevel="1" x14ac:dyDescent="0.35">
      <c r="A881" s="102"/>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K881"/>
      <c r="AL881"/>
      <c r="AM881"/>
      <c r="AN881"/>
      <c r="AO881"/>
      <c r="AP881"/>
      <c r="AQ881"/>
      <c r="AR881"/>
      <c r="AS881"/>
      <c r="AT881"/>
      <c r="AU881"/>
      <c r="AV881"/>
      <c r="AW881"/>
      <c r="AX881"/>
      <c r="AY881"/>
      <c r="AZ881"/>
      <c r="BA881"/>
      <c r="BB881"/>
      <c r="BC881"/>
      <c r="BD881"/>
      <c r="BE881"/>
      <c r="BF881"/>
      <c r="BG881"/>
      <c r="BH881"/>
      <c r="BI881"/>
      <c r="BJ881"/>
    </row>
    <row r="882" spans="1:62" s="104" customFormat="1" ht="5.15" customHeight="1" outlineLevel="1" collapsed="1" thickBot="1" x14ac:dyDescent="0.4">
      <c r="A882" s="102"/>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K882"/>
      <c r="AL882"/>
      <c r="AM882"/>
      <c r="AN882"/>
      <c r="AO882"/>
      <c r="AP882"/>
      <c r="AQ882"/>
      <c r="AR882"/>
      <c r="AS882"/>
      <c r="AT882"/>
      <c r="AU882"/>
      <c r="AV882"/>
      <c r="AW882"/>
      <c r="AX882"/>
      <c r="AY882"/>
      <c r="AZ882"/>
      <c r="BA882"/>
      <c r="BB882"/>
      <c r="BC882"/>
      <c r="BD882"/>
      <c r="BE882"/>
      <c r="BF882"/>
      <c r="BG882"/>
      <c r="BH882"/>
      <c r="BI882"/>
      <c r="BJ882"/>
    </row>
    <row r="883" spans="1:62" s="104" customFormat="1" ht="5.15" customHeight="1" outlineLevel="1" x14ac:dyDescent="0.35">
      <c r="A883" s="102"/>
      <c r="B883" s="7"/>
      <c r="C883" s="9" t="s">
        <v>0</v>
      </c>
      <c r="D883" s="9"/>
      <c r="E883" s="9"/>
      <c r="F883" s="9"/>
      <c r="G883" s="9"/>
      <c r="H883" s="9"/>
      <c r="I883" s="9"/>
      <c r="J883" s="9"/>
      <c r="K883" s="10"/>
      <c r="L883" s="10"/>
      <c r="M883" s="10"/>
      <c r="N883" s="10"/>
      <c r="O883" s="10"/>
      <c r="P883" s="10"/>
      <c r="Q883" s="10"/>
      <c r="R883" s="10"/>
      <c r="S883" s="10"/>
      <c r="T883" s="10"/>
      <c r="U883" s="10"/>
      <c r="V883" s="10"/>
      <c r="W883" s="10"/>
      <c r="X883" s="10"/>
      <c r="Y883" s="10"/>
      <c r="Z883" s="10"/>
      <c r="AA883" s="10"/>
      <c r="AB883" s="10"/>
      <c r="AC883" s="10"/>
      <c r="AD883" s="10"/>
      <c r="AE883" s="11"/>
      <c r="AF883" s="8"/>
      <c r="AK883"/>
      <c r="AL883"/>
      <c r="AM883"/>
      <c r="AN883"/>
      <c r="AO883"/>
      <c r="AP883"/>
      <c r="AQ883"/>
      <c r="AR883"/>
      <c r="AS883"/>
      <c r="AT883"/>
      <c r="AU883"/>
      <c r="AV883"/>
      <c r="AW883"/>
      <c r="AX883"/>
      <c r="AY883"/>
      <c r="AZ883"/>
      <c r="BA883"/>
      <c r="BB883"/>
      <c r="BC883"/>
      <c r="BD883"/>
      <c r="BE883"/>
      <c r="BF883"/>
      <c r="BG883"/>
      <c r="BH883"/>
      <c r="BI883"/>
      <c r="BJ883"/>
    </row>
    <row r="884" spans="1:62" s="104" customFormat="1" ht="13.4" customHeight="1" outlineLevel="1" collapsed="1" x14ac:dyDescent="0.35">
      <c r="A884" s="102"/>
      <c r="B884" s="7"/>
      <c r="C884" s="12"/>
      <c r="D884" s="12">
        <v>53658.706903201055</v>
      </c>
      <c r="E884" s="12" t="s">
        <v>1</v>
      </c>
      <c r="F884" s="13"/>
      <c r="G884" s="14" t="s">
        <v>179</v>
      </c>
      <c r="H884" s="13"/>
      <c r="I884" s="13"/>
      <c r="J884" s="13"/>
      <c r="K884" s="13"/>
      <c r="L884" s="13"/>
      <c r="M884" s="13"/>
      <c r="N884" s="13"/>
      <c r="O884" s="13"/>
      <c r="P884" s="13"/>
      <c r="Q884" s="13"/>
      <c r="R884" s="13"/>
      <c r="S884" s="15"/>
      <c r="T884" s="74"/>
      <c r="U884" s="74"/>
      <c r="V884" s="74"/>
      <c r="W884" s="74"/>
      <c r="X884" s="74"/>
      <c r="Y884" s="74"/>
      <c r="Z884" s="106"/>
      <c r="AA884" s="106"/>
      <c r="AB884" s="106"/>
      <c r="AC884" s="106"/>
      <c r="AD884" s="106"/>
      <c r="AE884" s="16"/>
      <c r="AF884" s="8"/>
      <c r="AK884"/>
      <c r="AL884"/>
      <c r="AM884"/>
      <c r="AN884"/>
      <c r="AO884"/>
      <c r="AP884"/>
      <c r="AQ884"/>
      <c r="AR884"/>
      <c r="AS884"/>
      <c r="AT884"/>
      <c r="AU884"/>
      <c r="AV884"/>
      <c r="AW884"/>
      <c r="AX884"/>
      <c r="AY884"/>
      <c r="AZ884"/>
      <c r="BA884"/>
      <c r="BB884"/>
      <c r="BC884"/>
      <c r="BD884"/>
      <c r="BE884"/>
      <c r="BF884"/>
      <c r="BG884"/>
      <c r="BH884"/>
      <c r="BI884"/>
      <c r="BJ884"/>
    </row>
    <row r="885" spans="1:62" s="104" customFormat="1" ht="13.4" customHeight="1" outlineLevel="1" x14ac:dyDescent="0.35">
      <c r="A885" s="102"/>
      <c r="B885" s="7"/>
      <c r="C885" s="12"/>
      <c r="D885" s="12"/>
      <c r="E885" s="17"/>
      <c r="F885" s="13"/>
      <c r="G885" s="13" t="s">
        <v>180</v>
      </c>
      <c r="H885" s="74"/>
      <c r="I885" s="13"/>
      <c r="J885" s="13"/>
      <c r="K885" s="13"/>
      <c r="L885" s="13"/>
      <c r="M885" s="13"/>
      <c r="N885" s="13"/>
      <c r="O885" s="13"/>
      <c r="P885" s="13"/>
      <c r="Q885" s="13"/>
      <c r="R885" s="13"/>
      <c r="S885" s="15"/>
      <c r="T885" s="107"/>
      <c r="U885" s="107"/>
      <c r="V885" s="107"/>
      <c r="W885" s="107"/>
      <c r="X885" s="107"/>
      <c r="Y885" s="107"/>
      <c r="Z885" s="106"/>
      <c r="AA885" s="106"/>
      <c r="AB885" s="106"/>
      <c r="AC885" s="106"/>
      <c r="AD885" s="106"/>
      <c r="AE885" s="16"/>
      <c r="AF885" s="8"/>
      <c r="AK885"/>
      <c r="AL885"/>
      <c r="AM885"/>
      <c r="AN885"/>
      <c r="AO885"/>
      <c r="AP885"/>
      <c r="AQ885"/>
      <c r="AR885"/>
      <c r="AS885"/>
      <c r="AT885"/>
      <c r="AU885"/>
      <c r="AV885"/>
      <c r="AW885"/>
      <c r="AX885"/>
      <c r="AY885"/>
      <c r="AZ885"/>
      <c r="BA885"/>
      <c r="BB885"/>
      <c r="BC885"/>
      <c r="BD885"/>
      <c r="BE885"/>
      <c r="BF885"/>
      <c r="BG885"/>
      <c r="BH885"/>
      <c r="BI885"/>
      <c r="BJ885"/>
    </row>
    <row r="886" spans="1:62" s="104" customFormat="1" ht="13.4" customHeight="1" outlineLevel="1" x14ac:dyDescent="0.35">
      <c r="A886" s="102"/>
      <c r="B886" s="7"/>
      <c r="C886" s="17"/>
      <c r="D886" s="12"/>
      <c r="E886" s="17"/>
      <c r="F886" s="13"/>
      <c r="G886" s="77">
        <v>37951.660101388887</v>
      </c>
      <c r="H886" s="74"/>
      <c r="I886" s="13"/>
      <c r="J886" s="13"/>
      <c r="K886" s="13"/>
      <c r="L886" s="13"/>
      <c r="M886" s="13"/>
      <c r="N886" s="13"/>
      <c r="O886" s="13"/>
      <c r="P886" s="13"/>
      <c r="Q886" s="13"/>
      <c r="R886" s="13"/>
      <c r="S886" s="15"/>
      <c r="T886" s="107"/>
      <c r="U886" s="107"/>
      <c r="V886" s="107"/>
      <c r="W886" s="107"/>
      <c r="X886" s="107"/>
      <c r="Y886" s="107"/>
      <c r="Z886" s="106"/>
      <c r="AA886" s="106"/>
      <c r="AB886" s="106"/>
      <c r="AC886" s="106"/>
      <c r="AD886" s="106"/>
      <c r="AE886" s="16"/>
      <c r="AF886" s="8"/>
      <c r="AK886"/>
      <c r="AL886"/>
      <c r="AM886"/>
      <c r="AN886"/>
      <c r="AO886"/>
      <c r="AP886"/>
      <c r="AQ886"/>
      <c r="AR886"/>
      <c r="AS886"/>
      <c r="AT886"/>
      <c r="AU886"/>
      <c r="AV886"/>
      <c r="AW886"/>
      <c r="AX886"/>
      <c r="AY886"/>
      <c r="AZ886"/>
      <c r="BA886"/>
      <c r="BB886"/>
      <c r="BC886"/>
      <c r="BD886"/>
      <c r="BE886"/>
      <c r="BF886"/>
      <c r="BG886"/>
      <c r="BH886"/>
      <c r="BI886"/>
      <c r="BJ886"/>
    </row>
    <row r="887" spans="1:62" s="104" customFormat="1" ht="13.4" customHeight="1" outlineLevel="1" x14ac:dyDescent="0.35">
      <c r="A887" s="102"/>
      <c r="B887" s="7"/>
      <c r="C887" s="17">
        <v>1</v>
      </c>
      <c r="D887" s="12"/>
      <c r="E887" s="17"/>
      <c r="F887" s="13"/>
      <c r="G887" s="21"/>
      <c r="H887" s="74"/>
      <c r="I887" s="13"/>
      <c r="J887" s="74"/>
      <c r="K887" s="13"/>
      <c r="L887" s="13"/>
      <c r="M887" s="13"/>
      <c r="N887" s="13"/>
      <c r="O887" s="13"/>
      <c r="P887" s="13"/>
      <c r="Q887" s="13"/>
      <c r="R887" s="13"/>
      <c r="S887" s="15"/>
      <c r="T887" s="107"/>
      <c r="U887" s="107"/>
      <c r="V887" s="107"/>
      <c r="W887" s="107"/>
      <c r="X887" s="107"/>
      <c r="Y887" s="107"/>
      <c r="Z887" s="106"/>
      <c r="AA887" s="106"/>
      <c r="AB887" s="106"/>
      <c r="AC887" s="106"/>
      <c r="AD887" s="106"/>
      <c r="AE887" s="16"/>
      <c r="AF887" s="8"/>
      <c r="AK887"/>
      <c r="AL887"/>
      <c r="AM887"/>
      <c r="AN887"/>
      <c r="AO887"/>
      <c r="AP887"/>
      <c r="AQ887"/>
      <c r="AR887"/>
      <c r="AS887"/>
      <c r="AT887"/>
      <c r="AU887"/>
      <c r="AV887"/>
      <c r="AW887"/>
      <c r="AX887"/>
      <c r="AY887"/>
      <c r="AZ887"/>
      <c r="BA887"/>
      <c r="BB887"/>
      <c r="BC887"/>
      <c r="BD887"/>
      <c r="BE887"/>
      <c r="BF887"/>
      <c r="BG887"/>
      <c r="BH887"/>
      <c r="BI887"/>
      <c r="BJ887"/>
    </row>
    <row r="888" spans="1:62" s="104" customFormat="1" ht="13.4" customHeight="1" outlineLevel="1" x14ac:dyDescent="0.35">
      <c r="A888" s="102"/>
      <c r="B888" s="7"/>
      <c r="C888" s="17"/>
      <c r="D888" s="17"/>
      <c r="E888" s="17"/>
      <c r="F888" s="17"/>
      <c r="G888" s="17"/>
      <c r="H888" s="17"/>
      <c r="I888" s="17"/>
      <c r="J888" s="22"/>
      <c r="K888" s="22"/>
      <c r="L888" s="22"/>
      <c r="M888" s="22"/>
      <c r="N888" s="22"/>
      <c r="O888" s="22"/>
      <c r="P888" s="22"/>
      <c r="Q888" s="22"/>
      <c r="R888" s="22"/>
      <c r="S888" s="22"/>
      <c r="T888" s="22"/>
      <c r="U888" s="22"/>
      <c r="V888" s="22"/>
      <c r="W888" s="22"/>
      <c r="X888" s="22"/>
      <c r="Y888" s="22"/>
      <c r="Z888" s="22"/>
      <c r="AA888" s="22"/>
      <c r="AB888" s="22"/>
      <c r="AC888" s="22"/>
      <c r="AD888" s="22"/>
      <c r="AE888" s="16"/>
      <c r="AF888" s="8"/>
      <c r="AK888"/>
      <c r="AL888"/>
      <c r="AM888"/>
      <c r="AN888"/>
      <c r="AO888"/>
      <c r="AP888"/>
      <c r="AQ888"/>
      <c r="AR888"/>
      <c r="AS888"/>
      <c r="AT888"/>
      <c r="AU888"/>
      <c r="AV888"/>
      <c r="AW888"/>
      <c r="AX888"/>
      <c r="AY888"/>
      <c r="AZ888"/>
      <c r="BA888"/>
      <c r="BB888"/>
      <c r="BC888"/>
      <c r="BD888"/>
      <c r="BE888"/>
      <c r="BF888"/>
      <c r="BG888"/>
      <c r="BH888"/>
      <c r="BI888"/>
      <c r="BJ888"/>
    </row>
    <row r="889" spans="1:62" s="104" customFormat="1" ht="13.4" customHeight="1" outlineLevel="1" x14ac:dyDescent="0.35">
      <c r="A889" s="102"/>
      <c r="B889" s="7"/>
      <c r="C889" s="17"/>
      <c r="D889" s="17"/>
      <c r="E889" s="17"/>
      <c r="F889" s="17"/>
      <c r="G889" s="17"/>
      <c r="H889" s="17"/>
      <c r="I889" s="23" t="s">
        <v>182</v>
      </c>
      <c r="J889" s="17"/>
      <c r="K889" s="22"/>
      <c r="L889" s="22"/>
      <c r="M889" s="22"/>
      <c r="N889" s="22"/>
      <c r="O889" s="22"/>
      <c r="P889" s="22"/>
      <c r="Q889" s="22"/>
      <c r="R889" s="22"/>
      <c r="S889" s="22"/>
      <c r="T889" s="23" t="s">
        <v>183</v>
      </c>
      <c r="U889" s="22"/>
      <c r="V889" s="22"/>
      <c r="W889" s="22"/>
      <c r="X889" s="22"/>
      <c r="Y889" s="22"/>
      <c r="Z889" s="22"/>
      <c r="AA889" s="22"/>
      <c r="AB889" s="22"/>
      <c r="AC889" s="22"/>
      <c r="AD889" s="22"/>
      <c r="AE889" s="16"/>
      <c r="AF889" s="8"/>
      <c r="AK889"/>
      <c r="AL889"/>
      <c r="AM889"/>
      <c r="AN889"/>
      <c r="AO889"/>
      <c r="AP889"/>
      <c r="AQ889"/>
      <c r="AR889"/>
      <c r="AS889"/>
      <c r="AT889"/>
      <c r="AU889"/>
      <c r="AV889"/>
      <c r="AW889"/>
      <c r="AX889"/>
      <c r="AY889"/>
      <c r="AZ889"/>
      <c r="BA889"/>
      <c r="BB889"/>
      <c r="BC889"/>
      <c r="BD889"/>
      <c r="BE889"/>
      <c r="BF889"/>
      <c r="BG889"/>
      <c r="BH889"/>
      <c r="BI889"/>
      <c r="BJ889"/>
    </row>
    <row r="890" spans="1:62" s="104" customFormat="1" ht="13.4" customHeight="1" outlineLevel="1" x14ac:dyDescent="0.35">
      <c r="A890" s="102"/>
      <c r="B890" s="7"/>
      <c r="C890" s="17"/>
      <c r="D890" s="17"/>
      <c r="E890" s="17"/>
      <c r="F890" s="17"/>
      <c r="G890" s="17" t="s">
        <v>181</v>
      </c>
      <c r="H890" s="17"/>
      <c r="I890" s="23" t="s">
        <v>184</v>
      </c>
      <c r="J890" s="23"/>
      <c r="K890" s="23"/>
      <c r="L890" s="23"/>
      <c r="M890" s="23"/>
      <c r="N890" s="23"/>
      <c r="O890" s="23"/>
      <c r="P890" s="23"/>
      <c r="Q890" s="23"/>
      <c r="R890" s="23"/>
      <c r="S890" s="22"/>
      <c r="T890" s="23" t="s">
        <v>185</v>
      </c>
      <c r="U890" s="23"/>
      <c r="V890" s="23"/>
      <c r="W890" s="23"/>
      <c r="X890" s="23"/>
      <c r="Y890" s="23"/>
      <c r="Z890" s="23"/>
      <c r="AA890" s="24"/>
      <c r="AB890" s="24"/>
      <c r="AC890" s="24"/>
      <c r="AD890" s="22"/>
      <c r="AE890" s="16"/>
      <c r="AF890" s="8"/>
      <c r="AK890"/>
      <c r="AL890"/>
      <c r="AM890"/>
      <c r="AN890"/>
      <c r="AO890"/>
      <c r="AP890"/>
      <c r="AQ890"/>
      <c r="AR890"/>
      <c r="AS890"/>
      <c r="AT890"/>
      <c r="AU890"/>
      <c r="AV890"/>
      <c r="AW890"/>
      <c r="AX890"/>
      <c r="AY890"/>
      <c r="AZ890"/>
      <c r="BA890"/>
      <c r="BB890"/>
      <c r="BC890"/>
      <c r="BD890"/>
      <c r="BE890"/>
      <c r="BF890"/>
      <c r="BG890"/>
      <c r="BH890"/>
      <c r="BI890"/>
      <c r="BJ890"/>
    </row>
    <row r="891" spans="1:62" s="104" customFormat="1" ht="13.4" customHeight="1" outlineLevel="1" x14ac:dyDescent="0.35">
      <c r="A891" s="102"/>
      <c r="B891" s="7"/>
      <c r="C891" s="17"/>
      <c r="D891" s="17"/>
      <c r="E891" s="17"/>
      <c r="F891" s="17"/>
      <c r="G891" s="17"/>
      <c r="H891" s="17"/>
      <c r="I891" s="23" t="str">
        <f t="shared" ref="I891:R891" si="186">J$145</f>
        <v>typ</v>
      </c>
      <c r="J891" s="23" t="str">
        <f t="shared" si="186"/>
        <v>z0</v>
      </c>
      <c r="K891" s="23" t="str">
        <f t="shared" si="186"/>
        <v>z1</v>
      </c>
      <c r="L891" s="23" t="str">
        <f t="shared" si="186"/>
        <v>z2</v>
      </c>
      <c r="M891" s="23" t="str">
        <f t="shared" si="186"/>
        <v>z3</v>
      </c>
      <c r="N891" s="23" t="str">
        <f t="shared" si="186"/>
        <v>z4</v>
      </c>
      <c r="O891" s="23" t="str">
        <f t="shared" si="186"/>
        <v>z5</v>
      </c>
      <c r="P891" s="23" t="str">
        <f t="shared" si="186"/>
        <v>z6</v>
      </c>
      <c r="Q891" s="23" t="str">
        <f t="shared" si="186"/>
        <v>z7</v>
      </c>
      <c r="R891" s="23" t="str">
        <f t="shared" si="186"/>
        <v>z8</v>
      </c>
      <c r="S891" s="22"/>
      <c r="T891" s="23" t="str">
        <f>J$145</f>
        <v>typ</v>
      </c>
      <c r="U891" s="23" t="str">
        <f t="shared" ref="U891:AC891" si="187">K$145</f>
        <v>z0</v>
      </c>
      <c r="V891" s="23" t="str">
        <f t="shared" si="187"/>
        <v>z1</v>
      </c>
      <c r="W891" s="23" t="str">
        <f t="shared" si="187"/>
        <v>z2</v>
      </c>
      <c r="X891" s="23" t="str">
        <f t="shared" si="187"/>
        <v>z3</v>
      </c>
      <c r="Y891" s="23" t="str">
        <f t="shared" si="187"/>
        <v>z4</v>
      </c>
      <c r="Z891" s="23" t="str">
        <f t="shared" si="187"/>
        <v>z5</v>
      </c>
      <c r="AA891" s="23" t="str">
        <f t="shared" si="187"/>
        <v>z6</v>
      </c>
      <c r="AB891" s="23" t="str">
        <f t="shared" si="187"/>
        <v>z7</v>
      </c>
      <c r="AC891" s="23" t="str">
        <f t="shared" si="187"/>
        <v>z8</v>
      </c>
      <c r="AD891" s="22"/>
      <c r="AE891" s="16"/>
      <c r="AF891" s="8"/>
      <c r="AK891"/>
      <c r="AL891"/>
      <c r="AM891"/>
      <c r="AN891"/>
      <c r="AO891"/>
      <c r="AP891"/>
      <c r="AQ891"/>
      <c r="AR891"/>
      <c r="AS891"/>
      <c r="AT891"/>
      <c r="AU891"/>
      <c r="AV891"/>
      <c r="AW891"/>
      <c r="AX891"/>
      <c r="AY891"/>
      <c r="AZ891"/>
      <c r="BA891"/>
      <c r="BB891"/>
      <c r="BC891"/>
      <c r="BD891"/>
      <c r="BE891"/>
      <c r="BF891"/>
      <c r="BG891"/>
      <c r="BH891"/>
      <c r="BI891"/>
      <c r="BJ891"/>
    </row>
    <row r="892" spans="1:62" s="104" customFormat="1" ht="5.15" customHeight="1" outlineLevel="1" x14ac:dyDescent="0.35">
      <c r="A892" s="102"/>
      <c r="B892" s="7"/>
      <c r="C892" s="17"/>
      <c r="D892" s="17"/>
      <c r="E892" s="17"/>
      <c r="F892" s="17"/>
      <c r="G892" s="17"/>
      <c r="H892" s="17"/>
      <c r="I892" s="84" t="s">
        <v>86</v>
      </c>
      <c r="J892" s="23"/>
      <c r="K892" s="23"/>
      <c r="L892" s="23"/>
      <c r="M892" s="23"/>
      <c r="N892" s="23"/>
      <c r="O892" s="23"/>
      <c r="P892" s="23"/>
      <c r="Q892" s="23"/>
      <c r="R892" s="23"/>
      <c r="S892" s="22"/>
      <c r="T892" s="23"/>
      <c r="U892" s="23"/>
      <c r="V892" s="23"/>
      <c r="W892" s="23"/>
      <c r="X892" s="23"/>
      <c r="Y892" s="23"/>
      <c r="Z892" s="23"/>
      <c r="AA892" s="24"/>
      <c r="AB892" s="24"/>
      <c r="AC892" s="24"/>
      <c r="AD892" s="22"/>
      <c r="AE892" s="16"/>
      <c r="AF892" s="8"/>
      <c r="AK892"/>
      <c r="AL892"/>
      <c r="AM892"/>
      <c r="AN892"/>
      <c r="AO892"/>
      <c r="AP892"/>
      <c r="AQ892"/>
      <c r="AR892"/>
      <c r="AS892"/>
      <c r="AT892"/>
      <c r="AU892"/>
      <c r="AV892"/>
      <c r="AW892"/>
      <c r="AX892"/>
      <c r="AY892"/>
      <c r="AZ892"/>
      <c r="BA892"/>
      <c r="BB892"/>
      <c r="BC892"/>
      <c r="BD892"/>
      <c r="BE892"/>
      <c r="BF892"/>
      <c r="BG892"/>
      <c r="BH892"/>
      <c r="BI892"/>
      <c r="BJ892"/>
    </row>
    <row r="893" spans="1:62" s="104" customFormat="1" ht="5.15" customHeight="1" outlineLevel="1" x14ac:dyDescent="0.35">
      <c r="A893" s="102"/>
      <c r="B893" s="7"/>
      <c r="C893" s="17"/>
      <c r="D893" s="17"/>
      <c r="E893" s="17"/>
      <c r="F893" s="26"/>
      <c r="G893" s="26"/>
      <c r="I893" s="28"/>
      <c r="J893" s="28"/>
      <c r="K893" s="28"/>
      <c r="M893" s="28"/>
      <c r="N893" s="28"/>
      <c r="O893" s="28"/>
      <c r="P893" s="28"/>
      <c r="Q893" s="28"/>
      <c r="R893" s="28"/>
      <c r="T893" s="28"/>
      <c r="U893" s="28"/>
      <c r="V893" s="28"/>
      <c r="W893" s="28"/>
      <c r="X893" s="28"/>
      <c r="Y893" s="28"/>
      <c r="Z893" s="28"/>
      <c r="AA893" s="30"/>
      <c r="AB893" s="30"/>
      <c r="AC893" s="30"/>
      <c r="AD893" s="30"/>
      <c r="AE893" s="16"/>
      <c r="AF893" s="8"/>
      <c r="AK893"/>
      <c r="AL893"/>
      <c r="AM893"/>
      <c r="AN893"/>
      <c r="AO893"/>
      <c r="AP893"/>
      <c r="AQ893"/>
      <c r="AR893"/>
      <c r="AS893"/>
      <c r="AT893"/>
      <c r="AU893"/>
      <c r="AV893"/>
      <c r="AW893"/>
      <c r="AX893"/>
      <c r="AY893"/>
      <c r="AZ893"/>
      <c r="BA893"/>
      <c r="BB893"/>
      <c r="BC893"/>
      <c r="BD893"/>
      <c r="BE893"/>
      <c r="BF893"/>
      <c r="BG893"/>
      <c r="BH893"/>
      <c r="BI893"/>
      <c r="BJ893"/>
    </row>
    <row r="894" spans="1:62" s="104" customFormat="1" ht="13.4" customHeight="1" outlineLevel="1" x14ac:dyDescent="0.35">
      <c r="A894" s="102"/>
      <c r="B894" s="7"/>
      <c r="C894" s="17"/>
      <c r="D894" s="17"/>
      <c r="E894" s="17"/>
      <c r="F894" s="26"/>
      <c r="G894" s="143" t="s">
        <v>344</v>
      </c>
      <c r="I894" s="96">
        <v>0</v>
      </c>
      <c r="J894" s="96">
        <v>0</v>
      </c>
      <c r="K894" s="96">
        <v>0</v>
      </c>
      <c r="L894" s="96">
        <v>0</v>
      </c>
      <c r="M894" s="96">
        <v>0</v>
      </c>
      <c r="N894" s="96">
        <v>0</v>
      </c>
      <c r="O894" s="96">
        <v>0</v>
      </c>
      <c r="P894" s="96">
        <v>0</v>
      </c>
      <c r="Q894" s="96">
        <v>0</v>
      </c>
      <c r="R894" s="96">
        <v>0</v>
      </c>
      <c r="T894" s="656">
        <v>0</v>
      </c>
      <c r="U894" s="656">
        <v>0</v>
      </c>
      <c r="V894" s="656">
        <v>0</v>
      </c>
      <c r="W894" s="656">
        <v>0</v>
      </c>
      <c r="X894" s="656">
        <v>0</v>
      </c>
      <c r="Y894" s="656">
        <v>0</v>
      </c>
      <c r="Z894" s="656">
        <v>0</v>
      </c>
      <c r="AA894" s="656">
        <v>0</v>
      </c>
      <c r="AB894" s="656">
        <v>0</v>
      </c>
      <c r="AC894" s="656">
        <v>0</v>
      </c>
      <c r="AD894" s="110"/>
      <c r="AE894" s="16"/>
      <c r="AF894" s="8"/>
      <c r="AK894"/>
      <c r="AL894"/>
      <c r="AM894"/>
      <c r="AN894"/>
      <c r="AO894"/>
      <c r="AP894"/>
      <c r="AQ894"/>
      <c r="AR894"/>
      <c r="AS894"/>
      <c r="AT894"/>
      <c r="AU894"/>
      <c r="AV894"/>
      <c r="AW894"/>
      <c r="AX894"/>
      <c r="AY894"/>
      <c r="AZ894"/>
      <c r="BA894"/>
      <c r="BB894"/>
      <c r="BC894"/>
      <c r="BD894"/>
      <c r="BE894"/>
      <c r="BF894"/>
      <c r="BG894"/>
      <c r="BH894"/>
      <c r="BI894"/>
      <c r="BJ894"/>
    </row>
    <row r="895" spans="1:62" s="104" customFormat="1" ht="13.4" customHeight="1" outlineLevel="1" x14ac:dyDescent="0.35">
      <c r="A895" s="102"/>
      <c r="B895" s="7"/>
      <c r="C895" s="17"/>
      <c r="D895" s="17"/>
      <c r="E895" s="17"/>
      <c r="F895" s="26"/>
      <c r="G895" s="143" t="s">
        <v>345</v>
      </c>
      <c r="I895" s="96">
        <v>0.8</v>
      </c>
      <c r="J895" s="96">
        <v>0.8</v>
      </c>
      <c r="K895" s="96">
        <v>0.8</v>
      </c>
      <c r="L895" s="96">
        <v>0.8</v>
      </c>
      <c r="M895" s="96">
        <v>0.8</v>
      </c>
      <c r="N895" s="96">
        <v>0.8</v>
      </c>
      <c r="O895" s="96">
        <v>0.8</v>
      </c>
      <c r="P895" s="96">
        <v>0.8</v>
      </c>
      <c r="Q895" s="96">
        <v>0.8</v>
      </c>
      <c r="R895" s="96">
        <v>0.8</v>
      </c>
      <c r="T895" s="656">
        <v>350</v>
      </c>
      <c r="U895" s="656">
        <v>350</v>
      </c>
      <c r="V895" s="656">
        <v>350</v>
      </c>
      <c r="W895" s="656">
        <v>350</v>
      </c>
      <c r="X895" s="656">
        <v>350</v>
      </c>
      <c r="Y895" s="656">
        <v>350</v>
      </c>
      <c r="Z895" s="656">
        <v>350</v>
      </c>
      <c r="AA895" s="656">
        <v>350</v>
      </c>
      <c r="AB895" s="656">
        <v>350</v>
      </c>
      <c r="AC895" s="656">
        <v>350</v>
      </c>
      <c r="AD895" s="110"/>
      <c r="AE895" s="16"/>
      <c r="AF895" s="8"/>
      <c r="AK895"/>
      <c r="AL895"/>
      <c r="AM895"/>
      <c r="AN895"/>
      <c r="AO895"/>
      <c r="AP895"/>
      <c r="AQ895"/>
      <c r="AR895"/>
      <c r="AS895"/>
      <c r="AT895"/>
      <c r="AU895"/>
      <c r="AV895"/>
      <c r="AW895"/>
      <c r="AX895"/>
      <c r="AY895"/>
      <c r="AZ895"/>
      <c r="BA895"/>
      <c r="BB895"/>
      <c r="BC895"/>
      <c r="BD895"/>
      <c r="BE895"/>
      <c r="BF895"/>
      <c r="BG895"/>
      <c r="BH895"/>
      <c r="BI895"/>
      <c r="BJ895"/>
    </row>
    <row r="896" spans="1:62" s="104" customFormat="1" ht="13.4" customHeight="1" outlineLevel="1" x14ac:dyDescent="0.35">
      <c r="A896" s="102"/>
      <c r="B896" s="7"/>
      <c r="C896" s="17"/>
      <c r="D896" s="17"/>
      <c r="E896" s="17"/>
      <c r="F896" s="33"/>
      <c r="G896" s="143" t="s">
        <v>346</v>
      </c>
      <c r="I896" s="96">
        <v>0.8</v>
      </c>
      <c r="J896" s="96">
        <v>0.8</v>
      </c>
      <c r="K896" s="96">
        <v>0.8</v>
      </c>
      <c r="L896" s="96">
        <v>0.8</v>
      </c>
      <c r="M896" s="96">
        <v>0.8</v>
      </c>
      <c r="N896" s="96">
        <v>0.8</v>
      </c>
      <c r="O896" s="96">
        <v>0.8</v>
      </c>
      <c r="P896" s="96">
        <v>0.8</v>
      </c>
      <c r="Q896" s="96">
        <v>0.8</v>
      </c>
      <c r="R896" s="96">
        <v>0.8</v>
      </c>
      <c r="T896" s="656">
        <v>400</v>
      </c>
      <c r="U896" s="656">
        <v>400</v>
      </c>
      <c r="V896" s="656">
        <v>400</v>
      </c>
      <c r="W896" s="656">
        <v>400</v>
      </c>
      <c r="X896" s="656">
        <v>400</v>
      </c>
      <c r="Y896" s="656">
        <v>400</v>
      </c>
      <c r="Z896" s="656">
        <v>400</v>
      </c>
      <c r="AA896" s="656">
        <v>400</v>
      </c>
      <c r="AB896" s="656">
        <v>400</v>
      </c>
      <c r="AC896" s="656">
        <v>400</v>
      </c>
      <c r="AD896" s="110"/>
      <c r="AE896" s="16"/>
      <c r="AF896" s="8"/>
      <c r="AK896"/>
      <c r="AL896"/>
      <c r="AM896"/>
      <c r="AN896"/>
      <c r="AO896"/>
      <c r="AP896"/>
      <c r="AQ896"/>
      <c r="AR896"/>
      <c r="AS896"/>
      <c r="AT896"/>
      <c r="AU896"/>
      <c r="AV896"/>
      <c r="AW896"/>
      <c r="AX896"/>
      <c r="AY896"/>
      <c r="AZ896"/>
      <c r="BA896"/>
      <c r="BB896"/>
      <c r="BC896"/>
      <c r="BD896"/>
      <c r="BE896"/>
      <c r="BF896"/>
      <c r="BG896"/>
      <c r="BH896"/>
      <c r="BI896"/>
      <c r="BJ896"/>
    </row>
    <row r="897" spans="1:62" s="104" customFormat="1" ht="13.4" customHeight="1" outlineLevel="1" x14ac:dyDescent="0.35">
      <c r="A897" s="102"/>
      <c r="B897" s="7"/>
      <c r="C897" s="17"/>
      <c r="D897" s="17"/>
      <c r="E897" s="17"/>
      <c r="F897" s="33"/>
      <c r="G897" s="143" t="s">
        <v>347</v>
      </c>
      <c r="I897" s="96">
        <v>0</v>
      </c>
      <c r="J897" s="96">
        <v>0</v>
      </c>
      <c r="K897" s="96">
        <v>0</v>
      </c>
      <c r="L897" s="96">
        <v>0</v>
      </c>
      <c r="M897" s="96">
        <v>0</v>
      </c>
      <c r="N897" s="96">
        <v>0</v>
      </c>
      <c r="O897" s="96">
        <v>0</v>
      </c>
      <c r="P897" s="96">
        <v>0</v>
      </c>
      <c r="Q897" s="96">
        <v>0</v>
      </c>
      <c r="R897" s="96">
        <v>0</v>
      </c>
      <c r="T897" s="656">
        <v>0</v>
      </c>
      <c r="U897" s="656">
        <v>0</v>
      </c>
      <c r="V897" s="656">
        <v>0</v>
      </c>
      <c r="W897" s="656">
        <v>0</v>
      </c>
      <c r="X897" s="656">
        <v>0</v>
      </c>
      <c r="Y897" s="656">
        <v>0</v>
      </c>
      <c r="Z897" s="656">
        <v>0</v>
      </c>
      <c r="AA897" s="656">
        <v>0</v>
      </c>
      <c r="AB897" s="656">
        <v>0</v>
      </c>
      <c r="AC897" s="656">
        <v>0</v>
      </c>
      <c r="AD897" s="110"/>
      <c r="AE897" s="16"/>
      <c r="AF897" s="8"/>
      <c r="AK897"/>
      <c r="AL897"/>
      <c r="AM897"/>
      <c r="AN897"/>
      <c r="AO897"/>
      <c r="AP897"/>
      <c r="AQ897"/>
      <c r="AR897"/>
      <c r="AS897"/>
      <c r="AT897"/>
      <c r="AU897"/>
      <c r="AV897"/>
      <c r="AW897"/>
      <c r="AX897"/>
      <c r="AY897"/>
      <c r="AZ897"/>
      <c r="BA897"/>
      <c r="BB897"/>
      <c r="BC897"/>
      <c r="BD897"/>
      <c r="BE897"/>
      <c r="BF897"/>
      <c r="BG897"/>
      <c r="BH897"/>
      <c r="BI897"/>
      <c r="BJ897"/>
    </row>
    <row r="898" spans="1:62" s="104" customFormat="1" ht="13.4" customHeight="1" outlineLevel="1" x14ac:dyDescent="0.35">
      <c r="A898" s="102"/>
      <c r="B898" s="7"/>
      <c r="C898" s="17"/>
      <c r="D898" s="17"/>
      <c r="E898" s="17"/>
      <c r="F898" s="33"/>
      <c r="G898" s="143" t="s">
        <v>348</v>
      </c>
      <c r="I898" s="96">
        <v>0</v>
      </c>
      <c r="J898" s="96">
        <v>0</v>
      </c>
      <c r="K898" s="96">
        <v>0</v>
      </c>
      <c r="L898" s="96">
        <v>0</v>
      </c>
      <c r="M898" s="96">
        <v>0</v>
      </c>
      <c r="N898" s="96">
        <v>0</v>
      </c>
      <c r="O898" s="96">
        <v>0</v>
      </c>
      <c r="P898" s="96">
        <v>0</v>
      </c>
      <c r="Q898" s="96">
        <v>0</v>
      </c>
      <c r="R898" s="96">
        <v>0</v>
      </c>
      <c r="T898" s="656">
        <v>0</v>
      </c>
      <c r="U898" s="656">
        <v>0</v>
      </c>
      <c r="V898" s="656">
        <v>0</v>
      </c>
      <c r="W898" s="656">
        <v>0</v>
      </c>
      <c r="X898" s="656">
        <v>0</v>
      </c>
      <c r="Y898" s="656">
        <v>0</v>
      </c>
      <c r="Z898" s="656">
        <v>0</v>
      </c>
      <c r="AA898" s="656">
        <v>0</v>
      </c>
      <c r="AB898" s="656">
        <v>0</v>
      </c>
      <c r="AC898" s="656">
        <v>0</v>
      </c>
      <c r="AD898" s="110"/>
      <c r="AE898" s="16"/>
      <c r="AF898" s="8"/>
      <c r="AK898"/>
      <c r="AL898"/>
      <c r="AM898"/>
      <c r="AN898"/>
      <c r="AO898"/>
      <c r="AP898"/>
      <c r="AQ898"/>
      <c r="AR898"/>
      <c r="AS898"/>
      <c r="AT898"/>
      <c r="AU898"/>
      <c r="AV898"/>
      <c r="AW898"/>
      <c r="AX898"/>
      <c r="AY898"/>
      <c r="AZ898"/>
      <c r="BA898"/>
      <c r="BB898"/>
      <c r="BC898"/>
      <c r="BD898"/>
      <c r="BE898"/>
      <c r="BF898"/>
      <c r="BG898"/>
      <c r="BH898"/>
      <c r="BI898"/>
      <c r="BJ898"/>
    </row>
    <row r="899" spans="1:62" s="104" customFormat="1" ht="13.4" customHeight="1" outlineLevel="1" x14ac:dyDescent="0.35">
      <c r="A899" s="102"/>
      <c r="B899" s="7"/>
      <c r="C899" s="17"/>
      <c r="D899" s="17"/>
      <c r="E899" s="17"/>
      <c r="F899" s="33"/>
      <c r="G899" s="143" t="s">
        <v>349</v>
      </c>
      <c r="I899" s="96">
        <v>0</v>
      </c>
      <c r="J899" s="96">
        <v>0</v>
      </c>
      <c r="K899" s="96">
        <v>0</v>
      </c>
      <c r="L899" s="96">
        <v>0</v>
      </c>
      <c r="M899" s="96">
        <v>0</v>
      </c>
      <c r="N899" s="96">
        <v>0</v>
      </c>
      <c r="O899" s="96">
        <v>0</v>
      </c>
      <c r="P899" s="96">
        <v>0</v>
      </c>
      <c r="Q899" s="96">
        <v>0</v>
      </c>
      <c r="R899" s="96">
        <v>0</v>
      </c>
      <c r="T899" s="656">
        <v>0</v>
      </c>
      <c r="U899" s="656">
        <v>0</v>
      </c>
      <c r="V899" s="656">
        <v>0</v>
      </c>
      <c r="W899" s="656">
        <v>0</v>
      </c>
      <c r="X899" s="656">
        <v>0</v>
      </c>
      <c r="Y899" s="656">
        <v>0</v>
      </c>
      <c r="Z899" s="656">
        <v>0</v>
      </c>
      <c r="AA899" s="656">
        <v>0</v>
      </c>
      <c r="AB899" s="656">
        <v>0</v>
      </c>
      <c r="AC899" s="656">
        <v>0</v>
      </c>
      <c r="AD899" s="110"/>
      <c r="AE899" s="16"/>
      <c r="AF899" s="8"/>
      <c r="AK899"/>
      <c r="AL899"/>
      <c r="AM899"/>
      <c r="AN899"/>
      <c r="AO899"/>
      <c r="AP899"/>
      <c r="AQ899"/>
      <c r="AR899"/>
      <c r="AS899"/>
      <c r="AT899"/>
      <c r="AU899"/>
      <c r="AV899"/>
      <c r="AW899"/>
      <c r="AX899"/>
      <c r="AY899"/>
      <c r="AZ899"/>
      <c r="BA899"/>
      <c r="BB899"/>
      <c r="BC899"/>
      <c r="BD899"/>
      <c r="BE899"/>
      <c r="BF899"/>
      <c r="BG899"/>
      <c r="BH899"/>
      <c r="BI899"/>
      <c r="BJ899"/>
    </row>
    <row r="900" spans="1:62" s="104" customFormat="1" ht="13.4" customHeight="1" outlineLevel="1" x14ac:dyDescent="0.35">
      <c r="A900" s="102"/>
      <c r="B900" s="7"/>
      <c r="C900" s="17"/>
      <c r="D900" s="17"/>
      <c r="E900" s="17"/>
      <c r="F900" s="33"/>
      <c r="G900" s="143" t="s">
        <v>350</v>
      </c>
      <c r="I900" s="96">
        <v>0</v>
      </c>
      <c r="J900" s="96">
        <v>0</v>
      </c>
      <c r="K900" s="96">
        <v>0</v>
      </c>
      <c r="L900" s="96">
        <v>0</v>
      </c>
      <c r="M900" s="96">
        <v>0</v>
      </c>
      <c r="N900" s="96">
        <v>0</v>
      </c>
      <c r="O900" s="96">
        <v>0</v>
      </c>
      <c r="P900" s="96">
        <v>0</v>
      </c>
      <c r="Q900" s="96">
        <v>0</v>
      </c>
      <c r="R900" s="96">
        <v>0</v>
      </c>
      <c r="T900" s="656">
        <v>0</v>
      </c>
      <c r="U900" s="656">
        <v>0</v>
      </c>
      <c r="V900" s="656">
        <v>0</v>
      </c>
      <c r="W900" s="656">
        <v>0</v>
      </c>
      <c r="X900" s="656">
        <v>0</v>
      </c>
      <c r="Y900" s="656">
        <v>0</v>
      </c>
      <c r="Z900" s="656">
        <v>0</v>
      </c>
      <c r="AA900" s="656">
        <v>0</v>
      </c>
      <c r="AB900" s="656">
        <v>0</v>
      </c>
      <c r="AC900" s="656">
        <v>0</v>
      </c>
      <c r="AD900" s="110"/>
      <c r="AE900" s="16"/>
      <c r="AF900" s="8"/>
      <c r="AK900"/>
      <c r="AL900"/>
      <c r="AM900"/>
      <c r="AN900"/>
      <c r="AO900"/>
      <c r="AP900"/>
      <c r="AQ900"/>
      <c r="AR900"/>
      <c r="AS900"/>
      <c r="AT900"/>
      <c r="AU900"/>
      <c r="AV900"/>
      <c r="AW900"/>
      <c r="AX900"/>
      <c r="AY900"/>
      <c r="AZ900"/>
      <c r="BA900"/>
      <c r="BB900"/>
      <c r="BC900"/>
      <c r="BD900"/>
      <c r="BE900"/>
      <c r="BF900"/>
      <c r="BG900"/>
      <c r="BH900"/>
      <c r="BI900"/>
      <c r="BJ900"/>
    </row>
    <row r="901" spans="1:62" s="104" customFormat="1" ht="13.4" customHeight="1" outlineLevel="1" x14ac:dyDescent="0.35">
      <c r="A901" s="102"/>
      <c r="B901" s="7"/>
      <c r="C901" s="17"/>
      <c r="D901" s="17"/>
      <c r="E901" s="17"/>
      <c r="F901" s="33"/>
      <c r="G901" s="143" t="s">
        <v>351</v>
      </c>
      <c r="I901" s="96">
        <v>0</v>
      </c>
      <c r="J901" s="96">
        <v>0</v>
      </c>
      <c r="K901" s="96">
        <v>0</v>
      </c>
      <c r="L901" s="96">
        <v>0</v>
      </c>
      <c r="M901" s="96">
        <v>0</v>
      </c>
      <c r="N901" s="96">
        <v>0</v>
      </c>
      <c r="O901" s="96">
        <v>0</v>
      </c>
      <c r="P901" s="96">
        <v>0</v>
      </c>
      <c r="Q901" s="96">
        <v>0</v>
      </c>
      <c r="R901" s="96">
        <v>0</v>
      </c>
      <c r="T901" s="656">
        <v>0</v>
      </c>
      <c r="U901" s="656">
        <v>0</v>
      </c>
      <c r="V901" s="656">
        <v>0</v>
      </c>
      <c r="W901" s="656">
        <v>0</v>
      </c>
      <c r="X901" s="656">
        <v>0</v>
      </c>
      <c r="Y901" s="656">
        <v>0</v>
      </c>
      <c r="Z901" s="656">
        <v>0</v>
      </c>
      <c r="AA901" s="656">
        <v>0</v>
      </c>
      <c r="AB901" s="656">
        <v>0</v>
      </c>
      <c r="AC901" s="656">
        <v>0</v>
      </c>
      <c r="AD901" s="110"/>
      <c r="AE901" s="16"/>
      <c r="AF901" s="8"/>
      <c r="AK901"/>
      <c r="AL901"/>
      <c r="AM901"/>
      <c r="AN901"/>
      <c r="AO901"/>
      <c r="AP901"/>
      <c r="AQ901"/>
      <c r="AR901"/>
      <c r="AS901"/>
      <c r="AT901"/>
      <c r="AU901"/>
      <c r="AV901"/>
      <c r="AW901"/>
      <c r="AX901"/>
      <c r="AY901"/>
      <c r="AZ901"/>
      <c r="BA901"/>
      <c r="BB901"/>
      <c r="BC901"/>
      <c r="BD901"/>
      <c r="BE901"/>
      <c r="BF901"/>
      <c r="BG901"/>
      <c r="BH901"/>
      <c r="BI901"/>
      <c r="BJ901"/>
    </row>
    <row r="902" spans="1:62" s="104" customFormat="1" ht="13.4" customHeight="1" outlineLevel="1" x14ac:dyDescent="0.35">
      <c r="A902" s="102"/>
      <c r="B902" s="7"/>
      <c r="C902" s="17"/>
      <c r="D902" s="17"/>
      <c r="E902" s="17"/>
      <c r="F902" s="33"/>
      <c r="G902" s="143" t="s">
        <v>352</v>
      </c>
      <c r="I902" s="96">
        <v>0</v>
      </c>
      <c r="J902" s="96">
        <v>0</v>
      </c>
      <c r="K902" s="96">
        <v>0</v>
      </c>
      <c r="L902" s="96">
        <v>0</v>
      </c>
      <c r="M902" s="96">
        <v>0</v>
      </c>
      <c r="N902" s="96">
        <v>0</v>
      </c>
      <c r="O902" s="96">
        <v>0</v>
      </c>
      <c r="P902" s="96">
        <v>0</v>
      </c>
      <c r="Q902" s="96">
        <v>0</v>
      </c>
      <c r="R902" s="96">
        <v>0</v>
      </c>
      <c r="T902" s="656">
        <v>0</v>
      </c>
      <c r="U902" s="656">
        <v>0</v>
      </c>
      <c r="V902" s="656">
        <v>0</v>
      </c>
      <c r="W902" s="656">
        <v>0</v>
      </c>
      <c r="X902" s="656">
        <v>0</v>
      </c>
      <c r="Y902" s="656">
        <v>0</v>
      </c>
      <c r="Z902" s="656">
        <v>0</v>
      </c>
      <c r="AA902" s="656">
        <v>0</v>
      </c>
      <c r="AB902" s="656">
        <v>0</v>
      </c>
      <c r="AC902" s="656">
        <v>0</v>
      </c>
      <c r="AD902" s="110"/>
      <c r="AE902" s="16"/>
      <c r="AF902" s="8"/>
      <c r="AK902"/>
      <c r="AL902"/>
      <c r="AM902"/>
      <c r="AN902"/>
      <c r="AO902"/>
      <c r="AP902"/>
      <c r="AQ902"/>
      <c r="AR902"/>
      <c r="AS902"/>
      <c r="AT902"/>
      <c r="AU902"/>
      <c r="AV902"/>
      <c r="AW902"/>
      <c r="AX902"/>
      <c r="AY902"/>
      <c r="AZ902"/>
      <c r="BA902"/>
      <c r="BB902"/>
      <c r="BC902"/>
      <c r="BD902"/>
      <c r="BE902"/>
      <c r="BF902"/>
      <c r="BG902"/>
      <c r="BH902"/>
      <c r="BI902"/>
      <c r="BJ902"/>
    </row>
    <row r="903" spans="1:62" s="104" customFormat="1" ht="13.4" customHeight="1" outlineLevel="1" x14ac:dyDescent="0.35">
      <c r="A903" s="102"/>
      <c r="B903" s="7"/>
      <c r="C903" s="17"/>
      <c r="D903" s="17"/>
      <c r="E903" s="17"/>
      <c r="F903" s="26"/>
      <c r="G903" s="143" t="s">
        <v>353</v>
      </c>
      <c r="I903" s="96">
        <v>0</v>
      </c>
      <c r="J903" s="96">
        <v>0</v>
      </c>
      <c r="K903" s="96">
        <v>0</v>
      </c>
      <c r="L903" s="96">
        <v>0</v>
      </c>
      <c r="M903" s="96">
        <v>0</v>
      </c>
      <c r="N903" s="96">
        <v>0</v>
      </c>
      <c r="O903" s="96">
        <v>0</v>
      </c>
      <c r="P903" s="96">
        <v>0</v>
      </c>
      <c r="Q903" s="96">
        <v>0</v>
      </c>
      <c r="R903" s="96">
        <v>0</v>
      </c>
      <c r="T903" s="656">
        <v>0</v>
      </c>
      <c r="U903" s="656">
        <v>0</v>
      </c>
      <c r="V903" s="656">
        <v>0</v>
      </c>
      <c r="W903" s="656">
        <v>0</v>
      </c>
      <c r="X903" s="656">
        <v>0</v>
      </c>
      <c r="Y903" s="656">
        <v>0</v>
      </c>
      <c r="Z903" s="656">
        <v>0</v>
      </c>
      <c r="AA903" s="656">
        <v>0</v>
      </c>
      <c r="AB903" s="656">
        <v>0</v>
      </c>
      <c r="AC903" s="656">
        <v>0</v>
      </c>
      <c r="AD903" s="110"/>
      <c r="AE903" s="16"/>
      <c r="AF903" s="8"/>
      <c r="AK903"/>
      <c r="AL903"/>
      <c r="AM903"/>
      <c r="AN903"/>
      <c r="AO903"/>
      <c r="AP903"/>
      <c r="AQ903"/>
      <c r="AR903"/>
      <c r="AS903"/>
      <c r="AT903"/>
      <c r="AU903"/>
      <c r="AV903"/>
      <c r="AW903"/>
      <c r="AX903"/>
      <c r="AY903"/>
      <c r="AZ903"/>
      <c r="BA903"/>
      <c r="BB903"/>
      <c r="BC903"/>
      <c r="BD903"/>
      <c r="BE903"/>
      <c r="BF903"/>
      <c r="BG903"/>
      <c r="BH903"/>
      <c r="BI903"/>
      <c r="BJ903"/>
    </row>
    <row r="904" spans="1:62" s="104" customFormat="1" ht="13.4" customHeight="1" outlineLevel="1" x14ac:dyDescent="0.35">
      <c r="A904" s="102"/>
      <c r="B904" s="7"/>
      <c r="C904" s="17"/>
      <c r="D904" s="17"/>
      <c r="E904" s="17"/>
      <c r="F904" s="33"/>
      <c r="G904" s="90"/>
      <c r="H904" s="90"/>
      <c r="I904" s="90"/>
      <c r="J904" s="88"/>
      <c r="K904" s="88"/>
      <c r="L904" s="88"/>
      <c r="M904" s="88"/>
      <c r="N904" s="88"/>
      <c r="O904" s="88"/>
      <c r="P904" s="88"/>
      <c r="Q904" s="88"/>
      <c r="R904" s="88"/>
      <c r="S904" s="88"/>
      <c r="T904" s="88"/>
      <c r="U904" s="88"/>
      <c r="V904" s="88"/>
      <c r="W904" s="88"/>
      <c r="X904" s="88"/>
      <c r="Y904" s="88"/>
      <c r="Z904" s="88"/>
      <c r="AA904" s="110"/>
      <c r="AB904" s="110"/>
      <c r="AC904" s="110"/>
      <c r="AD904" s="110"/>
      <c r="AE904" s="16"/>
      <c r="AF904" s="8"/>
      <c r="AK904"/>
      <c r="AL904"/>
      <c r="AM904"/>
      <c r="AN904"/>
      <c r="AO904"/>
      <c r="AP904"/>
      <c r="AQ904"/>
      <c r="AR904"/>
      <c r="AS904"/>
      <c r="AT904"/>
      <c r="AU904"/>
      <c r="AV904"/>
      <c r="AW904"/>
      <c r="AX904"/>
      <c r="AY904"/>
      <c r="AZ904"/>
      <c r="BA904"/>
      <c r="BB904"/>
      <c r="BC904"/>
      <c r="BD904"/>
      <c r="BE904"/>
      <c r="BF904"/>
      <c r="BG904"/>
      <c r="BH904"/>
      <c r="BI904"/>
      <c r="BJ904"/>
    </row>
    <row r="905" spans="1:62" s="104" customFormat="1" ht="13.4" customHeight="1" outlineLevel="1" x14ac:dyDescent="0.35">
      <c r="A905" s="102"/>
      <c r="B905" s="7"/>
      <c r="C905" s="17"/>
      <c r="D905" s="17"/>
      <c r="E905" s="17"/>
      <c r="F905" s="33"/>
      <c r="G905" s="90"/>
      <c r="H905" s="90"/>
      <c r="I905" s="90"/>
      <c r="J905" s="519"/>
      <c r="K905" s="519"/>
      <c r="L905" s="519"/>
      <c r="M905" s="519"/>
      <c r="N905" s="519"/>
      <c r="O905" s="519"/>
      <c r="P905" s="519"/>
      <c r="Q905" s="519"/>
      <c r="R905" s="519"/>
      <c r="S905" s="519"/>
      <c r="T905" s="519"/>
      <c r="U905" s="519"/>
      <c r="V905" s="519"/>
      <c r="W905" s="519"/>
      <c r="X905" s="519"/>
      <c r="Y905" s="519"/>
      <c r="Z905" s="519"/>
      <c r="AA905" s="110"/>
      <c r="AB905" s="110"/>
      <c r="AC905" s="110"/>
      <c r="AD905" s="110"/>
      <c r="AE905" s="16"/>
      <c r="AF905" s="8"/>
      <c r="AK905"/>
      <c r="AL905"/>
      <c r="AM905"/>
      <c r="AN905"/>
      <c r="AO905"/>
      <c r="AP905"/>
      <c r="AQ905"/>
      <c r="AR905"/>
      <c r="AS905"/>
      <c r="AT905"/>
      <c r="AU905"/>
      <c r="AV905"/>
      <c r="AW905"/>
      <c r="AX905"/>
      <c r="AY905"/>
      <c r="AZ905"/>
      <c r="BA905"/>
      <c r="BB905"/>
      <c r="BC905"/>
      <c r="BD905"/>
      <c r="BE905"/>
      <c r="BF905"/>
      <c r="BG905"/>
      <c r="BH905"/>
      <c r="BI905"/>
      <c r="BJ905"/>
    </row>
    <row r="906" spans="1:62" s="104" customFormat="1" ht="8.25" customHeight="1" outlineLevel="1" x14ac:dyDescent="0.35">
      <c r="A906" s="102"/>
      <c r="B906" s="7"/>
      <c r="C906" s="12" t="s">
        <v>89</v>
      </c>
      <c r="D906" s="17"/>
      <c r="E906" s="17"/>
      <c r="F906" s="36"/>
      <c r="G906" s="37"/>
      <c r="H906" s="37"/>
      <c r="I906" s="37"/>
      <c r="J906" s="38"/>
      <c r="K906" s="38"/>
      <c r="L906" s="38"/>
      <c r="M906" s="38"/>
      <c r="N906" s="38"/>
      <c r="O906" s="38"/>
      <c r="P906" s="38"/>
      <c r="Q906" s="38"/>
      <c r="R906" s="38"/>
      <c r="S906" s="38"/>
      <c r="T906" s="38"/>
      <c r="U906" s="38"/>
      <c r="V906" s="38"/>
      <c r="W906" s="38"/>
      <c r="X906" s="38"/>
      <c r="Y906" s="38"/>
      <c r="Z906" s="38"/>
      <c r="AA906" s="30"/>
      <c r="AB906" s="30"/>
      <c r="AC906" s="30"/>
      <c r="AD906" s="30"/>
      <c r="AE906" s="16"/>
      <c r="AF906" s="8"/>
      <c r="AK906"/>
      <c r="AL906"/>
      <c r="AM906"/>
      <c r="AN906"/>
      <c r="AO906"/>
      <c r="AP906"/>
      <c r="AQ906"/>
      <c r="AR906"/>
      <c r="AS906"/>
      <c r="AT906"/>
      <c r="AU906"/>
      <c r="AV906"/>
      <c r="AW906"/>
      <c r="AX906"/>
      <c r="AY906"/>
      <c r="AZ906"/>
      <c r="BA906"/>
      <c r="BB906"/>
      <c r="BC906"/>
      <c r="BD906"/>
      <c r="BE906"/>
      <c r="BF906"/>
      <c r="BG906"/>
      <c r="BH906"/>
      <c r="BI906"/>
      <c r="BJ906"/>
    </row>
    <row r="907" spans="1:62" s="104" customFormat="1" ht="24" customHeight="1" x14ac:dyDescent="0.35">
      <c r="A907" s="102"/>
      <c r="B907" s="7"/>
      <c r="C907" s="39"/>
      <c r="D907" s="39"/>
      <c r="E907" s="39"/>
      <c r="F907" s="39"/>
      <c r="G907" s="40" t="str">
        <f>G884</f>
        <v>Pasture - Digestibility &amp; Intake of Pasture on Crop Paddocks Before Seeding (P1a)</v>
      </c>
      <c r="H907" s="39"/>
      <c r="I907" s="39"/>
      <c r="J907" s="39"/>
      <c r="K907" s="39"/>
      <c r="L907" s="39"/>
      <c r="M907" s="39"/>
      <c r="N907" s="39"/>
      <c r="O907" s="39"/>
      <c r="P907" s="39"/>
      <c r="Q907" s="39"/>
      <c r="R907" s="39"/>
      <c r="S907" s="39"/>
      <c r="T907" s="93"/>
      <c r="U907" s="93"/>
      <c r="V907" s="93"/>
      <c r="W907" s="93"/>
      <c r="X907" s="93"/>
      <c r="Y907" s="93"/>
      <c r="Z907" s="93"/>
      <c r="AA907" s="93"/>
      <c r="AB907" s="93"/>
      <c r="AC907" s="93"/>
      <c r="AD907" s="93"/>
      <c r="AE907" s="41" t="s">
        <v>91</v>
      </c>
      <c r="AF907" s="8"/>
      <c r="AK907"/>
      <c r="AL907"/>
      <c r="AM907"/>
      <c r="AN907"/>
      <c r="AO907"/>
      <c r="AP907"/>
      <c r="AQ907"/>
      <c r="AR907"/>
      <c r="AS907"/>
      <c r="AT907"/>
      <c r="AU907"/>
      <c r="AV907"/>
      <c r="AW907"/>
      <c r="AX907"/>
      <c r="AY907"/>
      <c r="AZ907"/>
      <c r="BA907"/>
      <c r="BB907"/>
      <c r="BC907"/>
      <c r="BD907"/>
      <c r="BE907"/>
      <c r="BF907"/>
      <c r="BG907"/>
      <c r="BH907"/>
      <c r="BI907"/>
      <c r="BJ907"/>
    </row>
    <row r="908" spans="1:62" s="104" customFormat="1" ht="12.75" customHeight="1" outlineLevel="1" x14ac:dyDescent="0.35">
      <c r="A908" s="102"/>
      <c r="B908" s="7"/>
      <c r="C908" s="7"/>
      <c r="D908" s="7"/>
      <c r="E908" s="7"/>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K908"/>
      <c r="AL908"/>
      <c r="AM908"/>
      <c r="AN908"/>
      <c r="AO908"/>
      <c r="AP908"/>
      <c r="AQ908"/>
      <c r="AR908"/>
      <c r="AS908"/>
      <c r="AT908"/>
      <c r="AU908"/>
      <c r="AV908"/>
      <c r="AW908"/>
      <c r="AX908"/>
      <c r="AY908"/>
      <c r="AZ908"/>
      <c r="BA908"/>
      <c r="BB908"/>
      <c r="BC908"/>
      <c r="BD908"/>
      <c r="BE908"/>
      <c r="BF908"/>
      <c r="BG908"/>
      <c r="BH908"/>
      <c r="BI908"/>
      <c r="BJ908"/>
    </row>
    <row r="909" spans="1:62" s="104" customFormat="1" ht="12.75" customHeight="1" outlineLevel="1" x14ac:dyDescent="0.35">
      <c r="A909" s="102"/>
      <c r="B909" s="103"/>
      <c r="C909" s="103"/>
      <c r="D909" s="103"/>
      <c r="E909" s="103"/>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J909"/>
      <c r="AK909"/>
      <c r="AL909"/>
      <c r="AM909"/>
      <c r="AN909"/>
      <c r="AO909"/>
      <c r="AP909"/>
      <c r="AQ909"/>
      <c r="AR909"/>
      <c r="AS909"/>
      <c r="AT909"/>
      <c r="AU909"/>
      <c r="AV909"/>
      <c r="AW909"/>
      <c r="AX909"/>
      <c r="AY909"/>
      <c r="AZ909"/>
      <c r="BA909"/>
      <c r="BB909"/>
      <c r="BC909"/>
      <c r="BD909"/>
      <c r="BE909"/>
      <c r="BF909"/>
      <c r="BG909"/>
      <c r="BH909"/>
      <c r="BI909"/>
    </row>
    <row r="910" spans="1:62" s="104" customFormat="1" ht="5.15" customHeight="1" outlineLevel="1" collapsed="1" thickBot="1" x14ac:dyDescent="0.4">
      <c r="A910" s="102"/>
      <c r="B910" s="103"/>
      <c r="C910" s="103"/>
      <c r="D910" s="103"/>
      <c r="E910" s="103"/>
      <c r="F910" s="103"/>
      <c r="G910" s="103"/>
      <c r="H910" s="103"/>
      <c r="I910" s="103"/>
      <c r="J910" s="103"/>
      <c r="K910" s="103"/>
      <c r="L910" s="103"/>
      <c r="M910" s="103"/>
      <c r="N910" s="103"/>
      <c r="O910" s="103"/>
      <c r="P910" s="103"/>
      <c r="Q910" s="103"/>
      <c r="R910" s="103"/>
      <c r="S910" s="103"/>
      <c r="T910" s="103"/>
      <c r="U910" s="103"/>
      <c r="V910" s="103"/>
      <c r="W910" s="103"/>
      <c r="X910" s="103"/>
      <c r="Y910" s="103"/>
      <c r="Z910" s="103"/>
      <c r="AA910" s="103"/>
      <c r="AB910" s="103"/>
      <c r="AC910" s="103"/>
      <c r="AD910" s="103"/>
      <c r="AE910" s="103"/>
      <c r="AF910" s="103"/>
      <c r="AK910"/>
      <c r="AL910"/>
      <c r="AM910"/>
      <c r="AN910"/>
      <c r="AO910"/>
      <c r="AP910"/>
      <c r="AQ910"/>
      <c r="AR910"/>
      <c r="AS910"/>
      <c r="AT910"/>
      <c r="AU910"/>
      <c r="AV910"/>
      <c r="AW910"/>
      <c r="AX910"/>
      <c r="AY910"/>
      <c r="AZ910"/>
      <c r="BA910"/>
      <c r="BB910"/>
      <c r="BC910"/>
      <c r="BD910"/>
      <c r="BE910"/>
      <c r="BF910"/>
      <c r="BG910"/>
      <c r="BH910"/>
      <c r="BI910"/>
      <c r="BJ910"/>
    </row>
    <row r="911" spans="1:62" s="104" customFormat="1" ht="5.15" customHeight="1" outlineLevel="1" x14ac:dyDescent="0.35">
      <c r="A911" s="102"/>
      <c r="B911" s="103"/>
      <c r="C911" s="9" t="s">
        <v>0</v>
      </c>
      <c r="D911" s="9"/>
      <c r="E911" s="9"/>
      <c r="F911" s="9"/>
      <c r="G911" s="9"/>
      <c r="H911" s="9"/>
      <c r="I911" s="9"/>
      <c r="J911" s="9"/>
      <c r="K911" s="10"/>
      <c r="L911" s="10"/>
      <c r="M911" s="10"/>
      <c r="N911" s="10"/>
      <c r="O911" s="10"/>
      <c r="P911" s="10"/>
      <c r="Q911" s="10"/>
      <c r="R911" s="10"/>
      <c r="S911" s="10"/>
      <c r="T911" s="10"/>
      <c r="U911" s="10"/>
      <c r="V911" s="10"/>
      <c r="W911" s="10"/>
      <c r="X911" s="10"/>
      <c r="Y911" s="10"/>
      <c r="Z911" s="10"/>
      <c r="AA911" s="10"/>
      <c r="AB911" s="10"/>
      <c r="AC911" s="10"/>
      <c r="AD911" s="10"/>
      <c r="AE911" s="11"/>
      <c r="AF911" s="8"/>
      <c r="AK911"/>
      <c r="AL911"/>
      <c r="AM911"/>
      <c r="AN911"/>
      <c r="AO911"/>
      <c r="AP911"/>
      <c r="AQ911"/>
      <c r="AR911"/>
      <c r="AS911"/>
      <c r="AT911"/>
      <c r="AU911"/>
      <c r="AV911"/>
      <c r="AW911"/>
      <c r="AX911"/>
      <c r="AY911"/>
      <c r="AZ911"/>
      <c r="BA911"/>
      <c r="BB911"/>
      <c r="BC911"/>
      <c r="BD911"/>
      <c r="BE911"/>
      <c r="BF911"/>
      <c r="BG911"/>
      <c r="BH911"/>
      <c r="BI911"/>
      <c r="BJ911"/>
    </row>
    <row r="912" spans="1:62" s="104" customFormat="1" ht="12.75" customHeight="1" outlineLevel="1" collapsed="1" x14ac:dyDescent="0.35">
      <c r="A912" s="102"/>
      <c r="B912" s="103"/>
      <c r="C912" s="12"/>
      <c r="D912" s="12">
        <v>9535.2401303751758</v>
      </c>
      <c r="E912" s="12" t="s">
        <v>1</v>
      </c>
      <c r="F912" s="13"/>
      <c r="G912" s="14" t="s">
        <v>850</v>
      </c>
      <c r="H912" s="13"/>
      <c r="I912" s="13"/>
      <c r="J912" s="13"/>
      <c r="K912" s="13"/>
      <c r="L912" s="13"/>
      <c r="M912" s="13"/>
      <c r="N912" s="13"/>
      <c r="O912" s="13"/>
      <c r="P912" s="13"/>
      <c r="Q912" s="13"/>
      <c r="R912" s="13"/>
      <c r="S912" s="15"/>
      <c r="T912" s="74"/>
      <c r="U912" s="74"/>
      <c r="V912" s="74"/>
      <c r="W912" s="74"/>
      <c r="X912" s="74"/>
      <c r="Y912" s="74"/>
      <c r="Z912" s="106"/>
      <c r="AA912" s="106"/>
      <c r="AB912" s="106"/>
      <c r="AC912" s="106"/>
      <c r="AD912" s="106"/>
      <c r="AE912" s="16"/>
      <c r="AF912" s="8"/>
      <c r="AK912"/>
      <c r="AL912"/>
      <c r="AM912"/>
      <c r="AN912"/>
      <c r="AO912"/>
      <c r="AP912"/>
      <c r="AQ912"/>
      <c r="AR912"/>
      <c r="AS912"/>
      <c r="AT912"/>
      <c r="AU912"/>
      <c r="AV912"/>
      <c r="AW912"/>
      <c r="AX912"/>
      <c r="AY912"/>
      <c r="AZ912"/>
      <c r="BA912"/>
      <c r="BB912"/>
      <c r="BC912"/>
      <c r="BD912"/>
      <c r="BE912"/>
      <c r="BF912"/>
      <c r="BG912"/>
      <c r="BH912"/>
      <c r="BI912"/>
      <c r="BJ912"/>
    </row>
    <row r="913" spans="1:62" s="104" customFormat="1" ht="12.75" customHeight="1" outlineLevel="1" x14ac:dyDescent="0.35">
      <c r="A913" s="102"/>
      <c r="B913" s="103"/>
      <c r="C913" s="12"/>
      <c r="D913" s="12"/>
      <c r="E913" s="17"/>
      <c r="F913" s="13"/>
      <c r="G913" s="13" t="s">
        <v>186</v>
      </c>
      <c r="H913" s="74"/>
      <c r="I913" s="13"/>
      <c r="J913" s="13"/>
      <c r="K913" s="13"/>
      <c r="L913" s="13"/>
      <c r="M913" s="13"/>
      <c r="N913" s="13"/>
      <c r="O913" s="13"/>
      <c r="P913" s="13"/>
      <c r="Q913" s="13"/>
      <c r="R913" s="13"/>
      <c r="S913" s="15"/>
      <c r="T913" s="107"/>
      <c r="U913" s="107"/>
      <c r="V913" s="107"/>
      <c r="W913" s="107"/>
      <c r="X913" s="107"/>
      <c r="Y913" s="107"/>
      <c r="Z913" s="106"/>
      <c r="AA913" s="106"/>
      <c r="AB913" s="106"/>
      <c r="AC913" s="106"/>
      <c r="AD913" s="106"/>
      <c r="AE913" s="16"/>
      <c r="AF913" s="8"/>
      <c r="AK913"/>
      <c r="AL913"/>
      <c r="AM913"/>
      <c r="AN913"/>
      <c r="AO913"/>
      <c r="AP913"/>
      <c r="AQ913"/>
      <c r="AR913"/>
      <c r="AS913"/>
      <c r="AT913"/>
      <c r="AU913"/>
      <c r="AV913"/>
      <c r="AW913"/>
      <c r="AX913"/>
      <c r="AY913"/>
      <c r="AZ913"/>
      <c r="BA913"/>
      <c r="BB913"/>
      <c r="BC913"/>
      <c r="BD913"/>
      <c r="BE913"/>
      <c r="BF913"/>
      <c r="BG913"/>
      <c r="BH913"/>
      <c r="BI913"/>
      <c r="BJ913"/>
    </row>
    <row r="914" spans="1:62" s="104" customFormat="1" ht="12.75" customHeight="1" outlineLevel="1" x14ac:dyDescent="0.35">
      <c r="A914" s="102"/>
      <c r="B914" s="103"/>
      <c r="C914" s="17"/>
      <c r="D914" s="12"/>
      <c r="E914" s="17"/>
      <c r="F914" s="13"/>
      <c r="G914" s="44">
        <v>37951.660101388887</v>
      </c>
      <c r="H914" s="74"/>
      <c r="I914" s="13"/>
      <c r="J914" s="13"/>
      <c r="K914" s="13"/>
      <c r="L914" s="13"/>
      <c r="M914" s="13"/>
      <c r="N914" s="13"/>
      <c r="O914" s="13"/>
      <c r="P914" s="13"/>
      <c r="Q914" s="13"/>
      <c r="R914" s="13"/>
      <c r="S914" s="15"/>
      <c r="T914" s="107"/>
      <c r="U914" s="107"/>
      <c r="V914" s="107"/>
      <c r="W914" s="107"/>
      <c r="X914" s="107"/>
      <c r="Y914" s="107"/>
      <c r="Z914" s="106"/>
      <c r="AA914" s="106"/>
      <c r="AB914" s="106"/>
      <c r="AC914" s="106"/>
      <c r="AD914" s="106"/>
      <c r="AE914" s="16"/>
      <c r="AF914" s="8"/>
      <c r="AK914"/>
      <c r="AL914"/>
      <c r="AM914"/>
      <c r="AN914"/>
      <c r="AO914"/>
      <c r="AP914"/>
      <c r="AQ914"/>
      <c r="AR914"/>
      <c r="AS914"/>
      <c r="AT914"/>
      <c r="AU914"/>
      <c r="AV914"/>
      <c r="AW914"/>
      <c r="AX914"/>
      <c r="AY914"/>
      <c r="AZ914"/>
      <c r="BA914"/>
      <c r="BB914"/>
      <c r="BC914"/>
      <c r="BD914"/>
      <c r="BE914"/>
      <c r="BF914"/>
      <c r="BG914"/>
      <c r="BH914"/>
      <c r="BI914"/>
      <c r="BJ914"/>
    </row>
    <row r="915" spans="1:62" s="104" customFormat="1" ht="12.75" customHeight="1" outlineLevel="1" x14ac:dyDescent="0.35">
      <c r="A915" s="102"/>
      <c r="B915" s="103"/>
      <c r="C915" s="17">
        <v>1</v>
      </c>
      <c r="D915" s="12"/>
      <c r="E915" s="17"/>
      <c r="F915" s="13"/>
      <c r="G915" s="21"/>
      <c r="H915" s="74"/>
      <c r="I915" s="13"/>
      <c r="J915" s="74"/>
      <c r="K915" s="13"/>
      <c r="L915" s="13"/>
      <c r="M915" s="13"/>
      <c r="N915" s="13"/>
      <c r="O915" s="13"/>
      <c r="P915" s="13"/>
      <c r="Q915" s="13"/>
      <c r="R915" s="13"/>
      <c r="S915" s="15"/>
      <c r="T915" s="107"/>
      <c r="U915" s="107"/>
      <c r="V915" s="107"/>
      <c r="W915" s="107"/>
      <c r="X915" s="107"/>
      <c r="Y915" s="107"/>
      <c r="Z915" s="106"/>
      <c r="AA915" s="106"/>
      <c r="AB915" s="106"/>
      <c r="AC915" s="106"/>
      <c r="AD915" s="106"/>
      <c r="AE915" s="16"/>
      <c r="AF915" s="8"/>
      <c r="AK915"/>
      <c r="AL915"/>
      <c r="AM915"/>
      <c r="AN915"/>
      <c r="AO915"/>
      <c r="AP915"/>
      <c r="AQ915"/>
      <c r="AR915"/>
      <c r="AS915"/>
      <c r="AT915"/>
      <c r="AU915"/>
      <c r="AV915"/>
      <c r="AW915"/>
      <c r="AX915"/>
      <c r="AY915"/>
      <c r="AZ915"/>
      <c r="BA915"/>
      <c r="BB915"/>
      <c r="BC915"/>
      <c r="BD915"/>
      <c r="BE915"/>
      <c r="BF915"/>
      <c r="BG915"/>
      <c r="BH915"/>
      <c r="BI915"/>
      <c r="BJ915"/>
    </row>
    <row r="916" spans="1:62" s="104" customFormat="1" ht="12.75" customHeight="1" outlineLevel="1" x14ac:dyDescent="0.35">
      <c r="A916" s="102"/>
      <c r="B916" s="103"/>
      <c r="C916" s="17"/>
      <c r="D916" s="17"/>
      <c r="E916" s="17"/>
      <c r="F916" s="17"/>
      <c r="G916" s="17"/>
      <c r="H916" s="17"/>
      <c r="I916" s="17"/>
      <c r="J916" s="22"/>
      <c r="K916" s="22"/>
      <c r="L916" s="22"/>
      <c r="M916" s="22"/>
      <c r="N916" s="22"/>
      <c r="O916" s="22"/>
      <c r="P916" s="22"/>
      <c r="Q916" s="22"/>
      <c r="R916" s="22"/>
      <c r="S916" s="22"/>
      <c r="T916" s="22"/>
      <c r="U916" s="22"/>
      <c r="V916" s="22"/>
      <c r="W916" s="22"/>
      <c r="X916" s="22"/>
      <c r="Y916" s="22"/>
      <c r="Z916" s="22"/>
      <c r="AA916" s="22"/>
      <c r="AB916" s="22"/>
      <c r="AC916" s="22"/>
      <c r="AD916" s="22"/>
      <c r="AE916" s="16"/>
      <c r="AF916" s="8"/>
      <c r="AK916"/>
      <c r="AL916"/>
      <c r="AM916"/>
      <c r="AN916"/>
      <c r="AO916"/>
      <c r="AP916"/>
      <c r="AQ916"/>
      <c r="AR916"/>
      <c r="AS916"/>
      <c r="AT916"/>
      <c r="AU916"/>
      <c r="AV916"/>
      <c r="AW916"/>
      <c r="AX916"/>
      <c r="AY916"/>
      <c r="AZ916"/>
      <c r="BA916"/>
      <c r="BB916"/>
      <c r="BC916"/>
      <c r="BD916"/>
      <c r="BE916"/>
      <c r="BF916"/>
      <c r="BG916"/>
      <c r="BH916"/>
      <c r="BI916"/>
      <c r="BJ916"/>
    </row>
    <row r="917" spans="1:62" s="104" customFormat="1" ht="12.75" customHeight="1" outlineLevel="1" x14ac:dyDescent="0.35">
      <c r="A917" s="102"/>
      <c r="B917" s="103"/>
      <c r="C917" s="17"/>
      <c r="D917" s="17"/>
      <c r="E917" s="17"/>
      <c r="F917" s="17"/>
      <c r="G917" s="17"/>
      <c r="H917" s="17"/>
      <c r="I917" s="17"/>
      <c r="J917" s="17"/>
      <c r="K917" s="17"/>
      <c r="L917" s="22"/>
      <c r="M917" s="22"/>
      <c r="N917" s="22"/>
      <c r="O917" s="22"/>
      <c r="P917" s="22"/>
      <c r="Q917" s="22"/>
      <c r="R917" s="22"/>
      <c r="S917" s="22"/>
      <c r="T917" s="22"/>
      <c r="U917" s="22"/>
      <c r="V917" s="22"/>
      <c r="W917" s="22"/>
      <c r="X917" s="22"/>
      <c r="Y917" s="22"/>
      <c r="Z917" s="22"/>
      <c r="AA917" s="22"/>
      <c r="AB917" s="22"/>
      <c r="AC917" s="22"/>
      <c r="AD917" s="22"/>
      <c r="AE917" s="16"/>
      <c r="AF917" s="8"/>
      <c r="AK917"/>
      <c r="AL917"/>
      <c r="AM917"/>
      <c r="AN917"/>
      <c r="AO917"/>
      <c r="AP917"/>
      <c r="AQ917"/>
      <c r="AR917"/>
      <c r="AS917"/>
      <c r="AT917"/>
      <c r="AU917"/>
      <c r="AV917"/>
      <c r="AW917"/>
      <c r="AX917"/>
      <c r="AY917"/>
      <c r="AZ917"/>
      <c r="BA917"/>
      <c r="BB917"/>
      <c r="BC917"/>
      <c r="BD917"/>
      <c r="BE917"/>
      <c r="BF917"/>
      <c r="BG917"/>
      <c r="BH917"/>
      <c r="BI917"/>
      <c r="BJ917"/>
    </row>
    <row r="918" spans="1:62" s="104" customFormat="1" ht="12.75" customHeight="1" outlineLevel="1" x14ac:dyDescent="0.35">
      <c r="A918" s="102"/>
      <c r="B918" s="103"/>
      <c r="C918" s="17"/>
      <c r="D918" s="17"/>
      <c r="E918" s="17"/>
      <c r="F918" s="17"/>
      <c r="G918" s="17"/>
      <c r="H918" s="17"/>
      <c r="I918" s="17"/>
      <c r="J918" s="17" t="s">
        <v>181</v>
      </c>
      <c r="K918" s="23"/>
      <c r="L918" s="23"/>
      <c r="M918" s="23"/>
      <c r="N918" s="23"/>
      <c r="O918" s="23"/>
      <c r="P918" s="23"/>
      <c r="Q918" s="23"/>
      <c r="R918" s="23"/>
      <c r="S918" s="23"/>
      <c r="T918" s="23"/>
      <c r="U918" s="23"/>
      <c r="V918" s="23"/>
      <c r="W918" s="23"/>
      <c r="X918" s="23"/>
      <c r="Y918" s="23"/>
      <c r="Z918" s="23"/>
      <c r="AA918" s="24"/>
      <c r="AB918" s="24"/>
      <c r="AC918" s="24"/>
      <c r="AD918" s="22"/>
      <c r="AE918" s="16"/>
      <c r="AF918" s="8"/>
      <c r="AK918"/>
      <c r="AL918"/>
      <c r="AM918"/>
      <c r="AN918"/>
      <c r="AO918"/>
      <c r="AP918"/>
      <c r="AQ918"/>
      <c r="AR918"/>
      <c r="AS918"/>
      <c r="AT918"/>
      <c r="AU918"/>
      <c r="AV918"/>
      <c r="AW918"/>
      <c r="AX918"/>
      <c r="AY918"/>
      <c r="AZ918"/>
      <c r="BA918"/>
      <c r="BB918"/>
      <c r="BC918"/>
      <c r="BD918"/>
      <c r="BE918"/>
      <c r="BF918"/>
      <c r="BG918"/>
      <c r="BH918"/>
      <c r="BI918"/>
      <c r="BJ918"/>
    </row>
    <row r="919" spans="1:62" s="104" customFormat="1" ht="12.75" customHeight="1" outlineLevel="1" x14ac:dyDescent="0.35">
      <c r="A919" s="102"/>
      <c r="B919" s="103"/>
      <c r="C919" s="17"/>
      <c r="D919" s="17"/>
      <c r="E919" s="17"/>
      <c r="F919" s="17"/>
      <c r="G919" s="17"/>
      <c r="H919" s="17"/>
      <c r="I919" s="17"/>
      <c r="J919" s="23" t="s">
        <v>187</v>
      </c>
      <c r="K919" s="23" t="s">
        <v>343</v>
      </c>
      <c r="L919" s="23" t="s">
        <v>34</v>
      </c>
      <c r="M919" s="23" t="s">
        <v>35</v>
      </c>
      <c r="N919" s="23" t="s">
        <v>36</v>
      </c>
      <c r="O919" s="23" t="s">
        <v>37</v>
      </c>
      <c r="P919" s="23" t="s">
        <v>837</v>
      </c>
      <c r="Q919" s="23" t="s">
        <v>838</v>
      </c>
      <c r="R919" s="23" t="s">
        <v>839</v>
      </c>
      <c r="S919" s="23" t="s">
        <v>1045</v>
      </c>
      <c r="T919" s="23"/>
      <c r="U919" s="23"/>
      <c r="V919" s="23"/>
      <c r="W919" s="23"/>
      <c r="X919" s="23"/>
      <c r="Y919" s="23"/>
      <c r="Z919" s="23"/>
      <c r="AA919" s="24"/>
      <c r="AB919" s="24"/>
      <c r="AC919" s="24"/>
      <c r="AD919" s="22"/>
      <c r="AE919" s="16"/>
      <c r="AF919" s="8"/>
      <c r="AK919"/>
      <c r="AL919"/>
      <c r="AM919"/>
      <c r="AN919"/>
      <c r="AO919"/>
      <c r="AP919"/>
      <c r="AQ919"/>
      <c r="AR919"/>
      <c r="AS919"/>
      <c r="AT919"/>
      <c r="AU919"/>
      <c r="AV919"/>
      <c r="AW919"/>
      <c r="AX919"/>
      <c r="AY919"/>
      <c r="AZ919"/>
      <c r="BA919"/>
      <c r="BB919"/>
      <c r="BC919"/>
      <c r="BD919"/>
      <c r="BE919"/>
      <c r="BF919"/>
      <c r="BG919"/>
      <c r="BH919"/>
      <c r="BI919"/>
      <c r="BJ919"/>
    </row>
    <row r="920" spans="1:62" s="104" customFormat="1" ht="12.75" customHeight="1" outlineLevel="1" x14ac:dyDescent="0.35">
      <c r="A920" s="102"/>
      <c r="B920" s="103"/>
      <c r="C920" s="17"/>
      <c r="D920" s="17"/>
      <c r="E920" s="17"/>
      <c r="F920" s="26"/>
      <c r="G920" s="90"/>
      <c r="H920" s="90"/>
      <c r="I920" s="90" t="s">
        <v>777</v>
      </c>
      <c r="J920" s="143" t="s">
        <v>344</v>
      </c>
      <c r="K920" s="659">
        <v>1000</v>
      </c>
      <c r="L920" s="659">
        <v>1000</v>
      </c>
      <c r="M920" s="659">
        <v>1000</v>
      </c>
      <c r="N920" s="659">
        <v>1000</v>
      </c>
      <c r="O920" s="659">
        <v>1000</v>
      </c>
      <c r="P920" s="659">
        <v>1000</v>
      </c>
      <c r="Q920" s="659">
        <v>1000</v>
      </c>
      <c r="R920" s="659">
        <v>500</v>
      </c>
      <c r="S920" s="659">
        <v>1000</v>
      </c>
      <c r="T920" s="88"/>
      <c r="U920" s="88"/>
      <c r="V920" s="88"/>
      <c r="W920" s="88"/>
      <c r="X920" s="88"/>
      <c r="Y920" s="88"/>
      <c r="Z920" s="88"/>
      <c r="AA920" s="110"/>
      <c r="AB920" s="110"/>
      <c r="AC920" s="110"/>
      <c r="AD920" s="110"/>
      <c r="AE920" s="16"/>
      <c r="AF920" s="8"/>
      <c r="AK920"/>
      <c r="AL920"/>
      <c r="AM920"/>
      <c r="AN920"/>
      <c r="AO920"/>
      <c r="AP920"/>
      <c r="AQ920"/>
      <c r="AR920"/>
      <c r="AS920"/>
      <c r="AT920"/>
      <c r="AU920"/>
      <c r="AV920"/>
      <c r="AW920"/>
      <c r="AX920"/>
      <c r="AY920"/>
      <c r="AZ920"/>
      <c r="BA920"/>
      <c r="BB920"/>
      <c r="BC920"/>
      <c r="BD920"/>
      <c r="BE920"/>
      <c r="BF920"/>
      <c r="BG920"/>
      <c r="BH920"/>
      <c r="BI920"/>
      <c r="BJ920"/>
    </row>
    <row r="921" spans="1:62" s="104" customFormat="1" ht="12.75" customHeight="1" outlineLevel="1" x14ac:dyDescent="0.35">
      <c r="A921" s="102"/>
      <c r="B921" s="103"/>
      <c r="C921" s="17"/>
      <c r="D921" s="17"/>
      <c r="E921" s="17"/>
      <c r="F921" s="26"/>
      <c r="G921" s="90"/>
      <c r="H921" s="90"/>
      <c r="I921" s="90"/>
      <c r="J921" s="143" t="s">
        <v>345</v>
      </c>
      <c r="K921" s="659">
        <v>50</v>
      </c>
      <c r="L921" s="659">
        <v>50</v>
      </c>
      <c r="M921" s="659">
        <v>50</v>
      </c>
      <c r="N921" s="659">
        <v>50</v>
      </c>
      <c r="O921" s="659">
        <v>50</v>
      </c>
      <c r="P921" s="659">
        <v>50</v>
      </c>
      <c r="Q921" s="659">
        <v>50</v>
      </c>
      <c r="R921" s="659">
        <v>50</v>
      </c>
      <c r="S921" s="659">
        <v>50</v>
      </c>
      <c r="T921" s="88"/>
      <c r="U921" s="88"/>
      <c r="V921" s="88"/>
      <c r="W921" s="88"/>
      <c r="X921" s="88"/>
      <c r="Y921" s="88"/>
      <c r="Z921" s="88"/>
      <c r="AA921" s="110"/>
      <c r="AB921" s="110"/>
      <c r="AC921" s="110"/>
      <c r="AD921" s="110"/>
      <c r="AE921" s="16"/>
      <c r="AF921" s="8"/>
      <c r="AK921"/>
      <c r="AL921"/>
      <c r="AM921"/>
      <c r="AN921"/>
      <c r="AO921"/>
      <c r="AP921"/>
      <c r="AQ921"/>
      <c r="AR921"/>
      <c r="AS921"/>
      <c r="AT921"/>
      <c r="AU921"/>
      <c r="AV921"/>
      <c r="AW921"/>
      <c r="AX921"/>
      <c r="AY921"/>
      <c r="AZ921"/>
      <c r="BA921"/>
      <c r="BB921"/>
      <c r="BC921"/>
      <c r="BD921"/>
      <c r="BE921"/>
      <c r="BF921"/>
      <c r="BG921"/>
      <c r="BH921"/>
      <c r="BI921"/>
      <c r="BJ921"/>
    </row>
    <row r="922" spans="1:62" s="104" customFormat="1" ht="12.75" customHeight="1" outlineLevel="1" x14ac:dyDescent="0.35">
      <c r="A922" s="102"/>
      <c r="B922" s="103"/>
      <c r="C922" s="17"/>
      <c r="D922" s="17"/>
      <c r="E922" s="17"/>
      <c r="F922" s="26"/>
      <c r="G922" s="90"/>
      <c r="H922" s="90"/>
      <c r="I922" s="90"/>
      <c r="J922" s="143" t="s">
        <v>346</v>
      </c>
      <c r="K922" s="659">
        <v>100</v>
      </c>
      <c r="L922" s="659">
        <v>100</v>
      </c>
      <c r="M922" s="659">
        <v>100</v>
      </c>
      <c r="N922" s="659">
        <v>100</v>
      </c>
      <c r="O922" s="659">
        <v>100</v>
      </c>
      <c r="P922" s="659">
        <v>100</v>
      </c>
      <c r="Q922" s="659">
        <v>100</v>
      </c>
      <c r="R922" s="659">
        <v>100</v>
      </c>
      <c r="S922" s="659">
        <v>100</v>
      </c>
      <c r="T922" s="88"/>
      <c r="U922" s="88"/>
      <c r="V922" s="88"/>
      <c r="W922" s="88"/>
      <c r="X922" s="88"/>
      <c r="Y922" s="88"/>
      <c r="Z922" s="88"/>
      <c r="AA922" s="110"/>
      <c r="AB922" s="110"/>
      <c r="AC922" s="110"/>
      <c r="AD922" s="110"/>
      <c r="AE922" s="16"/>
      <c r="AF922" s="8"/>
      <c r="AK922"/>
      <c r="AL922"/>
      <c r="AM922"/>
      <c r="AN922"/>
      <c r="AO922"/>
      <c r="AP922"/>
      <c r="AQ922"/>
      <c r="AR922"/>
      <c r="AS922"/>
      <c r="AT922"/>
      <c r="AU922"/>
      <c r="AV922"/>
      <c r="AW922"/>
      <c r="AX922"/>
      <c r="AY922"/>
      <c r="AZ922"/>
      <c r="BA922"/>
      <c r="BB922"/>
      <c r="BC922"/>
      <c r="BD922"/>
      <c r="BE922"/>
      <c r="BF922"/>
      <c r="BG922"/>
      <c r="BH922"/>
      <c r="BI922"/>
      <c r="BJ922"/>
    </row>
    <row r="923" spans="1:62" s="104" customFormat="1" ht="12.75" customHeight="1" outlineLevel="1" x14ac:dyDescent="0.35">
      <c r="A923" s="102"/>
      <c r="B923" s="103"/>
      <c r="C923" s="17"/>
      <c r="D923" s="17"/>
      <c r="E923" s="17"/>
      <c r="F923" s="26"/>
      <c r="G923" s="90"/>
      <c r="H923" s="90"/>
      <c r="I923" s="90"/>
      <c r="J923" s="143" t="s">
        <v>347</v>
      </c>
      <c r="K923" s="659">
        <v>100</v>
      </c>
      <c r="L923" s="659">
        <v>100</v>
      </c>
      <c r="M923" s="659">
        <v>100</v>
      </c>
      <c r="N923" s="659">
        <v>100</v>
      </c>
      <c r="O923" s="659">
        <v>100</v>
      </c>
      <c r="P923" s="659">
        <v>100</v>
      </c>
      <c r="Q923" s="659">
        <v>100</v>
      </c>
      <c r="R923" s="659">
        <v>100</v>
      </c>
      <c r="S923" s="659">
        <v>100</v>
      </c>
      <c r="T923" s="88"/>
      <c r="U923" s="88"/>
      <c r="V923" s="88"/>
      <c r="W923" s="88"/>
      <c r="X923" s="88"/>
      <c r="Y923" s="88"/>
      <c r="Z923" s="88"/>
      <c r="AA923" s="110"/>
      <c r="AB923" s="110"/>
      <c r="AC923" s="110"/>
      <c r="AD923" s="110"/>
      <c r="AE923" s="16"/>
      <c r="AF923" s="8"/>
      <c r="AK923"/>
      <c r="AL923"/>
      <c r="AM923"/>
      <c r="AN923"/>
      <c r="AO923"/>
      <c r="AP923"/>
      <c r="AQ923"/>
      <c r="AR923"/>
      <c r="AS923"/>
      <c r="AT923"/>
      <c r="AU923"/>
      <c r="AV923"/>
      <c r="AW923"/>
      <c r="AX923"/>
      <c r="AY923"/>
      <c r="AZ923"/>
      <c r="BA923"/>
      <c r="BB923"/>
      <c r="BC923"/>
      <c r="BD923"/>
      <c r="BE923"/>
      <c r="BF923"/>
      <c r="BG923"/>
      <c r="BH923"/>
      <c r="BI923"/>
      <c r="BJ923"/>
    </row>
    <row r="924" spans="1:62" s="104" customFormat="1" ht="12.75" customHeight="1" outlineLevel="1" x14ac:dyDescent="0.35">
      <c r="A924" s="102"/>
      <c r="B924" s="103"/>
      <c r="C924" s="17"/>
      <c r="D924" s="17"/>
      <c r="E924" s="17"/>
      <c r="F924" s="26"/>
      <c r="G924" s="90"/>
      <c r="H924" s="90"/>
      <c r="I924" s="90"/>
      <c r="J924" s="143" t="s">
        <v>348</v>
      </c>
      <c r="K924" s="659">
        <v>100</v>
      </c>
      <c r="L924" s="659">
        <v>100</v>
      </c>
      <c r="M924" s="659">
        <v>100</v>
      </c>
      <c r="N924" s="659">
        <v>100</v>
      </c>
      <c r="O924" s="659">
        <v>100</v>
      </c>
      <c r="P924" s="659">
        <v>100</v>
      </c>
      <c r="Q924" s="659">
        <v>100</v>
      </c>
      <c r="R924" s="659">
        <v>100</v>
      </c>
      <c r="S924" s="659">
        <v>100</v>
      </c>
      <c r="T924" s="88"/>
      <c r="U924" s="88"/>
      <c r="V924" s="88"/>
      <c r="W924" s="88"/>
      <c r="X924" s="88"/>
      <c r="Y924" s="88"/>
      <c r="Z924" s="88"/>
      <c r="AA924" s="110"/>
      <c r="AB924" s="110"/>
      <c r="AC924" s="110"/>
      <c r="AD924" s="110"/>
      <c r="AE924" s="16"/>
      <c r="AF924" s="8"/>
      <c r="AK924"/>
      <c r="AL924"/>
      <c r="AM924"/>
      <c r="AN924"/>
      <c r="AO924"/>
      <c r="AP924"/>
      <c r="AQ924"/>
      <c r="AR924"/>
      <c r="AS924"/>
      <c r="AT924"/>
      <c r="AU924"/>
      <c r="AV924"/>
      <c r="AW924"/>
      <c r="AX924"/>
      <c r="AY924"/>
      <c r="AZ924"/>
      <c r="BA924"/>
      <c r="BB924"/>
      <c r="BC924"/>
      <c r="BD924"/>
      <c r="BE924"/>
      <c r="BF924"/>
      <c r="BG924"/>
      <c r="BH924"/>
      <c r="BI924"/>
      <c r="BJ924"/>
    </row>
    <row r="925" spans="1:62" s="104" customFormat="1" ht="12.75" customHeight="1" outlineLevel="1" x14ac:dyDescent="0.35">
      <c r="A925" s="102"/>
      <c r="B925" s="103"/>
      <c r="C925" s="17"/>
      <c r="D925" s="17"/>
      <c r="E925" s="17"/>
      <c r="F925" s="26"/>
      <c r="G925" s="90"/>
      <c r="H925" s="90"/>
      <c r="I925" s="90"/>
      <c r="J925" s="143" t="s">
        <v>349</v>
      </c>
      <c r="K925" s="659">
        <v>100</v>
      </c>
      <c r="L925" s="659">
        <v>100</v>
      </c>
      <c r="M925" s="659">
        <v>100</v>
      </c>
      <c r="N925" s="659">
        <v>100</v>
      </c>
      <c r="O925" s="659">
        <v>100</v>
      </c>
      <c r="P925" s="659">
        <v>100</v>
      </c>
      <c r="Q925" s="659">
        <v>100</v>
      </c>
      <c r="R925" s="659">
        <v>100</v>
      </c>
      <c r="S925" s="659">
        <v>100</v>
      </c>
      <c r="T925" s="88"/>
      <c r="U925" s="88"/>
      <c r="V925" s="88"/>
      <c r="W925" s="88"/>
      <c r="X925" s="88"/>
      <c r="Y925" s="88"/>
      <c r="Z925" s="88"/>
      <c r="AA925" s="110"/>
      <c r="AB925" s="110"/>
      <c r="AC925" s="110"/>
      <c r="AD925" s="110"/>
      <c r="AE925" s="16"/>
      <c r="AF925" s="8"/>
      <c r="AK925"/>
      <c r="AL925"/>
      <c r="AM925"/>
      <c r="AN925"/>
      <c r="AO925"/>
      <c r="AP925"/>
      <c r="AQ925"/>
      <c r="AR925"/>
      <c r="AS925"/>
      <c r="AT925"/>
      <c r="AU925"/>
      <c r="AV925"/>
      <c r="AW925"/>
      <c r="AX925"/>
      <c r="AY925"/>
      <c r="AZ925"/>
      <c r="BA925"/>
      <c r="BB925"/>
      <c r="BC925"/>
      <c r="BD925"/>
      <c r="BE925"/>
      <c r="BF925"/>
      <c r="BG925"/>
      <c r="BH925"/>
      <c r="BI925"/>
      <c r="BJ925"/>
    </row>
    <row r="926" spans="1:62" s="104" customFormat="1" ht="12.75" customHeight="1" outlineLevel="1" x14ac:dyDescent="0.35">
      <c r="A926" s="102"/>
      <c r="B926" s="103"/>
      <c r="C926" s="17"/>
      <c r="D926" s="17"/>
      <c r="E926" s="17"/>
      <c r="F926" s="26"/>
      <c r="G926" s="90"/>
      <c r="H926" s="90"/>
      <c r="I926" s="90"/>
      <c r="J926" s="143" t="s">
        <v>350</v>
      </c>
      <c r="K926" s="659">
        <v>1000</v>
      </c>
      <c r="L926" s="659">
        <v>1000</v>
      </c>
      <c r="M926" s="659">
        <v>1000</v>
      </c>
      <c r="N926" s="659">
        <v>1000</v>
      </c>
      <c r="O926" s="659">
        <v>1000</v>
      </c>
      <c r="P926" s="659">
        <v>1000</v>
      </c>
      <c r="Q926" s="659">
        <v>1000</v>
      </c>
      <c r="R926" s="659">
        <v>500</v>
      </c>
      <c r="S926" s="659">
        <v>1000</v>
      </c>
      <c r="T926" s="88"/>
      <c r="U926" s="88"/>
      <c r="V926" s="88"/>
      <c r="W926" s="88"/>
      <c r="X926" s="88"/>
      <c r="Y926" s="88"/>
      <c r="Z926" s="88"/>
      <c r="AA926" s="110"/>
      <c r="AB926" s="110"/>
      <c r="AC926" s="110"/>
      <c r="AD926" s="110"/>
      <c r="AE926" s="16"/>
      <c r="AF926" s="8"/>
      <c r="AK926"/>
      <c r="AL926"/>
      <c r="AM926"/>
      <c r="AN926"/>
      <c r="AO926"/>
      <c r="AP926"/>
      <c r="AQ926"/>
      <c r="AR926"/>
      <c r="AS926"/>
      <c r="AT926"/>
      <c r="AU926"/>
      <c r="AV926"/>
      <c r="AW926"/>
      <c r="AX926"/>
      <c r="AY926"/>
      <c r="AZ926"/>
      <c r="BA926"/>
      <c r="BB926"/>
      <c r="BC926"/>
      <c r="BD926"/>
      <c r="BE926"/>
      <c r="BF926"/>
      <c r="BG926"/>
      <c r="BH926"/>
      <c r="BI926"/>
      <c r="BJ926"/>
    </row>
    <row r="927" spans="1:62" s="104" customFormat="1" ht="12.75" customHeight="1" outlineLevel="1" x14ac:dyDescent="0.35">
      <c r="A927" s="102"/>
      <c r="B927" s="103"/>
      <c r="C927" s="17"/>
      <c r="D927" s="17"/>
      <c r="E927" s="17"/>
      <c r="F927" s="26"/>
      <c r="G927" s="90"/>
      <c r="H927" s="90"/>
      <c r="I927" s="90"/>
      <c r="J927" s="143" t="s">
        <v>351</v>
      </c>
      <c r="K927" s="659">
        <v>1000</v>
      </c>
      <c r="L927" s="659">
        <v>1000</v>
      </c>
      <c r="M927" s="659">
        <v>1000</v>
      </c>
      <c r="N927" s="659">
        <v>1000</v>
      </c>
      <c r="O927" s="659">
        <v>1000</v>
      </c>
      <c r="P927" s="659">
        <v>1000</v>
      </c>
      <c r="Q927" s="659">
        <v>1000</v>
      </c>
      <c r="R927" s="659">
        <v>500</v>
      </c>
      <c r="S927" s="659">
        <v>1000</v>
      </c>
      <c r="T927" s="88"/>
      <c r="U927" s="88"/>
      <c r="V927" s="88"/>
      <c r="W927" s="88"/>
      <c r="X927" s="88"/>
      <c r="Y927" s="88"/>
      <c r="Z927" s="88"/>
      <c r="AA927" s="110"/>
      <c r="AB927" s="110"/>
      <c r="AC927" s="110"/>
      <c r="AD927" s="110"/>
      <c r="AE927" s="16"/>
      <c r="AF927" s="8"/>
      <c r="AK927"/>
      <c r="AL927"/>
      <c r="AM927"/>
      <c r="AN927"/>
      <c r="AO927"/>
      <c r="AP927"/>
      <c r="AQ927"/>
      <c r="AR927"/>
      <c r="AS927"/>
      <c r="AT927"/>
      <c r="AU927"/>
      <c r="AV927"/>
      <c r="AW927"/>
      <c r="AX927"/>
      <c r="AY927"/>
      <c r="AZ927"/>
      <c r="BA927"/>
      <c r="BB927"/>
      <c r="BC927"/>
      <c r="BD927"/>
      <c r="BE927"/>
      <c r="BF927"/>
      <c r="BG927"/>
      <c r="BH927"/>
      <c r="BI927"/>
      <c r="BJ927"/>
    </row>
    <row r="928" spans="1:62" s="104" customFormat="1" ht="12.75" customHeight="1" outlineLevel="1" x14ac:dyDescent="0.35">
      <c r="A928" s="102"/>
      <c r="B928" s="103"/>
      <c r="C928" s="17"/>
      <c r="D928" s="17"/>
      <c r="E928" s="17"/>
      <c r="F928" s="26"/>
      <c r="G928" s="90"/>
      <c r="H928" s="90"/>
      <c r="I928" s="90"/>
      <c r="J928" s="143" t="s">
        <v>352</v>
      </c>
      <c r="K928" s="659">
        <v>1000</v>
      </c>
      <c r="L928" s="659">
        <v>1000</v>
      </c>
      <c r="M928" s="659">
        <v>1000</v>
      </c>
      <c r="N928" s="659">
        <v>1000</v>
      </c>
      <c r="O928" s="659">
        <v>1000</v>
      </c>
      <c r="P928" s="659">
        <v>1000</v>
      </c>
      <c r="Q928" s="659">
        <v>1000</v>
      </c>
      <c r="R928" s="659">
        <v>500</v>
      </c>
      <c r="S928" s="659">
        <v>1000</v>
      </c>
      <c r="T928" s="88"/>
      <c r="U928" s="88"/>
      <c r="V928" s="88"/>
      <c r="W928" s="88"/>
      <c r="X928" s="88"/>
      <c r="Y928" s="88"/>
      <c r="Z928" s="88"/>
      <c r="AA928" s="110"/>
      <c r="AB928" s="110"/>
      <c r="AC928" s="110"/>
      <c r="AD928" s="110"/>
      <c r="AE928" s="16"/>
      <c r="AF928" s="8"/>
      <c r="AK928"/>
      <c r="AL928"/>
      <c r="AM928"/>
      <c r="AN928"/>
      <c r="AO928"/>
      <c r="AP928"/>
      <c r="AQ928"/>
      <c r="AR928"/>
      <c r="AS928"/>
      <c r="AT928"/>
      <c r="AU928"/>
      <c r="AV928"/>
      <c r="AW928"/>
      <c r="AX928"/>
      <c r="AY928"/>
      <c r="AZ928"/>
      <c r="BA928"/>
      <c r="BB928"/>
      <c r="BC928"/>
      <c r="BD928"/>
      <c r="BE928"/>
      <c r="BF928"/>
      <c r="BG928"/>
      <c r="BH928"/>
      <c r="BI928"/>
      <c r="BJ928"/>
    </row>
    <row r="929" spans="1:62" s="104" customFormat="1" ht="12.75" customHeight="1" outlineLevel="1" x14ac:dyDescent="0.35">
      <c r="A929" s="102"/>
      <c r="B929" s="103"/>
      <c r="C929" s="17"/>
      <c r="D929" s="17"/>
      <c r="E929" s="17"/>
      <c r="F929" s="26"/>
      <c r="G929" s="90"/>
      <c r="H929" s="90"/>
      <c r="I929" s="90"/>
      <c r="J929" s="143" t="s">
        <v>353</v>
      </c>
      <c r="K929" s="659">
        <v>1000</v>
      </c>
      <c r="L929" s="659">
        <v>1000</v>
      </c>
      <c r="M929" s="659">
        <v>1000</v>
      </c>
      <c r="N929" s="659">
        <v>1000</v>
      </c>
      <c r="O929" s="659">
        <v>1000</v>
      </c>
      <c r="P929" s="659">
        <v>1000</v>
      </c>
      <c r="Q929" s="659">
        <v>1000</v>
      </c>
      <c r="R929" s="659">
        <v>500</v>
      </c>
      <c r="S929" s="659">
        <v>1000</v>
      </c>
      <c r="T929" s="88"/>
      <c r="U929" s="88"/>
      <c r="V929" s="88"/>
      <c r="W929" s="88"/>
      <c r="X929" s="88"/>
      <c r="Y929" s="88"/>
      <c r="Z929" s="88"/>
      <c r="AA929" s="110"/>
      <c r="AB929" s="110"/>
      <c r="AC929" s="110"/>
      <c r="AD929" s="110"/>
      <c r="AE929" s="16"/>
      <c r="AF929" s="8"/>
      <c r="AK929"/>
      <c r="AL929"/>
      <c r="AM929"/>
      <c r="AN929"/>
      <c r="AO929"/>
      <c r="AP929"/>
      <c r="AQ929"/>
      <c r="AR929"/>
      <c r="AS929"/>
      <c r="AT929"/>
      <c r="AU929"/>
      <c r="AV929"/>
      <c r="AW929"/>
      <c r="AX929"/>
      <c r="AY929"/>
      <c r="AZ929"/>
      <c r="BA929"/>
      <c r="BB929"/>
      <c r="BC929"/>
      <c r="BD929"/>
      <c r="BE929"/>
      <c r="BF929"/>
      <c r="BG929"/>
      <c r="BH929"/>
      <c r="BI929"/>
      <c r="BJ929"/>
    </row>
    <row r="930" spans="1:62" s="104" customFormat="1" ht="13.4" customHeight="1" outlineLevel="2" x14ac:dyDescent="0.35">
      <c r="A930" s="102"/>
      <c r="B930" s="95"/>
      <c r="C930" s="17"/>
      <c r="D930" s="17"/>
      <c r="E930" s="17"/>
      <c r="F930" s="13"/>
      <c r="G930" s="86"/>
      <c r="H930" s="86"/>
      <c r="I930" s="99" t="s">
        <v>357</v>
      </c>
      <c r="J930" s="99" t="s">
        <v>342</v>
      </c>
      <c r="K930" s="5">
        <f>K920</f>
        <v>1000</v>
      </c>
      <c r="L930" s="5">
        <f t="shared" ref="L930:Q930" si="188">L920</f>
        <v>1000</v>
      </c>
      <c r="M930" s="5">
        <f t="shared" si="188"/>
        <v>1000</v>
      </c>
      <c r="N930" s="5">
        <f t="shared" si="188"/>
        <v>1000</v>
      </c>
      <c r="O930" s="5">
        <f t="shared" si="188"/>
        <v>1000</v>
      </c>
      <c r="P930" s="5">
        <f t="shared" si="188"/>
        <v>1000</v>
      </c>
      <c r="Q930" s="5">
        <f t="shared" si="188"/>
        <v>1000</v>
      </c>
      <c r="R930" s="5">
        <f t="shared" ref="R930:S949" si="189">R920</f>
        <v>500</v>
      </c>
      <c r="S930" s="5">
        <f t="shared" si="189"/>
        <v>1000</v>
      </c>
      <c r="U930" s="86"/>
      <c r="V930" s="86"/>
      <c r="W930" s="86"/>
      <c r="X930" s="86"/>
      <c r="Y930" s="86"/>
      <c r="Z930" s="86"/>
      <c r="AA930" s="86"/>
      <c r="AB930" s="86"/>
      <c r="AC930" s="86"/>
      <c r="AD930" s="86"/>
      <c r="AE930" s="16"/>
      <c r="AF930" s="8"/>
      <c r="AG930"/>
      <c r="AH930"/>
      <c r="AI930"/>
      <c r="AJ930"/>
      <c r="AK930"/>
      <c r="AL930"/>
      <c r="AM930"/>
      <c r="AN930"/>
      <c r="AO930"/>
      <c r="AP930"/>
      <c r="AQ930"/>
      <c r="AR930"/>
      <c r="AS930"/>
      <c r="AT930"/>
      <c r="AU930"/>
      <c r="AV930"/>
      <c r="AW930"/>
      <c r="AX930"/>
      <c r="AY930"/>
      <c r="AZ930"/>
      <c r="BA930"/>
      <c r="BB930"/>
      <c r="BC930"/>
      <c r="BD930"/>
      <c r="BE930"/>
      <c r="BF930"/>
    </row>
    <row r="931" spans="1:62" s="104" customFormat="1" ht="13.4" customHeight="1" outlineLevel="2" x14ac:dyDescent="0.35">
      <c r="A931" s="102"/>
      <c r="B931" s="95"/>
      <c r="C931" s="17"/>
      <c r="D931" s="17"/>
      <c r="E931" s="17"/>
      <c r="F931" s="13"/>
      <c r="G931" s="86"/>
      <c r="H931" s="86"/>
      <c r="I931" s="99"/>
      <c r="J931" s="99" t="s">
        <v>107</v>
      </c>
      <c r="K931" s="5">
        <f t="shared" ref="K931:Q931" si="190">K921</f>
        <v>50</v>
      </c>
      <c r="L931" s="5">
        <f t="shared" si="190"/>
        <v>50</v>
      </c>
      <c r="M931" s="5">
        <f t="shared" si="190"/>
        <v>50</v>
      </c>
      <c r="N931" s="5">
        <f t="shared" si="190"/>
        <v>50</v>
      </c>
      <c r="O931" s="5">
        <f t="shared" si="190"/>
        <v>50</v>
      </c>
      <c r="P931" s="5">
        <f t="shared" si="190"/>
        <v>50</v>
      </c>
      <c r="Q931" s="5">
        <f t="shared" si="190"/>
        <v>50</v>
      </c>
      <c r="R931" s="5">
        <f t="shared" si="189"/>
        <v>50</v>
      </c>
      <c r="S931" s="5">
        <f t="shared" si="189"/>
        <v>50</v>
      </c>
      <c r="U931" s="86"/>
      <c r="V931" s="86"/>
      <c r="W931" s="86"/>
      <c r="X931" s="86"/>
      <c r="Y931" s="86"/>
      <c r="Z931" s="86"/>
      <c r="AA931" s="86"/>
      <c r="AB931" s="86"/>
      <c r="AC931" s="86"/>
      <c r="AD931" s="86"/>
      <c r="AE931" s="16"/>
      <c r="AF931" s="8"/>
      <c r="AG931"/>
      <c r="AH931"/>
      <c r="AI931"/>
      <c r="AJ931"/>
      <c r="AK931"/>
      <c r="AL931"/>
      <c r="AM931"/>
      <c r="AN931"/>
      <c r="AO931"/>
      <c r="AP931"/>
      <c r="AQ931"/>
      <c r="AR931"/>
      <c r="AS931"/>
      <c r="AT931"/>
      <c r="AU931"/>
      <c r="AV931"/>
      <c r="AW931"/>
      <c r="AX931"/>
      <c r="AY931"/>
      <c r="AZ931"/>
      <c r="BA931"/>
      <c r="BB931"/>
      <c r="BC931"/>
      <c r="BD931"/>
      <c r="BE931"/>
      <c r="BF931"/>
    </row>
    <row r="932" spans="1:62" s="104" customFormat="1" ht="13.4" customHeight="1" outlineLevel="2" x14ac:dyDescent="0.35">
      <c r="A932" s="102"/>
      <c r="B932" s="95"/>
      <c r="C932" s="17"/>
      <c r="D932" s="17"/>
      <c r="E932" s="17"/>
      <c r="F932" s="13"/>
      <c r="G932" s="86"/>
      <c r="H932" s="86"/>
      <c r="I932" s="99"/>
      <c r="J932" s="99" t="s">
        <v>108</v>
      </c>
      <c r="K932" s="5">
        <f t="shared" ref="K932:Q932" si="191">K922</f>
        <v>100</v>
      </c>
      <c r="L932" s="5">
        <f t="shared" si="191"/>
        <v>100</v>
      </c>
      <c r="M932" s="5">
        <f t="shared" si="191"/>
        <v>100</v>
      </c>
      <c r="N932" s="5">
        <f t="shared" si="191"/>
        <v>100</v>
      </c>
      <c r="O932" s="5">
        <f t="shared" si="191"/>
        <v>100</v>
      </c>
      <c r="P932" s="5">
        <f t="shared" si="191"/>
        <v>100</v>
      </c>
      <c r="Q932" s="5">
        <f t="shared" si="191"/>
        <v>100</v>
      </c>
      <c r="R932" s="5">
        <f t="shared" si="189"/>
        <v>100</v>
      </c>
      <c r="S932" s="5">
        <f t="shared" si="189"/>
        <v>100</v>
      </c>
      <c r="U932" s="86"/>
      <c r="V932" s="86"/>
      <c r="W932" s="86"/>
      <c r="X932" s="86"/>
      <c r="Y932" s="86"/>
      <c r="Z932" s="86"/>
      <c r="AA932" s="86"/>
      <c r="AB932" s="86"/>
      <c r="AC932" s="86"/>
      <c r="AD932" s="86"/>
      <c r="AE932" s="16"/>
      <c r="AF932" s="8"/>
      <c r="AG932"/>
      <c r="AH932"/>
      <c r="AI932"/>
      <c r="AJ932"/>
      <c r="AK932"/>
      <c r="AL932"/>
      <c r="AM932"/>
      <c r="AN932"/>
      <c r="AO932"/>
      <c r="AP932"/>
      <c r="AQ932"/>
      <c r="AR932"/>
      <c r="AS932"/>
      <c r="AT932"/>
      <c r="AU932"/>
      <c r="AV932"/>
      <c r="AW932"/>
      <c r="AX932"/>
      <c r="AY932"/>
      <c r="AZ932"/>
      <c r="BA932"/>
      <c r="BB932"/>
      <c r="BC932"/>
      <c r="BD932"/>
      <c r="BE932"/>
      <c r="BF932"/>
    </row>
    <row r="933" spans="1:62" s="104" customFormat="1" ht="13.4" customHeight="1" outlineLevel="2" x14ac:dyDescent="0.35">
      <c r="A933" s="102"/>
      <c r="B933" s="95"/>
      <c r="C933" s="17"/>
      <c r="D933" s="17"/>
      <c r="E933" s="17"/>
      <c r="F933" s="13"/>
      <c r="G933" s="86"/>
      <c r="H933" s="86"/>
      <c r="I933" s="99"/>
      <c r="J933" s="99" t="s">
        <v>109</v>
      </c>
      <c r="K933" s="5">
        <f t="shared" ref="K933:Q933" si="192">K923</f>
        <v>100</v>
      </c>
      <c r="L933" s="5">
        <f t="shared" si="192"/>
        <v>100</v>
      </c>
      <c r="M933" s="5">
        <f t="shared" si="192"/>
        <v>100</v>
      </c>
      <c r="N933" s="5">
        <f t="shared" si="192"/>
        <v>100</v>
      </c>
      <c r="O933" s="5">
        <f t="shared" si="192"/>
        <v>100</v>
      </c>
      <c r="P933" s="5">
        <f t="shared" si="192"/>
        <v>100</v>
      </c>
      <c r="Q933" s="5">
        <f t="shared" si="192"/>
        <v>100</v>
      </c>
      <c r="R933" s="5">
        <f t="shared" si="189"/>
        <v>100</v>
      </c>
      <c r="S933" s="5">
        <f t="shared" si="189"/>
        <v>100</v>
      </c>
      <c r="U933" s="86"/>
      <c r="V933" s="86"/>
      <c r="W933" s="86"/>
      <c r="X933" s="86"/>
      <c r="Y933" s="86"/>
      <c r="Z933" s="86"/>
      <c r="AA933" s="86"/>
      <c r="AB933" s="86"/>
      <c r="AC933" s="86"/>
      <c r="AD933" s="86"/>
      <c r="AE933" s="16"/>
      <c r="AF933" s="8"/>
      <c r="AG933"/>
      <c r="AH933"/>
      <c r="AI933"/>
      <c r="AJ933"/>
      <c r="AK933"/>
      <c r="AL933"/>
      <c r="AM933"/>
      <c r="AN933"/>
      <c r="AO933"/>
      <c r="AP933"/>
      <c r="AQ933"/>
      <c r="AR933"/>
      <c r="AS933"/>
      <c r="AT933"/>
      <c r="AU933"/>
      <c r="AV933"/>
      <c r="AW933"/>
      <c r="AX933"/>
      <c r="AY933"/>
      <c r="AZ933"/>
      <c r="BA933"/>
      <c r="BB933"/>
      <c r="BC933"/>
      <c r="BD933"/>
      <c r="BE933"/>
      <c r="BF933"/>
    </row>
    <row r="934" spans="1:62" s="104" customFormat="1" ht="13.4" customHeight="1" outlineLevel="2" x14ac:dyDescent="0.35">
      <c r="A934" s="102"/>
      <c r="B934" s="95"/>
      <c r="C934" s="17"/>
      <c r="D934" s="17"/>
      <c r="E934" s="17"/>
      <c r="F934" s="13"/>
      <c r="G934" s="86"/>
      <c r="H934" s="86"/>
      <c r="I934" s="99"/>
      <c r="J934" s="99" t="s">
        <v>110</v>
      </c>
      <c r="K934" s="5">
        <f t="shared" ref="K934:Q934" si="193">K924</f>
        <v>100</v>
      </c>
      <c r="L934" s="5">
        <f t="shared" si="193"/>
        <v>100</v>
      </c>
      <c r="M934" s="5">
        <f t="shared" si="193"/>
        <v>100</v>
      </c>
      <c r="N934" s="5">
        <f t="shared" si="193"/>
        <v>100</v>
      </c>
      <c r="O934" s="5">
        <f t="shared" si="193"/>
        <v>100</v>
      </c>
      <c r="P934" s="5">
        <f t="shared" si="193"/>
        <v>100</v>
      </c>
      <c r="Q934" s="5">
        <f t="shared" si="193"/>
        <v>100</v>
      </c>
      <c r="R934" s="5">
        <f t="shared" si="189"/>
        <v>100</v>
      </c>
      <c r="S934" s="5">
        <f t="shared" si="189"/>
        <v>100</v>
      </c>
      <c r="U934" s="86"/>
      <c r="V934" s="86"/>
      <c r="W934" s="86"/>
      <c r="X934" s="86"/>
      <c r="Y934" s="86"/>
      <c r="Z934" s="86"/>
      <c r="AA934" s="86"/>
      <c r="AB934" s="86"/>
      <c r="AC934" s="86"/>
      <c r="AD934" s="86"/>
      <c r="AE934" s="16"/>
      <c r="AF934" s="8"/>
      <c r="AG934"/>
      <c r="AH934"/>
      <c r="AI934"/>
      <c r="AJ934"/>
      <c r="AK934"/>
      <c r="AL934"/>
      <c r="AM934"/>
      <c r="AN934"/>
      <c r="AO934"/>
      <c r="AP934"/>
      <c r="AQ934"/>
      <c r="AR934"/>
      <c r="AS934"/>
      <c r="AT934"/>
      <c r="AU934"/>
      <c r="AV934"/>
      <c r="AW934"/>
      <c r="AX934"/>
      <c r="AY934"/>
      <c r="AZ934"/>
      <c r="BA934"/>
      <c r="BB934"/>
      <c r="BC934"/>
      <c r="BD934"/>
      <c r="BE934"/>
      <c r="BF934"/>
    </row>
    <row r="935" spans="1:62" s="104" customFormat="1" ht="13.4" customHeight="1" outlineLevel="2" x14ac:dyDescent="0.35">
      <c r="A935" s="102"/>
      <c r="B935" s="95"/>
      <c r="C935" s="17"/>
      <c r="D935" s="17"/>
      <c r="E935" s="17"/>
      <c r="F935" s="13"/>
      <c r="G935" s="86"/>
      <c r="H935" s="86"/>
      <c r="I935" s="99"/>
      <c r="J935" s="99" t="s">
        <v>111</v>
      </c>
      <c r="K935" s="5">
        <f t="shared" ref="K935:Q935" si="194">K925</f>
        <v>100</v>
      </c>
      <c r="L935" s="5">
        <f t="shared" si="194"/>
        <v>100</v>
      </c>
      <c r="M935" s="5">
        <f t="shared" si="194"/>
        <v>100</v>
      </c>
      <c r="N935" s="5">
        <f t="shared" si="194"/>
        <v>100</v>
      </c>
      <c r="O935" s="5">
        <f t="shared" si="194"/>
        <v>100</v>
      </c>
      <c r="P935" s="5">
        <f t="shared" si="194"/>
        <v>100</v>
      </c>
      <c r="Q935" s="5">
        <f t="shared" si="194"/>
        <v>100</v>
      </c>
      <c r="R935" s="5">
        <f t="shared" si="189"/>
        <v>100</v>
      </c>
      <c r="S935" s="5">
        <f t="shared" si="189"/>
        <v>100</v>
      </c>
      <c r="U935" s="86"/>
      <c r="V935" s="86"/>
      <c r="W935" s="86"/>
      <c r="X935" s="86"/>
      <c r="Y935" s="86"/>
      <c r="Z935" s="86"/>
      <c r="AA935" s="86"/>
      <c r="AB935" s="86"/>
      <c r="AC935" s="86"/>
      <c r="AD935" s="86"/>
      <c r="AE935" s="16"/>
      <c r="AF935" s="8"/>
      <c r="AG935"/>
      <c r="AH935"/>
      <c r="AI935"/>
      <c r="AJ935"/>
      <c r="AK935"/>
      <c r="AL935"/>
      <c r="AM935"/>
      <c r="AN935"/>
      <c r="AO935"/>
      <c r="AP935"/>
      <c r="AQ935"/>
      <c r="AR935"/>
      <c r="AS935"/>
      <c r="AT935"/>
      <c r="AU935"/>
      <c r="AV935"/>
      <c r="AW935"/>
      <c r="AX935"/>
      <c r="AY935"/>
      <c r="AZ935"/>
      <c r="BA935"/>
      <c r="BB935"/>
      <c r="BC935"/>
      <c r="BD935"/>
      <c r="BE935"/>
      <c r="BF935"/>
    </row>
    <row r="936" spans="1:62" s="104" customFormat="1" ht="13.4" customHeight="1" outlineLevel="2" x14ac:dyDescent="0.35">
      <c r="A936" s="102"/>
      <c r="B936" s="95"/>
      <c r="C936" s="17"/>
      <c r="D936" s="17"/>
      <c r="E936" s="17"/>
      <c r="F936" s="13"/>
      <c r="G936" s="86"/>
      <c r="H936" s="86"/>
      <c r="I936" s="99"/>
      <c r="J936" s="99" t="s">
        <v>112</v>
      </c>
      <c r="K936" s="5">
        <f t="shared" ref="K936:Q936" si="195">K926</f>
        <v>1000</v>
      </c>
      <c r="L936" s="5">
        <f t="shared" si="195"/>
        <v>1000</v>
      </c>
      <c r="M936" s="5">
        <f t="shared" si="195"/>
        <v>1000</v>
      </c>
      <c r="N936" s="5">
        <f t="shared" si="195"/>
        <v>1000</v>
      </c>
      <c r="O936" s="5">
        <f t="shared" si="195"/>
        <v>1000</v>
      </c>
      <c r="P936" s="5">
        <f t="shared" si="195"/>
        <v>1000</v>
      </c>
      <c r="Q936" s="5">
        <f t="shared" si="195"/>
        <v>1000</v>
      </c>
      <c r="R936" s="5">
        <f t="shared" si="189"/>
        <v>500</v>
      </c>
      <c r="S936" s="5">
        <f t="shared" si="189"/>
        <v>1000</v>
      </c>
      <c r="U936" s="86"/>
      <c r="V936" s="86"/>
      <c r="W936" s="86"/>
      <c r="X936" s="86"/>
      <c r="Y936" s="86"/>
      <c r="Z936" s="86"/>
      <c r="AA936" s="86"/>
      <c r="AB936" s="86"/>
      <c r="AC936" s="86"/>
      <c r="AD936" s="86"/>
      <c r="AE936" s="16"/>
      <c r="AF936" s="8"/>
      <c r="AG936"/>
      <c r="AH936"/>
      <c r="AI936"/>
      <c r="AJ936"/>
      <c r="AK936"/>
      <c r="AL936"/>
      <c r="AM936"/>
      <c r="AN936"/>
      <c r="AO936"/>
      <c r="AP936"/>
      <c r="AQ936"/>
      <c r="AR936"/>
      <c r="AS936"/>
      <c r="AT936"/>
      <c r="AU936"/>
      <c r="AV936"/>
      <c r="AW936"/>
      <c r="AX936"/>
      <c r="AY936"/>
      <c r="AZ936"/>
      <c r="BA936"/>
      <c r="BB936"/>
      <c r="BC936"/>
      <c r="BD936"/>
      <c r="BE936"/>
      <c r="BF936"/>
    </row>
    <row r="937" spans="1:62" s="104" customFormat="1" ht="13.4" customHeight="1" outlineLevel="2" x14ac:dyDescent="0.35">
      <c r="A937" s="102"/>
      <c r="B937" s="95"/>
      <c r="C937" s="17"/>
      <c r="D937" s="17"/>
      <c r="E937" s="17"/>
      <c r="F937" s="13"/>
      <c r="G937" s="86"/>
      <c r="H937" s="86"/>
      <c r="I937" s="99"/>
      <c r="J937" s="99" t="s">
        <v>113</v>
      </c>
      <c r="K937" s="5">
        <f t="shared" ref="K937:Q937" si="196">K927</f>
        <v>1000</v>
      </c>
      <c r="L937" s="5">
        <f t="shared" si="196"/>
        <v>1000</v>
      </c>
      <c r="M937" s="5">
        <f t="shared" si="196"/>
        <v>1000</v>
      </c>
      <c r="N937" s="5">
        <f t="shared" si="196"/>
        <v>1000</v>
      </c>
      <c r="O937" s="5">
        <f t="shared" si="196"/>
        <v>1000</v>
      </c>
      <c r="P937" s="5">
        <f t="shared" si="196"/>
        <v>1000</v>
      </c>
      <c r="Q937" s="5">
        <f t="shared" si="196"/>
        <v>1000</v>
      </c>
      <c r="R937" s="5">
        <f t="shared" si="189"/>
        <v>500</v>
      </c>
      <c r="S937" s="5">
        <f t="shared" si="189"/>
        <v>1000</v>
      </c>
      <c r="U937" s="86"/>
      <c r="V937" s="86"/>
      <c r="W937" s="86"/>
      <c r="X937" s="86"/>
      <c r="Y937" s="86"/>
      <c r="Z937" s="86"/>
      <c r="AA937" s="86"/>
      <c r="AB937" s="86"/>
      <c r="AC937" s="86"/>
      <c r="AD937" s="86"/>
      <c r="AE937" s="16"/>
      <c r="AF937" s="8"/>
      <c r="AG937"/>
      <c r="AH937"/>
      <c r="AI937"/>
      <c r="AJ937"/>
      <c r="AK937"/>
      <c r="AL937"/>
      <c r="AM937"/>
      <c r="AN937"/>
      <c r="AO937"/>
      <c r="AP937"/>
      <c r="AQ937"/>
      <c r="AR937"/>
      <c r="AS937"/>
      <c r="AT937"/>
      <c r="AU937"/>
      <c r="AV937"/>
      <c r="AW937"/>
      <c r="AX937"/>
      <c r="AY937"/>
      <c r="AZ937"/>
      <c r="BA937"/>
      <c r="BB937"/>
      <c r="BC937"/>
      <c r="BD937"/>
      <c r="BE937"/>
      <c r="BF937"/>
    </row>
    <row r="938" spans="1:62" s="104" customFormat="1" ht="13.4" customHeight="1" outlineLevel="2" x14ac:dyDescent="0.35">
      <c r="A938" s="102"/>
      <c r="B938" s="95"/>
      <c r="C938" s="17"/>
      <c r="D938" s="17"/>
      <c r="E938" s="17"/>
      <c r="F938" s="13"/>
      <c r="G938" s="86"/>
      <c r="H938" s="86"/>
      <c r="I938" s="99"/>
      <c r="J938" s="99" t="s">
        <v>114</v>
      </c>
      <c r="K938" s="5">
        <f t="shared" ref="K938:Q938" si="197">K928</f>
        <v>1000</v>
      </c>
      <c r="L938" s="5">
        <f t="shared" si="197"/>
        <v>1000</v>
      </c>
      <c r="M938" s="5">
        <f t="shared" si="197"/>
        <v>1000</v>
      </c>
      <c r="N938" s="5">
        <f t="shared" si="197"/>
        <v>1000</v>
      </c>
      <c r="O938" s="5">
        <f t="shared" si="197"/>
        <v>1000</v>
      </c>
      <c r="P938" s="5">
        <f t="shared" si="197"/>
        <v>1000</v>
      </c>
      <c r="Q938" s="5">
        <f t="shared" si="197"/>
        <v>1000</v>
      </c>
      <c r="R938" s="5">
        <f t="shared" si="189"/>
        <v>500</v>
      </c>
      <c r="S938" s="5">
        <f t="shared" si="189"/>
        <v>1000</v>
      </c>
      <c r="U938" s="86"/>
      <c r="V938" s="86"/>
      <c r="W938" s="86"/>
      <c r="X938" s="86"/>
      <c r="Y938" s="86"/>
      <c r="Z938" s="86"/>
      <c r="AA938" s="86"/>
      <c r="AB938" s="86"/>
      <c r="AC938" s="86"/>
      <c r="AD938" s="86"/>
      <c r="AE938" s="16"/>
      <c r="AF938" s="8"/>
      <c r="AG938"/>
      <c r="AH938"/>
      <c r="AI938"/>
      <c r="AJ938"/>
      <c r="AK938"/>
      <c r="AL938"/>
      <c r="AM938"/>
      <c r="AN938"/>
      <c r="AO938"/>
      <c r="AP938"/>
      <c r="AQ938"/>
      <c r="AR938"/>
      <c r="AS938"/>
      <c r="AT938"/>
      <c r="AU938"/>
      <c r="AV938"/>
      <c r="AW938"/>
      <c r="AX938"/>
      <c r="AY938"/>
      <c r="AZ938"/>
      <c r="BA938"/>
      <c r="BB938"/>
      <c r="BC938"/>
      <c r="BD938"/>
      <c r="BE938"/>
      <c r="BF938"/>
    </row>
    <row r="939" spans="1:62" s="104" customFormat="1" ht="13.4" customHeight="1" outlineLevel="2" x14ac:dyDescent="0.35">
      <c r="A939" s="102"/>
      <c r="B939" s="95"/>
      <c r="C939" s="17"/>
      <c r="D939" s="17"/>
      <c r="E939" s="17"/>
      <c r="F939" s="13"/>
      <c r="G939" s="86"/>
      <c r="H939" s="86"/>
      <c r="I939" s="99"/>
      <c r="J939" s="99" t="s">
        <v>115</v>
      </c>
      <c r="K939" s="5">
        <f t="shared" ref="K939:Q939" si="198">K929</f>
        <v>1000</v>
      </c>
      <c r="L939" s="5">
        <f t="shared" si="198"/>
        <v>1000</v>
      </c>
      <c r="M939" s="5">
        <f t="shared" si="198"/>
        <v>1000</v>
      </c>
      <c r="N939" s="5">
        <f t="shared" si="198"/>
        <v>1000</v>
      </c>
      <c r="O939" s="5">
        <f t="shared" si="198"/>
        <v>1000</v>
      </c>
      <c r="P939" s="5">
        <f t="shared" si="198"/>
        <v>1000</v>
      </c>
      <c r="Q939" s="5">
        <f t="shared" si="198"/>
        <v>1000</v>
      </c>
      <c r="R939" s="5">
        <f t="shared" si="189"/>
        <v>500</v>
      </c>
      <c r="S939" s="5">
        <f t="shared" si="189"/>
        <v>1000</v>
      </c>
      <c r="U939" s="86"/>
      <c r="V939" s="86"/>
      <c r="W939" s="86"/>
      <c r="X939" s="86"/>
      <c r="Y939" s="86"/>
      <c r="Z939" s="86"/>
      <c r="AA939" s="86"/>
      <c r="AB939" s="86"/>
      <c r="AC939" s="86"/>
      <c r="AD939" s="86"/>
      <c r="AE939" s="16"/>
      <c r="AF939" s="8"/>
      <c r="AG939"/>
      <c r="AH939"/>
      <c r="AI939"/>
      <c r="AJ939"/>
      <c r="AK939"/>
      <c r="AL939"/>
      <c r="AM939"/>
      <c r="AN939"/>
      <c r="AO939"/>
      <c r="AP939"/>
      <c r="AQ939"/>
      <c r="AR939"/>
      <c r="AS939"/>
      <c r="AT939"/>
      <c r="AU939"/>
      <c r="AV939"/>
      <c r="AW939"/>
      <c r="AX939"/>
      <c r="AY939"/>
      <c r="AZ939"/>
      <c r="BA939"/>
      <c r="BB939"/>
      <c r="BC939"/>
      <c r="BD939"/>
      <c r="BE939"/>
      <c r="BF939"/>
    </row>
    <row r="940" spans="1:62" s="104" customFormat="1" ht="13.4" customHeight="1" outlineLevel="2" x14ac:dyDescent="0.35">
      <c r="A940" s="102"/>
      <c r="B940" s="95"/>
      <c r="C940" s="17"/>
      <c r="D940" s="17"/>
      <c r="E940" s="17"/>
      <c r="F940" s="13"/>
      <c r="G940" s="86"/>
      <c r="H940" s="86"/>
      <c r="I940" s="99" t="s">
        <v>749</v>
      </c>
      <c r="J940" s="99" t="s">
        <v>342</v>
      </c>
      <c r="K940" s="5">
        <f t="shared" ref="K940:Q940" si="199">K930</f>
        <v>1000</v>
      </c>
      <c r="L940" s="5">
        <f t="shared" si="199"/>
        <v>1000</v>
      </c>
      <c r="M940" s="5">
        <f t="shared" si="199"/>
        <v>1000</v>
      </c>
      <c r="N940" s="5">
        <f t="shared" si="199"/>
        <v>1000</v>
      </c>
      <c r="O940" s="5">
        <f t="shared" si="199"/>
        <v>1000</v>
      </c>
      <c r="P940" s="5">
        <f t="shared" si="199"/>
        <v>1000</v>
      </c>
      <c r="Q940" s="5">
        <f t="shared" si="199"/>
        <v>1000</v>
      </c>
      <c r="R940" s="5">
        <f t="shared" si="189"/>
        <v>500</v>
      </c>
      <c r="S940" s="5">
        <f t="shared" si="189"/>
        <v>1000</v>
      </c>
      <c r="U940" s="86"/>
      <c r="V940" s="86"/>
      <c r="W940" s="86"/>
      <c r="X940" s="86"/>
      <c r="Y940" s="86"/>
      <c r="Z940" s="86"/>
      <c r="AA940" s="86"/>
      <c r="AB940" s="86"/>
      <c r="AC940" s="86"/>
      <c r="AD940" s="86"/>
      <c r="AE940" s="16"/>
      <c r="AF940" s="8"/>
      <c r="AG940"/>
      <c r="AH940"/>
      <c r="AI940"/>
      <c r="AJ940"/>
      <c r="AK940"/>
      <c r="AL940"/>
      <c r="AM940"/>
      <c r="AN940"/>
      <c r="AO940"/>
      <c r="AP940"/>
      <c r="AQ940"/>
      <c r="AR940"/>
      <c r="AS940"/>
      <c r="AT940"/>
      <c r="AU940"/>
      <c r="AV940"/>
      <c r="AW940"/>
      <c r="AX940"/>
      <c r="AY940"/>
      <c r="AZ940"/>
      <c r="BA940"/>
      <c r="BB940"/>
      <c r="BC940"/>
      <c r="BD940"/>
      <c r="BE940"/>
      <c r="BF940"/>
    </row>
    <row r="941" spans="1:62" s="104" customFormat="1" ht="13.4" customHeight="1" outlineLevel="2" x14ac:dyDescent="0.35">
      <c r="A941" s="102"/>
      <c r="B941" s="95"/>
      <c r="C941" s="17"/>
      <c r="D941" s="17"/>
      <c r="E941" s="17"/>
      <c r="F941" s="13"/>
      <c r="G941" s="86"/>
      <c r="H941" s="86"/>
      <c r="I941" s="99"/>
      <c r="J941" s="99" t="s">
        <v>107</v>
      </c>
      <c r="K941" s="5">
        <f t="shared" ref="K941:Q941" si="200">K931</f>
        <v>50</v>
      </c>
      <c r="L941" s="5">
        <f t="shared" si="200"/>
        <v>50</v>
      </c>
      <c r="M941" s="5">
        <f t="shared" si="200"/>
        <v>50</v>
      </c>
      <c r="N941" s="5">
        <f t="shared" si="200"/>
        <v>50</v>
      </c>
      <c r="O941" s="5">
        <f t="shared" si="200"/>
        <v>50</v>
      </c>
      <c r="P941" s="5">
        <f t="shared" si="200"/>
        <v>50</v>
      </c>
      <c r="Q941" s="5">
        <f t="shared" si="200"/>
        <v>50</v>
      </c>
      <c r="R941" s="5">
        <f t="shared" si="189"/>
        <v>50</v>
      </c>
      <c r="S941" s="5">
        <f t="shared" si="189"/>
        <v>50</v>
      </c>
      <c r="U941" s="86"/>
      <c r="V941" s="86"/>
      <c r="W941" s="86"/>
      <c r="X941" s="86"/>
      <c r="Y941" s="86"/>
      <c r="Z941" s="86"/>
      <c r="AA941" s="86"/>
      <c r="AB941" s="86"/>
      <c r="AC941" s="86"/>
      <c r="AD941" s="86"/>
      <c r="AE941" s="16"/>
      <c r="AF941" s="8"/>
      <c r="AG941"/>
      <c r="AH941"/>
      <c r="AI941"/>
      <c r="AJ941"/>
      <c r="AK941"/>
      <c r="AL941"/>
      <c r="AM941"/>
      <c r="AN941"/>
      <c r="AO941"/>
      <c r="AP941"/>
      <c r="AQ941"/>
      <c r="AR941"/>
      <c r="AS941"/>
      <c r="AT941"/>
      <c r="AU941"/>
      <c r="AV941"/>
      <c r="AW941"/>
      <c r="AX941"/>
      <c r="AY941"/>
      <c r="AZ941"/>
      <c r="BA941"/>
      <c r="BB941"/>
      <c r="BC941"/>
      <c r="BD941"/>
      <c r="BE941"/>
      <c r="BF941"/>
    </row>
    <row r="942" spans="1:62" s="104" customFormat="1" ht="13.4" customHeight="1" outlineLevel="2" x14ac:dyDescent="0.35">
      <c r="A942" s="102"/>
      <c r="B942" s="95"/>
      <c r="C942" s="17"/>
      <c r="D942" s="17"/>
      <c r="E942" s="17"/>
      <c r="F942" s="13"/>
      <c r="G942" s="86"/>
      <c r="H942" s="86"/>
      <c r="I942" s="99"/>
      <c r="J942" s="99" t="s">
        <v>108</v>
      </c>
      <c r="K942" s="5">
        <f t="shared" ref="K942:Q942" si="201">K932</f>
        <v>100</v>
      </c>
      <c r="L942" s="5">
        <f t="shared" si="201"/>
        <v>100</v>
      </c>
      <c r="M942" s="5">
        <f t="shared" si="201"/>
        <v>100</v>
      </c>
      <c r="N942" s="5">
        <f t="shared" si="201"/>
        <v>100</v>
      </c>
      <c r="O942" s="5">
        <f t="shared" si="201"/>
        <v>100</v>
      </c>
      <c r="P942" s="5">
        <f t="shared" si="201"/>
        <v>100</v>
      </c>
      <c r="Q942" s="5">
        <f t="shared" si="201"/>
        <v>100</v>
      </c>
      <c r="R942" s="5">
        <f t="shared" si="189"/>
        <v>100</v>
      </c>
      <c r="S942" s="5">
        <f t="shared" si="189"/>
        <v>100</v>
      </c>
      <c r="U942" s="86"/>
      <c r="V942" s="86"/>
      <c r="W942" s="86"/>
      <c r="X942" s="86"/>
      <c r="Y942" s="86"/>
      <c r="Z942" s="86"/>
      <c r="AA942" s="86"/>
      <c r="AB942" s="86"/>
      <c r="AC942" s="86"/>
      <c r="AD942" s="86"/>
      <c r="AE942" s="16"/>
      <c r="AF942" s="8"/>
      <c r="AG942"/>
      <c r="AH942"/>
      <c r="AI942"/>
      <c r="AJ942"/>
      <c r="AK942"/>
      <c r="AL942"/>
      <c r="AM942"/>
      <c r="AN942"/>
      <c r="AO942"/>
      <c r="AP942"/>
      <c r="AQ942"/>
      <c r="AR942"/>
      <c r="AS942"/>
      <c r="AT942"/>
      <c r="AU942"/>
      <c r="AV942"/>
      <c r="AW942"/>
      <c r="AX942"/>
      <c r="AY942"/>
      <c r="AZ942"/>
      <c r="BA942"/>
      <c r="BB942"/>
      <c r="BC942"/>
      <c r="BD942"/>
      <c r="BE942"/>
      <c r="BF942"/>
    </row>
    <row r="943" spans="1:62" s="104" customFormat="1" ht="13.4" customHeight="1" outlineLevel="2" x14ac:dyDescent="0.35">
      <c r="A943" s="102"/>
      <c r="B943" s="95"/>
      <c r="C943" s="17"/>
      <c r="D943" s="17"/>
      <c r="E943" s="17"/>
      <c r="F943" s="13"/>
      <c r="G943" s="86"/>
      <c r="H943" s="86"/>
      <c r="I943" s="99"/>
      <c r="J943" s="99" t="s">
        <v>109</v>
      </c>
      <c r="K943" s="5">
        <f t="shared" ref="K943:Q943" si="202">K933</f>
        <v>100</v>
      </c>
      <c r="L943" s="5">
        <f t="shared" si="202"/>
        <v>100</v>
      </c>
      <c r="M943" s="5">
        <f t="shared" si="202"/>
        <v>100</v>
      </c>
      <c r="N943" s="5">
        <f t="shared" si="202"/>
        <v>100</v>
      </c>
      <c r="O943" s="5">
        <f t="shared" si="202"/>
        <v>100</v>
      </c>
      <c r="P943" s="5">
        <f t="shared" si="202"/>
        <v>100</v>
      </c>
      <c r="Q943" s="5">
        <f t="shared" si="202"/>
        <v>100</v>
      </c>
      <c r="R943" s="5">
        <f t="shared" si="189"/>
        <v>100</v>
      </c>
      <c r="S943" s="5">
        <f t="shared" si="189"/>
        <v>100</v>
      </c>
      <c r="U943" s="86"/>
      <c r="V943" s="86"/>
      <c r="W943" s="86"/>
      <c r="X943" s="86"/>
      <c r="Y943" s="86"/>
      <c r="Z943" s="86"/>
      <c r="AA943" s="86"/>
      <c r="AB943" s="86"/>
      <c r="AC943" s="86"/>
      <c r="AD943" s="86"/>
      <c r="AE943" s="16"/>
      <c r="AF943" s="8"/>
      <c r="AG943"/>
      <c r="AH943"/>
      <c r="AI943"/>
      <c r="AJ943"/>
      <c r="AK943"/>
      <c r="AL943"/>
      <c r="AM943"/>
      <c r="AN943"/>
      <c r="AO943"/>
      <c r="AP943"/>
      <c r="AQ943"/>
      <c r="AR943"/>
      <c r="AS943"/>
      <c r="AT943"/>
      <c r="AU943"/>
      <c r="AV943"/>
      <c r="AW943"/>
      <c r="AX943"/>
      <c r="AY943"/>
      <c r="AZ943"/>
      <c r="BA943"/>
      <c r="BB943"/>
      <c r="BC943"/>
      <c r="BD943"/>
      <c r="BE943"/>
      <c r="BF943"/>
    </row>
    <row r="944" spans="1:62" s="104" customFormat="1" ht="13.4" customHeight="1" outlineLevel="2" x14ac:dyDescent="0.35">
      <c r="A944" s="102"/>
      <c r="B944" s="95"/>
      <c r="C944" s="17"/>
      <c r="D944" s="17"/>
      <c r="E944" s="17"/>
      <c r="F944" s="13"/>
      <c r="G944" s="86"/>
      <c r="H944" s="86"/>
      <c r="I944" s="99"/>
      <c r="J944" s="99" t="s">
        <v>110</v>
      </c>
      <c r="K944" s="5">
        <f t="shared" ref="K944:Q944" si="203">K934</f>
        <v>100</v>
      </c>
      <c r="L944" s="5">
        <f t="shared" si="203"/>
        <v>100</v>
      </c>
      <c r="M944" s="5">
        <f t="shared" si="203"/>
        <v>100</v>
      </c>
      <c r="N944" s="5">
        <f t="shared" si="203"/>
        <v>100</v>
      </c>
      <c r="O944" s="5">
        <f t="shared" si="203"/>
        <v>100</v>
      </c>
      <c r="P944" s="5">
        <f t="shared" si="203"/>
        <v>100</v>
      </c>
      <c r="Q944" s="5">
        <f t="shared" si="203"/>
        <v>100</v>
      </c>
      <c r="R944" s="5">
        <f t="shared" si="189"/>
        <v>100</v>
      </c>
      <c r="S944" s="5">
        <f t="shared" si="189"/>
        <v>100</v>
      </c>
      <c r="U944" s="86"/>
      <c r="V944" s="86"/>
      <c r="W944" s="86"/>
      <c r="X944" s="86"/>
      <c r="Y944" s="86"/>
      <c r="Z944" s="86"/>
      <c r="AA944" s="86"/>
      <c r="AB944" s="86"/>
      <c r="AC944" s="86"/>
      <c r="AD944" s="86"/>
      <c r="AE944" s="16"/>
      <c r="AF944" s="8"/>
      <c r="AG944"/>
      <c r="AH944"/>
      <c r="AI944"/>
      <c r="AJ944"/>
      <c r="AK944"/>
      <c r="AL944"/>
      <c r="AM944"/>
      <c r="AN944"/>
      <c r="AO944"/>
      <c r="AP944"/>
      <c r="AQ944"/>
      <c r="AR944"/>
      <c r="AS944"/>
      <c r="AT944"/>
      <c r="AU944"/>
      <c r="AV944"/>
      <c r="AW944"/>
      <c r="AX944"/>
      <c r="AY944"/>
      <c r="AZ944"/>
      <c r="BA944"/>
      <c r="BB944"/>
      <c r="BC944"/>
      <c r="BD944"/>
      <c r="BE944"/>
      <c r="BF944"/>
    </row>
    <row r="945" spans="1:58" s="104" customFormat="1" ht="13.4" customHeight="1" outlineLevel="2" x14ac:dyDescent="0.35">
      <c r="A945" s="102"/>
      <c r="B945" s="95"/>
      <c r="C945" s="17"/>
      <c r="D945" s="17"/>
      <c r="E945" s="17"/>
      <c r="F945" s="13"/>
      <c r="G945" s="86"/>
      <c r="H945" s="86"/>
      <c r="I945" s="99"/>
      <c r="J945" s="99" t="s">
        <v>111</v>
      </c>
      <c r="K945" s="5">
        <f t="shared" ref="K945:Q945" si="204">K935</f>
        <v>100</v>
      </c>
      <c r="L945" s="5">
        <f t="shared" si="204"/>
        <v>100</v>
      </c>
      <c r="M945" s="5">
        <f t="shared" si="204"/>
        <v>100</v>
      </c>
      <c r="N945" s="5">
        <f t="shared" si="204"/>
        <v>100</v>
      </c>
      <c r="O945" s="5">
        <f t="shared" si="204"/>
        <v>100</v>
      </c>
      <c r="P945" s="5">
        <f t="shared" si="204"/>
        <v>100</v>
      </c>
      <c r="Q945" s="5">
        <f t="shared" si="204"/>
        <v>100</v>
      </c>
      <c r="R945" s="5">
        <f t="shared" si="189"/>
        <v>100</v>
      </c>
      <c r="S945" s="5">
        <f t="shared" si="189"/>
        <v>100</v>
      </c>
      <c r="U945" s="86"/>
      <c r="V945" s="86"/>
      <c r="W945" s="86"/>
      <c r="X945" s="86"/>
      <c r="Y945" s="86"/>
      <c r="Z945" s="86"/>
      <c r="AA945" s="86"/>
      <c r="AB945" s="86"/>
      <c r="AC945" s="86"/>
      <c r="AD945" s="86"/>
      <c r="AE945" s="16"/>
      <c r="AF945" s="8"/>
      <c r="AG945"/>
      <c r="AH945"/>
      <c r="AI945"/>
      <c r="AJ945"/>
      <c r="AK945"/>
      <c r="AL945"/>
      <c r="AM945"/>
      <c r="AN945"/>
      <c r="AO945"/>
      <c r="AP945"/>
      <c r="AQ945"/>
      <c r="AR945"/>
      <c r="AS945"/>
      <c r="AT945"/>
      <c r="AU945"/>
      <c r="AV945"/>
      <c r="AW945"/>
      <c r="AX945"/>
      <c r="AY945"/>
      <c r="AZ945"/>
      <c r="BA945"/>
      <c r="BB945"/>
      <c r="BC945"/>
      <c r="BD945"/>
      <c r="BE945"/>
      <c r="BF945"/>
    </row>
    <row r="946" spans="1:58" s="104" customFormat="1" ht="13.4" customHeight="1" outlineLevel="2" x14ac:dyDescent="0.35">
      <c r="A946" s="102"/>
      <c r="B946" s="95"/>
      <c r="C946" s="17"/>
      <c r="D946" s="17"/>
      <c r="E946" s="17"/>
      <c r="F946" s="13"/>
      <c r="G946" s="86"/>
      <c r="H946" s="86"/>
      <c r="I946" s="99"/>
      <c r="J946" s="99" t="s">
        <v>112</v>
      </c>
      <c r="K946" s="5">
        <f t="shared" ref="K946:Q946" si="205">K936</f>
        <v>1000</v>
      </c>
      <c r="L946" s="5">
        <f t="shared" si="205"/>
        <v>1000</v>
      </c>
      <c r="M946" s="5">
        <f t="shared" si="205"/>
        <v>1000</v>
      </c>
      <c r="N946" s="5">
        <f t="shared" si="205"/>
        <v>1000</v>
      </c>
      <c r="O946" s="5">
        <f t="shared" si="205"/>
        <v>1000</v>
      </c>
      <c r="P946" s="5">
        <f t="shared" si="205"/>
        <v>1000</v>
      </c>
      <c r="Q946" s="5">
        <f t="shared" si="205"/>
        <v>1000</v>
      </c>
      <c r="R946" s="5">
        <f t="shared" si="189"/>
        <v>500</v>
      </c>
      <c r="S946" s="5">
        <f t="shared" si="189"/>
        <v>1000</v>
      </c>
      <c r="U946" s="86"/>
      <c r="V946" s="86"/>
      <c r="W946" s="86"/>
      <c r="X946" s="86"/>
      <c r="Y946" s="86"/>
      <c r="Z946" s="86"/>
      <c r="AA946" s="86"/>
      <c r="AB946" s="86"/>
      <c r="AC946" s="86"/>
      <c r="AD946" s="86"/>
      <c r="AE946" s="16"/>
      <c r="AF946" s="8"/>
      <c r="AG946"/>
      <c r="AH946"/>
      <c r="AI946"/>
      <c r="AJ946"/>
      <c r="AK946"/>
      <c r="AL946"/>
      <c r="AM946"/>
      <c r="AN946"/>
      <c r="AO946"/>
      <c r="AP946"/>
      <c r="AQ946"/>
      <c r="AR946"/>
      <c r="AS946"/>
      <c r="AT946"/>
      <c r="AU946"/>
      <c r="AV946"/>
      <c r="AW946"/>
      <c r="AX946"/>
      <c r="AY946"/>
      <c r="AZ946"/>
      <c r="BA946"/>
      <c r="BB946"/>
      <c r="BC946"/>
      <c r="BD946"/>
      <c r="BE946"/>
      <c r="BF946"/>
    </row>
    <row r="947" spans="1:58" s="104" customFormat="1" ht="13.4" customHeight="1" outlineLevel="2" x14ac:dyDescent="0.35">
      <c r="A947" s="102"/>
      <c r="B947" s="95"/>
      <c r="C947" s="17"/>
      <c r="D947" s="17"/>
      <c r="E947" s="17"/>
      <c r="F947" s="13"/>
      <c r="G947" s="86"/>
      <c r="H947" s="86"/>
      <c r="I947" s="99"/>
      <c r="J947" s="99" t="s">
        <v>113</v>
      </c>
      <c r="K947" s="5">
        <f t="shared" ref="K947:Q947" si="206">K937</f>
        <v>1000</v>
      </c>
      <c r="L947" s="5">
        <f t="shared" si="206"/>
        <v>1000</v>
      </c>
      <c r="M947" s="5">
        <f t="shared" si="206"/>
        <v>1000</v>
      </c>
      <c r="N947" s="5">
        <f t="shared" si="206"/>
        <v>1000</v>
      </c>
      <c r="O947" s="5">
        <f t="shared" si="206"/>
        <v>1000</v>
      </c>
      <c r="P947" s="5">
        <f t="shared" si="206"/>
        <v>1000</v>
      </c>
      <c r="Q947" s="5">
        <f t="shared" si="206"/>
        <v>1000</v>
      </c>
      <c r="R947" s="5">
        <f t="shared" si="189"/>
        <v>500</v>
      </c>
      <c r="S947" s="5">
        <f t="shared" si="189"/>
        <v>1000</v>
      </c>
      <c r="U947" s="86"/>
      <c r="V947" s="86"/>
      <c r="W947" s="86"/>
      <c r="X947" s="86"/>
      <c r="Y947" s="86"/>
      <c r="Z947" s="86"/>
      <c r="AA947" s="86"/>
      <c r="AB947" s="86"/>
      <c r="AC947" s="86"/>
      <c r="AD947" s="86"/>
      <c r="AE947" s="16"/>
      <c r="AF947" s="8"/>
      <c r="AG947"/>
      <c r="AH947"/>
      <c r="AI947"/>
      <c r="AJ947"/>
      <c r="AK947"/>
      <c r="AL947"/>
      <c r="AM947"/>
      <c r="AN947"/>
      <c r="AO947"/>
      <c r="AP947"/>
      <c r="AQ947"/>
      <c r="AR947"/>
      <c r="AS947"/>
      <c r="AT947"/>
      <c r="AU947"/>
      <c r="AV947"/>
      <c r="AW947"/>
      <c r="AX947"/>
      <c r="AY947"/>
      <c r="AZ947"/>
      <c r="BA947"/>
      <c r="BB947"/>
      <c r="BC947"/>
      <c r="BD947"/>
      <c r="BE947"/>
      <c r="BF947"/>
    </row>
    <row r="948" spans="1:58" s="104" customFormat="1" ht="13.4" customHeight="1" outlineLevel="2" x14ac:dyDescent="0.35">
      <c r="A948" s="102"/>
      <c r="B948" s="95"/>
      <c r="C948" s="17"/>
      <c r="D948" s="17"/>
      <c r="E948" s="17"/>
      <c r="F948" s="13"/>
      <c r="G948" s="86"/>
      <c r="H948" s="86"/>
      <c r="I948" s="99"/>
      <c r="J948" s="99" t="s">
        <v>114</v>
      </c>
      <c r="K948" s="5">
        <f t="shared" ref="K948:Q948" si="207">K938</f>
        <v>1000</v>
      </c>
      <c r="L948" s="5">
        <f t="shared" si="207"/>
        <v>1000</v>
      </c>
      <c r="M948" s="5">
        <f t="shared" si="207"/>
        <v>1000</v>
      </c>
      <c r="N948" s="5">
        <f t="shared" si="207"/>
        <v>1000</v>
      </c>
      <c r="O948" s="5">
        <f t="shared" si="207"/>
        <v>1000</v>
      </c>
      <c r="P948" s="5">
        <f t="shared" si="207"/>
        <v>1000</v>
      </c>
      <c r="Q948" s="5">
        <f t="shared" si="207"/>
        <v>1000</v>
      </c>
      <c r="R948" s="5">
        <f t="shared" si="189"/>
        <v>500</v>
      </c>
      <c r="S948" s="5">
        <f t="shared" si="189"/>
        <v>1000</v>
      </c>
      <c r="U948" s="86"/>
      <c r="V948" s="86"/>
      <c r="W948" s="86"/>
      <c r="X948" s="86"/>
      <c r="Y948" s="86"/>
      <c r="Z948" s="86"/>
      <c r="AA948" s="86"/>
      <c r="AB948" s="86"/>
      <c r="AC948" s="86"/>
      <c r="AD948" s="86"/>
      <c r="AE948" s="16"/>
      <c r="AF948" s="8"/>
      <c r="AG948"/>
      <c r="AH948"/>
      <c r="AI948"/>
      <c r="AJ948"/>
      <c r="AK948"/>
      <c r="AL948"/>
      <c r="AM948"/>
      <c r="AN948"/>
      <c r="AO948"/>
      <c r="AP948"/>
      <c r="AQ948"/>
      <c r="AR948"/>
      <c r="AS948"/>
      <c r="AT948"/>
      <c r="AU948"/>
      <c r="AV948"/>
      <c r="AW948"/>
      <c r="AX948"/>
      <c r="AY948"/>
      <c r="AZ948"/>
      <c r="BA948"/>
      <c r="BB948"/>
      <c r="BC948"/>
      <c r="BD948"/>
      <c r="BE948"/>
      <c r="BF948"/>
    </row>
    <row r="949" spans="1:58" s="104" customFormat="1" ht="13.4" customHeight="1" outlineLevel="2" x14ac:dyDescent="0.35">
      <c r="A949" s="102"/>
      <c r="B949" s="95"/>
      <c r="C949" s="17"/>
      <c r="D949" s="17"/>
      <c r="E949" s="17"/>
      <c r="F949" s="13"/>
      <c r="G949" s="86"/>
      <c r="H949" s="86"/>
      <c r="I949" s="99"/>
      <c r="J949" s="99" t="s">
        <v>115</v>
      </c>
      <c r="K949" s="5">
        <f t="shared" ref="K949:Q949" si="208">K939</f>
        <v>1000</v>
      </c>
      <c r="L949" s="5">
        <f t="shared" si="208"/>
        <v>1000</v>
      </c>
      <c r="M949" s="5">
        <f t="shared" si="208"/>
        <v>1000</v>
      </c>
      <c r="N949" s="5">
        <f t="shared" si="208"/>
        <v>1000</v>
      </c>
      <c r="O949" s="5">
        <f t="shared" si="208"/>
        <v>1000</v>
      </c>
      <c r="P949" s="5">
        <f t="shared" si="208"/>
        <v>1000</v>
      </c>
      <c r="Q949" s="5">
        <f t="shared" si="208"/>
        <v>1000</v>
      </c>
      <c r="R949" s="5">
        <f t="shared" si="189"/>
        <v>500</v>
      </c>
      <c r="S949" s="5">
        <f t="shared" si="189"/>
        <v>1000</v>
      </c>
      <c r="U949" s="86"/>
      <c r="V949" s="86"/>
      <c r="W949" s="86"/>
      <c r="X949" s="86"/>
      <c r="Y949" s="86"/>
      <c r="Z949" s="86"/>
      <c r="AA949" s="86"/>
      <c r="AB949" s="86"/>
      <c r="AC949" s="86"/>
      <c r="AD949" s="86"/>
      <c r="AE949" s="16"/>
      <c r="AF949" s="8"/>
      <c r="AG949"/>
      <c r="AH949"/>
      <c r="AI949"/>
      <c r="AJ949"/>
      <c r="AK949"/>
      <c r="AL949"/>
      <c r="AM949"/>
      <c r="AN949"/>
      <c r="AO949"/>
      <c r="AP949"/>
      <c r="AQ949"/>
      <c r="AR949"/>
      <c r="AS949"/>
      <c r="AT949"/>
      <c r="AU949"/>
      <c r="AV949"/>
      <c r="AW949"/>
      <c r="AX949"/>
      <c r="AY949"/>
      <c r="AZ949"/>
      <c r="BA949"/>
      <c r="BB949"/>
      <c r="BC949"/>
      <c r="BD949"/>
      <c r="BE949"/>
      <c r="BF949"/>
    </row>
    <row r="950" spans="1:58" s="104" customFormat="1" ht="13.4" customHeight="1" outlineLevel="2" x14ac:dyDescent="0.35">
      <c r="A950" s="102"/>
      <c r="B950" s="95"/>
      <c r="C950" s="17"/>
      <c r="D950" s="17"/>
      <c r="E950" s="17"/>
      <c r="F950" s="13"/>
      <c r="G950" s="86"/>
      <c r="H950" s="86"/>
      <c r="I950" s="99" t="s">
        <v>750</v>
      </c>
      <c r="J950" s="99" t="s">
        <v>342</v>
      </c>
      <c r="K950" s="5">
        <f t="shared" ref="K950:Q950" si="209">K940</f>
        <v>1000</v>
      </c>
      <c r="L950" s="5">
        <f t="shared" si="209"/>
        <v>1000</v>
      </c>
      <c r="M950" s="5">
        <f t="shared" si="209"/>
        <v>1000</v>
      </c>
      <c r="N950" s="5">
        <f t="shared" si="209"/>
        <v>1000</v>
      </c>
      <c r="O950" s="5">
        <f t="shared" si="209"/>
        <v>1000</v>
      </c>
      <c r="P950" s="5">
        <f t="shared" si="209"/>
        <v>1000</v>
      </c>
      <c r="Q950" s="5">
        <f t="shared" si="209"/>
        <v>1000</v>
      </c>
      <c r="R950" s="5">
        <f t="shared" ref="R950:S969" si="210">R940</f>
        <v>500</v>
      </c>
      <c r="S950" s="5">
        <f t="shared" si="210"/>
        <v>1000</v>
      </c>
      <c r="U950" s="86"/>
      <c r="V950" s="86"/>
      <c r="W950" s="86"/>
      <c r="X950" s="86"/>
      <c r="Y950" s="86"/>
      <c r="Z950" s="86"/>
      <c r="AA950" s="86"/>
      <c r="AB950" s="86"/>
      <c r="AC950" s="86"/>
      <c r="AD950" s="86"/>
      <c r="AE950" s="16"/>
      <c r="AF950" s="8"/>
      <c r="AG950"/>
      <c r="AH950"/>
      <c r="AI950"/>
      <c r="AJ950"/>
      <c r="AK950"/>
      <c r="AL950"/>
      <c r="AM950"/>
      <c r="AN950"/>
      <c r="AO950"/>
      <c r="AP950"/>
      <c r="AQ950"/>
      <c r="AR950"/>
      <c r="AS950"/>
      <c r="AT950"/>
      <c r="AU950"/>
      <c r="AV950"/>
      <c r="AW950"/>
      <c r="AX950"/>
      <c r="AY950"/>
      <c r="AZ950"/>
      <c r="BA950"/>
      <c r="BB950"/>
      <c r="BC950"/>
      <c r="BD950"/>
      <c r="BE950"/>
      <c r="BF950"/>
    </row>
    <row r="951" spans="1:58" s="104" customFormat="1" ht="13.4" customHeight="1" outlineLevel="2" x14ac:dyDescent="0.35">
      <c r="A951" s="102"/>
      <c r="B951" s="95"/>
      <c r="C951" s="17"/>
      <c r="D951" s="17"/>
      <c r="E951" s="17"/>
      <c r="F951" s="13"/>
      <c r="G951" s="86"/>
      <c r="H951" s="86"/>
      <c r="I951" s="99"/>
      <c r="J951" s="99" t="s">
        <v>107</v>
      </c>
      <c r="K951" s="5">
        <f t="shared" ref="K951:Q951" si="211">K941</f>
        <v>50</v>
      </c>
      <c r="L951" s="5">
        <f t="shared" si="211"/>
        <v>50</v>
      </c>
      <c r="M951" s="5">
        <f t="shared" si="211"/>
        <v>50</v>
      </c>
      <c r="N951" s="5">
        <f t="shared" si="211"/>
        <v>50</v>
      </c>
      <c r="O951" s="5">
        <f t="shared" si="211"/>
        <v>50</v>
      </c>
      <c r="P951" s="5">
        <f t="shared" si="211"/>
        <v>50</v>
      </c>
      <c r="Q951" s="5">
        <f t="shared" si="211"/>
        <v>50</v>
      </c>
      <c r="R951" s="5">
        <f t="shared" si="210"/>
        <v>50</v>
      </c>
      <c r="S951" s="5">
        <f t="shared" si="210"/>
        <v>50</v>
      </c>
      <c r="U951" s="86"/>
      <c r="V951" s="86"/>
      <c r="W951" s="86"/>
      <c r="X951" s="86"/>
      <c r="Y951" s="86"/>
      <c r="Z951" s="86"/>
      <c r="AA951" s="86"/>
      <c r="AB951" s="86"/>
      <c r="AC951" s="86"/>
      <c r="AD951" s="86"/>
      <c r="AE951" s="16"/>
      <c r="AF951" s="8"/>
      <c r="AG951"/>
      <c r="AH951"/>
      <c r="AI951"/>
      <c r="AJ951"/>
      <c r="AK951"/>
      <c r="AL951"/>
      <c r="AM951"/>
      <c r="AN951"/>
      <c r="AO951"/>
      <c r="AP951"/>
      <c r="AQ951"/>
      <c r="AR951"/>
      <c r="AS951"/>
      <c r="AT951"/>
      <c r="AU951"/>
      <c r="AV951"/>
      <c r="AW951"/>
      <c r="AX951"/>
      <c r="AY951"/>
      <c r="AZ951"/>
      <c r="BA951"/>
      <c r="BB951"/>
      <c r="BC951"/>
      <c r="BD951"/>
      <c r="BE951"/>
      <c r="BF951"/>
    </row>
    <row r="952" spans="1:58" s="104" customFormat="1" ht="13.4" customHeight="1" outlineLevel="2" x14ac:dyDescent="0.35">
      <c r="A952" s="102"/>
      <c r="B952" s="95"/>
      <c r="C952" s="17"/>
      <c r="D952" s="17"/>
      <c r="E952" s="17"/>
      <c r="F952" s="13"/>
      <c r="G952" s="86"/>
      <c r="H952" s="86"/>
      <c r="I952" s="99"/>
      <c r="J952" s="99" t="s">
        <v>108</v>
      </c>
      <c r="K952" s="5">
        <f t="shared" ref="K952:Q952" si="212">K942</f>
        <v>100</v>
      </c>
      <c r="L952" s="5">
        <f t="shared" si="212"/>
        <v>100</v>
      </c>
      <c r="M952" s="5">
        <f t="shared" si="212"/>
        <v>100</v>
      </c>
      <c r="N952" s="5">
        <f t="shared" si="212"/>
        <v>100</v>
      </c>
      <c r="O952" s="5">
        <f t="shared" si="212"/>
        <v>100</v>
      </c>
      <c r="P952" s="5">
        <f t="shared" si="212"/>
        <v>100</v>
      </c>
      <c r="Q952" s="5">
        <f t="shared" si="212"/>
        <v>100</v>
      </c>
      <c r="R952" s="5">
        <f t="shared" si="210"/>
        <v>100</v>
      </c>
      <c r="S952" s="5">
        <f t="shared" si="210"/>
        <v>100</v>
      </c>
      <c r="U952" s="86"/>
      <c r="V952" s="86"/>
      <c r="W952" s="86"/>
      <c r="X952" s="86"/>
      <c r="Y952" s="86"/>
      <c r="Z952" s="86"/>
      <c r="AA952" s="86"/>
      <c r="AB952" s="86"/>
      <c r="AC952" s="86"/>
      <c r="AD952" s="86"/>
      <c r="AE952" s="16"/>
      <c r="AF952" s="8"/>
      <c r="AG952"/>
      <c r="AH952"/>
      <c r="AI952"/>
      <c r="AJ952"/>
      <c r="AK952"/>
      <c r="AL952"/>
      <c r="AM952"/>
      <c r="AN952"/>
      <c r="AO952"/>
      <c r="AP952"/>
      <c r="AQ952"/>
      <c r="AR952"/>
      <c r="AS952"/>
      <c r="AT952"/>
      <c r="AU952"/>
      <c r="AV952"/>
      <c r="AW952"/>
      <c r="AX952"/>
      <c r="AY952"/>
      <c r="AZ952"/>
      <c r="BA952"/>
      <c r="BB952"/>
      <c r="BC952"/>
      <c r="BD952"/>
      <c r="BE952"/>
      <c r="BF952"/>
    </row>
    <row r="953" spans="1:58" s="104" customFormat="1" ht="13.4" customHeight="1" outlineLevel="2" x14ac:dyDescent="0.35">
      <c r="A953" s="102"/>
      <c r="B953" s="95"/>
      <c r="C953" s="17"/>
      <c r="D953" s="17"/>
      <c r="E953" s="17"/>
      <c r="F953" s="13"/>
      <c r="G953" s="86"/>
      <c r="H953" s="86"/>
      <c r="I953" s="99"/>
      <c r="J953" s="99" t="s">
        <v>109</v>
      </c>
      <c r="K953" s="5">
        <f t="shared" ref="K953:Q953" si="213">K943</f>
        <v>100</v>
      </c>
      <c r="L953" s="5">
        <f t="shared" si="213"/>
        <v>100</v>
      </c>
      <c r="M953" s="5">
        <f t="shared" si="213"/>
        <v>100</v>
      </c>
      <c r="N953" s="5">
        <f t="shared" si="213"/>
        <v>100</v>
      </c>
      <c r="O953" s="5">
        <f t="shared" si="213"/>
        <v>100</v>
      </c>
      <c r="P953" s="5">
        <f t="shared" si="213"/>
        <v>100</v>
      </c>
      <c r="Q953" s="5">
        <f t="shared" si="213"/>
        <v>100</v>
      </c>
      <c r="R953" s="5">
        <f t="shared" si="210"/>
        <v>100</v>
      </c>
      <c r="S953" s="5">
        <f t="shared" si="210"/>
        <v>100</v>
      </c>
      <c r="U953" s="86"/>
      <c r="V953" s="86"/>
      <c r="W953" s="86"/>
      <c r="X953" s="86"/>
      <c r="Y953" s="86"/>
      <c r="Z953" s="86"/>
      <c r="AA953" s="86"/>
      <c r="AB953" s="86"/>
      <c r="AC953" s="86"/>
      <c r="AD953" s="86"/>
      <c r="AE953" s="16"/>
      <c r="AF953" s="8"/>
      <c r="AG953"/>
      <c r="AH953"/>
      <c r="AI953"/>
      <c r="AJ953"/>
      <c r="AK953"/>
      <c r="AL953"/>
      <c r="AM953"/>
      <c r="AN953"/>
      <c r="AO953"/>
      <c r="AP953"/>
      <c r="AQ953"/>
      <c r="AR953"/>
      <c r="AS953"/>
      <c r="AT953"/>
      <c r="AU953"/>
      <c r="AV953"/>
      <c r="AW953"/>
      <c r="AX953"/>
      <c r="AY953"/>
      <c r="AZ953"/>
      <c r="BA953"/>
      <c r="BB953"/>
      <c r="BC953"/>
      <c r="BD953"/>
      <c r="BE953"/>
      <c r="BF953"/>
    </row>
    <row r="954" spans="1:58" s="104" customFormat="1" ht="13.4" customHeight="1" outlineLevel="2" x14ac:dyDescent="0.35">
      <c r="A954" s="102"/>
      <c r="B954" s="95"/>
      <c r="C954" s="17"/>
      <c r="D954" s="17"/>
      <c r="E954" s="17"/>
      <c r="F954" s="13"/>
      <c r="G954" s="86"/>
      <c r="H954" s="86"/>
      <c r="I954" s="99"/>
      <c r="J954" s="99" t="s">
        <v>110</v>
      </c>
      <c r="K954" s="5">
        <f t="shared" ref="K954:Q954" si="214">K944</f>
        <v>100</v>
      </c>
      <c r="L954" s="5">
        <f t="shared" si="214"/>
        <v>100</v>
      </c>
      <c r="M954" s="5">
        <f t="shared" si="214"/>
        <v>100</v>
      </c>
      <c r="N954" s="5">
        <f t="shared" si="214"/>
        <v>100</v>
      </c>
      <c r="O954" s="5">
        <f t="shared" si="214"/>
        <v>100</v>
      </c>
      <c r="P954" s="5">
        <f t="shared" si="214"/>
        <v>100</v>
      </c>
      <c r="Q954" s="5">
        <f t="shared" si="214"/>
        <v>100</v>
      </c>
      <c r="R954" s="5">
        <f t="shared" si="210"/>
        <v>100</v>
      </c>
      <c r="S954" s="5">
        <f t="shared" si="210"/>
        <v>100</v>
      </c>
      <c r="U954" s="86"/>
      <c r="V954" s="86"/>
      <c r="W954" s="86"/>
      <c r="X954" s="86"/>
      <c r="Y954" s="86"/>
      <c r="Z954" s="86"/>
      <c r="AA954" s="86"/>
      <c r="AB954" s="86"/>
      <c r="AC954" s="86"/>
      <c r="AD954" s="86"/>
      <c r="AE954" s="16"/>
      <c r="AF954" s="8"/>
      <c r="AG954"/>
      <c r="AH954"/>
      <c r="AI954"/>
      <c r="AJ954"/>
      <c r="AK954"/>
      <c r="AL954"/>
      <c r="AM954"/>
      <c r="AN954"/>
      <c r="AO954"/>
      <c r="AP954"/>
      <c r="AQ954"/>
      <c r="AR954"/>
      <c r="AS954"/>
      <c r="AT954"/>
      <c r="AU954"/>
      <c r="AV954"/>
      <c r="AW954"/>
      <c r="AX954"/>
      <c r="AY954"/>
      <c r="AZ954"/>
      <c r="BA954"/>
      <c r="BB954"/>
      <c r="BC954"/>
      <c r="BD954"/>
      <c r="BE954"/>
      <c r="BF954"/>
    </row>
    <row r="955" spans="1:58" s="104" customFormat="1" ht="13.4" customHeight="1" outlineLevel="2" x14ac:dyDescent="0.35">
      <c r="A955" s="102"/>
      <c r="B955" s="95"/>
      <c r="C955" s="17"/>
      <c r="D955" s="17"/>
      <c r="E955" s="17"/>
      <c r="F955" s="13"/>
      <c r="G955" s="86"/>
      <c r="H955" s="86"/>
      <c r="I955" s="99"/>
      <c r="J955" s="99" t="s">
        <v>111</v>
      </c>
      <c r="K955" s="5">
        <f t="shared" ref="K955:Q955" si="215">K945</f>
        <v>100</v>
      </c>
      <c r="L955" s="5">
        <f t="shared" si="215"/>
        <v>100</v>
      </c>
      <c r="M955" s="5">
        <f t="shared" si="215"/>
        <v>100</v>
      </c>
      <c r="N955" s="5">
        <f t="shared" si="215"/>
        <v>100</v>
      </c>
      <c r="O955" s="5">
        <f t="shared" si="215"/>
        <v>100</v>
      </c>
      <c r="P955" s="5">
        <f t="shared" si="215"/>
        <v>100</v>
      </c>
      <c r="Q955" s="5">
        <f t="shared" si="215"/>
        <v>100</v>
      </c>
      <c r="R955" s="5">
        <f t="shared" si="210"/>
        <v>100</v>
      </c>
      <c r="S955" s="5">
        <f t="shared" si="210"/>
        <v>100</v>
      </c>
      <c r="U955" s="86"/>
      <c r="V955" s="86"/>
      <c r="W955" s="86"/>
      <c r="X955" s="86"/>
      <c r="Y955" s="86"/>
      <c r="Z955" s="86"/>
      <c r="AA955" s="86"/>
      <c r="AB955" s="86"/>
      <c r="AC955" s="86"/>
      <c r="AD955" s="86"/>
      <c r="AE955" s="16"/>
      <c r="AF955" s="8"/>
      <c r="AG955"/>
      <c r="AH955"/>
      <c r="AI955"/>
      <c r="AJ955"/>
      <c r="AK955"/>
      <c r="AL955"/>
      <c r="AM955"/>
      <c r="AN955"/>
      <c r="AO955"/>
      <c r="AP955"/>
      <c r="AQ955"/>
      <c r="AR955"/>
      <c r="AS955"/>
      <c r="AT955"/>
      <c r="AU955"/>
      <c r="AV955"/>
      <c r="AW955"/>
      <c r="AX955"/>
      <c r="AY955"/>
      <c r="AZ955"/>
      <c r="BA955"/>
      <c r="BB955"/>
      <c r="BC955"/>
      <c r="BD955"/>
      <c r="BE955"/>
      <c r="BF955"/>
    </row>
    <row r="956" spans="1:58" s="104" customFormat="1" ht="13.4" customHeight="1" outlineLevel="2" x14ac:dyDescent="0.35">
      <c r="A956" s="102"/>
      <c r="B956" s="95"/>
      <c r="C956" s="17"/>
      <c r="D956" s="17"/>
      <c r="E956" s="17"/>
      <c r="F956" s="13"/>
      <c r="G956" s="86"/>
      <c r="H956" s="86"/>
      <c r="I956" s="99"/>
      <c r="J956" s="99" t="s">
        <v>112</v>
      </c>
      <c r="K956" s="5">
        <f t="shared" ref="K956:Q956" si="216">K946</f>
        <v>1000</v>
      </c>
      <c r="L956" s="5">
        <f t="shared" si="216"/>
        <v>1000</v>
      </c>
      <c r="M956" s="5">
        <f t="shared" si="216"/>
        <v>1000</v>
      </c>
      <c r="N956" s="5">
        <f t="shared" si="216"/>
        <v>1000</v>
      </c>
      <c r="O956" s="5">
        <f t="shared" si="216"/>
        <v>1000</v>
      </c>
      <c r="P956" s="5">
        <f t="shared" si="216"/>
        <v>1000</v>
      </c>
      <c r="Q956" s="5">
        <f t="shared" si="216"/>
        <v>1000</v>
      </c>
      <c r="R956" s="5">
        <f t="shared" si="210"/>
        <v>500</v>
      </c>
      <c r="S956" s="5">
        <f t="shared" si="210"/>
        <v>1000</v>
      </c>
      <c r="U956" s="86"/>
      <c r="V956" s="86"/>
      <c r="W956" s="86"/>
      <c r="X956" s="86"/>
      <c r="Y956" s="86"/>
      <c r="Z956" s="86"/>
      <c r="AA956" s="86"/>
      <c r="AB956" s="86"/>
      <c r="AC956" s="86"/>
      <c r="AD956" s="86"/>
      <c r="AE956" s="16"/>
      <c r="AF956" s="8"/>
      <c r="AG956"/>
      <c r="AH956"/>
      <c r="AI956"/>
      <c r="AJ956"/>
      <c r="AK956"/>
      <c r="AL956"/>
      <c r="AM956"/>
      <c r="AN956"/>
      <c r="AO956"/>
      <c r="AP956"/>
      <c r="AQ956"/>
      <c r="AR956"/>
      <c r="AS956"/>
      <c r="AT956"/>
      <c r="AU956"/>
      <c r="AV956"/>
      <c r="AW956"/>
      <c r="AX956"/>
      <c r="AY956"/>
      <c r="AZ956"/>
      <c r="BA956"/>
      <c r="BB956"/>
      <c r="BC956"/>
      <c r="BD956"/>
      <c r="BE956"/>
      <c r="BF956"/>
    </row>
    <row r="957" spans="1:58" s="104" customFormat="1" ht="13.4" customHeight="1" outlineLevel="2" x14ac:dyDescent="0.35">
      <c r="A957" s="102"/>
      <c r="B957" s="95"/>
      <c r="C957" s="17"/>
      <c r="D957" s="17"/>
      <c r="E957" s="17"/>
      <c r="F957" s="13"/>
      <c r="G957" s="86"/>
      <c r="H957" s="86"/>
      <c r="I957" s="99"/>
      <c r="J957" s="99" t="s">
        <v>113</v>
      </c>
      <c r="K957" s="5">
        <f t="shared" ref="K957:Q957" si="217">K947</f>
        <v>1000</v>
      </c>
      <c r="L957" s="5">
        <f t="shared" si="217"/>
        <v>1000</v>
      </c>
      <c r="M957" s="5">
        <f t="shared" si="217"/>
        <v>1000</v>
      </c>
      <c r="N957" s="5">
        <f t="shared" si="217"/>
        <v>1000</v>
      </c>
      <c r="O957" s="5">
        <f t="shared" si="217"/>
        <v>1000</v>
      </c>
      <c r="P957" s="5">
        <f t="shared" si="217"/>
        <v>1000</v>
      </c>
      <c r="Q957" s="5">
        <f t="shared" si="217"/>
        <v>1000</v>
      </c>
      <c r="R957" s="5">
        <f t="shared" si="210"/>
        <v>500</v>
      </c>
      <c r="S957" s="5">
        <f t="shared" si="210"/>
        <v>1000</v>
      </c>
      <c r="U957" s="86"/>
      <c r="V957" s="86"/>
      <c r="W957" s="86"/>
      <c r="X957" s="86"/>
      <c r="Y957" s="86"/>
      <c r="Z957" s="86"/>
      <c r="AA957" s="86"/>
      <c r="AB957" s="86"/>
      <c r="AC957" s="86"/>
      <c r="AD957" s="86"/>
      <c r="AE957" s="16"/>
      <c r="AF957" s="8"/>
      <c r="AG957"/>
      <c r="AH957"/>
      <c r="AI957"/>
      <c r="AJ957"/>
      <c r="AK957"/>
      <c r="AL957"/>
      <c r="AM957"/>
      <c r="AN957"/>
      <c r="AO957"/>
      <c r="AP957"/>
      <c r="AQ957"/>
      <c r="AR957"/>
      <c r="AS957"/>
      <c r="AT957"/>
      <c r="AU957"/>
      <c r="AV957"/>
      <c r="AW957"/>
      <c r="AX957"/>
      <c r="AY957"/>
      <c r="AZ957"/>
      <c r="BA957"/>
      <c r="BB957"/>
      <c r="BC957"/>
      <c r="BD957"/>
      <c r="BE957"/>
      <c r="BF957"/>
    </row>
    <row r="958" spans="1:58" s="104" customFormat="1" ht="13.4" customHeight="1" outlineLevel="2" x14ac:dyDescent="0.35">
      <c r="A958" s="102"/>
      <c r="B958" s="95"/>
      <c r="C958" s="17"/>
      <c r="D958" s="17"/>
      <c r="E958" s="17"/>
      <c r="F958" s="13"/>
      <c r="G958" s="86"/>
      <c r="H958" s="86"/>
      <c r="I958" s="99"/>
      <c r="J958" s="99" t="s">
        <v>114</v>
      </c>
      <c r="K958" s="5">
        <f t="shared" ref="K958:Q958" si="218">K948</f>
        <v>1000</v>
      </c>
      <c r="L958" s="5">
        <f t="shared" si="218"/>
        <v>1000</v>
      </c>
      <c r="M958" s="5">
        <f t="shared" si="218"/>
        <v>1000</v>
      </c>
      <c r="N958" s="5">
        <f t="shared" si="218"/>
        <v>1000</v>
      </c>
      <c r="O958" s="5">
        <f t="shared" si="218"/>
        <v>1000</v>
      </c>
      <c r="P958" s="5">
        <f t="shared" si="218"/>
        <v>1000</v>
      </c>
      <c r="Q958" s="5">
        <f t="shared" si="218"/>
        <v>1000</v>
      </c>
      <c r="R958" s="5">
        <f t="shared" si="210"/>
        <v>500</v>
      </c>
      <c r="S958" s="5">
        <f t="shared" si="210"/>
        <v>1000</v>
      </c>
      <c r="U958" s="86"/>
      <c r="V958" s="86"/>
      <c r="W958" s="86"/>
      <c r="X958" s="86"/>
      <c r="Y958" s="86"/>
      <c r="Z958" s="86"/>
      <c r="AA958" s="86"/>
      <c r="AB958" s="86"/>
      <c r="AC958" s="86"/>
      <c r="AD958" s="86"/>
      <c r="AE958" s="16"/>
      <c r="AF958" s="8"/>
      <c r="AG958"/>
      <c r="AH958"/>
      <c r="AI958"/>
      <c r="AJ958"/>
      <c r="AK958"/>
      <c r="AL958"/>
      <c r="AM958"/>
      <c r="AN958"/>
      <c r="AO958"/>
      <c r="AP958"/>
      <c r="AQ958"/>
      <c r="AR958"/>
      <c r="AS958"/>
      <c r="AT958"/>
      <c r="AU958"/>
      <c r="AV958"/>
      <c r="AW958"/>
      <c r="AX958"/>
      <c r="AY958"/>
      <c r="AZ958"/>
      <c r="BA958"/>
      <c r="BB958"/>
      <c r="BC958"/>
      <c r="BD958"/>
      <c r="BE958"/>
      <c r="BF958"/>
    </row>
    <row r="959" spans="1:58" s="104" customFormat="1" ht="13.4" customHeight="1" outlineLevel="2" x14ac:dyDescent="0.35">
      <c r="A959" s="102"/>
      <c r="B959" s="95"/>
      <c r="C959" s="17"/>
      <c r="D959" s="17"/>
      <c r="E959" s="17"/>
      <c r="F959" s="13"/>
      <c r="G959" s="86"/>
      <c r="H959" s="86"/>
      <c r="I959" s="99"/>
      <c r="J959" s="99" t="s">
        <v>115</v>
      </c>
      <c r="K959" s="5">
        <f t="shared" ref="K959:Q959" si="219">K949</f>
        <v>1000</v>
      </c>
      <c r="L959" s="5">
        <f t="shared" si="219"/>
        <v>1000</v>
      </c>
      <c r="M959" s="5">
        <f t="shared" si="219"/>
        <v>1000</v>
      </c>
      <c r="N959" s="5">
        <f t="shared" si="219"/>
        <v>1000</v>
      </c>
      <c r="O959" s="5">
        <f t="shared" si="219"/>
        <v>1000</v>
      </c>
      <c r="P959" s="5">
        <f t="shared" si="219"/>
        <v>1000</v>
      </c>
      <c r="Q959" s="5">
        <f t="shared" si="219"/>
        <v>1000</v>
      </c>
      <c r="R959" s="5">
        <f t="shared" si="210"/>
        <v>500</v>
      </c>
      <c r="S959" s="5">
        <f t="shared" si="210"/>
        <v>1000</v>
      </c>
      <c r="U959" s="86"/>
      <c r="V959" s="86"/>
      <c r="W959" s="86"/>
      <c r="X959" s="86"/>
      <c r="Y959" s="86"/>
      <c r="Z959" s="86"/>
      <c r="AA959" s="86"/>
      <c r="AB959" s="86"/>
      <c r="AC959" s="86"/>
      <c r="AD959" s="86"/>
      <c r="AE959" s="16"/>
      <c r="AF959" s="8"/>
      <c r="AG959"/>
      <c r="AH959"/>
      <c r="AI959"/>
      <c r="AJ959"/>
      <c r="AK959"/>
      <c r="AL959"/>
      <c r="AM959"/>
      <c r="AN959"/>
      <c r="AO959"/>
      <c r="AP959"/>
      <c r="AQ959"/>
      <c r="AR959"/>
      <c r="AS959"/>
      <c r="AT959"/>
      <c r="AU959"/>
      <c r="AV959"/>
      <c r="AW959"/>
      <c r="AX959"/>
      <c r="AY959"/>
      <c r="AZ959"/>
      <c r="BA959"/>
      <c r="BB959"/>
      <c r="BC959"/>
      <c r="BD959"/>
      <c r="BE959"/>
      <c r="BF959"/>
    </row>
    <row r="960" spans="1:58" s="104" customFormat="1" ht="13.4" customHeight="1" outlineLevel="2" x14ac:dyDescent="0.35">
      <c r="A960" s="102"/>
      <c r="B960" s="95"/>
      <c r="C960" s="17"/>
      <c r="D960" s="17"/>
      <c r="E960" s="17"/>
      <c r="F960" s="13"/>
      <c r="G960" s="86"/>
      <c r="H960" s="86"/>
      <c r="I960" s="99" t="s">
        <v>751</v>
      </c>
      <c r="J960" s="99" t="s">
        <v>342</v>
      </c>
      <c r="K960" s="5">
        <f t="shared" ref="K960:Q960" si="220">K950</f>
        <v>1000</v>
      </c>
      <c r="L960" s="5">
        <f t="shared" si="220"/>
        <v>1000</v>
      </c>
      <c r="M960" s="5">
        <f t="shared" si="220"/>
        <v>1000</v>
      </c>
      <c r="N960" s="5">
        <f t="shared" si="220"/>
        <v>1000</v>
      </c>
      <c r="O960" s="5">
        <f t="shared" si="220"/>
        <v>1000</v>
      </c>
      <c r="P960" s="5">
        <f t="shared" si="220"/>
        <v>1000</v>
      </c>
      <c r="Q960" s="5">
        <f t="shared" si="220"/>
        <v>1000</v>
      </c>
      <c r="R960" s="5">
        <f t="shared" si="210"/>
        <v>500</v>
      </c>
      <c r="S960" s="5">
        <f t="shared" si="210"/>
        <v>1000</v>
      </c>
      <c r="U960" s="86"/>
      <c r="V960" s="86"/>
      <c r="W960" s="86"/>
      <c r="X960" s="86"/>
      <c r="Y960" s="86"/>
      <c r="Z960" s="86"/>
      <c r="AA960" s="86"/>
      <c r="AB960" s="86"/>
      <c r="AC960" s="86"/>
      <c r="AD960" s="86"/>
      <c r="AE960" s="16"/>
      <c r="AF960" s="8"/>
      <c r="AG960"/>
      <c r="AH960"/>
      <c r="AI960"/>
      <c r="AJ960"/>
      <c r="AK960"/>
      <c r="AL960"/>
      <c r="AM960"/>
      <c r="AN960"/>
      <c r="AO960"/>
      <c r="AP960"/>
      <c r="AQ960"/>
      <c r="AR960"/>
      <c r="AS960"/>
      <c r="AT960"/>
      <c r="AU960"/>
      <c r="AV960"/>
      <c r="AW960"/>
      <c r="AX960"/>
      <c r="AY960"/>
      <c r="AZ960"/>
      <c r="BA960"/>
      <c r="BB960"/>
      <c r="BC960"/>
      <c r="BD960"/>
      <c r="BE960"/>
      <c r="BF960"/>
    </row>
    <row r="961" spans="1:58" s="104" customFormat="1" ht="13.4" customHeight="1" outlineLevel="2" x14ac:dyDescent="0.35">
      <c r="A961" s="102"/>
      <c r="B961" s="95"/>
      <c r="C961" s="17"/>
      <c r="D961" s="17"/>
      <c r="E961" s="17"/>
      <c r="F961" s="13"/>
      <c r="G961" s="86"/>
      <c r="H961" s="86"/>
      <c r="I961" s="99"/>
      <c r="J961" s="99" t="s">
        <v>107</v>
      </c>
      <c r="K961" s="5">
        <f t="shared" ref="K961:Q961" si="221">K951</f>
        <v>50</v>
      </c>
      <c r="L961" s="5">
        <f t="shared" si="221"/>
        <v>50</v>
      </c>
      <c r="M961" s="5">
        <f t="shared" si="221"/>
        <v>50</v>
      </c>
      <c r="N961" s="5">
        <f t="shared" si="221"/>
        <v>50</v>
      </c>
      <c r="O961" s="5">
        <f t="shared" si="221"/>
        <v>50</v>
      </c>
      <c r="P961" s="5">
        <f t="shared" si="221"/>
        <v>50</v>
      </c>
      <c r="Q961" s="5">
        <f t="shared" si="221"/>
        <v>50</v>
      </c>
      <c r="R961" s="5">
        <f t="shared" si="210"/>
        <v>50</v>
      </c>
      <c r="S961" s="5">
        <f t="shared" si="210"/>
        <v>50</v>
      </c>
      <c r="U961" s="86"/>
      <c r="V961" s="86"/>
      <c r="W961" s="86"/>
      <c r="X961" s="86"/>
      <c r="Y961" s="86"/>
      <c r="Z961" s="86"/>
      <c r="AA961" s="86"/>
      <c r="AB961" s="86"/>
      <c r="AC961" s="86"/>
      <c r="AD961" s="86"/>
      <c r="AE961" s="16"/>
      <c r="AF961" s="8"/>
      <c r="AG961"/>
      <c r="AH961"/>
      <c r="AI961"/>
      <c r="AJ961"/>
      <c r="AK961"/>
      <c r="AL961"/>
      <c r="AM961"/>
      <c r="AN961"/>
      <c r="AO961"/>
      <c r="AP961"/>
      <c r="AQ961"/>
      <c r="AR961"/>
      <c r="AS961"/>
      <c r="AT961"/>
      <c r="AU961"/>
      <c r="AV961"/>
      <c r="AW961"/>
      <c r="AX961"/>
      <c r="AY961"/>
      <c r="AZ961"/>
      <c r="BA961"/>
      <c r="BB961"/>
      <c r="BC961"/>
      <c r="BD961"/>
      <c r="BE961"/>
      <c r="BF961"/>
    </row>
    <row r="962" spans="1:58" s="104" customFormat="1" ht="13.4" customHeight="1" outlineLevel="2" x14ac:dyDescent="0.35">
      <c r="A962" s="102"/>
      <c r="B962" s="95"/>
      <c r="C962" s="17"/>
      <c r="D962" s="17"/>
      <c r="E962" s="17"/>
      <c r="F962" s="13"/>
      <c r="G962" s="86"/>
      <c r="H962" s="86"/>
      <c r="I962" s="99"/>
      <c r="J962" s="99" t="s">
        <v>108</v>
      </c>
      <c r="K962" s="5">
        <f t="shared" ref="K962:Q962" si="222">K952</f>
        <v>100</v>
      </c>
      <c r="L962" s="5">
        <f t="shared" si="222"/>
        <v>100</v>
      </c>
      <c r="M962" s="5">
        <f t="shared" si="222"/>
        <v>100</v>
      </c>
      <c r="N962" s="5">
        <f t="shared" si="222"/>
        <v>100</v>
      </c>
      <c r="O962" s="5">
        <f t="shared" si="222"/>
        <v>100</v>
      </c>
      <c r="P962" s="5">
        <f t="shared" si="222"/>
        <v>100</v>
      </c>
      <c r="Q962" s="5">
        <f t="shared" si="222"/>
        <v>100</v>
      </c>
      <c r="R962" s="5">
        <f t="shared" si="210"/>
        <v>100</v>
      </c>
      <c r="S962" s="5">
        <f t="shared" si="210"/>
        <v>100</v>
      </c>
      <c r="U962" s="86"/>
      <c r="V962" s="86"/>
      <c r="W962" s="86"/>
      <c r="X962" s="86"/>
      <c r="Y962" s="86"/>
      <c r="Z962" s="86"/>
      <c r="AA962" s="86"/>
      <c r="AB962" s="86"/>
      <c r="AC962" s="86"/>
      <c r="AD962" s="86"/>
      <c r="AE962" s="16"/>
      <c r="AF962" s="8"/>
      <c r="AG962"/>
      <c r="AH962"/>
      <c r="AI962"/>
      <c r="AJ962"/>
      <c r="AK962"/>
      <c r="AL962"/>
      <c r="AM962"/>
      <c r="AN962"/>
      <c r="AO962"/>
      <c r="AP962"/>
      <c r="AQ962"/>
      <c r="AR962"/>
      <c r="AS962"/>
      <c r="AT962"/>
      <c r="AU962"/>
      <c r="AV962"/>
      <c r="AW962"/>
      <c r="AX962"/>
      <c r="AY962"/>
      <c r="AZ962"/>
      <c r="BA962"/>
      <c r="BB962"/>
      <c r="BC962"/>
      <c r="BD962"/>
      <c r="BE962"/>
      <c r="BF962"/>
    </row>
    <row r="963" spans="1:58" s="104" customFormat="1" ht="13.4" customHeight="1" outlineLevel="2" x14ac:dyDescent="0.35">
      <c r="A963" s="102"/>
      <c r="B963" s="95"/>
      <c r="C963" s="17"/>
      <c r="D963" s="17"/>
      <c r="E963" s="17"/>
      <c r="F963" s="13"/>
      <c r="G963" s="86"/>
      <c r="H963" s="86"/>
      <c r="I963" s="99"/>
      <c r="J963" s="99" t="s">
        <v>109</v>
      </c>
      <c r="K963" s="5">
        <f t="shared" ref="K963:Q963" si="223">K953</f>
        <v>100</v>
      </c>
      <c r="L963" s="5">
        <f t="shared" si="223"/>
        <v>100</v>
      </c>
      <c r="M963" s="5">
        <f t="shared" si="223"/>
        <v>100</v>
      </c>
      <c r="N963" s="5">
        <f t="shared" si="223"/>
        <v>100</v>
      </c>
      <c r="O963" s="5">
        <f t="shared" si="223"/>
        <v>100</v>
      </c>
      <c r="P963" s="5">
        <f t="shared" si="223"/>
        <v>100</v>
      </c>
      <c r="Q963" s="5">
        <f t="shared" si="223"/>
        <v>100</v>
      </c>
      <c r="R963" s="5">
        <f t="shared" si="210"/>
        <v>100</v>
      </c>
      <c r="S963" s="5">
        <f t="shared" si="210"/>
        <v>100</v>
      </c>
      <c r="U963" s="86"/>
      <c r="V963" s="86"/>
      <c r="W963" s="86"/>
      <c r="X963" s="86"/>
      <c r="Y963" s="86"/>
      <c r="Z963" s="86"/>
      <c r="AA963" s="86"/>
      <c r="AB963" s="86"/>
      <c r="AC963" s="86"/>
      <c r="AD963" s="86"/>
      <c r="AE963" s="16"/>
      <c r="AF963" s="8"/>
      <c r="AG963"/>
      <c r="AH963"/>
      <c r="AI963"/>
      <c r="AJ963"/>
      <c r="AK963"/>
      <c r="AL963"/>
      <c r="AM963"/>
      <c r="AN963"/>
      <c r="AO963"/>
      <c r="AP963"/>
      <c r="AQ963"/>
      <c r="AR963"/>
      <c r="AS963"/>
      <c r="AT963"/>
      <c r="AU963"/>
      <c r="AV963"/>
      <c r="AW963"/>
      <c r="AX963"/>
      <c r="AY963"/>
      <c r="AZ963"/>
      <c r="BA963"/>
      <c r="BB963"/>
      <c r="BC963"/>
      <c r="BD963"/>
      <c r="BE963"/>
      <c r="BF963"/>
    </row>
    <row r="964" spans="1:58" s="104" customFormat="1" ht="13.4" customHeight="1" outlineLevel="2" x14ac:dyDescent="0.35">
      <c r="A964" s="102"/>
      <c r="B964" s="95"/>
      <c r="C964" s="17"/>
      <c r="D964" s="17"/>
      <c r="E964" s="17"/>
      <c r="F964" s="13"/>
      <c r="G964" s="86"/>
      <c r="H964" s="86"/>
      <c r="I964" s="99"/>
      <c r="J964" s="99" t="s">
        <v>110</v>
      </c>
      <c r="K964" s="5">
        <f t="shared" ref="K964:Q964" si="224">K954</f>
        <v>100</v>
      </c>
      <c r="L964" s="5">
        <f t="shared" si="224"/>
        <v>100</v>
      </c>
      <c r="M964" s="5">
        <f t="shared" si="224"/>
        <v>100</v>
      </c>
      <c r="N964" s="5">
        <f t="shared" si="224"/>
        <v>100</v>
      </c>
      <c r="O964" s="5">
        <f t="shared" si="224"/>
        <v>100</v>
      </c>
      <c r="P964" s="5">
        <f t="shared" si="224"/>
        <v>100</v>
      </c>
      <c r="Q964" s="5">
        <f t="shared" si="224"/>
        <v>100</v>
      </c>
      <c r="R964" s="5">
        <f t="shared" si="210"/>
        <v>100</v>
      </c>
      <c r="S964" s="5">
        <f t="shared" si="210"/>
        <v>100</v>
      </c>
      <c r="U964" s="86"/>
      <c r="V964" s="86"/>
      <c r="W964" s="86"/>
      <c r="X964" s="86"/>
      <c r="Y964" s="86"/>
      <c r="Z964" s="86"/>
      <c r="AA964" s="86"/>
      <c r="AB964" s="86"/>
      <c r="AC964" s="86"/>
      <c r="AD964" s="86"/>
      <c r="AE964" s="16"/>
      <c r="AF964" s="8"/>
      <c r="AG964"/>
      <c r="AH964"/>
      <c r="AI964"/>
      <c r="AJ964"/>
      <c r="AK964"/>
      <c r="AL964"/>
      <c r="AM964"/>
      <c r="AN964"/>
      <c r="AO964"/>
      <c r="AP964"/>
      <c r="AQ964"/>
      <c r="AR964"/>
      <c r="AS964"/>
      <c r="AT964"/>
      <c r="AU964"/>
      <c r="AV964"/>
      <c r="AW964"/>
      <c r="AX964"/>
      <c r="AY964"/>
      <c r="AZ964"/>
      <c r="BA964"/>
      <c r="BB964"/>
      <c r="BC964"/>
      <c r="BD964"/>
      <c r="BE964"/>
      <c r="BF964"/>
    </row>
    <row r="965" spans="1:58" s="104" customFormat="1" ht="13.4" customHeight="1" outlineLevel="2" x14ac:dyDescent="0.35">
      <c r="A965" s="102"/>
      <c r="B965" s="95"/>
      <c r="C965" s="17"/>
      <c r="D965" s="17"/>
      <c r="E965" s="17"/>
      <c r="F965" s="13"/>
      <c r="G965" s="86"/>
      <c r="H965" s="86"/>
      <c r="I965" s="99"/>
      <c r="J965" s="99" t="s">
        <v>111</v>
      </c>
      <c r="K965" s="5">
        <f t="shared" ref="K965:Q965" si="225">K955</f>
        <v>100</v>
      </c>
      <c r="L965" s="5">
        <f t="shared" si="225"/>
        <v>100</v>
      </c>
      <c r="M965" s="5">
        <f t="shared" si="225"/>
        <v>100</v>
      </c>
      <c r="N965" s="5">
        <f t="shared" si="225"/>
        <v>100</v>
      </c>
      <c r="O965" s="5">
        <f t="shared" si="225"/>
        <v>100</v>
      </c>
      <c r="P965" s="5">
        <f t="shared" si="225"/>
        <v>100</v>
      </c>
      <c r="Q965" s="5">
        <f t="shared" si="225"/>
        <v>100</v>
      </c>
      <c r="R965" s="5">
        <f t="shared" si="210"/>
        <v>100</v>
      </c>
      <c r="S965" s="5">
        <f t="shared" si="210"/>
        <v>100</v>
      </c>
      <c r="U965" s="86"/>
      <c r="V965" s="86"/>
      <c r="W965" s="86"/>
      <c r="X965" s="86"/>
      <c r="Y965" s="86"/>
      <c r="Z965" s="86"/>
      <c r="AA965" s="86"/>
      <c r="AB965" s="86"/>
      <c r="AC965" s="86"/>
      <c r="AD965" s="86"/>
      <c r="AE965" s="16"/>
      <c r="AF965" s="8"/>
      <c r="AG965"/>
      <c r="AH965"/>
      <c r="AI965"/>
      <c r="AJ965"/>
      <c r="AK965"/>
      <c r="AL965"/>
      <c r="AM965"/>
      <c r="AN965"/>
      <c r="AO965"/>
      <c r="AP965"/>
      <c r="AQ965"/>
      <c r="AR965"/>
      <c r="AS965"/>
      <c r="AT965"/>
      <c r="AU965"/>
      <c r="AV965"/>
      <c r="AW965"/>
      <c r="AX965"/>
      <c r="AY965"/>
      <c r="AZ965"/>
      <c r="BA965"/>
      <c r="BB965"/>
      <c r="BC965"/>
      <c r="BD965"/>
      <c r="BE965"/>
      <c r="BF965"/>
    </row>
    <row r="966" spans="1:58" s="104" customFormat="1" ht="13.4" customHeight="1" outlineLevel="2" x14ac:dyDescent="0.35">
      <c r="A966" s="102"/>
      <c r="B966" s="95"/>
      <c r="C966" s="17"/>
      <c r="D966" s="17"/>
      <c r="E966" s="17"/>
      <c r="F966" s="13"/>
      <c r="G966" s="86"/>
      <c r="H966" s="86"/>
      <c r="I966" s="99"/>
      <c r="J966" s="99" t="s">
        <v>112</v>
      </c>
      <c r="K966" s="5">
        <f t="shared" ref="K966:Q966" si="226">K956</f>
        <v>1000</v>
      </c>
      <c r="L966" s="5">
        <f t="shared" si="226"/>
        <v>1000</v>
      </c>
      <c r="M966" s="5">
        <f t="shared" si="226"/>
        <v>1000</v>
      </c>
      <c r="N966" s="5">
        <f t="shared" si="226"/>
        <v>1000</v>
      </c>
      <c r="O966" s="5">
        <f t="shared" si="226"/>
        <v>1000</v>
      </c>
      <c r="P966" s="5">
        <f t="shared" si="226"/>
        <v>1000</v>
      </c>
      <c r="Q966" s="5">
        <f t="shared" si="226"/>
        <v>1000</v>
      </c>
      <c r="R966" s="5">
        <f t="shared" si="210"/>
        <v>500</v>
      </c>
      <c r="S966" s="5">
        <f t="shared" si="210"/>
        <v>1000</v>
      </c>
      <c r="U966" s="86"/>
      <c r="V966" s="86"/>
      <c r="W966" s="86"/>
      <c r="X966" s="86"/>
      <c r="Y966" s="86"/>
      <c r="Z966" s="86"/>
      <c r="AA966" s="86"/>
      <c r="AB966" s="86"/>
      <c r="AC966" s="86"/>
      <c r="AD966" s="86"/>
      <c r="AE966" s="16"/>
      <c r="AF966" s="8"/>
      <c r="AG966"/>
      <c r="AH966"/>
      <c r="AI966"/>
      <c r="AJ966"/>
      <c r="AK966"/>
      <c r="AL966"/>
      <c r="AM966"/>
      <c r="AN966"/>
      <c r="AO966"/>
      <c r="AP966"/>
      <c r="AQ966"/>
      <c r="AR966"/>
      <c r="AS966"/>
      <c r="AT966"/>
      <c r="AU966"/>
      <c r="AV966"/>
      <c r="AW966"/>
      <c r="AX966"/>
      <c r="AY966"/>
      <c r="AZ966"/>
      <c r="BA966"/>
      <c r="BB966"/>
      <c r="BC966"/>
      <c r="BD966"/>
      <c r="BE966"/>
      <c r="BF966"/>
    </row>
    <row r="967" spans="1:58" s="104" customFormat="1" ht="13.4" customHeight="1" outlineLevel="2" x14ac:dyDescent="0.35">
      <c r="A967" s="102"/>
      <c r="B967" s="95"/>
      <c r="C967" s="17"/>
      <c r="D967" s="17"/>
      <c r="E967" s="17"/>
      <c r="F967" s="13"/>
      <c r="G967" s="86"/>
      <c r="H967" s="86"/>
      <c r="I967" s="99"/>
      <c r="J967" s="99" t="s">
        <v>113</v>
      </c>
      <c r="K967" s="5">
        <f t="shared" ref="K967:Q967" si="227">K957</f>
        <v>1000</v>
      </c>
      <c r="L967" s="5">
        <f t="shared" si="227"/>
        <v>1000</v>
      </c>
      <c r="M967" s="5">
        <f t="shared" si="227"/>
        <v>1000</v>
      </c>
      <c r="N967" s="5">
        <f t="shared" si="227"/>
        <v>1000</v>
      </c>
      <c r="O967" s="5">
        <f t="shared" si="227"/>
        <v>1000</v>
      </c>
      <c r="P967" s="5">
        <f t="shared" si="227"/>
        <v>1000</v>
      </c>
      <c r="Q967" s="5">
        <f t="shared" si="227"/>
        <v>1000</v>
      </c>
      <c r="R967" s="5">
        <f t="shared" si="210"/>
        <v>500</v>
      </c>
      <c r="S967" s="5">
        <f t="shared" si="210"/>
        <v>1000</v>
      </c>
      <c r="U967" s="86"/>
      <c r="V967" s="86"/>
      <c r="W967" s="86"/>
      <c r="X967" s="86"/>
      <c r="Y967" s="86"/>
      <c r="Z967" s="86"/>
      <c r="AA967" s="86"/>
      <c r="AB967" s="86"/>
      <c r="AC967" s="86"/>
      <c r="AD967" s="86"/>
      <c r="AE967" s="16"/>
      <c r="AF967" s="8"/>
      <c r="AG967"/>
      <c r="AH967"/>
      <c r="AI967"/>
      <c r="AJ967"/>
      <c r="AK967"/>
      <c r="AL967"/>
      <c r="AM967"/>
      <c r="AN967"/>
      <c r="AO967"/>
      <c r="AP967"/>
      <c r="AQ967"/>
      <c r="AR967"/>
      <c r="AS967"/>
      <c r="AT967"/>
      <c r="AU967"/>
      <c r="AV967"/>
      <c r="AW967"/>
      <c r="AX967"/>
      <c r="AY967"/>
      <c r="AZ967"/>
      <c r="BA967"/>
      <c r="BB967"/>
      <c r="BC967"/>
      <c r="BD967"/>
      <c r="BE967"/>
      <c r="BF967"/>
    </row>
    <row r="968" spans="1:58" s="104" customFormat="1" ht="13.4" customHeight="1" outlineLevel="2" x14ac:dyDescent="0.35">
      <c r="A968" s="102"/>
      <c r="B968" s="95"/>
      <c r="C968" s="17"/>
      <c r="D968" s="17"/>
      <c r="E968" s="17"/>
      <c r="F968" s="13"/>
      <c r="G968" s="86"/>
      <c r="H968" s="86"/>
      <c r="I968" s="99"/>
      <c r="J968" s="99" t="s">
        <v>114</v>
      </c>
      <c r="K968" s="5">
        <f t="shared" ref="K968:Q968" si="228">K958</f>
        <v>1000</v>
      </c>
      <c r="L968" s="5">
        <f t="shared" si="228"/>
        <v>1000</v>
      </c>
      <c r="M968" s="5">
        <f t="shared" si="228"/>
        <v>1000</v>
      </c>
      <c r="N968" s="5">
        <f t="shared" si="228"/>
        <v>1000</v>
      </c>
      <c r="O968" s="5">
        <f t="shared" si="228"/>
        <v>1000</v>
      </c>
      <c r="P968" s="5">
        <f t="shared" si="228"/>
        <v>1000</v>
      </c>
      <c r="Q968" s="5">
        <f t="shared" si="228"/>
        <v>1000</v>
      </c>
      <c r="R968" s="5">
        <f t="shared" si="210"/>
        <v>500</v>
      </c>
      <c r="S968" s="5">
        <f t="shared" si="210"/>
        <v>1000</v>
      </c>
      <c r="U968" s="86"/>
      <c r="V968" s="86"/>
      <c r="W968" s="86"/>
      <c r="X968" s="86"/>
      <c r="Y968" s="86"/>
      <c r="Z968" s="86"/>
      <c r="AA968" s="86"/>
      <c r="AB968" s="86"/>
      <c r="AC968" s="86"/>
      <c r="AD968" s="86"/>
      <c r="AE968" s="16"/>
      <c r="AF968" s="8"/>
      <c r="AG968"/>
      <c r="AH968"/>
      <c r="AI968"/>
      <c r="AJ968"/>
      <c r="AK968"/>
      <c r="AL968"/>
      <c r="AM968"/>
      <c r="AN968"/>
      <c r="AO968"/>
      <c r="AP968"/>
      <c r="AQ968"/>
      <c r="AR968"/>
      <c r="AS968"/>
      <c r="AT968"/>
      <c r="AU968"/>
      <c r="AV968"/>
      <c r="AW968"/>
      <c r="AX968"/>
      <c r="AY968"/>
      <c r="AZ968"/>
      <c r="BA968"/>
      <c r="BB968"/>
      <c r="BC968"/>
      <c r="BD968"/>
      <c r="BE968"/>
      <c r="BF968"/>
    </row>
    <row r="969" spans="1:58" s="104" customFormat="1" ht="13.4" customHeight="1" outlineLevel="2" x14ac:dyDescent="0.35">
      <c r="A969" s="102"/>
      <c r="B969" s="95"/>
      <c r="C969" s="17"/>
      <c r="D969" s="17"/>
      <c r="E969" s="17"/>
      <c r="F969" s="13"/>
      <c r="G969" s="86"/>
      <c r="H969" s="86"/>
      <c r="I969" s="99"/>
      <c r="J969" s="99" t="s">
        <v>115</v>
      </c>
      <c r="K969" s="5">
        <f t="shared" ref="K969:Q969" si="229">K959</f>
        <v>1000</v>
      </c>
      <c r="L969" s="5">
        <f t="shared" si="229"/>
        <v>1000</v>
      </c>
      <c r="M969" s="5">
        <f t="shared" si="229"/>
        <v>1000</v>
      </c>
      <c r="N969" s="5">
        <f t="shared" si="229"/>
        <v>1000</v>
      </c>
      <c r="O969" s="5">
        <f t="shared" si="229"/>
        <v>1000</v>
      </c>
      <c r="P969" s="5">
        <f t="shared" si="229"/>
        <v>1000</v>
      </c>
      <c r="Q969" s="5">
        <f t="shared" si="229"/>
        <v>1000</v>
      </c>
      <c r="R969" s="5">
        <f t="shared" si="210"/>
        <v>500</v>
      </c>
      <c r="S969" s="5">
        <f t="shared" si="210"/>
        <v>1000</v>
      </c>
      <c r="U969" s="86"/>
      <c r="V969" s="86"/>
      <c r="W969" s="86"/>
      <c r="X969" s="86"/>
      <c r="Y969" s="86"/>
      <c r="Z969" s="86"/>
      <c r="AA969" s="86"/>
      <c r="AB969" s="86"/>
      <c r="AC969" s="86"/>
      <c r="AD969" s="86"/>
      <c r="AE969" s="16"/>
      <c r="AF969" s="8"/>
      <c r="AG969"/>
      <c r="AH969"/>
      <c r="AI969"/>
      <c r="AJ969"/>
      <c r="AK969"/>
      <c r="AL969"/>
      <c r="AM969"/>
      <c r="AN969"/>
      <c r="AO969"/>
      <c r="AP969"/>
      <c r="AQ969"/>
      <c r="AR969"/>
      <c r="AS969"/>
      <c r="AT969"/>
      <c r="AU969"/>
      <c r="AV969"/>
      <c r="AW969"/>
      <c r="AX969"/>
      <c r="AY969"/>
      <c r="AZ969"/>
      <c r="BA969"/>
      <c r="BB969"/>
      <c r="BC969"/>
      <c r="BD969"/>
      <c r="BE969"/>
      <c r="BF969"/>
    </row>
    <row r="970" spans="1:58" s="104" customFormat="1" ht="13.4" customHeight="1" outlineLevel="2" x14ac:dyDescent="0.35">
      <c r="A970" s="102"/>
      <c r="B970" s="95"/>
      <c r="C970" s="17"/>
      <c r="D970" s="17"/>
      <c r="E970" s="17"/>
      <c r="F970" s="13"/>
      <c r="G970" s="86"/>
      <c r="H970" s="86"/>
      <c r="I970" s="99" t="s">
        <v>752</v>
      </c>
      <c r="J970" s="99" t="s">
        <v>342</v>
      </c>
      <c r="K970" s="5">
        <f t="shared" ref="K970:Q970" si="230">K960</f>
        <v>1000</v>
      </c>
      <c r="L970" s="5">
        <f t="shared" si="230"/>
        <v>1000</v>
      </c>
      <c r="M970" s="5">
        <f t="shared" si="230"/>
        <v>1000</v>
      </c>
      <c r="N970" s="5">
        <f t="shared" si="230"/>
        <v>1000</v>
      </c>
      <c r="O970" s="5">
        <f t="shared" si="230"/>
        <v>1000</v>
      </c>
      <c r="P970" s="5">
        <f t="shared" si="230"/>
        <v>1000</v>
      </c>
      <c r="Q970" s="5">
        <f t="shared" si="230"/>
        <v>1000</v>
      </c>
      <c r="R970" s="5">
        <f t="shared" ref="R970:S989" si="231">R960</f>
        <v>500</v>
      </c>
      <c r="S970" s="5">
        <f t="shared" si="231"/>
        <v>1000</v>
      </c>
      <c r="U970" s="86"/>
      <c r="V970" s="86"/>
      <c r="W970" s="86"/>
      <c r="X970" s="86"/>
      <c r="Y970" s="86"/>
      <c r="Z970" s="86"/>
      <c r="AA970" s="86"/>
      <c r="AB970" s="86"/>
      <c r="AC970" s="86"/>
      <c r="AD970" s="86"/>
      <c r="AE970" s="16"/>
      <c r="AF970" s="8"/>
      <c r="AG970"/>
      <c r="AH970"/>
      <c r="AI970"/>
      <c r="AJ970"/>
      <c r="AK970"/>
      <c r="AL970"/>
      <c r="AM970"/>
      <c r="AN970"/>
      <c r="AO970"/>
      <c r="AP970"/>
      <c r="AQ970"/>
      <c r="AR970"/>
      <c r="AS970"/>
      <c r="AT970"/>
      <c r="AU970"/>
      <c r="AV970"/>
      <c r="AW970"/>
      <c r="AX970"/>
      <c r="AY970"/>
      <c r="AZ970"/>
      <c r="BA970"/>
      <c r="BB970"/>
      <c r="BC970"/>
      <c r="BD970"/>
      <c r="BE970"/>
      <c r="BF970"/>
    </row>
    <row r="971" spans="1:58" s="104" customFormat="1" ht="13.4" customHeight="1" outlineLevel="2" x14ac:dyDescent="0.35">
      <c r="A971" s="102"/>
      <c r="B971" s="95"/>
      <c r="C971" s="17"/>
      <c r="D971" s="17"/>
      <c r="E971" s="17"/>
      <c r="F971" s="13"/>
      <c r="G971" s="86"/>
      <c r="H971" s="86"/>
      <c r="I971" s="99"/>
      <c r="J971" s="99" t="s">
        <v>107</v>
      </c>
      <c r="K971" s="5">
        <f t="shared" ref="K971:Q971" si="232">K961</f>
        <v>50</v>
      </c>
      <c r="L971" s="5">
        <f t="shared" si="232"/>
        <v>50</v>
      </c>
      <c r="M971" s="5">
        <f t="shared" si="232"/>
        <v>50</v>
      </c>
      <c r="N971" s="5">
        <f t="shared" si="232"/>
        <v>50</v>
      </c>
      <c r="O971" s="5">
        <f t="shared" si="232"/>
        <v>50</v>
      </c>
      <c r="P971" s="5">
        <f t="shared" si="232"/>
        <v>50</v>
      </c>
      <c r="Q971" s="5">
        <f t="shared" si="232"/>
        <v>50</v>
      </c>
      <c r="R971" s="5">
        <f t="shared" si="231"/>
        <v>50</v>
      </c>
      <c r="S971" s="5">
        <f t="shared" si="231"/>
        <v>50</v>
      </c>
      <c r="U971" s="86"/>
      <c r="V971" s="86"/>
      <c r="W971" s="86"/>
      <c r="X971" s="86"/>
      <c r="Y971" s="86"/>
      <c r="Z971" s="86"/>
      <c r="AA971" s="86"/>
      <c r="AB971" s="86"/>
      <c r="AC971" s="86"/>
      <c r="AD971" s="86"/>
      <c r="AE971" s="16"/>
      <c r="AF971" s="8"/>
      <c r="AG971"/>
      <c r="AH971"/>
      <c r="AI971"/>
      <c r="AJ971"/>
      <c r="AK971"/>
      <c r="AL971"/>
      <c r="AM971"/>
      <c r="AN971"/>
      <c r="AO971"/>
      <c r="AP971"/>
      <c r="AQ971"/>
      <c r="AR971"/>
      <c r="AS971"/>
      <c r="AT971"/>
      <c r="AU971"/>
      <c r="AV971"/>
      <c r="AW971"/>
      <c r="AX971"/>
      <c r="AY971"/>
      <c r="AZ971"/>
      <c r="BA971"/>
      <c r="BB971"/>
      <c r="BC971"/>
      <c r="BD971"/>
      <c r="BE971"/>
      <c r="BF971"/>
    </row>
    <row r="972" spans="1:58" s="104" customFormat="1" ht="13.4" customHeight="1" outlineLevel="2" x14ac:dyDescent="0.35">
      <c r="A972" s="102"/>
      <c r="B972" s="95"/>
      <c r="C972" s="17"/>
      <c r="D972" s="17"/>
      <c r="E972" s="17"/>
      <c r="F972" s="13"/>
      <c r="G972" s="86"/>
      <c r="H972" s="86"/>
      <c r="I972" s="99"/>
      <c r="J972" s="99" t="s">
        <v>108</v>
      </c>
      <c r="K972" s="5">
        <f t="shared" ref="K972:Q972" si="233">K962</f>
        <v>100</v>
      </c>
      <c r="L972" s="5">
        <f t="shared" si="233"/>
        <v>100</v>
      </c>
      <c r="M972" s="5">
        <f t="shared" si="233"/>
        <v>100</v>
      </c>
      <c r="N972" s="5">
        <f t="shared" si="233"/>
        <v>100</v>
      </c>
      <c r="O972" s="5">
        <f t="shared" si="233"/>
        <v>100</v>
      </c>
      <c r="P972" s="5">
        <f t="shared" si="233"/>
        <v>100</v>
      </c>
      <c r="Q972" s="5">
        <f t="shared" si="233"/>
        <v>100</v>
      </c>
      <c r="R972" s="5">
        <f t="shared" si="231"/>
        <v>100</v>
      </c>
      <c r="S972" s="5">
        <f t="shared" si="231"/>
        <v>100</v>
      </c>
      <c r="U972" s="86"/>
      <c r="V972" s="86"/>
      <c r="W972" s="86"/>
      <c r="X972" s="86"/>
      <c r="Y972" s="86"/>
      <c r="Z972" s="86"/>
      <c r="AA972" s="86"/>
      <c r="AB972" s="86"/>
      <c r="AC972" s="86"/>
      <c r="AD972" s="86"/>
      <c r="AE972" s="16"/>
      <c r="AF972" s="8"/>
      <c r="AG972"/>
      <c r="AH972"/>
      <c r="AI972"/>
      <c r="AJ972"/>
      <c r="AK972"/>
      <c r="AL972"/>
      <c r="AM972"/>
      <c r="AN972"/>
      <c r="AO972"/>
      <c r="AP972"/>
      <c r="AQ972"/>
      <c r="AR972"/>
      <c r="AS972"/>
      <c r="AT972"/>
      <c r="AU972"/>
      <c r="AV972"/>
      <c r="AW972"/>
      <c r="AX972"/>
      <c r="AY972"/>
      <c r="AZ972"/>
      <c r="BA972"/>
      <c r="BB972"/>
      <c r="BC972"/>
      <c r="BD972"/>
      <c r="BE972"/>
      <c r="BF972"/>
    </row>
    <row r="973" spans="1:58" s="104" customFormat="1" ht="13.4" customHeight="1" outlineLevel="2" x14ac:dyDescent="0.35">
      <c r="A973" s="102"/>
      <c r="B973" s="95"/>
      <c r="C973" s="17"/>
      <c r="D973" s="17"/>
      <c r="E973" s="17"/>
      <c r="F973" s="13"/>
      <c r="G973" s="86"/>
      <c r="H973" s="86"/>
      <c r="I973" s="99"/>
      <c r="J973" s="99" t="s">
        <v>109</v>
      </c>
      <c r="K973" s="5">
        <f t="shared" ref="K973:Q973" si="234">K963</f>
        <v>100</v>
      </c>
      <c r="L973" s="5">
        <f t="shared" si="234"/>
        <v>100</v>
      </c>
      <c r="M973" s="5">
        <f t="shared" si="234"/>
        <v>100</v>
      </c>
      <c r="N973" s="5">
        <f t="shared" si="234"/>
        <v>100</v>
      </c>
      <c r="O973" s="5">
        <f t="shared" si="234"/>
        <v>100</v>
      </c>
      <c r="P973" s="5">
        <f t="shared" si="234"/>
        <v>100</v>
      </c>
      <c r="Q973" s="5">
        <f t="shared" si="234"/>
        <v>100</v>
      </c>
      <c r="R973" s="5">
        <f t="shared" si="231"/>
        <v>100</v>
      </c>
      <c r="S973" s="5">
        <f t="shared" si="231"/>
        <v>100</v>
      </c>
      <c r="U973" s="86"/>
      <c r="V973" s="86"/>
      <c r="W973" s="86"/>
      <c r="X973" s="86"/>
      <c r="Y973" s="86"/>
      <c r="Z973" s="86"/>
      <c r="AA973" s="86"/>
      <c r="AB973" s="86"/>
      <c r="AC973" s="86"/>
      <c r="AD973" s="86"/>
      <c r="AE973" s="16"/>
      <c r="AF973" s="8"/>
      <c r="AG973"/>
      <c r="AH973"/>
      <c r="AI973"/>
      <c r="AJ973"/>
      <c r="AK973"/>
      <c r="AL973"/>
      <c r="AM973"/>
      <c r="AN973"/>
      <c r="AO973"/>
      <c r="AP973"/>
      <c r="AQ973"/>
      <c r="AR973"/>
      <c r="AS973"/>
      <c r="AT973"/>
      <c r="AU973"/>
      <c r="AV973"/>
      <c r="AW973"/>
      <c r="AX973"/>
      <c r="AY973"/>
      <c r="AZ973"/>
      <c r="BA973"/>
      <c r="BB973"/>
      <c r="BC973"/>
      <c r="BD973"/>
      <c r="BE973"/>
      <c r="BF973"/>
    </row>
    <row r="974" spans="1:58" s="104" customFormat="1" ht="13.4" customHeight="1" outlineLevel="2" x14ac:dyDescent="0.35">
      <c r="A974" s="102"/>
      <c r="B974" s="95"/>
      <c r="C974" s="17"/>
      <c r="D974" s="17"/>
      <c r="E974" s="17"/>
      <c r="F974" s="13"/>
      <c r="G974" s="86"/>
      <c r="H974" s="86"/>
      <c r="I974" s="99"/>
      <c r="J974" s="99" t="s">
        <v>110</v>
      </c>
      <c r="K974" s="5">
        <f t="shared" ref="K974:Q974" si="235">K964</f>
        <v>100</v>
      </c>
      <c r="L974" s="5">
        <f t="shared" si="235"/>
        <v>100</v>
      </c>
      <c r="M974" s="5">
        <f t="shared" si="235"/>
        <v>100</v>
      </c>
      <c r="N974" s="5">
        <f t="shared" si="235"/>
        <v>100</v>
      </c>
      <c r="O974" s="5">
        <f t="shared" si="235"/>
        <v>100</v>
      </c>
      <c r="P974" s="5">
        <f t="shared" si="235"/>
        <v>100</v>
      </c>
      <c r="Q974" s="5">
        <f t="shared" si="235"/>
        <v>100</v>
      </c>
      <c r="R974" s="5">
        <f t="shared" si="231"/>
        <v>100</v>
      </c>
      <c r="S974" s="5">
        <f t="shared" si="231"/>
        <v>100</v>
      </c>
      <c r="U974" s="86"/>
      <c r="V974" s="86"/>
      <c r="W974" s="86"/>
      <c r="X974" s="86"/>
      <c r="Y974" s="86"/>
      <c r="Z974" s="86"/>
      <c r="AA974" s="86"/>
      <c r="AB974" s="86"/>
      <c r="AC974" s="86"/>
      <c r="AD974" s="86"/>
      <c r="AE974" s="16"/>
      <c r="AF974" s="8"/>
      <c r="AG974"/>
      <c r="AH974"/>
      <c r="AI974"/>
      <c r="AJ974"/>
      <c r="AK974"/>
      <c r="AL974"/>
      <c r="AM974"/>
      <c r="AN974"/>
      <c r="AO974"/>
      <c r="AP974"/>
      <c r="AQ974"/>
      <c r="AR974"/>
      <c r="AS974"/>
      <c r="AT974"/>
      <c r="AU974"/>
      <c r="AV974"/>
      <c r="AW974"/>
      <c r="AX974"/>
      <c r="AY974"/>
      <c r="AZ974"/>
      <c r="BA974"/>
      <c r="BB974"/>
      <c r="BC974"/>
      <c r="BD974"/>
      <c r="BE974"/>
      <c r="BF974"/>
    </row>
    <row r="975" spans="1:58" s="104" customFormat="1" ht="13.4" customHeight="1" outlineLevel="2" x14ac:dyDescent="0.35">
      <c r="A975" s="102"/>
      <c r="B975" s="95"/>
      <c r="C975" s="17"/>
      <c r="D975" s="17"/>
      <c r="E975" s="17"/>
      <c r="F975" s="13"/>
      <c r="G975" s="86"/>
      <c r="H975" s="86"/>
      <c r="I975" s="99"/>
      <c r="J975" s="99" t="s">
        <v>111</v>
      </c>
      <c r="K975" s="5">
        <f t="shared" ref="K975:Q975" si="236">K965</f>
        <v>100</v>
      </c>
      <c r="L975" s="5">
        <f t="shared" si="236"/>
        <v>100</v>
      </c>
      <c r="M975" s="5">
        <f t="shared" si="236"/>
        <v>100</v>
      </c>
      <c r="N975" s="5">
        <f t="shared" si="236"/>
        <v>100</v>
      </c>
      <c r="O975" s="5">
        <f t="shared" si="236"/>
        <v>100</v>
      </c>
      <c r="P975" s="5">
        <f t="shared" si="236"/>
        <v>100</v>
      </c>
      <c r="Q975" s="5">
        <f t="shared" si="236"/>
        <v>100</v>
      </c>
      <c r="R975" s="5">
        <f t="shared" si="231"/>
        <v>100</v>
      </c>
      <c r="S975" s="5">
        <f t="shared" si="231"/>
        <v>100</v>
      </c>
      <c r="U975" s="86"/>
      <c r="V975" s="86"/>
      <c r="W975" s="86"/>
      <c r="X975" s="86"/>
      <c r="Y975" s="86"/>
      <c r="Z975" s="86"/>
      <c r="AA975" s="86"/>
      <c r="AB975" s="86"/>
      <c r="AC975" s="86"/>
      <c r="AD975" s="86"/>
      <c r="AE975" s="16"/>
      <c r="AF975" s="8"/>
      <c r="AG975"/>
      <c r="AH975"/>
      <c r="AI975"/>
      <c r="AJ975"/>
      <c r="AK975"/>
      <c r="AL975"/>
      <c r="AM975"/>
      <c r="AN975"/>
      <c r="AO975"/>
      <c r="AP975"/>
      <c r="AQ975"/>
      <c r="AR975"/>
      <c r="AS975"/>
      <c r="AT975"/>
      <c r="AU975"/>
      <c r="AV975"/>
      <c r="AW975"/>
      <c r="AX975"/>
      <c r="AY975"/>
      <c r="AZ975"/>
      <c r="BA975"/>
      <c r="BB975"/>
      <c r="BC975"/>
      <c r="BD975"/>
      <c r="BE975"/>
      <c r="BF975"/>
    </row>
    <row r="976" spans="1:58" s="104" customFormat="1" ht="13.4" customHeight="1" outlineLevel="2" x14ac:dyDescent="0.35">
      <c r="A976" s="102"/>
      <c r="B976" s="95"/>
      <c r="C976" s="17"/>
      <c r="D976" s="17"/>
      <c r="E976" s="17"/>
      <c r="F976" s="13"/>
      <c r="G976" s="86"/>
      <c r="H976" s="86"/>
      <c r="I976" s="99"/>
      <c r="J976" s="99" t="s">
        <v>112</v>
      </c>
      <c r="K976" s="5">
        <f t="shared" ref="K976:Q976" si="237">K966</f>
        <v>1000</v>
      </c>
      <c r="L976" s="5">
        <f t="shared" si="237"/>
        <v>1000</v>
      </c>
      <c r="M976" s="5">
        <f t="shared" si="237"/>
        <v>1000</v>
      </c>
      <c r="N976" s="5">
        <f t="shared" si="237"/>
        <v>1000</v>
      </c>
      <c r="O976" s="5">
        <f t="shared" si="237"/>
        <v>1000</v>
      </c>
      <c r="P976" s="5">
        <f t="shared" si="237"/>
        <v>1000</v>
      </c>
      <c r="Q976" s="5">
        <f t="shared" si="237"/>
        <v>1000</v>
      </c>
      <c r="R976" s="5">
        <f t="shared" si="231"/>
        <v>500</v>
      </c>
      <c r="S976" s="5">
        <f t="shared" si="231"/>
        <v>1000</v>
      </c>
      <c r="U976" s="86"/>
      <c r="V976" s="86"/>
      <c r="W976" s="86"/>
      <c r="X976" s="86"/>
      <c r="Y976" s="86"/>
      <c r="Z976" s="86"/>
      <c r="AA976" s="86"/>
      <c r="AB976" s="86"/>
      <c r="AC976" s="86"/>
      <c r="AD976" s="86"/>
      <c r="AE976" s="16"/>
      <c r="AF976" s="8"/>
      <c r="AG976"/>
      <c r="AH976"/>
      <c r="AI976"/>
      <c r="AJ976"/>
      <c r="AK976"/>
      <c r="AL976"/>
      <c r="AM976"/>
      <c r="AN976"/>
      <c r="AO976"/>
      <c r="AP976"/>
      <c r="AQ976"/>
      <c r="AR976"/>
      <c r="AS976"/>
      <c r="AT976"/>
      <c r="AU976"/>
      <c r="AV976"/>
      <c r="AW976"/>
      <c r="AX976"/>
      <c r="AY976"/>
      <c r="AZ976"/>
      <c r="BA976"/>
      <c r="BB976"/>
      <c r="BC976"/>
      <c r="BD976"/>
      <c r="BE976"/>
      <c r="BF976"/>
    </row>
    <row r="977" spans="1:58" s="104" customFormat="1" ht="13.4" customHeight="1" outlineLevel="2" x14ac:dyDescent="0.35">
      <c r="A977" s="102"/>
      <c r="B977" s="95"/>
      <c r="C977" s="17"/>
      <c r="D977" s="17"/>
      <c r="E977" s="17"/>
      <c r="F977" s="13"/>
      <c r="G977" s="86"/>
      <c r="H977" s="86"/>
      <c r="I977" s="99"/>
      <c r="J977" s="99" t="s">
        <v>113</v>
      </c>
      <c r="K977" s="5">
        <f t="shared" ref="K977:Q977" si="238">K967</f>
        <v>1000</v>
      </c>
      <c r="L977" s="5">
        <f t="shared" si="238"/>
        <v>1000</v>
      </c>
      <c r="M977" s="5">
        <f t="shared" si="238"/>
        <v>1000</v>
      </c>
      <c r="N977" s="5">
        <f t="shared" si="238"/>
        <v>1000</v>
      </c>
      <c r="O977" s="5">
        <f t="shared" si="238"/>
        <v>1000</v>
      </c>
      <c r="P977" s="5">
        <f t="shared" si="238"/>
        <v>1000</v>
      </c>
      <c r="Q977" s="5">
        <f t="shared" si="238"/>
        <v>1000</v>
      </c>
      <c r="R977" s="5">
        <f t="shared" si="231"/>
        <v>500</v>
      </c>
      <c r="S977" s="5">
        <f t="shared" si="231"/>
        <v>1000</v>
      </c>
      <c r="U977" s="86"/>
      <c r="V977" s="86"/>
      <c r="W977" s="86"/>
      <c r="X977" s="86"/>
      <c r="Y977" s="86"/>
      <c r="Z977" s="86"/>
      <c r="AA977" s="86"/>
      <c r="AB977" s="86"/>
      <c r="AC977" s="86"/>
      <c r="AD977" s="86"/>
      <c r="AE977" s="16"/>
      <c r="AF977" s="8"/>
      <c r="AG977"/>
      <c r="AH977"/>
      <c r="AI977"/>
      <c r="AJ977"/>
      <c r="AK977"/>
      <c r="AL977"/>
      <c r="AM977"/>
      <c r="AN977"/>
      <c r="AO977"/>
      <c r="AP977"/>
      <c r="AQ977"/>
      <c r="AR977"/>
      <c r="AS977"/>
      <c r="AT977"/>
      <c r="AU977"/>
      <c r="AV977"/>
      <c r="AW977"/>
      <c r="AX977"/>
      <c r="AY977"/>
      <c r="AZ977"/>
      <c r="BA977"/>
      <c r="BB977"/>
      <c r="BC977"/>
      <c r="BD977"/>
      <c r="BE977"/>
      <c r="BF977"/>
    </row>
    <row r="978" spans="1:58" s="104" customFormat="1" ht="13.4" customHeight="1" outlineLevel="2" x14ac:dyDescent="0.35">
      <c r="A978" s="102"/>
      <c r="B978" s="95"/>
      <c r="C978" s="17"/>
      <c r="D978" s="17"/>
      <c r="E978" s="17"/>
      <c r="F978" s="13"/>
      <c r="G978" s="86"/>
      <c r="H978" s="86"/>
      <c r="I978" s="99"/>
      <c r="J978" s="99" t="s">
        <v>114</v>
      </c>
      <c r="K978" s="5">
        <f t="shared" ref="K978:Q978" si="239">K968</f>
        <v>1000</v>
      </c>
      <c r="L978" s="5">
        <f t="shared" si="239"/>
        <v>1000</v>
      </c>
      <c r="M978" s="5">
        <f t="shared" si="239"/>
        <v>1000</v>
      </c>
      <c r="N978" s="5">
        <f t="shared" si="239"/>
        <v>1000</v>
      </c>
      <c r="O978" s="5">
        <f t="shared" si="239"/>
        <v>1000</v>
      </c>
      <c r="P978" s="5">
        <f t="shared" si="239"/>
        <v>1000</v>
      </c>
      <c r="Q978" s="5">
        <f t="shared" si="239"/>
        <v>1000</v>
      </c>
      <c r="R978" s="5">
        <f t="shared" si="231"/>
        <v>500</v>
      </c>
      <c r="S978" s="5">
        <f t="shared" si="231"/>
        <v>1000</v>
      </c>
      <c r="U978" s="86"/>
      <c r="V978" s="86"/>
      <c r="W978" s="86"/>
      <c r="X978" s="86"/>
      <c r="Y978" s="86"/>
      <c r="Z978" s="86"/>
      <c r="AA978" s="86"/>
      <c r="AB978" s="86"/>
      <c r="AC978" s="86"/>
      <c r="AD978" s="86"/>
      <c r="AE978" s="16"/>
      <c r="AF978" s="8"/>
      <c r="AG978"/>
      <c r="AH978"/>
      <c r="AI978"/>
      <c r="AJ978"/>
      <c r="AK978"/>
      <c r="AL978"/>
      <c r="AM978"/>
      <c r="AN978"/>
      <c r="AO978"/>
      <c r="AP978"/>
      <c r="AQ978"/>
      <c r="AR978"/>
      <c r="AS978"/>
      <c r="AT978"/>
      <c r="AU978"/>
      <c r="AV978"/>
      <c r="AW978"/>
      <c r="AX978"/>
      <c r="AY978"/>
      <c r="AZ978"/>
      <c r="BA978"/>
      <c r="BB978"/>
      <c r="BC978"/>
      <c r="BD978"/>
      <c r="BE978"/>
      <c r="BF978"/>
    </row>
    <row r="979" spans="1:58" s="104" customFormat="1" ht="13.4" customHeight="1" outlineLevel="2" x14ac:dyDescent="0.35">
      <c r="A979" s="102"/>
      <c r="B979" s="95"/>
      <c r="C979" s="17"/>
      <c r="D979" s="17"/>
      <c r="E979" s="17"/>
      <c r="F979" s="13"/>
      <c r="G979" s="86"/>
      <c r="H979" s="86"/>
      <c r="I979" s="99"/>
      <c r="J979" s="99" t="s">
        <v>115</v>
      </c>
      <c r="K979" s="5">
        <f t="shared" ref="K979:Q979" si="240">K969</f>
        <v>1000</v>
      </c>
      <c r="L979" s="5">
        <f t="shared" si="240"/>
        <v>1000</v>
      </c>
      <c r="M979" s="5">
        <f t="shared" si="240"/>
        <v>1000</v>
      </c>
      <c r="N979" s="5">
        <f t="shared" si="240"/>
        <v>1000</v>
      </c>
      <c r="O979" s="5">
        <f t="shared" si="240"/>
        <v>1000</v>
      </c>
      <c r="P979" s="5">
        <f t="shared" si="240"/>
        <v>1000</v>
      </c>
      <c r="Q979" s="5">
        <f t="shared" si="240"/>
        <v>1000</v>
      </c>
      <c r="R979" s="5">
        <f t="shared" si="231"/>
        <v>500</v>
      </c>
      <c r="S979" s="5">
        <f t="shared" si="231"/>
        <v>1000</v>
      </c>
      <c r="U979" s="86"/>
      <c r="V979" s="86"/>
      <c r="W979" s="86"/>
      <c r="X979" s="86"/>
      <c r="Y979" s="86"/>
      <c r="Z979" s="86"/>
      <c r="AA979" s="86"/>
      <c r="AB979" s="86"/>
      <c r="AC979" s="86"/>
      <c r="AD979" s="86"/>
      <c r="AE979" s="16"/>
      <c r="AF979" s="8"/>
      <c r="AG979"/>
      <c r="AH979"/>
      <c r="AI979"/>
      <c r="AJ979"/>
      <c r="AK979"/>
      <c r="AL979"/>
      <c r="AM979"/>
      <c r="AN979"/>
      <c r="AO979"/>
      <c r="AP979"/>
      <c r="AQ979"/>
      <c r="AR979"/>
      <c r="AS979"/>
      <c r="AT979"/>
      <c r="AU979"/>
      <c r="AV979"/>
      <c r="AW979"/>
      <c r="AX979"/>
      <c r="AY979"/>
      <c r="AZ979"/>
      <c r="BA979"/>
      <c r="BB979"/>
      <c r="BC979"/>
      <c r="BD979"/>
      <c r="BE979"/>
      <c r="BF979"/>
    </row>
    <row r="980" spans="1:58" s="104" customFormat="1" ht="13.4" customHeight="1" outlineLevel="2" x14ac:dyDescent="0.35">
      <c r="A980" s="102"/>
      <c r="B980" s="95"/>
      <c r="C980" s="17"/>
      <c r="D980" s="17"/>
      <c r="E980" s="17"/>
      <c r="F980" s="13"/>
      <c r="G980" s="86"/>
      <c r="H980" s="86"/>
      <c r="I980" s="99" t="s">
        <v>753</v>
      </c>
      <c r="J980" s="99" t="s">
        <v>342</v>
      </c>
      <c r="K980" s="5">
        <f t="shared" ref="K980:Q980" si="241">K970</f>
        <v>1000</v>
      </c>
      <c r="L980" s="5">
        <f t="shared" si="241"/>
        <v>1000</v>
      </c>
      <c r="M980" s="5">
        <f t="shared" si="241"/>
        <v>1000</v>
      </c>
      <c r="N980" s="5">
        <f t="shared" si="241"/>
        <v>1000</v>
      </c>
      <c r="O980" s="5">
        <f t="shared" si="241"/>
        <v>1000</v>
      </c>
      <c r="P980" s="5">
        <f t="shared" si="241"/>
        <v>1000</v>
      </c>
      <c r="Q980" s="5">
        <f t="shared" si="241"/>
        <v>1000</v>
      </c>
      <c r="R980" s="5">
        <f t="shared" si="231"/>
        <v>500</v>
      </c>
      <c r="S980" s="5">
        <f t="shared" si="231"/>
        <v>1000</v>
      </c>
      <c r="U980" s="86"/>
      <c r="V980" s="86"/>
      <c r="W980" s="86"/>
      <c r="X980" s="86"/>
      <c r="Y980" s="86"/>
      <c r="Z980" s="86"/>
      <c r="AA980" s="86"/>
      <c r="AB980" s="86"/>
      <c r="AC980" s="86"/>
      <c r="AD980" s="86"/>
      <c r="AE980" s="16"/>
      <c r="AF980" s="8"/>
      <c r="AG980"/>
      <c r="AH980"/>
      <c r="AI980"/>
      <c r="AJ980"/>
      <c r="AK980"/>
      <c r="AL980"/>
      <c r="AM980"/>
      <c r="AN980"/>
      <c r="AO980"/>
      <c r="AP980"/>
      <c r="AQ980"/>
      <c r="AR980"/>
      <c r="AS980"/>
      <c r="AT980"/>
      <c r="AU980"/>
      <c r="AV980"/>
      <c r="AW980"/>
      <c r="AX980"/>
      <c r="AY980"/>
      <c r="AZ980"/>
      <c r="BA980"/>
      <c r="BB980"/>
      <c r="BC980"/>
      <c r="BD980"/>
      <c r="BE980"/>
      <c r="BF980"/>
    </row>
    <row r="981" spans="1:58" s="104" customFormat="1" ht="13.4" customHeight="1" outlineLevel="2" x14ac:dyDescent="0.35">
      <c r="A981" s="102"/>
      <c r="B981" s="95"/>
      <c r="C981" s="17"/>
      <c r="D981" s="17"/>
      <c r="E981" s="17"/>
      <c r="F981" s="13"/>
      <c r="G981" s="86"/>
      <c r="H981" s="86"/>
      <c r="I981" s="99"/>
      <c r="J981" s="99" t="s">
        <v>107</v>
      </c>
      <c r="K981" s="5">
        <f t="shared" ref="K981:Q981" si="242">K971</f>
        <v>50</v>
      </c>
      <c r="L981" s="5">
        <f t="shared" si="242"/>
        <v>50</v>
      </c>
      <c r="M981" s="5">
        <f t="shared" si="242"/>
        <v>50</v>
      </c>
      <c r="N981" s="5">
        <f t="shared" si="242"/>
        <v>50</v>
      </c>
      <c r="O981" s="5">
        <f t="shared" si="242"/>
        <v>50</v>
      </c>
      <c r="P981" s="5">
        <f t="shared" si="242"/>
        <v>50</v>
      </c>
      <c r="Q981" s="5">
        <f t="shared" si="242"/>
        <v>50</v>
      </c>
      <c r="R981" s="5">
        <f t="shared" si="231"/>
        <v>50</v>
      </c>
      <c r="S981" s="5">
        <f t="shared" si="231"/>
        <v>50</v>
      </c>
      <c r="U981" s="86"/>
      <c r="V981" s="86"/>
      <c r="W981" s="86"/>
      <c r="X981" s="86"/>
      <c r="Y981" s="86"/>
      <c r="Z981" s="86"/>
      <c r="AA981" s="86"/>
      <c r="AB981" s="86"/>
      <c r="AC981" s="86"/>
      <c r="AD981" s="86"/>
      <c r="AE981" s="16"/>
      <c r="AF981" s="8"/>
      <c r="AG981"/>
      <c r="AH981"/>
      <c r="AI981"/>
      <c r="AJ981"/>
      <c r="AK981"/>
      <c r="AL981"/>
      <c r="AM981"/>
      <c r="AN981"/>
      <c r="AO981"/>
      <c r="AP981"/>
      <c r="AQ981"/>
      <c r="AR981"/>
      <c r="AS981"/>
      <c r="AT981"/>
      <c r="AU981"/>
      <c r="AV981"/>
      <c r="AW981"/>
      <c r="AX981"/>
      <c r="AY981"/>
      <c r="AZ981"/>
      <c r="BA981"/>
      <c r="BB981"/>
      <c r="BC981"/>
      <c r="BD981"/>
      <c r="BE981"/>
      <c r="BF981"/>
    </row>
    <row r="982" spans="1:58" s="104" customFormat="1" ht="13.4" customHeight="1" outlineLevel="2" x14ac:dyDescent="0.35">
      <c r="A982" s="102"/>
      <c r="B982" s="95"/>
      <c r="C982" s="17"/>
      <c r="D982" s="17"/>
      <c r="E982" s="17"/>
      <c r="F982" s="13"/>
      <c r="G982" s="86"/>
      <c r="H982" s="86"/>
      <c r="I982" s="99"/>
      <c r="J982" s="99" t="s">
        <v>108</v>
      </c>
      <c r="K982" s="5">
        <f t="shared" ref="K982:Q982" si="243">K972</f>
        <v>100</v>
      </c>
      <c r="L982" s="5">
        <f t="shared" si="243"/>
        <v>100</v>
      </c>
      <c r="M982" s="5">
        <f t="shared" si="243"/>
        <v>100</v>
      </c>
      <c r="N982" s="5">
        <f t="shared" si="243"/>
        <v>100</v>
      </c>
      <c r="O982" s="5">
        <f t="shared" si="243"/>
        <v>100</v>
      </c>
      <c r="P982" s="5">
        <f t="shared" si="243"/>
        <v>100</v>
      </c>
      <c r="Q982" s="5">
        <f t="shared" si="243"/>
        <v>100</v>
      </c>
      <c r="R982" s="5">
        <f t="shared" si="231"/>
        <v>100</v>
      </c>
      <c r="S982" s="5">
        <f t="shared" si="231"/>
        <v>100</v>
      </c>
      <c r="U982" s="86"/>
      <c r="V982" s="86"/>
      <c r="W982" s="86"/>
      <c r="X982" s="86"/>
      <c r="Y982" s="86"/>
      <c r="Z982" s="86"/>
      <c r="AA982" s="86"/>
      <c r="AB982" s="86"/>
      <c r="AC982" s="86"/>
      <c r="AD982" s="86"/>
      <c r="AE982" s="16"/>
      <c r="AF982" s="8"/>
      <c r="AG982"/>
      <c r="AH982"/>
      <c r="AI982"/>
      <c r="AJ982"/>
      <c r="AK982"/>
      <c r="AL982"/>
      <c r="AM982"/>
      <c r="AN982"/>
      <c r="AO982"/>
      <c r="AP982"/>
      <c r="AQ982"/>
      <c r="AR982"/>
      <c r="AS982"/>
      <c r="AT982"/>
      <c r="AU982"/>
      <c r="AV982"/>
      <c r="AW982"/>
      <c r="AX982"/>
      <c r="AY982"/>
      <c r="AZ982"/>
      <c r="BA982"/>
      <c r="BB982"/>
      <c r="BC982"/>
      <c r="BD982"/>
      <c r="BE982"/>
      <c r="BF982"/>
    </row>
    <row r="983" spans="1:58" s="104" customFormat="1" ht="13.4" customHeight="1" outlineLevel="2" x14ac:dyDescent="0.35">
      <c r="A983" s="102"/>
      <c r="B983" s="95"/>
      <c r="C983" s="17"/>
      <c r="D983" s="17"/>
      <c r="E983" s="17"/>
      <c r="F983" s="13"/>
      <c r="G983" s="86"/>
      <c r="H983" s="86"/>
      <c r="I983" s="99"/>
      <c r="J983" s="99" t="s">
        <v>109</v>
      </c>
      <c r="K983" s="5">
        <f t="shared" ref="K983:Q983" si="244">K973</f>
        <v>100</v>
      </c>
      <c r="L983" s="5">
        <f t="shared" si="244"/>
        <v>100</v>
      </c>
      <c r="M983" s="5">
        <f t="shared" si="244"/>
        <v>100</v>
      </c>
      <c r="N983" s="5">
        <f t="shared" si="244"/>
        <v>100</v>
      </c>
      <c r="O983" s="5">
        <f t="shared" si="244"/>
        <v>100</v>
      </c>
      <c r="P983" s="5">
        <f t="shared" si="244"/>
        <v>100</v>
      </c>
      <c r="Q983" s="5">
        <f t="shared" si="244"/>
        <v>100</v>
      </c>
      <c r="R983" s="5">
        <f t="shared" si="231"/>
        <v>100</v>
      </c>
      <c r="S983" s="5">
        <f t="shared" si="231"/>
        <v>100</v>
      </c>
      <c r="U983" s="86"/>
      <c r="V983" s="86"/>
      <c r="W983" s="86"/>
      <c r="X983" s="86"/>
      <c r="Y983" s="86"/>
      <c r="Z983" s="86"/>
      <c r="AA983" s="86"/>
      <c r="AB983" s="86"/>
      <c r="AC983" s="86"/>
      <c r="AD983" s="86"/>
      <c r="AE983" s="16"/>
      <c r="AF983" s="8"/>
      <c r="AG983"/>
      <c r="AH983"/>
      <c r="AI983"/>
      <c r="AJ983"/>
      <c r="AK983"/>
      <c r="AL983"/>
      <c r="AM983"/>
      <c r="AN983"/>
      <c r="AO983"/>
      <c r="AP983"/>
      <c r="AQ983"/>
      <c r="AR983"/>
      <c r="AS983"/>
      <c r="AT983"/>
      <c r="AU983"/>
      <c r="AV983"/>
      <c r="AW983"/>
      <c r="AX983"/>
      <c r="AY983"/>
      <c r="AZ983"/>
      <c r="BA983"/>
      <c r="BB983"/>
      <c r="BC983"/>
      <c r="BD983"/>
      <c r="BE983"/>
      <c r="BF983"/>
    </row>
    <row r="984" spans="1:58" s="104" customFormat="1" ht="13.4" customHeight="1" outlineLevel="2" x14ac:dyDescent="0.35">
      <c r="A984" s="102"/>
      <c r="B984" s="95"/>
      <c r="C984" s="17"/>
      <c r="D984" s="17"/>
      <c r="E984" s="17"/>
      <c r="F984" s="13"/>
      <c r="G984" s="86"/>
      <c r="H984" s="86"/>
      <c r="I984" s="99"/>
      <c r="J984" s="99" t="s">
        <v>110</v>
      </c>
      <c r="K984" s="5">
        <f t="shared" ref="K984:Q984" si="245">K974</f>
        <v>100</v>
      </c>
      <c r="L984" s="5">
        <f t="shared" si="245"/>
        <v>100</v>
      </c>
      <c r="M984" s="5">
        <f t="shared" si="245"/>
        <v>100</v>
      </c>
      <c r="N984" s="5">
        <f t="shared" si="245"/>
        <v>100</v>
      </c>
      <c r="O984" s="5">
        <f t="shared" si="245"/>
        <v>100</v>
      </c>
      <c r="P984" s="5">
        <f t="shared" si="245"/>
        <v>100</v>
      </c>
      <c r="Q984" s="5">
        <f t="shared" si="245"/>
        <v>100</v>
      </c>
      <c r="R984" s="5">
        <f t="shared" si="231"/>
        <v>100</v>
      </c>
      <c r="S984" s="5">
        <f t="shared" si="231"/>
        <v>100</v>
      </c>
      <c r="U984" s="86"/>
      <c r="V984" s="86"/>
      <c r="W984" s="86"/>
      <c r="X984" s="86"/>
      <c r="Y984" s="86"/>
      <c r="Z984" s="86"/>
      <c r="AA984" s="86"/>
      <c r="AB984" s="86"/>
      <c r="AC984" s="86"/>
      <c r="AD984" s="86"/>
      <c r="AE984" s="16"/>
      <c r="AF984" s="8"/>
      <c r="AG984"/>
      <c r="AH984"/>
      <c r="AI984"/>
      <c r="AJ984"/>
      <c r="AK984"/>
      <c r="AL984"/>
      <c r="AM984"/>
      <c r="AN984"/>
      <c r="AO984"/>
      <c r="AP984"/>
      <c r="AQ984"/>
      <c r="AR984"/>
      <c r="AS984"/>
      <c r="AT984"/>
      <c r="AU984"/>
      <c r="AV984"/>
      <c r="AW984"/>
      <c r="AX984"/>
      <c r="AY984"/>
      <c r="AZ984"/>
      <c r="BA984"/>
      <c r="BB984"/>
      <c r="BC984"/>
      <c r="BD984"/>
      <c r="BE984"/>
      <c r="BF984"/>
    </row>
    <row r="985" spans="1:58" s="104" customFormat="1" ht="13.4" customHeight="1" outlineLevel="2" x14ac:dyDescent="0.35">
      <c r="A985" s="102"/>
      <c r="B985" s="95"/>
      <c r="C985" s="17"/>
      <c r="D985" s="17"/>
      <c r="E985" s="17"/>
      <c r="F985" s="13"/>
      <c r="G985" s="86"/>
      <c r="H985" s="86"/>
      <c r="I985" s="99"/>
      <c r="J985" s="99" t="s">
        <v>111</v>
      </c>
      <c r="K985" s="5">
        <f t="shared" ref="K985:Q985" si="246">K975</f>
        <v>100</v>
      </c>
      <c r="L985" s="5">
        <f t="shared" si="246"/>
        <v>100</v>
      </c>
      <c r="M985" s="5">
        <f t="shared" si="246"/>
        <v>100</v>
      </c>
      <c r="N985" s="5">
        <f t="shared" si="246"/>
        <v>100</v>
      </c>
      <c r="O985" s="5">
        <f t="shared" si="246"/>
        <v>100</v>
      </c>
      <c r="P985" s="5">
        <f t="shared" si="246"/>
        <v>100</v>
      </c>
      <c r="Q985" s="5">
        <f t="shared" si="246"/>
        <v>100</v>
      </c>
      <c r="R985" s="5">
        <f t="shared" si="231"/>
        <v>100</v>
      </c>
      <c r="S985" s="5">
        <f t="shared" si="231"/>
        <v>100</v>
      </c>
      <c r="U985" s="86"/>
      <c r="V985" s="86"/>
      <c r="W985" s="86"/>
      <c r="X985" s="86"/>
      <c r="Y985" s="86"/>
      <c r="Z985" s="86"/>
      <c r="AA985" s="86"/>
      <c r="AB985" s="86"/>
      <c r="AC985" s="86"/>
      <c r="AD985" s="86"/>
      <c r="AE985" s="16"/>
      <c r="AF985" s="8"/>
      <c r="AG985"/>
      <c r="AH985"/>
      <c r="AI985"/>
      <c r="AJ985"/>
      <c r="AK985"/>
      <c r="AL985"/>
      <c r="AM985"/>
      <c r="AN985"/>
      <c r="AO985"/>
      <c r="AP985"/>
      <c r="AQ985"/>
      <c r="AR985"/>
      <c r="AS985"/>
      <c r="AT985"/>
      <c r="AU985"/>
      <c r="AV985"/>
      <c r="AW985"/>
      <c r="AX985"/>
      <c r="AY985"/>
      <c r="AZ985"/>
      <c r="BA985"/>
      <c r="BB985"/>
      <c r="BC985"/>
      <c r="BD985"/>
      <c r="BE985"/>
      <c r="BF985"/>
    </row>
    <row r="986" spans="1:58" s="104" customFormat="1" ht="13.4" customHeight="1" outlineLevel="2" x14ac:dyDescent="0.35">
      <c r="A986" s="102"/>
      <c r="B986" s="95"/>
      <c r="C986" s="17"/>
      <c r="D986" s="17"/>
      <c r="E986" s="17"/>
      <c r="F986" s="13"/>
      <c r="G986" s="86"/>
      <c r="H986" s="86"/>
      <c r="I986" s="99"/>
      <c r="J986" s="99" t="s">
        <v>112</v>
      </c>
      <c r="K986" s="5">
        <f t="shared" ref="K986:Q986" si="247">K976</f>
        <v>1000</v>
      </c>
      <c r="L986" s="5">
        <f t="shared" si="247"/>
        <v>1000</v>
      </c>
      <c r="M986" s="5">
        <f t="shared" si="247"/>
        <v>1000</v>
      </c>
      <c r="N986" s="5">
        <f t="shared" si="247"/>
        <v>1000</v>
      </c>
      <c r="O986" s="5">
        <f t="shared" si="247"/>
        <v>1000</v>
      </c>
      <c r="P986" s="5">
        <f t="shared" si="247"/>
        <v>1000</v>
      </c>
      <c r="Q986" s="5">
        <f t="shared" si="247"/>
        <v>1000</v>
      </c>
      <c r="R986" s="5">
        <f t="shared" si="231"/>
        <v>500</v>
      </c>
      <c r="S986" s="5">
        <f t="shared" si="231"/>
        <v>1000</v>
      </c>
      <c r="U986" s="86"/>
      <c r="V986" s="86"/>
      <c r="W986" s="86"/>
      <c r="X986" s="86"/>
      <c r="Y986" s="86"/>
      <c r="Z986" s="86"/>
      <c r="AA986" s="86"/>
      <c r="AB986" s="86"/>
      <c r="AC986" s="86"/>
      <c r="AD986" s="86"/>
      <c r="AE986" s="16"/>
      <c r="AF986" s="8"/>
      <c r="AG986"/>
      <c r="AH986"/>
      <c r="AI986"/>
      <c r="AJ986"/>
      <c r="AK986"/>
      <c r="AL986"/>
      <c r="AM986"/>
      <c r="AN986"/>
      <c r="AO986"/>
      <c r="AP986"/>
      <c r="AQ986"/>
      <c r="AR986"/>
      <c r="AS986"/>
      <c r="AT986"/>
      <c r="AU986"/>
      <c r="AV986"/>
      <c r="AW986"/>
      <c r="AX986"/>
      <c r="AY986"/>
      <c r="AZ986"/>
      <c r="BA986"/>
      <c r="BB986"/>
      <c r="BC986"/>
      <c r="BD986"/>
      <c r="BE986"/>
      <c r="BF986"/>
    </row>
    <row r="987" spans="1:58" s="104" customFormat="1" ht="13.4" customHeight="1" outlineLevel="2" x14ac:dyDescent="0.35">
      <c r="A987" s="102"/>
      <c r="B987" s="95"/>
      <c r="C987" s="17"/>
      <c r="D987" s="17"/>
      <c r="E987" s="17"/>
      <c r="F987" s="13"/>
      <c r="G987" s="86"/>
      <c r="H987" s="86"/>
      <c r="I987" s="99"/>
      <c r="J987" s="99" t="s">
        <v>113</v>
      </c>
      <c r="K987" s="5">
        <f t="shared" ref="K987:Q987" si="248">K977</f>
        <v>1000</v>
      </c>
      <c r="L987" s="5">
        <f t="shared" si="248"/>
        <v>1000</v>
      </c>
      <c r="M987" s="5">
        <f t="shared" si="248"/>
        <v>1000</v>
      </c>
      <c r="N987" s="5">
        <f t="shared" si="248"/>
        <v>1000</v>
      </c>
      <c r="O987" s="5">
        <f t="shared" si="248"/>
        <v>1000</v>
      </c>
      <c r="P987" s="5">
        <f t="shared" si="248"/>
        <v>1000</v>
      </c>
      <c r="Q987" s="5">
        <f t="shared" si="248"/>
        <v>1000</v>
      </c>
      <c r="R987" s="5">
        <f t="shared" si="231"/>
        <v>500</v>
      </c>
      <c r="S987" s="5">
        <f t="shared" si="231"/>
        <v>1000</v>
      </c>
      <c r="U987" s="86"/>
      <c r="V987" s="86"/>
      <c r="W987" s="86"/>
      <c r="X987" s="86"/>
      <c r="Y987" s="86"/>
      <c r="Z987" s="86"/>
      <c r="AA987" s="86"/>
      <c r="AB987" s="86"/>
      <c r="AC987" s="86"/>
      <c r="AD987" s="86"/>
      <c r="AE987" s="16"/>
      <c r="AF987" s="8"/>
      <c r="AG987"/>
      <c r="AH987"/>
      <c r="AI987"/>
      <c r="AJ987"/>
      <c r="AK987"/>
      <c r="AL987"/>
      <c r="AM987"/>
      <c r="AN987"/>
      <c r="AO987"/>
      <c r="AP987"/>
      <c r="AQ987"/>
      <c r="AR987"/>
      <c r="AS987"/>
      <c r="AT987"/>
      <c r="AU987"/>
      <c r="AV987"/>
      <c r="AW987"/>
      <c r="AX987"/>
      <c r="AY987"/>
      <c r="AZ987"/>
      <c r="BA987"/>
      <c r="BB987"/>
      <c r="BC987"/>
      <c r="BD987"/>
      <c r="BE987"/>
      <c r="BF987"/>
    </row>
    <row r="988" spans="1:58" s="104" customFormat="1" ht="13.4" customHeight="1" outlineLevel="2" x14ac:dyDescent="0.35">
      <c r="A988" s="102"/>
      <c r="B988" s="95"/>
      <c r="C988" s="17"/>
      <c r="D988" s="17"/>
      <c r="E988" s="17"/>
      <c r="F988" s="13"/>
      <c r="G988" s="86"/>
      <c r="H988" s="86"/>
      <c r="I988" s="99"/>
      <c r="J988" s="99" t="s">
        <v>114</v>
      </c>
      <c r="K988" s="5">
        <f t="shared" ref="K988:Q988" si="249">K978</f>
        <v>1000</v>
      </c>
      <c r="L988" s="5">
        <f t="shared" si="249"/>
        <v>1000</v>
      </c>
      <c r="M988" s="5">
        <f t="shared" si="249"/>
        <v>1000</v>
      </c>
      <c r="N988" s="5">
        <f t="shared" si="249"/>
        <v>1000</v>
      </c>
      <c r="O988" s="5">
        <f t="shared" si="249"/>
        <v>1000</v>
      </c>
      <c r="P988" s="5">
        <f t="shared" si="249"/>
        <v>1000</v>
      </c>
      <c r="Q988" s="5">
        <f t="shared" si="249"/>
        <v>1000</v>
      </c>
      <c r="R988" s="5">
        <f t="shared" si="231"/>
        <v>500</v>
      </c>
      <c r="S988" s="5">
        <f t="shared" si="231"/>
        <v>1000</v>
      </c>
      <c r="U988" s="86"/>
      <c r="V988" s="86"/>
      <c r="W988" s="86"/>
      <c r="X988" s="86"/>
      <c r="Y988" s="86"/>
      <c r="Z988" s="86"/>
      <c r="AA988" s="86"/>
      <c r="AB988" s="86"/>
      <c r="AC988" s="86"/>
      <c r="AD988" s="86"/>
      <c r="AE988" s="16"/>
      <c r="AF988" s="8"/>
      <c r="AG988"/>
      <c r="AH988"/>
      <c r="AI988"/>
      <c r="AJ988"/>
      <c r="AK988"/>
      <c r="AL988"/>
      <c r="AM988"/>
      <c r="AN988"/>
      <c r="AO988"/>
      <c r="AP988"/>
      <c r="AQ988"/>
      <c r="AR988"/>
      <c r="AS988"/>
      <c r="AT988"/>
      <c r="AU988"/>
      <c r="AV988"/>
      <c r="AW988"/>
      <c r="AX988"/>
      <c r="AY988"/>
      <c r="AZ988"/>
      <c r="BA988"/>
      <c r="BB988"/>
      <c r="BC988"/>
      <c r="BD988"/>
      <c r="BE988"/>
      <c r="BF988"/>
    </row>
    <row r="989" spans="1:58" s="104" customFormat="1" ht="13.4" customHeight="1" outlineLevel="2" x14ac:dyDescent="0.35">
      <c r="A989" s="102"/>
      <c r="B989" s="95"/>
      <c r="C989" s="17"/>
      <c r="D989" s="17"/>
      <c r="E989" s="17"/>
      <c r="F989" s="13"/>
      <c r="G989" s="86"/>
      <c r="H989" s="86"/>
      <c r="I989" s="99"/>
      <c r="J989" s="99" t="s">
        <v>115</v>
      </c>
      <c r="K989" s="5">
        <f t="shared" ref="K989:Q989" si="250">K979</f>
        <v>1000</v>
      </c>
      <c r="L989" s="5">
        <f t="shared" si="250"/>
        <v>1000</v>
      </c>
      <c r="M989" s="5">
        <f t="shared" si="250"/>
        <v>1000</v>
      </c>
      <c r="N989" s="5">
        <f t="shared" si="250"/>
        <v>1000</v>
      </c>
      <c r="O989" s="5">
        <f t="shared" si="250"/>
        <v>1000</v>
      </c>
      <c r="P989" s="5">
        <f t="shared" si="250"/>
        <v>1000</v>
      </c>
      <c r="Q989" s="5">
        <f t="shared" si="250"/>
        <v>1000</v>
      </c>
      <c r="R989" s="5">
        <f t="shared" si="231"/>
        <v>500</v>
      </c>
      <c r="S989" s="5">
        <f t="shared" si="231"/>
        <v>1000</v>
      </c>
      <c r="U989" s="86"/>
      <c r="V989" s="86"/>
      <c r="W989" s="86"/>
      <c r="X989" s="86"/>
      <c r="Y989" s="86"/>
      <c r="Z989" s="86"/>
      <c r="AA989" s="86"/>
      <c r="AB989" s="86"/>
      <c r="AC989" s="86"/>
      <c r="AD989" s="86"/>
      <c r="AE989" s="16"/>
      <c r="AF989" s="8"/>
      <c r="AG989"/>
      <c r="AH989"/>
      <c r="AI989"/>
      <c r="AJ989"/>
      <c r="AK989"/>
      <c r="AL989"/>
      <c r="AM989"/>
      <c r="AN989"/>
      <c r="AO989"/>
      <c r="AP989"/>
      <c r="AQ989"/>
      <c r="AR989"/>
      <c r="AS989"/>
      <c r="AT989"/>
      <c r="AU989"/>
      <c r="AV989"/>
      <c r="AW989"/>
      <c r="AX989"/>
      <c r="AY989"/>
      <c r="AZ989"/>
      <c r="BA989"/>
      <c r="BB989"/>
      <c r="BC989"/>
      <c r="BD989"/>
      <c r="BE989"/>
      <c r="BF989"/>
    </row>
    <row r="990" spans="1:58" s="104" customFormat="1" ht="13.4" customHeight="1" outlineLevel="2" x14ac:dyDescent="0.35">
      <c r="A990" s="102"/>
      <c r="B990" s="95"/>
      <c r="C990" s="17"/>
      <c r="D990" s="17"/>
      <c r="E990" s="17"/>
      <c r="F990" s="13"/>
      <c r="G990" s="86"/>
      <c r="H990" s="86"/>
      <c r="I990" s="99" t="s">
        <v>754</v>
      </c>
      <c r="J990" s="99" t="s">
        <v>342</v>
      </c>
      <c r="K990" s="5">
        <f t="shared" ref="K990:Q990" si="251">K980</f>
        <v>1000</v>
      </c>
      <c r="L990" s="5">
        <f t="shared" si="251"/>
        <v>1000</v>
      </c>
      <c r="M990" s="5">
        <f t="shared" si="251"/>
        <v>1000</v>
      </c>
      <c r="N990" s="5">
        <f t="shared" si="251"/>
        <v>1000</v>
      </c>
      <c r="O990" s="5">
        <f t="shared" si="251"/>
        <v>1000</v>
      </c>
      <c r="P990" s="5">
        <f t="shared" si="251"/>
        <v>1000</v>
      </c>
      <c r="Q990" s="5">
        <f t="shared" si="251"/>
        <v>1000</v>
      </c>
      <c r="R990" s="5">
        <f t="shared" ref="R990:S1009" si="252">R980</f>
        <v>500</v>
      </c>
      <c r="S990" s="5">
        <f t="shared" si="252"/>
        <v>1000</v>
      </c>
      <c r="U990" s="86"/>
      <c r="V990" s="86"/>
      <c r="W990" s="86"/>
      <c r="X990" s="86"/>
      <c r="Y990" s="86"/>
      <c r="Z990" s="86"/>
      <c r="AA990" s="86"/>
      <c r="AB990" s="86"/>
      <c r="AC990" s="86"/>
      <c r="AD990" s="86"/>
      <c r="AE990" s="16"/>
      <c r="AF990" s="8"/>
      <c r="AG990"/>
      <c r="AH990"/>
      <c r="AI990"/>
      <c r="AJ990"/>
      <c r="AK990"/>
      <c r="AL990"/>
      <c r="AM990"/>
      <c r="AN990"/>
      <c r="AO990"/>
      <c r="AP990"/>
      <c r="AQ990"/>
      <c r="AR990"/>
      <c r="AS990"/>
      <c r="AT990"/>
      <c r="AU990"/>
      <c r="AV990"/>
      <c r="AW990"/>
      <c r="AX990"/>
      <c r="AY990"/>
      <c r="AZ990"/>
      <c r="BA990"/>
      <c r="BB990"/>
      <c r="BC990"/>
      <c r="BD990"/>
      <c r="BE990"/>
      <c r="BF990"/>
    </row>
    <row r="991" spans="1:58" s="104" customFormat="1" ht="13.4" customHeight="1" outlineLevel="2" x14ac:dyDescent="0.35">
      <c r="A991" s="102"/>
      <c r="B991" s="95"/>
      <c r="C991" s="17"/>
      <c r="D991" s="17"/>
      <c r="E991" s="17"/>
      <c r="F991" s="13"/>
      <c r="G991" s="86"/>
      <c r="H991" s="86"/>
      <c r="I991" s="99"/>
      <c r="J991" s="99" t="s">
        <v>107</v>
      </c>
      <c r="K991" s="5">
        <f t="shared" ref="K991:Q991" si="253">K981</f>
        <v>50</v>
      </c>
      <c r="L991" s="5">
        <f t="shared" si="253"/>
        <v>50</v>
      </c>
      <c r="M991" s="5">
        <f t="shared" si="253"/>
        <v>50</v>
      </c>
      <c r="N991" s="5">
        <f t="shared" si="253"/>
        <v>50</v>
      </c>
      <c r="O991" s="5">
        <f t="shared" si="253"/>
        <v>50</v>
      </c>
      <c r="P991" s="5">
        <f t="shared" si="253"/>
        <v>50</v>
      </c>
      <c r="Q991" s="5">
        <f t="shared" si="253"/>
        <v>50</v>
      </c>
      <c r="R991" s="5">
        <f t="shared" si="252"/>
        <v>50</v>
      </c>
      <c r="S991" s="5">
        <f t="shared" si="252"/>
        <v>50</v>
      </c>
      <c r="U991" s="86"/>
      <c r="V991" s="86"/>
      <c r="W991" s="86"/>
      <c r="X991" s="86"/>
      <c r="Y991" s="86"/>
      <c r="Z991" s="86"/>
      <c r="AA991" s="86"/>
      <c r="AB991" s="86"/>
      <c r="AC991" s="86"/>
      <c r="AD991" s="86"/>
      <c r="AE991" s="16"/>
      <c r="AF991" s="8"/>
      <c r="AG991"/>
      <c r="AH991"/>
      <c r="AI991"/>
      <c r="AJ991"/>
      <c r="AK991"/>
      <c r="AL991"/>
      <c r="AM991"/>
      <c r="AN991"/>
      <c r="AO991"/>
      <c r="AP991"/>
      <c r="AQ991"/>
      <c r="AR991"/>
      <c r="AS991"/>
      <c r="AT991"/>
      <c r="AU991"/>
      <c r="AV991"/>
      <c r="AW991"/>
      <c r="AX991"/>
      <c r="AY991"/>
      <c r="AZ991"/>
      <c r="BA991"/>
      <c r="BB991"/>
      <c r="BC991"/>
      <c r="BD991"/>
      <c r="BE991"/>
      <c r="BF991"/>
    </row>
    <row r="992" spans="1:58" s="104" customFormat="1" ht="13.4" customHeight="1" outlineLevel="2" x14ac:dyDescent="0.35">
      <c r="A992" s="102"/>
      <c r="B992" s="95"/>
      <c r="C992" s="17"/>
      <c r="D992" s="17"/>
      <c r="E992" s="17"/>
      <c r="F992" s="13"/>
      <c r="G992" s="86"/>
      <c r="H992" s="86"/>
      <c r="I992" s="99"/>
      <c r="J992" s="99" t="s">
        <v>108</v>
      </c>
      <c r="K992" s="5">
        <f t="shared" ref="K992:Q992" si="254">K982</f>
        <v>100</v>
      </c>
      <c r="L992" s="5">
        <f t="shared" si="254"/>
        <v>100</v>
      </c>
      <c r="M992" s="5">
        <f t="shared" si="254"/>
        <v>100</v>
      </c>
      <c r="N992" s="5">
        <f t="shared" si="254"/>
        <v>100</v>
      </c>
      <c r="O992" s="5">
        <f t="shared" si="254"/>
        <v>100</v>
      </c>
      <c r="P992" s="5">
        <f t="shared" si="254"/>
        <v>100</v>
      </c>
      <c r="Q992" s="5">
        <f t="shared" si="254"/>
        <v>100</v>
      </c>
      <c r="R992" s="5">
        <f t="shared" si="252"/>
        <v>100</v>
      </c>
      <c r="S992" s="5">
        <f t="shared" si="252"/>
        <v>100</v>
      </c>
      <c r="U992" s="86"/>
      <c r="V992" s="86"/>
      <c r="W992" s="86"/>
      <c r="X992" s="86"/>
      <c r="Y992" s="86"/>
      <c r="Z992" s="86"/>
      <c r="AA992" s="86"/>
      <c r="AB992" s="86"/>
      <c r="AC992" s="86"/>
      <c r="AD992" s="86"/>
      <c r="AE992" s="16"/>
      <c r="AF992" s="8"/>
      <c r="AG992"/>
      <c r="AH992"/>
      <c r="AI992"/>
      <c r="AJ992"/>
      <c r="AK992"/>
      <c r="AL992"/>
      <c r="AM992"/>
      <c r="AN992"/>
      <c r="AO992"/>
      <c r="AP992"/>
      <c r="AQ992"/>
      <c r="AR992"/>
      <c r="AS992"/>
      <c r="AT992"/>
      <c r="AU992"/>
      <c r="AV992"/>
      <c r="AW992"/>
      <c r="AX992"/>
      <c r="AY992"/>
      <c r="AZ992"/>
      <c r="BA992"/>
      <c r="BB992"/>
      <c r="BC992"/>
      <c r="BD992"/>
      <c r="BE992"/>
      <c r="BF992"/>
    </row>
    <row r="993" spans="1:58" s="104" customFormat="1" ht="13.4" customHeight="1" outlineLevel="2" x14ac:dyDescent="0.35">
      <c r="A993" s="102"/>
      <c r="B993" s="95"/>
      <c r="C993" s="17"/>
      <c r="D993" s="17"/>
      <c r="E993" s="17"/>
      <c r="F993" s="13"/>
      <c r="G993" s="86"/>
      <c r="H993" s="86"/>
      <c r="I993" s="99"/>
      <c r="J993" s="99" t="s">
        <v>109</v>
      </c>
      <c r="K993" s="5">
        <f t="shared" ref="K993:Q993" si="255">K983</f>
        <v>100</v>
      </c>
      <c r="L993" s="5">
        <f t="shared" si="255"/>
        <v>100</v>
      </c>
      <c r="M993" s="5">
        <f t="shared" si="255"/>
        <v>100</v>
      </c>
      <c r="N993" s="5">
        <f t="shared" si="255"/>
        <v>100</v>
      </c>
      <c r="O993" s="5">
        <f t="shared" si="255"/>
        <v>100</v>
      </c>
      <c r="P993" s="5">
        <f t="shared" si="255"/>
        <v>100</v>
      </c>
      <c r="Q993" s="5">
        <f t="shared" si="255"/>
        <v>100</v>
      </c>
      <c r="R993" s="5">
        <f t="shared" si="252"/>
        <v>100</v>
      </c>
      <c r="S993" s="5">
        <f t="shared" si="252"/>
        <v>100</v>
      </c>
      <c r="U993" s="86"/>
      <c r="V993" s="86"/>
      <c r="W993" s="86"/>
      <c r="X993" s="86"/>
      <c r="Y993" s="86"/>
      <c r="Z993" s="86"/>
      <c r="AA993" s="86"/>
      <c r="AB993" s="86"/>
      <c r="AC993" s="86"/>
      <c r="AD993" s="86"/>
      <c r="AE993" s="16"/>
      <c r="AF993" s="8"/>
      <c r="AG993"/>
      <c r="AH993"/>
      <c r="AI993"/>
      <c r="AJ993"/>
      <c r="AK993"/>
      <c r="AL993"/>
      <c r="AM993"/>
      <c r="AN993"/>
      <c r="AO993"/>
      <c r="AP993"/>
      <c r="AQ993"/>
      <c r="AR993"/>
      <c r="AS993"/>
      <c r="AT993"/>
      <c r="AU993"/>
      <c r="AV993"/>
      <c r="AW993"/>
      <c r="AX993"/>
      <c r="AY993"/>
      <c r="AZ993"/>
      <c r="BA993"/>
      <c r="BB993"/>
      <c r="BC993"/>
      <c r="BD993"/>
      <c r="BE993"/>
      <c r="BF993"/>
    </row>
    <row r="994" spans="1:58" s="104" customFormat="1" ht="13.4" customHeight="1" outlineLevel="2" x14ac:dyDescent="0.35">
      <c r="A994" s="102"/>
      <c r="B994" s="95"/>
      <c r="C994" s="17"/>
      <c r="D994" s="17"/>
      <c r="E994" s="17"/>
      <c r="F994" s="13"/>
      <c r="G994" s="86"/>
      <c r="H994" s="86"/>
      <c r="I994" s="99"/>
      <c r="J994" s="99" t="s">
        <v>110</v>
      </c>
      <c r="K994" s="5">
        <f t="shared" ref="K994:Q994" si="256">K984</f>
        <v>100</v>
      </c>
      <c r="L994" s="5">
        <f t="shared" si="256"/>
        <v>100</v>
      </c>
      <c r="M994" s="5">
        <f t="shared" si="256"/>
        <v>100</v>
      </c>
      <c r="N994" s="5">
        <f t="shared" si="256"/>
        <v>100</v>
      </c>
      <c r="O994" s="5">
        <f t="shared" si="256"/>
        <v>100</v>
      </c>
      <c r="P994" s="5">
        <f t="shared" si="256"/>
        <v>100</v>
      </c>
      <c r="Q994" s="5">
        <f t="shared" si="256"/>
        <v>100</v>
      </c>
      <c r="R994" s="5">
        <f t="shared" si="252"/>
        <v>100</v>
      </c>
      <c r="S994" s="5">
        <f t="shared" si="252"/>
        <v>100</v>
      </c>
      <c r="U994" s="86"/>
      <c r="V994" s="86"/>
      <c r="W994" s="86"/>
      <c r="X994" s="86"/>
      <c r="Y994" s="86"/>
      <c r="Z994" s="86"/>
      <c r="AA994" s="86"/>
      <c r="AB994" s="86"/>
      <c r="AC994" s="86"/>
      <c r="AD994" s="86"/>
      <c r="AE994" s="16"/>
      <c r="AF994" s="8"/>
      <c r="AG994"/>
      <c r="AH994"/>
      <c r="AI994"/>
      <c r="AJ994"/>
      <c r="AK994"/>
      <c r="AL994"/>
      <c r="AM994"/>
      <c r="AN994"/>
      <c r="AO994"/>
      <c r="AP994"/>
      <c r="AQ994"/>
      <c r="AR994"/>
      <c r="AS994"/>
      <c r="AT994"/>
      <c r="AU994"/>
      <c r="AV994"/>
      <c r="AW994"/>
      <c r="AX994"/>
      <c r="AY994"/>
      <c r="AZ994"/>
      <c r="BA994"/>
      <c r="BB994"/>
      <c r="BC994"/>
      <c r="BD994"/>
      <c r="BE994"/>
      <c r="BF994"/>
    </row>
    <row r="995" spans="1:58" s="104" customFormat="1" ht="13.4" customHeight="1" outlineLevel="2" x14ac:dyDescent="0.35">
      <c r="A995" s="102"/>
      <c r="B995" s="95"/>
      <c r="C995" s="17"/>
      <c r="D995" s="17"/>
      <c r="E995" s="17"/>
      <c r="F995" s="13"/>
      <c r="G995" s="86"/>
      <c r="H995" s="86"/>
      <c r="I995" s="99"/>
      <c r="J995" s="99" t="s">
        <v>111</v>
      </c>
      <c r="K995" s="5">
        <f t="shared" ref="K995:Q995" si="257">K985</f>
        <v>100</v>
      </c>
      <c r="L995" s="5">
        <f t="shared" si="257"/>
        <v>100</v>
      </c>
      <c r="M995" s="5">
        <f t="shared" si="257"/>
        <v>100</v>
      </c>
      <c r="N995" s="5">
        <f t="shared" si="257"/>
        <v>100</v>
      </c>
      <c r="O995" s="5">
        <f t="shared" si="257"/>
        <v>100</v>
      </c>
      <c r="P995" s="5">
        <f t="shared" si="257"/>
        <v>100</v>
      </c>
      <c r="Q995" s="5">
        <f t="shared" si="257"/>
        <v>100</v>
      </c>
      <c r="R995" s="5">
        <f t="shared" si="252"/>
        <v>100</v>
      </c>
      <c r="S995" s="5">
        <f t="shared" si="252"/>
        <v>100</v>
      </c>
      <c r="U995" s="86"/>
      <c r="V995" s="86"/>
      <c r="W995" s="86"/>
      <c r="X995" s="86"/>
      <c r="Y995" s="86"/>
      <c r="Z995" s="86"/>
      <c r="AA995" s="86"/>
      <c r="AB995" s="86"/>
      <c r="AC995" s="86"/>
      <c r="AD995" s="86"/>
      <c r="AE995" s="16"/>
      <c r="AF995" s="8"/>
      <c r="AG995"/>
      <c r="AH995"/>
      <c r="AI995"/>
      <c r="AJ995"/>
      <c r="AK995"/>
      <c r="AL995"/>
      <c r="AM995"/>
      <c r="AN995"/>
      <c r="AO995"/>
      <c r="AP995"/>
      <c r="AQ995"/>
      <c r="AR995"/>
      <c r="AS995"/>
      <c r="AT995"/>
      <c r="AU995"/>
      <c r="AV995"/>
      <c r="AW995"/>
      <c r="AX995"/>
      <c r="AY995"/>
      <c r="AZ995"/>
      <c r="BA995"/>
      <c r="BB995"/>
      <c r="BC995"/>
      <c r="BD995"/>
      <c r="BE995"/>
      <c r="BF995"/>
    </row>
    <row r="996" spans="1:58" s="104" customFormat="1" ht="13.4" customHeight="1" outlineLevel="2" x14ac:dyDescent="0.35">
      <c r="A996" s="102"/>
      <c r="B996" s="95"/>
      <c r="C996" s="17"/>
      <c r="D996" s="17"/>
      <c r="E996" s="17"/>
      <c r="F996" s="13"/>
      <c r="G996" s="86"/>
      <c r="H996" s="86"/>
      <c r="I996" s="99"/>
      <c r="J996" s="99" t="s">
        <v>112</v>
      </c>
      <c r="K996" s="5">
        <f t="shared" ref="K996:Q996" si="258">K986</f>
        <v>1000</v>
      </c>
      <c r="L996" s="5">
        <f t="shared" si="258"/>
        <v>1000</v>
      </c>
      <c r="M996" s="5">
        <f t="shared" si="258"/>
        <v>1000</v>
      </c>
      <c r="N996" s="5">
        <f t="shared" si="258"/>
        <v>1000</v>
      </c>
      <c r="O996" s="5">
        <f t="shared" si="258"/>
        <v>1000</v>
      </c>
      <c r="P996" s="5">
        <f t="shared" si="258"/>
        <v>1000</v>
      </c>
      <c r="Q996" s="5">
        <f t="shared" si="258"/>
        <v>1000</v>
      </c>
      <c r="R996" s="5">
        <f t="shared" si="252"/>
        <v>500</v>
      </c>
      <c r="S996" s="5">
        <f t="shared" si="252"/>
        <v>1000</v>
      </c>
      <c r="U996" s="86"/>
      <c r="V996" s="86"/>
      <c r="W996" s="86"/>
      <c r="X996" s="86"/>
      <c r="Y996" s="86"/>
      <c r="Z996" s="86"/>
      <c r="AA996" s="86"/>
      <c r="AB996" s="86"/>
      <c r="AC996" s="86"/>
      <c r="AD996" s="86"/>
      <c r="AE996" s="16"/>
      <c r="AF996" s="8"/>
      <c r="AG996"/>
      <c r="AH996"/>
      <c r="AI996"/>
      <c r="AJ996"/>
      <c r="AK996"/>
      <c r="AL996"/>
      <c r="AM996"/>
      <c r="AN996"/>
      <c r="AO996"/>
      <c r="AP996"/>
      <c r="AQ996"/>
      <c r="AR996"/>
      <c r="AS996"/>
      <c r="AT996"/>
      <c r="AU996"/>
      <c r="AV996"/>
      <c r="AW996"/>
      <c r="AX996"/>
      <c r="AY996"/>
      <c r="AZ996"/>
      <c r="BA996"/>
      <c r="BB996"/>
      <c r="BC996"/>
      <c r="BD996"/>
      <c r="BE996"/>
      <c r="BF996"/>
    </row>
    <row r="997" spans="1:58" s="104" customFormat="1" ht="13.4" customHeight="1" outlineLevel="2" x14ac:dyDescent="0.35">
      <c r="A997" s="102"/>
      <c r="B997" s="95"/>
      <c r="C997" s="17"/>
      <c r="D997" s="17"/>
      <c r="E997" s="17"/>
      <c r="F997" s="13"/>
      <c r="G997" s="86"/>
      <c r="H997" s="86"/>
      <c r="I997" s="99"/>
      <c r="J997" s="99" t="s">
        <v>113</v>
      </c>
      <c r="K997" s="5">
        <f t="shared" ref="K997:Q997" si="259">K987</f>
        <v>1000</v>
      </c>
      <c r="L997" s="5">
        <f t="shared" si="259"/>
        <v>1000</v>
      </c>
      <c r="M997" s="5">
        <f t="shared" si="259"/>
        <v>1000</v>
      </c>
      <c r="N997" s="5">
        <f t="shared" si="259"/>
        <v>1000</v>
      </c>
      <c r="O997" s="5">
        <f t="shared" si="259"/>
        <v>1000</v>
      </c>
      <c r="P997" s="5">
        <f t="shared" si="259"/>
        <v>1000</v>
      </c>
      <c r="Q997" s="5">
        <f t="shared" si="259"/>
        <v>1000</v>
      </c>
      <c r="R997" s="5">
        <f t="shared" si="252"/>
        <v>500</v>
      </c>
      <c r="S997" s="5">
        <f t="shared" si="252"/>
        <v>1000</v>
      </c>
      <c r="U997" s="86"/>
      <c r="V997" s="86"/>
      <c r="W997" s="86"/>
      <c r="X997" s="86"/>
      <c r="Y997" s="86"/>
      <c r="Z997" s="86"/>
      <c r="AA997" s="86"/>
      <c r="AB997" s="86"/>
      <c r="AC997" s="86"/>
      <c r="AD997" s="86"/>
      <c r="AE997" s="16"/>
      <c r="AF997" s="8"/>
      <c r="AG997"/>
      <c r="AH997"/>
      <c r="AI997"/>
      <c r="AJ997"/>
      <c r="AK997"/>
      <c r="AL997"/>
      <c r="AM997"/>
      <c r="AN997"/>
      <c r="AO997"/>
      <c r="AP997"/>
      <c r="AQ997"/>
      <c r="AR997"/>
      <c r="AS997"/>
      <c r="AT997"/>
      <c r="AU997"/>
      <c r="AV997"/>
      <c r="AW997"/>
      <c r="AX997"/>
      <c r="AY997"/>
      <c r="AZ997"/>
      <c r="BA997"/>
      <c r="BB997"/>
      <c r="BC997"/>
      <c r="BD997"/>
      <c r="BE997"/>
      <c r="BF997"/>
    </row>
    <row r="998" spans="1:58" s="104" customFormat="1" ht="13.4" customHeight="1" outlineLevel="2" x14ac:dyDescent="0.35">
      <c r="A998" s="102"/>
      <c r="B998" s="95"/>
      <c r="C998" s="17"/>
      <c r="D998" s="17"/>
      <c r="E998" s="17"/>
      <c r="F998" s="13"/>
      <c r="G998" s="86"/>
      <c r="H998" s="86"/>
      <c r="I998" s="99"/>
      <c r="J998" s="99" t="s">
        <v>114</v>
      </c>
      <c r="K998" s="5">
        <f t="shared" ref="K998:Q998" si="260">K988</f>
        <v>1000</v>
      </c>
      <c r="L998" s="5">
        <f t="shared" si="260"/>
        <v>1000</v>
      </c>
      <c r="M998" s="5">
        <f t="shared" si="260"/>
        <v>1000</v>
      </c>
      <c r="N998" s="5">
        <f t="shared" si="260"/>
        <v>1000</v>
      </c>
      <c r="O998" s="5">
        <f t="shared" si="260"/>
        <v>1000</v>
      </c>
      <c r="P998" s="5">
        <f t="shared" si="260"/>
        <v>1000</v>
      </c>
      <c r="Q998" s="5">
        <f t="shared" si="260"/>
        <v>1000</v>
      </c>
      <c r="R998" s="5">
        <f t="shared" si="252"/>
        <v>500</v>
      </c>
      <c r="S998" s="5">
        <f t="shared" si="252"/>
        <v>1000</v>
      </c>
      <c r="U998" s="86"/>
      <c r="V998" s="86"/>
      <c r="W998" s="86"/>
      <c r="X998" s="86"/>
      <c r="Y998" s="86"/>
      <c r="Z998" s="86"/>
      <c r="AA998" s="86"/>
      <c r="AB998" s="86"/>
      <c r="AC998" s="86"/>
      <c r="AD998" s="86"/>
      <c r="AE998" s="16"/>
      <c r="AF998" s="8"/>
      <c r="AG998"/>
      <c r="AH998"/>
      <c r="AI998"/>
      <c r="AJ998"/>
      <c r="AK998"/>
      <c r="AL998"/>
      <c r="AM998"/>
      <c r="AN998"/>
      <c r="AO998"/>
      <c r="AP998"/>
      <c r="AQ998"/>
      <c r="AR998"/>
      <c r="AS998"/>
      <c r="AT998"/>
      <c r="AU998"/>
      <c r="AV998"/>
      <c r="AW998"/>
      <c r="AX998"/>
      <c r="AY998"/>
      <c r="AZ998"/>
      <c r="BA998"/>
      <c r="BB998"/>
      <c r="BC998"/>
      <c r="BD998"/>
      <c r="BE998"/>
      <c r="BF998"/>
    </row>
    <row r="999" spans="1:58" s="104" customFormat="1" ht="13.4" customHeight="1" outlineLevel="2" x14ac:dyDescent="0.35">
      <c r="A999" s="102"/>
      <c r="B999" s="95"/>
      <c r="C999" s="17"/>
      <c r="D999" s="17"/>
      <c r="E999" s="17"/>
      <c r="F999" s="13"/>
      <c r="G999" s="86"/>
      <c r="H999" s="86"/>
      <c r="I999" s="99"/>
      <c r="J999" s="99" t="s">
        <v>115</v>
      </c>
      <c r="K999" s="5">
        <f t="shared" ref="K999:Q999" si="261">K989</f>
        <v>1000</v>
      </c>
      <c r="L999" s="5">
        <f t="shared" si="261"/>
        <v>1000</v>
      </c>
      <c r="M999" s="5">
        <f t="shared" si="261"/>
        <v>1000</v>
      </c>
      <c r="N999" s="5">
        <f t="shared" si="261"/>
        <v>1000</v>
      </c>
      <c r="O999" s="5">
        <f t="shared" si="261"/>
        <v>1000</v>
      </c>
      <c r="P999" s="5">
        <f t="shared" si="261"/>
        <v>1000</v>
      </c>
      <c r="Q999" s="5">
        <f t="shared" si="261"/>
        <v>1000</v>
      </c>
      <c r="R999" s="5">
        <f t="shared" si="252"/>
        <v>500</v>
      </c>
      <c r="S999" s="5">
        <f t="shared" si="252"/>
        <v>1000</v>
      </c>
      <c r="U999" s="86"/>
      <c r="V999" s="86"/>
      <c r="W999" s="86"/>
      <c r="X999" s="86"/>
      <c r="Y999" s="86"/>
      <c r="Z999" s="86"/>
      <c r="AA999" s="86"/>
      <c r="AB999" s="86"/>
      <c r="AC999" s="86"/>
      <c r="AD999" s="86"/>
      <c r="AE999" s="16"/>
      <c r="AF999" s="8"/>
      <c r="AG999"/>
      <c r="AH999"/>
      <c r="AI999"/>
      <c r="AJ999"/>
      <c r="AK999"/>
      <c r="AL999"/>
      <c r="AM999"/>
      <c r="AN999"/>
      <c r="AO999"/>
      <c r="AP999"/>
      <c r="AQ999"/>
      <c r="AR999"/>
      <c r="AS999"/>
      <c r="AT999"/>
      <c r="AU999"/>
      <c r="AV999"/>
      <c r="AW999"/>
      <c r="AX999"/>
      <c r="AY999"/>
      <c r="AZ999"/>
      <c r="BA999"/>
      <c r="BB999"/>
      <c r="BC999"/>
      <c r="BD999"/>
      <c r="BE999"/>
      <c r="BF999"/>
    </row>
    <row r="1000" spans="1:58" s="104" customFormat="1" ht="13.4" customHeight="1" outlineLevel="2" x14ac:dyDescent="0.35">
      <c r="A1000" s="102"/>
      <c r="B1000" s="95"/>
      <c r="C1000" s="17"/>
      <c r="D1000" s="17"/>
      <c r="E1000" s="17"/>
      <c r="F1000" s="13"/>
      <c r="G1000" s="86"/>
      <c r="H1000" s="86"/>
      <c r="I1000" s="99" t="s">
        <v>755</v>
      </c>
      <c r="J1000" s="99" t="s">
        <v>342</v>
      </c>
      <c r="K1000" s="5">
        <f t="shared" ref="K1000:Q1000" si="262">K990</f>
        <v>1000</v>
      </c>
      <c r="L1000" s="5">
        <f t="shared" si="262"/>
        <v>1000</v>
      </c>
      <c r="M1000" s="5">
        <f t="shared" si="262"/>
        <v>1000</v>
      </c>
      <c r="N1000" s="5">
        <f t="shared" si="262"/>
        <v>1000</v>
      </c>
      <c r="O1000" s="5">
        <f t="shared" si="262"/>
        <v>1000</v>
      </c>
      <c r="P1000" s="5">
        <f t="shared" si="262"/>
        <v>1000</v>
      </c>
      <c r="Q1000" s="5">
        <f t="shared" si="262"/>
        <v>1000</v>
      </c>
      <c r="R1000" s="5">
        <f t="shared" si="252"/>
        <v>500</v>
      </c>
      <c r="S1000" s="5">
        <f t="shared" si="252"/>
        <v>1000</v>
      </c>
      <c r="U1000" s="86"/>
      <c r="V1000" s="86"/>
      <c r="W1000" s="86"/>
      <c r="X1000" s="86"/>
      <c r="Y1000" s="86"/>
      <c r="Z1000" s="86"/>
      <c r="AA1000" s="86"/>
      <c r="AB1000" s="86"/>
      <c r="AC1000" s="86"/>
      <c r="AD1000" s="86"/>
      <c r="AE1000" s="16"/>
      <c r="AF1000" s="8"/>
      <c r="AG1000"/>
      <c r="AH1000"/>
      <c r="AI1000"/>
      <c r="AJ1000"/>
      <c r="AK1000"/>
      <c r="AL1000"/>
      <c r="AM1000"/>
      <c r="AN1000"/>
      <c r="AO1000"/>
      <c r="AP1000"/>
      <c r="AQ1000"/>
      <c r="AR1000"/>
      <c r="AS1000"/>
      <c r="AT1000"/>
      <c r="AU1000"/>
      <c r="AV1000"/>
      <c r="AW1000"/>
      <c r="AX1000"/>
      <c r="AY1000"/>
      <c r="AZ1000"/>
      <c r="BA1000"/>
      <c r="BB1000"/>
      <c r="BC1000"/>
      <c r="BD1000"/>
      <c r="BE1000"/>
      <c r="BF1000"/>
    </row>
    <row r="1001" spans="1:58" s="104" customFormat="1" ht="13.4" customHeight="1" outlineLevel="2" x14ac:dyDescent="0.35">
      <c r="A1001" s="102"/>
      <c r="B1001" s="95"/>
      <c r="C1001" s="17"/>
      <c r="D1001" s="17"/>
      <c r="E1001" s="17"/>
      <c r="F1001" s="13"/>
      <c r="G1001" s="86"/>
      <c r="H1001" s="86"/>
      <c r="I1001" s="99"/>
      <c r="J1001" s="99" t="s">
        <v>107</v>
      </c>
      <c r="K1001" s="5">
        <f t="shared" ref="K1001:Q1001" si="263">K991</f>
        <v>50</v>
      </c>
      <c r="L1001" s="5">
        <f t="shared" si="263"/>
        <v>50</v>
      </c>
      <c r="M1001" s="5">
        <f t="shared" si="263"/>
        <v>50</v>
      </c>
      <c r="N1001" s="5">
        <f t="shared" si="263"/>
        <v>50</v>
      </c>
      <c r="O1001" s="5">
        <f t="shared" si="263"/>
        <v>50</v>
      </c>
      <c r="P1001" s="5">
        <f t="shared" si="263"/>
        <v>50</v>
      </c>
      <c r="Q1001" s="5">
        <f t="shared" si="263"/>
        <v>50</v>
      </c>
      <c r="R1001" s="5">
        <f t="shared" si="252"/>
        <v>50</v>
      </c>
      <c r="S1001" s="5">
        <f t="shared" si="252"/>
        <v>50</v>
      </c>
      <c r="U1001" s="86"/>
      <c r="V1001" s="86"/>
      <c r="W1001" s="86"/>
      <c r="X1001" s="86"/>
      <c r="Y1001" s="86"/>
      <c r="Z1001" s="86"/>
      <c r="AA1001" s="86"/>
      <c r="AB1001" s="86"/>
      <c r="AC1001" s="86"/>
      <c r="AD1001" s="86"/>
      <c r="AE1001" s="16"/>
      <c r="AF1001" s="8"/>
      <c r="AG1001"/>
      <c r="AH1001"/>
      <c r="AI1001"/>
      <c r="AJ1001"/>
      <c r="AK1001"/>
      <c r="AL1001"/>
      <c r="AM1001"/>
      <c r="AN1001"/>
      <c r="AO1001"/>
      <c r="AP1001"/>
      <c r="AQ1001"/>
      <c r="AR1001"/>
      <c r="AS1001"/>
      <c r="AT1001"/>
      <c r="AU1001"/>
      <c r="AV1001"/>
      <c r="AW1001"/>
      <c r="AX1001"/>
      <c r="AY1001"/>
      <c r="AZ1001"/>
      <c r="BA1001"/>
      <c r="BB1001"/>
      <c r="BC1001"/>
      <c r="BD1001"/>
      <c r="BE1001"/>
      <c r="BF1001"/>
    </row>
    <row r="1002" spans="1:58" s="104" customFormat="1" ht="13.4" customHeight="1" outlineLevel="2" x14ac:dyDescent="0.35">
      <c r="A1002" s="102"/>
      <c r="B1002" s="95"/>
      <c r="C1002" s="17"/>
      <c r="D1002" s="17"/>
      <c r="E1002" s="17"/>
      <c r="F1002" s="13"/>
      <c r="G1002" s="86"/>
      <c r="H1002" s="86"/>
      <c r="I1002" s="99"/>
      <c r="J1002" s="99" t="s">
        <v>108</v>
      </c>
      <c r="K1002" s="5">
        <f t="shared" ref="K1002:Q1002" si="264">K992</f>
        <v>100</v>
      </c>
      <c r="L1002" s="5">
        <f t="shared" si="264"/>
        <v>100</v>
      </c>
      <c r="M1002" s="5">
        <f t="shared" si="264"/>
        <v>100</v>
      </c>
      <c r="N1002" s="5">
        <f t="shared" si="264"/>
        <v>100</v>
      </c>
      <c r="O1002" s="5">
        <f t="shared" si="264"/>
        <v>100</v>
      </c>
      <c r="P1002" s="5">
        <f t="shared" si="264"/>
        <v>100</v>
      </c>
      <c r="Q1002" s="5">
        <f t="shared" si="264"/>
        <v>100</v>
      </c>
      <c r="R1002" s="5">
        <f t="shared" si="252"/>
        <v>100</v>
      </c>
      <c r="S1002" s="5">
        <f t="shared" si="252"/>
        <v>100</v>
      </c>
      <c r="U1002" s="86"/>
      <c r="V1002" s="86"/>
      <c r="W1002" s="86"/>
      <c r="X1002" s="86"/>
      <c r="Y1002" s="86"/>
      <c r="Z1002" s="86"/>
      <c r="AA1002" s="86"/>
      <c r="AB1002" s="86"/>
      <c r="AC1002" s="86"/>
      <c r="AD1002" s="86"/>
      <c r="AE1002" s="16"/>
      <c r="AF1002" s="8"/>
      <c r="AG1002"/>
      <c r="AH1002"/>
      <c r="AI1002"/>
      <c r="AJ1002"/>
      <c r="AK1002"/>
      <c r="AL1002"/>
      <c r="AM1002"/>
      <c r="AN1002"/>
      <c r="AO1002"/>
      <c r="AP1002"/>
      <c r="AQ1002"/>
      <c r="AR1002"/>
      <c r="AS1002"/>
      <c r="AT1002"/>
      <c r="AU1002"/>
      <c r="AV1002"/>
      <c r="AW1002"/>
      <c r="AX1002"/>
      <c r="AY1002"/>
      <c r="AZ1002"/>
      <c r="BA1002"/>
      <c r="BB1002"/>
      <c r="BC1002"/>
      <c r="BD1002"/>
      <c r="BE1002"/>
      <c r="BF1002"/>
    </row>
    <row r="1003" spans="1:58" s="104" customFormat="1" ht="13.4" customHeight="1" outlineLevel="2" x14ac:dyDescent="0.35">
      <c r="A1003" s="102"/>
      <c r="B1003" s="95"/>
      <c r="C1003" s="17"/>
      <c r="D1003" s="17"/>
      <c r="E1003" s="17"/>
      <c r="F1003" s="13"/>
      <c r="G1003" s="86"/>
      <c r="H1003" s="86"/>
      <c r="I1003" s="99"/>
      <c r="J1003" s="99" t="s">
        <v>109</v>
      </c>
      <c r="K1003" s="5">
        <f t="shared" ref="K1003:Q1003" si="265">K993</f>
        <v>100</v>
      </c>
      <c r="L1003" s="5">
        <f t="shared" si="265"/>
        <v>100</v>
      </c>
      <c r="M1003" s="5">
        <f t="shared" si="265"/>
        <v>100</v>
      </c>
      <c r="N1003" s="5">
        <f t="shared" si="265"/>
        <v>100</v>
      </c>
      <c r="O1003" s="5">
        <f t="shared" si="265"/>
        <v>100</v>
      </c>
      <c r="P1003" s="5">
        <f t="shared" si="265"/>
        <v>100</v>
      </c>
      <c r="Q1003" s="5">
        <f t="shared" si="265"/>
        <v>100</v>
      </c>
      <c r="R1003" s="5">
        <f t="shared" si="252"/>
        <v>100</v>
      </c>
      <c r="S1003" s="5">
        <f t="shared" si="252"/>
        <v>100</v>
      </c>
      <c r="U1003" s="86"/>
      <c r="V1003" s="86"/>
      <c r="W1003" s="86"/>
      <c r="X1003" s="86"/>
      <c r="Y1003" s="86"/>
      <c r="Z1003" s="86"/>
      <c r="AA1003" s="86"/>
      <c r="AB1003" s="86"/>
      <c r="AC1003" s="86"/>
      <c r="AD1003" s="86"/>
      <c r="AE1003" s="16"/>
      <c r="AF1003" s="8"/>
      <c r="AG1003"/>
      <c r="AH1003"/>
      <c r="AI1003"/>
      <c r="AJ1003"/>
      <c r="AK1003"/>
      <c r="AL1003"/>
      <c r="AM1003"/>
      <c r="AN1003"/>
      <c r="AO1003"/>
      <c r="AP1003"/>
      <c r="AQ1003"/>
      <c r="AR1003"/>
      <c r="AS1003"/>
      <c r="AT1003"/>
      <c r="AU1003"/>
      <c r="AV1003"/>
      <c r="AW1003"/>
      <c r="AX1003"/>
      <c r="AY1003"/>
      <c r="AZ1003"/>
      <c r="BA1003"/>
      <c r="BB1003"/>
      <c r="BC1003"/>
      <c r="BD1003"/>
      <c r="BE1003"/>
      <c r="BF1003"/>
    </row>
    <row r="1004" spans="1:58" s="104" customFormat="1" ht="13.4" customHeight="1" outlineLevel="2" x14ac:dyDescent="0.35">
      <c r="A1004" s="102"/>
      <c r="B1004" s="95"/>
      <c r="C1004" s="17"/>
      <c r="D1004" s="17"/>
      <c r="E1004" s="17"/>
      <c r="F1004" s="13"/>
      <c r="G1004" s="86"/>
      <c r="H1004" s="86"/>
      <c r="I1004" s="99"/>
      <c r="J1004" s="99" t="s">
        <v>110</v>
      </c>
      <c r="K1004" s="5">
        <f t="shared" ref="K1004:Q1004" si="266">K994</f>
        <v>100</v>
      </c>
      <c r="L1004" s="5">
        <f t="shared" si="266"/>
        <v>100</v>
      </c>
      <c r="M1004" s="5">
        <f t="shared" si="266"/>
        <v>100</v>
      </c>
      <c r="N1004" s="5">
        <f t="shared" si="266"/>
        <v>100</v>
      </c>
      <c r="O1004" s="5">
        <f t="shared" si="266"/>
        <v>100</v>
      </c>
      <c r="P1004" s="5">
        <f t="shared" si="266"/>
        <v>100</v>
      </c>
      <c r="Q1004" s="5">
        <f t="shared" si="266"/>
        <v>100</v>
      </c>
      <c r="R1004" s="5">
        <f t="shared" si="252"/>
        <v>100</v>
      </c>
      <c r="S1004" s="5">
        <f t="shared" si="252"/>
        <v>100</v>
      </c>
      <c r="U1004" s="86"/>
      <c r="V1004" s="86"/>
      <c r="W1004" s="86"/>
      <c r="X1004" s="86"/>
      <c r="Y1004" s="86"/>
      <c r="Z1004" s="86"/>
      <c r="AA1004" s="86"/>
      <c r="AB1004" s="86"/>
      <c r="AC1004" s="86"/>
      <c r="AD1004" s="86"/>
      <c r="AE1004" s="16"/>
      <c r="AF1004" s="8"/>
      <c r="AG1004"/>
      <c r="AH1004"/>
      <c r="AI1004"/>
      <c r="AJ1004"/>
      <c r="AK1004"/>
      <c r="AL1004"/>
      <c r="AM1004"/>
      <c r="AN1004"/>
      <c r="AO1004"/>
      <c r="AP1004"/>
      <c r="AQ1004"/>
      <c r="AR1004"/>
      <c r="AS1004"/>
      <c r="AT1004"/>
      <c r="AU1004"/>
      <c r="AV1004"/>
      <c r="AW1004"/>
      <c r="AX1004"/>
      <c r="AY1004"/>
      <c r="AZ1004"/>
      <c r="BA1004"/>
      <c r="BB1004"/>
      <c r="BC1004"/>
      <c r="BD1004"/>
      <c r="BE1004"/>
      <c r="BF1004"/>
    </row>
    <row r="1005" spans="1:58" s="104" customFormat="1" ht="13.4" customHeight="1" outlineLevel="2" x14ac:dyDescent="0.35">
      <c r="A1005" s="102"/>
      <c r="B1005" s="95"/>
      <c r="C1005" s="17"/>
      <c r="D1005" s="17"/>
      <c r="E1005" s="17"/>
      <c r="F1005" s="13"/>
      <c r="G1005" s="86"/>
      <c r="H1005" s="86"/>
      <c r="I1005" s="99"/>
      <c r="J1005" s="99" t="s">
        <v>111</v>
      </c>
      <c r="K1005" s="5">
        <f t="shared" ref="K1005:Q1005" si="267">K995</f>
        <v>100</v>
      </c>
      <c r="L1005" s="5">
        <f t="shared" si="267"/>
        <v>100</v>
      </c>
      <c r="M1005" s="5">
        <f t="shared" si="267"/>
        <v>100</v>
      </c>
      <c r="N1005" s="5">
        <f t="shared" si="267"/>
        <v>100</v>
      </c>
      <c r="O1005" s="5">
        <f t="shared" si="267"/>
        <v>100</v>
      </c>
      <c r="P1005" s="5">
        <f t="shared" si="267"/>
        <v>100</v>
      </c>
      <c r="Q1005" s="5">
        <f t="shared" si="267"/>
        <v>100</v>
      </c>
      <c r="R1005" s="5">
        <f t="shared" si="252"/>
        <v>100</v>
      </c>
      <c r="S1005" s="5">
        <f t="shared" si="252"/>
        <v>100</v>
      </c>
      <c r="U1005" s="86"/>
      <c r="V1005" s="86"/>
      <c r="W1005" s="86"/>
      <c r="X1005" s="86"/>
      <c r="Y1005" s="86"/>
      <c r="Z1005" s="86"/>
      <c r="AA1005" s="86"/>
      <c r="AB1005" s="86"/>
      <c r="AC1005" s="86"/>
      <c r="AD1005" s="86"/>
      <c r="AE1005" s="16"/>
      <c r="AF1005" s="8"/>
      <c r="AG1005"/>
      <c r="AH1005"/>
      <c r="AI1005"/>
      <c r="AJ1005"/>
      <c r="AK1005"/>
      <c r="AL1005"/>
      <c r="AM1005"/>
      <c r="AN1005"/>
      <c r="AO1005"/>
      <c r="AP1005"/>
      <c r="AQ1005"/>
      <c r="AR1005"/>
      <c r="AS1005"/>
      <c r="AT1005"/>
      <c r="AU1005"/>
      <c r="AV1005"/>
      <c r="AW1005"/>
      <c r="AX1005"/>
      <c r="AY1005"/>
      <c r="AZ1005"/>
      <c r="BA1005"/>
      <c r="BB1005"/>
      <c r="BC1005"/>
      <c r="BD1005"/>
      <c r="BE1005"/>
      <c r="BF1005"/>
    </row>
    <row r="1006" spans="1:58" s="104" customFormat="1" ht="13.4" customHeight="1" outlineLevel="2" x14ac:dyDescent="0.35">
      <c r="A1006" s="102"/>
      <c r="B1006" s="95"/>
      <c r="C1006" s="17"/>
      <c r="D1006" s="17"/>
      <c r="E1006" s="17"/>
      <c r="F1006" s="13"/>
      <c r="G1006" s="86"/>
      <c r="H1006" s="86"/>
      <c r="I1006" s="99"/>
      <c r="J1006" s="99" t="s">
        <v>112</v>
      </c>
      <c r="K1006" s="5">
        <f t="shared" ref="K1006:Q1006" si="268">K996</f>
        <v>1000</v>
      </c>
      <c r="L1006" s="5">
        <f t="shared" si="268"/>
        <v>1000</v>
      </c>
      <c r="M1006" s="5">
        <f t="shared" si="268"/>
        <v>1000</v>
      </c>
      <c r="N1006" s="5">
        <f t="shared" si="268"/>
        <v>1000</v>
      </c>
      <c r="O1006" s="5">
        <f t="shared" si="268"/>
        <v>1000</v>
      </c>
      <c r="P1006" s="5">
        <f t="shared" si="268"/>
        <v>1000</v>
      </c>
      <c r="Q1006" s="5">
        <f t="shared" si="268"/>
        <v>1000</v>
      </c>
      <c r="R1006" s="5">
        <f t="shared" si="252"/>
        <v>500</v>
      </c>
      <c r="S1006" s="5">
        <f t="shared" si="252"/>
        <v>1000</v>
      </c>
      <c r="U1006" s="86"/>
      <c r="V1006" s="86"/>
      <c r="W1006" s="86"/>
      <c r="X1006" s="86"/>
      <c r="Y1006" s="86"/>
      <c r="Z1006" s="86"/>
      <c r="AA1006" s="86"/>
      <c r="AB1006" s="86"/>
      <c r="AC1006" s="86"/>
      <c r="AD1006" s="86"/>
      <c r="AE1006" s="16"/>
      <c r="AF1006" s="8"/>
      <c r="AG1006"/>
      <c r="AH1006"/>
      <c r="AI1006"/>
      <c r="AJ1006"/>
      <c r="AK1006"/>
      <c r="AL1006"/>
      <c r="AM1006"/>
      <c r="AN1006"/>
      <c r="AO1006"/>
      <c r="AP1006"/>
      <c r="AQ1006"/>
      <c r="AR1006"/>
      <c r="AS1006"/>
      <c r="AT1006"/>
      <c r="AU1006"/>
      <c r="AV1006"/>
      <c r="AW1006"/>
      <c r="AX1006"/>
      <c r="AY1006"/>
      <c r="AZ1006"/>
      <c r="BA1006"/>
      <c r="BB1006"/>
      <c r="BC1006"/>
      <c r="BD1006"/>
      <c r="BE1006"/>
      <c r="BF1006"/>
    </row>
    <row r="1007" spans="1:58" s="104" customFormat="1" ht="13.4" customHeight="1" outlineLevel="2" x14ac:dyDescent="0.35">
      <c r="A1007" s="102"/>
      <c r="B1007" s="95"/>
      <c r="C1007" s="17"/>
      <c r="D1007" s="17"/>
      <c r="E1007" s="17"/>
      <c r="F1007" s="13"/>
      <c r="G1007" s="86"/>
      <c r="H1007" s="86"/>
      <c r="I1007" s="99"/>
      <c r="J1007" s="99" t="s">
        <v>113</v>
      </c>
      <c r="K1007" s="5">
        <f t="shared" ref="K1007:Q1007" si="269">K997</f>
        <v>1000</v>
      </c>
      <c r="L1007" s="5">
        <f t="shared" si="269"/>
        <v>1000</v>
      </c>
      <c r="M1007" s="5">
        <f t="shared" si="269"/>
        <v>1000</v>
      </c>
      <c r="N1007" s="5">
        <f t="shared" si="269"/>
        <v>1000</v>
      </c>
      <c r="O1007" s="5">
        <f t="shared" si="269"/>
        <v>1000</v>
      </c>
      <c r="P1007" s="5">
        <f t="shared" si="269"/>
        <v>1000</v>
      </c>
      <c r="Q1007" s="5">
        <f t="shared" si="269"/>
        <v>1000</v>
      </c>
      <c r="R1007" s="5">
        <f t="shared" si="252"/>
        <v>500</v>
      </c>
      <c r="S1007" s="5">
        <f t="shared" si="252"/>
        <v>1000</v>
      </c>
      <c r="U1007" s="86"/>
      <c r="V1007" s="86"/>
      <c r="W1007" s="86"/>
      <c r="X1007" s="86"/>
      <c r="Y1007" s="86"/>
      <c r="Z1007" s="86"/>
      <c r="AA1007" s="86"/>
      <c r="AB1007" s="86"/>
      <c r="AC1007" s="86"/>
      <c r="AD1007" s="86"/>
      <c r="AE1007" s="16"/>
      <c r="AF1007" s="8"/>
      <c r="AG1007"/>
      <c r="AH1007"/>
      <c r="AI1007"/>
      <c r="AJ1007"/>
      <c r="AK1007"/>
      <c r="AL1007"/>
      <c r="AM1007"/>
      <c r="AN1007"/>
      <c r="AO1007"/>
      <c r="AP1007"/>
      <c r="AQ1007"/>
      <c r="AR1007"/>
      <c r="AS1007"/>
      <c r="AT1007"/>
      <c r="AU1007"/>
      <c r="AV1007"/>
      <c r="AW1007"/>
      <c r="AX1007"/>
      <c r="AY1007"/>
      <c r="AZ1007"/>
      <c r="BA1007"/>
      <c r="BB1007"/>
      <c r="BC1007"/>
      <c r="BD1007"/>
      <c r="BE1007"/>
      <c r="BF1007"/>
    </row>
    <row r="1008" spans="1:58" s="104" customFormat="1" ht="13.4" customHeight="1" outlineLevel="2" x14ac:dyDescent="0.35">
      <c r="A1008" s="102"/>
      <c r="B1008" s="95"/>
      <c r="C1008" s="17"/>
      <c r="D1008" s="17"/>
      <c r="E1008" s="17"/>
      <c r="F1008" s="13"/>
      <c r="G1008" s="86"/>
      <c r="H1008" s="86"/>
      <c r="I1008" s="99"/>
      <c r="J1008" s="99" t="s">
        <v>114</v>
      </c>
      <c r="K1008" s="5">
        <f t="shared" ref="K1008:Q1008" si="270">K998</f>
        <v>1000</v>
      </c>
      <c r="L1008" s="5">
        <f t="shared" si="270"/>
        <v>1000</v>
      </c>
      <c r="M1008" s="5">
        <f t="shared" si="270"/>
        <v>1000</v>
      </c>
      <c r="N1008" s="5">
        <f t="shared" si="270"/>
        <v>1000</v>
      </c>
      <c r="O1008" s="5">
        <f t="shared" si="270"/>
        <v>1000</v>
      </c>
      <c r="P1008" s="5">
        <f t="shared" si="270"/>
        <v>1000</v>
      </c>
      <c r="Q1008" s="5">
        <f t="shared" si="270"/>
        <v>1000</v>
      </c>
      <c r="R1008" s="5">
        <f t="shared" si="252"/>
        <v>500</v>
      </c>
      <c r="S1008" s="5">
        <f t="shared" si="252"/>
        <v>1000</v>
      </c>
      <c r="U1008" s="86"/>
      <c r="V1008" s="86"/>
      <c r="W1008" s="86"/>
      <c r="X1008" s="86"/>
      <c r="Y1008" s="86"/>
      <c r="Z1008" s="86"/>
      <c r="AA1008" s="86"/>
      <c r="AB1008" s="86"/>
      <c r="AC1008" s="86"/>
      <c r="AD1008" s="86"/>
      <c r="AE1008" s="16"/>
      <c r="AF1008" s="8"/>
      <c r="AG1008"/>
      <c r="AH1008"/>
      <c r="AI1008"/>
      <c r="AJ1008"/>
      <c r="AK1008"/>
      <c r="AL1008"/>
      <c r="AM1008"/>
      <c r="AN1008"/>
      <c r="AO1008"/>
      <c r="AP1008"/>
      <c r="AQ1008"/>
      <c r="AR1008"/>
      <c r="AS1008"/>
      <c r="AT1008"/>
      <c r="AU1008"/>
      <c r="AV1008"/>
      <c r="AW1008"/>
      <c r="AX1008"/>
      <c r="AY1008"/>
      <c r="AZ1008"/>
      <c r="BA1008"/>
      <c r="BB1008"/>
      <c r="BC1008"/>
      <c r="BD1008"/>
      <c r="BE1008"/>
      <c r="BF1008"/>
    </row>
    <row r="1009" spans="1:62" s="104" customFormat="1" ht="13.4" customHeight="1" outlineLevel="2" x14ac:dyDescent="0.35">
      <c r="A1009" s="102"/>
      <c r="B1009" s="95"/>
      <c r="C1009" s="17"/>
      <c r="D1009" s="17"/>
      <c r="E1009" s="17"/>
      <c r="F1009" s="13"/>
      <c r="G1009" s="86"/>
      <c r="H1009" s="86"/>
      <c r="I1009" s="99"/>
      <c r="J1009" s="99" t="s">
        <v>115</v>
      </c>
      <c r="K1009" s="5">
        <f t="shared" ref="K1009:Q1009" si="271">K999</f>
        <v>1000</v>
      </c>
      <c r="L1009" s="5">
        <f t="shared" si="271"/>
        <v>1000</v>
      </c>
      <c r="M1009" s="5">
        <f t="shared" si="271"/>
        <v>1000</v>
      </c>
      <c r="N1009" s="5">
        <f t="shared" si="271"/>
        <v>1000</v>
      </c>
      <c r="O1009" s="5">
        <f t="shared" si="271"/>
        <v>1000</v>
      </c>
      <c r="P1009" s="5">
        <f t="shared" si="271"/>
        <v>1000</v>
      </c>
      <c r="Q1009" s="5">
        <f t="shared" si="271"/>
        <v>1000</v>
      </c>
      <c r="R1009" s="5">
        <f t="shared" si="252"/>
        <v>500</v>
      </c>
      <c r="S1009" s="5">
        <f t="shared" si="252"/>
        <v>1000</v>
      </c>
      <c r="U1009" s="86"/>
      <c r="V1009" s="86"/>
      <c r="W1009" s="86"/>
      <c r="X1009" s="86"/>
      <c r="Y1009" s="86"/>
      <c r="Z1009" s="86"/>
      <c r="AA1009" s="86"/>
      <c r="AB1009" s="86"/>
      <c r="AC1009" s="86"/>
      <c r="AD1009" s="86"/>
      <c r="AE1009" s="16"/>
      <c r="AF1009" s="8"/>
      <c r="AG1009"/>
      <c r="AH1009"/>
      <c r="AI1009"/>
      <c r="AJ1009"/>
      <c r="AK1009"/>
      <c r="AL1009"/>
      <c r="AM1009"/>
      <c r="AN1009"/>
      <c r="AO1009"/>
      <c r="AP1009"/>
      <c r="AQ1009"/>
      <c r="AR1009"/>
      <c r="AS1009"/>
      <c r="AT1009"/>
      <c r="AU1009"/>
      <c r="AV1009"/>
      <c r="AW1009"/>
      <c r="AX1009"/>
      <c r="AY1009"/>
      <c r="AZ1009"/>
      <c r="BA1009"/>
      <c r="BB1009"/>
      <c r="BC1009"/>
      <c r="BD1009"/>
      <c r="BE1009"/>
      <c r="BF1009"/>
    </row>
    <row r="1010" spans="1:62" s="104" customFormat="1" ht="13.4" customHeight="1" outlineLevel="2" x14ac:dyDescent="0.35">
      <c r="A1010" s="102"/>
      <c r="B1010" s="95"/>
      <c r="C1010" s="17"/>
      <c r="D1010" s="17"/>
      <c r="E1010" s="17"/>
      <c r="F1010" s="13"/>
      <c r="G1010" s="86"/>
      <c r="H1010" s="86"/>
      <c r="I1010" s="99" t="s">
        <v>756</v>
      </c>
      <c r="J1010" s="99" t="s">
        <v>342</v>
      </c>
      <c r="K1010" s="5">
        <f t="shared" ref="K1010:Q1010" si="272">K1000</f>
        <v>1000</v>
      </c>
      <c r="L1010" s="5">
        <f t="shared" si="272"/>
        <v>1000</v>
      </c>
      <c r="M1010" s="5">
        <f t="shared" si="272"/>
        <v>1000</v>
      </c>
      <c r="N1010" s="5">
        <f t="shared" si="272"/>
        <v>1000</v>
      </c>
      <c r="O1010" s="5">
        <f t="shared" si="272"/>
        <v>1000</v>
      </c>
      <c r="P1010" s="5">
        <f t="shared" si="272"/>
        <v>1000</v>
      </c>
      <c r="Q1010" s="5">
        <f t="shared" si="272"/>
        <v>1000</v>
      </c>
      <c r="R1010" s="5">
        <f t="shared" ref="R1010:S1019" si="273">R1000</f>
        <v>500</v>
      </c>
      <c r="S1010" s="5">
        <f t="shared" si="273"/>
        <v>1000</v>
      </c>
      <c r="U1010" s="86"/>
      <c r="V1010" s="86"/>
      <c r="W1010" s="86"/>
      <c r="X1010" s="86"/>
      <c r="Y1010" s="86"/>
      <c r="Z1010" s="86"/>
      <c r="AA1010" s="86"/>
      <c r="AB1010" s="86"/>
      <c r="AC1010" s="86"/>
      <c r="AD1010" s="86"/>
      <c r="AE1010" s="16"/>
      <c r="AF1010" s="8"/>
      <c r="AG1010"/>
      <c r="AH1010"/>
      <c r="AI1010"/>
      <c r="AJ1010"/>
      <c r="AK1010"/>
      <c r="AL1010"/>
      <c r="AM1010"/>
      <c r="AN1010"/>
      <c r="AO1010"/>
      <c r="AP1010"/>
      <c r="AQ1010"/>
      <c r="AR1010"/>
      <c r="AS1010"/>
      <c r="AT1010"/>
      <c r="AU1010"/>
      <c r="AV1010"/>
      <c r="AW1010"/>
      <c r="AX1010"/>
      <c r="AY1010"/>
      <c r="AZ1010"/>
      <c r="BA1010"/>
      <c r="BB1010"/>
      <c r="BC1010"/>
      <c r="BD1010"/>
      <c r="BE1010"/>
      <c r="BF1010"/>
    </row>
    <row r="1011" spans="1:62" s="104" customFormat="1" ht="13.4" customHeight="1" outlineLevel="2" x14ac:dyDescent="0.35">
      <c r="A1011" s="102"/>
      <c r="B1011" s="95"/>
      <c r="C1011" s="17"/>
      <c r="D1011" s="17"/>
      <c r="E1011" s="17"/>
      <c r="F1011" s="13"/>
      <c r="G1011" s="86"/>
      <c r="H1011" s="86"/>
      <c r="I1011" s="99"/>
      <c r="J1011" s="99" t="s">
        <v>107</v>
      </c>
      <c r="K1011" s="5">
        <f t="shared" ref="K1011:Q1011" si="274">K1001</f>
        <v>50</v>
      </c>
      <c r="L1011" s="5">
        <f t="shared" si="274"/>
        <v>50</v>
      </c>
      <c r="M1011" s="5">
        <f t="shared" si="274"/>
        <v>50</v>
      </c>
      <c r="N1011" s="5">
        <f t="shared" si="274"/>
        <v>50</v>
      </c>
      <c r="O1011" s="5">
        <f t="shared" si="274"/>
        <v>50</v>
      </c>
      <c r="P1011" s="5">
        <f t="shared" si="274"/>
        <v>50</v>
      </c>
      <c r="Q1011" s="5">
        <f t="shared" si="274"/>
        <v>50</v>
      </c>
      <c r="R1011" s="5">
        <f t="shared" si="273"/>
        <v>50</v>
      </c>
      <c r="S1011" s="5">
        <f t="shared" si="273"/>
        <v>50</v>
      </c>
      <c r="U1011" s="86"/>
      <c r="V1011" s="86"/>
      <c r="W1011" s="86"/>
      <c r="X1011" s="86"/>
      <c r="Y1011" s="86"/>
      <c r="Z1011" s="86"/>
      <c r="AA1011" s="86"/>
      <c r="AB1011" s="86"/>
      <c r="AC1011" s="86"/>
      <c r="AD1011" s="86"/>
      <c r="AE1011" s="16"/>
      <c r="AF1011" s="8"/>
      <c r="AG1011"/>
      <c r="AH1011"/>
      <c r="AI1011"/>
      <c r="AJ1011"/>
      <c r="AK1011"/>
      <c r="AL1011"/>
      <c r="AM1011"/>
      <c r="AN1011"/>
      <c r="AO1011"/>
      <c r="AP1011"/>
      <c r="AQ1011"/>
      <c r="AR1011"/>
      <c r="AS1011"/>
      <c r="AT1011"/>
      <c r="AU1011"/>
      <c r="AV1011"/>
      <c r="AW1011"/>
      <c r="AX1011"/>
      <c r="AY1011"/>
      <c r="AZ1011"/>
      <c r="BA1011"/>
      <c r="BB1011"/>
      <c r="BC1011"/>
      <c r="BD1011"/>
      <c r="BE1011"/>
      <c r="BF1011"/>
    </row>
    <row r="1012" spans="1:62" s="104" customFormat="1" ht="13.4" customHeight="1" outlineLevel="2" x14ac:dyDescent="0.35">
      <c r="A1012" s="102"/>
      <c r="B1012" s="95"/>
      <c r="C1012" s="17"/>
      <c r="D1012" s="17"/>
      <c r="E1012" s="17"/>
      <c r="F1012" s="13"/>
      <c r="G1012" s="86"/>
      <c r="H1012" s="86"/>
      <c r="I1012" s="99"/>
      <c r="J1012" s="99" t="s">
        <v>108</v>
      </c>
      <c r="K1012" s="5">
        <f t="shared" ref="K1012:Q1012" si="275">K1002</f>
        <v>100</v>
      </c>
      <c r="L1012" s="5">
        <f t="shared" si="275"/>
        <v>100</v>
      </c>
      <c r="M1012" s="5">
        <f t="shared" si="275"/>
        <v>100</v>
      </c>
      <c r="N1012" s="5">
        <f t="shared" si="275"/>
        <v>100</v>
      </c>
      <c r="O1012" s="5">
        <f t="shared" si="275"/>
        <v>100</v>
      </c>
      <c r="P1012" s="5">
        <f t="shared" si="275"/>
        <v>100</v>
      </c>
      <c r="Q1012" s="5">
        <f t="shared" si="275"/>
        <v>100</v>
      </c>
      <c r="R1012" s="5">
        <f t="shared" si="273"/>
        <v>100</v>
      </c>
      <c r="S1012" s="5">
        <f t="shared" si="273"/>
        <v>100</v>
      </c>
      <c r="U1012" s="86"/>
      <c r="V1012" s="86"/>
      <c r="W1012" s="86"/>
      <c r="X1012" s="86"/>
      <c r="Y1012" s="86"/>
      <c r="Z1012" s="86"/>
      <c r="AA1012" s="86"/>
      <c r="AB1012" s="86"/>
      <c r="AC1012" s="86"/>
      <c r="AD1012" s="86"/>
      <c r="AE1012" s="16"/>
      <c r="AF1012" s="8"/>
      <c r="AG1012"/>
      <c r="AH1012"/>
      <c r="AI1012"/>
      <c r="AJ1012"/>
      <c r="AK1012"/>
      <c r="AL1012"/>
      <c r="AM1012"/>
      <c r="AN1012"/>
      <c r="AO1012"/>
      <c r="AP1012"/>
      <c r="AQ1012"/>
      <c r="AR1012"/>
      <c r="AS1012"/>
      <c r="AT1012"/>
      <c r="AU1012"/>
      <c r="AV1012"/>
      <c r="AW1012"/>
      <c r="AX1012"/>
      <c r="AY1012"/>
      <c r="AZ1012"/>
      <c r="BA1012"/>
      <c r="BB1012"/>
      <c r="BC1012"/>
      <c r="BD1012"/>
      <c r="BE1012"/>
      <c r="BF1012"/>
    </row>
    <row r="1013" spans="1:62" s="104" customFormat="1" ht="13.4" customHeight="1" outlineLevel="2" x14ac:dyDescent="0.35">
      <c r="A1013" s="102"/>
      <c r="B1013" s="95"/>
      <c r="C1013" s="17"/>
      <c r="D1013" s="17"/>
      <c r="E1013" s="17"/>
      <c r="F1013" s="13"/>
      <c r="G1013" s="86"/>
      <c r="H1013" s="86"/>
      <c r="I1013" s="99"/>
      <c r="J1013" s="99" t="s">
        <v>109</v>
      </c>
      <c r="K1013" s="5">
        <f t="shared" ref="K1013:Q1013" si="276">K1003</f>
        <v>100</v>
      </c>
      <c r="L1013" s="5">
        <f t="shared" si="276"/>
        <v>100</v>
      </c>
      <c r="M1013" s="5">
        <f t="shared" si="276"/>
        <v>100</v>
      </c>
      <c r="N1013" s="5">
        <f t="shared" si="276"/>
        <v>100</v>
      </c>
      <c r="O1013" s="5">
        <f t="shared" si="276"/>
        <v>100</v>
      </c>
      <c r="P1013" s="5">
        <f t="shared" si="276"/>
        <v>100</v>
      </c>
      <c r="Q1013" s="5">
        <f t="shared" si="276"/>
        <v>100</v>
      </c>
      <c r="R1013" s="5">
        <f t="shared" si="273"/>
        <v>100</v>
      </c>
      <c r="S1013" s="5">
        <f t="shared" si="273"/>
        <v>100</v>
      </c>
      <c r="U1013" s="86"/>
      <c r="V1013" s="86"/>
      <c r="W1013" s="86"/>
      <c r="X1013" s="86"/>
      <c r="Y1013" s="86"/>
      <c r="Z1013" s="86"/>
      <c r="AA1013" s="86"/>
      <c r="AB1013" s="86"/>
      <c r="AC1013" s="86"/>
      <c r="AD1013" s="86"/>
      <c r="AE1013" s="16"/>
      <c r="AF1013" s="8"/>
      <c r="AG1013"/>
      <c r="AH1013"/>
      <c r="AI1013"/>
      <c r="AJ1013"/>
      <c r="AK1013"/>
      <c r="AL1013"/>
      <c r="AM1013"/>
      <c r="AN1013"/>
      <c r="AO1013"/>
      <c r="AP1013"/>
      <c r="AQ1013"/>
      <c r="AR1013"/>
      <c r="AS1013"/>
      <c r="AT1013"/>
      <c r="AU1013"/>
      <c r="AV1013"/>
      <c r="AW1013"/>
      <c r="AX1013"/>
      <c r="AY1013"/>
      <c r="AZ1013"/>
      <c r="BA1013"/>
      <c r="BB1013"/>
      <c r="BC1013"/>
      <c r="BD1013"/>
      <c r="BE1013"/>
      <c r="BF1013"/>
    </row>
    <row r="1014" spans="1:62" s="104" customFormat="1" ht="13.4" customHeight="1" outlineLevel="2" x14ac:dyDescent="0.35">
      <c r="A1014" s="102"/>
      <c r="B1014" s="95"/>
      <c r="C1014" s="17"/>
      <c r="D1014" s="17"/>
      <c r="E1014" s="17"/>
      <c r="F1014" s="13"/>
      <c r="G1014" s="86"/>
      <c r="H1014" s="86"/>
      <c r="I1014" s="99"/>
      <c r="J1014" s="99" t="s">
        <v>110</v>
      </c>
      <c r="K1014" s="5">
        <f t="shared" ref="K1014:Q1014" si="277">K1004</f>
        <v>100</v>
      </c>
      <c r="L1014" s="5">
        <f t="shared" si="277"/>
        <v>100</v>
      </c>
      <c r="M1014" s="5">
        <f t="shared" si="277"/>
        <v>100</v>
      </c>
      <c r="N1014" s="5">
        <f t="shared" si="277"/>
        <v>100</v>
      </c>
      <c r="O1014" s="5">
        <f t="shared" si="277"/>
        <v>100</v>
      </c>
      <c r="P1014" s="5">
        <f t="shared" si="277"/>
        <v>100</v>
      </c>
      <c r="Q1014" s="5">
        <f t="shared" si="277"/>
        <v>100</v>
      </c>
      <c r="R1014" s="5">
        <f t="shared" si="273"/>
        <v>100</v>
      </c>
      <c r="S1014" s="5">
        <f t="shared" si="273"/>
        <v>100</v>
      </c>
      <c r="U1014" s="86"/>
      <c r="V1014" s="86"/>
      <c r="W1014" s="86"/>
      <c r="X1014" s="86"/>
      <c r="Y1014" s="86"/>
      <c r="Z1014" s="86"/>
      <c r="AA1014" s="86"/>
      <c r="AB1014" s="86"/>
      <c r="AC1014" s="86"/>
      <c r="AD1014" s="86"/>
      <c r="AE1014" s="16"/>
      <c r="AF1014" s="8"/>
      <c r="AG1014"/>
      <c r="AH1014"/>
      <c r="AI1014"/>
      <c r="AJ1014"/>
      <c r="AK1014"/>
      <c r="AL1014"/>
      <c r="AM1014"/>
      <c r="AN1014"/>
      <c r="AO1014"/>
      <c r="AP1014"/>
      <c r="AQ1014"/>
      <c r="AR1014"/>
      <c r="AS1014"/>
      <c r="AT1014"/>
      <c r="AU1014"/>
      <c r="AV1014"/>
      <c r="AW1014"/>
      <c r="AX1014"/>
      <c r="AY1014"/>
      <c r="AZ1014"/>
      <c r="BA1014"/>
      <c r="BB1014"/>
      <c r="BC1014"/>
      <c r="BD1014"/>
      <c r="BE1014"/>
      <c r="BF1014"/>
    </row>
    <row r="1015" spans="1:62" s="104" customFormat="1" ht="13.4" customHeight="1" outlineLevel="2" x14ac:dyDescent="0.35">
      <c r="A1015" s="102"/>
      <c r="B1015" s="95"/>
      <c r="C1015" s="17"/>
      <c r="D1015" s="17"/>
      <c r="E1015" s="17"/>
      <c r="F1015" s="13"/>
      <c r="G1015" s="86"/>
      <c r="H1015" s="86"/>
      <c r="I1015" s="99"/>
      <c r="J1015" s="99" t="s">
        <v>111</v>
      </c>
      <c r="K1015" s="5">
        <f t="shared" ref="K1015:Q1015" si="278">K1005</f>
        <v>100</v>
      </c>
      <c r="L1015" s="5">
        <f t="shared" si="278"/>
        <v>100</v>
      </c>
      <c r="M1015" s="5">
        <f t="shared" si="278"/>
        <v>100</v>
      </c>
      <c r="N1015" s="5">
        <f t="shared" si="278"/>
        <v>100</v>
      </c>
      <c r="O1015" s="5">
        <f t="shared" si="278"/>
        <v>100</v>
      </c>
      <c r="P1015" s="5">
        <f t="shared" si="278"/>
        <v>100</v>
      </c>
      <c r="Q1015" s="5">
        <f t="shared" si="278"/>
        <v>100</v>
      </c>
      <c r="R1015" s="5">
        <f t="shared" si="273"/>
        <v>100</v>
      </c>
      <c r="S1015" s="5">
        <f t="shared" si="273"/>
        <v>100</v>
      </c>
      <c r="U1015" s="86"/>
      <c r="V1015" s="86"/>
      <c r="W1015" s="86"/>
      <c r="X1015" s="86"/>
      <c r="Y1015" s="86"/>
      <c r="Z1015" s="86"/>
      <c r="AA1015" s="86"/>
      <c r="AB1015" s="86"/>
      <c r="AC1015" s="86"/>
      <c r="AD1015" s="86"/>
      <c r="AE1015" s="16"/>
      <c r="AF1015" s="8"/>
      <c r="AG1015"/>
      <c r="AH1015"/>
      <c r="AI1015"/>
      <c r="AJ1015"/>
      <c r="AK1015"/>
      <c r="AL1015"/>
      <c r="AM1015"/>
      <c r="AN1015"/>
      <c r="AO1015"/>
      <c r="AP1015"/>
      <c r="AQ1015"/>
      <c r="AR1015"/>
      <c r="AS1015"/>
      <c r="AT1015"/>
      <c r="AU1015"/>
      <c r="AV1015"/>
      <c r="AW1015"/>
      <c r="AX1015"/>
      <c r="AY1015"/>
      <c r="AZ1015"/>
      <c r="BA1015"/>
      <c r="BB1015"/>
      <c r="BC1015"/>
      <c r="BD1015"/>
      <c r="BE1015"/>
      <c r="BF1015"/>
    </row>
    <row r="1016" spans="1:62" s="104" customFormat="1" ht="13.4" customHeight="1" outlineLevel="2" x14ac:dyDescent="0.35">
      <c r="A1016" s="102"/>
      <c r="B1016" s="95"/>
      <c r="C1016" s="17"/>
      <c r="D1016" s="17"/>
      <c r="E1016" s="17"/>
      <c r="F1016" s="13"/>
      <c r="G1016" s="86"/>
      <c r="H1016" s="86"/>
      <c r="I1016" s="99"/>
      <c r="J1016" s="99" t="s">
        <v>112</v>
      </c>
      <c r="K1016" s="5">
        <f t="shared" ref="K1016:Q1016" si="279">K1006</f>
        <v>1000</v>
      </c>
      <c r="L1016" s="5">
        <f t="shared" si="279"/>
        <v>1000</v>
      </c>
      <c r="M1016" s="5">
        <f t="shared" si="279"/>
        <v>1000</v>
      </c>
      <c r="N1016" s="5">
        <f t="shared" si="279"/>
        <v>1000</v>
      </c>
      <c r="O1016" s="5">
        <f t="shared" si="279"/>
        <v>1000</v>
      </c>
      <c r="P1016" s="5">
        <f t="shared" si="279"/>
        <v>1000</v>
      </c>
      <c r="Q1016" s="5">
        <f t="shared" si="279"/>
        <v>1000</v>
      </c>
      <c r="R1016" s="5">
        <f t="shared" si="273"/>
        <v>500</v>
      </c>
      <c r="S1016" s="5">
        <f t="shared" si="273"/>
        <v>1000</v>
      </c>
      <c r="U1016" s="86"/>
      <c r="V1016" s="86"/>
      <c r="W1016" s="86"/>
      <c r="X1016" s="86"/>
      <c r="Y1016" s="86"/>
      <c r="Z1016" s="86"/>
      <c r="AA1016" s="86"/>
      <c r="AB1016" s="86"/>
      <c r="AC1016" s="86"/>
      <c r="AD1016" s="86"/>
      <c r="AE1016" s="16"/>
      <c r="AF1016" s="8"/>
      <c r="AG1016"/>
      <c r="AH1016"/>
      <c r="AI1016"/>
      <c r="AJ1016"/>
      <c r="AK1016"/>
      <c r="AL1016"/>
      <c r="AM1016"/>
      <c r="AN1016"/>
      <c r="AO1016"/>
      <c r="AP1016"/>
      <c r="AQ1016"/>
      <c r="AR1016"/>
      <c r="AS1016"/>
      <c r="AT1016"/>
      <c r="AU1016"/>
      <c r="AV1016"/>
      <c r="AW1016"/>
      <c r="AX1016"/>
      <c r="AY1016"/>
      <c r="AZ1016"/>
      <c r="BA1016"/>
      <c r="BB1016"/>
      <c r="BC1016"/>
      <c r="BD1016"/>
      <c r="BE1016"/>
      <c r="BF1016"/>
    </row>
    <row r="1017" spans="1:62" s="104" customFormat="1" ht="13.4" customHeight="1" outlineLevel="2" x14ac:dyDescent="0.35">
      <c r="A1017" s="102"/>
      <c r="B1017" s="95"/>
      <c r="C1017" s="17"/>
      <c r="D1017" s="17"/>
      <c r="E1017" s="17"/>
      <c r="F1017" s="13"/>
      <c r="G1017" s="86"/>
      <c r="H1017" s="86"/>
      <c r="I1017" s="99"/>
      <c r="J1017" s="99" t="s">
        <v>113</v>
      </c>
      <c r="K1017" s="5">
        <f t="shared" ref="K1017:Q1017" si="280">K1007</f>
        <v>1000</v>
      </c>
      <c r="L1017" s="5">
        <f t="shared" si="280"/>
        <v>1000</v>
      </c>
      <c r="M1017" s="5">
        <f t="shared" si="280"/>
        <v>1000</v>
      </c>
      <c r="N1017" s="5">
        <f t="shared" si="280"/>
        <v>1000</v>
      </c>
      <c r="O1017" s="5">
        <f t="shared" si="280"/>
        <v>1000</v>
      </c>
      <c r="P1017" s="5">
        <f t="shared" si="280"/>
        <v>1000</v>
      </c>
      <c r="Q1017" s="5">
        <f t="shared" si="280"/>
        <v>1000</v>
      </c>
      <c r="R1017" s="5">
        <f t="shared" si="273"/>
        <v>500</v>
      </c>
      <c r="S1017" s="5">
        <f t="shared" si="273"/>
        <v>1000</v>
      </c>
      <c r="U1017" s="86"/>
      <c r="V1017" s="86"/>
      <c r="W1017" s="86"/>
      <c r="X1017" s="86"/>
      <c r="Y1017" s="86"/>
      <c r="Z1017" s="86"/>
      <c r="AA1017" s="86"/>
      <c r="AB1017" s="86"/>
      <c r="AC1017" s="86"/>
      <c r="AD1017" s="86"/>
      <c r="AE1017" s="16"/>
      <c r="AF1017" s="8"/>
      <c r="AG1017"/>
      <c r="AH1017"/>
      <c r="AI1017"/>
      <c r="AJ1017"/>
      <c r="AK1017"/>
      <c r="AL1017"/>
      <c r="AM1017"/>
      <c r="AN1017"/>
      <c r="AO1017"/>
      <c r="AP1017"/>
      <c r="AQ1017"/>
      <c r="AR1017"/>
      <c r="AS1017"/>
      <c r="AT1017"/>
      <c r="AU1017"/>
      <c r="AV1017"/>
      <c r="AW1017"/>
      <c r="AX1017"/>
      <c r="AY1017"/>
      <c r="AZ1017"/>
      <c r="BA1017"/>
      <c r="BB1017"/>
      <c r="BC1017"/>
      <c r="BD1017"/>
      <c r="BE1017"/>
      <c r="BF1017"/>
    </row>
    <row r="1018" spans="1:62" s="104" customFormat="1" ht="13.4" customHeight="1" outlineLevel="2" x14ac:dyDescent="0.35">
      <c r="A1018" s="102"/>
      <c r="B1018" s="95"/>
      <c r="C1018" s="17"/>
      <c r="D1018" s="17"/>
      <c r="E1018" s="17"/>
      <c r="F1018" s="13"/>
      <c r="G1018" s="86"/>
      <c r="H1018" s="86"/>
      <c r="I1018" s="99"/>
      <c r="J1018" s="99" t="s">
        <v>114</v>
      </c>
      <c r="K1018" s="5">
        <f t="shared" ref="K1018:Q1018" si="281">K1008</f>
        <v>1000</v>
      </c>
      <c r="L1018" s="5">
        <f t="shared" si="281"/>
        <v>1000</v>
      </c>
      <c r="M1018" s="5">
        <f t="shared" si="281"/>
        <v>1000</v>
      </c>
      <c r="N1018" s="5">
        <f t="shared" si="281"/>
        <v>1000</v>
      </c>
      <c r="O1018" s="5">
        <f t="shared" si="281"/>
        <v>1000</v>
      </c>
      <c r="P1018" s="5">
        <f t="shared" si="281"/>
        <v>1000</v>
      </c>
      <c r="Q1018" s="5">
        <f t="shared" si="281"/>
        <v>1000</v>
      </c>
      <c r="R1018" s="5">
        <f t="shared" si="273"/>
        <v>500</v>
      </c>
      <c r="S1018" s="5">
        <f t="shared" si="273"/>
        <v>1000</v>
      </c>
      <c r="U1018" s="86"/>
      <c r="V1018" s="86"/>
      <c r="W1018" s="86"/>
      <c r="X1018" s="86"/>
      <c r="Y1018" s="86"/>
      <c r="Z1018" s="86"/>
      <c r="AA1018" s="86"/>
      <c r="AB1018" s="86"/>
      <c r="AC1018" s="86"/>
      <c r="AD1018" s="86"/>
      <c r="AE1018" s="16"/>
      <c r="AF1018" s="8"/>
      <c r="AG1018"/>
      <c r="AH1018"/>
      <c r="AI1018"/>
      <c r="AJ1018"/>
      <c r="AK1018"/>
      <c r="AL1018"/>
      <c r="AM1018"/>
      <c r="AN1018"/>
      <c r="AO1018"/>
      <c r="AP1018"/>
      <c r="AQ1018"/>
      <c r="AR1018"/>
      <c r="AS1018"/>
      <c r="AT1018"/>
      <c r="AU1018"/>
      <c r="AV1018"/>
      <c r="AW1018"/>
      <c r="AX1018"/>
      <c r="AY1018"/>
      <c r="AZ1018"/>
      <c r="BA1018"/>
      <c r="BB1018"/>
      <c r="BC1018"/>
      <c r="BD1018"/>
      <c r="BE1018"/>
      <c r="BF1018"/>
    </row>
    <row r="1019" spans="1:62" s="104" customFormat="1" ht="13.4" customHeight="1" outlineLevel="2" x14ac:dyDescent="0.35">
      <c r="A1019" s="102"/>
      <c r="B1019" s="95"/>
      <c r="C1019" s="17"/>
      <c r="D1019" s="17"/>
      <c r="E1019" s="17"/>
      <c r="F1019" s="13"/>
      <c r="G1019" s="86"/>
      <c r="H1019" s="86"/>
      <c r="I1019" s="99"/>
      <c r="J1019" s="99" t="s">
        <v>115</v>
      </c>
      <c r="K1019" s="5">
        <f t="shared" ref="K1019:Q1019" si="282">K1009</f>
        <v>1000</v>
      </c>
      <c r="L1019" s="5">
        <f t="shared" si="282"/>
        <v>1000</v>
      </c>
      <c r="M1019" s="5">
        <f t="shared" si="282"/>
        <v>1000</v>
      </c>
      <c r="N1019" s="5">
        <f t="shared" si="282"/>
        <v>1000</v>
      </c>
      <c r="O1019" s="5">
        <f t="shared" si="282"/>
        <v>1000</v>
      </c>
      <c r="P1019" s="5">
        <f t="shared" si="282"/>
        <v>1000</v>
      </c>
      <c r="Q1019" s="5">
        <f t="shared" si="282"/>
        <v>1000</v>
      </c>
      <c r="R1019" s="5">
        <f t="shared" si="273"/>
        <v>500</v>
      </c>
      <c r="S1019" s="5">
        <f t="shared" si="273"/>
        <v>1000</v>
      </c>
      <c r="U1019" s="86"/>
      <c r="V1019" s="86"/>
      <c r="W1019" s="86"/>
      <c r="X1019" s="86"/>
      <c r="Y1019" s="86"/>
      <c r="Z1019" s="86"/>
      <c r="AA1019" s="86"/>
      <c r="AB1019" s="86"/>
      <c r="AC1019" s="86"/>
      <c r="AD1019" s="86"/>
      <c r="AE1019" s="16"/>
      <c r="AF1019" s="8"/>
      <c r="AG1019"/>
      <c r="AH1019"/>
      <c r="AI1019"/>
      <c r="AJ1019"/>
      <c r="AK1019"/>
      <c r="AL1019"/>
      <c r="AM1019"/>
      <c r="AN1019"/>
      <c r="AO1019"/>
      <c r="AP1019"/>
      <c r="AQ1019"/>
      <c r="AR1019"/>
      <c r="AS1019"/>
      <c r="AT1019"/>
      <c r="AU1019"/>
      <c r="AV1019"/>
      <c r="AW1019"/>
      <c r="AX1019"/>
      <c r="AY1019"/>
      <c r="AZ1019"/>
      <c r="BA1019"/>
      <c r="BB1019"/>
      <c r="BC1019"/>
      <c r="BD1019"/>
      <c r="BE1019"/>
      <c r="BF1019"/>
    </row>
    <row r="1020" spans="1:62" s="104" customFormat="1" ht="14.5" outlineLevel="1" x14ac:dyDescent="0.35">
      <c r="A1020" s="102"/>
      <c r="B1020" s="95"/>
      <c r="C1020" s="12" t="s">
        <v>89</v>
      </c>
      <c r="D1020" s="17"/>
      <c r="E1020" s="17"/>
      <c r="F1020" s="13"/>
      <c r="G1020" s="91"/>
      <c r="H1020" s="91"/>
      <c r="I1020" s="91"/>
      <c r="J1020" s="91"/>
      <c r="K1020" s="91"/>
      <c r="L1020" s="91"/>
      <c r="M1020" s="91"/>
      <c r="N1020" s="91"/>
      <c r="O1020" s="91"/>
      <c r="P1020" s="91"/>
      <c r="Q1020" s="91"/>
      <c r="R1020" s="91"/>
      <c r="S1020" s="91"/>
      <c r="T1020" s="91"/>
      <c r="U1020" s="91"/>
      <c r="V1020" s="91"/>
      <c r="W1020" s="91"/>
      <c r="X1020" s="91"/>
      <c r="Y1020" s="91"/>
      <c r="Z1020" s="91"/>
      <c r="AA1020" s="91"/>
      <c r="AB1020" s="91"/>
      <c r="AC1020" s="91"/>
      <c r="AD1020" s="91"/>
      <c r="AE1020" s="92"/>
      <c r="AF1020" s="8"/>
      <c r="AG1020"/>
      <c r="AH1020"/>
      <c r="AI1020"/>
      <c r="AJ1020"/>
      <c r="AK1020"/>
      <c r="AL1020"/>
      <c r="AM1020"/>
      <c r="AN1020"/>
      <c r="AO1020"/>
      <c r="AP1020"/>
      <c r="AQ1020"/>
      <c r="AR1020"/>
      <c r="AS1020"/>
      <c r="AT1020"/>
      <c r="AU1020"/>
      <c r="AV1020"/>
      <c r="AW1020"/>
      <c r="AX1020"/>
      <c r="AY1020"/>
      <c r="AZ1020"/>
      <c r="BA1020"/>
      <c r="BB1020"/>
      <c r="BC1020"/>
      <c r="BD1020"/>
      <c r="BE1020"/>
      <c r="BF1020"/>
    </row>
    <row r="1021" spans="1:62" s="104" customFormat="1" ht="12.75" customHeight="1" outlineLevel="1" x14ac:dyDescent="0.35">
      <c r="A1021" s="102"/>
      <c r="B1021" s="103"/>
      <c r="C1021" s="17"/>
      <c r="D1021" s="17"/>
      <c r="E1021" s="17"/>
      <c r="F1021" s="26"/>
      <c r="G1021" s="90"/>
      <c r="H1021" s="90"/>
      <c r="I1021" s="88"/>
      <c r="J1021" s="88"/>
      <c r="K1021" s="88"/>
      <c r="L1021" s="88"/>
      <c r="M1021" s="88"/>
      <c r="N1021" s="88"/>
      <c r="O1021" s="88"/>
      <c r="P1021" s="88"/>
      <c r="Q1021" s="88"/>
      <c r="R1021" s="88"/>
      <c r="S1021" s="88"/>
      <c r="T1021" s="88"/>
      <c r="U1021" s="88"/>
      <c r="V1021" s="88"/>
      <c r="W1021" s="88"/>
      <c r="X1021" s="88"/>
      <c r="Y1021" s="88"/>
      <c r="Z1021" s="88"/>
      <c r="AA1021" s="110"/>
      <c r="AB1021" s="110"/>
      <c r="AC1021" s="110"/>
      <c r="AD1021" s="110"/>
      <c r="AE1021" s="16"/>
      <c r="AF1021" s="8"/>
      <c r="AK1021"/>
      <c r="AL1021"/>
      <c r="AM1021"/>
      <c r="AN1021"/>
      <c r="AO1021"/>
      <c r="AP1021"/>
      <c r="AQ1021"/>
      <c r="AR1021"/>
      <c r="AS1021"/>
      <c r="AT1021"/>
      <c r="AU1021"/>
      <c r="AV1021"/>
      <c r="AW1021"/>
      <c r="AX1021"/>
      <c r="AY1021"/>
      <c r="AZ1021"/>
      <c r="BA1021"/>
      <c r="BB1021"/>
      <c r="BC1021"/>
      <c r="BD1021"/>
      <c r="BE1021"/>
      <c r="BF1021"/>
      <c r="BG1021"/>
      <c r="BH1021"/>
      <c r="BI1021"/>
      <c r="BJ1021"/>
    </row>
    <row r="1022" spans="1:62" s="104" customFormat="1" ht="5.15" customHeight="1" outlineLevel="1" x14ac:dyDescent="0.35">
      <c r="A1022" s="102"/>
      <c r="B1022" s="103"/>
      <c r="C1022" s="17"/>
      <c r="D1022" s="17"/>
      <c r="E1022" s="17"/>
      <c r="F1022" s="36"/>
      <c r="G1022" s="37"/>
      <c r="H1022" s="37"/>
      <c r="I1022" s="37"/>
      <c r="J1022" s="38"/>
      <c r="K1022" s="38"/>
      <c r="L1022" s="38"/>
      <c r="M1022" s="38"/>
      <c r="N1022" s="38"/>
      <c r="O1022" s="38"/>
      <c r="P1022" s="38"/>
      <c r="Q1022" s="38"/>
      <c r="R1022" s="38"/>
      <c r="S1022" s="38"/>
      <c r="T1022" s="38"/>
      <c r="U1022" s="38"/>
      <c r="V1022" s="38"/>
      <c r="W1022" s="38"/>
      <c r="X1022" s="38"/>
      <c r="Y1022" s="38"/>
      <c r="Z1022" s="38"/>
      <c r="AA1022" s="30"/>
      <c r="AB1022" s="30"/>
      <c r="AC1022" s="30"/>
      <c r="AD1022" s="30"/>
      <c r="AE1022" s="16"/>
      <c r="AF1022" s="8"/>
      <c r="AK1022"/>
      <c r="AL1022"/>
      <c r="AM1022"/>
      <c r="AN1022"/>
      <c r="AO1022"/>
      <c r="AP1022"/>
      <c r="AQ1022"/>
      <c r="AR1022"/>
      <c r="AS1022"/>
      <c r="AT1022"/>
      <c r="AU1022"/>
      <c r="AV1022"/>
      <c r="AW1022"/>
      <c r="AX1022"/>
      <c r="AY1022"/>
      <c r="AZ1022"/>
      <c r="BA1022"/>
      <c r="BB1022"/>
      <c r="BC1022"/>
      <c r="BD1022"/>
      <c r="BE1022"/>
      <c r="BF1022"/>
      <c r="BG1022"/>
      <c r="BH1022"/>
      <c r="BI1022"/>
      <c r="BJ1022"/>
    </row>
    <row r="1023" spans="1:62" s="104" customFormat="1" ht="24" customHeight="1" x14ac:dyDescent="0.35">
      <c r="A1023" s="102"/>
      <c r="B1023" s="103"/>
      <c r="C1023" s="39"/>
      <c r="D1023" s="39"/>
      <c r="E1023" s="39"/>
      <c r="F1023" s="39"/>
      <c r="G1023" s="40" t="str">
        <f>G912</f>
        <v>Conservation limit on grazing level at the end of each feed period.</v>
      </c>
      <c r="H1023" s="39"/>
      <c r="I1023" s="39"/>
      <c r="J1023" s="39"/>
      <c r="K1023" s="39"/>
      <c r="L1023" s="39"/>
      <c r="M1023" s="39"/>
      <c r="N1023" s="39"/>
      <c r="O1023" s="39"/>
      <c r="P1023" s="39"/>
      <c r="Q1023" s="39"/>
      <c r="R1023" s="39"/>
      <c r="S1023" s="39"/>
      <c r="T1023" s="93"/>
      <c r="U1023" s="93"/>
      <c r="V1023" s="93"/>
      <c r="W1023" s="93"/>
      <c r="X1023" s="93"/>
      <c r="Y1023" s="93"/>
      <c r="Z1023" s="93"/>
      <c r="AA1023" s="93"/>
      <c r="AB1023" s="93"/>
      <c r="AC1023" s="93"/>
      <c r="AD1023" s="93"/>
      <c r="AE1023" s="41" t="s">
        <v>91</v>
      </c>
      <c r="AF1023" s="8"/>
      <c r="AK1023"/>
      <c r="AL1023"/>
      <c r="AM1023"/>
      <c r="AN1023"/>
      <c r="AO1023"/>
      <c r="AP1023"/>
      <c r="AQ1023"/>
      <c r="AR1023"/>
      <c r="AS1023"/>
      <c r="AT1023"/>
      <c r="AU1023"/>
      <c r="AV1023"/>
      <c r="AW1023"/>
      <c r="AX1023"/>
      <c r="AY1023"/>
      <c r="AZ1023"/>
      <c r="BA1023"/>
      <c r="BB1023"/>
      <c r="BC1023"/>
      <c r="BD1023"/>
      <c r="BE1023"/>
      <c r="BF1023"/>
      <c r="BG1023"/>
      <c r="BH1023"/>
      <c r="BI1023"/>
      <c r="BJ1023"/>
    </row>
    <row r="1024" spans="1:62" s="104" customFormat="1" ht="12.75" customHeight="1" outlineLevel="1" x14ac:dyDescent="0.35">
      <c r="A1024" s="102"/>
      <c r="B1024" s="103"/>
      <c r="C1024" s="103"/>
      <c r="D1024" s="103"/>
      <c r="E1024" s="103"/>
      <c r="F1024" s="8"/>
      <c r="G1024" s="8"/>
      <c r="H1024" s="8"/>
      <c r="I1024" s="8"/>
      <c r="J1024" s="8"/>
      <c r="K1024" s="8"/>
      <c r="L1024" s="8"/>
      <c r="M1024" s="8"/>
      <c r="N1024" s="8"/>
      <c r="O1024" s="8"/>
      <c r="P1024" s="8"/>
      <c r="Q1024" s="8"/>
      <c r="R1024" s="8"/>
      <c r="S1024" s="8"/>
      <c r="T1024" s="8"/>
      <c r="U1024" s="8"/>
      <c r="V1024" s="8"/>
      <c r="W1024" s="8"/>
      <c r="X1024" s="8"/>
      <c r="Y1024" s="8"/>
      <c r="Z1024" s="8"/>
      <c r="AA1024" s="8"/>
      <c r="AB1024" s="8"/>
      <c r="AC1024" s="8"/>
      <c r="AD1024" s="8"/>
      <c r="AE1024" s="8"/>
      <c r="AF1024" s="8"/>
      <c r="AK1024"/>
      <c r="AL1024"/>
      <c r="AM1024"/>
      <c r="AN1024"/>
      <c r="AO1024"/>
      <c r="AP1024"/>
      <c r="AQ1024"/>
      <c r="AR1024"/>
      <c r="AS1024"/>
      <c r="AT1024"/>
      <c r="AU1024"/>
      <c r="AV1024"/>
      <c r="AW1024"/>
      <c r="AX1024"/>
      <c r="AY1024"/>
      <c r="AZ1024"/>
      <c r="BA1024"/>
      <c r="BB1024"/>
      <c r="BC1024"/>
      <c r="BD1024"/>
      <c r="BE1024"/>
      <c r="BF1024"/>
      <c r="BG1024"/>
      <c r="BH1024"/>
      <c r="BI1024"/>
      <c r="BJ1024"/>
    </row>
    <row r="1025" spans="1:62" s="104" customFormat="1" ht="12.75" customHeight="1" outlineLevel="1" x14ac:dyDescent="0.35">
      <c r="A1025" s="102"/>
      <c r="B1025" s="7"/>
      <c r="C1025" s="7"/>
      <c r="D1025" s="7"/>
      <c r="E1025" s="7"/>
      <c r="F1025" s="7"/>
      <c r="G1025" s="7"/>
      <c r="H1025" s="7"/>
      <c r="I1025" s="7"/>
      <c r="J1025" s="7"/>
      <c r="K1025" s="7"/>
      <c r="L1025" s="7"/>
      <c r="M1025" s="7"/>
      <c r="N1025" s="7"/>
      <c r="O1025" s="7"/>
      <c r="P1025" s="7"/>
      <c r="Q1025" s="7"/>
      <c r="R1025" s="7"/>
      <c r="S1025" s="7"/>
      <c r="T1025" s="7"/>
      <c r="U1025" s="7"/>
      <c r="V1025" s="7"/>
      <c r="W1025" s="7"/>
      <c r="X1025" s="7"/>
      <c r="Y1025" s="7"/>
      <c r="Z1025" s="7"/>
      <c r="AA1025" s="7"/>
      <c r="AB1025" s="7"/>
      <c r="AC1025" s="7"/>
      <c r="AD1025" s="7"/>
      <c r="AE1025" s="7"/>
      <c r="AF1025" s="7"/>
      <c r="AK1025"/>
      <c r="AL1025"/>
      <c r="AM1025"/>
      <c r="AN1025"/>
      <c r="AO1025"/>
      <c r="AP1025"/>
      <c r="AQ1025"/>
      <c r="AR1025"/>
      <c r="AS1025"/>
      <c r="AT1025"/>
      <c r="AU1025"/>
      <c r="AV1025"/>
      <c r="AW1025"/>
      <c r="AX1025"/>
      <c r="AY1025"/>
      <c r="AZ1025"/>
      <c r="BA1025"/>
      <c r="BB1025"/>
      <c r="BC1025"/>
      <c r="BD1025"/>
      <c r="BE1025"/>
      <c r="BF1025"/>
      <c r="BG1025"/>
      <c r="BH1025"/>
      <c r="BI1025"/>
      <c r="BJ1025"/>
    </row>
    <row r="1026" spans="1:62" s="104" customFormat="1" ht="5.15" customHeight="1" outlineLevel="1" collapsed="1" thickBot="1" x14ac:dyDescent="0.4">
      <c r="A1026" s="102"/>
      <c r="B1026" s="7"/>
      <c r="C1026" s="7"/>
      <c r="D1026" s="7"/>
      <c r="E1026" s="7"/>
      <c r="F1026" s="7"/>
      <c r="G1026" s="7"/>
      <c r="H1026" s="7"/>
      <c r="I1026" s="7"/>
      <c r="J1026" s="7"/>
      <c r="K1026" s="7"/>
      <c r="L1026" s="7"/>
      <c r="M1026" s="7"/>
      <c r="N1026" s="7"/>
      <c r="O1026" s="7"/>
      <c r="P1026" s="7"/>
      <c r="Q1026" s="7"/>
      <c r="R1026" s="7"/>
      <c r="S1026" s="7"/>
      <c r="T1026" s="7"/>
      <c r="U1026" s="7"/>
      <c r="V1026" s="7"/>
      <c r="W1026" s="7"/>
      <c r="X1026" s="7"/>
      <c r="Y1026" s="7"/>
      <c r="Z1026" s="7"/>
      <c r="AA1026" s="7"/>
      <c r="AB1026" s="7"/>
      <c r="AC1026" s="7"/>
      <c r="AD1026" s="7"/>
      <c r="AE1026" s="7"/>
      <c r="AF1026" s="7"/>
      <c r="AK1026"/>
      <c r="AL1026"/>
      <c r="AM1026"/>
      <c r="AN1026"/>
      <c r="AO1026"/>
      <c r="AP1026"/>
      <c r="AQ1026"/>
      <c r="AR1026"/>
      <c r="AS1026"/>
      <c r="AT1026"/>
      <c r="AU1026"/>
      <c r="AV1026"/>
      <c r="AW1026"/>
      <c r="AX1026"/>
      <c r="AY1026"/>
      <c r="AZ1026"/>
      <c r="BA1026"/>
      <c r="BB1026"/>
      <c r="BC1026"/>
      <c r="BD1026"/>
      <c r="BE1026"/>
      <c r="BF1026"/>
      <c r="BG1026"/>
      <c r="BH1026"/>
      <c r="BI1026"/>
      <c r="BJ1026"/>
    </row>
    <row r="1027" spans="1:62" s="104" customFormat="1" ht="5.15" customHeight="1" outlineLevel="1" x14ac:dyDescent="0.35">
      <c r="A1027" s="102"/>
      <c r="B1027" s="95"/>
      <c r="C1027" s="9" t="s">
        <v>0</v>
      </c>
      <c r="D1027" s="9"/>
      <c r="E1027" s="9"/>
      <c r="F1027" s="9"/>
      <c r="G1027" s="9"/>
      <c r="H1027" s="9"/>
      <c r="I1027" s="9"/>
      <c r="J1027" s="9"/>
      <c r="K1027" s="10"/>
      <c r="L1027" s="10"/>
      <c r="M1027" s="10"/>
      <c r="N1027" s="10"/>
      <c r="O1027" s="10"/>
      <c r="P1027" s="10"/>
      <c r="Q1027" s="10"/>
      <c r="R1027" s="10"/>
      <c r="S1027" s="10"/>
      <c r="T1027" s="10"/>
      <c r="U1027" s="10"/>
      <c r="V1027" s="10"/>
      <c r="W1027" s="10"/>
      <c r="X1027" s="10"/>
      <c r="Y1027" s="10"/>
      <c r="Z1027" s="10"/>
      <c r="AA1027" s="10"/>
      <c r="AB1027" s="10"/>
      <c r="AC1027" s="10"/>
      <c r="AD1027" s="67" t="s">
        <v>82</v>
      </c>
      <c r="AE1027" s="11"/>
      <c r="AF1027" s="8"/>
      <c r="AK1027"/>
      <c r="AL1027"/>
      <c r="AM1027"/>
      <c r="AN1027"/>
      <c r="AO1027"/>
      <c r="AP1027"/>
      <c r="AQ1027"/>
      <c r="AR1027"/>
      <c r="AS1027"/>
      <c r="AT1027"/>
      <c r="AU1027"/>
      <c r="AV1027"/>
      <c r="AW1027"/>
      <c r="AX1027"/>
      <c r="AY1027"/>
      <c r="AZ1027"/>
      <c r="BA1027"/>
      <c r="BB1027"/>
      <c r="BC1027"/>
      <c r="BD1027"/>
      <c r="BE1027"/>
      <c r="BF1027"/>
      <c r="BG1027"/>
      <c r="BH1027"/>
      <c r="BI1027"/>
      <c r="BJ1027"/>
    </row>
    <row r="1028" spans="1:62" s="104" customFormat="1" ht="13.4" customHeight="1" outlineLevel="1" collapsed="1" x14ac:dyDescent="0.35">
      <c r="A1028" s="102"/>
      <c r="B1028" s="95"/>
      <c r="C1028" s="12"/>
      <c r="D1028" s="12">
        <v>0</v>
      </c>
      <c r="E1028" s="12" t="s">
        <v>1</v>
      </c>
      <c r="F1028" s="69"/>
      <c r="G1028" s="70" t="s">
        <v>705</v>
      </c>
      <c r="H1028" s="71"/>
      <c r="I1028" s="71"/>
      <c r="J1028" s="71"/>
      <c r="K1028" s="71"/>
      <c r="L1028" s="71"/>
      <c r="M1028" s="71"/>
      <c r="N1028" s="71"/>
      <c r="O1028" s="71"/>
      <c r="P1028" s="71"/>
      <c r="Q1028" s="71"/>
      <c r="R1028" s="71"/>
      <c r="S1028" s="72"/>
      <c r="T1028" s="71"/>
      <c r="U1028" s="71"/>
      <c r="V1028" s="71"/>
      <c r="W1028" s="71"/>
      <c r="X1028" s="71"/>
      <c r="Y1028" s="71"/>
      <c r="Z1028" s="72"/>
      <c r="AA1028" s="72"/>
      <c r="AB1028" s="72"/>
      <c r="AC1028" s="72"/>
      <c r="AD1028" s="72"/>
      <c r="AE1028" s="16"/>
      <c r="AF1028" s="8"/>
      <c r="AK1028"/>
      <c r="AL1028"/>
      <c r="AM1028"/>
      <c r="AN1028"/>
      <c r="AO1028"/>
      <c r="AP1028"/>
      <c r="AQ1028"/>
      <c r="AR1028"/>
      <c r="AS1028"/>
      <c r="AT1028"/>
      <c r="AU1028"/>
      <c r="AV1028"/>
      <c r="AW1028"/>
      <c r="AX1028"/>
      <c r="AY1028"/>
      <c r="AZ1028"/>
      <c r="BA1028"/>
      <c r="BB1028"/>
      <c r="BC1028"/>
      <c r="BD1028"/>
      <c r="BE1028"/>
      <c r="BF1028"/>
      <c r="BG1028"/>
      <c r="BH1028"/>
      <c r="BI1028"/>
      <c r="BJ1028"/>
    </row>
    <row r="1029" spans="1:62" s="104" customFormat="1" ht="13.4" customHeight="1" outlineLevel="1" x14ac:dyDescent="0.35">
      <c r="A1029" s="102"/>
      <c r="B1029" s="95"/>
      <c r="C1029" s="12"/>
      <c r="D1029" s="12"/>
      <c r="E1029" s="17"/>
      <c r="F1029" s="73"/>
      <c r="G1029" s="74" t="s">
        <v>709</v>
      </c>
      <c r="H1029" s="74"/>
      <c r="I1029" s="74"/>
      <c r="J1029" s="74"/>
      <c r="K1029" s="74"/>
      <c r="L1029" s="74"/>
      <c r="M1029" s="74"/>
      <c r="N1029" s="74"/>
      <c r="O1029" s="74"/>
      <c r="P1029" s="74"/>
      <c r="Q1029" s="74"/>
      <c r="R1029" s="74"/>
      <c r="S1029" s="75"/>
      <c r="T1029" s="76"/>
      <c r="U1029" s="76"/>
      <c r="V1029" s="76"/>
      <c r="W1029" s="76"/>
      <c r="X1029" s="76"/>
      <c r="Y1029" s="76"/>
      <c r="Z1029" s="75"/>
      <c r="AA1029" s="75"/>
      <c r="AB1029" s="75"/>
      <c r="AC1029" s="75"/>
      <c r="AD1029" s="75"/>
      <c r="AE1029" s="16"/>
      <c r="AF1029" s="8"/>
      <c r="AK1029"/>
      <c r="AL1029"/>
      <c r="AM1029"/>
      <c r="AN1029"/>
      <c r="AO1029"/>
      <c r="AP1029"/>
      <c r="AQ1029"/>
      <c r="AR1029"/>
      <c r="AS1029"/>
      <c r="AT1029"/>
      <c r="AU1029"/>
      <c r="AV1029"/>
      <c r="AW1029"/>
      <c r="AX1029"/>
      <c r="AY1029"/>
      <c r="AZ1029"/>
      <c r="BA1029"/>
      <c r="BB1029"/>
      <c r="BC1029"/>
      <c r="BD1029"/>
      <c r="BE1029"/>
      <c r="BF1029"/>
      <c r="BG1029"/>
      <c r="BH1029"/>
      <c r="BI1029"/>
      <c r="BJ1029"/>
    </row>
    <row r="1030" spans="1:62" s="104" customFormat="1" ht="13.4" customHeight="1" outlineLevel="1" x14ac:dyDescent="0.35">
      <c r="A1030" s="102"/>
      <c r="B1030" s="95"/>
      <c r="C1030" s="17"/>
      <c r="D1030" s="12"/>
      <c r="E1030" s="17"/>
      <c r="F1030" s="73"/>
      <c r="G1030" s="77">
        <v>43387.503584837999</v>
      </c>
      <c r="H1030" s="78">
        <v>43387.503689351899</v>
      </c>
      <c r="I1030" s="74"/>
      <c r="J1030" s="74"/>
      <c r="K1030" s="74"/>
      <c r="L1030" s="74"/>
      <c r="M1030" s="74"/>
      <c r="N1030" s="74"/>
      <c r="O1030" s="74"/>
      <c r="P1030" s="74"/>
      <c r="Q1030" s="74"/>
      <c r="R1030" s="74"/>
      <c r="S1030" s="75"/>
      <c r="T1030" s="76"/>
      <c r="U1030" s="76"/>
      <c r="V1030" s="76"/>
      <c r="W1030" s="76"/>
      <c r="X1030" s="76"/>
      <c r="Y1030" s="76"/>
      <c r="Z1030" s="75"/>
      <c r="AA1030" s="75"/>
      <c r="AB1030" s="75"/>
      <c r="AC1030" s="75"/>
      <c r="AD1030" s="75"/>
      <c r="AE1030" s="16"/>
      <c r="AF1030" s="8"/>
      <c r="AK1030"/>
      <c r="AL1030"/>
      <c r="AM1030"/>
      <c r="AN1030"/>
      <c r="AO1030"/>
      <c r="AP1030"/>
      <c r="AQ1030"/>
      <c r="AR1030"/>
      <c r="AS1030"/>
      <c r="AT1030"/>
      <c r="AU1030"/>
      <c r="AV1030"/>
      <c r="AW1030"/>
      <c r="AX1030"/>
      <c r="AY1030"/>
      <c r="AZ1030"/>
      <c r="BA1030"/>
      <c r="BB1030"/>
      <c r="BC1030"/>
      <c r="BD1030"/>
      <c r="BE1030"/>
      <c r="BF1030"/>
      <c r="BG1030"/>
      <c r="BH1030"/>
      <c r="BI1030"/>
      <c r="BJ1030"/>
    </row>
    <row r="1031" spans="1:62" s="104" customFormat="1" ht="13.4" customHeight="1" outlineLevel="1" x14ac:dyDescent="0.35">
      <c r="A1031" s="102"/>
      <c r="B1031" s="95"/>
      <c r="C1031" s="17">
        <v>1</v>
      </c>
      <c r="D1031" s="12"/>
      <c r="E1031" s="17"/>
      <c r="F1031" s="79"/>
      <c r="G1031" s="80" t="s">
        <v>895</v>
      </c>
      <c r="H1031" s="81"/>
      <c r="I1031" s="81"/>
      <c r="J1031" s="81"/>
      <c r="K1031" s="81"/>
      <c r="L1031" s="81"/>
      <c r="M1031" s="81"/>
      <c r="N1031" s="81"/>
      <c r="O1031" s="81"/>
      <c r="P1031" s="81"/>
      <c r="Q1031" s="81"/>
      <c r="R1031" s="81"/>
      <c r="S1031" s="82"/>
      <c r="T1031" s="83"/>
      <c r="U1031" s="83"/>
      <c r="V1031" s="83"/>
      <c r="W1031" s="83"/>
      <c r="X1031" s="83"/>
      <c r="Y1031" s="83"/>
      <c r="Z1031" s="82"/>
      <c r="AA1031" s="82"/>
      <c r="AB1031" s="82"/>
      <c r="AC1031" s="82"/>
      <c r="AD1031" s="82"/>
      <c r="AE1031" s="16"/>
      <c r="AF1031" s="8"/>
      <c r="AK1031"/>
      <c r="AL1031"/>
      <c r="AM1031"/>
      <c r="AN1031"/>
      <c r="AO1031"/>
      <c r="AP1031"/>
      <c r="AQ1031"/>
      <c r="AR1031"/>
      <c r="AS1031"/>
      <c r="AT1031"/>
      <c r="AU1031"/>
      <c r="AV1031"/>
      <c r="AW1031"/>
      <c r="AX1031"/>
      <c r="AY1031"/>
      <c r="AZ1031"/>
      <c r="BA1031"/>
      <c r="BB1031"/>
      <c r="BC1031"/>
      <c r="BD1031"/>
      <c r="BE1031"/>
      <c r="BF1031"/>
      <c r="BG1031"/>
      <c r="BH1031"/>
      <c r="BI1031"/>
      <c r="BJ1031"/>
    </row>
    <row r="1032" spans="1:62" s="104" customFormat="1" ht="13.4" customHeight="1" outlineLevel="1" x14ac:dyDescent="0.35">
      <c r="A1032" s="102"/>
      <c r="B1032" s="95"/>
      <c r="C1032" s="17"/>
      <c r="D1032" s="17"/>
      <c r="E1032" s="17"/>
      <c r="F1032" s="17"/>
      <c r="G1032" s="22"/>
      <c r="H1032" s="22"/>
      <c r="I1032" s="22"/>
      <c r="J1032" s="22"/>
      <c r="K1032" s="22"/>
      <c r="L1032" s="22"/>
      <c r="M1032" s="472" t="s">
        <v>707</v>
      </c>
      <c r="N1032" s="22"/>
      <c r="O1032" s="22"/>
      <c r="P1032" s="22"/>
      <c r="Q1032" s="22"/>
      <c r="R1032" s="22"/>
      <c r="S1032" s="22"/>
      <c r="T1032" s="22"/>
      <c r="U1032" s="22"/>
      <c r="V1032" s="22"/>
      <c r="W1032" s="22"/>
      <c r="X1032" s="22"/>
      <c r="Y1032" s="22"/>
      <c r="Z1032" s="22"/>
      <c r="AA1032" s="22"/>
      <c r="AB1032" s="22"/>
      <c r="AC1032" s="22"/>
      <c r="AD1032" s="22"/>
      <c r="AE1032" s="16"/>
      <c r="AF1032" s="8"/>
      <c r="AK1032"/>
      <c r="AL1032"/>
      <c r="AM1032"/>
      <c r="AN1032"/>
      <c r="AO1032"/>
      <c r="AP1032"/>
      <c r="AQ1032"/>
      <c r="AR1032"/>
      <c r="AS1032"/>
      <c r="AT1032"/>
      <c r="AU1032"/>
      <c r="AV1032"/>
      <c r="AW1032"/>
      <c r="AX1032"/>
      <c r="AY1032"/>
      <c r="AZ1032"/>
      <c r="BA1032"/>
      <c r="BB1032"/>
      <c r="BC1032"/>
      <c r="BD1032"/>
      <c r="BE1032"/>
      <c r="BF1032"/>
      <c r="BG1032"/>
      <c r="BH1032"/>
      <c r="BI1032"/>
      <c r="BJ1032"/>
    </row>
    <row r="1033" spans="1:62" s="104" customFormat="1" ht="13.4" customHeight="1" outlineLevel="1" x14ac:dyDescent="0.35">
      <c r="A1033" s="102"/>
      <c r="B1033" s="95"/>
      <c r="C1033" s="17"/>
      <c r="D1033" s="17"/>
      <c r="E1033" s="17"/>
      <c r="F1033" s="17"/>
      <c r="G1033" s="17"/>
      <c r="H1033" s="17"/>
      <c r="I1033" s="17"/>
      <c r="J1033" s="17"/>
      <c r="K1033" s="17"/>
      <c r="L1033" s="22"/>
      <c r="M1033" s="472" t="s">
        <v>706</v>
      </c>
      <c r="N1033" s="98"/>
      <c r="O1033" s="98"/>
      <c r="P1033" s="98"/>
      <c r="Q1033" s="126"/>
      <c r="R1033" s="22"/>
      <c r="S1033" s="22"/>
      <c r="T1033" s="22"/>
      <c r="U1033" s="22"/>
      <c r="V1033" s="22"/>
      <c r="W1033" s="22"/>
      <c r="X1033" s="22"/>
      <c r="Y1033" s="22"/>
      <c r="Z1033" s="22"/>
      <c r="AA1033" s="22"/>
      <c r="AB1033" s="22"/>
      <c r="AC1033" s="22"/>
      <c r="AD1033" s="22"/>
      <c r="AE1033" s="16"/>
      <c r="AF1033" s="8"/>
      <c r="AK1033"/>
      <c r="AL1033"/>
      <c r="AM1033"/>
      <c r="AN1033"/>
      <c r="AO1033"/>
      <c r="AP1033"/>
      <c r="AQ1033"/>
      <c r="AR1033"/>
      <c r="AS1033"/>
      <c r="AT1033"/>
      <c r="AU1033"/>
      <c r="AV1033"/>
      <c r="AW1033"/>
      <c r="AX1033"/>
      <c r="AY1033"/>
      <c r="AZ1033"/>
      <c r="BA1033"/>
      <c r="BB1033"/>
      <c r="BC1033"/>
      <c r="BD1033"/>
      <c r="BE1033"/>
      <c r="BF1033"/>
      <c r="BG1033"/>
      <c r="BH1033"/>
      <c r="BI1033"/>
      <c r="BJ1033"/>
    </row>
    <row r="1034" spans="1:62" s="104" customFormat="1" ht="13.4" customHeight="1" outlineLevel="1" x14ac:dyDescent="0.35">
      <c r="A1034" s="102"/>
      <c r="B1034" s="95"/>
      <c r="C1034" s="17"/>
      <c r="D1034" s="17"/>
      <c r="E1034" s="17"/>
      <c r="F1034" s="17"/>
      <c r="G1034" s="17"/>
      <c r="H1034" s="17"/>
      <c r="I1034" s="17"/>
      <c r="J1034" s="17"/>
      <c r="K1034" s="17"/>
      <c r="L1034" s="22"/>
      <c r="M1034" s="98" t="s">
        <v>868</v>
      </c>
      <c r="N1034" s="98"/>
      <c r="O1034" s="98"/>
      <c r="P1034" s="98"/>
      <c r="Q1034" s="126"/>
      <c r="R1034" s="22"/>
      <c r="S1034" s="22"/>
      <c r="T1034" s="22"/>
      <c r="U1034" s="22"/>
      <c r="V1034" s="22"/>
      <c r="W1034" s="22"/>
      <c r="X1034" s="22"/>
      <c r="Y1034" s="22"/>
      <c r="Z1034" s="22"/>
      <c r="AA1034" s="22"/>
      <c r="AB1034" s="22"/>
      <c r="AC1034" s="22"/>
      <c r="AD1034" s="22"/>
      <c r="AE1034" s="16"/>
      <c r="AF1034" s="8"/>
      <c r="AK1034"/>
      <c r="AL1034"/>
      <c r="AM1034"/>
      <c r="AN1034"/>
      <c r="AO1034"/>
      <c r="AP1034"/>
      <c r="AQ1034"/>
      <c r="AR1034"/>
      <c r="AS1034"/>
      <c r="AT1034"/>
      <c r="AU1034"/>
      <c r="AV1034"/>
      <c r="AW1034"/>
      <c r="AX1034"/>
      <c r="AY1034"/>
      <c r="AZ1034"/>
      <c r="BA1034"/>
      <c r="BB1034"/>
      <c r="BC1034"/>
      <c r="BD1034"/>
      <c r="BE1034"/>
      <c r="BF1034"/>
      <c r="BG1034"/>
      <c r="BH1034"/>
      <c r="BI1034"/>
      <c r="BJ1034"/>
    </row>
    <row r="1035" spans="1:62" s="104" customFormat="1" ht="13.4" customHeight="1" outlineLevel="1" x14ac:dyDescent="0.35">
      <c r="A1035" s="102"/>
      <c r="B1035" s="95"/>
      <c r="C1035" s="17"/>
      <c r="D1035" s="17"/>
      <c r="E1035" s="17"/>
      <c r="F1035" s="17"/>
      <c r="G1035" s="23"/>
      <c r="H1035" s="23"/>
      <c r="I1035" s="23"/>
      <c r="J1035" s="23"/>
      <c r="K1035" s="23"/>
      <c r="L1035" s="23" t="s">
        <v>188</v>
      </c>
      <c r="M1035" s="98" t="s">
        <v>321</v>
      </c>
      <c r="N1035" s="98"/>
      <c r="O1035" s="98"/>
      <c r="P1035" s="98"/>
      <c r="Q1035" s="23"/>
      <c r="R1035" s="23"/>
      <c r="S1035" s="23"/>
      <c r="T1035" s="23"/>
      <c r="U1035" s="23"/>
      <c r="V1035" s="23"/>
      <c r="W1035" s="23"/>
      <c r="X1035" s="23"/>
      <c r="Y1035" s="23"/>
      <c r="Z1035" s="23"/>
      <c r="AA1035" s="24"/>
      <c r="AB1035" s="24"/>
      <c r="AC1035" s="24"/>
      <c r="AD1035" s="24"/>
      <c r="AE1035" s="16"/>
      <c r="AF1035" s="8"/>
      <c r="AK1035"/>
      <c r="AL1035"/>
      <c r="AM1035"/>
      <c r="AN1035"/>
      <c r="AO1035"/>
      <c r="AP1035"/>
      <c r="AQ1035"/>
      <c r="AR1035"/>
      <c r="AS1035"/>
      <c r="AT1035"/>
      <c r="AU1035"/>
      <c r="AV1035"/>
      <c r="AW1035"/>
      <c r="AX1035"/>
      <c r="AY1035"/>
      <c r="AZ1035"/>
      <c r="BA1035"/>
      <c r="BB1035"/>
      <c r="BC1035"/>
      <c r="BD1035"/>
      <c r="BE1035"/>
      <c r="BF1035"/>
      <c r="BG1035"/>
      <c r="BH1035"/>
      <c r="BI1035"/>
      <c r="BJ1035"/>
    </row>
    <row r="1036" spans="1:62" s="104" customFormat="1" ht="13.4" customHeight="1" outlineLevel="1" x14ac:dyDescent="0.35">
      <c r="A1036" s="102"/>
      <c r="B1036" s="95"/>
      <c r="C1036" s="17"/>
      <c r="D1036" s="17"/>
      <c r="E1036" s="17"/>
      <c r="F1036" s="17"/>
      <c r="G1036" s="23"/>
      <c r="H1036" s="23"/>
      <c r="I1036" s="23"/>
      <c r="J1036" s="23"/>
      <c r="K1036" s="111" t="s">
        <v>129</v>
      </c>
      <c r="L1036" s="111" t="s">
        <v>189</v>
      </c>
      <c r="M1036" s="467" t="s">
        <v>167</v>
      </c>
      <c r="N1036" s="467" t="s">
        <v>332</v>
      </c>
      <c r="O1036" s="467" t="s">
        <v>331</v>
      </c>
      <c r="P1036" s="467" t="s">
        <v>166</v>
      </c>
      <c r="Q1036" s="23" t="s">
        <v>704</v>
      </c>
      <c r="R1036" s="23"/>
      <c r="S1036" s="23"/>
      <c r="T1036" s="23"/>
      <c r="U1036" s="23"/>
      <c r="V1036" s="23"/>
      <c r="W1036" s="23"/>
      <c r="X1036" s="23"/>
      <c r="Y1036" s="23"/>
      <c r="Z1036" s="23"/>
      <c r="AA1036" s="24"/>
      <c r="AB1036" s="24"/>
      <c r="AC1036" s="24"/>
      <c r="AD1036" s="24"/>
      <c r="AE1036" s="16"/>
      <c r="AF1036" s="8"/>
      <c r="AK1036"/>
      <c r="AL1036"/>
      <c r="AM1036"/>
      <c r="AN1036"/>
      <c r="AO1036"/>
      <c r="AP1036"/>
      <c r="AQ1036"/>
      <c r="AR1036"/>
      <c r="AS1036"/>
      <c r="AT1036"/>
      <c r="AU1036"/>
      <c r="AV1036"/>
      <c r="AW1036"/>
      <c r="AX1036"/>
      <c r="AY1036"/>
      <c r="AZ1036"/>
      <c r="BA1036"/>
      <c r="BB1036"/>
      <c r="BC1036"/>
      <c r="BD1036"/>
      <c r="BE1036"/>
      <c r="BF1036"/>
      <c r="BG1036"/>
      <c r="BH1036"/>
      <c r="BI1036"/>
      <c r="BJ1036"/>
    </row>
    <row r="1037" spans="1:62" s="104" customFormat="1" ht="13.4" customHeight="1" outlineLevel="1" x14ac:dyDescent="0.35">
      <c r="A1037" s="102"/>
      <c r="B1037" s="95"/>
      <c r="C1037" s="17"/>
      <c r="D1037" s="17"/>
      <c r="E1037" s="17"/>
      <c r="F1037" s="13"/>
      <c r="G1037" s="144"/>
      <c r="H1037" s="145"/>
      <c r="I1037" s="118"/>
      <c r="J1037" s="118"/>
      <c r="K1037" s="506" t="s">
        <v>344</v>
      </c>
      <c r="L1037" s="217">
        <v>0.5</v>
      </c>
      <c r="M1037" s="471">
        <v>5.5</v>
      </c>
      <c r="N1037" s="471">
        <v>6.5</v>
      </c>
      <c r="O1037" s="471">
        <v>8</v>
      </c>
      <c r="P1037" s="468">
        <v>15</v>
      </c>
      <c r="Q1037" s="118"/>
      <c r="R1037" s="86"/>
      <c r="S1037" s="86"/>
      <c r="T1037" s="86"/>
      <c r="U1037" s="86"/>
      <c r="V1037" s="86"/>
      <c r="W1037" s="86"/>
      <c r="X1037" s="86"/>
      <c r="Y1037" s="86"/>
      <c r="Z1037" s="86"/>
      <c r="AA1037" s="13"/>
      <c r="AB1037" s="13"/>
      <c r="AC1037" s="13"/>
      <c r="AD1037" s="13"/>
      <c r="AE1037" s="16"/>
      <c r="AF1037" s="8"/>
      <c r="AK1037"/>
      <c r="AL1037"/>
      <c r="AM1037"/>
      <c r="AN1037"/>
      <c r="AO1037"/>
      <c r="AP1037"/>
      <c r="AQ1037"/>
      <c r="AR1037"/>
      <c r="AS1037"/>
      <c r="AT1037"/>
      <c r="AU1037"/>
      <c r="AV1037"/>
      <c r="AW1037"/>
      <c r="AX1037"/>
      <c r="AY1037"/>
      <c r="AZ1037"/>
      <c r="BA1037"/>
      <c r="BB1037"/>
      <c r="BC1037"/>
      <c r="BD1037"/>
      <c r="BE1037"/>
      <c r="BF1037"/>
      <c r="BG1037"/>
      <c r="BH1037"/>
      <c r="BI1037"/>
      <c r="BJ1037"/>
    </row>
    <row r="1038" spans="1:62" s="104" customFormat="1" ht="13.4" customHeight="1" outlineLevel="1" x14ac:dyDescent="0.35">
      <c r="A1038" s="102"/>
      <c r="B1038" s="95"/>
      <c r="C1038" s="17"/>
      <c r="D1038" s="17"/>
      <c r="E1038" s="17"/>
      <c r="F1038" s="13"/>
      <c r="G1038" s="99"/>
      <c r="H1038" s="99"/>
      <c r="I1038" s="86"/>
      <c r="J1038" s="86"/>
      <c r="K1038" s="507" t="s">
        <v>345</v>
      </c>
      <c r="L1038" s="218">
        <v>0.5</v>
      </c>
      <c r="M1038" s="469">
        <v>9.5</v>
      </c>
      <c r="N1038" s="469">
        <v>10</v>
      </c>
      <c r="O1038" s="469">
        <v>11</v>
      </c>
      <c r="P1038" s="469">
        <v>15</v>
      </c>
      <c r="Q1038" s="86"/>
      <c r="R1038" s="86"/>
      <c r="S1038" s="86"/>
      <c r="T1038" s="86"/>
      <c r="U1038" s="86"/>
      <c r="V1038" s="86"/>
      <c r="W1038" s="86"/>
      <c r="X1038" s="86"/>
      <c r="Y1038" s="86"/>
      <c r="Z1038" s="86"/>
      <c r="AA1038" s="13"/>
      <c r="AB1038" s="13"/>
      <c r="AC1038" s="13"/>
      <c r="AD1038" s="13"/>
      <c r="AE1038" s="16"/>
      <c r="AF1038" s="8"/>
      <c r="AK1038"/>
      <c r="AL1038"/>
      <c r="AM1038"/>
      <c r="AN1038"/>
      <c r="AO1038"/>
      <c r="AP1038"/>
      <c r="AQ1038"/>
      <c r="AR1038"/>
      <c r="AS1038"/>
      <c r="AT1038"/>
      <c r="AU1038"/>
      <c r="AV1038"/>
      <c r="AW1038"/>
      <c r="AX1038"/>
      <c r="AY1038"/>
      <c r="AZ1038"/>
      <c r="BA1038"/>
      <c r="BB1038"/>
      <c r="BC1038"/>
      <c r="BD1038"/>
      <c r="BE1038"/>
      <c r="BF1038"/>
      <c r="BG1038"/>
      <c r="BH1038"/>
      <c r="BI1038"/>
      <c r="BJ1038"/>
    </row>
    <row r="1039" spans="1:62" s="104" customFormat="1" ht="13.4" customHeight="1" outlineLevel="1" x14ac:dyDescent="0.35">
      <c r="A1039" s="102"/>
      <c r="B1039" s="95"/>
      <c r="C1039" s="17"/>
      <c r="D1039" s="17"/>
      <c r="E1039" s="17"/>
      <c r="F1039" s="13"/>
      <c r="G1039" s="99"/>
      <c r="H1039" s="99"/>
      <c r="I1039" s="86"/>
      <c r="J1039" s="86"/>
      <c r="K1039" s="507" t="s">
        <v>346</v>
      </c>
      <c r="L1039" s="218">
        <v>0.5</v>
      </c>
      <c r="M1039" s="469">
        <v>10.5</v>
      </c>
      <c r="N1039" s="469">
        <v>11</v>
      </c>
      <c r="O1039" s="469">
        <v>11.5</v>
      </c>
      <c r="P1039" s="469">
        <v>15</v>
      </c>
      <c r="Q1039" s="86"/>
      <c r="R1039" s="86"/>
      <c r="S1039" s="86"/>
      <c r="T1039" s="86"/>
      <c r="U1039" s="86"/>
      <c r="V1039" s="86"/>
      <c r="W1039" s="86"/>
      <c r="X1039" s="86"/>
      <c r="Y1039" s="86"/>
      <c r="Z1039" s="86"/>
      <c r="AA1039" s="13"/>
      <c r="AB1039" s="13"/>
      <c r="AC1039" s="13"/>
      <c r="AD1039" s="13"/>
      <c r="AE1039" s="16"/>
      <c r="AF1039" s="8"/>
      <c r="AK1039"/>
      <c r="AL1039"/>
      <c r="AM1039"/>
      <c r="AN1039"/>
      <c r="AO1039"/>
      <c r="AP1039"/>
      <c r="AQ1039"/>
      <c r="AR1039"/>
      <c r="AS1039"/>
      <c r="AT1039"/>
      <c r="AU1039"/>
      <c r="AV1039"/>
      <c r="AW1039"/>
      <c r="AX1039"/>
      <c r="AY1039"/>
      <c r="AZ1039"/>
      <c r="BA1039"/>
      <c r="BB1039"/>
      <c r="BC1039"/>
      <c r="BD1039"/>
      <c r="BE1039"/>
      <c r="BF1039"/>
      <c r="BG1039"/>
      <c r="BH1039"/>
      <c r="BI1039"/>
      <c r="BJ1039"/>
    </row>
    <row r="1040" spans="1:62" s="104" customFormat="1" ht="13.4" customHeight="1" outlineLevel="1" x14ac:dyDescent="0.35">
      <c r="A1040" s="102"/>
      <c r="B1040" s="95"/>
      <c r="C1040" s="17"/>
      <c r="D1040" s="17"/>
      <c r="E1040" s="17"/>
      <c r="F1040" s="13"/>
      <c r="G1040" s="99"/>
      <c r="H1040" s="99"/>
      <c r="I1040" s="86"/>
      <c r="J1040" s="86"/>
      <c r="K1040" s="507" t="s">
        <v>347</v>
      </c>
      <c r="L1040" s="218">
        <v>0.5</v>
      </c>
      <c r="M1040" s="469">
        <v>11</v>
      </c>
      <c r="N1040" s="469">
        <v>11.5</v>
      </c>
      <c r="O1040" s="469">
        <v>12</v>
      </c>
      <c r="P1040" s="469">
        <v>15</v>
      </c>
      <c r="Q1040" s="86"/>
      <c r="R1040" s="86"/>
      <c r="S1040" s="86"/>
      <c r="T1040" s="86"/>
      <c r="U1040" s="86"/>
      <c r="V1040" s="86"/>
      <c r="W1040" s="86"/>
      <c r="X1040" s="86"/>
      <c r="Y1040" s="86"/>
      <c r="Z1040" s="86"/>
      <c r="AA1040" s="13"/>
      <c r="AB1040" s="13"/>
      <c r="AC1040" s="13"/>
      <c r="AD1040" s="13"/>
      <c r="AE1040" s="16"/>
      <c r="AF1040" s="8"/>
      <c r="AK1040"/>
      <c r="AL1040"/>
      <c r="AM1040"/>
      <c r="AN1040"/>
      <c r="AO1040"/>
      <c r="AP1040"/>
      <c r="AQ1040"/>
      <c r="AR1040"/>
      <c r="AS1040"/>
      <c r="AT1040"/>
      <c r="AU1040"/>
      <c r="AV1040"/>
      <c r="AW1040"/>
      <c r="AX1040"/>
      <c r="AY1040"/>
      <c r="AZ1040"/>
      <c r="BA1040"/>
      <c r="BB1040"/>
      <c r="BC1040"/>
      <c r="BD1040"/>
      <c r="BE1040"/>
      <c r="BF1040"/>
      <c r="BG1040"/>
      <c r="BH1040"/>
      <c r="BI1040"/>
      <c r="BJ1040"/>
    </row>
    <row r="1041" spans="1:62" s="104" customFormat="1" ht="13.4" customHeight="1" outlineLevel="1" x14ac:dyDescent="0.35">
      <c r="A1041" s="102"/>
      <c r="B1041" s="95"/>
      <c r="C1041" s="17"/>
      <c r="D1041" s="17"/>
      <c r="E1041" s="17"/>
      <c r="F1041" s="13"/>
      <c r="G1041" s="99"/>
      <c r="H1041" s="99"/>
      <c r="I1041" s="86"/>
      <c r="J1041" s="86"/>
      <c r="K1041" s="507" t="s">
        <v>348</v>
      </c>
      <c r="L1041" s="218">
        <v>0.5</v>
      </c>
      <c r="M1041" s="469">
        <v>10</v>
      </c>
      <c r="N1041" s="469">
        <v>11</v>
      </c>
      <c r="O1041" s="469">
        <v>12</v>
      </c>
      <c r="P1041" s="469">
        <v>15</v>
      </c>
      <c r="Q1041" s="86"/>
      <c r="R1041" s="86"/>
      <c r="S1041" s="86"/>
      <c r="T1041" s="86"/>
      <c r="U1041" s="86"/>
      <c r="V1041" s="86"/>
      <c r="W1041" s="86"/>
      <c r="X1041" s="86"/>
      <c r="Y1041" s="86"/>
      <c r="Z1041" s="86"/>
      <c r="AA1041" s="13"/>
      <c r="AB1041" s="13"/>
      <c r="AC1041" s="13"/>
      <c r="AD1041" s="13"/>
      <c r="AE1041" s="16"/>
      <c r="AF1041" s="8"/>
      <c r="AK1041"/>
      <c r="AL1041"/>
      <c r="AM1041"/>
      <c r="AN1041"/>
      <c r="AO1041"/>
      <c r="AP1041"/>
      <c r="AQ1041"/>
      <c r="AR1041"/>
      <c r="AS1041"/>
      <c r="AT1041"/>
      <c r="AU1041"/>
      <c r="AV1041"/>
      <c r="AW1041"/>
      <c r="AX1041"/>
      <c r="AY1041"/>
      <c r="AZ1041"/>
      <c r="BA1041"/>
      <c r="BB1041"/>
      <c r="BC1041"/>
      <c r="BD1041"/>
      <c r="BE1041"/>
      <c r="BF1041"/>
      <c r="BG1041"/>
      <c r="BH1041"/>
      <c r="BI1041"/>
      <c r="BJ1041"/>
    </row>
    <row r="1042" spans="1:62" s="104" customFormat="1" ht="13.4" customHeight="1" outlineLevel="1" x14ac:dyDescent="0.35">
      <c r="A1042" s="102"/>
      <c r="B1042" s="95"/>
      <c r="C1042" s="17"/>
      <c r="D1042" s="17"/>
      <c r="E1042" s="17"/>
      <c r="F1042" s="13"/>
      <c r="G1042" s="99"/>
      <c r="H1042" s="99"/>
      <c r="I1042" s="86"/>
      <c r="J1042" s="86"/>
      <c r="K1042" s="507" t="s">
        <v>349</v>
      </c>
      <c r="L1042" s="218">
        <v>0.5</v>
      </c>
      <c r="M1042" s="469">
        <v>8</v>
      </c>
      <c r="N1042" s="469">
        <v>8.5</v>
      </c>
      <c r="O1042" s="469">
        <v>9.5</v>
      </c>
      <c r="P1042" s="469">
        <v>15</v>
      </c>
      <c r="Q1042" s="86"/>
      <c r="R1042" s="86"/>
      <c r="S1042" s="86"/>
      <c r="T1042" s="86"/>
      <c r="U1042" s="86"/>
      <c r="V1042" s="86"/>
      <c r="W1042" s="86"/>
      <c r="X1042" s="86"/>
      <c r="Y1042" s="86"/>
      <c r="Z1042" s="86"/>
      <c r="AA1042" s="13"/>
      <c r="AB1042" s="13"/>
      <c r="AC1042" s="13"/>
      <c r="AD1042" s="13"/>
      <c r="AE1042" s="16"/>
      <c r="AF1042" s="8"/>
      <c r="AK1042"/>
      <c r="AL1042"/>
      <c r="AM1042"/>
      <c r="AN1042"/>
      <c r="AO1042"/>
      <c r="AP1042"/>
      <c r="AQ1042"/>
      <c r="AR1042"/>
      <c r="AS1042"/>
      <c r="AT1042"/>
      <c r="AU1042"/>
      <c r="AV1042"/>
      <c r="AW1042"/>
      <c r="AX1042"/>
      <c r="AY1042"/>
      <c r="AZ1042"/>
      <c r="BA1042"/>
      <c r="BB1042"/>
      <c r="BC1042"/>
      <c r="BD1042"/>
      <c r="BE1042"/>
      <c r="BF1042"/>
      <c r="BG1042"/>
      <c r="BH1042"/>
      <c r="BI1042"/>
      <c r="BJ1042"/>
    </row>
    <row r="1043" spans="1:62" s="104" customFormat="1" ht="13.4" customHeight="1" outlineLevel="1" x14ac:dyDescent="0.35">
      <c r="A1043" s="102"/>
      <c r="B1043" s="95"/>
      <c r="C1043" s="17"/>
      <c r="D1043" s="17"/>
      <c r="E1043" s="17"/>
      <c r="F1043" s="13"/>
      <c r="G1043" s="99"/>
      <c r="H1043" s="99"/>
      <c r="I1043" s="91"/>
      <c r="J1043" s="91"/>
      <c r="K1043" s="507" t="s">
        <v>350</v>
      </c>
      <c r="L1043" s="219">
        <v>0.5</v>
      </c>
      <c r="M1043" s="470">
        <v>7</v>
      </c>
      <c r="N1043" s="470">
        <v>8</v>
      </c>
      <c r="O1043" s="470">
        <v>9</v>
      </c>
      <c r="P1043" s="470">
        <v>15</v>
      </c>
      <c r="Q1043" s="91"/>
      <c r="R1043" s="91"/>
      <c r="S1043" s="91"/>
      <c r="T1043" s="91"/>
      <c r="U1043" s="91"/>
      <c r="V1043" s="91"/>
      <c r="W1043" s="91"/>
      <c r="X1043" s="91"/>
      <c r="Y1043" s="91"/>
      <c r="Z1043" s="91"/>
      <c r="AA1043" s="13"/>
      <c r="AB1043" s="13"/>
      <c r="AC1043" s="13"/>
      <c r="AD1043" s="13"/>
      <c r="AE1043" s="16"/>
      <c r="AF1043" s="8"/>
      <c r="AK1043"/>
      <c r="AL1043"/>
      <c r="AM1043"/>
      <c r="AN1043"/>
      <c r="AO1043"/>
      <c r="AP1043"/>
      <c r="AQ1043"/>
      <c r="AR1043"/>
      <c r="AS1043"/>
      <c r="AT1043"/>
      <c r="AU1043"/>
      <c r="AV1043"/>
      <c r="AW1043"/>
      <c r="AX1043"/>
      <c r="AY1043"/>
      <c r="AZ1043"/>
      <c r="BA1043"/>
      <c r="BB1043"/>
      <c r="BC1043"/>
      <c r="BD1043"/>
      <c r="BE1043"/>
      <c r="BF1043"/>
      <c r="BG1043"/>
      <c r="BH1043"/>
      <c r="BI1043"/>
      <c r="BJ1043"/>
    </row>
    <row r="1044" spans="1:62" s="104" customFormat="1" ht="13.4" customHeight="1" outlineLevel="1" x14ac:dyDescent="0.35">
      <c r="A1044" s="102"/>
      <c r="B1044" s="95"/>
      <c r="C1044" s="17"/>
      <c r="D1044" s="17"/>
      <c r="E1044" s="17"/>
      <c r="F1044" s="13"/>
      <c r="G1044" s="99"/>
      <c r="H1044" s="99"/>
      <c r="I1044" s="91"/>
      <c r="J1044" s="91"/>
      <c r="K1044" s="507" t="s">
        <v>351</v>
      </c>
      <c r="L1044" s="219">
        <v>0.5</v>
      </c>
      <c r="M1044" s="470">
        <v>7</v>
      </c>
      <c r="N1044" s="470">
        <v>8</v>
      </c>
      <c r="O1044" s="470">
        <v>9</v>
      </c>
      <c r="P1044" s="470">
        <v>15</v>
      </c>
      <c r="Q1044" s="91"/>
      <c r="R1044" s="91"/>
      <c r="S1044" s="91"/>
      <c r="T1044" s="91"/>
      <c r="U1044" s="91"/>
      <c r="V1044" s="91"/>
      <c r="W1044" s="91"/>
      <c r="X1044" s="91"/>
      <c r="Y1044" s="91"/>
      <c r="Z1044" s="91"/>
      <c r="AA1044" s="13"/>
      <c r="AB1044" s="13"/>
      <c r="AC1044" s="13"/>
      <c r="AD1044" s="13"/>
      <c r="AE1044" s="16"/>
      <c r="AF1044" s="8"/>
      <c r="AK1044"/>
      <c r="AL1044"/>
      <c r="AM1044"/>
      <c r="AN1044"/>
      <c r="AO1044"/>
      <c r="AP1044"/>
      <c r="AQ1044"/>
      <c r="AR1044"/>
      <c r="AS1044"/>
      <c r="AT1044"/>
      <c r="AU1044"/>
      <c r="AV1044"/>
      <c r="AW1044"/>
      <c r="AX1044"/>
      <c r="AY1044"/>
      <c r="AZ1044"/>
      <c r="BA1044"/>
      <c r="BB1044"/>
      <c r="BC1044"/>
      <c r="BD1044"/>
      <c r="BE1044"/>
      <c r="BF1044"/>
      <c r="BG1044"/>
      <c r="BH1044"/>
      <c r="BI1044"/>
      <c r="BJ1044"/>
    </row>
    <row r="1045" spans="1:62" s="104" customFormat="1" ht="13.4" customHeight="1" outlineLevel="1" x14ac:dyDescent="0.35">
      <c r="A1045" s="102"/>
      <c r="B1045" s="95"/>
      <c r="C1045" s="17"/>
      <c r="D1045" s="17"/>
      <c r="E1045" s="17"/>
      <c r="F1045" s="13"/>
      <c r="G1045" s="99"/>
      <c r="H1045" s="99"/>
      <c r="I1045" s="91"/>
      <c r="J1045" s="91"/>
      <c r="K1045" s="507" t="s">
        <v>352</v>
      </c>
      <c r="L1045" s="219">
        <v>0.5</v>
      </c>
      <c r="M1045" s="470">
        <v>6</v>
      </c>
      <c r="N1045" s="470">
        <v>7</v>
      </c>
      <c r="O1045" s="470">
        <v>8</v>
      </c>
      <c r="P1045" s="470">
        <v>15</v>
      </c>
      <c r="Q1045" s="91"/>
      <c r="R1045" s="91"/>
      <c r="S1045" s="91"/>
      <c r="T1045" s="91"/>
      <c r="U1045" s="91"/>
      <c r="V1045" s="91"/>
      <c r="W1045" s="91"/>
      <c r="X1045" s="91"/>
      <c r="Y1045" s="91"/>
      <c r="Z1045" s="91"/>
      <c r="AA1045" s="13"/>
      <c r="AB1045" s="13"/>
      <c r="AC1045" s="13"/>
      <c r="AD1045" s="13"/>
      <c r="AE1045" s="16"/>
      <c r="AF1045" s="8"/>
      <c r="AK1045"/>
      <c r="AL1045"/>
      <c r="AM1045"/>
      <c r="AN1045"/>
      <c r="AO1045"/>
      <c r="AP1045"/>
      <c r="AQ1045"/>
      <c r="AR1045"/>
      <c r="AS1045"/>
      <c r="AT1045"/>
      <c r="AU1045"/>
      <c r="AV1045"/>
      <c r="AW1045"/>
      <c r="AX1045"/>
      <c r="AY1045"/>
      <c r="AZ1045"/>
      <c r="BA1045"/>
      <c r="BB1045"/>
      <c r="BC1045"/>
      <c r="BD1045"/>
      <c r="BE1045"/>
      <c r="BF1045"/>
      <c r="BG1045"/>
      <c r="BH1045"/>
      <c r="BI1045"/>
      <c r="BJ1045"/>
    </row>
    <row r="1046" spans="1:62" s="104" customFormat="1" ht="13.4" customHeight="1" outlineLevel="1" x14ac:dyDescent="0.35">
      <c r="A1046" s="102"/>
      <c r="B1046" s="95"/>
      <c r="C1046" s="17"/>
      <c r="D1046" s="17"/>
      <c r="E1046" s="17"/>
      <c r="F1046" s="13"/>
      <c r="G1046" s="122"/>
      <c r="H1046" s="122"/>
      <c r="I1046" s="121"/>
      <c r="J1046" s="121"/>
      <c r="K1046" s="508" t="s">
        <v>353</v>
      </c>
      <c r="L1046" s="220">
        <v>0.5</v>
      </c>
      <c r="M1046" s="471">
        <v>5.5</v>
      </c>
      <c r="N1046" s="471">
        <v>6.5</v>
      </c>
      <c r="O1046" s="471">
        <v>8</v>
      </c>
      <c r="P1046" s="471">
        <v>15</v>
      </c>
      <c r="Q1046" s="121"/>
      <c r="R1046" s="91"/>
      <c r="S1046" s="91"/>
      <c r="T1046" s="91"/>
      <c r="U1046" s="91"/>
      <c r="V1046" s="91"/>
      <c r="W1046" s="91"/>
      <c r="X1046" s="91"/>
      <c r="Y1046" s="91"/>
      <c r="Z1046" s="91"/>
      <c r="AA1046" s="13"/>
      <c r="AB1046" s="13"/>
      <c r="AC1046" s="13"/>
      <c r="AD1046" s="13"/>
      <c r="AE1046" s="16"/>
      <c r="AF1046" s="8"/>
      <c r="AK1046"/>
      <c r="AL1046"/>
      <c r="AM1046"/>
      <c r="AN1046"/>
      <c r="AO1046"/>
      <c r="AP1046"/>
      <c r="AQ1046"/>
      <c r="AR1046"/>
      <c r="AS1046"/>
      <c r="AT1046"/>
      <c r="AU1046"/>
      <c r="AV1046"/>
      <c r="AW1046"/>
      <c r="AX1046"/>
      <c r="AY1046"/>
      <c r="AZ1046"/>
      <c r="BA1046"/>
      <c r="BB1046"/>
      <c r="BC1046"/>
      <c r="BD1046"/>
      <c r="BE1046"/>
      <c r="BF1046"/>
      <c r="BG1046"/>
      <c r="BH1046"/>
      <c r="BI1046"/>
      <c r="BJ1046"/>
    </row>
    <row r="1047" spans="1:62" s="104" customFormat="1" ht="13.4" customHeight="1" outlineLevel="1" x14ac:dyDescent="0.35">
      <c r="A1047" s="102"/>
      <c r="B1047" s="95"/>
      <c r="C1047" s="17"/>
      <c r="D1047" s="17"/>
      <c r="E1047" s="17"/>
      <c r="F1047" s="13"/>
      <c r="G1047" s="91"/>
      <c r="H1047" s="85"/>
      <c r="I1047" s="85"/>
      <c r="J1047" s="85"/>
      <c r="K1047" s="85"/>
      <c r="L1047" s="85"/>
      <c r="M1047" s="85"/>
      <c r="N1047" s="85"/>
      <c r="O1047" s="85"/>
      <c r="P1047" s="85"/>
      <c r="Q1047" s="91"/>
      <c r="R1047" s="91"/>
      <c r="S1047" s="91"/>
      <c r="T1047" s="91"/>
      <c r="U1047" s="91"/>
      <c r="V1047" s="91"/>
      <c r="W1047" s="91"/>
      <c r="X1047" s="91"/>
      <c r="Y1047" s="91"/>
      <c r="Z1047" s="91"/>
      <c r="AA1047" s="13"/>
      <c r="AB1047" s="13"/>
      <c r="AC1047" s="13"/>
      <c r="AD1047" s="13"/>
      <c r="AE1047" s="16"/>
      <c r="AF1047" s="8"/>
      <c r="AK1047"/>
      <c r="AL1047"/>
      <c r="AM1047"/>
      <c r="AN1047"/>
      <c r="AO1047"/>
      <c r="AP1047"/>
      <c r="AQ1047"/>
      <c r="AR1047"/>
      <c r="AS1047"/>
      <c r="AT1047"/>
      <c r="AU1047"/>
      <c r="AV1047"/>
      <c r="AW1047"/>
      <c r="AX1047"/>
      <c r="AY1047"/>
      <c r="AZ1047"/>
      <c r="BA1047"/>
      <c r="BB1047"/>
      <c r="BC1047"/>
      <c r="BD1047"/>
      <c r="BE1047"/>
      <c r="BF1047"/>
      <c r="BG1047"/>
      <c r="BH1047"/>
      <c r="BI1047"/>
      <c r="BJ1047"/>
    </row>
    <row r="1048" spans="1:62" s="104" customFormat="1" ht="13.4" customHeight="1" outlineLevel="1" x14ac:dyDescent="0.35">
      <c r="A1048" s="102"/>
      <c r="B1048" s="95"/>
      <c r="C1048" s="17"/>
      <c r="D1048" s="17"/>
      <c r="E1048" s="17"/>
      <c r="F1048" s="13"/>
      <c r="G1048" s="91" t="s">
        <v>869</v>
      </c>
      <c r="H1048" s="85"/>
      <c r="I1048" s="85"/>
      <c r="J1048" s="85"/>
      <c r="K1048" s="85"/>
      <c r="L1048" s="222">
        <v>6.5</v>
      </c>
      <c r="M1048" s="85" t="s">
        <v>710</v>
      </c>
      <c r="N1048" s="85"/>
      <c r="O1048" s="85"/>
      <c r="P1048" s="85"/>
      <c r="Q1048" s="91"/>
      <c r="R1048" s="91"/>
      <c r="S1048" s="91"/>
      <c r="T1048" s="91"/>
      <c r="U1048" s="91"/>
      <c r="V1048" s="91"/>
      <c r="W1048" s="91"/>
      <c r="X1048" s="91"/>
      <c r="Y1048" s="91"/>
      <c r="Z1048" s="91"/>
      <c r="AA1048" s="13"/>
      <c r="AB1048" s="13"/>
      <c r="AC1048" s="13"/>
      <c r="AD1048" s="13"/>
      <c r="AE1048" s="16"/>
      <c r="AF1048" s="8"/>
      <c r="AK1048"/>
      <c r="AL1048"/>
      <c r="AM1048"/>
      <c r="AN1048"/>
      <c r="AO1048"/>
      <c r="AP1048"/>
      <c r="AQ1048"/>
      <c r="AR1048"/>
      <c r="AS1048"/>
      <c r="AT1048"/>
      <c r="AU1048"/>
      <c r="AV1048"/>
      <c r="AW1048"/>
      <c r="AX1048"/>
      <c r="AY1048"/>
      <c r="AZ1048"/>
      <c r="BA1048"/>
      <c r="BB1048"/>
      <c r="BC1048"/>
      <c r="BD1048"/>
      <c r="BE1048"/>
      <c r="BF1048"/>
      <c r="BG1048"/>
      <c r="BH1048"/>
      <c r="BI1048"/>
      <c r="BJ1048"/>
    </row>
    <row r="1049" spans="1:62" s="104" customFormat="1" ht="13.4" customHeight="1" outlineLevel="1" x14ac:dyDescent="0.35">
      <c r="A1049" s="102"/>
      <c r="B1049" s="95"/>
      <c r="C1049" s="17"/>
      <c r="D1049" s="17"/>
      <c r="E1049" s="17"/>
      <c r="F1049" s="13"/>
      <c r="G1049" s="91"/>
      <c r="H1049" s="85"/>
      <c r="I1049" s="85"/>
      <c r="J1049" s="85"/>
      <c r="K1049" s="85"/>
      <c r="L1049" s="85"/>
      <c r="M1049" s="85"/>
      <c r="N1049" s="85"/>
      <c r="O1049" s="85"/>
      <c r="P1049" s="85"/>
      <c r="Q1049" s="91"/>
      <c r="R1049" s="91"/>
      <c r="S1049" s="91"/>
      <c r="T1049" s="91"/>
      <c r="U1049" s="91"/>
      <c r="V1049" s="91"/>
      <c r="W1049" s="91"/>
      <c r="X1049" s="91"/>
      <c r="Y1049" s="91"/>
      <c r="Z1049" s="91"/>
      <c r="AA1049" s="13"/>
      <c r="AB1049" s="13"/>
      <c r="AC1049" s="13"/>
      <c r="AD1049" s="13"/>
      <c r="AE1049" s="16"/>
      <c r="AF1049" s="8"/>
      <c r="AK1049"/>
      <c r="AL1049"/>
      <c r="AM1049"/>
      <c r="AN1049"/>
      <c r="AO1049"/>
      <c r="AP1049"/>
      <c r="AQ1049"/>
      <c r="AR1049"/>
      <c r="AS1049"/>
      <c r="AT1049"/>
      <c r="AU1049"/>
      <c r="AV1049"/>
      <c r="AW1049"/>
      <c r="AX1049"/>
      <c r="AY1049"/>
      <c r="AZ1049"/>
      <c r="BA1049"/>
      <c r="BB1049"/>
      <c r="BC1049"/>
      <c r="BD1049"/>
      <c r="BE1049"/>
      <c r="BF1049"/>
      <c r="BG1049"/>
      <c r="BH1049"/>
      <c r="BI1049"/>
      <c r="BJ1049"/>
    </row>
    <row r="1050" spans="1:62" s="104" customFormat="1" ht="5.15" customHeight="1" outlineLevel="1" x14ac:dyDescent="0.35">
      <c r="A1050" s="102"/>
      <c r="B1050" s="95"/>
      <c r="C1050" s="12" t="s">
        <v>89</v>
      </c>
      <c r="D1050" s="17"/>
      <c r="E1050" s="17"/>
      <c r="F1050" s="13"/>
      <c r="G1050" s="91"/>
      <c r="H1050" s="91"/>
      <c r="I1050" s="91"/>
      <c r="J1050" s="91"/>
      <c r="K1050" s="91"/>
      <c r="L1050" s="91"/>
      <c r="M1050" s="91"/>
      <c r="N1050" s="91"/>
      <c r="O1050" s="91"/>
      <c r="P1050" s="91"/>
      <c r="Q1050" s="91"/>
      <c r="R1050" s="91"/>
      <c r="S1050" s="91"/>
      <c r="T1050" s="91"/>
      <c r="U1050" s="91"/>
      <c r="V1050" s="91"/>
      <c r="W1050" s="91"/>
      <c r="X1050" s="91"/>
      <c r="Y1050" s="91"/>
      <c r="Z1050" s="91"/>
      <c r="AA1050" s="13"/>
      <c r="AB1050" s="13"/>
      <c r="AC1050" s="13"/>
      <c r="AD1050" s="13"/>
      <c r="AE1050" s="92"/>
      <c r="AF1050" s="8"/>
      <c r="AK1050"/>
      <c r="AL1050"/>
      <c r="AM1050"/>
      <c r="AN1050"/>
      <c r="AO1050"/>
      <c r="AP1050"/>
      <c r="AQ1050"/>
      <c r="AR1050"/>
      <c r="AS1050"/>
      <c r="AT1050"/>
      <c r="AU1050"/>
      <c r="AV1050"/>
      <c r="AW1050"/>
      <c r="AX1050"/>
      <c r="AY1050"/>
      <c r="AZ1050"/>
      <c r="BA1050"/>
      <c r="BB1050"/>
      <c r="BC1050"/>
      <c r="BD1050"/>
      <c r="BE1050"/>
      <c r="BF1050"/>
      <c r="BG1050"/>
      <c r="BH1050"/>
      <c r="BI1050"/>
      <c r="BJ1050"/>
    </row>
    <row r="1051" spans="1:62" s="104" customFormat="1" ht="24" customHeight="1" x14ac:dyDescent="0.35">
      <c r="A1051" s="102"/>
      <c r="B1051" s="95"/>
      <c r="C1051" s="39"/>
      <c r="D1051" s="39"/>
      <c r="E1051" s="39"/>
      <c r="F1051" s="39"/>
      <c r="G1051" s="40" t="str">
        <f>G1028</f>
        <v>Feed quality in each feed pool above which efficiency is reduced</v>
      </c>
      <c r="H1051" s="39"/>
      <c r="I1051" s="39"/>
      <c r="J1051" s="39"/>
      <c r="K1051" s="39"/>
      <c r="L1051" s="39"/>
      <c r="M1051" s="39"/>
      <c r="N1051" s="39"/>
      <c r="O1051" s="39"/>
      <c r="P1051" s="39"/>
      <c r="Q1051" s="39"/>
      <c r="R1051" s="39"/>
      <c r="S1051" s="39"/>
      <c r="T1051" s="93"/>
      <c r="U1051" s="93"/>
      <c r="V1051" s="93"/>
      <c r="W1051" s="93"/>
      <c r="X1051" s="93"/>
      <c r="Y1051" s="93"/>
      <c r="Z1051" s="93"/>
      <c r="AA1051" s="93"/>
      <c r="AB1051" s="93"/>
      <c r="AC1051" s="93"/>
      <c r="AD1051" s="94" t="s">
        <v>90</v>
      </c>
      <c r="AE1051" s="41" t="s">
        <v>91</v>
      </c>
      <c r="AF1051" s="8"/>
      <c r="AK1051"/>
      <c r="AL1051"/>
      <c r="AM1051"/>
      <c r="AN1051"/>
      <c r="AO1051"/>
      <c r="AP1051"/>
      <c r="AQ1051"/>
      <c r="AR1051"/>
      <c r="AS1051"/>
      <c r="AT1051"/>
      <c r="AU1051"/>
      <c r="AV1051"/>
      <c r="AW1051"/>
      <c r="AX1051"/>
      <c r="AY1051"/>
      <c r="AZ1051"/>
      <c r="BA1051"/>
      <c r="BB1051"/>
      <c r="BC1051"/>
      <c r="BD1051"/>
      <c r="BE1051"/>
      <c r="BF1051"/>
      <c r="BG1051"/>
      <c r="BH1051"/>
      <c r="BI1051"/>
      <c r="BJ1051"/>
    </row>
    <row r="1052" spans="1:62" s="104" customFormat="1" ht="12.75" hidden="1" customHeight="1" outlineLevel="1" x14ac:dyDescent="0.35">
      <c r="A1052" s="102"/>
      <c r="B1052" s="7"/>
      <c r="C1052" s="7"/>
      <c r="D1052" s="7"/>
      <c r="E1052" s="7"/>
      <c r="F1052" s="8"/>
      <c r="G1052" s="8"/>
      <c r="H1052" s="8"/>
      <c r="I1052" s="8"/>
      <c r="J1052" s="8"/>
      <c r="K1052" s="8"/>
      <c r="L1052" s="8"/>
      <c r="M1052" s="8"/>
      <c r="N1052" s="8"/>
      <c r="O1052" s="8"/>
      <c r="P1052" s="8"/>
      <c r="Q1052" s="8"/>
      <c r="R1052" s="8"/>
      <c r="S1052" s="8"/>
      <c r="T1052" s="8"/>
      <c r="U1052" s="8"/>
      <c r="V1052" s="8"/>
      <c r="W1052" s="8"/>
      <c r="X1052" s="8"/>
      <c r="Y1052" s="8"/>
      <c r="Z1052" s="8"/>
      <c r="AA1052" s="8"/>
      <c r="AB1052" s="8"/>
      <c r="AC1052" s="8"/>
      <c r="AD1052" s="8"/>
      <c r="AE1052" s="8"/>
      <c r="AF1052" s="8"/>
      <c r="AK1052"/>
      <c r="AL1052"/>
      <c r="AM1052"/>
      <c r="AN1052"/>
      <c r="AO1052"/>
      <c r="AP1052"/>
      <c r="AQ1052"/>
      <c r="AR1052"/>
      <c r="AS1052"/>
      <c r="AT1052"/>
      <c r="AU1052"/>
      <c r="AV1052"/>
      <c r="AW1052"/>
      <c r="AX1052"/>
      <c r="AY1052"/>
      <c r="AZ1052"/>
      <c r="BA1052"/>
      <c r="BB1052"/>
      <c r="BC1052"/>
      <c r="BD1052"/>
      <c r="BE1052"/>
      <c r="BF1052"/>
      <c r="BG1052"/>
      <c r="BH1052"/>
      <c r="BI1052"/>
      <c r="BJ1052"/>
    </row>
    <row r="1053" spans="1:62" s="104" customFormat="1" ht="12.75" customHeight="1" collapsed="1" x14ac:dyDescent="0.35">
      <c r="A1053" s="102"/>
      <c r="B1053" s="7"/>
      <c r="C1053" s="7"/>
      <c r="D1053" s="7"/>
      <c r="E1053" s="7"/>
      <c r="F1053" s="8"/>
      <c r="G1053" s="8"/>
      <c r="H1053" s="8"/>
      <c r="I1053" s="8"/>
      <c r="J1053" s="8"/>
      <c r="K1053" s="8"/>
      <c r="L1053" s="8"/>
      <c r="M1053" s="8"/>
      <c r="N1053" s="8"/>
      <c r="O1053" s="8"/>
      <c r="P1053" s="8"/>
      <c r="Q1053" s="8"/>
      <c r="R1053" s="8"/>
      <c r="S1053" s="8"/>
      <c r="T1053" s="8"/>
      <c r="U1053" s="8"/>
      <c r="V1053" s="8"/>
      <c r="W1053" s="8"/>
      <c r="X1053" s="8"/>
      <c r="Y1053" s="8"/>
      <c r="Z1053" s="8"/>
      <c r="AA1053" s="8"/>
      <c r="AB1053" s="8"/>
      <c r="AC1053" s="8"/>
      <c r="AD1053" s="8"/>
      <c r="AE1053" s="8"/>
      <c r="AF1053" s="8"/>
      <c r="AK1053"/>
      <c r="AL1053"/>
      <c r="AM1053"/>
      <c r="AN1053"/>
      <c r="AO1053"/>
      <c r="AP1053"/>
      <c r="AQ1053"/>
      <c r="AR1053"/>
      <c r="AS1053"/>
      <c r="AT1053"/>
      <c r="AU1053"/>
      <c r="AV1053"/>
      <c r="AW1053"/>
      <c r="AX1053"/>
      <c r="AY1053"/>
      <c r="AZ1053"/>
      <c r="BA1053"/>
      <c r="BB1053"/>
      <c r="BC1053"/>
      <c r="BD1053"/>
      <c r="BE1053"/>
      <c r="BF1053"/>
      <c r="BG1053"/>
      <c r="BH1053"/>
      <c r="BI1053"/>
      <c r="BJ1053"/>
    </row>
    <row r="1054" spans="1:62" ht="12" customHeight="1" x14ac:dyDescent="0.35">
      <c r="A1054" s="6"/>
      <c r="B1054" s="146"/>
      <c r="C1054" s="146"/>
      <c r="D1054" s="146"/>
      <c r="E1054" s="146"/>
      <c r="F1054" s="146"/>
      <c r="G1054" s="146"/>
      <c r="H1054" s="146"/>
      <c r="I1054" s="146"/>
      <c r="J1054" s="146"/>
      <c r="K1054" s="146"/>
      <c r="L1054" s="146"/>
      <c r="M1054" s="146"/>
      <c r="N1054" s="146"/>
      <c r="O1054" s="146"/>
      <c r="P1054" s="146"/>
      <c r="Q1054" s="146"/>
      <c r="R1054" s="146"/>
      <c r="S1054" s="146"/>
      <c r="T1054" s="146"/>
      <c r="U1054" s="146"/>
      <c r="V1054" s="146"/>
      <c r="W1054" s="146"/>
      <c r="X1054" s="146"/>
      <c r="Y1054" s="146"/>
      <c r="Z1054" s="146"/>
      <c r="AA1054" s="146"/>
      <c r="AB1054" s="146"/>
      <c r="AC1054" s="146"/>
      <c r="AD1054" s="146"/>
      <c r="AE1054" s="146"/>
      <c r="AF1054" s="146"/>
    </row>
    <row r="1055" spans="1:62" ht="12" customHeight="1" x14ac:dyDescent="0.35">
      <c r="A1055" s="6"/>
      <c r="B1055" s="146"/>
      <c r="C1055" s="146"/>
      <c r="D1055" s="146"/>
      <c r="E1055" s="146"/>
      <c r="F1055" s="146"/>
      <c r="G1055" s="146"/>
      <c r="H1055" s="146"/>
      <c r="I1055" s="146"/>
      <c r="J1055" s="146"/>
      <c r="K1055" s="146"/>
      <c r="L1055" s="146"/>
      <c r="M1055" s="146"/>
      <c r="N1055" s="146"/>
      <c r="O1055" s="146"/>
      <c r="P1055" s="146"/>
      <c r="Q1055" s="146"/>
      <c r="R1055" s="146"/>
      <c r="S1055" s="146"/>
      <c r="T1055" s="146"/>
      <c r="U1055" s="146"/>
      <c r="V1055" s="146"/>
      <c r="W1055" s="146"/>
      <c r="X1055" s="146"/>
      <c r="Y1055" s="146"/>
      <c r="Z1055" s="146"/>
      <c r="AA1055" s="146"/>
      <c r="AB1055" s="146"/>
      <c r="AC1055" s="146"/>
      <c r="AD1055" s="146"/>
      <c r="AE1055" s="146"/>
      <c r="AF1055" s="146"/>
    </row>
    <row r="1056" spans="1:62" ht="12" customHeight="1" x14ac:dyDescent="0.35">
      <c r="A1056" s="6"/>
      <c r="B1056" s="146"/>
      <c r="C1056" s="146"/>
      <c r="D1056" s="146"/>
      <c r="E1056" s="146"/>
      <c r="F1056" s="146"/>
      <c r="G1056" s="146"/>
      <c r="H1056" s="146"/>
      <c r="I1056" s="146"/>
      <c r="J1056" s="146"/>
      <c r="K1056" s="146"/>
      <c r="L1056" s="146"/>
      <c r="M1056" s="146"/>
      <c r="N1056" s="146"/>
      <c r="O1056" s="146"/>
      <c r="P1056" s="146"/>
      <c r="Q1056" s="146"/>
      <c r="R1056" s="146"/>
      <c r="S1056" s="146"/>
      <c r="T1056" s="146"/>
      <c r="U1056" s="146"/>
      <c r="V1056" s="146"/>
      <c r="W1056" s="146"/>
      <c r="X1056" s="146"/>
      <c r="Y1056" s="146"/>
      <c r="Z1056" s="146"/>
      <c r="AA1056" s="146"/>
      <c r="AB1056" s="146"/>
      <c r="AC1056" s="146"/>
      <c r="AD1056" s="146"/>
      <c r="AE1056" s="146"/>
      <c r="AF1056" s="146"/>
    </row>
    <row r="1057" spans="1:32" ht="12" customHeight="1" x14ac:dyDescent="0.35">
      <c r="A1057" s="6"/>
      <c r="B1057" s="146"/>
      <c r="C1057" s="146"/>
      <c r="D1057" s="146"/>
      <c r="E1057" s="146"/>
      <c r="F1057" s="146"/>
      <c r="G1057" s="146"/>
      <c r="H1057" s="146"/>
      <c r="I1057" s="146"/>
      <c r="J1057" s="146"/>
      <c r="K1057" s="146"/>
      <c r="L1057" s="146"/>
      <c r="M1057" s="146"/>
      <c r="N1057" s="146"/>
      <c r="O1057" s="146"/>
      <c r="P1057" s="146"/>
      <c r="Q1057" s="146"/>
      <c r="R1057" s="146"/>
      <c r="S1057" s="146"/>
      <c r="T1057" s="146"/>
      <c r="U1057" s="146"/>
      <c r="V1057" s="146"/>
      <c r="W1057" s="146"/>
      <c r="X1057" s="146"/>
      <c r="Y1057" s="146"/>
      <c r="Z1057" s="146"/>
      <c r="AA1057" s="146"/>
      <c r="AB1057" s="146"/>
      <c r="AC1057" s="146"/>
      <c r="AD1057" s="146"/>
      <c r="AE1057" s="146"/>
      <c r="AF1057" s="146"/>
    </row>
    <row r="1058" spans="1:32" ht="12" customHeight="1" x14ac:dyDescent="0.35">
      <c r="A1058" s="6"/>
      <c r="B1058" s="146"/>
      <c r="C1058" s="146"/>
      <c r="D1058" s="146"/>
      <c r="E1058" s="146"/>
      <c r="F1058" s="146"/>
      <c r="G1058" s="146"/>
      <c r="H1058" s="146"/>
      <c r="I1058" s="146"/>
      <c r="J1058" s="146"/>
      <c r="K1058" s="146"/>
      <c r="L1058" s="146"/>
      <c r="M1058" s="146"/>
      <c r="N1058" s="146"/>
      <c r="O1058" s="146"/>
      <c r="P1058" s="146"/>
      <c r="Q1058" s="146"/>
      <c r="R1058" s="146"/>
      <c r="S1058" s="146"/>
      <c r="T1058" s="146"/>
      <c r="U1058" s="146"/>
      <c r="V1058" s="146"/>
      <c r="W1058" s="146"/>
      <c r="X1058" s="146"/>
      <c r="Y1058" s="146"/>
      <c r="Z1058" s="146"/>
      <c r="AA1058" s="146"/>
      <c r="AB1058" s="146"/>
      <c r="AC1058" s="146"/>
      <c r="AD1058" s="146"/>
      <c r="AE1058" s="146"/>
      <c r="AF1058" s="146"/>
    </row>
    <row r="1059" spans="1:32" ht="12" customHeight="1" x14ac:dyDescent="0.35">
      <c r="A1059" s="6"/>
      <c r="B1059" s="146"/>
      <c r="C1059" s="146"/>
      <c r="D1059" s="146"/>
      <c r="E1059" s="146"/>
      <c r="F1059" s="146"/>
      <c r="G1059" s="146"/>
      <c r="H1059" s="146"/>
      <c r="I1059" s="146"/>
      <c r="J1059" s="146"/>
      <c r="K1059" s="146"/>
      <c r="L1059" s="146"/>
      <c r="M1059" s="146"/>
      <c r="N1059" s="146"/>
      <c r="O1059" s="146"/>
      <c r="P1059" s="146"/>
      <c r="Q1059" s="146"/>
      <c r="R1059" s="146"/>
      <c r="S1059" s="146"/>
      <c r="T1059" s="146"/>
      <c r="U1059" s="146"/>
      <c r="V1059" s="146"/>
      <c r="W1059" s="146"/>
      <c r="X1059" s="146"/>
      <c r="Y1059" s="146"/>
      <c r="Z1059" s="146"/>
      <c r="AA1059" s="146"/>
      <c r="AB1059" s="146"/>
      <c r="AC1059" s="146"/>
      <c r="AD1059" s="146"/>
      <c r="AE1059" s="146"/>
      <c r="AF1059" s="146"/>
    </row>
    <row r="1060" spans="1:32" ht="12" customHeight="1" x14ac:dyDescent="0.35">
      <c r="A1060" s="6"/>
      <c r="B1060" s="146"/>
      <c r="C1060" s="146"/>
      <c r="D1060" s="146"/>
      <c r="E1060" s="146"/>
      <c r="F1060" s="146"/>
      <c r="G1060" s="146"/>
      <c r="H1060" s="146"/>
      <c r="I1060" s="146"/>
      <c r="J1060" s="146"/>
      <c r="K1060" s="146"/>
      <c r="L1060" s="146"/>
      <c r="M1060" s="146"/>
      <c r="N1060" s="146"/>
      <c r="O1060" s="146"/>
      <c r="P1060" s="146"/>
      <c r="Q1060" s="146"/>
      <c r="R1060" s="146"/>
      <c r="S1060" s="146"/>
      <c r="T1060" s="146"/>
      <c r="U1060" s="146"/>
      <c r="V1060" s="146"/>
      <c r="W1060" s="146"/>
      <c r="X1060" s="146"/>
      <c r="Y1060" s="146"/>
      <c r="Z1060" s="146"/>
      <c r="AA1060" s="146"/>
      <c r="AB1060" s="146"/>
      <c r="AC1060" s="146"/>
      <c r="AD1060" s="146"/>
      <c r="AE1060" s="146"/>
      <c r="AF1060" s="146"/>
    </row>
    <row r="1061" spans="1:32" ht="12" customHeight="1" x14ac:dyDescent="0.35">
      <c r="A1061" s="6"/>
      <c r="B1061" s="146"/>
      <c r="C1061" s="146"/>
      <c r="D1061" s="146"/>
      <c r="E1061" s="146"/>
      <c r="F1061" s="146"/>
      <c r="G1061" s="146"/>
      <c r="H1061" s="146"/>
      <c r="I1061" s="146"/>
      <c r="J1061" s="146"/>
      <c r="K1061" s="146"/>
      <c r="L1061" s="146"/>
      <c r="M1061" s="146"/>
      <c r="N1061" s="146"/>
      <c r="O1061" s="146"/>
      <c r="P1061" s="146"/>
      <c r="Q1061" s="146"/>
      <c r="R1061" s="146"/>
      <c r="S1061" s="146"/>
      <c r="T1061" s="146"/>
      <c r="U1061" s="146"/>
      <c r="V1061" s="146"/>
      <c r="W1061" s="146"/>
      <c r="X1061" s="146"/>
      <c r="Y1061" s="146"/>
      <c r="Z1061" s="146"/>
      <c r="AA1061" s="146"/>
      <c r="AB1061" s="146"/>
      <c r="AC1061" s="146"/>
      <c r="AD1061" s="146"/>
      <c r="AE1061" s="146"/>
      <c r="AF1061" s="146"/>
    </row>
    <row r="1062" spans="1:32" ht="12" customHeight="1" x14ac:dyDescent="0.35">
      <c r="A1062" s="147"/>
    </row>
  </sheetData>
  <autoFilter ref="G181:N193" xr:uid="{72A05B92-D5B8-40E0-9C71-8AFB3B39186C}"/>
  <mergeCells count="3">
    <mergeCell ref="L770:N770"/>
    <mergeCell ref="H61:T61"/>
    <mergeCell ref="G626:R626"/>
  </mergeCells>
  <phoneticPr fontId="11" type="noConversion"/>
  <conditionalFormatting sqref="I496:R505">
    <cfRule type="expression" dxfId="19" priority="11" stopIfTrue="1">
      <formula>OR(AND(T496=1,T497=0),AND(T496=1,T495=1))</formula>
    </cfRule>
  </conditionalFormatting>
  <conditionalFormatting sqref="J519:R618 T519:T618">
    <cfRule type="expression" dxfId="18" priority="154" stopIfTrue="1">
      <formula>AND(OFFSET($T$496,$AD519,$AC519)=1,OFFSET($T$496,$AD518,$AC519)=1)</formula>
    </cfRule>
  </conditionalFormatting>
  <conditionalFormatting sqref="J150:S150">
    <cfRule type="expression" dxfId="17" priority="14">
      <formula>J$151&lt;MIN(i_date_node_zm)</formula>
    </cfRule>
  </conditionalFormatting>
  <conditionalFormatting sqref="M464:V473">
    <cfRule type="expression" dxfId="16" priority="151" stopIfTrue="1">
      <formula>OR(AND(T496=1,T497=0),AND(T496=1,T495=1))</formula>
    </cfRule>
  </conditionalFormatting>
  <conditionalFormatting sqref="N655:N754">
    <cfRule type="expression" dxfId="15" priority="157" stopIfTrue="1">
      <formula>AND(N655&lt;$S655,OFFSET($T$496,$AD655,$AC655,1,1)&gt;0)</formula>
    </cfRule>
  </conditionalFormatting>
  <conditionalFormatting sqref="P655:P754">
    <cfRule type="expression" dxfId="14" priority="158" stopIfTrue="1">
      <formula>AND(P655&gt;$T655,OFFSET($T$496,$AD655,$AC655,1,1)&gt;0)</formula>
    </cfRule>
  </conditionalFormatting>
  <conditionalFormatting sqref="AI348:AI359">
    <cfRule type="expression" dxfId="13" priority="2">
      <formula>(AI348&lt;#REF!)</formula>
    </cfRule>
  </conditionalFormatting>
  <conditionalFormatting sqref="AI359:AI367">
    <cfRule type="expression" dxfId="12" priority="1">
      <formula>(AI359&lt;AI358)</formula>
    </cfRule>
  </conditionalFormatting>
  <pageMargins left="0.75" right="0.75" top="1" bottom="1" header="0.5" footer="0.5"/>
  <pageSetup paperSize="9" orientation="portrait" horizontalDpi="300" verticalDpi="300" r:id="rId1"/>
  <headerFooter alignWithMargins="0"/>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02368-2F89-4DF8-BD57-259D83D27A42}">
  <sheetPr codeName="Sheet12"/>
  <dimension ref="A1:CF1047"/>
  <sheetViews>
    <sheetView topLeftCell="A148" zoomScale="84" zoomScaleNormal="84" workbookViewId="0">
      <selection activeCell="K18" sqref="K18:T18"/>
    </sheetView>
  </sheetViews>
  <sheetFormatPr defaultColWidth="11.54296875" defaultRowHeight="12" customHeight="1" outlineLevelRow="2" x14ac:dyDescent="0.35"/>
  <cols>
    <col min="1" max="1" width="4.54296875" customWidth="1"/>
    <col min="2" max="2" width="1.54296875" customWidth="1"/>
    <col min="3" max="4" width="0.54296875" customWidth="1"/>
    <col min="5" max="6" width="1.54296875" customWidth="1"/>
    <col min="7" max="7" width="13.54296875" customWidth="1"/>
    <col min="30" max="31" width="6.54296875" customWidth="1"/>
  </cols>
  <sheetData>
    <row r="1" spans="1:32" ht="12" customHeight="1" x14ac:dyDescent="0.35">
      <c r="A1" s="6"/>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row>
    <row r="2" spans="1:32" ht="12" customHeight="1" x14ac:dyDescent="0.35">
      <c r="A2" s="6"/>
      <c r="B2" s="65"/>
      <c r="C2" s="65"/>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row>
    <row r="3" spans="1:32" ht="5.15" customHeight="1" outlineLevel="1" thickBot="1" x14ac:dyDescent="0.4">
      <c r="A3" s="6"/>
      <c r="B3" s="65"/>
      <c r="C3" s="65"/>
      <c r="D3" s="65"/>
      <c r="E3" s="65"/>
      <c r="F3" s="65"/>
      <c r="G3" s="65"/>
      <c r="H3" s="65"/>
      <c r="I3" s="65"/>
      <c r="J3" s="65"/>
      <c r="K3" s="65"/>
      <c r="L3" s="65"/>
      <c r="M3" s="65"/>
      <c r="N3" s="65"/>
      <c r="O3" s="65"/>
      <c r="P3" s="65"/>
      <c r="Q3" s="65"/>
      <c r="R3" s="65"/>
      <c r="S3" s="65"/>
      <c r="T3" s="65"/>
      <c r="U3" s="65"/>
      <c r="V3" s="65"/>
      <c r="W3" s="65"/>
      <c r="X3" s="65"/>
      <c r="Y3" s="65"/>
      <c r="Z3" s="65"/>
      <c r="AA3" s="65"/>
      <c r="AB3" s="65"/>
      <c r="AC3" s="65"/>
      <c r="AD3" s="65"/>
      <c r="AE3" s="65"/>
      <c r="AF3" s="65"/>
    </row>
    <row r="4" spans="1:32" ht="5.15" customHeight="1" outlineLevel="1" x14ac:dyDescent="0.35">
      <c r="A4" s="6"/>
      <c r="B4" s="66"/>
      <c r="C4" s="9" t="s">
        <v>0</v>
      </c>
      <c r="D4" s="9"/>
      <c r="E4" s="9"/>
      <c r="F4" s="9"/>
      <c r="G4" s="9"/>
      <c r="H4" s="9"/>
      <c r="I4" s="9"/>
      <c r="J4" s="9"/>
      <c r="K4" s="10"/>
      <c r="L4" s="10"/>
      <c r="M4" s="10"/>
      <c r="N4" s="10"/>
      <c r="O4" s="10"/>
      <c r="P4" s="10"/>
      <c r="Q4" s="10"/>
      <c r="R4" s="10"/>
      <c r="S4" s="10"/>
      <c r="T4" s="10"/>
      <c r="U4" s="10"/>
      <c r="V4" s="10"/>
      <c r="W4" s="10"/>
      <c r="X4" s="10"/>
      <c r="Y4" s="10"/>
      <c r="Z4" s="10"/>
      <c r="AA4" s="10"/>
      <c r="AB4" s="10"/>
      <c r="AC4" s="10"/>
      <c r="AD4" s="67" t="s">
        <v>82</v>
      </c>
      <c r="AE4" s="11"/>
      <c r="AF4" s="68"/>
    </row>
    <row r="5" spans="1:32" ht="13.4" customHeight="1" outlineLevel="1" collapsed="1" x14ac:dyDescent="0.35">
      <c r="A5" s="6"/>
      <c r="B5" s="66"/>
      <c r="C5" s="12"/>
      <c r="D5" s="12">
        <v>0</v>
      </c>
      <c r="E5" s="12" t="s">
        <v>1</v>
      </c>
      <c r="F5" s="69"/>
      <c r="G5" s="70" t="s">
        <v>83</v>
      </c>
      <c r="H5" s="71"/>
      <c r="I5" s="71"/>
      <c r="J5" s="71"/>
      <c r="K5" s="71"/>
      <c r="L5" s="71"/>
      <c r="M5" s="71"/>
      <c r="N5" s="71"/>
      <c r="O5" s="71"/>
      <c r="P5" s="71"/>
      <c r="Q5" s="71"/>
      <c r="R5" s="71"/>
      <c r="S5" s="72"/>
      <c r="T5" s="71"/>
      <c r="U5" s="71"/>
      <c r="V5" s="71"/>
      <c r="W5" s="71"/>
      <c r="X5" s="71"/>
      <c r="Y5" s="71"/>
      <c r="Z5" s="72"/>
      <c r="AA5" s="72"/>
      <c r="AB5" s="72"/>
      <c r="AC5" s="72"/>
      <c r="AD5" s="72"/>
      <c r="AE5" s="16"/>
      <c r="AF5" s="68"/>
    </row>
    <row r="6" spans="1:32" ht="13.4" customHeight="1" outlineLevel="1" x14ac:dyDescent="0.35">
      <c r="A6" s="6"/>
      <c r="B6" s="66"/>
      <c r="C6" s="12"/>
      <c r="D6" s="12"/>
      <c r="E6" s="17"/>
      <c r="F6" s="73"/>
      <c r="G6" s="74" t="s">
        <v>84</v>
      </c>
      <c r="H6" s="74"/>
      <c r="I6" s="74"/>
      <c r="J6" s="74"/>
      <c r="K6" s="74"/>
      <c r="L6" s="74"/>
      <c r="M6" s="74"/>
      <c r="N6" s="74"/>
      <c r="O6" s="74"/>
      <c r="P6" s="74"/>
      <c r="Q6" s="74"/>
      <c r="R6" s="74"/>
      <c r="S6" s="75"/>
      <c r="T6" s="76"/>
      <c r="U6" s="76"/>
      <c r="V6" s="76"/>
      <c r="W6" s="76"/>
      <c r="X6" s="76"/>
      <c r="Y6" s="76"/>
      <c r="Z6" s="75"/>
      <c r="AA6" s="75"/>
      <c r="AB6" s="75"/>
      <c r="AC6" s="75"/>
      <c r="AD6" s="75"/>
      <c r="AE6" s="16"/>
      <c r="AF6" s="68"/>
    </row>
    <row r="7" spans="1:32" ht="13.4" customHeight="1" outlineLevel="1" x14ac:dyDescent="0.35">
      <c r="A7" s="6"/>
      <c r="B7" s="66"/>
      <c r="C7" s="17"/>
      <c r="D7" s="12"/>
      <c r="E7" s="17"/>
      <c r="F7" s="73"/>
      <c r="G7" s="77">
        <v>37998.514178240737</v>
      </c>
      <c r="H7" s="78">
        <v>37998.514178240737</v>
      </c>
      <c r="I7" s="74"/>
      <c r="J7" s="74"/>
      <c r="K7" s="74"/>
      <c r="L7" s="74"/>
      <c r="M7" s="74"/>
      <c r="N7" s="74"/>
      <c r="O7" s="74"/>
      <c r="P7" s="74"/>
      <c r="Q7" s="74"/>
      <c r="R7" s="74"/>
      <c r="S7" s="75"/>
      <c r="T7" s="76"/>
      <c r="U7" s="76"/>
      <c r="V7" s="76"/>
      <c r="W7" s="76"/>
      <c r="X7" s="76"/>
      <c r="Y7" s="76"/>
      <c r="Z7" s="75"/>
      <c r="AA7" s="75"/>
      <c r="AB7" s="75"/>
      <c r="AC7" s="75"/>
      <c r="AD7" s="75"/>
      <c r="AE7" s="16"/>
      <c r="AF7" s="68"/>
    </row>
    <row r="8" spans="1:32" ht="13.4" customHeight="1" outlineLevel="1" x14ac:dyDescent="0.35">
      <c r="A8" s="6"/>
      <c r="B8" s="66"/>
      <c r="C8" s="17">
        <v>1</v>
      </c>
      <c r="D8" s="12"/>
      <c r="E8" s="17"/>
      <c r="F8" s="79"/>
      <c r="G8" s="80"/>
      <c r="H8" s="81"/>
      <c r="I8" s="81"/>
      <c r="J8" s="81"/>
      <c r="K8" s="81"/>
      <c r="L8" s="81"/>
      <c r="M8" s="81"/>
      <c r="N8" s="81"/>
      <c r="O8" s="81"/>
      <c r="P8" s="81"/>
      <c r="Q8" s="81"/>
      <c r="R8" s="81"/>
      <c r="S8" s="82"/>
      <c r="T8" s="83"/>
      <c r="U8" s="83"/>
      <c r="V8" s="83"/>
      <c r="W8" s="83"/>
      <c r="X8" s="83"/>
      <c r="Y8" s="83"/>
      <c r="Z8" s="82"/>
      <c r="AA8" s="82"/>
      <c r="AB8" s="82"/>
      <c r="AC8" s="82"/>
      <c r="AD8" s="82"/>
      <c r="AE8" s="16"/>
      <c r="AF8" s="68"/>
    </row>
    <row r="9" spans="1:32" ht="13.4" customHeight="1" outlineLevel="1" x14ac:dyDescent="0.35">
      <c r="A9" s="6"/>
      <c r="B9" s="66"/>
      <c r="C9" s="17"/>
      <c r="D9" s="17"/>
      <c r="E9" s="17"/>
      <c r="F9" s="17"/>
      <c r="G9" s="22"/>
      <c r="H9" s="22"/>
      <c r="I9" s="22"/>
      <c r="J9" s="22"/>
      <c r="K9" s="22"/>
      <c r="L9" s="22"/>
      <c r="M9" s="22"/>
      <c r="N9" s="22"/>
      <c r="O9" s="22"/>
      <c r="P9" s="22"/>
      <c r="Q9" s="22"/>
      <c r="R9" s="22"/>
      <c r="S9" s="22"/>
      <c r="T9" s="22"/>
      <c r="U9" s="22"/>
      <c r="V9" s="22"/>
      <c r="W9" s="22"/>
      <c r="X9" s="22"/>
      <c r="Y9" s="22"/>
      <c r="Z9" s="22"/>
      <c r="AA9" s="22"/>
      <c r="AB9" s="22"/>
      <c r="AC9" s="22"/>
      <c r="AD9" s="22"/>
      <c r="AE9" s="16"/>
      <c r="AF9" s="68"/>
    </row>
    <row r="10" spans="1:32" ht="13.4" customHeight="1" outlineLevel="1" x14ac:dyDescent="0.35">
      <c r="A10" s="6"/>
      <c r="B10" s="66"/>
      <c r="C10" s="17"/>
      <c r="D10" s="17"/>
      <c r="E10" s="17"/>
      <c r="F10" s="17"/>
      <c r="G10" s="17"/>
      <c r="H10" s="17"/>
      <c r="I10" s="17"/>
      <c r="J10" s="17"/>
      <c r="K10" s="17"/>
      <c r="L10" s="22"/>
      <c r="M10" s="22"/>
      <c r="N10" s="22"/>
      <c r="O10" s="22"/>
      <c r="P10" s="22"/>
      <c r="Q10" s="22"/>
      <c r="R10" s="22"/>
      <c r="S10" s="22"/>
      <c r="T10" s="22"/>
      <c r="U10" s="22"/>
      <c r="V10" s="22"/>
      <c r="W10" s="22"/>
      <c r="X10" s="22"/>
      <c r="Y10" s="22"/>
      <c r="Z10" s="22"/>
      <c r="AA10" s="22"/>
      <c r="AB10" s="22"/>
      <c r="AC10" s="22"/>
      <c r="AD10" s="22"/>
      <c r="AE10" s="16"/>
      <c r="AF10" s="68"/>
    </row>
    <row r="11" spans="1:32" ht="13.4" customHeight="1" outlineLevel="1" x14ac:dyDescent="0.35">
      <c r="A11" s="6"/>
      <c r="B11" s="66"/>
      <c r="C11" s="17"/>
      <c r="D11" s="17"/>
      <c r="E11" s="17"/>
      <c r="F11" s="17"/>
      <c r="G11" s="23"/>
      <c r="H11" s="23"/>
      <c r="I11" s="23"/>
      <c r="J11" s="23"/>
      <c r="K11" s="23"/>
      <c r="L11" s="23"/>
      <c r="M11" s="23"/>
      <c r="N11" s="23"/>
      <c r="O11" s="23"/>
      <c r="P11" s="23"/>
      <c r="Q11" s="23"/>
      <c r="R11" s="23"/>
      <c r="S11" s="23"/>
      <c r="T11" s="23"/>
      <c r="U11" s="23"/>
      <c r="V11" s="23"/>
      <c r="W11" s="23"/>
      <c r="X11" s="23"/>
      <c r="Y11" s="23"/>
      <c r="Z11" s="23"/>
      <c r="AA11" s="24"/>
      <c r="AB11" s="24"/>
      <c r="AC11" s="24"/>
      <c r="AD11" s="24"/>
      <c r="AE11" s="16"/>
      <c r="AF11" s="68"/>
    </row>
    <row r="12" spans="1:32" ht="13.4" customHeight="1" outlineLevel="1" x14ac:dyDescent="0.35">
      <c r="A12" s="6"/>
      <c r="B12" s="66"/>
      <c r="C12" s="17"/>
      <c r="D12" s="17"/>
      <c r="E12" s="17"/>
      <c r="F12" s="17"/>
      <c r="G12" s="23"/>
      <c r="H12" s="23"/>
      <c r="I12" s="23"/>
      <c r="J12" s="23"/>
      <c r="K12" s="23"/>
      <c r="L12" s="23"/>
      <c r="M12" s="23"/>
      <c r="N12" s="23"/>
      <c r="O12" s="23"/>
      <c r="P12" s="23"/>
      <c r="Q12" s="23"/>
      <c r="R12" s="23"/>
      <c r="S12" s="23"/>
      <c r="T12" s="23"/>
      <c r="U12" s="23"/>
      <c r="V12" s="23"/>
      <c r="W12" s="23"/>
      <c r="X12" s="23"/>
      <c r="Y12" s="23"/>
      <c r="Z12" s="23"/>
      <c r="AA12" s="24"/>
      <c r="AB12" s="24"/>
      <c r="AC12" s="24"/>
      <c r="AD12" s="24"/>
      <c r="AE12" s="16"/>
      <c r="AF12" s="68"/>
    </row>
    <row r="13" spans="1:32" ht="5.15" customHeight="1" outlineLevel="1" x14ac:dyDescent="0.35">
      <c r="A13" s="6"/>
      <c r="B13" s="66"/>
      <c r="C13" s="12" t="s">
        <v>85</v>
      </c>
      <c r="D13" s="17"/>
      <c r="E13" s="17"/>
      <c r="F13" s="17"/>
      <c r="G13" s="23"/>
      <c r="H13" s="23"/>
      <c r="I13" s="23"/>
      <c r="J13" s="84" t="s">
        <v>86</v>
      </c>
      <c r="K13" s="23"/>
      <c r="L13" s="23"/>
      <c r="M13" s="23"/>
      <c r="N13" s="23"/>
      <c r="O13" s="23"/>
      <c r="P13" s="23"/>
      <c r="Q13" s="23"/>
      <c r="R13" s="23"/>
      <c r="S13" s="23"/>
      <c r="T13" s="23"/>
      <c r="U13" s="23"/>
      <c r="V13" s="23"/>
      <c r="W13" s="23"/>
      <c r="X13" s="23"/>
      <c r="Y13" s="23"/>
      <c r="Z13" s="23"/>
      <c r="AA13" s="24"/>
      <c r="AB13" s="24"/>
      <c r="AC13" s="24"/>
      <c r="AD13" s="24"/>
      <c r="AE13" s="16"/>
      <c r="AF13" s="68"/>
    </row>
    <row r="14" spans="1:32" ht="5.15" customHeight="1" outlineLevel="1" x14ac:dyDescent="0.35">
      <c r="A14" s="6"/>
      <c r="B14" s="66"/>
      <c r="C14" s="17"/>
      <c r="D14" s="17"/>
      <c r="E14" s="17"/>
      <c r="F14" s="13"/>
      <c r="G14" s="85"/>
      <c r="H14" s="85"/>
      <c r="I14" s="85"/>
      <c r="J14" s="85"/>
      <c r="K14" s="85"/>
      <c r="L14" s="85"/>
      <c r="M14" s="85"/>
      <c r="N14" s="85"/>
      <c r="O14" s="85"/>
      <c r="P14" s="85"/>
      <c r="Q14" s="85"/>
      <c r="R14" s="85"/>
      <c r="S14" s="85"/>
      <c r="T14" s="85"/>
      <c r="U14" s="85"/>
      <c r="V14" s="85"/>
      <c r="W14" s="85"/>
      <c r="X14" s="85"/>
      <c r="Y14" s="85"/>
      <c r="Z14" s="85"/>
      <c r="AA14" s="13"/>
      <c r="AB14" s="13"/>
      <c r="AC14" s="13"/>
      <c r="AD14" s="13"/>
      <c r="AE14" s="16"/>
      <c r="AF14" s="68"/>
    </row>
    <row r="15" spans="1:32" ht="13.4" customHeight="1" outlineLevel="1" x14ac:dyDescent="0.35">
      <c r="A15" s="6"/>
      <c r="B15" s="66"/>
      <c r="C15" s="17"/>
      <c r="D15" s="17"/>
      <c r="E15" s="17"/>
      <c r="F15" s="13"/>
      <c r="G15" s="86"/>
      <c r="H15" s="86"/>
      <c r="I15" s="86"/>
      <c r="J15" s="86"/>
      <c r="K15" s="86"/>
      <c r="L15" s="86"/>
      <c r="M15" s="86"/>
      <c r="N15" s="86"/>
      <c r="O15" s="86"/>
      <c r="P15" s="86"/>
      <c r="Q15" s="86"/>
      <c r="R15" s="86"/>
      <c r="S15" s="86"/>
      <c r="T15" s="86"/>
      <c r="U15" s="86"/>
      <c r="V15" s="86"/>
      <c r="W15" s="86"/>
      <c r="X15" s="86"/>
      <c r="Y15" s="86"/>
      <c r="Z15" s="86"/>
      <c r="AA15" s="13"/>
      <c r="AB15" s="13"/>
      <c r="AC15" s="13"/>
      <c r="AD15" s="13"/>
      <c r="AE15" s="16"/>
      <c r="AF15" s="68"/>
    </row>
    <row r="16" spans="1:32" ht="13.4" customHeight="1" outlineLevel="1" x14ac:dyDescent="0.35">
      <c r="A16" s="6"/>
      <c r="B16" s="66"/>
      <c r="C16" s="17"/>
      <c r="D16" s="17"/>
      <c r="E16" s="17"/>
      <c r="F16" s="13"/>
      <c r="G16" s="87" t="s">
        <v>87</v>
      </c>
      <c r="H16" s="86"/>
      <c r="I16" s="86"/>
      <c r="J16" s="86"/>
      <c r="K16" s="99" t="str">
        <f>J71</f>
        <v>typ</v>
      </c>
      <c r="L16" s="99" t="str">
        <f t="shared" ref="L16:T16" si="0">K71</f>
        <v>z0</v>
      </c>
      <c r="M16" s="99" t="str">
        <f t="shared" si="0"/>
        <v>z1</v>
      </c>
      <c r="N16" s="99" t="str">
        <f t="shared" si="0"/>
        <v>z2</v>
      </c>
      <c r="O16" s="99" t="str">
        <f t="shared" si="0"/>
        <v>z3</v>
      </c>
      <c r="P16" s="99" t="str">
        <f t="shared" si="0"/>
        <v>z4</v>
      </c>
      <c r="Q16" s="99" t="str">
        <f t="shared" si="0"/>
        <v>z5</v>
      </c>
      <c r="R16" s="99" t="str">
        <f t="shared" si="0"/>
        <v>z6</v>
      </c>
      <c r="S16" s="99" t="str">
        <f>R71</f>
        <v>z7</v>
      </c>
      <c r="T16" s="99" t="str">
        <f t="shared" si="0"/>
        <v>z8</v>
      </c>
      <c r="U16" s="86"/>
      <c r="V16" s="86"/>
      <c r="W16" s="86"/>
      <c r="X16" s="86"/>
      <c r="Y16" s="86"/>
      <c r="Z16" s="86"/>
      <c r="AA16" s="13"/>
      <c r="AB16" s="13"/>
      <c r="AC16" s="13"/>
      <c r="AD16" s="13"/>
      <c r="AE16" s="16"/>
      <c r="AF16" s="68"/>
    </row>
    <row r="17" spans="1:32" ht="13.4" customHeight="1" outlineLevel="1" x14ac:dyDescent="0.35">
      <c r="A17" s="6"/>
      <c r="B17" s="66"/>
      <c r="C17" s="17"/>
      <c r="D17" s="17"/>
      <c r="E17" s="17"/>
      <c r="F17" s="13"/>
      <c r="G17" s="86"/>
      <c r="H17" s="88" t="s">
        <v>88</v>
      </c>
      <c r="I17" s="88"/>
      <c r="J17" s="88"/>
      <c r="K17" s="89">
        <v>0.2</v>
      </c>
      <c r="L17" s="89">
        <v>0.2</v>
      </c>
      <c r="M17" s="89">
        <v>0.2</v>
      </c>
      <c r="N17" s="89">
        <v>0.2</v>
      </c>
      <c r="O17" s="89">
        <v>0.2</v>
      </c>
      <c r="P17" s="89">
        <v>0.2</v>
      </c>
      <c r="Q17" s="89">
        <v>0.2</v>
      </c>
      <c r="R17" s="89">
        <v>0.2</v>
      </c>
      <c r="S17" s="89">
        <v>0.2</v>
      </c>
      <c r="T17" s="89">
        <v>0.2</v>
      </c>
      <c r="U17" s="86"/>
      <c r="V17" s="86"/>
      <c r="W17" s="86"/>
      <c r="X17" s="86"/>
      <c r="Y17" s="86"/>
      <c r="Z17" s="86"/>
      <c r="AA17" s="13"/>
      <c r="AB17" s="13"/>
      <c r="AC17" s="13"/>
      <c r="AD17" s="13"/>
      <c r="AE17" s="16"/>
      <c r="AF17" s="68"/>
    </row>
    <row r="18" spans="1:32" ht="13.4" customHeight="1" outlineLevel="1" x14ac:dyDescent="0.35">
      <c r="A18" s="6"/>
      <c r="B18" s="66"/>
      <c r="C18" s="17"/>
      <c r="D18" s="17"/>
      <c r="E18" s="17"/>
      <c r="F18" s="13"/>
      <c r="G18" s="86"/>
      <c r="H18" s="88" t="s">
        <v>394</v>
      </c>
      <c r="I18" s="88"/>
      <c r="J18" s="88"/>
      <c r="K18" s="89">
        <v>2</v>
      </c>
      <c r="L18" s="89">
        <v>2</v>
      </c>
      <c r="M18" s="89">
        <v>2</v>
      </c>
      <c r="N18" s="89">
        <v>2</v>
      </c>
      <c r="O18" s="89">
        <v>2</v>
      </c>
      <c r="P18" s="89">
        <v>2</v>
      </c>
      <c r="Q18" s="89">
        <v>2</v>
      </c>
      <c r="R18" s="89">
        <v>2</v>
      </c>
      <c r="S18" s="89">
        <v>2</v>
      </c>
      <c r="T18" s="89">
        <v>2</v>
      </c>
      <c r="U18" s="86"/>
      <c r="V18" s="86"/>
      <c r="W18" s="86"/>
      <c r="X18" s="86"/>
      <c r="Y18" s="86"/>
      <c r="Z18" s="86"/>
      <c r="AA18" s="13"/>
      <c r="AB18" s="13"/>
      <c r="AC18" s="13"/>
      <c r="AD18" s="13"/>
      <c r="AE18" s="16"/>
      <c r="AF18" s="68"/>
    </row>
    <row r="19" spans="1:32" ht="13.4" customHeight="1" outlineLevel="1" x14ac:dyDescent="0.35">
      <c r="A19" s="6"/>
      <c r="B19" s="66"/>
      <c r="C19" s="17"/>
      <c r="D19" s="17"/>
      <c r="E19" s="17"/>
      <c r="F19" s="13"/>
      <c r="G19" s="86"/>
      <c r="H19" s="86"/>
      <c r="I19" s="86"/>
      <c r="J19" s="86"/>
      <c r="K19" s="86"/>
      <c r="L19" s="86"/>
      <c r="M19" s="86"/>
      <c r="N19" s="86"/>
      <c r="O19" s="86"/>
      <c r="P19" s="86"/>
      <c r="Q19" s="86"/>
      <c r="R19" s="86"/>
      <c r="S19" s="86"/>
      <c r="T19" s="86"/>
      <c r="U19" s="86"/>
      <c r="V19" s="86"/>
      <c r="W19" s="86"/>
      <c r="X19" s="86"/>
      <c r="Y19" s="86"/>
      <c r="Z19" s="86"/>
      <c r="AA19" s="13"/>
      <c r="AB19" s="13"/>
      <c r="AC19" s="13"/>
      <c r="AD19" s="13"/>
      <c r="AE19" s="16"/>
      <c r="AF19" s="68"/>
    </row>
    <row r="20" spans="1:32" ht="13.4" customHeight="1" outlineLevel="1" x14ac:dyDescent="0.35">
      <c r="A20" s="6"/>
      <c r="B20" s="66"/>
      <c r="C20" s="17"/>
      <c r="D20" s="17"/>
      <c r="E20" s="17"/>
      <c r="F20" s="13"/>
      <c r="G20" s="86"/>
      <c r="H20" s="86" t="s">
        <v>952</v>
      </c>
      <c r="I20" s="86"/>
      <c r="J20" s="86" t="s">
        <v>344</v>
      </c>
      <c r="K20" s="89">
        <f>Annual!K24</f>
        <v>1</v>
      </c>
      <c r="L20" s="89">
        <f>Annual!L24</f>
        <v>1</v>
      </c>
      <c r="M20" s="89">
        <f>Annual!M24</f>
        <v>1</v>
      </c>
      <c r="N20" s="89">
        <f>Annual!N24</f>
        <v>1</v>
      </c>
      <c r="O20" s="89">
        <f>Annual!O24</f>
        <v>1</v>
      </c>
      <c r="P20" s="89">
        <f>Annual!P24</f>
        <v>1</v>
      </c>
      <c r="Q20" s="89">
        <f>Annual!Q24</f>
        <v>1</v>
      </c>
      <c r="R20" s="89">
        <f>Annual!R24</f>
        <v>1</v>
      </c>
      <c r="S20" s="89">
        <f>Annual!S24</f>
        <v>1</v>
      </c>
      <c r="T20" s="89">
        <f>Annual!T24</f>
        <v>1</v>
      </c>
      <c r="U20" s="86"/>
      <c r="V20" s="86"/>
      <c r="W20" s="86"/>
      <c r="X20" s="86"/>
      <c r="Y20" s="86"/>
      <c r="Z20" s="86"/>
      <c r="AA20" s="13"/>
      <c r="AB20" s="13"/>
      <c r="AC20" s="13"/>
      <c r="AD20" s="13"/>
      <c r="AE20" s="16"/>
      <c r="AF20" s="68"/>
    </row>
    <row r="21" spans="1:32" ht="13.4" customHeight="1" outlineLevel="1" x14ac:dyDescent="0.35">
      <c r="A21" s="6"/>
      <c r="B21" s="66"/>
      <c r="C21" s="17"/>
      <c r="D21" s="17"/>
      <c r="E21" s="17"/>
      <c r="F21" s="13"/>
      <c r="G21" s="86"/>
      <c r="H21" s="86"/>
      <c r="I21" s="86"/>
      <c r="J21" s="86" t="s">
        <v>345</v>
      </c>
      <c r="K21" s="89">
        <f>Annual!K25</f>
        <v>0</v>
      </c>
      <c r="L21" s="89">
        <f>Annual!L25</f>
        <v>0.2857142857142857</v>
      </c>
      <c r="M21" s="89">
        <f>Annual!M25</f>
        <v>0.2857142857142857</v>
      </c>
      <c r="N21" s="89">
        <f>Annual!N25</f>
        <v>0.2857142857142857</v>
      </c>
      <c r="O21" s="89">
        <f>Annual!O25</f>
        <v>0.2857142857142857</v>
      </c>
      <c r="P21" s="89">
        <f>Annual!P25</f>
        <v>0</v>
      </c>
      <c r="Q21" s="89">
        <f>Annual!Q25</f>
        <v>0</v>
      </c>
      <c r="R21" s="89">
        <f>Annual!R25</f>
        <v>0</v>
      </c>
      <c r="S21" s="89">
        <f>Annual!S25</f>
        <v>0</v>
      </c>
      <c r="T21" s="89">
        <f>Annual!T25</f>
        <v>0</v>
      </c>
      <c r="U21" s="86"/>
      <c r="V21" s="86"/>
      <c r="W21" s="86"/>
      <c r="X21" s="86"/>
      <c r="Y21" s="86"/>
      <c r="Z21" s="86"/>
      <c r="AA21" s="13"/>
      <c r="AB21" s="13"/>
      <c r="AC21" s="13"/>
      <c r="AD21" s="13"/>
      <c r="AE21" s="16"/>
      <c r="AF21" s="68"/>
    </row>
    <row r="22" spans="1:32" ht="13.4" customHeight="1" outlineLevel="1" x14ac:dyDescent="0.35">
      <c r="A22" s="6"/>
      <c r="B22" s="66"/>
      <c r="C22" s="17"/>
      <c r="D22" s="17"/>
      <c r="E22" s="17"/>
      <c r="F22" s="13"/>
      <c r="G22" s="86"/>
      <c r="H22" s="86"/>
      <c r="I22" s="86"/>
      <c r="J22" s="86" t="s">
        <v>346</v>
      </c>
      <c r="K22" s="89">
        <f>Annual!K26</f>
        <v>0.9642857142857143</v>
      </c>
      <c r="L22" s="89">
        <f>Annual!L26</f>
        <v>1</v>
      </c>
      <c r="M22" s="89">
        <f>Annual!M26</f>
        <v>1</v>
      </c>
      <c r="N22" s="89">
        <f>Annual!N26</f>
        <v>1</v>
      </c>
      <c r="O22" s="89">
        <f>Annual!O26</f>
        <v>1</v>
      </c>
      <c r="P22" s="89">
        <f>Annual!P26</f>
        <v>0.8392857142857143</v>
      </c>
      <c r="Q22" s="89">
        <f>Annual!Q26</f>
        <v>0.8392857142857143</v>
      </c>
      <c r="R22" s="89">
        <f>Annual!R26</f>
        <v>0.8392857142857143</v>
      </c>
      <c r="S22" s="89">
        <f>Annual!S26</f>
        <v>0.8392857142857143</v>
      </c>
      <c r="T22" s="89">
        <f>Annual!T26</f>
        <v>0.8392857142857143</v>
      </c>
      <c r="U22" s="86"/>
      <c r="V22" s="86"/>
      <c r="W22" s="86"/>
      <c r="X22" s="86"/>
      <c r="Y22" s="86"/>
      <c r="Z22" s="86"/>
      <c r="AA22" s="13"/>
      <c r="AB22" s="13"/>
      <c r="AC22" s="13"/>
      <c r="AD22" s="13"/>
      <c r="AE22" s="16"/>
      <c r="AF22" s="68"/>
    </row>
    <row r="23" spans="1:32" ht="13.4" customHeight="1" outlineLevel="1" x14ac:dyDescent="0.35">
      <c r="A23" s="6"/>
      <c r="B23" s="66"/>
      <c r="C23" s="17"/>
      <c r="D23" s="17"/>
      <c r="E23" s="17"/>
      <c r="F23" s="13"/>
      <c r="G23" s="86"/>
      <c r="H23" s="86"/>
      <c r="I23" s="86"/>
      <c r="J23" s="86" t="s">
        <v>347</v>
      </c>
      <c r="K23" s="89">
        <f>Annual!K27</f>
        <v>1</v>
      </c>
      <c r="L23" s="89">
        <f>Annual!L27</f>
        <v>1</v>
      </c>
      <c r="M23" s="89">
        <f>Annual!M27</f>
        <v>1</v>
      </c>
      <c r="N23" s="89">
        <f>Annual!N27</f>
        <v>1</v>
      </c>
      <c r="O23" s="89">
        <f>Annual!O27</f>
        <v>1</v>
      </c>
      <c r="P23" s="89">
        <f>Annual!P27</f>
        <v>1</v>
      </c>
      <c r="Q23" s="89">
        <f>Annual!Q27</f>
        <v>1</v>
      </c>
      <c r="R23" s="89">
        <f>Annual!R27</f>
        <v>1</v>
      </c>
      <c r="S23" s="89">
        <f>Annual!S27</f>
        <v>1</v>
      </c>
      <c r="T23" s="89">
        <f>Annual!T27</f>
        <v>1</v>
      </c>
      <c r="U23" s="86"/>
      <c r="V23" s="86"/>
      <c r="W23" s="86"/>
      <c r="X23" s="86"/>
      <c r="Y23" s="86"/>
      <c r="Z23" s="86"/>
      <c r="AA23" s="13"/>
      <c r="AB23" s="13"/>
      <c r="AC23" s="13"/>
      <c r="AD23" s="13"/>
      <c r="AE23" s="16"/>
      <c r="AF23" s="68"/>
    </row>
    <row r="24" spans="1:32" ht="13.4" customHeight="1" outlineLevel="1" x14ac:dyDescent="0.35">
      <c r="A24" s="6"/>
      <c r="B24" s="66"/>
      <c r="C24" s="17"/>
      <c r="D24" s="17"/>
      <c r="E24" s="17"/>
      <c r="F24" s="13"/>
      <c r="G24" s="86"/>
      <c r="H24" s="86"/>
      <c r="I24" s="86"/>
      <c r="J24" s="86" t="s">
        <v>348</v>
      </c>
      <c r="K24" s="89">
        <f>Annual!K28</f>
        <v>1</v>
      </c>
      <c r="L24" s="89">
        <f>Annual!L28</f>
        <v>1</v>
      </c>
      <c r="M24" s="89">
        <f>Annual!M28</f>
        <v>1</v>
      </c>
      <c r="N24" s="89">
        <f>Annual!N28</f>
        <v>1</v>
      </c>
      <c r="O24" s="89">
        <f>Annual!O28</f>
        <v>1</v>
      </c>
      <c r="P24" s="89">
        <f>Annual!P28</f>
        <v>1</v>
      </c>
      <c r="Q24" s="89">
        <f>Annual!Q28</f>
        <v>1</v>
      </c>
      <c r="R24" s="89">
        <f>Annual!R28</f>
        <v>1</v>
      </c>
      <c r="S24" s="89">
        <f>Annual!S28</f>
        <v>1</v>
      </c>
      <c r="T24" s="89">
        <f>Annual!T28</f>
        <v>1</v>
      </c>
      <c r="U24" s="86"/>
      <c r="V24" s="86"/>
      <c r="W24" s="86"/>
      <c r="X24" s="86"/>
      <c r="Y24" s="86"/>
      <c r="Z24" s="86"/>
      <c r="AA24" s="13"/>
      <c r="AB24" s="13"/>
      <c r="AC24" s="13"/>
      <c r="AD24" s="13"/>
      <c r="AE24" s="16"/>
      <c r="AF24" s="68"/>
    </row>
    <row r="25" spans="1:32" ht="13.4" customHeight="1" outlineLevel="1" x14ac:dyDescent="0.35">
      <c r="A25" s="6"/>
      <c r="B25" s="66"/>
      <c r="C25" s="17"/>
      <c r="D25" s="17"/>
      <c r="E25" s="17"/>
      <c r="F25" s="13"/>
      <c r="G25" s="86"/>
      <c r="H25" s="86"/>
      <c r="I25" s="86"/>
      <c r="J25" s="86" t="s">
        <v>349</v>
      </c>
      <c r="K25" s="89">
        <f>Annual!K29</f>
        <v>1</v>
      </c>
      <c r="L25" s="89">
        <f>Annual!L29</f>
        <v>1</v>
      </c>
      <c r="M25" s="89">
        <f>Annual!M29</f>
        <v>1</v>
      </c>
      <c r="N25" s="89">
        <f>Annual!N29</f>
        <v>1</v>
      </c>
      <c r="O25" s="89">
        <f>Annual!O29</f>
        <v>1</v>
      </c>
      <c r="P25" s="89">
        <f>Annual!P29</f>
        <v>1</v>
      </c>
      <c r="Q25" s="89">
        <f>Annual!Q29</f>
        <v>1</v>
      </c>
      <c r="R25" s="89">
        <f>Annual!R29</f>
        <v>1</v>
      </c>
      <c r="S25" s="89">
        <f>Annual!S29</f>
        <v>1</v>
      </c>
      <c r="T25" s="89">
        <f>Annual!T29</f>
        <v>1</v>
      </c>
      <c r="U25" s="86"/>
      <c r="V25" s="86"/>
      <c r="W25" s="86"/>
      <c r="X25" s="86"/>
      <c r="Y25" s="86"/>
      <c r="Z25" s="86"/>
      <c r="AA25" s="13"/>
      <c r="AB25" s="13"/>
      <c r="AC25" s="13"/>
      <c r="AD25" s="13"/>
      <c r="AE25" s="16"/>
      <c r="AF25" s="68"/>
    </row>
    <row r="26" spans="1:32" ht="13.4" customHeight="1" outlineLevel="1" x14ac:dyDescent="0.35">
      <c r="A26" s="6"/>
      <c r="B26" s="66"/>
      <c r="C26" s="17"/>
      <c r="D26" s="17"/>
      <c r="E26" s="17"/>
      <c r="F26" s="13"/>
      <c r="G26" s="86"/>
      <c r="H26" s="86"/>
      <c r="I26" s="86"/>
      <c r="J26" s="86" t="s">
        <v>350</v>
      </c>
      <c r="K26" s="89">
        <f>Annual!K30</f>
        <v>1</v>
      </c>
      <c r="L26" s="89">
        <f>Annual!L30</f>
        <v>1</v>
      </c>
      <c r="M26" s="89">
        <f>Annual!M30</f>
        <v>1</v>
      </c>
      <c r="N26" s="89">
        <f>Annual!N30</f>
        <v>1</v>
      </c>
      <c r="O26" s="89">
        <f>Annual!O30</f>
        <v>1</v>
      </c>
      <c r="P26" s="89">
        <f>Annual!P30</f>
        <v>1</v>
      </c>
      <c r="Q26" s="89">
        <f>Annual!Q30</f>
        <v>1</v>
      </c>
      <c r="R26" s="89">
        <f>Annual!R30</f>
        <v>1</v>
      </c>
      <c r="S26" s="89">
        <f>Annual!S30</f>
        <v>1</v>
      </c>
      <c r="T26" s="89">
        <f>Annual!T30</f>
        <v>1</v>
      </c>
      <c r="U26" s="86"/>
      <c r="V26" s="86"/>
      <c r="W26" s="86"/>
      <c r="X26" s="86"/>
      <c r="Y26" s="86"/>
      <c r="Z26" s="86"/>
      <c r="AA26" s="13"/>
      <c r="AB26" s="13"/>
      <c r="AC26" s="13"/>
      <c r="AD26" s="13"/>
      <c r="AE26" s="16"/>
      <c r="AF26" s="68"/>
    </row>
    <row r="27" spans="1:32" ht="13.4" customHeight="1" outlineLevel="1" x14ac:dyDescent="0.35">
      <c r="A27" s="6"/>
      <c r="B27" s="66"/>
      <c r="C27" s="17"/>
      <c r="D27" s="17"/>
      <c r="E27" s="17"/>
      <c r="F27" s="13"/>
      <c r="G27" s="86"/>
      <c r="H27" s="86"/>
      <c r="I27" s="86"/>
      <c r="J27" s="86" t="s">
        <v>351</v>
      </c>
      <c r="K27" s="89">
        <f>Annual!K31</f>
        <v>1</v>
      </c>
      <c r="L27" s="89">
        <f>Annual!L31</f>
        <v>1</v>
      </c>
      <c r="M27" s="89">
        <f>Annual!M31</f>
        <v>1</v>
      </c>
      <c r="N27" s="89">
        <f>Annual!N31</f>
        <v>1</v>
      </c>
      <c r="O27" s="89">
        <f>Annual!O31</f>
        <v>1</v>
      </c>
      <c r="P27" s="89">
        <f>Annual!P31</f>
        <v>1</v>
      </c>
      <c r="Q27" s="89">
        <f>Annual!Q31</f>
        <v>1</v>
      </c>
      <c r="R27" s="89">
        <f>Annual!R31</f>
        <v>1</v>
      </c>
      <c r="S27" s="89">
        <f>Annual!S31</f>
        <v>1</v>
      </c>
      <c r="T27" s="89">
        <f>Annual!T31</f>
        <v>1</v>
      </c>
      <c r="U27" s="86"/>
      <c r="V27" s="86"/>
      <c r="W27" s="86"/>
      <c r="X27" s="86"/>
      <c r="Y27" s="86"/>
      <c r="Z27" s="86"/>
      <c r="AA27" s="13"/>
      <c r="AB27" s="13"/>
      <c r="AC27" s="13"/>
      <c r="AD27" s="13"/>
      <c r="AE27" s="16"/>
      <c r="AF27" s="68"/>
    </row>
    <row r="28" spans="1:32" ht="13.4" customHeight="1" outlineLevel="1" x14ac:dyDescent="0.35">
      <c r="A28" s="6"/>
      <c r="B28" s="66"/>
      <c r="C28" s="17"/>
      <c r="D28" s="17"/>
      <c r="E28" s="17"/>
      <c r="F28" s="13"/>
      <c r="G28" s="86"/>
      <c r="H28" s="86"/>
      <c r="I28" s="86"/>
      <c r="J28" s="86" t="s">
        <v>352</v>
      </c>
      <c r="K28" s="89">
        <f>Annual!K32</f>
        <v>1</v>
      </c>
      <c r="L28" s="89">
        <f>Annual!L32</f>
        <v>1</v>
      </c>
      <c r="M28" s="89">
        <f>Annual!M32</f>
        <v>1</v>
      </c>
      <c r="N28" s="89">
        <f>Annual!N32</f>
        <v>1</v>
      </c>
      <c r="O28" s="89">
        <f>Annual!O32</f>
        <v>1</v>
      </c>
      <c r="P28" s="89">
        <f>Annual!P32</f>
        <v>1</v>
      </c>
      <c r="Q28" s="89">
        <f>Annual!Q32</f>
        <v>1</v>
      </c>
      <c r="R28" s="89">
        <f>Annual!R32</f>
        <v>1</v>
      </c>
      <c r="S28" s="89">
        <f>Annual!S32</f>
        <v>1</v>
      </c>
      <c r="T28" s="89">
        <f>Annual!T32</f>
        <v>1</v>
      </c>
      <c r="U28" s="86"/>
      <c r="V28" s="86"/>
      <c r="W28" s="86"/>
      <c r="X28" s="86"/>
      <c r="Y28" s="86"/>
      <c r="Z28" s="86"/>
      <c r="AA28" s="13"/>
      <c r="AB28" s="13"/>
      <c r="AC28" s="13"/>
      <c r="AD28" s="13"/>
      <c r="AE28" s="16"/>
      <c r="AF28" s="68"/>
    </row>
    <row r="29" spans="1:32" ht="13.4" customHeight="1" outlineLevel="1" x14ac:dyDescent="0.35">
      <c r="A29" s="6"/>
      <c r="B29" s="66"/>
      <c r="C29" s="17"/>
      <c r="D29" s="17"/>
      <c r="E29" s="17"/>
      <c r="F29" s="13"/>
      <c r="G29" s="86"/>
      <c r="H29" s="86"/>
      <c r="I29" s="86"/>
      <c r="J29" s="86" t="s">
        <v>353</v>
      </c>
      <c r="K29" s="89">
        <f>Annual!K33</f>
        <v>1</v>
      </c>
      <c r="L29" s="89">
        <f>Annual!L33</f>
        <v>1</v>
      </c>
      <c r="M29" s="89">
        <f>Annual!M33</f>
        <v>1</v>
      </c>
      <c r="N29" s="89">
        <f>Annual!N33</f>
        <v>1</v>
      </c>
      <c r="O29" s="89">
        <f>Annual!O33</f>
        <v>1</v>
      </c>
      <c r="P29" s="89">
        <f>Annual!P33</f>
        <v>1</v>
      </c>
      <c r="Q29" s="89">
        <f>Annual!Q33</f>
        <v>1</v>
      </c>
      <c r="R29" s="89">
        <f>Annual!R33</f>
        <v>1</v>
      </c>
      <c r="S29" s="89">
        <f>Annual!S33</f>
        <v>1</v>
      </c>
      <c r="T29" s="89">
        <f>Annual!T33</f>
        <v>1</v>
      </c>
      <c r="U29" s="86"/>
      <c r="V29" s="86"/>
      <c r="W29" s="86"/>
      <c r="X29" s="86"/>
      <c r="Y29" s="86"/>
      <c r="Z29" s="86"/>
      <c r="AA29" s="13"/>
      <c r="AB29" s="13"/>
      <c r="AC29" s="13"/>
      <c r="AD29" s="13"/>
      <c r="AE29" s="16"/>
      <c r="AF29" s="68"/>
    </row>
    <row r="30" spans="1:32" ht="5.15" customHeight="1" outlineLevel="1" x14ac:dyDescent="0.35">
      <c r="A30" s="6"/>
      <c r="B30" s="66"/>
      <c r="C30" s="12" t="s">
        <v>89</v>
      </c>
      <c r="D30" s="17"/>
      <c r="E30" s="17"/>
      <c r="F30" s="13"/>
      <c r="G30" s="91"/>
      <c r="H30" s="91"/>
      <c r="I30" s="91"/>
      <c r="J30" s="91"/>
      <c r="K30" s="91"/>
      <c r="L30" s="91"/>
      <c r="M30" s="91"/>
      <c r="N30" s="91"/>
      <c r="O30" s="91"/>
      <c r="P30" s="91"/>
      <c r="Q30" s="91"/>
      <c r="R30" s="91"/>
      <c r="S30" s="91"/>
      <c r="T30" s="91"/>
      <c r="U30" s="91"/>
      <c r="V30" s="91"/>
      <c r="W30" s="91"/>
      <c r="X30" s="91"/>
      <c r="Y30" s="91"/>
      <c r="Z30" s="91"/>
      <c r="AA30" s="13"/>
      <c r="AB30" s="13"/>
      <c r="AC30" s="13"/>
      <c r="AD30" s="13"/>
      <c r="AE30" s="92"/>
      <c r="AF30" s="68"/>
    </row>
    <row r="31" spans="1:32" ht="24" customHeight="1" x14ac:dyDescent="0.35">
      <c r="A31" s="6"/>
      <c r="B31" s="66"/>
      <c r="C31" s="39"/>
      <c r="D31" s="39"/>
      <c r="E31" s="39"/>
      <c r="F31" s="39"/>
      <c r="G31" s="40" t="s">
        <v>83</v>
      </c>
      <c r="H31" s="39"/>
      <c r="I31" s="39"/>
      <c r="J31" s="39"/>
      <c r="K31" s="39"/>
      <c r="L31" s="39"/>
      <c r="M31" s="39"/>
      <c r="N31" s="39"/>
      <c r="O31" s="39"/>
      <c r="P31" s="39"/>
      <c r="Q31" s="39"/>
      <c r="R31" s="39"/>
      <c r="S31" s="39"/>
      <c r="T31" s="93"/>
      <c r="U31" s="93"/>
      <c r="V31" s="93"/>
      <c r="W31" s="93"/>
      <c r="X31" s="93"/>
      <c r="Y31" s="93"/>
      <c r="Z31" s="93"/>
      <c r="AA31" s="93"/>
      <c r="AB31" s="93"/>
      <c r="AC31" s="93"/>
      <c r="AD31" s="94" t="s">
        <v>90</v>
      </c>
      <c r="AE31" s="41" t="s">
        <v>91</v>
      </c>
      <c r="AF31" s="68"/>
    </row>
    <row r="32" spans="1:32" ht="12" customHeight="1" x14ac:dyDescent="0.35">
      <c r="A32" s="6"/>
      <c r="B32" s="65"/>
      <c r="C32" s="65"/>
      <c r="D32" s="65"/>
      <c r="E32" s="65"/>
      <c r="F32" s="68"/>
      <c r="G32" s="68"/>
      <c r="H32" s="68"/>
      <c r="I32" s="68"/>
      <c r="J32" s="68"/>
      <c r="K32" s="68"/>
      <c r="L32" s="68"/>
      <c r="M32" s="68"/>
      <c r="N32" s="68"/>
      <c r="O32" s="68"/>
      <c r="P32" s="68"/>
      <c r="Q32" s="68"/>
      <c r="R32" s="68"/>
      <c r="S32" s="68"/>
      <c r="T32" s="68"/>
      <c r="U32" s="68"/>
      <c r="V32" s="68"/>
      <c r="W32" s="68"/>
      <c r="X32" s="68"/>
      <c r="Y32" s="68"/>
      <c r="Z32" s="68"/>
      <c r="AA32" s="68"/>
      <c r="AB32" s="68"/>
      <c r="AC32" s="68"/>
      <c r="AD32" s="68"/>
      <c r="AE32" s="68"/>
      <c r="AF32" s="68"/>
    </row>
    <row r="33" spans="1:32" ht="12" customHeight="1" outlineLevel="1" x14ac:dyDescent="0.35">
      <c r="A33" s="6"/>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row>
    <row r="34" spans="1:32" ht="12" customHeight="1" outlineLevel="1" x14ac:dyDescent="0.35">
      <c r="A34" s="6"/>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row>
    <row r="35" spans="1:32" ht="5.15" customHeight="1" outlineLevel="1" collapsed="1" thickBot="1" x14ac:dyDescent="0.4">
      <c r="A35" s="6"/>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row>
    <row r="36" spans="1:32" ht="5.15" customHeight="1" outlineLevel="1" x14ac:dyDescent="0.35">
      <c r="A36" s="6"/>
      <c r="B36" s="95"/>
      <c r="C36" s="9" t="s">
        <v>0</v>
      </c>
      <c r="D36" s="9"/>
      <c r="E36" s="9"/>
      <c r="F36" s="9"/>
      <c r="G36" s="9"/>
      <c r="H36" s="9"/>
      <c r="I36" s="9"/>
      <c r="J36" s="9"/>
      <c r="K36" s="10"/>
      <c r="L36" s="10"/>
      <c r="M36" s="10"/>
      <c r="N36" s="10"/>
      <c r="O36" s="10"/>
      <c r="P36" s="10"/>
      <c r="Q36" s="10"/>
      <c r="R36" s="10"/>
      <c r="S36" s="10"/>
      <c r="T36" s="10"/>
      <c r="U36" s="10"/>
      <c r="V36" s="10"/>
      <c r="W36" s="10"/>
      <c r="X36" s="10"/>
      <c r="Y36" s="10"/>
      <c r="Z36" s="10"/>
      <c r="AA36" s="10"/>
      <c r="AB36" s="10"/>
      <c r="AC36" s="10"/>
      <c r="AD36" s="67" t="s">
        <v>82</v>
      </c>
      <c r="AE36" s="11"/>
      <c r="AF36" s="8"/>
    </row>
    <row r="37" spans="1:32" ht="13.4" customHeight="1" outlineLevel="1" collapsed="1" x14ac:dyDescent="0.35">
      <c r="A37" s="6"/>
      <c r="B37" s="95"/>
      <c r="C37" s="12"/>
      <c r="D37" s="12">
        <v>0</v>
      </c>
      <c r="E37" s="12" t="s">
        <v>1</v>
      </c>
      <c r="F37" s="69"/>
      <c r="G37" s="70" t="s">
        <v>92</v>
      </c>
      <c r="H37" s="71"/>
      <c r="I37" s="71"/>
      <c r="J37" s="71"/>
      <c r="K37" s="71"/>
      <c r="L37" s="71"/>
      <c r="M37" s="71"/>
      <c r="N37" s="71"/>
      <c r="O37" s="71"/>
      <c r="P37" s="71"/>
      <c r="Q37" s="71"/>
      <c r="R37" s="71"/>
      <c r="S37" s="72"/>
      <c r="T37" s="71"/>
      <c r="U37" s="71"/>
      <c r="V37" s="71"/>
      <c r="W37" s="71"/>
      <c r="X37" s="71"/>
      <c r="Y37" s="71"/>
      <c r="Z37" s="72"/>
      <c r="AA37" s="72"/>
      <c r="AB37" s="72"/>
      <c r="AC37" s="72"/>
      <c r="AD37" s="72"/>
      <c r="AE37" s="16"/>
      <c r="AF37" s="8"/>
    </row>
    <row r="38" spans="1:32" ht="13.4" customHeight="1" outlineLevel="1" x14ac:dyDescent="0.35">
      <c r="A38" s="6"/>
      <c r="B38" s="95"/>
      <c r="C38" s="12"/>
      <c r="D38" s="12"/>
      <c r="E38" s="17"/>
      <c r="F38" s="73"/>
      <c r="G38" s="74" t="s">
        <v>93</v>
      </c>
      <c r="H38" s="74"/>
      <c r="I38" s="74"/>
      <c r="J38" s="74"/>
      <c r="K38" s="74"/>
      <c r="L38" s="74"/>
      <c r="M38" s="74"/>
      <c r="N38" s="74"/>
      <c r="O38" s="74"/>
      <c r="P38" s="74"/>
      <c r="Q38" s="74"/>
      <c r="R38" s="74"/>
      <c r="S38" s="75"/>
      <c r="T38" s="76"/>
      <c r="U38" s="76"/>
      <c r="V38" s="76"/>
      <c r="W38" s="76"/>
      <c r="X38" s="76"/>
      <c r="Y38" s="76"/>
      <c r="Z38" s="75"/>
      <c r="AA38" s="75"/>
      <c r="AB38" s="75"/>
      <c r="AC38" s="75"/>
      <c r="AD38" s="75"/>
      <c r="AE38" s="16"/>
      <c r="AF38" s="8"/>
    </row>
    <row r="39" spans="1:32" ht="13.4" customHeight="1" outlineLevel="1" x14ac:dyDescent="0.35">
      <c r="A39" s="6"/>
      <c r="B39" s="95"/>
      <c r="C39" s="17"/>
      <c r="D39" s="12"/>
      <c r="E39" s="17"/>
      <c r="F39" s="73"/>
      <c r="G39" s="77">
        <v>37998.526585648149</v>
      </c>
      <c r="H39" s="78">
        <v>37998.526585648149</v>
      </c>
      <c r="I39" s="74"/>
      <c r="J39" s="74"/>
      <c r="K39" s="74"/>
      <c r="L39" s="74"/>
      <c r="M39" s="74"/>
      <c r="N39" s="74"/>
      <c r="O39" s="74"/>
      <c r="P39" s="74"/>
      <c r="Q39" s="74"/>
      <c r="R39" s="74"/>
      <c r="S39" s="75"/>
      <c r="T39" s="76"/>
      <c r="U39" s="76"/>
      <c r="V39" s="76"/>
      <c r="W39" s="76"/>
      <c r="X39" s="76"/>
      <c r="Y39" s="76"/>
      <c r="Z39" s="75"/>
      <c r="AA39" s="75"/>
      <c r="AB39" s="75"/>
      <c r="AC39" s="75"/>
      <c r="AD39" s="75"/>
      <c r="AE39" s="16"/>
      <c r="AF39" s="8"/>
    </row>
    <row r="40" spans="1:32" ht="13.4" customHeight="1" outlineLevel="1" x14ac:dyDescent="0.35">
      <c r="A40" s="6"/>
      <c r="B40" s="95"/>
      <c r="C40" s="17">
        <v>1</v>
      </c>
      <c r="D40" s="12"/>
      <c r="E40" s="17"/>
      <c r="F40" s="79"/>
      <c r="G40" s="80"/>
      <c r="H40" s="81"/>
      <c r="I40" s="81"/>
      <c r="J40" s="81"/>
      <c r="K40" s="81"/>
      <c r="L40" s="81"/>
      <c r="M40" s="81"/>
      <c r="N40" s="81"/>
      <c r="O40" s="81"/>
      <c r="P40" s="81"/>
      <c r="Q40" s="81"/>
      <c r="R40" s="81"/>
      <c r="S40" s="82"/>
      <c r="T40" s="83"/>
      <c r="U40" s="83"/>
      <c r="V40" s="83"/>
      <c r="W40" s="83"/>
      <c r="X40" s="83"/>
      <c r="Y40" s="83"/>
      <c r="Z40" s="82"/>
      <c r="AA40" s="82"/>
      <c r="AB40" s="82"/>
      <c r="AC40" s="82"/>
      <c r="AD40" s="82"/>
      <c r="AE40" s="16"/>
      <c r="AF40" s="8"/>
    </row>
    <row r="41" spans="1:32" ht="13.4" customHeight="1" outlineLevel="1" x14ac:dyDescent="0.35">
      <c r="A41" s="6"/>
      <c r="B41" s="95"/>
      <c r="C41" s="17"/>
      <c r="D41" s="17"/>
      <c r="E41" s="17"/>
      <c r="F41" s="17"/>
      <c r="G41" s="22"/>
      <c r="H41" s="22"/>
      <c r="I41" s="22"/>
      <c r="J41" s="22"/>
      <c r="K41" s="22"/>
      <c r="L41" s="22"/>
      <c r="M41" s="22"/>
      <c r="N41" s="22"/>
      <c r="O41" s="22"/>
      <c r="P41" s="22"/>
      <c r="Q41" s="22"/>
      <c r="R41" s="22"/>
      <c r="S41" s="22"/>
      <c r="T41" s="22"/>
      <c r="U41" s="22"/>
      <c r="V41" s="22"/>
      <c r="W41" s="22"/>
      <c r="X41" s="22"/>
      <c r="Y41" s="22"/>
      <c r="Z41" s="22"/>
      <c r="AA41" s="22"/>
      <c r="AB41" s="22"/>
      <c r="AC41" s="22"/>
      <c r="AD41" s="22"/>
      <c r="AE41" s="16"/>
      <c r="AF41" s="8"/>
    </row>
    <row r="42" spans="1:32" ht="13.4" customHeight="1" outlineLevel="1" x14ac:dyDescent="0.35">
      <c r="A42" s="6"/>
      <c r="B42" s="95"/>
      <c r="C42" s="17"/>
      <c r="D42" s="17"/>
      <c r="E42" s="17"/>
      <c r="F42" s="17"/>
      <c r="G42" s="17"/>
      <c r="H42" s="17"/>
      <c r="I42" s="17"/>
      <c r="J42" s="17"/>
      <c r="K42" s="17"/>
      <c r="L42" s="22"/>
      <c r="M42" s="22"/>
      <c r="N42" s="22"/>
      <c r="O42" s="22"/>
      <c r="P42" s="22"/>
      <c r="Q42" s="22"/>
      <c r="R42" s="22"/>
      <c r="S42" s="22"/>
      <c r="T42" s="22"/>
      <c r="U42" s="22"/>
      <c r="V42" s="22"/>
      <c r="W42" s="22"/>
      <c r="X42" s="22"/>
      <c r="Y42" s="22"/>
      <c r="Z42" s="22"/>
      <c r="AA42" s="22"/>
      <c r="AB42" s="22"/>
      <c r="AC42" s="22"/>
      <c r="AD42" s="22"/>
      <c r="AE42" s="16"/>
      <c r="AF42" s="8"/>
    </row>
    <row r="43" spans="1:32" ht="13.4" customHeight="1" outlineLevel="1" x14ac:dyDescent="0.35">
      <c r="A43" s="6"/>
      <c r="B43" s="95"/>
      <c r="C43" s="17"/>
      <c r="D43" s="17"/>
      <c r="E43" s="17"/>
      <c r="F43" s="17"/>
      <c r="G43" s="23"/>
      <c r="H43" s="23"/>
      <c r="I43" s="23"/>
      <c r="J43" s="23"/>
      <c r="K43" s="23"/>
      <c r="L43" s="23"/>
      <c r="M43" s="23"/>
      <c r="N43" s="23"/>
      <c r="O43" s="23"/>
      <c r="P43" s="23"/>
      <c r="Q43" s="23"/>
      <c r="R43" s="23"/>
      <c r="S43" s="23"/>
      <c r="T43" s="23"/>
      <c r="U43" s="23"/>
      <c r="V43" s="23"/>
      <c r="W43" s="23"/>
      <c r="X43" s="23"/>
      <c r="Y43" s="23"/>
      <c r="Z43" s="23"/>
      <c r="AA43" s="24"/>
      <c r="AB43" s="24"/>
      <c r="AC43" s="24"/>
      <c r="AD43" s="24"/>
      <c r="AE43" s="16"/>
      <c r="AF43" s="8"/>
    </row>
    <row r="44" spans="1:32" ht="13.4" customHeight="1" outlineLevel="1" x14ac:dyDescent="0.35">
      <c r="A44" s="6"/>
      <c r="B44" s="95"/>
      <c r="C44" s="17"/>
      <c r="D44" s="17"/>
      <c r="E44" s="17"/>
      <c r="F44" s="17"/>
      <c r="G44" s="23"/>
      <c r="H44" s="23"/>
      <c r="I44" s="23"/>
      <c r="J44" s="23"/>
      <c r="K44" s="23"/>
      <c r="L44" s="23"/>
      <c r="M44" s="23"/>
      <c r="N44" s="23"/>
      <c r="O44" s="23"/>
      <c r="P44" s="23"/>
      <c r="Q44" s="23"/>
      <c r="R44" s="23"/>
      <c r="S44" s="23"/>
      <c r="T44" s="23"/>
      <c r="U44" s="23"/>
      <c r="V44" s="23"/>
      <c r="W44" s="23"/>
      <c r="X44" s="23"/>
      <c r="Y44" s="23"/>
      <c r="Z44" s="23"/>
      <c r="AA44" s="24"/>
      <c r="AB44" s="24"/>
      <c r="AC44" s="24"/>
      <c r="AD44" s="24"/>
      <c r="AE44" s="16"/>
      <c r="AF44" s="8"/>
    </row>
    <row r="45" spans="1:32" ht="5.15" customHeight="1" outlineLevel="1" x14ac:dyDescent="0.35">
      <c r="A45" s="6"/>
      <c r="B45" s="95"/>
      <c r="C45" s="12" t="s">
        <v>85</v>
      </c>
      <c r="D45" s="17"/>
      <c r="E45" s="17"/>
      <c r="F45" s="17"/>
      <c r="G45" s="23"/>
      <c r="H45" s="23"/>
      <c r="I45" s="23"/>
      <c r="J45" s="84" t="s">
        <v>86</v>
      </c>
      <c r="K45" s="23"/>
      <c r="L45" s="23"/>
      <c r="M45" s="23"/>
      <c r="N45" s="23"/>
      <c r="O45" s="23"/>
      <c r="P45" s="23"/>
      <c r="Q45" s="23"/>
      <c r="R45" s="23"/>
      <c r="S45" s="23"/>
      <c r="T45" s="23"/>
      <c r="U45" s="23"/>
      <c r="V45" s="23"/>
      <c r="W45" s="23"/>
      <c r="X45" s="23"/>
      <c r="Y45" s="23"/>
      <c r="Z45" s="23"/>
      <c r="AA45" s="24"/>
      <c r="AB45" s="24"/>
      <c r="AC45" s="24"/>
      <c r="AD45" s="24"/>
      <c r="AE45" s="16"/>
      <c r="AF45" s="8"/>
    </row>
    <row r="46" spans="1:32" ht="5.15" customHeight="1" outlineLevel="1" x14ac:dyDescent="0.35">
      <c r="A46" s="6"/>
      <c r="B46" s="95"/>
      <c r="C46" s="17"/>
      <c r="D46" s="17"/>
      <c r="E46" s="17"/>
      <c r="F46" s="13"/>
      <c r="G46" s="85"/>
      <c r="H46" s="85"/>
      <c r="I46" s="85"/>
      <c r="J46" s="85"/>
      <c r="K46" s="85"/>
      <c r="L46" s="85"/>
      <c r="M46" s="85"/>
      <c r="N46" s="85"/>
      <c r="O46" s="85"/>
      <c r="P46" s="85"/>
      <c r="Q46" s="85"/>
      <c r="R46" s="85"/>
      <c r="S46" s="85"/>
      <c r="T46" s="85"/>
      <c r="U46" s="85"/>
      <c r="V46" s="85"/>
      <c r="W46" s="85"/>
      <c r="X46" s="85"/>
      <c r="Y46" s="85"/>
      <c r="Z46" s="85"/>
      <c r="AA46" s="13"/>
      <c r="AB46" s="13"/>
      <c r="AC46" s="13"/>
      <c r="AD46" s="13"/>
      <c r="AE46" s="16"/>
      <c r="AF46" s="8"/>
    </row>
    <row r="47" spans="1:32" ht="13.4" customHeight="1" outlineLevel="1" x14ac:dyDescent="0.35">
      <c r="A47" s="6"/>
      <c r="B47" s="95"/>
      <c r="C47" s="17"/>
      <c r="D47" s="17"/>
      <c r="E47" s="17"/>
      <c r="F47" s="13"/>
      <c r="G47" s="86"/>
      <c r="H47" s="90" t="s">
        <v>94</v>
      </c>
      <c r="I47" s="90"/>
      <c r="J47" s="88"/>
      <c r="K47" s="88"/>
      <c r="L47" s="88"/>
      <c r="M47" s="88"/>
      <c r="N47" s="88"/>
      <c r="O47" s="88"/>
      <c r="P47" s="86"/>
      <c r="Q47" s="86"/>
      <c r="R47" s="86"/>
      <c r="S47" s="86"/>
      <c r="T47" s="86"/>
      <c r="U47" s="86"/>
      <c r="V47" s="86"/>
      <c r="W47" s="86"/>
      <c r="X47" s="86"/>
      <c r="Y47" s="86"/>
      <c r="Z47" s="86"/>
      <c r="AA47" s="13"/>
      <c r="AB47" s="13"/>
      <c r="AC47" s="13"/>
      <c r="AD47" s="13"/>
      <c r="AE47" s="16"/>
      <c r="AF47" s="8"/>
    </row>
    <row r="48" spans="1:32" ht="13.4" customHeight="1" outlineLevel="1" x14ac:dyDescent="0.35">
      <c r="A48" s="6"/>
      <c r="B48" s="95"/>
      <c r="C48" s="17"/>
      <c r="D48" s="17"/>
      <c r="E48" s="17"/>
      <c r="F48" s="13"/>
      <c r="G48" s="86"/>
      <c r="H48" s="90" t="s">
        <v>95</v>
      </c>
      <c r="I48" s="90"/>
      <c r="J48" s="88"/>
      <c r="K48" s="88"/>
      <c r="L48" s="88"/>
      <c r="M48" s="88"/>
      <c r="N48" s="88"/>
      <c r="O48" s="88"/>
      <c r="P48" s="86"/>
      <c r="Q48" s="86"/>
      <c r="R48" s="86"/>
      <c r="S48" s="86"/>
      <c r="T48" s="86"/>
      <c r="U48" s="86"/>
      <c r="V48" s="86"/>
      <c r="W48" s="86"/>
      <c r="X48" s="86"/>
      <c r="Y48" s="86"/>
      <c r="Z48" s="86"/>
      <c r="AA48" s="13"/>
      <c r="AB48" s="13"/>
      <c r="AC48" s="13"/>
      <c r="AD48" s="13"/>
      <c r="AE48" s="16"/>
      <c r="AF48" s="8"/>
    </row>
    <row r="49" spans="1:32" ht="13.4" customHeight="1" outlineLevel="1" x14ac:dyDescent="0.35">
      <c r="A49" s="6"/>
      <c r="B49" s="95"/>
      <c r="C49" s="17"/>
      <c r="D49" s="17"/>
      <c r="E49" s="17"/>
      <c r="F49" s="13"/>
      <c r="G49" s="86"/>
      <c r="H49" s="90" t="s">
        <v>782</v>
      </c>
      <c r="I49" s="90"/>
      <c r="J49" s="88"/>
      <c r="K49" s="88"/>
      <c r="L49" s="88"/>
      <c r="M49" s="88"/>
      <c r="N49" s="88"/>
      <c r="O49" s="88"/>
      <c r="P49" s="86"/>
      <c r="Q49" s="86"/>
      <c r="R49" s="86"/>
      <c r="S49" s="86"/>
      <c r="T49" s="86"/>
      <c r="U49" s="86"/>
      <c r="V49" s="86"/>
      <c r="W49" s="86"/>
      <c r="X49" s="86"/>
      <c r="Y49" s="86"/>
      <c r="Z49" s="86"/>
      <c r="AA49" s="13"/>
      <c r="AB49" s="13"/>
      <c r="AC49" s="13"/>
      <c r="AD49" s="13"/>
      <c r="AE49" s="16"/>
      <c r="AF49" s="8"/>
    </row>
    <row r="50" spans="1:32" ht="13.4" customHeight="1" outlineLevel="1" x14ac:dyDescent="0.35">
      <c r="A50" s="6"/>
      <c r="B50" s="95"/>
      <c r="C50" s="17"/>
      <c r="D50" s="17"/>
      <c r="E50" s="17"/>
      <c r="F50" s="13"/>
      <c r="G50" s="86"/>
      <c r="H50" s="90"/>
      <c r="I50" s="90"/>
      <c r="J50" s="88"/>
      <c r="K50" s="88"/>
      <c r="L50" s="88"/>
      <c r="M50" s="88"/>
      <c r="N50" s="88"/>
      <c r="O50" s="88"/>
      <c r="P50" s="86"/>
      <c r="Q50" s="86"/>
      <c r="R50" s="86"/>
      <c r="S50" s="86"/>
      <c r="T50" s="86"/>
      <c r="U50" s="86"/>
      <c r="V50" s="86"/>
      <c r="W50" s="86"/>
      <c r="X50" s="86"/>
      <c r="Y50" s="86"/>
      <c r="Z50" s="86"/>
      <c r="AA50" s="13"/>
      <c r="AB50" s="13"/>
      <c r="AC50" s="13"/>
      <c r="AD50" s="13"/>
      <c r="AE50" s="16"/>
      <c r="AF50" s="8"/>
    </row>
    <row r="51" spans="1:32" ht="13.4" customHeight="1" outlineLevel="1" x14ac:dyDescent="0.35">
      <c r="A51" s="6"/>
      <c r="B51" s="95"/>
      <c r="C51" s="17"/>
      <c r="D51" s="17"/>
      <c r="E51" s="17"/>
      <c r="F51" s="13"/>
      <c r="G51" s="86"/>
      <c r="H51" s="90" t="s">
        <v>1093</v>
      </c>
      <c r="I51" s="90"/>
      <c r="J51" s="88"/>
      <c r="K51" s="215" t="s">
        <v>96</v>
      </c>
      <c r="L51" s="215"/>
      <c r="M51" s="215"/>
      <c r="N51" s="215"/>
      <c r="O51" s="215"/>
      <c r="P51" s="86"/>
      <c r="Q51" s="86"/>
      <c r="R51" s="86"/>
      <c r="S51" s="86"/>
      <c r="T51" s="86"/>
      <c r="U51" s="86"/>
      <c r="V51" s="86"/>
      <c r="W51" s="86"/>
      <c r="X51" s="86"/>
      <c r="Y51" s="86"/>
      <c r="Z51" s="86"/>
      <c r="AA51" s="13"/>
      <c r="AB51" s="13"/>
      <c r="AC51" s="13"/>
      <c r="AD51" s="13"/>
      <c r="AE51" s="16"/>
      <c r="AF51" s="8"/>
    </row>
    <row r="52" spans="1:32" ht="13.4" customHeight="1" outlineLevel="1" x14ac:dyDescent="0.35">
      <c r="A52" s="6"/>
      <c r="B52" s="95"/>
      <c r="C52" s="17"/>
      <c r="D52" s="17"/>
      <c r="E52" s="17"/>
      <c r="F52" s="13"/>
      <c r="G52" s="86"/>
      <c r="H52" s="90" t="s">
        <v>97</v>
      </c>
      <c r="I52" s="90"/>
      <c r="J52" s="88"/>
      <c r="K52" s="215" t="s">
        <v>98</v>
      </c>
      <c r="L52" s="215"/>
      <c r="M52" s="215"/>
      <c r="N52" s="215"/>
      <c r="O52" s="215"/>
      <c r="P52" s="86"/>
      <c r="Q52" s="86"/>
      <c r="R52" s="86"/>
      <c r="S52" s="86"/>
      <c r="T52" s="86"/>
      <c r="U52" s="86"/>
      <c r="V52" s="86"/>
      <c r="W52" s="86"/>
      <c r="X52" s="86"/>
      <c r="Y52" s="86"/>
      <c r="Z52" s="86"/>
      <c r="AA52" s="13"/>
      <c r="AB52" s="13"/>
      <c r="AC52" s="13"/>
      <c r="AD52" s="13"/>
      <c r="AE52" s="16"/>
      <c r="AF52" s="8"/>
    </row>
    <row r="53" spans="1:32" ht="13.4" customHeight="1" outlineLevel="1" x14ac:dyDescent="0.35">
      <c r="A53" s="6"/>
      <c r="B53" s="95"/>
      <c r="C53" s="17"/>
      <c r="D53" s="17"/>
      <c r="E53" s="17"/>
      <c r="F53" s="13"/>
      <c r="G53" s="86"/>
      <c r="H53" s="90" t="s">
        <v>99</v>
      </c>
      <c r="I53" s="90"/>
      <c r="J53" s="88"/>
      <c r="K53" s="215" t="s">
        <v>100</v>
      </c>
      <c r="L53" s="215"/>
      <c r="M53" s="215"/>
      <c r="N53" s="215"/>
      <c r="O53" s="215"/>
      <c r="P53" s="86"/>
      <c r="Q53" s="86"/>
      <c r="R53" s="86"/>
      <c r="S53" s="86"/>
      <c r="T53" s="86"/>
      <c r="U53" s="86"/>
      <c r="V53" s="86"/>
      <c r="W53" s="86"/>
      <c r="X53" s="86"/>
      <c r="Y53" s="86"/>
      <c r="Z53" s="86"/>
      <c r="AA53" s="13"/>
      <c r="AB53" s="13"/>
      <c r="AC53" s="13"/>
      <c r="AD53" s="13"/>
      <c r="AE53" s="16"/>
      <c r="AF53" s="8"/>
    </row>
    <row r="54" spans="1:32" ht="13.4" customHeight="1" outlineLevel="1" x14ac:dyDescent="0.35">
      <c r="A54" s="6"/>
      <c r="B54" s="95"/>
      <c r="C54" s="17"/>
      <c r="D54" s="17"/>
      <c r="E54" s="17"/>
      <c r="F54" s="13"/>
      <c r="G54" s="91"/>
      <c r="H54" s="90" t="s">
        <v>101</v>
      </c>
      <c r="I54" s="90"/>
      <c r="J54" s="88"/>
      <c r="K54" s="216">
        <v>44197</v>
      </c>
      <c r="L54" s="215"/>
      <c r="M54" s="215"/>
      <c r="N54" s="215"/>
      <c r="O54" s="215"/>
      <c r="P54" s="91"/>
      <c r="Q54" s="91"/>
      <c r="R54" s="91"/>
      <c r="S54" s="91"/>
      <c r="T54" s="91"/>
      <c r="U54" s="91"/>
      <c r="V54" s="91"/>
      <c r="W54" s="91"/>
      <c r="X54" s="91"/>
      <c r="Y54" s="91"/>
      <c r="Z54" s="91"/>
      <c r="AA54" s="13"/>
      <c r="AB54" s="13"/>
      <c r="AC54" s="13"/>
      <c r="AD54" s="13"/>
      <c r="AE54" s="16"/>
      <c r="AF54" s="8"/>
    </row>
    <row r="55" spans="1:32" ht="13.4" customHeight="1" outlineLevel="1" x14ac:dyDescent="0.35">
      <c r="A55" s="6"/>
      <c r="B55" s="95"/>
      <c r="C55" s="17"/>
      <c r="D55" s="17"/>
      <c r="E55" s="17"/>
      <c r="F55" s="13"/>
      <c r="G55" s="91"/>
      <c r="H55" s="90"/>
      <c r="I55" s="90"/>
      <c r="J55" s="88"/>
      <c r="K55" s="91"/>
      <c r="L55" s="91"/>
      <c r="M55" s="91"/>
      <c r="N55" s="91"/>
      <c r="O55" s="91"/>
      <c r="P55" s="91"/>
      <c r="Q55" s="91"/>
      <c r="R55" s="91"/>
      <c r="S55" s="91"/>
      <c r="T55" s="91"/>
      <c r="U55" s="91"/>
      <c r="V55" s="91"/>
      <c r="W55" s="91"/>
      <c r="X55" s="91"/>
      <c r="Y55" s="91"/>
      <c r="Z55" s="91"/>
      <c r="AA55" s="13"/>
      <c r="AB55" s="13"/>
      <c r="AC55" s="13"/>
      <c r="AD55" s="13"/>
      <c r="AE55" s="16"/>
      <c r="AF55" s="8"/>
    </row>
    <row r="56" spans="1:32" ht="13.4" customHeight="1" outlineLevel="1" x14ac:dyDescent="0.35">
      <c r="A56" s="6"/>
      <c r="B56" s="95"/>
      <c r="C56" s="17"/>
      <c r="D56" s="17"/>
      <c r="E56" s="17"/>
      <c r="F56" s="13"/>
      <c r="G56" s="86"/>
      <c r="H56" s="90" t="s">
        <v>333</v>
      </c>
      <c r="I56" s="90"/>
      <c r="J56" s="88"/>
      <c r="K56" s="88"/>
      <c r="L56" s="88"/>
      <c r="M56" s="88"/>
      <c r="N56" s="88"/>
      <c r="O56" s="88"/>
      <c r="P56" s="86"/>
      <c r="Q56" s="86"/>
      <c r="R56" s="86"/>
      <c r="S56" s="86"/>
      <c r="T56" s="86"/>
      <c r="U56" s="86"/>
      <c r="V56" s="86"/>
      <c r="W56" s="86"/>
      <c r="X56" s="86"/>
      <c r="Y56" s="86"/>
      <c r="Z56" s="86"/>
      <c r="AA56" s="13"/>
      <c r="AB56" s="13"/>
      <c r="AC56" s="13"/>
      <c r="AD56" s="13"/>
      <c r="AE56" s="16"/>
      <c r="AF56" s="8"/>
    </row>
    <row r="57" spans="1:32" ht="34.5" customHeight="1" outlineLevel="1" x14ac:dyDescent="0.35">
      <c r="A57" s="6"/>
      <c r="B57" s="95"/>
      <c r="C57" s="17"/>
      <c r="D57" s="17"/>
      <c r="E57" s="17"/>
      <c r="F57" s="13"/>
      <c r="G57" s="86"/>
      <c r="H57" s="895" t="s">
        <v>1126</v>
      </c>
      <c r="I57" s="896"/>
      <c r="J57" s="896"/>
      <c r="K57" s="896"/>
      <c r="L57" s="896"/>
      <c r="M57" s="896"/>
      <c r="N57" s="896"/>
      <c r="O57" s="896"/>
      <c r="P57" s="896"/>
      <c r="Q57" s="896"/>
      <c r="R57" s="896"/>
      <c r="S57" s="896"/>
      <c r="T57" s="897"/>
      <c r="U57" s="505"/>
      <c r="V57" s="505"/>
      <c r="W57" s="505"/>
      <c r="X57" s="505"/>
      <c r="Y57" s="505"/>
      <c r="Z57" s="86"/>
      <c r="AA57" s="13"/>
      <c r="AB57" s="13"/>
      <c r="AC57" s="13"/>
      <c r="AD57" s="13"/>
      <c r="AE57" s="16"/>
      <c r="AF57" s="8"/>
    </row>
    <row r="58" spans="1:32" ht="5.15" customHeight="1" outlineLevel="1" x14ac:dyDescent="0.35">
      <c r="A58" s="6"/>
      <c r="B58" s="95"/>
      <c r="C58" s="12" t="s">
        <v>89</v>
      </c>
      <c r="D58" s="17"/>
      <c r="E58" s="17"/>
      <c r="F58" s="13"/>
      <c r="G58" s="91"/>
      <c r="H58" s="91"/>
      <c r="I58" s="91"/>
      <c r="J58" s="91"/>
      <c r="K58" s="91"/>
      <c r="L58" s="91"/>
      <c r="M58" s="91"/>
      <c r="N58" s="91"/>
      <c r="O58" s="91"/>
      <c r="P58" s="91"/>
      <c r="Q58" s="91"/>
      <c r="R58" s="91"/>
      <c r="S58" s="91"/>
      <c r="T58" s="91"/>
      <c r="U58" s="91"/>
      <c r="V58" s="91"/>
      <c r="W58" s="91"/>
      <c r="X58" s="91"/>
      <c r="Y58" s="91"/>
      <c r="Z58" s="91"/>
      <c r="AA58" s="13"/>
      <c r="AB58" s="13"/>
      <c r="AC58" s="13"/>
      <c r="AD58" s="13"/>
      <c r="AE58" s="92"/>
      <c r="AF58" s="8"/>
    </row>
    <row r="59" spans="1:32" ht="24" customHeight="1" x14ac:dyDescent="0.35">
      <c r="A59" s="6"/>
      <c r="B59" s="95"/>
      <c r="C59" s="39"/>
      <c r="D59" s="39"/>
      <c r="E59" s="39"/>
      <c r="F59" s="39"/>
      <c r="G59" s="40" t="s">
        <v>92</v>
      </c>
      <c r="H59" s="39"/>
      <c r="I59" s="39"/>
      <c r="J59" s="39"/>
      <c r="K59" s="39"/>
      <c r="L59" s="39"/>
      <c r="M59" s="39"/>
      <c r="N59" s="39"/>
      <c r="O59" s="39"/>
      <c r="P59" s="39"/>
      <c r="Q59" s="39"/>
      <c r="R59" s="39"/>
      <c r="S59" s="39"/>
      <c r="T59" s="93"/>
      <c r="U59" s="93"/>
      <c r="V59" s="93"/>
      <c r="W59" s="93"/>
      <c r="X59" s="93"/>
      <c r="Y59" s="93"/>
      <c r="Z59" s="93"/>
      <c r="AA59" s="93"/>
      <c r="AB59" s="93"/>
      <c r="AC59" s="93"/>
      <c r="AD59" s="94" t="s">
        <v>90</v>
      </c>
      <c r="AE59" s="41" t="s">
        <v>91</v>
      </c>
      <c r="AF59" s="8"/>
    </row>
    <row r="60" spans="1:32" ht="12" customHeight="1" outlineLevel="1" x14ac:dyDescent="0.35">
      <c r="A60" s="6"/>
      <c r="B60" s="7"/>
      <c r="C60" s="7"/>
      <c r="D60" s="7"/>
      <c r="E60" s="7"/>
      <c r="F60" s="8"/>
      <c r="G60" s="8"/>
      <c r="H60" s="8"/>
      <c r="I60" s="8"/>
      <c r="J60" s="8"/>
      <c r="K60" s="8"/>
      <c r="L60" s="8"/>
      <c r="M60" s="8"/>
      <c r="N60" s="8"/>
      <c r="O60" s="8"/>
      <c r="P60" s="8"/>
      <c r="Q60" s="8"/>
      <c r="R60" s="8"/>
      <c r="S60" s="8"/>
      <c r="T60" s="8"/>
      <c r="U60" s="8"/>
      <c r="V60" s="8"/>
      <c r="W60" s="8"/>
      <c r="X60" s="8"/>
      <c r="Y60" s="8"/>
      <c r="Z60" s="8"/>
      <c r="AA60" s="8"/>
      <c r="AB60" s="8"/>
      <c r="AC60" s="8"/>
      <c r="AD60" s="8"/>
      <c r="AE60" s="8"/>
      <c r="AF60" s="8"/>
    </row>
    <row r="61" spans="1:32" ht="12" customHeight="1" outlineLevel="1" x14ac:dyDescent="0.35">
      <c r="A61" s="6"/>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row>
    <row r="62" spans="1:32" ht="5.15" customHeight="1" outlineLevel="1" collapsed="1" thickBot="1" x14ac:dyDescent="0.4">
      <c r="A62" s="6"/>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row>
    <row r="63" spans="1:32" ht="5.15" customHeight="1" outlineLevel="1" x14ac:dyDescent="0.35">
      <c r="A63" s="6"/>
      <c r="B63" s="95"/>
      <c r="C63" s="9" t="s">
        <v>0</v>
      </c>
      <c r="D63" s="9"/>
      <c r="E63" s="9"/>
      <c r="F63" s="9"/>
      <c r="G63" s="9"/>
      <c r="H63" s="9"/>
      <c r="I63" s="9"/>
      <c r="J63" s="9"/>
      <c r="K63" s="10"/>
      <c r="L63" s="10"/>
      <c r="M63" s="10"/>
      <c r="N63" s="10"/>
      <c r="O63" s="10"/>
      <c r="P63" s="10"/>
      <c r="Q63" s="10"/>
      <c r="R63" s="10"/>
      <c r="S63" s="10"/>
      <c r="T63" s="10"/>
      <c r="U63" s="10"/>
      <c r="V63" s="10"/>
      <c r="W63" s="10"/>
      <c r="X63" s="10"/>
      <c r="Y63" s="10"/>
      <c r="Z63" s="10"/>
      <c r="AA63" s="10"/>
      <c r="AB63" s="10"/>
      <c r="AC63" s="10"/>
      <c r="AD63" s="67" t="s">
        <v>82</v>
      </c>
      <c r="AE63" s="11"/>
      <c r="AF63" s="8"/>
    </row>
    <row r="64" spans="1:32" ht="13.4" customHeight="1" outlineLevel="1" collapsed="1" x14ac:dyDescent="0.35">
      <c r="A64" s="6"/>
      <c r="B64" s="95"/>
      <c r="C64" s="12"/>
      <c r="D64" s="12">
        <v>0</v>
      </c>
      <c r="E64" s="12" t="s">
        <v>1</v>
      </c>
      <c r="F64" s="69"/>
      <c r="G64" s="70" t="s">
        <v>102</v>
      </c>
      <c r="H64" s="71"/>
      <c r="I64" s="71"/>
      <c r="J64" s="71"/>
      <c r="K64" s="71"/>
      <c r="L64" s="71"/>
      <c r="M64" s="71"/>
      <c r="N64" s="71"/>
      <c r="O64" s="71"/>
      <c r="P64" s="71"/>
      <c r="Q64" s="71"/>
      <c r="R64" s="71"/>
      <c r="S64" s="72"/>
      <c r="T64" s="71"/>
      <c r="U64" s="71"/>
      <c r="V64" s="71"/>
      <c r="W64" s="71"/>
      <c r="X64" s="71"/>
      <c r="Y64" s="71"/>
      <c r="Z64" s="72"/>
      <c r="AA64" s="72"/>
      <c r="AB64" s="72"/>
      <c r="AC64" s="72"/>
      <c r="AD64" s="72"/>
      <c r="AE64" s="16"/>
      <c r="AF64" s="8"/>
    </row>
    <row r="65" spans="1:32" ht="13.4" customHeight="1" outlineLevel="1" x14ac:dyDescent="0.35">
      <c r="A65" s="6"/>
      <c r="B65" s="95"/>
      <c r="C65" s="12"/>
      <c r="D65" s="12"/>
      <c r="E65" s="17"/>
      <c r="F65" s="73"/>
      <c r="G65" s="74" t="s">
        <v>103</v>
      </c>
      <c r="H65" s="74"/>
      <c r="I65" s="74"/>
      <c r="J65" s="74"/>
      <c r="K65" s="74"/>
      <c r="L65" s="74"/>
      <c r="M65" s="74"/>
      <c r="N65" s="74"/>
      <c r="O65" s="74"/>
      <c r="P65" s="74"/>
      <c r="Q65" s="74"/>
      <c r="R65" s="74"/>
      <c r="S65" s="75"/>
      <c r="T65" s="76"/>
      <c r="U65" s="76"/>
      <c r="V65" s="76"/>
      <c r="W65" s="76"/>
      <c r="X65" s="76"/>
      <c r="Y65" s="76"/>
      <c r="Z65" s="75"/>
      <c r="AA65" s="75"/>
      <c r="AB65" s="75"/>
      <c r="AC65" s="75"/>
      <c r="AD65" s="75"/>
      <c r="AE65" s="16"/>
      <c r="AF65" s="8"/>
    </row>
    <row r="66" spans="1:32" ht="13.4" customHeight="1" outlineLevel="1" x14ac:dyDescent="0.35">
      <c r="A66" s="6"/>
      <c r="B66" s="95"/>
      <c r="C66" s="17"/>
      <c r="D66" s="12"/>
      <c r="E66" s="17"/>
      <c r="F66" s="73"/>
      <c r="G66" s="77">
        <v>37998.72855324074</v>
      </c>
      <c r="H66" s="78">
        <v>37998.72855324074</v>
      </c>
      <c r="I66" s="74"/>
      <c r="J66" s="74"/>
      <c r="K66" s="74"/>
      <c r="L66" s="74"/>
      <c r="M66" s="74"/>
      <c r="N66" s="74"/>
      <c r="O66" s="74"/>
      <c r="P66" s="74"/>
      <c r="Q66" s="74"/>
      <c r="R66" s="74"/>
      <c r="S66" s="75"/>
      <c r="T66" s="76"/>
      <c r="U66" s="76"/>
      <c r="V66" s="76"/>
      <c r="W66" s="76"/>
      <c r="X66" s="76"/>
      <c r="Y66" s="76"/>
      <c r="Z66" s="75"/>
      <c r="AA66" s="75"/>
      <c r="AB66" s="75"/>
      <c r="AC66" s="75"/>
      <c r="AD66" s="75"/>
      <c r="AE66" s="16"/>
      <c r="AF66" s="8"/>
    </row>
    <row r="67" spans="1:32" ht="13.4" customHeight="1" outlineLevel="1" x14ac:dyDescent="0.35">
      <c r="A67" s="6"/>
      <c r="B67" s="95"/>
      <c r="C67" s="17">
        <v>1</v>
      </c>
      <c r="D67" s="12"/>
      <c r="E67" s="17"/>
      <c r="F67" s="79"/>
      <c r="G67" s="80"/>
      <c r="H67" s="81"/>
      <c r="I67" s="81"/>
      <c r="J67" s="81"/>
      <c r="K67" s="81"/>
      <c r="L67" s="81"/>
      <c r="M67" s="81"/>
      <c r="N67" s="81"/>
      <c r="O67" s="81"/>
      <c r="P67" s="81"/>
      <c r="Q67" s="81"/>
      <c r="R67" s="81"/>
      <c r="S67" s="82"/>
      <c r="T67" s="83"/>
      <c r="U67" s="83"/>
      <c r="V67" s="83"/>
      <c r="W67" s="83"/>
      <c r="X67" s="83"/>
      <c r="Y67" s="83"/>
      <c r="Z67" s="82"/>
      <c r="AA67" s="82"/>
      <c r="AB67" s="82"/>
      <c r="AC67" s="82"/>
      <c r="AD67" s="82"/>
      <c r="AE67" s="16"/>
      <c r="AF67" s="8"/>
    </row>
    <row r="68" spans="1:32" ht="13.4" customHeight="1" outlineLevel="1" x14ac:dyDescent="0.35">
      <c r="A68" s="6"/>
      <c r="B68" s="95"/>
      <c r="C68" s="17"/>
      <c r="D68" s="17"/>
      <c r="E68" s="17"/>
      <c r="F68" s="17"/>
      <c r="G68" s="22"/>
      <c r="H68" s="22"/>
      <c r="I68" s="22"/>
      <c r="J68" s="22"/>
      <c r="K68" s="22"/>
      <c r="L68" s="22"/>
      <c r="M68" s="22"/>
      <c r="N68" s="22"/>
      <c r="O68" s="22"/>
      <c r="P68" s="22"/>
      <c r="Q68" s="22"/>
      <c r="R68" s="22"/>
      <c r="S68" s="22"/>
      <c r="T68" s="22"/>
      <c r="U68" s="22"/>
      <c r="V68" s="22"/>
      <c r="W68" s="22"/>
      <c r="X68" s="22"/>
      <c r="Y68" s="22"/>
      <c r="Z68" s="22"/>
      <c r="AA68" s="22"/>
      <c r="AB68" s="22"/>
      <c r="AC68" s="22"/>
      <c r="AD68" s="22"/>
      <c r="AE68" s="16"/>
      <c r="AF68" s="8"/>
    </row>
    <row r="69" spans="1:32" ht="13.4" customHeight="1" outlineLevel="1" x14ac:dyDescent="0.35">
      <c r="A69" s="6"/>
      <c r="B69" s="95"/>
      <c r="C69" s="17"/>
      <c r="D69" s="17"/>
      <c r="E69" s="17"/>
      <c r="F69" s="17"/>
      <c r="G69" s="17"/>
      <c r="H69" s="17"/>
      <c r="I69" s="17"/>
      <c r="J69" s="17"/>
      <c r="K69" s="17"/>
      <c r="L69" s="22"/>
      <c r="M69" s="22"/>
      <c r="N69" s="22"/>
      <c r="O69" s="22"/>
      <c r="P69" s="22"/>
      <c r="Q69" s="22"/>
      <c r="R69" s="22"/>
      <c r="S69" s="22"/>
      <c r="T69" s="22"/>
      <c r="U69" s="22"/>
      <c r="V69" s="22"/>
      <c r="W69" s="22"/>
      <c r="X69" s="22"/>
      <c r="Y69" s="22"/>
      <c r="Z69" s="22"/>
      <c r="AA69" s="22"/>
      <c r="AB69" s="22"/>
      <c r="AC69" s="22"/>
      <c r="AD69" s="22"/>
      <c r="AE69" s="16"/>
      <c r="AF69" s="8"/>
    </row>
    <row r="70" spans="1:32" ht="13.4" customHeight="1" outlineLevel="1" x14ac:dyDescent="0.35">
      <c r="A70" s="6"/>
      <c r="B70" s="95"/>
      <c r="C70" s="17"/>
      <c r="D70" s="17"/>
      <c r="E70" s="17"/>
      <c r="F70" s="17"/>
      <c r="G70" s="23"/>
      <c r="H70" s="23"/>
      <c r="I70" s="23"/>
      <c r="J70" s="23"/>
      <c r="K70" s="23"/>
      <c r="L70" s="23"/>
      <c r="M70" s="23"/>
      <c r="N70" s="23"/>
      <c r="O70" s="23"/>
      <c r="P70" s="23"/>
      <c r="Q70" s="23"/>
      <c r="R70" s="23"/>
      <c r="S70" s="23"/>
      <c r="T70" s="23"/>
      <c r="U70" s="23"/>
      <c r="V70" s="23"/>
      <c r="W70" s="23"/>
      <c r="X70" s="23"/>
      <c r="Y70" s="23"/>
      <c r="Z70" s="23"/>
      <c r="AA70" s="24"/>
      <c r="AB70" s="24"/>
      <c r="AC70" s="24"/>
      <c r="AD70" s="24"/>
      <c r="AE70" s="16"/>
      <c r="AF70" s="8"/>
    </row>
    <row r="71" spans="1:32" ht="13.4" customHeight="1" outlineLevel="1" x14ac:dyDescent="0.35">
      <c r="A71" s="6"/>
      <c r="B71" s="95"/>
      <c r="C71" s="17"/>
      <c r="D71" s="17"/>
      <c r="E71" s="17"/>
      <c r="F71" s="17"/>
      <c r="G71" s="23" t="s">
        <v>104</v>
      </c>
      <c r="H71" s="23" t="s">
        <v>105</v>
      </c>
      <c r="I71" s="23"/>
      <c r="J71" s="23" t="s">
        <v>777</v>
      </c>
      <c r="K71" s="23" t="s">
        <v>357</v>
      </c>
      <c r="L71" s="23" t="s">
        <v>749</v>
      </c>
      <c r="M71" s="23" t="s">
        <v>750</v>
      </c>
      <c r="N71" s="23" t="s">
        <v>751</v>
      </c>
      <c r="O71" s="23" t="s">
        <v>752</v>
      </c>
      <c r="P71" s="23" t="s">
        <v>753</v>
      </c>
      <c r="Q71" s="23" t="s">
        <v>754</v>
      </c>
      <c r="R71" s="23" t="s">
        <v>755</v>
      </c>
      <c r="S71" s="23" t="s">
        <v>756</v>
      </c>
      <c r="T71" s="23"/>
      <c r="U71" s="23"/>
      <c r="V71" s="23"/>
      <c r="W71" s="23"/>
      <c r="X71" s="23"/>
      <c r="Y71" s="23"/>
      <c r="Z71" s="23"/>
      <c r="AA71" s="24"/>
      <c r="AB71" s="24"/>
      <c r="AC71" s="24"/>
      <c r="AD71" s="24"/>
      <c r="AE71" s="16"/>
      <c r="AF71" s="8"/>
    </row>
    <row r="72" spans="1:32" ht="5.15" customHeight="1" outlineLevel="1" x14ac:dyDescent="0.35">
      <c r="A72" s="6"/>
      <c r="B72" s="95"/>
      <c r="C72" s="12" t="s">
        <v>85</v>
      </c>
      <c r="D72" s="17"/>
      <c r="E72" s="17"/>
      <c r="F72" s="17"/>
      <c r="G72" s="23"/>
      <c r="H72" s="23"/>
      <c r="I72" s="23"/>
      <c r="J72" s="84" t="s">
        <v>86</v>
      </c>
      <c r="K72" s="23"/>
      <c r="L72" s="23"/>
      <c r="M72" s="23"/>
      <c r="N72" s="23"/>
      <c r="O72" s="23"/>
      <c r="P72" s="23"/>
      <c r="Q72" s="23"/>
      <c r="R72" s="23"/>
      <c r="S72" s="23"/>
      <c r="T72" s="23"/>
      <c r="U72" s="23"/>
      <c r="V72" s="23"/>
      <c r="W72" s="23"/>
      <c r="X72" s="23"/>
      <c r="Y72" s="23"/>
      <c r="Z72" s="23"/>
      <c r="AA72" s="24"/>
      <c r="AB72" s="24"/>
      <c r="AC72" s="24"/>
      <c r="AD72" s="24"/>
      <c r="AE72" s="16"/>
      <c r="AF72" s="8"/>
    </row>
    <row r="73" spans="1:32" ht="5.15" customHeight="1" outlineLevel="1" x14ac:dyDescent="0.35">
      <c r="A73" s="6"/>
      <c r="B73" s="95"/>
      <c r="C73" s="17"/>
      <c r="D73" s="17"/>
      <c r="E73" s="17"/>
      <c r="F73" s="13"/>
      <c r="G73" s="85"/>
      <c r="H73" s="85"/>
      <c r="I73" s="85"/>
      <c r="J73" s="85"/>
      <c r="K73" s="85"/>
      <c r="L73" s="85"/>
      <c r="M73" s="85"/>
      <c r="N73" s="85"/>
      <c r="O73" s="85"/>
      <c r="P73" s="85"/>
      <c r="Q73" s="85"/>
      <c r="R73" s="85"/>
      <c r="S73" s="85"/>
      <c r="T73" s="85"/>
      <c r="U73" s="85"/>
      <c r="V73" s="85"/>
      <c r="W73" s="85"/>
      <c r="X73" s="85"/>
      <c r="Y73" s="85"/>
      <c r="Z73" s="85"/>
      <c r="AA73" s="13"/>
      <c r="AB73" s="13"/>
      <c r="AC73" s="13"/>
      <c r="AD73" s="13"/>
      <c r="AE73" s="16"/>
      <c r="AF73" s="8"/>
    </row>
    <row r="74" spans="1:32" ht="13.4" customHeight="1" outlineLevel="1" x14ac:dyDescent="0.35">
      <c r="A74" s="6"/>
      <c r="B74" s="95"/>
      <c r="C74" s="17"/>
      <c r="D74" s="17"/>
      <c r="E74" s="17"/>
      <c r="F74" s="13"/>
      <c r="G74" s="90" t="s">
        <v>775</v>
      </c>
      <c r="H74" s="91"/>
      <c r="I74" s="91"/>
      <c r="J74" s="96">
        <v>0.1</v>
      </c>
      <c r="K74" s="91"/>
      <c r="L74" s="91"/>
      <c r="M74" s="91"/>
      <c r="N74" s="91"/>
      <c r="O74" s="91"/>
      <c r="P74" s="91"/>
      <c r="Q74" s="91"/>
      <c r="R74" s="91"/>
      <c r="S74" s="91"/>
      <c r="T74" s="91"/>
      <c r="U74" s="91"/>
      <c r="V74" s="91"/>
      <c r="W74" s="91"/>
      <c r="X74" s="91"/>
      <c r="Y74" s="91"/>
      <c r="Z74" s="91"/>
      <c r="AA74" s="13"/>
      <c r="AB74" s="13"/>
      <c r="AC74" s="13"/>
      <c r="AD74" s="13"/>
      <c r="AE74" s="16"/>
      <c r="AF74" s="8"/>
    </row>
    <row r="75" spans="1:32" ht="13.4" customHeight="1" outlineLevel="1" x14ac:dyDescent="0.35">
      <c r="A75" s="6"/>
      <c r="B75" s="95"/>
      <c r="C75" s="17"/>
      <c r="D75" s="17"/>
      <c r="E75" s="17"/>
      <c r="F75" s="13"/>
      <c r="G75" s="90" t="s">
        <v>106</v>
      </c>
      <c r="H75" s="91"/>
      <c r="I75" s="91"/>
      <c r="J75" s="97">
        <f>Annual!J79</f>
        <v>5</v>
      </c>
      <c r="K75" s="97">
        <f>Annual!K79</f>
        <v>5</v>
      </c>
      <c r="L75" s="97">
        <f>Annual!L79</f>
        <v>5</v>
      </c>
      <c r="M75" s="97">
        <f>Annual!M79</f>
        <v>5</v>
      </c>
      <c r="N75" s="97">
        <f>Annual!N79</f>
        <v>5</v>
      </c>
      <c r="O75" s="97">
        <f>Annual!O79</f>
        <v>5</v>
      </c>
      <c r="P75" s="97">
        <f>Annual!P79</f>
        <v>5</v>
      </c>
      <c r="Q75" s="97">
        <f>Annual!Q79</f>
        <v>5</v>
      </c>
      <c r="R75" s="97">
        <f>Annual!R79</f>
        <v>5</v>
      </c>
      <c r="S75" s="97">
        <f>Annual!S79</f>
        <v>5</v>
      </c>
      <c r="T75" s="91"/>
      <c r="U75" s="91"/>
      <c r="V75" s="91"/>
      <c r="W75" s="91"/>
      <c r="X75" s="91"/>
      <c r="Y75" s="91"/>
      <c r="Z75" s="91"/>
      <c r="AA75" s="13"/>
      <c r="AB75" s="13"/>
      <c r="AC75" s="13"/>
      <c r="AD75" s="13"/>
      <c r="AE75" s="16"/>
      <c r="AF75" s="8"/>
    </row>
    <row r="76" spans="1:32" ht="13.4" customHeight="1" outlineLevel="1" x14ac:dyDescent="0.35">
      <c r="A76" s="6"/>
      <c r="B76" s="95"/>
      <c r="C76" s="17"/>
      <c r="D76" s="17"/>
      <c r="E76" s="17"/>
      <c r="F76" s="13"/>
      <c r="G76" s="90" t="s">
        <v>844</v>
      </c>
      <c r="H76" s="91"/>
      <c r="I76" s="91"/>
      <c r="J76" s="97">
        <f>Annual!J80</f>
        <v>6</v>
      </c>
      <c r="K76" s="97">
        <f>Annual!K80</f>
        <v>6</v>
      </c>
      <c r="L76" s="97">
        <f>Annual!L80</f>
        <v>6</v>
      </c>
      <c r="M76" s="97">
        <f>Annual!M80</f>
        <v>6</v>
      </c>
      <c r="N76" s="97">
        <f>Annual!N80</f>
        <v>6</v>
      </c>
      <c r="O76" s="97">
        <f>Annual!O80</f>
        <v>6</v>
      </c>
      <c r="P76" s="97">
        <f>Annual!P80</f>
        <v>6</v>
      </c>
      <c r="Q76" s="97">
        <f>Annual!Q80</f>
        <v>6</v>
      </c>
      <c r="R76" s="97">
        <f>Annual!R80</f>
        <v>6</v>
      </c>
      <c r="S76" s="97">
        <f>Annual!S80</f>
        <v>6</v>
      </c>
      <c r="T76" s="91"/>
      <c r="U76" s="91"/>
      <c r="V76" s="91"/>
      <c r="W76" s="91"/>
      <c r="X76" s="91"/>
      <c r="Y76" s="91"/>
      <c r="Z76" s="91"/>
      <c r="AA76" s="13"/>
      <c r="AB76" s="13"/>
      <c r="AC76" s="13"/>
      <c r="AD76" s="13"/>
      <c r="AE76" s="16"/>
      <c r="AF76" s="8"/>
    </row>
    <row r="77" spans="1:32" ht="13.4" customHeight="1" outlineLevel="1" x14ac:dyDescent="0.35">
      <c r="A77" s="6"/>
      <c r="B77" s="95"/>
      <c r="C77" s="17"/>
      <c r="D77" s="17"/>
      <c r="E77" s="17"/>
      <c r="F77" s="13"/>
      <c r="G77" s="91" t="s">
        <v>776</v>
      </c>
      <c r="H77" s="91"/>
      <c r="I77" s="91"/>
      <c r="J77" s="860">
        <f>Annual!J81</f>
        <v>2E-3</v>
      </c>
      <c r="K77" s="91"/>
      <c r="L77" s="91"/>
      <c r="M77" s="91"/>
      <c r="N77" s="91"/>
      <c r="O77" s="91"/>
      <c r="P77" s="91"/>
      <c r="Q77" s="91"/>
      <c r="R77" s="91"/>
      <c r="S77" s="91"/>
      <c r="T77" s="91"/>
      <c r="U77" s="91"/>
      <c r="V77" s="91"/>
      <c r="W77" s="91"/>
      <c r="X77" s="91"/>
      <c r="Y77" s="91"/>
      <c r="Z77" s="91"/>
      <c r="AA77" s="13"/>
      <c r="AB77" s="13"/>
      <c r="AC77" s="13"/>
      <c r="AD77" s="13"/>
      <c r="AE77" s="16"/>
      <c r="AF77" s="8"/>
    </row>
    <row r="78" spans="1:32" ht="13.4" customHeight="1" outlineLevel="1" x14ac:dyDescent="0.35">
      <c r="A78" s="6"/>
      <c r="B78" s="95"/>
      <c r="C78" s="17"/>
      <c r="D78" s="17"/>
      <c r="E78" s="17"/>
      <c r="F78" s="13"/>
      <c r="G78" s="91"/>
      <c r="H78" s="91"/>
      <c r="I78" s="91"/>
      <c r="J78" s="91"/>
      <c r="K78" s="91"/>
      <c r="L78" s="91"/>
      <c r="M78" s="91"/>
      <c r="N78" s="91"/>
      <c r="O78" s="91"/>
      <c r="P78" s="91"/>
      <c r="Q78" s="91"/>
      <c r="R78" s="91"/>
      <c r="S78" s="91"/>
      <c r="T78" s="91"/>
      <c r="U78" s="91"/>
      <c r="V78" s="91"/>
      <c r="W78" s="91"/>
      <c r="X78" s="91"/>
      <c r="Y78" s="91"/>
      <c r="Z78" s="91"/>
      <c r="AA78" s="13"/>
      <c r="AB78" s="13"/>
      <c r="AC78" s="13"/>
      <c r="AD78" s="13"/>
      <c r="AE78" s="16"/>
      <c r="AF78" s="8"/>
    </row>
    <row r="79" spans="1:32" ht="13.4" customHeight="1" outlineLevel="1" x14ac:dyDescent="0.35">
      <c r="A79" s="6"/>
      <c r="B79" s="95"/>
      <c r="C79" s="17"/>
      <c r="D79" s="17"/>
      <c r="E79" s="17"/>
      <c r="F79" s="13"/>
      <c r="G79" s="91"/>
      <c r="H79" s="91"/>
      <c r="I79" s="91"/>
      <c r="J79" s="91"/>
      <c r="K79" s="91"/>
      <c r="L79" s="91"/>
      <c r="M79" s="91"/>
      <c r="N79" s="91"/>
      <c r="O79" s="91"/>
      <c r="P79" s="91"/>
      <c r="Q79" s="91"/>
      <c r="R79" s="91"/>
      <c r="S79" s="91"/>
      <c r="T79" s="91"/>
      <c r="U79" s="91"/>
      <c r="V79" s="91"/>
      <c r="W79" s="91"/>
      <c r="X79" s="91"/>
      <c r="Y79" s="91"/>
      <c r="Z79" s="91"/>
      <c r="AA79" s="13"/>
      <c r="AB79" s="13"/>
      <c r="AC79" s="13"/>
      <c r="AD79" s="13"/>
      <c r="AE79" s="16"/>
      <c r="AF79" s="8"/>
    </row>
    <row r="80" spans="1:32" ht="13.4" customHeight="1" outlineLevel="1" x14ac:dyDescent="0.35">
      <c r="A80" s="6"/>
      <c r="B80" s="95"/>
      <c r="C80" s="17"/>
      <c r="D80" s="17"/>
      <c r="E80" s="17"/>
      <c r="F80" s="13"/>
      <c r="G80" s="91"/>
      <c r="H80" s="91"/>
      <c r="I80" s="91"/>
      <c r="J80" s="91"/>
      <c r="K80" s="91"/>
      <c r="L80" s="91"/>
      <c r="M80" s="91"/>
      <c r="N80" s="91"/>
      <c r="O80" s="91"/>
      <c r="P80" s="91"/>
      <c r="Q80" s="91"/>
      <c r="R80" s="91"/>
      <c r="S80" s="91"/>
      <c r="T80" s="91"/>
      <c r="U80" s="91"/>
      <c r="V80" s="91"/>
      <c r="W80" s="91"/>
      <c r="X80" s="91"/>
      <c r="Y80" s="91"/>
      <c r="Z80" s="91"/>
      <c r="AA80" s="13"/>
      <c r="AB80" s="13"/>
      <c r="AC80" s="13"/>
      <c r="AD80" s="13"/>
      <c r="AE80" s="16"/>
      <c r="AF80" s="8"/>
    </row>
    <row r="81" spans="1:62" ht="5.15" customHeight="1" outlineLevel="1" x14ac:dyDescent="0.35">
      <c r="A81" s="6"/>
      <c r="B81" s="95"/>
      <c r="C81" s="12" t="s">
        <v>89</v>
      </c>
      <c r="D81" s="17"/>
      <c r="E81" s="17"/>
      <c r="F81" s="13"/>
      <c r="G81" s="91"/>
      <c r="H81" s="91"/>
      <c r="I81" s="91"/>
      <c r="J81" s="91"/>
      <c r="K81" s="91"/>
      <c r="L81" s="91"/>
      <c r="M81" s="91"/>
      <c r="N81" s="91"/>
      <c r="O81" s="91"/>
      <c r="P81" s="91"/>
      <c r="Q81" s="91"/>
      <c r="R81" s="91"/>
      <c r="S81" s="91"/>
      <c r="T81" s="91"/>
      <c r="U81" s="91"/>
      <c r="V81" s="91"/>
      <c r="W81" s="91"/>
      <c r="X81" s="91"/>
      <c r="Y81" s="91"/>
      <c r="Z81" s="91"/>
      <c r="AA81" s="13"/>
      <c r="AB81" s="13"/>
      <c r="AC81" s="13"/>
      <c r="AD81" s="13"/>
      <c r="AE81" s="92"/>
      <c r="AF81" s="8"/>
    </row>
    <row r="82" spans="1:62" ht="24" customHeight="1" x14ac:dyDescent="0.35">
      <c r="A82" s="6"/>
      <c r="B82" s="95"/>
      <c r="C82" s="39"/>
      <c r="D82" s="39"/>
      <c r="E82" s="39"/>
      <c r="F82" s="39"/>
      <c r="G82" s="40" t="str">
        <f>G64</f>
        <v>Module Definition Table - Pasture (P1a)</v>
      </c>
      <c r="H82" s="39"/>
      <c r="I82" s="39"/>
      <c r="J82" s="39"/>
      <c r="K82" s="39"/>
      <c r="L82" s="39"/>
      <c r="M82" s="39"/>
      <c r="N82" s="39"/>
      <c r="O82" s="39"/>
      <c r="P82" s="39"/>
      <c r="Q82" s="39"/>
      <c r="R82" s="39"/>
      <c r="S82" s="39"/>
      <c r="T82" s="93"/>
      <c r="U82" s="93"/>
      <c r="V82" s="93"/>
      <c r="W82" s="93"/>
      <c r="X82" s="93"/>
      <c r="Y82" s="93"/>
      <c r="Z82" s="93"/>
      <c r="AA82" s="93"/>
      <c r="AB82" s="93"/>
      <c r="AC82" s="93"/>
      <c r="AD82" s="94" t="s">
        <v>90</v>
      </c>
      <c r="AE82" s="41" t="s">
        <v>91</v>
      </c>
      <c r="AF82" s="8"/>
    </row>
    <row r="83" spans="1:62" ht="12" customHeight="1" outlineLevel="1" x14ac:dyDescent="0.35">
      <c r="A83" s="6"/>
      <c r="B83" s="7"/>
      <c r="C83" s="7"/>
      <c r="D83" s="7"/>
      <c r="E83" s="7"/>
      <c r="F83" s="8"/>
      <c r="G83" s="8"/>
      <c r="H83" s="8"/>
      <c r="I83" s="8"/>
      <c r="J83" s="8"/>
      <c r="K83" s="8"/>
      <c r="L83" s="8"/>
      <c r="M83" s="8"/>
      <c r="N83" s="8"/>
      <c r="O83" s="8"/>
      <c r="P83" s="8"/>
      <c r="Q83" s="8"/>
      <c r="R83" s="8"/>
      <c r="S83" s="8"/>
      <c r="T83" s="8"/>
      <c r="U83" s="8"/>
      <c r="V83" s="8"/>
      <c r="W83" s="8"/>
      <c r="X83" s="8"/>
      <c r="Y83" s="8"/>
      <c r="Z83" s="8"/>
      <c r="AA83" s="8"/>
      <c r="AB83" s="8"/>
      <c r="AC83" s="8"/>
      <c r="AD83" s="8"/>
      <c r="AE83" s="8"/>
      <c r="AF83" s="8"/>
    </row>
    <row r="84" spans="1:62" s="104" customFormat="1" ht="12.75" customHeight="1" outlineLevel="1" x14ac:dyDescent="0.35">
      <c r="A84" s="102"/>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K84"/>
      <c r="AL84"/>
      <c r="AM84"/>
      <c r="AN84"/>
      <c r="AO84"/>
      <c r="AP84"/>
      <c r="AQ84"/>
      <c r="AR84"/>
      <c r="AS84"/>
      <c r="AT84"/>
      <c r="AU84"/>
      <c r="AV84"/>
      <c r="AW84"/>
      <c r="AX84"/>
      <c r="AY84"/>
      <c r="AZ84"/>
      <c r="BA84"/>
      <c r="BB84"/>
      <c r="BC84"/>
      <c r="BD84"/>
      <c r="BE84"/>
      <c r="BF84"/>
      <c r="BG84"/>
      <c r="BH84"/>
      <c r="BI84"/>
      <c r="BJ84"/>
    </row>
    <row r="85" spans="1:62" s="104" customFormat="1" ht="5.15" customHeight="1" outlineLevel="1" collapsed="1" thickBot="1" x14ac:dyDescent="0.4">
      <c r="A85" s="102"/>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K85"/>
      <c r="AL85"/>
      <c r="AM85"/>
      <c r="AN85"/>
      <c r="AO85"/>
      <c r="AP85"/>
      <c r="AQ85"/>
      <c r="AR85"/>
      <c r="AS85"/>
      <c r="AT85"/>
      <c r="AU85"/>
      <c r="AV85"/>
      <c r="AW85"/>
      <c r="AX85"/>
      <c r="AY85"/>
      <c r="AZ85"/>
      <c r="BA85"/>
      <c r="BB85"/>
      <c r="BC85"/>
      <c r="BD85"/>
      <c r="BE85"/>
      <c r="BF85"/>
      <c r="BG85"/>
      <c r="BH85"/>
      <c r="BI85"/>
      <c r="BJ85"/>
    </row>
    <row r="86" spans="1:62" s="104" customFormat="1" ht="5.15" customHeight="1" outlineLevel="1" collapsed="1" x14ac:dyDescent="0.35">
      <c r="A86" s="102"/>
      <c r="B86" s="95"/>
      <c r="C86" s="9" t="s">
        <v>0</v>
      </c>
      <c r="D86" s="9"/>
      <c r="E86" s="9"/>
      <c r="F86" s="9"/>
      <c r="G86" s="9"/>
      <c r="H86" s="9"/>
      <c r="I86" s="9"/>
      <c r="J86" s="9"/>
      <c r="K86" s="10"/>
      <c r="L86" s="10"/>
      <c r="M86" s="10"/>
      <c r="N86" s="10"/>
      <c r="O86" s="10"/>
      <c r="P86" s="10"/>
      <c r="Q86" s="10"/>
      <c r="R86" s="10"/>
      <c r="S86" s="10"/>
      <c r="T86" s="10"/>
      <c r="U86" s="10"/>
      <c r="V86" s="10"/>
      <c r="W86" s="10"/>
      <c r="X86" s="10"/>
      <c r="Y86" s="10"/>
      <c r="Z86" s="10"/>
      <c r="AA86" s="10"/>
      <c r="AB86" s="10"/>
      <c r="AC86" s="10"/>
      <c r="AD86" s="67" t="s">
        <v>82</v>
      </c>
      <c r="AE86" s="11"/>
      <c r="AF86" s="8"/>
      <c r="AK86"/>
      <c r="AL86"/>
      <c r="AM86"/>
      <c r="AN86"/>
      <c r="AO86"/>
      <c r="AP86"/>
      <c r="AQ86"/>
      <c r="AR86"/>
      <c r="AS86"/>
      <c r="AT86"/>
      <c r="AU86"/>
      <c r="AV86"/>
      <c r="AW86"/>
      <c r="AX86"/>
      <c r="AY86"/>
      <c r="AZ86"/>
      <c r="BA86"/>
      <c r="BB86"/>
      <c r="BC86"/>
      <c r="BD86"/>
      <c r="BE86"/>
      <c r="BF86"/>
      <c r="BG86"/>
      <c r="BH86"/>
      <c r="BI86"/>
      <c r="BJ86"/>
    </row>
    <row r="87" spans="1:62" s="104" customFormat="1" ht="13.4" customHeight="1" outlineLevel="1" collapsed="1" x14ac:dyDescent="0.35">
      <c r="A87" s="102"/>
      <c r="B87" s="95"/>
      <c r="C87" s="12"/>
      <c r="D87" s="12">
        <v>0</v>
      </c>
      <c r="E87" s="12" t="s">
        <v>1</v>
      </c>
      <c r="F87" s="69"/>
      <c r="G87" s="70" t="s">
        <v>1038</v>
      </c>
      <c r="H87" s="71"/>
      <c r="I87" s="71"/>
      <c r="J87" s="71"/>
      <c r="K87" s="71"/>
      <c r="L87" s="71"/>
      <c r="M87" s="71"/>
      <c r="N87" s="115"/>
      <c r="O87" s="71"/>
      <c r="P87" s="71"/>
      <c r="Q87" s="71"/>
      <c r="R87" s="71"/>
      <c r="S87" s="72"/>
      <c r="T87" s="71"/>
      <c r="U87" s="71"/>
      <c r="V87" s="71"/>
      <c r="W87" s="71"/>
      <c r="X87" s="71"/>
      <c r="Y87" s="71"/>
      <c r="Z87" s="72"/>
      <c r="AA87" s="72"/>
      <c r="AB87" s="72"/>
      <c r="AC87" s="72"/>
      <c r="AD87" s="72"/>
      <c r="AE87" s="16"/>
      <c r="AF87" s="8"/>
      <c r="AK87"/>
      <c r="AL87"/>
      <c r="AM87"/>
      <c r="AN87"/>
      <c r="AO87"/>
      <c r="AP87"/>
      <c r="AQ87"/>
      <c r="AR87"/>
      <c r="AS87"/>
      <c r="AT87"/>
      <c r="AU87"/>
      <c r="AV87"/>
      <c r="AW87"/>
      <c r="AX87"/>
      <c r="AY87"/>
      <c r="AZ87"/>
      <c r="BA87"/>
      <c r="BB87"/>
      <c r="BC87"/>
      <c r="BD87"/>
      <c r="BE87"/>
      <c r="BF87"/>
      <c r="BG87"/>
      <c r="BH87"/>
      <c r="BI87"/>
      <c r="BJ87"/>
    </row>
    <row r="88" spans="1:62" s="104" customFormat="1" ht="13.4" customHeight="1" outlineLevel="1" x14ac:dyDescent="0.35">
      <c r="A88" s="102"/>
      <c r="B88" s="95"/>
      <c r="C88" s="12"/>
      <c r="D88" s="12"/>
      <c r="E88" s="17"/>
      <c r="F88" s="73"/>
      <c r="G88" s="74" t="s">
        <v>1039</v>
      </c>
      <c r="H88" s="74"/>
      <c r="I88" s="74"/>
      <c r="J88" s="74"/>
      <c r="K88" s="74"/>
      <c r="L88" s="74"/>
      <c r="M88" s="74"/>
      <c r="N88" s="116"/>
      <c r="O88" s="74"/>
      <c r="P88" s="74"/>
      <c r="Q88" s="74"/>
      <c r="R88" s="74"/>
      <c r="S88" s="75"/>
      <c r="T88" s="76"/>
      <c r="U88" s="76"/>
      <c r="V88" s="76"/>
      <c r="W88" s="76"/>
      <c r="X88" s="76"/>
      <c r="Y88" s="76"/>
      <c r="Z88" s="75"/>
      <c r="AA88" s="75"/>
      <c r="AB88" s="75"/>
      <c r="AC88" s="75"/>
      <c r="AD88" s="75"/>
      <c r="AE88" s="16"/>
      <c r="AF88" s="8"/>
      <c r="AK88"/>
      <c r="AL88"/>
      <c r="AM88"/>
      <c r="AN88"/>
      <c r="AO88"/>
      <c r="AP88"/>
      <c r="AQ88"/>
      <c r="AR88"/>
      <c r="AS88"/>
      <c r="AT88"/>
      <c r="AU88"/>
      <c r="AV88"/>
      <c r="AW88"/>
      <c r="AX88"/>
      <c r="AY88"/>
      <c r="AZ88"/>
      <c r="BA88"/>
      <c r="BB88"/>
      <c r="BC88"/>
      <c r="BD88"/>
      <c r="BE88"/>
      <c r="BF88"/>
      <c r="BG88"/>
      <c r="BH88"/>
      <c r="BI88"/>
      <c r="BJ88"/>
    </row>
    <row r="89" spans="1:62" s="104" customFormat="1" ht="13.4" customHeight="1" outlineLevel="1" x14ac:dyDescent="0.35">
      <c r="A89" s="102"/>
      <c r="B89" s="95"/>
      <c r="C89" s="17"/>
      <c r="D89" s="12"/>
      <c r="E89" s="17"/>
      <c r="F89" s="73"/>
      <c r="G89" s="77">
        <v>44718.380104166667</v>
      </c>
      <c r="H89" s="78"/>
      <c r="I89" s="74"/>
      <c r="J89" s="74"/>
      <c r="K89" s="74"/>
      <c r="L89" s="74"/>
      <c r="M89" s="74"/>
      <c r="N89" s="74"/>
      <c r="O89" s="74"/>
      <c r="P89" s="74"/>
      <c r="Q89" s="74"/>
      <c r="R89" s="74"/>
      <c r="S89" s="75"/>
      <c r="T89" s="76"/>
      <c r="U89" s="76"/>
      <c r="V89" s="76"/>
      <c r="W89" s="76"/>
      <c r="X89" s="76"/>
      <c r="Y89" s="76"/>
      <c r="Z89" s="75"/>
      <c r="AA89" s="75"/>
      <c r="AB89" s="75"/>
      <c r="AC89" s="75"/>
      <c r="AD89" s="75"/>
      <c r="AE89" s="16"/>
      <c r="AF89" s="8"/>
      <c r="AK89"/>
      <c r="AL89"/>
      <c r="AM89"/>
      <c r="AN89"/>
      <c r="AO89"/>
      <c r="AP89"/>
      <c r="AQ89"/>
      <c r="AR89"/>
      <c r="AS89"/>
      <c r="AT89"/>
      <c r="AU89"/>
      <c r="AV89"/>
      <c r="AW89"/>
      <c r="AX89"/>
      <c r="AY89"/>
      <c r="AZ89"/>
      <c r="BA89"/>
      <c r="BB89"/>
      <c r="BC89"/>
      <c r="BD89"/>
      <c r="BE89"/>
      <c r="BF89"/>
      <c r="BG89"/>
      <c r="BH89"/>
      <c r="BI89"/>
      <c r="BJ89"/>
    </row>
    <row r="90" spans="1:62" s="104" customFormat="1" ht="13.4" customHeight="1" outlineLevel="1" x14ac:dyDescent="0.35">
      <c r="A90" s="102"/>
      <c r="B90" s="95"/>
      <c r="C90" s="17">
        <v>1</v>
      </c>
      <c r="D90" s="12"/>
      <c r="E90" s="17"/>
      <c r="F90" s="79"/>
      <c r="G90" s="80"/>
      <c r="H90" s="81"/>
      <c r="I90" s="81"/>
      <c r="J90" s="81"/>
      <c r="K90" s="81"/>
      <c r="L90" s="81"/>
      <c r="M90" s="81"/>
      <c r="N90" s="81"/>
      <c r="O90" s="81"/>
      <c r="P90" s="81"/>
      <c r="Q90" s="81"/>
      <c r="R90" s="81"/>
      <c r="S90" s="82"/>
      <c r="T90" s="83"/>
      <c r="U90" s="83"/>
      <c r="V90" s="83"/>
      <c r="W90" s="83"/>
      <c r="X90" s="83"/>
      <c r="Y90" s="83"/>
      <c r="Z90" s="82"/>
      <c r="AA90" s="82"/>
      <c r="AB90" s="82"/>
      <c r="AC90" s="82"/>
      <c r="AD90" s="82"/>
      <c r="AE90" s="16"/>
      <c r="AF90" s="8"/>
      <c r="AK90"/>
      <c r="AL90"/>
      <c r="AM90"/>
      <c r="AN90"/>
      <c r="AO90"/>
      <c r="AP90"/>
      <c r="AQ90"/>
      <c r="AR90"/>
      <c r="AS90"/>
      <c r="AT90"/>
      <c r="AU90"/>
      <c r="AV90"/>
      <c r="AW90"/>
      <c r="AX90"/>
      <c r="AY90"/>
      <c r="AZ90"/>
      <c r="BA90"/>
      <c r="BB90"/>
      <c r="BC90"/>
      <c r="BD90"/>
      <c r="BE90"/>
      <c r="BF90"/>
      <c r="BG90"/>
      <c r="BH90"/>
      <c r="BI90"/>
      <c r="BJ90"/>
    </row>
    <row r="91" spans="1:62" s="104" customFormat="1" ht="13.4" customHeight="1" outlineLevel="1" x14ac:dyDescent="0.35">
      <c r="A91" s="102"/>
      <c r="B91" s="95"/>
      <c r="C91" s="17"/>
      <c r="D91" s="17"/>
      <c r="E91" s="17"/>
      <c r="F91" s="17"/>
      <c r="G91" s="22"/>
      <c r="H91" s="22"/>
      <c r="I91" s="22"/>
      <c r="J91" s="22"/>
      <c r="K91" s="22"/>
      <c r="L91" s="22"/>
      <c r="M91" s="22"/>
      <c r="N91" s="22"/>
      <c r="O91" s="22"/>
      <c r="P91" s="22"/>
      <c r="Q91" s="22"/>
      <c r="R91" s="22"/>
      <c r="S91" s="22"/>
      <c r="T91" s="22"/>
      <c r="U91" s="22"/>
      <c r="V91" s="22"/>
      <c r="W91" s="22"/>
      <c r="X91" s="22"/>
      <c r="Y91" s="22"/>
      <c r="Z91" s="22"/>
      <c r="AA91" s="22"/>
      <c r="AB91" s="22"/>
      <c r="AC91" s="22"/>
      <c r="AD91" s="22"/>
      <c r="AE91" s="16"/>
      <c r="AF91" s="8"/>
      <c r="AK91"/>
      <c r="AL91"/>
      <c r="AM91"/>
      <c r="AN91"/>
      <c r="AO91"/>
      <c r="AP91"/>
      <c r="AQ91"/>
      <c r="AR91"/>
      <c r="AS91"/>
      <c r="AT91"/>
      <c r="AU91"/>
      <c r="AV91"/>
      <c r="AW91"/>
      <c r="AX91"/>
      <c r="AY91"/>
      <c r="AZ91"/>
      <c r="BA91"/>
      <c r="BB91"/>
      <c r="BC91"/>
      <c r="BD91"/>
      <c r="BE91"/>
      <c r="BF91"/>
      <c r="BG91"/>
      <c r="BH91"/>
      <c r="BI91"/>
      <c r="BJ91"/>
    </row>
    <row r="92" spans="1:62" s="104" customFormat="1" ht="13.4" customHeight="1" outlineLevel="1" x14ac:dyDescent="0.35">
      <c r="A92" s="102"/>
      <c r="B92" s="95"/>
      <c r="C92" s="17"/>
      <c r="D92" s="17"/>
      <c r="E92" s="17"/>
      <c r="F92" s="17"/>
      <c r="G92" s="17"/>
      <c r="H92" s="17"/>
      <c r="I92" s="17"/>
      <c r="J92" s="17"/>
      <c r="K92" s="17"/>
      <c r="L92" s="22"/>
      <c r="M92" s="22"/>
      <c r="N92" s="22"/>
      <c r="O92" s="22"/>
      <c r="P92" s="22"/>
      <c r="Q92" s="22"/>
      <c r="R92" s="22"/>
      <c r="S92" s="22"/>
      <c r="T92" s="22"/>
      <c r="U92" s="22"/>
      <c r="V92" s="22"/>
      <c r="W92" s="22"/>
      <c r="X92" s="22"/>
      <c r="Y92" s="22"/>
      <c r="Z92" s="22"/>
      <c r="AA92" s="22"/>
      <c r="AB92" s="22"/>
      <c r="AC92" s="22"/>
      <c r="AD92" s="22"/>
      <c r="AE92" s="16"/>
      <c r="AF92" s="8"/>
      <c r="AK92"/>
      <c r="AL92"/>
      <c r="AM92"/>
      <c r="AN92"/>
      <c r="AO92"/>
      <c r="AP92"/>
      <c r="AQ92"/>
      <c r="AR92"/>
      <c r="AS92"/>
      <c r="AT92"/>
      <c r="AU92"/>
      <c r="AV92"/>
      <c r="AW92"/>
      <c r="AX92"/>
      <c r="AY92"/>
      <c r="AZ92"/>
      <c r="BA92"/>
      <c r="BB92"/>
      <c r="BC92"/>
      <c r="BD92"/>
      <c r="BE92"/>
      <c r="BF92"/>
      <c r="BG92"/>
      <c r="BH92"/>
      <c r="BI92"/>
      <c r="BJ92"/>
    </row>
    <row r="93" spans="1:62" s="104" customFormat="1" ht="13.4" customHeight="1" outlineLevel="1" x14ac:dyDescent="0.35">
      <c r="A93" s="102"/>
      <c r="B93" s="95"/>
      <c r="C93" s="17"/>
      <c r="D93" s="17"/>
      <c r="E93" s="17"/>
      <c r="F93" s="17"/>
      <c r="G93" s="23"/>
      <c r="H93" s="23"/>
      <c r="I93" s="23"/>
      <c r="J93" s="23"/>
      <c r="K93" s="23"/>
      <c r="L93" s="23"/>
      <c r="M93" s="23"/>
      <c r="N93" s="23"/>
      <c r="O93" s="23"/>
      <c r="P93" s="23"/>
      <c r="Q93" s="23"/>
      <c r="R93" s="23"/>
      <c r="S93" s="23"/>
      <c r="T93" s="23"/>
      <c r="U93" s="23"/>
      <c r="V93" s="23"/>
      <c r="W93" s="23"/>
      <c r="X93" s="23"/>
      <c r="Y93" s="23"/>
      <c r="Z93" s="23"/>
      <c r="AA93" s="24"/>
      <c r="AB93" s="24"/>
      <c r="AC93" s="24"/>
      <c r="AD93" s="24"/>
      <c r="AE93" s="16"/>
      <c r="AF93" s="8"/>
      <c r="AK93"/>
      <c r="AL93"/>
      <c r="AM93"/>
      <c r="AN93"/>
      <c r="AO93"/>
      <c r="AP93"/>
      <c r="AQ93"/>
      <c r="AR93"/>
      <c r="AS93"/>
      <c r="AT93"/>
      <c r="AU93"/>
      <c r="AV93"/>
      <c r="AW93"/>
      <c r="AX93"/>
      <c r="AY93"/>
      <c r="AZ93"/>
      <c r="BA93"/>
      <c r="BB93"/>
      <c r="BC93"/>
      <c r="BD93"/>
      <c r="BE93"/>
      <c r="BF93"/>
      <c r="BG93"/>
      <c r="BH93"/>
      <c r="BI93"/>
      <c r="BJ93"/>
    </row>
    <row r="94" spans="1:62" s="104" customFormat="1" ht="13.4" customHeight="1" outlineLevel="1" x14ac:dyDescent="0.35">
      <c r="A94" s="102"/>
      <c r="B94" s="95"/>
      <c r="C94" s="17"/>
      <c r="D94" s="17"/>
      <c r="E94" s="17"/>
      <c r="F94" s="17"/>
      <c r="G94" s="23"/>
      <c r="H94" s="23"/>
      <c r="I94" s="23"/>
      <c r="J94" s="23" t="s">
        <v>334</v>
      </c>
      <c r="K94" s="23" t="s">
        <v>335</v>
      </c>
      <c r="L94" s="23" t="s">
        <v>337</v>
      </c>
      <c r="M94" s="23" t="s">
        <v>338</v>
      </c>
      <c r="N94" s="23" t="s">
        <v>339</v>
      </c>
      <c r="O94" s="23" t="s">
        <v>341</v>
      </c>
      <c r="P94" s="23" t="s">
        <v>840</v>
      </c>
      <c r="Q94" s="23" t="s">
        <v>841</v>
      </c>
      <c r="R94" s="23" t="s">
        <v>1046</v>
      </c>
      <c r="S94" s="23"/>
      <c r="T94" s="23"/>
      <c r="U94" s="23"/>
      <c r="V94" s="23"/>
      <c r="W94" s="23"/>
      <c r="X94" s="23"/>
      <c r="Y94" s="23"/>
      <c r="Z94" s="23"/>
      <c r="AA94" s="24"/>
      <c r="AB94" s="24"/>
      <c r="AC94" s="24"/>
      <c r="AD94" s="24"/>
      <c r="AE94" s="16"/>
      <c r="AF94" s="8"/>
      <c r="AK94"/>
      <c r="AL94"/>
      <c r="AM94"/>
      <c r="AN94"/>
      <c r="AO94"/>
      <c r="AP94"/>
      <c r="AQ94"/>
      <c r="AR94"/>
      <c r="AS94"/>
      <c r="AT94"/>
      <c r="AU94"/>
      <c r="AV94"/>
      <c r="AW94"/>
      <c r="AX94"/>
      <c r="AY94"/>
      <c r="AZ94"/>
      <c r="BA94"/>
      <c r="BB94"/>
      <c r="BC94"/>
      <c r="BD94"/>
      <c r="BE94"/>
      <c r="BF94"/>
      <c r="BG94"/>
      <c r="BH94"/>
      <c r="BI94"/>
      <c r="BJ94"/>
    </row>
    <row r="95" spans="1:62" s="104" customFormat="1" ht="5.15" customHeight="1" outlineLevel="1" x14ac:dyDescent="0.35">
      <c r="A95" s="102"/>
      <c r="B95" s="95"/>
      <c r="C95" s="12" t="s">
        <v>85</v>
      </c>
      <c r="D95" s="17"/>
      <c r="E95" s="17"/>
      <c r="F95" s="17"/>
      <c r="G95" s="23"/>
      <c r="H95" s="23"/>
      <c r="I95" s="23"/>
      <c r="J95" s="84" t="s">
        <v>86</v>
      </c>
      <c r="K95" s="23"/>
      <c r="L95" s="23"/>
      <c r="M95" s="23"/>
      <c r="N95" s="23"/>
      <c r="O95" s="23"/>
      <c r="P95" s="23"/>
      <c r="Q95" s="23"/>
      <c r="R95" s="23"/>
      <c r="S95" s="23"/>
      <c r="T95" s="23"/>
      <c r="U95" s="23"/>
      <c r="V95" s="23"/>
      <c r="W95" s="23"/>
      <c r="X95" s="23"/>
      <c r="Y95" s="23"/>
      <c r="Z95" s="23"/>
      <c r="AA95" s="24"/>
      <c r="AB95" s="24"/>
      <c r="AC95" s="24"/>
      <c r="AD95" s="24"/>
      <c r="AE95" s="16"/>
      <c r="AF95" s="8"/>
      <c r="AK95"/>
      <c r="AL95"/>
      <c r="AM95"/>
      <c r="AN95"/>
      <c r="AO95"/>
      <c r="AP95"/>
      <c r="AQ95"/>
      <c r="AR95"/>
      <c r="AS95"/>
      <c r="AT95"/>
      <c r="AU95"/>
      <c r="AV95"/>
      <c r="AW95"/>
      <c r="AX95"/>
      <c r="AY95"/>
      <c r="AZ95"/>
      <c r="BA95"/>
      <c r="BB95"/>
      <c r="BC95"/>
      <c r="BD95"/>
      <c r="BE95"/>
      <c r="BF95"/>
      <c r="BG95"/>
      <c r="BH95"/>
      <c r="BI95"/>
      <c r="BJ95"/>
    </row>
    <row r="96" spans="1:62" s="104" customFormat="1" ht="5.15" customHeight="1" outlineLevel="1" x14ac:dyDescent="0.35">
      <c r="A96" s="102"/>
      <c r="B96" s="95"/>
      <c r="C96" s="17"/>
      <c r="D96" s="17"/>
      <c r="E96" s="17"/>
      <c r="F96" s="13"/>
      <c r="G96" s="85"/>
      <c r="H96" s="85"/>
      <c r="I96" s="85"/>
      <c r="J96" s="85"/>
      <c r="K96" s="85"/>
      <c r="L96" s="85"/>
      <c r="M96" s="85"/>
      <c r="N96" s="85"/>
      <c r="O96" s="85"/>
      <c r="P96" s="85"/>
      <c r="Q96" s="85"/>
      <c r="R96" s="85"/>
      <c r="S96" s="85"/>
      <c r="T96" s="85"/>
      <c r="U96" s="85"/>
      <c r="V96" s="85"/>
      <c r="W96" s="85"/>
      <c r="X96" s="85"/>
      <c r="Y96" s="85"/>
      <c r="Z96" s="85"/>
      <c r="AA96" s="13"/>
      <c r="AB96" s="13"/>
      <c r="AC96" s="13"/>
      <c r="AD96" s="13"/>
      <c r="AE96" s="16"/>
      <c r="AF96" s="8"/>
      <c r="AK96"/>
      <c r="AL96"/>
      <c r="AM96"/>
      <c r="AN96"/>
      <c r="AO96"/>
      <c r="AP96"/>
      <c r="AQ96"/>
      <c r="AR96"/>
      <c r="AS96"/>
      <c r="AT96"/>
      <c r="AU96"/>
      <c r="AV96"/>
      <c r="AW96"/>
      <c r="AX96"/>
      <c r="AY96"/>
      <c r="AZ96"/>
      <c r="BA96"/>
      <c r="BB96"/>
      <c r="BC96"/>
      <c r="BD96"/>
      <c r="BE96"/>
      <c r="BF96"/>
      <c r="BG96"/>
      <c r="BH96"/>
      <c r="BI96"/>
      <c r="BJ96"/>
    </row>
    <row r="97" spans="1:62" s="104" customFormat="1" ht="13.4" customHeight="1" outlineLevel="1" x14ac:dyDescent="0.35">
      <c r="A97" s="102"/>
      <c r="B97" s="95"/>
      <c r="C97" s="17"/>
      <c r="D97" s="17"/>
      <c r="E97" s="17"/>
      <c r="F97" s="13"/>
      <c r="G97" s="91"/>
      <c r="H97" s="91"/>
      <c r="I97" s="91" t="s">
        <v>1040</v>
      </c>
      <c r="J97" s="137">
        <v>0.9</v>
      </c>
      <c r="K97" s="137">
        <v>0.9</v>
      </c>
      <c r="L97" s="137">
        <v>0.9</v>
      </c>
      <c r="M97" s="137">
        <v>0.9</v>
      </c>
      <c r="N97" s="137">
        <v>0.9</v>
      </c>
      <c r="O97" s="137">
        <v>0.9</v>
      </c>
      <c r="P97" s="137">
        <v>0.9</v>
      </c>
      <c r="Q97" s="137">
        <v>0.9</v>
      </c>
      <c r="R97" s="137">
        <v>0.9</v>
      </c>
      <c r="S97" s="91"/>
      <c r="T97" s="91"/>
      <c r="U97" s="91"/>
      <c r="V97" s="91"/>
      <c r="W97" s="91"/>
      <c r="X97" s="91"/>
      <c r="Y97" s="91"/>
      <c r="Z97" s="91"/>
      <c r="AA97" s="13"/>
      <c r="AB97" s="13"/>
      <c r="AC97" s="13"/>
      <c r="AD97" s="13"/>
      <c r="AE97" s="16"/>
      <c r="AF97" s="8"/>
      <c r="AK97"/>
      <c r="AL97"/>
      <c r="AM97"/>
      <c r="AN97"/>
      <c r="AO97"/>
      <c r="AP97"/>
      <c r="AQ97"/>
      <c r="AR97"/>
      <c r="AS97"/>
      <c r="AT97"/>
      <c r="AU97"/>
      <c r="AV97"/>
      <c r="AW97"/>
      <c r="AX97"/>
      <c r="AY97"/>
      <c r="AZ97"/>
      <c r="BA97"/>
      <c r="BB97"/>
      <c r="BC97"/>
      <c r="BD97"/>
      <c r="BE97"/>
      <c r="BF97"/>
      <c r="BG97"/>
      <c r="BH97"/>
      <c r="BI97"/>
      <c r="BJ97"/>
    </row>
    <row r="98" spans="1:62" s="104" customFormat="1" ht="13.4" customHeight="1" outlineLevel="1" x14ac:dyDescent="0.35">
      <c r="A98" s="102"/>
      <c r="B98" s="95"/>
      <c r="C98" s="17"/>
      <c r="D98" s="17"/>
      <c r="E98" s="17"/>
      <c r="F98" s="13"/>
      <c r="G98" s="91"/>
      <c r="H98" s="91"/>
      <c r="I98" s="91"/>
      <c r="J98" s="91"/>
      <c r="K98" s="91"/>
      <c r="L98" s="91"/>
      <c r="M98" s="91"/>
      <c r="N98" s="91"/>
      <c r="O98" s="91"/>
      <c r="P98" s="91"/>
      <c r="Q98" s="91"/>
      <c r="R98" s="91"/>
      <c r="S98" s="91"/>
      <c r="T98" s="91"/>
      <c r="U98" s="91"/>
      <c r="V98" s="91"/>
      <c r="W98" s="91"/>
      <c r="X98" s="91"/>
      <c r="Y98" s="91"/>
      <c r="Z98" s="91"/>
      <c r="AA98" s="13"/>
      <c r="AB98" s="13"/>
      <c r="AC98" s="13"/>
      <c r="AD98" s="13"/>
      <c r="AE98" s="16"/>
      <c r="AF98" s="8"/>
      <c r="AK98"/>
      <c r="AL98"/>
      <c r="AM98"/>
      <c r="AN98"/>
      <c r="AO98"/>
      <c r="AP98"/>
      <c r="AQ98"/>
      <c r="AR98"/>
      <c r="AS98"/>
      <c r="AT98"/>
      <c r="AU98"/>
      <c r="AV98"/>
      <c r="AW98"/>
      <c r="AX98"/>
      <c r="AY98"/>
      <c r="AZ98"/>
      <c r="BA98"/>
      <c r="BB98"/>
      <c r="BC98"/>
      <c r="BD98"/>
      <c r="BE98"/>
      <c r="BF98"/>
      <c r="BG98"/>
      <c r="BH98"/>
      <c r="BI98"/>
      <c r="BJ98"/>
    </row>
    <row r="99" spans="1:62" s="104" customFormat="1" ht="13.4" customHeight="1" outlineLevel="1" x14ac:dyDescent="0.35">
      <c r="A99" s="102"/>
      <c r="B99" s="95"/>
      <c r="C99" s="17"/>
      <c r="D99" s="17"/>
      <c r="E99" s="17"/>
      <c r="F99" s="13"/>
      <c r="G99" s="91"/>
      <c r="H99" s="91"/>
      <c r="I99" s="91"/>
      <c r="J99" s="91"/>
      <c r="K99" s="91"/>
      <c r="L99" s="91"/>
      <c r="M99" s="91"/>
      <c r="N99" s="91"/>
      <c r="O99" s="91"/>
      <c r="P99" s="91"/>
      <c r="Q99" s="91"/>
      <c r="R99" s="91"/>
      <c r="S99" s="91"/>
      <c r="T99" s="91"/>
      <c r="U99" s="91"/>
      <c r="V99" s="91"/>
      <c r="W99" s="91"/>
      <c r="X99" s="91"/>
      <c r="Y99" s="91"/>
      <c r="Z99" s="91"/>
      <c r="AA99" s="13"/>
      <c r="AB99" s="13"/>
      <c r="AC99" s="13"/>
      <c r="AD99" s="13"/>
      <c r="AE99" s="16"/>
      <c r="AF99" s="8"/>
      <c r="AK99"/>
      <c r="AL99"/>
      <c r="AM99"/>
      <c r="AN99"/>
      <c r="AO99"/>
      <c r="AP99"/>
      <c r="AQ99"/>
      <c r="AR99"/>
      <c r="AS99"/>
      <c r="AT99"/>
      <c r="AU99"/>
      <c r="AV99"/>
      <c r="AW99"/>
      <c r="AX99"/>
      <c r="AY99"/>
      <c r="AZ99"/>
      <c r="BA99"/>
      <c r="BB99"/>
      <c r="BC99"/>
      <c r="BD99"/>
      <c r="BE99"/>
      <c r="BF99"/>
      <c r="BG99"/>
      <c r="BH99"/>
      <c r="BI99"/>
      <c r="BJ99"/>
    </row>
    <row r="100" spans="1:62" s="104" customFormat="1" ht="5.15" customHeight="1" outlineLevel="1" x14ac:dyDescent="0.35">
      <c r="A100" s="102"/>
      <c r="B100" s="95"/>
      <c r="C100" s="12" t="s">
        <v>89</v>
      </c>
      <c r="D100" s="17"/>
      <c r="E100" s="17"/>
      <c r="F100" s="13"/>
      <c r="G100" s="91"/>
      <c r="H100" s="85"/>
      <c r="I100" s="85"/>
      <c r="J100" s="85"/>
      <c r="K100" s="85"/>
      <c r="L100" s="85"/>
      <c r="M100" s="85"/>
      <c r="N100" s="85"/>
      <c r="O100" s="85"/>
      <c r="P100" s="85"/>
      <c r="Q100" s="85"/>
      <c r="R100" s="85"/>
      <c r="S100" s="91"/>
      <c r="T100" s="91"/>
      <c r="U100" s="91"/>
      <c r="V100" s="91"/>
      <c r="W100" s="91"/>
      <c r="X100" s="91"/>
      <c r="Y100" s="91"/>
      <c r="Z100" s="91"/>
      <c r="AA100" s="13"/>
      <c r="AB100" s="13"/>
      <c r="AC100" s="13"/>
      <c r="AD100" s="13"/>
      <c r="AE100" s="92"/>
      <c r="AF100" s="8"/>
      <c r="AK100"/>
      <c r="AL100"/>
      <c r="AM100"/>
      <c r="AN100"/>
      <c r="AO100"/>
      <c r="AP100"/>
      <c r="AQ100"/>
      <c r="AR100"/>
      <c r="AS100"/>
      <c r="AT100"/>
      <c r="AU100"/>
      <c r="AV100"/>
      <c r="AW100"/>
      <c r="AX100"/>
      <c r="AY100"/>
      <c r="AZ100"/>
      <c r="BA100"/>
      <c r="BB100"/>
      <c r="BC100"/>
      <c r="BD100"/>
      <c r="BE100"/>
      <c r="BF100"/>
      <c r="BG100"/>
      <c r="BH100"/>
      <c r="BI100"/>
      <c r="BJ100"/>
    </row>
    <row r="101" spans="1:62" s="104" customFormat="1" ht="24" customHeight="1" x14ac:dyDescent="0.35">
      <c r="A101" s="102"/>
      <c r="B101" s="95"/>
      <c r="C101" s="39"/>
      <c r="D101" s="39"/>
      <c r="E101" s="39"/>
      <c r="F101" s="39"/>
      <c r="G101" s="40" t="str">
        <f>G87</f>
        <v>Pasture coverage</v>
      </c>
      <c r="H101" s="39"/>
      <c r="I101" s="39"/>
      <c r="J101" s="39"/>
      <c r="K101" s="39"/>
      <c r="L101" s="39"/>
      <c r="M101" s="125"/>
      <c r="N101" s="39"/>
      <c r="O101" s="39"/>
      <c r="P101" s="39"/>
      <c r="Q101" s="39"/>
      <c r="R101" s="39"/>
      <c r="S101" s="39"/>
      <c r="T101" s="93"/>
      <c r="U101" s="93"/>
      <c r="V101" s="93"/>
      <c r="W101" s="93"/>
      <c r="X101" s="93"/>
      <c r="Y101" s="93"/>
      <c r="Z101" s="93"/>
      <c r="AA101" s="93"/>
      <c r="AB101" s="93"/>
      <c r="AC101" s="93"/>
      <c r="AD101" s="94" t="s">
        <v>90</v>
      </c>
      <c r="AE101" s="41" t="s">
        <v>91</v>
      </c>
      <c r="AF101" s="8"/>
      <c r="AK101"/>
      <c r="AL101"/>
      <c r="AM101"/>
      <c r="AN101"/>
      <c r="AO101"/>
      <c r="AP101"/>
      <c r="AQ101"/>
      <c r="AR101"/>
      <c r="AS101"/>
      <c r="AT101"/>
      <c r="AU101"/>
      <c r="AV101"/>
      <c r="AW101"/>
      <c r="AX101"/>
      <c r="AY101"/>
      <c r="AZ101"/>
      <c r="BA101"/>
      <c r="BB101"/>
      <c r="BC101"/>
      <c r="BD101"/>
      <c r="BE101"/>
      <c r="BF101"/>
      <c r="BG101"/>
      <c r="BH101"/>
      <c r="BI101"/>
      <c r="BJ101"/>
    </row>
    <row r="102" spans="1:62" s="104" customFormat="1" ht="12.75" customHeight="1" outlineLevel="1" x14ac:dyDescent="0.35">
      <c r="A102" s="102"/>
      <c r="B102" s="7"/>
      <c r="C102" s="7"/>
      <c r="D102" s="7"/>
      <c r="E102" s="7"/>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K102"/>
      <c r="AL102"/>
      <c r="AM102"/>
      <c r="AN102"/>
      <c r="AO102"/>
      <c r="AP102"/>
      <c r="AQ102"/>
      <c r="AR102"/>
      <c r="AS102"/>
      <c r="AT102"/>
      <c r="AU102"/>
      <c r="AV102"/>
      <c r="AW102"/>
      <c r="AX102"/>
      <c r="AY102"/>
      <c r="AZ102"/>
      <c r="BA102"/>
      <c r="BB102"/>
      <c r="BC102"/>
      <c r="BD102"/>
      <c r="BE102"/>
      <c r="BF102"/>
      <c r="BG102"/>
      <c r="BH102"/>
      <c r="BI102"/>
      <c r="BJ102"/>
    </row>
    <row r="103" spans="1:62" ht="12" customHeight="1" outlineLevel="1" x14ac:dyDescent="0.35">
      <c r="A103" s="6"/>
      <c r="B103" s="7"/>
      <c r="C103" s="7"/>
      <c r="D103" s="7"/>
      <c r="E103" s="7"/>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row>
    <row r="104" spans="1:62" s="104" customFormat="1" ht="12.75" customHeight="1" outlineLevel="1" x14ac:dyDescent="0.35">
      <c r="A104" s="102"/>
      <c r="B104" s="103"/>
      <c r="C104" s="103"/>
      <c r="D104" s="103"/>
      <c r="E104" s="103"/>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K104"/>
      <c r="AL104"/>
      <c r="AM104"/>
      <c r="AN104"/>
      <c r="AO104"/>
      <c r="AP104"/>
      <c r="AQ104"/>
      <c r="AR104"/>
      <c r="AS104"/>
      <c r="AT104"/>
      <c r="AU104"/>
      <c r="AV104"/>
      <c r="AW104"/>
      <c r="AX104"/>
      <c r="AY104"/>
      <c r="AZ104"/>
      <c r="BA104"/>
      <c r="BB104"/>
      <c r="BC104"/>
      <c r="BD104"/>
      <c r="BE104"/>
      <c r="BF104"/>
      <c r="BG104"/>
      <c r="BH104"/>
      <c r="BI104"/>
      <c r="BJ104"/>
    </row>
    <row r="105" spans="1:62" s="104" customFormat="1" ht="5.15" customHeight="1" outlineLevel="1" collapsed="1" thickBot="1" x14ac:dyDescent="0.4">
      <c r="A105" s="102"/>
      <c r="B105" s="105"/>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c r="AA105" s="105"/>
      <c r="AB105" s="105"/>
      <c r="AC105" s="105"/>
      <c r="AD105" s="105"/>
      <c r="AE105" s="105"/>
      <c r="AF105" s="105"/>
      <c r="AK105"/>
      <c r="AL105"/>
      <c r="AM105"/>
      <c r="AN105"/>
      <c r="AO105"/>
      <c r="AP105"/>
      <c r="AQ105"/>
      <c r="AR105"/>
      <c r="AS105"/>
      <c r="AT105"/>
      <c r="AU105"/>
      <c r="AV105"/>
      <c r="AW105"/>
      <c r="AX105"/>
      <c r="AY105"/>
      <c r="AZ105"/>
      <c r="BA105"/>
      <c r="BB105"/>
      <c r="BC105"/>
      <c r="BD105"/>
      <c r="BE105"/>
      <c r="BF105"/>
      <c r="BG105"/>
      <c r="BH105"/>
      <c r="BI105"/>
      <c r="BJ105"/>
    </row>
    <row r="106" spans="1:62" s="104" customFormat="1" ht="5.15" customHeight="1" outlineLevel="1" x14ac:dyDescent="0.35">
      <c r="A106" s="102"/>
      <c r="B106" s="103"/>
      <c r="C106" s="9" t="s">
        <v>0</v>
      </c>
      <c r="D106" s="9"/>
      <c r="E106" s="9"/>
      <c r="F106" s="9"/>
      <c r="G106" s="9"/>
      <c r="H106" s="9"/>
      <c r="I106" s="9"/>
      <c r="J106" s="9"/>
      <c r="K106" s="10"/>
      <c r="L106" s="10"/>
      <c r="M106" s="10"/>
      <c r="N106" s="10"/>
      <c r="O106" s="10"/>
      <c r="P106" s="10"/>
      <c r="Q106" s="10"/>
      <c r="R106" s="10"/>
      <c r="S106" s="10"/>
      <c r="T106" s="10"/>
      <c r="U106" s="10"/>
      <c r="V106" s="10"/>
      <c r="W106" s="10"/>
      <c r="X106" s="10"/>
      <c r="Y106" s="10"/>
      <c r="Z106" s="10"/>
      <c r="AA106" s="10"/>
      <c r="AB106" s="10"/>
      <c r="AC106" s="10"/>
      <c r="AD106" s="10"/>
      <c r="AE106" s="11"/>
      <c r="AF106" s="8"/>
      <c r="AK106"/>
      <c r="AL106"/>
      <c r="AM106"/>
      <c r="AN106"/>
      <c r="AO106"/>
      <c r="AP106"/>
      <c r="AQ106"/>
      <c r="AR106"/>
      <c r="AS106"/>
      <c r="AT106"/>
      <c r="AU106"/>
      <c r="AV106"/>
      <c r="AW106"/>
      <c r="AX106"/>
      <c r="AY106"/>
      <c r="AZ106"/>
      <c r="BA106"/>
      <c r="BB106"/>
      <c r="BC106"/>
      <c r="BD106"/>
      <c r="BE106"/>
      <c r="BF106"/>
      <c r="BG106"/>
      <c r="BH106"/>
      <c r="BI106"/>
      <c r="BJ106"/>
    </row>
    <row r="107" spans="1:62" s="104" customFormat="1" ht="12.75" customHeight="1" outlineLevel="1" collapsed="1" x14ac:dyDescent="0.35">
      <c r="A107" s="102"/>
      <c r="B107" s="103"/>
      <c r="C107" s="12"/>
      <c r="D107" s="12">
        <v>410</v>
      </c>
      <c r="E107" s="12" t="s">
        <v>1</v>
      </c>
      <c r="F107" s="13"/>
      <c r="G107" s="14" t="s">
        <v>917</v>
      </c>
      <c r="H107" s="13"/>
      <c r="I107" s="13"/>
      <c r="J107" s="13"/>
      <c r="K107" s="13"/>
      <c r="L107" s="13"/>
      <c r="M107" s="13"/>
      <c r="N107" s="13"/>
      <c r="O107" s="13"/>
      <c r="P107" s="13"/>
      <c r="Q107" s="13"/>
      <c r="R107" s="13"/>
      <c r="S107" s="13"/>
      <c r="T107" s="13"/>
      <c r="U107" s="13"/>
      <c r="V107" s="15"/>
      <c r="W107" s="74"/>
      <c r="X107" s="74"/>
      <c r="Y107" s="74"/>
      <c r="Z107" s="74"/>
      <c r="AA107" s="74"/>
      <c r="AB107" s="74"/>
      <c r="AC107" s="106"/>
      <c r="AD107" s="106"/>
      <c r="AE107" s="16"/>
      <c r="AF107" s="8"/>
      <c r="AK107"/>
      <c r="AL107"/>
      <c r="AM107"/>
      <c r="AN107"/>
      <c r="AO107"/>
      <c r="AP107"/>
      <c r="AQ107"/>
      <c r="AR107"/>
      <c r="AS107"/>
      <c r="AT107"/>
      <c r="AU107"/>
      <c r="AV107"/>
      <c r="AW107"/>
      <c r="AX107"/>
      <c r="AY107"/>
      <c r="AZ107"/>
      <c r="BA107"/>
      <c r="BB107"/>
      <c r="BC107"/>
      <c r="BD107"/>
      <c r="BE107"/>
      <c r="BF107"/>
      <c r="BG107"/>
      <c r="BH107"/>
      <c r="BI107"/>
      <c r="BJ107"/>
    </row>
    <row r="108" spans="1:62" s="104" customFormat="1" ht="12.75" customHeight="1" outlineLevel="1" x14ac:dyDescent="0.35">
      <c r="A108" s="102"/>
      <c r="B108" s="103"/>
      <c r="C108" s="12"/>
      <c r="D108" s="12"/>
      <c r="E108" s="17"/>
      <c r="F108" s="13"/>
      <c r="G108" s="13" t="s">
        <v>918</v>
      </c>
      <c r="H108" s="74"/>
      <c r="I108" s="13"/>
      <c r="J108" s="13"/>
      <c r="K108" s="13"/>
      <c r="L108" s="13"/>
      <c r="M108" s="13"/>
      <c r="N108" s="13"/>
      <c r="O108" s="13"/>
      <c r="P108" s="13"/>
      <c r="Q108" s="13"/>
      <c r="R108" s="13"/>
      <c r="S108" s="13"/>
      <c r="T108" s="13"/>
      <c r="U108" s="13"/>
      <c r="V108" s="15"/>
      <c r="W108" s="107"/>
      <c r="X108" s="107"/>
      <c r="Y108" s="107"/>
      <c r="Z108" s="107"/>
      <c r="AA108" s="107"/>
      <c r="AB108" s="107"/>
      <c r="AC108" s="106"/>
      <c r="AD108" s="106"/>
      <c r="AE108" s="16"/>
      <c r="AF108" s="8"/>
      <c r="AK108"/>
      <c r="AL108"/>
      <c r="AM108"/>
      <c r="AN108"/>
      <c r="AO108"/>
      <c r="AP108"/>
      <c r="AQ108"/>
      <c r="AR108"/>
      <c r="AS108"/>
      <c r="AT108"/>
      <c r="AU108"/>
      <c r="AV108"/>
      <c r="AW108"/>
      <c r="AX108"/>
      <c r="AY108"/>
      <c r="AZ108"/>
      <c r="BA108"/>
      <c r="BB108"/>
      <c r="BC108"/>
      <c r="BD108"/>
      <c r="BE108"/>
      <c r="BF108"/>
      <c r="BG108"/>
      <c r="BH108"/>
      <c r="BI108"/>
      <c r="BJ108"/>
    </row>
    <row r="109" spans="1:62" s="104" customFormat="1" ht="12.75" customHeight="1" outlineLevel="1" x14ac:dyDescent="0.35">
      <c r="A109" s="102"/>
      <c r="B109" s="103"/>
      <c r="C109" s="17"/>
      <c r="D109" s="12"/>
      <c r="E109" s="17"/>
      <c r="F109" s="13"/>
      <c r="G109" s="44">
        <v>37951.660101388887</v>
      </c>
      <c r="H109" s="74"/>
      <c r="I109" s="13"/>
      <c r="J109" s="13"/>
      <c r="K109" s="13"/>
      <c r="L109" s="13"/>
      <c r="M109" s="13"/>
      <c r="N109" s="13"/>
      <c r="O109" s="13"/>
      <c r="P109" s="13"/>
      <c r="Q109" s="13"/>
      <c r="R109" s="13"/>
      <c r="S109" s="13"/>
      <c r="T109" s="13"/>
      <c r="U109" s="13"/>
      <c r="V109" s="15"/>
      <c r="W109" s="107"/>
      <c r="X109" s="107"/>
      <c r="Y109" s="107"/>
      <c r="Z109" s="107"/>
      <c r="AA109" s="107"/>
      <c r="AB109" s="107"/>
      <c r="AC109" s="106"/>
      <c r="AD109" s="106"/>
      <c r="AE109" s="16"/>
      <c r="AF109" s="8"/>
      <c r="AK109"/>
      <c r="AL109"/>
      <c r="AM109"/>
      <c r="AN109"/>
      <c r="AO109"/>
      <c r="AP109"/>
      <c r="AQ109"/>
      <c r="AR109"/>
      <c r="AS109"/>
      <c r="AT109"/>
      <c r="AU109"/>
      <c r="AV109"/>
      <c r="AW109"/>
      <c r="AX109"/>
      <c r="AY109"/>
      <c r="AZ109"/>
      <c r="BA109"/>
      <c r="BB109"/>
      <c r="BC109"/>
      <c r="BD109"/>
      <c r="BE109"/>
      <c r="BF109"/>
      <c r="BG109"/>
      <c r="BH109"/>
      <c r="BI109"/>
      <c r="BJ109"/>
    </row>
    <row r="110" spans="1:62" s="104" customFormat="1" ht="12.75" customHeight="1" outlineLevel="1" x14ac:dyDescent="0.35">
      <c r="A110" s="102"/>
      <c r="B110" s="103"/>
      <c r="C110" s="17">
        <v>1</v>
      </c>
      <c r="D110" s="12"/>
      <c r="E110" s="17"/>
      <c r="F110" s="13"/>
      <c r="G110" s="21"/>
      <c r="H110" s="74"/>
      <c r="I110" s="13"/>
      <c r="J110" s="74"/>
      <c r="K110" s="13"/>
      <c r="L110" s="13"/>
      <c r="M110" s="13"/>
      <c r="N110" s="13"/>
      <c r="O110" s="13"/>
      <c r="P110" s="13"/>
      <c r="Q110" s="13"/>
      <c r="R110" s="13"/>
      <c r="S110" s="13"/>
      <c r="T110" s="13"/>
      <c r="U110" s="13"/>
      <c r="V110" s="15"/>
      <c r="W110" s="107"/>
      <c r="X110" s="107"/>
      <c r="Y110" s="107"/>
      <c r="Z110" s="107"/>
      <c r="AA110" s="107"/>
      <c r="AB110" s="107"/>
      <c r="AC110" s="106"/>
      <c r="AD110" s="106"/>
      <c r="AE110" s="16"/>
      <c r="AF110" s="8"/>
      <c r="AK110"/>
      <c r="AL110"/>
      <c r="AM110"/>
      <c r="AN110"/>
      <c r="AO110"/>
      <c r="AP110"/>
      <c r="AQ110"/>
      <c r="AR110"/>
      <c r="AS110"/>
      <c r="AT110"/>
      <c r="AU110"/>
      <c r="AV110"/>
      <c r="AW110"/>
      <c r="AX110"/>
      <c r="AY110"/>
      <c r="AZ110"/>
      <c r="BA110"/>
      <c r="BB110"/>
      <c r="BC110"/>
      <c r="BD110"/>
      <c r="BE110"/>
      <c r="BF110"/>
      <c r="BG110"/>
      <c r="BH110"/>
      <c r="BI110"/>
      <c r="BJ110"/>
    </row>
    <row r="111" spans="1:62" s="104" customFormat="1" ht="12.75" customHeight="1" outlineLevel="1" x14ac:dyDescent="0.35">
      <c r="A111" s="102"/>
      <c r="B111" s="103"/>
      <c r="C111" s="17"/>
      <c r="D111" s="17"/>
      <c r="E111" s="17"/>
      <c r="F111" s="17"/>
      <c r="G111" s="17"/>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16"/>
      <c r="AF111" s="8"/>
      <c r="AK111"/>
      <c r="AL111"/>
      <c r="AM111"/>
      <c r="AN111"/>
      <c r="AO111"/>
      <c r="AP111"/>
      <c r="AQ111"/>
      <c r="AR111"/>
      <c r="AS111"/>
      <c r="AT111"/>
      <c r="AU111"/>
      <c r="AV111"/>
      <c r="AW111"/>
      <c r="AX111"/>
      <c r="AY111"/>
      <c r="AZ111"/>
      <c r="BA111"/>
      <c r="BB111"/>
      <c r="BC111"/>
      <c r="BD111"/>
      <c r="BE111"/>
      <c r="BF111"/>
      <c r="BG111"/>
      <c r="BH111"/>
      <c r="BI111"/>
      <c r="BJ111"/>
    </row>
    <row r="112" spans="1:62" s="104" customFormat="1" ht="12.75" customHeight="1" outlineLevel="1" x14ac:dyDescent="0.35">
      <c r="A112" s="102"/>
      <c r="B112" s="103"/>
      <c r="C112" s="17"/>
      <c r="D112" s="17"/>
      <c r="E112" s="17"/>
      <c r="F112" s="17"/>
      <c r="G112" s="17"/>
      <c r="H112" s="17"/>
      <c r="I112" s="22"/>
      <c r="J112" s="22"/>
      <c r="K112" s="22"/>
      <c r="L112" s="22"/>
      <c r="M112" s="22"/>
      <c r="N112" s="22"/>
      <c r="O112" s="22"/>
      <c r="P112" s="22"/>
      <c r="Q112" s="22"/>
      <c r="R112" s="22"/>
      <c r="S112" s="22"/>
      <c r="T112" s="22"/>
      <c r="U112" s="22"/>
      <c r="V112" s="22"/>
      <c r="W112" s="22"/>
      <c r="X112" s="22"/>
      <c r="Y112" s="22"/>
      <c r="Z112" s="22"/>
      <c r="AA112" s="22"/>
      <c r="AB112" s="22"/>
      <c r="AC112" s="22"/>
      <c r="AD112" s="22"/>
      <c r="AE112" s="16"/>
      <c r="AF112" s="8"/>
      <c r="AK112"/>
      <c r="AL112"/>
      <c r="AM112"/>
      <c r="AN112"/>
      <c r="AO112"/>
      <c r="AP112"/>
      <c r="AQ112"/>
      <c r="AR112"/>
      <c r="AS112"/>
      <c r="AT112"/>
      <c r="AU112"/>
      <c r="AV112"/>
      <c r="AW112"/>
      <c r="AX112"/>
      <c r="AY112"/>
      <c r="AZ112"/>
      <c r="BA112"/>
      <c r="BB112"/>
      <c r="BC112"/>
      <c r="BD112"/>
      <c r="BE112"/>
      <c r="BF112"/>
      <c r="BG112"/>
      <c r="BH112"/>
      <c r="BI112"/>
      <c r="BJ112"/>
    </row>
    <row r="113" spans="1:62" s="104" customFormat="1" ht="12.75" customHeight="1" outlineLevel="1" x14ac:dyDescent="0.35">
      <c r="A113" s="102"/>
      <c r="B113" s="103"/>
      <c r="C113" s="17"/>
      <c r="D113" s="17"/>
      <c r="E113" s="17"/>
      <c r="F113" s="17"/>
      <c r="G113" s="17"/>
      <c r="H113" s="23"/>
      <c r="I113" s="23" t="s">
        <v>336</v>
      </c>
      <c r="J113" s="98" t="s">
        <v>920</v>
      </c>
      <c r="K113" s="98"/>
      <c r="L113" s="98"/>
      <c r="M113" s="98"/>
      <c r="N113" s="98"/>
      <c r="O113" s="98"/>
      <c r="P113" s="98"/>
      <c r="Q113" s="98"/>
      <c r="R113" s="98"/>
      <c r="S113" s="23"/>
      <c r="T113" s="98" t="s">
        <v>921</v>
      </c>
      <c r="U113" s="98"/>
      <c r="V113" s="98"/>
      <c r="W113" s="98"/>
      <c r="X113" s="98"/>
      <c r="Y113" s="98"/>
      <c r="Z113" s="98"/>
      <c r="AA113" s="98"/>
      <c r="AB113" s="98"/>
      <c r="AC113" s="98"/>
      <c r="AD113" s="22"/>
      <c r="AE113" s="16"/>
      <c r="AF113" s="8"/>
      <c r="AK113"/>
      <c r="AL113"/>
      <c r="AM113"/>
      <c r="AN113"/>
      <c r="AO113"/>
      <c r="AP113"/>
      <c r="AQ113"/>
      <c r="AR113"/>
      <c r="AS113"/>
      <c r="AT113"/>
      <c r="AU113"/>
      <c r="AV113"/>
      <c r="AW113"/>
      <c r="AX113"/>
      <c r="AY113"/>
      <c r="AZ113"/>
      <c r="BA113"/>
      <c r="BB113"/>
      <c r="BC113"/>
      <c r="BD113"/>
      <c r="BE113"/>
      <c r="BF113"/>
      <c r="BG113"/>
      <c r="BH113"/>
      <c r="BI113"/>
      <c r="BJ113"/>
    </row>
    <row r="114" spans="1:62" s="104" customFormat="1" ht="12.75" customHeight="1" outlineLevel="1" x14ac:dyDescent="0.35">
      <c r="A114" s="102"/>
      <c r="B114" s="103"/>
      <c r="C114" s="17"/>
      <c r="D114" s="17"/>
      <c r="E114" s="17"/>
      <c r="F114" s="17"/>
      <c r="G114" s="17"/>
      <c r="H114" s="23" t="s">
        <v>416</v>
      </c>
      <c r="I114" s="23" t="s">
        <v>17</v>
      </c>
      <c r="J114" s="23" t="s">
        <v>334</v>
      </c>
      <c r="K114" s="23" t="s">
        <v>335</v>
      </c>
      <c r="L114" s="23" t="s">
        <v>337</v>
      </c>
      <c r="M114" s="23" t="s">
        <v>338</v>
      </c>
      <c r="N114" s="23" t="s">
        <v>339</v>
      </c>
      <c r="O114" s="23" t="s">
        <v>341</v>
      </c>
      <c r="P114" s="23" t="s">
        <v>840</v>
      </c>
      <c r="Q114" s="23" t="s">
        <v>841</v>
      </c>
      <c r="R114" s="23" t="s">
        <v>1046</v>
      </c>
      <c r="S114" s="23"/>
      <c r="T114" s="23" t="s">
        <v>342</v>
      </c>
      <c r="U114" s="23" t="s">
        <v>107</v>
      </c>
      <c r="V114" s="23" t="s">
        <v>108</v>
      </c>
      <c r="W114" s="23" t="s">
        <v>109</v>
      </c>
      <c r="X114" s="23" t="s">
        <v>110</v>
      </c>
      <c r="Y114" s="23" t="s">
        <v>111</v>
      </c>
      <c r="Z114" s="23" t="s">
        <v>112</v>
      </c>
      <c r="AA114" s="23" t="s">
        <v>113</v>
      </c>
      <c r="AB114" s="23" t="s">
        <v>114</v>
      </c>
      <c r="AC114" s="23" t="s">
        <v>115</v>
      </c>
      <c r="AD114" s="22"/>
      <c r="AE114" s="16"/>
      <c r="AF114" s="8"/>
      <c r="AK114"/>
      <c r="AL114"/>
      <c r="AM114"/>
      <c r="AN114"/>
      <c r="AO114"/>
      <c r="AP114"/>
      <c r="AQ114"/>
      <c r="AR114"/>
      <c r="AS114"/>
      <c r="AT114"/>
      <c r="AU114"/>
      <c r="AV114"/>
      <c r="AW114"/>
      <c r="AX114"/>
      <c r="AY114"/>
      <c r="AZ114"/>
      <c r="BA114"/>
      <c r="BB114"/>
      <c r="BC114"/>
      <c r="BD114"/>
      <c r="BE114"/>
      <c r="BF114"/>
      <c r="BG114"/>
      <c r="BH114"/>
      <c r="BI114"/>
      <c r="BJ114"/>
    </row>
    <row r="115" spans="1:62" s="104" customFormat="1" ht="5.15" customHeight="1" outlineLevel="1" x14ac:dyDescent="0.35">
      <c r="A115" s="102"/>
      <c r="B115" s="103"/>
      <c r="C115" s="17"/>
      <c r="D115" s="17"/>
      <c r="E115" s="17"/>
      <c r="F115" s="17"/>
      <c r="G115" s="17"/>
      <c r="H115" s="23"/>
      <c r="I115" s="108" t="s">
        <v>86</v>
      </c>
      <c r="J115" s="23"/>
      <c r="K115" s="23"/>
      <c r="L115" s="23"/>
      <c r="M115" s="23"/>
      <c r="N115" s="23"/>
      <c r="O115" s="23"/>
      <c r="P115" s="23"/>
      <c r="Q115" s="23"/>
      <c r="R115" s="23"/>
      <c r="S115" s="23"/>
      <c r="T115" s="23"/>
      <c r="U115" s="23"/>
      <c r="V115" s="23"/>
      <c r="W115" s="23"/>
      <c r="X115" s="23"/>
      <c r="Y115" s="23"/>
      <c r="Z115" s="23"/>
      <c r="AA115" s="23"/>
      <c r="AB115" s="23"/>
      <c r="AC115" s="23"/>
      <c r="AD115" s="22"/>
      <c r="AE115" s="16"/>
      <c r="AF115" s="8"/>
      <c r="AK115"/>
      <c r="AL115"/>
      <c r="AM115"/>
      <c r="AN115"/>
      <c r="AO115"/>
      <c r="AP115"/>
      <c r="AQ115"/>
      <c r="AR115"/>
      <c r="AS115"/>
      <c r="AT115"/>
      <c r="AU115"/>
      <c r="AV115"/>
      <c r="AW115"/>
      <c r="AX115"/>
      <c r="AY115"/>
      <c r="AZ115"/>
      <c r="BA115"/>
      <c r="BB115"/>
      <c r="BC115"/>
      <c r="BD115"/>
      <c r="BE115"/>
      <c r="BF115"/>
      <c r="BG115"/>
      <c r="BH115"/>
      <c r="BI115"/>
      <c r="BJ115"/>
    </row>
    <row r="116" spans="1:62" s="104" customFormat="1" ht="5.15" customHeight="1" outlineLevel="1" x14ac:dyDescent="0.35">
      <c r="A116" s="102"/>
      <c r="B116" s="103"/>
      <c r="C116" s="17"/>
      <c r="D116" s="17"/>
      <c r="E116" s="17"/>
      <c r="F116" s="26"/>
      <c r="G116" s="26"/>
      <c r="H116" s="28"/>
      <c r="I116" s="28"/>
      <c r="J116" s="28"/>
      <c r="K116" s="28"/>
      <c r="L116" s="28"/>
      <c r="M116" s="28"/>
      <c r="N116" s="28"/>
      <c r="O116" s="28"/>
      <c r="P116" s="28"/>
      <c r="Q116" s="28"/>
      <c r="R116" s="28"/>
      <c r="S116" s="28"/>
      <c r="T116" s="28"/>
      <c r="U116" s="28"/>
      <c r="V116" s="28"/>
      <c r="W116" s="28"/>
      <c r="X116" s="28"/>
      <c r="Y116" s="28"/>
      <c r="Z116" s="28"/>
      <c r="AA116" s="28"/>
      <c r="AB116" s="28"/>
      <c r="AC116" s="28"/>
      <c r="AD116" s="30"/>
      <c r="AE116" s="16"/>
      <c r="AF116" s="8"/>
      <c r="AK116"/>
      <c r="AL116"/>
      <c r="AM116"/>
      <c r="AN116"/>
      <c r="AO116"/>
      <c r="AP116"/>
      <c r="AQ116"/>
      <c r="AR116"/>
      <c r="AS116"/>
      <c r="AT116"/>
      <c r="AU116"/>
      <c r="AV116"/>
      <c r="AW116"/>
      <c r="AX116"/>
      <c r="AY116"/>
      <c r="AZ116"/>
      <c r="BA116"/>
      <c r="BB116"/>
      <c r="BC116"/>
      <c r="BD116"/>
      <c r="BE116"/>
      <c r="BF116"/>
      <c r="BG116"/>
      <c r="BH116"/>
      <c r="BI116"/>
      <c r="BJ116"/>
    </row>
    <row r="117" spans="1:62" s="104" customFormat="1" ht="12.75" customHeight="1" outlineLevel="1" x14ac:dyDescent="0.35">
      <c r="A117" s="102"/>
      <c r="B117" s="103"/>
      <c r="C117" s="17"/>
      <c r="D117" s="17"/>
      <c r="E117" s="17"/>
      <c r="F117" s="26"/>
      <c r="G117" s="90"/>
      <c r="H117" s="473" t="s">
        <v>777</v>
      </c>
      <c r="I117" s="656">
        <f>Annual!I121</f>
        <v>119.5681818181818</v>
      </c>
      <c r="J117" s="854">
        <f>Annual!J121</f>
        <v>0.7238791423001949</v>
      </c>
      <c r="K117" s="854">
        <f>Annual!K121</f>
        <v>0.90116959064327473</v>
      </c>
      <c r="L117" s="854">
        <f>Annual!L121</f>
        <v>1.0243664717348928</v>
      </c>
      <c r="M117" s="854">
        <f>Annual!M121</f>
        <v>1</v>
      </c>
      <c r="N117" s="854">
        <f>Annual!N121</f>
        <v>1.0750487329434699</v>
      </c>
      <c r="O117" s="854">
        <f>Annual!O121</f>
        <v>0.98684210526315785</v>
      </c>
      <c r="P117" s="854">
        <f>Annual!P121</f>
        <v>0.89122807017543859</v>
      </c>
      <c r="Q117" s="854">
        <f>Annual!Q121</f>
        <v>0.56000000000000005</v>
      </c>
      <c r="R117" s="854">
        <f>Annual!R121</f>
        <v>0</v>
      </c>
      <c r="S117" s="88"/>
      <c r="T117" s="109">
        <f>Annual!T121</f>
        <v>0</v>
      </c>
      <c r="U117" s="109">
        <f>Annual!U121</f>
        <v>1</v>
      </c>
      <c r="V117" s="109">
        <f>Annual!V121</f>
        <v>0</v>
      </c>
      <c r="W117" s="109">
        <f>Annual!W121</f>
        <v>0</v>
      </c>
      <c r="X117" s="109">
        <f>Annual!X121</f>
        <v>0</v>
      </c>
      <c r="Y117" s="109">
        <f>Annual!Y121</f>
        <v>0</v>
      </c>
      <c r="Z117" s="109">
        <f>Annual!Z121</f>
        <v>0</v>
      </c>
      <c r="AA117" s="109">
        <f>Annual!AA121</f>
        <v>0</v>
      </c>
      <c r="AB117" s="109">
        <f>Annual!AB121</f>
        <v>0</v>
      </c>
      <c r="AC117" s="109">
        <f>Annual!AC121</f>
        <v>0</v>
      </c>
      <c r="AD117" s="110"/>
      <c r="AE117" s="16"/>
      <c r="AF117" s="8"/>
      <c r="AK117"/>
      <c r="AL117"/>
      <c r="AM117"/>
      <c r="AN117"/>
      <c r="AO117"/>
      <c r="AP117"/>
      <c r="AQ117"/>
      <c r="AR117"/>
      <c r="AS117"/>
      <c r="AT117"/>
      <c r="AU117"/>
      <c r="AV117"/>
      <c r="AW117"/>
      <c r="AX117"/>
      <c r="AY117"/>
      <c r="AZ117"/>
      <c r="BA117"/>
      <c r="BB117"/>
      <c r="BC117"/>
      <c r="BD117"/>
      <c r="BE117"/>
      <c r="BF117"/>
      <c r="BG117"/>
      <c r="BH117"/>
      <c r="BI117"/>
      <c r="BJ117"/>
    </row>
    <row r="118" spans="1:62" s="104" customFormat="1" ht="12.75" customHeight="1" outlineLevel="2" x14ac:dyDescent="0.35">
      <c r="A118" s="102"/>
      <c r="B118" s="103"/>
      <c r="C118" s="17"/>
      <c r="D118" s="17"/>
      <c r="E118" s="17"/>
      <c r="F118" s="26"/>
      <c r="G118" s="90"/>
      <c r="H118" s="473" t="s">
        <v>357</v>
      </c>
      <c r="I118" s="656">
        <f>Annual!I122</f>
        <v>146.34696969696969</v>
      </c>
      <c r="J118" s="854">
        <f>Annual!J122</f>
        <v>0.7238791423001949</v>
      </c>
      <c r="K118" s="854">
        <f>Annual!K122</f>
        <v>0.90116959064327473</v>
      </c>
      <c r="L118" s="854">
        <f>Annual!L122</f>
        <v>1.0243664717348928</v>
      </c>
      <c r="M118" s="854">
        <f>Annual!M122</f>
        <v>1</v>
      </c>
      <c r="N118" s="854">
        <f>Annual!N122</f>
        <v>1.0750487329434699</v>
      </c>
      <c r="O118" s="854">
        <f>Annual!O122</f>
        <v>0.98684210526315785</v>
      </c>
      <c r="P118" s="854">
        <f>Annual!P122</f>
        <v>0.89122807017543859</v>
      </c>
      <c r="Q118" s="854">
        <f>Annual!Q122</f>
        <v>0.56000000000000005</v>
      </c>
      <c r="R118" s="854">
        <f>Annual!R122</f>
        <v>0</v>
      </c>
      <c r="S118" s="88"/>
      <c r="T118" s="109">
        <f>Annual!T122</f>
        <v>0</v>
      </c>
      <c r="U118" s="109">
        <f>Annual!U122</f>
        <v>1</v>
      </c>
      <c r="V118" s="109">
        <f>Annual!V122</f>
        <v>0</v>
      </c>
      <c r="W118" s="109">
        <f>Annual!W122</f>
        <v>0</v>
      </c>
      <c r="X118" s="109">
        <f>Annual!X122</f>
        <v>0</v>
      </c>
      <c r="Y118" s="109">
        <f>Annual!Y122</f>
        <v>0</v>
      </c>
      <c r="Z118" s="109">
        <f>Annual!Z122</f>
        <v>0</v>
      </c>
      <c r="AA118" s="109">
        <f>Annual!AA122</f>
        <v>0</v>
      </c>
      <c r="AB118" s="109">
        <f>Annual!AB122</f>
        <v>0</v>
      </c>
      <c r="AC118" s="109">
        <f>Annual!AC122</f>
        <v>0</v>
      </c>
      <c r="AD118" s="110"/>
      <c r="AE118" s="16"/>
      <c r="AF118" s="8"/>
      <c r="AK118"/>
      <c r="AL118"/>
      <c r="AM118"/>
      <c r="AN118"/>
      <c r="AO118"/>
      <c r="AP118"/>
      <c r="AQ118"/>
      <c r="AR118"/>
      <c r="AS118"/>
      <c r="AT118"/>
      <c r="AU118"/>
      <c r="AV118"/>
      <c r="AW118"/>
      <c r="AX118"/>
      <c r="AY118"/>
      <c r="AZ118"/>
      <c r="BA118"/>
      <c r="BB118"/>
      <c r="BC118"/>
      <c r="BD118"/>
      <c r="BE118"/>
      <c r="BF118"/>
      <c r="BG118"/>
      <c r="BH118"/>
      <c r="BI118"/>
      <c r="BJ118"/>
    </row>
    <row r="119" spans="1:62" s="104" customFormat="1" ht="12.75" customHeight="1" outlineLevel="2" x14ac:dyDescent="0.35">
      <c r="A119" s="102"/>
      <c r="B119" s="103"/>
      <c r="C119" s="17"/>
      <c r="D119" s="17"/>
      <c r="E119" s="17"/>
      <c r="F119" s="26"/>
      <c r="G119" s="90"/>
      <c r="H119" s="473" t="s">
        <v>749</v>
      </c>
      <c r="I119" s="656">
        <f>Annual!I123</f>
        <v>146.34696969696969</v>
      </c>
      <c r="J119" s="854">
        <f>Annual!J123</f>
        <v>0.7238791423001949</v>
      </c>
      <c r="K119" s="854">
        <f>Annual!K123</f>
        <v>0.90116959064327473</v>
      </c>
      <c r="L119" s="854">
        <f>Annual!L123</f>
        <v>1.0243664717348928</v>
      </c>
      <c r="M119" s="854">
        <f>Annual!M123</f>
        <v>1</v>
      </c>
      <c r="N119" s="854">
        <f>Annual!N123</f>
        <v>1.0750487329434699</v>
      </c>
      <c r="O119" s="854">
        <f>Annual!O123</f>
        <v>0.98684210526315785</v>
      </c>
      <c r="P119" s="854">
        <f>Annual!P123</f>
        <v>0.89122807017543859</v>
      </c>
      <c r="Q119" s="854">
        <f>Annual!Q123</f>
        <v>0.56000000000000005</v>
      </c>
      <c r="R119" s="854">
        <f>Annual!R123</f>
        <v>0</v>
      </c>
      <c r="S119" s="88"/>
      <c r="T119" s="109">
        <f>Annual!T123</f>
        <v>0</v>
      </c>
      <c r="U119" s="109">
        <f>Annual!U123</f>
        <v>1</v>
      </c>
      <c r="V119" s="109">
        <f>Annual!V123</f>
        <v>0</v>
      </c>
      <c r="W119" s="109">
        <f>Annual!W123</f>
        <v>0</v>
      </c>
      <c r="X119" s="109">
        <f>Annual!X123</f>
        <v>0</v>
      </c>
      <c r="Y119" s="109">
        <f>Annual!Y123</f>
        <v>0</v>
      </c>
      <c r="Z119" s="109">
        <f>Annual!Z123</f>
        <v>0</v>
      </c>
      <c r="AA119" s="109">
        <f>Annual!AA123</f>
        <v>0</v>
      </c>
      <c r="AB119" s="109">
        <f>Annual!AB123</f>
        <v>0</v>
      </c>
      <c r="AC119" s="109">
        <f>Annual!AC123</f>
        <v>0</v>
      </c>
      <c r="AD119" s="110"/>
      <c r="AE119" s="16"/>
      <c r="AF119" s="8"/>
      <c r="AK119"/>
      <c r="AL119"/>
      <c r="AM119"/>
      <c r="AN119"/>
      <c r="AO119"/>
      <c r="AP119"/>
      <c r="AQ119"/>
      <c r="AR119"/>
      <c r="AS119"/>
      <c r="AT119"/>
      <c r="AU119"/>
      <c r="AV119"/>
      <c r="AW119"/>
      <c r="AX119"/>
      <c r="AY119"/>
      <c r="AZ119"/>
      <c r="BA119"/>
      <c r="BB119"/>
      <c r="BC119"/>
      <c r="BD119"/>
      <c r="BE119"/>
      <c r="BF119"/>
      <c r="BG119"/>
      <c r="BH119"/>
      <c r="BI119"/>
      <c r="BJ119"/>
    </row>
    <row r="120" spans="1:62" s="104" customFormat="1" ht="12.75" customHeight="1" outlineLevel="2" x14ac:dyDescent="0.35">
      <c r="A120" s="102"/>
      <c r="B120" s="103"/>
      <c r="C120" s="17"/>
      <c r="D120" s="17"/>
      <c r="E120" s="17"/>
      <c r="F120" s="26"/>
      <c r="G120" s="90"/>
      <c r="H120" s="473" t="s">
        <v>750</v>
      </c>
      <c r="I120" s="656">
        <f>Annual!I124</f>
        <v>146.34696969696969</v>
      </c>
      <c r="J120" s="854">
        <f>Annual!J124</f>
        <v>0.7238791423001949</v>
      </c>
      <c r="K120" s="854">
        <f>Annual!K124</f>
        <v>0.90116959064327473</v>
      </c>
      <c r="L120" s="854">
        <f>Annual!L124</f>
        <v>1.0243664717348928</v>
      </c>
      <c r="M120" s="854">
        <f>Annual!M124</f>
        <v>1</v>
      </c>
      <c r="N120" s="854">
        <f>Annual!N124</f>
        <v>1.0750487329434699</v>
      </c>
      <c r="O120" s="854">
        <f>Annual!O124</f>
        <v>0.98684210526315785</v>
      </c>
      <c r="P120" s="854">
        <f>Annual!P124</f>
        <v>0.89122807017543859</v>
      </c>
      <c r="Q120" s="854">
        <f>Annual!Q124</f>
        <v>0.56000000000000005</v>
      </c>
      <c r="R120" s="854">
        <f>Annual!R124</f>
        <v>0</v>
      </c>
      <c r="S120" s="88"/>
      <c r="T120" s="109">
        <f>Annual!T124</f>
        <v>0</v>
      </c>
      <c r="U120" s="109">
        <f>Annual!U124</f>
        <v>1</v>
      </c>
      <c r="V120" s="109">
        <f>Annual!V124</f>
        <v>0</v>
      </c>
      <c r="W120" s="109">
        <f>Annual!W124</f>
        <v>0</v>
      </c>
      <c r="X120" s="109">
        <f>Annual!X124</f>
        <v>0</v>
      </c>
      <c r="Y120" s="109">
        <f>Annual!Y124</f>
        <v>0</v>
      </c>
      <c r="Z120" s="109">
        <f>Annual!Z124</f>
        <v>0</v>
      </c>
      <c r="AA120" s="109">
        <f>Annual!AA124</f>
        <v>0</v>
      </c>
      <c r="AB120" s="109">
        <f>Annual!AB124</f>
        <v>0</v>
      </c>
      <c r="AC120" s="109">
        <f>Annual!AC124</f>
        <v>0</v>
      </c>
      <c r="AD120" s="110"/>
      <c r="AE120" s="16"/>
      <c r="AF120" s="8"/>
      <c r="AK120"/>
      <c r="AL120"/>
      <c r="AM120"/>
      <c r="AN120"/>
      <c r="AO120"/>
      <c r="AP120"/>
      <c r="AQ120"/>
      <c r="AR120"/>
      <c r="AS120"/>
      <c r="AT120"/>
      <c r="AU120"/>
      <c r="AV120"/>
      <c r="AW120"/>
      <c r="AX120"/>
      <c r="AY120"/>
      <c r="AZ120"/>
      <c r="BA120"/>
      <c r="BB120"/>
      <c r="BC120"/>
      <c r="BD120"/>
      <c r="BE120"/>
      <c r="BF120"/>
      <c r="BG120"/>
      <c r="BH120"/>
      <c r="BI120"/>
      <c r="BJ120"/>
    </row>
    <row r="121" spans="1:62" s="104" customFormat="1" ht="12.75" customHeight="1" outlineLevel="2" x14ac:dyDescent="0.35">
      <c r="A121" s="102"/>
      <c r="B121" s="103"/>
      <c r="C121" s="17"/>
      <c r="D121" s="17"/>
      <c r="E121" s="17"/>
      <c r="F121" s="26"/>
      <c r="G121" s="90"/>
      <c r="H121" s="473" t="s">
        <v>751</v>
      </c>
      <c r="I121" s="656">
        <f>Annual!I125</f>
        <v>146.34696969696969</v>
      </c>
      <c r="J121" s="854">
        <f>Annual!J125</f>
        <v>0.7238791423001949</v>
      </c>
      <c r="K121" s="854">
        <f>Annual!K125</f>
        <v>0.90116959064327473</v>
      </c>
      <c r="L121" s="854">
        <f>Annual!L125</f>
        <v>1.0243664717348928</v>
      </c>
      <c r="M121" s="854">
        <f>Annual!M125</f>
        <v>1</v>
      </c>
      <c r="N121" s="854">
        <f>Annual!N125</f>
        <v>1.0750487329434699</v>
      </c>
      <c r="O121" s="854">
        <f>Annual!O125</f>
        <v>0.98684210526315785</v>
      </c>
      <c r="P121" s="854">
        <f>Annual!P125</f>
        <v>0.89122807017543859</v>
      </c>
      <c r="Q121" s="854">
        <f>Annual!Q125</f>
        <v>0.56000000000000005</v>
      </c>
      <c r="R121" s="854">
        <f>Annual!R125</f>
        <v>0</v>
      </c>
      <c r="S121" s="88"/>
      <c r="T121" s="109">
        <f>Annual!T125</f>
        <v>0</v>
      </c>
      <c r="U121" s="109">
        <f>Annual!U125</f>
        <v>1</v>
      </c>
      <c r="V121" s="109">
        <f>Annual!V125</f>
        <v>0</v>
      </c>
      <c r="W121" s="109">
        <f>Annual!W125</f>
        <v>0</v>
      </c>
      <c r="X121" s="109">
        <f>Annual!X125</f>
        <v>0</v>
      </c>
      <c r="Y121" s="109">
        <f>Annual!Y125</f>
        <v>0</v>
      </c>
      <c r="Z121" s="109">
        <f>Annual!Z125</f>
        <v>0</v>
      </c>
      <c r="AA121" s="109">
        <f>Annual!AA125</f>
        <v>0</v>
      </c>
      <c r="AB121" s="109">
        <f>Annual!AB125</f>
        <v>0</v>
      </c>
      <c r="AC121" s="109">
        <f>Annual!AC125</f>
        <v>0</v>
      </c>
      <c r="AD121" s="110"/>
      <c r="AE121" s="16"/>
      <c r="AF121" s="8"/>
      <c r="AK121"/>
      <c r="AL121"/>
      <c r="AM121"/>
      <c r="AN121"/>
      <c r="AO121"/>
      <c r="AP121"/>
      <c r="AQ121"/>
      <c r="AR121"/>
      <c r="AS121"/>
      <c r="AT121"/>
      <c r="AU121"/>
      <c r="AV121"/>
      <c r="AW121"/>
      <c r="AX121"/>
      <c r="AY121"/>
      <c r="AZ121"/>
      <c r="BA121"/>
      <c r="BB121"/>
      <c r="BC121"/>
      <c r="BD121"/>
      <c r="BE121"/>
      <c r="BF121"/>
      <c r="BG121"/>
      <c r="BH121"/>
      <c r="BI121"/>
      <c r="BJ121"/>
    </row>
    <row r="122" spans="1:62" s="104" customFormat="1" ht="12.75" customHeight="1" outlineLevel="2" x14ac:dyDescent="0.35">
      <c r="A122" s="102"/>
      <c r="B122" s="103"/>
      <c r="C122" s="17"/>
      <c r="D122" s="17"/>
      <c r="E122" s="17"/>
      <c r="F122" s="26"/>
      <c r="G122" s="90"/>
      <c r="H122" s="473" t="s">
        <v>752</v>
      </c>
      <c r="I122" s="656">
        <f>Annual!I126</f>
        <v>102.40384199134199</v>
      </c>
      <c r="J122" s="854">
        <f>Annual!J126</f>
        <v>0.7238791423001949</v>
      </c>
      <c r="K122" s="854">
        <f>Annual!K126</f>
        <v>0.90116959064327473</v>
      </c>
      <c r="L122" s="854">
        <f>Annual!L126</f>
        <v>1.0243664717348928</v>
      </c>
      <c r="M122" s="854">
        <f>Annual!M126</f>
        <v>1</v>
      </c>
      <c r="N122" s="854">
        <f>Annual!N126</f>
        <v>1.0750487329434699</v>
      </c>
      <c r="O122" s="854">
        <f>Annual!O126</f>
        <v>0.98684210526315785</v>
      </c>
      <c r="P122" s="854">
        <f>Annual!P126</f>
        <v>0.89122807017543859</v>
      </c>
      <c r="Q122" s="854">
        <f>Annual!Q126</f>
        <v>0.56000000000000005</v>
      </c>
      <c r="R122" s="854">
        <f>Annual!R126</f>
        <v>0</v>
      </c>
      <c r="S122" s="88"/>
      <c r="T122" s="109">
        <f>Annual!T126</f>
        <v>0</v>
      </c>
      <c r="U122" s="109">
        <f>Annual!U126</f>
        <v>1</v>
      </c>
      <c r="V122" s="109">
        <f>Annual!V126</f>
        <v>0</v>
      </c>
      <c r="W122" s="109">
        <f>Annual!W126</f>
        <v>0</v>
      </c>
      <c r="X122" s="109">
        <f>Annual!X126</f>
        <v>0</v>
      </c>
      <c r="Y122" s="109">
        <f>Annual!Y126</f>
        <v>0</v>
      </c>
      <c r="Z122" s="109">
        <f>Annual!Z126</f>
        <v>0</v>
      </c>
      <c r="AA122" s="109">
        <f>Annual!AA126</f>
        <v>0</v>
      </c>
      <c r="AB122" s="109">
        <f>Annual!AB126</f>
        <v>0</v>
      </c>
      <c r="AC122" s="109">
        <f>Annual!AC126</f>
        <v>0</v>
      </c>
      <c r="AD122" s="110"/>
      <c r="AE122" s="16"/>
      <c r="AF122" s="8"/>
      <c r="AK122"/>
      <c r="AL122"/>
      <c r="AM122"/>
      <c r="AN122"/>
      <c r="AO122"/>
      <c r="AP122"/>
      <c r="AQ122"/>
      <c r="AR122"/>
      <c r="AS122"/>
      <c r="AT122"/>
      <c r="AU122"/>
      <c r="AV122"/>
      <c r="AW122"/>
      <c r="AX122"/>
      <c r="AY122"/>
      <c r="AZ122"/>
      <c r="BA122"/>
      <c r="BB122"/>
      <c r="BC122"/>
      <c r="BD122"/>
      <c r="BE122"/>
      <c r="BF122"/>
      <c r="BG122"/>
      <c r="BH122"/>
      <c r="BI122"/>
      <c r="BJ122"/>
    </row>
    <row r="123" spans="1:62" s="104" customFormat="1" ht="12.75" customHeight="1" outlineLevel="2" x14ac:dyDescent="0.35">
      <c r="A123" s="102"/>
      <c r="B123" s="103"/>
      <c r="C123" s="17"/>
      <c r="D123" s="17"/>
      <c r="E123" s="17"/>
      <c r="F123" s="26"/>
      <c r="G123" s="90"/>
      <c r="H123" s="473" t="s">
        <v>753</v>
      </c>
      <c r="I123" s="656">
        <f>Annual!I127</f>
        <v>102.40384199134199</v>
      </c>
      <c r="J123" s="854">
        <f>Annual!J127</f>
        <v>0.7238791423001949</v>
      </c>
      <c r="K123" s="854">
        <f>Annual!K127</f>
        <v>0.90116959064327473</v>
      </c>
      <c r="L123" s="854">
        <f>Annual!L127</f>
        <v>1.0243664717348928</v>
      </c>
      <c r="M123" s="854">
        <f>Annual!M127</f>
        <v>1</v>
      </c>
      <c r="N123" s="854">
        <f>Annual!N127</f>
        <v>1.0750487329434699</v>
      </c>
      <c r="O123" s="854">
        <f>Annual!O127</f>
        <v>0.98684210526315785</v>
      </c>
      <c r="P123" s="854">
        <f>Annual!P127</f>
        <v>0.89122807017543859</v>
      </c>
      <c r="Q123" s="854">
        <f>Annual!Q127</f>
        <v>0.56000000000000005</v>
      </c>
      <c r="R123" s="854">
        <f>Annual!R127</f>
        <v>0</v>
      </c>
      <c r="S123" s="88"/>
      <c r="T123" s="109">
        <f>Annual!T127</f>
        <v>0</v>
      </c>
      <c r="U123" s="109">
        <f>Annual!U127</f>
        <v>1</v>
      </c>
      <c r="V123" s="109">
        <f>Annual!V127</f>
        <v>0</v>
      </c>
      <c r="W123" s="109">
        <f>Annual!W127</f>
        <v>0</v>
      </c>
      <c r="X123" s="109">
        <f>Annual!X127</f>
        <v>0</v>
      </c>
      <c r="Y123" s="109">
        <f>Annual!Y127</f>
        <v>0</v>
      </c>
      <c r="Z123" s="109">
        <f>Annual!Z127</f>
        <v>0</v>
      </c>
      <c r="AA123" s="109">
        <f>Annual!AA127</f>
        <v>0</v>
      </c>
      <c r="AB123" s="109">
        <f>Annual!AB127</f>
        <v>0</v>
      </c>
      <c r="AC123" s="109">
        <f>Annual!AC127</f>
        <v>0</v>
      </c>
      <c r="AD123" s="110"/>
      <c r="AE123" s="16"/>
      <c r="AF123" s="8"/>
      <c r="AK123"/>
      <c r="AL123"/>
      <c r="AM123"/>
      <c r="AN123"/>
      <c r="AO123"/>
      <c r="AP123"/>
      <c r="AQ123"/>
      <c r="AR123"/>
      <c r="AS123"/>
      <c r="AT123"/>
      <c r="AU123"/>
      <c r="AV123"/>
      <c r="AW123"/>
      <c r="AX123"/>
      <c r="AY123"/>
      <c r="AZ123"/>
      <c r="BA123"/>
      <c r="BB123"/>
      <c r="BC123"/>
      <c r="BD123"/>
      <c r="BE123"/>
      <c r="BF123"/>
      <c r="BG123"/>
      <c r="BH123"/>
      <c r="BI123"/>
      <c r="BJ123"/>
    </row>
    <row r="124" spans="1:62" s="104" customFormat="1" ht="12.75" customHeight="1" outlineLevel="2" x14ac:dyDescent="0.35">
      <c r="A124" s="102"/>
      <c r="B124" s="103"/>
      <c r="C124" s="17"/>
      <c r="D124" s="17"/>
      <c r="E124" s="17"/>
      <c r="F124" s="26"/>
      <c r="G124" s="90"/>
      <c r="H124" s="473" t="s">
        <v>754</v>
      </c>
      <c r="I124" s="656">
        <f>Annual!I128</f>
        <v>102.40384199134199</v>
      </c>
      <c r="J124" s="854">
        <f>Annual!J128</f>
        <v>0.7238791423001949</v>
      </c>
      <c r="K124" s="854">
        <f>Annual!K128</f>
        <v>0.90116959064327473</v>
      </c>
      <c r="L124" s="854">
        <f>Annual!L128</f>
        <v>1.0243664717348928</v>
      </c>
      <c r="M124" s="854">
        <f>Annual!M128</f>
        <v>1</v>
      </c>
      <c r="N124" s="854">
        <f>Annual!N128</f>
        <v>1.0750487329434699</v>
      </c>
      <c r="O124" s="854">
        <f>Annual!O128</f>
        <v>0.98684210526315785</v>
      </c>
      <c r="P124" s="854">
        <f>Annual!P128</f>
        <v>0.89122807017543859</v>
      </c>
      <c r="Q124" s="854">
        <f>Annual!Q128</f>
        <v>0.56000000000000005</v>
      </c>
      <c r="R124" s="854">
        <f>Annual!R128</f>
        <v>0</v>
      </c>
      <c r="S124" s="88"/>
      <c r="T124" s="109">
        <f>Annual!T128</f>
        <v>0</v>
      </c>
      <c r="U124" s="109">
        <f>Annual!U128</f>
        <v>1</v>
      </c>
      <c r="V124" s="109">
        <f>Annual!V128</f>
        <v>0</v>
      </c>
      <c r="W124" s="109">
        <f>Annual!W128</f>
        <v>0</v>
      </c>
      <c r="X124" s="109">
        <f>Annual!X128</f>
        <v>0</v>
      </c>
      <c r="Y124" s="109">
        <f>Annual!Y128</f>
        <v>0</v>
      </c>
      <c r="Z124" s="109">
        <f>Annual!Z128</f>
        <v>0</v>
      </c>
      <c r="AA124" s="109">
        <f>Annual!AA128</f>
        <v>0</v>
      </c>
      <c r="AB124" s="109">
        <f>Annual!AB128</f>
        <v>0</v>
      </c>
      <c r="AC124" s="109">
        <f>Annual!AC128</f>
        <v>0</v>
      </c>
      <c r="AD124" s="110"/>
      <c r="AE124" s="16"/>
      <c r="AF124" s="8"/>
      <c r="AK124"/>
      <c r="AL124"/>
      <c r="AM124"/>
      <c r="AN124"/>
      <c r="AO124"/>
      <c r="AP124"/>
      <c r="AQ124"/>
      <c r="AR124"/>
      <c r="AS124"/>
      <c r="AT124"/>
      <c r="AU124"/>
      <c r="AV124"/>
      <c r="AW124"/>
      <c r="AX124"/>
      <c r="AY124"/>
      <c r="AZ124"/>
      <c r="BA124"/>
      <c r="BB124"/>
      <c r="BC124"/>
      <c r="BD124"/>
      <c r="BE124"/>
      <c r="BF124"/>
      <c r="BG124"/>
      <c r="BH124"/>
      <c r="BI124"/>
      <c r="BJ124"/>
    </row>
    <row r="125" spans="1:62" s="104" customFormat="1" ht="12.75" customHeight="1" outlineLevel="2" x14ac:dyDescent="0.35">
      <c r="A125" s="102"/>
      <c r="B125" s="103"/>
      <c r="C125" s="17"/>
      <c r="D125" s="17"/>
      <c r="E125" s="17"/>
      <c r="F125" s="26"/>
      <c r="G125" s="90"/>
      <c r="H125" s="473" t="s">
        <v>755</v>
      </c>
      <c r="I125" s="656">
        <f>Annual!I129</f>
        <v>102.40384199134199</v>
      </c>
      <c r="J125" s="854">
        <f>Annual!J129</f>
        <v>0.7238791423001949</v>
      </c>
      <c r="K125" s="854">
        <f>Annual!K129</f>
        <v>0.90116959064327473</v>
      </c>
      <c r="L125" s="854">
        <f>Annual!L129</f>
        <v>1.0243664717348928</v>
      </c>
      <c r="M125" s="854">
        <f>Annual!M129</f>
        <v>1</v>
      </c>
      <c r="N125" s="854">
        <f>Annual!N129</f>
        <v>1.0750487329434699</v>
      </c>
      <c r="O125" s="854">
        <f>Annual!O129</f>
        <v>0.98684210526315785</v>
      </c>
      <c r="P125" s="854">
        <f>Annual!P129</f>
        <v>0.89122807017543859</v>
      </c>
      <c r="Q125" s="854">
        <f>Annual!Q129</f>
        <v>0.56000000000000005</v>
      </c>
      <c r="R125" s="854">
        <f>Annual!R129</f>
        <v>0</v>
      </c>
      <c r="S125" s="88"/>
      <c r="T125" s="109">
        <f>Annual!T129</f>
        <v>0</v>
      </c>
      <c r="U125" s="109">
        <f>Annual!U129</f>
        <v>1</v>
      </c>
      <c r="V125" s="109">
        <f>Annual!V129</f>
        <v>0</v>
      </c>
      <c r="W125" s="109">
        <f>Annual!W129</f>
        <v>0</v>
      </c>
      <c r="X125" s="109">
        <f>Annual!X129</f>
        <v>0</v>
      </c>
      <c r="Y125" s="109">
        <f>Annual!Y129</f>
        <v>0</v>
      </c>
      <c r="Z125" s="109">
        <f>Annual!Z129</f>
        <v>0</v>
      </c>
      <c r="AA125" s="109">
        <f>Annual!AA129</f>
        <v>0</v>
      </c>
      <c r="AB125" s="109">
        <f>Annual!AB129</f>
        <v>0</v>
      </c>
      <c r="AC125" s="109">
        <f>Annual!AC129</f>
        <v>0</v>
      </c>
      <c r="AD125" s="110"/>
      <c r="AE125" s="16"/>
      <c r="AF125" s="8"/>
      <c r="AK125"/>
      <c r="AL125"/>
      <c r="AM125"/>
      <c r="AN125"/>
      <c r="AO125"/>
      <c r="AP125"/>
      <c r="AQ125"/>
      <c r="AR125"/>
      <c r="AS125"/>
      <c r="AT125"/>
      <c r="AU125"/>
      <c r="AV125"/>
      <c r="AW125"/>
      <c r="AX125"/>
      <c r="AY125"/>
      <c r="AZ125"/>
      <c r="BA125"/>
      <c r="BB125"/>
      <c r="BC125"/>
      <c r="BD125"/>
      <c r="BE125"/>
      <c r="BF125"/>
      <c r="BG125"/>
      <c r="BH125"/>
      <c r="BI125"/>
      <c r="BJ125"/>
    </row>
    <row r="126" spans="1:62" s="104" customFormat="1" ht="12.75" customHeight="1" outlineLevel="2" x14ac:dyDescent="0.35">
      <c r="A126" s="102"/>
      <c r="B126" s="103"/>
      <c r="C126" s="17"/>
      <c r="D126" s="17"/>
      <c r="E126" s="17"/>
      <c r="F126" s="26"/>
      <c r="G126" s="90"/>
      <c r="H126" s="473" t="s">
        <v>756</v>
      </c>
      <c r="I126" s="656">
        <f>Annual!I130</f>
        <v>100.87323232323233</v>
      </c>
      <c r="J126" s="854">
        <f>Annual!J130</f>
        <v>0.7238791423001949</v>
      </c>
      <c r="K126" s="854">
        <f>Annual!K130</f>
        <v>0.90116959064327473</v>
      </c>
      <c r="L126" s="854">
        <f>Annual!L130</f>
        <v>1.0243664717348928</v>
      </c>
      <c r="M126" s="854">
        <f>Annual!M130</f>
        <v>1</v>
      </c>
      <c r="N126" s="854">
        <f>Annual!N130</f>
        <v>1.0750487329434699</v>
      </c>
      <c r="O126" s="854">
        <f>Annual!O130</f>
        <v>0.98684210526315785</v>
      </c>
      <c r="P126" s="854">
        <f>Annual!P130</f>
        <v>0.89122807017543859</v>
      </c>
      <c r="Q126" s="854">
        <f>Annual!Q130</f>
        <v>0.56000000000000005</v>
      </c>
      <c r="R126" s="854">
        <f>Annual!R130</f>
        <v>0</v>
      </c>
      <c r="S126" s="88"/>
      <c r="T126" s="109">
        <f>Annual!T130</f>
        <v>0</v>
      </c>
      <c r="U126" s="109">
        <f>Annual!U130</f>
        <v>1</v>
      </c>
      <c r="V126" s="109">
        <f>Annual!V130</f>
        <v>0</v>
      </c>
      <c r="W126" s="109">
        <f>Annual!W130</f>
        <v>0</v>
      </c>
      <c r="X126" s="109">
        <f>Annual!X130</f>
        <v>0</v>
      </c>
      <c r="Y126" s="109">
        <f>Annual!Y130</f>
        <v>0</v>
      </c>
      <c r="Z126" s="109">
        <f>Annual!Z130</f>
        <v>0</v>
      </c>
      <c r="AA126" s="109">
        <f>Annual!AA130</f>
        <v>0</v>
      </c>
      <c r="AB126" s="109">
        <f>Annual!AB130</f>
        <v>0</v>
      </c>
      <c r="AC126" s="109">
        <f>Annual!AC130</f>
        <v>0</v>
      </c>
      <c r="AD126" s="110"/>
      <c r="AE126" s="16"/>
      <c r="AF126" s="8"/>
      <c r="AK126"/>
      <c r="AL126"/>
      <c r="AM126"/>
      <c r="AN126"/>
      <c r="AO126"/>
      <c r="AP126"/>
      <c r="AQ126"/>
      <c r="AR126"/>
      <c r="AS126"/>
      <c r="AT126"/>
      <c r="AU126"/>
      <c r="AV126"/>
      <c r="AW126"/>
      <c r="AX126"/>
      <c r="AY126"/>
      <c r="AZ126"/>
      <c r="BA126"/>
      <c r="BB126"/>
      <c r="BC126"/>
      <c r="BD126"/>
      <c r="BE126"/>
      <c r="BF126"/>
      <c r="BG126"/>
      <c r="BH126"/>
      <c r="BI126"/>
      <c r="BJ126"/>
    </row>
    <row r="127" spans="1:62" s="104" customFormat="1" ht="12.75" customHeight="1" outlineLevel="1" x14ac:dyDescent="0.35">
      <c r="A127" s="102"/>
      <c r="B127" s="103"/>
      <c r="C127" s="17"/>
      <c r="D127" s="17"/>
      <c r="E127" s="17"/>
      <c r="F127" s="26"/>
      <c r="G127" s="90"/>
      <c r="H127" s="88"/>
      <c r="I127" s="88"/>
      <c r="J127" s="88"/>
      <c r="K127" s="88"/>
      <c r="L127" s="88"/>
      <c r="M127" s="88"/>
      <c r="N127" s="88"/>
      <c r="O127" s="88"/>
      <c r="P127" s="88"/>
      <c r="Q127" s="88"/>
      <c r="R127" s="88"/>
      <c r="S127" s="88"/>
      <c r="T127" s="88"/>
      <c r="U127" s="88"/>
      <c r="V127" s="88"/>
      <c r="W127" s="88"/>
      <c r="X127" s="88"/>
      <c r="Y127" s="88"/>
      <c r="Z127" s="88"/>
      <c r="AA127" s="88"/>
      <c r="AB127" s="88"/>
      <c r="AC127" s="88"/>
      <c r="AD127" s="110"/>
      <c r="AE127" s="16"/>
      <c r="AF127" s="8"/>
      <c r="AK127"/>
      <c r="AL127"/>
      <c r="AM127"/>
      <c r="AN127"/>
      <c r="AO127"/>
      <c r="AP127"/>
      <c r="AQ127"/>
      <c r="AR127"/>
      <c r="AS127"/>
      <c r="AT127"/>
      <c r="AU127"/>
      <c r="AV127"/>
      <c r="AW127"/>
      <c r="AX127"/>
      <c r="AY127"/>
      <c r="AZ127"/>
      <c r="BA127"/>
      <c r="BB127"/>
      <c r="BC127"/>
      <c r="BD127"/>
      <c r="BE127"/>
      <c r="BF127"/>
      <c r="BG127"/>
      <c r="BH127"/>
      <c r="BI127"/>
      <c r="BJ127"/>
    </row>
    <row r="128" spans="1:62" s="104" customFormat="1" ht="5.15" customHeight="1" outlineLevel="1" x14ac:dyDescent="0.35">
      <c r="A128" s="102"/>
      <c r="B128" s="103"/>
      <c r="C128" s="17"/>
      <c r="D128" s="17"/>
      <c r="E128" s="17"/>
      <c r="F128" s="36"/>
      <c r="G128" s="37"/>
      <c r="H128" s="38"/>
      <c r="I128" s="38"/>
      <c r="J128" s="38"/>
      <c r="K128" s="38"/>
      <c r="L128" s="38"/>
      <c r="M128" s="38"/>
      <c r="N128" s="38"/>
      <c r="O128" s="38"/>
      <c r="P128" s="38"/>
      <c r="Q128" s="38"/>
      <c r="R128" s="38"/>
      <c r="S128" s="38"/>
      <c r="T128" s="38"/>
      <c r="U128" s="38"/>
      <c r="V128" s="38"/>
      <c r="W128" s="38"/>
      <c r="X128" s="38"/>
      <c r="Y128" s="38"/>
      <c r="Z128" s="38"/>
      <c r="AA128" s="38"/>
      <c r="AB128" s="38"/>
      <c r="AC128" s="38"/>
      <c r="AD128" s="30"/>
      <c r="AE128" s="16"/>
      <c r="AF128" s="8"/>
      <c r="AK128"/>
      <c r="AL128"/>
      <c r="AM128"/>
      <c r="AN128"/>
      <c r="AO128"/>
      <c r="AP128"/>
      <c r="AQ128"/>
      <c r="AR128"/>
      <c r="AS128"/>
      <c r="AT128"/>
      <c r="AU128"/>
      <c r="AV128"/>
      <c r="AW128"/>
      <c r="AX128"/>
      <c r="AY128"/>
      <c r="AZ128"/>
      <c r="BA128"/>
      <c r="BB128"/>
      <c r="BC128"/>
      <c r="BD128"/>
      <c r="BE128"/>
      <c r="BF128"/>
      <c r="BG128"/>
      <c r="BH128"/>
      <c r="BI128"/>
      <c r="BJ128"/>
    </row>
    <row r="129" spans="1:62" s="104" customFormat="1" ht="24" customHeight="1" x14ac:dyDescent="0.35">
      <c r="A129" s="102"/>
      <c r="B129" s="103"/>
      <c r="C129" s="39"/>
      <c r="D129" s="39"/>
      <c r="E129" s="39"/>
      <c r="F129" s="39"/>
      <c r="G129" s="40" t="str">
        <f>G107</f>
        <v>Mobilise below ground reserves (germination) of continuous annual pasture (P1a)</v>
      </c>
      <c r="H129" s="39"/>
      <c r="I129" s="39"/>
      <c r="J129" s="39"/>
      <c r="K129" s="39"/>
      <c r="L129" s="39"/>
      <c r="M129" s="39"/>
      <c r="N129" s="39"/>
      <c r="O129" s="39"/>
      <c r="P129" s="39"/>
      <c r="Q129" s="39"/>
      <c r="R129" s="39"/>
      <c r="S129" s="39"/>
      <c r="T129" s="39"/>
      <c r="U129" s="39"/>
      <c r="V129" s="39"/>
      <c r="W129" s="93"/>
      <c r="X129" s="93"/>
      <c r="Y129" s="93"/>
      <c r="Z129" s="93"/>
      <c r="AA129" s="93"/>
      <c r="AB129" s="93"/>
      <c r="AC129" s="93"/>
      <c r="AD129" s="93"/>
      <c r="AE129" s="41" t="s">
        <v>91</v>
      </c>
      <c r="AF129" s="8"/>
      <c r="AK129"/>
      <c r="AL129"/>
      <c r="AM129"/>
      <c r="AN129"/>
      <c r="AO129"/>
      <c r="AP129"/>
      <c r="AQ129"/>
      <c r="AR129"/>
      <c r="AS129"/>
      <c r="AT129"/>
      <c r="AU129"/>
      <c r="AV129"/>
      <c r="AW129"/>
      <c r="AX129"/>
      <c r="AY129"/>
      <c r="AZ129"/>
      <c r="BA129"/>
      <c r="BB129"/>
      <c r="BC129"/>
      <c r="BD129"/>
      <c r="BE129"/>
      <c r="BF129"/>
      <c r="BG129"/>
      <c r="BH129"/>
      <c r="BI129"/>
      <c r="BJ129"/>
    </row>
    <row r="130" spans="1:62" s="104" customFormat="1" ht="12.75" customHeight="1" outlineLevel="1" x14ac:dyDescent="0.35">
      <c r="A130" s="102"/>
      <c r="B130" s="103"/>
      <c r="C130" s="103"/>
      <c r="D130" s="103"/>
      <c r="E130" s="103"/>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K130"/>
      <c r="AL130"/>
      <c r="AM130"/>
      <c r="AN130"/>
      <c r="AO130"/>
      <c r="AP130"/>
      <c r="AQ130"/>
      <c r="AR130"/>
      <c r="AS130"/>
      <c r="AT130"/>
      <c r="AU130"/>
      <c r="AV130"/>
      <c r="AW130"/>
      <c r="AX130"/>
      <c r="AY130"/>
      <c r="AZ130"/>
      <c r="BA130"/>
      <c r="BB130"/>
      <c r="BC130"/>
      <c r="BD130"/>
      <c r="BE130"/>
      <c r="BF130"/>
      <c r="BG130"/>
      <c r="BH130"/>
      <c r="BI130"/>
      <c r="BJ130"/>
    </row>
    <row r="131" spans="1:62" s="104" customFormat="1" ht="12.75" customHeight="1" outlineLevel="1" x14ac:dyDescent="0.35">
      <c r="A131" s="102"/>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K131"/>
      <c r="AL131"/>
      <c r="AM131"/>
      <c r="AN131"/>
      <c r="AO131"/>
      <c r="AP131"/>
      <c r="AQ131"/>
      <c r="AR131"/>
      <c r="AS131"/>
      <c r="AT131"/>
      <c r="AU131"/>
      <c r="AV131"/>
      <c r="AW131"/>
      <c r="AX131"/>
      <c r="AY131"/>
      <c r="AZ131"/>
      <c r="BA131"/>
      <c r="BB131"/>
      <c r="BC131"/>
      <c r="BD131"/>
      <c r="BE131"/>
      <c r="BF131"/>
      <c r="BG131"/>
      <c r="BH131"/>
      <c r="BI131"/>
      <c r="BJ131"/>
    </row>
    <row r="132" spans="1:62" s="104" customFormat="1" ht="5.15" customHeight="1" outlineLevel="1" collapsed="1" thickBot="1" x14ac:dyDescent="0.4">
      <c r="A132" s="102"/>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K132"/>
      <c r="AL132"/>
      <c r="AM132"/>
      <c r="AN132"/>
      <c r="AO132"/>
      <c r="AP132"/>
      <c r="AQ132"/>
      <c r="AR132"/>
      <c r="AS132"/>
      <c r="AT132"/>
      <c r="AU132"/>
      <c r="AV132"/>
      <c r="AW132"/>
      <c r="AX132"/>
      <c r="AY132"/>
      <c r="AZ132"/>
      <c r="BA132"/>
      <c r="BB132"/>
      <c r="BC132"/>
      <c r="BD132"/>
      <c r="BE132"/>
      <c r="BF132"/>
      <c r="BG132"/>
      <c r="BH132"/>
      <c r="BI132"/>
      <c r="BJ132"/>
    </row>
    <row r="133" spans="1:62" s="104" customFormat="1" ht="5.15" customHeight="1" outlineLevel="1" collapsed="1" x14ac:dyDescent="0.35">
      <c r="A133" s="102"/>
      <c r="B133" s="95"/>
      <c r="C133" s="9" t="s">
        <v>0</v>
      </c>
      <c r="D133" s="9"/>
      <c r="E133" s="9"/>
      <c r="F133" s="9"/>
      <c r="G133" s="9"/>
      <c r="H133" s="9"/>
      <c r="I133" s="9"/>
      <c r="J133" s="9"/>
      <c r="K133" s="10"/>
      <c r="L133" s="10"/>
      <c r="M133" s="10"/>
      <c r="N133" s="10"/>
      <c r="O133" s="10"/>
      <c r="P133" s="10"/>
      <c r="Q133" s="10"/>
      <c r="R133" s="10"/>
      <c r="S133" s="10"/>
      <c r="T133" s="10"/>
      <c r="U133" s="10"/>
      <c r="V133" s="10"/>
      <c r="W133" s="10"/>
      <c r="X133" s="10"/>
      <c r="Y133" s="10"/>
      <c r="Z133" s="10"/>
      <c r="AA133" s="10"/>
      <c r="AB133" s="10"/>
      <c r="AC133" s="10"/>
      <c r="AD133" s="67" t="s">
        <v>82</v>
      </c>
      <c r="AE133" s="11"/>
      <c r="AF133" s="8"/>
      <c r="AK133"/>
      <c r="AL133"/>
      <c r="AM133"/>
      <c r="AN133"/>
      <c r="AO133"/>
      <c r="AP133"/>
      <c r="AQ133"/>
      <c r="AR133"/>
      <c r="AS133"/>
      <c r="AT133"/>
      <c r="AU133"/>
      <c r="AV133"/>
      <c r="AW133"/>
      <c r="AX133"/>
      <c r="AY133"/>
      <c r="AZ133"/>
      <c r="BA133"/>
      <c r="BB133"/>
      <c r="BC133"/>
      <c r="BD133"/>
      <c r="BE133"/>
      <c r="BF133"/>
      <c r="BG133"/>
      <c r="BH133"/>
      <c r="BI133"/>
      <c r="BJ133"/>
    </row>
    <row r="134" spans="1:62" s="104" customFormat="1" ht="13.4" customHeight="1" outlineLevel="1" collapsed="1" x14ac:dyDescent="0.35">
      <c r="A134" s="102"/>
      <c r="B134" s="95"/>
      <c r="C134" s="12"/>
      <c r="D134" s="12">
        <v>0</v>
      </c>
      <c r="E134" s="12" t="s">
        <v>1</v>
      </c>
      <c r="F134" s="69"/>
      <c r="G134" s="70" t="s">
        <v>126</v>
      </c>
      <c r="H134" s="71"/>
      <c r="I134" s="71"/>
      <c r="J134" s="71"/>
      <c r="K134" s="71"/>
      <c r="L134" s="71"/>
      <c r="M134" s="71"/>
      <c r="N134" s="115"/>
      <c r="O134" s="71"/>
      <c r="P134" s="71"/>
      <c r="Q134" s="71"/>
      <c r="R134" s="71"/>
      <c r="S134" s="72"/>
      <c r="T134" s="71"/>
      <c r="U134" s="71"/>
      <c r="V134" s="71"/>
      <c r="W134" s="71"/>
      <c r="X134" s="71"/>
      <c r="Y134" s="71"/>
      <c r="Z134" s="72"/>
      <c r="AA134" s="72"/>
      <c r="AB134" s="72"/>
      <c r="AC134" s="72"/>
      <c r="AD134" s="72"/>
      <c r="AE134" s="16"/>
      <c r="AF134" s="8"/>
      <c r="AK134"/>
      <c r="AL134"/>
      <c r="AM134"/>
      <c r="AN134"/>
      <c r="AO134"/>
      <c r="AP134"/>
      <c r="AQ134"/>
      <c r="AR134"/>
      <c r="AS134"/>
      <c r="AT134"/>
      <c r="AU134"/>
      <c r="AV134"/>
      <c r="AW134"/>
      <c r="AX134"/>
      <c r="AY134"/>
      <c r="AZ134"/>
      <c r="BA134"/>
      <c r="BB134"/>
      <c r="BC134"/>
      <c r="BD134"/>
      <c r="BE134"/>
      <c r="BF134"/>
      <c r="BG134"/>
      <c r="BH134"/>
      <c r="BI134"/>
      <c r="BJ134"/>
    </row>
    <row r="135" spans="1:62" s="104" customFormat="1" ht="13.4" customHeight="1" outlineLevel="1" x14ac:dyDescent="0.35">
      <c r="A135" s="102"/>
      <c r="B135" s="95"/>
      <c r="C135" s="12"/>
      <c r="D135" s="12"/>
      <c r="E135" s="17"/>
      <c r="F135" s="73"/>
      <c r="G135" s="74" t="s">
        <v>127</v>
      </c>
      <c r="H135" s="74"/>
      <c r="I135" s="74"/>
      <c r="J135" s="74"/>
      <c r="K135" s="74"/>
      <c r="L135" s="74"/>
      <c r="M135" s="74"/>
      <c r="N135" s="116"/>
      <c r="O135" s="74"/>
      <c r="P135" s="74"/>
      <c r="Q135" s="74"/>
      <c r="R135" s="74"/>
      <c r="S135" s="75"/>
      <c r="T135" s="76"/>
      <c r="U135" s="76"/>
      <c r="V135" s="76"/>
      <c r="W135" s="76"/>
      <c r="X135" s="76"/>
      <c r="Y135" s="76"/>
      <c r="Z135" s="75"/>
      <c r="AA135" s="75"/>
      <c r="AB135" s="75"/>
      <c r="AC135" s="75"/>
      <c r="AD135" s="75"/>
      <c r="AE135" s="16"/>
      <c r="AF135" s="8"/>
      <c r="AK135"/>
      <c r="AL135"/>
      <c r="AM135"/>
      <c r="AN135"/>
      <c r="AO135"/>
      <c r="AP135"/>
      <c r="AQ135"/>
      <c r="AR135"/>
      <c r="AS135"/>
      <c r="AT135"/>
      <c r="AU135"/>
      <c r="AV135"/>
      <c r="AW135"/>
      <c r="AX135"/>
      <c r="AY135"/>
      <c r="AZ135"/>
      <c r="BA135"/>
      <c r="BB135"/>
      <c r="BC135"/>
      <c r="BD135"/>
      <c r="BE135"/>
      <c r="BF135"/>
      <c r="BG135"/>
      <c r="BH135"/>
      <c r="BI135"/>
      <c r="BJ135"/>
    </row>
    <row r="136" spans="1:62" s="104" customFormat="1" ht="13.4" customHeight="1" outlineLevel="1" x14ac:dyDescent="0.35">
      <c r="A136" s="102"/>
      <c r="B136" s="95"/>
      <c r="C136" s="17"/>
      <c r="D136" s="12"/>
      <c r="E136" s="17"/>
      <c r="F136" s="73"/>
      <c r="G136" s="77">
        <v>38000.380104166667</v>
      </c>
      <c r="H136" s="78">
        <v>38000.380104166667</v>
      </c>
      <c r="I136" s="74"/>
      <c r="J136" s="74"/>
      <c r="K136" s="74"/>
      <c r="L136" s="74"/>
      <c r="M136" s="74"/>
      <c r="N136" s="74"/>
      <c r="O136" s="74"/>
      <c r="P136" s="74"/>
      <c r="Q136" s="74"/>
      <c r="R136" s="74"/>
      <c r="S136" s="75"/>
      <c r="T136" s="76"/>
      <c r="U136" s="76"/>
      <c r="V136" s="76"/>
      <c r="W136" s="76"/>
      <c r="X136" s="76"/>
      <c r="Y136" s="76"/>
      <c r="Z136" s="75"/>
      <c r="AA136" s="75"/>
      <c r="AB136" s="75"/>
      <c r="AC136" s="75"/>
      <c r="AD136" s="75"/>
      <c r="AE136" s="16"/>
      <c r="AF136" s="8"/>
      <c r="AK136"/>
      <c r="AL136"/>
      <c r="AM136"/>
      <c r="AN136"/>
      <c r="AO136"/>
      <c r="AP136"/>
      <c r="AQ136"/>
      <c r="AR136"/>
      <c r="AS136"/>
      <c r="AT136"/>
      <c r="AU136"/>
      <c r="AV136"/>
      <c r="AW136"/>
      <c r="AX136"/>
      <c r="AY136"/>
      <c r="AZ136"/>
      <c r="BA136"/>
      <c r="BB136"/>
      <c r="BC136"/>
      <c r="BD136"/>
      <c r="BE136"/>
      <c r="BF136"/>
      <c r="BG136"/>
      <c r="BH136"/>
      <c r="BI136"/>
      <c r="BJ136"/>
    </row>
    <row r="137" spans="1:62" s="104" customFormat="1" ht="13.4" customHeight="1" outlineLevel="1" x14ac:dyDescent="0.35">
      <c r="A137" s="102"/>
      <c r="B137" s="95"/>
      <c r="C137" s="17">
        <v>1</v>
      </c>
      <c r="D137" s="12"/>
      <c r="E137" s="17"/>
      <c r="F137" s="79"/>
      <c r="G137" s="80"/>
      <c r="H137" s="81"/>
      <c r="I137" s="81"/>
      <c r="J137" s="81"/>
      <c r="K137" s="81"/>
      <c r="L137" s="81"/>
      <c r="M137" s="81"/>
      <c r="N137" s="81"/>
      <c r="O137" s="81"/>
      <c r="P137" s="81"/>
      <c r="Q137" s="81"/>
      <c r="R137" s="81"/>
      <c r="S137" s="82"/>
      <c r="T137" s="83"/>
      <c r="U137" s="83"/>
      <c r="V137" s="83"/>
      <c r="W137" s="83"/>
      <c r="X137" s="83"/>
      <c r="Y137" s="83"/>
      <c r="Z137" s="82"/>
      <c r="AA137" s="82"/>
      <c r="AB137" s="82"/>
      <c r="AC137" s="82"/>
      <c r="AD137" s="82"/>
      <c r="AE137" s="16"/>
      <c r="AF137" s="8"/>
      <c r="AK137"/>
      <c r="AL137"/>
      <c r="AM137"/>
      <c r="AN137"/>
      <c r="AO137"/>
      <c r="AP137"/>
      <c r="AQ137"/>
      <c r="AR137"/>
      <c r="AS137"/>
      <c r="AT137"/>
      <c r="AU137"/>
      <c r="AV137"/>
      <c r="AW137"/>
      <c r="AX137"/>
      <c r="AY137"/>
      <c r="AZ137"/>
      <c r="BA137"/>
      <c r="BB137"/>
      <c r="BC137"/>
      <c r="BD137"/>
      <c r="BE137"/>
      <c r="BF137"/>
      <c r="BG137"/>
      <c r="BH137"/>
      <c r="BI137"/>
      <c r="BJ137"/>
    </row>
    <row r="138" spans="1:62" s="104" customFormat="1" ht="13.4" customHeight="1" outlineLevel="1" x14ac:dyDescent="0.35">
      <c r="A138" s="102"/>
      <c r="B138" s="95"/>
      <c r="C138" s="17"/>
      <c r="D138" s="17"/>
      <c r="E138" s="17"/>
      <c r="F138" s="17"/>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16"/>
      <c r="AF138" s="8"/>
      <c r="AK138"/>
      <c r="AL138"/>
      <c r="AM138"/>
      <c r="AN138"/>
      <c r="AO138"/>
      <c r="AP138"/>
      <c r="AQ138"/>
      <c r="AR138"/>
      <c r="AS138"/>
      <c r="AT138"/>
      <c r="AU138"/>
      <c r="AV138"/>
      <c r="AW138"/>
      <c r="AX138"/>
      <c r="AY138"/>
      <c r="AZ138"/>
      <c r="BA138"/>
      <c r="BB138"/>
      <c r="BC138"/>
      <c r="BD138"/>
      <c r="BE138"/>
      <c r="BF138"/>
      <c r="BG138"/>
      <c r="BH138"/>
      <c r="BI138"/>
      <c r="BJ138"/>
    </row>
    <row r="139" spans="1:62" s="104" customFormat="1" ht="13.4" customHeight="1" outlineLevel="1" x14ac:dyDescent="0.35">
      <c r="A139" s="102"/>
      <c r="B139" s="95"/>
      <c r="C139" s="17"/>
      <c r="D139" s="17"/>
      <c r="E139" s="17"/>
      <c r="F139" s="17"/>
      <c r="G139" s="17"/>
      <c r="H139" s="17"/>
      <c r="I139" s="17"/>
      <c r="J139" s="17"/>
      <c r="K139" s="17"/>
      <c r="L139" s="22"/>
      <c r="M139" s="22"/>
      <c r="N139" s="22"/>
      <c r="O139" s="22"/>
      <c r="P139" s="22"/>
      <c r="Q139" s="22"/>
      <c r="R139" s="22"/>
      <c r="S139" s="22"/>
      <c r="T139" s="22"/>
      <c r="U139" s="22"/>
      <c r="V139" s="22"/>
      <c r="W139" s="22"/>
      <c r="X139" s="22"/>
      <c r="Y139" s="22"/>
      <c r="Z139" s="22"/>
      <c r="AA139" s="22"/>
      <c r="AB139" s="22"/>
      <c r="AC139" s="22"/>
      <c r="AD139" s="22"/>
      <c r="AE139" s="16"/>
      <c r="AF139" s="8"/>
      <c r="AK139"/>
      <c r="AL139"/>
      <c r="AM139"/>
      <c r="AN139"/>
      <c r="AO139"/>
      <c r="AP139"/>
      <c r="AQ139"/>
      <c r="AR139"/>
      <c r="AS139"/>
      <c r="AT139"/>
      <c r="AU139"/>
      <c r="AV139"/>
      <c r="AW139"/>
      <c r="AX139"/>
      <c r="AY139"/>
      <c r="AZ139"/>
      <c r="BA139"/>
      <c r="BB139"/>
      <c r="BC139"/>
      <c r="BD139"/>
      <c r="BE139"/>
      <c r="BF139"/>
      <c r="BG139"/>
      <c r="BH139"/>
      <c r="BI139"/>
      <c r="BJ139"/>
    </row>
    <row r="140" spans="1:62" s="104" customFormat="1" ht="13.4" customHeight="1" outlineLevel="1" x14ac:dyDescent="0.35">
      <c r="A140" s="102"/>
      <c r="B140" s="95"/>
      <c r="C140" s="17"/>
      <c r="D140" s="17"/>
      <c r="E140" s="17"/>
      <c r="F140" s="17"/>
      <c r="G140" s="23"/>
      <c r="H140" s="23"/>
      <c r="I140" s="23"/>
      <c r="J140" s="23"/>
      <c r="K140" s="23"/>
      <c r="L140" s="23"/>
      <c r="M140" s="23"/>
      <c r="N140" s="23"/>
      <c r="O140" s="23"/>
      <c r="P140" s="23"/>
      <c r="Q140" s="23"/>
      <c r="R140" s="23"/>
      <c r="S140" s="23"/>
      <c r="T140" s="23"/>
      <c r="U140" s="23"/>
      <c r="V140" s="23"/>
      <c r="W140" s="23"/>
      <c r="X140" s="23"/>
      <c r="Y140" s="23"/>
      <c r="Z140" s="23"/>
      <c r="AA140" s="24"/>
      <c r="AB140" s="24"/>
      <c r="AC140" s="24"/>
      <c r="AD140" s="24"/>
      <c r="AE140" s="16"/>
      <c r="AF140" s="8"/>
      <c r="AK140"/>
      <c r="AL140"/>
      <c r="AM140"/>
      <c r="AN140"/>
      <c r="AO140"/>
      <c r="AP140"/>
      <c r="AQ140"/>
      <c r="AR140"/>
      <c r="AS140"/>
      <c r="AT140"/>
      <c r="AU140"/>
      <c r="AV140"/>
      <c r="AW140"/>
      <c r="AX140"/>
      <c r="AY140"/>
      <c r="AZ140"/>
      <c r="BA140"/>
      <c r="BB140"/>
      <c r="BC140"/>
      <c r="BD140"/>
      <c r="BE140"/>
      <c r="BF140"/>
      <c r="BG140"/>
      <c r="BH140"/>
      <c r="BI140"/>
      <c r="BJ140"/>
    </row>
    <row r="141" spans="1:62" s="104" customFormat="1" ht="13.4" customHeight="1" outlineLevel="1" x14ac:dyDescent="0.35">
      <c r="A141" s="102"/>
      <c r="B141" s="95"/>
      <c r="C141" s="17"/>
      <c r="D141" s="17"/>
      <c r="E141" s="17"/>
      <c r="F141" s="17"/>
      <c r="G141" s="23"/>
      <c r="H141" s="23"/>
      <c r="I141" s="23"/>
      <c r="J141" s="23" t="str" cm="1">
        <f t="array" ref="J141:S141">TRANSPOSE(H117:H126)</f>
        <v>typ</v>
      </c>
      <c r="K141" s="23" t="str">
        <v>z0</v>
      </c>
      <c r="L141" s="23" t="str">
        <v>z1</v>
      </c>
      <c r="M141" s="23" t="str">
        <v>z2</v>
      </c>
      <c r="N141" s="23" t="str">
        <v>z3</v>
      </c>
      <c r="O141" s="23" t="str">
        <v>z4</v>
      </c>
      <c r="P141" s="23" t="str">
        <v>z5</v>
      </c>
      <c r="Q141" s="23" t="str">
        <v>z6</v>
      </c>
      <c r="R141" s="23" t="str">
        <v>z7</v>
      </c>
      <c r="S141" s="23" t="str">
        <v>z8</v>
      </c>
      <c r="T141" s="23"/>
      <c r="U141" s="23"/>
      <c r="V141" s="23"/>
      <c r="W141" s="23"/>
      <c r="X141" s="23"/>
      <c r="Y141" s="23"/>
      <c r="Z141" s="23"/>
      <c r="AA141" s="24"/>
      <c r="AB141" s="24"/>
      <c r="AC141" s="24"/>
      <c r="AD141" s="24"/>
      <c r="AE141" s="16"/>
      <c r="AF141" s="8"/>
      <c r="AK141"/>
      <c r="AL141"/>
      <c r="AM141"/>
      <c r="AN141"/>
      <c r="AO141"/>
      <c r="AP141"/>
      <c r="AQ141"/>
      <c r="AR141"/>
      <c r="AS141"/>
      <c r="AT141"/>
      <c r="AU141"/>
      <c r="AV141"/>
      <c r="AW141"/>
      <c r="AX141"/>
      <c r="AY141"/>
      <c r="AZ141"/>
      <c r="BA141"/>
      <c r="BB141"/>
      <c r="BC141"/>
      <c r="BD141"/>
      <c r="BE141"/>
      <c r="BF141"/>
      <c r="BG141"/>
      <c r="BH141"/>
      <c r="BI141"/>
      <c r="BJ141"/>
    </row>
    <row r="142" spans="1:62" s="104" customFormat="1" ht="5.15" customHeight="1" outlineLevel="1" x14ac:dyDescent="0.35">
      <c r="A142" s="102"/>
      <c r="B142" s="95"/>
      <c r="C142" s="12" t="s">
        <v>85</v>
      </c>
      <c r="D142" s="17"/>
      <c r="E142" s="17"/>
      <c r="F142" s="17"/>
      <c r="G142" s="23"/>
      <c r="H142" s="23"/>
      <c r="I142" s="23"/>
      <c r="J142" s="84" t="s">
        <v>86</v>
      </c>
      <c r="K142" s="23"/>
      <c r="L142" s="23"/>
      <c r="M142" s="23"/>
      <c r="N142" s="23"/>
      <c r="O142" s="23"/>
      <c r="P142" s="23"/>
      <c r="Q142" s="23"/>
      <c r="R142" s="23"/>
      <c r="S142" s="23"/>
      <c r="T142" s="23"/>
      <c r="U142" s="23"/>
      <c r="V142" s="23"/>
      <c r="W142" s="23"/>
      <c r="X142" s="23"/>
      <c r="Y142" s="23"/>
      <c r="Z142" s="23"/>
      <c r="AA142" s="24"/>
      <c r="AB142" s="24"/>
      <c r="AC142" s="24"/>
      <c r="AD142" s="24"/>
      <c r="AE142" s="16"/>
      <c r="AF142" s="8"/>
      <c r="AK142"/>
      <c r="AL142"/>
      <c r="AM142"/>
      <c r="AN142"/>
      <c r="AO142"/>
      <c r="AP142"/>
      <c r="AQ142"/>
      <c r="AR142"/>
      <c r="AS142"/>
      <c r="AT142"/>
      <c r="AU142"/>
      <c r="AV142"/>
      <c r="AW142"/>
      <c r="AX142"/>
      <c r="AY142"/>
      <c r="AZ142"/>
      <c r="BA142"/>
      <c r="BB142"/>
      <c r="BC142"/>
      <c r="BD142"/>
      <c r="BE142"/>
      <c r="BF142"/>
      <c r="BG142"/>
      <c r="BH142"/>
      <c r="BI142"/>
      <c r="BJ142"/>
    </row>
    <row r="143" spans="1:62" s="104" customFormat="1" ht="5.15" customHeight="1" outlineLevel="1" x14ac:dyDescent="0.35">
      <c r="A143" s="102"/>
      <c r="B143" s="95"/>
      <c r="C143" s="17"/>
      <c r="D143" s="17"/>
      <c r="E143" s="17"/>
      <c r="F143" s="13"/>
      <c r="G143" s="85"/>
      <c r="H143" s="85"/>
      <c r="I143" s="85"/>
      <c r="J143" s="85"/>
      <c r="K143" s="85"/>
      <c r="L143" s="85"/>
      <c r="M143" s="85"/>
      <c r="N143" s="85"/>
      <c r="O143" s="85"/>
      <c r="P143" s="85"/>
      <c r="Q143" s="85"/>
      <c r="R143" s="85"/>
      <c r="S143" s="85"/>
      <c r="T143" s="85"/>
      <c r="U143" s="85"/>
      <c r="V143" s="85"/>
      <c r="W143" s="85"/>
      <c r="X143" s="85"/>
      <c r="Y143" s="85"/>
      <c r="Z143" s="85"/>
      <c r="AA143" s="13"/>
      <c r="AB143" s="13"/>
      <c r="AC143" s="13"/>
      <c r="AD143" s="13"/>
      <c r="AE143" s="16"/>
      <c r="AF143" s="8"/>
      <c r="AK143"/>
      <c r="AL143"/>
      <c r="AM143"/>
      <c r="AN143"/>
      <c r="AO143"/>
      <c r="AP143"/>
      <c r="AQ143"/>
      <c r="AR143"/>
      <c r="AS143"/>
      <c r="AT143"/>
      <c r="AU143"/>
      <c r="AV143"/>
      <c r="AW143"/>
      <c r="AX143"/>
      <c r="AY143"/>
      <c r="AZ143"/>
      <c r="BA143"/>
      <c r="BB143"/>
      <c r="BC143"/>
      <c r="BD143"/>
      <c r="BE143"/>
      <c r="BF143"/>
      <c r="BG143"/>
      <c r="BH143"/>
      <c r="BI143"/>
      <c r="BJ143"/>
    </row>
    <row r="144" spans="1:62" s="104" customFormat="1" ht="14.5" outlineLevel="1" x14ac:dyDescent="0.35">
      <c r="A144" s="102"/>
      <c r="B144" s="95"/>
      <c r="C144" s="17"/>
      <c r="D144" s="17"/>
      <c r="E144" s="17"/>
      <c r="F144" s="13"/>
      <c r="G144" s="598"/>
      <c r="H144" s="86" t="s">
        <v>130</v>
      </c>
      <c r="I144" s="86"/>
      <c r="J144" s="691">
        <v>43570</v>
      </c>
      <c r="K144" s="691">
        <v>43570</v>
      </c>
      <c r="L144" s="691">
        <v>43570</v>
      </c>
      <c r="M144" s="691">
        <v>43570</v>
      </c>
      <c r="N144" s="691">
        <v>43570</v>
      </c>
      <c r="O144" s="691">
        <v>43570</v>
      </c>
      <c r="P144" s="691">
        <v>43570</v>
      </c>
      <c r="Q144" s="691">
        <v>43570</v>
      </c>
      <c r="R144" s="691">
        <v>43570</v>
      </c>
      <c r="S144" s="691">
        <v>43570</v>
      </c>
      <c r="T144" s="598"/>
      <c r="U144" s="598"/>
      <c r="V144" s="598"/>
      <c r="W144" s="598"/>
      <c r="X144" s="598"/>
      <c r="Y144" s="598"/>
      <c r="Z144" s="598"/>
      <c r="AA144" s="13"/>
      <c r="AB144" s="13"/>
      <c r="AC144" s="13"/>
      <c r="AD144" s="13"/>
      <c r="AE144" s="16"/>
      <c r="AF144" s="8"/>
      <c r="AK144"/>
      <c r="AL144"/>
      <c r="AM144"/>
      <c r="AN144"/>
      <c r="AO144"/>
      <c r="AP144"/>
      <c r="AQ144"/>
      <c r="AR144"/>
      <c r="AS144"/>
      <c r="AT144"/>
      <c r="AU144"/>
      <c r="AV144"/>
      <c r="AW144"/>
      <c r="AX144"/>
      <c r="AY144"/>
      <c r="AZ144"/>
      <c r="BA144"/>
      <c r="BB144"/>
      <c r="BC144"/>
      <c r="BD144"/>
      <c r="BE144"/>
      <c r="BF144"/>
      <c r="BG144"/>
      <c r="BH144"/>
      <c r="BI144"/>
      <c r="BJ144"/>
    </row>
    <row r="145" spans="1:62" s="104" customFormat="1" ht="13.4" customHeight="1" outlineLevel="1" x14ac:dyDescent="0.35">
      <c r="A145" s="102"/>
      <c r="B145" s="95"/>
      <c r="C145" s="17"/>
      <c r="D145" s="17"/>
      <c r="E145" s="17"/>
      <c r="F145" s="13"/>
      <c r="G145" s="86"/>
      <c r="H145" s="86"/>
      <c r="I145" s="86" t="s">
        <v>982</v>
      </c>
      <c r="J145" s="692">
        <f>MIN(51,INT((J144 - DATE(YEAR(J144),1,1))/7))*7</f>
        <v>98</v>
      </c>
      <c r="K145" s="692">
        <f t="shared" ref="K145:S145" si="1">MIN(51,INT((K144 - DATE(YEAR(K144),1,1))/7))*7</f>
        <v>98</v>
      </c>
      <c r="L145" s="692">
        <f t="shared" si="1"/>
        <v>98</v>
      </c>
      <c r="M145" s="692">
        <f t="shared" si="1"/>
        <v>98</v>
      </c>
      <c r="N145" s="692">
        <f t="shared" si="1"/>
        <v>98</v>
      </c>
      <c r="O145" s="692">
        <f t="shared" si="1"/>
        <v>98</v>
      </c>
      <c r="P145" s="692">
        <f t="shared" si="1"/>
        <v>98</v>
      </c>
      <c r="Q145" s="692">
        <f t="shared" si="1"/>
        <v>98</v>
      </c>
      <c r="R145" s="692">
        <f t="shared" si="1"/>
        <v>98</v>
      </c>
      <c r="S145" s="692">
        <f t="shared" si="1"/>
        <v>98</v>
      </c>
      <c r="T145" s="86"/>
      <c r="U145" s="86"/>
      <c r="V145" s="86"/>
      <c r="W145" s="86"/>
      <c r="X145" s="86"/>
      <c r="Y145" s="86"/>
      <c r="Z145" s="86"/>
      <c r="AA145" s="13"/>
      <c r="AB145" s="13"/>
      <c r="AC145" s="13"/>
      <c r="AD145" s="13"/>
      <c r="AE145" s="16"/>
      <c r="AF145" s="8"/>
      <c r="AK145"/>
      <c r="AL145"/>
      <c r="AM145"/>
      <c r="AN145"/>
      <c r="AO145"/>
      <c r="AP145"/>
      <c r="AQ145"/>
      <c r="AR145"/>
      <c r="AS145"/>
      <c r="AT145"/>
      <c r="AU145"/>
      <c r="AV145"/>
      <c r="AW145"/>
      <c r="AX145"/>
      <c r="AY145"/>
      <c r="AZ145"/>
      <c r="BA145"/>
      <c r="BB145"/>
      <c r="BC145"/>
      <c r="BD145"/>
      <c r="BE145"/>
      <c r="BF145"/>
      <c r="BG145"/>
      <c r="BH145"/>
      <c r="BI145"/>
      <c r="BJ145"/>
    </row>
    <row r="146" spans="1:62" s="104" customFormat="1" ht="13.4" customHeight="1" outlineLevel="1" x14ac:dyDescent="0.35">
      <c r="A146" s="102"/>
      <c r="B146" s="95"/>
      <c r="C146" s="17"/>
      <c r="D146" s="17"/>
      <c r="E146" s="17"/>
      <c r="F146" s="13"/>
      <c r="G146" s="86"/>
      <c r="H146" s="86" t="s">
        <v>131</v>
      </c>
      <c r="I146" s="86"/>
      <c r="J146" s="691">
        <v>43580</v>
      </c>
      <c r="K146" s="691">
        <v>43580</v>
      </c>
      <c r="L146" s="691">
        <v>43580</v>
      </c>
      <c r="M146" s="691">
        <v>43580</v>
      </c>
      <c r="N146" s="691">
        <v>43610</v>
      </c>
      <c r="O146" s="691">
        <v>43580</v>
      </c>
      <c r="P146" s="691">
        <v>43580</v>
      </c>
      <c r="Q146" s="691">
        <v>43580</v>
      </c>
      <c r="R146" s="691">
        <v>43580</v>
      </c>
      <c r="S146" s="691">
        <v>43580</v>
      </c>
      <c r="T146" s="86"/>
      <c r="U146" s="86"/>
      <c r="V146" s="86"/>
      <c r="W146" s="86"/>
      <c r="X146" s="86"/>
      <c r="Y146" s="86"/>
      <c r="Z146" s="86"/>
      <c r="AA146" s="13"/>
      <c r="AB146" s="13"/>
      <c r="AC146" s="13"/>
      <c r="AD146" s="13"/>
      <c r="AE146" s="16"/>
      <c r="AF146" s="8"/>
      <c r="AK146"/>
      <c r="AL146"/>
      <c r="AM146"/>
      <c r="AN146"/>
      <c r="AO146"/>
      <c r="AP146"/>
      <c r="AQ146"/>
      <c r="AR146"/>
      <c r="AS146"/>
      <c r="AT146"/>
      <c r="AU146"/>
      <c r="AV146"/>
      <c r="AW146"/>
      <c r="AX146"/>
      <c r="AY146"/>
      <c r="AZ146"/>
      <c r="BA146"/>
      <c r="BB146"/>
      <c r="BC146"/>
      <c r="BD146"/>
      <c r="BE146"/>
      <c r="BF146"/>
      <c r="BG146"/>
      <c r="BH146"/>
      <c r="BI146"/>
      <c r="BJ146"/>
    </row>
    <row r="147" spans="1:62" s="104" customFormat="1" ht="13.4" customHeight="1" outlineLevel="1" x14ac:dyDescent="0.35">
      <c r="A147" s="102"/>
      <c r="B147" s="95"/>
      <c r="C147" s="17"/>
      <c r="D147" s="17"/>
      <c r="E147" s="17"/>
      <c r="F147" s="13"/>
      <c r="G147" s="86"/>
      <c r="H147" s="86"/>
      <c r="I147" s="86" t="s">
        <v>982</v>
      </c>
      <c r="J147" s="692">
        <f>MIN(51,INT((J146 - DATE(YEAR(J146),1,1))/7))*7</f>
        <v>112</v>
      </c>
      <c r="K147" s="692">
        <f t="shared" ref="K147:S147" si="2">MIN(51,INT((K146 - DATE(YEAR(K146),1,1))/7))*7</f>
        <v>112</v>
      </c>
      <c r="L147" s="692">
        <f t="shared" si="2"/>
        <v>112</v>
      </c>
      <c r="M147" s="692">
        <f t="shared" si="2"/>
        <v>112</v>
      </c>
      <c r="N147" s="692">
        <f t="shared" si="2"/>
        <v>140</v>
      </c>
      <c r="O147" s="692">
        <f t="shared" si="2"/>
        <v>112</v>
      </c>
      <c r="P147" s="692">
        <f t="shared" si="2"/>
        <v>112</v>
      </c>
      <c r="Q147" s="692">
        <f t="shared" si="2"/>
        <v>112</v>
      </c>
      <c r="R147" s="692">
        <f t="shared" si="2"/>
        <v>112</v>
      </c>
      <c r="S147" s="692">
        <f t="shared" si="2"/>
        <v>112</v>
      </c>
      <c r="T147" s="86"/>
      <c r="U147" s="86"/>
      <c r="V147" s="86"/>
      <c r="W147" s="86"/>
      <c r="X147" s="86"/>
      <c r="Y147" s="86"/>
      <c r="Z147" s="86"/>
      <c r="AA147" s="13"/>
      <c r="AB147" s="13"/>
      <c r="AC147" s="13"/>
      <c r="AD147" s="13"/>
      <c r="AE147" s="16"/>
      <c r="AF147" s="8"/>
      <c r="AK147"/>
      <c r="AL147"/>
      <c r="AM147"/>
      <c r="AN147"/>
      <c r="AO147"/>
      <c r="AP147"/>
      <c r="AQ147"/>
      <c r="AR147"/>
      <c r="AS147"/>
      <c r="AT147"/>
      <c r="AU147"/>
      <c r="AV147"/>
      <c r="AW147"/>
      <c r="AX147"/>
      <c r="AY147"/>
      <c r="AZ147"/>
      <c r="BA147"/>
      <c r="BB147"/>
      <c r="BC147"/>
      <c r="BD147"/>
      <c r="BE147"/>
      <c r="BF147"/>
      <c r="BG147"/>
      <c r="BH147"/>
      <c r="BI147"/>
      <c r="BJ147"/>
    </row>
    <row r="148" spans="1:62" s="104" customFormat="1" ht="13.4" customHeight="1" outlineLevel="1" x14ac:dyDescent="0.35">
      <c r="A148" s="102"/>
      <c r="B148" s="95"/>
      <c r="C148" s="17"/>
      <c r="D148" s="17"/>
      <c r="E148" s="17"/>
      <c r="F148" s="13"/>
      <c r="G148" s="86"/>
      <c r="H148" s="86" t="s">
        <v>238</v>
      </c>
      <c r="I148" s="86"/>
      <c r="J148" s="691">
        <v>43603</v>
      </c>
      <c r="K148" s="691">
        <v>43603</v>
      </c>
      <c r="L148" s="691">
        <v>43603</v>
      </c>
      <c r="M148" s="691">
        <v>43603</v>
      </c>
      <c r="N148" s="691">
        <v>43603</v>
      </c>
      <c r="O148" s="691">
        <v>43603</v>
      </c>
      <c r="P148" s="691">
        <v>43603</v>
      </c>
      <c r="Q148" s="691">
        <v>43603</v>
      </c>
      <c r="R148" s="691">
        <v>43603</v>
      </c>
      <c r="S148" s="691">
        <v>43603</v>
      </c>
      <c r="T148" s="86"/>
      <c r="U148" s="86"/>
      <c r="V148" s="86"/>
      <c r="W148" s="86"/>
      <c r="X148" s="86"/>
      <c r="Y148" s="86"/>
      <c r="Z148" s="86"/>
      <c r="AA148" s="13"/>
      <c r="AB148" s="13"/>
      <c r="AC148" s="13"/>
      <c r="AD148" s="13"/>
      <c r="AE148" s="16"/>
      <c r="AF148" s="8"/>
      <c r="AK148"/>
      <c r="AL148"/>
      <c r="AM148"/>
      <c r="AN148"/>
      <c r="AO148"/>
      <c r="AP148"/>
      <c r="AQ148"/>
      <c r="AR148"/>
      <c r="AS148"/>
      <c r="AT148"/>
      <c r="AU148"/>
      <c r="AV148"/>
      <c r="AW148"/>
      <c r="AX148"/>
      <c r="AY148"/>
      <c r="AZ148"/>
      <c r="BA148"/>
      <c r="BB148"/>
      <c r="BC148"/>
      <c r="BD148"/>
      <c r="BE148"/>
      <c r="BF148"/>
      <c r="BG148"/>
      <c r="BH148"/>
      <c r="BI148"/>
      <c r="BJ148"/>
    </row>
    <row r="149" spans="1:62" s="104" customFormat="1" ht="13.4" customHeight="1" outlineLevel="1" x14ac:dyDescent="0.35">
      <c r="A149" s="102"/>
      <c r="B149" s="95"/>
      <c r="C149" s="17"/>
      <c r="D149" s="17"/>
      <c r="E149" s="17"/>
      <c r="F149" s="13"/>
      <c r="G149" s="86"/>
      <c r="H149" s="86"/>
      <c r="I149" s="86" t="s">
        <v>982</v>
      </c>
      <c r="J149" s="692">
        <f>MIN(51,INT((J148 - DATE(YEAR(J148),1,1))/7))*7</f>
        <v>133</v>
      </c>
      <c r="K149" s="692">
        <f t="shared" ref="K149:S149" si="3">MIN(51,INT((K148 - DATE(YEAR(K148),1,1))/7))*7</f>
        <v>133</v>
      </c>
      <c r="L149" s="692">
        <f t="shared" si="3"/>
        <v>133</v>
      </c>
      <c r="M149" s="692">
        <f t="shared" si="3"/>
        <v>133</v>
      </c>
      <c r="N149" s="692">
        <f t="shared" si="3"/>
        <v>133</v>
      </c>
      <c r="O149" s="692">
        <f t="shared" si="3"/>
        <v>133</v>
      </c>
      <c r="P149" s="692">
        <f t="shared" si="3"/>
        <v>133</v>
      </c>
      <c r="Q149" s="692">
        <f t="shared" si="3"/>
        <v>133</v>
      </c>
      <c r="R149" s="692">
        <f t="shared" si="3"/>
        <v>133</v>
      </c>
      <c r="S149" s="692">
        <f t="shared" si="3"/>
        <v>133</v>
      </c>
      <c r="T149" s="86"/>
      <c r="U149" s="86"/>
      <c r="V149" s="86"/>
      <c r="W149" s="86"/>
      <c r="X149" s="86"/>
      <c r="Y149" s="86"/>
      <c r="Z149" s="86"/>
      <c r="AA149" s="13"/>
      <c r="AB149" s="13"/>
      <c r="AC149" s="13"/>
      <c r="AD149" s="13"/>
      <c r="AE149" s="16"/>
      <c r="AF149" s="8"/>
      <c r="AK149"/>
      <c r="AL149"/>
      <c r="AM149"/>
      <c r="AN149"/>
      <c r="AO149"/>
      <c r="AP149"/>
      <c r="AQ149"/>
      <c r="AR149"/>
      <c r="AS149"/>
      <c r="AT149"/>
      <c r="AU149"/>
      <c r="AV149"/>
      <c r="AW149"/>
      <c r="AX149"/>
      <c r="AY149"/>
      <c r="AZ149"/>
      <c r="BA149"/>
      <c r="BB149"/>
      <c r="BC149"/>
      <c r="BD149"/>
      <c r="BE149"/>
      <c r="BF149"/>
      <c r="BG149"/>
      <c r="BH149"/>
      <c r="BI149"/>
      <c r="BJ149"/>
    </row>
    <row r="150" spans="1:62" s="104" customFormat="1" ht="13.4" customHeight="1" outlineLevel="1" x14ac:dyDescent="0.35">
      <c r="A150" s="102"/>
      <c r="B150" s="95"/>
      <c r="C150" s="17"/>
      <c r="D150" s="17"/>
      <c r="E150" s="17"/>
      <c r="F150" s="13"/>
      <c r="G150" s="86"/>
      <c r="H150" s="86" t="s">
        <v>132</v>
      </c>
      <c r="I150" s="86"/>
      <c r="J150" s="691">
        <v>43631</v>
      </c>
      <c r="K150" s="691">
        <v>43631</v>
      </c>
      <c r="L150" s="691">
        <v>43631</v>
      </c>
      <c r="M150" s="691">
        <f>K150+15</f>
        <v>43646</v>
      </c>
      <c r="N150" s="691">
        <f>L150+15</f>
        <v>43646</v>
      </c>
      <c r="O150" s="691">
        <v>43636</v>
      </c>
      <c r="P150" s="691">
        <v>43636</v>
      </c>
      <c r="Q150" s="691">
        <f>O150+15</f>
        <v>43651</v>
      </c>
      <c r="R150" s="691">
        <f>P150+15</f>
        <v>43651</v>
      </c>
      <c r="S150" s="691">
        <v>43631</v>
      </c>
      <c r="T150" s="86"/>
      <c r="U150" s="86"/>
      <c r="V150" s="86"/>
      <c r="W150" s="86"/>
      <c r="X150" s="86"/>
      <c r="Y150" s="86"/>
      <c r="Z150" s="86"/>
      <c r="AA150" s="13"/>
      <c r="AB150" s="13"/>
      <c r="AC150" s="13"/>
      <c r="AD150" s="13"/>
      <c r="AE150" s="16"/>
      <c r="AF150" s="8"/>
      <c r="AK150"/>
      <c r="AL150"/>
      <c r="AM150"/>
      <c r="AN150"/>
      <c r="AO150"/>
      <c r="AP150"/>
      <c r="AQ150"/>
      <c r="AR150"/>
      <c r="AS150"/>
      <c r="AT150"/>
      <c r="AU150"/>
      <c r="AV150"/>
      <c r="AW150"/>
      <c r="AX150"/>
      <c r="AY150"/>
      <c r="AZ150"/>
      <c r="BA150"/>
      <c r="BB150"/>
      <c r="BC150"/>
      <c r="BD150"/>
      <c r="BE150"/>
      <c r="BF150"/>
      <c r="BG150"/>
      <c r="BH150"/>
      <c r="BI150"/>
      <c r="BJ150"/>
    </row>
    <row r="151" spans="1:62" s="104" customFormat="1" ht="13.4" customHeight="1" outlineLevel="1" x14ac:dyDescent="0.35">
      <c r="A151" s="102"/>
      <c r="B151" s="95"/>
      <c r="C151" s="17"/>
      <c r="D151" s="17"/>
      <c r="E151" s="17"/>
      <c r="F151" s="13"/>
      <c r="G151" s="86"/>
      <c r="H151" s="86"/>
      <c r="I151" s="86" t="s">
        <v>982</v>
      </c>
      <c r="J151" s="692">
        <f>MIN(51,INT((J150 - DATE(YEAR(J150),1,1))/7))*7</f>
        <v>161</v>
      </c>
      <c r="K151" s="692">
        <f t="shared" ref="K151:S151" si="4">MIN(51,INT((K150 - DATE(YEAR(K150),1,1))/7))*7</f>
        <v>161</v>
      </c>
      <c r="L151" s="692">
        <f t="shared" si="4"/>
        <v>161</v>
      </c>
      <c r="M151" s="692">
        <f t="shared" si="4"/>
        <v>175</v>
      </c>
      <c r="N151" s="692">
        <f t="shared" si="4"/>
        <v>175</v>
      </c>
      <c r="O151" s="692">
        <f t="shared" si="4"/>
        <v>168</v>
      </c>
      <c r="P151" s="692">
        <f t="shared" si="4"/>
        <v>168</v>
      </c>
      <c r="Q151" s="692">
        <f t="shared" si="4"/>
        <v>182</v>
      </c>
      <c r="R151" s="692">
        <f t="shared" si="4"/>
        <v>182</v>
      </c>
      <c r="S151" s="692">
        <f t="shared" si="4"/>
        <v>161</v>
      </c>
      <c r="T151" s="86"/>
      <c r="U151" s="86"/>
      <c r="V151" s="86"/>
      <c r="W151" s="86"/>
      <c r="X151" s="86"/>
      <c r="Y151" s="86"/>
      <c r="Z151" s="86"/>
      <c r="AA151" s="13"/>
      <c r="AB151" s="13"/>
      <c r="AC151" s="13"/>
      <c r="AD151" s="13"/>
      <c r="AE151" s="16"/>
      <c r="AF151" s="8"/>
      <c r="AK151"/>
      <c r="AL151"/>
      <c r="AM151"/>
      <c r="AN151"/>
      <c r="AO151"/>
      <c r="AP151"/>
      <c r="AQ151"/>
      <c r="AR151"/>
      <c r="AS151"/>
      <c r="AT151"/>
      <c r="AU151"/>
      <c r="AV151"/>
      <c r="AW151"/>
      <c r="AX151"/>
      <c r="AY151"/>
      <c r="AZ151"/>
      <c r="BA151"/>
      <c r="BB151"/>
      <c r="BC151"/>
      <c r="BD151"/>
      <c r="BE151"/>
      <c r="BF151"/>
      <c r="BG151"/>
      <c r="BH151"/>
      <c r="BI151"/>
      <c r="BJ151"/>
    </row>
    <row r="152" spans="1:62" s="104" customFormat="1" ht="13.4" customHeight="1" outlineLevel="1" x14ac:dyDescent="0.35">
      <c r="A152" s="102"/>
      <c r="B152" s="95"/>
      <c r="C152" s="17"/>
      <c r="D152" s="17"/>
      <c r="E152" s="17"/>
      <c r="F152" s="13"/>
      <c r="G152" s="86"/>
      <c r="H152" s="86" t="s">
        <v>289</v>
      </c>
      <c r="I152" s="86"/>
      <c r="J152" s="509">
        <v>500</v>
      </c>
      <c r="K152" s="509">
        <v>500</v>
      </c>
      <c r="L152" s="509">
        <v>500</v>
      </c>
      <c r="M152" s="509">
        <v>500</v>
      </c>
      <c r="N152" s="509">
        <v>500</v>
      </c>
      <c r="O152" s="509">
        <v>500</v>
      </c>
      <c r="P152" s="509">
        <v>500</v>
      </c>
      <c r="Q152" s="509">
        <v>500</v>
      </c>
      <c r="R152" s="509">
        <v>500</v>
      </c>
      <c r="S152" s="509">
        <v>500</v>
      </c>
      <c r="T152" s="86"/>
      <c r="U152" s="86"/>
      <c r="V152" s="86"/>
      <c r="W152" s="86"/>
      <c r="X152" s="86"/>
      <c r="Y152" s="86"/>
      <c r="Z152" s="86"/>
      <c r="AA152" s="13"/>
      <c r="AB152" s="13"/>
      <c r="AC152" s="13"/>
      <c r="AD152" s="13"/>
      <c r="AE152" s="16"/>
      <c r="AF152" s="8"/>
      <c r="AK152"/>
      <c r="AL152"/>
      <c r="AM152"/>
      <c r="AN152"/>
      <c r="AO152"/>
      <c r="AP152"/>
      <c r="AQ152"/>
      <c r="AR152"/>
      <c r="AS152"/>
      <c r="AT152"/>
      <c r="AU152"/>
      <c r="AV152"/>
      <c r="AW152"/>
      <c r="AX152"/>
      <c r="AY152"/>
      <c r="AZ152"/>
      <c r="BA152"/>
      <c r="BB152"/>
      <c r="BC152"/>
      <c r="BD152"/>
      <c r="BE152"/>
      <c r="BF152"/>
      <c r="BG152"/>
      <c r="BH152"/>
      <c r="BI152"/>
      <c r="BJ152"/>
    </row>
    <row r="153" spans="1:62" s="104" customFormat="1" ht="13.4" customHeight="1" outlineLevel="1" x14ac:dyDescent="0.35">
      <c r="A153" s="102"/>
      <c r="B153" s="95"/>
      <c r="C153" s="17"/>
      <c r="D153" s="17"/>
      <c r="E153" s="17"/>
      <c r="F153" s="13"/>
      <c r="G153" s="86"/>
      <c r="H153" s="693" t="s">
        <v>290</v>
      </c>
      <c r="I153" s="86"/>
      <c r="J153" s="97">
        <f>IF(Date_Destocking&lt;=INDEX(i_break_date,MATCH(J141,General!i_z_idx,0),1),0,J152)</f>
        <v>0</v>
      </c>
      <c r="K153" s="97">
        <f>IF(Date_Destocking&lt;=INDEX(i_break_date,MATCH(K141,General!i_z_idx,0),1),0,K152)</f>
        <v>0</v>
      </c>
      <c r="L153" s="97">
        <f>IF(Date_Destocking&lt;=INDEX(i_break_date,MATCH(L141,General!i_z_idx,0),1),0,L152)</f>
        <v>0</v>
      </c>
      <c r="M153" s="97">
        <f>IF(Date_Destocking&lt;=INDEX(i_break_date,MATCH(M141,General!i_z_idx,0),1),0,M152)</f>
        <v>0</v>
      </c>
      <c r="N153" s="97">
        <f>IF(Date_Destocking&lt;=INDEX(i_break_date,MATCH(N141,General!i_z_idx,0),1),0,N152)</f>
        <v>0</v>
      </c>
      <c r="O153" s="97">
        <f>IF(Date_Destocking&lt;=INDEX(i_break_date,MATCH(O141,General!i_z_idx,0),1),0,O152)</f>
        <v>0</v>
      </c>
      <c r="P153" s="97">
        <f>IF(Date_Destocking&lt;=INDEX(i_break_date,MATCH(P141,General!i_z_idx,0),1),0,P152)</f>
        <v>0</v>
      </c>
      <c r="Q153" s="97">
        <f>IF(Date_Destocking&lt;=INDEX(i_break_date,MATCH(Q141,General!i_z_idx,0),1),0,Q152)</f>
        <v>0</v>
      </c>
      <c r="R153" s="97">
        <f>IF(Date_Destocking&lt;=INDEX(i_break_date,MATCH(R141,General!i_z_idx,0),1),0,R152)</f>
        <v>0</v>
      </c>
      <c r="S153" s="97">
        <f>IF(Date_Destocking&lt;=INDEX(i_break_date,MATCH(S141,General!i_z_idx,0),1),0,S152)</f>
        <v>0</v>
      </c>
      <c r="T153" s="86"/>
      <c r="U153" s="86"/>
      <c r="V153" s="86"/>
      <c r="W153" s="86"/>
      <c r="X153" s="86"/>
      <c r="Y153" s="86"/>
      <c r="Z153" s="86"/>
      <c r="AA153" s="13"/>
      <c r="AB153" s="13"/>
      <c r="AC153" s="13"/>
      <c r="AD153" s="13"/>
      <c r="AE153" s="16"/>
      <c r="AF153" s="8"/>
      <c r="AK153"/>
      <c r="AL153"/>
      <c r="AM153"/>
      <c r="AN153"/>
      <c r="AO153"/>
      <c r="AP153"/>
      <c r="AQ153"/>
      <c r="AR153"/>
      <c r="AS153"/>
      <c r="AT153"/>
      <c r="AU153"/>
      <c r="AV153"/>
      <c r="AW153"/>
      <c r="AX153"/>
      <c r="AY153"/>
      <c r="AZ153"/>
      <c r="BA153"/>
      <c r="BB153"/>
      <c r="BC153"/>
      <c r="BD153"/>
      <c r="BE153"/>
      <c r="BF153"/>
      <c r="BG153"/>
      <c r="BH153"/>
      <c r="BI153"/>
      <c r="BJ153"/>
    </row>
    <row r="154" spans="1:62" s="104" customFormat="1" ht="13.4" customHeight="1" outlineLevel="1" x14ac:dyDescent="0.35">
      <c r="A154" s="102"/>
      <c r="B154" s="95"/>
      <c r="C154" s="17"/>
      <c r="D154" s="17"/>
      <c r="E154" s="17"/>
      <c r="F154" s="13"/>
      <c r="G154" s="86"/>
      <c r="H154" s="86"/>
      <c r="I154" s="86"/>
      <c r="J154" s="86"/>
      <c r="K154" s="86"/>
      <c r="L154" s="86"/>
      <c r="M154" s="86"/>
      <c r="N154" s="86"/>
      <c r="O154" s="86"/>
      <c r="P154" s="86"/>
      <c r="Q154" s="86"/>
      <c r="R154" s="86"/>
      <c r="S154" s="86"/>
      <c r="T154" s="86"/>
      <c r="U154" s="86"/>
      <c r="V154" s="86"/>
      <c r="W154" s="86"/>
      <c r="X154" s="86"/>
      <c r="Y154" s="86"/>
      <c r="Z154" s="86"/>
      <c r="AA154" s="13"/>
      <c r="AB154" s="13"/>
      <c r="AC154" s="13"/>
      <c r="AD154" s="13"/>
      <c r="AE154" s="16"/>
      <c r="AF154" s="8"/>
      <c r="AK154"/>
      <c r="AL154"/>
      <c r="AM154"/>
      <c r="AN154"/>
      <c r="AO154"/>
      <c r="AP154"/>
      <c r="AQ154"/>
      <c r="AR154"/>
      <c r="AS154"/>
      <c r="AT154"/>
      <c r="AU154"/>
      <c r="AV154"/>
      <c r="AW154"/>
      <c r="AX154"/>
      <c r="AY154"/>
      <c r="AZ154"/>
      <c r="BA154"/>
      <c r="BB154"/>
      <c r="BC154"/>
      <c r="BD154"/>
      <c r="BE154"/>
      <c r="BF154"/>
      <c r="BG154"/>
      <c r="BH154"/>
      <c r="BI154"/>
      <c r="BJ154"/>
    </row>
    <row r="155" spans="1:62" s="104" customFormat="1" ht="13.4" customHeight="1" outlineLevel="1" x14ac:dyDescent="0.35">
      <c r="A155" s="102"/>
      <c r="B155" s="95"/>
      <c r="C155" s="17"/>
      <c r="D155" s="17"/>
      <c r="E155" s="17"/>
      <c r="F155" s="13"/>
      <c r="G155" s="117" t="s">
        <v>133</v>
      </c>
      <c r="H155" s="86" t="s">
        <v>134</v>
      </c>
      <c r="I155" s="86"/>
      <c r="J155" s="86"/>
      <c r="K155" s="86"/>
      <c r="L155" s="86"/>
      <c r="M155" s="86"/>
      <c r="N155" s="86"/>
      <c r="O155" s="86"/>
      <c r="P155" s="86"/>
      <c r="Q155" s="86"/>
      <c r="R155" s="86"/>
      <c r="S155" s="86"/>
      <c r="T155" s="86"/>
      <c r="U155" s="86"/>
      <c r="V155" s="86"/>
      <c r="W155" s="86"/>
      <c r="X155" s="86"/>
      <c r="Y155" s="86"/>
      <c r="Z155" s="86"/>
      <c r="AA155" s="13"/>
      <c r="AB155" s="13"/>
      <c r="AC155" s="13"/>
      <c r="AD155" s="13"/>
      <c r="AE155" s="16"/>
      <c r="AF155" s="8"/>
      <c r="AK155"/>
      <c r="AL155"/>
      <c r="AM155"/>
      <c r="AN155"/>
      <c r="AO155"/>
      <c r="AP155"/>
      <c r="AQ155"/>
      <c r="AR155"/>
      <c r="AS155"/>
      <c r="AT155"/>
      <c r="AU155"/>
      <c r="AV155"/>
      <c r="AW155"/>
      <c r="AX155"/>
      <c r="AY155"/>
      <c r="AZ155"/>
      <c r="BA155"/>
      <c r="BB155"/>
      <c r="BC155"/>
      <c r="BD155"/>
      <c r="BE155"/>
      <c r="BF155"/>
      <c r="BG155"/>
      <c r="BH155"/>
      <c r="BI155"/>
      <c r="BJ155"/>
    </row>
    <row r="156" spans="1:62" s="104" customFormat="1" ht="13.4" customHeight="1" outlineLevel="1" x14ac:dyDescent="0.35">
      <c r="A156" s="102"/>
      <c r="B156" s="95"/>
      <c r="C156" s="17"/>
      <c r="D156" s="17"/>
      <c r="E156" s="17"/>
      <c r="F156" s="13"/>
      <c r="G156" s="86"/>
      <c r="H156" s="86" t="s">
        <v>135</v>
      </c>
      <c r="I156" s="86"/>
      <c r="J156" s="86"/>
      <c r="K156" s="86"/>
      <c r="L156" s="86"/>
      <c r="M156" s="86"/>
      <c r="N156" s="86"/>
      <c r="O156" s="86"/>
      <c r="P156" s="86"/>
      <c r="Q156" s="86"/>
      <c r="R156" s="86"/>
      <c r="S156" s="86"/>
      <c r="T156" s="86"/>
      <c r="U156" s="86"/>
      <c r="V156" s="86"/>
      <c r="W156" s="86"/>
      <c r="X156" s="86"/>
      <c r="Y156" s="86"/>
      <c r="Z156" s="86"/>
      <c r="AA156" s="13"/>
      <c r="AB156" s="13"/>
      <c r="AC156" s="13"/>
      <c r="AD156" s="13"/>
      <c r="AE156" s="16"/>
      <c r="AF156" s="8"/>
      <c r="AK156"/>
      <c r="AL156"/>
      <c r="AM156"/>
      <c r="AN156"/>
      <c r="AO156"/>
      <c r="AP156"/>
      <c r="AQ156"/>
      <c r="AR156"/>
      <c r="AS156"/>
      <c r="AT156"/>
      <c r="AU156"/>
      <c r="AV156"/>
      <c r="AW156"/>
      <c r="AX156"/>
      <c r="AY156"/>
      <c r="AZ156"/>
      <c r="BA156"/>
      <c r="BB156"/>
      <c r="BC156"/>
      <c r="BD156"/>
      <c r="BE156"/>
      <c r="BF156"/>
      <c r="BG156"/>
      <c r="BH156"/>
      <c r="BI156"/>
      <c r="BJ156"/>
    </row>
    <row r="157" spans="1:62" s="104" customFormat="1" ht="13.4" customHeight="1" outlineLevel="1" x14ac:dyDescent="0.35">
      <c r="A157" s="102"/>
      <c r="B157" s="95"/>
      <c r="C157" s="17"/>
      <c r="D157" s="17"/>
      <c r="E157" s="17"/>
      <c r="F157" s="13"/>
      <c r="G157" s="86"/>
      <c r="H157" s="86"/>
      <c r="I157" s="86"/>
      <c r="J157" s="86"/>
      <c r="K157" s="86"/>
      <c r="L157" s="86"/>
      <c r="M157" s="86"/>
      <c r="N157" s="86"/>
      <c r="O157" s="86"/>
      <c r="P157" s="86"/>
      <c r="Q157" s="86"/>
      <c r="R157" s="86"/>
      <c r="S157" s="86"/>
      <c r="T157" s="86"/>
      <c r="U157" s="86"/>
      <c r="V157" s="86"/>
      <c r="W157" s="86"/>
      <c r="X157" s="86"/>
      <c r="Y157" s="86"/>
      <c r="Z157" s="86"/>
      <c r="AA157" s="13"/>
      <c r="AB157" s="13"/>
      <c r="AC157" s="13"/>
      <c r="AD157" s="13"/>
      <c r="AE157" s="16"/>
      <c r="AF157" s="8"/>
      <c r="AK157"/>
      <c r="AL157"/>
      <c r="AM157"/>
      <c r="AN157"/>
      <c r="AO157"/>
      <c r="AP157"/>
      <c r="AQ157"/>
      <c r="AR157"/>
      <c r="AS157"/>
      <c r="AT157"/>
      <c r="AU157"/>
      <c r="AV157"/>
      <c r="AW157"/>
      <c r="AX157"/>
      <c r="AY157"/>
      <c r="AZ157"/>
      <c r="BA157"/>
      <c r="BB157"/>
      <c r="BC157"/>
      <c r="BD157"/>
      <c r="BE157"/>
      <c r="BF157"/>
      <c r="BG157"/>
      <c r="BH157"/>
      <c r="BI157"/>
      <c r="BJ157"/>
    </row>
    <row r="158" spans="1:62" s="104" customFormat="1" ht="13.4" customHeight="1" outlineLevel="1" x14ac:dyDescent="0.35">
      <c r="A158" s="102"/>
      <c r="B158" s="95"/>
      <c r="C158" s="17"/>
      <c r="D158" s="17"/>
      <c r="E158" s="17"/>
      <c r="F158" s="13"/>
      <c r="G158" s="86"/>
      <c r="H158" s="118" t="s">
        <v>232</v>
      </c>
      <c r="I158" s="118"/>
      <c r="J158" s="118"/>
      <c r="K158" s="118"/>
      <c r="L158" s="119" t="s">
        <v>336</v>
      </c>
      <c r="M158" s="120" t="s">
        <v>136</v>
      </c>
      <c r="N158" s="120"/>
      <c r="O158" s="120"/>
      <c r="P158" s="120"/>
      <c r="Q158" s="120"/>
      <c r="R158" s="120"/>
      <c r="S158" s="120"/>
      <c r="T158" s="120"/>
      <c r="U158" s="120"/>
      <c r="V158" s="86"/>
      <c r="W158" s="86"/>
      <c r="X158" s="86"/>
      <c r="Y158" s="86"/>
      <c r="Z158" s="86"/>
      <c r="AA158" s="13"/>
      <c r="AB158" s="13"/>
      <c r="AC158" s="13"/>
      <c r="AD158" s="13"/>
      <c r="AE158" s="16"/>
      <c r="AF158" s="8"/>
      <c r="AK158"/>
      <c r="AL158"/>
      <c r="AM158"/>
      <c r="AN158"/>
      <c r="AO158"/>
      <c r="AP158"/>
      <c r="AQ158"/>
      <c r="AR158"/>
      <c r="AS158"/>
      <c r="AT158"/>
      <c r="AU158"/>
      <c r="AV158"/>
      <c r="AW158"/>
      <c r="AX158"/>
      <c r="AY158"/>
      <c r="AZ158"/>
      <c r="BA158"/>
      <c r="BB158"/>
      <c r="BC158"/>
      <c r="BD158"/>
      <c r="BE158"/>
      <c r="BF158"/>
      <c r="BG158"/>
      <c r="BH158"/>
      <c r="BI158"/>
      <c r="BJ158"/>
    </row>
    <row r="159" spans="1:62" s="104" customFormat="1" ht="13.4" customHeight="1" outlineLevel="1" x14ac:dyDescent="0.35">
      <c r="A159" s="102"/>
      <c r="B159" s="95"/>
      <c r="C159" s="17"/>
      <c r="D159" s="17"/>
      <c r="E159" s="17"/>
      <c r="F159" s="13"/>
      <c r="G159" s="91"/>
      <c r="H159" s="121"/>
      <c r="I159" s="121"/>
      <c r="J159" s="121"/>
      <c r="K159" s="121"/>
      <c r="L159" s="122" t="s">
        <v>17</v>
      </c>
      <c r="M159" s="122" t="s">
        <v>334</v>
      </c>
      <c r="N159" s="122" t="s">
        <v>335</v>
      </c>
      <c r="O159" s="122" t="s">
        <v>337</v>
      </c>
      <c r="P159" s="122" t="s">
        <v>338</v>
      </c>
      <c r="Q159" s="122" t="s">
        <v>339</v>
      </c>
      <c r="R159" s="122" t="s">
        <v>341</v>
      </c>
      <c r="S159" s="122" t="s">
        <v>840</v>
      </c>
      <c r="T159" s="122" t="s">
        <v>841</v>
      </c>
      <c r="U159" s="122" t="s">
        <v>1046</v>
      </c>
      <c r="V159" s="91"/>
      <c r="W159" s="91"/>
      <c r="X159" s="91"/>
      <c r="Y159" s="91"/>
      <c r="Z159" s="91"/>
      <c r="AA159" s="13"/>
      <c r="AB159" s="13"/>
      <c r="AC159" s="13"/>
      <c r="AD159" s="13"/>
      <c r="AE159" s="16"/>
      <c r="AF159" s="8"/>
      <c r="AK159"/>
      <c r="AL159"/>
      <c r="AM159"/>
      <c r="AN159"/>
      <c r="AO159"/>
      <c r="AP159"/>
      <c r="AQ159"/>
      <c r="AR159"/>
      <c r="AS159"/>
      <c r="AT159"/>
      <c r="AU159"/>
      <c r="AV159"/>
      <c r="AW159"/>
      <c r="AX159"/>
      <c r="AY159"/>
      <c r="AZ159"/>
      <c r="BA159"/>
      <c r="BB159"/>
      <c r="BC159"/>
      <c r="BD159"/>
      <c r="BE159"/>
      <c r="BF159"/>
      <c r="BG159"/>
      <c r="BH159"/>
      <c r="BI159"/>
      <c r="BJ159"/>
    </row>
    <row r="160" spans="1:62" s="104" customFormat="1" ht="13.4" customHeight="1" outlineLevel="1" x14ac:dyDescent="0.35">
      <c r="A160" s="102"/>
      <c r="B160" s="95"/>
      <c r="C160" s="17"/>
      <c r="D160" s="17"/>
      <c r="E160" s="17"/>
      <c r="F160" s="13"/>
      <c r="G160" s="91"/>
      <c r="H160" s="85" t="s">
        <v>137</v>
      </c>
      <c r="I160" s="85"/>
      <c r="J160" s="85"/>
      <c r="K160" s="85"/>
      <c r="L160" s="657">
        <v>500</v>
      </c>
      <c r="M160" s="851">
        <f>Annual!M164</f>
        <v>0.7238791423001949</v>
      </c>
      <c r="N160" s="851">
        <f>Annual!N164</f>
        <v>0.90116959064327473</v>
      </c>
      <c r="O160" s="851">
        <f>Annual!O164</f>
        <v>1.0243664717348928</v>
      </c>
      <c r="P160" s="851">
        <f>Annual!P164</f>
        <v>1</v>
      </c>
      <c r="Q160" s="851">
        <f>Annual!Q164</f>
        <v>1.0750487329434699</v>
      </c>
      <c r="R160" s="851">
        <f>Annual!R164</f>
        <v>0.98684210526315785</v>
      </c>
      <c r="S160" s="851">
        <f>Annual!S164</f>
        <v>0.89122807017543859</v>
      </c>
      <c r="T160" s="851">
        <f>Annual!T164</f>
        <v>0.56000000000000005</v>
      </c>
      <c r="U160" s="851">
        <f>Annual!U164</f>
        <v>0</v>
      </c>
      <c r="V160" s="91"/>
      <c r="W160" s="91"/>
      <c r="X160" s="91"/>
      <c r="Y160" s="91"/>
      <c r="Z160" s="91"/>
      <c r="AA160" s="13"/>
      <c r="AB160" s="13"/>
      <c r="AC160" s="13"/>
      <c r="AD160" s="13"/>
      <c r="AE160" s="16"/>
      <c r="AF160" s="8"/>
      <c r="AK160"/>
      <c r="AL160"/>
      <c r="AM160"/>
      <c r="AN160"/>
      <c r="AO160"/>
      <c r="AP160"/>
      <c r="AQ160"/>
      <c r="AR160"/>
      <c r="AS160"/>
      <c r="AT160"/>
      <c r="AU160"/>
      <c r="AV160"/>
      <c r="AW160"/>
      <c r="AX160"/>
      <c r="AY160"/>
      <c r="AZ160"/>
      <c r="BA160"/>
      <c r="BB160"/>
      <c r="BC160"/>
      <c r="BD160"/>
      <c r="BE160"/>
      <c r="BF160"/>
      <c r="BG160"/>
      <c r="BH160"/>
      <c r="BI160"/>
      <c r="BJ160"/>
    </row>
    <row r="161" spans="1:62" s="104" customFormat="1" ht="13.4" customHeight="1" outlineLevel="1" x14ac:dyDescent="0.35">
      <c r="A161" s="102"/>
      <c r="B161" s="95"/>
      <c r="C161" s="17"/>
      <c r="D161" s="17"/>
      <c r="E161" s="17"/>
      <c r="F161" s="13"/>
      <c r="G161" s="91"/>
      <c r="H161" s="91" t="s">
        <v>138</v>
      </c>
      <c r="I161" s="91"/>
      <c r="J161" s="91"/>
      <c r="K161" s="91"/>
      <c r="L161" s="91"/>
      <c r="M161" s="91"/>
      <c r="N161" s="91"/>
      <c r="O161" s="91"/>
      <c r="P161" s="91"/>
      <c r="Q161" s="91"/>
      <c r="R161" s="91"/>
      <c r="S161" s="91"/>
      <c r="T161" s="91"/>
      <c r="U161" s="91"/>
      <c r="V161" s="91"/>
      <c r="W161" s="91"/>
      <c r="X161" s="91"/>
      <c r="Y161" s="91"/>
      <c r="Z161" s="91"/>
      <c r="AA161" s="13"/>
      <c r="AB161" s="13"/>
      <c r="AC161" s="13"/>
      <c r="AD161" s="13"/>
      <c r="AE161" s="16"/>
      <c r="AF161" s="8"/>
      <c r="AK161"/>
      <c r="AL161"/>
      <c r="AM161"/>
      <c r="AN161"/>
      <c r="AO161"/>
      <c r="AP161"/>
      <c r="AQ161"/>
      <c r="AR161"/>
      <c r="AS161"/>
      <c r="AT161"/>
      <c r="AU161"/>
      <c r="AV161"/>
      <c r="AW161"/>
      <c r="AX161"/>
      <c r="AY161"/>
      <c r="AZ161"/>
      <c r="BA161"/>
      <c r="BB161"/>
      <c r="BC161"/>
      <c r="BD161"/>
      <c r="BE161"/>
      <c r="BF161"/>
      <c r="BG161"/>
      <c r="BH161"/>
      <c r="BI161"/>
      <c r="BJ161"/>
    </row>
    <row r="162" spans="1:62" s="104" customFormat="1" ht="13.4" customHeight="1" outlineLevel="1" x14ac:dyDescent="0.35">
      <c r="A162" s="102"/>
      <c r="B162" s="95"/>
      <c r="C162" s="17"/>
      <c r="D162" s="17"/>
      <c r="E162" s="17"/>
      <c r="F162" s="13"/>
      <c r="G162" s="91"/>
      <c r="H162" s="91" t="s">
        <v>139</v>
      </c>
      <c r="I162" s="91"/>
      <c r="J162" s="91"/>
      <c r="K162" s="91"/>
      <c r="L162" s="96">
        <v>1</v>
      </c>
      <c r="M162" s="86"/>
      <c r="N162" s="86"/>
      <c r="O162" s="86"/>
      <c r="P162" s="86"/>
      <c r="Q162" s="86"/>
      <c r="R162" s="86"/>
      <c r="S162" s="86"/>
      <c r="T162" s="86"/>
      <c r="U162" s="123" t="s">
        <v>140</v>
      </c>
      <c r="V162" s="100"/>
      <c r="W162" s="100"/>
      <c r="X162" s="100"/>
      <c r="Y162" s="100"/>
      <c r="Z162" s="100"/>
      <c r="AA162" s="535"/>
      <c r="AB162" s="535"/>
      <c r="AC162" s="535"/>
      <c r="AD162" s="13"/>
      <c r="AE162" s="16"/>
      <c r="AF162" s="8"/>
      <c r="AK162"/>
      <c r="AL162"/>
      <c r="AM162"/>
      <c r="AN162"/>
      <c r="AO162"/>
      <c r="AP162"/>
      <c r="AQ162"/>
      <c r="AR162"/>
      <c r="AS162"/>
      <c r="AT162"/>
      <c r="AU162"/>
      <c r="AV162"/>
      <c r="AW162"/>
      <c r="AX162"/>
      <c r="AY162"/>
      <c r="AZ162"/>
      <c r="BA162"/>
      <c r="BB162"/>
      <c r="BC162"/>
      <c r="BD162"/>
      <c r="BE162"/>
      <c r="BF162"/>
      <c r="BG162"/>
      <c r="BH162"/>
      <c r="BI162"/>
      <c r="BJ162"/>
    </row>
    <row r="163" spans="1:62" s="104" customFormat="1" ht="13.4" customHeight="1" outlineLevel="1" x14ac:dyDescent="0.35">
      <c r="A163" s="102"/>
      <c r="B163" s="95"/>
      <c r="C163" s="17"/>
      <c r="D163" s="17"/>
      <c r="E163" s="17"/>
      <c r="F163" s="13"/>
      <c r="G163" s="91"/>
      <c r="H163" s="121"/>
      <c r="I163" s="121"/>
      <c r="J163" s="121"/>
      <c r="K163" s="121"/>
      <c r="L163" s="121"/>
      <c r="M163"/>
      <c r="N163"/>
      <c r="O163"/>
      <c r="P163"/>
      <c r="Q163"/>
      <c r="R163"/>
      <c r="S163"/>
      <c r="T163"/>
      <c r="U163" s="123" t="s">
        <v>239</v>
      </c>
      <c r="V163" s="91"/>
      <c r="W163" s="91"/>
      <c r="X163" s="91"/>
      <c r="Y163" s="91"/>
      <c r="Z163" s="91"/>
      <c r="AA163" s="13"/>
      <c r="AB163" s="13"/>
      <c r="AC163" s="13"/>
      <c r="AD163" s="13"/>
      <c r="AE163" s="16"/>
      <c r="AF163" s="8"/>
      <c r="AK163"/>
      <c r="AL163"/>
      <c r="AM163"/>
      <c r="AN163"/>
      <c r="AO163"/>
      <c r="AP163"/>
      <c r="AQ163"/>
      <c r="AR163"/>
      <c r="AS163"/>
      <c r="AT163"/>
      <c r="AU163"/>
      <c r="AV163"/>
      <c r="AW163"/>
      <c r="AX163"/>
      <c r="AY163"/>
      <c r="AZ163"/>
      <c r="BA163"/>
      <c r="BB163"/>
      <c r="BC163"/>
      <c r="BD163"/>
      <c r="BE163"/>
      <c r="BF163"/>
      <c r="BG163"/>
      <c r="BH163"/>
      <c r="BI163"/>
      <c r="BJ163"/>
    </row>
    <row r="164" spans="1:62" s="104" customFormat="1" ht="5.15" customHeight="1" outlineLevel="1" x14ac:dyDescent="0.35">
      <c r="A164" s="102"/>
      <c r="B164" s="95"/>
      <c r="C164" s="12" t="s">
        <v>89</v>
      </c>
      <c r="D164" s="17"/>
      <c r="E164" s="17"/>
      <c r="F164" s="13"/>
      <c r="G164" s="91"/>
      <c r="H164" s="85"/>
      <c r="I164" s="85"/>
      <c r="J164" s="85"/>
      <c r="K164" s="85"/>
      <c r="L164" s="85"/>
      <c r="M164" s="85"/>
      <c r="N164" s="85"/>
      <c r="O164" s="85"/>
      <c r="P164" s="85"/>
      <c r="Q164" s="85"/>
      <c r="R164" s="85"/>
      <c r="S164" s="91"/>
      <c r="T164" s="91"/>
      <c r="U164" s="91"/>
      <c r="V164" s="91"/>
      <c r="W164" s="91"/>
      <c r="X164" s="91"/>
      <c r="Y164" s="91"/>
      <c r="Z164" s="91"/>
      <c r="AA164" s="13"/>
      <c r="AB164" s="13"/>
      <c r="AC164" s="13"/>
      <c r="AD164" s="13"/>
      <c r="AE164" s="92"/>
      <c r="AF164" s="8"/>
      <c r="AK164"/>
      <c r="AL164"/>
      <c r="AM164"/>
      <c r="AN164"/>
      <c r="AO164"/>
      <c r="AP164"/>
      <c r="AQ164"/>
      <c r="AR164"/>
      <c r="AS164"/>
      <c r="AT164"/>
      <c r="AU164"/>
      <c r="AV164"/>
      <c r="AW164"/>
      <c r="AX164"/>
      <c r="AY164"/>
      <c r="AZ164"/>
      <c r="BA164"/>
      <c r="BB164"/>
      <c r="BC164"/>
      <c r="BD164"/>
      <c r="BE164"/>
      <c r="BF164"/>
      <c r="BG164"/>
      <c r="BH164"/>
      <c r="BI164"/>
      <c r="BJ164"/>
    </row>
    <row r="165" spans="1:62" s="104" customFormat="1" ht="24" customHeight="1" x14ac:dyDescent="0.35">
      <c r="A165" s="102"/>
      <c r="B165" s="95"/>
      <c r="C165" s="39"/>
      <c r="D165" s="39"/>
      <c r="E165" s="39"/>
      <c r="F165" s="39"/>
      <c r="G165" s="40" t="str">
        <f>G134</f>
        <v>Reseeding pasture: Production &amp; timing (annual pasture) (P1a)</v>
      </c>
      <c r="H165" s="39"/>
      <c r="I165" s="39"/>
      <c r="J165" s="39"/>
      <c r="K165" s="39"/>
      <c r="L165" s="39"/>
      <c r="M165" s="125"/>
      <c r="N165" s="39"/>
      <c r="O165" s="39"/>
      <c r="P165" s="39"/>
      <c r="Q165" s="39"/>
      <c r="R165" s="39"/>
      <c r="S165" s="39"/>
      <c r="T165" s="93"/>
      <c r="U165" s="93"/>
      <c r="V165" s="93"/>
      <c r="W165" s="93"/>
      <c r="X165" s="93"/>
      <c r="Y165" s="93"/>
      <c r="Z165" s="93"/>
      <c r="AA165" s="93"/>
      <c r="AB165" s="93"/>
      <c r="AC165" s="93"/>
      <c r="AD165" s="94" t="s">
        <v>90</v>
      </c>
      <c r="AE165" s="41" t="s">
        <v>91</v>
      </c>
      <c r="AF165" s="8"/>
      <c r="AK165"/>
      <c r="AL165"/>
      <c r="AM165"/>
      <c r="AN165"/>
      <c r="AO165"/>
      <c r="AP165"/>
      <c r="AQ165"/>
      <c r="AR165"/>
      <c r="AS165"/>
      <c r="AT165"/>
      <c r="AU165"/>
      <c r="AV165"/>
      <c r="AW165"/>
      <c r="AX165"/>
      <c r="AY165"/>
      <c r="AZ165"/>
      <c r="BA165"/>
      <c r="BB165"/>
      <c r="BC165"/>
      <c r="BD165"/>
      <c r="BE165"/>
      <c r="BF165"/>
      <c r="BG165"/>
      <c r="BH165"/>
      <c r="BI165"/>
      <c r="BJ165"/>
    </row>
    <row r="166" spans="1:62" s="104" customFormat="1" ht="12.75" customHeight="1" outlineLevel="1" x14ac:dyDescent="0.35">
      <c r="A166" s="102"/>
      <c r="B166" s="7"/>
      <c r="C166" s="7"/>
      <c r="D166" s="7"/>
      <c r="E166" s="7"/>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K166"/>
      <c r="AL166"/>
      <c r="AM166"/>
      <c r="AN166"/>
      <c r="AO166"/>
      <c r="AP166"/>
      <c r="AQ166"/>
      <c r="AR166"/>
      <c r="AS166"/>
      <c r="AT166"/>
      <c r="AU166"/>
      <c r="AV166"/>
      <c r="AW166"/>
      <c r="AX166"/>
      <c r="AY166"/>
      <c r="AZ166"/>
      <c r="BA166"/>
      <c r="BB166"/>
      <c r="BC166"/>
      <c r="BD166"/>
      <c r="BE166"/>
      <c r="BF166"/>
      <c r="BG166"/>
      <c r="BH166"/>
      <c r="BI166"/>
      <c r="BJ166"/>
    </row>
    <row r="167" spans="1:62" ht="12" customHeight="1" outlineLevel="1" x14ac:dyDescent="0.35">
      <c r="A167" s="6"/>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row>
    <row r="168" spans="1:62" ht="5.15" customHeight="1" outlineLevel="1" collapsed="1" thickBot="1" x14ac:dyDescent="0.4">
      <c r="A168" s="6"/>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row>
    <row r="169" spans="1:62" ht="5.15" customHeight="1" outlineLevel="1" x14ac:dyDescent="0.35">
      <c r="A169" s="6"/>
      <c r="B169" s="95"/>
      <c r="C169" s="9" t="s">
        <v>0</v>
      </c>
      <c r="D169" s="9"/>
      <c r="E169" s="9"/>
      <c r="F169" s="9"/>
      <c r="G169" s="9"/>
      <c r="H169" s="9"/>
      <c r="I169" s="9"/>
      <c r="J169" s="9"/>
      <c r="K169" s="10"/>
      <c r="L169" s="10"/>
      <c r="M169" s="10"/>
      <c r="N169" s="10"/>
      <c r="O169" s="10"/>
      <c r="P169" s="10"/>
      <c r="Q169" s="10"/>
      <c r="R169" s="10"/>
      <c r="S169" s="10"/>
      <c r="T169" s="10"/>
      <c r="U169" s="10"/>
      <c r="V169" s="10"/>
      <c r="W169" s="10"/>
      <c r="X169" s="10"/>
      <c r="Y169" s="10"/>
      <c r="Z169" s="10"/>
      <c r="AA169" s="10"/>
      <c r="AB169" s="10"/>
      <c r="AC169" s="10"/>
      <c r="AD169" s="67" t="s">
        <v>82</v>
      </c>
      <c r="AE169" s="11"/>
      <c r="AF169" s="8"/>
    </row>
    <row r="170" spans="1:62" ht="13.4" customHeight="1" outlineLevel="1" collapsed="1" x14ac:dyDescent="0.35">
      <c r="A170" s="6"/>
      <c r="B170" s="95"/>
      <c r="C170" s="12"/>
      <c r="D170" s="12">
        <v>0</v>
      </c>
      <c r="E170" s="12" t="s">
        <v>1</v>
      </c>
      <c r="F170" s="69"/>
      <c r="G170" s="70" t="s">
        <v>919</v>
      </c>
      <c r="H170" s="71"/>
      <c r="I170" s="71"/>
      <c r="J170" s="71"/>
      <c r="K170" s="71"/>
      <c r="L170" s="71"/>
      <c r="M170" s="71"/>
      <c r="N170" s="71"/>
      <c r="O170" s="71"/>
      <c r="P170" s="71"/>
      <c r="Q170" s="71"/>
      <c r="R170" s="71"/>
      <c r="S170" s="72"/>
      <c r="T170" s="71"/>
      <c r="U170" s="71"/>
      <c r="V170" s="71"/>
      <c r="W170" s="71"/>
      <c r="X170" s="71"/>
      <c r="Y170" s="71"/>
      <c r="Z170" s="72"/>
      <c r="AA170" s="72"/>
      <c r="AB170" s="72"/>
      <c r="AC170" s="72"/>
      <c r="AD170" s="72"/>
      <c r="AE170" s="16"/>
      <c r="AF170" s="8"/>
    </row>
    <row r="171" spans="1:62" ht="13.4" customHeight="1" outlineLevel="1" x14ac:dyDescent="0.35">
      <c r="A171" s="6"/>
      <c r="B171" s="95"/>
      <c r="C171" s="12"/>
      <c r="D171" s="12"/>
      <c r="E171" s="17"/>
      <c r="F171" s="73"/>
      <c r="G171" s="74" t="s">
        <v>922</v>
      </c>
      <c r="H171" s="74"/>
      <c r="I171" s="74"/>
      <c r="J171" s="74"/>
      <c r="K171" s="74"/>
      <c r="L171" s="74"/>
      <c r="M171" s="74"/>
      <c r="N171" s="74"/>
      <c r="O171" s="74"/>
      <c r="P171" s="74"/>
      <c r="Q171" s="74"/>
      <c r="R171" s="74"/>
      <c r="S171" s="75"/>
      <c r="T171" s="76"/>
      <c r="U171" s="76"/>
      <c r="V171" s="76"/>
      <c r="W171" s="76"/>
      <c r="X171" s="76"/>
      <c r="Y171" s="76"/>
      <c r="Z171" s="75"/>
      <c r="AA171" s="75"/>
      <c r="AB171" s="75"/>
      <c r="AC171" s="75"/>
      <c r="AD171" s="75"/>
      <c r="AE171" s="16"/>
      <c r="AF171" s="8"/>
    </row>
    <row r="172" spans="1:62" ht="13.4" customHeight="1" outlineLevel="1" x14ac:dyDescent="0.35">
      <c r="A172" s="6"/>
      <c r="B172" s="95"/>
      <c r="C172" s="17"/>
      <c r="D172" s="12"/>
      <c r="E172" s="17"/>
      <c r="F172" s="73"/>
      <c r="G172" s="77">
        <v>37998.514178240737</v>
      </c>
      <c r="H172" s="78">
        <v>37998.514178240737</v>
      </c>
      <c r="I172" s="74"/>
      <c r="J172" s="74"/>
      <c r="K172" s="81" t="s">
        <v>1127</v>
      </c>
      <c r="L172" s="74"/>
      <c r="M172" s="74"/>
      <c r="N172" s="74"/>
      <c r="O172" s="74"/>
      <c r="P172" s="74"/>
      <c r="Q172" s="74"/>
      <c r="R172" s="74"/>
      <c r="S172" s="75"/>
      <c r="T172" s="76"/>
      <c r="U172" s="76"/>
      <c r="V172" s="76"/>
      <c r="W172" s="76"/>
      <c r="X172" s="76"/>
      <c r="Y172" s="76"/>
      <c r="Z172" s="75"/>
      <c r="AA172" s="75"/>
      <c r="AB172" s="75"/>
      <c r="AC172" s="75"/>
      <c r="AD172" s="75"/>
      <c r="AE172" s="16"/>
      <c r="AF172" s="8"/>
    </row>
    <row r="173" spans="1:62" ht="13.4" customHeight="1" outlineLevel="1" x14ac:dyDescent="0.35">
      <c r="A173" s="6"/>
      <c r="B173" s="95"/>
      <c r="C173" s="17">
        <v>1</v>
      </c>
      <c r="D173" s="12"/>
      <c r="E173" s="17"/>
      <c r="F173" s="79"/>
      <c r="G173" s="80"/>
      <c r="H173" s="81"/>
      <c r="I173" s="81"/>
      <c r="J173" s="81"/>
      <c r="L173" s="81"/>
      <c r="M173" s="81"/>
      <c r="N173" s="81"/>
      <c r="O173" s="81"/>
      <c r="P173" s="81"/>
      <c r="Q173" s="81"/>
      <c r="R173" s="81"/>
      <c r="S173" s="82"/>
      <c r="T173" s="83"/>
      <c r="U173" s="83"/>
      <c r="V173" s="83"/>
      <c r="W173" s="83"/>
      <c r="X173" s="83"/>
      <c r="Y173" s="83"/>
      <c r="Z173" s="82"/>
      <c r="AA173" s="82"/>
      <c r="AB173" s="82"/>
      <c r="AC173" s="82"/>
      <c r="AD173" s="82"/>
      <c r="AE173" s="16"/>
      <c r="AF173" s="8"/>
    </row>
    <row r="174" spans="1:62" ht="13.4" customHeight="1" outlineLevel="1" x14ac:dyDescent="0.35">
      <c r="A174" s="6"/>
      <c r="B174" s="95"/>
      <c r="C174" s="17"/>
      <c r="D174" s="17"/>
      <c r="E174" s="17"/>
      <c r="F174" s="17"/>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16"/>
      <c r="AF174" s="8"/>
    </row>
    <row r="175" spans="1:62" ht="13.4" customHeight="1" outlineLevel="1" x14ac:dyDescent="0.35">
      <c r="A175" s="6"/>
      <c r="B175" s="95"/>
      <c r="C175" s="17"/>
      <c r="D175" s="17"/>
      <c r="E175" s="17"/>
      <c r="F175" s="17"/>
      <c r="G175" s="17"/>
      <c r="H175" s="17"/>
      <c r="I175" s="17"/>
      <c r="J175" s="17"/>
      <c r="K175" s="17"/>
      <c r="L175" s="22"/>
      <c r="M175" s="22"/>
      <c r="N175" s="22"/>
      <c r="O175" s="22"/>
      <c r="P175" s="22"/>
      <c r="Q175" s="22"/>
      <c r="R175" s="22"/>
      <c r="S175" s="22"/>
      <c r="T175" s="22"/>
      <c r="U175" s="22"/>
      <c r="V175" s="22"/>
      <c r="W175" s="22"/>
      <c r="X175" s="22"/>
      <c r="Y175" s="22"/>
      <c r="Z175" s="22"/>
      <c r="AA175" s="22"/>
      <c r="AB175" s="22"/>
      <c r="AC175" s="22"/>
      <c r="AD175" s="22"/>
      <c r="AE175" s="16"/>
      <c r="AF175" s="8"/>
    </row>
    <row r="176" spans="1:62" ht="13.4" customHeight="1" outlineLevel="1" x14ac:dyDescent="0.35">
      <c r="A176" s="6"/>
      <c r="B176" s="95"/>
      <c r="C176" s="17"/>
      <c r="D176" s="17"/>
      <c r="E176" s="17"/>
      <c r="F176" s="17"/>
      <c r="G176" s="23"/>
      <c r="H176" s="23"/>
      <c r="I176" s="23"/>
      <c r="J176" s="23"/>
      <c r="K176" s="23"/>
      <c r="L176" s="98"/>
      <c r="M176" s="98" t="s">
        <v>117</v>
      </c>
      <c r="N176" s="23"/>
      <c r="O176" s="23"/>
      <c r="P176" s="23"/>
      <c r="Q176" s="23"/>
      <c r="R176" s="23"/>
      <c r="S176" s="23"/>
      <c r="T176" s="23"/>
      <c r="U176" s="23"/>
      <c r="V176" s="23"/>
      <c r="W176" s="23"/>
      <c r="X176" s="23"/>
      <c r="Y176" s="23"/>
      <c r="Z176" s="23"/>
      <c r="AA176" s="24"/>
      <c r="AB176" s="24"/>
      <c r="AC176" s="24"/>
      <c r="AD176" s="24"/>
      <c r="AE176" s="16"/>
      <c r="AF176" s="8"/>
    </row>
    <row r="177" spans="1:84" ht="13.4" customHeight="1" outlineLevel="1" x14ac:dyDescent="0.35">
      <c r="A177" s="6"/>
      <c r="B177" s="95"/>
      <c r="C177" s="17"/>
      <c r="D177" s="17"/>
      <c r="E177" s="17"/>
      <c r="F177" s="17"/>
      <c r="G177" s="111"/>
      <c r="H177" s="111" t="s">
        <v>118</v>
      </c>
      <c r="I177" s="111" t="s">
        <v>119</v>
      </c>
      <c r="J177" s="111" t="s">
        <v>120</v>
      </c>
      <c r="K177" s="111" t="s">
        <v>121</v>
      </c>
      <c r="L177" s="111" t="s">
        <v>122</v>
      </c>
      <c r="M177" s="111" t="s">
        <v>293</v>
      </c>
      <c r="N177" s="111" t="s">
        <v>123</v>
      </c>
      <c r="O177" s="23"/>
      <c r="P177" s="23"/>
      <c r="Q177" s="23"/>
      <c r="R177" s="23"/>
      <c r="S177" s="23"/>
      <c r="T177" s="23"/>
      <c r="U177" s="23"/>
      <c r="V177" s="23"/>
      <c r="W177" s="23"/>
      <c r="X177" s="23"/>
      <c r="Y177" s="23"/>
      <c r="Z177" s="23"/>
      <c r="AA177" s="24"/>
      <c r="AB177" s="24"/>
      <c r="AC177" s="24"/>
      <c r="AD177" s="24"/>
      <c r="AE177" s="16"/>
      <c r="AF177" s="8"/>
    </row>
    <row r="178" spans="1:84" ht="13.4" customHeight="1" outlineLevel="1" x14ac:dyDescent="0.35">
      <c r="A178" s="6"/>
      <c r="B178" s="95"/>
      <c r="C178" s="17"/>
      <c r="D178" s="17"/>
      <c r="E178" s="17"/>
      <c r="F178" s="13"/>
      <c r="G178" s="112"/>
      <c r="H178" s="113" t="s">
        <v>1042</v>
      </c>
      <c r="I178" s="113" t="s">
        <v>1042</v>
      </c>
      <c r="J178" s="113" t="s">
        <v>1042</v>
      </c>
      <c r="K178" s="113" t="s">
        <v>1042</v>
      </c>
      <c r="L178" s="113" t="s">
        <v>1042</v>
      </c>
      <c r="M178" s="113" t="s">
        <v>1041</v>
      </c>
      <c r="N178" s="185">
        <v>1</v>
      </c>
      <c r="O178" s="86"/>
      <c r="P178" s="86"/>
      <c r="Q178" s="86"/>
      <c r="R178" s="86"/>
      <c r="S178" s="86"/>
      <c r="T178" s="86"/>
      <c r="U178" s="86"/>
      <c r="V178" s="86"/>
      <c r="W178" s="86"/>
      <c r="X178" s="86"/>
      <c r="Y178" s="86"/>
      <c r="Z178" s="86"/>
      <c r="AA178" s="13"/>
      <c r="AB178" s="13"/>
      <c r="AC178" s="13"/>
      <c r="AD178" s="13"/>
      <c r="AE178" s="16"/>
      <c r="AF178" s="8"/>
    </row>
    <row r="179" spans="1:84" ht="5.15" customHeight="1" outlineLevel="1" x14ac:dyDescent="0.35">
      <c r="A179" s="6"/>
      <c r="B179" s="95"/>
      <c r="C179" s="12" t="s">
        <v>89</v>
      </c>
      <c r="D179" s="17"/>
      <c r="E179" s="17"/>
      <c r="F179" s="13"/>
      <c r="G179" s="91"/>
      <c r="H179" s="91"/>
      <c r="I179" s="91"/>
      <c r="J179" s="91"/>
      <c r="K179" s="91"/>
      <c r="L179" s="91"/>
      <c r="M179" s="91"/>
      <c r="N179" s="91"/>
      <c r="O179" s="91"/>
      <c r="P179" s="91"/>
      <c r="Q179" s="91"/>
      <c r="R179" s="91"/>
      <c r="S179" s="91"/>
      <c r="T179" s="91"/>
      <c r="U179" s="91"/>
      <c r="V179" s="91"/>
      <c r="W179" s="91"/>
      <c r="X179" s="91"/>
      <c r="Y179" s="91"/>
      <c r="Z179" s="91"/>
      <c r="AA179" s="13"/>
      <c r="AB179" s="13"/>
      <c r="AC179" s="13"/>
      <c r="AD179" s="13"/>
      <c r="AE179" s="92"/>
      <c r="AF179" s="8"/>
    </row>
    <row r="180" spans="1:84" ht="24" customHeight="1" x14ac:dyDescent="0.35">
      <c r="A180" s="6"/>
      <c r="B180" s="95"/>
      <c r="C180" s="39"/>
      <c r="D180" s="39"/>
      <c r="E180" s="39"/>
      <c r="F180" s="39"/>
      <c r="G180" s="40" t="str">
        <f>G170</f>
        <v>Mobilise below ground reserves of phases relative to continuous pasture (P1a)</v>
      </c>
      <c r="H180" s="39"/>
      <c r="I180" s="39"/>
      <c r="J180" s="39"/>
      <c r="K180" s="39"/>
      <c r="L180" s="39"/>
      <c r="M180" s="39"/>
      <c r="N180" s="39"/>
      <c r="O180" s="39"/>
      <c r="P180" s="39"/>
      <c r="Q180" s="39"/>
      <c r="R180" s="39"/>
      <c r="S180" s="39"/>
      <c r="T180" s="93"/>
      <c r="U180" s="93"/>
      <c r="V180" s="93"/>
      <c r="W180" s="93"/>
      <c r="X180" s="93"/>
      <c r="Y180" s="93"/>
      <c r="Z180" s="93"/>
      <c r="AA180" s="93"/>
      <c r="AB180" s="93"/>
      <c r="AC180" s="93"/>
      <c r="AD180" s="94" t="s">
        <v>90</v>
      </c>
      <c r="AE180" s="41" t="s">
        <v>91</v>
      </c>
      <c r="AF180" s="8"/>
    </row>
    <row r="181" spans="1:84" ht="12" customHeight="1" outlineLevel="1" x14ac:dyDescent="0.35">
      <c r="A181" s="6"/>
      <c r="B181" s="7"/>
      <c r="C181" s="7"/>
      <c r="D181" s="7"/>
      <c r="E181" s="7"/>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row>
    <row r="182" spans="1:84" ht="12" customHeight="1" outlineLevel="1" x14ac:dyDescent="0.35">
      <c r="A182" s="6"/>
      <c r="B182" s="7"/>
      <c r="C182" s="7"/>
      <c r="D182" s="7"/>
      <c r="E182" s="7"/>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c r="CA182" s="8"/>
      <c r="CB182" s="8"/>
      <c r="CC182" s="8"/>
      <c r="CD182" s="8"/>
      <c r="CE182" s="8"/>
      <c r="CF182" s="8"/>
    </row>
    <row r="183" spans="1:84" ht="5.15" customHeight="1" outlineLevel="1" thickBot="1" x14ac:dyDescent="0.4">
      <c r="A183" s="6"/>
      <c r="B183" s="7"/>
      <c r="C183" s="7"/>
      <c r="D183" s="7"/>
      <c r="E183" s="7"/>
      <c r="F183" s="7"/>
      <c r="G183" s="7"/>
      <c r="H183" s="8"/>
      <c r="I183" s="8"/>
      <c r="J183" s="8"/>
      <c r="K183" s="8"/>
      <c r="L183" s="8"/>
      <c r="M183" s="8"/>
      <c r="N183" s="8"/>
      <c r="O183" s="8"/>
      <c r="P183" s="8"/>
      <c r="Q183" s="8"/>
      <c r="R183" s="8"/>
      <c r="S183" s="8"/>
      <c r="T183" s="8"/>
      <c r="U183" s="8"/>
      <c r="V183" s="8"/>
      <c r="W183" s="8"/>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c r="BN183" s="7"/>
      <c r="BO183" s="7"/>
      <c r="BP183" s="7"/>
    </row>
    <row r="184" spans="1:84" ht="5.15" customHeight="1" outlineLevel="1" x14ac:dyDescent="0.35">
      <c r="A184" s="6"/>
      <c r="B184" s="7"/>
      <c r="C184" s="9" t="s">
        <v>0</v>
      </c>
      <c r="D184" s="9"/>
      <c r="E184" s="9"/>
      <c r="F184" s="9"/>
      <c r="G184" s="9"/>
      <c r="H184" s="9"/>
      <c r="I184" s="9"/>
      <c r="J184" s="9"/>
      <c r="K184" s="10"/>
      <c r="L184" s="10"/>
      <c r="M184" s="10"/>
      <c r="N184" s="10"/>
      <c r="O184" s="10"/>
      <c r="P184" s="10"/>
      <c r="Q184" s="10"/>
      <c r="R184" s="10"/>
      <c r="S184" s="10"/>
      <c r="T184" s="10"/>
      <c r="U184" s="10"/>
      <c r="V184" s="10"/>
      <c r="W184" s="11"/>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row>
    <row r="185" spans="1:84" ht="12" customHeight="1" outlineLevel="1" x14ac:dyDescent="0.35">
      <c r="A185" s="6"/>
      <c r="B185" s="7"/>
      <c r="C185" s="12"/>
      <c r="D185" s="12"/>
      <c r="E185" s="12" t="s">
        <v>1</v>
      </c>
      <c r="F185" s="13"/>
      <c r="G185" s="14" t="s">
        <v>1167</v>
      </c>
      <c r="H185" s="13"/>
      <c r="I185" s="13"/>
      <c r="J185" s="13"/>
      <c r="K185" s="13"/>
      <c r="L185" s="13"/>
      <c r="M185" s="13"/>
      <c r="N185" s="13"/>
      <c r="O185" s="13"/>
      <c r="P185" s="13"/>
      <c r="Q185" s="13"/>
      <c r="R185" s="13"/>
      <c r="S185" s="15"/>
      <c r="T185" s="13"/>
      <c r="U185" s="15"/>
      <c r="V185" s="15"/>
      <c r="W185" s="16"/>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row>
    <row r="186" spans="1:84" ht="12" customHeight="1" outlineLevel="1" x14ac:dyDescent="0.35">
      <c r="A186" s="6"/>
      <c r="B186" s="7"/>
      <c r="C186" s="12"/>
      <c r="D186" s="12"/>
      <c r="E186" s="17"/>
      <c r="F186" s="13"/>
      <c r="G186" s="18"/>
      <c r="H186" s="13"/>
      <c r="I186" s="13"/>
      <c r="J186" s="13"/>
      <c r="K186" s="13"/>
      <c r="L186" s="13"/>
      <c r="M186" s="13"/>
      <c r="N186" s="13"/>
      <c r="O186" s="13"/>
      <c r="P186" s="13"/>
      <c r="Q186" s="13"/>
      <c r="R186" s="13"/>
      <c r="S186" s="15"/>
      <c r="T186" s="19"/>
      <c r="U186" s="15"/>
      <c r="V186" s="15"/>
      <c r="W186" s="16"/>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row>
    <row r="187" spans="1:84" ht="12" customHeight="1" outlineLevel="1" x14ac:dyDescent="0.35">
      <c r="A187" s="6"/>
      <c r="B187" s="7"/>
      <c r="C187" s="17"/>
      <c r="D187" s="12"/>
      <c r="E187" s="17"/>
      <c r="F187" s="13"/>
      <c r="G187" s="13" t="s">
        <v>1166</v>
      </c>
      <c r="H187" s="13"/>
      <c r="I187" s="13"/>
      <c r="J187" s="13"/>
      <c r="K187" s="13"/>
      <c r="L187" s="13"/>
      <c r="M187" s="13"/>
      <c r="N187" s="13"/>
      <c r="O187" s="13"/>
      <c r="P187" s="13"/>
      <c r="Q187" s="13"/>
      <c r="R187" s="13"/>
      <c r="S187" s="15"/>
      <c r="T187" s="19"/>
      <c r="U187" s="15"/>
      <c r="V187" s="15"/>
      <c r="W187" s="16"/>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row>
    <row r="188" spans="1:84" ht="12" customHeight="1" outlineLevel="1" x14ac:dyDescent="0.35">
      <c r="A188" s="6"/>
      <c r="B188" s="7"/>
      <c r="C188" s="20">
        <v>0</v>
      </c>
      <c r="D188" s="12"/>
      <c r="E188" s="17"/>
      <c r="F188" s="13"/>
      <c r="G188" s="21"/>
      <c r="H188" s="13"/>
      <c r="I188" s="13"/>
      <c r="J188" s="13"/>
      <c r="K188" s="13"/>
      <c r="L188" s="13"/>
      <c r="M188" s="13"/>
      <c r="N188" s="13"/>
      <c r="O188" s="13"/>
      <c r="P188" s="13"/>
      <c r="Q188" s="13"/>
      <c r="R188" s="13"/>
      <c r="S188" s="15"/>
      <c r="T188" s="19"/>
      <c r="U188" s="15"/>
      <c r="V188" s="15"/>
      <c r="W188" s="16"/>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row>
    <row r="189" spans="1:84" ht="12" customHeight="1" outlineLevel="1" x14ac:dyDescent="0.35">
      <c r="A189" s="6"/>
      <c r="B189" s="7"/>
      <c r="C189" s="17"/>
      <c r="D189" s="17"/>
      <c r="E189" s="17"/>
      <c r="F189" s="17"/>
      <c r="G189" s="17"/>
      <c r="H189" s="17"/>
      <c r="I189" s="17"/>
      <c r="J189" s="22"/>
      <c r="K189" s="22"/>
      <c r="L189" s="22"/>
      <c r="M189" s="22"/>
      <c r="N189" s="22"/>
      <c r="O189" s="22"/>
      <c r="P189" s="22"/>
      <c r="Q189" s="22"/>
      <c r="R189" s="22"/>
      <c r="S189" s="22"/>
      <c r="T189" s="22"/>
      <c r="U189" s="22"/>
      <c r="V189" s="22"/>
      <c r="W189" s="16"/>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row>
    <row r="190" spans="1:84" ht="12" customHeight="1" outlineLevel="1" x14ac:dyDescent="0.35">
      <c r="A190" s="6"/>
      <c r="B190" s="7"/>
      <c r="C190" s="17"/>
      <c r="D190" s="17"/>
      <c r="E190" s="17"/>
      <c r="F190" s="17"/>
      <c r="G190" s="17"/>
      <c r="H190" s="17"/>
      <c r="I190" s="17"/>
      <c r="J190" s="17"/>
      <c r="K190" s="17"/>
      <c r="L190" s="22"/>
      <c r="M190" s="22"/>
      <c r="N190" s="22"/>
      <c r="O190" s="22"/>
      <c r="P190" s="22"/>
      <c r="Q190" s="22"/>
      <c r="R190" s="22"/>
      <c r="S190" s="22"/>
      <c r="T190" s="22"/>
      <c r="U190" s="22"/>
      <c r="V190" s="22"/>
      <c r="W190" s="16"/>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row>
    <row r="191" spans="1:84" ht="12" customHeight="1" outlineLevel="1" x14ac:dyDescent="0.35">
      <c r="A191" s="6"/>
      <c r="B191" s="7"/>
      <c r="C191" s="17"/>
      <c r="D191" s="17"/>
      <c r="E191" s="17"/>
      <c r="F191" s="17"/>
      <c r="G191" s="17"/>
      <c r="H191" s="17"/>
      <c r="I191" s="17"/>
      <c r="J191" s="23"/>
      <c r="K191" s="23"/>
      <c r="L191" s="23"/>
      <c r="M191" s="23"/>
      <c r="N191" s="23"/>
      <c r="O191" s="23"/>
      <c r="P191" s="23"/>
      <c r="Q191" s="23"/>
      <c r="R191" s="23"/>
      <c r="S191" s="22"/>
      <c r="T191" s="22"/>
      <c r="U191" s="22"/>
      <c r="V191" s="22"/>
      <c r="W191" s="16"/>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row>
    <row r="192" spans="1:84" ht="12" customHeight="1" outlineLevel="1" x14ac:dyDescent="0.35">
      <c r="A192" s="6"/>
      <c r="B192" s="7"/>
      <c r="C192" s="17"/>
      <c r="D192" s="17"/>
      <c r="E192" s="17"/>
      <c r="F192" s="17"/>
      <c r="G192" s="17"/>
      <c r="H192" s="17"/>
      <c r="I192" s="17"/>
      <c r="J192" s="23" t="s">
        <v>343</v>
      </c>
      <c r="K192" s="23" t="s">
        <v>34</v>
      </c>
      <c r="L192" s="23" t="s">
        <v>35</v>
      </c>
      <c r="M192" s="23" t="s">
        <v>36</v>
      </c>
      <c r="N192" s="23" t="s">
        <v>37</v>
      </c>
      <c r="O192" s="23" t="s">
        <v>837</v>
      </c>
      <c r="P192" s="23" t="s">
        <v>838</v>
      </c>
      <c r="Q192" s="23" t="s">
        <v>839</v>
      </c>
      <c r="R192" s="23" t="s">
        <v>1045</v>
      </c>
      <c r="S192" s="22"/>
      <c r="T192" s="22"/>
      <c r="U192" s="22"/>
      <c r="V192" s="22"/>
      <c r="W192" s="16"/>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row>
    <row r="193" spans="1:68" ht="14.5" outlineLevel="1" x14ac:dyDescent="0.35">
      <c r="A193" s="6"/>
      <c r="B193" s="7"/>
      <c r="C193" s="17"/>
      <c r="D193" s="17"/>
      <c r="E193" s="17"/>
      <c r="F193" s="26"/>
      <c r="H193" s="27"/>
      <c r="I193" s="486" t="s">
        <v>777</v>
      </c>
      <c r="J193" s="228">
        <v>1</v>
      </c>
      <c r="K193" s="228">
        <v>1</v>
      </c>
      <c r="L193" s="228">
        <v>1</v>
      </c>
      <c r="M193" s="228">
        <v>1</v>
      </c>
      <c r="N193" s="228">
        <v>1</v>
      </c>
      <c r="O193" s="228">
        <v>1</v>
      </c>
      <c r="P193" s="228">
        <v>1</v>
      </c>
      <c r="Q193" s="228">
        <v>1</v>
      </c>
      <c r="R193" s="227">
        <v>0</v>
      </c>
      <c r="S193" s="60"/>
      <c r="T193" s="60"/>
      <c r="U193" s="60"/>
      <c r="V193" s="58"/>
      <c r="W193" s="16"/>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row>
    <row r="194" spans="1:68" ht="14.5" outlineLevel="1" x14ac:dyDescent="0.35">
      <c r="A194" s="6"/>
      <c r="B194" s="7"/>
      <c r="C194" s="17"/>
      <c r="D194" s="17"/>
      <c r="E194" s="17"/>
      <c r="F194" s="26"/>
      <c r="H194" s="27"/>
      <c r="I194" s="487" t="s">
        <v>357</v>
      </c>
      <c r="J194" s="228">
        <v>0.98044009779951102</v>
      </c>
      <c r="K194" s="228">
        <v>0.98044009779951102</v>
      </c>
      <c r="L194" s="228">
        <v>0.98044009779951102</v>
      </c>
      <c r="M194" s="228">
        <v>0.98044009779951102</v>
      </c>
      <c r="N194" s="227">
        <v>1.0195599022004891</v>
      </c>
      <c r="O194" s="227">
        <v>1.0195599022004891</v>
      </c>
      <c r="P194" s="227">
        <v>1.0195599022004891</v>
      </c>
      <c r="Q194" s="228">
        <v>0.98044009779951102</v>
      </c>
      <c r="R194" s="227">
        <v>0</v>
      </c>
      <c r="S194" s="60"/>
      <c r="T194" s="60"/>
      <c r="U194" s="60"/>
      <c r="V194" s="58"/>
      <c r="W194" s="16"/>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row>
    <row r="195" spans="1:68" ht="14.5" outlineLevel="1" x14ac:dyDescent="0.35">
      <c r="A195" s="6"/>
      <c r="B195" s="7"/>
      <c r="C195" s="17"/>
      <c r="D195" s="17"/>
      <c r="E195" s="17"/>
      <c r="F195" s="26"/>
      <c r="H195" s="27"/>
      <c r="I195" s="487" t="s">
        <v>749</v>
      </c>
      <c r="J195" s="228">
        <v>0.98044009779951102</v>
      </c>
      <c r="K195" s="228">
        <v>0.98044009779951102</v>
      </c>
      <c r="L195" s="228">
        <v>0.98044009779951102</v>
      </c>
      <c r="M195" s="228">
        <v>0.98044009779951102</v>
      </c>
      <c r="N195" s="227">
        <v>1.0195599022004891</v>
      </c>
      <c r="O195" s="227">
        <v>1.0195599022004891</v>
      </c>
      <c r="P195" s="227">
        <v>1.0195599022004891</v>
      </c>
      <c r="Q195" s="228">
        <v>0.98044009779951102</v>
      </c>
      <c r="R195" s="227">
        <v>0</v>
      </c>
      <c r="S195" s="60"/>
      <c r="T195" s="57"/>
      <c r="U195" s="60"/>
      <c r="V195" s="58"/>
      <c r="W195" s="16"/>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row>
    <row r="196" spans="1:68" ht="14.5" outlineLevel="1" x14ac:dyDescent="0.35">
      <c r="A196" s="6"/>
      <c r="B196" s="7"/>
      <c r="C196" s="17"/>
      <c r="D196" s="17"/>
      <c r="E196" s="17"/>
      <c r="F196" s="26"/>
      <c r="H196" s="27"/>
      <c r="I196" s="487" t="s">
        <v>750</v>
      </c>
      <c r="J196" s="228">
        <v>0.94352159468438546</v>
      </c>
      <c r="K196" s="228">
        <v>0.94352159468438546</v>
      </c>
      <c r="L196" s="228">
        <v>0.94352159468438546</v>
      </c>
      <c r="M196" s="228">
        <v>0.94352159468438546</v>
      </c>
      <c r="N196" s="227">
        <v>1.0564784053156147</v>
      </c>
      <c r="O196" s="227">
        <v>1.0564784053156147</v>
      </c>
      <c r="P196" s="227">
        <v>1.0564784053156147</v>
      </c>
      <c r="Q196" s="228">
        <v>0.94352159468438546</v>
      </c>
      <c r="R196" s="227">
        <v>0</v>
      </c>
      <c r="S196" s="60"/>
      <c r="T196" s="57"/>
      <c r="U196" s="60"/>
      <c r="V196" s="58"/>
      <c r="W196" s="16"/>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row>
    <row r="197" spans="1:68" ht="12" customHeight="1" outlineLevel="1" x14ac:dyDescent="0.35">
      <c r="A197" s="6"/>
      <c r="B197" s="7"/>
      <c r="C197" s="17"/>
      <c r="D197" s="17"/>
      <c r="E197" s="17"/>
      <c r="F197" s="26"/>
      <c r="H197" s="27"/>
      <c r="I197" s="487" t="s">
        <v>751</v>
      </c>
      <c r="J197" s="228">
        <v>0.94352159468438546</v>
      </c>
      <c r="K197" s="228">
        <v>0.94352159468438546</v>
      </c>
      <c r="L197" s="228">
        <v>0.94352159468438546</v>
      </c>
      <c r="M197" s="228">
        <v>0.94352159468438546</v>
      </c>
      <c r="N197" s="227">
        <v>1.0564784053156147</v>
      </c>
      <c r="O197" s="227">
        <v>1.0564784053156147</v>
      </c>
      <c r="P197" s="227">
        <v>1.0564784053156147</v>
      </c>
      <c r="Q197" s="228">
        <v>0.94352159468438546</v>
      </c>
      <c r="R197" s="227">
        <v>0</v>
      </c>
      <c r="S197" s="57"/>
      <c r="T197" s="57"/>
      <c r="U197" s="57"/>
      <c r="V197" s="58"/>
      <c r="W197" s="16"/>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row>
    <row r="198" spans="1:68" ht="12" customHeight="1" outlineLevel="1" x14ac:dyDescent="0.35">
      <c r="A198" s="6"/>
      <c r="B198" s="7"/>
      <c r="C198" s="17"/>
      <c r="D198" s="17"/>
      <c r="E198" s="17"/>
      <c r="F198" s="26"/>
      <c r="H198" s="27"/>
      <c r="I198" s="487" t="s">
        <v>752</v>
      </c>
      <c r="J198" s="228">
        <v>1.0304789550072568</v>
      </c>
      <c r="K198" s="228">
        <v>1.0304789550072568</v>
      </c>
      <c r="L198" s="228">
        <v>1.0304789550072568</v>
      </c>
      <c r="M198" s="228">
        <v>1.0304789550072568</v>
      </c>
      <c r="N198" s="227">
        <v>0.96952104499274316</v>
      </c>
      <c r="O198" s="227">
        <v>0.96952104499274316</v>
      </c>
      <c r="P198" s="227">
        <v>0.96952104499274316</v>
      </c>
      <c r="Q198" s="228">
        <v>1.0304789550072568</v>
      </c>
      <c r="R198" s="227">
        <v>0</v>
      </c>
      <c r="S198" s="57"/>
      <c r="T198" s="57"/>
      <c r="U198" s="57"/>
      <c r="V198" s="58"/>
      <c r="W198" s="16"/>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row>
    <row r="199" spans="1:68" ht="12" customHeight="1" outlineLevel="1" x14ac:dyDescent="0.35">
      <c r="A199" s="6"/>
      <c r="B199" s="7"/>
      <c r="C199" s="17"/>
      <c r="D199" s="17"/>
      <c r="E199" s="17"/>
      <c r="F199" s="33"/>
      <c r="H199" s="27"/>
      <c r="I199" s="487" t="s">
        <v>753</v>
      </c>
      <c r="J199" s="228">
        <v>1.0815709969788521</v>
      </c>
      <c r="K199" s="228">
        <v>1.0815709969788521</v>
      </c>
      <c r="L199" s="228">
        <v>1.0815709969788521</v>
      </c>
      <c r="M199" s="228">
        <v>1.0815709969788521</v>
      </c>
      <c r="N199" s="227">
        <v>0.91842900302114805</v>
      </c>
      <c r="O199" s="227">
        <v>0.91842900302114805</v>
      </c>
      <c r="P199" s="227">
        <v>0.91842900302114805</v>
      </c>
      <c r="Q199" s="228">
        <v>1.0815709969788521</v>
      </c>
      <c r="R199" s="227">
        <v>0</v>
      </c>
      <c r="S199" s="57"/>
      <c r="T199" s="57"/>
      <c r="U199" s="57"/>
      <c r="V199" s="58"/>
      <c r="W199" s="16"/>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row>
    <row r="200" spans="1:68" ht="12" customHeight="1" outlineLevel="1" x14ac:dyDescent="0.35">
      <c r="A200" s="6"/>
      <c r="B200" s="7"/>
      <c r="C200" s="17"/>
      <c r="D200" s="17"/>
      <c r="E200" s="17"/>
      <c r="F200" s="33"/>
      <c r="H200" s="27"/>
      <c r="I200" s="487" t="s">
        <v>754</v>
      </c>
      <c r="J200" s="228">
        <v>1.0971428571428572</v>
      </c>
      <c r="K200" s="228">
        <v>1.0971428571428572</v>
      </c>
      <c r="L200" s="228">
        <v>1.0971428571428572</v>
      </c>
      <c r="M200" s="228">
        <v>1.0971428571428572</v>
      </c>
      <c r="N200" s="227">
        <v>0.90285714285714291</v>
      </c>
      <c r="O200" s="227">
        <v>0.90285714285714291</v>
      </c>
      <c r="P200" s="227">
        <v>0.90285714285714291</v>
      </c>
      <c r="Q200" s="228">
        <v>1.0971428571428572</v>
      </c>
      <c r="R200" s="227">
        <v>0</v>
      </c>
      <c r="S200" s="57"/>
      <c r="T200" s="57"/>
      <c r="U200" s="57"/>
      <c r="V200" s="58"/>
      <c r="W200" s="16"/>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row>
    <row r="201" spans="1:68" ht="12" customHeight="1" outlineLevel="1" x14ac:dyDescent="0.35">
      <c r="A201" s="6"/>
      <c r="B201" s="7"/>
      <c r="C201" s="17"/>
      <c r="D201" s="17"/>
      <c r="E201" s="17"/>
      <c r="F201" s="33"/>
      <c r="H201" s="27"/>
      <c r="I201" s="487" t="s">
        <v>755</v>
      </c>
      <c r="J201" s="228">
        <v>1.125248508946322</v>
      </c>
      <c r="K201" s="228">
        <v>1.125248508946322</v>
      </c>
      <c r="L201" s="228">
        <v>1.125248508946322</v>
      </c>
      <c r="M201" s="228">
        <v>1.125248508946322</v>
      </c>
      <c r="N201" s="227">
        <v>0.874751491053678</v>
      </c>
      <c r="O201" s="227">
        <v>0.874751491053678</v>
      </c>
      <c r="P201" s="227">
        <v>0.874751491053678</v>
      </c>
      <c r="Q201" s="228">
        <v>1.125248508946322</v>
      </c>
      <c r="R201" s="227">
        <v>0</v>
      </c>
      <c r="S201" s="57"/>
      <c r="T201" s="57"/>
      <c r="U201" s="57"/>
      <c r="V201" s="58"/>
      <c r="W201" s="16"/>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row>
    <row r="202" spans="1:68" ht="12" customHeight="1" outlineLevel="1" x14ac:dyDescent="0.35">
      <c r="A202" s="6"/>
      <c r="B202" s="7"/>
      <c r="C202" s="17"/>
      <c r="D202" s="17"/>
      <c r="E202" s="17"/>
      <c r="F202" s="33"/>
      <c r="H202" s="27"/>
      <c r="I202" s="488" t="s">
        <v>756</v>
      </c>
      <c r="J202" s="228">
        <v>1</v>
      </c>
      <c r="K202" s="228">
        <v>1</v>
      </c>
      <c r="L202" s="228">
        <v>1</v>
      </c>
      <c r="M202" s="228">
        <v>1</v>
      </c>
      <c r="N202" s="228">
        <v>1</v>
      </c>
      <c r="O202" s="228">
        <v>1</v>
      </c>
      <c r="P202" s="228">
        <v>1</v>
      </c>
      <c r="Q202" s="228">
        <v>1</v>
      </c>
      <c r="R202" s="227">
        <v>0</v>
      </c>
      <c r="S202" s="57"/>
      <c r="T202" s="57"/>
      <c r="U202" s="57"/>
      <c r="V202" s="58"/>
      <c r="W202" s="16"/>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row>
    <row r="203" spans="1:68" ht="12" customHeight="1" outlineLevel="1" x14ac:dyDescent="0.35">
      <c r="A203" s="6"/>
      <c r="B203" s="7"/>
      <c r="C203" s="17"/>
      <c r="D203" s="17"/>
      <c r="E203" s="17"/>
      <c r="F203" s="33"/>
      <c r="R203" s="57"/>
      <c r="S203" s="57"/>
      <c r="T203" s="57"/>
      <c r="U203" s="57"/>
      <c r="V203" s="58"/>
      <c r="W203" s="16"/>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row>
    <row r="204" spans="1:68" ht="12" customHeight="1" outlineLevel="1" x14ac:dyDescent="0.35">
      <c r="A204" s="6"/>
      <c r="B204" s="7"/>
      <c r="C204" s="17"/>
      <c r="D204" s="17"/>
      <c r="E204" s="17"/>
      <c r="F204" s="33"/>
      <c r="G204" s="34"/>
      <c r="H204" s="34"/>
      <c r="I204" s="34"/>
      <c r="J204" s="61"/>
      <c r="K204" s="61"/>
      <c r="L204" s="61"/>
      <c r="M204" s="61"/>
      <c r="N204" s="61"/>
      <c r="O204" s="61"/>
      <c r="P204" s="61"/>
      <c r="Q204" s="61"/>
      <c r="R204" s="57"/>
      <c r="S204" s="57"/>
      <c r="T204" s="57"/>
      <c r="U204" s="57"/>
      <c r="V204" s="58"/>
      <c r="W204" s="16"/>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row>
    <row r="205" spans="1:68" ht="5.15" customHeight="1" outlineLevel="1" x14ac:dyDescent="0.35">
      <c r="A205" s="6"/>
      <c r="B205" s="7"/>
      <c r="C205" s="17"/>
      <c r="D205" s="17"/>
      <c r="E205" s="17"/>
      <c r="F205" s="36"/>
      <c r="G205" s="37"/>
      <c r="H205" s="37"/>
      <c r="I205" s="37"/>
      <c r="J205" s="38"/>
      <c r="K205" s="38"/>
      <c r="L205" s="38"/>
      <c r="M205" s="38"/>
      <c r="N205" s="38"/>
      <c r="O205" s="38"/>
      <c r="P205" s="38"/>
      <c r="Q205" s="38"/>
      <c r="R205" s="38"/>
      <c r="S205" s="38"/>
      <c r="T205" s="38"/>
      <c r="U205" s="38"/>
      <c r="V205" s="30"/>
      <c r="W205" s="16"/>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row>
    <row r="206" spans="1:68" ht="25.4" customHeight="1" outlineLevel="1" x14ac:dyDescent="0.35">
      <c r="A206" s="6"/>
      <c r="B206" s="7"/>
      <c r="C206" s="39"/>
      <c r="D206" s="39"/>
      <c r="E206" s="39"/>
      <c r="F206" s="39"/>
      <c r="G206" s="40" t="str">
        <f>G185</f>
        <v>Production scalar for Soil in different weather years</v>
      </c>
      <c r="H206" s="39"/>
      <c r="I206" s="39"/>
      <c r="J206" s="39"/>
      <c r="K206" s="39"/>
      <c r="L206" s="39"/>
      <c r="M206" s="39"/>
      <c r="N206" s="39"/>
      <c r="O206" s="39"/>
      <c r="P206" s="39"/>
      <c r="Q206" s="39"/>
      <c r="R206" s="39"/>
      <c r="S206" s="39"/>
      <c r="T206" s="39"/>
      <c r="U206" s="39"/>
      <c r="V206" s="39"/>
      <c r="W206" s="41" t="s">
        <v>10</v>
      </c>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row>
    <row r="207" spans="1:68" ht="12" customHeight="1" outlineLevel="1" x14ac:dyDescent="0.35">
      <c r="A207" s="6"/>
      <c r="B207" s="7"/>
      <c r="C207" s="7"/>
      <c r="D207" s="7"/>
      <c r="E207" s="7"/>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row>
    <row r="208" spans="1:68" s="104" customFormat="1" ht="12.75" customHeight="1" outlineLevel="1" x14ac:dyDescent="0.35">
      <c r="A208" s="102"/>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c r="AJ208"/>
      <c r="AK208"/>
      <c r="AL208"/>
      <c r="AM208"/>
      <c r="AN208"/>
      <c r="AO208"/>
      <c r="AP208"/>
      <c r="AQ208"/>
      <c r="AR208"/>
      <c r="AS208"/>
      <c r="AT208"/>
      <c r="AU208"/>
      <c r="AV208"/>
      <c r="AW208"/>
      <c r="AX208"/>
      <c r="AY208"/>
      <c r="AZ208"/>
      <c r="BA208"/>
      <c r="BB208"/>
      <c r="BC208"/>
      <c r="BD208"/>
      <c r="BE208"/>
      <c r="BF208"/>
      <c r="BG208"/>
      <c r="BH208"/>
    </row>
    <row r="209" spans="1:60" s="104" customFormat="1" ht="5.15" customHeight="1" outlineLevel="1" collapsed="1" thickBot="1" x14ac:dyDescent="0.4">
      <c r="A209" s="102"/>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c r="AJ209"/>
      <c r="AK209"/>
      <c r="AL209"/>
      <c r="AM209"/>
      <c r="AN209"/>
      <c r="AO209"/>
      <c r="AP209"/>
      <c r="AQ209"/>
      <c r="AR209"/>
      <c r="AS209"/>
      <c r="AT209"/>
      <c r="AU209"/>
      <c r="AV209"/>
      <c r="AW209"/>
      <c r="AX209"/>
      <c r="AY209"/>
      <c r="AZ209"/>
      <c r="BA209"/>
      <c r="BB209"/>
      <c r="BC209"/>
      <c r="BD209"/>
      <c r="BE209"/>
      <c r="BF209"/>
      <c r="BG209"/>
      <c r="BH209"/>
    </row>
    <row r="210" spans="1:60" s="104" customFormat="1" ht="5.15" customHeight="1" outlineLevel="1" x14ac:dyDescent="0.35">
      <c r="A210" s="102"/>
      <c r="B210" s="95"/>
      <c r="C210" s="9" t="s">
        <v>0</v>
      </c>
      <c r="D210" s="9"/>
      <c r="E210" s="9"/>
      <c r="F210" s="9"/>
      <c r="G210" s="9"/>
      <c r="H210" s="9"/>
      <c r="I210" s="9"/>
      <c r="J210" s="9"/>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1"/>
      <c r="AH210" s="8"/>
      <c r="AI210"/>
      <c r="AJ210"/>
      <c r="AK210"/>
      <c r="AL210"/>
      <c r="AM210"/>
      <c r="AN210"/>
      <c r="AO210"/>
      <c r="AP210"/>
      <c r="AQ210"/>
      <c r="AR210"/>
      <c r="AS210"/>
      <c r="AT210"/>
      <c r="AU210"/>
      <c r="AV210"/>
      <c r="AW210"/>
      <c r="AX210"/>
      <c r="AY210"/>
      <c r="AZ210"/>
      <c r="BA210"/>
      <c r="BB210"/>
      <c r="BC210"/>
      <c r="BD210"/>
      <c r="BE210"/>
      <c r="BF210"/>
      <c r="BG210"/>
      <c r="BH210"/>
    </row>
    <row r="211" spans="1:60" s="104" customFormat="1" ht="13.4" customHeight="1" outlineLevel="1" collapsed="1" x14ac:dyDescent="0.35">
      <c r="A211" s="102"/>
      <c r="B211" s="95"/>
      <c r="C211" s="12"/>
      <c r="D211" s="12">
        <v>0</v>
      </c>
      <c r="E211" s="12" t="s">
        <v>1</v>
      </c>
      <c r="F211" s="69"/>
      <c r="G211" s="70" t="s">
        <v>291</v>
      </c>
      <c r="H211" s="71"/>
      <c r="I211" s="71"/>
      <c r="J211" s="71"/>
      <c r="K211" s="71"/>
      <c r="L211" s="71"/>
      <c r="M211" s="71"/>
      <c r="N211" s="71"/>
      <c r="O211" s="71"/>
      <c r="P211" s="71"/>
      <c r="Q211" s="71"/>
      <c r="R211" s="71"/>
      <c r="S211" s="71"/>
      <c r="T211" s="71"/>
      <c r="U211" s="71"/>
      <c r="V211" s="71"/>
      <c r="W211" s="71"/>
      <c r="X211" s="71"/>
      <c r="Y211" s="72"/>
      <c r="Z211" s="72"/>
      <c r="AA211" s="72"/>
      <c r="AB211" s="72"/>
      <c r="AC211" s="72"/>
      <c r="AD211" s="72"/>
      <c r="AE211" s="72"/>
      <c r="AF211" s="72"/>
      <c r="AG211" s="16"/>
      <c r="AH211" s="8"/>
      <c r="AI211"/>
      <c r="AJ211"/>
      <c r="AK211"/>
      <c r="AL211"/>
      <c r="AM211"/>
      <c r="AN211"/>
      <c r="AO211"/>
      <c r="AP211"/>
      <c r="AQ211"/>
      <c r="AR211"/>
      <c r="AS211"/>
      <c r="AT211"/>
      <c r="AU211"/>
      <c r="AV211"/>
      <c r="AW211"/>
      <c r="AX211"/>
      <c r="AY211"/>
      <c r="AZ211"/>
      <c r="BA211"/>
      <c r="BB211"/>
      <c r="BC211"/>
      <c r="BD211"/>
      <c r="BE211"/>
      <c r="BF211"/>
      <c r="BG211"/>
      <c r="BH211"/>
    </row>
    <row r="212" spans="1:60" s="104" customFormat="1" ht="13.4" customHeight="1" outlineLevel="1" x14ac:dyDescent="0.35">
      <c r="A212" s="102"/>
      <c r="B212" s="95"/>
      <c r="C212" s="12"/>
      <c r="D212" s="12"/>
      <c r="E212" s="17"/>
      <c r="F212" s="73"/>
      <c r="G212" s="74" t="s">
        <v>141</v>
      </c>
      <c r="H212" s="74"/>
      <c r="I212" s="74"/>
      <c r="J212" s="74"/>
      <c r="K212" s="74"/>
      <c r="L212" s="74"/>
      <c r="M212" s="74"/>
      <c r="N212" s="74"/>
      <c r="O212" s="74"/>
      <c r="P212" s="74"/>
      <c r="Q212" s="74"/>
      <c r="R212" s="74"/>
      <c r="S212" s="74"/>
      <c r="T212" s="74"/>
      <c r="U212" s="74"/>
      <c r="V212" s="75"/>
      <c r="W212" s="75"/>
      <c r="X212" s="75"/>
      <c r="Y212" s="75"/>
      <c r="Z212" s="75"/>
      <c r="AA212" s="75"/>
      <c r="AB212" s="75"/>
      <c r="AC212" s="75"/>
      <c r="AD212" s="75"/>
      <c r="AE212" s="75"/>
      <c r="AF212" s="75"/>
      <c r="AG212" s="16"/>
      <c r="AH212" s="8"/>
      <c r="AI212"/>
      <c r="AJ212"/>
      <c r="AK212"/>
      <c r="AL212"/>
      <c r="AM212"/>
      <c r="AN212"/>
      <c r="AO212"/>
      <c r="AP212"/>
      <c r="AQ212"/>
      <c r="AR212"/>
      <c r="AS212"/>
      <c r="AT212"/>
      <c r="AU212"/>
      <c r="AV212"/>
      <c r="AW212"/>
      <c r="AX212"/>
      <c r="AY212"/>
      <c r="AZ212"/>
      <c r="BA212"/>
      <c r="BB212"/>
      <c r="BC212"/>
      <c r="BD212"/>
      <c r="BE212"/>
      <c r="BF212"/>
      <c r="BG212"/>
      <c r="BH212"/>
    </row>
    <row r="213" spans="1:60" s="104" customFormat="1" ht="13.4" customHeight="1" outlineLevel="1" x14ac:dyDescent="0.35">
      <c r="A213" s="102"/>
      <c r="B213" s="95"/>
      <c r="C213" s="17"/>
      <c r="D213" s="12"/>
      <c r="E213" s="17"/>
      <c r="F213" s="73"/>
      <c r="G213" s="77">
        <v>44159.2893364583</v>
      </c>
      <c r="H213" s="78">
        <v>44159.2893364583</v>
      </c>
      <c r="I213" s="74"/>
      <c r="J213" s="74"/>
      <c r="K213" s="74"/>
      <c r="L213" s="74"/>
      <c r="M213" s="74"/>
      <c r="N213" s="74"/>
      <c r="O213" s="74"/>
      <c r="P213" s="74"/>
      <c r="Q213" s="74"/>
      <c r="R213" s="74"/>
      <c r="S213" s="74"/>
      <c r="T213" s="74"/>
      <c r="U213" s="74"/>
      <c r="V213" s="74"/>
      <c r="W213" s="74"/>
      <c r="X213" s="74"/>
      <c r="Y213" s="75"/>
      <c r="Z213" s="75"/>
      <c r="AA213" s="75"/>
      <c r="AB213" s="75"/>
      <c r="AC213" s="75"/>
      <c r="AD213" s="75"/>
      <c r="AE213" s="75"/>
      <c r="AF213" s="75"/>
      <c r="AG213" s="16"/>
      <c r="AH213" s="8"/>
      <c r="AI213"/>
      <c r="AJ213"/>
      <c r="AK213"/>
      <c r="AL213"/>
      <c r="AM213"/>
      <c r="AN213"/>
      <c r="AO213"/>
      <c r="AP213"/>
      <c r="AQ213"/>
      <c r="AR213"/>
      <c r="AS213"/>
      <c r="AT213"/>
      <c r="AU213"/>
      <c r="AV213"/>
      <c r="AW213"/>
      <c r="AX213"/>
      <c r="AY213"/>
      <c r="AZ213"/>
      <c r="BA213"/>
      <c r="BB213"/>
      <c r="BC213"/>
      <c r="BD213"/>
      <c r="BE213"/>
      <c r="BF213"/>
      <c r="BG213"/>
      <c r="BH213"/>
    </row>
    <row r="214" spans="1:60" s="104" customFormat="1" ht="13.4" customHeight="1" outlineLevel="1" x14ac:dyDescent="0.35">
      <c r="A214" s="102"/>
      <c r="B214" s="95"/>
      <c r="C214" s="17">
        <v>1</v>
      </c>
      <c r="D214" s="12"/>
      <c r="E214" s="17"/>
      <c r="F214" s="79"/>
      <c r="G214" s="80"/>
      <c r="H214" s="81"/>
      <c r="I214" s="81"/>
      <c r="J214" s="81"/>
      <c r="K214" s="81"/>
      <c r="L214" s="81"/>
      <c r="M214" s="81"/>
      <c r="N214" s="81"/>
      <c r="O214" s="81"/>
      <c r="P214" s="81"/>
      <c r="Q214" s="81"/>
      <c r="R214" s="81"/>
      <c r="S214" s="81"/>
      <c r="T214" s="81"/>
      <c r="U214" s="81"/>
      <c r="V214" s="81"/>
      <c r="W214" s="81"/>
      <c r="X214" s="81"/>
      <c r="Y214" s="82"/>
      <c r="Z214" s="82"/>
      <c r="AA214" s="82"/>
      <c r="AB214" s="82"/>
      <c r="AC214" s="816">
        <v>0.25</v>
      </c>
      <c r="AD214" s="82"/>
      <c r="AE214" s="82"/>
      <c r="AF214" s="82"/>
      <c r="AG214" s="16"/>
      <c r="AH214" s="8"/>
      <c r="AI214"/>
      <c r="AJ214"/>
      <c r="AK214"/>
      <c r="AL214"/>
      <c r="AM214"/>
      <c r="AN214"/>
      <c r="AO214"/>
      <c r="AP214"/>
      <c r="AQ214"/>
      <c r="AR214"/>
      <c r="AS214"/>
      <c r="AT214"/>
      <c r="AU214"/>
      <c r="AV214"/>
      <c r="AW214"/>
      <c r="AX214"/>
      <c r="AY214"/>
      <c r="AZ214"/>
      <c r="BA214"/>
      <c r="BB214"/>
      <c r="BC214"/>
      <c r="BD214"/>
      <c r="BE214"/>
      <c r="BF214"/>
      <c r="BG214"/>
      <c r="BH214"/>
    </row>
    <row r="215" spans="1:60" s="104" customFormat="1" ht="13.4" customHeight="1" outlineLevel="1" x14ac:dyDescent="0.35">
      <c r="A215" s="102"/>
      <c r="B215" s="95"/>
      <c r="C215" s="17"/>
      <c r="D215" s="17"/>
      <c r="E215" s="17"/>
      <c r="F215" s="17"/>
      <c r="G215" s="22"/>
      <c r="H215" s="22"/>
      <c r="I215" s="22"/>
      <c r="J215" s="22"/>
      <c r="K215" s="126" t="s">
        <v>142</v>
      </c>
      <c r="L215" s="22"/>
      <c r="M215" s="22"/>
      <c r="N215" s="22"/>
      <c r="O215" s="22"/>
      <c r="P215" s="22"/>
      <c r="Q215" s="22"/>
      <c r="R215" s="22"/>
      <c r="S215" s="22"/>
      <c r="T215" s="22"/>
      <c r="U215" s="22"/>
      <c r="V215" s="22"/>
      <c r="W215" s="22"/>
      <c r="X215" s="22"/>
      <c r="Y215" s="22"/>
      <c r="Z215" s="22"/>
      <c r="AA215" s="22"/>
      <c r="AB215" s="22"/>
      <c r="AC215" s="22"/>
      <c r="AD215" s="22"/>
      <c r="AE215" s="22"/>
      <c r="AF215" s="22"/>
      <c r="AG215" s="16"/>
      <c r="AH215" s="8"/>
      <c r="AI215"/>
      <c r="AJ215"/>
      <c r="AK215"/>
      <c r="AL215"/>
      <c r="AM215"/>
      <c r="AN215"/>
      <c r="AO215"/>
      <c r="AP215"/>
      <c r="AQ215"/>
      <c r="AR215"/>
      <c r="AS215"/>
      <c r="AT215"/>
      <c r="AU215"/>
      <c r="AV215"/>
      <c r="AW215"/>
      <c r="AX215"/>
      <c r="AY215"/>
      <c r="AZ215"/>
      <c r="BA215"/>
      <c r="BB215"/>
      <c r="BC215"/>
      <c r="BD215"/>
      <c r="BE215"/>
      <c r="BF215"/>
      <c r="BG215"/>
      <c r="BH215"/>
    </row>
    <row r="216" spans="1:60" s="104" customFormat="1" ht="13.4" customHeight="1" outlineLevel="1" x14ac:dyDescent="0.35">
      <c r="A216" s="102"/>
      <c r="B216" s="95"/>
      <c r="C216" s="17"/>
      <c r="D216" s="17"/>
      <c r="E216" s="17"/>
      <c r="F216" s="17"/>
      <c r="G216" s="17"/>
      <c r="H216" s="17"/>
      <c r="I216" s="17"/>
      <c r="J216" s="17"/>
      <c r="K216" s="17"/>
      <c r="L216" s="22"/>
      <c r="M216" s="22"/>
      <c r="N216" s="22"/>
      <c r="O216" s="22"/>
      <c r="P216" s="22"/>
      <c r="Q216" s="22"/>
      <c r="R216" s="22"/>
      <c r="S216" s="22"/>
      <c r="T216" s="22"/>
      <c r="U216" s="22"/>
      <c r="V216" s="22"/>
      <c r="W216" s="22"/>
      <c r="X216" s="22"/>
      <c r="Y216" s="22"/>
      <c r="Z216" s="22"/>
      <c r="AA216" s="22"/>
      <c r="AB216" s="22"/>
      <c r="AC216" s="22"/>
      <c r="AD216" s="22"/>
      <c r="AE216" s="127"/>
      <c r="AF216" s="22"/>
      <c r="AG216" s="16"/>
      <c r="AH216" s="8"/>
      <c r="AI216"/>
      <c r="AJ216"/>
      <c r="AK216"/>
      <c r="AL216"/>
      <c r="AM216"/>
      <c r="AN216"/>
      <c r="AO216"/>
      <c r="AP216"/>
      <c r="AQ216"/>
      <c r="AR216"/>
      <c r="AS216"/>
      <c r="AT216"/>
      <c r="AU216"/>
      <c r="AV216"/>
      <c r="AW216"/>
      <c r="AX216"/>
      <c r="AY216"/>
      <c r="AZ216"/>
      <c r="BA216"/>
      <c r="BB216"/>
      <c r="BC216"/>
      <c r="BD216"/>
      <c r="BE216"/>
      <c r="BF216"/>
      <c r="BG216"/>
      <c r="BH216"/>
    </row>
    <row r="217" spans="1:60" s="104" customFormat="1" ht="13.4" customHeight="1" outlineLevel="1" x14ac:dyDescent="0.35">
      <c r="A217" s="102"/>
      <c r="B217" s="95"/>
      <c r="C217" s="17"/>
      <c r="D217" s="17"/>
      <c r="E217" s="17"/>
      <c r="F217" s="17"/>
      <c r="G217" s="23"/>
      <c r="H217" s="23"/>
      <c r="I217" s="23" t="s">
        <v>416</v>
      </c>
      <c r="J217" s="23" t="s">
        <v>712</v>
      </c>
      <c r="K217" s="98" t="s">
        <v>143</v>
      </c>
      <c r="L217" s="98"/>
      <c r="M217" s="23"/>
      <c r="N217" s="23"/>
      <c r="O217" s="23"/>
      <c r="P217" s="23"/>
      <c r="Q217" s="23"/>
      <c r="R217" s="23"/>
      <c r="S217" s="23"/>
      <c r="T217" s="23"/>
      <c r="U217" s="23"/>
      <c r="V217" s="98" t="s">
        <v>144</v>
      </c>
      <c r="W217" s="98"/>
      <c r="X217" s="23"/>
      <c r="Y217" s="23"/>
      <c r="Z217" s="23"/>
      <c r="AA217" s="23"/>
      <c r="AB217" s="23"/>
      <c r="AC217" s="23"/>
      <c r="AD217" s="23"/>
      <c r="AE217" s="98" t="s">
        <v>340</v>
      </c>
      <c r="AF217" s="98"/>
      <c r="AG217" s="16"/>
      <c r="AH217" s="8"/>
      <c r="AI217"/>
      <c r="AJ217"/>
      <c r="AK217"/>
      <c r="AL217"/>
      <c r="AM217"/>
      <c r="AN217"/>
      <c r="AO217"/>
      <c r="AP217"/>
      <c r="AQ217"/>
      <c r="AR217"/>
      <c r="AS217"/>
      <c r="AT217"/>
      <c r="AU217"/>
      <c r="AV217"/>
      <c r="AW217"/>
      <c r="AX217"/>
      <c r="AY217"/>
      <c r="AZ217"/>
      <c r="BA217"/>
      <c r="BB217"/>
      <c r="BC217"/>
      <c r="BD217"/>
      <c r="BE217"/>
      <c r="BF217"/>
      <c r="BG217"/>
      <c r="BH217"/>
    </row>
    <row r="218" spans="1:60" s="104" customFormat="1" ht="13.4" customHeight="1" outlineLevel="1" x14ac:dyDescent="0.35">
      <c r="A218" s="102"/>
      <c r="B218" s="95"/>
      <c r="C218" s="17"/>
      <c r="D218" s="17"/>
      <c r="E218" s="17"/>
      <c r="F218" s="17"/>
      <c r="G218" s="23"/>
      <c r="H218" s="23"/>
      <c r="I218" s="23"/>
      <c r="J218" s="23"/>
      <c r="K218" s="23" t="s">
        <v>334</v>
      </c>
      <c r="L218" s="23" t="s">
        <v>335</v>
      </c>
      <c r="M218" s="23" t="s">
        <v>337</v>
      </c>
      <c r="N218" s="23" t="s">
        <v>338</v>
      </c>
      <c r="O218" s="23" t="s">
        <v>339</v>
      </c>
      <c r="P218" s="23" t="s">
        <v>341</v>
      </c>
      <c r="Q218" s="23" t="s">
        <v>840</v>
      </c>
      <c r="R218" s="23" t="s">
        <v>841</v>
      </c>
      <c r="S218" s="23" t="s">
        <v>1046</v>
      </c>
      <c r="T218" s="23"/>
      <c r="U218" s="23"/>
      <c r="V218" s="23" t="s">
        <v>334</v>
      </c>
      <c r="W218" s="23" t="s">
        <v>335</v>
      </c>
      <c r="X218" s="23" t="s">
        <v>337</v>
      </c>
      <c r="Y218" s="23" t="s">
        <v>338</v>
      </c>
      <c r="Z218" s="23" t="s">
        <v>339</v>
      </c>
      <c r="AA218" s="23" t="s">
        <v>341</v>
      </c>
      <c r="AB218" s="23" t="s">
        <v>840</v>
      </c>
      <c r="AC218" s="23" t="s">
        <v>841</v>
      </c>
      <c r="AD218" s="23" t="s">
        <v>1046</v>
      </c>
      <c r="AE218" s="23"/>
      <c r="AF218" s="23"/>
      <c r="AG218" s="16"/>
      <c r="AH218" s="8"/>
      <c r="AI218"/>
      <c r="AJ218"/>
      <c r="AK218"/>
      <c r="AL218"/>
      <c r="AM218"/>
      <c r="AN218"/>
      <c r="AO218"/>
      <c r="AP218"/>
      <c r="AQ218"/>
      <c r="AR218"/>
      <c r="AS218"/>
      <c r="AT218"/>
      <c r="AU218"/>
      <c r="AV218"/>
      <c r="AW218"/>
      <c r="AX218"/>
      <c r="AY218"/>
      <c r="AZ218"/>
      <c r="BA218"/>
      <c r="BB218"/>
      <c r="BC218"/>
      <c r="BD218"/>
      <c r="BE218"/>
      <c r="BF218"/>
      <c r="BG218"/>
      <c r="BH218"/>
    </row>
    <row r="219" spans="1:60" s="104" customFormat="1" ht="13.4" customHeight="1" outlineLevel="1" x14ac:dyDescent="0.35">
      <c r="A219" s="102"/>
      <c r="B219" s="95"/>
      <c r="C219" s="17"/>
      <c r="D219" s="17"/>
      <c r="E219" s="17"/>
      <c r="F219" s="13"/>
      <c r="G219" s="86"/>
      <c r="H219" s="86"/>
      <c r="I219" s="99" t="s">
        <v>777</v>
      </c>
      <c r="J219" s="99" t="s">
        <v>344</v>
      </c>
      <c r="K219" s="128">
        <f>Annual!K234</f>
        <v>0</v>
      </c>
      <c r="L219" s="128">
        <f>Annual!L234</f>
        <v>0</v>
      </c>
      <c r="M219" s="128">
        <f>Annual!M234</f>
        <v>0</v>
      </c>
      <c r="N219" s="128">
        <f>Annual!N234</f>
        <v>0</v>
      </c>
      <c r="O219" s="128">
        <f>Annual!O234</f>
        <v>0</v>
      </c>
      <c r="P219" s="128">
        <f>Annual!P234</f>
        <v>0</v>
      </c>
      <c r="Q219" s="128">
        <f>Annual!Q234</f>
        <v>0</v>
      </c>
      <c r="R219" s="128">
        <f>Annual!R234</f>
        <v>0</v>
      </c>
      <c r="S219" s="128">
        <f>Annual!S234</f>
        <v>0</v>
      </c>
      <c r="T219" s="86"/>
      <c r="U219" s="99" t="s">
        <v>342</v>
      </c>
      <c r="V219" s="128">
        <f>Annual!V234</f>
        <v>0</v>
      </c>
      <c r="W219" s="128">
        <f>Annual!W234</f>
        <v>0</v>
      </c>
      <c r="X219" s="128">
        <f>Annual!X234</f>
        <v>0</v>
      </c>
      <c r="Y219" s="128">
        <f>Annual!Y234</f>
        <v>0</v>
      </c>
      <c r="Z219" s="128">
        <f>Annual!Z234</f>
        <v>0</v>
      </c>
      <c r="AA219" s="128">
        <f>Annual!AA234</f>
        <v>0</v>
      </c>
      <c r="AB219" s="128">
        <f>Annual!AB234</f>
        <v>0</v>
      </c>
      <c r="AC219" s="237">
        <f>Annual!AC234*(1+$AC$214)</f>
        <v>0</v>
      </c>
      <c r="AD219" s="128">
        <f>Annual!AD234</f>
        <v>0</v>
      </c>
      <c r="AE219" s="86">
        <v>300</v>
      </c>
      <c r="AF219" s="86">
        <v>15</v>
      </c>
      <c r="AG219" s="16"/>
      <c r="AH219" s="8"/>
      <c r="AI219"/>
      <c r="AJ219"/>
      <c r="AK219"/>
      <c r="AL219"/>
      <c r="AM219"/>
      <c r="AN219"/>
      <c r="AO219"/>
      <c r="AP219"/>
      <c r="AQ219"/>
      <c r="AR219"/>
      <c r="AS219"/>
      <c r="AT219"/>
      <c r="AU219"/>
      <c r="AV219"/>
      <c r="AW219"/>
      <c r="AX219"/>
      <c r="AY219"/>
      <c r="AZ219"/>
      <c r="BA219"/>
      <c r="BB219"/>
      <c r="BC219"/>
      <c r="BD219"/>
      <c r="BE219"/>
      <c r="BF219"/>
      <c r="BG219"/>
      <c r="BH219"/>
    </row>
    <row r="220" spans="1:60" s="104" customFormat="1" ht="13.4" customHeight="1" outlineLevel="1" x14ac:dyDescent="0.35">
      <c r="A220" s="102"/>
      <c r="B220" s="95"/>
      <c r="C220" s="17"/>
      <c r="D220" s="17"/>
      <c r="E220" s="17"/>
      <c r="F220" s="13"/>
      <c r="G220" s="86"/>
      <c r="H220" s="86"/>
      <c r="I220" s="99"/>
      <c r="J220" s="99" t="s">
        <v>345</v>
      </c>
      <c r="K220" s="128">
        <f>Annual!K235</f>
        <v>29.597159090909091</v>
      </c>
      <c r="L220" s="128">
        <f>Annual!L235</f>
        <v>29.597159090909091</v>
      </c>
      <c r="M220" s="128">
        <f>Annual!M235</f>
        <v>29.597159090909091</v>
      </c>
      <c r="N220" s="128">
        <f>Annual!N235</f>
        <v>29.597159090909091</v>
      </c>
      <c r="O220" s="128">
        <f>Annual!O235</f>
        <v>29.597159090909091</v>
      </c>
      <c r="P220" s="128">
        <f>Annual!P235</f>
        <v>29.597159090909091</v>
      </c>
      <c r="Q220" s="128">
        <f>Annual!Q235</f>
        <v>29.597159090909091</v>
      </c>
      <c r="R220" s="128">
        <f>Annual!R235</f>
        <v>29.597159090909091</v>
      </c>
      <c r="S220" s="128">
        <f>Annual!S235</f>
        <v>29.597159090909091</v>
      </c>
      <c r="T220" s="86"/>
      <c r="U220" s="99" t="s">
        <v>107</v>
      </c>
      <c r="V220" s="128">
        <f>Annual!V235</f>
        <v>2.8178587683309937</v>
      </c>
      <c r="W220" s="128">
        <f>Annual!W235</f>
        <v>3.5080008310203801</v>
      </c>
      <c r="X220" s="128">
        <f>Annual!X235</f>
        <v>3.9875717860722695</v>
      </c>
      <c r="Y220" s="128">
        <f>Annual!Y235</f>
        <v>3.8927199357851077</v>
      </c>
      <c r="Z220" s="128">
        <f>Annual!Z235</f>
        <v>4.1848636346695658</v>
      </c>
      <c r="AA220" s="128">
        <f>Annual!AA235</f>
        <v>3.8414999366300404</v>
      </c>
      <c r="AB220" s="128">
        <f>Annual!AB235</f>
        <v>3.4693012761032187</v>
      </c>
      <c r="AC220" s="237">
        <f>Annual!AC235*(1+$AC$214)</f>
        <v>2.7249039550495757</v>
      </c>
      <c r="AD220" s="128">
        <f>Annual!AD235</f>
        <v>0</v>
      </c>
      <c r="AE220" s="86">
        <v>367</v>
      </c>
      <c r="AF220" s="86">
        <v>12</v>
      </c>
      <c r="AG220" s="16"/>
      <c r="AH220" s="8"/>
      <c r="AI220"/>
      <c r="AJ220"/>
      <c r="AK220"/>
      <c r="AL220"/>
      <c r="AM220"/>
      <c r="AN220"/>
      <c r="AO220"/>
      <c r="AP220"/>
      <c r="AQ220"/>
      <c r="AR220"/>
      <c r="AS220"/>
      <c r="AT220"/>
      <c r="AU220"/>
      <c r="AV220"/>
      <c r="AW220"/>
      <c r="AX220"/>
      <c r="AY220"/>
      <c r="AZ220"/>
      <c r="BA220"/>
      <c r="BB220"/>
      <c r="BC220"/>
      <c r="BD220"/>
      <c r="BE220"/>
      <c r="BF220"/>
      <c r="BG220"/>
      <c r="BH220"/>
    </row>
    <row r="221" spans="1:60" s="104" customFormat="1" ht="13.4" customHeight="1" outlineLevel="1" x14ac:dyDescent="0.35">
      <c r="A221" s="102"/>
      <c r="B221" s="95"/>
      <c r="C221" s="17"/>
      <c r="D221" s="17"/>
      <c r="E221" s="17"/>
      <c r="F221" s="13"/>
      <c r="G221" s="86"/>
      <c r="H221" s="86"/>
      <c r="I221" s="99"/>
      <c r="J221" s="99" t="s">
        <v>346</v>
      </c>
      <c r="K221" s="128">
        <f>Annual!K236</f>
        <v>242.69374999999999</v>
      </c>
      <c r="L221" s="128">
        <f>Annual!L236</f>
        <v>242.69374999999999</v>
      </c>
      <c r="M221" s="128">
        <f>Annual!M236</f>
        <v>242.69374999999999</v>
      </c>
      <c r="N221" s="128">
        <f>Annual!N236</f>
        <v>242.69374999999999</v>
      </c>
      <c r="O221" s="128">
        <f>Annual!O236</f>
        <v>242.69374999999999</v>
      </c>
      <c r="P221" s="128">
        <f>Annual!P236</f>
        <v>242.69374999999999</v>
      </c>
      <c r="Q221" s="128">
        <f>Annual!Q236</f>
        <v>242.69374999999999</v>
      </c>
      <c r="R221" s="128">
        <f>Annual!R236</f>
        <v>242.69374999999999</v>
      </c>
      <c r="S221" s="128">
        <f>Annual!S236</f>
        <v>242.69374999999999</v>
      </c>
      <c r="T221" s="86"/>
      <c r="U221" s="99" t="s">
        <v>108</v>
      </c>
      <c r="V221" s="128">
        <f>Annual!V236</f>
        <v>7.9258393952585564</v>
      </c>
      <c r="W221" s="128">
        <f>Annual!W236</f>
        <v>9.8670137402128191</v>
      </c>
      <c r="X221" s="128">
        <f>Annual!X236</f>
        <v>11.215911140994672</v>
      </c>
      <c r="Y221" s="128">
        <f>Annual!Y236</f>
        <v>10.949119724700793</v>
      </c>
      <c r="Z221" s="128">
        <f>Annual!Z236</f>
        <v>11.770837286885943</v>
      </c>
      <c r="AA221" s="128">
        <f>Annual!AA236</f>
        <v>10.805052359902097</v>
      </c>
      <c r="AB221" s="128">
        <f>Annual!AB236</f>
        <v>9.7581628423649178</v>
      </c>
      <c r="AC221" s="237">
        <f>Annual!AC236*(1+$AC$214)</f>
        <v>7.6643838072905552</v>
      </c>
      <c r="AD221" s="128">
        <f>Annual!AD236</f>
        <v>0</v>
      </c>
      <c r="AE221" s="86">
        <v>536</v>
      </c>
      <c r="AF221" s="86">
        <v>35</v>
      </c>
      <c r="AG221" s="16"/>
      <c r="AH221" s="8"/>
      <c r="AI221"/>
      <c r="AJ221"/>
      <c r="AK221"/>
      <c r="AL221"/>
      <c r="AM221"/>
      <c r="AN221"/>
      <c r="AO221"/>
      <c r="AP221"/>
      <c r="AQ221"/>
      <c r="AR221"/>
      <c r="AS221"/>
      <c r="AT221"/>
      <c r="AU221"/>
      <c r="AV221"/>
      <c r="AW221"/>
      <c r="AX221"/>
      <c r="AY221"/>
      <c r="AZ221"/>
      <c r="BA221"/>
      <c r="BB221"/>
      <c r="BC221"/>
      <c r="BD221"/>
      <c r="BE221"/>
      <c r="BF221"/>
      <c r="BG221"/>
      <c r="BH221"/>
    </row>
    <row r="222" spans="1:60" s="104" customFormat="1" ht="13.4" customHeight="1" outlineLevel="1" x14ac:dyDescent="0.35">
      <c r="A222" s="102"/>
      <c r="B222" s="95"/>
      <c r="C222" s="17"/>
      <c r="D222" s="17"/>
      <c r="E222" s="17"/>
      <c r="F222" s="13"/>
      <c r="G222" s="86"/>
      <c r="H222" s="86"/>
      <c r="I222" s="99"/>
      <c r="J222" s="99" t="s">
        <v>347</v>
      </c>
      <c r="K222" s="128">
        <f>Annual!K237</f>
        <v>215.75852272727269</v>
      </c>
      <c r="L222" s="128">
        <f>Annual!L237</f>
        <v>215.75852272727269</v>
      </c>
      <c r="M222" s="128">
        <f>Annual!M237</f>
        <v>215.75852272727269</v>
      </c>
      <c r="N222" s="128">
        <f>Annual!N237</f>
        <v>215.75852272727269</v>
      </c>
      <c r="O222" s="128">
        <f>Annual!O237</f>
        <v>215.75852272727269</v>
      </c>
      <c r="P222" s="128">
        <f>Annual!P237</f>
        <v>215.75852272727269</v>
      </c>
      <c r="Q222" s="128">
        <f>Annual!Q237</f>
        <v>215.75852272727269</v>
      </c>
      <c r="R222" s="128">
        <f>Annual!R237</f>
        <v>215.75852272727269</v>
      </c>
      <c r="S222" s="128">
        <f>Annual!S237</f>
        <v>215.75852272727269</v>
      </c>
      <c r="T222" s="86"/>
      <c r="U222" s="99" t="s">
        <v>109</v>
      </c>
      <c r="V222" s="128">
        <f>Annual!V237</f>
        <v>13.078182879961902</v>
      </c>
      <c r="W222" s="128">
        <f>Annual!W237</f>
        <v>16.281254733826273</v>
      </c>
      <c r="X222" s="128">
        <f>Annual!X237</f>
        <v>18.507028688353252</v>
      </c>
      <c r="Y222" s="128">
        <f>Annual!Y237</f>
        <v>18.066804409372441</v>
      </c>
      <c r="Z222" s="128">
        <f>Annual!Z237</f>
        <v>19.422695188633337</v>
      </c>
      <c r="AA222" s="128">
        <f>Annual!AA237</f>
        <v>17.829083298722804</v>
      </c>
      <c r="AB222" s="128">
        <f>Annual!AB237</f>
        <v>16.101643228002107</v>
      </c>
      <c r="AC222" s="237">
        <f>Annual!AC237*(1+$AC$214)</f>
        <v>12.646763086560711</v>
      </c>
      <c r="AD222" s="128">
        <f>Annual!AD237</f>
        <v>0</v>
      </c>
      <c r="AE222" s="86">
        <v>650</v>
      </c>
      <c r="AF222" s="86">
        <v>41</v>
      </c>
      <c r="AG222" s="16"/>
      <c r="AH222" s="8"/>
      <c r="AI222"/>
      <c r="AJ222"/>
      <c r="AK222"/>
      <c r="AL222"/>
      <c r="AM222"/>
      <c r="AN222"/>
      <c r="AO222"/>
      <c r="AP222"/>
      <c r="AQ222"/>
      <c r="AR222"/>
      <c r="AS222"/>
      <c r="AT222"/>
      <c r="AU222"/>
      <c r="AV222"/>
      <c r="AW222"/>
      <c r="AX222"/>
      <c r="AY222"/>
      <c r="AZ222"/>
      <c r="BA222"/>
      <c r="BB222"/>
      <c r="BC222"/>
      <c r="BD222"/>
      <c r="BE222"/>
      <c r="BF222"/>
      <c r="BG222"/>
      <c r="BH222"/>
    </row>
    <row r="223" spans="1:60" s="104" customFormat="1" ht="13.4" customHeight="1" outlineLevel="1" x14ac:dyDescent="0.35">
      <c r="A223" s="102"/>
      <c r="B223" s="95"/>
      <c r="C223" s="17"/>
      <c r="D223" s="17"/>
      <c r="E223" s="17"/>
      <c r="F223" s="13"/>
      <c r="G223" s="86"/>
      <c r="H223" s="86"/>
      <c r="I223" s="99"/>
      <c r="J223" s="99" t="s">
        <v>348</v>
      </c>
      <c r="K223" s="128">
        <f>Annual!K238</f>
        <v>179.92386363636359</v>
      </c>
      <c r="L223" s="128">
        <f>Annual!L238</f>
        <v>179.92386363636359</v>
      </c>
      <c r="M223" s="128">
        <f>Annual!M238</f>
        <v>179.92386363636359</v>
      </c>
      <c r="N223" s="128">
        <f>Annual!N238</f>
        <v>179.92386363636359</v>
      </c>
      <c r="O223" s="128">
        <f>Annual!O238</f>
        <v>179.92386363636359</v>
      </c>
      <c r="P223" s="128">
        <f>Annual!P238</f>
        <v>179.92386363636359</v>
      </c>
      <c r="Q223" s="128">
        <f>Annual!Q238</f>
        <v>179.92386363636359</v>
      </c>
      <c r="R223" s="128">
        <f>Annual!R238</f>
        <v>179.92386363636359</v>
      </c>
      <c r="S223" s="128">
        <f>Annual!S238</f>
        <v>179.92386363636359</v>
      </c>
      <c r="T223" s="86"/>
      <c r="U223" s="99" t="s">
        <v>110</v>
      </c>
      <c r="V223" s="128">
        <f>Annual!V238</f>
        <v>22.861646934804806</v>
      </c>
      <c r="W223" s="128">
        <f>Annual!W238</f>
        <v>28.460857352794562</v>
      </c>
      <c r="X223" s="128">
        <f>Annual!X238</f>
        <v>32.351677566284977</v>
      </c>
      <c r="Y223" s="128">
        <f>Annual!Y238</f>
        <v>31.582132429123106</v>
      </c>
      <c r="Z223" s="128">
        <f>Annual!Z238</f>
        <v>33.952331451581671</v>
      </c>
      <c r="AA223" s="128">
        <f>Annual!AA238</f>
        <v>31.166578055055695</v>
      </c>
      <c r="AB223" s="128">
        <f>Annual!AB238</f>
        <v>28.146882936832522</v>
      </c>
      <c r="AC223" s="237">
        <f>Annual!AC238*(1+$AC$214)</f>
        <v>22.107492700386175</v>
      </c>
      <c r="AD223" s="128">
        <f>Annual!AD238</f>
        <v>0</v>
      </c>
      <c r="AE223" s="86">
        <v>750</v>
      </c>
      <c r="AF223" s="86">
        <v>71</v>
      </c>
      <c r="AG223" s="16"/>
      <c r="AH223" s="8"/>
      <c r="AI223"/>
      <c r="AJ223"/>
      <c r="AK223"/>
      <c r="AL223"/>
      <c r="AM223"/>
      <c r="AN223"/>
      <c r="AO223"/>
      <c r="AP223"/>
      <c r="AQ223"/>
      <c r="AR223"/>
      <c r="AS223"/>
      <c r="AT223"/>
      <c r="AU223"/>
      <c r="AV223"/>
      <c r="AW223"/>
      <c r="AX223"/>
      <c r="AY223"/>
      <c r="AZ223"/>
      <c r="BA223"/>
      <c r="BB223"/>
      <c r="BC223"/>
      <c r="BD223"/>
      <c r="BE223"/>
      <c r="BF223"/>
      <c r="BG223"/>
      <c r="BH223"/>
    </row>
    <row r="224" spans="1:60" s="104" customFormat="1" ht="13.4" customHeight="1" outlineLevel="1" x14ac:dyDescent="0.35">
      <c r="A224" s="102"/>
      <c r="B224" s="95"/>
      <c r="C224" s="17"/>
      <c r="D224" s="17"/>
      <c r="E224" s="17"/>
      <c r="F224" s="13"/>
      <c r="G224" s="86"/>
      <c r="H224" s="86"/>
      <c r="I224" s="99"/>
      <c r="J224" s="99" t="s">
        <v>349</v>
      </c>
      <c r="K224" s="128">
        <f>Annual!K239</f>
        <v>129.23806818181819</v>
      </c>
      <c r="L224" s="128">
        <f>Annual!L239</f>
        <v>129.23806818181819</v>
      </c>
      <c r="M224" s="128">
        <f>Annual!M239</f>
        <v>129.23806818181819</v>
      </c>
      <c r="N224" s="128">
        <f>Annual!N239</f>
        <v>129.23806818181819</v>
      </c>
      <c r="O224" s="128">
        <f>Annual!O239</f>
        <v>129.23806818181819</v>
      </c>
      <c r="P224" s="128">
        <f>Annual!P239</f>
        <v>129.23806818181819</v>
      </c>
      <c r="Q224" s="128">
        <f>Annual!Q239</f>
        <v>129.23806818181819</v>
      </c>
      <c r="R224" s="128">
        <f>Annual!R239</f>
        <v>129.23806818181819</v>
      </c>
      <c r="S224" s="128">
        <f>Annual!S239</f>
        <v>129.23806818181819</v>
      </c>
      <c r="T224" s="86"/>
      <c r="U224" s="99" t="s">
        <v>111</v>
      </c>
      <c r="V224" s="128">
        <f>Annual!V239</f>
        <v>9.9253701488569934</v>
      </c>
      <c r="W224" s="128">
        <f>Annual!W239</f>
        <v>12.356263955342904</v>
      </c>
      <c r="X224" s="128">
        <f>Annual!X239</f>
        <v>14.045461190855931</v>
      </c>
      <c r="Y224" s="128">
        <f>Annual!Y239</f>
        <v>13.71136363636364</v>
      </c>
      <c r="Z224" s="128">
        <f>Annual!Z239</f>
        <v>14.740384104199899</v>
      </c>
      <c r="AA224" s="128">
        <f>Annual!AA239</f>
        <v>13.530950956937801</v>
      </c>
      <c r="AB224" s="128">
        <f>Annual!AB239</f>
        <v>12.21995215311005</v>
      </c>
      <c r="AC224" s="237">
        <f>Annual!AC239*(1+$AC$214)</f>
        <v>9.5979545454545487</v>
      </c>
      <c r="AD224" s="128">
        <f>Annual!AD239</f>
        <v>0</v>
      </c>
      <c r="AE224" s="86"/>
      <c r="AF224" s="86">
        <v>0</v>
      </c>
      <c r="AG224" s="16"/>
      <c r="AH224" s="8"/>
      <c r="AI224"/>
      <c r="AJ224"/>
      <c r="AK224"/>
      <c r="AL224"/>
      <c r="AM224"/>
      <c r="AN224"/>
      <c r="AO224"/>
      <c r="AP224"/>
      <c r="AQ224"/>
      <c r="AR224"/>
      <c r="AS224"/>
      <c r="AT224"/>
      <c r="AU224"/>
      <c r="AV224"/>
      <c r="AW224"/>
      <c r="AX224"/>
      <c r="AY224"/>
      <c r="AZ224"/>
      <c r="BA224"/>
      <c r="BB224"/>
      <c r="BC224"/>
      <c r="BD224"/>
      <c r="BE224"/>
      <c r="BF224"/>
      <c r="BG224"/>
      <c r="BH224"/>
    </row>
    <row r="225" spans="1:60" s="104" customFormat="1" ht="13.4" customHeight="1" outlineLevel="1" x14ac:dyDescent="0.35">
      <c r="A225" s="102"/>
      <c r="B225" s="95"/>
      <c r="C225" s="17"/>
      <c r="D225" s="17"/>
      <c r="E225" s="17"/>
      <c r="F225" s="13"/>
      <c r="G225" s="86"/>
      <c r="H225" s="86"/>
      <c r="I225" s="99"/>
      <c r="J225" s="99" t="s">
        <v>350</v>
      </c>
      <c r="K225" s="128">
        <f>Annual!K240</f>
        <v>29.520454545454541</v>
      </c>
      <c r="L225" s="128">
        <f>Annual!L240</f>
        <v>29.520454545454541</v>
      </c>
      <c r="M225" s="128">
        <f>Annual!M240</f>
        <v>29.520454545454541</v>
      </c>
      <c r="N225" s="128">
        <f>Annual!N240</f>
        <v>29.520454545454541</v>
      </c>
      <c r="O225" s="128">
        <f>Annual!O240</f>
        <v>29.520454545454541</v>
      </c>
      <c r="P225" s="128">
        <f>Annual!P240</f>
        <v>29.520454545454541</v>
      </c>
      <c r="Q225" s="128">
        <f>Annual!Q240</f>
        <v>29.520454545454541</v>
      </c>
      <c r="R225" s="128">
        <f>Annual!R240</f>
        <v>29.520454545454541</v>
      </c>
      <c r="S225" s="128">
        <f>Annual!S240</f>
        <v>29.520454545454541</v>
      </c>
      <c r="T225" s="86"/>
      <c r="U225" s="99" t="s">
        <v>112</v>
      </c>
      <c r="V225" s="128">
        <f>Annual!V240</f>
        <v>0</v>
      </c>
      <c r="W225" s="128">
        <f>Annual!W240</f>
        <v>0</v>
      </c>
      <c r="X225" s="128">
        <f>Annual!X240</f>
        <v>0</v>
      </c>
      <c r="Y225" s="128">
        <f>Annual!Y240</f>
        <v>0</v>
      </c>
      <c r="Z225" s="128">
        <f>Annual!Z240</f>
        <v>0</v>
      </c>
      <c r="AA225" s="128">
        <f>Annual!AA240</f>
        <v>0</v>
      </c>
      <c r="AB225" s="128">
        <f>Annual!AB240</f>
        <v>0</v>
      </c>
      <c r="AC225" s="237">
        <f>Annual!AC240*(1+$AC$214)</f>
        <v>0</v>
      </c>
      <c r="AD225" s="128">
        <f>Annual!AD240</f>
        <v>0</v>
      </c>
      <c r="AE225" s="86"/>
      <c r="AF225" s="86">
        <v>0</v>
      </c>
      <c r="AG225" s="16"/>
      <c r="AH225" s="8"/>
      <c r="AI225"/>
      <c r="AJ225"/>
      <c r="AK225"/>
      <c r="AL225"/>
      <c r="AM225"/>
      <c r="AN225"/>
      <c r="AO225"/>
      <c r="AP225"/>
      <c r="AQ225"/>
      <c r="AR225"/>
      <c r="AS225"/>
      <c r="AT225"/>
      <c r="AU225"/>
      <c r="AV225"/>
      <c r="AW225"/>
      <c r="AX225"/>
      <c r="AY225"/>
      <c r="AZ225"/>
      <c r="BA225"/>
      <c r="BB225"/>
      <c r="BC225"/>
      <c r="BD225"/>
      <c r="BE225"/>
      <c r="BF225"/>
      <c r="BG225"/>
      <c r="BH225"/>
    </row>
    <row r="226" spans="1:60" s="104" customFormat="1" ht="13.4" customHeight="1" outlineLevel="1" x14ac:dyDescent="0.35">
      <c r="A226" s="102"/>
      <c r="B226" s="95"/>
      <c r="C226" s="17"/>
      <c r="D226" s="17"/>
      <c r="E226" s="17"/>
      <c r="F226" s="13"/>
      <c r="G226" s="86"/>
      <c r="H226" s="86"/>
      <c r="I226" s="99"/>
      <c r="J226" s="99" t="s">
        <v>351</v>
      </c>
      <c r="K226" s="128">
        <f>Annual!K241</f>
        <v>18.240340909090911</v>
      </c>
      <c r="L226" s="128">
        <f>Annual!L241</f>
        <v>18.240340909090911</v>
      </c>
      <c r="M226" s="128">
        <f>Annual!M241</f>
        <v>18.240340909090911</v>
      </c>
      <c r="N226" s="128">
        <f>Annual!N241</f>
        <v>18.240340909090911</v>
      </c>
      <c r="O226" s="128">
        <f>Annual!O241</f>
        <v>18.240340909090911</v>
      </c>
      <c r="P226" s="128">
        <f>Annual!P241</f>
        <v>18.240340909090911</v>
      </c>
      <c r="Q226" s="128">
        <f>Annual!Q241</f>
        <v>18.240340909090911</v>
      </c>
      <c r="R226" s="128">
        <f>Annual!R241</f>
        <v>18.240340909090911</v>
      </c>
      <c r="S226" s="128">
        <f>Annual!S241</f>
        <v>18.240340909090911</v>
      </c>
      <c r="T226" s="86"/>
      <c r="U226" s="99" t="s">
        <v>113</v>
      </c>
      <c r="V226" s="128">
        <f>Annual!V241</f>
        <v>0</v>
      </c>
      <c r="W226" s="128">
        <f>Annual!W241</f>
        <v>0</v>
      </c>
      <c r="X226" s="128">
        <f>Annual!X241</f>
        <v>0</v>
      </c>
      <c r="Y226" s="128">
        <f>Annual!Y241</f>
        <v>0</v>
      </c>
      <c r="Z226" s="128">
        <f>Annual!Z241</f>
        <v>0</v>
      </c>
      <c r="AA226" s="128">
        <f>Annual!AA241</f>
        <v>0</v>
      </c>
      <c r="AB226" s="128">
        <f>Annual!AB241</f>
        <v>0</v>
      </c>
      <c r="AC226" s="237">
        <f>Annual!AC241*(1+$AC$214)</f>
        <v>0</v>
      </c>
      <c r="AD226" s="128">
        <f>Annual!AD241</f>
        <v>0</v>
      </c>
      <c r="AE226" s="86"/>
      <c r="AF226" s="86">
        <v>0</v>
      </c>
      <c r="AG226" s="16"/>
      <c r="AH226" s="8"/>
      <c r="AI226"/>
      <c r="AJ226"/>
      <c r="AK226"/>
      <c r="AL226"/>
      <c r="AM226"/>
      <c r="AN226"/>
      <c r="AO226"/>
      <c r="AP226"/>
      <c r="AQ226"/>
      <c r="AR226"/>
      <c r="AS226"/>
      <c r="AT226"/>
      <c r="AU226"/>
      <c r="AV226"/>
      <c r="AW226"/>
      <c r="AX226"/>
      <c r="AY226"/>
      <c r="AZ226"/>
      <c r="BA226"/>
      <c r="BB226"/>
      <c r="BC226"/>
      <c r="BD226"/>
      <c r="BE226"/>
      <c r="BF226"/>
      <c r="BG226"/>
      <c r="BH226"/>
    </row>
    <row r="227" spans="1:60" s="104" customFormat="1" ht="13.4" customHeight="1" outlineLevel="1" x14ac:dyDescent="0.35">
      <c r="A227" s="102"/>
      <c r="B227" s="95"/>
      <c r="C227" s="17"/>
      <c r="D227" s="17"/>
      <c r="E227" s="17"/>
      <c r="F227" s="13"/>
      <c r="G227" s="86"/>
      <c r="H227" s="86"/>
      <c r="I227" s="99"/>
      <c r="J227" s="99" t="s">
        <v>352</v>
      </c>
      <c r="K227" s="128">
        <f>Annual!K242</f>
        <v>2.1965909090909088</v>
      </c>
      <c r="L227" s="128">
        <f>Annual!L242</f>
        <v>2.1965909090909088</v>
      </c>
      <c r="M227" s="128">
        <f>Annual!M242</f>
        <v>2.1965909090909088</v>
      </c>
      <c r="N227" s="128">
        <f>Annual!N242</f>
        <v>2.1965909090909088</v>
      </c>
      <c r="O227" s="128">
        <f>Annual!O242</f>
        <v>2.1965909090909088</v>
      </c>
      <c r="P227" s="128">
        <f>Annual!P242</f>
        <v>2.1965909090909088</v>
      </c>
      <c r="Q227" s="128">
        <f>Annual!Q242</f>
        <v>2.1965909090909088</v>
      </c>
      <c r="R227" s="128">
        <f>Annual!R242</f>
        <v>2.1965909090909088</v>
      </c>
      <c r="S227" s="128">
        <f>Annual!S242</f>
        <v>2.1965909090909088</v>
      </c>
      <c r="T227" s="86"/>
      <c r="U227" s="99" t="s">
        <v>114</v>
      </c>
      <c r="V227" s="128">
        <f>Annual!V242</f>
        <v>0</v>
      </c>
      <c r="W227" s="128">
        <f>Annual!W242</f>
        <v>0</v>
      </c>
      <c r="X227" s="128">
        <f>Annual!X242</f>
        <v>0</v>
      </c>
      <c r="Y227" s="128">
        <f>Annual!Y242</f>
        <v>0</v>
      </c>
      <c r="Z227" s="128">
        <f>Annual!Z242</f>
        <v>0</v>
      </c>
      <c r="AA227" s="128">
        <f>Annual!AA242</f>
        <v>0</v>
      </c>
      <c r="AB227" s="128">
        <f>Annual!AB242</f>
        <v>0</v>
      </c>
      <c r="AC227" s="237">
        <f>Annual!AC242*(1+$AC$214)</f>
        <v>0</v>
      </c>
      <c r="AD227" s="128">
        <f>Annual!AD242</f>
        <v>0</v>
      </c>
      <c r="AE227" s="86"/>
      <c r="AF227" s="86">
        <v>0</v>
      </c>
      <c r="AG227" s="16"/>
      <c r="AH227" s="8"/>
      <c r="AI227"/>
      <c r="AJ227"/>
      <c r="AK227"/>
      <c r="AL227"/>
      <c r="AM227"/>
      <c r="AN227"/>
      <c r="AO227"/>
      <c r="AP227"/>
      <c r="AQ227"/>
      <c r="AR227"/>
      <c r="AS227"/>
      <c r="AT227"/>
      <c r="AU227"/>
      <c r="AV227"/>
      <c r="AW227"/>
      <c r="AX227"/>
      <c r="AY227"/>
      <c r="AZ227"/>
      <c r="BA227"/>
      <c r="BB227"/>
      <c r="BC227"/>
      <c r="BD227"/>
      <c r="BE227"/>
      <c r="BF227"/>
      <c r="BG227"/>
      <c r="BH227"/>
    </row>
    <row r="228" spans="1:60" s="104" customFormat="1" ht="13.4" customHeight="1" outlineLevel="1" x14ac:dyDescent="0.35">
      <c r="A228" s="102"/>
      <c r="B228" s="95"/>
      <c r="C228" s="17"/>
      <c r="D228" s="17"/>
      <c r="E228" s="17"/>
      <c r="F228" s="13"/>
      <c r="G228" s="86"/>
      <c r="H228" s="86"/>
      <c r="I228" s="99"/>
      <c r="J228" s="99" t="s">
        <v>353</v>
      </c>
      <c r="K228" s="128">
        <f>Annual!K243</f>
        <v>0.13125000000000001</v>
      </c>
      <c r="L228" s="128">
        <f>Annual!L243</f>
        <v>0.13125000000000001</v>
      </c>
      <c r="M228" s="128">
        <f>Annual!M243</f>
        <v>0.13125000000000001</v>
      </c>
      <c r="N228" s="128">
        <f>Annual!N243</f>
        <v>0.13125000000000001</v>
      </c>
      <c r="O228" s="128">
        <f>Annual!O243</f>
        <v>0.13125000000000001</v>
      </c>
      <c r="P228" s="128">
        <f>Annual!P243</f>
        <v>0.13125000000000001</v>
      </c>
      <c r="Q228" s="128">
        <f>Annual!Q243</f>
        <v>0.13125000000000001</v>
      </c>
      <c r="R228" s="128">
        <f>Annual!R243</f>
        <v>0.13125000000000001</v>
      </c>
      <c r="S228" s="128">
        <f>Annual!S243</f>
        <v>0.13125000000000001</v>
      </c>
      <c r="T228" s="86"/>
      <c r="U228" s="99" t="s">
        <v>115</v>
      </c>
      <c r="V228" s="128">
        <f>Annual!V243</f>
        <v>0</v>
      </c>
      <c r="W228" s="128">
        <f>Annual!W243</f>
        <v>0</v>
      </c>
      <c r="X228" s="128">
        <f>Annual!X243</f>
        <v>0</v>
      </c>
      <c r="Y228" s="128">
        <f>Annual!Y243</f>
        <v>0</v>
      </c>
      <c r="Z228" s="128">
        <f>Annual!Z243</f>
        <v>0</v>
      </c>
      <c r="AA228" s="128">
        <f>Annual!AA243</f>
        <v>0</v>
      </c>
      <c r="AB228" s="128">
        <f>Annual!AB243</f>
        <v>0</v>
      </c>
      <c r="AC228" s="237">
        <f>Annual!AC243*(1+$AC$214)</f>
        <v>0</v>
      </c>
      <c r="AD228" s="128">
        <f>Annual!AD243</f>
        <v>0</v>
      </c>
      <c r="AE228" s="86"/>
      <c r="AF228" s="86">
        <v>0</v>
      </c>
      <c r="AG228" s="16"/>
      <c r="AH228" s="8"/>
      <c r="AI228"/>
      <c r="AJ228"/>
      <c r="AK228"/>
      <c r="AL228"/>
      <c r="AM228"/>
      <c r="AN228"/>
      <c r="AO228"/>
      <c r="AP228"/>
      <c r="AQ228"/>
      <c r="AR228"/>
      <c r="AS228"/>
      <c r="AT228"/>
      <c r="AU228"/>
      <c r="AV228"/>
      <c r="AW228"/>
      <c r="AX228"/>
      <c r="AY228"/>
      <c r="AZ228"/>
      <c r="BA228"/>
      <c r="BB228"/>
      <c r="BC228"/>
      <c r="BD228"/>
      <c r="BE228"/>
      <c r="BF228"/>
      <c r="BG228"/>
      <c r="BH228"/>
    </row>
    <row r="229" spans="1:60" s="104" customFormat="1" ht="13.4" hidden="1" customHeight="1" outlineLevel="2" x14ac:dyDescent="0.35">
      <c r="A229" s="102"/>
      <c r="B229" s="95"/>
      <c r="C229" s="17"/>
      <c r="D229" s="17"/>
      <c r="E229" s="17"/>
      <c r="F229" s="13"/>
      <c r="G229" s="86"/>
      <c r="H229" s="86"/>
      <c r="I229" s="99" t="s">
        <v>357</v>
      </c>
      <c r="J229" s="99" t="s">
        <v>344</v>
      </c>
      <c r="K229" s="128">
        <f>Annual!K244</f>
        <v>0</v>
      </c>
      <c r="L229" s="128">
        <f>Annual!L244</f>
        <v>0</v>
      </c>
      <c r="M229" s="128">
        <f>Annual!M244</f>
        <v>0</v>
      </c>
      <c r="N229" s="128">
        <f>Annual!N244</f>
        <v>0</v>
      </c>
      <c r="O229" s="128">
        <f>Annual!O244</f>
        <v>0</v>
      </c>
      <c r="P229" s="128">
        <f>Annual!P244</f>
        <v>0</v>
      </c>
      <c r="Q229" s="128">
        <f>Annual!Q244</f>
        <v>0</v>
      </c>
      <c r="R229" s="128">
        <f>Annual!R244</f>
        <v>0</v>
      </c>
      <c r="S229" s="128">
        <f>Annual!S244</f>
        <v>0</v>
      </c>
      <c r="T229" s="86"/>
      <c r="U229" s="99" t="s">
        <v>342</v>
      </c>
      <c r="V229" s="128">
        <f>Annual!V244</f>
        <v>0</v>
      </c>
      <c r="W229" s="128">
        <f>Annual!W244</f>
        <v>0</v>
      </c>
      <c r="X229" s="128">
        <f>Annual!X244</f>
        <v>0</v>
      </c>
      <c r="Y229" s="128">
        <f>Annual!Y244</f>
        <v>0</v>
      </c>
      <c r="Z229" s="128">
        <f>Annual!Z244</f>
        <v>0</v>
      </c>
      <c r="AA229" s="128">
        <f>Annual!AA244</f>
        <v>0</v>
      </c>
      <c r="AB229" s="128">
        <f>Annual!AB244</f>
        <v>0</v>
      </c>
      <c r="AC229" s="237">
        <f>Annual!AC244*(1+$AC$214)</f>
        <v>0</v>
      </c>
      <c r="AD229" s="128">
        <f>Annual!AD244</f>
        <v>0</v>
      </c>
      <c r="AE229" s="86"/>
      <c r="AF229" s="86"/>
      <c r="AG229" s="16"/>
      <c r="AH229" s="8"/>
      <c r="AI229"/>
      <c r="AJ229"/>
      <c r="AK229"/>
      <c r="AL229"/>
      <c r="AM229"/>
      <c r="AN229"/>
      <c r="AO229"/>
      <c r="AP229"/>
      <c r="AQ229"/>
      <c r="AR229"/>
      <c r="AS229"/>
      <c r="AT229"/>
      <c r="AU229"/>
      <c r="AV229"/>
      <c r="AW229"/>
      <c r="AX229"/>
      <c r="AY229"/>
      <c r="AZ229"/>
      <c r="BA229"/>
      <c r="BB229"/>
      <c r="BC229"/>
      <c r="BD229"/>
      <c r="BE229"/>
      <c r="BF229"/>
      <c r="BG229"/>
      <c r="BH229"/>
    </row>
    <row r="230" spans="1:60" s="104" customFormat="1" ht="13.4" hidden="1" customHeight="1" outlineLevel="2" x14ac:dyDescent="0.35">
      <c r="A230" s="102"/>
      <c r="B230" s="95"/>
      <c r="C230" s="17"/>
      <c r="D230" s="17"/>
      <c r="E230" s="17"/>
      <c r="F230" s="13"/>
      <c r="G230" s="86"/>
      <c r="H230" s="86"/>
      <c r="I230" s="99"/>
      <c r="J230" s="99" t="s">
        <v>345</v>
      </c>
      <c r="K230" s="128">
        <f>Annual!K245</f>
        <v>38.026006493506493</v>
      </c>
      <c r="L230" s="128">
        <f>Annual!L245</f>
        <v>38.026006493506493</v>
      </c>
      <c r="M230" s="128">
        <f>Annual!M245</f>
        <v>38.026006493506493</v>
      </c>
      <c r="N230" s="128">
        <f>Annual!N245</f>
        <v>38.026006493506493</v>
      </c>
      <c r="O230" s="128">
        <f>Annual!O245</f>
        <v>38.026006493506493</v>
      </c>
      <c r="P230" s="128">
        <f>Annual!P245</f>
        <v>38.026006493506493</v>
      </c>
      <c r="Q230" s="128">
        <f>Annual!Q245</f>
        <v>38.026006493506493</v>
      </c>
      <c r="R230" s="128">
        <f>Annual!R245</f>
        <v>38.026006493506493</v>
      </c>
      <c r="S230" s="128">
        <f>Annual!S245</f>
        <v>38.026006493506493</v>
      </c>
      <c r="T230" s="86"/>
      <c r="U230" s="99" t="s">
        <v>107</v>
      </c>
      <c r="V230" s="128">
        <f>Annual!V245</f>
        <v>3.957298878161938</v>
      </c>
      <c r="W230" s="128">
        <f>Annual!W245</f>
        <v>4.9265094153070255</v>
      </c>
      <c r="X230" s="128">
        <f>Annual!X245</f>
        <v>5.6000015092879991</v>
      </c>
      <c r="Y230" s="128">
        <f>Annual!Y245</f>
        <v>5.466795003358218</v>
      </c>
      <c r="Z230" s="128">
        <f>Annual!Z245</f>
        <v>5.8770710416219449</v>
      </c>
      <c r="AA230" s="128">
        <f>Annual!AA245</f>
        <v>5.3948634901561361</v>
      </c>
      <c r="AB230" s="128">
        <f>Annual!AB245</f>
        <v>4.8721611608876749</v>
      </c>
      <c r="AC230" s="237">
        <f>Annual!AC245*(1+$AC$214)</f>
        <v>3.8267565023507526</v>
      </c>
      <c r="AD230" s="128">
        <f>Annual!AD245</f>
        <v>0</v>
      </c>
      <c r="AE230" s="86"/>
      <c r="AF230" s="86"/>
      <c r="AG230" s="16"/>
      <c r="AH230" s="8"/>
      <c r="AI230"/>
      <c r="AJ230"/>
      <c r="AK230"/>
      <c r="AL230"/>
      <c r="AM230"/>
      <c r="AN230"/>
      <c r="AO230"/>
      <c r="AP230"/>
      <c r="AQ230"/>
      <c r="AR230"/>
      <c r="AS230"/>
      <c r="AT230"/>
      <c r="AU230"/>
      <c r="AV230"/>
      <c r="AW230"/>
      <c r="AX230"/>
      <c r="AY230"/>
      <c r="AZ230"/>
      <c r="BA230"/>
      <c r="BB230"/>
      <c r="BC230"/>
      <c r="BD230"/>
      <c r="BE230"/>
      <c r="BF230"/>
      <c r="BG230"/>
      <c r="BH230"/>
    </row>
    <row r="231" spans="1:60" s="104" customFormat="1" ht="13.4" hidden="1" customHeight="1" outlineLevel="2" x14ac:dyDescent="0.35">
      <c r="A231" s="102"/>
      <c r="B231" s="95"/>
      <c r="C231" s="17"/>
      <c r="D231" s="17"/>
      <c r="E231" s="17"/>
      <c r="F231" s="13"/>
      <c r="G231" s="86"/>
      <c r="H231" s="86"/>
      <c r="I231" s="99"/>
      <c r="J231" s="99" t="s">
        <v>346</v>
      </c>
      <c r="K231" s="128">
        <f>Annual!K246</f>
        <v>312.07827922077922</v>
      </c>
      <c r="L231" s="128">
        <f>Annual!L246</f>
        <v>312.07827922077922</v>
      </c>
      <c r="M231" s="128">
        <f>Annual!M246</f>
        <v>312.07827922077922</v>
      </c>
      <c r="N231" s="128">
        <f>Annual!N246</f>
        <v>312.07827922077922</v>
      </c>
      <c r="O231" s="128">
        <f>Annual!O246</f>
        <v>312.07827922077922</v>
      </c>
      <c r="P231" s="128">
        <f>Annual!P246</f>
        <v>312.07827922077922</v>
      </c>
      <c r="Q231" s="128">
        <f>Annual!Q246</f>
        <v>312.07827922077922</v>
      </c>
      <c r="R231" s="128">
        <f>Annual!R246</f>
        <v>312.07827922077922</v>
      </c>
      <c r="S231" s="128">
        <f>Annual!S246</f>
        <v>312.07827922077922</v>
      </c>
      <c r="T231" s="86"/>
      <c r="U231" s="99" t="s">
        <v>108</v>
      </c>
      <c r="V231" s="128">
        <f>Annual!V246</f>
        <v>9.9613705289391543</v>
      </c>
      <c r="W231" s="128">
        <f>Annual!W246</f>
        <v>12.401081447498507</v>
      </c>
      <c r="X231" s="128">
        <f>Annual!X246</f>
        <v>14.096405582220347</v>
      </c>
      <c r="Y231" s="128">
        <f>Annual!Y246</f>
        <v>13.761096220131376</v>
      </c>
      <c r="Z231" s="128">
        <f>Annual!Z246</f>
        <v>14.79384905536541</v>
      </c>
      <c r="AA231" s="128">
        <f>Annual!AA246</f>
        <v>13.580029164603332</v>
      </c>
      <c r="AB231" s="128">
        <f>Annual!AB246</f>
        <v>12.264275227766209</v>
      </c>
      <c r="AC231" s="237">
        <f>Annual!AC246*(1+$AC$214)</f>
        <v>9.6327673540919641</v>
      </c>
      <c r="AD231" s="128">
        <f>Annual!AD246</f>
        <v>0</v>
      </c>
      <c r="AE231" s="86"/>
      <c r="AF231" s="86"/>
      <c r="AG231" s="16"/>
      <c r="AH231" s="8"/>
      <c r="AI231"/>
      <c r="AJ231"/>
      <c r="AK231"/>
      <c r="AL231"/>
      <c r="AM231"/>
      <c r="AN231"/>
      <c r="AO231"/>
      <c r="AP231"/>
      <c r="AQ231"/>
      <c r="AR231"/>
      <c r="AS231"/>
      <c r="AT231"/>
      <c r="AU231"/>
      <c r="AV231"/>
      <c r="AW231"/>
      <c r="AX231"/>
      <c r="AY231"/>
      <c r="AZ231"/>
      <c r="BA231"/>
      <c r="BB231"/>
      <c r="BC231"/>
      <c r="BD231"/>
      <c r="BE231"/>
      <c r="BF231"/>
      <c r="BG231"/>
      <c r="BH231"/>
    </row>
    <row r="232" spans="1:60" s="104" customFormat="1" ht="13.4" hidden="1" customHeight="1" outlineLevel="2" x14ac:dyDescent="0.35">
      <c r="A232" s="102"/>
      <c r="B232" s="95"/>
      <c r="C232" s="17"/>
      <c r="D232" s="17"/>
      <c r="E232" s="17"/>
      <c r="F232" s="13"/>
      <c r="G232" s="86"/>
      <c r="H232" s="86"/>
      <c r="I232" s="99"/>
      <c r="J232" s="99" t="s">
        <v>347</v>
      </c>
      <c r="K232" s="128">
        <f>Annual!K247</f>
        <v>213.11255411255411</v>
      </c>
      <c r="L232" s="128">
        <f>Annual!L247</f>
        <v>213.11255411255411</v>
      </c>
      <c r="M232" s="128">
        <f>Annual!M247</f>
        <v>213.11255411255411</v>
      </c>
      <c r="N232" s="128">
        <f>Annual!N247</f>
        <v>213.11255411255411</v>
      </c>
      <c r="O232" s="128">
        <f>Annual!O247</f>
        <v>213.11255411255411</v>
      </c>
      <c r="P232" s="128">
        <f>Annual!P247</f>
        <v>213.11255411255411</v>
      </c>
      <c r="Q232" s="128">
        <f>Annual!Q247</f>
        <v>213.11255411255411</v>
      </c>
      <c r="R232" s="128">
        <f>Annual!R247</f>
        <v>213.11255411255411</v>
      </c>
      <c r="S232" s="128">
        <f>Annual!S247</f>
        <v>213.11255411255411</v>
      </c>
      <c r="T232" s="86"/>
      <c r="U232" s="99" t="s">
        <v>109</v>
      </c>
      <c r="V232" s="128">
        <f>Annual!V247</f>
        <v>14.172684741915727</v>
      </c>
      <c r="W232" s="128">
        <f>Annual!W247</f>
        <v>17.643818920661477</v>
      </c>
      <c r="X232" s="128">
        <f>Annual!X247</f>
        <v>20.055865980548578</v>
      </c>
      <c r="Y232" s="128">
        <f>Annual!Y247</f>
        <v>19.578799710792428</v>
      </c>
      <c r="Z232" s="128">
        <f>Annual!Z247</f>
        <v>21.048163821641374</v>
      </c>
      <c r="AA232" s="128">
        <f>Annual!AA247</f>
        <v>19.321183925124107</v>
      </c>
      <c r="AB232" s="128">
        <f>Annual!AB247</f>
        <v>17.449175882600972</v>
      </c>
      <c r="AC232" s="237">
        <f>Annual!AC247*(1+$AC$214)</f>
        <v>13.7051597975547</v>
      </c>
      <c r="AD232" s="128">
        <f>Annual!AD247</f>
        <v>0</v>
      </c>
      <c r="AE232" s="86"/>
      <c r="AF232" s="86"/>
      <c r="AG232" s="16"/>
      <c r="AH232" s="8"/>
      <c r="AI232"/>
      <c r="AJ232"/>
      <c r="AK232"/>
      <c r="AL232"/>
      <c r="AM232"/>
      <c r="AN232"/>
      <c r="AO232"/>
      <c r="AP232"/>
      <c r="AQ232"/>
      <c r="AR232"/>
      <c r="AS232"/>
      <c r="AT232"/>
      <c r="AU232"/>
      <c r="AV232"/>
      <c r="AW232"/>
      <c r="AX232"/>
      <c r="AY232"/>
      <c r="AZ232"/>
      <c r="BA232"/>
      <c r="BB232"/>
      <c r="BC232"/>
      <c r="BD232"/>
      <c r="BE232"/>
      <c r="BF232"/>
      <c r="BG232"/>
      <c r="BH232"/>
    </row>
    <row r="233" spans="1:60" s="104" customFormat="1" ht="13.4" hidden="1" customHeight="1" outlineLevel="2" x14ac:dyDescent="0.35">
      <c r="A233" s="102"/>
      <c r="B233" s="95"/>
      <c r="C233" s="17"/>
      <c r="D233" s="17"/>
      <c r="E233" s="17"/>
      <c r="F233" s="13"/>
      <c r="G233" s="86"/>
      <c r="H233" s="86"/>
      <c r="I233" s="99"/>
      <c r="J233" s="99" t="s">
        <v>348</v>
      </c>
      <c r="K233" s="128">
        <f>Annual!K248</f>
        <v>178.28690476190474</v>
      </c>
      <c r="L233" s="128">
        <f>Annual!L248</f>
        <v>178.28690476190474</v>
      </c>
      <c r="M233" s="128">
        <f>Annual!M248</f>
        <v>178.28690476190474</v>
      </c>
      <c r="N233" s="128">
        <f>Annual!N248</f>
        <v>178.28690476190474</v>
      </c>
      <c r="O233" s="128">
        <f>Annual!O248</f>
        <v>178.28690476190474</v>
      </c>
      <c r="P233" s="128">
        <f>Annual!P248</f>
        <v>178.28690476190474</v>
      </c>
      <c r="Q233" s="128">
        <f>Annual!Q248</f>
        <v>178.28690476190474</v>
      </c>
      <c r="R233" s="128">
        <f>Annual!R248</f>
        <v>178.28690476190474</v>
      </c>
      <c r="S233" s="128">
        <f>Annual!S248</f>
        <v>178.28690476190474</v>
      </c>
      <c r="T233" s="86"/>
      <c r="U233" s="99" t="s">
        <v>110</v>
      </c>
      <c r="V233" s="128">
        <f>Annual!V248</f>
        <v>27.232139049557201</v>
      </c>
      <c r="W233" s="128">
        <f>Annual!W248</f>
        <v>33.901758132786568</v>
      </c>
      <c r="X233" s="128">
        <f>Annual!X248</f>
        <v>38.536391734326941</v>
      </c>
      <c r="Y233" s="128">
        <f>Annual!Y248</f>
        <v>37.619731607440002</v>
      </c>
      <c r="Z233" s="128">
        <f>Annual!Z248</f>
        <v>40.443044798251783</v>
      </c>
      <c r="AA233" s="128">
        <f>Annual!AA248</f>
        <v>37.124735138921054</v>
      </c>
      <c r="AB233" s="128">
        <f>Annual!AB248</f>
        <v>33.527760801016704</v>
      </c>
      <c r="AC233" s="237">
        <f>Annual!AC248*(1+$AC$214)</f>
        <v>26.333812125208006</v>
      </c>
      <c r="AD233" s="128">
        <f>Annual!AD248</f>
        <v>0</v>
      </c>
      <c r="AE233" s="86"/>
      <c r="AF233" s="86"/>
      <c r="AG233" s="16"/>
      <c r="AH233" s="8"/>
      <c r="AI233"/>
      <c r="AJ233"/>
      <c r="AK233"/>
      <c r="AL233"/>
      <c r="AM233"/>
      <c r="AN233"/>
      <c r="AO233"/>
      <c r="AP233"/>
      <c r="AQ233"/>
      <c r="AR233"/>
      <c r="AS233"/>
      <c r="AT233"/>
      <c r="AU233"/>
      <c r="AV233"/>
      <c r="AW233"/>
      <c r="AX233"/>
      <c r="AY233"/>
      <c r="AZ233"/>
      <c r="BA233"/>
      <c r="BB233"/>
      <c r="BC233"/>
      <c r="BD233"/>
      <c r="BE233"/>
      <c r="BF233"/>
      <c r="BG233"/>
      <c r="BH233"/>
    </row>
    <row r="234" spans="1:60" s="104" customFormat="1" ht="13.4" hidden="1" customHeight="1" outlineLevel="2" x14ac:dyDescent="0.35">
      <c r="A234" s="102"/>
      <c r="B234" s="95"/>
      <c r="C234" s="17"/>
      <c r="D234" s="17"/>
      <c r="E234" s="17"/>
      <c r="F234" s="13"/>
      <c r="G234" s="86"/>
      <c r="H234" s="86"/>
      <c r="I234" s="99"/>
      <c r="J234" s="99" t="s">
        <v>349</v>
      </c>
      <c r="K234" s="128">
        <f>Annual!K249</f>
        <v>127.52440476190478</v>
      </c>
      <c r="L234" s="128">
        <f>Annual!L249</f>
        <v>127.52440476190478</v>
      </c>
      <c r="M234" s="128">
        <f>Annual!M249</f>
        <v>127.52440476190478</v>
      </c>
      <c r="N234" s="128">
        <f>Annual!N249</f>
        <v>127.52440476190478</v>
      </c>
      <c r="O234" s="128">
        <f>Annual!O249</f>
        <v>127.52440476190478</v>
      </c>
      <c r="P234" s="128">
        <f>Annual!P249</f>
        <v>127.52440476190478</v>
      </c>
      <c r="Q234" s="128">
        <f>Annual!Q249</f>
        <v>127.52440476190478</v>
      </c>
      <c r="R234" s="128">
        <f>Annual!R249</f>
        <v>127.52440476190478</v>
      </c>
      <c r="S234" s="128">
        <f>Annual!S249</f>
        <v>127.52440476190478</v>
      </c>
      <c r="T234" s="86"/>
      <c r="U234" s="99" t="s">
        <v>111</v>
      </c>
      <c r="V234" s="128">
        <f>Annual!V249</f>
        <v>13.464972771434757</v>
      </c>
      <c r="W234" s="128">
        <f>Annual!W249</f>
        <v>16.762776120194662</v>
      </c>
      <c r="X234" s="128">
        <f>Annual!X249</f>
        <v>19.054377787502265</v>
      </c>
      <c r="Y234" s="128">
        <f>Annual!Y249</f>
        <v>18.60113378684807</v>
      </c>
      <c r="Z234" s="128">
        <f>Annual!Z249</f>
        <v>19.997125308862987</v>
      </c>
      <c r="AA234" s="128">
        <f>Annual!AA249</f>
        <v>18.356382026494806</v>
      </c>
      <c r="AB234" s="128">
        <f>Annual!AB249</f>
        <v>16.577852567927753</v>
      </c>
      <c r="AC234" s="237">
        <f>Annual!AC249*(1+$AC$214)</f>
        <v>13.020793650793649</v>
      </c>
      <c r="AD234" s="128">
        <f>Annual!AD249</f>
        <v>0</v>
      </c>
      <c r="AE234" s="86"/>
      <c r="AF234" s="86"/>
      <c r="AG234" s="16"/>
      <c r="AH234" s="8"/>
      <c r="AI234"/>
      <c r="AJ234"/>
      <c r="AK234"/>
      <c r="AL234"/>
      <c r="AM234"/>
      <c r="AN234"/>
      <c r="AO234"/>
      <c r="AP234"/>
      <c r="AQ234"/>
      <c r="AR234"/>
      <c r="AS234"/>
      <c r="AT234"/>
      <c r="AU234"/>
      <c r="AV234"/>
      <c r="AW234"/>
      <c r="AX234"/>
      <c r="AY234"/>
      <c r="AZ234"/>
      <c r="BA234"/>
      <c r="BB234"/>
      <c r="BC234"/>
      <c r="BD234"/>
      <c r="BE234"/>
      <c r="BF234"/>
      <c r="BG234"/>
      <c r="BH234"/>
    </row>
    <row r="235" spans="1:60" s="104" customFormat="1" ht="13.4" hidden="1" customHeight="1" outlineLevel="2" x14ac:dyDescent="0.35">
      <c r="A235" s="102"/>
      <c r="B235" s="95"/>
      <c r="C235" s="17"/>
      <c r="D235" s="17"/>
      <c r="E235" s="17"/>
      <c r="F235" s="13"/>
      <c r="G235" s="86"/>
      <c r="H235" s="86"/>
      <c r="I235" s="99"/>
      <c r="J235" s="99" t="s">
        <v>350</v>
      </c>
      <c r="K235" s="128">
        <f>Annual!K250</f>
        <v>0</v>
      </c>
      <c r="L235" s="128">
        <f>Annual!L250</f>
        <v>0</v>
      </c>
      <c r="M235" s="128">
        <f>Annual!M250</f>
        <v>0</v>
      </c>
      <c r="N235" s="128">
        <f>Annual!N250</f>
        <v>0</v>
      </c>
      <c r="O235" s="128">
        <f>Annual!O250</f>
        <v>0</v>
      </c>
      <c r="P235" s="128">
        <f>Annual!P250</f>
        <v>0</v>
      </c>
      <c r="Q235" s="128">
        <f>Annual!Q250</f>
        <v>0</v>
      </c>
      <c r="R235" s="128">
        <f>Annual!R250</f>
        <v>0</v>
      </c>
      <c r="S235" s="128">
        <f>Annual!S250</f>
        <v>0</v>
      </c>
      <c r="T235" s="86"/>
      <c r="U235" s="99" t="s">
        <v>112</v>
      </c>
      <c r="V235" s="128">
        <f>Annual!V250</f>
        <v>0</v>
      </c>
      <c r="W235" s="128">
        <f>Annual!W250</f>
        <v>0</v>
      </c>
      <c r="X235" s="128">
        <f>Annual!X250</f>
        <v>0</v>
      </c>
      <c r="Y235" s="128">
        <f>Annual!Y250</f>
        <v>0</v>
      </c>
      <c r="Z235" s="128">
        <f>Annual!Z250</f>
        <v>0</v>
      </c>
      <c r="AA235" s="128">
        <f>Annual!AA250</f>
        <v>0</v>
      </c>
      <c r="AB235" s="128">
        <f>Annual!AB250</f>
        <v>0</v>
      </c>
      <c r="AC235" s="237">
        <f>Annual!AC250*(1+$AC$214)</f>
        <v>0</v>
      </c>
      <c r="AD235" s="128">
        <f>Annual!AD250</f>
        <v>0</v>
      </c>
      <c r="AE235" s="86"/>
      <c r="AF235" s="86"/>
      <c r="AG235" s="16"/>
      <c r="AH235" s="8"/>
      <c r="AI235"/>
      <c r="AJ235"/>
      <c r="AK235"/>
      <c r="AL235"/>
      <c r="AM235"/>
      <c r="AN235"/>
      <c r="AO235"/>
      <c r="AP235"/>
      <c r="AQ235"/>
      <c r="AR235"/>
      <c r="AS235"/>
      <c r="AT235"/>
      <c r="AU235"/>
      <c r="AV235"/>
      <c r="AW235"/>
      <c r="AX235"/>
      <c r="AY235"/>
      <c r="AZ235"/>
      <c r="BA235"/>
      <c r="BB235"/>
      <c r="BC235"/>
      <c r="BD235"/>
      <c r="BE235"/>
      <c r="BF235"/>
      <c r="BG235"/>
      <c r="BH235"/>
    </row>
    <row r="236" spans="1:60" s="104" customFormat="1" ht="13.4" hidden="1" customHeight="1" outlineLevel="2" x14ac:dyDescent="0.35">
      <c r="A236" s="102"/>
      <c r="B236" s="95"/>
      <c r="C236" s="17"/>
      <c r="D236" s="17"/>
      <c r="E236" s="17"/>
      <c r="F236" s="13"/>
      <c r="G236" s="86"/>
      <c r="H236" s="86"/>
      <c r="I236" s="99"/>
      <c r="J236" s="99" t="s">
        <v>351</v>
      </c>
      <c r="K236" s="128">
        <f>Annual!K251</f>
        <v>0</v>
      </c>
      <c r="L236" s="128">
        <f>Annual!L251</f>
        <v>0</v>
      </c>
      <c r="M236" s="128">
        <f>Annual!M251</f>
        <v>0</v>
      </c>
      <c r="N236" s="128">
        <f>Annual!N251</f>
        <v>0</v>
      </c>
      <c r="O236" s="128">
        <f>Annual!O251</f>
        <v>0</v>
      </c>
      <c r="P236" s="128">
        <f>Annual!P251</f>
        <v>0</v>
      </c>
      <c r="Q236" s="128">
        <f>Annual!Q251</f>
        <v>0</v>
      </c>
      <c r="R236" s="128">
        <f>Annual!R251</f>
        <v>0</v>
      </c>
      <c r="S236" s="128">
        <f>Annual!S251</f>
        <v>0</v>
      </c>
      <c r="T236" s="86"/>
      <c r="U236" s="99" t="s">
        <v>113</v>
      </c>
      <c r="V236" s="128">
        <f>Annual!V251</f>
        <v>0</v>
      </c>
      <c r="W236" s="128">
        <f>Annual!W251</f>
        <v>0</v>
      </c>
      <c r="X236" s="128">
        <f>Annual!X251</f>
        <v>0</v>
      </c>
      <c r="Y236" s="128">
        <f>Annual!Y251</f>
        <v>0</v>
      </c>
      <c r="Z236" s="128">
        <f>Annual!Z251</f>
        <v>0</v>
      </c>
      <c r="AA236" s="128">
        <f>Annual!AA251</f>
        <v>0</v>
      </c>
      <c r="AB236" s="128">
        <f>Annual!AB251</f>
        <v>0</v>
      </c>
      <c r="AC236" s="237">
        <f>Annual!AC251*(1+$AC$214)</f>
        <v>0</v>
      </c>
      <c r="AD236" s="128">
        <f>Annual!AD251</f>
        <v>0</v>
      </c>
      <c r="AE236" s="86"/>
      <c r="AF236" s="86"/>
      <c r="AG236" s="16"/>
      <c r="AH236" s="8"/>
      <c r="AI236"/>
      <c r="AJ236"/>
      <c r="AK236"/>
      <c r="AL236"/>
      <c r="AM236"/>
      <c r="AN236"/>
      <c r="AO236"/>
      <c r="AP236"/>
      <c r="AQ236"/>
      <c r="AR236"/>
      <c r="AS236"/>
      <c r="AT236"/>
      <c r="AU236"/>
      <c r="AV236"/>
      <c r="AW236"/>
      <c r="AX236"/>
      <c r="AY236"/>
      <c r="AZ236"/>
      <c r="BA236"/>
      <c r="BB236"/>
      <c r="BC236"/>
      <c r="BD236"/>
      <c r="BE236"/>
      <c r="BF236"/>
      <c r="BG236"/>
      <c r="BH236"/>
    </row>
    <row r="237" spans="1:60" s="104" customFormat="1" ht="13.4" hidden="1" customHeight="1" outlineLevel="2" x14ac:dyDescent="0.35">
      <c r="A237" s="102"/>
      <c r="B237" s="95"/>
      <c r="C237" s="17"/>
      <c r="D237" s="17"/>
      <c r="E237" s="17"/>
      <c r="F237" s="13"/>
      <c r="G237" s="86"/>
      <c r="H237" s="86"/>
      <c r="I237" s="99"/>
      <c r="J237" s="99" t="s">
        <v>352</v>
      </c>
      <c r="K237" s="128">
        <f>Annual!K252</f>
        <v>0</v>
      </c>
      <c r="L237" s="128">
        <f>Annual!L252</f>
        <v>0</v>
      </c>
      <c r="M237" s="128">
        <f>Annual!M252</f>
        <v>0</v>
      </c>
      <c r="N237" s="128">
        <f>Annual!N252</f>
        <v>0</v>
      </c>
      <c r="O237" s="128">
        <f>Annual!O252</f>
        <v>0</v>
      </c>
      <c r="P237" s="128">
        <f>Annual!P252</f>
        <v>0</v>
      </c>
      <c r="Q237" s="128">
        <f>Annual!Q252</f>
        <v>0</v>
      </c>
      <c r="R237" s="128">
        <f>Annual!R252</f>
        <v>0</v>
      </c>
      <c r="S237" s="128">
        <f>Annual!S252</f>
        <v>0</v>
      </c>
      <c r="T237" s="86"/>
      <c r="U237" s="99" t="s">
        <v>114</v>
      </c>
      <c r="V237" s="128">
        <f>Annual!V252</f>
        <v>0</v>
      </c>
      <c r="W237" s="128">
        <f>Annual!W252</f>
        <v>0</v>
      </c>
      <c r="X237" s="128">
        <f>Annual!X252</f>
        <v>0</v>
      </c>
      <c r="Y237" s="128">
        <f>Annual!Y252</f>
        <v>0</v>
      </c>
      <c r="Z237" s="128">
        <f>Annual!Z252</f>
        <v>0</v>
      </c>
      <c r="AA237" s="128">
        <f>Annual!AA252</f>
        <v>0</v>
      </c>
      <c r="AB237" s="128">
        <f>Annual!AB252</f>
        <v>0</v>
      </c>
      <c r="AC237" s="237">
        <f>Annual!AC252*(1+$AC$214)</f>
        <v>0</v>
      </c>
      <c r="AD237" s="128">
        <f>Annual!AD252</f>
        <v>0</v>
      </c>
      <c r="AE237" s="86"/>
      <c r="AF237" s="86"/>
      <c r="AG237" s="16"/>
      <c r="AH237" s="8"/>
      <c r="AI237"/>
      <c r="AJ237"/>
      <c r="AK237"/>
      <c r="AL237"/>
      <c r="AM237"/>
      <c r="AN237"/>
      <c r="AO237"/>
      <c r="AP237"/>
      <c r="AQ237"/>
      <c r="AR237"/>
      <c r="AS237"/>
      <c r="AT237"/>
      <c r="AU237"/>
      <c r="AV237"/>
      <c r="AW237"/>
      <c r="AX237"/>
      <c r="AY237"/>
      <c r="AZ237"/>
      <c r="BA237"/>
      <c r="BB237"/>
      <c r="BC237"/>
      <c r="BD237"/>
      <c r="BE237"/>
      <c r="BF237"/>
      <c r="BG237"/>
      <c r="BH237"/>
    </row>
    <row r="238" spans="1:60" s="104" customFormat="1" ht="13.4" hidden="1" customHeight="1" outlineLevel="2" x14ac:dyDescent="0.35">
      <c r="A238" s="102"/>
      <c r="B238" s="95"/>
      <c r="C238" s="17"/>
      <c r="D238" s="17"/>
      <c r="E238" s="17"/>
      <c r="F238" s="13"/>
      <c r="G238" s="86"/>
      <c r="H238" s="86"/>
      <c r="I238" s="99"/>
      <c r="J238" s="99" t="s">
        <v>353</v>
      </c>
      <c r="K238" s="128">
        <f>Annual!K253</f>
        <v>0</v>
      </c>
      <c r="L238" s="128">
        <f>Annual!L253</f>
        <v>0</v>
      </c>
      <c r="M238" s="128">
        <f>Annual!M253</f>
        <v>0</v>
      </c>
      <c r="N238" s="128">
        <f>Annual!N253</f>
        <v>0</v>
      </c>
      <c r="O238" s="128">
        <f>Annual!O253</f>
        <v>0</v>
      </c>
      <c r="P238" s="128">
        <f>Annual!P253</f>
        <v>0</v>
      </c>
      <c r="Q238" s="128">
        <f>Annual!Q253</f>
        <v>0</v>
      </c>
      <c r="R238" s="128">
        <f>Annual!R253</f>
        <v>0</v>
      </c>
      <c r="S238" s="128">
        <f>Annual!S253</f>
        <v>0</v>
      </c>
      <c r="T238" s="86"/>
      <c r="U238" s="99" t="s">
        <v>115</v>
      </c>
      <c r="V238" s="128">
        <f>Annual!V253</f>
        <v>0</v>
      </c>
      <c r="W238" s="128">
        <f>Annual!W253</f>
        <v>0</v>
      </c>
      <c r="X238" s="128">
        <f>Annual!X253</f>
        <v>0</v>
      </c>
      <c r="Y238" s="128">
        <f>Annual!Y253</f>
        <v>0</v>
      </c>
      <c r="Z238" s="128">
        <f>Annual!Z253</f>
        <v>0</v>
      </c>
      <c r="AA238" s="128">
        <f>Annual!AA253</f>
        <v>0</v>
      </c>
      <c r="AB238" s="128">
        <f>Annual!AB253</f>
        <v>0</v>
      </c>
      <c r="AC238" s="237">
        <f>Annual!AC253*(1+$AC$214)</f>
        <v>0</v>
      </c>
      <c r="AD238" s="128">
        <f>Annual!AD253</f>
        <v>0</v>
      </c>
      <c r="AE238" s="86"/>
      <c r="AF238" s="86"/>
      <c r="AG238" s="16"/>
      <c r="AH238" s="8"/>
      <c r="AI238"/>
      <c r="AJ238"/>
      <c r="AK238"/>
      <c r="AL238"/>
      <c r="AM238"/>
      <c r="AN238"/>
      <c r="AO238"/>
      <c r="AP238"/>
      <c r="AQ238"/>
      <c r="AR238"/>
      <c r="AS238"/>
      <c r="AT238"/>
      <c r="AU238"/>
      <c r="AV238"/>
      <c r="AW238"/>
      <c r="AX238"/>
      <c r="AY238"/>
      <c r="AZ238"/>
      <c r="BA238"/>
      <c r="BB238"/>
      <c r="BC238"/>
      <c r="BD238"/>
      <c r="BE238"/>
      <c r="BF238"/>
      <c r="BG238"/>
      <c r="BH238"/>
    </row>
    <row r="239" spans="1:60" s="104" customFormat="1" ht="13.4" hidden="1" customHeight="1" outlineLevel="2" x14ac:dyDescent="0.35">
      <c r="A239" s="102"/>
      <c r="B239" s="95"/>
      <c r="C239" s="17"/>
      <c r="D239" s="17"/>
      <c r="E239" s="17"/>
      <c r="F239" s="13"/>
      <c r="G239" s="86"/>
      <c r="H239" s="86"/>
      <c r="I239" s="99" t="s">
        <v>749</v>
      </c>
      <c r="J239" s="99" t="s">
        <v>344</v>
      </c>
      <c r="K239" s="128">
        <f>Annual!K254</f>
        <v>0</v>
      </c>
      <c r="L239" s="128">
        <f>Annual!L254</f>
        <v>0</v>
      </c>
      <c r="M239" s="128">
        <f>Annual!M254</f>
        <v>0</v>
      </c>
      <c r="N239" s="128">
        <f>Annual!N254</f>
        <v>0</v>
      </c>
      <c r="O239" s="128">
        <f>Annual!O254</f>
        <v>0</v>
      </c>
      <c r="P239" s="128">
        <f>Annual!P254</f>
        <v>0</v>
      </c>
      <c r="Q239" s="128">
        <f>Annual!Q254</f>
        <v>0</v>
      </c>
      <c r="R239" s="128">
        <f>Annual!R254</f>
        <v>0</v>
      </c>
      <c r="S239" s="128">
        <f>Annual!S254</f>
        <v>0</v>
      </c>
      <c r="T239" s="86"/>
      <c r="U239" s="99" t="s">
        <v>342</v>
      </c>
      <c r="V239" s="128">
        <f>Annual!V254</f>
        <v>0</v>
      </c>
      <c r="W239" s="128">
        <f>Annual!W254</f>
        <v>0</v>
      </c>
      <c r="X239" s="128">
        <f>Annual!X254</f>
        <v>0</v>
      </c>
      <c r="Y239" s="128">
        <f>Annual!Y254</f>
        <v>0</v>
      </c>
      <c r="Z239" s="128">
        <f>Annual!Z254</f>
        <v>0</v>
      </c>
      <c r="AA239" s="128">
        <f>Annual!AA254</f>
        <v>0</v>
      </c>
      <c r="AB239" s="128">
        <f>Annual!AB254</f>
        <v>0</v>
      </c>
      <c r="AC239" s="237">
        <f>Annual!AC254*(1+$AC$214)</f>
        <v>0</v>
      </c>
      <c r="AD239" s="128">
        <f>Annual!AD254</f>
        <v>0</v>
      </c>
      <c r="AE239" s="86"/>
      <c r="AF239" s="86"/>
      <c r="AG239" s="16"/>
      <c r="AH239" s="8"/>
      <c r="AI239"/>
      <c r="AJ239"/>
      <c r="AK239"/>
      <c r="AL239"/>
      <c r="AM239"/>
      <c r="AN239"/>
      <c r="AO239"/>
      <c r="AP239"/>
      <c r="AQ239"/>
      <c r="AR239"/>
      <c r="AS239"/>
      <c r="AT239"/>
      <c r="AU239"/>
      <c r="AV239"/>
      <c r="AW239"/>
      <c r="AX239"/>
      <c r="AY239"/>
      <c r="AZ239"/>
      <c r="BA239"/>
      <c r="BB239"/>
      <c r="BC239"/>
      <c r="BD239"/>
      <c r="BE239"/>
      <c r="BF239"/>
      <c r="BG239"/>
      <c r="BH239"/>
    </row>
    <row r="240" spans="1:60" s="104" customFormat="1" ht="13.4" hidden="1" customHeight="1" outlineLevel="2" x14ac:dyDescent="0.35">
      <c r="A240" s="102"/>
      <c r="B240" s="95"/>
      <c r="C240" s="17"/>
      <c r="D240" s="17"/>
      <c r="E240" s="17"/>
      <c r="F240" s="13"/>
      <c r="G240" s="86"/>
      <c r="H240" s="86"/>
      <c r="I240" s="99"/>
      <c r="J240" s="99" t="s">
        <v>345</v>
      </c>
      <c r="K240" s="128">
        <f>Annual!K255</f>
        <v>38.026006493506493</v>
      </c>
      <c r="L240" s="128">
        <f>Annual!L255</f>
        <v>38.026006493506493</v>
      </c>
      <c r="M240" s="128">
        <f>Annual!M255</f>
        <v>38.026006493506493</v>
      </c>
      <c r="N240" s="128">
        <f>Annual!N255</f>
        <v>38.026006493506493</v>
      </c>
      <c r="O240" s="128">
        <f>Annual!O255</f>
        <v>38.026006493506493</v>
      </c>
      <c r="P240" s="128">
        <f>Annual!P255</f>
        <v>38.026006493506493</v>
      </c>
      <c r="Q240" s="128">
        <f>Annual!Q255</f>
        <v>38.026006493506493</v>
      </c>
      <c r="R240" s="128">
        <f>Annual!R255</f>
        <v>38.026006493506493</v>
      </c>
      <c r="S240" s="128">
        <f>Annual!S255</f>
        <v>38.026006493506493</v>
      </c>
      <c r="T240" s="86"/>
      <c r="U240" s="99" t="s">
        <v>107</v>
      </c>
      <c r="V240" s="128">
        <f>Annual!V255</f>
        <v>3.957298878161938</v>
      </c>
      <c r="W240" s="128">
        <f>Annual!W255</f>
        <v>4.9265094153070255</v>
      </c>
      <c r="X240" s="128">
        <f>Annual!X255</f>
        <v>5.6000015092879991</v>
      </c>
      <c r="Y240" s="128">
        <f>Annual!Y255</f>
        <v>5.466795003358218</v>
      </c>
      <c r="Z240" s="128">
        <f>Annual!Z255</f>
        <v>5.8770710416219449</v>
      </c>
      <c r="AA240" s="128">
        <f>Annual!AA255</f>
        <v>5.3948634901561361</v>
      </c>
      <c r="AB240" s="128">
        <f>Annual!AB255</f>
        <v>4.8721611608876749</v>
      </c>
      <c r="AC240" s="237">
        <f>Annual!AC255*(1+$AC$214)</f>
        <v>3.8267565023507526</v>
      </c>
      <c r="AD240" s="128">
        <f>Annual!AD255</f>
        <v>0</v>
      </c>
      <c r="AE240" s="86"/>
      <c r="AF240" s="86"/>
      <c r="AG240" s="16"/>
      <c r="AH240" s="8"/>
      <c r="AI240"/>
      <c r="AJ240"/>
      <c r="AK240"/>
      <c r="AL240"/>
      <c r="AM240"/>
      <c r="AN240"/>
      <c r="AO240"/>
      <c r="AP240"/>
      <c r="AQ240"/>
      <c r="AR240"/>
      <c r="AS240"/>
      <c r="AT240"/>
      <c r="AU240"/>
      <c r="AV240"/>
      <c r="AW240"/>
      <c r="AX240"/>
      <c r="AY240"/>
      <c r="AZ240"/>
      <c r="BA240"/>
      <c r="BB240"/>
      <c r="BC240"/>
      <c r="BD240"/>
      <c r="BE240"/>
      <c r="BF240"/>
      <c r="BG240"/>
      <c r="BH240"/>
    </row>
    <row r="241" spans="1:60" s="104" customFormat="1" ht="13.4" hidden="1" customHeight="1" outlineLevel="2" x14ac:dyDescent="0.35">
      <c r="A241" s="102"/>
      <c r="B241" s="95"/>
      <c r="C241" s="17"/>
      <c r="D241" s="17"/>
      <c r="E241" s="17"/>
      <c r="F241" s="13"/>
      <c r="G241" s="86"/>
      <c r="H241" s="86"/>
      <c r="I241" s="99"/>
      <c r="J241" s="99" t="s">
        <v>346</v>
      </c>
      <c r="K241" s="128">
        <f>Annual!K256</f>
        <v>312.07827922077922</v>
      </c>
      <c r="L241" s="128">
        <f>Annual!L256</f>
        <v>312.07827922077922</v>
      </c>
      <c r="M241" s="128">
        <f>Annual!M256</f>
        <v>312.07827922077922</v>
      </c>
      <c r="N241" s="128">
        <f>Annual!N256</f>
        <v>312.07827922077922</v>
      </c>
      <c r="O241" s="128">
        <f>Annual!O256</f>
        <v>312.07827922077922</v>
      </c>
      <c r="P241" s="128">
        <f>Annual!P256</f>
        <v>312.07827922077922</v>
      </c>
      <c r="Q241" s="128">
        <f>Annual!Q256</f>
        <v>312.07827922077922</v>
      </c>
      <c r="R241" s="128">
        <f>Annual!R256</f>
        <v>312.07827922077922</v>
      </c>
      <c r="S241" s="128">
        <f>Annual!S256</f>
        <v>312.07827922077922</v>
      </c>
      <c r="T241" s="86"/>
      <c r="U241" s="99" t="s">
        <v>108</v>
      </c>
      <c r="V241" s="128">
        <f>Annual!V256</f>
        <v>9.9613705289391543</v>
      </c>
      <c r="W241" s="128">
        <f>Annual!W256</f>
        <v>12.401081447498507</v>
      </c>
      <c r="X241" s="128">
        <f>Annual!X256</f>
        <v>14.096405582220347</v>
      </c>
      <c r="Y241" s="128">
        <f>Annual!Y256</f>
        <v>13.761096220131376</v>
      </c>
      <c r="Z241" s="128">
        <f>Annual!Z256</f>
        <v>14.79384905536541</v>
      </c>
      <c r="AA241" s="128">
        <f>Annual!AA256</f>
        <v>13.580029164603332</v>
      </c>
      <c r="AB241" s="128">
        <f>Annual!AB256</f>
        <v>12.264275227766209</v>
      </c>
      <c r="AC241" s="237">
        <f>Annual!AC256*(1+$AC$214)</f>
        <v>9.6327673540919641</v>
      </c>
      <c r="AD241" s="128">
        <f>Annual!AD256</f>
        <v>0</v>
      </c>
      <c r="AE241" s="86"/>
      <c r="AF241" s="86"/>
      <c r="AG241" s="16"/>
      <c r="AH241" s="8"/>
      <c r="AI241"/>
      <c r="AJ241"/>
      <c r="AK241"/>
      <c r="AL241"/>
      <c r="AM241"/>
      <c r="AN241"/>
      <c r="AO241"/>
      <c r="AP241"/>
      <c r="AQ241"/>
      <c r="AR241"/>
      <c r="AS241"/>
      <c r="AT241"/>
      <c r="AU241"/>
      <c r="AV241"/>
      <c r="AW241"/>
      <c r="AX241"/>
      <c r="AY241"/>
      <c r="AZ241"/>
      <c r="BA241"/>
      <c r="BB241"/>
      <c r="BC241"/>
      <c r="BD241"/>
      <c r="BE241"/>
      <c r="BF241"/>
      <c r="BG241"/>
      <c r="BH241"/>
    </row>
    <row r="242" spans="1:60" s="104" customFormat="1" ht="13.4" hidden="1" customHeight="1" outlineLevel="2" x14ac:dyDescent="0.35">
      <c r="A242" s="102"/>
      <c r="B242" s="95"/>
      <c r="C242" s="17"/>
      <c r="D242" s="17"/>
      <c r="E242" s="17"/>
      <c r="F242" s="13"/>
      <c r="G242" s="86"/>
      <c r="H242" s="86"/>
      <c r="I242" s="99"/>
      <c r="J242" s="99" t="s">
        <v>347</v>
      </c>
      <c r="K242" s="128">
        <f>Annual!K257</f>
        <v>213.11255411255411</v>
      </c>
      <c r="L242" s="128">
        <f>Annual!L257</f>
        <v>213.11255411255411</v>
      </c>
      <c r="M242" s="128">
        <f>Annual!M257</f>
        <v>213.11255411255411</v>
      </c>
      <c r="N242" s="128">
        <f>Annual!N257</f>
        <v>213.11255411255411</v>
      </c>
      <c r="O242" s="128">
        <f>Annual!O257</f>
        <v>213.11255411255411</v>
      </c>
      <c r="P242" s="128">
        <f>Annual!P257</f>
        <v>213.11255411255411</v>
      </c>
      <c r="Q242" s="128">
        <f>Annual!Q257</f>
        <v>213.11255411255411</v>
      </c>
      <c r="R242" s="128">
        <f>Annual!R257</f>
        <v>213.11255411255411</v>
      </c>
      <c r="S242" s="128">
        <f>Annual!S257</f>
        <v>213.11255411255411</v>
      </c>
      <c r="T242" s="86"/>
      <c r="U242" s="99" t="s">
        <v>109</v>
      </c>
      <c r="V242" s="128">
        <f>Annual!V257</f>
        <v>14.172684741915727</v>
      </c>
      <c r="W242" s="128">
        <f>Annual!W257</f>
        <v>17.643818920661477</v>
      </c>
      <c r="X242" s="128">
        <f>Annual!X257</f>
        <v>20.055865980548578</v>
      </c>
      <c r="Y242" s="128">
        <f>Annual!Y257</f>
        <v>19.578799710792428</v>
      </c>
      <c r="Z242" s="128">
        <f>Annual!Z257</f>
        <v>21.048163821641374</v>
      </c>
      <c r="AA242" s="128">
        <f>Annual!AA257</f>
        <v>19.321183925124107</v>
      </c>
      <c r="AB242" s="128">
        <f>Annual!AB257</f>
        <v>17.449175882600972</v>
      </c>
      <c r="AC242" s="237">
        <f>Annual!AC257*(1+$AC$214)</f>
        <v>13.7051597975547</v>
      </c>
      <c r="AD242" s="128">
        <f>Annual!AD257</f>
        <v>0</v>
      </c>
      <c r="AE242" s="86"/>
      <c r="AF242" s="86"/>
      <c r="AG242" s="16"/>
      <c r="AH242" s="8"/>
      <c r="AI242"/>
      <c r="AJ242"/>
      <c r="AK242"/>
      <c r="AL242"/>
      <c r="AM242"/>
      <c r="AN242"/>
      <c r="AO242"/>
      <c r="AP242"/>
      <c r="AQ242"/>
      <c r="AR242"/>
      <c r="AS242"/>
      <c r="AT242"/>
      <c r="AU242"/>
      <c r="AV242"/>
      <c r="AW242"/>
      <c r="AX242"/>
      <c r="AY242"/>
      <c r="AZ242"/>
      <c r="BA242"/>
      <c r="BB242"/>
      <c r="BC242"/>
      <c r="BD242"/>
      <c r="BE242"/>
      <c r="BF242"/>
      <c r="BG242"/>
      <c r="BH242"/>
    </row>
    <row r="243" spans="1:60" s="104" customFormat="1" ht="13.4" hidden="1" customHeight="1" outlineLevel="2" x14ac:dyDescent="0.35">
      <c r="A243" s="102"/>
      <c r="B243" s="95"/>
      <c r="C243" s="17"/>
      <c r="D243" s="17"/>
      <c r="E243" s="17"/>
      <c r="F243" s="13"/>
      <c r="G243" s="86"/>
      <c r="H243" s="86"/>
      <c r="I243" s="99"/>
      <c r="J243" s="99" t="s">
        <v>348</v>
      </c>
      <c r="K243" s="128">
        <f>Annual!K258</f>
        <v>178.79892857142858</v>
      </c>
      <c r="L243" s="128">
        <f>Annual!L258</f>
        <v>178.79892857142858</v>
      </c>
      <c r="M243" s="128">
        <f>Annual!M258</f>
        <v>178.79892857142858</v>
      </c>
      <c r="N243" s="128">
        <f>Annual!N258</f>
        <v>178.79892857142858</v>
      </c>
      <c r="O243" s="128">
        <f>Annual!O258</f>
        <v>178.79892857142858</v>
      </c>
      <c r="P243" s="128">
        <f>Annual!P258</f>
        <v>178.79892857142858</v>
      </c>
      <c r="Q243" s="128">
        <f>Annual!Q258</f>
        <v>178.79892857142858</v>
      </c>
      <c r="R243" s="128">
        <f>Annual!R258</f>
        <v>178.79892857142858</v>
      </c>
      <c r="S243" s="128">
        <f>Annual!S258</f>
        <v>178.79892857142858</v>
      </c>
      <c r="T243" s="86"/>
      <c r="U243" s="99" t="s">
        <v>110</v>
      </c>
      <c r="V243" s="128">
        <f>Annual!V258</f>
        <v>22.435061904654361</v>
      </c>
      <c r="W243" s="128">
        <f>Annual!W258</f>
        <v>27.929794314047964</v>
      </c>
      <c r="X243" s="128">
        <f>Annual!X258</f>
        <v>31.74801408616095</v>
      </c>
      <c r="Y243" s="128">
        <f>Annual!Y258</f>
        <v>30.99282821351202</v>
      </c>
      <c r="Z243" s="128">
        <f>Annual!Z258</f>
        <v>33.318800701270725</v>
      </c>
      <c r="AA243" s="128">
        <f>Annual!AA258</f>
        <v>30.585027842281598</v>
      </c>
      <c r="AB243" s="128">
        <f>Annual!AB258</f>
        <v>27.621678478007205</v>
      </c>
      <c r="AC243" s="237">
        <f>Annual!AC258*(1+$AC$214)</f>
        <v>21.694979749458415</v>
      </c>
      <c r="AD243" s="128">
        <f>Annual!AD258</f>
        <v>0</v>
      </c>
      <c r="AE243" s="86"/>
      <c r="AF243" s="86"/>
      <c r="AG243" s="16"/>
      <c r="AH243" s="8"/>
      <c r="AI243"/>
      <c r="AJ243"/>
      <c r="AK243"/>
      <c r="AL243"/>
      <c r="AM243"/>
      <c r="AN243"/>
      <c r="AO243"/>
      <c r="AP243"/>
      <c r="AQ243"/>
      <c r="AR243"/>
      <c r="AS243"/>
      <c r="AT243"/>
      <c r="AU243"/>
      <c r="AV243"/>
      <c r="AW243"/>
      <c r="AX243"/>
      <c r="AY243"/>
      <c r="AZ243"/>
      <c r="BA243"/>
      <c r="BB243"/>
      <c r="BC243"/>
      <c r="BD243"/>
      <c r="BE243"/>
      <c r="BF243"/>
      <c r="BG243"/>
      <c r="BH243"/>
    </row>
    <row r="244" spans="1:60" s="104" customFormat="1" ht="13.4" hidden="1" customHeight="1" outlineLevel="2" x14ac:dyDescent="0.35">
      <c r="A244" s="102"/>
      <c r="B244" s="95"/>
      <c r="C244" s="17"/>
      <c r="D244" s="17"/>
      <c r="E244" s="17"/>
      <c r="F244" s="13"/>
      <c r="G244" s="86"/>
      <c r="H244" s="86"/>
      <c r="I244" s="99"/>
      <c r="J244" s="99" t="s">
        <v>349</v>
      </c>
      <c r="K244" s="128">
        <f>Annual!K259</f>
        <v>126.00607142857145</v>
      </c>
      <c r="L244" s="128">
        <f>Annual!L259</f>
        <v>126.00607142857145</v>
      </c>
      <c r="M244" s="128">
        <f>Annual!M259</f>
        <v>126.00607142857145</v>
      </c>
      <c r="N244" s="128">
        <f>Annual!N259</f>
        <v>126.00607142857145</v>
      </c>
      <c r="O244" s="128">
        <f>Annual!O259</f>
        <v>126.00607142857145</v>
      </c>
      <c r="P244" s="128">
        <f>Annual!P259</f>
        <v>126.00607142857145</v>
      </c>
      <c r="Q244" s="128">
        <f>Annual!Q259</f>
        <v>126.00607142857145</v>
      </c>
      <c r="R244" s="128">
        <f>Annual!R259</f>
        <v>126.00607142857145</v>
      </c>
      <c r="S244" s="128">
        <f>Annual!S259</f>
        <v>126.00607142857145</v>
      </c>
      <c r="T244" s="86"/>
      <c r="U244" s="99" t="s">
        <v>111</v>
      </c>
      <c r="V244" s="128">
        <f>Annual!V259</f>
        <v>9.8172292304836173</v>
      </c>
      <c r="W244" s="128">
        <f>Annual!W259</f>
        <v>12.22163746668258</v>
      </c>
      <c r="X244" s="128">
        <f>Annual!X259</f>
        <v>13.89243021575102</v>
      </c>
      <c r="Y244" s="128">
        <f>Annual!Y259</f>
        <v>13.561972789115648</v>
      </c>
      <c r="Z244" s="128">
        <f>Annual!Z259</f>
        <v>14.579781663152595</v>
      </c>
      <c r="AA244" s="128">
        <f>Annual!AA259</f>
        <v>13.383525778732547</v>
      </c>
      <c r="AB244" s="128">
        <f>Annual!AB259</f>
        <v>12.086810836615349</v>
      </c>
      <c r="AC244" s="237">
        <f>Annual!AC259*(1+$AC$214)</f>
        <v>9.4933809523809547</v>
      </c>
      <c r="AD244" s="128">
        <f>Annual!AD259</f>
        <v>0</v>
      </c>
      <c r="AE244" s="86"/>
      <c r="AF244" s="86"/>
      <c r="AG244" s="16"/>
      <c r="AH244" s="8"/>
      <c r="AI244"/>
      <c r="AJ244"/>
      <c r="AK244"/>
      <c r="AL244"/>
      <c r="AM244"/>
      <c r="AN244"/>
      <c r="AO244"/>
      <c r="AP244"/>
      <c r="AQ244"/>
      <c r="AR244"/>
      <c r="AS244"/>
      <c r="AT244"/>
      <c r="AU244"/>
      <c r="AV244"/>
      <c r="AW244"/>
      <c r="AX244"/>
      <c r="AY244"/>
      <c r="AZ244"/>
      <c r="BA244"/>
      <c r="BB244"/>
      <c r="BC244"/>
      <c r="BD244"/>
      <c r="BE244"/>
      <c r="BF244"/>
      <c r="BG244"/>
      <c r="BH244"/>
    </row>
    <row r="245" spans="1:60" s="104" customFormat="1" ht="13.4" hidden="1" customHeight="1" outlineLevel="2" x14ac:dyDescent="0.35">
      <c r="A245" s="102"/>
      <c r="B245" s="95"/>
      <c r="C245" s="17"/>
      <c r="D245" s="17"/>
      <c r="E245" s="17"/>
      <c r="F245" s="13"/>
      <c r="G245" s="86"/>
      <c r="H245" s="86"/>
      <c r="I245" s="99"/>
      <c r="J245" s="99" t="s">
        <v>350</v>
      </c>
      <c r="K245" s="128">
        <f>Annual!K260</f>
        <v>5.5172413793103453E-3</v>
      </c>
      <c r="L245" s="128">
        <f>Annual!L260</f>
        <v>5.5172413793103453E-3</v>
      </c>
      <c r="M245" s="128">
        <f>Annual!M260</f>
        <v>5.5172413793103453E-3</v>
      </c>
      <c r="N245" s="128">
        <f>Annual!N260</f>
        <v>5.5172413793103453E-3</v>
      </c>
      <c r="O245" s="128">
        <f>Annual!O260</f>
        <v>5.5172413793103453E-3</v>
      </c>
      <c r="P245" s="128">
        <f>Annual!P260</f>
        <v>5.5172413793103453E-3</v>
      </c>
      <c r="Q245" s="128">
        <f>Annual!Q260</f>
        <v>5.5172413793103453E-3</v>
      </c>
      <c r="R245" s="128">
        <f>Annual!R260</f>
        <v>5.5172413793103453E-3</v>
      </c>
      <c r="S245" s="128">
        <f>Annual!S260</f>
        <v>5.5172413793103453E-3</v>
      </c>
      <c r="T245" s="86"/>
      <c r="U245" s="99" t="s">
        <v>112</v>
      </c>
      <c r="V245" s="128">
        <f>Annual!V260</f>
        <v>3.9938159575183168E-3</v>
      </c>
      <c r="W245" s="128">
        <f>Annual!W260</f>
        <v>4.9719701552732405E-3</v>
      </c>
      <c r="X245" s="128">
        <f>Annual!X260</f>
        <v>5.6516770854338916E-3</v>
      </c>
      <c r="Y245" s="128">
        <f>Annual!Y260</f>
        <v>5.5172413793103453E-3</v>
      </c>
      <c r="Z245" s="128">
        <f>Annual!Z260</f>
        <v>5.9313033541708686E-3</v>
      </c>
      <c r="AA245" s="128">
        <f>Annual!AA260</f>
        <v>5.4446460980036296E-3</v>
      </c>
      <c r="AB245" s="128">
        <f>Annual!AB260</f>
        <v>4.9171203871748344E-3</v>
      </c>
      <c r="AC245" s="237">
        <f>Annual!AC260*(1+$AC$214)</f>
        <v>3.8620689655172419E-3</v>
      </c>
      <c r="AD245" s="128">
        <f>Annual!AD260</f>
        <v>0</v>
      </c>
      <c r="AE245" s="86"/>
      <c r="AF245" s="86"/>
      <c r="AG245" s="16"/>
      <c r="AH245" s="8"/>
      <c r="AI245"/>
      <c r="AJ245"/>
      <c r="AK245"/>
      <c r="AL245"/>
      <c r="AM245"/>
      <c r="AN245"/>
      <c r="AO245"/>
      <c r="AP245"/>
      <c r="AQ245"/>
      <c r="AR245"/>
      <c r="AS245"/>
      <c r="AT245"/>
      <c r="AU245"/>
      <c r="AV245"/>
      <c r="AW245"/>
      <c r="AX245"/>
      <c r="AY245"/>
      <c r="AZ245"/>
      <c r="BA245"/>
      <c r="BB245"/>
      <c r="BC245"/>
      <c r="BD245"/>
      <c r="BE245"/>
      <c r="BF245"/>
      <c r="BG245"/>
      <c r="BH245"/>
    </row>
    <row r="246" spans="1:60" s="104" customFormat="1" ht="13.4" hidden="1" customHeight="1" outlineLevel="2" x14ac:dyDescent="0.35">
      <c r="A246" s="102"/>
      <c r="B246" s="95"/>
      <c r="C246" s="17"/>
      <c r="D246" s="17"/>
      <c r="E246" s="17"/>
      <c r="F246" s="13"/>
      <c r="G246" s="86"/>
      <c r="H246" s="86"/>
      <c r="I246" s="99"/>
      <c r="J246" s="99" t="s">
        <v>351</v>
      </c>
      <c r="K246" s="128">
        <f>Annual!K261</f>
        <v>5.5172413793103453E-3</v>
      </c>
      <c r="L246" s="128">
        <f>Annual!L261</f>
        <v>5.5172413793103453E-3</v>
      </c>
      <c r="M246" s="128">
        <f>Annual!M261</f>
        <v>5.5172413793103453E-3</v>
      </c>
      <c r="N246" s="128">
        <f>Annual!N261</f>
        <v>5.5172413793103453E-3</v>
      </c>
      <c r="O246" s="128">
        <f>Annual!O261</f>
        <v>5.5172413793103453E-3</v>
      </c>
      <c r="P246" s="128">
        <f>Annual!P261</f>
        <v>5.5172413793103453E-3</v>
      </c>
      <c r="Q246" s="128">
        <f>Annual!Q261</f>
        <v>5.5172413793103453E-3</v>
      </c>
      <c r="R246" s="128">
        <f>Annual!R261</f>
        <v>5.5172413793103453E-3</v>
      </c>
      <c r="S246" s="128">
        <f>Annual!S261</f>
        <v>5.5172413793103453E-3</v>
      </c>
      <c r="T246" s="86"/>
      <c r="U246" s="99" t="s">
        <v>113</v>
      </c>
      <c r="V246" s="128">
        <f>Annual!V261</f>
        <v>3.9938159575183168E-3</v>
      </c>
      <c r="W246" s="128">
        <f>Annual!W261</f>
        <v>4.9719701552732405E-3</v>
      </c>
      <c r="X246" s="128">
        <f>Annual!X261</f>
        <v>5.6516770854338916E-3</v>
      </c>
      <c r="Y246" s="128">
        <f>Annual!Y261</f>
        <v>5.5172413793103453E-3</v>
      </c>
      <c r="Z246" s="128">
        <f>Annual!Z261</f>
        <v>5.9313033541708686E-3</v>
      </c>
      <c r="AA246" s="128">
        <f>Annual!AA261</f>
        <v>5.4446460980036296E-3</v>
      </c>
      <c r="AB246" s="128">
        <f>Annual!AB261</f>
        <v>4.9171203871748344E-3</v>
      </c>
      <c r="AC246" s="237">
        <f>Annual!AC261*(1+$AC$214)</f>
        <v>3.8620689655172419E-3</v>
      </c>
      <c r="AD246" s="128">
        <f>Annual!AD261</f>
        <v>0</v>
      </c>
      <c r="AE246" s="86"/>
      <c r="AF246" s="86"/>
      <c r="AG246" s="16"/>
      <c r="AH246" s="8"/>
      <c r="AI246"/>
      <c r="AJ246"/>
      <c r="AK246"/>
      <c r="AL246"/>
      <c r="AM246"/>
      <c r="AN246"/>
      <c r="AO246"/>
      <c r="AP246"/>
      <c r="AQ246"/>
      <c r="AR246"/>
      <c r="AS246"/>
      <c r="AT246"/>
      <c r="AU246"/>
      <c r="AV246"/>
      <c r="AW246"/>
      <c r="AX246"/>
      <c r="AY246"/>
      <c r="AZ246"/>
      <c r="BA246"/>
      <c r="BB246"/>
      <c r="BC246"/>
      <c r="BD246"/>
      <c r="BE246"/>
      <c r="BF246"/>
      <c r="BG246"/>
      <c r="BH246"/>
    </row>
    <row r="247" spans="1:60" s="104" customFormat="1" ht="13.4" hidden="1" customHeight="1" outlineLevel="2" x14ac:dyDescent="0.35">
      <c r="A247" s="102"/>
      <c r="B247" s="95"/>
      <c r="C247" s="17"/>
      <c r="D247" s="17"/>
      <c r="E247" s="17"/>
      <c r="F247" s="13"/>
      <c r="G247" s="86"/>
      <c r="H247" s="86"/>
      <c r="I247" s="99"/>
      <c r="J247" s="99" t="s">
        <v>352</v>
      </c>
      <c r="K247" s="128">
        <f>Annual!K262</f>
        <v>5.5172413793103453E-3</v>
      </c>
      <c r="L247" s="128">
        <f>Annual!L262</f>
        <v>5.5172413793103453E-3</v>
      </c>
      <c r="M247" s="128">
        <f>Annual!M262</f>
        <v>5.5172413793103453E-3</v>
      </c>
      <c r="N247" s="128">
        <f>Annual!N262</f>
        <v>5.5172413793103453E-3</v>
      </c>
      <c r="O247" s="128">
        <f>Annual!O262</f>
        <v>5.5172413793103453E-3</v>
      </c>
      <c r="P247" s="128">
        <f>Annual!P262</f>
        <v>5.5172413793103453E-3</v>
      </c>
      <c r="Q247" s="128">
        <f>Annual!Q262</f>
        <v>5.5172413793103453E-3</v>
      </c>
      <c r="R247" s="128">
        <f>Annual!R262</f>
        <v>5.5172413793103453E-3</v>
      </c>
      <c r="S247" s="128">
        <f>Annual!S262</f>
        <v>5.5172413793103453E-3</v>
      </c>
      <c r="T247" s="86"/>
      <c r="U247" s="99" t="s">
        <v>114</v>
      </c>
      <c r="V247" s="128">
        <f>Annual!V262</f>
        <v>3.9938159575183168E-3</v>
      </c>
      <c r="W247" s="128">
        <f>Annual!W262</f>
        <v>4.9719701552732405E-3</v>
      </c>
      <c r="X247" s="128">
        <f>Annual!X262</f>
        <v>5.6516770854338916E-3</v>
      </c>
      <c r="Y247" s="128">
        <f>Annual!Y262</f>
        <v>5.5172413793103453E-3</v>
      </c>
      <c r="Z247" s="128">
        <f>Annual!Z262</f>
        <v>5.9313033541708686E-3</v>
      </c>
      <c r="AA247" s="128">
        <f>Annual!AA262</f>
        <v>5.4446460980036296E-3</v>
      </c>
      <c r="AB247" s="128">
        <f>Annual!AB262</f>
        <v>4.9171203871748344E-3</v>
      </c>
      <c r="AC247" s="237">
        <f>Annual!AC262*(1+$AC$214)</f>
        <v>3.8620689655172419E-3</v>
      </c>
      <c r="AD247" s="128">
        <f>Annual!AD262</f>
        <v>0</v>
      </c>
      <c r="AE247" s="86"/>
      <c r="AF247" s="86"/>
      <c r="AG247" s="16"/>
      <c r="AH247" s="8"/>
      <c r="AI247"/>
      <c r="AJ247"/>
      <c r="AK247"/>
      <c r="AL247"/>
      <c r="AM247"/>
      <c r="AN247"/>
      <c r="AO247"/>
      <c r="AP247"/>
      <c r="AQ247"/>
      <c r="AR247"/>
      <c r="AS247"/>
      <c r="AT247"/>
      <c r="AU247"/>
      <c r="AV247"/>
      <c r="AW247"/>
      <c r="AX247"/>
      <c r="AY247"/>
      <c r="AZ247"/>
      <c r="BA247"/>
      <c r="BB247"/>
      <c r="BC247"/>
      <c r="BD247"/>
      <c r="BE247"/>
      <c r="BF247"/>
      <c r="BG247"/>
      <c r="BH247"/>
    </row>
    <row r="248" spans="1:60" s="104" customFormat="1" ht="13.4" hidden="1" customHeight="1" outlineLevel="2" x14ac:dyDescent="0.35">
      <c r="A248" s="102"/>
      <c r="B248" s="95"/>
      <c r="C248" s="17"/>
      <c r="D248" s="17"/>
      <c r="E248" s="17"/>
      <c r="F248" s="13"/>
      <c r="G248" s="86"/>
      <c r="H248" s="86"/>
      <c r="I248" s="99"/>
      <c r="J248" s="99" t="s">
        <v>353</v>
      </c>
      <c r="K248" s="128">
        <f>Annual!K263</f>
        <v>5.5172413793103453E-3</v>
      </c>
      <c r="L248" s="128">
        <f>Annual!L263</f>
        <v>5.5172413793103453E-3</v>
      </c>
      <c r="M248" s="128">
        <f>Annual!M263</f>
        <v>5.5172413793103453E-3</v>
      </c>
      <c r="N248" s="128">
        <f>Annual!N263</f>
        <v>5.5172413793103453E-3</v>
      </c>
      <c r="O248" s="128">
        <f>Annual!O263</f>
        <v>5.5172413793103453E-3</v>
      </c>
      <c r="P248" s="128">
        <f>Annual!P263</f>
        <v>5.5172413793103453E-3</v>
      </c>
      <c r="Q248" s="128">
        <f>Annual!Q263</f>
        <v>5.5172413793103453E-3</v>
      </c>
      <c r="R248" s="128">
        <f>Annual!R263</f>
        <v>5.5172413793103453E-3</v>
      </c>
      <c r="S248" s="128">
        <f>Annual!S263</f>
        <v>5.5172413793103453E-3</v>
      </c>
      <c r="T248" s="86"/>
      <c r="U248" s="99" t="s">
        <v>115</v>
      </c>
      <c r="V248" s="128">
        <f>Annual!V263</f>
        <v>3.9938159575183168E-3</v>
      </c>
      <c r="W248" s="128">
        <f>Annual!W263</f>
        <v>4.9719701552732405E-3</v>
      </c>
      <c r="X248" s="128">
        <f>Annual!X263</f>
        <v>5.6516770854338916E-3</v>
      </c>
      <c r="Y248" s="128">
        <f>Annual!Y263</f>
        <v>5.5172413793103453E-3</v>
      </c>
      <c r="Z248" s="128">
        <f>Annual!Z263</f>
        <v>5.9313033541708686E-3</v>
      </c>
      <c r="AA248" s="128">
        <f>Annual!AA263</f>
        <v>5.4446460980036296E-3</v>
      </c>
      <c r="AB248" s="128">
        <f>Annual!AB263</f>
        <v>4.9171203871748344E-3</v>
      </c>
      <c r="AC248" s="237">
        <f>Annual!AC263*(1+$AC$214)</f>
        <v>3.8620689655172419E-3</v>
      </c>
      <c r="AD248" s="128">
        <f>Annual!AD263</f>
        <v>0</v>
      </c>
      <c r="AE248" s="86"/>
      <c r="AF248" s="86"/>
      <c r="AG248" s="16"/>
      <c r="AH248" s="8"/>
      <c r="AI248"/>
      <c r="AJ248"/>
      <c r="AK248"/>
      <c r="AL248"/>
      <c r="AM248"/>
      <c r="AN248"/>
      <c r="AO248"/>
      <c r="AP248"/>
      <c r="AQ248"/>
      <c r="AR248"/>
      <c r="AS248"/>
      <c r="AT248"/>
      <c r="AU248"/>
      <c r="AV248"/>
      <c r="AW248"/>
      <c r="AX248"/>
      <c r="AY248"/>
      <c r="AZ248"/>
      <c r="BA248"/>
      <c r="BB248"/>
      <c r="BC248"/>
      <c r="BD248"/>
      <c r="BE248"/>
      <c r="BF248"/>
      <c r="BG248"/>
      <c r="BH248"/>
    </row>
    <row r="249" spans="1:60" s="104" customFormat="1" ht="13.4" hidden="1" customHeight="1" outlineLevel="2" x14ac:dyDescent="0.35">
      <c r="A249" s="102"/>
      <c r="B249" s="95"/>
      <c r="C249" s="17"/>
      <c r="D249" s="17"/>
      <c r="E249" s="17"/>
      <c r="F249" s="13"/>
      <c r="G249" s="86"/>
      <c r="H249" s="86"/>
      <c r="I249" s="99" t="s">
        <v>750</v>
      </c>
      <c r="J249" s="99" t="s">
        <v>344</v>
      </c>
      <c r="K249" s="128">
        <f>Annual!K264</f>
        <v>0</v>
      </c>
      <c r="L249" s="128">
        <f>Annual!L264</f>
        <v>0</v>
      </c>
      <c r="M249" s="128">
        <f>Annual!M264</f>
        <v>0</v>
      </c>
      <c r="N249" s="128">
        <f>Annual!N264</f>
        <v>0</v>
      </c>
      <c r="O249" s="128">
        <f>Annual!O264</f>
        <v>0</v>
      </c>
      <c r="P249" s="128">
        <f>Annual!P264</f>
        <v>0</v>
      </c>
      <c r="Q249" s="128">
        <f>Annual!Q264</f>
        <v>0</v>
      </c>
      <c r="R249" s="128">
        <f>Annual!R264</f>
        <v>0</v>
      </c>
      <c r="S249" s="128">
        <f>Annual!S264</f>
        <v>0</v>
      </c>
      <c r="T249" s="86"/>
      <c r="U249" s="99" t="s">
        <v>342</v>
      </c>
      <c r="V249" s="128">
        <f>Annual!V264</f>
        <v>0</v>
      </c>
      <c r="W249" s="128">
        <f>Annual!W264</f>
        <v>0</v>
      </c>
      <c r="X249" s="128">
        <f>Annual!X264</f>
        <v>0</v>
      </c>
      <c r="Y249" s="128">
        <f>Annual!Y264</f>
        <v>0</v>
      </c>
      <c r="Z249" s="128">
        <f>Annual!Z264</f>
        <v>0</v>
      </c>
      <c r="AA249" s="128">
        <f>Annual!AA264</f>
        <v>0</v>
      </c>
      <c r="AB249" s="128">
        <f>Annual!AB264</f>
        <v>0</v>
      </c>
      <c r="AC249" s="237">
        <f>Annual!AC264*(1+$AC$214)</f>
        <v>0</v>
      </c>
      <c r="AD249" s="128">
        <f>Annual!AD264</f>
        <v>0</v>
      </c>
      <c r="AE249" s="86"/>
      <c r="AF249" s="86"/>
      <c r="AG249" s="16"/>
      <c r="AH249" s="8"/>
      <c r="AI249"/>
      <c r="AJ249"/>
      <c r="AK249"/>
      <c r="AL249"/>
      <c r="AM249"/>
      <c r="AN249"/>
      <c r="AO249"/>
      <c r="AP249"/>
      <c r="AQ249"/>
      <c r="AR249"/>
      <c r="AS249"/>
      <c r="AT249"/>
      <c r="AU249"/>
      <c r="AV249"/>
      <c r="AW249"/>
      <c r="AX249"/>
      <c r="AY249"/>
      <c r="AZ249"/>
      <c r="BA249"/>
      <c r="BB249"/>
      <c r="BC249"/>
      <c r="BD249"/>
      <c r="BE249"/>
      <c r="BF249"/>
      <c r="BG249"/>
      <c r="BH249"/>
    </row>
    <row r="250" spans="1:60" s="104" customFormat="1" ht="13.4" hidden="1" customHeight="1" outlineLevel="2" x14ac:dyDescent="0.35">
      <c r="A250" s="102"/>
      <c r="B250" s="95"/>
      <c r="C250" s="17"/>
      <c r="D250" s="17"/>
      <c r="E250" s="17"/>
      <c r="F250" s="13"/>
      <c r="G250" s="86"/>
      <c r="H250" s="86"/>
      <c r="I250" s="99"/>
      <c r="J250" s="99" t="s">
        <v>345</v>
      </c>
      <c r="K250" s="128">
        <f>Annual!K265</f>
        <v>38.026006493506493</v>
      </c>
      <c r="L250" s="128">
        <f>Annual!L265</f>
        <v>38.026006493506493</v>
      </c>
      <c r="M250" s="128">
        <f>Annual!M265</f>
        <v>38.026006493506493</v>
      </c>
      <c r="N250" s="128">
        <f>Annual!N265</f>
        <v>38.026006493506493</v>
      </c>
      <c r="O250" s="128">
        <f>Annual!O265</f>
        <v>38.026006493506493</v>
      </c>
      <c r="P250" s="128">
        <f>Annual!P265</f>
        <v>38.026006493506493</v>
      </c>
      <c r="Q250" s="128">
        <f>Annual!Q265</f>
        <v>38.026006493506493</v>
      </c>
      <c r="R250" s="128">
        <f>Annual!R265</f>
        <v>38.026006493506493</v>
      </c>
      <c r="S250" s="128">
        <f>Annual!S265</f>
        <v>38.026006493506493</v>
      </c>
      <c r="T250" s="86"/>
      <c r="U250" s="99" t="s">
        <v>107</v>
      </c>
      <c r="V250" s="128">
        <f>Annual!V265</f>
        <v>3.957298878161938</v>
      </c>
      <c r="W250" s="128">
        <f>Annual!W265</f>
        <v>4.9265094153070255</v>
      </c>
      <c r="X250" s="128">
        <f>Annual!X265</f>
        <v>5.6000015092879991</v>
      </c>
      <c r="Y250" s="128">
        <f>Annual!Y265</f>
        <v>5.466795003358218</v>
      </c>
      <c r="Z250" s="128">
        <f>Annual!Z265</f>
        <v>5.8770710416219449</v>
      </c>
      <c r="AA250" s="128">
        <f>Annual!AA265</f>
        <v>5.3948634901561361</v>
      </c>
      <c r="AB250" s="128">
        <f>Annual!AB265</f>
        <v>4.8721611608876749</v>
      </c>
      <c r="AC250" s="237">
        <f>Annual!AC265*(1+$AC$214)</f>
        <v>3.8267565023507526</v>
      </c>
      <c r="AD250" s="128">
        <f>Annual!AD265</f>
        <v>0</v>
      </c>
      <c r="AE250" s="86"/>
      <c r="AF250" s="86"/>
      <c r="AG250" s="16"/>
      <c r="AH250" s="8"/>
      <c r="AI250"/>
      <c r="AJ250"/>
      <c r="AK250"/>
      <c r="AL250"/>
      <c r="AM250"/>
      <c r="AN250"/>
      <c r="AO250"/>
      <c r="AP250"/>
      <c r="AQ250"/>
      <c r="AR250"/>
      <c r="AS250"/>
      <c r="AT250"/>
      <c r="AU250"/>
      <c r="AV250"/>
      <c r="AW250"/>
      <c r="AX250"/>
      <c r="AY250"/>
      <c r="AZ250"/>
      <c r="BA250"/>
      <c r="BB250"/>
      <c r="BC250"/>
      <c r="BD250"/>
      <c r="BE250"/>
      <c r="BF250"/>
      <c r="BG250"/>
      <c r="BH250"/>
    </row>
    <row r="251" spans="1:60" s="104" customFormat="1" ht="13.4" hidden="1" customHeight="1" outlineLevel="2" x14ac:dyDescent="0.35">
      <c r="A251" s="102"/>
      <c r="B251" s="95"/>
      <c r="C251" s="17"/>
      <c r="D251" s="17"/>
      <c r="E251" s="17"/>
      <c r="F251" s="13"/>
      <c r="G251" s="86"/>
      <c r="H251" s="86"/>
      <c r="I251" s="99"/>
      <c r="J251" s="99" t="s">
        <v>346</v>
      </c>
      <c r="K251" s="128">
        <f>Annual!K266</f>
        <v>312.07827922077922</v>
      </c>
      <c r="L251" s="128">
        <f>Annual!L266</f>
        <v>312.07827922077922</v>
      </c>
      <c r="M251" s="128">
        <f>Annual!M266</f>
        <v>312.07827922077922</v>
      </c>
      <c r="N251" s="128">
        <f>Annual!N266</f>
        <v>312.07827922077922</v>
      </c>
      <c r="O251" s="128">
        <f>Annual!O266</f>
        <v>312.07827922077922</v>
      </c>
      <c r="P251" s="128">
        <f>Annual!P266</f>
        <v>312.07827922077922</v>
      </c>
      <c r="Q251" s="128">
        <f>Annual!Q266</f>
        <v>312.07827922077922</v>
      </c>
      <c r="R251" s="128">
        <f>Annual!R266</f>
        <v>312.07827922077922</v>
      </c>
      <c r="S251" s="128">
        <f>Annual!S266</f>
        <v>312.07827922077922</v>
      </c>
      <c r="T251" s="86"/>
      <c r="U251" s="99" t="s">
        <v>108</v>
      </c>
      <c r="V251" s="128">
        <f>Annual!V266</f>
        <v>6.4748908438104502</v>
      </c>
      <c r="W251" s="128">
        <f>Annual!W266</f>
        <v>8.0607029408740303</v>
      </c>
      <c r="X251" s="128">
        <f>Annual!X266</f>
        <v>9.1626636284432266</v>
      </c>
      <c r="Y251" s="128">
        <f>Annual!Y266</f>
        <v>8.9447125430853944</v>
      </c>
      <c r="Z251" s="128">
        <f>Annual!Z266</f>
        <v>9.6160018859875152</v>
      </c>
      <c r="AA251" s="128">
        <f>Annual!AA266</f>
        <v>8.8270189569921644</v>
      </c>
      <c r="AB251" s="128">
        <f>Annual!AB266</f>
        <v>7.9717788980480355</v>
      </c>
      <c r="AC251" s="237">
        <f>Annual!AC266*(1+$AC$214)</f>
        <v>6.2612987801597768</v>
      </c>
      <c r="AD251" s="128">
        <f>Annual!AD266</f>
        <v>0</v>
      </c>
      <c r="AE251" s="86"/>
      <c r="AF251" s="86"/>
      <c r="AG251" s="16"/>
      <c r="AH251" s="8"/>
      <c r="AI251"/>
      <c r="AJ251"/>
      <c r="AK251"/>
      <c r="AL251"/>
      <c r="AM251"/>
      <c r="AN251"/>
      <c r="AO251"/>
      <c r="AP251"/>
      <c r="AQ251"/>
      <c r="AR251"/>
      <c r="AS251"/>
      <c r="AT251"/>
      <c r="AU251"/>
      <c r="AV251"/>
      <c r="AW251"/>
      <c r="AX251"/>
      <c r="AY251"/>
      <c r="AZ251"/>
      <c r="BA251"/>
      <c r="BB251"/>
      <c r="BC251"/>
      <c r="BD251"/>
      <c r="BE251"/>
      <c r="BF251"/>
      <c r="BG251"/>
      <c r="BH251"/>
    </row>
    <row r="252" spans="1:60" s="104" customFormat="1" ht="13.4" hidden="1" customHeight="1" outlineLevel="2" x14ac:dyDescent="0.35">
      <c r="A252" s="102"/>
      <c r="B252" s="95"/>
      <c r="C252" s="17"/>
      <c r="D252" s="17"/>
      <c r="E252" s="17"/>
      <c r="F252" s="13"/>
      <c r="G252" s="86"/>
      <c r="H252" s="86"/>
      <c r="I252" s="99"/>
      <c r="J252" s="99" t="s">
        <v>347</v>
      </c>
      <c r="K252" s="128">
        <f>Annual!K267</f>
        <v>213.11255411255411</v>
      </c>
      <c r="L252" s="128">
        <f>Annual!L267</f>
        <v>213.11255411255411</v>
      </c>
      <c r="M252" s="128">
        <f>Annual!M267</f>
        <v>213.11255411255411</v>
      </c>
      <c r="N252" s="128">
        <f>Annual!N267</f>
        <v>213.11255411255411</v>
      </c>
      <c r="O252" s="128">
        <f>Annual!O267</f>
        <v>213.11255411255411</v>
      </c>
      <c r="P252" s="128">
        <f>Annual!P267</f>
        <v>213.11255411255411</v>
      </c>
      <c r="Q252" s="128">
        <f>Annual!Q267</f>
        <v>213.11255411255411</v>
      </c>
      <c r="R252" s="128">
        <f>Annual!R267</f>
        <v>213.11255411255411</v>
      </c>
      <c r="S252" s="128">
        <f>Annual!S267</f>
        <v>213.11255411255411</v>
      </c>
      <c r="T252" s="86"/>
      <c r="U252" s="99" t="s">
        <v>109</v>
      </c>
      <c r="V252" s="128">
        <f>Annual!V267</f>
        <v>14.172684741915727</v>
      </c>
      <c r="W252" s="128">
        <f>Annual!W267</f>
        <v>17.643818920661477</v>
      </c>
      <c r="X252" s="128">
        <f>Annual!X267</f>
        <v>20.055865980548578</v>
      </c>
      <c r="Y252" s="128">
        <f>Annual!Y267</f>
        <v>19.578799710792428</v>
      </c>
      <c r="Z252" s="128">
        <f>Annual!Z267</f>
        <v>21.048163821641374</v>
      </c>
      <c r="AA252" s="128">
        <f>Annual!AA267</f>
        <v>19.321183925124107</v>
      </c>
      <c r="AB252" s="128">
        <f>Annual!AB267</f>
        <v>17.449175882600972</v>
      </c>
      <c r="AC252" s="237">
        <f>Annual!AC267*(1+$AC$214)</f>
        <v>13.7051597975547</v>
      </c>
      <c r="AD252" s="128">
        <f>Annual!AD267</f>
        <v>0</v>
      </c>
      <c r="AE252" s="86"/>
      <c r="AF252" s="86"/>
      <c r="AG252" s="16"/>
      <c r="AH252" s="8"/>
      <c r="AI252"/>
      <c r="AJ252"/>
      <c r="AK252"/>
      <c r="AL252"/>
      <c r="AM252"/>
      <c r="AN252"/>
      <c r="AO252"/>
      <c r="AP252"/>
      <c r="AQ252"/>
      <c r="AR252"/>
      <c r="AS252"/>
      <c r="AT252"/>
      <c r="AU252"/>
      <c r="AV252"/>
      <c r="AW252"/>
      <c r="AX252"/>
      <c r="AY252"/>
      <c r="AZ252"/>
      <c r="BA252"/>
      <c r="BB252"/>
      <c r="BC252"/>
      <c r="BD252"/>
      <c r="BE252"/>
      <c r="BF252"/>
      <c r="BG252"/>
      <c r="BH252"/>
    </row>
    <row r="253" spans="1:60" s="104" customFormat="1" ht="13.4" hidden="1" customHeight="1" outlineLevel="2" x14ac:dyDescent="0.35">
      <c r="A253" s="102"/>
      <c r="B253" s="95"/>
      <c r="C253" s="17"/>
      <c r="D253" s="17"/>
      <c r="E253" s="17"/>
      <c r="F253" s="13"/>
      <c r="G253" s="86"/>
      <c r="H253" s="86"/>
      <c r="I253" s="99"/>
      <c r="J253" s="99" t="s">
        <v>348</v>
      </c>
      <c r="K253" s="128">
        <f>Annual!K268</f>
        <v>178.28690476190474</v>
      </c>
      <c r="L253" s="128">
        <f>Annual!L268</f>
        <v>178.28690476190474</v>
      </c>
      <c r="M253" s="128">
        <f>Annual!M268</f>
        <v>178.28690476190474</v>
      </c>
      <c r="N253" s="128">
        <f>Annual!N268</f>
        <v>178.28690476190474</v>
      </c>
      <c r="O253" s="128">
        <f>Annual!O268</f>
        <v>178.28690476190474</v>
      </c>
      <c r="P253" s="128">
        <f>Annual!P268</f>
        <v>178.28690476190474</v>
      </c>
      <c r="Q253" s="128">
        <f>Annual!Q268</f>
        <v>178.28690476190474</v>
      </c>
      <c r="R253" s="128">
        <f>Annual!R268</f>
        <v>178.28690476190474</v>
      </c>
      <c r="S253" s="128">
        <f>Annual!S268</f>
        <v>178.28690476190474</v>
      </c>
      <c r="T253" s="86"/>
      <c r="U253" s="99" t="s">
        <v>110</v>
      </c>
      <c r="V253" s="128">
        <f>Annual!V268</f>
        <v>27.232139049557201</v>
      </c>
      <c r="W253" s="128">
        <f>Annual!W268</f>
        <v>33.901758132786568</v>
      </c>
      <c r="X253" s="128">
        <f>Annual!X268</f>
        <v>38.536391734326941</v>
      </c>
      <c r="Y253" s="128">
        <f>Annual!Y268</f>
        <v>37.619731607440002</v>
      </c>
      <c r="Z253" s="128">
        <f>Annual!Z268</f>
        <v>40.443044798251783</v>
      </c>
      <c r="AA253" s="128">
        <f>Annual!AA268</f>
        <v>37.124735138921054</v>
      </c>
      <c r="AB253" s="128">
        <f>Annual!AB268</f>
        <v>33.527760801016704</v>
      </c>
      <c r="AC253" s="237">
        <f>Annual!AC268*(1+$AC$214)</f>
        <v>26.333812125208006</v>
      </c>
      <c r="AD253" s="128">
        <f>Annual!AD268</f>
        <v>0</v>
      </c>
      <c r="AE253" s="86"/>
      <c r="AF253" s="86"/>
      <c r="AG253" s="16"/>
      <c r="AH253" s="8"/>
      <c r="AI253"/>
      <c r="AJ253"/>
      <c r="AK253"/>
      <c r="AL253"/>
      <c r="AM253"/>
      <c r="AN253"/>
      <c r="AO253"/>
      <c r="AP253"/>
      <c r="AQ253"/>
      <c r="AR253"/>
      <c r="AS253"/>
      <c r="AT253"/>
      <c r="AU253"/>
      <c r="AV253"/>
      <c r="AW253"/>
      <c r="AX253"/>
      <c r="AY253"/>
      <c r="AZ253"/>
      <c r="BA253"/>
      <c r="BB253"/>
      <c r="BC253"/>
      <c r="BD253"/>
      <c r="BE253"/>
      <c r="BF253"/>
      <c r="BG253"/>
      <c r="BH253"/>
    </row>
    <row r="254" spans="1:60" s="104" customFormat="1" ht="13.4" hidden="1" customHeight="1" outlineLevel="2" x14ac:dyDescent="0.35">
      <c r="A254" s="102"/>
      <c r="B254" s="95"/>
      <c r="C254" s="17"/>
      <c r="D254" s="17"/>
      <c r="E254" s="17"/>
      <c r="F254" s="13"/>
      <c r="G254" s="86"/>
      <c r="H254" s="86"/>
      <c r="I254" s="99"/>
      <c r="J254" s="99" t="s">
        <v>349</v>
      </c>
      <c r="K254" s="128">
        <f>Annual!K269</f>
        <v>127.52440476190478</v>
      </c>
      <c r="L254" s="128">
        <f>Annual!L269</f>
        <v>127.52440476190478</v>
      </c>
      <c r="M254" s="128">
        <f>Annual!M269</f>
        <v>127.52440476190478</v>
      </c>
      <c r="N254" s="128">
        <f>Annual!N269</f>
        <v>127.52440476190478</v>
      </c>
      <c r="O254" s="128">
        <f>Annual!O269</f>
        <v>127.52440476190478</v>
      </c>
      <c r="P254" s="128">
        <f>Annual!P269</f>
        <v>127.52440476190478</v>
      </c>
      <c r="Q254" s="128">
        <f>Annual!Q269</f>
        <v>127.52440476190478</v>
      </c>
      <c r="R254" s="128">
        <f>Annual!R269</f>
        <v>127.52440476190478</v>
      </c>
      <c r="S254" s="128">
        <f>Annual!S269</f>
        <v>127.52440476190478</v>
      </c>
      <c r="T254" s="86"/>
      <c r="U254" s="99" t="s">
        <v>111</v>
      </c>
      <c r="V254" s="128">
        <f>Annual!V269</f>
        <v>13.464972771434757</v>
      </c>
      <c r="W254" s="128">
        <f>Annual!W269</f>
        <v>16.762776120194662</v>
      </c>
      <c r="X254" s="128">
        <f>Annual!X269</f>
        <v>19.054377787502265</v>
      </c>
      <c r="Y254" s="128">
        <f>Annual!Y269</f>
        <v>18.60113378684807</v>
      </c>
      <c r="Z254" s="128">
        <f>Annual!Z269</f>
        <v>19.997125308862987</v>
      </c>
      <c r="AA254" s="128">
        <f>Annual!AA269</f>
        <v>18.356382026494806</v>
      </c>
      <c r="AB254" s="128">
        <f>Annual!AB269</f>
        <v>16.577852567927753</v>
      </c>
      <c r="AC254" s="237">
        <f>Annual!AC269*(1+$AC$214)</f>
        <v>13.020793650793649</v>
      </c>
      <c r="AD254" s="128">
        <f>Annual!AD269</f>
        <v>0</v>
      </c>
      <c r="AE254" s="86"/>
      <c r="AF254" s="86"/>
      <c r="AG254" s="16"/>
      <c r="AH254" s="8"/>
      <c r="AI254"/>
      <c r="AJ254"/>
      <c r="AK254"/>
      <c r="AL254"/>
      <c r="AM254"/>
      <c r="AN254"/>
      <c r="AO254"/>
      <c r="AP254"/>
      <c r="AQ254"/>
      <c r="AR254"/>
      <c r="AS254"/>
      <c r="AT254"/>
      <c r="AU254"/>
      <c r="AV254"/>
      <c r="AW254"/>
      <c r="AX254"/>
      <c r="AY254"/>
      <c r="AZ254"/>
      <c r="BA254"/>
      <c r="BB254"/>
      <c r="BC254"/>
      <c r="BD254"/>
      <c r="BE254"/>
      <c r="BF254"/>
      <c r="BG254"/>
      <c r="BH254"/>
    </row>
    <row r="255" spans="1:60" s="104" customFormat="1" ht="13.4" hidden="1" customHeight="1" outlineLevel="2" x14ac:dyDescent="0.35">
      <c r="A255" s="102"/>
      <c r="B255" s="95"/>
      <c r="C255" s="17"/>
      <c r="D255" s="17"/>
      <c r="E255" s="17"/>
      <c r="F255" s="13"/>
      <c r="G255" s="86"/>
      <c r="H255" s="86"/>
      <c r="I255" s="99"/>
      <c r="J255" s="99" t="s">
        <v>350</v>
      </c>
      <c r="K255" s="128">
        <f>Annual!K270</f>
        <v>1.724137931034483E-3</v>
      </c>
      <c r="L255" s="128">
        <f>Annual!L270</f>
        <v>1.724137931034483E-3</v>
      </c>
      <c r="M255" s="128">
        <f>Annual!M270</f>
        <v>1.724137931034483E-3</v>
      </c>
      <c r="N255" s="128">
        <f>Annual!N270</f>
        <v>1.724137931034483E-3</v>
      </c>
      <c r="O255" s="128">
        <f>Annual!O270</f>
        <v>1.724137931034483E-3</v>
      </c>
      <c r="P255" s="128">
        <f>Annual!P270</f>
        <v>1.724137931034483E-3</v>
      </c>
      <c r="Q255" s="128">
        <f>Annual!Q270</f>
        <v>1.724137931034483E-3</v>
      </c>
      <c r="R255" s="128">
        <f>Annual!R270</f>
        <v>1.724137931034483E-3</v>
      </c>
      <c r="S255" s="128">
        <f>Annual!S270</f>
        <v>1.724137931034483E-3</v>
      </c>
      <c r="T255" s="86"/>
      <c r="U255" s="99" t="s">
        <v>112</v>
      </c>
      <c r="V255" s="128">
        <f>Annual!V270</f>
        <v>1.2480674867244741E-3</v>
      </c>
      <c r="W255" s="128">
        <f>Annual!W270</f>
        <v>1.5537406735228877E-3</v>
      </c>
      <c r="X255" s="128">
        <f>Annual!X270</f>
        <v>1.7661490891980912E-3</v>
      </c>
      <c r="Y255" s="128">
        <f>Annual!Y270</f>
        <v>1.724137931034483E-3</v>
      </c>
      <c r="Z255" s="128">
        <f>Annual!Z270</f>
        <v>1.8535322981783967E-3</v>
      </c>
      <c r="AA255" s="128">
        <f>Annual!AA270</f>
        <v>1.7014519056261345E-3</v>
      </c>
      <c r="AB255" s="128">
        <f>Annual!AB270</f>
        <v>1.5366001209921357E-3</v>
      </c>
      <c r="AC255" s="237">
        <f>Annual!AC270*(1+$AC$214)</f>
        <v>1.2068965517241382E-3</v>
      </c>
      <c r="AD255" s="128">
        <f>Annual!AD270</f>
        <v>0</v>
      </c>
      <c r="AE255" s="86"/>
      <c r="AF255" s="86"/>
      <c r="AG255" s="16"/>
      <c r="AH255" s="8"/>
      <c r="AI255"/>
      <c r="AJ255"/>
      <c r="AK255"/>
      <c r="AL255"/>
      <c r="AM255"/>
      <c r="AN255"/>
      <c r="AO255"/>
      <c r="AP255"/>
      <c r="AQ255"/>
      <c r="AR255"/>
      <c r="AS255"/>
      <c r="AT255"/>
      <c r="AU255"/>
      <c r="AV255"/>
      <c r="AW255"/>
      <c r="AX255"/>
      <c r="AY255"/>
      <c r="AZ255"/>
      <c r="BA255"/>
      <c r="BB255"/>
      <c r="BC255"/>
      <c r="BD255"/>
      <c r="BE255"/>
      <c r="BF255"/>
      <c r="BG255"/>
      <c r="BH255"/>
    </row>
    <row r="256" spans="1:60" s="104" customFormat="1" ht="13.4" hidden="1" customHeight="1" outlineLevel="2" x14ac:dyDescent="0.35">
      <c r="A256" s="102"/>
      <c r="B256" s="95"/>
      <c r="C256" s="17"/>
      <c r="D256" s="17"/>
      <c r="E256" s="17"/>
      <c r="F256" s="13"/>
      <c r="G256" s="86"/>
      <c r="H256" s="86"/>
      <c r="I256" s="99"/>
      <c r="J256" s="99" t="s">
        <v>351</v>
      </c>
      <c r="K256" s="128">
        <f>Annual!K271</f>
        <v>1.724137931034483E-3</v>
      </c>
      <c r="L256" s="128">
        <f>Annual!L271</f>
        <v>1.724137931034483E-3</v>
      </c>
      <c r="M256" s="128">
        <f>Annual!M271</f>
        <v>1.724137931034483E-3</v>
      </c>
      <c r="N256" s="128">
        <f>Annual!N271</f>
        <v>1.724137931034483E-3</v>
      </c>
      <c r="O256" s="128">
        <f>Annual!O271</f>
        <v>1.724137931034483E-3</v>
      </c>
      <c r="P256" s="128">
        <f>Annual!P271</f>
        <v>1.724137931034483E-3</v>
      </c>
      <c r="Q256" s="128">
        <f>Annual!Q271</f>
        <v>1.724137931034483E-3</v>
      </c>
      <c r="R256" s="128">
        <f>Annual!R271</f>
        <v>1.724137931034483E-3</v>
      </c>
      <c r="S256" s="128">
        <f>Annual!S271</f>
        <v>1.724137931034483E-3</v>
      </c>
      <c r="T256" s="86"/>
      <c r="U256" s="99" t="s">
        <v>113</v>
      </c>
      <c r="V256" s="128">
        <f>Annual!V271</f>
        <v>1.2480674867244741E-3</v>
      </c>
      <c r="W256" s="128">
        <f>Annual!W271</f>
        <v>1.5537406735228877E-3</v>
      </c>
      <c r="X256" s="128">
        <f>Annual!X271</f>
        <v>1.7661490891980912E-3</v>
      </c>
      <c r="Y256" s="128">
        <f>Annual!Y271</f>
        <v>1.724137931034483E-3</v>
      </c>
      <c r="Z256" s="128">
        <f>Annual!Z271</f>
        <v>1.8535322981783967E-3</v>
      </c>
      <c r="AA256" s="128">
        <f>Annual!AA271</f>
        <v>1.7014519056261345E-3</v>
      </c>
      <c r="AB256" s="128">
        <f>Annual!AB271</f>
        <v>1.5366001209921357E-3</v>
      </c>
      <c r="AC256" s="237">
        <f>Annual!AC271*(1+$AC$214)</f>
        <v>1.2068965517241382E-3</v>
      </c>
      <c r="AD256" s="128">
        <f>Annual!AD271</f>
        <v>0</v>
      </c>
      <c r="AE256" s="86"/>
      <c r="AF256" s="86"/>
      <c r="AG256" s="16"/>
      <c r="AH256" s="8"/>
      <c r="AI256"/>
      <c r="AJ256"/>
      <c r="AK256"/>
      <c r="AL256"/>
      <c r="AM256"/>
      <c r="AN256"/>
      <c r="AO256"/>
      <c r="AP256"/>
      <c r="AQ256"/>
      <c r="AR256"/>
      <c r="AS256"/>
      <c r="AT256"/>
      <c r="AU256"/>
      <c r="AV256"/>
      <c r="AW256"/>
      <c r="AX256"/>
      <c r="AY256"/>
      <c r="AZ256"/>
      <c r="BA256"/>
      <c r="BB256"/>
      <c r="BC256"/>
      <c r="BD256"/>
      <c r="BE256"/>
      <c r="BF256"/>
      <c r="BG256"/>
      <c r="BH256"/>
    </row>
    <row r="257" spans="1:60" s="104" customFormat="1" ht="13.4" hidden="1" customHeight="1" outlineLevel="2" x14ac:dyDescent="0.35">
      <c r="A257" s="102"/>
      <c r="B257" s="95"/>
      <c r="C257" s="17"/>
      <c r="D257" s="17"/>
      <c r="E257" s="17"/>
      <c r="F257" s="13"/>
      <c r="G257" s="86"/>
      <c r="H257" s="86"/>
      <c r="I257" s="99"/>
      <c r="J257" s="99" t="s">
        <v>352</v>
      </c>
      <c r="K257" s="128">
        <f>Annual!K272</f>
        <v>1.724137931034483E-3</v>
      </c>
      <c r="L257" s="128">
        <f>Annual!L272</f>
        <v>1.724137931034483E-3</v>
      </c>
      <c r="M257" s="128">
        <f>Annual!M272</f>
        <v>1.724137931034483E-3</v>
      </c>
      <c r="N257" s="128">
        <f>Annual!N272</f>
        <v>1.724137931034483E-3</v>
      </c>
      <c r="O257" s="128">
        <f>Annual!O272</f>
        <v>1.724137931034483E-3</v>
      </c>
      <c r="P257" s="128">
        <f>Annual!P272</f>
        <v>1.724137931034483E-3</v>
      </c>
      <c r="Q257" s="128">
        <f>Annual!Q272</f>
        <v>1.724137931034483E-3</v>
      </c>
      <c r="R257" s="128">
        <f>Annual!R272</f>
        <v>1.724137931034483E-3</v>
      </c>
      <c r="S257" s="128">
        <f>Annual!S272</f>
        <v>1.724137931034483E-3</v>
      </c>
      <c r="T257" s="86"/>
      <c r="U257" s="99" t="s">
        <v>114</v>
      </c>
      <c r="V257" s="128">
        <f>Annual!V272</f>
        <v>1.2480674867244741E-3</v>
      </c>
      <c r="W257" s="128">
        <f>Annual!W272</f>
        <v>1.5537406735228877E-3</v>
      </c>
      <c r="X257" s="128">
        <f>Annual!X272</f>
        <v>1.7661490891980912E-3</v>
      </c>
      <c r="Y257" s="128">
        <f>Annual!Y272</f>
        <v>1.724137931034483E-3</v>
      </c>
      <c r="Z257" s="128">
        <f>Annual!Z272</f>
        <v>1.8535322981783967E-3</v>
      </c>
      <c r="AA257" s="128">
        <f>Annual!AA272</f>
        <v>1.7014519056261345E-3</v>
      </c>
      <c r="AB257" s="128">
        <f>Annual!AB272</f>
        <v>1.5366001209921357E-3</v>
      </c>
      <c r="AC257" s="237">
        <f>Annual!AC272*(1+$AC$214)</f>
        <v>1.2068965517241382E-3</v>
      </c>
      <c r="AD257" s="128">
        <f>Annual!AD272</f>
        <v>0</v>
      </c>
      <c r="AE257" s="86"/>
      <c r="AF257" s="86"/>
      <c r="AG257" s="16"/>
      <c r="AH257" s="8"/>
      <c r="AI257"/>
      <c r="AJ257"/>
      <c r="AK257"/>
      <c r="AL257"/>
      <c r="AM257"/>
      <c r="AN257"/>
      <c r="AO257"/>
      <c r="AP257"/>
      <c r="AQ257"/>
      <c r="AR257"/>
      <c r="AS257"/>
      <c r="AT257"/>
      <c r="AU257"/>
      <c r="AV257"/>
      <c r="AW257"/>
      <c r="AX257"/>
      <c r="AY257"/>
      <c r="AZ257"/>
      <c r="BA257"/>
      <c r="BB257"/>
      <c r="BC257"/>
      <c r="BD257"/>
      <c r="BE257"/>
      <c r="BF257"/>
      <c r="BG257"/>
      <c r="BH257"/>
    </row>
    <row r="258" spans="1:60" s="104" customFormat="1" ht="13.4" hidden="1" customHeight="1" outlineLevel="2" x14ac:dyDescent="0.35">
      <c r="A258" s="102"/>
      <c r="B258" s="95"/>
      <c r="C258" s="17"/>
      <c r="D258" s="17"/>
      <c r="E258" s="17"/>
      <c r="F258" s="13"/>
      <c r="G258" s="86"/>
      <c r="H258" s="86"/>
      <c r="I258" s="99"/>
      <c r="J258" s="99" t="s">
        <v>353</v>
      </c>
      <c r="K258" s="128">
        <f>Annual!K273</f>
        <v>1.724137931034483E-3</v>
      </c>
      <c r="L258" s="128">
        <f>Annual!L273</f>
        <v>1.724137931034483E-3</v>
      </c>
      <c r="M258" s="128">
        <f>Annual!M273</f>
        <v>1.724137931034483E-3</v>
      </c>
      <c r="N258" s="128">
        <f>Annual!N273</f>
        <v>1.724137931034483E-3</v>
      </c>
      <c r="O258" s="128">
        <f>Annual!O273</f>
        <v>1.724137931034483E-3</v>
      </c>
      <c r="P258" s="128">
        <f>Annual!P273</f>
        <v>1.724137931034483E-3</v>
      </c>
      <c r="Q258" s="128">
        <f>Annual!Q273</f>
        <v>1.724137931034483E-3</v>
      </c>
      <c r="R258" s="128">
        <f>Annual!R273</f>
        <v>1.724137931034483E-3</v>
      </c>
      <c r="S258" s="128">
        <f>Annual!S273</f>
        <v>1.724137931034483E-3</v>
      </c>
      <c r="T258" s="86"/>
      <c r="U258" s="99" t="s">
        <v>115</v>
      </c>
      <c r="V258" s="128">
        <f>Annual!V273</f>
        <v>1.2480674867244741E-3</v>
      </c>
      <c r="W258" s="128">
        <f>Annual!W273</f>
        <v>1.5537406735228877E-3</v>
      </c>
      <c r="X258" s="128">
        <f>Annual!X273</f>
        <v>1.7661490891980912E-3</v>
      </c>
      <c r="Y258" s="128">
        <f>Annual!Y273</f>
        <v>1.724137931034483E-3</v>
      </c>
      <c r="Z258" s="128">
        <f>Annual!Z273</f>
        <v>1.8535322981783967E-3</v>
      </c>
      <c r="AA258" s="128">
        <f>Annual!AA273</f>
        <v>1.7014519056261345E-3</v>
      </c>
      <c r="AB258" s="128">
        <f>Annual!AB273</f>
        <v>1.5366001209921357E-3</v>
      </c>
      <c r="AC258" s="237">
        <f>Annual!AC273*(1+$AC$214)</f>
        <v>1.2068965517241382E-3</v>
      </c>
      <c r="AD258" s="128">
        <f>Annual!AD273</f>
        <v>0</v>
      </c>
      <c r="AE258" s="86"/>
      <c r="AF258" s="86"/>
      <c r="AG258" s="16"/>
      <c r="AH258" s="8"/>
      <c r="AI258"/>
      <c r="AJ258"/>
      <c r="AK258"/>
      <c r="AL258"/>
      <c r="AM258"/>
      <c r="AN258"/>
      <c r="AO258"/>
      <c r="AP258"/>
      <c r="AQ258"/>
      <c r="AR258"/>
      <c r="AS258"/>
      <c r="AT258"/>
      <c r="AU258"/>
      <c r="AV258"/>
      <c r="AW258"/>
      <c r="AX258"/>
      <c r="AY258"/>
      <c r="AZ258"/>
      <c r="BA258"/>
      <c r="BB258"/>
      <c r="BC258"/>
      <c r="BD258"/>
      <c r="BE258"/>
      <c r="BF258"/>
      <c r="BG258"/>
      <c r="BH258"/>
    </row>
    <row r="259" spans="1:60" s="104" customFormat="1" ht="13.4" hidden="1" customHeight="1" outlineLevel="2" x14ac:dyDescent="0.35">
      <c r="A259" s="102"/>
      <c r="B259" s="95"/>
      <c r="C259" s="17"/>
      <c r="D259" s="17"/>
      <c r="E259" s="17"/>
      <c r="F259" s="13"/>
      <c r="G259" s="86"/>
      <c r="H259" s="86"/>
      <c r="I259" s="99" t="s">
        <v>751</v>
      </c>
      <c r="J259" s="99" t="s">
        <v>344</v>
      </c>
      <c r="K259" s="128">
        <f>Annual!K274</f>
        <v>0</v>
      </c>
      <c r="L259" s="128">
        <f>Annual!L274</f>
        <v>0</v>
      </c>
      <c r="M259" s="128">
        <f>Annual!M274</f>
        <v>0</v>
      </c>
      <c r="N259" s="128">
        <f>Annual!N274</f>
        <v>0</v>
      </c>
      <c r="O259" s="128">
        <f>Annual!O274</f>
        <v>0</v>
      </c>
      <c r="P259" s="128">
        <f>Annual!P274</f>
        <v>0</v>
      </c>
      <c r="Q259" s="128">
        <f>Annual!Q274</f>
        <v>0</v>
      </c>
      <c r="R259" s="128">
        <f>Annual!R274</f>
        <v>0</v>
      </c>
      <c r="S259" s="128">
        <f>Annual!S274</f>
        <v>0</v>
      </c>
      <c r="T259" s="86"/>
      <c r="U259" s="99" t="s">
        <v>342</v>
      </c>
      <c r="V259" s="128">
        <f>Annual!V274</f>
        <v>0</v>
      </c>
      <c r="W259" s="128">
        <f>Annual!W274</f>
        <v>0</v>
      </c>
      <c r="X259" s="128">
        <f>Annual!X274</f>
        <v>0</v>
      </c>
      <c r="Y259" s="128">
        <f>Annual!Y274</f>
        <v>0</v>
      </c>
      <c r="Z259" s="128">
        <f>Annual!Z274</f>
        <v>0</v>
      </c>
      <c r="AA259" s="128">
        <f>Annual!AA274</f>
        <v>0</v>
      </c>
      <c r="AB259" s="128">
        <f>Annual!AB274</f>
        <v>0</v>
      </c>
      <c r="AC259" s="237">
        <f>Annual!AC274*(1+$AC$214)</f>
        <v>0</v>
      </c>
      <c r="AD259" s="128">
        <f>Annual!AD274</f>
        <v>0</v>
      </c>
      <c r="AE259" s="86"/>
      <c r="AF259" s="86"/>
      <c r="AG259" s="16"/>
      <c r="AH259" s="8"/>
      <c r="AI259"/>
      <c r="AJ259"/>
      <c r="AK259"/>
      <c r="AL259"/>
      <c r="AM259"/>
      <c r="AN259"/>
      <c r="AO259"/>
      <c r="AP259"/>
      <c r="AQ259"/>
      <c r="AR259"/>
      <c r="AS259"/>
      <c r="AT259"/>
      <c r="AU259"/>
      <c r="AV259"/>
      <c r="AW259"/>
      <c r="AX259"/>
      <c r="AY259"/>
      <c r="AZ259"/>
      <c r="BA259"/>
      <c r="BB259"/>
      <c r="BC259"/>
      <c r="BD259"/>
      <c r="BE259"/>
      <c r="BF259"/>
      <c r="BG259"/>
      <c r="BH259"/>
    </row>
    <row r="260" spans="1:60" s="104" customFormat="1" ht="13.4" hidden="1" customHeight="1" outlineLevel="2" x14ac:dyDescent="0.35">
      <c r="A260" s="102"/>
      <c r="B260" s="95"/>
      <c r="C260" s="17"/>
      <c r="D260" s="17"/>
      <c r="E260" s="17"/>
      <c r="F260" s="13"/>
      <c r="G260" s="86"/>
      <c r="H260" s="86"/>
      <c r="I260" s="99"/>
      <c r="J260" s="99" t="s">
        <v>345</v>
      </c>
      <c r="K260" s="128">
        <f>Annual!K275</f>
        <v>38.026006493506493</v>
      </c>
      <c r="L260" s="128">
        <f>Annual!L275</f>
        <v>38.026006493506493</v>
      </c>
      <c r="M260" s="128">
        <f>Annual!M275</f>
        <v>38.026006493506493</v>
      </c>
      <c r="N260" s="128">
        <f>Annual!N275</f>
        <v>38.026006493506493</v>
      </c>
      <c r="O260" s="128">
        <f>Annual!O275</f>
        <v>38.026006493506493</v>
      </c>
      <c r="P260" s="128">
        <f>Annual!P275</f>
        <v>38.026006493506493</v>
      </c>
      <c r="Q260" s="128">
        <f>Annual!Q275</f>
        <v>38.026006493506493</v>
      </c>
      <c r="R260" s="128">
        <f>Annual!R275</f>
        <v>38.026006493506493</v>
      </c>
      <c r="S260" s="128">
        <f>Annual!S275</f>
        <v>38.026006493506493</v>
      </c>
      <c r="T260" s="86"/>
      <c r="U260" s="99" t="s">
        <v>107</v>
      </c>
      <c r="V260" s="128">
        <f>Annual!V275</f>
        <v>3.957298878161938</v>
      </c>
      <c r="W260" s="128">
        <f>Annual!W275</f>
        <v>4.9265094153070255</v>
      </c>
      <c r="X260" s="128">
        <f>Annual!X275</f>
        <v>5.6000015092879991</v>
      </c>
      <c r="Y260" s="128">
        <f>Annual!Y275</f>
        <v>5.466795003358218</v>
      </c>
      <c r="Z260" s="128">
        <f>Annual!Z275</f>
        <v>5.8770710416219449</v>
      </c>
      <c r="AA260" s="128">
        <f>Annual!AA275</f>
        <v>5.3948634901561361</v>
      </c>
      <c r="AB260" s="128">
        <f>Annual!AB275</f>
        <v>4.8721611608876749</v>
      </c>
      <c r="AC260" s="237">
        <f>Annual!AC275*(1+$AC$214)</f>
        <v>3.8267565023507526</v>
      </c>
      <c r="AD260" s="128">
        <f>Annual!AD275</f>
        <v>0</v>
      </c>
      <c r="AE260" s="86"/>
      <c r="AF260" s="86"/>
      <c r="AG260" s="16"/>
      <c r="AH260" s="8"/>
      <c r="AI260"/>
      <c r="AJ260"/>
      <c r="AK260"/>
      <c r="AL260"/>
      <c r="AM260"/>
      <c r="AN260"/>
      <c r="AO260"/>
      <c r="AP260"/>
      <c r="AQ260"/>
      <c r="AR260"/>
      <c r="AS260"/>
      <c r="AT260"/>
      <c r="AU260"/>
      <c r="AV260"/>
      <c r="AW260"/>
      <c r="AX260"/>
      <c r="AY260"/>
      <c r="AZ260"/>
      <c r="BA260"/>
      <c r="BB260"/>
      <c r="BC260"/>
      <c r="BD260"/>
      <c r="BE260"/>
      <c r="BF260"/>
      <c r="BG260"/>
      <c r="BH260"/>
    </row>
    <row r="261" spans="1:60" s="104" customFormat="1" ht="13.4" hidden="1" customHeight="1" outlineLevel="2" x14ac:dyDescent="0.35">
      <c r="A261" s="102"/>
      <c r="B261" s="95"/>
      <c r="C261" s="17"/>
      <c r="D261" s="17"/>
      <c r="E261" s="17"/>
      <c r="F261" s="13"/>
      <c r="G261" s="86"/>
      <c r="H261" s="86"/>
      <c r="I261" s="99"/>
      <c r="J261" s="99" t="s">
        <v>346</v>
      </c>
      <c r="K261" s="128">
        <f>Annual!K276</f>
        <v>312.07827922077922</v>
      </c>
      <c r="L261" s="128">
        <f>Annual!L276</f>
        <v>312.07827922077922</v>
      </c>
      <c r="M261" s="128">
        <f>Annual!M276</f>
        <v>312.07827922077922</v>
      </c>
      <c r="N261" s="128">
        <f>Annual!N276</f>
        <v>312.07827922077922</v>
      </c>
      <c r="O261" s="128">
        <f>Annual!O276</f>
        <v>312.07827922077922</v>
      </c>
      <c r="P261" s="128">
        <f>Annual!P276</f>
        <v>312.07827922077922</v>
      </c>
      <c r="Q261" s="128">
        <f>Annual!Q276</f>
        <v>312.07827922077922</v>
      </c>
      <c r="R261" s="128">
        <f>Annual!R276</f>
        <v>312.07827922077922</v>
      </c>
      <c r="S261" s="128">
        <f>Annual!S276</f>
        <v>312.07827922077922</v>
      </c>
      <c r="T261" s="86"/>
      <c r="U261" s="99" t="s">
        <v>108</v>
      </c>
      <c r="V261" s="128">
        <f>Annual!V276</f>
        <v>6.4748908438104502</v>
      </c>
      <c r="W261" s="128">
        <f>Annual!W276</f>
        <v>8.0607029408740303</v>
      </c>
      <c r="X261" s="128">
        <f>Annual!X276</f>
        <v>9.1626636284432266</v>
      </c>
      <c r="Y261" s="128">
        <f>Annual!Y276</f>
        <v>8.9447125430853944</v>
      </c>
      <c r="Z261" s="128">
        <f>Annual!Z276</f>
        <v>9.6160018859875152</v>
      </c>
      <c r="AA261" s="128">
        <f>Annual!AA276</f>
        <v>8.8270189569921644</v>
      </c>
      <c r="AB261" s="128">
        <f>Annual!AB276</f>
        <v>7.9717788980480355</v>
      </c>
      <c r="AC261" s="237">
        <f>Annual!AC276*(1+$AC$214)</f>
        <v>6.2612987801597768</v>
      </c>
      <c r="AD261" s="128">
        <f>Annual!AD276</f>
        <v>0</v>
      </c>
      <c r="AE261" s="86"/>
      <c r="AF261" s="86"/>
      <c r="AG261" s="16"/>
      <c r="AH261" s="8"/>
      <c r="AI261"/>
      <c r="AJ261"/>
      <c r="AK261"/>
      <c r="AL261"/>
      <c r="AM261"/>
      <c r="AN261"/>
      <c r="AO261"/>
      <c r="AP261"/>
      <c r="AQ261"/>
      <c r="AR261"/>
      <c r="AS261"/>
      <c r="AT261"/>
      <c r="AU261"/>
      <c r="AV261"/>
      <c r="AW261"/>
      <c r="AX261"/>
      <c r="AY261"/>
      <c r="AZ261"/>
      <c r="BA261"/>
      <c r="BB261"/>
      <c r="BC261"/>
      <c r="BD261"/>
      <c r="BE261"/>
      <c r="BF261"/>
      <c r="BG261"/>
      <c r="BH261"/>
    </row>
    <row r="262" spans="1:60" s="104" customFormat="1" ht="13.4" hidden="1" customHeight="1" outlineLevel="2" x14ac:dyDescent="0.35">
      <c r="A262" s="102"/>
      <c r="B262" s="95"/>
      <c r="C262" s="17"/>
      <c r="D262" s="17"/>
      <c r="E262" s="17"/>
      <c r="F262" s="13"/>
      <c r="G262" s="86"/>
      <c r="H262" s="86"/>
      <c r="I262" s="99"/>
      <c r="J262" s="99" t="s">
        <v>347</v>
      </c>
      <c r="K262" s="128">
        <f>Annual!K277</f>
        <v>213.11255411255411</v>
      </c>
      <c r="L262" s="128">
        <f>Annual!L277</f>
        <v>213.11255411255411</v>
      </c>
      <c r="M262" s="128">
        <f>Annual!M277</f>
        <v>213.11255411255411</v>
      </c>
      <c r="N262" s="128">
        <f>Annual!N277</f>
        <v>213.11255411255411</v>
      </c>
      <c r="O262" s="128">
        <f>Annual!O277</f>
        <v>213.11255411255411</v>
      </c>
      <c r="P262" s="128">
        <f>Annual!P277</f>
        <v>213.11255411255411</v>
      </c>
      <c r="Q262" s="128">
        <f>Annual!Q277</f>
        <v>213.11255411255411</v>
      </c>
      <c r="R262" s="128">
        <f>Annual!R277</f>
        <v>213.11255411255411</v>
      </c>
      <c r="S262" s="128">
        <f>Annual!S277</f>
        <v>213.11255411255411</v>
      </c>
      <c r="T262" s="86"/>
      <c r="U262" s="99" t="s">
        <v>109</v>
      </c>
      <c r="V262" s="128">
        <f>Annual!V277</f>
        <v>14.172684741915727</v>
      </c>
      <c r="W262" s="128">
        <f>Annual!W277</f>
        <v>17.643818920661477</v>
      </c>
      <c r="X262" s="128">
        <f>Annual!X277</f>
        <v>20.055865980548578</v>
      </c>
      <c r="Y262" s="128">
        <f>Annual!Y277</f>
        <v>19.578799710792428</v>
      </c>
      <c r="Z262" s="128">
        <f>Annual!Z277</f>
        <v>21.048163821641374</v>
      </c>
      <c r="AA262" s="128">
        <f>Annual!AA277</f>
        <v>19.321183925124107</v>
      </c>
      <c r="AB262" s="128">
        <f>Annual!AB277</f>
        <v>17.449175882600972</v>
      </c>
      <c r="AC262" s="237">
        <f>Annual!AC277*(1+$AC$214)</f>
        <v>13.7051597975547</v>
      </c>
      <c r="AD262" s="128">
        <f>Annual!AD277</f>
        <v>0</v>
      </c>
      <c r="AE262" s="86"/>
      <c r="AF262" s="86"/>
      <c r="AG262" s="16"/>
      <c r="AH262" s="8"/>
      <c r="AI262"/>
      <c r="AJ262"/>
      <c r="AK262"/>
      <c r="AL262"/>
      <c r="AM262"/>
      <c r="AN262"/>
      <c r="AO262"/>
      <c r="AP262"/>
      <c r="AQ262"/>
      <c r="AR262"/>
      <c r="AS262"/>
      <c r="AT262"/>
      <c r="AU262"/>
      <c r="AV262"/>
      <c r="AW262"/>
      <c r="AX262"/>
      <c r="AY262"/>
      <c r="AZ262"/>
      <c r="BA262"/>
      <c r="BB262"/>
      <c r="BC262"/>
      <c r="BD262"/>
      <c r="BE262"/>
      <c r="BF262"/>
      <c r="BG262"/>
      <c r="BH262"/>
    </row>
    <row r="263" spans="1:60" s="104" customFormat="1" ht="13.4" hidden="1" customHeight="1" outlineLevel="2" x14ac:dyDescent="0.35">
      <c r="A263" s="102"/>
      <c r="B263" s="95"/>
      <c r="C263" s="17"/>
      <c r="D263" s="17"/>
      <c r="E263" s="17"/>
      <c r="F263" s="13"/>
      <c r="G263" s="86"/>
      <c r="H263" s="86"/>
      <c r="I263" s="99"/>
      <c r="J263" s="99" t="s">
        <v>348</v>
      </c>
      <c r="K263" s="128">
        <f>Annual!K278</f>
        <v>178.79892857142858</v>
      </c>
      <c r="L263" s="128">
        <f>Annual!L278</f>
        <v>178.79892857142858</v>
      </c>
      <c r="M263" s="128">
        <f>Annual!M278</f>
        <v>178.79892857142858</v>
      </c>
      <c r="N263" s="128">
        <f>Annual!N278</f>
        <v>178.79892857142858</v>
      </c>
      <c r="O263" s="128">
        <f>Annual!O278</f>
        <v>178.79892857142858</v>
      </c>
      <c r="P263" s="128">
        <f>Annual!P278</f>
        <v>178.79892857142858</v>
      </c>
      <c r="Q263" s="128">
        <f>Annual!Q278</f>
        <v>178.79892857142858</v>
      </c>
      <c r="R263" s="128">
        <f>Annual!R278</f>
        <v>178.79892857142858</v>
      </c>
      <c r="S263" s="128">
        <f>Annual!S278</f>
        <v>178.79892857142858</v>
      </c>
      <c r="T263" s="86"/>
      <c r="U263" s="99" t="s">
        <v>110</v>
      </c>
      <c r="V263" s="128">
        <f>Annual!V278</f>
        <v>22.435061904654361</v>
      </c>
      <c r="W263" s="128">
        <f>Annual!W278</f>
        <v>27.929794314047964</v>
      </c>
      <c r="X263" s="128">
        <f>Annual!X278</f>
        <v>31.74801408616095</v>
      </c>
      <c r="Y263" s="128">
        <f>Annual!Y278</f>
        <v>30.99282821351202</v>
      </c>
      <c r="Z263" s="128">
        <f>Annual!Z278</f>
        <v>33.318800701270725</v>
      </c>
      <c r="AA263" s="128">
        <f>Annual!AA278</f>
        <v>30.585027842281598</v>
      </c>
      <c r="AB263" s="128">
        <f>Annual!AB278</f>
        <v>27.621678478007205</v>
      </c>
      <c r="AC263" s="237">
        <f>Annual!AC278*(1+$AC$214)</f>
        <v>21.694979749458415</v>
      </c>
      <c r="AD263" s="128">
        <f>Annual!AD278</f>
        <v>0</v>
      </c>
      <c r="AE263" s="86"/>
      <c r="AF263" s="86"/>
      <c r="AG263" s="16"/>
      <c r="AH263" s="8"/>
      <c r="AI263"/>
      <c r="AJ263"/>
      <c r="AK263"/>
      <c r="AL263"/>
      <c r="AM263"/>
      <c r="AN263"/>
      <c r="AO263"/>
      <c r="AP263"/>
      <c r="AQ263"/>
      <c r="AR263"/>
      <c r="AS263"/>
      <c r="AT263"/>
      <c r="AU263"/>
      <c r="AV263"/>
      <c r="AW263"/>
      <c r="AX263"/>
      <c r="AY263"/>
      <c r="AZ263"/>
      <c r="BA263"/>
      <c r="BB263"/>
      <c r="BC263"/>
      <c r="BD263"/>
      <c r="BE263"/>
      <c r="BF263"/>
      <c r="BG263"/>
      <c r="BH263"/>
    </row>
    <row r="264" spans="1:60" s="104" customFormat="1" ht="13.4" hidden="1" customHeight="1" outlineLevel="2" x14ac:dyDescent="0.35">
      <c r="A264" s="102"/>
      <c r="B264" s="95"/>
      <c r="C264" s="17"/>
      <c r="D264" s="17"/>
      <c r="E264" s="17"/>
      <c r="F264" s="13"/>
      <c r="G264" s="86"/>
      <c r="H264" s="86"/>
      <c r="I264" s="99"/>
      <c r="J264" s="99" t="s">
        <v>349</v>
      </c>
      <c r="K264" s="128">
        <f>Annual!K279</f>
        <v>126.00607142857145</v>
      </c>
      <c r="L264" s="128">
        <f>Annual!L279</f>
        <v>126.00607142857145</v>
      </c>
      <c r="M264" s="128">
        <f>Annual!M279</f>
        <v>126.00607142857145</v>
      </c>
      <c r="N264" s="128">
        <f>Annual!N279</f>
        <v>126.00607142857145</v>
      </c>
      <c r="O264" s="128">
        <f>Annual!O279</f>
        <v>126.00607142857145</v>
      </c>
      <c r="P264" s="128">
        <f>Annual!P279</f>
        <v>126.00607142857145</v>
      </c>
      <c r="Q264" s="128">
        <f>Annual!Q279</f>
        <v>126.00607142857145</v>
      </c>
      <c r="R264" s="128">
        <f>Annual!R279</f>
        <v>126.00607142857145</v>
      </c>
      <c r="S264" s="128">
        <f>Annual!S279</f>
        <v>126.00607142857145</v>
      </c>
      <c r="T264" s="86"/>
      <c r="U264" s="99" t="s">
        <v>111</v>
      </c>
      <c r="V264" s="128">
        <f>Annual!V279</f>
        <v>9.8172292304836173</v>
      </c>
      <c r="W264" s="128">
        <f>Annual!W279</f>
        <v>12.22163746668258</v>
      </c>
      <c r="X264" s="128">
        <f>Annual!X279</f>
        <v>13.89243021575102</v>
      </c>
      <c r="Y264" s="128">
        <f>Annual!Y279</f>
        <v>13.561972789115648</v>
      </c>
      <c r="Z264" s="128">
        <f>Annual!Z279</f>
        <v>14.579781663152595</v>
      </c>
      <c r="AA264" s="128">
        <f>Annual!AA279</f>
        <v>13.383525778732547</v>
      </c>
      <c r="AB264" s="128">
        <f>Annual!AB279</f>
        <v>12.086810836615349</v>
      </c>
      <c r="AC264" s="237">
        <f>Annual!AC279*(1+$AC$214)</f>
        <v>9.4933809523809547</v>
      </c>
      <c r="AD264" s="128">
        <f>Annual!AD279</f>
        <v>0</v>
      </c>
      <c r="AE264" s="86"/>
      <c r="AF264" s="86"/>
      <c r="AG264" s="16"/>
      <c r="AH264" s="8"/>
      <c r="AI264"/>
      <c r="AJ264"/>
      <c r="AK264"/>
      <c r="AL264"/>
      <c r="AM264"/>
      <c r="AN264"/>
      <c r="AO264"/>
      <c r="AP264"/>
      <c r="AQ264"/>
      <c r="AR264"/>
      <c r="AS264"/>
      <c r="AT264"/>
      <c r="AU264"/>
      <c r="AV264"/>
      <c r="AW264"/>
      <c r="AX264"/>
      <c r="AY264"/>
      <c r="AZ264"/>
      <c r="BA264"/>
      <c r="BB264"/>
      <c r="BC264"/>
      <c r="BD264"/>
      <c r="BE264"/>
      <c r="BF264"/>
      <c r="BG264"/>
      <c r="BH264"/>
    </row>
    <row r="265" spans="1:60" s="104" customFormat="1" ht="13.4" hidden="1" customHeight="1" outlineLevel="2" x14ac:dyDescent="0.35">
      <c r="A265" s="102"/>
      <c r="B265" s="95"/>
      <c r="C265" s="17"/>
      <c r="D265" s="17"/>
      <c r="E265" s="17"/>
      <c r="F265" s="13"/>
      <c r="G265" s="86"/>
      <c r="H265" s="86"/>
      <c r="I265" s="99"/>
      <c r="J265" s="99" t="s">
        <v>350</v>
      </c>
      <c r="K265" s="128">
        <f>Annual!K280</f>
        <v>0</v>
      </c>
      <c r="L265" s="128">
        <f>Annual!L280</f>
        <v>0</v>
      </c>
      <c r="M265" s="128">
        <f>Annual!M280</f>
        <v>0</v>
      </c>
      <c r="N265" s="128">
        <f>Annual!N280</f>
        <v>0</v>
      </c>
      <c r="O265" s="128">
        <f>Annual!O280</f>
        <v>0</v>
      </c>
      <c r="P265" s="128">
        <f>Annual!P280</f>
        <v>0</v>
      </c>
      <c r="Q265" s="128">
        <f>Annual!Q280</f>
        <v>0</v>
      </c>
      <c r="R265" s="128">
        <f>Annual!R280</f>
        <v>0</v>
      </c>
      <c r="S265" s="128">
        <f>Annual!S280</f>
        <v>0</v>
      </c>
      <c r="T265" s="86"/>
      <c r="U265" s="99" t="s">
        <v>112</v>
      </c>
      <c r="V265" s="128">
        <f>Annual!V280</f>
        <v>0</v>
      </c>
      <c r="W265" s="128">
        <f>Annual!W280</f>
        <v>0</v>
      </c>
      <c r="X265" s="128">
        <f>Annual!X280</f>
        <v>0</v>
      </c>
      <c r="Y265" s="128">
        <f>Annual!Y280</f>
        <v>0</v>
      </c>
      <c r="Z265" s="128">
        <f>Annual!Z280</f>
        <v>0</v>
      </c>
      <c r="AA265" s="128">
        <f>Annual!AA280</f>
        <v>0</v>
      </c>
      <c r="AB265" s="128">
        <f>Annual!AB280</f>
        <v>0</v>
      </c>
      <c r="AC265" s="237">
        <f>Annual!AC280*(1+$AC$214)</f>
        <v>0</v>
      </c>
      <c r="AD265" s="128">
        <f>Annual!AD280</f>
        <v>0</v>
      </c>
      <c r="AE265" s="86"/>
      <c r="AF265" s="86"/>
      <c r="AG265" s="16"/>
      <c r="AH265" s="8"/>
      <c r="AI265"/>
      <c r="AJ265"/>
      <c r="AK265"/>
      <c r="AL265"/>
      <c r="AM265"/>
      <c r="AN265"/>
      <c r="AO265"/>
      <c r="AP265"/>
      <c r="AQ265"/>
      <c r="AR265"/>
      <c r="AS265"/>
      <c r="AT265"/>
      <c r="AU265"/>
      <c r="AV265"/>
      <c r="AW265"/>
      <c r="AX265"/>
      <c r="AY265"/>
      <c r="AZ265"/>
      <c r="BA265"/>
      <c r="BB265"/>
      <c r="BC265"/>
      <c r="BD265"/>
      <c r="BE265"/>
      <c r="BF265"/>
      <c r="BG265"/>
      <c r="BH265"/>
    </row>
    <row r="266" spans="1:60" s="104" customFormat="1" ht="13.4" hidden="1" customHeight="1" outlineLevel="2" x14ac:dyDescent="0.35">
      <c r="A266" s="102"/>
      <c r="B266" s="95"/>
      <c r="C266" s="17"/>
      <c r="D266" s="17"/>
      <c r="E266" s="17"/>
      <c r="F266" s="13"/>
      <c r="G266" s="86"/>
      <c r="H266" s="86"/>
      <c r="I266" s="99"/>
      <c r="J266" s="99" t="s">
        <v>351</v>
      </c>
      <c r="K266" s="128">
        <f>Annual!K281</f>
        <v>0</v>
      </c>
      <c r="L266" s="128">
        <f>Annual!L281</f>
        <v>0</v>
      </c>
      <c r="M266" s="128">
        <f>Annual!M281</f>
        <v>0</v>
      </c>
      <c r="N266" s="128">
        <f>Annual!N281</f>
        <v>0</v>
      </c>
      <c r="O266" s="128">
        <f>Annual!O281</f>
        <v>0</v>
      </c>
      <c r="P266" s="128">
        <f>Annual!P281</f>
        <v>0</v>
      </c>
      <c r="Q266" s="128">
        <f>Annual!Q281</f>
        <v>0</v>
      </c>
      <c r="R266" s="128">
        <f>Annual!R281</f>
        <v>0</v>
      </c>
      <c r="S266" s="128">
        <f>Annual!S281</f>
        <v>0</v>
      </c>
      <c r="T266" s="86"/>
      <c r="U266" s="99" t="s">
        <v>113</v>
      </c>
      <c r="V266" s="128">
        <f>Annual!V281</f>
        <v>0</v>
      </c>
      <c r="W266" s="128">
        <f>Annual!W281</f>
        <v>0</v>
      </c>
      <c r="X266" s="128">
        <f>Annual!X281</f>
        <v>0</v>
      </c>
      <c r="Y266" s="128">
        <f>Annual!Y281</f>
        <v>0</v>
      </c>
      <c r="Z266" s="128">
        <f>Annual!Z281</f>
        <v>0</v>
      </c>
      <c r="AA266" s="128">
        <f>Annual!AA281</f>
        <v>0</v>
      </c>
      <c r="AB266" s="128">
        <f>Annual!AB281</f>
        <v>0</v>
      </c>
      <c r="AC266" s="237">
        <f>Annual!AC281*(1+$AC$214)</f>
        <v>0</v>
      </c>
      <c r="AD266" s="128">
        <f>Annual!AD281</f>
        <v>0</v>
      </c>
      <c r="AE266" s="86"/>
      <c r="AF266" s="86"/>
      <c r="AG266" s="16"/>
      <c r="AH266" s="8"/>
      <c r="AI266"/>
      <c r="AJ266"/>
      <c r="AK266"/>
      <c r="AL266"/>
      <c r="AM266"/>
      <c r="AN266"/>
      <c r="AO266"/>
      <c r="AP266"/>
      <c r="AQ266"/>
      <c r="AR266"/>
      <c r="AS266"/>
      <c r="AT266"/>
      <c r="AU266"/>
      <c r="AV266"/>
      <c r="AW266"/>
      <c r="AX266"/>
      <c r="AY266"/>
      <c r="AZ266"/>
      <c r="BA266"/>
      <c r="BB266"/>
      <c r="BC266"/>
      <c r="BD266"/>
      <c r="BE266"/>
      <c r="BF266"/>
      <c r="BG266"/>
      <c r="BH266"/>
    </row>
    <row r="267" spans="1:60" s="104" customFormat="1" ht="13.4" hidden="1" customHeight="1" outlineLevel="2" x14ac:dyDescent="0.35">
      <c r="A267" s="102"/>
      <c r="B267" s="95"/>
      <c r="C267" s="17"/>
      <c r="D267" s="17"/>
      <c r="E267" s="17"/>
      <c r="F267" s="13"/>
      <c r="G267" s="86"/>
      <c r="H267" s="86"/>
      <c r="I267" s="99"/>
      <c r="J267" s="99" t="s">
        <v>352</v>
      </c>
      <c r="K267" s="128">
        <f>Annual!K282</f>
        <v>0</v>
      </c>
      <c r="L267" s="128">
        <f>Annual!L282</f>
        <v>0</v>
      </c>
      <c r="M267" s="128">
        <f>Annual!M282</f>
        <v>0</v>
      </c>
      <c r="N267" s="128">
        <f>Annual!N282</f>
        <v>0</v>
      </c>
      <c r="O267" s="128">
        <f>Annual!O282</f>
        <v>0</v>
      </c>
      <c r="P267" s="128">
        <f>Annual!P282</f>
        <v>0</v>
      </c>
      <c r="Q267" s="128">
        <f>Annual!Q282</f>
        <v>0</v>
      </c>
      <c r="R267" s="128">
        <f>Annual!R282</f>
        <v>0</v>
      </c>
      <c r="S267" s="128">
        <f>Annual!S282</f>
        <v>0</v>
      </c>
      <c r="T267" s="86"/>
      <c r="U267" s="99" t="s">
        <v>114</v>
      </c>
      <c r="V267" s="128">
        <f>Annual!V282</f>
        <v>0</v>
      </c>
      <c r="W267" s="128">
        <f>Annual!W282</f>
        <v>0</v>
      </c>
      <c r="X267" s="128">
        <f>Annual!X282</f>
        <v>0</v>
      </c>
      <c r="Y267" s="128">
        <f>Annual!Y282</f>
        <v>0</v>
      </c>
      <c r="Z267" s="128">
        <f>Annual!Z282</f>
        <v>0</v>
      </c>
      <c r="AA267" s="128">
        <f>Annual!AA282</f>
        <v>0</v>
      </c>
      <c r="AB267" s="128">
        <f>Annual!AB282</f>
        <v>0</v>
      </c>
      <c r="AC267" s="237">
        <f>Annual!AC282*(1+$AC$214)</f>
        <v>0</v>
      </c>
      <c r="AD267" s="128">
        <f>Annual!AD282</f>
        <v>0</v>
      </c>
      <c r="AE267" s="86"/>
      <c r="AF267" s="86"/>
      <c r="AG267" s="16"/>
      <c r="AH267" s="8"/>
      <c r="AI267"/>
      <c r="AJ267"/>
      <c r="AK267"/>
      <c r="AL267"/>
      <c r="AM267"/>
      <c r="AN267"/>
      <c r="AO267"/>
      <c r="AP267"/>
      <c r="AQ267"/>
      <c r="AR267"/>
      <c r="AS267"/>
      <c r="AT267"/>
      <c r="AU267"/>
      <c r="AV267"/>
      <c r="AW267"/>
      <c r="AX267"/>
      <c r="AY267"/>
      <c r="AZ267"/>
      <c r="BA267"/>
      <c r="BB267"/>
      <c r="BC267"/>
      <c r="BD267"/>
      <c r="BE267"/>
      <c r="BF267"/>
      <c r="BG267"/>
      <c r="BH267"/>
    </row>
    <row r="268" spans="1:60" s="104" customFormat="1" ht="13.4" hidden="1" customHeight="1" outlineLevel="2" x14ac:dyDescent="0.35">
      <c r="A268" s="102"/>
      <c r="B268" s="95"/>
      <c r="C268" s="17"/>
      <c r="D268" s="17"/>
      <c r="E268" s="17"/>
      <c r="F268" s="13"/>
      <c r="G268" s="86"/>
      <c r="H268" s="86"/>
      <c r="I268" s="99"/>
      <c r="J268" s="99" t="s">
        <v>353</v>
      </c>
      <c r="K268" s="128">
        <f>Annual!K283</f>
        <v>0</v>
      </c>
      <c r="L268" s="128">
        <f>Annual!L283</f>
        <v>0</v>
      </c>
      <c r="M268" s="128">
        <f>Annual!M283</f>
        <v>0</v>
      </c>
      <c r="N268" s="128">
        <f>Annual!N283</f>
        <v>0</v>
      </c>
      <c r="O268" s="128">
        <f>Annual!O283</f>
        <v>0</v>
      </c>
      <c r="P268" s="128">
        <f>Annual!P283</f>
        <v>0</v>
      </c>
      <c r="Q268" s="128">
        <f>Annual!Q283</f>
        <v>0</v>
      </c>
      <c r="R268" s="128">
        <f>Annual!R283</f>
        <v>0</v>
      </c>
      <c r="S268" s="128">
        <f>Annual!S283</f>
        <v>0</v>
      </c>
      <c r="T268" s="86"/>
      <c r="U268" s="99" t="s">
        <v>115</v>
      </c>
      <c r="V268" s="128">
        <f>Annual!V283</f>
        <v>0</v>
      </c>
      <c r="W268" s="128">
        <f>Annual!W283</f>
        <v>0</v>
      </c>
      <c r="X268" s="128">
        <f>Annual!X283</f>
        <v>0</v>
      </c>
      <c r="Y268" s="128">
        <f>Annual!Y283</f>
        <v>0</v>
      </c>
      <c r="Z268" s="128">
        <f>Annual!Z283</f>
        <v>0</v>
      </c>
      <c r="AA268" s="128">
        <f>Annual!AA283</f>
        <v>0</v>
      </c>
      <c r="AB268" s="128">
        <f>Annual!AB283</f>
        <v>0</v>
      </c>
      <c r="AC268" s="237">
        <f>Annual!AC283*(1+$AC$214)</f>
        <v>0</v>
      </c>
      <c r="AD268" s="128">
        <f>Annual!AD283</f>
        <v>0</v>
      </c>
      <c r="AE268" s="86"/>
      <c r="AF268" s="86"/>
      <c r="AG268" s="16"/>
      <c r="AH268" s="8"/>
      <c r="AI268"/>
      <c r="AJ268"/>
      <c r="AK268"/>
      <c r="AL268"/>
      <c r="AM268"/>
      <c r="AN268"/>
      <c r="AO268"/>
      <c r="AP268"/>
      <c r="AQ268"/>
      <c r="AR268"/>
      <c r="AS268"/>
      <c r="AT268"/>
      <c r="AU268"/>
      <c r="AV268"/>
      <c r="AW268"/>
      <c r="AX268"/>
      <c r="AY268"/>
      <c r="AZ268"/>
      <c r="BA268"/>
      <c r="BB268"/>
      <c r="BC268"/>
      <c r="BD268"/>
      <c r="BE268"/>
      <c r="BF268"/>
      <c r="BG268"/>
      <c r="BH268"/>
    </row>
    <row r="269" spans="1:60" s="104" customFormat="1" ht="13.4" hidden="1" customHeight="1" outlineLevel="2" x14ac:dyDescent="0.35">
      <c r="A269" s="102"/>
      <c r="B269" s="95"/>
      <c r="C269" s="17"/>
      <c r="D269" s="17"/>
      <c r="E269" s="17"/>
      <c r="F269" s="13"/>
      <c r="G269" s="86"/>
      <c r="H269" s="86"/>
      <c r="I269" s="99" t="s">
        <v>752</v>
      </c>
      <c r="J269" s="99" t="s">
        <v>344</v>
      </c>
      <c r="K269" s="128">
        <f>Annual!K284</f>
        <v>0</v>
      </c>
      <c r="L269" s="128">
        <f>Annual!L284</f>
        <v>0</v>
      </c>
      <c r="M269" s="128">
        <f>Annual!M284</f>
        <v>0</v>
      </c>
      <c r="N269" s="128">
        <f>Annual!N284</f>
        <v>0</v>
      </c>
      <c r="O269" s="128">
        <f>Annual!O284</f>
        <v>0</v>
      </c>
      <c r="P269" s="128">
        <f>Annual!P284</f>
        <v>0</v>
      </c>
      <c r="Q269" s="128">
        <f>Annual!Q284</f>
        <v>0</v>
      </c>
      <c r="R269" s="128">
        <f>Annual!R284</f>
        <v>0</v>
      </c>
      <c r="S269" s="128">
        <f>Annual!S284</f>
        <v>0</v>
      </c>
      <c r="T269" s="86"/>
      <c r="U269" s="99" t="s">
        <v>342</v>
      </c>
      <c r="V269" s="128">
        <f>Annual!V284</f>
        <v>0</v>
      </c>
      <c r="W269" s="128">
        <f>Annual!W284</f>
        <v>0</v>
      </c>
      <c r="X269" s="128">
        <f>Annual!X284</f>
        <v>0</v>
      </c>
      <c r="Y269" s="128">
        <f>Annual!Y284</f>
        <v>0</v>
      </c>
      <c r="Z269" s="128">
        <f>Annual!Z284</f>
        <v>0</v>
      </c>
      <c r="AA269" s="128">
        <f>Annual!AA284</f>
        <v>0</v>
      </c>
      <c r="AB269" s="128">
        <f>Annual!AB284</f>
        <v>0</v>
      </c>
      <c r="AC269" s="237">
        <f>Annual!AC284*(1+$AC$214)</f>
        <v>0</v>
      </c>
      <c r="AD269" s="128">
        <f>Annual!AD284</f>
        <v>0</v>
      </c>
      <c r="AE269" s="86"/>
      <c r="AF269" s="86"/>
      <c r="AG269" s="16"/>
      <c r="AH269" s="8"/>
      <c r="AI269"/>
      <c r="AJ269"/>
      <c r="AK269"/>
      <c r="AL269"/>
      <c r="AM269"/>
      <c r="AN269"/>
      <c r="AO269"/>
      <c r="AP269"/>
      <c r="AQ269"/>
      <c r="AR269"/>
      <c r="AS269"/>
      <c r="AT269"/>
      <c r="AU269"/>
      <c r="AV269"/>
      <c r="AW269"/>
      <c r="AX269"/>
      <c r="AY269"/>
      <c r="AZ269"/>
      <c r="BA269"/>
      <c r="BB269"/>
      <c r="BC269"/>
      <c r="BD269"/>
      <c r="BE269"/>
      <c r="BF269"/>
      <c r="BG269"/>
      <c r="BH269"/>
    </row>
    <row r="270" spans="1:60" s="104" customFormat="1" ht="13.4" hidden="1" customHeight="1" outlineLevel="2" x14ac:dyDescent="0.35">
      <c r="A270" s="102"/>
      <c r="B270" s="95"/>
      <c r="C270" s="17"/>
      <c r="D270" s="17"/>
      <c r="E270" s="17"/>
      <c r="F270" s="13"/>
      <c r="G270" s="86"/>
      <c r="H270" s="86"/>
      <c r="I270" s="99"/>
      <c r="J270" s="99" t="s">
        <v>345</v>
      </c>
      <c r="K270" s="128">
        <f>Annual!K285</f>
        <v>28.418998917748922</v>
      </c>
      <c r="L270" s="128">
        <f>Annual!L285</f>
        <v>28.418998917748922</v>
      </c>
      <c r="M270" s="128">
        <f>Annual!M285</f>
        <v>28.418998917748922</v>
      </c>
      <c r="N270" s="128">
        <f>Annual!N285</f>
        <v>28.418998917748922</v>
      </c>
      <c r="O270" s="128">
        <f>Annual!O285</f>
        <v>28.418998917748922</v>
      </c>
      <c r="P270" s="128">
        <f>Annual!P285</f>
        <v>28.418998917748922</v>
      </c>
      <c r="Q270" s="128">
        <f>Annual!Q285</f>
        <v>28.418998917748922</v>
      </c>
      <c r="R270" s="128">
        <f>Annual!R285</f>
        <v>28.418998917748922</v>
      </c>
      <c r="S270" s="128">
        <f>Annual!S285</f>
        <v>28.418998917748922</v>
      </c>
      <c r="T270" s="86"/>
      <c r="U270" s="99" t="s">
        <v>107</v>
      </c>
      <c r="V270" s="128">
        <f>Annual!V285</f>
        <v>2.9326493210446647</v>
      </c>
      <c r="W270" s="128">
        <f>Annual!W285</f>
        <v>3.6509055638048968</v>
      </c>
      <c r="X270" s="128">
        <f>Annual!X285</f>
        <v>4.150012705558022</v>
      </c>
      <c r="Y270" s="128">
        <f>Annual!Y285</f>
        <v>4.051296894293559</v>
      </c>
      <c r="Z270" s="128">
        <f>Annual!Z285</f>
        <v>4.355341592988105</v>
      </c>
      <c r="AA270" s="128">
        <f>Annual!AA285</f>
        <v>3.9979903562107491</v>
      </c>
      <c r="AB270" s="128">
        <f>Annual!AB285</f>
        <v>3.6106295128089965</v>
      </c>
      <c r="AC270" s="237">
        <f>Annual!AC285*(1+$AC$214)</f>
        <v>2.8359078260054913</v>
      </c>
      <c r="AD270" s="128">
        <f>Annual!AD285</f>
        <v>0</v>
      </c>
      <c r="AE270" s="86"/>
      <c r="AF270" s="86"/>
      <c r="AG270" s="16"/>
      <c r="AH270" s="8"/>
      <c r="AI270"/>
      <c r="AJ270"/>
      <c r="AK270"/>
      <c r="AL270"/>
      <c r="AM270"/>
      <c r="AN270"/>
      <c r="AO270"/>
      <c r="AP270"/>
      <c r="AQ270"/>
      <c r="AR270"/>
      <c r="AS270"/>
      <c r="AT270"/>
      <c r="AU270"/>
      <c r="AV270"/>
      <c r="AW270"/>
      <c r="AX270"/>
      <c r="AY270"/>
      <c r="AZ270"/>
      <c r="BA270"/>
      <c r="BB270"/>
      <c r="BC270"/>
      <c r="BD270"/>
      <c r="BE270"/>
      <c r="BF270"/>
      <c r="BG270"/>
      <c r="BH270"/>
    </row>
    <row r="271" spans="1:60" s="104" customFormat="1" ht="13.4" hidden="1" customHeight="1" outlineLevel="2" x14ac:dyDescent="0.35">
      <c r="A271" s="102"/>
      <c r="B271" s="95"/>
      <c r="C271" s="17"/>
      <c r="D271" s="17"/>
      <c r="E271" s="17"/>
      <c r="F271" s="13"/>
      <c r="G271" s="86"/>
      <c r="H271" s="86"/>
      <c r="I271" s="99"/>
      <c r="J271" s="99" t="s">
        <v>346</v>
      </c>
      <c r="K271" s="128">
        <f>Annual!K286</f>
        <v>260.43408279220779</v>
      </c>
      <c r="L271" s="128">
        <f>Annual!L286</f>
        <v>260.43408279220779</v>
      </c>
      <c r="M271" s="128">
        <f>Annual!M286</f>
        <v>260.43408279220779</v>
      </c>
      <c r="N271" s="128">
        <f>Annual!N286</f>
        <v>260.43408279220779</v>
      </c>
      <c r="O271" s="128">
        <f>Annual!O286</f>
        <v>260.43408279220779</v>
      </c>
      <c r="P271" s="128">
        <f>Annual!P286</f>
        <v>260.43408279220779</v>
      </c>
      <c r="Q271" s="128">
        <f>Annual!Q286</f>
        <v>260.43408279220779</v>
      </c>
      <c r="R271" s="128">
        <f>Annual!R286</f>
        <v>260.43408279220779</v>
      </c>
      <c r="S271" s="128">
        <f>Annual!S286</f>
        <v>260.43408279220779</v>
      </c>
      <c r="T271" s="86"/>
      <c r="U271" s="99" t="s">
        <v>108</v>
      </c>
      <c r="V271" s="128">
        <f>Annual!V286</f>
        <v>7.6655099545596039</v>
      </c>
      <c r="W271" s="128">
        <f>Annual!W286</f>
        <v>9.5429251433766105</v>
      </c>
      <c r="X271" s="128">
        <f>Annual!X286</f>
        <v>10.847517116254402</v>
      </c>
      <c r="Y271" s="128">
        <f>Annual!Y286</f>
        <v>10.589488640606104</v>
      </c>
      <c r="Z271" s="128">
        <f>Annual!Z286</f>
        <v>11.38421634560286</v>
      </c>
      <c r="AA271" s="128">
        <f>Annual!AA286</f>
        <v>10.450153263756023</v>
      </c>
      <c r="AB271" s="128">
        <f>Annual!AB286</f>
        <v>9.4376495253121071</v>
      </c>
      <c r="AC271" s="237">
        <f>Annual!AC286*(1+$AC$214)</f>
        <v>7.4126420484242743</v>
      </c>
      <c r="AD271" s="128">
        <f>Annual!AD286</f>
        <v>0</v>
      </c>
      <c r="AE271" s="86"/>
      <c r="AF271" s="86"/>
      <c r="AG271" s="16"/>
      <c r="AH271" s="8"/>
      <c r="AI271"/>
      <c r="AJ271"/>
      <c r="AK271"/>
      <c r="AL271"/>
      <c r="AM271"/>
      <c r="AN271"/>
      <c r="AO271"/>
      <c r="AP271"/>
      <c r="AQ271"/>
      <c r="AR271"/>
      <c r="AS271"/>
      <c r="AT271"/>
      <c r="AU271"/>
      <c r="AV271"/>
      <c r="AW271"/>
      <c r="AX271"/>
      <c r="AY271"/>
      <c r="AZ271"/>
      <c r="BA271"/>
      <c r="BB271"/>
      <c r="BC271"/>
      <c r="BD271"/>
      <c r="BE271"/>
      <c r="BF271"/>
      <c r="BG271"/>
      <c r="BH271"/>
    </row>
    <row r="272" spans="1:60" s="104" customFormat="1" ht="13.4" hidden="1" customHeight="1" outlineLevel="2" x14ac:dyDescent="0.35">
      <c r="A272" s="102"/>
      <c r="B272" s="95"/>
      <c r="C272" s="17"/>
      <c r="D272" s="17"/>
      <c r="E272" s="17"/>
      <c r="F272" s="13"/>
      <c r="G272" s="86"/>
      <c r="H272" s="86"/>
      <c r="I272" s="99"/>
      <c r="J272" s="99" t="s">
        <v>347</v>
      </c>
      <c r="K272" s="128">
        <f>Annual!K287</f>
        <v>212.0164475108225</v>
      </c>
      <c r="L272" s="128">
        <f>Annual!L287</f>
        <v>212.0164475108225</v>
      </c>
      <c r="M272" s="128">
        <f>Annual!M287</f>
        <v>212.0164475108225</v>
      </c>
      <c r="N272" s="128">
        <f>Annual!N287</f>
        <v>212.0164475108225</v>
      </c>
      <c r="O272" s="128">
        <f>Annual!O287</f>
        <v>212.0164475108225</v>
      </c>
      <c r="P272" s="128">
        <f>Annual!P287</f>
        <v>212.0164475108225</v>
      </c>
      <c r="Q272" s="128">
        <f>Annual!Q287</f>
        <v>212.0164475108225</v>
      </c>
      <c r="R272" s="128">
        <f>Annual!R287</f>
        <v>212.0164475108225</v>
      </c>
      <c r="S272" s="128">
        <f>Annual!S287</f>
        <v>212.0164475108225</v>
      </c>
      <c r="T272" s="86"/>
      <c r="U272" s="99" t="s">
        <v>109</v>
      </c>
      <c r="V272" s="128">
        <f>Annual!V287</f>
        <v>10.903712358523233</v>
      </c>
      <c r="W272" s="128">
        <f>Annual!W287</f>
        <v>13.574218993793698</v>
      </c>
      <c r="X272" s="128">
        <f>Annual!X287</f>
        <v>15.429920141117433</v>
      </c>
      <c r="Y272" s="128">
        <f>Annual!Y287</f>
        <v>15.062890642042328</v>
      </c>
      <c r="Z272" s="128">
        <f>Annual!Z287</f>
        <v>16.193341499193654</v>
      </c>
      <c r="AA272" s="128">
        <f>Annual!AA287</f>
        <v>14.86469471254177</v>
      </c>
      <c r="AB272" s="128">
        <f>Annual!AB287</f>
        <v>13.424470958171057</v>
      </c>
      <c r="AC272" s="237">
        <f>Annual!AC287*(1+$AC$214)</f>
        <v>10.544023449429631</v>
      </c>
      <c r="AD272" s="128">
        <f>Annual!AD287</f>
        <v>0</v>
      </c>
      <c r="AE272" s="86"/>
      <c r="AF272" s="86"/>
      <c r="AG272" s="16"/>
      <c r="AH272" s="8"/>
      <c r="AI272"/>
      <c r="AJ272"/>
      <c r="AK272"/>
      <c r="AL272"/>
      <c r="AM272"/>
      <c r="AN272"/>
      <c r="AO272"/>
      <c r="AP272"/>
      <c r="AQ272"/>
      <c r="AR272"/>
      <c r="AS272"/>
      <c r="AT272"/>
      <c r="AU272"/>
      <c r="AV272"/>
      <c r="AW272"/>
      <c r="AX272"/>
      <c r="AY272"/>
      <c r="AZ272"/>
      <c r="BA272"/>
      <c r="BB272"/>
      <c r="BC272"/>
      <c r="BD272"/>
      <c r="BE272"/>
      <c r="BF272"/>
      <c r="BG272"/>
      <c r="BH272"/>
    </row>
    <row r="273" spans="1:60" s="104" customFormat="1" ht="13.4" hidden="1" customHeight="1" outlineLevel="2" x14ac:dyDescent="0.35">
      <c r="A273" s="102"/>
      <c r="B273" s="95"/>
      <c r="C273" s="17"/>
      <c r="D273" s="17"/>
      <c r="E273" s="17"/>
      <c r="F273" s="13"/>
      <c r="G273" s="86"/>
      <c r="H273" s="86"/>
      <c r="I273" s="99"/>
      <c r="J273" s="99" t="s">
        <v>348</v>
      </c>
      <c r="K273" s="128">
        <f>Annual!K288</f>
        <v>177.45267857142855</v>
      </c>
      <c r="L273" s="128">
        <f>Annual!L288</f>
        <v>177.45267857142855</v>
      </c>
      <c r="M273" s="128">
        <f>Annual!M288</f>
        <v>177.45267857142855</v>
      </c>
      <c r="N273" s="128">
        <f>Annual!N288</f>
        <v>177.45267857142855</v>
      </c>
      <c r="O273" s="128">
        <f>Annual!O288</f>
        <v>177.45267857142855</v>
      </c>
      <c r="P273" s="128">
        <f>Annual!P288</f>
        <v>177.45267857142855</v>
      </c>
      <c r="Q273" s="128">
        <f>Annual!Q288</f>
        <v>177.45267857142855</v>
      </c>
      <c r="R273" s="128">
        <f>Annual!R288</f>
        <v>177.45267857142855</v>
      </c>
      <c r="S273" s="128">
        <f>Annual!S288</f>
        <v>177.45267857142855</v>
      </c>
      <c r="T273" s="86"/>
      <c r="U273" s="99" t="s">
        <v>110</v>
      </c>
      <c r="V273" s="128">
        <f>Annual!V288</f>
        <v>27.852525717793068</v>
      </c>
      <c r="W273" s="128">
        <f>Annual!W288</f>
        <v>34.674088163015305</v>
      </c>
      <c r="X273" s="128">
        <f>Annual!X288</f>
        <v>39.414305277232415</v>
      </c>
      <c r="Y273" s="128">
        <f>Annual!Y288</f>
        <v>38.476762335338208</v>
      </c>
      <c r="Z273" s="128">
        <f>Annual!Z288</f>
        <v>41.364394596372364</v>
      </c>
      <c r="AA273" s="128">
        <f>Annual!AA288</f>
        <v>37.970489146715337</v>
      </c>
      <c r="AB273" s="128">
        <f>Annual!AB288</f>
        <v>34.291570642722476</v>
      </c>
      <c r="AC273" s="237">
        <f>Annual!AC288*(1+$AC$214)</f>
        <v>26.93373363473675</v>
      </c>
      <c r="AD273" s="128">
        <f>Annual!AD288</f>
        <v>0</v>
      </c>
      <c r="AE273" s="86"/>
      <c r="AF273" s="86"/>
      <c r="AG273" s="16"/>
      <c r="AH273" s="8"/>
      <c r="AI273"/>
      <c r="AJ273"/>
      <c r="AK273"/>
      <c r="AL273"/>
      <c r="AM273"/>
      <c r="AN273"/>
      <c r="AO273"/>
      <c r="AP273"/>
      <c r="AQ273"/>
      <c r="AR273"/>
      <c r="AS273"/>
      <c r="AT273"/>
      <c r="AU273"/>
      <c r="AV273"/>
      <c r="AW273"/>
      <c r="AX273"/>
      <c r="AY273"/>
      <c r="AZ273"/>
      <c r="BA273"/>
      <c r="BB273"/>
      <c r="BC273"/>
      <c r="BD273"/>
      <c r="BE273"/>
      <c r="BF273"/>
      <c r="BG273"/>
      <c r="BH273"/>
    </row>
    <row r="274" spans="1:60" s="104" customFormat="1" ht="13.4" hidden="1" customHeight="1" outlineLevel="2" x14ac:dyDescent="0.35">
      <c r="A274" s="102"/>
      <c r="B274" s="95"/>
      <c r="C274" s="17"/>
      <c r="D274" s="17"/>
      <c r="E274" s="17"/>
      <c r="F274" s="13"/>
      <c r="G274" s="86"/>
      <c r="H274" s="86"/>
      <c r="I274" s="99"/>
      <c r="J274" s="99" t="s">
        <v>349</v>
      </c>
      <c r="K274" s="128">
        <f>Annual!K289</f>
        <v>128.60982142857142</v>
      </c>
      <c r="L274" s="128">
        <f>Annual!L289</f>
        <v>128.60982142857142</v>
      </c>
      <c r="M274" s="128">
        <f>Annual!M289</f>
        <v>128.60982142857142</v>
      </c>
      <c r="N274" s="128">
        <f>Annual!N289</f>
        <v>128.60982142857142</v>
      </c>
      <c r="O274" s="128">
        <f>Annual!O289</f>
        <v>128.60982142857142</v>
      </c>
      <c r="P274" s="128">
        <f>Annual!P289</f>
        <v>128.60982142857142</v>
      </c>
      <c r="Q274" s="128">
        <f>Annual!Q289</f>
        <v>128.60982142857142</v>
      </c>
      <c r="R274" s="128">
        <f>Annual!R289</f>
        <v>128.60982142857142</v>
      </c>
      <c r="S274" s="128">
        <f>Annual!S289</f>
        <v>128.60982142857142</v>
      </c>
      <c r="T274" s="86"/>
      <c r="U274" s="99" t="s">
        <v>111</v>
      </c>
      <c r="V274" s="128">
        <f>Annual!V289</f>
        <v>10.450229532163744</v>
      </c>
      <c r="W274" s="128">
        <f>Annual!W289</f>
        <v>13.009670426065163</v>
      </c>
      <c r="X274" s="128">
        <f>Annual!X289</f>
        <v>14.788193400167088</v>
      </c>
      <c r="Y274" s="128">
        <f>Annual!Y289</f>
        <v>14.436428571428575</v>
      </c>
      <c r="Z274" s="128">
        <f>Annual!Z289</f>
        <v>15.519864243943196</v>
      </c>
      <c r="AA274" s="128">
        <f>Annual!AA289</f>
        <v>14.246475563909778</v>
      </c>
      <c r="AB274" s="128">
        <f>Annual!AB289</f>
        <v>12.866150375939853</v>
      </c>
      <c r="AC274" s="237">
        <f>Annual!AC289*(1+$AC$214)</f>
        <v>10.105500000000003</v>
      </c>
      <c r="AD274" s="128">
        <f>Annual!AD289</f>
        <v>0</v>
      </c>
      <c r="AE274" s="86"/>
      <c r="AF274" s="86"/>
      <c r="AG274" s="16"/>
      <c r="AH274" s="8"/>
      <c r="AI274"/>
      <c r="AJ274"/>
      <c r="AK274"/>
      <c r="AL274"/>
      <c r="AM274"/>
      <c r="AN274"/>
      <c r="AO274"/>
      <c r="AP274"/>
      <c r="AQ274"/>
      <c r="AR274"/>
      <c r="AS274"/>
      <c r="AT274"/>
      <c r="AU274"/>
      <c r="AV274"/>
      <c r="AW274"/>
      <c r="AX274"/>
      <c r="AY274"/>
      <c r="AZ274"/>
      <c r="BA274"/>
      <c r="BB274"/>
      <c r="BC274"/>
      <c r="BD274"/>
      <c r="BE274"/>
      <c r="BF274"/>
      <c r="BG274"/>
      <c r="BH274"/>
    </row>
    <row r="275" spans="1:60" s="104" customFormat="1" ht="13.4" hidden="1" customHeight="1" outlineLevel="2" x14ac:dyDescent="0.35">
      <c r="A275" s="102"/>
      <c r="B275" s="95"/>
      <c r="C275" s="17"/>
      <c r="D275" s="17"/>
      <c r="E275" s="17"/>
      <c r="F275" s="13"/>
      <c r="G275" s="86"/>
      <c r="H275" s="86"/>
      <c r="I275" s="99"/>
      <c r="J275" s="99" t="s">
        <v>350</v>
      </c>
      <c r="K275" s="128">
        <f>Annual!K290</f>
        <v>0</v>
      </c>
      <c r="L275" s="128">
        <f>Annual!L290</f>
        <v>0</v>
      </c>
      <c r="M275" s="128">
        <f>Annual!M290</f>
        <v>0</v>
      </c>
      <c r="N275" s="128">
        <f>Annual!N290</f>
        <v>0</v>
      </c>
      <c r="O275" s="128">
        <f>Annual!O290</f>
        <v>0</v>
      </c>
      <c r="P275" s="128">
        <f>Annual!P290</f>
        <v>0</v>
      </c>
      <c r="Q275" s="128">
        <f>Annual!Q290</f>
        <v>0</v>
      </c>
      <c r="R275" s="128">
        <f>Annual!R290</f>
        <v>0</v>
      </c>
      <c r="S275" s="128">
        <f>Annual!S290</f>
        <v>0</v>
      </c>
      <c r="T275" s="86"/>
      <c r="U275" s="99" t="s">
        <v>112</v>
      </c>
      <c r="V275" s="128">
        <f>Annual!V290</f>
        <v>0</v>
      </c>
      <c r="W275" s="128">
        <f>Annual!W290</f>
        <v>0</v>
      </c>
      <c r="X275" s="128">
        <f>Annual!X290</f>
        <v>0</v>
      </c>
      <c r="Y275" s="128">
        <f>Annual!Y290</f>
        <v>0</v>
      </c>
      <c r="Z275" s="128">
        <f>Annual!Z290</f>
        <v>0</v>
      </c>
      <c r="AA275" s="128">
        <f>Annual!AA290</f>
        <v>0</v>
      </c>
      <c r="AB275" s="128">
        <f>Annual!AB290</f>
        <v>0</v>
      </c>
      <c r="AC275" s="237">
        <f>Annual!AC290*(1+$AC$214)</f>
        <v>0</v>
      </c>
      <c r="AD275" s="128">
        <f>Annual!AD290</f>
        <v>0</v>
      </c>
      <c r="AE275" s="86"/>
      <c r="AF275" s="86"/>
      <c r="AG275" s="16"/>
      <c r="AH275" s="8"/>
      <c r="AI275"/>
      <c r="AJ275"/>
      <c r="AK275"/>
      <c r="AL275"/>
      <c r="AM275"/>
      <c r="AN275"/>
      <c r="AO275"/>
      <c r="AP275"/>
      <c r="AQ275"/>
      <c r="AR275"/>
      <c r="AS275"/>
      <c r="AT275"/>
      <c r="AU275"/>
      <c r="AV275"/>
      <c r="AW275"/>
      <c r="AX275"/>
      <c r="AY275"/>
      <c r="AZ275"/>
      <c r="BA275"/>
      <c r="BB275"/>
      <c r="BC275"/>
      <c r="BD275"/>
      <c r="BE275"/>
      <c r="BF275"/>
      <c r="BG275"/>
      <c r="BH275"/>
    </row>
    <row r="276" spans="1:60" s="104" customFormat="1" ht="13.4" hidden="1" customHeight="1" outlineLevel="2" x14ac:dyDescent="0.35">
      <c r="A276" s="102"/>
      <c r="B276" s="95"/>
      <c r="C276" s="17"/>
      <c r="D276" s="17"/>
      <c r="E276" s="17"/>
      <c r="F276" s="13"/>
      <c r="G276" s="86"/>
      <c r="H276" s="86"/>
      <c r="I276" s="99"/>
      <c r="J276" s="99" t="s">
        <v>351</v>
      </c>
      <c r="K276" s="128">
        <f>Annual!K291</f>
        <v>0</v>
      </c>
      <c r="L276" s="128">
        <f>Annual!L291</f>
        <v>0</v>
      </c>
      <c r="M276" s="128">
        <f>Annual!M291</f>
        <v>0</v>
      </c>
      <c r="N276" s="128">
        <f>Annual!N291</f>
        <v>0</v>
      </c>
      <c r="O276" s="128">
        <f>Annual!O291</f>
        <v>0</v>
      </c>
      <c r="P276" s="128">
        <f>Annual!P291</f>
        <v>0</v>
      </c>
      <c r="Q276" s="128">
        <f>Annual!Q291</f>
        <v>0</v>
      </c>
      <c r="R276" s="128">
        <f>Annual!R291</f>
        <v>0</v>
      </c>
      <c r="S276" s="128">
        <f>Annual!S291</f>
        <v>0</v>
      </c>
      <c r="T276" s="86"/>
      <c r="U276" s="99" t="s">
        <v>113</v>
      </c>
      <c r="V276" s="128">
        <f>Annual!V291</f>
        <v>0</v>
      </c>
      <c r="W276" s="128">
        <f>Annual!W291</f>
        <v>0</v>
      </c>
      <c r="X276" s="128">
        <f>Annual!X291</f>
        <v>0</v>
      </c>
      <c r="Y276" s="128">
        <f>Annual!Y291</f>
        <v>0</v>
      </c>
      <c r="Z276" s="128">
        <f>Annual!Z291</f>
        <v>0</v>
      </c>
      <c r="AA276" s="128">
        <f>Annual!AA291</f>
        <v>0</v>
      </c>
      <c r="AB276" s="128">
        <f>Annual!AB291</f>
        <v>0</v>
      </c>
      <c r="AC276" s="237">
        <f>Annual!AC291*(1+$AC$214)</f>
        <v>0</v>
      </c>
      <c r="AD276" s="128">
        <f>Annual!AD291</f>
        <v>0</v>
      </c>
      <c r="AE276" s="86"/>
      <c r="AF276" s="86"/>
      <c r="AG276" s="16"/>
      <c r="AH276" s="8"/>
      <c r="AI276"/>
      <c r="AJ276"/>
      <c r="AK276"/>
      <c r="AL276"/>
      <c r="AM276"/>
      <c r="AN276"/>
      <c r="AO276"/>
      <c r="AP276"/>
      <c r="AQ276"/>
      <c r="AR276"/>
      <c r="AS276"/>
      <c r="AT276"/>
      <c r="AU276"/>
      <c r="AV276"/>
      <c r="AW276"/>
      <c r="AX276"/>
      <c r="AY276"/>
      <c r="AZ276"/>
      <c r="BA276"/>
      <c r="BB276"/>
      <c r="BC276"/>
      <c r="BD276"/>
      <c r="BE276"/>
      <c r="BF276"/>
      <c r="BG276"/>
      <c r="BH276"/>
    </row>
    <row r="277" spans="1:60" s="104" customFormat="1" ht="13.4" hidden="1" customHeight="1" outlineLevel="2" x14ac:dyDescent="0.35">
      <c r="A277" s="102"/>
      <c r="B277" s="95"/>
      <c r="C277" s="17"/>
      <c r="D277" s="17"/>
      <c r="E277" s="17"/>
      <c r="F277" s="13"/>
      <c r="G277" s="86"/>
      <c r="H277" s="86"/>
      <c r="I277" s="99"/>
      <c r="J277" s="99" t="s">
        <v>352</v>
      </c>
      <c r="K277" s="128">
        <f>Annual!K292</f>
        <v>0</v>
      </c>
      <c r="L277" s="128">
        <f>Annual!L292</f>
        <v>0</v>
      </c>
      <c r="M277" s="128">
        <f>Annual!M292</f>
        <v>0</v>
      </c>
      <c r="N277" s="128">
        <f>Annual!N292</f>
        <v>0</v>
      </c>
      <c r="O277" s="128">
        <f>Annual!O292</f>
        <v>0</v>
      </c>
      <c r="P277" s="128">
        <f>Annual!P292</f>
        <v>0</v>
      </c>
      <c r="Q277" s="128">
        <f>Annual!Q292</f>
        <v>0</v>
      </c>
      <c r="R277" s="128">
        <f>Annual!R292</f>
        <v>0</v>
      </c>
      <c r="S277" s="128">
        <f>Annual!S292</f>
        <v>0</v>
      </c>
      <c r="T277" s="86"/>
      <c r="U277" s="99" t="s">
        <v>114</v>
      </c>
      <c r="V277" s="128">
        <f>Annual!V292</f>
        <v>0</v>
      </c>
      <c r="W277" s="128">
        <f>Annual!W292</f>
        <v>0</v>
      </c>
      <c r="X277" s="128">
        <f>Annual!X292</f>
        <v>0</v>
      </c>
      <c r="Y277" s="128">
        <f>Annual!Y292</f>
        <v>0</v>
      </c>
      <c r="Z277" s="128">
        <f>Annual!Z292</f>
        <v>0</v>
      </c>
      <c r="AA277" s="128">
        <f>Annual!AA292</f>
        <v>0</v>
      </c>
      <c r="AB277" s="128">
        <f>Annual!AB292</f>
        <v>0</v>
      </c>
      <c r="AC277" s="237">
        <f>Annual!AC292*(1+$AC$214)</f>
        <v>0</v>
      </c>
      <c r="AD277" s="128">
        <f>Annual!AD292</f>
        <v>0</v>
      </c>
      <c r="AE277" s="86"/>
      <c r="AF277" s="86"/>
      <c r="AG277" s="16"/>
      <c r="AH277" s="8"/>
      <c r="AI277"/>
      <c r="AJ277"/>
      <c r="AK277"/>
      <c r="AL277"/>
      <c r="AM277"/>
      <c r="AN277"/>
      <c r="AO277"/>
      <c r="AP277"/>
      <c r="AQ277"/>
      <c r="AR277"/>
      <c r="AS277"/>
      <c r="AT277"/>
      <c r="AU277"/>
      <c r="AV277"/>
      <c r="AW277"/>
      <c r="AX277"/>
      <c r="AY277"/>
      <c r="AZ277"/>
      <c r="BA277"/>
      <c r="BB277"/>
      <c r="BC277"/>
      <c r="BD277"/>
      <c r="BE277"/>
      <c r="BF277"/>
      <c r="BG277"/>
      <c r="BH277"/>
    </row>
    <row r="278" spans="1:60" s="104" customFormat="1" ht="13.4" hidden="1" customHeight="1" outlineLevel="2" x14ac:dyDescent="0.35">
      <c r="A278" s="102"/>
      <c r="B278" s="95"/>
      <c r="C278" s="17"/>
      <c r="D278" s="17"/>
      <c r="E278" s="17"/>
      <c r="F278" s="13"/>
      <c r="G278" s="86"/>
      <c r="H278" s="86"/>
      <c r="I278" s="99"/>
      <c r="J278" s="99" t="s">
        <v>353</v>
      </c>
      <c r="K278" s="128">
        <f>Annual!K293</f>
        <v>0</v>
      </c>
      <c r="L278" s="128">
        <f>Annual!L293</f>
        <v>0</v>
      </c>
      <c r="M278" s="128">
        <f>Annual!M293</f>
        <v>0</v>
      </c>
      <c r="N278" s="128">
        <f>Annual!N293</f>
        <v>0</v>
      </c>
      <c r="O278" s="128">
        <f>Annual!O293</f>
        <v>0</v>
      </c>
      <c r="P278" s="128">
        <f>Annual!P293</f>
        <v>0</v>
      </c>
      <c r="Q278" s="128">
        <f>Annual!Q293</f>
        <v>0</v>
      </c>
      <c r="R278" s="128">
        <f>Annual!R293</f>
        <v>0</v>
      </c>
      <c r="S278" s="128">
        <f>Annual!S293</f>
        <v>0</v>
      </c>
      <c r="T278" s="86"/>
      <c r="U278" s="99" t="s">
        <v>115</v>
      </c>
      <c r="V278" s="128">
        <f>Annual!V293</f>
        <v>0</v>
      </c>
      <c r="W278" s="128">
        <f>Annual!W293</f>
        <v>0</v>
      </c>
      <c r="X278" s="128">
        <f>Annual!X293</f>
        <v>0</v>
      </c>
      <c r="Y278" s="128">
        <f>Annual!Y293</f>
        <v>0</v>
      </c>
      <c r="Z278" s="128">
        <f>Annual!Z293</f>
        <v>0</v>
      </c>
      <c r="AA278" s="128">
        <f>Annual!AA293</f>
        <v>0</v>
      </c>
      <c r="AB278" s="128">
        <f>Annual!AB293</f>
        <v>0</v>
      </c>
      <c r="AC278" s="237">
        <f>Annual!AC293*(1+$AC$214)</f>
        <v>0</v>
      </c>
      <c r="AD278" s="128">
        <f>Annual!AD293</f>
        <v>0</v>
      </c>
      <c r="AE278" s="86"/>
      <c r="AF278" s="86"/>
      <c r="AG278" s="16"/>
      <c r="AH278" s="8"/>
      <c r="AI278"/>
      <c r="AJ278"/>
      <c r="AK278"/>
      <c r="AL278"/>
      <c r="AM278"/>
      <c r="AN278"/>
      <c r="AO278"/>
      <c r="AP278"/>
      <c r="AQ278"/>
      <c r="AR278"/>
      <c r="AS278"/>
      <c r="AT278"/>
      <c r="AU278"/>
      <c r="AV278"/>
      <c r="AW278"/>
      <c r="AX278"/>
      <c r="AY278"/>
      <c r="AZ278"/>
      <c r="BA278"/>
      <c r="BB278"/>
      <c r="BC278"/>
      <c r="BD278"/>
      <c r="BE278"/>
      <c r="BF278"/>
      <c r="BG278"/>
      <c r="BH278"/>
    </row>
    <row r="279" spans="1:60" s="104" customFormat="1" ht="13.4" hidden="1" customHeight="1" outlineLevel="2" x14ac:dyDescent="0.35">
      <c r="A279" s="102"/>
      <c r="B279" s="95"/>
      <c r="C279" s="17"/>
      <c r="D279" s="17"/>
      <c r="E279" s="17"/>
      <c r="F279" s="13"/>
      <c r="G279" s="86"/>
      <c r="H279" s="86"/>
      <c r="I279" s="99" t="s">
        <v>753</v>
      </c>
      <c r="J279" s="99" t="s">
        <v>344</v>
      </c>
      <c r="K279" s="128">
        <f>Annual!K294</f>
        <v>0</v>
      </c>
      <c r="L279" s="128">
        <f>Annual!L294</f>
        <v>0</v>
      </c>
      <c r="M279" s="128">
        <f>Annual!M294</f>
        <v>0</v>
      </c>
      <c r="N279" s="128">
        <f>Annual!N294</f>
        <v>0</v>
      </c>
      <c r="O279" s="128">
        <f>Annual!O294</f>
        <v>0</v>
      </c>
      <c r="P279" s="128">
        <f>Annual!P294</f>
        <v>0</v>
      </c>
      <c r="Q279" s="128">
        <f>Annual!Q294</f>
        <v>0</v>
      </c>
      <c r="R279" s="128">
        <f>Annual!R294</f>
        <v>0</v>
      </c>
      <c r="S279" s="128">
        <f>Annual!S294</f>
        <v>0</v>
      </c>
      <c r="T279" s="86"/>
      <c r="U279" s="99" t="s">
        <v>342</v>
      </c>
      <c r="V279" s="128">
        <f>Annual!V294</f>
        <v>0</v>
      </c>
      <c r="W279" s="128">
        <f>Annual!W294</f>
        <v>0</v>
      </c>
      <c r="X279" s="128">
        <f>Annual!X294</f>
        <v>0</v>
      </c>
      <c r="Y279" s="128">
        <f>Annual!Y294</f>
        <v>0</v>
      </c>
      <c r="Z279" s="128">
        <f>Annual!Z294</f>
        <v>0</v>
      </c>
      <c r="AA279" s="128">
        <f>Annual!AA294</f>
        <v>0</v>
      </c>
      <c r="AB279" s="128">
        <f>Annual!AB294</f>
        <v>0</v>
      </c>
      <c r="AC279" s="237">
        <f>Annual!AC294*(1+$AC$214)</f>
        <v>0</v>
      </c>
      <c r="AD279" s="128">
        <f>Annual!AD294</f>
        <v>0</v>
      </c>
      <c r="AE279" s="86"/>
      <c r="AF279" s="86"/>
      <c r="AG279" s="16"/>
      <c r="AH279" s="8"/>
      <c r="AI279"/>
      <c r="AJ279"/>
      <c r="AK279"/>
      <c r="AL279"/>
      <c r="AM279"/>
      <c r="AN279"/>
      <c r="AO279"/>
      <c r="AP279"/>
      <c r="AQ279"/>
      <c r="AR279"/>
      <c r="AS279"/>
      <c r="AT279"/>
      <c r="AU279"/>
      <c r="AV279"/>
      <c r="AW279"/>
      <c r="AX279"/>
      <c r="AY279"/>
      <c r="AZ279"/>
      <c r="BA279"/>
      <c r="BB279"/>
      <c r="BC279"/>
      <c r="BD279"/>
      <c r="BE279"/>
      <c r="BF279"/>
      <c r="BG279"/>
      <c r="BH279"/>
    </row>
    <row r="280" spans="1:60" s="104" customFormat="1" ht="13.4" hidden="1" customHeight="1" outlineLevel="2" x14ac:dyDescent="0.35">
      <c r="A280" s="102"/>
      <c r="B280" s="95"/>
      <c r="C280" s="17"/>
      <c r="D280" s="17"/>
      <c r="E280" s="17"/>
      <c r="F280" s="13"/>
      <c r="G280" s="86"/>
      <c r="H280" s="86"/>
      <c r="I280" s="99"/>
      <c r="J280" s="99" t="s">
        <v>345</v>
      </c>
      <c r="K280" s="128">
        <f>Annual!K295</f>
        <v>28.418998917748922</v>
      </c>
      <c r="L280" s="128">
        <f>Annual!L295</f>
        <v>28.418998917748922</v>
      </c>
      <c r="M280" s="128">
        <f>Annual!M295</f>
        <v>28.418998917748922</v>
      </c>
      <c r="N280" s="128">
        <f>Annual!N295</f>
        <v>28.418998917748922</v>
      </c>
      <c r="O280" s="128">
        <f>Annual!O295</f>
        <v>28.418998917748922</v>
      </c>
      <c r="P280" s="128">
        <f>Annual!P295</f>
        <v>28.418998917748922</v>
      </c>
      <c r="Q280" s="128">
        <f>Annual!Q295</f>
        <v>28.418998917748922</v>
      </c>
      <c r="R280" s="128">
        <f>Annual!R295</f>
        <v>28.418998917748922</v>
      </c>
      <c r="S280" s="128">
        <f>Annual!S295</f>
        <v>28.418998917748922</v>
      </c>
      <c r="T280" s="86"/>
      <c r="U280" s="99" t="s">
        <v>107</v>
      </c>
      <c r="V280" s="128">
        <f>Annual!V295</f>
        <v>2.9326493210446647</v>
      </c>
      <c r="W280" s="128">
        <f>Annual!W295</f>
        <v>3.6509055638048968</v>
      </c>
      <c r="X280" s="128">
        <f>Annual!X295</f>
        <v>4.150012705558022</v>
      </c>
      <c r="Y280" s="128">
        <f>Annual!Y295</f>
        <v>4.051296894293559</v>
      </c>
      <c r="Z280" s="128">
        <f>Annual!Z295</f>
        <v>4.355341592988105</v>
      </c>
      <c r="AA280" s="128">
        <f>Annual!AA295</f>
        <v>3.9979903562107491</v>
      </c>
      <c r="AB280" s="128">
        <f>Annual!AB295</f>
        <v>3.6106295128089965</v>
      </c>
      <c r="AC280" s="237">
        <f>Annual!AC295*(1+$AC$214)</f>
        <v>2.8359078260054913</v>
      </c>
      <c r="AD280" s="128">
        <f>Annual!AD295</f>
        <v>0</v>
      </c>
      <c r="AE280" s="86"/>
      <c r="AF280" s="86"/>
      <c r="AG280" s="16"/>
      <c r="AH280" s="8"/>
      <c r="AI280"/>
      <c r="AJ280"/>
      <c r="AK280"/>
      <c r="AL280"/>
      <c r="AM280"/>
      <c r="AN280"/>
      <c r="AO280"/>
      <c r="AP280"/>
      <c r="AQ280"/>
      <c r="AR280"/>
      <c r="AS280"/>
      <c r="AT280"/>
      <c r="AU280"/>
      <c r="AV280"/>
      <c r="AW280"/>
      <c r="AX280"/>
      <c r="AY280"/>
      <c r="AZ280"/>
      <c r="BA280"/>
      <c r="BB280"/>
      <c r="BC280"/>
      <c r="BD280"/>
      <c r="BE280"/>
      <c r="BF280"/>
      <c r="BG280"/>
      <c r="BH280"/>
    </row>
    <row r="281" spans="1:60" s="104" customFormat="1" ht="13.4" hidden="1" customHeight="1" outlineLevel="2" x14ac:dyDescent="0.35">
      <c r="A281" s="102"/>
      <c r="B281" s="95"/>
      <c r="C281" s="17"/>
      <c r="D281" s="17"/>
      <c r="E281" s="17"/>
      <c r="F281" s="13"/>
      <c r="G281" s="86"/>
      <c r="H281" s="86"/>
      <c r="I281" s="99"/>
      <c r="J281" s="99" t="s">
        <v>346</v>
      </c>
      <c r="K281" s="128">
        <f>Annual!K296</f>
        <v>260.43408279220779</v>
      </c>
      <c r="L281" s="128">
        <f>Annual!L296</f>
        <v>260.43408279220779</v>
      </c>
      <c r="M281" s="128">
        <f>Annual!M296</f>
        <v>260.43408279220779</v>
      </c>
      <c r="N281" s="128">
        <f>Annual!N296</f>
        <v>260.43408279220779</v>
      </c>
      <c r="O281" s="128">
        <f>Annual!O296</f>
        <v>260.43408279220779</v>
      </c>
      <c r="P281" s="128">
        <f>Annual!P296</f>
        <v>260.43408279220779</v>
      </c>
      <c r="Q281" s="128">
        <f>Annual!Q296</f>
        <v>260.43408279220779</v>
      </c>
      <c r="R281" s="128">
        <f>Annual!R296</f>
        <v>260.43408279220779</v>
      </c>
      <c r="S281" s="128">
        <f>Annual!S296</f>
        <v>260.43408279220779</v>
      </c>
      <c r="T281" s="86"/>
      <c r="U281" s="99" t="s">
        <v>108</v>
      </c>
      <c r="V281" s="128">
        <f>Annual!V296</f>
        <v>7.6655099545596039</v>
      </c>
      <c r="W281" s="128">
        <f>Annual!W296</f>
        <v>9.5429251433766105</v>
      </c>
      <c r="X281" s="128">
        <f>Annual!X296</f>
        <v>10.847517116254402</v>
      </c>
      <c r="Y281" s="128">
        <f>Annual!Y296</f>
        <v>10.589488640606104</v>
      </c>
      <c r="Z281" s="128">
        <f>Annual!Z296</f>
        <v>11.38421634560286</v>
      </c>
      <c r="AA281" s="128">
        <f>Annual!AA296</f>
        <v>10.450153263756023</v>
      </c>
      <c r="AB281" s="128">
        <f>Annual!AB296</f>
        <v>9.4376495253121071</v>
      </c>
      <c r="AC281" s="237">
        <f>Annual!AC296*(1+$AC$214)</f>
        <v>7.4126420484242743</v>
      </c>
      <c r="AD281" s="128">
        <f>Annual!AD296</f>
        <v>0</v>
      </c>
      <c r="AE281" s="86"/>
      <c r="AF281" s="86"/>
      <c r="AG281" s="16"/>
      <c r="AH281" s="8"/>
      <c r="AI281"/>
      <c r="AJ281"/>
      <c r="AK281"/>
      <c r="AL281"/>
      <c r="AM281"/>
      <c r="AN281"/>
      <c r="AO281"/>
      <c r="AP281"/>
      <c r="AQ281"/>
      <c r="AR281"/>
      <c r="AS281"/>
      <c r="AT281"/>
      <c r="AU281"/>
      <c r="AV281"/>
      <c r="AW281"/>
      <c r="AX281"/>
      <c r="AY281"/>
      <c r="AZ281"/>
      <c r="BA281"/>
      <c r="BB281"/>
      <c r="BC281"/>
      <c r="BD281"/>
      <c r="BE281"/>
      <c r="BF281"/>
      <c r="BG281"/>
      <c r="BH281"/>
    </row>
    <row r="282" spans="1:60" s="104" customFormat="1" ht="13.4" hidden="1" customHeight="1" outlineLevel="2" x14ac:dyDescent="0.35">
      <c r="A282" s="102"/>
      <c r="B282" s="95"/>
      <c r="C282" s="17"/>
      <c r="D282" s="17"/>
      <c r="E282" s="17"/>
      <c r="F282" s="13"/>
      <c r="G282" s="86"/>
      <c r="H282" s="86"/>
      <c r="I282" s="99"/>
      <c r="J282" s="99" t="s">
        <v>347</v>
      </c>
      <c r="K282" s="128">
        <f>Annual!K297</f>
        <v>212.0164475108225</v>
      </c>
      <c r="L282" s="128">
        <f>Annual!L297</f>
        <v>212.0164475108225</v>
      </c>
      <c r="M282" s="128">
        <f>Annual!M297</f>
        <v>212.0164475108225</v>
      </c>
      <c r="N282" s="128">
        <f>Annual!N297</f>
        <v>212.0164475108225</v>
      </c>
      <c r="O282" s="128">
        <f>Annual!O297</f>
        <v>212.0164475108225</v>
      </c>
      <c r="P282" s="128">
        <f>Annual!P297</f>
        <v>212.0164475108225</v>
      </c>
      <c r="Q282" s="128">
        <f>Annual!Q297</f>
        <v>212.0164475108225</v>
      </c>
      <c r="R282" s="128">
        <f>Annual!R297</f>
        <v>212.0164475108225</v>
      </c>
      <c r="S282" s="128">
        <f>Annual!S297</f>
        <v>212.0164475108225</v>
      </c>
      <c r="T282" s="86"/>
      <c r="U282" s="99" t="s">
        <v>109</v>
      </c>
      <c r="V282" s="128">
        <f>Annual!V297</f>
        <v>10.903712358523233</v>
      </c>
      <c r="W282" s="128">
        <f>Annual!W297</f>
        <v>13.574218993793698</v>
      </c>
      <c r="X282" s="128">
        <f>Annual!X297</f>
        <v>15.429920141117433</v>
      </c>
      <c r="Y282" s="128">
        <f>Annual!Y297</f>
        <v>15.062890642042328</v>
      </c>
      <c r="Z282" s="128">
        <f>Annual!Z297</f>
        <v>16.193341499193654</v>
      </c>
      <c r="AA282" s="128">
        <f>Annual!AA297</f>
        <v>14.86469471254177</v>
      </c>
      <c r="AB282" s="128">
        <f>Annual!AB297</f>
        <v>13.424470958171057</v>
      </c>
      <c r="AC282" s="237">
        <f>Annual!AC297*(1+$AC$214)</f>
        <v>10.544023449429631</v>
      </c>
      <c r="AD282" s="128">
        <f>Annual!AD297</f>
        <v>0</v>
      </c>
      <c r="AE282" s="86"/>
      <c r="AF282" s="86"/>
      <c r="AG282" s="16"/>
      <c r="AH282" s="8"/>
      <c r="AI282"/>
      <c r="AJ282"/>
      <c r="AK282"/>
      <c r="AL282"/>
      <c r="AM282"/>
      <c r="AN282"/>
      <c r="AO282"/>
      <c r="AP282"/>
      <c r="AQ282"/>
      <c r="AR282"/>
      <c r="AS282"/>
      <c r="AT282"/>
      <c r="AU282"/>
      <c r="AV282"/>
      <c r="AW282"/>
      <c r="AX282"/>
      <c r="AY282"/>
      <c r="AZ282"/>
      <c r="BA282"/>
      <c r="BB282"/>
      <c r="BC282"/>
      <c r="BD282"/>
      <c r="BE282"/>
      <c r="BF282"/>
      <c r="BG282"/>
      <c r="BH282"/>
    </row>
    <row r="283" spans="1:60" s="104" customFormat="1" ht="13.4" hidden="1" customHeight="1" outlineLevel="2" x14ac:dyDescent="0.35">
      <c r="A283" s="102"/>
      <c r="B283" s="95"/>
      <c r="C283" s="17"/>
      <c r="D283" s="17"/>
      <c r="E283" s="17"/>
      <c r="F283" s="13"/>
      <c r="G283" s="86"/>
      <c r="H283" s="86"/>
      <c r="I283" s="99"/>
      <c r="J283" s="99" t="s">
        <v>348</v>
      </c>
      <c r="K283" s="128">
        <f>Annual!K298</f>
        <v>175.09925595238099</v>
      </c>
      <c r="L283" s="128">
        <f>Annual!L298</f>
        <v>175.09925595238099</v>
      </c>
      <c r="M283" s="128">
        <f>Annual!M298</f>
        <v>175.09925595238099</v>
      </c>
      <c r="N283" s="128">
        <f>Annual!N298</f>
        <v>175.09925595238099</v>
      </c>
      <c r="O283" s="128">
        <f>Annual!O298</f>
        <v>175.09925595238099</v>
      </c>
      <c r="P283" s="128">
        <f>Annual!P298</f>
        <v>175.09925595238099</v>
      </c>
      <c r="Q283" s="128">
        <f>Annual!Q298</f>
        <v>175.09925595238099</v>
      </c>
      <c r="R283" s="128">
        <f>Annual!R298</f>
        <v>175.09925595238099</v>
      </c>
      <c r="S283" s="128">
        <f>Annual!S298</f>
        <v>175.09925595238099</v>
      </c>
      <c r="T283" s="86"/>
      <c r="U283" s="99" t="s">
        <v>110</v>
      </c>
      <c r="V283" s="128">
        <f>Annual!V298</f>
        <v>12.389630866734318</v>
      </c>
      <c r="W283" s="128">
        <f>Annual!W298</f>
        <v>15.424064493580921</v>
      </c>
      <c r="X283" s="128">
        <f>Annual!X298</f>
        <v>17.532653885738213</v>
      </c>
      <c r="Y283" s="128">
        <f>Annual!Y298</f>
        <v>17.115606933175457</v>
      </c>
      <c r="Z283" s="128">
        <f>Annual!Z298</f>
        <v>18.400111547068743</v>
      </c>
      <c r="AA283" s="128">
        <f>Annual!AA298</f>
        <v>16.890401578791568</v>
      </c>
      <c r="AB283" s="128">
        <f>Annual!AB298</f>
        <v>15.253909336935319</v>
      </c>
      <c r="AC283" s="237">
        <f>Annual!AC298*(1+$AC$214)</f>
        <v>11.98092485322282</v>
      </c>
      <c r="AD283" s="128">
        <f>Annual!AD298</f>
        <v>0</v>
      </c>
      <c r="AE283" s="86"/>
      <c r="AF283" s="86"/>
      <c r="AG283" s="16"/>
      <c r="AH283" s="8"/>
      <c r="AI283"/>
      <c r="AJ283"/>
      <c r="AK283"/>
      <c r="AL283"/>
      <c r="AM283"/>
      <c r="AN283"/>
      <c r="AO283"/>
      <c r="AP283"/>
      <c r="AQ283"/>
      <c r="AR283"/>
      <c r="AS283"/>
      <c r="AT283"/>
      <c r="AU283"/>
      <c r="AV283"/>
      <c r="AW283"/>
      <c r="AX283"/>
      <c r="AY283"/>
      <c r="AZ283"/>
      <c r="BA283"/>
      <c r="BB283"/>
      <c r="BC283"/>
      <c r="BD283"/>
      <c r="BE283"/>
      <c r="BF283"/>
      <c r="BG283"/>
      <c r="BH283"/>
    </row>
    <row r="284" spans="1:60" s="104" customFormat="1" ht="13.4" hidden="1" customHeight="1" outlineLevel="2" x14ac:dyDescent="0.35">
      <c r="A284" s="102"/>
      <c r="B284" s="95"/>
      <c r="C284" s="17"/>
      <c r="D284" s="17"/>
      <c r="E284" s="17"/>
      <c r="F284" s="13"/>
      <c r="G284" s="86"/>
      <c r="H284" s="86"/>
      <c r="I284" s="99"/>
      <c r="J284" s="99" t="s">
        <v>349</v>
      </c>
      <c r="K284" s="128">
        <f>Annual!K299</f>
        <v>126.00252976190475</v>
      </c>
      <c r="L284" s="128">
        <f>Annual!L299</f>
        <v>126.00252976190475</v>
      </c>
      <c r="M284" s="128">
        <f>Annual!M299</f>
        <v>126.00252976190475</v>
      </c>
      <c r="N284" s="128">
        <f>Annual!N299</f>
        <v>126.00252976190475</v>
      </c>
      <c r="O284" s="128">
        <f>Annual!O299</f>
        <v>126.00252976190475</v>
      </c>
      <c r="P284" s="128">
        <f>Annual!P299</f>
        <v>126.00252976190475</v>
      </c>
      <c r="Q284" s="128">
        <f>Annual!Q299</f>
        <v>126.00252976190475</v>
      </c>
      <c r="R284" s="128">
        <f>Annual!R299</f>
        <v>126.00252976190475</v>
      </c>
      <c r="S284" s="128">
        <f>Annual!S299</f>
        <v>126.00252976190475</v>
      </c>
      <c r="T284" s="86"/>
      <c r="U284" s="99" t="s">
        <v>111</v>
      </c>
      <c r="V284" s="128">
        <f>Annual!V299</f>
        <v>4.692257234521489</v>
      </c>
      <c r="W284" s="128">
        <f>Annual!W299</f>
        <v>5.8414717100290403</v>
      </c>
      <c r="X284" s="128">
        <f>Annual!X299</f>
        <v>6.6400462548567187</v>
      </c>
      <c r="Y284" s="128">
        <f>Annual!Y299</f>
        <v>6.4821003401360544</v>
      </c>
      <c r="Z284" s="128">
        <f>Annual!Z299</f>
        <v>6.968573757475701</v>
      </c>
      <c r="AA284" s="128">
        <f>Annual!AA299</f>
        <v>6.3968095461868959</v>
      </c>
      <c r="AB284" s="128">
        <f>Annual!AB299</f>
        <v>5.7770297768230101</v>
      </c>
      <c r="AC284" s="237">
        <f>Annual!AC299*(1+$AC$214)</f>
        <v>4.5374702380952385</v>
      </c>
      <c r="AD284" s="128">
        <f>Annual!AD299</f>
        <v>0</v>
      </c>
      <c r="AE284" s="86"/>
      <c r="AF284" s="86"/>
      <c r="AG284" s="16"/>
      <c r="AH284" s="8"/>
      <c r="AI284"/>
      <c r="AJ284"/>
      <c r="AK284"/>
      <c r="AL284"/>
      <c r="AM284"/>
      <c r="AN284"/>
      <c r="AO284"/>
      <c r="AP284"/>
      <c r="AQ284"/>
      <c r="AR284"/>
      <c r="AS284"/>
      <c r="AT284"/>
      <c r="AU284"/>
      <c r="AV284"/>
      <c r="AW284"/>
      <c r="AX284"/>
      <c r="AY284"/>
      <c r="AZ284"/>
      <c r="BA284"/>
      <c r="BB284"/>
      <c r="BC284"/>
      <c r="BD284"/>
      <c r="BE284"/>
      <c r="BF284"/>
      <c r="BG284"/>
      <c r="BH284"/>
    </row>
    <row r="285" spans="1:60" s="104" customFormat="1" ht="13.4" hidden="1" customHeight="1" outlineLevel="2" x14ac:dyDescent="0.35">
      <c r="A285" s="102"/>
      <c r="B285" s="95"/>
      <c r="C285" s="17"/>
      <c r="D285" s="17"/>
      <c r="E285" s="17"/>
      <c r="F285" s="13"/>
      <c r="G285" s="86"/>
      <c r="H285" s="86"/>
      <c r="I285" s="99"/>
      <c r="J285" s="99" t="s">
        <v>350</v>
      </c>
      <c r="K285" s="128">
        <f>Annual!K300</f>
        <v>1.869158878504673E-3</v>
      </c>
      <c r="L285" s="128">
        <f>Annual!L300</f>
        <v>1.869158878504673E-3</v>
      </c>
      <c r="M285" s="128">
        <f>Annual!M300</f>
        <v>1.869158878504673E-3</v>
      </c>
      <c r="N285" s="128">
        <f>Annual!N300</f>
        <v>1.869158878504673E-3</v>
      </c>
      <c r="O285" s="128">
        <f>Annual!O300</f>
        <v>1.869158878504673E-3</v>
      </c>
      <c r="P285" s="128">
        <f>Annual!P300</f>
        <v>1.869158878504673E-3</v>
      </c>
      <c r="Q285" s="128">
        <f>Annual!Q300</f>
        <v>1.869158878504673E-3</v>
      </c>
      <c r="R285" s="128">
        <f>Annual!R300</f>
        <v>1.869158878504673E-3</v>
      </c>
      <c r="S285" s="128">
        <f>Annual!S300</f>
        <v>1.869158878504673E-3</v>
      </c>
      <c r="T285" s="86"/>
      <c r="U285" s="99" t="s">
        <v>112</v>
      </c>
      <c r="V285" s="128">
        <f>Annual!V300</f>
        <v>1.353045125794757E-3</v>
      </c>
      <c r="W285" s="128">
        <f>Annual!W300</f>
        <v>1.6844291413892986E-3</v>
      </c>
      <c r="X285" s="128">
        <f>Annual!X300</f>
        <v>1.914703685485781E-3</v>
      </c>
      <c r="Y285" s="128">
        <f>Annual!Y300</f>
        <v>1.869158878504673E-3</v>
      </c>
      <c r="Z285" s="128">
        <f>Annual!Z300</f>
        <v>2.0094368840064859E-3</v>
      </c>
      <c r="AA285" s="128">
        <f>Annual!AA300</f>
        <v>1.8445646827348746E-3</v>
      </c>
      <c r="AB285" s="128">
        <f>Annual!AB300</f>
        <v>1.6658468601410067E-3</v>
      </c>
      <c r="AC285" s="237">
        <f>Annual!AC300*(1+$AC$214)</f>
        <v>1.3084112149532711E-3</v>
      </c>
      <c r="AD285" s="128">
        <f>Annual!AD300</f>
        <v>0</v>
      </c>
      <c r="AE285" s="86"/>
      <c r="AF285" s="86"/>
      <c r="AG285" s="16"/>
      <c r="AH285" s="8"/>
      <c r="AI285"/>
      <c r="AJ285"/>
      <c r="AK285"/>
      <c r="AL285"/>
      <c r="AM285"/>
      <c r="AN285"/>
      <c r="AO285"/>
      <c r="AP285"/>
      <c r="AQ285"/>
      <c r="AR285"/>
      <c r="AS285"/>
      <c r="AT285"/>
      <c r="AU285"/>
      <c r="AV285"/>
      <c r="AW285"/>
      <c r="AX285"/>
      <c r="AY285"/>
      <c r="AZ285"/>
      <c r="BA285"/>
      <c r="BB285"/>
      <c r="BC285"/>
      <c r="BD285"/>
      <c r="BE285"/>
      <c r="BF285"/>
      <c r="BG285"/>
      <c r="BH285"/>
    </row>
    <row r="286" spans="1:60" s="104" customFormat="1" ht="13.4" hidden="1" customHeight="1" outlineLevel="2" x14ac:dyDescent="0.35">
      <c r="A286" s="102"/>
      <c r="B286" s="95"/>
      <c r="C286" s="17"/>
      <c r="D286" s="17"/>
      <c r="E286" s="17"/>
      <c r="F286" s="13"/>
      <c r="G286" s="86"/>
      <c r="H286" s="86"/>
      <c r="I286" s="99"/>
      <c r="J286" s="99" t="s">
        <v>351</v>
      </c>
      <c r="K286" s="128">
        <f>Annual!K301</f>
        <v>1.869158878504673E-3</v>
      </c>
      <c r="L286" s="128">
        <f>Annual!L301</f>
        <v>1.869158878504673E-3</v>
      </c>
      <c r="M286" s="128">
        <f>Annual!M301</f>
        <v>1.869158878504673E-3</v>
      </c>
      <c r="N286" s="128">
        <f>Annual!N301</f>
        <v>1.869158878504673E-3</v>
      </c>
      <c r="O286" s="128">
        <f>Annual!O301</f>
        <v>1.869158878504673E-3</v>
      </c>
      <c r="P286" s="128">
        <f>Annual!P301</f>
        <v>1.869158878504673E-3</v>
      </c>
      <c r="Q286" s="128">
        <f>Annual!Q301</f>
        <v>1.869158878504673E-3</v>
      </c>
      <c r="R286" s="128">
        <f>Annual!R301</f>
        <v>1.869158878504673E-3</v>
      </c>
      <c r="S286" s="128">
        <f>Annual!S301</f>
        <v>1.869158878504673E-3</v>
      </c>
      <c r="T286" s="86"/>
      <c r="U286" s="99" t="s">
        <v>113</v>
      </c>
      <c r="V286" s="128">
        <f>Annual!V301</f>
        <v>1.353045125794757E-3</v>
      </c>
      <c r="W286" s="128">
        <f>Annual!W301</f>
        <v>1.6844291413892986E-3</v>
      </c>
      <c r="X286" s="128">
        <f>Annual!X301</f>
        <v>1.914703685485781E-3</v>
      </c>
      <c r="Y286" s="128">
        <f>Annual!Y301</f>
        <v>1.869158878504673E-3</v>
      </c>
      <c r="Z286" s="128">
        <f>Annual!Z301</f>
        <v>2.0094368840064859E-3</v>
      </c>
      <c r="AA286" s="128">
        <f>Annual!AA301</f>
        <v>1.8445646827348746E-3</v>
      </c>
      <c r="AB286" s="128">
        <f>Annual!AB301</f>
        <v>1.6658468601410067E-3</v>
      </c>
      <c r="AC286" s="237">
        <f>Annual!AC301*(1+$AC$214)</f>
        <v>1.3084112149532711E-3</v>
      </c>
      <c r="AD286" s="128">
        <f>Annual!AD301</f>
        <v>0</v>
      </c>
      <c r="AE286" s="86"/>
      <c r="AF286" s="86"/>
      <c r="AG286" s="16"/>
      <c r="AH286" s="8"/>
      <c r="AI286"/>
      <c r="AJ286"/>
      <c r="AK286"/>
      <c r="AL286"/>
      <c r="AM286"/>
      <c r="AN286"/>
      <c r="AO286"/>
      <c r="AP286"/>
      <c r="AQ286"/>
      <c r="AR286"/>
      <c r="AS286"/>
      <c r="AT286"/>
      <c r="AU286"/>
      <c r="AV286"/>
      <c r="AW286"/>
      <c r="AX286"/>
      <c r="AY286"/>
      <c r="AZ286"/>
      <c r="BA286"/>
      <c r="BB286"/>
      <c r="BC286"/>
      <c r="BD286"/>
      <c r="BE286"/>
      <c r="BF286"/>
      <c r="BG286"/>
      <c r="BH286"/>
    </row>
    <row r="287" spans="1:60" s="104" customFormat="1" ht="13.4" hidden="1" customHeight="1" outlineLevel="2" x14ac:dyDescent="0.35">
      <c r="A287" s="102"/>
      <c r="B287" s="95"/>
      <c r="C287" s="17"/>
      <c r="D287" s="17"/>
      <c r="E287" s="17"/>
      <c r="F287" s="13"/>
      <c r="G287" s="86"/>
      <c r="H287" s="86"/>
      <c r="I287" s="99"/>
      <c r="J287" s="99" t="s">
        <v>352</v>
      </c>
      <c r="K287" s="128">
        <f>Annual!K302</f>
        <v>1.869158878504673E-3</v>
      </c>
      <c r="L287" s="128">
        <f>Annual!L302</f>
        <v>1.869158878504673E-3</v>
      </c>
      <c r="M287" s="128">
        <f>Annual!M302</f>
        <v>1.869158878504673E-3</v>
      </c>
      <c r="N287" s="128">
        <f>Annual!N302</f>
        <v>1.869158878504673E-3</v>
      </c>
      <c r="O287" s="128">
        <f>Annual!O302</f>
        <v>1.869158878504673E-3</v>
      </c>
      <c r="P287" s="128">
        <f>Annual!P302</f>
        <v>1.869158878504673E-3</v>
      </c>
      <c r="Q287" s="128">
        <f>Annual!Q302</f>
        <v>1.869158878504673E-3</v>
      </c>
      <c r="R287" s="128">
        <f>Annual!R302</f>
        <v>1.869158878504673E-3</v>
      </c>
      <c r="S287" s="128">
        <f>Annual!S302</f>
        <v>1.869158878504673E-3</v>
      </c>
      <c r="T287" s="86"/>
      <c r="U287" s="99" t="s">
        <v>114</v>
      </c>
      <c r="V287" s="128">
        <f>Annual!V302</f>
        <v>1.353045125794757E-3</v>
      </c>
      <c r="W287" s="128">
        <f>Annual!W302</f>
        <v>1.6844291413892986E-3</v>
      </c>
      <c r="X287" s="128">
        <f>Annual!X302</f>
        <v>1.914703685485781E-3</v>
      </c>
      <c r="Y287" s="128">
        <f>Annual!Y302</f>
        <v>1.869158878504673E-3</v>
      </c>
      <c r="Z287" s="128">
        <f>Annual!Z302</f>
        <v>2.0094368840064859E-3</v>
      </c>
      <c r="AA287" s="128">
        <f>Annual!AA302</f>
        <v>1.8445646827348746E-3</v>
      </c>
      <c r="AB287" s="128">
        <f>Annual!AB302</f>
        <v>1.6658468601410067E-3</v>
      </c>
      <c r="AC287" s="237">
        <f>Annual!AC302*(1+$AC$214)</f>
        <v>1.3084112149532711E-3</v>
      </c>
      <c r="AD287" s="128">
        <f>Annual!AD302</f>
        <v>0</v>
      </c>
      <c r="AE287" s="86"/>
      <c r="AF287" s="86"/>
      <c r="AG287" s="16"/>
      <c r="AH287" s="8"/>
      <c r="AI287"/>
      <c r="AJ287"/>
      <c r="AK287"/>
      <c r="AL287"/>
      <c r="AM287"/>
      <c r="AN287"/>
      <c r="AO287"/>
      <c r="AP287"/>
      <c r="AQ287"/>
      <c r="AR287"/>
      <c r="AS287"/>
      <c r="AT287"/>
      <c r="AU287"/>
      <c r="AV287"/>
      <c r="AW287"/>
      <c r="AX287"/>
      <c r="AY287"/>
      <c r="AZ287"/>
      <c r="BA287"/>
      <c r="BB287"/>
      <c r="BC287"/>
      <c r="BD287"/>
      <c r="BE287"/>
      <c r="BF287"/>
      <c r="BG287"/>
      <c r="BH287"/>
    </row>
    <row r="288" spans="1:60" s="104" customFormat="1" ht="13.4" hidden="1" customHeight="1" outlineLevel="2" x14ac:dyDescent="0.35">
      <c r="A288" s="102"/>
      <c r="B288" s="95"/>
      <c r="C288" s="17"/>
      <c r="D288" s="17"/>
      <c r="E288" s="17"/>
      <c r="F288" s="13"/>
      <c r="G288" s="86"/>
      <c r="H288" s="86"/>
      <c r="I288" s="99"/>
      <c r="J288" s="99" t="s">
        <v>353</v>
      </c>
      <c r="K288" s="128">
        <f>Annual!K303</f>
        <v>1.869158878504673E-3</v>
      </c>
      <c r="L288" s="128">
        <f>Annual!L303</f>
        <v>1.869158878504673E-3</v>
      </c>
      <c r="M288" s="128">
        <f>Annual!M303</f>
        <v>1.869158878504673E-3</v>
      </c>
      <c r="N288" s="128">
        <f>Annual!N303</f>
        <v>1.869158878504673E-3</v>
      </c>
      <c r="O288" s="128">
        <f>Annual!O303</f>
        <v>1.869158878504673E-3</v>
      </c>
      <c r="P288" s="128">
        <f>Annual!P303</f>
        <v>1.869158878504673E-3</v>
      </c>
      <c r="Q288" s="128">
        <f>Annual!Q303</f>
        <v>1.869158878504673E-3</v>
      </c>
      <c r="R288" s="128">
        <f>Annual!R303</f>
        <v>1.869158878504673E-3</v>
      </c>
      <c r="S288" s="128">
        <f>Annual!S303</f>
        <v>1.869158878504673E-3</v>
      </c>
      <c r="T288" s="86"/>
      <c r="U288" s="99" t="s">
        <v>115</v>
      </c>
      <c r="V288" s="128">
        <f>Annual!V303</f>
        <v>1.353045125794757E-3</v>
      </c>
      <c r="W288" s="128">
        <f>Annual!W303</f>
        <v>1.6844291413892986E-3</v>
      </c>
      <c r="X288" s="128">
        <f>Annual!X303</f>
        <v>1.914703685485781E-3</v>
      </c>
      <c r="Y288" s="128">
        <f>Annual!Y303</f>
        <v>1.869158878504673E-3</v>
      </c>
      <c r="Z288" s="128">
        <f>Annual!Z303</f>
        <v>2.0094368840064859E-3</v>
      </c>
      <c r="AA288" s="128">
        <f>Annual!AA303</f>
        <v>1.8445646827348746E-3</v>
      </c>
      <c r="AB288" s="128">
        <f>Annual!AB303</f>
        <v>1.6658468601410067E-3</v>
      </c>
      <c r="AC288" s="237">
        <f>Annual!AC303*(1+$AC$214)</f>
        <v>1.3084112149532711E-3</v>
      </c>
      <c r="AD288" s="128">
        <f>Annual!AD303</f>
        <v>0</v>
      </c>
      <c r="AE288" s="86"/>
      <c r="AF288" s="86"/>
      <c r="AG288" s="16"/>
      <c r="AH288" s="8"/>
      <c r="AI288"/>
      <c r="AJ288"/>
      <c r="AK288"/>
      <c r="AL288"/>
      <c r="AM288"/>
      <c r="AN288"/>
      <c r="AO288"/>
      <c r="AP288"/>
      <c r="AQ288"/>
      <c r="AR288"/>
      <c r="AS288"/>
      <c r="AT288"/>
      <c r="AU288"/>
      <c r="AV288"/>
      <c r="AW288"/>
      <c r="AX288"/>
      <c r="AY288"/>
      <c r="AZ288"/>
      <c r="BA288"/>
      <c r="BB288"/>
      <c r="BC288"/>
      <c r="BD288"/>
      <c r="BE288"/>
      <c r="BF288"/>
      <c r="BG288"/>
      <c r="BH288"/>
    </row>
    <row r="289" spans="1:60" s="104" customFormat="1" ht="13.4" hidden="1" customHeight="1" outlineLevel="2" x14ac:dyDescent="0.35">
      <c r="A289" s="102"/>
      <c r="B289" s="95"/>
      <c r="C289" s="17"/>
      <c r="D289" s="17"/>
      <c r="E289" s="17"/>
      <c r="F289" s="13"/>
      <c r="G289" s="86"/>
      <c r="H289" s="86"/>
      <c r="I289" s="99" t="s">
        <v>754</v>
      </c>
      <c r="J289" s="99" t="s">
        <v>344</v>
      </c>
      <c r="K289" s="128">
        <f>Annual!K304</f>
        <v>0</v>
      </c>
      <c r="L289" s="128">
        <f>Annual!L304</f>
        <v>0</v>
      </c>
      <c r="M289" s="128">
        <f>Annual!M304</f>
        <v>0</v>
      </c>
      <c r="N289" s="128">
        <f>Annual!N304</f>
        <v>0</v>
      </c>
      <c r="O289" s="128">
        <f>Annual!O304</f>
        <v>0</v>
      </c>
      <c r="P289" s="128">
        <f>Annual!P304</f>
        <v>0</v>
      </c>
      <c r="Q289" s="128">
        <f>Annual!Q304</f>
        <v>0</v>
      </c>
      <c r="R289" s="128">
        <f>Annual!R304</f>
        <v>0</v>
      </c>
      <c r="S289" s="128">
        <f>Annual!S304</f>
        <v>0</v>
      </c>
      <c r="T289" s="86"/>
      <c r="U289" s="99" t="s">
        <v>342</v>
      </c>
      <c r="V289" s="128">
        <f>Annual!V304</f>
        <v>0</v>
      </c>
      <c r="W289" s="128">
        <f>Annual!W304</f>
        <v>0</v>
      </c>
      <c r="X289" s="128">
        <f>Annual!X304</f>
        <v>0</v>
      </c>
      <c r="Y289" s="128">
        <f>Annual!Y304</f>
        <v>0</v>
      </c>
      <c r="Z289" s="128">
        <f>Annual!Z304</f>
        <v>0</v>
      </c>
      <c r="AA289" s="128">
        <f>Annual!AA304</f>
        <v>0</v>
      </c>
      <c r="AB289" s="128">
        <f>Annual!AB304</f>
        <v>0</v>
      </c>
      <c r="AC289" s="237">
        <f>Annual!AC304*(1+$AC$214)</f>
        <v>0</v>
      </c>
      <c r="AD289" s="128">
        <f>Annual!AD304</f>
        <v>0</v>
      </c>
      <c r="AE289" s="86"/>
      <c r="AF289" s="86"/>
      <c r="AG289" s="16"/>
      <c r="AH289" s="8"/>
      <c r="AI289"/>
      <c r="AJ289"/>
      <c r="AK289"/>
      <c r="AL289"/>
      <c r="AM289"/>
      <c r="AN289"/>
      <c r="AO289"/>
      <c r="AP289"/>
      <c r="AQ289"/>
      <c r="AR289"/>
      <c r="AS289"/>
      <c r="AT289"/>
      <c r="AU289"/>
      <c r="AV289"/>
      <c r="AW289"/>
      <c r="AX289"/>
      <c r="AY289"/>
      <c r="AZ289"/>
      <c r="BA289"/>
      <c r="BB289"/>
      <c r="BC289"/>
      <c r="BD289"/>
      <c r="BE289"/>
      <c r="BF289"/>
      <c r="BG289"/>
      <c r="BH289"/>
    </row>
    <row r="290" spans="1:60" s="104" customFormat="1" ht="13.4" hidden="1" customHeight="1" outlineLevel="2" x14ac:dyDescent="0.35">
      <c r="A290" s="102"/>
      <c r="B290" s="95"/>
      <c r="C290" s="17"/>
      <c r="D290" s="17"/>
      <c r="E290" s="17"/>
      <c r="F290" s="13"/>
      <c r="G290" s="86"/>
      <c r="H290" s="86"/>
      <c r="I290" s="99"/>
      <c r="J290" s="99" t="s">
        <v>345</v>
      </c>
      <c r="K290" s="128">
        <f>Annual!K305</f>
        <v>28.418998917748922</v>
      </c>
      <c r="L290" s="128">
        <f>Annual!L305</f>
        <v>28.418998917748922</v>
      </c>
      <c r="M290" s="128">
        <f>Annual!M305</f>
        <v>28.418998917748922</v>
      </c>
      <c r="N290" s="128">
        <f>Annual!N305</f>
        <v>28.418998917748922</v>
      </c>
      <c r="O290" s="128">
        <f>Annual!O305</f>
        <v>28.418998917748922</v>
      </c>
      <c r="P290" s="128">
        <f>Annual!P305</f>
        <v>28.418998917748922</v>
      </c>
      <c r="Q290" s="128">
        <f>Annual!Q305</f>
        <v>28.418998917748922</v>
      </c>
      <c r="R290" s="128">
        <f>Annual!R305</f>
        <v>28.418998917748922</v>
      </c>
      <c r="S290" s="128">
        <f>Annual!S305</f>
        <v>28.418998917748922</v>
      </c>
      <c r="T290" s="86"/>
      <c r="U290" s="99" t="s">
        <v>107</v>
      </c>
      <c r="V290" s="128">
        <f>Annual!V305</f>
        <v>2.9326493210446647</v>
      </c>
      <c r="W290" s="128">
        <f>Annual!W305</f>
        <v>3.6509055638048968</v>
      </c>
      <c r="X290" s="128">
        <f>Annual!X305</f>
        <v>4.150012705558022</v>
      </c>
      <c r="Y290" s="128">
        <f>Annual!Y305</f>
        <v>4.051296894293559</v>
      </c>
      <c r="Z290" s="128">
        <f>Annual!Z305</f>
        <v>4.355341592988105</v>
      </c>
      <c r="AA290" s="128">
        <f>Annual!AA305</f>
        <v>3.9979903562107491</v>
      </c>
      <c r="AB290" s="128">
        <f>Annual!AB305</f>
        <v>3.6106295128089965</v>
      </c>
      <c r="AC290" s="237">
        <f>Annual!AC305*(1+$AC$214)</f>
        <v>2.8359078260054913</v>
      </c>
      <c r="AD290" s="128">
        <f>Annual!AD305</f>
        <v>0</v>
      </c>
      <c r="AE290" s="86"/>
      <c r="AF290" s="86"/>
      <c r="AG290" s="16"/>
      <c r="AH290" s="8"/>
      <c r="AI290"/>
      <c r="AJ290"/>
      <c r="AK290"/>
      <c r="AL290"/>
      <c r="AM290"/>
      <c r="AN290"/>
      <c r="AO290"/>
      <c r="AP290"/>
      <c r="AQ290"/>
      <c r="AR290"/>
      <c r="AS290"/>
      <c r="AT290"/>
      <c r="AU290"/>
      <c r="AV290"/>
      <c r="AW290"/>
      <c r="AX290"/>
      <c r="AY290"/>
      <c r="AZ290"/>
      <c r="BA290"/>
      <c r="BB290"/>
      <c r="BC290"/>
      <c r="BD290"/>
      <c r="BE290"/>
      <c r="BF290"/>
      <c r="BG290"/>
      <c r="BH290"/>
    </row>
    <row r="291" spans="1:60" s="104" customFormat="1" ht="13.4" hidden="1" customHeight="1" outlineLevel="2" x14ac:dyDescent="0.35">
      <c r="A291" s="102"/>
      <c r="B291" s="95"/>
      <c r="C291" s="17"/>
      <c r="D291" s="17"/>
      <c r="E291" s="17"/>
      <c r="F291" s="13"/>
      <c r="G291" s="86"/>
      <c r="H291" s="86"/>
      <c r="I291" s="99"/>
      <c r="J291" s="99" t="s">
        <v>346</v>
      </c>
      <c r="K291" s="128">
        <f>Annual!K306</f>
        <v>260.43408279220779</v>
      </c>
      <c r="L291" s="128">
        <f>Annual!L306</f>
        <v>260.43408279220779</v>
      </c>
      <c r="M291" s="128">
        <f>Annual!M306</f>
        <v>260.43408279220779</v>
      </c>
      <c r="N291" s="128">
        <f>Annual!N306</f>
        <v>260.43408279220779</v>
      </c>
      <c r="O291" s="128">
        <f>Annual!O306</f>
        <v>260.43408279220779</v>
      </c>
      <c r="P291" s="128">
        <f>Annual!P306</f>
        <v>260.43408279220779</v>
      </c>
      <c r="Q291" s="128">
        <f>Annual!Q306</f>
        <v>260.43408279220779</v>
      </c>
      <c r="R291" s="128">
        <f>Annual!R306</f>
        <v>260.43408279220779</v>
      </c>
      <c r="S291" s="128">
        <f>Annual!S306</f>
        <v>260.43408279220779</v>
      </c>
      <c r="T291" s="86"/>
      <c r="U291" s="99" t="s">
        <v>108</v>
      </c>
      <c r="V291" s="128">
        <f>Annual!V306</f>
        <v>4.9825814704637423</v>
      </c>
      <c r="W291" s="128">
        <f>Annual!W306</f>
        <v>6.2029013431947968</v>
      </c>
      <c r="X291" s="128">
        <f>Annual!X306</f>
        <v>7.0508861255653601</v>
      </c>
      <c r="Y291" s="128">
        <f>Annual!Y306</f>
        <v>6.8831676163939672</v>
      </c>
      <c r="Z291" s="128">
        <f>Annual!Z306</f>
        <v>7.3997406246418587</v>
      </c>
      <c r="AA291" s="128">
        <f>Annual!AA306</f>
        <v>6.7925996214414148</v>
      </c>
      <c r="AB291" s="128">
        <f>Annual!AB306</f>
        <v>6.1344721914528693</v>
      </c>
      <c r="AC291" s="237">
        <f>Annual!AC306*(1+$AC$214)</f>
        <v>4.8182173314757772</v>
      </c>
      <c r="AD291" s="128">
        <f>Annual!AD306</f>
        <v>0</v>
      </c>
      <c r="AE291" s="86"/>
      <c r="AF291" s="86"/>
      <c r="AG291" s="16"/>
      <c r="AH291" s="8"/>
      <c r="AI291"/>
      <c r="AJ291"/>
      <c r="AK291"/>
      <c r="AL291"/>
      <c r="AM291"/>
      <c r="AN291"/>
      <c r="AO291"/>
      <c r="AP291"/>
      <c r="AQ291"/>
      <c r="AR291"/>
      <c r="AS291"/>
      <c r="AT291"/>
      <c r="AU291"/>
      <c r="AV291"/>
      <c r="AW291"/>
      <c r="AX291"/>
      <c r="AY291"/>
      <c r="AZ291"/>
      <c r="BA291"/>
      <c r="BB291"/>
      <c r="BC291"/>
      <c r="BD291"/>
      <c r="BE291"/>
      <c r="BF291"/>
      <c r="BG291"/>
      <c r="BH291"/>
    </row>
    <row r="292" spans="1:60" s="104" customFormat="1" ht="13.4" hidden="1" customHeight="1" outlineLevel="2" x14ac:dyDescent="0.35">
      <c r="A292" s="102"/>
      <c r="B292" s="95"/>
      <c r="C292" s="17"/>
      <c r="D292" s="17"/>
      <c r="E292" s="17"/>
      <c r="F292" s="13"/>
      <c r="G292" s="86"/>
      <c r="H292" s="86"/>
      <c r="I292" s="99"/>
      <c r="J292" s="99" t="s">
        <v>347</v>
      </c>
      <c r="K292" s="128">
        <f>Annual!K307</f>
        <v>212.0164475108225</v>
      </c>
      <c r="L292" s="128">
        <f>Annual!L307</f>
        <v>212.0164475108225</v>
      </c>
      <c r="M292" s="128">
        <f>Annual!M307</f>
        <v>212.0164475108225</v>
      </c>
      <c r="N292" s="128">
        <f>Annual!N307</f>
        <v>212.0164475108225</v>
      </c>
      <c r="O292" s="128">
        <f>Annual!O307</f>
        <v>212.0164475108225</v>
      </c>
      <c r="P292" s="128">
        <f>Annual!P307</f>
        <v>212.0164475108225</v>
      </c>
      <c r="Q292" s="128">
        <f>Annual!Q307</f>
        <v>212.0164475108225</v>
      </c>
      <c r="R292" s="128">
        <f>Annual!R307</f>
        <v>212.0164475108225</v>
      </c>
      <c r="S292" s="128">
        <f>Annual!S307</f>
        <v>212.0164475108225</v>
      </c>
      <c r="T292" s="86"/>
      <c r="U292" s="99" t="s">
        <v>109</v>
      </c>
      <c r="V292" s="128">
        <f>Annual!V307</f>
        <v>10.903712358523233</v>
      </c>
      <c r="W292" s="128">
        <f>Annual!W307</f>
        <v>13.574218993793698</v>
      </c>
      <c r="X292" s="128">
        <f>Annual!X307</f>
        <v>15.429920141117433</v>
      </c>
      <c r="Y292" s="128">
        <f>Annual!Y307</f>
        <v>15.062890642042328</v>
      </c>
      <c r="Z292" s="128">
        <f>Annual!Z307</f>
        <v>16.193341499193654</v>
      </c>
      <c r="AA292" s="128">
        <f>Annual!AA307</f>
        <v>14.86469471254177</v>
      </c>
      <c r="AB292" s="128">
        <f>Annual!AB307</f>
        <v>13.424470958171057</v>
      </c>
      <c r="AC292" s="237">
        <f>Annual!AC307*(1+$AC$214)</f>
        <v>10.544023449429631</v>
      </c>
      <c r="AD292" s="128">
        <f>Annual!AD307</f>
        <v>0</v>
      </c>
      <c r="AE292" s="86"/>
      <c r="AF292" s="86"/>
      <c r="AG292" s="16"/>
      <c r="AH292" s="8"/>
      <c r="AI292"/>
      <c r="AJ292"/>
      <c r="AK292"/>
      <c r="AL292"/>
      <c r="AM292"/>
      <c r="AN292"/>
      <c r="AO292"/>
      <c r="AP292"/>
      <c r="AQ292"/>
      <c r="AR292"/>
      <c r="AS292"/>
      <c r="AT292"/>
      <c r="AU292"/>
      <c r="AV292"/>
      <c r="AW292"/>
      <c r="AX292"/>
      <c r="AY292"/>
      <c r="AZ292"/>
      <c r="BA292"/>
      <c r="BB292"/>
      <c r="BC292"/>
      <c r="BD292"/>
      <c r="BE292"/>
      <c r="BF292"/>
      <c r="BG292"/>
      <c r="BH292"/>
    </row>
    <row r="293" spans="1:60" s="104" customFormat="1" ht="13.4" hidden="1" customHeight="1" outlineLevel="2" x14ac:dyDescent="0.35">
      <c r="A293" s="102"/>
      <c r="B293" s="95"/>
      <c r="C293" s="17"/>
      <c r="D293" s="17"/>
      <c r="E293" s="17"/>
      <c r="F293" s="13"/>
      <c r="G293" s="86"/>
      <c r="H293" s="86"/>
      <c r="I293" s="99"/>
      <c r="J293" s="99" t="s">
        <v>348</v>
      </c>
      <c r="K293" s="128">
        <f>Annual!K308</f>
        <v>177.45267857142855</v>
      </c>
      <c r="L293" s="128">
        <f>Annual!L308</f>
        <v>177.45267857142855</v>
      </c>
      <c r="M293" s="128">
        <f>Annual!M308</f>
        <v>177.45267857142855</v>
      </c>
      <c r="N293" s="128">
        <f>Annual!N308</f>
        <v>177.45267857142855</v>
      </c>
      <c r="O293" s="128">
        <f>Annual!O308</f>
        <v>177.45267857142855</v>
      </c>
      <c r="P293" s="128">
        <f>Annual!P308</f>
        <v>177.45267857142855</v>
      </c>
      <c r="Q293" s="128">
        <f>Annual!Q308</f>
        <v>177.45267857142855</v>
      </c>
      <c r="R293" s="128">
        <f>Annual!R308</f>
        <v>177.45267857142855</v>
      </c>
      <c r="S293" s="128">
        <f>Annual!S308</f>
        <v>177.45267857142855</v>
      </c>
      <c r="T293" s="86"/>
      <c r="U293" s="99" t="s">
        <v>110</v>
      </c>
      <c r="V293" s="128">
        <f>Annual!V308</f>
        <v>27.852525717793068</v>
      </c>
      <c r="W293" s="128">
        <f>Annual!W308</f>
        <v>34.674088163015305</v>
      </c>
      <c r="X293" s="128">
        <f>Annual!X308</f>
        <v>39.414305277232415</v>
      </c>
      <c r="Y293" s="128">
        <f>Annual!Y308</f>
        <v>38.476762335338208</v>
      </c>
      <c r="Z293" s="128">
        <f>Annual!Z308</f>
        <v>41.364394596372364</v>
      </c>
      <c r="AA293" s="128">
        <f>Annual!AA308</f>
        <v>37.970489146715337</v>
      </c>
      <c r="AB293" s="128">
        <f>Annual!AB308</f>
        <v>34.291570642722476</v>
      </c>
      <c r="AC293" s="237">
        <f>Annual!AC308*(1+$AC$214)</f>
        <v>26.93373363473675</v>
      </c>
      <c r="AD293" s="128">
        <f>Annual!AD308</f>
        <v>0</v>
      </c>
      <c r="AE293" s="86"/>
      <c r="AF293" s="86"/>
      <c r="AG293" s="16"/>
      <c r="AH293" s="8"/>
      <c r="AI293"/>
      <c r="AJ293"/>
      <c r="AK293"/>
      <c r="AL293"/>
      <c r="AM293"/>
      <c r="AN293"/>
      <c r="AO293"/>
      <c r="AP293"/>
      <c r="AQ293"/>
      <c r="AR293"/>
      <c r="AS293"/>
      <c r="AT293"/>
      <c r="AU293"/>
      <c r="AV293"/>
      <c r="AW293"/>
      <c r="AX293"/>
      <c r="AY293"/>
      <c r="AZ293"/>
      <c r="BA293"/>
      <c r="BB293"/>
      <c r="BC293"/>
      <c r="BD293"/>
      <c r="BE293"/>
      <c r="BF293"/>
      <c r="BG293"/>
      <c r="BH293"/>
    </row>
    <row r="294" spans="1:60" s="104" customFormat="1" ht="13.4" hidden="1" customHeight="1" outlineLevel="2" x14ac:dyDescent="0.35">
      <c r="A294" s="102"/>
      <c r="B294" s="95"/>
      <c r="C294" s="17"/>
      <c r="D294" s="17"/>
      <c r="E294" s="17"/>
      <c r="F294" s="13"/>
      <c r="G294" s="86"/>
      <c r="H294" s="86"/>
      <c r="I294" s="99"/>
      <c r="J294" s="99" t="s">
        <v>349</v>
      </c>
      <c r="K294" s="128">
        <f>Annual!K309</f>
        <v>128.60982142857142</v>
      </c>
      <c r="L294" s="128">
        <f>Annual!L309</f>
        <v>128.60982142857142</v>
      </c>
      <c r="M294" s="128">
        <f>Annual!M309</f>
        <v>128.60982142857142</v>
      </c>
      <c r="N294" s="128">
        <f>Annual!N309</f>
        <v>128.60982142857142</v>
      </c>
      <c r="O294" s="128">
        <f>Annual!O309</f>
        <v>128.60982142857142</v>
      </c>
      <c r="P294" s="128">
        <f>Annual!P309</f>
        <v>128.60982142857142</v>
      </c>
      <c r="Q294" s="128">
        <f>Annual!Q309</f>
        <v>128.60982142857142</v>
      </c>
      <c r="R294" s="128">
        <f>Annual!R309</f>
        <v>128.60982142857142</v>
      </c>
      <c r="S294" s="128">
        <f>Annual!S309</f>
        <v>128.60982142857142</v>
      </c>
      <c r="T294" s="86"/>
      <c r="U294" s="99" t="s">
        <v>111</v>
      </c>
      <c r="V294" s="128">
        <f>Annual!V309</f>
        <v>10.450229532163744</v>
      </c>
      <c r="W294" s="128">
        <f>Annual!W309</f>
        <v>13.009670426065163</v>
      </c>
      <c r="X294" s="128">
        <f>Annual!X309</f>
        <v>14.788193400167088</v>
      </c>
      <c r="Y294" s="128">
        <f>Annual!Y309</f>
        <v>14.436428571428575</v>
      </c>
      <c r="Z294" s="128">
        <f>Annual!Z309</f>
        <v>15.519864243943196</v>
      </c>
      <c r="AA294" s="128">
        <f>Annual!AA309</f>
        <v>14.246475563909778</v>
      </c>
      <c r="AB294" s="128">
        <f>Annual!AB309</f>
        <v>12.866150375939853</v>
      </c>
      <c r="AC294" s="237">
        <f>Annual!AC309*(1+$AC$214)</f>
        <v>10.105500000000003</v>
      </c>
      <c r="AD294" s="128">
        <f>Annual!AD309</f>
        <v>0</v>
      </c>
      <c r="AE294" s="86"/>
      <c r="AF294" s="86"/>
      <c r="AG294" s="16"/>
      <c r="AH294" s="8"/>
      <c r="AI294"/>
      <c r="AJ294"/>
      <c r="AK294"/>
      <c r="AL294"/>
      <c r="AM294"/>
      <c r="AN294"/>
      <c r="AO294"/>
      <c r="AP294"/>
      <c r="AQ294"/>
      <c r="AR294"/>
      <c r="AS294"/>
      <c r="AT294"/>
      <c r="AU294"/>
      <c r="AV294"/>
      <c r="AW294"/>
      <c r="AX294"/>
      <c r="AY294"/>
      <c r="AZ294"/>
      <c r="BA294"/>
      <c r="BB294"/>
      <c r="BC294"/>
      <c r="BD294"/>
      <c r="BE294"/>
      <c r="BF294"/>
      <c r="BG294"/>
      <c r="BH294"/>
    </row>
    <row r="295" spans="1:60" s="104" customFormat="1" ht="13.4" hidden="1" customHeight="1" outlineLevel="2" x14ac:dyDescent="0.35">
      <c r="A295" s="102"/>
      <c r="B295" s="95"/>
      <c r="C295" s="17"/>
      <c r="D295" s="17"/>
      <c r="E295" s="17"/>
      <c r="F295" s="13"/>
      <c r="G295" s="86"/>
      <c r="H295" s="86"/>
      <c r="I295" s="99"/>
      <c r="J295" s="99" t="s">
        <v>350</v>
      </c>
      <c r="K295" s="128">
        <f>Annual!K310</f>
        <v>0</v>
      </c>
      <c r="L295" s="128">
        <f>Annual!L310</f>
        <v>0</v>
      </c>
      <c r="M295" s="128">
        <f>Annual!M310</f>
        <v>0</v>
      </c>
      <c r="N295" s="128">
        <f>Annual!N310</f>
        <v>0</v>
      </c>
      <c r="O295" s="128">
        <f>Annual!O310</f>
        <v>0</v>
      </c>
      <c r="P295" s="128">
        <f>Annual!P310</f>
        <v>0</v>
      </c>
      <c r="Q295" s="128">
        <f>Annual!Q310</f>
        <v>0</v>
      </c>
      <c r="R295" s="128">
        <f>Annual!R310</f>
        <v>0</v>
      </c>
      <c r="S295" s="128">
        <f>Annual!S310</f>
        <v>0</v>
      </c>
      <c r="T295" s="86"/>
      <c r="U295" s="99" t="s">
        <v>112</v>
      </c>
      <c r="V295" s="128">
        <f>Annual!V310</f>
        <v>0</v>
      </c>
      <c r="W295" s="128">
        <f>Annual!W310</f>
        <v>0</v>
      </c>
      <c r="X295" s="128">
        <f>Annual!X310</f>
        <v>0</v>
      </c>
      <c r="Y295" s="128">
        <f>Annual!Y310</f>
        <v>0</v>
      </c>
      <c r="Z295" s="128">
        <f>Annual!Z310</f>
        <v>0</v>
      </c>
      <c r="AA295" s="128">
        <f>Annual!AA310</f>
        <v>0</v>
      </c>
      <c r="AB295" s="128">
        <f>Annual!AB310</f>
        <v>0</v>
      </c>
      <c r="AC295" s="237">
        <f>Annual!AC310*(1+$AC$214)</f>
        <v>0</v>
      </c>
      <c r="AD295" s="128">
        <f>Annual!AD310</f>
        <v>0</v>
      </c>
      <c r="AE295" s="86"/>
      <c r="AF295" s="86"/>
      <c r="AG295" s="16"/>
      <c r="AH295" s="8"/>
      <c r="AI295"/>
      <c r="AJ295"/>
      <c r="AK295"/>
      <c r="AL295"/>
      <c r="AM295"/>
      <c r="AN295"/>
      <c r="AO295"/>
      <c r="AP295"/>
      <c r="AQ295"/>
      <c r="AR295"/>
      <c r="AS295"/>
      <c r="AT295"/>
      <c r="AU295"/>
      <c r="AV295"/>
      <c r="AW295"/>
      <c r="AX295"/>
      <c r="AY295"/>
      <c r="AZ295"/>
      <c r="BA295"/>
      <c r="BB295"/>
      <c r="BC295"/>
      <c r="BD295"/>
      <c r="BE295"/>
      <c r="BF295"/>
      <c r="BG295"/>
      <c r="BH295"/>
    </row>
    <row r="296" spans="1:60" s="104" customFormat="1" ht="13.4" hidden="1" customHeight="1" outlineLevel="2" x14ac:dyDescent="0.35">
      <c r="A296" s="102"/>
      <c r="B296" s="95"/>
      <c r="C296" s="17"/>
      <c r="D296" s="17"/>
      <c r="E296" s="17"/>
      <c r="F296" s="13"/>
      <c r="G296" s="86"/>
      <c r="H296" s="86"/>
      <c r="I296" s="99"/>
      <c r="J296" s="99" t="s">
        <v>351</v>
      </c>
      <c r="K296" s="128">
        <f>Annual!K311</f>
        <v>0</v>
      </c>
      <c r="L296" s="128">
        <f>Annual!L311</f>
        <v>0</v>
      </c>
      <c r="M296" s="128">
        <f>Annual!M311</f>
        <v>0</v>
      </c>
      <c r="N296" s="128">
        <f>Annual!N311</f>
        <v>0</v>
      </c>
      <c r="O296" s="128">
        <f>Annual!O311</f>
        <v>0</v>
      </c>
      <c r="P296" s="128">
        <f>Annual!P311</f>
        <v>0</v>
      </c>
      <c r="Q296" s="128">
        <f>Annual!Q311</f>
        <v>0</v>
      </c>
      <c r="R296" s="128">
        <f>Annual!R311</f>
        <v>0</v>
      </c>
      <c r="S296" s="128">
        <f>Annual!S311</f>
        <v>0</v>
      </c>
      <c r="T296" s="86"/>
      <c r="U296" s="99" t="s">
        <v>113</v>
      </c>
      <c r="V296" s="128">
        <f>Annual!V311</f>
        <v>0</v>
      </c>
      <c r="W296" s="128">
        <f>Annual!W311</f>
        <v>0</v>
      </c>
      <c r="X296" s="128">
        <f>Annual!X311</f>
        <v>0</v>
      </c>
      <c r="Y296" s="128">
        <f>Annual!Y311</f>
        <v>0</v>
      </c>
      <c r="Z296" s="128">
        <f>Annual!Z311</f>
        <v>0</v>
      </c>
      <c r="AA296" s="128">
        <f>Annual!AA311</f>
        <v>0</v>
      </c>
      <c r="AB296" s="128">
        <f>Annual!AB311</f>
        <v>0</v>
      </c>
      <c r="AC296" s="237">
        <f>Annual!AC311*(1+$AC$214)</f>
        <v>0</v>
      </c>
      <c r="AD296" s="128">
        <f>Annual!AD311</f>
        <v>0</v>
      </c>
      <c r="AE296" s="86"/>
      <c r="AF296" s="86"/>
      <c r="AG296" s="16"/>
      <c r="AH296" s="8"/>
      <c r="AI296"/>
      <c r="AJ296"/>
      <c r="AK296"/>
      <c r="AL296"/>
      <c r="AM296"/>
      <c r="AN296"/>
      <c r="AO296"/>
      <c r="AP296"/>
      <c r="AQ296"/>
      <c r="AR296"/>
      <c r="AS296"/>
      <c r="AT296"/>
      <c r="AU296"/>
      <c r="AV296"/>
      <c r="AW296"/>
      <c r="AX296"/>
      <c r="AY296"/>
      <c r="AZ296"/>
      <c r="BA296"/>
      <c r="BB296"/>
      <c r="BC296"/>
      <c r="BD296"/>
      <c r="BE296"/>
      <c r="BF296"/>
      <c r="BG296"/>
      <c r="BH296"/>
    </row>
    <row r="297" spans="1:60" s="104" customFormat="1" ht="13.4" hidden="1" customHeight="1" outlineLevel="2" x14ac:dyDescent="0.35">
      <c r="A297" s="102"/>
      <c r="B297" s="95"/>
      <c r="C297" s="17"/>
      <c r="D297" s="17"/>
      <c r="E297" s="17"/>
      <c r="F297" s="13"/>
      <c r="G297" s="86"/>
      <c r="H297" s="86"/>
      <c r="I297" s="99"/>
      <c r="J297" s="99" t="s">
        <v>352</v>
      </c>
      <c r="K297" s="128">
        <f>Annual!K312</f>
        <v>0</v>
      </c>
      <c r="L297" s="128">
        <f>Annual!L312</f>
        <v>0</v>
      </c>
      <c r="M297" s="128">
        <f>Annual!M312</f>
        <v>0</v>
      </c>
      <c r="N297" s="128">
        <f>Annual!N312</f>
        <v>0</v>
      </c>
      <c r="O297" s="128">
        <f>Annual!O312</f>
        <v>0</v>
      </c>
      <c r="P297" s="128">
        <f>Annual!P312</f>
        <v>0</v>
      </c>
      <c r="Q297" s="128">
        <f>Annual!Q312</f>
        <v>0</v>
      </c>
      <c r="R297" s="128">
        <f>Annual!R312</f>
        <v>0</v>
      </c>
      <c r="S297" s="128">
        <f>Annual!S312</f>
        <v>0</v>
      </c>
      <c r="T297" s="86"/>
      <c r="U297" s="99" t="s">
        <v>114</v>
      </c>
      <c r="V297" s="128">
        <f>Annual!V312</f>
        <v>0</v>
      </c>
      <c r="W297" s="128">
        <f>Annual!W312</f>
        <v>0</v>
      </c>
      <c r="X297" s="128">
        <f>Annual!X312</f>
        <v>0</v>
      </c>
      <c r="Y297" s="128">
        <f>Annual!Y312</f>
        <v>0</v>
      </c>
      <c r="Z297" s="128">
        <f>Annual!Z312</f>
        <v>0</v>
      </c>
      <c r="AA297" s="128">
        <f>Annual!AA312</f>
        <v>0</v>
      </c>
      <c r="AB297" s="128">
        <f>Annual!AB312</f>
        <v>0</v>
      </c>
      <c r="AC297" s="237">
        <f>Annual!AC312*(1+$AC$214)</f>
        <v>0</v>
      </c>
      <c r="AD297" s="128">
        <f>Annual!AD312</f>
        <v>0</v>
      </c>
      <c r="AE297" s="86"/>
      <c r="AF297" s="86"/>
      <c r="AG297" s="16"/>
      <c r="AH297" s="8"/>
      <c r="AI297"/>
      <c r="AJ297"/>
      <c r="AK297"/>
      <c r="AL297"/>
      <c r="AM297"/>
      <c r="AN297"/>
      <c r="AO297"/>
      <c r="AP297"/>
      <c r="AQ297"/>
      <c r="AR297"/>
      <c r="AS297"/>
      <c r="AT297"/>
      <c r="AU297"/>
      <c r="AV297"/>
      <c r="AW297"/>
      <c r="AX297"/>
      <c r="AY297"/>
      <c r="AZ297"/>
      <c r="BA297"/>
      <c r="BB297"/>
      <c r="BC297"/>
      <c r="BD297"/>
      <c r="BE297"/>
      <c r="BF297"/>
      <c r="BG297"/>
      <c r="BH297"/>
    </row>
    <row r="298" spans="1:60" s="104" customFormat="1" ht="13.4" hidden="1" customHeight="1" outlineLevel="2" x14ac:dyDescent="0.35">
      <c r="A298" s="102"/>
      <c r="B298" s="95"/>
      <c r="C298" s="17"/>
      <c r="D298" s="17"/>
      <c r="E298" s="17"/>
      <c r="F298" s="13"/>
      <c r="G298" s="86"/>
      <c r="H298" s="86"/>
      <c r="I298" s="99"/>
      <c r="J298" s="99" t="s">
        <v>353</v>
      </c>
      <c r="K298" s="128">
        <f>Annual!K313</f>
        <v>0</v>
      </c>
      <c r="L298" s="128">
        <f>Annual!L313</f>
        <v>0</v>
      </c>
      <c r="M298" s="128">
        <f>Annual!M313</f>
        <v>0</v>
      </c>
      <c r="N298" s="128">
        <f>Annual!N313</f>
        <v>0</v>
      </c>
      <c r="O298" s="128">
        <f>Annual!O313</f>
        <v>0</v>
      </c>
      <c r="P298" s="128">
        <f>Annual!P313</f>
        <v>0</v>
      </c>
      <c r="Q298" s="128">
        <f>Annual!Q313</f>
        <v>0</v>
      </c>
      <c r="R298" s="128">
        <f>Annual!R313</f>
        <v>0</v>
      </c>
      <c r="S298" s="128">
        <f>Annual!S313</f>
        <v>0</v>
      </c>
      <c r="T298" s="86"/>
      <c r="U298" s="99" t="s">
        <v>115</v>
      </c>
      <c r="V298" s="128">
        <f>Annual!V313</f>
        <v>0</v>
      </c>
      <c r="W298" s="128">
        <f>Annual!W313</f>
        <v>0</v>
      </c>
      <c r="X298" s="128">
        <f>Annual!X313</f>
        <v>0</v>
      </c>
      <c r="Y298" s="128">
        <f>Annual!Y313</f>
        <v>0</v>
      </c>
      <c r="Z298" s="128">
        <f>Annual!Z313</f>
        <v>0</v>
      </c>
      <c r="AA298" s="128">
        <f>Annual!AA313</f>
        <v>0</v>
      </c>
      <c r="AB298" s="128">
        <f>Annual!AB313</f>
        <v>0</v>
      </c>
      <c r="AC298" s="237">
        <f>Annual!AC313*(1+$AC$214)</f>
        <v>0</v>
      </c>
      <c r="AD298" s="128">
        <f>Annual!AD313</f>
        <v>0</v>
      </c>
      <c r="AE298" s="86"/>
      <c r="AF298" s="86"/>
      <c r="AG298" s="16"/>
      <c r="AH298" s="8"/>
      <c r="AI298"/>
      <c r="AJ298"/>
      <c r="AK298"/>
      <c r="AL298"/>
      <c r="AM298"/>
      <c r="AN298"/>
      <c r="AO298"/>
      <c r="AP298"/>
      <c r="AQ298"/>
      <c r="AR298"/>
      <c r="AS298"/>
      <c r="AT298"/>
      <c r="AU298"/>
      <c r="AV298"/>
      <c r="AW298"/>
      <c r="AX298"/>
      <c r="AY298"/>
      <c r="AZ298"/>
      <c r="BA298"/>
      <c r="BB298"/>
      <c r="BC298"/>
      <c r="BD298"/>
      <c r="BE298"/>
      <c r="BF298"/>
      <c r="BG298"/>
      <c r="BH298"/>
    </row>
    <row r="299" spans="1:60" s="104" customFormat="1" ht="13.4" hidden="1" customHeight="1" outlineLevel="2" x14ac:dyDescent="0.35">
      <c r="A299" s="102"/>
      <c r="B299" s="95"/>
      <c r="C299" s="17"/>
      <c r="D299" s="17"/>
      <c r="E299" s="17"/>
      <c r="F299" s="13"/>
      <c r="G299" s="86"/>
      <c r="H299" s="86"/>
      <c r="I299" s="99" t="s">
        <v>755</v>
      </c>
      <c r="J299" s="99" t="s">
        <v>344</v>
      </c>
      <c r="K299" s="128">
        <f>Annual!K314</f>
        <v>0</v>
      </c>
      <c r="L299" s="128">
        <f>Annual!L314</f>
        <v>0</v>
      </c>
      <c r="M299" s="128">
        <f>Annual!M314</f>
        <v>0</v>
      </c>
      <c r="N299" s="128">
        <f>Annual!N314</f>
        <v>0</v>
      </c>
      <c r="O299" s="128">
        <f>Annual!O314</f>
        <v>0</v>
      </c>
      <c r="P299" s="128">
        <f>Annual!P314</f>
        <v>0</v>
      </c>
      <c r="Q299" s="128">
        <f>Annual!Q314</f>
        <v>0</v>
      </c>
      <c r="R299" s="128">
        <f>Annual!R314</f>
        <v>0</v>
      </c>
      <c r="S299" s="128">
        <f>Annual!S314</f>
        <v>0</v>
      </c>
      <c r="T299" s="86"/>
      <c r="U299" s="99" t="s">
        <v>342</v>
      </c>
      <c r="V299" s="128">
        <f>Annual!V314</f>
        <v>0</v>
      </c>
      <c r="W299" s="128">
        <f>Annual!W314</f>
        <v>0</v>
      </c>
      <c r="X299" s="128">
        <f>Annual!X314</f>
        <v>0</v>
      </c>
      <c r="Y299" s="128">
        <f>Annual!Y314</f>
        <v>0</v>
      </c>
      <c r="Z299" s="128">
        <f>Annual!Z314</f>
        <v>0</v>
      </c>
      <c r="AA299" s="128">
        <f>Annual!AA314</f>
        <v>0</v>
      </c>
      <c r="AB299" s="128">
        <f>Annual!AB314</f>
        <v>0</v>
      </c>
      <c r="AC299" s="237">
        <f>Annual!AC314*(1+$AC$214)</f>
        <v>0</v>
      </c>
      <c r="AD299" s="128">
        <f>Annual!AD314</f>
        <v>0</v>
      </c>
      <c r="AE299" s="86"/>
      <c r="AF299" s="86"/>
      <c r="AG299" s="16"/>
      <c r="AH299" s="8"/>
      <c r="AI299"/>
      <c r="AJ299"/>
      <c r="AK299"/>
      <c r="AL299"/>
      <c r="AM299"/>
      <c r="AN299"/>
      <c r="AO299"/>
      <c r="AP299"/>
      <c r="AQ299"/>
      <c r="AR299"/>
      <c r="AS299"/>
      <c r="AT299"/>
      <c r="AU299"/>
      <c r="AV299"/>
      <c r="AW299"/>
      <c r="AX299"/>
      <c r="AY299"/>
      <c r="AZ299"/>
      <c r="BA299"/>
      <c r="BB299"/>
      <c r="BC299"/>
      <c r="BD299"/>
      <c r="BE299"/>
      <c r="BF299"/>
      <c r="BG299"/>
      <c r="BH299"/>
    </row>
    <row r="300" spans="1:60" s="104" customFormat="1" ht="13.4" hidden="1" customHeight="1" outlineLevel="2" x14ac:dyDescent="0.35">
      <c r="A300" s="102"/>
      <c r="B300" s="95"/>
      <c r="C300" s="17"/>
      <c r="D300" s="17"/>
      <c r="E300" s="17"/>
      <c r="F300" s="13"/>
      <c r="G300" s="86"/>
      <c r="H300" s="86"/>
      <c r="I300" s="99"/>
      <c r="J300" s="99" t="s">
        <v>345</v>
      </c>
      <c r="K300" s="128">
        <f>Annual!K315</f>
        <v>28.418998917748922</v>
      </c>
      <c r="L300" s="128">
        <f>Annual!L315</f>
        <v>28.418998917748922</v>
      </c>
      <c r="M300" s="128">
        <f>Annual!M315</f>
        <v>28.418998917748922</v>
      </c>
      <c r="N300" s="128">
        <f>Annual!N315</f>
        <v>28.418998917748922</v>
      </c>
      <c r="O300" s="128">
        <f>Annual!O315</f>
        <v>28.418998917748922</v>
      </c>
      <c r="P300" s="128">
        <f>Annual!P315</f>
        <v>28.418998917748922</v>
      </c>
      <c r="Q300" s="128">
        <f>Annual!Q315</f>
        <v>28.418998917748922</v>
      </c>
      <c r="R300" s="128">
        <f>Annual!R315</f>
        <v>28.418998917748922</v>
      </c>
      <c r="S300" s="128">
        <f>Annual!S315</f>
        <v>28.418998917748922</v>
      </c>
      <c r="T300" s="86"/>
      <c r="U300" s="99" t="s">
        <v>107</v>
      </c>
      <c r="V300" s="128">
        <f>Annual!V315</f>
        <v>2.9326493210446647</v>
      </c>
      <c r="W300" s="128">
        <f>Annual!W315</f>
        <v>3.6509055638048968</v>
      </c>
      <c r="X300" s="128">
        <f>Annual!X315</f>
        <v>4.150012705558022</v>
      </c>
      <c r="Y300" s="128">
        <f>Annual!Y315</f>
        <v>4.051296894293559</v>
      </c>
      <c r="Z300" s="128">
        <f>Annual!Z315</f>
        <v>4.355341592988105</v>
      </c>
      <c r="AA300" s="128">
        <f>Annual!AA315</f>
        <v>3.9979903562107491</v>
      </c>
      <c r="AB300" s="128">
        <f>Annual!AB315</f>
        <v>3.6106295128089965</v>
      </c>
      <c r="AC300" s="237">
        <f>Annual!AC315*(1+$AC$214)</f>
        <v>2.8359078260054913</v>
      </c>
      <c r="AD300" s="128">
        <f>Annual!AD315</f>
        <v>0</v>
      </c>
      <c r="AE300" s="86"/>
      <c r="AF300" s="86"/>
      <c r="AG300" s="16"/>
      <c r="AH300" s="8"/>
      <c r="AI300"/>
      <c r="AJ300"/>
      <c r="AK300"/>
      <c r="AL300"/>
      <c r="AM300"/>
      <c r="AN300"/>
      <c r="AO300"/>
      <c r="AP300"/>
      <c r="AQ300"/>
      <c r="AR300"/>
      <c r="AS300"/>
      <c r="AT300"/>
      <c r="AU300"/>
      <c r="AV300"/>
      <c r="AW300"/>
      <c r="AX300"/>
      <c r="AY300"/>
      <c r="AZ300"/>
      <c r="BA300"/>
      <c r="BB300"/>
      <c r="BC300"/>
      <c r="BD300"/>
      <c r="BE300"/>
      <c r="BF300"/>
      <c r="BG300"/>
      <c r="BH300"/>
    </row>
    <row r="301" spans="1:60" s="104" customFormat="1" ht="13.4" hidden="1" customHeight="1" outlineLevel="2" x14ac:dyDescent="0.35">
      <c r="A301" s="102"/>
      <c r="B301" s="95"/>
      <c r="C301" s="17"/>
      <c r="D301" s="17"/>
      <c r="E301" s="17"/>
      <c r="F301" s="13"/>
      <c r="G301" s="86"/>
      <c r="H301" s="86"/>
      <c r="I301" s="99"/>
      <c r="J301" s="99" t="s">
        <v>346</v>
      </c>
      <c r="K301" s="128">
        <f>Annual!K316</f>
        <v>260.43408279220779</v>
      </c>
      <c r="L301" s="128">
        <f>Annual!L316</f>
        <v>260.43408279220779</v>
      </c>
      <c r="M301" s="128">
        <f>Annual!M316</f>
        <v>260.43408279220779</v>
      </c>
      <c r="N301" s="128">
        <f>Annual!N316</f>
        <v>260.43408279220779</v>
      </c>
      <c r="O301" s="128">
        <f>Annual!O316</f>
        <v>260.43408279220779</v>
      </c>
      <c r="P301" s="128">
        <f>Annual!P316</f>
        <v>260.43408279220779</v>
      </c>
      <c r="Q301" s="128">
        <f>Annual!Q316</f>
        <v>260.43408279220779</v>
      </c>
      <c r="R301" s="128">
        <f>Annual!R316</f>
        <v>260.43408279220779</v>
      </c>
      <c r="S301" s="128">
        <f>Annual!S316</f>
        <v>260.43408279220779</v>
      </c>
      <c r="T301" s="86"/>
      <c r="U301" s="99" t="s">
        <v>108</v>
      </c>
      <c r="V301" s="128">
        <f>Annual!V316</f>
        <v>4.9825814704637423</v>
      </c>
      <c r="W301" s="128">
        <f>Annual!W316</f>
        <v>6.2029013431947968</v>
      </c>
      <c r="X301" s="128">
        <f>Annual!X316</f>
        <v>7.0508861255653601</v>
      </c>
      <c r="Y301" s="128">
        <f>Annual!Y316</f>
        <v>6.8831676163939672</v>
      </c>
      <c r="Z301" s="128">
        <f>Annual!Z316</f>
        <v>7.3997406246418587</v>
      </c>
      <c r="AA301" s="128">
        <f>Annual!AA316</f>
        <v>6.7925996214414148</v>
      </c>
      <c r="AB301" s="128">
        <f>Annual!AB316</f>
        <v>6.1344721914528693</v>
      </c>
      <c r="AC301" s="237">
        <f>Annual!AC316*(1+$AC$214)</f>
        <v>4.8182173314757772</v>
      </c>
      <c r="AD301" s="128">
        <f>Annual!AD316</f>
        <v>0</v>
      </c>
      <c r="AE301" s="86"/>
      <c r="AF301" s="86"/>
      <c r="AG301" s="16"/>
      <c r="AH301" s="8"/>
      <c r="AI301"/>
      <c r="AJ301"/>
      <c r="AK301"/>
      <c r="AL301"/>
      <c r="AM301"/>
      <c r="AN301"/>
      <c r="AO301"/>
      <c r="AP301"/>
      <c r="AQ301"/>
      <c r="AR301"/>
      <c r="AS301"/>
      <c r="AT301"/>
      <c r="AU301"/>
      <c r="AV301"/>
      <c r="AW301"/>
      <c r="AX301"/>
      <c r="AY301"/>
      <c r="AZ301"/>
      <c r="BA301"/>
      <c r="BB301"/>
      <c r="BC301"/>
      <c r="BD301"/>
      <c r="BE301"/>
      <c r="BF301"/>
      <c r="BG301"/>
      <c r="BH301"/>
    </row>
    <row r="302" spans="1:60" s="104" customFormat="1" ht="13.4" hidden="1" customHeight="1" outlineLevel="2" x14ac:dyDescent="0.35">
      <c r="A302" s="102"/>
      <c r="B302" s="95"/>
      <c r="C302" s="17"/>
      <c r="D302" s="17"/>
      <c r="E302" s="17"/>
      <c r="F302" s="13"/>
      <c r="G302" s="86"/>
      <c r="H302" s="86"/>
      <c r="I302" s="99"/>
      <c r="J302" s="99" t="s">
        <v>347</v>
      </c>
      <c r="K302" s="128">
        <f>Annual!K317</f>
        <v>212.0164475108225</v>
      </c>
      <c r="L302" s="128">
        <f>Annual!L317</f>
        <v>212.0164475108225</v>
      </c>
      <c r="M302" s="128">
        <f>Annual!M317</f>
        <v>212.0164475108225</v>
      </c>
      <c r="N302" s="128">
        <f>Annual!N317</f>
        <v>212.0164475108225</v>
      </c>
      <c r="O302" s="128">
        <f>Annual!O317</f>
        <v>212.0164475108225</v>
      </c>
      <c r="P302" s="128">
        <f>Annual!P317</f>
        <v>212.0164475108225</v>
      </c>
      <c r="Q302" s="128">
        <f>Annual!Q317</f>
        <v>212.0164475108225</v>
      </c>
      <c r="R302" s="128">
        <f>Annual!R317</f>
        <v>212.0164475108225</v>
      </c>
      <c r="S302" s="128">
        <f>Annual!S317</f>
        <v>212.0164475108225</v>
      </c>
      <c r="T302" s="86"/>
      <c r="U302" s="99" t="s">
        <v>109</v>
      </c>
      <c r="V302" s="128">
        <f>Annual!V317</f>
        <v>10.903712358523233</v>
      </c>
      <c r="W302" s="128">
        <f>Annual!W317</f>
        <v>13.574218993793698</v>
      </c>
      <c r="X302" s="128">
        <f>Annual!X317</f>
        <v>15.429920141117433</v>
      </c>
      <c r="Y302" s="128">
        <f>Annual!Y317</f>
        <v>15.062890642042328</v>
      </c>
      <c r="Z302" s="128">
        <f>Annual!Z317</f>
        <v>16.193341499193654</v>
      </c>
      <c r="AA302" s="128">
        <f>Annual!AA317</f>
        <v>14.86469471254177</v>
      </c>
      <c r="AB302" s="128">
        <f>Annual!AB317</f>
        <v>13.424470958171057</v>
      </c>
      <c r="AC302" s="237">
        <f>Annual!AC317*(1+$AC$214)</f>
        <v>10.544023449429631</v>
      </c>
      <c r="AD302" s="128">
        <f>Annual!AD317</f>
        <v>0</v>
      </c>
      <c r="AE302" s="86"/>
      <c r="AF302" s="86"/>
      <c r="AG302" s="16"/>
      <c r="AH302" s="8"/>
      <c r="AI302"/>
      <c r="AJ302"/>
      <c r="AK302"/>
      <c r="AL302"/>
      <c r="AM302"/>
      <c r="AN302"/>
      <c r="AO302"/>
      <c r="AP302"/>
      <c r="AQ302"/>
      <c r="AR302"/>
      <c r="AS302"/>
      <c r="AT302"/>
      <c r="AU302"/>
      <c r="AV302"/>
      <c r="AW302"/>
      <c r="AX302"/>
      <c r="AY302"/>
      <c r="AZ302"/>
      <c r="BA302"/>
      <c r="BB302"/>
      <c r="BC302"/>
      <c r="BD302"/>
      <c r="BE302"/>
      <c r="BF302"/>
      <c r="BG302"/>
      <c r="BH302"/>
    </row>
    <row r="303" spans="1:60" s="104" customFormat="1" ht="13.4" hidden="1" customHeight="1" outlineLevel="2" x14ac:dyDescent="0.35">
      <c r="A303" s="102"/>
      <c r="B303" s="95"/>
      <c r="C303" s="17"/>
      <c r="D303" s="17"/>
      <c r="E303" s="17"/>
      <c r="F303" s="13"/>
      <c r="G303" s="86"/>
      <c r="H303" s="86"/>
      <c r="I303" s="99"/>
      <c r="J303" s="99" t="s">
        <v>348</v>
      </c>
      <c r="K303" s="128">
        <f>Annual!K318</f>
        <v>175.09925595238099</v>
      </c>
      <c r="L303" s="128">
        <f>Annual!L318</f>
        <v>175.09925595238099</v>
      </c>
      <c r="M303" s="128">
        <f>Annual!M318</f>
        <v>175.09925595238099</v>
      </c>
      <c r="N303" s="128">
        <f>Annual!N318</f>
        <v>175.09925595238099</v>
      </c>
      <c r="O303" s="128">
        <f>Annual!O318</f>
        <v>175.09925595238099</v>
      </c>
      <c r="P303" s="128">
        <f>Annual!P318</f>
        <v>175.09925595238099</v>
      </c>
      <c r="Q303" s="128">
        <f>Annual!Q318</f>
        <v>175.09925595238099</v>
      </c>
      <c r="R303" s="128">
        <f>Annual!R318</f>
        <v>175.09925595238099</v>
      </c>
      <c r="S303" s="128">
        <f>Annual!S318</f>
        <v>175.09925595238099</v>
      </c>
      <c r="T303" s="86"/>
      <c r="U303" s="99" t="s">
        <v>110</v>
      </c>
      <c r="V303" s="128">
        <f>Annual!V318</f>
        <v>12.389630866734318</v>
      </c>
      <c r="W303" s="128">
        <f>Annual!W318</f>
        <v>15.424064493580921</v>
      </c>
      <c r="X303" s="128">
        <f>Annual!X318</f>
        <v>17.532653885738213</v>
      </c>
      <c r="Y303" s="128">
        <f>Annual!Y318</f>
        <v>17.115606933175457</v>
      </c>
      <c r="Z303" s="128">
        <f>Annual!Z318</f>
        <v>18.400111547068743</v>
      </c>
      <c r="AA303" s="128">
        <f>Annual!AA318</f>
        <v>16.890401578791568</v>
      </c>
      <c r="AB303" s="128">
        <f>Annual!AB318</f>
        <v>15.253909336935319</v>
      </c>
      <c r="AC303" s="237">
        <f>Annual!AC318*(1+$AC$214)</f>
        <v>11.98092485322282</v>
      </c>
      <c r="AD303" s="128">
        <f>Annual!AD318</f>
        <v>0</v>
      </c>
      <c r="AE303" s="86"/>
      <c r="AF303" s="86"/>
      <c r="AG303" s="16"/>
      <c r="AH303" s="8"/>
      <c r="AI303"/>
      <c r="AJ303"/>
      <c r="AK303"/>
      <c r="AL303"/>
      <c r="AM303"/>
      <c r="AN303"/>
      <c r="AO303"/>
      <c r="AP303"/>
      <c r="AQ303"/>
      <c r="AR303"/>
      <c r="AS303"/>
      <c r="AT303"/>
      <c r="AU303"/>
      <c r="AV303"/>
      <c r="AW303"/>
      <c r="AX303"/>
      <c r="AY303"/>
      <c r="AZ303"/>
      <c r="BA303"/>
      <c r="BB303"/>
      <c r="BC303"/>
      <c r="BD303"/>
      <c r="BE303"/>
      <c r="BF303"/>
      <c r="BG303"/>
      <c r="BH303"/>
    </row>
    <row r="304" spans="1:60" s="104" customFormat="1" ht="13.4" hidden="1" customHeight="1" outlineLevel="2" x14ac:dyDescent="0.35">
      <c r="A304" s="102"/>
      <c r="B304" s="95"/>
      <c r="C304" s="17"/>
      <c r="D304" s="17"/>
      <c r="E304" s="17"/>
      <c r="F304" s="13"/>
      <c r="G304" s="86"/>
      <c r="H304" s="86"/>
      <c r="I304" s="99"/>
      <c r="J304" s="99" t="s">
        <v>349</v>
      </c>
      <c r="K304" s="128">
        <f>Annual!K319</f>
        <v>126.00252976190475</v>
      </c>
      <c r="L304" s="128">
        <f>Annual!L319</f>
        <v>126.00252976190475</v>
      </c>
      <c r="M304" s="128">
        <f>Annual!M319</f>
        <v>126.00252976190475</v>
      </c>
      <c r="N304" s="128">
        <f>Annual!N319</f>
        <v>126.00252976190475</v>
      </c>
      <c r="O304" s="128">
        <f>Annual!O319</f>
        <v>126.00252976190475</v>
      </c>
      <c r="P304" s="128">
        <f>Annual!P319</f>
        <v>126.00252976190475</v>
      </c>
      <c r="Q304" s="128">
        <f>Annual!Q319</f>
        <v>126.00252976190475</v>
      </c>
      <c r="R304" s="128">
        <f>Annual!R319</f>
        <v>126.00252976190475</v>
      </c>
      <c r="S304" s="128">
        <f>Annual!S319</f>
        <v>126.00252976190475</v>
      </c>
      <c r="T304" s="86"/>
      <c r="U304" s="99" t="s">
        <v>111</v>
      </c>
      <c r="V304" s="128">
        <f>Annual!V319</f>
        <v>4.692257234521489</v>
      </c>
      <c r="W304" s="128">
        <f>Annual!W319</f>
        <v>5.8414717100290403</v>
      </c>
      <c r="X304" s="128">
        <f>Annual!X319</f>
        <v>6.6400462548567187</v>
      </c>
      <c r="Y304" s="128">
        <f>Annual!Y319</f>
        <v>6.4821003401360544</v>
      </c>
      <c r="Z304" s="128">
        <f>Annual!Z319</f>
        <v>6.968573757475701</v>
      </c>
      <c r="AA304" s="128">
        <f>Annual!AA319</f>
        <v>6.3968095461868959</v>
      </c>
      <c r="AB304" s="128">
        <f>Annual!AB319</f>
        <v>5.7770297768230101</v>
      </c>
      <c r="AC304" s="237">
        <f>Annual!AC319*(1+$AC$214)</f>
        <v>4.5374702380952385</v>
      </c>
      <c r="AD304" s="128">
        <f>Annual!AD319</f>
        <v>0</v>
      </c>
      <c r="AE304" s="86"/>
      <c r="AF304" s="86"/>
      <c r="AG304" s="16"/>
      <c r="AH304" s="8"/>
      <c r="AI304"/>
      <c r="AJ304"/>
      <c r="AK304"/>
      <c r="AL304"/>
      <c r="AM304"/>
      <c r="AN304"/>
      <c r="AO304"/>
      <c r="AP304"/>
      <c r="AQ304"/>
      <c r="AR304"/>
      <c r="AS304"/>
      <c r="AT304"/>
      <c r="AU304"/>
      <c r="AV304"/>
      <c r="AW304"/>
      <c r="AX304"/>
      <c r="AY304"/>
      <c r="AZ304"/>
      <c r="BA304"/>
      <c r="BB304"/>
      <c r="BC304"/>
      <c r="BD304"/>
      <c r="BE304"/>
      <c r="BF304"/>
      <c r="BG304"/>
      <c r="BH304"/>
    </row>
    <row r="305" spans="1:60" s="104" customFormat="1" ht="13.4" hidden="1" customHeight="1" outlineLevel="2" x14ac:dyDescent="0.35">
      <c r="A305" s="102"/>
      <c r="B305" s="95"/>
      <c r="C305" s="17"/>
      <c r="D305" s="17"/>
      <c r="E305" s="17"/>
      <c r="F305" s="13"/>
      <c r="G305" s="86"/>
      <c r="H305" s="86"/>
      <c r="I305" s="99"/>
      <c r="J305" s="99" t="s">
        <v>350</v>
      </c>
      <c r="K305" s="128">
        <f>Annual!K320</f>
        <v>0</v>
      </c>
      <c r="L305" s="128">
        <f>Annual!L320</f>
        <v>0</v>
      </c>
      <c r="M305" s="128">
        <f>Annual!M320</f>
        <v>0</v>
      </c>
      <c r="N305" s="128">
        <f>Annual!N320</f>
        <v>0</v>
      </c>
      <c r="O305" s="128">
        <f>Annual!O320</f>
        <v>0</v>
      </c>
      <c r="P305" s="128">
        <f>Annual!P320</f>
        <v>0</v>
      </c>
      <c r="Q305" s="128">
        <f>Annual!Q320</f>
        <v>0</v>
      </c>
      <c r="R305" s="128">
        <f>Annual!R320</f>
        <v>0</v>
      </c>
      <c r="S305" s="128">
        <f>Annual!S320</f>
        <v>0</v>
      </c>
      <c r="T305" s="86"/>
      <c r="U305" s="99" t="s">
        <v>112</v>
      </c>
      <c r="V305" s="128">
        <f>Annual!V320</f>
        <v>0</v>
      </c>
      <c r="W305" s="128">
        <f>Annual!W320</f>
        <v>0</v>
      </c>
      <c r="X305" s="128">
        <f>Annual!X320</f>
        <v>0</v>
      </c>
      <c r="Y305" s="128">
        <f>Annual!Y320</f>
        <v>0</v>
      </c>
      <c r="Z305" s="128">
        <f>Annual!Z320</f>
        <v>0</v>
      </c>
      <c r="AA305" s="128">
        <f>Annual!AA320</f>
        <v>0</v>
      </c>
      <c r="AB305" s="128">
        <f>Annual!AB320</f>
        <v>0</v>
      </c>
      <c r="AC305" s="237">
        <f>Annual!AC320*(1+$AC$214)</f>
        <v>0</v>
      </c>
      <c r="AD305" s="128">
        <f>Annual!AD320</f>
        <v>0</v>
      </c>
      <c r="AE305" s="86"/>
      <c r="AF305" s="86"/>
      <c r="AG305" s="16"/>
      <c r="AH305" s="8"/>
      <c r="AI305"/>
      <c r="AJ305"/>
      <c r="AK305"/>
      <c r="AL305"/>
      <c r="AM305"/>
      <c r="AN305"/>
      <c r="AO305"/>
      <c r="AP305"/>
      <c r="AQ305"/>
      <c r="AR305"/>
      <c r="AS305"/>
      <c r="AT305"/>
      <c r="AU305"/>
      <c r="AV305"/>
      <c r="AW305"/>
      <c r="AX305"/>
      <c r="AY305"/>
      <c r="AZ305"/>
      <c r="BA305"/>
      <c r="BB305"/>
      <c r="BC305"/>
      <c r="BD305"/>
      <c r="BE305"/>
      <c r="BF305"/>
      <c r="BG305"/>
      <c r="BH305"/>
    </row>
    <row r="306" spans="1:60" s="104" customFormat="1" ht="13.4" hidden="1" customHeight="1" outlineLevel="2" x14ac:dyDescent="0.35">
      <c r="A306" s="102"/>
      <c r="B306" s="95"/>
      <c r="C306" s="17"/>
      <c r="D306" s="17"/>
      <c r="E306" s="17"/>
      <c r="F306" s="13"/>
      <c r="G306" s="86"/>
      <c r="H306" s="86"/>
      <c r="I306" s="99"/>
      <c r="J306" s="99" t="s">
        <v>351</v>
      </c>
      <c r="K306" s="128">
        <f>Annual!K321</f>
        <v>0</v>
      </c>
      <c r="L306" s="128">
        <f>Annual!L321</f>
        <v>0</v>
      </c>
      <c r="M306" s="128">
        <f>Annual!M321</f>
        <v>0</v>
      </c>
      <c r="N306" s="128">
        <f>Annual!N321</f>
        <v>0</v>
      </c>
      <c r="O306" s="128">
        <f>Annual!O321</f>
        <v>0</v>
      </c>
      <c r="P306" s="128">
        <f>Annual!P321</f>
        <v>0</v>
      </c>
      <c r="Q306" s="128">
        <f>Annual!Q321</f>
        <v>0</v>
      </c>
      <c r="R306" s="128">
        <f>Annual!R321</f>
        <v>0</v>
      </c>
      <c r="S306" s="128">
        <f>Annual!S321</f>
        <v>0</v>
      </c>
      <c r="T306" s="86"/>
      <c r="U306" s="99" t="s">
        <v>113</v>
      </c>
      <c r="V306" s="128">
        <f>Annual!V321</f>
        <v>0</v>
      </c>
      <c r="W306" s="128">
        <f>Annual!W321</f>
        <v>0</v>
      </c>
      <c r="X306" s="128">
        <f>Annual!X321</f>
        <v>0</v>
      </c>
      <c r="Y306" s="128">
        <f>Annual!Y321</f>
        <v>0</v>
      </c>
      <c r="Z306" s="128">
        <f>Annual!Z321</f>
        <v>0</v>
      </c>
      <c r="AA306" s="128">
        <f>Annual!AA321</f>
        <v>0</v>
      </c>
      <c r="AB306" s="128">
        <f>Annual!AB321</f>
        <v>0</v>
      </c>
      <c r="AC306" s="237">
        <f>Annual!AC321*(1+$AC$214)</f>
        <v>0</v>
      </c>
      <c r="AD306" s="128">
        <f>Annual!AD321</f>
        <v>0</v>
      </c>
      <c r="AE306" s="86"/>
      <c r="AF306" s="86"/>
      <c r="AG306" s="16"/>
      <c r="AH306" s="8"/>
      <c r="AI306"/>
      <c r="AJ306"/>
      <c r="AK306"/>
      <c r="AL306"/>
      <c r="AM306"/>
      <c r="AN306"/>
      <c r="AO306"/>
      <c r="AP306"/>
      <c r="AQ306"/>
      <c r="AR306"/>
      <c r="AS306"/>
      <c r="AT306"/>
      <c r="AU306"/>
      <c r="AV306"/>
      <c r="AW306"/>
      <c r="AX306"/>
      <c r="AY306"/>
      <c r="AZ306"/>
      <c r="BA306"/>
      <c r="BB306"/>
      <c r="BC306"/>
      <c r="BD306"/>
      <c r="BE306"/>
      <c r="BF306"/>
      <c r="BG306"/>
      <c r="BH306"/>
    </row>
    <row r="307" spans="1:60" s="104" customFormat="1" ht="13.4" hidden="1" customHeight="1" outlineLevel="2" x14ac:dyDescent="0.35">
      <c r="A307" s="102"/>
      <c r="B307" s="95"/>
      <c r="C307" s="17"/>
      <c r="D307" s="17"/>
      <c r="E307" s="17"/>
      <c r="F307" s="13"/>
      <c r="G307" s="86"/>
      <c r="H307" s="86"/>
      <c r="I307" s="99"/>
      <c r="J307" s="99" t="s">
        <v>352</v>
      </c>
      <c r="K307" s="128">
        <f>Annual!K322</f>
        <v>0</v>
      </c>
      <c r="L307" s="128">
        <f>Annual!L322</f>
        <v>0</v>
      </c>
      <c r="M307" s="128">
        <f>Annual!M322</f>
        <v>0</v>
      </c>
      <c r="N307" s="128">
        <f>Annual!N322</f>
        <v>0</v>
      </c>
      <c r="O307" s="128">
        <f>Annual!O322</f>
        <v>0</v>
      </c>
      <c r="P307" s="128">
        <f>Annual!P322</f>
        <v>0</v>
      </c>
      <c r="Q307" s="128">
        <f>Annual!Q322</f>
        <v>0</v>
      </c>
      <c r="R307" s="128">
        <f>Annual!R322</f>
        <v>0</v>
      </c>
      <c r="S307" s="128">
        <f>Annual!S322</f>
        <v>0</v>
      </c>
      <c r="T307" s="86"/>
      <c r="U307" s="99" t="s">
        <v>114</v>
      </c>
      <c r="V307" s="128">
        <f>Annual!V322</f>
        <v>0</v>
      </c>
      <c r="W307" s="128">
        <f>Annual!W322</f>
        <v>0</v>
      </c>
      <c r="X307" s="128">
        <f>Annual!X322</f>
        <v>0</v>
      </c>
      <c r="Y307" s="128">
        <f>Annual!Y322</f>
        <v>0</v>
      </c>
      <c r="Z307" s="128">
        <f>Annual!Z322</f>
        <v>0</v>
      </c>
      <c r="AA307" s="128">
        <f>Annual!AA322</f>
        <v>0</v>
      </c>
      <c r="AB307" s="128">
        <f>Annual!AB322</f>
        <v>0</v>
      </c>
      <c r="AC307" s="237">
        <f>Annual!AC322*(1+$AC$214)</f>
        <v>0</v>
      </c>
      <c r="AD307" s="128">
        <f>Annual!AD322</f>
        <v>0</v>
      </c>
      <c r="AE307" s="86"/>
      <c r="AF307" s="86"/>
      <c r="AG307" s="16"/>
      <c r="AH307" s="8"/>
      <c r="AI307"/>
      <c r="AJ307"/>
      <c r="AK307"/>
      <c r="AL307"/>
      <c r="AM307"/>
      <c r="AN307"/>
      <c r="AO307"/>
      <c r="AP307"/>
      <c r="AQ307"/>
      <c r="AR307"/>
      <c r="AS307"/>
      <c r="AT307"/>
      <c r="AU307"/>
      <c r="AV307"/>
      <c r="AW307"/>
      <c r="AX307"/>
      <c r="AY307"/>
      <c r="AZ307"/>
      <c r="BA307"/>
      <c r="BB307"/>
      <c r="BC307"/>
      <c r="BD307"/>
      <c r="BE307"/>
      <c r="BF307"/>
      <c r="BG307"/>
      <c r="BH307"/>
    </row>
    <row r="308" spans="1:60" s="104" customFormat="1" ht="13.4" hidden="1" customHeight="1" outlineLevel="2" x14ac:dyDescent="0.35">
      <c r="A308" s="102"/>
      <c r="B308" s="95"/>
      <c r="C308" s="17"/>
      <c r="D308" s="17"/>
      <c r="E308" s="17"/>
      <c r="F308" s="13"/>
      <c r="G308" s="86"/>
      <c r="H308" s="86"/>
      <c r="I308" s="99"/>
      <c r="J308" s="99" t="s">
        <v>353</v>
      </c>
      <c r="K308" s="128">
        <f>Annual!K323</f>
        <v>0</v>
      </c>
      <c r="L308" s="128">
        <f>Annual!L323</f>
        <v>0</v>
      </c>
      <c r="M308" s="128">
        <f>Annual!M323</f>
        <v>0</v>
      </c>
      <c r="N308" s="128">
        <f>Annual!N323</f>
        <v>0</v>
      </c>
      <c r="O308" s="128">
        <f>Annual!O323</f>
        <v>0</v>
      </c>
      <c r="P308" s="128">
        <f>Annual!P323</f>
        <v>0</v>
      </c>
      <c r="Q308" s="128">
        <f>Annual!Q323</f>
        <v>0</v>
      </c>
      <c r="R308" s="128">
        <f>Annual!R323</f>
        <v>0</v>
      </c>
      <c r="S308" s="128">
        <f>Annual!S323</f>
        <v>0</v>
      </c>
      <c r="T308" s="86"/>
      <c r="U308" s="99" t="s">
        <v>115</v>
      </c>
      <c r="V308" s="128">
        <f>Annual!V323</f>
        <v>0</v>
      </c>
      <c r="W308" s="128">
        <f>Annual!W323</f>
        <v>0</v>
      </c>
      <c r="X308" s="128">
        <f>Annual!X323</f>
        <v>0</v>
      </c>
      <c r="Y308" s="128">
        <f>Annual!Y323</f>
        <v>0</v>
      </c>
      <c r="Z308" s="128">
        <f>Annual!Z323</f>
        <v>0</v>
      </c>
      <c r="AA308" s="128">
        <f>Annual!AA323</f>
        <v>0</v>
      </c>
      <c r="AB308" s="128">
        <f>Annual!AB323</f>
        <v>0</v>
      </c>
      <c r="AC308" s="237">
        <f>Annual!AC323*(1+$AC$214)</f>
        <v>0</v>
      </c>
      <c r="AD308" s="128">
        <f>Annual!AD323</f>
        <v>0</v>
      </c>
      <c r="AE308" s="86"/>
      <c r="AF308" s="86"/>
      <c r="AG308" s="16"/>
      <c r="AH308" s="8"/>
      <c r="AI308"/>
      <c r="AJ308"/>
      <c r="AK308"/>
      <c r="AL308"/>
      <c r="AM308"/>
      <c r="AN308"/>
      <c r="AO308"/>
      <c r="AP308"/>
      <c r="AQ308"/>
      <c r="AR308"/>
      <c r="AS308"/>
      <c r="AT308"/>
      <c r="AU308"/>
      <c r="AV308"/>
      <c r="AW308"/>
      <c r="AX308"/>
      <c r="AY308"/>
      <c r="AZ308"/>
      <c r="BA308"/>
      <c r="BB308"/>
      <c r="BC308"/>
      <c r="BD308"/>
      <c r="BE308"/>
      <c r="BF308"/>
      <c r="BG308"/>
      <c r="BH308"/>
    </row>
    <row r="309" spans="1:60" s="104" customFormat="1" ht="13.4" hidden="1" customHeight="1" outlineLevel="2" x14ac:dyDescent="0.35">
      <c r="A309" s="102"/>
      <c r="B309" s="95"/>
      <c r="C309" s="17"/>
      <c r="D309" s="17"/>
      <c r="E309" s="17"/>
      <c r="F309" s="13"/>
      <c r="G309" s="86"/>
      <c r="H309" s="86"/>
      <c r="I309" s="99" t="s">
        <v>756</v>
      </c>
      <c r="J309" s="99" t="s">
        <v>344</v>
      </c>
      <c r="K309" s="128">
        <f>Annual!K324</f>
        <v>100</v>
      </c>
      <c r="L309" s="128">
        <f>Annual!L324</f>
        <v>100</v>
      </c>
      <c r="M309" s="128">
        <f>Annual!M324</f>
        <v>100</v>
      </c>
      <c r="N309" s="128">
        <f>Annual!N324</f>
        <v>100</v>
      </c>
      <c r="O309" s="128">
        <f>Annual!O324</f>
        <v>100</v>
      </c>
      <c r="P309" s="128">
        <f>Annual!P324</f>
        <v>100</v>
      </c>
      <c r="Q309" s="128">
        <f>Annual!Q324</f>
        <v>100</v>
      </c>
      <c r="R309" s="128">
        <f>Annual!R324</f>
        <v>100</v>
      </c>
      <c r="S309" s="128">
        <f>Annual!S324</f>
        <v>100</v>
      </c>
      <c r="T309" s="86"/>
      <c r="U309" s="99" t="s">
        <v>342</v>
      </c>
      <c r="V309" s="128">
        <f>Annual!V324</f>
        <v>0.7238791423001949</v>
      </c>
      <c r="W309" s="128">
        <f>Annual!W324</f>
        <v>0.90116959064327473</v>
      </c>
      <c r="X309" s="128">
        <f>Annual!X324</f>
        <v>1.0243664717348928</v>
      </c>
      <c r="Y309" s="128">
        <f>Annual!Y324</f>
        <v>1</v>
      </c>
      <c r="Z309" s="128">
        <f>Annual!Z324</f>
        <v>1.0750487329434699</v>
      </c>
      <c r="AA309" s="128">
        <f>Annual!AA324</f>
        <v>0.98684210526315785</v>
      </c>
      <c r="AB309" s="128">
        <f>Annual!AB324</f>
        <v>0.89122807017543859</v>
      </c>
      <c r="AC309" s="237">
        <f>Annual!AC324*(1+$AC$214)</f>
        <v>0.70000000000000007</v>
      </c>
      <c r="AD309" s="128">
        <f>Annual!AD324</f>
        <v>0</v>
      </c>
      <c r="AE309" s="86"/>
      <c r="AF309" s="86"/>
      <c r="AG309" s="16"/>
      <c r="AH309" s="8"/>
      <c r="AI309"/>
      <c r="AJ309"/>
      <c r="AK309"/>
      <c r="AL309"/>
      <c r="AM309"/>
      <c r="AN309"/>
      <c r="AO309"/>
      <c r="AP309"/>
      <c r="AQ309"/>
      <c r="AR309"/>
      <c r="AS309"/>
      <c r="AT309"/>
      <c r="AU309"/>
      <c r="AV309"/>
      <c r="AW309"/>
      <c r="AX309"/>
      <c r="AY309"/>
      <c r="AZ309"/>
      <c r="BA309"/>
      <c r="BB309"/>
      <c r="BC309"/>
      <c r="BD309"/>
      <c r="BE309"/>
      <c r="BF309"/>
      <c r="BG309"/>
      <c r="BH309"/>
    </row>
    <row r="310" spans="1:60" s="104" customFormat="1" ht="13.4" hidden="1" customHeight="1" outlineLevel="2" x14ac:dyDescent="0.35">
      <c r="A310" s="102"/>
      <c r="B310" s="95"/>
      <c r="C310" s="17"/>
      <c r="D310" s="17"/>
      <c r="E310" s="17"/>
      <c r="F310" s="13"/>
      <c r="G310" s="86"/>
      <c r="H310" s="86"/>
      <c r="I310" s="99"/>
      <c r="J310" s="99" t="s">
        <v>345</v>
      </c>
      <c r="K310" s="128">
        <f>Annual!K325</f>
        <v>100</v>
      </c>
      <c r="L310" s="128">
        <f>Annual!L325</f>
        <v>100</v>
      </c>
      <c r="M310" s="128">
        <f>Annual!M325</f>
        <v>100</v>
      </c>
      <c r="N310" s="128">
        <f>Annual!N325</f>
        <v>100</v>
      </c>
      <c r="O310" s="128">
        <f>Annual!O325</f>
        <v>100</v>
      </c>
      <c r="P310" s="128">
        <f>Annual!P325</f>
        <v>100</v>
      </c>
      <c r="Q310" s="128">
        <f>Annual!Q325</f>
        <v>100</v>
      </c>
      <c r="R310" s="128">
        <f>Annual!R325</f>
        <v>100</v>
      </c>
      <c r="S310" s="128">
        <f>Annual!S325</f>
        <v>100</v>
      </c>
      <c r="T310" s="86"/>
      <c r="U310" s="99" t="s">
        <v>107</v>
      </c>
      <c r="V310" s="128">
        <f>Annual!V325</f>
        <v>0.7238791423001949</v>
      </c>
      <c r="W310" s="128">
        <f>Annual!W325</f>
        <v>0.90116959064327473</v>
      </c>
      <c r="X310" s="128">
        <f>Annual!X325</f>
        <v>1.0243664717348928</v>
      </c>
      <c r="Y310" s="128">
        <f>Annual!Y325</f>
        <v>1</v>
      </c>
      <c r="Z310" s="128">
        <f>Annual!Z325</f>
        <v>1.0750487329434699</v>
      </c>
      <c r="AA310" s="128">
        <f>Annual!AA325</f>
        <v>0.98684210526315785</v>
      </c>
      <c r="AB310" s="128">
        <f>Annual!AB325</f>
        <v>0.89122807017543859</v>
      </c>
      <c r="AC310" s="237">
        <f>Annual!AC325*(1+$AC$214)</f>
        <v>0.70000000000000007</v>
      </c>
      <c r="AD310" s="128">
        <f>Annual!AD325</f>
        <v>0</v>
      </c>
      <c r="AE310" s="86"/>
      <c r="AF310" s="86"/>
      <c r="AG310" s="16"/>
      <c r="AH310" s="8"/>
      <c r="AI310"/>
      <c r="AJ310"/>
      <c r="AK310"/>
      <c r="AL310"/>
      <c r="AM310"/>
      <c r="AN310"/>
      <c r="AO310"/>
      <c r="AP310"/>
      <c r="AQ310"/>
      <c r="AR310"/>
      <c r="AS310"/>
      <c r="AT310"/>
      <c r="AU310"/>
      <c r="AV310"/>
      <c r="AW310"/>
      <c r="AX310"/>
      <c r="AY310"/>
      <c r="AZ310"/>
      <c r="BA310"/>
      <c r="BB310"/>
      <c r="BC310"/>
      <c r="BD310"/>
      <c r="BE310"/>
      <c r="BF310"/>
      <c r="BG310"/>
      <c r="BH310"/>
    </row>
    <row r="311" spans="1:60" s="104" customFormat="1" ht="13.4" hidden="1" customHeight="1" outlineLevel="2" x14ac:dyDescent="0.35">
      <c r="A311" s="102"/>
      <c r="B311" s="95"/>
      <c r="C311" s="17"/>
      <c r="D311" s="17"/>
      <c r="E311" s="17"/>
      <c r="F311" s="13"/>
      <c r="G311" s="86"/>
      <c r="H311" s="86"/>
      <c r="I311" s="99"/>
      <c r="J311" s="99" t="s">
        <v>346</v>
      </c>
      <c r="K311" s="128">
        <f>Annual!K326</f>
        <v>100</v>
      </c>
      <c r="L311" s="128">
        <f>Annual!L326</f>
        <v>100</v>
      </c>
      <c r="M311" s="128">
        <f>Annual!M326</f>
        <v>100</v>
      </c>
      <c r="N311" s="128">
        <f>Annual!N326</f>
        <v>100</v>
      </c>
      <c r="O311" s="128">
        <f>Annual!O326</f>
        <v>100</v>
      </c>
      <c r="P311" s="128">
        <f>Annual!P326</f>
        <v>100</v>
      </c>
      <c r="Q311" s="128">
        <f>Annual!Q326</f>
        <v>100</v>
      </c>
      <c r="R311" s="128">
        <f>Annual!R326</f>
        <v>100</v>
      </c>
      <c r="S311" s="128">
        <f>Annual!S326</f>
        <v>100</v>
      </c>
      <c r="T311" s="86"/>
      <c r="U311" s="99" t="s">
        <v>108</v>
      </c>
      <c r="V311" s="128">
        <f>Annual!V326</f>
        <v>0.7238791423001949</v>
      </c>
      <c r="W311" s="128">
        <f>Annual!W326</f>
        <v>0.90116959064327473</v>
      </c>
      <c r="X311" s="128">
        <f>Annual!X326</f>
        <v>1.0243664717348928</v>
      </c>
      <c r="Y311" s="128">
        <f>Annual!Y326</f>
        <v>1</v>
      </c>
      <c r="Z311" s="128">
        <f>Annual!Z326</f>
        <v>1.0750487329434699</v>
      </c>
      <c r="AA311" s="128">
        <f>Annual!AA326</f>
        <v>0.98684210526315785</v>
      </c>
      <c r="AB311" s="128">
        <f>Annual!AB326</f>
        <v>0.89122807017543859</v>
      </c>
      <c r="AC311" s="237">
        <f>Annual!AC326*(1+$AC$214)</f>
        <v>0.70000000000000007</v>
      </c>
      <c r="AD311" s="128">
        <f>Annual!AD326</f>
        <v>0</v>
      </c>
      <c r="AE311" s="86"/>
      <c r="AF311" s="86"/>
      <c r="AG311" s="16"/>
      <c r="AH311" s="8"/>
      <c r="AI311"/>
      <c r="AJ311"/>
      <c r="AK311"/>
      <c r="AL311"/>
      <c r="AM311"/>
      <c r="AN311"/>
      <c r="AO311"/>
      <c r="AP311"/>
      <c r="AQ311"/>
      <c r="AR311"/>
      <c r="AS311"/>
      <c r="AT311"/>
      <c r="AU311"/>
      <c r="AV311"/>
      <c r="AW311"/>
      <c r="AX311"/>
      <c r="AY311"/>
      <c r="AZ311"/>
      <c r="BA311"/>
      <c r="BB311"/>
      <c r="BC311"/>
      <c r="BD311"/>
      <c r="BE311"/>
      <c r="BF311"/>
      <c r="BG311"/>
      <c r="BH311"/>
    </row>
    <row r="312" spans="1:60" s="104" customFormat="1" ht="13.4" hidden="1" customHeight="1" outlineLevel="2" x14ac:dyDescent="0.35">
      <c r="A312" s="102"/>
      <c r="B312" s="95"/>
      <c r="C312" s="17"/>
      <c r="D312" s="17"/>
      <c r="E312" s="17"/>
      <c r="F312" s="13"/>
      <c r="G312" s="86"/>
      <c r="H312" s="86"/>
      <c r="I312" s="99"/>
      <c r="J312" s="99" t="s">
        <v>347</v>
      </c>
      <c r="K312" s="128">
        <f>Annual!K327</f>
        <v>100</v>
      </c>
      <c r="L312" s="128">
        <f>Annual!L327</f>
        <v>100</v>
      </c>
      <c r="M312" s="128">
        <f>Annual!M327</f>
        <v>100</v>
      </c>
      <c r="N312" s="128">
        <f>Annual!N327</f>
        <v>100</v>
      </c>
      <c r="O312" s="128">
        <f>Annual!O327</f>
        <v>100</v>
      </c>
      <c r="P312" s="128">
        <f>Annual!P327</f>
        <v>100</v>
      </c>
      <c r="Q312" s="128">
        <f>Annual!Q327</f>
        <v>100</v>
      </c>
      <c r="R312" s="128">
        <f>Annual!R327</f>
        <v>100</v>
      </c>
      <c r="S312" s="128">
        <f>Annual!S327</f>
        <v>100</v>
      </c>
      <c r="T312" s="86"/>
      <c r="U312" s="99" t="s">
        <v>109</v>
      </c>
      <c r="V312" s="128">
        <f>Annual!V327</f>
        <v>0.7238791423001949</v>
      </c>
      <c r="W312" s="128">
        <f>Annual!W327</f>
        <v>0.90116959064327473</v>
      </c>
      <c r="X312" s="128">
        <f>Annual!X327</f>
        <v>1.0243664717348928</v>
      </c>
      <c r="Y312" s="128">
        <f>Annual!Y327</f>
        <v>1</v>
      </c>
      <c r="Z312" s="128">
        <f>Annual!Z327</f>
        <v>1.0750487329434699</v>
      </c>
      <c r="AA312" s="128">
        <f>Annual!AA327</f>
        <v>0.98684210526315785</v>
      </c>
      <c r="AB312" s="128">
        <f>Annual!AB327</f>
        <v>0.89122807017543859</v>
      </c>
      <c r="AC312" s="237">
        <f>Annual!AC327*(1+$AC$214)</f>
        <v>0.70000000000000007</v>
      </c>
      <c r="AD312" s="128">
        <f>Annual!AD327</f>
        <v>0</v>
      </c>
      <c r="AE312" s="86"/>
      <c r="AF312" s="86"/>
      <c r="AG312" s="16"/>
      <c r="AH312" s="8"/>
      <c r="AI312"/>
      <c r="AJ312"/>
      <c r="AK312"/>
      <c r="AL312"/>
      <c r="AM312"/>
      <c r="AN312"/>
      <c r="AO312"/>
      <c r="AP312"/>
      <c r="AQ312"/>
      <c r="AR312"/>
      <c r="AS312"/>
      <c r="AT312"/>
      <c r="AU312"/>
      <c r="AV312"/>
      <c r="AW312"/>
      <c r="AX312"/>
      <c r="AY312"/>
      <c r="AZ312"/>
      <c r="BA312"/>
      <c r="BB312"/>
      <c r="BC312"/>
      <c r="BD312"/>
      <c r="BE312"/>
      <c r="BF312"/>
      <c r="BG312"/>
      <c r="BH312"/>
    </row>
    <row r="313" spans="1:60" s="104" customFormat="1" ht="13.4" hidden="1" customHeight="1" outlineLevel="2" x14ac:dyDescent="0.35">
      <c r="A313" s="102"/>
      <c r="B313" s="95"/>
      <c r="C313" s="17"/>
      <c r="D313" s="17"/>
      <c r="E313" s="17"/>
      <c r="F313" s="13"/>
      <c r="G313" s="86"/>
      <c r="H313" s="86"/>
      <c r="I313" s="99"/>
      <c r="J313" s="99" t="s">
        <v>348</v>
      </c>
      <c r="K313" s="128">
        <f>Annual!K328</f>
        <v>100</v>
      </c>
      <c r="L313" s="128">
        <f>Annual!L328</f>
        <v>100</v>
      </c>
      <c r="M313" s="128">
        <f>Annual!M328</f>
        <v>100</v>
      </c>
      <c r="N313" s="128">
        <f>Annual!N328</f>
        <v>100</v>
      </c>
      <c r="O313" s="128">
        <f>Annual!O328</f>
        <v>100</v>
      </c>
      <c r="P313" s="128">
        <f>Annual!P328</f>
        <v>100</v>
      </c>
      <c r="Q313" s="128">
        <f>Annual!Q328</f>
        <v>100</v>
      </c>
      <c r="R313" s="128">
        <f>Annual!R328</f>
        <v>100</v>
      </c>
      <c r="S313" s="128">
        <f>Annual!S328</f>
        <v>100</v>
      </c>
      <c r="T313" s="86"/>
      <c r="U313" s="99" t="s">
        <v>110</v>
      </c>
      <c r="V313" s="128">
        <f>Annual!V328</f>
        <v>0.7238791423001949</v>
      </c>
      <c r="W313" s="128">
        <f>Annual!W328</f>
        <v>0.90116959064327473</v>
      </c>
      <c r="X313" s="128">
        <f>Annual!X328</f>
        <v>1.0243664717348928</v>
      </c>
      <c r="Y313" s="128">
        <f>Annual!Y328</f>
        <v>1</v>
      </c>
      <c r="Z313" s="128">
        <f>Annual!Z328</f>
        <v>1.0750487329434699</v>
      </c>
      <c r="AA313" s="128">
        <f>Annual!AA328</f>
        <v>0.98684210526315785</v>
      </c>
      <c r="AB313" s="128">
        <f>Annual!AB328</f>
        <v>0.89122807017543859</v>
      </c>
      <c r="AC313" s="237">
        <f>Annual!AC328*(1+$AC$214)</f>
        <v>0.70000000000000007</v>
      </c>
      <c r="AD313" s="128">
        <f>Annual!AD328</f>
        <v>0</v>
      </c>
      <c r="AE313" s="86"/>
      <c r="AF313" s="86"/>
      <c r="AG313" s="16"/>
      <c r="AH313" s="8"/>
      <c r="AI313"/>
      <c r="AJ313"/>
      <c r="AK313"/>
      <c r="AL313"/>
      <c r="AM313"/>
      <c r="AN313"/>
      <c r="AO313"/>
      <c r="AP313"/>
      <c r="AQ313"/>
      <c r="AR313"/>
      <c r="AS313"/>
      <c r="AT313"/>
      <c r="AU313"/>
      <c r="AV313"/>
      <c r="AW313"/>
      <c r="AX313"/>
      <c r="AY313"/>
      <c r="AZ313"/>
      <c r="BA313"/>
      <c r="BB313"/>
      <c r="BC313"/>
      <c r="BD313"/>
      <c r="BE313"/>
      <c r="BF313"/>
      <c r="BG313"/>
      <c r="BH313"/>
    </row>
    <row r="314" spans="1:60" s="104" customFormat="1" ht="13.4" hidden="1" customHeight="1" outlineLevel="2" x14ac:dyDescent="0.35">
      <c r="A314" s="102"/>
      <c r="B314" s="95"/>
      <c r="C314" s="17"/>
      <c r="D314" s="17"/>
      <c r="E314" s="17"/>
      <c r="F314" s="13"/>
      <c r="G314" s="86"/>
      <c r="H314" s="86"/>
      <c r="I314" s="99"/>
      <c r="J314" s="99" t="s">
        <v>349</v>
      </c>
      <c r="K314" s="128">
        <f>Annual!K329</f>
        <v>100</v>
      </c>
      <c r="L314" s="128">
        <f>Annual!L329</f>
        <v>100</v>
      </c>
      <c r="M314" s="128">
        <f>Annual!M329</f>
        <v>100</v>
      </c>
      <c r="N314" s="128">
        <f>Annual!N329</f>
        <v>100</v>
      </c>
      <c r="O314" s="128">
        <f>Annual!O329</f>
        <v>100</v>
      </c>
      <c r="P314" s="128">
        <f>Annual!P329</f>
        <v>100</v>
      </c>
      <c r="Q314" s="128">
        <f>Annual!Q329</f>
        <v>100</v>
      </c>
      <c r="R314" s="128">
        <f>Annual!R329</f>
        <v>100</v>
      </c>
      <c r="S314" s="128">
        <f>Annual!S329</f>
        <v>100</v>
      </c>
      <c r="T314" s="86"/>
      <c r="U314" s="99" t="s">
        <v>111</v>
      </c>
      <c r="V314" s="128">
        <f>Annual!V329</f>
        <v>0.7238791423001949</v>
      </c>
      <c r="W314" s="128">
        <f>Annual!W329</f>
        <v>0.90116959064327473</v>
      </c>
      <c r="X314" s="128">
        <f>Annual!X329</f>
        <v>1.0243664717348928</v>
      </c>
      <c r="Y314" s="128">
        <f>Annual!Y329</f>
        <v>1</v>
      </c>
      <c r="Z314" s="128">
        <f>Annual!Z329</f>
        <v>1.0750487329434699</v>
      </c>
      <c r="AA314" s="128">
        <f>Annual!AA329</f>
        <v>0.98684210526315785</v>
      </c>
      <c r="AB314" s="128">
        <f>Annual!AB329</f>
        <v>0.89122807017543859</v>
      </c>
      <c r="AC314" s="237">
        <f>Annual!AC329*(1+$AC$214)</f>
        <v>0.70000000000000007</v>
      </c>
      <c r="AD314" s="128">
        <f>Annual!AD329</f>
        <v>0</v>
      </c>
      <c r="AE314" s="86"/>
      <c r="AF314" s="86"/>
      <c r="AG314" s="16"/>
      <c r="AH314" s="8"/>
      <c r="AI314"/>
      <c r="AJ314"/>
      <c r="AK314"/>
      <c r="AL314"/>
      <c r="AM314"/>
      <c r="AN314"/>
      <c r="AO314"/>
      <c r="AP314"/>
      <c r="AQ314"/>
      <c r="AR314"/>
      <c r="AS314"/>
      <c r="AT314"/>
      <c r="AU314"/>
      <c r="AV314"/>
      <c r="AW314"/>
      <c r="AX314"/>
      <c r="AY314"/>
      <c r="AZ314"/>
      <c r="BA314"/>
      <c r="BB314"/>
      <c r="BC314"/>
      <c r="BD314"/>
      <c r="BE314"/>
      <c r="BF314"/>
      <c r="BG314"/>
      <c r="BH314"/>
    </row>
    <row r="315" spans="1:60" s="104" customFormat="1" ht="13.4" hidden="1" customHeight="1" outlineLevel="2" x14ac:dyDescent="0.35">
      <c r="A315" s="102"/>
      <c r="B315" s="95"/>
      <c r="C315" s="17"/>
      <c r="D315" s="17"/>
      <c r="E315" s="17"/>
      <c r="F315" s="13"/>
      <c r="G315" s="86"/>
      <c r="H315" s="86"/>
      <c r="I315" s="99"/>
      <c r="J315" s="99" t="s">
        <v>350</v>
      </c>
      <c r="K315" s="128">
        <f>Annual!K330</f>
        <v>100</v>
      </c>
      <c r="L315" s="128">
        <f>Annual!L330</f>
        <v>100</v>
      </c>
      <c r="M315" s="128">
        <f>Annual!M330</f>
        <v>100</v>
      </c>
      <c r="N315" s="128">
        <f>Annual!N330</f>
        <v>100</v>
      </c>
      <c r="O315" s="128">
        <f>Annual!O330</f>
        <v>100</v>
      </c>
      <c r="P315" s="128">
        <f>Annual!P330</f>
        <v>100</v>
      </c>
      <c r="Q315" s="128">
        <f>Annual!Q330</f>
        <v>100</v>
      </c>
      <c r="R315" s="128">
        <f>Annual!R330</f>
        <v>100</v>
      </c>
      <c r="S315" s="128">
        <f>Annual!S330</f>
        <v>100</v>
      </c>
      <c r="T315" s="86"/>
      <c r="U315" s="99" t="s">
        <v>112</v>
      </c>
      <c r="V315" s="128">
        <f>Annual!V330</f>
        <v>0.7238791423001949</v>
      </c>
      <c r="W315" s="128">
        <f>Annual!W330</f>
        <v>0.90116959064327473</v>
      </c>
      <c r="X315" s="128">
        <f>Annual!X330</f>
        <v>1.0243664717348928</v>
      </c>
      <c r="Y315" s="128">
        <f>Annual!Y330</f>
        <v>1</v>
      </c>
      <c r="Z315" s="128">
        <f>Annual!Z330</f>
        <v>1.0750487329434699</v>
      </c>
      <c r="AA315" s="128">
        <f>Annual!AA330</f>
        <v>0.98684210526315785</v>
      </c>
      <c r="AB315" s="128">
        <f>Annual!AB330</f>
        <v>0.89122807017543859</v>
      </c>
      <c r="AC315" s="237">
        <f>Annual!AC330*(1+$AC$214)</f>
        <v>0.70000000000000007</v>
      </c>
      <c r="AD315" s="128">
        <f>Annual!AD330</f>
        <v>0</v>
      </c>
      <c r="AE315" s="86"/>
      <c r="AF315" s="86"/>
      <c r="AG315" s="16"/>
      <c r="AH315" s="8"/>
      <c r="AI315"/>
      <c r="AJ315"/>
      <c r="AK315"/>
      <c r="AL315"/>
      <c r="AM315"/>
      <c r="AN315"/>
      <c r="AO315"/>
      <c r="AP315"/>
      <c r="AQ315"/>
      <c r="AR315"/>
      <c r="AS315"/>
      <c r="AT315"/>
      <c r="AU315"/>
      <c r="AV315"/>
      <c r="AW315"/>
      <c r="AX315"/>
      <c r="AY315"/>
      <c r="AZ315"/>
      <c r="BA315"/>
      <c r="BB315"/>
      <c r="BC315"/>
      <c r="BD315"/>
      <c r="BE315"/>
      <c r="BF315"/>
      <c r="BG315"/>
      <c r="BH315"/>
    </row>
    <row r="316" spans="1:60" s="104" customFormat="1" ht="13.4" hidden="1" customHeight="1" outlineLevel="2" x14ac:dyDescent="0.35">
      <c r="A316" s="102"/>
      <c r="B316" s="95"/>
      <c r="C316" s="17"/>
      <c r="D316" s="17"/>
      <c r="E316" s="17"/>
      <c r="F316" s="13"/>
      <c r="G316" s="86"/>
      <c r="H316" s="86"/>
      <c r="I316" s="99"/>
      <c r="J316" s="99" t="s">
        <v>351</v>
      </c>
      <c r="K316" s="128">
        <f>Annual!K331</f>
        <v>100</v>
      </c>
      <c r="L316" s="128">
        <f>Annual!L331</f>
        <v>100</v>
      </c>
      <c r="M316" s="128">
        <f>Annual!M331</f>
        <v>100</v>
      </c>
      <c r="N316" s="128">
        <f>Annual!N331</f>
        <v>100</v>
      </c>
      <c r="O316" s="128">
        <f>Annual!O331</f>
        <v>100</v>
      </c>
      <c r="P316" s="128">
        <f>Annual!P331</f>
        <v>100</v>
      </c>
      <c r="Q316" s="128">
        <f>Annual!Q331</f>
        <v>100</v>
      </c>
      <c r="R316" s="128">
        <f>Annual!R331</f>
        <v>100</v>
      </c>
      <c r="S316" s="128">
        <f>Annual!S331</f>
        <v>100</v>
      </c>
      <c r="T316" s="86"/>
      <c r="U316" s="99" t="s">
        <v>113</v>
      </c>
      <c r="V316" s="128">
        <f>Annual!V331</f>
        <v>0.7238791423001949</v>
      </c>
      <c r="W316" s="128">
        <f>Annual!W331</f>
        <v>0.90116959064327473</v>
      </c>
      <c r="X316" s="128">
        <f>Annual!X331</f>
        <v>1.0243664717348928</v>
      </c>
      <c r="Y316" s="128">
        <f>Annual!Y331</f>
        <v>1</v>
      </c>
      <c r="Z316" s="128">
        <f>Annual!Z331</f>
        <v>1.0750487329434699</v>
      </c>
      <c r="AA316" s="128">
        <f>Annual!AA331</f>
        <v>0.98684210526315785</v>
      </c>
      <c r="AB316" s="128">
        <f>Annual!AB331</f>
        <v>0.89122807017543859</v>
      </c>
      <c r="AC316" s="237">
        <f>Annual!AC331*(1+$AC$214)</f>
        <v>0.70000000000000007</v>
      </c>
      <c r="AD316" s="128">
        <f>Annual!AD331</f>
        <v>0</v>
      </c>
      <c r="AE316" s="86"/>
      <c r="AF316" s="86"/>
      <c r="AG316" s="16"/>
      <c r="AH316" s="8"/>
      <c r="AI316"/>
      <c r="AJ316"/>
      <c r="AK316"/>
      <c r="AL316"/>
      <c r="AM316"/>
      <c r="AN316"/>
      <c r="AO316"/>
      <c r="AP316"/>
      <c r="AQ316"/>
      <c r="AR316"/>
      <c r="AS316"/>
      <c r="AT316"/>
      <c r="AU316"/>
      <c r="AV316"/>
      <c r="AW316"/>
      <c r="AX316"/>
      <c r="AY316"/>
      <c r="AZ316"/>
      <c r="BA316"/>
      <c r="BB316"/>
      <c r="BC316"/>
      <c r="BD316"/>
      <c r="BE316"/>
      <c r="BF316"/>
      <c r="BG316"/>
      <c r="BH316"/>
    </row>
    <row r="317" spans="1:60" s="104" customFormat="1" ht="13.4" hidden="1" customHeight="1" outlineLevel="2" x14ac:dyDescent="0.35">
      <c r="A317" s="102"/>
      <c r="B317" s="95"/>
      <c r="C317" s="17"/>
      <c r="D317" s="17"/>
      <c r="E317" s="17"/>
      <c r="F317" s="13"/>
      <c r="G317" s="86"/>
      <c r="H317" s="86"/>
      <c r="I317" s="99"/>
      <c r="J317" s="99" t="s">
        <v>352</v>
      </c>
      <c r="K317" s="128">
        <f>Annual!K332</f>
        <v>100</v>
      </c>
      <c r="L317" s="128">
        <f>Annual!L332</f>
        <v>100</v>
      </c>
      <c r="M317" s="128">
        <f>Annual!M332</f>
        <v>100</v>
      </c>
      <c r="N317" s="128">
        <f>Annual!N332</f>
        <v>100</v>
      </c>
      <c r="O317" s="128">
        <f>Annual!O332</f>
        <v>100</v>
      </c>
      <c r="P317" s="128">
        <f>Annual!P332</f>
        <v>100</v>
      </c>
      <c r="Q317" s="128">
        <f>Annual!Q332</f>
        <v>100</v>
      </c>
      <c r="R317" s="128">
        <f>Annual!R332</f>
        <v>100</v>
      </c>
      <c r="S317" s="128">
        <f>Annual!S332</f>
        <v>100</v>
      </c>
      <c r="T317" s="86"/>
      <c r="U317" s="99" t="s">
        <v>114</v>
      </c>
      <c r="V317" s="128">
        <f>Annual!V332</f>
        <v>0.7238791423001949</v>
      </c>
      <c r="W317" s="128">
        <f>Annual!W332</f>
        <v>0.90116959064327473</v>
      </c>
      <c r="X317" s="128">
        <f>Annual!X332</f>
        <v>1.0243664717348928</v>
      </c>
      <c r="Y317" s="128">
        <f>Annual!Y332</f>
        <v>1</v>
      </c>
      <c r="Z317" s="128">
        <f>Annual!Z332</f>
        <v>1.0750487329434699</v>
      </c>
      <c r="AA317" s="128">
        <f>Annual!AA332</f>
        <v>0.98684210526315785</v>
      </c>
      <c r="AB317" s="128">
        <f>Annual!AB332</f>
        <v>0.89122807017543859</v>
      </c>
      <c r="AC317" s="237">
        <f>Annual!AC332*(1+$AC$214)</f>
        <v>0.70000000000000007</v>
      </c>
      <c r="AD317" s="128">
        <f>Annual!AD332</f>
        <v>0</v>
      </c>
      <c r="AE317" s="86"/>
      <c r="AF317" s="86"/>
      <c r="AG317" s="16"/>
      <c r="AH317" s="8"/>
      <c r="AI317"/>
      <c r="AJ317"/>
      <c r="AK317"/>
      <c r="AL317"/>
      <c r="AM317"/>
      <c r="AN317"/>
      <c r="AO317"/>
      <c r="AP317"/>
      <c r="AQ317"/>
      <c r="AR317"/>
      <c r="AS317"/>
      <c r="AT317"/>
      <c r="AU317"/>
      <c r="AV317"/>
      <c r="AW317"/>
      <c r="AX317"/>
      <c r="AY317"/>
      <c r="AZ317"/>
      <c r="BA317"/>
      <c r="BB317"/>
      <c r="BC317"/>
      <c r="BD317"/>
      <c r="BE317"/>
      <c r="BF317"/>
      <c r="BG317"/>
      <c r="BH317"/>
    </row>
    <row r="318" spans="1:60" s="104" customFormat="1" ht="14.5" hidden="1" outlineLevel="2" x14ac:dyDescent="0.35">
      <c r="A318" s="102"/>
      <c r="B318" s="95"/>
      <c r="C318" s="17"/>
      <c r="D318" s="17"/>
      <c r="E318" s="17"/>
      <c r="F318" s="13"/>
      <c r="G318" s="86"/>
      <c r="H318" s="86"/>
      <c r="I318" s="99"/>
      <c r="J318" s="99" t="s">
        <v>353</v>
      </c>
      <c r="K318" s="128">
        <f>Annual!K333</f>
        <v>100</v>
      </c>
      <c r="L318" s="128">
        <f>Annual!L333</f>
        <v>100</v>
      </c>
      <c r="M318" s="128">
        <f>Annual!M333</f>
        <v>100</v>
      </c>
      <c r="N318" s="128">
        <f>Annual!N333</f>
        <v>100</v>
      </c>
      <c r="O318" s="128">
        <f>Annual!O333</f>
        <v>100</v>
      </c>
      <c r="P318" s="128">
        <f>Annual!P333</f>
        <v>100</v>
      </c>
      <c r="Q318" s="128">
        <f>Annual!Q333</f>
        <v>100</v>
      </c>
      <c r="R318" s="128">
        <f>Annual!R333</f>
        <v>100</v>
      </c>
      <c r="S318" s="128">
        <f>Annual!S333</f>
        <v>100</v>
      </c>
      <c r="T318" s="86"/>
      <c r="U318" s="99" t="s">
        <v>115</v>
      </c>
      <c r="V318" s="128">
        <f>Annual!V333</f>
        <v>0.7238791423001949</v>
      </c>
      <c r="W318" s="128">
        <f>Annual!W333</f>
        <v>0.90116959064327473</v>
      </c>
      <c r="X318" s="128">
        <f>Annual!X333</f>
        <v>1.0243664717348928</v>
      </c>
      <c r="Y318" s="128">
        <f>Annual!Y333</f>
        <v>1</v>
      </c>
      <c r="Z318" s="128">
        <f>Annual!Z333</f>
        <v>1.0750487329434699</v>
      </c>
      <c r="AA318" s="128">
        <f>Annual!AA333</f>
        <v>0.98684210526315785</v>
      </c>
      <c r="AB318" s="128">
        <f>Annual!AB333</f>
        <v>0.89122807017543859</v>
      </c>
      <c r="AC318" s="237">
        <f>Annual!AC333*(1+$AC$214)</f>
        <v>0.70000000000000007</v>
      </c>
      <c r="AD318" s="128">
        <f>Annual!AD333</f>
        <v>0</v>
      </c>
      <c r="AE318" s="86"/>
      <c r="AF318" s="86"/>
      <c r="AG318" s="16"/>
      <c r="AH318" s="8"/>
      <c r="AI318"/>
      <c r="AJ318"/>
      <c r="AK318"/>
      <c r="AL318"/>
      <c r="AM318"/>
      <c r="AN318"/>
      <c r="AO318"/>
      <c r="AP318"/>
      <c r="AQ318"/>
      <c r="AR318"/>
      <c r="AS318"/>
      <c r="AT318"/>
      <c r="AU318"/>
      <c r="AV318"/>
      <c r="AW318"/>
      <c r="AX318"/>
      <c r="AY318"/>
      <c r="AZ318"/>
      <c r="BA318"/>
      <c r="BB318"/>
      <c r="BC318"/>
      <c r="BD318"/>
      <c r="BE318"/>
      <c r="BF318"/>
      <c r="BG318"/>
      <c r="BH318"/>
    </row>
    <row r="319" spans="1:60" s="104" customFormat="1" ht="14.5" outlineLevel="1" collapsed="1" x14ac:dyDescent="0.35">
      <c r="A319" s="102"/>
      <c r="B319" s="95"/>
      <c r="C319" s="12" t="s">
        <v>89</v>
      </c>
      <c r="D319" s="17"/>
      <c r="E319" s="17"/>
      <c r="F319" s="13"/>
      <c r="G319" s="91"/>
      <c r="H319" s="91"/>
      <c r="I319" s="91"/>
      <c r="J319" s="91"/>
      <c r="K319" s="91"/>
      <c r="L319" s="91"/>
      <c r="M319" s="91"/>
      <c r="N319" s="91"/>
      <c r="O319" s="91"/>
      <c r="P319" s="91"/>
      <c r="Q319" s="91"/>
      <c r="R319" s="91"/>
      <c r="S319" s="91"/>
      <c r="T319" s="91"/>
      <c r="U319" s="91"/>
      <c r="V319" s="91"/>
      <c r="W319" s="91"/>
      <c r="X319" s="91"/>
      <c r="Y319" s="91"/>
      <c r="Z319" s="91"/>
      <c r="AA319" s="91"/>
      <c r="AB319" s="91"/>
      <c r="AC319" s="91"/>
      <c r="AD319" s="91"/>
      <c r="AE319" s="91"/>
      <c r="AF319" s="91"/>
      <c r="AG319" s="92"/>
      <c r="AH319" s="8"/>
      <c r="AI319"/>
      <c r="AJ319"/>
      <c r="AK319"/>
      <c r="AL319"/>
      <c r="AM319"/>
      <c r="AN319"/>
      <c r="AO319"/>
      <c r="AP319"/>
      <c r="AQ319"/>
      <c r="AR319"/>
      <c r="AS319"/>
      <c r="AT319"/>
      <c r="AU319"/>
      <c r="AV319"/>
      <c r="AW319"/>
      <c r="AX319"/>
      <c r="AY319"/>
      <c r="AZ319"/>
      <c r="BA319"/>
      <c r="BB319"/>
      <c r="BC319"/>
      <c r="BD319"/>
      <c r="BE319"/>
      <c r="BF319"/>
      <c r="BG319"/>
      <c r="BH319"/>
    </row>
    <row r="320" spans="1:60" s="104" customFormat="1" ht="24" customHeight="1" x14ac:dyDescent="0.35">
      <c r="A320" s="102"/>
      <c r="B320" s="95"/>
      <c r="C320" s="39"/>
      <c r="D320" s="39"/>
      <c r="E320" s="39"/>
      <c r="F320" s="39"/>
      <c r="G320" s="40" t="str">
        <f>G211</f>
        <v>Pasture growth by FOO for Low FOO - annual pastures (P1a)</v>
      </c>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41" t="s">
        <v>91</v>
      </c>
      <c r="AH320" s="8"/>
      <c r="AI320"/>
      <c r="AJ320"/>
      <c r="AK320"/>
      <c r="AL320"/>
      <c r="AM320"/>
      <c r="AN320"/>
      <c r="AO320"/>
      <c r="AP320"/>
      <c r="AQ320"/>
      <c r="AR320"/>
      <c r="AS320"/>
      <c r="AT320"/>
      <c r="AU320"/>
      <c r="AV320"/>
      <c r="AW320"/>
      <c r="AX320"/>
      <c r="AY320"/>
      <c r="AZ320"/>
      <c r="BA320"/>
      <c r="BB320"/>
      <c r="BC320"/>
      <c r="BD320"/>
      <c r="BE320"/>
      <c r="BF320"/>
      <c r="BG320"/>
      <c r="BH320"/>
    </row>
    <row r="321" spans="1:60" s="104" customFormat="1" ht="12.75" customHeight="1" outlineLevel="1" x14ac:dyDescent="0.35">
      <c r="A321" s="102"/>
      <c r="B321" s="7"/>
      <c r="C321" s="7"/>
      <c r="D321" s="7"/>
      <c r="E321" s="7"/>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c r="AJ321"/>
      <c r="AK321"/>
      <c r="AL321"/>
      <c r="AM321"/>
      <c r="AN321"/>
      <c r="AO321"/>
      <c r="AP321"/>
      <c r="AQ321"/>
      <c r="AR321"/>
      <c r="AS321"/>
      <c r="AT321"/>
      <c r="AU321"/>
      <c r="AV321"/>
      <c r="AW321"/>
      <c r="AX321"/>
      <c r="AY321"/>
      <c r="AZ321"/>
      <c r="BA321"/>
      <c r="BB321"/>
      <c r="BC321"/>
      <c r="BD321"/>
      <c r="BE321"/>
      <c r="BF321"/>
      <c r="BG321"/>
      <c r="BH321"/>
    </row>
    <row r="322" spans="1:60" s="104" customFormat="1" ht="12.75" customHeight="1" outlineLevel="1" x14ac:dyDescent="0.35">
      <c r="A322" s="102"/>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c r="AJ322"/>
      <c r="AK322"/>
      <c r="AL322"/>
      <c r="AM322"/>
      <c r="AN322"/>
      <c r="AO322"/>
      <c r="AP322"/>
      <c r="AQ322"/>
      <c r="AR322"/>
      <c r="AS322"/>
      <c r="AT322"/>
      <c r="AU322"/>
      <c r="AV322"/>
      <c r="AW322"/>
      <c r="AX322"/>
      <c r="AY322"/>
      <c r="AZ322"/>
      <c r="BA322"/>
      <c r="BB322"/>
      <c r="BC322"/>
      <c r="BD322"/>
      <c r="BE322"/>
      <c r="BF322"/>
      <c r="BG322"/>
      <c r="BH322"/>
    </row>
    <row r="323" spans="1:60" s="104" customFormat="1" ht="5.15" customHeight="1" outlineLevel="1" collapsed="1" thickBot="1" x14ac:dyDescent="0.4">
      <c r="A323" s="102"/>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c r="AJ323"/>
      <c r="AK323"/>
      <c r="AL323"/>
      <c r="AM323"/>
      <c r="AN323"/>
      <c r="AO323"/>
      <c r="AP323"/>
      <c r="AQ323"/>
      <c r="AR323"/>
      <c r="AS323"/>
      <c r="AT323"/>
      <c r="AU323"/>
      <c r="AV323"/>
      <c r="AW323"/>
      <c r="AX323"/>
      <c r="AY323"/>
      <c r="AZ323"/>
      <c r="BA323"/>
      <c r="BB323"/>
      <c r="BC323"/>
      <c r="BD323"/>
      <c r="BE323"/>
      <c r="BF323"/>
      <c r="BG323"/>
      <c r="BH323"/>
    </row>
    <row r="324" spans="1:60" s="104" customFormat="1" ht="5.15" customHeight="1" outlineLevel="1" x14ac:dyDescent="0.35">
      <c r="A324" s="102"/>
      <c r="B324" s="95"/>
      <c r="C324" s="9" t="s">
        <v>0</v>
      </c>
      <c r="D324" s="9"/>
      <c r="E324" s="9"/>
      <c r="F324" s="9"/>
      <c r="G324" s="9"/>
      <c r="H324" s="9"/>
      <c r="I324" s="9"/>
      <c r="J324" s="9"/>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1"/>
      <c r="AH324" s="8"/>
      <c r="AI324"/>
      <c r="AJ324"/>
      <c r="AK324"/>
      <c r="AL324"/>
      <c r="AM324"/>
      <c r="AN324"/>
      <c r="AO324"/>
      <c r="AP324"/>
      <c r="AQ324"/>
      <c r="AR324"/>
      <c r="AS324"/>
      <c r="AT324"/>
      <c r="AU324"/>
      <c r="AV324"/>
      <c r="AW324"/>
      <c r="AX324"/>
      <c r="AY324"/>
      <c r="AZ324"/>
      <c r="BA324"/>
      <c r="BB324"/>
      <c r="BC324"/>
      <c r="BD324"/>
      <c r="BE324"/>
      <c r="BF324"/>
      <c r="BG324"/>
      <c r="BH324"/>
    </row>
    <row r="325" spans="1:60" s="104" customFormat="1" ht="13.4" customHeight="1" outlineLevel="1" collapsed="1" x14ac:dyDescent="0.35">
      <c r="A325" s="102"/>
      <c r="B325" s="95"/>
      <c r="C325" s="12"/>
      <c r="D325" s="12">
        <v>0</v>
      </c>
      <c r="E325" s="12" t="s">
        <v>1</v>
      </c>
      <c r="F325" s="69"/>
      <c r="G325" s="70" t="s">
        <v>292</v>
      </c>
      <c r="H325" s="71"/>
      <c r="I325" s="71"/>
      <c r="J325" s="71"/>
      <c r="K325" s="71"/>
      <c r="L325" s="71"/>
      <c r="M325" s="71"/>
      <c r="N325" s="71"/>
      <c r="O325" s="71"/>
      <c r="P325" s="71"/>
      <c r="Q325" s="71"/>
      <c r="R325" s="71"/>
      <c r="S325" s="71"/>
      <c r="T325" s="71"/>
      <c r="U325" s="71"/>
      <c r="V325" s="71"/>
      <c r="W325" s="71"/>
      <c r="X325" s="71"/>
      <c r="Y325" s="71"/>
      <c r="Z325" s="71"/>
      <c r="AA325" s="71"/>
      <c r="AB325" s="71"/>
      <c r="AC325" s="71"/>
      <c r="AD325" s="71"/>
      <c r="AE325" s="71"/>
      <c r="AF325" s="71"/>
      <c r="AG325" s="16"/>
      <c r="AH325" s="8"/>
      <c r="AI325"/>
      <c r="AJ325"/>
      <c r="AK325"/>
      <c r="AL325"/>
      <c r="AM325"/>
      <c r="AN325"/>
      <c r="AO325"/>
      <c r="AP325"/>
      <c r="AQ325"/>
      <c r="AR325"/>
      <c r="AS325"/>
      <c r="AT325"/>
      <c r="AU325"/>
      <c r="AV325"/>
      <c r="AW325"/>
      <c r="AX325"/>
      <c r="AY325"/>
      <c r="AZ325"/>
      <c r="BA325"/>
      <c r="BB325"/>
      <c r="BC325"/>
      <c r="BD325"/>
      <c r="BE325"/>
      <c r="BF325"/>
      <c r="BG325"/>
      <c r="BH325"/>
    </row>
    <row r="326" spans="1:60" s="104" customFormat="1" ht="13.4" customHeight="1" outlineLevel="1" x14ac:dyDescent="0.35">
      <c r="A326" s="102"/>
      <c r="B326" s="95"/>
      <c r="C326" s="12"/>
      <c r="D326" s="12"/>
      <c r="E326" s="17"/>
      <c r="F326" s="73"/>
      <c r="G326" s="74" t="s">
        <v>141</v>
      </c>
      <c r="H326" s="74"/>
      <c r="I326" s="74"/>
      <c r="J326" s="74"/>
      <c r="K326" s="74"/>
      <c r="L326" s="74"/>
      <c r="M326" s="74"/>
      <c r="N326" s="74"/>
      <c r="O326" s="74"/>
      <c r="P326" s="74"/>
      <c r="Q326" s="74"/>
      <c r="R326" s="74"/>
      <c r="S326" s="74"/>
      <c r="T326" s="74"/>
      <c r="U326" s="74"/>
      <c r="V326" s="74"/>
      <c r="W326" s="74"/>
      <c r="X326" s="74"/>
      <c r="Y326" s="74"/>
      <c r="Z326" s="74"/>
      <c r="AA326" s="74"/>
      <c r="AB326" s="74"/>
      <c r="AC326" s="74"/>
      <c r="AD326" s="74"/>
      <c r="AE326" s="74"/>
      <c r="AF326" s="74"/>
      <c r="AG326" s="16"/>
      <c r="AH326" s="8"/>
      <c r="AI326"/>
      <c r="AJ326"/>
      <c r="AK326"/>
      <c r="AL326"/>
      <c r="AM326"/>
      <c r="AN326"/>
      <c r="AO326"/>
      <c r="AP326"/>
      <c r="AQ326"/>
      <c r="AR326"/>
      <c r="AS326"/>
      <c r="AT326"/>
      <c r="AU326"/>
      <c r="AV326"/>
      <c r="AW326"/>
      <c r="AX326"/>
      <c r="AY326"/>
      <c r="AZ326"/>
      <c r="BA326"/>
      <c r="BB326"/>
      <c r="BC326"/>
      <c r="BD326"/>
      <c r="BE326"/>
      <c r="BF326"/>
      <c r="BG326"/>
      <c r="BH326"/>
    </row>
    <row r="327" spans="1:60" s="104" customFormat="1" ht="13.4" customHeight="1" outlineLevel="1" x14ac:dyDescent="0.35">
      <c r="A327" s="102"/>
      <c r="B327" s="95"/>
      <c r="C327" s="17"/>
      <c r="D327" s="12"/>
      <c r="E327" s="17"/>
      <c r="F327" s="73"/>
      <c r="G327" s="77">
        <v>44159.2893364583</v>
      </c>
      <c r="H327" s="78">
        <v>44159.2893364583</v>
      </c>
      <c r="I327" s="74"/>
      <c r="J327" s="74"/>
      <c r="K327" s="74"/>
      <c r="L327" s="74"/>
      <c r="M327" s="74"/>
      <c r="N327" s="74"/>
      <c r="O327" s="74"/>
      <c r="P327" s="74"/>
      <c r="Q327" s="74"/>
      <c r="R327" s="74"/>
      <c r="S327" s="74"/>
      <c r="T327" s="74"/>
      <c r="U327" s="74"/>
      <c r="V327" s="74"/>
      <c r="W327" s="74"/>
      <c r="X327" s="74"/>
      <c r="Y327" s="74"/>
      <c r="Z327" s="74"/>
      <c r="AA327" s="74"/>
      <c r="AB327" s="74"/>
      <c r="AC327" s="74"/>
      <c r="AD327" s="74"/>
      <c r="AE327" s="74"/>
      <c r="AF327" s="74"/>
      <c r="AG327" s="16"/>
      <c r="AH327" s="8"/>
      <c r="AI327"/>
      <c r="AJ327"/>
      <c r="AK327"/>
      <c r="AL327"/>
      <c r="AM327"/>
      <c r="AN327"/>
      <c r="AO327"/>
      <c r="AP327"/>
      <c r="AQ327"/>
      <c r="AR327"/>
      <c r="AS327"/>
      <c r="AT327"/>
      <c r="AU327"/>
      <c r="AV327"/>
      <c r="AW327"/>
      <c r="AX327"/>
      <c r="AY327"/>
      <c r="AZ327"/>
      <c r="BA327"/>
      <c r="BB327"/>
      <c r="BC327"/>
      <c r="BD327"/>
      <c r="BE327"/>
      <c r="BF327"/>
      <c r="BG327"/>
      <c r="BH327"/>
    </row>
    <row r="328" spans="1:60" s="104" customFormat="1" ht="13.4" customHeight="1" outlineLevel="1" x14ac:dyDescent="0.35">
      <c r="A328" s="102"/>
      <c r="B328" s="95"/>
      <c r="C328" s="17">
        <v>1</v>
      </c>
      <c r="D328" s="12"/>
      <c r="E328" s="17"/>
      <c r="F328" s="79"/>
      <c r="G328" s="80"/>
      <c r="H328" s="81"/>
      <c r="I328" s="81"/>
      <c r="J328" s="81"/>
      <c r="K328" s="81"/>
      <c r="L328" s="81"/>
      <c r="M328" s="81"/>
      <c r="N328" s="81"/>
      <c r="O328" s="81"/>
      <c r="P328" s="81"/>
      <c r="Q328" s="81"/>
      <c r="R328" s="81"/>
      <c r="S328" s="81"/>
      <c r="T328" s="81"/>
      <c r="U328" s="81"/>
      <c r="V328" s="81"/>
      <c r="W328" s="81"/>
      <c r="X328" s="81"/>
      <c r="Y328" s="81"/>
      <c r="Z328" s="81"/>
      <c r="AA328" s="81"/>
      <c r="AB328" s="81"/>
      <c r="AC328" s="81"/>
      <c r="AD328" s="81"/>
      <c r="AE328" s="81"/>
      <c r="AF328" s="81"/>
      <c r="AG328" s="16"/>
      <c r="AH328" s="8"/>
      <c r="AI328"/>
      <c r="AJ328"/>
      <c r="AK328"/>
      <c r="AL328"/>
      <c r="AM328"/>
      <c r="AN328"/>
      <c r="AO328"/>
      <c r="AP328"/>
      <c r="AQ328"/>
      <c r="AR328"/>
      <c r="AS328"/>
      <c r="AT328"/>
      <c r="AU328"/>
      <c r="AV328"/>
      <c r="AW328"/>
      <c r="AX328"/>
      <c r="AY328"/>
      <c r="AZ328"/>
      <c r="BA328"/>
      <c r="BB328"/>
      <c r="BC328"/>
      <c r="BD328"/>
      <c r="BE328"/>
      <c r="BF328"/>
      <c r="BG328"/>
      <c r="BH328"/>
    </row>
    <row r="329" spans="1:60" s="104" customFormat="1" ht="13.4" customHeight="1" outlineLevel="1" x14ac:dyDescent="0.35">
      <c r="A329" s="102"/>
      <c r="B329" s="95"/>
      <c r="C329" s="17"/>
      <c r="D329" s="17"/>
      <c r="E329" s="17"/>
      <c r="F329" s="17"/>
      <c r="G329" s="22"/>
      <c r="H329" s="22"/>
      <c r="I329" s="22"/>
      <c r="J329" s="22"/>
      <c r="K329" s="126" t="s">
        <v>142</v>
      </c>
      <c r="L329" s="22"/>
      <c r="M329" s="22"/>
      <c r="N329" s="22"/>
      <c r="O329" s="22"/>
      <c r="P329" s="22"/>
      <c r="Q329" s="22"/>
      <c r="R329" s="22"/>
      <c r="S329" s="22"/>
      <c r="T329" s="22"/>
      <c r="U329" s="22"/>
      <c r="V329" s="22"/>
      <c r="W329" s="22"/>
      <c r="X329" s="22"/>
      <c r="Y329" s="22"/>
      <c r="Z329" s="22"/>
      <c r="AA329" s="22"/>
      <c r="AB329" s="22"/>
      <c r="AC329" s="22"/>
      <c r="AD329" s="22"/>
      <c r="AE329" s="22"/>
      <c r="AF329" s="22"/>
      <c r="AG329" s="16"/>
      <c r="AH329" s="8"/>
      <c r="AI329"/>
      <c r="AJ329"/>
      <c r="AK329"/>
      <c r="AL329"/>
      <c r="AM329"/>
      <c r="AN329"/>
      <c r="AO329"/>
      <c r="AP329"/>
      <c r="AQ329"/>
      <c r="AR329"/>
      <c r="AS329"/>
      <c r="AT329"/>
      <c r="AU329"/>
      <c r="AV329"/>
      <c r="AW329"/>
      <c r="AX329"/>
      <c r="AY329"/>
      <c r="AZ329"/>
      <c r="BA329"/>
      <c r="BB329"/>
      <c r="BC329"/>
      <c r="BD329"/>
      <c r="BE329"/>
      <c r="BF329"/>
      <c r="BG329"/>
      <c r="BH329"/>
    </row>
    <row r="330" spans="1:60" s="104" customFormat="1" ht="13.4" customHeight="1" outlineLevel="1" x14ac:dyDescent="0.35">
      <c r="A330" s="102"/>
      <c r="B330" s="95"/>
      <c r="C330" s="17"/>
      <c r="D330" s="17"/>
      <c r="E330" s="17"/>
      <c r="F330" s="17"/>
      <c r="G330" s="17"/>
      <c r="H330" s="17"/>
      <c r="I330" s="17"/>
      <c r="J330" s="17"/>
      <c r="K330" s="17"/>
      <c r="L330" s="22"/>
      <c r="M330" s="22"/>
      <c r="N330" s="22"/>
      <c r="O330" s="22"/>
      <c r="P330" s="22"/>
      <c r="Q330" s="22"/>
      <c r="R330" s="22"/>
      <c r="S330" s="22"/>
      <c r="T330" s="22"/>
      <c r="U330" s="22"/>
      <c r="V330" s="22"/>
      <c r="W330" s="22"/>
      <c r="X330" s="22"/>
      <c r="Y330" s="22"/>
      <c r="Z330" s="22"/>
      <c r="AA330" s="22"/>
      <c r="AB330" s="22"/>
      <c r="AC330" s="22"/>
      <c r="AD330" s="22"/>
      <c r="AE330" s="22"/>
      <c r="AF330" s="22"/>
      <c r="AG330" s="16"/>
      <c r="AH330" s="8"/>
      <c r="AI330"/>
      <c r="AJ330"/>
      <c r="AK330"/>
      <c r="AL330"/>
      <c r="AM330"/>
      <c r="AN330"/>
      <c r="AO330"/>
      <c r="AP330"/>
      <c r="AQ330"/>
      <c r="AR330"/>
      <c r="AS330"/>
      <c r="AT330"/>
      <c r="AU330"/>
      <c r="AV330"/>
      <c r="AW330"/>
      <c r="AX330"/>
      <c r="AY330"/>
      <c r="AZ330"/>
      <c r="BA330"/>
      <c r="BB330"/>
      <c r="BC330"/>
      <c r="BD330"/>
      <c r="BE330"/>
      <c r="BF330"/>
      <c r="BG330"/>
      <c r="BH330"/>
    </row>
    <row r="331" spans="1:60" s="104" customFormat="1" ht="13.4" customHeight="1" outlineLevel="1" x14ac:dyDescent="0.35">
      <c r="A331" s="102"/>
      <c r="B331" s="95"/>
      <c r="C331" s="17"/>
      <c r="D331" s="17"/>
      <c r="E331" s="17"/>
      <c r="F331" s="17"/>
      <c r="G331" s="23"/>
      <c r="H331" s="23"/>
      <c r="I331" s="23" t="s">
        <v>416</v>
      </c>
      <c r="J331" s="23"/>
      <c r="K331" s="98" t="s">
        <v>145</v>
      </c>
      <c r="L331" s="98"/>
      <c r="M331" s="23"/>
      <c r="N331" s="23"/>
      <c r="O331" s="23"/>
      <c r="P331" s="23"/>
      <c r="Q331" s="23"/>
      <c r="R331" s="23"/>
      <c r="S331" s="23"/>
      <c r="T331" s="23"/>
      <c r="U331" s="23"/>
      <c r="V331" s="98" t="s">
        <v>146</v>
      </c>
      <c r="W331" s="98"/>
      <c r="X331" s="23"/>
      <c r="Y331" s="23"/>
      <c r="Z331" s="23"/>
      <c r="AA331" s="23"/>
      <c r="AB331" s="23"/>
      <c r="AC331" s="23"/>
      <c r="AD331" s="23"/>
      <c r="AE331" s="98" t="s">
        <v>340</v>
      </c>
      <c r="AF331" s="98"/>
      <c r="AG331" s="16"/>
      <c r="AH331" s="8"/>
      <c r="AI331"/>
      <c r="AJ331"/>
      <c r="AK331"/>
      <c r="AL331"/>
      <c r="AM331"/>
      <c r="AN331"/>
      <c r="AO331"/>
      <c r="AP331"/>
      <c r="AQ331"/>
      <c r="AR331"/>
      <c r="AS331"/>
      <c r="AT331"/>
      <c r="AU331"/>
      <c r="AV331"/>
      <c r="AW331"/>
      <c r="AX331"/>
      <c r="AY331"/>
      <c r="AZ331"/>
      <c r="BA331"/>
      <c r="BB331"/>
      <c r="BC331"/>
      <c r="BD331"/>
      <c r="BE331"/>
      <c r="BF331"/>
      <c r="BG331"/>
      <c r="BH331"/>
    </row>
    <row r="332" spans="1:60" s="104" customFormat="1" ht="13.4" customHeight="1" outlineLevel="1" x14ac:dyDescent="0.35">
      <c r="A332" s="102"/>
      <c r="B332" s="95"/>
      <c r="C332" s="17"/>
      <c r="D332" s="17"/>
      <c r="E332" s="17"/>
      <c r="F332" s="17"/>
      <c r="G332" s="23"/>
      <c r="H332" s="23"/>
      <c r="I332" s="23"/>
      <c r="J332" s="23"/>
      <c r="K332" s="23" t="s">
        <v>334</v>
      </c>
      <c r="L332" s="23" t="s">
        <v>335</v>
      </c>
      <c r="M332" s="23" t="s">
        <v>337</v>
      </c>
      <c r="N332" s="23" t="s">
        <v>338</v>
      </c>
      <c r="O332" s="23" t="s">
        <v>339</v>
      </c>
      <c r="P332" s="23" t="s">
        <v>341</v>
      </c>
      <c r="Q332" s="23" t="s">
        <v>840</v>
      </c>
      <c r="R332" s="23" t="s">
        <v>841</v>
      </c>
      <c r="S332" s="23" t="s">
        <v>1046</v>
      </c>
      <c r="T332" s="23"/>
      <c r="U332" s="23"/>
      <c r="V332" s="23" t="s">
        <v>334</v>
      </c>
      <c r="W332" s="23" t="s">
        <v>335</v>
      </c>
      <c r="X332" s="23" t="s">
        <v>337</v>
      </c>
      <c r="Y332" s="23" t="s">
        <v>338</v>
      </c>
      <c r="Z332" s="23" t="s">
        <v>339</v>
      </c>
      <c r="AA332" s="23" t="s">
        <v>341</v>
      </c>
      <c r="AB332" s="23" t="s">
        <v>840</v>
      </c>
      <c r="AC332" s="23" t="s">
        <v>841</v>
      </c>
      <c r="AD332" s="23" t="s">
        <v>1046</v>
      </c>
      <c r="AE332" s="23" t="s">
        <v>339</v>
      </c>
      <c r="AF332" s="23" t="s">
        <v>339</v>
      </c>
      <c r="AG332" s="16"/>
      <c r="AH332" s="8"/>
      <c r="AI332"/>
      <c r="AJ332"/>
      <c r="AK332"/>
      <c r="AL332"/>
      <c r="AM332"/>
      <c r="AN332"/>
      <c r="AO332"/>
      <c r="AP332"/>
      <c r="AQ332"/>
      <c r="AR332"/>
      <c r="AS332"/>
      <c r="AT332"/>
      <c r="AU332"/>
      <c r="AV332"/>
      <c r="AW332"/>
      <c r="AX332"/>
      <c r="AY332"/>
      <c r="AZ332"/>
      <c r="BA332"/>
      <c r="BB332"/>
      <c r="BC332"/>
      <c r="BD332"/>
      <c r="BE332"/>
      <c r="BF332"/>
      <c r="BG332"/>
      <c r="BH332"/>
    </row>
    <row r="333" spans="1:60" s="104" customFormat="1" ht="13.4" customHeight="1" outlineLevel="1" x14ac:dyDescent="0.35">
      <c r="A333" s="102"/>
      <c r="B333" s="95"/>
      <c r="C333" s="17"/>
      <c r="D333" s="17"/>
      <c r="E333" s="17"/>
      <c r="F333" s="13"/>
      <c r="G333" s="86"/>
      <c r="H333" s="86"/>
      <c r="I333" s="99" t="s">
        <v>777</v>
      </c>
      <c r="J333" s="99" t="s">
        <v>342</v>
      </c>
      <c r="K333" s="128">
        <f>Annual!K348</f>
        <v>0</v>
      </c>
      <c r="L333" s="128">
        <f>Annual!L348</f>
        <v>0</v>
      </c>
      <c r="M333" s="128">
        <f>Annual!M348</f>
        <v>0</v>
      </c>
      <c r="N333" s="128">
        <f>Annual!N348</f>
        <v>0</v>
      </c>
      <c r="O333" s="128">
        <f>Annual!O348</f>
        <v>0</v>
      </c>
      <c r="P333" s="128">
        <f>Annual!P348</f>
        <v>0</v>
      </c>
      <c r="Q333" s="128">
        <f>Annual!Q348</f>
        <v>0</v>
      </c>
      <c r="R333" s="128">
        <f>Annual!R348</f>
        <v>0</v>
      </c>
      <c r="S333" s="128">
        <f>Annual!S348</f>
        <v>0</v>
      </c>
      <c r="T333" s="86"/>
      <c r="U333" s="99" t="s">
        <v>342</v>
      </c>
      <c r="V333" s="128">
        <f>Annual!V348</f>
        <v>0</v>
      </c>
      <c r="W333" s="128">
        <f>Annual!W348</f>
        <v>0</v>
      </c>
      <c r="X333" s="128">
        <f>Annual!X348</f>
        <v>0</v>
      </c>
      <c r="Y333" s="128">
        <f>Annual!Y348</f>
        <v>0</v>
      </c>
      <c r="Z333" s="128">
        <f>Annual!Z348</f>
        <v>0</v>
      </c>
      <c r="AA333" s="128">
        <f>Annual!AA348</f>
        <v>0</v>
      </c>
      <c r="AB333" s="128">
        <f>Annual!AB348</f>
        <v>0</v>
      </c>
      <c r="AC333" s="237">
        <f>Annual!AC348*(1+$AC$214)</f>
        <v>0</v>
      </c>
      <c r="AD333" s="128">
        <f>Annual!AD348</f>
        <v>0</v>
      </c>
      <c r="AE333" s="86">
        <v>600</v>
      </c>
      <c r="AF333" s="86">
        <v>25</v>
      </c>
      <c r="AG333" s="16"/>
      <c r="AH333" s="8"/>
      <c r="AI333"/>
      <c r="AJ333"/>
      <c r="AK333"/>
      <c r="AL333"/>
      <c r="AM333"/>
      <c r="AN333"/>
      <c r="AO333"/>
      <c r="AP333"/>
      <c r="AQ333"/>
      <c r="AR333"/>
      <c r="AS333"/>
      <c r="AT333"/>
      <c r="AU333"/>
      <c r="AV333"/>
      <c r="AW333"/>
      <c r="AX333"/>
      <c r="AY333"/>
      <c r="AZ333"/>
      <c r="BA333"/>
      <c r="BB333"/>
      <c r="BC333"/>
      <c r="BD333"/>
      <c r="BE333"/>
      <c r="BF333"/>
      <c r="BG333"/>
      <c r="BH333"/>
    </row>
    <row r="334" spans="1:60" s="104" customFormat="1" ht="13.4" customHeight="1" outlineLevel="1" x14ac:dyDescent="0.35">
      <c r="A334" s="102"/>
      <c r="B334" s="95"/>
      <c r="C334" s="17"/>
      <c r="D334" s="17"/>
      <c r="E334" s="17"/>
      <c r="F334" s="13"/>
      <c r="G334" s="86"/>
      <c r="H334" s="86"/>
      <c r="I334" s="99"/>
      <c r="J334" s="99" t="s">
        <v>107</v>
      </c>
      <c r="K334" s="128">
        <f>Annual!K349</f>
        <v>155.01193181818181</v>
      </c>
      <c r="L334" s="128">
        <f>Annual!L349</f>
        <v>155.01193181818181</v>
      </c>
      <c r="M334" s="128">
        <f>Annual!M349</f>
        <v>155.01193181818181</v>
      </c>
      <c r="N334" s="128">
        <f>Annual!N349</f>
        <v>155.01193181818181</v>
      </c>
      <c r="O334" s="128">
        <f>Annual!O349</f>
        <v>155.01193181818181</v>
      </c>
      <c r="P334" s="128">
        <f>Annual!P349</f>
        <v>155.01193181818181</v>
      </c>
      <c r="Q334" s="128">
        <f>Annual!Q349</f>
        <v>155.01193181818181</v>
      </c>
      <c r="R334" s="128">
        <f>Annual!R349</f>
        <v>155.01193181818181</v>
      </c>
      <c r="S334" s="128">
        <f>Annual!S349</f>
        <v>155.01193181818181</v>
      </c>
      <c r="T334" s="86"/>
      <c r="U334" s="99" t="s">
        <v>107</v>
      </c>
      <c r="V334" s="128">
        <f>Annual!V349</f>
        <v>4.4751283655419725</v>
      </c>
      <c r="W334" s="128">
        <f>Annual!W349</f>
        <v>5.5711642477179311</v>
      </c>
      <c r="X334" s="128">
        <f>Annual!X349</f>
        <v>6.3327856633696147</v>
      </c>
      <c r="Y334" s="128">
        <f>Annual!Y349</f>
        <v>6.1821485162866079</v>
      </c>
      <c r="Z334" s="128">
        <f>Annual!Z349</f>
        <v>6.64611092930227</v>
      </c>
      <c r="AA334" s="128">
        <f>Annual!AA349</f>
        <v>6.1008044568617841</v>
      </c>
      <c r="AB334" s="128">
        <f>Annual!AB349</f>
        <v>5.509704291708065</v>
      </c>
      <c r="AC334" s="237">
        <f>Annual!AC349*(1+$AC$214)</f>
        <v>4.3275039614006259</v>
      </c>
      <c r="AD334" s="128">
        <f>Annual!AD349</f>
        <v>0</v>
      </c>
      <c r="AE334" s="86">
        <v>733</v>
      </c>
      <c r="AF334" s="86">
        <v>20</v>
      </c>
      <c r="AG334" s="16"/>
      <c r="AH334" s="8"/>
      <c r="AI334"/>
      <c r="AJ334"/>
      <c r="AK334"/>
      <c r="AL334"/>
      <c r="AM334"/>
      <c r="AN334"/>
      <c r="AO334"/>
      <c r="AP334"/>
      <c r="AQ334"/>
      <c r="AR334"/>
      <c r="AS334"/>
      <c r="AT334"/>
      <c r="AU334"/>
      <c r="AV334"/>
      <c r="AW334"/>
      <c r="AX334"/>
      <c r="AY334"/>
      <c r="AZ334"/>
      <c r="BA334"/>
      <c r="BB334"/>
      <c r="BC334"/>
      <c r="BD334"/>
      <c r="BE334"/>
      <c r="BF334"/>
      <c r="BG334"/>
      <c r="BH334"/>
    </row>
    <row r="335" spans="1:60" s="104" customFormat="1" ht="13.4" customHeight="1" outlineLevel="1" x14ac:dyDescent="0.35">
      <c r="A335" s="102"/>
      <c r="B335" s="95"/>
      <c r="C335" s="17"/>
      <c r="D335" s="17"/>
      <c r="E335" s="17"/>
      <c r="F335" s="13"/>
      <c r="G335" s="86"/>
      <c r="H335" s="86"/>
      <c r="I335" s="99"/>
      <c r="J335" s="99" t="s">
        <v>108</v>
      </c>
      <c r="K335" s="128">
        <f>Annual!K350</f>
        <v>383.42897727272731</v>
      </c>
      <c r="L335" s="128">
        <f>Annual!L350</f>
        <v>383.42897727272731</v>
      </c>
      <c r="M335" s="128">
        <f>Annual!M350</f>
        <v>383.42897727272731</v>
      </c>
      <c r="N335" s="128">
        <f>Annual!N350</f>
        <v>383.42897727272731</v>
      </c>
      <c r="O335" s="128">
        <f>Annual!O350</f>
        <v>383.42897727272731</v>
      </c>
      <c r="P335" s="128">
        <f>Annual!P350</f>
        <v>383.42897727272731</v>
      </c>
      <c r="Q335" s="128">
        <f>Annual!Q350</f>
        <v>383.42897727272731</v>
      </c>
      <c r="R335" s="128">
        <f>Annual!R350</f>
        <v>383.42897727272731</v>
      </c>
      <c r="S335" s="128">
        <f>Annual!S350</f>
        <v>383.42897727272731</v>
      </c>
      <c r="T335" s="86"/>
      <c r="U335" s="99" t="s">
        <v>108</v>
      </c>
      <c r="V335" s="128">
        <f>Annual!V350</f>
        <v>8.4159704215479447</v>
      </c>
      <c r="W335" s="128">
        <f>Annual!W350</f>
        <v>10.477186282164034</v>
      </c>
      <c r="X335" s="128">
        <f>Annual!X350</f>
        <v>11.909499007737834</v>
      </c>
      <c r="Y335" s="128">
        <f>Annual!Y350</f>
        <v>11.626209307268333</v>
      </c>
      <c r="Z335" s="128">
        <f>Annual!Z350</f>
        <v>12.498741584714399</v>
      </c>
      <c r="AA335" s="128">
        <f>Annual!AA350</f>
        <v>11.473232869014801</v>
      </c>
      <c r="AB335" s="128">
        <f>Annual!AB350</f>
        <v>10.361604084372479</v>
      </c>
      <c r="AC335" s="237">
        <f>Annual!AC350*(1+$AC$214)</f>
        <v>8.138346515087834</v>
      </c>
      <c r="AD335" s="128">
        <f>Annual!AD350</f>
        <v>0</v>
      </c>
      <c r="AE335" s="86">
        <v>1071</v>
      </c>
      <c r="AF335" s="86">
        <v>50</v>
      </c>
      <c r="AG335" s="16"/>
      <c r="AH335" s="8"/>
      <c r="AI335"/>
      <c r="AJ335"/>
      <c r="AK335"/>
      <c r="AL335"/>
      <c r="AM335"/>
      <c r="AN335"/>
      <c r="AO335"/>
      <c r="AP335"/>
      <c r="AQ335"/>
      <c r="AR335"/>
      <c r="AS335"/>
      <c r="AT335"/>
      <c r="AU335"/>
      <c r="AV335"/>
      <c r="AW335"/>
      <c r="AX335"/>
      <c r="AY335"/>
      <c r="AZ335"/>
      <c r="BA335"/>
      <c r="BB335"/>
      <c r="BC335"/>
      <c r="BD335"/>
      <c r="BE335"/>
      <c r="BF335"/>
      <c r="BG335"/>
      <c r="BH335"/>
    </row>
    <row r="336" spans="1:60" s="104" customFormat="1" ht="13.4" customHeight="1" outlineLevel="1" x14ac:dyDescent="0.35">
      <c r="A336" s="102"/>
      <c r="B336" s="95"/>
      <c r="C336" s="17"/>
      <c r="D336" s="17"/>
      <c r="E336" s="17"/>
      <c r="F336" s="13"/>
      <c r="G336" s="86"/>
      <c r="H336" s="86"/>
      <c r="I336" s="99"/>
      <c r="J336" s="99" t="s">
        <v>109</v>
      </c>
      <c r="K336" s="128">
        <f>Annual!K351</f>
        <v>1080.9397727272731</v>
      </c>
      <c r="L336" s="128">
        <f>Annual!L351</f>
        <v>1080.9397727272731</v>
      </c>
      <c r="M336" s="128">
        <f>Annual!M351</f>
        <v>1080.9397727272731</v>
      </c>
      <c r="N336" s="128">
        <f>Annual!N351</f>
        <v>1080.9397727272731</v>
      </c>
      <c r="O336" s="128">
        <f>Annual!O351</f>
        <v>1080.9397727272731</v>
      </c>
      <c r="P336" s="128">
        <f>Annual!P351</f>
        <v>1080.9397727272731</v>
      </c>
      <c r="Q336" s="128">
        <f>Annual!Q351</f>
        <v>1080.9397727272731</v>
      </c>
      <c r="R336" s="128">
        <f>Annual!R351</f>
        <v>1080.9397727272731</v>
      </c>
      <c r="S336" s="128">
        <f>Annual!S351</f>
        <v>1080.9397727272731</v>
      </c>
      <c r="T336" s="86"/>
      <c r="U336" s="99" t="s">
        <v>109</v>
      </c>
      <c r="V336" s="128">
        <f>Annual!V351</f>
        <v>21.130079195718082</v>
      </c>
      <c r="W336" s="128">
        <f>Annual!W351</f>
        <v>26.305198901792025</v>
      </c>
      <c r="X336" s="128">
        <f>Annual!X351</f>
        <v>29.901323865221091</v>
      </c>
      <c r="Y336" s="128">
        <f>Annual!Y351</f>
        <v>29.190064972137812</v>
      </c>
      <c r="Z336" s="128">
        <f>Annual!Z351</f>
        <v>31.380742362834319</v>
      </c>
      <c r="AA336" s="128">
        <f>Annual!AA351</f>
        <v>28.805985169872841</v>
      </c>
      <c r="AB336" s="128">
        <f>Annual!AB351</f>
        <v>26.015005273414051</v>
      </c>
      <c r="AC336" s="237">
        <f>Annual!AC351*(1+$AC$214)</f>
        <v>20.433045480496471</v>
      </c>
      <c r="AD336" s="128">
        <f>Annual!AD351</f>
        <v>0</v>
      </c>
      <c r="AE336" s="86">
        <v>1300</v>
      </c>
      <c r="AF336" s="86">
        <v>55</v>
      </c>
      <c r="AG336" s="16"/>
      <c r="AH336" s="8"/>
      <c r="AI336"/>
      <c r="AJ336"/>
      <c r="AK336"/>
      <c r="AL336"/>
      <c r="AM336"/>
      <c r="AN336"/>
      <c r="AO336"/>
      <c r="AP336"/>
      <c r="AQ336"/>
      <c r="AR336"/>
      <c r="AS336"/>
      <c r="AT336"/>
      <c r="AU336"/>
      <c r="AV336"/>
      <c r="AW336"/>
      <c r="AX336"/>
      <c r="AY336"/>
      <c r="AZ336"/>
      <c r="BA336"/>
      <c r="BB336"/>
      <c r="BC336"/>
      <c r="BD336"/>
      <c r="BE336"/>
      <c r="BF336"/>
      <c r="BG336"/>
      <c r="BH336"/>
    </row>
    <row r="337" spans="1:60" s="104" customFormat="1" ht="13.4" customHeight="1" outlineLevel="1" x14ac:dyDescent="0.35">
      <c r="A337" s="102"/>
      <c r="B337" s="95"/>
      <c r="C337" s="17"/>
      <c r="D337" s="17"/>
      <c r="E337" s="17"/>
      <c r="F337" s="13"/>
      <c r="G337" s="86"/>
      <c r="H337" s="86"/>
      <c r="I337" s="99"/>
      <c r="J337" s="99" t="s">
        <v>110</v>
      </c>
      <c r="K337" s="128">
        <f>Annual!K352</f>
        <v>1358.3005681818181</v>
      </c>
      <c r="L337" s="128">
        <f>Annual!L352</f>
        <v>1358.3005681818181</v>
      </c>
      <c r="M337" s="128">
        <f>Annual!M352</f>
        <v>1358.3005681818181</v>
      </c>
      <c r="N337" s="128">
        <f>Annual!N352</f>
        <v>1358.3005681818181</v>
      </c>
      <c r="O337" s="128">
        <f>Annual!O352</f>
        <v>1358.3005681818181</v>
      </c>
      <c r="P337" s="128">
        <f>Annual!P352</f>
        <v>1358.3005681818181</v>
      </c>
      <c r="Q337" s="128">
        <f>Annual!Q352</f>
        <v>1358.3005681818181</v>
      </c>
      <c r="R337" s="128">
        <f>Annual!R352</f>
        <v>1358.3005681818181</v>
      </c>
      <c r="S337" s="128">
        <f>Annual!S352</f>
        <v>1358.3005681818181</v>
      </c>
      <c r="T337" s="86"/>
      <c r="U337" s="99" t="s">
        <v>110</v>
      </c>
      <c r="V337" s="128">
        <f>Annual!V352</f>
        <v>32.574561403508767</v>
      </c>
      <c r="W337" s="128">
        <f>Annual!W352</f>
        <v>40.552631578947363</v>
      </c>
      <c r="X337" s="128">
        <f>Annual!X352</f>
        <v>46.096491228070178</v>
      </c>
      <c r="Y337" s="128">
        <f>Annual!Y352</f>
        <v>45</v>
      </c>
      <c r="Z337" s="128">
        <f>Annual!Z352</f>
        <v>48.377192982456144</v>
      </c>
      <c r="AA337" s="128">
        <f>Annual!AA352</f>
        <v>44.407894736842103</v>
      </c>
      <c r="AB337" s="128">
        <f>Annual!AB352</f>
        <v>40.10526315789474</v>
      </c>
      <c r="AC337" s="237">
        <f>Annual!AC352*(1+$AC$214)</f>
        <v>31.500000000000004</v>
      </c>
      <c r="AD337" s="128">
        <f>Annual!AD352</f>
        <v>0</v>
      </c>
      <c r="AE337" s="86">
        <v>1500</v>
      </c>
      <c r="AF337" s="86">
        <v>86</v>
      </c>
      <c r="AG337" s="16"/>
      <c r="AH337" s="8"/>
      <c r="AI337"/>
      <c r="AJ337"/>
      <c r="AK337"/>
      <c r="AL337"/>
      <c r="AM337"/>
      <c r="AN337"/>
      <c r="AO337"/>
      <c r="AP337"/>
      <c r="AQ337"/>
      <c r="AR337"/>
      <c r="AS337"/>
      <c r="AT337"/>
      <c r="AU337"/>
      <c r="AV337"/>
      <c r="AW337"/>
      <c r="AX337"/>
      <c r="AY337"/>
      <c r="AZ337"/>
      <c r="BA337"/>
      <c r="BB337"/>
      <c r="BC337"/>
      <c r="BD337"/>
      <c r="BE337"/>
      <c r="BF337"/>
      <c r="BG337"/>
      <c r="BH337"/>
    </row>
    <row r="338" spans="1:60" s="104" customFormat="1" ht="13.4" customHeight="1" outlineLevel="1" x14ac:dyDescent="0.35">
      <c r="A338" s="102"/>
      <c r="B338" s="95"/>
      <c r="C338" s="17"/>
      <c r="D338" s="17"/>
      <c r="E338" s="17"/>
      <c r="F338" s="13"/>
      <c r="G338" s="86"/>
      <c r="H338" s="86"/>
      <c r="I338" s="99"/>
      <c r="J338" s="99" t="s">
        <v>111</v>
      </c>
      <c r="K338" s="128">
        <f>Annual!K353</f>
        <v>766.34431818181827</v>
      </c>
      <c r="L338" s="128">
        <f>Annual!L353</f>
        <v>766.34431818181827</v>
      </c>
      <c r="M338" s="128">
        <f>Annual!M353</f>
        <v>766.34431818181827</v>
      </c>
      <c r="N338" s="128">
        <f>Annual!N353</f>
        <v>766.34431818181827</v>
      </c>
      <c r="O338" s="128">
        <f>Annual!O353</f>
        <v>766.34431818181827</v>
      </c>
      <c r="P338" s="128">
        <f>Annual!P353</f>
        <v>766.34431818181827</v>
      </c>
      <c r="Q338" s="128">
        <f>Annual!Q353</f>
        <v>766.34431818181827</v>
      </c>
      <c r="R338" s="128">
        <f>Annual!R353</f>
        <v>766.34431818181827</v>
      </c>
      <c r="S338" s="128">
        <f>Annual!S353</f>
        <v>766.34431818181827</v>
      </c>
      <c r="T338" s="86"/>
      <c r="U338" s="99" t="s">
        <v>111</v>
      </c>
      <c r="V338" s="128">
        <f>Annual!V353</f>
        <v>8.2473650245141457</v>
      </c>
      <c r="W338" s="128">
        <f>Annual!W353</f>
        <v>10.267286524391784</v>
      </c>
      <c r="X338" s="128">
        <f>Annual!X353</f>
        <v>11.670904323097302</v>
      </c>
      <c r="Y338" s="128">
        <f>Annual!Y353</f>
        <v>11.39329004329004</v>
      </c>
      <c r="Z338" s="128">
        <f>Annual!Z353</f>
        <v>12.248342025096409</v>
      </c>
      <c r="AA338" s="128">
        <f>Annual!AA353</f>
        <v>11.243378332194119</v>
      </c>
      <c r="AB338" s="128">
        <f>Annual!AB353</f>
        <v>10.154019898230422</v>
      </c>
      <c r="AC338" s="237">
        <f>Annual!AC353*(1+$AC$214)</f>
        <v>7.9753030303030297</v>
      </c>
      <c r="AD338" s="128">
        <f>Annual!AD353</f>
        <v>0</v>
      </c>
      <c r="AE338" s="86"/>
      <c r="AF338" s="86">
        <v>0</v>
      </c>
      <c r="AG338" s="16"/>
      <c r="AH338" s="8"/>
      <c r="AI338"/>
      <c r="AJ338"/>
      <c r="AK338"/>
      <c r="AL338"/>
      <c r="AM338"/>
      <c r="AN338"/>
      <c r="AO338"/>
      <c r="AP338"/>
      <c r="AQ338"/>
      <c r="AR338"/>
      <c r="AS338"/>
      <c r="AT338"/>
      <c r="AU338"/>
      <c r="AV338"/>
      <c r="AW338"/>
      <c r="AX338"/>
      <c r="AY338"/>
      <c r="AZ338"/>
      <c r="BA338"/>
      <c r="BB338"/>
      <c r="BC338"/>
      <c r="BD338"/>
      <c r="BE338"/>
      <c r="BF338"/>
      <c r="BG338"/>
      <c r="BH338"/>
    </row>
    <row r="339" spans="1:60" s="104" customFormat="1" ht="13.4" customHeight="1" outlineLevel="1" x14ac:dyDescent="0.35">
      <c r="A339" s="102"/>
      <c r="B339" s="95"/>
      <c r="C339" s="17"/>
      <c r="D339" s="17"/>
      <c r="E339" s="17"/>
      <c r="F339" s="13"/>
      <c r="G339" s="86"/>
      <c r="H339" s="86"/>
      <c r="I339" s="99"/>
      <c r="J339" s="99" t="s">
        <v>112</v>
      </c>
      <c r="K339" s="128">
        <f>Annual!K354</f>
        <v>601.97727272727275</v>
      </c>
      <c r="L339" s="128">
        <f>Annual!L354</f>
        <v>601.97727272727275</v>
      </c>
      <c r="M339" s="128">
        <f>Annual!M354</f>
        <v>601.97727272727275</v>
      </c>
      <c r="N339" s="128">
        <f>Annual!N354</f>
        <v>601.97727272727275</v>
      </c>
      <c r="O339" s="128">
        <f>Annual!O354</f>
        <v>601.97727272727275</v>
      </c>
      <c r="P339" s="128">
        <f>Annual!P354</f>
        <v>601.97727272727275</v>
      </c>
      <c r="Q339" s="128">
        <f>Annual!Q354</f>
        <v>601.97727272727275</v>
      </c>
      <c r="R339" s="128">
        <f>Annual!R354</f>
        <v>601.97727272727275</v>
      </c>
      <c r="S339" s="128">
        <f>Annual!S354</f>
        <v>601.97727272727275</v>
      </c>
      <c r="T339" s="86"/>
      <c r="U339" s="99" t="s">
        <v>112</v>
      </c>
      <c r="V339" s="128">
        <f>Annual!V354</f>
        <v>0</v>
      </c>
      <c r="W339" s="128">
        <f>Annual!W354</f>
        <v>0</v>
      </c>
      <c r="X339" s="128">
        <f>Annual!X354</f>
        <v>0</v>
      </c>
      <c r="Y339" s="128">
        <f>Annual!Y354</f>
        <v>0</v>
      </c>
      <c r="Z339" s="128">
        <f>Annual!Z354</f>
        <v>0</v>
      </c>
      <c r="AA339" s="128">
        <f>Annual!AA354</f>
        <v>0</v>
      </c>
      <c r="AB339" s="128">
        <f>Annual!AB354</f>
        <v>0</v>
      </c>
      <c r="AC339" s="237">
        <f>Annual!AC354*(1+$AC$214)</f>
        <v>0</v>
      </c>
      <c r="AD339" s="128">
        <f>Annual!AD354</f>
        <v>0</v>
      </c>
      <c r="AE339" s="86"/>
      <c r="AF339" s="86">
        <v>0</v>
      </c>
      <c r="AG339" s="16"/>
      <c r="AH339" s="8"/>
      <c r="AI339"/>
      <c r="AJ339"/>
      <c r="AK339"/>
      <c r="AL339"/>
      <c r="AM339"/>
      <c r="AN339"/>
      <c r="AO339"/>
      <c r="AP339"/>
      <c r="AQ339"/>
      <c r="AR339"/>
      <c r="AS339"/>
      <c r="AT339"/>
      <c r="AU339"/>
      <c r="AV339"/>
      <c r="AW339"/>
      <c r="AX339"/>
      <c r="AY339"/>
      <c r="AZ339"/>
      <c r="BA339"/>
      <c r="BB339"/>
      <c r="BC339"/>
      <c r="BD339"/>
      <c r="BE339"/>
      <c r="BF339"/>
      <c r="BG339"/>
      <c r="BH339"/>
    </row>
    <row r="340" spans="1:60" s="104" customFormat="1" ht="13.4" customHeight="1" outlineLevel="1" x14ac:dyDescent="0.35">
      <c r="A340" s="102"/>
      <c r="B340" s="95"/>
      <c r="C340" s="17"/>
      <c r="D340" s="17"/>
      <c r="E340" s="17"/>
      <c r="F340" s="13"/>
      <c r="G340" s="86"/>
      <c r="H340" s="86"/>
      <c r="I340" s="99"/>
      <c r="J340" s="99" t="s">
        <v>113</v>
      </c>
      <c r="K340" s="128">
        <f>Annual!K355</f>
        <v>87.34375</v>
      </c>
      <c r="L340" s="128">
        <f>Annual!L355</f>
        <v>87.34375</v>
      </c>
      <c r="M340" s="128">
        <f>Annual!M355</f>
        <v>87.34375</v>
      </c>
      <c r="N340" s="128">
        <f>Annual!N355</f>
        <v>87.34375</v>
      </c>
      <c r="O340" s="128">
        <f>Annual!O355</f>
        <v>87.34375</v>
      </c>
      <c r="P340" s="128">
        <f>Annual!P355</f>
        <v>87.34375</v>
      </c>
      <c r="Q340" s="128">
        <f>Annual!Q355</f>
        <v>87.34375</v>
      </c>
      <c r="R340" s="128">
        <f>Annual!R355</f>
        <v>87.34375</v>
      </c>
      <c r="S340" s="128">
        <f>Annual!S355</f>
        <v>87.34375</v>
      </c>
      <c r="T340" s="86"/>
      <c r="U340" s="99" t="s">
        <v>113</v>
      </c>
      <c r="V340" s="128">
        <f>Annual!V355</f>
        <v>0</v>
      </c>
      <c r="W340" s="128">
        <f>Annual!W355</f>
        <v>0</v>
      </c>
      <c r="X340" s="128">
        <f>Annual!X355</f>
        <v>0</v>
      </c>
      <c r="Y340" s="128">
        <f>Annual!Y355</f>
        <v>0</v>
      </c>
      <c r="Z340" s="128">
        <f>Annual!Z355</f>
        <v>0</v>
      </c>
      <c r="AA340" s="128">
        <f>Annual!AA355</f>
        <v>0</v>
      </c>
      <c r="AB340" s="128">
        <f>Annual!AB355</f>
        <v>0</v>
      </c>
      <c r="AC340" s="237">
        <f>Annual!AC355*(1+$AC$214)</f>
        <v>0</v>
      </c>
      <c r="AD340" s="128">
        <f>Annual!AD355</f>
        <v>0</v>
      </c>
      <c r="AE340" s="86"/>
      <c r="AF340" s="86">
        <v>0</v>
      </c>
      <c r="AG340" s="16"/>
      <c r="AH340" s="8"/>
      <c r="AI340"/>
      <c r="AJ340"/>
      <c r="AK340"/>
      <c r="AL340"/>
      <c r="AM340"/>
      <c r="AN340"/>
      <c r="AO340"/>
      <c r="AP340"/>
      <c r="AQ340"/>
      <c r="AR340"/>
      <c r="AS340"/>
      <c r="AT340"/>
      <c r="AU340"/>
      <c r="AV340"/>
      <c r="AW340"/>
      <c r="AX340"/>
      <c r="AY340"/>
      <c r="AZ340"/>
      <c r="BA340"/>
      <c r="BB340"/>
      <c r="BC340"/>
      <c r="BD340"/>
      <c r="BE340"/>
      <c r="BF340"/>
      <c r="BG340"/>
      <c r="BH340"/>
    </row>
    <row r="341" spans="1:60" s="104" customFormat="1" ht="13.4" customHeight="1" outlineLevel="1" x14ac:dyDescent="0.35">
      <c r="A341" s="102"/>
      <c r="B341" s="95"/>
      <c r="C341" s="17"/>
      <c r="D341" s="17"/>
      <c r="E341" s="17"/>
      <c r="F341" s="13"/>
      <c r="G341" s="86"/>
      <c r="H341" s="86"/>
      <c r="I341" s="99"/>
      <c r="J341" s="99" t="s">
        <v>114</v>
      </c>
      <c r="K341" s="128">
        <f>Annual!K356</f>
        <v>2.1965909090909088</v>
      </c>
      <c r="L341" s="128">
        <f>Annual!L356</f>
        <v>2.1965909090909088</v>
      </c>
      <c r="M341" s="128">
        <f>Annual!M356</f>
        <v>2.1965909090909088</v>
      </c>
      <c r="N341" s="128">
        <f>Annual!N356</f>
        <v>2.1965909090909088</v>
      </c>
      <c r="O341" s="128">
        <f>Annual!O356</f>
        <v>2.1965909090909088</v>
      </c>
      <c r="P341" s="128">
        <f>Annual!P356</f>
        <v>2.1965909090909088</v>
      </c>
      <c r="Q341" s="128">
        <f>Annual!Q356</f>
        <v>2.1965909090909088</v>
      </c>
      <c r="R341" s="128">
        <f>Annual!R356</f>
        <v>2.1965909090909088</v>
      </c>
      <c r="S341" s="128">
        <f>Annual!S356</f>
        <v>2.1965909090909088</v>
      </c>
      <c r="T341" s="86"/>
      <c r="U341" s="99" t="s">
        <v>114</v>
      </c>
      <c r="V341" s="128">
        <f>Annual!V356</f>
        <v>0</v>
      </c>
      <c r="W341" s="128">
        <f>Annual!W356</f>
        <v>0</v>
      </c>
      <c r="X341" s="128">
        <f>Annual!X356</f>
        <v>0</v>
      </c>
      <c r="Y341" s="128">
        <f>Annual!Y356</f>
        <v>0</v>
      </c>
      <c r="Z341" s="128">
        <f>Annual!Z356</f>
        <v>0</v>
      </c>
      <c r="AA341" s="128">
        <f>Annual!AA356</f>
        <v>0</v>
      </c>
      <c r="AB341" s="128">
        <f>Annual!AB356</f>
        <v>0</v>
      </c>
      <c r="AC341" s="237">
        <f>Annual!AC356*(1+$AC$214)</f>
        <v>0</v>
      </c>
      <c r="AD341" s="128">
        <f>Annual!AD356</f>
        <v>0</v>
      </c>
      <c r="AE341" s="86"/>
      <c r="AF341" s="86">
        <v>0</v>
      </c>
      <c r="AG341" s="16"/>
      <c r="AH341" s="8"/>
      <c r="AI341"/>
      <c r="AJ341"/>
      <c r="AK341"/>
      <c r="AL341"/>
      <c r="AM341"/>
      <c r="AN341"/>
      <c r="AO341"/>
      <c r="AP341"/>
      <c r="AQ341"/>
      <c r="AR341"/>
      <c r="AS341"/>
      <c r="AT341"/>
      <c r="AU341"/>
      <c r="AV341"/>
      <c r="AW341"/>
      <c r="AX341"/>
      <c r="AY341"/>
      <c r="AZ341"/>
      <c r="BA341"/>
      <c r="BB341"/>
      <c r="BC341"/>
      <c r="BD341"/>
      <c r="BE341"/>
      <c r="BF341"/>
      <c r="BG341"/>
      <c r="BH341"/>
    </row>
    <row r="342" spans="1:60" s="104" customFormat="1" ht="13.4" customHeight="1" outlineLevel="1" x14ac:dyDescent="0.35">
      <c r="A342" s="102"/>
      <c r="B342" s="95"/>
      <c r="C342" s="17"/>
      <c r="D342" s="17"/>
      <c r="E342" s="17"/>
      <c r="F342" s="13"/>
      <c r="G342" s="86"/>
      <c r="H342" s="86"/>
      <c r="I342" s="99"/>
      <c r="J342" s="99" t="s">
        <v>115</v>
      </c>
      <c r="K342" s="128">
        <f>Annual!K357</f>
        <v>0.15397727272727271</v>
      </c>
      <c r="L342" s="128">
        <f>Annual!L357</f>
        <v>0.15397727272727271</v>
      </c>
      <c r="M342" s="128">
        <f>Annual!M357</f>
        <v>0.15397727272727271</v>
      </c>
      <c r="N342" s="128">
        <f>Annual!N357</f>
        <v>0.15397727272727271</v>
      </c>
      <c r="O342" s="128">
        <f>Annual!O357</f>
        <v>0.15397727272727271</v>
      </c>
      <c r="P342" s="128">
        <f>Annual!P357</f>
        <v>0.15397727272727271</v>
      </c>
      <c r="Q342" s="128">
        <f>Annual!Q357</f>
        <v>0.15397727272727271</v>
      </c>
      <c r="R342" s="128">
        <f>Annual!R357</f>
        <v>0.15397727272727271</v>
      </c>
      <c r="S342" s="128">
        <f>Annual!S357</f>
        <v>0.15397727272727271</v>
      </c>
      <c r="T342" s="86"/>
      <c r="U342" s="99" t="s">
        <v>115</v>
      </c>
      <c r="V342" s="128">
        <f>Annual!V357</f>
        <v>0</v>
      </c>
      <c r="W342" s="128">
        <f>Annual!W357</f>
        <v>0</v>
      </c>
      <c r="X342" s="128">
        <f>Annual!X357</f>
        <v>0</v>
      </c>
      <c r="Y342" s="128">
        <f>Annual!Y357</f>
        <v>0</v>
      </c>
      <c r="Z342" s="128">
        <f>Annual!Z357</f>
        <v>0</v>
      </c>
      <c r="AA342" s="128">
        <f>Annual!AA357</f>
        <v>0</v>
      </c>
      <c r="AB342" s="128">
        <f>Annual!AB357</f>
        <v>0</v>
      </c>
      <c r="AC342" s="237">
        <f>Annual!AC357*(1+$AC$214)</f>
        <v>0</v>
      </c>
      <c r="AD342" s="128">
        <f>Annual!AD357</f>
        <v>0</v>
      </c>
      <c r="AE342" s="86"/>
      <c r="AF342" s="86">
        <v>0</v>
      </c>
      <c r="AG342" s="16"/>
      <c r="AH342" s="8"/>
      <c r="AI342"/>
      <c r="AJ342"/>
      <c r="AK342"/>
      <c r="AL342"/>
      <c r="AM342"/>
      <c r="AN342"/>
      <c r="AO342"/>
      <c r="AP342"/>
      <c r="AQ342"/>
      <c r="AR342"/>
      <c r="AS342"/>
      <c r="AT342"/>
      <c r="AU342"/>
      <c r="AV342"/>
      <c r="AW342"/>
      <c r="AX342"/>
      <c r="AY342"/>
      <c r="AZ342"/>
      <c r="BA342"/>
      <c r="BB342"/>
      <c r="BC342"/>
      <c r="BD342"/>
      <c r="BE342"/>
      <c r="BF342"/>
      <c r="BG342"/>
      <c r="BH342"/>
    </row>
    <row r="343" spans="1:60" s="104" customFormat="1" ht="13.4" hidden="1" customHeight="1" outlineLevel="2" x14ac:dyDescent="0.35">
      <c r="A343" s="102"/>
      <c r="B343" s="95"/>
      <c r="C343" s="17"/>
      <c r="D343" s="17"/>
      <c r="E343" s="17"/>
      <c r="F343" s="13"/>
      <c r="G343" s="86"/>
      <c r="H343" s="86"/>
      <c r="I343" s="99" t="s">
        <v>357</v>
      </c>
      <c r="J343" s="99" t="s">
        <v>342</v>
      </c>
      <c r="K343" s="128">
        <f>Annual!K358</f>
        <v>0</v>
      </c>
      <c r="L343" s="128">
        <f>Annual!L358</f>
        <v>0</v>
      </c>
      <c r="M343" s="128">
        <f>Annual!M358</f>
        <v>0</v>
      </c>
      <c r="N343" s="128">
        <f>Annual!N358</f>
        <v>0</v>
      </c>
      <c r="O343" s="128">
        <f>Annual!O358</f>
        <v>0</v>
      </c>
      <c r="P343" s="128">
        <f>Annual!P358</f>
        <v>0</v>
      </c>
      <c r="Q343" s="128">
        <f>Annual!Q358</f>
        <v>0</v>
      </c>
      <c r="R343" s="128">
        <f>Annual!R358</f>
        <v>0</v>
      </c>
      <c r="S343" s="128">
        <f>Annual!S358</f>
        <v>0</v>
      </c>
      <c r="T343" s="86"/>
      <c r="U343" s="99" t="s">
        <v>342</v>
      </c>
      <c r="V343" s="128">
        <f>Annual!V358</f>
        <v>0</v>
      </c>
      <c r="W343" s="128">
        <f>Annual!W358</f>
        <v>0</v>
      </c>
      <c r="X343" s="128">
        <f>Annual!X358</f>
        <v>0</v>
      </c>
      <c r="Y343" s="128">
        <f>Annual!Y358</f>
        <v>0</v>
      </c>
      <c r="Z343" s="128">
        <f>Annual!Z358</f>
        <v>0</v>
      </c>
      <c r="AA343" s="128">
        <f>Annual!AA358</f>
        <v>0</v>
      </c>
      <c r="AB343" s="128">
        <f>Annual!AB358</f>
        <v>0</v>
      </c>
      <c r="AC343" s="237">
        <f>Annual!AC358*(1+$AC$214)</f>
        <v>0</v>
      </c>
      <c r="AD343" s="128">
        <f>Annual!AD358</f>
        <v>0</v>
      </c>
      <c r="AE343" s="86"/>
      <c r="AF343" s="86"/>
      <c r="AG343" s="16"/>
      <c r="AH343" s="8"/>
      <c r="AI343"/>
      <c r="AJ343"/>
      <c r="AK343"/>
      <c r="AL343"/>
      <c r="AM343"/>
      <c r="AN343"/>
      <c r="AO343"/>
      <c r="AP343"/>
      <c r="AQ343"/>
      <c r="AR343"/>
      <c r="AS343"/>
      <c r="AT343"/>
      <c r="AU343"/>
      <c r="AV343"/>
      <c r="AW343"/>
      <c r="AX343"/>
      <c r="AY343"/>
      <c r="AZ343"/>
      <c r="BA343"/>
      <c r="BB343"/>
      <c r="BC343"/>
      <c r="BD343"/>
      <c r="BE343"/>
      <c r="BF343"/>
      <c r="BG343"/>
      <c r="BH343"/>
    </row>
    <row r="344" spans="1:60" s="104" customFormat="1" ht="13.4" hidden="1" customHeight="1" outlineLevel="2" x14ac:dyDescent="0.35">
      <c r="A344" s="102"/>
      <c r="B344" s="95"/>
      <c r="C344" s="17"/>
      <c r="D344" s="17"/>
      <c r="E344" s="17"/>
      <c r="F344" s="13"/>
      <c r="G344" s="86"/>
      <c r="H344" s="86"/>
      <c r="I344" s="99"/>
      <c r="J344" s="99" t="s">
        <v>107</v>
      </c>
      <c r="K344" s="128">
        <f>Annual!K359</f>
        <v>195.92819264069266</v>
      </c>
      <c r="L344" s="128">
        <f>Annual!L359</f>
        <v>195.92819264069266</v>
      </c>
      <c r="M344" s="128">
        <f>Annual!M359</f>
        <v>195.92819264069266</v>
      </c>
      <c r="N344" s="128">
        <f>Annual!N359</f>
        <v>195.92819264069266</v>
      </c>
      <c r="O344" s="128">
        <f>Annual!O359</f>
        <v>195.92819264069266</v>
      </c>
      <c r="P344" s="128">
        <f>Annual!P359</f>
        <v>195.92819264069266</v>
      </c>
      <c r="Q344" s="128">
        <f>Annual!Q359</f>
        <v>195.92819264069266</v>
      </c>
      <c r="R344" s="128">
        <f>Annual!R359</f>
        <v>195.92819264069266</v>
      </c>
      <c r="S344" s="128">
        <f>Annual!S359</f>
        <v>195.92819264069266</v>
      </c>
      <c r="T344" s="86"/>
      <c r="U344" s="99" t="s">
        <v>107</v>
      </c>
      <c r="V344" s="128">
        <f>Annual!V359</f>
        <v>5.6268997857280061</v>
      </c>
      <c r="W344" s="128">
        <f>Annual!W359</f>
        <v>7.0050242922904449</v>
      </c>
      <c r="X344" s="128">
        <f>Annual!X359</f>
        <v>7.9626655107043689</v>
      </c>
      <c r="Y344" s="128">
        <f>Annual!Y359</f>
        <v>7.7732586241509818</v>
      </c>
      <c r="Z344" s="128">
        <f>Annual!Z359</f>
        <v>8.3566318347354134</v>
      </c>
      <c r="AA344" s="128">
        <f>Annual!AA359</f>
        <v>7.6709789054121531</v>
      </c>
      <c r="AB344" s="128">
        <f>Annual!AB359</f>
        <v>6.9277462825766642</v>
      </c>
      <c r="AC344" s="237">
        <f>Annual!AC359*(1+$AC$214)</f>
        <v>5.4412810369056874</v>
      </c>
      <c r="AD344" s="128">
        <f>Annual!AD359</f>
        <v>0</v>
      </c>
      <c r="AE344" s="86"/>
      <c r="AF344" s="86"/>
      <c r="AG344" s="16"/>
      <c r="AH344" s="8"/>
      <c r="AI344"/>
      <c r="AJ344"/>
      <c r="AK344"/>
      <c r="AL344"/>
      <c r="AM344"/>
      <c r="AN344"/>
      <c r="AO344"/>
      <c r="AP344"/>
      <c r="AQ344"/>
      <c r="AR344"/>
      <c r="AS344"/>
      <c r="AT344"/>
      <c r="AU344"/>
      <c r="AV344"/>
      <c r="AW344"/>
      <c r="AX344"/>
      <c r="AY344"/>
      <c r="AZ344"/>
      <c r="BA344"/>
      <c r="BB344"/>
      <c r="BC344"/>
      <c r="BD344"/>
      <c r="BE344"/>
      <c r="BF344"/>
      <c r="BG344"/>
      <c r="BH344"/>
    </row>
    <row r="345" spans="1:60" s="104" customFormat="1" ht="13.4" hidden="1" customHeight="1" outlineLevel="2" x14ac:dyDescent="0.35">
      <c r="A345" s="102"/>
      <c r="B345" s="95"/>
      <c r="C345" s="17"/>
      <c r="D345" s="17"/>
      <c r="E345" s="17"/>
      <c r="F345" s="13"/>
      <c r="G345" s="86"/>
      <c r="H345" s="86"/>
      <c r="I345" s="99"/>
      <c r="J345" s="99" t="s">
        <v>108</v>
      </c>
      <c r="K345" s="128">
        <f>Annual!K360</f>
        <v>563.19755411255414</v>
      </c>
      <c r="L345" s="128">
        <f>Annual!L360</f>
        <v>563.19755411255414</v>
      </c>
      <c r="M345" s="128">
        <f>Annual!M360</f>
        <v>563.19755411255414</v>
      </c>
      <c r="N345" s="128">
        <f>Annual!N360</f>
        <v>563.19755411255414</v>
      </c>
      <c r="O345" s="128">
        <f>Annual!O360</f>
        <v>563.19755411255414</v>
      </c>
      <c r="P345" s="128">
        <f>Annual!P360</f>
        <v>563.19755411255414</v>
      </c>
      <c r="Q345" s="128">
        <f>Annual!Q360</f>
        <v>563.19755411255414</v>
      </c>
      <c r="R345" s="128">
        <f>Annual!R360</f>
        <v>563.19755411255414</v>
      </c>
      <c r="S345" s="128">
        <f>Annual!S360</f>
        <v>563.19755411255414</v>
      </c>
      <c r="T345" s="86"/>
      <c r="U345" s="99" t="s">
        <v>108</v>
      </c>
      <c r="V345" s="128">
        <f>Annual!V360</f>
        <v>10.606332724064384</v>
      </c>
      <c r="W345" s="128">
        <f>Annual!W360</f>
        <v>13.204005973703955</v>
      </c>
      <c r="X345" s="128">
        <f>Annual!X360</f>
        <v>15.009096126284728</v>
      </c>
      <c r="Y345" s="128">
        <f>Annual!Y360</f>
        <v>14.652076713195177</v>
      </c>
      <c r="Z345" s="128">
        <f>Annual!Z360</f>
        <v>15.751696505510996</v>
      </c>
      <c r="AA345" s="128">
        <f>Annual!AA360</f>
        <v>14.459286230126819</v>
      </c>
      <c r="AB345" s="128">
        <f>Annual!AB360</f>
        <v>13.05834205316342</v>
      </c>
      <c r="AC345" s="237">
        <f>Annual!AC360*(1+$AC$214)</f>
        <v>10.256453699236625</v>
      </c>
      <c r="AD345" s="128">
        <f>Annual!AD360</f>
        <v>0</v>
      </c>
      <c r="AE345" s="86"/>
      <c r="AF345" s="86"/>
      <c r="AG345" s="16"/>
      <c r="AH345" s="8"/>
      <c r="AI345"/>
      <c r="AJ345"/>
      <c r="AK345"/>
      <c r="AL345"/>
      <c r="AM345"/>
      <c r="AN345"/>
      <c r="AO345"/>
      <c r="AP345"/>
      <c r="AQ345"/>
      <c r="AR345"/>
      <c r="AS345"/>
      <c r="AT345"/>
      <c r="AU345"/>
      <c r="AV345"/>
      <c r="AW345"/>
      <c r="AX345"/>
      <c r="AY345"/>
      <c r="AZ345"/>
      <c r="BA345"/>
      <c r="BB345"/>
      <c r="BC345"/>
      <c r="BD345"/>
      <c r="BE345"/>
      <c r="BF345"/>
      <c r="BG345"/>
      <c r="BH345"/>
    </row>
    <row r="346" spans="1:60" s="104" customFormat="1" ht="13.4" hidden="1" customHeight="1" outlineLevel="2" x14ac:dyDescent="0.35">
      <c r="A346" s="102"/>
      <c r="B346" s="95"/>
      <c r="C346" s="17"/>
      <c r="D346" s="17"/>
      <c r="E346" s="17"/>
      <c r="F346" s="13"/>
      <c r="G346" s="86"/>
      <c r="H346" s="86"/>
      <c r="I346" s="99"/>
      <c r="J346" s="99" t="s">
        <v>109</v>
      </c>
      <c r="K346" s="128">
        <f>Annual!K361</f>
        <v>1364.4635389610389</v>
      </c>
      <c r="L346" s="128">
        <f>Annual!L361</f>
        <v>1364.4635389610389</v>
      </c>
      <c r="M346" s="128">
        <f>Annual!M361</f>
        <v>1364.4635389610389</v>
      </c>
      <c r="N346" s="128">
        <f>Annual!N361</f>
        <v>1364.4635389610389</v>
      </c>
      <c r="O346" s="128">
        <f>Annual!O361</f>
        <v>1364.4635389610389</v>
      </c>
      <c r="P346" s="128">
        <f>Annual!P361</f>
        <v>1364.4635389610389</v>
      </c>
      <c r="Q346" s="128">
        <f>Annual!Q361</f>
        <v>1364.4635389610389</v>
      </c>
      <c r="R346" s="128">
        <f>Annual!R361</f>
        <v>1364.4635389610389</v>
      </c>
      <c r="S346" s="128">
        <f>Annual!S361</f>
        <v>1364.4635389610389</v>
      </c>
      <c r="T346" s="86"/>
      <c r="U346" s="99" t="s">
        <v>109</v>
      </c>
      <c r="V346" s="128">
        <f>Annual!V361</f>
        <v>27.308688732604413</v>
      </c>
      <c r="W346" s="128">
        <f>Annual!W361</f>
        <v>33.997056149408962</v>
      </c>
      <c r="X346" s="128">
        <f>Annual!X361</f>
        <v>38.64471772986029</v>
      </c>
      <c r="Y346" s="128">
        <f>Annual!Y361</f>
        <v>37.725480866638115</v>
      </c>
      <c r="Z346" s="128">
        <f>Annual!Z361</f>
        <v>40.556730405362423</v>
      </c>
      <c r="AA346" s="128">
        <f>Annual!AA361</f>
        <v>37.229092960498136</v>
      </c>
      <c r="AB346" s="128">
        <f>Annual!AB361</f>
        <v>33.62200750921432</v>
      </c>
      <c r="AC346" s="237">
        <f>Annual!AC361*(1+$AC$214)</f>
        <v>26.407836606646683</v>
      </c>
      <c r="AD346" s="128">
        <f>Annual!AD361</f>
        <v>0</v>
      </c>
      <c r="AE346" s="86"/>
      <c r="AF346" s="86"/>
      <c r="AG346" s="16"/>
      <c r="AH346" s="8"/>
      <c r="AI346"/>
      <c r="AJ346"/>
      <c r="AK346"/>
      <c r="AL346"/>
      <c r="AM346"/>
      <c r="AN346"/>
      <c r="AO346"/>
      <c r="AP346"/>
      <c r="AQ346"/>
      <c r="AR346"/>
      <c r="AS346"/>
      <c r="AT346"/>
      <c r="AU346"/>
      <c r="AV346"/>
      <c r="AW346"/>
      <c r="AX346"/>
      <c r="AY346"/>
      <c r="AZ346"/>
      <c r="BA346"/>
      <c r="BB346"/>
      <c r="BC346"/>
      <c r="BD346"/>
      <c r="BE346"/>
      <c r="BF346"/>
      <c r="BG346"/>
      <c r="BH346"/>
    </row>
    <row r="347" spans="1:60" s="104" customFormat="1" ht="13.4" hidden="1" customHeight="1" outlineLevel="2" x14ac:dyDescent="0.35">
      <c r="A347" s="102"/>
      <c r="B347" s="95"/>
      <c r="C347" s="17"/>
      <c r="D347" s="17"/>
      <c r="E347" s="17"/>
      <c r="F347" s="13"/>
      <c r="G347" s="86"/>
      <c r="H347" s="86"/>
      <c r="I347" s="99"/>
      <c r="J347" s="99" t="s">
        <v>110</v>
      </c>
      <c r="K347" s="128">
        <f>Annual!K362</f>
        <v>1632.4244047619047</v>
      </c>
      <c r="L347" s="128">
        <f>Annual!L362</f>
        <v>1632.4244047619047</v>
      </c>
      <c r="M347" s="128">
        <f>Annual!M362</f>
        <v>1632.4244047619047</v>
      </c>
      <c r="N347" s="128">
        <f>Annual!N362</f>
        <v>1632.4244047619047</v>
      </c>
      <c r="O347" s="128">
        <f>Annual!O362</f>
        <v>1632.4244047619047</v>
      </c>
      <c r="P347" s="128">
        <f>Annual!P362</f>
        <v>1632.4244047619047</v>
      </c>
      <c r="Q347" s="128">
        <f>Annual!Q362</f>
        <v>1632.4244047619047</v>
      </c>
      <c r="R347" s="128">
        <f>Annual!R362</f>
        <v>1632.4244047619047</v>
      </c>
      <c r="S347" s="128">
        <f>Annual!S362</f>
        <v>1632.4244047619047</v>
      </c>
      <c r="T347" s="86"/>
      <c r="U347" s="99" t="s">
        <v>110</v>
      </c>
      <c r="V347" s="128">
        <f>Annual!V362</f>
        <v>52.798758999858194</v>
      </c>
      <c r="W347" s="128">
        <f>Annual!W362</f>
        <v>65.730082901937365</v>
      </c>
      <c r="X347" s="128">
        <f>Annual!X362</f>
        <v>74.715895662920374</v>
      </c>
      <c r="Y347" s="128">
        <f>Annual!Y362</f>
        <v>72.938638392156335</v>
      </c>
      <c r="Z347" s="128">
        <f>Annual!Z362</f>
        <v>78.412590786109604</v>
      </c>
      <c r="AA347" s="128">
        <f>Annual!AA362</f>
        <v>71.978919465943747</v>
      </c>
      <c r="AB347" s="128">
        <f>Annual!AB362</f>
        <v>65.004961935465644</v>
      </c>
      <c r="AC347" s="237">
        <f>Annual!AC362*(1+$AC$214)</f>
        <v>51.057046874509439</v>
      </c>
      <c r="AD347" s="128">
        <f>Annual!AD362</f>
        <v>0</v>
      </c>
      <c r="AE347" s="86"/>
      <c r="AF347" s="86"/>
      <c r="AG347" s="16"/>
      <c r="AH347" s="8"/>
      <c r="AI347"/>
      <c r="AJ347"/>
      <c r="AK347"/>
      <c r="AL347"/>
      <c r="AM347"/>
      <c r="AN347"/>
      <c r="AO347"/>
      <c r="AP347"/>
      <c r="AQ347"/>
      <c r="AR347"/>
      <c r="AS347"/>
      <c r="AT347"/>
      <c r="AU347"/>
      <c r="AV347"/>
      <c r="AW347"/>
      <c r="AX347"/>
      <c r="AY347"/>
      <c r="AZ347"/>
      <c r="BA347"/>
      <c r="BB347"/>
      <c r="BC347"/>
      <c r="BD347"/>
      <c r="BE347"/>
      <c r="BF347"/>
      <c r="BG347"/>
      <c r="BH347"/>
    </row>
    <row r="348" spans="1:60" s="104" customFormat="1" ht="13.4" hidden="1" customHeight="1" outlineLevel="2" x14ac:dyDescent="0.35">
      <c r="A348" s="102"/>
      <c r="B348" s="95"/>
      <c r="C348" s="17"/>
      <c r="D348" s="17"/>
      <c r="E348" s="17"/>
      <c r="F348" s="13"/>
      <c r="G348" s="86"/>
      <c r="H348" s="86"/>
      <c r="I348" s="99"/>
      <c r="J348" s="99" t="s">
        <v>111</v>
      </c>
      <c r="K348" s="128">
        <f>Annual!K363</f>
        <v>769.78214285714284</v>
      </c>
      <c r="L348" s="128">
        <f>Annual!L363</f>
        <v>769.78214285714284</v>
      </c>
      <c r="M348" s="128">
        <f>Annual!M363</f>
        <v>769.78214285714284</v>
      </c>
      <c r="N348" s="128">
        <f>Annual!N363</f>
        <v>769.78214285714284</v>
      </c>
      <c r="O348" s="128">
        <f>Annual!O363</f>
        <v>769.78214285714284</v>
      </c>
      <c r="P348" s="128">
        <f>Annual!P363</f>
        <v>769.78214285714284</v>
      </c>
      <c r="Q348" s="128">
        <f>Annual!Q363</f>
        <v>769.78214285714284</v>
      </c>
      <c r="R348" s="128">
        <f>Annual!R363</f>
        <v>769.78214285714284</v>
      </c>
      <c r="S348" s="128">
        <f>Annual!S363</f>
        <v>769.78214285714284</v>
      </c>
      <c r="T348" s="86"/>
      <c r="U348" s="99" t="s">
        <v>111</v>
      </c>
      <c r="V348" s="128">
        <f>Annual!V363</f>
        <v>15.531639515455307</v>
      </c>
      <c r="W348" s="128">
        <f>Annual!W363</f>
        <v>19.335605084138919</v>
      </c>
      <c r="X348" s="128">
        <f>Annual!X363</f>
        <v>21.978932450173055</v>
      </c>
      <c r="Y348" s="128">
        <f>Annual!Y363</f>
        <v>21.456122448979595</v>
      </c>
      <c r="Z348" s="128">
        <f>Annual!Z363</f>
        <v>23.066377252655453</v>
      </c>
      <c r="AA348" s="128">
        <f>Annual!AA363</f>
        <v>21.173805048335126</v>
      </c>
      <c r="AB348" s="128">
        <f>Annual!AB363</f>
        <v>19.122298603651991</v>
      </c>
      <c r="AC348" s="237">
        <f>Annual!AC363*(1+$AC$214)</f>
        <v>15.019285714285717</v>
      </c>
      <c r="AD348" s="128">
        <f>Annual!AD363</f>
        <v>0</v>
      </c>
      <c r="AE348" s="86"/>
      <c r="AF348" s="86"/>
      <c r="AG348" s="16"/>
      <c r="AH348" s="8"/>
      <c r="AI348"/>
      <c r="AJ348"/>
      <c r="AK348"/>
      <c r="AL348"/>
      <c r="AM348"/>
      <c r="AN348"/>
      <c r="AO348"/>
      <c r="AP348"/>
      <c r="AQ348"/>
      <c r="AR348"/>
      <c r="AS348"/>
      <c r="AT348"/>
      <c r="AU348"/>
      <c r="AV348"/>
      <c r="AW348"/>
      <c r="AX348"/>
      <c r="AY348"/>
      <c r="AZ348"/>
      <c r="BA348"/>
      <c r="BB348"/>
      <c r="BC348"/>
      <c r="BD348"/>
      <c r="BE348"/>
      <c r="BF348"/>
      <c r="BG348"/>
      <c r="BH348"/>
    </row>
    <row r="349" spans="1:60" s="104" customFormat="1" ht="13.4" hidden="1" customHeight="1" outlineLevel="2" x14ac:dyDescent="0.35">
      <c r="A349" s="102"/>
      <c r="B349" s="95"/>
      <c r="C349" s="17"/>
      <c r="D349" s="17"/>
      <c r="E349" s="17"/>
      <c r="F349" s="13"/>
      <c r="G349" s="86"/>
      <c r="H349" s="86"/>
      <c r="I349" s="99"/>
      <c r="J349" s="99" t="s">
        <v>112</v>
      </c>
      <c r="K349" s="128">
        <f>Annual!K364</f>
        <v>0</v>
      </c>
      <c r="L349" s="128">
        <f>Annual!L364</f>
        <v>0</v>
      </c>
      <c r="M349" s="128">
        <f>Annual!M364</f>
        <v>0</v>
      </c>
      <c r="N349" s="128">
        <f>Annual!N364</f>
        <v>0</v>
      </c>
      <c r="O349" s="128">
        <f>Annual!O364</f>
        <v>0</v>
      </c>
      <c r="P349" s="128">
        <f>Annual!P364</f>
        <v>0</v>
      </c>
      <c r="Q349" s="128">
        <f>Annual!Q364</f>
        <v>0</v>
      </c>
      <c r="R349" s="128">
        <f>Annual!R364</f>
        <v>0</v>
      </c>
      <c r="S349" s="128">
        <f>Annual!S364</f>
        <v>0</v>
      </c>
      <c r="T349" s="86"/>
      <c r="U349" s="99" t="s">
        <v>112</v>
      </c>
      <c r="V349" s="128">
        <f>Annual!V364</f>
        <v>0</v>
      </c>
      <c r="W349" s="128">
        <f>Annual!W364</f>
        <v>0</v>
      </c>
      <c r="X349" s="128">
        <f>Annual!X364</f>
        <v>0</v>
      </c>
      <c r="Y349" s="128">
        <f>Annual!Y364</f>
        <v>0</v>
      </c>
      <c r="Z349" s="128">
        <f>Annual!Z364</f>
        <v>0</v>
      </c>
      <c r="AA349" s="128">
        <f>Annual!AA364</f>
        <v>0</v>
      </c>
      <c r="AB349" s="128">
        <f>Annual!AB364</f>
        <v>0</v>
      </c>
      <c r="AC349" s="237">
        <f>Annual!AC364*(1+$AC$214)</f>
        <v>0</v>
      </c>
      <c r="AD349" s="128">
        <f>Annual!AD364</f>
        <v>0</v>
      </c>
      <c r="AE349" s="86"/>
      <c r="AF349" s="86"/>
      <c r="AG349" s="16"/>
      <c r="AH349" s="8"/>
      <c r="AI349"/>
      <c r="AJ349"/>
      <c r="AK349"/>
      <c r="AL349"/>
      <c r="AM349"/>
      <c r="AN349"/>
      <c r="AO349"/>
      <c r="AP349"/>
      <c r="AQ349"/>
      <c r="AR349"/>
      <c r="AS349"/>
      <c r="AT349"/>
      <c r="AU349"/>
      <c r="AV349"/>
      <c r="AW349"/>
      <c r="AX349"/>
      <c r="AY349"/>
      <c r="AZ349"/>
      <c r="BA349"/>
      <c r="BB349"/>
      <c r="BC349"/>
      <c r="BD349"/>
      <c r="BE349"/>
      <c r="BF349"/>
      <c r="BG349"/>
      <c r="BH349"/>
    </row>
    <row r="350" spans="1:60" s="104" customFormat="1" ht="13.4" hidden="1" customHeight="1" outlineLevel="2" x14ac:dyDescent="0.35">
      <c r="A350" s="102"/>
      <c r="B350" s="95"/>
      <c r="C350" s="17"/>
      <c r="D350" s="17"/>
      <c r="E350" s="17"/>
      <c r="F350" s="13"/>
      <c r="G350" s="86"/>
      <c r="H350" s="86"/>
      <c r="I350" s="99"/>
      <c r="J350" s="99" t="s">
        <v>113</v>
      </c>
      <c r="K350" s="128">
        <f>Annual!K365</f>
        <v>0</v>
      </c>
      <c r="L350" s="128">
        <f>Annual!L365</f>
        <v>0</v>
      </c>
      <c r="M350" s="128">
        <f>Annual!M365</f>
        <v>0</v>
      </c>
      <c r="N350" s="128">
        <f>Annual!N365</f>
        <v>0</v>
      </c>
      <c r="O350" s="128">
        <f>Annual!O365</f>
        <v>0</v>
      </c>
      <c r="P350" s="128">
        <f>Annual!P365</f>
        <v>0</v>
      </c>
      <c r="Q350" s="128">
        <f>Annual!Q365</f>
        <v>0</v>
      </c>
      <c r="R350" s="128">
        <f>Annual!R365</f>
        <v>0</v>
      </c>
      <c r="S350" s="128">
        <f>Annual!S365</f>
        <v>0</v>
      </c>
      <c r="T350" s="86"/>
      <c r="U350" s="99" t="s">
        <v>113</v>
      </c>
      <c r="V350" s="128">
        <f>Annual!V365</f>
        <v>0</v>
      </c>
      <c r="W350" s="128">
        <f>Annual!W365</f>
        <v>0</v>
      </c>
      <c r="X350" s="128">
        <f>Annual!X365</f>
        <v>0</v>
      </c>
      <c r="Y350" s="128">
        <f>Annual!Y365</f>
        <v>0</v>
      </c>
      <c r="Z350" s="128">
        <f>Annual!Z365</f>
        <v>0</v>
      </c>
      <c r="AA350" s="128">
        <f>Annual!AA365</f>
        <v>0</v>
      </c>
      <c r="AB350" s="128">
        <f>Annual!AB365</f>
        <v>0</v>
      </c>
      <c r="AC350" s="237">
        <f>Annual!AC365*(1+$AC$214)</f>
        <v>0</v>
      </c>
      <c r="AD350" s="128">
        <f>Annual!AD365</f>
        <v>0</v>
      </c>
      <c r="AE350" s="86"/>
      <c r="AF350" s="86"/>
      <c r="AG350" s="16"/>
      <c r="AH350" s="8"/>
      <c r="AI350"/>
      <c r="AJ350"/>
      <c r="AK350"/>
      <c r="AL350"/>
      <c r="AM350"/>
      <c r="AN350"/>
      <c r="AO350"/>
      <c r="AP350"/>
      <c r="AQ350"/>
      <c r="AR350"/>
      <c r="AS350"/>
      <c r="AT350"/>
      <c r="AU350"/>
      <c r="AV350"/>
      <c r="AW350"/>
      <c r="AX350"/>
      <c r="AY350"/>
      <c r="AZ350"/>
      <c r="BA350"/>
      <c r="BB350"/>
      <c r="BC350"/>
      <c r="BD350"/>
      <c r="BE350"/>
      <c r="BF350"/>
      <c r="BG350"/>
      <c r="BH350"/>
    </row>
    <row r="351" spans="1:60" s="104" customFormat="1" ht="13.4" hidden="1" customHeight="1" outlineLevel="2" x14ac:dyDescent="0.35">
      <c r="A351" s="102"/>
      <c r="B351" s="95"/>
      <c r="C351" s="17"/>
      <c r="D351" s="17"/>
      <c r="E351" s="17"/>
      <c r="F351" s="13"/>
      <c r="G351" s="86"/>
      <c r="H351" s="86"/>
      <c r="I351" s="99"/>
      <c r="J351" s="99" t="s">
        <v>114</v>
      </c>
      <c r="K351" s="128">
        <f>Annual!K366</f>
        <v>0</v>
      </c>
      <c r="L351" s="128">
        <f>Annual!L366</f>
        <v>0</v>
      </c>
      <c r="M351" s="128">
        <f>Annual!M366</f>
        <v>0</v>
      </c>
      <c r="N351" s="128">
        <f>Annual!N366</f>
        <v>0</v>
      </c>
      <c r="O351" s="128">
        <f>Annual!O366</f>
        <v>0</v>
      </c>
      <c r="P351" s="128">
        <f>Annual!P366</f>
        <v>0</v>
      </c>
      <c r="Q351" s="128">
        <f>Annual!Q366</f>
        <v>0</v>
      </c>
      <c r="R351" s="128">
        <f>Annual!R366</f>
        <v>0</v>
      </c>
      <c r="S351" s="128">
        <f>Annual!S366</f>
        <v>0</v>
      </c>
      <c r="T351" s="86"/>
      <c r="U351" s="99" t="s">
        <v>114</v>
      </c>
      <c r="V351" s="128">
        <f>Annual!V366</f>
        <v>0</v>
      </c>
      <c r="W351" s="128">
        <f>Annual!W366</f>
        <v>0</v>
      </c>
      <c r="X351" s="128">
        <f>Annual!X366</f>
        <v>0</v>
      </c>
      <c r="Y351" s="128">
        <f>Annual!Y366</f>
        <v>0</v>
      </c>
      <c r="Z351" s="128">
        <f>Annual!Z366</f>
        <v>0</v>
      </c>
      <c r="AA351" s="128">
        <f>Annual!AA366</f>
        <v>0</v>
      </c>
      <c r="AB351" s="128">
        <f>Annual!AB366</f>
        <v>0</v>
      </c>
      <c r="AC351" s="237">
        <f>Annual!AC366*(1+$AC$214)</f>
        <v>0</v>
      </c>
      <c r="AD351" s="128">
        <f>Annual!AD366</f>
        <v>0</v>
      </c>
      <c r="AE351" s="86"/>
      <c r="AF351" s="86"/>
      <c r="AG351" s="16"/>
      <c r="AH351" s="8"/>
      <c r="AI351"/>
      <c r="AJ351"/>
      <c r="AK351"/>
      <c r="AL351"/>
      <c r="AM351"/>
      <c r="AN351"/>
      <c r="AO351"/>
      <c r="AP351"/>
      <c r="AQ351"/>
      <c r="AR351"/>
      <c r="AS351"/>
      <c r="AT351"/>
      <c r="AU351"/>
      <c r="AV351"/>
      <c r="AW351"/>
      <c r="AX351"/>
      <c r="AY351"/>
      <c r="AZ351"/>
      <c r="BA351"/>
      <c r="BB351"/>
      <c r="BC351"/>
      <c r="BD351"/>
      <c r="BE351"/>
      <c r="BF351"/>
      <c r="BG351"/>
      <c r="BH351"/>
    </row>
    <row r="352" spans="1:60" s="104" customFormat="1" ht="13.4" hidden="1" customHeight="1" outlineLevel="2" x14ac:dyDescent="0.35">
      <c r="A352" s="102"/>
      <c r="B352" s="95"/>
      <c r="C352" s="17"/>
      <c r="D352" s="17"/>
      <c r="E352" s="17"/>
      <c r="F352" s="13"/>
      <c r="G352" s="86"/>
      <c r="H352" s="86"/>
      <c r="I352" s="99"/>
      <c r="J352" s="99" t="s">
        <v>115</v>
      </c>
      <c r="K352" s="128">
        <f>Annual!K367</f>
        <v>0</v>
      </c>
      <c r="L352" s="128">
        <f>Annual!L367</f>
        <v>0</v>
      </c>
      <c r="M352" s="128">
        <f>Annual!M367</f>
        <v>0</v>
      </c>
      <c r="N352" s="128">
        <f>Annual!N367</f>
        <v>0</v>
      </c>
      <c r="O352" s="128">
        <f>Annual!O367</f>
        <v>0</v>
      </c>
      <c r="P352" s="128">
        <f>Annual!P367</f>
        <v>0</v>
      </c>
      <c r="Q352" s="128">
        <f>Annual!Q367</f>
        <v>0</v>
      </c>
      <c r="R352" s="128">
        <f>Annual!R367</f>
        <v>0</v>
      </c>
      <c r="S352" s="128">
        <f>Annual!S367</f>
        <v>0</v>
      </c>
      <c r="T352" s="86"/>
      <c r="U352" s="99" t="s">
        <v>115</v>
      </c>
      <c r="V352" s="128">
        <f>Annual!V367</f>
        <v>0</v>
      </c>
      <c r="W352" s="128">
        <f>Annual!W367</f>
        <v>0</v>
      </c>
      <c r="X352" s="128">
        <f>Annual!X367</f>
        <v>0</v>
      </c>
      <c r="Y352" s="128">
        <f>Annual!Y367</f>
        <v>0</v>
      </c>
      <c r="Z352" s="128">
        <f>Annual!Z367</f>
        <v>0</v>
      </c>
      <c r="AA352" s="128">
        <f>Annual!AA367</f>
        <v>0</v>
      </c>
      <c r="AB352" s="128">
        <f>Annual!AB367</f>
        <v>0</v>
      </c>
      <c r="AC352" s="237">
        <f>Annual!AC367*(1+$AC$214)</f>
        <v>0</v>
      </c>
      <c r="AD352" s="128">
        <f>Annual!AD367</f>
        <v>0</v>
      </c>
      <c r="AE352" s="86"/>
      <c r="AF352" s="86"/>
      <c r="AG352" s="16"/>
      <c r="AH352" s="8"/>
      <c r="AI352"/>
      <c r="AJ352"/>
      <c r="AK352"/>
      <c r="AL352"/>
      <c r="AM352"/>
      <c r="AN352"/>
      <c r="AO352"/>
      <c r="AP352"/>
      <c r="AQ352"/>
      <c r="AR352"/>
      <c r="AS352"/>
      <c r="AT352"/>
      <c r="AU352"/>
      <c r="AV352"/>
      <c r="AW352"/>
      <c r="AX352"/>
      <c r="AY352"/>
      <c r="AZ352"/>
      <c r="BA352"/>
      <c r="BB352"/>
      <c r="BC352"/>
      <c r="BD352"/>
      <c r="BE352"/>
      <c r="BF352"/>
      <c r="BG352"/>
      <c r="BH352"/>
    </row>
    <row r="353" spans="1:60" s="104" customFormat="1" ht="13.4" hidden="1" customHeight="1" outlineLevel="2" x14ac:dyDescent="0.35">
      <c r="A353" s="102"/>
      <c r="B353" s="95"/>
      <c r="C353" s="17"/>
      <c r="D353" s="17"/>
      <c r="E353" s="17"/>
      <c r="F353" s="13"/>
      <c r="G353" s="86"/>
      <c r="H353" s="86"/>
      <c r="I353" s="99" t="s">
        <v>749</v>
      </c>
      <c r="J353" s="99" t="s">
        <v>342</v>
      </c>
      <c r="K353" s="128">
        <f>Annual!K368</f>
        <v>0</v>
      </c>
      <c r="L353" s="128">
        <f>Annual!L368</f>
        <v>0</v>
      </c>
      <c r="M353" s="128">
        <f>Annual!M368</f>
        <v>0</v>
      </c>
      <c r="N353" s="128">
        <f>Annual!N368</f>
        <v>0</v>
      </c>
      <c r="O353" s="128">
        <f>Annual!O368</f>
        <v>0</v>
      </c>
      <c r="P353" s="128">
        <f>Annual!P368</f>
        <v>0</v>
      </c>
      <c r="Q353" s="128">
        <f>Annual!Q368</f>
        <v>0</v>
      </c>
      <c r="R353" s="128">
        <f>Annual!R368</f>
        <v>0</v>
      </c>
      <c r="S353" s="128">
        <f>Annual!S368</f>
        <v>0</v>
      </c>
      <c r="T353" s="86"/>
      <c r="U353" s="99" t="s">
        <v>342</v>
      </c>
      <c r="V353" s="128">
        <f>Annual!V368</f>
        <v>0</v>
      </c>
      <c r="W353" s="128">
        <f>Annual!W368</f>
        <v>0</v>
      </c>
      <c r="X353" s="128">
        <f>Annual!X368</f>
        <v>0</v>
      </c>
      <c r="Y353" s="128">
        <f>Annual!Y368</f>
        <v>0</v>
      </c>
      <c r="Z353" s="128">
        <f>Annual!Z368</f>
        <v>0</v>
      </c>
      <c r="AA353" s="128">
        <f>Annual!AA368</f>
        <v>0</v>
      </c>
      <c r="AB353" s="128">
        <f>Annual!AB368</f>
        <v>0</v>
      </c>
      <c r="AC353" s="237">
        <f>Annual!AC368*(1+$AC$214)</f>
        <v>0</v>
      </c>
      <c r="AD353" s="128">
        <f>Annual!AD368</f>
        <v>0</v>
      </c>
      <c r="AE353" s="86"/>
      <c r="AF353" s="86"/>
      <c r="AG353" s="16"/>
      <c r="AH353" s="8"/>
      <c r="AI353"/>
      <c r="AJ353"/>
      <c r="AK353"/>
      <c r="AL353"/>
      <c r="AM353"/>
      <c r="AN353"/>
      <c r="AO353"/>
      <c r="AP353"/>
      <c r="AQ353"/>
      <c r="AR353"/>
      <c r="AS353"/>
      <c r="AT353"/>
      <c r="AU353"/>
      <c r="AV353"/>
      <c r="AW353"/>
      <c r="AX353"/>
      <c r="AY353"/>
      <c r="AZ353"/>
      <c r="BA353"/>
      <c r="BB353"/>
      <c r="BC353"/>
      <c r="BD353"/>
      <c r="BE353"/>
      <c r="BF353"/>
      <c r="BG353"/>
      <c r="BH353"/>
    </row>
    <row r="354" spans="1:60" s="104" customFormat="1" ht="13.4" hidden="1" customHeight="1" outlineLevel="2" x14ac:dyDescent="0.35">
      <c r="A354" s="102"/>
      <c r="B354" s="95"/>
      <c r="C354" s="17"/>
      <c r="D354" s="17"/>
      <c r="E354" s="17"/>
      <c r="F354" s="13"/>
      <c r="G354" s="86"/>
      <c r="H354" s="86"/>
      <c r="I354" s="99"/>
      <c r="J354" s="99" t="s">
        <v>107</v>
      </c>
      <c r="K354" s="128">
        <f>Annual!K369</f>
        <v>195.92819264069266</v>
      </c>
      <c r="L354" s="128">
        <f>Annual!L369</f>
        <v>195.92819264069266</v>
      </c>
      <c r="M354" s="128">
        <f>Annual!M369</f>
        <v>195.92819264069266</v>
      </c>
      <c r="N354" s="128">
        <f>Annual!N369</f>
        <v>195.92819264069266</v>
      </c>
      <c r="O354" s="128">
        <f>Annual!O369</f>
        <v>195.92819264069266</v>
      </c>
      <c r="P354" s="128">
        <f>Annual!P369</f>
        <v>195.92819264069266</v>
      </c>
      <c r="Q354" s="128">
        <f>Annual!Q369</f>
        <v>195.92819264069266</v>
      </c>
      <c r="R354" s="128">
        <f>Annual!R369</f>
        <v>195.92819264069266</v>
      </c>
      <c r="S354" s="128">
        <f>Annual!S369</f>
        <v>195.92819264069266</v>
      </c>
      <c r="T354" s="86"/>
      <c r="U354" s="99" t="s">
        <v>107</v>
      </c>
      <c r="V354" s="128">
        <f>Annual!V369</f>
        <v>5.6268997857280061</v>
      </c>
      <c r="W354" s="128">
        <f>Annual!W369</f>
        <v>7.0050242922904449</v>
      </c>
      <c r="X354" s="128">
        <f>Annual!X369</f>
        <v>7.9626655107043689</v>
      </c>
      <c r="Y354" s="128">
        <f>Annual!Y369</f>
        <v>7.7732586241509818</v>
      </c>
      <c r="Z354" s="128">
        <f>Annual!Z369</f>
        <v>8.3566318347354134</v>
      </c>
      <c r="AA354" s="128">
        <f>Annual!AA369</f>
        <v>7.6709789054121531</v>
      </c>
      <c r="AB354" s="128">
        <f>Annual!AB369</f>
        <v>6.9277462825766642</v>
      </c>
      <c r="AC354" s="237">
        <f>Annual!AC369*(1+$AC$214)</f>
        <v>5.4412810369056874</v>
      </c>
      <c r="AD354" s="128">
        <f>Annual!AD369</f>
        <v>0</v>
      </c>
      <c r="AE354" s="86"/>
      <c r="AF354" s="86"/>
      <c r="AG354" s="16"/>
      <c r="AH354" s="8"/>
      <c r="AI354"/>
      <c r="AJ354"/>
      <c r="AK354"/>
      <c r="AL354"/>
      <c r="AM354"/>
      <c r="AN354"/>
      <c r="AO354"/>
      <c r="AP354"/>
      <c r="AQ354"/>
      <c r="AR354"/>
      <c r="AS354"/>
      <c r="AT354"/>
      <c r="AU354"/>
      <c r="AV354"/>
      <c r="AW354"/>
      <c r="AX354"/>
      <c r="AY354"/>
      <c r="AZ354"/>
      <c r="BA354"/>
      <c r="BB354"/>
      <c r="BC354"/>
      <c r="BD354"/>
      <c r="BE354"/>
      <c r="BF354"/>
      <c r="BG354"/>
      <c r="BH354"/>
    </row>
    <row r="355" spans="1:60" s="104" customFormat="1" ht="13.4" hidden="1" customHeight="1" outlineLevel="2" x14ac:dyDescent="0.35">
      <c r="A355" s="102"/>
      <c r="B355" s="95"/>
      <c r="C355" s="17"/>
      <c r="D355" s="17"/>
      <c r="E355" s="17"/>
      <c r="F355" s="13"/>
      <c r="G355" s="86"/>
      <c r="H355" s="86"/>
      <c r="I355" s="99"/>
      <c r="J355" s="99" t="s">
        <v>108</v>
      </c>
      <c r="K355" s="128">
        <f>Annual!K370</f>
        <v>563.19755411255414</v>
      </c>
      <c r="L355" s="128">
        <f>Annual!L370</f>
        <v>563.19755411255414</v>
      </c>
      <c r="M355" s="128">
        <f>Annual!M370</f>
        <v>563.19755411255414</v>
      </c>
      <c r="N355" s="128">
        <f>Annual!N370</f>
        <v>563.19755411255414</v>
      </c>
      <c r="O355" s="128">
        <f>Annual!O370</f>
        <v>563.19755411255414</v>
      </c>
      <c r="P355" s="128">
        <f>Annual!P370</f>
        <v>563.19755411255414</v>
      </c>
      <c r="Q355" s="128">
        <f>Annual!Q370</f>
        <v>563.19755411255414</v>
      </c>
      <c r="R355" s="128">
        <f>Annual!R370</f>
        <v>563.19755411255414</v>
      </c>
      <c r="S355" s="128">
        <f>Annual!S370</f>
        <v>563.19755411255414</v>
      </c>
      <c r="T355" s="86"/>
      <c r="U355" s="99" t="s">
        <v>108</v>
      </c>
      <c r="V355" s="128">
        <f>Annual!V370</f>
        <v>10.606332724064384</v>
      </c>
      <c r="W355" s="128">
        <f>Annual!W370</f>
        <v>13.204005973703955</v>
      </c>
      <c r="X355" s="128">
        <f>Annual!X370</f>
        <v>15.009096126284728</v>
      </c>
      <c r="Y355" s="128">
        <f>Annual!Y370</f>
        <v>14.652076713195177</v>
      </c>
      <c r="Z355" s="128">
        <f>Annual!Z370</f>
        <v>15.751696505510996</v>
      </c>
      <c r="AA355" s="128">
        <f>Annual!AA370</f>
        <v>14.459286230126819</v>
      </c>
      <c r="AB355" s="128">
        <f>Annual!AB370</f>
        <v>13.05834205316342</v>
      </c>
      <c r="AC355" s="237">
        <f>Annual!AC370*(1+$AC$214)</f>
        <v>10.256453699236625</v>
      </c>
      <c r="AD355" s="128">
        <f>Annual!AD370</f>
        <v>0</v>
      </c>
      <c r="AE355" s="86"/>
      <c r="AF355" s="86"/>
      <c r="AG355" s="16"/>
      <c r="AH355" s="8"/>
      <c r="AI355"/>
      <c r="AJ355"/>
      <c r="AK355"/>
      <c r="AL355"/>
      <c r="AM355"/>
      <c r="AN355"/>
      <c r="AO355"/>
      <c r="AP355"/>
      <c r="AQ355"/>
      <c r="AR355"/>
      <c r="AS355"/>
      <c r="AT355"/>
      <c r="AU355"/>
      <c r="AV355"/>
      <c r="AW355"/>
      <c r="AX355"/>
      <c r="AY355"/>
      <c r="AZ355"/>
      <c r="BA355"/>
      <c r="BB355"/>
      <c r="BC355"/>
      <c r="BD355"/>
      <c r="BE355"/>
      <c r="BF355"/>
      <c r="BG355"/>
      <c r="BH355"/>
    </row>
    <row r="356" spans="1:60" s="104" customFormat="1" ht="13.4" hidden="1" customHeight="1" outlineLevel="2" x14ac:dyDescent="0.35">
      <c r="A356" s="102"/>
      <c r="B356" s="95"/>
      <c r="C356" s="17"/>
      <c r="D356" s="17"/>
      <c r="E356" s="17"/>
      <c r="F356" s="13"/>
      <c r="G356" s="86"/>
      <c r="H356" s="86"/>
      <c r="I356" s="99"/>
      <c r="J356" s="99" t="s">
        <v>109</v>
      </c>
      <c r="K356" s="128">
        <f>Annual!K371</f>
        <v>1364.4635389610389</v>
      </c>
      <c r="L356" s="128">
        <f>Annual!L371</f>
        <v>1364.4635389610389</v>
      </c>
      <c r="M356" s="128">
        <f>Annual!M371</f>
        <v>1364.4635389610389</v>
      </c>
      <c r="N356" s="128">
        <f>Annual!N371</f>
        <v>1364.4635389610389</v>
      </c>
      <c r="O356" s="128">
        <f>Annual!O371</f>
        <v>1364.4635389610389</v>
      </c>
      <c r="P356" s="128">
        <f>Annual!P371</f>
        <v>1364.4635389610389</v>
      </c>
      <c r="Q356" s="128">
        <f>Annual!Q371</f>
        <v>1364.4635389610389</v>
      </c>
      <c r="R356" s="128">
        <f>Annual!R371</f>
        <v>1364.4635389610389</v>
      </c>
      <c r="S356" s="128">
        <f>Annual!S371</f>
        <v>1364.4635389610389</v>
      </c>
      <c r="T356" s="86"/>
      <c r="U356" s="99" t="s">
        <v>109</v>
      </c>
      <c r="V356" s="128">
        <f>Annual!V371</f>
        <v>27.308688732604413</v>
      </c>
      <c r="W356" s="128">
        <f>Annual!W371</f>
        <v>33.997056149408962</v>
      </c>
      <c r="X356" s="128">
        <f>Annual!X371</f>
        <v>38.64471772986029</v>
      </c>
      <c r="Y356" s="128">
        <f>Annual!Y371</f>
        <v>37.725480866638115</v>
      </c>
      <c r="Z356" s="128">
        <f>Annual!Z371</f>
        <v>40.556730405362423</v>
      </c>
      <c r="AA356" s="128">
        <f>Annual!AA371</f>
        <v>37.229092960498136</v>
      </c>
      <c r="AB356" s="128">
        <f>Annual!AB371</f>
        <v>33.62200750921432</v>
      </c>
      <c r="AC356" s="237">
        <f>Annual!AC371*(1+$AC$214)</f>
        <v>26.407836606646683</v>
      </c>
      <c r="AD356" s="128">
        <f>Annual!AD371</f>
        <v>0</v>
      </c>
      <c r="AE356" s="86"/>
      <c r="AF356" s="86"/>
      <c r="AG356" s="16"/>
      <c r="AH356" s="8"/>
      <c r="AI356"/>
      <c r="AJ356"/>
      <c r="AK356"/>
      <c r="AL356"/>
      <c r="AM356"/>
      <c r="AN356"/>
      <c r="AO356"/>
      <c r="AP356"/>
      <c r="AQ356"/>
      <c r="AR356"/>
      <c r="AS356"/>
      <c r="AT356"/>
      <c r="AU356"/>
      <c r="AV356"/>
      <c r="AW356"/>
      <c r="AX356"/>
      <c r="AY356"/>
      <c r="AZ356"/>
      <c r="BA356"/>
      <c r="BB356"/>
      <c r="BC356"/>
      <c r="BD356"/>
      <c r="BE356"/>
      <c r="BF356"/>
      <c r="BG356"/>
      <c r="BH356"/>
    </row>
    <row r="357" spans="1:60" s="104" customFormat="1" ht="13.4" hidden="1" customHeight="1" outlineLevel="2" x14ac:dyDescent="0.35">
      <c r="A357" s="102"/>
      <c r="B357" s="95"/>
      <c r="C357" s="17"/>
      <c r="D357" s="17"/>
      <c r="E357" s="17"/>
      <c r="F357" s="13"/>
      <c r="G357" s="86"/>
      <c r="H357" s="86"/>
      <c r="I357" s="99"/>
      <c r="J357" s="99" t="s">
        <v>110</v>
      </c>
      <c r="K357" s="128">
        <f>Annual!K372</f>
        <v>1365.9157142857146</v>
      </c>
      <c r="L357" s="128">
        <f>Annual!L372</f>
        <v>1365.9157142857146</v>
      </c>
      <c r="M357" s="128">
        <f>Annual!M372</f>
        <v>1365.9157142857146</v>
      </c>
      <c r="N357" s="128">
        <f>Annual!N372</f>
        <v>1365.9157142857146</v>
      </c>
      <c r="O357" s="128">
        <f>Annual!O372</f>
        <v>1365.9157142857146</v>
      </c>
      <c r="P357" s="128">
        <f>Annual!P372</f>
        <v>1365.9157142857146</v>
      </c>
      <c r="Q357" s="128">
        <f>Annual!Q372</f>
        <v>1365.9157142857146</v>
      </c>
      <c r="R357" s="128">
        <f>Annual!R372</f>
        <v>1365.9157142857146</v>
      </c>
      <c r="S357" s="128">
        <f>Annual!S372</f>
        <v>1365.9157142857146</v>
      </c>
      <c r="T357" s="86"/>
      <c r="U357" s="99" t="s">
        <v>110</v>
      </c>
      <c r="V357" s="128">
        <f>Annual!V372</f>
        <v>29.131370103043764</v>
      </c>
      <c r="W357" s="128">
        <f>Annual!W372</f>
        <v>36.266143526692147</v>
      </c>
      <c r="X357" s="128">
        <f>Annual!X372</f>
        <v>41.224006972262011</v>
      </c>
      <c r="Y357" s="128">
        <f>Annual!Y372</f>
        <v>40.243416892046454</v>
      </c>
      <c r="Z357" s="128">
        <f>Annual!Z372</f>
        <v>43.263634339110375</v>
      </c>
      <c r="AA357" s="128">
        <f>Annual!AA372</f>
        <v>39.713898248730054</v>
      </c>
      <c r="AB357" s="128">
        <f>Annual!AB372</f>
        <v>35.866062773964209</v>
      </c>
      <c r="AC357" s="237">
        <f>Annual!AC372*(1+$AC$214)</f>
        <v>28.170391824432521</v>
      </c>
      <c r="AD357" s="128">
        <f>Annual!AD372</f>
        <v>0</v>
      </c>
      <c r="AE357" s="86"/>
      <c r="AF357" s="86"/>
      <c r="AG357" s="16"/>
      <c r="AH357" s="8"/>
      <c r="AI357"/>
      <c r="AJ357"/>
      <c r="AK357"/>
      <c r="AL357"/>
      <c r="AM357"/>
      <c r="AN357"/>
      <c r="AO357"/>
      <c r="AP357"/>
      <c r="AQ357"/>
      <c r="AR357"/>
      <c r="AS357"/>
      <c r="AT357"/>
      <c r="AU357"/>
      <c r="AV357"/>
      <c r="AW357"/>
      <c r="AX357"/>
      <c r="AY357"/>
      <c r="AZ357"/>
      <c r="BA357"/>
      <c r="BB357"/>
      <c r="BC357"/>
      <c r="BD357"/>
      <c r="BE357"/>
      <c r="BF357"/>
      <c r="BG357"/>
      <c r="BH357"/>
    </row>
    <row r="358" spans="1:60" s="104" customFormat="1" ht="13.4" hidden="1" customHeight="1" outlineLevel="2" x14ac:dyDescent="0.35">
      <c r="A358" s="102"/>
      <c r="B358" s="95"/>
      <c r="C358" s="17"/>
      <c r="D358" s="17"/>
      <c r="E358" s="17"/>
      <c r="F358" s="13"/>
      <c r="G358" s="86"/>
      <c r="H358" s="86"/>
      <c r="I358" s="99"/>
      <c r="J358" s="99" t="s">
        <v>111</v>
      </c>
      <c r="K358" s="128">
        <f>Annual!K373</f>
        <v>737.74500000000012</v>
      </c>
      <c r="L358" s="128">
        <f>Annual!L373</f>
        <v>737.74500000000012</v>
      </c>
      <c r="M358" s="128">
        <f>Annual!M373</f>
        <v>737.74500000000012</v>
      </c>
      <c r="N358" s="128">
        <f>Annual!N373</f>
        <v>737.74500000000012</v>
      </c>
      <c r="O358" s="128">
        <f>Annual!O373</f>
        <v>737.74500000000012</v>
      </c>
      <c r="P358" s="128">
        <f>Annual!P373</f>
        <v>737.74500000000012</v>
      </c>
      <c r="Q358" s="128">
        <f>Annual!Q373</f>
        <v>737.74500000000012</v>
      </c>
      <c r="R358" s="128">
        <f>Annual!R373</f>
        <v>737.74500000000012</v>
      </c>
      <c r="S358" s="128">
        <f>Annual!S373</f>
        <v>737.74500000000012</v>
      </c>
      <c r="T358" s="86"/>
      <c r="U358" s="99" t="s">
        <v>111</v>
      </c>
      <c r="V358" s="128">
        <f>Annual!V373</f>
        <v>6.8498171818434983</v>
      </c>
      <c r="W358" s="128">
        <f>Annual!W373</f>
        <v>8.5274551855830065</v>
      </c>
      <c r="X358" s="128">
        <f>Annual!X373</f>
        <v>9.6932245295779147</v>
      </c>
      <c r="Y358" s="128">
        <f>Annual!Y373</f>
        <v>9.4626530612244917</v>
      </c>
      <c r="Z358" s="128">
        <f>Annual!Z373</f>
        <v>10.172813183753037</v>
      </c>
      <c r="AA358" s="128">
        <f>Annual!AA373</f>
        <v>9.3381444683136419</v>
      </c>
      <c r="AB358" s="128">
        <f>Annual!AB373</f>
        <v>8.4333820264948098</v>
      </c>
      <c r="AC358" s="237">
        <f>Annual!AC373*(1+$AC$214)</f>
        <v>6.6238571428571449</v>
      </c>
      <c r="AD358" s="128">
        <f>Annual!AD373</f>
        <v>0</v>
      </c>
      <c r="AE358" s="86"/>
      <c r="AF358" s="86"/>
      <c r="AG358" s="16"/>
      <c r="AH358" s="8"/>
      <c r="AI358"/>
      <c r="AJ358"/>
      <c r="AK358"/>
      <c r="AL358"/>
      <c r="AM358"/>
      <c r="AN358"/>
      <c r="AO358"/>
      <c r="AP358"/>
      <c r="AQ358"/>
      <c r="AR358"/>
      <c r="AS358"/>
      <c r="AT358"/>
      <c r="AU358"/>
      <c r="AV358"/>
      <c r="AW358"/>
      <c r="AX358"/>
      <c r="AY358"/>
      <c r="AZ358"/>
      <c r="BA358"/>
      <c r="BB358"/>
      <c r="BC358"/>
      <c r="BD358"/>
      <c r="BE358"/>
      <c r="BF358"/>
      <c r="BG358"/>
      <c r="BH358"/>
    </row>
    <row r="359" spans="1:60" s="104" customFormat="1" ht="13.4" hidden="1" customHeight="1" outlineLevel="2" x14ac:dyDescent="0.35">
      <c r="A359" s="102"/>
      <c r="B359" s="95"/>
      <c r="C359" s="17"/>
      <c r="D359" s="17"/>
      <c r="E359" s="17"/>
      <c r="F359" s="13"/>
      <c r="G359" s="86"/>
      <c r="H359" s="86"/>
      <c r="I359" s="99"/>
      <c r="J359" s="99" t="s">
        <v>112</v>
      </c>
      <c r="K359" s="128">
        <f>Annual!K374</f>
        <v>5.5172413793103453E-3</v>
      </c>
      <c r="L359" s="128">
        <f>Annual!L374</f>
        <v>5.5172413793103453E-3</v>
      </c>
      <c r="M359" s="128">
        <f>Annual!M374</f>
        <v>5.5172413793103453E-3</v>
      </c>
      <c r="N359" s="128">
        <f>Annual!N374</f>
        <v>5.5172413793103453E-3</v>
      </c>
      <c r="O359" s="128">
        <f>Annual!O374</f>
        <v>5.5172413793103453E-3</v>
      </c>
      <c r="P359" s="128">
        <f>Annual!P374</f>
        <v>5.5172413793103453E-3</v>
      </c>
      <c r="Q359" s="128">
        <f>Annual!Q374</f>
        <v>5.5172413793103453E-3</v>
      </c>
      <c r="R359" s="128">
        <f>Annual!R374</f>
        <v>5.5172413793103453E-3</v>
      </c>
      <c r="S359" s="128">
        <f>Annual!S374</f>
        <v>5.5172413793103453E-3</v>
      </c>
      <c r="T359" s="86"/>
      <c r="U359" s="99" t="s">
        <v>112</v>
      </c>
      <c r="V359" s="128">
        <f>Annual!V374</f>
        <v>3.9938159575183168E-3</v>
      </c>
      <c r="W359" s="128">
        <f>Annual!W374</f>
        <v>4.9719701552732405E-3</v>
      </c>
      <c r="X359" s="128">
        <f>Annual!X374</f>
        <v>5.6516770854338916E-3</v>
      </c>
      <c r="Y359" s="128">
        <f>Annual!Y374</f>
        <v>5.5172413793103453E-3</v>
      </c>
      <c r="Z359" s="128">
        <f>Annual!Z374</f>
        <v>5.9313033541708686E-3</v>
      </c>
      <c r="AA359" s="128">
        <f>Annual!AA374</f>
        <v>5.4446460980036296E-3</v>
      </c>
      <c r="AB359" s="128">
        <f>Annual!AB374</f>
        <v>4.9171203871748344E-3</v>
      </c>
      <c r="AC359" s="237">
        <f>Annual!AC374*(1+$AC$214)</f>
        <v>3.8620689655172419E-3</v>
      </c>
      <c r="AD359" s="128">
        <f>Annual!AD374</f>
        <v>0</v>
      </c>
      <c r="AE359" s="86"/>
      <c r="AF359" s="86"/>
      <c r="AG359" s="16"/>
      <c r="AH359" s="8"/>
      <c r="AI359"/>
      <c r="AJ359"/>
      <c r="AK359"/>
      <c r="AL359"/>
      <c r="AM359"/>
      <c r="AN359"/>
      <c r="AO359"/>
      <c r="AP359"/>
      <c r="AQ359"/>
      <c r="AR359"/>
      <c r="AS359"/>
      <c r="AT359"/>
      <c r="AU359"/>
      <c r="AV359"/>
      <c r="AW359"/>
      <c r="AX359"/>
      <c r="AY359"/>
      <c r="AZ359"/>
      <c r="BA359"/>
      <c r="BB359"/>
      <c r="BC359"/>
      <c r="BD359"/>
      <c r="BE359"/>
      <c r="BF359"/>
      <c r="BG359"/>
      <c r="BH359"/>
    </row>
    <row r="360" spans="1:60" s="104" customFormat="1" ht="13.4" hidden="1" customHeight="1" outlineLevel="2" x14ac:dyDescent="0.35">
      <c r="A360" s="102"/>
      <c r="B360" s="95"/>
      <c r="C360" s="17"/>
      <c r="D360" s="17"/>
      <c r="E360" s="17"/>
      <c r="F360" s="13"/>
      <c r="G360" s="86"/>
      <c r="H360" s="86"/>
      <c r="I360" s="99"/>
      <c r="J360" s="99" t="s">
        <v>113</v>
      </c>
      <c r="K360" s="128">
        <f>Annual!K375</f>
        <v>5.5172413793103453E-3</v>
      </c>
      <c r="L360" s="128">
        <f>Annual!L375</f>
        <v>5.5172413793103453E-3</v>
      </c>
      <c r="M360" s="128">
        <f>Annual!M375</f>
        <v>5.5172413793103453E-3</v>
      </c>
      <c r="N360" s="128">
        <f>Annual!N375</f>
        <v>5.5172413793103453E-3</v>
      </c>
      <c r="O360" s="128">
        <f>Annual!O375</f>
        <v>5.5172413793103453E-3</v>
      </c>
      <c r="P360" s="128">
        <f>Annual!P375</f>
        <v>5.5172413793103453E-3</v>
      </c>
      <c r="Q360" s="128">
        <f>Annual!Q375</f>
        <v>5.5172413793103453E-3</v>
      </c>
      <c r="R360" s="128">
        <f>Annual!R375</f>
        <v>5.5172413793103453E-3</v>
      </c>
      <c r="S360" s="128">
        <f>Annual!S375</f>
        <v>5.5172413793103453E-3</v>
      </c>
      <c r="T360" s="86"/>
      <c r="U360" s="99" t="s">
        <v>113</v>
      </c>
      <c r="V360" s="128">
        <f>Annual!V375</f>
        <v>3.9938159575183168E-3</v>
      </c>
      <c r="W360" s="128">
        <f>Annual!W375</f>
        <v>4.9719701552732405E-3</v>
      </c>
      <c r="X360" s="128">
        <f>Annual!X375</f>
        <v>5.6516770854338916E-3</v>
      </c>
      <c r="Y360" s="128">
        <f>Annual!Y375</f>
        <v>5.5172413793103453E-3</v>
      </c>
      <c r="Z360" s="128">
        <f>Annual!Z375</f>
        <v>5.9313033541708686E-3</v>
      </c>
      <c r="AA360" s="128">
        <f>Annual!AA375</f>
        <v>5.4446460980036296E-3</v>
      </c>
      <c r="AB360" s="128">
        <f>Annual!AB375</f>
        <v>4.9171203871748344E-3</v>
      </c>
      <c r="AC360" s="237">
        <f>Annual!AC375*(1+$AC$214)</f>
        <v>3.8620689655172419E-3</v>
      </c>
      <c r="AD360" s="128">
        <f>Annual!AD375</f>
        <v>0</v>
      </c>
      <c r="AE360" s="86"/>
      <c r="AF360" s="86"/>
      <c r="AG360" s="16"/>
      <c r="AH360" s="8"/>
      <c r="AI360"/>
      <c r="AJ360"/>
      <c r="AK360"/>
      <c r="AL360"/>
      <c r="AM360"/>
      <c r="AN360"/>
      <c r="AO360"/>
      <c r="AP360"/>
      <c r="AQ360"/>
      <c r="AR360"/>
      <c r="AS360"/>
      <c r="AT360"/>
      <c r="AU360"/>
      <c r="AV360"/>
      <c r="AW360"/>
      <c r="AX360"/>
      <c r="AY360"/>
      <c r="AZ360"/>
      <c r="BA360"/>
      <c r="BB360"/>
      <c r="BC360"/>
      <c r="BD360"/>
      <c r="BE360"/>
      <c r="BF360"/>
      <c r="BG360"/>
      <c r="BH360"/>
    </row>
    <row r="361" spans="1:60" s="104" customFormat="1" ht="13.4" hidden="1" customHeight="1" outlineLevel="2" x14ac:dyDescent="0.35">
      <c r="A361" s="102"/>
      <c r="B361" s="95"/>
      <c r="C361" s="17"/>
      <c r="D361" s="17"/>
      <c r="E361" s="17"/>
      <c r="F361" s="13"/>
      <c r="G361" s="86"/>
      <c r="H361" s="86"/>
      <c r="I361" s="99"/>
      <c r="J361" s="99" t="s">
        <v>114</v>
      </c>
      <c r="K361" s="128">
        <f>Annual!K376</f>
        <v>5.5172413793103453E-3</v>
      </c>
      <c r="L361" s="128">
        <f>Annual!L376</f>
        <v>5.5172413793103453E-3</v>
      </c>
      <c r="M361" s="128">
        <f>Annual!M376</f>
        <v>5.5172413793103453E-3</v>
      </c>
      <c r="N361" s="128">
        <f>Annual!N376</f>
        <v>5.5172413793103453E-3</v>
      </c>
      <c r="O361" s="128">
        <f>Annual!O376</f>
        <v>5.5172413793103453E-3</v>
      </c>
      <c r="P361" s="128">
        <f>Annual!P376</f>
        <v>5.5172413793103453E-3</v>
      </c>
      <c r="Q361" s="128">
        <f>Annual!Q376</f>
        <v>5.5172413793103453E-3</v>
      </c>
      <c r="R361" s="128">
        <f>Annual!R376</f>
        <v>5.5172413793103453E-3</v>
      </c>
      <c r="S361" s="128">
        <f>Annual!S376</f>
        <v>5.5172413793103453E-3</v>
      </c>
      <c r="T361" s="86"/>
      <c r="U361" s="99" t="s">
        <v>114</v>
      </c>
      <c r="V361" s="128">
        <f>Annual!V376</f>
        <v>3.9938159575183168E-3</v>
      </c>
      <c r="W361" s="128">
        <f>Annual!W376</f>
        <v>4.9719701552732405E-3</v>
      </c>
      <c r="X361" s="128">
        <f>Annual!X376</f>
        <v>5.6516770854338916E-3</v>
      </c>
      <c r="Y361" s="128">
        <f>Annual!Y376</f>
        <v>5.5172413793103453E-3</v>
      </c>
      <c r="Z361" s="128">
        <f>Annual!Z376</f>
        <v>5.9313033541708686E-3</v>
      </c>
      <c r="AA361" s="128">
        <f>Annual!AA376</f>
        <v>5.4446460980036296E-3</v>
      </c>
      <c r="AB361" s="128">
        <f>Annual!AB376</f>
        <v>4.9171203871748344E-3</v>
      </c>
      <c r="AC361" s="237">
        <f>Annual!AC376*(1+$AC$214)</f>
        <v>3.8620689655172419E-3</v>
      </c>
      <c r="AD361" s="128">
        <f>Annual!AD376</f>
        <v>0</v>
      </c>
      <c r="AE361" s="86"/>
      <c r="AF361" s="86"/>
      <c r="AG361" s="16"/>
      <c r="AH361" s="8"/>
      <c r="AI361"/>
      <c r="AJ361"/>
      <c r="AK361"/>
      <c r="AL361"/>
      <c r="AM361"/>
      <c r="AN361"/>
      <c r="AO361"/>
      <c r="AP361"/>
      <c r="AQ361"/>
      <c r="AR361"/>
      <c r="AS361"/>
      <c r="AT361"/>
      <c r="AU361"/>
      <c r="AV361"/>
      <c r="AW361"/>
      <c r="AX361"/>
      <c r="AY361"/>
      <c r="AZ361"/>
      <c r="BA361"/>
      <c r="BB361"/>
      <c r="BC361"/>
      <c r="BD361"/>
      <c r="BE361"/>
      <c r="BF361"/>
      <c r="BG361"/>
      <c r="BH361"/>
    </row>
    <row r="362" spans="1:60" s="104" customFormat="1" ht="13.4" hidden="1" customHeight="1" outlineLevel="2" x14ac:dyDescent="0.35">
      <c r="A362" s="102"/>
      <c r="B362" s="95"/>
      <c r="C362" s="17"/>
      <c r="D362" s="17"/>
      <c r="E362" s="17"/>
      <c r="F362" s="13"/>
      <c r="G362" s="86"/>
      <c r="H362" s="86"/>
      <c r="I362" s="99"/>
      <c r="J362" s="99" t="s">
        <v>115</v>
      </c>
      <c r="K362" s="128">
        <f>Annual!K377</f>
        <v>5.5172413793103453E-3</v>
      </c>
      <c r="L362" s="128">
        <f>Annual!L377</f>
        <v>5.5172413793103453E-3</v>
      </c>
      <c r="M362" s="128">
        <f>Annual!M377</f>
        <v>5.5172413793103453E-3</v>
      </c>
      <c r="N362" s="128">
        <f>Annual!N377</f>
        <v>5.5172413793103453E-3</v>
      </c>
      <c r="O362" s="128">
        <f>Annual!O377</f>
        <v>5.5172413793103453E-3</v>
      </c>
      <c r="P362" s="128">
        <f>Annual!P377</f>
        <v>5.5172413793103453E-3</v>
      </c>
      <c r="Q362" s="128">
        <f>Annual!Q377</f>
        <v>5.5172413793103453E-3</v>
      </c>
      <c r="R362" s="128">
        <f>Annual!R377</f>
        <v>5.5172413793103453E-3</v>
      </c>
      <c r="S362" s="128">
        <f>Annual!S377</f>
        <v>5.5172413793103453E-3</v>
      </c>
      <c r="T362" s="86"/>
      <c r="U362" s="99" t="s">
        <v>115</v>
      </c>
      <c r="V362" s="128">
        <f>Annual!V377</f>
        <v>3.9938159575183168E-3</v>
      </c>
      <c r="W362" s="128">
        <f>Annual!W377</f>
        <v>4.9719701552732405E-3</v>
      </c>
      <c r="X362" s="128">
        <f>Annual!X377</f>
        <v>5.6516770854338916E-3</v>
      </c>
      <c r="Y362" s="128">
        <f>Annual!Y377</f>
        <v>5.5172413793103453E-3</v>
      </c>
      <c r="Z362" s="128">
        <f>Annual!Z377</f>
        <v>5.9313033541708686E-3</v>
      </c>
      <c r="AA362" s="128">
        <f>Annual!AA377</f>
        <v>5.4446460980036296E-3</v>
      </c>
      <c r="AB362" s="128">
        <f>Annual!AB377</f>
        <v>4.9171203871748344E-3</v>
      </c>
      <c r="AC362" s="237">
        <f>Annual!AC377*(1+$AC$214)</f>
        <v>3.8620689655172419E-3</v>
      </c>
      <c r="AD362" s="128">
        <f>Annual!AD377</f>
        <v>0</v>
      </c>
      <c r="AE362" s="86"/>
      <c r="AF362" s="86"/>
      <c r="AG362" s="16"/>
      <c r="AH362" s="8"/>
      <c r="AI362"/>
      <c r="AJ362"/>
      <c r="AK362"/>
      <c r="AL362"/>
      <c r="AM362"/>
      <c r="AN362"/>
      <c r="AO362"/>
      <c r="AP362"/>
      <c r="AQ362"/>
      <c r="AR362"/>
      <c r="AS362"/>
      <c r="AT362"/>
      <c r="AU362"/>
      <c r="AV362"/>
      <c r="AW362"/>
      <c r="AX362"/>
      <c r="AY362"/>
      <c r="AZ362"/>
      <c r="BA362"/>
      <c r="BB362"/>
      <c r="BC362"/>
      <c r="BD362"/>
      <c r="BE362"/>
      <c r="BF362"/>
      <c r="BG362"/>
      <c r="BH362"/>
    </row>
    <row r="363" spans="1:60" s="104" customFormat="1" ht="13.4" hidden="1" customHeight="1" outlineLevel="2" x14ac:dyDescent="0.35">
      <c r="A363" s="102"/>
      <c r="B363" s="95"/>
      <c r="C363" s="17"/>
      <c r="D363" s="17"/>
      <c r="E363" s="17"/>
      <c r="F363" s="13"/>
      <c r="G363" s="86"/>
      <c r="H363" s="86"/>
      <c r="I363" s="99" t="s">
        <v>750</v>
      </c>
      <c r="J363" s="99" t="s">
        <v>342</v>
      </c>
      <c r="K363" s="128">
        <f>Annual!K378</f>
        <v>0</v>
      </c>
      <c r="L363" s="128">
        <f>Annual!L378</f>
        <v>0</v>
      </c>
      <c r="M363" s="128">
        <f>Annual!M378</f>
        <v>0</v>
      </c>
      <c r="N363" s="128">
        <f>Annual!N378</f>
        <v>0</v>
      </c>
      <c r="O363" s="128">
        <f>Annual!O378</f>
        <v>0</v>
      </c>
      <c r="P363" s="128">
        <f>Annual!P378</f>
        <v>0</v>
      </c>
      <c r="Q363" s="128">
        <f>Annual!Q378</f>
        <v>0</v>
      </c>
      <c r="R363" s="128">
        <f>Annual!R378</f>
        <v>0</v>
      </c>
      <c r="S363" s="128">
        <f>Annual!S378</f>
        <v>0</v>
      </c>
      <c r="T363" s="86"/>
      <c r="U363" s="99" t="s">
        <v>342</v>
      </c>
      <c r="V363" s="128">
        <f>Annual!V378</f>
        <v>0</v>
      </c>
      <c r="W363" s="128">
        <f>Annual!W378</f>
        <v>0</v>
      </c>
      <c r="X363" s="128">
        <f>Annual!X378</f>
        <v>0</v>
      </c>
      <c r="Y363" s="128">
        <f>Annual!Y378</f>
        <v>0</v>
      </c>
      <c r="Z363" s="128">
        <f>Annual!Z378</f>
        <v>0</v>
      </c>
      <c r="AA363" s="128">
        <f>Annual!AA378</f>
        <v>0</v>
      </c>
      <c r="AB363" s="128">
        <f>Annual!AB378</f>
        <v>0</v>
      </c>
      <c r="AC363" s="237">
        <f>Annual!AC378*(1+$AC$214)</f>
        <v>0</v>
      </c>
      <c r="AD363" s="128">
        <f>Annual!AD378</f>
        <v>0</v>
      </c>
      <c r="AE363" s="86"/>
      <c r="AF363" s="86"/>
      <c r="AG363" s="16"/>
      <c r="AH363" s="8"/>
      <c r="AI363"/>
      <c r="AJ363"/>
      <c r="AK363"/>
      <c r="AL363"/>
      <c r="AM363"/>
      <c r="AN363"/>
      <c r="AO363"/>
      <c r="AP363"/>
      <c r="AQ363"/>
      <c r="AR363"/>
      <c r="AS363"/>
      <c r="AT363"/>
      <c r="AU363"/>
      <c r="AV363"/>
      <c r="AW363"/>
      <c r="AX363"/>
      <c r="AY363"/>
      <c r="AZ363"/>
      <c r="BA363"/>
      <c r="BB363"/>
      <c r="BC363"/>
      <c r="BD363"/>
      <c r="BE363"/>
      <c r="BF363"/>
      <c r="BG363"/>
      <c r="BH363"/>
    </row>
    <row r="364" spans="1:60" s="104" customFormat="1" ht="13.4" hidden="1" customHeight="1" outlineLevel="2" x14ac:dyDescent="0.35">
      <c r="A364" s="102"/>
      <c r="B364" s="95"/>
      <c r="C364" s="17"/>
      <c r="D364" s="17"/>
      <c r="E364" s="17"/>
      <c r="F364" s="13"/>
      <c r="G364" s="86"/>
      <c r="H364" s="86"/>
      <c r="I364" s="99"/>
      <c r="J364" s="99" t="s">
        <v>107</v>
      </c>
      <c r="K364" s="128">
        <f>Annual!K379</f>
        <v>195.92819264069266</v>
      </c>
      <c r="L364" s="128">
        <f>Annual!L379</f>
        <v>195.92819264069266</v>
      </c>
      <c r="M364" s="128">
        <f>Annual!M379</f>
        <v>195.92819264069266</v>
      </c>
      <c r="N364" s="128">
        <f>Annual!N379</f>
        <v>195.92819264069266</v>
      </c>
      <c r="O364" s="128">
        <f>Annual!O379</f>
        <v>195.92819264069266</v>
      </c>
      <c r="P364" s="128">
        <f>Annual!P379</f>
        <v>195.92819264069266</v>
      </c>
      <c r="Q364" s="128">
        <f>Annual!Q379</f>
        <v>195.92819264069266</v>
      </c>
      <c r="R364" s="128">
        <f>Annual!R379</f>
        <v>195.92819264069266</v>
      </c>
      <c r="S364" s="128">
        <f>Annual!S379</f>
        <v>195.92819264069266</v>
      </c>
      <c r="T364" s="86"/>
      <c r="U364" s="99" t="s">
        <v>107</v>
      </c>
      <c r="V364" s="128">
        <f>Annual!V379</f>
        <v>5.6268997857280061</v>
      </c>
      <c r="W364" s="128">
        <f>Annual!W379</f>
        <v>7.0050242922904449</v>
      </c>
      <c r="X364" s="128">
        <f>Annual!X379</f>
        <v>7.9626655107043689</v>
      </c>
      <c r="Y364" s="128">
        <f>Annual!Y379</f>
        <v>7.7732586241509818</v>
      </c>
      <c r="Z364" s="128">
        <f>Annual!Z379</f>
        <v>8.3566318347354134</v>
      </c>
      <c r="AA364" s="128">
        <f>Annual!AA379</f>
        <v>7.6709789054121531</v>
      </c>
      <c r="AB364" s="128">
        <f>Annual!AB379</f>
        <v>6.9277462825766642</v>
      </c>
      <c r="AC364" s="237">
        <f>Annual!AC379*(1+$AC$214)</f>
        <v>5.4412810369056874</v>
      </c>
      <c r="AD364" s="128">
        <f>Annual!AD379</f>
        <v>0</v>
      </c>
      <c r="AE364" s="86"/>
      <c r="AF364" s="86"/>
      <c r="AG364" s="16"/>
      <c r="AH364" s="8"/>
      <c r="AI364"/>
      <c r="AJ364"/>
      <c r="AK364"/>
      <c r="AL364"/>
      <c r="AM364"/>
      <c r="AN364"/>
      <c r="AO364"/>
      <c r="AP364"/>
      <c r="AQ364"/>
      <c r="AR364"/>
      <c r="AS364"/>
      <c r="AT364"/>
      <c r="AU364"/>
      <c r="AV364"/>
      <c r="AW364"/>
      <c r="AX364"/>
      <c r="AY364"/>
      <c r="AZ364"/>
      <c r="BA364"/>
      <c r="BB364"/>
      <c r="BC364"/>
      <c r="BD364"/>
      <c r="BE364"/>
      <c r="BF364"/>
      <c r="BG364"/>
      <c r="BH364"/>
    </row>
    <row r="365" spans="1:60" s="104" customFormat="1" ht="13.4" hidden="1" customHeight="1" outlineLevel="2" x14ac:dyDescent="0.35">
      <c r="A365" s="102"/>
      <c r="B365" s="95"/>
      <c r="C365" s="17"/>
      <c r="D365" s="17"/>
      <c r="E365" s="17"/>
      <c r="F365" s="13"/>
      <c r="G365" s="86"/>
      <c r="H365" s="86"/>
      <c r="I365" s="99"/>
      <c r="J365" s="99" t="s">
        <v>108</v>
      </c>
      <c r="K365" s="128">
        <f>Annual!K380</f>
        <v>563.19755411255414</v>
      </c>
      <c r="L365" s="128">
        <f>Annual!L380</f>
        <v>563.19755411255414</v>
      </c>
      <c r="M365" s="128">
        <f>Annual!M380</f>
        <v>563.19755411255414</v>
      </c>
      <c r="N365" s="128">
        <f>Annual!N380</f>
        <v>563.19755411255414</v>
      </c>
      <c r="O365" s="128">
        <f>Annual!O380</f>
        <v>563.19755411255414</v>
      </c>
      <c r="P365" s="128">
        <f>Annual!P380</f>
        <v>563.19755411255414</v>
      </c>
      <c r="Q365" s="128">
        <f>Annual!Q380</f>
        <v>563.19755411255414</v>
      </c>
      <c r="R365" s="128">
        <f>Annual!R380</f>
        <v>563.19755411255414</v>
      </c>
      <c r="S365" s="128">
        <f>Annual!S380</f>
        <v>563.19755411255414</v>
      </c>
      <c r="T365" s="86"/>
      <c r="U365" s="99" t="s">
        <v>108</v>
      </c>
      <c r="V365" s="128">
        <f>Annual!V380</f>
        <v>6.8941162706418497</v>
      </c>
      <c r="W365" s="128">
        <f>Annual!W380</f>
        <v>8.5826038829075717</v>
      </c>
      <c r="X365" s="128">
        <f>Annual!X380</f>
        <v>9.7559124820850744</v>
      </c>
      <c r="Y365" s="128">
        <f>Annual!Y380</f>
        <v>9.5238498635768654</v>
      </c>
      <c r="Z365" s="128">
        <f>Annual!Z380</f>
        <v>10.238602728582148</v>
      </c>
      <c r="AA365" s="128">
        <f>Annual!AA380</f>
        <v>9.3985360495824324</v>
      </c>
      <c r="AB365" s="128">
        <f>Annual!AB380</f>
        <v>8.4879223345562238</v>
      </c>
      <c r="AC365" s="237">
        <f>Annual!AC380*(1+$AC$214)</f>
        <v>6.6666949045038058</v>
      </c>
      <c r="AD365" s="128">
        <f>Annual!AD380</f>
        <v>0</v>
      </c>
      <c r="AE365" s="86"/>
      <c r="AF365" s="86"/>
      <c r="AG365" s="16"/>
      <c r="AH365" s="8"/>
      <c r="AI365"/>
      <c r="AJ365"/>
      <c r="AK365"/>
      <c r="AL365"/>
      <c r="AM365"/>
      <c r="AN365"/>
      <c r="AO365"/>
      <c r="AP365"/>
      <c r="AQ365"/>
      <c r="AR365"/>
      <c r="AS365"/>
      <c r="AT365"/>
      <c r="AU365"/>
      <c r="AV365"/>
      <c r="AW365"/>
      <c r="AX365"/>
      <c r="AY365"/>
      <c r="AZ365"/>
      <c r="BA365"/>
      <c r="BB365"/>
      <c r="BC365"/>
      <c r="BD365"/>
      <c r="BE365"/>
      <c r="BF365"/>
      <c r="BG365"/>
      <c r="BH365"/>
    </row>
    <row r="366" spans="1:60" s="104" customFormat="1" ht="13.4" hidden="1" customHeight="1" outlineLevel="2" x14ac:dyDescent="0.35">
      <c r="A366" s="102"/>
      <c r="B366" s="95"/>
      <c r="C366" s="17"/>
      <c r="D366" s="17"/>
      <c r="E366" s="17"/>
      <c r="F366" s="13"/>
      <c r="G366" s="86"/>
      <c r="H366" s="86"/>
      <c r="I366" s="99"/>
      <c r="J366" s="99" t="s">
        <v>109</v>
      </c>
      <c r="K366" s="128">
        <f>Annual!K381</f>
        <v>1364.4635389610389</v>
      </c>
      <c r="L366" s="128">
        <f>Annual!L381</f>
        <v>1364.4635389610389</v>
      </c>
      <c r="M366" s="128">
        <f>Annual!M381</f>
        <v>1364.4635389610389</v>
      </c>
      <c r="N366" s="128">
        <f>Annual!N381</f>
        <v>1364.4635389610389</v>
      </c>
      <c r="O366" s="128">
        <f>Annual!O381</f>
        <v>1364.4635389610389</v>
      </c>
      <c r="P366" s="128">
        <f>Annual!P381</f>
        <v>1364.4635389610389</v>
      </c>
      <c r="Q366" s="128">
        <f>Annual!Q381</f>
        <v>1364.4635389610389</v>
      </c>
      <c r="R366" s="128">
        <f>Annual!R381</f>
        <v>1364.4635389610389</v>
      </c>
      <c r="S366" s="128">
        <f>Annual!S381</f>
        <v>1364.4635389610389</v>
      </c>
      <c r="T366" s="86"/>
      <c r="U366" s="99" t="s">
        <v>109</v>
      </c>
      <c r="V366" s="128">
        <f>Annual!V381</f>
        <v>27.308688732604413</v>
      </c>
      <c r="W366" s="128">
        <f>Annual!W381</f>
        <v>33.997056149408962</v>
      </c>
      <c r="X366" s="128">
        <f>Annual!X381</f>
        <v>38.64471772986029</v>
      </c>
      <c r="Y366" s="128">
        <f>Annual!Y381</f>
        <v>37.725480866638115</v>
      </c>
      <c r="Z366" s="128">
        <f>Annual!Z381</f>
        <v>40.556730405362423</v>
      </c>
      <c r="AA366" s="128">
        <f>Annual!AA381</f>
        <v>37.229092960498136</v>
      </c>
      <c r="AB366" s="128">
        <f>Annual!AB381</f>
        <v>33.62200750921432</v>
      </c>
      <c r="AC366" s="237">
        <f>Annual!AC381*(1+$AC$214)</f>
        <v>26.407836606646683</v>
      </c>
      <c r="AD366" s="128">
        <f>Annual!AD381</f>
        <v>0</v>
      </c>
      <c r="AE366" s="86"/>
      <c r="AF366" s="86"/>
      <c r="AG366" s="16"/>
      <c r="AH366" s="8"/>
      <c r="AI366"/>
      <c r="AJ366"/>
      <c r="AK366"/>
      <c r="AL366"/>
      <c r="AM366"/>
      <c r="AN366"/>
      <c r="AO366"/>
      <c r="AP366"/>
      <c r="AQ366"/>
      <c r="AR366"/>
      <c r="AS366"/>
      <c r="AT366"/>
      <c r="AU366"/>
      <c r="AV366"/>
      <c r="AW366"/>
      <c r="AX366"/>
      <c r="AY366"/>
      <c r="AZ366"/>
      <c r="BA366"/>
      <c r="BB366"/>
      <c r="BC366"/>
      <c r="BD366"/>
      <c r="BE366"/>
      <c r="BF366"/>
      <c r="BG366"/>
      <c r="BH366"/>
    </row>
    <row r="367" spans="1:60" s="104" customFormat="1" ht="13.4" hidden="1" customHeight="1" outlineLevel="2" x14ac:dyDescent="0.35">
      <c r="A367" s="102"/>
      <c r="B367" s="95"/>
      <c r="C367" s="17"/>
      <c r="D367" s="17"/>
      <c r="E367" s="17"/>
      <c r="F367" s="13"/>
      <c r="G367" s="86"/>
      <c r="H367" s="86"/>
      <c r="I367" s="99"/>
      <c r="J367" s="99" t="s">
        <v>110</v>
      </c>
      <c r="K367" s="128">
        <f>Annual!K382</f>
        <v>1632.4244047619047</v>
      </c>
      <c r="L367" s="128">
        <f>Annual!L382</f>
        <v>1632.4244047619047</v>
      </c>
      <c r="M367" s="128">
        <f>Annual!M382</f>
        <v>1632.4244047619047</v>
      </c>
      <c r="N367" s="128">
        <f>Annual!N382</f>
        <v>1632.4244047619047</v>
      </c>
      <c r="O367" s="128">
        <f>Annual!O382</f>
        <v>1632.4244047619047</v>
      </c>
      <c r="P367" s="128">
        <f>Annual!P382</f>
        <v>1632.4244047619047</v>
      </c>
      <c r="Q367" s="128">
        <f>Annual!Q382</f>
        <v>1632.4244047619047</v>
      </c>
      <c r="R367" s="128">
        <f>Annual!R382</f>
        <v>1632.4244047619047</v>
      </c>
      <c r="S367" s="128">
        <f>Annual!S382</f>
        <v>1632.4244047619047</v>
      </c>
      <c r="T367" s="86"/>
      <c r="U367" s="99" t="s">
        <v>110</v>
      </c>
      <c r="V367" s="128">
        <f>Annual!V382</f>
        <v>52.798758999858194</v>
      </c>
      <c r="W367" s="128">
        <f>Annual!W382</f>
        <v>65.730082901937365</v>
      </c>
      <c r="X367" s="128">
        <f>Annual!X382</f>
        <v>74.715895662920374</v>
      </c>
      <c r="Y367" s="128">
        <f>Annual!Y382</f>
        <v>72.938638392156335</v>
      </c>
      <c r="Z367" s="128">
        <f>Annual!Z382</f>
        <v>78.412590786109604</v>
      </c>
      <c r="AA367" s="128">
        <f>Annual!AA382</f>
        <v>71.978919465943747</v>
      </c>
      <c r="AB367" s="128">
        <f>Annual!AB382</f>
        <v>65.004961935465644</v>
      </c>
      <c r="AC367" s="237">
        <f>Annual!AC382*(1+$AC$214)</f>
        <v>51.057046874509439</v>
      </c>
      <c r="AD367" s="128">
        <f>Annual!AD382</f>
        <v>0</v>
      </c>
      <c r="AE367" s="86"/>
      <c r="AF367" s="86"/>
      <c r="AG367" s="16"/>
      <c r="AH367" s="8"/>
      <c r="AI367"/>
      <c r="AJ367"/>
      <c r="AK367"/>
      <c r="AL367"/>
      <c r="AM367"/>
      <c r="AN367"/>
      <c r="AO367"/>
      <c r="AP367"/>
      <c r="AQ367"/>
      <c r="AR367"/>
      <c r="AS367"/>
      <c r="AT367"/>
      <c r="AU367"/>
      <c r="AV367"/>
      <c r="AW367"/>
      <c r="AX367"/>
      <c r="AY367"/>
      <c r="AZ367"/>
      <c r="BA367"/>
      <c r="BB367"/>
      <c r="BC367"/>
      <c r="BD367"/>
      <c r="BE367"/>
      <c r="BF367"/>
      <c r="BG367"/>
      <c r="BH367"/>
    </row>
    <row r="368" spans="1:60" s="104" customFormat="1" ht="13.4" hidden="1" customHeight="1" outlineLevel="2" x14ac:dyDescent="0.35">
      <c r="A368" s="102"/>
      <c r="B368" s="95"/>
      <c r="C368" s="17"/>
      <c r="D368" s="17"/>
      <c r="E368" s="17"/>
      <c r="F368" s="13"/>
      <c r="G368" s="86"/>
      <c r="H368" s="86"/>
      <c r="I368" s="99"/>
      <c r="J368" s="99" t="s">
        <v>111</v>
      </c>
      <c r="K368" s="128">
        <f>Annual!K383</f>
        <v>769.78214285714284</v>
      </c>
      <c r="L368" s="128">
        <f>Annual!L383</f>
        <v>769.78214285714284</v>
      </c>
      <c r="M368" s="128">
        <f>Annual!M383</f>
        <v>769.78214285714284</v>
      </c>
      <c r="N368" s="128">
        <f>Annual!N383</f>
        <v>769.78214285714284</v>
      </c>
      <c r="O368" s="128">
        <f>Annual!O383</f>
        <v>769.78214285714284</v>
      </c>
      <c r="P368" s="128">
        <f>Annual!P383</f>
        <v>769.78214285714284</v>
      </c>
      <c r="Q368" s="128">
        <f>Annual!Q383</f>
        <v>769.78214285714284</v>
      </c>
      <c r="R368" s="128">
        <f>Annual!R383</f>
        <v>769.78214285714284</v>
      </c>
      <c r="S368" s="128">
        <f>Annual!S383</f>
        <v>769.78214285714284</v>
      </c>
      <c r="T368" s="86"/>
      <c r="U368" s="99" t="s">
        <v>111</v>
      </c>
      <c r="V368" s="128">
        <f>Annual!V383</f>
        <v>15.531639515455307</v>
      </c>
      <c r="W368" s="128">
        <f>Annual!W383</f>
        <v>19.335605084138919</v>
      </c>
      <c r="X368" s="128">
        <f>Annual!X383</f>
        <v>21.978932450173055</v>
      </c>
      <c r="Y368" s="128">
        <f>Annual!Y383</f>
        <v>21.456122448979595</v>
      </c>
      <c r="Z368" s="128">
        <f>Annual!Z383</f>
        <v>23.066377252655453</v>
      </c>
      <c r="AA368" s="128">
        <f>Annual!AA383</f>
        <v>21.173805048335126</v>
      </c>
      <c r="AB368" s="128">
        <f>Annual!AB383</f>
        <v>19.122298603651991</v>
      </c>
      <c r="AC368" s="237">
        <f>Annual!AC383*(1+$AC$214)</f>
        <v>15.019285714285717</v>
      </c>
      <c r="AD368" s="128">
        <f>Annual!AD383</f>
        <v>0</v>
      </c>
      <c r="AE368" s="86"/>
      <c r="AF368" s="86"/>
      <c r="AG368" s="16"/>
      <c r="AH368" s="8"/>
      <c r="AI368"/>
      <c r="AJ368"/>
      <c r="AK368"/>
      <c r="AL368"/>
      <c r="AM368"/>
      <c r="AN368"/>
      <c r="AO368"/>
      <c r="AP368"/>
      <c r="AQ368"/>
      <c r="AR368"/>
      <c r="AS368"/>
      <c r="AT368"/>
      <c r="AU368"/>
      <c r="AV368"/>
      <c r="AW368"/>
      <c r="AX368"/>
      <c r="AY368"/>
      <c r="AZ368"/>
      <c r="BA368"/>
      <c r="BB368"/>
      <c r="BC368"/>
      <c r="BD368"/>
      <c r="BE368"/>
      <c r="BF368"/>
      <c r="BG368"/>
      <c r="BH368"/>
    </row>
    <row r="369" spans="1:60" s="104" customFormat="1" ht="13.4" hidden="1" customHeight="1" outlineLevel="2" x14ac:dyDescent="0.35">
      <c r="A369" s="102"/>
      <c r="B369" s="95"/>
      <c r="C369" s="17"/>
      <c r="D369" s="17"/>
      <c r="E369" s="17"/>
      <c r="F369" s="13"/>
      <c r="G369" s="86"/>
      <c r="H369" s="86"/>
      <c r="I369" s="99"/>
      <c r="J369" s="99" t="s">
        <v>112</v>
      </c>
      <c r="K369" s="128">
        <f>Annual!K384</f>
        <v>1.724137931034483E-3</v>
      </c>
      <c r="L369" s="128">
        <f>Annual!L384</f>
        <v>1.724137931034483E-3</v>
      </c>
      <c r="M369" s="128">
        <f>Annual!M384</f>
        <v>1.724137931034483E-3</v>
      </c>
      <c r="N369" s="128">
        <f>Annual!N384</f>
        <v>1.724137931034483E-3</v>
      </c>
      <c r="O369" s="128">
        <f>Annual!O384</f>
        <v>1.724137931034483E-3</v>
      </c>
      <c r="P369" s="128">
        <f>Annual!P384</f>
        <v>1.724137931034483E-3</v>
      </c>
      <c r="Q369" s="128">
        <f>Annual!Q384</f>
        <v>1.724137931034483E-3</v>
      </c>
      <c r="R369" s="128">
        <f>Annual!R384</f>
        <v>1.724137931034483E-3</v>
      </c>
      <c r="S369" s="128">
        <f>Annual!S384</f>
        <v>1.724137931034483E-3</v>
      </c>
      <c r="T369" s="86"/>
      <c r="U369" s="99" t="s">
        <v>112</v>
      </c>
      <c r="V369" s="128">
        <f>Annual!V384</f>
        <v>1.2480674867244741E-3</v>
      </c>
      <c r="W369" s="128">
        <f>Annual!W384</f>
        <v>1.5537406735228877E-3</v>
      </c>
      <c r="X369" s="128">
        <f>Annual!X384</f>
        <v>1.7661490891980912E-3</v>
      </c>
      <c r="Y369" s="128">
        <f>Annual!Y384</f>
        <v>1.724137931034483E-3</v>
      </c>
      <c r="Z369" s="128">
        <f>Annual!Z384</f>
        <v>1.8535322981783967E-3</v>
      </c>
      <c r="AA369" s="128">
        <f>Annual!AA384</f>
        <v>1.7014519056261345E-3</v>
      </c>
      <c r="AB369" s="128">
        <f>Annual!AB384</f>
        <v>1.5366001209921357E-3</v>
      </c>
      <c r="AC369" s="237">
        <f>Annual!AC384*(1+$AC$214)</f>
        <v>1.2068965517241382E-3</v>
      </c>
      <c r="AD369" s="128">
        <f>Annual!AD384</f>
        <v>0</v>
      </c>
      <c r="AE369" s="86"/>
      <c r="AF369" s="86"/>
      <c r="AG369" s="16"/>
      <c r="AH369" s="8"/>
      <c r="AI369"/>
      <c r="AJ369"/>
      <c r="AK369"/>
      <c r="AL369"/>
      <c r="AM369"/>
      <c r="AN369"/>
      <c r="AO369"/>
      <c r="AP369"/>
      <c r="AQ369"/>
      <c r="AR369"/>
      <c r="AS369"/>
      <c r="AT369"/>
      <c r="AU369"/>
      <c r="AV369"/>
      <c r="AW369"/>
      <c r="AX369"/>
      <c r="AY369"/>
      <c r="AZ369"/>
      <c r="BA369"/>
      <c r="BB369"/>
      <c r="BC369"/>
      <c r="BD369"/>
      <c r="BE369"/>
      <c r="BF369"/>
      <c r="BG369"/>
      <c r="BH369"/>
    </row>
    <row r="370" spans="1:60" s="104" customFormat="1" ht="13.4" hidden="1" customHeight="1" outlineLevel="2" x14ac:dyDescent="0.35">
      <c r="A370" s="102"/>
      <c r="B370" s="95"/>
      <c r="C370" s="17"/>
      <c r="D370" s="17"/>
      <c r="E370" s="17"/>
      <c r="F370" s="13"/>
      <c r="G370" s="86"/>
      <c r="H370" s="86"/>
      <c r="I370" s="99"/>
      <c r="J370" s="99" t="s">
        <v>113</v>
      </c>
      <c r="K370" s="128">
        <f>Annual!K385</f>
        <v>1.724137931034483E-3</v>
      </c>
      <c r="L370" s="128">
        <f>Annual!L385</f>
        <v>1.724137931034483E-3</v>
      </c>
      <c r="M370" s="128">
        <f>Annual!M385</f>
        <v>1.724137931034483E-3</v>
      </c>
      <c r="N370" s="128">
        <f>Annual!N385</f>
        <v>1.724137931034483E-3</v>
      </c>
      <c r="O370" s="128">
        <f>Annual!O385</f>
        <v>1.724137931034483E-3</v>
      </c>
      <c r="P370" s="128">
        <f>Annual!P385</f>
        <v>1.724137931034483E-3</v>
      </c>
      <c r="Q370" s="128">
        <f>Annual!Q385</f>
        <v>1.724137931034483E-3</v>
      </c>
      <c r="R370" s="128">
        <f>Annual!R385</f>
        <v>1.724137931034483E-3</v>
      </c>
      <c r="S370" s="128">
        <f>Annual!S385</f>
        <v>1.724137931034483E-3</v>
      </c>
      <c r="T370" s="86"/>
      <c r="U370" s="99" t="s">
        <v>113</v>
      </c>
      <c r="V370" s="128">
        <f>Annual!V385</f>
        <v>1.2480674867244741E-3</v>
      </c>
      <c r="W370" s="128">
        <f>Annual!W385</f>
        <v>1.5537406735228877E-3</v>
      </c>
      <c r="X370" s="128">
        <f>Annual!X385</f>
        <v>1.7661490891980912E-3</v>
      </c>
      <c r="Y370" s="128">
        <f>Annual!Y385</f>
        <v>1.724137931034483E-3</v>
      </c>
      <c r="Z370" s="128">
        <f>Annual!Z385</f>
        <v>1.8535322981783967E-3</v>
      </c>
      <c r="AA370" s="128">
        <f>Annual!AA385</f>
        <v>1.7014519056261345E-3</v>
      </c>
      <c r="AB370" s="128">
        <f>Annual!AB385</f>
        <v>1.5366001209921357E-3</v>
      </c>
      <c r="AC370" s="237">
        <f>Annual!AC385*(1+$AC$214)</f>
        <v>1.2068965517241382E-3</v>
      </c>
      <c r="AD370" s="128">
        <f>Annual!AD385</f>
        <v>0</v>
      </c>
      <c r="AE370" s="86"/>
      <c r="AF370" s="86"/>
      <c r="AG370" s="16"/>
      <c r="AH370" s="8"/>
      <c r="AI370"/>
      <c r="AJ370"/>
      <c r="AK370"/>
      <c r="AL370"/>
      <c r="AM370"/>
      <c r="AN370"/>
      <c r="AO370"/>
      <c r="AP370"/>
      <c r="AQ370"/>
      <c r="AR370"/>
      <c r="AS370"/>
      <c r="AT370"/>
      <c r="AU370"/>
      <c r="AV370"/>
      <c r="AW370"/>
      <c r="AX370"/>
      <c r="AY370"/>
      <c r="AZ370"/>
      <c r="BA370"/>
      <c r="BB370"/>
      <c r="BC370"/>
      <c r="BD370"/>
      <c r="BE370"/>
      <c r="BF370"/>
      <c r="BG370"/>
      <c r="BH370"/>
    </row>
    <row r="371" spans="1:60" s="104" customFormat="1" ht="13.4" hidden="1" customHeight="1" outlineLevel="2" x14ac:dyDescent="0.35">
      <c r="A371" s="102"/>
      <c r="B371" s="95"/>
      <c r="C371" s="17"/>
      <c r="D371" s="17"/>
      <c r="E371" s="17"/>
      <c r="F371" s="13"/>
      <c r="G371" s="86"/>
      <c r="H371" s="86"/>
      <c r="I371" s="99"/>
      <c r="J371" s="99" t="s">
        <v>114</v>
      </c>
      <c r="K371" s="128">
        <f>Annual!K386</f>
        <v>1.724137931034483E-3</v>
      </c>
      <c r="L371" s="128">
        <f>Annual!L386</f>
        <v>1.724137931034483E-3</v>
      </c>
      <c r="M371" s="128">
        <f>Annual!M386</f>
        <v>1.724137931034483E-3</v>
      </c>
      <c r="N371" s="128">
        <f>Annual!N386</f>
        <v>1.724137931034483E-3</v>
      </c>
      <c r="O371" s="128">
        <f>Annual!O386</f>
        <v>1.724137931034483E-3</v>
      </c>
      <c r="P371" s="128">
        <f>Annual!P386</f>
        <v>1.724137931034483E-3</v>
      </c>
      <c r="Q371" s="128">
        <f>Annual!Q386</f>
        <v>1.724137931034483E-3</v>
      </c>
      <c r="R371" s="128">
        <f>Annual!R386</f>
        <v>1.724137931034483E-3</v>
      </c>
      <c r="S371" s="128">
        <f>Annual!S386</f>
        <v>1.724137931034483E-3</v>
      </c>
      <c r="T371" s="86"/>
      <c r="U371" s="99" t="s">
        <v>114</v>
      </c>
      <c r="V371" s="128">
        <f>Annual!V386</f>
        <v>1.2480674867244741E-3</v>
      </c>
      <c r="W371" s="128">
        <f>Annual!W386</f>
        <v>1.5537406735228877E-3</v>
      </c>
      <c r="X371" s="128">
        <f>Annual!X386</f>
        <v>1.7661490891980912E-3</v>
      </c>
      <c r="Y371" s="128">
        <f>Annual!Y386</f>
        <v>1.724137931034483E-3</v>
      </c>
      <c r="Z371" s="128">
        <f>Annual!Z386</f>
        <v>1.8535322981783967E-3</v>
      </c>
      <c r="AA371" s="128">
        <f>Annual!AA386</f>
        <v>1.7014519056261345E-3</v>
      </c>
      <c r="AB371" s="128">
        <f>Annual!AB386</f>
        <v>1.5366001209921357E-3</v>
      </c>
      <c r="AC371" s="237">
        <f>Annual!AC386*(1+$AC$214)</f>
        <v>1.2068965517241382E-3</v>
      </c>
      <c r="AD371" s="128">
        <f>Annual!AD386</f>
        <v>0</v>
      </c>
      <c r="AE371" s="86"/>
      <c r="AF371" s="86"/>
      <c r="AG371" s="16"/>
      <c r="AH371" s="8"/>
      <c r="AI371"/>
      <c r="AJ371"/>
      <c r="AK371"/>
      <c r="AL371"/>
      <c r="AM371"/>
      <c r="AN371"/>
      <c r="AO371"/>
      <c r="AP371"/>
      <c r="AQ371"/>
      <c r="AR371"/>
      <c r="AS371"/>
      <c r="AT371"/>
      <c r="AU371"/>
      <c r="AV371"/>
      <c r="AW371"/>
      <c r="AX371"/>
      <c r="AY371"/>
      <c r="AZ371"/>
      <c r="BA371"/>
      <c r="BB371"/>
      <c r="BC371"/>
      <c r="BD371"/>
      <c r="BE371"/>
      <c r="BF371"/>
      <c r="BG371"/>
      <c r="BH371"/>
    </row>
    <row r="372" spans="1:60" s="104" customFormat="1" ht="13.4" hidden="1" customHeight="1" outlineLevel="2" x14ac:dyDescent="0.35">
      <c r="A372" s="102"/>
      <c r="B372" s="95"/>
      <c r="C372" s="17"/>
      <c r="D372" s="17"/>
      <c r="E372" s="17"/>
      <c r="F372" s="13"/>
      <c r="G372" s="86"/>
      <c r="H372" s="86"/>
      <c r="I372" s="99"/>
      <c r="J372" s="99" t="s">
        <v>115</v>
      </c>
      <c r="K372" s="128">
        <f>Annual!K387</f>
        <v>1.724137931034483E-3</v>
      </c>
      <c r="L372" s="128">
        <f>Annual!L387</f>
        <v>1.724137931034483E-3</v>
      </c>
      <c r="M372" s="128">
        <f>Annual!M387</f>
        <v>1.724137931034483E-3</v>
      </c>
      <c r="N372" s="128">
        <f>Annual!N387</f>
        <v>1.724137931034483E-3</v>
      </c>
      <c r="O372" s="128">
        <f>Annual!O387</f>
        <v>1.724137931034483E-3</v>
      </c>
      <c r="P372" s="128">
        <f>Annual!P387</f>
        <v>1.724137931034483E-3</v>
      </c>
      <c r="Q372" s="128">
        <f>Annual!Q387</f>
        <v>1.724137931034483E-3</v>
      </c>
      <c r="R372" s="128">
        <f>Annual!R387</f>
        <v>1.724137931034483E-3</v>
      </c>
      <c r="S372" s="128">
        <f>Annual!S387</f>
        <v>1.724137931034483E-3</v>
      </c>
      <c r="T372" s="86"/>
      <c r="U372" s="99" t="s">
        <v>115</v>
      </c>
      <c r="V372" s="128">
        <f>Annual!V387</f>
        <v>1.2480674867244741E-3</v>
      </c>
      <c r="W372" s="128">
        <f>Annual!W387</f>
        <v>1.5537406735228877E-3</v>
      </c>
      <c r="X372" s="128">
        <f>Annual!X387</f>
        <v>1.7661490891980912E-3</v>
      </c>
      <c r="Y372" s="128">
        <f>Annual!Y387</f>
        <v>1.724137931034483E-3</v>
      </c>
      <c r="Z372" s="128">
        <f>Annual!Z387</f>
        <v>1.8535322981783967E-3</v>
      </c>
      <c r="AA372" s="128">
        <f>Annual!AA387</f>
        <v>1.7014519056261345E-3</v>
      </c>
      <c r="AB372" s="128">
        <f>Annual!AB387</f>
        <v>1.5366001209921357E-3</v>
      </c>
      <c r="AC372" s="237">
        <f>Annual!AC387*(1+$AC$214)</f>
        <v>1.2068965517241382E-3</v>
      </c>
      <c r="AD372" s="128">
        <f>Annual!AD387</f>
        <v>0</v>
      </c>
      <c r="AE372" s="86"/>
      <c r="AF372" s="86"/>
      <c r="AG372" s="16"/>
      <c r="AH372" s="8"/>
      <c r="AI372"/>
      <c r="AJ372"/>
      <c r="AK372"/>
      <c r="AL372"/>
      <c r="AM372"/>
      <c r="AN372"/>
      <c r="AO372"/>
      <c r="AP372"/>
      <c r="AQ372"/>
      <c r="AR372"/>
      <c r="AS372"/>
      <c r="AT372"/>
      <c r="AU372"/>
      <c r="AV372"/>
      <c r="AW372"/>
      <c r="AX372"/>
      <c r="AY372"/>
      <c r="AZ372"/>
      <c r="BA372"/>
      <c r="BB372"/>
      <c r="BC372"/>
      <c r="BD372"/>
      <c r="BE372"/>
      <c r="BF372"/>
      <c r="BG372"/>
      <c r="BH372"/>
    </row>
    <row r="373" spans="1:60" s="104" customFormat="1" ht="13.4" hidden="1" customHeight="1" outlineLevel="2" x14ac:dyDescent="0.35">
      <c r="A373" s="102"/>
      <c r="B373" s="95"/>
      <c r="C373" s="17"/>
      <c r="D373" s="17"/>
      <c r="E373" s="17"/>
      <c r="F373" s="13"/>
      <c r="G373" s="86"/>
      <c r="H373" s="86"/>
      <c r="I373" s="99" t="s">
        <v>751</v>
      </c>
      <c r="J373" s="99" t="s">
        <v>342</v>
      </c>
      <c r="K373" s="128">
        <f>Annual!K388</f>
        <v>0</v>
      </c>
      <c r="L373" s="128">
        <f>Annual!L388</f>
        <v>0</v>
      </c>
      <c r="M373" s="128">
        <f>Annual!M388</f>
        <v>0</v>
      </c>
      <c r="N373" s="128">
        <f>Annual!N388</f>
        <v>0</v>
      </c>
      <c r="O373" s="128">
        <f>Annual!O388</f>
        <v>0</v>
      </c>
      <c r="P373" s="128">
        <f>Annual!P388</f>
        <v>0</v>
      </c>
      <c r="Q373" s="128">
        <f>Annual!Q388</f>
        <v>0</v>
      </c>
      <c r="R373" s="128">
        <f>Annual!R388</f>
        <v>0</v>
      </c>
      <c r="S373" s="128">
        <f>Annual!S388</f>
        <v>0</v>
      </c>
      <c r="T373" s="86"/>
      <c r="U373" s="99" t="s">
        <v>342</v>
      </c>
      <c r="V373" s="128">
        <f>Annual!V388</f>
        <v>0</v>
      </c>
      <c r="W373" s="128">
        <f>Annual!W388</f>
        <v>0</v>
      </c>
      <c r="X373" s="128">
        <f>Annual!X388</f>
        <v>0</v>
      </c>
      <c r="Y373" s="128">
        <f>Annual!Y388</f>
        <v>0</v>
      </c>
      <c r="Z373" s="128">
        <f>Annual!Z388</f>
        <v>0</v>
      </c>
      <c r="AA373" s="128">
        <f>Annual!AA388</f>
        <v>0</v>
      </c>
      <c r="AB373" s="128">
        <f>Annual!AB388</f>
        <v>0</v>
      </c>
      <c r="AC373" s="237">
        <f>Annual!AC388*(1+$AC$214)</f>
        <v>0</v>
      </c>
      <c r="AD373" s="128">
        <f>Annual!AD388</f>
        <v>0</v>
      </c>
      <c r="AE373" s="86"/>
      <c r="AF373" s="86"/>
      <c r="AG373" s="16"/>
      <c r="AH373" s="8"/>
      <c r="AI373"/>
      <c r="AJ373"/>
      <c r="AK373"/>
      <c r="AL373"/>
      <c r="AM373"/>
      <c r="AN373"/>
      <c r="AO373"/>
      <c r="AP373"/>
      <c r="AQ373"/>
      <c r="AR373"/>
      <c r="AS373"/>
      <c r="AT373"/>
      <c r="AU373"/>
      <c r="AV373"/>
      <c r="AW373"/>
      <c r="AX373"/>
      <c r="AY373"/>
      <c r="AZ373"/>
      <c r="BA373"/>
      <c r="BB373"/>
      <c r="BC373"/>
      <c r="BD373"/>
      <c r="BE373"/>
      <c r="BF373"/>
      <c r="BG373"/>
      <c r="BH373"/>
    </row>
    <row r="374" spans="1:60" s="104" customFormat="1" ht="13.4" hidden="1" customHeight="1" outlineLevel="2" x14ac:dyDescent="0.35">
      <c r="A374" s="102"/>
      <c r="B374" s="95"/>
      <c r="C374" s="17"/>
      <c r="D374" s="17"/>
      <c r="E374" s="17"/>
      <c r="F374" s="13"/>
      <c r="G374" s="86"/>
      <c r="H374" s="86"/>
      <c r="I374" s="99"/>
      <c r="J374" s="99" t="s">
        <v>107</v>
      </c>
      <c r="K374" s="128">
        <f>Annual!K389</f>
        <v>195.92819264069266</v>
      </c>
      <c r="L374" s="128">
        <f>Annual!L389</f>
        <v>195.92819264069266</v>
      </c>
      <c r="M374" s="128">
        <f>Annual!M389</f>
        <v>195.92819264069266</v>
      </c>
      <c r="N374" s="128">
        <f>Annual!N389</f>
        <v>195.92819264069266</v>
      </c>
      <c r="O374" s="128">
        <f>Annual!O389</f>
        <v>195.92819264069266</v>
      </c>
      <c r="P374" s="128">
        <f>Annual!P389</f>
        <v>195.92819264069266</v>
      </c>
      <c r="Q374" s="128">
        <f>Annual!Q389</f>
        <v>195.92819264069266</v>
      </c>
      <c r="R374" s="128">
        <f>Annual!R389</f>
        <v>195.92819264069266</v>
      </c>
      <c r="S374" s="128">
        <f>Annual!S389</f>
        <v>195.92819264069266</v>
      </c>
      <c r="T374" s="86"/>
      <c r="U374" s="99" t="s">
        <v>107</v>
      </c>
      <c r="V374" s="128">
        <f>Annual!V389</f>
        <v>5.6268997857280061</v>
      </c>
      <c r="W374" s="128">
        <f>Annual!W389</f>
        <v>7.0050242922904449</v>
      </c>
      <c r="X374" s="128">
        <f>Annual!X389</f>
        <v>7.9626655107043689</v>
      </c>
      <c r="Y374" s="128">
        <f>Annual!Y389</f>
        <v>7.7732586241509818</v>
      </c>
      <c r="Z374" s="128">
        <f>Annual!Z389</f>
        <v>8.3566318347354134</v>
      </c>
      <c r="AA374" s="128">
        <f>Annual!AA389</f>
        <v>7.6709789054121531</v>
      </c>
      <c r="AB374" s="128">
        <f>Annual!AB389</f>
        <v>6.9277462825766642</v>
      </c>
      <c r="AC374" s="237">
        <f>Annual!AC389*(1+$AC$214)</f>
        <v>5.4412810369056874</v>
      </c>
      <c r="AD374" s="128">
        <f>Annual!AD389</f>
        <v>0</v>
      </c>
      <c r="AE374" s="86"/>
      <c r="AF374" s="86"/>
      <c r="AG374" s="16"/>
      <c r="AH374" s="8"/>
      <c r="AI374"/>
      <c r="AJ374"/>
      <c r="AK374"/>
      <c r="AL374"/>
      <c r="AM374"/>
      <c r="AN374"/>
      <c r="AO374"/>
      <c r="AP374"/>
      <c r="AQ374"/>
      <c r="AR374"/>
      <c r="AS374"/>
      <c r="AT374"/>
      <c r="AU374"/>
      <c r="AV374"/>
      <c r="AW374"/>
      <c r="AX374"/>
      <c r="AY374"/>
      <c r="AZ374"/>
      <c r="BA374"/>
      <c r="BB374"/>
      <c r="BC374"/>
      <c r="BD374"/>
      <c r="BE374"/>
      <c r="BF374"/>
      <c r="BG374"/>
      <c r="BH374"/>
    </row>
    <row r="375" spans="1:60" s="104" customFormat="1" ht="13.4" hidden="1" customHeight="1" outlineLevel="2" x14ac:dyDescent="0.35">
      <c r="A375" s="102"/>
      <c r="B375" s="95"/>
      <c r="C375" s="17"/>
      <c r="D375" s="17"/>
      <c r="E375" s="17"/>
      <c r="F375" s="13"/>
      <c r="G375" s="86"/>
      <c r="H375" s="86"/>
      <c r="I375" s="99"/>
      <c r="J375" s="99" t="s">
        <v>108</v>
      </c>
      <c r="K375" s="128">
        <f>Annual!K390</f>
        <v>563.19755411255414</v>
      </c>
      <c r="L375" s="128">
        <f>Annual!L390</f>
        <v>563.19755411255414</v>
      </c>
      <c r="M375" s="128">
        <f>Annual!M390</f>
        <v>563.19755411255414</v>
      </c>
      <c r="N375" s="128">
        <f>Annual!N390</f>
        <v>563.19755411255414</v>
      </c>
      <c r="O375" s="128">
        <f>Annual!O390</f>
        <v>563.19755411255414</v>
      </c>
      <c r="P375" s="128">
        <f>Annual!P390</f>
        <v>563.19755411255414</v>
      </c>
      <c r="Q375" s="128">
        <f>Annual!Q390</f>
        <v>563.19755411255414</v>
      </c>
      <c r="R375" s="128">
        <f>Annual!R390</f>
        <v>563.19755411255414</v>
      </c>
      <c r="S375" s="128">
        <f>Annual!S390</f>
        <v>563.19755411255414</v>
      </c>
      <c r="T375" s="86"/>
      <c r="U375" s="99" t="s">
        <v>108</v>
      </c>
      <c r="V375" s="128">
        <f>Annual!V390</f>
        <v>6.8941162706418497</v>
      </c>
      <c r="W375" s="128">
        <f>Annual!W390</f>
        <v>8.5826038829075717</v>
      </c>
      <c r="X375" s="128">
        <f>Annual!X390</f>
        <v>9.7559124820850744</v>
      </c>
      <c r="Y375" s="128">
        <f>Annual!Y390</f>
        <v>9.5238498635768654</v>
      </c>
      <c r="Z375" s="128">
        <f>Annual!Z390</f>
        <v>10.238602728582148</v>
      </c>
      <c r="AA375" s="128">
        <f>Annual!AA390</f>
        <v>9.3985360495824324</v>
      </c>
      <c r="AB375" s="128">
        <f>Annual!AB390</f>
        <v>8.4879223345562238</v>
      </c>
      <c r="AC375" s="237">
        <f>Annual!AC390*(1+$AC$214)</f>
        <v>6.6666949045038058</v>
      </c>
      <c r="AD375" s="128">
        <f>Annual!AD390</f>
        <v>0</v>
      </c>
      <c r="AE375" s="86"/>
      <c r="AF375" s="86"/>
      <c r="AG375" s="16"/>
      <c r="AH375" s="8"/>
      <c r="AI375"/>
      <c r="AJ375"/>
      <c r="AK375"/>
      <c r="AL375"/>
      <c r="AM375"/>
      <c r="AN375"/>
      <c r="AO375"/>
      <c r="AP375"/>
      <c r="AQ375"/>
      <c r="AR375"/>
      <c r="AS375"/>
      <c r="AT375"/>
      <c r="AU375"/>
      <c r="AV375"/>
      <c r="AW375"/>
      <c r="AX375"/>
      <c r="AY375"/>
      <c r="AZ375"/>
      <c r="BA375"/>
      <c r="BB375"/>
      <c r="BC375"/>
      <c r="BD375"/>
      <c r="BE375"/>
      <c r="BF375"/>
      <c r="BG375"/>
      <c r="BH375"/>
    </row>
    <row r="376" spans="1:60" s="104" customFormat="1" ht="13.4" hidden="1" customHeight="1" outlineLevel="2" x14ac:dyDescent="0.35">
      <c r="A376" s="102"/>
      <c r="B376" s="95"/>
      <c r="C376" s="17"/>
      <c r="D376" s="17"/>
      <c r="E376" s="17"/>
      <c r="F376" s="13"/>
      <c r="G376" s="86"/>
      <c r="H376" s="86"/>
      <c r="I376" s="99"/>
      <c r="J376" s="99" t="s">
        <v>109</v>
      </c>
      <c r="K376" s="128">
        <f>Annual!K391</f>
        <v>1364.4635389610389</v>
      </c>
      <c r="L376" s="128">
        <f>Annual!L391</f>
        <v>1364.4635389610389</v>
      </c>
      <c r="M376" s="128">
        <f>Annual!M391</f>
        <v>1364.4635389610389</v>
      </c>
      <c r="N376" s="128">
        <f>Annual!N391</f>
        <v>1364.4635389610389</v>
      </c>
      <c r="O376" s="128">
        <f>Annual!O391</f>
        <v>1364.4635389610389</v>
      </c>
      <c r="P376" s="128">
        <f>Annual!P391</f>
        <v>1364.4635389610389</v>
      </c>
      <c r="Q376" s="128">
        <f>Annual!Q391</f>
        <v>1364.4635389610389</v>
      </c>
      <c r="R376" s="128">
        <f>Annual!R391</f>
        <v>1364.4635389610389</v>
      </c>
      <c r="S376" s="128">
        <f>Annual!S391</f>
        <v>1364.4635389610389</v>
      </c>
      <c r="T376" s="86"/>
      <c r="U376" s="99" t="s">
        <v>109</v>
      </c>
      <c r="V376" s="128">
        <f>Annual!V391</f>
        <v>27.308688732604413</v>
      </c>
      <c r="W376" s="128">
        <f>Annual!W391</f>
        <v>33.997056149408962</v>
      </c>
      <c r="X376" s="128">
        <f>Annual!X391</f>
        <v>38.64471772986029</v>
      </c>
      <c r="Y376" s="128">
        <f>Annual!Y391</f>
        <v>37.725480866638115</v>
      </c>
      <c r="Z376" s="128">
        <f>Annual!Z391</f>
        <v>40.556730405362423</v>
      </c>
      <c r="AA376" s="128">
        <f>Annual!AA391</f>
        <v>37.229092960498136</v>
      </c>
      <c r="AB376" s="128">
        <f>Annual!AB391</f>
        <v>33.62200750921432</v>
      </c>
      <c r="AC376" s="237">
        <f>Annual!AC391*(1+$AC$214)</f>
        <v>26.407836606646683</v>
      </c>
      <c r="AD376" s="128">
        <f>Annual!AD391</f>
        <v>0</v>
      </c>
      <c r="AE376" s="86"/>
      <c r="AF376" s="86"/>
      <c r="AG376" s="16"/>
      <c r="AH376" s="8"/>
      <c r="AI376"/>
      <c r="AJ376"/>
      <c r="AK376"/>
      <c r="AL376"/>
      <c r="AM376"/>
      <c r="AN376"/>
      <c r="AO376"/>
      <c r="AP376"/>
      <c r="AQ376"/>
      <c r="AR376"/>
      <c r="AS376"/>
      <c r="AT376"/>
      <c r="AU376"/>
      <c r="AV376"/>
      <c r="AW376"/>
      <c r="AX376"/>
      <c r="AY376"/>
      <c r="AZ376"/>
      <c r="BA376"/>
      <c r="BB376"/>
      <c r="BC376"/>
      <c r="BD376"/>
      <c r="BE376"/>
      <c r="BF376"/>
      <c r="BG376"/>
      <c r="BH376"/>
    </row>
    <row r="377" spans="1:60" s="104" customFormat="1" ht="13.4" hidden="1" customHeight="1" outlineLevel="2" x14ac:dyDescent="0.35">
      <c r="A377" s="102"/>
      <c r="B377" s="95"/>
      <c r="C377" s="17"/>
      <c r="D377" s="17"/>
      <c r="E377" s="17"/>
      <c r="F377" s="13"/>
      <c r="G377" s="86"/>
      <c r="H377" s="86"/>
      <c r="I377" s="99"/>
      <c r="J377" s="99" t="s">
        <v>110</v>
      </c>
      <c r="K377" s="128">
        <f>Annual!K392</f>
        <v>1365.9157142857146</v>
      </c>
      <c r="L377" s="128">
        <f>Annual!L392</f>
        <v>1365.9157142857146</v>
      </c>
      <c r="M377" s="128">
        <f>Annual!M392</f>
        <v>1365.9157142857146</v>
      </c>
      <c r="N377" s="128">
        <f>Annual!N392</f>
        <v>1365.9157142857146</v>
      </c>
      <c r="O377" s="128">
        <f>Annual!O392</f>
        <v>1365.9157142857146</v>
      </c>
      <c r="P377" s="128">
        <f>Annual!P392</f>
        <v>1365.9157142857146</v>
      </c>
      <c r="Q377" s="128">
        <f>Annual!Q392</f>
        <v>1365.9157142857146</v>
      </c>
      <c r="R377" s="128">
        <f>Annual!R392</f>
        <v>1365.9157142857146</v>
      </c>
      <c r="S377" s="128">
        <f>Annual!S392</f>
        <v>1365.9157142857146</v>
      </c>
      <c r="T377" s="86"/>
      <c r="U377" s="99" t="s">
        <v>110</v>
      </c>
      <c r="V377" s="128">
        <f>Annual!V392</f>
        <v>29.131370103043764</v>
      </c>
      <c r="W377" s="128">
        <f>Annual!W392</f>
        <v>36.266143526692147</v>
      </c>
      <c r="X377" s="128">
        <f>Annual!X392</f>
        <v>41.224006972262011</v>
      </c>
      <c r="Y377" s="128">
        <f>Annual!Y392</f>
        <v>40.243416892046454</v>
      </c>
      <c r="Z377" s="128">
        <f>Annual!Z392</f>
        <v>43.263634339110375</v>
      </c>
      <c r="AA377" s="128">
        <f>Annual!AA392</f>
        <v>39.713898248730054</v>
      </c>
      <c r="AB377" s="128">
        <f>Annual!AB392</f>
        <v>35.866062773964209</v>
      </c>
      <c r="AC377" s="237">
        <f>Annual!AC392*(1+$AC$214)</f>
        <v>28.170391824432521</v>
      </c>
      <c r="AD377" s="128">
        <f>Annual!AD392</f>
        <v>0</v>
      </c>
      <c r="AE377" s="86"/>
      <c r="AF377" s="86"/>
      <c r="AG377" s="16"/>
      <c r="AH377" s="8"/>
      <c r="AI377"/>
      <c r="AJ377"/>
      <c r="AK377"/>
      <c r="AL377"/>
      <c r="AM377"/>
      <c r="AN377"/>
      <c r="AO377"/>
      <c r="AP377"/>
      <c r="AQ377"/>
      <c r="AR377"/>
      <c r="AS377"/>
      <c r="AT377"/>
      <c r="AU377"/>
      <c r="AV377"/>
      <c r="AW377"/>
      <c r="AX377"/>
      <c r="AY377"/>
      <c r="AZ377"/>
      <c r="BA377"/>
      <c r="BB377"/>
      <c r="BC377"/>
      <c r="BD377"/>
      <c r="BE377"/>
      <c r="BF377"/>
      <c r="BG377"/>
      <c r="BH377"/>
    </row>
    <row r="378" spans="1:60" s="104" customFormat="1" ht="13.4" hidden="1" customHeight="1" outlineLevel="2" x14ac:dyDescent="0.35">
      <c r="A378" s="102"/>
      <c r="B378" s="95"/>
      <c r="C378" s="17"/>
      <c r="D378" s="17"/>
      <c r="E378" s="17"/>
      <c r="F378" s="13"/>
      <c r="G378" s="86"/>
      <c r="H378" s="86"/>
      <c r="I378" s="99"/>
      <c r="J378" s="99" t="s">
        <v>111</v>
      </c>
      <c r="K378" s="128">
        <f>Annual!K393</f>
        <v>737.74500000000012</v>
      </c>
      <c r="L378" s="128">
        <f>Annual!L393</f>
        <v>737.74500000000012</v>
      </c>
      <c r="M378" s="128">
        <f>Annual!M393</f>
        <v>737.74500000000012</v>
      </c>
      <c r="N378" s="128">
        <f>Annual!N393</f>
        <v>737.74500000000012</v>
      </c>
      <c r="O378" s="128">
        <f>Annual!O393</f>
        <v>737.74500000000012</v>
      </c>
      <c r="P378" s="128">
        <f>Annual!P393</f>
        <v>737.74500000000012</v>
      </c>
      <c r="Q378" s="128">
        <f>Annual!Q393</f>
        <v>737.74500000000012</v>
      </c>
      <c r="R378" s="128">
        <f>Annual!R393</f>
        <v>737.74500000000012</v>
      </c>
      <c r="S378" s="128">
        <f>Annual!S393</f>
        <v>737.74500000000012</v>
      </c>
      <c r="T378" s="86"/>
      <c r="U378" s="99" t="s">
        <v>111</v>
      </c>
      <c r="V378" s="128">
        <f>Annual!V393</f>
        <v>6.8498171818434983</v>
      </c>
      <c r="W378" s="128">
        <f>Annual!W393</f>
        <v>8.5274551855830065</v>
      </c>
      <c r="X378" s="128">
        <f>Annual!X393</f>
        <v>9.6932245295779147</v>
      </c>
      <c r="Y378" s="128">
        <f>Annual!Y393</f>
        <v>9.4626530612244917</v>
      </c>
      <c r="Z378" s="128">
        <f>Annual!Z393</f>
        <v>10.172813183753037</v>
      </c>
      <c r="AA378" s="128">
        <f>Annual!AA393</f>
        <v>9.3381444683136419</v>
      </c>
      <c r="AB378" s="128">
        <f>Annual!AB393</f>
        <v>8.4333820264948098</v>
      </c>
      <c r="AC378" s="237">
        <f>Annual!AC393*(1+$AC$214)</f>
        <v>6.6238571428571449</v>
      </c>
      <c r="AD378" s="128">
        <f>Annual!AD393</f>
        <v>0</v>
      </c>
      <c r="AE378" s="86"/>
      <c r="AF378" s="86"/>
      <c r="AG378" s="16"/>
      <c r="AH378" s="8"/>
      <c r="AI378"/>
      <c r="AJ378"/>
      <c r="AK378"/>
      <c r="AL378"/>
      <c r="AM378"/>
      <c r="AN378"/>
      <c r="AO378"/>
      <c r="AP378"/>
      <c r="AQ378"/>
      <c r="AR378"/>
      <c r="AS378"/>
      <c r="AT378"/>
      <c r="AU378"/>
      <c r="AV378"/>
      <c r="AW378"/>
      <c r="AX378"/>
      <c r="AY378"/>
      <c r="AZ378"/>
      <c r="BA378"/>
      <c r="BB378"/>
      <c r="BC378"/>
      <c r="BD378"/>
      <c r="BE378"/>
      <c r="BF378"/>
      <c r="BG378"/>
      <c r="BH378"/>
    </row>
    <row r="379" spans="1:60" s="104" customFormat="1" ht="13.4" hidden="1" customHeight="1" outlineLevel="2" x14ac:dyDescent="0.35">
      <c r="A379" s="102"/>
      <c r="B379" s="95"/>
      <c r="C379" s="17"/>
      <c r="D379" s="17"/>
      <c r="E379" s="17"/>
      <c r="F379" s="13"/>
      <c r="G379" s="86"/>
      <c r="H379" s="86"/>
      <c r="I379" s="99"/>
      <c r="J379" s="99" t="s">
        <v>112</v>
      </c>
      <c r="K379" s="128">
        <f>Annual!K394</f>
        <v>0</v>
      </c>
      <c r="L379" s="128">
        <f>Annual!L394</f>
        <v>0</v>
      </c>
      <c r="M379" s="128">
        <f>Annual!M394</f>
        <v>0</v>
      </c>
      <c r="N379" s="128">
        <f>Annual!N394</f>
        <v>0</v>
      </c>
      <c r="O379" s="128">
        <f>Annual!O394</f>
        <v>0</v>
      </c>
      <c r="P379" s="128">
        <f>Annual!P394</f>
        <v>0</v>
      </c>
      <c r="Q379" s="128">
        <f>Annual!Q394</f>
        <v>0</v>
      </c>
      <c r="R379" s="128">
        <f>Annual!R394</f>
        <v>0</v>
      </c>
      <c r="S379" s="128">
        <f>Annual!S394</f>
        <v>0</v>
      </c>
      <c r="T379" s="86"/>
      <c r="U379" s="99" t="s">
        <v>112</v>
      </c>
      <c r="V379" s="128">
        <f>Annual!V394</f>
        <v>0</v>
      </c>
      <c r="W379" s="128">
        <f>Annual!W394</f>
        <v>0</v>
      </c>
      <c r="X379" s="128">
        <f>Annual!X394</f>
        <v>0</v>
      </c>
      <c r="Y379" s="128">
        <f>Annual!Y394</f>
        <v>0</v>
      </c>
      <c r="Z379" s="128">
        <f>Annual!Z394</f>
        <v>0</v>
      </c>
      <c r="AA379" s="128">
        <f>Annual!AA394</f>
        <v>0</v>
      </c>
      <c r="AB379" s="128">
        <f>Annual!AB394</f>
        <v>0</v>
      </c>
      <c r="AC379" s="237">
        <f>Annual!AC394*(1+$AC$214)</f>
        <v>0</v>
      </c>
      <c r="AD379" s="128">
        <f>Annual!AD394</f>
        <v>0</v>
      </c>
      <c r="AE379" s="86"/>
      <c r="AF379" s="86"/>
      <c r="AG379" s="16"/>
      <c r="AH379" s="8"/>
      <c r="AI379"/>
      <c r="AJ379"/>
      <c r="AK379"/>
      <c r="AL379"/>
      <c r="AM379"/>
      <c r="AN379"/>
      <c r="AO379"/>
      <c r="AP379"/>
      <c r="AQ379"/>
      <c r="AR379"/>
      <c r="AS379"/>
      <c r="AT379"/>
      <c r="AU379"/>
      <c r="AV379"/>
      <c r="AW379"/>
      <c r="AX379"/>
      <c r="AY379"/>
      <c r="AZ379"/>
      <c r="BA379"/>
      <c r="BB379"/>
      <c r="BC379"/>
      <c r="BD379"/>
      <c r="BE379"/>
      <c r="BF379"/>
      <c r="BG379"/>
      <c r="BH379"/>
    </row>
    <row r="380" spans="1:60" s="104" customFormat="1" ht="13.4" hidden="1" customHeight="1" outlineLevel="2" x14ac:dyDescent="0.35">
      <c r="A380" s="102"/>
      <c r="B380" s="95"/>
      <c r="C380" s="17"/>
      <c r="D380" s="17"/>
      <c r="E380" s="17"/>
      <c r="F380" s="13"/>
      <c r="G380" s="86"/>
      <c r="H380" s="86"/>
      <c r="I380" s="99"/>
      <c r="J380" s="99" t="s">
        <v>113</v>
      </c>
      <c r="K380" s="128">
        <f>Annual!K395</f>
        <v>0</v>
      </c>
      <c r="L380" s="128">
        <f>Annual!L395</f>
        <v>0</v>
      </c>
      <c r="M380" s="128">
        <f>Annual!M395</f>
        <v>0</v>
      </c>
      <c r="N380" s="128">
        <f>Annual!N395</f>
        <v>0</v>
      </c>
      <c r="O380" s="128">
        <f>Annual!O395</f>
        <v>0</v>
      </c>
      <c r="P380" s="128">
        <f>Annual!P395</f>
        <v>0</v>
      </c>
      <c r="Q380" s="128">
        <f>Annual!Q395</f>
        <v>0</v>
      </c>
      <c r="R380" s="128">
        <f>Annual!R395</f>
        <v>0</v>
      </c>
      <c r="S380" s="128">
        <f>Annual!S395</f>
        <v>0</v>
      </c>
      <c r="T380" s="86"/>
      <c r="U380" s="99" t="s">
        <v>113</v>
      </c>
      <c r="V380" s="128">
        <f>Annual!V395</f>
        <v>0</v>
      </c>
      <c r="W380" s="128">
        <f>Annual!W395</f>
        <v>0</v>
      </c>
      <c r="X380" s="128">
        <f>Annual!X395</f>
        <v>0</v>
      </c>
      <c r="Y380" s="128">
        <f>Annual!Y395</f>
        <v>0</v>
      </c>
      <c r="Z380" s="128">
        <f>Annual!Z395</f>
        <v>0</v>
      </c>
      <c r="AA380" s="128">
        <f>Annual!AA395</f>
        <v>0</v>
      </c>
      <c r="AB380" s="128">
        <f>Annual!AB395</f>
        <v>0</v>
      </c>
      <c r="AC380" s="237">
        <f>Annual!AC395*(1+$AC$214)</f>
        <v>0</v>
      </c>
      <c r="AD380" s="128">
        <f>Annual!AD395</f>
        <v>0</v>
      </c>
      <c r="AE380" s="86"/>
      <c r="AF380" s="86"/>
      <c r="AG380" s="16"/>
      <c r="AH380" s="8"/>
      <c r="AI380"/>
      <c r="AJ380"/>
      <c r="AK380"/>
      <c r="AL380"/>
      <c r="AM380"/>
      <c r="AN380"/>
      <c r="AO380"/>
      <c r="AP380"/>
      <c r="AQ380"/>
      <c r="AR380"/>
      <c r="AS380"/>
      <c r="AT380"/>
      <c r="AU380"/>
      <c r="AV380"/>
      <c r="AW380"/>
      <c r="AX380"/>
      <c r="AY380"/>
      <c r="AZ380"/>
      <c r="BA380"/>
      <c r="BB380"/>
      <c r="BC380"/>
      <c r="BD380"/>
      <c r="BE380"/>
      <c r="BF380"/>
      <c r="BG380"/>
      <c r="BH380"/>
    </row>
    <row r="381" spans="1:60" s="104" customFormat="1" ht="13.4" hidden="1" customHeight="1" outlineLevel="2" x14ac:dyDescent="0.35">
      <c r="A381" s="102"/>
      <c r="B381" s="95"/>
      <c r="C381" s="17"/>
      <c r="D381" s="17"/>
      <c r="E381" s="17"/>
      <c r="F381" s="13"/>
      <c r="G381" s="86"/>
      <c r="H381" s="86"/>
      <c r="I381" s="99"/>
      <c r="J381" s="99" t="s">
        <v>114</v>
      </c>
      <c r="K381" s="128">
        <f>Annual!K396</f>
        <v>0</v>
      </c>
      <c r="L381" s="128">
        <f>Annual!L396</f>
        <v>0</v>
      </c>
      <c r="M381" s="128">
        <f>Annual!M396</f>
        <v>0</v>
      </c>
      <c r="N381" s="128">
        <f>Annual!N396</f>
        <v>0</v>
      </c>
      <c r="O381" s="128">
        <f>Annual!O396</f>
        <v>0</v>
      </c>
      <c r="P381" s="128">
        <f>Annual!P396</f>
        <v>0</v>
      </c>
      <c r="Q381" s="128">
        <f>Annual!Q396</f>
        <v>0</v>
      </c>
      <c r="R381" s="128">
        <f>Annual!R396</f>
        <v>0</v>
      </c>
      <c r="S381" s="128">
        <f>Annual!S396</f>
        <v>0</v>
      </c>
      <c r="T381" s="86"/>
      <c r="U381" s="99" t="s">
        <v>114</v>
      </c>
      <c r="V381" s="128">
        <f>Annual!V396</f>
        <v>0</v>
      </c>
      <c r="W381" s="128">
        <f>Annual!W396</f>
        <v>0</v>
      </c>
      <c r="X381" s="128">
        <f>Annual!X396</f>
        <v>0</v>
      </c>
      <c r="Y381" s="128">
        <f>Annual!Y396</f>
        <v>0</v>
      </c>
      <c r="Z381" s="128">
        <f>Annual!Z396</f>
        <v>0</v>
      </c>
      <c r="AA381" s="128">
        <f>Annual!AA396</f>
        <v>0</v>
      </c>
      <c r="AB381" s="128">
        <f>Annual!AB396</f>
        <v>0</v>
      </c>
      <c r="AC381" s="237">
        <f>Annual!AC396*(1+$AC$214)</f>
        <v>0</v>
      </c>
      <c r="AD381" s="128">
        <f>Annual!AD396</f>
        <v>0</v>
      </c>
      <c r="AE381" s="86"/>
      <c r="AF381" s="86"/>
      <c r="AG381" s="16"/>
      <c r="AH381" s="8"/>
      <c r="AI381"/>
      <c r="AJ381"/>
      <c r="AK381"/>
      <c r="AL381"/>
      <c r="AM381"/>
      <c r="AN381"/>
      <c r="AO381"/>
      <c r="AP381"/>
      <c r="AQ381"/>
      <c r="AR381"/>
      <c r="AS381"/>
      <c r="AT381"/>
      <c r="AU381"/>
      <c r="AV381"/>
      <c r="AW381"/>
      <c r="AX381"/>
      <c r="AY381"/>
      <c r="AZ381"/>
      <c r="BA381"/>
      <c r="BB381"/>
      <c r="BC381"/>
      <c r="BD381"/>
      <c r="BE381"/>
      <c r="BF381"/>
      <c r="BG381"/>
      <c r="BH381"/>
    </row>
    <row r="382" spans="1:60" s="104" customFormat="1" ht="13.4" hidden="1" customHeight="1" outlineLevel="2" x14ac:dyDescent="0.35">
      <c r="A382" s="102"/>
      <c r="B382" s="95"/>
      <c r="C382" s="17"/>
      <c r="D382" s="17"/>
      <c r="E382" s="17"/>
      <c r="F382" s="13"/>
      <c r="G382" s="86"/>
      <c r="H382" s="86"/>
      <c r="I382" s="99"/>
      <c r="J382" s="99" t="s">
        <v>115</v>
      </c>
      <c r="K382" s="128">
        <f>Annual!K397</f>
        <v>0</v>
      </c>
      <c r="L382" s="128">
        <f>Annual!L397</f>
        <v>0</v>
      </c>
      <c r="M382" s="128">
        <f>Annual!M397</f>
        <v>0</v>
      </c>
      <c r="N382" s="128">
        <f>Annual!N397</f>
        <v>0</v>
      </c>
      <c r="O382" s="128">
        <f>Annual!O397</f>
        <v>0</v>
      </c>
      <c r="P382" s="128">
        <f>Annual!P397</f>
        <v>0</v>
      </c>
      <c r="Q382" s="128">
        <f>Annual!Q397</f>
        <v>0</v>
      </c>
      <c r="R382" s="128">
        <f>Annual!R397</f>
        <v>0</v>
      </c>
      <c r="S382" s="128">
        <f>Annual!S397</f>
        <v>0</v>
      </c>
      <c r="T382" s="86"/>
      <c r="U382" s="99" t="s">
        <v>115</v>
      </c>
      <c r="V382" s="128">
        <f>Annual!V397</f>
        <v>0</v>
      </c>
      <c r="W382" s="128">
        <f>Annual!W397</f>
        <v>0</v>
      </c>
      <c r="X382" s="128">
        <f>Annual!X397</f>
        <v>0</v>
      </c>
      <c r="Y382" s="128">
        <f>Annual!Y397</f>
        <v>0</v>
      </c>
      <c r="Z382" s="128">
        <f>Annual!Z397</f>
        <v>0</v>
      </c>
      <c r="AA382" s="128">
        <f>Annual!AA397</f>
        <v>0</v>
      </c>
      <c r="AB382" s="128">
        <f>Annual!AB397</f>
        <v>0</v>
      </c>
      <c r="AC382" s="237">
        <f>Annual!AC397*(1+$AC$214)</f>
        <v>0</v>
      </c>
      <c r="AD382" s="128">
        <f>Annual!AD397</f>
        <v>0</v>
      </c>
      <c r="AE382" s="86"/>
      <c r="AF382" s="86"/>
      <c r="AG382" s="16"/>
      <c r="AH382" s="8"/>
      <c r="AI382"/>
      <c r="AJ382"/>
      <c r="AK382"/>
      <c r="AL382"/>
      <c r="AM382"/>
      <c r="AN382"/>
      <c r="AO382"/>
      <c r="AP382"/>
      <c r="AQ382"/>
      <c r="AR382"/>
      <c r="AS382"/>
      <c r="AT382"/>
      <c r="AU382"/>
      <c r="AV382"/>
      <c r="AW382"/>
      <c r="AX382"/>
      <c r="AY382"/>
      <c r="AZ382"/>
      <c r="BA382"/>
      <c r="BB382"/>
      <c r="BC382"/>
      <c r="BD382"/>
      <c r="BE382"/>
      <c r="BF382"/>
      <c r="BG382"/>
      <c r="BH382"/>
    </row>
    <row r="383" spans="1:60" s="104" customFormat="1" ht="13.4" hidden="1" customHeight="1" outlineLevel="2" x14ac:dyDescent="0.35">
      <c r="A383" s="102"/>
      <c r="B383" s="95"/>
      <c r="C383" s="17"/>
      <c r="D383" s="17"/>
      <c r="E383" s="17"/>
      <c r="F383" s="13"/>
      <c r="G383" s="86"/>
      <c r="H383" s="86"/>
      <c r="I383" s="99" t="s">
        <v>752</v>
      </c>
      <c r="J383" s="99" t="s">
        <v>342</v>
      </c>
      <c r="K383" s="128">
        <f>Annual!K398</f>
        <v>0</v>
      </c>
      <c r="L383" s="128">
        <f>Annual!L398</f>
        <v>0</v>
      </c>
      <c r="M383" s="128">
        <f>Annual!M398</f>
        <v>0</v>
      </c>
      <c r="N383" s="128">
        <f>Annual!N398</f>
        <v>0</v>
      </c>
      <c r="O383" s="128">
        <f>Annual!O398</f>
        <v>0</v>
      </c>
      <c r="P383" s="128">
        <f>Annual!P398</f>
        <v>0</v>
      </c>
      <c r="Q383" s="128">
        <f>Annual!Q398</f>
        <v>0</v>
      </c>
      <c r="R383" s="128">
        <f>Annual!R398</f>
        <v>0</v>
      </c>
      <c r="S383" s="128">
        <f>Annual!S398</f>
        <v>0</v>
      </c>
      <c r="T383" s="86"/>
      <c r="U383" s="99" t="s">
        <v>342</v>
      </c>
      <c r="V383" s="128">
        <f>Annual!V398</f>
        <v>0</v>
      </c>
      <c r="W383" s="128">
        <f>Annual!W398</f>
        <v>0</v>
      </c>
      <c r="X383" s="128">
        <f>Annual!X398</f>
        <v>0</v>
      </c>
      <c r="Y383" s="128">
        <f>Annual!Y398</f>
        <v>0</v>
      </c>
      <c r="Z383" s="128">
        <f>Annual!Z398</f>
        <v>0</v>
      </c>
      <c r="AA383" s="128">
        <f>Annual!AA398</f>
        <v>0</v>
      </c>
      <c r="AB383" s="128">
        <f>Annual!AB398</f>
        <v>0</v>
      </c>
      <c r="AC383" s="237">
        <f>Annual!AC398*(1+$AC$214)</f>
        <v>0</v>
      </c>
      <c r="AD383" s="128">
        <f>Annual!AD398</f>
        <v>0</v>
      </c>
      <c r="AE383" s="86"/>
      <c r="AF383" s="86"/>
      <c r="AG383" s="16"/>
      <c r="AH383" s="8"/>
      <c r="AI383"/>
      <c r="AJ383"/>
      <c r="AK383"/>
      <c r="AL383"/>
      <c r="AM383"/>
      <c r="AN383"/>
      <c r="AO383"/>
      <c r="AP383"/>
      <c r="AQ383"/>
      <c r="AR383"/>
      <c r="AS383"/>
      <c r="AT383"/>
      <c r="AU383"/>
      <c r="AV383"/>
      <c r="AW383"/>
      <c r="AX383"/>
      <c r="AY383"/>
      <c r="AZ383"/>
      <c r="BA383"/>
      <c r="BB383"/>
      <c r="BC383"/>
      <c r="BD383"/>
      <c r="BE383"/>
      <c r="BF383"/>
      <c r="BG383"/>
      <c r="BH383"/>
    </row>
    <row r="384" spans="1:60" s="104" customFormat="1" ht="13.4" hidden="1" customHeight="1" outlineLevel="2" x14ac:dyDescent="0.35">
      <c r="A384" s="102"/>
      <c r="B384" s="95"/>
      <c r="C384" s="17"/>
      <c r="D384" s="17"/>
      <c r="E384" s="17"/>
      <c r="F384" s="13"/>
      <c r="G384" s="86"/>
      <c r="H384" s="86"/>
      <c r="I384" s="99"/>
      <c r="J384" s="99" t="s">
        <v>107</v>
      </c>
      <c r="K384" s="128">
        <f>Annual!K399</f>
        <v>146.42351190476191</v>
      </c>
      <c r="L384" s="128">
        <f>Annual!L399</f>
        <v>146.42351190476191</v>
      </c>
      <c r="M384" s="128">
        <f>Annual!M399</f>
        <v>146.42351190476191</v>
      </c>
      <c r="N384" s="128">
        <f>Annual!N399</f>
        <v>146.42351190476191</v>
      </c>
      <c r="O384" s="128">
        <f>Annual!O399</f>
        <v>146.42351190476191</v>
      </c>
      <c r="P384" s="128">
        <f>Annual!P399</f>
        <v>146.42351190476191</v>
      </c>
      <c r="Q384" s="128">
        <f>Annual!Q399</f>
        <v>146.42351190476191</v>
      </c>
      <c r="R384" s="128">
        <f>Annual!R399</f>
        <v>146.42351190476191</v>
      </c>
      <c r="S384" s="128">
        <f>Annual!S399</f>
        <v>146.42351190476191</v>
      </c>
      <c r="T384" s="86"/>
      <c r="U384" s="99" t="s">
        <v>107</v>
      </c>
      <c r="V384" s="128">
        <f>Annual!V399</f>
        <v>5.4720589329903699</v>
      </c>
      <c r="W384" s="128">
        <f>Annual!W399</f>
        <v>6.8122602523803621</v>
      </c>
      <c r="X384" s="128">
        <f>Annual!X399</f>
        <v>7.743549129625527</v>
      </c>
      <c r="Y384" s="128">
        <f>Annual!Y399</f>
        <v>7.559354335866594</v>
      </c>
      <c r="Z384" s="128">
        <f>Annual!Z399</f>
        <v>8.1266743006441082</v>
      </c>
      <c r="AA384" s="128">
        <f>Annual!AA399</f>
        <v>7.4598891472367699</v>
      </c>
      <c r="AB384" s="128">
        <f>Annual!AB399</f>
        <v>6.7371087765267186</v>
      </c>
      <c r="AC384" s="237">
        <f>Annual!AC399*(1+$AC$214)</f>
        <v>5.291548035106616</v>
      </c>
      <c r="AD384" s="128">
        <f>Annual!AD399</f>
        <v>0</v>
      </c>
      <c r="AE384" s="86"/>
      <c r="AF384" s="86"/>
      <c r="AG384" s="16"/>
      <c r="AH384" s="8"/>
      <c r="AI384"/>
      <c r="AJ384"/>
      <c r="AK384"/>
      <c r="AL384"/>
      <c r="AM384"/>
      <c r="AN384"/>
      <c r="AO384"/>
      <c r="AP384"/>
      <c r="AQ384"/>
      <c r="AR384"/>
      <c r="AS384"/>
      <c r="AT384"/>
      <c r="AU384"/>
      <c r="AV384"/>
      <c r="AW384"/>
      <c r="AX384"/>
      <c r="AY384"/>
      <c r="AZ384"/>
      <c r="BA384"/>
      <c r="BB384"/>
      <c r="BC384"/>
      <c r="BD384"/>
      <c r="BE384"/>
      <c r="BF384"/>
      <c r="BG384"/>
      <c r="BH384"/>
    </row>
    <row r="385" spans="1:60" s="104" customFormat="1" ht="13.4" hidden="1" customHeight="1" outlineLevel="2" x14ac:dyDescent="0.35">
      <c r="A385" s="102"/>
      <c r="B385" s="95"/>
      <c r="C385" s="17"/>
      <c r="D385" s="17"/>
      <c r="E385" s="17"/>
      <c r="F385" s="13"/>
      <c r="G385" s="86"/>
      <c r="H385" s="86"/>
      <c r="I385" s="99"/>
      <c r="J385" s="99" t="s">
        <v>108</v>
      </c>
      <c r="K385" s="128">
        <f>Annual!K400</f>
        <v>418.78352272727278</v>
      </c>
      <c r="L385" s="128">
        <f>Annual!L400</f>
        <v>418.78352272727278</v>
      </c>
      <c r="M385" s="128">
        <f>Annual!M400</f>
        <v>418.78352272727278</v>
      </c>
      <c r="N385" s="128">
        <f>Annual!N400</f>
        <v>418.78352272727278</v>
      </c>
      <c r="O385" s="128">
        <f>Annual!O400</f>
        <v>418.78352272727278</v>
      </c>
      <c r="P385" s="128">
        <f>Annual!P400</f>
        <v>418.78352272727278</v>
      </c>
      <c r="Q385" s="128">
        <f>Annual!Q400</f>
        <v>418.78352272727278</v>
      </c>
      <c r="R385" s="128">
        <f>Annual!R400</f>
        <v>418.78352272727278</v>
      </c>
      <c r="S385" s="128">
        <f>Annual!S400</f>
        <v>418.78352272727278</v>
      </c>
      <c r="T385" s="86"/>
      <c r="U385" s="99" t="s">
        <v>108</v>
      </c>
      <c r="V385" s="128">
        <f>Annual!V400</f>
        <v>8.2083000483923989</v>
      </c>
      <c r="W385" s="128">
        <f>Annual!W400</f>
        <v>10.218653863933771</v>
      </c>
      <c r="X385" s="128">
        <f>Annual!X400</f>
        <v>11.615623200296771</v>
      </c>
      <c r="Y385" s="128">
        <f>Annual!Y400</f>
        <v>11.339323885351558</v>
      </c>
      <c r="Z385" s="128">
        <f>Annual!Z400</f>
        <v>12.190325775382817</v>
      </c>
      <c r="AA385" s="128">
        <f>Annual!AA400</f>
        <v>11.190122255281143</v>
      </c>
      <c r="AB385" s="128">
        <f>Annual!AB400</f>
        <v>10.105923743436126</v>
      </c>
      <c r="AC385" s="237">
        <f>Annual!AC400*(1+$AC$214)</f>
        <v>7.9375267197460904</v>
      </c>
      <c r="AD385" s="128">
        <f>Annual!AD400</f>
        <v>0</v>
      </c>
      <c r="AE385" s="86"/>
      <c r="AF385" s="86"/>
      <c r="AG385" s="16"/>
      <c r="AH385" s="8"/>
      <c r="AI385"/>
      <c r="AJ385"/>
      <c r="AK385"/>
      <c r="AL385"/>
      <c r="AM385"/>
      <c r="AN385"/>
      <c r="AO385"/>
      <c r="AP385"/>
      <c r="AQ385"/>
      <c r="AR385"/>
      <c r="AS385"/>
      <c r="AT385"/>
      <c r="AU385"/>
      <c r="AV385"/>
      <c r="AW385"/>
      <c r="AX385"/>
      <c r="AY385"/>
      <c r="AZ385"/>
      <c r="BA385"/>
      <c r="BB385"/>
      <c r="BC385"/>
      <c r="BD385"/>
      <c r="BE385"/>
      <c r="BF385"/>
      <c r="BG385"/>
      <c r="BH385"/>
    </row>
    <row r="386" spans="1:60" s="104" customFormat="1" ht="13.4" hidden="1" customHeight="1" outlineLevel="2" x14ac:dyDescent="0.35">
      <c r="A386" s="102"/>
      <c r="B386" s="95"/>
      <c r="C386" s="17"/>
      <c r="D386" s="17"/>
      <c r="E386" s="17"/>
      <c r="F386" s="13"/>
      <c r="G386" s="86"/>
      <c r="H386" s="86"/>
      <c r="I386" s="99"/>
      <c r="J386" s="99" t="s">
        <v>109</v>
      </c>
      <c r="K386" s="128">
        <f>Annual!K401</f>
        <v>1082.0823376623377</v>
      </c>
      <c r="L386" s="128">
        <f>Annual!L401</f>
        <v>1082.0823376623377</v>
      </c>
      <c r="M386" s="128">
        <f>Annual!M401</f>
        <v>1082.0823376623377</v>
      </c>
      <c r="N386" s="128">
        <f>Annual!N401</f>
        <v>1082.0823376623377</v>
      </c>
      <c r="O386" s="128">
        <f>Annual!O401</f>
        <v>1082.0823376623377</v>
      </c>
      <c r="P386" s="128">
        <f>Annual!P401</f>
        <v>1082.0823376623377</v>
      </c>
      <c r="Q386" s="128">
        <f>Annual!Q401</f>
        <v>1082.0823376623377</v>
      </c>
      <c r="R386" s="128">
        <f>Annual!R401</f>
        <v>1082.0823376623377</v>
      </c>
      <c r="S386" s="128">
        <f>Annual!S401</f>
        <v>1082.0823376623377</v>
      </c>
      <c r="T386" s="86"/>
      <c r="U386" s="99" t="s">
        <v>109</v>
      </c>
      <c r="V386" s="128">
        <f>Annual!V401</f>
        <v>15.293544165612676</v>
      </c>
      <c r="W386" s="128">
        <f>Annual!W401</f>
        <v>19.039196089303189</v>
      </c>
      <c r="X386" s="128">
        <f>Annual!X401</f>
        <v>21.642002043973235</v>
      </c>
      <c r="Y386" s="128">
        <f>Annual!Y401</f>
        <v>21.127206562432484</v>
      </c>
      <c r="Z386" s="128">
        <f>Annual!Z401</f>
        <v>22.712776645578003</v>
      </c>
      <c r="AA386" s="128">
        <f>Annual!AA401</f>
        <v>20.849217002400476</v>
      </c>
      <c r="AB386" s="128">
        <f>Annual!AB401</f>
        <v>18.829159532834563</v>
      </c>
      <c r="AC386" s="237">
        <f>Annual!AC401*(1+$AC$214)</f>
        <v>14.789044593702741</v>
      </c>
      <c r="AD386" s="128">
        <f>Annual!AD401</f>
        <v>0</v>
      </c>
      <c r="AE386" s="86"/>
      <c r="AF386" s="86"/>
      <c r="AG386" s="16"/>
      <c r="AH386" s="8"/>
      <c r="AI386"/>
      <c r="AJ386"/>
      <c r="AK386"/>
      <c r="AL386"/>
      <c r="AM386"/>
      <c r="AN386"/>
      <c r="AO386"/>
      <c r="AP386"/>
      <c r="AQ386"/>
      <c r="AR386"/>
      <c r="AS386"/>
      <c r="AT386"/>
      <c r="AU386"/>
      <c r="AV386"/>
      <c r="AW386"/>
      <c r="AX386"/>
      <c r="AY386"/>
      <c r="AZ386"/>
      <c r="BA386"/>
      <c r="BB386"/>
      <c r="BC386"/>
      <c r="BD386"/>
      <c r="BE386"/>
      <c r="BF386"/>
      <c r="BG386"/>
      <c r="BH386"/>
    </row>
    <row r="387" spans="1:60" s="104" customFormat="1" ht="13.4" hidden="1" customHeight="1" outlineLevel="2" x14ac:dyDescent="0.35">
      <c r="A387" s="102"/>
      <c r="B387" s="95"/>
      <c r="C387" s="17"/>
      <c r="D387" s="17"/>
      <c r="E387" s="17"/>
      <c r="F387" s="13"/>
      <c r="G387" s="86"/>
      <c r="H387" s="86"/>
      <c r="I387" s="99"/>
      <c r="J387" s="99" t="s">
        <v>110</v>
      </c>
      <c r="K387" s="128">
        <f>Annual!K402</f>
        <v>1568.3524107142857</v>
      </c>
      <c r="L387" s="128">
        <f>Annual!L402</f>
        <v>1568.3524107142857</v>
      </c>
      <c r="M387" s="128">
        <f>Annual!M402</f>
        <v>1568.3524107142857</v>
      </c>
      <c r="N387" s="128">
        <f>Annual!N402</f>
        <v>1568.3524107142857</v>
      </c>
      <c r="O387" s="128">
        <f>Annual!O402</f>
        <v>1568.3524107142857</v>
      </c>
      <c r="P387" s="128">
        <f>Annual!P402</f>
        <v>1568.3524107142857</v>
      </c>
      <c r="Q387" s="128">
        <f>Annual!Q402</f>
        <v>1568.3524107142857</v>
      </c>
      <c r="R387" s="128">
        <f>Annual!R402</f>
        <v>1568.3524107142857</v>
      </c>
      <c r="S387" s="128">
        <f>Annual!S402</f>
        <v>1568.3524107142857</v>
      </c>
      <c r="T387" s="86"/>
      <c r="U387" s="99" t="s">
        <v>110</v>
      </c>
      <c r="V387" s="128">
        <f>Annual!V402</f>
        <v>38.755140168834373</v>
      </c>
      <c r="W387" s="128">
        <f>Annual!W402</f>
        <v>48.246940352907316</v>
      </c>
      <c r="X387" s="128">
        <f>Annual!X402</f>
        <v>54.842671761740853</v>
      </c>
      <c r="Y387" s="128">
        <f>Annual!Y402</f>
        <v>53.538136277398777</v>
      </c>
      <c r="Z387" s="128">
        <f>Annual!Z402</f>
        <v>57.556105569172374</v>
      </c>
      <c r="AA387" s="128">
        <f>Annual!AA402</f>
        <v>52.833687115854055</v>
      </c>
      <c r="AB387" s="128">
        <f>Annual!AB402</f>
        <v>47.714689875295754</v>
      </c>
      <c r="AC387" s="237">
        <f>Annual!AC402*(1+$AC$214)</f>
        <v>37.476695394179146</v>
      </c>
      <c r="AD387" s="128">
        <f>Annual!AD402</f>
        <v>0</v>
      </c>
      <c r="AE387" s="86"/>
      <c r="AF387" s="86"/>
      <c r="AG387" s="16"/>
      <c r="AH387" s="8"/>
      <c r="AI387"/>
      <c r="AJ387"/>
      <c r="AK387"/>
      <c r="AL387"/>
      <c r="AM387"/>
      <c r="AN387"/>
      <c r="AO387"/>
      <c r="AP387"/>
      <c r="AQ387"/>
      <c r="AR387"/>
      <c r="AS387"/>
      <c r="AT387"/>
      <c r="AU387"/>
      <c r="AV387"/>
      <c r="AW387"/>
      <c r="AX387"/>
      <c r="AY387"/>
      <c r="AZ387"/>
      <c r="BA387"/>
      <c r="BB387"/>
      <c r="BC387"/>
      <c r="BD387"/>
      <c r="BE387"/>
      <c r="BF387"/>
      <c r="BG387"/>
      <c r="BH387"/>
    </row>
    <row r="388" spans="1:60" s="104" customFormat="1" ht="13.4" hidden="1" customHeight="1" outlineLevel="2" x14ac:dyDescent="0.35">
      <c r="A388" s="102"/>
      <c r="B388" s="95"/>
      <c r="C388" s="17"/>
      <c r="D388" s="17"/>
      <c r="E388" s="17"/>
      <c r="F388" s="13"/>
      <c r="G388" s="86"/>
      <c r="H388" s="86"/>
      <c r="I388" s="99"/>
      <c r="J388" s="99" t="s">
        <v>111</v>
      </c>
      <c r="K388" s="128">
        <f>Annual!K403</f>
        <v>770.32660714285714</v>
      </c>
      <c r="L388" s="128">
        <f>Annual!L403</f>
        <v>770.32660714285714</v>
      </c>
      <c r="M388" s="128">
        <f>Annual!M403</f>
        <v>770.32660714285714</v>
      </c>
      <c r="N388" s="128">
        <f>Annual!N403</f>
        <v>770.32660714285714</v>
      </c>
      <c r="O388" s="128">
        <f>Annual!O403</f>
        <v>770.32660714285714</v>
      </c>
      <c r="P388" s="128">
        <f>Annual!P403</f>
        <v>770.32660714285714</v>
      </c>
      <c r="Q388" s="128">
        <f>Annual!Q403</f>
        <v>770.32660714285714</v>
      </c>
      <c r="R388" s="128">
        <f>Annual!R403</f>
        <v>770.32660714285714</v>
      </c>
      <c r="S388" s="128">
        <f>Annual!S403</f>
        <v>770.32660714285714</v>
      </c>
      <c r="T388" s="86"/>
      <c r="U388" s="99" t="s">
        <v>111</v>
      </c>
      <c r="V388" s="128">
        <f>Annual!V403</f>
        <v>8.7993972953216346</v>
      </c>
      <c r="W388" s="128">
        <f>Annual!W403</f>
        <v>10.954520989974933</v>
      </c>
      <c r="X388" s="128">
        <f>Annual!X403</f>
        <v>12.452089076858812</v>
      </c>
      <c r="Y388" s="128">
        <f>Annual!Y403</f>
        <v>12.155892857142854</v>
      </c>
      <c r="Z388" s="128">
        <f>Annual!Z403</f>
        <v>13.068177213868001</v>
      </c>
      <c r="AA388" s="128">
        <f>Annual!AA403</f>
        <v>11.995946898496237</v>
      </c>
      <c r="AB388" s="128">
        <f>Annual!AB403</f>
        <v>10.833672932330824</v>
      </c>
      <c r="AC388" s="237">
        <f>Annual!AC403*(1+$AC$214)</f>
        <v>8.5091249999999992</v>
      </c>
      <c r="AD388" s="128">
        <f>Annual!AD403</f>
        <v>0</v>
      </c>
      <c r="AE388" s="86"/>
      <c r="AF388" s="86"/>
      <c r="AG388" s="16"/>
      <c r="AH388" s="8"/>
      <c r="AI388"/>
      <c r="AJ388"/>
      <c r="AK388"/>
      <c r="AL388"/>
      <c r="AM388"/>
      <c r="AN388"/>
      <c r="AO388"/>
      <c r="AP388"/>
      <c r="AQ388"/>
      <c r="AR388"/>
      <c r="AS388"/>
      <c r="AT388"/>
      <c r="AU388"/>
      <c r="AV388"/>
      <c r="AW388"/>
      <c r="AX388"/>
      <c r="AY388"/>
      <c r="AZ388"/>
      <c r="BA388"/>
      <c r="BB388"/>
      <c r="BC388"/>
      <c r="BD388"/>
      <c r="BE388"/>
      <c r="BF388"/>
      <c r="BG388"/>
      <c r="BH388"/>
    </row>
    <row r="389" spans="1:60" s="104" customFormat="1" ht="13.4" hidden="1" customHeight="1" outlineLevel="2" x14ac:dyDescent="0.35">
      <c r="A389" s="102"/>
      <c r="B389" s="95"/>
      <c r="C389" s="17"/>
      <c r="D389" s="17"/>
      <c r="E389" s="17"/>
      <c r="F389" s="13"/>
      <c r="G389" s="86"/>
      <c r="H389" s="86"/>
      <c r="I389" s="99"/>
      <c r="J389" s="99" t="s">
        <v>112</v>
      </c>
      <c r="K389" s="128">
        <f>Annual!K404</f>
        <v>0</v>
      </c>
      <c r="L389" s="128">
        <f>Annual!L404</f>
        <v>0</v>
      </c>
      <c r="M389" s="128">
        <f>Annual!M404</f>
        <v>0</v>
      </c>
      <c r="N389" s="128">
        <f>Annual!N404</f>
        <v>0</v>
      </c>
      <c r="O389" s="128">
        <f>Annual!O404</f>
        <v>0</v>
      </c>
      <c r="P389" s="128">
        <f>Annual!P404</f>
        <v>0</v>
      </c>
      <c r="Q389" s="128">
        <f>Annual!Q404</f>
        <v>0</v>
      </c>
      <c r="R389" s="128">
        <f>Annual!R404</f>
        <v>0</v>
      </c>
      <c r="S389" s="128">
        <f>Annual!S404</f>
        <v>0</v>
      </c>
      <c r="T389" s="86"/>
      <c r="U389" s="99" t="s">
        <v>112</v>
      </c>
      <c r="V389" s="128">
        <f>Annual!V404</f>
        <v>0</v>
      </c>
      <c r="W389" s="128">
        <f>Annual!W404</f>
        <v>0</v>
      </c>
      <c r="X389" s="128">
        <f>Annual!X404</f>
        <v>0</v>
      </c>
      <c r="Y389" s="128">
        <f>Annual!Y404</f>
        <v>0</v>
      </c>
      <c r="Z389" s="128">
        <f>Annual!Z404</f>
        <v>0</v>
      </c>
      <c r="AA389" s="128">
        <f>Annual!AA404</f>
        <v>0</v>
      </c>
      <c r="AB389" s="128">
        <f>Annual!AB404</f>
        <v>0</v>
      </c>
      <c r="AC389" s="237">
        <f>Annual!AC404*(1+$AC$214)</f>
        <v>0</v>
      </c>
      <c r="AD389" s="128">
        <f>Annual!AD404</f>
        <v>0</v>
      </c>
      <c r="AE389" s="86"/>
      <c r="AF389" s="86"/>
      <c r="AG389" s="16"/>
      <c r="AH389" s="8"/>
      <c r="AI389"/>
      <c r="AJ389"/>
      <c r="AK389"/>
      <c r="AL389"/>
      <c r="AM389"/>
      <c r="AN389"/>
      <c r="AO389"/>
      <c r="AP389"/>
      <c r="AQ389"/>
      <c r="AR389"/>
      <c r="AS389"/>
      <c r="AT389"/>
      <c r="AU389"/>
      <c r="AV389"/>
      <c r="AW389"/>
      <c r="AX389"/>
      <c r="AY389"/>
      <c r="AZ389"/>
      <c r="BA389"/>
      <c r="BB389"/>
      <c r="BC389"/>
      <c r="BD389"/>
      <c r="BE389"/>
      <c r="BF389"/>
      <c r="BG389"/>
      <c r="BH389"/>
    </row>
    <row r="390" spans="1:60" s="104" customFormat="1" ht="13.4" hidden="1" customHeight="1" outlineLevel="2" x14ac:dyDescent="0.35">
      <c r="A390" s="102"/>
      <c r="B390" s="95"/>
      <c r="C390" s="17"/>
      <c r="D390" s="17"/>
      <c r="E390" s="17"/>
      <c r="F390" s="13"/>
      <c r="G390" s="86"/>
      <c r="H390" s="86"/>
      <c r="I390" s="99"/>
      <c r="J390" s="99" t="s">
        <v>113</v>
      </c>
      <c r="K390" s="128">
        <f>Annual!K405</f>
        <v>0</v>
      </c>
      <c r="L390" s="128">
        <f>Annual!L405</f>
        <v>0</v>
      </c>
      <c r="M390" s="128">
        <f>Annual!M405</f>
        <v>0</v>
      </c>
      <c r="N390" s="128">
        <f>Annual!N405</f>
        <v>0</v>
      </c>
      <c r="O390" s="128">
        <f>Annual!O405</f>
        <v>0</v>
      </c>
      <c r="P390" s="128">
        <f>Annual!P405</f>
        <v>0</v>
      </c>
      <c r="Q390" s="128">
        <f>Annual!Q405</f>
        <v>0</v>
      </c>
      <c r="R390" s="128">
        <f>Annual!R405</f>
        <v>0</v>
      </c>
      <c r="S390" s="128">
        <f>Annual!S405</f>
        <v>0</v>
      </c>
      <c r="T390" s="86"/>
      <c r="U390" s="99" t="s">
        <v>113</v>
      </c>
      <c r="V390" s="128">
        <f>Annual!V405</f>
        <v>0</v>
      </c>
      <c r="W390" s="128">
        <f>Annual!W405</f>
        <v>0</v>
      </c>
      <c r="X390" s="128">
        <f>Annual!X405</f>
        <v>0</v>
      </c>
      <c r="Y390" s="128">
        <f>Annual!Y405</f>
        <v>0</v>
      </c>
      <c r="Z390" s="128">
        <f>Annual!Z405</f>
        <v>0</v>
      </c>
      <c r="AA390" s="128">
        <f>Annual!AA405</f>
        <v>0</v>
      </c>
      <c r="AB390" s="128">
        <f>Annual!AB405</f>
        <v>0</v>
      </c>
      <c r="AC390" s="237">
        <f>Annual!AC405*(1+$AC$214)</f>
        <v>0</v>
      </c>
      <c r="AD390" s="128">
        <f>Annual!AD405</f>
        <v>0</v>
      </c>
      <c r="AE390" s="86"/>
      <c r="AF390" s="86"/>
      <c r="AG390" s="16"/>
      <c r="AH390" s="8"/>
      <c r="AI390"/>
      <c r="AJ390"/>
      <c r="AK390"/>
      <c r="AL390"/>
      <c r="AM390"/>
      <c r="AN390"/>
      <c r="AO390"/>
      <c r="AP390"/>
      <c r="AQ390"/>
      <c r="AR390"/>
      <c r="AS390"/>
      <c r="AT390"/>
      <c r="AU390"/>
      <c r="AV390"/>
      <c r="AW390"/>
      <c r="AX390"/>
      <c r="AY390"/>
      <c r="AZ390"/>
      <c r="BA390"/>
      <c r="BB390"/>
      <c r="BC390"/>
      <c r="BD390"/>
      <c r="BE390"/>
      <c r="BF390"/>
      <c r="BG390"/>
      <c r="BH390"/>
    </row>
    <row r="391" spans="1:60" s="104" customFormat="1" ht="13.4" hidden="1" customHeight="1" outlineLevel="2" x14ac:dyDescent="0.35">
      <c r="A391" s="102"/>
      <c r="B391" s="95"/>
      <c r="C391" s="17"/>
      <c r="D391" s="17"/>
      <c r="E391" s="17"/>
      <c r="F391" s="13"/>
      <c r="G391" s="86"/>
      <c r="H391" s="86"/>
      <c r="I391" s="99"/>
      <c r="J391" s="99" t="s">
        <v>114</v>
      </c>
      <c r="K391" s="128">
        <f>Annual!K406</f>
        <v>0</v>
      </c>
      <c r="L391" s="128">
        <f>Annual!L406</f>
        <v>0</v>
      </c>
      <c r="M391" s="128">
        <f>Annual!M406</f>
        <v>0</v>
      </c>
      <c r="N391" s="128">
        <f>Annual!N406</f>
        <v>0</v>
      </c>
      <c r="O391" s="128">
        <f>Annual!O406</f>
        <v>0</v>
      </c>
      <c r="P391" s="128">
        <f>Annual!P406</f>
        <v>0</v>
      </c>
      <c r="Q391" s="128">
        <f>Annual!Q406</f>
        <v>0</v>
      </c>
      <c r="R391" s="128">
        <f>Annual!R406</f>
        <v>0</v>
      </c>
      <c r="S391" s="128">
        <f>Annual!S406</f>
        <v>0</v>
      </c>
      <c r="T391" s="86"/>
      <c r="U391" s="99" t="s">
        <v>114</v>
      </c>
      <c r="V391" s="128">
        <f>Annual!V406</f>
        <v>0</v>
      </c>
      <c r="W391" s="128">
        <f>Annual!W406</f>
        <v>0</v>
      </c>
      <c r="X391" s="128">
        <f>Annual!X406</f>
        <v>0</v>
      </c>
      <c r="Y391" s="128">
        <f>Annual!Y406</f>
        <v>0</v>
      </c>
      <c r="Z391" s="128">
        <f>Annual!Z406</f>
        <v>0</v>
      </c>
      <c r="AA391" s="128">
        <f>Annual!AA406</f>
        <v>0</v>
      </c>
      <c r="AB391" s="128">
        <f>Annual!AB406</f>
        <v>0</v>
      </c>
      <c r="AC391" s="237">
        <f>Annual!AC406*(1+$AC$214)</f>
        <v>0</v>
      </c>
      <c r="AD391" s="128">
        <f>Annual!AD406</f>
        <v>0</v>
      </c>
      <c r="AE391" s="86"/>
      <c r="AF391" s="86"/>
      <c r="AG391" s="16"/>
      <c r="AH391" s="8"/>
      <c r="AI391"/>
      <c r="AJ391"/>
      <c r="AK391"/>
      <c r="AL391"/>
      <c r="AM391"/>
      <c r="AN391"/>
      <c r="AO391"/>
      <c r="AP391"/>
      <c r="AQ391"/>
      <c r="AR391"/>
      <c r="AS391"/>
      <c r="AT391"/>
      <c r="AU391"/>
      <c r="AV391"/>
      <c r="AW391"/>
      <c r="AX391"/>
      <c r="AY391"/>
      <c r="AZ391"/>
      <c r="BA391"/>
      <c r="BB391"/>
      <c r="BC391"/>
      <c r="BD391"/>
      <c r="BE391"/>
      <c r="BF391"/>
      <c r="BG391"/>
      <c r="BH391"/>
    </row>
    <row r="392" spans="1:60" s="104" customFormat="1" ht="13.4" hidden="1" customHeight="1" outlineLevel="2" x14ac:dyDescent="0.35">
      <c r="A392" s="102"/>
      <c r="B392" s="95"/>
      <c r="C392" s="17"/>
      <c r="D392" s="17"/>
      <c r="E392" s="17"/>
      <c r="F392" s="13"/>
      <c r="G392" s="86"/>
      <c r="H392" s="86"/>
      <c r="I392" s="99"/>
      <c r="J392" s="99" t="s">
        <v>115</v>
      </c>
      <c r="K392" s="128">
        <f>Annual!K407</f>
        <v>0</v>
      </c>
      <c r="L392" s="128">
        <f>Annual!L407</f>
        <v>0</v>
      </c>
      <c r="M392" s="128">
        <f>Annual!M407</f>
        <v>0</v>
      </c>
      <c r="N392" s="128">
        <f>Annual!N407</f>
        <v>0</v>
      </c>
      <c r="O392" s="128">
        <f>Annual!O407</f>
        <v>0</v>
      </c>
      <c r="P392" s="128">
        <f>Annual!P407</f>
        <v>0</v>
      </c>
      <c r="Q392" s="128">
        <f>Annual!Q407</f>
        <v>0</v>
      </c>
      <c r="R392" s="128">
        <f>Annual!R407</f>
        <v>0</v>
      </c>
      <c r="S392" s="128">
        <f>Annual!S407</f>
        <v>0</v>
      </c>
      <c r="T392" s="86"/>
      <c r="U392" s="99" t="s">
        <v>115</v>
      </c>
      <c r="V392" s="128">
        <f>Annual!V407</f>
        <v>0</v>
      </c>
      <c r="W392" s="128">
        <f>Annual!W407</f>
        <v>0</v>
      </c>
      <c r="X392" s="128">
        <f>Annual!X407</f>
        <v>0</v>
      </c>
      <c r="Y392" s="128">
        <f>Annual!Y407</f>
        <v>0</v>
      </c>
      <c r="Z392" s="128">
        <f>Annual!Z407</f>
        <v>0</v>
      </c>
      <c r="AA392" s="128">
        <f>Annual!AA407</f>
        <v>0</v>
      </c>
      <c r="AB392" s="128">
        <f>Annual!AB407</f>
        <v>0</v>
      </c>
      <c r="AC392" s="237">
        <f>Annual!AC407*(1+$AC$214)</f>
        <v>0</v>
      </c>
      <c r="AD392" s="128">
        <f>Annual!AD407</f>
        <v>0</v>
      </c>
      <c r="AE392" s="86"/>
      <c r="AF392" s="86"/>
      <c r="AG392" s="16"/>
      <c r="AH392" s="8"/>
      <c r="AI392"/>
      <c r="AJ392"/>
      <c r="AK392"/>
      <c r="AL392"/>
      <c r="AM392"/>
      <c r="AN392"/>
      <c r="AO392"/>
      <c r="AP392"/>
      <c r="AQ392"/>
      <c r="AR392"/>
      <c r="AS392"/>
      <c r="AT392"/>
      <c r="AU392"/>
      <c r="AV392"/>
      <c r="AW392"/>
      <c r="AX392"/>
      <c r="AY392"/>
      <c r="AZ392"/>
      <c r="BA392"/>
      <c r="BB392"/>
      <c r="BC392"/>
      <c r="BD392"/>
      <c r="BE392"/>
      <c r="BF392"/>
      <c r="BG392"/>
      <c r="BH392"/>
    </row>
    <row r="393" spans="1:60" s="104" customFormat="1" ht="13.4" hidden="1" customHeight="1" outlineLevel="2" x14ac:dyDescent="0.35">
      <c r="A393" s="102"/>
      <c r="B393" s="95"/>
      <c r="C393" s="17"/>
      <c r="D393" s="17"/>
      <c r="E393" s="17"/>
      <c r="F393" s="13"/>
      <c r="G393" s="86"/>
      <c r="H393" s="86"/>
      <c r="I393" s="99" t="s">
        <v>753</v>
      </c>
      <c r="J393" s="99" t="s">
        <v>342</v>
      </c>
      <c r="K393" s="128">
        <f>Annual!K408</f>
        <v>0</v>
      </c>
      <c r="L393" s="128">
        <f>Annual!L408</f>
        <v>0</v>
      </c>
      <c r="M393" s="128">
        <f>Annual!M408</f>
        <v>0</v>
      </c>
      <c r="N393" s="128">
        <f>Annual!N408</f>
        <v>0</v>
      </c>
      <c r="O393" s="128">
        <f>Annual!O408</f>
        <v>0</v>
      </c>
      <c r="P393" s="128">
        <f>Annual!P408</f>
        <v>0</v>
      </c>
      <c r="Q393" s="128">
        <f>Annual!Q408</f>
        <v>0</v>
      </c>
      <c r="R393" s="128">
        <f>Annual!R408</f>
        <v>0</v>
      </c>
      <c r="S393" s="128">
        <f>Annual!S408</f>
        <v>0</v>
      </c>
      <c r="T393" s="86"/>
      <c r="U393" s="99" t="s">
        <v>342</v>
      </c>
      <c r="V393" s="128">
        <f>Annual!V408</f>
        <v>0</v>
      </c>
      <c r="W393" s="128">
        <f>Annual!W408</f>
        <v>0</v>
      </c>
      <c r="X393" s="128">
        <f>Annual!X408</f>
        <v>0</v>
      </c>
      <c r="Y393" s="128">
        <f>Annual!Y408</f>
        <v>0</v>
      </c>
      <c r="Z393" s="128">
        <f>Annual!Z408</f>
        <v>0</v>
      </c>
      <c r="AA393" s="128">
        <f>Annual!AA408</f>
        <v>0</v>
      </c>
      <c r="AB393" s="128">
        <f>Annual!AB408</f>
        <v>0</v>
      </c>
      <c r="AC393" s="237">
        <f>Annual!AC408*(1+$AC$214)</f>
        <v>0</v>
      </c>
      <c r="AD393" s="128">
        <f>Annual!AD408</f>
        <v>0</v>
      </c>
      <c r="AE393" s="86"/>
      <c r="AF393" s="86"/>
      <c r="AG393" s="16"/>
      <c r="AH393" s="8"/>
      <c r="AI393"/>
      <c r="AJ393"/>
      <c r="AK393"/>
      <c r="AL393"/>
      <c r="AM393"/>
      <c r="AN393"/>
      <c r="AO393"/>
      <c r="AP393"/>
      <c r="AQ393"/>
      <c r="AR393"/>
      <c r="AS393"/>
      <c r="AT393"/>
      <c r="AU393"/>
      <c r="AV393"/>
      <c r="AW393"/>
      <c r="AX393"/>
      <c r="AY393"/>
      <c r="AZ393"/>
      <c r="BA393"/>
      <c r="BB393"/>
      <c r="BC393"/>
      <c r="BD393"/>
      <c r="BE393"/>
      <c r="BF393"/>
      <c r="BG393"/>
      <c r="BH393"/>
    </row>
    <row r="394" spans="1:60" s="104" customFormat="1" ht="13.4" hidden="1" customHeight="1" outlineLevel="2" x14ac:dyDescent="0.35">
      <c r="A394" s="102"/>
      <c r="B394" s="95"/>
      <c r="C394" s="17"/>
      <c r="D394" s="17"/>
      <c r="E394" s="17"/>
      <c r="F394" s="13"/>
      <c r="G394" s="86"/>
      <c r="H394" s="86"/>
      <c r="I394" s="99"/>
      <c r="J394" s="99" t="s">
        <v>107</v>
      </c>
      <c r="K394" s="128">
        <f>Annual!K409</f>
        <v>146.42351190476191</v>
      </c>
      <c r="L394" s="128">
        <f>Annual!L409</f>
        <v>146.42351190476191</v>
      </c>
      <c r="M394" s="128">
        <f>Annual!M409</f>
        <v>146.42351190476191</v>
      </c>
      <c r="N394" s="128">
        <f>Annual!N409</f>
        <v>146.42351190476191</v>
      </c>
      <c r="O394" s="128">
        <f>Annual!O409</f>
        <v>146.42351190476191</v>
      </c>
      <c r="P394" s="128">
        <f>Annual!P409</f>
        <v>146.42351190476191</v>
      </c>
      <c r="Q394" s="128">
        <f>Annual!Q409</f>
        <v>146.42351190476191</v>
      </c>
      <c r="R394" s="128">
        <f>Annual!R409</f>
        <v>146.42351190476191</v>
      </c>
      <c r="S394" s="128">
        <f>Annual!S409</f>
        <v>146.42351190476191</v>
      </c>
      <c r="T394" s="86"/>
      <c r="U394" s="99" t="s">
        <v>107</v>
      </c>
      <c r="V394" s="128">
        <f>Annual!V409</f>
        <v>5.4720589329903699</v>
      </c>
      <c r="W394" s="128">
        <f>Annual!W409</f>
        <v>6.8122602523803621</v>
      </c>
      <c r="X394" s="128">
        <f>Annual!X409</f>
        <v>7.743549129625527</v>
      </c>
      <c r="Y394" s="128">
        <f>Annual!Y409</f>
        <v>7.559354335866594</v>
      </c>
      <c r="Z394" s="128">
        <f>Annual!Z409</f>
        <v>8.1266743006441082</v>
      </c>
      <c r="AA394" s="128">
        <f>Annual!AA409</f>
        <v>7.4598891472367699</v>
      </c>
      <c r="AB394" s="128">
        <f>Annual!AB409</f>
        <v>6.7371087765267186</v>
      </c>
      <c r="AC394" s="237">
        <f>Annual!AC409*(1+$AC$214)</f>
        <v>5.291548035106616</v>
      </c>
      <c r="AD394" s="128">
        <f>Annual!AD409</f>
        <v>0</v>
      </c>
      <c r="AE394" s="86"/>
      <c r="AF394" s="86"/>
      <c r="AG394" s="16"/>
      <c r="AH394" s="8"/>
      <c r="AI394"/>
      <c r="AJ394"/>
      <c r="AK394"/>
      <c r="AL394"/>
      <c r="AM394"/>
      <c r="AN394"/>
      <c r="AO394"/>
      <c r="AP394"/>
      <c r="AQ394"/>
      <c r="AR394"/>
      <c r="AS394"/>
      <c r="AT394"/>
      <c r="AU394"/>
      <c r="AV394"/>
      <c r="AW394"/>
      <c r="AX394"/>
      <c r="AY394"/>
      <c r="AZ394"/>
      <c r="BA394"/>
      <c r="BB394"/>
      <c r="BC394"/>
      <c r="BD394"/>
      <c r="BE394"/>
      <c r="BF394"/>
      <c r="BG394"/>
      <c r="BH394"/>
    </row>
    <row r="395" spans="1:60" s="104" customFormat="1" ht="13.4" hidden="1" customHeight="1" outlineLevel="2" x14ac:dyDescent="0.35">
      <c r="A395" s="102"/>
      <c r="B395" s="95"/>
      <c r="C395" s="17"/>
      <c r="D395" s="17"/>
      <c r="E395" s="17"/>
      <c r="F395" s="13"/>
      <c r="G395" s="86"/>
      <c r="H395" s="86"/>
      <c r="I395" s="99"/>
      <c r="J395" s="99" t="s">
        <v>108</v>
      </c>
      <c r="K395" s="128">
        <f>Annual!K410</f>
        <v>418.78352272727278</v>
      </c>
      <c r="L395" s="128">
        <f>Annual!L410</f>
        <v>418.78352272727278</v>
      </c>
      <c r="M395" s="128">
        <f>Annual!M410</f>
        <v>418.78352272727278</v>
      </c>
      <c r="N395" s="128">
        <f>Annual!N410</f>
        <v>418.78352272727278</v>
      </c>
      <c r="O395" s="128">
        <f>Annual!O410</f>
        <v>418.78352272727278</v>
      </c>
      <c r="P395" s="128">
        <f>Annual!P410</f>
        <v>418.78352272727278</v>
      </c>
      <c r="Q395" s="128">
        <f>Annual!Q410</f>
        <v>418.78352272727278</v>
      </c>
      <c r="R395" s="128">
        <f>Annual!R410</f>
        <v>418.78352272727278</v>
      </c>
      <c r="S395" s="128">
        <f>Annual!S410</f>
        <v>418.78352272727278</v>
      </c>
      <c r="T395" s="86"/>
      <c r="U395" s="99" t="s">
        <v>108</v>
      </c>
      <c r="V395" s="128">
        <f>Annual!V410</f>
        <v>8.2083000483923989</v>
      </c>
      <c r="W395" s="128">
        <f>Annual!W410</f>
        <v>10.218653863933771</v>
      </c>
      <c r="X395" s="128">
        <f>Annual!X410</f>
        <v>11.615623200296771</v>
      </c>
      <c r="Y395" s="128">
        <f>Annual!Y410</f>
        <v>11.339323885351558</v>
      </c>
      <c r="Z395" s="128">
        <f>Annual!Z410</f>
        <v>12.190325775382817</v>
      </c>
      <c r="AA395" s="128">
        <f>Annual!AA410</f>
        <v>11.190122255281143</v>
      </c>
      <c r="AB395" s="128">
        <f>Annual!AB410</f>
        <v>10.105923743436126</v>
      </c>
      <c r="AC395" s="237">
        <f>Annual!AC410*(1+$AC$214)</f>
        <v>7.9375267197460904</v>
      </c>
      <c r="AD395" s="128">
        <f>Annual!AD410</f>
        <v>0</v>
      </c>
      <c r="AE395" s="86"/>
      <c r="AF395" s="86"/>
      <c r="AG395" s="16"/>
      <c r="AH395" s="8"/>
      <c r="AI395"/>
      <c r="AJ395"/>
      <c r="AK395"/>
      <c r="AL395"/>
      <c r="AM395"/>
      <c r="AN395"/>
      <c r="AO395"/>
      <c r="AP395"/>
      <c r="AQ395"/>
      <c r="AR395"/>
      <c r="AS395"/>
      <c r="AT395"/>
      <c r="AU395"/>
      <c r="AV395"/>
      <c r="AW395"/>
      <c r="AX395"/>
      <c r="AY395"/>
      <c r="AZ395"/>
      <c r="BA395"/>
      <c r="BB395"/>
      <c r="BC395"/>
      <c r="BD395"/>
      <c r="BE395"/>
      <c r="BF395"/>
      <c r="BG395"/>
      <c r="BH395"/>
    </row>
    <row r="396" spans="1:60" s="104" customFormat="1" ht="13.4" hidden="1" customHeight="1" outlineLevel="2" x14ac:dyDescent="0.35">
      <c r="A396" s="102"/>
      <c r="B396" s="95"/>
      <c r="C396" s="17"/>
      <c r="D396" s="17"/>
      <c r="E396" s="17"/>
      <c r="F396" s="13"/>
      <c r="G396" s="86"/>
      <c r="H396" s="86"/>
      <c r="I396" s="99"/>
      <c r="J396" s="99" t="s">
        <v>109</v>
      </c>
      <c r="K396" s="128">
        <f>Annual!K411</f>
        <v>1082.0823376623377</v>
      </c>
      <c r="L396" s="128">
        <f>Annual!L411</f>
        <v>1082.0823376623377</v>
      </c>
      <c r="M396" s="128">
        <f>Annual!M411</f>
        <v>1082.0823376623377</v>
      </c>
      <c r="N396" s="128">
        <f>Annual!N411</f>
        <v>1082.0823376623377</v>
      </c>
      <c r="O396" s="128">
        <f>Annual!O411</f>
        <v>1082.0823376623377</v>
      </c>
      <c r="P396" s="128">
        <f>Annual!P411</f>
        <v>1082.0823376623377</v>
      </c>
      <c r="Q396" s="128">
        <f>Annual!Q411</f>
        <v>1082.0823376623377</v>
      </c>
      <c r="R396" s="128">
        <f>Annual!R411</f>
        <v>1082.0823376623377</v>
      </c>
      <c r="S396" s="128">
        <f>Annual!S411</f>
        <v>1082.0823376623377</v>
      </c>
      <c r="T396" s="86"/>
      <c r="U396" s="99" t="s">
        <v>109</v>
      </c>
      <c r="V396" s="128">
        <f>Annual!V411</f>
        <v>15.293544165612676</v>
      </c>
      <c r="W396" s="128">
        <f>Annual!W411</f>
        <v>19.039196089303189</v>
      </c>
      <c r="X396" s="128">
        <f>Annual!X411</f>
        <v>21.642002043973235</v>
      </c>
      <c r="Y396" s="128">
        <f>Annual!Y411</f>
        <v>21.127206562432484</v>
      </c>
      <c r="Z396" s="128">
        <f>Annual!Z411</f>
        <v>22.712776645578003</v>
      </c>
      <c r="AA396" s="128">
        <f>Annual!AA411</f>
        <v>20.849217002400476</v>
      </c>
      <c r="AB396" s="128">
        <f>Annual!AB411</f>
        <v>18.829159532834563</v>
      </c>
      <c r="AC396" s="237">
        <f>Annual!AC411*(1+$AC$214)</f>
        <v>14.789044593702741</v>
      </c>
      <c r="AD396" s="128">
        <f>Annual!AD411</f>
        <v>0</v>
      </c>
      <c r="AE396" s="86"/>
      <c r="AF396" s="86"/>
      <c r="AG396" s="16"/>
      <c r="AH396" s="8"/>
      <c r="AI396"/>
      <c r="AJ396"/>
      <c r="AK396"/>
      <c r="AL396"/>
      <c r="AM396"/>
      <c r="AN396"/>
      <c r="AO396"/>
      <c r="AP396"/>
      <c r="AQ396"/>
      <c r="AR396"/>
      <c r="AS396"/>
      <c r="AT396"/>
      <c r="AU396"/>
      <c r="AV396"/>
      <c r="AW396"/>
      <c r="AX396"/>
      <c r="AY396"/>
      <c r="AZ396"/>
      <c r="BA396"/>
      <c r="BB396"/>
      <c r="BC396"/>
      <c r="BD396"/>
      <c r="BE396"/>
      <c r="BF396"/>
      <c r="BG396"/>
      <c r="BH396"/>
    </row>
    <row r="397" spans="1:60" s="104" customFormat="1" ht="13.4" hidden="1" customHeight="1" outlineLevel="2" x14ac:dyDescent="0.35">
      <c r="A397" s="102"/>
      <c r="B397" s="95"/>
      <c r="C397" s="17"/>
      <c r="D397" s="17"/>
      <c r="E397" s="17"/>
      <c r="F397" s="13"/>
      <c r="G397" s="86"/>
      <c r="H397" s="86"/>
      <c r="I397" s="99"/>
      <c r="J397" s="99" t="s">
        <v>110</v>
      </c>
      <c r="K397" s="128">
        <f>Annual!K412</f>
        <v>1118.2691964285714</v>
      </c>
      <c r="L397" s="128">
        <f>Annual!L412</f>
        <v>1118.2691964285714</v>
      </c>
      <c r="M397" s="128">
        <f>Annual!M412</f>
        <v>1118.2691964285714</v>
      </c>
      <c r="N397" s="128">
        <f>Annual!N412</f>
        <v>1118.2691964285714</v>
      </c>
      <c r="O397" s="128">
        <f>Annual!O412</f>
        <v>1118.2691964285714</v>
      </c>
      <c r="P397" s="128">
        <f>Annual!P412</f>
        <v>1118.2691964285714</v>
      </c>
      <c r="Q397" s="128">
        <f>Annual!Q412</f>
        <v>1118.2691964285714</v>
      </c>
      <c r="R397" s="128">
        <f>Annual!R412</f>
        <v>1118.2691964285714</v>
      </c>
      <c r="S397" s="128">
        <f>Annual!S412</f>
        <v>1118.2691964285714</v>
      </c>
      <c r="T397" s="86"/>
      <c r="U397" s="99" t="s">
        <v>110</v>
      </c>
      <c r="V397" s="128">
        <f>Annual!V412</f>
        <v>18.623787425496019</v>
      </c>
      <c r="W397" s="128">
        <f>Annual!W412</f>
        <v>23.185073183807216</v>
      </c>
      <c r="X397" s="128">
        <f>Annual!X412</f>
        <v>26.354652732188391</v>
      </c>
      <c r="Y397" s="128">
        <f>Annual!Y412</f>
        <v>25.727758043030722</v>
      </c>
      <c r="Z397" s="128">
        <f>Annual!Z412</f>
        <v>27.658593685636344</v>
      </c>
      <c r="AA397" s="128">
        <f>Annual!AA412</f>
        <v>25.38923491088558</v>
      </c>
      <c r="AB397" s="128">
        <f>Annual!AB412</f>
        <v>22.92930015063089</v>
      </c>
      <c r="AC397" s="237">
        <f>Annual!AC412*(1+$AC$214)</f>
        <v>18.009430630121507</v>
      </c>
      <c r="AD397" s="128">
        <f>Annual!AD412</f>
        <v>0</v>
      </c>
      <c r="AE397" s="86"/>
      <c r="AF397" s="86"/>
      <c r="AG397" s="16"/>
      <c r="AH397" s="8"/>
      <c r="AI397"/>
      <c r="AJ397"/>
      <c r="AK397"/>
      <c r="AL397"/>
      <c r="AM397"/>
      <c r="AN397"/>
      <c r="AO397"/>
      <c r="AP397"/>
      <c r="AQ397"/>
      <c r="AR397"/>
      <c r="AS397"/>
      <c r="AT397"/>
      <c r="AU397"/>
      <c r="AV397"/>
      <c r="AW397"/>
      <c r="AX397"/>
      <c r="AY397"/>
      <c r="AZ397"/>
      <c r="BA397"/>
      <c r="BB397"/>
      <c r="BC397"/>
      <c r="BD397"/>
      <c r="BE397"/>
      <c r="BF397"/>
      <c r="BG397"/>
      <c r="BH397"/>
    </row>
    <row r="398" spans="1:60" s="104" customFormat="1" ht="13.4" hidden="1" customHeight="1" outlineLevel="2" x14ac:dyDescent="0.35">
      <c r="A398" s="102"/>
      <c r="B398" s="95"/>
      <c r="C398" s="17"/>
      <c r="D398" s="17"/>
      <c r="E398" s="17"/>
      <c r="F398" s="13"/>
      <c r="G398" s="86"/>
      <c r="H398" s="86"/>
      <c r="I398" s="99"/>
      <c r="J398" s="99" t="s">
        <v>111</v>
      </c>
      <c r="K398" s="128">
        <f>Annual!K413</f>
        <v>769.11294642857138</v>
      </c>
      <c r="L398" s="128">
        <f>Annual!L413</f>
        <v>769.11294642857138</v>
      </c>
      <c r="M398" s="128">
        <f>Annual!M413</f>
        <v>769.11294642857138</v>
      </c>
      <c r="N398" s="128">
        <f>Annual!N413</f>
        <v>769.11294642857138</v>
      </c>
      <c r="O398" s="128">
        <f>Annual!O413</f>
        <v>769.11294642857138</v>
      </c>
      <c r="P398" s="128">
        <f>Annual!P413</f>
        <v>769.11294642857138</v>
      </c>
      <c r="Q398" s="128">
        <f>Annual!Q413</f>
        <v>769.11294642857138</v>
      </c>
      <c r="R398" s="128">
        <f>Annual!R413</f>
        <v>769.11294642857138</v>
      </c>
      <c r="S398" s="128">
        <f>Annual!S413</f>
        <v>769.11294642857138</v>
      </c>
      <c r="T398" s="86"/>
      <c r="U398" s="99" t="s">
        <v>111</v>
      </c>
      <c r="V398" s="128">
        <f>Annual!V413</f>
        <v>6.1783638784461141</v>
      </c>
      <c r="W398" s="128">
        <f>Annual!W413</f>
        <v>7.6915514232008571</v>
      </c>
      <c r="X398" s="128">
        <f>Annual!X413</f>
        <v>8.7430462316505544</v>
      </c>
      <c r="Y398" s="128">
        <f>Annual!Y413</f>
        <v>8.535076530612244</v>
      </c>
      <c r="Z398" s="128">
        <f>Annual!Z413</f>
        <v>9.1756232098102402</v>
      </c>
      <c r="AA398" s="128">
        <f>Annual!AA413</f>
        <v>8.4227728920515563</v>
      </c>
      <c r="AB398" s="128">
        <f>Annual!AB413</f>
        <v>7.606699785177228</v>
      </c>
      <c r="AC398" s="237">
        <f>Annual!AC413*(1+$AC$214)</f>
        <v>5.9745535714285714</v>
      </c>
      <c r="AD398" s="128">
        <f>Annual!AD413</f>
        <v>0</v>
      </c>
      <c r="AE398" s="86"/>
      <c r="AF398" s="86"/>
      <c r="AG398" s="16"/>
      <c r="AH398" s="8"/>
      <c r="AI398"/>
      <c r="AJ398"/>
      <c r="AK398"/>
      <c r="AL398"/>
      <c r="AM398"/>
      <c r="AN398"/>
      <c r="AO398"/>
      <c r="AP398"/>
      <c r="AQ398"/>
      <c r="AR398"/>
      <c r="AS398"/>
      <c r="AT398"/>
      <c r="AU398"/>
      <c r="AV398"/>
      <c r="AW398"/>
      <c r="AX398"/>
      <c r="AY398"/>
      <c r="AZ398"/>
      <c r="BA398"/>
      <c r="BB398"/>
      <c r="BC398"/>
      <c r="BD398"/>
      <c r="BE398"/>
      <c r="BF398"/>
      <c r="BG398"/>
      <c r="BH398"/>
    </row>
    <row r="399" spans="1:60" s="104" customFormat="1" ht="13.4" hidden="1" customHeight="1" outlineLevel="2" x14ac:dyDescent="0.35">
      <c r="A399" s="102"/>
      <c r="B399" s="95"/>
      <c r="C399" s="17"/>
      <c r="D399" s="17"/>
      <c r="E399" s="17"/>
      <c r="F399" s="13"/>
      <c r="G399" s="86"/>
      <c r="H399" s="86"/>
      <c r="I399" s="99"/>
      <c r="J399" s="99" t="s">
        <v>112</v>
      </c>
      <c r="K399" s="128">
        <f>Annual!K414</f>
        <v>1.869158878504673E-3</v>
      </c>
      <c r="L399" s="128">
        <f>Annual!L414</f>
        <v>1.869158878504673E-3</v>
      </c>
      <c r="M399" s="128">
        <f>Annual!M414</f>
        <v>1.869158878504673E-3</v>
      </c>
      <c r="N399" s="128">
        <f>Annual!N414</f>
        <v>1.869158878504673E-3</v>
      </c>
      <c r="O399" s="128">
        <f>Annual!O414</f>
        <v>1.869158878504673E-3</v>
      </c>
      <c r="P399" s="128">
        <f>Annual!P414</f>
        <v>1.869158878504673E-3</v>
      </c>
      <c r="Q399" s="128">
        <f>Annual!Q414</f>
        <v>1.869158878504673E-3</v>
      </c>
      <c r="R399" s="128">
        <f>Annual!R414</f>
        <v>1.869158878504673E-3</v>
      </c>
      <c r="S399" s="128">
        <f>Annual!S414</f>
        <v>1.869158878504673E-3</v>
      </c>
      <c r="T399" s="86"/>
      <c r="U399" s="99" t="s">
        <v>112</v>
      </c>
      <c r="V399" s="128">
        <f>Annual!V414</f>
        <v>1.353045125794757E-3</v>
      </c>
      <c r="W399" s="128">
        <f>Annual!W414</f>
        <v>1.6844291413892986E-3</v>
      </c>
      <c r="X399" s="128">
        <f>Annual!X414</f>
        <v>1.914703685485781E-3</v>
      </c>
      <c r="Y399" s="128">
        <f>Annual!Y414</f>
        <v>1.869158878504673E-3</v>
      </c>
      <c r="Z399" s="128">
        <f>Annual!Z414</f>
        <v>2.0094368840064859E-3</v>
      </c>
      <c r="AA399" s="128">
        <f>Annual!AA414</f>
        <v>1.8445646827348746E-3</v>
      </c>
      <c r="AB399" s="128">
        <f>Annual!AB414</f>
        <v>1.6658468601410067E-3</v>
      </c>
      <c r="AC399" s="237">
        <f>Annual!AC414*(1+$AC$214)</f>
        <v>1.3084112149532711E-3</v>
      </c>
      <c r="AD399" s="128">
        <f>Annual!AD414</f>
        <v>0</v>
      </c>
      <c r="AE399" s="86"/>
      <c r="AF399" s="86"/>
      <c r="AG399" s="16"/>
      <c r="AH399" s="8"/>
      <c r="AI399"/>
      <c r="AJ399"/>
      <c r="AK399"/>
      <c r="AL399"/>
      <c r="AM399"/>
      <c r="AN399"/>
      <c r="AO399"/>
      <c r="AP399"/>
      <c r="AQ399"/>
      <c r="AR399"/>
      <c r="AS399"/>
      <c r="AT399"/>
      <c r="AU399"/>
      <c r="AV399"/>
      <c r="AW399"/>
      <c r="AX399"/>
      <c r="AY399"/>
      <c r="AZ399"/>
      <c r="BA399"/>
      <c r="BB399"/>
      <c r="BC399"/>
      <c r="BD399"/>
      <c r="BE399"/>
      <c r="BF399"/>
      <c r="BG399"/>
      <c r="BH399"/>
    </row>
    <row r="400" spans="1:60" s="104" customFormat="1" ht="13.4" hidden="1" customHeight="1" outlineLevel="2" x14ac:dyDescent="0.35">
      <c r="A400" s="102"/>
      <c r="B400" s="95"/>
      <c r="C400" s="17"/>
      <c r="D400" s="17"/>
      <c r="E400" s="17"/>
      <c r="F400" s="13"/>
      <c r="G400" s="86"/>
      <c r="H400" s="86"/>
      <c r="I400" s="99"/>
      <c r="J400" s="99" t="s">
        <v>113</v>
      </c>
      <c r="K400" s="128">
        <f>Annual!K415</f>
        <v>1.869158878504673E-3</v>
      </c>
      <c r="L400" s="128">
        <f>Annual!L415</f>
        <v>1.869158878504673E-3</v>
      </c>
      <c r="M400" s="128">
        <f>Annual!M415</f>
        <v>1.869158878504673E-3</v>
      </c>
      <c r="N400" s="128">
        <f>Annual!N415</f>
        <v>1.869158878504673E-3</v>
      </c>
      <c r="O400" s="128">
        <f>Annual!O415</f>
        <v>1.869158878504673E-3</v>
      </c>
      <c r="P400" s="128">
        <f>Annual!P415</f>
        <v>1.869158878504673E-3</v>
      </c>
      <c r="Q400" s="128">
        <f>Annual!Q415</f>
        <v>1.869158878504673E-3</v>
      </c>
      <c r="R400" s="128">
        <f>Annual!R415</f>
        <v>1.869158878504673E-3</v>
      </c>
      <c r="S400" s="128">
        <f>Annual!S415</f>
        <v>1.869158878504673E-3</v>
      </c>
      <c r="T400" s="86"/>
      <c r="U400" s="99" t="s">
        <v>113</v>
      </c>
      <c r="V400" s="128">
        <f>Annual!V415</f>
        <v>1.353045125794757E-3</v>
      </c>
      <c r="W400" s="128">
        <f>Annual!W415</f>
        <v>1.6844291413892986E-3</v>
      </c>
      <c r="X400" s="128">
        <f>Annual!X415</f>
        <v>1.914703685485781E-3</v>
      </c>
      <c r="Y400" s="128">
        <f>Annual!Y415</f>
        <v>1.869158878504673E-3</v>
      </c>
      <c r="Z400" s="128">
        <f>Annual!Z415</f>
        <v>2.0094368840064859E-3</v>
      </c>
      <c r="AA400" s="128">
        <f>Annual!AA415</f>
        <v>1.8445646827348746E-3</v>
      </c>
      <c r="AB400" s="128">
        <f>Annual!AB415</f>
        <v>1.6658468601410067E-3</v>
      </c>
      <c r="AC400" s="237">
        <f>Annual!AC415*(1+$AC$214)</f>
        <v>1.3084112149532711E-3</v>
      </c>
      <c r="AD400" s="128">
        <f>Annual!AD415</f>
        <v>0</v>
      </c>
      <c r="AE400" s="86"/>
      <c r="AF400" s="86"/>
      <c r="AG400" s="16"/>
      <c r="AH400" s="8"/>
      <c r="AI400"/>
      <c r="AJ400"/>
      <c r="AK400"/>
      <c r="AL400"/>
      <c r="AM400"/>
      <c r="AN400"/>
      <c r="AO400"/>
      <c r="AP400"/>
      <c r="AQ400"/>
      <c r="AR400"/>
      <c r="AS400"/>
      <c r="AT400"/>
      <c r="AU400"/>
      <c r="AV400"/>
      <c r="AW400"/>
      <c r="AX400"/>
      <c r="AY400"/>
      <c r="AZ400"/>
      <c r="BA400"/>
      <c r="BB400"/>
      <c r="BC400"/>
      <c r="BD400"/>
      <c r="BE400"/>
      <c r="BF400"/>
      <c r="BG400"/>
      <c r="BH400"/>
    </row>
    <row r="401" spans="1:60" s="104" customFormat="1" ht="13.4" hidden="1" customHeight="1" outlineLevel="2" x14ac:dyDescent="0.35">
      <c r="A401" s="102"/>
      <c r="B401" s="95"/>
      <c r="C401" s="17"/>
      <c r="D401" s="17"/>
      <c r="E401" s="17"/>
      <c r="F401" s="13"/>
      <c r="G401" s="86"/>
      <c r="H401" s="86"/>
      <c r="I401" s="99"/>
      <c r="J401" s="99" t="s">
        <v>114</v>
      </c>
      <c r="K401" s="128">
        <f>Annual!K416</f>
        <v>1.869158878504673E-3</v>
      </c>
      <c r="L401" s="128">
        <f>Annual!L416</f>
        <v>1.869158878504673E-3</v>
      </c>
      <c r="M401" s="128">
        <f>Annual!M416</f>
        <v>1.869158878504673E-3</v>
      </c>
      <c r="N401" s="128">
        <f>Annual!N416</f>
        <v>1.869158878504673E-3</v>
      </c>
      <c r="O401" s="128">
        <f>Annual!O416</f>
        <v>1.869158878504673E-3</v>
      </c>
      <c r="P401" s="128">
        <f>Annual!P416</f>
        <v>1.869158878504673E-3</v>
      </c>
      <c r="Q401" s="128">
        <f>Annual!Q416</f>
        <v>1.869158878504673E-3</v>
      </c>
      <c r="R401" s="128">
        <f>Annual!R416</f>
        <v>1.869158878504673E-3</v>
      </c>
      <c r="S401" s="128">
        <f>Annual!S416</f>
        <v>1.869158878504673E-3</v>
      </c>
      <c r="T401" s="86"/>
      <c r="U401" s="99" t="s">
        <v>114</v>
      </c>
      <c r="V401" s="128">
        <f>Annual!V416</f>
        <v>1.353045125794757E-3</v>
      </c>
      <c r="W401" s="128">
        <f>Annual!W416</f>
        <v>1.6844291413892986E-3</v>
      </c>
      <c r="X401" s="128">
        <f>Annual!X416</f>
        <v>1.914703685485781E-3</v>
      </c>
      <c r="Y401" s="128">
        <f>Annual!Y416</f>
        <v>1.869158878504673E-3</v>
      </c>
      <c r="Z401" s="128">
        <f>Annual!Z416</f>
        <v>2.0094368840064859E-3</v>
      </c>
      <c r="AA401" s="128">
        <f>Annual!AA416</f>
        <v>1.8445646827348746E-3</v>
      </c>
      <c r="AB401" s="128">
        <f>Annual!AB416</f>
        <v>1.6658468601410067E-3</v>
      </c>
      <c r="AC401" s="237">
        <f>Annual!AC416*(1+$AC$214)</f>
        <v>1.3084112149532711E-3</v>
      </c>
      <c r="AD401" s="128">
        <f>Annual!AD416</f>
        <v>0</v>
      </c>
      <c r="AE401" s="86"/>
      <c r="AF401" s="86"/>
      <c r="AG401" s="16"/>
      <c r="AH401" s="8"/>
      <c r="AI401"/>
      <c r="AJ401"/>
      <c r="AK401"/>
      <c r="AL401"/>
      <c r="AM401"/>
      <c r="AN401"/>
      <c r="AO401"/>
      <c r="AP401"/>
      <c r="AQ401"/>
      <c r="AR401"/>
      <c r="AS401"/>
      <c r="AT401"/>
      <c r="AU401"/>
      <c r="AV401"/>
      <c r="AW401"/>
      <c r="AX401"/>
      <c r="AY401"/>
      <c r="AZ401"/>
      <c r="BA401"/>
      <c r="BB401"/>
      <c r="BC401"/>
      <c r="BD401"/>
      <c r="BE401"/>
      <c r="BF401"/>
      <c r="BG401"/>
      <c r="BH401"/>
    </row>
    <row r="402" spans="1:60" s="104" customFormat="1" ht="13.4" hidden="1" customHeight="1" outlineLevel="2" x14ac:dyDescent="0.35">
      <c r="A402" s="102"/>
      <c r="B402" s="95"/>
      <c r="C402" s="17"/>
      <c r="D402" s="17"/>
      <c r="E402" s="17"/>
      <c r="F402" s="13"/>
      <c r="G402" s="86"/>
      <c r="H402" s="86"/>
      <c r="I402" s="99"/>
      <c r="J402" s="99" t="s">
        <v>115</v>
      </c>
      <c r="K402" s="128">
        <f>Annual!K417</f>
        <v>1.869158878504673E-3</v>
      </c>
      <c r="L402" s="128">
        <f>Annual!L417</f>
        <v>1.869158878504673E-3</v>
      </c>
      <c r="M402" s="128">
        <f>Annual!M417</f>
        <v>1.869158878504673E-3</v>
      </c>
      <c r="N402" s="128">
        <f>Annual!N417</f>
        <v>1.869158878504673E-3</v>
      </c>
      <c r="O402" s="128">
        <f>Annual!O417</f>
        <v>1.869158878504673E-3</v>
      </c>
      <c r="P402" s="128">
        <f>Annual!P417</f>
        <v>1.869158878504673E-3</v>
      </c>
      <c r="Q402" s="128">
        <f>Annual!Q417</f>
        <v>1.869158878504673E-3</v>
      </c>
      <c r="R402" s="128">
        <f>Annual!R417</f>
        <v>1.869158878504673E-3</v>
      </c>
      <c r="S402" s="128">
        <f>Annual!S417</f>
        <v>1.869158878504673E-3</v>
      </c>
      <c r="T402" s="86"/>
      <c r="U402" s="99" t="s">
        <v>115</v>
      </c>
      <c r="V402" s="128">
        <f>Annual!V417</f>
        <v>1.353045125794757E-3</v>
      </c>
      <c r="W402" s="128">
        <f>Annual!W417</f>
        <v>1.6844291413892986E-3</v>
      </c>
      <c r="X402" s="128">
        <f>Annual!X417</f>
        <v>1.914703685485781E-3</v>
      </c>
      <c r="Y402" s="128">
        <f>Annual!Y417</f>
        <v>1.869158878504673E-3</v>
      </c>
      <c r="Z402" s="128">
        <f>Annual!Z417</f>
        <v>2.0094368840064859E-3</v>
      </c>
      <c r="AA402" s="128">
        <f>Annual!AA417</f>
        <v>1.8445646827348746E-3</v>
      </c>
      <c r="AB402" s="128">
        <f>Annual!AB417</f>
        <v>1.6658468601410067E-3</v>
      </c>
      <c r="AC402" s="237">
        <f>Annual!AC417*(1+$AC$214)</f>
        <v>1.3084112149532711E-3</v>
      </c>
      <c r="AD402" s="128">
        <f>Annual!AD417</f>
        <v>0</v>
      </c>
      <c r="AE402" s="86"/>
      <c r="AF402" s="86"/>
      <c r="AG402" s="16"/>
      <c r="AH402" s="8"/>
      <c r="AI402"/>
      <c r="AJ402"/>
      <c r="AK402"/>
      <c r="AL402"/>
      <c r="AM402"/>
      <c r="AN402"/>
      <c r="AO402"/>
      <c r="AP402"/>
      <c r="AQ402"/>
      <c r="AR402"/>
      <c r="AS402"/>
      <c r="AT402"/>
      <c r="AU402"/>
      <c r="AV402"/>
      <c r="AW402"/>
      <c r="AX402"/>
      <c r="AY402"/>
      <c r="AZ402"/>
      <c r="BA402"/>
      <c r="BB402"/>
      <c r="BC402"/>
      <c r="BD402"/>
      <c r="BE402"/>
      <c r="BF402"/>
      <c r="BG402"/>
      <c r="BH402"/>
    </row>
    <row r="403" spans="1:60" s="104" customFormat="1" ht="13.4" hidden="1" customHeight="1" outlineLevel="2" x14ac:dyDescent="0.35">
      <c r="A403" s="102"/>
      <c r="B403" s="95"/>
      <c r="C403" s="17"/>
      <c r="D403" s="17"/>
      <c r="E403" s="17"/>
      <c r="F403" s="13"/>
      <c r="G403" s="86"/>
      <c r="H403" s="86"/>
      <c r="I403" s="99" t="s">
        <v>754</v>
      </c>
      <c r="J403" s="99" t="s">
        <v>342</v>
      </c>
      <c r="K403" s="128">
        <f>Annual!K418</f>
        <v>0</v>
      </c>
      <c r="L403" s="128">
        <f>Annual!L418</f>
        <v>0</v>
      </c>
      <c r="M403" s="128">
        <f>Annual!M418</f>
        <v>0</v>
      </c>
      <c r="N403" s="128">
        <f>Annual!N418</f>
        <v>0</v>
      </c>
      <c r="O403" s="128">
        <f>Annual!O418</f>
        <v>0</v>
      </c>
      <c r="P403" s="128">
        <f>Annual!P418</f>
        <v>0</v>
      </c>
      <c r="Q403" s="128">
        <f>Annual!Q418</f>
        <v>0</v>
      </c>
      <c r="R403" s="128">
        <f>Annual!R418</f>
        <v>0</v>
      </c>
      <c r="S403" s="128">
        <f>Annual!S418</f>
        <v>0</v>
      </c>
      <c r="T403" s="86"/>
      <c r="U403" s="99" t="s">
        <v>342</v>
      </c>
      <c r="V403" s="128">
        <f>Annual!V418</f>
        <v>0</v>
      </c>
      <c r="W403" s="128">
        <f>Annual!W418</f>
        <v>0</v>
      </c>
      <c r="X403" s="128">
        <f>Annual!X418</f>
        <v>0</v>
      </c>
      <c r="Y403" s="128">
        <f>Annual!Y418</f>
        <v>0</v>
      </c>
      <c r="Z403" s="128">
        <f>Annual!Z418</f>
        <v>0</v>
      </c>
      <c r="AA403" s="128">
        <f>Annual!AA418</f>
        <v>0</v>
      </c>
      <c r="AB403" s="128">
        <f>Annual!AB418</f>
        <v>0</v>
      </c>
      <c r="AC403" s="237">
        <f>Annual!AC418*(1+$AC$214)</f>
        <v>0</v>
      </c>
      <c r="AD403" s="128">
        <f>Annual!AD418</f>
        <v>0</v>
      </c>
      <c r="AE403" s="86"/>
      <c r="AF403" s="86"/>
      <c r="AG403" s="16"/>
      <c r="AH403" s="8"/>
      <c r="AI403"/>
      <c r="AJ403"/>
      <c r="AK403"/>
      <c r="AL403"/>
      <c r="AM403"/>
      <c r="AN403"/>
      <c r="AO403"/>
      <c r="AP403"/>
      <c r="AQ403"/>
      <c r="AR403"/>
      <c r="AS403"/>
      <c r="AT403"/>
      <c r="AU403"/>
      <c r="AV403"/>
      <c r="AW403"/>
      <c r="AX403"/>
      <c r="AY403"/>
      <c r="AZ403"/>
      <c r="BA403"/>
      <c r="BB403"/>
      <c r="BC403"/>
      <c r="BD403"/>
      <c r="BE403"/>
      <c r="BF403"/>
      <c r="BG403"/>
      <c r="BH403"/>
    </row>
    <row r="404" spans="1:60" s="104" customFormat="1" ht="13.4" hidden="1" customHeight="1" outlineLevel="2" x14ac:dyDescent="0.35">
      <c r="A404" s="102"/>
      <c r="B404" s="95"/>
      <c r="C404" s="17"/>
      <c r="D404" s="17"/>
      <c r="E404" s="17"/>
      <c r="F404" s="13"/>
      <c r="G404" s="86"/>
      <c r="H404" s="86"/>
      <c r="I404" s="99"/>
      <c r="J404" s="99" t="s">
        <v>107</v>
      </c>
      <c r="K404" s="128">
        <f>Annual!K419</f>
        <v>146.42351190476191</v>
      </c>
      <c r="L404" s="128">
        <f>Annual!L419</f>
        <v>146.42351190476191</v>
      </c>
      <c r="M404" s="128">
        <f>Annual!M419</f>
        <v>146.42351190476191</v>
      </c>
      <c r="N404" s="128">
        <f>Annual!N419</f>
        <v>146.42351190476191</v>
      </c>
      <c r="O404" s="128">
        <f>Annual!O419</f>
        <v>146.42351190476191</v>
      </c>
      <c r="P404" s="128">
        <f>Annual!P419</f>
        <v>146.42351190476191</v>
      </c>
      <c r="Q404" s="128">
        <f>Annual!Q419</f>
        <v>146.42351190476191</v>
      </c>
      <c r="R404" s="128">
        <f>Annual!R419</f>
        <v>146.42351190476191</v>
      </c>
      <c r="S404" s="128">
        <f>Annual!S419</f>
        <v>146.42351190476191</v>
      </c>
      <c r="T404" s="86"/>
      <c r="U404" s="99" t="s">
        <v>107</v>
      </c>
      <c r="V404" s="128">
        <f>Annual!V419</f>
        <v>5.4720589329903699</v>
      </c>
      <c r="W404" s="128">
        <f>Annual!W419</f>
        <v>6.8122602523803621</v>
      </c>
      <c r="X404" s="128">
        <f>Annual!X419</f>
        <v>7.743549129625527</v>
      </c>
      <c r="Y404" s="128">
        <f>Annual!Y419</f>
        <v>7.559354335866594</v>
      </c>
      <c r="Z404" s="128">
        <f>Annual!Z419</f>
        <v>8.1266743006441082</v>
      </c>
      <c r="AA404" s="128">
        <f>Annual!AA419</f>
        <v>7.4598891472367699</v>
      </c>
      <c r="AB404" s="128">
        <f>Annual!AB419</f>
        <v>6.7371087765267186</v>
      </c>
      <c r="AC404" s="237">
        <f>Annual!AC419*(1+$AC$214)</f>
        <v>5.291548035106616</v>
      </c>
      <c r="AD404" s="128">
        <f>Annual!AD419</f>
        <v>0</v>
      </c>
      <c r="AE404" s="86"/>
      <c r="AF404" s="86"/>
      <c r="AG404" s="16"/>
      <c r="AH404" s="8"/>
      <c r="AI404"/>
      <c r="AJ404"/>
      <c r="AK404"/>
      <c r="AL404"/>
      <c r="AM404"/>
      <c r="AN404"/>
      <c r="AO404"/>
      <c r="AP404"/>
      <c r="AQ404"/>
      <c r="AR404"/>
      <c r="AS404"/>
      <c r="AT404"/>
      <c r="AU404"/>
      <c r="AV404"/>
      <c r="AW404"/>
      <c r="AX404"/>
      <c r="AY404"/>
      <c r="AZ404"/>
      <c r="BA404"/>
      <c r="BB404"/>
      <c r="BC404"/>
      <c r="BD404"/>
      <c r="BE404"/>
      <c r="BF404"/>
      <c r="BG404"/>
      <c r="BH404"/>
    </row>
    <row r="405" spans="1:60" s="104" customFormat="1" ht="13.4" hidden="1" customHeight="1" outlineLevel="2" x14ac:dyDescent="0.35">
      <c r="A405" s="102"/>
      <c r="B405" s="95"/>
      <c r="C405" s="17"/>
      <c r="D405" s="17"/>
      <c r="E405" s="17"/>
      <c r="F405" s="13"/>
      <c r="G405" s="86"/>
      <c r="H405" s="86"/>
      <c r="I405" s="99"/>
      <c r="J405" s="99" t="s">
        <v>108</v>
      </c>
      <c r="K405" s="128">
        <f>Annual!K420</f>
        <v>418.78352272727278</v>
      </c>
      <c r="L405" s="128">
        <f>Annual!L420</f>
        <v>418.78352272727278</v>
      </c>
      <c r="M405" s="128">
        <f>Annual!M420</f>
        <v>418.78352272727278</v>
      </c>
      <c r="N405" s="128">
        <f>Annual!N420</f>
        <v>418.78352272727278</v>
      </c>
      <c r="O405" s="128">
        <f>Annual!O420</f>
        <v>418.78352272727278</v>
      </c>
      <c r="P405" s="128">
        <f>Annual!P420</f>
        <v>418.78352272727278</v>
      </c>
      <c r="Q405" s="128">
        <f>Annual!Q420</f>
        <v>418.78352272727278</v>
      </c>
      <c r="R405" s="128">
        <f>Annual!R420</f>
        <v>418.78352272727278</v>
      </c>
      <c r="S405" s="128">
        <f>Annual!S420</f>
        <v>418.78352272727278</v>
      </c>
      <c r="T405" s="86"/>
      <c r="U405" s="99" t="s">
        <v>108</v>
      </c>
      <c r="V405" s="128">
        <f>Annual!V420</f>
        <v>5.3353950314550591</v>
      </c>
      <c r="W405" s="128">
        <f>Annual!W420</f>
        <v>6.642125011556951</v>
      </c>
      <c r="X405" s="128">
        <f>Annual!X420</f>
        <v>7.5501550801929014</v>
      </c>
      <c r="Y405" s="128">
        <f>Annual!Y420</f>
        <v>7.3705605254785125</v>
      </c>
      <c r="Z405" s="128">
        <f>Annual!Z420</f>
        <v>7.9237117539988304</v>
      </c>
      <c r="AA405" s="128">
        <f>Annual!AA420</f>
        <v>7.273579465932742</v>
      </c>
      <c r="AB405" s="128">
        <f>Annual!AB420</f>
        <v>6.5688504332334814</v>
      </c>
      <c r="AC405" s="237">
        <f>Annual!AC420*(1+$AC$214)</f>
        <v>5.1593923678349594</v>
      </c>
      <c r="AD405" s="128">
        <f>Annual!AD420</f>
        <v>0</v>
      </c>
      <c r="AE405" s="86"/>
      <c r="AF405" s="86"/>
      <c r="AG405" s="16"/>
      <c r="AH405" s="8"/>
      <c r="AI405"/>
      <c r="AJ405"/>
      <c r="AK405"/>
      <c r="AL405"/>
      <c r="AM405"/>
      <c r="AN405"/>
      <c r="AO405"/>
      <c r="AP405"/>
      <c r="AQ405"/>
      <c r="AR405"/>
      <c r="AS405"/>
      <c r="AT405"/>
      <c r="AU405"/>
      <c r="AV405"/>
      <c r="AW405"/>
      <c r="AX405"/>
      <c r="AY405"/>
      <c r="AZ405"/>
      <c r="BA405"/>
      <c r="BB405"/>
      <c r="BC405"/>
      <c r="BD405"/>
      <c r="BE405"/>
      <c r="BF405"/>
      <c r="BG405"/>
      <c r="BH405"/>
    </row>
    <row r="406" spans="1:60" s="104" customFormat="1" ht="13.4" hidden="1" customHeight="1" outlineLevel="2" x14ac:dyDescent="0.35">
      <c r="A406" s="102"/>
      <c r="B406" s="95"/>
      <c r="C406" s="17"/>
      <c r="D406" s="17"/>
      <c r="E406" s="17"/>
      <c r="F406" s="13"/>
      <c r="G406" s="86"/>
      <c r="H406" s="86"/>
      <c r="I406" s="99"/>
      <c r="J406" s="99" t="s">
        <v>109</v>
      </c>
      <c r="K406" s="128">
        <f>Annual!K421</f>
        <v>1082.0823376623377</v>
      </c>
      <c r="L406" s="128">
        <f>Annual!L421</f>
        <v>1082.0823376623377</v>
      </c>
      <c r="M406" s="128">
        <f>Annual!M421</f>
        <v>1082.0823376623377</v>
      </c>
      <c r="N406" s="128">
        <f>Annual!N421</f>
        <v>1082.0823376623377</v>
      </c>
      <c r="O406" s="128">
        <f>Annual!O421</f>
        <v>1082.0823376623377</v>
      </c>
      <c r="P406" s="128">
        <f>Annual!P421</f>
        <v>1082.0823376623377</v>
      </c>
      <c r="Q406" s="128">
        <f>Annual!Q421</f>
        <v>1082.0823376623377</v>
      </c>
      <c r="R406" s="128">
        <f>Annual!R421</f>
        <v>1082.0823376623377</v>
      </c>
      <c r="S406" s="128">
        <f>Annual!S421</f>
        <v>1082.0823376623377</v>
      </c>
      <c r="T406" s="86"/>
      <c r="U406" s="99" t="s">
        <v>109</v>
      </c>
      <c r="V406" s="128">
        <f>Annual!V421</f>
        <v>15.293544165612676</v>
      </c>
      <c r="W406" s="128">
        <f>Annual!W421</f>
        <v>19.039196089303189</v>
      </c>
      <c r="X406" s="128">
        <f>Annual!X421</f>
        <v>21.642002043973235</v>
      </c>
      <c r="Y406" s="128">
        <f>Annual!Y421</f>
        <v>21.127206562432484</v>
      </c>
      <c r="Z406" s="128">
        <f>Annual!Z421</f>
        <v>22.712776645578003</v>
      </c>
      <c r="AA406" s="128">
        <f>Annual!AA421</f>
        <v>20.849217002400476</v>
      </c>
      <c r="AB406" s="128">
        <f>Annual!AB421</f>
        <v>18.829159532834563</v>
      </c>
      <c r="AC406" s="237">
        <f>Annual!AC421*(1+$AC$214)</f>
        <v>14.789044593702741</v>
      </c>
      <c r="AD406" s="128">
        <f>Annual!AD421</f>
        <v>0</v>
      </c>
      <c r="AE406" s="86"/>
      <c r="AF406" s="86"/>
      <c r="AG406" s="16"/>
      <c r="AH406" s="8"/>
      <c r="AI406"/>
      <c r="AJ406"/>
      <c r="AK406"/>
      <c r="AL406"/>
      <c r="AM406"/>
      <c r="AN406"/>
      <c r="AO406"/>
      <c r="AP406"/>
      <c r="AQ406"/>
      <c r="AR406"/>
      <c r="AS406"/>
      <c r="AT406"/>
      <c r="AU406"/>
      <c r="AV406"/>
      <c r="AW406"/>
      <c r="AX406"/>
      <c r="AY406"/>
      <c r="AZ406"/>
      <c r="BA406"/>
      <c r="BB406"/>
      <c r="BC406"/>
      <c r="BD406"/>
      <c r="BE406"/>
      <c r="BF406"/>
      <c r="BG406"/>
      <c r="BH406"/>
    </row>
    <row r="407" spans="1:60" s="104" customFormat="1" ht="13.4" hidden="1" customHeight="1" outlineLevel="2" x14ac:dyDescent="0.35">
      <c r="A407" s="102"/>
      <c r="B407" s="95"/>
      <c r="C407" s="17"/>
      <c r="D407" s="17"/>
      <c r="E407" s="17"/>
      <c r="F407" s="13"/>
      <c r="G407" s="86"/>
      <c r="H407" s="86"/>
      <c r="I407" s="99"/>
      <c r="J407" s="99" t="s">
        <v>110</v>
      </c>
      <c r="K407" s="128">
        <f>Annual!K422</f>
        <v>1568.3524107142857</v>
      </c>
      <c r="L407" s="128">
        <f>Annual!L422</f>
        <v>1568.3524107142857</v>
      </c>
      <c r="M407" s="128">
        <f>Annual!M422</f>
        <v>1568.3524107142857</v>
      </c>
      <c r="N407" s="128">
        <f>Annual!N422</f>
        <v>1568.3524107142857</v>
      </c>
      <c r="O407" s="128">
        <f>Annual!O422</f>
        <v>1568.3524107142857</v>
      </c>
      <c r="P407" s="128">
        <f>Annual!P422</f>
        <v>1568.3524107142857</v>
      </c>
      <c r="Q407" s="128">
        <f>Annual!Q422</f>
        <v>1568.3524107142857</v>
      </c>
      <c r="R407" s="128">
        <f>Annual!R422</f>
        <v>1568.3524107142857</v>
      </c>
      <c r="S407" s="128">
        <f>Annual!S422</f>
        <v>1568.3524107142857</v>
      </c>
      <c r="T407" s="86"/>
      <c r="U407" s="99" t="s">
        <v>110</v>
      </c>
      <c r="V407" s="128">
        <f>Annual!V422</f>
        <v>38.755140168834373</v>
      </c>
      <c r="W407" s="128">
        <f>Annual!W422</f>
        <v>48.246940352907316</v>
      </c>
      <c r="X407" s="128">
        <f>Annual!X422</f>
        <v>54.842671761740853</v>
      </c>
      <c r="Y407" s="128">
        <f>Annual!Y422</f>
        <v>53.538136277398777</v>
      </c>
      <c r="Z407" s="128">
        <f>Annual!Z422</f>
        <v>57.556105569172374</v>
      </c>
      <c r="AA407" s="128">
        <f>Annual!AA422</f>
        <v>52.833687115854055</v>
      </c>
      <c r="AB407" s="128">
        <f>Annual!AB422</f>
        <v>47.714689875295754</v>
      </c>
      <c r="AC407" s="237">
        <f>Annual!AC422*(1+$AC$214)</f>
        <v>37.476695394179146</v>
      </c>
      <c r="AD407" s="128">
        <f>Annual!AD422</f>
        <v>0</v>
      </c>
      <c r="AE407" s="86"/>
      <c r="AF407" s="86"/>
      <c r="AG407" s="16"/>
      <c r="AH407" s="8"/>
      <c r="AI407"/>
      <c r="AJ407"/>
      <c r="AK407"/>
      <c r="AL407"/>
      <c r="AM407"/>
      <c r="AN407"/>
      <c r="AO407"/>
      <c r="AP407"/>
      <c r="AQ407"/>
      <c r="AR407"/>
      <c r="AS407"/>
      <c r="AT407"/>
      <c r="AU407"/>
      <c r="AV407"/>
      <c r="AW407"/>
      <c r="AX407"/>
      <c r="AY407"/>
      <c r="AZ407"/>
      <c r="BA407"/>
      <c r="BB407"/>
      <c r="BC407"/>
      <c r="BD407"/>
      <c r="BE407"/>
      <c r="BF407"/>
      <c r="BG407"/>
      <c r="BH407"/>
    </row>
    <row r="408" spans="1:60" s="104" customFormat="1" ht="13.4" hidden="1" customHeight="1" outlineLevel="2" x14ac:dyDescent="0.35">
      <c r="A408" s="102"/>
      <c r="B408" s="95"/>
      <c r="C408" s="17"/>
      <c r="D408" s="17"/>
      <c r="E408" s="17"/>
      <c r="F408" s="13"/>
      <c r="G408" s="86"/>
      <c r="H408" s="86"/>
      <c r="I408" s="99"/>
      <c r="J408" s="99" t="s">
        <v>111</v>
      </c>
      <c r="K408" s="128">
        <f>Annual!K423</f>
        <v>770.32660714285714</v>
      </c>
      <c r="L408" s="128">
        <f>Annual!L423</f>
        <v>770.32660714285714</v>
      </c>
      <c r="M408" s="128">
        <f>Annual!M423</f>
        <v>770.32660714285714</v>
      </c>
      <c r="N408" s="128">
        <f>Annual!N423</f>
        <v>770.32660714285714</v>
      </c>
      <c r="O408" s="128">
        <f>Annual!O423</f>
        <v>770.32660714285714</v>
      </c>
      <c r="P408" s="128">
        <f>Annual!P423</f>
        <v>770.32660714285714</v>
      </c>
      <c r="Q408" s="128">
        <f>Annual!Q423</f>
        <v>770.32660714285714</v>
      </c>
      <c r="R408" s="128">
        <f>Annual!R423</f>
        <v>770.32660714285714</v>
      </c>
      <c r="S408" s="128">
        <f>Annual!S423</f>
        <v>770.32660714285714</v>
      </c>
      <c r="T408" s="86"/>
      <c r="U408" s="99" t="s">
        <v>111</v>
      </c>
      <c r="V408" s="128">
        <f>Annual!V423</f>
        <v>8.7993972953216346</v>
      </c>
      <c r="W408" s="128">
        <f>Annual!W423</f>
        <v>10.954520989974933</v>
      </c>
      <c r="X408" s="128">
        <f>Annual!X423</f>
        <v>12.452089076858812</v>
      </c>
      <c r="Y408" s="128">
        <f>Annual!Y423</f>
        <v>12.155892857142854</v>
      </c>
      <c r="Z408" s="128">
        <f>Annual!Z423</f>
        <v>13.068177213868001</v>
      </c>
      <c r="AA408" s="128">
        <f>Annual!AA423</f>
        <v>11.995946898496237</v>
      </c>
      <c r="AB408" s="128">
        <f>Annual!AB423</f>
        <v>10.833672932330824</v>
      </c>
      <c r="AC408" s="237">
        <f>Annual!AC423*(1+$AC$214)</f>
        <v>8.5091249999999992</v>
      </c>
      <c r="AD408" s="128">
        <f>Annual!AD423</f>
        <v>0</v>
      </c>
      <c r="AE408" s="86"/>
      <c r="AF408" s="86"/>
      <c r="AG408" s="16"/>
      <c r="AH408" s="8"/>
      <c r="AI408"/>
      <c r="AJ408"/>
      <c r="AK408"/>
      <c r="AL408"/>
      <c r="AM408"/>
      <c r="AN408"/>
      <c r="AO408"/>
      <c r="AP408"/>
      <c r="AQ408"/>
      <c r="AR408"/>
      <c r="AS408"/>
      <c r="AT408"/>
      <c r="AU408"/>
      <c r="AV408"/>
      <c r="AW408"/>
      <c r="AX408"/>
      <c r="AY408"/>
      <c r="AZ408"/>
      <c r="BA408"/>
      <c r="BB408"/>
      <c r="BC408"/>
      <c r="BD408"/>
      <c r="BE408"/>
      <c r="BF408"/>
      <c r="BG408"/>
      <c r="BH408"/>
    </row>
    <row r="409" spans="1:60" s="104" customFormat="1" ht="13.4" hidden="1" customHeight="1" outlineLevel="2" x14ac:dyDescent="0.35">
      <c r="A409" s="102"/>
      <c r="B409" s="95"/>
      <c r="C409" s="17"/>
      <c r="D409" s="17"/>
      <c r="E409" s="17"/>
      <c r="F409" s="13"/>
      <c r="G409" s="86"/>
      <c r="H409" s="86"/>
      <c r="I409" s="99"/>
      <c r="J409" s="99" t="s">
        <v>112</v>
      </c>
      <c r="K409" s="128">
        <f>Annual!K424</f>
        <v>0</v>
      </c>
      <c r="L409" s="128">
        <f>Annual!L424</f>
        <v>0</v>
      </c>
      <c r="M409" s="128">
        <f>Annual!M424</f>
        <v>0</v>
      </c>
      <c r="N409" s="128">
        <f>Annual!N424</f>
        <v>0</v>
      </c>
      <c r="O409" s="128">
        <f>Annual!O424</f>
        <v>0</v>
      </c>
      <c r="P409" s="128">
        <f>Annual!P424</f>
        <v>0</v>
      </c>
      <c r="Q409" s="128">
        <f>Annual!Q424</f>
        <v>0</v>
      </c>
      <c r="R409" s="128">
        <f>Annual!R424</f>
        <v>0</v>
      </c>
      <c r="S409" s="128">
        <f>Annual!S424</f>
        <v>0</v>
      </c>
      <c r="T409" s="86"/>
      <c r="U409" s="99" t="s">
        <v>112</v>
      </c>
      <c r="V409" s="128">
        <f>Annual!V424</f>
        <v>0</v>
      </c>
      <c r="W409" s="128">
        <f>Annual!W424</f>
        <v>0</v>
      </c>
      <c r="X409" s="128">
        <f>Annual!X424</f>
        <v>0</v>
      </c>
      <c r="Y409" s="128">
        <f>Annual!Y424</f>
        <v>0</v>
      </c>
      <c r="Z409" s="128">
        <f>Annual!Z424</f>
        <v>0</v>
      </c>
      <c r="AA409" s="128">
        <f>Annual!AA424</f>
        <v>0</v>
      </c>
      <c r="AB409" s="128">
        <f>Annual!AB424</f>
        <v>0</v>
      </c>
      <c r="AC409" s="237">
        <f>Annual!AC424*(1+$AC$214)</f>
        <v>0</v>
      </c>
      <c r="AD409" s="128">
        <f>Annual!AD424</f>
        <v>0</v>
      </c>
      <c r="AE409" s="86"/>
      <c r="AF409" s="86"/>
      <c r="AG409" s="16"/>
      <c r="AH409" s="8"/>
      <c r="AI409"/>
      <c r="AJ409"/>
      <c r="AK409"/>
      <c r="AL409"/>
      <c r="AM409"/>
      <c r="AN409"/>
      <c r="AO409"/>
      <c r="AP409"/>
      <c r="AQ409"/>
      <c r="AR409"/>
      <c r="AS409"/>
      <c r="AT409"/>
      <c r="AU409"/>
      <c r="AV409"/>
      <c r="AW409"/>
      <c r="AX409"/>
      <c r="AY409"/>
      <c r="AZ409"/>
      <c r="BA409"/>
      <c r="BB409"/>
      <c r="BC409"/>
      <c r="BD409"/>
      <c r="BE409"/>
      <c r="BF409"/>
      <c r="BG409"/>
      <c r="BH409"/>
    </row>
    <row r="410" spans="1:60" s="104" customFormat="1" ht="13.4" hidden="1" customHeight="1" outlineLevel="2" x14ac:dyDescent="0.35">
      <c r="A410" s="102"/>
      <c r="B410" s="95"/>
      <c r="C410" s="17"/>
      <c r="D410" s="17"/>
      <c r="E410" s="17"/>
      <c r="F410" s="13"/>
      <c r="G410" s="86"/>
      <c r="H410" s="86"/>
      <c r="I410" s="99"/>
      <c r="J410" s="99" t="s">
        <v>113</v>
      </c>
      <c r="K410" s="128">
        <f>Annual!K425</f>
        <v>0</v>
      </c>
      <c r="L410" s="128">
        <f>Annual!L425</f>
        <v>0</v>
      </c>
      <c r="M410" s="128">
        <f>Annual!M425</f>
        <v>0</v>
      </c>
      <c r="N410" s="128">
        <f>Annual!N425</f>
        <v>0</v>
      </c>
      <c r="O410" s="128">
        <f>Annual!O425</f>
        <v>0</v>
      </c>
      <c r="P410" s="128">
        <f>Annual!P425</f>
        <v>0</v>
      </c>
      <c r="Q410" s="128">
        <f>Annual!Q425</f>
        <v>0</v>
      </c>
      <c r="R410" s="128">
        <f>Annual!R425</f>
        <v>0</v>
      </c>
      <c r="S410" s="128">
        <f>Annual!S425</f>
        <v>0</v>
      </c>
      <c r="T410" s="86"/>
      <c r="U410" s="99" t="s">
        <v>113</v>
      </c>
      <c r="V410" s="128">
        <f>Annual!V425</f>
        <v>0</v>
      </c>
      <c r="W410" s="128">
        <f>Annual!W425</f>
        <v>0</v>
      </c>
      <c r="X410" s="128">
        <f>Annual!X425</f>
        <v>0</v>
      </c>
      <c r="Y410" s="128">
        <f>Annual!Y425</f>
        <v>0</v>
      </c>
      <c r="Z410" s="128">
        <f>Annual!Z425</f>
        <v>0</v>
      </c>
      <c r="AA410" s="128">
        <f>Annual!AA425</f>
        <v>0</v>
      </c>
      <c r="AB410" s="128">
        <f>Annual!AB425</f>
        <v>0</v>
      </c>
      <c r="AC410" s="237">
        <f>Annual!AC425*(1+$AC$214)</f>
        <v>0</v>
      </c>
      <c r="AD410" s="128">
        <f>Annual!AD425</f>
        <v>0</v>
      </c>
      <c r="AE410" s="86"/>
      <c r="AF410" s="86"/>
      <c r="AG410" s="16"/>
      <c r="AH410" s="8"/>
      <c r="AI410"/>
      <c r="AJ410"/>
      <c r="AK410"/>
      <c r="AL410"/>
      <c r="AM410"/>
      <c r="AN410"/>
      <c r="AO410"/>
      <c r="AP410"/>
      <c r="AQ410"/>
      <c r="AR410"/>
      <c r="AS410"/>
      <c r="AT410"/>
      <c r="AU410"/>
      <c r="AV410"/>
      <c r="AW410"/>
      <c r="AX410"/>
      <c r="AY410"/>
      <c r="AZ410"/>
      <c r="BA410"/>
      <c r="BB410"/>
      <c r="BC410"/>
      <c r="BD410"/>
      <c r="BE410"/>
      <c r="BF410"/>
      <c r="BG410"/>
      <c r="BH410"/>
    </row>
    <row r="411" spans="1:60" s="104" customFormat="1" ht="13.4" hidden="1" customHeight="1" outlineLevel="2" x14ac:dyDescent="0.35">
      <c r="A411" s="102"/>
      <c r="B411" s="95"/>
      <c r="C411" s="17"/>
      <c r="D411" s="17"/>
      <c r="E411" s="17"/>
      <c r="F411" s="13"/>
      <c r="G411" s="86"/>
      <c r="H411" s="86"/>
      <c r="I411" s="99"/>
      <c r="J411" s="99" t="s">
        <v>114</v>
      </c>
      <c r="K411" s="128">
        <f>Annual!K426</f>
        <v>0</v>
      </c>
      <c r="L411" s="128">
        <f>Annual!L426</f>
        <v>0</v>
      </c>
      <c r="M411" s="128">
        <f>Annual!M426</f>
        <v>0</v>
      </c>
      <c r="N411" s="128">
        <f>Annual!N426</f>
        <v>0</v>
      </c>
      <c r="O411" s="128">
        <f>Annual!O426</f>
        <v>0</v>
      </c>
      <c r="P411" s="128">
        <f>Annual!P426</f>
        <v>0</v>
      </c>
      <c r="Q411" s="128">
        <f>Annual!Q426</f>
        <v>0</v>
      </c>
      <c r="R411" s="128">
        <f>Annual!R426</f>
        <v>0</v>
      </c>
      <c r="S411" s="128">
        <f>Annual!S426</f>
        <v>0</v>
      </c>
      <c r="T411" s="86"/>
      <c r="U411" s="99" t="s">
        <v>114</v>
      </c>
      <c r="V411" s="128">
        <f>Annual!V426</f>
        <v>0</v>
      </c>
      <c r="W411" s="128">
        <f>Annual!W426</f>
        <v>0</v>
      </c>
      <c r="X411" s="128">
        <f>Annual!X426</f>
        <v>0</v>
      </c>
      <c r="Y411" s="128">
        <f>Annual!Y426</f>
        <v>0</v>
      </c>
      <c r="Z411" s="128">
        <f>Annual!Z426</f>
        <v>0</v>
      </c>
      <c r="AA411" s="128">
        <f>Annual!AA426</f>
        <v>0</v>
      </c>
      <c r="AB411" s="128">
        <f>Annual!AB426</f>
        <v>0</v>
      </c>
      <c r="AC411" s="237">
        <f>Annual!AC426*(1+$AC$214)</f>
        <v>0</v>
      </c>
      <c r="AD411" s="128">
        <f>Annual!AD426</f>
        <v>0</v>
      </c>
      <c r="AE411" s="86"/>
      <c r="AF411" s="86"/>
      <c r="AG411" s="16"/>
      <c r="AH411" s="8"/>
      <c r="AI411"/>
      <c r="AJ411"/>
      <c r="AK411"/>
      <c r="AL411"/>
      <c r="AM411"/>
      <c r="AN411"/>
      <c r="AO411"/>
      <c r="AP411"/>
      <c r="AQ411"/>
      <c r="AR411"/>
      <c r="AS411"/>
      <c r="AT411"/>
      <c r="AU411"/>
      <c r="AV411"/>
      <c r="AW411"/>
      <c r="AX411"/>
      <c r="AY411"/>
      <c r="AZ411"/>
      <c r="BA411"/>
      <c r="BB411"/>
      <c r="BC411"/>
      <c r="BD411"/>
      <c r="BE411"/>
      <c r="BF411"/>
      <c r="BG411"/>
      <c r="BH411"/>
    </row>
    <row r="412" spans="1:60" s="104" customFormat="1" ht="13.4" hidden="1" customHeight="1" outlineLevel="2" x14ac:dyDescent="0.35">
      <c r="A412" s="102"/>
      <c r="B412" s="95"/>
      <c r="C412" s="17"/>
      <c r="D412" s="17"/>
      <c r="E412" s="17"/>
      <c r="F412" s="13"/>
      <c r="G412" s="86"/>
      <c r="H412" s="86"/>
      <c r="I412" s="99"/>
      <c r="J412" s="99" t="s">
        <v>115</v>
      </c>
      <c r="K412" s="128">
        <f>Annual!K427</f>
        <v>0</v>
      </c>
      <c r="L412" s="128">
        <f>Annual!L427</f>
        <v>0</v>
      </c>
      <c r="M412" s="128">
        <f>Annual!M427</f>
        <v>0</v>
      </c>
      <c r="N412" s="128">
        <f>Annual!N427</f>
        <v>0</v>
      </c>
      <c r="O412" s="128">
        <f>Annual!O427</f>
        <v>0</v>
      </c>
      <c r="P412" s="128">
        <f>Annual!P427</f>
        <v>0</v>
      </c>
      <c r="Q412" s="128">
        <f>Annual!Q427</f>
        <v>0</v>
      </c>
      <c r="R412" s="128">
        <f>Annual!R427</f>
        <v>0</v>
      </c>
      <c r="S412" s="128">
        <f>Annual!S427</f>
        <v>0</v>
      </c>
      <c r="T412" s="86"/>
      <c r="U412" s="99" t="s">
        <v>115</v>
      </c>
      <c r="V412" s="128">
        <f>Annual!V427</f>
        <v>0</v>
      </c>
      <c r="W412" s="128">
        <f>Annual!W427</f>
        <v>0</v>
      </c>
      <c r="X412" s="128">
        <f>Annual!X427</f>
        <v>0</v>
      </c>
      <c r="Y412" s="128">
        <f>Annual!Y427</f>
        <v>0</v>
      </c>
      <c r="Z412" s="128">
        <f>Annual!Z427</f>
        <v>0</v>
      </c>
      <c r="AA412" s="128">
        <f>Annual!AA427</f>
        <v>0</v>
      </c>
      <c r="AB412" s="128">
        <f>Annual!AB427</f>
        <v>0</v>
      </c>
      <c r="AC412" s="237">
        <f>Annual!AC427*(1+$AC$214)</f>
        <v>0</v>
      </c>
      <c r="AD412" s="128">
        <f>Annual!AD427</f>
        <v>0</v>
      </c>
      <c r="AE412" s="86"/>
      <c r="AF412" s="86"/>
      <c r="AG412" s="16"/>
      <c r="AH412" s="8"/>
      <c r="AI412"/>
      <c r="AJ412"/>
      <c r="AK412"/>
      <c r="AL412"/>
      <c r="AM412"/>
      <c r="AN412"/>
      <c r="AO412"/>
      <c r="AP412"/>
      <c r="AQ412"/>
      <c r="AR412"/>
      <c r="AS412"/>
      <c r="AT412"/>
      <c r="AU412"/>
      <c r="AV412"/>
      <c r="AW412"/>
      <c r="AX412"/>
      <c r="AY412"/>
      <c r="AZ412"/>
      <c r="BA412"/>
      <c r="BB412"/>
      <c r="BC412"/>
      <c r="BD412"/>
      <c r="BE412"/>
      <c r="BF412"/>
      <c r="BG412"/>
      <c r="BH412"/>
    </row>
    <row r="413" spans="1:60" s="104" customFormat="1" ht="13.4" hidden="1" customHeight="1" outlineLevel="2" x14ac:dyDescent="0.35">
      <c r="A413" s="102"/>
      <c r="B413" s="95"/>
      <c r="C413" s="17"/>
      <c r="D413" s="17"/>
      <c r="E413" s="17"/>
      <c r="F413" s="13"/>
      <c r="G413" s="86"/>
      <c r="H413" s="86"/>
      <c r="I413" s="99" t="s">
        <v>755</v>
      </c>
      <c r="J413" s="99" t="s">
        <v>342</v>
      </c>
      <c r="K413" s="128">
        <f>Annual!K428</f>
        <v>0</v>
      </c>
      <c r="L413" s="128">
        <f>Annual!L428</f>
        <v>0</v>
      </c>
      <c r="M413" s="128">
        <f>Annual!M428</f>
        <v>0</v>
      </c>
      <c r="N413" s="128">
        <f>Annual!N428</f>
        <v>0</v>
      </c>
      <c r="O413" s="128">
        <f>Annual!O428</f>
        <v>0</v>
      </c>
      <c r="P413" s="128">
        <f>Annual!P428</f>
        <v>0</v>
      </c>
      <c r="Q413" s="128">
        <f>Annual!Q428</f>
        <v>0</v>
      </c>
      <c r="R413" s="128">
        <f>Annual!R428</f>
        <v>0</v>
      </c>
      <c r="S413" s="128">
        <f>Annual!S428</f>
        <v>0</v>
      </c>
      <c r="T413" s="86"/>
      <c r="U413" s="99" t="s">
        <v>342</v>
      </c>
      <c r="V413" s="128">
        <f>Annual!V428</f>
        <v>0</v>
      </c>
      <c r="W413" s="128">
        <f>Annual!W428</f>
        <v>0</v>
      </c>
      <c r="X413" s="128">
        <f>Annual!X428</f>
        <v>0</v>
      </c>
      <c r="Y413" s="128">
        <f>Annual!Y428</f>
        <v>0</v>
      </c>
      <c r="Z413" s="128">
        <f>Annual!Z428</f>
        <v>0</v>
      </c>
      <c r="AA413" s="128">
        <f>Annual!AA428</f>
        <v>0</v>
      </c>
      <c r="AB413" s="128">
        <f>Annual!AB428</f>
        <v>0</v>
      </c>
      <c r="AC413" s="237">
        <f>Annual!AC428*(1+$AC$214)</f>
        <v>0</v>
      </c>
      <c r="AD413" s="128">
        <f>Annual!AD428</f>
        <v>0</v>
      </c>
      <c r="AE413" s="86"/>
      <c r="AF413" s="86"/>
      <c r="AG413" s="16"/>
      <c r="AH413" s="8"/>
      <c r="AI413"/>
      <c r="AJ413"/>
      <c r="AK413"/>
      <c r="AL413"/>
      <c r="AM413"/>
      <c r="AN413"/>
      <c r="AO413"/>
      <c r="AP413"/>
      <c r="AQ413"/>
      <c r="AR413"/>
      <c r="AS413"/>
      <c r="AT413"/>
      <c r="AU413"/>
      <c r="AV413"/>
      <c r="AW413"/>
      <c r="AX413"/>
      <c r="AY413"/>
      <c r="AZ413"/>
      <c r="BA413"/>
      <c r="BB413"/>
      <c r="BC413"/>
      <c r="BD413"/>
      <c r="BE413"/>
      <c r="BF413"/>
      <c r="BG413"/>
      <c r="BH413"/>
    </row>
    <row r="414" spans="1:60" s="104" customFormat="1" ht="13.4" hidden="1" customHeight="1" outlineLevel="2" x14ac:dyDescent="0.35">
      <c r="A414" s="102"/>
      <c r="B414" s="95"/>
      <c r="C414" s="17"/>
      <c r="D414" s="17"/>
      <c r="E414" s="17"/>
      <c r="F414" s="13"/>
      <c r="G414" s="86"/>
      <c r="H414" s="86"/>
      <c r="I414" s="99"/>
      <c r="J414" s="99" t="s">
        <v>107</v>
      </c>
      <c r="K414" s="128">
        <f>Annual!K429</f>
        <v>146.42351190476191</v>
      </c>
      <c r="L414" s="128">
        <f>Annual!L429</f>
        <v>146.42351190476191</v>
      </c>
      <c r="M414" s="128">
        <f>Annual!M429</f>
        <v>146.42351190476191</v>
      </c>
      <c r="N414" s="128">
        <f>Annual!N429</f>
        <v>146.42351190476191</v>
      </c>
      <c r="O414" s="128">
        <f>Annual!O429</f>
        <v>146.42351190476191</v>
      </c>
      <c r="P414" s="128">
        <f>Annual!P429</f>
        <v>146.42351190476191</v>
      </c>
      <c r="Q414" s="128">
        <f>Annual!Q429</f>
        <v>146.42351190476191</v>
      </c>
      <c r="R414" s="128">
        <f>Annual!R429</f>
        <v>146.42351190476191</v>
      </c>
      <c r="S414" s="128">
        <f>Annual!S429</f>
        <v>146.42351190476191</v>
      </c>
      <c r="T414" s="86"/>
      <c r="U414" s="99" t="s">
        <v>107</v>
      </c>
      <c r="V414" s="128">
        <f>Annual!V429</f>
        <v>5.4720589329903699</v>
      </c>
      <c r="W414" s="128">
        <f>Annual!W429</f>
        <v>6.8122602523803621</v>
      </c>
      <c r="X414" s="128">
        <f>Annual!X429</f>
        <v>7.743549129625527</v>
      </c>
      <c r="Y414" s="128">
        <f>Annual!Y429</f>
        <v>7.559354335866594</v>
      </c>
      <c r="Z414" s="128">
        <f>Annual!Z429</f>
        <v>8.1266743006441082</v>
      </c>
      <c r="AA414" s="128">
        <f>Annual!AA429</f>
        <v>7.4598891472367699</v>
      </c>
      <c r="AB414" s="128">
        <f>Annual!AB429</f>
        <v>6.7371087765267186</v>
      </c>
      <c r="AC414" s="237">
        <f>Annual!AC429*(1+$AC$214)</f>
        <v>5.291548035106616</v>
      </c>
      <c r="AD414" s="128">
        <f>Annual!AD429</f>
        <v>0</v>
      </c>
      <c r="AE414" s="86"/>
      <c r="AF414" s="86"/>
      <c r="AG414" s="16"/>
      <c r="AH414" s="8"/>
      <c r="AI414"/>
      <c r="AJ414"/>
      <c r="AK414"/>
      <c r="AL414"/>
      <c r="AM414"/>
      <c r="AN414"/>
      <c r="AO414"/>
      <c r="AP414"/>
      <c r="AQ414"/>
      <c r="AR414"/>
      <c r="AS414"/>
      <c r="AT414"/>
      <c r="AU414"/>
      <c r="AV414"/>
      <c r="AW414"/>
      <c r="AX414"/>
      <c r="AY414"/>
      <c r="AZ414"/>
      <c r="BA414"/>
      <c r="BB414"/>
      <c r="BC414"/>
      <c r="BD414"/>
      <c r="BE414"/>
      <c r="BF414"/>
      <c r="BG414"/>
      <c r="BH414"/>
    </row>
    <row r="415" spans="1:60" s="104" customFormat="1" ht="13.4" hidden="1" customHeight="1" outlineLevel="2" x14ac:dyDescent="0.35">
      <c r="A415" s="102"/>
      <c r="B415" s="95"/>
      <c r="C415" s="17"/>
      <c r="D415" s="17"/>
      <c r="E415" s="17"/>
      <c r="F415" s="13"/>
      <c r="G415" s="86"/>
      <c r="H415" s="86"/>
      <c r="I415" s="99"/>
      <c r="J415" s="99" t="s">
        <v>108</v>
      </c>
      <c r="K415" s="128">
        <f>Annual!K430</f>
        <v>418.78352272727278</v>
      </c>
      <c r="L415" s="128">
        <f>Annual!L430</f>
        <v>418.78352272727278</v>
      </c>
      <c r="M415" s="128">
        <f>Annual!M430</f>
        <v>418.78352272727278</v>
      </c>
      <c r="N415" s="128">
        <f>Annual!N430</f>
        <v>418.78352272727278</v>
      </c>
      <c r="O415" s="128">
        <f>Annual!O430</f>
        <v>418.78352272727278</v>
      </c>
      <c r="P415" s="128">
        <f>Annual!P430</f>
        <v>418.78352272727278</v>
      </c>
      <c r="Q415" s="128">
        <f>Annual!Q430</f>
        <v>418.78352272727278</v>
      </c>
      <c r="R415" s="128">
        <f>Annual!R430</f>
        <v>418.78352272727278</v>
      </c>
      <c r="S415" s="128">
        <f>Annual!S430</f>
        <v>418.78352272727278</v>
      </c>
      <c r="T415" s="86"/>
      <c r="U415" s="99" t="s">
        <v>108</v>
      </c>
      <c r="V415" s="128">
        <f>Annual!V430</f>
        <v>5.3353950314550591</v>
      </c>
      <c r="W415" s="128">
        <f>Annual!W430</f>
        <v>6.642125011556951</v>
      </c>
      <c r="X415" s="128">
        <f>Annual!X430</f>
        <v>7.5501550801929014</v>
      </c>
      <c r="Y415" s="128">
        <f>Annual!Y430</f>
        <v>7.3705605254785125</v>
      </c>
      <c r="Z415" s="128">
        <f>Annual!Z430</f>
        <v>7.9237117539988304</v>
      </c>
      <c r="AA415" s="128">
        <f>Annual!AA430</f>
        <v>7.273579465932742</v>
      </c>
      <c r="AB415" s="128">
        <f>Annual!AB430</f>
        <v>6.5688504332334814</v>
      </c>
      <c r="AC415" s="237">
        <f>Annual!AC430*(1+$AC$214)</f>
        <v>5.1593923678349594</v>
      </c>
      <c r="AD415" s="128">
        <f>Annual!AD430</f>
        <v>0</v>
      </c>
      <c r="AE415" s="86"/>
      <c r="AF415" s="86"/>
      <c r="AG415" s="16"/>
      <c r="AH415" s="8"/>
      <c r="AI415"/>
      <c r="AJ415"/>
      <c r="AK415"/>
      <c r="AL415"/>
      <c r="AM415"/>
      <c r="AN415"/>
      <c r="AO415"/>
      <c r="AP415"/>
      <c r="AQ415"/>
      <c r="AR415"/>
      <c r="AS415"/>
      <c r="AT415"/>
      <c r="AU415"/>
      <c r="AV415"/>
      <c r="AW415"/>
      <c r="AX415"/>
      <c r="AY415"/>
      <c r="AZ415"/>
      <c r="BA415"/>
      <c r="BB415"/>
      <c r="BC415"/>
      <c r="BD415"/>
      <c r="BE415"/>
      <c r="BF415"/>
      <c r="BG415"/>
      <c r="BH415"/>
    </row>
    <row r="416" spans="1:60" s="104" customFormat="1" ht="13.4" hidden="1" customHeight="1" outlineLevel="2" x14ac:dyDescent="0.35">
      <c r="A416" s="102"/>
      <c r="B416" s="95"/>
      <c r="C416" s="17"/>
      <c r="D416" s="17"/>
      <c r="E416" s="17"/>
      <c r="F416" s="13"/>
      <c r="G416" s="86"/>
      <c r="H416" s="86"/>
      <c r="I416" s="99"/>
      <c r="J416" s="99" t="s">
        <v>109</v>
      </c>
      <c r="K416" s="128">
        <f>Annual!K431</f>
        <v>1082.0823376623377</v>
      </c>
      <c r="L416" s="128">
        <f>Annual!L431</f>
        <v>1082.0823376623377</v>
      </c>
      <c r="M416" s="128">
        <f>Annual!M431</f>
        <v>1082.0823376623377</v>
      </c>
      <c r="N416" s="128">
        <f>Annual!N431</f>
        <v>1082.0823376623377</v>
      </c>
      <c r="O416" s="128">
        <f>Annual!O431</f>
        <v>1082.0823376623377</v>
      </c>
      <c r="P416" s="128">
        <f>Annual!P431</f>
        <v>1082.0823376623377</v>
      </c>
      <c r="Q416" s="128">
        <f>Annual!Q431</f>
        <v>1082.0823376623377</v>
      </c>
      <c r="R416" s="128">
        <f>Annual!R431</f>
        <v>1082.0823376623377</v>
      </c>
      <c r="S416" s="128">
        <f>Annual!S431</f>
        <v>1082.0823376623377</v>
      </c>
      <c r="T416" s="86"/>
      <c r="U416" s="99" t="s">
        <v>109</v>
      </c>
      <c r="V416" s="128">
        <f>Annual!V431</f>
        <v>15.293544165612676</v>
      </c>
      <c r="W416" s="128">
        <f>Annual!W431</f>
        <v>19.039196089303189</v>
      </c>
      <c r="X416" s="128">
        <f>Annual!X431</f>
        <v>21.642002043973235</v>
      </c>
      <c r="Y416" s="128">
        <f>Annual!Y431</f>
        <v>21.127206562432484</v>
      </c>
      <c r="Z416" s="128">
        <f>Annual!Z431</f>
        <v>22.712776645578003</v>
      </c>
      <c r="AA416" s="128">
        <f>Annual!AA431</f>
        <v>20.849217002400476</v>
      </c>
      <c r="AB416" s="128">
        <f>Annual!AB431</f>
        <v>18.829159532834563</v>
      </c>
      <c r="AC416" s="237">
        <f>Annual!AC431*(1+$AC$214)</f>
        <v>14.789044593702741</v>
      </c>
      <c r="AD416" s="128">
        <f>Annual!AD431</f>
        <v>0</v>
      </c>
      <c r="AE416" s="86"/>
      <c r="AF416" s="86"/>
      <c r="AG416" s="16"/>
      <c r="AH416" s="8"/>
      <c r="AI416"/>
      <c r="AJ416"/>
      <c r="AK416"/>
      <c r="AL416"/>
      <c r="AM416"/>
      <c r="AN416"/>
      <c r="AO416"/>
      <c r="AP416"/>
      <c r="AQ416"/>
      <c r="AR416"/>
      <c r="AS416"/>
      <c r="AT416"/>
      <c r="AU416"/>
      <c r="AV416"/>
      <c r="AW416"/>
      <c r="AX416"/>
      <c r="AY416"/>
      <c r="AZ416"/>
      <c r="BA416"/>
      <c r="BB416"/>
      <c r="BC416"/>
      <c r="BD416"/>
      <c r="BE416"/>
      <c r="BF416"/>
      <c r="BG416"/>
      <c r="BH416"/>
    </row>
    <row r="417" spans="1:60" s="104" customFormat="1" ht="13.4" hidden="1" customHeight="1" outlineLevel="2" x14ac:dyDescent="0.35">
      <c r="A417" s="102"/>
      <c r="B417" s="95"/>
      <c r="C417" s="17"/>
      <c r="D417" s="17"/>
      <c r="E417" s="17"/>
      <c r="F417" s="13"/>
      <c r="G417" s="86"/>
      <c r="H417" s="86"/>
      <c r="I417" s="99"/>
      <c r="J417" s="99" t="s">
        <v>110</v>
      </c>
      <c r="K417" s="128">
        <f>Annual!K432</f>
        <v>1118.2691964285714</v>
      </c>
      <c r="L417" s="128">
        <f>Annual!L432</f>
        <v>1118.2691964285714</v>
      </c>
      <c r="M417" s="128">
        <f>Annual!M432</f>
        <v>1118.2691964285714</v>
      </c>
      <c r="N417" s="128">
        <f>Annual!N432</f>
        <v>1118.2691964285714</v>
      </c>
      <c r="O417" s="128">
        <f>Annual!O432</f>
        <v>1118.2691964285714</v>
      </c>
      <c r="P417" s="128">
        <f>Annual!P432</f>
        <v>1118.2691964285714</v>
      </c>
      <c r="Q417" s="128">
        <f>Annual!Q432</f>
        <v>1118.2691964285714</v>
      </c>
      <c r="R417" s="128">
        <f>Annual!R432</f>
        <v>1118.2691964285714</v>
      </c>
      <c r="S417" s="128">
        <f>Annual!S432</f>
        <v>1118.2691964285714</v>
      </c>
      <c r="T417" s="86"/>
      <c r="U417" s="99" t="s">
        <v>110</v>
      </c>
      <c r="V417" s="128">
        <f>Annual!V432</f>
        <v>18.623787425496019</v>
      </c>
      <c r="W417" s="128">
        <f>Annual!W432</f>
        <v>23.185073183807216</v>
      </c>
      <c r="X417" s="128">
        <f>Annual!X432</f>
        <v>26.354652732188391</v>
      </c>
      <c r="Y417" s="128">
        <f>Annual!Y432</f>
        <v>25.727758043030722</v>
      </c>
      <c r="Z417" s="128">
        <f>Annual!Z432</f>
        <v>27.658593685636344</v>
      </c>
      <c r="AA417" s="128">
        <f>Annual!AA432</f>
        <v>25.38923491088558</v>
      </c>
      <c r="AB417" s="128">
        <f>Annual!AB432</f>
        <v>22.92930015063089</v>
      </c>
      <c r="AC417" s="237">
        <f>Annual!AC432*(1+$AC$214)</f>
        <v>18.009430630121507</v>
      </c>
      <c r="AD417" s="128">
        <f>Annual!AD432</f>
        <v>0</v>
      </c>
      <c r="AE417" s="86"/>
      <c r="AF417" s="86"/>
      <c r="AG417" s="16"/>
      <c r="AH417" s="8"/>
      <c r="AI417"/>
      <c r="AJ417"/>
      <c r="AK417"/>
      <c r="AL417"/>
      <c r="AM417"/>
      <c r="AN417"/>
      <c r="AO417"/>
      <c r="AP417"/>
      <c r="AQ417"/>
      <c r="AR417"/>
      <c r="AS417"/>
      <c r="AT417"/>
      <c r="AU417"/>
      <c r="AV417"/>
      <c r="AW417"/>
      <c r="AX417"/>
      <c r="AY417"/>
      <c r="AZ417"/>
      <c r="BA417"/>
      <c r="BB417"/>
      <c r="BC417"/>
      <c r="BD417"/>
      <c r="BE417"/>
      <c r="BF417"/>
      <c r="BG417"/>
      <c r="BH417"/>
    </row>
    <row r="418" spans="1:60" s="104" customFormat="1" ht="13.4" hidden="1" customHeight="1" outlineLevel="2" x14ac:dyDescent="0.35">
      <c r="A418" s="102"/>
      <c r="B418" s="95"/>
      <c r="C418" s="17"/>
      <c r="D418" s="17"/>
      <c r="E418" s="17"/>
      <c r="F418" s="13"/>
      <c r="G418" s="86"/>
      <c r="H418" s="86"/>
      <c r="I418" s="99"/>
      <c r="J418" s="99" t="s">
        <v>111</v>
      </c>
      <c r="K418" s="128">
        <f>Annual!K433</f>
        <v>769.11294642857138</v>
      </c>
      <c r="L418" s="128">
        <f>Annual!L433</f>
        <v>769.11294642857138</v>
      </c>
      <c r="M418" s="128">
        <f>Annual!M433</f>
        <v>769.11294642857138</v>
      </c>
      <c r="N418" s="128">
        <f>Annual!N433</f>
        <v>769.11294642857138</v>
      </c>
      <c r="O418" s="128">
        <f>Annual!O433</f>
        <v>769.11294642857138</v>
      </c>
      <c r="P418" s="128">
        <f>Annual!P433</f>
        <v>769.11294642857138</v>
      </c>
      <c r="Q418" s="128">
        <f>Annual!Q433</f>
        <v>769.11294642857138</v>
      </c>
      <c r="R418" s="128">
        <f>Annual!R433</f>
        <v>769.11294642857138</v>
      </c>
      <c r="S418" s="128">
        <f>Annual!S433</f>
        <v>769.11294642857138</v>
      </c>
      <c r="T418" s="86"/>
      <c r="U418" s="99" t="s">
        <v>111</v>
      </c>
      <c r="V418" s="128">
        <f>Annual!V433</f>
        <v>6.1783638784461141</v>
      </c>
      <c r="W418" s="128">
        <f>Annual!W433</f>
        <v>7.6915514232008571</v>
      </c>
      <c r="X418" s="128">
        <f>Annual!X433</f>
        <v>8.7430462316505544</v>
      </c>
      <c r="Y418" s="128">
        <f>Annual!Y433</f>
        <v>8.535076530612244</v>
      </c>
      <c r="Z418" s="128">
        <f>Annual!Z433</f>
        <v>9.1756232098102402</v>
      </c>
      <c r="AA418" s="128">
        <f>Annual!AA433</f>
        <v>8.4227728920515563</v>
      </c>
      <c r="AB418" s="128">
        <f>Annual!AB433</f>
        <v>7.606699785177228</v>
      </c>
      <c r="AC418" s="237">
        <f>Annual!AC433*(1+$AC$214)</f>
        <v>5.9745535714285714</v>
      </c>
      <c r="AD418" s="128">
        <f>Annual!AD433</f>
        <v>0</v>
      </c>
      <c r="AE418" s="86"/>
      <c r="AF418" s="86"/>
      <c r="AG418" s="16"/>
      <c r="AH418" s="8"/>
      <c r="AI418"/>
      <c r="AJ418"/>
      <c r="AK418"/>
      <c r="AL418"/>
      <c r="AM418"/>
      <c r="AN418"/>
      <c r="AO418"/>
      <c r="AP418"/>
      <c r="AQ418"/>
      <c r="AR418"/>
      <c r="AS418"/>
      <c r="AT418"/>
      <c r="AU418"/>
      <c r="AV418"/>
      <c r="AW418"/>
      <c r="AX418"/>
      <c r="AY418"/>
      <c r="AZ418"/>
      <c r="BA418"/>
      <c r="BB418"/>
      <c r="BC418"/>
      <c r="BD418"/>
      <c r="BE418"/>
      <c r="BF418"/>
      <c r="BG418"/>
      <c r="BH418"/>
    </row>
    <row r="419" spans="1:60" s="104" customFormat="1" ht="13.4" hidden="1" customHeight="1" outlineLevel="2" x14ac:dyDescent="0.35">
      <c r="A419" s="102"/>
      <c r="B419" s="95"/>
      <c r="C419" s="17"/>
      <c r="D419" s="17"/>
      <c r="E419" s="17"/>
      <c r="F419" s="13"/>
      <c r="G419" s="86"/>
      <c r="H419" s="86"/>
      <c r="I419" s="99"/>
      <c r="J419" s="99" t="s">
        <v>112</v>
      </c>
      <c r="K419" s="128">
        <f>Annual!K434</f>
        <v>0</v>
      </c>
      <c r="L419" s="128">
        <f>Annual!L434</f>
        <v>0</v>
      </c>
      <c r="M419" s="128">
        <f>Annual!M434</f>
        <v>0</v>
      </c>
      <c r="N419" s="128">
        <f>Annual!N434</f>
        <v>0</v>
      </c>
      <c r="O419" s="128">
        <f>Annual!O434</f>
        <v>0</v>
      </c>
      <c r="P419" s="128">
        <f>Annual!P434</f>
        <v>0</v>
      </c>
      <c r="Q419" s="128">
        <f>Annual!Q434</f>
        <v>0</v>
      </c>
      <c r="R419" s="128">
        <f>Annual!R434</f>
        <v>0</v>
      </c>
      <c r="S419" s="128">
        <f>Annual!S434</f>
        <v>0</v>
      </c>
      <c r="T419" s="86"/>
      <c r="U419" s="99" t="s">
        <v>112</v>
      </c>
      <c r="V419" s="128">
        <f>Annual!V434</f>
        <v>0</v>
      </c>
      <c r="W419" s="128">
        <f>Annual!W434</f>
        <v>0</v>
      </c>
      <c r="X419" s="128">
        <f>Annual!X434</f>
        <v>0</v>
      </c>
      <c r="Y419" s="128">
        <f>Annual!Y434</f>
        <v>0</v>
      </c>
      <c r="Z419" s="128">
        <f>Annual!Z434</f>
        <v>0</v>
      </c>
      <c r="AA419" s="128">
        <f>Annual!AA434</f>
        <v>0</v>
      </c>
      <c r="AB419" s="128">
        <f>Annual!AB434</f>
        <v>0</v>
      </c>
      <c r="AC419" s="237">
        <f>Annual!AC434*(1+$AC$214)</f>
        <v>0</v>
      </c>
      <c r="AD419" s="128">
        <f>Annual!AD434</f>
        <v>0</v>
      </c>
      <c r="AE419" s="86"/>
      <c r="AF419" s="86"/>
      <c r="AG419" s="16"/>
      <c r="AH419" s="8"/>
      <c r="AI419"/>
      <c r="AJ419"/>
      <c r="AK419"/>
      <c r="AL419"/>
      <c r="AM419"/>
      <c r="AN419"/>
      <c r="AO419"/>
      <c r="AP419"/>
      <c r="AQ419"/>
      <c r="AR419"/>
      <c r="AS419"/>
      <c r="AT419"/>
      <c r="AU419"/>
      <c r="AV419"/>
      <c r="AW419"/>
      <c r="AX419"/>
      <c r="AY419"/>
      <c r="AZ419"/>
      <c r="BA419"/>
      <c r="BB419"/>
      <c r="BC419"/>
      <c r="BD419"/>
      <c r="BE419"/>
      <c r="BF419"/>
      <c r="BG419"/>
      <c r="BH419"/>
    </row>
    <row r="420" spans="1:60" s="104" customFormat="1" ht="13.4" hidden="1" customHeight="1" outlineLevel="2" x14ac:dyDescent="0.35">
      <c r="A420" s="102"/>
      <c r="B420" s="95"/>
      <c r="C420" s="17"/>
      <c r="D420" s="17"/>
      <c r="E420" s="17"/>
      <c r="F420" s="13"/>
      <c r="G420" s="86"/>
      <c r="H420" s="86"/>
      <c r="I420" s="99"/>
      <c r="J420" s="99" t="s">
        <v>113</v>
      </c>
      <c r="K420" s="128">
        <f>Annual!K435</f>
        <v>0</v>
      </c>
      <c r="L420" s="128">
        <f>Annual!L435</f>
        <v>0</v>
      </c>
      <c r="M420" s="128">
        <f>Annual!M435</f>
        <v>0</v>
      </c>
      <c r="N420" s="128">
        <f>Annual!N435</f>
        <v>0</v>
      </c>
      <c r="O420" s="128">
        <f>Annual!O435</f>
        <v>0</v>
      </c>
      <c r="P420" s="128">
        <f>Annual!P435</f>
        <v>0</v>
      </c>
      <c r="Q420" s="128">
        <f>Annual!Q435</f>
        <v>0</v>
      </c>
      <c r="R420" s="128">
        <f>Annual!R435</f>
        <v>0</v>
      </c>
      <c r="S420" s="128">
        <f>Annual!S435</f>
        <v>0</v>
      </c>
      <c r="T420" s="86"/>
      <c r="U420" s="99" t="s">
        <v>113</v>
      </c>
      <c r="V420" s="128">
        <f>Annual!V435</f>
        <v>0</v>
      </c>
      <c r="W420" s="128">
        <f>Annual!W435</f>
        <v>0</v>
      </c>
      <c r="X420" s="128">
        <f>Annual!X435</f>
        <v>0</v>
      </c>
      <c r="Y420" s="128">
        <f>Annual!Y435</f>
        <v>0</v>
      </c>
      <c r="Z420" s="128">
        <f>Annual!Z435</f>
        <v>0</v>
      </c>
      <c r="AA420" s="128">
        <f>Annual!AA435</f>
        <v>0</v>
      </c>
      <c r="AB420" s="128">
        <f>Annual!AB435</f>
        <v>0</v>
      </c>
      <c r="AC420" s="237">
        <f>Annual!AC435*(1+$AC$214)</f>
        <v>0</v>
      </c>
      <c r="AD420" s="128">
        <f>Annual!AD435</f>
        <v>0</v>
      </c>
      <c r="AE420" s="86"/>
      <c r="AF420" s="86"/>
      <c r="AG420" s="16"/>
      <c r="AH420" s="8"/>
      <c r="AI420"/>
      <c r="AJ420"/>
      <c r="AK420"/>
      <c r="AL420"/>
      <c r="AM420"/>
      <c r="AN420"/>
      <c r="AO420"/>
      <c r="AP420"/>
      <c r="AQ420"/>
      <c r="AR420"/>
      <c r="AS420"/>
      <c r="AT420"/>
      <c r="AU420"/>
      <c r="AV420"/>
      <c r="AW420"/>
      <c r="AX420"/>
      <c r="AY420"/>
      <c r="AZ420"/>
      <c r="BA420"/>
      <c r="BB420"/>
      <c r="BC420"/>
      <c r="BD420"/>
      <c r="BE420"/>
      <c r="BF420"/>
      <c r="BG420"/>
      <c r="BH420"/>
    </row>
    <row r="421" spans="1:60" s="104" customFormat="1" ht="13.4" hidden="1" customHeight="1" outlineLevel="2" x14ac:dyDescent="0.35">
      <c r="A421" s="102"/>
      <c r="B421" s="95"/>
      <c r="C421" s="17"/>
      <c r="D421" s="17"/>
      <c r="E421" s="17"/>
      <c r="F421" s="13"/>
      <c r="G421" s="86"/>
      <c r="H421" s="86"/>
      <c r="I421" s="99"/>
      <c r="J421" s="99" t="s">
        <v>114</v>
      </c>
      <c r="K421" s="128">
        <f>Annual!K436</f>
        <v>0</v>
      </c>
      <c r="L421" s="128">
        <f>Annual!L436</f>
        <v>0</v>
      </c>
      <c r="M421" s="128">
        <f>Annual!M436</f>
        <v>0</v>
      </c>
      <c r="N421" s="128">
        <f>Annual!N436</f>
        <v>0</v>
      </c>
      <c r="O421" s="128">
        <f>Annual!O436</f>
        <v>0</v>
      </c>
      <c r="P421" s="128">
        <f>Annual!P436</f>
        <v>0</v>
      </c>
      <c r="Q421" s="128">
        <f>Annual!Q436</f>
        <v>0</v>
      </c>
      <c r="R421" s="128">
        <f>Annual!R436</f>
        <v>0</v>
      </c>
      <c r="S421" s="128">
        <f>Annual!S436</f>
        <v>0</v>
      </c>
      <c r="T421" s="86"/>
      <c r="U421" s="99" t="s">
        <v>114</v>
      </c>
      <c r="V421" s="128">
        <f>Annual!V436</f>
        <v>0</v>
      </c>
      <c r="W421" s="128">
        <f>Annual!W436</f>
        <v>0</v>
      </c>
      <c r="X421" s="128">
        <f>Annual!X436</f>
        <v>0</v>
      </c>
      <c r="Y421" s="128">
        <f>Annual!Y436</f>
        <v>0</v>
      </c>
      <c r="Z421" s="128">
        <f>Annual!Z436</f>
        <v>0</v>
      </c>
      <c r="AA421" s="128">
        <f>Annual!AA436</f>
        <v>0</v>
      </c>
      <c r="AB421" s="128">
        <f>Annual!AB436</f>
        <v>0</v>
      </c>
      <c r="AC421" s="237">
        <f>Annual!AC436*(1+$AC$214)</f>
        <v>0</v>
      </c>
      <c r="AD421" s="128">
        <f>Annual!AD436</f>
        <v>0</v>
      </c>
      <c r="AE421" s="86"/>
      <c r="AF421" s="86"/>
      <c r="AG421" s="16"/>
      <c r="AH421" s="8"/>
      <c r="AI421"/>
      <c r="AJ421"/>
      <c r="AK421"/>
      <c r="AL421"/>
      <c r="AM421"/>
      <c r="AN421"/>
      <c r="AO421"/>
      <c r="AP421"/>
      <c r="AQ421"/>
      <c r="AR421"/>
      <c r="AS421"/>
      <c r="AT421"/>
      <c r="AU421"/>
      <c r="AV421"/>
      <c r="AW421"/>
      <c r="AX421"/>
      <c r="AY421"/>
      <c r="AZ421"/>
      <c r="BA421"/>
      <c r="BB421"/>
      <c r="BC421"/>
      <c r="BD421"/>
      <c r="BE421"/>
      <c r="BF421"/>
      <c r="BG421"/>
      <c r="BH421"/>
    </row>
    <row r="422" spans="1:60" s="104" customFormat="1" ht="13.4" hidden="1" customHeight="1" outlineLevel="2" x14ac:dyDescent="0.35">
      <c r="A422" s="102"/>
      <c r="B422" s="95"/>
      <c r="C422" s="17"/>
      <c r="D422" s="17"/>
      <c r="E422" s="17"/>
      <c r="F422" s="13"/>
      <c r="G422" s="86"/>
      <c r="H422" s="86"/>
      <c r="I422" s="99"/>
      <c r="J422" s="99" t="s">
        <v>115</v>
      </c>
      <c r="K422" s="128">
        <f>Annual!K437</f>
        <v>0</v>
      </c>
      <c r="L422" s="128">
        <f>Annual!L437</f>
        <v>0</v>
      </c>
      <c r="M422" s="128">
        <f>Annual!M437</f>
        <v>0</v>
      </c>
      <c r="N422" s="128">
        <f>Annual!N437</f>
        <v>0</v>
      </c>
      <c r="O422" s="128">
        <f>Annual!O437</f>
        <v>0</v>
      </c>
      <c r="P422" s="128">
        <f>Annual!P437</f>
        <v>0</v>
      </c>
      <c r="Q422" s="128">
        <f>Annual!Q437</f>
        <v>0</v>
      </c>
      <c r="R422" s="128">
        <f>Annual!R437</f>
        <v>0</v>
      </c>
      <c r="S422" s="128">
        <f>Annual!S437</f>
        <v>0</v>
      </c>
      <c r="T422" s="86"/>
      <c r="U422" s="99" t="s">
        <v>115</v>
      </c>
      <c r="V422" s="128">
        <f>Annual!V437</f>
        <v>0</v>
      </c>
      <c r="W422" s="128">
        <f>Annual!W437</f>
        <v>0</v>
      </c>
      <c r="X422" s="128">
        <f>Annual!X437</f>
        <v>0</v>
      </c>
      <c r="Y422" s="128">
        <f>Annual!Y437</f>
        <v>0</v>
      </c>
      <c r="Z422" s="128">
        <f>Annual!Z437</f>
        <v>0</v>
      </c>
      <c r="AA422" s="128">
        <f>Annual!AA437</f>
        <v>0</v>
      </c>
      <c r="AB422" s="128">
        <f>Annual!AB437</f>
        <v>0</v>
      </c>
      <c r="AC422" s="237">
        <f>Annual!AC437*(1+$AC$214)</f>
        <v>0</v>
      </c>
      <c r="AD422" s="128">
        <f>Annual!AD437</f>
        <v>0</v>
      </c>
      <c r="AE422" s="86"/>
      <c r="AF422" s="86"/>
      <c r="AG422" s="16"/>
      <c r="AH422" s="8"/>
      <c r="AI422"/>
      <c r="AJ422"/>
      <c r="AK422"/>
      <c r="AL422"/>
      <c r="AM422"/>
      <c r="AN422"/>
      <c r="AO422"/>
      <c r="AP422"/>
      <c r="AQ422"/>
      <c r="AR422"/>
      <c r="AS422"/>
      <c r="AT422"/>
      <c r="AU422"/>
      <c r="AV422"/>
      <c r="AW422"/>
      <c r="AX422"/>
      <c r="AY422"/>
      <c r="AZ422"/>
      <c r="BA422"/>
      <c r="BB422"/>
      <c r="BC422"/>
      <c r="BD422"/>
      <c r="BE422"/>
      <c r="BF422"/>
      <c r="BG422"/>
      <c r="BH422"/>
    </row>
    <row r="423" spans="1:60" s="104" customFormat="1" ht="13.4" hidden="1" customHeight="1" outlineLevel="2" x14ac:dyDescent="0.35">
      <c r="A423" s="102"/>
      <c r="B423" s="95"/>
      <c r="C423" s="17"/>
      <c r="D423" s="17"/>
      <c r="E423" s="17"/>
      <c r="F423" s="13"/>
      <c r="G423" s="86"/>
      <c r="H423" s="86"/>
      <c r="I423" s="99" t="s">
        <v>756</v>
      </c>
      <c r="J423" s="99" t="s">
        <v>342</v>
      </c>
      <c r="K423" s="128">
        <f>Annual!K438</f>
        <v>100</v>
      </c>
      <c r="L423" s="128">
        <f>Annual!L438</f>
        <v>100</v>
      </c>
      <c r="M423" s="128">
        <f>Annual!M438</f>
        <v>100</v>
      </c>
      <c r="N423" s="128">
        <f>Annual!N438</f>
        <v>100</v>
      </c>
      <c r="O423" s="128">
        <f>Annual!O438</f>
        <v>100</v>
      </c>
      <c r="P423" s="128">
        <f>Annual!P438</f>
        <v>100</v>
      </c>
      <c r="Q423" s="128">
        <f>Annual!Q438</f>
        <v>100</v>
      </c>
      <c r="R423" s="128">
        <f>Annual!R438</f>
        <v>100</v>
      </c>
      <c r="S423" s="128">
        <f>Annual!S438</f>
        <v>100</v>
      </c>
      <c r="T423" s="86"/>
      <c r="U423" s="99" t="s">
        <v>342</v>
      </c>
      <c r="V423" s="128">
        <f>Annual!V438</f>
        <v>0.7238791423001949</v>
      </c>
      <c r="W423" s="128">
        <f>Annual!W438</f>
        <v>0.90116959064327473</v>
      </c>
      <c r="X423" s="128">
        <f>Annual!X438</f>
        <v>1.0243664717348928</v>
      </c>
      <c r="Y423" s="128">
        <f>Annual!Y438</f>
        <v>1</v>
      </c>
      <c r="Z423" s="128">
        <f>Annual!Z438</f>
        <v>1.0750487329434699</v>
      </c>
      <c r="AA423" s="128">
        <f>Annual!AA438</f>
        <v>0.98684210526315785</v>
      </c>
      <c r="AB423" s="128">
        <f>Annual!AB438</f>
        <v>0.89122807017543859</v>
      </c>
      <c r="AC423" s="237">
        <f>Annual!AC438*(1+$AC$214)</f>
        <v>0.70000000000000007</v>
      </c>
      <c r="AD423" s="128">
        <f>Annual!AD438</f>
        <v>0</v>
      </c>
      <c r="AE423" s="86"/>
      <c r="AF423" s="86"/>
      <c r="AG423" s="16"/>
      <c r="AH423" s="8"/>
      <c r="AI423"/>
      <c r="AJ423"/>
      <c r="AK423"/>
      <c r="AL423"/>
      <c r="AM423"/>
      <c r="AN423"/>
      <c r="AO423"/>
      <c r="AP423"/>
      <c r="AQ423"/>
      <c r="AR423"/>
      <c r="AS423"/>
      <c r="AT423"/>
      <c r="AU423"/>
      <c r="AV423"/>
      <c r="AW423"/>
      <c r="AX423"/>
      <c r="AY423"/>
      <c r="AZ423"/>
      <c r="BA423"/>
      <c r="BB423"/>
      <c r="BC423"/>
      <c r="BD423"/>
      <c r="BE423"/>
      <c r="BF423"/>
      <c r="BG423"/>
      <c r="BH423"/>
    </row>
    <row r="424" spans="1:60" s="104" customFormat="1" ht="13.4" hidden="1" customHeight="1" outlineLevel="2" x14ac:dyDescent="0.35">
      <c r="A424" s="102"/>
      <c r="B424" s="95"/>
      <c r="C424" s="17"/>
      <c r="D424" s="17"/>
      <c r="E424" s="17"/>
      <c r="F424" s="13"/>
      <c r="G424" s="86"/>
      <c r="H424" s="86"/>
      <c r="I424" s="99"/>
      <c r="J424" s="99" t="s">
        <v>107</v>
      </c>
      <c r="K424" s="128">
        <f>Annual!K439</f>
        <v>100</v>
      </c>
      <c r="L424" s="128">
        <f>Annual!L439</f>
        <v>100</v>
      </c>
      <c r="M424" s="128">
        <f>Annual!M439</f>
        <v>100</v>
      </c>
      <c r="N424" s="128">
        <f>Annual!N439</f>
        <v>100</v>
      </c>
      <c r="O424" s="128">
        <f>Annual!O439</f>
        <v>100</v>
      </c>
      <c r="P424" s="128">
        <f>Annual!P439</f>
        <v>100</v>
      </c>
      <c r="Q424" s="128">
        <f>Annual!Q439</f>
        <v>100</v>
      </c>
      <c r="R424" s="128">
        <f>Annual!R439</f>
        <v>100</v>
      </c>
      <c r="S424" s="128">
        <f>Annual!S439</f>
        <v>100</v>
      </c>
      <c r="T424" s="86"/>
      <c r="U424" s="99" t="s">
        <v>107</v>
      </c>
      <c r="V424" s="128">
        <f>Annual!V439</f>
        <v>0.7238791423001949</v>
      </c>
      <c r="W424" s="128">
        <f>Annual!W439</f>
        <v>0.90116959064327473</v>
      </c>
      <c r="X424" s="128">
        <f>Annual!X439</f>
        <v>1.0243664717348928</v>
      </c>
      <c r="Y424" s="128">
        <f>Annual!Y439</f>
        <v>1</v>
      </c>
      <c r="Z424" s="128">
        <f>Annual!Z439</f>
        <v>1.0750487329434699</v>
      </c>
      <c r="AA424" s="128">
        <f>Annual!AA439</f>
        <v>0.98684210526315785</v>
      </c>
      <c r="AB424" s="128">
        <f>Annual!AB439</f>
        <v>0.89122807017543859</v>
      </c>
      <c r="AC424" s="237">
        <f>Annual!AC439*(1+$AC$214)</f>
        <v>0.70000000000000007</v>
      </c>
      <c r="AD424" s="128">
        <f>Annual!AD439</f>
        <v>0</v>
      </c>
      <c r="AE424" s="86"/>
      <c r="AF424" s="86"/>
      <c r="AG424" s="16"/>
      <c r="AH424" s="8"/>
      <c r="AI424"/>
      <c r="AJ424"/>
      <c r="AK424"/>
      <c r="AL424"/>
      <c r="AM424"/>
      <c r="AN424"/>
      <c r="AO424"/>
      <c r="AP424"/>
      <c r="AQ424"/>
      <c r="AR424"/>
      <c r="AS424"/>
      <c r="AT424"/>
      <c r="AU424"/>
      <c r="AV424"/>
      <c r="AW424"/>
      <c r="AX424"/>
      <c r="AY424"/>
      <c r="AZ424"/>
      <c r="BA424"/>
      <c r="BB424"/>
      <c r="BC424"/>
      <c r="BD424"/>
      <c r="BE424"/>
      <c r="BF424"/>
      <c r="BG424"/>
      <c r="BH424"/>
    </row>
    <row r="425" spans="1:60" s="104" customFormat="1" ht="13.4" hidden="1" customHeight="1" outlineLevel="2" x14ac:dyDescent="0.35">
      <c r="A425" s="102"/>
      <c r="B425" s="95"/>
      <c r="C425" s="17"/>
      <c r="D425" s="17"/>
      <c r="E425" s="17"/>
      <c r="F425" s="13"/>
      <c r="G425" s="86"/>
      <c r="H425" s="86"/>
      <c r="I425" s="99"/>
      <c r="J425" s="99" t="s">
        <v>108</v>
      </c>
      <c r="K425" s="128">
        <f>Annual!K440</f>
        <v>100</v>
      </c>
      <c r="L425" s="128">
        <f>Annual!L440</f>
        <v>100</v>
      </c>
      <c r="M425" s="128">
        <f>Annual!M440</f>
        <v>100</v>
      </c>
      <c r="N425" s="128">
        <f>Annual!N440</f>
        <v>100</v>
      </c>
      <c r="O425" s="128">
        <f>Annual!O440</f>
        <v>100</v>
      </c>
      <c r="P425" s="128">
        <f>Annual!P440</f>
        <v>100</v>
      </c>
      <c r="Q425" s="128">
        <f>Annual!Q440</f>
        <v>100</v>
      </c>
      <c r="R425" s="128">
        <f>Annual!R440</f>
        <v>100</v>
      </c>
      <c r="S425" s="128">
        <f>Annual!S440</f>
        <v>100</v>
      </c>
      <c r="T425" s="86"/>
      <c r="U425" s="99" t="s">
        <v>108</v>
      </c>
      <c r="V425" s="128">
        <f>Annual!V440</f>
        <v>0.7238791423001949</v>
      </c>
      <c r="W425" s="128">
        <f>Annual!W440</f>
        <v>0.90116959064327473</v>
      </c>
      <c r="X425" s="128">
        <f>Annual!X440</f>
        <v>1.0243664717348928</v>
      </c>
      <c r="Y425" s="128">
        <f>Annual!Y440</f>
        <v>1</v>
      </c>
      <c r="Z425" s="128">
        <f>Annual!Z440</f>
        <v>1.0750487329434699</v>
      </c>
      <c r="AA425" s="128">
        <f>Annual!AA440</f>
        <v>0.98684210526315785</v>
      </c>
      <c r="AB425" s="128">
        <f>Annual!AB440</f>
        <v>0.89122807017543859</v>
      </c>
      <c r="AC425" s="237">
        <f>Annual!AC440*(1+$AC$214)</f>
        <v>0.70000000000000007</v>
      </c>
      <c r="AD425" s="128">
        <f>Annual!AD440</f>
        <v>0</v>
      </c>
      <c r="AE425" s="86"/>
      <c r="AF425" s="86"/>
      <c r="AG425" s="16"/>
      <c r="AH425" s="8"/>
      <c r="AI425"/>
      <c r="AJ425"/>
      <c r="AK425"/>
      <c r="AL425"/>
      <c r="AM425"/>
      <c r="AN425"/>
      <c r="AO425"/>
      <c r="AP425"/>
      <c r="AQ425"/>
      <c r="AR425"/>
      <c r="AS425"/>
      <c r="AT425"/>
      <c r="AU425"/>
      <c r="AV425"/>
      <c r="AW425"/>
      <c r="AX425"/>
      <c r="AY425"/>
      <c r="AZ425"/>
      <c r="BA425"/>
      <c r="BB425"/>
      <c r="BC425"/>
      <c r="BD425"/>
      <c r="BE425"/>
      <c r="BF425"/>
      <c r="BG425"/>
      <c r="BH425"/>
    </row>
    <row r="426" spans="1:60" s="104" customFormat="1" ht="13.4" hidden="1" customHeight="1" outlineLevel="2" x14ac:dyDescent="0.35">
      <c r="A426" s="102"/>
      <c r="B426" s="95"/>
      <c r="C426" s="17"/>
      <c r="D426" s="17"/>
      <c r="E426" s="17"/>
      <c r="F426" s="13"/>
      <c r="G426" s="86"/>
      <c r="H426" s="86"/>
      <c r="I426" s="99"/>
      <c r="J426" s="99" t="s">
        <v>109</v>
      </c>
      <c r="K426" s="128">
        <f>Annual!K441</f>
        <v>100</v>
      </c>
      <c r="L426" s="128">
        <f>Annual!L441</f>
        <v>100</v>
      </c>
      <c r="M426" s="128">
        <f>Annual!M441</f>
        <v>100</v>
      </c>
      <c r="N426" s="128">
        <f>Annual!N441</f>
        <v>100</v>
      </c>
      <c r="O426" s="128">
        <f>Annual!O441</f>
        <v>100</v>
      </c>
      <c r="P426" s="128">
        <f>Annual!P441</f>
        <v>100</v>
      </c>
      <c r="Q426" s="128">
        <f>Annual!Q441</f>
        <v>100</v>
      </c>
      <c r="R426" s="128">
        <f>Annual!R441</f>
        <v>100</v>
      </c>
      <c r="S426" s="128">
        <f>Annual!S441</f>
        <v>100</v>
      </c>
      <c r="T426" s="86"/>
      <c r="U426" s="99" t="s">
        <v>109</v>
      </c>
      <c r="V426" s="128">
        <f>Annual!V441</f>
        <v>0.7238791423001949</v>
      </c>
      <c r="W426" s="128">
        <f>Annual!W441</f>
        <v>0.90116959064327473</v>
      </c>
      <c r="X426" s="128">
        <f>Annual!X441</f>
        <v>1.0243664717348928</v>
      </c>
      <c r="Y426" s="128">
        <f>Annual!Y441</f>
        <v>1</v>
      </c>
      <c r="Z426" s="128">
        <f>Annual!Z441</f>
        <v>1.0750487329434699</v>
      </c>
      <c r="AA426" s="128">
        <f>Annual!AA441</f>
        <v>0.98684210526315785</v>
      </c>
      <c r="AB426" s="128">
        <f>Annual!AB441</f>
        <v>0.89122807017543859</v>
      </c>
      <c r="AC426" s="237">
        <f>Annual!AC441*(1+$AC$214)</f>
        <v>0.70000000000000007</v>
      </c>
      <c r="AD426" s="128">
        <f>Annual!AD441</f>
        <v>0</v>
      </c>
      <c r="AE426" s="86"/>
      <c r="AF426" s="86"/>
      <c r="AG426" s="16"/>
      <c r="AH426" s="8"/>
      <c r="AI426"/>
      <c r="AJ426"/>
      <c r="AK426"/>
      <c r="AL426"/>
      <c r="AM426"/>
      <c r="AN426"/>
      <c r="AO426"/>
      <c r="AP426"/>
      <c r="AQ426"/>
      <c r="AR426"/>
      <c r="AS426"/>
      <c r="AT426"/>
      <c r="AU426"/>
      <c r="AV426"/>
      <c r="AW426"/>
      <c r="AX426"/>
      <c r="AY426"/>
      <c r="AZ426"/>
      <c r="BA426"/>
      <c r="BB426"/>
      <c r="BC426"/>
      <c r="BD426"/>
      <c r="BE426"/>
      <c r="BF426"/>
      <c r="BG426"/>
      <c r="BH426"/>
    </row>
    <row r="427" spans="1:60" s="104" customFormat="1" ht="13.4" hidden="1" customHeight="1" outlineLevel="2" x14ac:dyDescent="0.35">
      <c r="A427" s="102"/>
      <c r="B427" s="95"/>
      <c r="C427" s="17"/>
      <c r="D427" s="17"/>
      <c r="E427" s="17"/>
      <c r="F427" s="13"/>
      <c r="G427" s="86"/>
      <c r="H427" s="86"/>
      <c r="I427" s="99"/>
      <c r="J427" s="99" t="s">
        <v>110</v>
      </c>
      <c r="K427" s="128">
        <f>Annual!K442</f>
        <v>100</v>
      </c>
      <c r="L427" s="128">
        <f>Annual!L442</f>
        <v>100</v>
      </c>
      <c r="M427" s="128">
        <f>Annual!M442</f>
        <v>100</v>
      </c>
      <c r="N427" s="128">
        <f>Annual!N442</f>
        <v>100</v>
      </c>
      <c r="O427" s="128">
        <f>Annual!O442</f>
        <v>100</v>
      </c>
      <c r="P427" s="128">
        <f>Annual!P442</f>
        <v>100</v>
      </c>
      <c r="Q427" s="128">
        <f>Annual!Q442</f>
        <v>100</v>
      </c>
      <c r="R427" s="128">
        <f>Annual!R442</f>
        <v>100</v>
      </c>
      <c r="S427" s="128">
        <f>Annual!S442</f>
        <v>100</v>
      </c>
      <c r="T427" s="86"/>
      <c r="U427" s="99" t="s">
        <v>110</v>
      </c>
      <c r="V427" s="128">
        <f>Annual!V442</f>
        <v>0.7238791423001949</v>
      </c>
      <c r="W427" s="128">
        <f>Annual!W442</f>
        <v>0.90116959064327473</v>
      </c>
      <c r="X427" s="128">
        <f>Annual!X442</f>
        <v>1.0243664717348928</v>
      </c>
      <c r="Y427" s="128">
        <f>Annual!Y442</f>
        <v>1</v>
      </c>
      <c r="Z427" s="128">
        <f>Annual!Z442</f>
        <v>1.0750487329434699</v>
      </c>
      <c r="AA427" s="128">
        <f>Annual!AA442</f>
        <v>0.98684210526315785</v>
      </c>
      <c r="AB427" s="128">
        <f>Annual!AB442</f>
        <v>0.89122807017543859</v>
      </c>
      <c r="AC427" s="237">
        <f>Annual!AC442*(1+$AC$214)</f>
        <v>0.70000000000000007</v>
      </c>
      <c r="AD427" s="128">
        <f>Annual!AD442</f>
        <v>0</v>
      </c>
      <c r="AE427" s="86"/>
      <c r="AF427" s="86"/>
      <c r="AG427" s="16"/>
      <c r="AH427" s="8"/>
      <c r="AI427"/>
      <c r="AJ427"/>
      <c r="AK427"/>
      <c r="AL427"/>
      <c r="AM427"/>
      <c r="AN427"/>
      <c r="AO427"/>
      <c r="AP427"/>
      <c r="AQ427"/>
      <c r="AR427"/>
      <c r="AS427"/>
      <c r="AT427"/>
      <c r="AU427"/>
      <c r="AV427"/>
      <c r="AW427"/>
      <c r="AX427"/>
      <c r="AY427"/>
      <c r="AZ427"/>
      <c r="BA427"/>
      <c r="BB427"/>
      <c r="BC427"/>
      <c r="BD427"/>
      <c r="BE427"/>
      <c r="BF427"/>
      <c r="BG427"/>
      <c r="BH427"/>
    </row>
    <row r="428" spans="1:60" s="104" customFormat="1" ht="13.4" hidden="1" customHeight="1" outlineLevel="2" x14ac:dyDescent="0.35">
      <c r="A428" s="102"/>
      <c r="B428" s="95"/>
      <c r="C428" s="17"/>
      <c r="D428" s="17"/>
      <c r="E428" s="17"/>
      <c r="F428" s="13"/>
      <c r="G428" s="86"/>
      <c r="H428" s="86"/>
      <c r="I428" s="99"/>
      <c r="J428" s="99" t="s">
        <v>111</v>
      </c>
      <c r="K428" s="128">
        <f>Annual!K443</f>
        <v>100</v>
      </c>
      <c r="L428" s="128">
        <f>Annual!L443</f>
        <v>100</v>
      </c>
      <c r="M428" s="128">
        <f>Annual!M443</f>
        <v>100</v>
      </c>
      <c r="N428" s="128">
        <f>Annual!N443</f>
        <v>100</v>
      </c>
      <c r="O428" s="128">
        <f>Annual!O443</f>
        <v>100</v>
      </c>
      <c r="P428" s="128">
        <f>Annual!P443</f>
        <v>100</v>
      </c>
      <c r="Q428" s="128">
        <f>Annual!Q443</f>
        <v>100</v>
      </c>
      <c r="R428" s="128">
        <f>Annual!R443</f>
        <v>100</v>
      </c>
      <c r="S428" s="128">
        <f>Annual!S443</f>
        <v>100</v>
      </c>
      <c r="T428" s="86"/>
      <c r="U428" s="99" t="s">
        <v>111</v>
      </c>
      <c r="V428" s="128">
        <f>Annual!V443</f>
        <v>0.7238791423001949</v>
      </c>
      <c r="W428" s="128">
        <f>Annual!W443</f>
        <v>0.90116959064327473</v>
      </c>
      <c r="X428" s="128">
        <f>Annual!X443</f>
        <v>1.0243664717348928</v>
      </c>
      <c r="Y428" s="128">
        <f>Annual!Y443</f>
        <v>1</v>
      </c>
      <c r="Z428" s="128">
        <f>Annual!Z443</f>
        <v>1.0750487329434699</v>
      </c>
      <c r="AA428" s="128">
        <f>Annual!AA443</f>
        <v>0.98684210526315785</v>
      </c>
      <c r="AB428" s="128">
        <f>Annual!AB443</f>
        <v>0.89122807017543859</v>
      </c>
      <c r="AC428" s="237">
        <f>Annual!AC443*(1+$AC$214)</f>
        <v>0.70000000000000007</v>
      </c>
      <c r="AD428" s="128">
        <f>Annual!AD443</f>
        <v>0</v>
      </c>
      <c r="AE428" s="86"/>
      <c r="AF428" s="86"/>
      <c r="AG428" s="16"/>
      <c r="AH428" s="8"/>
      <c r="AI428"/>
      <c r="AJ428"/>
      <c r="AK428"/>
      <c r="AL428"/>
      <c r="AM428"/>
      <c r="AN428"/>
      <c r="AO428"/>
      <c r="AP428"/>
      <c r="AQ428"/>
      <c r="AR428"/>
      <c r="AS428"/>
      <c r="AT428"/>
      <c r="AU428"/>
      <c r="AV428"/>
      <c r="AW428"/>
      <c r="AX428"/>
      <c r="AY428"/>
      <c r="AZ428"/>
      <c r="BA428"/>
      <c r="BB428"/>
      <c r="BC428"/>
      <c r="BD428"/>
      <c r="BE428"/>
      <c r="BF428"/>
      <c r="BG428"/>
      <c r="BH428"/>
    </row>
    <row r="429" spans="1:60" s="104" customFormat="1" ht="13.4" hidden="1" customHeight="1" outlineLevel="2" x14ac:dyDescent="0.35">
      <c r="A429" s="102"/>
      <c r="B429" s="95"/>
      <c r="C429" s="17"/>
      <c r="D429" s="17"/>
      <c r="E429" s="17"/>
      <c r="F429" s="13"/>
      <c r="G429" s="86"/>
      <c r="H429" s="86"/>
      <c r="I429" s="99"/>
      <c r="J429" s="99" t="s">
        <v>112</v>
      </c>
      <c r="K429" s="128">
        <f>Annual!K444</f>
        <v>100</v>
      </c>
      <c r="L429" s="128">
        <f>Annual!L444</f>
        <v>100</v>
      </c>
      <c r="M429" s="128">
        <f>Annual!M444</f>
        <v>100</v>
      </c>
      <c r="N429" s="128">
        <f>Annual!N444</f>
        <v>100</v>
      </c>
      <c r="O429" s="128">
        <f>Annual!O444</f>
        <v>100</v>
      </c>
      <c r="P429" s="128">
        <f>Annual!P444</f>
        <v>100</v>
      </c>
      <c r="Q429" s="128">
        <f>Annual!Q444</f>
        <v>100</v>
      </c>
      <c r="R429" s="128">
        <f>Annual!R444</f>
        <v>100</v>
      </c>
      <c r="S429" s="128">
        <f>Annual!S444</f>
        <v>100</v>
      </c>
      <c r="T429" s="86"/>
      <c r="U429" s="99" t="s">
        <v>112</v>
      </c>
      <c r="V429" s="128">
        <f>Annual!V444</f>
        <v>0.7238791423001949</v>
      </c>
      <c r="W429" s="128">
        <f>Annual!W444</f>
        <v>0.90116959064327473</v>
      </c>
      <c r="X429" s="128">
        <f>Annual!X444</f>
        <v>1.0243664717348928</v>
      </c>
      <c r="Y429" s="128">
        <f>Annual!Y444</f>
        <v>1</v>
      </c>
      <c r="Z429" s="128">
        <f>Annual!Z444</f>
        <v>1.0750487329434699</v>
      </c>
      <c r="AA429" s="128">
        <f>Annual!AA444</f>
        <v>0.98684210526315785</v>
      </c>
      <c r="AB429" s="128">
        <f>Annual!AB444</f>
        <v>0.89122807017543859</v>
      </c>
      <c r="AC429" s="237">
        <f>Annual!AC444*(1+$AC$214)</f>
        <v>0.70000000000000007</v>
      </c>
      <c r="AD429" s="128">
        <f>Annual!AD444</f>
        <v>0</v>
      </c>
      <c r="AE429" s="86"/>
      <c r="AF429" s="86"/>
      <c r="AG429" s="16"/>
      <c r="AH429" s="8"/>
      <c r="AI429"/>
      <c r="AJ429"/>
      <c r="AK429"/>
      <c r="AL429"/>
      <c r="AM429"/>
      <c r="AN429"/>
      <c r="AO429"/>
      <c r="AP429"/>
      <c r="AQ429"/>
      <c r="AR429"/>
      <c r="AS429"/>
      <c r="AT429"/>
      <c r="AU429"/>
      <c r="AV429"/>
      <c r="AW429"/>
      <c r="AX429"/>
      <c r="AY429"/>
      <c r="AZ429"/>
      <c r="BA429"/>
      <c r="BB429"/>
      <c r="BC429"/>
      <c r="BD429"/>
      <c r="BE429"/>
      <c r="BF429"/>
      <c r="BG429"/>
      <c r="BH429"/>
    </row>
    <row r="430" spans="1:60" s="104" customFormat="1" ht="13.4" hidden="1" customHeight="1" outlineLevel="2" x14ac:dyDescent="0.35">
      <c r="A430" s="102"/>
      <c r="B430" s="95"/>
      <c r="C430" s="17"/>
      <c r="D430" s="17"/>
      <c r="E430" s="17"/>
      <c r="F430" s="13"/>
      <c r="G430" s="86"/>
      <c r="H430" s="86"/>
      <c r="I430" s="99"/>
      <c r="J430" s="99" t="s">
        <v>113</v>
      </c>
      <c r="K430" s="128">
        <f>Annual!K445</f>
        <v>100</v>
      </c>
      <c r="L430" s="128">
        <f>Annual!L445</f>
        <v>100</v>
      </c>
      <c r="M430" s="128">
        <f>Annual!M445</f>
        <v>100</v>
      </c>
      <c r="N430" s="128">
        <f>Annual!N445</f>
        <v>100</v>
      </c>
      <c r="O430" s="128">
        <f>Annual!O445</f>
        <v>100</v>
      </c>
      <c r="P430" s="128">
        <f>Annual!P445</f>
        <v>100</v>
      </c>
      <c r="Q430" s="128">
        <f>Annual!Q445</f>
        <v>100</v>
      </c>
      <c r="R430" s="128">
        <f>Annual!R445</f>
        <v>100</v>
      </c>
      <c r="S430" s="128">
        <f>Annual!S445</f>
        <v>100</v>
      </c>
      <c r="T430" s="86"/>
      <c r="U430" s="99" t="s">
        <v>113</v>
      </c>
      <c r="V430" s="128">
        <f>Annual!V445</f>
        <v>0.7238791423001949</v>
      </c>
      <c r="W430" s="128">
        <f>Annual!W445</f>
        <v>0.90116959064327473</v>
      </c>
      <c r="X430" s="128">
        <f>Annual!X445</f>
        <v>1.0243664717348928</v>
      </c>
      <c r="Y430" s="128">
        <f>Annual!Y445</f>
        <v>1</v>
      </c>
      <c r="Z430" s="128">
        <f>Annual!Z445</f>
        <v>1.0750487329434699</v>
      </c>
      <c r="AA430" s="128">
        <f>Annual!AA445</f>
        <v>0.98684210526315785</v>
      </c>
      <c r="AB430" s="128">
        <f>Annual!AB445</f>
        <v>0.89122807017543859</v>
      </c>
      <c r="AC430" s="237">
        <f>Annual!AC445*(1+$AC$214)</f>
        <v>0.70000000000000007</v>
      </c>
      <c r="AD430" s="128">
        <f>Annual!AD445</f>
        <v>0</v>
      </c>
      <c r="AE430" s="86"/>
      <c r="AF430" s="86"/>
      <c r="AG430" s="16"/>
      <c r="AH430" s="8"/>
      <c r="AI430"/>
      <c r="AJ430"/>
      <c r="AK430"/>
      <c r="AL430"/>
      <c r="AM430"/>
      <c r="AN430"/>
      <c r="AO430"/>
      <c r="AP430"/>
      <c r="AQ430"/>
      <c r="AR430"/>
      <c r="AS430"/>
      <c r="AT430"/>
      <c r="AU430"/>
      <c r="AV430"/>
      <c r="AW430"/>
      <c r="AX430"/>
      <c r="AY430"/>
      <c r="AZ430"/>
      <c r="BA430"/>
      <c r="BB430"/>
      <c r="BC430"/>
      <c r="BD430"/>
      <c r="BE430"/>
      <c r="BF430"/>
      <c r="BG430"/>
      <c r="BH430"/>
    </row>
    <row r="431" spans="1:60" s="104" customFormat="1" ht="13.4" hidden="1" customHeight="1" outlineLevel="2" x14ac:dyDescent="0.35">
      <c r="A431" s="102"/>
      <c r="B431" s="95"/>
      <c r="C431" s="17"/>
      <c r="D431" s="17"/>
      <c r="E431" s="17"/>
      <c r="F431" s="13"/>
      <c r="G431" s="86"/>
      <c r="H431" s="86"/>
      <c r="I431" s="99"/>
      <c r="J431" s="99" t="s">
        <v>114</v>
      </c>
      <c r="K431" s="128">
        <f>Annual!K446</f>
        <v>100</v>
      </c>
      <c r="L431" s="128">
        <f>Annual!L446</f>
        <v>100</v>
      </c>
      <c r="M431" s="128">
        <f>Annual!M446</f>
        <v>100</v>
      </c>
      <c r="N431" s="128">
        <f>Annual!N446</f>
        <v>100</v>
      </c>
      <c r="O431" s="128">
        <f>Annual!O446</f>
        <v>100</v>
      </c>
      <c r="P431" s="128">
        <f>Annual!P446</f>
        <v>100</v>
      </c>
      <c r="Q431" s="128">
        <f>Annual!Q446</f>
        <v>100</v>
      </c>
      <c r="R431" s="128">
        <f>Annual!R446</f>
        <v>100</v>
      </c>
      <c r="S431" s="128">
        <f>Annual!S446</f>
        <v>100</v>
      </c>
      <c r="T431" s="86"/>
      <c r="U431" s="99" t="s">
        <v>114</v>
      </c>
      <c r="V431" s="128">
        <f>Annual!V446</f>
        <v>0.7238791423001949</v>
      </c>
      <c r="W431" s="128">
        <f>Annual!W446</f>
        <v>0.90116959064327473</v>
      </c>
      <c r="X431" s="128">
        <f>Annual!X446</f>
        <v>1.0243664717348928</v>
      </c>
      <c r="Y431" s="128">
        <f>Annual!Y446</f>
        <v>1</v>
      </c>
      <c r="Z431" s="128">
        <f>Annual!Z446</f>
        <v>1.0750487329434699</v>
      </c>
      <c r="AA431" s="128">
        <f>Annual!AA446</f>
        <v>0.98684210526315785</v>
      </c>
      <c r="AB431" s="128">
        <f>Annual!AB446</f>
        <v>0.89122807017543859</v>
      </c>
      <c r="AC431" s="237">
        <f>Annual!AC446*(1+$AC$214)</f>
        <v>0.70000000000000007</v>
      </c>
      <c r="AD431" s="128">
        <f>Annual!AD446</f>
        <v>0</v>
      </c>
      <c r="AE431" s="86"/>
      <c r="AF431" s="86"/>
      <c r="AG431" s="16"/>
      <c r="AH431" s="8"/>
      <c r="AI431"/>
      <c r="AJ431"/>
      <c r="AK431"/>
      <c r="AL431"/>
      <c r="AM431"/>
      <c r="AN431"/>
      <c r="AO431"/>
      <c r="AP431"/>
      <c r="AQ431"/>
      <c r="AR431"/>
      <c r="AS431"/>
      <c r="AT431"/>
      <c r="AU431"/>
      <c r="AV431"/>
      <c r="AW431"/>
      <c r="AX431"/>
      <c r="AY431"/>
      <c r="AZ431"/>
      <c r="BA431"/>
      <c r="BB431"/>
      <c r="BC431"/>
      <c r="BD431"/>
      <c r="BE431"/>
      <c r="BF431"/>
      <c r="BG431"/>
      <c r="BH431"/>
    </row>
    <row r="432" spans="1:60" s="104" customFormat="1" ht="13.4" hidden="1" customHeight="1" outlineLevel="2" x14ac:dyDescent="0.35">
      <c r="A432" s="102"/>
      <c r="B432" s="95"/>
      <c r="C432" s="17"/>
      <c r="D432" s="17"/>
      <c r="E432" s="17"/>
      <c r="F432" s="13"/>
      <c r="G432" s="86"/>
      <c r="H432" s="86"/>
      <c r="I432" s="99"/>
      <c r="J432" s="99" t="s">
        <v>115</v>
      </c>
      <c r="K432" s="128">
        <f>Annual!K447</f>
        <v>100</v>
      </c>
      <c r="L432" s="128">
        <f>Annual!L447</f>
        <v>100</v>
      </c>
      <c r="M432" s="128">
        <f>Annual!M447</f>
        <v>100</v>
      </c>
      <c r="N432" s="128">
        <f>Annual!N447</f>
        <v>100</v>
      </c>
      <c r="O432" s="128">
        <f>Annual!O447</f>
        <v>100</v>
      </c>
      <c r="P432" s="128">
        <f>Annual!P447</f>
        <v>100</v>
      </c>
      <c r="Q432" s="128">
        <f>Annual!Q447</f>
        <v>100</v>
      </c>
      <c r="R432" s="128">
        <f>Annual!R447</f>
        <v>100</v>
      </c>
      <c r="S432" s="128">
        <f>Annual!S447</f>
        <v>100</v>
      </c>
      <c r="T432" s="86"/>
      <c r="U432" s="99" t="s">
        <v>115</v>
      </c>
      <c r="V432" s="128">
        <f>Annual!V447</f>
        <v>0.7238791423001949</v>
      </c>
      <c r="W432" s="128">
        <f>Annual!W447</f>
        <v>0.90116959064327473</v>
      </c>
      <c r="X432" s="128">
        <f>Annual!X447</f>
        <v>1.0243664717348928</v>
      </c>
      <c r="Y432" s="128">
        <f>Annual!Y447</f>
        <v>1</v>
      </c>
      <c r="Z432" s="128">
        <f>Annual!Z447</f>
        <v>1.0750487329434699</v>
      </c>
      <c r="AA432" s="128">
        <f>Annual!AA447</f>
        <v>0.98684210526315785</v>
      </c>
      <c r="AB432" s="128">
        <f>Annual!AB447</f>
        <v>0.89122807017543859</v>
      </c>
      <c r="AC432" s="237">
        <f>Annual!AC447*(1+$AC$214)</f>
        <v>0.70000000000000007</v>
      </c>
      <c r="AD432" s="128">
        <f>Annual!AD447</f>
        <v>0</v>
      </c>
      <c r="AE432" s="86"/>
      <c r="AF432" s="86"/>
      <c r="AG432" s="16"/>
      <c r="AH432" s="8"/>
      <c r="AI432"/>
      <c r="AJ432"/>
      <c r="AK432"/>
      <c r="AL432"/>
      <c r="AM432"/>
      <c r="AN432"/>
      <c r="AO432"/>
      <c r="AP432"/>
      <c r="AQ432"/>
      <c r="AR432"/>
      <c r="AS432"/>
      <c r="AT432"/>
      <c r="AU432"/>
      <c r="AV432"/>
      <c r="AW432"/>
      <c r="AX432"/>
      <c r="AY432"/>
      <c r="AZ432"/>
      <c r="BA432"/>
      <c r="BB432"/>
      <c r="BC432"/>
      <c r="BD432"/>
      <c r="BE432"/>
      <c r="BF432"/>
      <c r="BG432"/>
      <c r="BH432"/>
    </row>
    <row r="433" spans="1:62" s="104" customFormat="1" ht="14.5" outlineLevel="1" collapsed="1" x14ac:dyDescent="0.35">
      <c r="A433" s="102"/>
      <c r="B433" s="95"/>
      <c r="C433" s="12" t="s">
        <v>89</v>
      </c>
      <c r="D433" s="17"/>
      <c r="E433" s="17"/>
      <c r="F433" s="13"/>
      <c r="G433" s="91"/>
      <c r="H433" s="91"/>
      <c r="I433" s="91"/>
      <c r="J433" s="91"/>
      <c r="K433" s="91"/>
      <c r="L433" s="91"/>
      <c r="M433" s="91"/>
      <c r="N433" s="91"/>
      <c r="O433" s="91"/>
      <c r="P433" s="91"/>
      <c r="Q433" s="91"/>
      <c r="R433" s="91"/>
      <c r="S433" s="91"/>
      <c r="T433" s="91"/>
      <c r="U433" s="91"/>
      <c r="V433" s="91"/>
      <c r="W433" s="91"/>
      <c r="X433" s="91"/>
      <c r="Y433" s="91"/>
      <c r="Z433" s="91"/>
      <c r="AA433" s="91"/>
      <c r="AB433" s="91"/>
      <c r="AC433" s="91"/>
      <c r="AD433" s="91"/>
      <c r="AE433" s="91"/>
      <c r="AF433" s="91"/>
      <c r="AG433" s="92"/>
      <c r="AH433" s="8"/>
      <c r="AI433"/>
      <c r="AJ433"/>
      <c r="AK433"/>
      <c r="AL433"/>
      <c r="AM433"/>
      <c r="AN433"/>
      <c r="AO433"/>
      <c r="AP433"/>
      <c r="AQ433"/>
      <c r="AR433"/>
      <c r="AS433"/>
      <c r="AT433"/>
      <c r="AU433"/>
      <c r="AV433"/>
      <c r="AW433"/>
      <c r="AX433"/>
      <c r="AY433"/>
      <c r="AZ433"/>
      <c r="BA433"/>
      <c r="BB433"/>
      <c r="BC433"/>
      <c r="BD433"/>
      <c r="BE433"/>
      <c r="BF433"/>
      <c r="BG433"/>
      <c r="BH433"/>
    </row>
    <row r="434" spans="1:62" s="104" customFormat="1" ht="24" customHeight="1" x14ac:dyDescent="0.35">
      <c r="A434" s="102"/>
      <c r="B434" s="95"/>
      <c r="C434" s="39"/>
      <c r="D434" s="39"/>
      <c r="E434" s="39"/>
      <c r="F434" s="39"/>
      <c r="G434" s="40" t="str">
        <f>G325</f>
        <v>Pasture growth by FOO for Medium FOO - annual pastures (P1a)</v>
      </c>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41" t="s">
        <v>91</v>
      </c>
      <c r="AH434" s="8"/>
      <c r="AI434"/>
      <c r="AJ434"/>
      <c r="AK434"/>
      <c r="AL434"/>
      <c r="AM434"/>
      <c r="AN434"/>
      <c r="AO434"/>
      <c r="AP434"/>
      <c r="AQ434"/>
      <c r="AR434"/>
      <c r="AS434"/>
      <c r="AT434"/>
      <c r="AU434"/>
      <c r="AV434"/>
      <c r="AW434"/>
      <c r="AX434"/>
      <c r="AY434"/>
      <c r="AZ434"/>
      <c r="BA434"/>
      <c r="BB434"/>
      <c r="BC434"/>
      <c r="BD434"/>
      <c r="BE434"/>
      <c r="BF434"/>
      <c r="BG434"/>
      <c r="BH434"/>
    </row>
    <row r="435" spans="1:62" s="104" customFormat="1" ht="12.75" customHeight="1" outlineLevel="1" x14ac:dyDescent="0.35">
      <c r="A435" s="102"/>
      <c r="B435" s="7"/>
      <c r="C435" s="7"/>
      <c r="D435" s="7"/>
      <c r="E435" s="7"/>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c r="AJ435"/>
      <c r="AK435"/>
      <c r="AL435"/>
      <c r="AM435"/>
      <c r="AN435"/>
      <c r="AO435"/>
      <c r="AP435"/>
      <c r="AQ435"/>
      <c r="AR435"/>
      <c r="AS435"/>
      <c r="AT435"/>
      <c r="AU435"/>
      <c r="AV435"/>
      <c r="AW435"/>
      <c r="AX435"/>
      <c r="AY435"/>
      <c r="AZ435"/>
      <c r="BA435"/>
      <c r="BB435"/>
      <c r="BC435"/>
      <c r="BD435"/>
      <c r="BE435"/>
      <c r="BF435"/>
      <c r="BG435"/>
      <c r="BH435"/>
    </row>
    <row r="436" spans="1:62" s="104" customFormat="1" ht="12.75" customHeight="1" outlineLevel="1" x14ac:dyDescent="0.35">
      <c r="A436" s="102"/>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K436"/>
      <c r="AL436"/>
      <c r="AM436"/>
      <c r="AN436"/>
      <c r="AO436"/>
      <c r="AP436"/>
      <c r="AQ436"/>
      <c r="AR436"/>
      <c r="AS436"/>
      <c r="AT436"/>
      <c r="AU436"/>
      <c r="AV436"/>
      <c r="AW436"/>
      <c r="AX436"/>
      <c r="AY436"/>
      <c r="AZ436"/>
      <c r="BA436"/>
      <c r="BB436"/>
      <c r="BC436"/>
      <c r="BD436"/>
      <c r="BE436"/>
      <c r="BF436"/>
      <c r="BG436"/>
      <c r="BH436"/>
      <c r="BI436"/>
      <c r="BJ436"/>
    </row>
    <row r="437" spans="1:62" s="104" customFormat="1" ht="5.15" customHeight="1" outlineLevel="1" collapsed="1" thickBot="1" x14ac:dyDescent="0.4">
      <c r="A437" s="102"/>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K437"/>
      <c r="AL437"/>
      <c r="AM437"/>
      <c r="AN437"/>
      <c r="AO437"/>
      <c r="AP437"/>
      <c r="AQ437"/>
      <c r="AR437"/>
      <c r="AS437"/>
      <c r="AT437"/>
      <c r="AU437"/>
      <c r="AV437"/>
      <c r="AW437"/>
      <c r="AX437"/>
      <c r="AY437"/>
      <c r="AZ437"/>
      <c r="BA437"/>
      <c r="BB437"/>
      <c r="BC437"/>
      <c r="BD437"/>
      <c r="BE437"/>
      <c r="BF437"/>
      <c r="BG437"/>
      <c r="BH437"/>
      <c r="BI437"/>
      <c r="BJ437"/>
    </row>
    <row r="438" spans="1:62" s="104" customFormat="1" ht="5.15" customHeight="1" outlineLevel="1" x14ac:dyDescent="0.35">
      <c r="A438" s="102"/>
      <c r="B438" s="95"/>
      <c r="C438" s="9" t="s">
        <v>0</v>
      </c>
      <c r="D438" s="9"/>
      <c r="E438" s="9"/>
      <c r="F438" s="9"/>
      <c r="G438" s="9"/>
      <c r="H438" s="9"/>
      <c r="I438" s="9"/>
      <c r="J438" s="9"/>
      <c r="K438" s="10"/>
      <c r="L438" s="10"/>
      <c r="M438" s="10"/>
      <c r="N438" s="10"/>
      <c r="O438" s="10"/>
      <c r="P438" s="10"/>
      <c r="Q438" s="10"/>
      <c r="R438" s="10"/>
      <c r="S438" s="10"/>
      <c r="T438" s="10"/>
      <c r="U438" s="10"/>
      <c r="V438" s="10"/>
      <c r="W438" s="10"/>
      <c r="X438" s="10"/>
      <c r="Y438" s="10"/>
      <c r="Z438" s="10"/>
      <c r="AA438" s="10"/>
      <c r="AB438" s="10"/>
      <c r="AC438" s="10"/>
      <c r="AD438" s="67" t="s">
        <v>82</v>
      </c>
      <c r="AE438" s="11"/>
      <c r="AF438" s="8"/>
      <c r="AK438"/>
      <c r="AL438"/>
      <c r="AM438"/>
      <c r="AN438"/>
      <c r="AO438"/>
      <c r="AP438"/>
      <c r="AQ438"/>
      <c r="AR438"/>
      <c r="AS438"/>
      <c r="AT438"/>
      <c r="AU438"/>
      <c r="AV438"/>
      <c r="AW438"/>
      <c r="AX438"/>
      <c r="AY438"/>
      <c r="AZ438"/>
      <c r="BA438"/>
      <c r="BB438"/>
      <c r="BC438"/>
      <c r="BD438"/>
      <c r="BE438"/>
      <c r="BF438"/>
      <c r="BG438"/>
      <c r="BH438"/>
      <c r="BI438"/>
      <c r="BJ438"/>
    </row>
    <row r="439" spans="1:62" s="104" customFormat="1" ht="13.4" customHeight="1" outlineLevel="1" collapsed="1" x14ac:dyDescent="0.35">
      <c r="A439" s="102"/>
      <c r="B439" s="95"/>
      <c r="C439" s="12"/>
      <c r="D439" s="12">
        <v>0</v>
      </c>
      <c r="E439" s="12" t="s">
        <v>1</v>
      </c>
      <c r="F439" s="69"/>
      <c r="G439" s="70" t="s">
        <v>147</v>
      </c>
      <c r="H439" s="71"/>
      <c r="I439" s="71"/>
      <c r="J439" s="71"/>
      <c r="K439" s="71"/>
      <c r="L439" s="71"/>
      <c r="M439" s="71"/>
      <c r="N439" s="71"/>
      <c r="O439" s="71"/>
      <c r="P439" s="71"/>
      <c r="Q439" s="71"/>
      <c r="R439" s="71"/>
      <c r="S439" s="72"/>
      <c r="T439" s="71"/>
      <c r="U439" s="71"/>
      <c r="V439" s="71"/>
      <c r="W439" s="71"/>
      <c r="X439" s="71"/>
      <c r="Y439" s="71"/>
      <c r="Z439" s="72"/>
      <c r="AA439" s="72"/>
      <c r="AB439" s="72"/>
      <c r="AC439" s="72"/>
      <c r="AD439" s="72"/>
      <c r="AE439" s="16"/>
      <c r="AF439" s="8"/>
      <c r="AK439"/>
      <c r="AL439"/>
      <c r="AM439"/>
      <c r="AN439"/>
      <c r="AO439"/>
      <c r="AP439"/>
      <c r="AQ439"/>
      <c r="AR439"/>
      <c r="AS439"/>
      <c r="AT439"/>
      <c r="AU439"/>
      <c r="AV439"/>
      <c r="AW439"/>
      <c r="AX439"/>
      <c r="AY439"/>
      <c r="AZ439"/>
      <c r="BA439"/>
      <c r="BB439"/>
      <c r="BC439"/>
      <c r="BD439"/>
      <c r="BE439"/>
      <c r="BF439"/>
      <c r="BG439"/>
      <c r="BH439"/>
      <c r="BI439"/>
      <c r="BJ439"/>
    </row>
    <row r="440" spans="1:62" s="104" customFormat="1" ht="13.4" customHeight="1" outlineLevel="1" x14ac:dyDescent="0.35">
      <c r="A440" s="102"/>
      <c r="B440" s="95"/>
      <c r="C440" s="12"/>
      <c r="D440" s="12"/>
      <c r="E440" s="17"/>
      <c r="F440" s="73"/>
      <c r="G440" s="74" t="s">
        <v>148</v>
      </c>
      <c r="H440" s="74"/>
      <c r="I440" s="74"/>
      <c r="J440" s="74"/>
      <c r="K440" s="74"/>
      <c r="L440" s="74"/>
      <c r="M440" s="74"/>
      <c r="N440" s="74"/>
      <c r="O440" s="74"/>
      <c r="P440" s="74"/>
      <c r="Q440" s="74"/>
      <c r="R440" s="74"/>
      <c r="S440" s="75"/>
      <c r="T440" s="76"/>
      <c r="U440" s="76"/>
      <c r="V440" s="76"/>
      <c r="W440" s="76"/>
      <c r="X440" s="76"/>
      <c r="Y440" s="76"/>
      <c r="Z440" s="75"/>
      <c r="AA440" s="75"/>
      <c r="AB440" s="75"/>
      <c r="AC440" s="75"/>
      <c r="AD440" s="75"/>
      <c r="AE440" s="16"/>
      <c r="AF440" s="8"/>
      <c r="AK440"/>
      <c r="AL440"/>
      <c r="AM440"/>
      <c r="AN440"/>
      <c r="AO440"/>
      <c r="AP440"/>
      <c r="AQ440"/>
      <c r="AR440"/>
      <c r="AS440"/>
      <c r="AT440"/>
      <c r="AU440"/>
      <c r="AV440"/>
      <c r="AW440"/>
      <c r="AX440"/>
      <c r="AY440"/>
      <c r="AZ440"/>
      <c r="BA440"/>
      <c r="BB440"/>
      <c r="BC440"/>
      <c r="BD440"/>
      <c r="BE440"/>
      <c r="BF440"/>
      <c r="BG440"/>
      <c r="BH440"/>
      <c r="BI440"/>
      <c r="BJ440"/>
    </row>
    <row r="441" spans="1:62" s="104" customFormat="1" ht="13.4" customHeight="1" outlineLevel="1" x14ac:dyDescent="0.35">
      <c r="A441" s="102"/>
      <c r="B441" s="95"/>
      <c r="C441" s="17"/>
      <c r="D441" s="12"/>
      <c r="E441" s="17"/>
      <c r="F441" s="73"/>
      <c r="G441" s="77">
        <v>38000.710787037038</v>
      </c>
      <c r="H441" s="78">
        <v>38000.710787037038</v>
      </c>
      <c r="I441" s="74"/>
      <c r="J441" s="74"/>
      <c r="K441" s="74"/>
      <c r="L441" s="74"/>
      <c r="M441" s="74"/>
      <c r="N441" s="74"/>
      <c r="O441" s="74"/>
      <c r="P441" s="74"/>
      <c r="Q441" s="74"/>
      <c r="R441" s="74"/>
      <c r="S441" s="75"/>
      <c r="T441" s="76"/>
      <c r="U441" s="76"/>
      <c r="V441" s="76"/>
      <c r="W441" s="76"/>
      <c r="X441" s="76"/>
      <c r="Y441" s="76"/>
      <c r="Z441" s="75"/>
      <c r="AA441" s="75"/>
      <c r="AB441" s="75"/>
      <c r="AC441" s="75"/>
      <c r="AD441" s="75"/>
      <c r="AE441" s="16"/>
      <c r="AF441" s="8"/>
      <c r="AK441"/>
      <c r="AL441"/>
      <c r="AM441"/>
      <c r="AN441"/>
      <c r="AO441"/>
      <c r="AP441"/>
      <c r="AQ441"/>
      <c r="AR441"/>
      <c r="AS441"/>
      <c r="AT441"/>
      <c r="AU441"/>
      <c r="AV441"/>
      <c r="AW441"/>
      <c r="AX441"/>
      <c r="AY441"/>
      <c r="AZ441"/>
      <c r="BA441"/>
      <c r="BB441"/>
      <c r="BC441"/>
      <c r="BD441"/>
      <c r="BE441"/>
      <c r="BF441"/>
      <c r="BG441"/>
      <c r="BH441"/>
      <c r="BI441"/>
      <c r="BJ441"/>
    </row>
    <row r="442" spans="1:62" s="104" customFormat="1" ht="13.4" customHeight="1" outlineLevel="1" x14ac:dyDescent="0.35">
      <c r="A442" s="102"/>
      <c r="B442" s="95"/>
      <c r="C442" s="17">
        <v>1</v>
      </c>
      <c r="D442" s="12"/>
      <c r="E442" s="17"/>
      <c r="F442" s="79"/>
      <c r="G442" s="80"/>
      <c r="H442" s="81"/>
      <c r="I442" s="81"/>
      <c r="J442" s="81"/>
      <c r="K442" s="81"/>
      <c r="L442" s="81"/>
      <c r="M442" s="81"/>
      <c r="N442" s="81"/>
      <c r="O442" s="81"/>
      <c r="P442" s="81"/>
      <c r="Q442" s="81"/>
      <c r="R442" s="81"/>
      <c r="S442" s="82"/>
      <c r="T442" s="83"/>
      <c r="U442" s="83"/>
      <c r="V442" s="83"/>
      <c r="W442" s="83"/>
      <c r="X442" s="83"/>
      <c r="Y442" s="83"/>
      <c r="Z442" s="82"/>
      <c r="AA442" s="82"/>
      <c r="AB442" s="82"/>
      <c r="AC442" s="82"/>
      <c r="AD442" s="82"/>
      <c r="AE442" s="16"/>
      <c r="AF442" s="8"/>
      <c r="AK442"/>
      <c r="AL442"/>
      <c r="AM442"/>
      <c r="AN442"/>
      <c r="AO442"/>
      <c r="AP442"/>
      <c r="AQ442"/>
      <c r="AR442"/>
      <c r="AS442"/>
      <c r="AT442"/>
      <c r="AU442"/>
      <c r="AV442"/>
      <c r="AW442"/>
      <c r="AX442"/>
      <c r="AY442"/>
      <c r="AZ442"/>
      <c r="BA442"/>
      <c r="BB442"/>
      <c r="BC442"/>
      <c r="BD442"/>
      <c r="BE442"/>
      <c r="BF442"/>
      <c r="BG442"/>
      <c r="BH442"/>
      <c r="BI442"/>
      <c r="BJ442"/>
    </row>
    <row r="443" spans="1:62" s="104" customFormat="1" ht="13.4" customHeight="1" outlineLevel="1" x14ac:dyDescent="0.35">
      <c r="A443" s="102"/>
      <c r="B443" s="95"/>
      <c r="C443" s="17"/>
      <c r="D443" s="17"/>
      <c r="E443" s="17"/>
      <c r="F443" s="17"/>
      <c r="G443" s="22"/>
      <c r="H443" s="22"/>
      <c r="I443" s="22"/>
      <c r="J443" s="22"/>
      <c r="K443" s="22"/>
      <c r="L443" s="22"/>
      <c r="M443" s="23" t="s">
        <v>149</v>
      </c>
      <c r="N443" s="22"/>
      <c r="O443" s="22"/>
      <c r="P443" s="22"/>
      <c r="Q443" s="22"/>
      <c r="R443" s="22"/>
      <c r="S443" s="22"/>
      <c r="T443" s="22"/>
      <c r="U443" s="22"/>
      <c r="V443" s="22"/>
      <c r="W443" s="22"/>
      <c r="X443" s="22"/>
      <c r="Y443" s="22"/>
      <c r="Z443" s="22"/>
      <c r="AA443" s="22"/>
      <c r="AB443" s="22"/>
      <c r="AC443" s="22"/>
      <c r="AD443" s="22"/>
      <c r="AE443" s="16"/>
      <c r="AF443" s="8"/>
      <c r="AK443"/>
      <c r="AL443"/>
      <c r="AM443"/>
      <c r="AN443"/>
      <c r="AO443"/>
      <c r="AP443"/>
      <c r="AQ443"/>
      <c r="AR443"/>
      <c r="AS443"/>
      <c r="AT443"/>
      <c r="AU443"/>
      <c r="AV443"/>
      <c r="AW443"/>
      <c r="AX443"/>
      <c r="AY443"/>
      <c r="AZ443"/>
      <c r="BA443"/>
      <c r="BB443"/>
      <c r="BC443"/>
      <c r="BD443"/>
      <c r="BE443"/>
      <c r="BF443"/>
      <c r="BG443"/>
      <c r="BH443"/>
      <c r="BI443"/>
      <c r="BJ443"/>
    </row>
    <row r="444" spans="1:62" s="104" customFormat="1" ht="13.4" customHeight="1" outlineLevel="1" x14ac:dyDescent="0.35">
      <c r="A444" s="102"/>
      <c r="B444" s="95"/>
      <c r="C444" s="17"/>
      <c r="D444" s="17"/>
      <c r="E444" s="17"/>
      <c r="F444" s="17"/>
      <c r="G444" s="17"/>
      <c r="H444" s="17"/>
      <c r="I444" s="17"/>
      <c r="J444" s="17"/>
      <c r="K444" s="17"/>
      <c r="L444" s="22"/>
      <c r="M444" s="23" t="s">
        <v>151</v>
      </c>
      <c r="N444" s="22"/>
      <c r="O444" s="22"/>
      <c r="P444" s="22"/>
      <c r="Q444" s="22"/>
      <c r="R444" s="22"/>
      <c r="S444" s="22"/>
      <c r="T444" s="22"/>
      <c r="U444" s="22"/>
      <c r="V444" s="22"/>
      <c r="W444" s="22"/>
      <c r="X444" s="22"/>
      <c r="Y444" s="22"/>
      <c r="Z444" s="22"/>
      <c r="AA444" s="22"/>
      <c r="AB444" s="22"/>
      <c r="AC444" s="22"/>
      <c r="AD444" s="22"/>
      <c r="AE444" s="16"/>
      <c r="AF444" s="8"/>
      <c r="AK444"/>
      <c r="AL444"/>
      <c r="AM444"/>
      <c r="AN444"/>
      <c r="AO444"/>
      <c r="AP444"/>
      <c r="AQ444"/>
      <c r="AR444"/>
      <c r="AS444"/>
      <c r="AT444"/>
      <c r="AU444"/>
      <c r="AV444"/>
      <c r="AW444"/>
      <c r="AX444"/>
      <c r="AY444"/>
      <c r="AZ444"/>
      <c r="BA444"/>
      <c r="BB444"/>
      <c r="BC444"/>
      <c r="BD444"/>
      <c r="BE444"/>
      <c r="BF444"/>
      <c r="BG444"/>
      <c r="BH444"/>
      <c r="BI444"/>
      <c r="BJ444"/>
    </row>
    <row r="445" spans="1:62" s="104" customFormat="1" ht="13.4" customHeight="1" outlineLevel="1" x14ac:dyDescent="0.35">
      <c r="A445" s="102"/>
      <c r="B445" s="95"/>
      <c r="C445" s="17"/>
      <c r="D445" s="17"/>
      <c r="E445" s="17"/>
      <c r="F445" s="17"/>
      <c r="G445" s="23"/>
      <c r="H445" s="23"/>
      <c r="I445" s="23"/>
      <c r="J445" s="23"/>
      <c r="K445" s="23" t="s">
        <v>150</v>
      </c>
      <c r="L445" s="23"/>
      <c r="M445" s="23" t="s">
        <v>787</v>
      </c>
      <c r="N445" s="23"/>
      <c r="O445" s="23"/>
      <c r="P445" s="23"/>
      <c r="Q445" s="23"/>
      <c r="R445" s="23"/>
      <c r="S445" s="23"/>
      <c r="T445" s="23"/>
      <c r="U445" s="23"/>
      <c r="V445" s="23"/>
      <c r="W445" s="23"/>
      <c r="X445" s="23"/>
      <c r="Y445" s="23"/>
      <c r="Z445" s="23"/>
      <c r="AA445" s="24"/>
      <c r="AB445" s="24"/>
      <c r="AC445" s="24"/>
      <c r="AD445" s="24"/>
      <c r="AE445" s="16"/>
      <c r="AF445" s="8"/>
      <c r="AK445"/>
      <c r="AL445"/>
      <c r="AM445"/>
      <c r="AN445"/>
      <c r="AO445"/>
      <c r="AP445"/>
      <c r="AQ445"/>
      <c r="AR445"/>
      <c r="AS445"/>
      <c r="AT445"/>
      <c r="AU445"/>
      <c r="AV445"/>
      <c r="AW445"/>
      <c r="AX445"/>
      <c r="AY445"/>
      <c r="AZ445"/>
      <c r="BA445"/>
      <c r="BB445"/>
      <c r="BC445"/>
      <c r="BD445"/>
      <c r="BE445"/>
      <c r="BF445"/>
      <c r="BG445"/>
      <c r="BH445"/>
      <c r="BI445"/>
      <c r="BJ445"/>
    </row>
    <row r="446" spans="1:62" s="104" customFormat="1" ht="13.4" customHeight="1" outlineLevel="1" x14ac:dyDescent="0.35">
      <c r="A446" s="102"/>
      <c r="B446" s="95"/>
      <c r="C446" s="17"/>
      <c r="D446" s="17"/>
      <c r="E446" s="17"/>
      <c r="F446" s="17"/>
      <c r="G446" s="23"/>
      <c r="H446" s="23"/>
      <c r="I446" s="23"/>
      <c r="J446" s="23"/>
      <c r="K446" s="23" t="s">
        <v>152</v>
      </c>
      <c r="L446" s="23"/>
      <c r="M446" s="23" t="str">
        <f t="shared" ref="M446:V446" si="5">J141</f>
        <v>typ</v>
      </c>
      <c r="N446" s="23" t="str">
        <f t="shared" si="5"/>
        <v>z0</v>
      </c>
      <c r="O446" s="23" t="str">
        <f t="shared" si="5"/>
        <v>z1</v>
      </c>
      <c r="P446" s="23" t="str">
        <f t="shared" si="5"/>
        <v>z2</v>
      </c>
      <c r="Q446" s="23" t="str">
        <f t="shared" si="5"/>
        <v>z3</v>
      </c>
      <c r="R446" s="23" t="str">
        <f t="shared" si="5"/>
        <v>z4</v>
      </c>
      <c r="S446" s="23" t="str">
        <f t="shared" si="5"/>
        <v>z5</v>
      </c>
      <c r="T446" s="23" t="str">
        <f t="shared" si="5"/>
        <v>z6</v>
      </c>
      <c r="U446" s="23" t="str">
        <f t="shared" si="5"/>
        <v>z7</v>
      </c>
      <c r="V446" s="23" t="str">
        <f t="shared" si="5"/>
        <v>z8</v>
      </c>
      <c r="W446" s="23"/>
      <c r="X446" s="23"/>
      <c r="Y446" s="23"/>
      <c r="Z446" s="23"/>
      <c r="AA446" s="24"/>
      <c r="AB446" s="24"/>
      <c r="AC446" s="24"/>
      <c r="AD446" s="24"/>
      <c r="AE446" s="16"/>
      <c r="AF446" s="8"/>
      <c r="AK446"/>
      <c r="AL446"/>
      <c r="AM446"/>
      <c r="AN446"/>
      <c r="AO446"/>
      <c r="AP446"/>
      <c r="AQ446"/>
      <c r="AR446"/>
      <c r="AS446"/>
      <c r="AT446"/>
      <c r="AU446"/>
      <c r="AV446"/>
      <c r="AW446"/>
      <c r="AX446"/>
      <c r="AY446"/>
      <c r="AZ446"/>
      <c r="BA446"/>
      <c r="BB446"/>
      <c r="BC446"/>
      <c r="BD446"/>
      <c r="BE446"/>
      <c r="BF446"/>
      <c r="BG446"/>
      <c r="BH446"/>
      <c r="BI446"/>
      <c r="BJ446"/>
    </row>
    <row r="447" spans="1:62" s="104" customFormat="1" ht="5.15" customHeight="1" outlineLevel="1" x14ac:dyDescent="0.35">
      <c r="A447" s="102"/>
      <c r="B447" s="95"/>
      <c r="C447" s="12" t="s">
        <v>85</v>
      </c>
      <c r="D447" s="17"/>
      <c r="E447" s="17"/>
      <c r="F447" s="17"/>
      <c r="G447" s="23"/>
      <c r="H447" s="23"/>
      <c r="I447" s="23"/>
      <c r="J447" s="84" t="s">
        <v>86</v>
      </c>
      <c r="K447" s="23"/>
      <c r="L447" s="23"/>
      <c r="M447" s="23"/>
      <c r="N447" s="23"/>
      <c r="O447" s="23"/>
      <c r="P447" s="23"/>
      <c r="Q447" s="23"/>
      <c r="R447" s="23"/>
      <c r="S447" s="23"/>
      <c r="T447" s="23"/>
      <c r="U447" s="23"/>
      <c r="V447" s="23"/>
      <c r="W447" s="23"/>
      <c r="X447" s="23"/>
      <c r="Y447" s="23"/>
      <c r="Z447" s="23"/>
      <c r="AA447" s="24"/>
      <c r="AB447" s="24"/>
      <c r="AC447" s="24"/>
      <c r="AD447" s="24"/>
      <c r="AE447" s="16"/>
      <c r="AF447" s="8"/>
      <c r="AK447"/>
      <c r="AL447"/>
      <c r="AM447"/>
      <c r="AN447"/>
      <c r="AO447"/>
      <c r="AP447"/>
      <c r="AQ447"/>
      <c r="AR447"/>
      <c r="AS447"/>
      <c r="AT447"/>
      <c r="AU447"/>
      <c r="AV447"/>
      <c r="AW447"/>
      <c r="AX447"/>
      <c r="AY447"/>
      <c r="AZ447"/>
      <c r="BA447"/>
      <c r="BB447"/>
      <c r="BC447"/>
      <c r="BD447"/>
      <c r="BE447"/>
      <c r="BF447"/>
      <c r="BG447"/>
      <c r="BH447"/>
      <c r="BI447"/>
      <c r="BJ447"/>
    </row>
    <row r="448" spans="1:62" s="104" customFormat="1" ht="5.15" customHeight="1" outlineLevel="1" x14ac:dyDescent="0.35">
      <c r="A448" s="102"/>
      <c r="B448" s="95"/>
      <c r="C448" s="17"/>
      <c r="D448" s="17"/>
      <c r="E448" s="17"/>
      <c r="F448" s="13"/>
      <c r="G448" s="85"/>
      <c r="H448" s="85"/>
      <c r="I448" s="85"/>
      <c r="J448" s="85"/>
      <c r="K448" s="85"/>
      <c r="L448" s="85"/>
      <c r="M448" s="85"/>
      <c r="N448" s="85"/>
      <c r="O448" s="85"/>
      <c r="P448" s="85"/>
      <c r="Q448" s="85"/>
      <c r="R448" s="85"/>
      <c r="S448" s="85"/>
      <c r="T448" s="85"/>
      <c r="U448" s="85"/>
      <c r="V448" s="85"/>
      <c r="W448" s="85"/>
      <c r="X448" s="85"/>
      <c r="Y448" s="85"/>
      <c r="Z448" s="85"/>
      <c r="AA448" s="13"/>
      <c r="AB448" s="13"/>
      <c r="AC448" s="13"/>
      <c r="AD448" s="13"/>
      <c r="AE448" s="16"/>
      <c r="AF448" s="8"/>
      <c r="AK448"/>
      <c r="AL448"/>
      <c r="AM448"/>
      <c r="AN448"/>
      <c r="AO448"/>
      <c r="AP448"/>
      <c r="AQ448"/>
      <c r="AR448"/>
      <c r="AS448"/>
      <c r="AT448"/>
      <c r="AU448"/>
      <c r="AV448"/>
      <c r="AW448"/>
      <c r="AX448"/>
      <c r="AY448"/>
      <c r="AZ448"/>
      <c r="BA448"/>
      <c r="BB448"/>
      <c r="BC448"/>
      <c r="BD448"/>
      <c r="BE448"/>
      <c r="BF448"/>
      <c r="BG448"/>
      <c r="BH448"/>
      <c r="BI448"/>
      <c r="BJ448"/>
    </row>
    <row r="449" spans="1:62" s="104" customFormat="1" ht="13.4" customHeight="1" outlineLevel="1" x14ac:dyDescent="0.35">
      <c r="A449" s="102"/>
      <c r="B449" s="95"/>
      <c r="C449" s="17"/>
      <c r="D449" s="17"/>
      <c r="E449" s="17"/>
      <c r="F449" s="13"/>
      <c r="G449" s="86"/>
      <c r="H449" s="86"/>
      <c r="I449" s="99" t="s">
        <v>342</v>
      </c>
      <c r="J449" s="86"/>
      <c r="K449" s="97">
        <f>Annual!K464</f>
        <v>200</v>
      </c>
      <c r="L449" s="86"/>
      <c r="M449" s="96">
        <f>Annual!M464</f>
        <v>0.6</v>
      </c>
      <c r="N449" s="96">
        <f>Annual!N464</f>
        <v>0.6</v>
      </c>
      <c r="O449" s="96">
        <f>Annual!O464</f>
        <v>0.6</v>
      </c>
      <c r="P449" s="96">
        <f>Annual!P464</f>
        <v>0.6</v>
      </c>
      <c r="Q449" s="96">
        <f>Annual!Q464</f>
        <v>0.6</v>
      </c>
      <c r="R449" s="96">
        <f>Annual!R464</f>
        <v>0.6</v>
      </c>
      <c r="S449" s="96">
        <f>Annual!S464</f>
        <v>0.6</v>
      </c>
      <c r="T449" s="96">
        <f>Annual!T464</f>
        <v>0.6</v>
      </c>
      <c r="U449" s="96">
        <f>Annual!U464</f>
        <v>0.6</v>
      </c>
      <c r="V449" s="96">
        <f>Annual!V464</f>
        <v>0.6</v>
      </c>
      <c r="W449" s="86"/>
      <c r="X449" s="86"/>
      <c r="Y449" s="86"/>
      <c r="Z449" s="86"/>
      <c r="AA449" s="13"/>
      <c r="AB449" s="13"/>
      <c r="AC449" s="13"/>
      <c r="AD449" s="13"/>
      <c r="AE449" s="16"/>
      <c r="AF449" s="8"/>
      <c r="AK449"/>
      <c r="AL449"/>
      <c r="AM449"/>
      <c r="AN449"/>
      <c r="AO449"/>
      <c r="AP449"/>
      <c r="AQ449"/>
      <c r="AR449"/>
      <c r="AS449"/>
      <c r="AT449"/>
      <c r="AU449"/>
      <c r="AV449"/>
      <c r="AW449"/>
      <c r="AX449"/>
      <c r="AY449"/>
      <c r="AZ449"/>
      <c r="BA449"/>
      <c r="BB449"/>
      <c r="BC449"/>
      <c r="BD449"/>
      <c r="BE449"/>
      <c r="BF449"/>
      <c r="BG449"/>
      <c r="BH449"/>
      <c r="BI449"/>
      <c r="BJ449"/>
    </row>
    <row r="450" spans="1:62" s="104" customFormat="1" ht="13.4" customHeight="1" outlineLevel="1" x14ac:dyDescent="0.35">
      <c r="A450" s="102"/>
      <c r="B450" s="95"/>
      <c r="C450" s="17"/>
      <c r="D450" s="17"/>
      <c r="E450" s="17"/>
      <c r="F450" s="13"/>
      <c r="G450" s="86"/>
      <c r="H450" s="86"/>
      <c r="I450" s="99" t="s">
        <v>107</v>
      </c>
      <c r="J450" s="86"/>
      <c r="K450" s="97">
        <f>Annual!K465</f>
        <v>200</v>
      </c>
      <c r="L450" s="86"/>
      <c r="M450" s="96">
        <f>Annual!M465</f>
        <v>1</v>
      </c>
      <c r="N450" s="96">
        <f>Annual!N465</f>
        <v>1</v>
      </c>
      <c r="O450" s="96">
        <f>Annual!O465</f>
        <v>1</v>
      </c>
      <c r="P450" s="96">
        <f>Annual!P465</f>
        <v>1</v>
      </c>
      <c r="Q450" s="96">
        <f>Annual!Q465</f>
        <v>1</v>
      </c>
      <c r="R450" s="96">
        <f>Annual!R465</f>
        <v>1</v>
      </c>
      <c r="S450" s="96">
        <f>Annual!S465</f>
        <v>1</v>
      </c>
      <c r="T450" s="96">
        <f>Annual!T465</f>
        <v>1</v>
      </c>
      <c r="U450" s="96">
        <f>Annual!U465</f>
        <v>1</v>
      </c>
      <c r="V450" s="96">
        <f>Annual!V465</f>
        <v>1</v>
      </c>
      <c r="W450" s="86"/>
      <c r="X450" s="86"/>
      <c r="Y450" s="86"/>
      <c r="Z450" s="86"/>
      <c r="AA450" s="13"/>
      <c r="AB450" s="13"/>
      <c r="AC450" s="13"/>
      <c r="AD450" s="13"/>
      <c r="AE450" s="16"/>
      <c r="AF450" s="8"/>
      <c r="AK450"/>
      <c r="AL450"/>
      <c r="AM450"/>
      <c r="AN450"/>
      <c r="AO450"/>
      <c r="AP450"/>
      <c r="AQ450"/>
      <c r="AR450"/>
      <c r="AS450"/>
      <c r="AT450"/>
      <c r="AU450"/>
      <c r="AV450"/>
      <c r="AW450"/>
      <c r="AX450"/>
      <c r="AY450"/>
      <c r="AZ450"/>
      <c r="BA450"/>
      <c r="BB450"/>
      <c r="BC450"/>
      <c r="BD450"/>
      <c r="BE450"/>
      <c r="BF450"/>
      <c r="BG450"/>
      <c r="BH450"/>
      <c r="BI450"/>
      <c r="BJ450"/>
    </row>
    <row r="451" spans="1:62" s="104" customFormat="1" ht="13.4" customHeight="1" outlineLevel="1" x14ac:dyDescent="0.35">
      <c r="A451" s="102"/>
      <c r="B451" s="95"/>
      <c r="C451" s="17"/>
      <c r="D451" s="17"/>
      <c r="E451" s="17"/>
      <c r="F451" s="13"/>
      <c r="G451" s="86"/>
      <c r="H451" s="86"/>
      <c r="I451" s="99" t="s">
        <v>108</v>
      </c>
      <c r="J451" s="86"/>
      <c r="K451" s="97">
        <f>Annual!K466</f>
        <v>200</v>
      </c>
      <c r="L451" s="86"/>
      <c r="M451" s="96">
        <f>Annual!M466</f>
        <v>0.84083257690268853</v>
      </c>
      <c r="N451" s="96">
        <f>Annual!N466</f>
        <v>0.84083257690268853</v>
      </c>
      <c r="O451" s="96">
        <f>Annual!O466</f>
        <v>0.84083257690268853</v>
      </c>
      <c r="P451" s="96">
        <f>Annual!P466</f>
        <v>0.84083257690268853</v>
      </c>
      <c r="Q451" s="96">
        <f>Annual!Q466</f>
        <v>0.84083257690268853</v>
      </c>
      <c r="R451" s="96">
        <f>Annual!R466</f>
        <v>0.84083257690268853</v>
      </c>
      <c r="S451" s="96">
        <f>Annual!S466</f>
        <v>0.84083257690268853</v>
      </c>
      <c r="T451" s="96">
        <f>Annual!T466</f>
        <v>0.84083257690268853</v>
      </c>
      <c r="U451" s="96">
        <f>Annual!U466</f>
        <v>0.84083257690268853</v>
      </c>
      <c r="V451" s="96">
        <f>Annual!V466</f>
        <v>0.84083257690268853</v>
      </c>
      <c r="W451" s="86"/>
      <c r="X451" s="86"/>
      <c r="Y451" s="86"/>
      <c r="Z451" s="86"/>
      <c r="AA451" s="13"/>
      <c r="AB451" s="13"/>
      <c r="AC451" s="13"/>
      <c r="AD451" s="13"/>
      <c r="AE451" s="16"/>
      <c r="AF451" s="8"/>
      <c r="AK451"/>
      <c r="AL451"/>
      <c r="AM451"/>
      <c r="AN451"/>
      <c r="AO451"/>
      <c r="AP451"/>
      <c r="AQ451"/>
      <c r="AR451"/>
      <c r="AS451"/>
      <c r="AT451"/>
      <c r="AU451"/>
      <c r="AV451"/>
      <c r="AW451"/>
      <c r="AX451"/>
      <c r="AY451"/>
      <c r="AZ451"/>
      <c r="BA451"/>
      <c r="BB451"/>
      <c r="BC451"/>
      <c r="BD451"/>
      <c r="BE451"/>
      <c r="BF451"/>
      <c r="BG451"/>
      <c r="BH451"/>
      <c r="BI451"/>
      <c r="BJ451"/>
    </row>
    <row r="452" spans="1:62" s="104" customFormat="1" ht="13.4" customHeight="1" outlineLevel="1" x14ac:dyDescent="0.35">
      <c r="A452" s="102"/>
      <c r="B452" s="95"/>
      <c r="C452" s="17"/>
      <c r="D452" s="17"/>
      <c r="E452" s="17"/>
      <c r="F452" s="13"/>
      <c r="G452" s="86"/>
      <c r="H452" s="86"/>
      <c r="I452" s="99" t="s">
        <v>109</v>
      </c>
      <c r="J452" s="86"/>
      <c r="K452" s="97">
        <f>Annual!K467</f>
        <v>200</v>
      </c>
      <c r="L452" s="86"/>
      <c r="M452" s="96">
        <f>Annual!M467</f>
        <v>0.73413739144174694</v>
      </c>
      <c r="N452" s="96">
        <f>Annual!N467</f>
        <v>0.73413739144174694</v>
      </c>
      <c r="O452" s="96">
        <f>Annual!O467</f>
        <v>0.73413739144174694</v>
      </c>
      <c r="P452" s="96">
        <f>Annual!P467</f>
        <v>0.73413739144174694</v>
      </c>
      <c r="Q452" s="96">
        <f>Annual!Q467</f>
        <v>0.73413739144174694</v>
      </c>
      <c r="R452" s="96">
        <f>Annual!R467</f>
        <v>0.73413739144174694</v>
      </c>
      <c r="S452" s="96">
        <f>Annual!S467</f>
        <v>0.73413739144174694</v>
      </c>
      <c r="T452" s="96">
        <f>Annual!T467</f>
        <v>0.73413739144174694</v>
      </c>
      <c r="U452" s="96">
        <f>Annual!U467</f>
        <v>0.73413739144174694</v>
      </c>
      <c r="V452" s="96">
        <f>Annual!V467</f>
        <v>0.73413739144174694</v>
      </c>
      <c r="W452" s="86"/>
      <c r="X452" s="86"/>
      <c r="Y452" s="86"/>
      <c r="Z452" s="86"/>
      <c r="AA452" s="13"/>
      <c r="AB452" s="13"/>
      <c r="AC452" s="13"/>
      <c r="AD452" s="13"/>
      <c r="AE452" s="16"/>
      <c r="AF452" s="8"/>
      <c r="AK452"/>
      <c r="AL452"/>
      <c r="AM452"/>
      <c r="AN452"/>
      <c r="AO452"/>
      <c r="AP452"/>
      <c r="AQ452"/>
      <c r="AR452"/>
      <c r="AS452"/>
      <c r="AT452"/>
      <c r="AU452"/>
      <c r="AV452"/>
      <c r="AW452"/>
      <c r="AX452"/>
      <c r="AY452"/>
      <c r="AZ452"/>
      <c r="BA452"/>
      <c r="BB452"/>
      <c r="BC452"/>
      <c r="BD452"/>
      <c r="BE452"/>
      <c r="BF452"/>
      <c r="BG452"/>
      <c r="BH452"/>
      <c r="BI452"/>
      <c r="BJ452"/>
    </row>
    <row r="453" spans="1:62" s="104" customFormat="1" ht="13.4" customHeight="1" outlineLevel="1" x14ac:dyDescent="0.35">
      <c r="A453" s="102"/>
      <c r="B453" s="95"/>
      <c r="C453" s="17"/>
      <c r="D453" s="17"/>
      <c r="E453" s="17"/>
      <c r="F453" s="13"/>
      <c r="G453" s="86"/>
      <c r="H453" s="86"/>
      <c r="I453" s="99" t="s">
        <v>110</v>
      </c>
      <c r="J453" s="86"/>
      <c r="K453" s="97">
        <f>Annual!K468</f>
        <v>200</v>
      </c>
      <c r="L453" s="86"/>
      <c r="M453" s="96">
        <f>Annual!M468</f>
        <v>0.72703223968722896</v>
      </c>
      <c r="N453" s="96">
        <f>Annual!N468</f>
        <v>0.72703223968722896</v>
      </c>
      <c r="O453" s="96">
        <f>Annual!O468</f>
        <v>0.72703223968722896</v>
      </c>
      <c r="P453" s="96">
        <f>Annual!P468</f>
        <v>0.72703223968722896</v>
      </c>
      <c r="Q453" s="96">
        <f>Annual!Q468</f>
        <v>0.72703223968722896</v>
      </c>
      <c r="R453" s="96">
        <f>Annual!R468</f>
        <v>0.72703223968722896</v>
      </c>
      <c r="S453" s="96">
        <f>Annual!S468</f>
        <v>0.72703223968722896</v>
      </c>
      <c r="T453" s="96">
        <f>Annual!T468</f>
        <v>0.72703223968722896</v>
      </c>
      <c r="U453" s="96">
        <f>Annual!U468</f>
        <v>0.72703223968722896</v>
      </c>
      <c r="V453" s="96">
        <f>Annual!V468</f>
        <v>0.72703223968722896</v>
      </c>
      <c r="W453" s="86"/>
      <c r="X453" s="86"/>
      <c r="Y453" s="86"/>
      <c r="Z453" s="86"/>
      <c r="AA453" s="13"/>
      <c r="AB453" s="13"/>
      <c r="AC453" s="13"/>
      <c r="AD453" s="13"/>
      <c r="AE453" s="16"/>
      <c r="AF453" s="8"/>
      <c r="AK453"/>
      <c r="AL453"/>
      <c r="AM453"/>
      <c r="AN453"/>
      <c r="AO453"/>
      <c r="AP453"/>
      <c r="AQ453"/>
      <c r="AR453"/>
      <c r="AS453"/>
      <c r="AT453"/>
      <c r="AU453"/>
      <c r="AV453"/>
      <c r="AW453"/>
      <c r="AX453"/>
      <c r="AY453"/>
      <c r="AZ453"/>
      <c r="BA453"/>
      <c r="BB453"/>
      <c r="BC453"/>
      <c r="BD453"/>
      <c r="BE453"/>
      <c r="BF453"/>
      <c r="BG453"/>
      <c r="BH453"/>
      <c r="BI453"/>
      <c r="BJ453"/>
    </row>
    <row r="454" spans="1:62" s="104" customFormat="1" ht="13.4" customHeight="1" outlineLevel="1" x14ac:dyDescent="0.35">
      <c r="A454" s="102"/>
      <c r="B454" s="95"/>
      <c r="C454" s="17"/>
      <c r="D454" s="17"/>
      <c r="E454" s="17"/>
      <c r="F454" s="13"/>
      <c r="G454" s="86"/>
      <c r="H454" s="86"/>
      <c r="I454" s="99" t="s">
        <v>111</v>
      </c>
      <c r="J454" s="86"/>
      <c r="K454" s="97">
        <f>Annual!K469</f>
        <v>200</v>
      </c>
      <c r="L454" s="86"/>
      <c r="M454" s="96">
        <f>Annual!M469</f>
        <v>0.73404192443192195</v>
      </c>
      <c r="N454" s="96">
        <f>Annual!N469</f>
        <v>0.73404192443192195</v>
      </c>
      <c r="O454" s="96">
        <f>Annual!O469</f>
        <v>0.73404192443192195</v>
      </c>
      <c r="P454" s="96">
        <f>Annual!P469</f>
        <v>0.73404192443192195</v>
      </c>
      <c r="Q454" s="96">
        <f>Annual!Q469</f>
        <v>0.73404192443192195</v>
      </c>
      <c r="R454" s="96">
        <f>Annual!R469</f>
        <v>0.73404192443192195</v>
      </c>
      <c r="S454" s="96">
        <f>Annual!S469</f>
        <v>0.73404192443192195</v>
      </c>
      <c r="T454" s="96">
        <f>Annual!T469</f>
        <v>0.73404192443192195</v>
      </c>
      <c r="U454" s="96">
        <f>Annual!U469</f>
        <v>0.73404192443192195</v>
      </c>
      <c r="V454" s="96">
        <f>Annual!V469</f>
        <v>0.73404192443192195</v>
      </c>
      <c r="W454" s="86"/>
      <c r="X454" s="86"/>
      <c r="Y454" s="86"/>
      <c r="Z454" s="86"/>
      <c r="AA454" s="13"/>
      <c r="AB454" s="13"/>
      <c r="AC454" s="13"/>
      <c r="AD454" s="13"/>
      <c r="AE454" s="16"/>
      <c r="AF454" s="8"/>
      <c r="AK454"/>
      <c r="AL454"/>
      <c r="AM454"/>
      <c r="AN454"/>
      <c r="AO454"/>
      <c r="AP454"/>
      <c r="AQ454"/>
      <c r="AR454"/>
      <c r="AS454"/>
      <c r="AT454"/>
      <c r="AU454"/>
      <c r="AV454"/>
      <c r="AW454"/>
      <c r="AX454"/>
      <c r="AY454"/>
      <c r="AZ454"/>
      <c r="BA454"/>
      <c r="BB454"/>
      <c r="BC454"/>
      <c r="BD454"/>
      <c r="BE454"/>
      <c r="BF454"/>
      <c r="BG454"/>
      <c r="BH454"/>
      <c r="BI454"/>
      <c r="BJ454"/>
    </row>
    <row r="455" spans="1:62" s="104" customFormat="1" ht="13.4" customHeight="1" outlineLevel="1" x14ac:dyDescent="0.35">
      <c r="A455" s="102"/>
      <c r="B455" s="95"/>
      <c r="C455" s="17"/>
      <c r="D455" s="17"/>
      <c r="E455" s="17"/>
      <c r="F455" s="13"/>
      <c r="G455" s="86"/>
      <c r="H455" s="86"/>
      <c r="I455" s="99" t="s">
        <v>112</v>
      </c>
      <c r="J455" s="86"/>
      <c r="K455" s="97">
        <f>Annual!K470</f>
        <v>200</v>
      </c>
      <c r="L455" s="86"/>
      <c r="M455" s="96">
        <f>Annual!M470</f>
        <v>0.6</v>
      </c>
      <c r="N455" s="96">
        <f>Annual!N470</f>
        <v>0.6</v>
      </c>
      <c r="O455" s="96">
        <f>Annual!O470</f>
        <v>0.6</v>
      </c>
      <c r="P455" s="96">
        <f>Annual!P470</f>
        <v>0.6</v>
      </c>
      <c r="Q455" s="96">
        <f>Annual!Q470</f>
        <v>0.6</v>
      </c>
      <c r="R455" s="96">
        <f>Annual!R470</f>
        <v>0.6</v>
      </c>
      <c r="S455" s="96">
        <f>Annual!S470</f>
        <v>0.6</v>
      </c>
      <c r="T455" s="96">
        <f>Annual!T470</f>
        <v>0.6</v>
      </c>
      <c r="U455" s="96">
        <f>Annual!U470</f>
        <v>0.6</v>
      </c>
      <c r="V455" s="96">
        <f>Annual!V470</f>
        <v>0.6</v>
      </c>
      <c r="W455" s="86"/>
      <c r="X455" s="86"/>
      <c r="Y455" s="86"/>
      <c r="Z455" s="86"/>
      <c r="AA455" s="13"/>
      <c r="AB455" s="13"/>
      <c r="AC455" s="13"/>
      <c r="AD455" s="13"/>
      <c r="AE455" s="16"/>
      <c r="AF455" s="8"/>
      <c r="AK455"/>
      <c r="AL455"/>
      <c r="AM455"/>
      <c r="AN455"/>
      <c r="AO455"/>
      <c r="AP455"/>
      <c r="AQ455"/>
      <c r="AR455"/>
      <c r="AS455"/>
      <c r="AT455"/>
      <c r="AU455"/>
      <c r="AV455"/>
      <c r="AW455"/>
      <c r="AX455"/>
      <c r="AY455"/>
      <c r="AZ455"/>
      <c r="BA455"/>
      <c r="BB455"/>
      <c r="BC455"/>
      <c r="BD455"/>
      <c r="BE455"/>
      <c r="BF455"/>
      <c r="BG455"/>
      <c r="BH455"/>
      <c r="BI455"/>
      <c r="BJ455"/>
    </row>
    <row r="456" spans="1:62" s="104" customFormat="1" ht="13.4" customHeight="1" outlineLevel="1" x14ac:dyDescent="0.35">
      <c r="A456" s="102"/>
      <c r="B456" s="95"/>
      <c r="C456" s="17"/>
      <c r="D456" s="17"/>
      <c r="E456" s="17"/>
      <c r="F456" s="13"/>
      <c r="G456" s="86"/>
      <c r="H456" s="86"/>
      <c r="I456" s="99" t="s">
        <v>113</v>
      </c>
      <c r="J456" s="86"/>
      <c r="K456" s="97">
        <f>Annual!K471</f>
        <v>200</v>
      </c>
      <c r="L456" s="86"/>
      <c r="M456" s="96">
        <f>Annual!M471</f>
        <v>0.6</v>
      </c>
      <c r="N456" s="96">
        <f>Annual!N471</f>
        <v>0.6</v>
      </c>
      <c r="O456" s="96">
        <f>Annual!O471</f>
        <v>0.6</v>
      </c>
      <c r="P456" s="96">
        <f>Annual!P471</f>
        <v>0.6</v>
      </c>
      <c r="Q456" s="96">
        <f>Annual!Q471</f>
        <v>0.6</v>
      </c>
      <c r="R456" s="96">
        <f>Annual!R471</f>
        <v>0.6</v>
      </c>
      <c r="S456" s="96">
        <f>Annual!S471</f>
        <v>0.6</v>
      </c>
      <c r="T456" s="96">
        <f>Annual!T471</f>
        <v>0.6</v>
      </c>
      <c r="U456" s="96">
        <f>Annual!U471</f>
        <v>0.6</v>
      </c>
      <c r="V456" s="96">
        <f>Annual!V471</f>
        <v>0.6</v>
      </c>
      <c r="W456" s="86"/>
      <c r="X456" s="86"/>
      <c r="Y456" s="86"/>
      <c r="Z456" s="86"/>
      <c r="AA456" s="13"/>
      <c r="AB456" s="13"/>
      <c r="AC456" s="13"/>
      <c r="AD456" s="13"/>
      <c r="AE456" s="16"/>
      <c r="AF456" s="8"/>
      <c r="AK456"/>
      <c r="AL456"/>
      <c r="AM456"/>
      <c r="AN456"/>
      <c r="AO456"/>
      <c r="AP456"/>
      <c r="AQ456"/>
      <c r="AR456"/>
      <c r="AS456"/>
      <c r="AT456"/>
      <c r="AU456"/>
      <c r="AV456"/>
      <c r="AW456"/>
      <c r="AX456"/>
      <c r="AY456"/>
      <c r="AZ456"/>
      <c r="BA456"/>
      <c r="BB456"/>
      <c r="BC456"/>
      <c r="BD456"/>
      <c r="BE456"/>
      <c r="BF456"/>
      <c r="BG456"/>
      <c r="BH456"/>
      <c r="BI456"/>
      <c r="BJ456"/>
    </row>
    <row r="457" spans="1:62" s="104" customFormat="1" ht="13.4" customHeight="1" outlineLevel="1" x14ac:dyDescent="0.35">
      <c r="A457" s="102"/>
      <c r="B457" s="95"/>
      <c r="C457" s="17"/>
      <c r="D457" s="17"/>
      <c r="E457" s="17"/>
      <c r="F457" s="13"/>
      <c r="G457" s="86"/>
      <c r="H457" s="86"/>
      <c r="I457" s="99" t="s">
        <v>114</v>
      </c>
      <c r="J457" s="86"/>
      <c r="K457" s="97">
        <f>Annual!K472</f>
        <v>200</v>
      </c>
      <c r="L457" s="86"/>
      <c r="M457" s="96">
        <f>Annual!M472</f>
        <v>0.6</v>
      </c>
      <c r="N457" s="96">
        <f>Annual!N472</f>
        <v>0.6</v>
      </c>
      <c r="O457" s="96">
        <f>Annual!O472</f>
        <v>0.6</v>
      </c>
      <c r="P457" s="96">
        <f>Annual!P472</f>
        <v>0.6</v>
      </c>
      <c r="Q457" s="96">
        <f>Annual!Q472</f>
        <v>0.6</v>
      </c>
      <c r="R457" s="96">
        <f>Annual!R472</f>
        <v>0.6</v>
      </c>
      <c r="S457" s="96">
        <f>Annual!S472</f>
        <v>0.6</v>
      </c>
      <c r="T457" s="96">
        <f>Annual!T472</f>
        <v>0.6</v>
      </c>
      <c r="U457" s="96">
        <f>Annual!U472</f>
        <v>0.6</v>
      </c>
      <c r="V457" s="96">
        <f>Annual!V472</f>
        <v>0.6</v>
      </c>
      <c r="W457" s="86"/>
      <c r="X457" s="86"/>
      <c r="Y457" s="86"/>
      <c r="Z457" s="86"/>
      <c r="AA457" s="13"/>
      <c r="AB457" s="13"/>
      <c r="AC457" s="13"/>
      <c r="AD457" s="13"/>
      <c r="AE457" s="16"/>
      <c r="AF457" s="8"/>
      <c r="AK457"/>
      <c r="AL457"/>
      <c r="AM457"/>
      <c r="AN457"/>
      <c r="AO457"/>
      <c r="AP457"/>
      <c r="AQ457"/>
      <c r="AR457"/>
      <c r="AS457"/>
      <c r="AT457"/>
      <c r="AU457"/>
      <c r="AV457"/>
      <c r="AW457"/>
      <c r="AX457"/>
      <c r="AY457"/>
      <c r="AZ457"/>
      <c r="BA457"/>
      <c r="BB457"/>
      <c r="BC457"/>
      <c r="BD457"/>
      <c r="BE457"/>
      <c r="BF457"/>
      <c r="BG457"/>
      <c r="BH457"/>
      <c r="BI457"/>
      <c r="BJ457"/>
    </row>
    <row r="458" spans="1:62" s="104" customFormat="1" ht="13.4" customHeight="1" outlineLevel="1" x14ac:dyDescent="0.35">
      <c r="A458" s="102"/>
      <c r="B458" s="95"/>
      <c r="C458" s="17"/>
      <c r="D458" s="17"/>
      <c r="E458" s="17"/>
      <c r="F458" s="13"/>
      <c r="G458" s="91"/>
      <c r="H458" s="91"/>
      <c r="I458" s="99" t="s">
        <v>115</v>
      </c>
      <c r="J458" s="91"/>
      <c r="K458" s="97">
        <f>Annual!K473</f>
        <v>200</v>
      </c>
      <c r="L458" s="91"/>
      <c r="M458" s="96">
        <f>Annual!M473</f>
        <v>0.6</v>
      </c>
      <c r="N458" s="96">
        <f>Annual!N473</f>
        <v>0.6</v>
      </c>
      <c r="O458" s="96">
        <f>Annual!O473</f>
        <v>0.6</v>
      </c>
      <c r="P458" s="96">
        <f>Annual!P473</f>
        <v>0.6</v>
      </c>
      <c r="Q458" s="96">
        <f>Annual!Q473</f>
        <v>0.6</v>
      </c>
      <c r="R458" s="96">
        <f>Annual!R473</f>
        <v>0.6</v>
      </c>
      <c r="S458" s="96">
        <f>Annual!S473</f>
        <v>0.6</v>
      </c>
      <c r="T458" s="96">
        <f>Annual!T473</f>
        <v>0.6</v>
      </c>
      <c r="U458" s="96">
        <f>Annual!U473</f>
        <v>0.6</v>
      </c>
      <c r="V458" s="96">
        <f>Annual!V473</f>
        <v>0.6</v>
      </c>
      <c r="W458" s="91"/>
      <c r="X458" s="91"/>
      <c r="Y458" s="91"/>
      <c r="Z458" s="91"/>
      <c r="AA458" s="13"/>
      <c r="AB458" s="13"/>
      <c r="AC458" s="13"/>
      <c r="AD458" s="13"/>
      <c r="AE458" s="16"/>
      <c r="AF458" s="8"/>
      <c r="AK458"/>
      <c r="AL458"/>
      <c r="AM458"/>
      <c r="AN458"/>
      <c r="AO458"/>
      <c r="AP458"/>
      <c r="AQ458"/>
      <c r="AR458"/>
      <c r="AS458"/>
      <c r="AT458"/>
      <c r="AU458"/>
      <c r="AV458"/>
      <c r="AW458"/>
      <c r="AX458"/>
      <c r="AY458"/>
      <c r="AZ458"/>
      <c r="BA458"/>
      <c r="BB458"/>
      <c r="BC458"/>
      <c r="BD458"/>
      <c r="BE458"/>
      <c r="BF458"/>
      <c r="BG458"/>
      <c r="BH458"/>
      <c r="BI458"/>
      <c r="BJ458"/>
    </row>
    <row r="459" spans="1:62" s="104" customFormat="1" ht="13.4" customHeight="1" outlineLevel="1" x14ac:dyDescent="0.35">
      <c r="A459" s="102"/>
      <c r="B459" s="95"/>
      <c r="C459" s="17"/>
      <c r="D459" s="17"/>
      <c r="E459" s="17"/>
      <c r="F459" s="13"/>
      <c r="G459" s="91"/>
      <c r="H459" s="91"/>
      <c r="I459" s="99"/>
      <c r="J459" s="91"/>
      <c r="K459" s="91"/>
      <c r="L459" s="91"/>
      <c r="M459" s="91"/>
      <c r="N459" s="91"/>
      <c r="O459" s="91"/>
      <c r="P459" s="91"/>
      <c r="Q459" s="91"/>
      <c r="R459" s="91"/>
      <c r="S459" s="91"/>
      <c r="T459" s="91"/>
      <c r="U459" s="91"/>
      <c r="V459" s="91"/>
      <c r="W459" s="91"/>
      <c r="X459" s="91"/>
      <c r="Y459" s="91"/>
      <c r="Z459" s="91"/>
      <c r="AA459" s="13"/>
      <c r="AB459" s="13"/>
      <c r="AC459" s="13"/>
      <c r="AD459" s="13"/>
      <c r="AE459" s="16"/>
      <c r="AF459" s="8"/>
      <c r="AK459"/>
      <c r="AL459"/>
      <c r="AM459"/>
      <c r="AN459"/>
      <c r="AO459"/>
      <c r="AP459"/>
      <c r="AQ459"/>
      <c r="AR459"/>
      <c r="AS459"/>
      <c r="AT459"/>
      <c r="AU459"/>
      <c r="AV459"/>
      <c r="AW459"/>
      <c r="AX459"/>
      <c r="AY459"/>
      <c r="AZ459"/>
      <c r="BA459"/>
      <c r="BB459"/>
      <c r="BC459"/>
      <c r="BD459"/>
      <c r="BE459"/>
      <c r="BF459"/>
      <c r="BG459"/>
      <c r="BH459"/>
      <c r="BI459"/>
      <c r="BJ459"/>
    </row>
    <row r="460" spans="1:62" s="104" customFormat="1" ht="13.4" customHeight="1" outlineLevel="1" x14ac:dyDescent="0.35">
      <c r="A460" s="102"/>
      <c r="B460" s="95"/>
      <c r="C460" s="17"/>
      <c r="D460" s="17"/>
      <c r="E460" s="17"/>
      <c r="F460" s="13"/>
      <c r="G460" s="91"/>
      <c r="H460" s="91" t="s">
        <v>192</v>
      </c>
      <c r="I460" s="99"/>
      <c r="J460" s="91"/>
      <c r="K460" s="91"/>
      <c r="L460" s="91"/>
      <c r="M460" s="91"/>
      <c r="N460" s="91"/>
      <c r="O460" s="137">
        <v>0</v>
      </c>
      <c r="P460" s="91"/>
      <c r="Q460" s="91"/>
      <c r="R460" s="91"/>
      <c r="S460" s="91"/>
      <c r="T460" s="91"/>
      <c r="U460" s="91"/>
      <c r="V460" s="91"/>
      <c r="W460" s="91"/>
      <c r="X460" s="91"/>
      <c r="Y460" s="91"/>
      <c r="Z460" s="91"/>
      <c r="AA460" s="13"/>
      <c r="AB460" s="13"/>
      <c r="AC460" s="13"/>
      <c r="AD460" s="13"/>
      <c r="AE460" s="16"/>
      <c r="AF460" s="8"/>
      <c r="AK460"/>
      <c r="AL460"/>
      <c r="AM460"/>
      <c r="AN460"/>
      <c r="AO460"/>
      <c r="AP460"/>
      <c r="AQ460"/>
      <c r="AR460"/>
      <c r="AS460"/>
      <c r="AT460"/>
      <c r="AU460"/>
      <c r="AV460"/>
      <c r="AW460"/>
      <c r="AX460"/>
      <c r="AY460"/>
      <c r="AZ460"/>
      <c r="BA460"/>
      <c r="BB460"/>
      <c r="BC460"/>
      <c r="BD460"/>
      <c r="BE460"/>
      <c r="BF460"/>
      <c r="BG460"/>
      <c r="BH460"/>
      <c r="BI460"/>
      <c r="BJ460"/>
    </row>
    <row r="461" spans="1:62" s="104" customFormat="1" ht="13.4" customHeight="1" outlineLevel="1" x14ac:dyDescent="0.35">
      <c r="A461" s="102"/>
      <c r="B461" s="95"/>
      <c r="C461" s="17"/>
      <c r="D461" s="17"/>
      <c r="E461" s="17"/>
      <c r="F461" s="13"/>
      <c r="G461" s="91"/>
      <c r="H461" s="91" t="s">
        <v>153</v>
      </c>
      <c r="I461" s="99"/>
      <c r="J461" s="91"/>
      <c r="K461" s="91"/>
      <c r="L461" s="91"/>
      <c r="M461" s="91"/>
      <c r="N461" s="91"/>
      <c r="O461" s="137">
        <v>0.25</v>
      </c>
      <c r="P461" s="91"/>
      <c r="Q461" s="91"/>
      <c r="R461" s="91"/>
      <c r="S461" s="91"/>
      <c r="T461" s="91"/>
      <c r="U461" s="91"/>
      <c r="V461" s="91"/>
      <c r="W461" s="91"/>
      <c r="X461" s="91"/>
      <c r="Y461" s="91"/>
      <c r="Z461" s="91"/>
      <c r="AA461" s="13"/>
      <c r="AB461" s="13"/>
      <c r="AC461" s="13"/>
      <c r="AD461" s="13"/>
      <c r="AE461" s="16"/>
      <c r="AF461" s="8"/>
      <c r="AK461"/>
      <c r="AL461"/>
      <c r="AM461"/>
      <c r="AN461"/>
      <c r="AO461"/>
      <c r="AP461"/>
      <c r="AQ461"/>
      <c r="AR461"/>
      <c r="AS461"/>
      <c r="AT461"/>
      <c r="AU461"/>
      <c r="AV461"/>
      <c r="AW461"/>
      <c r="AX461"/>
      <c r="AY461"/>
      <c r="AZ461"/>
      <c r="BA461"/>
      <c r="BB461"/>
      <c r="BC461"/>
      <c r="BD461"/>
      <c r="BE461"/>
      <c r="BF461"/>
      <c r="BG461"/>
      <c r="BH461"/>
      <c r="BI461"/>
      <c r="BJ461"/>
    </row>
    <row r="462" spans="1:62" s="104" customFormat="1" ht="13.4" customHeight="1" outlineLevel="1" x14ac:dyDescent="0.35">
      <c r="A462" s="102"/>
      <c r="B462" s="95"/>
      <c r="C462" s="17"/>
      <c r="D462" s="17"/>
      <c r="E462" s="17"/>
      <c r="F462" s="13"/>
      <c r="G462" s="91"/>
      <c r="H462" s="91" t="s">
        <v>193</v>
      </c>
      <c r="I462" s="99"/>
      <c r="J462" s="91"/>
      <c r="K462" s="91"/>
      <c r="L462" s="91"/>
      <c r="M462" s="91"/>
      <c r="N462" s="91"/>
      <c r="O462" s="137">
        <v>0.5</v>
      </c>
      <c r="P462" s="91"/>
      <c r="Q462" s="91"/>
      <c r="R462" s="91"/>
      <c r="S462" s="91"/>
      <c r="T462" s="91"/>
      <c r="U462" s="91"/>
      <c r="V462" s="91"/>
      <c r="W462" s="91"/>
      <c r="X462" s="91"/>
      <c r="Y462" s="91"/>
      <c r="Z462" s="91"/>
      <c r="AA462" s="13"/>
      <c r="AB462" s="13"/>
      <c r="AC462" s="13"/>
      <c r="AD462" s="13"/>
      <c r="AE462" s="16"/>
      <c r="AF462" s="8"/>
      <c r="AK462"/>
      <c r="AL462"/>
      <c r="AM462"/>
      <c r="AN462"/>
      <c r="AO462"/>
      <c r="AP462"/>
      <c r="AQ462"/>
      <c r="AR462"/>
      <c r="AS462"/>
      <c r="AT462"/>
      <c r="AU462"/>
      <c r="AV462"/>
      <c r="AW462"/>
      <c r="AX462"/>
      <c r="AY462"/>
      <c r="AZ462"/>
      <c r="BA462"/>
      <c r="BB462"/>
      <c r="BC462"/>
      <c r="BD462"/>
      <c r="BE462"/>
      <c r="BF462"/>
      <c r="BG462"/>
      <c r="BH462"/>
      <c r="BI462"/>
      <c r="BJ462"/>
    </row>
    <row r="463" spans="1:62" s="104" customFormat="1" ht="13.4" customHeight="1" outlineLevel="1" x14ac:dyDescent="0.35">
      <c r="A463" s="102"/>
      <c r="B463" s="95"/>
      <c r="C463" s="17"/>
      <c r="D463" s="17"/>
      <c r="E463" s="17"/>
      <c r="F463" s="13"/>
      <c r="G463" s="91"/>
      <c r="H463" s="91" t="s">
        <v>194</v>
      </c>
      <c r="I463" s="99"/>
      <c r="J463" s="91"/>
      <c r="K463" s="91"/>
      <c r="L463" s="91"/>
      <c r="M463" s="91"/>
      <c r="N463" s="91"/>
      <c r="O463" s="137">
        <v>1</v>
      </c>
      <c r="P463" s="91"/>
      <c r="Q463" s="91"/>
      <c r="R463" s="91"/>
      <c r="S463" s="91"/>
      <c r="T463" s="91"/>
      <c r="U463" s="91"/>
      <c r="V463" s="91"/>
      <c r="W463" s="91"/>
      <c r="X463" s="91"/>
      <c r="Y463" s="91"/>
      <c r="Z463" s="91"/>
      <c r="AA463" s="13"/>
      <c r="AB463" s="13"/>
      <c r="AC463" s="13"/>
      <c r="AD463" s="13"/>
      <c r="AE463" s="16"/>
      <c r="AF463" s="8"/>
      <c r="AK463"/>
      <c r="AL463"/>
      <c r="AM463"/>
      <c r="AN463"/>
      <c r="AO463"/>
      <c r="AP463"/>
      <c r="AQ463"/>
      <c r="AR463"/>
      <c r="AS463"/>
      <c r="AT463"/>
      <c r="AU463"/>
      <c r="AV463"/>
      <c r="AW463"/>
      <c r="AX463"/>
      <c r="AY463"/>
      <c r="AZ463"/>
      <c r="BA463"/>
      <c r="BB463"/>
      <c r="BC463"/>
      <c r="BD463"/>
      <c r="BE463"/>
      <c r="BF463"/>
      <c r="BG463"/>
      <c r="BH463"/>
      <c r="BI463"/>
      <c r="BJ463"/>
    </row>
    <row r="464" spans="1:62" s="104" customFormat="1" ht="13.4" customHeight="1" outlineLevel="1" x14ac:dyDescent="0.35">
      <c r="A464" s="102"/>
      <c r="B464" s="95"/>
      <c r="C464" s="17"/>
      <c r="D464" s="17"/>
      <c r="E464" s="17"/>
      <c r="F464" s="13"/>
      <c r="G464" s="91"/>
      <c r="H464" s="91" t="s">
        <v>154</v>
      </c>
      <c r="I464" s="99"/>
      <c r="J464" s="91"/>
      <c r="K464" s="91"/>
      <c r="L464" s="91"/>
      <c r="M464" s="91"/>
      <c r="N464" s="91"/>
      <c r="O464" s="130"/>
      <c r="P464" s="91"/>
      <c r="Q464" s="91"/>
      <c r="R464" s="91"/>
      <c r="S464" s="91"/>
      <c r="T464" s="91"/>
      <c r="U464" s="91"/>
      <c r="V464" s="91"/>
      <c r="W464" s="91"/>
      <c r="X464" s="91"/>
      <c r="Y464" s="91"/>
      <c r="Z464" s="91"/>
      <c r="AA464" s="13"/>
      <c r="AB464" s="13"/>
      <c r="AC464" s="13"/>
      <c r="AD464" s="13"/>
      <c r="AE464" s="16"/>
      <c r="AF464" s="8"/>
      <c r="AK464"/>
      <c r="AL464"/>
      <c r="AM464"/>
      <c r="AN464"/>
      <c r="AO464"/>
      <c r="AP464"/>
      <c r="AQ464"/>
      <c r="AR464"/>
      <c r="AS464"/>
      <c r="AT464"/>
      <c r="AU464"/>
      <c r="AV464"/>
      <c r="AW464"/>
      <c r="AX464"/>
      <c r="AY464"/>
      <c r="AZ464"/>
      <c r="BA464"/>
      <c r="BB464"/>
      <c r="BC464"/>
      <c r="BD464"/>
      <c r="BE464"/>
      <c r="BF464"/>
      <c r="BG464"/>
      <c r="BH464"/>
      <c r="BI464"/>
      <c r="BJ464"/>
    </row>
    <row r="465" spans="1:62" s="104" customFormat="1" ht="5.15" customHeight="1" outlineLevel="1" x14ac:dyDescent="0.35">
      <c r="A465" s="102"/>
      <c r="B465" s="95"/>
      <c r="C465" s="12" t="s">
        <v>89</v>
      </c>
      <c r="D465" s="17"/>
      <c r="E465" s="17"/>
      <c r="F465" s="13"/>
      <c r="G465" s="91"/>
      <c r="H465" s="91"/>
      <c r="I465" s="101"/>
      <c r="J465" s="91"/>
      <c r="K465" s="91"/>
      <c r="L465" s="91"/>
      <c r="M465" s="91"/>
      <c r="N465" s="91"/>
      <c r="O465" s="91"/>
      <c r="P465" s="91"/>
      <c r="Q465" s="91"/>
      <c r="R465" s="91"/>
      <c r="S465" s="91"/>
      <c r="T465" s="91"/>
      <c r="U465" s="91"/>
      <c r="V465" s="91"/>
      <c r="W465" s="91"/>
      <c r="X465" s="91"/>
      <c r="Y465" s="91"/>
      <c r="Z465" s="91"/>
      <c r="AA465" s="13"/>
      <c r="AB465" s="13"/>
      <c r="AC465" s="13"/>
      <c r="AD465" s="13"/>
      <c r="AE465" s="92"/>
      <c r="AF465" s="8"/>
      <c r="AK465"/>
      <c r="AL465"/>
      <c r="AM465"/>
      <c r="AN465"/>
      <c r="AO465"/>
      <c r="AP465"/>
      <c r="AQ465"/>
      <c r="AR465"/>
      <c r="AS465"/>
      <c r="AT465"/>
      <c r="AU465"/>
      <c r="AV465"/>
      <c r="AW465"/>
      <c r="AX465"/>
      <c r="AY465"/>
      <c r="AZ465"/>
      <c r="BA465"/>
      <c r="BB465"/>
      <c r="BC465"/>
      <c r="BD465"/>
      <c r="BE465"/>
      <c r="BF465"/>
      <c r="BG465"/>
      <c r="BH465"/>
      <c r="BI465"/>
      <c r="BJ465"/>
    </row>
    <row r="466" spans="1:62" s="104" customFormat="1" ht="24" customHeight="1" x14ac:dyDescent="0.35">
      <c r="A466" s="102"/>
      <c r="B466" s="95"/>
      <c r="C466" s="39"/>
      <c r="D466" s="39"/>
      <c r="E466" s="39"/>
      <c r="F466" s="39"/>
      <c r="G466" s="40" t="str">
        <f>G439</f>
        <v>Base level of green feed &amp; reduction in growth from grazing annual pastures (P1a).</v>
      </c>
      <c r="H466" s="39"/>
      <c r="I466" s="39"/>
      <c r="J466" s="39"/>
      <c r="K466" s="39"/>
      <c r="L466" s="39"/>
      <c r="M466" s="39"/>
      <c r="N466" s="39"/>
      <c r="O466" s="39"/>
      <c r="P466" s="39"/>
      <c r="Q466" s="39"/>
      <c r="R466" s="39"/>
      <c r="S466" s="39"/>
      <c r="T466" s="93"/>
      <c r="U466" s="93"/>
      <c r="V466" s="93"/>
      <c r="W466" s="93"/>
      <c r="X466" s="93"/>
      <c r="Y466" s="93"/>
      <c r="Z466" s="93"/>
      <c r="AA466" s="93"/>
      <c r="AB466" s="93"/>
      <c r="AC466" s="93"/>
      <c r="AD466" s="94" t="s">
        <v>90</v>
      </c>
      <c r="AE466" s="41" t="s">
        <v>91</v>
      </c>
      <c r="AF466" s="8"/>
      <c r="AK466"/>
      <c r="AL466"/>
      <c r="AM466"/>
      <c r="AN466"/>
      <c r="AO466"/>
      <c r="AP466"/>
      <c r="AQ466"/>
      <c r="AR466"/>
      <c r="AS466"/>
      <c r="AT466"/>
      <c r="AU466"/>
      <c r="AV466"/>
      <c r="AW466"/>
      <c r="AX466"/>
      <c r="AY466"/>
      <c r="AZ466"/>
      <c r="BA466"/>
      <c r="BB466"/>
      <c r="BC466"/>
      <c r="BD466"/>
      <c r="BE466"/>
      <c r="BF466"/>
      <c r="BG466"/>
      <c r="BH466"/>
      <c r="BI466"/>
      <c r="BJ466"/>
    </row>
    <row r="467" spans="1:62" s="104" customFormat="1" ht="12.75" customHeight="1" outlineLevel="1" x14ac:dyDescent="0.35">
      <c r="A467" s="102"/>
      <c r="B467" s="7"/>
      <c r="C467" s="7"/>
      <c r="D467" s="7"/>
      <c r="E467" s="7"/>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K467"/>
      <c r="AL467"/>
      <c r="AM467"/>
      <c r="AN467"/>
      <c r="AO467"/>
      <c r="AP467"/>
      <c r="AQ467"/>
      <c r="AR467"/>
      <c r="AS467"/>
      <c r="AT467"/>
      <c r="AU467"/>
      <c r="AV467"/>
      <c r="AW467"/>
      <c r="AX467"/>
      <c r="AY467"/>
      <c r="AZ467"/>
      <c r="BA467"/>
      <c r="BB467"/>
      <c r="BC467"/>
      <c r="BD467"/>
      <c r="BE467"/>
      <c r="BF467"/>
      <c r="BG467"/>
      <c r="BH467"/>
      <c r="BI467"/>
      <c r="BJ467"/>
    </row>
    <row r="468" spans="1:62" s="104" customFormat="1" ht="12.75" customHeight="1" outlineLevel="1" x14ac:dyDescent="0.35">
      <c r="A468" s="102"/>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K468"/>
      <c r="AL468"/>
      <c r="AM468"/>
      <c r="AN468"/>
      <c r="AO468"/>
      <c r="AP468"/>
      <c r="AQ468"/>
      <c r="AR468"/>
      <c r="AS468"/>
      <c r="AT468"/>
      <c r="AU468"/>
      <c r="AV468"/>
      <c r="AW468"/>
      <c r="AX468"/>
      <c r="AY468"/>
      <c r="AZ468"/>
      <c r="BA468"/>
      <c r="BB468"/>
      <c r="BC468"/>
      <c r="BD468"/>
      <c r="BE468"/>
      <c r="BF468"/>
      <c r="BG468"/>
      <c r="BH468"/>
      <c r="BI468"/>
      <c r="BJ468"/>
    </row>
    <row r="469" spans="1:62" s="104" customFormat="1" ht="5.15" customHeight="1" outlineLevel="1" collapsed="1" thickBot="1" x14ac:dyDescent="0.4">
      <c r="A469" s="102"/>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K469"/>
      <c r="AL469"/>
      <c r="AM469"/>
      <c r="AN469"/>
      <c r="AO469"/>
      <c r="AP469"/>
      <c r="AQ469"/>
      <c r="AR469"/>
      <c r="AS469"/>
      <c r="AT469"/>
      <c r="AU469"/>
      <c r="AV469"/>
      <c r="AW469"/>
      <c r="AX469"/>
      <c r="AY469"/>
      <c r="AZ469"/>
      <c r="BA469"/>
      <c r="BB469"/>
      <c r="BC469"/>
      <c r="BD469"/>
      <c r="BE469"/>
      <c r="BF469"/>
      <c r="BG469"/>
      <c r="BH469"/>
      <c r="BI469"/>
      <c r="BJ469"/>
    </row>
    <row r="470" spans="1:62" s="104" customFormat="1" ht="5.15" customHeight="1" outlineLevel="1" x14ac:dyDescent="0.35">
      <c r="A470" s="102"/>
      <c r="B470" s="95"/>
      <c r="C470" s="9" t="s">
        <v>0</v>
      </c>
      <c r="D470" s="9"/>
      <c r="E470" s="9"/>
      <c r="F470" s="9"/>
      <c r="G470" s="9"/>
      <c r="H470" s="9"/>
      <c r="I470" s="9"/>
      <c r="J470" s="9"/>
      <c r="K470" s="10"/>
      <c r="L470" s="10"/>
      <c r="M470" s="10"/>
      <c r="N470" s="10"/>
      <c r="O470" s="10"/>
      <c r="P470" s="10"/>
      <c r="Q470" s="10"/>
      <c r="R470" s="10"/>
      <c r="S470" s="10"/>
      <c r="T470" s="10"/>
      <c r="U470" s="10"/>
      <c r="V470" s="67" t="s">
        <v>82</v>
      </c>
      <c r="W470" s="67"/>
      <c r="X470" s="67"/>
      <c r="Y470" s="67"/>
      <c r="Z470" s="67"/>
      <c r="AA470" s="67"/>
      <c r="AB470" s="67"/>
      <c r="AC470" s="67"/>
      <c r="AD470" s="67"/>
      <c r="AE470" s="11"/>
      <c r="AF470" s="8"/>
      <c r="AK470"/>
      <c r="AL470"/>
      <c r="AM470"/>
      <c r="AN470"/>
      <c r="AO470"/>
      <c r="AP470"/>
      <c r="AQ470"/>
      <c r="AR470"/>
      <c r="AS470"/>
      <c r="AT470"/>
      <c r="AU470"/>
      <c r="AV470"/>
      <c r="AW470"/>
      <c r="AX470"/>
      <c r="AY470"/>
      <c r="AZ470"/>
      <c r="BA470"/>
      <c r="BB470"/>
      <c r="BC470"/>
      <c r="BD470"/>
      <c r="BE470"/>
      <c r="BF470"/>
      <c r="BG470"/>
      <c r="BH470"/>
      <c r="BI470"/>
      <c r="BJ470"/>
    </row>
    <row r="471" spans="1:62" s="104" customFormat="1" ht="13.4" customHeight="1" outlineLevel="1" collapsed="1" x14ac:dyDescent="0.35">
      <c r="A471" s="102"/>
      <c r="B471" s="95"/>
      <c r="C471" s="12"/>
      <c r="D471" s="12">
        <v>0</v>
      </c>
      <c r="E471" s="12" t="s">
        <v>1</v>
      </c>
      <c r="F471" s="69"/>
      <c r="G471" s="70" t="s">
        <v>155</v>
      </c>
      <c r="H471" s="71"/>
      <c r="I471" s="71"/>
      <c r="J471" s="71"/>
      <c r="K471" s="71"/>
      <c r="L471" s="71"/>
      <c r="M471" s="71"/>
      <c r="N471" s="71"/>
      <c r="O471" s="71"/>
      <c r="P471" s="71"/>
      <c r="Q471" s="71"/>
      <c r="R471" s="71"/>
      <c r="S471" s="72"/>
      <c r="T471" s="71"/>
      <c r="U471" s="72"/>
      <c r="V471" s="72"/>
      <c r="W471" s="75"/>
      <c r="X471" s="75"/>
      <c r="Y471" s="75"/>
      <c r="Z471" s="75"/>
      <c r="AA471" s="75"/>
      <c r="AB471" s="75"/>
      <c r="AC471" s="75"/>
      <c r="AD471" s="75"/>
      <c r="AE471" s="16"/>
      <c r="AF471" s="8"/>
      <c r="AK471"/>
      <c r="AL471"/>
      <c r="AM471"/>
      <c r="AN471"/>
      <c r="AO471"/>
      <c r="AP471"/>
      <c r="AQ471"/>
      <c r="AR471"/>
      <c r="AS471"/>
      <c r="AT471"/>
      <c r="AU471"/>
      <c r="AV471"/>
      <c r="AW471"/>
      <c r="AX471"/>
      <c r="AY471"/>
      <c r="AZ471"/>
      <c r="BA471"/>
      <c r="BB471"/>
      <c r="BC471"/>
      <c r="BD471"/>
      <c r="BE471"/>
      <c r="BF471"/>
      <c r="BG471"/>
      <c r="BH471"/>
      <c r="BI471"/>
      <c r="BJ471"/>
    </row>
    <row r="472" spans="1:62" s="104" customFormat="1" ht="13.4" customHeight="1" outlineLevel="1" x14ac:dyDescent="0.35">
      <c r="A472" s="102"/>
      <c r="B472" s="95"/>
      <c r="C472" s="12"/>
      <c r="D472" s="12"/>
      <c r="E472" s="17"/>
      <c r="F472" s="73"/>
      <c r="G472" s="74" t="s">
        <v>156</v>
      </c>
      <c r="H472" s="74"/>
      <c r="I472" s="74"/>
      <c r="J472" s="74"/>
      <c r="K472" s="74"/>
      <c r="L472" s="74"/>
      <c r="M472" s="74"/>
      <c r="N472" s="74"/>
      <c r="O472" s="74"/>
      <c r="P472" s="74"/>
      <c r="Q472" s="74"/>
      <c r="R472" s="74"/>
      <c r="S472" s="75"/>
      <c r="T472" s="76"/>
      <c r="U472" s="75"/>
      <c r="V472" s="75"/>
      <c r="W472" s="75"/>
      <c r="X472" s="75"/>
      <c r="Y472" s="75"/>
      <c r="Z472" s="75"/>
      <c r="AA472" s="75"/>
      <c r="AB472" s="75"/>
      <c r="AC472" s="75"/>
      <c r="AD472" s="75"/>
      <c r="AE472" s="16"/>
      <c r="AF472" s="8"/>
      <c r="AK472"/>
      <c r="AL472"/>
      <c r="AM472"/>
      <c r="AN472"/>
      <c r="AO472"/>
      <c r="AP472"/>
      <c r="AQ472"/>
      <c r="AR472"/>
      <c r="AS472"/>
      <c r="AT472"/>
      <c r="AU472"/>
      <c r="AV472"/>
      <c r="AW472"/>
      <c r="AX472"/>
      <c r="AY472"/>
      <c r="AZ472"/>
      <c r="BA472"/>
      <c r="BB472"/>
      <c r="BC472"/>
      <c r="BD472"/>
      <c r="BE472"/>
      <c r="BF472"/>
      <c r="BG472"/>
      <c r="BH472"/>
      <c r="BI472"/>
      <c r="BJ472"/>
    </row>
    <row r="473" spans="1:62" s="104" customFormat="1" ht="13.4" customHeight="1" outlineLevel="1" x14ac:dyDescent="0.35">
      <c r="A473" s="102"/>
      <c r="B473" s="95"/>
      <c r="C473" s="17"/>
      <c r="D473" s="12"/>
      <c r="E473" s="17"/>
      <c r="F473" s="73"/>
      <c r="G473" s="77">
        <v>38000.710787037038</v>
      </c>
      <c r="H473" s="78">
        <v>38000.710787037038</v>
      </c>
      <c r="I473" s="74"/>
      <c r="J473" s="74"/>
      <c r="K473" s="74"/>
      <c r="L473" s="74"/>
      <c r="M473" s="74"/>
      <c r="N473" s="74"/>
      <c r="O473" s="74"/>
      <c r="P473" s="74"/>
      <c r="Q473" s="74"/>
      <c r="R473" s="74"/>
      <c r="S473" s="75"/>
      <c r="T473" s="76"/>
      <c r="U473" s="75"/>
      <c r="V473" s="75"/>
      <c r="W473" s="75"/>
      <c r="X473" s="75"/>
      <c r="Y473" s="75"/>
      <c r="Z473" s="75"/>
      <c r="AA473" s="75"/>
      <c r="AB473" s="75"/>
      <c r="AC473" s="75"/>
      <c r="AD473" s="75"/>
      <c r="AE473" s="16"/>
      <c r="AF473" s="8"/>
      <c r="AK473"/>
      <c r="AL473"/>
      <c r="AM473"/>
      <c r="AN473"/>
      <c r="AO473"/>
      <c r="AP473"/>
      <c r="AQ473"/>
      <c r="AR473"/>
      <c r="AS473"/>
      <c r="AT473"/>
      <c r="AU473"/>
      <c r="AV473"/>
      <c r="AW473"/>
      <c r="AX473"/>
      <c r="AY473"/>
      <c r="AZ473"/>
      <c r="BA473"/>
      <c r="BB473"/>
      <c r="BC473"/>
      <c r="BD473"/>
      <c r="BE473"/>
      <c r="BF473"/>
      <c r="BG473"/>
      <c r="BH473"/>
      <c r="BI473"/>
      <c r="BJ473"/>
    </row>
    <row r="474" spans="1:62" s="104" customFormat="1" ht="13.4" customHeight="1" outlineLevel="1" x14ac:dyDescent="0.35">
      <c r="A474" s="102"/>
      <c r="B474" s="95"/>
      <c r="C474" s="17">
        <v>1</v>
      </c>
      <c r="D474" s="12"/>
      <c r="E474" s="17"/>
      <c r="F474" s="79"/>
      <c r="G474" s="80"/>
      <c r="H474" s="81"/>
      <c r="I474" s="81"/>
      <c r="J474" s="81"/>
      <c r="K474" s="81"/>
      <c r="L474" s="81"/>
      <c r="M474" s="81"/>
      <c r="N474" s="81"/>
      <c r="O474" s="81"/>
      <c r="P474" s="81"/>
      <c r="Q474" s="81"/>
      <c r="R474" s="81"/>
      <c r="S474" s="82"/>
      <c r="T474" s="83"/>
      <c r="U474" s="82"/>
      <c r="V474" s="82"/>
      <c r="W474" s="75"/>
      <c r="X474" s="75"/>
      <c r="Y474" s="75"/>
      <c r="Z474" s="75"/>
      <c r="AA474" s="75"/>
      <c r="AB474" s="75"/>
      <c r="AC474" s="75"/>
      <c r="AD474" s="75"/>
      <c r="AE474" s="16"/>
      <c r="AF474" s="8"/>
      <c r="AK474"/>
      <c r="AL474"/>
      <c r="AM474"/>
      <c r="AN474"/>
      <c r="AO474"/>
      <c r="AP474"/>
      <c r="AQ474"/>
      <c r="AR474"/>
      <c r="AS474"/>
      <c r="AT474"/>
      <c r="AU474"/>
      <c r="AV474"/>
      <c r="AW474"/>
      <c r="AX474"/>
      <c r="AY474"/>
      <c r="AZ474"/>
      <c r="BA474"/>
      <c r="BB474"/>
      <c r="BC474"/>
      <c r="BD474"/>
      <c r="BE474"/>
      <c r="BF474"/>
      <c r="BG474"/>
      <c r="BH474"/>
      <c r="BI474"/>
      <c r="BJ474"/>
    </row>
    <row r="475" spans="1:62" s="104" customFormat="1" ht="13.4" customHeight="1" outlineLevel="1" x14ac:dyDescent="0.35">
      <c r="A475" s="102"/>
      <c r="B475" s="95"/>
      <c r="C475" s="17"/>
      <c r="D475" s="17"/>
      <c r="E475" s="17"/>
      <c r="F475" s="17"/>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16"/>
      <c r="AF475" s="8"/>
      <c r="AK475"/>
      <c r="AL475"/>
      <c r="AM475"/>
      <c r="AN475"/>
      <c r="AO475"/>
      <c r="AP475"/>
      <c r="AQ475"/>
      <c r="AR475"/>
      <c r="AS475"/>
      <c r="AT475"/>
      <c r="AU475"/>
      <c r="AV475"/>
      <c r="AW475"/>
      <c r="AX475"/>
      <c r="AY475"/>
      <c r="AZ475"/>
      <c r="BA475"/>
      <c r="BB475"/>
      <c r="BC475"/>
      <c r="BD475"/>
      <c r="BE475"/>
      <c r="BF475"/>
      <c r="BG475"/>
      <c r="BH475"/>
      <c r="BI475"/>
      <c r="BJ475"/>
    </row>
    <row r="476" spans="1:62" s="104" customFormat="1" ht="13.4" customHeight="1" outlineLevel="1" x14ac:dyDescent="0.35">
      <c r="A476" s="102"/>
      <c r="B476" s="95"/>
      <c r="C476" s="17"/>
      <c r="D476" s="17"/>
      <c r="E476" s="17"/>
      <c r="F476" s="17"/>
      <c r="G476" s="17"/>
      <c r="H476" s="17"/>
      <c r="I476" s="17"/>
      <c r="J476" s="583" t="s">
        <v>1054</v>
      </c>
      <c r="K476" s="583"/>
      <c r="L476" s="98"/>
      <c r="M476" s="98"/>
      <c r="N476" s="98"/>
      <c r="O476" s="583"/>
      <c r="P476" s="98"/>
      <c r="Q476" s="98"/>
      <c r="R476" s="98"/>
      <c r="S476" s="22"/>
      <c r="T476" s="22"/>
      <c r="U476" s="126" t="s">
        <v>764</v>
      </c>
      <c r="V476" s="23"/>
      <c r="W476" s="23"/>
      <c r="X476" s="22"/>
      <c r="Y476" s="22"/>
      <c r="Z476" s="22"/>
      <c r="AA476" s="22"/>
      <c r="AB476" s="22"/>
      <c r="AC476" s="22"/>
      <c r="AD476" s="22"/>
      <c r="AE476" s="16"/>
      <c r="AF476" s="8"/>
      <c r="AK476"/>
      <c r="AL476"/>
      <c r="AM476"/>
      <c r="AN476"/>
      <c r="AO476"/>
      <c r="AP476"/>
      <c r="AQ476"/>
      <c r="AR476"/>
      <c r="AS476"/>
      <c r="AT476"/>
      <c r="AU476"/>
      <c r="AV476"/>
      <c r="AW476"/>
      <c r="AX476"/>
      <c r="AY476"/>
      <c r="AZ476"/>
      <c r="BA476"/>
      <c r="BB476"/>
      <c r="BC476"/>
      <c r="BD476"/>
      <c r="BE476"/>
      <c r="BF476"/>
      <c r="BG476"/>
      <c r="BH476"/>
      <c r="BI476"/>
      <c r="BJ476"/>
    </row>
    <row r="477" spans="1:62" s="104" customFormat="1" ht="13.4" customHeight="1" outlineLevel="1" x14ac:dyDescent="0.35">
      <c r="A477" s="102"/>
      <c r="B477" s="95"/>
      <c r="C477" s="17"/>
      <c r="D477" s="17"/>
      <c r="E477" s="17"/>
      <c r="F477" s="17"/>
      <c r="G477" s="23"/>
      <c r="H477" s="23"/>
      <c r="I477" s="23"/>
      <c r="J477" s="23"/>
      <c r="K477" s="23"/>
      <c r="L477" s="98"/>
      <c r="M477" s="98"/>
      <c r="N477" s="98"/>
      <c r="O477" s="583"/>
      <c r="P477" s="98"/>
      <c r="Q477" s="98"/>
      <c r="R477" s="98"/>
      <c r="S477" s="22"/>
      <c r="T477" s="23"/>
      <c r="U477" s="23"/>
      <c r="V477" s="23"/>
      <c r="W477" s="23"/>
      <c r="X477" s="23"/>
      <c r="Y477" s="23"/>
      <c r="Z477" s="23"/>
      <c r="AA477" s="23"/>
      <c r="AB477" s="23"/>
      <c r="AC477" s="24"/>
      <c r="AD477" s="24"/>
      <c r="AE477" s="16"/>
      <c r="AF477" s="8"/>
      <c r="AK477"/>
      <c r="AL477"/>
      <c r="AM477"/>
      <c r="AN477"/>
      <c r="AO477"/>
      <c r="AP477"/>
      <c r="AQ477"/>
      <c r="AR477"/>
      <c r="AS477"/>
      <c r="AT477"/>
      <c r="AU477"/>
      <c r="AV477"/>
      <c r="AW477"/>
      <c r="AX477"/>
      <c r="AY477"/>
      <c r="AZ477"/>
      <c r="BA477"/>
      <c r="BB477"/>
      <c r="BC477"/>
      <c r="BD477"/>
      <c r="BE477"/>
      <c r="BF477"/>
      <c r="BG477"/>
      <c r="BH477"/>
      <c r="BI477"/>
      <c r="BJ477"/>
    </row>
    <row r="478" spans="1:62" s="104" customFormat="1" ht="13.4" customHeight="1" outlineLevel="1" x14ac:dyDescent="0.35">
      <c r="A478" s="102"/>
      <c r="B478" s="95"/>
      <c r="C478" s="17"/>
      <c r="D478" s="17"/>
      <c r="E478" s="17"/>
      <c r="F478" s="17"/>
      <c r="G478" s="23"/>
      <c r="H478" s="23" t="s">
        <v>129</v>
      </c>
      <c r="I478" s="23" t="str">
        <f t="shared" ref="I478:R478" si="6">J141</f>
        <v>typ</v>
      </c>
      <c r="J478" s="23" t="str">
        <f t="shared" si="6"/>
        <v>z0</v>
      </c>
      <c r="K478" s="23" t="str">
        <f t="shared" si="6"/>
        <v>z1</v>
      </c>
      <c r="L478" s="23" t="str">
        <f t="shared" si="6"/>
        <v>z2</v>
      </c>
      <c r="M478" s="23" t="str">
        <f t="shared" si="6"/>
        <v>z3</v>
      </c>
      <c r="N478" s="23" t="str">
        <f t="shared" si="6"/>
        <v>z4</v>
      </c>
      <c r="O478" s="23" t="str">
        <f t="shared" si="6"/>
        <v>z5</v>
      </c>
      <c r="P478" s="23" t="str">
        <f t="shared" si="6"/>
        <v>z6</v>
      </c>
      <c r="Q478" s="23" t="str">
        <f t="shared" si="6"/>
        <v>z7</v>
      </c>
      <c r="R478" s="23" t="str">
        <f t="shared" si="6"/>
        <v>z8</v>
      </c>
      <c r="S478" s="22"/>
      <c r="T478" s="23" t="str">
        <f t="shared" ref="T478:AC478" si="7">J141</f>
        <v>typ</v>
      </c>
      <c r="U478" s="23" t="str">
        <f t="shared" si="7"/>
        <v>z0</v>
      </c>
      <c r="V478" s="23" t="str">
        <f t="shared" si="7"/>
        <v>z1</v>
      </c>
      <c r="W478" s="23" t="str">
        <f t="shared" si="7"/>
        <v>z2</v>
      </c>
      <c r="X478" s="23" t="str">
        <f t="shared" si="7"/>
        <v>z3</v>
      </c>
      <c r="Y478" s="23" t="str">
        <f t="shared" si="7"/>
        <v>z4</v>
      </c>
      <c r="Z478" s="23" t="str">
        <f t="shared" si="7"/>
        <v>z5</v>
      </c>
      <c r="AA478" s="23" t="str">
        <f t="shared" si="7"/>
        <v>z6</v>
      </c>
      <c r="AB478" s="23" t="str">
        <f t="shared" si="7"/>
        <v>z7</v>
      </c>
      <c r="AC478" s="23" t="str">
        <f t="shared" si="7"/>
        <v>z8</v>
      </c>
      <c r="AD478" s="24"/>
      <c r="AE478" s="16"/>
      <c r="AF478" s="8"/>
      <c r="AK478"/>
      <c r="AL478"/>
      <c r="AM478"/>
      <c r="AN478"/>
      <c r="AO478"/>
      <c r="AP478"/>
      <c r="AQ478"/>
      <c r="AR478"/>
      <c r="AS478"/>
      <c r="AT478"/>
      <c r="AU478"/>
      <c r="AV478"/>
      <c r="AW478"/>
      <c r="AX478"/>
      <c r="AY478"/>
      <c r="AZ478"/>
      <c r="BA478"/>
      <c r="BB478"/>
      <c r="BC478"/>
      <c r="BD478"/>
      <c r="BE478"/>
      <c r="BF478"/>
      <c r="BG478"/>
      <c r="BH478"/>
      <c r="BI478"/>
      <c r="BJ478"/>
    </row>
    <row r="479" spans="1:62" s="104" customFormat="1" ht="5.15" customHeight="1" outlineLevel="1" x14ac:dyDescent="0.35">
      <c r="A479" s="102"/>
      <c r="B479" s="95"/>
      <c r="C479" s="12" t="s">
        <v>85</v>
      </c>
      <c r="D479" s="17"/>
      <c r="E479" s="17"/>
      <c r="F479" s="17"/>
      <c r="G479" s="23"/>
      <c r="H479" s="23"/>
      <c r="I479" s="23"/>
      <c r="J479" s="23"/>
      <c r="K479" s="23"/>
      <c r="L479" s="23"/>
      <c r="M479" s="23"/>
      <c r="N479" s="23"/>
      <c r="O479" s="23"/>
      <c r="P479" s="23"/>
      <c r="Q479" s="23"/>
      <c r="R479" s="23"/>
      <c r="S479" s="22"/>
      <c r="T479" s="23"/>
      <c r="U479" s="23"/>
      <c r="V479" s="23"/>
      <c r="W479" s="23"/>
      <c r="X479" s="23"/>
      <c r="Y479" s="23"/>
      <c r="Z479" s="23"/>
      <c r="AA479" s="23"/>
      <c r="AB479" s="23"/>
      <c r="AC479" s="24"/>
      <c r="AD479" s="24"/>
      <c r="AE479" s="16"/>
      <c r="AF479" s="8"/>
      <c r="AK479"/>
      <c r="AL479"/>
      <c r="AM479"/>
      <c r="AN479"/>
      <c r="AO479"/>
      <c r="AP479"/>
      <c r="AQ479"/>
      <c r="AR479"/>
      <c r="AS479"/>
      <c r="AT479"/>
      <c r="AU479"/>
      <c r="AV479"/>
      <c r="AW479"/>
      <c r="AX479"/>
      <c r="AY479"/>
      <c r="AZ479"/>
      <c r="BA479"/>
      <c r="BB479"/>
      <c r="BC479"/>
      <c r="BD479"/>
      <c r="BE479"/>
      <c r="BF479"/>
      <c r="BG479"/>
      <c r="BH479"/>
      <c r="BI479"/>
      <c r="BJ479"/>
    </row>
    <row r="480" spans="1:62" s="104" customFormat="1" ht="5.15" customHeight="1" outlineLevel="1" x14ac:dyDescent="0.35">
      <c r="A480" s="102"/>
      <c r="B480" s="95"/>
      <c r="C480" s="17"/>
      <c r="D480" s="17"/>
      <c r="E480" s="17"/>
      <c r="F480" s="13"/>
      <c r="G480" s="85"/>
      <c r="H480" s="85"/>
      <c r="J480" s="85"/>
      <c r="K480" s="85"/>
      <c r="L480" s="85"/>
      <c r="T480" s="85"/>
      <c r="U480" s="85"/>
      <c r="V480" s="85"/>
      <c r="W480" s="85"/>
      <c r="X480" s="85"/>
      <c r="Y480" s="85"/>
      <c r="Z480" s="85"/>
      <c r="AA480" s="85"/>
      <c r="AC480" s="13"/>
      <c r="AD480" s="13"/>
      <c r="AE480" s="16"/>
      <c r="AF480" s="8"/>
      <c r="AK480"/>
      <c r="AL480"/>
      <c r="AM480"/>
      <c r="AN480"/>
      <c r="AO480"/>
      <c r="AP480"/>
      <c r="AQ480"/>
      <c r="AR480"/>
      <c r="AS480"/>
      <c r="AT480"/>
      <c r="AU480"/>
      <c r="AV480"/>
      <c r="AW480"/>
      <c r="AX480"/>
      <c r="AY480"/>
      <c r="AZ480"/>
      <c r="BA480"/>
      <c r="BB480"/>
      <c r="BC480"/>
      <c r="BD480"/>
      <c r="BE480"/>
      <c r="BF480"/>
      <c r="BG480"/>
      <c r="BH480"/>
      <c r="BI480"/>
      <c r="BJ480"/>
    </row>
    <row r="481" spans="1:62" s="104" customFormat="1" ht="13.4" customHeight="1" outlineLevel="1" x14ac:dyDescent="0.35">
      <c r="A481" s="102"/>
      <c r="B481" s="95"/>
      <c r="C481" s="17"/>
      <c r="D481" s="17"/>
      <c r="E481" s="17"/>
      <c r="F481" s="13"/>
      <c r="G481" s="86"/>
      <c r="H481" s="99" t="s">
        <v>344</v>
      </c>
      <c r="I481" s="132">
        <f>Annual!I496</f>
        <v>3.2946492282004414E-4</v>
      </c>
      <c r="J481" s="132">
        <f>Annual!J496</f>
        <v>3.2946492282004414E-4</v>
      </c>
      <c r="K481" s="132">
        <f>Annual!K496</f>
        <v>3.2946492282004414E-4</v>
      </c>
      <c r="L481" s="132">
        <f>Annual!L496</f>
        <v>3.2946492282004414E-4</v>
      </c>
      <c r="M481" s="132">
        <f>Annual!M496</f>
        <v>3.2946492282004414E-4</v>
      </c>
      <c r="N481" s="132">
        <f>Annual!N496</f>
        <v>3.2946492282004414E-4</v>
      </c>
      <c r="O481" s="132">
        <f>Annual!O496</f>
        <v>3.2946492282004414E-4</v>
      </c>
      <c r="P481" s="132">
        <f>Annual!P496</f>
        <v>3.2946492282004414E-4</v>
      </c>
      <c r="Q481" s="132">
        <f>Annual!Q496</f>
        <v>3.2946492282004414E-4</v>
      </c>
      <c r="R481" s="132">
        <f>Annual!R496</f>
        <v>3.2946492282004414E-4</v>
      </c>
      <c r="T481" s="96">
        <f>Annual!T496</f>
        <v>1</v>
      </c>
      <c r="U481" s="96">
        <f>Annual!U496</f>
        <v>1</v>
      </c>
      <c r="V481" s="96">
        <f>Annual!V496</f>
        <v>1</v>
      </c>
      <c r="W481" s="96">
        <f>Annual!W496</f>
        <v>1</v>
      </c>
      <c r="X481" s="96">
        <f>Annual!X496</f>
        <v>1</v>
      </c>
      <c r="Y481" s="96">
        <f>Annual!Y496</f>
        <v>1</v>
      </c>
      <c r="Z481" s="96">
        <f>Annual!Z496</f>
        <v>1</v>
      </c>
      <c r="AA481" s="96">
        <f>Annual!AA496</f>
        <v>1</v>
      </c>
      <c r="AB481" s="96">
        <f>Annual!AB496</f>
        <v>1</v>
      </c>
      <c r="AC481" s="96">
        <f>Annual!AC496</f>
        <v>1</v>
      </c>
      <c r="AD481" s="13"/>
      <c r="AE481" s="16"/>
      <c r="AF481" s="8"/>
      <c r="AK481"/>
      <c r="AL481"/>
      <c r="AM481"/>
      <c r="AN481"/>
      <c r="AO481"/>
      <c r="AP481"/>
      <c r="AQ481"/>
      <c r="AR481"/>
      <c r="AS481"/>
      <c r="AT481"/>
      <c r="AU481"/>
      <c r="AV481"/>
      <c r="AW481"/>
      <c r="AX481"/>
      <c r="AY481"/>
      <c r="AZ481"/>
      <c r="BA481"/>
      <c r="BB481"/>
      <c r="BC481"/>
      <c r="BD481"/>
      <c r="BE481"/>
      <c r="BF481"/>
      <c r="BG481"/>
      <c r="BH481"/>
      <c r="BI481"/>
      <c r="BJ481"/>
    </row>
    <row r="482" spans="1:62" s="104" customFormat="1" ht="13.4" customHeight="1" outlineLevel="1" x14ac:dyDescent="0.35">
      <c r="A482" s="102"/>
      <c r="B482" s="95"/>
      <c r="C482" s="17"/>
      <c r="D482" s="17"/>
      <c r="E482" s="17"/>
      <c r="F482" s="13"/>
      <c r="G482" s="86"/>
      <c r="H482" s="99" t="s">
        <v>345</v>
      </c>
      <c r="I482" s="132">
        <f>Annual!I497</f>
        <v>9.9816404300479E-4</v>
      </c>
      <c r="J482" s="132">
        <f>Annual!J497</f>
        <v>9.9816404300479E-4</v>
      </c>
      <c r="K482" s="132">
        <f>Annual!K497</f>
        <v>9.9816404300479E-4</v>
      </c>
      <c r="L482" s="132">
        <f>Annual!L497</f>
        <v>9.9816404300479E-4</v>
      </c>
      <c r="M482" s="132">
        <f>Annual!M497</f>
        <v>9.9816404300479E-4</v>
      </c>
      <c r="N482" s="132">
        <f>Annual!N497</f>
        <v>9.9816404300479E-4</v>
      </c>
      <c r="O482" s="132">
        <f>Annual!O497</f>
        <v>9.9816404300479E-4</v>
      </c>
      <c r="P482" s="132">
        <f>Annual!P497</f>
        <v>9.9816404300479E-4</v>
      </c>
      <c r="Q482" s="132">
        <f>Annual!Q497</f>
        <v>9.9816404300479E-4</v>
      </c>
      <c r="R482" s="132">
        <f>Annual!R497</f>
        <v>9.9816404300479E-4</v>
      </c>
      <c r="T482" s="96">
        <f>Annual!T497</f>
        <v>0</v>
      </c>
      <c r="U482" s="96">
        <f>Annual!U497</f>
        <v>0</v>
      </c>
      <c r="V482" s="96">
        <f>Annual!V497</f>
        <v>0</v>
      </c>
      <c r="W482" s="96">
        <f>Annual!W497</f>
        <v>0</v>
      </c>
      <c r="X482" s="96">
        <f>Annual!X497</f>
        <v>0</v>
      </c>
      <c r="Y482" s="96">
        <f>Annual!Y497</f>
        <v>0</v>
      </c>
      <c r="Z482" s="96">
        <f>Annual!Z497</f>
        <v>0</v>
      </c>
      <c r="AA482" s="96">
        <f>Annual!AA497</f>
        <v>0</v>
      </c>
      <c r="AB482" s="96">
        <f>Annual!AB497</f>
        <v>0</v>
      </c>
      <c r="AC482" s="96">
        <f>Annual!AC497</f>
        <v>0</v>
      </c>
      <c r="AD482" s="13"/>
      <c r="AE482" s="16"/>
      <c r="AF482" s="8"/>
      <c r="AK482"/>
      <c r="AL482"/>
      <c r="AM482"/>
      <c r="AN482"/>
      <c r="AO482"/>
      <c r="AP482"/>
      <c r="AQ482"/>
      <c r="AR482"/>
      <c r="AS482"/>
      <c r="AT482"/>
      <c r="AU482"/>
      <c r="AV482"/>
      <c r="AW482"/>
      <c r="AX482"/>
      <c r="AY482"/>
      <c r="AZ482"/>
      <c r="BA482"/>
      <c r="BB482"/>
      <c r="BC482"/>
      <c r="BD482"/>
      <c r="BE482"/>
      <c r="BF482"/>
      <c r="BG482"/>
      <c r="BH482"/>
      <c r="BI482"/>
      <c r="BJ482"/>
    </row>
    <row r="483" spans="1:62" s="104" customFormat="1" ht="13.4" customHeight="1" outlineLevel="1" x14ac:dyDescent="0.35">
      <c r="A483" s="102"/>
      <c r="B483" s="95"/>
      <c r="C483" s="17"/>
      <c r="D483" s="17"/>
      <c r="E483" s="17"/>
      <c r="F483" s="13"/>
      <c r="G483" s="86"/>
      <c r="H483" s="99" t="s">
        <v>346</v>
      </c>
      <c r="I483" s="132">
        <f>Annual!I498</f>
        <v>9.9816404300479E-4</v>
      </c>
      <c r="J483" s="132">
        <f>Annual!J498</f>
        <v>9.9816404300479E-4</v>
      </c>
      <c r="K483" s="132">
        <f>Annual!K498</f>
        <v>9.9816404300479E-4</v>
      </c>
      <c r="L483" s="132">
        <f>Annual!L498</f>
        <v>9.9816404300479E-4</v>
      </c>
      <c r="M483" s="132">
        <f>Annual!M498</f>
        <v>9.9816404300479E-4</v>
      </c>
      <c r="N483" s="132">
        <f>Annual!N498</f>
        <v>9.9816404300479E-4</v>
      </c>
      <c r="O483" s="132">
        <f>Annual!O498</f>
        <v>9.9816404300479E-4</v>
      </c>
      <c r="P483" s="132">
        <f>Annual!P498</f>
        <v>9.9816404300479E-4</v>
      </c>
      <c r="Q483" s="132">
        <f>Annual!Q498</f>
        <v>9.9816404300479E-4</v>
      </c>
      <c r="R483" s="132">
        <f>Annual!R498</f>
        <v>9.9816404300479E-4</v>
      </c>
      <c r="T483" s="96">
        <f>Annual!T498</f>
        <v>0</v>
      </c>
      <c r="U483" s="96">
        <f>Annual!U498</f>
        <v>0</v>
      </c>
      <c r="V483" s="96">
        <f>Annual!V498</f>
        <v>0</v>
      </c>
      <c r="W483" s="96">
        <f>Annual!W498</f>
        <v>0</v>
      </c>
      <c r="X483" s="96">
        <f>Annual!X498</f>
        <v>0</v>
      </c>
      <c r="Y483" s="96">
        <f>Annual!Y498</f>
        <v>0</v>
      </c>
      <c r="Z483" s="96">
        <f>Annual!Z498</f>
        <v>0</v>
      </c>
      <c r="AA483" s="96">
        <f>Annual!AA498</f>
        <v>0</v>
      </c>
      <c r="AB483" s="96">
        <f>Annual!AB498</f>
        <v>0</v>
      </c>
      <c r="AC483" s="96">
        <f>Annual!AC498</f>
        <v>0</v>
      </c>
      <c r="AD483" s="13"/>
      <c r="AE483" s="16"/>
      <c r="AF483" s="8"/>
      <c r="AK483"/>
      <c r="AL483"/>
      <c r="AM483"/>
      <c r="AN483"/>
      <c r="AO483"/>
      <c r="AP483"/>
      <c r="AQ483"/>
      <c r="AR483"/>
      <c r="AS483"/>
      <c r="AT483"/>
      <c r="AU483"/>
      <c r="AV483"/>
      <c r="AW483"/>
      <c r="AX483"/>
      <c r="AY483"/>
      <c r="AZ483"/>
      <c r="BA483"/>
      <c r="BB483"/>
      <c r="BC483"/>
      <c r="BD483"/>
      <c r="BE483"/>
      <c r="BF483"/>
      <c r="BG483"/>
      <c r="BH483"/>
      <c r="BI483"/>
      <c r="BJ483"/>
    </row>
    <row r="484" spans="1:62" s="104" customFormat="1" ht="13.4" customHeight="1" outlineLevel="1" x14ac:dyDescent="0.35">
      <c r="A484" s="102"/>
      <c r="B484" s="95"/>
      <c r="C484" s="17"/>
      <c r="D484" s="17"/>
      <c r="E484" s="17"/>
      <c r="F484" s="13"/>
      <c r="G484" s="86"/>
      <c r="H484" s="99" t="s">
        <v>347</v>
      </c>
      <c r="I484" s="132">
        <f>Annual!I499</f>
        <v>3.4484834121156771E-3</v>
      </c>
      <c r="J484" s="132">
        <f>Annual!J499</f>
        <v>3.4484834121156771E-3</v>
      </c>
      <c r="K484" s="132">
        <f>Annual!K499</f>
        <v>3.4484834121156771E-3</v>
      </c>
      <c r="L484" s="132">
        <f>Annual!L499</f>
        <v>3.4484834121156771E-3</v>
      </c>
      <c r="M484" s="132">
        <f>Annual!M499</f>
        <v>3.4484834121156771E-3</v>
      </c>
      <c r="N484" s="132">
        <f>Annual!N499</f>
        <v>3.4484834121156771E-3</v>
      </c>
      <c r="O484" s="132">
        <f>Annual!O499</f>
        <v>3.4484834121156771E-3</v>
      </c>
      <c r="P484" s="132">
        <f>Annual!P499</f>
        <v>3.4484834121156771E-3</v>
      </c>
      <c r="Q484" s="132">
        <f>Annual!Q499</f>
        <v>3.4484834121156771E-3</v>
      </c>
      <c r="R484" s="132">
        <f>Annual!R499</f>
        <v>3.4484834121156771E-3</v>
      </c>
      <c r="T484" s="96">
        <f>Annual!T499</f>
        <v>0</v>
      </c>
      <c r="U484" s="96">
        <f>Annual!U499</f>
        <v>0</v>
      </c>
      <c r="V484" s="96">
        <f>Annual!V499</f>
        <v>0</v>
      </c>
      <c r="W484" s="96">
        <f>Annual!W499</f>
        <v>0</v>
      </c>
      <c r="X484" s="96">
        <f>Annual!X499</f>
        <v>0</v>
      </c>
      <c r="Y484" s="96">
        <f>Annual!Y499</f>
        <v>0</v>
      </c>
      <c r="Z484" s="96">
        <f>Annual!Z499</f>
        <v>0</v>
      </c>
      <c r="AA484" s="96">
        <f>Annual!AA499</f>
        <v>0</v>
      </c>
      <c r="AB484" s="96">
        <f>Annual!AB499</f>
        <v>0</v>
      </c>
      <c r="AC484" s="96">
        <f>Annual!AC499</f>
        <v>0</v>
      </c>
      <c r="AD484" s="13"/>
      <c r="AE484" s="16"/>
      <c r="AF484" s="8"/>
      <c r="AK484"/>
      <c r="AL484"/>
      <c r="AM484"/>
      <c r="AN484"/>
      <c r="AO484"/>
      <c r="AP484"/>
      <c r="AQ484"/>
      <c r="AR484"/>
      <c r="AS484"/>
      <c r="AT484"/>
      <c r="AU484"/>
      <c r="AV484"/>
      <c r="AW484"/>
      <c r="AX484"/>
      <c r="AY484"/>
      <c r="AZ484"/>
      <c r="BA484"/>
      <c r="BB484"/>
      <c r="BC484"/>
      <c r="BD484"/>
      <c r="BE484"/>
      <c r="BF484"/>
      <c r="BG484"/>
      <c r="BH484"/>
      <c r="BI484"/>
      <c r="BJ484"/>
    </row>
    <row r="485" spans="1:62" s="104" customFormat="1" ht="13.4" customHeight="1" outlineLevel="1" x14ac:dyDescent="0.35">
      <c r="A485" s="102"/>
      <c r="B485" s="95"/>
      <c r="C485" s="17"/>
      <c r="D485" s="17"/>
      <c r="E485" s="17"/>
      <c r="F485" s="13"/>
      <c r="G485" s="86"/>
      <c r="H485" s="99" t="s">
        <v>348</v>
      </c>
      <c r="I485" s="132">
        <f>Annual!I500</f>
        <v>4.0000000000000001E-3</v>
      </c>
      <c r="J485" s="132">
        <f>Annual!J500</f>
        <v>4.0000000000000001E-3</v>
      </c>
      <c r="K485" s="132">
        <f>Annual!K500</f>
        <v>4.0000000000000001E-3</v>
      </c>
      <c r="L485" s="132">
        <f>Annual!L500</f>
        <v>4.0000000000000001E-3</v>
      </c>
      <c r="M485" s="132">
        <f>Annual!M500</f>
        <v>4.0000000000000001E-3</v>
      </c>
      <c r="N485" s="132">
        <f>Annual!N500</f>
        <v>4.0000000000000001E-3</v>
      </c>
      <c r="O485" s="132">
        <f>Annual!O500</f>
        <v>4.0000000000000001E-3</v>
      </c>
      <c r="P485" s="132">
        <f>Annual!P500</f>
        <v>4.0000000000000001E-3</v>
      </c>
      <c r="Q485" s="132">
        <f>Annual!Q500</f>
        <v>4.0000000000000001E-3</v>
      </c>
      <c r="R485" s="132">
        <f>Annual!R500</f>
        <v>4.0000000000000001E-3</v>
      </c>
      <c r="T485" s="96">
        <f>Annual!T500</f>
        <v>0</v>
      </c>
      <c r="U485" s="96">
        <f>Annual!U500</f>
        <v>0</v>
      </c>
      <c r="V485" s="96">
        <f>Annual!V500</f>
        <v>0</v>
      </c>
      <c r="W485" s="96">
        <f>Annual!W500</f>
        <v>0</v>
      </c>
      <c r="X485" s="96">
        <f>Annual!X500</f>
        <v>0</v>
      </c>
      <c r="Y485" s="96">
        <f>Annual!Y500</f>
        <v>0</v>
      </c>
      <c r="Z485" s="96">
        <f>Annual!Z500</f>
        <v>0</v>
      </c>
      <c r="AA485" s="96">
        <f>Annual!AA500</f>
        <v>0</v>
      </c>
      <c r="AB485" s="96">
        <f>Annual!AB500</f>
        <v>0</v>
      </c>
      <c r="AC485" s="96">
        <f>Annual!AC500</f>
        <v>0</v>
      </c>
      <c r="AD485" s="13"/>
      <c r="AE485" s="16"/>
      <c r="AF485" s="8"/>
      <c r="AK485"/>
      <c r="AL485"/>
      <c r="AM485"/>
      <c r="AN485"/>
      <c r="AO485"/>
      <c r="AP485"/>
      <c r="AQ485"/>
      <c r="AR485"/>
      <c r="AS485"/>
      <c r="AT485"/>
      <c r="AU485"/>
      <c r="AV485"/>
      <c r="AW485"/>
      <c r="AX485"/>
      <c r="AY485"/>
      <c r="AZ485"/>
      <c r="BA485"/>
      <c r="BB485"/>
      <c r="BC485"/>
      <c r="BD485"/>
      <c r="BE485"/>
      <c r="BF485"/>
      <c r="BG485"/>
      <c r="BH485"/>
      <c r="BI485"/>
      <c r="BJ485"/>
    </row>
    <row r="486" spans="1:62" s="104" customFormat="1" ht="13.4" customHeight="1" outlineLevel="1" x14ac:dyDescent="0.35">
      <c r="A486" s="102"/>
      <c r="B486" s="95"/>
      <c r="C486" s="17"/>
      <c r="D486" s="17"/>
      <c r="E486" s="17"/>
      <c r="F486" s="13"/>
      <c r="G486" s="86"/>
      <c r="H486" s="99" t="s">
        <v>349</v>
      </c>
      <c r="I486" s="132">
        <f>Annual!I501</f>
        <v>4.0000000000000001E-3</v>
      </c>
      <c r="J486" s="132">
        <f>Annual!J501</f>
        <v>4.0000000000000001E-3</v>
      </c>
      <c r="K486" s="132">
        <f>Annual!K501</f>
        <v>4.0000000000000001E-3</v>
      </c>
      <c r="L486" s="132">
        <f>Annual!L501</f>
        <v>4.0000000000000001E-3</v>
      </c>
      <c r="M486" s="132">
        <f>Annual!M501</f>
        <v>4.0000000000000001E-3</v>
      </c>
      <c r="N486" s="132">
        <f>Annual!N501</f>
        <v>4.0000000000000001E-3</v>
      </c>
      <c r="O486" s="132">
        <f>Annual!O501</f>
        <v>4.0000000000000001E-3</v>
      </c>
      <c r="P486" s="132">
        <f>Annual!P501</f>
        <v>4.0000000000000001E-3</v>
      </c>
      <c r="Q486" s="132">
        <f>Annual!Q501</f>
        <v>4.0000000000000001E-3</v>
      </c>
      <c r="R486" s="132">
        <f>Annual!R501</f>
        <v>4.0000000000000001E-3</v>
      </c>
      <c r="T486" s="96">
        <f>Annual!T501</f>
        <v>1</v>
      </c>
      <c r="U486" s="96">
        <f>Annual!U501</f>
        <v>1</v>
      </c>
      <c r="V486" s="96">
        <f>Annual!V501</f>
        <v>1</v>
      </c>
      <c r="W486" s="96">
        <f>Annual!W501</f>
        <v>1</v>
      </c>
      <c r="X486" s="96">
        <f>Annual!X501</f>
        <v>1</v>
      </c>
      <c r="Y486" s="96">
        <f>Annual!Y501</f>
        <v>1</v>
      </c>
      <c r="Z486" s="96">
        <f>Annual!Z501</f>
        <v>1</v>
      </c>
      <c r="AA486" s="96">
        <f>Annual!AA501</f>
        <v>1</v>
      </c>
      <c r="AB486" s="96">
        <f>Annual!AB501</f>
        <v>1</v>
      </c>
      <c r="AC486" s="96">
        <f>Annual!AC501</f>
        <v>1</v>
      </c>
      <c r="AD486" s="13"/>
      <c r="AE486" s="16"/>
      <c r="AF486" s="8"/>
      <c r="AK486"/>
      <c r="AL486"/>
      <c r="AM486"/>
      <c r="AN486"/>
      <c r="AO486"/>
      <c r="AP486"/>
      <c r="AQ486"/>
      <c r="AR486"/>
      <c r="AS486"/>
      <c r="AT486"/>
      <c r="AU486"/>
      <c r="AV486"/>
      <c r="AW486"/>
      <c r="AX486"/>
      <c r="AY486"/>
      <c r="AZ486"/>
      <c r="BA486"/>
      <c r="BB486"/>
      <c r="BC486"/>
      <c r="BD486"/>
      <c r="BE486"/>
      <c r="BF486"/>
      <c r="BG486"/>
      <c r="BH486"/>
      <c r="BI486"/>
      <c r="BJ486"/>
    </row>
    <row r="487" spans="1:62" s="104" customFormat="1" ht="13.4" customHeight="1" outlineLevel="1" x14ac:dyDescent="0.35">
      <c r="A487" s="102"/>
      <c r="B487" s="95"/>
      <c r="C487" s="17"/>
      <c r="D487" s="17"/>
      <c r="E487" s="17"/>
      <c r="F487" s="13"/>
      <c r="G487" s="86"/>
      <c r="H487" s="99" t="s">
        <v>350</v>
      </c>
      <c r="I487" s="132">
        <f>Annual!I502</f>
        <v>4.0000000000000001E-3</v>
      </c>
      <c r="J487" s="132">
        <f>Annual!J502</f>
        <v>4.0000000000000001E-3</v>
      </c>
      <c r="K487" s="132">
        <f>Annual!K502</f>
        <v>4.0000000000000001E-3</v>
      </c>
      <c r="L487" s="132">
        <f>Annual!L502</f>
        <v>4.0000000000000001E-3</v>
      </c>
      <c r="M487" s="132">
        <f>Annual!M502</f>
        <v>4.0000000000000001E-3</v>
      </c>
      <c r="N487" s="132">
        <f>Annual!N502</f>
        <v>4.0000000000000001E-3</v>
      </c>
      <c r="O487" s="132">
        <f>Annual!O502</f>
        <v>4.0000000000000001E-3</v>
      </c>
      <c r="P487" s="132">
        <f>Annual!P502</f>
        <v>4.0000000000000001E-3</v>
      </c>
      <c r="Q487" s="132">
        <f>Annual!Q502</f>
        <v>4.0000000000000001E-3</v>
      </c>
      <c r="R487" s="132">
        <f>Annual!R502</f>
        <v>4.0000000000000001E-3</v>
      </c>
      <c r="T487" s="96">
        <f>Annual!T502</f>
        <v>1</v>
      </c>
      <c r="U487" s="96">
        <f>Annual!U502</f>
        <v>1</v>
      </c>
      <c r="V487" s="96">
        <f>Annual!V502</f>
        <v>1</v>
      </c>
      <c r="W487" s="96">
        <f>Annual!W502</f>
        <v>1</v>
      </c>
      <c r="X487" s="96">
        <f>Annual!X502</f>
        <v>1</v>
      </c>
      <c r="Y487" s="96">
        <f>Annual!Y502</f>
        <v>1</v>
      </c>
      <c r="Z487" s="96">
        <f>Annual!Z502</f>
        <v>1</v>
      </c>
      <c r="AA487" s="96">
        <f>Annual!AA502</f>
        <v>1</v>
      </c>
      <c r="AB487" s="96">
        <f>Annual!AB502</f>
        <v>1</v>
      </c>
      <c r="AC487" s="96">
        <f>Annual!AC502</f>
        <v>1</v>
      </c>
      <c r="AD487" s="13"/>
      <c r="AE487" s="16"/>
      <c r="AF487" s="8"/>
      <c r="AK487"/>
      <c r="AL487"/>
      <c r="AM487"/>
      <c r="AN487"/>
      <c r="AO487"/>
      <c r="AP487"/>
      <c r="AQ487"/>
      <c r="AR487"/>
      <c r="AS487"/>
      <c r="AT487"/>
      <c r="AU487"/>
      <c r="AV487"/>
      <c r="AW487"/>
      <c r="AX487"/>
      <c r="AY487"/>
      <c r="AZ487"/>
      <c r="BA487"/>
      <c r="BB487"/>
      <c r="BC487"/>
      <c r="BD487"/>
      <c r="BE487"/>
      <c r="BF487"/>
      <c r="BG487"/>
      <c r="BH487"/>
      <c r="BI487"/>
      <c r="BJ487"/>
    </row>
    <row r="488" spans="1:62" s="104" customFormat="1" ht="13.4" customHeight="1" outlineLevel="1" x14ac:dyDescent="0.35">
      <c r="A488" s="102"/>
      <c r="B488" s="95"/>
      <c r="C488" s="17"/>
      <c r="D488" s="17"/>
      <c r="E488" s="17"/>
      <c r="F488" s="13"/>
      <c r="G488" s="86"/>
      <c r="H488" s="99" t="s">
        <v>351</v>
      </c>
      <c r="I488" s="132">
        <f>Annual!I503</f>
        <v>2E-3</v>
      </c>
      <c r="J488" s="132">
        <f>Annual!J503</f>
        <v>2E-3</v>
      </c>
      <c r="K488" s="132">
        <f>Annual!K503</f>
        <v>2E-3</v>
      </c>
      <c r="L488" s="132">
        <f>Annual!L503</f>
        <v>2E-3</v>
      </c>
      <c r="M488" s="132">
        <f>Annual!M503</f>
        <v>2E-3</v>
      </c>
      <c r="N488" s="132">
        <f>Annual!N503</f>
        <v>2E-3</v>
      </c>
      <c r="O488" s="132">
        <f>Annual!O503</f>
        <v>2E-3</v>
      </c>
      <c r="P488" s="132">
        <f>Annual!P503</f>
        <v>2E-3</v>
      </c>
      <c r="Q488" s="132">
        <f>Annual!Q503</f>
        <v>2E-3</v>
      </c>
      <c r="R488" s="132">
        <f>Annual!R503</f>
        <v>2E-3</v>
      </c>
      <c r="T488" s="96">
        <f>Annual!T503</f>
        <v>1</v>
      </c>
      <c r="U488" s="96">
        <f>Annual!U503</f>
        <v>1</v>
      </c>
      <c r="V488" s="96">
        <f>Annual!V503</f>
        <v>1</v>
      </c>
      <c r="W488" s="96">
        <f>Annual!W503</f>
        <v>1</v>
      </c>
      <c r="X488" s="96">
        <f>Annual!X503</f>
        <v>1</v>
      </c>
      <c r="Y488" s="96">
        <f>Annual!Y503</f>
        <v>1</v>
      </c>
      <c r="Z488" s="96">
        <f>Annual!Z503</f>
        <v>1</v>
      </c>
      <c r="AA488" s="96">
        <f>Annual!AA503</f>
        <v>1</v>
      </c>
      <c r="AB488" s="96">
        <f>Annual!AB503</f>
        <v>1</v>
      </c>
      <c r="AC488" s="96">
        <f>Annual!AC503</f>
        <v>1</v>
      </c>
      <c r="AD488" s="13"/>
      <c r="AE488" s="16"/>
      <c r="AF488" s="8"/>
      <c r="AK488"/>
      <c r="AL488"/>
      <c r="AM488"/>
      <c r="AN488"/>
      <c r="AO488"/>
      <c r="AP488"/>
      <c r="AQ488"/>
      <c r="AR488"/>
      <c r="AS488"/>
      <c r="AT488"/>
      <c r="AU488"/>
      <c r="AV488"/>
      <c r="AW488"/>
      <c r="AX488"/>
      <c r="AY488"/>
      <c r="AZ488"/>
      <c r="BA488"/>
      <c r="BB488"/>
      <c r="BC488"/>
      <c r="BD488"/>
      <c r="BE488"/>
      <c r="BF488"/>
      <c r="BG488"/>
      <c r="BH488"/>
      <c r="BI488"/>
      <c r="BJ488"/>
    </row>
    <row r="489" spans="1:62" s="104" customFormat="1" ht="13.4" customHeight="1" outlineLevel="1" x14ac:dyDescent="0.35">
      <c r="A489" s="102"/>
      <c r="B489" s="95"/>
      <c r="C489" s="17"/>
      <c r="D489" s="17"/>
      <c r="E489" s="17"/>
      <c r="F489" s="13"/>
      <c r="G489" s="86"/>
      <c r="H489" s="99" t="s">
        <v>352</v>
      </c>
      <c r="I489" s="132">
        <f>Annual!I504</f>
        <v>2E-3</v>
      </c>
      <c r="J489" s="132">
        <f>Annual!J504</f>
        <v>2E-3</v>
      </c>
      <c r="K489" s="132">
        <f>Annual!K504</f>
        <v>2E-3</v>
      </c>
      <c r="L489" s="132">
        <f>Annual!L504</f>
        <v>2E-3</v>
      </c>
      <c r="M489" s="132">
        <f>Annual!M504</f>
        <v>2E-3</v>
      </c>
      <c r="N489" s="132">
        <f>Annual!N504</f>
        <v>2E-3</v>
      </c>
      <c r="O489" s="132">
        <f>Annual!O504</f>
        <v>2E-3</v>
      </c>
      <c r="P489" s="132">
        <f>Annual!P504</f>
        <v>2E-3</v>
      </c>
      <c r="Q489" s="132">
        <f>Annual!Q504</f>
        <v>2E-3</v>
      </c>
      <c r="R489" s="132">
        <f>Annual!R504</f>
        <v>2E-3</v>
      </c>
      <c r="T489" s="96">
        <f>Annual!T504</f>
        <v>1</v>
      </c>
      <c r="U489" s="96">
        <f>Annual!U504</f>
        <v>1</v>
      </c>
      <c r="V489" s="96">
        <f>Annual!V504</f>
        <v>1</v>
      </c>
      <c r="W489" s="96">
        <f>Annual!W504</f>
        <v>1</v>
      </c>
      <c r="X489" s="96">
        <f>Annual!X504</f>
        <v>1</v>
      </c>
      <c r="Y489" s="96">
        <f>Annual!Y504</f>
        <v>1</v>
      </c>
      <c r="Z489" s="96">
        <f>Annual!Z504</f>
        <v>1</v>
      </c>
      <c r="AA489" s="96">
        <f>Annual!AA504</f>
        <v>1</v>
      </c>
      <c r="AB489" s="96">
        <f>Annual!AB504</f>
        <v>1</v>
      </c>
      <c r="AC489" s="96">
        <f>Annual!AC504</f>
        <v>1</v>
      </c>
      <c r="AD489" s="13"/>
      <c r="AE489" s="16"/>
      <c r="AF489" s="8"/>
      <c r="AK489"/>
      <c r="AL489"/>
      <c r="AM489"/>
      <c r="AN489"/>
      <c r="AO489"/>
      <c r="AP489"/>
      <c r="AQ489"/>
      <c r="AR489"/>
      <c r="AS489"/>
      <c r="AT489"/>
      <c r="AU489"/>
      <c r="AV489"/>
      <c r="AW489"/>
      <c r="AX489"/>
      <c r="AY489"/>
      <c r="AZ489"/>
      <c r="BA489"/>
      <c r="BB489"/>
      <c r="BC489"/>
      <c r="BD489"/>
      <c r="BE489"/>
      <c r="BF489"/>
      <c r="BG489"/>
      <c r="BH489"/>
      <c r="BI489"/>
      <c r="BJ489"/>
    </row>
    <row r="490" spans="1:62" s="104" customFormat="1" ht="13.4" customHeight="1" outlineLevel="1" x14ac:dyDescent="0.35">
      <c r="A490" s="102"/>
      <c r="B490" s="95"/>
      <c r="C490" s="17"/>
      <c r="D490" s="17"/>
      <c r="E490" s="17"/>
      <c r="F490" s="13"/>
      <c r="G490" s="91"/>
      <c r="H490" s="99" t="s">
        <v>353</v>
      </c>
      <c r="I490" s="132">
        <f>Annual!I505</f>
        <v>2E-3</v>
      </c>
      <c r="J490" s="132">
        <f>Annual!J505</f>
        <v>2E-3</v>
      </c>
      <c r="K490" s="132">
        <f>Annual!K505</f>
        <v>2E-3</v>
      </c>
      <c r="L490" s="132">
        <f>Annual!L505</f>
        <v>2E-3</v>
      </c>
      <c r="M490" s="132">
        <f>Annual!M505</f>
        <v>2E-3</v>
      </c>
      <c r="N490" s="132">
        <f>Annual!N505</f>
        <v>2E-3</v>
      </c>
      <c r="O490" s="132">
        <f>Annual!O505</f>
        <v>2E-3</v>
      </c>
      <c r="P490" s="132">
        <f>Annual!P505</f>
        <v>2E-3</v>
      </c>
      <c r="Q490" s="132">
        <f>Annual!Q505</f>
        <v>2E-3</v>
      </c>
      <c r="R490" s="132">
        <f>Annual!R505</f>
        <v>2E-3</v>
      </c>
      <c r="T490" s="96">
        <f>Annual!T505</f>
        <v>1</v>
      </c>
      <c r="U490" s="96">
        <f>Annual!U505</f>
        <v>1</v>
      </c>
      <c r="V490" s="96">
        <f>Annual!V505</f>
        <v>1</v>
      </c>
      <c r="W490" s="96">
        <f>Annual!W505</f>
        <v>1</v>
      </c>
      <c r="X490" s="96">
        <f>Annual!X505</f>
        <v>1</v>
      </c>
      <c r="Y490" s="96">
        <f>Annual!Y505</f>
        <v>1</v>
      </c>
      <c r="Z490" s="96">
        <f>Annual!Z505</f>
        <v>1</v>
      </c>
      <c r="AA490" s="96">
        <f>Annual!AA505</f>
        <v>1</v>
      </c>
      <c r="AB490" s="96">
        <f>Annual!AB505</f>
        <v>1</v>
      </c>
      <c r="AC490" s="96">
        <f>Annual!AC505</f>
        <v>1</v>
      </c>
      <c r="AD490" s="13"/>
      <c r="AE490" s="16"/>
      <c r="AF490" s="8"/>
      <c r="AK490"/>
      <c r="AL490"/>
      <c r="AM490"/>
      <c r="AN490"/>
      <c r="AO490"/>
      <c r="AP490"/>
      <c r="AQ490"/>
      <c r="AR490"/>
      <c r="AS490"/>
      <c r="AT490"/>
      <c r="AU490"/>
      <c r="AV490"/>
      <c r="AW490"/>
      <c r="AX490"/>
      <c r="AY490"/>
      <c r="AZ490"/>
      <c r="BA490"/>
      <c r="BB490"/>
      <c r="BC490"/>
      <c r="BD490"/>
      <c r="BE490"/>
      <c r="BF490"/>
      <c r="BG490"/>
      <c r="BH490"/>
      <c r="BI490"/>
      <c r="BJ490"/>
    </row>
    <row r="491" spans="1:62" s="104" customFormat="1" ht="5.15" customHeight="1" outlineLevel="1" x14ac:dyDescent="0.35">
      <c r="A491" s="102"/>
      <c r="B491" s="95"/>
      <c r="C491" s="12" t="s">
        <v>89</v>
      </c>
      <c r="D491" s="17"/>
      <c r="E491" s="17"/>
      <c r="F491" s="13"/>
      <c r="G491" s="91"/>
      <c r="H491" s="91"/>
      <c r="I491" s="91"/>
      <c r="J491" s="91"/>
      <c r="K491" s="91"/>
      <c r="L491" s="91"/>
      <c r="M491" s="91"/>
      <c r="N491" s="91"/>
      <c r="O491" s="91"/>
      <c r="P491" s="91"/>
      <c r="Q491" s="91"/>
      <c r="R491" s="91"/>
      <c r="S491" s="91"/>
      <c r="T491" s="91"/>
      <c r="U491" s="91"/>
      <c r="V491" s="13"/>
      <c r="W491" s="91"/>
      <c r="X491" s="91"/>
      <c r="Y491" s="91"/>
      <c r="Z491" s="91"/>
      <c r="AA491" s="13"/>
      <c r="AB491" s="13"/>
      <c r="AC491" s="13"/>
      <c r="AD491" s="13"/>
      <c r="AE491" s="92"/>
      <c r="AF491" s="8"/>
      <c r="AK491"/>
      <c r="AL491"/>
      <c r="AM491"/>
      <c r="AN491"/>
      <c r="AO491"/>
      <c r="AP491"/>
      <c r="AQ491"/>
      <c r="AR491"/>
      <c r="AS491"/>
      <c r="AT491"/>
      <c r="AU491"/>
      <c r="AV491"/>
      <c r="AW491"/>
      <c r="AX491"/>
      <c r="AY491"/>
      <c r="AZ491"/>
      <c r="BA491"/>
      <c r="BB491"/>
      <c r="BC491"/>
      <c r="BD491"/>
      <c r="BE491"/>
      <c r="BF491"/>
      <c r="BG491"/>
      <c r="BH491"/>
      <c r="BI491"/>
      <c r="BJ491"/>
    </row>
    <row r="492" spans="1:62" s="104" customFormat="1" ht="24" customHeight="1" x14ac:dyDescent="0.35">
      <c r="A492" s="102"/>
      <c r="B492" s="95"/>
      <c r="C492" s="39"/>
      <c r="D492" s="39"/>
      <c r="E492" s="39"/>
      <c r="F492" s="39"/>
      <c r="G492" s="40" t="str">
        <f>G471</f>
        <v>Senescence of green pasture and loss of dry feed- annual pasture (P1a).</v>
      </c>
      <c r="H492" s="39"/>
      <c r="I492" s="39"/>
      <c r="J492" s="39"/>
      <c r="K492" s="39"/>
      <c r="L492" s="39"/>
      <c r="M492" s="39"/>
      <c r="N492" s="39"/>
      <c r="O492" s="39"/>
      <c r="P492" s="39"/>
      <c r="Q492" s="39"/>
      <c r="R492" s="133" t="s">
        <v>157</v>
      </c>
      <c r="S492" s="39"/>
      <c r="T492" s="93"/>
      <c r="U492" s="93"/>
      <c r="V492" s="94" t="s">
        <v>90</v>
      </c>
      <c r="W492" s="94"/>
      <c r="X492" s="94"/>
      <c r="Y492" s="94"/>
      <c r="Z492" s="94"/>
      <c r="AA492" s="94"/>
      <c r="AB492" s="94"/>
      <c r="AC492" s="94"/>
      <c r="AD492" s="94"/>
      <c r="AE492" s="41" t="s">
        <v>91</v>
      </c>
      <c r="AF492" s="8"/>
      <c r="AK492"/>
      <c r="AL492"/>
      <c r="AM492"/>
      <c r="AN492"/>
      <c r="AO492"/>
      <c r="AP492"/>
      <c r="AQ492"/>
      <c r="AR492"/>
      <c r="AS492"/>
      <c r="AT492"/>
      <c r="AU492"/>
      <c r="AV492"/>
      <c r="AW492"/>
      <c r="AX492"/>
      <c r="AY492"/>
      <c r="AZ492"/>
      <c r="BA492"/>
      <c r="BB492"/>
      <c r="BC492"/>
      <c r="BD492"/>
      <c r="BE492"/>
      <c r="BF492"/>
      <c r="BG492"/>
      <c r="BH492"/>
      <c r="BI492"/>
      <c r="BJ492"/>
    </row>
    <row r="493" spans="1:62" s="104" customFormat="1" ht="12.75" customHeight="1" outlineLevel="1" x14ac:dyDescent="0.35">
      <c r="A493" s="102"/>
      <c r="B493" s="7"/>
      <c r="C493" s="7"/>
      <c r="D493" s="7"/>
      <c r="E493" s="7"/>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K493"/>
      <c r="AL493"/>
      <c r="AM493"/>
      <c r="AN493"/>
      <c r="AO493"/>
      <c r="AP493"/>
      <c r="AQ493"/>
      <c r="AR493"/>
      <c r="AS493"/>
      <c r="AT493"/>
      <c r="AU493"/>
      <c r="AV493"/>
      <c r="AW493"/>
      <c r="AX493"/>
      <c r="AY493"/>
      <c r="AZ493"/>
      <c r="BA493"/>
      <c r="BB493"/>
      <c r="BC493"/>
      <c r="BD493"/>
      <c r="BE493"/>
      <c r="BF493"/>
      <c r="BG493"/>
      <c r="BH493"/>
      <c r="BI493"/>
      <c r="BJ493"/>
    </row>
    <row r="494" spans="1:62" s="104" customFormat="1" ht="12.75" customHeight="1" outlineLevel="1" x14ac:dyDescent="0.35">
      <c r="A494" s="102"/>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I494"/>
      <c r="AJ494"/>
      <c r="AK494"/>
      <c r="AL494"/>
      <c r="AM494"/>
      <c r="AN494"/>
      <c r="AO494"/>
      <c r="AP494"/>
      <c r="AQ494"/>
      <c r="AR494"/>
      <c r="AS494"/>
      <c r="AT494"/>
      <c r="AU494"/>
      <c r="AV494"/>
      <c r="AW494"/>
      <c r="AX494"/>
      <c r="AY494"/>
      <c r="AZ494"/>
      <c r="BA494"/>
      <c r="BB494"/>
      <c r="BC494"/>
      <c r="BD494"/>
      <c r="BE494"/>
      <c r="BF494"/>
      <c r="BG494"/>
      <c r="BH494"/>
    </row>
    <row r="495" spans="1:62" s="104" customFormat="1" ht="5.15" customHeight="1" outlineLevel="1" collapsed="1" thickBot="1" x14ac:dyDescent="0.4">
      <c r="A495" s="102"/>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I495"/>
      <c r="AJ495"/>
      <c r="AK495"/>
      <c r="AL495"/>
      <c r="AM495"/>
      <c r="AN495"/>
      <c r="AO495"/>
      <c r="AP495"/>
      <c r="AQ495"/>
      <c r="AR495"/>
      <c r="AS495"/>
      <c r="AT495"/>
      <c r="AU495"/>
      <c r="AV495"/>
      <c r="AW495"/>
      <c r="AX495"/>
      <c r="AY495"/>
      <c r="AZ495"/>
      <c r="BA495"/>
      <c r="BB495"/>
      <c r="BC495"/>
      <c r="BD495"/>
      <c r="BE495"/>
      <c r="BF495"/>
      <c r="BG495"/>
      <c r="BH495"/>
    </row>
    <row r="496" spans="1:62" s="104" customFormat="1" ht="5.15" customHeight="1" outlineLevel="1" x14ac:dyDescent="0.35">
      <c r="A496" s="102"/>
      <c r="B496" s="95"/>
      <c r="C496" s="9" t="s">
        <v>0</v>
      </c>
      <c r="D496" s="9"/>
      <c r="E496" s="9"/>
      <c r="F496" s="9"/>
      <c r="G496" s="9"/>
      <c r="H496" s="9"/>
      <c r="I496" s="9"/>
      <c r="J496" s="9"/>
      <c r="K496" s="10"/>
      <c r="L496" s="10"/>
      <c r="M496" s="10"/>
      <c r="N496" s="10"/>
      <c r="O496" s="10"/>
      <c r="P496" s="10"/>
      <c r="Q496" s="10"/>
      <c r="R496" s="10"/>
      <c r="S496" s="10"/>
      <c r="T496" s="10"/>
      <c r="U496" s="10"/>
      <c r="V496" s="10"/>
      <c r="W496" s="10"/>
      <c r="X496" s="10"/>
      <c r="Y496" s="10"/>
      <c r="Z496" s="10"/>
      <c r="AA496" s="10"/>
      <c r="AB496" s="10"/>
      <c r="AC496" s="10"/>
      <c r="AD496" s="10"/>
      <c r="AE496" s="11"/>
      <c r="AF496" s="7"/>
      <c r="AH496"/>
      <c r="AI496"/>
      <c r="AJ496"/>
      <c r="AK496"/>
      <c r="AL496"/>
      <c r="AM496"/>
      <c r="AN496"/>
      <c r="AO496"/>
      <c r="AP496"/>
      <c r="AQ496"/>
      <c r="AR496"/>
      <c r="AS496"/>
      <c r="AT496"/>
      <c r="AU496"/>
      <c r="AV496"/>
      <c r="AW496"/>
      <c r="AX496"/>
      <c r="AY496"/>
      <c r="AZ496"/>
      <c r="BA496"/>
      <c r="BB496"/>
      <c r="BC496"/>
      <c r="BD496"/>
      <c r="BE496"/>
      <c r="BF496"/>
      <c r="BG496"/>
    </row>
    <row r="497" spans="1:59" s="104" customFormat="1" ht="13.4" customHeight="1" outlineLevel="1" collapsed="1" x14ac:dyDescent="0.35">
      <c r="A497" s="102"/>
      <c r="B497" s="95"/>
      <c r="C497" s="12"/>
      <c r="D497" s="12">
        <v>0</v>
      </c>
      <c r="E497" s="12" t="s">
        <v>1</v>
      </c>
      <c r="F497" s="69"/>
      <c r="G497" s="70" t="s">
        <v>158</v>
      </c>
      <c r="H497" s="71"/>
      <c r="I497" s="71"/>
      <c r="J497" s="71"/>
      <c r="K497" s="71"/>
      <c r="L497" s="71"/>
      <c r="M497" s="71"/>
      <c r="N497" s="71"/>
      <c r="O497" s="71"/>
      <c r="P497" s="71"/>
      <c r="Q497" s="71"/>
      <c r="R497" s="71"/>
      <c r="S497" s="71"/>
      <c r="T497" s="71"/>
      <c r="U497" s="72"/>
      <c r="V497" s="71"/>
      <c r="W497" s="72"/>
      <c r="X497" s="72"/>
      <c r="Y497" s="72"/>
      <c r="Z497" s="72"/>
      <c r="AA497" s="72"/>
      <c r="AB497" s="72"/>
      <c r="AC497" s="72"/>
      <c r="AD497" s="72"/>
      <c r="AE497" s="16"/>
      <c r="AF497" s="7"/>
      <c r="AH497"/>
      <c r="AI497"/>
      <c r="AJ497"/>
      <c r="AK497"/>
      <c r="AL497"/>
      <c r="AM497"/>
      <c r="AN497"/>
      <c r="AO497"/>
      <c r="AP497"/>
      <c r="AQ497"/>
      <c r="AR497"/>
      <c r="AS497"/>
      <c r="AT497"/>
      <c r="AU497"/>
      <c r="AV497"/>
      <c r="AW497"/>
      <c r="AX497"/>
      <c r="AY497"/>
      <c r="AZ497"/>
      <c r="BA497"/>
      <c r="BB497"/>
      <c r="BC497"/>
      <c r="BD497"/>
      <c r="BE497"/>
      <c r="BF497"/>
      <c r="BG497"/>
    </row>
    <row r="498" spans="1:59" s="104" customFormat="1" ht="13.4" customHeight="1" outlineLevel="1" x14ac:dyDescent="0.35">
      <c r="A498" s="102"/>
      <c r="B498" s="95"/>
      <c r="C498" s="12"/>
      <c r="D498" s="12"/>
      <c r="E498" s="17"/>
      <c r="F498" s="73"/>
      <c r="G498" s="74" t="s">
        <v>784</v>
      </c>
      <c r="H498" s="74"/>
      <c r="I498" s="74"/>
      <c r="J498" s="74"/>
      <c r="K498" s="74"/>
      <c r="L498" s="74"/>
      <c r="M498" s="74"/>
      <c r="N498" s="74"/>
      <c r="O498" s="74"/>
      <c r="P498" s="74"/>
      <c r="Q498" s="74"/>
      <c r="R498" s="74"/>
      <c r="S498" s="74"/>
      <c r="T498" s="74"/>
      <c r="U498" s="75"/>
      <c r="V498" s="76"/>
      <c r="W498" s="75"/>
      <c r="X498" s="75"/>
      <c r="Y498" s="75"/>
      <c r="Z498" s="75"/>
      <c r="AA498" s="75"/>
      <c r="AB498" s="75"/>
      <c r="AC498" s="75"/>
      <c r="AD498" s="75"/>
      <c r="AE498" s="16"/>
      <c r="AF498" s="7"/>
      <c r="AH498"/>
      <c r="AI498"/>
      <c r="AJ498"/>
      <c r="AK498"/>
      <c r="AL498"/>
      <c r="AM498"/>
      <c r="AN498"/>
      <c r="AO498"/>
      <c r="AP498"/>
      <c r="AQ498"/>
      <c r="AR498"/>
      <c r="AS498"/>
      <c r="AT498"/>
      <c r="AU498"/>
      <c r="AV498"/>
      <c r="AW498"/>
      <c r="AX498"/>
      <c r="AY498"/>
      <c r="AZ498"/>
      <c r="BA498"/>
      <c r="BB498"/>
      <c r="BC498"/>
      <c r="BD498"/>
      <c r="BE498"/>
      <c r="BF498"/>
      <c r="BG498"/>
    </row>
    <row r="499" spans="1:59" s="104" customFormat="1" ht="13.4" customHeight="1" outlineLevel="1" x14ac:dyDescent="0.35">
      <c r="A499" s="102"/>
      <c r="B499" s="95"/>
      <c r="C499" s="17"/>
      <c r="D499" s="12"/>
      <c r="E499" s="17"/>
      <c r="F499" s="73"/>
      <c r="G499" s="77">
        <v>38002</v>
      </c>
      <c r="H499" s="78"/>
      <c r="I499" s="74"/>
      <c r="J499" s="74"/>
      <c r="K499" s="74"/>
      <c r="L499" s="74"/>
      <c r="M499" s="74"/>
      <c r="N499" s="74"/>
      <c r="O499" s="74"/>
      <c r="P499" s="74"/>
      <c r="Q499" s="74"/>
      <c r="R499" s="74"/>
      <c r="S499" s="74"/>
      <c r="T499" s="74"/>
      <c r="U499" s="75"/>
      <c r="V499" s="76"/>
      <c r="W499" s="75"/>
      <c r="X499" s="75"/>
      <c r="Y499" s="75"/>
      <c r="Z499" s="75"/>
      <c r="AA499" s="75"/>
      <c r="AB499" s="75"/>
      <c r="AC499" s="75"/>
      <c r="AD499" s="75"/>
      <c r="AE499" s="16"/>
      <c r="AF499" s="7"/>
      <c r="AH499"/>
      <c r="AI499"/>
      <c r="AJ499"/>
      <c r="AK499"/>
      <c r="AL499"/>
      <c r="AM499"/>
      <c r="AN499"/>
      <c r="AO499"/>
      <c r="AP499"/>
      <c r="AQ499"/>
      <c r="AR499"/>
      <c r="AS499"/>
      <c r="AT499"/>
      <c r="AU499"/>
      <c r="AV499"/>
      <c r="AW499"/>
      <c r="AX499"/>
      <c r="AY499"/>
      <c r="AZ499"/>
      <c r="BA499"/>
      <c r="BB499"/>
      <c r="BC499"/>
      <c r="BD499"/>
      <c r="BE499"/>
      <c r="BF499"/>
      <c r="BG499"/>
    </row>
    <row r="500" spans="1:59" s="104" customFormat="1" ht="13.4" customHeight="1" outlineLevel="1" x14ac:dyDescent="0.35">
      <c r="A500" s="102"/>
      <c r="B500" s="95"/>
      <c r="C500" s="17">
        <v>1</v>
      </c>
      <c r="D500" s="12"/>
      <c r="E500" s="17"/>
      <c r="F500" s="79"/>
      <c r="G500" s="80"/>
      <c r="H500" s="81"/>
      <c r="I500" s="81"/>
      <c r="J500" s="81"/>
      <c r="K500" s="81"/>
      <c r="L500" s="81"/>
      <c r="M500" s="81"/>
      <c r="N500" s="81"/>
      <c r="O500" s="81"/>
      <c r="P500" s="81"/>
      <c r="Q500" s="81"/>
      <c r="R500" s="81"/>
      <c r="S500" s="81"/>
      <c r="T500" s="81"/>
      <c r="U500" s="82"/>
      <c r="V500" s="83"/>
      <c r="W500" s="82"/>
      <c r="X500" s="82"/>
      <c r="Y500" s="82"/>
      <c r="Z500" s="82"/>
      <c r="AA500" s="82"/>
      <c r="AB500" s="82"/>
      <c r="AC500" s="82"/>
      <c r="AD500" s="82"/>
      <c r="AE500" s="16"/>
      <c r="AF500" s="7"/>
      <c r="AH500"/>
      <c r="AI500"/>
      <c r="AJ500"/>
      <c r="AK500"/>
      <c r="AL500"/>
      <c r="AM500"/>
      <c r="AN500"/>
      <c r="AO500"/>
      <c r="AP500"/>
      <c r="AQ500"/>
      <c r="AR500"/>
      <c r="AS500"/>
      <c r="AT500"/>
      <c r="AU500"/>
      <c r="AV500"/>
      <c r="AW500"/>
      <c r="AX500"/>
      <c r="AY500"/>
      <c r="AZ500"/>
      <c r="BA500"/>
      <c r="BB500"/>
      <c r="BC500"/>
      <c r="BD500"/>
      <c r="BE500"/>
      <c r="BF500"/>
      <c r="BG500"/>
    </row>
    <row r="501" spans="1:59" s="104" customFormat="1" ht="13.4" customHeight="1" outlineLevel="1" x14ac:dyDescent="0.35">
      <c r="A501" s="102"/>
      <c r="B501" s="95"/>
      <c r="C501" s="17"/>
      <c r="D501" s="17"/>
      <c r="E501" s="17"/>
      <c r="F501" s="17"/>
      <c r="G501" s="22"/>
      <c r="H501" s="22"/>
      <c r="I501" s="22"/>
      <c r="J501" s="22"/>
      <c r="K501" s="22"/>
      <c r="L501" s="22"/>
      <c r="M501" s="22"/>
      <c r="N501" s="22"/>
      <c r="O501" s="22"/>
      <c r="P501" s="22"/>
      <c r="Q501" s="22"/>
      <c r="R501" s="22"/>
      <c r="S501" s="22"/>
      <c r="T501" s="22" t="s">
        <v>160</v>
      </c>
      <c r="U501" s="22"/>
      <c r="V501" s="22" t="s">
        <v>159</v>
      </c>
      <c r="W501" s="22"/>
      <c r="X501" s="22"/>
      <c r="Y501" s="22"/>
      <c r="Z501" s="22"/>
      <c r="AA501" s="22"/>
      <c r="AB501" s="22"/>
      <c r="AC501" s="22"/>
      <c r="AD501" s="22"/>
      <c r="AE501" s="16"/>
      <c r="AF501" s="7"/>
      <c r="AH501"/>
      <c r="AI501"/>
      <c r="AJ501"/>
      <c r="AK501"/>
      <c r="AL501"/>
      <c r="AM501"/>
      <c r="AN501"/>
      <c r="AO501"/>
      <c r="AP501"/>
      <c r="AQ501"/>
      <c r="AR501"/>
      <c r="AS501"/>
      <c r="AT501"/>
      <c r="AU501"/>
      <c r="AV501"/>
      <c r="AW501"/>
      <c r="AX501"/>
      <c r="AY501"/>
      <c r="AZ501"/>
      <c r="BA501"/>
      <c r="BB501"/>
      <c r="BC501"/>
      <c r="BD501"/>
      <c r="BE501"/>
      <c r="BF501"/>
      <c r="BG501"/>
    </row>
    <row r="502" spans="1:59" s="104" customFormat="1" ht="13.4" customHeight="1" outlineLevel="1" x14ac:dyDescent="0.35">
      <c r="A502" s="102"/>
      <c r="B502" s="95"/>
      <c r="C502" s="17"/>
      <c r="D502" s="17"/>
      <c r="E502" s="17"/>
      <c r="F502" s="17"/>
      <c r="G502" s="17"/>
      <c r="H502" s="17"/>
      <c r="I502" s="17"/>
      <c r="J502" s="17" t="s">
        <v>783</v>
      </c>
      <c r="K502" s="17"/>
      <c r="L502" s="22"/>
      <c r="M502" s="22"/>
      <c r="N502" s="22"/>
      <c r="O502" s="22"/>
      <c r="P502" s="22"/>
      <c r="Q502" s="22"/>
      <c r="R502" s="22"/>
      <c r="S502" s="22"/>
      <c r="T502" s="23" t="s">
        <v>161</v>
      </c>
      <c r="U502" s="22"/>
      <c r="V502" s="22" t="s">
        <v>786</v>
      </c>
      <c r="W502" s="22"/>
      <c r="X502" s="23" t="s">
        <v>162</v>
      </c>
      <c r="Y502" s="23"/>
      <c r="Z502" s="24"/>
      <c r="AA502" s="24"/>
      <c r="AB502" s="24"/>
      <c r="AC502" s="235" t="s">
        <v>845</v>
      </c>
      <c r="AD502" s="235"/>
      <c r="AE502" s="16"/>
      <c r="AF502" s="7"/>
      <c r="AH502"/>
      <c r="AI502"/>
      <c r="AJ502"/>
      <c r="AK502"/>
      <c r="AL502"/>
      <c r="AM502"/>
      <c r="AN502"/>
      <c r="AO502"/>
      <c r="AP502"/>
      <c r="AQ502"/>
      <c r="AR502"/>
      <c r="AS502"/>
      <c r="AT502"/>
      <c r="AU502"/>
      <c r="AV502"/>
      <c r="AW502"/>
      <c r="AX502"/>
      <c r="AY502"/>
      <c r="AZ502"/>
      <c r="BA502"/>
      <c r="BB502"/>
      <c r="BC502"/>
      <c r="BD502"/>
      <c r="BE502"/>
      <c r="BF502"/>
      <c r="BG502"/>
    </row>
    <row r="503" spans="1:59" s="104" customFormat="1" ht="13.4" customHeight="1" outlineLevel="1" x14ac:dyDescent="0.35">
      <c r="A503" s="102"/>
      <c r="B503" s="95"/>
      <c r="C503" s="17"/>
      <c r="D503" s="17"/>
      <c r="E503" s="17"/>
      <c r="F503" s="17"/>
      <c r="G503" s="569"/>
      <c r="H503" s="569" t="s">
        <v>767</v>
      </c>
      <c r="I503" s="570" t="s">
        <v>129</v>
      </c>
      <c r="J503" s="570" t="s">
        <v>343</v>
      </c>
      <c r="K503" s="570" t="s">
        <v>34</v>
      </c>
      <c r="L503" s="570" t="s">
        <v>35</v>
      </c>
      <c r="M503" s="570" t="s">
        <v>36</v>
      </c>
      <c r="N503" s="570" t="s">
        <v>37</v>
      </c>
      <c r="O503" s="570" t="s">
        <v>837</v>
      </c>
      <c r="P503" s="570" t="s">
        <v>838</v>
      </c>
      <c r="Q503" s="570" t="s">
        <v>839</v>
      </c>
      <c r="R503" s="570" t="s">
        <v>1045</v>
      </c>
      <c r="S503" s="569"/>
      <c r="T503" s="569" t="s">
        <v>163</v>
      </c>
      <c r="U503" s="569"/>
      <c r="V503" s="569" t="s">
        <v>785</v>
      </c>
      <c r="W503" s="569"/>
      <c r="X503" s="569"/>
      <c r="Y503" s="569"/>
      <c r="Z503" s="569"/>
      <c r="AA503" s="569"/>
      <c r="AB503" s="569"/>
      <c r="AC503" s="569" t="s">
        <v>767</v>
      </c>
      <c r="AD503" s="569" t="s">
        <v>846</v>
      </c>
      <c r="AE503" s="16"/>
      <c r="AF503" s="7"/>
      <c r="AH503"/>
      <c r="AI503"/>
      <c r="AJ503"/>
      <c r="AK503"/>
      <c r="AL503"/>
      <c r="AM503"/>
      <c r="AN503"/>
      <c r="AO503"/>
      <c r="AP503"/>
      <c r="AQ503"/>
      <c r="AR503"/>
      <c r="AS503"/>
      <c r="AT503"/>
      <c r="AU503"/>
      <c r="AV503"/>
      <c r="AW503"/>
      <c r="AX503"/>
      <c r="AY503"/>
      <c r="AZ503"/>
      <c r="BA503"/>
      <c r="BB503"/>
      <c r="BC503"/>
      <c r="BD503"/>
      <c r="BE503"/>
      <c r="BF503"/>
      <c r="BG503"/>
    </row>
    <row r="504" spans="1:59" s="104" customFormat="1" ht="13.4" customHeight="1" outlineLevel="1" x14ac:dyDescent="0.35">
      <c r="A504" s="102"/>
      <c r="B504" s="95"/>
      <c r="C504" s="17"/>
      <c r="D504" s="17"/>
      <c r="E504" s="17"/>
      <c r="F504" s="13"/>
      <c r="G504" s="91"/>
      <c r="H504" s="91" t="s">
        <v>777</v>
      </c>
      <c r="I504" s="101" t="s">
        <v>344</v>
      </c>
      <c r="J504" s="226">
        <f>Annual!J519</f>
        <v>0.81</v>
      </c>
      <c r="K504" s="226">
        <f>Annual!K519</f>
        <v>0.81</v>
      </c>
      <c r="L504" s="226">
        <f>Annual!L519</f>
        <v>0.81</v>
      </c>
      <c r="M504" s="226">
        <f>Annual!M519</f>
        <v>0.81</v>
      </c>
      <c r="N504" s="226">
        <f>Annual!N519</f>
        <v>0.81</v>
      </c>
      <c r="O504" s="226">
        <f>Annual!O519</f>
        <v>0.81</v>
      </c>
      <c r="P504" s="226">
        <f>Annual!P519</f>
        <v>0.81</v>
      </c>
      <c r="Q504" s="226">
        <f>Annual!Q519</f>
        <v>0.81</v>
      </c>
      <c r="R504" s="226">
        <f>Annual!R519</f>
        <v>0.81</v>
      </c>
      <c r="S504" s="571"/>
      <c r="T504" s="226">
        <f>Annual!T519</f>
        <v>-0.09</v>
      </c>
      <c r="U504" s="91"/>
      <c r="V504" s="226">
        <f>Annual!V519</f>
        <v>0</v>
      </c>
      <c r="W504" s="91"/>
      <c r="X504" s="226">
        <v>0.23</v>
      </c>
      <c r="Y504" s="91"/>
      <c r="Z504" s="91"/>
      <c r="AA504" s="91"/>
      <c r="AB504" s="91"/>
      <c r="AC504" s="91">
        <v>0</v>
      </c>
      <c r="AD504" s="91">
        <v>0</v>
      </c>
      <c r="AE504" s="16"/>
      <c r="AF504" s="7"/>
      <c r="AH504"/>
      <c r="AI504"/>
      <c r="AJ504"/>
      <c r="AK504"/>
      <c r="AL504"/>
      <c r="AM504"/>
      <c r="AN504"/>
      <c r="AO504"/>
      <c r="AP504"/>
      <c r="AQ504"/>
      <c r="AR504"/>
      <c r="AS504"/>
      <c r="AT504"/>
      <c r="AU504"/>
      <c r="AV504"/>
      <c r="AW504"/>
      <c r="AX504"/>
      <c r="AY504"/>
      <c r="AZ504"/>
      <c r="BA504"/>
      <c r="BB504"/>
      <c r="BC504"/>
      <c r="BD504"/>
      <c r="BE504"/>
      <c r="BF504"/>
      <c r="BG504"/>
    </row>
    <row r="505" spans="1:59" s="104" customFormat="1" ht="13.4" customHeight="1" outlineLevel="1" x14ac:dyDescent="0.35">
      <c r="A505" s="102"/>
      <c r="B505" s="95"/>
      <c r="C505" s="17"/>
      <c r="D505" s="17"/>
      <c r="E505" s="17"/>
      <c r="F505" s="13"/>
      <c r="G505" s="91"/>
      <c r="H505" s="91"/>
      <c r="I505" s="101" t="s">
        <v>345</v>
      </c>
      <c r="J505" s="226">
        <f>Annual!J520</f>
        <v>0.81</v>
      </c>
      <c r="K505" s="226">
        <f>Annual!K520</f>
        <v>0.81</v>
      </c>
      <c r="L505" s="226">
        <f>Annual!L520</f>
        <v>0.81</v>
      </c>
      <c r="M505" s="226">
        <f>Annual!M520</f>
        <v>0.81</v>
      </c>
      <c r="N505" s="226">
        <f>Annual!N520</f>
        <v>0.81</v>
      </c>
      <c r="O505" s="226">
        <f>Annual!O520</f>
        <v>0.81</v>
      </c>
      <c r="P505" s="226">
        <f>Annual!P520</f>
        <v>0.81</v>
      </c>
      <c r="Q505" s="226">
        <f>Annual!Q520</f>
        <v>0.81</v>
      </c>
      <c r="R505" s="226">
        <f>Annual!R520</f>
        <v>0.81</v>
      </c>
      <c r="S505" s="571"/>
      <c r="T505" s="226">
        <f>Annual!T520</f>
        <v>-0.09</v>
      </c>
      <c r="U505" s="91"/>
      <c r="V505" s="226">
        <f>Annual!V520</f>
        <v>0</v>
      </c>
      <c r="W505" s="91"/>
      <c r="X505" s="226">
        <v>0.23</v>
      </c>
      <c r="Y505" s="91"/>
      <c r="Z505" s="91"/>
      <c r="AA505" s="91"/>
      <c r="AB505" s="91"/>
      <c r="AC505" s="91">
        <f>AC504</f>
        <v>0</v>
      </c>
      <c r="AD505" s="91">
        <f>AD504+1</f>
        <v>1</v>
      </c>
      <c r="AE505" s="16"/>
      <c r="AF505" s="7"/>
      <c r="AH505"/>
      <c r="AI505"/>
      <c r="AJ505"/>
      <c r="AK505"/>
      <c r="AL505"/>
      <c r="AM505"/>
      <c r="AN505"/>
      <c r="AO505"/>
      <c r="AP505"/>
      <c r="AQ505"/>
      <c r="AR505"/>
      <c r="AS505"/>
      <c r="AT505"/>
      <c r="AU505"/>
      <c r="AV505"/>
      <c r="AW505"/>
      <c r="AX505"/>
      <c r="AY505"/>
      <c r="AZ505"/>
      <c r="BA505"/>
      <c r="BB505"/>
      <c r="BC505"/>
      <c r="BD505"/>
      <c r="BE505"/>
      <c r="BF505"/>
      <c r="BG505"/>
    </row>
    <row r="506" spans="1:59" s="104" customFormat="1" ht="13.4" customHeight="1" outlineLevel="1" x14ac:dyDescent="0.35">
      <c r="A506" s="102"/>
      <c r="B506" s="95"/>
      <c r="C506" s="17"/>
      <c r="D506" s="17"/>
      <c r="E506" s="17"/>
      <c r="F506" s="13"/>
      <c r="G506" s="91"/>
      <c r="H506" s="91"/>
      <c r="I506" s="101" t="s">
        <v>346</v>
      </c>
      <c r="J506" s="226">
        <f>Annual!J521</f>
        <v>0.81</v>
      </c>
      <c r="K506" s="226">
        <f>Annual!K521</f>
        <v>0.81</v>
      </c>
      <c r="L506" s="226">
        <f>Annual!L521</f>
        <v>0.81</v>
      </c>
      <c r="M506" s="226">
        <f>Annual!M521</f>
        <v>0.81</v>
      </c>
      <c r="N506" s="226">
        <f>Annual!N521</f>
        <v>0.81</v>
      </c>
      <c r="O506" s="226">
        <f>Annual!O521</f>
        <v>0.81</v>
      </c>
      <c r="P506" s="226">
        <f>Annual!P521</f>
        <v>0.81</v>
      </c>
      <c r="Q506" s="226">
        <f>Annual!Q521</f>
        <v>0.81</v>
      </c>
      <c r="R506" s="226">
        <f>Annual!R521</f>
        <v>0.81</v>
      </c>
      <c r="S506" s="571"/>
      <c r="T506" s="226">
        <f>Annual!T521</f>
        <v>-0.09</v>
      </c>
      <c r="U506" s="91"/>
      <c r="V506" s="226">
        <f>Annual!V521</f>
        <v>0</v>
      </c>
      <c r="W506" s="91"/>
      <c r="X506" s="226">
        <v>0.21</v>
      </c>
      <c r="Y506" s="91"/>
      <c r="Z506" s="91"/>
      <c r="AA506" s="91"/>
      <c r="AB506" s="91"/>
      <c r="AC506" s="91">
        <f t="shared" ref="AC506:AC513" si="8">AC505</f>
        <v>0</v>
      </c>
      <c r="AD506" s="91">
        <f t="shared" ref="AD506:AD513" si="9">AD505+1</f>
        <v>2</v>
      </c>
      <c r="AE506" s="16"/>
      <c r="AF506" s="7"/>
      <c r="AH506"/>
      <c r="AI506"/>
      <c r="AJ506"/>
      <c r="AK506"/>
      <c r="AL506"/>
      <c r="AM506"/>
      <c r="AN506"/>
      <c r="AO506"/>
      <c r="AP506"/>
      <c r="AQ506"/>
      <c r="AR506"/>
      <c r="AS506"/>
      <c r="AT506"/>
      <c r="AU506"/>
      <c r="AV506"/>
      <c r="AW506"/>
      <c r="AX506"/>
      <c r="AY506"/>
      <c r="AZ506"/>
      <c r="BA506"/>
      <c r="BB506"/>
      <c r="BC506"/>
      <c r="BD506"/>
      <c r="BE506"/>
      <c r="BF506"/>
      <c r="BG506"/>
    </row>
    <row r="507" spans="1:59" s="104" customFormat="1" ht="13.4" customHeight="1" outlineLevel="1" x14ac:dyDescent="0.35">
      <c r="A507" s="102"/>
      <c r="B507" s="95"/>
      <c r="C507" s="17"/>
      <c r="D507" s="17"/>
      <c r="E507" s="17"/>
      <c r="F507" s="13"/>
      <c r="G507" s="91"/>
      <c r="H507" s="91"/>
      <c r="I507" s="101" t="s">
        <v>347</v>
      </c>
      <c r="J507" s="226">
        <f>Annual!J522</f>
        <v>0.8</v>
      </c>
      <c r="K507" s="226">
        <f>Annual!K522</f>
        <v>0.8</v>
      </c>
      <c r="L507" s="226">
        <f>Annual!L522</f>
        <v>0.8</v>
      </c>
      <c r="M507" s="226">
        <f>Annual!M522</f>
        <v>0.8</v>
      </c>
      <c r="N507" s="226">
        <f>Annual!N522</f>
        <v>0.8</v>
      </c>
      <c r="O507" s="226">
        <f>Annual!O522</f>
        <v>0.8</v>
      </c>
      <c r="P507" s="226">
        <f>Annual!P522</f>
        <v>0.8</v>
      </c>
      <c r="Q507" s="226">
        <f>Annual!Q522</f>
        <v>0.8</v>
      </c>
      <c r="R507" s="226">
        <f>Annual!R522</f>
        <v>0.8</v>
      </c>
      <c r="S507" s="571"/>
      <c r="T507" s="226">
        <f>Annual!T522</f>
        <v>-0.08</v>
      </c>
      <c r="U507" s="91"/>
      <c r="V507" s="226">
        <f>Annual!V522</f>
        <v>0.05</v>
      </c>
      <c r="W507" s="91"/>
      <c r="X507" s="226">
        <v>0.19</v>
      </c>
      <c r="Y507" s="91"/>
      <c r="Z507" s="91"/>
      <c r="AA507" s="91"/>
      <c r="AB507" s="91"/>
      <c r="AC507" s="91">
        <f t="shared" si="8"/>
        <v>0</v>
      </c>
      <c r="AD507" s="91">
        <f t="shared" si="9"/>
        <v>3</v>
      </c>
      <c r="AE507" s="16"/>
      <c r="AF507" s="7"/>
      <c r="AH507"/>
      <c r="AI507"/>
      <c r="AJ507"/>
      <c r="AK507"/>
      <c r="AL507"/>
      <c r="AM507"/>
      <c r="AN507"/>
      <c r="AO507"/>
      <c r="AP507"/>
      <c r="AQ507"/>
      <c r="AR507"/>
      <c r="AS507"/>
      <c r="AT507"/>
      <c r="AU507"/>
      <c r="AV507"/>
      <c r="AW507"/>
      <c r="AX507"/>
      <c r="AY507"/>
      <c r="AZ507"/>
      <c r="BA507"/>
      <c r="BB507"/>
      <c r="BC507"/>
      <c r="BD507"/>
      <c r="BE507"/>
      <c r="BF507"/>
      <c r="BG507"/>
    </row>
    <row r="508" spans="1:59" s="104" customFormat="1" ht="13.4" customHeight="1" outlineLevel="1" x14ac:dyDescent="0.35">
      <c r="A508" s="102"/>
      <c r="B508" s="95"/>
      <c r="C508" s="17"/>
      <c r="D508" s="17"/>
      <c r="E508" s="17"/>
      <c r="F508" s="13"/>
      <c r="G508" s="91"/>
      <c r="H508" s="91"/>
      <c r="I508" s="101" t="s">
        <v>348</v>
      </c>
      <c r="J508" s="226">
        <f>Annual!J523</f>
        <v>0.78</v>
      </c>
      <c r="K508" s="226">
        <f>Annual!K523</f>
        <v>0.78</v>
      </c>
      <c r="L508" s="226">
        <f>Annual!L523</f>
        <v>0.78</v>
      </c>
      <c r="M508" s="226">
        <f>Annual!M523</f>
        <v>0.78</v>
      </c>
      <c r="N508" s="226">
        <f>Annual!N523</f>
        <v>0.78</v>
      </c>
      <c r="O508" s="226">
        <f>Annual!O523</f>
        <v>0.78</v>
      </c>
      <c r="P508" s="226">
        <f>Annual!P523</f>
        <v>0.78</v>
      </c>
      <c r="Q508" s="226">
        <f>Annual!Q523</f>
        <v>0.78</v>
      </c>
      <c r="R508" s="226">
        <f>Annual!R523</f>
        <v>0.78</v>
      </c>
      <c r="S508" s="571"/>
      <c r="T508" s="226">
        <f>Annual!T523</f>
        <v>-0.06</v>
      </c>
      <c r="U508" s="91"/>
      <c r="V508" s="226">
        <f>Annual!V523</f>
        <v>0.1</v>
      </c>
      <c r="W508" s="91"/>
      <c r="X508" s="226">
        <v>0.17</v>
      </c>
      <c r="Y508" s="91"/>
      <c r="Z508" s="91"/>
      <c r="AA508" s="91"/>
      <c r="AB508" s="91"/>
      <c r="AC508" s="91">
        <f t="shared" si="8"/>
        <v>0</v>
      </c>
      <c r="AD508" s="91">
        <f t="shared" si="9"/>
        <v>4</v>
      </c>
      <c r="AE508" s="16"/>
      <c r="AF508" s="7"/>
      <c r="AH508"/>
      <c r="AI508"/>
      <c r="AJ508"/>
      <c r="AK508"/>
      <c r="AL508"/>
      <c r="AM508"/>
      <c r="AN508"/>
      <c r="AO508"/>
      <c r="AP508"/>
      <c r="AQ508"/>
      <c r="AR508"/>
      <c r="AS508"/>
      <c r="AT508"/>
      <c r="AU508"/>
      <c r="AV508"/>
      <c r="AW508"/>
      <c r="AX508"/>
      <c r="AY508"/>
      <c r="AZ508"/>
      <c r="BA508"/>
      <c r="BB508"/>
      <c r="BC508"/>
      <c r="BD508"/>
      <c r="BE508"/>
      <c r="BF508"/>
      <c r="BG508"/>
    </row>
    <row r="509" spans="1:59" s="104" customFormat="1" ht="13.4" customHeight="1" outlineLevel="1" x14ac:dyDescent="0.35">
      <c r="A509" s="102"/>
      <c r="B509" s="95"/>
      <c r="C509" s="17"/>
      <c r="D509" s="17"/>
      <c r="E509" s="17"/>
      <c r="F509" s="13"/>
      <c r="G509" s="91"/>
      <c r="H509" s="91"/>
      <c r="I509" s="101" t="s">
        <v>349</v>
      </c>
      <c r="J509" s="226">
        <f>Annual!J524</f>
        <v>0.73499999999999999</v>
      </c>
      <c r="K509" s="226">
        <f>Annual!K524</f>
        <v>0.73499999999999999</v>
      </c>
      <c r="L509" s="226">
        <f>Annual!L524</f>
        <v>0.73499999999999999</v>
      </c>
      <c r="M509" s="226">
        <f>Annual!M524</f>
        <v>0.73499999999999999</v>
      </c>
      <c r="N509" s="226">
        <f>Annual!N524</f>
        <v>0.73499999999999999</v>
      </c>
      <c r="O509" s="226">
        <f>Annual!O524</f>
        <v>0.73499999999999999</v>
      </c>
      <c r="P509" s="226">
        <f>Annual!P524</f>
        <v>0.73499999999999999</v>
      </c>
      <c r="Q509" s="226">
        <f>Annual!Q524</f>
        <v>0.73499999999999999</v>
      </c>
      <c r="R509" s="226">
        <f>Annual!R524</f>
        <v>0.73499999999999999</v>
      </c>
      <c r="S509" s="571"/>
      <c r="T509" s="226">
        <f>Annual!T524</f>
        <v>-0.1</v>
      </c>
      <c r="U509" s="91"/>
      <c r="V509" s="226">
        <f>Annual!V524</f>
        <v>0</v>
      </c>
      <c r="W509" s="91"/>
      <c r="X509" s="226">
        <v>0.15</v>
      </c>
      <c r="Y509" s="91"/>
      <c r="Z509" s="91"/>
      <c r="AA509" s="91"/>
      <c r="AB509" s="91"/>
      <c r="AC509" s="91">
        <f t="shared" si="8"/>
        <v>0</v>
      </c>
      <c r="AD509" s="91">
        <f t="shared" si="9"/>
        <v>5</v>
      </c>
      <c r="AE509" s="16"/>
      <c r="AF509" s="7"/>
      <c r="AH509"/>
      <c r="AI509"/>
      <c r="AJ509"/>
      <c r="AK509"/>
      <c r="AL509"/>
      <c r="AM509"/>
      <c r="AN509"/>
      <c r="AO509"/>
      <c r="AP509"/>
      <c r="AQ509"/>
      <c r="AR509"/>
      <c r="AS509"/>
      <c r="AT509"/>
      <c r="AU509"/>
      <c r="AV509"/>
      <c r="AW509"/>
      <c r="AX509"/>
      <c r="AY509"/>
      <c r="AZ509"/>
      <c r="BA509"/>
      <c r="BB509"/>
      <c r="BC509"/>
      <c r="BD509"/>
      <c r="BE509"/>
      <c r="BF509"/>
      <c r="BG509"/>
    </row>
    <row r="510" spans="1:59" s="104" customFormat="1" ht="13.4" customHeight="1" outlineLevel="1" x14ac:dyDescent="0.35">
      <c r="A510" s="102"/>
      <c r="B510" s="95"/>
      <c r="C510" s="17"/>
      <c r="D510" s="17"/>
      <c r="E510" s="17"/>
      <c r="F510" s="13"/>
      <c r="G510" s="91"/>
      <c r="H510" s="91"/>
      <c r="I510" s="101" t="s">
        <v>350</v>
      </c>
      <c r="J510" s="226">
        <f>Annual!J525</f>
        <v>0.71</v>
      </c>
      <c r="K510" s="226">
        <f>Annual!K525</f>
        <v>0.71</v>
      </c>
      <c r="L510" s="226">
        <f>Annual!L525</f>
        <v>0.71</v>
      </c>
      <c r="M510" s="226">
        <f>Annual!M525</f>
        <v>0.71</v>
      </c>
      <c r="N510" s="226">
        <f>Annual!N525</f>
        <v>0.71</v>
      </c>
      <c r="O510" s="226">
        <f>Annual!O525</f>
        <v>0.71</v>
      </c>
      <c r="P510" s="226">
        <f>Annual!P525</f>
        <v>0.71</v>
      </c>
      <c r="Q510" s="226">
        <f>Annual!Q525</f>
        <v>0.71</v>
      </c>
      <c r="R510" s="226">
        <f>Annual!R525</f>
        <v>0.71</v>
      </c>
      <c r="S510" s="571"/>
      <c r="T510" s="226">
        <f>Annual!T525</f>
        <v>-0.1</v>
      </c>
      <c r="U510" s="91"/>
      <c r="V510" s="226">
        <f>Annual!V525</f>
        <v>0</v>
      </c>
      <c r="W510" s="91"/>
      <c r="X510" s="226">
        <v>0.13</v>
      </c>
      <c r="Y510" s="91"/>
      <c r="Z510" s="91"/>
      <c r="AA510" s="91"/>
      <c r="AB510" s="91"/>
      <c r="AC510" s="91">
        <f t="shared" si="8"/>
        <v>0</v>
      </c>
      <c r="AD510" s="91">
        <f t="shared" si="9"/>
        <v>6</v>
      </c>
      <c r="AE510" s="16"/>
      <c r="AF510" s="7"/>
      <c r="AH510"/>
      <c r="AI510"/>
      <c r="AJ510"/>
      <c r="AK510"/>
      <c r="AL510"/>
      <c r="AM510"/>
      <c r="AN510"/>
      <c r="AO510"/>
      <c r="AP510"/>
      <c r="AQ510"/>
      <c r="AR510"/>
      <c r="AS510"/>
      <c r="AT510"/>
      <c r="AU510"/>
      <c r="AV510"/>
      <c r="AW510"/>
      <c r="AX510"/>
      <c r="AY510"/>
      <c r="AZ510"/>
      <c r="BA510"/>
      <c r="BB510"/>
      <c r="BC510"/>
      <c r="BD510"/>
      <c r="BE510"/>
      <c r="BF510"/>
      <c r="BG510"/>
    </row>
    <row r="511" spans="1:59" s="104" customFormat="1" ht="13.4" customHeight="1" outlineLevel="1" x14ac:dyDescent="0.35">
      <c r="A511" s="102"/>
      <c r="B511" s="95"/>
      <c r="C511" s="17"/>
      <c r="D511" s="17"/>
      <c r="E511" s="17"/>
      <c r="F511" s="13"/>
      <c r="G511" s="91"/>
      <c r="H511" s="91"/>
      <c r="I511" s="101" t="s">
        <v>351</v>
      </c>
      <c r="J511" s="226">
        <f>Annual!J526</f>
        <v>0.7</v>
      </c>
      <c r="K511" s="226">
        <f>Annual!K526</f>
        <v>0.7</v>
      </c>
      <c r="L511" s="226">
        <f>Annual!L526</f>
        <v>0.7</v>
      </c>
      <c r="M511" s="226">
        <f>Annual!M526</f>
        <v>0.7</v>
      </c>
      <c r="N511" s="226">
        <f>Annual!N526</f>
        <v>0.7</v>
      </c>
      <c r="O511" s="226">
        <f>Annual!O526</f>
        <v>0.7</v>
      </c>
      <c r="P511" s="226">
        <f>Annual!P526</f>
        <v>0.7</v>
      </c>
      <c r="Q511" s="226">
        <f>Annual!Q526</f>
        <v>0.7</v>
      </c>
      <c r="R511" s="226">
        <f>Annual!R526</f>
        <v>0.7</v>
      </c>
      <c r="S511" s="571"/>
      <c r="T511" s="226">
        <f>Annual!T526</f>
        <v>-0.1</v>
      </c>
      <c r="U511" s="91"/>
      <c r="V511" s="226">
        <f>Annual!V526</f>
        <v>0</v>
      </c>
      <c r="W511" s="91"/>
      <c r="X511" s="226">
        <v>0.13</v>
      </c>
      <c r="Y511" s="91"/>
      <c r="Z511" s="91"/>
      <c r="AA511" s="91"/>
      <c r="AB511" s="91"/>
      <c r="AC511" s="91">
        <f t="shared" si="8"/>
        <v>0</v>
      </c>
      <c r="AD511" s="91">
        <f t="shared" si="9"/>
        <v>7</v>
      </c>
      <c r="AE511" s="16"/>
      <c r="AF511" s="7"/>
      <c r="AH511"/>
      <c r="AI511"/>
      <c r="AJ511"/>
      <c r="AK511"/>
      <c r="AL511"/>
      <c r="AM511"/>
      <c r="AN511"/>
      <c r="AO511"/>
      <c r="AP511"/>
      <c r="AQ511"/>
      <c r="AR511"/>
      <c r="AS511"/>
      <c r="AT511"/>
      <c r="AU511"/>
      <c r="AV511"/>
      <c r="AW511"/>
      <c r="AX511"/>
      <c r="AY511"/>
      <c r="AZ511"/>
      <c r="BA511"/>
      <c r="BB511"/>
      <c r="BC511"/>
      <c r="BD511"/>
      <c r="BE511"/>
      <c r="BF511"/>
      <c r="BG511"/>
    </row>
    <row r="512" spans="1:59" s="104" customFormat="1" ht="13.4" customHeight="1" outlineLevel="1" x14ac:dyDescent="0.35">
      <c r="A512" s="102"/>
      <c r="B512" s="95"/>
      <c r="C512" s="17"/>
      <c r="D512" s="17"/>
      <c r="E512" s="17"/>
      <c r="F512" s="13"/>
      <c r="G512" s="91"/>
      <c r="H512" s="91"/>
      <c r="I512" s="101" t="s">
        <v>352</v>
      </c>
      <c r="J512" s="226">
        <f>Annual!J527</f>
        <v>0.68</v>
      </c>
      <c r="K512" s="226">
        <f>Annual!K527</f>
        <v>0.68</v>
      </c>
      <c r="L512" s="226">
        <f>Annual!L527</f>
        <v>0.68</v>
      </c>
      <c r="M512" s="226">
        <f>Annual!M527</f>
        <v>0.68</v>
      </c>
      <c r="N512" s="226">
        <f>Annual!N527</f>
        <v>0.68</v>
      </c>
      <c r="O512" s="226">
        <f>Annual!O527</f>
        <v>0.68</v>
      </c>
      <c r="P512" s="226">
        <f>Annual!P527</f>
        <v>0.68</v>
      </c>
      <c r="Q512" s="226">
        <f>Annual!Q527</f>
        <v>0.68</v>
      </c>
      <c r="R512" s="226">
        <f>Annual!R527</f>
        <v>0.68</v>
      </c>
      <c r="S512" s="571"/>
      <c r="T512" s="226">
        <f>Annual!T527</f>
        <v>-0.1</v>
      </c>
      <c r="U512" s="91"/>
      <c r="V512" s="226">
        <f>Annual!V527</f>
        <v>0</v>
      </c>
      <c r="W512" s="91"/>
      <c r="X512" s="226">
        <v>0.13</v>
      </c>
      <c r="Y512" s="91"/>
      <c r="Z512" s="91"/>
      <c r="AA512" s="91"/>
      <c r="AB512" s="91"/>
      <c r="AC512" s="91">
        <f t="shared" si="8"/>
        <v>0</v>
      </c>
      <c r="AD512" s="91">
        <f t="shared" si="9"/>
        <v>8</v>
      </c>
      <c r="AE512" s="16"/>
      <c r="AF512" s="7"/>
      <c r="AH512"/>
      <c r="AI512"/>
      <c r="AJ512"/>
      <c r="AK512"/>
      <c r="AL512"/>
      <c r="AM512"/>
      <c r="AN512"/>
      <c r="AO512"/>
      <c r="AP512"/>
      <c r="AQ512"/>
      <c r="AR512"/>
      <c r="AS512"/>
      <c r="AT512"/>
      <c r="AU512"/>
      <c r="AV512"/>
      <c r="AW512"/>
      <c r="AX512"/>
      <c r="AY512"/>
      <c r="AZ512"/>
      <c r="BA512"/>
      <c r="BB512"/>
      <c r="BC512"/>
      <c r="BD512"/>
      <c r="BE512"/>
      <c r="BF512"/>
      <c r="BG512"/>
    </row>
    <row r="513" spans="1:59" s="104" customFormat="1" ht="13.4" customHeight="1" outlineLevel="1" x14ac:dyDescent="0.35">
      <c r="A513" s="102"/>
      <c r="B513" s="95"/>
      <c r="C513" s="17"/>
      <c r="D513" s="17"/>
      <c r="E513" s="17"/>
      <c r="F513" s="13"/>
      <c r="G513" s="91"/>
      <c r="H513" s="91"/>
      <c r="I513" s="101" t="s">
        <v>353</v>
      </c>
      <c r="J513" s="226">
        <f>Annual!J528</f>
        <v>0.65</v>
      </c>
      <c r="K513" s="226">
        <f>Annual!K528</f>
        <v>0.65</v>
      </c>
      <c r="L513" s="226">
        <f>Annual!L528</f>
        <v>0.65</v>
      </c>
      <c r="M513" s="226">
        <f>Annual!M528</f>
        <v>0.65</v>
      </c>
      <c r="N513" s="226">
        <f>Annual!N528</f>
        <v>0.65</v>
      </c>
      <c r="O513" s="226">
        <f>Annual!O528</f>
        <v>0.65</v>
      </c>
      <c r="P513" s="226">
        <f>Annual!P528</f>
        <v>0.65</v>
      </c>
      <c r="Q513" s="226">
        <f>Annual!Q528</f>
        <v>0.65</v>
      </c>
      <c r="R513" s="226">
        <f>Annual!R528</f>
        <v>0.65</v>
      </c>
      <c r="S513" s="571"/>
      <c r="T513" s="226">
        <f>Annual!T528</f>
        <v>-0.1</v>
      </c>
      <c r="U513" s="91"/>
      <c r="V513" s="226">
        <f>Annual!V528</f>
        <v>0</v>
      </c>
      <c r="W513" s="91"/>
      <c r="X513" s="226">
        <v>0.13</v>
      </c>
      <c r="Y513" s="91"/>
      <c r="Z513" s="91"/>
      <c r="AA513" s="91"/>
      <c r="AB513" s="91"/>
      <c r="AC513" s="91">
        <f t="shared" si="8"/>
        <v>0</v>
      </c>
      <c r="AD513" s="91">
        <f t="shared" si="9"/>
        <v>9</v>
      </c>
      <c r="AE513" s="16"/>
      <c r="AF513" s="7"/>
      <c r="AH513"/>
      <c r="AI513"/>
      <c r="AJ513"/>
      <c r="AK513"/>
      <c r="AL513"/>
      <c r="AM513"/>
      <c r="AN513"/>
      <c r="AO513"/>
      <c r="AP513"/>
      <c r="AQ513"/>
      <c r="AR513"/>
      <c r="AS513"/>
      <c r="AT513"/>
      <c r="AU513"/>
      <c r="AV513"/>
      <c r="AW513"/>
      <c r="AX513"/>
      <c r="AY513"/>
      <c r="AZ513"/>
      <c r="BA513"/>
      <c r="BB513"/>
      <c r="BC513"/>
      <c r="BD513"/>
      <c r="BE513"/>
      <c r="BF513"/>
      <c r="BG513"/>
    </row>
    <row r="514" spans="1:59" s="104" customFormat="1" ht="13.4" hidden="1" customHeight="1" outlineLevel="2" x14ac:dyDescent="0.35">
      <c r="A514" s="102"/>
      <c r="B514" s="95"/>
      <c r="C514" s="17"/>
      <c r="D514" s="17"/>
      <c r="E514" s="17"/>
      <c r="F514" s="13"/>
      <c r="G514" s="91"/>
      <c r="H514" s="91" t="s">
        <v>357</v>
      </c>
      <c r="I514" s="101" t="s">
        <v>344</v>
      </c>
      <c r="J514" s="226">
        <f>Annual!J529</f>
        <v>0.81</v>
      </c>
      <c r="K514" s="226">
        <f>Annual!K529</f>
        <v>0.81</v>
      </c>
      <c r="L514" s="226">
        <f>Annual!L529</f>
        <v>0.81</v>
      </c>
      <c r="M514" s="226">
        <f>Annual!M529</f>
        <v>0.81</v>
      </c>
      <c r="N514" s="226">
        <f>Annual!N529</f>
        <v>0.81</v>
      </c>
      <c r="O514" s="226">
        <f>Annual!O529</f>
        <v>0.81</v>
      </c>
      <c r="P514" s="226">
        <f>Annual!P529</f>
        <v>0.81</v>
      </c>
      <c r="Q514" s="226">
        <f>Annual!Q529</f>
        <v>0.81</v>
      </c>
      <c r="R514" s="226">
        <f>Annual!R529</f>
        <v>0.81</v>
      </c>
      <c r="S514" s="571"/>
      <c r="T514" s="226">
        <f>Annual!T529</f>
        <v>-0.09</v>
      </c>
      <c r="U514" s="91"/>
      <c r="V514" s="226">
        <f>Annual!V529</f>
        <v>0</v>
      </c>
      <c r="W514" s="91"/>
      <c r="X514" s="91"/>
      <c r="Y514" s="91"/>
      <c r="Z514" s="91"/>
      <c r="AA514" s="91"/>
      <c r="AB514" s="91"/>
      <c r="AC514" s="91">
        <f>AC504+1</f>
        <v>1</v>
      </c>
      <c r="AD514" s="91">
        <f>AD504</f>
        <v>0</v>
      </c>
      <c r="AE514" s="16"/>
      <c r="AF514" s="7"/>
      <c r="AH514"/>
      <c r="AI514"/>
      <c r="AJ514"/>
      <c r="AK514"/>
      <c r="AL514"/>
      <c r="AM514"/>
      <c r="AN514"/>
      <c r="AO514"/>
      <c r="AP514"/>
      <c r="AQ514"/>
      <c r="AR514"/>
      <c r="AS514"/>
      <c r="AT514"/>
      <c r="AU514"/>
      <c r="AV514"/>
      <c r="AW514"/>
      <c r="AX514"/>
      <c r="AY514"/>
      <c r="AZ514"/>
      <c r="BA514"/>
      <c r="BB514"/>
      <c r="BC514"/>
      <c r="BD514"/>
      <c r="BE514"/>
      <c r="BF514"/>
      <c r="BG514"/>
    </row>
    <row r="515" spans="1:59" s="104" customFormat="1" ht="13.4" hidden="1" customHeight="1" outlineLevel="2" x14ac:dyDescent="0.35">
      <c r="A515" s="102"/>
      <c r="B515" s="95"/>
      <c r="C515" s="17"/>
      <c r="D515" s="17"/>
      <c r="E515" s="17"/>
      <c r="F515" s="13"/>
      <c r="G515" s="91"/>
      <c r="H515" s="91"/>
      <c r="I515" s="101" t="s">
        <v>345</v>
      </c>
      <c r="J515" s="226">
        <f>Annual!J530</f>
        <v>0.81</v>
      </c>
      <c r="K515" s="226">
        <f>Annual!K530</f>
        <v>0.81</v>
      </c>
      <c r="L515" s="226">
        <f>Annual!L530</f>
        <v>0.81</v>
      </c>
      <c r="M515" s="226">
        <f>Annual!M530</f>
        <v>0.81</v>
      </c>
      <c r="N515" s="226">
        <f>Annual!N530</f>
        <v>0.81</v>
      </c>
      <c r="O515" s="226">
        <f>Annual!O530</f>
        <v>0.81</v>
      </c>
      <c r="P515" s="226">
        <f>Annual!P530</f>
        <v>0.81</v>
      </c>
      <c r="Q515" s="226">
        <f>Annual!Q530</f>
        <v>0.81</v>
      </c>
      <c r="R515" s="226">
        <f>Annual!R530</f>
        <v>0.81</v>
      </c>
      <c r="S515" s="571"/>
      <c r="T515" s="226">
        <f>Annual!T530</f>
        <v>-0.09</v>
      </c>
      <c r="U515" s="91"/>
      <c r="V515" s="226">
        <f>Annual!V530</f>
        <v>0</v>
      </c>
      <c r="W515" s="91"/>
      <c r="X515" s="91"/>
      <c r="Y515" s="91"/>
      <c r="Z515" s="91"/>
      <c r="AA515" s="91"/>
      <c r="AB515" s="91"/>
      <c r="AC515" s="91">
        <f t="shared" ref="AC515:AC578" si="10">AC505+1</f>
        <v>1</v>
      </c>
      <c r="AD515" s="91">
        <f t="shared" ref="AD515:AD578" si="11">AD505</f>
        <v>1</v>
      </c>
      <c r="AE515" s="16"/>
      <c r="AF515" s="7"/>
      <c r="AH515"/>
      <c r="AI515"/>
      <c r="AJ515"/>
      <c r="AK515"/>
      <c r="AL515"/>
      <c r="AM515"/>
      <c r="AN515"/>
      <c r="AO515"/>
      <c r="AP515"/>
      <c r="AQ515"/>
      <c r="AR515"/>
      <c r="AS515"/>
      <c r="AT515"/>
      <c r="AU515"/>
      <c r="AV515"/>
      <c r="AW515"/>
      <c r="AX515"/>
      <c r="AY515"/>
      <c r="AZ515"/>
      <c r="BA515"/>
      <c r="BB515"/>
      <c r="BC515"/>
      <c r="BD515"/>
      <c r="BE515"/>
      <c r="BF515"/>
      <c r="BG515"/>
    </row>
    <row r="516" spans="1:59" s="104" customFormat="1" ht="13.4" hidden="1" customHeight="1" outlineLevel="2" x14ac:dyDescent="0.35">
      <c r="A516" s="102"/>
      <c r="B516" s="95"/>
      <c r="C516" s="17"/>
      <c r="D516" s="17"/>
      <c r="E516" s="17"/>
      <c r="F516" s="13"/>
      <c r="G516" s="91"/>
      <c r="H516" s="91"/>
      <c r="I516" s="101" t="s">
        <v>346</v>
      </c>
      <c r="J516" s="226">
        <f>Annual!J531</f>
        <v>0.81</v>
      </c>
      <c r="K516" s="226">
        <f>Annual!K531</f>
        <v>0.81</v>
      </c>
      <c r="L516" s="226">
        <f>Annual!L531</f>
        <v>0.81</v>
      </c>
      <c r="M516" s="226">
        <f>Annual!M531</f>
        <v>0.81</v>
      </c>
      <c r="N516" s="226">
        <f>Annual!N531</f>
        <v>0.81</v>
      </c>
      <c r="O516" s="226">
        <f>Annual!O531</f>
        <v>0.81</v>
      </c>
      <c r="P516" s="226">
        <f>Annual!P531</f>
        <v>0.81</v>
      </c>
      <c r="Q516" s="226">
        <f>Annual!Q531</f>
        <v>0.81</v>
      </c>
      <c r="R516" s="226">
        <f>Annual!R531</f>
        <v>0.81</v>
      </c>
      <c r="S516" s="571"/>
      <c r="T516" s="226">
        <f>Annual!T531</f>
        <v>-0.09</v>
      </c>
      <c r="U516" s="91"/>
      <c r="V516" s="226">
        <f>Annual!V531</f>
        <v>0</v>
      </c>
      <c r="W516" s="91"/>
      <c r="X516" s="91"/>
      <c r="Y516" s="91"/>
      <c r="Z516" s="91"/>
      <c r="AA516" s="91"/>
      <c r="AB516" s="91"/>
      <c r="AC516" s="91">
        <f t="shared" si="10"/>
        <v>1</v>
      </c>
      <c r="AD516" s="91">
        <f t="shared" si="11"/>
        <v>2</v>
      </c>
      <c r="AE516" s="16"/>
      <c r="AF516" s="7"/>
      <c r="AH516"/>
      <c r="AI516"/>
      <c r="AJ516"/>
      <c r="AK516"/>
      <c r="AL516"/>
      <c r="AM516"/>
      <c r="AN516"/>
      <c r="AO516"/>
      <c r="AP516"/>
      <c r="AQ516"/>
      <c r="AR516"/>
      <c r="AS516"/>
      <c r="AT516"/>
      <c r="AU516"/>
      <c r="AV516"/>
      <c r="AW516"/>
      <c r="AX516"/>
      <c r="AY516"/>
      <c r="AZ516"/>
      <c r="BA516"/>
      <c r="BB516"/>
      <c r="BC516"/>
      <c r="BD516"/>
      <c r="BE516"/>
      <c r="BF516"/>
      <c r="BG516"/>
    </row>
    <row r="517" spans="1:59" s="104" customFormat="1" ht="13.4" hidden="1" customHeight="1" outlineLevel="2" x14ac:dyDescent="0.35">
      <c r="A517" s="102"/>
      <c r="B517" s="95"/>
      <c r="C517" s="17"/>
      <c r="D517" s="17"/>
      <c r="E517" s="17"/>
      <c r="F517" s="13"/>
      <c r="G517" s="91"/>
      <c r="H517" s="91"/>
      <c r="I517" s="101" t="s">
        <v>347</v>
      </c>
      <c r="J517" s="226">
        <f>Annual!J532</f>
        <v>0.8</v>
      </c>
      <c r="K517" s="226">
        <f>Annual!K532</f>
        <v>0.8</v>
      </c>
      <c r="L517" s="226">
        <f>Annual!L532</f>
        <v>0.8</v>
      </c>
      <c r="M517" s="226">
        <f>Annual!M532</f>
        <v>0.8</v>
      </c>
      <c r="N517" s="226">
        <f>Annual!N532</f>
        <v>0.8</v>
      </c>
      <c r="O517" s="226">
        <f>Annual!O532</f>
        <v>0.8</v>
      </c>
      <c r="P517" s="226">
        <f>Annual!P532</f>
        <v>0.8</v>
      </c>
      <c r="Q517" s="226">
        <f>Annual!Q532</f>
        <v>0.8</v>
      </c>
      <c r="R517" s="226">
        <f>Annual!R532</f>
        <v>0.8</v>
      </c>
      <c r="S517" s="571"/>
      <c r="T517" s="226">
        <f>Annual!T532</f>
        <v>-0.08</v>
      </c>
      <c r="U517" s="91"/>
      <c r="V517" s="226">
        <f>Annual!V532</f>
        <v>0.05</v>
      </c>
      <c r="W517" s="91"/>
      <c r="X517" s="91"/>
      <c r="Y517" s="91"/>
      <c r="Z517" s="91"/>
      <c r="AA517" s="91"/>
      <c r="AB517" s="91"/>
      <c r="AC517" s="91">
        <f t="shared" si="10"/>
        <v>1</v>
      </c>
      <c r="AD517" s="91">
        <f t="shared" si="11"/>
        <v>3</v>
      </c>
      <c r="AE517" s="16"/>
      <c r="AF517" s="7"/>
      <c r="AH517"/>
      <c r="AI517"/>
      <c r="AJ517"/>
      <c r="AK517"/>
      <c r="AL517"/>
      <c r="AM517"/>
      <c r="AN517"/>
      <c r="AO517"/>
      <c r="AP517"/>
      <c r="AQ517"/>
      <c r="AR517"/>
      <c r="AS517"/>
      <c r="AT517"/>
      <c r="AU517"/>
      <c r="AV517"/>
      <c r="AW517"/>
      <c r="AX517"/>
      <c r="AY517"/>
      <c r="AZ517"/>
      <c r="BA517"/>
      <c r="BB517"/>
      <c r="BC517"/>
      <c r="BD517"/>
      <c r="BE517"/>
      <c r="BF517"/>
      <c r="BG517"/>
    </row>
    <row r="518" spans="1:59" s="104" customFormat="1" ht="13.4" hidden="1" customHeight="1" outlineLevel="2" x14ac:dyDescent="0.35">
      <c r="A518" s="102"/>
      <c r="B518" s="95"/>
      <c r="C518" s="17"/>
      <c r="D518" s="17"/>
      <c r="E518" s="17"/>
      <c r="F518" s="13"/>
      <c r="G518" s="91"/>
      <c r="H518" s="91"/>
      <c r="I518" s="101" t="s">
        <v>348</v>
      </c>
      <c r="J518" s="226">
        <f>Annual!J533</f>
        <v>0.78</v>
      </c>
      <c r="K518" s="226">
        <f>Annual!K533</f>
        <v>0.78</v>
      </c>
      <c r="L518" s="226">
        <f>Annual!L533</f>
        <v>0.78</v>
      </c>
      <c r="M518" s="226">
        <f>Annual!M533</f>
        <v>0.78</v>
      </c>
      <c r="N518" s="226">
        <f>Annual!N533</f>
        <v>0.78</v>
      </c>
      <c r="O518" s="226">
        <f>Annual!O533</f>
        <v>0.78</v>
      </c>
      <c r="P518" s="226">
        <f>Annual!P533</f>
        <v>0.78</v>
      </c>
      <c r="Q518" s="226">
        <f>Annual!Q533</f>
        <v>0.78</v>
      </c>
      <c r="R518" s="226">
        <f>Annual!R533</f>
        <v>0.78</v>
      </c>
      <c r="S518" s="571"/>
      <c r="T518" s="226">
        <f>Annual!T533</f>
        <v>-0.06</v>
      </c>
      <c r="U518" s="91"/>
      <c r="V518" s="226">
        <f>Annual!V533</f>
        <v>0.1</v>
      </c>
      <c r="W518" s="91"/>
      <c r="X518" s="91"/>
      <c r="Y518" s="91"/>
      <c r="Z518" s="91"/>
      <c r="AA518" s="91"/>
      <c r="AB518" s="91"/>
      <c r="AC518" s="91">
        <f t="shared" si="10"/>
        <v>1</v>
      </c>
      <c r="AD518" s="91">
        <f t="shared" si="11"/>
        <v>4</v>
      </c>
      <c r="AE518" s="16"/>
      <c r="AF518" s="7"/>
      <c r="AH518"/>
      <c r="AI518"/>
      <c r="AJ518"/>
      <c r="AK518"/>
      <c r="AL518"/>
      <c r="AM518"/>
      <c r="AN518"/>
      <c r="AO518"/>
      <c r="AP518"/>
      <c r="AQ518"/>
      <c r="AR518"/>
      <c r="AS518"/>
      <c r="AT518"/>
      <c r="AU518"/>
      <c r="AV518"/>
      <c r="AW518"/>
      <c r="AX518"/>
      <c r="AY518"/>
      <c r="AZ518"/>
      <c r="BA518"/>
      <c r="BB518"/>
      <c r="BC518"/>
      <c r="BD518"/>
      <c r="BE518"/>
      <c r="BF518"/>
      <c r="BG518"/>
    </row>
    <row r="519" spans="1:59" s="104" customFormat="1" ht="13.4" hidden="1" customHeight="1" outlineLevel="2" x14ac:dyDescent="0.35">
      <c r="A519" s="102"/>
      <c r="B519" s="95"/>
      <c r="C519" s="17"/>
      <c r="D519" s="17"/>
      <c r="E519" s="17"/>
      <c r="F519" s="13"/>
      <c r="G519" s="91"/>
      <c r="H519" s="91"/>
      <c r="I519" s="101" t="s">
        <v>349</v>
      </c>
      <c r="J519" s="226">
        <f>Annual!J534</f>
        <v>0.73499999999999999</v>
      </c>
      <c r="K519" s="226">
        <f>Annual!K534</f>
        <v>0.73499999999999999</v>
      </c>
      <c r="L519" s="226">
        <f>Annual!L534</f>
        <v>0.73499999999999999</v>
      </c>
      <c r="M519" s="226">
        <f>Annual!M534</f>
        <v>0.73499999999999999</v>
      </c>
      <c r="N519" s="226">
        <f>Annual!N534</f>
        <v>0.73499999999999999</v>
      </c>
      <c r="O519" s="226">
        <f>Annual!O534</f>
        <v>0.73499999999999999</v>
      </c>
      <c r="P519" s="226">
        <f>Annual!P534</f>
        <v>0.73499999999999999</v>
      </c>
      <c r="Q519" s="226">
        <f>Annual!Q534</f>
        <v>0.73499999999999999</v>
      </c>
      <c r="R519" s="226">
        <f>Annual!R534</f>
        <v>0.73499999999999999</v>
      </c>
      <c r="S519" s="571"/>
      <c r="T519" s="226">
        <f>Annual!T534</f>
        <v>-0.1</v>
      </c>
      <c r="U519" s="91"/>
      <c r="V519" s="226">
        <f>Annual!V534</f>
        <v>0</v>
      </c>
      <c r="W519" s="91"/>
      <c r="X519" s="91"/>
      <c r="Y519" s="91"/>
      <c r="Z519" s="91"/>
      <c r="AA519" s="91"/>
      <c r="AB519" s="91"/>
      <c r="AC519" s="91">
        <f t="shared" si="10"/>
        <v>1</v>
      </c>
      <c r="AD519" s="91">
        <f t="shared" si="11"/>
        <v>5</v>
      </c>
      <c r="AE519" s="16"/>
      <c r="AF519" s="7"/>
      <c r="AH519"/>
      <c r="AI519"/>
      <c r="AJ519"/>
      <c r="AK519"/>
      <c r="AL519"/>
      <c r="AM519"/>
      <c r="AN519"/>
      <c r="AO519"/>
      <c r="AP519"/>
      <c r="AQ519"/>
      <c r="AR519"/>
      <c r="AS519"/>
      <c r="AT519"/>
      <c r="AU519"/>
      <c r="AV519"/>
      <c r="AW519"/>
      <c r="AX519"/>
      <c r="AY519"/>
      <c r="AZ519"/>
      <c r="BA519"/>
      <c r="BB519"/>
      <c r="BC519"/>
      <c r="BD519"/>
      <c r="BE519"/>
      <c r="BF519"/>
      <c r="BG519"/>
    </row>
    <row r="520" spans="1:59" s="104" customFormat="1" ht="13.4" hidden="1" customHeight="1" outlineLevel="2" x14ac:dyDescent="0.35">
      <c r="A520" s="102"/>
      <c r="B520" s="95"/>
      <c r="C520" s="17"/>
      <c r="D520" s="17"/>
      <c r="E520" s="17"/>
      <c r="F520" s="13"/>
      <c r="G520" s="91"/>
      <c r="H520" s="91"/>
      <c r="I520" s="101" t="s">
        <v>350</v>
      </c>
      <c r="J520" s="226">
        <f>Annual!J535</f>
        <v>0.71</v>
      </c>
      <c r="K520" s="226">
        <f>Annual!K535</f>
        <v>0.71</v>
      </c>
      <c r="L520" s="226">
        <f>Annual!L535</f>
        <v>0.71</v>
      </c>
      <c r="M520" s="226">
        <f>Annual!M535</f>
        <v>0.71</v>
      </c>
      <c r="N520" s="226">
        <f>Annual!N535</f>
        <v>0.71</v>
      </c>
      <c r="O520" s="226">
        <f>Annual!O535</f>
        <v>0.71</v>
      </c>
      <c r="P520" s="226">
        <f>Annual!P535</f>
        <v>0.71</v>
      </c>
      <c r="Q520" s="226">
        <f>Annual!Q535</f>
        <v>0.71</v>
      </c>
      <c r="R520" s="226">
        <f>Annual!R535</f>
        <v>0.71</v>
      </c>
      <c r="S520" s="571"/>
      <c r="T520" s="226">
        <f>Annual!T535</f>
        <v>-0.1</v>
      </c>
      <c r="U520" s="91"/>
      <c r="V520" s="226">
        <f>Annual!V535</f>
        <v>0</v>
      </c>
      <c r="W520" s="91"/>
      <c r="X520" s="91"/>
      <c r="Y520" s="91"/>
      <c r="Z520" s="91"/>
      <c r="AA520" s="91"/>
      <c r="AB520" s="91"/>
      <c r="AC520" s="91">
        <f t="shared" si="10"/>
        <v>1</v>
      </c>
      <c r="AD520" s="91">
        <f t="shared" si="11"/>
        <v>6</v>
      </c>
      <c r="AE520" s="16"/>
      <c r="AF520" s="7"/>
      <c r="AH520"/>
      <c r="AI520"/>
      <c r="AJ520"/>
      <c r="AK520"/>
      <c r="AL520"/>
      <c r="AM520"/>
      <c r="AN520"/>
      <c r="AO520"/>
      <c r="AP520"/>
      <c r="AQ520"/>
      <c r="AR520"/>
      <c r="AS520"/>
      <c r="AT520"/>
      <c r="AU520"/>
      <c r="AV520"/>
      <c r="AW520"/>
      <c r="AX520"/>
      <c r="AY520"/>
      <c r="AZ520"/>
      <c r="BA520"/>
      <c r="BB520"/>
      <c r="BC520"/>
      <c r="BD520"/>
      <c r="BE520"/>
      <c r="BF520"/>
      <c r="BG520"/>
    </row>
    <row r="521" spans="1:59" s="104" customFormat="1" ht="13.4" hidden="1" customHeight="1" outlineLevel="2" x14ac:dyDescent="0.35">
      <c r="A521" s="102"/>
      <c r="B521" s="95"/>
      <c r="C521" s="17"/>
      <c r="D521" s="17"/>
      <c r="E521" s="17"/>
      <c r="F521" s="13"/>
      <c r="G521" s="91"/>
      <c r="H521" s="91"/>
      <c r="I521" s="101" t="s">
        <v>351</v>
      </c>
      <c r="J521" s="226">
        <f>Annual!J536</f>
        <v>0.7</v>
      </c>
      <c r="K521" s="226">
        <f>Annual!K536</f>
        <v>0.7</v>
      </c>
      <c r="L521" s="226">
        <f>Annual!L536</f>
        <v>0.7</v>
      </c>
      <c r="M521" s="226">
        <f>Annual!M536</f>
        <v>0.7</v>
      </c>
      <c r="N521" s="226">
        <f>Annual!N536</f>
        <v>0.7</v>
      </c>
      <c r="O521" s="226">
        <f>Annual!O536</f>
        <v>0.7</v>
      </c>
      <c r="P521" s="226">
        <f>Annual!P536</f>
        <v>0.7</v>
      </c>
      <c r="Q521" s="226">
        <f>Annual!Q536</f>
        <v>0.7</v>
      </c>
      <c r="R521" s="226">
        <f>Annual!R536</f>
        <v>0.7</v>
      </c>
      <c r="S521" s="571"/>
      <c r="T521" s="226">
        <f>Annual!T536</f>
        <v>-0.1</v>
      </c>
      <c r="U521" s="91"/>
      <c r="V521" s="226">
        <f>Annual!V536</f>
        <v>0</v>
      </c>
      <c r="W521" s="91"/>
      <c r="X521" s="91"/>
      <c r="Y521" s="91"/>
      <c r="Z521" s="91"/>
      <c r="AA521" s="91"/>
      <c r="AB521" s="91"/>
      <c r="AC521" s="91">
        <f t="shared" si="10"/>
        <v>1</v>
      </c>
      <c r="AD521" s="91">
        <f t="shared" si="11"/>
        <v>7</v>
      </c>
      <c r="AE521" s="16"/>
      <c r="AF521" s="7"/>
      <c r="AH521"/>
      <c r="AI521"/>
      <c r="AJ521"/>
      <c r="AK521"/>
      <c r="AL521"/>
      <c r="AM521"/>
      <c r="AN521"/>
      <c r="AO521"/>
      <c r="AP521"/>
      <c r="AQ521"/>
      <c r="AR521"/>
      <c r="AS521"/>
      <c r="AT521"/>
      <c r="AU521"/>
      <c r="AV521"/>
      <c r="AW521"/>
      <c r="AX521"/>
      <c r="AY521"/>
      <c r="AZ521"/>
      <c r="BA521"/>
      <c r="BB521"/>
      <c r="BC521"/>
      <c r="BD521"/>
      <c r="BE521"/>
      <c r="BF521"/>
      <c r="BG521"/>
    </row>
    <row r="522" spans="1:59" s="104" customFormat="1" ht="13.4" hidden="1" customHeight="1" outlineLevel="2" x14ac:dyDescent="0.35">
      <c r="A522" s="102"/>
      <c r="B522" s="95"/>
      <c r="C522" s="17"/>
      <c r="D522" s="17"/>
      <c r="E522" s="17"/>
      <c r="F522" s="13"/>
      <c r="G522" s="91"/>
      <c r="H522" s="91"/>
      <c r="I522" s="101" t="s">
        <v>352</v>
      </c>
      <c r="J522" s="226">
        <f>Annual!J537</f>
        <v>0.68</v>
      </c>
      <c r="K522" s="226">
        <f>Annual!K537</f>
        <v>0.68</v>
      </c>
      <c r="L522" s="226">
        <f>Annual!L537</f>
        <v>0.68</v>
      </c>
      <c r="M522" s="226">
        <f>Annual!M537</f>
        <v>0.68</v>
      </c>
      <c r="N522" s="226">
        <f>Annual!N537</f>
        <v>0.68</v>
      </c>
      <c r="O522" s="226">
        <f>Annual!O537</f>
        <v>0.68</v>
      </c>
      <c r="P522" s="226">
        <f>Annual!P537</f>
        <v>0.68</v>
      </c>
      <c r="Q522" s="226">
        <f>Annual!Q537</f>
        <v>0.68</v>
      </c>
      <c r="R522" s="226">
        <f>Annual!R537</f>
        <v>0.68</v>
      </c>
      <c r="S522" s="571"/>
      <c r="T522" s="226">
        <f>Annual!T537</f>
        <v>-0.1</v>
      </c>
      <c r="U522" s="91"/>
      <c r="V522" s="226">
        <f>Annual!V537</f>
        <v>0</v>
      </c>
      <c r="W522" s="91"/>
      <c r="X522" s="91"/>
      <c r="Y522" s="91"/>
      <c r="Z522" s="91"/>
      <c r="AA522" s="91"/>
      <c r="AB522" s="91"/>
      <c r="AC522" s="91">
        <f t="shared" si="10"/>
        <v>1</v>
      </c>
      <c r="AD522" s="91">
        <f t="shared" si="11"/>
        <v>8</v>
      </c>
      <c r="AE522" s="16"/>
      <c r="AF522" s="7"/>
      <c r="AH522"/>
      <c r="AI522"/>
      <c r="AJ522"/>
      <c r="AK522"/>
      <c r="AL522"/>
      <c r="AM522"/>
      <c r="AN522"/>
      <c r="AO522"/>
      <c r="AP522"/>
      <c r="AQ522"/>
      <c r="AR522"/>
      <c r="AS522"/>
      <c r="AT522"/>
      <c r="AU522"/>
      <c r="AV522"/>
      <c r="AW522"/>
      <c r="AX522"/>
      <c r="AY522"/>
      <c r="AZ522"/>
      <c r="BA522"/>
      <c r="BB522"/>
      <c r="BC522"/>
      <c r="BD522"/>
      <c r="BE522"/>
      <c r="BF522"/>
      <c r="BG522"/>
    </row>
    <row r="523" spans="1:59" s="104" customFormat="1" ht="13.4" hidden="1" customHeight="1" outlineLevel="2" x14ac:dyDescent="0.35">
      <c r="A523" s="102"/>
      <c r="B523" s="95"/>
      <c r="C523" s="17"/>
      <c r="D523" s="17"/>
      <c r="E523" s="17"/>
      <c r="F523" s="13"/>
      <c r="G523" s="91"/>
      <c r="H523" s="91"/>
      <c r="I523" s="101" t="s">
        <v>353</v>
      </c>
      <c r="J523" s="226">
        <f>Annual!J538</f>
        <v>0.65</v>
      </c>
      <c r="K523" s="226">
        <f>Annual!K538</f>
        <v>0.65</v>
      </c>
      <c r="L523" s="226">
        <f>Annual!L538</f>
        <v>0.65</v>
      </c>
      <c r="M523" s="226">
        <f>Annual!M538</f>
        <v>0.65</v>
      </c>
      <c r="N523" s="226">
        <f>Annual!N538</f>
        <v>0.65</v>
      </c>
      <c r="O523" s="226">
        <f>Annual!O538</f>
        <v>0.65</v>
      </c>
      <c r="P523" s="226">
        <f>Annual!P538</f>
        <v>0.65</v>
      </c>
      <c r="Q523" s="226">
        <f>Annual!Q538</f>
        <v>0.65</v>
      </c>
      <c r="R523" s="226">
        <f>Annual!R538</f>
        <v>0.65</v>
      </c>
      <c r="S523" s="571"/>
      <c r="T523" s="226">
        <f>Annual!T538</f>
        <v>-0.1</v>
      </c>
      <c r="U523" s="91"/>
      <c r="V523" s="226">
        <f>Annual!V538</f>
        <v>0</v>
      </c>
      <c r="W523" s="91"/>
      <c r="X523" s="91"/>
      <c r="Y523" s="91"/>
      <c r="Z523" s="91"/>
      <c r="AA523" s="91"/>
      <c r="AB523" s="91"/>
      <c r="AC523" s="91">
        <f t="shared" si="10"/>
        <v>1</v>
      </c>
      <c r="AD523" s="91">
        <f t="shared" si="11"/>
        <v>9</v>
      </c>
      <c r="AE523" s="16"/>
      <c r="AF523" s="7"/>
      <c r="AH523"/>
      <c r="AI523"/>
      <c r="AJ523"/>
      <c r="AK523"/>
      <c r="AL523"/>
      <c r="AM523"/>
      <c r="AN523"/>
      <c r="AO523"/>
      <c r="AP523"/>
      <c r="AQ523"/>
      <c r="AR523"/>
      <c r="AS523"/>
      <c r="AT523"/>
      <c r="AU523"/>
      <c r="AV523"/>
      <c r="AW523"/>
      <c r="AX523"/>
      <c r="AY523"/>
      <c r="AZ523"/>
      <c r="BA523"/>
      <c r="BB523"/>
      <c r="BC523"/>
      <c r="BD523"/>
      <c r="BE523"/>
      <c r="BF523"/>
      <c r="BG523"/>
    </row>
    <row r="524" spans="1:59" s="104" customFormat="1" ht="13.4" hidden="1" customHeight="1" outlineLevel="2" x14ac:dyDescent="0.35">
      <c r="A524" s="102"/>
      <c r="B524" s="95"/>
      <c r="C524" s="17"/>
      <c r="D524" s="17"/>
      <c r="E524" s="17"/>
      <c r="F524" s="13"/>
      <c r="G524" s="91"/>
      <c r="H524" s="91" t="s">
        <v>749</v>
      </c>
      <c r="I524" s="101" t="s">
        <v>344</v>
      </c>
      <c r="J524" s="226">
        <f>Annual!J539</f>
        <v>0.81</v>
      </c>
      <c r="K524" s="226">
        <f>Annual!K539</f>
        <v>0.81</v>
      </c>
      <c r="L524" s="226">
        <f>Annual!L539</f>
        <v>0.81</v>
      </c>
      <c r="M524" s="226">
        <f>Annual!M539</f>
        <v>0.81</v>
      </c>
      <c r="N524" s="226">
        <f>Annual!N539</f>
        <v>0.81</v>
      </c>
      <c r="O524" s="226">
        <f>Annual!O539</f>
        <v>0.81</v>
      </c>
      <c r="P524" s="226">
        <f>Annual!P539</f>
        <v>0.81</v>
      </c>
      <c r="Q524" s="226">
        <f>Annual!Q539</f>
        <v>0.81</v>
      </c>
      <c r="R524" s="226">
        <f>Annual!R539</f>
        <v>0.81</v>
      </c>
      <c r="S524" s="571"/>
      <c r="T524" s="226">
        <f>Annual!T539</f>
        <v>-0.09</v>
      </c>
      <c r="U524" s="91"/>
      <c r="V524" s="226">
        <f>Annual!V539</f>
        <v>0</v>
      </c>
      <c r="W524" s="91"/>
      <c r="X524" s="91"/>
      <c r="Y524" s="91"/>
      <c r="Z524" s="91"/>
      <c r="AA524" s="91"/>
      <c r="AB524" s="91"/>
      <c r="AC524" s="91">
        <f t="shared" si="10"/>
        <v>2</v>
      </c>
      <c r="AD524" s="91">
        <f t="shared" si="11"/>
        <v>0</v>
      </c>
      <c r="AE524" s="16"/>
      <c r="AF524" s="7"/>
      <c r="AH524"/>
      <c r="AI524"/>
      <c r="AJ524"/>
      <c r="AK524"/>
      <c r="AL524"/>
      <c r="AM524"/>
      <c r="AN524"/>
      <c r="AO524"/>
      <c r="AP524"/>
      <c r="AQ524"/>
      <c r="AR524"/>
      <c r="AS524"/>
      <c r="AT524"/>
      <c r="AU524"/>
      <c r="AV524"/>
      <c r="AW524"/>
      <c r="AX524"/>
      <c r="AY524"/>
      <c r="AZ524"/>
      <c r="BA524"/>
      <c r="BB524"/>
      <c r="BC524"/>
      <c r="BD524"/>
      <c r="BE524"/>
      <c r="BF524"/>
      <c r="BG524"/>
    </row>
    <row r="525" spans="1:59" s="104" customFormat="1" ht="13.4" hidden="1" customHeight="1" outlineLevel="2" x14ac:dyDescent="0.35">
      <c r="A525" s="102"/>
      <c r="B525" s="95"/>
      <c r="C525" s="17"/>
      <c r="D525" s="17"/>
      <c r="E525" s="17"/>
      <c r="F525" s="13"/>
      <c r="G525" s="91"/>
      <c r="H525" s="91"/>
      <c r="I525" s="101" t="s">
        <v>345</v>
      </c>
      <c r="J525" s="226">
        <f>Annual!J540</f>
        <v>0.81</v>
      </c>
      <c r="K525" s="226">
        <f>Annual!K540</f>
        <v>0.81</v>
      </c>
      <c r="L525" s="226">
        <f>Annual!L540</f>
        <v>0.81</v>
      </c>
      <c r="M525" s="226">
        <f>Annual!M540</f>
        <v>0.81</v>
      </c>
      <c r="N525" s="226">
        <f>Annual!N540</f>
        <v>0.81</v>
      </c>
      <c r="O525" s="226">
        <f>Annual!O540</f>
        <v>0.81</v>
      </c>
      <c r="P525" s="226">
        <f>Annual!P540</f>
        <v>0.81</v>
      </c>
      <c r="Q525" s="226">
        <f>Annual!Q540</f>
        <v>0.81</v>
      </c>
      <c r="R525" s="226">
        <f>Annual!R540</f>
        <v>0.81</v>
      </c>
      <c r="S525" s="571"/>
      <c r="T525" s="226">
        <f>Annual!T540</f>
        <v>-0.09</v>
      </c>
      <c r="U525" s="91"/>
      <c r="V525" s="226">
        <f>Annual!V540</f>
        <v>0</v>
      </c>
      <c r="W525" s="91"/>
      <c r="X525" s="91"/>
      <c r="Y525" s="91"/>
      <c r="Z525" s="91"/>
      <c r="AA525" s="91"/>
      <c r="AB525" s="91"/>
      <c r="AC525" s="91">
        <f t="shared" si="10"/>
        <v>2</v>
      </c>
      <c r="AD525" s="91">
        <f t="shared" si="11"/>
        <v>1</v>
      </c>
      <c r="AE525" s="16"/>
      <c r="AF525" s="7"/>
      <c r="AH525"/>
      <c r="AI525"/>
      <c r="AJ525"/>
      <c r="AK525"/>
      <c r="AL525"/>
      <c r="AM525"/>
      <c r="AN525"/>
      <c r="AO525"/>
      <c r="AP525"/>
      <c r="AQ525"/>
      <c r="AR525"/>
      <c r="AS525"/>
      <c r="AT525"/>
      <c r="AU525"/>
      <c r="AV525"/>
      <c r="AW525"/>
      <c r="AX525"/>
      <c r="AY525"/>
      <c r="AZ525"/>
      <c r="BA525"/>
      <c r="BB525"/>
      <c r="BC525"/>
      <c r="BD525"/>
      <c r="BE525"/>
      <c r="BF525"/>
      <c r="BG525"/>
    </row>
    <row r="526" spans="1:59" s="104" customFormat="1" ht="13.4" hidden="1" customHeight="1" outlineLevel="2" x14ac:dyDescent="0.35">
      <c r="A526" s="102"/>
      <c r="B526" s="95"/>
      <c r="C526" s="17"/>
      <c r="D526" s="17"/>
      <c r="E526" s="17"/>
      <c r="F526" s="13"/>
      <c r="G526" s="91"/>
      <c r="H526" s="91"/>
      <c r="I526" s="101" t="s">
        <v>346</v>
      </c>
      <c r="J526" s="226">
        <f>Annual!J541</f>
        <v>0.81</v>
      </c>
      <c r="K526" s="226">
        <f>Annual!K541</f>
        <v>0.81</v>
      </c>
      <c r="L526" s="226">
        <f>Annual!L541</f>
        <v>0.81</v>
      </c>
      <c r="M526" s="226">
        <f>Annual!M541</f>
        <v>0.81</v>
      </c>
      <c r="N526" s="226">
        <f>Annual!N541</f>
        <v>0.81</v>
      </c>
      <c r="O526" s="226">
        <f>Annual!O541</f>
        <v>0.81</v>
      </c>
      <c r="P526" s="226">
        <f>Annual!P541</f>
        <v>0.81</v>
      </c>
      <c r="Q526" s="226">
        <f>Annual!Q541</f>
        <v>0.81</v>
      </c>
      <c r="R526" s="226">
        <f>Annual!R541</f>
        <v>0.81</v>
      </c>
      <c r="S526" s="571"/>
      <c r="T526" s="226">
        <f>Annual!T541</f>
        <v>-0.09</v>
      </c>
      <c r="U526" s="91"/>
      <c r="V526" s="226">
        <f>Annual!V541</f>
        <v>0</v>
      </c>
      <c r="W526" s="91"/>
      <c r="X526" s="91"/>
      <c r="Y526" s="91"/>
      <c r="Z526" s="91"/>
      <c r="AA526" s="91"/>
      <c r="AB526" s="91"/>
      <c r="AC526" s="91">
        <f t="shared" si="10"/>
        <v>2</v>
      </c>
      <c r="AD526" s="91">
        <f t="shared" si="11"/>
        <v>2</v>
      </c>
      <c r="AE526" s="16"/>
      <c r="AF526" s="7"/>
      <c r="AH526"/>
      <c r="AI526"/>
      <c r="AJ526"/>
      <c r="AK526"/>
      <c r="AL526"/>
      <c r="AM526"/>
      <c r="AN526"/>
      <c r="AO526"/>
      <c r="AP526"/>
      <c r="AQ526"/>
      <c r="AR526"/>
      <c r="AS526"/>
      <c r="AT526"/>
      <c r="AU526"/>
      <c r="AV526"/>
      <c r="AW526"/>
      <c r="AX526"/>
      <c r="AY526"/>
      <c r="AZ526"/>
      <c r="BA526"/>
      <c r="BB526"/>
      <c r="BC526"/>
      <c r="BD526"/>
      <c r="BE526"/>
      <c r="BF526"/>
      <c r="BG526"/>
    </row>
    <row r="527" spans="1:59" s="104" customFormat="1" ht="13.4" hidden="1" customHeight="1" outlineLevel="2" x14ac:dyDescent="0.35">
      <c r="A527" s="102"/>
      <c r="B527" s="95"/>
      <c r="C527" s="17"/>
      <c r="D527" s="17"/>
      <c r="E527" s="17"/>
      <c r="F527" s="13"/>
      <c r="G527" s="91"/>
      <c r="H527" s="91"/>
      <c r="I527" s="101" t="s">
        <v>347</v>
      </c>
      <c r="J527" s="226">
        <f>Annual!J542</f>
        <v>0.8</v>
      </c>
      <c r="K527" s="226">
        <f>Annual!K542</f>
        <v>0.8</v>
      </c>
      <c r="L527" s="226">
        <f>Annual!L542</f>
        <v>0.8</v>
      </c>
      <c r="M527" s="226">
        <f>Annual!M542</f>
        <v>0.8</v>
      </c>
      <c r="N527" s="226">
        <f>Annual!N542</f>
        <v>0.8</v>
      </c>
      <c r="O527" s="226">
        <f>Annual!O542</f>
        <v>0.8</v>
      </c>
      <c r="P527" s="226">
        <f>Annual!P542</f>
        <v>0.8</v>
      </c>
      <c r="Q527" s="226">
        <f>Annual!Q542</f>
        <v>0.8</v>
      </c>
      <c r="R527" s="226">
        <f>Annual!R542</f>
        <v>0.8</v>
      </c>
      <c r="S527" s="571"/>
      <c r="T527" s="226">
        <f>Annual!T542</f>
        <v>-0.08</v>
      </c>
      <c r="U527" s="91"/>
      <c r="V527" s="226">
        <f>Annual!V542</f>
        <v>0.05</v>
      </c>
      <c r="W527" s="91"/>
      <c r="X527" s="91"/>
      <c r="Y527" s="91"/>
      <c r="Z527" s="91"/>
      <c r="AA527" s="91"/>
      <c r="AB527" s="91"/>
      <c r="AC527" s="91">
        <f t="shared" si="10"/>
        <v>2</v>
      </c>
      <c r="AD527" s="91">
        <f t="shared" si="11"/>
        <v>3</v>
      </c>
      <c r="AE527" s="16"/>
      <c r="AF527" s="7"/>
      <c r="AH527"/>
      <c r="AI527"/>
      <c r="AJ527"/>
      <c r="AK527"/>
      <c r="AL527"/>
      <c r="AM527"/>
      <c r="AN527"/>
      <c r="AO527"/>
      <c r="AP527"/>
      <c r="AQ527"/>
      <c r="AR527"/>
      <c r="AS527"/>
      <c r="AT527"/>
      <c r="AU527"/>
      <c r="AV527"/>
      <c r="AW527"/>
      <c r="AX527"/>
      <c r="AY527"/>
      <c r="AZ527"/>
      <c r="BA527"/>
      <c r="BB527"/>
      <c r="BC527"/>
      <c r="BD527"/>
      <c r="BE527"/>
      <c r="BF527"/>
      <c r="BG527"/>
    </row>
    <row r="528" spans="1:59" s="104" customFormat="1" ht="13.4" hidden="1" customHeight="1" outlineLevel="2" x14ac:dyDescent="0.35">
      <c r="A528" s="102"/>
      <c r="B528" s="95"/>
      <c r="C528" s="17"/>
      <c r="D528" s="17"/>
      <c r="E528" s="17"/>
      <c r="F528" s="13"/>
      <c r="G528" s="91"/>
      <c r="H528" s="91"/>
      <c r="I528" s="101" t="s">
        <v>348</v>
      </c>
      <c r="J528" s="226">
        <f>Annual!J543</f>
        <v>0.78</v>
      </c>
      <c r="K528" s="226">
        <f>Annual!K543</f>
        <v>0.78</v>
      </c>
      <c r="L528" s="226">
        <f>Annual!L543</f>
        <v>0.78</v>
      </c>
      <c r="M528" s="226">
        <f>Annual!M543</f>
        <v>0.78</v>
      </c>
      <c r="N528" s="226">
        <f>Annual!N543</f>
        <v>0.78</v>
      </c>
      <c r="O528" s="226">
        <f>Annual!O543</f>
        <v>0.78</v>
      </c>
      <c r="P528" s="226">
        <f>Annual!P543</f>
        <v>0.78</v>
      </c>
      <c r="Q528" s="226">
        <f>Annual!Q543</f>
        <v>0.78</v>
      </c>
      <c r="R528" s="226">
        <f>Annual!R543</f>
        <v>0.78</v>
      </c>
      <c r="S528" s="571"/>
      <c r="T528" s="226">
        <f>Annual!T543</f>
        <v>-0.06</v>
      </c>
      <c r="U528" s="91"/>
      <c r="V528" s="226">
        <f>Annual!V543</f>
        <v>0.1</v>
      </c>
      <c r="W528" s="91"/>
      <c r="X528" s="91"/>
      <c r="Y528" s="91"/>
      <c r="Z528" s="91"/>
      <c r="AA528" s="91"/>
      <c r="AB528" s="91"/>
      <c r="AC528" s="91">
        <f t="shared" si="10"/>
        <v>2</v>
      </c>
      <c r="AD528" s="91">
        <f t="shared" si="11"/>
        <v>4</v>
      </c>
      <c r="AE528" s="16"/>
      <c r="AF528" s="7"/>
      <c r="AH528"/>
      <c r="AI528"/>
      <c r="AJ528"/>
      <c r="AK528"/>
      <c r="AL528"/>
      <c r="AM528"/>
      <c r="AN528"/>
      <c r="AO528"/>
      <c r="AP528"/>
      <c r="AQ528"/>
      <c r="AR528"/>
      <c r="AS528"/>
      <c r="AT528"/>
      <c r="AU528"/>
      <c r="AV528"/>
      <c r="AW528"/>
      <c r="AX528"/>
      <c r="AY528"/>
      <c r="AZ528"/>
      <c r="BA528"/>
      <c r="BB528"/>
      <c r="BC528"/>
      <c r="BD528"/>
      <c r="BE528"/>
      <c r="BF528"/>
      <c r="BG528"/>
    </row>
    <row r="529" spans="1:59" s="104" customFormat="1" ht="13.4" hidden="1" customHeight="1" outlineLevel="2" x14ac:dyDescent="0.35">
      <c r="A529" s="102"/>
      <c r="B529" s="95"/>
      <c r="C529" s="17"/>
      <c r="D529" s="17"/>
      <c r="E529" s="17"/>
      <c r="F529" s="13"/>
      <c r="G529" s="91"/>
      <c r="H529" s="91"/>
      <c r="I529" s="101" t="s">
        <v>349</v>
      </c>
      <c r="J529" s="226">
        <f>Annual!J544</f>
        <v>0.73499999999999999</v>
      </c>
      <c r="K529" s="226">
        <f>Annual!K544</f>
        <v>0.73499999999999999</v>
      </c>
      <c r="L529" s="226">
        <f>Annual!L544</f>
        <v>0.73499999999999999</v>
      </c>
      <c r="M529" s="226">
        <f>Annual!M544</f>
        <v>0.73499999999999999</v>
      </c>
      <c r="N529" s="226">
        <f>Annual!N544</f>
        <v>0.73499999999999999</v>
      </c>
      <c r="O529" s="226">
        <f>Annual!O544</f>
        <v>0.73499999999999999</v>
      </c>
      <c r="P529" s="226">
        <f>Annual!P544</f>
        <v>0.73499999999999999</v>
      </c>
      <c r="Q529" s="226">
        <f>Annual!Q544</f>
        <v>0.73499999999999999</v>
      </c>
      <c r="R529" s="226">
        <f>Annual!R544</f>
        <v>0.73499999999999999</v>
      </c>
      <c r="S529" s="571"/>
      <c r="T529" s="226">
        <f>Annual!T544</f>
        <v>-0.1</v>
      </c>
      <c r="U529" s="91"/>
      <c r="V529" s="226">
        <f>Annual!V544</f>
        <v>0</v>
      </c>
      <c r="W529" s="91"/>
      <c r="X529" s="91"/>
      <c r="Y529" s="91"/>
      <c r="Z529" s="91"/>
      <c r="AA529" s="91"/>
      <c r="AB529" s="91"/>
      <c r="AC529" s="91">
        <f t="shared" si="10"/>
        <v>2</v>
      </c>
      <c r="AD529" s="91">
        <f t="shared" si="11"/>
        <v>5</v>
      </c>
      <c r="AE529" s="16"/>
      <c r="AF529" s="7"/>
      <c r="AH529"/>
      <c r="AI529"/>
      <c r="AJ529"/>
      <c r="AK529"/>
      <c r="AL529"/>
      <c r="AM529"/>
      <c r="AN529"/>
      <c r="AO529"/>
      <c r="AP529"/>
      <c r="AQ529"/>
      <c r="AR529"/>
      <c r="AS529"/>
      <c r="AT529"/>
      <c r="AU529"/>
      <c r="AV529"/>
      <c r="AW529"/>
      <c r="AX529"/>
      <c r="AY529"/>
      <c r="AZ529"/>
      <c r="BA529"/>
      <c r="BB529"/>
      <c r="BC529"/>
      <c r="BD529"/>
      <c r="BE529"/>
      <c r="BF529"/>
      <c r="BG529"/>
    </row>
    <row r="530" spans="1:59" s="104" customFormat="1" ht="13.4" hidden="1" customHeight="1" outlineLevel="2" x14ac:dyDescent="0.35">
      <c r="A530" s="102"/>
      <c r="B530" s="95"/>
      <c r="C530" s="17"/>
      <c r="D530" s="17"/>
      <c r="E530" s="17"/>
      <c r="F530" s="13"/>
      <c r="G530" s="91"/>
      <c r="H530" s="91"/>
      <c r="I530" s="101" t="s">
        <v>350</v>
      </c>
      <c r="J530" s="226">
        <f>Annual!J545</f>
        <v>0.71</v>
      </c>
      <c r="K530" s="226">
        <f>Annual!K545</f>
        <v>0.71</v>
      </c>
      <c r="L530" s="226">
        <f>Annual!L545</f>
        <v>0.71</v>
      </c>
      <c r="M530" s="226">
        <f>Annual!M545</f>
        <v>0.71</v>
      </c>
      <c r="N530" s="226">
        <f>Annual!N545</f>
        <v>0.71</v>
      </c>
      <c r="O530" s="226">
        <f>Annual!O545</f>
        <v>0.71</v>
      </c>
      <c r="P530" s="226">
        <f>Annual!P545</f>
        <v>0.71</v>
      </c>
      <c r="Q530" s="226">
        <f>Annual!Q545</f>
        <v>0.71</v>
      </c>
      <c r="R530" s="226">
        <f>Annual!R545</f>
        <v>0.71</v>
      </c>
      <c r="S530" s="571"/>
      <c r="T530" s="226">
        <f>Annual!T545</f>
        <v>-0.1</v>
      </c>
      <c r="U530" s="91"/>
      <c r="V530" s="226">
        <f>Annual!V545</f>
        <v>0</v>
      </c>
      <c r="W530" s="91"/>
      <c r="X530" s="91"/>
      <c r="Y530" s="91"/>
      <c r="Z530" s="91"/>
      <c r="AA530" s="91"/>
      <c r="AB530" s="91"/>
      <c r="AC530" s="91">
        <f t="shared" si="10"/>
        <v>2</v>
      </c>
      <c r="AD530" s="91">
        <f t="shared" si="11"/>
        <v>6</v>
      </c>
      <c r="AE530" s="16"/>
      <c r="AF530" s="7"/>
      <c r="AH530"/>
      <c r="AI530"/>
      <c r="AJ530"/>
      <c r="AK530"/>
      <c r="AL530"/>
      <c r="AM530"/>
      <c r="AN530"/>
      <c r="AO530"/>
      <c r="AP530"/>
      <c r="AQ530"/>
      <c r="AR530"/>
      <c r="AS530"/>
      <c r="AT530"/>
      <c r="AU530"/>
      <c r="AV530"/>
      <c r="AW530"/>
      <c r="AX530"/>
      <c r="AY530"/>
      <c r="AZ530"/>
      <c r="BA530"/>
      <c r="BB530"/>
      <c r="BC530"/>
      <c r="BD530"/>
      <c r="BE530"/>
      <c r="BF530"/>
      <c r="BG530"/>
    </row>
    <row r="531" spans="1:59" s="104" customFormat="1" ht="13.4" hidden="1" customHeight="1" outlineLevel="2" x14ac:dyDescent="0.35">
      <c r="A531" s="102"/>
      <c r="B531" s="95"/>
      <c r="C531" s="17"/>
      <c r="D531" s="17"/>
      <c r="E531" s="17"/>
      <c r="F531" s="13"/>
      <c r="G531" s="91"/>
      <c r="H531" s="91"/>
      <c r="I531" s="101" t="s">
        <v>351</v>
      </c>
      <c r="J531" s="226">
        <f>Annual!J546</f>
        <v>0.7</v>
      </c>
      <c r="K531" s="226">
        <f>Annual!K546</f>
        <v>0.7</v>
      </c>
      <c r="L531" s="226">
        <f>Annual!L546</f>
        <v>0.7</v>
      </c>
      <c r="M531" s="226">
        <f>Annual!M546</f>
        <v>0.7</v>
      </c>
      <c r="N531" s="226">
        <f>Annual!N546</f>
        <v>0.7</v>
      </c>
      <c r="O531" s="226">
        <f>Annual!O546</f>
        <v>0.7</v>
      </c>
      <c r="P531" s="226">
        <f>Annual!P546</f>
        <v>0.7</v>
      </c>
      <c r="Q531" s="226">
        <f>Annual!Q546</f>
        <v>0.7</v>
      </c>
      <c r="R531" s="226">
        <f>Annual!R546</f>
        <v>0.7</v>
      </c>
      <c r="S531" s="571"/>
      <c r="T531" s="226">
        <f>Annual!T546</f>
        <v>-0.1</v>
      </c>
      <c r="U531" s="91"/>
      <c r="V531" s="226">
        <f>Annual!V546</f>
        <v>0</v>
      </c>
      <c r="W531" s="91"/>
      <c r="X531" s="91"/>
      <c r="Y531" s="91"/>
      <c r="Z531" s="91"/>
      <c r="AA531" s="91"/>
      <c r="AB531" s="91"/>
      <c r="AC531" s="91">
        <f t="shared" si="10"/>
        <v>2</v>
      </c>
      <c r="AD531" s="91">
        <f t="shared" si="11"/>
        <v>7</v>
      </c>
      <c r="AE531" s="16"/>
      <c r="AF531" s="7"/>
      <c r="AH531"/>
      <c r="AI531"/>
      <c r="AJ531"/>
      <c r="AK531"/>
      <c r="AL531"/>
      <c r="AM531"/>
      <c r="AN531"/>
      <c r="AO531"/>
      <c r="AP531"/>
      <c r="AQ531"/>
      <c r="AR531"/>
      <c r="AS531"/>
      <c r="AT531"/>
      <c r="AU531"/>
      <c r="AV531"/>
      <c r="AW531"/>
      <c r="AX531"/>
      <c r="AY531"/>
      <c r="AZ531"/>
      <c r="BA531"/>
      <c r="BB531"/>
      <c r="BC531"/>
      <c r="BD531"/>
      <c r="BE531"/>
      <c r="BF531"/>
      <c r="BG531"/>
    </row>
    <row r="532" spans="1:59" s="104" customFormat="1" ht="13.4" hidden="1" customHeight="1" outlineLevel="2" x14ac:dyDescent="0.35">
      <c r="A532" s="102"/>
      <c r="B532" s="95"/>
      <c r="C532" s="17"/>
      <c r="D532" s="17"/>
      <c r="E532" s="17"/>
      <c r="F532" s="13"/>
      <c r="G532" s="91"/>
      <c r="H532" s="91"/>
      <c r="I532" s="101" t="s">
        <v>352</v>
      </c>
      <c r="J532" s="226">
        <f>Annual!J547</f>
        <v>0.68</v>
      </c>
      <c r="K532" s="226">
        <f>Annual!K547</f>
        <v>0.68</v>
      </c>
      <c r="L532" s="226">
        <f>Annual!L547</f>
        <v>0.68</v>
      </c>
      <c r="M532" s="226">
        <f>Annual!M547</f>
        <v>0.68</v>
      </c>
      <c r="N532" s="226">
        <f>Annual!N547</f>
        <v>0.68</v>
      </c>
      <c r="O532" s="226">
        <f>Annual!O547</f>
        <v>0.68</v>
      </c>
      <c r="P532" s="226">
        <f>Annual!P547</f>
        <v>0.68</v>
      </c>
      <c r="Q532" s="226">
        <f>Annual!Q547</f>
        <v>0.68</v>
      </c>
      <c r="R532" s="226">
        <f>Annual!R547</f>
        <v>0.68</v>
      </c>
      <c r="S532" s="571"/>
      <c r="T532" s="226">
        <f>Annual!T547</f>
        <v>-0.1</v>
      </c>
      <c r="U532" s="91"/>
      <c r="V532" s="226">
        <f>Annual!V547</f>
        <v>0</v>
      </c>
      <c r="W532" s="91"/>
      <c r="X532" s="91"/>
      <c r="Y532" s="91"/>
      <c r="Z532" s="91"/>
      <c r="AA532" s="91"/>
      <c r="AB532" s="91"/>
      <c r="AC532" s="91">
        <f t="shared" si="10"/>
        <v>2</v>
      </c>
      <c r="AD532" s="91">
        <f t="shared" si="11"/>
        <v>8</v>
      </c>
      <c r="AE532" s="16"/>
      <c r="AF532" s="7"/>
      <c r="AH532"/>
      <c r="AI532"/>
      <c r="AJ532"/>
      <c r="AK532"/>
      <c r="AL532"/>
      <c r="AM532"/>
      <c r="AN532"/>
      <c r="AO532"/>
      <c r="AP532"/>
      <c r="AQ532"/>
      <c r="AR532"/>
      <c r="AS532"/>
      <c r="AT532"/>
      <c r="AU532"/>
      <c r="AV532"/>
      <c r="AW532"/>
      <c r="AX532"/>
      <c r="AY532"/>
      <c r="AZ532"/>
      <c r="BA532"/>
      <c r="BB532"/>
      <c r="BC532"/>
      <c r="BD532"/>
      <c r="BE532"/>
      <c r="BF532"/>
      <c r="BG532"/>
    </row>
    <row r="533" spans="1:59" s="104" customFormat="1" ht="13.4" hidden="1" customHeight="1" outlineLevel="2" x14ac:dyDescent="0.35">
      <c r="A533" s="102"/>
      <c r="B533" s="95"/>
      <c r="C533" s="17"/>
      <c r="D533" s="17"/>
      <c r="E533" s="17"/>
      <c r="F533" s="13"/>
      <c r="G533" s="91"/>
      <c r="H533" s="91"/>
      <c r="I533" s="101" t="s">
        <v>353</v>
      </c>
      <c r="J533" s="226">
        <f>Annual!J548</f>
        <v>0.65</v>
      </c>
      <c r="K533" s="226">
        <f>Annual!K548</f>
        <v>0.65</v>
      </c>
      <c r="L533" s="226">
        <f>Annual!L548</f>
        <v>0.65</v>
      </c>
      <c r="M533" s="226">
        <f>Annual!M548</f>
        <v>0.65</v>
      </c>
      <c r="N533" s="226">
        <f>Annual!N548</f>
        <v>0.65</v>
      </c>
      <c r="O533" s="226">
        <f>Annual!O548</f>
        <v>0.65</v>
      </c>
      <c r="P533" s="226">
        <f>Annual!P548</f>
        <v>0.65</v>
      </c>
      <c r="Q533" s="226">
        <f>Annual!Q548</f>
        <v>0.65</v>
      </c>
      <c r="R533" s="226">
        <f>Annual!R548</f>
        <v>0.65</v>
      </c>
      <c r="S533" s="571"/>
      <c r="T533" s="226">
        <f>Annual!T548</f>
        <v>-0.1</v>
      </c>
      <c r="U533" s="91"/>
      <c r="V533" s="226">
        <f>Annual!V548</f>
        <v>0</v>
      </c>
      <c r="W533" s="91"/>
      <c r="X533" s="91"/>
      <c r="Y533" s="91"/>
      <c r="Z533" s="91"/>
      <c r="AA533" s="91"/>
      <c r="AB533" s="91"/>
      <c r="AC533" s="91">
        <f t="shared" si="10"/>
        <v>2</v>
      </c>
      <c r="AD533" s="91">
        <f t="shared" si="11"/>
        <v>9</v>
      </c>
      <c r="AE533" s="16"/>
      <c r="AF533" s="7"/>
      <c r="AH533"/>
      <c r="AI533"/>
      <c r="AJ533"/>
      <c r="AK533"/>
      <c r="AL533"/>
      <c r="AM533"/>
      <c r="AN533"/>
      <c r="AO533"/>
      <c r="AP533"/>
      <c r="AQ533"/>
      <c r="AR533"/>
      <c r="AS533"/>
      <c r="AT533"/>
      <c r="AU533"/>
      <c r="AV533"/>
      <c r="AW533"/>
      <c r="AX533"/>
      <c r="AY533"/>
      <c r="AZ533"/>
      <c r="BA533"/>
      <c r="BB533"/>
      <c r="BC533"/>
      <c r="BD533"/>
      <c r="BE533"/>
      <c r="BF533"/>
      <c r="BG533"/>
    </row>
    <row r="534" spans="1:59" s="104" customFormat="1" ht="13.4" hidden="1" customHeight="1" outlineLevel="2" x14ac:dyDescent="0.35">
      <c r="A534" s="102"/>
      <c r="B534" s="95"/>
      <c r="C534" s="17"/>
      <c r="D534" s="17"/>
      <c r="E534" s="17"/>
      <c r="F534" s="13"/>
      <c r="G534" s="91"/>
      <c r="H534" s="91" t="s">
        <v>750</v>
      </c>
      <c r="I534" s="101" t="s">
        <v>344</v>
      </c>
      <c r="J534" s="226">
        <f>Annual!J549</f>
        <v>0.81</v>
      </c>
      <c r="K534" s="226">
        <f>Annual!K549</f>
        <v>0.81</v>
      </c>
      <c r="L534" s="226">
        <f>Annual!L549</f>
        <v>0.81</v>
      </c>
      <c r="M534" s="226">
        <f>Annual!M549</f>
        <v>0.81</v>
      </c>
      <c r="N534" s="226">
        <f>Annual!N549</f>
        <v>0.81</v>
      </c>
      <c r="O534" s="226">
        <f>Annual!O549</f>
        <v>0.81</v>
      </c>
      <c r="P534" s="226">
        <f>Annual!P549</f>
        <v>0.81</v>
      </c>
      <c r="Q534" s="226">
        <f>Annual!Q549</f>
        <v>0.81</v>
      </c>
      <c r="R534" s="226">
        <f>Annual!R549</f>
        <v>0.81</v>
      </c>
      <c r="S534" s="571"/>
      <c r="T534" s="226">
        <f>Annual!T549</f>
        <v>-0.09</v>
      </c>
      <c r="U534" s="91"/>
      <c r="V534" s="226">
        <f>Annual!V549</f>
        <v>0</v>
      </c>
      <c r="W534" s="91"/>
      <c r="X534" s="91"/>
      <c r="Y534" s="91"/>
      <c r="Z534" s="91"/>
      <c r="AA534" s="91"/>
      <c r="AB534" s="91"/>
      <c r="AC534" s="91">
        <f t="shared" si="10"/>
        <v>3</v>
      </c>
      <c r="AD534" s="91">
        <f t="shared" si="11"/>
        <v>0</v>
      </c>
      <c r="AE534" s="16"/>
      <c r="AF534" s="7"/>
      <c r="AH534"/>
      <c r="AI534"/>
      <c r="AJ534"/>
      <c r="AK534"/>
      <c r="AL534"/>
      <c r="AM534"/>
      <c r="AN534"/>
      <c r="AO534"/>
      <c r="AP534"/>
      <c r="AQ534"/>
      <c r="AR534"/>
      <c r="AS534"/>
      <c r="AT534"/>
      <c r="AU534"/>
      <c r="AV534"/>
      <c r="AW534"/>
      <c r="AX534"/>
      <c r="AY534"/>
      <c r="AZ534"/>
      <c r="BA534"/>
      <c r="BB534"/>
      <c r="BC534"/>
      <c r="BD534"/>
      <c r="BE534"/>
      <c r="BF534"/>
      <c r="BG534"/>
    </row>
    <row r="535" spans="1:59" s="104" customFormat="1" ht="13.4" hidden="1" customHeight="1" outlineLevel="2" x14ac:dyDescent="0.35">
      <c r="A535" s="102"/>
      <c r="B535" s="95"/>
      <c r="C535" s="17"/>
      <c r="D535" s="17"/>
      <c r="E535" s="17"/>
      <c r="F535" s="13"/>
      <c r="G535" s="91"/>
      <c r="H535" s="91"/>
      <c r="I535" s="101" t="s">
        <v>345</v>
      </c>
      <c r="J535" s="226">
        <f>Annual!J550</f>
        <v>0.81</v>
      </c>
      <c r="K535" s="226">
        <f>Annual!K550</f>
        <v>0.81</v>
      </c>
      <c r="L535" s="226">
        <f>Annual!L550</f>
        <v>0.81</v>
      </c>
      <c r="M535" s="226">
        <f>Annual!M550</f>
        <v>0.81</v>
      </c>
      <c r="N535" s="226">
        <f>Annual!N550</f>
        <v>0.81</v>
      </c>
      <c r="O535" s="226">
        <f>Annual!O550</f>
        <v>0.81</v>
      </c>
      <c r="P535" s="226">
        <f>Annual!P550</f>
        <v>0.81</v>
      </c>
      <c r="Q535" s="226">
        <f>Annual!Q550</f>
        <v>0.81</v>
      </c>
      <c r="R535" s="226">
        <f>Annual!R550</f>
        <v>0.81</v>
      </c>
      <c r="S535" s="571"/>
      <c r="T535" s="226">
        <f>Annual!T550</f>
        <v>-0.09</v>
      </c>
      <c r="U535" s="91"/>
      <c r="V535" s="226">
        <f>Annual!V550</f>
        <v>0</v>
      </c>
      <c r="W535" s="91"/>
      <c r="X535" s="91"/>
      <c r="Y535" s="91"/>
      <c r="Z535" s="91"/>
      <c r="AA535" s="91"/>
      <c r="AB535" s="91"/>
      <c r="AC535" s="91">
        <f t="shared" si="10"/>
        <v>3</v>
      </c>
      <c r="AD535" s="91">
        <f t="shared" si="11"/>
        <v>1</v>
      </c>
      <c r="AE535" s="16"/>
      <c r="AF535" s="7"/>
      <c r="AH535"/>
      <c r="AI535"/>
      <c r="AJ535"/>
      <c r="AK535"/>
      <c r="AL535"/>
      <c r="AM535"/>
      <c r="AN535"/>
      <c r="AO535"/>
      <c r="AP535"/>
      <c r="AQ535"/>
      <c r="AR535"/>
      <c r="AS535"/>
      <c r="AT535"/>
      <c r="AU535"/>
      <c r="AV535"/>
      <c r="AW535"/>
      <c r="AX535"/>
      <c r="AY535"/>
      <c r="AZ535"/>
      <c r="BA535"/>
      <c r="BB535"/>
      <c r="BC535"/>
      <c r="BD535"/>
      <c r="BE535"/>
      <c r="BF535"/>
      <c r="BG535"/>
    </row>
    <row r="536" spans="1:59" s="104" customFormat="1" ht="13.4" hidden="1" customHeight="1" outlineLevel="2" x14ac:dyDescent="0.35">
      <c r="A536" s="102"/>
      <c r="B536" s="95"/>
      <c r="C536" s="17"/>
      <c r="D536" s="17"/>
      <c r="E536" s="17"/>
      <c r="F536" s="13"/>
      <c r="G536" s="91"/>
      <c r="H536" s="91"/>
      <c r="I536" s="101" t="s">
        <v>346</v>
      </c>
      <c r="J536" s="226">
        <f>Annual!J551</f>
        <v>0.81</v>
      </c>
      <c r="K536" s="226">
        <f>Annual!K551</f>
        <v>0.81</v>
      </c>
      <c r="L536" s="226">
        <f>Annual!L551</f>
        <v>0.81</v>
      </c>
      <c r="M536" s="226">
        <f>Annual!M551</f>
        <v>0.81</v>
      </c>
      <c r="N536" s="226">
        <f>Annual!N551</f>
        <v>0.81</v>
      </c>
      <c r="O536" s="226">
        <f>Annual!O551</f>
        <v>0.81</v>
      </c>
      <c r="P536" s="226">
        <f>Annual!P551</f>
        <v>0.81</v>
      </c>
      <c r="Q536" s="226">
        <f>Annual!Q551</f>
        <v>0.81</v>
      </c>
      <c r="R536" s="226">
        <f>Annual!R551</f>
        <v>0.81</v>
      </c>
      <c r="S536" s="571"/>
      <c r="T536" s="226">
        <f>Annual!T551</f>
        <v>-0.09</v>
      </c>
      <c r="U536" s="91"/>
      <c r="V536" s="226">
        <f>Annual!V551</f>
        <v>0</v>
      </c>
      <c r="W536" s="91"/>
      <c r="X536" s="91"/>
      <c r="Y536" s="91"/>
      <c r="Z536" s="91"/>
      <c r="AA536" s="91"/>
      <c r="AB536" s="91"/>
      <c r="AC536" s="91">
        <f t="shared" si="10"/>
        <v>3</v>
      </c>
      <c r="AD536" s="91">
        <f t="shared" si="11"/>
        <v>2</v>
      </c>
      <c r="AE536" s="16"/>
      <c r="AF536" s="7"/>
      <c r="AH536"/>
      <c r="AI536"/>
      <c r="AJ536"/>
      <c r="AK536"/>
      <c r="AL536"/>
      <c r="AM536"/>
      <c r="AN536"/>
      <c r="AO536"/>
      <c r="AP536"/>
      <c r="AQ536"/>
      <c r="AR536"/>
      <c r="AS536"/>
      <c r="AT536"/>
      <c r="AU536"/>
      <c r="AV536"/>
      <c r="AW536"/>
      <c r="AX536"/>
      <c r="AY536"/>
      <c r="AZ536"/>
      <c r="BA536"/>
      <c r="BB536"/>
      <c r="BC536"/>
      <c r="BD536"/>
      <c r="BE536"/>
      <c r="BF536"/>
      <c r="BG536"/>
    </row>
    <row r="537" spans="1:59" s="104" customFormat="1" ht="13.4" hidden="1" customHeight="1" outlineLevel="2" x14ac:dyDescent="0.35">
      <c r="A537" s="102"/>
      <c r="B537" s="95"/>
      <c r="C537" s="17"/>
      <c r="D537" s="17"/>
      <c r="E537" s="17"/>
      <c r="F537" s="13"/>
      <c r="G537" s="91"/>
      <c r="H537" s="91"/>
      <c r="I537" s="101" t="s">
        <v>347</v>
      </c>
      <c r="J537" s="226">
        <f>Annual!J552</f>
        <v>0.8</v>
      </c>
      <c r="K537" s="226">
        <f>Annual!K552</f>
        <v>0.8</v>
      </c>
      <c r="L537" s="226">
        <f>Annual!L552</f>
        <v>0.8</v>
      </c>
      <c r="M537" s="226">
        <f>Annual!M552</f>
        <v>0.8</v>
      </c>
      <c r="N537" s="226">
        <f>Annual!N552</f>
        <v>0.8</v>
      </c>
      <c r="O537" s="226">
        <f>Annual!O552</f>
        <v>0.8</v>
      </c>
      <c r="P537" s="226">
        <f>Annual!P552</f>
        <v>0.8</v>
      </c>
      <c r="Q537" s="226">
        <f>Annual!Q552</f>
        <v>0.8</v>
      </c>
      <c r="R537" s="226">
        <f>Annual!R552</f>
        <v>0.8</v>
      </c>
      <c r="S537" s="571"/>
      <c r="T537" s="226">
        <f>Annual!T552</f>
        <v>-0.08</v>
      </c>
      <c r="U537" s="91"/>
      <c r="V537" s="226">
        <f>Annual!V552</f>
        <v>0.05</v>
      </c>
      <c r="W537" s="91"/>
      <c r="X537" s="91"/>
      <c r="Y537" s="91"/>
      <c r="Z537" s="91"/>
      <c r="AA537" s="91"/>
      <c r="AB537" s="91"/>
      <c r="AC537" s="91">
        <f t="shared" si="10"/>
        <v>3</v>
      </c>
      <c r="AD537" s="91">
        <f t="shared" si="11"/>
        <v>3</v>
      </c>
      <c r="AE537" s="16"/>
      <c r="AF537" s="7"/>
      <c r="AH537"/>
      <c r="AI537"/>
      <c r="AJ537"/>
      <c r="AK537"/>
      <c r="AL537"/>
      <c r="AM537"/>
      <c r="AN537"/>
      <c r="AO537"/>
      <c r="AP537"/>
      <c r="AQ537"/>
      <c r="AR537"/>
      <c r="AS537"/>
      <c r="AT537"/>
      <c r="AU537"/>
      <c r="AV537"/>
      <c r="AW537"/>
      <c r="AX537"/>
      <c r="AY537"/>
      <c r="AZ537"/>
      <c r="BA537"/>
      <c r="BB537"/>
      <c r="BC537"/>
      <c r="BD537"/>
      <c r="BE537"/>
      <c r="BF537"/>
      <c r="BG537"/>
    </row>
    <row r="538" spans="1:59" s="104" customFormat="1" ht="13.4" hidden="1" customHeight="1" outlineLevel="2" x14ac:dyDescent="0.35">
      <c r="A538" s="102"/>
      <c r="B538" s="95"/>
      <c r="C538" s="17"/>
      <c r="D538" s="17"/>
      <c r="E538" s="17"/>
      <c r="F538" s="13"/>
      <c r="G538" s="91"/>
      <c r="H538" s="91"/>
      <c r="I538" s="101" t="s">
        <v>348</v>
      </c>
      <c r="J538" s="226">
        <f>Annual!J553</f>
        <v>0.78</v>
      </c>
      <c r="K538" s="226">
        <f>Annual!K553</f>
        <v>0.78</v>
      </c>
      <c r="L538" s="226">
        <f>Annual!L553</f>
        <v>0.78</v>
      </c>
      <c r="M538" s="226">
        <f>Annual!M553</f>
        <v>0.78</v>
      </c>
      <c r="N538" s="226">
        <f>Annual!N553</f>
        <v>0.78</v>
      </c>
      <c r="O538" s="226">
        <f>Annual!O553</f>
        <v>0.78</v>
      </c>
      <c r="P538" s="226">
        <f>Annual!P553</f>
        <v>0.78</v>
      </c>
      <c r="Q538" s="226">
        <f>Annual!Q553</f>
        <v>0.78</v>
      </c>
      <c r="R538" s="226">
        <f>Annual!R553</f>
        <v>0.78</v>
      </c>
      <c r="S538" s="571"/>
      <c r="T538" s="226">
        <f>Annual!T553</f>
        <v>-0.06</v>
      </c>
      <c r="U538" s="91"/>
      <c r="V538" s="226">
        <f>Annual!V553</f>
        <v>0.1</v>
      </c>
      <c r="W538" s="91"/>
      <c r="X538" s="91"/>
      <c r="Y538" s="91"/>
      <c r="Z538" s="91"/>
      <c r="AA538" s="91"/>
      <c r="AB538" s="91"/>
      <c r="AC538" s="91">
        <f t="shared" si="10"/>
        <v>3</v>
      </c>
      <c r="AD538" s="91">
        <f t="shared" si="11"/>
        <v>4</v>
      </c>
      <c r="AE538" s="16"/>
      <c r="AF538" s="7"/>
      <c r="AH538"/>
      <c r="AI538"/>
      <c r="AJ538"/>
      <c r="AK538"/>
      <c r="AL538"/>
      <c r="AM538"/>
      <c r="AN538"/>
      <c r="AO538"/>
      <c r="AP538"/>
      <c r="AQ538"/>
      <c r="AR538"/>
      <c r="AS538"/>
      <c r="AT538"/>
      <c r="AU538"/>
      <c r="AV538"/>
      <c r="AW538"/>
      <c r="AX538"/>
      <c r="AY538"/>
      <c r="AZ538"/>
      <c r="BA538"/>
      <c r="BB538"/>
      <c r="BC538"/>
      <c r="BD538"/>
      <c r="BE538"/>
      <c r="BF538"/>
      <c r="BG538"/>
    </row>
    <row r="539" spans="1:59" s="104" customFormat="1" ht="13.4" hidden="1" customHeight="1" outlineLevel="2" x14ac:dyDescent="0.35">
      <c r="A539" s="102"/>
      <c r="B539" s="95"/>
      <c r="C539" s="17"/>
      <c r="D539" s="17"/>
      <c r="E539" s="17"/>
      <c r="F539" s="13"/>
      <c r="G539" s="91"/>
      <c r="H539" s="91"/>
      <c r="I539" s="101" t="s">
        <v>349</v>
      </c>
      <c r="J539" s="226">
        <f>Annual!J554</f>
        <v>0.73499999999999999</v>
      </c>
      <c r="K539" s="226">
        <f>Annual!K554</f>
        <v>0.73499999999999999</v>
      </c>
      <c r="L539" s="226">
        <f>Annual!L554</f>
        <v>0.73499999999999999</v>
      </c>
      <c r="M539" s="226">
        <f>Annual!M554</f>
        <v>0.73499999999999999</v>
      </c>
      <c r="N539" s="226">
        <f>Annual!N554</f>
        <v>0.73499999999999999</v>
      </c>
      <c r="O539" s="226">
        <f>Annual!O554</f>
        <v>0.73499999999999999</v>
      </c>
      <c r="P539" s="226">
        <f>Annual!P554</f>
        <v>0.73499999999999999</v>
      </c>
      <c r="Q539" s="226">
        <f>Annual!Q554</f>
        <v>0.73499999999999999</v>
      </c>
      <c r="R539" s="226">
        <f>Annual!R554</f>
        <v>0.73499999999999999</v>
      </c>
      <c r="S539" s="571"/>
      <c r="T539" s="226">
        <f>Annual!T554</f>
        <v>-0.1</v>
      </c>
      <c r="U539" s="91"/>
      <c r="V539" s="226">
        <f>Annual!V554</f>
        <v>0</v>
      </c>
      <c r="W539" s="91"/>
      <c r="X539" s="91"/>
      <c r="Y539" s="91"/>
      <c r="Z539" s="91"/>
      <c r="AA539" s="91"/>
      <c r="AB539" s="91"/>
      <c r="AC539" s="91">
        <f t="shared" si="10"/>
        <v>3</v>
      </c>
      <c r="AD539" s="91">
        <f t="shared" si="11"/>
        <v>5</v>
      </c>
      <c r="AE539" s="16"/>
      <c r="AF539" s="7"/>
      <c r="AH539"/>
      <c r="AI539"/>
      <c r="AJ539"/>
      <c r="AK539"/>
      <c r="AL539"/>
      <c r="AM539"/>
      <c r="AN539"/>
      <c r="AO539"/>
      <c r="AP539"/>
      <c r="AQ539"/>
      <c r="AR539"/>
      <c r="AS539"/>
      <c r="AT539"/>
      <c r="AU539"/>
      <c r="AV539"/>
      <c r="AW539"/>
      <c r="AX539"/>
      <c r="AY539"/>
      <c r="AZ539"/>
      <c r="BA539"/>
      <c r="BB539"/>
      <c r="BC539"/>
      <c r="BD539"/>
      <c r="BE539"/>
      <c r="BF539"/>
      <c r="BG539"/>
    </row>
    <row r="540" spans="1:59" s="104" customFormat="1" ht="13.4" hidden="1" customHeight="1" outlineLevel="2" x14ac:dyDescent="0.35">
      <c r="A540" s="102"/>
      <c r="B540" s="95"/>
      <c r="C540" s="17"/>
      <c r="D540" s="17"/>
      <c r="E540" s="17"/>
      <c r="F540" s="13"/>
      <c r="G540" s="91"/>
      <c r="H540" s="91"/>
      <c r="I540" s="101" t="s">
        <v>350</v>
      </c>
      <c r="J540" s="226">
        <f>Annual!J555</f>
        <v>0.71</v>
      </c>
      <c r="K540" s="226">
        <f>Annual!K555</f>
        <v>0.71</v>
      </c>
      <c r="L540" s="226">
        <f>Annual!L555</f>
        <v>0.71</v>
      </c>
      <c r="M540" s="226">
        <f>Annual!M555</f>
        <v>0.71</v>
      </c>
      <c r="N540" s="226">
        <f>Annual!N555</f>
        <v>0.71</v>
      </c>
      <c r="O540" s="226">
        <f>Annual!O555</f>
        <v>0.71</v>
      </c>
      <c r="P540" s="226">
        <f>Annual!P555</f>
        <v>0.71</v>
      </c>
      <c r="Q540" s="226">
        <f>Annual!Q555</f>
        <v>0.71</v>
      </c>
      <c r="R540" s="226">
        <f>Annual!R555</f>
        <v>0.71</v>
      </c>
      <c r="S540" s="571"/>
      <c r="T540" s="226">
        <f>Annual!T555</f>
        <v>-0.1</v>
      </c>
      <c r="U540" s="91"/>
      <c r="V540" s="226">
        <f>Annual!V555</f>
        <v>0</v>
      </c>
      <c r="W540" s="91"/>
      <c r="X540" s="91"/>
      <c r="Y540" s="91"/>
      <c r="Z540" s="91"/>
      <c r="AA540" s="91"/>
      <c r="AB540" s="91"/>
      <c r="AC540" s="91">
        <f t="shared" si="10"/>
        <v>3</v>
      </c>
      <c r="AD540" s="91">
        <f t="shared" si="11"/>
        <v>6</v>
      </c>
      <c r="AE540" s="16"/>
      <c r="AF540" s="7"/>
      <c r="AH540"/>
      <c r="AI540"/>
      <c r="AJ540"/>
      <c r="AK540"/>
      <c r="AL540"/>
      <c r="AM540"/>
      <c r="AN540"/>
      <c r="AO540"/>
      <c r="AP540"/>
      <c r="AQ540"/>
      <c r="AR540"/>
      <c r="AS540"/>
      <c r="AT540"/>
      <c r="AU540"/>
      <c r="AV540"/>
      <c r="AW540"/>
      <c r="AX540"/>
      <c r="AY540"/>
      <c r="AZ540"/>
      <c r="BA540"/>
      <c r="BB540"/>
      <c r="BC540"/>
      <c r="BD540"/>
      <c r="BE540"/>
      <c r="BF540"/>
      <c r="BG540"/>
    </row>
    <row r="541" spans="1:59" s="104" customFormat="1" ht="13.4" hidden="1" customHeight="1" outlineLevel="2" x14ac:dyDescent="0.35">
      <c r="A541" s="102"/>
      <c r="B541" s="95"/>
      <c r="C541" s="17"/>
      <c r="D541" s="17"/>
      <c r="E541" s="17"/>
      <c r="F541" s="13"/>
      <c r="G541" s="91"/>
      <c r="H541" s="91"/>
      <c r="I541" s="101" t="s">
        <v>351</v>
      </c>
      <c r="J541" s="226">
        <f>Annual!J556</f>
        <v>0.7</v>
      </c>
      <c r="K541" s="226">
        <f>Annual!K556</f>
        <v>0.7</v>
      </c>
      <c r="L541" s="226">
        <f>Annual!L556</f>
        <v>0.7</v>
      </c>
      <c r="M541" s="226">
        <f>Annual!M556</f>
        <v>0.7</v>
      </c>
      <c r="N541" s="226">
        <f>Annual!N556</f>
        <v>0.7</v>
      </c>
      <c r="O541" s="226">
        <f>Annual!O556</f>
        <v>0.7</v>
      </c>
      <c r="P541" s="226">
        <f>Annual!P556</f>
        <v>0.7</v>
      </c>
      <c r="Q541" s="226">
        <f>Annual!Q556</f>
        <v>0.7</v>
      </c>
      <c r="R541" s="226">
        <f>Annual!R556</f>
        <v>0.7</v>
      </c>
      <c r="S541" s="571"/>
      <c r="T541" s="226">
        <f>Annual!T556</f>
        <v>-0.1</v>
      </c>
      <c r="U541" s="91"/>
      <c r="V541" s="226">
        <f>Annual!V556</f>
        <v>0</v>
      </c>
      <c r="W541" s="91"/>
      <c r="X541" s="91"/>
      <c r="Y541" s="91"/>
      <c r="Z541" s="91"/>
      <c r="AA541" s="91"/>
      <c r="AB541" s="91"/>
      <c r="AC541" s="91">
        <f t="shared" si="10"/>
        <v>3</v>
      </c>
      <c r="AD541" s="91">
        <f t="shared" si="11"/>
        <v>7</v>
      </c>
      <c r="AE541" s="16"/>
      <c r="AF541" s="7"/>
      <c r="AH541"/>
      <c r="AI541"/>
      <c r="AJ541"/>
      <c r="AK541"/>
      <c r="AL541"/>
      <c r="AM541"/>
      <c r="AN541"/>
      <c r="AO541"/>
      <c r="AP541"/>
      <c r="AQ541"/>
      <c r="AR541"/>
      <c r="AS541"/>
      <c r="AT541"/>
      <c r="AU541"/>
      <c r="AV541"/>
      <c r="AW541"/>
      <c r="AX541"/>
      <c r="AY541"/>
      <c r="AZ541"/>
      <c r="BA541"/>
      <c r="BB541"/>
      <c r="BC541"/>
      <c r="BD541"/>
      <c r="BE541"/>
      <c r="BF541"/>
      <c r="BG541"/>
    </row>
    <row r="542" spans="1:59" s="104" customFormat="1" ht="13.4" hidden="1" customHeight="1" outlineLevel="2" x14ac:dyDescent="0.35">
      <c r="A542" s="102"/>
      <c r="B542" s="95"/>
      <c r="C542" s="17"/>
      <c r="D542" s="17"/>
      <c r="E542" s="17"/>
      <c r="F542" s="13"/>
      <c r="G542" s="91"/>
      <c r="H542" s="91"/>
      <c r="I542" s="101" t="s">
        <v>352</v>
      </c>
      <c r="J542" s="226">
        <f>Annual!J557</f>
        <v>0.68</v>
      </c>
      <c r="K542" s="226">
        <f>Annual!K557</f>
        <v>0.68</v>
      </c>
      <c r="L542" s="226">
        <f>Annual!L557</f>
        <v>0.68</v>
      </c>
      <c r="M542" s="226">
        <f>Annual!M557</f>
        <v>0.68</v>
      </c>
      <c r="N542" s="226">
        <f>Annual!N557</f>
        <v>0.68</v>
      </c>
      <c r="O542" s="226">
        <f>Annual!O557</f>
        <v>0.68</v>
      </c>
      <c r="P542" s="226">
        <f>Annual!P557</f>
        <v>0.68</v>
      </c>
      <c r="Q542" s="226">
        <f>Annual!Q557</f>
        <v>0.68</v>
      </c>
      <c r="R542" s="226">
        <f>Annual!R557</f>
        <v>0.68</v>
      </c>
      <c r="S542" s="571"/>
      <c r="T542" s="226">
        <f>Annual!T557</f>
        <v>-0.1</v>
      </c>
      <c r="U542" s="91"/>
      <c r="V542" s="226">
        <f>Annual!V557</f>
        <v>0</v>
      </c>
      <c r="W542" s="91"/>
      <c r="X542" s="91"/>
      <c r="Y542" s="91"/>
      <c r="Z542" s="91"/>
      <c r="AA542" s="91"/>
      <c r="AB542" s="91"/>
      <c r="AC542" s="91">
        <f t="shared" si="10"/>
        <v>3</v>
      </c>
      <c r="AD542" s="91">
        <f t="shared" si="11"/>
        <v>8</v>
      </c>
      <c r="AE542" s="16"/>
      <c r="AF542" s="7"/>
      <c r="AH542"/>
      <c r="AI542"/>
      <c r="AJ542"/>
      <c r="AK542"/>
      <c r="AL542"/>
      <c r="AM542"/>
      <c r="AN542"/>
      <c r="AO542"/>
      <c r="AP542"/>
      <c r="AQ542"/>
      <c r="AR542"/>
      <c r="AS542"/>
      <c r="AT542"/>
      <c r="AU542"/>
      <c r="AV542"/>
      <c r="AW542"/>
      <c r="AX542"/>
      <c r="AY542"/>
      <c r="AZ542"/>
      <c r="BA542"/>
      <c r="BB542"/>
      <c r="BC542"/>
      <c r="BD542"/>
      <c r="BE542"/>
      <c r="BF542"/>
      <c r="BG542"/>
    </row>
    <row r="543" spans="1:59" s="104" customFormat="1" ht="13.4" hidden="1" customHeight="1" outlineLevel="2" x14ac:dyDescent="0.35">
      <c r="A543" s="102"/>
      <c r="B543" s="95"/>
      <c r="C543" s="17"/>
      <c r="D543" s="17"/>
      <c r="E543" s="17"/>
      <c r="F543" s="13"/>
      <c r="G543" s="91"/>
      <c r="H543" s="91"/>
      <c r="I543" s="101" t="s">
        <v>353</v>
      </c>
      <c r="J543" s="226">
        <f>Annual!J558</f>
        <v>0.65</v>
      </c>
      <c r="K543" s="226">
        <f>Annual!K558</f>
        <v>0.65</v>
      </c>
      <c r="L543" s="226">
        <f>Annual!L558</f>
        <v>0.65</v>
      </c>
      <c r="M543" s="226">
        <f>Annual!M558</f>
        <v>0.65</v>
      </c>
      <c r="N543" s="226">
        <f>Annual!N558</f>
        <v>0.65</v>
      </c>
      <c r="O543" s="226">
        <f>Annual!O558</f>
        <v>0.65</v>
      </c>
      <c r="P543" s="226">
        <f>Annual!P558</f>
        <v>0.65</v>
      </c>
      <c r="Q543" s="226">
        <f>Annual!Q558</f>
        <v>0.65</v>
      </c>
      <c r="R543" s="226">
        <f>Annual!R558</f>
        <v>0.65</v>
      </c>
      <c r="S543" s="571"/>
      <c r="T543" s="226">
        <f>Annual!T558</f>
        <v>-0.1</v>
      </c>
      <c r="U543" s="91"/>
      <c r="V543" s="226">
        <f>Annual!V558</f>
        <v>0</v>
      </c>
      <c r="W543" s="91"/>
      <c r="X543" s="91"/>
      <c r="Y543" s="91"/>
      <c r="Z543" s="91"/>
      <c r="AA543" s="91"/>
      <c r="AB543" s="91"/>
      <c r="AC543" s="91">
        <f t="shared" si="10"/>
        <v>3</v>
      </c>
      <c r="AD543" s="91">
        <f t="shared" si="11"/>
        <v>9</v>
      </c>
      <c r="AE543" s="16"/>
      <c r="AF543" s="7"/>
      <c r="AH543"/>
      <c r="AI543"/>
      <c r="AJ543"/>
      <c r="AK543"/>
      <c r="AL543"/>
      <c r="AM543"/>
      <c r="AN543"/>
      <c r="AO543"/>
      <c r="AP543"/>
      <c r="AQ543"/>
      <c r="AR543"/>
      <c r="AS543"/>
      <c r="AT543"/>
      <c r="AU543"/>
      <c r="AV543"/>
      <c r="AW543"/>
      <c r="AX543"/>
      <c r="AY543"/>
      <c r="AZ543"/>
      <c r="BA543"/>
      <c r="BB543"/>
      <c r="BC543"/>
      <c r="BD543"/>
      <c r="BE543"/>
      <c r="BF543"/>
      <c r="BG543"/>
    </row>
    <row r="544" spans="1:59" s="104" customFormat="1" ht="13.4" hidden="1" customHeight="1" outlineLevel="2" x14ac:dyDescent="0.35">
      <c r="A544" s="102"/>
      <c r="B544" s="95"/>
      <c r="C544" s="17"/>
      <c r="D544" s="17"/>
      <c r="E544" s="17"/>
      <c r="F544" s="13"/>
      <c r="G544" s="91"/>
      <c r="H544" s="91" t="s">
        <v>751</v>
      </c>
      <c r="I544" s="101" t="s">
        <v>344</v>
      </c>
      <c r="J544" s="226">
        <f>Annual!J559</f>
        <v>0.81</v>
      </c>
      <c r="K544" s="226">
        <f>Annual!K559</f>
        <v>0.81</v>
      </c>
      <c r="L544" s="226">
        <f>Annual!L559</f>
        <v>0.81</v>
      </c>
      <c r="M544" s="226">
        <f>Annual!M559</f>
        <v>0.81</v>
      </c>
      <c r="N544" s="226">
        <f>Annual!N559</f>
        <v>0.81</v>
      </c>
      <c r="O544" s="226">
        <f>Annual!O559</f>
        <v>0.81</v>
      </c>
      <c r="P544" s="226">
        <f>Annual!P559</f>
        <v>0.81</v>
      </c>
      <c r="Q544" s="226">
        <f>Annual!Q559</f>
        <v>0.81</v>
      </c>
      <c r="R544" s="226">
        <f>Annual!R559</f>
        <v>0.81</v>
      </c>
      <c r="S544" s="571"/>
      <c r="T544" s="226">
        <f>Annual!T559</f>
        <v>-0.09</v>
      </c>
      <c r="U544" s="91"/>
      <c r="V544" s="226">
        <f>Annual!V559</f>
        <v>0</v>
      </c>
      <c r="W544" s="91"/>
      <c r="X544" s="91"/>
      <c r="Y544" s="91"/>
      <c r="Z544" s="91"/>
      <c r="AA544" s="91"/>
      <c r="AB544" s="91"/>
      <c r="AC544" s="91">
        <f t="shared" si="10"/>
        <v>4</v>
      </c>
      <c r="AD544" s="91">
        <f t="shared" si="11"/>
        <v>0</v>
      </c>
      <c r="AE544" s="16"/>
      <c r="AF544" s="7"/>
      <c r="AH544"/>
      <c r="AI544"/>
      <c r="AJ544"/>
      <c r="AK544"/>
      <c r="AL544"/>
      <c r="AM544"/>
      <c r="AN544"/>
      <c r="AO544"/>
      <c r="AP544"/>
      <c r="AQ544"/>
      <c r="AR544"/>
      <c r="AS544"/>
      <c r="AT544"/>
      <c r="AU544"/>
      <c r="AV544"/>
      <c r="AW544"/>
      <c r="AX544"/>
      <c r="AY544"/>
      <c r="AZ544"/>
      <c r="BA544"/>
      <c r="BB544"/>
      <c r="BC544"/>
      <c r="BD544"/>
      <c r="BE544"/>
      <c r="BF544"/>
      <c r="BG544"/>
    </row>
    <row r="545" spans="1:59" s="104" customFormat="1" ht="13.4" hidden="1" customHeight="1" outlineLevel="2" x14ac:dyDescent="0.35">
      <c r="A545" s="102"/>
      <c r="B545" s="95"/>
      <c r="C545" s="17"/>
      <c r="D545" s="17"/>
      <c r="E545" s="17"/>
      <c r="F545" s="13"/>
      <c r="G545" s="91"/>
      <c r="H545" s="91"/>
      <c r="I545" s="101" t="s">
        <v>345</v>
      </c>
      <c r="J545" s="226">
        <f>Annual!J560</f>
        <v>0.81</v>
      </c>
      <c r="K545" s="226">
        <f>Annual!K560</f>
        <v>0.81</v>
      </c>
      <c r="L545" s="226">
        <f>Annual!L560</f>
        <v>0.81</v>
      </c>
      <c r="M545" s="226">
        <f>Annual!M560</f>
        <v>0.81</v>
      </c>
      <c r="N545" s="226">
        <f>Annual!N560</f>
        <v>0.81</v>
      </c>
      <c r="O545" s="226">
        <f>Annual!O560</f>
        <v>0.81</v>
      </c>
      <c r="P545" s="226">
        <f>Annual!P560</f>
        <v>0.81</v>
      </c>
      <c r="Q545" s="226">
        <f>Annual!Q560</f>
        <v>0.81</v>
      </c>
      <c r="R545" s="226">
        <f>Annual!R560</f>
        <v>0.81</v>
      </c>
      <c r="S545" s="571"/>
      <c r="T545" s="226">
        <f>Annual!T560</f>
        <v>-0.09</v>
      </c>
      <c r="U545" s="91"/>
      <c r="V545" s="226">
        <f>Annual!V560</f>
        <v>0</v>
      </c>
      <c r="W545" s="91"/>
      <c r="X545" s="91"/>
      <c r="Y545" s="91"/>
      <c r="Z545" s="91"/>
      <c r="AA545" s="91"/>
      <c r="AB545" s="91"/>
      <c r="AC545" s="91">
        <f t="shared" si="10"/>
        <v>4</v>
      </c>
      <c r="AD545" s="91">
        <f t="shared" si="11"/>
        <v>1</v>
      </c>
      <c r="AE545" s="16"/>
      <c r="AF545" s="7"/>
      <c r="AH545"/>
      <c r="AI545"/>
      <c r="AJ545"/>
      <c r="AK545"/>
      <c r="AL545"/>
      <c r="AM545"/>
      <c r="AN545"/>
      <c r="AO545"/>
      <c r="AP545"/>
      <c r="AQ545"/>
      <c r="AR545"/>
      <c r="AS545"/>
      <c r="AT545"/>
      <c r="AU545"/>
      <c r="AV545"/>
      <c r="AW545"/>
      <c r="AX545"/>
      <c r="AY545"/>
      <c r="AZ545"/>
      <c r="BA545"/>
      <c r="BB545"/>
      <c r="BC545"/>
      <c r="BD545"/>
      <c r="BE545"/>
      <c r="BF545"/>
      <c r="BG545"/>
    </row>
    <row r="546" spans="1:59" s="104" customFormat="1" ht="13.4" hidden="1" customHeight="1" outlineLevel="2" x14ac:dyDescent="0.35">
      <c r="A546" s="102"/>
      <c r="B546" s="95"/>
      <c r="C546" s="17"/>
      <c r="D546" s="17"/>
      <c r="E546" s="17"/>
      <c r="F546" s="13"/>
      <c r="G546" s="91"/>
      <c r="H546" s="91"/>
      <c r="I546" s="101" t="s">
        <v>346</v>
      </c>
      <c r="J546" s="226">
        <f>Annual!J561</f>
        <v>0.81</v>
      </c>
      <c r="K546" s="226">
        <f>Annual!K561</f>
        <v>0.81</v>
      </c>
      <c r="L546" s="226">
        <f>Annual!L561</f>
        <v>0.81</v>
      </c>
      <c r="M546" s="226">
        <f>Annual!M561</f>
        <v>0.81</v>
      </c>
      <c r="N546" s="226">
        <f>Annual!N561</f>
        <v>0.81</v>
      </c>
      <c r="O546" s="226">
        <f>Annual!O561</f>
        <v>0.81</v>
      </c>
      <c r="P546" s="226">
        <f>Annual!P561</f>
        <v>0.81</v>
      </c>
      <c r="Q546" s="226">
        <f>Annual!Q561</f>
        <v>0.81</v>
      </c>
      <c r="R546" s="226">
        <f>Annual!R561</f>
        <v>0.81</v>
      </c>
      <c r="S546" s="571"/>
      <c r="T546" s="226">
        <f>Annual!T561</f>
        <v>-0.09</v>
      </c>
      <c r="U546" s="91"/>
      <c r="V546" s="226">
        <f>Annual!V561</f>
        <v>0</v>
      </c>
      <c r="W546" s="91"/>
      <c r="X546" s="91"/>
      <c r="Y546" s="91"/>
      <c r="Z546" s="91"/>
      <c r="AA546" s="91"/>
      <c r="AB546" s="91"/>
      <c r="AC546" s="91">
        <f t="shared" si="10"/>
        <v>4</v>
      </c>
      <c r="AD546" s="91">
        <f t="shared" si="11"/>
        <v>2</v>
      </c>
      <c r="AE546" s="16"/>
      <c r="AF546" s="7"/>
      <c r="AH546"/>
      <c r="AI546"/>
      <c r="AJ546"/>
      <c r="AK546"/>
      <c r="AL546"/>
      <c r="AM546"/>
      <c r="AN546"/>
      <c r="AO546"/>
      <c r="AP546"/>
      <c r="AQ546"/>
      <c r="AR546"/>
      <c r="AS546"/>
      <c r="AT546"/>
      <c r="AU546"/>
      <c r="AV546"/>
      <c r="AW546"/>
      <c r="AX546"/>
      <c r="AY546"/>
      <c r="AZ546"/>
      <c r="BA546"/>
      <c r="BB546"/>
      <c r="BC546"/>
      <c r="BD546"/>
      <c r="BE546"/>
      <c r="BF546"/>
      <c r="BG546"/>
    </row>
    <row r="547" spans="1:59" s="104" customFormat="1" ht="13.4" hidden="1" customHeight="1" outlineLevel="2" x14ac:dyDescent="0.35">
      <c r="A547" s="102"/>
      <c r="B547" s="95"/>
      <c r="C547" s="17"/>
      <c r="D547" s="17"/>
      <c r="E547" s="17"/>
      <c r="F547" s="13"/>
      <c r="G547" s="91"/>
      <c r="H547" s="91"/>
      <c r="I547" s="101" t="s">
        <v>347</v>
      </c>
      <c r="J547" s="226">
        <f>Annual!J562</f>
        <v>0.8</v>
      </c>
      <c r="K547" s="226">
        <f>Annual!K562</f>
        <v>0.8</v>
      </c>
      <c r="L547" s="226">
        <f>Annual!L562</f>
        <v>0.8</v>
      </c>
      <c r="M547" s="226">
        <f>Annual!M562</f>
        <v>0.8</v>
      </c>
      <c r="N547" s="226">
        <f>Annual!N562</f>
        <v>0.8</v>
      </c>
      <c r="O547" s="226">
        <f>Annual!O562</f>
        <v>0.8</v>
      </c>
      <c r="P547" s="226">
        <f>Annual!P562</f>
        <v>0.8</v>
      </c>
      <c r="Q547" s="226">
        <f>Annual!Q562</f>
        <v>0.8</v>
      </c>
      <c r="R547" s="226">
        <f>Annual!R562</f>
        <v>0.8</v>
      </c>
      <c r="S547" s="571"/>
      <c r="T547" s="226">
        <f>Annual!T562</f>
        <v>-0.08</v>
      </c>
      <c r="U547" s="91"/>
      <c r="V547" s="226">
        <f>Annual!V562</f>
        <v>0.05</v>
      </c>
      <c r="W547" s="91"/>
      <c r="X547" s="91"/>
      <c r="Y547" s="91"/>
      <c r="Z547" s="91"/>
      <c r="AA547" s="91"/>
      <c r="AB547" s="91"/>
      <c r="AC547" s="91">
        <f t="shared" si="10"/>
        <v>4</v>
      </c>
      <c r="AD547" s="91">
        <f t="shared" si="11"/>
        <v>3</v>
      </c>
      <c r="AE547" s="16"/>
      <c r="AF547" s="7"/>
      <c r="AH547"/>
      <c r="AI547"/>
      <c r="AJ547"/>
      <c r="AK547"/>
      <c r="AL547"/>
      <c r="AM547"/>
      <c r="AN547"/>
      <c r="AO547"/>
      <c r="AP547"/>
      <c r="AQ547"/>
      <c r="AR547"/>
      <c r="AS547"/>
      <c r="AT547"/>
      <c r="AU547"/>
      <c r="AV547"/>
      <c r="AW547"/>
      <c r="AX547"/>
      <c r="AY547"/>
      <c r="AZ547"/>
      <c r="BA547"/>
      <c r="BB547"/>
      <c r="BC547"/>
      <c r="BD547"/>
      <c r="BE547"/>
      <c r="BF547"/>
      <c r="BG547"/>
    </row>
    <row r="548" spans="1:59" s="104" customFormat="1" ht="13.4" hidden="1" customHeight="1" outlineLevel="2" x14ac:dyDescent="0.35">
      <c r="A548" s="102"/>
      <c r="B548" s="95"/>
      <c r="C548" s="17"/>
      <c r="D548" s="17"/>
      <c r="E548" s="17"/>
      <c r="F548" s="13"/>
      <c r="G548" s="91"/>
      <c r="H548" s="91"/>
      <c r="I548" s="101" t="s">
        <v>348</v>
      </c>
      <c r="J548" s="226">
        <f>Annual!J563</f>
        <v>0.78</v>
      </c>
      <c r="K548" s="226">
        <f>Annual!K563</f>
        <v>0.78</v>
      </c>
      <c r="L548" s="226">
        <f>Annual!L563</f>
        <v>0.78</v>
      </c>
      <c r="M548" s="226">
        <f>Annual!M563</f>
        <v>0.78</v>
      </c>
      <c r="N548" s="226">
        <f>Annual!N563</f>
        <v>0.78</v>
      </c>
      <c r="O548" s="226">
        <f>Annual!O563</f>
        <v>0.78</v>
      </c>
      <c r="P548" s="226">
        <f>Annual!P563</f>
        <v>0.78</v>
      </c>
      <c r="Q548" s="226">
        <f>Annual!Q563</f>
        <v>0.78</v>
      </c>
      <c r="R548" s="226">
        <f>Annual!R563</f>
        <v>0.78</v>
      </c>
      <c r="S548" s="571"/>
      <c r="T548" s="226">
        <f>Annual!T563</f>
        <v>-0.06</v>
      </c>
      <c r="U548" s="91"/>
      <c r="V548" s="226">
        <f>Annual!V563</f>
        <v>0.1</v>
      </c>
      <c r="W548" s="91"/>
      <c r="X548" s="91"/>
      <c r="Y548" s="91"/>
      <c r="Z548" s="91"/>
      <c r="AA548" s="91"/>
      <c r="AB548" s="91"/>
      <c r="AC548" s="91">
        <f t="shared" si="10"/>
        <v>4</v>
      </c>
      <c r="AD548" s="91">
        <f t="shared" si="11"/>
        <v>4</v>
      </c>
      <c r="AE548" s="16"/>
      <c r="AF548" s="7"/>
      <c r="AH548"/>
      <c r="AI548"/>
      <c r="AJ548"/>
      <c r="AK548"/>
      <c r="AL548"/>
      <c r="AM548"/>
      <c r="AN548"/>
      <c r="AO548"/>
      <c r="AP548"/>
      <c r="AQ548"/>
      <c r="AR548"/>
      <c r="AS548"/>
      <c r="AT548"/>
      <c r="AU548"/>
      <c r="AV548"/>
      <c r="AW548"/>
      <c r="AX548"/>
      <c r="AY548"/>
      <c r="AZ548"/>
      <c r="BA548"/>
      <c r="BB548"/>
      <c r="BC548"/>
      <c r="BD548"/>
      <c r="BE548"/>
      <c r="BF548"/>
      <c r="BG548"/>
    </row>
    <row r="549" spans="1:59" s="104" customFormat="1" ht="13.4" hidden="1" customHeight="1" outlineLevel="2" x14ac:dyDescent="0.35">
      <c r="A549" s="102"/>
      <c r="B549" s="95"/>
      <c r="C549" s="17"/>
      <c r="D549" s="17"/>
      <c r="E549" s="17"/>
      <c r="F549" s="13"/>
      <c r="G549" s="91"/>
      <c r="H549" s="91"/>
      <c r="I549" s="101" t="s">
        <v>349</v>
      </c>
      <c r="J549" s="226">
        <f>Annual!J564</f>
        <v>0.73499999999999999</v>
      </c>
      <c r="K549" s="226">
        <f>Annual!K564</f>
        <v>0.73499999999999999</v>
      </c>
      <c r="L549" s="226">
        <f>Annual!L564</f>
        <v>0.73499999999999999</v>
      </c>
      <c r="M549" s="226">
        <f>Annual!M564</f>
        <v>0.73499999999999999</v>
      </c>
      <c r="N549" s="226">
        <f>Annual!N564</f>
        <v>0.73499999999999999</v>
      </c>
      <c r="O549" s="226">
        <f>Annual!O564</f>
        <v>0.73499999999999999</v>
      </c>
      <c r="P549" s="226">
        <f>Annual!P564</f>
        <v>0.73499999999999999</v>
      </c>
      <c r="Q549" s="226">
        <f>Annual!Q564</f>
        <v>0.73499999999999999</v>
      </c>
      <c r="R549" s="226">
        <f>Annual!R564</f>
        <v>0.73499999999999999</v>
      </c>
      <c r="S549" s="571"/>
      <c r="T549" s="226">
        <f>Annual!T564</f>
        <v>-0.1</v>
      </c>
      <c r="U549" s="91"/>
      <c r="V549" s="226">
        <f>Annual!V564</f>
        <v>0</v>
      </c>
      <c r="W549" s="91"/>
      <c r="X549" s="91"/>
      <c r="Y549" s="91"/>
      <c r="Z549" s="91"/>
      <c r="AA549" s="91"/>
      <c r="AB549" s="91"/>
      <c r="AC549" s="91">
        <f t="shared" si="10"/>
        <v>4</v>
      </c>
      <c r="AD549" s="91">
        <f t="shared" si="11"/>
        <v>5</v>
      </c>
      <c r="AE549" s="16"/>
      <c r="AF549" s="7"/>
      <c r="AH549"/>
      <c r="AI549"/>
      <c r="AJ549"/>
      <c r="AK549"/>
      <c r="AL549"/>
      <c r="AM549"/>
      <c r="AN549"/>
      <c r="AO549"/>
      <c r="AP549"/>
      <c r="AQ549"/>
      <c r="AR549"/>
      <c r="AS549"/>
      <c r="AT549"/>
      <c r="AU549"/>
      <c r="AV549"/>
      <c r="AW549"/>
      <c r="AX549"/>
      <c r="AY549"/>
      <c r="AZ549"/>
      <c r="BA549"/>
      <c r="BB549"/>
      <c r="BC549"/>
      <c r="BD549"/>
      <c r="BE549"/>
      <c r="BF549"/>
      <c r="BG549"/>
    </row>
    <row r="550" spans="1:59" s="104" customFormat="1" ht="13.4" hidden="1" customHeight="1" outlineLevel="2" x14ac:dyDescent="0.35">
      <c r="A550" s="102"/>
      <c r="B550" s="95"/>
      <c r="C550" s="17"/>
      <c r="D550" s="17"/>
      <c r="E550" s="17"/>
      <c r="F550" s="13"/>
      <c r="G550" s="91"/>
      <c r="H550" s="91"/>
      <c r="I550" s="101" t="s">
        <v>350</v>
      </c>
      <c r="J550" s="226">
        <f>Annual!J565</f>
        <v>0.71</v>
      </c>
      <c r="K550" s="226">
        <f>Annual!K565</f>
        <v>0.71</v>
      </c>
      <c r="L550" s="226">
        <f>Annual!L565</f>
        <v>0.71</v>
      </c>
      <c r="M550" s="226">
        <f>Annual!M565</f>
        <v>0.71</v>
      </c>
      <c r="N550" s="226">
        <f>Annual!N565</f>
        <v>0.71</v>
      </c>
      <c r="O550" s="226">
        <f>Annual!O565</f>
        <v>0.71</v>
      </c>
      <c r="P550" s="226">
        <f>Annual!P565</f>
        <v>0.71</v>
      </c>
      <c r="Q550" s="226">
        <f>Annual!Q565</f>
        <v>0.71</v>
      </c>
      <c r="R550" s="226">
        <f>Annual!R565</f>
        <v>0.71</v>
      </c>
      <c r="S550" s="571"/>
      <c r="T550" s="226">
        <f>Annual!T565</f>
        <v>-0.1</v>
      </c>
      <c r="U550" s="91"/>
      <c r="V550" s="226">
        <f>Annual!V565</f>
        <v>0</v>
      </c>
      <c r="W550" s="91"/>
      <c r="X550" s="91"/>
      <c r="Y550" s="91"/>
      <c r="Z550" s="91"/>
      <c r="AA550" s="91"/>
      <c r="AB550" s="91"/>
      <c r="AC550" s="91">
        <f t="shared" si="10"/>
        <v>4</v>
      </c>
      <c r="AD550" s="91">
        <f t="shared" si="11"/>
        <v>6</v>
      </c>
      <c r="AE550" s="16"/>
      <c r="AF550" s="7"/>
      <c r="AH550"/>
      <c r="AI550"/>
      <c r="AJ550"/>
      <c r="AK550"/>
      <c r="AL550"/>
      <c r="AM550"/>
      <c r="AN550"/>
      <c r="AO550"/>
      <c r="AP550"/>
      <c r="AQ550"/>
      <c r="AR550"/>
      <c r="AS550"/>
      <c r="AT550"/>
      <c r="AU550"/>
      <c r="AV550"/>
      <c r="AW550"/>
      <c r="AX550"/>
      <c r="AY550"/>
      <c r="AZ550"/>
      <c r="BA550"/>
      <c r="BB550"/>
      <c r="BC550"/>
      <c r="BD550"/>
      <c r="BE550"/>
      <c r="BF550"/>
      <c r="BG550"/>
    </row>
    <row r="551" spans="1:59" s="104" customFormat="1" ht="13.4" hidden="1" customHeight="1" outlineLevel="2" x14ac:dyDescent="0.35">
      <c r="A551" s="102"/>
      <c r="B551" s="95"/>
      <c r="C551" s="17"/>
      <c r="D551" s="17"/>
      <c r="E551" s="17"/>
      <c r="F551" s="13"/>
      <c r="G551" s="91"/>
      <c r="H551" s="91"/>
      <c r="I551" s="101" t="s">
        <v>351</v>
      </c>
      <c r="J551" s="226">
        <f>Annual!J566</f>
        <v>0.7</v>
      </c>
      <c r="K551" s="226">
        <f>Annual!K566</f>
        <v>0.7</v>
      </c>
      <c r="L551" s="226">
        <f>Annual!L566</f>
        <v>0.7</v>
      </c>
      <c r="M551" s="226">
        <f>Annual!M566</f>
        <v>0.7</v>
      </c>
      <c r="N551" s="226">
        <f>Annual!N566</f>
        <v>0.7</v>
      </c>
      <c r="O551" s="226">
        <f>Annual!O566</f>
        <v>0.7</v>
      </c>
      <c r="P551" s="226">
        <f>Annual!P566</f>
        <v>0.7</v>
      </c>
      <c r="Q551" s="226">
        <f>Annual!Q566</f>
        <v>0.7</v>
      </c>
      <c r="R551" s="226">
        <f>Annual!R566</f>
        <v>0.7</v>
      </c>
      <c r="S551" s="571"/>
      <c r="T551" s="226">
        <f>Annual!T566</f>
        <v>-0.1</v>
      </c>
      <c r="U551" s="91"/>
      <c r="V551" s="226">
        <f>Annual!V566</f>
        <v>0</v>
      </c>
      <c r="W551" s="91"/>
      <c r="X551" s="91"/>
      <c r="Y551" s="91"/>
      <c r="Z551" s="91"/>
      <c r="AA551" s="91"/>
      <c r="AB551" s="91"/>
      <c r="AC551" s="91">
        <f t="shared" si="10"/>
        <v>4</v>
      </c>
      <c r="AD551" s="91">
        <f t="shared" si="11"/>
        <v>7</v>
      </c>
      <c r="AE551" s="16"/>
      <c r="AF551" s="7"/>
      <c r="AH551"/>
      <c r="AI551"/>
      <c r="AJ551"/>
      <c r="AK551"/>
      <c r="AL551"/>
      <c r="AM551"/>
      <c r="AN551"/>
      <c r="AO551"/>
      <c r="AP551"/>
      <c r="AQ551"/>
      <c r="AR551"/>
      <c r="AS551"/>
      <c r="AT551"/>
      <c r="AU551"/>
      <c r="AV551"/>
      <c r="AW551"/>
      <c r="AX551"/>
      <c r="AY551"/>
      <c r="AZ551"/>
      <c r="BA551"/>
      <c r="BB551"/>
      <c r="BC551"/>
      <c r="BD551"/>
      <c r="BE551"/>
      <c r="BF551"/>
      <c r="BG551"/>
    </row>
    <row r="552" spans="1:59" s="104" customFormat="1" ht="13.4" hidden="1" customHeight="1" outlineLevel="2" x14ac:dyDescent="0.35">
      <c r="A552" s="102"/>
      <c r="B552" s="95"/>
      <c r="C552" s="17"/>
      <c r="D552" s="17"/>
      <c r="E552" s="17"/>
      <c r="F552" s="13"/>
      <c r="G552" s="91"/>
      <c r="H552" s="91"/>
      <c r="I552" s="101" t="s">
        <v>352</v>
      </c>
      <c r="J552" s="226">
        <f>Annual!J567</f>
        <v>0.68</v>
      </c>
      <c r="K552" s="226">
        <f>Annual!K567</f>
        <v>0.68</v>
      </c>
      <c r="L552" s="226">
        <f>Annual!L567</f>
        <v>0.68</v>
      </c>
      <c r="M552" s="226">
        <f>Annual!M567</f>
        <v>0.68</v>
      </c>
      <c r="N552" s="226">
        <f>Annual!N567</f>
        <v>0.68</v>
      </c>
      <c r="O552" s="226">
        <f>Annual!O567</f>
        <v>0.68</v>
      </c>
      <c r="P552" s="226">
        <f>Annual!P567</f>
        <v>0.68</v>
      </c>
      <c r="Q552" s="226">
        <f>Annual!Q567</f>
        <v>0.68</v>
      </c>
      <c r="R552" s="226">
        <f>Annual!R567</f>
        <v>0.68</v>
      </c>
      <c r="S552" s="571"/>
      <c r="T552" s="226">
        <f>Annual!T567</f>
        <v>-0.1</v>
      </c>
      <c r="U552" s="91"/>
      <c r="V552" s="226">
        <f>Annual!V567</f>
        <v>0</v>
      </c>
      <c r="W552" s="91"/>
      <c r="X552" s="91"/>
      <c r="Y552" s="91"/>
      <c r="Z552" s="91"/>
      <c r="AA552" s="91"/>
      <c r="AB552" s="91"/>
      <c r="AC552" s="91">
        <f t="shared" si="10"/>
        <v>4</v>
      </c>
      <c r="AD552" s="91">
        <f t="shared" si="11"/>
        <v>8</v>
      </c>
      <c r="AE552" s="16"/>
      <c r="AF552" s="7"/>
      <c r="AH552"/>
      <c r="AI552"/>
      <c r="AJ552"/>
      <c r="AK552"/>
      <c r="AL552"/>
      <c r="AM552"/>
      <c r="AN552"/>
      <c r="AO552"/>
      <c r="AP552"/>
      <c r="AQ552"/>
      <c r="AR552"/>
      <c r="AS552"/>
      <c r="AT552"/>
      <c r="AU552"/>
      <c r="AV552"/>
      <c r="AW552"/>
      <c r="AX552"/>
      <c r="AY552"/>
      <c r="AZ552"/>
      <c r="BA552"/>
      <c r="BB552"/>
      <c r="BC552"/>
      <c r="BD552"/>
      <c r="BE552"/>
      <c r="BF552"/>
      <c r="BG552"/>
    </row>
    <row r="553" spans="1:59" s="104" customFormat="1" ht="13.4" hidden="1" customHeight="1" outlineLevel="2" x14ac:dyDescent="0.35">
      <c r="A553" s="102"/>
      <c r="B553" s="95"/>
      <c r="C553" s="17"/>
      <c r="D553" s="17"/>
      <c r="E553" s="17"/>
      <c r="F553" s="13"/>
      <c r="G553" s="91"/>
      <c r="H553" s="91"/>
      <c r="I553" s="101" t="s">
        <v>353</v>
      </c>
      <c r="J553" s="226">
        <f>Annual!J568</f>
        <v>0.65</v>
      </c>
      <c r="K553" s="226">
        <f>Annual!K568</f>
        <v>0.65</v>
      </c>
      <c r="L553" s="226">
        <f>Annual!L568</f>
        <v>0.65</v>
      </c>
      <c r="M553" s="226">
        <f>Annual!M568</f>
        <v>0.65</v>
      </c>
      <c r="N553" s="226">
        <f>Annual!N568</f>
        <v>0.65</v>
      </c>
      <c r="O553" s="226">
        <f>Annual!O568</f>
        <v>0.65</v>
      </c>
      <c r="P553" s="226">
        <f>Annual!P568</f>
        <v>0.65</v>
      </c>
      <c r="Q553" s="226">
        <f>Annual!Q568</f>
        <v>0.65</v>
      </c>
      <c r="R553" s="226">
        <f>Annual!R568</f>
        <v>0.65</v>
      </c>
      <c r="S553" s="571"/>
      <c r="T553" s="226">
        <f>Annual!T568</f>
        <v>-0.1</v>
      </c>
      <c r="U553" s="91"/>
      <c r="V553" s="226">
        <f>Annual!V568</f>
        <v>0</v>
      </c>
      <c r="W553" s="91"/>
      <c r="X553" s="91"/>
      <c r="Y553" s="91"/>
      <c r="Z553" s="91"/>
      <c r="AA553" s="91"/>
      <c r="AB553" s="91"/>
      <c r="AC553" s="91">
        <f t="shared" si="10"/>
        <v>4</v>
      </c>
      <c r="AD553" s="91">
        <f t="shared" si="11"/>
        <v>9</v>
      </c>
      <c r="AE553" s="16"/>
      <c r="AF553" s="7"/>
      <c r="AH553"/>
      <c r="AI553"/>
      <c r="AJ553"/>
      <c r="AK553"/>
      <c r="AL553"/>
      <c r="AM553"/>
      <c r="AN553"/>
      <c r="AO553"/>
      <c r="AP553"/>
      <c r="AQ553"/>
      <c r="AR553"/>
      <c r="AS553"/>
      <c r="AT553"/>
      <c r="AU553"/>
      <c r="AV553"/>
      <c r="AW553"/>
      <c r="AX553"/>
      <c r="AY553"/>
      <c r="AZ553"/>
      <c r="BA553"/>
      <c r="BB553"/>
      <c r="BC553"/>
      <c r="BD553"/>
      <c r="BE553"/>
      <c r="BF553"/>
      <c r="BG553"/>
    </row>
    <row r="554" spans="1:59" s="104" customFormat="1" ht="13.4" hidden="1" customHeight="1" outlineLevel="2" x14ac:dyDescent="0.35">
      <c r="A554" s="102"/>
      <c r="B554" s="95"/>
      <c r="C554" s="17"/>
      <c r="D554" s="17"/>
      <c r="E554" s="17"/>
      <c r="F554" s="13"/>
      <c r="G554" s="91"/>
      <c r="H554" s="91" t="s">
        <v>752</v>
      </c>
      <c r="I554" s="101" t="s">
        <v>344</v>
      </c>
      <c r="J554" s="226">
        <f>Annual!J569</f>
        <v>0.81</v>
      </c>
      <c r="K554" s="226">
        <f>Annual!K569</f>
        <v>0.81</v>
      </c>
      <c r="L554" s="226">
        <f>Annual!L569</f>
        <v>0.81</v>
      </c>
      <c r="M554" s="226">
        <f>Annual!M569</f>
        <v>0.81</v>
      </c>
      <c r="N554" s="226">
        <f>Annual!N569</f>
        <v>0.81</v>
      </c>
      <c r="O554" s="226">
        <f>Annual!O569</f>
        <v>0.81</v>
      </c>
      <c r="P554" s="226">
        <f>Annual!P569</f>
        <v>0.81</v>
      </c>
      <c r="Q554" s="226">
        <f>Annual!Q569</f>
        <v>0.81</v>
      </c>
      <c r="R554" s="226">
        <f>Annual!R569</f>
        <v>0.81</v>
      </c>
      <c r="S554" s="571"/>
      <c r="T554" s="226">
        <f>Annual!T569</f>
        <v>-0.09</v>
      </c>
      <c r="U554" s="91"/>
      <c r="V554" s="226">
        <f>Annual!V569</f>
        <v>0</v>
      </c>
      <c r="W554" s="91"/>
      <c r="X554" s="91"/>
      <c r="Y554" s="91"/>
      <c r="Z554" s="91"/>
      <c r="AA554" s="91"/>
      <c r="AB554" s="91"/>
      <c r="AC554" s="91">
        <f t="shared" si="10"/>
        <v>5</v>
      </c>
      <c r="AD554" s="91">
        <f t="shared" si="11"/>
        <v>0</v>
      </c>
      <c r="AE554" s="16"/>
      <c r="AF554" s="7"/>
      <c r="AH554"/>
      <c r="AI554"/>
      <c r="AJ554"/>
      <c r="AK554"/>
      <c r="AL554"/>
      <c r="AM554"/>
      <c r="AN554"/>
      <c r="AO554"/>
      <c r="AP554"/>
      <c r="AQ554"/>
      <c r="AR554"/>
      <c r="AS554"/>
      <c r="AT554"/>
      <c r="AU554"/>
      <c r="AV554"/>
      <c r="AW554"/>
      <c r="AX554"/>
      <c r="AY554"/>
      <c r="AZ554"/>
      <c r="BA554"/>
      <c r="BB554"/>
      <c r="BC554"/>
      <c r="BD554"/>
      <c r="BE554"/>
      <c r="BF554"/>
      <c r="BG554"/>
    </row>
    <row r="555" spans="1:59" s="104" customFormat="1" ht="13.4" hidden="1" customHeight="1" outlineLevel="2" x14ac:dyDescent="0.35">
      <c r="A555" s="102"/>
      <c r="B555" s="95"/>
      <c r="C555" s="17"/>
      <c r="D555" s="17"/>
      <c r="E555" s="17"/>
      <c r="F555" s="13"/>
      <c r="G555" s="91"/>
      <c r="H555" s="91"/>
      <c r="I555" s="101" t="s">
        <v>345</v>
      </c>
      <c r="J555" s="226">
        <f>Annual!J570</f>
        <v>0.81</v>
      </c>
      <c r="K555" s="226">
        <f>Annual!K570</f>
        <v>0.81</v>
      </c>
      <c r="L555" s="226">
        <f>Annual!L570</f>
        <v>0.81</v>
      </c>
      <c r="M555" s="226">
        <f>Annual!M570</f>
        <v>0.81</v>
      </c>
      <c r="N555" s="226">
        <f>Annual!N570</f>
        <v>0.81</v>
      </c>
      <c r="O555" s="226">
        <f>Annual!O570</f>
        <v>0.81</v>
      </c>
      <c r="P555" s="226">
        <f>Annual!P570</f>
        <v>0.81</v>
      </c>
      <c r="Q555" s="226">
        <f>Annual!Q570</f>
        <v>0.81</v>
      </c>
      <c r="R555" s="226">
        <f>Annual!R570</f>
        <v>0.81</v>
      </c>
      <c r="S555" s="571"/>
      <c r="T555" s="226">
        <f>Annual!T570</f>
        <v>-0.09</v>
      </c>
      <c r="U555" s="91"/>
      <c r="V555" s="226">
        <f>Annual!V570</f>
        <v>0</v>
      </c>
      <c r="W555" s="91"/>
      <c r="X555" s="91"/>
      <c r="Y555" s="91"/>
      <c r="Z555" s="91"/>
      <c r="AA555" s="91"/>
      <c r="AB555" s="91"/>
      <c r="AC555" s="91">
        <f t="shared" si="10"/>
        <v>5</v>
      </c>
      <c r="AD555" s="91">
        <f t="shared" si="11"/>
        <v>1</v>
      </c>
      <c r="AE555" s="16"/>
      <c r="AF555" s="7"/>
      <c r="AH555"/>
      <c r="AI555"/>
      <c r="AJ555"/>
      <c r="AK555"/>
      <c r="AL555"/>
      <c r="AM555"/>
      <c r="AN555"/>
      <c r="AO555"/>
      <c r="AP555"/>
      <c r="AQ555"/>
      <c r="AR555"/>
      <c r="AS555"/>
      <c r="AT555"/>
      <c r="AU555"/>
      <c r="AV555"/>
      <c r="AW555"/>
      <c r="AX555"/>
      <c r="AY555"/>
      <c r="AZ555"/>
      <c r="BA555"/>
      <c r="BB555"/>
      <c r="BC555"/>
      <c r="BD555"/>
      <c r="BE555"/>
      <c r="BF555"/>
      <c r="BG555"/>
    </row>
    <row r="556" spans="1:59" s="104" customFormat="1" ht="13.4" hidden="1" customHeight="1" outlineLevel="2" x14ac:dyDescent="0.35">
      <c r="A556" s="102"/>
      <c r="B556" s="95"/>
      <c r="C556" s="17"/>
      <c r="D556" s="17"/>
      <c r="E556" s="17"/>
      <c r="F556" s="13"/>
      <c r="G556" s="91"/>
      <c r="H556" s="91"/>
      <c r="I556" s="101" t="s">
        <v>346</v>
      </c>
      <c r="J556" s="226">
        <f>Annual!J571</f>
        <v>0.81</v>
      </c>
      <c r="K556" s="226">
        <f>Annual!K571</f>
        <v>0.81</v>
      </c>
      <c r="L556" s="226">
        <f>Annual!L571</f>
        <v>0.81</v>
      </c>
      <c r="M556" s="226">
        <f>Annual!M571</f>
        <v>0.81</v>
      </c>
      <c r="N556" s="226">
        <f>Annual!N571</f>
        <v>0.81</v>
      </c>
      <c r="O556" s="226">
        <f>Annual!O571</f>
        <v>0.81</v>
      </c>
      <c r="P556" s="226">
        <f>Annual!P571</f>
        <v>0.81</v>
      </c>
      <c r="Q556" s="226">
        <f>Annual!Q571</f>
        <v>0.81</v>
      </c>
      <c r="R556" s="226">
        <f>Annual!R571</f>
        <v>0.81</v>
      </c>
      <c r="S556" s="571"/>
      <c r="T556" s="226">
        <f>Annual!T571</f>
        <v>-0.09</v>
      </c>
      <c r="U556" s="91"/>
      <c r="V556" s="226">
        <f>Annual!V571</f>
        <v>0</v>
      </c>
      <c r="W556" s="91"/>
      <c r="X556" s="91"/>
      <c r="Y556" s="91"/>
      <c r="Z556" s="91"/>
      <c r="AA556" s="91"/>
      <c r="AB556" s="91"/>
      <c r="AC556" s="91">
        <f t="shared" si="10"/>
        <v>5</v>
      </c>
      <c r="AD556" s="91">
        <f t="shared" si="11"/>
        <v>2</v>
      </c>
      <c r="AE556" s="16"/>
      <c r="AF556" s="7"/>
      <c r="AH556"/>
      <c r="AI556"/>
      <c r="AJ556"/>
      <c r="AK556"/>
      <c r="AL556"/>
      <c r="AM556"/>
      <c r="AN556"/>
      <c r="AO556"/>
      <c r="AP556"/>
      <c r="AQ556"/>
      <c r="AR556"/>
      <c r="AS556"/>
      <c r="AT556"/>
      <c r="AU556"/>
      <c r="AV556"/>
      <c r="AW556"/>
      <c r="AX556"/>
      <c r="AY556"/>
      <c r="AZ556"/>
      <c r="BA556"/>
      <c r="BB556"/>
      <c r="BC556"/>
      <c r="BD556"/>
      <c r="BE556"/>
      <c r="BF556"/>
      <c r="BG556"/>
    </row>
    <row r="557" spans="1:59" s="104" customFormat="1" ht="13.4" hidden="1" customHeight="1" outlineLevel="2" x14ac:dyDescent="0.35">
      <c r="A557" s="102"/>
      <c r="B557" s="95"/>
      <c r="C557" s="17"/>
      <c r="D557" s="17"/>
      <c r="E557" s="17"/>
      <c r="F557" s="13"/>
      <c r="G557" s="91"/>
      <c r="H557" s="91"/>
      <c r="I557" s="101" t="s">
        <v>347</v>
      </c>
      <c r="J557" s="226">
        <f>Annual!J572</f>
        <v>0.8</v>
      </c>
      <c r="K557" s="226">
        <f>Annual!K572</f>
        <v>0.8</v>
      </c>
      <c r="L557" s="226">
        <f>Annual!L572</f>
        <v>0.8</v>
      </c>
      <c r="M557" s="226">
        <f>Annual!M572</f>
        <v>0.8</v>
      </c>
      <c r="N557" s="226">
        <f>Annual!N572</f>
        <v>0.8</v>
      </c>
      <c r="O557" s="226">
        <f>Annual!O572</f>
        <v>0.8</v>
      </c>
      <c r="P557" s="226">
        <f>Annual!P572</f>
        <v>0.8</v>
      </c>
      <c r="Q557" s="226">
        <f>Annual!Q572</f>
        <v>0.8</v>
      </c>
      <c r="R557" s="226">
        <f>Annual!R572</f>
        <v>0.8</v>
      </c>
      <c r="S557" s="571"/>
      <c r="T557" s="226">
        <f>Annual!T572</f>
        <v>-0.08</v>
      </c>
      <c r="U557" s="91"/>
      <c r="V557" s="226">
        <f>Annual!V572</f>
        <v>0.05</v>
      </c>
      <c r="W557" s="91"/>
      <c r="X557" s="91"/>
      <c r="Y557" s="91"/>
      <c r="Z557" s="91"/>
      <c r="AA557" s="91"/>
      <c r="AB557" s="91"/>
      <c r="AC557" s="91">
        <f t="shared" si="10"/>
        <v>5</v>
      </c>
      <c r="AD557" s="91">
        <f t="shared" si="11"/>
        <v>3</v>
      </c>
      <c r="AE557" s="16"/>
      <c r="AF557" s="7"/>
      <c r="AH557"/>
      <c r="AI557"/>
      <c r="AJ557"/>
      <c r="AK557"/>
      <c r="AL557"/>
      <c r="AM557"/>
      <c r="AN557"/>
      <c r="AO557"/>
      <c r="AP557"/>
      <c r="AQ557"/>
      <c r="AR557"/>
      <c r="AS557"/>
      <c r="AT557"/>
      <c r="AU557"/>
      <c r="AV557"/>
      <c r="AW557"/>
      <c r="AX557"/>
      <c r="AY557"/>
      <c r="AZ557"/>
      <c r="BA557"/>
      <c r="BB557"/>
      <c r="BC557"/>
      <c r="BD557"/>
      <c r="BE557"/>
      <c r="BF557"/>
      <c r="BG557"/>
    </row>
    <row r="558" spans="1:59" s="104" customFormat="1" ht="13.4" hidden="1" customHeight="1" outlineLevel="2" x14ac:dyDescent="0.35">
      <c r="A558" s="102"/>
      <c r="B558" s="95"/>
      <c r="C558" s="17"/>
      <c r="D558" s="17"/>
      <c r="E558" s="17"/>
      <c r="F558" s="13"/>
      <c r="G558" s="91"/>
      <c r="H558" s="91"/>
      <c r="I558" s="101" t="s">
        <v>348</v>
      </c>
      <c r="J558" s="226">
        <f>Annual!J573</f>
        <v>0.78</v>
      </c>
      <c r="K558" s="226">
        <f>Annual!K573</f>
        <v>0.78</v>
      </c>
      <c r="L558" s="226">
        <f>Annual!L573</f>
        <v>0.78</v>
      </c>
      <c r="M558" s="226">
        <f>Annual!M573</f>
        <v>0.78</v>
      </c>
      <c r="N558" s="226">
        <f>Annual!N573</f>
        <v>0.78</v>
      </c>
      <c r="O558" s="226">
        <f>Annual!O573</f>
        <v>0.78</v>
      </c>
      <c r="P558" s="226">
        <f>Annual!P573</f>
        <v>0.78</v>
      </c>
      <c r="Q558" s="226">
        <f>Annual!Q573</f>
        <v>0.78</v>
      </c>
      <c r="R558" s="226">
        <f>Annual!R573</f>
        <v>0.78</v>
      </c>
      <c r="S558" s="571"/>
      <c r="T558" s="226">
        <f>Annual!T573</f>
        <v>-0.06</v>
      </c>
      <c r="U558" s="91"/>
      <c r="V558" s="226">
        <f>Annual!V573</f>
        <v>0.1</v>
      </c>
      <c r="W558" s="91"/>
      <c r="X558" s="91"/>
      <c r="Y558" s="91"/>
      <c r="Z558" s="91"/>
      <c r="AA558" s="91"/>
      <c r="AB558" s="91"/>
      <c r="AC558" s="91">
        <f t="shared" si="10"/>
        <v>5</v>
      </c>
      <c r="AD558" s="91">
        <f t="shared" si="11"/>
        <v>4</v>
      </c>
      <c r="AE558" s="16"/>
      <c r="AF558" s="7"/>
      <c r="AH558"/>
      <c r="AI558"/>
      <c r="AJ558"/>
      <c r="AK558"/>
      <c r="AL558"/>
      <c r="AM558"/>
      <c r="AN558"/>
      <c r="AO558"/>
      <c r="AP558"/>
      <c r="AQ558"/>
      <c r="AR558"/>
      <c r="AS558"/>
      <c r="AT558"/>
      <c r="AU558"/>
      <c r="AV558"/>
      <c r="AW558"/>
      <c r="AX558"/>
      <c r="AY558"/>
      <c r="AZ558"/>
      <c r="BA558"/>
      <c r="BB558"/>
      <c r="BC558"/>
      <c r="BD558"/>
      <c r="BE558"/>
      <c r="BF558"/>
      <c r="BG558"/>
    </row>
    <row r="559" spans="1:59" s="104" customFormat="1" ht="13.4" hidden="1" customHeight="1" outlineLevel="2" x14ac:dyDescent="0.35">
      <c r="A559" s="102"/>
      <c r="B559" s="95"/>
      <c r="C559" s="17"/>
      <c r="D559" s="17"/>
      <c r="E559" s="17"/>
      <c r="F559" s="13"/>
      <c r="G559" s="91"/>
      <c r="H559" s="91"/>
      <c r="I559" s="101" t="s">
        <v>349</v>
      </c>
      <c r="J559" s="226">
        <f>Annual!J574</f>
        <v>0.73499999999999999</v>
      </c>
      <c r="K559" s="226">
        <f>Annual!K574</f>
        <v>0.73499999999999999</v>
      </c>
      <c r="L559" s="226">
        <f>Annual!L574</f>
        <v>0.73499999999999999</v>
      </c>
      <c r="M559" s="226">
        <f>Annual!M574</f>
        <v>0.73499999999999999</v>
      </c>
      <c r="N559" s="226">
        <f>Annual!N574</f>
        <v>0.73499999999999999</v>
      </c>
      <c r="O559" s="226">
        <f>Annual!O574</f>
        <v>0.73499999999999999</v>
      </c>
      <c r="P559" s="226">
        <f>Annual!P574</f>
        <v>0.73499999999999999</v>
      </c>
      <c r="Q559" s="226">
        <f>Annual!Q574</f>
        <v>0.73499999999999999</v>
      </c>
      <c r="R559" s="226">
        <f>Annual!R574</f>
        <v>0.73499999999999999</v>
      </c>
      <c r="S559" s="571"/>
      <c r="T559" s="226">
        <f>Annual!T574</f>
        <v>-0.1</v>
      </c>
      <c r="U559" s="91"/>
      <c r="V559" s="226">
        <f>Annual!V574</f>
        <v>0</v>
      </c>
      <c r="W559" s="91"/>
      <c r="X559" s="91"/>
      <c r="Y559" s="91"/>
      <c r="Z559" s="91"/>
      <c r="AA559" s="91"/>
      <c r="AB559" s="91"/>
      <c r="AC559" s="91">
        <f t="shared" si="10"/>
        <v>5</v>
      </c>
      <c r="AD559" s="91">
        <f t="shared" si="11"/>
        <v>5</v>
      </c>
      <c r="AE559" s="16"/>
      <c r="AF559" s="7"/>
      <c r="AH559"/>
      <c r="AI559"/>
      <c r="AJ559"/>
      <c r="AK559"/>
      <c r="AL559"/>
      <c r="AM559"/>
      <c r="AN559"/>
      <c r="AO559"/>
      <c r="AP559"/>
      <c r="AQ559"/>
      <c r="AR559"/>
      <c r="AS559"/>
      <c r="AT559"/>
      <c r="AU559"/>
      <c r="AV559"/>
      <c r="AW559"/>
      <c r="AX559"/>
      <c r="AY559"/>
      <c r="AZ559"/>
      <c r="BA559"/>
      <c r="BB559"/>
      <c r="BC559"/>
      <c r="BD559"/>
      <c r="BE559"/>
      <c r="BF559"/>
      <c r="BG559"/>
    </row>
    <row r="560" spans="1:59" s="104" customFormat="1" ht="13.4" hidden="1" customHeight="1" outlineLevel="2" x14ac:dyDescent="0.35">
      <c r="A560" s="102"/>
      <c r="B560" s="95"/>
      <c r="C560" s="17"/>
      <c r="D560" s="17"/>
      <c r="E560" s="17"/>
      <c r="F560" s="13"/>
      <c r="G560" s="91"/>
      <c r="H560" s="91"/>
      <c r="I560" s="101" t="s">
        <v>350</v>
      </c>
      <c r="J560" s="226">
        <f>Annual!J575</f>
        <v>0.71</v>
      </c>
      <c r="K560" s="226">
        <f>Annual!K575</f>
        <v>0.71</v>
      </c>
      <c r="L560" s="226">
        <f>Annual!L575</f>
        <v>0.71</v>
      </c>
      <c r="M560" s="226">
        <f>Annual!M575</f>
        <v>0.71</v>
      </c>
      <c r="N560" s="226">
        <f>Annual!N575</f>
        <v>0.71</v>
      </c>
      <c r="O560" s="226">
        <f>Annual!O575</f>
        <v>0.71</v>
      </c>
      <c r="P560" s="226">
        <f>Annual!P575</f>
        <v>0.71</v>
      </c>
      <c r="Q560" s="226">
        <f>Annual!Q575</f>
        <v>0.71</v>
      </c>
      <c r="R560" s="226">
        <f>Annual!R575</f>
        <v>0.71</v>
      </c>
      <c r="S560" s="571"/>
      <c r="T560" s="226">
        <f>Annual!T575</f>
        <v>-0.1</v>
      </c>
      <c r="U560" s="91"/>
      <c r="V560" s="226">
        <f>Annual!V575</f>
        <v>0</v>
      </c>
      <c r="W560" s="91"/>
      <c r="X560" s="91"/>
      <c r="Y560" s="91"/>
      <c r="Z560" s="91"/>
      <c r="AA560" s="91"/>
      <c r="AB560" s="91"/>
      <c r="AC560" s="91">
        <f t="shared" si="10"/>
        <v>5</v>
      </c>
      <c r="AD560" s="91">
        <f t="shared" si="11"/>
        <v>6</v>
      </c>
      <c r="AE560" s="16"/>
      <c r="AF560" s="7"/>
      <c r="AH560"/>
      <c r="AI560"/>
      <c r="AJ560"/>
      <c r="AK560"/>
      <c r="AL560"/>
      <c r="AM560"/>
      <c r="AN560"/>
      <c r="AO560"/>
      <c r="AP560"/>
      <c r="AQ560"/>
      <c r="AR560"/>
      <c r="AS560"/>
      <c r="AT560"/>
      <c r="AU560"/>
      <c r="AV560"/>
      <c r="AW560"/>
      <c r="AX560"/>
      <c r="AY560"/>
      <c r="AZ560"/>
      <c r="BA560"/>
      <c r="BB560"/>
      <c r="BC560"/>
      <c r="BD560"/>
      <c r="BE560"/>
      <c r="BF560"/>
      <c r="BG560"/>
    </row>
    <row r="561" spans="1:59" s="104" customFormat="1" ht="13.4" hidden="1" customHeight="1" outlineLevel="2" x14ac:dyDescent="0.35">
      <c r="A561" s="102"/>
      <c r="B561" s="95"/>
      <c r="C561" s="17"/>
      <c r="D561" s="17"/>
      <c r="E561" s="17"/>
      <c r="F561" s="13"/>
      <c r="G561" s="91"/>
      <c r="H561" s="91"/>
      <c r="I561" s="101" t="s">
        <v>351</v>
      </c>
      <c r="J561" s="226">
        <f>Annual!J576</f>
        <v>0.7</v>
      </c>
      <c r="K561" s="226">
        <f>Annual!K576</f>
        <v>0.7</v>
      </c>
      <c r="L561" s="226">
        <f>Annual!L576</f>
        <v>0.7</v>
      </c>
      <c r="M561" s="226">
        <f>Annual!M576</f>
        <v>0.7</v>
      </c>
      <c r="N561" s="226">
        <f>Annual!N576</f>
        <v>0.7</v>
      </c>
      <c r="O561" s="226">
        <f>Annual!O576</f>
        <v>0.7</v>
      </c>
      <c r="P561" s="226">
        <f>Annual!P576</f>
        <v>0.7</v>
      </c>
      <c r="Q561" s="226">
        <f>Annual!Q576</f>
        <v>0.7</v>
      </c>
      <c r="R561" s="226">
        <f>Annual!R576</f>
        <v>0.7</v>
      </c>
      <c r="S561" s="571"/>
      <c r="T561" s="226">
        <f>Annual!T576</f>
        <v>-0.1</v>
      </c>
      <c r="U561" s="91"/>
      <c r="V561" s="226">
        <f>Annual!V576</f>
        <v>0</v>
      </c>
      <c r="W561" s="91"/>
      <c r="X561" s="91"/>
      <c r="Y561" s="91"/>
      <c r="Z561" s="91"/>
      <c r="AA561" s="91"/>
      <c r="AB561" s="91"/>
      <c r="AC561" s="91">
        <f t="shared" si="10"/>
        <v>5</v>
      </c>
      <c r="AD561" s="91">
        <f t="shared" si="11"/>
        <v>7</v>
      </c>
      <c r="AE561" s="16"/>
      <c r="AF561" s="7"/>
      <c r="AH561"/>
      <c r="AI561"/>
      <c r="AJ561"/>
      <c r="AK561"/>
      <c r="AL561"/>
      <c r="AM561"/>
      <c r="AN561"/>
      <c r="AO561"/>
      <c r="AP561"/>
      <c r="AQ561"/>
      <c r="AR561"/>
      <c r="AS561"/>
      <c r="AT561"/>
      <c r="AU561"/>
      <c r="AV561"/>
      <c r="AW561"/>
      <c r="AX561"/>
      <c r="AY561"/>
      <c r="AZ561"/>
      <c r="BA561"/>
      <c r="BB561"/>
      <c r="BC561"/>
      <c r="BD561"/>
      <c r="BE561"/>
      <c r="BF561"/>
      <c r="BG561"/>
    </row>
    <row r="562" spans="1:59" s="104" customFormat="1" ht="13.4" hidden="1" customHeight="1" outlineLevel="2" x14ac:dyDescent="0.35">
      <c r="A562" s="102"/>
      <c r="B562" s="95"/>
      <c r="C562" s="17"/>
      <c r="D562" s="17"/>
      <c r="E562" s="17"/>
      <c r="F562" s="13"/>
      <c r="G562" s="91"/>
      <c r="H562" s="91"/>
      <c r="I562" s="101" t="s">
        <v>352</v>
      </c>
      <c r="J562" s="226">
        <f>Annual!J577</f>
        <v>0.68</v>
      </c>
      <c r="K562" s="226">
        <f>Annual!K577</f>
        <v>0.68</v>
      </c>
      <c r="L562" s="226">
        <f>Annual!L577</f>
        <v>0.68</v>
      </c>
      <c r="M562" s="226">
        <f>Annual!M577</f>
        <v>0.68</v>
      </c>
      <c r="N562" s="226">
        <f>Annual!N577</f>
        <v>0.68</v>
      </c>
      <c r="O562" s="226">
        <f>Annual!O577</f>
        <v>0.68</v>
      </c>
      <c r="P562" s="226">
        <f>Annual!P577</f>
        <v>0.68</v>
      </c>
      <c r="Q562" s="226">
        <f>Annual!Q577</f>
        <v>0.68</v>
      </c>
      <c r="R562" s="226">
        <f>Annual!R577</f>
        <v>0.68</v>
      </c>
      <c r="S562" s="571"/>
      <c r="T562" s="226">
        <f>Annual!T577</f>
        <v>-0.1</v>
      </c>
      <c r="U562" s="91"/>
      <c r="V562" s="226">
        <f>Annual!V577</f>
        <v>0</v>
      </c>
      <c r="W562" s="91"/>
      <c r="X562" s="91"/>
      <c r="Y562" s="91"/>
      <c r="Z562" s="91"/>
      <c r="AA562" s="91"/>
      <c r="AB562" s="91"/>
      <c r="AC562" s="91">
        <f t="shared" si="10"/>
        <v>5</v>
      </c>
      <c r="AD562" s="91">
        <f t="shared" si="11"/>
        <v>8</v>
      </c>
      <c r="AE562" s="16"/>
      <c r="AF562" s="7"/>
      <c r="AH562"/>
      <c r="AI562"/>
      <c r="AJ562"/>
      <c r="AK562"/>
      <c r="AL562"/>
      <c r="AM562"/>
      <c r="AN562"/>
      <c r="AO562"/>
      <c r="AP562"/>
      <c r="AQ562"/>
      <c r="AR562"/>
      <c r="AS562"/>
      <c r="AT562"/>
      <c r="AU562"/>
      <c r="AV562"/>
      <c r="AW562"/>
      <c r="AX562"/>
      <c r="AY562"/>
      <c r="AZ562"/>
      <c r="BA562"/>
      <c r="BB562"/>
      <c r="BC562"/>
      <c r="BD562"/>
      <c r="BE562"/>
      <c r="BF562"/>
      <c r="BG562"/>
    </row>
    <row r="563" spans="1:59" s="104" customFormat="1" ht="13.4" hidden="1" customHeight="1" outlineLevel="2" x14ac:dyDescent="0.35">
      <c r="A563" s="102"/>
      <c r="B563" s="95"/>
      <c r="C563" s="17"/>
      <c r="D563" s="17"/>
      <c r="E563" s="17"/>
      <c r="F563" s="13"/>
      <c r="G563" s="91"/>
      <c r="H563" s="91"/>
      <c r="I563" s="101" t="s">
        <v>353</v>
      </c>
      <c r="J563" s="226">
        <f>Annual!J578</f>
        <v>0.65</v>
      </c>
      <c r="K563" s="226">
        <f>Annual!K578</f>
        <v>0.65</v>
      </c>
      <c r="L563" s="226">
        <f>Annual!L578</f>
        <v>0.65</v>
      </c>
      <c r="M563" s="226">
        <f>Annual!M578</f>
        <v>0.65</v>
      </c>
      <c r="N563" s="226">
        <f>Annual!N578</f>
        <v>0.65</v>
      </c>
      <c r="O563" s="226">
        <f>Annual!O578</f>
        <v>0.65</v>
      </c>
      <c r="P563" s="226">
        <f>Annual!P578</f>
        <v>0.65</v>
      </c>
      <c r="Q563" s="226">
        <f>Annual!Q578</f>
        <v>0.65</v>
      </c>
      <c r="R563" s="226">
        <f>Annual!R578</f>
        <v>0.65</v>
      </c>
      <c r="S563" s="571"/>
      <c r="T563" s="226">
        <f>Annual!T578</f>
        <v>-0.1</v>
      </c>
      <c r="U563" s="91"/>
      <c r="V563" s="226">
        <f>Annual!V578</f>
        <v>0</v>
      </c>
      <c r="W563" s="91"/>
      <c r="X563" s="91"/>
      <c r="Y563" s="91"/>
      <c r="Z563" s="91"/>
      <c r="AA563" s="91"/>
      <c r="AB563" s="91"/>
      <c r="AC563" s="91">
        <f t="shared" si="10"/>
        <v>5</v>
      </c>
      <c r="AD563" s="91">
        <f t="shared" si="11"/>
        <v>9</v>
      </c>
      <c r="AE563" s="16"/>
      <c r="AF563" s="7"/>
      <c r="AH563"/>
      <c r="AI563"/>
      <c r="AJ563"/>
      <c r="AK563"/>
      <c r="AL563"/>
      <c r="AM563"/>
      <c r="AN563"/>
      <c r="AO563"/>
      <c r="AP563"/>
      <c r="AQ563"/>
      <c r="AR563"/>
      <c r="AS563"/>
      <c r="AT563"/>
      <c r="AU563"/>
      <c r="AV563"/>
      <c r="AW563"/>
      <c r="AX563"/>
      <c r="AY563"/>
      <c r="AZ563"/>
      <c r="BA563"/>
      <c r="BB563"/>
      <c r="BC563"/>
      <c r="BD563"/>
      <c r="BE563"/>
      <c r="BF563"/>
      <c r="BG563"/>
    </row>
    <row r="564" spans="1:59" s="104" customFormat="1" ht="13.4" hidden="1" customHeight="1" outlineLevel="2" x14ac:dyDescent="0.35">
      <c r="A564" s="102"/>
      <c r="B564" s="95"/>
      <c r="C564" s="17"/>
      <c r="D564" s="17"/>
      <c r="E564" s="17"/>
      <c r="F564" s="13"/>
      <c r="G564" s="91"/>
      <c r="H564" s="91" t="s">
        <v>753</v>
      </c>
      <c r="I564" s="101" t="s">
        <v>344</v>
      </c>
      <c r="J564" s="226">
        <f>Annual!J579</f>
        <v>0.81</v>
      </c>
      <c r="K564" s="226">
        <f>Annual!K579</f>
        <v>0.81</v>
      </c>
      <c r="L564" s="226">
        <f>Annual!L579</f>
        <v>0.81</v>
      </c>
      <c r="M564" s="226">
        <f>Annual!M579</f>
        <v>0.81</v>
      </c>
      <c r="N564" s="226">
        <f>Annual!N579</f>
        <v>0.81</v>
      </c>
      <c r="O564" s="226">
        <f>Annual!O579</f>
        <v>0.81</v>
      </c>
      <c r="P564" s="226">
        <f>Annual!P579</f>
        <v>0.81</v>
      </c>
      <c r="Q564" s="226">
        <f>Annual!Q579</f>
        <v>0.81</v>
      </c>
      <c r="R564" s="226">
        <f>Annual!R579</f>
        <v>0.81</v>
      </c>
      <c r="S564" s="571"/>
      <c r="T564" s="226">
        <f>Annual!T579</f>
        <v>-0.09</v>
      </c>
      <c r="U564" s="91"/>
      <c r="V564" s="226">
        <f>Annual!V579</f>
        <v>0</v>
      </c>
      <c r="W564" s="91"/>
      <c r="X564" s="91"/>
      <c r="Y564" s="91"/>
      <c r="Z564" s="91"/>
      <c r="AA564" s="91"/>
      <c r="AB564" s="91"/>
      <c r="AC564" s="91">
        <f t="shared" si="10"/>
        <v>6</v>
      </c>
      <c r="AD564" s="91">
        <f t="shared" si="11"/>
        <v>0</v>
      </c>
      <c r="AE564" s="16"/>
      <c r="AF564" s="7"/>
      <c r="AH564"/>
      <c r="AI564"/>
      <c r="AJ564"/>
      <c r="AK564"/>
      <c r="AL564"/>
      <c r="AM564"/>
      <c r="AN564"/>
      <c r="AO564"/>
      <c r="AP564"/>
      <c r="AQ564"/>
      <c r="AR564"/>
      <c r="AS564"/>
      <c r="AT564"/>
      <c r="AU564"/>
      <c r="AV564"/>
      <c r="AW564"/>
      <c r="AX564"/>
      <c r="AY564"/>
      <c r="AZ564"/>
      <c r="BA564"/>
      <c r="BB564"/>
      <c r="BC564"/>
      <c r="BD564"/>
      <c r="BE564"/>
      <c r="BF564"/>
      <c r="BG564"/>
    </row>
    <row r="565" spans="1:59" s="104" customFormat="1" ht="13.4" hidden="1" customHeight="1" outlineLevel="2" x14ac:dyDescent="0.35">
      <c r="A565" s="102"/>
      <c r="B565" s="95"/>
      <c r="C565" s="17"/>
      <c r="D565" s="17"/>
      <c r="E565" s="17"/>
      <c r="F565" s="13"/>
      <c r="G565" s="91"/>
      <c r="H565" s="91"/>
      <c r="I565" s="101" t="s">
        <v>345</v>
      </c>
      <c r="J565" s="226">
        <f>Annual!J580</f>
        <v>0.81</v>
      </c>
      <c r="K565" s="226">
        <f>Annual!K580</f>
        <v>0.81</v>
      </c>
      <c r="L565" s="226">
        <f>Annual!L580</f>
        <v>0.81</v>
      </c>
      <c r="M565" s="226">
        <f>Annual!M580</f>
        <v>0.81</v>
      </c>
      <c r="N565" s="226">
        <f>Annual!N580</f>
        <v>0.81</v>
      </c>
      <c r="O565" s="226">
        <f>Annual!O580</f>
        <v>0.81</v>
      </c>
      <c r="P565" s="226">
        <f>Annual!P580</f>
        <v>0.81</v>
      </c>
      <c r="Q565" s="226">
        <f>Annual!Q580</f>
        <v>0.81</v>
      </c>
      <c r="R565" s="226">
        <f>Annual!R580</f>
        <v>0.81</v>
      </c>
      <c r="S565" s="571"/>
      <c r="T565" s="226">
        <f>Annual!T580</f>
        <v>-0.09</v>
      </c>
      <c r="U565" s="91"/>
      <c r="V565" s="226">
        <f>Annual!V580</f>
        <v>0</v>
      </c>
      <c r="W565" s="91"/>
      <c r="X565" s="91"/>
      <c r="Y565" s="91"/>
      <c r="Z565" s="91"/>
      <c r="AA565" s="91"/>
      <c r="AB565" s="91"/>
      <c r="AC565" s="91">
        <f t="shared" si="10"/>
        <v>6</v>
      </c>
      <c r="AD565" s="91">
        <f t="shared" si="11"/>
        <v>1</v>
      </c>
      <c r="AE565" s="16"/>
      <c r="AF565" s="7"/>
      <c r="AH565"/>
      <c r="AI565"/>
      <c r="AJ565"/>
      <c r="AK565"/>
      <c r="AL565"/>
      <c r="AM565"/>
      <c r="AN565"/>
      <c r="AO565"/>
      <c r="AP565"/>
      <c r="AQ565"/>
      <c r="AR565"/>
      <c r="AS565"/>
      <c r="AT565"/>
      <c r="AU565"/>
      <c r="AV565"/>
      <c r="AW565"/>
      <c r="AX565"/>
      <c r="AY565"/>
      <c r="AZ565"/>
      <c r="BA565"/>
      <c r="BB565"/>
      <c r="BC565"/>
      <c r="BD565"/>
      <c r="BE565"/>
      <c r="BF565"/>
      <c r="BG565"/>
    </row>
    <row r="566" spans="1:59" s="104" customFormat="1" ht="13.4" hidden="1" customHeight="1" outlineLevel="2" x14ac:dyDescent="0.35">
      <c r="A566" s="102"/>
      <c r="B566" s="95"/>
      <c r="C566" s="17"/>
      <c r="D566" s="17"/>
      <c r="E566" s="17"/>
      <c r="F566" s="13"/>
      <c r="G566" s="91"/>
      <c r="H566" s="91"/>
      <c r="I566" s="101" t="s">
        <v>346</v>
      </c>
      <c r="J566" s="226">
        <f>Annual!J581</f>
        <v>0.81</v>
      </c>
      <c r="K566" s="226">
        <f>Annual!K581</f>
        <v>0.81</v>
      </c>
      <c r="L566" s="226">
        <f>Annual!L581</f>
        <v>0.81</v>
      </c>
      <c r="M566" s="226">
        <f>Annual!M581</f>
        <v>0.81</v>
      </c>
      <c r="N566" s="226">
        <f>Annual!N581</f>
        <v>0.81</v>
      </c>
      <c r="O566" s="226">
        <f>Annual!O581</f>
        <v>0.81</v>
      </c>
      <c r="P566" s="226">
        <f>Annual!P581</f>
        <v>0.81</v>
      </c>
      <c r="Q566" s="226">
        <f>Annual!Q581</f>
        <v>0.81</v>
      </c>
      <c r="R566" s="226">
        <f>Annual!R581</f>
        <v>0.81</v>
      </c>
      <c r="S566" s="571"/>
      <c r="T566" s="226">
        <f>Annual!T581</f>
        <v>-0.09</v>
      </c>
      <c r="U566" s="91"/>
      <c r="V566" s="226">
        <f>Annual!V581</f>
        <v>0</v>
      </c>
      <c r="W566" s="91"/>
      <c r="X566" s="91"/>
      <c r="Y566" s="91"/>
      <c r="Z566" s="91"/>
      <c r="AA566" s="91"/>
      <c r="AB566" s="91"/>
      <c r="AC566" s="91">
        <f t="shared" si="10"/>
        <v>6</v>
      </c>
      <c r="AD566" s="91">
        <f t="shared" si="11"/>
        <v>2</v>
      </c>
      <c r="AE566" s="16"/>
      <c r="AF566" s="7"/>
      <c r="AH566"/>
      <c r="AI566"/>
      <c r="AJ566"/>
      <c r="AK566"/>
      <c r="AL566"/>
      <c r="AM566"/>
      <c r="AN566"/>
      <c r="AO566"/>
      <c r="AP566"/>
      <c r="AQ566"/>
      <c r="AR566"/>
      <c r="AS566"/>
      <c r="AT566"/>
      <c r="AU566"/>
      <c r="AV566"/>
      <c r="AW566"/>
      <c r="AX566"/>
      <c r="AY566"/>
      <c r="AZ566"/>
      <c r="BA566"/>
      <c r="BB566"/>
      <c r="BC566"/>
      <c r="BD566"/>
      <c r="BE566"/>
      <c r="BF566"/>
      <c r="BG566"/>
    </row>
    <row r="567" spans="1:59" s="104" customFormat="1" ht="13.4" hidden="1" customHeight="1" outlineLevel="2" x14ac:dyDescent="0.35">
      <c r="A567" s="102"/>
      <c r="B567" s="95"/>
      <c r="C567" s="17"/>
      <c r="D567" s="17"/>
      <c r="E567" s="17"/>
      <c r="F567" s="13"/>
      <c r="G567" s="91"/>
      <c r="H567" s="91"/>
      <c r="I567" s="101" t="s">
        <v>347</v>
      </c>
      <c r="J567" s="226">
        <f>Annual!J582</f>
        <v>0.8</v>
      </c>
      <c r="K567" s="226">
        <f>Annual!K582</f>
        <v>0.8</v>
      </c>
      <c r="L567" s="226">
        <f>Annual!L582</f>
        <v>0.8</v>
      </c>
      <c r="M567" s="226">
        <f>Annual!M582</f>
        <v>0.8</v>
      </c>
      <c r="N567" s="226">
        <f>Annual!N582</f>
        <v>0.8</v>
      </c>
      <c r="O567" s="226">
        <f>Annual!O582</f>
        <v>0.8</v>
      </c>
      <c r="P567" s="226">
        <f>Annual!P582</f>
        <v>0.8</v>
      </c>
      <c r="Q567" s="226">
        <f>Annual!Q582</f>
        <v>0.8</v>
      </c>
      <c r="R567" s="226">
        <f>Annual!R582</f>
        <v>0.8</v>
      </c>
      <c r="S567" s="571"/>
      <c r="T567" s="226">
        <f>Annual!T582</f>
        <v>-0.08</v>
      </c>
      <c r="U567" s="91"/>
      <c r="V567" s="226">
        <f>Annual!V582</f>
        <v>0.05</v>
      </c>
      <c r="W567" s="91"/>
      <c r="X567" s="91"/>
      <c r="Y567" s="91"/>
      <c r="Z567" s="91"/>
      <c r="AA567" s="91"/>
      <c r="AB567" s="91"/>
      <c r="AC567" s="91">
        <f t="shared" si="10"/>
        <v>6</v>
      </c>
      <c r="AD567" s="91">
        <f t="shared" si="11"/>
        <v>3</v>
      </c>
      <c r="AE567" s="16"/>
      <c r="AF567" s="7"/>
      <c r="AH567"/>
      <c r="AI567"/>
      <c r="AJ567"/>
      <c r="AK567"/>
      <c r="AL567"/>
      <c r="AM567"/>
      <c r="AN567"/>
      <c r="AO567"/>
      <c r="AP567"/>
      <c r="AQ567"/>
      <c r="AR567"/>
      <c r="AS567"/>
      <c r="AT567"/>
      <c r="AU567"/>
      <c r="AV567"/>
      <c r="AW567"/>
      <c r="AX567"/>
      <c r="AY567"/>
      <c r="AZ567"/>
      <c r="BA567"/>
      <c r="BB567"/>
      <c r="BC567"/>
      <c r="BD567"/>
      <c r="BE567"/>
      <c r="BF567"/>
      <c r="BG567"/>
    </row>
    <row r="568" spans="1:59" s="104" customFormat="1" ht="13.4" hidden="1" customHeight="1" outlineLevel="2" x14ac:dyDescent="0.35">
      <c r="A568" s="102"/>
      <c r="B568" s="95"/>
      <c r="C568" s="17"/>
      <c r="D568" s="17"/>
      <c r="E568" s="17"/>
      <c r="F568" s="13"/>
      <c r="G568" s="91"/>
      <c r="H568" s="91"/>
      <c r="I568" s="101" t="s">
        <v>348</v>
      </c>
      <c r="J568" s="226">
        <f>Annual!J583</f>
        <v>0.78</v>
      </c>
      <c r="K568" s="226">
        <f>Annual!K583</f>
        <v>0.78</v>
      </c>
      <c r="L568" s="226">
        <f>Annual!L583</f>
        <v>0.78</v>
      </c>
      <c r="M568" s="226">
        <f>Annual!M583</f>
        <v>0.78</v>
      </c>
      <c r="N568" s="226">
        <f>Annual!N583</f>
        <v>0.78</v>
      </c>
      <c r="O568" s="226">
        <f>Annual!O583</f>
        <v>0.78</v>
      </c>
      <c r="P568" s="226">
        <f>Annual!P583</f>
        <v>0.78</v>
      </c>
      <c r="Q568" s="226">
        <f>Annual!Q583</f>
        <v>0.78</v>
      </c>
      <c r="R568" s="226">
        <f>Annual!R583</f>
        <v>0.78</v>
      </c>
      <c r="S568" s="571"/>
      <c r="T568" s="226">
        <f>Annual!T583</f>
        <v>-0.06</v>
      </c>
      <c r="U568" s="91"/>
      <c r="V568" s="226">
        <f>Annual!V583</f>
        <v>0.1</v>
      </c>
      <c r="W568" s="91"/>
      <c r="X568" s="91"/>
      <c r="Y568" s="91"/>
      <c r="Z568" s="91"/>
      <c r="AA568" s="91"/>
      <c r="AB568" s="91"/>
      <c r="AC568" s="91">
        <f t="shared" si="10"/>
        <v>6</v>
      </c>
      <c r="AD568" s="91">
        <f t="shared" si="11"/>
        <v>4</v>
      </c>
      <c r="AE568" s="16"/>
      <c r="AF568" s="7"/>
      <c r="AH568"/>
      <c r="AI568"/>
      <c r="AJ568"/>
      <c r="AK568"/>
      <c r="AL568"/>
      <c r="AM568"/>
      <c r="AN568"/>
      <c r="AO568"/>
      <c r="AP568"/>
      <c r="AQ568"/>
      <c r="AR568"/>
      <c r="AS568"/>
      <c r="AT568"/>
      <c r="AU568"/>
      <c r="AV568"/>
      <c r="AW568"/>
      <c r="AX568"/>
      <c r="AY568"/>
      <c r="AZ568"/>
      <c r="BA568"/>
      <c r="BB568"/>
      <c r="BC568"/>
      <c r="BD568"/>
      <c r="BE568"/>
      <c r="BF568"/>
      <c r="BG568"/>
    </row>
    <row r="569" spans="1:59" s="104" customFormat="1" ht="13.4" hidden="1" customHeight="1" outlineLevel="2" x14ac:dyDescent="0.35">
      <c r="A569" s="102"/>
      <c r="B569" s="95"/>
      <c r="C569" s="17"/>
      <c r="D569" s="17"/>
      <c r="E569" s="17"/>
      <c r="F569" s="13"/>
      <c r="G569" s="91"/>
      <c r="H569" s="91"/>
      <c r="I569" s="101" t="s">
        <v>349</v>
      </c>
      <c r="J569" s="226">
        <f>Annual!J584</f>
        <v>0.73499999999999999</v>
      </c>
      <c r="K569" s="226">
        <f>Annual!K584</f>
        <v>0.73499999999999999</v>
      </c>
      <c r="L569" s="226">
        <f>Annual!L584</f>
        <v>0.73499999999999999</v>
      </c>
      <c r="M569" s="226">
        <f>Annual!M584</f>
        <v>0.73499999999999999</v>
      </c>
      <c r="N569" s="226">
        <f>Annual!N584</f>
        <v>0.73499999999999999</v>
      </c>
      <c r="O569" s="226">
        <f>Annual!O584</f>
        <v>0.73499999999999999</v>
      </c>
      <c r="P569" s="226">
        <f>Annual!P584</f>
        <v>0.73499999999999999</v>
      </c>
      <c r="Q569" s="226">
        <f>Annual!Q584</f>
        <v>0.73499999999999999</v>
      </c>
      <c r="R569" s="226">
        <f>Annual!R584</f>
        <v>0.73499999999999999</v>
      </c>
      <c r="S569" s="571"/>
      <c r="T569" s="226">
        <f>Annual!T584</f>
        <v>-0.1</v>
      </c>
      <c r="U569" s="91"/>
      <c r="V569" s="226">
        <f>Annual!V584</f>
        <v>0</v>
      </c>
      <c r="W569" s="91"/>
      <c r="X569" s="91"/>
      <c r="Y569" s="91"/>
      <c r="Z569" s="91"/>
      <c r="AA569" s="91"/>
      <c r="AB569" s="91"/>
      <c r="AC569" s="91">
        <f t="shared" si="10"/>
        <v>6</v>
      </c>
      <c r="AD569" s="91">
        <f t="shared" si="11"/>
        <v>5</v>
      </c>
      <c r="AE569" s="16"/>
      <c r="AF569" s="7"/>
      <c r="AH569"/>
      <c r="AI569"/>
      <c r="AJ569"/>
      <c r="AK569"/>
      <c r="AL569"/>
      <c r="AM569"/>
      <c r="AN569"/>
      <c r="AO569"/>
      <c r="AP569"/>
      <c r="AQ569"/>
      <c r="AR569"/>
      <c r="AS569"/>
      <c r="AT569"/>
      <c r="AU569"/>
      <c r="AV569"/>
      <c r="AW569"/>
      <c r="AX569"/>
      <c r="AY569"/>
      <c r="AZ569"/>
      <c r="BA569"/>
      <c r="BB569"/>
      <c r="BC569"/>
      <c r="BD569"/>
      <c r="BE569"/>
      <c r="BF569"/>
      <c r="BG569"/>
    </row>
    <row r="570" spans="1:59" s="104" customFormat="1" ht="13.4" hidden="1" customHeight="1" outlineLevel="2" x14ac:dyDescent="0.35">
      <c r="A570" s="102"/>
      <c r="B570" s="95"/>
      <c r="C570" s="17"/>
      <c r="D570" s="17"/>
      <c r="E570" s="17"/>
      <c r="F570" s="13"/>
      <c r="G570" s="91"/>
      <c r="H570" s="91"/>
      <c r="I570" s="101" t="s">
        <v>350</v>
      </c>
      <c r="J570" s="226">
        <f>Annual!J585</f>
        <v>0.71</v>
      </c>
      <c r="K570" s="226">
        <f>Annual!K585</f>
        <v>0.71</v>
      </c>
      <c r="L570" s="226">
        <f>Annual!L585</f>
        <v>0.71</v>
      </c>
      <c r="M570" s="226">
        <f>Annual!M585</f>
        <v>0.71</v>
      </c>
      <c r="N570" s="226">
        <f>Annual!N585</f>
        <v>0.71</v>
      </c>
      <c r="O570" s="226">
        <f>Annual!O585</f>
        <v>0.71</v>
      </c>
      <c r="P570" s="226">
        <f>Annual!P585</f>
        <v>0.71</v>
      </c>
      <c r="Q570" s="226">
        <f>Annual!Q585</f>
        <v>0.71</v>
      </c>
      <c r="R570" s="226">
        <f>Annual!R585</f>
        <v>0.71</v>
      </c>
      <c r="S570" s="571"/>
      <c r="T570" s="226">
        <f>Annual!T585</f>
        <v>-0.1</v>
      </c>
      <c r="U570" s="91"/>
      <c r="V570" s="226">
        <f>Annual!V585</f>
        <v>0</v>
      </c>
      <c r="W570" s="91"/>
      <c r="X570" s="91"/>
      <c r="Y570" s="91"/>
      <c r="Z570" s="91"/>
      <c r="AA570" s="91"/>
      <c r="AB570" s="91"/>
      <c r="AC570" s="91">
        <f t="shared" si="10"/>
        <v>6</v>
      </c>
      <c r="AD570" s="91">
        <f t="shared" si="11"/>
        <v>6</v>
      </c>
      <c r="AE570" s="16"/>
      <c r="AF570" s="7"/>
      <c r="AH570"/>
      <c r="AI570"/>
      <c r="AJ570"/>
      <c r="AK570"/>
      <c r="AL570"/>
      <c r="AM570"/>
      <c r="AN570"/>
      <c r="AO570"/>
      <c r="AP570"/>
      <c r="AQ570"/>
      <c r="AR570"/>
      <c r="AS570"/>
      <c r="AT570"/>
      <c r="AU570"/>
      <c r="AV570"/>
      <c r="AW570"/>
      <c r="AX570"/>
      <c r="AY570"/>
      <c r="AZ570"/>
      <c r="BA570"/>
      <c r="BB570"/>
      <c r="BC570"/>
      <c r="BD570"/>
      <c r="BE570"/>
      <c r="BF570"/>
      <c r="BG570"/>
    </row>
    <row r="571" spans="1:59" s="104" customFormat="1" ht="13.4" hidden="1" customHeight="1" outlineLevel="2" x14ac:dyDescent="0.35">
      <c r="A571" s="102"/>
      <c r="B571" s="95"/>
      <c r="C571" s="17"/>
      <c r="D571" s="17"/>
      <c r="E571" s="17"/>
      <c r="F571" s="13"/>
      <c r="G571" s="91"/>
      <c r="H571" s="91"/>
      <c r="I571" s="101" t="s">
        <v>351</v>
      </c>
      <c r="J571" s="226">
        <f>Annual!J586</f>
        <v>0.7</v>
      </c>
      <c r="K571" s="226">
        <f>Annual!K586</f>
        <v>0.7</v>
      </c>
      <c r="L571" s="226">
        <f>Annual!L586</f>
        <v>0.7</v>
      </c>
      <c r="M571" s="226">
        <f>Annual!M586</f>
        <v>0.7</v>
      </c>
      <c r="N571" s="226">
        <f>Annual!N586</f>
        <v>0.7</v>
      </c>
      <c r="O571" s="226">
        <f>Annual!O586</f>
        <v>0.7</v>
      </c>
      <c r="P571" s="226">
        <f>Annual!P586</f>
        <v>0.7</v>
      </c>
      <c r="Q571" s="226">
        <f>Annual!Q586</f>
        <v>0.7</v>
      </c>
      <c r="R571" s="226">
        <f>Annual!R586</f>
        <v>0.7</v>
      </c>
      <c r="S571" s="571"/>
      <c r="T571" s="226">
        <f>Annual!T586</f>
        <v>-0.1</v>
      </c>
      <c r="U571" s="91"/>
      <c r="V571" s="226">
        <f>Annual!V586</f>
        <v>0</v>
      </c>
      <c r="W571" s="91"/>
      <c r="X571" s="91"/>
      <c r="Y571" s="91"/>
      <c r="Z571" s="91"/>
      <c r="AA571" s="91"/>
      <c r="AB571" s="91"/>
      <c r="AC571" s="91">
        <f t="shared" si="10"/>
        <v>6</v>
      </c>
      <c r="AD571" s="91">
        <f t="shared" si="11"/>
        <v>7</v>
      </c>
      <c r="AE571" s="16"/>
      <c r="AF571" s="7"/>
      <c r="AH571"/>
      <c r="AI571"/>
      <c r="AJ571"/>
      <c r="AK571"/>
      <c r="AL571"/>
      <c r="AM571"/>
      <c r="AN571"/>
      <c r="AO571"/>
      <c r="AP571"/>
      <c r="AQ571"/>
      <c r="AR571"/>
      <c r="AS571"/>
      <c r="AT571"/>
      <c r="AU571"/>
      <c r="AV571"/>
      <c r="AW571"/>
      <c r="AX571"/>
      <c r="AY571"/>
      <c r="AZ571"/>
      <c r="BA571"/>
      <c r="BB571"/>
      <c r="BC571"/>
      <c r="BD571"/>
      <c r="BE571"/>
      <c r="BF571"/>
      <c r="BG571"/>
    </row>
    <row r="572" spans="1:59" s="104" customFormat="1" ht="13.4" hidden="1" customHeight="1" outlineLevel="2" x14ac:dyDescent="0.35">
      <c r="A572" s="102"/>
      <c r="B572" s="95"/>
      <c r="C572" s="17"/>
      <c r="D572" s="17"/>
      <c r="E572" s="17"/>
      <c r="F572" s="13"/>
      <c r="G572" s="91"/>
      <c r="H572" s="91"/>
      <c r="I572" s="101" t="s">
        <v>352</v>
      </c>
      <c r="J572" s="226">
        <f>Annual!J587</f>
        <v>0.68</v>
      </c>
      <c r="K572" s="226">
        <f>Annual!K587</f>
        <v>0.68</v>
      </c>
      <c r="L572" s="226">
        <f>Annual!L587</f>
        <v>0.68</v>
      </c>
      <c r="M572" s="226">
        <f>Annual!M587</f>
        <v>0.68</v>
      </c>
      <c r="N572" s="226">
        <f>Annual!N587</f>
        <v>0.68</v>
      </c>
      <c r="O572" s="226">
        <f>Annual!O587</f>
        <v>0.68</v>
      </c>
      <c r="P572" s="226">
        <f>Annual!P587</f>
        <v>0.68</v>
      </c>
      <c r="Q572" s="226">
        <f>Annual!Q587</f>
        <v>0.68</v>
      </c>
      <c r="R572" s="226">
        <f>Annual!R587</f>
        <v>0.68</v>
      </c>
      <c r="S572" s="571"/>
      <c r="T572" s="226">
        <f>Annual!T587</f>
        <v>-0.1</v>
      </c>
      <c r="U572" s="91"/>
      <c r="V572" s="226">
        <f>Annual!V587</f>
        <v>0</v>
      </c>
      <c r="W572" s="91"/>
      <c r="X572" s="91"/>
      <c r="Y572" s="91"/>
      <c r="Z572" s="91"/>
      <c r="AA572" s="91"/>
      <c r="AB572" s="91"/>
      <c r="AC572" s="91">
        <f t="shared" si="10"/>
        <v>6</v>
      </c>
      <c r="AD572" s="91">
        <f t="shared" si="11"/>
        <v>8</v>
      </c>
      <c r="AE572" s="16"/>
      <c r="AF572" s="7"/>
      <c r="AH572"/>
      <c r="AI572"/>
      <c r="AJ572"/>
      <c r="AK572"/>
      <c r="AL572"/>
      <c r="AM572"/>
      <c r="AN572"/>
      <c r="AO572"/>
      <c r="AP572"/>
      <c r="AQ572"/>
      <c r="AR572"/>
      <c r="AS572"/>
      <c r="AT572"/>
      <c r="AU572"/>
      <c r="AV572"/>
      <c r="AW572"/>
      <c r="AX572"/>
      <c r="AY572"/>
      <c r="AZ572"/>
      <c r="BA572"/>
      <c r="BB572"/>
      <c r="BC572"/>
      <c r="BD572"/>
      <c r="BE572"/>
      <c r="BF572"/>
      <c r="BG572"/>
    </row>
    <row r="573" spans="1:59" s="104" customFormat="1" ht="13.4" hidden="1" customHeight="1" outlineLevel="2" x14ac:dyDescent="0.35">
      <c r="A573" s="102"/>
      <c r="B573" s="95"/>
      <c r="C573" s="17"/>
      <c r="D573" s="17"/>
      <c r="E573" s="17"/>
      <c r="F573" s="13"/>
      <c r="G573" s="91"/>
      <c r="H573" s="91"/>
      <c r="I573" s="101" t="s">
        <v>353</v>
      </c>
      <c r="J573" s="226">
        <f>Annual!J588</f>
        <v>0.65</v>
      </c>
      <c r="K573" s="226">
        <f>Annual!K588</f>
        <v>0.65</v>
      </c>
      <c r="L573" s="226">
        <f>Annual!L588</f>
        <v>0.65</v>
      </c>
      <c r="M573" s="226">
        <f>Annual!M588</f>
        <v>0.65</v>
      </c>
      <c r="N573" s="226">
        <f>Annual!N588</f>
        <v>0.65</v>
      </c>
      <c r="O573" s="226">
        <f>Annual!O588</f>
        <v>0.65</v>
      </c>
      <c r="P573" s="226">
        <f>Annual!P588</f>
        <v>0.65</v>
      </c>
      <c r="Q573" s="226">
        <f>Annual!Q588</f>
        <v>0.65</v>
      </c>
      <c r="R573" s="226">
        <f>Annual!R588</f>
        <v>0.65</v>
      </c>
      <c r="S573" s="571"/>
      <c r="T573" s="226">
        <f>Annual!T588</f>
        <v>-0.1</v>
      </c>
      <c r="U573" s="91"/>
      <c r="V573" s="226">
        <f>Annual!V588</f>
        <v>0</v>
      </c>
      <c r="W573" s="91"/>
      <c r="X573" s="91"/>
      <c r="Y573" s="91"/>
      <c r="Z573" s="91"/>
      <c r="AA573" s="91"/>
      <c r="AB573" s="91"/>
      <c r="AC573" s="91">
        <f t="shared" si="10"/>
        <v>6</v>
      </c>
      <c r="AD573" s="91">
        <f t="shared" si="11"/>
        <v>9</v>
      </c>
      <c r="AE573" s="16"/>
      <c r="AF573" s="7"/>
      <c r="AH573"/>
      <c r="AI573"/>
      <c r="AJ573"/>
      <c r="AK573"/>
      <c r="AL573"/>
      <c r="AM573"/>
      <c r="AN573"/>
      <c r="AO573"/>
      <c r="AP573"/>
      <c r="AQ573"/>
      <c r="AR573"/>
      <c r="AS573"/>
      <c r="AT573"/>
      <c r="AU573"/>
      <c r="AV573"/>
      <c r="AW573"/>
      <c r="AX573"/>
      <c r="AY573"/>
      <c r="AZ573"/>
      <c r="BA573"/>
      <c r="BB573"/>
      <c r="BC573"/>
      <c r="BD573"/>
      <c r="BE573"/>
      <c r="BF573"/>
      <c r="BG573"/>
    </row>
    <row r="574" spans="1:59" s="104" customFormat="1" ht="13.4" hidden="1" customHeight="1" outlineLevel="2" x14ac:dyDescent="0.35">
      <c r="A574" s="102"/>
      <c r="B574" s="95"/>
      <c r="C574" s="17"/>
      <c r="D574" s="17"/>
      <c r="E574" s="17"/>
      <c r="F574" s="13"/>
      <c r="G574" s="91"/>
      <c r="H574" s="91" t="s">
        <v>754</v>
      </c>
      <c r="I574" s="101" t="s">
        <v>344</v>
      </c>
      <c r="J574" s="226">
        <f>Annual!J589</f>
        <v>0.81</v>
      </c>
      <c r="K574" s="226">
        <f>Annual!K589</f>
        <v>0.81</v>
      </c>
      <c r="L574" s="226">
        <f>Annual!L589</f>
        <v>0.81</v>
      </c>
      <c r="M574" s="226">
        <f>Annual!M589</f>
        <v>0.81</v>
      </c>
      <c r="N574" s="226">
        <f>Annual!N589</f>
        <v>0.81</v>
      </c>
      <c r="O574" s="226">
        <f>Annual!O589</f>
        <v>0.81</v>
      </c>
      <c r="P574" s="226">
        <f>Annual!P589</f>
        <v>0.81</v>
      </c>
      <c r="Q574" s="226">
        <f>Annual!Q589</f>
        <v>0.81</v>
      </c>
      <c r="R574" s="226">
        <f>Annual!R589</f>
        <v>0.81</v>
      </c>
      <c r="S574" s="571"/>
      <c r="T574" s="226">
        <f>Annual!T589</f>
        <v>-0.09</v>
      </c>
      <c r="U574" s="91"/>
      <c r="V574" s="226">
        <f>Annual!V589</f>
        <v>0</v>
      </c>
      <c r="W574" s="91"/>
      <c r="X574" s="91"/>
      <c r="Y574" s="91"/>
      <c r="Z574" s="91"/>
      <c r="AA574" s="91"/>
      <c r="AB574" s="91"/>
      <c r="AC574" s="91">
        <f t="shared" si="10"/>
        <v>7</v>
      </c>
      <c r="AD574" s="91">
        <f t="shared" si="11"/>
        <v>0</v>
      </c>
      <c r="AE574" s="16"/>
      <c r="AF574" s="7"/>
      <c r="AH574"/>
      <c r="AI574"/>
      <c r="AJ574"/>
      <c r="AK574"/>
      <c r="AL574"/>
      <c r="AM574"/>
      <c r="AN574"/>
      <c r="AO574"/>
      <c r="AP574"/>
      <c r="AQ574"/>
      <c r="AR574"/>
      <c r="AS574"/>
      <c r="AT574"/>
      <c r="AU574"/>
      <c r="AV574"/>
      <c r="AW574"/>
      <c r="AX574"/>
      <c r="AY574"/>
      <c r="AZ574"/>
      <c r="BA574"/>
      <c r="BB574"/>
      <c r="BC574"/>
      <c r="BD574"/>
      <c r="BE574"/>
      <c r="BF574"/>
      <c r="BG574"/>
    </row>
    <row r="575" spans="1:59" s="104" customFormat="1" ht="13.4" hidden="1" customHeight="1" outlineLevel="2" x14ac:dyDescent="0.35">
      <c r="A575" s="102"/>
      <c r="B575" s="95"/>
      <c r="C575" s="17"/>
      <c r="D575" s="17"/>
      <c r="E575" s="17"/>
      <c r="F575" s="13"/>
      <c r="G575" s="91"/>
      <c r="H575" s="91"/>
      <c r="I575" s="101" t="s">
        <v>345</v>
      </c>
      <c r="J575" s="226">
        <f>Annual!J590</f>
        <v>0.81</v>
      </c>
      <c r="K575" s="226">
        <f>Annual!K590</f>
        <v>0.81</v>
      </c>
      <c r="L575" s="226">
        <f>Annual!L590</f>
        <v>0.81</v>
      </c>
      <c r="M575" s="226">
        <f>Annual!M590</f>
        <v>0.81</v>
      </c>
      <c r="N575" s="226">
        <f>Annual!N590</f>
        <v>0.81</v>
      </c>
      <c r="O575" s="226">
        <f>Annual!O590</f>
        <v>0.81</v>
      </c>
      <c r="P575" s="226">
        <f>Annual!P590</f>
        <v>0.81</v>
      </c>
      <c r="Q575" s="226">
        <f>Annual!Q590</f>
        <v>0.81</v>
      </c>
      <c r="R575" s="226">
        <f>Annual!R590</f>
        <v>0.81</v>
      </c>
      <c r="S575" s="571"/>
      <c r="T575" s="226">
        <f>Annual!T590</f>
        <v>-0.09</v>
      </c>
      <c r="U575" s="91"/>
      <c r="V575" s="226">
        <f>Annual!V590</f>
        <v>0</v>
      </c>
      <c r="W575" s="91"/>
      <c r="X575" s="91"/>
      <c r="Y575" s="91"/>
      <c r="Z575" s="91"/>
      <c r="AA575" s="91"/>
      <c r="AB575" s="91"/>
      <c r="AC575" s="91">
        <f t="shared" si="10"/>
        <v>7</v>
      </c>
      <c r="AD575" s="91">
        <f t="shared" si="11"/>
        <v>1</v>
      </c>
      <c r="AE575" s="16"/>
      <c r="AF575" s="7"/>
      <c r="AH575"/>
      <c r="AI575"/>
      <c r="AJ575"/>
      <c r="AK575"/>
      <c r="AL575"/>
      <c r="AM575"/>
      <c r="AN575"/>
      <c r="AO575"/>
      <c r="AP575"/>
      <c r="AQ575"/>
      <c r="AR575"/>
      <c r="AS575"/>
      <c r="AT575"/>
      <c r="AU575"/>
      <c r="AV575"/>
      <c r="AW575"/>
      <c r="AX575"/>
      <c r="AY575"/>
      <c r="AZ575"/>
      <c r="BA575"/>
      <c r="BB575"/>
      <c r="BC575"/>
      <c r="BD575"/>
      <c r="BE575"/>
      <c r="BF575"/>
      <c r="BG575"/>
    </row>
    <row r="576" spans="1:59" s="104" customFormat="1" ht="13.4" hidden="1" customHeight="1" outlineLevel="2" x14ac:dyDescent="0.35">
      <c r="A576" s="102"/>
      <c r="B576" s="95"/>
      <c r="C576" s="17"/>
      <c r="D576" s="17"/>
      <c r="E576" s="17"/>
      <c r="F576" s="13"/>
      <c r="G576" s="91"/>
      <c r="H576" s="91"/>
      <c r="I576" s="101" t="s">
        <v>346</v>
      </c>
      <c r="J576" s="226">
        <f>Annual!J591</f>
        <v>0.81</v>
      </c>
      <c r="K576" s="226">
        <f>Annual!K591</f>
        <v>0.81</v>
      </c>
      <c r="L576" s="226">
        <f>Annual!L591</f>
        <v>0.81</v>
      </c>
      <c r="M576" s="226">
        <f>Annual!M591</f>
        <v>0.81</v>
      </c>
      <c r="N576" s="226">
        <f>Annual!N591</f>
        <v>0.81</v>
      </c>
      <c r="O576" s="226">
        <f>Annual!O591</f>
        <v>0.81</v>
      </c>
      <c r="P576" s="226">
        <f>Annual!P591</f>
        <v>0.81</v>
      </c>
      <c r="Q576" s="226">
        <f>Annual!Q591</f>
        <v>0.81</v>
      </c>
      <c r="R576" s="226">
        <f>Annual!R591</f>
        <v>0.81</v>
      </c>
      <c r="S576" s="571"/>
      <c r="T576" s="226">
        <f>Annual!T591</f>
        <v>-0.09</v>
      </c>
      <c r="U576" s="91"/>
      <c r="V576" s="226">
        <f>Annual!V591</f>
        <v>0</v>
      </c>
      <c r="W576" s="91"/>
      <c r="X576" s="91"/>
      <c r="Y576" s="91"/>
      <c r="Z576" s="91"/>
      <c r="AA576" s="91"/>
      <c r="AB576" s="91"/>
      <c r="AC576" s="91">
        <f t="shared" si="10"/>
        <v>7</v>
      </c>
      <c r="AD576" s="91">
        <f t="shared" si="11"/>
        <v>2</v>
      </c>
      <c r="AE576" s="16"/>
      <c r="AF576" s="7"/>
      <c r="AH576"/>
      <c r="AI576"/>
      <c r="AJ576"/>
      <c r="AK576"/>
      <c r="AL576"/>
      <c r="AM576"/>
      <c r="AN576"/>
      <c r="AO576"/>
      <c r="AP576"/>
      <c r="AQ576"/>
      <c r="AR576"/>
      <c r="AS576"/>
      <c r="AT576"/>
      <c r="AU576"/>
      <c r="AV576"/>
      <c r="AW576"/>
      <c r="AX576"/>
      <c r="AY576"/>
      <c r="AZ576"/>
      <c r="BA576"/>
      <c r="BB576"/>
      <c r="BC576"/>
      <c r="BD576"/>
      <c r="BE576"/>
      <c r="BF576"/>
      <c r="BG576"/>
    </row>
    <row r="577" spans="1:59" s="104" customFormat="1" ht="13.4" hidden="1" customHeight="1" outlineLevel="2" x14ac:dyDescent="0.35">
      <c r="A577" s="102"/>
      <c r="B577" s="95"/>
      <c r="C577" s="17"/>
      <c r="D577" s="17"/>
      <c r="E577" s="17"/>
      <c r="F577" s="13"/>
      <c r="G577" s="91"/>
      <c r="H577" s="91"/>
      <c r="I577" s="101" t="s">
        <v>347</v>
      </c>
      <c r="J577" s="226">
        <f>Annual!J592</f>
        <v>0.8</v>
      </c>
      <c r="K577" s="226">
        <f>Annual!K592</f>
        <v>0.8</v>
      </c>
      <c r="L577" s="226">
        <f>Annual!L592</f>
        <v>0.8</v>
      </c>
      <c r="M577" s="226">
        <f>Annual!M592</f>
        <v>0.8</v>
      </c>
      <c r="N577" s="226">
        <f>Annual!N592</f>
        <v>0.8</v>
      </c>
      <c r="O577" s="226">
        <f>Annual!O592</f>
        <v>0.8</v>
      </c>
      <c r="P577" s="226">
        <f>Annual!P592</f>
        <v>0.8</v>
      </c>
      <c r="Q577" s="226">
        <f>Annual!Q592</f>
        <v>0.8</v>
      </c>
      <c r="R577" s="226">
        <f>Annual!R592</f>
        <v>0.8</v>
      </c>
      <c r="S577" s="571"/>
      <c r="T577" s="226">
        <f>Annual!T592</f>
        <v>-0.08</v>
      </c>
      <c r="U577" s="91"/>
      <c r="V577" s="226">
        <f>Annual!V592</f>
        <v>0.05</v>
      </c>
      <c r="W577" s="91"/>
      <c r="X577" s="91"/>
      <c r="Y577" s="91"/>
      <c r="Z577" s="91"/>
      <c r="AA577" s="91"/>
      <c r="AB577" s="91"/>
      <c r="AC577" s="91">
        <f t="shared" si="10"/>
        <v>7</v>
      </c>
      <c r="AD577" s="91">
        <f t="shared" si="11"/>
        <v>3</v>
      </c>
      <c r="AE577" s="16"/>
      <c r="AF577" s="7"/>
      <c r="AH577"/>
      <c r="AI577"/>
      <c r="AJ577"/>
      <c r="AK577"/>
      <c r="AL577"/>
      <c r="AM577"/>
      <c r="AN577"/>
      <c r="AO577"/>
      <c r="AP577"/>
      <c r="AQ577"/>
      <c r="AR577"/>
      <c r="AS577"/>
      <c r="AT577"/>
      <c r="AU577"/>
      <c r="AV577"/>
      <c r="AW577"/>
      <c r="AX577"/>
      <c r="AY577"/>
      <c r="AZ577"/>
      <c r="BA577"/>
      <c r="BB577"/>
      <c r="BC577"/>
      <c r="BD577"/>
      <c r="BE577"/>
      <c r="BF577"/>
      <c r="BG577"/>
    </row>
    <row r="578" spans="1:59" s="104" customFormat="1" ht="13.4" hidden="1" customHeight="1" outlineLevel="2" x14ac:dyDescent="0.35">
      <c r="A578" s="102"/>
      <c r="B578" s="95"/>
      <c r="C578" s="17"/>
      <c r="D578" s="17"/>
      <c r="E578" s="17"/>
      <c r="F578" s="13"/>
      <c r="G578" s="91"/>
      <c r="H578" s="91"/>
      <c r="I578" s="101" t="s">
        <v>348</v>
      </c>
      <c r="J578" s="226">
        <f>Annual!J593</f>
        <v>0.78</v>
      </c>
      <c r="K578" s="226">
        <f>Annual!K593</f>
        <v>0.78</v>
      </c>
      <c r="L578" s="226">
        <f>Annual!L593</f>
        <v>0.78</v>
      </c>
      <c r="M578" s="226">
        <f>Annual!M593</f>
        <v>0.78</v>
      </c>
      <c r="N578" s="226">
        <f>Annual!N593</f>
        <v>0.78</v>
      </c>
      <c r="O578" s="226">
        <f>Annual!O593</f>
        <v>0.78</v>
      </c>
      <c r="P578" s="226">
        <f>Annual!P593</f>
        <v>0.78</v>
      </c>
      <c r="Q578" s="226">
        <f>Annual!Q593</f>
        <v>0.78</v>
      </c>
      <c r="R578" s="226">
        <f>Annual!R593</f>
        <v>0.78</v>
      </c>
      <c r="S578" s="571"/>
      <c r="T578" s="226">
        <f>Annual!T593</f>
        <v>-0.06</v>
      </c>
      <c r="U578" s="91"/>
      <c r="V578" s="226">
        <f>Annual!V593</f>
        <v>0.1</v>
      </c>
      <c r="W578" s="91"/>
      <c r="X578" s="91"/>
      <c r="Y578" s="91"/>
      <c r="Z578" s="91"/>
      <c r="AA578" s="91"/>
      <c r="AB578" s="91"/>
      <c r="AC578" s="91">
        <f t="shared" si="10"/>
        <v>7</v>
      </c>
      <c r="AD578" s="91">
        <f t="shared" si="11"/>
        <v>4</v>
      </c>
      <c r="AE578" s="16"/>
      <c r="AF578" s="7"/>
      <c r="AH578"/>
      <c r="AI578"/>
      <c r="AJ578"/>
      <c r="AK578"/>
      <c r="AL578"/>
      <c r="AM578"/>
      <c r="AN578"/>
      <c r="AO578"/>
      <c r="AP578"/>
      <c r="AQ578"/>
      <c r="AR578"/>
      <c r="AS578"/>
      <c r="AT578"/>
      <c r="AU578"/>
      <c r="AV578"/>
      <c r="AW578"/>
      <c r="AX578"/>
      <c r="AY578"/>
      <c r="AZ578"/>
      <c r="BA578"/>
      <c r="BB578"/>
      <c r="BC578"/>
      <c r="BD578"/>
      <c r="BE578"/>
      <c r="BF578"/>
      <c r="BG578"/>
    </row>
    <row r="579" spans="1:59" s="104" customFormat="1" ht="13.4" hidden="1" customHeight="1" outlineLevel="2" x14ac:dyDescent="0.35">
      <c r="A579" s="102"/>
      <c r="B579" s="95"/>
      <c r="C579" s="17"/>
      <c r="D579" s="17"/>
      <c r="E579" s="17"/>
      <c r="F579" s="13"/>
      <c r="G579" s="91"/>
      <c r="H579" s="91"/>
      <c r="I579" s="101" t="s">
        <v>349</v>
      </c>
      <c r="J579" s="226">
        <f>Annual!J594</f>
        <v>0.73499999999999999</v>
      </c>
      <c r="K579" s="226">
        <f>Annual!K594</f>
        <v>0.73499999999999999</v>
      </c>
      <c r="L579" s="226">
        <f>Annual!L594</f>
        <v>0.73499999999999999</v>
      </c>
      <c r="M579" s="226">
        <f>Annual!M594</f>
        <v>0.73499999999999999</v>
      </c>
      <c r="N579" s="226">
        <f>Annual!N594</f>
        <v>0.73499999999999999</v>
      </c>
      <c r="O579" s="226">
        <f>Annual!O594</f>
        <v>0.73499999999999999</v>
      </c>
      <c r="P579" s="226">
        <f>Annual!P594</f>
        <v>0.73499999999999999</v>
      </c>
      <c r="Q579" s="226">
        <f>Annual!Q594</f>
        <v>0.73499999999999999</v>
      </c>
      <c r="R579" s="226">
        <f>Annual!R594</f>
        <v>0.73499999999999999</v>
      </c>
      <c r="S579" s="571"/>
      <c r="T579" s="226">
        <f>Annual!T594</f>
        <v>-0.1</v>
      </c>
      <c r="U579" s="91"/>
      <c r="V579" s="226">
        <f>Annual!V594</f>
        <v>0</v>
      </c>
      <c r="W579" s="91"/>
      <c r="X579" s="91"/>
      <c r="Y579" s="91"/>
      <c r="Z579" s="91"/>
      <c r="AA579" s="91"/>
      <c r="AB579" s="91"/>
      <c r="AC579" s="91">
        <f t="shared" ref="AC579:AC603" si="12">AC569+1</f>
        <v>7</v>
      </c>
      <c r="AD579" s="91">
        <f t="shared" ref="AD579:AD603" si="13">AD569</f>
        <v>5</v>
      </c>
      <c r="AE579" s="16"/>
      <c r="AF579" s="7"/>
      <c r="AH579"/>
      <c r="AI579"/>
      <c r="AJ579"/>
      <c r="AK579"/>
      <c r="AL579"/>
      <c r="AM579"/>
      <c r="AN579"/>
      <c r="AO579"/>
      <c r="AP579"/>
      <c r="AQ579"/>
      <c r="AR579"/>
      <c r="AS579"/>
      <c r="AT579"/>
      <c r="AU579"/>
      <c r="AV579"/>
      <c r="AW579"/>
      <c r="AX579"/>
      <c r="AY579"/>
      <c r="AZ579"/>
      <c r="BA579"/>
      <c r="BB579"/>
      <c r="BC579"/>
      <c r="BD579"/>
      <c r="BE579"/>
      <c r="BF579"/>
      <c r="BG579"/>
    </row>
    <row r="580" spans="1:59" s="104" customFormat="1" ht="13.4" hidden="1" customHeight="1" outlineLevel="2" x14ac:dyDescent="0.35">
      <c r="A580" s="102"/>
      <c r="B580" s="95"/>
      <c r="C580" s="17"/>
      <c r="D580" s="17"/>
      <c r="E580" s="17"/>
      <c r="F580" s="13"/>
      <c r="G580" s="91"/>
      <c r="H580" s="91"/>
      <c r="I580" s="101" t="s">
        <v>350</v>
      </c>
      <c r="J580" s="226">
        <f>Annual!J595</f>
        <v>0.71</v>
      </c>
      <c r="K580" s="226">
        <f>Annual!K595</f>
        <v>0.71</v>
      </c>
      <c r="L580" s="226">
        <f>Annual!L595</f>
        <v>0.71</v>
      </c>
      <c r="M580" s="226">
        <f>Annual!M595</f>
        <v>0.71</v>
      </c>
      <c r="N580" s="226">
        <f>Annual!N595</f>
        <v>0.71</v>
      </c>
      <c r="O580" s="226">
        <f>Annual!O595</f>
        <v>0.71</v>
      </c>
      <c r="P580" s="226">
        <f>Annual!P595</f>
        <v>0.71</v>
      </c>
      <c r="Q580" s="226">
        <f>Annual!Q595</f>
        <v>0.71</v>
      </c>
      <c r="R580" s="226">
        <f>Annual!R595</f>
        <v>0.71</v>
      </c>
      <c r="S580" s="571"/>
      <c r="T580" s="226">
        <f>Annual!T595</f>
        <v>-0.1</v>
      </c>
      <c r="U580" s="91"/>
      <c r="V580" s="226">
        <f>Annual!V595</f>
        <v>0</v>
      </c>
      <c r="W580" s="91"/>
      <c r="X580" s="91"/>
      <c r="Y580" s="91"/>
      <c r="Z580" s="91"/>
      <c r="AA580" s="91"/>
      <c r="AB580" s="91"/>
      <c r="AC580" s="91">
        <f t="shared" si="12"/>
        <v>7</v>
      </c>
      <c r="AD580" s="91">
        <f t="shared" si="13"/>
        <v>6</v>
      </c>
      <c r="AE580" s="16"/>
      <c r="AF580" s="7"/>
      <c r="AH580"/>
      <c r="AI580"/>
      <c r="AJ580"/>
      <c r="AK580"/>
      <c r="AL580"/>
      <c r="AM580"/>
      <c r="AN580"/>
      <c r="AO580"/>
      <c r="AP580"/>
      <c r="AQ580"/>
      <c r="AR580"/>
      <c r="AS580"/>
      <c r="AT580"/>
      <c r="AU580"/>
      <c r="AV580"/>
      <c r="AW580"/>
      <c r="AX580"/>
      <c r="AY580"/>
      <c r="AZ580"/>
      <c r="BA580"/>
      <c r="BB580"/>
      <c r="BC580"/>
      <c r="BD580"/>
      <c r="BE580"/>
      <c r="BF580"/>
      <c r="BG580"/>
    </row>
    <row r="581" spans="1:59" s="104" customFormat="1" ht="13.4" hidden="1" customHeight="1" outlineLevel="2" x14ac:dyDescent="0.35">
      <c r="A581" s="102"/>
      <c r="B581" s="95"/>
      <c r="C581" s="17"/>
      <c r="D581" s="17"/>
      <c r="E581" s="17"/>
      <c r="F581" s="13"/>
      <c r="G581" s="91"/>
      <c r="H581" s="91"/>
      <c r="I581" s="101" t="s">
        <v>351</v>
      </c>
      <c r="J581" s="226">
        <f>Annual!J596</f>
        <v>0.7</v>
      </c>
      <c r="K581" s="226">
        <f>Annual!K596</f>
        <v>0.7</v>
      </c>
      <c r="L581" s="226">
        <f>Annual!L596</f>
        <v>0.7</v>
      </c>
      <c r="M581" s="226">
        <f>Annual!M596</f>
        <v>0.7</v>
      </c>
      <c r="N581" s="226">
        <f>Annual!N596</f>
        <v>0.7</v>
      </c>
      <c r="O581" s="226">
        <f>Annual!O596</f>
        <v>0.7</v>
      </c>
      <c r="P581" s="226">
        <f>Annual!P596</f>
        <v>0.7</v>
      </c>
      <c r="Q581" s="226">
        <f>Annual!Q596</f>
        <v>0.7</v>
      </c>
      <c r="R581" s="226">
        <f>Annual!R596</f>
        <v>0.7</v>
      </c>
      <c r="S581" s="571"/>
      <c r="T581" s="226">
        <f>Annual!T596</f>
        <v>-0.1</v>
      </c>
      <c r="U581" s="91"/>
      <c r="V581" s="226">
        <f>Annual!V596</f>
        <v>0</v>
      </c>
      <c r="W581" s="91"/>
      <c r="X581" s="91"/>
      <c r="Y581" s="91"/>
      <c r="Z581" s="91"/>
      <c r="AA581" s="91"/>
      <c r="AB581" s="91"/>
      <c r="AC581" s="91">
        <f t="shared" si="12"/>
        <v>7</v>
      </c>
      <c r="AD581" s="91">
        <f t="shared" si="13"/>
        <v>7</v>
      </c>
      <c r="AE581" s="16"/>
      <c r="AF581" s="7"/>
      <c r="AH581"/>
      <c r="AI581"/>
      <c r="AJ581"/>
      <c r="AK581"/>
      <c r="AL581"/>
      <c r="AM581"/>
      <c r="AN581"/>
      <c r="AO581"/>
      <c r="AP581"/>
      <c r="AQ581"/>
      <c r="AR581"/>
      <c r="AS581"/>
      <c r="AT581"/>
      <c r="AU581"/>
      <c r="AV581"/>
      <c r="AW581"/>
      <c r="AX581"/>
      <c r="AY581"/>
      <c r="AZ581"/>
      <c r="BA581"/>
      <c r="BB581"/>
      <c r="BC581"/>
      <c r="BD581"/>
      <c r="BE581"/>
      <c r="BF581"/>
      <c r="BG581"/>
    </row>
    <row r="582" spans="1:59" s="104" customFormat="1" ht="13.4" hidden="1" customHeight="1" outlineLevel="2" x14ac:dyDescent="0.35">
      <c r="A582" s="102"/>
      <c r="B582" s="95"/>
      <c r="C582" s="17"/>
      <c r="D582" s="17"/>
      <c r="E582" s="17"/>
      <c r="F582" s="13"/>
      <c r="G582" s="91"/>
      <c r="H582" s="91"/>
      <c r="I582" s="101" t="s">
        <v>352</v>
      </c>
      <c r="J582" s="226">
        <f>Annual!J597</f>
        <v>0.68</v>
      </c>
      <c r="K582" s="226">
        <f>Annual!K597</f>
        <v>0.68</v>
      </c>
      <c r="L582" s="226">
        <f>Annual!L597</f>
        <v>0.68</v>
      </c>
      <c r="M582" s="226">
        <f>Annual!M597</f>
        <v>0.68</v>
      </c>
      <c r="N582" s="226">
        <f>Annual!N597</f>
        <v>0.68</v>
      </c>
      <c r="O582" s="226">
        <f>Annual!O597</f>
        <v>0.68</v>
      </c>
      <c r="P582" s="226">
        <f>Annual!P597</f>
        <v>0.68</v>
      </c>
      <c r="Q582" s="226">
        <f>Annual!Q597</f>
        <v>0.68</v>
      </c>
      <c r="R582" s="226">
        <f>Annual!R597</f>
        <v>0.68</v>
      </c>
      <c r="S582" s="571"/>
      <c r="T582" s="226">
        <f>Annual!T597</f>
        <v>-0.1</v>
      </c>
      <c r="U582" s="91"/>
      <c r="V582" s="226">
        <f>Annual!V597</f>
        <v>0</v>
      </c>
      <c r="W582" s="91"/>
      <c r="X582" s="91"/>
      <c r="Y582" s="91"/>
      <c r="Z582" s="91"/>
      <c r="AA582" s="91"/>
      <c r="AB582" s="91"/>
      <c r="AC582" s="91">
        <f t="shared" si="12"/>
        <v>7</v>
      </c>
      <c r="AD582" s="91">
        <f t="shared" si="13"/>
        <v>8</v>
      </c>
      <c r="AE582" s="16"/>
      <c r="AF582" s="7"/>
      <c r="AH582"/>
      <c r="AI582"/>
      <c r="AJ582"/>
      <c r="AK582"/>
      <c r="AL582"/>
      <c r="AM582"/>
      <c r="AN582"/>
      <c r="AO582"/>
      <c r="AP582"/>
      <c r="AQ582"/>
      <c r="AR582"/>
      <c r="AS582"/>
      <c r="AT582"/>
      <c r="AU582"/>
      <c r="AV582"/>
      <c r="AW582"/>
      <c r="AX582"/>
      <c r="AY582"/>
      <c r="AZ582"/>
      <c r="BA582"/>
      <c r="BB582"/>
      <c r="BC582"/>
      <c r="BD582"/>
      <c r="BE582"/>
      <c r="BF582"/>
      <c r="BG582"/>
    </row>
    <row r="583" spans="1:59" s="104" customFormat="1" ht="13.4" hidden="1" customHeight="1" outlineLevel="2" x14ac:dyDescent="0.35">
      <c r="A583" s="102"/>
      <c r="B583" s="95"/>
      <c r="C583" s="17"/>
      <c r="D583" s="17"/>
      <c r="E583" s="17"/>
      <c r="F583" s="13"/>
      <c r="G583" s="91"/>
      <c r="H583" s="91"/>
      <c r="I583" s="101" t="s">
        <v>353</v>
      </c>
      <c r="J583" s="226">
        <f>Annual!J598</f>
        <v>0.65</v>
      </c>
      <c r="K583" s="226">
        <f>Annual!K598</f>
        <v>0.65</v>
      </c>
      <c r="L583" s="226">
        <f>Annual!L598</f>
        <v>0.65</v>
      </c>
      <c r="M583" s="226">
        <f>Annual!M598</f>
        <v>0.65</v>
      </c>
      <c r="N583" s="226">
        <f>Annual!N598</f>
        <v>0.65</v>
      </c>
      <c r="O583" s="226">
        <f>Annual!O598</f>
        <v>0.65</v>
      </c>
      <c r="P583" s="226">
        <f>Annual!P598</f>
        <v>0.65</v>
      </c>
      <c r="Q583" s="226">
        <f>Annual!Q598</f>
        <v>0.65</v>
      </c>
      <c r="R583" s="226">
        <f>Annual!R598</f>
        <v>0.65</v>
      </c>
      <c r="S583" s="571"/>
      <c r="T583" s="226">
        <f>Annual!T598</f>
        <v>-0.1</v>
      </c>
      <c r="U583" s="91"/>
      <c r="V583" s="226">
        <f>Annual!V598</f>
        <v>0</v>
      </c>
      <c r="W583" s="91"/>
      <c r="X583" s="91"/>
      <c r="Y583" s="91"/>
      <c r="Z583" s="91"/>
      <c r="AA583" s="91"/>
      <c r="AB583" s="91"/>
      <c r="AC583" s="91">
        <f t="shared" si="12"/>
        <v>7</v>
      </c>
      <c r="AD583" s="91">
        <f t="shared" si="13"/>
        <v>9</v>
      </c>
      <c r="AE583" s="16"/>
      <c r="AF583" s="7"/>
      <c r="AH583"/>
      <c r="AI583"/>
      <c r="AJ583"/>
      <c r="AK583"/>
      <c r="AL583"/>
      <c r="AM583"/>
      <c r="AN583"/>
      <c r="AO583"/>
      <c r="AP583"/>
      <c r="AQ583"/>
      <c r="AR583"/>
      <c r="AS583"/>
      <c r="AT583"/>
      <c r="AU583"/>
      <c r="AV583"/>
      <c r="AW583"/>
      <c r="AX583"/>
      <c r="AY583"/>
      <c r="AZ583"/>
      <c r="BA583"/>
      <c r="BB583"/>
      <c r="BC583"/>
      <c r="BD583"/>
      <c r="BE583"/>
      <c r="BF583"/>
      <c r="BG583"/>
    </row>
    <row r="584" spans="1:59" s="104" customFormat="1" ht="13.4" hidden="1" customHeight="1" outlineLevel="2" x14ac:dyDescent="0.35">
      <c r="A584" s="102"/>
      <c r="B584" s="95"/>
      <c r="C584" s="17"/>
      <c r="D584" s="17"/>
      <c r="E584" s="17"/>
      <c r="F584" s="13"/>
      <c r="G584" s="91"/>
      <c r="H584" s="91" t="s">
        <v>755</v>
      </c>
      <c r="I584" s="101" t="s">
        <v>344</v>
      </c>
      <c r="J584" s="226">
        <f>Annual!J599</f>
        <v>0.81</v>
      </c>
      <c r="K584" s="226">
        <f>Annual!K599</f>
        <v>0.81</v>
      </c>
      <c r="L584" s="226">
        <f>Annual!L599</f>
        <v>0.81</v>
      </c>
      <c r="M584" s="226">
        <f>Annual!M599</f>
        <v>0.81</v>
      </c>
      <c r="N584" s="226">
        <f>Annual!N599</f>
        <v>0.81</v>
      </c>
      <c r="O584" s="226">
        <f>Annual!O599</f>
        <v>0.81</v>
      </c>
      <c r="P584" s="226">
        <f>Annual!P599</f>
        <v>0.81</v>
      </c>
      <c r="Q584" s="226">
        <f>Annual!Q599</f>
        <v>0.81</v>
      </c>
      <c r="R584" s="226">
        <f>Annual!R599</f>
        <v>0.81</v>
      </c>
      <c r="S584" s="571"/>
      <c r="T584" s="226">
        <f>Annual!T599</f>
        <v>-0.09</v>
      </c>
      <c r="U584" s="91"/>
      <c r="V584" s="226">
        <f>Annual!V599</f>
        <v>0</v>
      </c>
      <c r="W584" s="91"/>
      <c r="X584" s="91"/>
      <c r="Y584" s="91"/>
      <c r="Z584" s="91"/>
      <c r="AA584" s="91"/>
      <c r="AB584" s="91"/>
      <c r="AC584" s="91">
        <f t="shared" si="12"/>
        <v>8</v>
      </c>
      <c r="AD584" s="91">
        <f t="shared" si="13"/>
        <v>0</v>
      </c>
      <c r="AE584" s="16"/>
      <c r="AF584" s="7"/>
      <c r="AH584"/>
      <c r="AI584"/>
      <c r="AJ584"/>
      <c r="AK584"/>
      <c r="AL584"/>
      <c r="AM584"/>
      <c r="AN584"/>
      <c r="AO584"/>
      <c r="AP584"/>
      <c r="AQ584"/>
      <c r="AR584"/>
      <c r="AS584"/>
      <c r="AT584"/>
      <c r="AU584"/>
      <c r="AV584"/>
      <c r="AW584"/>
      <c r="AX584"/>
      <c r="AY584"/>
      <c r="AZ584"/>
      <c r="BA584"/>
      <c r="BB584"/>
      <c r="BC584"/>
      <c r="BD584"/>
      <c r="BE584"/>
      <c r="BF584"/>
      <c r="BG584"/>
    </row>
    <row r="585" spans="1:59" s="104" customFormat="1" ht="13.4" hidden="1" customHeight="1" outlineLevel="2" x14ac:dyDescent="0.35">
      <c r="A585" s="102"/>
      <c r="B585" s="95"/>
      <c r="C585" s="17"/>
      <c r="D585" s="17"/>
      <c r="E585" s="17"/>
      <c r="F585" s="13"/>
      <c r="G585" s="91"/>
      <c r="H585" s="91"/>
      <c r="I585" s="101" t="s">
        <v>345</v>
      </c>
      <c r="J585" s="226">
        <f>Annual!J600</f>
        <v>0.81</v>
      </c>
      <c r="K585" s="226">
        <f>Annual!K600</f>
        <v>0.81</v>
      </c>
      <c r="L585" s="226">
        <f>Annual!L600</f>
        <v>0.81</v>
      </c>
      <c r="M585" s="226">
        <f>Annual!M600</f>
        <v>0.81</v>
      </c>
      <c r="N585" s="226">
        <f>Annual!N600</f>
        <v>0.81</v>
      </c>
      <c r="O585" s="226">
        <f>Annual!O600</f>
        <v>0.81</v>
      </c>
      <c r="P585" s="226">
        <f>Annual!P600</f>
        <v>0.81</v>
      </c>
      <c r="Q585" s="226">
        <f>Annual!Q600</f>
        <v>0.81</v>
      </c>
      <c r="R585" s="226">
        <f>Annual!R600</f>
        <v>0.81</v>
      </c>
      <c r="S585" s="571"/>
      <c r="T585" s="226">
        <f>Annual!T600</f>
        <v>-0.09</v>
      </c>
      <c r="U585" s="91"/>
      <c r="V585" s="226">
        <f>Annual!V600</f>
        <v>0</v>
      </c>
      <c r="W585" s="91"/>
      <c r="X585" s="91"/>
      <c r="Y585" s="91"/>
      <c r="Z585" s="91"/>
      <c r="AA585" s="91"/>
      <c r="AB585" s="91"/>
      <c r="AC585" s="91">
        <f t="shared" si="12"/>
        <v>8</v>
      </c>
      <c r="AD585" s="91">
        <f t="shared" si="13"/>
        <v>1</v>
      </c>
      <c r="AE585" s="16"/>
      <c r="AF585" s="7"/>
      <c r="AH585"/>
      <c r="AI585"/>
      <c r="AJ585"/>
      <c r="AK585"/>
      <c r="AL585"/>
      <c r="AM585"/>
      <c r="AN585"/>
      <c r="AO585"/>
      <c r="AP585"/>
      <c r="AQ585"/>
      <c r="AR585"/>
      <c r="AS585"/>
      <c r="AT585"/>
      <c r="AU585"/>
      <c r="AV585"/>
      <c r="AW585"/>
      <c r="AX585"/>
      <c r="AY585"/>
      <c r="AZ585"/>
      <c r="BA585"/>
      <c r="BB585"/>
      <c r="BC585"/>
      <c r="BD585"/>
      <c r="BE585"/>
      <c r="BF585"/>
      <c r="BG585"/>
    </row>
    <row r="586" spans="1:59" s="104" customFormat="1" ht="13.4" hidden="1" customHeight="1" outlineLevel="2" x14ac:dyDescent="0.35">
      <c r="A586" s="102"/>
      <c r="B586" s="95"/>
      <c r="C586" s="17"/>
      <c r="D586" s="17"/>
      <c r="E586" s="17"/>
      <c r="F586" s="13"/>
      <c r="G586" s="91"/>
      <c r="H586" s="91"/>
      <c r="I586" s="101" t="s">
        <v>346</v>
      </c>
      <c r="J586" s="226">
        <f>Annual!J601</f>
        <v>0.81</v>
      </c>
      <c r="K586" s="226">
        <f>Annual!K601</f>
        <v>0.81</v>
      </c>
      <c r="L586" s="226">
        <f>Annual!L601</f>
        <v>0.81</v>
      </c>
      <c r="M586" s="226">
        <f>Annual!M601</f>
        <v>0.81</v>
      </c>
      <c r="N586" s="226">
        <f>Annual!N601</f>
        <v>0.81</v>
      </c>
      <c r="O586" s="226">
        <f>Annual!O601</f>
        <v>0.81</v>
      </c>
      <c r="P586" s="226">
        <f>Annual!P601</f>
        <v>0.81</v>
      </c>
      <c r="Q586" s="226">
        <f>Annual!Q601</f>
        <v>0.81</v>
      </c>
      <c r="R586" s="226">
        <f>Annual!R601</f>
        <v>0.81</v>
      </c>
      <c r="S586" s="571"/>
      <c r="T586" s="226">
        <f>Annual!T601</f>
        <v>-0.09</v>
      </c>
      <c r="U586" s="91"/>
      <c r="V586" s="226">
        <f>Annual!V601</f>
        <v>0</v>
      </c>
      <c r="W586" s="91"/>
      <c r="X586" s="91"/>
      <c r="Y586" s="91"/>
      <c r="Z586" s="91"/>
      <c r="AA586" s="91"/>
      <c r="AB586" s="91"/>
      <c r="AC586" s="91">
        <f t="shared" si="12"/>
        <v>8</v>
      </c>
      <c r="AD586" s="91">
        <f t="shared" si="13"/>
        <v>2</v>
      </c>
      <c r="AE586" s="16"/>
      <c r="AF586" s="7"/>
      <c r="AH586"/>
      <c r="AI586"/>
      <c r="AJ586"/>
      <c r="AK586"/>
      <c r="AL586"/>
      <c r="AM586"/>
      <c r="AN586"/>
      <c r="AO586"/>
      <c r="AP586"/>
      <c r="AQ586"/>
      <c r="AR586"/>
      <c r="AS586"/>
      <c r="AT586"/>
      <c r="AU586"/>
      <c r="AV586"/>
      <c r="AW586"/>
      <c r="AX586"/>
      <c r="AY586"/>
      <c r="AZ586"/>
      <c r="BA586"/>
      <c r="BB586"/>
      <c r="BC586"/>
      <c r="BD586"/>
      <c r="BE586"/>
      <c r="BF586"/>
      <c r="BG586"/>
    </row>
    <row r="587" spans="1:59" s="104" customFormat="1" ht="13.4" hidden="1" customHeight="1" outlineLevel="2" x14ac:dyDescent="0.35">
      <c r="A587" s="102"/>
      <c r="B587" s="95"/>
      <c r="C587" s="17"/>
      <c r="D587" s="17"/>
      <c r="E587" s="17"/>
      <c r="F587" s="13"/>
      <c r="G587" s="91"/>
      <c r="H587" s="91"/>
      <c r="I587" s="101" t="s">
        <v>347</v>
      </c>
      <c r="J587" s="226">
        <f>Annual!J602</f>
        <v>0.8</v>
      </c>
      <c r="K587" s="226">
        <f>Annual!K602</f>
        <v>0.8</v>
      </c>
      <c r="L587" s="226">
        <f>Annual!L602</f>
        <v>0.8</v>
      </c>
      <c r="M587" s="226">
        <f>Annual!M602</f>
        <v>0.8</v>
      </c>
      <c r="N587" s="226">
        <f>Annual!N602</f>
        <v>0.8</v>
      </c>
      <c r="O587" s="226">
        <f>Annual!O602</f>
        <v>0.8</v>
      </c>
      <c r="P587" s="226">
        <f>Annual!P602</f>
        <v>0.8</v>
      </c>
      <c r="Q587" s="226">
        <f>Annual!Q602</f>
        <v>0.8</v>
      </c>
      <c r="R587" s="226">
        <f>Annual!R602</f>
        <v>0.8</v>
      </c>
      <c r="S587" s="571"/>
      <c r="T587" s="226">
        <f>Annual!T602</f>
        <v>-0.08</v>
      </c>
      <c r="U587" s="91"/>
      <c r="V587" s="226">
        <f>Annual!V602</f>
        <v>0.05</v>
      </c>
      <c r="W587" s="91"/>
      <c r="X587" s="91"/>
      <c r="Y587" s="91"/>
      <c r="Z587" s="91"/>
      <c r="AA587" s="91"/>
      <c r="AB587" s="91"/>
      <c r="AC587" s="91">
        <f t="shared" si="12"/>
        <v>8</v>
      </c>
      <c r="AD587" s="91">
        <f t="shared" si="13"/>
        <v>3</v>
      </c>
      <c r="AE587" s="16"/>
      <c r="AF587" s="7"/>
      <c r="AH587"/>
      <c r="AI587"/>
      <c r="AJ587"/>
      <c r="AK587"/>
      <c r="AL587"/>
      <c r="AM587"/>
      <c r="AN587"/>
      <c r="AO587"/>
      <c r="AP587"/>
      <c r="AQ587"/>
      <c r="AR587"/>
      <c r="AS587"/>
      <c r="AT587"/>
      <c r="AU587"/>
      <c r="AV587"/>
      <c r="AW587"/>
      <c r="AX587"/>
      <c r="AY587"/>
      <c r="AZ587"/>
      <c r="BA587"/>
      <c r="BB587"/>
      <c r="BC587"/>
      <c r="BD587"/>
      <c r="BE587"/>
      <c r="BF587"/>
      <c r="BG587"/>
    </row>
    <row r="588" spans="1:59" s="104" customFormat="1" ht="13.4" hidden="1" customHeight="1" outlineLevel="2" x14ac:dyDescent="0.35">
      <c r="A588" s="102"/>
      <c r="B588" s="95"/>
      <c r="C588" s="17"/>
      <c r="D588" s="17"/>
      <c r="E588" s="17"/>
      <c r="F588" s="13"/>
      <c r="G588" s="91"/>
      <c r="H588" s="91"/>
      <c r="I588" s="101" t="s">
        <v>348</v>
      </c>
      <c r="J588" s="226">
        <f>Annual!J603</f>
        <v>0.78</v>
      </c>
      <c r="K588" s="226">
        <f>Annual!K603</f>
        <v>0.78</v>
      </c>
      <c r="L588" s="226">
        <f>Annual!L603</f>
        <v>0.78</v>
      </c>
      <c r="M588" s="226">
        <f>Annual!M603</f>
        <v>0.78</v>
      </c>
      <c r="N588" s="226">
        <f>Annual!N603</f>
        <v>0.78</v>
      </c>
      <c r="O588" s="226">
        <f>Annual!O603</f>
        <v>0.78</v>
      </c>
      <c r="P588" s="226">
        <f>Annual!P603</f>
        <v>0.78</v>
      </c>
      <c r="Q588" s="226">
        <f>Annual!Q603</f>
        <v>0.78</v>
      </c>
      <c r="R588" s="226">
        <f>Annual!R603</f>
        <v>0.78</v>
      </c>
      <c r="S588" s="571"/>
      <c r="T588" s="226">
        <f>Annual!T603</f>
        <v>-0.06</v>
      </c>
      <c r="U588" s="91"/>
      <c r="V588" s="226">
        <f>Annual!V603</f>
        <v>0.1</v>
      </c>
      <c r="W588" s="91"/>
      <c r="X588" s="91"/>
      <c r="Y588" s="91"/>
      <c r="Z588" s="91"/>
      <c r="AA588" s="91"/>
      <c r="AB588" s="91"/>
      <c r="AC588" s="91">
        <f t="shared" si="12"/>
        <v>8</v>
      </c>
      <c r="AD588" s="91">
        <f t="shared" si="13"/>
        <v>4</v>
      </c>
      <c r="AE588" s="16"/>
      <c r="AF588" s="7"/>
      <c r="AH588"/>
      <c r="AI588"/>
      <c r="AJ588"/>
      <c r="AK588"/>
      <c r="AL588"/>
      <c r="AM588"/>
      <c r="AN588"/>
      <c r="AO588"/>
      <c r="AP588"/>
      <c r="AQ588"/>
      <c r="AR588"/>
      <c r="AS588"/>
      <c r="AT588"/>
      <c r="AU588"/>
      <c r="AV588"/>
      <c r="AW588"/>
      <c r="AX588"/>
      <c r="AY588"/>
      <c r="AZ588"/>
      <c r="BA588"/>
      <c r="BB588"/>
      <c r="BC588"/>
      <c r="BD588"/>
      <c r="BE588"/>
      <c r="BF588"/>
      <c r="BG588"/>
    </row>
    <row r="589" spans="1:59" s="104" customFormat="1" ht="13.4" hidden="1" customHeight="1" outlineLevel="2" x14ac:dyDescent="0.35">
      <c r="A589" s="102"/>
      <c r="B589" s="95"/>
      <c r="C589" s="17"/>
      <c r="D589" s="17"/>
      <c r="E589" s="17"/>
      <c r="F589" s="13"/>
      <c r="G589" s="91"/>
      <c r="H589" s="91"/>
      <c r="I589" s="101" t="s">
        <v>349</v>
      </c>
      <c r="J589" s="226">
        <f>Annual!J604</f>
        <v>0.73499999999999999</v>
      </c>
      <c r="K589" s="226">
        <f>Annual!K604</f>
        <v>0.73499999999999999</v>
      </c>
      <c r="L589" s="226">
        <f>Annual!L604</f>
        <v>0.73499999999999999</v>
      </c>
      <c r="M589" s="226">
        <f>Annual!M604</f>
        <v>0.73499999999999999</v>
      </c>
      <c r="N589" s="226">
        <f>Annual!N604</f>
        <v>0.73499999999999999</v>
      </c>
      <c r="O589" s="226">
        <f>Annual!O604</f>
        <v>0.73499999999999999</v>
      </c>
      <c r="P589" s="226">
        <f>Annual!P604</f>
        <v>0.73499999999999999</v>
      </c>
      <c r="Q589" s="226">
        <f>Annual!Q604</f>
        <v>0.73499999999999999</v>
      </c>
      <c r="R589" s="226">
        <f>Annual!R604</f>
        <v>0.73499999999999999</v>
      </c>
      <c r="S589" s="571"/>
      <c r="T589" s="226">
        <f>Annual!T604</f>
        <v>-0.1</v>
      </c>
      <c r="U589" s="91"/>
      <c r="V589" s="226">
        <f>Annual!V604</f>
        <v>0</v>
      </c>
      <c r="W589" s="91"/>
      <c r="X589" s="91"/>
      <c r="Y589" s="91"/>
      <c r="Z589" s="91"/>
      <c r="AA589" s="91"/>
      <c r="AB589" s="91"/>
      <c r="AC589" s="91">
        <f t="shared" si="12"/>
        <v>8</v>
      </c>
      <c r="AD589" s="91">
        <f t="shared" si="13"/>
        <v>5</v>
      </c>
      <c r="AE589" s="16"/>
      <c r="AF589" s="7"/>
      <c r="AH589"/>
      <c r="AI589"/>
      <c r="AJ589"/>
      <c r="AK589"/>
      <c r="AL589"/>
      <c r="AM589"/>
      <c r="AN589"/>
      <c r="AO589"/>
      <c r="AP589"/>
      <c r="AQ589"/>
      <c r="AR589"/>
      <c r="AS589"/>
      <c r="AT589"/>
      <c r="AU589"/>
      <c r="AV589"/>
      <c r="AW589"/>
      <c r="AX589"/>
      <c r="AY589"/>
      <c r="AZ589"/>
      <c r="BA589"/>
      <c r="BB589"/>
      <c r="BC589"/>
      <c r="BD589"/>
      <c r="BE589"/>
      <c r="BF589"/>
      <c r="BG589"/>
    </row>
    <row r="590" spans="1:59" s="104" customFormat="1" ht="13.4" hidden="1" customHeight="1" outlineLevel="2" x14ac:dyDescent="0.35">
      <c r="A590" s="102"/>
      <c r="B590" s="95"/>
      <c r="C590" s="17"/>
      <c r="D590" s="17"/>
      <c r="E590" s="17"/>
      <c r="F590" s="13"/>
      <c r="G590" s="91"/>
      <c r="H590" s="91"/>
      <c r="I590" s="101" t="s">
        <v>350</v>
      </c>
      <c r="J590" s="226">
        <f>Annual!J605</f>
        <v>0.71</v>
      </c>
      <c r="K590" s="226">
        <f>Annual!K605</f>
        <v>0.71</v>
      </c>
      <c r="L590" s="226">
        <f>Annual!L605</f>
        <v>0.71</v>
      </c>
      <c r="M590" s="226">
        <f>Annual!M605</f>
        <v>0.71</v>
      </c>
      <c r="N590" s="226">
        <f>Annual!N605</f>
        <v>0.71</v>
      </c>
      <c r="O590" s="226">
        <f>Annual!O605</f>
        <v>0.71</v>
      </c>
      <c r="P590" s="226">
        <f>Annual!P605</f>
        <v>0.71</v>
      </c>
      <c r="Q590" s="226">
        <f>Annual!Q605</f>
        <v>0.71</v>
      </c>
      <c r="R590" s="226">
        <f>Annual!R605</f>
        <v>0.71</v>
      </c>
      <c r="S590" s="571"/>
      <c r="T590" s="226">
        <f>Annual!T605</f>
        <v>-0.1</v>
      </c>
      <c r="U590" s="91"/>
      <c r="V590" s="226">
        <f>Annual!V605</f>
        <v>0</v>
      </c>
      <c r="W590" s="91"/>
      <c r="X590" s="91"/>
      <c r="Y590" s="91"/>
      <c r="Z590" s="91"/>
      <c r="AA590" s="91"/>
      <c r="AB590" s="91"/>
      <c r="AC590" s="91">
        <f t="shared" si="12"/>
        <v>8</v>
      </c>
      <c r="AD590" s="91">
        <f t="shared" si="13"/>
        <v>6</v>
      </c>
      <c r="AE590" s="16"/>
      <c r="AF590" s="7"/>
      <c r="AH590"/>
      <c r="AI590"/>
      <c r="AJ590"/>
      <c r="AK590"/>
      <c r="AL590"/>
      <c r="AM590"/>
      <c r="AN590"/>
      <c r="AO590"/>
      <c r="AP590"/>
      <c r="AQ590"/>
      <c r="AR590"/>
      <c r="AS590"/>
      <c r="AT590"/>
      <c r="AU590"/>
      <c r="AV590"/>
      <c r="AW590"/>
      <c r="AX590"/>
      <c r="AY590"/>
      <c r="AZ590"/>
      <c r="BA590"/>
      <c r="BB590"/>
      <c r="BC590"/>
      <c r="BD590"/>
      <c r="BE590"/>
      <c r="BF590"/>
      <c r="BG590"/>
    </row>
    <row r="591" spans="1:59" s="104" customFormat="1" ht="13.4" hidden="1" customHeight="1" outlineLevel="2" x14ac:dyDescent="0.35">
      <c r="A591" s="102"/>
      <c r="B591" s="95"/>
      <c r="C591" s="17"/>
      <c r="D591" s="17"/>
      <c r="E591" s="17"/>
      <c r="F591" s="13"/>
      <c r="G591" s="91"/>
      <c r="H591" s="91"/>
      <c r="I591" s="101" t="s">
        <v>351</v>
      </c>
      <c r="J591" s="226">
        <f>Annual!J606</f>
        <v>0.7</v>
      </c>
      <c r="K591" s="226">
        <f>Annual!K606</f>
        <v>0.7</v>
      </c>
      <c r="L591" s="226">
        <f>Annual!L606</f>
        <v>0.7</v>
      </c>
      <c r="M591" s="226">
        <f>Annual!M606</f>
        <v>0.7</v>
      </c>
      <c r="N591" s="226">
        <f>Annual!N606</f>
        <v>0.7</v>
      </c>
      <c r="O591" s="226">
        <f>Annual!O606</f>
        <v>0.7</v>
      </c>
      <c r="P591" s="226">
        <f>Annual!P606</f>
        <v>0.7</v>
      </c>
      <c r="Q591" s="226">
        <f>Annual!Q606</f>
        <v>0.7</v>
      </c>
      <c r="R591" s="226">
        <f>Annual!R606</f>
        <v>0.7</v>
      </c>
      <c r="S591" s="571"/>
      <c r="T591" s="226">
        <f>Annual!T606</f>
        <v>-0.1</v>
      </c>
      <c r="U591" s="91"/>
      <c r="V591" s="226">
        <f>Annual!V606</f>
        <v>0</v>
      </c>
      <c r="W591" s="91"/>
      <c r="X591" s="91"/>
      <c r="Y591" s="91"/>
      <c r="Z591" s="91"/>
      <c r="AA591" s="91"/>
      <c r="AB591" s="91"/>
      <c r="AC591" s="91">
        <f t="shared" si="12"/>
        <v>8</v>
      </c>
      <c r="AD591" s="91">
        <f t="shared" si="13"/>
        <v>7</v>
      </c>
      <c r="AE591" s="16"/>
      <c r="AF591" s="7"/>
      <c r="AH591"/>
      <c r="AI591"/>
      <c r="AJ591"/>
      <c r="AK591"/>
      <c r="AL591"/>
      <c r="AM591"/>
      <c r="AN591"/>
      <c r="AO591"/>
      <c r="AP591"/>
      <c r="AQ591"/>
      <c r="AR591"/>
      <c r="AS591"/>
      <c r="AT591"/>
      <c r="AU591"/>
      <c r="AV591"/>
      <c r="AW591"/>
      <c r="AX591"/>
      <c r="AY591"/>
      <c r="AZ591"/>
      <c r="BA591"/>
      <c r="BB591"/>
      <c r="BC591"/>
      <c r="BD591"/>
      <c r="BE591"/>
      <c r="BF591"/>
      <c r="BG591"/>
    </row>
    <row r="592" spans="1:59" s="104" customFormat="1" ht="13.4" hidden="1" customHeight="1" outlineLevel="2" x14ac:dyDescent="0.35">
      <c r="A592" s="102"/>
      <c r="B592" s="95"/>
      <c r="C592" s="17"/>
      <c r="D592" s="17"/>
      <c r="E592" s="17"/>
      <c r="F592" s="13"/>
      <c r="G592" s="91"/>
      <c r="H592" s="91"/>
      <c r="I592" s="101" t="s">
        <v>352</v>
      </c>
      <c r="J592" s="226">
        <f>Annual!J607</f>
        <v>0.68</v>
      </c>
      <c r="K592" s="226">
        <f>Annual!K607</f>
        <v>0.68</v>
      </c>
      <c r="L592" s="226">
        <f>Annual!L607</f>
        <v>0.68</v>
      </c>
      <c r="M592" s="226">
        <f>Annual!M607</f>
        <v>0.68</v>
      </c>
      <c r="N592" s="226">
        <f>Annual!N607</f>
        <v>0.68</v>
      </c>
      <c r="O592" s="226">
        <f>Annual!O607</f>
        <v>0.68</v>
      </c>
      <c r="P592" s="226">
        <f>Annual!P607</f>
        <v>0.68</v>
      </c>
      <c r="Q592" s="226">
        <f>Annual!Q607</f>
        <v>0.68</v>
      </c>
      <c r="R592" s="226">
        <f>Annual!R607</f>
        <v>0.68</v>
      </c>
      <c r="S592" s="571"/>
      <c r="T592" s="226">
        <f>Annual!T607</f>
        <v>-0.1</v>
      </c>
      <c r="U592" s="91"/>
      <c r="V592" s="226">
        <f>Annual!V607</f>
        <v>0</v>
      </c>
      <c r="W592" s="91"/>
      <c r="X592" s="91"/>
      <c r="Y592" s="91"/>
      <c r="Z592" s="91"/>
      <c r="AA592" s="91"/>
      <c r="AB592" s="91"/>
      <c r="AC592" s="91">
        <f t="shared" si="12"/>
        <v>8</v>
      </c>
      <c r="AD592" s="91">
        <f t="shared" si="13"/>
        <v>8</v>
      </c>
      <c r="AE592" s="16"/>
      <c r="AF592" s="7"/>
      <c r="AH592"/>
      <c r="AI592"/>
      <c r="AJ592"/>
      <c r="AK592"/>
      <c r="AL592"/>
      <c r="AM592"/>
      <c r="AN592"/>
      <c r="AO592"/>
      <c r="AP592"/>
      <c r="AQ592"/>
      <c r="AR592"/>
      <c r="AS592"/>
      <c r="AT592"/>
      <c r="AU592"/>
      <c r="AV592"/>
      <c r="AW592"/>
      <c r="AX592"/>
      <c r="AY592"/>
      <c r="AZ592"/>
      <c r="BA592"/>
      <c r="BB592"/>
      <c r="BC592"/>
      <c r="BD592"/>
      <c r="BE592"/>
      <c r="BF592"/>
      <c r="BG592"/>
    </row>
    <row r="593" spans="1:62" s="104" customFormat="1" ht="13.4" hidden="1" customHeight="1" outlineLevel="2" x14ac:dyDescent="0.35">
      <c r="A593" s="102"/>
      <c r="B593" s="95"/>
      <c r="C593" s="17"/>
      <c r="D593" s="17"/>
      <c r="E593" s="17"/>
      <c r="F593" s="13"/>
      <c r="G593" s="91"/>
      <c r="H593" s="91"/>
      <c r="I593" s="101" t="s">
        <v>353</v>
      </c>
      <c r="J593" s="226">
        <f>Annual!J608</f>
        <v>0.65</v>
      </c>
      <c r="K593" s="226">
        <f>Annual!K608</f>
        <v>0.65</v>
      </c>
      <c r="L593" s="226">
        <f>Annual!L608</f>
        <v>0.65</v>
      </c>
      <c r="M593" s="226">
        <f>Annual!M608</f>
        <v>0.65</v>
      </c>
      <c r="N593" s="226">
        <f>Annual!N608</f>
        <v>0.65</v>
      </c>
      <c r="O593" s="226">
        <f>Annual!O608</f>
        <v>0.65</v>
      </c>
      <c r="P593" s="226">
        <f>Annual!P608</f>
        <v>0.65</v>
      </c>
      <c r="Q593" s="226">
        <f>Annual!Q608</f>
        <v>0.65</v>
      </c>
      <c r="R593" s="226">
        <f>Annual!R608</f>
        <v>0.65</v>
      </c>
      <c r="S593" s="571"/>
      <c r="T593" s="226">
        <f>Annual!T608</f>
        <v>-0.1</v>
      </c>
      <c r="U593" s="91"/>
      <c r="V593" s="226">
        <f>Annual!V608</f>
        <v>0</v>
      </c>
      <c r="W593" s="91"/>
      <c r="X593" s="91"/>
      <c r="Y593" s="91"/>
      <c r="Z593" s="91"/>
      <c r="AA593" s="91"/>
      <c r="AB593" s="91"/>
      <c r="AC593" s="91">
        <f t="shared" si="12"/>
        <v>8</v>
      </c>
      <c r="AD593" s="91">
        <f t="shared" si="13"/>
        <v>9</v>
      </c>
      <c r="AE593" s="16"/>
      <c r="AF593" s="7"/>
      <c r="AH593"/>
      <c r="AI593"/>
      <c r="AJ593"/>
      <c r="AK593"/>
      <c r="AL593"/>
      <c r="AM593"/>
      <c r="AN593"/>
      <c r="AO593"/>
      <c r="AP593"/>
      <c r="AQ593"/>
      <c r="AR593"/>
      <c r="AS593"/>
      <c r="AT593"/>
      <c r="AU593"/>
      <c r="AV593"/>
      <c r="AW593"/>
      <c r="AX593"/>
      <c r="AY593"/>
      <c r="AZ593"/>
      <c r="BA593"/>
      <c r="BB593"/>
      <c r="BC593"/>
      <c r="BD593"/>
      <c r="BE593"/>
      <c r="BF593"/>
      <c r="BG593"/>
    </row>
    <row r="594" spans="1:62" s="104" customFormat="1" ht="13.4" hidden="1" customHeight="1" outlineLevel="2" x14ac:dyDescent="0.35">
      <c r="A594" s="102"/>
      <c r="B594" s="95"/>
      <c r="C594" s="17"/>
      <c r="D594" s="17"/>
      <c r="E594" s="17"/>
      <c r="F594" s="13"/>
      <c r="G594" s="91"/>
      <c r="H594" s="91" t="s">
        <v>756</v>
      </c>
      <c r="I594" s="101" t="s">
        <v>344</v>
      </c>
      <c r="J594" s="226">
        <f>Annual!J609</f>
        <v>0.81</v>
      </c>
      <c r="K594" s="226">
        <f>Annual!K609</f>
        <v>0.81</v>
      </c>
      <c r="L594" s="226">
        <f>Annual!L609</f>
        <v>0.81</v>
      </c>
      <c r="M594" s="226">
        <f>Annual!M609</f>
        <v>0.81</v>
      </c>
      <c r="N594" s="226">
        <f>Annual!N609</f>
        <v>0.81</v>
      </c>
      <c r="O594" s="226">
        <f>Annual!O609</f>
        <v>0.81</v>
      </c>
      <c r="P594" s="226">
        <f>Annual!P609</f>
        <v>0.81</v>
      </c>
      <c r="Q594" s="226">
        <f>Annual!Q609</f>
        <v>0.81</v>
      </c>
      <c r="R594" s="226">
        <f>Annual!R609</f>
        <v>0.81</v>
      </c>
      <c r="S594" s="571"/>
      <c r="T594" s="226">
        <f>Annual!T609</f>
        <v>-0.09</v>
      </c>
      <c r="U594" s="91"/>
      <c r="V594" s="226">
        <f>Annual!V609</f>
        <v>0</v>
      </c>
      <c r="W594" s="91"/>
      <c r="X594" s="91"/>
      <c r="Y594" s="91"/>
      <c r="Z594" s="91"/>
      <c r="AA594" s="91"/>
      <c r="AB594" s="91"/>
      <c r="AC594" s="91">
        <f t="shared" si="12"/>
        <v>9</v>
      </c>
      <c r="AD594" s="91">
        <f t="shared" si="13"/>
        <v>0</v>
      </c>
      <c r="AE594" s="16"/>
      <c r="AF594" s="7"/>
      <c r="AH594"/>
      <c r="AI594"/>
      <c r="AJ594"/>
      <c r="AK594"/>
      <c r="AL594"/>
      <c r="AM594"/>
      <c r="AN594"/>
      <c r="AO594"/>
      <c r="AP594"/>
      <c r="AQ594"/>
      <c r="AR594"/>
      <c r="AS594"/>
      <c r="AT594"/>
      <c r="AU594"/>
      <c r="AV594"/>
      <c r="AW594"/>
      <c r="AX594"/>
      <c r="AY594"/>
      <c r="AZ594"/>
      <c r="BA594"/>
      <c r="BB594"/>
      <c r="BC594"/>
      <c r="BD594"/>
      <c r="BE594"/>
      <c r="BF594"/>
      <c r="BG594"/>
    </row>
    <row r="595" spans="1:62" s="104" customFormat="1" ht="13.4" hidden="1" customHeight="1" outlineLevel="2" x14ac:dyDescent="0.35">
      <c r="A595" s="102"/>
      <c r="B595" s="95"/>
      <c r="C595" s="17"/>
      <c r="D595" s="17"/>
      <c r="E595" s="17"/>
      <c r="F595" s="13"/>
      <c r="G595" s="91"/>
      <c r="H595" s="91"/>
      <c r="I595" s="101" t="s">
        <v>345</v>
      </c>
      <c r="J595" s="226">
        <f>Annual!J610</f>
        <v>0.81</v>
      </c>
      <c r="K595" s="226">
        <f>Annual!K610</f>
        <v>0.81</v>
      </c>
      <c r="L595" s="226">
        <f>Annual!L610</f>
        <v>0.81</v>
      </c>
      <c r="M595" s="226">
        <f>Annual!M610</f>
        <v>0.81</v>
      </c>
      <c r="N595" s="226">
        <f>Annual!N610</f>
        <v>0.81</v>
      </c>
      <c r="O595" s="226">
        <f>Annual!O610</f>
        <v>0.81</v>
      </c>
      <c r="P595" s="226">
        <f>Annual!P610</f>
        <v>0.81</v>
      </c>
      <c r="Q595" s="226">
        <f>Annual!Q610</f>
        <v>0.81</v>
      </c>
      <c r="R595" s="226">
        <f>Annual!R610</f>
        <v>0.81</v>
      </c>
      <c r="S595" s="571"/>
      <c r="T595" s="226">
        <f>Annual!T610</f>
        <v>-0.09</v>
      </c>
      <c r="U595" s="91"/>
      <c r="V595" s="226">
        <f>Annual!V610</f>
        <v>0</v>
      </c>
      <c r="W595" s="91"/>
      <c r="X595" s="91"/>
      <c r="Y595" s="91"/>
      <c r="Z595" s="91"/>
      <c r="AA595" s="91"/>
      <c r="AB595" s="91"/>
      <c r="AC595" s="91">
        <f t="shared" si="12"/>
        <v>9</v>
      </c>
      <c r="AD595" s="91">
        <f t="shared" si="13"/>
        <v>1</v>
      </c>
      <c r="AE595" s="16"/>
      <c r="AF595" s="7"/>
      <c r="AH595"/>
      <c r="AI595"/>
      <c r="AJ595"/>
      <c r="AK595"/>
      <c r="AL595"/>
      <c r="AM595"/>
      <c r="AN595"/>
      <c r="AO595"/>
      <c r="AP595"/>
      <c r="AQ595"/>
      <c r="AR595"/>
      <c r="AS595"/>
      <c r="AT595"/>
      <c r="AU595"/>
      <c r="AV595"/>
      <c r="AW595"/>
      <c r="AX595"/>
      <c r="AY595"/>
      <c r="AZ595"/>
      <c r="BA595"/>
      <c r="BB595"/>
      <c r="BC595"/>
      <c r="BD595"/>
      <c r="BE595"/>
      <c r="BF595"/>
      <c r="BG595"/>
    </row>
    <row r="596" spans="1:62" s="104" customFormat="1" ht="13.4" hidden="1" customHeight="1" outlineLevel="2" x14ac:dyDescent="0.35">
      <c r="A596" s="102"/>
      <c r="B596" s="95"/>
      <c r="C596" s="17"/>
      <c r="D596" s="17"/>
      <c r="E596" s="17"/>
      <c r="F596" s="13"/>
      <c r="G596" s="91"/>
      <c r="H596" s="91"/>
      <c r="I596" s="101" t="s">
        <v>346</v>
      </c>
      <c r="J596" s="226">
        <f>Annual!J611</f>
        <v>0.81</v>
      </c>
      <c r="K596" s="226">
        <f>Annual!K611</f>
        <v>0.81</v>
      </c>
      <c r="L596" s="226">
        <f>Annual!L611</f>
        <v>0.81</v>
      </c>
      <c r="M596" s="226">
        <f>Annual!M611</f>
        <v>0.81</v>
      </c>
      <c r="N596" s="226">
        <f>Annual!N611</f>
        <v>0.81</v>
      </c>
      <c r="O596" s="226">
        <f>Annual!O611</f>
        <v>0.81</v>
      </c>
      <c r="P596" s="226">
        <f>Annual!P611</f>
        <v>0.81</v>
      </c>
      <c r="Q596" s="226">
        <f>Annual!Q611</f>
        <v>0.81</v>
      </c>
      <c r="R596" s="226">
        <f>Annual!R611</f>
        <v>0.81</v>
      </c>
      <c r="S596" s="571"/>
      <c r="T596" s="226">
        <f>Annual!T611</f>
        <v>-0.09</v>
      </c>
      <c r="U596" s="91"/>
      <c r="V596" s="226">
        <f>Annual!V611</f>
        <v>0</v>
      </c>
      <c r="W596" s="91"/>
      <c r="X596" s="91"/>
      <c r="Y596" s="91"/>
      <c r="Z596" s="91"/>
      <c r="AA596" s="91"/>
      <c r="AB596" s="91"/>
      <c r="AC596" s="91">
        <f t="shared" si="12"/>
        <v>9</v>
      </c>
      <c r="AD596" s="91">
        <f t="shared" si="13"/>
        <v>2</v>
      </c>
      <c r="AE596" s="16"/>
      <c r="AF596" s="7"/>
      <c r="AH596"/>
      <c r="AI596"/>
      <c r="AJ596"/>
      <c r="AK596"/>
      <c r="AL596"/>
      <c r="AM596"/>
      <c r="AN596"/>
      <c r="AO596"/>
      <c r="AP596"/>
      <c r="AQ596"/>
      <c r="AR596"/>
      <c r="AS596"/>
      <c r="AT596"/>
      <c r="AU596"/>
      <c r="AV596"/>
      <c r="AW596"/>
      <c r="AX596"/>
      <c r="AY596"/>
      <c r="AZ596"/>
      <c r="BA596"/>
      <c r="BB596"/>
      <c r="BC596"/>
      <c r="BD596"/>
      <c r="BE596"/>
      <c r="BF596"/>
      <c r="BG596"/>
    </row>
    <row r="597" spans="1:62" s="104" customFormat="1" ht="13.4" hidden="1" customHeight="1" outlineLevel="2" x14ac:dyDescent="0.35">
      <c r="A597" s="102"/>
      <c r="B597" s="95"/>
      <c r="C597" s="17"/>
      <c r="D597" s="17"/>
      <c r="E597" s="17"/>
      <c r="F597" s="13"/>
      <c r="G597" s="91"/>
      <c r="H597" s="91"/>
      <c r="I597" s="101" t="s">
        <v>347</v>
      </c>
      <c r="J597" s="226">
        <f>Annual!J612</f>
        <v>0.8</v>
      </c>
      <c r="K597" s="226">
        <f>Annual!K612</f>
        <v>0.8</v>
      </c>
      <c r="L597" s="226">
        <f>Annual!L612</f>
        <v>0.8</v>
      </c>
      <c r="M597" s="226">
        <f>Annual!M612</f>
        <v>0.8</v>
      </c>
      <c r="N597" s="226">
        <f>Annual!N612</f>
        <v>0.8</v>
      </c>
      <c r="O597" s="226">
        <f>Annual!O612</f>
        <v>0.8</v>
      </c>
      <c r="P597" s="226">
        <f>Annual!P612</f>
        <v>0.8</v>
      </c>
      <c r="Q597" s="226">
        <f>Annual!Q612</f>
        <v>0.8</v>
      </c>
      <c r="R597" s="226">
        <f>Annual!R612</f>
        <v>0.8</v>
      </c>
      <c r="S597" s="571"/>
      <c r="T597" s="226">
        <f>Annual!T612</f>
        <v>-0.08</v>
      </c>
      <c r="U597" s="91"/>
      <c r="V597" s="226">
        <f>Annual!V612</f>
        <v>0.05</v>
      </c>
      <c r="W597" s="91"/>
      <c r="X597" s="91"/>
      <c r="Y597" s="91"/>
      <c r="Z597" s="91"/>
      <c r="AA597" s="91"/>
      <c r="AB597" s="91"/>
      <c r="AC597" s="91">
        <f t="shared" si="12"/>
        <v>9</v>
      </c>
      <c r="AD597" s="91">
        <f t="shared" si="13"/>
        <v>3</v>
      </c>
      <c r="AE597" s="16"/>
      <c r="AF597" s="7"/>
      <c r="AH597"/>
      <c r="AI597"/>
      <c r="AJ597"/>
      <c r="AK597"/>
      <c r="AL597"/>
      <c r="AM597"/>
      <c r="AN597"/>
      <c r="AO597"/>
      <c r="AP597"/>
      <c r="AQ597"/>
      <c r="AR597"/>
      <c r="AS597"/>
      <c r="AT597"/>
      <c r="AU597"/>
      <c r="AV597"/>
      <c r="AW597"/>
      <c r="AX597"/>
      <c r="AY597"/>
      <c r="AZ597"/>
      <c r="BA597"/>
      <c r="BB597"/>
      <c r="BC597"/>
      <c r="BD597"/>
      <c r="BE597"/>
      <c r="BF597"/>
      <c r="BG597"/>
    </row>
    <row r="598" spans="1:62" s="104" customFormat="1" ht="13.4" hidden="1" customHeight="1" outlineLevel="2" x14ac:dyDescent="0.35">
      <c r="A598" s="102"/>
      <c r="B598" s="95"/>
      <c r="C598" s="17"/>
      <c r="D598" s="17"/>
      <c r="E598" s="17"/>
      <c r="F598" s="13"/>
      <c r="G598" s="91"/>
      <c r="H598" s="91"/>
      <c r="I598" s="101" t="s">
        <v>348</v>
      </c>
      <c r="J598" s="226">
        <f>Annual!J613</f>
        <v>0.78</v>
      </c>
      <c r="K598" s="226">
        <f>Annual!K613</f>
        <v>0.78</v>
      </c>
      <c r="L598" s="226">
        <f>Annual!L613</f>
        <v>0.78</v>
      </c>
      <c r="M598" s="226">
        <f>Annual!M613</f>
        <v>0.78</v>
      </c>
      <c r="N598" s="226">
        <f>Annual!N613</f>
        <v>0.78</v>
      </c>
      <c r="O598" s="226">
        <f>Annual!O613</f>
        <v>0.78</v>
      </c>
      <c r="P598" s="226">
        <f>Annual!P613</f>
        <v>0.78</v>
      </c>
      <c r="Q598" s="226">
        <f>Annual!Q613</f>
        <v>0.78</v>
      </c>
      <c r="R598" s="226">
        <f>Annual!R613</f>
        <v>0.78</v>
      </c>
      <c r="S598" s="571"/>
      <c r="T598" s="226">
        <f>Annual!T613</f>
        <v>-0.06</v>
      </c>
      <c r="U598" s="91"/>
      <c r="V598" s="226">
        <f>Annual!V613</f>
        <v>0.1</v>
      </c>
      <c r="W598" s="91"/>
      <c r="X598" s="91"/>
      <c r="Y598" s="91"/>
      <c r="Z598" s="91"/>
      <c r="AA598" s="91"/>
      <c r="AB598" s="91"/>
      <c r="AC598" s="91">
        <f t="shared" si="12"/>
        <v>9</v>
      </c>
      <c r="AD598" s="91">
        <f t="shared" si="13"/>
        <v>4</v>
      </c>
      <c r="AE598" s="16"/>
      <c r="AF598" s="7"/>
      <c r="AH598"/>
      <c r="AI598"/>
      <c r="AJ598"/>
      <c r="AK598"/>
      <c r="AL598"/>
      <c r="AM598"/>
      <c r="AN598"/>
      <c r="AO598"/>
      <c r="AP598"/>
      <c r="AQ598"/>
      <c r="AR598"/>
      <c r="AS598"/>
      <c r="AT598"/>
      <c r="AU598"/>
      <c r="AV598"/>
      <c r="AW598"/>
      <c r="AX598"/>
      <c r="AY598"/>
      <c r="AZ598"/>
      <c r="BA598"/>
      <c r="BB598"/>
      <c r="BC598"/>
      <c r="BD598"/>
      <c r="BE598"/>
      <c r="BF598"/>
      <c r="BG598"/>
    </row>
    <row r="599" spans="1:62" s="104" customFormat="1" ht="13.4" hidden="1" customHeight="1" outlineLevel="2" x14ac:dyDescent="0.35">
      <c r="A599" s="102"/>
      <c r="B599" s="95"/>
      <c r="C599" s="17"/>
      <c r="D599" s="17"/>
      <c r="E599" s="17"/>
      <c r="F599" s="13"/>
      <c r="G599" s="91"/>
      <c r="H599" s="91"/>
      <c r="I599" s="101" t="s">
        <v>349</v>
      </c>
      <c r="J599" s="226">
        <f>Annual!J614</f>
        <v>0.73499999999999999</v>
      </c>
      <c r="K599" s="226">
        <f>Annual!K614</f>
        <v>0.73499999999999999</v>
      </c>
      <c r="L599" s="226">
        <f>Annual!L614</f>
        <v>0.73499999999999999</v>
      </c>
      <c r="M599" s="226">
        <f>Annual!M614</f>
        <v>0.73499999999999999</v>
      </c>
      <c r="N599" s="226">
        <f>Annual!N614</f>
        <v>0.73499999999999999</v>
      </c>
      <c r="O599" s="226">
        <f>Annual!O614</f>
        <v>0.73499999999999999</v>
      </c>
      <c r="P599" s="226">
        <f>Annual!P614</f>
        <v>0.73499999999999999</v>
      </c>
      <c r="Q599" s="226">
        <f>Annual!Q614</f>
        <v>0.73499999999999999</v>
      </c>
      <c r="R599" s="226">
        <f>Annual!R614</f>
        <v>0.73499999999999999</v>
      </c>
      <c r="S599" s="571"/>
      <c r="T599" s="226">
        <f>Annual!T614</f>
        <v>-0.1</v>
      </c>
      <c r="U599" s="91"/>
      <c r="V599" s="226">
        <f>Annual!V614</f>
        <v>0</v>
      </c>
      <c r="W599" s="91"/>
      <c r="X599" s="91"/>
      <c r="Y599" s="91"/>
      <c r="Z599" s="91"/>
      <c r="AA599" s="91"/>
      <c r="AB599" s="91"/>
      <c r="AC599" s="91">
        <f t="shared" si="12"/>
        <v>9</v>
      </c>
      <c r="AD599" s="91">
        <f t="shared" si="13"/>
        <v>5</v>
      </c>
      <c r="AE599" s="16"/>
      <c r="AF599" s="7"/>
      <c r="AH599"/>
      <c r="AI599"/>
      <c r="AJ599"/>
      <c r="AK599"/>
      <c r="AL599"/>
      <c r="AM599"/>
      <c r="AN599"/>
      <c r="AO599"/>
      <c r="AP599"/>
      <c r="AQ599"/>
      <c r="AR599"/>
      <c r="AS599"/>
      <c r="AT599"/>
      <c r="AU599"/>
      <c r="AV599"/>
      <c r="AW599"/>
      <c r="AX599"/>
      <c r="AY599"/>
      <c r="AZ599"/>
      <c r="BA599"/>
      <c r="BB599"/>
      <c r="BC599"/>
      <c r="BD599"/>
      <c r="BE599"/>
      <c r="BF599"/>
      <c r="BG599"/>
    </row>
    <row r="600" spans="1:62" s="104" customFormat="1" ht="13.4" hidden="1" customHeight="1" outlineLevel="2" x14ac:dyDescent="0.35">
      <c r="A600" s="102"/>
      <c r="B600" s="95"/>
      <c r="C600" s="17"/>
      <c r="D600" s="17"/>
      <c r="E600" s="17"/>
      <c r="F600" s="13"/>
      <c r="G600" s="91"/>
      <c r="H600" s="91"/>
      <c r="I600" s="101" t="s">
        <v>350</v>
      </c>
      <c r="J600" s="226">
        <f>Annual!J615</f>
        <v>0.71</v>
      </c>
      <c r="K600" s="226">
        <f>Annual!K615</f>
        <v>0.71</v>
      </c>
      <c r="L600" s="226">
        <f>Annual!L615</f>
        <v>0.71</v>
      </c>
      <c r="M600" s="226">
        <f>Annual!M615</f>
        <v>0.71</v>
      </c>
      <c r="N600" s="226">
        <f>Annual!N615</f>
        <v>0.71</v>
      </c>
      <c r="O600" s="226">
        <f>Annual!O615</f>
        <v>0.71</v>
      </c>
      <c r="P600" s="226">
        <f>Annual!P615</f>
        <v>0.71</v>
      </c>
      <c r="Q600" s="226">
        <f>Annual!Q615</f>
        <v>0.71</v>
      </c>
      <c r="R600" s="226">
        <f>Annual!R615</f>
        <v>0.71</v>
      </c>
      <c r="S600" s="571"/>
      <c r="T600" s="226">
        <f>Annual!T615</f>
        <v>-0.1</v>
      </c>
      <c r="U600" s="91"/>
      <c r="V600" s="226">
        <f>Annual!V615</f>
        <v>0</v>
      </c>
      <c r="W600" s="91"/>
      <c r="X600" s="91"/>
      <c r="Y600" s="91"/>
      <c r="Z600" s="91"/>
      <c r="AA600" s="91"/>
      <c r="AB600" s="91"/>
      <c r="AC600" s="91">
        <f t="shared" si="12"/>
        <v>9</v>
      </c>
      <c r="AD600" s="91">
        <f t="shared" si="13"/>
        <v>6</v>
      </c>
      <c r="AE600" s="16"/>
      <c r="AF600" s="7"/>
      <c r="AH600"/>
      <c r="AI600"/>
      <c r="AJ600"/>
      <c r="AK600"/>
      <c r="AL600"/>
      <c r="AM600"/>
      <c r="AN600"/>
      <c r="AO600"/>
      <c r="AP600"/>
      <c r="AQ600"/>
      <c r="AR600"/>
      <c r="AS600"/>
      <c r="AT600"/>
      <c r="AU600"/>
      <c r="AV600"/>
      <c r="AW600"/>
      <c r="AX600"/>
      <c r="AY600"/>
      <c r="AZ600"/>
      <c r="BA600"/>
      <c r="BB600"/>
      <c r="BC600"/>
      <c r="BD600"/>
      <c r="BE600"/>
      <c r="BF600"/>
      <c r="BG600"/>
    </row>
    <row r="601" spans="1:62" s="104" customFormat="1" ht="13.4" hidden="1" customHeight="1" outlineLevel="2" x14ac:dyDescent="0.35">
      <c r="A601" s="102"/>
      <c r="B601" s="95"/>
      <c r="C601" s="17"/>
      <c r="D601" s="17"/>
      <c r="E601" s="17"/>
      <c r="F601" s="13"/>
      <c r="G601" s="91"/>
      <c r="H601" s="91"/>
      <c r="I601" s="101" t="s">
        <v>351</v>
      </c>
      <c r="J601" s="226">
        <f>Annual!J616</f>
        <v>0.7</v>
      </c>
      <c r="K601" s="226">
        <f>Annual!K616</f>
        <v>0.7</v>
      </c>
      <c r="L601" s="226">
        <f>Annual!L616</f>
        <v>0.7</v>
      </c>
      <c r="M601" s="226">
        <f>Annual!M616</f>
        <v>0.7</v>
      </c>
      <c r="N601" s="226">
        <f>Annual!N616</f>
        <v>0.7</v>
      </c>
      <c r="O601" s="226">
        <f>Annual!O616</f>
        <v>0.7</v>
      </c>
      <c r="P601" s="226">
        <f>Annual!P616</f>
        <v>0.7</v>
      </c>
      <c r="Q601" s="226">
        <f>Annual!Q616</f>
        <v>0.7</v>
      </c>
      <c r="R601" s="226">
        <f>Annual!R616</f>
        <v>0.7</v>
      </c>
      <c r="S601" s="571"/>
      <c r="T601" s="226">
        <f>Annual!T616</f>
        <v>-0.1</v>
      </c>
      <c r="U601" s="91"/>
      <c r="V601" s="226">
        <f>Annual!V616</f>
        <v>0</v>
      </c>
      <c r="W601" s="91"/>
      <c r="X601" s="91"/>
      <c r="Y601" s="91"/>
      <c r="Z601" s="91"/>
      <c r="AA601" s="91"/>
      <c r="AB601" s="91"/>
      <c r="AC601" s="91">
        <f t="shared" si="12"/>
        <v>9</v>
      </c>
      <c r="AD601" s="91">
        <f t="shared" si="13"/>
        <v>7</v>
      </c>
      <c r="AE601" s="16"/>
      <c r="AF601" s="7"/>
      <c r="AH601"/>
      <c r="AI601"/>
      <c r="AJ601"/>
      <c r="AK601"/>
      <c r="AL601"/>
      <c r="AM601"/>
      <c r="AN601"/>
      <c r="AO601"/>
      <c r="AP601"/>
      <c r="AQ601"/>
      <c r="AR601"/>
      <c r="AS601"/>
      <c r="AT601"/>
      <c r="AU601"/>
      <c r="AV601"/>
      <c r="AW601"/>
      <c r="AX601"/>
      <c r="AY601"/>
      <c r="AZ601"/>
      <c r="BA601"/>
      <c r="BB601"/>
      <c r="BC601"/>
      <c r="BD601"/>
      <c r="BE601"/>
      <c r="BF601"/>
      <c r="BG601"/>
    </row>
    <row r="602" spans="1:62" s="104" customFormat="1" ht="13.4" hidden="1" customHeight="1" outlineLevel="2" x14ac:dyDescent="0.35">
      <c r="A602" s="102"/>
      <c r="B602" s="95"/>
      <c r="C602" s="17"/>
      <c r="D602" s="17"/>
      <c r="E602" s="17"/>
      <c r="F602" s="13"/>
      <c r="G602" s="91"/>
      <c r="H602" s="91"/>
      <c r="I602" s="101" t="s">
        <v>352</v>
      </c>
      <c r="J602" s="226">
        <f>Annual!J617</f>
        <v>0.68</v>
      </c>
      <c r="K602" s="226">
        <f>Annual!K617</f>
        <v>0.68</v>
      </c>
      <c r="L602" s="226">
        <f>Annual!L617</f>
        <v>0.68</v>
      </c>
      <c r="M602" s="226">
        <f>Annual!M617</f>
        <v>0.68</v>
      </c>
      <c r="N602" s="226">
        <f>Annual!N617</f>
        <v>0.68</v>
      </c>
      <c r="O602" s="226">
        <f>Annual!O617</f>
        <v>0.68</v>
      </c>
      <c r="P602" s="226">
        <f>Annual!P617</f>
        <v>0.68</v>
      </c>
      <c r="Q602" s="226">
        <f>Annual!Q617</f>
        <v>0.68</v>
      </c>
      <c r="R602" s="226">
        <f>Annual!R617</f>
        <v>0.68</v>
      </c>
      <c r="S602" s="571"/>
      <c r="T602" s="226">
        <f>Annual!T617</f>
        <v>-0.1</v>
      </c>
      <c r="U602" s="91"/>
      <c r="V602" s="226">
        <f>Annual!V617</f>
        <v>0</v>
      </c>
      <c r="W602" s="91"/>
      <c r="X602" s="91"/>
      <c r="Y602" s="91"/>
      <c r="Z602" s="91"/>
      <c r="AA602" s="91"/>
      <c r="AB602" s="91"/>
      <c r="AC602" s="91">
        <f t="shared" si="12"/>
        <v>9</v>
      </c>
      <c r="AD602" s="91">
        <f t="shared" si="13"/>
        <v>8</v>
      </c>
      <c r="AE602" s="16"/>
      <c r="AF602" s="7"/>
      <c r="AH602"/>
      <c r="AI602"/>
      <c r="AJ602"/>
      <c r="AK602"/>
      <c r="AL602"/>
      <c r="AM602"/>
      <c r="AN602"/>
      <c r="AO602"/>
      <c r="AP602"/>
      <c r="AQ602"/>
      <c r="AR602"/>
      <c r="AS602"/>
      <c r="AT602"/>
      <c r="AU602"/>
      <c r="AV602"/>
      <c r="AW602"/>
      <c r="AX602"/>
      <c r="AY602"/>
      <c r="AZ602"/>
      <c r="BA602"/>
      <c r="BB602"/>
      <c r="BC602"/>
      <c r="BD602"/>
      <c r="BE602"/>
      <c r="BF602"/>
      <c r="BG602"/>
    </row>
    <row r="603" spans="1:62" s="104" customFormat="1" ht="13.4" hidden="1" customHeight="1" outlineLevel="2" x14ac:dyDescent="0.35">
      <c r="A603" s="102"/>
      <c r="B603" s="95"/>
      <c r="C603" s="17"/>
      <c r="D603" s="17"/>
      <c r="E603" s="17"/>
      <c r="F603" s="13"/>
      <c r="G603" s="91"/>
      <c r="H603" s="91"/>
      <c r="I603" s="101" t="s">
        <v>353</v>
      </c>
      <c r="J603" s="226">
        <f>Annual!J618</f>
        <v>0.65</v>
      </c>
      <c r="K603" s="226">
        <f>Annual!K618</f>
        <v>0.65</v>
      </c>
      <c r="L603" s="226">
        <f>Annual!L618</f>
        <v>0.65</v>
      </c>
      <c r="M603" s="226">
        <f>Annual!M618</f>
        <v>0.65</v>
      </c>
      <c r="N603" s="226">
        <f>Annual!N618</f>
        <v>0.65</v>
      </c>
      <c r="O603" s="226">
        <f>Annual!O618</f>
        <v>0.65</v>
      </c>
      <c r="P603" s="226">
        <f>Annual!P618</f>
        <v>0.65</v>
      </c>
      <c r="Q603" s="226">
        <f>Annual!Q618</f>
        <v>0.65</v>
      </c>
      <c r="R603" s="226">
        <f>Annual!R618</f>
        <v>0.65</v>
      </c>
      <c r="S603" s="571"/>
      <c r="T603" s="226">
        <f>Annual!T618</f>
        <v>-0.1</v>
      </c>
      <c r="U603" s="91"/>
      <c r="V603" s="226">
        <f>Annual!V618</f>
        <v>0</v>
      </c>
      <c r="W603" s="91"/>
      <c r="X603" s="91"/>
      <c r="Y603" s="91"/>
      <c r="Z603" s="91"/>
      <c r="AA603" s="91"/>
      <c r="AB603" s="91"/>
      <c r="AC603" s="91">
        <f t="shared" si="12"/>
        <v>9</v>
      </c>
      <c r="AD603" s="91">
        <f t="shared" si="13"/>
        <v>9</v>
      </c>
      <c r="AE603" s="16"/>
      <c r="AF603" s="7"/>
      <c r="AH603"/>
      <c r="AI603"/>
      <c r="AJ603"/>
      <c r="AK603"/>
      <c r="AL603"/>
      <c r="AM603"/>
      <c r="AN603"/>
      <c r="AO603"/>
      <c r="AP603"/>
      <c r="AQ603"/>
      <c r="AR603"/>
      <c r="AS603"/>
      <c r="AT603"/>
      <c r="AU603"/>
      <c r="AV603"/>
      <c r="AW603"/>
      <c r="AX603"/>
      <c r="AY603"/>
      <c r="AZ603"/>
      <c r="BA603"/>
      <c r="BB603"/>
      <c r="BC603"/>
      <c r="BD603"/>
      <c r="BE603"/>
      <c r="BF603"/>
      <c r="BG603"/>
    </row>
    <row r="604" spans="1:62" s="104" customFormat="1" ht="14.5" outlineLevel="1" collapsed="1" x14ac:dyDescent="0.35">
      <c r="A604" s="102"/>
      <c r="B604" s="95"/>
      <c r="C604" s="12" t="s">
        <v>89</v>
      </c>
      <c r="D604" s="17"/>
      <c r="E604" s="17"/>
      <c r="F604" s="13"/>
      <c r="G604" s="91"/>
      <c r="H604" s="91"/>
      <c r="I604" s="91"/>
      <c r="J604" s="91"/>
      <c r="K604" s="91"/>
      <c r="L604" s="91"/>
      <c r="M604" s="91"/>
      <c r="N604" s="91"/>
      <c r="O604" s="91"/>
      <c r="P604" s="91"/>
      <c r="Q604" s="91"/>
      <c r="R604" s="91"/>
      <c r="S604" s="91"/>
      <c r="T604" s="91"/>
      <c r="U604" s="91"/>
      <c r="V604" s="91"/>
      <c r="W604" s="91"/>
      <c r="X604" s="91"/>
      <c r="Y604" s="91"/>
      <c r="Z604" s="91"/>
      <c r="AA604" s="91"/>
      <c r="AB604" s="91"/>
      <c r="AC604" s="91"/>
      <c r="AD604" s="91"/>
      <c r="AE604" s="92"/>
      <c r="AF604" s="7"/>
      <c r="AH604"/>
      <c r="AI604"/>
      <c r="AJ604"/>
      <c r="AK604"/>
      <c r="AL604"/>
      <c r="AM604"/>
      <c r="AN604"/>
      <c r="AO604"/>
      <c r="AP604"/>
      <c r="AQ604"/>
      <c r="AR604"/>
      <c r="AS604"/>
      <c r="AT604"/>
      <c r="AU604"/>
      <c r="AV604"/>
      <c r="AW604"/>
      <c r="AX604"/>
      <c r="AY604"/>
      <c r="AZ604"/>
      <c r="BA604"/>
      <c r="BB604"/>
      <c r="BC604"/>
      <c r="BD604"/>
      <c r="BE604"/>
      <c r="BF604"/>
      <c r="BG604"/>
    </row>
    <row r="605" spans="1:62" s="104" customFormat="1" ht="24" customHeight="1" x14ac:dyDescent="0.35">
      <c r="A605" s="102"/>
      <c r="B605" s="95"/>
      <c r="C605" s="39"/>
      <c r="D605" s="39"/>
      <c r="E605" s="39"/>
      <c r="F605" s="39"/>
      <c r="G605" s="40" t="str">
        <f>G497</f>
        <v>Digestibility of green annual pasture (P1a)</v>
      </c>
      <c r="H605" s="39"/>
      <c r="I605" s="39"/>
      <c r="J605" s="39"/>
      <c r="K605" s="39"/>
      <c r="L605" s="39"/>
      <c r="M605" s="39"/>
      <c r="N605" s="39"/>
      <c r="O605" s="39"/>
      <c r="P605" s="39"/>
      <c r="Q605" s="39"/>
      <c r="R605" s="39"/>
      <c r="S605" s="39"/>
      <c r="T605" s="39"/>
      <c r="U605" s="39"/>
      <c r="V605" s="93"/>
      <c r="W605" s="93"/>
      <c r="X605" s="93"/>
      <c r="Y605" s="93"/>
      <c r="Z605" s="93"/>
      <c r="AA605" s="93"/>
      <c r="AB605" s="93"/>
      <c r="AC605" s="93"/>
      <c r="AD605" s="93"/>
      <c r="AE605" s="41" t="s">
        <v>91</v>
      </c>
      <c r="AF605" s="7"/>
      <c r="AH605"/>
      <c r="AI605"/>
      <c r="AJ605"/>
      <c r="AK605"/>
      <c r="AL605"/>
      <c r="AM605"/>
      <c r="AN605"/>
      <c r="AO605"/>
      <c r="AP605"/>
      <c r="AQ605"/>
      <c r="AR605"/>
      <c r="AS605"/>
      <c r="AT605"/>
      <c r="AU605"/>
      <c r="AV605"/>
      <c r="AW605"/>
      <c r="AX605"/>
      <c r="AY605"/>
      <c r="AZ605"/>
      <c r="BA605"/>
      <c r="BB605"/>
      <c r="BC605"/>
      <c r="BD605"/>
      <c r="BE605"/>
      <c r="BF605"/>
      <c r="BG605"/>
    </row>
    <row r="606" spans="1:62" s="104" customFormat="1" ht="12.75" customHeight="1" outlineLevel="1" x14ac:dyDescent="0.35">
      <c r="A606" s="102"/>
      <c r="B606" s="7"/>
      <c r="C606" s="7"/>
      <c r="D606" s="7"/>
      <c r="E606" s="7"/>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7"/>
      <c r="AI606"/>
      <c r="AJ606"/>
      <c r="AK606"/>
      <c r="AL606"/>
      <c r="AM606"/>
      <c r="AN606"/>
      <c r="AO606"/>
      <c r="AP606"/>
      <c r="AQ606"/>
      <c r="AR606"/>
      <c r="AS606"/>
      <c r="AT606"/>
      <c r="AU606"/>
      <c r="AV606"/>
      <c r="AW606"/>
      <c r="AX606"/>
      <c r="AY606"/>
      <c r="AZ606"/>
      <c r="BA606"/>
      <c r="BB606"/>
      <c r="BC606"/>
      <c r="BD606"/>
      <c r="BE606"/>
      <c r="BF606"/>
      <c r="BG606"/>
      <c r="BH606"/>
    </row>
    <row r="607" spans="1:62" s="104" customFormat="1" ht="12.75" customHeight="1" outlineLevel="1" x14ac:dyDescent="0.35">
      <c r="A607" s="102"/>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K607"/>
      <c r="AL607"/>
      <c r="AM607"/>
      <c r="AN607"/>
      <c r="AO607"/>
      <c r="AP607"/>
      <c r="AQ607"/>
      <c r="AR607"/>
      <c r="AS607"/>
      <c r="AT607"/>
      <c r="AU607"/>
      <c r="AV607"/>
      <c r="AW607"/>
      <c r="AX607"/>
      <c r="AY607"/>
      <c r="AZ607"/>
      <c r="BA607"/>
      <c r="BB607"/>
      <c r="BC607"/>
      <c r="BD607"/>
      <c r="BE607"/>
      <c r="BF607"/>
      <c r="BG607"/>
      <c r="BH607"/>
      <c r="BI607"/>
      <c r="BJ607"/>
    </row>
    <row r="608" spans="1:62" s="104" customFormat="1" ht="5.15" customHeight="1" outlineLevel="1" collapsed="1" thickBot="1" x14ac:dyDescent="0.4">
      <c r="A608" s="102"/>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K608"/>
      <c r="AL608"/>
      <c r="AM608"/>
      <c r="AN608"/>
      <c r="AO608"/>
      <c r="AP608"/>
      <c r="AQ608"/>
      <c r="AR608"/>
      <c r="AS608"/>
      <c r="AT608"/>
      <c r="AU608"/>
      <c r="AV608"/>
      <c r="AW608"/>
      <c r="AX608"/>
      <c r="AY608"/>
      <c r="AZ608"/>
      <c r="BA608"/>
      <c r="BB608"/>
      <c r="BC608"/>
      <c r="BD608"/>
      <c r="BE608"/>
      <c r="BF608"/>
      <c r="BG608"/>
      <c r="BH608"/>
      <c r="BI608"/>
      <c r="BJ608"/>
    </row>
    <row r="609" spans="1:62" s="104" customFormat="1" ht="5.15" customHeight="1" outlineLevel="1" x14ac:dyDescent="0.35">
      <c r="A609" s="102"/>
      <c r="B609" s="95"/>
      <c r="C609" s="9" t="s">
        <v>0</v>
      </c>
      <c r="D609" s="9"/>
      <c r="E609" s="9"/>
      <c r="F609" s="9"/>
      <c r="G609" s="9"/>
      <c r="H609" s="9"/>
      <c r="I609" s="9"/>
      <c r="J609" s="9"/>
      <c r="K609" s="10"/>
      <c r="L609" s="10"/>
      <c r="M609" s="10"/>
      <c r="N609" s="10"/>
      <c r="O609" s="10"/>
      <c r="P609" s="10"/>
      <c r="Q609" s="10"/>
      <c r="R609" s="10"/>
      <c r="S609" s="10"/>
      <c r="T609" s="10"/>
      <c r="U609" s="10"/>
      <c r="V609" s="67" t="s">
        <v>82</v>
      </c>
      <c r="W609" s="67"/>
      <c r="X609" s="67"/>
      <c r="Y609" s="67"/>
      <c r="Z609" s="67"/>
      <c r="AA609" s="67"/>
      <c r="AB609" s="67"/>
      <c r="AC609" s="67"/>
      <c r="AD609" s="67"/>
      <c r="AE609" s="11"/>
      <c r="AF609" s="8"/>
      <c r="AK609"/>
      <c r="AL609"/>
      <c r="AM609"/>
      <c r="AN609"/>
      <c r="AO609"/>
      <c r="AP609"/>
      <c r="AQ609"/>
      <c r="AR609"/>
      <c r="AS609"/>
      <c r="AT609"/>
      <c r="AU609"/>
      <c r="AV609"/>
      <c r="AW609"/>
      <c r="AX609"/>
      <c r="AY609"/>
      <c r="AZ609"/>
      <c r="BA609"/>
      <c r="BB609"/>
      <c r="BC609"/>
      <c r="BD609"/>
      <c r="BE609"/>
      <c r="BF609"/>
      <c r="BG609"/>
      <c r="BH609"/>
      <c r="BI609"/>
      <c r="BJ609"/>
    </row>
    <row r="610" spans="1:62" s="104" customFormat="1" ht="13.4" customHeight="1" outlineLevel="1" collapsed="1" x14ac:dyDescent="0.35">
      <c r="A610" s="102"/>
      <c r="B610" s="95"/>
      <c r="C610" s="12"/>
      <c r="D610" s="12">
        <v>0</v>
      </c>
      <c r="E610" s="12" t="s">
        <v>1</v>
      </c>
      <c r="F610" s="69"/>
      <c r="G610" s="70" t="s">
        <v>959</v>
      </c>
      <c r="H610" s="71"/>
      <c r="I610" s="71"/>
      <c r="J610" s="71"/>
      <c r="K610" s="71"/>
      <c r="L610" s="71"/>
      <c r="M610" s="71"/>
      <c r="N610" s="71"/>
      <c r="O610" s="71"/>
      <c r="P610" s="71"/>
      <c r="Q610" s="71"/>
      <c r="R610" s="71"/>
      <c r="S610" s="72"/>
      <c r="T610" s="71"/>
      <c r="U610" s="72"/>
      <c r="V610" s="72"/>
      <c r="W610" s="75"/>
      <c r="X610" s="75"/>
      <c r="Y610" s="75"/>
      <c r="Z610" s="75"/>
      <c r="AA610" s="75"/>
      <c r="AB610" s="75"/>
      <c r="AC610" s="75"/>
      <c r="AD610" s="75"/>
      <c r="AE610" s="16"/>
      <c r="AF610" s="8"/>
      <c r="AK610"/>
      <c r="AL610"/>
      <c r="AM610"/>
      <c r="AN610"/>
      <c r="AO610"/>
      <c r="AP610"/>
      <c r="AQ610"/>
      <c r="AR610"/>
      <c r="AS610"/>
      <c r="AT610"/>
      <c r="AU610"/>
      <c r="AV610"/>
      <c r="AW610"/>
      <c r="AX610"/>
      <c r="AY610"/>
      <c r="AZ610"/>
      <c r="BA610"/>
      <c r="BB610"/>
      <c r="BC610"/>
      <c r="BD610"/>
      <c r="BE610"/>
      <c r="BF610"/>
      <c r="BG610"/>
      <c r="BH610"/>
      <c r="BI610"/>
      <c r="BJ610"/>
    </row>
    <row r="611" spans="1:62" s="104" customFormat="1" ht="45.75" customHeight="1" outlineLevel="1" x14ac:dyDescent="0.35">
      <c r="A611" s="102"/>
      <c r="B611" s="95"/>
      <c r="C611" s="12"/>
      <c r="D611" s="12"/>
      <c r="E611" s="17"/>
      <c r="F611" s="73"/>
      <c r="G611" s="898" t="s">
        <v>960</v>
      </c>
      <c r="H611" s="898"/>
      <c r="I611" s="898"/>
      <c r="J611" s="898"/>
      <c r="K611" s="898"/>
      <c r="L611" s="898"/>
      <c r="M611" s="898"/>
      <c r="N611" s="898"/>
      <c r="O611" s="898"/>
      <c r="P611" s="898"/>
      <c r="Q611" s="898"/>
      <c r="R611" s="898"/>
      <c r="S611" s="75"/>
      <c r="T611" s="76"/>
      <c r="U611" s="75"/>
      <c r="V611" s="75"/>
      <c r="W611" s="75"/>
      <c r="X611" s="75"/>
      <c r="Y611" s="75"/>
      <c r="Z611" s="75"/>
      <c r="AA611" s="75"/>
      <c r="AB611" s="75"/>
      <c r="AC611" s="75"/>
      <c r="AD611" s="75"/>
      <c r="AE611" s="16"/>
      <c r="AF611" s="8"/>
      <c r="AK611"/>
      <c r="AL611"/>
      <c r="AM611"/>
      <c r="AN611"/>
      <c r="AO611"/>
      <c r="AP611"/>
      <c r="AQ611"/>
      <c r="AR611"/>
      <c r="AS611"/>
      <c r="AT611"/>
      <c r="AU611"/>
      <c r="AV611"/>
      <c r="AW611"/>
      <c r="AX611"/>
      <c r="AY611"/>
      <c r="AZ611"/>
      <c r="BA611"/>
      <c r="BB611"/>
      <c r="BC611"/>
      <c r="BD611"/>
      <c r="BE611"/>
      <c r="BF611"/>
      <c r="BG611"/>
      <c r="BH611"/>
      <c r="BI611"/>
      <c r="BJ611"/>
    </row>
    <row r="612" spans="1:62" s="104" customFormat="1" ht="13.4" customHeight="1" outlineLevel="1" x14ac:dyDescent="0.35">
      <c r="A612" s="102"/>
      <c r="B612" s="95"/>
      <c r="C612" s="17"/>
      <c r="D612" s="12"/>
      <c r="E612" s="17"/>
      <c r="F612" s="73"/>
      <c r="G612" s="77">
        <v>44575.710787037038</v>
      </c>
      <c r="H612" s="78"/>
      <c r="I612" s="74"/>
      <c r="J612" s="74"/>
      <c r="K612" s="74"/>
      <c r="L612" s="74"/>
      <c r="M612" s="74"/>
      <c r="N612" s="74"/>
      <c r="O612" s="74"/>
      <c r="P612" s="74"/>
      <c r="Q612" s="74"/>
      <c r="R612" s="74"/>
      <c r="S612" s="75"/>
      <c r="T612" s="76"/>
      <c r="U612" s="75"/>
      <c r="V612" s="75"/>
      <c r="W612" s="75"/>
      <c r="X612" s="75"/>
      <c r="Y612" s="75"/>
      <c r="Z612" s="75"/>
      <c r="AA612" s="75"/>
      <c r="AB612" s="75"/>
      <c r="AC612" s="75"/>
      <c r="AD612" s="75"/>
      <c r="AE612" s="16"/>
      <c r="AF612" s="8"/>
      <c r="AK612"/>
      <c r="AL612"/>
      <c r="AM612"/>
      <c r="AN612"/>
      <c r="AO612"/>
      <c r="AP612"/>
      <c r="AQ612"/>
      <c r="AR612"/>
      <c r="AS612"/>
      <c r="AT612"/>
      <c r="AU612"/>
      <c r="AV612"/>
      <c r="AW612"/>
      <c r="AX612"/>
      <c r="AY612"/>
      <c r="AZ612"/>
      <c r="BA612"/>
      <c r="BB612"/>
      <c r="BC612"/>
      <c r="BD612"/>
      <c r="BE612"/>
      <c r="BF612"/>
      <c r="BG612"/>
      <c r="BH612"/>
      <c r="BI612"/>
      <c r="BJ612"/>
    </row>
    <row r="613" spans="1:62" s="104" customFormat="1" ht="13.4" customHeight="1" outlineLevel="1" x14ac:dyDescent="0.35">
      <c r="A613" s="102"/>
      <c r="B613" s="95"/>
      <c r="C613" s="17">
        <v>1</v>
      </c>
      <c r="D613" s="12"/>
      <c r="E613" s="17"/>
      <c r="F613" s="79"/>
      <c r="G613" s="80"/>
      <c r="H613" s="81"/>
      <c r="I613" s="81"/>
      <c r="J613" s="81"/>
      <c r="K613" s="81"/>
      <c r="L613" s="81"/>
      <c r="M613" s="81"/>
      <c r="N613" s="81"/>
      <c r="O613" s="81"/>
      <c r="P613" s="81"/>
      <c r="Q613" s="81"/>
      <c r="R613" s="81"/>
      <c r="S613" s="82"/>
      <c r="T613" s="83"/>
      <c r="U613" s="82"/>
      <c r="V613" s="82"/>
      <c r="W613" s="75"/>
      <c r="X613" s="75"/>
      <c r="Y613" s="75"/>
      <c r="Z613" s="75"/>
      <c r="AA613" s="75"/>
      <c r="AB613" s="75"/>
      <c r="AC613" s="75"/>
      <c r="AD613" s="75"/>
      <c r="AE613" s="16"/>
      <c r="AF613" s="8"/>
      <c r="AK613"/>
      <c r="AL613"/>
      <c r="AM613"/>
      <c r="AN613"/>
      <c r="AO613"/>
      <c r="AP613"/>
      <c r="AQ613"/>
      <c r="AR613"/>
      <c r="AS613"/>
      <c r="AT613"/>
      <c r="AU613"/>
      <c r="AV613"/>
      <c r="AW613"/>
      <c r="AX613"/>
      <c r="AY613"/>
      <c r="AZ613"/>
      <c r="BA613"/>
      <c r="BB613"/>
      <c r="BC613"/>
      <c r="BD613"/>
      <c r="BE613"/>
      <c r="BF613"/>
      <c r="BG613"/>
      <c r="BH613"/>
      <c r="BI613"/>
      <c r="BJ613"/>
    </row>
    <row r="614" spans="1:62" s="104" customFormat="1" ht="13.4" customHeight="1" outlineLevel="1" x14ac:dyDescent="0.35">
      <c r="A614" s="102"/>
      <c r="B614" s="95"/>
      <c r="C614" s="17"/>
      <c r="D614" s="17"/>
      <c r="E614" s="17"/>
      <c r="F614" s="17"/>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16"/>
      <c r="AF614" s="8"/>
      <c r="AK614"/>
      <c r="AL614"/>
      <c r="AM614"/>
      <c r="AN614"/>
      <c r="AO614"/>
      <c r="AP614"/>
      <c r="AQ614"/>
      <c r="AR614"/>
      <c r="AS614"/>
      <c r="AT614"/>
      <c r="AU614"/>
      <c r="AV614"/>
      <c r="AW614"/>
      <c r="AX614"/>
      <c r="AY614"/>
      <c r="AZ614"/>
      <c r="BA614"/>
      <c r="BB614"/>
      <c r="BC614"/>
      <c r="BD614"/>
      <c r="BE614"/>
      <c r="BF614"/>
      <c r="BG614"/>
      <c r="BH614"/>
      <c r="BI614"/>
      <c r="BJ614"/>
    </row>
    <row r="615" spans="1:62" s="104" customFormat="1" ht="13.4" customHeight="1" outlineLevel="1" x14ac:dyDescent="0.35">
      <c r="A615" s="102"/>
      <c r="B615" s="95"/>
      <c r="C615" s="17"/>
      <c r="D615" s="17"/>
      <c r="E615" s="17"/>
      <c r="F615" s="17"/>
      <c r="G615" s="17"/>
      <c r="H615" s="17"/>
      <c r="I615" s="17"/>
      <c r="J615" s="17"/>
      <c r="K615" s="17"/>
      <c r="L615" s="23"/>
      <c r="M615" s="131" t="s">
        <v>416</v>
      </c>
      <c r="N615" s="131"/>
      <c r="O615" s="98"/>
      <c r="P615" s="98"/>
      <c r="Q615" s="131"/>
      <c r="R615" s="131"/>
      <c r="S615" s="131"/>
      <c r="T615" s="131"/>
      <c r="U615" s="131"/>
      <c r="V615" s="131"/>
      <c r="W615" s="22"/>
      <c r="X615" s="22"/>
      <c r="Y615" s="22"/>
      <c r="Z615" s="22"/>
      <c r="AA615" s="22"/>
      <c r="AB615" s="22"/>
      <c r="AC615" s="22"/>
      <c r="AD615" s="22"/>
      <c r="AE615" s="16"/>
      <c r="AF615" s="8"/>
      <c r="AK615"/>
      <c r="AL615"/>
      <c r="AM615"/>
      <c r="AN615"/>
      <c r="AO615"/>
      <c r="AP615"/>
      <c r="AQ615"/>
      <c r="AR615"/>
      <c r="AS615"/>
      <c r="AT615"/>
      <c r="AU615"/>
      <c r="AV615"/>
      <c r="AW615"/>
      <c r="AX615"/>
      <c r="AY615"/>
      <c r="AZ615"/>
      <c r="BA615"/>
      <c r="BB615"/>
      <c r="BC615"/>
      <c r="BD615"/>
      <c r="BE615"/>
      <c r="BF615"/>
      <c r="BG615"/>
      <c r="BH615"/>
      <c r="BI615"/>
      <c r="BJ615"/>
    </row>
    <row r="616" spans="1:62" s="104" customFormat="1" ht="13.4" customHeight="1" outlineLevel="1" x14ac:dyDescent="0.35">
      <c r="A616" s="102"/>
      <c r="B616" s="95"/>
      <c r="C616" s="17"/>
      <c r="D616" s="17"/>
      <c r="E616" s="17"/>
      <c r="F616" s="17"/>
      <c r="G616" s="23"/>
      <c r="H616" s="23"/>
      <c r="I616" s="23"/>
      <c r="J616" s="23"/>
      <c r="K616" s="23"/>
      <c r="L616" s="23"/>
      <c r="M616" s="23"/>
      <c r="N616" s="23"/>
      <c r="O616" s="23"/>
      <c r="P616" s="23"/>
      <c r="Q616" s="23"/>
      <c r="R616" s="23"/>
      <c r="S616" s="23"/>
      <c r="T616" s="23"/>
      <c r="U616" s="23"/>
      <c r="V616" s="24"/>
      <c r="W616" s="24"/>
      <c r="X616" s="24"/>
      <c r="Y616" s="24"/>
      <c r="Z616" s="24"/>
      <c r="AA616" s="24"/>
      <c r="AB616" s="24"/>
      <c r="AC616" s="24"/>
      <c r="AD616" s="24"/>
      <c r="AE616" s="16"/>
      <c r="AF616" s="8"/>
      <c r="AK616"/>
      <c r="AL616"/>
      <c r="AM616"/>
      <c r="AN616"/>
      <c r="AO616"/>
      <c r="AP616"/>
      <c r="AQ616"/>
      <c r="AR616"/>
      <c r="AS616"/>
      <c r="AT616"/>
      <c r="AU616"/>
      <c r="AV616"/>
      <c r="AW616"/>
      <c r="AX616"/>
      <c r="AY616"/>
      <c r="AZ616"/>
      <c r="BA616"/>
      <c r="BB616"/>
      <c r="BC616"/>
      <c r="BD616"/>
      <c r="BE616"/>
      <c r="BF616"/>
      <c r="BG616"/>
      <c r="BH616"/>
      <c r="BI616"/>
      <c r="BJ616"/>
    </row>
    <row r="617" spans="1:62" s="104" customFormat="1" ht="13.4" customHeight="1" outlineLevel="1" x14ac:dyDescent="0.35">
      <c r="A617" s="102"/>
      <c r="B617" s="95"/>
      <c r="C617" s="17"/>
      <c r="D617" s="17"/>
      <c r="E617" s="17"/>
      <c r="F617" s="17"/>
      <c r="G617" s="23"/>
      <c r="H617" s="23"/>
      <c r="I617" s="23" t="s">
        <v>129</v>
      </c>
      <c r="J617" s="23"/>
      <c r="K617" s="23"/>
      <c r="L617" s="23"/>
      <c r="M617" s="23" t="str">
        <f>J$141</f>
        <v>typ</v>
      </c>
      <c r="N617" s="23" t="str">
        <f t="shared" ref="N617:V617" si="14">K$141</f>
        <v>z0</v>
      </c>
      <c r="O617" s="23" t="str">
        <f t="shared" si="14"/>
        <v>z1</v>
      </c>
      <c r="P617" s="23" t="str">
        <f t="shared" si="14"/>
        <v>z2</v>
      </c>
      <c r="Q617" s="23" t="str">
        <f t="shared" si="14"/>
        <v>z3</v>
      </c>
      <c r="R617" s="23" t="str">
        <f t="shared" si="14"/>
        <v>z4</v>
      </c>
      <c r="S617" s="23" t="str">
        <f t="shared" si="14"/>
        <v>z5</v>
      </c>
      <c r="T617" s="23" t="str">
        <f t="shared" si="14"/>
        <v>z6</v>
      </c>
      <c r="U617" s="23" t="str">
        <f t="shared" si="14"/>
        <v>z7</v>
      </c>
      <c r="V617" s="23" t="str">
        <f t="shared" si="14"/>
        <v>z8</v>
      </c>
      <c r="W617" s="24"/>
      <c r="X617" s="24"/>
      <c r="Y617" s="24"/>
      <c r="Z617" s="24"/>
      <c r="AA617" s="24"/>
      <c r="AB617" s="24"/>
      <c r="AC617" s="24"/>
      <c r="AD617" s="24"/>
      <c r="AE617" s="16"/>
      <c r="AF617" s="8"/>
      <c r="AK617"/>
      <c r="AL617"/>
      <c r="AM617"/>
      <c r="AN617"/>
      <c r="AO617"/>
      <c r="AP617"/>
      <c r="AQ617"/>
      <c r="AR617"/>
      <c r="AS617"/>
      <c r="AT617"/>
      <c r="AU617"/>
      <c r="AV617"/>
      <c r="AW617"/>
      <c r="AX617"/>
      <c r="AY617"/>
      <c r="AZ617"/>
      <c r="BA617"/>
      <c r="BB617"/>
      <c r="BC617"/>
      <c r="BD617"/>
      <c r="BE617"/>
      <c r="BF617"/>
      <c r="BG617"/>
      <c r="BH617"/>
      <c r="BI617"/>
      <c r="BJ617"/>
    </row>
    <row r="618" spans="1:62" s="104" customFormat="1" ht="5.15" customHeight="1" outlineLevel="1" x14ac:dyDescent="0.35">
      <c r="A618" s="102"/>
      <c r="B618" s="95"/>
      <c r="C618" s="12" t="s">
        <v>85</v>
      </c>
      <c r="D618" s="17"/>
      <c r="E618" s="17"/>
      <c r="F618" s="17"/>
      <c r="G618" s="23"/>
      <c r="H618" s="23"/>
      <c r="I618" s="23"/>
      <c r="J618" s="84" t="s">
        <v>86</v>
      </c>
      <c r="K618" s="84" t="s">
        <v>86</v>
      </c>
      <c r="L618" s="23"/>
      <c r="M618" s="23"/>
      <c r="N618" s="23"/>
      <c r="O618" s="23"/>
      <c r="P618" s="23"/>
      <c r="Q618" s="23"/>
      <c r="R618" s="23"/>
      <c r="S618" s="23"/>
      <c r="T618" s="23"/>
      <c r="U618" s="23"/>
      <c r="V618" s="24"/>
      <c r="W618" s="24"/>
      <c r="X618" s="24"/>
      <c r="Y618" s="24"/>
      <c r="Z618" s="24"/>
      <c r="AA618" s="24"/>
      <c r="AB618" s="24"/>
      <c r="AC618" s="24"/>
      <c r="AD618" s="24"/>
      <c r="AE618" s="16"/>
      <c r="AF618" s="8"/>
      <c r="AK618"/>
      <c r="AL618"/>
      <c r="AM618"/>
      <c r="AN618"/>
      <c r="AO618"/>
      <c r="AP618"/>
      <c r="AQ618"/>
      <c r="AR618"/>
      <c r="AS618"/>
      <c r="AT618"/>
      <c r="AU618"/>
      <c r="AV618"/>
      <c r="AW618"/>
      <c r="AX618"/>
      <c r="AY618"/>
      <c r="AZ618"/>
      <c r="BA618"/>
      <c r="BB618"/>
      <c r="BC618"/>
      <c r="BD618"/>
      <c r="BE618"/>
      <c r="BF618"/>
      <c r="BG618"/>
      <c r="BH618"/>
      <c r="BI618"/>
      <c r="BJ618"/>
    </row>
    <row r="619" spans="1:62" s="104" customFormat="1" ht="5.15" customHeight="1" outlineLevel="1" x14ac:dyDescent="0.35">
      <c r="A619" s="102"/>
      <c r="B619" s="95"/>
      <c r="C619" s="17"/>
      <c r="D619" s="17"/>
      <c r="E619" s="17"/>
      <c r="F619" s="13"/>
      <c r="G619" s="85"/>
      <c r="H619" s="85"/>
      <c r="I619" s="85"/>
      <c r="J619" s="85"/>
      <c r="K619" s="85"/>
      <c r="L619" s="85"/>
      <c r="M619" s="85"/>
      <c r="N619" s="85"/>
      <c r="O619" s="85"/>
      <c r="P619" s="85"/>
      <c r="Q619" s="85"/>
      <c r="R619" s="85"/>
      <c r="S619" s="85"/>
      <c r="T619" s="85"/>
      <c r="V619" s="13"/>
      <c r="W619" s="13"/>
      <c r="X619" s="13"/>
      <c r="Y619" s="13"/>
      <c r="Z619" s="13"/>
      <c r="AA619" s="13"/>
      <c r="AB619" s="13"/>
      <c r="AC619" s="13"/>
      <c r="AD619" s="13"/>
      <c r="AE619" s="16"/>
      <c r="AF619" s="8"/>
      <c r="AK619"/>
      <c r="AL619"/>
      <c r="AM619"/>
      <c r="AN619"/>
      <c r="AO619"/>
      <c r="AP619"/>
      <c r="AQ619"/>
      <c r="AR619"/>
      <c r="AS619"/>
      <c r="AT619"/>
      <c r="AU619"/>
      <c r="AV619"/>
      <c r="AW619"/>
      <c r="AX619"/>
      <c r="AY619"/>
      <c r="AZ619"/>
      <c r="BA619"/>
      <c r="BB619"/>
      <c r="BC619"/>
      <c r="BD619"/>
      <c r="BE619"/>
      <c r="BF619"/>
      <c r="BG619"/>
      <c r="BH619"/>
      <c r="BI619"/>
      <c r="BJ619"/>
    </row>
    <row r="620" spans="1:62" s="104" customFormat="1" ht="13.4" customHeight="1" outlineLevel="1" x14ac:dyDescent="0.35">
      <c r="A620" s="102"/>
      <c r="B620" s="95"/>
      <c r="C620" s="17"/>
      <c r="D620" s="17"/>
      <c r="E620" s="17"/>
      <c r="F620" s="13"/>
      <c r="G620" s="86"/>
      <c r="H620" s="86"/>
      <c r="I620" s="99" t="s">
        <v>961</v>
      </c>
      <c r="J620" s="86"/>
      <c r="K620" s="86"/>
      <c r="L620" s="86"/>
      <c r="M620" s="96">
        <f>Annual!M635</f>
        <v>0.66</v>
      </c>
      <c r="N620" s="96">
        <f>Annual!N635</f>
        <v>0.64</v>
      </c>
      <c r="O620" s="96">
        <f>Annual!O635</f>
        <v>0.68</v>
      </c>
      <c r="P620" s="96">
        <f>Annual!P635</f>
        <v>0.64</v>
      </c>
      <c r="Q620" s="96">
        <f>Annual!Q635</f>
        <v>0.68</v>
      </c>
      <c r="R620" s="96">
        <f>Annual!R635</f>
        <v>0.64</v>
      </c>
      <c r="S620" s="96">
        <f>Annual!S635</f>
        <v>0.68</v>
      </c>
      <c r="T620" s="96">
        <f>Annual!T635</f>
        <v>0.64</v>
      </c>
      <c r="U620" s="96">
        <f>Annual!U635</f>
        <v>0.68</v>
      </c>
      <c r="V620" s="96">
        <f>Annual!V635</f>
        <v>0.64</v>
      </c>
      <c r="W620" s="91"/>
      <c r="X620" s="91"/>
      <c r="Y620" s="91"/>
      <c r="Z620" s="91"/>
      <c r="AA620" s="91"/>
      <c r="AB620" s="91"/>
      <c r="AC620" s="91"/>
      <c r="AD620" s="13"/>
      <c r="AE620" s="16"/>
      <c r="AF620" s="8"/>
      <c r="AK620"/>
      <c r="AL620"/>
      <c r="AM620"/>
      <c r="AN620"/>
      <c r="AO620"/>
      <c r="AP620"/>
      <c r="AQ620"/>
      <c r="AR620"/>
      <c r="AS620"/>
      <c r="AT620"/>
      <c r="AU620"/>
      <c r="AV620"/>
      <c r="AW620"/>
      <c r="AX620"/>
      <c r="AY620"/>
      <c r="AZ620"/>
      <c r="BA620"/>
      <c r="BB620"/>
      <c r="BC620"/>
      <c r="BD620"/>
      <c r="BE620"/>
      <c r="BF620"/>
      <c r="BG620"/>
      <c r="BH620"/>
      <c r="BI620"/>
      <c r="BJ620"/>
    </row>
    <row r="621" spans="1:62" s="104" customFormat="1" ht="13.4" customHeight="1" outlineLevel="1" x14ac:dyDescent="0.35">
      <c r="A621" s="102"/>
      <c r="B621" s="95"/>
      <c r="C621" s="17"/>
      <c r="D621" s="17"/>
      <c r="E621" s="17"/>
      <c r="F621" s="13"/>
      <c r="G621" s="86"/>
      <c r="H621" s="86"/>
      <c r="I621" s="99" t="s">
        <v>962</v>
      </c>
      <c r="J621" s="86"/>
      <c r="K621" s="86"/>
      <c r="L621" s="86"/>
      <c r="M621" s="96">
        <f>Annual!M636</f>
        <v>0.54</v>
      </c>
      <c r="N621" s="96">
        <f>Annual!N636</f>
        <v>0.54</v>
      </c>
      <c r="O621" s="96">
        <f>Annual!O636</f>
        <v>0.54</v>
      </c>
      <c r="P621" s="96">
        <f>Annual!P636</f>
        <v>0.54</v>
      </c>
      <c r="Q621" s="96">
        <f>Annual!Q636</f>
        <v>0.54</v>
      </c>
      <c r="R621" s="96">
        <f>Annual!R636</f>
        <v>0.54</v>
      </c>
      <c r="S621" s="96">
        <f>Annual!S636</f>
        <v>0.54</v>
      </c>
      <c r="T621" s="96">
        <f>Annual!T636</f>
        <v>0.54</v>
      </c>
      <c r="U621" s="96">
        <f>Annual!U636</f>
        <v>0.54</v>
      </c>
      <c r="V621" s="96">
        <f>Annual!V636</f>
        <v>0.54</v>
      </c>
      <c r="W621" s="91"/>
      <c r="X621" s="91"/>
      <c r="Y621" s="91"/>
      <c r="Z621" s="91"/>
      <c r="AA621" s="91"/>
      <c r="AB621" s="91"/>
      <c r="AC621" s="91"/>
      <c r="AD621" s="13"/>
      <c r="AE621" s="16"/>
      <c r="AF621" s="8"/>
      <c r="AK621"/>
      <c r="AL621"/>
      <c r="AM621"/>
      <c r="AN621"/>
      <c r="AO621"/>
      <c r="AP621"/>
      <c r="AQ621"/>
      <c r="AR621"/>
      <c r="AS621"/>
      <c r="AT621"/>
      <c r="AU621"/>
      <c r="AV621"/>
      <c r="AW621"/>
      <c r="AX621"/>
      <c r="AY621"/>
      <c r="AZ621"/>
      <c r="BA621"/>
      <c r="BB621"/>
      <c r="BC621"/>
      <c r="BD621"/>
      <c r="BE621"/>
      <c r="BF621"/>
      <c r="BG621"/>
      <c r="BH621"/>
      <c r="BI621"/>
      <c r="BJ621"/>
    </row>
    <row r="622" spans="1:62" s="104" customFormat="1" ht="13.4" customHeight="1" outlineLevel="1" x14ac:dyDescent="0.35">
      <c r="A622" s="102"/>
      <c r="B622" s="95"/>
      <c r="C622" s="17"/>
      <c r="D622" s="17"/>
      <c r="E622" s="17"/>
      <c r="F622" s="13"/>
      <c r="G622" s="86"/>
      <c r="H622" s="91"/>
      <c r="I622" s="91"/>
      <c r="J622" s="91"/>
      <c r="K622" s="91"/>
      <c r="L622" s="91"/>
      <c r="M622" s="91"/>
      <c r="N622" s="91"/>
      <c r="O622" s="91"/>
      <c r="P622" s="91"/>
      <c r="Q622" s="91"/>
      <c r="R622" s="91"/>
      <c r="S622" s="91"/>
      <c r="T622" s="91"/>
      <c r="U622" s="91"/>
      <c r="V622" s="91"/>
      <c r="W622" s="91"/>
      <c r="X622" s="91"/>
      <c r="Y622" s="91"/>
      <c r="Z622" s="91"/>
      <c r="AA622" s="91"/>
      <c r="AB622" s="91"/>
      <c r="AC622" s="91"/>
      <c r="AD622" s="13"/>
      <c r="AE622" s="16"/>
      <c r="AF622" s="8"/>
      <c r="AK622"/>
      <c r="AL622"/>
      <c r="AM622"/>
      <c r="AN622"/>
      <c r="AO622"/>
      <c r="AP622"/>
      <c r="AQ622"/>
      <c r="AR622"/>
      <c r="AS622"/>
      <c r="AT622"/>
      <c r="AU622"/>
      <c r="AV622"/>
      <c r="AW622"/>
      <c r="AX622"/>
      <c r="AY622"/>
      <c r="AZ622"/>
      <c r="BA622"/>
      <c r="BB622"/>
      <c r="BC622"/>
      <c r="BD622"/>
      <c r="BE622"/>
      <c r="BF622"/>
      <c r="BG622"/>
      <c r="BH622"/>
      <c r="BI622"/>
      <c r="BJ622"/>
    </row>
    <row r="623" spans="1:62" s="104" customFormat="1" ht="13.4" customHeight="1" outlineLevel="1" x14ac:dyDescent="0.35">
      <c r="A623" s="102"/>
      <c r="B623" s="95"/>
      <c r="C623" s="17"/>
      <c r="D623" s="17"/>
      <c r="E623" s="17"/>
      <c r="F623" s="13"/>
      <c r="G623" s="86"/>
      <c r="H623" s="86"/>
      <c r="I623" s="86"/>
      <c r="J623" s="86"/>
      <c r="K623" s="86"/>
      <c r="L623" s="86"/>
      <c r="M623" s="86"/>
      <c r="N623" s="86"/>
      <c r="O623" s="86"/>
      <c r="P623" s="86"/>
      <c r="Q623" s="86"/>
      <c r="R623" s="86"/>
      <c r="S623" s="86"/>
      <c r="T623" s="86"/>
      <c r="U623" s="86"/>
      <c r="V623" s="86"/>
      <c r="W623" s="91"/>
      <c r="X623" s="91"/>
      <c r="Y623" s="91"/>
      <c r="Z623" s="91"/>
      <c r="AA623" s="91"/>
      <c r="AB623" s="91"/>
      <c r="AC623" s="91"/>
      <c r="AD623" s="13"/>
      <c r="AE623" s="16"/>
      <c r="AF623" s="8"/>
      <c r="AK623"/>
      <c r="AL623"/>
      <c r="AM623"/>
      <c r="AN623"/>
      <c r="AO623"/>
      <c r="AP623"/>
      <c r="AQ623"/>
      <c r="AR623"/>
      <c r="AS623"/>
      <c r="AT623"/>
      <c r="AU623"/>
      <c r="AV623"/>
      <c r="AW623"/>
      <c r="AX623"/>
      <c r="AY623"/>
      <c r="AZ623"/>
      <c r="BA623"/>
      <c r="BB623"/>
      <c r="BC623"/>
      <c r="BD623"/>
      <c r="BE623"/>
      <c r="BF623"/>
      <c r="BG623"/>
      <c r="BH623"/>
      <c r="BI623"/>
      <c r="BJ623"/>
    </row>
    <row r="624" spans="1:62" s="104" customFormat="1" ht="5.15" customHeight="1" outlineLevel="1" x14ac:dyDescent="0.35">
      <c r="A624" s="102"/>
      <c r="B624" s="95"/>
      <c r="C624" s="12" t="s">
        <v>89</v>
      </c>
      <c r="D624" s="17"/>
      <c r="E624" s="17"/>
      <c r="F624" s="13"/>
      <c r="G624" s="91"/>
      <c r="H624" s="91"/>
      <c r="I624" s="91"/>
      <c r="J624" s="91"/>
      <c r="K624" s="91"/>
      <c r="L624" s="91"/>
      <c r="M624" s="91"/>
      <c r="N624" s="91"/>
      <c r="O624" s="91"/>
      <c r="P624" s="91"/>
      <c r="Q624" s="91"/>
      <c r="R624" s="91"/>
      <c r="S624" s="91"/>
      <c r="T624" s="91"/>
      <c r="U624" s="91"/>
      <c r="V624" s="13"/>
      <c r="W624" s="91"/>
      <c r="X624" s="91"/>
      <c r="Y624" s="91"/>
      <c r="Z624" s="91"/>
      <c r="AA624" s="91"/>
      <c r="AB624" s="91"/>
      <c r="AC624" s="91"/>
      <c r="AD624" s="13"/>
      <c r="AE624" s="92"/>
      <c r="AF624" s="8"/>
      <c r="AK624"/>
      <c r="AL624"/>
      <c r="AM624"/>
      <c r="AN624"/>
      <c r="AO624"/>
      <c r="AP624"/>
      <c r="AQ624"/>
      <c r="AR624"/>
      <c r="AS624"/>
      <c r="AT624"/>
      <c r="AU624"/>
      <c r="AV624"/>
      <c r="AW624"/>
      <c r="AX624"/>
      <c r="AY624"/>
      <c r="AZ624"/>
      <c r="BA624"/>
      <c r="BB624"/>
      <c r="BC624"/>
      <c r="BD624"/>
      <c r="BE624"/>
      <c r="BF624"/>
      <c r="BG624"/>
      <c r="BH624"/>
      <c r="BI624"/>
      <c r="BJ624"/>
    </row>
    <row r="625" spans="1:62" s="104" customFormat="1" ht="24" customHeight="1" x14ac:dyDescent="0.35">
      <c r="A625" s="102"/>
      <c r="B625" s="95"/>
      <c r="C625" s="39"/>
      <c r="D625" s="39"/>
      <c r="E625" s="39"/>
      <c r="F625" s="39"/>
      <c r="G625" s="40" t="str">
        <f>G610</f>
        <v>Quality and deterioration of dry feed- annual pasture (P1a).</v>
      </c>
      <c r="H625" s="39"/>
      <c r="I625" s="39"/>
      <c r="J625" s="39"/>
      <c r="K625" s="39"/>
      <c r="L625" s="39"/>
      <c r="M625" s="39"/>
      <c r="N625" s="39"/>
      <c r="O625" s="39"/>
      <c r="P625" s="39"/>
      <c r="Q625" s="39"/>
      <c r="R625" s="133" t="s">
        <v>157</v>
      </c>
      <c r="S625" s="39"/>
      <c r="T625" s="93"/>
      <c r="U625" s="93"/>
      <c r="V625" s="94" t="s">
        <v>90</v>
      </c>
      <c r="W625" s="94"/>
      <c r="X625" s="94"/>
      <c r="Y625" s="94"/>
      <c r="Z625" s="94"/>
      <c r="AA625" s="94"/>
      <c r="AB625" s="94"/>
      <c r="AC625" s="94"/>
      <c r="AD625" s="94"/>
      <c r="AE625" s="41" t="s">
        <v>91</v>
      </c>
      <c r="AF625" s="8"/>
      <c r="AK625"/>
      <c r="AL625"/>
      <c r="AM625"/>
      <c r="AN625"/>
      <c r="AO625"/>
      <c r="AP625"/>
      <c r="AQ625"/>
      <c r="AR625"/>
      <c r="AS625"/>
      <c r="AT625"/>
      <c r="AU625"/>
      <c r="AV625"/>
      <c r="AW625"/>
      <c r="AX625"/>
      <c r="AY625"/>
      <c r="AZ625"/>
      <c r="BA625"/>
      <c r="BB625"/>
      <c r="BC625"/>
      <c r="BD625"/>
      <c r="BE625"/>
      <c r="BF625"/>
      <c r="BG625"/>
      <c r="BH625"/>
      <c r="BI625"/>
      <c r="BJ625"/>
    </row>
    <row r="626" spans="1:62" s="104" customFormat="1" ht="12.75" customHeight="1" outlineLevel="1" x14ac:dyDescent="0.35">
      <c r="A626" s="102"/>
      <c r="B626" s="7"/>
      <c r="C626" s="7"/>
      <c r="D626" s="7"/>
      <c r="E626" s="7"/>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K626"/>
      <c r="AL626"/>
      <c r="AM626"/>
      <c r="AN626"/>
      <c r="AO626"/>
      <c r="AP626"/>
      <c r="AQ626"/>
      <c r="AR626"/>
      <c r="AS626"/>
      <c r="AT626"/>
      <c r="AU626"/>
      <c r="AV626"/>
      <c r="AW626"/>
      <c r="AX626"/>
      <c r="AY626"/>
      <c r="AZ626"/>
      <c r="BA626"/>
      <c r="BB626"/>
      <c r="BC626"/>
      <c r="BD626"/>
      <c r="BE626"/>
      <c r="BF626"/>
      <c r="BG626"/>
      <c r="BH626"/>
      <c r="BI626"/>
      <c r="BJ626"/>
    </row>
    <row r="627" spans="1:62" s="104" customFormat="1" ht="12.75" customHeight="1" outlineLevel="1" x14ac:dyDescent="0.35">
      <c r="A627" s="102"/>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K627"/>
      <c r="AL627"/>
      <c r="AM627"/>
      <c r="AN627"/>
      <c r="AO627"/>
      <c r="AP627"/>
      <c r="AQ627"/>
      <c r="AR627"/>
      <c r="AS627"/>
      <c r="AT627"/>
      <c r="AU627"/>
      <c r="AV627"/>
      <c r="AW627"/>
      <c r="AX627"/>
      <c r="AY627"/>
      <c r="AZ627"/>
      <c r="BA627"/>
      <c r="BB627"/>
      <c r="BC627"/>
      <c r="BD627"/>
      <c r="BE627"/>
      <c r="BF627"/>
      <c r="BG627"/>
      <c r="BH627"/>
      <c r="BI627"/>
      <c r="BJ627"/>
    </row>
    <row r="628" spans="1:62" s="104" customFormat="1" ht="5.15" customHeight="1" outlineLevel="1" collapsed="1" thickBot="1" x14ac:dyDescent="0.4">
      <c r="A628" s="102"/>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K628"/>
      <c r="AL628"/>
      <c r="AM628"/>
      <c r="AN628"/>
      <c r="AO628"/>
      <c r="AP628"/>
      <c r="AQ628"/>
      <c r="AR628"/>
      <c r="AS628"/>
      <c r="AT628"/>
      <c r="AU628"/>
      <c r="AV628"/>
      <c r="AW628"/>
      <c r="AX628"/>
      <c r="AY628"/>
      <c r="AZ628"/>
      <c r="BA628"/>
      <c r="BB628"/>
      <c r="BC628"/>
      <c r="BD628"/>
      <c r="BE628"/>
      <c r="BF628"/>
      <c r="BG628"/>
      <c r="BH628"/>
      <c r="BI628"/>
      <c r="BJ628"/>
    </row>
    <row r="629" spans="1:62" s="104" customFormat="1" ht="5.15" customHeight="1" outlineLevel="1" x14ac:dyDescent="0.35">
      <c r="A629" s="102"/>
      <c r="B629" s="95"/>
      <c r="C629" s="9" t="s">
        <v>0</v>
      </c>
      <c r="D629" s="9"/>
      <c r="E629" s="9"/>
      <c r="F629" s="9"/>
      <c r="G629" s="9"/>
      <c r="H629" s="9"/>
      <c r="I629" s="9"/>
      <c r="J629" s="9"/>
      <c r="K629" s="10"/>
      <c r="L629" s="10"/>
      <c r="M629" s="10"/>
      <c r="N629" s="10"/>
      <c r="O629" s="10"/>
      <c r="P629" s="10"/>
      <c r="Q629" s="10"/>
      <c r="R629" s="10"/>
      <c r="S629" s="10"/>
      <c r="T629" s="10"/>
      <c r="U629" s="10"/>
      <c r="V629" s="67" t="s">
        <v>82</v>
      </c>
      <c r="W629" s="67"/>
      <c r="X629" s="67"/>
      <c r="Y629" s="67"/>
      <c r="Z629" s="67"/>
      <c r="AA629" s="67"/>
      <c r="AB629" s="67"/>
      <c r="AC629" s="67"/>
      <c r="AD629" s="67"/>
      <c r="AE629" s="11"/>
      <c r="AF629" s="7"/>
      <c r="AK629"/>
      <c r="AL629"/>
      <c r="AM629"/>
      <c r="AN629"/>
      <c r="AO629"/>
      <c r="AP629"/>
      <c r="AQ629"/>
      <c r="AR629"/>
      <c r="AS629"/>
      <c r="AT629"/>
      <c r="AU629"/>
      <c r="AV629"/>
      <c r="AW629"/>
      <c r="AX629"/>
      <c r="AY629"/>
      <c r="AZ629"/>
      <c r="BA629"/>
      <c r="BB629"/>
      <c r="BC629"/>
      <c r="BD629"/>
      <c r="BE629"/>
      <c r="BF629"/>
      <c r="BG629"/>
      <c r="BH629"/>
      <c r="BI629"/>
      <c r="BJ629"/>
    </row>
    <row r="630" spans="1:62" s="104" customFormat="1" ht="13.4" customHeight="1" outlineLevel="1" collapsed="1" x14ac:dyDescent="0.35">
      <c r="A630" s="102"/>
      <c r="B630" s="95"/>
      <c r="C630" s="12"/>
      <c r="D630" s="12">
        <v>0</v>
      </c>
      <c r="E630" s="12" t="s">
        <v>1</v>
      </c>
      <c r="F630" s="69"/>
      <c r="G630" s="70" t="s">
        <v>164</v>
      </c>
      <c r="H630" s="71"/>
      <c r="I630" s="71"/>
      <c r="J630" s="71"/>
      <c r="K630" s="71"/>
      <c r="L630" s="71"/>
      <c r="M630" s="71"/>
      <c r="N630" s="71"/>
      <c r="O630" s="71"/>
      <c r="P630" s="71"/>
      <c r="Q630" s="71"/>
      <c r="R630" s="71"/>
      <c r="S630" s="71"/>
      <c r="T630" s="72"/>
      <c r="U630" s="72"/>
      <c r="V630" s="72"/>
      <c r="W630" s="75"/>
      <c r="X630" s="75"/>
      <c r="Y630" s="75"/>
      <c r="Z630" s="75"/>
      <c r="AA630" s="75"/>
      <c r="AB630" s="75"/>
      <c r="AC630" s="75"/>
      <c r="AD630" s="75"/>
      <c r="AE630" s="16"/>
      <c r="AF630" s="7"/>
      <c r="AK630"/>
      <c r="AL630"/>
      <c r="AM630"/>
      <c r="AN630"/>
      <c r="AO630"/>
      <c r="AP630"/>
      <c r="AQ630"/>
      <c r="AR630"/>
      <c r="AS630"/>
      <c r="AT630"/>
      <c r="AU630"/>
      <c r="AV630"/>
      <c r="AW630"/>
      <c r="AX630"/>
      <c r="AY630"/>
      <c r="AZ630"/>
      <c r="BA630"/>
      <c r="BB630"/>
      <c r="BC630"/>
      <c r="BD630"/>
      <c r="BE630"/>
      <c r="BF630"/>
      <c r="BG630"/>
      <c r="BH630"/>
      <c r="BI630"/>
      <c r="BJ630"/>
    </row>
    <row r="631" spans="1:62" s="104" customFormat="1" ht="13.4" customHeight="1" outlineLevel="1" x14ac:dyDescent="0.35">
      <c r="A631" s="102"/>
      <c r="B631" s="95"/>
      <c r="C631" s="12"/>
      <c r="D631" s="12"/>
      <c r="E631" s="17"/>
      <c r="F631" s="73"/>
      <c r="G631" s="74" t="s">
        <v>165</v>
      </c>
      <c r="H631" s="74"/>
      <c r="I631" s="74"/>
      <c r="J631" s="74"/>
      <c r="K631" s="74"/>
      <c r="L631" s="74"/>
      <c r="M631" s="74"/>
      <c r="N631" s="74"/>
      <c r="O631" s="74"/>
      <c r="P631" s="74"/>
      <c r="Q631" s="74"/>
      <c r="R631" s="74"/>
      <c r="S631" s="74"/>
      <c r="T631" s="75"/>
      <c r="U631" s="75"/>
      <c r="V631" s="75"/>
      <c r="W631" s="75"/>
      <c r="X631" s="75"/>
      <c r="Y631" s="75"/>
      <c r="Z631" s="75"/>
      <c r="AA631" s="75"/>
      <c r="AB631" s="75"/>
      <c r="AC631" s="75"/>
      <c r="AD631" s="75"/>
      <c r="AE631" s="16"/>
      <c r="AF631" s="7"/>
      <c r="AK631"/>
      <c r="AL631"/>
      <c r="AM631"/>
      <c r="AN631"/>
      <c r="AO631"/>
      <c r="AP631"/>
      <c r="AQ631"/>
      <c r="AR631"/>
      <c r="AS631"/>
      <c r="AT631"/>
      <c r="AU631"/>
      <c r="AV631"/>
      <c r="AW631"/>
      <c r="AX631"/>
      <c r="AY631"/>
      <c r="AZ631"/>
      <c r="BA631"/>
      <c r="BB631"/>
      <c r="BC631"/>
      <c r="BD631"/>
      <c r="BE631"/>
      <c r="BF631"/>
      <c r="BG631"/>
      <c r="BH631"/>
      <c r="BI631"/>
      <c r="BJ631"/>
    </row>
    <row r="632" spans="1:62" s="104" customFormat="1" ht="13.4" customHeight="1" outlineLevel="1" x14ac:dyDescent="0.35">
      <c r="A632" s="102"/>
      <c r="B632" s="95"/>
      <c r="C632" s="17"/>
      <c r="D632" s="12"/>
      <c r="E632" s="17"/>
      <c r="F632" s="73"/>
      <c r="G632" s="77">
        <v>38005.577118055553</v>
      </c>
      <c r="H632" s="78">
        <v>38005.577118055553</v>
      </c>
      <c r="I632" s="74"/>
      <c r="J632" s="74"/>
      <c r="K632" s="74"/>
      <c r="L632" s="74"/>
      <c r="M632" s="74"/>
      <c r="N632" s="74"/>
      <c r="O632" s="74"/>
      <c r="P632" s="74"/>
      <c r="Q632" s="74"/>
      <c r="R632" s="74"/>
      <c r="S632" s="74"/>
      <c r="T632" s="75"/>
      <c r="U632" s="75"/>
      <c r="V632" s="75"/>
      <c r="W632" s="75"/>
      <c r="X632" s="75"/>
      <c r="Y632" s="75"/>
      <c r="Z632" s="75"/>
      <c r="AA632" s="75"/>
      <c r="AB632" s="75"/>
      <c r="AC632" s="75"/>
      <c r="AD632" s="75"/>
      <c r="AE632" s="16"/>
      <c r="AF632" s="7"/>
      <c r="AK632"/>
      <c r="AL632"/>
      <c r="AM632"/>
      <c r="AN632"/>
      <c r="AO632"/>
      <c r="AP632"/>
      <c r="AQ632"/>
      <c r="AR632"/>
      <c r="AS632"/>
      <c r="AT632"/>
      <c r="AU632"/>
      <c r="AV632"/>
      <c r="AW632"/>
      <c r="AX632"/>
      <c r="AY632"/>
      <c r="AZ632"/>
      <c r="BA632"/>
      <c r="BB632"/>
      <c r="BC632"/>
      <c r="BD632"/>
      <c r="BE632"/>
      <c r="BF632"/>
      <c r="BG632"/>
      <c r="BH632"/>
      <c r="BI632"/>
      <c r="BJ632"/>
    </row>
    <row r="633" spans="1:62" s="104" customFormat="1" ht="13.4" customHeight="1" outlineLevel="1" x14ac:dyDescent="0.35">
      <c r="A633" s="102"/>
      <c r="B633" s="95"/>
      <c r="C633" s="17">
        <v>1</v>
      </c>
      <c r="D633" s="12"/>
      <c r="E633" s="17"/>
      <c r="F633" s="79"/>
      <c r="G633" s="80"/>
      <c r="H633" s="81"/>
      <c r="I633" s="81"/>
      <c r="J633" s="81"/>
      <c r="K633" s="81"/>
      <c r="L633" s="81"/>
      <c r="M633" s="81"/>
      <c r="N633" s="81"/>
      <c r="O633" s="81"/>
      <c r="P633" s="81"/>
      <c r="Q633" s="81"/>
      <c r="R633" s="81"/>
      <c r="S633" s="81"/>
      <c r="T633" s="82"/>
      <c r="U633" s="82"/>
      <c r="V633" s="82"/>
      <c r="W633" s="75"/>
      <c r="X633" s="75"/>
      <c r="Y633" s="75"/>
      <c r="Z633" s="75"/>
      <c r="AA633" s="75"/>
      <c r="AB633" s="75"/>
      <c r="AC633" s="75"/>
      <c r="AD633" s="75"/>
      <c r="AE633" s="16"/>
      <c r="AF633" s="7"/>
      <c r="AK633"/>
      <c r="AL633"/>
      <c r="AM633"/>
      <c r="AN633"/>
      <c r="AO633"/>
      <c r="AP633"/>
      <c r="AQ633"/>
      <c r="AR633"/>
      <c r="AS633"/>
      <c r="AT633"/>
      <c r="AU633"/>
      <c r="AV633"/>
      <c r="AW633"/>
      <c r="AX633"/>
      <c r="AY633"/>
      <c r="AZ633"/>
      <c r="BA633"/>
      <c r="BB633"/>
      <c r="BC633"/>
      <c r="BD633"/>
      <c r="BE633"/>
      <c r="BF633"/>
      <c r="BG633"/>
      <c r="BH633"/>
      <c r="BI633"/>
      <c r="BJ633"/>
    </row>
    <row r="634" spans="1:62" s="104" customFormat="1" ht="13.4" customHeight="1" outlineLevel="1" x14ac:dyDescent="0.35">
      <c r="A634" s="102"/>
      <c r="B634" s="95"/>
      <c r="C634" s="17"/>
      <c r="D634" s="17"/>
      <c r="E634" s="17"/>
      <c r="F634" s="17"/>
      <c r="G634" s="22"/>
      <c r="H634" s="22"/>
      <c r="I634" s="22"/>
      <c r="J634" s="22"/>
      <c r="K634" s="22"/>
      <c r="L634" s="17"/>
      <c r="M634" s="135"/>
      <c r="N634" s="45" t="s">
        <v>791</v>
      </c>
      <c r="O634" s="135"/>
      <c r="P634" s="45" t="s">
        <v>788</v>
      </c>
      <c r="Q634" s="22"/>
      <c r="R634" s="22"/>
      <c r="S634" s="22"/>
      <c r="T634" s="22"/>
      <c r="U634" s="22"/>
      <c r="V634" s="22"/>
      <c r="W634" s="22"/>
      <c r="X634" s="22"/>
      <c r="Y634" s="22"/>
      <c r="Z634" s="22"/>
      <c r="AA634" s="22"/>
      <c r="AB634" s="22"/>
      <c r="AC634" s="22"/>
      <c r="AD634" s="22"/>
      <c r="AE634" s="16"/>
      <c r="AF634" s="7"/>
      <c r="AK634"/>
      <c r="AL634"/>
      <c r="AM634"/>
      <c r="AN634"/>
      <c r="AO634"/>
      <c r="AP634"/>
      <c r="AQ634"/>
      <c r="AR634"/>
      <c r="AS634"/>
      <c r="AT634"/>
      <c r="AU634"/>
      <c r="AV634"/>
      <c r="AW634"/>
      <c r="AX634"/>
      <c r="AY634"/>
      <c r="AZ634"/>
      <c r="BA634"/>
      <c r="BB634"/>
      <c r="BC634"/>
      <c r="BD634"/>
      <c r="BE634"/>
      <c r="BF634"/>
      <c r="BG634"/>
      <c r="BH634"/>
      <c r="BI634"/>
      <c r="BJ634"/>
    </row>
    <row r="635" spans="1:62" s="104" customFormat="1" ht="13.4" customHeight="1" outlineLevel="1" x14ac:dyDescent="0.35">
      <c r="A635" s="102"/>
      <c r="B635" s="95"/>
      <c r="C635" s="17"/>
      <c r="D635" s="17"/>
      <c r="E635" s="17"/>
      <c r="F635" s="17"/>
      <c r="G635" s="17"/>
      <c r="H635" s="17"/>
      <c r="I635" s="17"/>
      <c r="J635" s="17"/>
      <c r="K635" s="17"/>
      <c r="L635" s="17"/>
      <c r="M635" s="17"/>
      <c r="N635" s="45" t="s">
        <v>790</v>
      </c>
      <c r="O635" s="17"/>
      <c r="P635" s="45" t="s">
        <v>789</v>
      </c>
      <c r="Q635" s="22"/>
      <c r="R635" s="22"/>
      <c r="S635" s="22"/>
      <c r="T635" s="22"/>
      <c r="U635" s="22"/>
      <c r="V635" s="22"/>
      <c r="W635" s="22"/>
      <c r="X635" s="22"/>
      <c r="Y635" s="22"/>
      <c r="Z635" s="22"/>
      <c r="AA635" s="22"/>
      <c r="AB635" s="22"/>
      <c r="AC635" s="22"/>
      <c r="AD635" s="22"/>
      <c r="AE635" s="16"/>
      <c r="AF635" s="7"/>
      <c r="AK635"/>
      <c r="AL635"/>
      <c r="AM635"/>
      <c r="AN635"/>
      <c r="AO635"/>
      <c r="AP635"/>
      <c r="AQ635"/>
      <c r="AR635"/>
      <c r="AS635"/>
      <c r="AT635"/>
      <c r="AU635"/>
      <c r="AV635"/>
      <c r="AW635"/>
      <c r="AX635"/>
      <c r="AY635"/>
      <c r="AZ635"/>
      <c r="BA635"/>
      <c r="BB635"/>
      <c r="BC635"/>
      <c r="BD635"/>
      <c r="BE635"/>
      <c r="BF635"/>
      <c r="BG635"/>
      <c r="BH635"/>
      <c r="BI635"/>
      <c r="BJ635"/>
    </row>
    <row r="636" spans="1:62" s="104" customFormat="1" ht="13.4" customHeight="1" outlineLevel="1" x14ac:dyDescent="0.35">
      <c r="A636" s="102"/>
      <c r="B636" s="95"/>
      <c r="C636" s="17"/>
      <c r="D636" s="17"/>
      <c r="E636" s="17"/>
      <c r="F636" s="17"/>
      <c r="G636" s="23"/>
      <c r="H636" s="23"/>
      <c r="I636" s="23"/>
      <c r="J636" s="23"/>
      <c r="K636" s="23"/>
      <c r="L636" s="23"/>
      <c r="M636" s="23"/>
      <c r="N636" s="23" t="s">
        <v>765</v>
      </c>
      <c r="O636" s="23"/>
      <c r="P636" s="23" t="s">
        <v>766</v>
      </c>
      <c r="Q636" s="22"/>
      <c r="R636" s="23"/>
      <c r="S636" s="98" t="s">
        <v>168</v>
      </c>
      <c r="T636" s="98"/>
      <c r="U636" s="23"/>
      <c r="V636" s="24" t="s">
        <v>162</v>
      </c>
      <c r="W636" s="24"/>
      <c r="X636" s="24"/>
      <c r="Y636" s="24"/>
      <c r="Z636" s="24"/>
      <c r="AA636" s="24"/>
      <c r="AB636" s="24"/>
      <c r="AC636" s="235" t="s">
        <v>845</v>
      </c>
      <c r="AD636" s="235"/>
      <c r="AE636" s="16"/>
      <c r="AF636" s="7"/>
      <c r="AK636"/>
      <c r="AL636"/>
      <c r="AM636"/>
      <c r="AN636"/>
      <c r="AO636"/>
      <c r="AP636"/>
      <c r="AQ636"/>
      <c r="AR636"/>
      <c r="AS636"/>
      <c r="AT636"/>
      <c r="AU636"/>
      <c r="AV636"/>
      <c r="AW636"/>
      <c r="AX636"/>
      <c r="AY636"/>
      <c r="AZ636"/>
      <c r="BA636"/>
      <c r="BB636"/>
      <c r="BC636"/>
      <c r="BD636"/>
      <c r="BE636"/>
      <c r="BF636"/>
      <c r="BG636"/>
      <c r="BH636"/>
      <c r="BI636"/>
      <c r="BJ636"/>
    </row>
    <row r="637" spans="1:62" s="104" customFormat="1" ht="13.4" customHeight="1" outlineLevel="1" x14ac:dyDescent="0.35">
      <c r="A637" s="102"/>
      <c r="B637" s="95"/>
      <c r="C637" s="17"/>
      <c r="D637" s="17"/>
      <c r="E637" s="17"/>
      <c r="F637" s="17"/>
      <c r="G637" s="17"/>
      <c r="H637" s="17" t="s">
        <v>762</v>
      </c>
      <c r="I637" s="23" t="s">
        <v>129</v>
      </c>
      <c r="J637" s="23" t="s">
        <v>169</v>
      </c>
      <c r="K637" s="23" t="s">
        <v>170</v>
      </c>
      <c r="L637" s="23" t="s">
        <v>172</v>
      </c>
      <c r="M637" s="23"/>
      <c r="N637" s="23" t="s">
        <v>171</v>
      </c>
      <c r="O637" s="23"/>
      <c r="P637" s="23" t="s">
        <v>171</v>
      </c>
      <c r="Q637" s="22"/>
      <c r="R637" s="23"/>
      <c r="S637" s="23" t="s">
        <v>174</v>
      </c>
      <c r="T637" s="23" t="s">
        <v>173</v>
      </c>
      <c r="U637" s="23"/>
      <c r="V637" s="24"/>
      <c r="W637" s="24"/>
      <c r="X637" s="24"/>
      <c r="Y637" s="24"/>
      <c r="Z637" s="24"/>
      <c r="AA637" s="24"/>
      <c r="AB637" s="24"/>
      <c r="AC637" s="24" t="s">
        <v>767</v>
      </c>
      <c r="AD637" s="24" t="s">
        <v>846</v>
      </c>
      <c r="AE637" s="16"/>
      <c r="AF637" s="7"/>
      <c r="AK637"/>
      <c r="AL637"/>
      <c r="AM637"/>
      <c r="AN637"/>
      <c r="AO637"/>
      <c r="AP637"/>
      <c r="AQ637"/>
      <c r="AR637"/>
      <c r="AS637"/>
      <c r="AT637"/>
      <c r="AU637"/>
      <c r="AV637"/>
      <c r="AW637"/>
      <c r="AX637"/>
      <c r="AY637"/>
      <c r="AZ637"/>
      <c r="BA637"/>
      <c r="BB637"/>
      <c r="BC637"/>
      <c r="BD637"/>
      <c r="BE637"/>
      <c r="BF637"/>
      <c r="BG637"/>
      <c r="BH637"/>
      <c r="BI637"/>
      <c r="BJ637"/>
    </row>
    <row r="638" spans="1:62" s="104" customFormat="1" ht="5.15" customHeight="1" outlineLevel="1" x14ac:dyDescent="0.35">
      <c r="A638" s="102"/>
      <c r="B638" s="95"/>
      <c r="C638" s="12" t="s">
        <v>85</v>
      </c>
      <c r="D638" s="17"/>
      <c r="E638" s="17"/>
      <c r="F638" s="17"/>
      <c r="G638" s="17"/>
      <c r="H638" s="17"/>
      <c r="I638" s="23"/>
      <c r="J638" s="23"/>
      <c r="K638" s="23"/>
      <c r="L638" s="23"/>
      <c r="M638" s="23"/>
      <c r="N638" s="23"/>
      <c r="O638" s="23"/>
      <c r="P638" s="23"/>
      <c r="Q638" s="22"/>
      <c r="R638" s="23"/>
      <c r="S638" s="23"/>
      <c r="T638" s="23"/>
      <c r="U638" s="23"/>
      <c r="V638" s="24"/>
      <c r="W638" s="24"/>
      <c r="X638" s="24"/>
      <c r="Y638" s="24"/>
      <c r="Z638" s="24"/>
      <c r="AA638" s="24"/>
      <c r="AB638" s="24"/>
      <c r="AC638" s="24"/>
      <c r="AD638" s="24"/>
      <c r="AE638" s="16"/>
      <c r="AF638" s="7"/>
      <c r="AK638"/>
      <c r="AL638"/>
      <c r="AM638"/>
      <c r="AN638"/>
      <c r="AO638"/>
      <c r="AP638"/>
      <c r="AQ638"/>
      <c r="AR638"/>
      <c r="AS638"/>
      <c r="AT638"/>
      <c r="AU638"/>
      <c r="AV638"/>
      <c r="AW638"/>
      <c r="AX638"/>
      <c r="AY638"/>
      <c r="AZ638"/>
      <c r="BA638"/>
      <c r="BB638"/>
      <c r="BC638"/>
      <c r="BD638"/>
      <c r="BE638"/>
      <c r="BF638"/>
      <c r="BG638"/>
      <c r="BH638"/>
      <c r="BI638"/>
      <c r="BJ638"/>
    </row>
    <row r="639" spans="1:62" s="104" customFormat="1" ht="5.15" customHeight="1" outlineLevel="1" x14ac:dyDescent="0.35">
      <c r="A639" s="102"/>
      <c r="B639" s="95"/>
      <c r="C639" s="17"/>
      <c r="D639" s="17"/>
      <c r="E639" s="17"/>
      <c r="F639" s="13"/>
      <c r="I639" s="85"/>
      <c r="J639" s="85"/>
      <c r="K639" s="85"/>
      <c r="L639" s="85"/>
      <c r="M639" s="85"/>
      <c r="N639" s="85"/>
      <c r="P639" s="85"/>
      <c r="S639" s="85"/>
      <c r="T639" s="85"/>
      <c r="V639" s="13"/>
      <c r="AE639" s="16"/>
      <c r="AF639" s="7"/>
      <c r="AK639"/>
      <c r="AL639"/>
      <c r="AM639"/>
      <c r="AN639"/>
      <c r="AO639"/>
      <c r="AP639"/>
      <c r="AQ639"/>
      <c r="AR639"/>
      <c r="AS639"/>
      <c r="AT639"/>
      <c r="AU639"/>
      <c r="AV639"/>
      <c r="AW639"/>
      <c r="AX639"/>
      <c r="AY639"/>
      <c r="AZ639"/>
      <c r="BA639"/>
      <c r="BB639"/>
      <c r="BC639"/>
      <c r="BD639"/>
      <c r="BE639"/>
      <c r="BF639"/>
      <c r="BG639"/>
      <c r="BH639"/>
      <c r="BI639"/>
      <c r="BJ639"/>
    </row>
    <row r="640" spans="1:62" s="104" customFormat="1" ht="13.4" customHeight="1" outlineLevel="1" x14ac:dyDescent="0.35">
      <c r="A640" s="102"/>
      <c r="B640" s="95"/>
      <c r="C640" s="17"/>
      <c r="D640" s="17"/>
      <c r="E640" s="17"/>
      <c r="F640" s="13"/>
      <c r="H640" s="104" t="s">
        <v>777</v>
      </c>
      <c r="I640" s="99" t="s">
        <v>344</v>
      </c>
      <c r="J640" s="109">
        <f>Annual!J655</f>
        <v>0.72</v>
      </c>
      <c r="K640" s="548">
        <f>Annual!K655</f>
        <v>5.5E-2</v>
      </c>
      <c r="L640" s="97">
        <f>Annual!L655</f>
        <v>650</v>
      </c>
      <c r="M640" s="85"/>
      <c r="N640" s="549">
        <f t="shared" ref="N640:N703" si="15">$J640+$K640/2</f>
        <v>0.74749999999999994</v>
      </c>
      <c r="P640" s="549">
        <f t="shared" ref="P640:P703" si="16">$J640-$K640/2</f>
        <v>0.6925</v>
      </c>
      <c r="S640" s="550">
        <f t="shared" ref="S640:S703" si="17">MAX($J504:$R504)+$T504</f>
        <v>0.72000000000000008</v>
      </c>
      <c r="T640" s="550">
        <f t="shared" ref="T640:T671" si="18">MIN($J504:$R504)+$T504-INDEX(DigSpread,$AD640+1,1)</f>
        <v>0.72000000000000008</v>
      </c>
      <c r="V640" s="134">
        <v>0.06</v>
      </c>
      <c r="AC640" s="86">
        <v>0</v>
      </c>
      <c r="AD640" s="86">
        <v>0</v>
      </c>
      <c r="AE640" s="16"/>
      <c r="AF640" s="7"/>
      <c r="AK640"/>
      <c r="AL640"/>
      <c r="AM640"/>
      <c r="AN640"/>
      <c r="AO640"/>
      <c r="AP640"/>
      <c r="AQ640"/>
      <c r="AR640"/>
      <c r="AS640"/>
      <c r="AT640"/>
      <c r="AU640"/>
      <c r="AV640"/>
      <c r="AW640"/>
      <c r="AX640"/>
      <c r="AY640"/>
      <c r="AZ640"/>
      <c r="BA640"/>
      <c r="BB640"/>
      <c r="BC640"/>
      <c r="BD640"/>
      <c r="BE640"/>
      <c r="BF640"/>
      <c r="BG640"/>
      <c r="BH640"/>
      <c r="BI640"/>
      <c r="BJ640"/>
    </row>
    <row r="641" spans="1:62" s="104" customFormat="1" ht="13.4" customHeight="1" outlineLevel="1" x14ac:dyDescent="0.35">
      <c r="A641" s="102"/>
      <c r="B641" s="95"/>
      <c r="C641" s="17"/>
      <c r="D641" s="17"/>
      <c r="E641" s="17"/>
      <c r="F641" s="13"/>
      <c r="I641" s="99" t="s">
        <v>345</v>
      </c>
      <c r="J641" s="109">
        <f>Annual!J656</f>
        <v>0.72</v>
      </c>
      <c r="K641" s="548">
        <f>Annual!K656</f>
        <v>5.5E-2</v>
      </c>
      <c r="L641" s="97">
        <f>Annual!L656</f>
        <v>400</v>
      </c>
      <c r="M641" s="85"/>
      <c r="N641" s="549">
        <f t="shared" si="15"/>
        <v>0.74749999999999994</v>
      </c>
      <c r="P641" s="549">
        <f t="shared" si="16"/>
        <v>0.6925</v>
      </c>
      <c r="S641" s="550">
        <f t="shared" si="17"/>
        <v>0.72000000000000008</v>
      </c>
      <c r="T641" s="550">
        <f t="shared" si="18"/>
        <v>0.72000000000000008</v>
      </c>
      <c r="V641" s="96">
        <v>0.06</v>
      </c>
      <c r="AC641" s="86">
        <f>AC640</f>
        <v>0</v>
      </c>
      <c r="AD641" s="86">
        <f>AD640+1</f>
        <v>1</v>
      </c>
      <c r="AE641" s="16"/>
      <c r="AF641" s="7"/>
      <c r="AK641"/>
      <c r="AL641"/>
      <c r="AM641"/>
      <c r="AN641"/>
      <c r="AO641"/>
      <c r="AP641"/>
      <c r="AQ641"/>
      <c r="AR641"/>
      <c r="AS641"/>
      <c r="AT641"/>
      <c r="AU641"/>
      <c r="AV641"/>
      <c r="AW641"/>
      <c r="AX641"/>
      <c r="AY641"/>
      <c r="AZ641"/>
      <c r="BA641"/>
      <c r="BB641"/>
      <c r="BC641"/>
      <c r="BD641"/>
      <c r="BE641"/>
      <c r="BF641"/>
      <c r="BG641"/>
      <c r="BH641"/>
      <c r="BI641"/>
      <c r="BJ641"/>
    </row>
    <row r="642" spans="1:62" s="104" customFormat="1" ht="13.4" customHeight="1" outlineLevel="1" x14ac:dyDescent="0.35">
      <c r="A642" s="102"/>
      <c r="B642" s="95"/>
      <c r="C642" s="17"/>
      <c r="D642" s="17"/>
      <c r="E642" s="17"/>
      <c r="F642" s="13"/>
      <c r="I642" s="99" t="s">
        <v>346</v>
      </c>
      <c r="J642" s="109">
        <f>Annual!J657</f>
        <v>0.72</v>
      </c>
      <c r="K642" s="548">
        <f>Annual!K657</f>
        <v>5.5E-2</v>
      </c>
      <c r="L642" s="97">
        <f>Annual!L657</f>
        <v>800</v>
      </c>
      <c r="M642" s="85"/>
      <c r="N642" s="549">
        <f t="shared" si="15"/>
        <v>0.74749999999999994</v>
      </c>
      <c r="P642" s="549">
        <f t="shared" si="16"/>
        <v>0.6925</v>
      </c>
      <c r="S642" s="550">
        <f t="shared" si="17"/>
        <v>0.72000000000000008</v>
      </c>
      <c r="T642" s="550">
        <f t="shared" si="18"/>
        <v>0.72000000000000008</v>
      </c>
      <c r="V642" s="96">
        <v>0.06</v>
      </c>
      <c r="AC642" s="86">
        <f t="shared" ref="AC642:AC649" si="19">AC641</f>
        <v>0</v>
      </c>
      <c r="AD642" s="86">
        <f t="shared" ref="AD642:AD649" si="20">AD641+1</f>
        <v>2</v>
      </c>
      <c r="AE642" s="16"/>
      <c r="AF642" s="7"/>
      <c r="AK642"/>
      <c r="AL642"/>
      <c r="AM642"/>
      <c r="AN642"/>
      <c r="AO642"/>
      <c r="AP642"/>
      <c r="AQ642"/>
      <c r="AR642"/>
      <c r="AS642"/>
      <c r="AT642"/>
      <c r="AU642"/>
      <c r="AV642"/>
      <c r="AW642"/>
      <c r="AX642"/>
      <c r="AY642"/>
      <c r="AZ642"/>
      <c r="BA642"/>
      <c r="BB642"/>
      <c r="BC642"/>
      <c r="BD642"/>
      <c r="BE642"/>
      <c r="BF642"/>
      <c r="BG642"/>
      <c r="BH642"/>
      <c r="BI642"/>
      <c r="BJ642"/>
    </row>
    <row r="643" spans="1:62" s="104" customFormat="1" ht="13.4" customHeight="1" outlineLevel="1" x14ac:dyDescent="0.35">
      <c r="A643" s="102"/>
      <c r="B643" s="95"/>
      <c r="C643" s="17"/>
      <c r="D643" s="17"/>
      <c r="E643" s="17"/>
      <c r="F643" s="13"/>
      <c r="I643" s="99" t="s">
        <v>347</v>
      </c>
      <c r="J643" s="109">
        <f>Annual!J658</f>
        <v>0.72</v>
      </c>
      <c r="K643" s="548">
        <f>Annual!K658</f>
        <v>5.5E-2</v>
      </c>
      <c r="L643" s="97">
        <f>Annual!L658</f>
        <v>2000</v>
      </c>
      <c r="M643" s="85"/>
      <c r="N643" s="549">
        <f t="shared" si="15"/>
        <v>0.74749999999999994</v>
      </c>
      <c r="P643" s="549">
        <f t="shared" si="16"/>
        <v>0.6925</v>
      </c>
      <c r="S643" s="550">
        <f t="shared" si="17"/>
        <v>0.72000000000000008</v>
      </c>
      <c r="T643" s="550">
        <f t="shared" si="18"/>
        <v>0.67</v>
      </c>
      <c r="V643" s="96">
        <v>0.06</v>
      </c>
      <c r="AC643" s="86">
        <f t="shared" si="19"/>
        <v>0</v>
      </c>
      <c r="AD643" s="86">
        <f t="shared" si="20"/>
        <v>3</v>
      </c>
      <c r="AE643" s="16"/>
      <c r="AF643" s="7"/>
      <c r="AK643"/>
      <c r="AL643"/>
      <c r="AM643"/>
      <c r="AN643"/>
      <c r="AO643"/>
      <c r="AP643"/>
      <c r="AQ643"/>
      <c r="AR643"/>
      <c r="AS643"/>
      <c r="AT643"/>
      <c r="AU643"/>
      <c r="AV643"/>
      <c r="AW643"/>
      <c r="AX643"/>
      <c r="AY643"/>
      <c r="AZ643"/>
      <c r="BA643"/>
      <c r="BB643"/>
      <c r="BC643"/>
      <c r="BD643"/>
      <c r="BE643"/>
      <c r="BF643"/>
      <c r="BG643"/>
      <c r="BH643"/>
      <c r="BI643"/>
      <c r="BJ643"/>
    </row>
    <row r="644" spans="1:62" s="104" customFormat="1" ht="13.4" customHeight="1" outlineLevel="1" x14ac:dyDescent="0.35">
      <c r="A644" s="102"/>
      <c r="B644" s="95"/>
      <c r="C644" s="17"/>
      <c r="D644" s="17"/>
      <c r="E644" s="17"/>
      <c r="F644" s="13"/>
      <c r="I644" s="99" t="s">
        <v>348</v>
      </c>
      <c r="J644" s="109">
        <f>Annual!J659</f>
        <v>0.68</v>
      </c>
      <c r="K644" s="548">
        <f>Annual!K659</f>
        <v>0.125</v>
      </c>
      <c r="L644" s="97">
        <f>Annual!L659</f>
        <v>2990</v>
      </c>
      <c r="M644" s="85"/>
      <c r="N644" s="549">
        <f t="shared" si="15"/>
        <v>0.74250000000000005</v>
      </c>
      <c r="P644" s="549">
        <f t="shared" si="16"/>
        <v>0.61750000000000005</v>
      </c>
      <c r="S644" s="550">
        <f t="shared" si="17"/>
        <v>0.72</v>
      </c>
      <c r="T644" s="550">
        <f t="shared" si="18"/>
        <v>0.62</v>
      </c>
      <c r="V644" s="96">
        <v>0.06</v>
      </c>
      <c r="AC644" s="86">
        <f t="shared" si="19"/>
        <v>0</v>
      </c>
      <c r="AD644" s="86">
        <f t="shared" si="20"/>
        <v>4</v>
      </c>
      <c r="AE644" s="16"/>
      <c r="AF644" s="7"/>
      <c r="AK644"/>
      <c r="AL644"/>
      <c r="AM644"/>
      <c r="AN644"/>
      <c r="AO644"/>
      <c r="AP644"/>
      <c r="AQ644"/>
      <c r="AR644"/>
      <c r="AS644"/>
      <c r="AT644"/>
      <c r="AU644"/>
      <c r="AV644"/>
      <c r="AW644"/>
      <c r="AX644"/>
      <c r="AY644"/>
      <c r="AZ644"/>
      <c r="BA644"/>
      <c r="BB644"/>
      <c r="BC644"/>
      <c r="BD644"/>
      <c r="BE644"/>
      <c r="BF644"/>
      <c r="BG644"/>
      <c r="BH644"/>
      <c r="BI644"/>
      <c r="BJ644"/>
    </row>
    <row r="645" spans="1:62" s="104" customFormat="1" ht="13.4" customHeight="1" outlineLevel="1" x14ac:dyDescent="0.35">
      <c r="A645" s="102"/>
      <c r="B645" s="95"/>
      <c r="C645" s="17"/>
      <c r="D645" s="17"/>
      <c r="E645" s="17"/>
      <c r="F645" s="13"/>
      <c r="I645" s="99" t="s">
        <v>349</v>
      </c>
      <c r="J645" s="109">
        <f>Annual!J660</f>
        <v>0.66</v>
      </c>
      <c r="K645" s="548">
        <f>Annual!K660</f>
        <v>0.105</v>
      </c>
      <c r="L645" s="97">
        <f>Annual!L660</f>
        <v>3500</v>
      </c>
      <c r="M645" s="85"/>
      <c r="N645" s="549">
        <f t="shared" si="15"/>
        <v>0.71250000000000002</v>
      </c>
      <c r="P645" s="549">
        <f t="shared" si="16"/>
        <v>0.60750000000000004</v>
      </c>
      <c r="S645" s="550">
        <f t="shared" si="17"/>
        <v>0.63500000000000001</v>
      </c>
      <c r="T645" s="550">
        <f t="shared" si="18"/>
        <v>0.63500000000000001</v>
      </c>
      <c r="V645" s="96">
        <v>0.06</v>
      </c>
      <c r="AC645" s="86">
        <f t="shared" si="19"/>
        <v>0</v>
      </c>
      <c r="AD645" s="86">
        <f t="shared" si="20"/>
        <v>5</v>
      </c>
      <c r="AE645" s="16"/>
      <c r="AF645" s="7"/>
      <c r="AK645"/>
      <c r="AL645"/>
      <c r="AM645"/>
      <c r="AN645"/>
      <c r="AO645"/>
      <c r="AP645"/>
      <c r="AQ645"/>
      <c r="AR645"/>
      <c r="AS645"/>
      <c r="AT645"/>
      <c r="AU645"/>
      <c r="AV645"/>
      <c r="AW645"/>
      <c r="AX645"/>
      <c r="AY645"/>
      <c r="AZ645"/>
      <c r="BA645"/>
      <c r="BB645"/>
      <c r="BC645"/>
      <c r="BD645"/>
      <c r="BE645"/>
      <c r="BF645"/>
      <c r="BG645"/>
      <c r="BH645"/>
      <c r="BI645"/>
      <c r="BJ645"/>
    </row>
    <row r="646" spans="1:62" s="104" customFormat="1" ht="13.4" customHeight="1" outlineLevel="1" x14ac:dyDescent="0.35">
      <c r="A646" s="102"/>
      <c r="B646" s="95"/>
      <c r="C646" s="17"/>
      <c r="D646" s="17"/>
      <c r="E646" s="17"/>
      <c r="F646" s="13"/>
      <c r="I646" s="99" t="s">
        <v>350</v>
      </c>
      <c r="J646" s="109">
        <f>Annual!J661</f>
        <v>0.61</v>
      </c>
      <c r="K646" s="548">
        <f>Annual!K661</f>
        <v>0.105</v>
      </c>
      <c r="L646" s="97">
        <f>Annual!L661</f>
        <v>2500</v>
      </c>
      <c r="M646" s="85"/>
      <c r="N646" s="549">
        <f t="shared" si="15"/>
        <v>0.66249999999999998</v>
      </c>
      <c r="P646" s="549">
        <f t="shared" si="16"/>
        <v>0.5575</v>
      </c>
      <c r="S646" s="550">
        <f t="shared" si="17"/>
        <v>0.61</v>
      </c>
      <c r="T646" s="550">
        <f t="shared" si="18"/>
        <v>0.61</v>
      </c>
      <c r="V646" s="96">
        <v>0.06</v>
      </c>
      <c r="AC646" s="86">
        <f t="shared" si="19"/>
        <v>0</v>
      </c>
      <c r="AD646" s="86">
        <f t="shared" si="20"/>
        <v>6</v>
      </c>
      <c r="AE646" s="16"/>
      <c r="AF646" s="7"/>
      <c r="AK646"/>
      <c r="AL646"/>
      <c r="AM646"/>
      <c r="AN646"/>
      <c r="AO646"/>
      <c r="AP646"/>
      <c r="AQ646"/>
      <c r="AR646"/>
      <c r="AS646"/>
      <c r="AT646"/>
      <c r="AU646"/>
      <c r="AV646"/>
      <c r="AW646"/>
      <c r="AX646"/>
      <c r="AY646"/>
      <c r="AZ646"/>
      <c r="BA646"/>
      <c r="BB646"/>
      <c r="BC646"/>
      <c r="BD646"/>
      <c r="BE646"/>
      <c r="BF646"/>
      <c r="BG646"/>
      <c r="BH646"/>
      <c r="BI646"/>
      <c r="BJ646"/>
    </row>
    <row r="647" spans="1:62" s="104" customFormat="1" ht="13.4" customHeight="1" outlineLevel="1" x14ac:dyDescent="0.35">
      <c r="A647" s="102"/>
      <c r="B647" s="95"/>
      <c r="C647" s="17"/>
      <c r="D647" s="17"/>
      <c r="E647" s="17"/>
      <c r="F647" s="13"/>
      <c r="I647" s="99" t="s">
        <v>351</v>
      </c>
      <c r="J647" s="109">
        <f>Annual!J662</f>
        <v>0.56999999999999995</v>
      </c>
      <c r="K647" s="548">
        <f>Annual!K662</f>
        <v>8.5000000000000006E-2</v>
      </c>
      <c r="L647" s="97">
        <f>Annual!L662</f>
        <v>1500</v>
      </c>
      <c r="M647" s="85"/>
      <c r="N647" s="549">
        <f t="shared" si="15"/>
        <v>0.61249999999999993</v>
      </c>
      <c r="P647" s="549">
        <f t="shared" si="16"/>
        <v>0.52749999999999997</v>
      </c>
      <c r="S647" s="550">
        <f t="shared" si="17"/>
        <v>0.6</v>
      </c>
      <c r="T647" s="550">
        <f t="shared" si="18"/>
        <v>0.6</v>
      </c>
      <c r="V647" s="96">
        <v>0.06</v>
      </c>
      <c r="AC647" s="86">
        <f t="shared" si="19"/>
        <v>0</v>
      </c>
      <c r="AD647" s="86">
        <f t="shared" si="20"/>
        <v>7</v>
      </c>
      <c r="AE647" s="16"/>
      <c r="AF647" s="7"/>
      <c r="AK647"/>
      <c r="AL647"/>
      <c r="AM647"/>
      <c r="AN647"/>
      <c r="AO647"/>
      <c r="AP647"/>
      <c r="AQ647"/>
      <c r="AR647"/>
      <c r="AS647"/>
      <c r="AT647"/>
      <c r="AU647"/>
      <c r="AV647"/>
      <c r="AW647"/>
      <c r="AX647"/>
      <c r="AY647"/>
      <c r="AZ647"/>
      <c r="BA647"/>
      <c r="BB647"/>
      <c r="BC647"/>
      <c r="BD647"/>
      <c r="BE647"/>
      <c r="BF647"/>
      <c r="BG647"/>
      <c r="BH647"/>
      <c r="BI647"/>
      <c r="BJ647"/>
    </row>
    <row r="648" spans="1:62" s="104" customFormat="1" ht="13.4" customHeight="1" outlineLevel="1" x14ac:dyDescent="0.35">
      <c r="A648" s="102"/>
      <c r="B648" s="95"/>
      <c r="C648" s="17"/>
      <c r="D648" s="17"/>
      <c r="E648" s="17"/>
      <c r="F648" s="13"/>
      <c r="I648" s="99" t="s">
        <v>352</v>
      </c>
      <c r="J648" s="109">
        <f>Annual!J663</f>
        <v>0.54</v>
      </c>
      <c r="K648" s="548">
        <f>Annual!K663</f>
        <v>0.06</v>
      </c>
      <c r="L648" s="97">
        <f>Annual!L663</f>
        <v>1000</v>
      </c>
      <c r="M648" s="85"/>
      <c r="N648" s="549">
        <f t="shared" si="15"/>
        <v>0.57000000000000006</v>
      </c>
      <c r="P648" s="549">
        <f t="shared" si="16"/>
        <v>0.51</v>
      </c>
      <c r="S648" s="550">
        <f t="shared" si="17"/>
        <v>0.58000000000000007</v>
      </c>
      <c r="T648" s="550">
        <f t="shared" si="18"/>
        <v>0.58000000000000007</v>
      </c>
      <c r="V648" s="96">
        <v>0.06</v>
      </c>
      <c r="AC648" s="86">
        <f t="shared" si="19"/>
        <v>0</v>
      </c>
      <c r="AD648" s="86">
        <f t="shared" si="20"/>
        <v>8</v>
      </c>
      <c r="AE648" s="16"/>
      <c r="AF648" s="8"/>
      <c r="AK648"/>
      <c r="AL648"/>
      <c r="AM648"/>
      <c r="AN648"/>
      <c r="AO648"/>
      <c r="AP648"/>
      <c r="AQ648"/>
      <c r="AR648"/>
      <c r="AS648"/>
      <c r="AT648"/>
      <c r="AU648"/>
      <c r="AV648"/>
      <c r="AW648"/>
      <c r="AX648"/>
      <c r="AY648"/>
      <c r="AZ648"/>
      <c r="BA648"/>
      <c r="BB648"/>
      <c r="BC648"/>
      <c r="BD648"/>
      <c r="BE648"/>
      <c r="BF648"/>
      <c r="BG648"/>
      <c r="BH648"/>
      <c r="BI648"/>
      <c r="BJ648"/>
    </row>
    <row r="649" spans="1:62" s="104" customFormat="1" ht="13.4" customHeight="1" outlineLevel="1" x14ac:dyDescent="0.35">
      <c r="A649" s="102"/>
      <c r="B649" s="95"/>
      <c r="C649" s="17"/>
      <c r="D649" s="17"/>
      <c r="E649" s="17"/>
      <c r="F649" s="13"/>
      <c r="I649" s="99" t="s">
        <v>353</v>
      </c>
      <c r="J649" s="109">
        <f>Annual!J664</f>
        <v>0.52</v>
      </c>
      <c r="K649" s="548">
        <f>Annual!K664</f>
        <v>0.04</v>
      </c>
      <c r="L649" s="97">
        <f>Annual!L664</f>
        <v>800</v>
      </c>
      <c r="M649" s="85"/>
      <c r="N649" s="549">
        <f t="shared" si="15"/>
        <v>0.54</v>
      </c>
      <c r="P649" s="549">
        <f t="shared" si="16"/>
        <v>0.5</v>
      </c>
      <c r="S649" s="550">
        <f t="shared" si="17"/>
        <v>0.55000000000000004</v>
      </c>
      <c r="T649" s="550">
        <f t="shared" si="18"/>
        <v>0.55000000000000004</v>
      </c>
      <c r="V649" s="124">
        <v>0.06</v>
      </c>
      <c r="AC649" s="86">
        <f t="shared" si="19"/>
        <v>0</v>
      </c>
      <c r="AD649" s="86">
        <f t="shared" si="20"/>
        <v>9</v>
      </c>
      <c r="AE649" s="16"/>
      <c r="AF649" s="8"/>
      <c r="AK649"/>
      <c r="AL649"/>
      <c r="AM649"/>
      <c r="AN649"/>
      <c r="AO649"/>
      <c r="AP649"/>
      <c r="AQ649"/>
      <c r="AR649"/>
      <c r="AS649"/>
      <c r="AT649"/>
      <c r="AU649"/>
      <c r="AV649"/>
      <c r="AW649"/>
      <c r="AX649"/>
      <c r="AY649"/>
      <c r="AZ649"/>
      <c r="BA649"/>
      <c r="BB649"/>
      <c r="BC649"/>
      <c r="BD649"/>
      <c r="BE649"/>
      <c r="BF649"/>
      <c r="BG649"/>
      <c r="BH649"/>
      <c r="BI649"/>
      <c r="BJ649"/>
    </row>
    <row r="650" spans="1:62" s="104" customFormat="1" ht="13.4" hidden="1" customHeight="1" outlineLevel="2" x14ac:dyDescent="0.35">
      <c r="A650" s="102"/>
      <c r="B650" s="95"/>
      <c r="C650" s="17"/>
      <c r="D650" s="17"/>
      <c r="E650" s="17"/>
      <c r="F650" s="13"/>
      <c r="H650" s="104" t="s">
        <v>357</v>
      </c>
      <c r="I650" s="99" t="s">
        <v>344</v>
      </c>
      <c r="J650" s="109">
        <f>Annual!J665</f>
        <v>0.72</v>
      </c>
      <c r="K650" s="548">
        <f>Annual!K665</f>
        <v>5.5E-2</v>
      </c>
      <c r="L650" s="97">
        <f>Annual!L665</f>
        <v>650</v>
      </c>
      <c r="M650" s="85"/>
      <c r="N650" s="238">
        <f t="shared" si="15"/>
        <v>0.74749999999999994</v>
      </c>
      <c r="P650" s="238">
        <f t="shared" si="16"/>
        <v>0.6925</v>
      </c>
      <c r="S650" s="550">
        <f t="shared" si="17"/>
        <v>0.72000000000000008</v>
      </c>
      <c r="T650" s="550">
        <f t="shared" si="18"/>
        <v>0.72000000000000008</v>
      </c>
      <c r="AC650" s="86">
        <f>AC640+1</f>
        <v>1</v>
      </c>
      <c r="AD650" s="86">
        <f>AD640</f>
        <v>0</v>
      </c>
      <c r="AE650" s="16"/>
      <c r="AF650" s="8"/>
      <c r="AK650"/>
      <c r="AL650"/>
      <c r="AM650"/>
      <c r="AN650"/>
      <c r="AO650"/>
      <c r="AP650"/>
      <c r="AQ650"/>
      <c r="AR650"/>
      <c r="AS650"/>
      <c r="AT650"/>
      <c r="AU650"/>
      <c r="AV650"/>
      <c r="AW650"/>
      <c r="AX650"/>
      <c r="AY650"/>
      <c r="AZ650"/>
      <c r="BA650"/>
      <c r="BB650"/>
      <c r="BC650"/>
      <c r="BD650"/>
      <c r="BE650"/>
      <c r="BF650"/>
      <c r="BG650"/>
      <c r="BH650"/>
      <c r="BI650"/>
      <c r="BJ650"/>
    </row>
    <row r="651" spans="1:62" s="104" customFormat="1" ht="13.4" hidden="1" customHeight="1" outlineLevel="2" x14ac:dyDescent="0.35">
      <c r="A651" s="102"/>
      <c r="B651" s="95"/>
      <c r="C651" s="17"/>
      <c r="D651" s="17"/>
      <c r="E651" s="17"/>
      <c r="F651" s="13"/>
      <c r="I651" s="99" t="s">
        <v>345</v>
      </c>
      <c r="J651" s="109">
        <f>Annual!J666</f>
        <v>0.72</v>
      </c>
      <c r="K651" s="548">
        <f>Annual!K666</f>
        <v>5.5E-2</v>
      </c>
      <c r="L651" s="97">
        <f>Annual!L666</f>
        <v>400</v>
      </c>
      <c r="M651" s="85"/>
      <c r="N651" s="238">
        <f t="shared" si="15"/>
        <v>0.74749999999999994</v>
      </c>
      <c r="P651" s="238">
        <f t="shared" si="16"/>
        <v>0.6925</v>
      </c>
      <c r="S651" s="550">
        <f t="shared" si="17"/>
        <v>0.72000000000000008</v>
      </c>
      <c r="T651" s="550">
        <f t="shared" si="18"/>
        <v>0.72000000000000008</v>
      </c>
      <c r="AC651" s="86">
        <f t="shared" ref="AC651:AC714" si="21">AC641+1</f>
        <v>1</v>
      </c>
      <c r="AD651" s="86">
        <f t="shared" ref="AD651:AD714" si="22">AD641</f>
        <v>1</v>
      </c>
      <c r="AE651" s="16"/>
      <c r="AF651" s="8"/>
      <c r="AK651"/>
      <c r="AL651"/>
      <c r="AM651"/>
      <c r="AN651"/>
      <c r="AO651"/>
      <c r="AP651"/>
      <c r="AQ651"/>
      <c r="AR651"/>
      <c r="AS651"/>
      <c r="AT651"/>
      <c r="AU651"/>
      <c r="AV651"/>
      <c r="AW651"/>
      <c r="AX651"/>
      <c r="AY651"/>
      <c r="AZ651"/>
      <c r="BA651"/>
      <c r="BB651"/>
      <c r="BC651"/>
      <c r="BD651"/>
      <c r="BE651"/>
      <c r="BF651"/>
      <c r="BG651"/>
      <c r="BH651"/>
      <c r="BI651"/>
      <c r="BJ651"/>
    </row>
    <row r="652" spans="1:62" s="104" customFormat="1" ht="13.4" hidden="1" customHeight="1" outlineLevel="2" x14ac:dyDescent="0.35">
      <c r="A652" s="102"/>
      <c r="B652" s="95"/>
      <c r="C652" s="17"/>
      <c r="D652" s="17"/>
      <c r="E652" s="17"/>
      <c r="F652" s="13"/>
      <c r="I652" s="99" t="s">
        <v>346</v>
      </c>
      <c r="J652" s="109">
        <f>Annual!J667</f>
        <v>0.72</v>
      </c>
      <c r="K652" s="548">
        <f>Annual!K667</f>
        <v>5.5E-2</v>
      </c>
      <c r="L652" s="97">
        <f>Annual!L667</f>
        <v>800</v>
      </c>
      <c r="M652" s="85"/>
      <c r="N652" s="238">
        <f t="shared" si="15"/>
        <v>0.74749999999999994</v>
      </c>
      <c r="P652" s="238">
        <f t="shared" si="16"/>
        <v>0.6925</v>
      </c>
      <c r="S652" s="550">
        <f t="shared" si="17"/>
        <v>0.72000000000000008</v>
      </c>
      <c r="T652" s="550">
        <f t="shared" si="18"/>
        <v>0.72000000000000008</v>
      </c>
      <c r="AC652" s="86">
        <f t="shared" si="21"/>
        <v>1</v>
      </c>
      <c r="AD652" s="86">
        <f t="shared" si="22"/>
        <v>2</v>
      </c>
      <c r="AE652" s="16"/>
      <c r="AF652" s="8"/>
      <c r="AK652"/>
      <c r="AL652"/>
      <c r="AM652"/>
      <c r="AN652"/>
      <c r="AO652"/>
      <c r="AP652"/>
      <c r="AQ652"/>
      <c r="AR652"/>
      <c r="AS652"/>
      <c r="AT652"/>
      <c r="AU652"/>
      <c r="AV652"/>
      <c r="AW652"/>
      <c r="AX652"/>
      <c r="AY652"/>
      <c r="AZ652"/>
      <c r="BA652"/>
      <c r="BB652"/>
      <c r="BC652"/>
      <c r="BD652"/>
      <c r="BE652"/>
      <c r="BF652"/>
      <c r="BG652"/>
      <c r="BH652"/>
      <c r="BI652"/>
      <c r="BJ652"/>
    </row>
    <row r="653" spans="1:62" s="104" customFormat="1" ht="13.4" hidden="1" customHeight="1" outlineLevel="2" x14ac:dyDescent="0.35">
      <c r="A653" s="102"/>
      <c r="B653" s="95"/>
      <c r="C653" s="17"/>
      <c r="D653" s="17"/>
      <c r="E653" s="17"/>
      <c r="F653" s="13"/>
      <c r="I653" s="99" t="s">
        <v>347</v>
      </c>
      <c r="J653" s="109">
        <f>Annual!J668</f>
        <v>0.72</v>
      </c>
      <c r="K653" s="548">
        <f>Annual!K668</f>
        <v>5.5E-2</v>
      </c>
      <c r="L653" s="97">
        <f>Annual!L668</f>
        <v>2000</v>
      </c>
      <c r="M653" s="85"/>
      <c r="N653" s="238">
        <f t="shared" si="15"/>
        <v>0.74749999999999994</v>
      </c>
      <c r="P653" s="238">
        <f t="shared" si="16"/>
        <v>0.6925</v>
      </c>
      <c r="S653" s="550">
        <f t="shared" si="17"/>
        <v>0.72000000000000008</v>
      </c>
      <c r="T653" s="550">
        <f t="shared" si="18"/>
        <v>0.67</v>
      </c>
      <c r="AC653" s="86">
        <f t="shared" si="21"/>
        <v>1</v>
      </c>
      <c r="AD653" s="86">
        <f t="shared" si="22"/>
        <v>3</v>
      </c>
      <c r="AE653" s="16"/>
      <c r="AF653" s="8"/>
      <c r="AK653"/>
      <c r="AL653"/>
      <c r="AM653"/>
      <c r="AN653"/>
      <c r="AO653"/>
      <c r="AP653"/>
      <c r="AQ653"/>
      <c r="AR653"/>
      <c r="AS653"/>
      <c r="AT653"/>
      <c r="AU653"/>
      <c r="AV653"/>
      <c r="AW653"/>
      <c r="AX653"/>
      <c r="AY653"/>
      <c r="AZ653"/>
      <c r="BA653"/>
      <c r="BB653"/>
      <c r="BC653"/>
      <c r="BD653"/>
      <c r="BE653"/>
      <c r="BF653"/>
      <c r="BG653"/>
      <c r="BH653"/>
      <c r="BI653"/>
      <c r="BJ653"/>
    </row>
    <row r="654" spans="1:62" s="104" customFormat="1" ht="13.4" hidden="1" customHeight="1" outlineLevel="2" x14ac:dyDescent="0.35">
      <c r="A654" s="102"/>
      <c r="B654" s="95"/>
      <c r="C654" s="17"/>
      <c r="D654" s="17"/>
      <c r="E654" s="17"/>
      <c r="F654" s="13"/>
      <c r="I654" s="99" t="s">
        <v>348</v>
      </c>
      <c r="J654" s="109">
        <f>Annual!J669</f>
        <v>0.68</v>
      </c>
      <c r="K654" s="548">
        <f>Annual!K669</f>
        <v>0.125</v>
      </c>
      <c r="L654" s="97">
        <f>Annual!L669</f>
        <v>2990</v>
      </c>
      <c r="M654" s="85"/>
      <c r="N654" s="238">
        <f t="shared" si="15"/>
        <v>0.74250000000000005</v>
      </c>
      <c r="P654" s="238">
        <f t="shared" si="16"/>
        <v>0.61750000000000005</v>
      </c>
      <c r="S654" s="550">
        <f t="shared" si="17"/>
        <v>0.72</v>
      </c>
      <c r="T654" s="550">
        <f t="shared" si="18"/>
        <v>0.62</v>
      </c>
      <c r="AC654" s="86">
        <f t="shared" si="21"/>
        <v>1</v>
      </c>
      <c r="AD654" s="86">
        <f t="shared" si="22"/>
        <v>4</v>
      </c>
      <c r="AE654" s="16"/>
      <c r="AF654" s="8"/>
      <c r="AK654"/>
      <c r="AL654"/>
      <c r="AM654"/>
      <c r="AN654"/>
      <c r="AO654"/>
      <c r="AP654"/>
      <c r="AQ654"/>
      <c r="AR654"/>
      <c r="AS654"/>
      <c r="AT654"/>
      <c r="AU654"/>
      <c r="AV654"/>
      <c r="AW654"/>
      <c r="AX654"/>
      <c r="AY654"/>
      <c r="AZ654"/>
      <c r="BA654"/>
      <c r="BB654"/>
      <c r="BC654"/>
      <c r="BD654"/>
      <c r="BE654"/>
      <c r="BF654"/>
      <c r="BG654"/>
      <c r="BH654"/>
      <c r="BI654"/>
      <c r="BJ654"/>
    </row>
    <row r="655" spans="1:62" s="104" customFormat="1" ht="13.4" hidden="1" customHeight="1" outlineLevel="2" x14ac:dyDescent="0.35">
      <c r="A655" s="102"/>
      <c r="B655" s="95"/>
      <c r="C655" s="17"/>
      <c r="D655" s="17"/>
      <c r="E655" s="17"/>
      <c r="F655" s="13"/>
      <c r="I655" s="99" t="s">
        <v>349</v>
      </c>
      <c r="J655" s="109">
        <f>Annual!J670</f>
        <v>0.66</v>
      </c>
      <c r="K655" s="548">
        <f>Annual!K670</f>
        <v>0.105</v>
      </c>
      <c r="L655" s="97">
        <f>Annual!L670</f>
        <v>3500</v>
      </c>
      <c r="M655" s="85"/>
      <c r="N655" s="238">
        <f t="shared" si="15"/>
        <v>0.71250000000000002</v>
      </c>
      <c r="P655" s="238">
        <f t="shared" si="16"/>
        <v>0.60750000000000004</v>
      </c>
      <c r="S655" s="550">
        <f t="shared" si="17"/>
        <v>0.63500000000000001</v>
      </c>
      <c r="T655" s="550">
        <f t="shared" si="18"/>
        <v>0.63500000000000001</v>
      </c>
      <c r="AC655" s="86">
        <f t="shared" si="21"/>
        <v>1</v>
      </c>
      <c r="AD655" s="86">
        <f t="shared" si="22"/>
        <v>5</v>
      </c>
      <c r="AE655" s="16"/>
      <c r="AF655" s="8"/>
      <c r="AK655"/>
      <c r="AL655"/>
      <c r="AM655"/>
      <c r="AN655"/>
      <c r="AO655"/>
      <c r="AP655"/>
      <c r="AQ655"/>
      <c r="AR655"/>
      <c r="AS655"/>
      <c r="AT655"/>
      <c r="AU655"/>
      <c r="AV655"/>
      <c r="AW655"/>
      <c r="AX655"/>
      <c r="AY655"/>
      <c r="AZ655"/>
      <c r="BA655"/>
      <c r="BB655"/>
      <c r="BC655"/>
      <c r="BD655"/>
      <c r="BE655"/>
      <c r="BF655"/>
      <c r="BG655"/>
      <c r="BH655"/>
      <c r="BI655"/>
      <c r="BJ655"/>
    </row>
    <row r="656" spans="1:62" s="104" customFormat="1" ht="13.4" hidden="1" customHeight="1" outlineLevel="2" x14ac:dyDescent="0.35">
      <c r="A656" s="102"/>
      <c r="B656" s="95"/>
      <c r="C656" s="17"/>
      <c r="D656" s="17"/>
      <c r="E656" s="17"/>
      <c r="F656" s="13"/>
      <c r="I656" s="99" t="s">
        <v>350</v>
      </c>
      <c r="J656" s="109">
        <f>Annual!J671</f>
        <v>0.61</v>
      </c>
      <c r="K656" s="548">
        <f>Annual!K671</f>
        <v>0.105</v>
      </c>
      <c r="L656" s="97">
        <f>Annual!L671</f>
        <v>2500</v>
      </c>
      <c r="M656" s="85"/>
      <c r="N656" s="238">
        <f t="shared" si="15"/>
        <v>0.66249999999999998</v>
      </c>
      <c r="P656" s="238">
        <f t="shared" si="16"/>
        <v>0.5575</v>
      </c>
      <c r="S656" s="550">
        <f t="shared" si="17"/>
        <v>0.61</v>
      </c>
      <c r="T656" s="550">
        <f t="shared" si="18"/>
        <v>0.61</v>
      </c>
      <c r="AC656" s="86">
        <f t="shared" si="21"/>
        <v>1</v>
      </c>
      <c r="AD656" s="86">
        <f t="shared" si="22"/>
        <v>6</v>
      </c>
      <c r="AE656" s="16"/>
      <c r="AF656" s="8"/>
      <c r="AK656"/>
      <c r="AL656"/>
      <c r="AM656"/>
      <c r="AN656"/>
      <c r="AO656"/>
      <c r="AP656"/>
      <c r="AQ656"/>
      <c r="AR656"/>
      <c r="AS656"/>
      <c r="AT656"/>
      <c r="AU656"/>
      <c r="AV656"/>
      <c r="AW656"/>
      <c r="AX656"/>
      <c r="AY656"/>
      <c r="AZ656"/>
      <c r="BA656"/>
      <c r="BB656"/>
      <c r="BC656"/>
      <c r="BD656"/>
      <c r="BE656"/>
      <c r="BF656"/>
      <c r="BG656"/>
      <c r="BH656"/>
      <c r="BI656"/>
      <c r="BJ656"/>
    </row>
    <row r="657" spans="1:62" s="104" customFormat="1" ht="13.4" hidden="1" customHeight="1" outlineLevel="2" x14ac:dyDescent="0.35">
      <c r="A657" s="102"/>
      <c r="B657" s="95"/>
      <c r="C657" s="17"/>
      <c r="D657" s="17"/>
      <c r="E657" s="17"/>
      <c r="F657" s="13"/>
      <c r="I657" s="99" t="s">
        <v>351</v>
      </c>
      <c r="J657" s="109">
        <f>Annual!J672</f>
        <v>0.56999999999999995</v>
      </c>
      <c r="K657" s="548">
        <f>Annual!K672</f>
        <v>8.5000000000000006E-2</v>
      </c>
      <c r="L657" s="97">
        <f>Annual!L672</f>
        <v>1500</v>
      </c>
      <c r="M657" s="85"/>
      <c r="N657" s="238">
        <f t="shared" si="15"/>
        <v>0.61249999999999993</v>
      </c>
      <c r="P657" s="238">
        <f t="shared" si="16"/>
        <v>0.52749999999999997</v>
      </c>
      <c r="S657" s="550">
        <f t="shared" si="17"/>
        <v>0.6</v>
      </c>
      <c r="T657" s="550">
        <f t="shared" si="18"/>
        <v>0.6</v>
      </c>
      <c r="AC657" s="86">
        <f t="shared" si="21"/>
        <v>1</v>
      </c>
      <c r="AD657" s="86">
        <f t="shared" si="22"/>
        <v>7</v>
      </c>
      <c r="AE657" s="16"/>
      <c r="AF657" s="8"/>
      <c r="AK657"/>
      <c r="AL657"/>
      <c r="AM657"/>
      <c r="AN657"/>
      <c r="AO657"/>
      <c r="AP657"/>
      <c r="AQ657"/>
      <c r="AR657"/>
      <c r="AS657"/>
      <c r="AT657"/>
      <c r="AU657"/>
      <c r="AV657"/>
      <c r="AW657"/>
      <c r="AX657"/>
      <c r="AY657"/>
      <c r="AZ657"/>
      <c r="BA657"/>
      <c r="BB657"/>
      <c r="BC657"/>
      <c r="BD657"/>
      <c r="BE657"/>
      <c r="BF657"/>
      <c r="BG657"/>
      <c r="BH657"/>
      <c r="BI657"/>
      <c r="BJ657"/>
    </row>
    <row r="658" spans="1:62" s="104" customFormat="1" ht="13.4" hidden="1" customHeight="1" outlineLevel="2" x14ac:dyDescent="0.35">
      <c r="A658" s="102"/>
      <c r="B658" s="95"/>
      <c r="C658" s="17"/>
      <c r="D658" s="17"/>
      <c r="E658" s="17"/>
      <c r="F658" s="13"/>
      <c r="I658" s="99" t="s">
        <v>352</v>
      </c>
      <c r="J658" s="109">
        <f>Annual!J673</f>
        <v>0.54</v>
      </c>
      <c r="K658" s="548">
        <f>Annual!K673</f>
        <v>0.06</v>
      </c>
      <c r="L658" s="97">
        <f>Annual!L673</f>
        <v>1000</v>
      </c>
      <c r="M658" s="85"/>
      <c r="N658" s="238">
        <f t="shared" si="15"/>
        <v>0.57000000000000006</v>
      </c>
      <c r="P658" s="238">
        <f t="shared" si="16"/>
        <v>0.51</v>
      </c>
      <c r="S658" s="550">
        <f t="shared" si="17"/>
        <v>0.58000000000000007</v>
      </c>
      <c r="T658" s="550">
        <f t="shared" si="18"/>
        <v>0.58000000000000007</v>
      </c>
      <c r="AC658" s="86">
        <f t="shared" si="21"/>
        <v>1</v>
      </c>
      <c r="AD658" s="86">
        <f t="shared" si="22"/>
        <v>8</v>
      </c>
      <c r="AE658" s="16"/>
      <c r="AF658" s="8"/>
      <c r="AK658"/>
      <c r="AL658"/>
      <c r="AM658"/>
      <c r="AN658"/>
      <c r="AO658"/>
      <c r="AP658"/>
      <c r="AQ658"/>
      <c r="AR658"/>
      <c r="AS658"/>
      <c r="AT658"/>
      <c r="AU658"/>
      <c r="AV658"/>
      <c r="AW658"/>
      <c r="AX658"/>
      <c r="AY658"/>
      <c r="AZ658"/>
      <c r="BA658"/>
      <c r="BB658"/>
      <c r="BC658"/>
      <c r="BD658"/>
      <c r="BE658"/>
      <c r="BF658"/>
      <c r="BG658"/>
      <c r="BH658"/>
      <c r="BI658"/>
      <c r="BJ658"/>
    </row>
    <row r="659" spans="1:62" s="104" customFormat="1" ht="13.4" hidden="1" customHeight="1" outlineLevel="2" x14ac:dyDescent="0.35">
      <c r="A659" s="102"/>
      <c r="B659" s="95"/>
      <c r="C659" s="17"/>
      <c r="D659" s="17"/>
      <c r="E659" s="17"/>
      <c r="F659" s="13"/>
      <c r="I659" s="99" t="s">
        <v>353</v>
      </c>
      <c r="J659" s="109">
        <f>Annual!J674</f>
        <v>0.52</v>
      </c>
      <c r="K659" s="548">
        <f>Annual!K674</f>
        <v>0.04</v>
      </c>
      <c r="L659" s="97">
        <f>Annual!L674</f>
        <v>800</v>
      </c>
      <c r="M659" s="85"/>
      <c r="N659" s="238">
        <f t="shared" si="15"/>
        <v>0.54</v>
      </c>
      <c r="P659" s="238">
        <f t="shared" si="16"/>
        <v>0.5</v>
      </c>
      <c r="S659" s="550">
        <f t="shared" si="17"/>
        <v>0.55000000000000004</v>
      </c>
      <c r="T659" s="550">
        <f t="shared" si="18"/>
        <v>0.55000000000000004</v>
      </c>
      <c r="AC659" s="86">
        <f t="shared" si="21"/>
        <v>1</v>
      </c>
      <c r="AD659" s="86">
        <f t="shared" si="22"/>
        <v>9</v>
      </c>
      <c r="AE659" s="16"/>
      <c r="AF659" s="8"/>
      <c r="AK659"/>
      <c r="AL659"/>
      <c r="AM659"/>
      <c r="AN659"/>
      <c r="AO659"/>
      <c r="AP659"/>
      <c r="AQ659"/>
      <c r="AR659"/>
      <c r="AS659"/>
      <c r="AT659"/>
      <c r="AU659"/>
      <c r="AV659"/>
      <c r="AW659"/>
      <c r="AX659"/>
      <c r="AY659"/>
      <c r="AZ659"/>
      <c r="BA659"/>
      <c r="BB659"/>
      <c r="BC659"/>
      <c r="BD659"/>
      <c r="BE659"/>
      <c r="BF659"/>
      <c r="BG659"/>
      <c r="BH659"/>
      <c r="BI659"/>
      <c r="BJ659"/>
    </row>
    <row r="660" spans="1:62" s="104" customFormat="1" ht="13.4" hidden="1" customHeight="1" outlineLevel="2" x14ac:dyDescent="0.35">
      <c r="A660" s="102"/>
      <c r="B660" s="95"/>
      <c r="C660" s="17"/>
      <c r="D660" s="17"/>
      <c r="E660" s="17"/>
      <c r="F660" s="13"/>
      <c r="H660" s="104" t="s">
        <v>749</v>
      </c>
      <c r="I660" s="99" t="s">
        <v>344</v>
      </c>
      <c r="J660" s="109">
        <f>Annual!J675</f>
        <v>0.72</v>
      </c>
      <c r="K660" s="548">
        <f>Annual!K675</f>
        <v>5.5E-2</v>
      </c>
      <c r="L660" s="97">
        <f>Annual!L675</f>
        <v>650</v>
      </c>
      <c r="M660" s="85"/>
      <c r="N660" s="238">
        <f t="shared" si="15"/>
        <v>0.74749999999999994</v>
      </c>
      <c r="P660" s="238">
        <f t="shared" si="16"/>
        <v>0.6925</v>
      </c>
      <c r="S660" s="550">
        <f t="shared" si="17"/>
        <v>0.72000000000000008</v>
      </c>
      <c r="T660" s="550">
        <f t="shared" si="18"/>
        <v>0.72000000000000008</v>
      </c>
      <c r="AC660" s="86">
        <f t="shared" si="21"/>
        <v>2</v>
      </c>
      <c r="AD660" s="86">
        <f t="shared" si="22"/>
        <v>0</v>
      </c>
      <c r="AE660" s="16"/>
      <c r="AF660" s="8"/>
      <c r="AK660"/>
      <c r="AL660"/>
      <c r="AM660"/>
      <c r="AN660"/>
      <c r="AO660"/>
      <c r="AP660"/>
      <c r="AQ660"/>
      <c r="AR660"/>
      <c r="AS660"/>
      <c r="AT660"/>
      <c r="AU660"/>
      <c r="AV660"/>
      <c r="AW660"/>
      <c r="AX660"/>
      <c r="AY660"/>
      <c r="AZ660"/>
      <c r="BA660"/>
      <c r="BB660"/>
      <c r="BC660"/>
      <c r="BD660"/>
      <c r="BE660"/>
      <c r="BF660"/>
      <c r="BG660"/>
      <c r="BH660"/>
      <c r="BI660"/>
      <c r="BJ660"/>
    </row>
    <row r="661" spans="1:62" s="104" customFormat="1" ht="13.4" hidden="1" customHeight="1" outlineLevel="2" x14ac:dyDescent="0.35">
      <c r="A661" s="102"/>
      <c r="B661" s="95"/>
      <c r="C661" s="17"/>
      <c r="D661" s="17"/>
      <c r="E661" s="17"/>
      <c r="F661" s="13"/>
      <c r="I661" s="99" t="s">
        <v>345</v>
      </c>
      <c r="J661" s="109">
        <f>Annual!J676</f>
        <v>0.72</v>
      </c>
      <c r="K661" s="548">
        <f>Annual!K676</f>
        <v>5.5E-2</v>
      </c>
      <c r="L661" s="97">
        <f>Annual!L676</f>
        <v>400</v>
      </c>
      <c r="M661" s="85"/>
      <c r="N661" s="238">
        <f t="shared" si="15"/>
        <v>0.74749999999999994</v>
      </c>
      <c r="P661" s="238">
        <f t="shared" si="16"/>
        <v>0.6925</v>
      </c>
      <c r="S661" s="550">
        <f t="shared" si="17"/>
        <v>0.72000000000000008</v>
      </c>
      <c r="T661" s="550">
        <f t="shared" si="18"/>
        <v>0.72000000000000008</v>
      </c>
      <c r="AC661" s="86">
        <f t="shared" si="21"/>
        <v>2</v>
      </c>
      <c r="AD661" s="86">
        <f t="shared" si="22"/>
        <v>1</v>
      </c>
      <c r="AE661" s="16"/>
      <c r="AF661" s="8"/>
      <c r="AK661"/>
      <c r="AL661"/>
      <c r="AM661"/>
      <c r="AN661"/>
      <c r="AO661"/>
      <c r="AP661"/>
      <c r="AQ661"/>
      <c r="AR661"/>
      <c r="AS661"/>
      <c r="AT661"/>
      <c r="AU661"/>
      <c r="AV661"/>
      <c r="AW661"/>
      <c r="AX661"/>
      <c r="AY661"/>
      <c r="AZ661"/>
      <c r="BA661"/>
      <c r="BB661"/>
      <c r="BC661"/>
      <c r="BD661"/>
      <c r="BE661"/>
      <c r="BF661"/>
      <c r="BG661"/>
      <c r="BH661"/>
      <c r="BI661"/>
      <c r="BJ661"/>
    </row>
    <row r="662" spans="1:62" s="104" customFormat="1" ht="13.4" hidden="1" customHeight="1" outlineLevel="2" x14ac:dyDescent="0.35">
      <c r="A662" s="102"/>
      <c r="B662" s="95"/>
      <c r="C662" s="17"/>
      <c r="D662" s="17"/>
      <c r="E662" s="17"/>
      <c r="F662" s="13"/>
      <c r="I662" s="99" t="s">
        <v>346</v>
      </c>
      <c r="J662" s="109">
        <f>Annual!J677</f>
        <v>0.72</v>
      </c>
      <c r="K662" s="548">
        <f>Annual!K677</f>
        <v>5.5E-2</v>
      </c>
      <c r="L662" s="97">
        <f>Annual!L677</f>
        <v>800</v>
      </c>
      <c r="M662" s="85"/>
      <c r="N662" s="238">
        <f t="shared" si="15"/>
        <v>0.74749999999999994</v>
      </c>
      <c r="P662" s="238">
        <f t="shared" si="16"/>
        <v>0.6925</v>
      </c>
      <c r="S662" s="550">
        <f t="shared" si="17"/>
        <v>0.72000000000000008</v>
      </c>
      <c r="T662" s="550">
        <f t="shared" si="18"/>
        <v>0.72000000000000008</v>
      </c>
      <c r="AC662" s="86">
        <f t="shared" si="21"/>
        <v>2</v>
      </c>
      <c r="AD662" s="86">
        <f t="shared" si="22"/>
        <v>2</v>
      </c>
      <c r="AE662" s="16"/>
      <c r="AF662" s="8"/>
      <c r="AK662"/>
      <c r="AL662"/>
      <c r="AM662"/>
      <c r="AN662"/>
      <c r="AO662"/>
      <c r="AP662"/>
      <c r="AQ662"/>
      <c r="AR662"/>
      <c r="AS662"/>
      <c r="AT662"/>
      <c r="AU662"/>
      <c r="AV662"/>
      <c r="AW662"/>
      <c r="AX662"/>
      <c r="AY662"/>
      <c r="AZ662"/>
      <c r="BA662"/>
      <c r="BB662"/>
      <c r="BC662"/>
      <c r="BD662"/>
      <c r="BE662"/>
      <c r="BF662"/>
      <c r="BG662"/>
      <c r="BH662"/>
      <c r="BI662"/>
      <c r="BJ662"/>
    </row>
    <row r="663" spans="1:62" s="104" customFormat="1" ht="13.4" hidden="1" customHeight="1" outlineLevel="2" x14ac:dyDescent="0.35">
      <c r="A663" s="102"/>
      <c r="B663" s="95"/>
      <c r="C663" s="17"/>
      <c r="D663" s="17"/>
      <c r="E663" s="17"/>
      <c r="F663" s="13"/>
      <c r="I663" s="99" t="s">
        <v>347</v>
      </c>
      <c r="J663" s="109">
        <f>Annual!J678</f>
        <v>0.72</v>
      </c>
      <c r="K663" s="548">
        <f>Annual!K678</f>
        <v>5.5E-2</v>
      </c>
      <c r="L663" s="97">
        <f>Annual!L678</f>
        <v>2000</v>
      </c>
      <c r="M663" s="85"/>
      <c r="N663" s="238">
        <f t="shared" si="15"/>
        <v>0.74749999999999994</v>
      </c>
      <c r="P663" s="238">
        <f t="shared" si="16"/>
        <v>0.6925</v>
      </c>
      <c r="S663" s="550">
        <f t="shared" si="17"/>
        <v>0.72000000000000008</v>
      </c>
      <c r="T663" s="550">
        <f t="shared" si="18"/>
        <v>0.67</v>
      </c>
      <c r="AC663" s="86">
        <f t="shared" si="21"/>
        <v>2</v>
      </c>
      <c r="AD663" s="86">
        <f t="shared" si="22"/>
        <v>3</v>
      </c>
      <c r="AE663" s="16"/>
      <c r="AF663" s="8"/>
      <c r="AK663"/>
      <c r="AL663"/>
      <c r="AM663"/>
      <c r="AN663"/>
      <c r="AO663"/>
      <c r="AP663"/>
      <c r="AQ663"/>
      <c r="AR663"/>
      <c r="AS663"/>
      <c r="AT663"/>
      <c r="AU663"/>
      <c r="AV663"/>
      <c r="AW663"/>
      <c r="AX663"/>
      <c r="AY663"/>
      <c r="AZ663"/>
      <c r="BA663"/>
      <c r="BB663"/>
      <c r="BC663"/>
      <c r="BD663"/>
      <c r="BE663"/>
      <c r="BF663"/>
      <c r="BG663"/>
      <c r="BH663"/>
      <c r="BI663"/>
      <c r="BJ663"/>
    </row>
    <row r="664" spans="1:62" s="104" customFormat="1" ht="13.4" hidden="1" customHeight="1" outlineLevel="2" x14ac:dyDescent="0.35">
      <c r="A664" s="102"/>
      <c r="B664" s="95"/>
      <c r="C664" s="17"/>
      <c r="D664" s="17"/>
      <c r="E664" s="17"/>
      <c r="F664" s="13"/>
      <c r="I664" s="99" t="s">
        <v>348</v>
      </c>
      <c r="J664" s="109">
        <f>Annual!J679</f>
        <v>0.68</v>
      </c>
      <c r="K664" s="548">
        <f>Annual!K679</f>
        <v>0.125</v>
      </c>
      <c r="L664" s="97">
        <f>Annual!L679</f>
        <v>2990</v>
      </c>
      <c r="M664" s="85"/>
      <c r="N664" s="238">
        <f t="shared" si="15"/>
        <v>0.74250000000000005</v>
      </c>
      <c r="P664" s="238">
        <f t="shared" si="16"/>
        <v>0.61750000000000005</v>
      </c>
      <c r="S664" s="550">
        <f t="shared" si="17"/>
        <v>0.72</v>
      </c>
      <c r="T664" s="550">
        <f t="shared" si="18"/>
        <v>0.62</v>
      </c>
      <c r="AC664" s="86">
        <f t="shared" si="21"/>
        <v>2</v>
      </c>
      <c r="AD664" s="86">
        <f t="shared" si="22"/>
        <v>4</v>
      </c>
      <c r="AE664" s="16"/>
      <c r="AF664" s="8"/>
      <c r="AK664"/>
      <c r="AL664"/>
      <c r="AM664"/>
      <c r="AN664"/>
      <c r="AO664"/>
      <c r="AP664"/>
      <c r="AQ664"/>
      <c r="AR664"/>
      <c r="AS664"/>
      <c r="AT664"/>
      <c r="AU664"/>
      <c r="AV664"/>
      <c r="AW664"/>
      <c r="AX664"/>
      <c r="AY664"/>
      <c r="AZ664"/>
      <c r="BA664"/>
      <c r="BB664"/>
      <c r="BC664"/>
      <c r="BD664"/>
      <c r="BE664"/>
      <c r="BF664"/>
      <c r="BG664"/>
      <c r="BH664"/>
      <c r="BI664"/>
      <c r="BJ664"/>
    </row>
    <row r="665" spans="1:62" s="104" customFormat="1" ht="13.4" hidden="1" customHeight="1" outlineLevel="2" x14ac:dyDescent="0.35">
      <c r="A665" s="102"/>
      <c r="B665" s="95"/>
      <c r="C665" s="17"/>
      <c r="D665" s="17"/>
      <c r="E665" s="17"/>
      <c r="F665" s="13"/>
      <c r="I665" s="99" t="s">
        <v>349</v>
      </c>
      <c r="J665" s="109">
        <f>Annual!J680</f>
        <v>0.66</v>
      </c>
      <c r="K665" s="548">
        <f>Annual!K680</f>
        <v>0.105</v>
      </c>
      <c r="L665" s="97">
        <f>Annual!L680</f>
        <v>3500</v>
      </c>
      <c r="M665" s="85"/>
      <c r="N665" s="238">
        <f t="shared" si="15"/>
        <v>0.71250000000000002</v>
      </c>
      <c r="P665" s="238">
        <f t="shared" si="16"/>
        <v>0.60750000000000004</v>
      </c>
      <c r="S665" s="550">
        <f t="shared" si="17"/>
        <v>0.63500000000000001</v>
      </c>
      <c r="T665" s="550">
        <f t="shared" si="18"/>
        <v>0.63500000000000001</v>
      </c>
      <c r="AC665" s="86">
        <f t="shared" si="21"/>
        <v>2</v>
      </c>
      <c r="AD665" s="86">
        <f t="shared" si="22"/>
        <v>5</v>
      </c>
      <c r="AE665" s="16"/>
      <c r="AF665" s="8"/>
      <c r="AK665"/>
      <c r="AL665"/>
      <c r="AM665"/>
      <c r="AN665"/>
      <c r="AO665"/>
      <c r="AP665"/>
      <c r="AQ665"/>
      <c r="AR665"/>
      <c r="AS665"/>
      <c r="AT665"/>
      <c r="AU665"/>
      <c r="AV665"/>
      <c r="AW665"/>
      <c r="AX665"/>
      <c r="AY665"/>
      <c r="AZ665"/>
      <c r="BA665"/>
      <c r="BB665"/>
      <c r="BC665"/>
      <c r="BD665"/>
      <c r="BE665"/>
      <c r="BF665"/>
      <c r="BG665"/>
      <c r="BH665"/>
      <c r="BI665"/>
      <c r="BJ665"/>
    </row>
    <row r="666" spans="1:62" s="104" customFormat="1" ht="13.4" hidden="1" customHeight="1" outlineLevel="2" x14ac:dyDescent="0.35">
      <c r="A666" s="102"/>
      <c r="B666" s="95"/>
      <c r="C666" s="17"/>
      <c r="D666" s="17"/>
      <c r="E666" s="17"/>
      <c r="F666" s="13"/>
      <c r="I666" s="99" t="s">
        <v>350</v>
      </c>
      <c r="J666" s="109">
        <f>Annual!J681</f>
        <v>0.61</v>
      </c>
      <c r="K666" s="548">
        <f>Annual!K681</f>
        <v>0.105</v>
      </c>
      <c r="L666" s="97">
        <f>Annual!L681</f>
        <v>2500</v>
      </c>
      <c r="M666" s="85"/>
      <c r="N666" s="238">
        <f t="shared" si="15"/>
        <v>0.66249999999999998</v>
      </c>
      <c r="P666" s="238">
        <f t="shared" si="16"/>
        <v>0.5575</v>
      </c>
      <c r="S666" s="550">
        <f t="shared" si="17"/>
        <v>0.61</v>
      </c>
      <c r="T666" s="550">
        <f t="shared" si="18"/>
        <v>0.61</v>
      </c>
      <c r="AC666" s="86">
        <f t="shared" si="21"/>
        <v>2</v>
      </c>
      <c r="AD666" s="86">
        <f t="shared" si="22"/>
        <v>6</v>
      </c>
      <c r="AE666" s="16"/>
      <c r="AF666" s="8"/>
      <c r="AK666"/>
      <c r="AL666"/>
      <c r="AM666"/>
      <c r="AN666"/>
      <c r="AO666"/>
      <c r="AP666"/>
      <c r="AQ666"/>
      <c r="AR666"/>
      <c r="AS666"/>
      <c r="AT666"/>
      <c r="AU666"/>
      <c r="AV666"/>
      <c r="AW666"/>
      <c r="AX666"/>
      <c r="AY666"/>
      <c r="AZ666"/>
      <c r="BA666"/>
      <c r="BB666"/>
      <c r="BC666"/>
      <c r="BD666"/>
      <c r="BE666"/>
      <c r="BF666"/>
      <c r="BG666"/>
      <c r="BH666"/>
      <c r="BI666"/>
      <c r="BJ666"/>
    </row>
    <row r="667" spans="1:62" s="104" customFormat="1" ht="13.4" hidden="1" customHeight="1" outlineLevel="2" x14ac:dyDescent="0.35">
      <c r="A667" s="102"/>
      <c r="B667" s="95"/>
      <c r="C667" s="17"/>
      <c r="D667" s="17"/>
      <c r="E667" s="17"/>
      <c r="F667" s="13"/>
      <c r="I667" s="99" t="s">
        <v>351</v>
      </c>
      <c r="J667" s="109">
        <f>Annual!J682</f>
        <v>0.56999999999999995</v>
      </c>
      <c r="K667" s="548">
        <f>Annual!K682</f>
        <v>8.5000000000000006E-2</v>
      </c>
      <c r="L667" s="97">
        <f>Annual!L682</f>
        <v>1500</v>
      </c>
      <c r="M667" s="85"/>
      <c r="N667" s="238">
        <f t="shared" si="15"/>
        <v>0.61249999999999993</v>
      </c>
      <c r="P667" s="238">
        <f t="shared" si="16"/>
        <v>0.52749999999999997</v>
      </c>
      <c r="S667" s="550">
        <f t="shared" si="17"/>
        <v>0.6</v>
      </c>
      <c r="T667" s="550">
        <f t="shared" si="18"/>
        <v>0.6</v>
      </c>
      <c r="AC667" s="86">
        <f t="shared" si="21"/>
        <v>2</v>
      </c>
      <c r="AD667" s="86">
        <f t="shared" si="22"/>
        <v>7</v>
      </c>
      <c r="AE667" s="16"/>
      <c r="AF667" s="8"/>
      <c r="AK667"/>
      <c r="AL667"/>
      <c r="AM667"/>
      <c r="AN667"/>
      <c r="AO667"/>
      <c r="AP667"/>
      <c r="AQ667"/>
      <c r="AR667"/>
      <c r="AS667"/>
      <c r="AT667"/>
      <c r="AU667"/>
      <c r="AV667"/>
      <c r="AW667"/>
      <c r="AX667"/>
      <c r="AY667"/>
      <c r="AZ667"/>
      <c r="BA667"/>
      <c r="BB667"/>
      <c r="BC667"/>
      <c r="BD667"/>
      <c r="BE667"/>
      <c r="BF667"/>
      <c r="BG667"/>
      <c r="BH667"/>
      <c r="BI667"/>
      <c r="BJ667"/>
    </row>
    <row r="668" spans="1:62" s="104" customFormat="1" ht="13.4" hidden="1" customHeight="1" outlineLevel="2" x14ac:dyDescent="0.35">
      <c r="A668" s="102"/>
      <c r="B668" s="95"/>
      <c r="C668" s="17"/>
      <c r="D668" s="17"/>
      <c r="E668" s="17"/>
      <c r="F668" s="13"/>
      <c r="I668" s="99" t="s">
        <v>352</v>
      </c>
      <c r="J668" s="109">
        <f>Annual!J683</f>
        <v>0.54</v>
      </c>
      <c r="K668" s="548">
        <f>Annual!K683</f>
        <v>0.06</v>
      </c>
      <c r="L668" s="97">
        <f>Annual!L683</f>
        <v>1000</v>
      </c>
      <c r="M668" s="85"/>
      <c r="N668" s="238">
        <f t="shared" si="15"/>
        <v>0.57000000000000006</v>
      </c>
      <c r="P668" s="238">
        <f t="shared" si="16"/>
        <v>0.51</v>
      </c>
      <c r="S668" s="550">
        <f t="shared" si="17"/>
        <v>0.58000000000000007</v>
      </c>
      <c r="T668" s="550">
        <f t="shared" si="18"/>
        <v>0.58000000000000007</v>
      </c>
      <c r="AC668" s="86">
        <f t="shared" si="21"/>
        <v>2</v>
      </c>
      <c r="AD668" s="86">
        <f t="shared" si="22"/>
        <v>8</v>
      </c>
      <c r="AE668" s="16"/>
      <c r="AF668" s="8"/>
      <c r="AK668"/>
      <c r="AL668"/>
      <c r="AM668"/>
      <c r="AN668"/>
      <c r="AO668"/>
      <c r="AP668"/>
      <c r="AQ668"/>
      <c r="AR668"/>
      <c r="AS668"/>
      <c r="AT668"/>
      <c r="AU668"/>
      <c r="AV668"/>
      <c r="AW668"/>
      <c r="AX668"/>
      <c r="AY668"/>
      <c r="AZ668"/>
      <c r="BA668"/>
      <c r="BB668"/>
      <c r="BC668"/>
      <c r="BD668"/>
      <c r="BE668"/>
      <c r="BF668"/>
      <c r="BG668"/>
      <c r="BH668"/>
      <c r="BI668"/>
      <c r="BJ668"/>
    </row>
    <row r="669" spans="1:62" s="104" customFormat="1" ht="13.4" hidden="1" customHeight="1" outlineLevel="2" x14ac:dyDescent="0.35">
      <c r="A669" s="102"/>
      <c r="B669" s="95"/>
      <c r="C669" s="17"/>
      <c r="D669" s="17"/>
      <c r="E669" s="17"/>
      <c r="F669" s="13"/>
      <c r="I669" s="99" t="s">
        <v>353</v>
      </c>
      <c r="J669" s="109">
        <f>Annual!J684</f>
        <v>0.52</v>
      </c>
      <c r="K669" s="548">
        <f>Annual!K684</f>
        <v>0.04</v>
      </c>
      <c r="L669" s="97">
        <f>Annual!L684</f>
        <v>800</v>
      </c>
      <c r="M669" s="85"/>
      <c r="N669" s="238">
        <f t="shared" si="15"/>
        <v>0.54</v>
      </c>
      <c r="P669" s="238">
        <f t="shared" si="16"/>
        <v>0.5</v>
      </c>
      <c r="S669" s="550">
        <f t="shared" si="17"/>
        <v>0.55000000000000004</v>
      </c>
      <c r="T669" s="550">
        <f t="shared" si="18"/>
        <v>0.55000000000000004</v>
      </c>
      <c r="AC669" s="86">
        <f t="shared" si="21"/>
        <v>2</v>
      </c>
      <c r="AD669" s="86">
        <f t="shared" si="22"/>
        <v>9</v>
      </c>
      <c r="AE669" s="16"/>
      <c r="AF669" s="8"/>
      <c r="AK669"/>
      <c r="AL669"/>
      <c r="AM669"/>
      <c r="AN669"/>
      <c r="AO669"/>
      <c r="AP669"/>
      <c r="AQ669"/>
      <c r="AR669"/>
      <c r="AS669"/>
      <c r="AT669"/>
      <c r="AU669"/>
      <c r="AV669"/>
      <c r="AW669"/>
      <c r="AX669"/>
      <c r="AY669"/>
      <c r="AZ669"/>
      <c r="BA669"/>
      <c r="BB669"/>
      <c r="BC669"/>
      <c r="BD669"/>
      <c r="BE669"/>
      <c r="BF669"/>
      <c r="BG669"/>
      <c r="BH669"/>
      <c r="BI669"/>
      <c r="BJ669"/>
    </row>
    <row r="670" spans="1:62" s="104" customFormat="1" ht="13.4" hidden="1" customHeight="1" outlineLevel="2" x14ac:dyDescent="0.35">
      <c r="A670" s="102"/>
      <c r="B670" s="95"/>
      <c r="C670" s="17"/>
      <c r="D670" s="17"/>
      <c r="E670" s="17"/>
      <c r="F670" s="13"/>
      <c r="H670" s="104" t="s">
        <v>750</v>
      </c>
      <c r="I670" s="99" t="s">
        <v>344</v>
      </c>
      <c r="J670" s="109">
        <f>Annual!J685</f>
        <v>0.72</v>
      </c>
      <c r="K670" s="548">
        <f>Annual!K685</f>
        <v>5.5E-2</v>
      </c>
      <c r="L670" s="97">
        <f>Annual!L685</f>
        <v>650</v>
      </c>
      <c r="M670" s="85"/>
      <c r="N670" s="238">
        <f t="shared" si="15"/>
        <v>0.74749999999999994</v>
      </c>
      <c r="P670" s="238">
        <f t="shared" si="16"/>
        <v>0.6925</v>
      </c>
      <c r="S670" s="550">
        <f t="shared" si="17"/>
        <v>0.72000000000000008</v>
      </c>
      <c r="T670" s="550">
        <f t="shared" si="18"/>
        <v>0.72000000000000008</v>
      </c>
      <c r="AC670" s="86">
        <f t="shared" si="21"/>
        <v>3</v>
      </c>
      <c r="AD670" s="86">
        <f t="shared" si="22"/>
        <v>0</v>
      </c>
      <c r="AE670" s="16"/>
      <c r="AF670" s="8"/>
      <c r="AK670"/>
      <c r="AL670"/>
      <c r="AM670"/>
      <c r="AN670"/>
      <c r="AO670"/>
      <c r="AP670"/>
      <c r="AQ670"/>
      <c r="AR670"/>
      <c r="AS670"/>
      <c r="AT670"/>
      <c r="AU670"/>
      <c r="AV670"/>
      <c r="AW670"/>
      <c r="AX670"/>
      <c r="AY670"/>
      <c r="AZ670"/>
      <c r="BA670"/>
      <c r="BB670"/>
      <c r="BC670"/>
      <c r="BD670"/>
      <c r="BE670"/>
      <c r="BF670"/>
      <c r="BG670"/>
      <c r="BH670"/>
      <c r="BI670"/>
      <c r="BJ670"/>
    </row>
    <row r="671" spans="1:62" s="104" customFormat="1" ht="13.4" hidden="1" customHeight="1" outlineLevel="2" x14ac:dyDescent="0.35">
      <c r="A671" s="102"/>
      <c r="B671" s="95"/>
      <c r="C671" s="17"/>
      <c r="D671" s="17"/>
      <c r="E671" s="17"/>
      <c r="F671" s="13"/>
      <c r="I671" s="99" t="s">
        <v>345</v>
      </c>
      <c r="J671" s="109">
        <f>Annual!J686</f>
        <v>0.72</v>
      </c>
      <c r="K671" s="548">
        <f>Annual!K686</f>
        <v>5.5E-2</v>
      </c>
      <c r="L671" s="97">
        <f>Annual!L686</f>
        <v>400</v>
      </c>
      <c r="M671" s="85"/>
      <c r="N671" s="238">
        <f t="shared" si="15"/>
        <v>0.74749999999999994</v>
      </c>
      <c r="P671" s="238">
        <f t="shared" si="16"/>
        <v>0.6925</v>
      </c>
      <c r="S671" s="550">
        <f t="shared" si="17"/>
        <v>0.72000000000000008</v>
      </c>
      <c r="T671" s="550">
        <f t="shared" si="18"/>
        <v>0.72000000000000008</v>
      </c>
      <c r="AC671" s="86">
        <f t="shared" si="21"/>
        <v>3</v>
      </c>
      <c r="AD671" s="86">
        <f t="shared" si="22"/>
        <v>1</v>
      </c>
      <c r="AE671" s="16"/>
      <c r="AF671" s="8"/>
      <c r="AK671"/>
      <c r="AL671"/>
      <c r="AM671"/>
      <c r="AN671"/>
      <c r="AO671"/>
      <c r="AP671"/>
      <c r="AQ671"/>
      <c r="AR671"/>
      <c r="AS671"/>
      <c r="AT671"/>
      <c r="AU671"/>
      <c r="AV671"/>
      <c r="AW671"/>
      <c r="AX671"/>
      <c r="AY671"/>
      <c r="AZ671"/>
      <c r="BA671"/>
      <c r="BB671"/>
      <c r="BC671"/>
      <c r="BD671"/>
      <c r="BE671"/>
      <c r="BF671"/>
      <c r="BG671"/>
      <c r="BH671"/>
      <c r="BI671"/>
      <c r="BJ671"/>
    </row>
    <row r="672" spans="1:62" s="104" customFormat="1" ht="13.4" hidden="1" customHeight="1" outlineLevel="2" x14ac:dyDescent="0.35">
      <c r="A672" s="102"/>
      <c r="B672" s="95"/>
      <c r="C672" s="17"/>
      <c r="D672" s="17"/>
      <c r="E672" s="17"/>
      <c r="F672" s="13"/>
      <c r="I672" s="99" t="s">
        <v>346</v>
      </c>
      <c r="J672" s="109">
        <f>Annual!J687</f>
        <v>0.72</v>
      </c>
      <c r="K672" s="548">
        <f>Annual!K687</f>
        <v>5.5E-2</v>
      </c>
      <c r="L672" s="97">
        <f>Annual!L687</f>
        <v>800</v>
      </c>
      <c r="M672" s="85"/>
      <c r="N672" s="238">
        <f t="shared" si="15"/>
        <v>0.74749999999999994</v>
      </c>
      <c r="P672" s="238">
        <f t="shared" si="16"/>
        <v>0.6925</v>
      </c>
      <c r="S672" s="550">
        <f t="shared" si="17"/>
        <v>0.72000000000000008</v>
      </c>
      <c r="T672" s="550">
        <f t="shared" ref="T672:T703" si="23">MIN($J536:$R536)+$T536-INDEX(DigSpread,$AD672+1,1)</f>
        <v>0.72000000000000008</v>
      </c>
      <c r="AC672" s="86">
        <f t="shared" si="21"/>
        <v>3</v>
      </c>
      <c r="AD672" s="86">
        <f t="shared" si="22"/>
        <v>2</v>
      </c>
      <c r="AE672" s="16"/>
      <c r="AF672" s="8"/>
      <c r="AK672"/>
      <c r="AL672"/>
      <c r="AM672"/>
      <c r="AN672"/>
      <c r="AO672"/>
      <c r="AP672"/>
      <c r="AQ672"/>
      <c r="AR672"/>
      <c r="AS672"/>
      <c r="AT672"/>
      <c r="AU672"/>
      <c r="AV672"/>
      <c r="AW672"/>
      <c r="AX672"/>
      <c r="AY672"/>
      <c r="AZ672"/>
      <c r="BA672"/>
      <c r="BB672"/>
      <c r="BC672"/>
      <c r="BD672"/>
      <c r="BE672"/>
      <c r="BF672"/>
      <c r="BG672"/>
      <c r="BH672"/>
      <c r="BI672"/>
      <c r="BJ672"/>
    </row>
    <row r="673" spans="1:62" s="104" customFormat="1" ht="13.4" hidden="1" customHeight="1" outlineLevel="2" x14ac:dyDescent="0.35">
      <c r="A673" s="102"/>
      <c r="B673" s="95"/>
      <c r="C673" s="17"/>
      <c r="D673" s="17"/>
      <c r="E673" s="17"/>
      <c r="F673" s="13"/>
      <c r="I673" s="99" t="s">
        <v>347</v>
      </c>
      <c r="J673" s="109">
        <f>Annual!J688</f>
        <v>0.72</v>
      </c>
      <c r="K673" s="548">
        <f>Annual!K688</f>
        <v>5.5E-2</v>
      </c>
      <c r="L673" s="97">
        <f>Annual!L688</f>
        <v>2000</v>
      </c>
      <c r="M673" s="85"/>
      <c r="N673" s="238">
        <f t="shared" si="15"/>
        <v>0.74749999999999994</v>
      </c>
      <c r="P673" s="238">
        <f t="shared" si="16"/>
        <v>0.6925</v>
      </c>
      <c r="S673" s="550">
        <f t="shared" si="17"/>
        <v>0.72000000000000008</v>
      </c>
      <c r="T673" s="550">
        <f t="shared" si="23"/>
        <v>0.67</v>
      </c>
      <c r="AC673" s="86">
        <f t="shared" si="21"/>
        <v>3</v>
      </c>
      <c r="AD673" s="86">
        <f t="shared" si="22"/>
        <v>3</v>
      </c>
      <c r="AE673" s="16"/>
      <c r="AF673" s="8"/>
      <c r="AK673"/>
      <c r="AL673"/>
      <c r="AM673"/>
      <c r="AN673"/>
      <c r="AO673"/>
      <c r="AP673"/>
      <c r="AQ673"/>
      <c r="AR673"/>
      <c r="AS673"/>
      <c r="AT673"/>
      <c r="AU673"/>
      <c r="AV673"/>
      <c r="AW673"/>
      <c r="AX673"/>
      <c r="AY673"/>
      <c r="AZ673"/>
      <c r="BA673"/>
      <c r="BB673"/>
      <c r="BC673"/>
      <c r="BD673"/>
      <c r="BE673"/>
      <c r="BF673"/>
      <c r="BG673"/>
      <c r="BH673"/>
      <c r="BI673"/>
      <c r="BJ673"/>
    </row>
    <row r="674" spans="1:62" s="104" customFormat="1" ht="13.4" hidden="1" customHeight="1" outlineLevel="2" x14ac:dyDescent="0.35">
      <c r="A674" s="102"/>
      <c r="B674" s="95"/>
      <c r="C674" s="17"/>
      <c r="D674" s="17"/>
      <c r="E674" s="17"/>
      <c r="F674" s="13"/>
      <c r="I674" s="99" t="s">
        <v>348</v>
      </c>
      <c r="J674" s="109">
        <f>Annual!J689</f>
        <v>0.68</v>
      </c>
      <c r="K674" s="548">
        <f>Annual!K689</f>
        <v>0.125</v>
      </c>
      <c r="L674" s="97">
        <f>Annual!L689</f>
        <v>2990</v>
      </c>
      <c r="M674" s="85"/>
      <c r="N674" s="238">
        <f t="shared" si="15"/>
        <v>0.74250000000000005</v>
      </c>
      <c r="P674" s="238">
        <f t="shared" si="16"/>
        <v>0.61750000000000005</v>
      </c>
      <c r="S674" s="550">
        <f t="shared" si="17"/>
        <v>0.72</v>
      </c>
      <c r="T674" s="550">
        <f t="shared" si="23"/>
        <v>0.62</v>
      </c>
      <c r="AC674" s="86">
        <f t="shared" si="21"/>
        <v>3</v>
      </c>
      <c r="AD674" s="86">
        <f t="shared" si="22"/>
        <v>4</v>
      </c>
      <c r="AE674" s="16"/>
      <c r="AF674" s="8"/>
      <c r="AK674"/>
      <c r="AL674"/>
      <c r="AM674"/>
      <c r="AN674"/>
      <c r="AO674"/>
      <c r="AP674"/>
      <c r="AQ674"/>
      <c r="AR674"/>
      <c r="AS674"/>
      <c r="AT674"/>
      <c r="AU674"/>
      <c r="AV674"/>
      <c r="AW674"/>
      <c r="AX674"/>
      <c r="AY674"/>
      <c r="AZ674"/>
      <c r="BA674"/>
      <c r="BB674"/>
      <c r="BC674"/>
      <c r="BD674"/>
      <c r="BE674"/>
      <c r="BF674"/>
      <c r="BG674"/>
      <c r="BH674"/>
      <c r="BI674"/>
      <c r="BJ674"/>
    </row>
    <row r="675" spans="1:62" s="104" customFormat="1" ht="13.4" hidden="1" customHeight="1" outlineLevel="2" x14ac:dyDescent="0.35">
      <c r="A675" s="102"/>
      <c r="B675" s="95"/>
      <c r="C675" s="17"/>
      <c r="D675" s="17"/>
      <c r="E675" s="17"/>
      <c r="F675" s="13"/>
      <c r="I675" s="99" t="s">
        <v>349</v>
      </c>
      <c r="J675" s="109">
        <f>Annual!J690</f>
        <v>0.66</v>
      </c>
      <c r="K675" s="548">
        <f>Annual!K690</f>
        <v>0.105</v>
      </c>
      <c r="L675" s="97">
        <f>Annual!L690</f>
        <v>3500</v>
      </c>
      <c r="M675" s="85"/>
      <c r="N675" s="238">
        <f t="shared" si="15"/>
        <v>0.71250000000000002</v>
      </c>
      <c r="P675" s="238">
        <f t="shared" si="16"/>
        <v>0.60750000000000004</v>
      </c>
      <c r="S675" s="550">
        <f t="shared" si="17"/>
        <v>0.63500000000000001</v>
      </c>
      <c r="T675" s="550">
        <f t="shared" si="23"/>
        <v>0.63500000000000001</v>
      </c>
      <c r="AC675" s="86">
        <f t="shared" si="21"/>
        <v>3</v>
      </c>
      <c r="AD675" s="86">
        <f t="shared" si="22"/>
        <v>5</v>
      </c>
      <c r="AE675" s="16"/>
      <c r="AF675" s="8"/>
      <c r="AK675"/>
      <c r="AL675"/>
      <c r="AM675"/>
      <c r="AN675"/>
      <c r="AO675"/>
      <c r="AP675"/>
      <c r="AQ675"/>
      <c r="AR675"/>
      <c r="AS675"/>
      <c r="AT675"/>
      <c r="AU675"/>
      <c r="AV675"/>
      <c r="AW675"/>
      <c r="AX675"/>
      <c r="AY675"/>
      <c r="AZ675"/>
      <c r="BA675"/>
      <c r="BB675"/>
      <c r="BC675"/>
      <c r="BD675"/>
      <c r="BE675"/>
      <c r="BF675"/>
      <c r="BG675"/>
      <c r="BH675"/>
      <c r="BI675"/>
      <c r="BJ675"/>
    </row>
    <row r="676" spans="1:62" s="104" customFormat="1" ht="13.4" hidden="1" customHeight="1" outlineLevel="2" x14ac:dyDescent="0.35">
      <c r="A676" s="102"/>
      <c r="B676" s="95"/>
      <c r="C676" s="17"/>
      <c r="D676" s="17"/>
      <c r="E676" s="17"/>
      <c r="F676" s="13"/>
      <c r="I676" s="99" t="s">
        <v>350</v>
      </c>
      <c r="J676" s="109">
        <f>Annual!J691</f>
        <v>0.61</v>
      </c>
      <c r="K676" s="548">
        <f>Annual!K691</f>
        <v>0.105</v>
      </c>
      <c r="L676" s="97">
        <f>Annual!L691</f>
        <v>2500</v>
      </c>
      <c r="M676" s="85"/>
      <c r="N676" s="238">
        <f t="shared" si="15"/>
        <v>0.66249999999999998</v>
      </c>
      <c r="P676" s="238">
        <f t="shared" si="16"/>
        <v>0.5575</v>
      </c>
      <c r="S676" s="550">
        <f t="shared" si="17"/>
        <v>0.61</v>
      </c>
      <c r="T676" s="550">
        <f t="shared" si="23"/>
        <v>0.61</v>
      </c>
      <c r="AC676" s="86">
        <f t="shared" si="21"/>
        <v>3</v>
      </c>
      <c r="AD676" s="86">
        <f t="shared" si="22"/>
        <v>6</v>
      </c>
      <c r="AE676" s="16"/>
      <c r="AF676" s="8"/>
      <c r="AK676"/>
      <c r="AL676"/>
      <c r="AM676"/>
      <c r="AN676"/>
      <c r="AO676"/>
      <c r="AP676"/>
      <c r="AQ676"/>
      <c r="AR676"/>
      <c r="AS676"/>
      <c r="AT676"/>
      <c r="AU676"/>
      <c r="AV676"/>
      <c r="AW676"/>
      <c r="AX676"/>
      <c r="AY676"/>
      <c r="AZ676"/>
      <c r="BA676"/>
      <c r="BB676"/>
      <c r="BC676"/>
      <c r="BD676"/>
      <c r="BE676"/>
      <c r="BF676"/>
      <c r="BG676"/>
      <c r="BH676"/>
      <c r="BI676"/>
      <c r="BJ676"/>
    </row>
    <row r="677" spans="1:62" s="104" customFormat="1" ht="13.4" hidden="1" customHeight="1" outlineLevel="2" x14ac:dyDescent="0.35">
      <c r="A677" s="102"/>
      <c r="B677" s="95"/>
      <c r="C677" s="17"/>
      <c r="D677" s="17"/>
      <c r="E677" s="17"/>
      <c r="F677" s="13"/>
      <c r="I677" s="99" t="s">
        <v>351</v>
      </c>
      <c r="J677" s="109">
        <f>Annual!J692</f>
        <v>0.56999999999999995</v>
      </c>
      <c r="K677" s="548">
        <f>Annual!K692</f>
        <v>8.5000000000000006E-2</v>
      </c>
      <c r="L677" s="97">
        <f>Annual!L692</f>
        <v>1500</v>
      </c>
      <c r="M677" s="85"/>
      <c r="N677" s="238">
        <f t="shared" si="15"/>
        <v>0.61249999999999993</v>
      </c>
      <c r="P677" s="238">
        <f t="shared" si="16"/>
        <v>0.52749999999999997</v>
      </c>
      <c r="S677" s="550">
        <f t="shared" si="17"/>
        <v>0.6</v>
      </c>
      <c r="T677" s="550">
        <f t="shared" si="23"/>
        <v>0.6</v>
      </c>
      <c r="AC677" s="86">
        <f t="shared" si="21"/>
        <v>3</v>
      </c>
      <c r="AD677" s="86">
        <f t="shared" si="22"/>
        <v>7</v>
      </c>
      <c r="AE677" s="16"/>
      <c r="AF677" s="8"/>
      <c r="AK677"/>
      <c r="AL677"/>
      <c r="AM677"/>
      <c r="AN677"/>
      <c r="AO677"/>
      <c r="AP677"/>
      <c r="AQ677"/>
      <c r="AR677"/>
      <c r="AS677"/>
      <c r="AT677"/>
      <c r="AU677"/>
      <c r="AV677"/>
      <c r="AW677"/>
      <c r="AX677"/>
      <c r="AY677"/>
      <c r="AZ677"/>
      <c r="BA677"/>
      <c r="BB677"/>
      <c r="BC677"/>
      <c r="BD677"/>
      <c r="BE677"/>
      <c r="BF677"/>
      <c r="BG677"/>
      <c r="BH677"/>
      <c r="BI677"/>
      <c r="BJ677"/>
    </row>
    <row r="678" spans="1:62" s="104" customFormat="1" ht="13.4" hidden="1" customHeight="1" outlineLevel="2" x14ac:dyDescent="0.35">
      <c r="A678" s="102"/>
      <c r="B678" s="95"/>
      <c r="C678" s="17"/>
      <c r="D678" s="17"/>
      <c r="E678" s="17"/>
      <c r="F678" s="13"/>
      <c r="I678" s="99" t="s">
        <v>352</v>
      </c>
      <c r="J678" s="109">
        <f>Annual!J693</f>
        <v>0.54</v>
      </c>
      <c r="K678" s="548">
        <f>Annual!K693</f>
        <v>0.06</v>
      </c>
      <c r="L678" s="97">
        <f>Annual!L693</f>
        <v>1000</v>
      </c>
      <c r="M678" s="85"/>
      <c r="N678" s="238">
        <f t="shared" si="15"/>
        <v>0.57000000000000006</v>
      </c>
      <c r="P678" s="238">
        <f t="shared" si="16"/>
        <v>0.51</v>
      </c>
      <c r="S678" s="550">
        <f t="shared" si="17"/>
        <v>0.58000000000000007</v>
      </c>
      <c r="T678" s="550">
        <f t="shared" si="23"/>
        <v>0.58000000000000007</v>
      </c>
      <c r="AC678" s="86">
        <f t="shared" si="21"/>
        <v>3</v>
      </c>
      <c r="AD678" s="86">
        <f t="shared" si="22"/>
        <v>8</v>
      </c>
      <c r="AE678" s="16"/>
      <c r="AF678" s="8"/>
      <c r="AK678"/>
      <c r="AL678"/>
      <c r="AM678"/>
      <c r="AN678"/>
      <c r="AO678"/>
      <c r="AP678"/>
      <c r="AQ678"/>
      <c r="AR678"/>
      <c r="AS678"/>
      <c r="AT678"/>
      <c r="AU678"/>
      <c r="AV678"/>
      <c r="AW678"/>
      <c r="AX678"/>
      <c r="AY678"/>
      <c r="AZ678"/>
      <c r="BA678"/>
      <c r="BB678"/>
      <c r="BC678"/>
      <c r="BD678"/>
      <c r="BE678"/>
      <c r="BF678"/>
      <c r="BG678"/>
      <c r="BH678"/>
      <c r="BI678"/>
      <c r="BJ678"/>
    </row>
    <row r="679" spans="1:62" s="104" customFormat="1" ht="13.4" hidden="1" customHeight="1" outlineLevel="2" x14ac:dyDescent="0.35">
      <c r="A679" s="102"/>
      <c r="B679" s="95"/>
      <c r="C679" s="17"/>
      <c r="D679" s="17"/>
      <c r="E679" s="17"/>
      <c r="F679" s="13"/>
      <c r="I679" s="99" t="s">
        <v>353</v>
      </c>
      <c r="J679" s="109">
        <f>Annual!J694</f>
        <v>0.52</v>
      </c>
      <c r="K679" s="548">
        <f>Annual!K694</f>
        <v>0.04</v>
      </c>
      <c r="L679" s="97">
        <f>Annual!L694</f>
        <v>800</v>
      </c>
      <c r="M679" s="85"/>
      <c r="N679" s="238">
        <f t="shared" si="15"/>
        <v>0.54</v>
      </c>
      <c r="P679" s="238">
        <f t="shared" si="16"/>
        <v>0.5</v>
      </c>
      <c r="S679" s="550">
        <f t="shared" si="17"/>
        <v>0.55000000000000004</v>
      </c>
      <c r="T679" s="550">
        <f t="shared" si="23"/>
        <v>0.55000000000000004</v>
      </c>
      <c r="AC679" s="86">
        <f t="shared" si="21"/>
        <v>3</v>
      </c>
      <c r="AD679" s="86">
        <f t="shared" si="22"/>
        <v>9</v>
      </c>
      <c r="AE679" s="16"/>
      <c r="AF679" s="8"/>
      <c r="AK679"/>
      <c r="AL679"/>
      <c r="AM679"/>
      <c r="AN679"/>
      <c r="AO679"/>
      <c r="AP679"/>
      <c r="AQ679"/>
      <c r="AR679"/>
      <c r="AS679"/>
      <c r="AT679"/>
      <c r="AU679"/>
      <c r="AV679"/>
      <c r="AW679"/>
      <c r="AX679"/>
      <c r="AY679"/>
      <c r="AZ679"/>
      <c r="BA679"/>
      <c r="BB679"/>
      <c r="BC679"/>
      <c r="BD679"/>
      <c r="BE679"/>
      <c r="BF679"/>
      <c r="BG679"/>
      <c r="BH679"/>
      <c r="BI679"/>
      <c r="BJ679"/>
    </row>
    <row r="680" spans="1:62" s="104" customFormat="1" ht="13.4" hidden="1" customHeight="1" outlineLevel="2" x14ac:dyDescent="0.35">
      <c r="A680" s="102"/>
      <c r="B680" s="95"/>
      <c r="C680" s="17"/>
      <c r="D680" s="17"/>
      <c r="E680" s="17"/>
      <c r="F680" s="13"/>
      <c r="H680" s="104" t="s">
        <v>751</v>
      </c>
      <c r="I680" s="99" t="s">
        <v>344</v>
      </c>
      <c r="J680" s="109">
        <f>Annual!J695</f>
        <v>0.72</v>
      </c>
      <c r="K680" s="548">
        <f>Annual!K695</f>
        <v>5.5E-2</v>
      </c>
      <c r="L680" s="97">
        <f>Annual!L695</f>
        <v>650</v>
      </c>
      <c r="M680" s="85"/>
      <c r="N680" s="238">
        <f t="shared" si="15"/>
        <v>0.74749999999999994</v>
      </c>
      <c r="P680" s="238">
        <f t="shared" si="16"/>
        <v>0.6925</v>
      </c>
      <c r="S680" s="550">
        <f t="shared" si="17"/>
        <v>0.72000000000000008</v>
      </c>
      <c r="T680" s="550">
        <f t="shared" si="23"/>
        <v>0.72000000000000008</v>
      </c>
      <c r="AC680" s="86">
        <f t="shared" si="21"/>
        <v>4</v>
      </c>
      <c r="AD680" s="86">
        <f t="shared" si="22"/>
        <v>0</v>
      </c>
      <c r="AE680" s="16"/>
      <c r="AF680" s="8"/>
      <c r="AK680"/>
      <c r="AL680"/>
      <c r="AM680"/>
      <c r="AN680"/>
      <c r="AO680"/>
      <c r="AP680"/>
      <c r="AQ680"/>
      <c r="AR680"/>
      <c r="AS680"/>
      <c r="AT680"/>
      <c r="AU680"/>
      <c r="AV680"/>
      <c r="AW680"/>
      <c r="AX680"/>
      <c r="AY680"/>
      <c r="AZ680"/>
      <c r="BA680"/>
      <c r="BB680"/>
      <c r="BC680"/>
      <c r="BD680"/>
      <c r="BE680"/>
      <c r="BF680"/>
      <c r="BG680"/>
      <c r="BH680"/>
      <c r="BI680"/>
      <c r="BJ680"/>
    </row>
    <row r="681" spans="1:62" s="104" customFormat="1" ht="13.4" hidden="1" customHeight="1" outlineLevel="2" x14ac:dyDescent="0.35">
      <c r="A681" s="102"/>
      <c r="B681" s="95"/>
      <c r="C681" s="17"/>
      <c r="D681" s="17"/>
      <c r="E681" s="17"/>
      <c r="F681" s="13"/>
      <c r="I681" s="99" t="s">
        <v>345</v>
      </c>
      <c r="J681" s="109">
        <f>Annual!J696</f>
        <v>0.72</v>
      </c>
      <c r="K681" s="548">
        <f>Annual!K696</f>
        <v>5.5E-2</v>
      </c>
      <c r="L681" s="97">
        <f>Annual!L696</f>
        <v>400</v>
      </c>
      <c r="M681" s="85"/>
      <c r="N681" s="238">
        <f t="shared" si="15"/>
        <v>0.74749999999999994</v>
      </c>
      <c r="P681" s="238">
        <f t="shared" si="16"/>
        <v>0.6925</v>
      </c>
      <c r="S681" s="550">
        <f t="shared" si="17"/>
        <v>0.72000000000000008</v>
      </c>
      <c r="T681" s="550">
        <f t="shared" si="23"/>
        <v>0.72000000000000008</v>
      </c>
      <c r="AC681" s="86">
        <f t="shared" si="21"/>
        <v>4</v>
      </c>
      <c r="AD681" s="86">
        <f t="shared" si="22"/>
        <v>1</v>
      </c>
      <c r="AE681" s="16"/>
      <c r="AF681" s="8"/>
      <c r="AK681"/>
      <c r="AL681"/>
      <c r="AM681"/>
      <c r="AN681"/>
      <c r="AO681"/>
      <c r="AP681"/>
      <c r="AQ681"/>
      <c r="AR681"/>
      <c r="AS681"/>
      <c r="AT681"/>
      <c r="AU681"/>
      <c r="AV681"/>
      <c r="AW681"/>
      <c r="AX681"/>
      <c r="AY681"/>
      <c r="AZ681"/>
      <c r="BA681"/>
      <c r="BB681"/>
      <c r="BC681"/>
      <c r="BD681"/>
      <c r="BE681"/>
      <c r="BF681"/>
      <c r="BG681"/>
      <c r="BH681"/>
      <c r="BI681"/>
      <c r="BJ681"/>
    </row>
    <row r="682" spans="1:62" s="104" customFormat="1" ht="13.4" hidden="1" customHeight="1" outlineLevel="2" x14ac:dyDescent="0.35">
      <c r="A682" s="102"/>
      <c r="B682" s="95"/>
      <c r="C682" s="17"/>
      <c r="D682" s="17"/>
      <c r="E682" s="17"/>
      <c r="F682" s="13"/>
      <c r="I682" s="99" t="s">
        <v>346</v>
      </c>
      <c r="J682" s="109">
        <f>Annual!J697</f>
        <v>0.72</v>
      </c>
      <c r="K682" s="548">
        <f>Annual!K697</f>
        <v>5.5E-2</v>
      </c>
      <c r="L682" s="97">
        <f>Annual!L697</f>
        <v>800</v>
      </c>
      <c r="M682" s="85"/>
      <c r="N682" s="238">
        <f t="shared" si="15"/>
        <v>0.74749999999999994</v>
      </c>
      <c r="P682" s="238">
        <f t="shared" si="16"/>
        <v>0.6925</v>
      </c>
      <c r="S682" s="550">
        <f t="shared" si="17"/>
        <v>0.72000000000000008</v>
      </c>
      <c r="T682" s="550">
        <f t="shared" si="23"/>
        <v>0.72000000000000008</v>
      </c>
      <c r="AC682" s="86">
        <f t="shared" si="21"/>
        <v>4</v>
      </c>
      <c r="AD682" s="86">
        <f t="shared" si="22"/>
        <v>2</v>
      </c>
      <c r="AE682" s="16"/>
      <c r="AF682" s="8"/>
      <c r="AK682"/>
      <c r="AL682"/>
      <c r="AM682"/>
      <c r="AN682"/>
      <c r="AO682"/>
      <c r="AP682"/>
      <c r="AQ682"/>
      <c r="AR682"/>
      <c r="AS682"/>
      <c r="AT682"/>
      <c r="AU682"/>
      <c r="AV682"/>
      <c r="AW682"/>
      <c r="AX682"/>
      <c r="AY682"/>
      <c r="AZ682"/>
      <c r="BA682"/>
      <c r="BB682"/>
      <c r="BC682"/>
      <c r="BD682"/>
      <c r="BE682"/>
      <c r="BF682"/>
      <c r="BG682"/>
      <c r="BH682"/>
      <c r="BI682"/>
      <c r="BJ682"/>
    </row>
    <row r="683" spans="1:62" s="104" customFormat="1" ht="13.4" hidden="1" customHeight="1" outlineLevel="2" x14ac:dyDescent="0.35">
      <c r="A683" s="102"/>
      <c r="B683" s="95"/>
      <c r="C683" s="17"/>
      <c r="D683" s="17"/>
      <c r="E683" s="17"/>
      <c r="F683" s="13"/>
      <c r="I683" s="99" t="s">
        <v>347</v>
      </c>
      <c r="J683" s="109">
        <f>Annual!J698</f>
        <v>0.72</v>
      </c>
      <c r="K683" s="548">
        <f>Annual!K698</f>
        <v>5.5E-2</v>
      </c>
      <c r="L683" s="97">
        <f>Annual!L698</f>
        <v>2000</v>
      </c>
      <c r="M683" s="85"/>
      <c r="N683" s="238">
        <f t="shared" si="15"/>
        <v>0.74749999999999994</v>
      </c>
      <c r="P683" s="238">
        <f t="shared" si="16"/>
        <v>0.6925</v>
      </c>
      <c r="S683" s="550">
        <f t="shared" si="17"/>
        <v>0.72000000000000008</v>
      </c>
      <c r="T683" s="550">
        <f t="shared" si="23"/>
        <v>0.67</v>
      </c>
      <c r="AC683" s="86">
        <f t="shared" si="21"/>
        <v>4</v>
      </c>
      <c r="AD683" s="86">
        <f t="shared" si="22"/>
        <v>3</v>
      </c>
      <c r="AE683" s="16"/>
      <c r="AF683" s="8"/>
      <c r="AK683"/>
      <c r="AL683"/>
      <c r="AM683"/>
      <c r="AN683"/>
      <c r="AO683"/>
      <c r="AP683"/>
      <c r="AQ683"/>
      <c r="AR683"/>
      <c r="AS683"/>
      <c r="AT683"/>
      <c r="AU683"/>
      <c r="AV683"/>
      <c r="AW683"/>
      <c r="AX683"/>
      <c r="AY683"/>
      <c r="AZ683"/>
      <c r="BA683"/>
      <c r="BB683"/>
      <c r="BC683"/>
      <c r="BD683"/>
      <c r="BE683"/>
      <c r="BF683"/>
      <c r="BG683"/>
      <c r="BH683"/>
      <c r="BI683"/>
      <c r="BJ683"/>
    </row>
    <row r="684" spans="1:62" s="104" customFormat="1" ht="13.4" hidden="1" customHeight="1" outlineLevel="2" x14ac:dyDescent="0.35">
      <c r="A684" s="102"/>
      <c r="B684" s="95"/>
      <c r="C684" s="17"/>
      <c r="D684" s="17"/>
      <c r="E684" s="17"/>
      <c r="F684" s="13"/>
      <c r="I684" s="99" t="s">
        <v>348</v>
      </c>
      <c r="J684" s="109">
        <f>Annual!J699</f>
        <v>0.68</v>
      </c>
      <c r="K684" s="548">
        <f>Annual!K699</f>
        <v>0.125</v>
      </c>
      <c r="L684" s="97">
        <f>Annual!L699</f>
        <v>2990</v>
      </c>
      <c r="M684" s="85"/>
      <c r="N684" s="238">
        <f t="shared" si="15"/>
        <v>0.74250000000000005</v>
      </c>
      <c r="P684" s="238">
        <f t="shared" si="16"/>
        <v>0.61750000000000005</v>
      </c>
      <c r="S684" s="550">
        <f t="shared" si="17"/>
        <v>0.72</v>
      </c>
      <c r="T684" s="550">
        <f t="shared" si="23"/>
        <v>0.62</v>
      </c>
      <c r="AC684" s="86">
        <f t="shared" si="21"/>
        <v>4</v>
      </c>
      <c r="AD684" s="86">
        <f t="shared" si="22"/>
        <v>4</v>
      </c>
      <c r="AE684" s="16"/>
      <c r="AF684" s="8"/>
      <c r="AK684"/>
      <c r="AL684"/>
      <c r="AM684"/>
      <c r="AN684"/>
      <c r="AO684"/>
      <c r="AP684"/>
      <c r="AQ684"/>
      <c r="AR684"/>
      <c r="AS684"/>
      <c r="AT684"/>
      <c r="AU684"/>
      <c r="AV684"/>
      <c r="AW684"/>
      <c r="AX684"/>
      <c r="AY684"/>
      <c r="AZ684"/>
      <c r="BA684"/>
      <c r="BB684"/>
      <c r="BC684"/>
      <c r="BD684"/>
      <c r="BE684"/>
      <c r="BF684"/>
      <c r="BG684"/>
      <c r="BH684"/>
      <c r="BI684"/>
      <c r="BJ684"/>
    </row>
    <row r="685" spans="1:62" s="104" customFormat="1" ht="13.4" hidden="1" customHeight="1" outlineLevel="2" x14ac:dyDescent="0.35">
      <c r="A685" s="102"/>
      <c r="B685" s="95"/>
      <c r="C685" s="17"/>
      <c r="D685" s="17"/>
      <c r="E685" s="17"/>
      <c r="F685" s="13"/>
      <c r="I685" s="99" t="s">
        <v>349</v>
      </c>
      <c r="J685" s="109">
        <f>Annual!J700</f>
        <v>0.66</v>
      </c>
      <c r="K685" s="548">
        <f>Annual!K700</f>
        <v>0.105</v>
      </c>
      <c r="L685" s="97">
        <f>Annual!L700</f>
        <v>3500</v>
      </c>
      <c r="M685" s="85"/>
      <c r="N685" s="238">
        <f t="shared" si="15"/>
        <v>0.71250000000000002</v>
      </c>
      <c r="P685" s="238">
        <f t="shared" si="16"/>
        <v>0.60750000000000004</v>
      </c>
      <c r="S685" s="550">
        <f t="shared" si="17"/>
        <v>0.63500000000000001</v>
      </c>
      <c r="T685" s="550">
        <f t="shared" si="23"/>
        <v>0.63500000000000001</v>
      </c>
      <c r="AC685" s="86">
        <f t="shared" si="21"/>
        <v>4</v>
      </c>
      <c r="AD685" s="86">
        <f t="shared" si="22"/>
        <v>5</v>
      </c>
      <c r="AE685" s="16"/>
      <c r="AF685" s="8"/>
      <c r="AK685"/>
      <c r="AL685"/>
      <c r="AM685"/>
      <c r="AN685"/>
      <c r="AO685"/>
      <c r="AP685"/>
      <c r="AQ685"/>
      <c r="AR685"/>
      <c r="AS685"/>
      <c r="AT685"/>
      <c r="AU685"/>
      <c r="AV685"/>
      <c r="AW685"/>
      <c r="AX685"/>
      <c r="AY685"/>
      <c r="AZ685"/>
      <c r="BA685"/>
      <c r="BB685"/>
      <c r="BC685"/>
      <c r="BD685"/>
      <c r="BE685"/>
      <c r="BF685"/>
      <c r="BG685"/>
      <c r="BH685"/>
      <c r="BI685"/>
      <c r="BJ685"/>
    </row>
    <row r="686" spans="1:62" s="104" customFormat="1" ht="13.4" hidden="1" customHeight="1" outlineLevel="2" x14ac:dyDescent="0.35">
      <c r="A686" s="102"/>
      <c r="B686" s="95"/>
      <c r="C686" s="17"/>
      <c r="D686" s="17"/>
      <c r="E686" s="17"/>
      <c r="F686" s="13"/>
      <c r="I686" s="99" t="s">
        <v>350</v>
      </c>
      <c r="J686" s="109">
        <f>Annual!J701</f>
        <v>0.61</v>
      </c>
      <c r="K686" s="548">
        <f>Annual!K701</f>
        <v>0.105</v>
      </c>
      <c r="L686" s="97">
        <f>Annual!L701</f>
        <v>2500</v>
      </c>
      <c r="M686" s="85"/>
      <c r="N686" s="238">
        <f t="shared" si="15"/>
        <v>0.66249999999999998</v>
      </c>
      <c r="P686" s="238">
        <f t="shared" si="16"/>
        <v>0.5575</v>
      </c>
      <c r="S686" s="550">
        <f t="shared" si="17"/>
        <v>0.61</v>
      </c>
      <c r="T686" s="550">
        <f t="shared" si="23"/>
        <v>0.61</v>
      </c>
      <c r="AC686" s="86">
        <f t="shared" si="21"/>
        <v>4</v>
      </c>
      <c r="AD686" s="86">
        <f t="shared" si="22"/>
        <v>6</v>
      </c>
      <c r="AE686" s="16"/>
      <c r="AF686" s="8"/>
      <c r="AK686"/>
      <c r="AL686"/>
      <c r="AM686"/>
      <c r="AN686"/>
      <c r="AO686"/>
      <c r="AP686"/>
      <c r="AQ686"/>
      <c r="AR686"/>
      <c r="AS686"/>
      <c r="AT686"/>
      <c r="AU686"/>
      <c r="AV686"/>
      <c r="AW686"/>
      <c r="AX686"/>
      <c r="AY686"/>
      <c r="AZ686"/>
      <c r="BA686"/>
      <c r="BB686"/>
      <c r="BC686"/>
      <c r="BD686"/>
      <c r="BE686"/>
      <c r="BF686"/>
      <c r="BG686"/>
      <c r="BH686"/>
      <c r="BI686"/>
      <c r="BJ686"/>
    </row>
    <row r="687" spans="1:62" s="104" customFormat="1" ht="13.4" hidden="1" customHeight="1" outlineLevel="2" x14ac:dyDescent="0.35">
      <c r="A687" s="102"/>
      <c r="B687" s="95"/>
      <c r="C687" s="17"/>
      <c r="D687" s="17"/>
      <c r="E687" s="17"/>
      <c r="F687" s="13"/>
      <c r="I687" s="99" t="s">
        <v>351</v>
      </c>
      <c r="J687" s="109">
        <f>Annual!J702</f>
        <v>0.56999999999999995</v>
      </c>
      <c r="K687" s="548">
        <f>Annual!K702</f>
        <v>8.5000000000000006E-2</v>
      </c>
      <c r="L687" s="97">
        <f>Annual!L702</f>
        <v>1500</v>
      </c>
      <c r="M687" s="85"/>
      <c r="N687" s="238">
        <f t="shared" si="15"/>
        <v>0.61249999999999993</v>
      </c>
      <c r="P687" s="238">
        <f t="shared" si="16"/>
        <v>0.52749999999999997</v>
      </c>
      <c r="S687" s="550">
        <f t="shared" si="17"/>
        <v>0.6</v>
      </c>
      <c r="T687" s="550">
        <f t="shared" si="23"/>
        <v>0.6</v>
      </c>
      <c r="AC687" s="86">
        <f t="shared" si="21"/>
        <v>4</v>
      </c>
      <c r="AD687" s="86">
        <f t="shared" si="22"/>
        <v>7</v>
      </c>
      <c r="AE687" s="16"/>
      <c r="AF687" s="8"/>
      <c r="AK687"/>
      <c r="AL687"/>
      <c r="AM687"/>
      <c r="AN687"/>
      <c r="AO687"/>
      <c r="AP687"/>
      <c r="AQ687"/>
      <c r="AR687"/>
      <c r="AS687"/>
      <c r="AT687"/>
      <c r="AU687"/>
      <c r="AV687"/>
      <c r="AW687"/>
      <c r="AX687"/>
      <c r="AY687"/>
      <c r="AZ687"/>
      <c r="BA687"/>
      <c r="BB687"/>
      <c r="BC687"/>
      <c r="BD687"/>
      <c r="BE687"/>
      <c r="BF687"/>
      <c r="BG687"/>
      <c r="BH687"/>
      <c r="BI687"/>
      <c r="BJ687"/>
    </row>
    <row r="688" spans="1:62" s="104" customFormat="1" ht="13.4" hidden="1" customHeight="1" outlineLevel="2" x14ac:dyDescent="0.35">
      <c r="A688" s="102"/>
      <c r="B688" s="95"/>
      <c r="C688" s="17"/>
      <c r="D688" s="17"/>
      <c r="E688" s="17"/>
      <c r="F688" s="13"/>
      <c r="I688" s="99" t="s">
        <v>352</v>
      </c>
      <c r="J688" s="109">
        <f>Annual!J703</f>
        <v>0.54</v>
      </c>
      <c r="K688" s="548">
        <f>Annual!K703</f>
        <v>0.06</v>
      </c>
      <c r="L688" s="97">
        <f>Annual!L703</f>
        <v>1000</v>
      </c>
      <c r="M688" s="85"/>
      <c r="N688" s="238">
        <f t="shared" si="15"/>
        <v>0.57000000000000006</v>
      </c>
      <c r="P688" s="238">
        <f t="shared" si="16"/>
        <v>0.51</v>
      </c>
      <c r="S688" s="550">
        <f t="shared" si="17"/>
        <v>0.58000000000000007</v>
      </c>
      <c r="T688" s="550">
        <f t="shared" si="23"/>
        <v>0.58000000000000007</v>
      </c>
      <c r="AC688" s="86">
        <f t="shared" si="21"/>
        <v>4</v>
      </c>
      <c r="AD688" s="86">
        <f t="shared" si="22"/>
        <v>8</v>
      </c>
      <c r="AE688" s="16"/>
      <c r="AF688" s="8"/>
      <c r="AK688"/>
      <c r="AL688"/>
      <c r="AM688"/>
      <c r="AN688"/>
      <c r="AO688"/>
      <c r="AP688"/>
      <c r="AQ688"/>
      <c r="AR688"/>
      <c r="AS688"/>
      <c r="AT688"/>
      <c r="AU688"/>
      <c r="AV688"/>
      <c r="AW688"/>
      <c r="AX688"/>
      <c r="AY688"/>
      <c r="AZ688"/>
      <c r="BA688"/>
      <c r="BB688"/>
      <c r="BC688"/>
      <c r="BD688"/>
      <c r="BE688"/>
      <c r="BF688"/>
      <c r="BG688"/>
      <c r="BH688"/>
      <c r="BI688"/>
      <c r="BJ688"/>
    </row>
    <row r="689" spans="1:62" s="104" customFormat="1" ht="13.4" hidden="1" customHeight="1" outlineLevel="2" x14ac:dyDescent="0.35">
      <c r="A689" s="102"/>
      <c r="B689" s="95"/>
      <c r="C689" s="17"/>
      <c r="D689" s="17"/>
      <c r="E689" s="17"/>
      <c r="F689" s="13"/>
      <c r="I689" s="99" t="s">
        <v>353</v>
      </c>
      <c r="J689" s="109">
        <f>Annual!J704</f>
        <v>0.52</v>
      </c>
      <c r="K689" s="548">
        <f>Annual!K704</f>
        <v>0.04</v>
      </c>
      <c r="L689" s="97">
        <f>Annual!L704</f>
        <v>800</v>
      </c>
      <c r="M689" s="85"/>
      <c r="N689" s="238">
        <f t="shared" si="15"/>
        <v>0.54</v>
      </c>
      <c r="P689" s="238">
        <f t="shared" si="16"/>
        <v>0.5</v>
      </c>
      <c r="S689" s="550">
        <f t="shared" si="17"/>
        <v>0.55000000000000004</v>
      </c>
      <c r="T689" s="550">
        <f t="shared" si="23"/>
        <v>0.55000000000000004</v>
      </c>
      <c r="AC689" s="86">
        <f t="shared" si="21"/>
        <v>4</v>
      </c>
      <c r="AD689" s="86">
        <f t="shared" si="22"/>
        <v>9</v>
      </c>
      <c r="AE689" s="16"/>
      <c r="AF689" s="8"/>
      <c r="AK689"/>
      <c r="AL689"/>
      <c r="AM689"/>
      <c r="AN689"/>
      <c r="AO689"/>
      <c r="AP689"/>
      <c r="AQ689"/>
      <c r="AR689"/>
      <c r="AS689"/>
      <c r="AT689"/>
      <c r="AU689"/>
      <c r="AV689"/>
      <c r="AW689"/>
      <c r="AX689"/>
      <c r="AY689"/>
      <c r="AZ689"/>
      <c r="BA689"/>
      <c r="BB689"/>
      <c r="BC689"/>
      <c r="BD689"/>
      <c r="BE689"/>
      <c r="BF689"/>
      <c r="BG689"/>
      <c r="BH689"/>
      <c r="BI689"/>
      <c r="BJ689"/>
    </row>
    <row r="690" spans="1:62" s="104" customFormat="1" ht="13.4" hidden="1" customHeight="1" outlineLevel="2" x14ac:dyDescent="0.35">
      <c r="A690" s="102"/>
      <c r="B690" s="95"/>
      <c r="C690" s="17"/>
      <c r="D690" s="17"/>
      <c r="E690" s="17"/>
      <c r="F690" s="13"/>
      <c r="H690" s="104" t="s">
        <v>752</v>
      </c>
      <c r="I690" s="99" t="s">
        <v>344</v>
      </c>
      <c r="J690" s="109">
        <f>Annual!J705</f>
        <v>0.72</v>
      </c>
      <c r="K690" s="548">
        <f>Annual!K705</f>
        <v>5.5E-2</v>
      </c>
      <c r="L690" s="97">
        <f>Annual!L705</f>
        <v>650</v>
      </c>
      <c r="M690" s="85"/>
      <c r="N690" s="238">
        <f t="shared" si="15"/>
        <v>0.74749999999999994</v>
      </c>
      <c r="P690" s="238">
        <f t="shared" si="16"/>
        <v>0.6925</v>
      </c>
      <c r="S690" s="550">
        <f t="shared" si="17"/>
        <v>0.72000000000000008</v>
      </c>
      <c r="T690" s="550">
        <f t="shared" si="23"/>
        <v>0.72000000000000008</v>
      </c>
      <c r="AC690" s="86">
        <f t="shared" si="21"/>
        <v>5</v>
      </c>
      <c r="AD690" s="86">
        <f t="shared" si="22"/>
        <v>0</v>
      </c>
      <c r="AE690" s="16"/>
      <c r="AF690" s="8"/>
      <c r="AK690"/>
      <c r="AL690"/>
      <c r="AM690"/>
      <c r="AN690"/>
      <c r="AO690"/>
      <c r="AP690"/>
      <c r="AQ690"/>
      <c r="AR690"/>
      <c r="AS690"/>
      <c r="AT690"/>
      <c r="AU690"/>
      <c r="AV690"/>
      <c r="AW690"/>
      <c r="AX690"/>
      <c r="AY690"/>
      <c r="AZ690"/>
      <c r="BA690"/>
      <c r="BB690"/>
      <c r="BC690"/>
      <c r="BD690"/>
      <c r="BE690"/>
      <c r="BF690"/>
      <c r="BG690"/>
      <c r="BH690"/>
      <c r="BI690"/>
      <c r="BJ690"/>
    </row>
    <row r="691" spans="1:62" s="104" customFormat="1" ht="13.4" hidden="1" customHeight="1" outlineLevel="2" x14ac:dyDescent="0.35">
      <c r="A691" s="102"/>
      <c r="B691" s="95"/>
      <c r="C691" s="17"/>
      <c r="D691" s="17"/>
      <c r="E691" s="17"/>
      <c r="F691" s="13"/>
      <c r="I691" s="99" t="s">
        <v>345</v>
      </c>
      <c r="J691" s="109">
        <f>Annual!J706</f>
        <v>0.72</v>
      </c>
      <c r="K691" s="548">
        <f>Annual!K706</f>
        <v>5.5E-2</v>
      </c>
      <c r="L691" s="97">
        <f>Annual!L706</f>
        <v>400</v>
      </c>
      <c r="M691" s="85"/>
      <c r="N691" s="238">
        <f t="shared" si="15"/>
        <v>0.74749999999999994</v>
      </c>
      <c r="P691" s="238">
        <f t="shared" si="16"/>
        <v>0.6925</v>
      </c>
      <c r="S691" s="550">
        <f t="shared" si="17"/>
        <v>0.72000000000000008</v>
      </c>
      <c r="T691" s="550">
        <f t="shared" si="23"/>
        <v>0.72000000000000008</v>
      </c>
      <c r="AC691" s="86">
        <f t="shared" si="21"/>
        <v>5</v>
      </c>
      <c r="AD691" s="86">
        <f t="shared" si="22"/>
        <v>1</v>
      </c>
      <c r="AE691" s="16"/>
      <c r="AF691" s="8"/>
      <c r="AK691"/>
      <c r="AL691"/>
      <c r="AM691"/>
      <c r="AN691"/>
      <c r="AO691"/>
      <c r="AP691"/>
      <c r="AQ691"/>
      <c r="AR691"/>
      <c r="AS691"/>
      <c r="AT691"/>
      <c r="AU691"/>
      <c r="AV691"/>
      <c r="AW691"/>
      <c r="AX691"/>
      <c r="AY691"/>
      <c r="AZ691"/>
      <c r="BA691"/>
      <c r="BB691"/>
      <c r="BC691"/>
      <c r="BD691"/>
      <c r="BE691"/>
      <c r="BF691"/>
      <c r="BG691"/>
      <c r="BH691"/>
      <c r="BI691"/>
      <c r="BJ691"/>
    </row>
    <row r="692" spans="1:62" s="104" customFormat="1" ht="13.4" hidden="1" customHeight="1" outlineLevel="2" x14ac:dyDescent="0.35">
      <c r="A692" s="102"/>
      <c r="B692" s="95"/>
      <c r="C692" s="17"/>
      <c r="D692" s="17"/>
      <c r="E692" s="17"/>
      <c r="F692" s="13"/>
      <c r="I692" s="99" t="s">
        <v>346</v>
      </c>
      <c r="J692" s="109">
        <f>Annual!J707</f>
        <v>0.72</v>
      </c>
      <c r="K692" s="548">
        <f>Annual!K707</f>
        <v>5.5E-2</v>
      </c>
      <c r="L692" s="97">
        <f>Annual!L707</f>
        <v>800</v>
      </c>
      <c r="M692" s="85"/>
      <c r="N692" s="238">
        <f t="shared" si="15"/>
        <v>0.74749999999999994</v>
      </c>
      <c r="P692" s="238">
        <f t="shared" si="16"/>
        <v>0.6925</v>
      </c>
      <c r="S692" s="550">
        <f t="shared" si="17"/>
        <v>0.72000000000000008</v>
      </c>
      <c r="T692" s="550">
        <f t="shared" si="23"/>
        <v>0.72000000000000008</v>
      </c>
      <c r="AC692" s="86">
        <f t="shared" si="21"/>
        <v>5</v>
      </c>
      <c r="AD692" s="86">
        <f t="shared" si="22"/>
        <v>2</v>
      </c>
      <c r="AE692" s="16"/>
      <c r="AF692" s="8"/>
      <c r="AK692"/>
      <c r="AL692"/>
      <c r="AM692"/>
      <c r="AN692"/>
      <c r="AO692"/>
      <c r="AP692"/>
      <c r="AQ692"/>
      <c r="AR692"/>
      <c r="AS692"/>
      <c r="AT692"/>
      <c r="AU692"/>
      <c r="AV692"/>
      <c r="AW692"/>
      <c r="AX692"/>
      <c r="AY692"/>
      <c r="AZ692"/>
      <c r="BA692"/>
      <c r="BB692"/>
      <c r="BC692"/>
      <c r="BD692"/>
      <c r="BE692"/>
      <c r="BF692"/>
      <c r="BG692"/>
      <c r="BH692"/>
      <c r="BI692"/>
      <c r="BJ692"/>
    </row>
    <row r="693" spans="1:62" s="104" customFormat="1" ht="13.4" hidden="1" customHeight="1" outlineLevel="2" x14ac:dyDescent="0.35">
      <c r="A693" s="102"/>
      <c r="B693" s="95"/>
      <c r="C693" s="17"/>
      <c r="D693" s="17"/>
      <c r="E693" s="17"/>
      <c r="F693" s="13"/>
      <c r="I693" s="99" t="s">
        <v>347</v>
      </c>
      <c r="J693" s="109">
        <f>Annual!J708</f>
        <v>0.72</v>
      </c>
      <c r="K693" s="548">
        <f>Annual!K708</f>
        <v>5.5E-2</v>
      </c>
      <c r="L693" s="97">
        <f>Annual!L708</f>
        <v>2000</v>
      </c>
      <c r="M693" s="85"/>
      <c r="N693" s="238">
        <f t="shared" si="15"/>
        <v>0.74749999999999994</v>
      </c>
      <c r="P693" s="238">
        <f t="shared" si="16"/>
        <v>0.6925</v>
      </c>
      <c r="S693" s="550">
        <f t="shared" si="17"/>
        <v>0.72000000000000008</v>
      </c>
      <c r="T693" s="550">
        <f t="shared" si="23"/>
        <v>0.67</v>
      </c>
      <c r="AC693" s="86">
        <f t="shared" si="21"/>
        <v>5</v>
      </c>
      <c r="AD693" s="86">
        <f t="shared" si="22"/>
        <v>3</v>
      </c>
      <c r="AE693" s="16"/>
      <c r="AF693" s="8"/>
      <c r="AK693"/>
      <c r="AL693"/>
      <c r="AM693"/>
      <c r="AN693"/>
      <c r="AO693"/>
      <c r="AP693"/>
      <c r="AQ693"/>
      <c r="AR693"/>
      <c r="AS693"/>
      <c r="AT693"/>
      <c r="AU693"/>
      <c r="AV693"/>
      <c r="AW693"/>
      <c r="AX693"/>
      <c r="AY693"/>
      <c r="AZ693"/>
      <c r="BA693"/>
      <c r="BB693"/>
      <c r="BC693"/>
      <c r="BD693"/>
      <c r="BE693"/>
      <c r="BF693"/>
      <c r="BG693"/>
      <c r="BH693"/>
      <c r="BI693"/>
      <c r="BJ693"/>
    </row>
    <row r="694" spans="1:62" s="104" customFormat="1" ht="13.4" hidden="1" customHeight="1" outlineLevel="2" x14ac:dyDescent="0.35">
      <c r="A694" s="102"/>
      <c r="B694" s="95"/>
      <c r="C694" s="17"/>
      <c r="D694" s="17"/>
      <c r="E694" s="17"/>
      <c r="F694" s="13"/>
      <c r="I694" s="99" t="s">
        <v>348</v>
      </c>
      <c r="J694" s="109">
        <f>Annual!J709</f>
        <v>0.68</v>
      </c>
      <c r="K694" s="548">
        <f>Annual!K709</f>
        <v>0.125</v>
      </c>
      <c r="L694" s="97">
        <f>Annual!L709</f>
        <v>2990</v>
      </c>
      <c r="M694" s="85"/>
      <c r="N694" s="238">
        <f t="shared" si="15"/>
        <v>0.74250000000000005</v>
      </c>
      <c r="P694" s="238">
        <f t="shared" si="16"/>
        <v>0.61750000000000005</v>
      </c>
      <c r="S694" s="550">
        <f t="shared" si="17"/>
        <v>0.72</v>
      </c>
      <c r="T694" s="550">
        <f t="shared" si="23"/>
        <v>0.62</v>
      </c>
      <c r="AC694" s="86">
        <f t="shared" si="21"/>
        <v>5</v>
      </c>
      <c r="AD694" s="86">
        <f t="shared" si="22"/>
        <v>4</v>
      </c>
      <c r="AE694" s="16"/>
      <c r="AF694" s="8"/>
      <c r="AK694"/>
      <c r="AL694"/>
      <c r="AM694"/>
      <c r="AN694"/>
      <c r="AO694"/>
      <c r="AP694"/>
      <c r="AQ694"/>
      <c r="AR694"/>
      <c r="AS694"/>
      <c r="AT694"/>
      <c r="AU694"/>
      <c r="AV694"/>
      <c r="AW694"/>
      <c r="AX694"/>
      <c r="AY694"/>
      <c r="AZ694"/>
      <c r="BA694"/>
      <c r="BB694"/>
      <c r="BC694"/>
      <c r="BD694"/>
      <c r="BE694"/>
      <c r="BF694"/>
      <c r="BG694"/>
      <c r="BH694"/>
      <c r="BI694"/>
      <c r="BJ694"/>
    </row>
    <row r="695" spans="1:62" s="104" customFormat="1" ht="13.4" hidden="1" customHeight="1" outlineLevel="2" x14ac:dyDescent="0.35">
      <c r="A695" s="102"/>
      <c r="B695" s="95"/>
      <c r="C695" s="17"/>
      <c r="D695" s="17"/>
      <c r="E695" s="17"/>
      <c r="F695" s="13"/>
      <c r="I695" s="99" t="s">
        <v>349</v>
      </c>
      <c r="J695" s="109">
        <f>Annual!J710</f>
        <v>0.66</v>
      </c>
      <c r="K695" s="548">
        <f>Annual!K710</f>
        <v>0.105</v>
      </c>
      <c r="L695" s="97">
        <f>Annual!L710</f>
        <v>3500</v>
      </c>
      <c r="M695" s="85"/>
      <c r="N695" s="238">
        <f t="shared" si="15"/>
        <v>0.71250000000000002</v>
      </c>
      <c r="P695" s="238">
        <f t="shared" si="16"/>
        <v>0.60750000000000004</v>
      </c>
      <c r="S695" s="550">
        <f t="shared" si="17"/>
        <v>0.63500000000000001</v>
      </c>
      <c r="T695" s="550">
        <f t="shared" si="23"/>
        <v>0.63500000000000001</v>
      </c>
      <c r="AC695" s="86">
        <f t="shared" si="21"/>
        <v>5</v>
      </c>
      <c r="AD695" s="86">
        <f t="shared" si="22"/>
        <v>5</v>
      </c>
      <c r="AE695" s="16"/>
      <c r="AF695" s="8"/>
      <c r="AK695"/>
      <c r="AL695"/>
      <c r="AM695"/>
      <c r="AN695"/>
      <c r="AO695"/>
      <c r="AP695"/>
      <c r="AQ695"/>
      <c r="AR695"/>
      <c r="AS695"/>
      <c r="AT695"/>
      <c r="AU695"/>
      <c r="AV695"/>
      <c r="AW695"/>
      <c r="AX695"/>
      <c r="AY695"/>
      <c r="AZ695"/>
      <c r="BA695"/>
      <c r="BB695"/>
      <c r="BC695"/>
      <c r="BD695"/>
      <c r="BE695"/>
      <c r="BF695"/>
      <c r="BG695"/>
      <c r="BH695"/>
      <c r="BI695"/>
      <c r="BJ695"/>
    </row>
    <row r="696" spans="1:62" s="104" customFormat="1" ht="13.4" hidden="1" customHeight="1" outlineLevel="2" x14ac:dyDescent="0.35">
      <c r="A696" s="102"/>
      <c r="B696" s="95"/>
      <c r="C696" s="17"/>
      <c r="D696" s="17"/>
      <c r="E696" s="17"/>
      <c r="F696" s="13"/>
      <c r="I696" s="99" t="s">
        <v>350</v>
      </c>
      <c r="J696" s="109">
        <f>Annual!J711</f>
        <v>0.61</v>
      </c>
      <c r="K696" s="548">
        <f>Annual!K711</f>
        <v>0.105</v>
      </c>
      <c r="L696" s="97">
        <f>Annual!L711</f>
        <v>2500</v>
      </c>
      <c r="M696" s="85"/>
      <c r="N696" s="238">
        <f t="shared" si="15"/>
        <v>0.66249999999999998</v>
      </c>
      <c r="P696" s="238">
        <f t="shared" si="16"/>
        <v>0.5575</v>
      </c>
      <c r="S696" s="550">
        <f t="shared" si="17"/>
        <v>0.61</v>
      </c>
      <c r="T696" s="550">
        <f t="shared" si="23"/>
        <v>0.61</v>
      </c>
      <c r="AC696" s="86">
        <f t="shared" si="21"/>
        <v>5</v>
      </c>
      <c r="AD696" s="86">
        <f t="shared" si="22"/>
        <v>6</v>
      </c>
      <c r="AE696" s="16"/>
      <c r="AF696" s="8"/>
      <c r="AK696"/>
      <c r="AL696"/>
      <c r="AM696"/>
      <c r="AN696"/>
      <c r="AO696"/>
      <c r="AP696"/>
      <c r="AQ696"/>
      <c r="AR696"/>
      <c r="AS696"/>
      <c r="AT696"/>
      <c r="AU696"/>
      <c r="AV696"/>
      <c r="AW696"/>
      <c r="AX696"/>
      <c r="AY696"/>
      <c r="AZ696"/>
      <c r="BA696"/>
      <c r="BB696"/>
      <c r="BC696"/>
      <c r="BD696"/>
      <c r="BE696"/>
      <c r="BF696"/>
      <c r="BG696"/>
      <c r="BH696"/>
      <c r="BI696"/>
      <c r="BJ696"/>
    </row>
    <row r="697" spans="1:62" s="104" customFormat="1" ht="13.4" hidden="1" customHeight="1" outlineLevel="2" x14ac:dyDescent="0.35">
      <c r="A697" s="102"/>
      <c r="B697" s="95"/>
      <c r="C697" s="17"/>
      <c r="D697" s="17"/>
      <c r="E697" s="17"/>
      <c r="F697" s="13"/>
      <c r="I697" s="99" t="s">
        <v>351</v>
      </c>
      <c r="J697" s="109">
        <f>Annual!J712</f>
        <v>0.56999999999999995</v>
      </c>
      <c r="K697" s="548">
        <f>Annual!K712</f>
        <v>8.5000000000000006E-2</v>
      </c>
      <c r="L697" s="97">
        <f>Annual!L712</f>
        <v>1500</v>
      </c>
      <c r="M697" s="85"/>
      <c r="N697" s="238">
        <f t="shared" si="15"/>
        <v>0.61249999999999993</v>
      </c>
      <c r="P697" s="238">
        <f t="shared" si="16"/>
        <v>0.52749999999999997</v>
      </c>
      <c r="S697" s="550">
        <f t="shared" si="17"/>
        <v>0.6</v>
      </c>
      <c r="T697" s="550">
        <f t="shared" si="23"/>
        <v>0.6</v>
      </c>
      <c r="AC697" s="86">
        <f t="shared" si="21"/>
        <v>5</v>
      </c>
      <c r="AD697" s="86">
        <f t="shared" si="22"/>
        <v>7</v>
      </c>
      <c r="AE697" s="16"/>
      <c r="AF697" s="8"/>
      <c r="AK697"/>
      <c r="AL697"/>
      <c r="AM697"/>
      <c r="AN697"/>
      <c r="AO697"/>
      <c r="AP697"/>
      <c r="AQ697"/>
      <c r="AR697"/>
      <c r="AS697"/>
      <c r="AT697"/>
      <c r="AU697"/>
      <c r="AV697"/>
      <c r="AW697"/>
      <c r="AX697"/>
      <c r="AY697"/>
      <c r="AZ697"/>
      <c r="BA697"/>
      <c r="BB697"/>
      <c r="BC697"/>
      <c r="BD697"/>
      <c r="BE697"/>
      <c r="BF697"/>
      <c r="BG697"/>
      <c r="BH697"/>
      <c r="BI697"/>
      <c r="BJ697"/>
    </row>
    <row r="698" spans="1:62" s="104" customFormat="1" ht="13.4" hidden="1" customHeight="1" outlineLevel="2" x14ac:dyDescent="0.35">
      <c r="A698" s="102"/>
      <c r="B698" s="95"/>
      <c r="C698" s="17"/>
      <c r="D698" s="17"/>
      <c r="E698" s="17"/>
      <c r="F698" s="13"/>
      <c r="I698" s="99" t="s">
        <v>352</v>
      </c>
      <c r="J698" s="109">
        <f>Annual!J713</f>
        <v>0.54</v>
      </c>
      <c r="K698" s="548">
        <f>Annual!K713</f>
        <v>0.06</v>
      </c>
      <c r="L698" s="97">
        <f>Annual!L713</f>
        <v>1000</v>
      </c>
      <c r="M698" s="85"/>
      <c r="N698" s="238">
        <f t="shared" si="15"/>
        <v>0.57000000000000006</v>
      </c>
      <c r="P698" s="238">
        <f t="shared" si="16"/>
        <v>0.51</v>
      </c>
      <c r="S698" s="550">
        <f t="shared" si="17"/>
        <v>0.58000000000000007</v>
      </c>
      <c r="T698" s="550">
        <f t="shared" si="23"/>
        <v>0.58000000000000007</v>
      </c>
      <c r="AC698" s="86">
        <f t="shared" si="21"/>
        <v>5</v>
      </c>
      <c r="AD698" s="86">
        <f t="shared" si="22"/>
        <v>8</v>
      </c>
      <c r="AE698" s="16"/>
      <c r="AF698" s="8"/>
      <c r="AK698"/>
      <c r="AL698"/>
      <c r="AM698"/>
      <c r="AN698"/>
      <c r="AO698"/>
      <c r="AP698"/>
      <c r="AQ698"/>
      <c r="AR698"/>
      <c r="AS698"/>
      <c r="AT698"/>
      <c r="AU698"/>
      <c r="AV698"/>
      <c r="AW698"/>
      <c r="AX698"/>
      <c r="AY698"/>
      <c r="AZ698"/>
      <c r="BA698"/>
      <c r="BB698"/>
      <c r="BC698"/>
      <c r="BD698"/>
      <c r="BE698"/>
      <c r="BF698"/>
      <c r="BG698"/>
      <c r="BH698"/>
      <c r="BI698"/>
      <c r="BJ698"/>
    </row>
    <row r="699" spans="1:62" s="104" customFormat="1" ht="13.4" hidden="1" customHeight="1" outlineLevel="2" x14ac:dyDescent="0.35">
      <c r="A699" s="102"/>
      <c r="B699" s="95"/>
      <c r="C699" s="17"/>
      <c r="D699" s="17"/>
      <c r="E699" s="17"/>
      <c r="F699" s="13"/>
      <c r="I699" s="99" t="s">
        <v>353</v>
      </c>
      <c r="J699" s="109">
        <f>Annual!J714</f>
        <v>0.52</v>
      </c>
      <c r="K699" s="548">
        <f>Annual!K714</f>
        <v>0.04</v>
      </c>
      <c r="L699" s="97">
        <f>Annual!L714</f>
        <v>800</v>
      </c>
      <c r="M699" s="85"/>
      <c r="N699" s="238">
        <f t="shared" si="15"/>
        <v>0.54</v>
      </c>
      <c r="P699" s="238">
        <f t="shared" si="16"/>
        <v>0.5</v>
      </c>
      <c r="S699" s="550">
        <f t="shared" si="17"/>
        <v>0.55000000000000004</v>
      </c>
      <c r="T699" s="550">
        <f t="shared" si="23"/>
        <v>0.55000000000000004</v>
      </c>
      <c r="AC699" s="86">
        <f t="shared" si="21"/>
        <v>5</v>
      </c>
      <c r="AD699" s="86">
        <f t="shared" si="22"/>
        <v>9</v>
      </c>
      <c r="AE699" s="16"/>
      <c r="AF699" s="8"/>
      <c r="AK699"/>
      <c r="AL699"/>
      <c r="AM699"/>
      <c r="AN699"/>
      <c r="AO699"/>
      <c r="AP699"/>
      <c r="AQ699"/>
      <c r="AR699"/>
      <c r="AS699"/>
      <c r="AT699"/>
      <c r="AU699"/>
      <c r="AV699"/>
      <c r="AW699"/>
      <c r="AX699"/>
      <c r="AY699"/>
      <c r="AZ699"/>
      <c r="BA699"/>
      <c r="BB699"/>
      <c r="BC699"/>
      <c r="BD699"/>
      <c r="BE699"/>
      <c r="BF699"/>
      <c r="BG699"/>
      <c r="BH699"/>
      <c r="BI699"/>
      <c r="BJ699"/>
    </row>
    <row r="700" spans="1:62" s="104" customFormat="1" ht="13.4" hidden="1" customHeight="1" outlineLevel="2" x14ac:dyDescent="0.35">
      <c r="A700" s="102"/>
      <c r="B700" s="95"/>
      <c r="C700" s="17"/>
      <c r="D700" s="17"/>
      <c r="E700" s="17"/>
      <c r="F700" s="13"/>
      <c r="H700" s="104" t="s">
        <v>753</v>
      </c>
      <c r="I700" s="99" t="s">
        <v>344</v>
      </c>
      <c r="J700" s="109">
        <f>Annual!J715</f>
        <v>0.72</v>
      </c>
      <c r="K700" s="548">
        <f>Annual!K715</f>
        <v>5.5E-2</v>
      </c>
      <c r="L700" s="97">
        <f>Annual!L715</f>
        <v>650</v>
      </c>
      <c r="M700" s="85"/>
      <c r="N700" s="238">
        <f t="shared" si="15"/>
        <v>0.74749999999999994</v>
      </c>
      <c r="P700" s="238">
        <f t="shared" si="16"/>
        <v>0.6925</v>
      </c>
      <c r="S700" s="550">
        <f t="shared" si="17"/>
        <v>0.72000000000000008</v>
      </c>
      <c r="T700" s="550">
        <f t="shared" si="23"/>
        <v>0.72000000000000008</v>
      </c>
      <c r="AC700" s="86">
        <f t="shared" si="21"/>
        <v>6</v>
      </c>
      <c r="AD700" s="86">
        <f t="shared" si="22"/>
        <v>0</v>
      </c>
      <c r="AE700" s="16"/>
      <c r="AF700" s="8"/>
      <c r="AK700"/>
      <c r="AL700"/>
      <c r="AM700"/>
      <c r="AN700"/>
      <c r="AO700"/>
      <c r="AP700"/>
      <c r="AQ700"/>
      <c r="AR700"/>
      <c r="AS700"/>
      <c r="AT700"/>
      <c r="AU700"/>
      <c r="AV700"/>
      <c r="AW700"/>
      <c r="AX700"/>
      <c r="AY700"/>
      <c r="AZ700"/>
      <c r="BA700"/>
      <c r="BB700"/>
      <c r="BC700"/>
      <c r="BD700"/>
      <c r="BE700"/>
      <c r="BF700"/>
      <c r="BG700"/>
      <c r="BH700"/>
      <c r="BI700"/>
      <c r="BJ700"/>
    </row>
    <row r="701" spans="1:62" s="104" customFormat="1" ht="13.4" hidden="1" customHeight="1" outlineLevel="2" x14ac:dyDescent="0.35">
      <c r="A701" s="102"/>
      <c r="B701" s="95"/>
      <c r="C701" s="17"/>
      <c r="D701" s="17"/>
      <c r="E701" s="17"/>
      <c r="F701" s="13"/>
      <c r="I701" s="99" t="s">
        <v>345</v>
      </c>
      <c r="J701" s="109">
        <f>Annual!J716</f>
        <v>0.72</v>
      </c>
      <c r="K701" s="548">
        <f>Annual!K716</f>
        <v>5.5E-2</v>
      </c>
      <c r="L701" s="97">
        <f>Annual!L716</f>
        <v>400</v>
      </c>
      <c r="M701" s="85"/>
      <c r="N701" s="238">
        <f t="shared" si="15"/>
        <v>0.74749999999999994</v>
      </c>
      <c r="P701" s="238">
        <f t="shared" si="16"/>
        <v>0.6925</v>
      </c>
      <c r="S701" s="550">
        <f t="shared" si="17"/>
        <v>0.72000000000000008</v>
      </c>
      <c r="T701" s="550">
        <f t="shared" si="23"/>
        <v>0.72000000000000008</v>
      </c>
      <c r="AC701" s="86">
        <f t="shared" si="21"/>
        <v>6</v>
      </c>
      <c r="AD701" s="86">
        <f t="shared" si="22"/>
        <v>1</v>
      </c>
      <c r="AE701" s="16"/>
      <c r="AF701" s="8"/>
      <c r="AK701"/>
      <c r="AL701"/>
      <c r="AM701"/>
      <c r="AN701"/>
      <c r="AO701"/>
      <c r="AP701"/>
      <c r="AQ701"/>
      <c r="AR701"/>
      <c r="AS701"/>
      <c r="AT701"/>
      <c r="AU701"/>
      <c r="AV701"/>
      <c r="AW701"/>
      <c r="AX701"/>
      <c r="AY701"/>
      <c r="AZ701"/>
      <c r="BA701"/>
      <c r="BB701"/>
      <c r="BC701"/>
      <c r="BD701"/>
      <c r="BE701"/>
      <c r="BF701"/>
      <c r="BG701"/>
      <c r="BH701"/>
      <c r="BI701"/>
      <c r="BJ701"/>
    </row>
    <row r="702" spans="1:62" s="104" customFormat="1" ht="13.4" hidden="1" customHeight="1" outlineLevel="2" x14ac:dyDescent="0.35">
      <c r="A702" s="102"/>
      <c r="B702" s="95"/>
      <c r="C702" s="17"/>
      <c r="D702" s="17"/>
      <c r="E702" s="17"/>
      <c r="F702" s="13"/>
      <c r="I702" s="99" t="s">
        <v>346</v>
      </c>
      <c r="J702" s="109">
        <f>Annual!J717</f>
        <v>0.72</v>
      </c>
      <c r="K702" s="548">
        <f>Annual!K717</f>
        <v>5.5E-2</v>
      </c>
      <c r="L702" s="97">
        <f>Annual!L717</f>
        <v>800</v>
      </c>
      <c r="M702" s="85"/>
      <c r="N702" s="238">
        <f t="shared" si="15"/>
        <v>0.74749999999999994</v>
      </c>
      <c r="P702" s="238">
        <f t="shared" si="16"/>
        <v>0.6925</v>
      </c>
      <c r="S702" s="550">
        <f t="shared" si="17"/>
        <v>0.72000000000000008</v>
      </c>
      <c r="T702" s="550">
        <f t="shared" si="23"/>
        <v>0.72000000000000008</v>
      </c>
      <c r="AC702" s="86">
        <f t="shared" si="21"/>
        <v>6</v>
      </c>
      <c r="AD702" s="86">
        <f t="shared" si="22"/>
        <v>2</v>
      </c>
      <c r="AE702" s="16"/>
      <c r="AF702" s="8"/>
      <c r="AK702"/>
      <c r="AL702"/>
      <c r="AM702"/>
      <c r="AN702"/>
      <c r="AO702"/>
      <c r="AP702"/>
      <c r="AQ702"/>
      <c r="AR702"/>
      <c r="AS702"/>
      <c r="AT702"/>
      <c r="AU702"/>
      <c r="AV702"/>
      <c r="AW702"/>
      <c r="AX702"/>
      <c r="AY702"/>
      <c r="AZ702"/>
      <c r="BA702"/>
      <c r="BB702"/>
      <c r="BC702"/>
      <c r="BD702"/>
      <c r="BE702"/>
      <c r="BF702"/>
      <c r="BG702"/>
      <c r="BH702"/>
      <c r="BI702"/>
      <c r="BJ702"/>
    </row>
    <row r="703" spans="1:62" s="104" customFormat="1" ht="13.4" hidden="1" customHeight="1" outlineLevel="2" x14ac:dyDescent="0.35">
      <c r="A703" s="102"/>
      <c r="B703" s="95"/>
      <c r="C703" s="17"/>
      <c r="D703" s="17"/>
      <c r="E703" s="17"/>
      <c r="F703" s="13"/>
      <c r="I703" s="99" t="s">
        <v>347</v>
      </c>
      <c r="J703" s="109">
        <f>Annual!J718</f>
        <v>0.72</v>
      </c>
      <c r="K703" s="548">
        <f>Annual!K718</f>
        <v>5.5E-2</v>
      </c>
      <c r="L703" s="97">
        <f>Annual!L718</f>
        <v>2000</v>
      </c>
      <c r="M703" s="85"/>
      <c r="N703" s="238">
        <f t="shared" si="15"/>
        <v>0.74749999999999994</v>
      </c>
      <c r="P703" s="238">
        <f t="shared" si="16"/>
        <v>0.6925</v>
      </c>
      <c r="S703" s="550">
        <f t="shared" si="17"/>
        <v>0.72000000000000008</v>
      </c>
      <c r="T703" s="550">
        <f t="shared" si="23"/>
        <v>0.67</v>
      </c>
      <c r="AC703" s="86">
        <f t="shared" si="21"/>
        <v>6</v>
      </c>
      <c r="AD703" s="86">
        <f t="shared" si="22"/>
        <v>3</v>
      </c>
      <c r="AE703" s="16"/>
      <c r="AF703" s="8"/>
      <c r="AK703"/>
      <c r="AL703"/>
      <c r="AM703"/>
      <c r="AN703"/>
      <c r="AO703"/>
      <c r="AP703"/>
      <c r="AQ703"/>
      <c r="AR703"/>
      <c r="AS703"/>
      <c r="AT703"/>
      <c r="AU703"/>
      <c r="AV703"/>
      <c r="AW703"/>
      <c r="AX703"/>
      <c r="AY703"/>
      <c r="AZ703"/>
      <c r="BA703"/>
      <c r="BB703"/>
      <c r="BC703"/>
      <c r="BD703"/>
      <c r="BE703"/>
      <c r="BF703"/>
      <c r="BG703"/>
      <c r="BH703"/>
      <c r="BI703"/>
      <c r="BJ703"/>
    </row>
    <row r="704" spans="1:62" s="104" customFormat="1" ht="13.4" hidden="1" customHeight="1" outlineLevel="2" x14ac:dyDescent="0.35">
      <c r="A704" s="102"/>
      <c r="B704" s="95"/>
      <c r="C704" s="17"/>
      <c r="D704" s="17"/>
      <c r="E704" s="17"/>
      <c r="F704" s="13"/>
      <c r="I704" s="99" t="s">
        <v>348</v>
      </c>
      <c r="J704" s="109">
        <f>Annual!J719</f>
        <v>0.68</v>
      </c>
      <c r="K704" s="548">
        <f>Annual!K719</f>
        <v>0.125</v>
      </c>
      <c r="L704" s="97">
        <f>Annual!L719</f>
        <v>2990</v>
      </c>
      <c r="M704" s="85"/>
      <c r="N704" s="238">
        <f t="shared" ref="N704:N739" si="24">$J704+$K704/2</f>
        <v>0.74250000000000005</v>
      </c>
      <c r="P704" s="238">
        <f t="shared" ref="P704:P739" si="25">$J704-$K704/2</f>
        <v>0.61750000000000005</v>
      </c>
      <c r="S704" s="550">
        <f t="shared" ref="S704:S739" si="26">MAX($J568:$R568)+$T568</f>
        <v>0.72</v>
      </c>
      <c r="T704" s="550">
        <f t="shared" ref="T704:T735" si="27">MIN($J568:$R568)+$T568-INDEX(DigSpread,$AD704+1,1)</f>
        <v>0.62</v>
      </c>
      <c r="AC704" s="86">
        <f t="shared" si="21"/>
        <v>6</v>
      </c>
      <c r="AD704" s="86">
        <f t="shared" si="22"/>
        <v>4</v>
      </c>
      <c r="AE704" s="16"/>
      <c r="AF704" s="8"/>
      <c r="AK704"/>
      <c r="AL704"/>
      <c r="AM704"/>
      <c r="AN704"/>
      <c r="AO704"/>
      <c r="AP704"/>
      <c r="AQ704"/>
      <c r="AR704"/>
      <c r="AS704"/>
      <c r="AT704"/>
      <c r="AU704"/>
      <c r="AV704"/>
      <c r="AW704"/>
      <c r="AX704"/>
      <c r="AY704"/>
      <c r="AZ704"/>
      <c r="BA704"/>
      <c r="BB704"/>
      <c r="BC704"/>
      <c r="BD704"/>
      <c r="BE704"/>
      <c r="BF704"/>
      <c r="BG704"/>
      <c r="BH704"/>
      <c r="BI704"/>
      <c r="BJ704"/>
    </row>
    <row r="705" spans="1:62" s="104" customFormat="1" ht="13.4" hidden="1" customHeight="1" outlineLevel="2" x14ac:dyDescent="0.35">
      <c r="A705" s="102"/>
      <c r="B705" s="95"/>
      <c r="C705" s="17"/>
      <c r="D705" s="17"/>
      <c r="E705" s="17"/>
      <c r="F705" s="13"/>
      <c r="I705" s="99" t="s">
        <v>349</v>
      </c>
      <c r="J705" s="109">
        <f>Annual!J720</f>
        <v>0.66</v>
      </c>
      <c r="K705" s="548">
        <f>Annual!K720</f>
        <v>0.105</v>
      </c>
      <c r="L705" s="97">
        <f>Annual!L720</f>
        <v>3500</v>
      </c>
      <c r="M705" s="85"/>
      <c r="N705" s="238">
        <f t="shared" si="24"/>
        <v>0.71250000000000002</v>
      </c>
      <c r="P705" s="238">
        <f t="shared" si="25"/>
        <v>0.60750000000000004</v>
      </c>
      <c r="S705" s="550">
        <f t="shared" si="26"/>
        <v>0.63500000000000001</v>
      </c>
      <c r="T705" s="550">
        <f t="shared" si="27"/>
        <v>0.63500000000000001</v>
      </c>
      <c r="AC705" s="86">
        <f t="shared" si="21"/>
        <v>6</v>
      </c>
      <c r="AD705" s="86">
        <f t="shared" si="22"/>
        <v>5</v>
      </c>
      <c r="AE705" s="16"/>
      <c r="AF705" s="8"/>
      <c r="AK705"/>
      <c r="AL705"/>
      <c r="AM705"/>
      <c r="AN705"/>
      <c r="AO705"/>
      <c r="AP705"/>
      <c r="AQ705"/>
      <c r="AR705"/>
      <c r="AS705"/>
      <c r="AT705"/>
      <c r="AU705"/>
      <c r="AV705"/>
      <c r="AW705"/>
      <c r="AX705"/>
      <c r="AY705"/>
      <c r="AZ705"/>
      <c r="BA705"/>
      <c r="BB705"/>
      <c r="BC705"/>
      <c r="BD705"/>
      <c r="BE705"/>
      <c r="BF705"/>
      <c r="BG705"/>
      <c r="BH705"/>
      <c r="BI705"/>
      <c r="BJ705"/>
    </row>
    <row r="706" spans="1:62" s="104" customFormat="1" ht="13.4" hidden="1" customHeight="1" outlineLevel="2" x14ac:dyDescent="0.35">
      <c r="A706" s="102"/>
      <c r="B706" s="95"/>
      <c r="C706" s="17"/>
      <c r="D706" s="17"/>
      <c r="E706" s="17"/>
      <c r="F706" s="13"/>
      <c r="I706" s="99" t="s">
        <v>350</v>
      </c>
      <c r="J706" s="109">
        <f>Annual!J721</f>
        <v>0.61</v>
      </c>
      <c r="K706" s="548">
        <f>Annual!K721</f>
        <v>0.105</v>
      </c>
      <c r="L706" s="97">
        <f>Annual!L721</f>
        <v>2500</v>
      </c>
      <c r="M706" s="85"/>
      <c r="N706" s="238">
        <f t="shared" si="24"/>
        <v>0.66249999999999998</v>
      </c>
      <c r="P706" s="238">
        <f t="shared" si="25"/>
        <v>0.5575</v>
      </c>
      <c r="S706" s="550">
        <f t="shared" si="26"/>
        <v>0.61</v>
      </c>
      <c r="T706" s="550">
        <f t="shared" si="27"/>
        <v>0.61</v>
      </c>
      <c r="AC706" s="86">
        <f t="shared" si="21"/>
        <v>6</v>
      </c>
      <c r="AD706" s="86">
        <f t="shared" si="22"/>
        <v>6</v>
      </c>
      <c r="AE706" s="16"/>
      <c r="AF706" s="8"/>
      <c r="AK706"/>
      <c r="AL706"/>
      <c r="AM706"/>
      <c r="AN706"/>
      <c r="AO706"/>
      <c r="AP706"/>
      <c r="AQ706"/>
      <c r="AR706"/>
      <c r="AS706"/>
      <c r="AT706"/>
      <c r="AU706"/>
      <c r="AV706"/>
      <c r="AW706"/>
      <c r="AX706"/>
      <c r="AY706"/>
      <c r="AZ706"/>
      <c r="BA706"/>
      <c r="BB706"/>
      <c r="BC706"/>
      <c r="BD706"/>
      <c r="BE706"/>
      <c r="BF706"/>
      <c r="BG706"/>
      <c r="BH706"/>
      <c r="BI706"/>
      <c r="BJ706"/>
    </row>
    <row r="707" spans="1:62" s="104" customFormat="1" ht="13.4" hidden="1" customHeight="1" outlineLevel="2" x14ac:dyDescent="0.35">
      <c r="A707" s="102"/>
      <c r="B707" s="95"/>
      <c r="C707" s="17"/>
      <c r="D707" s="17"/>
      <c r="E707" s="17"/>
      <c r="F707" s="13"/>
      <c r="I707" s="99" t="s">
        <v>351</v>
      </c>
      <c r="J707" s="109">
        <f>Annual!J722</f>
        <v>0.56999999999999995</v>
      </c>
      <c r="K707" s="548">
        <f>Annual!K722</f>
        <v>8.5000000000000006E-2</v>
      </c>
      <c r="L707" s="97">
        <f>Annual!L722</f>
        <v>1500</v>
      </c>
      <c r="M707" s="85"/>
      <c r="N707" s="238">
        <f t="shared" si="24"/>
        <v>0.61249999999999993</v>
      </c>
      <c r="P707" s="238">
        <f t="shared" si="25"/>
        <v>0.52749999999999997</v>
      </c>
      <c r="S707" s="550">
        <f t="shared" si="26"/>
        <v>0.6</v>
      </c>
      <c r="T707" s="550">
        <f t="shared" si="27"/>
        <v>0.6</v>
      </c>
      <c r="AC707" s="86">
        <f t="shared" si="21"/>
        <v>6</v>
      </c>
      <c r="AD707" s="86">
        <f t="shared" si="22"/>
        <v>7</v>
      </c>
      <c r="AE707" s="16"/>
      <c r="AF707" s="8"/>
      <c r="AK707"/>
      <c r="AL707"/>
      <c r="AM707"/>
      <c r="AN707"/>
      <c r="AO707"/>
      <c r="AP707"/>
      <c r="AQ707"/>
      <c r="AR707"/>
      <c r="AS707"/>
      <c r="AT707"/>
      <c r="AU707"/>
      <c r="AV707"/>
      <c r="AW707"/>
      <c r="AX707"/>
      <c r="AY707"/>
      <c r="AZ707"/>
      <c r="BA707"/>
      <c r="BB707"/>
      <c r="BC707"/>
      <c r="BD707"/>
      <c r="BE707"/>
      <c r="BF707"/>
      <c r="BG707"/>
      <c r="BH707"/>
      <c r="BI707"/>
      <c r="BJ707"/>
    </row>
    <row r="708" spans="1:62" s="104" customFormat="1" ht="13.4" hidden="1" customHeight="1" outlineLevel="2" x14ac:dyDescent="0.35">
      <c r="A708" s="102"/>
      <c r="B708" s="95"/>
      <c r="C708" s="17"/>
      <c r="D708" s="17"/>
      <c r="E708" s="17"/>
      <c r="F708" s="13"/>
      <c r="I708" s="99" t="s">
        <v>352</v>
      </c>
      <c r="J708" s="109">
        <f>Annual!J723</f>
        <v>0.54</v>
      </c>
      <c r="K708" s="548">
        <f>Annual!K723</f>
        <v>0.06</v>
      </c>
      <c r="L708" s="97">
        <f>Annual!L723</f>
        <v>1000</v>
      </c>
      <c r="M708" s="85"/>
      <c r="N708" s="238">
        <f t="shared" si="24"/>
        <v>0.57000000000000006</v>
      </c>
      <c r="P708" s="238">
        <f t="shared" si="25"/>
        <v>0.51</v>
      </c>
      <c r="S708" s="550">
        <f t="shared" si="26"/>
        <v>0.58000000000000007</v>
      </c>
      <c r="T708" s="550">
        <f t="shared" si="27"/>
        <v>0.58000000000000007</v>
      </c>
      <c r="AC708" s="86">
        <f t="shared" si="21"/>
        <v>6</v>
      </c>
      <c r="AD708" s="86">
        <f t="shared" si="22"/>
        <v>8</v>
      </c>
      <c r="AE708" s="16"/>
      <c r="AF708" s="8"/>
      <c r="AK708"/>
      <c r="AL708"/>
      <c r="AM708"/>
      <c r="AN708"/>
      <c r="AO708"/>
      <c r="AP708"/>
      <c r="AQ708"/>
      <c r="AR708"/>
      <c r="AS708"/>
      <c r="AT708"/>
      <c r="AU708"/>
      <c r="AV708"/>
      <c r="AW708"/>
      <c r="AX708"/>
      <c r="AY708"/>
      <c r="AZ708"/>
      <c r="BA708"/>
      <c r="BB708"/>
      <c r="BC708"/>
      <c r="BD708"/>
      <c r="BE708"/>
      <c r="BF708"/>
      <c r="BG708"/>
      <c r="BH708"/>
      <c r="BI708"/>
      <c r="BJ708"/>
    </row>
    <row r="709" spans="1:62" s="104" customFormat="1" ht="13.4" hidden="1" customHeight="1" outlineLevel="2" x14ac:dyDescent="0.35">
      <c r="A709" s="102"/>
      <c r="B709" s="95"/>
      <c r="C709" s="17"/>
      <c r="D709" s="17"/>
      <c r="E709" s="17"/>
      <c r="F709" s="13"/>
      <c r="I709" s="99" t="s">
        <v>353</v>
      </c>
      <c r="J709" s="109">
        <f>Annual!J724</f>
        <v>0.52</v>
      </c>
      <c r="K709" s="548">
        <f>Annual!K724</f>
        <v>0.04</v>
      </c>
      <c r="L709" s="97">
        <f>Annual!L724</f>
        <v>800</v>
      </c>
      <c r="M709" s="85"/>
      <c r="N709" s="238">
        <f t="shared" si="24"/>
        <v>0.54</v>
      </c>
      <c r="P709" s="238">
        <f t="shared" si="25"/>
        <v>0.5</v>
      </c>
      <c r="S709" s="550">
        <f t="shared" si="26"/>
        <v>0.55000000000000004</v>
      </c>
      <c r="T709" s="550">
        <f t="shared" si="27"/>
        <v>0.55000000000000004</v>
      </c>
      <c r="AC709" s="86">
        <f t="shared" si="21"/>
        <v>6</v>
      </c>
      <c r="AD709" s="86">
        <f t="shared" si="22"/>
        <v>9</v>
      </c>
      <c r="AE709" s="16"/>
      <c r="AF709" s="8"/>
      <c r="AK709"/>
      <c r="AL709"/>
      <c r="AM709"/>
      <c r="AN709"/>
      <c r="AO709"/>
      <c r="AP709"/>
      <c r="AQ709"/>
      <c r="AR709"/>
      <c r="AS709"/>
      <c r="AT709"/>
      <c r="AU709"/>
      <c r="AV709"/>
      <c r="AW709"/>
      <c r="AX709"/>
      <c r="AY709"/>
      <c r="AZ709"/>
      <c r="BA709"/>
      <c r="BB709"/>
      <c r="BC709"/>
      <c r="BD709"/>
      <c r="BE709"/>
      <c r="BF709"/>
      <c r="BG709"/>
      <c r="BH709"/>
      <c r="BI709"/>
      <c r="BJ709"/>
    </row>
    <row r="710" spans="1:62" s="104" customFormat="1" ht="13.4" hidden="1" customHeight="1" outlineLevel="2" x14ac:dyDescent="0.35">
      <c r="A710" s="102"/>
      <c r="B710" s="95"/>
      <c r="C710" s="17"/>
      <c r="D710" s="17"/>
      <c r="E710" s="17"/>
      <c r="F710" s="13"/>
      <c r="H710" s="104" t="s">
        <v>754</v>
      </c>
      <c r="I710" s="99" t="s">
        <v>344</v>
      </c>
      <c r="J710" s="109">
        <f>Annual!J725</f>
        <v>0.72</v>
      </c>
      <c r="K710" s="548">
        <f>Annual!K725</f>
        <v>5.5E-2</v>
      </c>
      <c r="L710" s="97">
        <f>Annual!L725</f>
        <v>650</v>
      </c>
      <c r="M710" s="85"/>
      <c r="N710" s="238">
        <f t="shared" si="24"/>
        <v>0.74749999999999994</v>
      </c>
      <c r="P710" s="238">
        <f t="shared" si="25"/>
        <v>0.6925</v>
      </c>
      <c r="S710" s="550">
        <f t="shared" si="26"/>
        <v>0.72000000000000008</v>
      </c>
      <c r="T710" s="550">
        <f t="shared" si="27"/>
        <v>0.72000000000000008</v>
      </c>
      <c r="AC710" s="86">
        <f t="shared" si="21"/>
        <v>7</v>
      </c>
      <c r="AD710" s="86">
        <f t="shared" si="22"/>
        <v>0</v>
      </c>
      <c r="AE710" s="16"/>
      <c r="AF710" s="8"/>
      <c r="AK710"/>
      <c r="AL710"/>
      <c r="AM710"/>
      <c r="AN710"/>
      <c r="AO710"/>
      <c r="AP710"/>
      <c r="AQ710"/>
      <c r="AR710"/>
      <c r="AS710"/>
      <c r="AT710"/>
      <c r="AU710"/>
      <c r="AV710"/>
      <c r="AW710"/>
      <c r="AX710"/>
      <c r="AY710"/>
      <c r="AZ710"/>
      <c r="BA710"/>
      <c r="BB710"/>
      <c r="BC710"/>
      <c r="BD710"/>
      <c r="BE710"/>
      <c r="BF710"/>
      <c r="BG710"/>
      <c r="BH710"/>
      <c r="BI710"/>
      <c r="BJ710"/>
    </row>
    <row r="711" spans="1:62" s="104" customFormat="1" ht="13.4" hidden="1" customHeight="1" outlineLevel="2" x14ac:dyDescent="0.35">
      <c r="A711" s="102"/>
      <c r="B711" s="95"/>
      <c r="C711" s="17"/>
      <c r="D711" s="17"/>
      <c r="E711" s="17"/>
      <c r="F711" s="13"/>
      <c r="I711" s="99" t="s">
        <v>345</v>
      </c>
      <c r="J711" s="109">
        <f>Annual!J726</f>
        <v>0.72</v>
      </c>
      <c r="K711" s="548">
        <f>Annual!K726</f>
        <v>5.5E-2</v>
      </c>
      <c r="L711" s="97">
        <f>Annual!L726</f>
        <v>400</v>
      </c>
      <c r="M711" s="85"/>
      <c r="N711" s="238">
        <f t="shared" si="24"/>
        <v>0.74749999999999994</v>
      </c>
      <c r="P711" s="238">
        <f t="shared" si="25"/>
        <v>0.6925</v>
      </c>
      <c r="S711" s="550">
        <f t="shared" si="26"/>
        <v>0.72000000000000008</v>
      </c>
      <c r="T711" s="550">
        <f t="shared" si="27"/>
        <v>0.72000000000000008</v>
      </c>
      <c r="AC711" s="86">
        <f t="shared" si="21"/>
        <v>7</v>
      </c>
      <c r="AD711" s="86">
        <f t="shared" si="22"/>
        <v>1</v>
      </c>
      <c r="AE711" s="16"/>
      <c r="AF711" s="8"/>
      <c r="AK711"/>
      <c r="AL711"/>
      <c r="AM711"/>
      <c r="AN711"/>
      <c r="AO711"/>
      <c r="AP711"/>
      <c r="AQ711"/>
      <c r="AR711"/>
      <c r="AS711"/>
      <c r="AT711"/>
      <c r="AU711"/>
      <c r="AV711"/>
      <c r="AW711"/>
      <c r="AX711"/>
      <c r="AY711"/>
      <c r="AZ711"/>
      <c r="BA711"/>
      <c r="BB711"/>
      <c r="BC711"/>
      <c r="BD711"/>
      <c r="BE711"/>
      <c r="BF711"/>
      <c r="BG711"/>
      <c r="BH711"/>
      <c r="BI711"/>
      <c r="BJ711"/>
    </row>
    <row r="712" spans="1:62" s="104" customFormat="1" ht="13.4" hidden="1" customHeight="1" outlineLevel="2" x14ac:dyDescent="0.35">
      <c r="A712" s="102"/>
      <c r="B712" s="95"/>
      <c r="C712" s="17"/>
      <c r="D712" s="17"/>
      <c r="E712" s="17"/>
      <c r="F712" s="13"/>
      <c r="I712" s="99" t="s">
        <v>346</v>
      </c>
      <c r="J712" s="109">
        <f>Annual!J727</f>
        <v>0.72</v>
      </c>
      <c r="K712" s="548">
        <f>Annual!K727</f>
        <v>5.5E-2</v>
      </c>
      <c r="L712" s="97">
        <f>Annual!L727</f>
        <v>800</v>
      </c>
      <c r="M712" s="85"/>
      <c r="N712" s="238">
        <f t="shared" si="24"/>
        <v>0.74749999999999994</v>
      </c>
      <c r="P712" s="238">
        <f t="shared" si="25"/>
        <v>0.6925</v>
      </c>
      <c r="S712" s="550">
        <f t="shared" si="26"/>
        <v>0.72000000000000008</v>
      </c>
      <c r="T712" s="550">
        <f t="shared" si="27"/>
        <v>0.72000000000000008</v>
      </c>
      <c r="AC712" s="86">
        <f t="shared" si="21"/>
        <v>7</v>
      </c>
      <c r="AD712" s="86">
        <f t="shared" si="22"/>
        <v>2</v>
      </c>
      <c r="AE712" s="16"/>
      <c r="AF712" s="8"/>
      <c r="AK712"/>
      <c r="AL712"/>
      <c r="AM712"/>
      <c r="AN712"/>
      <c r="AO712"/>
      <c r="AP712"/>
      <c r="AQ712"/>
      <c r="AR712"/>
      <c r="AS712"/>
      <c r="AT712"/>
      <c r="AU712"/>
      <c r="AV712"/>
      <c r="AW712"/>
      <c r="AX712"/>
      <c r="AY712"/>
      <c r="AZ712"/>
      <c r="BA712"/>
      <c r="BB712"/>
      <c r="BC712"/>
      <c r="BD712"/>
      <c r="BE712"/>
      <c r="BF712"/>
      <c r="BG712"/>
      <c r="BH712"/>
      <c r="BI712"/>
      <c r="BJ712"/>
    </row>
    <row r="713" spans="1:62" s="104" customFormat="1" ht="13.4" hidden="1" customHeight="1" outlineLevel="2" x14ac:dyDescent="0.35">
      <c r="A713" s="102"/>
      <c r="B713" s="95"/>
      <c r="C713" s="17"/>
      <c r="D713" s="17"/>
      <c r="E713" s="17"/>
      <c r="F713" s="13"/>
      <c r="I713" s="99" t="s">
        <v>347</v>
      </c>
      <c r="J713" s="109">
        <f>Annual!J728</f>
        <v>0.72</v>
      </c>
      <c r="K713" s="548">
        <f>Annual!K728</f>
        <v>5.5E-2</v>
      </c>
      <c r="L713" s="97">
        <f>Annual!L728</f>
        <v>2000</v>
      </c>
      <c r="M713" s="85"/>
      <c r="N713" s="238">
        <f t="shared" si="24"/>
        <v>0.74749999999999994</v>
      </c>
      <c r="P713" s="238">
        <f t="shared" si="25"/>
        <v>0.6925</v>
      </c>
      <c r="S713" s="550">
        <f t="shared" si="26"/>
        <v>0.72000000000000008</v>
      </c>
      <c r="T713" s="550">
        <f t="shared" si="27"/>
        <v>0.67</v>
      </c>
      <c r="AC713" s="86">
        <f t="shared" si="21"/>
        <v>7</v>
      </c>
      <c r="AD713" s="86">
        <f t="shared" si="22"/>
        <v>3</v>
      </c>
      <c r="AE713" s="16"/>
      <c r="AF713" s="8"/>
      <c r="AK713"/>
      <c r="AL713"/>
      <c r="AM713"/>
      <c r="AN713"/>
      <c r="AO713"/>
      <c r="AP713"/>
      <c r="AQ713"/>
      <c r="AR713"/>
      <c r="AS713"/>
      <c r="AT713"/>
      <c r="AU713"/>
      <c r="AV713"/>
      <c r="AW713"/>
      <c r="AX713"/>
      <c r="AY713"/>
      <c r="AZ713"/>
      <c r="BA713"/>
      <c r="BB713"/>
      <c r="BC713"/>
      <c r="BD713"/>
      <c r="BE713"/>
      <c r="BF713"/>
      <c r="BG713"/>
      <c r="BH713"/>
      <c r="BI713"/>
      <c r="BJ713"/>
    </row>
    <row r="714" spans="1:62" s="104" customFormat="1" ht="13.4" hidden="1" customHeight="1" outlineLevel="2" x14ac:dyDescent="0.35">
      <c r="A714" s="102"/>
      <c r="B714" s="95"/>
      <c r="C714" s="17"/>
      <c r="D714" s="17"/>
      <c r="E714" s="17"/>
      <c r="F714" s="13"/>
      <c r="I714" s="99" t="s">
        <v>348</v>
      </c>
      <c r="J714" s="109">
        <f>Annual!J729</f>
        <v>0.68</v>
      </c>
      <c r="K714" s="548">
        <f>Annual!K729</f>
        <v>0.125</v>
      </c>
      <c r="L714" s="97">
        <f>Annual!L729</f>
        <v>2990</v>
      </c>
      <c r="M714" s="85"/>
      <c r="N714" s="238">
        <f t="shared" si="24"/>
        <v>0.74250000000000005</v>
      </c>
      <c r="P714" s="238">
        <f t="shared" si="25"/>
        <v>0.61750000000000005</v>
      </c>
      <c r="S714" s="550">
        <f t="shared" si="26"/>
        <v>0.72</v>
      </c>
      <c r="T714" s="550">
        <f t="shared" si="27"/>
        <v>0.62</v>
      </c>
      <c r="AC714" s="86">
        <f t="shared" si="21"/>
        <v>7</v>
      </c>
      <c r="AD714" s="86">
        <f t="shared" si="22"/>
        <v>4</v>
      </c>
      <c r="AE714" s="16"/>
      <c r="AF714" s="8"/>
      <c r="AK714"/>
      <c r="AL714"/>
      <c r="AM714"/>
      <c r="AN714"/>
      <c r="AO714"/>
      <c r="AP714"/>
      <c r="AQ714"/>
      <c r="AR714"/>
      <c r="AS714"/>
      <c r="AT714"/>
      <c r="AU714"/>
      <c r="AV714"/>
      <c r="AW714"/>
      <c r="AX714"/>
      <c r="AY714"/>
      <c r="AZ714"/>
      <c r="BA714"/>
      <c r="BB714"/>
      <c r="BC714"/>
      <c r="BD714"/>
      <c r="BE714"/>
      <c r="BF714"/>
      <c r="BG714"/>
      <c r="BH714"/>
      <c r="BI714"/>
      <c r="BJ714"/>
    </row>
    <row r="715" spans="1:62" s="104" customFormat="1" ht="13.4" hidden="1" customHeight="1" outlineLevel="2" x14ac:dyDescent="0.35">
      <c r="A715" s="102"/>
      <c r="B715" s="95"/>
      <c r="C715" s="17"/>
      <c r="D715" s="17"/>
      <c r="E715" s="17"/>
      <c r="F715" s="13"/>
      <c r="I715" s="99" t="s">
        <v>349</v>
      </c>
      <c r="J715" s="109">
        <f>Annual!J730</f>
        <v>0.66</v>
      </c>
      <c r="K715" s="548">
        <f>Annual!K730</f>
        <v>0.105</v>
      </c>
      <c r="L715" s="97">
        <f>Annual!L730</f>
        <v>3500</v>
      </c>
      <c r="M715" s="85"/>
      <c r="N715" s="238">
        <f t="shared" si="24"/>
        <v>0.71250000000000002</v>
      </c>
      <c r="P715" s="238">
        <f t="shared" si="25"/>
        <v>0.60750000000000004</v>
      </c>
      <c r="S715" s="550">
        <f t="shared" si="26"/>
        <v>0.63500000000000001</v>
      </c>
      <c r="T715" s="550">
        <f t="shared" si="27"/>
        <v>0.63500000000000001</v>
      </c>
      <c r="AC715" s="86">
        <f t="shared" ref="AC715:AC739" si="28">AC705+1</f>
        <v>7</v>
      </c>
      <c r="AD715" s="86">
        <f t="shared" ref="AD715:AD739" si="29">AD705</f>
        <v>5</v>
      </c>
      <c r="AE715" s="16"/>
      <c r="AF715" s="8"/>
      <c r="AK715"/>
      <c r="AL715"/>
      <c r="AM715"/>
      <c r="AN715"/>
      <c r="AO715"/>
      <c r="AP715"/>
      <c r="AQ715"/>
      <c r="AR715"/>
      <c r="AS715"/>
      <c r="AT715"/>
      <c r="AU715"/>
      <c r="AV715"/>
      <c r="AW715"/>
      <c r="AX715"/>
      <c r="AY715"/>
      <c r="AZ715"/>
      <c r="BA715"/>
      <c r="BB715"/>
      <c r="BC715"/>
      <c r="BD715"/>
      <c r="BE715"/>
      <c r="BF715"/>
      <c r="BG715"/>
      <c r="BH715"/>
      <c r="BI715"/>
      <c r="BJ715"/>
    </row>
    <row r="716" spans="1:62" s="104" customFormat="1" ht="13.4" hidden="1" customHeight="1" outlineLevel="2" x14ac:dyDescent="0.35">
      <c r="A716" s="102"/>
      <c r="B716" s="95"/>
      <c r="C716" s="17"/>
      <c r="D716" s="17"/>
      <c r="E716" s="17"/>
      <c r="F716" s="13"/>
      <c r="I716" s="99" t="s">
        <v>350</v>
      </c>
      <c r="J716" s="109">
        <f>Annual!J731</f>
        <v>0.61</v>
      </c>
      <c r="K716" s="548">
        <f>Annual!K731</f>
        <v>0.105</v>
      </c>
      <c r="L716" s="97">
        <f>Annual!L731</f>
        <v>2500</v>
      </c>
      <c r="M716" s="85"/>
      <c r="N716" s="238">
        <f t="shared" si="24"/>
        <v>0.66249999999999998</v>
      </c>
      <c r="P716" s="238">
        <f t="shared" si="25"/>
        <v>0.5575</v>
      </c>
      <c r="S716" s="550">
        <f t="shared" si="26"/>
        <v>0.61</v>
      </c>
      <c r="T716" s="550">
        <f t="shared" si="27"/>
        <v>0.61</v>
      </c>
      <c r="AC716" s="86">
        <f t="shared" si="28"/>
        <v>7</v>
      </c>
      <c r="AD716" s="86">
        <f t="shared" si="29"/>
        <v>6</v>
      </c>
      <c r="AE716" s="16"/>
      <c r="AF716" s="8"/>
      <c r="AK716"/>
      <c r="AL716"/>
      <c r="AM716"/>
      <c r="AN716"/>
      <c r="AO716"/>
      <c r="AP716"/>
      <c r="AQ716"/>
      <c r="AR716"/>
      <c r="AS716"/>
      <c r="AT716"/>
      <c r="AU716"/>
      <c r="AV716"/>
      <c r="AW716"/>
      <c r="AX716"/>
      <c r="AY716"/>
      <c r="AZ716"/>
      <c r="BA716"/>
      <c r="BB716"/>
      <c r="BC716"/>
      <c r="BD716"/>
      <c r="BE716"/>
      <c r="BF716"/>
      <c r="BG716"/>
      <c r="BH716"/>
      <c r="BI716"/>
      <c r="BJ716"/>
    </row>
    <row r="717" spans="1:62" s="104" customFormat="1" ht="13.4" hidden="1" customHeight="1" outlineLevel="2" x14ac:dyDescent="0.35">
      <c r="A717" s="102"/>
      <c r="B717" s="95"/>
      <c r="C717" s="17"/>
      <c r="D717" s="17"/>
      <c r="E717" s="17"/>
      <c r="F717" s="13"/>
      <c r="I717" s="99" t="s">
        <v>351</v>
      </c>
      <c r="J717" s="109">
        <f>Annual!J732</f>
        <v>0.56999999999999995</v>
      </c>
      <c r="K717" s="548">
        <f>Annual!K732</f>
        <v>8.5000000000000006E-2</v>
      </c>
      <c r="L717" s="97">
        <f>Annual!L732</f>
        <v>1500</v>
      </c>
      <c r="M717" s="85"/>
      <c r="N717" s="238">
        <f t="shared" si="24"/>
        <v>0.61249999999999993</v>
      </c>
      <c r="P717" s="238">
        <f t="shared" si="25"/>
        <v>0.52749999999999997</v>
      </c>
      <c r="S717" s="550">
        <f t="shared" si="26"/>
        <v>0.6</v>
      </c>
      <c r="T717" s="550">
        <f t="shared" si="27"/>
        <v>0.6</v>
      </c>
      <c r="AC717" s="86">
        <f t="shared" si="28"/>
        <v>7</v>
      </c>
      <c r="AD717" s="86">
        <f t="shared" si="29"/>
        <v>7</v>
      </c>
      <c r="AE717" s="16"/>
      <c r="AF717" s="8"/>
      <c r="AK717"/>
      <c r="AL717"/>
      <c r="AM717"/>
      <c r="AN717"/>
      <c r="AO717"/>
      <c r="AP717"/>
      <c r="AQ717"/>
      <c r="AR717"/>
      <c r="AS717"/>
      <c r="AT717"/>
      <c r="AU717"/>
      <c r="AV717"/>
      <c r="AW717"/>
      <c r="AX717"/>
      <c r="AY717"/>
      <c r="AZ717"/>
      <c r="BA717"/>
      <c r="BB717"/>
      <c r="BC717"/>
      <c r="BD717"/>
      <c r="BE717"/>
      <c r="BF717"/>
      <c r="BG717"/>
      <c r="BH717"/>
      <c r="BI717"/>
      <c r="BJ717"/>
    </row>
    <row r="718" spans="1:62" s="104" customFormat="1" ht="13.4" hidden="1" customHeight="1" outlineLevel="2" x14ac:dyDescent="0.35">
      <c r="A718" s="102"/>
      <c r="B718" s="95"/>
      <c r="C718" s="17"/>
      <c r="D718" s="17"/>
      <c r="E718" s="17"/>
      <c r="F718" s="13"/>
      <c r="I718" s="99" t="s">
        <v>352</v>
      </c>
      <c r="J718" s="109">
        <f>Annual!J733</f>
        <v>0.54</v>
      </c>
      <c r="K718" s="548">
        <f>Annual!K733</f>
        <v>0.06</v>
      </c>
      <c r="L718" s="97">
        <f>Annual!L733</f>
        <v>1000</v>
      </c>
      <c r="M718" s="85"/>
      <c r="N718" s="238">
        <f t="shared" si="24"/>
        <v>0.57000000000000006</v>
      </c>
      <c r="P718" s="238">
        <f t="shared" si="25"/>
        <v>0.51</v>
      </c>
      <c r="S718" s="550">
        <f t="shared" si="26"/>
        <v>0.58000000000000007</v>
      </c>
      <c r="T718" s="550">
        <f t="shared" si="27"/>
        <v>0.58000000000000007</v>
      </c>
      <c r="AC718" s="86">
        <f t="shared" si="28"/>
        <v>7</v>
      </c>
      <c r="AD718" s="86">
        <f t="shared" si="29"/>
        <v>8</v>
      </c>
      <c r="AE718" s="16"/>
      <c r="AF718" s="8"/>
      <c r="AK718"/>
      <c r="AL718"/>
      <c r="AM718"/>
      <c r="AN718"/>
      <c r="AO718"/>
      <c r="AP718"/>
      <c r="AQ718"/>
      <c r="AR718"/>
      <c r="AS718"/>
      <c r="AT718"/>
      <c r="AU718"/>
      <c r="AV718"/>
      <c r="AW718"/>
      <c r="AX718"/>
      <c r="AY718"/>
      <c r="AZ718"/>
      <c r="BA718"/>
      <c r="BB718"/>
      <c r="BC718"/>
      <c r="BD718"/>
      <c r="BE718"/>
      <c r="BF718"/>
      <c r="BG718"/>
      <c r="BH718"/>
      <c r="BI718"/>
      <c r="BJ718"/>
    </row>
    <row r="719" spans="1:62" s="104" customFormat="1" ht="13.4" hidden="1" customHeight="1" outlineLevel="2" x14ac:dyDescent="0.35">
      <c r="A719" s="102"/>
      <c r="B719" s="95"/>
      <c r="C719" s="17"/>
      <c r="D719" s="17"/>
      <c r="E719" s="17"/>
      <c r="F719" s="13"/>
      <c r="I719" s="99" t="s">
        <v>353</v>
      </c>
      <c r="J719" s="109">
        <f>Annual!J734</f>
        <v>0.52</v>
      </c>
      <c r="K719" s="548">
        <f>Annual!K734</f>
        <v>0.04</v>
      </c>
      <c r="L719" s="97">
        <f>Annual!L734</f>
        <v>800</v>
      </c>
      <c r="M719" s="85"/>
      <c r="N719" s="238">
        <f t="shared" si="24"/>
        <v>0.54</v>
      </c>
      <c r="P719" s="238">
        <f t="shared" si="25"/>
        <v>0.5</v>
      </c>
      <c r="S719" s="550">
        <f t="shared" si="26"/>
        <v>0.55000000000000004</v>
      </c>
      <c r="T719" s="550">
        <f t="shared" si="27"/>
        <v>0.55000000000000004</v>
      </c>
      <c r="AC719" s="86">
        <f t="shared" si="28"/>
        <v>7</v>
      </c>
      <c r="AD719" s="86">
        <f t="shared" si="29"/>
        <v>9</v>
      </c>
      <c r="AE719" s="16"/>
      <c r="AF719" s="8"/>
      <c r="AK719"/>
      <c r="AL719"/>
      <c r="AM719"/>
      <c r="AN719"/>
      <c r="AO719"/>
      <c r="AP719"/>
      <c r="AQ719"/>
      <c r="AR719"/>
      <c r="AS719"/>
      <c r="AT719"/>
      <c r="AU719"/>
      <c r="AV719"/>
      <c r="AW719"/>
      <c r="AX719"/>
      <c r="AY719"/>
      <c r="AZ719"/>
      <c r="BA719"/>
      <c r="BB719"/>
      <c r="BC719"/>
      <c r="BD719"/>
      <c r="BE719"/>
      <c r="BF719"/>
      <c r="BG719"/>
      <c r="BH719"/>
      <c r="BI719"/>
      <c r="BJ719"/>
    </row>
    <row r="720" spans="1:62" s="104" customFormat="1" ht="13.4" hidden="1" customHeight="1" outlineLevel="2" x14ac:dyDescent="0.35">
      <c r="A720" s="102"/>
      <c r="B720" s="95"/>
      <c r="C720" s="17"/>
      <c r="D720" s="17"/>
      <c r="E720" s="17"/>
      <c r="F720" s="13"/>
      <c r="H720" s="104" t="s">
        <v>755</v>
      </c>
      <c r="I720" s="99" t="s">
        <v>344</v>
      </c>
      <c r="J720" s="109">
        <f>Annual!J735</f>
        <v>0.72</v>
      </c>
      <c r="K720" s="548">
        <f>Annual!K735</f>
        <v>5.5E-2</v>
      </c>
      <c r="L720" s="97">
        <f>Annual!L735</f>
        <v>650</v>
      </c>
      <c r="M720" s="85"/>
      <c r="N720" s="238">
        <f t="shared" si="24"/>
        <v>0.74749999999999994</v>
      </c>
      <c r="P720" s="238">
        <f t="shared" si="25"/>
        <v>0.6925</v>
      </c>
      <c r="S720" s="550">
        <f t="shared" si="26"/>
        <v>0.72000000000000008</v>
      </c>
      <c r="T720" s="550">
        <f t="shared" si="27"/>
        <v>0.72000000000000008</v>
      </c>
      <c r="AC720" s="86">
        <f t="shared" si="28"/>
        <v>8</v>
      </c>
      <c r="AD720" s="86">
        <f t="shared" si="29"/>
        <v>0</v>
      </c>
      <c r="AE720" s="16"/>
      <c r="AF720" s="8"/>
      <c r="AK720"/>
      <c r="AL720"/>
      <c r="AM720"/>
      <c r="AN720"/>
      <c r="AO720"/>
      <c r="AP720"/>
      <c r="AQ720"/>
      <c r="AR720"/>
      <c r="AS720"/>
      <c r="AT720"/>
      <c r="AU720"/>
      <c r="AV720"/>
      <c r="AW720"/>
      <c r="AX720"/>
      <c r="AY720"/>
      <c r="AZ720"/>
      <c r="BA720"/>
      <c r="BB720"/>
      <c r="BC720"/>
      <c r="BD720"/>
      <c r="BE720"/>
      <c r="BF720"/>
      <c r="BG720"/>
      <c r="BH720"/>
      <c r="BI720"/>
      <c r="BJ720"/>
    </row>
    <row r="721" spans="1:62" s="104" customFormat="1" ht="13.4" hidden="1" customHeight="1" outlineLevel="2" x14ac:dyDescent="0.35">
      <c r="A721" s="102"/>
      <c r="B721" s="95"/>
      <c r="C721" s="17"/>
      <c r="D721" s="17"/>
      <c r="E721" s="17"/>
      <c r="F721" s="13"/>
      <c r="I721" s="99" t="s">
        <v>345</v>
      </c>
      <c r="J721" s="109">
        <f>Annual!J736</f>
        <v>0.72</v>
      </c>
      <c r="K721" s="548">
        <f>Annual!K736</f>
        <v>5.5E-2</v>
      </c>
      <c r="L721" s="97">
        <f>Annual!L736</f>
        <v>400</v>
      </c>
      <c r="M721" s="85"/>
      <c r="N721" s="238">
        <f t="shared" si="24"/>
        <v>0.74749999999999994</v>
      </c>
      <c r="P721" s="238">
        <f t="shared" si="25"/>
        <v>0.6925</v>
      </c>
      <c r="S721" s="550">
        <f t="shared" si="26"/>
        <v>0.72000000000000008</v>
      </c>
      <c r="T721" s="550">
        <f t="shared" si="27"/>
        <v>0.72000000000000008</v>
      </c>
      <c r="AC721" s="86">
        <f t="shared" si="28"/>
        <v>8</v>
      </c>
      <c r="AD721" s="86">
        <f t="shared" si="29"/>
        <v>1</v>
      </c>
      <c r="AE721" s="16"/>
      <c r="AF721" s="8"/>
      <c r="AK721"/>
      <c r="AL721"/>
      <c r="AM721"/>
      <c r="AN721"/>
      <c r="AO721"/>
      <c r="AP721"/>
      <c r="AQ721"/>
      <c r="AR721"/>
      <c r="AS721"/>
      <c r="AT721"/>
      <c r="AU721"/>
      <c r="AV721"/>
      <c r="AW721"/>
      <c r="AX721"/>
      <c r="AY721"/>
      <c r="AZ721"/>
      <c r="BA721"/>
      <c r="BB721"/>
      <c r="BC721"/>
      <c r="BD721"/>
      <c r="BE721"/>
      <c r="BF721"/>
      <c r="BG721"/>
      <c r="BH721"/>
      <c r="BI721"/>
      <c r="BJ721"/>
    </row>
    <row r="722" spans="1:62" s="104" customFormat="1" ht="13.4" hidden="1" customHeight="1" outlineLevel="2" x14ac:dyDescent="0.35">
      <c r="A722" s="102"/>
      <c r="B722" s="95"/>
      <c r="C722" s="17"/>
      <c r="D722" s="17"/>
      <c r="E722" s="17"/>
      <c r="F722" s="13"/>
      <c r="I722" s="99" t="s">
        <v>346</v>
      </c>
      <c r="J722" s="109">
        <f>Annual!J737</f>
        <v>0.72</v>
      </c>
      <c r="K722" s="548">
        <f>Annual!K737</f>
        <v>5.5E-2</v>
      </c>
      <c r="L722" s="97">
        <f>Annual!L737</f>
        <v>800</v>
      </c>
      <c r="M722" s="85"/>
      <c r="N722" s="238">
        <f t="shared" si="24"/>
        <v>0.74749999999999994</v>
      </c>
      <c r="P722" s="238">
        <f t="shared" si="25"/>
        <v>0.6925</v>
      </c>
      <c r="S722" s="550">
        <f t="shared" si="26"/>
        <v>0.72000000000000008</v>
      </c>
      <c r="T722" s="550">
        <f t="shared" si="27"/>
        <v>0.72000000000000008</v>
      </c>
      <c r="AC722" s="86">
        <f t="shared" si="28"/>
        <v>8</v>
      </c>
      <c r="AD722" s="86">
        <f t="shared" si="29"/>
        <v>2</v>
      </c>
      <c r="AE722" s="16"/>
      <c r="AF722" s="8"/>
      <c r="AK722"/>
      <c r="AL722"/>
      <c r="AM722"/>
      <c r="AN722"/>
      <c r="AO722"/>
      <c r="AP722"/>
      <c r="AQ722"/>
      <c r="AR722"/>
      <c r="AS722"/>
      <c r="AT722"/>
      <c r="AU722"/>
      <c r="AV722"/>
      <c r="AW722"/>
      <c r="AX722"/>
      <c r="AY722"/>
      <c r="AZ722"/>
      <c r="BA722"/>
      <c r="BB722"/>
      <c r="BC722"/>
      <c r="BD722"/>
      <c r="BE722"/>
      <c r="BF722"/>
      <c r="BG722"/>
      <c r="BH722"/>
      <c r="BI722"/>
      <c r="BJ722"/>
    </row>
    <row r="723" spans="1:62" s="104" customFormat="1" ht="13.4" hidden="1" customHeight="1" outlineLevel="2" x14ac:dyDescent="0.35">
      <c r="A723" s="102"/>
      <c r="B723" s="95"/>
      <c r="C723" s="17"/>
      <c r="D723" s="17"/>
      <c r="E723" s="17"/>
      <c r="F723" s="13"/>
      <c r="I723" s="99" t="s">
        <v>347</v>
      </c>
      <c r="J723" s="109">
        <f>Annual!J738</f>
        <v>0.72</v>
      </c>
      <c r="K723" s="548">
        <f>Annual!K738</f>
        <v>5.5E-2</v>
      </c>
      <c r="L723" s="97">
        <f>Annual!L738</f>
        <v>2000</v>
      </c>
      <c r="M723" s="85"/>
      <c r="N723" s="238">
        <f t="shared" si="24"/>
        <v>0.74749999999999994</v>
      </c>
      <c r="P723" s="238">
        <f t="shared" si="25"/>
        <v>0.6925</v>
      </c>
      <c r="S723" s="550">
        <f t="shared" si="26"/>
        <v>0.72000000000000008</v>
      </c>
      <c r="T723" s="550">
        <f t="shared" si="27"/>
        <v>0.67</v>
      </c>
      <c r="AC723" s="86">
        <f t="shared" si="28"/>
        <v>8</v>
      </c>
      <c r="AD723" s="86">
        <f t="shared" si="29"/>
        <v>3</v>
      </c>
      <c r="AE723" s="16"/>
      <c r="AF723" s="8"/>
      <c r="AK723"/>
      <c r="AL723"/>
      <c r="AM723"/>
      <c r="AN723"/>
      <c r="AO723"/>
      <c r="AP723"/>
      <c r="AQ723"/>
      <c r="AR723"/>
      <c r="AS723"/>
      <c r="AT723"/>
      <c r="AU723"/>
      <c r="AV723"/>
      <c r="AW723"/>
      <c r="AX723"/>
      <c r="AY723"/>
      <c r="AZ723"/>
      <c r="BA723"/>
      <c r="BB723"/>
      <c r="BC723"/>
      <c r="BD723"/>
      <c r="BE723"/>
      <c r="BF723"/>
      <c r="BG723"/>
      <c r="BH723"/>
      <c r="BI723"/>
      <c r="BJ723"/>
    </row>
    <row r="724" spans="1:62" s="104" customFormat="1" ht="13.4" hidden="1" customHeight="1" outlineLevel="2" x14ac:dyDescent="0.35">
      <c r="A724" s="102"/>
      <c r="B724" s="95"/>
      <c r="C724" s="17"/>
      <c r="D724" s="17"/>
      <c r="E724" s="17"/>
      <c r="F724" s="13"/>
      <c r="I724" s="99" t="s">
        <v>348</v>
      </c>
      <c r="J724" s="109">
        <f>Annual!J739</f>
        <v>0.68</v>
      </c>
      <c r="K724" s="548">
        <f>Annual!K739</f>
        <v>0.125</v>
      </c>
      <c r="L724" s="97">
        <f>Annual!L739</f>
        <v>2990</v>
      </c>
      <c r="M724" s="85"/>
      <c r="N724" s="238">
        <f t="shared" si="24"/>
        <v>0.74250000000000005</v>
      </c>
      <c r="P724" s="238">
        <f t="shared" si="25"/>
        <v>0.61750000000000005</v>
      </c>
      <c r="S724" s="550">
        <f t="shared" si="26"/>
        <v>0.72</v>
      </c>
      <c r="T724" s="550">
        <f t="shared" si="27"/>
        <v>0.62</v>
      </c>
      <c r="AC724" s="86">
        <f t="shared" si="28"/>
        <v>8</v>
      </c>
      <c r="AD724" s="86">
        <f t="shared" si="29"/>
        <v>4</v>
      </c>
      <c r="AE724" s="16"/>
      <c r="AF724" s="8"/>
      <c r="AK724"/>
      <c r="AL724"/>
      <c r="AM724"/>
      <c r="AN724"/>
      <c r="AO724"/>
      <c r="AP724"/>
      <c r="AQ724"/>
      <c r="AR724"/>
      <c r="AS724"/>
      <c r="AT724"/>
      <c r="AU724"/>
      <c r="AV724"/>
      <c r="AW724"/>
      <c r="AX724"/>
      <c r="AY724"/>
      <c r="AZ724"/>
      <c r="BA724"/>
      <c r="BB724"/>
      <c r="BC724"/>
      <c r="BD724"/>
      <c r="BE724"/>
      <c r="BF724"/>
      <c r="BG724"/>
      <c r="BH724"/>
      <c r="BI724"/>
      <c r="BJ724"/>
    </row>
    <row r="725" spans="1:62" s="104" customFormat="1" ht="13.4" hidden="1" customHeight="1" outlineLevel="2" x14ac:dyDescent="0.35">
      <c r="A725" s="102"/>
      <c r="B725" s="95"/>
      <c r="C725" s="17"/>
      <c r="D725" s="17"/>
      <c r="E725" s="17"/>
      <c r="F725" s="13"/>
      <c r="I725" s="99" t="s">
        <v>349</v>
      </c>
      <c r="J725" s="109">
        <f>Annual!J740</f>
        <v>0.66</v>
      </c>
      <c r="K725" s="548">
        <f>Annual!K740</f>
        <v>0.105</v>
      </c>
      <c r="L725" s="97">
        <f>Annual!L740</f>
        <v>3500</v>
      </c>
      <c r="M725" s="86"/>
      <c r="N725" s="238">
        <f t="shared" si="24"/>
        <v>0.71250000000000002</v>
      </c>
      <c r="P725" s="238">
        <f t="shared" si="25"/>
        <v>0.60750000000000004</v>
      </c>
      <c r="S725" s="550">
        <f t="shared" si="26"/>
        <v>0.63500000000000001</v>
      </c>
      <c r="T725" s="550">
        <f t="shared" si="27"/>
        <v>0.63500000000000001</v>
      </c>
      <c r="AC725" s="86">
        <f t="shared" si="28"/>
        <v>8</v>
      </c>
      <c r="AD725" s="86">
        <f t="shared" si="29"/>
        <v>5</v>
      </c>
      <c r="AE725" s="16"/>
      <c r="AF725" s="8"/>
      <c r="AK725"/>
      <c r="AL725"/>
      <c r="AM725"/>
      <c r="AN725"/>
      <c r="AO725"/>
      <c r="AP725"/>
      <c r="AQ725"/>
      <c r="AR725"/>
      <c r="AS725"/>
      <c r="AT725"/>
      <c r="AU725"/>
      <c r="AV725"/>
      <c r="AW725"/>
      <c r="AX725"/>
      <c r="AY725"/>
      <c r="AZ725"/>
      <c r="BA725"/>
      <c r="BB725"/>
      <c r="BC725"/>
      <c r="BD725"/>
      <c r="BE725"/>
      <c r="BF725"/>
      <c r="BG725"/>
      <c r="BH725"/>
      <c r="BI725"/>
      <c r="BJ725"/>
    </row>
    <row r="726" spans="1:62" s="104" customFormat="1" ht="13.4" hidden="1" customHeight="1" outlineLevel="2" x14ac:dyDescent="0.35">
      <c r="A726" s="102"/>
      <c r="B726" s="95"/>
      <c r="C726" s="17"/>
      <c r="D726" s="17"/>
      <c r="E726" s="17"/>
      <c r="F726" s="13"/>
      <c r="I726" s="99" t="s">
        <v>350</v>
      </c>
      <c r="J726" s="109">
        <f>Annual!J741</f>
        <v>0.61</v>
      </c>
      <c r="K726" s="548">
        <f>Annual!K741</f>
        <v>0.105</v>
      </c>
      <c r="L726" s="97">
        <f>Annual!L741</f>
        <v>2500</v>
      </c>
      <c r="M726" s="86"/>
      <c r="N726" s="238">
        <f t="shared" si="24"/>
        <v>0.66249999999999998</v>
      </c>
      <c r="P726" s="238">
        <f t="shared" si="25"/>
        <v>0.5575</v>
      </c>
      <c r="S726" s="550">
        <f t="shared" si="26"/>
        <v>0.61</v>
      </c>
      <c r="T726" s="550">
        <f t="shared" si="27"/>
        <v>0.61</v>
      </c>
      <c r="AC726" s="86">
        <f t="shared" si="28"/>
        <v>8</v>
      </c>
      <c r="AD726" s="86">
        <f t="shared" si="29"/>
        <v>6</v>
      </c>
      <c r="AE726" s="16"/>
      <c r="AF726" s="8"/>
      <c r="AK726"/>
      <c r="AL726"/>
      <c r="AM726"/>
      <c r="AN726"/>
      <c r="AO726"/>
      <c r="AP726"/>
      <c r="AQ726"/>
      <c r="AR726"/>
      <c r="AS726"/>
      <c r="AT726"/>
      <c r="AU726"/>
      <c r="AV726"/>
      <c r="AW726"/>
      <c r="AX726"/>
      <c r="AY726"/>
      <c r="AZ726"/>
      <c r="BA726"/>
      <c r="BB726"/>
      <c r="BC726"/>
      <c r="BD726"/>
      <c r="BE726"/>
      <c r="BF726"/>
      <c r="BG726"/>
      <c r="BH726"/>
      <c r="BI726"/>
      <c r="BJ726"/>
    </row>
    <row r="727" spans="1:62" s="104" customFormat="1" ht="13.4" hidden="1" customHeight="1" outlineLevel="2" x14ac:dyDescent="0.35">
      <c r="A727" s="102"/>
      <c r="B727" s="95"/>
      <c r="C727" s="17"/>
      <c r="D727" s="17"/>
      <c r="E727" s="17"/>
      <c r="F727" s="13"/>
      <c r="I727" s="99" t="s">
        <v>351</v>
      </c>
      <c r="J727" s="109">
        <f>Annual!J742</f>
        <v>0.56999999999999995</v>
      </c>
      <c r="K727" s="548">
        <f>Annual!K742</f>
        <v>8.5000000000000006E-2</v>
      </c>
      <c r="L727" s="97">
        <f>Annual!L742</f>
        <v>1500</v>
      </c>
      <c r="M727" s="86"/>
      <c r="N727" s="238">
        <f t="shared" si="24"/>
        <v>0.61249999999999993</v>
      </c>
      <c r="P727" s="238">
        <f t="shared" si="25"/>
        <v>0.52749999999999997</v>
      </c>
      <c r="S727" s="550">
        <f t="shared" si="26"/>
        <v>0.6</v>
      </c>
      <c r="T727" s="550">
        <f t="shared" si="27"/>
        <v>0.6</v>
      </c>
      <c r="AC727" s="86">
        <f t="shared" si="28"/>
        <v>8</v>
      </c>
      <c r="AD727" s="86">
        <f t="shared" si="29"/>
        <v>7</v>
      </c>
      <c r="AE727" s="16"/>
      <c r="AF727" s="8"/>
      <c r="AK727"/>
      <c r="AL727"/>
      <c r="AM727"/>
      <c r="AN727"/>
      <c r="AO727"/>
      <c r="AP727"/>
      <c r="AQ727"/>
      <c r="AR727"/>
      <c r="AS727"/>
      <c r="AT727"/>
      <c r="AU727"/>
      <c r="AV727"/>
      <c r="AW727"/>
      <c r="AX727"/>
      <c r="AY727"/>
      <c r="AZ727"/>
      <c r="BA727"/>
      <c r="BB727"/>
      <c r="BC727"/>
      <c r="BD727"/>
      <c r="BE727"/>
      <c r="BF727"/>
      <c r="BG727"/>
      <c r="BH727"/>
      <c r="BI727"/>
      <c r="BJ727"/>
    </row>
    <row r="728" spans="1:62" s="104" customFormat="1" ht="13.4" hidden="1" customHeight="1" outlineLevel="2" x14ac:dyDescent="0.35">
      <c r="A728" s="102"/>
      <c r="B728" s="95"/>
      <c r="C728" s="17"/>
      <c r="D728" s="17"/>
      <c r="E728" s="17"/>
      <c r="F728" s="13"/>
      <c r="I728" s="99" t="s">
        <v>352</v>
      </c>
      <c r="J728" s="109">
        <f>Annual!J743</f>
        <v>0.54</v>
      </c>
      <c r="K728" s="548">
        <f>Annual!K743</f>
        <v>0.06</v>
      </c>
      <c r="L728" s="97">
        <f>Annual!L743</f>
        <v>1000</v>
      </c>
      <c r="M728" s="86"/>
      <c r="N728" s="238">
        <f t="shared" si="24"/>
        <v>0.57000000000000006</v>
      </c>
      <c r="P728" s="238">
        <f t="shared" si="25"/>
        <v>0.51</v>
      </c>
      <c r="S728" s="550">
        <f t="shared" si="26"/>
        <v>0.58000000000000007</v>
      </c>
      <c r="T728" s="550">
        <f t="shared" si="27"/>
        <v>0.58000000000000007</v>
      </c>
      <c r="AC728" s="86">
        <f t="shared" si="28"/>
        <v>8</v>
      </c>
      <c r="AD728" s="86">
        <f t="shared" si="29"/>
        <v>8</v>
      </c>
      <c r="AE728" s="16"/>
      <c r="AF728" s="8"/>
      <c r="AK728"/>
      <c r="AL728"/>
      <c r="AM728"/>
      <c r="AN728"/>
      <c r="AO728"/>
      <c r="AP728"/>
      <c r="AQ728"/>
      <c r="AR728"/>
      <c r="AS728"/>
      <c r="AT728"/>
      <c r="AU728"/>
      <c r="AV728"/>
      <c r="AW728"/>
      <c r="AX728"/>
      <c r="AY728"/>
      <c r="AZ728"/>
      <c r="BA728"/>
      <c r="BB728"/>
      <c r="BC728"/>
      <c r="BD728"/>
      <c r="BE728"/>
      <c r="BF728"/>
      <c r="BG728"/>
      <c r="BH728"/>
      <c r="BI728"/>
      <c r="BJ728"/>
    </row>
    <row r="729" spans="1:62" s="104" customFormat="1" ht="13.4" hidden="1" customHeight="1" outlineLevel="2" x14ac:dyDescent="0.35">
      <c r="A729" s="102"/>
      <c r="B729" s="95"/>
      <c r="C729" s="17"/>
      <c r="D729" s="17"/>
      <c r="E729" s="17"/>
      <c r="F729" s="13"/>
      <c r="I729" s="99" t="s">
        <v>353</v>
      </c>
      <c r="J729" s="109">
        <f>Annual!J744</f>
        <v>0.52</v>
      </c>
      <c r="K729" s="548">
        <f>Annual!K744</f>
        <v>0.04</v>
      </c>
      <c r="L729" s="97">
        <f>Annual!L744</f>
        <v>800</v>
      </c>
      <c r="M729" s="86"/>
      <c r="N729" s="238">
        <f t="shared" si="24"/>
        <v>0.54</v>
      </c>
      <c r="P729" s="238">
        <f t="shared" si="25"/>
        <v>0.5</v>
      </c>
      <c r="S729" s="550">
        <f t="shared" si="26"/>
        <v>0.55000000000000004</v>
      </c>
      <c r="T729" s="550">
        <f t="shared" si="27"/>
        <v>0.55000000000000004</v>
      </c>
      <c r="AC729" s="86">
        <f t="shared" si="28"/>
        <v>8</v>
      </c>
      <c r="AD729" s="86">
        <f t="shared" si="29"/>
        <v>9</v>
      </c>
      <c r="AE729" s="16"/>
      <c r="AF729" s="8"/>
      <c r="AK729"/>
      <c r="AL729"/>
      <c r="AM729"/>
      <c r="AN729"/>
      <c r="AO729"/>
      <c r="AP729"/>
      <c r="AQ729"/>
      <c r="AR729"/>
      <c r="AS729"/>
      <c r="AT729"/>
      <c r="AU729"/>
      <c r="AV729"/>
      <c r="AW729"/>
      <c r="AX729"/>
      <c r="AY729"/>
      <c r="AZ729"/>
      <c r="BA729"/>
      <c r="BB729"/>
      <c r="BC729"/>
      <c r="BD729"/>
      <c r="BE729"/>
      <c r="BF729"/>
      <c r="BG729"/>
      <c r="BH729"/>
      <c r="BI729"/>
      <c r="BJ729"/>
    </row>
    <row r="730" spans="1:62" s="104" customFormat="1" ht="13.4" hidden="1" customHeight="1" outlineLevel="2" x14ac:dyDescent="0.35">
      <c r="A730" s="102"/>
      <c r="B730" s="95"/>
      <c r="C730" s="17"/>
      <c r="D730" s="17"/>
      <c r="E730" s="17"/>
      <c r="F730" s="13"/>
      <c r="H730" s="104" t="s">
        <v>756</v>
      </c>
      <c r="I730" s="99" t="s">
        <v>344</v>
      </c>
      <c r="J730" s="109">
        <f>Annual!J745</f>
        <v>0.72</v>
      </c>
      <c r="K730" s="548">
        <f>Annual!K745</f>
        <v>5.5E-2</v>
      </c>
      <c r="L730" s="97">
        <f>Annual!L745</f>
        <v>650</v>
      </c>
      <c r="M730" s="86"/>
      <c r="N730" s="238">
        <f t="shared" si="24"/>
        <v>0.74749999999999994</v>
      </c>
      <c r="P730" s="238">
        <f t="shared" si="25"/>
        <v>0.6925</v>
      </c>
      <c r="S730" s="550">
        <f t="shared" si="26"/>
        <v>0.72000000000000008</v>
      </c>
      <c r="T730" s="550">
        <f t="shared" si="27"/>
        <v>0.72000000000000008</v>
      </c>
      <c r="AC730" s="86">
        <f t="shared" si="28"/>
        <v>9</v>
      </c>
      <c r="AD730" s="86">
        <f t="shared" si="29"/>
        <v>0</v>
      </c>
      <c r="AE730" s="16"/>
      <c r="AF730" s="8"/>
      <c r="AK730"/>
      <c r="AL730"/>
      <c r="AM730"/>
      <c r="AN730"/>
      <c r="AO730"/>
      <c r="AP730"/>
      <c r="AQ730"/>
      <c r="AR730"/>
      <c r="AS730"/>
      <c r="AT730"/>
      <c r="AU730"/>
      <c r="AV730"/>
      <c r="AW730"/>
      <c r="AX730"/>
      <c r="AY730"/>
      <c r="AZ730"/>
      <c r="BA730"/>
      <c r="BB730"/>
      <c r="BC730"/>
      <c r="BD730"/>
      <c r="BE730"/>
      <c r="BF730"/>
      <c r="BG730"/>
      <c r="BH730"/>
      <c r="BI730"/>
      <c r="BJ730"/>
    </row>
    <row r="731" spans="1:62" s="104" customFormat="1" ht="13.4" hidden="1" customHeight="1" outlineLevel="2" x14ac:dyDescent="0.35">
      <c r="A731" s="102"/>
      <c r="B731" s="95"/>
      <c r="C731" s="17"/>
      <c r="D731" s="17"/>
      <c r="E731" s="17"/>
      <c r="F731" s="13"/>
      <c r="I731" s="99" t="s">
        <v>345</v>
      </c>
      <c r="J731" s="109">
        <f>Annual!J746</f>
        <v>0.72</v>
      </c>
      <c r="K731" s="548">
        <f>Annual!K746</f>
        <v>5.5E-2</v>
      </c>
      <c r="L731" s="97">
        <f>Annual!L746</f>
        <v>400</v>
      </c>
      <c r="M731" s="86"/>
      <c r="N731" s="238">
        <f t="shared" si="24"/>
        <v>0.74749999999999994</v>
      </c>
      <c r="P731" s="238">
        <f t="shared" si="25"/>
        <v>0.6925</v>
      </c>
      <c r="S731" s="550">
        <f t="shared" si="26"/>
        <v>0.72000000000000008</v>
      </c>
      <c r="T731" s="550">
        <f t="shared" si="27"/>
        <v>0.72000000000000008</v>
      </c>
      <c r="AC731" s="86">
        <f t="shared" si="28"/>
        <v>9</v>
      </c>
      <c r="AD731" s="86">
        <f t="shared" si="29"/>
        <v>1</v>
      </c>
      <c r="AE731" s="16"/>
      <c r="AF731" s="8"/>
      <c r="AK731"/>
      <c r="AL731"/>
      <c r="AM731"/>
      <c r="AN731"/>
      <c r="AO731"/>
      <c r="AP731"/>
      <c r="AQ731"/>
      <c r="AR731"/>
      <c r="AS731"/>
      <c r="AT731"/>
      <c r="AU731"/>
      <c r="AV731"/>
      <c r="AW731"/>
      <c r="AX731"/>
      <c r="AY731"/>
      <c r="AZ731"/>
      <c r="BA731"/>
      <c r="BB731"/>
      <c r="BC731"/>
      <c r="BD731"/>
      <c r="BE731"/>
      <c r="BF731"/>
      <c r="BG731"/>
      <c r="BH731"/>
      <c r="BI731"/>
      <c r="BJ731"/>
    </row>
    <row r="732" spans="1:62" s="104" customFormat="1" ht="13.4" hidden="1" customHeight="1" outlineLevel="2" x14ac:dyDescent="0.35">
      <c r="A732" s="102"/>
      <c r="B732" s="95"/>
      <c r="C732" s="17"/>
      <c r="D732" s="17"/>
      <c r="E732" s="17"/>
      <c r="F732" s="13"/>
      <c r="I732" s="99" t="s">
        <v>346</v>
      </c>
      <c r="J732" s="109">
        <f>Annual!J747</f>
        <v>0.72</v>
      </c>
      <c r="K732" s="548">
        <f>Annual!K747</f>
        <v>5.5E-2</v>
      </c>
      <c r="L732" s="97">
        <f>Annual!L747</f>
        <v>800</v>
      </c>
      <c r="M732" s="86"/>
      <c r="N732" s="238">
        <f t="shared" si="24"/>
        <v>0.74749999999999994</v>
      </c>
      <c r="P732" s="238">
        <f t="shared" si="25"/>
        <v>0.6925</v>
      </c>
      <c r="S732" s="550">
        <f t="shared" si="26"/>
        <v>0.72000000000000008</v>
      </c>
      <c r="T732" s="550">
        <f t="shared" si="27"/>
        <v>0.72000000000000008</v>
      </c>
      <c r="AC732" s="86">
        <f t="shared" si="28"/>
        <v>9</v>
      </c>
      <c r="AD732" s="86">
        <f t="shared" si="29"/>
        <v>2</v>
      </c>
      <c r="AE732" s="16"/>
      <c r="AF732" s="8"/>
      <c r="AK732"/>
      <c r="AL732"/>
      <c r="AM732"/>
      <c r="AN732"/>
      <c r="AO732"/>
      <c r="AP732"/>
      <c r="AQ732"/>
      <c r="AR732"/>
      <c r="AS732"/>
      <c r="AT732"/>
      <c r="AU732"/>
      <c r="AV732"/>
      <c r="AW732"/>
      <c r="AX732"/>
      <c r="AY732"/>
      <c r="AZ732"/>
      <c r="BA732"/>
      <c r="BB732"/>
      <c r="BC732"/>
      <c r="BD732"/>
      <c r="BE732"/>
      <c r="BF732"/>
      <c r="BG732"/>
      <c r="BH732"/>
      <c r="BI732"/>
      <c r="BJ732"/>
    </row>
    <row r="733" spans="1:62" s="104" customFormat="1" ht="13.4" hidden="1" customHeight="1" outlineLevel="2" x14ac:dyDescent="0.35">
      <c r="A733" s="102"/>
      <c r="B733" s="95"/>
      <c r="C733" s="17"/>
      <c r="D733" s="17"/>
      <c r="E733" s="17"/>
      <c r="F733" s="13"/>
      <c r="I733" s="99" t="s">
        <v>347</v>
      </c>
      <c r="J733" s="109">
        <f>Annual!J748</f>
        <v>0.72</v>
      </c>
      <c r="K733" s="548">
        <f>Annual!K748</f>
        <v>5.5E-2</v>
      </c>
      <c r="L733" s="97">
        <f>Annual!L748</f>
        <v>2000</v>
      </c>
      <c r="M733" s="86"/>
      <c r="N733" s="238">
        <f t="shared" si="24"/>
        <v>0.74749999999999994</v>
      </c>
      <c r="P733" s="238">
        <f t="shared" si="25"/>
        <v>0.6925</v>
      </c>
      <c r="S733" s="550">
        <f t="shared" si="26"/>
        <v>0.72000000000000008</v>
      </c>
      <c r="T733" s="550">
        <f t="shared" si="27"/>
        <v>0.67</v>
      </c>
      <c r="AC733" s="86">
        <f t="shared" si="28"/>
        <v>9</v>
      </c>
      <c r="AD733" s="86">
        <f t="shared" si="29"/>
        <v>3</v>
      </c>
      <c r="AE733" s="16"/>
      <c r="AF733" s="8"/>
      <c r="AK733"/>
      <c r="AL733"/>
      <c r="AM733"/>
      <c r="AN733"/>
      <c r="AO733"/>
      <c r="AP733"/>
      <c r="AQ733"/>
      <c r="AR733"/>
      <c r="AS733"/>
      <c r="AT733"/>
      <c r="AU733"/>
      <c r="AV733"/>
      <c r="AW733"/>
      <c r="AX733"/>
      <c r="AY733"/>
      <c r="AZ733"/>
      <c r="BA733"/>
      <c r="BB733"/>
      <c r="BC733"/>
      <c r="BD733"/>
      <c r="BE733"/>
      <c r="BF733"/>
      <c r="BG733"/>
      <c r="BH733"/>
      <c r="BI733"/>
      <c r="BJ733"/>
    </row>
    <row r="734" spans="1:62" s="104" customFormat="1" ht="13.4" hidden="1" customHeight="1" outlineLevel="2" x14ac:dyDescent="0.35">
      <c r="A734" s="102"/>
      <c r="B734" s="95"/>
      <c r="C734" s="17"/>
      <c r="D734" s="17"/>
      <c r="E734" s="17"/>
      <c r="F734" s="13"/>
      <c r="I734" s="99" t="s">
        <v>348</v>
      </c>
      <c r="J734" s="109">
        <f>Annual!J749</f>
        <v>0.68</v>
      </c>
      <c r="K734" s="548">
        <f>Annual!K749</f>
        <v>0.125</v>
      </c>
      <c r="L734" s="97">
        <f>Annual!L749</f>
        <v>2990</v>
      </c>
      <c r="M734" s="86"/>
      <c r="N734" s="238">
        <f t="shared" si="24"/>
        <v>0.74250000000000005</v>
      </c>
      <c r="P734" s="238">
        <f t="shared" si="25"/>
        <v>0.61750000000000005</v>
      </c>
      <c r="S734" s="550">
        <f t="shared" si="26"/>
        <v>0.72</v>
      </c>
      <c r="T734" s="550">
        <f t="shared" si="27"/>
        <v>0.62</v>
      </c>
      <c r="AC734" s="86">
        <f t="shared" si="28"/>
        <v>9</v>
      </c>
      <c r="AD734" s="86">
        <f t="shared" si="29"/>
        <v>4</v>
      </c>
      <c r="AE734" s="16"/>
      <c r="AF734" s="8"/>
      <c r="AK734"/>
      <c r="AL734"/>
      <c r="AM734"/>
      <c r="AN734"/>
      <c r="AO734"/>
      <c r="AP734"/>
      <c r="AQ734"/>
      <c r="AR734"/>
      <c r="AS734"/>
      <c r="AT734"/>
      <c r="AU734"/>
      <c r="AV734"/>
      <c r="AW734"/>
      <c r="AX734"/>
      <c r="AY734"/>
      <c r="AZ734"/>
      <c r="BA734"/>
      <c r="BB734"/>
      <c r="BC734"/>
      <c r="BD734"/>
      <c r="BE734"/>
      <c r="BF734"/>
      <c r="BG734"/>
      <c r="BH734"/>
      <c r="BI734"/>
      <c r="BJ734"/>
    </row>
    <row r="735" spans="1:62" s="104" customFormat="1" ht="13.4" hidden="1" customHeight="1" outlineLevel="2" x14ac:dyDescent="0.35">
      <c r="A735" s="102"/>
      <c r="B735" s="95"/>
      <c r="C735" s="17"/>
      <c r="D735" s="17"/>
      <c r="E735" s="17"/>
      <c r="F735" s="13"/>
      <c r="I735" s="99" t="s">
        <v>349</v>
      </c>
      <c r="J735" s="109">
        <f>Annual!J750</f>
        <v>0.66</v>
      </c>
      <c r="K735" s="548">
        <f>Annual!K750</f>
        <v>0.105</v>
      </c>
      <c r="L735" s="97">
        <f>Annual!L750</f>
        <v>3500</v>
      </c>
      <c r="M735" s="86"/>
      <c r="N735" s="238">
        <f t="shared" si="24"/>
        <v>0.71250000000000002</v>
      </c>
      <c r="P735" s="238">
        <f t="shared" si="25"/>
        <v>0.60750000000000004</v>
      </c>
      <c r="S735" s="550">
        <f t="shared" si="26"/>
        <v>0.63500000000000001</v>
      </c>
      <c r="T735" s="550">
        <f t="shared" si="27"/>
        <v>0.63500000000000001</v>
      </c>
      <c r="AC735" s="86">
        <f t="shared" si="28"/>
        <v>9</v>
      </c>
      <c r="AD735" s="86">
        <f t="shared" si="29"/>
        <v>5</v>
      </c>
      <c r="AE735" s="16"/>
      <c r="AF735" s="8"/>
      <c r="AK735"/>
      <c r="AL735"/>
      <c r="AM735"/>
      <c r="AN735"/>
      <c r="AO735"/>
      <c r="AP735"/>
      <c r="AQ735"/>
      <c r="AR735"/>
      <c r="AS735"/>
      <c r="AT735"/>
      <c r="AU735"/>
      <c r="AV735"/>
      <c r="AW735"/>
      <c r="AX735"/>
      <c r="AY735"/>
      <c r="AZ735"/>
      <c r="BA735"/>
      <c r="BB735"/>
      <c r="BC735"/>
      <c r="BD735"/>
      <c r="BE735"/>
      <c r="BF735"/>
      <c r="BG735"/>
      <c r="BH735"/>
      <c r="BI735"/>
      <c r="BJ735"/>
    </row>
    <row r="736" spans="1:62" s="104" customFormat="1" ht="13.4" hidden="1" customHeight="1" outlineLevel="2" x14ac:dyDescent="0.35">
      <c r="A736" s="102"/>
      <c r="B736" s="95"/>
      <c r="C736" s="17"/>
      <c r="D736" s="17"/>
      <c r="E736" s="17"/>
      <c r="F736" s="13"/>
      <c r="I736" s="99" t="s">
        <v>350</v>
      </c>
      <c r="J736" s="109">
        <f>Annual!J751</f>
        <v>0.61</v>
      </c>
      <c r="K736" s="548">
        <f>Annual!K751</f>
        <v>0.105</v>
      </c>
      <c r="L736" s="97">
        <f>Annual!L751</f>
        <v>2500</v>
      </c>
      <c r="M736" s="86"/>
      <c r="N736" s="238">
        <f t="shared" si="24"/>
        <v>0.66249999999999998</v>
      </c>
      <c r="P736" s="238">
        <f t="shared" si="25"/>
        <v>0.5575</v>
      </c>
      <c r="S736" s="550">
        <f t="shared" si="26"/>
        <v>0.61</v>
      </c>
      <c r="T736" s="550">
        <f>MIN($J600:$R600)+$T600-INDEX(DigSpread,$AD736+1,1)</f>
        <v>0.61</v>
      </c>
      <c r="AC736" s="86">
        <f t="shared" si="28"/>
        <v>9</v>
      </c>
      <c r="AD736" s="86">
        <f t="shared" si="29"/>
        <v>6</v>
      </c>
      <c r="AE736" s="16"/>
      <c r="AF736" s="8"/>
      <c r="AK736"/>
      <c r="AL736"/>
      <c r="AM736"/>
      <c r="AN736"/>
      <c r="AO736"/>
      <c r="AP736"/>
      <c r="AQ736"/>
      <c r="AR736"/>
      <c r="AS736"/>
      <c r="AT736"/>
      <c r="AU736"/>
      <c r="AV736"/>
      <c r="AW736"/>
      <c r="AX736"/>
      <c r="AY736"/>
      <c r="AZ736"/>
      <c r="BA736"/>
      <c r="BB736"/>
      <c r="BC736"/>
      <c r="BD736"/>
      <c r="BE736"/>
      <c r="BF736"/>
      <c r="BG736"/>
      <c r="BH736"/>
      <c r="BI736"/>
      <c r="BJ736"/>
    </row>
    <row r="737" spans="1:62" s="104" customFormat="1" ht="13.4" hidden="1" customHeight="1" outlineLevel="2" x14ac:dyDescent="0.35">
      <c r="A737" s="102"/>
      <c r="B737" s="95"/>
      <c r="C737" s="17"/>
      <c r="D737" s="17"/>
      <c r="E737" s="17"/>
      <c r="F737" s="13"/>
      <c r="I737" s="99" t="s">
        <v>351</v>
      </c>
      <c r="J737" s="109">
        <f>Annual!J752</f>
        <v>0.56999999999999995</v>
      </c>
      <c r="K737" s="548">
        <f>Annual!K752</f>
        <v>8.5000000000000006E-2</v>
      </c>
      <c r="L737" s="97">
        <f>Annual!L752</f>
        <v>1500</v>
      </c>
      <c r="M737" s="86"/>
      <c r="N737" s="238">
        <f t="shared" si="24"/>
        <v>0.61249999999999993</v>
      </c>
      <c r="P737" s="238">
        <f t="shared" si="25"/>
        <v>0.52749999999999997</v>
      </c>
      <c r="S737" s="550">
        <f t="shared" si="26"/>
        <v>0.6</v>
      </c>
      <c r="T737" s="550">
        <f>MIN($J601:$R601)+$T601-INDEX(DigSpread,$AD737+1,1)</f>
        <v>0.6</v>
      </c>
      <c r="AC737" s="86">
        <f t="shared" si="28"/>
        <v>9</v>
      </c>
      <c r="AD737" s="86">
        <f t="shared" si="29"/>
        <v>7</v>
      </c>
      <c r="AE737" s="16"/>
      <c r="AF737" s="8"/>
      <c r="AK737"/>
      <c r="AL737"/>
      <c r="AM737"/>
      <c r="AN737"/>
      <c r="AO737"/>
      <c r="AP737"/>
      <c r="AQ737"/>
      <c r="AR737"/>
      <c r="AS737"/>
      <c r="AT737"/>
      <c r="AU737"/>
      <c r="AV737"/>
      <c r="AW737"/>
      <c r="AX737"/>
      <c r="AY737"/>
      <c r="AZ737"/>
      <c r="BA737"/>
      <c r="BB737"/>
      <c r="BC737"/>
      <c r="BD737"/>
      <c r="BE737"/>
      <c r="BF737"/>
      <c r="BG737"/>
      <c r="BH737"/>
      <c r="BI737"/>
      <c r="BJ737"/>
    </row>
    <row r="738" spans="1:62" s="104" customFormat="1" ht="13.4" hidden="1" customHeight="1" outlineLevel="2" x14ac:dyDescent="0.35">
      <c r="A738" s="102"/>
      <c r="B738" s="95"/>
      <c r="C738" s="17"/>
      <c r="D738" s="17"/>
      <c r="E738" s="17"/>
      <c r="F738" s="13"/>
      <c r="I738" s="99" t="s">
        <v>352</v>
      </c>
      <c r="J738" s="109">
        <f>Annual!J753</f>
        <v>0.54</v>
      </c>
      <c r="K738" s="548">
        <f>Annual!K753</f>
        <v>0.06</v>
      </c>
      <c r="L738" s="97">
        <f>Annual!L753</f>
        <v>1000</v>
      </c>
      <c r="M738" s="86"/>
      <c r="N738" s="238">
        <f t="shared" si="24"/>
        <v>0.57000000000000006</v>
      </c>
      <c r="P738" s="238">
        <f t="shared" si="25"/>
        <v>0.51</v>
      </c>
      <c r="S738" s="550">
        <f t="shared" si="26"/>
        <v>0.58000000000000007</v>
      </c>
      <c r="T738" s="550">
        <f>MIN($J602:$R602)+$T602-INDEX(DigSpread,$AD738+1,1)</f>
        <v>0.58000000000000007</v>
      </c>
      <c r="AC738" s="86">
        <f t="shared" si="28"/>
        <v>9</v>
      </c>
      <c r="AD738" s="86">
        <f t="shared" si="29"/>
        <v>8</v>
      </c>
      <c r="AE738" s="16"/>
      <c r="AF738" s="8"/>
      <c r="AK738"/>
      <c r="AL738"/>
      <c r="AM738"/>
      <c r="AN738"/>
      <c r="AO738"/>
      <c r="AP738"/>
      <c r="AQ738"/>
      <c r="AR738"/>
      <c r="AS738"/>
      <c r="AT738"/>
      <c r="AU738"/>
      <c r="AV738"/>
      <c r="AW738"/>
      <c r="AX738"/>
      <c r="AY738"/>
      <c r="AZ738"/>
      <c r="BA738"/>
      <c r="BB738"/>
      <c r="BC738"/>
      <c r="BD738"/>
      <c r="BE738"/>
      <c r="BF738"/>
      <c r="BG738"/>
      <c r="BH738"/>
      <c r="BI738"/>
      <c r="BJ738"/>
    </row>
    <row r="739" spans="1:62" s="104" customFormat="1" ht="13.4" hidden="1" customHeight="1" outlineLevel="2" x14ac:dyDescent="0.35">
      <c r="A739" s="102"/>
      <c r="B739" s="95"/>
      <c r="C739" s="17"/>
      <c r="D739" s="17"/>
      <c r="E739" s="17"/>
      <c r="F739" s="13"/>
      <c r="I739" s="99" t="s">
        <v>353</v>
      </c>
      <c r="J739" s="109">
        <f>Annual!J754</f>
        <v>0.52</v>
      </c>
      <c r="K739" s="548">
        <f>Annual!K754</f>
        <v>0.04</v>
      </c>
      <c r="L739" s="97">
        <f>Annual!L754</f>
        <v>800</v>
      </c>
      <c r="M739" s="86"/>
      <c r="N739" s="238">
        <f t="shared" si="24"/>
        <v>0.54</v>
      </c>
      <c r="P739" s="238">
        <f t="shared" si="25"/>
        <v>0.5</v>
      </c>
      <c r="S739" s="550">
        <f t="shared" si="26"/>
        <v>0.55000000000000004</v>
      </c>
      <c r="T739" s="550">
        <f>MIN($J603:$R603)+$T603-INDEX(DigSpread,$AD739+1,1)</f>
        <v>0.55000000000000004</v>
      </c>
      <c r="AC739" s="86">
        <f t="shared" si="28"/>
        <v>9</v>
      </c>
      <c r="AD739" s="86">
        <f t="shared" si="29"/>
        <v>9</v>
      </c>
      <c r="AE739" s="16"/>
      <c r="AF739" s="8"/>
      <c r="AK739"/>
      <c r="AL739"/>
      <c r="AM739"/>
      <c r="AN739"/>
      <c r="AO739"/>
      <c r="AP739"/>
      <c r="AQ739"/>
      <c r="AR739"/>
      <c r="AS739"/>
      <c r="AT739"/>
      <c r="AU739"/>
      <c r="AV739"/>
      <c r="AW739"/>
      <c r="AX739"/>
      <c r="AY739"/>
      <c r="AZ739"/>
      <c r="BA739"/>
      <c r="BB739"/>
      <c r="BC739"/>
      <c r="BD739"/>
      <c r="BE739"/>
      <c r="BF739"/>
      <c r="BG739"/>
      <c r="BH739"/>
      <c r="BI739"/>
      <c r="BJ739"/>
    </row>
    <row r="740" spans="1:62" s="104" customFormat="1" ht="13.4" customHeight="1" outlineLevel="1" collapsed="1" x14ac:dyDescent="0.35">
      <c r="A740" s="102"/>
      <c r="B740" s="95"/>
      <c r="C740" s="17"/>
      <c r="D740" s="17"/>
      <c r="E740" s="17"/>
      <c r="F740" s="13"/>
      <c r="G740" s="91"/>
      <c r="H740" s="91"/>
      <c r="I740" s="99"/>
      <c r="J740" s="91"/>
      <c r="K740" s="100"/>
      <c r="L740" s="99"/>
      <c r="M740" s="99"/>
      <c r="N740" s="99"/>
      <c r="O740" s="91"/>
      <c r="P740" s="91"/>
      <c r="Q740" s="100"/>
      <c r="R740" s="99"/>
      <c r="S740" s="99"/>
      <c r="T740" s="91"/>
      <c r="U740" s="91"/>
      <c r="V740" s="13"/>
      <c r="W740" s="13"/>
      <c r="X740" s="13"/>
      <c r="Y740" s="13"/>
      <c r="Z740" s="13"/>
      <c r="AA740" s="13"/>
      <c r="AB740" s="13"/>
      <c r="AC740" s="13"/>
      <c r="AD740" s="13"/>
      <c r="AE740" s="16"/>
      <c r="AF740" s="8"/>
      <c r="AK740"/>
      <c r="AL740"/>
      <c r="AM740"/>
      <c r="AN740"/>
      <c r="AO740"/>
      <c r="AP740"/>
      <c r="AQ740"/>
      <c r="AR740"/>
      <c r="AS740"/>
      <c r="AT740"/>
      <c r="AU740"/>
      <c r="AV740"/>
      <c r="AW740"/>
      <c r="AX740"/>
      <c r="AY740"/>
      <c r="AZ740"/>
      <c r="BA740"/>
      <c r="BB740"/>
      <c r="BC740"/>
      <c r="BD740"/>
      <c r="BE740"/>
      <c r="BF740"/>
      <c r="BG740"/>
      <c r="BH740"/>
      <c r="BI740"/>
      <c r="BJ740"/>
    </row>
    <row r="741" spans="1:62" s="104" customFormat="1" ht="13.4" customHeight="1" outlineLevel="1" x14ac:dyDescent="0.35">
      <c r="A741" s="102"/>
      <c r="B741" s="95"/>
      <c r="C741" s="17"/>
      <c r="D741" s="17"/>
      <c r="E741" s="17"/>
      <c r="F741" s="13"/>
      <c r="G741" s="91"/>
      <c r="H741" s="138"/>
      <c r="I741" s="139"/>
      <c r="J741" s="91"/>
      <c r="K741" s="100"/>
      <c r="L741" s="99"/>
      <c r="M741" s="99"/>
      <c r="N741" s="99"/>
      <c r="O741" s="91"/>
      <c r="P741" s="91"/>
      <c r="Q741" s="100"/>
      <c r="R741" s="99"/>
      <c r="S741" s="99"/>
      <c r="T741" s="91"/>
      <c r="U741" s="91"/>
      <c r="V741" s="13"/>
      <c r="W741" s="13"/>
      <c r="X741" s="13"/>
      <c r="Y741" s="13"/>
      <c r="Z741" s="13"/>
      <c r="AA741" s="13"/>
      <c r="AB741" s="13"/>
      <c r="AC741" s="13"/>
      <c r="AD741" s="13"/>
      <c r="AE741" s="16"/>
      <c r="AF741" s="8"/>
      <c r="AK741"/>
      <c r="AL741"/>
      <c r="AM741"/>
      <c r="AN741"/>
      <c r="AO741"/>
      <c r="AP741"/>
      <c r="AQ741"/>
      <c r="AR741"/>
      <c r="AS741"/>
      <c r="AT741"/>
      <c r="AU741"/>
      <c r="AV741"/>
      <c r="AW741"/>
      <c r="AX741"/>
      <c r="AY741"/>
      <c r="AZ741"/>
      <c r="BA741"/>
      <c r="BB741"/>
      <c r="BC741"/>
      <c r="BD741"/>
      <c r="BE741"/>
      <c r="BF741"/>
      <c r="BG741"/>
      <c r="BH741"/>
      <c r="BI741"/>
      <c r="BJ741"/>
    </row>
    <row r="742" spans="1:62" s="104" customFormat="1" ht="13.4" customHeight="1" outlineLevel="1" x14ac:dyDescent="0.35">
      <c r="A742" s="102"/>
      <c r="B742" s="95"/>
      <c r="C742" s="17"/>
      <c r="D742" s="17"/>
      <c r="E742" s="17"/>
      <c r="F742" s="13"/>
      <c r="G742" s="91"/>
      <c r="H742" s="139"/>
      <c r="I742" s="140"/>
      <c r="J742" s="91"/>
      <c r="K742" s="100"/>
      <c r="L742" s="99"/>
      <c r="M742" s="99"/>
      <c r="N742" s="99"/>
      <c r="O742" s="91"/>
      <c r="P742" s="91"/>
      <c r="Q742" s="100"/>
      <c r="R742" s="99"/>
      <c r="S742" s="99"/>
      <c r="T742" s="91"/>
      <c r="U742" s="91"/>
      <c r="V742" s="13"/>
      <c r="W742" s="13"/>
      <c r="X742" s="13"/>
      <c r="Y742" s="13"/>
      <c r="Z742" s="13"/>
      <c r="AA742" s="13"/>
      <c r="AB742" s="13"/>
      <c r="AC742" s="13"/>
      <c r="AD742" s="13"/>
      <c r="AE742" s="16"/>
      <c r="AF742" s="8"/>
      <c r="AK742"/>
      <c r="AL742"/>
      <c r="AM742"/>
      <c r="AN742"/>
      <c r="AO742"/>
      <c r="AP742"/>
      <c r="AQ742"/>
      <c r="AR742"/>
      <c r="AS742"/>
      <c r="AT742"/>
      <c r="AU742"/>
      <c r="AV742"/>
      <c r="AW742"/>
      <c r="AX742"/>
      <c r="AY742"/>
      <c r="AZ742"/>
      <c r="BA742"/>
      <c r="BB742"/>
      <c r="BC742"/>
      <c r="BD742"/>
      <c r="BE742"/>
      <c r="BF742"/>
      <c r="BG742"/>
      <c r="BH742"/>
      <c r="BI742"/>
      <c r="BJ742"/>
    </row>
    <row r="743" spans="1:62" s="104" customFormat="1" ht="5.15" customHeight="1" outlineLevel="1" x14ac:dyDescent="0.35">
      <c r="A743" s="102"/>
      <c r="B743" s="95"/>
      <c r="C743" s="12" t="s">
        <v>89</v>
      </c>
      <c r="D743" s="17"/>
      <c r="E743" s="17"/>
      <c r="F743" s="13"/>
      <c r="G743" s="91"/>
      <c r="H743" s="91"/>
      <c r="I743" s="91"/>
      <c r="J743" s="91"/>
      <c r="K743" s="91"/>
      <c r="L743" s="91"/>
      <c r="M743" s="91"/>
      <c r="N743" s="91"/>
      <c r="O743" s="91"/>
      <c r="P743" s="91"/>
      <c r="Q743" s="91"/>
      <c r="R743" s="91"/>
      <c r="S743" s="91"/>
      <c r="T743" s="91"/>
      <c r="U743" s="91"/>
      <c r="V743" s="13"/>
      <c r="W743" s="13"/>
      <c r="X743" s="13"/>
      <c r="Y743" s="13"/>
      <c r="Z743" s="13"/>
      <c r="AA743" s="13"/>
      <c r="AB743" s="13"/>
      <c r="AC743" s="13"/>
      <c r="AD743" s="13"/>
      <c r="AE743" s="92"/>
      <c r="AF743" s="8"/>
      <c r="AK743"/>
      <c r="AL743"/>
      <c r="AM743"/>
      <c r="AN743"/>
      <c r="AO743"/>
      <c r="AP743"/>
      <c r="AQ743"/>
      <c r="AR743"/>
      <c r="AS743"/>
      <c r="AT743"/>
      <c r="AU743"/>
      <c r="AV743"/>
      <c r="AW743"/>
      <c r="AX743"/>
      <c r="AY743"/>
      <c r="AZ743"/>
      <c r="BA743"/>
      <c r="BB743"/>
      <c r="BC743"/>
      <c r="BD743"/>
      <c r="BE743"/>
      <c r="BF743"/>
      <c r="BG743"/>
      <c r="BH743"/>
      <c r="BI743"/>
      <c r="BJ743"/>
    </row>
    <row r="744" spans="1:62" s="104" customFormat="1" ht="24" customHeight="1" x14ac:dyDescent="0.35">
      <c r="A744" s="102"/>
      <c r="B744" s="95"/>
      <c r="C744" s="39"/>
      <c r="D744" s="39"/>
      <c r="E744" s="39"/>
      <c r="F744" s="39"/>
      <c r="G744" s="40" t="str">
        <f>G630</f>
        <v>Quality of the "High" &amp; "Low" quality dry annual pasture (P1a)</v>
      </c>
      <c r="H744" s="39"/>
      <c r="I744" s="39"/>
      <c r="J744" s="39"/>
      <c r="K744" s="39"/>
      <c r="L744" s="39"/>
      <c r="M744" s="39"/>
      <c r="N744" s="39"/>
      <c r="O744" s="39"/>
      <c r="P744" s="39"/>
      <c r="Q744" s="39"/>
      <c r="R744" s="39"/>
      <c r="S744" s="39"/>
      <c r="T744" s="39"/>
      <c r="U744" s="93"/>
      <c r="V744" s="94" t="s">
        <v>90</v>
      </c>
      <c r="W744" s="94"/>
      <c r="X744" s="94"/>
      <c r="Y744" s="94"/>
      <c r="Z744" s="94"/>
      <c r="AA744" s="94"/>
      <c r="AB744" s="94"/>
      <c r="AC744" s="94"/>
      <c r="AD744" s="94"/>
      <c r="AE744" s="41" t="s">
        <v>91</v>
      </c>
      <c r="AF744" s="8"/>
      <c r="AK744"/>
      <c r="AL744"/>
      <c r="AM744"/>
      <c r="AN744"/>
      <c r="AO744"/>
      <c r="AP744"/>
      <c r="AQ744"/>
      <c r="AR744"/>
      <c r="AS744"/>
      <c r="AT744"/>
      <c r="AU744"/>
      <c r="AV744"/>
      <c r="AW744"/>
      <c r="AX744"/>
      <c r="AY744"/>
      <c r="AZ744"/>
      <c r="BA744"/>
      <c r="BB744"/>
      <c r="BC744"/>
      <c r="BD744"/>
      <c r="BE744"/>
      <c r="BF744"/>
      <c r="BG744"/>
      <c r="BH744"/>
      <c r="BI744"/>
      <c r="BJ744"/>
    </row>
    <row r="745" spans="1:62" s="104" customFormat="1" ht="12.75" customHeight="1" outlineLevel="1" x14ac:dyDescent="0.35">
      <c r="A745" s="102"/>
      <c r="B745" s="7"/>
      <c r="C745" s="7"/>
      <c r="D745" s="7"/>
      <c r="E745" s="7"/>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K745"/>
      <c r="AL745"/>
      <c r="AM745"/>
      <c r="AN745"/>
      <c r="AO745"/>
      <c r="AP745"/>
      <c r="AQ745"/>
      <c r="AR745"/>
      <c r="AS745"/>
      <c r="AT745"/>
      <c r="AU745"/>
      <c r="AV745"/>
      <c r="AW745"/>
      <c r="AX745"/>
      <c r="AY745"/>
      <c r="AZ745"/>
      <c r="BA745"/>
      <c r="BB745"/>
      <c r="BC745"/>
      <c r="BD745"/>
      <c r="BE745"/>
      <c r="BF745"/>
      <c r="BG745"/>
      <c r="BH745"/>
      <c r="BI745"/>
      <c r="BJ745"/>
    </row>
    <row r="746" spans="1:62" ht="12" customHeight="1" outlineLevel="1" x14ac:dyDescent="0.35">
      <c r="A746" s="6"/>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row>
    <row r="747" spans="1:62" ht="5.15" customHeight="1" outlineLevel="1" collapsed="1" thickBot="1" x14ac:dyDescent="0.4">
      <c r="A747" s="6"/>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row>
    <row r="748" spans="1:62" ht="5.15" customHeight="1" outlineLevel="1" x14ac:dyDescent="0.35">
      <c r="A748" s="6"/>
      <c r="B748" s="95"/>
      <c r="C748" s="9" t="s">
        <v>0</v>
      </c>
      <c r="D748" s="9"/>
      <c r="E748" s="9"/>
      <c r="F748" s="9"/>
      <c r="G748" s="9"/>
      <c r="H748" s="9"/>
      <c r="I748" s="9"/>
      <c r="J748" s="9"/>
      <c r="K748" s="10"/>
      <c r="L748" s="10"/>
      <c r="M748" s="10"/>
      <c r="N748" s="10"/>
      <c r="O748" s="10"/>
      <c r="P748" s="10"/>
      <c r="Q748" s="10"/>
      <c r="R748" s="10"/>
      <c r="S748" s="10"/>
      <c r="T748" s="10"/>
      <c r="U748" s="10"/>
      <c r="V748" s="10"/>
      <c r="W748" s="10"/>
      <c r="X748" s="10"/>
      <c r="Y748" s="10"/>
      <c r="Z748" s="10"/>
      <c r="AA748" s="10"/>
      <c r="AB748" s="10"/>
      <c r="AC748" s="10"/>
      <c r="AD748" s="67" t="s">
        <v>82</v>
      </c>
      <c r="AE748" s="11"/>
      <c r="AF748" s="8"/>
    </row>
    <row r="749" spans="1:62" ht="13.4" customHeight="1" outlineLevel="1" collapsed="1" x14ac:dyDescent="0.35">
      <c r="A749" s="6"/>
      <c r="B749" s="95"/>
      <c r="C749" s="12"/>
      <c r="D749" s="12">
        <v>0</v>
      </c>
      <c r="E749" s="12" t="s">
        <v>1</v>
      </c>
      <c r="F749" s="69"/>
      <c r="G749" s="70" t="s">
        <v>175</v>
      </c>
      <c r="H749" s="71"/>
      <c r="I749" s="71"/>
      <c r="J749" s="71"/>
      <c r="K749" s="71"/>
      <c r="L749" s="71"/>
      <c r="M749" s="71"/>
      <c r="N749" s="71"/>
      <c r="O749" s="71"/>
      <c r="P749" s="71"/>
      <c r="Q749" s="71"/>
      <c r="R749" s="71"/>
      <c r="S749" s="71"/>
      <c r="T749" s="71"/>
      <c r="U749" s="71"/>
      <c r="V749" s="71"/>
      <c r="W749" s="71"/>
      <c r="X749" s="71"/>
      <c r="Y749" s="71"/>
      <c r="Z749" s="72"/>
      <c r="AA749" s="72"/>
      <c r="AB749" s="72"/>
      <c r="AC749" s="72"/>
      <c r="AD749" s="72"/>
      <c r="AE749" s="16"/>
      <c r="AF749" s="8"/>
    </row>
    <row r="750" spans="1:62" ht="13.4" customHeight="1" outlineLevel="1" x14ac:dyDescent="0.35">
      <c r="A750" s="6"/>
      <c r="B750" s="95"/>
      <c r="C750" s="12"/>
      <c r="D750" s="12"/>
      <c r="E750" s="17"/>
      <c r="F750" s="73"/>
      <c r="G750" s="74" t="s">
        <v>176</v>
      </c>
      <c r="H750" s="74"/>
      <c r="I750" s="74"/>
      <c r="J750" s="74"/>
      <c r="K750" s="74"/>
      <c r="L750" s="74"/>
      <c r="M750" s="74"/>
      <c r="N750" s="74"/>
      <c r="O750" s="74"/>
      <c r="P750" s="74"/>
      <c r="Q750" s="74"/>
      <c r="R750" s="74"/>
      <c r="S750" s="74"/>
      <c r="T750" s="74"/>
      <c r="U750" s="76"/>
      <c r="V750" s="76"/>
      <c r="W750" s="76"/>
      <c r="X750" s="76"/>
      <c r="Y750" s="76"/>
      <c r="Z750" s="75"/>
      <c r="AA750" s="75"/>
      <c r="AB750" s="75"/>
      <c r="AC750" s="75"/>
      <c r="AD750" s="75"/>
      <c r="AE750" s="16"/>
      <c r="AF750" s="8"/>
    </row>
    <row r="751" spans="1:62" ht="13.4" customHeight="1" outlineLevel="1" x14ac:dyDescent="0.35">
      <c r="A751" s="6"/>
      <c r="B751" s="95"/>
      <c r="C751" s="17"/>
      <c r="D751" s="12"/>
      <c r="E751" s="17"/>
      <c r="F751" s="73"/>
      <c r="G751" s="77">
        <v>37998.538981481484</v>
      </c>
      <c r="H751" s="78">
        <v>37998.538981481484</v>
      </c>
      <c r="I751" s="74"/>
      <c r="J751" s="74"/>
      <c r="K751" s="74"/>
      <c r="L751" s="74"/>
      <c r="M751" s="74"/>
      <c r="N751" s="74"/>
      <c r="O751" s="74"/>
      <c r="P751" s="74"/>
      <c r="Q751" s="74"/>
      <c r="R751" s="74"/>
      <c r="S751" s="74"/>
      <c r="T751" s="74"/>
      <c r="U751" s="76"/>
      <c r="V751" s="76"/>
      <c r="W751" s="76"/>
      <c r="X751" s="76"/>
      <c r="Y751" s="76"/>
      <c r="Z751" s="75"/>
      <c r="AA751" s="75"/>
      <c r="AB751" s="75"/>
      <c r="AC751" s="75"/>
      <c r="AD751" s="75"/>
      <c r="AE751" s="16"/>
      <c r="AF751" s="8"/>
    </row>
    <row r="752" spans="1:62" ht="13.4" customHeight="1" outlineLevel="1" x14ac:dyDescent="0.35">
      <c r="A752" s="6"/>
      <c r="B752" s="95"/>
      <c r="C752" s="17">
        <v>1</v>
      </c>
      <c r="D752" s="12"/>
      <c r="E752" s="17"/>
      <c r="F752" s="79"/>
      <c r="G752" s="80"/>
      <c r="H752" s="81"/>
      <c r="I752" s="81"/>
      <c r="J752" s="81"/>
      <c r="K752" s="81"/>
      <c r="L752" s="81"/>
      <c r="M752" s="81"/>
      <c r="N752" s="81"/>
      <c r="O752" s="81"/>
      <c r="P752" s="81"/>
      <c r="Q752" s="81"/>
      <c r="R752" s="81"/>
      <c r="S752" s="81"/>
      <c r="T752" s="81"/>
      <c r="U752" s="83"/>
      <c r="V752" s="83"/>
      <c r="W752" s="83"/>
      <c r="X752" s="83"/>
      <c r="Y752" s="83"/>
      <c r="Z752" s="82"/>
      <c r="AA752" s="82"/>
      <c r="AB752" s="82"/>
      <c r="AC752" s="82"/>
      <c r="AD752" s="82"/>
      <c r="AE752" s="16"/>
      <c r="AF752" s="8"/>
    </row>
    <row r="753" spans="1:32" ht="13.4" customHeight="1" outlineLevel="1" x14ac:dyDescent="0.35">
      <c r="A753" s="6"/>
      <c r="B753" s="95"/>
      <c r="C753" s="17"/>
      <c r="D753" s="17"/>
      <c r="E753" s="17"/>
      <c r="F753" s="17"/>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16"/>
      <c r="AF753" s="8"/>
    </row>
    <row r="754" spans="1:32" ht="13.4" customHeight="1" outlineLevel="1" x14ac:dyDescent="0.35">
      <c r="A754" s="6"/>
      <c r="B754" s="95"/>
      <c r="C754" s="17"/>
      <c r="D754" s="17"/>
      <c r="E754" s="17"/>
      <c r="F754" s="17"/>
      <c r="G754" s="17"/>
      <c r="H754" s="17"/>
      <c r="I754" s="17"/>
      <c r="J754" s="17"/>
      <c r="K754" s="17"/>
      <c r="L754" s="22"/>
      <c r="M754" s="22"/>
      <c r="N754" s="22"/>
      <c r="O754" s="22"/>
      <c r="P754" s="22"/>
      <c r="Q754" s="22"/>
      <c r="R754" s="22"/>
      <c r="S754" s="22"/>
      <c r="T754" s="22"/>
      <c r="U754" s="22"/>
      <c r="V754" s="22"/>
      <c r="W754" s="22"/>
      <c r="X754" s="22"/>
      <c r="Y754" s="22"/>
      <c r="Z754" s="22"/>
      <c r="AA754" s="22"/>
      <c r="AB754" s="22"/>
      <c r="AC754" s="22"/>
      <c r="AD754" s="22"/>
      <c r="AE754" s="16"/>
      <c r="AF754" s="8"/>
    </row>
    <row r="755" spans="1:32" ht="13.4" customHeight="1" outlineLevel="1" x14ac:dyDescent="0.35">
      <c r="A755" s="6"/>
      <c r="B755" s="95"/>
      <c r="C755" s="17"/>
      <c r="D755" s="17"/>
      <c r="E755" s="17"/>
      <c r="F755" s="17"/>
      <c r="G755" s="17"/>
      <c r="H755" s="17"/>
      <c r="I755" s="24"/>
      <c r="J755" s="24"/>
      <c r="K755" s="23"/>
      <c r="L755" s="892"/>
      <c r="M755" s="890"/>
      <c r="N755" s="890"/>
      <c r="O755" s="23"/>
      <c r="P755" s="23"/>
      <c r="Q755" s="23"/>
      <c r="R755" s="23"/>
      <c r="S755" s="23"/>
      <c r="T755" s="23"/>
      <c r="U755" s="23"/>
      <c r="V755" s="23"/>
      <c r="W755" s="23"/>
      <c r="X755" s="23"/>
      <c r="Y755" s="23"/>
      <c r="Z755" s="23"/>
      <c r="AA755" s="24"/>
      <c r="AB755" s="24"/>
      <c r="AC755" s="24"/>
      <c r="AD755" s="24"/>
      <c r="AE755" s="16"/>
      <c r="AF755" s="8"/>
    </row>
    <row r="756" spans="1:32" ht="13.4" customHeight="1" outlineLevel="1" x14ac:dyDescent="0.35">
      <c r="A756" s="6"/>
      <c r="B756" s="95"/>
      <c r="C756" s="17"/>
      <c r="D756" s="17"/>
      <c r="E756" s="17"/>
      <c r="F756" s="17"/>
      <c r="G756" s="17"/>
      <c r="H756" s="17"/>
      <c r="I756" s="23"/>
      <c r="J756" s="23"/>
      <c r="K756" s="23"/>
      <c r="L756" s="23"/>
      <c r="M756" s="23"/>
      <c r="N756" s="23"/>
      <c r="O756" s="23"/>
      <c r="P756" s="23"/>
      <c r="Q756" s="23"/>
      <c r="R756" s="23"/>
      <c r="S756" s="23"/>
      <c r="T756" s="23"/>
      <c r="U756" s="23"/>
      <c r="V756" s="23"/>
      <c r="W756" s="23"/>
      <c r="X756" s="23"/>
      <c r="Y756" s="23"/>
      <c r="Z756" s="23"/>
      <c r="AA756" s="24"/>
      <c r="AB756" s="24"/>
      <c r="AC756" s="24"/>
      <c r="AD756" s="24"/>
      <c r="AE756" s="16"/>
      <c r="AF756" s="8"/>
    </row>
    <row r="757" spans="1:32" ht="5.15" customHeight="1" outlineLevel="1" x14ac:dyDescent="0.35">
      <c r="A757" s="6"/>
      <c r="B757" s="95"/>
      <c r="C757" s="12" t="s">
        <v>85</v>
      </c>
      <c r="D757" s="17"/>
      <c r="E757" s="17"/>
      <c r="F757" s="17"/>
      <c r="G757" s="17"/>
      <c r="H757" s="17"/>
      <c r="I757" s="23"/>
      <c r="J757" s="141"/>
      <c r="K757" s="141"/>
      <c r="L757" s="108" t="s">
        <v>86</v>
      </c>
      <c r="M757" s="23"/>
      <c r="N757" s="23"/>
      <c r="O757" s="23"/>
      <c r="P757" s="23"/>
      <c r="Q757" s="23"/>
      <c r="R757" s="23"/>
      <c r="S757" s="23"/>
      <c r="T757" s="23"/>
      <c r="U757" s="23"/>
      <c r="V757" s="23"/>
      <c r="W757" s="23"/>
      <c r="X757" s="23"/>
      <c r="Y757" s="23"/>
      <c r="Z757" s="23"/>
      <c r="AA757" s="24"/>
      <c r="AB757" s="24"/>
      <c r="AC757" s="24"/>
      <c r="AD757" s="24"/>
      <c r="AE757" s="16"/>
      <c r="AF757" s="8"/>
    </row>
    <row r="758" spans="1:32" ht="5.15" customHeight="1" outlineLevel="1" x14ac:dyDescent="0.35">
      <c r="A758" s="6"/>
      <c r="B758" s="95"/>
      <c r="C758" s="17"/>
      <c r="D758" s="17"/>
      <c r="E758" s="17"/>
      <c r="F758" s="13"/>
      <c r="G758" s="27"/>
      <c r="H758" s="27"/>
      <c r="I758" s="28"/>
      <c r="J758" s="54"/>
      <c r="K758" s="54"/>
      <c r="L758" s="28"/>
      <c r="M758" s="28"/>
      <c r="N758" s="28"/>
      <c r="O758" s="85"/>
      <c r="P758" s="85"/>
      <c r="Q758" s="85"/>
      <c r="R758" s="85"/>
      <c r="S758" s="85"/>
      <c r="T758" s="85"/>
      <c r="U758" s="85"/>
      <c r="V758" s="85"/>
      <c r="W758" s="85"/>
      <c r="X758" s="85"/>
      <c r="Y758" s="85"/>
      <c r="Z758" s="85"/>
      <c r="AA758" s="13"/>
      <c r="AB758" s="13"/>
      <c r="AC758" s="13"/>
      <c r="AD758" s="13"/>
      <c r="AE758" s="16"/>
      <c r="AF758" s="8"/>
    </row>
    <row r="759" spans="1:32" ht="13.4" customHeight="1" outlineLevel="1" x14ac:dyDescent="0.35">
      <c r="A759" s="6"/>
      <c r="B759" s="95"/>
      <c r="C759" s="17"/>
      <c r="D759" s="17"/>
      <c r="E759" s="17"/>
      <c r="F759" s="13"/>
      <c r="G759" s="553" t="s">
        <v>177</v>
      </c>
      <c r="H759" s="34"/>
      <c r="I759" s="34"/>
      <c r="J759" s="29"/>
      <c r="K759" s="32"/>
      <c r="L759" s="32" t="s">
        <v>330</v>
      </c>
      <c r="M759" s="101" t="s">
        <v>343</v>
      </c>
      <c r="N759" s="101" t="s">
        <v>34</v>
      </c>
      <c r="O759" s="101" t="s">
        <v>35</v>
      </c>
      <c r="P759" s="101" t="s">
        <v>36</v>
      </c>
      <c r="Q759" s="101" t="s">
        <v>37</v>
      </c>
      <c r="R759" s="101" t="s">
        <v>837</v>
      </c>
      <c r="S759" s="101" t="s">
        <v>838</v>
      </c>
      <c r="T759" s="101" t="s">
        <v>839</v>
      </c>
      <c r="U759" s="101" t="s">
        <v>1045</v>
      </c>
      <c r="V759" s="91"/>
      <c r="W759" s="91"/>
      <c r="X759" s="91"/>
      <c r="Y759" s="91"/>
      <c r="Z759" s="91"/>
      <c r="AA759" s="13"/>
      <c r="AB759" s="13"/>
      <c r="AC759" s="13"/>
      <c r="AD759" s="13"/>
      <c r="AE759" s="16"/>
      <c r="AF759" s="8"/>
    </row>
    <row r="760" spans="1:32" ht="13.4" customHeight="1" outlineLevel="1" x14ac:dyDescent="0.35">
      <c r="A760" s="6"/>
      <c r="B760" s="95"/>
      <c r="C760" s="17"/>
      <c r="D760" s="17"/>
      <c r="E760" s="17"/>
      <c r="F760" s="13"/>
      <c r="H760" s="34"/>
      <c r="I760" s="34"/>
      <c r="J760" s="32"/>
      <c r="K760" s="142" t="s">
        <v>178</v>
      </c>
      <c r="L760" s="99" t="s">
        <v>342</v>
      </c>
      <c r="M760" s="658">
        <v>0</v>
      </c>
      <c r="N760" s="658">
        <v>0</v>
      </c>
      <c r="O760" s="658">
        <v>0</v>
      </c>
      <c r="P760" s="658">
        <v>0</v>
      </c>
      <c r="Q760" s="658">
        <v>0</v>
      </c>
      <c r="R760" s="658">
        <v>0</v>
      </c>
      <c r="S760" s="658">
        <v>0</v>
      </c>
      <c r="T760" s="658">
        <v>0</v>
      </c>
      <c r="U760" s="658">
        <v>0</v>
      </c>
      <c r="V760" s="91"/>
      <c r="W760" s="91"/>
      <c r="X760" s="91"/>
      <c r="Y760" s="91"/>
      <c r="Z760" s="91"/>
      <c r="AA760" s="13"/>
      <c r="AB760" s="13"/>
      <c r="AC760" s="13"/>
      <c r="AD760" s="13"/>
      <c r="AE760" s="16"/>
      <c r="AF760" s="8"/>
    </row>
    <row r="761" spans="1:32" ht="13.4" customHeight="1" outlineLevel="1" x14ac:dyDescent="0.35">
      <c r="A761" s="6"/>
      <c r="B761" s="95"/>
      <c r="C761" s="17"/>
      <c r="D761" s="17"/>
      <c r="E761" s="17"/>
      <c r="F761" s="13"/>
      <c r="G761" s="48"/>
      <c r="H761" s="34"/>
      <c r="I761" s="34"/>
      <c r="J761" s="32"/>
      <c r="K761" s="32"/>
      <c r="L761" s="99" t="s">
        <v>107</v>
      </c>
      <c r="M761" s="658">
        <v>0.5</v>
      </c>
      <c r="N761" s="658">
        <v>1</v>
      </c>
      <c r="O761" s="658">
        <v>4</v>
      </c>
      <c r="P761" s="658">
        <v>2</v>
      </c>
      <c r="Q761" s="658">
        <v>4</v>
      </c>
      <c r="R761" s="658">
        <v>6</v>
      </c>
      <c r="S761" s="658">
        <v>4</v>
      </c>
      <c r="T761" s="658">
        <v>4</v>
      </c>
      <c r="U761" s="658">
        <f t="shared" ref="U761:U769" si="30">Q761*0.7</f>
        <v>2.8</v>
      </c>
      <c r="V761" s="91"/>
      <c r="W761" s="91"/>
      <c r="X761" s="91"/>
      <c r="Y761" s="91"/>
      <c r="Z761" s="91"/>
      <c r="AA761" s="13"/>
      <c r="AB761" s="13"/>
      <c r="AC761" s="13"/>
      <c r="AD761" s="13"/>
      <c r="AE761" s="16"/>
      <c r="AF761" s="8"/>
    </row>
    <row r="762" spans="1:32" ht="13.4" customHeight="1" outlineLevel="1" x14ac:dyDescent="0.35">
      <c r="A762" s="6"/>
      <c r="B762" s="95"/>
      <c r="C762" s="17"/>
      <c r="D762" s="17"/>
      <c r="E762" s="17"/>
      <c r="F762" s="13"/>
      <c r="G762" s="48"/>
      <c r="H762" s="34"/>
      <c r="I762" s="34"/>
      <c r="J762" s="32"/>
      <c r="K762" s="32"/>
      <c r="L762" s="99" t="s">
        <v>108</v>
      </c>
      <c r="M762" s="658">
        <v>0.5</v>
      </c>
      <c r="N762" s="658">
        <v>1</v>
      </c>
      <c r="O762" s="658">
        <v>4</v>
      </c>
      <c r="P762" s="658">
        <v>2</v>
      </c>
      <c r="Q762" s="658">
        <v>4</v>
      </c>
      <c r="R762" s="658">
        <v>6</v>
      </c>
      <c r="S762" s="658">
        <v>4</v>
      </c>
      <c r="T762" s="658">
        <v>4</v>
      </c>
      <c r="U762" s="658">
        <f t="shared" si="30"/>
        <v>2.8</v>
      </c>
      <c r="V762" s="91"/>
      <c r="W762" s="91"/>
      <c r="X762" s="91"/>
      <c r="Y762" s="91"/>
      <c r="Z762" s="91"/>
      <c r="AA762" s="13"/>
      <c r="AB762" s="13"/>
      <c r="AC762" s="13"/>
      <c r="AD762" s="13"/>
      <c r="AE762" s="16"/>
      <c r="AF762" s="8"/>
    </row>
    <row r="763" spans="1:32" ht="13.4" customHeight="1" outlineLevel="1" x14ac:dyDescent="0.35">
      <c r="A763" s="6"/>
      <c r="B763" s="95"/>
      <c r="C763" s="17"/>
      <c r="D763" s="17"/>
      <c r="E763" s="17"/>
      <c r="F763" s="13"/>
      <c r="G763" s="48"/>
      <c r="H763" s="34"/>
      <c r="I763" s="34"/>
      <c r="J763" s="32"/>
      <c r="K763" s="32"/>
      <c r="L763" s="99" t="s">
        <v>109</v>
      </c>
      <c r="M763" s="658">
        <v>0.5</v>
      </c>
      <c r="N763" s="658">
        <v>1</v>
      </c>
      <c r="O763" s="658">
        <v>4</v>
      </c>
      <c r="P763" s="658">
        <v>2</v>
      </c>
      <c r="Q763" s="658">
        <v>4</v>
      </c>
      <c r="R763" s="658">
        <v>6</v>
      </c>
      <c r="S763" s="658">
        <v>4</v>
      </c>
      <c r="T763" s="658">
        <v>4</v>
      </c>
      <c r="U763" s="658">
        <f t="shared" si="30"/>
        <v>2.8</v>
      </c>
      <c r="V763" s="91"/>
      <c r="W763" s="91"/>
      <c r="X763" s="91"/>
      <c r="Y763" s="91"/>
      <c r="Z763" s="91"/>
      <c r="AA763" s="13"/>
      <c r="AB763" s="13"/>
      <c r="AC763" s="13"/>
      <c r="AD763" s="13"/>
      <c r="AE763" s="16"/>
      <c r="AF763" s="8"/>
    </row>
    <row r="764" spans="1:32" ht="13.4" customHeight="1" outlineLevel="1" x14ac:dyDescent="0.35">
      <c r="A764" s="6"/>
      <c r="B764" s="95"/>
      <c r="C764" s="17"/>
      <c r="D764" s="17"/>
      <c r="E764" s="17"/>
      <c r="F764" s="13"/>
      <c r="G764" s="48"/>
      <c r="H764" s="34"/>
      <c r="I764" s="34"/>
      <c r="J764" s="32"/>
      <c r="K764" s="32"/>
      <c r="L764" s="99" t="s">
        <v>110</v>
      </c>
      <c r="M764" s="658">
        <v>0.5</v>
      </c>
      <c r="N764" s="658">
        <v>1</v>
      </c>
      <c r="O764" s="658">
        <v>4</v>
      </c>
      <c r="P764" s="658">
        <v>2</v>
      </c>
      <c r="Q764" s="658">
        <v>4</v>
      </c>
      <c r="R764" s="658">
        <v>6</v>
      </c>
      <c r="S764" s="658">
        <v>4</v>
      </c>
      <c r="T764" s="658">
        <v>4</v>
      </c>
      <c r="U764" s="658">
        <f t="shared" si="30"/>
        <v>2.8</v>
      </c>
      <c r="V764" s="91"/>
      <c r="W764" s="91"/>
      <c r="X764" s="91"/>
      <c r="Y764" s="91"/>
      <c r="Z764" s="91"/>
      <c r="AA764" s="13"/>
      <c r="AB764" s="13"/>
      <c r="AC764" s="13"/>
      <c r="AD764" s="13"/>
      <c r="AE764" s="16"/>
      <c r="AF764" s="8"/>
    </row>
    <row r="765" spans="1:32" ht="13.4" customHeight="1" outlineLevel="1" x14ac:dyDescent="0.35">
      <c r="A765" s="6"/>
      <c r="B765" s="95"/>
      <c r="C765" s="17"/>
      <c r="D765" s="17"/>
      <c r="E765" s="17"/>
      <c r="F765" s="13"/>
      <c r="G765" s="48"/>
      <c r="H765" s="34"/>
      <c r="I765" s="34"/>
      <c r="J765" s="32"/>
      <c r="K765" s="32"/>
      <c r="L765" s="99" t="s">
        <v>111</v>
      </c>
      <c r="M765" s="658">
        <v>0.5</v>
      </c>
      <c r="N765" s="658">
        <v>1</v>
      </c>
      <c r="O765" s="658">
        <v>4</v>
      </c>
      <c r="P765" s="658">
        <v>2</v>
      </c>
      <c r="Q765" s="658">
        <v>4</v>
      </c>
      <c r="R765" s="658">
        <v>6</v>
      </c>
      <c r="S765" s="658">
        <v>4</v>
      </c>
      <c r="T765" s="658">
        <v>4</v>
      </c>
      <c r="U765" s="658">
        <f t="shared" si="30"/>
        <v>2.8</v>
      </c>
      <c r="V765" s="91"/>
      <c r="W765" s="91"/>
      <c r="X765" s="91"/>
      <c r="Y765" s="91"/>
      <c r="Z765" s="91"/>
      <c r="AA765" s="13"/>
      <c r="AB765" s="13"/>
      <c r="AC765" s="13"/>
      <c r="AD765" s="13"/>
      <c r="AE765" s="16"/>
      <c r="AF765" s="8"/>
    </row>
    <row r="766" spans="1:32" ht="13.4" customHeight="1" outlineLevel="1" x14ac:dyDescent="0.35">
      <c r="A766" s="6"/>
      <c r="B766" s="95"/>
      <c r="C766" s="17"/>
      <c r="D766" s="17"/>
      <c r="E766" s="17"/>
      <c r="F766" s="13"/>
      <c r="G766" s="48"/>
      <c r="H766" s="34"/>
      <c r="I766" s="34"/>
      <c r="J766" s="32"/>
      <c r="K766" s="32"/>
      <c r="L766" s="99" t="s">
        <v>112</v>
      </c>
      <c r="M766" s="658">
        <v>0.5</v>
      </c>
      <c r="N766" s="658">
        <v>1</v>
      </c>
      <c r="O766" s="658">
        <v>4</v>
      </c>
      <c r="P766" s="658">
        <v>2</v>
      </c>
      <c r="Q766" s="658">
        <v>4</v>
      </c>
      <c r="R766" s="658">
        <v>6</v>
      </c>
      <c r="S766" s="658">
        <v>4</v>
      </c>
      <c r="T766" s="658">
        <v>4</v>
      </c>
      <c r="U766" s="658">
        <f t="shared" si="30"/>
        <v>2.8</v>
      </c>
      <c r="V766" s="91"/>
      <c r="W766" s="91"/>
      <c r="X766" s="91"/>
      <c r="Y766" s="91"/>
      <c r="Z766" s="91"/>
      <c r="AA766" s="13"/>
      <c r="AB766" s="13"/>
      <c r="AC766" s="13"/>
      <c r="AD766" s="13"/>
      <c r="AE766" s="16"/>
      <c r="AF766" s="8"/>
    </row>
    <row r="767" spans="1:32" ht="13.4" customHeight="1" outlineLevel="1" x14ac:dyDescent="0.35">
      <c r="A767" s="6"/>
      <c r="B767" s="95"/>
      <c r="C767" s="17"/>
      <c r="D767" s="17"/>
      <c r="E767" s="17"/>
      <c r="F767" s="13"/>
      <c r="G767" s="48"/>
      <c r="H767" s="34"/>
      <c r="I767" s="34"/>
      <c r="J767" s="32"/>
      <c r="K767" s="32"/>
      <c r="L767" s="99" t="s">
        <v>113</v>
      </c>
      <c r="M767" s="658">
        <v>0.5</v>
      </c>
      <c r="N767" s="658">
        <v>1</v>
      </c>
      <c r="O767" s="658">
        <v>4</v>
      </c>
      <c r="P767" s="658">
        <v>2</v>
      </c>
      <c r="Q767" s="658">
        <v>4</v>
      </c>
      <c r="R767" s="658">
        <v>6</v>
      </c>
      <c r="S767" s="658">
        <v>4</v>
      </c>
      <c r="T767" s="658">
        <v>4</v>
      </c>
      <c r="U767" s="658">
        <f t="shared" si="30"/>
        <v>2.8</v>
      </c>
      <c r="V767" s="91"/>
      <c r="W767" s="91"/>
      <c r="X767" s="91"/>
      <c r="Y767" s="91"/>
      <c r="Z767" s="91"/>
      <c r="AA767" s="13"/>
      <c r="AB767" s="13"/>
      <c r="AC767" s="13"/>
      <c r="AD767" s="13"/>
      <c r="AE767" s="16"/>
      <c r="AF767" s="8"/>
    </row>
    <row r="768" spans="1:32" ht="13.4" customHeight="1" outlineLevel="1" x14ac:dyDescent="0.35">
      <c r="A768" s="6"/>
      <c r="B768" s="95"/>
      <c r="C768" s="17"/>
      <c r="D768" s="17"/>
      <c r="E768" s="17"/>
      <c r="F768" s="13"/>
      <c r="G768" s="48"/>
      <c r="H768" s="34"/>
      <c r="I768" s="34"/>
      <c r="J768" s="32"/>
      <c r="K768" s="32"/>
      <c r="L768" s="99" t="s">
        <v>114</v>
      </c>
      <c r="M768" s="658">
        <v>0.5</v>
      </c>
      <c r="N768" s="658">
        <v>1</v>
      </c>
      <c r="O768" s="658">
        <v>4</v>
      </c>
      <c r="P768" s="658">
        <v>2</v>
      </c>
      <c r="Q768" s="658">
        <v>4</v>
      </c>
      <c r="R768" s="658">
        <v>6</v>
      </c>
      <c r="S768" s="658">
        <v>4</v>
      </c>
      <c r="T768" s="658">
        <v>4</v>
      </c>
      <c r="U768" s="658">
        <f t="shared" si="30"/>
        <v>2.8</v>
      </c>
      <c r="V768" s="91"/>
      <c r="W768" s="91"/>
      <c r="X768" s="91"/>
      <c r="Y768" s="91"/>
      <c r="Z768" s="91"/>
      <c r="AA768" s="13"/>
      <c r="AB768" s="13"/>
      <c r="AC768" s="13"/>
      <c r="AD768" s="13"/>
      <c r="AE768" s="16"/>
      <c r="AF768" s="8"/>
    </row>
    <row r="769" spans="1:58" ht="13.4" customHeight="1" outlineLevel="1" x14ac:dyDescent="0.35">
      <c r="A769" s="6"/>
      <c r="B769" s="95"/>
      <c r="C769" s="17"/>
      <c r="D769" s="17"/>
      <c r="E769" s="17"/>
      <c r="F769" s="13"/>
      <c r="G769" s="48"/>
      <c r="H769" s="34"/>
      <c r="I769" s="34"/>
      <c r="J769" s="32"/>
      <c r="K769" s="32"/>
      <c r="L769" s="99" t="s">
        <v>115</v>
      </c>
      <c r="M769" s="658">
        <v>0.5</v>
      </c>
      <c r="N769" s="658">
        <v>1</v>
      </c>
      <c r="O769" s="658">
        <v>4</v>
      </c>
      <c r="P769" s="658">
        <v>2</v>
      </c>
      <c r="Q769" s="658">
        <v>4</v>
      </c>
      <c r="R769" s="658">
        <v>6</v>
      </c>
      <c r="S769" s="658">
        <v>4</v>
      </c>
      <c r="T769" s="658">
        <v>4</v>
      </c>
      <c r="U769" s="658">
        <f t="shared" si="30"/>
        <v>2.8</v>
      </c>
      <c r="V769" s="91"/>
      <c r="W769" s="91"/>
      <c r="X769" s="91"/>
      <c r="Y769" s="91"/>
      <c r="Z769" s="91"/>
      <c r="AA769" s="13"/>
      <c r="AB769" s="13"/>
      <c r="AC769" s="13"/>
      <c r="AD769" s="13"/>
      <c r="AE769" s="16"/>
      <c r="AF769" s="8"/>
    </row>
    <row r="770" spans="1:58" s="104" customFormat="1" ht="13.4" hidden="1" customHeight="1" outlineLevel="2" x14ac:dyDescent="0.35">
      <c r="A770" s="102"/>
      <c r="B770" s="95"/>
      <c r="C770" s="17"/>
      <c r="D770" s="17"/>
      <c r="E770" s="17"/>
      <c r="F770" s="13"/>
      <c r="G770" s="86"/>
      <c r="H770" s="86"/>
      <c r="K770" s="99" t="s">
        <v>357</v>
      </c>
      <c r="L770" s="99" t="s">
        <v>342</v>
      </c>
      <c r="M770" s="5">
        <f>INDEX(M$760:M$769,MATCH($L770,$L$760:$L$769,0))</f>
        <v>0</v>
      </c>
      <c r="N770" s="5">
        <f t="shared" ref="N770:U785" si="31">INDEX(N$760:N$769,MATCH($L770,$L$760:$L$769,0))</f>
        <v>0</v>
      </c>
      <c r="O770" s="5">
        <f t="shared" si="31"/>
        <v>0</v>
      </c>
      <c r="P770" s="5">
        <f t="shared" si="31"/>
        <v>0</v>
      </c>
      <c r="Q770" s="5">
        <f t="shared" si="31"/>
        <v>0</v>
      </c>
      <c r="R770" s="5">
        <f t="shared" si="31"/>
        <v>0</v>
      </c>
      <c r="S770" s="5">
        <f t="shared" si="31"/>
        <v>0</v>
      </c>
      <c r="T770" s="5">
        <f t="shared" si="31"/>
        <v>0</v>
      </c>
      <c r="U770" s="5">
        <f t="shared" si="31"/>
        <v>0</v>
      </c>
      <c r="V770" s="86"/>
      <c r="W770" s="86"/>
      <c r="X770" s="86"/>
      <c r="Y770" s="86"/>
      <c r="Z770" s="86"/>
      <c r="AA770" s="86"/>
      <c r="AB770" s="86"/>
      <c r="AC770" s="86"/>
      <c r="AD770" s="86"/>
      <c r="AE770" s="16"/>
      <c r="AF770" s="8"/>
      <c r="AG770"/>
      <c r="AH770"/>
      <c r="AI770"/>
      <c r="AJ770"/>
      <c r="AK770"/>
      <c r="AL770"/>
      <c r="AM770"/>
      <c r="AN770"/>
      <c r="AO770"/>
      <c r="AP770"/>
      <c r="AQ770"/>
      <c r="AR770"/>
      <c r="AS770"/>
      <c r="AT770"/>
      <c r="AU770"/>
      <c r="AV770"/>
      <c r="AW770"/>
      <c r="AX770"/>
      <c r="AY770"/>
      <c r="AZ770"/>
      <c r="BA770"/>
      <c r="BB770"/>
      <c r="BC770"/>
      <c r="BD770"/>
      <c r="BE770"/>
      <c r="BF770"/>
    </row>
    <row r="771" spans="1:58" s="104" customFormat="1" ht="13.4" hidden="1" customHeight="1" outlineLevel="2" x14ac:dyDescent="0.35">
      <c r="A771" s="102"/>
      <c r="B771" s="95"/>
      <c r="C771" s="17"/>
      <c r="D771" s="17"/>
      <c r="E771" s="17"/>
      <c r="F771" s="13"/>
      <c r="G771" s="86"/>
      <c r="H771" s="86"/>
      <c r="K771" s="99"/>
      <c r="L771" s="99" t="s">
        <v>107</v>
      </c>
      <c r="M771" s="5">
        <f t="shared" ref="M771:U802" si="32">INDEX(M$760:M$769,MATCH($L771,$L$760:$L$769,0))</f>
        <v>0.5</v>
      </c>
      <c r="N771" s="5">
        <f t="shared" si="31"/>
        <v>1</v>
      </c>
      <c r="O771" s="5">
        <f t="shared" si="31"/>
        <v>4</v>
      </c>
      <c r="P771" s="5">
        <f t="shared" si="31"/>
        <v>2</v>
      </c>
      <c r="Q771" s="5">
        <f t="shared" si="31"/>
        <v>4</v>
      </c>
      <c r="R771" s="5">
        <f t="shared" si="31"/>
        <v>6</v>
      </c>
      <c r="S771" s="5">
        <f t="shared" si="31"/>
        <v>4</v>
      </c>
      <c r="T771" s="5">
        <f t="shared" si="31"/>
        <v>4</v>
      </c>
      <c r="U771" s="5">
        <f t="shared" si="31"/>
        <v>2.8</v>
      </c>
      <c r="V771" s="86"/>
      <c r="W771" s="86"/>
      <c r="X771" s="86"/>
      <c r="Y771" s="86"/>
      <c r="Z771" s="86"/>
      <c r="AA771" s="86"/>
      <c r="AB771" s="86"/>
      <c r="AC771" s="86"/>
      <c r="AD771" s="86"/>
      <c r="AE771" s="16"/>
      <c r="AF771" s="8"/>
      <c r="AG771"/>
      <c r="AH771"/>
      <c r="AI771"/>
      <c r="AJ771"/>
      <c r="AK771"/>
      <c r="AL771"/>
      <c r="AM771"/>
      <c r="AN771"/>
      <c r="AO771"/>
      <c r="AP771"/>
      <c r="AQ771"/>
      <c r="AR771"/>
      <c r="AS771"/>
      <c r="AT771"/>
      <c r="AU771"/>
      <c r="AV771"/>
      <c r="AW771"/>
      <c r="AX771"/>
      <c r="AY771"/>
      <c r="AZ771"/>
      <c r="BA771"/>
      <c r="BB771"/>
      <c r="BC771"/>
      <c r="BD771"/>
      <c r="BE771"/>
      <c r="BF771"/>
    </row>
    <row r="772" spans="1:58" s="104" customFormat="1" ht="13.4" hidden="1" customHeight="1" outlineLevel="2" x14ac:dyDescent="0.35">
      <c r="A772" s="102"/>
      <c r="B772" s="95"/>
      <c r="C772" s="17"/>
      <c r="D772" s="17"/>
      <c r="E772" s="17"/>
      <c r="F772" s="13"/>
      <c r="G772" s="86"/>
      <c r="H772" s="86"/>
      <c r="K772" s="99"/>
      <c r="L772" s="99" t="s">
        <v>108</v>
      </c>
      <c r="M772" s="5">
        <f t="shared" si="32"/>
        <v>0.5</v>
      </c>
      <c r="N772" s="5">
        <f t="shared" si="31"/>
        <v>1</v>
      </c>
      <c r="O772" s="5">
        <f t="shared" si="31"/>
        <v>4</v>
      </c>
      <c r="P772" s="5">
        <f t="shared" si="31"/>
        <v>2</v>
      </c>
      <c r="Q772" s="5">
        <f t="shared" si="31"/>
        <v>4</v>
      </c>
      <c r="R772" s="5">
        <f t="shared" si="31"/>
        <v>6</v>
      </c>
      <c r="S772" s="5">
        <f t="shared" si="31"/>
        <v>4</v>
      </c>
      <c r="T772" s="5">
        <f t="shared" si="31"/>
        <v>4</v>
      </c>
      <c r="U772" s="5">
        <f t="shared" si="31"/>
        <v>2.8</v>
      </c>
      <c r="V772" s="86"/>
      <c r="W772" s="86"/>
      <c r="X772" s="86"/>
      <c r="Y772" s="86"/>
      <c r="Z772" s="86"/>
      <c r="AA772" s="86"/>
      <c r="AB772" s="86"/>
      <c r="AC772" s="86"/>
      <c r="AD772" s="86"/>
      <c r="AE772" s="16"/>
      <c r="AF772" s="8"/>
      <c r="AG772"/>
      <c r="AH772"/>
      <c r="AI772"/>
      <c r="AJ772"/>
      <c r="AK772"/>
      <c r="AL772"/>
      <c r="AM772"/>
      <c r="AN772"/>
      <c r="AO772"/>
      <c r="AP772"/>
      <c r="AQ772"/>
      <c r="AR772"/>
      <c r="AS772"/>
      <c r="AT772"/>
      <c r="AU772"/>
      <c r="AV772"/>
      <c r="AW772"/>
      <c r="AX772"/>
      <c r="AY772"/>
      <c r="AZ772"/>
      <c r="BA772"/>
      <c r="BB772"/>
      <c r="BC772"/>
      <c r="BD772"/>
      <c r="BE772"/>
      <c r="BF772"/>
    </row>
    <row r="773" spans="1:58" s="104" customFormat="1" ht="13.4" hidden="1" customHeight="1" outlineLevel="2" x14ac:dyDescent="0.35">
      <c r="A773" s="102"/>
      <c r="B773" s="95"/>
      <c r="C773" s="17"/>
      <c r="D773" s="17"/>
      <c r="E773" s="17"/>
      <c r="F773" s="13"/>
      <c r="G773" s="86"/>
      <c r="H773" s="86"/>
      <c r="K773" s="99"/>
      <c r="L773" s="99" t="s">
        <v>109</v>
      </c>
      <c r="M773" s="5">
        <f t="shared" si="32"/>
        <v>0.5</v>
      </c>
      <c r="N773" s="5">
        <f t="shared" si="31"/>
        <v>1</v>
      </c>
      <c r="O773" s="5">
        <f t="shared" si="31"/>
        <v>4</v>
      </c>
      <c r="P773" s="5">
        <f t="shared" si="31"/>
        <v>2</v>
      </c>
      <c r="Q773" s="5">
        <f t="shared" si="31"/>
        <v>4</v>
      </c>
      <c r="R773" s="5">
        <f t="shared" si="31"/>
        <v>6</v>
      </c>
      <c r="S773" s="5">
        <f t="shared" si="31"/>
        <v>4</v>
      </c>
      <c r="T773" s="5">
        <f t="shared" si="31"/>
        <v>4</v>
      </c>
      <c r="U773" s="5">
        <f t="shared" si="31"/>
        <v>2.8</v>
      </c>
      <c r="V773" s="86"/>
      <c r="W773" s="86"/>
      <c r="X773" s="86"/>
      <c r="Y773" s="86"/>
      <c r="Z773" s="86"/>
      <c r="AA773" s="86"/>
      <c r="AB773" s="86"/>
      <c r="AC773" s="86"/>
      <c r="AD773" s="86"/>
      <c r="AE773" s="16"/>
      <c r="AF773" s="8"/>
      <c r="AG773"/>
      <c r="AH773"/>
      <c r="AI773"/>
      <c r="AJ773"/>
      <c r="AK773"/>
      <c r="AL773"/>
      <c r="AM773"/>
      <c r="AN773"/>
      <c r="AO773"/>
      <c r="AP773"/>
      <c r="AQ773"/>
      <c r="AR773"/>
      <c r="AS773"/>
      <c r="AT773"/>
      <c r="AU773"/>
      <c r="AV773"/>
      <c r="AW773"/>
      <c r="AX773"/>
      <c r="AY773"/>
      <c r="AZ773"/>
      <c r="BA773"/>
      <c r="BB773"/>
      <c r="BC773"/>
      <c r="BD773"/>
      <c r="BE773"/>
      <c r="BF773"/>
    </row>
    <row r="774" spans="1:58" s="104" customFormat="1" ht="13.4" hidden="1" customHeight="1" outlineLevel="2" x14ac:dyDescent="0.35">
      <c r="A774" s="102"/>
      <c r="B774" s="95"/>
      <c r="C774" s="17"/>
      <c r="D774" s="17"/>
      <c r="E774" s="17"/>
      <c r="F774" s="13"/>
      <c r="G774" s="86"/>
      <c r="H774" s="86"/>
      <c r="K774" s="99"/>
      <c r="L774" s="99" t="s">
        <v>110</v>
      </c>
      <c r="M774" s="5">
        <f t="shared" si="32"/>
        <v>0.5</v>
      </c>
      <c r="N774" s="5">
        <f t="shared" si="31"/>
        <v>1</v>
      </c>
      <c r="O774" s="5">
        <f t="shared" si="31"/>
        <v>4</v>
      </c>
      <c r="P774" s="5">
        <f t="shared" si="31"/>
        <v>2</v>
      </c>
      <c r="Q774" s="5">
        <f t="shared" si="31"/>
        <v>4</v>
      </c>
      <c r="R774" s="5">
        <f t="shared" si="31"/>
        <v>6</v>
      </c>
      <c r="S774" s="5">
        <f t="shared" si="31"/>
        <v>4</v>
      </c>
      <c r="T774" s="5">
        <f t="shared" si="31"/>
        <v>4</v>
      </c>
      <c r="U774" s="5">
        <f t="shared" si="31"/>
        <v>2.8</v>
      </c>
      <c r="V774" s="86"/>
      <c r="W774" s="86"/>
      <c r="X774" s="86"/>
      <c r="Y774" s="86"/>
      <c r="Z774" s="86"/>
      <c r="AA774" s="86"/>
      <c r="AB774" s="86"/>
      <c r="AC774" s="86"/>
      <c r="AD774" s="86"/>
      <c r="AE774" s="16"/>
      <c r="AF774" s="8"/>
      <c r="AG774"/>
      <c r="AH774"/>
      <c r="AI774"/>
      <c r="AJ774"/>
      <c r="AK774"/>
      <c r="AL774"/>
      <c r="AM774"/>
      <c r="AN774"/>
      <c r="AO774"/>
      <c r="AP774"/>
      <c r="AQ774"/>
      <c r="AR774"/>
      <c r="AS774"/>
      <c r="AT774"/>
      <c r="AU774"/>
      <c r="AV774"/>
      <c r="AW774"/>
      <c r="AX774"/>
      <c r="AY774"/>
      <c r="AZ774"/>
      <c r="BA774"/>
      <c r="BB774"/>
      <c r="BC774"/>
      <c r="BD774"/>
      <c r="BE774"/>
      <c r="BF774"/>
    </row>
    <row r="775" spans="1:58" s="104" customFormat="1" ht="13.4" hidden="1" customHeight="1" outlineLevel="2" x14ac:dyDescent="0.35">
      <c r="A775" s="102"/>
      <c r="B775" s="95"/>
      <c r="C775" s="17"/>
      <c r="D775" s="17"/>
      <c r="E775" s="17"/>
      <c r="F775" s="13"/>
      <c r="G775" s="86"/>
      <c r="H775" s="86"/>
      <c r="K775" s="99"/>
      <c r="L775" s="99" t="s">
        <v>111</v>
      </c>
      <c r="M775" s="5">
        <f t="shared" si="32"/>
        <v>0.5</v>
      </c>
      <c r="N775" s="5">
        <f t="shared" si="31"/>
        <v>1</v>
      </c>
      <c r="O775" s="5">
        <f t="shared" si="31"/>
        <v>4</v>
      </c>
      <c r="P775" s="5">
        <f t="shared" si="31"/>
        <v>2</v>
      </c>
      <c r="Q775" s="5">
        <f t="shared" si="31"/>
        <v>4</v>
      </c>
      <c r="R775" s="5">
        <f t="shared" si="31"/>
        <v>6</v>
      </c>
      <c r="S775" s="5">
        <f t="shared" si="31"/>
        <v>4</v>
      </c>
      <c r="T775" s="5">
        <f t="shared" si="31"/>
        <v>4</v>
      </c>
      <c r="U775" s="5">
        <f t="shared" si="31"/>
        <v>2.8</v>
      </c>
      <c r="V775" s="86"/>
      <c r="W775" s="86"/>
      <c r="X775" s="86"/>
      <c r="Y775" s="86"/>
      <c r="Z775" s="86"/>
      <c r="AA775" s="86"/>
      <c r="AB775" s="86"/>
      <c r="AC775" s="86"/>
      <c r="AD775" s="86"/>
      <c r="AE775" s="16"/>
      <c r="AF775" s="8"/>
      <c r="AG775"/>
      <c r="AH775"/>
      <c r="AI775"/>
      <c r="AJ775"/>
      <c r="AK775"/>
      <c r="AL775"/>
      <c r="AM775"/>
      <c r="AN775"/>
      <c r="AO775"/>
      <c r="AP775"/>
      <c r="AQ775"/>
      <c r="AR775"/>
      <c r="AS775"/>
      <c r="AT775"/>
      <c r="AU775"/>
      <c r="AV775"/>
      <c r="AW775"/>
      <c r="AX775"/>
      <c r="AY775"/>
      <c r="AZ775"/>
      <c r="BA775"/>
      <c r="BB775"/>
      <c r="BC775"/>
      <c r="BD775"/>
      <c r="BE775"/>
      <c r="BF775"/>
    </row>
    <row r="776" spans="1:58" s="104" customFormat="1" ht="13.4" hidden="1" customHeight="1" outlineLevel="2" x14ac:dyDescent="0.35">
      <c r="A776" s="102"/>
      <c r="B776" s="95"/>
      <c r="C776" s="17"/>
      <c r="D776" s="17"/>
      <c r="E776" s="17"/>
      <c r="F776" s="13"/>
      <c r="G776" s="86"/>
      <c r="H776" s="86"/>
      <c r="K776" s="99"/>
      <c r="L776" s="99" t="s">
        <v>112</v>
      </c>
      <c r="M776" s="5">
        <f t="shared" si="32"/>
        <v>0.5</v>
      </c>
      <c r="N776" s="5">
        <f t="shared" si="31"/>
        <v>1</v>
      </c>
      <c r="O776" s="5">
        <f t="shared" si="31"/>
        <v>4</v>
      </c>
      <c r="P776" s="5">
        <f t="shared" si="31"/>
        <v>2</v>
      </c>
      <c r="Q776" s="5">
        <f t="shared" si="31"/>
        <v>4</v>
      </c>
      <c r="R776" s="5">
        <f t="shared" si="31"/>
        <v>6</v>
      </c>
      <c r="S776" s="5">
        <f t="shared" si="31"/>
        <v>4</v>
      </c>
      <c r="T776" s="5">
        <f t="shared" si="31"/>
        <v>4</v>
      </c>
      <c r="U776" s="5">
        <f t="shared" si="31"/>
        <v>2.8</v>
      </c>
      <c r="V776" s="86"/>
      <c r="W776" s="86"/>
      <c r="X776" s="86"/>
      <c r="Y776" s="86"/>
      <c r="Z776" s="86"/>
      <c r="AA776" s="86"/>
      <c r="AB776" s="86"/>
      <c r="AC776" s="86"/>
      <c r="AD776" s="86"/>
      <c r="AE776" s="16"/>
      <c r="AF776" s="8"/>
      <c r="AG776"/>
      <c r="AH776"/>
      <c r="AI776"/>
      <c r="AJ776"/>
      <c r="AK776"/>
      <c r="AL776"/>
      <c r="AM776"/>
      <c r="AN776"/>
      <c r="AO776"/>
      <c r="AP776"/>
      <c r="AQ776"/>
      <c r="AR776"/>
      <c r="AS776"/>
      <c r="AT776"/>
      <c r="AU776"/>
      <c r="AV776"/>
      <c r="AW776"/>
      <c r="AX776"/>
      <c r="AY776"/>
      <c r="AZ776"/>
      <c r="BA776"/>
      <c r="BB776"/>
      <c r="BC776"/>
      <c r="BD776"/>
      <c r="BE776"/>
      <c r="BF776"/>
    </row>
    <row r="777" spans="1:58" s="104" customFormat="1" ht="13.4" hidden="1" customHeight="1" outlineLevel="2" x14ac:dyDescent="0.35">
      <c r="A777" s="102"/>
      <c r="B777" s="95"/>
      <c r="C777" s="17"/>
      <c r="D777" s="17"/>
      <c r="E777" s="17"/>
      <c r="F777" s="13"/>
      <c r="G777" s="86"/>
      <c r="H777" s="86"/>
      <c r="K777" s="99"/>
      <c r="L777" s="99" t="s">
        <v>113</v>
      </c>
      <c r="M777" s="5">
        <f t="shared" si="32"/>
        <v>0.5</v>
      </c>
      <c r="N777" s="5">
        <f t="shared" si="31"/>
        <v>1</v>
      </c>
      <c r="O777" s="5">
        <f t="shared" si="31"/>
        <v>4</v>
      </c>
      <c r="P777" s="5">
        <f t="shared" si="31"/>
        <v>2</v>
      </c>
      <c r="Q777" s="5">
        <f t="shared" si="31"/>
        <v>4</v>
      </c>
      <c r="R777" s="5">
        <f t="shared" si="31"/>
        <v>6</v>
      </c>
      <c r="S777" s="5">
        <f t="shared" si="31"/>
        <v>4</v>
      </c>
      <c r="T777" s="5">
        <f t="shared" si="31"/>
        <v>4</v>
      </c>
      <c r="U777" s="5">
        <f t="shared" si="31"/>
        <v>2.8</v>
      </c>
      <c r="V777" s="86"/>
      <c r="W777" s="86"/>
      <c r="X777" s="86"/>
      <c r="Y777" s="86"/>
      <c r="Z777" s="86"/>
      <c r="AA777" s="86"/>
      <c r="AB777" s="86"/>
      <c r="AC777" s="86"/>
      <c r="AD777" s="86"/>
      <c r="AE777" s="16"/>
      <c r="AF777" s="8"/>
      <c r="AG777"/>
      <c r="AH777"/>
      <c r="AI777"/>
      <c r="AJ777"/>
      <c r="AK777"/>
      <c r="AL777"/>
      <c r="AM777"/>
      <c r="AN777"/>
      <c r="AO777"/>
      <c r="AP777"/>
      <c r="AQ777"/>
      <c r="AR777"/>
      <c r="AS777"/>
      <c r="AT777"/>
      <c r="AU777"/>
      <c r="AV777"/>
      <c r="AW777"/>
      <c r="AX777"/>
      <c r="AY777"/>
      <c r="AZ777"/>
      <c r="BA777"/>
      <c r="BB777"/>
      <c r="BC777"/>
      <c r="BD777"/>
      <c r="BE777"/>
      <c r="BF777"/>
    </row>
    <row r="778" spans="1:58" s="104" customFormat="1" ht="13.4" hidden="1" customHeight="1" outlineLevel="2" x14ac:dyDescent="0.35">
      <c r="A778" s="102"/>
      <c r="B778" s="95"/>
      <c r="C778" s="17"/>
      <c r="D778" s="17"/>
      <c r="E778" s="17"/>
      <c r="F778" s="13"/>
      <c r="G778" s="86"/>
      <c r="H778" s="86"/>
      <c r="K778" s="99"/>
      <c r="L778" s="99" t="s">
        <v>114</v>
      </c>
      <c r="M778" s="5">
        <f t="shared" si="32"/>
        <v>0.5</v>
      </c>
      <c r="N778" s="5">
        <f t="shared" si="31"/>
        <v>1</v>
      </c>
      <c r="O778" s="5">
        <f t="shared" si="31"/>
        <v>4</v>
      </c>
      <c r="P778" s="5">
        <f t="shared" si="31"/>
        <v>2</v>
      </c>
      <c r="Q778" s="5">
        <f t="shared" si="31"/>
        <v>4</v>
      </c>
      <c r="R778" s="5">
        <f t="shared" si="31"/>
        <v>6</v>
      </c>
      <c r="S778" s="5">
        <f t="shared" si="31"/>
        <v>4</v>
      </c>
      <c r="T778" s="5">
        <f t="shared" si="31"/>
        <v>4</v>
      </c>
      <c r="U778" s="5">
        <f t="shared" si="31"/>
        <v>2.8</v>
      </c>
      <c r="V778" s="86"/>
      <c r="W778" s="86"/>
      <c r="X778" s="86"/>
      <c r="Y778" s="86"/>
      <c r="Z778" s="86"/>
      <c r="AA778" s="86"/>
      <c r="AB778" s="86"/>
      <c r="AC778" s="86"/>
      <c r="AD778" s="86"/>
      <c r="AE778" s="16"/>
      <c r="AF778" s="8"/>
      <c r="AG778"/>
      <c r="AH778"/>
      <c r="AI778"/>
      <c r="AJ778"/>
      <c r="AK778"/>
      <c r="AL778"/>
      <c r="AM778"/>
      <c r="AN778"/>
      <c r="AO778"/>
      <c r="AP778"/>
      <c r="AQ778"/>
      <c r="AR778"/>
      <c r="AS778"/>
      <c r="AT778"/>
      <c r="AU778"/>
      <c r="AV778"/>
      <c r="AW778"/>
      <c r="AX778"/>
      <c r="AY778"/>
      <c r="AZ778"/>
      <c r="BA778"/>
      <c r="BB778"/>
      <c r="BC778"/>
      <c r="BD778"/>
      <c r="BE778"/>
      <c r="BF778"/>
    </row>
    <row r="779" spans="1:58" s="104" customFormat="1" ht="13.4" hidden="1" customHeight="1" outlineLevel="2" x14ac:dyDescent="0.35">
      <c r="A779" s="102"/>
      <c r="B779" s="95"/>
      <c r="C779" s="17"/>
      <c r="D779" s="17"/>
      <c r="E779" s="17"/>
      <c r="F779" s="13"/>
      <c r="G779" s="86"/>
      <c r="H779" s="86"/>
      <c r="K779" s="99"/>
      <c r="L779" s="99" t="s">
        <v>115</v>
      </c>
      <c r="M779" s="5">
        <f t="shared" si="32"/>
        <v>0.5</v>
      </c>
      <c r="N779" s="5">
        <f t="shared" si="31"/>
        <v>1</v>
      </c>
      <c r="O779" s="5">
        <f t="shared" si="31"/>
        <v>4</v>
      </c>
      <c r="P779" s="5">
        <f t="shared" si="31"/>
        <v>2</v>
      </c>
      <c r="Q779" s="5">
        <f t="shared" si="31"/>
        <v>4</v>
      </c>
      <c r="R779" s="5">
        <f t="shared" si="31"/>
        <v>6</v>
      </c>
      <c r="S779" s="5">
        <f t="shared" si="31"/>
        <v>4</v>
      </c>
      <c r="T779" s="5">
        <f t="shared" si="31"/>
        <v>4</v>
      </c>
      <c r="U779" s="5">
        <f t="shared" si="31"/>
        <v>2.8</v>
      </c>
      <c r="V779" s="86"/>
      <c r="W779" s="86"/>
      <c r="X779" s="86"/>
      <c r="Y779" s="86"/>
      <c r="Z779" s="86"/>
      <c r="AA779" s="86"/>
      <c r="AB779" s="86"/>
      <c r="AC779" s="86"/>
      <c r="AD779" s="86"/>
      <c r="AE779" s="16"/>
      <c r="AF779" s="8"/>
      <c r="AG779"/>
      <c r="AH779"/>
      <c r="AI779"/>
      <c r="AJ779"/>
      <c r="AK779"/>
      <c r="AL779"/>
      <c r="AM779"/>
      <c r="AN779"/>
      <c r="AO779"/>
      <c r="AP779"/>
      <c r="AQ779"/>
      <c r="AR779"/>
      <c r="AS779"/>
      <c r="AT779"/>
      <c r="AU779"/>
      <c r="AV779"/>
      <c r="AW779"/>
      <c r="AX779"/>
      <c r="AY779"/>
      <c r="AZ779"/>
      <c r="BA779"/>
      <c r="BB779"/>
      <c r="BC779"/>
      <c r="BD779"/>
      <c r="BE779"/>
      <c r="BF779"/>
    </row>
    <row r="780" spans="1:58" s="104" customFormat="1" ht="13.4" hidden="1" customHeight="1" outlineLevel="2" x14ac:dyDescent="0.35">
      <c r="A780" s="102"/>
      <c r="B780" s="95"/>
      <c r="C780" s="17"/>
      <c r="D780" s="17"/>
      <c r="E780" s="17"/>
      <c r="F780" s="13"/>
      <c r="G780" s="86"/>
      <c r="H780" s="86"/>
      <c r="K780" s="99" t="s">
        <v>749</v>
      </c>
      <c r="L780" s="99" t="s">
        <v>342</v>
      </c>
      <c r="M780" s="5">
        <f t="shared" si="32"/>
        <v>0</v>
      </c>
      <c r="N780" s="5">
        <f t="shared" si="31"/>
        <v>0</v>
      </c>
      <c r="O780" s="5">
        <f t="shared" si="31"/>
        <v>0</v>
      </c>
      <c r="P780" s="5">
        <f t="shared" si="31"/>
        <v>0</v>
      </c>
      <c r="Q780" s="5">
        <f t="shared" si="31"/>
        <v>0</v>
      </c>
      <c r="R780" s="5">
        <f t="shared" si="31"/>
        <v>0</v>
      </c>
      <c r="S780" s="5">
        <f t="shared" si="31"/>
        <v>0</v>
      </c>
      <c r="T780" s="5">
        <f t="shared" si="31"/>
        <v>0</v>
      </c>
      <c r="U780" s="5">
        <f t="shared" si="31"/>
        <v>0</v>
      </c>
      <c r="V780" s="86"/>
      <c r="W780" s="86"/>
      <c r="X780" s="86"/>
      <c r="Y780" s="86"/>
      <c r="Z780" s="86"/>
      <c r="AA780" s="86"/>
      <c r="AB780" s="86"/>
      <c r="AC780" s="86"/>
      <c r="AD780" s="86"/>
      <c r="AE780" s="16"/>
      <c r="AF780" s="8"/>
      <c r="AG780"/>
      <c r="AH780"/>
      <c r="AI780"/>
      <c r="AJ780"/>
      <c r="AK780"/>
      <c r="AL780"/>
      <c r="AM780"/>
      <c r="AN780"/>
      <c r="AO780"/>
      <c r="AP780"/>
      <c r="AQ780"/>
      <c r="AR780"/>
      <c r="AS780"/>
      <c r="AT780"/>
      <c r="AU780"/>
      <c r="AV780"/>
      <c r="AW780"/>
      <c r="AX780"/>
      <c r="AY780"/>
      <c r="AZ780"/>
      <c r="BA780"/>
      <c r="BB780"/>
      <c r="BC780"/>
      <c r="BD780"/>
      <c r="BE780"/>
      <c r="BF780"/>
    </row>
    <row r="781" spans="1:58" s="104" customFormat="1" ht="13.4" hidden="1" customHeight="1" outlineLevel="2" x14ac:dyDescent="0.35">
      <c r="A781" s="102"/>
      <c r="B781" s="95"/>
      <c r="C781" s="17"/>
      <c r="D781" s="17"/>
      <c r="E781" s="17"/>
      <c r="F781" s="13"/>
      <c r="G781" s="86"/>
      <c r="H781" s="86"/>
      <c r="K781" s="99"/>
      <c r="L781" s="99" t="s">
        <v>107</v>
      </c>
      <c r="M781" s="5">
        <f t="shared" si="32"/>
        <v>0.5</v>
      </c>
      <c r="N781" s="5">
        <f t="shared" si="31"/>
        <v>1</v>
      </c>
      <c r="O781" s="5">
        <f t="shared" si="31"/>
        <v>4</v>
      </c>
      <c r="P781" s="5">
        <f t="shared" si="31"/>
        <v>2</v>
      </c>
      <c r="Q781" s="5">
        <f t="shared" si="31"/>
        <v>4</v>
      </c>
      <c r="R781" s="5">
        <f t="shared" si="31"/>
        <v>6</v>
      </c>
      <c r="S781" s="5">
        <f t="shared" si="31"/>
        <v>4</v>
      </c>
      <c r="T781" s="5">
        <f t="shared" si="31"/>
        <v>4</v>
      </c>
      <c r="U781" s="5">
        <f t="shared" si="31"/>
        <v>2.8</v>
      </c>
      <c r="V781" s="86"/>
      <c r="W781" s="86"/>
      <c r="X781" s="86"/>
      <c r="Y781" s="86"/>
      <c r="Z781" s="86"/>
      <c r="AA781" s="86"/>
      <c r="AB781" s="86"/>
      <c r="AC781" s="86"/>
      <c r="AD781" s="86"/>
      <c r="AE781" s="16"/>
      <c r="AF781" s="8"/>
      <c r="AG781"/>
      <c r="AH781"/>
      <c r="AI781"/>
      <c r="AJ781"/>
      <c r="AK781"/>
      <c r="AL781"/>
      <c r="AM781"/>
      <c r="AN781"/>
      <c r="AO781"/>
      <c r="AP781"/>
      <c r="AQ781"/>
      <c r="AR781"/>
      <c r="AS781"/>
      <c r="AT781"/>
      <c r="AU781"/>
      <c r="AV781"/>
      <c r="AW781"/>
      <c r="AX781"/>
      <c r="AY781"/>
      <c r="AZ781"/>
      <c r="BA781"/>
      <c r="BB781"/>
      <c r="BC781"/>
      <c r="BD781"/>
      <c r="BE781"/>
      <c r="BF781"/>
    </row>
    <row r="782" spans="1:58" s="104" customFormat="1" ht="13.4" hidden="1" customHeight="1" outlineLevel="2" x14ac:dyDescent="0.35">
      <c r="A782" s="102"/>
      <c r="B782" s="95"/>
      <c r="C782" s="17"/>
      <c r="D782" s="17"/>
      <c r="E782" s="17"/>
      <c r="F782" s="13"/>
      <c r="G782" s="86"/>
      <c r="H782" s="86"/>
      <c r="K782" s="99"/>
      <c r="L782" s="99" t="s">
        <v>108</v>
      </c>
      <c r="M782" s="5">
        <f t="shared" si="32"/>
        <v>0.5</v>
      </c>
      <c r="N782" s="5">
        <f t="shared" si="31"/>
        <v>1</v>
      </c>
      <c r="O782" s="5">
        <f t="shared" si="31"/>
        <v>4</v>
      </c>
      <c r="P782" s="5">
        <f t="shared" si="31"/>
        <v>2</v>
      </c>
      <c r="Q782" s="5">
        <f t="shared" si="31"/>
        <v>4</v>
      </c>
      <c r="R782" s="5">
        <f t="shared" si="31"/>
        <v>6</v>
      </c>
      <c r="S782" s="5">
        <f t="shared" si="31"/>
        <v>4</v>
      </c>
      <c r="T782" s="5">
        <f t="shared" si="31"/>
        <v>4</v>
      </c>
      <c r="U782" s="5">
        <f t="shared" si="31"/>
        <v>2.8</v>
      </c>
      <c r="V782" s="86"/>
      <c r="W782" s="86"/>
      <c r="X782" s="86"/>
      <c r="Y782" s="86"/>
      <c r="Z782" s="86"/>
      <c r="AA782" s="86"/>
      <c r="AB782" s="86"/>
      <c r="AC782" s="86"/>
      <c r="AD782" s="86"/>
      <c r="AE782" s="16"/>
      <c r="AF782" s="8"/>
      <c r="AG782"/>
      <c r="AH782"/>
      <c r="AI782"/>
      <c r="AJ782"/>
      <c r="AK782"/>
      <c r="AL782"/>
      <c r="AM782"/>
      <c r="AN782"/>
      <c r="AO782"/>
      <c r="AP782"/>
      <c r="AQ782"/>
      <c r="AR782"/>
      <c r="AS782"/>
      <c r="AT782"/>
      <c r="AU782"/>
      <c r="AV782"/>
      <c r="AW782"/>
      <c r="AX782"/>
      <c r="AY782"/>
      <c r="AZ782"/>
      <c r="BA782"/>
      <c r="BB782"/>
      <c r="BC782"/>
      <c r="BD782"/>
      <c r="BE782"/>
      <c r="BF782"/>
    </row>
    <row r="783" spans="1:58" s="104" customFormat="1" ht="13.4" hidden="1" customHeight="1" outlineLevel="2" x14ac:dyDescent="0.35">
      <c r="A783" s="102"/>
      <c r="B783" s="95"/>
      <c r="C783" s="17"/>
      <c r="D783" s="17"/>
      <c r="E783" s="17"/>
      <c r="F783" s="13"/>
      <c r="G783" s="86"/>
      <c r="H783" s="86"/>
      <c r="K783" s="99"/>
      <c r="L783" s="99" t="s">
        <v>109</v>
      </c>
      <c r="M783" s="5">
        <f t="shared" si="32"/>
        <v>0.5</v>
      </c>
      <c r="N783" s="5">
        <f t="shared" si="31"/>
        <v>1</v>
      </c>
      <c r="O783" s="5">
        <f t="shared" si="31"/>
        <v>4</v>
      </c>
      <c r="P783" s="5">
        <f t="shared" si="31"/>
        <v>2</v>
      </c>
      <c r="Q783" s="5">
        <f t="shared" si="31"/>
        <v>4</v>
      </c>
      <c r="R783" s="5">
        <f t="shared" si="31"/>
        <v>6</v>
      </c>
      <c r="S783" s="5">
        <f t="shared" si="31"/>
        <v>4</v>
      </c>
      <c r="T783" s="5">
        <f t="shared" si="31"/>
        <v>4</v>
      </c>
      <c r="U783" s="5">
        <f t="shared" si="31"/>
        <v>2.8</v>
      </c>
      <c r="V783" s="86"/>
      <c r="W783" s="86"/>
      <c r="X783" s="86"/>
      <c r="Y783" s="86"/>
      <c r="Z783" s="86"/>
      <c r="AA783" s="86"/>
      <c r="AB783" s="86"/>
      <c r="AC783" s="86"/>
      <c r="AD783" s="86"/>
      <c r="AE783" s="16"/>
      <c r="AF783" s="8"/>
      <c r="AG783"/>
      <c r="AH783"/>
      <c r="AI783"/>
      <c r="AJ783"/>
      <c r="AK783"/>
      <c r="AL783"/>
      <c r="AM783"/>
      <c r="AN783"/>
      <c r="AO783"/>
      <c r="AP783"/>
      <c r="AQ783"/>
      <c r="AR783"/>
      <c r="AS783"/>
      <c r="AT783"/>
      <c r="AU783"/>
      <c r="AV783"/>
      <c r="AW783"/>
      <c r="AX783"/>
      <c r="AY783"/>
      <c r="AZ783"/>
      <c r="BA783"/>
      <c r="BB783"/>
      <c r="BC783"/>
      <c r="BD783"/>
      <c r="BE783"/>
      <c r="BF783"/>
    </row>
    <row r="784" spans="1:58" s="104" customFormat="1" ht="13.4" hidden="1" customHeight="1" outlineLevel="2" x14ac:dyDescent="0.35">
      <c r="A784" s="102"/>
      <c r="B784" s="95"/>
      <c r="C784" s="17"/>
      <c r="D784" s="17"/>
      <c r="E784" s="17"/>
      <c r="F784" s="13"/>
      <c r="G784" s="86"/>
      <c r="H784" s="86"/>
      <c r="K784" s="99"/>
      <c r="L784" s="99" t="s">
        <v>110</v>
      </c>
      <c r="M784" s="5">
        <f t="shared" si="32"/>
        <v>0.5</v>
      </c>
      <c r="N784" s="5">
        <f t="shared" si="31"/>
        <v>1</v>
      </c>
      <c r="O784" s="5">
        <f t="shared" si="31"/>
        <v>4</v>
      </c>
      <c r="P784" s="5">
        <f t="shared" si="31"/>
        <v>2</v>
      </c>
      <c r="Q784" s="5">
        <f t="shared" si="31"/>
        <v>4</v>
      </c>
      <c r="R784" s="5">
        <f t="shared" si="31"/>
        <v>6</v>
      </c>
      <c r="S784" s="5">
        <f t="shared" si="31"/>
        <v>4</v>
      </c>
      <c r="T784" s="5">
        <f t="shared" si="31"/>
        <v>4</v>
      </c>
      <c r="U784" s="5">
        <f t="shared" si="31"/>
        <v>2.8</v>
      </c>
      <c r="V784" s="86"/>
      <c r="W784" s="86"/>
      <c r="X784" s="86"/>
      <c r="Y784" s="86"/>
      <c r="Z784" s="86"/>
      <c r="AA784" s="86"/>
      <c r="AB784" s="86"/>
      <c r="AC784" s="86"/>
      <c r="AD784" s="86"/>
      <c r="AE784" s="16"/>
      <c r="AF784" s="8"/>
      <c r="AG784"/>
      <c r="AH784"/>
      <c r="AI784"/>
      <c r="AJ784"/>
      <c r="AK784"/>
      <c r="AL784"/>
      <c r="AM784"/>
      <c r="AN784"/>
      <c r="AO784"/>
      <c r="AP784"/>
      <c r="AQ784"/>
      <c r="AR784"/>
      <c r="AS784"/>
      <c r="AT784"/>
      <c r="AU784"/>
      <c r="AV784"/>
      <c r="AW784"/>
      <c r="AX784"/>
      <c r="AY784"/>
      <c r="AZ784"/>
      <c r="BA784"/>
      <c r="BB784"/>
      <c r="BC784"/>
      <c r="BD784"/>
      <c r="BE784"/>
      <c r="BF784"/>
    </row>
    <row r="785" spans="1:58" s="104" customFormat="1" ht="13.4" hidden="1" customHeight="1" outlineLevel="2" x14ac:dyDescent="0.35">
      <c r="A785" s="102"/>
      <c r="B785" s="95"/>
      <c r="C785" s="17"/>
      <c r="D785" s="17"/>
      <c r="E785" s="17"/>
      <c r="F785" s="13"/>
      <c r="G785" s="86"/>
      <c r="H785" s="86"/>
      <c r="K785" s="99"/>
      <c r="L785" s="99" t="s">
        <v>111</v>
      </c>
      <c r="M785" s="5">
        <f t="shared" si="32"/>
        <v>0.5</v>
      </c>
      <c r="N785" s="5">
        <f t="shared" si="31"/>
        <v>1</v>
      </c>
      <c r="O785" s="5">
        <f t="shared" si="31"/>
        <v>4</v>
      </c>
      <c r="P785" s="5">
        <f t="shared" si="31"/>
        <v>2</v>
      </c>
      <c r="Q785" s="5">
        <f t="shared" si="31"/>
        <v>4</v>
      </c>
      <c r="R785" s="5">
        <f t="shared" si="31"/>
        <v>6</v>
      </c>
      <c r="S785" s="5">
        <f t="shared" si="31"/>
        <v>4</v>
      </c>
      <c r="T785" s="5">
        <f t="shared" si="31"/>
        <v>4</v>
      </c>
      <c r="U785" s="5">
        <f t="shared" si="31"/>
        <v>2.8</v>
      </c>
      <c r="V785" s="86"/>
      <c r="W785" s="86"/>
      <c r="X785" s="86"/>
      <c r="Y785" s="86"/>
      <c r="Z785" s="86"/>
      <c r="AA785" s="86"/>
      <c r="AB785" s="86"/>
      <c r="AC785" s="86"/>
      <c r="AD785" s="86"/>
      <c r="AE785" s="16"/>
      <c r="AF785" s="8"/>
      <c r="AG785"/>
      <c r="AH785"/>
      <c r="AI785"/>
      <c r="AJ785"/>
      <c r="AK785"/>
      <c r="AL785"/>
      <c r="AM785"/>
      <c r="AN785"/>
      <c r="AO785"/>
      <c r="AP785"/>
      <c r="AQ785"/>
      <c r="AR785"/>
      <c r="AS785"/>
      <c r="AT785"/>
      <c r="AU785"/>
      <c r="AV785"/>
      <c r="AW785"/>
      <c r="AX785"/>
      <c r="AY785"/>
      <c r="AZ785"/>
      <c r="BA785"/>
      <c r="BB785"/>
      <c r="BC785"/>
      <c r="BD785"/>
      <c r="BE785"/>
      <c r="BF785"/>
    </row>
    <row r="786" spans="1:58" s="104" customFormat="1" ht="13.4" hidden="1" customHeight="1" outlineLevel="2" x14ac:dyDescent="0.35">
      <c r="A786" s="102"/>
      <c r="B786" s="95"/>
      <c r="C786" s="17"/>
      <c r="D786" s="17"/>
      <c r="E786" s="17"/>
      <c r="F786" s="13"/>
      <c r="G786" s="86"/>
      <c r="H786" s="86"/>
      <c r="K786" s="99"/>
      <c r="L786" s="99" t="s">
        <v>112</v>
      </c>
      <c r="M786" s="5">
        <f t="shared" si="32"/>
        <v>0.5</v>
      </c>
      <c r="N786" s="5">
        <f t="shared" si="32"/>
        <v>1</v>
      </c>
      <c r="O786" s="5">
        <f t="shared" si="32"/>
        <v>4</v>
      </c>
      <c r="P786" s="5">
        <f t="shared" si="32"/>
        <v>2</v>
      </c>
      <c r="Q786" s="5">
        <f t="shared" si="32"/>
        <v>4</v>
      </c>
      <c r="R786" s="5">
        <f t="shared" si="32"/>
        <v>6</v>
      </c>
      <c r="S786" s="5">
        <f t="shared" si="32"/>
        <v>4</v>
      </c>
      <c r="T786" s="5">
        <f t="shared" si="32"/>
        <v>4</v>
      </c>
      <c r="U786" s="5">
        <f t="shared" si="32"/>
        <v>2.8</v>
      </c>
      <c r="V786" s="86"/>
      <c r="W786" s="86"/>
      <c r="X786" s="86"/>
      <c r="Y786" s="86"/>
      <c r="Z786" s="86"/>
      <c r="AA786" s="86"/>
      <c r="AB786" s="86"/>
      <c r="AC786" s="86"/>
      <c r="AD786" s="86"/>
      <c r="AE786" s="16"/>
      <c r="AF786" s="8"/>
      <c r="AG786"/>
      <c r="AH786"/>
      <c r="AI786"/>
      <c r="AJ786"/>
      <c r="AK786"/>
      <c r="AL786"/>
      <c r="AM786"/>
      <c r="AN786"/>
      <c r="AO786"/>
      <c r="AP786"/>
      <c r="AQ786"/>
      <c r="AR786"/>
      <c r="AS786"/>
      <c r="AT786"/>
      <c r="AU786"/>
      <c r="AV786"/>
      <c r="AW786"/>
      <c r="AX786"/>
      <c r="AY786"/>
      <c r="AZ786"/>
      <c r="BA786"/>
      <c r="BB786"/>
      <c r="BC786"/>
      <c r="BD786"/>
      <c r="BE786"/>
      <c r="BF786"/>
    </row>
    <row r="787" spans="1:58" s="104" customFormat="1" ht="13.4" hidden="1" customHeight="1" outlineLevel="2" x14ac:dyDescent="0.35">
      <c r="A787" s="102"/>
      <c r="B787" s="95"/>
      <c r="C787" s="17"/>
      <c r="D787" s="17"/>
      <c r="E787" s="17"/>
      <c r="F787" s="13"/>
      <c r="G787" s="86"/>
      <c r="H787" s="86"/>
      <c r="K787" s="99"/>
      <c r="L787" s="99" t="s">
        <v>113</v>
      </c>
      <c r="M787" s="5">
        <f t="shared" si="32"/>
        <v>0.5</v>
      </c>
      <c r="N787" s="5">
        <f t="shared" si="32"/>
        <v>1</v>
      </c>
      <c r="O787" s="5">
        <f t="shared" si="32"/>
        <v>4</v>
      </c>
      <c r="P787" s="5">
        <f t="shared" si="32"/>
        <v>2</v>
      </c>
      <c r="Q787" s="5">
        <f t="shared" si="32"/>
        <v>4</v>
      </c>
      <c r="R787" s="5">
        <f t="shared" si="32"/>
        <v>6</v>
      </c>
      <c r="S787" s="5">
        <f t="shared" si="32"/>
        <v>4</v>
      </c>
      <c r="T787" s="5">
        <f t="shared" si="32"/>
        <v>4</v>
      </c>
      <c r="U787" s="5">
        <f t="shared" si="32"/>
        <v>2.8</v>
      </c>
      <c r="V787" s="86"/>
      <c r="W787" s="86"/>
      <c r="X787" s="86"/>
      <c r="Y787" s="86"/>
      <c r="Z787" s="86"/>
      <c r="AA787" s="86"/>
      <c r="AB787" s="86"/>
      <c r="AC787" s="86"/>
      <c r="AD787" s="86"/>
      <c r="AE787" s="16"/>
      <c r="AF787" s="8"/>
      <c r="AG787"/>
      <c r="AH787"/>
      <c r="AI787"/>
      <c r="AJ787"/>
      <c r="AK787"/>
      <c r="AL787"/>
      <c r="AM787"/>
      <c r="AN787"/>
      <c r="AO787"/>
      <c r="AP787"/>
      <c r="AQ787"/>
      <c r="AR787"/>
      <c r="AS787"/>
      <c r="AT787"/>
      <c r="AU787"/>
      <c r="AV787"/>
      <c r="AW787"/>
      <c r="AX787"/>
      <c r="AY787"/>
      <c r="AZ787"/>
      <c r="BA787"/>
      <c r="BB787"/>
      <c r="BC787"/>
      <c r="BD787"/>
      <c r="BE787"/>
      <c r="BF787"/>
    </row>
    <row r="788" spans="1:58" s="104" customFormat="1" ht="13.4" hidden="1" customHeight="1" outlineLevel="2" x14ac:dyDescent="0.35">
      <c r="A788" s="102"/>
      <c r="B788" s="95"/>
      <c r="C788" s="17"/>
      <c r="D788" s="17"/>
      <c r="E788" s="17"/>
      <c r="F788" s="13"/>
      <c r="G788" s="86"/>
      <c r="H788" s="86"/>
      <c r="K788" s="99"/>
      <c r="L788" s="99" t="s">
        <v>114</v>
      </c>
      <c r="M788" s="5">
        <f t="shared" si="32"/>
        <v>0.5</v>
      </c>
      <c r="N788" s="5">
        <f t="shared" si="32"/>
        <v>1</v>
      </c>
      <c r="O788" s="5">
        <f t="shared" si="32"/>
        <v>4</v>
      </c>
      <c r="P788" s="5">
        <f t="shared" si="32"/>
        <v>2</v>
      </c>
      <c r="Q788" s="5">
        <f t="shared" si="32"/>
        <v>4</v>
      </c>
      <c r="R788" s="5">
        <f t="shared" si="32"/>
        <v>6</v>
      </c>
      <c r="S788" s="5">
        <f t="shared" si="32"/>
        <v>4</v>
      </c>
      <c r="T788" s="5">
        <f t="shared" si="32"/>
        <v>4</v>
      </c>
      <c r="U788" s="5">
        <f t="shared" si="32"/>
        <v>2.8</v>
      </c>
      <c r="V788" s="86"/>
      <c r="W788" s="86"/>
      <c r="X788" s="86"/>
      <c r="Y788" s="86"/>
      <c r="Z788" s="86"/>
      <c r="AA788" s="86"/>
      <c r="AB788" s="86"/>
      <c r="AC788" s="86"/>
      <c r="AD788" s="86"/>
      <c r="AE788" s="16"/>
      <c r="AF788" s="8"/>
      <c r="AG788"/>
      <c r="AH788"/>
      <c r="AI788"/>
      <c r="AJ788"/>
      <c r="AK788"/>
      <c r="AL788"/>
      <c r="AM788"/>
      <c r="AN788"/>
      <c r="AO788"/>
      <c r="AP788"/>
      <c r="AQ788"/>
      <c r="AR788"/>
      <c r="AS788"/>
      <c r="AT788"/>
      <c r="AU788"/>
      <c r="AV788"/>
      <c r="AW788"/>
      <c r="AX788"/>
      <c r="AY788"/>
      <c r="AZ788"/>
      <c r="BA788"/>
      <c r="BB788"/>
      <c r="BC788"/>
      <c r="BD788"/>
      <c r="BE788"/>
      <c r="BF788"/>
    </row>
    <row r="789" spans="1:58" s="104" customFormat="1" ht="13.4" hidden="1" customHeight="1" outlineLevel="2" x14ac:dyDescent="0.35">
      <c r="A789" s="102"/>
      <c r="B789" s="95"/>
      <c r="C789" s="17"/>
      <c r="D789" s="17"/>
      <c r="E789" s="17"/>
      <c r="F789" s="13"/>
      <c r="G789" s="86"/>
      <c r="H789" s="86"/>
      <c r="K789" s="99"/>
      <c r="L789" s="99" t="s">
        <v>115</v>
      </c>
      <c r="M789" s="5">
        <f t="shared" si="32"/>
        <v>0.5</v>
      </c>
      <c r="N789" s="5">
        <f t="shared" si="32"/>
        <v>1</v>
      </c>
      <c r="O789" s="5">
        <f t="shared" si="32"/>
        <v>4</v>
      </c>
      <c r="P789" s="5">
        <f t="shared" si="32"/>
        <v>2</v>
      </c>
      <c r="Q789" s="5">
        <f t="shared" si="32"/>
        <v>4</v>
      </c>
      <c r="R789" s="5">
        <f t="shared" si="32"/>
        <v>6</v>
      </c>
      <c r="S789" s="5">
        <f t="shared" si="32"/>
        <v>4</v>
      </c>
      <c r="T789" s="5">
        <f t="shared" si="32"/>
        <v>4</v>
      </c>
      <c r="U789" s="5">
        <f t="shared" si="32"/>
        <v>2.8</v>
      </c>
      <c r="V789" s="86"/>
      <c r="W789" s="86"/>
      <c r="X789" s="86"/>
      <c r="Y789" s="86"/>
      <c r="Z789" s="86"/>
      <c r="AA789" s="86"/>
      <c r="AB789" s="86"/>
      <c r="AC789" s="86"/>
      <c r="AD789" s="86"/>
      <c r="AE789" s="16"/>
      <c r="AF789" s="8"/>
      <c r="AG789"/>
      <c r="AH789"/>
      <c r="AI789"/>
      <c r="AJ789"/>
      <c r="AK789"/>
      <c r="AL789"/>
      <c r="AM789"/>
      <c r="AN789"/>
      <c r="AO789"/>
      <c r="AP789"/>
      <c r="AQ789"/>
      <c r="AR789"/>
      <c r="AS789"/>
      <c r="AT789"/>
      <c r="AU789"/>
      <c r="AV789"/>
      <c r="AW789"/>
      <c r="AX789"/>
      <c r="AY789"/>
      <c r="AZ789"/>
      <c r="BA789"/>
      <c r="BB789"/>
      <c r="BC789"/>
      <c r="BD789"/>
      <c r="BE789"/>
      <c r="BF789"/>
    </row>
    <row r="790" spans="1:58" s="104" customFormat="1" ht="13.4" hidden="1" customHeight="1" outlineLevel="2" x14ac:dyDescent="0.35">
      <c r="A790" s="102"/>
      <c r="B790" s="95"/>
      <c r="C790" s="17"/>
      <c r="D790" s="17"/>
      <c r="E790" s="17"/>
      <c r="F790" s="13"/>
      <c r="G790" s="86"/>
      <c r="H790" s="86"/>
      <c r="K790" s="99" t="s">
        <v>750</v>
      </c>
      <c r="L790" s="99" t="s">
        <v>342</v>
      </c>
      <c r="M790" s="5">
        <f t="shared" si="32"/>
        <v>0</v>
      </c>
      <c r="N790" s="5">
        <f t="shared" si="32"/>
        <v>0</v>
      </c>
      <c r="O790" s="5">
        <f t="shared" si="32"/>
        <v>0</v>
      </c>
      <c r="P790" s="5">
        <f t="shared" si="32"/>
        <v>0</v>
      </c>
      <c r="Q790" s="5">
        <f t="shared" si="32"/>
        <v>0</v>
      </c>
      <c r="R790" s="5">
        <f t="shared" si="32"/>
        <v>0</v>
      </c>
      <c r="S790" s="5">
        <f t="shared" si="32"/>
        <v>0</v>
      </c>
      <c r="T790" s="5">
        <f t="shared" si="32"/>
        <v>0</v>
      </c>
      <c r="U790" s="5">
        <f t="shared" si="32"/>
        <v>0</v>
      </c>
      <c r="V790" s="86"/>
      <c r="W790" s="86"/>
      <c r="X790" s="86"/>
      <c r="Y790" s="86"/>
      <c r="Z790" s="86"/>
      <c r="AA790" s="86"/>
      <c r="AB790" s="86"/>
      <c r="AC790" s="86"/>
      <c r="AD790" s="86"/>
      <c r="AE790" s="16"/>
      <c r="AF790" s="8"/>
      <c r="AG790"/>
      <c r="AH790"/>
      <c r="AI790"/>
      <c r="AJ790"/>
      <c r="AK790"/>
      <c r="AL790"/>
      <c r="AM790"/>
      <c r="AN790"/>
      <c r="AO790"/>
      <c r="AP790"/>
      <c r="AQ790"/>
      <c r="AR790"/>
      <c r="AS790"/>
      <c r="AT790"/>
      <c r="AU790"/>
      <c r="AV790"/>
      <c r="AW790"/>
      <c r="AX790"/>
      <c r="AY790"/>
      <c r="AZ790"/>
      <c r="BA790"/>
      <c r="BB790"/>
      <c r="BC790"/>
      <c r="BD790"/>
      <c r="BE790"/>
      <c r="BF790"/>
    </row>
    <row r="791" spans="1:58" s="104" customFormat="1" ht="13.4" hidden="1" customHeight="1" outlineLevel="2" x14ac:dyDescent="0.35">
      <c r="A791" s="102"/>
      <c r="B791" s="95"/>
      <c r="C791" s="17"/>
      <c r="D791" s="17"/>
      <c r="E791" s="17"/>
      <c r="F791" s="13"/>
      <c r="G791" s="86"/>
      <c r="H791" s="86"/>
      <c r="K791" s="99"/>
      <c r="L791" s="99" t="s">
        <v>107</v>
      </c>
      <c r="M791" s="5">
        <f t="shared" si="32"/>
        <v>0.5</v>
      </c>
      <c r="N791" s="5">
        <f t="shared" si="32"/>
        <v>1</v>
      </c>
      <c r="O791" s="5">
        <f t="shared" si="32"/>
        <v>4</v>
      </c>
      <c r="P791" s="5">
        <f t="shared" si="32"/>
        <v>2</v>
      </c>
      <c r="Q791" s="5">
        <f t="shared" si="32"/>
        <v>4</v>
      </c>
      <c r="R791" s="5">
        <f t="shared" si="32"/>
        <v>6</v>
      </c>
      <c r="S791" s="5">
        <f t="shared" si="32"/>
        <v>4</v>
      </c>
      <c r="T791" s="5">
        <f t="shared" si="32"/>
        <v>4</v>
      </c>
      <c r="U791" s="5">
        <f t="shared" si="32"/>
        <v>2.8</v>
      </c>
      <c r="V791" s="86"/>
      <c r="W791" s="86"/>
      <c r="X791" s="86"/>
      <c r="Y791" s="86"/>
      <c r="Z791" s="86"/>
      <c r="AA791" s="86"/>
      <c r="AB791" s="86"/>
      <c r="AC791" s="86"/>
      <c r="AD791" s="86"/>
      <c r="AE791" s="16"/>
      <c r="AF791" s="8"/>
      <c r="AG791"/>
      <c r="AH791"/>
      <c r="AI791"/>
      <c r="AJ791"/>
      <c r="AK791"/>
      <c r="AL791"/>
      <c r="AM791"/>
      <c r="AN791"/>
      <c r="AO791"/>
      <c r="AP791"/>
      <c r="AQ791"/>
      <c r="AR791"/>
      <c r="AS791"/>
      <c r="AT791"/>
      <c r="AU791"/>
      <c r="AV791"/>
      <c r="AW791"/>
      <c r="AX791"/>
      <c r="AY791"/>
      <c r="AZ791"/>
      <c r="BA791"/>
      <c r="BB791"/>
      <c r="BC791"/>
      <c r="BD791"/>
      <c r="BE791"/>
      <c r="BF791"/>
    </row>
    <row r="792" spans="1:58" s="104" customFormat="1" ht="13.4" hidden="1" customHeight="1" outlineLevel="2" x14ac:dyDescent="0.35">
      <c r="A792" s="102"/>
      <c r="B792" s="95"/>
      <c r="C792" s="17"/>
      <c r="D792" s="17"/>
      <c r="E792" s="17"/>
      <c r="F792" s="13"/>
      <c r="G792" s="86"/>
      <c r="H792" s="86"/>
      <c r="K792" s="99"/>
      <c r="L792" s="99" t="s">
        <v>108</v>
      </c>
      <c r="M792" s="5">
        <f t="shared" si="32"/>
        <v>0.5</v>
      </c>
      <c r="N792" s="5">
        <f t="shared" si="32"/>
        <v>1</v>
      </c>
      <c r="O792" s="5">
        <f t="shared" si="32"/>
        <v>4</v>
      </c>
      <c r="P792" s="5">
        <f t="shared" si="32"/>
        <v>2</v>
      </c>
      <c r="Q792" s="5">
        <f t="shared" si="32"/>
        <v>4</v>
      </c>
      <c r="R792" s="5">
        <f t="shared" si="32"/>
        <v>6</v>
      </c>
      <c r="S792" s="5">
        <f t="shared" si="32"/>
        <v>4</v>
      </c>
      <c r="T792" s="5">
        <f t="shared" si="32"/>
        <v>4</v>
      </c>
      <c r="U792" s="5">
        <f t="shared" si="32"/>
        <v>2.8</v>
      </c>
      <c r="V792" s="86"/>
      <c r="W792" s="86"/>
      <c r="X792" s="86"/>
      <c r="Y792" s="86"/>
      <c r="Z792" s="86"/>
      <c r="AA792" s="86"/>
      <c r="AB792" s="86"/>
      <c r="AC792" s="86"/>
      <c r="AD792" s="86"/>
      <c r="AE792" s="16"/>
      <c r="AF792" s="8"/>
      <c r="AG792"/>
      <c r="AH792"/>
      <c r="AI792"/>
      <c r="AJ792"/>
      <c r="AK792"/>
      <c r="AL792"/>
      <c r="AM792"/>
      <c r="AN792"/>
      <c r="AO792"/>
      <c r="AP792"/>
      <c r="AQ792"/>
      <c r="AR792"/>
      <c r="AS792"/>
      <c r="AT792"/>
      <c r="AU792"/>
      <c r="AV792"/>
      <c r="AW792"/>
      <c r="AX792"/>
      <c r="AY792"/>
      <c r="AZ792"/>
      <c r="BA792"/>
      <c r="BB792"/>
      <c r="BC792"/>
      <c r="BD792"/>
      <c r="BE792"/>
      <c r="BF792"/>
    </row>
    <row r="793" spans="1:58" s="104" customFormat="1" ht="13.4" hidden="1" customHeight="1" outlineLevel="2" x14ac:dyDescent="0.35">
      <c r="A793" s="102"/>
      <c r="B793" s="95"/>
      <c r="C793" s="17"/>
      <c r="D793" s="17"/>
      <c r="E793" s="17"/>
      <c r="F793" s="13"/>
      <c r="G793" s="86"/>
      <c r="H793" s="86"/>
      <c r="K793" s="99"/>
      <c r="L793" s="99" t="s">
        <v>109</v>
      </c>
      <c r="M793" s="5">
        <f t="shared" si="32"/>
        <v>0.5</v>
      </c>
      <c r="N793" s="5">
        <f t="shared" si="32"/>
        <v>1</v>
      </c>
      <c r="O793" s="5">
        <f t="shared" si="32"/>
        <v>4</v>
      </c>
      <c r="P793" s="5">
        <f t="shared" si="32"/>
        <v>2</v>
      </c>
      <c r="Q793" s="5">
        <f t="shared" si="32"/>
        <v>4</v>
      </c>
      <c r="R793" s="5">
        <f t="shared" si="32"/>
        <v>6</v>
      </c>
      <c r="S793" s="5">
        <f t="shared" si="32"/>
        <v>4</v>
      </c>
      <c r="T793" s="5">
        <f t="shared" si="32"/>
        <v>4</v>
      </c>
      <c r="U793" s="5">
        <f t="shared" si="32"/>
        <v>2.8</v>
      </c>
      <c r="V793" s="86"/>
      <c r="W793" s="86"/>
      <c r="X793" s="86"/>
      <c r="Y793" s="86"/>
      <c r="Z793" s="86"/>
      <c r="AA793" s="86"/>
      <c r="AB793" s="86"/>
      <c r="AC793" s="86"/>
      <c r="AD793" s="86"/>
      <c r="AE793" s="16"/>
      <c r="AF793" s="8"/>
      <c r="AG793"/>
      <c r="AH793"/>
      <c r="AI793"/>
      <c r="AJ793"/>
      <c r="AK793"/>
      <c r="AL793"/>
      <c r="AM793"/>
      <c r="AN793"/>
      <c r="AO793"/>
      <c r="AP793"/>
      <c r="AQ793"/>
      <c r="AR793"/>
      <c r="AS793"/>
      <c r="AT793"/>
      <c r="AU793"/>
      <c r="AV793"/>
      <c r="AW793"/>
      <c r="AX793"/>
      <c r="AY793"/>
      <c r="AZ793"/>
      <c r="BA793"/>
      <c r="BB793"/>
      <c r="BC793"/>
      <c r="BD793"/>
      <c r="BE793"/>
      <c r="BF793"/>
    </row>
    <row r="794" spans="1:58" s="104" customFormat="1" ht="13.4" hidden="1" customHeight="1" outlineLevel="2" x14ac:dyDescent="0.35">
      <c r="A794" s="102"/>
      <c r="B794" s="95"/>
      <c r="C794" s="17"/>
      <c r="D794" s="17"/>
      <c r="E794" s="17"/>
      <c r="F794" s="13"/>
      <c r="G794" s="86"/>
      <c r="H794" s="86"/>
      <c r="K794" s="99"/>
      <c r="L794" s="99" t="s">
        <v>110</v>
      </c>
      <c r="M794" s="5">
        <f t="shared" si="32"/>
        <v>0.5</v>
      </c>
      <c r="N794" s="5">
        <f t="shared" si="32"/>
        <v>1</v>
      </c>
      <c r="O794" s="5">
        <f t="shared" si="32"/>
        <v>4</v>
      </c>
      <c r="P794" s="5">
        <f t="shared" si="32"/>
        <v>2</v>
      </c>
      <c r="Q794" s="5">
        <f t="shared" si="32"/>
        <v>4</v>
      </c>
      <c r="R794" s="5">
        <f t="shared" si="32"/>
        <v>6</v>
      </c>
      <c r="S794" s="5">
        <f t="shared" si="32"/>
        <v>4</v>
      </c>
      <c r="T794" s="5">
        <f t="shared" si="32"/>
        <v>4</v>
      </c>
      <c r="U794" s="5">
        <f t="shared" si="32"/>
        <v>2.8</v>
      </c>
      <c r="V794" s="86"/>
      <c r="W794" s="86"/>
      <c r="X794" s="86"/>
      <c r="Y794" s="86"/>
      <c r="Z794" s="86"/>
      <c r="AA794" s="86"/>
      <c r="AB794" s="86"/>
      <c r="AC794" s="86"/>
      <c r="AD794" s="86"/>
      <c r="AE794" s="16"/>
      <c r="AF794" s="8"/>
      <c r="AG794"/>
      <c r="AH794"/>
      <c r="AI794"/>
      <c r="AJ794"/>
      <c r="AK794"/>
      <c r="AL794"/>
      <c r="AM794"/>
      <c r="AN794"/>
      <c r="AO794"/>
      <c r="AP794"/>
      <c r="AQ794"/>
      <c r="AR794"/>
      <c r="AS794"/>
      <c r="AT794"/>
      <c r="AU794"/>
      <c r="AV794"/>
      <c r="AW794"/>
      <c r="AX794"/>
      <c r="AY794"/>
      <c r="AZ794"/>
      <c r="BA794"/>
      <c r="BB794"/>
      <c r="BC794"/>
      <c r="BD794"/>
      <c r="BE794"/>
      <c r="BF794"/>
    </row>
    <row r="795" spans="1:58" s="104" customFormat="1" ht="13.4" hidden="1" customHeight="1" outlineLevel="2" x14ac:dyDescent="0.35">
      <c r="A795" s="102"/>
      <c r="B795" s="95"/>
      <c r="C795" s="17"/>
      <c r="D795" s="17"/>
      <c r="E795" s="17"/>
      <c r="F795" s="13"/>
      <c r="G795" s="86"/>
      <c r="H795" s="86"/>
      <c r="K795" s="99"/>
      <c r="L795" s="99" t="s">
        <v>111</v>
      </c>
      <c r="M795" s="5">
        <f>INDEX(M$760:M$769,MATCH($L795,$L$760:$L$769,0))</f>
        <v>0.5</v>
      </c>
      <c r="N795" s="5">
        <f t="shared" si="32"/>
        <v>1</v>
      </c>
      <c r="O795" s="5">
        <f t="shared" si="32"/>
        <v>4</v>
      </c>
      <c r="P795" s="5">
        <f t="shared" si="32"/>
        <v>2</v>
      </c>
      <c r="Q795" s="5">
        <f t="shared" si="32"/>
        <v>4</v>
      </c>
      <c r="R795" s="5">
        <f t="shared" si="32"/>
        <v>6</v>
      </c>
      <c r="S795" s="5">
        <f t="shared" si="32"/>
        <v>4</v>
      </c>
      <c r="T795" s="5">
        <f t="shared" si="32"/>
        <v>4</v>
      </c>
      <c r="U795" s="5">
        <f t="shared" si="32"/>
        <v>2.8</v>
      </c>
      <c r="V795" s="86"/>
      <c r="W795" s="86"/>
      <c r="X795" s="86"/>
      <c r="Y795" s="86"/>
      <c r="Z795" s="86"/>
      <c r="AA795" s="86"/>
      <c r="AB795" s="86"/>
      <c r="AC795" s="86"/>
      <c r="AD795" s="86"/>
      <c r="AE795" s="16"/>
      <c r="AF795" s="8"/>
      <c r="AG795"/>
      <c r="AH795"/>
      <c r="AI795"/>
      <c r="AJ795"/>
      <c r="AK795"/>
      <c r="AL795"/>
      <c r="AM795"/>
      <c r="AN795"/>
      <c r="AO795"/>
      <c r="AP795"/>
      <c r="AQ795"/>
      <c r="AR795"/>
      <c r="AS795"/>
      <c r="AT795"/>
      <c r="AU795"/>
      <c r="AV795"/>
      <c r="AW795"/>
      <c r="AX795"/>
      <c r="AY795"/>
      <c r="AZ795"/>
      <c r="BA795"/>
      <c r="BB795"/>
      <c r="BC795"/>
      <c r="BD795"/>
      <c r="BE795"/>
      <c r="BF795"/>
    </row>
    <row r="796" spans="1:58" s="104" customFormat="1" ht="13.4" hidden="1" customHeight="1" outlineLevel="2" x14ac:dyDescent="0.35">
      <c r="A796" s="102"/>
      <c r="B796" s="95"/>
      <c r="C796" s="17"/>
      <c r="D796" s="17"/>
      <c r="E796" s="17"/>
      <c r="F796" s="13"/>
      <c r="G796" s="86"/>
      <c r="H796" s="86"/>
      <c r="K796" s="99"/>
      <c r="L796" s="99" t="s">
        <v>112</v>
      </c>
      <c r="M796" s="5">
        <f t="shared" si="32"/>
        <v>0.5</v>
      </c>
      <c r="N796" s="5">
        <f t="shared" si="32"/>
        <v>1</v>
      </c>
      <c r="O796" s="5">
        <f>INDEX(O$760:O$769,MATCH($L796,$L$760:$L$769,0))</f>
        <v>4</v>
      </c>
      <c r="P796" s="5">
        <f t="shared" si="32"/>
        <v>2</v>
      </c>
      <c r="Q796" s="5">
        <f t="shared" si="32"/>
        <v>4</v>
      </c>
      <c r="R796" s="5">
        <f t="shared" si="32"/>
        <v>6</v>
      </c>
      <c r="S796" s="5">
        <f t="shared" si="32"/>
        <v>4</v>
      </c>
      <c r="T796" s="5">
        <f t="shared" si="32"/>
        <v>4</v>
      </c>
      <c r="U796" s="5">
        <f t="shared" si="32"/>
        <v>2.8</v>
      </c>
      <c r="V796" s="86"/>
      <c r="W796" s="86"/>
      <c r="X796" s="86"/>
      <c r="Y796" s="86"/>
      <c r="Z796" s="86"/>
      <c r="AA796" s="86"/>
      <c r="AB796" s="86"/>
      <c r="AC796" s="86"/>
      <c r="AD796" s="86"/>
      <c r="AE796" s="16"/>
      <c r="AF796" s="8"/>
      <c r="AG796"/>
      <c r="AH796"/>
      <c r="AI796"/>
      <c r="AJ796"/>
      <c r="AK796"/>
      <c r="AL796"/>
      <c r="AM796"/>
      <c r="AN796"/>
      <c r="AO796"/>
      <c r="AP796"/>
      <c r="AQ796"/>
      <c r="AR796"/>
      <c r="AS796"/>
      <c r="AT796"/>
      <c r="AU796"/>
      <c r="AV796"/>
      <c r="AW796"/>
      <c r="AX796"/>
      <c r="AY796"/>
      <c r="AZ796"/>
      <c r="BA796"/>
      <c r="BB796"/>
      <c r="BC796"/>
      <c r="BD796"/>
      <c r="BE796"/>
      <c r="BF796"/>
    </row>
    <row r="797" spans="1:58" s="104" customFormat="1" ht="13.4" hidden="1" customHeight="1" outlineLevel="2" x14ac:dyDescent="0.35">
      <c r="A797" s="102"/>
      <c r="B797" s="95"/>
      <c r="C797" s="17"/>
      <c r="D797" s="17"/>
      <c r="E797" s="17"/>
      <c r="F797" s="13"/>
      <c r="G797" s="86"/>
      <c r="H797" s="86"/>
      <c r="K797" s="99"/>
      <c r="L797" s="99" t="s">
        <v>113</v>
      </c>
      <c r="M797" s="5">
        <f t="shared" si="32"/>
        <v>0.5</v>
      </c>
      <c r="N797" s="5">
        <f t="shared" si="32"/>
        <v>1</v>
      </c>
      <c r="O797" s="5">
        <f t="shared" si="32"/>
        <v>4</v>
      </c>
      <c r="P797" s="5">
        <f t="shared" si="32"/>
        <v>2</v>
      </c>
      <c r="Q797" s="5">
        <f t="shared" si="32"/>
        <v>4</v>
      </c>
      <c r="R797" s="5">
        <f t="shared" si="32"/>
        <v>6</v>
      </c>
      <c r="S797" s="5">
        <f t="shared" si="32"/>
        <v>4</v>
      </c>
      <c r="T797" s="5">
        <f t="shared" si="32"/>
        <v>4</v>
      </c>
      <c r="U797" s="5">
        <f t="shared" si="32"/>
        <v>2.8</v>
      </c>
      <c r="V797" s="86"/>
      <c r="W797" s="86"/>
      <c r="X797" s="86"/>
      <c r="Y797" s="86"/>
      <c r="Z797" s="86"/>
      <c r="AA797" s="86"/>
      <c r="AB797" s="86"/>
      <c r="AC797" s="86"/>
      <c r="AD797" s="86"/>
      <c r="AE797" s="16"/>
      <c r="AF797" s="8"/>
      <c r="AG797"/>
      <c r="AH797"/>
      <c r="AI797"/>
      <c r="AJ797"/>
      <c r="AK797"/>
      <c r="AL797"/>
      <c r="AM797"/>
      <c r="AN797"/>
      <c r="AO797"/>
      <c r="AP797"/>
      <c r="AQ797"/>
      <c r="AR797"/>
      <c r="AS797"/>
      <c r="AT797"/>
      <c r="AU797"/>
      <c r="AV797"/>
      <c r="AW797"/>
      <c r="AX797"/>
      <c r="AY797"/>
      <c r="AZ797"/>
      <c r="BA797"/>
      <c r="BB797"/>
      <c r="BC797"/>
      <c r="BD797"/>
      <c r="BE797"/>
      <c r="BF797"/>
    </row>
    <row r="798" spans="1:58" s="104" customFormat="1" ht="13.4" hidden="1" customHeight="1" outlineLevel="2" x14ac:dyDescent="0.35">
      <c r="A798" s="102"/>
      <c r="B798" s="95"/>
      <c r="C798" s="17"/>
      <c r="D798" s="17"/>
      <c r="E798" s="17"/>
      <c r="F798" s="13"/>
      <c r="G798" s="86"/>
      <c r="H798" s="86"/>
      <c r="K798" s="99"/>
      <c r="L798" s="99" t="s">
        <v>114</v>
      </c>
      <c r="M798" s="5">
        <f t="shared" si="32"/>
        <v>0.5</v>
      </c>
      <c r="N798" s="5">
        <f t="shared" si="32"/>
        <v>1</v>
      </c>
      <c r="O798" s="5">
        <f t="shared" si="32"/>
        <v>4</v>
      </c>
      <c r="P798" s="5">
        <f t="shared" si="32"/>
        <v>2</v>
      </c>
      <c r="Q798" s="5">
        <f t="shared" si="32"/>
        <v>4</v>
      </c>
      <c r="R798" s="5">
        <f t="shared" si="32"/>
        <v>6</v>
      </c>
      <c r="S798" s="5">
        <f t="shared" si="32"/>
        <v>4</v>
      </c>
      <c r="T798" s="5">
        <f t="shared" si="32"/>
        <v>4</v>
      </c>
      <c r="U798" s="5">
        <f t="shared" si="32"/>
        <v>2.8</v>
      </c>
      <c r="V798" s="86"/>
      <c r="W798" s="86"/>
      <c r="X798" s="86"/>
      <c r="Y798" s="86"/>
      <c r="Z798" s="86"/>
      <c r="AA798" s="86"/>
      <c r="AB798" s="86"/>
      <c r="AC798" s="86"/>
      <c r="AD798" s="86"/>
      <c r="AE798" s="16"/>
      <c r="AF798" s="8"/>
      <c r="AG798"/>
      <c r="AH798"/>
      <c r="AI798"/>
      <c r="AJ798"/>
      <c r="AK798"/>
      <c r="AL798"/>
      <c r="AM798"/>
      <c r="AN798"/>
      <c r="AO798"/>
      <c r="AP798"/>
      <c r="AQ798"/>
      <c r="AR798"/>
      <c r="AS798"/>
      <c r="AT798"/>
      <c r="AU798"/>
      <c r="AV798"/>
      <c r="AW798"/>
      <c r="AX798"/>
      <c r="AY798"/>
      <c r="AZ798"/>
      <c r="BA798"/>
      <c r="BB798"/>
      <c r="BC798"/>
      <c r="BD798"/>
      <c r="BE798"/>
      <c r="BF798"/>
    </row>
    <row r="799" spans="1:58" s="104" customFormat="1" ht="13.4" hidden="1" customHeight="1" outlineLevel="2" x14ac:dyDescent="0.35">
      <c r="A799" s="102"/>
      <c r="B799" s="95"/>
      <c r="C799" s="17"/>
      <c r="D799" s="17"/>
      <c r="E799" s="17"/>
      <c r="F799" s="13"/>
      <c r="G799" s="86"/>
      <c r="H799" s="86"/>
      <c r="K799" s="99"/>
      <c r="L799" s="99" t="s">
        <v>115</v>
      </c>
      <c r="M799" s="5">
        <f t="shared" si="32"/>
        <v>0.5</v>
      </c>
      <c r="N799" s="5">
        <f t="shared" si="32"/>
        <v>1</v>
      </c>
      <c r="O799" s="5">
        <f t="shared" si="32"/>
        <v>4</v>
      </c>
      <c r="P799" s="5">
        <f t="shared" si="32"/>
        <v>2</v>
      </c>
      <c r="Q799" s="5">
        <f t="shared" si="32"/>
        <v>4</v>
      </c>
      <c r="R799" s="5">
        <f t="shared" si="32"/>
        <v>6</v>
      </c>
      <c r="S799" s="5">
        <f t="shared" si="32"/>
        <v>4</v>
      </c>
      <c r="T799" s="5">
        <f t="shared" si="32"/>
        <v>4</v>
      </c>
      <c r="U799" s="5">
        <f t="shared" si="32"/>
        <v>2.8</v>
      </c>
      <c r="V799" s="86"/>
      <c r="W799" s="86"/>
      <c r="X799" s="86"/>
      <c r="Y799" s="86"/>
      <c r="Z799" s="86"/>
      <c r="AA799" s="86"/>
      <c r="AB799" s="86"/>
      <c r="AC799" s="86"/>
      <c r="AD799" s="86"/>
      <c r="AE799" s="16"/>
      <c r="AF799" s="8"/>
      <c r="AG799"/>
      <c r="AH799"/>
      <c r="AI799"/>
      <c r="AJ799"/>
      <c r="AK799"/>
      <c r="AL799"/>
      <c r="AM799"/>
      <c r="AN799"/>
      <c r="AO799"/>
      <c r="AP799"/>
      <c r="AQ799"/>
      <c r="AR799"/>
      <c r="AS799"/>
      <c r="AT799"/>
      <c r="AU799"/>
      <c r="AV799"/>
      <c r="AW799"/>
      <c r="AX799"/>
      <c r="AY799"/>
      <c r="AZ799"/>
      <c r="BA799"/>
      <c r="BB799"/>
      <c r="BC799"/>
      <c r="BD799"/>
      <c r="BE799"/>
      <c r="BF799"/>
    </row>
    <row r="800" spans="1:58" s="104" customFormat="1" ht="13.4" hidden="1" customHeight="1" outlineLevel="2" x14ac:dyDescent="0.35">
      <c r="A800" s="102"/>
      <c r="B800" s="95"/>
      <c r="C800" s="17"/>
      <c r="D800" s="17"/>
      <c r="E800" s="17"/>
      <c r="F800" s="13"/>
      <c r="G800" s="86"/>
      <c r="H800" s="86"/>
      <c r="K800" s="99" t="s">
        <v>751</v>
      </c>
      <c r="L800" s="99" t="s">
        <v>342</v>
      </c>
      <c r="M800" s="5">
        <f t="shared" si="32"/>
        <v>0</v>
      </c>
      <c r="N800" s="5">
        <f t="shared" si="32"/>
        <v>0</v>
      </c>
      <c r="O800" s="5">
        <f t="shared" si="32"/>
        <v>0</v>
      </c>
      <c r="P800" s="5">
        <f t="shared" si="32"/>
        <v>0</v>
      </c>
      <c r="Q800" s="5">
        <f t="shared" si="32"/>
        <v>0</v>
      </c>
      <c r="R800" s="5">
        <f t="shared" si="32"/>
        <v>0</v>
      </c>
      <c r="S800" s="5">
        <f t="shared" si="32"/>
        <v>0</v>
      </c>
      <c r="T800" s="5">
        <f t="shared" si="32"/>
        <v>0</v>
      </c>
      <c r="U800" s="5">
        <f t="shared" si="32"/>
        <v>0</v>
      </c>
      <c r="V800" s="86"/>
      <c r="W800" s="86"/>
      <c r="X800" s="86"/>
      <c r="Y800" s="86"/>
      <c r="Z800" s="86"/>
      <c r="AA800" s="86"/>
      <c r="AB800" s="86"/>
      <c r="AC800" s="86"/>
      <c r="AD800" s="86"/>
      <c r="AE800" s="16"/>
      <c r="AF800" s="8"/>
      <c r="AG800"/>
      <c r="AH800"/>
      <c r="AI800"/>
      <c r="AJ800"/>
      <c r="AK800"/>
      <c r="AL800"/>
      <c r="AM800"/>
      <c r="AN800"/>
      <c r="AO800"/>
      <c r="AP800"/>
      <c r="AQ800"/>
      <c r="AR800"/>
      <c r="AS800"/>
      <c r="AT800"/>
      <c r="AU800"/>
      <c r="AV800"/>
      <c r="AW800"/>
      <c r="AX800"/>
      <c r="AY800"/>
      <c r="AZ800"/>
      <c r="BA800"/>
      <c r="BB800"/>
      <c r="BC800"/>
      <c r="BD800"/>
      <c r="BE800"/>
      <c r="BF800"/>
    </row>
    <row r="801" spans="1:58" s="104" customFormat="1" ht="13.4" hidden="1" customHeight="1" outlineLevel="2" x14ac:dyDescent="0.35">
      <c r="A801" s="102"/>
      <c r="B801" s="95"/>
      <c r="C801" s="17"/>
      <c r="D801" s="17"/>
      <c r="E801" s="17"/>
      <c r="F801" s="13"/>
      <c r="G801" s="86"/>
      <c r="H801" s="86"/>
      <c r="K801" s="99"/>
      <c r="L801" s="99" t="s">
        <v>107</v>
      </c>
      <c r="M801" s="5">
        <f t="shared" si="32"/>
        <v>0.5</v>
      </c>
      <c r="N801" s="5">
        <f t="shared" si="32"/>
        <v>1</v>
      </c>
      <c r="O801" s="5">
        <f t="shared" si="32"/>
        <v>4</v>
      </c>
      <c r="P801" s="5">
        <f t="shared" si="32"/>
        <v>2</v>
      </c>
      <c r="Q801" s="5">
        <f t="shared" si="32"/>
        <v>4</v>
      </c>
      <c r="R801" s="5">
        <f t="shared" si="32"/>
        <v>6</v>
      </c>
      <c r="S801" s="5">
        <f t="shared" si="32"/>
        <v>4</v>
      </c>
      <c r="T801" s="5">
        <f t="shared" si="32"/>
        <v>4</v>
      </c>
      <c r="U801" s="5">
        <f t="shared" si="32"/>
        <v>2.8</v>
      </c>
      <c r="V801" s="86"/>
      <c r="W801" s="86"/>
      <c r="X801" s="86"/>
      <c r="Y801" s="86"/>
      <c r="Z801" s="86"/>
      <c r="AA801" s="86"/>
      <c r="AB801" s="86"/>
      <c r="AC801" s="86"/>
      <c r="AD801" s="86"/>
      <c r="AE801" s="16"/>
      <c r="AF801" s="8"/>
      <c r="AG801"/>
      <c r="AH801"/>
      <c r="AI801"/>
      <c r="AJ801"/>
      <c r="AK801"/>
      <c r="AL801"/>
      <c r="AM801"/>
      <c r="AN801"/>
      <c r="AO801"/>
      <c r="AP801"/>
      <c r="AQ801"/>
      <c r="AR801"/>
      <c r="AS801"/>
      <c r="AT801"/>
      <c r="AU801"/>
      <c r="AV801"/>
      <c r="AW801"/>
      <c r="AX801"/>
      <c r="AY801"/>
      <c r="AZ801"/>
      <c r="BA801"/>
      <c r="BB801"/>
      <c r="BC801"/>
      <c r="BD801"/>
      <c r="BE801"/>
      <c r="BF801"/>
    </row>
    <row r="802" spans="1:58" s="104" customFormat="1" ht="13.4" hidden="1" customHeight="1" outlineLevel="2" x14ac:dyDescent="0.35">
      <c r="A802" s="102"/>
      <c r="B802" s="95"/>
      <c r="C802" s="17"/>
      <c r="D802" s="17"/>
      <c r="E802" s="17"/>
      <c r="F802" s="13"/>
      <c r="G802" s="86"/>
      <c r="H802" s="86"/>
      <c r="K802" s="99"/>
      <c r="L802" s="99" t="s">
        <v>108</v>
      </c>
      <c r="M802" s="5">
        <f t="shared" si="32"/>
        <v>0.5</v>
      </c>
      <c r="N802" s="5">
        <f t="shared" si="32"/>
        <v>1</v>
      </c>
      <c r="O802" s="5">
        <f t="shared" si="32"/>
        <v>4</v>
      </c>
      <c r="P802" s="5">
        <f t="shared" si="32"/>
        <v>2</v>
      </c>
      <c r="Q802" s="5">
        <f t="shared" si="32"/>
        <v>4</v>
      </c>
      <c r="R802" s="5">
        <f t="shared" si="32"/>
        <v>6</v>
      </c>
      <c r="S802" s="5">
        <f t="shared" si="32"/>
        <v>4</v>
      </c>
      <c r="T802" s="5">
        <f t="shared" si="32"/>
        <v>4</v>
      </c>
      <c r="U802" s="5">
        <f t="shared" si="32"/>
        <v>2.8</v>
      </c>
      <c r="V802" s="86"/>
      <c r="W802" s="86"/>
      <c r="X802" s="86"/>
      <c r="Y802" s="86"/>
      <c r="Z802" s="86"/>
      <c r="AA802" s="86"/>
      <c r="AB802" s="86"/>
      <c r="AC802" s="86"/>
      <c r="AD802" s="86"/>
      <c r="AE802" s="16"/>
      <c r="AF802" s="8"/>
      <c r="AG802"/>
      <c r="AH802"/>
      <c r="AI802"/>
      <c r="AJ802"/>
      <c r="AK802"/>
      <c r="AL802"/>
      <c r="AM802"/>
      <c r="AN802"/>
      <c r="AO802"/>
      <c r="AP802"/>
      <c r="AQ802"/>
      <c r="AR802"/>
      <c r="AS802"/>
      <c r="AT802"/>
      <c r="AU802"/>
      <c r="AV802"/>
      <c r="AW802"/>
      <c r="AX802"/>
      <c r="AY802"/>
      <c r="AZ802"/>
      <c r="BA802"/>
      <c r="BB802"/>
      <c r="BC802"/>
      <c r="BD802"/>
      <c r="BE802"/>
      <c r="BF802"/>
    </row>
    <row r="803" spans="1:58" s="104" customFormat="1" ht="13.4" hidden="1" customHeight="1" outlineLevel="2" x14ac:dyDescent="0.35">
      <c r="A803" s="102"/>
      <c r="B803" s="95"/>
      <c r="C803" s="17"/>
      <c r="D803" s="17"/>
      <c r="E803" s="17"/>
      <c r="F803" s="13"/>
      <c r="G803" s="86"/>
      <c r="H803" s="86"/>
      <c r="K803" s="99"/>
      <c r="L803" s="99" t="s">
        <v>109</v>
      </c>
      <c r="M803" s="5">
        <f t="shared" ref="M803:U831" si="33">INDEX(M$760:M$769,MATCH($L803,$L$760:$L$769,0))</f>
        <v>0.5</v>
      </c>
      <c r="N803" s="5">
        <f t="shared" si="33"/>
        <v>1</v>
      </c>
      <c r="O803" s="5">
        <f t="shared" si="33"/>
        <v>4</v>
      </c>
      <c r="P803" s="5">
        <f t="shared" si="33"/>
        <v>2</v>
      </c>
      <c r="Q803" s="5">
        <f t="shared" si="33"/>
        <v>4</v>
      </c>
      <c r="R803" s="5">
        <f t="shared" si="33"/>
        <v>6</v>
      </c>
      <c r="S803" s="5">
        <f t="shared" si="33"/>
        <v>4</v>
      </c>
      <c r="T803" s="5">
        <f t="shared" si="33"/>
        <v>4</v>
      </c>
      <c r="U803" s="5">
        <f t="shared" si="33"/>
        <v>2.8</v>
      </c>
      <c r="V803" s="86"/>
      <c r="W803" s="86"/>
      <c r="X803" s="86"/>
      <c r="Y803" s="86"/>
      <c r="Z803" s="86"/>
      <c r="AA803" s="86"/>
      <c r="AB803" s="86"/>
      <c r="AC803" s="86"/>
      <c r="AD803" s="86"/>
      <c r="AE803" s="16"/>
      <c r="AF803" s="8"/>
      <c r="AG803"/>
      <c r="AH803"/>
      <c r="AI803"/>
      <c r="AJ803"/>
      <c r="AK803"/>
      <c r="AL803"/>
      <c r="AM803"/>
      <c r="AN803"/>
      <c r="AO803"/>
      <c r="AP803"/>
      <c r="AQ803"/>
      <c r="AR803"/>
      <c r="AS803"/>
      <c r="AT803"/>
      <c r="AU803"/>
      <c r="AV803"/>
      <c r="AW803"/>
      <c r="AX803"/>
      <c r="AY803"/>
      <c r="AZ803"/>
      <c r="BA803"/>
      <c r="BB803"/>
      <c r="BC803"/>
      <c r="BD803"/>
      <c r="BE803"/>
      <c r="BF803"/>
    </row>
    <row r="804" spans="1:58" s="104" customFormat="1" ht="13.4" hidden="1" customHeight="1" outlineLevel="2" x14ac:dyDescent="0.35">
      <c r="A804" s="102"/>
      <c r="B804" s="95"/>
      <c r="C804" s="17"/>
      <c r="D804" s="17"/>
      <c r="E804" s="17"/>
      <c r="F804" s="13"/>
      <c r="G804" s="86"/>
      <c r="H804" s="86"/>
      <c r="K804" s="99"/>
      <c r="L804" s="99" t="s">
        <v>110</v>
      </c>
      <c r="M804" s="5">
        <f t="shared" si="33"/>
        <v>0.5</v>
      </c>
      <c r="N804" s="5">
        <f t="shared" si="33"/>
        <v>1</v>
      </c>
      <c r="O804" s="5">
        <f t="shared" si="33"/>
        <v>4</v>
      </c>
      <c r="P804" s="5">
        <f t="shared" si="33"/>
        <v>2</v>
      </c>
      <c r="Q804" s="5">
        <f t="shared" si="33"/>
        <v>4</v>
      </c>
      <c r="R804" s="5">
        <f t="shared" si="33"/>
        <v>6</v>
      </c>
      <c r="S804" s="5">
        <f t="shared" si="33"/>
        <v>4</v>
      </c>
      <c r="T804" s="5">
        <f t="shared" si="33"/>
        <v>4</v>
      </c>
      <c r="U804" s="5">
        <f t="shared" si="33"/>
        <v>2.8</v>
      </c>
      <c r="V804" s="86"/>
      <c r="W804" s="86"/>
      <c r="X804" s="86"/>
      <c r="Y804" s="86"/>
      <c r="Z804" s="86"/>
      <c r="AA804" s="86"/>
      <c r="AB804" s="86"/>
      <c r="AC804" s="86"/>
      <c r="AD804" s="86"/>
      <c r="AE804" s="16"/>
      <c r="AF804" s="8"/>
      <c r="AG804"/>
      <c r="AH804"/>
      <c r="AI804"/>
      <c r="AJ804"/>
      <c r="AK804"/>
      <c r="AL804"/>
      <c r="AM804"/>
      <c r="AN804"/>
      <c r="AO804"/>
      <c r="AP804"/>
      <c r="AQ804"/>
      <c r="AR804"/>
      <c r="AS804"/>
      <c r="AT804"/>
      <c r="AU804"/>
      <c r="AV804"/>
      <c r="AW804"/>
      <c r="AX804"/>
      <c r="AY804"/>
      <c r="AZ804"/>
      <c r="BA804"/>
      <c r="BB804"/>
      <c r="BC804"/>
      <c r="BD804"/>
      <c r="BE804"/>
      <c r="BF804"/>
    </row>
    <row r="805" spans="1:58" s="104" customFormat="1" ht="13.4" hidden="1" customHeight="1" outlineLevel="2" x14ac:dyDescent="0.35">
      <c r="A805" s="102"/>
      <c r="B805" s="95"/>
      <c r="C805" s="17"/>
      <c r="D805" s="17"/>
      <c r="E805" s="17"/>
      <c r="F805" s="13"/>
      <c r="G805" s="86"/>
      <c r="H805" s="86"/>
      <c r="K805" s="99"/>
      <c r="L805" s="99" t="s">
        <v>111</v>
      </c>
      <c r="M805" s="5">
        <f t="shared" si="33"/>
        <v>0.5</v>
      </c>
      <c r="N805" s="5">
        <f t="shared" si="33"/>
        <v>1</v>
      </c>
      <c r="O805" s="5">
        <f t="shared" si="33"/>
        <v>4</v>
      </c>
      <c r="P805" s="5">
        <f t="shared" si="33"/>
        <v>2</v>
      </c>
      <c r="Q805" s="5">
        <f t="shared" si="33"/>
        <v>4</v>
      </c>
      <c r="R805" s="5">
        <f t="shared" si="33"/>
        <v>6</v>
      </c>
      <c r="S805" s="5">
        <f t="shared" si="33"/>
        <v>4</v>
      </c>
      <c r="T805" s="5">
        <f t="shared" si="33"/>
        <v>4</v>
      </c>
      <c r="U805" s="5">
        <f t="shared" si="33"/>
        <v>2.8</v>
      </c>
      <c r="V805" s="86"/>
      <c r="W805" s="86"/>
      <c r="X805" s="86"/>
      <c r="Y805" s="86"/>
      <c r="Z805" s="86"/>
      <c r="AA805" s="86"/>
      <c r="AB805" s="86"/>
      <c r="AC805" s="86"/>
      <c r="AD805" s="86"/>
      <c r="AE805" s="16"/>
      <c r="AF805" s="8"/>
      <c r="AG805"/>
      <c r="AH805"/>
      <c r="AI805"/>
      <c r="AJ805"/>
      <c r="AK805"/>
      <c r="AL805"/>
      <c r="AM805"/>
      <c r="AN805"/>
      <c r="AO805"/>
      <c r="AP805"/>
      <c r="AQ805"/>
      <c r="AR805"/>
      <c r="AS805"/>
      <c r="AT805"/>
      <c r="AU805"/>
      <c r="AV805"/>
      <c r="AW805"/>
      <c r="AX805"/>
      <c r="AY805"/>
      <c r="AZ805"/>
      <c r="BA805"/>
      <c r="BB805"/>
      <c r="BC805"/>
      <c r="BD805"/>
      <c r="BE805"/>
      <c r="BF805"/>
    </row>
    <row r="806" spans="1:58" s="104" customFormat="1" ht="13.4" hidden="1" customHeight="1" outlineLevel="2" x14ac:dyDescent="0.35">
      <c r="A806" s="102"/>
      <c r="B806" s="95"/>
      <c r="C806" s="17"/>
      <c r="D806" s="17"/>
      <c r="E806" s="17"/>
      <c r="F806" s="13"/>
      <c r="G806" s="86"/>
      <c r="H806" s="86"/>
      <c r="K806" s="99"/>
      <c r="L806" s="99" t="s">
        <v>112</v>
      </c>
      <c r="M806" s="5">
        <f t="shared" si="33"/>
        <v>0.5</v>
      </c>
      <c r="N806" s="5">
        <f t="shared" si="33"/>
        <v>1</v>
      </c>
      <c r="O806" s="5">
        <f t="shared" si="33"/>
        <v>4</v>
      </c>
      <c r="P806" s="5">
        <f t="shared" si="33"/>
        <v>2</v>
      </c>
      <c r="Q806" s="5">
        <f t="shared" si="33"/>
        <v>4</v>
      </c>
      <c r="R806" s="5">
        <f t="shared" si="33"/>
        <v>6</v>
      </c>
      <c r="S806" s="5">
        <f t="shared" si="33"/>
        <v>4</v>
      </c>
      <c r="T806" s="5">
        <f t="shared" si="33"/>
        <v>4</v>
      </c>
      <c r="U806" s="5">
        <f t="shared" si="33"/>
        <v>2.8</v>
      </c>
      <c r="V806" s="86"/>
      <c r="W806" s="86"/>
      <c r="X806" s="86"/>
      <c r="Y806" s="86"/>
      <c r="Z806" s="86"/>
      <c r="AA806" s="86"/>
      <c r="AB806" s="86"/>
      <c r="AC806" s="86"/>
      <c r="AD806" s="86"/>
      <c r="AE806" s="16"/>
      <c r="AF806" s="8"/>
      <c r="AG806"/>
      <c r="AH806"/>
      <c r="AI806"/>
      <c r="AJ806"/>
      <c r="AK806"/>
      <c r="AL806"/>
      <c r="AM806"/>
      <c r="AN806"/>
      <c r="AO806"/>
      <c r="AP806"/>
      <c r="AQ806"/>
      <c r="AR806"/>
      <c r="AS806"/>
      <c r="AT806"/>
      <c r="AU806"/>
      <c r="AV806"/>
      <c r="AW806"/>
      <c r="AX806"/>
      <c r="AY806"/>
      <c r="AZ806"/>
      <c r="BA806"/>
      <c r="BB806"/>
      <c r="BC806"/>
      <c r="BD806"/>
      <c r="BE806"/>
      <c r="BF806"/>
    </row>
    <row r="807" spans="1:58" s="104" customFormat="1" ht="13.4" hidden="1" customHeight="1" outlineLevel="2" x14ac:dyDescent="0.35">
      <c r="A807" s="102"/>
      <c r="B807" s="95"/>
      <c r="C807" s="17"/>
      <c r="D807" s="17"/>
      <c r="E807" s="17"/>
      <c r="F807" s="13"/>
      <c r="G807" s="86"/>
      <c r="H807" s="86"/>
      <c r="K807" s="99"/>
      <c r="L807" s="99" t="s">
        <v>113</v>
      </c>
      <c r="M807" s="5">
        <f t="shared" si="33"/>
        <v>0.5</v>
      </c>
      <c r="N807" s="5">
        <f t="shared" si="33"/>
        <v>1</v>
      </c>
      <c r="O807" s="5">
        <f t="shared" si="33"/>
        <v>4</v>
      </c>
      <c r="P807" s="5">
        <f t="shared" si="33"/>
        <v>2</v>
      </c>
      <c r="Q807" s="5">
        <f t="shared" si="33"/>
        <v>4</v>
      </c>
      <c r="R807" s="5">
        <f t="shared" si="33"/>
        <v>6</v>
      </c>
      <c r="S807" s="5">
        <f t="shared" si="33"/>
        <v>4</v>
      </c>
      <c r="T807" s="5">
        <f t="shared" si="33"/>
        <v>4</v>
      </c>
      <c r="U807" s="5">
        <f t="shared" si="33"/>
        <v>2.8</v>
      </c>
      <c r="V807" s="86"/>
      <c r="W807" s="86"/>
      <c r="X807" s="86"/>
      <c r="Y807" s="86"/>
      <c r="Z807" s="86"/>
      <c r="AA807" s="86"/>
      <c r="AB807" s="86"/>
      <c r="AC807" s="86"/>
      <c r="AD807" s="86"/>
      <c r="AE807" s="16"/>
      <c r="AF807" s="8"/>
      <c r="AG807"/>
      <c r="AH807"/>
      <c r="AI807"/>
      <c r="AJ807"/>
      <c r="AK807"/>
      <c r="AL807"/>
      <c r="AM807"/>
      <c r="AN807"/>
      <c r="AO807"/>
      <c r="AP807"/>
      <c r="AQ807"/>
      <c r="AR807"/>
      <c r="AS807"/>
      <c r="AT807"/>
      <c r="AU807"/>
      <c r="AV807"/>
      <c r="AW807"/>
      <c r="AX807"/>
      <c r="AY807"/>
      <c r="AZ807"/>
      <c r="BA807"/>
      <c r="BB807"/>
      <c r="BC807"/>
      <c r="BD807"/>
      <c r="BE807"/>
      <c r="BF807"/>
    </row>
    <row r="808" spans="1:58" s="104" customFormat="1" ht="13.4" hidden="1" customHeight="1" outlineLevel="2" x14ac:dyDescent="0.35">
      <c r="A808" s="102"/>
      <c r="B808" s="95"/>
      <c r="C808" s="17"/>
      <c r="D808" s="17"/>
      <c r="E808" s="17"/>
      <c r="F808" s="13"/>
      <c r="G808" s="86"/>
      <c r="H808" s="86"/>
      <c r="K808" s="99"/>
      <c r="L808" s="99" t="s">
        <v>114</v>
      </c>
      <c r="M808" s="5">
        <f t="shared" si="33"/>
        <v>0.5</v>
      </c>
      <c r="N808" s="5">
        <f t="shared" si="33"/>
        <v>1</v>
      </c>
      <c r="O808" s="5">
        <f t="shared" si="33"/>
        <v>4</v>
      </c>
      <c r="P808" s="5">
        <f t="shared" si="33"/>
        <v>2</v>
      </c>
      <c r="Q808" s="5">
        <f t="shared" si="33"/>
        <v>4</v>
      </c>
      <c r="R808" s="5">
        <f t="shared" si="33"/>
        <v>6</v>
      </c>
      <c r="S808" s="5">
        <f t="shared" si="33"/>
        <v>4</v>
      </c>
      <c r="T808" s="5">
        <f t="shared" si="33"/>
        <v>4</v>
      </c>
      <c r="U808" s="5">
        <f t="shared" si="33"/>
        <v>2.8</v>
      </c>
      <c r="V808" s="86"/>
      <c r="W808" s="86"/>
      <c r="X808" s="86"/>
      <c r="Y808" s="86"/>
      <c r="Z808" s="86"/>
      <c r="AA808" s="86"/>
      <c r="AB808" s="86"/>
      <c r="AC808" s="86"/>
      <c r="AD808" s="86"/>
      <c r="AE808" s="16"/>
      <c r="AF808" s="8"/>
      <c r="AG808"/>
      <c r="AH808"/>
      <c r="AI808"/>
      <c r="AJ808"/>
      <c r="AK808"/>
      <c r="AL808"/>
      <c r="AM808"/>
      <c r="AN808"/>
      <c r="AO808"/>
      <c r="AP808"/>
      <c r="AQ808"/>
      <c r="AR808"/>
      <c r="AS808"/>
      <c r="AT808"/>
      <c r="AU808"/>
      <c r="AV808"/>
      <c r="AW808"/>
      <c r="AX808"/>
      <c r="AY808"/>
      <c r="AZ808"/>
      <c r="BA808"/>
      <c r="BB808"/>
      <c r="BC808"/>
      <c r="BD808"/>
      <c r="BE808"/>
      <c r="BF808"/>
    </row>
    <row r="809" spans="1:58" s="104" customFormat="1" ht="13.4" hidden="1" customHeight="1" outlineLevel="2" x14ac:dyDescent="0.35">
      <c r="A809" s="102"/>
      <c r="B809" s="95"/>
      <c r="C809" s="17"/>
      <c r="D809" s="17"/>
      <c r="E809" s="17"/>
      <c r="F809" s="13"/>
      <c r="G809" s="86"/>
      <c r="H809" s="86"/>
      <c r="K809" s="99"/>
      <c r="L809" s="99" t="s">
        <v>115</v>
      </c>
      <c r="M809" s="5">
        <f t="shared" si="33"/>
        <v>0.5</v>
      </c>
      <c r="N809" s="5">
        <f t="shared" si="33"/>
        <v>1</v>
      </c>
      <c r="O809" s="5">
        <f t="shared" si="33"/>
        <v>4</v>
      </c>
      <c r="P809" s="5">
        <f t="shared" si="33"/>
        <v>2</v>
      </c>
      <c r="Q809" s="5">
        <f t="shared" si="33"/>
        <v>4</v>
      </c>
      <c r="R809" s="5">
        <f t="shared" si="33"/>
        <v>6</v>
      </c>
      <c r="S809" s="5">
        <f t="shared" si="33"/>
        <v>4</v>
      </c>
      <c r="T809" s="5">
        <f t="shared" si="33"/>
        <v>4</v>
      </c>
      <c r="U809" s="5">
        <f t="shared" si="33"/>
        <v>2.8</v>
      </c>
      <c r="V809" s="86"/>
      <c r="W809" s="86"/>
      <c r="X809" s="86"/>
      <c r="Y809" s="86"/>
      <c r="Z809" s="86"/>
      <c r="AA809" s="86"/>
      <c r="AB809" s="86"/>
      <c r="AC809" s="86"/>
      <c r="AD809" s="86"/>
      <c r="AE809" s="16"/>
      <c r="AF809" s="8"/>
      <c r="AG809"/>
      <c r="AH809"/>
      <c r="AI809"/>
      <c r="AJ809"/>
      <c r="AK809"/>
      <c r="AL809"/>
      <c r="AM809"/>
      <c r="AN809"/>
      <c r="AO809"/>
      <c r="AP809"/>
      <c r="AQ809"/>
      <c r="AR809"/>
      <c r="AS809"/>
      <c r="AT809"/>
      <c r="AU809"/>
      <c r="AV809"/>
      <c r="AW809"/>
      <c r="AX809"/>
      <c r="AY809"/>
      <c r="AZ809"/>
      <c r="BA809"/>
      <c r="BB809"/>
      <c r="BC809"/>
      <c r="BD809"/>
      <c r="BE809"/>
      <c r="BF809"/>
    </row>
    <row r="810" spans="1:58" s="104" customFormat="1" ht="13.4" hidden="1" customHeight="1" outlineLevel="2" x14ac:dyDescent="0.35">
      <c r="A810" s="102"/>
      <c r="B810" s="95"/>
      <c r="C810" s="17"/>
      <c r="D810" s="17"/>
      <c r="E810" s="17"/>
      <c r="F810" s="13"/>
      <c r="G810" s="86"/>
      <c r="H810" s="86"/>
      <c r="K810" s="99" t="s">
        <v>752</v>
      </c>
      <c r="L810" s="99" t="s">
        <v>342</v>
      </c>
      <c r="M810" s="5">
        <f t="shared" si="33"/>
        <v>0</v>
      </c>
      <c r="N810" s="5">
        <f t="shared" si="33"/>
        <v>0</v>
      </c>
      <c r="O810" s="5">
        <f t="shared" si="33"/>
        <v>0</v>
      </c>
      <c r="P810" s="5">
        <f t="shared" si="33"/>
        <v>0</v>
      </c>
      <c r="Q810" s="5">
        <f t="shared" si="33"/>
        <v>0</v>
      </c>
      <c r="R810" s="5">
        <f t="shared" si="33"/>
        <v>0</v>
      </c>
      <c r="S810" s="5">
        <f t="shared" si="33"/>
        <v>0</v>
      </c>
      <c r="T810" s="5">
        <f t="shared" si="33"/>
        <v>0</v>
      </c>
      <c r="U810" s="5">
        <f t="shared" si="33"/>
        <v>0</v>
      </c>
      <c r="V810" s="86"/>
      <c r="W810" s="86"/>
      <c r="X810" s="86"/>
      <c r="Y810" s="86"/>
      <c r="Z810" s="86"/>
      <c r="AA810" s="86"/>
      <c r="AB810" s="86"/>
      <c r="AC810" s="86"/>
      <c r="AD810" s="86"/>
      <c r="AE810" s="16"/>
      <c r="AF810" s="8"/>
      <c r="AG810"/>
      <c r="AH810"/>
      <c r="AI810"/>
      <c r="AJ810"/>
      <c r="AK810"/>
      <c r="AL810"/>
      <c r="AM810"/>
      <c r="AN810"/>
      <c r="AO810"/>
      <c r="AP810"/>
      <c r="AQ810"/>
      <c r="AR810"/>
      <c r="AS810"/>
      <c r="AT810"/>
      <c r="AU810"/>
      <c r="AV810"/>
      <c r="AW810"/>
      <c r="AX810"/>
      <c r="AY810"/>
      <c r="AZ810"/>
      <c r="BA810"/>
      <c r="BB810"/>
      <c r="BC810"/>
      <c r="BD810"/>
      <c r="BE810"/>
      <c r="BF810"/>
    </row>
    <row r="811" spans="1:58" s="104" customFormat="1" ht="13.4" hidden="1" customHeight="1" outlineLevel="2" x14ac:dyDescent="0.35">
      <c r="A811" s="102"/>
      <c r="B811" s="95"/>
      <c r="C811" s="17"/>
      <c r="D811" s="17"/>
      <c r="E811" s="17"/>
      <c r="F811" s="13"/>
      <c r="G811" s="86"/>
      <c r="H811" s="86"/>
      <c r="K811" s="99"/>
      <c r="L811" s="99" t="s">
        <v>107</v>
      </c>
      <c r="M811" s="5">
        <f t="shared" si="33"/>
        <v>0.5</v>
      </c>
      <c r="N811" s="5">
        <f t="shared" si="33"/>
        <v>1</v>
      </c>
      <c r="O811" s="5">
        <f t="shared" si="33"/>
        <v>4</v>
      </c>
      <c r="P811" s="5">
        <f t="shared" si="33"/>
        <v>2</v>
      </c>
      <c r="Q811" s="5">
        <f t="shared" si="33"/>
        <v>4</v>
      </c>
      <c r="R811" s="5">
        <f t="shared" si="33"/>
        <v>6</v>
      </c>
      <c r="S811" s="5">
        <f t="shared" si="33"/>
        <v>4</v>
      </c>
      <c r="T811" s="5">
        <f t="shared" si="33"/>
        <v>4</v>
      </c>
      <c r="U811" s="5">
        <f t="shared" si="33"/>
        <v>2.8</v>
      </c>
      <c r="V811" s="86"/>
      <c r="W811" s="86"/>
      <c r="X811" s="86"/>
      <c r="Y811" s="86"/>
      <c r="Z811" s="86"/>
      <c r="AA811" s="86"/>
      <c r="AB811" s="86"/>
      <c r="AC811" s="86"/>
      <c r="AD811" s="86"/>
      <c r="AE811" s="16"/>
      <c r="AF811" s="8"/>
      <c r="AG811"/>
      <c r="AH811"/>
      <c r="AI811"/>
      <c r="AJ811"/>
      <c r="AK811"/>
      <c r="AL811"/>
      <c r="AM811"/>
      <c r="AN811"/>
      <c r="AO811"/>
      <c r="AP811"/>
      <c r="AQ811"/>
      <c r="AR811"/>
      <c r="AS811"/>
      <c r="AT811"/>
      <c r="AU811"/>
      <c r="AV811"/>
      <c r="AW811"/>
      <c r="AX811"/>
      <c r="AY811"/>
      <c r="AZ811"/>
      <c r="BA811"/>
      <c r="BB811"/>
      <c r="BC811"/>
      <c r="BD811"/>
      <c r="BE811"/>
      <c r="BF811"/>
    </row>
    <row r="812" spans="1:58" s="104" customFormat="1" ht="13.4" hidden="1" customHeight="1" outlineLevel="2" x14ac:dyDescent="0.35">
      <c r="A812" s="102"/>
      <c r="B812" s="95"/>
      <c r="C812" s="17"/>
      <c r="D812" s="17"/>
      <c r="E812" s="17"/>
      <c r="F812" s="13"/>
      <c r="G812" s="86"/>
      <c r="H812" s="86"/>
      <c r="K812" s="99"/>
      <c r="L812" s="99" t="s">
        <v>108</v>
      </c>
      <c r="M812" s="5">
        <f t="shared" si="33"/>
        <v>0.5</v>
      </c>
      <c r="N812" s="5">
        <f t="shared" si="33"/>
        <v>1</v>
      </c>
      <c r="O812" s="5">
        <f t="shared" si="33"/>
        <v>4</v>
      </c>
      <c r="P812" s="5">
        <f t="shared" si="33"/>
        <v>2</v>
      </c>
      <c r="Q812" s="5">
        <f t="shared" si="33"/>
        <v>4</v>
      </c>
      <c r="R812" s="5">
        <f t="shared" si="33"/>
        <v>6</v>
      </c>
      <c r="S812" s="5">
        <f t="shared" si="33"/>
        <v>4</v>
      </c>
      <c r="T812" s="5">
        <f t="shared" si="33"/>
        <v>4</v>
      </c>
      <c r="U812" s="5">
        <f t="shared" si="33"/>
        <v>2.8</v>
      </c>
      <c r="V812" s="86"/>
      <c r="W812" s="86"/>
      <c r="X812" s="86"/>
      <c r="Y812" s="86"/>
      <c r="Z812" s="86"/>
      <c r="AA812" s="86"/>
      <c r="AB812" s="86"/>
      <c r="AC812" s="86"/>
      <c r="AD812" s="86"/>
      <c r="AE812" s="16"/>
      <c r="AF812" s="8"/>
      <c r="AG812"/>
      <c r="AH812"/>
      <c r="AI812"/>
      <c r="AJ812"/>
      <c r="AK812"/>
      <c r="AL812"/>
      <c r="AM812"/>
      <c r="AN812"/>
      <c r="AO812"/>
      <c r="AP812"/>
      <c r="AQ812"/>
      <c r="AR812"/>
      <c r="AS812"/>
      <c r="AT812"/>
      <c r="AU812"/>
      <c r="AV812"/>
      <c r="AW812"/>
      <c r="AX812"/>
      <c r="AY812"/>
      <c r="AZ812"/>
      <c r="BA812"/>
      <c r="BB812"/>
      <c r="BC812"/>
      <c r="BD812"/>
      <c r="BE812"/>
      <c r="BF812"/>
    </row>
    <row r="813" spans="1:58" s="104" customFormat="1" ht="13.4" hidden="1" customHeight="1" outlineLevel="2" x14ac:dyDescent="0.35">
      <c r="A813" s="102"/>
      <c r="B813" s="95"/>
      <c r="C813" s="17"/>
      <c r="D813" s="17"/>
      <c r="E813" s="17"/>
      <c r="F813" s="13"/>
      <c r="G813" s="86"/>
      <c r="H813" s="86"/>
      <c r="K813" s="99"/>
      <c r="L813" s="99" t="s">
        <v>109</v>
      </c>
      <c r="M813" s="5">
        <f t="shared" si="33"/>
        <v>0.5</v>
      </c>
      <c r="N813" s="5">
        <f t="shared" si="33"/>
        <v>1</v>
      </c>
      <c r="O813" s="5">
        <f t="shared" si="33"/>
        <v>4</v>
      </c>
      <c r="P813" s="5">
        <f t="shared" si="33"/>
        <v>2</v>
      </c>
      <c r="Q813" s="5">
        <f t="shared" si="33"/>
        <v>4</v>
      </c>
      <c r="R813" s="5">
        <f t="shared" si="33"/>
        <v>6</v>
      </c>
      <c r="S813" s="5">
        <f t="shared" si="33"/>
        <v>4</v>
      </c>
      <c r="T813" s="5">
        <f t="shared" si="33"/>
        <v>4</v>
      </c>
      <c r="U813" s="5">
        <f t="shared" si="33"/>
        <v>2.8</v>
      </c>
      <c r="V813" s="86"/>
      <c r="W813" s="86"/>
      <c r="X813" s="86"/>
      <c r="Y813" s="86"/>
      <c r="Z813" s="86"/>
      <c r="AA813" s="86"/>
      <c r="AB813" s="86"/>
      <c r="AC813" s="86"/>
      <c r="AD813" s="86"/>
      <c r="AE813" s="16"/>
      <c r="AF813" s="8"/>
      <c r="AG813"/>
      <c r="AH813"/>
      <c r="AI813"/>
      <c r="AJ813"/>
      <c r="AK813"/>
      <c r="AL813"/>
      <c r="AM813"/>
      <c r="AN813"/>
      <c r="AO813"/>
      <c r="AP813"/>
      <c r="AQ813"/>
      <c r="AR813"/>
      <c r="AS813"/>
      <c r="AT813"/>
      <c r="AU813"/>
      <c r="AV813"/>
      <c r="AW813"/>
      <c r="AX813"/>
      <c r="AY813"/>
      <c r="AZ813"/>
      <c r="BA813"/>
      <c r="BB813"/>
      <c r="BC813"/>
      <c r="BD813"/>
      <c r="BE813"/>
      <c r="BF813"/>
    </row>
    <row r="814" spans="1:58" s="104" customFormat="1" ht="13.4" hidden="1" customHeight="1" outlineLevel="2" x14ac:dyDescent="0.35">
      <c r="A814" s="102"/>
      <c r="B814" s="95"/>
      <c r="C814" s="17"/>
      <c r="D814" s="17"/>
      <c r="E814" s="17"/>
      <c r="F814" s="13"/>
      <c r="G814" s="86"/>
      <c r="H814" s="86"/>
      <c r="K814" s="99"/>
      <c r="L814" s="99" t="s">
        <v>110</v>
      </c>
      <c r="M814" s="5">
        <f t="shared" si="33"/>
        <v>0.5</v>
      </c>
      <c r="N814" s="5">
        <f t="shared" si="33"/>
        <v>1</v>
      </c>
      <c r="O814" s="5">
        <f t="shared" si="33"/>
        <v>4</v>
      </c>
      <c r="P814" s="5">
        <f t="shared" si="33"/>
        <v>2</v>
      </c>
      <c r="Q814" s="5">
        <f t="shared" si="33"/>
        <v>4</v>
      </c>
      <c r="R814" s="5">
        <f t="shared" si="33"/>
        <v>6</v>
      </c>
      <c r="S814" s="5">
        <f t="shared" si="33"/>
        <v>4</v>
      </c>
      <c r="T814" s="5">
        <f t="shared" si="33"/>
        <v>4</v>
      </c>
      <c r="U814" s="5">
        <f t="shared" si="33"/>
        <v>2.8</v>
      </c>
      <c r="V814" s="86"/>
      <c r="W814" s="86"/>
      <c r="X814" s="86"/>
      <c r="Y814" s="86"/>
      <c r="Z814" s="86"/>
      <c r="AA814" s="86"/>
      <c r="AB814" s="86"/>
      <c r="AC814" s="86"/>
      <c r="AD814" s="86"/>
      <c r="AE814" s="16"/>
      <c r="AF814" s="8"/>
      <c r="AG814"/>
      <c r="AH814"/>
      <c r="AI814"/>
      <c r="AJ814"/>
      <c r="AK814"/>
      <c r="AL814"/>
      <c r="AM814"/>
      <c r="AN814"/>
      <c r="AO814"/>
      <c r="AP814"/>
      <c r="AQ814"/>
      <c r="AR814"/>
      <c r="AS814"/>
      <c r="AT814"/>
      <c r="AU814"/>
      <c r="AV814"/>
      <c r="AW814"/>
      <c r="AX814"/>
      <c r="AY814"/>
      <c r="AZ814"/>
      <c r="BA814"/>
      <c r="BB814"/>
      <c r="BC814"/>
      <c r="BD814"/>
      <c r="BE814"/>
      <c r="BF814"/>
    </row>
    <row r="815" spans="1:58" s="104" customFormat="1" ht="13.4" hidden="1" customHeight="1" outlineLevel="2" x14ac:dyDescent="0.35">
      <c r="A815" s="102"/>
      <c r="B815" s="95"/>
      <c r="C815" s="17"/>
      <c r="D815" s="17"/>
      <c r="E815" s="17"/>
      <c r="F815" s="13"/>
      <c r="G815" s="86"/>
      <c r="H815" s="86"/>
      <c r="K815" s="99"/>
      <c r="L815" s="99" t="s">
        <v>111</v>
      </c>
      <c r="M815" s="5">
        <f t="shared" si="33"/>
        <v>0.5</v>
      </c>
      <c r="N815" s="5">
        <f t="shared" si="33"/>
        <v>1</v>
      </c>
      <c r="O815" s="5">
        <f t="shared" si="33"/>
        <v>4</v>
      </c>
      <c r="P815" s="5">
        <f t="shared" si="33"/>
        <v>2</v>
      </c>
      <c r="Q815" s="5">
        <f t="shared" si="33"/>
        <v>4</v>
      </c>
      <c r="R815" s="5">
        <f t="shared" si="33"/>
        <v>6</v>
      </c>
      <c r="S815" s="5">
        <f t="shared" si="33"/>
        <v>4</v>
      </c>
      <c r="T815" s="5">
        <f t="shared" si="33"/>
        <v>4</v>
      </c>
      <c r="U815" s="5">
        <f t="shared" si="33"/>
        <v>2.8</v>
      </c>
      <c r="V815" s="86"/>
      <c r="W815" s="86"/>
      <c r="X815" s="86"/>
      <c r="Y815" s="86"/>
      <c r="Z815" s="86"/>
      <c r="AA815" s="86"/>
      <c r="AB815" s="86"/>
      <c r="AC815" s="86"/>
      <c r="AD815" s="86"/>
      <c r="AE815" s="16"/>
      <c r="AF815" s="8"/>
      <c r="AG815"/>
      <c r="AH815"/>
      <c r="AI815"/>
      <c r="AJ815"/>
      <c r="AK815"/>
      <c r="AL815"/>
      <c r="AM815"/>
      <c r="AN815"/>
      <c r="AO815"/>
      <c r="AP815"/>
      <c r="AQ815"/>
      <c r="AR815"/>
      <c r="AS815"/>
      <c r="AT815"/>
      <c r="AU815"/>
      <c r="AV815"/>
      <c r="AW815"/>
      <c r="AX815"/>
      <c r="AY815"/>
      <c r="AZ815"/>
      <c r="BA815"/>
      <c r="BB815"/>
      <c r="BC815"/>
      <c r="BD815"/>
      <c r="BE815"/>
      <c r="BF815"/>
    </row>
    <row r="816" spans="1:58" s="104" customFormat="1" ht="13.4" hidden="1" customHeight="1" outlineLevel="2" x14ac:dyDescent="0.35">
      <c r="A816" s="102"/>
      <c r="B816" s="95"/>
      <c r="C816" s="17"/>
      <c r="D816" s="17"/>
      <c r="E816" s="17"/>
      <c r="F816" s="13"/>
      <c r="G816" s="86"/>
      <c r="H816" s="86"/>
      <c r="K816" s="99"/>
      <c r="L816" s="99" t="s">
        <v>112</v>
      </c>
      <c r="M816" s="5">
        <f t="shared" si="33"/>
        <v>0.5</v>
      </c>
      <c r="N816" s="5">
        <f t="shared" si="33"/>
        <v>1</v>
      </c>
      <c r="O816" s="5">
        <f t="shared" si="33"/>
        <v>4</v>
      </c>
      <c r="P816" s="5">
        <f t="shared" si="33"/>
        <v>2</v>
      </c>
      <c r="Q816" s="5">
        <f t="shared" si="33"/>
        <v>4</v>
      </c>
      <c r="R816" s="5">
        <f t="shared" si="33"/>
        <v>6</v>
      </c>
      <c r="S816" s="5">
        <f t="shared" si="33"/>
        <v>4</v>
      </c>
      <c r="T816" s="5">
        <f t="shared" si="33"/>
        <v>4</v>
      </c>
      <c r="U816" s="5">
        <f t="shared" si="33"/>
        <v>2.8</v>
      </c>
      <c r="V816" s="86"/>
      <c r="W816" s="86"/>
      <c r="X816" s="86"/>
      <c r="Y816" s="86"/>
      <c r="Z816" s="86"/>
      <c r="AA816" s="86"/>
      <c r="AB816" s="86"/>
      <c r="AC816" s="86"/>
      <c r="AD816" s="86"/>
      <c r="AE816" s="16"/>
      <c r="AF816" s="8"/>
      <c r="AG816"/>
      <c r="AH816"/>
      <c r="AI816"/>
      <c r="AJ816"/>
      <c r="AK816"/>
      <c r="AL816"/>
      <c r="AM816"/>
      <c r="AN816"/>
      <c r="AO816"/>
      <c r="AP816"/>
      <c r="AQ816"/>
      <c r="AR816"/>
      <c r="AS816"/>
      <c r="AT816"/>
      <c r="AU816"/>
      <c r="AV816"/>
      <c r="AW816"/>
      <c r="AX816"/>
      <c r="AY816"/>
      <c r="AZ816"/>
      <c r="BA816"/>
      <c r="BB816"/>
      <c r="BC816"/>
      <c r="BD816"/>
      <c r="BE816"/>
      <c r="BF816"/>
    </row>
    <row r="817" spans="1:58" s="104" customFormat="1" ht="13.4" hidden="1" customHeight="1" outlineLevel="2" x14ac:dyDescent="0.35">
      <c r="A817" s="102"/>
      <c r="B817" s="95"/>
      <c r="C817" s="17"/>
      <c r="D817" s="17"/>
      <c r="E817" s="17"/>
      <c r="F817" s="13"/>
      <c r="G817" s="86"/>
      <c r="H817" s="86"/>
      <c r="K817" s="99"/>
      <c r="L817" s="99" t="s">
        <v>113</v>
      </c>
      <c r="M817" s="5">
        <f t="shared" si="33"/>
        <v>0.5</v>
      </c>
      <c r="N817" s="5">
        <f t="shared" si="33"/>
        <v>1</v>
      </c>
      <c r="O817" s="5">
        <f t="shared" si="33"/>
        <v>4</v>
      </c>
      <c r="P817" s="5">
        <f t="shared" si="33"/>
        <v>2</v>
      </c>
      <c r="Q817" s="5">
        <f t="shared" si="33"/>
        <v>4</v>
      </c>
      <c r="R817" s="5">
        <f t="shared" si="33"/>
        <v>6</v>
      </c>
      <c r="S817" s="5">
        <f t="shared" si="33"/>
        <v>4</v>
      </c>
      <c r="T817" s="5">
        <f t="shared" si="33"/>
        <v>4</v>
      </c>
      <c r="U817" s="5">
        <f t="shared" si="33"/>
        <v>2.8</v>
      </c>
      <c r="V817" s="86"/>
      <c r="W817" s="86"/>
      <c r="X817" s="86"/>
      <c r="Y817" s="86"/>
      <c r="Z817" s="86"/>
      <c r="AA817" s="86"/>
      <c r="AB817" s="86"/>
      <c r="AC817" s="86"/>
      <c r="AD817" s="86"/>
      <c r="AE817" s="16"/>
      <c r="AF817" s="8"/>
      <c r="AG817"/>
      <c r="AH817"/>
      <c r="AI817"/>
      <c r="AJ817"/>
      <c r="AK817"/>
      <c r="AL817"/>
      <c r="AM817"/>
      <c r="AN817"/>
      <c r="AO817"/>
      <c r="AP817"/>
      <c r="AQ817"/>
      <c r="AR817"/>
      <c r="AS817"/>
      <c r="AT817"/>
      <c r="AU817"/>
      <c r="AV817"/>
      <c r="AW817"/>
      <c r="AX817"/>
      <c r="AY817"/>
      <c r="AZ817"/>
      <c r="BA817"/>
      <c r="BB817"/>
      <c r="BC817"/>
      <c r="BD817"/>
      <c r="BE817"/>
      <c r="BF817"/>
    </row>
    <row r="818" spans="1:58" s="104" customFormat="1" ht="13.4" hidden="1" customHeight="1" outlineLevel="2" x14ac:dyDescent="0.35">
      <c r="A818" s="102"/>
      <c r="B818" s="95"/>
      <c r="C818" s="17"/>
      <c r="D818" s="17"/>
      <c r="E818" s="17"/>
      <c r="F818" s="13"/>
      <c r="G818" s="86"/>
      <c r="H818" s="86"/>
      <c r="K818" s="99"/>
      <c r="L818" s="99" t="s">
        <v>114</v>
      </c>
      <c r="M818" s="5">
        <f t="shared" si="33"/>
        <v>0.5</v>
      </c>
      <c r="N818" s="5">
        <f t="shared" si="33"/>
        <v>1</v>
      </c>
      <c r="O818" s="5">
        <f t="shared" si="33"/>
        <v>4</v>
      </c>
      <c r="P818" s="5">
        <f t="shared" si="33"/>
        <v>2</v>
      </c>
      <c r="Q818" s="5">
        <f t="shared" si="33"/>
        <v>4</v>
      </c>
      <c r="R818" s="5">
        <f t="shared" si="33"/>
        <v>6</v>
      </c>
      <c r="S818" s="5">
        <f t="shared" si="33"/>
        <v>4</v>
      </c>
      <c r="T818" s="5">
        <f t="shared" si="33"/>
        <v>4</v>
      </c>
      <c r="U818" s="5">
        <f t="shared" si="33"/>
        <v>2.8</v>
      </c>
      <c r="V818" s="86"/>
      <c r="W818" s="86"/>
      <c r="X818" s="86"/>
      <c r="Y818" s="86"/>
      <c r="Z818" s="86"/>
      <c r="AA818" s="86"/>
      <c r="AB818" s="86"/>
      <c r="AC818" s="86"/>
      <c r="AD818" s="86"/>
      <c r="AE818" s="16"/>
      <c r="AF818" s="8"/>
      <c r="AG818"/>
      <c r="AH818"/>
      <c r="AI818"/>
      <c r="AJ818"/>
      <c r="AK818"/>
      <c r="AL818"/>
      <c r="AM818"/>
      <c r="AN818"/>
      <c r="AO818"/>
      <c r="AP818"/>
      <c r="AQ818"/>
      <c r="AR818"/>
      <c r="AS818"/>
      <c r="AT818"/>
      <c r="AU818"/>
      <c r="AV818"/>
      <c r="AW818"/>
      <c r="AX818"/>
      <c r="AY818"/>
      <c r="AZ818"/>
      <c r="BA818"/>
      <c r="BB818"/>
      <c r="BC818"/>
      <c r="BD818"/>
      <c r="BE818"/>
      <c r="BF818"/>
    </row>
    <row r="819" spans="1:58" s="104" customFormat="1" ht="13.4" hidden="1" customHeight="1" outlineLevel="2" x14ac:dyDescent="0.35">
      <c r="A819" s="102"/>
      <c r="B819" s="95"/>
      <c r="C819" s="17"/>
      <c r="D819" s="17"/>
      <c r="E819" s="17"/>
      <c r="F819" s="13"/>
      <c r="G819" s="86"/>
      <c r="H819" s="86"/>
      <c r="K819" s="99"/>
      <c r="L819" s="99" t="s">
        <v>115</v>
      </c>
      <c r="M819" s="5">
        <f t="shared" si="33"/>
        <v>0.5</v>
      </c>
      <c r="N819" s="5">
        <f t="shared" si="33"/>
        <v>1</v>
      </c>
      <c r="O819" s="5">
        <f t="shared" si="33"/>
        <v>4</v>
      </c>
      <c r="P819" s="5">
        <f t="shared" si="33"/>
        <v>2</v>
      </c>
      <c r="Q819" s="5">
        <f t="shared" si="33"/>
        <v>4</v>
      </c>
      <c r="R819" s="5">
        <f t="shared" si="33"/>
        <v>6</v>
      </c>
      <c r="S819" s="5">
        <f t="shared" si="33"/>
        <v>4</v>
      </c>
      <c r="T819" s="5">
        <f t="shared" si="33"/>
        <v>4</v>
      </c>
      <c r="U819" s="5">
        <f t="shared" si="33"/>
        <v>2.8</v>
      </c>
      <c r="V819" s="86"/>
      <c r="W819" s="86"/>
      <c r="X819" s="86"/>
      <c r="Y819" s="86"/>
      <c r="Z819" s="86"/>
      <c r="AA819" s="86"/>
      <c r="AB819" s="86"/>
      <c r="AC819" s="86"/>
      <c r="AD819" s="86"/>
      <c r="AE819" s="16"/>
      <c r="AF819" s="8"/>
      <c r="AG819"/>
      <c r="AH819"/>
      <c r="AI819"/>
      <c r="AJ819"/>
      <c r="AK819"/>
      <c r="AL819"/>
      <c r="AM819"/>
      <c r="AN819"/>
      <c r="AO819"/>
      <c r="AP819"/>
      <c r="AQ819"/>
      <c r="AR819"/>
      <c r="AS819"/>
      <c r="AT819"/>
      <c r="AU819"/>
      <c r="AV819"/>
      <c r="AW819"/>
      <c r="AX819"/>
      <c r="AY819"/>
      <c r="AZ819"/>
      <c r="BA819"/>
      <c r="BB819"/>
      <c r="BC819"/>
      <c r="BD819"/>
      <c r="BE819"/>
      <c r="BF819"/>
    </row>
    <row r="820" spans="1:58" s="104" customFormat="1" ht="13.4" hidden="1" customHeight="1" outlineLevel="2" x14ac:dyDescent="0.35">
      <c r="A820" s="102"/>
      <c r="B820" s="95"/>
      <c r="C820" s="17"/>
      <c r="D820" s="17"/>
      <c r="E820" s="17"/>
      <c r="F820" s="13"/>
      <c r="G820" s="86"/>
      <c r="H820" s="86"/>
      <c r="K820" s="99" t="s">
        <v>753</v>
      </c>
      <c r="L820" s="99" t="s">
        <v>342</v>
      </c>
      <c r="M820" s="5">
        <f t="shared" si="33"/>
        <v>0</v>
      </c>
      <c r="N820" s="5">
        <f t="shared" si="33"/>
        <v>0</v>
      </c>
      <c r="O820" s="5">
        <f t="shared" si="33"/>
        <v>0</v>
      </c>
      <c r="P820" s="5">
        <f t="shared" si="33"/>
        <v>0</v>
      </c>
      <c r="Q820" s="5">
        <f t="shared" si="33"/>
        <v>0</v>
      </c>
      <c r="R820" s="5">
        <f t="shared" si="33"/>
        <v>0</v>
      </c>
      <c r="S820" s="5">
        <f t="shared" si="33"/>
        <v>0</v>
      </c>
      <c r="T820" s="5">
        <f t="shared" si="33"/>
        <v>0</v>
      </c>
      <c r="U820" s="5">
        <f t="shared" si="33"/>
        <v>0</v>
      </c>
      <c r="V820" s="86"/>
      <c r="W820" s="86"/>
      <c r="X820" s="86"/>
      <c r="Y820" s="86"/>
      <c r="Z820" s="86"/>
      <c r="AA820" s="86"/>
      <c r="AB820" s="86"/>
      <c r="AC820" s="86"/>
      <c r="AD820" s="86"/>
      <c r="AE820" s="16"/>
      <c r="AF820" s="8"/>
      <c r="AG820"/>
      <c r="AH820"/>
      <c r="AI820"/>
      <c r="AJ820"/>
      <c r="AK820"/>
      <c r="AL820"/>
      <c r="AM820"/>
      <c r="AN820"/>
      <c r="AO820"/>
      <c r="AP820"/>
      <c r="AQ820"/>
      <c r="AR820"/>
      <c r="AS820"/>
      <c r="AT820"/>
      <c r="AU820"/>
      <c r="AV820"/>
      <c r="AW820"/>
      <c r="AX820"/>
      <c r="AY820"/>
      <c r="AZ820"/>
      <c r="BA820"/>
      <c r="BB820"/>
      <c r="BC820"/>
      <c r="BD820"/>
      <c r="BE820"/>
      <c r="BF820"/>
    </row>
    <row r="821" spans="1:58" s="104" customFormat="1" ht="13.4" hidden="1" customHeight="1" outlineLevel="2" x14ac:dyDescent="0.35">
      <c r="A821" s="102"/>
      <c r="B821" s="95"/>
      <c r="C821" s="17"/>
      <c r="D821" s="17"/>
      <c r="E821" s="17"/>
      <c r="F821" s="13"/>
      <c r="G821" s="86"/>
      <c r="H821" s="86"/>
      <c r="K821" s="99"/>
      <c r="L821" s="99" t="s">
        <v>107</v>
      </c>
      <c r="M821" s="5">
        <f t="shared" si="33"/>
        <v>0.5</v>
      </c>
      <c r="N821" s="5">
        <f t="shared" si="33"/>
        <v>1</v>
      </c>
      <c r="O821" s="5">
        <f t="shared" si="33"/>
        <v>4</v>
      </c>
      <c r="P821" s="5">
        <f t="shared" si="33"/>
        <v>2</v>
      </c>
      <c r="Q821" s="5">
        <f t="shared" si="33"/>
        <v>4</v>
      </c>
      <c r="R821" s="5">
        <f t="shared" si="33"/>
        <v>6</v>
      </c>
      <c r="S821" s="5">
        <f t="shared" si="33"/>
        <v>4</v>
      </c>
      <c r="T821" s="5">
        <f t="shared" si="33"/>
        <v>4</v>
      </c>
      <c r="U821" s="5">
        <f t="shared" si="33"/>
        <v>2.8</v>
      </c>
      <c r="V821" s="86"/>
      <c r="W821" s="86"/>
      <c r="X821" s="86"/>
      <c r="Y821" s="86"/>
      <c r="Z821" s="86"/>
      <c r="AA821" s="86"/>
      <c r="AB821" s="86"/>
      <c r="AC821" s="86"/>
      <c r="AD821" s="86"/>
      <c r="AE821" s="16"/>
      <c r="AF821" s="8"/>
      <c r="AG821"/>
      <c r="AH821"/>
      <c r="AI821"/>
      <c r="AJ821"/>
      <c r="AK821"/>
      <c r="AL821"/>
      <c r="AM821"/>
      <c r="AN821"/>
      <c r="AO821"/>
      <c r="AP821"/>
      <c r="AQ821"/>
      <c r="AR821"/>
      <c r="AS821"/>
      <c r="AT821"/>
      <c r="AU821"/>
      <c r="AV821"/>
      <c r="AW821"/>
      <c r="AX821"/>
      <c r="AY821"/>
      <c r="AZ821"/>
      <c r="BA821"/>
      <c r="BB821"/>
      <c r="BC821"/>
      <c r="BD821"/>
      <c r="BE821"/>
      <c r="BF821"/>
    </row>
    <row r="822" spans="1:58" s="104" customFormat="1" ht="13.4" hidden="1" customHeight="1" outlineLevel="2" x14ac:dyDescent="0.35">
      <c r="A822" s="102"/>
      <c r="B822" s="95"/>
      <c r="C822" s="17"/>
      <c r="D822" s="17"/>
      <c r="E822" s="17"/>
      <c r="F822" s="13"/>
      <c r="G822" s="86"/>
      <c r="H822" s="86"/>
      <c r="K822" s="99"/>
      <c r="L822" s="99" t="s">
        <v>108</v>
      </c>
      <c r="M822" s="5">
        <f t="shared" si="33"/>
        <v>0.5</v>
      </c>
      <c r="N822" s="5">
        <f t="shared" si="33"/>
        <v>1</v>
      </c>
      <c r="O822" s="5">
        <f t="shared" si="33"/>
        <v>4</v>
      </c>
      <c r="P822" s="5">
        <f t="shared" si="33"/>
        <v>2</v>
      </c>
      <c r="Q822" s="5">
        <f t="shared" si="33"/>
        <v>4</v>
      </c>
      <c r="R822" s="5">
        <f t="shared" si="33"/>
        <v>6</v>
      </c>
      <c r="S822" s="5">
        <f t="shared" si="33"/>
        <v>4</v>
      </c>
      <c r="T822" s="5">
        <f t="shared" si="33"/>
        <v>4</v>
      </c>
      <c r="U822" s="5">
        <f t="shared" si="33"/>
        <v>2.8</v>
      </c>
      <c r="V822" s="86"/>
      <c r="W822" s="86"/>
      <c r="X822" s="86"/>
      <c r="Y822" s="86"/>
      <c r="Z822" s="86"/>
      <c r="AA822" s="86"/>
      <c r="AB822" s="86"/>
      <c r="AC822" s="86"/>
      <c r="AD822" s="86"/>
      <c r="AE822" s="16"/>
      <c r="AF822" s="8"/>
      <c r="AG822"/>
      <c r="AH822"/>
      <c r="AI822"/>
      <c r="AJ822"/>
      <c r="AK822"/>
      <c r="AL822"/>
      <c r="AM822"/>
      <c r="AN822"/>
      <c r="AO822"/>
      <c r="AP822"/>
      <c r="AQ822"/>
      <c r="AR822"/>
      <c r="AS822"/>
      <c r="AT822"/>
      <c r="AU822"/>
      <c r="AV822"/>
      <c r="AW822"/>
      <c r="AX822"/>
      <c r="AY822"/>
      <c r="AZ822"/>
      <c r="BA822"/>
      <c r="BB822"/>
      <c r="BC822"/>
      <c r="BD822"/>
      <c r="BE822"/>
      <c r="BF822"/>
    </row>
    <row r="823" spans="1:58" s="104" customFormat="1" ht="13.4" hidden="1" customHeight="1" outlineLevel="2" x14ac:dyDescent="0.35">
      <c r="A823" s="102"/>
      <c r="B823" s="95"/>
      <c r="C823" s="17"/>
      <c r="D823" s="17"/>
      <c r="E823" s="17"/>
      <c r="F823" s="13"/>
      <c r="G823" s="86"/>
      <c r="H823" s="86"/>
      <c r="K823" s="99"/>
      <c r="L823" s="99" t="s">
        <v>109</v>
      </c>
      <c r="M823" s="5">
        <f t="shared" si="33"/>
        <v>0.5</v>
      </c>
      <c r="N823" s="5">
        <f t="shared" si="33"/>
        <v>1</v>
      </c>
      <c r="O823" s="5">
        <f t="shared" si="33"/>
        <v>4</v>
      </c>
      <c r="P823" s="5">
        <f t="shared" si="33"/>
        <v>2</v>
      </c>
      <c r="Q823" s="5">
        <f t="shared" si="33"/>
        <v>4</v>
      </c>
      <c r="R823" s="5">
        <f t="shared" si="33"/>
        <v>6</v>
      </c>
      <c r="S823" s="5">
        <f t="shared" si="33"/>
        <v>4</v>
      </c>
      <c r="T823" s="5">
        <f t="shared" si="33"/>
        <v>4</v>
      </c>
      <c r="U823" s="5">
        <f t="shared" si="33"/>
        <v>2.8</v>
      </c>
      <c r="V823" s="86"/>
      <c r="W823" s="86"/>
      <c r="X823" s="86"/>
      <c r="Y823" s="86"/>
      <c r="Z823" s="86"/>
      <c r="AA823" s="86"/>
      <c r="AB823" s="86"/>
      <c r="AC823" s="86"/>
      <c r="AD823" s="86"/>
      <c r="AE823" s="16"/>
      <c r="AF823" s="8"/>
      <c r="AG823"/>
      <c r="AH823"/>
      <c r="AI823"/>
      <c r="AJ823"/>
      <c r="AK823"/>
      <c r="AL823"/>
      <c r="AM823"/>
      <c r="AN823"/>
      <c r="AO823"/>
      <c r="AP823"/>
      <c r="AQ823"/>
      <c r="AR823"/>
      <c r="AS823"/>
      <c r="AT823"/>
      <c r="AU823"/>
      <c r="AV823"/>
      <c r="AW823"/>
      <c r="AX823"/>
      <c r="AY823"/>
      <c r="AZ823"/>
      <c r="BA823"/>
      <c r="BB823"/>
      <c r="BC823"/>
      <c r="BD823"/>
      <c r="BE823"/>
      <c r="BF823"/>
    </row>
    <row r="824" spans="1:58" s="104" customFormat="1" ht="13.4" hidden="1" customHeight="1" outlineLevel="2" x14ac:dyDescent="0.35">
      <c r="A824" s="102"/>
      <c r="B824" s="95"/>
      <c r="C824" s="17"/>
      <c r="D824" s="17"/>
      <c r="E824" s="17"/>
      <c r="F824" s="13"/>
      <c r="G824" s="86"/>
      <c r="H824" s="86"/>
      <c r="K824" s="99"/>
      <c r="L824" s="99" t="s">
        <v>110</v>
      </c>
      <c r="M824" s="5">
        <f t="shared" si="33"/>
        <v>0.5</v>
      </c>
      <c r="N824" s="5">
        <f t="shared" si="33"/>
        <v>1</v>
      </c>
      <c r="O824" s="5">
        <f t="shared" si="33"/>
        <v>4</v>
      </c>
      <c r="P824" s="5">
        <f t="shared" si="33"/>
        <v>2</v>
      </c>
      <c r="Q824" s="5">
        <f t="shared" si="33"/>
        <v>4</v>
      </c>
      <c r="R824" s="5">
        <f t="shared" si="33"/>
        <v>6</v>
      </c>
      <c r="S824" s="5">
        <f t="shared" si="33"/>
        <v>4</v>
      </c>
      <c r="T824" s="5">
        <f t="shared" si="33"/>
        <v>4</v>
      </c>
      <c r="U824" s="5">
        <f t="shared" si="33"/>
        <v>2.8</v>
      </c>
      <c r="V824" s="86"/>
      <c r="W824" s="86"/>
      <c r="X824" s="86"/>
      <c r="Y824" s="86"/>
      <c r="Z824" s="86"/>
      <c r="AA824" s="86"/>
      <c r="AB824" s="86"/>
      <c r="AC824" s="86"/>
      <c r="AD824" s="86"/>
      <c r="AE824" s="16"/>
      <c r="AF824" s="8"/>
      <c r="AG824"/>
      <c r="AH824"/>
      <c r="AI824"/>
      <c r="AJ824"/>
      <c r="AK824"/>
      <c r="AL824"/>
      <c r="AM824"/>
      <c r="AN824"/>
      <c r="AO824"/>
      <c r="AP824"/>
      <c r="AQ824"/>
      <c r="AR824"/>
      <c r="AS824"/>
      <c r="AT824"/>
      <c r="AU824"/>
      <c r="AV824"/>
      <c r="AW824"/>
      <c r="AX824"/>
      <c r="AY824"/>
      <c r="AZ824"/>
      <c r="BA824"/>
      <c r="BB824"/>
      <c r="BC824"/>
      <c r="BD824"/>
      <c r="BE824"/>
      <c r="BF824"/>
    </row>
    <row r="825" spans="1:58" s="104" customFormat="1" ht="13.4" hidden="1" customHeight="1" outlineLevel="2" x14ac:dyDescent="0.35">
      <c r="A825" s="102"/>
      <c r="B825" s="95"/>
      <c r="C825" s="17"/>
      <c r="D825" s="17"/>
      <c r="E825" s="17"/>
      <c r="F825" s="13"/>
      <c r="G825" s="86"/>
      <c r="H825" s="86"/>
      <c r="K825" s="99"/>
      <c r="L825" s="99" t="s">
        <v>111</v>
      </c>
      <c r="M825" s="5">
        <f t="shared" si="33"/>
        <v>0.5</v>
      </c>
      <c r="N825" s="5">
        <f t="shared" si="33"/>
        <v>1</v>
      </c>
      <c r="O825" s="5">
        <f t="shared" si="33"/>
        <v>4</v>
      </c>
      <c r="P825" s="5">
        <f t="shared" si="33"/>
        <v>2</v>
      </c>
      <c r="Q825" s="5">
        <f t="shared" si="33"/>
        <v>4</v>
      </c>
      <c r="R825" s="5">
        <f t="shared" si="33"/>
        <v>6</v>
      </c>
      <c r="S825" s="5">
        <f t="shared" si="33"/>
        <v>4</v>
      </c>
      <c r="T825" s="5">
        <f t="shared" si="33"/>
        <v>4</v>
      </c>
      <c r="U825" s="5">
        <f t="shared" si="33"/>
        <v>2.8</v>
      </c>
      <c r="V825" s="86"/>
      <c r="W825" s="86"/>
      <c r="X825" s="86"/>
      <c r="Y825" s="86"/>
      <c r="Z825" s="86"/>
      <c r="AA825" s="86"/>
      <c r="AB825" s="86"/>
      <c r="AC825" s="86"/>
      <c r="AD825" s="86"/>
      <c r="AE825" s="16"/>
      <c r="AF825" s="8"/>
      <c r="AG825"/>
      <c r="AH825"/>
      <c r="AI825"/>
      <c r="AJ825"/>
      <c r="AK825"/>
      <c r="AL825"/>
      <c r="AM825"/>
      <c r="AN825"/>
      <c r="AO825"/>
      <c r="AP825"/>
      <c r="AQ825"/>
      <c r="AR825"/>
      <c r="AS825"/>
      <c r="AT825"/>
      <c r="AU825"/>
      <c r="AV825"/>
      <c r="AW825"/>
      <c r="AX825"/>
      <c r="AY825"/>
      <c r="AZ825"/>
      <c r="BA825"/>
      <c r="BB825"/>
      <c r="BC825"/>
      <c r="BD825"/>
      <c r="BE825"/>
      <c r="BF825"/>
    </row>
    <row r="826" spans="1:58" s="104" customFormat="1" ht="13.4" hidden="1" customHeight="1" outlineLevel="2" x14ac:dyDescent="0.35">
      <c r="A826" s="102"/>
      <c r="B826" s="95"/>
      <c r="C826" s="17"/>
      <c r="D826" s="17"/>
      <c r="E826" s="17"/>
      <c r="F826" s="13"/>
      <c r="G826" s="86"/>
      <c r="H826" s="86"/>
      <c r="K826" s="99"/>
      <c r="L826" s="99" t="s">
        <v>112</v>
      </c>
      <c r="M826" s="5">
        <f t="shared" si="33"/>
        <v>0.5</v>
      </c>
      <c r="N826" s="5">
        <f t="shared" si="33"/>
        <v>1</v>
      </c>
      <c r="O826" s="5">
        <f t="shared" si="33"/>
        <v>4</v>
      </c>
      <c r="P826" s="5">
        <f t="shared" si="33"/>
        <v>2</v>
      </c>
      <c r="Q826" s="5">
        <f t="shared" si="33"/>
        <v>4</v>
      </c>
      <c r="R826" s="5">
        <f t="shared" si="33"/>
        <v>6</v>
      </c>
      <c r="S826" s="5">
        <f t="shared" si="33"/>
        <v>4</v>
      </c>
      <c r="T826" s="5">
        <f t="shared" si="33"/>
        <v>4</v>
      </c>
      <c r="U826" s="5">
        <f t="shared" si="33"/>
        <v>2.8</v>
      </c>
      <c r="V826" s="86"/>
      <c r="W826" s="86"/>
      <c r="X826" s="86"/>
      <c r="Y826" s="86"/>
      <c r="Z826" s="86"/>
      <c r="AA826" s="86"/>
      <c r="AB826" s="86"/>
      <c r="AC826" s="86"/>
      <c r="AD826" s="86"/>
      <c r="AE826" s="16"/>
      <c r="AF826" s="8"/>
      <c r="AG826"/>
      <c r="AH826"/>
      <c r="AI826"/>
      <c r="AJ826"/>
      <c r="AK826"/>
      <c r="AL826"/>
      <c r="AM826"/>
      <c r="AN826"/>
      <c r="AO826"/>
      <c r="AP826"/>
      <c r="AQ826"/>
      <c r="AR826"/>
      <c r="AS826"/>
      <c r="AT826"/>
      <c r="AU826"/>
      <c r="AV826"/>
      <c r="AW826"/>
      <c r="AX826"/>
      <c r="AY826"/>
      <c r="AZ826"/>
      <c r="BA826"/>
      <c r="BB826"/>
      <c r="BC826"/>
      <c r="BD826"/>
      <c r="BE826"/>
      <c r="BF826"/>
    </row>
    <row r="827" spans="1:58" s="104" customFormat="1" ht="13.4" hidden="1" customHeight="1" outlineLevel="2" x14ac:dyDescent="0.35">
      <c r="A827" s="102"/>
      <c r="B827" s="95"/>
      <c r="C827" s="17"/>
      <c r="D827" s="17"/>
      <c r="E827" s="17"/>
      <c r="F827" s="13"/>
      <c r="G827" s="86"/>
      <c r="H827" s="86"/>
      <c r="K827" s="99"/>
      <c r="L827" s="99" t="s">
        <v>113</v>
      </c>
      <c r="M827" s="5">
        <f t="shared" si="33"/>
        <v>0.5</v>
      </c>
      <c r="N827" s="5">
        <f t="shared" si="33"/>
        <v>1</v>
      </c>
      <c r="O827" s="5">
        <f t="shared" si="33"/>
        <v>4</v>
      </c>
      <c r="P827" s="5">
        <f t="shared" si="33"/>
        <v>2</v>
      </c>
      <c r="Q827" s="5">
        <f t="shared" si="33"/>
        <v>4</v>
      </c>
      <c r="R827" s="5">
        <f t="shared" si="33"/>
        <v>6</v>
      </c>
      <c r="S827" s="5">
        <f t="shared" si="33"/>
        <v>4</v>
      </c>
      <c r="T827" s="5">
        <f t="shared" si="33"/>
        <v>4</v>
      </c>
      <c r="U827" s="5">
        <f t="shared" si="33"/>
        <v>2.8</v>
      </c>
      <c r="V827" s="86"/>
      <c r="W827" s="86"/>
      <c r="X827" s="86"/>
      <c r="Y827" s="86"/>
      <c r="Z827" s="86"/>
      <c r="AA827" s="86"/>
      <c r="AB827" s="86"/>
      <c r="AC827" s="86"/>
      <c r="AD827" s="86"/>
      <c r="AE827" s="16"/>
      <c r="AF827" s="8"/>
      <c r="AG827"/>
      <c r="AH827"/>
      <c r="AI827"/>
      <c r="AJ827"/>
      <c r="AK827"/>
      <c r="AL827"/>
      <c r="AM827"/>
      <c r="AN827"/>
      <c r="AO827"/>
      <c r="AP827"/>
      <c r="AQ827"/>
      <c r="AR827"/>
      <c r="AS827"/>
      <c r="AT827"/>
      <c r="AU827"/>
      <c r="AV827"/>
      <c r="AW827"/>
      <c r="AX827"/>
      <c r="AY827"/>
      <c r="AZ827"/>
      <c r="BA827"/>
      <c r="BB827"/>
      <c r="BC827"/>
      <c r="BD827"/>
      <c r="BE827"/>
      <c r="BF827"/>
    </row>
    <row r="828" spans="1:58" s="104" customFormat="1" ht="13.4" hidden="1" customHeight="1" outlineLevel="2" x14ac:dyDescent="0.35">
      <c r="A828" s="102"/>
      <c r="B828" s="95"/>
      <c r="C828" s="17"/>
      <c r="D828" s="17"/>
      <c r="E828" s="17"/>
      <c r="F828" s="13"/>
      <c r="G828" s="86"/>
      <c r="H828" s="86"/>
      <c r="K828" s="99"/>
      <c r="L828" s="99" t="s">
        <v>114</v>
      </c>
      <c r="M828" s="5">
        <f t="shared" si="33"/>
        <v>0.5</v>
      </c>
      <c r="N828" s="5">
        <f t="shared" si="33"/>
        <v>1</v>
      </c>
      <c r="O828" s="5">
        <f t="shared" si="33"/>
        <v>4</v>
      </c>
      <c r="P828" s="5">
        <f t="shared" si="33"/>
        <v>2</v>
      </c>
      <c r="Q828" s="5">
        <f t="shared" si="33"/>
        <v>4</v>
      </c>
      <c r="R828" s="5">
        <f t="shared" si="33"/>
        <v>6</v>
      </c>
      <c r="S828" s="5">
        <f t="shared" si="33"/>
        <v>4</v>
      </c>
      <c r="T828" s="5">
        <f t="shared" si="33"/>
        <v>4</v>
      </c>
      <c r="U828" s="5">
        <f t="shared" si="33"/>
        <v>2.8</v>
      </c>
      <c r="V828" s="86"/>
      <c r="W828" s="86"/>
      <c r="X828" s="86"/>
      <c r="Y828" s="86"/>
      <c r="Z828" s="86"/>
      <c r="AA828" s="86"/>
      <c r="AB828" s="86"/>
      <c r="AC828" s="86"/>
      <c r="AD828" s="86"/>
      <c r="AE828" s="16"/>
      <c r="AF828" s="8"/>
      <c r="AG828"/>
      <c r="AH828"/>
      <c r="AI828"/>
      <c r="AJ828"/>
      <c r="AK828"/>
      <c r="AL828"/>
      <c r="AM828"/>
      <c r="AN828"/>
      <c r="AO828"/>
      <c r="AP828"/>
      <c r="AQ828"/>
      <c r="AR828"/>
      <c r="AS828"/>
      <c r="AT828"/>
      <c r="AU828"/>
      <c r="AV828"/>
      <c r="AW828"/>
      <c r="AX828"/>
      <c r="AY828"/>
      <c r="AZ828"/>
      <c r="BA828"/>
      <c r="BB828"/>
      <c r="BC828"/>
      <c r="BD828"/>
      <c r="BE828"/>
      <c r="BF828"/>
    </row>
    <row r="829" spans="1:58" s="104" customFormat="1" ht="13.4" hidden="1" customHeight="1" outlineLevel="2" x14ac:dyDescent="0.35">
      <c r="A829" s="102"/>
      <c r="B829" s="95"/>
      <c r="C829" s="17"/>
      <c r="D829" s="17"/>
      <c r="E829" s="17"/>
      <c r="F829" s="13"/>
      <c r="G829" s="86"/>
      <c r="H829" s="86"/>
      <c r="K829" s="99"/>
      <c r="L829" s="99" t="s">
        <v>115</v>
      </c>
      <c r="M829" s="5">
        <f t="shared" si="33"/>
        <v>0.5</v>
      </c>
      <c r="N829" s="5">
        <f t="shared" si="33"/>
        <v>1</v>
      </c>
      <c r="O829" s="5">
        <f t="shared" si="33"/>
        <v>4</v>
      </c>
      <c r="P829" s="5">
        <f t="shared" si="33"/>
        <v>2</v>
      </c>
      <c r="Q829" s="5">
        <f t="shared" si="33"/>
        <v>4</v>
      </c>
      <c r="R829" s="5">
        <f t="shared" si="33"/>
        <v>6</v>
      </c>
      <c r="S829" s="5">
        <f t="shared" si="33"/>
        <v>4</v>
      </c>
      <c r="T829" s="5">
        <f t="shared" si="33"/>
        <v>4</v>
      </c>
      <c r="U829" s="5">
        <f t="shared" si="33"/>
        <v>2.8</v>
      </c>
      <c r="V829" s="86"/>
      <c r="W829" s="86"/>
      <c r="X829" s="86"/>
      <c r="Y829" s="86"/>
      <c r="Z829" s="86"/>
      <c r="AA829" s="86"/>
      <c r="AB829" s="86"/>
      <c r="AC829" s="86"/>
      <c r="AD829" s="86"/>
      <c r="AE829" s="16"/>
      <c r="AF829" s="8"/>
      <c r="AG829"/>
      <c r="AH829"/>
      <c r="AI829"/>
      <c r="AJ829"/>
      <c r="AK829"/>
      <c r="AL829"/>
      <c r="AM829"/>
      <c r="AN829"/>
      <c r="AO829"/>
      <c r="AP829"/>
      <c r="AQ829"/>
      <c r="AR829"/>
      <c r="AS829"/>
      <c r="AT829"/>
      <c r="AU829"/>
      <c r="AV829"/>
      <c r="AW829"/>
      <c r="AX829"/>
      <c r="AY829"/>
      <c r="AZ829"/>
      <c r="BA829"/>
      <c r="BB829"/>
      <c r="BC829"/>
      <c r="BD829"/>
      <c r="BE829"/>
      <c r="BF829"/>
    </row>
    <row r="830" spans="1:58" s="104" customFormat="1" ht="13.4" hidden="1" customHeight="1" outlineLevel="2" x14ac:dyDescent="0.35">
      <c r="A830" s="102"/>
      <c r="B830" s="95"/>
      <c r="C830" s="17"/>
      <c r="D830" s="17"/>
      <c r="E830" s="17"/>
      <c r="F830" s="13"/>
      <c r="G830" s="86"/>
      <c r="H830" s="86"/>
      <c r="K830" s="99" t="s">
        <v>754</v>
      </c>
      <c r="L830" s="99" t="s">
        <v>342</v>
      </c>
      <c r="M830" s="5">
        <f t="shared" si="33"/>
        <v>0</v>
      </c>
      <c r="N830" s="5">
        <f t="shared" si="33"/>
        <v>0</v>
      </c>
      <c r="O830" s="5">
        <f t="shared" si="33"/>
        <v>0</v>
      </c>
      <c r="P830" s="5">
        <f t="shared" si="33"/>
        <v>0</v>
      </c>
      <c r="Q830" s="5">
        <f t="shared" si="33"/>
        <v>0</v>
      </c>
      <c r="R830" s="5">
        <f t="shared" si="33"/>
        <v>0</v>
      </c>
      <c r="S830" s="5">
        <f t="shared" si="33"/>
        <v>0</v>
      </c>
      <c r="T830" s="5">
        <f t="shared" si="33"/>
        <v>0</v>
      </c>
      <c r="U830" s="5">
        <f t="shared" si="33"/>
        <v>0</v>
      </c>
      <c r="V830" s="86"/>
      <c r="W830" s="86"/>
      <c r="X830" s="86"/>
      <c r="Y830" s="86"/>
      <c r="Z830" s="86"/>
      <c r="AA830" s="86"/>
      <c r="AB830" s="86"/>
      <c r="AC830" s="86"/>
      <c r="AD830" s="86"/>
      <c r="AE830" s="16"/>
      <c r="AF830" s="8"/>
      <c r="AG830"/>
      <c r="AH830"/>
      <c r="AI830"/>
      <c r="AJ830"/>
      <c r="AK830"/>
      <c r="AL830"/>
      <c r="AM830"/>
      <c r="AN830"/>
      <c r="AO830"/>
      <c r="AP830"/>
      <c r="AQ830"/>
      <c r="AR830"/>
      <c r="AS830"/>
      <c r="AT830"/>
      <c r="AU830"/>
      <c r="AV830"/>
      <c r="AW830"/>
      <c r="AX830"/>
      <c r="AY830"/>
      <c r="AZ830"/>
      <c r="BA830"/>
      <c r="BB830"/>
      <c r="BC830"/>
      <c r="BD830"/>
      <c r="BE830"/>
      <c r="BF830"/>
    </row>
    <row r="831" spans="1:58" s="104" customFormat="1" ht="13.4" hidden="1" customHeight="1" outlineLevel="2" x14ac:dyDescent="0.35">
      <c r="A831" s="102"/>
      <c r="B831" s="95"/>
      <c r="C831" s="17"/>
      <c r="D831" s="17"/>
      <c r="E831" s="17"/>
      <c r="F831" s="13"/>
      <c r="G831" s="86"/>
      <c r="H831" s="86"/>
      <c r="K831" s="99"/>
      <c r="L831" s="99" t="s">
        <v>107</v>
      </c>
      <c r="M831" s="5">
        <f t="shared" si="33"/>
        <v>0.5</v>
      </c>
      <c r="N831" s="5">
        <f t="shared" si="33"/>
        <v>1</v>
      </c>
      <c r="O831" s="5">
        <f t="shared" si="33"/>
        <v>4</v>
      </c>
      <c r="P831" s="5">
        <f t="shared" ref="M831:U859" si="34">INDEX(P$760:P$769,MATCH($L831,$L$760:$L$769,0))</f>
        <v>2</v>
      </c>
      <c r="Q831" s="5">
        <f t="shared" si="34"/>
        <v>4</v>
      </c>
      <c r="R831" s="5">
        <f t="shared" si="34"/>
        <v>6</v>
      </c>
      <c r="S831" s="5">
        <f t="shared" si="34"/>
        <v>4</v>
      </c>
      <c r="T831" s="5">
        <f t="shared" si="34"/>
        <v>4</v>
      </c>
      <c r="U831" s="5">
        <f t="shared" si="34"/>
        <v>2.8</v>
      </c>
      <c r="V831" s="86"/>
      <c r="W831" s="86"/>
      <c r="X831" s="86"/>
      <c r="Y831" s="86"/>
      <c r="Z831" s="86"/>
      <c r="AA831" s="86"/>
      <c r="AB831" s="86"/>
      <c r="AC831" s="86"/>
      <c r="AD831" s="86"/>
      <c r="AE831" s="16"/>
      <c r="AF831" s="8"/>
      <c r="AG831"/>
      <c r="AH831"/>
      <c r="AI831"/>
      <c r="AJ831"/>
      <c r="AK831"/>
      <c r="AL831"/>
      <c r="AM831"/>
      <c r="AN831"/>
      <c r="AO831"/>
      <c r="AP831"/>
      <c r="AQ831"/>
      <c r="AR831"/>
      <c r="AS831"/>
      <c r="AT831"/>
      <c r="AU831"/>
      <c r="AV831"/>
      <c r="AW831"/>
      <c r="AX831"/>
      <c r="AY831"/>
      <c r="AZ831"/>
      <c r="BA831"/>
      <c r="BB831"/>
      <c r="BC831"/>
      <c r="BD831"/>
      <c r="BE831"/>
      <c r="BF831"/>
    </row>
    <row r="832" spans="1:58" s="104" customFormat="1" ht="13.4" hidden="1" customHeight="1" outlineLevel="2" x14ac:dyDescent="0.35">
      <c r="A832" s="102"/>
      <c r="B832" s="95"/>
      <c r="C832" s="17"/>
      <c r="D832" s="17"/>
      <c r="E832" s="17"/>
      <c r="F832" s="13"/>
      <c r="G832" s="86"/>
      <c r="H832" s="86"/>
      <c r="K832" s="99"/>
      <c r="L832" s="99" t="s">
        <v>108</v>
      </c>
      <c r="M832" s="5">
        <f t="shared" si="34"/>
        <v>0.5</v>
      </c>
      <c r="N832" s="5">
        <f t="shared" si="34"/>
        <v>1</v>
      </c>
      <c r="O832" s="5">
        <f t="shared" si="34"/>
        <v>4</v>
      </c>
      <c r="P832" s="5">
        <f t="shared" si="34"/>
        <v>2</v>
      </c>
      <c r="Q832" s="5">
        <f t="shared" si="34"/>
        <v>4</v>
      </c>
      <c r="R832" s="5">
        <f t="shared" si="34"/>
        <v>6</v>
      </c>
      <c r="S832" s="5">
        <f t="shared" si="34"/>
        <v>4</v>
      </c>
      <c r="T832" s="5">
        <f t="shared" si="34"/>
        <v>4</v>
      </c>
      <c r="U832" s="5">
        <f t="shared" si="34"/>
        <v>2.8</v>
      </c>
      <c r="V832" s="86"/>
      <c r="W832" s="86"/>
      <c r="X832" s="86"/>
      <c r="Y832" s="86"/>
      <c r="Z832" s="86"/>
      <c r="AA832" s="86"/>
      <c r="AB832" s="86"/>
      <c r="AC832" s="86"/>
      <c r="AD832" s="86"/>
      <c r="AE832" s="16"/>
      <c r="AF832" s="8"/>
      <c r="AG832"/>
      <c r="AH832"/>
      <c r="AI832"/>
      <c r="AJ832"/>
      <c r="AK832"/>
      <c r="AL832"/>
      <c r="AM832"/>
      <c r="AN832"/>
      <c r="AO832"/>
      <c r="AP832"/>
      <c r="AQ832"/>
      <c r="AR832"/>
      <c r="AS832"/>
      <c r="AT832"/>
      <c r="AU832"/>
      <c r="AV832"/>
      <c r="AW832"/>
      <c r="AX832"/>
      <c r="AY832"/>
      <c r="AZ832"/>
      <c r="BA832"/>
      <c r="BB832"/>
      <c r="BC832"/>
      <c r="BD832"/>
      <c r="BE832"/>
      <c r="BF832"/>
    </row>
    <row r="833" spans="1:58" s="104" customFormat="1" ht="13.4" hidden="1" customHeight="1" outlineLevel="2" x14ac:dyDescent="0.35">
      <c r="A833" s="102"/>
      <c r="B833" s="95"/>
      <c r="C833" s="17"/>
      <c r="D833" s="17"/>
      <c r="E833" s="17"/>
      <c r="F833" s="13"/>
      <c r="G833" s="86"/>
      <c r="H833" s="86"/>
      <c r="K833" s="99"/>
      <c r="L833" s="99" t="s">
        <v>109</v>
      </c>
      <c r="M833" s="5">
        <f t="shared" si="34"/>
        <v>0.5</v>
      </c>
      <c r="N833" s="5">
        <f t="shared" si="34"/>
        <v>1</v>
      </c>
      <c r="O833" s="5">
        <f t="shared" si="34"/>
        <v>4</v>
      </c>
      <c r="P833" s="5">
        <f t="shared" si="34"/>
        <v>2</v>
      </c>
      <c r="Q833" s="5">
        <f t="shared" si="34"/>
        <v>4</v>
      </c>
      <c r="R833" s="5">
        <f t="shared" si="34"/>
        <v>6</v>
      </c>
      <c r="S833" s="5">
        <f t="shared" si="34"/>
        <v>4</v>
      </c>
      <c r="T833" s="5">
        <f t="shared" si="34"/>
        <v>4</v>
      </c>
      <c r="U833" s="5">
        <f t="shared" si="34"/>
        <v>2.8</v>
      </c>
      <c r="V833" s="86"/>
      <c r="W833" s="86"/>
      <c r="X833" s="86"/>
      <c r="Y833" s="86"/>
      <c r="Z833" s="86"/>
      <c r="AA833" s="86"/>
      <c r="AB833" s="86"/>
      <c r="AC833" s="86"/>
      <c r="AD833" s="86"/>
      <c r="AE833" s="16"/>
      <c r="AF833" s="8"/>
      <c r="AG833"/>
      <c r="AH833"/>
      <c r="AI833"/>
      <c r="AJ833"/>
      <c r="AK833"/>
      <c r="AL833"/>
      <c r="AM833"/>
      <c r="AN833"/>
      <c r="AO833"/>
      <c r="AP833"/>
      <c r="AQ833"/>
      <c r="AR833"/>
      <c r="AS833"/>
      <c r="AT833"/>
      <c r="AU833"/>
      <c r="AV833"/>
      <c r="AW833"/>
      <c r="AX833"/>
      <c r="AY833"/>
      <c r="AZ833"/>
      <c r="BA833"/>
      <c r="BB833"/>
      <c r="BC833"/>
      <c r="BD833"/>
      <c r="BE833"/>
      <c r="BF833"/>
    </row>
    <row r="834" spans="1:58" s="104" customFormat="1" ht="13.4" hidden="1" customHeight="1" outlineLevel="2" x14ac:dyDescent="0.35">
      <c r="A834" s="102"/>
      <c r="B834" s="95"/>
      <c r="C834" s="17"/>
      <c r="D834" s="17"/>
      <c r="E834" s="17"/>
      <c r="F834" s="13"/>
      <c r="G834" s="86"/>
      <c r="H834" s="86"/>
      <c r="K834" s="99"/>
      <c r="L834" s="99" t="s">
        <v>110</v>
      </c>
      <c r="M834" s="5">
        <f t="shared" si="34"/>
        <v>0.5</v>
      </c>
      <c r="N834" s="5">
        <f t="shared" si="34"/>
        <v>1</v>
      </c>
      <c r="O834" s="5">
        <f t="shared" si="34"/>
        <v>4</v>
      </c>
      <c r="P834" s="5">
        <f t="shared" si="34"/>
        <v>2</v>
      </c>
      <c r="Q834" s="5">
        <f t="shared" si="34"/>
        <v>4</v>
      </c>
      <c r="R834" s="5">
        <f t="shared" si="34"/>
        <v>6</v>
      </c>
      <c r="S834" s="5">
        <f t="shared" si="34"/>
        <v>4</v>
      </c>
      <c r="T834" s="5">
        <f t="shared" si="34"/>
        <v>4</v>
      </c>
      <c r="U834" s="5">
        <f t="shared" si="34"/>
        <v>2.8</v>
      </c>
      <c r="V834" s="86"/>
      <c r="W834" s="86"/>
      <c r="X834" s="86"/>
      <c r="Y834" s="86"/>
      <c r="Z834" s="86"/>
      <c r="AA834" s="86"/>
      <c r="AB834" s="86"/>
      <c r="AC834" s="86"/>
      <c r="AD834" s="86"/>
      <c r="AE834" s="16"/>
      <c r="AF834" s="8"/>
      <c r="AG834"/>
      <c r="AH834"/>
      <c r="AI834"/>
      <c r="AJ834"/>
      <c r="AK834"/>
      <c r="AL834"/>
      <c r="AM834"/>
      <c r="AN834"/>
      <c r="AO834"/>
      <c r="AP834"/>
      <c r="AQ834"/>
      <c r="AR834"/>
      <c r="AS834"/>
      <c r="AT834"/>
      <c r="AU834"/>
      <c r="AV834"/>
      <c r="AW834"/>
      <c r="AX834"/>
      <c r="AY834"/>
      <c r="AZ834"/>
      <c r="BA834"/>
      <c r="BB834"/>
      <c r="BC834"/>
      <c r="BD834"/>
      <c r="BE834"/>
      <c r="BF834"/>
    </row>
    <row r="835" spans="1:58" s="104" customFormat="1" ht="13.4" hidden="1" customHeight="1" outlineLevel="2" x14ac:dyDescent="0.35">
      <c r="A835" s="102"/>
      <c r="B835" s="95"/>
      <c r="C835" s="17"/>
      <c r="D835" s="17"/>
      <c r="E835" s="17"/>
      <c r="F835" s="13"/>
      <c r="G835" s="86"/>
      <c r="H835" s="86"/>
      <c r="K835" s="99"/>
      <c r="L835" s="99" t="s">
        <v>111</v>
      </c>
      <c r="M835" s="5">
        <f t="shared" si="34"/>
        <v>0.5</v>
      </c>
      <c r="N835" s="5">
        <f t="shared" si="34"/>
        <v>1</v>
      </c>
      <c r="O835" s="5">
        <f t="shared" si="34"/>
        <v>4</v>
      </c>
      <c r="P835" s="5">
        <f t="shared" si="34"/>
        <v>2</v>
      </c>
      <c r="Q835" s="5">
        <f t="shared" si="34"/>
        <v>4</v>
      </c>
      <c r="R835" s="5">
        <f t="shared" si="34"/>
        <v>6</v>
      </c>
      <c r="S835" s="5">
        <f t="shared" si="34"/>
        <v>4</v>
      </c>
      <c r="T835" s="5">
        <f t="shared" si="34"/>
        <v>4</v>
      </c>
      <c r="U835" s="5">
        <f t="shared" si="34"/>
        <v>2.8</v>
      </c>
      <c r="V835" s="86"/>
      <c r="W835" s="86"/>
      <c r="X835" s="86"/>
      <c r="Y835" s="86"/>
      <c r="Z835" s="86"/>
      <c r="AA835" s="86"/>
      <c r="AB835" s="86"/>
      <c r="AC835" s="86"/>
      <c r="AD835" s="86"/>
      <c r="AE835" s="16"/>
      <c r="AF835" s="8"/>
      <c r="AG835"/>
      <c r="AH835"/>
      <c r="AI835"/>
      <c r="AJ835"/>
      <c r="AK835"/>
      <c r="AL835"/>
      <c r="AM835"/>
      <c r="AN835"/>
      <c r="AO835"/>
      <c r="AP835"/>
      <c r="AQ835"/>
      <c r="AR835"/>
      <c r="AS835"/>
      <c r="AT835"/>
      <c r="AU835"/>
      <c r="AV835"/>
      <c r="AW835"/>
      <c r="AX835"/>
      <c r="AY835"/>
      <c r="AZ835"/>
      <c r="BA835"/>
      <c r="BB835"/>
      <c r="BC835"/>
      <c r="BD835"/>
      <c r="BE835"/>
      <c r="BF835"/>
    </row>
    <row r="836" spans="1:58" s="104" customFormat="1" ht="13.4" hidden="1" customHeight="1" outlineLevel="2" x14ac:dyDescent="0.35">
      <c r="A836" s="102"/>
      <c r="B836" s="95"/>
      <c r="C836" s="17"/>
      <c r="D836" s="17"/>
      <c r="E836" s="17"/>
      <c r="F836" s="13"/>
      <c r="G836" s="86"/>
      <c r="H836" s="86"/>
      <c r="K836" s="99"/>
      <c r="L836" s="99" t="s">
        <v>112</v>
      </c>
      <c r="M836" s="5">
        <f t="shared" si="34"/>
        <v>0.5</v>
      </c>
      <c r="N836" s="5">
        <f t="shared" si="34"/>
        <v>1</v>
      </c>
      <c r="O836" s="5">
        <f t="shared" si="34"/>
        <v>4</v>
      </c>
      <c r="P836" s="5">
        <f t="shared" si="34"/>
        <v>2</v>
      </c>
      <c r="Q836" s="5">
        <f t="shared" si="34"/>
        <v>4</v>
      </c>
      <c r="R836" s="5">
        <f t="shared" si="34"/>
        <v>6</v>
      </c>
      <c r="S836" s="5">
        <f t="shared" si="34"/>
        <v>4</v>
      </c>
      <c r="T836" s="5">
        <f t="shared" si="34"/>
        <v>4</v>
      </c>
      <c r="U836" s="5">
        <f t="shared" si="34"/>
        <v>2.8</v>
      </c>
      <c r="V836" s="86"/>
      <c r="W836" s="86"/>
      <c r="X836" s="86"/>
      <c r="Y836" s="86"/>
      <c r="Z836" s="86"/>
      <c r="AA836" s="86"/>
      <c r="AB836" s="86"/>
      <c r="AC836" s="86"/>
      <c r="AD836" s="86"/>
      <c r="AE836" s="16"/>
      <c r="AF836" s="8"/>
      <c r="AG836"/>
      <c r="AH836"/>
      <c r="AI836"/>
      <c r="AJ836"/>
      <c r="AK836"/>
      <c r="AL836"/>
      <c r="AM836"/>
      <c r="AN836"/>
      <c r="AO836"/>
      <c r="AP836"/>
      <c r="AQ836"/>
      <c r="AR836"/>
      <c r="AS836"/>
      <c r="AT836"/>
      <c r="AU836"/>
      <c r="AV836"/>
      <c r="AW836"/>
      <c r="AX836"/>
      <c r="AY836"/>
      <c r="AZ836"/>
      <c r="BA836"/>
      <c r="BB836"/>
      <c r="BC836"/>
      <c r="BD836"/>
      <c r="BE836"/>
      <c r="BF836"/>
    </row>
    <row r="837" spans="1:58" s="104" customFormat="1" ht="13.4" hidden="1" customHeight="1" outlineLevel="2" x14ac:dyDescent="0.35">
      <c r="A837" s="102"/>
      <c r="B837" s="95"/>
      <c r="C837" s="17"/>
      <c r="D837" s="17"/>
      <c r="E837" s="17"/>
      <c r="F837" s="13"/>
      <c r="G837" s="86"/>
      <c r="H837" s="86"/>
      <c r="K837" s="99"/>
      <c r="L837" s="99" t="s">
        <v>113</v>
      </c>
      <c r="M837" s="5">
        <f t="shared" si="34"/>
        <v>0.5</v>
      </c>
      <c r="N837" s="5">
        <f t="shared" si="34"/>
        <v>1</v>
      </c>
      <c r="O837" s="5">
        <f t="shared" si="34"/>
        <v>4</v>
      </c>
      <c r="P837" s="5">
        <f t="shared" si="34"/>
        <v>2</v>
      </c>
      <c r="Q837" s="5">
        <f t="shared" si="34"/>
        <v>4</v>
      </c>
      <c r="R837" s="5">
        <f t="shared" si="34"/>
        <v>6</v>
      </c>
      <c r="S837" s="5">
        <f t="shared" si="34"/>
        <v>4</v>
      </c>
      <c r="T837" s="5">
        <f t="shared" si="34"/>
        <v>4</v>
      </c>
      <c r="U837" s="5">
        <f t="shared" si="34"/>
        <v>2.8</v>
      </c>
      <c r="V837" s="86"/>
      <c r="W837" s="86"/>
      <c r="X837" s="86"/>
      <c r="Y837" s="86"/>
      <c r="Z837" s="86"/>
      <c r="AA837" s="86"/>
      <c r="AB837" s="86"/>
      <c r="AC837" s="86"/>
      <c r="AD837" s="86"/>
      <c r="AE837" s="16"/>
      <c r="AF837" s="8"/>
      <c r="AG837"/>
      <c r="AH837"/>
      <c r="AI837"/>
      <c r="AJ837"/>
      <c r="AK837"/>
      <c r="AL837"/>
      <c r="AM837"/>
      <c r="AN837"/>
      <c r="AO837"/>
      <c r="AP837"/>
      <c r="AQ837"/>
      <c r="AR837"/>
      <c r="AS837"/>
      <c r="AT837"/>
      <c r="AU837"/>
      <c r="AV837"/>
      <c r="AW837"/>
      <c r="AX837"/>
      <c r="AY837"/>
      <c r="AZ837"/>
      <c r="BA837"/>
      <c r="BB837"/>
      <c r="BC837"/>
      <c r="BD837"/>
      <c r="BE837"/>
      <c r="BF837"/>
    </row>
    <row r="838" spans="1:58" s="104" customFormat="1" ht="13.4" hidden="1" customHeight="1" outlineLevel="2" x14ac:dyDescent="0.35">
      <c r="A838" s="102"/>
      <c r="B838" s="95"/>
      <c r="C838" s="17"/>
      <c r="D838" s="17"/>
      <c r="E838" s="17"/>
      <c r="F838" s="13"/>
      <c r="G838" s="86"/>
      <c r="H838" s="86"/>
      <c r="K838" s="99"/>
      <c r="L838" s="99" t="s">
        <v>114</v>
      </c>
      <c r="M838" s="5">
        <f t="shared" si="34"/>
        <v>0.5</v>
      </c>
      <c r="N838" s="5">
        <f t="shared" si="34"/>
        <v>1</v>
      </c>
      <c r="O838" s="5">
        <f t="shared" si="34"/>
        <v>4</v>
      </c>
      <c r="P838" s="5">
        <f t="shared" si="34"/>
        <v>2</v>
      </c>
      <c r="Q838" s="5">
        <f t="shared" si="34"/>
        <v>4</v>
      </c>
      <c r="R838" s="5">
        <f t="shared" si="34"/>
        <v>6</v>
      </c>
      <c r="S838" s="5">
        <f t="shared" si="34"/>
        <v>4</v>
      </c>
      <c r="T838" s="5">
        <f t="shared" si="34"/>
        <v>4</v>
      </c>
      <c r="U838" s="5">
        <f t="shared" si="34"/>
        <v>2.8</v>
      </c>
      <c r="V838" s="86"/>
      <c r="W838" s="86"/>
      <c r="X838" s="86"/>
      <c r="Y838" s="86"/>
      <c r="Z838" s="86"/>
      <c r="AA838" s="86"/>
      <c r="AB838" s="86"/>
      <c r="AC838" s="86"/>
      <c r="AD838" s="86"/>
      <c r="AE838" s="16"/>
      <c r="AF838" s="8"/>
      <c r="AG838"/>
      <c r="AH838"/>
      <c r="AI838"/>
      <c r="AJ838"/>
      <c r="AK838"/>
      <c r="AL838"/>
      <c r="AM838"/>
      <c r="AN838"/>
      <c r="AO838"/>
      <c r="AP838"/>
      <c r="AQ838"/>
      <c r="AR838"/>
      <c r="AS838"/>
      <c r="AT838"/>
      <c r="AU838"/>
      <c r="AV838"/>
      <c r="AW838"/>
      <c r="AX838"/>
      <c r="AY838"/>
      <c r="AZ838"/>
      <c r="BA838"/>
      <c r="BB838"/>
      <c r="BC838"/>
      <c r="BD838"/>
      <c r="BE838"/>
      <c r="BF838"/>
    </row>
    <row r="839" spans="1:58" s="104" customFormat="1" ht="13.4" hidden="1" customHeight="1" outlineLevel="2" x14ac:dyDescent="0.35">
      <c r="A839" s="102"/>
      <c r="B839" s="95"/>
      <c r="C839" s="17"/>
      <c r="D839" s="17"/>
      <c r="E839" s="17"/>
      <c r="F839" s="13"/>
      <c r="G839" s="86"/>
      <c r="H839" s="86"/>
      <c r="K839" s="99"/>
      <c r="L839" s="99" t="s">
        <v>115</v>
      </c>
      <c r="M839" s="5">
        <f t="shared" si="34"/>
        <v>0.5</v>
      </c>
      <c r="N839" s="5">
        <f t="shared" si="34"/>
        <v>1</v>
      </c>
      <c r="O839" s="5">
        <f t="shared" si="34"/>
        <v>4</v>
      </c>
      <c r="P839" s="5">
        <f t="shared" si="34"/>
        <v>2</v>
      </c>
      <c r="Q839" s="5">
        <f t="shared" si="34"/>
        <v>4</v>
      </c>
      <c r="R839" s="5">
        <f t="shared" si="34"/>
        <v>6</v>
      </c>
      <c r="S839" s="5">
        <f t="shared" si="34"/>
        <v>4</v>
      </c>
      <c r="T839" s="5">
        <f t="shared" si="34"/>
        <v>4</v>
      </c>
      <c r="U839" s="5">
        <f t="shared" si="34"/>
        <v>2.8</v>
      </c>
      <c r="V839" s="86"/>
      <c r="W839" s="86"/>
      <c r="X839" s="86"/>
      <c r="Y839" s="86"/>
      <c r="Z839" s="86"/>
      <c r="AA839" s="86"/>
      <c r="AB839" s="86"/>
      <c r="AC839" s="86"/>
      <c r="AD839" s="86"/>
      <c r="AE839" s="16"/>
      <c r="AF839" s="8"/>
      <c r="AG839"/>
      <c r="AH839"/>
      <c r="AI839"/>
      <c r="AJ839"/>
      <c r="AK839"/>
      <c r="AL839"/>
      <c r="AM839"/>
      <c r="AN839"/>
      <c r="AO839"/>
      <c r="AP839"/>
      <c r="AQ839"/>
      <c r="AR839"/>
      <c r="AS839"/>
      <c r="AT839"/>
      <c r="AU839"/>
      <c r="AV839"/>
      <c r="AW839"/>
      <c r="AX839"/>
      <c r="AY839"/>
      <c r="AZ839"/>
      <c r="BA839"/>
      <c r="BB839"/>
      <c r="BC839"/>
      <c r="BD839"/>
      <c r="BE839"/>
      <c r="BF839"/>
    </row>
    <row r="840" spans="1:58" s="104" customFormat="1" ht="13.4" hidden="1" customHeight="1" outlineLevel="2" x14ac:dyDescent="0.35">
      <c r="A840" s="102"/>
      <c r="B840" s="95"/>
      <c r="C840" s="17"/>
      <c r="D840" s="17"/>
      <c r="E840" s="17"/>
      <c r="F840" s="13"/>
      <c r="G840" s="86"/>
      <c r="H840" s="86"/>
      <c r="K840" s="99" t="s">
        <v>755</v>
      </c>
      <c r="L840" s="99" t="s">
        <v>342</v>
      </c>
      <c r="M840" s="5">
        <f t="shared" si="34"/>
        <v>0</v>
      </c>
      <c r="N840" s="5">
        <f t="shared" si="34"/>
        <v>0</v>
      </c>
      <c r="O840" s="5">
        <f t="shared" si="34"/>
        <v>0</v>
      </c>
      <c r="P840" s="5">
        <f t="shared" si="34"/>
        <v>0</v>
      </c>
      <c r="Q840" s="5">
        <f t="shared" si="34"/>
        <v>0</v>
      </c>
      <c r="R840" s="5">
        <f t="shared" si="34"/>
        <v>0</v>
      </c>
      <c r="S840" s="5">
        <f t="shared" si="34"/>
        <v>0</v>
      </c>
      <c r="T840" s="5">
        <f t="shared" si="34"/>
        <v>0</v>
      </c>
      <c r="U840" s="5">
        <f t="shared" si="34"/>
        <v>0</v>
      </c>
      <c r="V840" s="86"/>
      <c r="W840" s="86"/>
      <c r="X840" s="86"/>
      <c r="Y840" s="86"/>
      <c r="Z840" s="86"/>
      <c r="AA840" s="86"/>
      <c r="AB840" s="86"/>
      <c r="AC840" s="86"/>
      <c r="AD840" s="86"/>
      <c r="AE840" s="16"/>
      <c r="AF840" s="8"/>
      <c r="AG840"/>
      <c r="AH840"/>
      <c r="AI840"/>
      <c r="AJ840"/>
      <c r="AK840"/>
      <c r="AL840"/>
      <c r="AM840"/>
      <c r="AN840"/>
      <c r="AO840"/>
      <c r="AP840"/>
      <c r="AQ840"/>
      <c r="AR840"/>
      <c r="AS840"/>
      <c r="AT840"/>
      <c r="AU840"/>
      <c r="AV840"/>
      <c r="AW840"/>
      <c r="AX840"/>
      <c r="AY840"/>
      <c r="AZ840"/>
      <c r="BA840"/>
      <c r="BB840"/>
      <c r="BC840"/>
      <c r="BD840"/>
      <c r="BE840"/>
      <c r="BF840"/>
    </row>
    <row r="841" spans="1:58" s="104" customFormat="1" ht="13.4" hidden="1" customHeight="1" outlineLevel="2" x14ac:dyDescent="0.35">
      <c r="A841" s="102"/>
      <c r="B841" s="95"/>
      <c r="C841" s="17"/>
      <c r="D841" s="17"/>
      <c r="E841" s="17"/>
      <c r="F841" s="13"/>
      <c r="G841" s="86"/>
      <c r="H841" s="86"/>
      <c r="K841" s="99"/>
      <c r="L841" s="99" t="s">
        <v>107</v>
      </c>
      <c r="M841" s="5">
        <f t="shared" si="34"/>
        <v>0.5</v>
      </c>
      <c r="N841" s="5">
        <f t="shared" si="34"/>
        <v>1</v>
      </c>
      <c r="O841" s="5">
        <f t="shared" si="34"/>
        <v>4</v>
      </c>
      <c r="P841" s="5">
        <f t="shared" si="34"/>
        <v>2</v>
      </c>
      <c r="Q841" s="5">
        <f t="shared" si="34"/>
        <v>4</v>
      </c>
      <c r="R841" s="5">
        <f t="shared" si="34"/>
        <v>6</v>
      </c>
      <c r="S841" s="5">
        <f t="shared" si="34"/>
        <v>4</v>
      </c>
      <c r="T841" s="5">
        <f t="shared" si="34"/>
        <v>4</v>
      </c>
      <c r="U841" s="5">
        <f t="shared" si="34"/>
        <v>2.8</v>
      </c>
      <c r="V841" s="86"/>
      <c r="W841" s="86"/>
      <c r="X841" s="86"/>
      <c r="Y841" s="86"/>
      <c r="Z841" s="86"/>
      <c r="AA841" s="86"/>
      <c r="AB841" s="86"/>
      <c r="AC841" s="86"/>
      <c r="AD841" s="86"/>
      <c r="AE841" s="16"/>
      <c r="AF841" s="8"/>
      <c r="AG841"/>
      <c r="AH841"/>
      <c r="AI841"/>
      <c r="AJ841"/>
      <c r="AK841"/>
      <c r="AL841"/>
      <c r="AM841"/>
      <c r="AN841"/>
      <c r="AO841"/>
      <c r="AP841"/>
      <c r="AQ841"/>
      <c r="AR841"/>
      <c r="AS841"/>
      <c r="AT841"/>
      <c r="AU841"/>
      <c r="AV841"/>
      <c r="AW841"/>
      <c r="AX841"/>
      <c r="AY841"/>
      <c r="AZ841"/>
      <c r="BA841"/>
      <c r="BB841"/>
      <c r="BC841"/>
      <c r="BD841"/>
      <c r="BE841"/>
      <c r="BF841"/>
    </row>
    <row r="842" spans="1:58" s="104" customFormat="1" ht="13.4" hidden="1" customHeight="1" outlineLevel="2" x14ac:dyDescent="0.35">
      <c r="A842" s="102"/>
      <c r="B842" s="95"/>
      <c r="C842" s="17"/>
      <c r="D842" s="17"/>
      <c r="E842" s="17"/>
      <c r="F842" s="13"/>
      <c r="G842" s="86"/>
      <c r="H842" s="86"/>
      <c r="K842" s="99"/>
      <c r="L842" s="99" t="s">
        <v>108</v>
      </c>
      <c r="M842" s="5">
        <f t="shared" si="34"/>
        <v>0.5</v>
      </c>
      <c r="N842" s="5">
        <f t="shared" si="34"/>
        <v>1</v>
      </c>
      <c r="O842" s="5">
        <f t="shared" si="34"/>
        <v>4</v>
      </c>
      <c r="P842" s="5">
        <f t="shared" si="34"/>
        <v>2</v>
      </c>
      <c r="Q842" s="5">
        <f t="shared" si="34"/>
        <v>4</v>
      </c>
      <c r="R842" s="5">
        <f t="shared" si="34"/>
        <v>6</v>
      </c>
      <c r="S842" s="5">
        <f t="shared" si="34"/>
        <v>4</v>
      </c>
      <c r="T842" s="5">
        <f t="shared" si="34"/>
        <v>4</v>
      </c>
      <c r="U842" s="5">
        <f t="shared" si="34"/>
        <v>2.8</v>
      </c>
      <c r="V842" s="86"/>
      <c r="W842" s="86"/>
      <c r="X842" s="86"/>
      <c r="Y842" s="86"/>
      <c r="Z842" s="86"/>
      <c r="AA842" s="86"/>
      <c r="AB842" s="86"/>
      <c r="AC842" s="86"/>
      <c r="AD842" s="86"/>
      <c r="AE842" s="16"/>
      <c r="AF842" s="8"/>
      <c r="AG842"/>
      <c r="AH842"/>
      <c r="AI842"/>
      <c r="AJ842"/>
      <c r="AK842"/>
      <c r="AL842"/>
      <c r="AM842"/>
      <c r="AN842"/>
      <c r="AO842"/>
      <c r="AP842"/>
      <c r="AQ842"/>
      <c r="AR842"/>
      <c r="AS842"/>
      <c r="AT842"/>
      <c r="AU842"/>
      <c r="AV842"/>
      <c r="AW842"/>
      <c r="AX842"/>
      <c r="AY842"/>
      <c r="AZ842"/>
      <c r="BA842"/>
      <c r="BB842"/>
      <c r="BC842"/>
      <c r="BD842"/>
      <c r="BE842"/>
      <c r="BF842"/>
    </row>
    <row r="843" spans="1:58" s="104" customFormat="1" ht="13.4" hidden="1" customHeight="1" outlineLevel="2" x14ac:dyDescent="0.35">
      <c r="A843" s="102"/>
      <c r="B843" s="95"/>
      <c r="C843" s="17"/>
      <c r="D843" s="17"/>
      <c r="E843" s="17"/>
      <c r="F843" s="13"/>
      <c r="G843" s="86"/>
      <c r="H843" s="86"/>
      <c r="K843" s="99"/>
      <c r="L843" s="99" t="s">
        <v>109</v>
      </c>
      <c r="M843" s="5">
        <f t="shared" si="34"/>
        <v>0.5</v>
      </c>
      <c r="N843" s="5">
        <f t="shared" si="34"/>
        <v>1</v>
      </c>
      <c r="O843" s="5">
        <f t="shared" si="34"/>
        <v>4</v>
      </c>
      <c r="P843" s="5">
        <f t="shared" si="34"/>
        <v>2</v>
      </c>
      <c r="Q843" s="5">
        <f t="shared" si="34"/>
        <v>4</v>
      </c>
      <c r="R843" s="5">
        <f t="shared" si="34"/>
        <v>6</v>
      </c>
      <c r="S843" s="5">
        <f t="shared" si="34"/>
        <v>4</v>
      </c>
      <c r="T843" s="5">
        <f t="shared" si="34"/>
        <v>4</v>
      </c>
      <c r="U843" s="5">
        <f t="shared" si="34"/>
        <v>2.8</v>
      </c>
      <c r="V843" s="86"/>
      <c r="W843" s="86"/>
      <c r="X843" s="86"/>
      <c r="Y843" s="86"/>
      <c r="Z843" s="86"/>
      <c r="AA843" s="86"/>
      <c r="AB843" s="86"/>
      <c r="AC843" s="86"/>
      <c r="AD843" s="86"/>
      <c r="AE843" s="16"/>
      <c r="AF843" s="8"/>
      <c r="AG843"/>
      <c r="AH843"/>
      <c r="AI843"/>
      <c r="AJ843"/>
      <c r="AK843"/>
      <c r="AL843"/>
      <c r="AM843"/>
      <c r="AN843"/>
      <c r="AO843"/>
      <c r="AP843"/>
      <c r="AQ843"/>
      <c r="AR843"/>
      <c r="AS843"/>
      <c r="AT843"/>
      <c r="AU843"/>
      <c r="AV843"/>
      <c r="AW843"/>
      <c r="AX843"/>
      <c r="AY843"/>
      <c r="AZ843"/>
      <c r="BA843"/>
      <c r="BB843"/>
      <c r="BC843"/>
      <c r="BD843"/>
      <c r="BE843"/>
      <c r="BF843"/>
    </row>
    <row r="844" spans="1:58" s="104" customFormat="1" ht="13.4" hidden="1" customHeight="1" outlineLevel="2" x14ac:dyDescent="0.35">
      <c r="A844" s="102"/>
      <c r="B844" s="95"/>
      <c r="C844" s="17"/>
      <c r="D844" s="17"/>
      <c r="E844" s="17"/>
      <c r="F844" s="13"/>
      <c r="G844" s="86"/>
      <c r="H844" s="86"/>
      <c r="K844" s="99"/>
      <c r="L844" s="99" t="s">
        <v>110</v>
      </c>
      <c r="M844" s="5">
        <f t="shared" si="34"/>
        <v>0.5</v>
      </c>
      <c r="N844" s="5">
        <f t="shared" si="34"/>
        <v>1</v>
      </c>
      <c r="O844" s="5">
        <f t="shared" si="34"/>
        <v>4</v>
      </c>
      <c r="P844" s="5">
        <f t="shared" si="34"/>
        <v>2</v>
      </c>
      <c r="Q844" s="5">
        <f t="shared" si="34"/>
        <v>4</v>
      </c>
      <c r="R844" s="5">
        <f t="shared" si="34"/>
        <v>6</v>
      </c>
      <c r="S844" s="5">
        <f t="shared" si="34"/>
        <v>4</v>
      </c>
      <c r="T844" s="5">
        <f t="shared" si="34"/>
        <v>4</v>
      </c>
      <c r="U844" s="5">
        <f t="shared" si="34"/>
        <v>2.8</v>
      </c>
      <c r="V844" s="86"/>
      <c r="W844" s="86"/>
      <c r="X844" s="86"/>
      <c r="Y844" s="86"/>
      <c r="Z844" s="86"/>
      <c r="AA844" s="86"/>
      <c r="AB844" s="86"/>
      <c r="AC844" s="86"/>
      <c r="AD844" s="86"/>
      <c r="AE844" s="16"/>
      <c r="AF844" s="8"/>
      <c r="AG844"/>
      <c r="AH844"/>
      <c r="AI844"/>
      <c r="AJ844"/>
      <c r="AK844"/>
      <c r="AL844"/>
      <c r="AM844"/>
      <c r="AN844"/>
      <c r="AO844"/>
      <c r="AP844"/>
      <c r="AQ844"/>
      <c r="AR844"/>
      <c r="AS844"/>
      <c r="AT844"/>
      <c r="AU844"/>
      <c r="AV844"/>
      <c r="AW844"/>
      <c r="AX844"/>
      <c r="AY844"/>
      <c r="AZ844"/>
      <c r="BA844"/>
      <c r="BB844"/>
      <c r="BC844"/>
      <c r="BD844"/>
      <c r="BE844"/>
      <c r="BF844"/>
    </row>
    <row r="845" spans="1:58" s="104" customFormat="1" ht="13.4" hidden="1" customHeight="1" outlineLevel="2" x14ac:dyDescent="0.35">
      <c r="A845" s="102"/>
      <c r="B845" s="95"/>
      <c r="C845" s="17"/>
      <c r="D845" s="17"/>
      <c r="E845" s="17"/>
      <c r="F845" s="13"/>
      <c r="G845" s="86"/>
      <c r="H845" s="86"/>
      <c r="K845" s="99"/>
      <c r="L845" s="99" t="s">
        <v>111</v>
      </c>
      <c r="M845" s="5">
        <f t="shared" si="34"/>
        <v>0.5</v>
      </c>
      <c r="N845" s="5">
        <f t="shared" si="34"/>
        <v>1</v>
      </c>
      <c r="O845" s="5">
        <f t="shared" si="34"/>
        <v>4</v>
      </c>
      <c r="P845" s="5">
        <f t="shared" si="34"/>
        <v>2</v>
      </c>
      <c r="Q845" s="5">
        <f t="shared" si="34"/>
        <v>4</v>
      </c>
      <c r="R845" s="5">
        <f t="shared" si="34"/>
        <v>6</v>
      </c>
      <c r="S845" s="5">
        <f t="shared" si="34"/>
        <v>4</v>
      </c>
      <c r="T845" s="5">
        <f t="shared" si="34"/>
        <v>4</v>
      </c>
      <c r="U845" s="5">
        <f t="shared" si="34"/>
        <v>2.8</v>
      </c>
      <c r="V845" s="86"/>
      <c r="W845" s="86"/>
      <c r="X845" s="86"/>
      <c r="Y845" s="86"/>
      <c r="Z845" s="86"/>
      <c r="AA845" s="86"/>
      <c r="AB845" s="86"/>
      <c r="AC845" s="86"/>
      <c r="AD845" s="86"/>
      <c r="AE845" s="16"/>
      <c r="AF845" s="8"/>
      <c r="AG845"/>
      <c r="AH845"/>
      <c r="AI845"/>
      <c r="AJ845"/>
      <c r="AK845"/>
      <c r="AL845"/>
      <c r="AM845"/>
      <c r="AN845"/>
      <c r="AO845"/>
      <c r="AP845"/>
      <c r="AQ845"/>
      <c r="AR845"/>
      <c r="AS845"/>
      <c r="AT845"/>
      <c r="AU845"/>
      <c r="AV845"/>
      <c r="AW845"/>
      <c r="AX845"/>
      <c r="AY845"/>
      <c r="AZ845"/>
      <c r="BA845"/>
      <c r="BB845"/>
      <c r="BC845"/>
      <c r="BD845"/>
      <c r="BE845"/>
      <c r="BF845"/>
    </row>
    <row r="846" spans="1:58" s="104" customFormat="1" ht="13.4" hidden="1" customHeight="1" outlineLevel="2" x14ac:dyDescent="0.35">
      <c r="A846" s="102"/>
      <c r="B846" s="95"/>
      <c r="C846" s="17"/>
      <c r="D846" s="17"/>
      <c r="E846" s="17"/>
      <c r="F846" s="13"/>
      <c r="G846" s="86"/>
      <c r="H846" s="86"/>
      <c r="K846" s="99"/>
      <c r="L846" s="99" t="s">
        <v>112</v>
      </c>
      <c r="M846" s="5">
        <f t="shared" si="34"/>
        <v>0.5</v>
      </c>
      <c r="N846" s="5">
        <f t="shared" si="34"/>
        <v>1</v>
      </c>
      <c r="O846" s="5">
        <f t="shared" si="34"/>
        <v>4</v>
      </c>
      <c r="P846" s="5">
        <f t="shared" si="34"/>
        <v>2</v>
      </c>
      <c r="Q846" s="5">
        <f t="shared" si="34"/>
        <v>4</v>
      </c>
      <c r="R846" s="5">
        <f t="shared" si="34"/>
        <v>6</v>
      </c>
      <c r="S846" s="5">
        <f t="shared" si="34"/>
        <v>4</v>
      </c>
      <c r="T846" s="5">
        <f t="shared" si="34"/>
        <v>4</v>
      </c>
      <c r="U846" s="5">
        <f t="shared" si="34"/>
        <v>2.8</v>
      </c>
      <c r="V846" s="86"/>
      <c r="W846" s="86"/>
      <c r="X846" s="86"/>
      <c r="Y846" s="86"/>
      <c r="Z846" s="86"/>
      <c r="AA846" s="86"/>
      <c r="AB846" s="86"/>
      <c r="AC846" s="86"/>
      <c r="AD846" s="86"/>
      <c r="AE846" s="16"/>
      <c r="AF846" s="8"/>
      <c r="AG846"/>
      <c r="AH846"/>
      <c r="AI846"/>
      <c r="AJ846"/>
      <c r="AK846"/>
      <c r="AL846"/>
      <c r="AM846"/>
      <c r="AN846"/>
      <c r="AO846"/>
      <c r="AP846"/>
      <c r="AQ846"/>
      <c r="AR846"/>
      <c r="AS846"/>
      <c r="AT846"/>
      <c r="AU846"/>
      <c r="AV846"/>
      <c r="AW846"/>
      <c r="AX846"/>
      <c r="AY846"/>
      <c r="AZ846"/>
      <c r="BA846"/>
      <c r="BB846"/>
      <c r="BC846"/>
      <c r="BD846"/>
      <c r="BE846"/>
      <c r="BF846"/>
    </row>
    <row r="847" spans="1:58" s="104" customFormat="1" ht="13.4" hidden="1" customHeight="1" outlineLevel="2" x14ac:dyDescent="0.35">
      <c r="A847" s="102"/>
      <c r="B847" s="95"/>
      <c r="C847" s="17"/>
      <c r="D847" s="17"/>
      <c r="E847" s="17"/>
      <c r="F847" s="13"/>
      <c r="G847" s="86"/>
      <c r="H847" s="86"/>
      <c r="K847" s="99"/>
      <c r="L847" s="99" t="s">
        <v>113</v>
      </c>
      <c r="M847" s="5">
        <f t="shared" si="34"/>
        <v>0.5</v>
      </c>
      <c r="N847" s="5">
        <f t="shared" si="34"/>
        <v>1</v>
      </c>
      <c r="O847" s="5">
        <f t="shared" si="34"/>
        <v>4</v>
      </c>
      <c r="P847" s="5">
        <f t="shared" si="34"/>
        <v>2</v>
      </c>
      <c r="Q847" s="5">
        <f t="shared" si="34"/>
        <v>4</v>
      </c>
      <c r="R847" s="5">
        <f t="shared" si="34"/>
        <v>6</v>
      </c>
      <c r="S847" s="5">
        <f t="shared" si="34"/>
        <v>4</v>
      </c>
      <c r="T847" s="5">
        <f t="shared" si="34"/>
        <v>4</v>
      </c>
      <c r="U847" s="5">
        <f t="shared" si="34"/>
        <v>2.8</v>
      </c>
      <c r="V847" s="86"/>
      <c r="W847" s="86"/>
      <c r="X847" s="86"/>
      <c r="Y847" s="86"/>
      <c r="Z847" s="86"/>
      <c r="AA847" s="86"/>
      <c r="AB847" s="86"/>
      <c r="AC847" s="86"/>
      <c r="AD847" s="86"/>
      <c r="AE847" s="16"/>
      <c r="AF847" s="8"/>
      <c r="AG847"/>
      <c r="AH847"/>
      <c r="AI847"/>
      <c r="AJ847"/>
      <c r="AK847"/>
      <c r="AL847"/>
      <c r="AM847"/>
      <c r="AN847"/>
      <c r="AO847"/>
      <c r="AP847"/>
      <c r="AQ847"/>
      <c r="AR847"/>
      <c r="AS847"/>
      <c r="AT847"/>
      <c r="AU847"/>
      <c r="AV847"/>
      <c r="AW847"/>
      <c r="AX847"/>
      <c r="AY847"/>
      <c r="AZ847"/>
      <c r="BA847"/>
      <c r="BB847"/>
      <c r="BC847"/>
      <c r="BD847"/>
      <c r="BE847"/>
      <c r="BF847"/>
    </row>
    <row r="848" spans="1:58" s="104" customFormat="1" ht="13.4" hidden="1" customHeight="1" outlineLevel="2" x14ac:dyDescent="0.35">
      <c r="A848" s="102"/>
      <c r="B848" s="95"/>
      <c r="C848" s="17"/>
      <c r="D848" s="17"/>
      <c r="E848" s="17"/>
      <c r="F848" s="13"/>
      <c r="G848" s="86"/>
      <c r="H848" s="86"/>
      <c r="K848" s="99"/>
      <c r="L848" s="99" t="s">
        <v>114</v>
      </c>
      <c r="M848" s="5">
        <f t="shared" si="34"/>
        <v>0.5</v>
      </c>
      <c r="N848" s="5">
        <f t="shared" si="34"/>
        <v>1</v>
      </c>
      <c r="O848" s="5">
        <f t="shared" si="34"/>
        <v>4</v>
      </c>
      <c r="P848" s="5">
        <f t="shared" si="34"/>
        <v>2</v>
      </c>
      <c r="Q848" s="5">
        <f t="shared" si="34"/>
        <v>4</v>
      </c>
      <c r="R848" s="5">
        <f t="shared" si="34"/>
        <v>6</v>
      </c>
      <c r="S848" s="5">
        <f t="shared" si="34"/>
        <v>4</v>
      </c>
      <c r="T848" s="5">
        <f t="shared" si="34"/>
        <v>4</v>
      </c>
      <c r="U848" s="5">
        <f t="shared" si="34"/>
        <v>2.8</v>
      </c>
      <c r="V848" s="86"/>
      <c r="W848" s="86"/>
      <c r="X848" s="86"/>
      <c r="Y848" s="86"/>
      <c r="Z848" s="86"/>
      <c r="AA848" s="86"/>
      <c r="AB848" s="86"/>
      <c r="AC848" s="86"/>
      <c r="AD848" s="86"/>
      <c r="AE848" s="16"/>
      <c r="AF848" s="8"/>
      <c r="AG848"/>
      <c r="AH848"/>
      <c r="AI848"/>
      <c r="AJ848"/>
      <c r="AK848"/>
      <c r="AL848"/>
      <c r="AM848"/>
      <c r="AN848"/>
      <c r="AO848"/>
      <c r="AP848"/>
      <c r="AQ848"/>
      <c r="AR848"/>
      <c r="AS848"/>
      <c r="AT848"/>
      <c r="AU848"/>
      <c r="AV848"/>
      <c r="AW848"/>
      <c r="AX848"/>
      <c r="AY848"/>
      <c r="AZ848"/>
      <c r="BA848"/>
      <c r="BB848"/>
      <c r="BC848"/>
      <c r="BD848"/>
      <c r="BE848"/>
      <c r="BF848"/>
    </row>
    <row r="849" spans="1:58" s="104" customFormat="1" ht="13.4" hidden="1" customHeight="1" outlineLevel="2" x14ac:dyDescent="0.35">
      <c r="A849" s="102"/>
      <c r="B849" s="95"/>
      <c r="C849" s="17"/>
      <c r="D849" s="17"/>
      <c r="E849" s="17"/>
      <c r="F849" s="13"/>
      <c r="G849" s="86"/>
      <c r="H849" s="86"/>
      <c r="K849" s="99"/>
      <c r="L849" s="99" t="s">
        <v>115</v>
      </c>
      <c r="M849" s="5">
        <f t="shared" si="34"/>
        <v>0.5</v>
      </c>
      <c r="N849" s="5">
        <f t="shared" si="34"/>
        <v>1</v>
      </c>
      <c r="O849" s="5">
        <f t="shared" si="34"/>
        <v>4</v>
      </c>
      <c r="P849" s="5">
        <f t="shared" si="34"/>
        <v>2</v>
      </c>
      <c r="Q849" s="5">
        <f t="shared" si="34"/>
        <v>4</v>
      </c>
      <c r="R849" s="5">
        <f t="shared" si="34"/>
        <v>6</v>
      </c>
      <c r="S849" s="5">
        <f t="shared" si="34"/>
        <v>4</v>
      </c>
      <c r="T849" s="5">
        <f t="shared" si="34"/>
        <v>4</v>
      </c>
      <c r="U849" s="5">
        <f t="shared" si="34"/>
        <v>2.8</v>
      </c>
      <c r="V849" s="86"/>
      <c r="W849" s="86"/>
      <c r="X849" s="86"/>
      <c r="Y849" s="86"/>
      <c r="Z849" s="86"/>
      <c r="AA849" s="86"/>
      <c r="AB849" s="86"/>
      <c r="AC849" s="86"/>
      <c r="AD849" s="86"/>
      <c r="AE849" s="16"/>
      <c r="AF849" s="8"/>
      <c r="AG849"/>
      <c r="AH849"/>
      <c r="AI849"/>
      <c r="AJ849"/>
      <c r="AK849"/>
      <c r="AL849"/>
      <c r="AM849"/>
      <c r="AN849"/>
      <c r="AO849"/>
      <c r="AP849"/>
      <c r="AQ849"/>
      <c r="AR849"/>
      <c r="AS849"/>
      <c r="AT849"/>
      <c r="AU849"/>
      <c r="AV849"/>
      <c r="AW849"/>
      <c r="AX849"/>
      <c r="AY849"/>
      <c r="AZ849"/>
      <c r="BA849"/>
      <c r="BB849"/>
      <c r="BC849"/>
      <c r="BD849"/>
      <c r="BE849"/>
      <c r="BF849"/>
    </row>
    <row r="850" spans="1:58" s="104" customFormat="1" ht="13.4" hidden="1" customHeight="1" outlineLevel="2" x14ac:dyDescent="0.35">
      <c r="A850" s="102"/>
      <c r="B850" s="95"/>
      <c r="C850" s="17"/>
      <c r="D850" s="17"/>
      <c r="E850" s="17"/>
      <c r="F850" s="13"/>
      <c r="G850" s="86"/>
      <c r="H850" s="86"/>
      <c r="K850" s="99" t="s">
        <v>756</v>
      </c>
      <c r="L850" s="99" t="s">
        <v>342</v>
      </c>
      <c r="M850" s="5">
        <f t="shared" si="34"/>
        <v>0</v>
      </c>
      <c r="N850" s="5">
        <f t="shared" si="34"/>
        <v>0</v>
      </c>
      <c r="O850" s="5">
        <f t="shared" si="34"/>
        <v>0</v>
      </c>
      <c r="P850" s="5">
        <f t="shared" si="34"/>
        <v>0</v>
      </c>
      <c r="Q850" s="5">
        <f t="shared" si="34"/>
        <v>0</v>
      </c>
      <c r="R850" s="5">
        <f t="shared" si="34"/>
        <v>0</v>
      </c>
      <c r="S850" s="5">
        <f t="shared" si="34"/>
        <v>0</v>
      </c>
      <c r="T850" s="5">
        <f t="shared" si="34"/>
        <v>0</v>
      </c>
      <c r="U850" s="5">
        <f t="shared" si="34"/>
        <v>0</v>
      </c>
      <c r="V850" s="86"/>
      <c r="W850" s="86"/>
      <c r="X850" s="86"/>
      <c r="Y850" s="86"/>
      <c r="Z850" s="86"/>
      <c r="AA850" s="86"/>
      <c r="AB850" s="86"/>
      <c r="AC850" s="86"/>
      <c r="AD850" s="86"/>
      <c r="AE850" s="16"/>
      <c r="AF850" s="8"/>
      <c r="AG850"/>
      <c r="AH850"/>
      <c r="AI850"/>
      <c r="AJ850"/>
      <c r="AK850"/>
      <c r="AL850"/>
      <c r="AM850"/>
      <c r="AN850"/>
      <c r="AO850"/>
      <c r="AP850"/>
      <c r="AQ850"/>
      <c r="AR850"/>
      <c r="AS850"/>
      <c r="AT850"/>
      <c r="AU850"/>
      <c r="AV850"/>
      <c r="AW850"/>
      <c r="AX850"/>
      <c r="AY850"/>
      <c r="AZ850"/>
      <c r="BA850"/>
      <c r="BB850"/>
      <c r="BC850"/>
      <c r="BD850"/>
      <c r="BE850"/>
      <c r="BF850"/>
    </row>
    <row r="851" spans="1:58" s="104" customFormat="1" ht="13.4" hidden="1" customHeight="1" outlineLevel="2" x14ac:dyDescent="0.35">
      <c r="A851" s="102"/>
      <c r="B851" s="95"/>
      <c r="C851" s="17"/>
      <c r="D851" s="17"/>
      <c r="E851" s="17"/>
      <c r="F851" s="13"/>
      <c r="G851" s="86"/>
      <c r="H851" s="86"/>
      <c r="K851" s="99"/>
      <c r="L851" s="99" t="s">
        <v>107</v>
      </c>
      <c r="M851" s="5">
        <f t="shared" si="34"/>
        <v>0.5</v>
      </c>
      <c r="N851" s="5">
        <f t="shared" si="34"/>
        <v>1</v>
      </c>
      <c r="O851" s="5">
        <f t="shared" si="34"/>
        <v>4</v>
      </c>
      <c r="P851" s="5">
        <f t="shared" si="34"/>
        <v>2</v>
      </c>
      <c r="Q851" s="5">
        <f t="shared" si="34"/>
        <v>4</v>
      </c>
      <c r="R851" s="5">
        <f t="shared" si="34"/>
        <v>6</v>
      </c>
      <c r="S851" s="5">
        <f t="shared" si="34"/>
        <v>4</v>
      </c>
      <c r="T851" s="5">
        <f t="shared" si="34"/>
        <v>4</v>
      </c>
      <c r="U851" s="5">
        <f t="shared" si="34"/>
        <v>2.8</v>
      </c>
      <c r="V851" s="86"/>
      <c r="W851" s="86"/>
      <c r="X851" s="86"/>
      <c r="Y851" s="86"/>
      <c r="Z851" s="86"/>
      <c r="AA851" s="86"/>
      <c r="AB851" s="86"/>
      <c r="AC851" s="86"/>
      <c r="AD851" s="86"/>
      <c r="AE851" s="16"/>
      <c r="AF851" s="8"/>
      <c r="AG851"/>
      <c r="AH851"/>
      <c r="AI851"/>
      <c r="AJ851"/>
      <c r="AK851"/>
      <c r="AL851"/>
      <c r="AM851"/>
      <c r="AN851"/>
      <c r="AO851"/>
      <c r="AP851"/>
      <c r="AQ851"/>
      <c r="AR851"/>
      <c r="AS851"/>
      <c r="AT851"/>
      <c r="AU851"/>
      <c r="AV851"/>
      <c r="AW851"/>
      <c r="AX851"/>
      <c r="AY851"/>
      <c r="AZ851"/>
      <c r="BA851"/>
      <c r="BB851"/>
      <c r="BC851"/>
      <c r="BD851"/>
      <c r="BE851"/>
      <c r="BF851"/>
    </row>
    <row r="852" spans="1:58" s="104" customFormat="1" ht="13.4" hidden="1" customHeight="1" outlineLevel="2" x14ac:dyDescent="0.35">
      <c r="A852" s="102"/>
      <c r="B852" s="95"/>
      <c r="C852" s="17"/>
      <c r="D852" s="17"/>
      <c r="E852" s="17"/>
      <c r="F852" s="13"/>
      <c r="G852" s="86"/>
      <c r="H852" s="86"/>
      <c r="K852" s="99"/>
      <c r="L852" s="99" t="s">
        <v>108</v>
      </c>
      <c r="M852" s="5">
        <f t="shared" si="34"/>
        <v>0.5</v>
      </c>
      <c r="N852" s="5">
        <f t="shared" si="34"/>
        <v>1</v>
      </c>
      <c r="O852" s="5">
        <f t="shared" si="34"/>
        <v>4</v>
      </c>
      <c r="P852" s="5">
        <f t="shared" si="34"/>
        <v>2</v>
      </c>
      <c r="Q852" s="5">
        <f t="shared" si="34"/>
        <v>4</v>
      </c>
      <c r="R852" s="5">
        <f t="shared" si="34"/>
        <v>6</v>
      </c>
      <c r="S852" s="5">
        <f t="shared" si="34"/>
        <v>4</v>
      </c>
      <c r="T852" s="5">
        <f t="shared" si="34"/>
        <v>4</v>
      </c>
      <c r="U852" s="5">
        <f t="shared" si="34"/>
        <v>2.8</v>
      </c>
      <c r="V852" s="86"/>
      <c r="W852" s="86"/>
      <c r="X852" s="86"/>
      <c r="Y852" s="86"/>
      <c r="Z852" s="86"/>
      <c r="AA852" s="86"/>
      <c r="AB852" s="86"/>
      <c r="AC852" s="86"/>
      <c r="AD852" s="86"/>
      <c r="AE852" s="16"/>
      <c r="AF852" s="8"/>
      <c r="AG852"/>
      <c r="AH852"/>
      <c r="AI852"/>
      <c r="AJ852"/>
      <c r="AK852"/>
      <c r="AL852"/>
      <c r="AM852"/>
      <c r="AN852"/>
      <c r="AO852"/>
      <c r="AP852"/>
      <c r="AQ852"/>
      <c r="AR852"/>
      <c r="AS852"/>
      <c r="AT852"/>
      <c r="AU852"/>
      <c r="AV852"/>
      <c r="AW852"/>
      <c r="AX852"/>
      <c r="AY852"/>
      <c r="AZ852"/>
      <c r="BA852"/>
      <c r="BB852"/>
      <c r="BC852"/>
      <c r="BD852"/>
      <c r="BE852"/>
      <c r="BF852"/>
    </row>
    <row r="853" spans="1:58" s="104" customFormat="1" ht="13.4" hidden="1" customHeight="1" outlineLevel="2" x14ac:dyDescent="0.35">
      <c r="A853" s="102"/>
      <c r="B853" s="95"/>
      <c r="C853" s="17"/>
      <c r="D853" s="17"/>
      <c r="E853" s="17"/>
      <c r="F853" s="13"/>
      <c r="G853" s="86"/>
      <c r="H853" s="86"/>
      <c r="K853" s="99"/>
      <c r="L853" s="99" t="s">
        <v>109</v>
      </c>
      <c r="M853" s="5">
        <f t="shared" si="34"/>
        <v>0.5</v>
      </c>
      <c r="N853" s="5">
        <f t="shared" si="34"/>
        <v>1</v>
      </c>
      <c r="O853" s="5">
        <f t="shared" si="34"/>
        <v>4</v>
      </c>
      <c r="P853" s="5">
        <f t="shared" si="34"/>
        <v>2</v>
      </c>
      <c r="Q853" s="5">
        <f t="shared" si="34"/>
        <v>4</v>
      </c>
      <c r="R853" s="5">
        <f t="shared" si="34"/>
        <v>6</v>
      </c>
      <c r="S853" s="5">
        <f t="shared" si="34"/>
        <v>4</v>
      </c>
      <c r="T853" s="5">
        <f t="shared" si="34"/>
        <v>4</v>
      </c>
      <c r="U853" s="5">
        <f t="shared" si="34"/>
        <v>2.8</v>
      </c>
      <c r="V853" s="86"/>
      <c r="W853" s="86"/>
      <c r="X853" s="86"/>
      <c r="Y853" s="86"/>
      <c r="Z853" s="86"/>
      <c r="AA853" s="86"/>
      <c r="AB853" s="86"/>
      <c r="AC853" s="86"/>
      <c r="AD853" s="86"/>
      <c r="AE853" s="16"/>
      <c r="AF853" s="8"/>
      <c r="AG853"/>
      <c r="AH853"/>
      <c r="AI853"/>
      <c r="AJ853"/>
      <c r="AK853"/>
      <c r="AL853"/>
      <c r="AM853"/>
      <c r="AN853"/>
      <c r="AO853"/>
      <c r="AP853"/>
      <c r="AQ853"/>
      <c r="AR853"/>
      <c r="AS853"/>
      <c r="AT853"/>
      <c r="AU853"/>
      <c r="AV853"/>
      <c r="AW853"/>
      <c r="AX853"/>
      <c r="AY853"/>
      <c r="AZ853"/>
      <c r="BA853"/>
      <c r="BB853"/>
      <c r="BC853"/>
      <c r="BD853"/>
      <c r="BE853"/>
      <c r="BF853"/>
    </row>
    <row r="854" spans="1:58" s="104" customFormat="1" ht="13.4" hidden="1" customHeight="1" outlineLevel="2" x14ac:dyDescent="0.35">
      <c r="A854" s="102"/>
      <c r="B854" s="95"/>
      <c r="C854" s="17"/>
      <c r="D854" s="17"/>
      <c r="E854" s="17"/>
      <c r="F854" s="13"/>
      <c r="G854" s="86"/>
      <c r="H854" s="86"/>
      <c r="K854" s="99"/>
      <c r="L854" s="99" t="s">
        <v>110</v>
      </c>
      <c r="M854" s="5">
        <f t="shared" si="34"/>
        <v>0.5</v>
      </c>
      <c r="N854" s="5">
        <f t="shared" si="34"/>
        <v>1</v>
      </c>
      <c r="O854" s="5">
        <f t="shared" si="34"/>
        <v>4</v>
      </c>
      <c r="P854" s="5">
        <f t="shared" si="34"/>
        <v>2</v>
      </c>
      <c r="Q854" s="5">
        <f t="shared" si="34"/>
        <v>4</v>
      </c>
      <c r="R854" s="5">
        <f t="shared" si="34"/>
        <v>6</v>
      </c>
      <c r="S854" s="5">
        <f t="shared" si="34"/>
        <v>4</v>
      </c>
      <c r="T854" s="5">
        <f t="shared" si="34"/>
        <v>4</v>
      </c>
      <c r="U854" s="5">
        <f t="shared" si="34"/>
        <v>2.8</v>
      </c>
      <c r="V854" s="86"/>
      <c r="W854" s="86"/>
      <c r="X854" s="86"/>
      <c r="Y854" s="86"/>
      <c r="Z854" s="86"/>
      <c r="AA854" s="86"/>
      <c r="AB854" s="86"/>
      <c r="AC854" s="86"/>
      <c r="AD854" s="86"/>
      <c r="AE854" s="16"/>
      <c r="AF854" s="8"/>
      <c r="AG854"/>
      <c r="AH854"/>
      <c r="AI854"/>
      <c r="AJ854"/>
      <c r="AK854"/>
      <c r="AL854"/>
      <c r="AM854"/>
      <c r="AN854"/>
      <c r="AO854"/>
      <c r="AP854"/>
      <c r="AQ854"/>
      <c r="AR854"/>
      <c r="AS854"/>
      <c r="AT854"/>
      <c r="AU854"/>
      <c r="AV854"/>
      <c r="AW854"/>
      <c r="AX854"/>
      <c r="AY854"/>
      <c r="AZ854"/>
      <c r="BA854"/>
      <c r="BB854"/>
      <c r="BC854"/>
      <c r="BD854"/>
      <c r="BE854"/>
      <c r="BF854"/>
    </row>
    <row r="855" spans="1:58" s="104" customFormat="1" ht="13.4" hidden="1" customHeight="1" outlineLevel="2" x14ac:dyDescent="0.35">
      <c r="A855" s="102"/>
      <c r="B855" s="95"/>
      <c r="C855" s="17"/>
      <c r="D855" s="17"/>
      <c r="E855" s="17"/>
      <c r="F855" s="13"/>
      <c r="G855" s="86"/>
      <c r="H855" s="86"/>
      <c r="K855" s="99"/>
      <c r="L855" s="99" t="s">
        <v>111</v>
      </c>
      <c r="M855" s="5">
        <f t="shared" si="34"/>
        <v>0.5</v>
      </c>
      <c r="N855" s="5">
        <f t="shared" si="34"/>
        <v>1</v>
      </c>
      <c r="O855" s="5">
        <f t="shared" si="34"/>
        <v>4</v>
      </c>
      <c r="P855" s="5">
        <f t="shared" si="34"/>
        <v>2</v>
      </c>
      <c r="Q855" s="5">
        <f t="shared" si="34"/>
        <v>4</v>
      </c>
      <c r="R855" s="5">
        <f t="shared" si="34"/>
        <v>6</v>
      </c>
      <c r="S855" s="5">
        <f t="shared" si="34"/>
        <v>4</v>
      </c>
      <c r="T855" s="5">
        <f t="shared" si="34"/>
        <v>4</v>
      </c>
      <c r="U855" s="5">
        <f t="shared" si="34"/>
        <v>2.8</v>
      </c>
      <c r="V855" s="86"/>
      <c r="W855" s="86"/>
      <c r="X855" s="86"/>
      <c r="Y855" s="86"/>
      <c r="Z855" s="86"/>
      <c r="AA855" s="86"/>
      <c r="AB855" s="86"/>
      <c r="AC855" s="86"/>
      <c r="AD855" s="86"/>
      <c r="AE855" s="16"/>
      <c r="AF855" s="8"/>
      <c r="AG855"/>
      <c r="AH855"/>
      <c r="AI855"/>
      <c r="AJ855"/>
      <c r="AK855"/>
      <c r="AL855"/>
      <c r="AM855"/>
      <c r="AN855"/>
      <c r="AO855"/>
      <c r="AP855"/>
      <c r="AQ855"/>
      <c r="AR855"/>
      <c r="AS855"/>
      <c r="AT855"/>
      <c r="AU855"/>
      <c r="AV855"/>
      <c r="AW855"/>
      <c r="AX855"/>
      <c r="AY855"/>
      <c r="AZ855"/>
      <c r="BA855"/>
      <c r="BB855"/>
      <c r="BC855"/>
      <c r="BD855"/>
      <c r="BE855"/>
      <c r="BF855"/>
    </row>
    <row r="856" spans="1:58" s="104" customFormat="1" ht="13.4" hidden="1" customHeight="1" outlineLevel="2" x14ac:dyDescent="0.35">
      <c r="A856" s="102"/>
      <c r="B856" s="95"/>
      <c r="C856" s="17"/>
      <c r="D856" s="17"/>
      <c r="E856" s="17"/>
      <c r="F856" s="13"/>
      <c r="G856" s="86"/>
      <c r="H856" s="86"/>
      <c r="K856" s="99"/>
      <c r="L856" s="99" t="s">
        <v>112</v>
      </c>
      <c r="M856" s="5">
        <f t="shared" si="34"/>
        <v>0.5</v>
      </c>
      <c r="N856" s="5">
        <f t="shared" si="34"/>
        <v>1</v>
      </c>
      <c r="O856" s="5">
        <f t="shared" si="34"/>
        <v>4</v>
      </c>
      <c r="P856" s="5">
        <f t="shared" si="34"/>
        <v>2</v>
      </c>
      <c r="Q856" s="5">
        <f t="shared" si="34"/>
        <v>4</v>
      </c>
      <c r="R856" s="5">
        <f t="shared" si="34"/>
        <v>6</v>
      </c>
      <c r="S856" s="5">
        <f t="shared" si="34"/>
        <v>4</v>
      </c>
      <c r="T856" s="5">
        <f t="shared" si="34"/>
        <v>4</v>
      </c>
      <c r="U856" s="5">
        <f t="shared" si="34"/>
        <v>2.8</v>
      </c>
      <c r="V856" s="86"/>
      <c r="W856" s="86"/>
      <c r="X856" s="86"/>
      <c r="Y856" s="86"/>
      <c r="Z856" s="86"/>
      <c r="AA856" s="86"/>
      <c r="AB856" s="86"/>
      <c r="AC856" s="86"/>
      <c r="AD856" s="86"/>
      <c r="AE856" s="16"/>
      <c r="AF856" s="8"/>
      <c r="AG856"/>
      <c r="AH856"/>
      <c r="AI856"/>
      <c r="AJ856"/>
      <c r="AK856"/>
      <c r="AL856"/>
      <c r="AM856"/>
      <c r="AN856"/>
      <c r="AO856"/>
      <c r="AP856"/>
      <c r="AQ856"/>
      <c r="AR856"/>
      <c r="AS856"/>
      <c r="AT856"/>
      <c r="AU856"/>
      <c r="AV856"/>
      <c r="AW856"/>
      <c r="AX856"/>
      <c r="AY856"/>
      <c r="AZ856"/>
      <c r="BA856"/>
      <c r="BB856"/>
      <c r="BC856"/>
      <c r="BD856"/>
      <c r="BE856"/>
      <c r="BF856"/>
    </row>
    <row r="857" spans="1:58" s="104" customFormat="1" ht="13.4" hidden="1" customHeight="1" outlineLevel="2" x14ac:dyDescent="0.35">
      <c r="A857" s="102"/>
      <c r="B857" s="95"/>
      <c r="C857" s="17"/>
      <c r="D857" s="17"/>
      <c r="E857" s="17"/>
      <c r="F857" s="13"/>
      <c r="G857" s="86"/>
      <c r="H857" s="86"/>
      <c r="K857" s="99"/>
      <c r="L857" s="99" t="s">
        <v>113</v>
      </c>
      <c r="M857" s="5">
        <f t="shared" si="34"/>
        <v>0.5</v>
      </c>
      <c r="N857" s="5">
        <f t="shared" si="34"/>
        <v>1</v>
      </c>
      <c r="O857" s="5">
        <f t="shared" si="34"/>
        <v>4</v>
      </c>
      <c r="P857" s="5">
        <f t="shared" si="34"/>
        <v>2</v>
      </c>
      <c r="Q857" s="5">
        <f t="shared" si="34"/>
        <v>4</v>
      </c>
      <c r="R857" s="5">
        <f t="shared" si="34"/>
        <v>6</v>
      </c>
      <c r="S857" s="5">
        <f t="shared" si="34"/>
        <v>4</v>
      </c>
      <c r="T857" s="5">
        <f t="shared" si="34"/>
        <v>4</v>
      </c>
      <c r="U857" s="5">
        <f t="shared" si="34"/>
        <v>2.8</v>
      </c>
      <c r="V857" s="86"/>
      <c r="W857" s="86"/>
      <c r="X857" s="86"/>
      <c r="Y857" s="86"/>
      <c r="Z857" s="86"/>
      <c r="AA857" s="86"/>
      <c r="AB857" s="86"/>
      <c r="AC857" s="86"/>
      <c r="AD857" s="86"/>
      <c r="AE857" s="16"/>
      <c r="AF857" s="8"/>
      <c r="AG857"/>
      <c r="AH857"/>
      <c r="AI857"/>
      <c r="AJ857"/>
      <c r="AK857"/>
      <c r="AL857"/>
      <c r="AM857"/>
      <c r="AN857"/>
      <c r="AO857"/>
      <c r="AP857"/>
      <c r="AQ857"/>
      <c r="AR857"/>
      <c r="AS857"/>
      <c r="AT857"/>
      <c r="AU857"/>
      <c r="AV857"/>
      <c r="AW857"/>
      <c r="AX857"/>
      <c r="AY857"/>
      <c r="AZ857"/>
      <c r="BA857"/>
      <c r="BB857"/>
      <c r="BC857"/>
      <c r="BD857"/>
      <c r="BE857"/>
      <c r="BF857"/>
    </row>
    <row r="858" spans="1:58" s="104" customFormat="1" ht="13.4" hidden="1" customHeight="1" outlineLevel="2" x14ac:dyDescent="0.35">
      <c r="A858" s="102"/>
      <c r="B858" s="95"/>
      <c r="C858" s="17"/>
      <c r="D858" s="17"/>
      <c r="E858" s="17"/>
      <c r="F858" s="13"/>
      <c r="G858" s="86"/>
      <c r="H858" s="86"/>
      <c r="K858" s="99"/>
      <c r="L858" s="99" t="s">
        <v>114</v>
      </c>
      <c r="M858" s="5">
        <f t="shared" si="34"/>
        <v>0.5</v>
      </c>
      <c r="N858" s="5">
        <f t="shared" si="34"/>
        <v>1</v>
      </c>
      <c r="O858" s="5">
        <f t="shared" si="34"/>
        <v>4</v>
      </c>
      <c r="P858" s="5">
        <f t="shared" si="34"/>
        <v>2</v>
      </c>
      <c r="Q858" s="5">
        <f t="shared" si="34"/>
        <v>4</v>
      </c>
      <c r="R858" s="5">
        <f t="shared" si="34"/>
        <v>6</v>
      </c>
      <c r="S858" s="5">
        <f t="shared" si="34"/>
        <v>4</v>
      </c>
      <c r="T858" s="5">
        <f t="shared" si="34"/>
        <v>4</v>
      </c>
      <c r="U858" s="5">
        <f t="shared" si="34"/>
        <v>2.8</v>
      </c>
      <c r="V858" s="86"/>
      <c r="W858" s="86"/>
      <c r="X858" s="86"/>
      <c r="Y858" s="86"/>
      <c r="Z858" s="86"/>
      <c r="AA858" s="86"/>
      <c r="AB858" s="86"/>
      <c r="AC858" s="86"/>
      <c r="AD858" s="86"/>
      <c r="AE858" s="16"/>
      <c r="AF858" s="8"/>
      <c r="AG858"/>
      <c r="AH858"/>
      <c r="AI858"/>
      <c r="AJ858"/>
      <c r="AK858"/>
      <c r="AL858"/>
      <c r="AM858"/>
      <c r="AN858"/>
      <c r="AO858"/>
      <c r="AP858"/>
      <c r="AQ858"/>
      <c r="AR858"/>
      <c r="AS858"/>
      <c r="AT858"/>
      <c r="AU858"/>
      <c r="AV858"/>
      <c r="AW858"/>
      <c r="AX858"/>
      <c r="AY858"/>
      <c r="AZ858"/>
      <c r="BA858"/>
      <c r="BB858"/>
      <c r="BC858"/>
      <c r="BD858"/>
      <c r="BE858"/>
      <c r="BF858"/>
    </row>
    <row r="859" spans="1:58" s="104" customFormat="1" ht="13.4" hidden="1" customHeight="1" outlineLevel="2" x14ac:dyDescent="0.35">
      <c r="A859" s="102"/>
      <c r="B859" s="95"/>
      <c r="C859" s="17"/>
      <c r="D859" s="17"/>
      <c r="E859" s="17"/>
      <c r="F859" s="13"/>
      <c r="G859" s="86"/>
      <c r="H859" s="86"/>
      <c r="K859" s="99"/>
      <c r="L859" s="99" t="s">
        <v>115</v>
      </c>
      <c r="M859" s="5">
        <f t="shared" si="34"/>
        <v>0.5</v>
      </c>
      <c r="N859" s="5">
        <f t="shared" si="34"/>
        <v>1</v>
      </c>
      <c r="O859" s="5">
        <f t="shared" si="34"/>
        <v>4</v>
      </c>
      <c r="P859" s="5">
        <f t="shared" si="34"/>
        <v>2</v>
      </c>
      <c r="Q859" s="5">
        <f t="shared" si="34"/>
        <v>4</v>
      </c>
      <c r="R859" s="5">
        <f t="shared" si="34"/>
        <v>6</v>
      </c>
      <c r="S859" s="5">
        <f>INDEX(S$760:S$769,MATCH($L859,$L$760:$L$769,0))</f>
        <v>4</v>
      </c>
      <c r="T859" s="5">
        <f>INDEX(T$760:T$769,MATCH($L859,$L$760:$L$769,0))</f>
        <v>4</v>
      </c>
      <c r="U859" s="5">
        <f>INDEX(U$760:U$769,MATCH($L859,$L$760:$L$769,0))</f>
        <v>2.8</v>
      </c>
      <c r="V859" s="86"/>
      <c r="W859" s="86"/>
      <c r="X859" s="86"/>
      <c r="Y859" s="86"/>
      <c r="Z859" s="86"/>
      <c r="AA859" s="86"/>
      <c r="AB859" s="86"/>
      <c r="AC859" s="86"/>
      <c r="AD859" s="86"/>
      <c r="AE859" s="16"/>
      <c r="AF859" s="8"/>
      <c r="AG859"/>
      <c r="AH859"/>
      <c r="AI859"/>
      <c r="AJ859"/>
      <c r="AK859"/>
      <c r="AL859"/>
      <c r="AM859"/>
      <c r="AN859"/>
      <c r="AO859"/>
      <c r="AP859"/>
      <c r="AQ859"/>
      <c r="AR859"/>
      <c r="AS859"/>
      <c r="AT859"/>
      <c r="AU859"/>
      <c r="AV859"/>
      <c r="AW859"/>
      <c r="AX859"/>
      <c r="AY859"/>
      <c r="AZ859"/>
      <c r="BA859"/>
      <c r="BB859"/>
      <c r="BC859"/>
      <c r="BD859"/>
      <c r="BE859"/>
      <c r="BF859"/>
    </row>
    <row r="860" spans="1:58" s="104" customFormat="1" ht="14.5" outlineLevel="1" collapsed="1" x14ac:dyDescent="0.35">
      <c r="A860" s="102"/>
      <c r="B860" s="95"/>
      <c r="C860" s="12" t="s">
        <v>89</v>
      </c>
      <c r="D860" s="17"/>
      <c r="E860" s="17"/>
      <c r="F860" s="13"/>
      <c r="G860" s="91"/>
      <c r="H860" s="91"/>
      <c r="I860" s="91"/>
      <c r="J860" s="91"/>
      <c r="K860" s="91"/>
      <c r="L860" s="91"/>
      <c r="M860" s="91"/>
      <c r="N860" s="91"/>
      <c r="O860" s="91"/>
      <c r="P860" s="91"/>
      <c r="Q860" s="91"/>
      <c r="R860" s="91"/>
      <c r="S860" s="91"/>
      <c r="T860" s="91"/>
      <c r="U860" s="91"/>
      <c r="V860" s="91"/>
      <c r="W860" s="91"/>
      <c r="X860" s="91"/>
      <c r="Y860" s="91"/>
      <c r="Z860" s="91"/>
      <c r="AA860" s="91"/>
      <c r="AB860" s="91"/>
      <c r="AC860" s="91"/>
      <c r="AD860" s="91"/>
      <c r="AE860" s="92"/>
      <c r="AF860" s="8"/>
      <c r="AG860"/>
      <c r="AH860"/>
      <c r="AI860"/>
      <c r="AJ860"/>
      <c r="AK860"/>
      <c r="AL860"/>
      <c r="AM860"/>
      <c r="AN860"/>
      <c r="AO860"/>
      <c r="AP860"/>
      <c r="AQ860"/>
      <c r="AR860"/>
      <c r="AS860"/>
      <c r="AT860"/>
      <c r="AU860"/>
      <c r="AV860"/>
      <c r="AW860"/>
      <c r="AX860"/>
      <c r="AY860"/>
      <c r="AZ860"/>
      <c r="BA860"/>
      <c r="BB860"/>
      <c r="BC860"/>
      <c r="BD860"/>
      <c r="BE860"/>
      <c r="BF860"/>
    </row>
    <row r="861" spans="1:58" ht="13.4" customHeight="1" outlineLevel="1" x14ac:dyDescent="0.35">
      <c r="A861" s="6"/>
      <c r="B861" s="95"/>
      <c r="C861" s="17"/>
      <c r="D861" s="17"/>
      <c r="E861" s="17"/>
      <c r="F861" s="13"/>
      <c r="G861" s="48"/>
      <c r="H861" s="34"/>
      <c r="I861" s="34"/>
      <c r="J861" s="32"/>
      <c r="K861" s="32"/>
      <c r="L861" s="32"/>
      <c r="M861" s="32"/>
      <c r="N861" s="142"/>
      <c r="O861" s="91"/>
      <c r="P861" s="91"/>
      <c r="Q861" s="91"/>
      <c r="R861" s="91"/>
      <c r="S861" s="91"/>
      <c r="T861" s="91"/>
      <c r="U861" s="91"/>
      <c r="V861" s="91"/>
      <c r="W861" s="91"/>
      <c r="X861" s="91"/>
      <c r="Y861" s="91"/>
      <c r="Z861" s="91"/>
      <c r="AA861" s="13"/>
      <c r="AB861" s="13"/>
      <c r="AC861" s="13"/>
      <c r="AD861" s="13"/>
      <c r="AE861" s="16"/>
      <c r="AF861" s="8"/>
    </row>
    <row r="862" spans="1:58" ht="13.4" customHeight="1" outlineLevel="1" x14ac:dyDescent="0.35">
      <c r="A862" s="6"/>
      <c r="B862" s="95"/>
      <c r="C862" s="17"/>
      <c r="D862" s="17"/>
      <c r="E862" s="17"/>
      <c r="F862" s="13"/>
      <c r="G862" s="91"/>
      <c r="H862" s="91"/>
      <c r="I862" s="91"/>
      <c r="J862" s="91"/>
      <c r="K862" s="91"/>
      <c r="L862" s="91"/>
      <c r="M862" s="91"/>
      <c r="N862" s="91"/>
      <c r="O862" s="91"/>
      <c r="P862" s="91"/>
      <c r="Q862" s="91"/>
      <c r="R862" s="91"/>
      <c r="S862" s="91"/>
      <c r="T862" s="91"/>
      <c r="U862" s="91"/>
      <c r="V862" s="91"/>
      <c r="W862" s="91"/>
      <c r="X862" s="91"/>
      <c r="Y862" s="91"/>
      <c r="Z862" s="91"/>
      <c r="AA862" s="13"/>
      <c r="AB862" s="13"/>
      <c r="AC862" s="13"/>
      <c r="AD862" s="13"/>
      <c r="AE862" s="16"/>
      <c r="AF862" s="8"/>
    </row>
    <row r="863" spans="1:58" ht="5.15" customHeight="1" outlineLevel="1" x14ac:dyDescent="0.35">
      <c r="A863" s="6"/>
      <c r="B863" s="95"/>
      <c r="C863" s="12" t="s">
        <v>89</v>
      </c>
      <c r="D863" s="17"/>
      <c r="E863" s="17"/>
      <c r="F863" s="13"/>
      <c r="G863" s="91"/>
      <c r="H863" s="91"/>
      <c r="I863" s="91"/>
      <c r="J863" s="91"/>
      <c r="K863" s="91"/>
      <c r="L863" s="91"/>
      <c r="M863" s="91"/>
      <c r="N863" s="91"/>
      <c r="O863" s="91"/>
      <c r="P863" s="91"/>
      <c r="Q863" s="91"/>
      <c r="R863" s="91"/>
      <c r="S863" s="91"/>
      <c r="T863" s="91"/>
      <c r="U863" s="91"/>
      <c r="V863" s="91"/>
      <c r="W863" s="91"/>
      <c r="X863" s="91"/>
      <c r="Y863" s="91"/>
      <c r="Z863" s="91"/>
      <c r="AA863" s="13"/>
      <c r="AB863" s="13"/>
      <c r="AC863" s="13"/>
      <c r="AD863" s="13"/>
      <c r="AE863" s="92"/>
      <c r="AF863" s="8"/>
    </row>
    <row r="864" spans="1:58" ht="24" customHeight="1" x14ac:dyDescent="0.35">
      <c r="A864" s="6"/>
      <c r="B864" s="95"/>
      <c r="C864" s="39"/>
      <c r="D864" s="39"/>
      <c r="E864" s="39"/>
      <c r="F864" s="39"/>
      <c r="G864" s="40" t="str">
        <f>G749</f>
        <v>Pasture consumed on crop paddocks (P1a)</v>
      </c>
      <c r="H864" s="39"/>
      <c r="I864" s="39"/>
      <c r="J864" s="39"/>
      <c r="K864" s="39"/>
      <c r="L864" s="39"/>
      <c r="M864" s="39"/>
      <c r="N864" s="39"/>
      <c r="O864" s="39"/>
      <c r="P864" s="39"/>
      <c r="Q864" s="39"/>
      <c r="R864" s="39"/>
      <c r="S864" s="39"/>
      <c r="T864" s="39"/>
      <c r="U864" s="93"/>
      <c r="V864" s="93"/>
      <c r="W864" s="93"/>
      <c r="X864" s="93"/>
      <c r="Y864" s="93"/>
      <c r="Z864" s="93"/>
      <c r="AA864" s="93"/>
      <c r="AB864" s="93"/>
      <c r="AC864" s="93"/>
      <c r="AD864" s="94" t="s">
        <v>90</v>
      </c>
      <c r="AE864" s="41" t="s">
        <v>91</v>
      </c>
      <c r="AF864" s="8"/>
    </row>
    <row r="865" spans="1:62" ht="12" customHeight="1" outlineLevel="1" x14ac:dyDescent="0.35">
      <c r="A865" s="6"/>
      <c r="B865" s="7"/>
      <c r="C865" s="7"/>
      <c r="D865" s="7"/>
      <c r="E865" s="7"/>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row>
    <row r="866" spans="1:62" s="104" customFormat="1" ht="12.75" customHeight="1" outlineLevel="1" x14ac:dyDescent="0.35">
      <c r="A866" s="102"/>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K866"/>
      <c r="AL866"/>
      <c r="AM866"/>
      <c r="AN866"/>
      <c r="AO866"/>
      <c r="AP866"/>
      <c r="AQ866"/>
      <c r="AR866"/>
      <c r="AS866"/>
      <c r="AT866"/>
      <c r="AU866"/>
      <c r="AV866"/>
      <c r="AW866"/>
      <c r="AX866"/>
      <c r="AY866"/>
      <c r="AZ866"/>
      <c r="BA866"/>
      <c r="BB866"/>
      <c r="BC866"/>
      <c r="BD866"/>
      <c r="BE866"/>
      <c r="BF866"/>
      <c r="BG866"/>
      <c r="BH866"/>
      <c r="BI866"/>
      <c r="BJ866"/>
    </row>
    <row r="867" spans="1:62" s="104" customFormat="1" ht="5.15" customHeight="1" outlineLevel="1" collapsed="1" thickBot="1" x14ac:dyDescent="0.4">
      <c r="A867" s="102"/>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K867"/>
      <c r="AL867"/>
      <c r="AM867"/>
      <c r="AN867"/>
      <c r="AO867"/>
      <c r="AP867"/>
      <c r="AQ867"/>
      <c r="AR867"/>
      <c r="AS867"/>
      <c r="AT867"/>
      <c r="AU867"/>
      <c r="AV867"/>
      <c r="AW867"/>
      <c r="AX867"/>
      <c r="AY867"/>
      <c r="AZ867"/>
      <c r="BA867"/>
      <c r="BB867"/>
      <c r="BC867"/>
      <c r="BD867"/>
      <c r="BE867"/>
      <c r="BF867"/>
      <c r="BG867"/>
      <c r="BH867"/>
      <c r="BI867"/>
      <c r="BJ867"/>
    </row>
    <row r="868" spans="1:62" s="104" customFormat="1" ht="5.15" customHeight="1" outlineLevel="1" x14ac:dyDescent="0.35">
      <c r="A868" s="102"/>
      <c r="B868" s="7"/>
      <c r="C868" s="9" t="s">
        <v>0</v>
      </c>
      <c r="D868" s="9"/>
      <c r="E868" s="9"/>
      <c r="F868" s="9"/>
      <c r="G868" s="9"/>
      <c r="H868" s="9"/>
      <c r="I868" s="9"/>
      <c r="J868" s="9"/>
      <c r="K868" s="10"/>
      <c r="L868" s="10"/>
      <c r="M868" s="10"/>
      <c r="N868" s="10"/>
      <c r="O868" s="10"/>
      <c r="P868" s="10"/>
      <c r="Q868" s="10"/>
      <c r="R868" s="10"/>
      <c r="S868" s="10"/>
      <c r="T868" s="10"/>
      <c r="U868" s="10"/>
      <c r="V868" s="10"/>
      <c r="W868" s="10"/>
      <c r="X868" s="10"/>
      <c r="Y868" s="10"/>
      <c r="Z868" s="10"/>
      <c r="AA868" s="10"/>
      <c r="AB868" s="10"/>
      <c r="AC868" s="10"/>
      <c r="AD868" s="10"/>
      <c r="AE868" s="11"/>
      <c r="AF868" s="8"/>
      <c r="AK868"/>
      <c r="AL868"/>
      <c r="AM868"/>
      <c r="AN868"/>
      <c r="AO868"/>
      <c r="AP868"/>
      <c r="AQ868"/>
      <c r="AR868"/>
      <c r="AS868"/>
      <c r="AT868"/>
      <c r="AU868"/>
      <c r="AV868"/>
      <c r="AW868"/>
      <c r="AX868"/>
      <c r="AY868"/>
      <c r="AZ868"/>
      <c r="BA868"/>
      <c r="BB868"/>
      <c r="BC868"/>
      <c r="BD868"/>
      <c r="BE868"/>
      <c r="BF868"/>
      <c r="BG868"/>
      <c r="BH868"/>
      <c r="BI868"/>
      <c r="BJ868"/>
    </row>
    <row r="869" spans="1:62" s="104" customFormat="1" ht="13.4" customHeight="1" outlineLevel="1" collapsed="1" x14ac:dyDescent="0.35">
      <c r="A869" s="102"/>
      <c r="B869" s="7"/>
      <c r="C869" s="12"/>
      <c r="D869" s="12">
        <v>53658.706903201055</v>
      </c>
      <c r="E869" s="12" t="s">
        <v>1</v>
      </c>
      <c r="F869" s="13"/>
      <c r="G869" s="14" t="s">
        <v>179</v>
      </c>
      <c r="H869" s="13"/>
      <c r="I869" s="13"/>
      <c r="J869" s="13"/>
      <c r="K869" s="13"/>
      <c r="L869" s="13"/>
      <c r="M869" s="13"/>
      <c r="N869" s="13"/>
      <c r="O869" s="13"/>
      <c r="P869" s="13"/>
      <c r="Q869" s="13"/>
      <c r="R869" s="13"/>
      <c r="S869" s="15"/>
      <c r="T869" s="74"/>
      <c r="U869" s="74"/>
      <c r="V869" s="74"/>
      <c r="W869" s="74"/>
      <c r="X869" s="74"/>
      <c r="Y869" s="74"/>
      <c r="Z869" s="106"/>
      <c r="AA869" s="106"/>
      <c r="AB869" s="106"/>
      <c r="AC869" s="106"/>
      <c r="AD869" s="106"/>
      <c r="AE869" s="16"/>
      <c r="AF869" s="8"/>
      <c r="AK869"/>
      <c r="AL869"/>
      <c r="AM869"/>
      <c r="AN869"/>
      <c r="AO869"/>
      <c r="AP869"/>
      <c r="AQ869"/>
      <c r="AR869"/>
      <c r="AS869"/>
      <c r="AT869"/>
      <c r="AU869"/>
      <c r="AV869"/>
      <c r="AW869"/>
      <c r="AX869"/>
      <c r="AY869"/>
      <c r="AZ869"/>
      <c r="BA869"/>
      <c r="BB869"/>
      <c r="BC869"/>
      <c r="BD869"/>
      <c r="BE869"/>
      <c r="BF869"/>
      <c r="BG869"/>
      <c r="BH869"/>
      <c r="BI869"/>
      <c r="BJ869"/>
    </row>
    <row r="870" spans="1:62" s="104" customFormat="1" ht="13.4" customHeight="1" outlineLevel="1" x14ac:dyDescent="0.35">
      <c r="A870" s="102"/>
      <c r="B870" s="7"/>
      <c r="C870" s="12"/>
      <c r="D870" s="12"/>
      <c r="E870" s="17"/>
      <c r="F870" s="13"/>
      <c r="G870" s="13" t="s">
        <v>180</v>
      </c>
      <c r="H870" s="74"/>
      <c r="I870" s="13"/>
      <c r="J870" s="13"/>
      <c r="K870" s="13"/>
      <c r="L870" s="13"/>
      <c r="M870" s="13"/>
      <c r="N870" s="13"/>
      <c r="O870" s="13"/>
      <c r="P870" s="13"/>
      <c r="Q870" s="13"/>
      <c r="R870" s="13"/>
      <c r="S870" s="15"/>
      <c r="T870" s="107"/>
      <c r="U870" s="107"/>
      <c r="V870" s="107"/>
      <c r="W870" s="107"/>
      <c r="X870" s="107"/>
      <c r="Y870" s="107"/>
      <c r="Z870" s="106"/>
      <c r="AA870" s="106"/>
      <c r="AB870" s="106"/>
      <c r="AC870" s="106"/>
      <c r="AD870" s="106"/>
      <c r="AE870" s="16"/>
      <c r="AF870" s="8"/>
      <c r="AK870"/>
      <c r="AL870"/>
      <c r="AM870"/>
      <c r="AN870"/>
      <c r="AO870"/>
      <c r="AP870"/>
      <c r="AQ870"/>
      <c r="AR870"/>
      <c r="AS870"/>
      <c r="AT870"/>
      <c r="AU870"/>
      <c r="AV870"/>
      <c r="AW870"/>
      <c r="AX870"/>
      <c r="AY870"/>
      <c r="AZ870"/>
      <c r="BA870"/>
      <c r="BB870"/>
      <c r="BC870"/>
      <c r="BD870"/>
      <c r="BE870"/>
      <c r="BF870"/>
      <c r="BG870"/>
      <c r="BH870"/>
      <c r="BI870"/>
      <c r="BJ870"/>
    </row>
    <row r="871" spans="1:62" s="104" customFormat="1" ht="13.4" customHeight="1" outlineLevel="1" x14ac:dyDescent="0.35">
      <c r="A871" s="102"/>
      <c r="B871" s="7"/>
      <c r="C871" s="17"/>
      <c r="D871" s="12"/>
      <c r="E871" s="17"/>
      <c r="F871" s="13"/>
      <c r="G871" s="77">
        <v>37951.660101388887</v>
      </c>
      <c r="H871" s="74"/>
      <c r="I871" s="13"/>
      <c r="J871" s="13"/>
      <c r="K871" s="13"/>
      <c r="L871" s="13"/>
      <c r="M871" s="13"/>
      <c r="N871" s="13"/>
      <c r="O871" s="13"/>
      <c r="P871" s="13"/>
      <c r="Q871" s="13"/>
      <c r="R871" s="13"/>
      <c r="S871" s="15"/>
      <c r="T871" s="107"/>
      <c r="U871" s="107"/>
      <c r="V871" s="107"/>
      <c r="W871" s="107"/>
      <c r="X871" s="107"/>
      <c r="Y871" s="107"/>
      <c r="Z871" s="106"/>
      <c r="AA871" s="106"/>
      <c r="AB871" s="106"/>
      <c r="AC871" s="106"/>
      <c r="AD871" s="106"/>
      <c r="AE871" s="16"/>
      <c r="AF871" s="8"/>
      <c r="AK871"/>
      <c r="AL871"/>
      <c r="AM871"/>
      <c r="AN871"/>
      <c r="AO871"/>
      <c r="AP871"/>
      <c r="AQ871"/>
      <c r="AR871"/>
      <c r="AS871"/>
      <c r="AT871"/>
      <c r="AU871"/>
      <c r="AV871"/>
      <c r="AW871"/>
      <c r="AX871"/>
      <c r="AY871"/>
      <c r="AZ871"/>
      <c r="BA871"/>
      <c r="BB871"/>
      <c r="BC871"/>
      <c r="BD871"/>
      <c r="BE871"/>
      <c r="BF871"/>
      <c r="BG871"/>
      <c r="BH871"/>
      <c r="BI871"/>
      <c r="BJ871"/>
    </row>
    <row r="872" spans="1:62" s="104" customFormat="1" ht="13.4" customHeight="1" outlineLevel="1" x14ac:dyDescent="0.35">
      <c r="A872" s="102"/>
      <c r="B872" s="7"/>
      <c r="C872" s="17">
        <v>1</v>
      </c>
      <c r="D872" s="12"/>
      <c r="E872" s="17"/>
      <c r="F872" s="13"/>
      <c r="G872" s="21"/>
      <c r="H872" s="74"/>
      <c r="I872" s="13"/>
      <c r="J872" s="74"/>
      <c r="K872" s="13"/>
      <c r="L872" s="13"/>
      <c r="M872" s="13"/>
      <c r="N872" s="13"/>
      <c r="O872" s="13"/>
      <c r="P872" s="13"/>
      <c r="Q872" s="13"/>
      <c r="R872" s="13"/>
      <c r="S872" s="15"/>
      <c r="T872" s="107"/>
      <c r="U872" s="107"/>
      <c r="V872" s="107"/>
      <c r="W872" s="107"/>
      <c r="X872" s="107"/>
      <c r="Y872" s="107"/>
      <c r="Z872" s="106"/>
      <c r="AA872" s="106"/>
      <c r="AB872" s="106"/>
      <c r="AC872" s="106"/>
      <c r="AD872" s="106"/>
      <c r="AE872" s="16"/>
      <c r="AF872" s="8"/>
      <c r="AK872"/>
      <c r="AL872"/>
      <c r="AM872"/>
      <c r="AN872"/>
      <c r="AO872"/>
      <c r="AP872"/>
      <c r="AQ872"/>
      <c r="AR872"/>
      <c r="AS872"/>
      <c r="AT872"/>
      <c r="AU872"/>
      <c r="AV872"/>
      <c r="AW872"/>
      <c r="AX872"/>
      <c r="AY872"/>
      <c r="AZ872"/>
      <c r="BA872"/>
      <c r="BB872"/>
      <c r="BC872"/>
      <c r="BD872"/>
      <c r="BE872"/>
      <c r="BF872"/>
      <c r="BG872"/>
      <c r="BH872"/>
      <c r="BI872"/>
      <c r="BJ872"/>
    </row>
    <row r="873" spans="1:62" s="104" customFormat="1" ht="13.4" customHeight="1" outlineLevel="1" x14ac:dyDescent="0.35">
      <c r="A873" s="102"/>
      <c r="B873" s="7"/>
      <c r="C873" s="17"/>
      <c r="D873" s="17"/>
      <c r="E873" s="17"/>
      <c r="F873" s="17"/>
      <c r="G873" s="17"/>
      <c r="H873" s="17"/>
      <c r="I873" s="17"/>
      <c r="J873" s="22"/>
      <c r="K873" s="22"/>
      <c r="L873" s="22"/>
      <c r="M873" s="22"/>
      <c r="N873" s="22"/>
      <c r="O873" s="22"/>
      <c r="P873" s="22"/>
      <c r="Q873" s="22"/>
      <c r="R873" s="22"/>
      <c r="S873" s="22"/>
      <c r="T873" s="22"/>
      <c r="U873" s="22"/>
      <c r="V873" s="22"/>
      <c r="W873" s="22"/>
      <c r="X873" s="22"/>
      <c r="Y873" s="22"/>
      <c r="Z873" s="22"/>
      <c r="AA873" s="22"/>
      <c r="AB873" s="22"/>
      <c r="AC873" s="22"/>
      <c r="AD873" s="22"/>
      <c r="AE873" s="16"/>
      <c r="AF873" s="8"/>
      <c r="AK873"/>
      <c r="AL873"/>
      <c r="AM873"/>
      <c r="AN873"/>
      <c r="AO873"/>
      <c r="AP873"/>
      <c r="AQ873"/>
      <c r="AR873"/>
      <c r="AS873"/>
      <c r="AT873"/>
      <c r="AU873"/>
      <c r="AV873"/>
      <c r="AW873"/>
      <c r="AX873"/>
      <c r="AY873"/>
      <c r="AZ873"/>
      <c r="BA873"/>
      <c r="BB873"/>
      <c r="BC873"/>
      <c r="BD873"/>
      <c r="BE873"/>
      <c r="BF873"/>
      <c r="BG873"/>
      <c r="BH873"/>
      <c r="BI873"/>
      <c r="BJ873"/>
    </row>
    <row r="874" spans="1:62" s="104" customFormat="1" ht="13.4" customHeight="1" outlineLevel="1" x14ac:dyDescent="0.35">
      <c r="A874" s="102"/>
      <c r="B874" s="7"/>
      <c r="C874" s="17"/>
      <c r="D874" s="17"/>
      <c r="E874" s="17"/>
      <c r="F874" s="17"/>
      <c r="G874" s="17"/>
      <c r="H874" s="17"/>
      <c r="I874" s="23" t="s">
        <v>182</v>
      </c>
      <c r="J874" s="17"/>
      <c r="K874" s="22"/>
      <c r="L874" s="22"/>
      <c r="M874" s="22"/>
      <c r="N874" s="22"/>
      <c r="O874" s="22"/>
      <c r="P874" s="22"/>
      <c r="Q874" s="22"/>
      <c r="R874" s="22"/>
      <c r="S874" s="22"/>
      <c r="T874" s="23" t="s">
        <v>183</v>
      </c>
      <c r="U874" s="22"/>
      <c r="V874" s="22"/>
      <c r="W874" s="22"/>
      <c r="X874" s="22"/>
      <c r="Y874" s="22"/>
      <c r="Z874" s="22"/>
      <c r="AA874" s="22"/>
      <c r="AB874" s="22"/>
      <c r="AC874" s="22"/>
      <c r="AD874" s="22"/>
      <c r="AE874" s="16"/>
      <c r="AF874" s="8"/>
      <c r="AK874"/>
      <c r="AL874"/>
      <c r="AM874"/>
      <c r="AN874"/>
      <c r="AO874"/>
      <c r="AP874"/>
      <c r="AQ874"/>
      <c r="AR874"/>
      <c r="AS874"/>
      <c r="AT874"/>
      <c r="AU874"/>
      <c r="AV874"/>
      <c r="AW874"/>
      <c r="AX874"/>
      <c r="AY874"/>
      <c r="AZ874"/>
      <c r="BA874"/>
      <c r="BB874"/>
      <c r="BC874"/>
      <c r="BD874"/>
      <c r="BE874"/>
      <c r="BF874"/>
      <c r="BG874"/>
      <c r="BH874"/>
      <c r="BI874"/>
      <c r="BJ874"/>
    </row>
    <row r="875" spans="1:62" s="104" customFormat="1" ht="13.4" customHeight="1" outlineLevel="1" x14ac:dyDescent="0.35">
      <c r="A875" s="102"/>
      <c r="B875" s="7"/>
      <c r="C875" s="17"/>
      <c r="D875" s="17"/>
      <c r="E875" s="17"/>
      <c r="F875" s="17"/>
      <c r="G875" s="17" t="s">
        <v>181</v>
      </c>
      <c r="H875" s="17"/>
      <c r="I875" s="23" t="s">
        <v>184</v>
      </c>
      <c r="J875" s="23"/>
      <c r="K875" s="23"/>
      <c r="L875" s="23"/>
      <c r="M875" s="23"/>
      <c r="N875" s="23"/>
      <c r="O875" s="23"/>
      <c r="P875" s="23"/>
      <c r="Q875" s="23"/>
      <c r="R875" s="23"/>
      <c r="S875" s="22"/>
      <c r="T875" s="23" t="s">
        <v>185</v>
      </c>
      <c r="U875" s="23"/>
      <c r="V875" s="23"/>
      <c r="W875" s="23"/>
      <c r="X875" s="23"/>
      <c r="Y875" s="23"/>
      <c r="Z875" s="23"/>
      <c r="AA875" s="24"/>
      <c r="AB875" s="24"/>
      <c r="AC875" s="24"/>
      <c r="AD875" s="22"/>
      <c r="AE875" s="16"/>
      <c r="AF875" s="8"/>
      <c r="AK875"/>
      <c r="AL875"/>
      <c r="AM875"/>
      <c r="AN875"/>
      <c r="AO875"/>
      <c r="AP875"/>
      <c r="AQ875"/>
      <c r="AR875"/>
      <c r="AS875"/>
      <c r="AT875"/>
      <c r="AU875"/>
      <c r="AV875"/>
      <c r="AW875"/>
      <c r="AX875"/>
      <c r="AY875"/>
      <c r="AZ875"/>
      <c r="BA875"/>
      <c r="BB875"/>
      <c r="BC875"/>
      <c r="BD875"/>
      <c r="BE875"/>
      <c r="BF875"/>
      <c r="BG875"/>
      <c r="BH875"/>
      <c r="BI875"/>
      <c r="BJ875"/>
    </row>
    <row r="876" spans="1:62" s="104" customFormat="1" ht="13.4" customHeight="1" outlineLevel="1" x14ac:dyDescent="0.35">
      <c r="A876" s="102"/>
      <c r="B876" s="7"/>
      <c r="C876" s="17"/>
      <c r="D876" s="17"/>
      <c r="E876" s="17"/>
      <c r="F876" s="17"/>
      <c r="G876" s="17"/>
      <c r="H876" s="17"/>
      <c r="I876" s="23" t="str">
        <f t="shared" ref="I876:R876" si="35">J$141</f>
        <v>typ</v>
      </c>
      <c r="J876" s="23" t="str">
        <f t="shared" si="35"/>
        <v>z0</v>
      </c>
      <c r="K876" s="23" t="str">
        <f t="shared" si="35"/>
        <v>z1</v>
      </c>
      <c r="L876" s="23" t="str">
        <f t="shared" si="35"/>
        <v>z2</v>
      </c>
      <c r="M876" s="23" t="str">
        <f t="shared" si="35"/>
        <v>z3</v>
      </c>
      <c r="N876" s="23" t="str">
        <f t="shared" si="35"/>
        <v>z4</v>
      </c>
      <c r="O876" s="23" t="str">
        <f t="shared" si="35"/>
        <v>z5</v>
      </c>
      <c r="P876" s="23" t="str">
        <f t="shared" si="35"/>
        <v>z6</v>
      </c>
      <c r="Q876" s="23" t="str">
        <f t="shared" si="35"/>
        <v>z7</v>
      </c>
      <c r="R876" s="23" t="str">
        <f t="shared" si="35"/>
        <v>z8</v>
      </c>
      <c r="S876" s="22"/>
      <c r="T876" s="23" t="str">
        <f>J$141</f>
        <v>typ</v>
      </c>
      <c r="U876" s="23" t="str">
        <f t="shared" ref="U876:AC876" si="36">K$141</f>
        <v>z0</v>
      </c>
      <c r="V876" s="23" t="str">
        <f t="shared" si="36"/>
        <v>z1</v>
      </c>
      <c r="W876" s="23" t="str">
        <f t="shared" si="36"/>
        <v>z2</v>
      </c>
      <c r="X876" s="23" t="str">
        <f t="shared" si="36"/>
        <v>z3</v>
      </c>
      <c r="Y876" s="23" t="str">
        <f t="shared" si="36"/>
        <v>z4</v>
      </c>
      <c r="Z876" s="23" t="str">
        <f t="shared" si="36"/>
        <v>z5</v>
      </c>
      <c r="AA876" s="23" t="str">
        <f t="shared" si="36"/>
        <v>z6</v>
      </c>
      <c r="AB876" s="23" t="str">
        <f t="shared" si="36"/>
        <v>z7</v>
      </c>
      <c r="AC876" s="23" t="str">
        <f t="shared" si="36"/>
        <v>z8</v>
      </c>
      <c r="AD876" s="22"/>
      <c r="AE876" s="16"/>
      <c r="AF876" s="8"/>
      <c r="AK876"/>
      <c r="AL876"/>
      <c r="AM876"/>
      <c r="AN876"/>
      <c r="AO876"/>
      <c r="AP876"/>
      <c r="AQ876"/>
      <c r="AR876"/>
      <c r="AS876"/>
      <c r="AT876"/>
      <c r="AU876"/>
      <c r="AV876"/>
      <c r="AW876"/>
      <c r="AX876"/>
      <c r="AY876"/>
      <c r="AZ876"/>
      <c r="BA876"/>
      <c r="BB876"/>
      <c r="BC876"/>
      <c r="BD876"/>
      <c r="BE876"/>
      <c r="BF876"/>
      <c r="BG876"/>
      <c r="BH876"/>
      <c r="BI876"/>
      <c r="BJ876"/>
    </row>
    <row r="877" spans="1:62" s="104" customFormat="1" ht="5.15" customHeight="1" outlineLevel="1" x14ac:dyDescent="0.35">
      <c r="A877" s="102"/>
      <c r="B877" s="7"/>
      <c r="C877" s="17"/>
      <c r="D877" s="17"/>
      <c r="E877" s="17"/>
      <c r="F877" s="17"/>
      <c r="G877" s="17"/>
      <c r="H877" s="17"/>
      <c r="I877" s="84" t="s">
        <v>86</v>
      </c>
      <c r="J877" s="23"/>
      <c r="K877" s="23"/>
      <c r="L877" s="23"/>
      <c r="M877" s="23"/>
      <c r="N877" s="23"/>
      <c r="O877" s="23"/>
      <c r="P877" s="23"/>
      <c r="Q877" s="23"/>
      <c r="R877" s="23"/>
      <c r="S877" s="22"/>
      <c r="T877" s="23"/>
      <c r="U877" s="23"/>
      <c r="V877" s="23"/>
      <c r="W877" s="23"/>
      <c r="X877" s="23"/>
      <c r="Y877" s="23"/>
      <c r="Z877" s="23"/>
      <c r="AA877" s="24"/>
      <c r="AB877" s="24"/>
      <c r="AC877" s="24"/>
      <c r="AD877" s="22"/>
      <c r="AE877" s="16"/>
      <c r="AF877" s="8"/>
      <c r="AK877"/>
      <c r="AL877"/>
      <c r="AM877"/>
      <c r="AN877"/>
      <c r="AO877"/>
      <c r="AP877"/>
      <c r="AQ877"/>
      <c r="AR877"/>
      <c r="AS877"/>
      <c r="AT877"/>
      <c r="AU877"/>
      <c r="AV877"/>
      <c r="AW877"/>
      <c r="AX877"/>
      <c r="AY877"/>
      <c r="AZ877"/>
      <c r="BA877"/>
      <c r="BB877"/>
      <c r="BC877"/>
      <c r="BD877"/>
      <c r="BE877"/>
      <c r="BF877"/>
      <c r="BG877"/>
      <c r="BH877"/>
      <c r="BI877"/>
      <c r="BJ877"/>
    </row>
    <row r="878" spans="1:62" s="104" customFormat="1" ht="5.15" customHeight="1" outlineLevel="1" x14ac:dyDescent="0.35">
      <c r="A878" s="102"/>
      <c r="B878" s="7"/>
      <c r="C878" s="17"/>
      <c r="D878" s="17"/>
      <c r="E878" s="17"/>
      <c r="F878" s="26"/>
      <c r="G878" s="26"/>
      <c r="I878" s="28"/>
      <c r="J878" s="28"/>
      <c r="K878" s="28"/>
      <c r="M878" s="28"/>
      <c r="N878" s="28"/>
      <c r="O878" s="28"/>
      <c r="P878" s="28"/>
      <c r="Q878" s="28"/>
      <c r="R878" s="28"/>
      <c r="T878" s="28"/>
      <c r="U878" s="28"/>
      <c r="V878" s="28"/>
      <c r="W878" s="28"/>
      <c r="X878" s="28"/>
      <c r="Y878" s="28"/>
      <c r="Z878" s="28"/>
      <c r="AA878" s="30"/>
      <c r="AB878" s="30"/>
      <c r="AC878" s="30"/>
      <c r="AD878" s="30"/>
      <c r="AE878" s="16"/>
      <c r="AF878" s="8"/>
      <c r="AK878"/>
      <c r="AL878"/>
      <c r="AM878"/>
      <c r="AN878"/>
      <c r="AO878"/>
      <c r="AP878"/>
      <c r="AQ878"/>
      <c r="AR878"/>
      <c r="AS878"/>
      <c r="AT878"/>
      <c r="AU878"/>
      <c r="AV878"/>
      <c r="AW878"/>
      <c r="AX878"/>
      <c r="AY878"/>
      <c r="AZ878"/>
      <c r="BA878"/>
      <c r="BB878"/>
      <c r="BC878"/>
      <c r="BD878"/>
      <c r="BE878"/>
      <c r="BF878"/>
      <c r="BG878"/>
      <c r="BH878"/>
      <c r="BI878"/>
      <c r="BJ878"/>
    </row>
    <row r="879" spans="1:62" s="104" customFormat="1" ht="13.4" customHeight="1" outlineLevel="1" x14ac:dyDescent="0.35">
      <c r="A879" s="102"/>
      <c r="B879" s="7"/>
      <c r="C879" s="17"/>
      <c r="D879" s="17"/>
      <c r="E879" s="17"/>
      <c r="F879" s="26"/>
      <c r="G879" s="143" t="s">
        <v>344</v>
      </c>
      <c r="I879" s="96">
        <v>0</v>
      </c>
      <c r="J879" s="96">
        <v>0</v>
      </c>
      <c r="K879" s="96">
        <v>0</v>
      </c>
      <c r="L879" s="96">
        <v>0</v>
      </c>
      <c r="M879" s="96">
        <v>0</v>
      </c>
      <c r="N879" s="96">
        <v>0</v>
      </c>
      <c r="O879" s="96">
        <v>0</v>
      </c>
      <c r="P879" s="96">
        <v>0</v>
      </c>
      <c r="Q879" s="96">
        <v>0</v>
      </c>
      <c r="R879" s="96">
        <v>0</v>
      </c>
      <c r="T879" s="656">
        <v>0</v>
      </c>
      <c r="U879" s="656">
        <v>0</v>
      </c>
      <c r="V879" s="656">
        <v>0</v>
      </c>
      <c r="W879" s="656">
        <v>0</v>
      </c>
      <c r="X879" s="656">
        <v>0</v>
      </c>
      <c r="Y879" s="656">
        <v>0</v>
      </c>
      <c r="Z879" s="656">
        <v>0</v>
      </c>
      <c r="AA879" s="656">
        <v>0</v>
      </c>
      <c r="AB879" s="656">
        <v>0</v>
      </c>
      <c r="AC879" s="656">
        <v>0</v>
      </c>
      <c r="AD879" s="110"/>
      <c r="AE879" s="16"/>
      <c r="AF879" s="8"/>
      <c r="AK879"/>
      <c r="AL879"/>
      <c r="AM879"/>
      <c r="AN879"/>
      <c r="AO879"/>
      <c r="AP879"/>
      <c r="AQ879"/>
      <c r="AR879"/>
      <c r="AS879"/>
      <c r="AT879"/>
      <c r="AU879"/>
      <c r="AV879"/>
      <c r="AW879"/>
      <c r="AX879"/>
      <c r="AY879"/>
      <c r="AZ879"/>
      <c r="BA879"/>
      <c r="BB879"/>
      <c r="BC879"/>
      <c r="BD879"/>
      <c r="BE879"/>
      <c r="BF879"/>
      <c r="BG879"/>
      <c r="BH879"/>
      <c r="BI879"/>
      <c r="BJ879"/>
    </row>
    <row r="880" spans="1:62" s="104" customFormat="1" ht="13.4" customHeight="1" outlineLevel="1" x14ac:dyDescent="0.35">
      <c r="A880" s="102"/>
      <c r="B880" s="7"/>
      <c r="C880" s="17"/>
      <c r="D880" s="17"/>
      <c r="E880" s="17"/>
      <c r="F880" s="26"/>
      <c r="G880" s="143" t="s">
        <v>345</v>
      </c>
      <c r="I880" s="96">
        <v>0.8</v>
      </c>
      <c r="J880" s="96">
        <v>0.8</v>
      </c>
      <c r="K880" s="96">
        <v>0.8</v>
      </c>
      <c r="L880" s="96">
        <v>0.8</v>
      </c>
      <c r="M880" s="96">
        <v>0.8</v>
      </c>
      <c r="N880" s="96">
        <v>0.8</v>
      </c>
      <c r="O880" s="96">
        <v>0.8</v>
      </c>
      <c r="P880" s="96">
        <v>0.8</v>
      </c>
      <c r="Q880" s="96">
        <v>0.8</v>
      </c>
      <c r="R880" s="96">
        <v>0.8</v>
      </c>
      <c r="T880" s="656">
        <v>350</v>
      </c>
      <c r="U880" s="656">
        <v>350</v>
      </c>
      <c r="V880" s="656">
        <v>350</v>
      </c>
      <c r="W880" s="656">
        <v>350</v>
      </c>
      <c r="X880" s="656">
        <v>350</v>
      </c>
      <c r="Y880" s="656">
        <v>350</v>
      </c>
      <c r="Z880" s="656">
        <v>350</v>
      </c>
      <c r="AA880" s="656">
        <v>350</v>
      </c>
      <c r="AB880" s="656">
        <v>350</v>
      </c>
      <c r="AC880" s="656">
        <v>350</v>
      </c>
      <c r="AD880" s="110"/>
      <c r="AE880" s="16"/>
      <c r="AF880" s="8"/>
      <c r="AK880"/>
      <c r="AL880"/>
      <c r="AM880"/>
      <c r="AN880"/>
      <c r="AO880"/>
      <c r="AP880"/>
      <c r="AQ880"/>
      <c r="AR880"/>
      <c r="AS880"/>
      <c r="AT880"/>
      <c r="AU880"/>
      <c r="AV880"/>
      <c r="AW880"/>
      <c r="AX880"/>
      <c r="AY880"/>
      <c r="AZ880"/>
      <c r="BA880"/>
      <c r="BB880"/>
      <c r="BC880"/>
      <c r="BD880"/>
      <c r="BE880"/>
      <c r="BF880"/>
      <c r="BG880"/>
      <c r="BH880"/>
      <c r="BI880"/>
      <c r="BJ880"/>
    </row>
    <row r="881" spans="1:62" s="104" customFormat="1" ht="13.4" customHeight="1" outlineLevel="1" x14ac:dyDescent="0.35">
      <c r="A881" s="102"/>
      <c r="B881" s="7"/>
      <c r="C881" s="17"/>
      <c r="D881" s="17"/>
      <c r="E881" s="17"/>
      <c r="F881" s="33"/>
      <c r="G881" s="143" t="s">
        <v>346</v>
      </c>
      <c r="I881" s="96">
        <v>0.8</v>
      </c>
      <c r="J881" s="96">
        <v>0.8</v>
      </c>
      <c r="K881" s="96">
        <v>0.8</v>
      </c>
      <c r="L881" s="96">
        <v>0.8</v>
      </c>
      <c r="M881" s="96">
        <v>0.8</v>
      </c>
      <c r="N881" s="96">
        <v>0.8</v>
      </c>
      <c r="O881" s="96">
        <v>0.8</v>
      </c>
      <c r="P881" s="96">
        <v>0.8</v>
      </c>
      <c r="Q881" s="96">
        <v>0.8</v>
      </c>
      <c r="R881" s="96">
        <v>0.8</v>
      </c>
      <c r="T881" s="656">
        <v>400</v>
      </c>
      <c r="U881" s="656">
        <v>400</v>
      </c>
      <c r="V881" s="656">
        <v>400</v>
      </c>
      <c r="W881" s="656">
        <v>400</v>
      </c>
      <c r="X881" s="656">
        <v>400</v>
      </c>
      <c r="Y881" s="656">
        <v>400</v>
      </c>
      <c r="Z881" s="656">
        <v>400</v>
      </c>
      <c r="AA881" s="656">
        <v>400</v>
      </c>
      <c r="AB881" s="656">
        <v>400</v>
      </c>
      <c r="AC881" s="656">
        <v>400</v>
      </c>
      <c r="AD881" s="110"/>
      <c r="AE881" s="16"/>
      <c r="AF881" s="8"/>
      <c r="AK881"/>
      <c r="AL881"/>
      <c r="AM881"/>
      <c r="AN881"/>
      <c r="AO881"/>
      <c r="AP881"/>
      <c r="AQ881"/>
      <c r="AR881"/>
      <c r="AS881"/>
      <c r="AT881"/>
      <c r="AU881"/>
      <c r="AV881"/>
      <c r="AW881"/>
      <c r="AX881"/>
      <c r="AY881"/>
      <c r="AZ881"/>
      <c r="BA881"/>
      <c r="BB881"/>
      <c r="BC881"/>
      <c r="BD881"/>
      <c r="BE881"/>
      <c r="BF881"/>
      <c r="BG881"/>
      <c r="BH881"/>
      <c r="BI881"/>
      <c r="BJ881"/>
    </row>
    <row r="882" spans="1:62" s="104" customFormat="1" ht="13.4" customHeight="1" outlineLevel="1" x14ac:dyDescent="0.35">
      <c r="A882" s="102"/>
      <c r="B882" s="7"/>
      <c r="C882" s="17"/>
      <c r="D882" s="17"/>
      <c r="E882" s="17"/>
      <c r="F882" s="33"/>
      <c r="G882" s="143" t="s">
        <v>347</v>
      </c>
      <c r="I882" s="96">
        <v>0</v>
      </c>
      <c r="J882" s="96">
        <v>0</v>
      </c>
      <c r="K882" s="96">
        <v>0</v>
      </c>
      <c r="L882" s="96">
        <v>0</v>
      </c>
      <c r="M882" s="96">
        <v>0</v>
      </c>
      <c r="N882" s="96">
        <v>0</v>
      </c>
      <c r="O882" s="96">
        <v>0</v>
      </c>
      <c r="P882" s="96">
        <v>0</v>
      </c>
      <c r="Q882" s="96">
        <v>0</v>
      </c>
      <c r="R882" s="96">
        <v>0</v>
      </c>
      <c r="T882" s="656">
        <v>0</v>
      </c>
      <c r="U882" s="656">
        <v>0</v>
      </c>
      <c r="V882" s="656">
        <v>0</v>
      </c>
      <c r="W882" s="656">
        <v>0</v>
      </c>
      <c r="X882" s="656">
        <v>0</v>
      </c>
      <c r="Y882" s="656">
        <v>0</v>
      </c>
      <c r="Z882" s="656">
        <v>0</v>
      </c>
      <c r="AA882" s="656">
        <v>0</v>
      </c>
      <c r="AB882" s="656">
        <v>0</v>
      </c>
      <c r="AC882" s="656">
        <v>0</v>
      </c>
      <c r="AD882" s="110"/>
      <c r="AE882" s="16"/>
      <c r="AF882" s="8"/>
      <c r="AK882"/>
      <c r="AL882"/>
      <c r="AM882"/>
      <c r="AN882"/>
      <c r="AO882"/>
      <c r="AP882"/>
      <c r="AQ882"/>
      <c r="AR882"/>
      <c r="AS882"/>
      <c r="AT882"/>
      <c r="AU882"/>
      <c r="AV882"/>
      <c r="AW882"/>
      <c r="AX882"/>
      <c r="AY882"/>
      <c r="AZ882"/>
      <c r="BA882"/>
      <c r="BB882"/>
      <c r="BC882"/>
      <c r="BD882"/>
      <c r="BE882"/>
      <c r="BF882"/>
      <c r="BG882"/>
      <c r="BH882"/>
      <c r="BI882"/>
      <c r="BJ882"/>
    </row>
    <row r="883" spans="1:62" s="104" customFormat="1" ht="13.4" customHeight="1" outlineLevel="1" x14ac:dyDescent="0.35">
      <c r="A883" s="102"/>
      <c r="B883" s="7"/>
      <c r="C883" s="17"/>
      <c r="D883" s="17"/>
      <c r="E883" s="17"/>
      <c r="F883" s="33"/>
      <c r="G883" s="143" t="s">
        <v>348</v>
      </c>
      <c r="I883" s="96">
        <v>0</v>
      </c>
      <c r="J883" s="96">
        <v>0</v>
      </c>
      <c r="K883" s="96">
        <v>0</v>
      </c>
      <c r="L883" s="96">
        <v>0</v>
      </c>
      <c r="M883" s="96">
        <v>0</v>
      </c>
      <c r="N883" s="96">
        <v>0</v>
      </c>
      <c r="O883" s="96">
        <v>0</v>
      </c>
      <c r="P883" s="96">
        <v>0</v>
      </c>
      <c r="Q883" s="96">
        <v>0</v>
      </c>
      <c r="R883" s="96">
        <v>0</v>
      </c>
      <c r="T883" s="656">
        <v>0</v>
      </c>
      <c r="U883" s="656">
        <v>0</v>
      </c>
      <c r="V883" s="656">
        <v>0</v>
      </c>
      <c r="W883" s="656">
        <v>0</v>
      </c>
      <c r="X883" s="656">
        <v>0</v>
      </c>
      <c r="Y883" s="656">
        <v>0</v>
      </c>
      <c r="Z883" s="656">
        <v>0</v>
      </c>
      <c r="AA883" s="656">
        <v>0</v>
      </c>
      <c r="AB883" s="656">
        <v>0</v>
      </c>
      <c r="AC883" s="656">
        <v>0</v>
      </c>
      <c r="AD883" s="110"/>
      <c r="AE883" s="16"/>
      <c r="AF883" s="8"/>
      <c r="AK883"/>
      <c r="AL883"/>
      <c r="AM883"/>
      <c r="AN883"/>
      <c r="AO883"/>
      <c r="AP883"/>
      <c r="AQ883"/>
      <c r="AR883"/>
      <c r="AS883"/>
      <c r="AT883"/>
      <c r="AU883"/>
      <c r="AV883"/>
      <c r="AW883"/>
      <c r="AX883"/>
      <c r="AY883"/>
      <c r="AZ883"/>
      <c r="BA883"/>
      <c r="BB883"/>
      <c r="BC883"/>
      <c r="BD883"/>
      <c r="BE883"/>
      <c r="BF883"/>
      <c r="BG883"/>
      <c r="BH883"/>
      <c r="BI883"/>
      <c r="BJ883"/>
    </row>
    <row r="884" spans="1:62" s="104" customFormat="1" ht="13.4" customHeight="1" outlineLevel="1" x14ac:dyDescent="0.35">
      <c r="A884" s="102"/>
      <c r="B884" s="7"/>
      <c r="C884" s="17"/>
      <c r="D884" s="17"/>
      <c r="E884" s="17"/>
      <c r="F884" s="33"/>
      <c r="G884" s="143" t="s">
        <v>349</v>
      </c>
      <c r="I884" s="96">
        <v>0</v>
      </c>
      <c r="J884" s="96">
        <v>0</v>
      </c>
      <c r="K884" s="96">
        <v>0</v>
      </c>
      <c r="L884" s="96">
        <v>0</v>
      </c>
      <c r="M884" s="96">
        <v>0</v>
      </c>
      <c r="N884" s="96">
        <v>0</v>
      </c>
      <c r="O884" s="96">
        <v>0</v>
      </c>
      <c r="P884" s="96">
        <v>0</v>
      </c>
      <c r="Q884" s="96">
        <v>0</v>
      </c>
      <c r="R884" s="96">
        <v>0</v>
      </c>
      <c r="T884" s="656">
        <v>0</v>
      </c>
      <c r="U884" s="656">
        <v>0</v>
      </c>
      <c r="V884" s="656">
        <v>0</v>
      </c>
      <c r="W884" s="656">
        <v>0</v>
      </c>
      <c r="X884" s="656">
        <v>0</v>
      </c>
      <c r="Y884" s="656">
        <v>0</v>
      </c>
      <c r="Z884" s="656">
        <v>0</v>
      </c>
      <c r="AA884" s="656">
        <v>0</v>
      </c>
      <c r="AB884" s="656">
        <v>0</v>
      </c>
      <c r="AC884" s="656">
        <v>0</v>
      </c>
      <c r="AD884" s="110"/>
      <c r="AE884" s="16"/>
      <c r="AF884" s="8"/>
      <c r="AK884"/>
      <c r="AL884"/>
      <c r="AM884"/>
      <c r="AN884"/>
      <c r="AO884"/>
      <c r="AP884"/>
      <c r="AQ884"/>
      <c r="AR884"/>
      <c r="AS884"/>
      <c r="AT884"/>
      <c r="AU884"/>
      <c r="AV884"/>
      <c r="AW884"/>
      <c r="AX884"/>
      <c r="AY884"/>
      <c r="AZ884"/>
      <c r="BA884"/>
      <c r="BB884"/>
      <c r="BC884"/>
      <c r="BD884"/>
      <c r="BE884"/>
      <c r="BF884"/>
      <c r="BG884"/>
      <c r="BH884"/>
      <c r="BI884"/>
      <c r="BJ884"/>
    </row>
    <row r="885" spans="1:62" s="104" customFormat="1" ht="13.4" customHeight="1" outlineLevel="1" x14ac:dyDescent="0.35">
      <c r="A885" s="102"/>
      <c r="B885" s="7"/>
      <c r="C885" s="17"/>
      <c r="D885" s="17"/>
      <c r="E885" s="17"/>
      <c r="F885" s="33"/>
      <c r="G885" s="143" t="s">
        <v>350</v>
      </c>
      <c r="I885" s="96">
        <v>0</v>
      </c>
      <c r="J885" s="96">
        <v>0</v>
      </c>
      <c r="K885" s="96">
        <v>0</v>
      </c>
      <c r="L885" s="96">
        <v>0</v>
      </c>
      <c r="M885" s="96">
        <v>0</v>
      </c>
      <c r="N885" s="96">
        <v>0</v>
      </c>
      <c r="O885" s="96">
        <v>0</v>
      </c>
      <c r="P885" s="96">
        <v>0</v>
      </c>
      <c r="Q885" s="96">
        <v>0</v>
      </c>
      <c r="R885" s="96">
        <v>0</v>
      </c>
      <c r="T885" s="656">
        <v>0</v>
      </c>
      <c r="U885" s="656">
        <v>0</v>
      </c>
      <c r="V885" s="656">
        <v>0</v>
      </c>
      <c r="W885" s="656">
        <v>0</v>
      </c>
      <c r="X885" s="656">
        <v>0</v>
      </c>
      <c r="Y885" s="656">
        <v>0</v>
      </c>
      <c r="Z885" s="656">
        <v>0</v>
      </c>
      <c r="AA885" s="656">
        <v>0</v>
      </c>
      <c r="AB885" s="656">
        <v>0</v>
      </c>
      <c r="AC885" s="656">
        <v>0</v>
      </c>
      <c r="AD885" s="110"/>
      <c r="AE885" s="16"/>
      <c r="AF885" s="8"/>
      <c r="AK885"/>
      <c r="AL885"/>
      <c r="AM885"/>
      <c r="AN885"/>
      <c r="AO885"/>
      <c r="AP885"/>
      <c r="AQ885"/>
      <c r="AR885"/>
      <c r="AS885"/>
      <c r="AT885"/>
      <c r="AU885"/>
      <c r="AV885"/>
      <c r="AW885"/>
      <c r="AX885"/>
      <c r="AY885"/>
      <c r="AZ885"/>
      <c r="BA885"/>
      <c r="BB885"/>
      <c r="BC885"/>
      <c r="BD885"/>
      <c r="BE885"/>
      <c r="BF885"/>
      <c r="BG885"/>
      <c r="BH885"/>
      <c r="BI885"/>
      <c r="BJ885"/>
    </row>
    <row r="886" spans="1:62" s="104" customFormat="1" ht="13.4" customHeight="1" outlineLevel="1" x14ac:dyDescent="0.35">
      <c r="A886" s="102"/>
      <c r="B886" s="7"/>
      <c r="C886" s="17"/>
      <c r="D886" s="17"/>
      <c r="E886" s="17"/>
      <c r="F886" s="33"/>
      <c r="G886" s="143" t="s">
        <v>351</v>
      </c>
      <c r="I886" s="96">
        <v>0</v>
      </c>
      <c r="J886" s="96">
        <v>0</v>
      </c>
      <c r="K886" s="96">
        <v>0</v>
      </c>
      <c r="L886" s="96">
        <v>0</v>
      </c>
      <c r="M886" s="96">
        <v>0</v>
      </c>
      <c r="N886" s="96">
        <v>0</v>
      </c>
      <c r="O886" s="96">
        <v>0</v>
      </c>
      <c r="P886" s="96">
        <v>0</v>
      </c>
      <c r="Q886" s="96">
        <v>0</v>
      </c>
      <c r="R886" s="96">
        <v>0</v>
      </c>
      <c r="T886" s="656">
        <v>0</v>
      </c>
      <c r="U886" s="656">
        <v>0</v>
      </c>
      <c r="V886" s="656">
        <v>0</v>
      </c>
      <c r="W886" s="656">
        <v>0</v>
      </c>
      <c r="X886" s="656">
        <v>0</v>
      </c>
      <c r="Y886" s="656">
        <v>0</v>
      </c>
      <c r="Z886" s="656">
        <v>0</v>
      </c>
      <c r="AA886" s="656">
        <v>0</v>
      </c>
      <c r="AB886" s="656">
        <v>0</v>
      </c>
      <c r="AC886" s="656">
        <v>0</v>
      </c>
      <c r="AD886" s="110"/>
      <c r="AE886" s="16"/>
      <c r="AF886" s="8"/>
      <c r="AK886"/>
      <c r="AL886"/>
      <c r="AM886"/>
      <c r="AN886"/>
      <c r="AO886"/>
      <c r="AP886"/>
      <c r="AQ886"/>
      <c r="AR886"/>
      <c r="AS886"/>
      <c r="AT886"/>
      <c r="AU886"/>
      <c r="AV886"/>
      <c r="AW886"/>
      <c r="AX886"/>
      <c r="AY886"/>
      <c r="AZ886"/>
      <c r="BA886"/>
      <c r="BB886"/>
      <c r="BC886"/>
      <c r="BD886"/>
      <c r="BE886"/>
      <c r="BF886"/>
      <c r="BG886"/>
      <c r="BH886"/>
      <c r="BI886"/>
      <c r="BJ886"/>
    </row>
    <row r="887" spans="1:62" s="104" customFormat="1" ht="13.4" customHeight="1" outlineLevel="1" x14ac:dyDescent="0.35">
      <c r="A887" s="102"/>
      <c r="B887" s="7"/>
      <c r="C887" s="17"/>
      <c r="D887" s="17"/>
      <c r="E887" s="17"/>
      <c r="F887" s="33"/>
      <c r="G887" s="143" t="s">
        <v>352</v>
      </c>
      <c r="I887" s="96">
        <v>0</v>
      </c>
      <c r="J887" s="96">
        <v>0</v>
      </c>
      <c r="K887" s="96">
        <v>0</v>
      </c>
      <c r="L887" s="96">
        <v>0</v>
      </c>
      <c r="M887" s="96">
        <v>0</v>
      </c>
      <c r="N887" s="96">
        <v>0</v>
      </c>
      <c r="O887" s="96">
        <v>0</v>
      </c>
      <c r="P887" s="96">
        <v>0</v>
      </c>
      <c r="Q887" s="96">
        <v>0</v>
      </c>
      <c r="R887" s="96">
        <v>0</v>
      </c>
      <c r="T887" s="656">
        <v>0</v>
      </c>
      <c r="U887" s="656">
        <v>0</v>
      </c>
      <c r="V887" s="656">
        <v>0</v>
      </c>
      <c r="W887" s="656">
        <v>0</v>
      </c>
      <c r="X887" s="656">
        <v>0</v>
      </c>
      <c r="Y887" s="656">
        <v>0</v>
      </c>
      <c r="Z887" s="656">
        <v>0</v>
      </c>
      <c r="AA887" s="656">
        <v>0</v>
      </c>
      <c r="AB887" s="656">
        <v>0</v>
      </c>
      <c r="AC887" s="656">
        <v>0</v>
      </c>
      <c r="AD887" s="110"/>
      <c r="AE887" s="16"/>
      <c r="AF887" s="8"/>
      <c r="AK887"/>
      <c r="AL887"/>
      <c r="AM887"/>
      <c r="AN887"/>
      <c r="AO887"/>
      <c r="AP887"/>
      <c r="AQ887"/>
      <c r="AR887"/>
      <c r="AS887"/>
      <c r="AT887"/>
      <c r="AU887"/>
      <c r="AV887"/>
      <c r="AW887"/>
      <c r="AX887"/>
      <c r="AY887"/>
      <c r="AZ887"/>
      <c r="BA887"/>
      <c r="BB887"/>
      <c r="BC887"/>
      <c r="BD887"/>
      <c r="BE887"/>
      <c r="BF887"/>
      <c r="BG887"/>
      <c r="BH887"/>
      <c r="BI887"/>
      <c r="BJ887"/>
    </row>
    <row r="888" spans="1:62" s="104" customFormat="1" ht="13.4" customHeight="1" outlineLevel="1" x14ac:dyDescent="0.35">
      <c r="A888" s="102"/>
      <c r="B888" s="7"/>
      <c r="C888" s="17"/>
      <c r="D888" s="17"/>
      <c r="E888" s="17"/>
      <c r="F888" s="26"/>
      <c r="G888" s="143" t="s">
        <v>353</v>
      </c>
      <c r="I888" s="96">
        <v>0</v>
      </c>
      <c r="J888" s="96">
        <v>0</v>
      </c>
      <c r="K888" s="96">
        <v>0</v>
      </c>
      <c r="L888" s="96">
        <v>0</v>
      </c>
      <c r="M888" s="96">
        <v>0</v>
      </c>
      <c r="N888" s="96">
        <v>0</v>
      </c>
      <c r="O888" s="96">
        <v>0</v>
      </c>
      <c r="P888" s="96">
        <v>0</v>
      </c>
      <c r="Q888" s="96">
        <v>0</v>
      </c>
      <c r="R888" s="96">
        <v>0</v>
      </c>
      <c r="T888" s="656">
        <v>0</v>
      </c>
      <c r="U888" s="656">
        <v>0</v>
      </c>
      <c r="V888" s="656">
        <v>0</v>
      </c>
      <c r="W888" s="656">
        <v>0</v>
      </c>
      <c r="X888" s="656">
        <v>0</v>
      </c>
      <c r="Y888" s="656">
        <v>0</v>
      </c>
      <c r="Z888" s="656">
        <v>0</v>
      </c>
      <c r="AA888" s="656">
        <v>0</v>
      </c>
      <c r="AB888" s="656">
        <v>0</v>
      </c>
      <c r="AC888" s="656">
        <v>0</v>
      </c>
      <c r="AD888" s="110"/>
      <c r="AE888" s="16"/>
      <c r="AF888" s="8"/>
      <c r="AK888"/>
      <c r="AL888"/>
      <c r="AM888"/>
      <c r="AN888"/>
      <c r="AO888"/>
      <c r="AP888"/>
      <c r="AQ888"/>
      <c r="AR888"/>
      <c r="AS888"/>
      <c r="AT888"/>
      <c r="AU888"/>
      <c r="AV888"/>
      <c r="AW888"/>
      <c r="AX888"/>
      <c r="AY888"/>
      <c r="AZ888"/>
      <c r="BA888"/>
      <c r="BB888"/>
      <c r="BC888"/>
      <c r="BD888"/>
      <c r="BE888"/>
      <c r="BF888"/>
      <c r="BG888"/>
      <c r="BH888"/>
      <c r="BI888"/>
      <c r="BJ888"/>
    </row>
    <row r="889" spans="1:62" s="104" customFormat="1" ht="13.4" customHeight="1" outlineLevel="1" x14ac:dyDescent="0.35">
      <c r="A889" s="102"/>
      <c r="B889" s="7"/>
      <c r="C889" s="17"/>
      <c r="D889" s="17"/>
      <c r="E889" s="17"/>
      <c r="F889" s="33"/>
      <c r="G889" s="90"/>
      <c r="H889" s="90"/>
      <c r="I889" s="90"/>
      <c r="J889" s="88"/>
      <c r="K889" s="88"/>
      <c r="L889" s="88"/>
      <c r="M889" s="88"/>
      <c r="N889" s="88"/>
      <c r="O889" s="88"/>
      <c r="P889" s="88"/>
      <c r="Q889" s="88"/>
      <c r="R889" s="88"/>
      <c r="S889" s="88"/>
      <c r="T889" s="88"/>
      <c r="U889" s="88"/>
      <c r="V889" s="88"/>
      <c r="W889" s="88"/>
      <c r="X889" s="88"/>
      <c r="Y889" s="88"/>
      <c r="Z889" s="88"/>
      <c r="AA889" s="110"/>
      <c r="AB889" s="110"/>
      <c r="AC889" s="110"/>
      <c r="AD889" s="110"/>
      <c r="AE889" s="16"/>
      <c r="AF889" s="8"/>
      <c r="AK889"/>
      <c r="AL889"/>
      <c r="AM889"/>
      <c r="AN889"/>
      <c r="AO889"/>
      <c r="AP889"/>
      <c r="AQ889"/>
      <c r="AR889"/>
      <c r="AS889"/>
      <c r="AT889"/>
      <c r="AU889"/>
      <c r="AV889"/>
      <c r="AW889"/>
      <c r="AX889"/>
      <c r="AY889"/>
      <c r="AZ889"/>
      <c r="BA889"/>
      <c r="BB889"/>
      <c r="BC889"/>
      <c r="BD889"/>
      <c r="BE889"/>
      <c r="BF889"/>
      <c r="BG889"/>
      <c r="BH889"/>
      <c r="BI889"/>
      <c r="BJ889"/>
    </row>
    <row r="890" spans="1:62" s="104" customFormat="1" ht="13.4" customHeight="1" outlineLevel="1" x14ac:dyDescent="0.35">
      <c r="A890" s="102"/>
      <c r="B890" s="7"/>
      <c r="C890" s="17"/>
      <c r="D890" s="17"/>
      <c r="E890" s="17"/>
      <c r="F890" s="33"/>
      <c r="G890" s="90"/>
      <c r="H890" s="90"/>
      <c r="I890" s="90"/>
      <c r="J890" s="519"/>
      <c r="K890" s="519"/>
      <c r="L890" s="519"/>
      <c r="M890" s="519"/>
      <c r="N890" s="519"/>
      <c r="O890" s="519"/>
      <c r="P890" s="519"/>
      <c r="Q890" s="519"/>
      <c r="R890" s="519"/>
      <c r="S890" s="519"/>
      <c r="T890" s="519"/>
      <c r="U890" s="519"/>
      <c r="V890" s="519"/>
      <c r="W890" s="519"/>
      <c r="X890" s="519"/>
      <c r="Y890" s="519"/>
      <c r="Z890" s="519"/>
      <c r="AA890" s="110"/>
      <c r="AB890" s="110"/>
      <c r="AC890" s="110"/>
      <c r="AD890" s="110"/>
      <c r="AE890" s="16"/>
      <c r="AF890" s="8"/>
      <c r="AK890"/>
      <c r="AL890"/>
      <c r="AM890"/>
      <c r="AN890"/>
      <c r="AO890"/>
      <c r="AP890"/>
      <c r="AQ890"/>
      <c r="AR890"/>
      <c r="AS890"/>
      <c r="AT890"/>
      <c r="AU890"/>
      <c r="AV890"/>
      <c r="AW890"/>
      <c r="AX890"/>
      <c r="AY890"/>
      <c r="AZ890"/>
      <c r="BA890"/>
      <c r="BB890"/>
      <c r="BC890"/>
      <c r="BD890"/>
      <c r="BE890"/>
      <c r="BF890"/>
      <c r="BG890"/>
      <c r="BH890"/>
      <c r="BI890"/>
      <c r="BJ890"/>
    </row>
    <row r="891" spans="1:62" s="104" customFormat="1" ht="8.25" customHeight="1" outlineLevel="1" x14ac:dyDescent="0.35">
      <c r="A891" s="102"/>
      <c r="B891" s="7"/>
      <c r="C891" s="12" t="s">
        <v>89</v>
      </c>
      <c r="D891" s="17"/>
      <c r="E891" s="17"/>
      <c r="F891" s="36"/>
      <c r="G891" s="37"/>
      <c r="H891" s="37"/>
      <c r="I891" s="37"/>
      <c r="J891" s="38"/>
      <c r="K891" s="38"/>
      <c r="L891" s="38"/>
      <c r="M891" s="38"/>
      <c r="N891" s="38"/>
      <c r="O891" s="38"/>
      <c r="P891" s="38"/>
      <c r="Q891" s="38"/>
      <c r="R891" s="38"/>
      <c r="S891" s="38"/>
      <c r="T891" s="38"/>
      <c r="U891" s="38"/>
      <c r="V891" s="38"/>
      <c r="W891" s="38"/>
      <c r="X891" s="38"/>
      <c r="Y891" s="38"/>
      <c r="Z891" s="38"/>
      <c r="AA891" s="30"/>
      <c r="AB891" s="30"/>
      <c r="AC891" s="30"/>
      <c r="AD891" s="30"/>
      <c r="AE891" s="16"/>
      <c r="AF891" s="8"/>
      <c r="AK891"/>
      <c r="AL891"/>
      <c r="AM891"/>
      <c r="AN891"/>
      <c r="AO891"/>
      <c r="AP891"/>
      <c r="AQ891"/>
      <c r="AR891"/>
      <c r="AS891"/>
      <c r="AT891"/>
      <c r="AU891"/>
      <c r="AV891"/>
      <c r="AW891"/>
      <c r="AX891"/>
      <c r="AY891"/>
      <c r="AZ891"/>
      <c r="BA891"/>
      <c r="BB891"/>
      <c r="BC891"/>
      <c r="BD891"/>
      <c r="BE891"/>
      <c r="BF891"/>
      <c r="BG891"/>
      <c r="BH891"/>
      <c r="BI891"/>
      <c r="BJ891"/>
    </row>
    <row r="892" spans="1:62" s="104" customFormat="1" ht="24" customHeight="1" x14ac:dyDescent="0.35">
      <c r="A892" s="102"/>
      <c r="B892" s="7"/>
      <c r="C892" s="39"/>
      <c r="D892" s="39"/>
      <c r="E892" s="39"/>
      <c r="F892" s="39"/>
      <c r="G892" s="40" t="str">
        <f>G869</f>
        <v>Pasture - Digestibility &amp; Intake of Pasture on Crop Paddocks Before Seeding (P1a)</v>
      </c>
      <c r="H892" s="39"/>
      <c r="I892" s="39"/>
      <c r="J892" s="39"/>
      <c r="K892" s="39"/>
      <c r="L892" s="39"/>
      <c r="M892" s="39"/>
      <c r="N892" s="39"/>
      <c r="O892" s="39"/>
      <c r="P892" s="39"/>
      <c r="Q892" s="39"/>
      <c r="R892" s="39"/>
      <c r="S892" s="39"/>
      <c r="T892" s="93"/>
      <c r="U892" s="93"/>
      <c r="V892" s="93"/>
      <c r="W892" s="93"/>
      <c r="X892" s="93"/>
      <c r="Y892" s="93"/>
      <c r="Z892" s="93"/>
      <c r="AA892" s="93"/>
      <c r="AB892" s="93"/>
      <c r="AC892" s="93"/>
      <c r="AD892" s="93"/>
      <c r="AE892" s="41" t="s">
        <v>91</v>
      </c>
      <c r="AF892" s="8"/>
      <c r="AK892"/>
      <c r="AL892"/>
      <c r="AM892"/>
      <c r="AN892"/>
      <c r="AO892"/>
      <c r="AP892"/>
      <c r="AQ892"/>
      <c r="AR892"/>
      <c r="AS892"/>
      <c r="AT892"/>
      <c r="AU892"/>
      <c r="AV892"/>
      <c r="AW892"/>
      <c r="AX892"/>
      <c r="AY892"/>
      <c r="AZ892"/>
      <c r="BA892"/>
      <c r="BB892"/>
      <c r="BC892"/>
      <c r="BD892"/>
      <c r="BE892"/>
      <c r="BF892"/>
      <c r="BG892"/>
      <c r="BH892"/>
      <c r="BI892"/>
      <c r="BJ892"/>
    </row>
    <row r="893" spans="1:62" s="104" customFormat="1" ht="12.75" customHeight="1" outlineLevel="1" x14ac:dyDescent="0.35">
      <c r="A893" s="102"/>
      <c r="B893" s="7"/>
      <c r="C893" s="7"/>
      <c r="D893" s="7"/>
      <c r="E893" s="7"/>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K893"/>
      <c r="AL893"/>
      <c r="AM893"/>
      <c r="AN893"/>
      <c r="AO893"/>
      <c r="AP893"/>
      <c r="AQ893"/>
      <c r="AR893"/>
      <c r="AS893"/>
      <c r="AT893"/>
      <c r="AU893"/>
      <c r="AV893"/>
      <c r="AW893"/>
      <c r="AX893"/>
      <c r="AY893"/>
      <c r="AZ893"/>
      <c r="BA893"/>
      <c r="BB893"/>
      <c r="BC893"/>
      <c r="BD893"/>
      <c r="BE893"/>
      <c r="BF893"/>
      <c r="BG893"/>
      <c r="BH893"/>
      <c r="BI893"/>
      <c r="BJ893"/>
    </row>
    <row r="894" spans="1:62" s="104" customFormat="1" ht="12.75" customHeight="1" outlineLevel="1" x14ac:dyDescent="0.35">
      <c r="A894" s="102"/>
      <c r="B894" s="103"/>
      <c r="C894" s="103"/>
      <c r="D894" s="103"/>
      <c r="E894" s="103"/>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J894"/>
      <c r="AK894"/>
      <c r="AL894"/>
      <c r="AM894"/>
      <c r="AN894"/>
      <c r="AO894"/>
      <c r="AP894"/>
      <c r="AQ894"/>
      <c r="AR894"/>
      <c r="AS894"/>
      <c r="AT894"/>
      <c r="AU894"/>
      <c r="AV894"/>
      <c r="AW894"/>
      <c r="AX894"/>
      <c r="AY894"/>
      <c r="AZ894"/>
      <c r="BA894"/>
      <c r="BB894"/>
      <c r="BC894"/>
      <c r="BD894"/>
      <c r="BE894"/>
      <c r="BF894"/>
      <c r="BG894"/>
      <c r="BH894"/>
      <c r="BI894"/>
    </row>
    <row r="895" spans="1:62" s="104" customFormat="1" ht="5.15" customHeight="1" outlineLevel="1" collapsed="1" thickBot="1" x14ac:dyDescent="0.4">
      <c r="A895" s="102"/>
      <c r="B895" s="103"/>
      <c r="C895" s="103"/>
      <c r="D895" s="103"/>
      <c r="E895" s="103"/>
      <c r="F895" s="103"/>
      <c r="G895" s="103"/>
      <c r="H895" s="103"/>
      <c r="I895" s="103"/>
      <c r="J895" s="103"/>
      <c r="K895" s="103"/>
      <c r="L895" s="103"/>
      <c r="M895" s="103"/>
      <c r="N895" s="103"/>
      <c r="O895" s="103"/>
      <c r="P895" s="103"/>
      <c r="Q895" s="103"/>
      <c r="R895" s="103"/>
      <c r="S895" s="103"/>
      <c r="T895" s="103"/>
      <c r="U895" s="103"/>
      <c r="V895" s="103"/>
      <c r="W895" s="103"/>
      <c r="X895" s="103"/>
      <c r="Y895" s="103"/>
      <c r="Z895" s="103"/>
      <c r="AA895" s="103"/>
      <c r="AB895" s="103"/>
      <c r="AC895" s="103"/>
      <c r="AD895" s="103"/>
      <c r="AE895" s="103"/>
      <c r="AF895" s="103"/>
      <c r="AK895"/>
      <c r="AL895"/>
      <c r="AM895"/>
      <c r="AN895"/>
      <c r="AO895"/>
      <c r="AP895"/>
      <c r="AQ895"/>
      <c r="AR895"/>
      <c r="AS895"/>
      <c r="AT895"/>
      <c r="AU895"/>
      <c r="AV895"/>
      <c r="AW895"/>
      <c r="AX895"/>
      <c r="AY895"/>
      <c r="AZ895"/>
      <c r="BA895"/>
      <c r="BB895"/>
      <c r="BC895"/>
      <c r="BD895"/>
      <c r="BE895"/>
      <c r="BF895"/>
      <c r="BG895"/>
      <c r="BH895"/>
      <c r="BI895"/>
      <c r="BJ895"/>
    </row>
    <row r="896" spans="1:62" s="104" customFormat="1" ht="5.15" customHeight="1" outlineLevel="1" x14ac:dyDescent="0.35">
      <c r="A896" s="102"/>
      <c r="B896" s="103"/>
      <c r="C896" s="9" t="s">
        <v>0</v>
      </c>
      <c r="D896" s="9"/>
      <c r="E896" s="9"/>
      <c r="F896" s="9"/>
      <c r="G896" s="9"/>
      <c r="H896" s="9"/>
      <c r="I896" s="9"/>
      <c r="J896" s="9"/>
      <c r="K896" s="10"/>
      <c r="L896" s="10"/>
      <c r="M896" s="10"/>
      <c r="N896" s="10"/>
      <c r="O896" s="10"/>
      <c r="P896" s="10"/>
      <c r="Q896" s="10"/>
      <c r="R896" s="10"/>
      <c r="S896" s="10"/>
      <c r="T896" s="10"/>
      <c r="U896" s="10"/>
      <c r="V896" s="10"/>
      <c r="W896" s="10"/>
      <c r="X896" s="10"/>
      <c r="Y896" s="10"/>
      <c r="Z896" s="10"/>
      <c r="AA896" s="10"/>
      <c r="AB896" s="10"/>
      <c r="AC896" s="10"/>
      <c r="AD896" s="10"/>
      <c r="AE896" s="11"/>
      <c r="AF896" s="8"/>
      <c r="AK896"/>
      <c r="AL896"/>
      <c r="AM896"/>
      <c r="AN896"/>
      <c r="AO896"/>
      <c r="AP896"/>
      <c r="AQ896"/>
      <c r="AR896"/>
      <c r="AS896"/>
      <c r="AT896"/>
      <c r="AU896"/>
      <c r="AV896"/>
      <c r="AW896"/>
      <c r="AX896"/>
      <c r="AY896"/>
      <c r="AZ896"/>
      <c r="BA896"/>
      <c r="BB896"/>
      <c r="BC896"/>
      <c r="BD896"/>
      <c r="BE896"/>
      <c r="BF896"/>
      <c r="BG896"/>
      <c r="BH896"/>
      <c r="BI896"/>
      <c r="BJ896"/>
    </row>
    <row r="897" spans="1:62" s="104" customFormat="1" ht="12.75" customHeight="1" outlineLevel="1" collapsed="1" x14ac:dyDescent="0.35">
      <c r="A897" s="102"/>
      <c r="B897" s="103"/>
      <c r="C897" s="12"/>
      <c r="D897" s="12">
        <v>9535.2401303751758</v>
      </c>
      <c r="E897" s="12" t="s">
        <v>1</v>
      </c>
      <c r="F897" s="13"/>
      <c r="G897" s="14" t="s">
        <v>850</v>
      </c>
      <c r="H897" s="13"/>
      <c r="I897" s="13"/>
      <c r="J897" s="13"/>
      <c r="K897" s="13"/>
      <c r="L897" s="13"/>
      <c r="M897" s="13"/>
      <c r="N897" s="13"/>
      <c r="O897" s="13"/>
      <c r="P897" s="13"/>
      <c r="Q897" s="13"/>
      <c r="R897" s="13"/>
      <c r="S897" s="15"/>
      <c r="T897" s="74"/>
      <c r="U897" s="74"/>
      <c r="V897" s="74"/>
      <c r="W897" s="74"/>
      <c r="X897" s="74"/>
      <c r="Y897" s="74"/>
      <c r="Z897" s="106"/>
      <c r="AA897" s="106"/>
      <c r="AB897" s="106"/>
      <c r="AC897" s="106"/>
      <c r="AD897" s="106"/>
      <c r="AE897" s="16"/>
      <c r="AF897" s="8"/>
      <c r="AK897"/>
      <c r="AL897"/>
      <c r="AM897"/>
      <c r="AN897"/>
      <c r="AO897"/>
      <c r="AP897"/>
      <c r="AQ897"/>
      <c r="AR897"/>
      <c r="AS897"/>
      <c r="AT897"/>
      <c r="AU897"/>
      <c r="AV897"/>
      <c r="AW897"/>
      <c r="AX897"/>
      <c r="AY897"/>
      <c r="AZ897"/>
      <c r="BA897"/>
      <c r="BB897"/>
      <c r="BC897"/>
      <c r="BD897"/>
      <c r="BE897"/>
      <c r="BF897"/>
      <c r="BG897"/>
      <c r="BH897"/>
      <c r="BI897"/>
      <c r="BJ897"/>
    </row>
    <row r="898" spans="1:62" s="104" customFormat="1" ht="12.75" customHeight="1" outlineLevel="1" x14ac:dyDescent="0.35">
      <c r="A898" s="102"/>
      <c r="B898" s="103"/>
      <c r="C898" s="12"/>
      <c r="D898" s="12"/>
      <c r="E898" s="17"/>
      <c r="F898" s="13"/>
      <c r="G898" s="13" t="s">
        <v>186</v>
      </c>
      <c r="H898" s="74"/>
      <c r="I898" s="13"/>
      <c r="J898" s="13"/>
      <c r="K898" s="13"/>
      <c r="L898" s="13"/>
      <c r="M898" s="13"/>
      <c r="N898" s="13"/>
      <c r="O898" s="13"/>
      <c r="P898" s="13"/>
      <c r="Q898" s="13"/>
      <c r="R898" s="13"/>
      <c r="S898" s="15"/>
      <c r="T898" s="107"/>
      <c r="U898" s="107"/>
      <c r="V898" s="107"/>
      <c r="W898" s="107"/>
      <c r="X898" s="107"/>
      <c r="Y898" s="107"/>
      <c r="Z898" s="106"/>
      <c r="AA898" s="106"/>
      <c r="AB898" s="106"/>
      <c r="AC898" s="106"/>
      <c r="AD898" s="106"/>
      <c r="AE898" s="16"/>
      <c r="AF898" s="8"/>
      <c r="AK898"/>
      <c r="AL898"/>
      <c r="AM898"/>
      <c r="AN898"/>
      <c r="AO898"/>
      <c r="AP898"/>
      <c r="AQ898"/>
      <c r="AR898"/>
      <c r="AS898"/>
      <c r="AT898"/>
      <c r="AU898"/>
      <c r="AV898"/>
      <c r="AW898"/>
      <c r="AX898"/>
      <c r="AY898"/>
      <c r="AZ898"/>
      <c r="BA898"/>
      <c r="BB898"/>
      <c r="BC898"/>
      <c r="BD898"/>
      <c r="BE898"/>
      <c r="BF898"/>
      <c r="BG898"/>
      <c r="BH898"/>
      <c r="BI898"/>
      <c r="BJ898"/>
    </row>
    <row r="899" spans="1:62" s="104" customFormat="1" ht="12.75" customHeight="1" outlineLevel="1" x14ac:dyDescent="0.35">
      <c r="A899" s="102"/>
      <c r="B899" s="103"/>
      <c r="C899" s="17"/>
      <c r="D899" s="12"/>
      <c r="E899" s="17"/>
      <c r="F899" s="13"/>
      <c r="G899" s="44">
        <v>37951.660101388887</v>
      </c>
      <c r="H899" s="74"/>
      <c r="I899" s="13"/>
      <c r="J899" s="13"/>
      <c r="K899" s="13"/>
      <c r="L899" s="13"/>
      <c r="M899" s="13"/>
      <c r="N899" s="13"/>
      <c r="O899" s="13"/>
      <c r="P899" s="13"/>
      <c r="Q899" s="13"/>
      <c r="R899" s="13"/>
      <c r="S899" s="15"/>
      <c r="T899" s="107"/>
      <c r="U899" s="107"/>
      <c r="V899" s="107"/>
      <c r="W899" s="107"/>
      <c r="X899" s="107"/>
      <c r="Y899" s="107"/>
      <c r="Z899" s="106"/>
      <c r="AA899" s="106"/>
      <c r="AB899" s="106"/>
      <c r="AC899" s="106"/>
      <c r="AD899" s="106"/>
      <c r="AE899" s="16"/>
      <c r="AF899" s="8"/>
      <c r="AK899"/>
      <c r="AL899"/>
      <c r="AM899"/>
      <c r="AN899"/>
      <c r="AO899"/>
      <c r="AP899"/>
      <c r="AQ899"/>
      <c r="AR899"/>
      <c r="AS899"/>
      <c r="AT899"/>
      <c r="AU899"/>
      <c r="AV899"/>
      <c r="AW899"/>
      <c r="AX899"/>
      <c r="AY899"/>
      <c r="AZ899"/>
      <c r="BA899"/>
      <c r="BB899"/>
      <c r="BC899"/>
      <c r="BD899"/>
      <c r="BE899"/>
      <c r="BF899"/>
      <c r="BG899"/>
      <c r="BH899"/>
      <c r="BI899"/>
      <c r="BJ899"/>
    </row>
    <row r="900" spans="1:62" s="104" customFormat="1" ht="12.75" customHeight="1" outlineLevel="1" x14ac:dyDescent="0.35">
      <c r="A900" s="102"/>
      <c r="B900" s="103"/>
      <c r="C900" s="17">
        <v>1</v>
      </c>
      <c r="D900" s="12"/>
      <c r="E900" s="17"/>
      <c r="F900" s="13"/>
      <c r="G900" s="21"/>
      <c r="H900" s="74"/>
      <c r="I900" s="13"/>
      <c r="J900" s="74"/>
      <c r="K900" s="13"/>
      <c r="L900" s="13"/>
      <c r="M900" s="13"/>
      <c r="N900" s="13"/>
      <c r="O900" s="13"/>
      <c r="P900" s="13"/>
      <c r="Q900" s="13"/>
      <c r="R900" s="13"/>
      <c r="S900" s="15"/>
      <c r="T900" s="107"/>
      <c r="U900" s="107"/>
      <c r="V900" s="107"/>
      <c r="W900" s="107"/>
      <c r="X900" s="107"/>
      <c r="Y900" s="107"/>
      <c r="Z900" s="106"/>
      <c r="AA900" s="106"/>
      <c r="AB900" s="106"/>
      <c r="AC900" s="106"/>
      <c r="AD900" s="106"/>
      <c r="AE900" s="16"/>
      <c r="AF900" s="8"/>
      <c r="AK900"/>
      <c r="AL900"/>
      <c r="AM900"/>
      <c r="AN900"/>
      <c r="AO900"/>
      <c r="AP900"/>
      <c r="AQ900"/>
      <c r="AR900"/>
      <c r="AS900"/>
      <c r="AT900"/>
      <c r="AU900"/>
      <c r="AV900"/>
      <c r="AW900"/>
      <c r="AX900"/>
      <c r="AY900"/>
      <c r="AZ900"/>
      <c r="BA900"/>
      <c r="BB900"/>
      <c r="BC900"/>
      <c r="BD900"/>
      <c r="BE900"/>
      <c r="BF900"/>
      <c r="BG900"/>
      <c r="BH900"/>
      <c r="BI900"/>
      <c r="BJ900"/>
    </row>
    <row r="901" spans="1:62" s="104" customFormat="1" ht="12.75" customHeight="1" outlineLevel="1" x14ac:dyDescent="0.35">
      <c r="A901" s="102"/>
      <c r="B901" s="103"/>
      <c r="C901" s="17"/>
      <c r="D901" s="17"/>
      <c r="E901" s="17"/>
      <c r="F901" s="17"/>
      <c r="G901" s="17"/>
      <c r="H901" s="17"/>
      <c r="I901" s="17"/>
      <c r="J901" s="22"/>
      <c r="K901" s="22"/>
      <c r="L901" s="22"/>
      <c r="M901" s="22"/>
      <c r="N901" s="22"/>
      <c r="O901" s="22"/>
      <c r="P901" s="22"/>
      <c r="Q901" s="22"/>
      <c r="R901" s="22"/>
      <c r="S901" s="22"/>
      <c r="T901" s="22"/>
      <c r="U901" s="22"/>
      <c r="V901" s="22"/>
      <c r="W901" s="22"/>
      <c r="X901" s="22"/>
      <c r="Y901" s="22"/>
      <c r="Z901" s="22"/>
      <c r="AA901" s="22"/>
      <c r="AB901" s="22"/>
      <c r="AC901" s="22"/>
      <c r="AD901" s="22"/>
      <c r="AE901" s="16"/>
      <c r="AF901" s="8"/>
      <c r="AK901"/>
      <c r="AL901"/>
      <c r="AM901"/>
      <c r="AN901"/>
      <c r="AO901"/>
      <c r="AP901"/>
      <c r="AQ901"/>
      <c r="AR901"/>
      <c r="AS901"/>
      <c r="AT901"/>
      <c r="AU901"/>
      <c r="AV901"/>
      <c r="AW901"/>
      <c r="AX901"/>
      <c r="AY901"/>
      <c r="AZ901"/>
      <c r="BA901"/>
      <c r="BB901"/>
      <c r="BC901"/>
      <c r="BD901"/>
      <c r="BE901"/>
      <c r="BF901"/>
      <c r="BG901"/>
      <c r="BH901"/>
      <c r="BI901"/>
      <c r="BJ901"/>
    </row>
    <row r="902" spans="1:62" s="104" customFormat="1" ht="12.75" customHeight="1" outlineLevel="1" x14ac:dyDescent="0.35">
      <c r="A902" s="102"/>
      <c r="B902" s="103"/>
      <c r="C902" s="17"/>
      <c r="D902" s="17"/>
      <c r="E902" s="17"/>
      <c r="F902" s="17"/>
      <c r="G902" s="17"/>
      <c r="H902" s="17"/>
      <c r="I902" s="17"/>
      <c r="J902" s="17"/>
      <c r="K902" s="17"/>
      <c r="L902" s="22"/>
      <c r="M902" s="22"/>
      <c r="N902" s="22"/>
      <c r="O902" s="22"/>
      <c r="P902" s="22"/>
      <c r="Q902" s="22"/>
      <c r="R902" s="22"/>
      <c r="S902" s="22"/>
      <c r="T902" s="22"/>
      <c r="U902" s="22"/>
      <c r="V902" s="22"/>
      <c r="W902" s="22"/>
      <c r="X902" s="22"/>
      <c r="Y902" s="22"/>
      <c r="Z902" s="22"/>
      <c r="AA902" s="22"/>
      <c r="AB902" s="22"/>
      <c r="AC902" s="22"/>
      <c r="AD902" s="22"/>
      <c r="AE902" s="16"/>
      <c r="AF902" s="8"/>
      <c r="AK902"/>
      <c r="AL902"/>
      <c r="AM902"/>
      <c r="AN902"/>
      <c r="AO902"/>
      <c r="AP902"/>
      <c r="AQ902"/>
      <c r="AR902"/>
      <c r="AS902"/>
      <c r="AT902"/>
      <c r="AU902"/>
      <c r="AV902"/>
      <c r="AW902"/>
      <c r="AX902"/>
      <c r="AY902"/>
      <c r="AZ902"/>
      <c r="BA902"/>
      <c r="BB902"/>
      <c r="BC902"/>
      <c r="BD902"/>
      <c r="BE902"/>
      <c r="BF902"/>
      <c r="BG902"/>
      <c r="BH902"/>
      <c r="BI902"/>
      <c r="BJ902"/>
    </row>
    <row r="903" spans="1:62" s="104" customFormat="1" ht="12.75" customHeight="1" outlineLevel="1" x14ac:dyDescent="0.35">
      <c r="A903" s="102"/>
      <c r="B903" s="103"/>
      <c r="C903" s="17"/>
      <c r="D903" s="17"/>
      <c r="E903" s="17"/>
      <c r="F903" s="17"/>
      <c r="G903" s="17"/>
      <c r="H903" s="17"/>
      <c r="I903" s="17"/>
      <c r="J903" s="17" t="s">
        <v>181</v>
      </c>
      <c r="K903" s="23"/>
      <c r="L903" s="23"/>
      <c r="M903" s="23"/>
      <c r="N903" s="23"/>
      <c r="O903" s="23"/>
      <c r="P903" s="23"/>
      <c r="Q903" s="23"/>
      <c r="R903" s="23"/>
      <c r="S903" s="23"/>
      <c r="T903" s="23"/>
      <c r="U903" s="23"/>
      <c r="V903" s="23"/>
      <c r="W903" s="23"/>
      <c r="X903" s="23"/>
      <c r="Y903" s="23"/>
      <c r="Z903" s="23"/>
      <c r="AA903" s="24"/>
      <c r="AB903" s="24"/>
      <c r="AC903" s="24"/>
      <c r="AD903" s="22"/>
      <c r="AE903" s="16"/>
      <c r="AF903" s="8"/>
      <c r="AK903"/>
      <c r="AL903"/>
      <c r="AM903"/>
      <c r="AN903"/>
      <c r="AO903"/>
      <c r="AP903"/>
      <c r="AQ903"/>
      <c r="AR903"/>
      <c r="AS903"/>
      <c r="AT903"/>
      <c r="AU903"/>
      <c r="AV903"/>
      <c r="AW903"/>
      <c r="AX903"/>
      <c r="AY903"/>
      <c r="AZ903"/>
      <c r="BA903"/>
      <c r="BB903"/>
      <c r="BC903"/>
      <c r="BD903"/>
      <c r="BE903"/>
      <c r="BF903"/>
      <c r="BG903"/>
      <c r="BH903"/>
      <c r="BI903"/>
      <c r="BJ903"/>
    </row>
    <row r="904" spans="1:62" s="104" customFormat="1" ht="12.75" customHeight="1" outlineLevel="1" x14ac:dyDescent="0.35">
      <c r="A904" s="102"/>
      <c r="B904" s="103"/>
      <c r="C904" s="17"/>
      <c r="D904" s="17"/>
      <c r="E904" s="17"/>
      <c r="F904" s="17"/>
      <c r="G904" s="17"/>
      <c r="H904" s="17"/>
      <c r="I904" s="17"/>
      <c r="J904" s="23" t="s">
        <v>187</v>
      </c>
      <c r="K904" s="23" t="s">
        <v>343</v>
      </c>
      <c r="L904" s="23" t="s">
        <v>34</v>
      </c>
      <c r="M904" s="23" t="s">
        <v>35</v>
      </c>
      <c r="N904" s="23" t="s">
        <v>36</v>
      </c>
      <c r="O904" s="23" t="s">
        <v>37</v>
      </c>
      <c r="P904" s="23" t="s">
        <v>837</v>
      </c>
      <c r="Q904" s="23" t="s">
        <v>838</v>
      </c>
      <c r="R904" s="23" t="s">
        <v>839</v>
      </c>
      <c r="S904" s="23" t="s">
        <v>1045</v>
      </c>
      <c r="T904" s="23"/>
      <c r="U904" s="23"/>
      <c r="V904" s="23"/>
      <c r="W904" s="23"/>
      <c r="X904" s="23"/>
      <c r="Y904" s="23"/>
      <c r="Z904" s="23"/>
      <c r="AA904" s="24"/>
      <c r="AB904" s="24"/>
      <c r="AC904" s="24"/>
      <c r="AD904" s="22"/>
      <c r="AE904" s="16"/>
      <c r="AF904" s="8"/>
      <c r="AK904"/>
      <c r="AL904"/>
      <c r="AM904"/>
      <c r="AN904"/>
      <c r="AO904"/>
      <c r="AP904"/>
      <c r="AQ904"/>
      <c r="AR904"/>
      <c r="AS904"/>
      <c r="AT904"/>
      <c r="AU904"/>
      <c r="AV904"/>
      <c r="AW904"/>
      <c r="AX904"/>
      <c r="AY904"/>
      <c r="AZ904"/>
      <c r="BA904"/>
      <c r="BB904"/>
      <c r="BC904"/>
      <c r="BD904"/>
      <c r="BE904"/>
      <c r="BF904"/>
      <c r="BG904"/>
      <c r="BH904"/>
      <c r="BI904"/>
      <c r="BJ904"/>
    </row>
    <row r="905" spans="1:62" s="104" customFormat="1" ht="12.75" customHeight="1" outlineLevel="1" x14ac:dyDescent="0.35">
      <c r="A905" s="102"/>
      <c r="B905" s="103"/>
      <c r="C905" s="17"/>
      <c r="D905" s="17"/>
      <c r="E905" s="17"/>
      <c r="F905" s="26"/>
      <c r="G905" s="90"/>
      <c r="H905" s="90"/>
      <c r="I905" s="90" t="s">
        <v>777</v>
      </c>
      <c r="J905" s="143" t="s">
        <v>344</v>
      </c>
      <c r="K905" s="659">
        <f>Annual!K920</f>
        <v>1000</v>
      </c>
      <c r="L905" s="659">
        <f>Annual!L920</f>
        <v>1000</v>
      </c>
      <c r="M905" s="659">
        <f>Annual!M920</f>
        <v>1000</v>
      </c>
      <c r="N905" s="659">
        <f>Annual!N920</f>
        <v>1000</v>
      </c>
      <c r="O905" s="659">
        <f>Annual!O920</f>
        <v>1000</v>
      </c>
      <c r="P905" s="659">
        <f>Annual!P920</f>
        <v>1000</v>
      </c>
      <c r="Q905" s="659">
        <f>Annual!Q920</f>
        <v>1000</v>
      </c>
      <c r="R905" s="659">
        <f>Annual!R920</f>
        <v>500</v>
      </c>
      <c r="S905" s="659">
        <f>Annual!S920</f>
        <v>1000</v>
      </c>
      <c r="T905" s="88"/>
      <c r="U905" s="88"/>
      <c r="V905" s="88"/>
      <c r="W905" s="88"/>
      <c r="X905" s="88"/>
      <c r="Y905" s="88"/>
      <c r="Z905" s="88"/>
      <c r="AA905" s="110"/>
      <c r="AB905" s="110"/>
      <c r="AC905" s="110"/>
      <c r="AD905" s="110"/>
      <c r="AE905" s="16"/>
      <c r="AF905" s="8"/>
      <c r="AK905"/>
      <c r="AL905"/>
      <c r="AM905"/>
      <c r="AN905"/>
      <c r="AO905"/>
      <c r="AP905"/>
      <c r="AQ905"/>
      <c r="AR905"/>
      <c r="AS905"/>
      <c r="AT905"/>
      <c r="AU905"/>
      <c r="AV905"/>
      <c r="AW905"/>
      <c r="AX905"/>
      <c r="AY905"/>
      <c r="AZ905"/>
      <c r="BA905"/>
      <c r="BB905"/>
      <c r="BC905"/>
      <c r="BD905"/>
      <c r="BE905"/>
      <c r="BF905"/>
      <c r="BG905"/>
      <c r="BH905"/>
      <c r="BI905"/>
      <c r="BJ905"/>
    </row>
    <row r="906" spans="1:62" s="104" customFormat="1" ht="12.75" customHeight="1" outlineLevel="1" x14ac:dyDescent="0.35">
      <c r="A906" s="102"/>
      <c r="B906" s="103"/>
      <c r="C906" s="17"/>
      <c r="D906" s="17"/>
      <c r="E906" s="17"/>
      <c r="F906" s="26"/>
      <c r="G906" s="90"/>
      <c r="H906" s="90"/>
      <c r="I906" s="90"/>
      <c r="J906" s="143" t="s">
        <v>345</v>
      </c>
      <c r="K906" s="659">
        <f>Annual!K921</f>
        <v>50</v>
      </c>
      <c r="L906" s="659">
        <f>Annual!L921</f>
        <v>50</v>
      </c>
      <c r="M906" s="659">
        <f>Annual!M921</f>
        <v>50</v>
      </c>
      <c r="N906" s="659">
        <f>Annual!N921</f>
        <v>50</v>
      </c>
      <c r="O906" s="659">
        <f>Annual!O921</f>
        <v>50</v>
      </c>
      <c r="P906" s="659">
        <f>Annual!P921</f>
        <v>50</v>
      </c>
      <c r="Q906" s="659">
        <f>Annual!Q921</f>
        <v>50</v>
      </c>
      <c r="R906" s="659">
        <f>Annual!R921</f>
        <v>50</v>
      </c>
      <c r="S906" s="659">
        <f>Annual!S921</f>
        <v>50</v>
      </c>
      <c r="T906" s="88"/>
      <c r="U906" s="88"/>
      <c r="V906" s="88"/>
      <c r="W906" s="88"/>
      <c r="X906" s="88"/>
      <c r="Y906" s="88"/>
      <c r="Z906" s="88"/>
      <c r="AA906" s="110"/>
      <c r="AB906" s="110"/>
      <c r="AC906" s="110"/>
      <c r="AD906" s="110"/>
      <c r="AE906" s="16"/>
      <c r="AF906" s="8"/>
      <c r="AK906"/>
      <c r="AL906"/>
      <c r="AM906"/>
      <c r="AN906"/>
      <c r="AO906"/>
      <c r="AP906"/>
      <c r="AQ906"/>
      <c r="AR906"/>
      <c r="AS906"/>
      <c r="AT906"/>
      <c r="AU906"/>
      <c r="AV906"/>
      <c r="AW906"/>
      <c r="AX906"/>
      <c r="AY906"/>
      <c r="AZ906"/>
      <c r="BA906"/>
      <c r="BB906"/>
      <c r="BC906"/>
      <c r="BD906"/>
      <c r="BE906"/>
      <c r="BF906"/>
      <c r="BG906"/>
      <c r="BH906"/>
      <c r="BI906"/>
      <c r="BJ906"/>
    </row>
    <row r="907" spans="1:62" s="104" customFormat="1" ht="12.75" customHeight="1" outlineLevel="1" x14ac:dyDescent="0.35">
      <c r="A907" s="102"/>
      <c r="B907" s="103"/>
      <c r="C907" s="17"/>
      <c r="D907" s="17"/>
      <c r="E907" s="17"/>
      <c r="F907" s="26"/>
      <c r="G907" s="90"/>
      <c r="H907" s="90"/>
      <c r="I907" s="90"/>
      <c r="J907" s="143" t="s">
        <v>346</v>
      </c>
      <c r="K907" s="659">
        <f>Annual!K922</f>
        <v>100</v>
      </c>
      <c r="L907" s="659">
        <f>Annual!L922</f>
        <v>100</v>
      </c>
      <c r="M907" s="659">
        <f>Annual!M922</f>
        <v>100</v>
      </c>
      <c r="N907" s="659">
        <f>Annual!N922</f>
        <v>100</v>
      </c>
      <c r="O907" s="659">
        <f>Annual!O922</f>
        <v>100</v>
      </c>
      <c r="P907" s="659">
        <f>Annual!P922</f>
        <v>100</v>
      </c>
      <c r="Q907" s="659">
        <f>Annual!Q922</f>
        <v>100</v>
      </c>
      <c r="R907" s="659">
        <f>Annual!R922</f>
        <v>100</v>
      </c>
      <c r="S907" s="659">
        <f>Annual!S922</f>
        <v>100</v>
      </c>
      <c r="T907" s="88"/>
      <c r="U907" s="88"/>
      <c r="V907" s="88"/>
      <c r="W907" s="88"/>
      <c r="X907" s="88"/>
      <c r="Y907" s="88"/>
      <c r="Z907" s="88"/>
      <c r="AA907" s="110"/>
      <c r="AB907" s="110"/>
      <c r="AC907" s="110"/>
      <c r="AD907" s="110"/>
      <c r="AE907" s="16"/>
      <c r="AF907" s="8"/>
      <c r="AK907"/>
      <c r="AL907"/>
      <c r="AM907"/>
      <c r="AN907"/>
      <c r="AO907"/>
      <c r="AP907"/>
      <c r="AQ907"/>
      <c r="AR907"/>
      <c r="AS907"/>
      <c r="AT907"/>
      <c r="AU907"/>
      <c r="AV907"/>
      <c r="AW907"/>
      <c r="AX907"/>
      <c r="AY907"/>
      <c r="AZ907"/>
      <c r="BA907"/>
      <c r="BB907"/>
      <c r="BC907"/>
      <c r="BD907"/>
      <c r="BE907"/>
      <c r="BF907"/>
      <c r="BG907"/>
      <c r="BH907"/>
      <c r="BI907"/>
      <c r="BJ907"/>
    </row>
    <row r="908" spans="1:62" s="104" customFormat="1" ht="12.75" customHeight="1" outlineLevel="1" x14ac:dyDescent="0.35">
      <c r="A908" s="102"/>
      <c r="B908" s="103"/>
      <c r="C908" s="17"/>
      <c r="D908" s="17"/>
      <c r="E908" s="17"/>
      <c r="F908" s="26"/>
      <c r="G908" s="90"/>
      <c r="H908" s="90"/>
      <c r="I908" s="90"/>
      <c r="J908" s="143" t="s">
        <v>347</v>
      </c>
      <c r="K908" s="659">
        <f>Annual!K923</f>
        <v>100</v>
      </c>
      <c r="L908" s="659">
        <f>Annual!L923</f>
        <v>100</v>
      </c>
      <c r="M908" s="659">
        <f>Annual!M923</f>
        <v>100</v>
      </c>
      <c r="N908" s="659">
        <f>Annual!N923</f>
        <v>100</v>
      </c>
      <c r="O908" s="659">
        <f>Annual!O923</f>
        <v>100</v>
      </c>
      <c r="P908" s="659">
        <f>Annual!P923</f>
        <v>100</v>
      </c>
      <c r="Q908" s="659">
        <f>Annual!Q923</f>
        <v>100</v>
      </c>
      <c r="R908" s="659">
        <f>Annual!R923</f>
        <v>100</v>
      </c>
      <c r="S908" s="659">
        <f>Annual!S923</f>
        <v>100</v>
      </c>
      <c r="T908" s="88"/>
      <c r="U908" s="88"/>
      <c r="V908" s="88"/>
      <c r="W908" s="88"/>
      <c r="X908" s="88"/>
      <c r="Y908" s="88"/>
      <c r="Z908" s="88"/>
      <c r="AA908" s="110"/>
      <c r="AB908" s="110"/>
      <c r="AC908" s="110"/>
      <c r="AD908" s="110"/>
      <c r="AE908" s="16"/>
      <c r="AF908" s="8"/>
      <c r="AK908"/>
      <c r="AL908"/>
      <c r="AM908"/>
      <c r="AN908"/>
      <c r="AO908"/>
      <c r="AP908"/>
      <c r="AQ908"/>
      <c r="AR908"/>
      <c r="AS908"/>
      <c r="AT908"/>
      <c r="AU908"/>
      <c r="AV908"/>
      <c r="AW908"/>
      <c r="AX908"/>
      <c r="AY908"/>
      <c r="AZ908"/>
      <c r="BA908"/>
      <c r="BB908"/>
      <c r="BC908"/>
      <c r="BD908"/>
      <c r="BE908"/>
      <c r="BF908"/>
      <c r="BG908"/>
      <c r="BH908"/>
      <c r="BI908"/>
      <c r="BJ908"/>
    </row>
    <row r="909" spans="1:62" s="104" customFormat="1" ht="12.75" customHeight="1" outlineLevel="1" x14ac:dyDescent="0.35">
      <c r="A909" s="102"/>
      <c r="B909" s="103"/>
      <c r="C909" s="17"/>
      <c r="D909" s="17"/>
      <c r="E909" s="17"/>
      <c r="F909" s="26"/>
      <c r="G909" s="90"/>
      <c r="H909" s="90"/>
      <c r="I909" s="90"/>
      <c r="J909" s="143" t="s">
        <v>348</v>
      </c>
      <c r="K909" s="659">
        <f>Annual!K924</f>
        <v>100</v>
      </c>
      <c r="L909" s="659">
        <f>Annual!L924</f>
        <v>100</v>
      </c>
      <c r="M909" s="659">
        <f>Annual!M924</f>
        <v>100</v>
      </c>
      <c r="N909" s="659">
        <f>Annual!N924</f>
        <v>100</v>
      </c>
      <c r="O909" s="659">
        <f>Annual!O924</f>
        <v>100</v>
      </c>
      <c r="P909" s="659">
        <f>Annual!P924</f>
        <v>100</v>
      </c>
      <c r="Q909" s="659">
        <f>Annual!Q924</f>
        <v>100</v>
      </c>
      <c r="R909" s="659">
        <f>Annual!R924</f>
        <v>100</v>
      </c>
      <c r="S909" s="659">
        <f>Annual!S924</f>
        <v>100</v>
      </c>
      <c r="T909" s="88"/>
      <c r="U909" s="88"/>
      <c r="V909" s="88"/>
      <c r="W909" s="88"/>
      <c r="X909" s="88"/>
      <c r="Y909" s="88"/>
      <c r="Z909" s="88"/>
      <c r="AA909" s="110"/>
      <c r="AB909" s="110"/>
      <c r="AC909" s="110"/>
      <c r="AD909" s="110"/>
      <c r="AE909" s="16"/>
      <c r="AF909" s="8"/>
      <c r="AK909"/>
      <c r="AL909"/>
      <c r="AM909"/>
      <c r="AN909"/>
      <c r="AO909"/>
      <c r="AP909"/>
      <c r="AQ909"/>
      <c r="AR909"/>
      <c r="AS909"/>
      <c r="AT909"/>
      <c r="AU909"/>
      <c r="AV909"/>
      <c r="AW909"/>
      <c r="AX909"/>
      <c r="AY909"/>
      <c r="AZ909"/>
      <c r="BA909"/>
      <c r="BB909"/>
      <c r="BC909"/>
      <c r="BD909"/>
      <c r="BE909"/>
      <c r="BF909"/>
      <c r="BG909"/>
      <c r="BH909"/>
      <c r="BI909"/>
      <c r="BJ909"/>
    </row>
    <row r="910" spans="1:62" s="104" customFormat="1" ht="12.75" customHeight="1" outlineLevel="1" x14ac:dyDescent="0.35">
      <c r="A910" s="102"/>
      <c r="B910" s="103"/>
      <c r="C910" s="17"/>
      <c r="D910" s="17"/>
      <c r="E910" s="17"/>
      <c r="F910" s="26"/>
      <c r="G910" s="90"/>
      <c r="H910" s="90"/>
      <c r="I910" s="90"/>
      <c r="J910" s="143" t="s">
        <v>349</v>
      </c>
      <c r="K910" s="659">
        <f>Annual!K925</f>
        <v>100</v>
      </c>
      <c r="L910" s="659">
        <f>Annual!L925</f>
        <v>100</v>
      </c>
      <c r="M910" s="659">
        <f>Annual!M925</f>
        <v>100</v>
      </c>
      <c r="N910" s="659">
        <f>Annual!N925</f>
        <v>100</v>
      </c>
      <c r="O910" s="659">
        <f>Annual!O925</f>
        <v>100</v>
      </c>
      <c r="P910" s="659">
        <f>Annual!P925</f>
        <v>100</v>
      </c>
      <c r="Q910" s="659">
        <f>Annual!Q925</f>
        <v>100</v>
      </c>
      <c r="R910" s="659">
        <f>Annual!R925</f>
        <v>100</v>
      </c>
      <c r="S910" s="659">
        <f>Annual!S925</f>
        <v>100</v>
      </c>
      <c r="T910" s="88"/>
      <c r="U910" s="88"/>
      <c r="V910" s="88"/>
      <c r="W910" s="88"/>
      <c r="X910" s="88"/>
      <c r="Y910" s="88"/>
      <c r="Z910" s="88"/>
      <c r="AA910" s="110"/>
      <c r="AB910" s="110"/>
      <c r="AC910" s="110"/>
      <c r="AD910" s="110"/>
      <c r="AE910" s="16"/>
      <c r="AF910" s="8"/>
      <c r="AK910"/>
      <c r="AL910"/>
      <c r="AM910"/>
      <c r="AN910"/>
      <c r="AO910"/>
      <c r="AP910"/>
      <c r="AQ910"/>
      <c r="AR910"/>
      <c r="AS910"/>
      <c r="AT910"/>
      <c r="AU910"/>
      <c r="AV910"/>
      <c r="AW910"/>
      <c r="AX910"/>
      <c r="AY910"/>
      <c r="AZ910"/>
      <c r="BA910"/>
      <c r="BB910"/>
      <c r="BC910"/>
      <c r="BD910"/>
      <c r="BE910"/>
      <c r="BF910"/>
      <c r="BG910"/>
      <c r="BH910"/>
      <c r="BI910"/>
      <c r="BJ910"/>
    </row>
    <row r="911" spans="1:62" s="104" customFormat="1" ht="12.75" customHeight="1" outlineLevel="1" x14ac:dyDescent="0.35">
      <c r="A911" s="102"/>
      <c r="B911" s="103"/>
      <c r="C911" s="17"/>
      <c r="D911" s="17"/>
      <c r="E911" s="17"/>
      <c r="F911" s="26"/>
      <c r="G911" s="90"/>
      <c r="H911" s="90"/>
      <c r="I911" s="90"/>
      <c r="J911" s="143" t="s">
        <v>350</v>
      </c>
      <c r="K911" s="659">
        <f>Annual!K926</f>
        <v>1000</v>
      </c>
      <c r="L911" s="659">
        <f>Annual!L926</f>
        <v>1000</v>
      </c>
      <c r="M911" s="659">
        <f>Annual!M926</f>
        <v>1000</v>
      </c>
      <c r="N911" s="659">
        <f>Annual!N926</f>
        <v>1000</v>
      </c>
      <c r="O911" s="659">
        <f>Annual!O926</f>
        <v>1000</v>
      </c>
      <c r="P911" s="659">
        <f>Annual!P926</f>
        <v>1000</v>
      </c>
      <c r="Q911" s="659">
        <f>Annual!Q926</f>
        <v>1000</v>
      </c>
      <c r="R911" s="659">
        <f>Annual!R926</f>
        <v>500</v>
      </c>
      <c r="S911" s="659">
        <f>Annual!S926</f>
        <v>1000</v>
      </c>
      <c r="T911" s="88"/>
      <c r="U911" s="88"/>
      <c r="V911" s="88"/>
      <c r="W911" s="88"/>
      <c r="X911" s="88"/>
      <c r="Y911" s="88"/>
      <c r="Z911" s="88"/>
      <c r="AA911" s="110"/>
      <c r="AB911" s="110"/>
      <c r="AC911" s="110"/>
      <c r="AD911" s="110"/>
      <c r="AE911" s="16"/>
      <c r="AF911" s="8"/>
      <c r="AK911"/>
      <c r="AL911"/>
      <c r="AM911"/>
      <c r="AN911"/>
      <c r="AO911"/>
      <c r="AP911"/>
      <c r="AQ911"/>
      <c r="AR911"/>
      <c r="AS911"/>
      <c r="AT911"/>
      <c r="AU911"/>
      <c r="AV911"/>
      <c r="AW911"/>
      <c r="AX911"/>
      <c r="AY911"/>
      <c r="AZ911"/>
      <c r="BA911"/>
      <c r="BB911"/>
      <c r="BC911"/>
      <c r="BD911"/>
      <c r="BE911"/>
      <c r="BF911"/>
      <c r="BG911"/>
      <c r="BH911"/>
      <c r="BI911"/>
      <c r="BJ911"/>
    </row>
    <row r="912" spans="1:62" s="104" customFormat="1" ht="12.75" customHeight="1" outlineLevel="1" x14ac:dyDescent="0.35">
      <c r="A912" s="102"/>
      <c r="B912" s="103"/>
      <c r="C912" s="17"/>
      <c r="D912" s="17"/>
      <c r="E912" s="17"/>
      <c r="F912" s="26"/>
      <c r="G912" s="90"/>
      <c r="H912" s="90"/>
      <c r="I912" s="90"/>
      <c r="J912" s="143" t="s">
        <v>351</v>
      </c>
      <c r="K912" s="659">
        <f>Annual!K927</f>
        <v>1000</v>
      </c>
      <c r="L912" s="659">
        <f>Annual!L927</f>
        <v>1000</v>
      </c>
      <c r="M912" s="659">
        <f>Annual!M927</f>
        <v>1000</v>
      </c>
      <c r="N912" s="659">
        <f>Annual!N927</f>
        <v>1000</v>
      </c>
      <c r="O912" s="659">
        <f>Annual!O927</f>
        <v>1000</v>
      </c>
      <c r="P912" s="659">
        <f>Annual!P927</f>
        <v>1000</v>
      </c>
      <c r="Q912" s="659">
        <f>Annual!Q927</f>
        <v>1000</v>
      </c>
      <c r="R912" s="659">
        <f>Annual!R927</f>
        <v>500</v>
      </c>
      <c r="S912" s="659">
        <f>Annual!S927</f>
        <v>1000</v>
      </c>
      <c r="T912" s="88"/>
      <c r="U912" s="88"/>
      <c r="V912" s="88"/>
      <c r="W912" s="88"/>
      <c r="X912" s="88"/>
      <c r="Y912" s="88"/>
      <c r="Z912" s="88"/>
      <c r="AA912" s="110"/>
      <c r="AB912" s="110"/>
      <c r="AC912" s="110"/>
      <c r="AD912" s="110"/>
      <c r="AE912" s="16"/>
      <c r="AF912" s="8"/>
      <c r="AK912"/>
      <c r="AL912"/>
      <c r="AM912"/>
      <c r="AN912"/>
      <c r="AO912"/>
      <c r="AP912"/>
      <c r="AQ912"/>
      <c r="AR912"/>
      <c r="AS912"/>
      <c r="AT912"/>
      <c r="AU912"/>
      <c r="AV912"/>
      <c r="AW912"/>
      <c r="AX912"/>
      <c r="AY912"/>
      <c r="AZ912"/>
      <c r="BA912"/>
      <c r="BB912"/>
      <c r="BC912"/>
      <c r="BD912"/>
      <c r="BE912"/>
      <c r="BF912"/>
      <c r="BG912"/>
      <c r="BH912"/>
      <c r="BI912"/>
      <c r="BJ912"/>
    </row>
    <row r="913" spans="1:62" s="104" customFormat="1" ht="12.75" customHeight="1" outlineLevel="1" x14ac:dyDescent="0.35">
      <c r="A913" s="102"/>
      <c r="B913" s="103"/>
      <c r="C913" s="17"/>
      <c r="D913" s="17"/>
      <c r="E913" s="17"/>
      <c r="F913" s="26"/>
      <c r="G913" s="90"/>
      <c r="H913" s="90"/>
      <c r="I913" s="90"/>
      <c r="J913" s="143" t="s">
        <v>352</v>
      </c>
      <c r="K913" s="659">
        <f>Annual!K928</f>
        <v>1000</v>
      </c>
      <c r="L913" s="659">
        <f>Annual!L928</f>
        <v>1000</v>
      </c>
      <c r="M913" s="659">
        <f>Annual!M928</f>
        <v>1000</v>
      </c>
      <c r="N913" s="659">
        <f>Annual!N928</f>
        <v>1000</v>
      </c>
      <c r="O913" s="659">
        <f>Annual!O928</f>
        <v>1000</v>
      </c>
      <c r="P913" s="659">
        <f>Annual!P928</f>
        <v>1000</v>
      </c>
      <c r="Q913" s="659">
        <f>Annual!Q928</f>
        <v>1000</v>
      </c>
      <c r="R913" s="659">
        <f>Annual!R928</f>
        <v>500</v>
      </c>
      <c r="S913" s="659">
        <f>Annual!S928</f>
        <v>1000</v>
      </c>
      <c r="T913" s="88"/>
      <c r="U913" s="88"/>
      <c r="V913" s="88"/>
      <c r="W913" s="88"/>
      <c r="X913" s="88"/>
      <c r="Y913" s="88"/>
      <c r="Z913" s="88"/>
      <c r="AA913" s="110"/>
      <c r="AB913" s="110"/>
      <c r="AC913" s="110"/>
      <c r="AD913" s="110"/>
      <c r="AE913" s="16"/>
      <c r="AF913" s="8"/>
      <c r="AK913"/>
      <c r="AL913"/>
      <c r="AM913"/>
      <c r="AN913"/>
      <c r="AO913"/>
      <c r="AP913"/>
      <c r="AQ913"/>
      <c r="AR913"/>
      <c r="AS913"/>
      <c r="AT913"/>
      <c r="AU913"/>
      <c r="AV913"/>
      <c r="AW913"/>
      <c r="AX913"/>
      <c r="AY913"/>
      <c r="AZ913"/>
      <c r="BA913"/>
      <c r="BB913"/>
      <c r="BC913"/>
      <c r="BD913"/>
      <c r="BE913"/>
      <c r="BF913"/>
      <c r="BG913"/>
      <c r="BH913"/>
      <c r="BI913"/>
      <c r="BJ913"/>
    </row>
    <row r="914" spans="1:62" s="104" customFormat="1" ht="12.75" customHeight="1" outlineLevel="1" x14ac:dyDescent="0.35">
      <c r="A914" s="102"/>
      <c r="B914" s="103"/>
      <c r="C914" s="17"/>
      <c r="D914" s="17"/>
      <c r="E914" s="17"/>
      <c r="F914" s="26"/>
      <c r="G914" s="90"/>
      <c r="H914" s="90"/>
      <c r="I914" s="90"/>
      <c r="J914" s="143" t="s">
        <v>353</v>
      </c>
      <c r="K914" s="659">
        <f>Annual!K929</f>
        <v>1000</v>
      </c>
      <c r="L914" s="659">
        <f>Annual!L929</f>
        <v>1000</v>
      </c>
      <c r="M914" s="659">
        <f>Annual!M929</f>
        <v>1000</v>
      </c>
      <c r="N914" s="659">
        <f>Annual!N929</f>
        <v>1000</v>
      </c>
      <c r="O914" s="659">
        <f>Annual!O929</f>
        <v>1000</v>
      </c>
      <c r="P914" s="659">
        <f>Annual!P929</f>
        <v>1000</v>
      </c>
      <c r="Q914" s="659">
        <f>Annual!Q929</f>
        <v>1000</v>
      </c>
      <c r="R914" s="659">
        <f>Annual!R929</f>
        <v>500</v>
      </c>
      <c r="S914" s="659">
        <f>Annual!S929</f>
        <v>1000</v>
      </c>
      <c r="T914" s="88"/>
      <c r="U914" s="88"/>
      <c r="V914" s="88"/>
      <c r="W914" s="88"/>
      <c r="X914" s="88"/>
      <c r="Y914" s="88"/>
      <c r="Z914" s="88"/>
      <c r="AA914" s="110"/>
      <c r="AB914" s="110"/>
      <c r="AC914" s="110"/>
      <c r="AD914" s="110"/>
      <c r="AE914" s="16"/>
      <c r="AF914" s="8"/>
      <c r="AK914"/>
      <c r="AL914"/>
      <c r="AM914"/>
      <c r="AN914"/>
      <c r="AO914"/>
      <c r="AP914"/>
      <c r="AQ914"/>
      <c r="AR914"/>
      <c r="AS914"/>
      <c r="AT914"/>
      <c r="AU914"/>
      <c r="AV914"/>
      <c r="AW914"/>
      <c r="AX914"/>
      <c r="AY914"/>
      <c r="AZ914"/>
      <c r="BA914"/>
      <c r="BB914"/>
      <c r="BC914"/>
      <c r="BD914"/>
      <c r="BE914"/>
      <c r="BF914"/>
      <c r="BG914"/>
      <c r="BH914"/>
      <c r="BI914"/>
      <c r="BJ914"/>
    </row>
    <row r="915" spans="1:62" s="104" customFormat="1" ht="13.4" hidden="1" customHeight="1" outlineLevel="2" x14ac:dyDescent="0.35">
      <c r="A915" s="102"/>
      <c r="B915" s="95"/>
      <c r="C915" s="17"/>
      <c r="D915" s="17"/>
      <c r="E915" s="17"/>
      <c r="F915" s="13"/>
      <c r="G915" s="86"/>
      <c r="H915" s="86"/>
      <c r="I915" s="99" t="s">
        <v>357</v>
      </c>
      <c r="J915" s="99" t="s">
        <v>342</v>
      </c>
      <c r="K915" s="659">
        <f>Annual!K930</f>
        <v>1000</v>
      </c>
      <c r="L915" s="659">
        <f>Annual!L930</f>
        <v>1000</v>
      </c>
      <c r="M915" s="659">
        <f>Annual!M930</f>
        <v>1000</v>
      </c>
      <c r="N915" s="659">
        <f>Annual!N930</f>
        <v>1000</v>
      </c>
      <c r="O915" s="659">
        <f>Annual!O930</f>
        <v>1000</v>
      </c>
      <c r="P915" s="659">
        <f>Annual!P930</f>
        <v>1000</v>
      </c>
      <c r="Q915" s="659">
        <f>Annual!Q930</f>
        <v>1000</v>
      </c>
      <c r="R915" s="659">
        <f>Annual!R930</f>
        <v>500</v>
      </c>
      <c r="S915" s="659">
        <f>Annual!S930</f>
        <v>1000</v>
      </c>
      <c r="U915" s="86"/>
      <c r="V915" s="86"/>
      <c r="W915" s="86"/>
      <c r="X915" s="86"/>
      <c r="Y915" s="86"/>
      <c r="Z915" s="86"/>
      <c r="AA915" s="86"/>
      <c r="AB915" s="86"/>
      <c r="AC915" s="86"/>
      <c r="AD915" s="86"/>
      <c r="AE915" s="16"/>
      <c r="AF915" s="8"/>
      <c r="AG915"/>
      <c r="AH915"/>
      <c r="AI915"/>
      <c r="AJ915"/>
      <c r="AK915"/>
      <c r="AL915"/>
      <c r="AM915"/>
      <c r="AN915"/>
      <c r="AO915"/>
      <c r="AP915"/>
      <c r="AQ915"/>
      <c r="AR915"/>
      <c r="AS915"/>
      <c r="AT915"/>
      <c r="AU915"/>
      <c r="AV915"/>
      <c r="AW915"/>
      <c r="AX915"/>
      <c r="AY915"/>
      <c r="AZ915"/>
      <c r="BA915"/>
      <c r="BB915"/>
      <c r="BC915"/>
      <c r="BD915"/>
      <c r="BE915"/>
      <c r="BF915"/>
    </row>
    <row r="916" spans="1:62" s="104" customFormat="1" ht="13.4" hidden="1" customHeight="1" outlineLevel="2" x14ac:dyDescent="0.35">
      <c r="A916" s="102"/>
      <c r="B916" s="95"/>
      <c r="C916" s="17"/>
      <c r="D916" s="17"/>
      <c r="E916" s="17"/>
      <c r="F916" s="13"/>
      <c r="G916" s="86"/>
      <c r="H916" s="86"/>
      <c r="I916" s="99"/>
      <c r="J916" s="99" t="s">
        <v>107</v>
      </c>
      <c r="K916" s="659">
        <f>Annual!K931</f>
        <v>50</v>
      </c>
      <c r="L916" s="659">
        <f>Annual!L931</f>
        <v>50</v>
      </c>
      <c r="M916" s="659">
        <f>Annual!M931</f>
        <v>50</v>
      </c>
      <c r="N916" s="659">
        <f>Annual!N931</f>
        <v>50</v>
      </c>
      <c r="O916" s="659">
        <f>Annual!O931</f>
        <v>50</v>
      </c>
      <c r="P916" s="659">
        <f>Annual!P931</f>
        <v>50</v>
      </c>
      <c r="Q916" s="659">
        <f>Annual!Q931</f>
        <v>50</v>
      </c>
      <c r="R916" s="659">
        <f>Annual!R931</f>
        <v>50</v>
      </c>
      <c r="S916" s="659">
        <f>Annual!S931</f>
        <v>50</v>
      </c>
      <c r="U916" s="86"/>
      <c r="V916" s="86"/>
      <c r="W916" s="86"/>
      <c r="X916" s="86"/>
      <c r="Y916" s="86"/>
      <c r="Z916" s="86"/>
      <c r="AA916" s="86"/>
      <c r="AB916" s="86"/>
      <c r="AC916" s="86"/>
      <c r="AD916" s="86"/>
      <c r="AE916" s="16"/>
      <c r="AF916" s="8"/>
      <c r="AG916"/>
      <c r="AH916"/>
      <c r="AI916"/>
      <c r="AJ916"/>
      <c r="AK916"/>
      <c r="AL916"/>
      <c r="AM916"/>
      <c r="AN916"/>
      <c r="AO916"/>
      <c r="AP916"/>
      <c r="AQ916"/>
      <c r="AR916"/>
      <c r="AS916"/>
      <c r="AT916"/>
      <c r="AU916"/>
      <c r="AV916"/>
      <c r="AW916"/>
      <c r="AX916"/>
      <c r="AY916"/>
      <c r="AZ916"/>
      <c r="BA916"/>
      <c r="BB916"/>
      <c r="BC916"/>
      <c r="BD916"/>
      <c r="BE916"/>
      <c r="BF916"/>
    </row>
    <row r="917" spans="1:62" s="104" customFormat="1" ht="13.4" hidden="1" customHeight="1" outlineLevel="2" x14ac:dyDescent="0.35">
      <c r="A917" s="102"/>
      <c r="B917" s="95"/>
      <c r="C917" s="17"/>
      <c r="D917" s="17"/>
      <c r="E917" s="17"/>
      <c r="F917" s="13"/>
      <c r="G917" s="86"/>
      <c r="H917" s="86"/>
      <c r="I917" s="99"/>
      <c r="J917" s="99" t="s">
        <v>108</v>
      </c>
      <c r="K917" s="659">
        <f>Annual!K932</f>
        <v>100</v>
      </c>
      <c r="L917" s="659">
        <f>Annual!L932</f>
        <v>100</v>
      </c>
      <c r="M917" s="659">
        <f>Annual!M932</f>
        <v>100</v>
      </c>
      <c r="N917" s="659">
        <f>Annual!N932</f>
        <v>100</v>
      </c>
      <c r="O917" s="659">
        <f>Annual!O932</f>
        <v>100</v>
      </c>
      <c r="P917" s="659">
        <f>Annual!P932</f>
        <v>100</v>
      </c>
      <c r="Q917" s="659">
        <f>Annual!Q932</f>
        <v>100</v>
      </c>
      <c r="R917" s="659">
        <f>Annual!R932</f>
        <v>100</v>
      </c>
      <c r="S917" s="659">
        <f>Annual!S932</f>
        <v>100</v>
      </c>
      <c r="U917" s="86"/>
      <c r="V917" s="86"/>
      <c r="W917" s="86"/>
      <c r="X917" s="86"/>
      <c r="Y917" s="86"/>
      <c r="Z917" s="86"/>
      <c r="AA917" s="86"/>
      <c r="AB917" s="86"/>
      <c r="AC917" s="86"/>
      <c r="AD917" s="86"/>
      <c r="AE917" s="16"/>
      <c r="AF917" s="8"/>
      <c r="AG917"/>
      <c r="AH917"/>
      <c r="AI917"/>
      <c r="AJ917"/>
      <c r="AK917"/>
      <c r="AL917"/>
      <c r="AM917"/>
      <c r="AN917"/>
      <c r="AO917"/>
      <c r="AP917"/>
      <c r="AQ917"/>
      <c r="AR917"/>
      <c r="AS917"/>
      <c r="AT917"/>
      <c r="AU917"/>
      <c r="AV917"/>
      <c r="AW917"/>
      <c r="AX917"/>
      <c r="AY917"/>
      <c r="AZ917"/>
      <c r="BA917"/>
      <c r="BB917"/>
      <c r="BC917"/>
      <c r="BD917"/>
      <c r="BE917"/>
      <c r="BF917"/>
    </row>
    <row r="918" spans="1:62" s="104" customFormat="1" ht="13.4" hidden="1" customHeight="1" outlineLevel="2" x14ac:dyDescent="0.35">
      <c r="A918" s="102"/>
      <c r="B918" s="95"/>
      <c r="C918" s="17"/>
      <c r="D918" s="17"/>
      <c r="E918" s="17"/>
      <c r="F918" s="13"/>
      <c r="G918" s="86"/>
      <c r="H918" s="86"/>
      <c r="I918" s="99"/>
      <c r="J918" s="99" t="s">
        <v>109</v>
      </c>
      <c r="K918" s="659">
        <f>Annual!K933</f>
        <v>100</v>
      </c>
      <c r="L918" s="659">
        <f>Annual!L933</f>
        <v>100</v>
      </c>
      <c r="M918" s="659">
        <f>Annual!M933</f>
        <v>100</v>
      </c>
      <c r="N918" s="659">
        <f>Annual!N933</f>
        <v>100</v>
      </c>
      <c r="O918" s="659">
        <f>Annual!O933</f>
        <v>100</v>
      </c>
      <c r="P918" s="659">
        <f>Annual!P933</f>
        <v>100</v>
      </c>
      <c r="Q918" s="659">
        <f>Annual!Q933</f>
        <v>100</v>
      </c>
      <c r="R918" s="659">
        <f>Annual!R933</f>
        <v>100</v>
      </c>
      <c r="S918" s="659">
        <f>Annual!S933</f>
        <v>100</v>
      </c>
      <c r="U918" s="86"/>
      <c r="V918" s="86"/>
      <c r="W918" s="86"/>
      <c r="X918" s="86"/>
      <c r="Y918" s="86"/>
      <c r="Z918" s="86"/>
      <c r="AA918" s="86"/>
      <c r="AB918" s="86"/>
      <c r="AC918" s="86"/>
      <c r="AD918" s="86"/>
      <c r="AE918" s="16"/>
      <c r="AF918" s="8"/>
      <c r="AG918"/>
      <c r="AH918"/>
      <c r="AI918"/>
      <c r="AJ918"/>
      <c r="AK918"/>
      <c r="AL918"/>
      <c r="AM918"/>
      <c r="AN918"/>
      <c r="AO918"/>
      <c r="AP918"/>
      <c r="AQ918"/>
      <c r="AR918"/>
      <c r="AS918"/>
      <c r="AT918"/>
      <c r="AU918"/>
      <c r="AV918"/>
      <c r="AW918"/>
      <c r="AX918"/>
      <c r="AY918"/>
      <c r="AZ918"/>
      <c r="BA918"/>
      <c r="BB918"/>
      <c r="BC918"/>
      <c r="BD918"/>
      <c r="BE918"/>
      <c r="BF918"/>
    </row>
    <row r="919" spans="1:62" s="104" customFormat="1" ht="13.4" hidden="1" customHeight="1" outlineLevel="2" x14ac:dyDescent="0.35">
      <c r="A919" s="102"/>
      <c r="B919" s="95"/>
      <c r="C919" s="17"/>
      <c r="D919" s="17"/>
      <c r="E919" s="17"/>
      <c r="F919" s="13"/>
      <c r="G919" s="86"/>
      <c r="H919" s="86"/>
      <c r="I919" s="99"/>
      <c r="J919" s="99" t="s">
        <v>110</v>
      </c>
      <c r="K919" s="659">
        <f>Annual!K934</f>
        <v>100</v>
      </c>
      <c r="L919" s="659">
        <f>Annual!L934</f>
        <v>100</v>
      </c>
      <c r="M919" s="659">
        <f>Annual!M934</f>
        <v>100</v>
      </c>
      <c r="N919" s="659">
        <f>Annual!N934</f>
        <v>100</v>
      </c>
      <c r="O919" s="659">
        <f>Annual!O934</f>
        <v>100</v>
      </c>
      <c r="P919" s="659">
        <f>Annual!P934</f>
        <v>100</v>
      </c>
      <c r="Q919" s="659">
        <f>Annual!Q934</f>
        <v>100</v>
      </c>
      <c r="R919" s="659">
        <f>Annual!R934</f>
        <v>100</v>
      </c>
      <c r="S919" s="659">
        <f>Annual!S934</f>
        <v>100</v>
      </c>
      <c r="U919" s="86"/>
      <c r="V919" s="86"/>
      <c r="W919" s="86"/>
      <c r="X919" s="86"/>
      <c r="Y919" s="86"/>
      <c r="Z919" s="86"/>
      <c r="AA919" s="86"/>
      <c r="AB919" s="86"/>
      <c r="AC919" s="86"/>
      <c r="AD919" s="86"/>
      <c r="AE919" s="16"/>
      <c r="AF919" s="8"/>
      <c r="AG919"/>
      <c r="AH919"/>
      <c r="AI919"/>
      <c r="AJ919"/>
      <c r="AK919"/>
      <c r="AL919"/>
      <c r="AM919"/>
      <c r="AN919"/>
      <c r="AO919"/>
      <c r="AP919"/>
      <c r="AQ919"/>
      <c r="AR919"/>
      <c r="AS919"/>
      <c r="AT919"/>
      <c r="AU919"/>
      <c r="AV919"/>
      <c r="AW919"/>
      <c r="AX919"/>
      <c r="AY919"/>
      <c r="AZ919"/>
      <c r="BA919"/>
      <c r="BB919"/>
      <c r="BC919"/>
      <c r="BD919"/>
      <c r="BE919"/>
      <c r="BF919"/>
    </row>
    <row r="920" spans="1:62" s="104" customFormat="1" ht="13.4" hidden="1" customHeight="1" outlineLevel="2" x14ac:dyDescent="0.35">
      <c r="A920" s="102"/>
      <c r="B920" s="95"/>
      <c r="C920" s="17"/>
      <c r="D920" s="17"/>
      <c r="E920" s="17"/>
      <c r="F920" s="13"/>
      <c r="G920" s="86"/>
      <c r="H920" s="86"/>
      <c r="I920" s="99"/>
      <c r="J920" s="99" t="s">
        <v>111</v>
      </c>
      <c r="K920" s="659">
        <f>Annual!K935</f>
        <v>100</v>
      </c>
      <c r="L920" s="659">
        <f>Annual!L935</f>
        <v>100</v>
      </c>
      <c r="M920" s="659">
        <f>Annual!M935</f>
        <v>100</v>
      </c>
      <c r="N920" s="659">
        <f>Annual!N935</f>
        <v>100</v>
      </c>
      <c r="O920" s="659">
        <f>Annual!O935</f>
        <v>100</v>
      </c>
      <c r="P920" s="659">
        <f>Annual!P935</f>
        <v>100</v>
      </c>
      <c r="Q920" s="659">
        <f>Annual!Q935</f>
        <v>100</v>
      </c>
      <c r="R920" s="659">
        <f>Annual!R935</f>
        <v>100</v>
      </c>
      <c r="S920" s="659">
        <f>Annual!S935</f>
        <v>100</v>
      </c>
      <c r="U920" s="86"/>
      <c r="V920" s="86"/>
      <c r="W920" s="86"/>
      <c r="X920" s="86"/>
      <c r="Y920" s="86"/>
      <c r="Z920" s="86"/>
      <c r="AA920" s="86"/>
      <c r="AB920" s="86"/>
      <c r="AC920" s="86"/>
      <c r="AD920" s="86"/>
      <c r="AE920" s="16"/>
      <c r="AF920" s="8"/>
      <c r="AG920"/>
      <c r="AH920"/>
      <c r="AI920"/>
      <c r="AJ920"/>
      <c r="AK920"/>
      <c r="AL920"/>
      <c r="AM920"/>
      <c r="AN920"/>
      <c r="AO920"/>
      <c r="AP920"/>
      <c r="AQ920"/>
      <c r="AR920"/>
      <c r="AS920"/>
      <c r="AT920"/>
      <c r="AU920"/>
      <c r="AV920"/>
      <c r="AW920"/>
      <c r="AX920"/>
      <c r="AY920"/>
      <c r="AZ920"/>
      <c r="BA920"/>
      <c r="BB920"/>
      <c r="BC920"/>
      <c r="BD920"/>
      <c r="BE920"/>
      <c r="BF920"/>
    </row>
    <row r="921" spans="1:62" s="104" customFormat="1" ht="13.4" hidden="1" customHeight="1" outlineLevel="2" x14ac:dyDescent="0.35">
      <c r="A921" s="102"/>
      <c r="B921" s="95"/>
      <c r="C921" s="17"/>
      <c r="D921" s="17"/>
      <c r="E921" s="17"/>
      <c r="F921" s="13"/>
      <c r="G921" s="86"/>
      <c r="H921" s="86"/>
      <c r="I921" s="99"/>
      <c r="J921" s="99" t="s">
        <v>112</v>
      </c>
      <c r="K921" s="659">
        <f>Annual!K936</f>
        <v>1000</v>
      </c>
      <c r="L921" s="659">
        <f>Annual!L936</f>
        <v>1000</v>
      </c>
      <c r="M921" s="659">
        <f>Annual!M936</f>
        <v>1000</v>
      </c>
      <c r="N921" s="659">
        <f>Annual!N936</f>
        <v>1000</v>
      </c>
      <c r="O921" s="659">
        <f>Annual!O936</f>
        <v>1000</v>
      </c>
      <c r="P921" s="659">
        <f>Annual!P936</f>
        <v>1000</v>
      </c>
      <c r="Q921" s="659">
        <f>Annual!Q936</f>
        <v>1000</v>
      </c>
      <c r="R921" s="659">
        <f>Annual!R936</f>
        <v>500</v>
      </c>
      <c r="S921" s="659">
        <f>Annual!S936</f>
        <v>1000</v>
      </c>
      <c r="U921" s="86"/>
      <c r="V921" s="86"/>
      <c r="W921" s="86"/>
      <c r="X921" s="86"/>
      <c r="Y921" s="86"/>
      <c r="Z921" s="86"/>
      <c r="AA921" s="86"/>
      <c r="AB921" s="86"/>
      <c r="AC921" s="86"/>
      <c r="AD921" s="86"/>
      <c r="AE921" s="16"/>
      <c r="AF921" s="8"/>
      <c r="AG921"/>
      <c r="AH921"/>
      <c r="AI921"/>
      <c r="AJ921"/>
      <c r="AK921"/>
      <c r="AL921"/>
      <c r="AM921"/>
      <c r="AN921"/>
      <c r="AO921"/>
      <c r="AP921"/>
      <c r="AQ921"/>
      <c r="AR921"/>
      <c r="AS921"/>
      <c r="AT921"/>
      <c r="AU921"/>
      <c r="AV921"/>
      <c r="AW921"/>
      <c r="AX921"/>
      <c r="AY921"/>
      <c r="AZ921"/>
      <c r="BA921"/>
      <c r="BB921"/>
      <c r="BC921"/>
      <c r="BD921"/>
      <c r="BE921"/>
      <c r="BF921"/>
    </row>
    <row r="922" spans="1:62" s="104" customFormat="1" ht="13.4" hidden="1" customHeight="1" outlineLevel="2" x14ac:dyDescent="0.35">
      <c r="A922" s="102"/>
      <c r="B922" s="95"/>
      <c r="C922" s="17"/>
      <c r="D922" s="17"/>
      <c r="E922" s="17"/>
      <c r="F922" s="13"/>
      <c r="G922" s="86"/>
      <c r="H922" s="86"/>
      <c r="I922" s="99"/>
      <c r="J922" s="99" t="s">
        <v>113</v>
      </c>
      <c r="K922" s="659">
        <f>Annual!K937</f>
        <v>1000</v>
      </c>
      <c r="L922" s="659">
        <f>Annual!L937</f>
        <v>1000</v>
      </c>
      <c r="M922" s="659">
        <f>Annual!M937</f>
        <v>1000</v>
      </c>
      <c r="N922" s="659">
        <f>Annual!N937</f>
        <v>1000</v>
      </c>
      <c r="O922" s="659">
        <f>Annual!O937</f>
        <v>1000</v>
      </c>
      <c r="P922" s="659">
        <f>Annual!P937</f>
        <v>1000</v>
      </c>
      <c r="Q922" s="659">
        <f>Annual!Q937</f>
        <v>1000</v>
      </c>
      <c r="R922" s="659">
        <f>Annual!R937</f>
        <v>500</v>
      </c>
      <c r="S922" s="659">
        <f>Annual!S937</f>
        <v>1000</v>
      </c>
      <c r="U922" s="86"/>
      <c r="V922" s="86"/>
      <c r="W922" s="86"/>
      <c r="X922" s="86"/>
      <c r="Y922" s="86"/>
      <c r="Z922" s="86"/>
      <c r="AA922" s="86"/>
      <c r="AB922" s="86"/>
      <c r="AC922" s="86"/>
      <c r="AD922" s="86"/>
      <c r="AE922" s="16"/>
      <c r="AF922" s="8"/>
      <c r="AG922"/>
      <c r="AH922"/>
      <c r="AI922"/>
      <c r="AJ922"/>
      <c r="AK922"/>
      <c r="AL922"/>
      <c r="AM922"/>
      <c r="AN922"/>
      <c r="AO922"/>
      <c r="AP922"/>
      <c r="AQ922"/>
      <c r="AR922"/>
      <c r="AS922"/>
      <c r="AT922"/>
      <c r="AU922"/>
      <c r="AV922"/>
      <c r="AW922"/>
      <c r="AX922"/>
      <c r="AY922"/>
      <c r="AZ922"/>
      <c r="BA922"/>
      <c r="BB922"/>
      <c r="BC922"/>
      <c r="BD922"/>
      <c r="BE922"/>
      <c r="BF922"/>
    </row>
    <row r="923" spans="1:62" s="104" customFormat="1" ht="13.4" hidden="1" customHeight="1" outlineLevel="2" x14ac:dyDescent="0.35">
      <c r="A923" s="102"/>
      <c r="B923" s="95"/>
      <c r="C923" s="17"/>
      <c r="D923" s="17"/>
      <c r="E923" s="17"/>
      <c r="F923" s="13"/>
      <c r="G923" s="86"/>
      <c r="H923" s="86"/>
      <c r="I923" s="99"/>
      <c r="J923" s="99" t="s">
        <v>114</v>
      </c>
      <c r="K923" s="659">
        <f>Annual!K938</f>
        <v>1000</v>
      </c>
      <c r="L923" s="659">
        <f>Annual!L938</f>
        <v>1000</v>
      </c>
      <c r="M923" s="659">
        <f>Annual!M938</f>
        <v>1000</v>
      </c>
      <c r="N923" s="659">
        <f>Annual!N938</f>
        <v>1000</v>
      </c>
      <c r="O923" s="659">
        <f>Annual!O938</f>
        <v>1000</v>
      </c>
      <c r="P923" s="659">
        <f>Annual!P938</f>
        <v>1000</v>
      </c>
      <c r="Q923" s="659">
        <f>Annual!Q938</f>
        <v>1000</v>
      </c>
      <c r="R923" s="659">
        <f>Annual!R938</f>
        <v>500</v>
      </c>
      <c r="S923" s="659">
        <f>Annual!S938</f>
        <v>1000</v>
      </c>
      <c r="U923" s="86"/>
      <c r="V923" s="86"/>
      <c r="W923" s="86"/>
      <c r="X923" s="86"/>
      <c r="Y923" s="86"/>
      <c r="Z923" s="86"/>
      <c r="AA923" s="86"/>
      <c r="AB923" s="86"/>
      <c r="AC923" s="86"/>
      <c r="AD923" s="86"/>
      <c r="AE923" s="16"/>
      <c r="AF923" s="8"/>
      <c r="AG923"/>
      <c r="AH923"/>
      <c r="AI923"/>
      <c r="AJ923"/>
      <c r="AK923"/>
      <c r="AL923"/>
      <c r="AM923"/>
      <c r="AN923"/>
      <c r="AO923"/>
      <c r="AP923"/>
      <c r="AQ923"/>
      <c r="AR923"/>
      <c r="AS923"/>
      <c r="AT923"/>
      <c r="AU923"/>
      <c r="AV923"/>
      <c r="AW923"/>
      <c r="AX923"/>
      <c r="AY923"/>
      <c r="AZ923"/>
      <c r="BA923"/>
      <c r="BB923"/>
      <c r="BC923"/>
      <c r="BD923"/>
      <c r="BE923"/>
      <c r="BF923"/>
    </row>
    <row r="924" spans="1:62" s="104" customFormat="1" ht="13.4" hidden="1" customHeight="1" outlineLevel="2" x14ac:dyDescent="0.35">
      <c r="A924" s="102"/>
      <c r="B924" s="95"/>
      <c r="C924" s="17"/>
      <c r="D924" s="17"/>
      <c r="E924" s="17"/>
      <c r="F924" s="13"/>
      <c r="G924" s="86"/>
      <c r="H924" s="86"/>
      <c r="I924" s="99"/>
      <c r="J924" s="99" t="s">
        <v>115</v>
      </c>
      <c r="K924" s="659">
        <f>Annual!K939</f>
        <v>1000</v>
      </c>
      <c r="L924" s="659">
        <f>Annual!L939</f>
        <v>1000</v>
      </c>
      <c r="M924" s="659">
        <f>Annual!M939</f>
        <v>1000</v>
      </c>
      <c r="N924" s="659">
        <f>Annual!N939</f>
        <v>1000</v>
      </c>
      <c r="O924" s="659">
        <f>Annual!O939</f>
        <v>1000</v>
      </c>
      <c r="P924" s="659">
        <f>Annual!P939</f>
        <v>1000</v>
      </c>
      <c r="Q924" s="659">
        <f>Annual!Q939</f>
        <v>1000</v>
      </c>
      <c r="R924" s="659">
        <f>Annual!R939</f>
        <v>500</v>
      </c>
      <c r="S924" s="659">
        <f>Annual!S939</f>
        <v>1000</v>
      </c>
      <c r="U924" s="86"/>
      <c r="V924" s="86"/>
      <c r="W924" s="86"/>
      <c r="X924" s="86"/>
      <c r="Y924" s="86"/>
      <c r="Z924" s="86"/>
      <c r="AA924" s="86"/>
      <c r="AB924" s="86"/>
      <c r="AC924" s="86"/>
      <c r="AD924" s="86"/>
      <c r="AE924" s="16"/>
      <c r="AF924" s="8"/>
      <c r="AG924"/>
      <c r="AH924"/>
      <c r="AI924"/>
      <c r="AJ924"/>
      <c r="AK924"/>
      <c r="AL924"/>
      <c r="AM924"/>
      <c r="AN924"/>
      <c r="AO924"/>
      <c r="AP924"/>
      <c r="AQ924"/>
      <c r="AR924"/>
      <c r="AS924"/>
      <c r="AT924"/>
      <c r="AU924"/>
      <c r="AV924"/>
      <c r="AW924"/>
      <c r="AX924"/>
      <c r="AY924"/>
      <c r="AZ924"/>
      <c r="BA924"/>
      <c r="BB924"/>
      <c r="BC924"/>
      <c r="BD924"/>
      <c r="BE924"/>
      <c r="BF924"/>
    </row>
    <row r="925" spans="1:62" s="104" customFormat="1" ht="13.4" hidden="1" customHeight="1" outlineLevel="2" x14ac:dyDescent="0.35">
      <c r="A925" s="102"/>
      <c r="B925" s="95"/>
      <c r="C925" s="17"/>
      <c r="D925" s="17"/>
      <c r="E925" s="17"/>
      <c r="F925" s="13"/>
      <c r="G925" s="86"/>
      <c r="H925" s="86"/>
      <c r="I925" s="99" t="s">
        <v>749</v>
      </c>
      <c r="J925" s="99" t="s">
        <v>342</v>
      </c>
      <c r="K925" s="659">
        <f>Annual!K940</f>
        <v>1000</v>
      </c>
      <c r="L925" s="659">
        <f>Annual!L940</f>
        <v>1000</v>
      </c>
      <c r="M925" s="659">
        <f>Annual!M940</f>
        <v>1000</v>
      </c>
      <c r="N925" s="659">
        <f>Annual!N940</f>
        <v>1000</v>
      </c>
      <c r="O925" s="659">
        <f>Annual!O940</f>
        <v>1000</v>
      </c>
      <c r="P925" s="659">
        <f>Annual!P940</f>
        <v>1000</v>
      </c>
      <c r="Q925" s="659">
        <f>Annual!Q940</f>
        <v>1000</v>
      </c>
      <c r="R925" s="659">
        <f>Annual!R940</f>
        <v>500</v>
      </c>
      <c r="S925" s="659">
        <f>Annual!S940</f>
        <v>1000</v>
      </c>
      <c r="U925" s="86"/>
      <c r="V925" s="86"/>
      <c r="W925" s="86"/>
      <c r="X925" s="86"/>
      <c r="Y925" s="86"/>
      <c r="Z925" s="86"/>
      <c r="AA925" s="86"/>
      <c r="AB925" s="86"/>
      <c r="AC925" s="86"/>
      <c r="AD925" s="86"/>
      <c r="AE925" s="16"/>
      <c r="AF925" s="8"/>
      <c r="AG925"/>
      <c r="AH925"/>
      <c r="AI925"/>
      <c r="AJ925"/>
      <c r="AK925"/>
      <c r="AL925"/>
      <c r="AM925"/>
      <c r="AN925"/>
      <c r="AO925"/>
      <c r="AP925"/>
      <c r="AQ925"/>
      <c r="AR925"/>
      <c r="AS925"/>
      <c r="AT925"/>
      <c r="AU925"/>
      <c r="AV925"/>
      <c r="AW925"/>
      <c r="AX925"/>
      <c r="AY925"/>
      <c r="AZ925"/>
      <c r="BA925"/>
      <c r="BB925"/>
      <c r="BC925"/>
      <c r="BD925"/>
      <c r="BE925"/>
      <c r="BF925"/>
    </row>
    <row r="926" spans="1:62" s="104" customFormat="1" ht="13.4" hidden="1" customHeight="1" outlineLevel="2" x14ac:dyDescent="0.35">
      <c r="A926" s="102"/>
      <c r="B926" s="95"/>
      <c r="C926" s="17"/>
      <c r="D926" s="17"/>
      <c r="E926" s="17"/>
      <c r="F926" s="13"/>
      <c r="G926" s="86"/>
      <c r="H926" s="86"/>
      <c r="I926" s="99"/>
      <c r="J926" s="99" t="s">
        <v>107</v>
      </c>
      <c r="K926" s="659">
        <f>Annual!K941</f>
        <v>50</v>
      </c>
      <c r="L926" s="659">
        <f>Annual!L941</f>
        <v>50</v>
      </c>
      <c r="M926" s="659">
        <f>Annual!M941</f>
        <v>50</v>
      </c>
      <c r="N926" s="659">
        <f>Annual!N941</f>
        <v>50</v>
      </c>
      <c r="O926" s="659">
        <f>Annual!O941</f>
        <v>50</v>
      </c>
      <c r="P926" s="659">
        <f>Annual!P941</f>
        <v>50</v>
      </c>
      <c r="Q926" s="659">
        <f>Annual!Q941</f>
        <v>50</v>
      </c>
      <c r="R926" s="659">
        <f>Annual!R941</f>
        <v>50</v>
      </c>
      <c r="S926" s="659">
        <f>Annual!S941</f>
        <v>50</v>
      </c>
      <c r="U926" s="86"/>
      <c r="V926" s="86"/>
      <c r="W926" s="86"/>
      <c r="X926" s="86"/>
      <c r="Y926" s="86"/>
      <c r="Z926" s="86"/>
      <c r="AA926" s="86"/>
      <c r="AB926" s="86"/>
      <c r="AC926" s="86"/>
      <c r="AD926" s="86"/>
      <c r="AE926" s="16"/>
      <c r="AF926" s="8"/>
      <c r="AG926"/>
      <c r="AH926"/>
      <c r="AI926"/>
      <c r="AJ926"/>
      <c r="AK926"/>
      <c r="AL926"/>
      <c r="AM926"/>
      <c r="AN926"/>
      <c r="AO926"/>
      <c r="AP926"/>
      <c r="AQ926"/>
      <c r="AR926"/>
      <c r="AS926"/>
      <c r="AT926"/>
      <c r="AU926"/>
      <c r="AV926"/>
      <c r="AW926"/>
      <c r="AX926"/>
      <c r="AY926"/>
      <c r="AZ926"/>
      <c r="BA926"/>
      <c r="BB926"/>
      <c r="BC926"/>
      <c r="BD926"/>
      <c r="BE926"/>
      <c r="BF926"/>
    </row>
    <row r="927" spans="1:62" s="104" customFormat="1" ht="13.4" hidden="1" customHeight="1" outlineLevel="2" x14ac:dyDescent="0.35">
      <c r="A927" s="102"/>
      <c r="B927" s="95"/>
      <c r="C927" s="17"/>
      <c r="D927" s="17"/>
      <c r="E927" s="17"/>
      <c r="F927" s="13"/>
      <c r="G927" s="86"/>
      <c r="H927" s="86"/>
      <c r="I927" s="99"/>
      <c r="J927" s="99" t="s">
        <v>108</v>
      </c>
      <c r="K927" s="659">
        <f>Annual!K942</f>
        <v>100</v>
      </c>
      <c r="L927" s="659">
        <f>Annual!L942</f>
        <v>100</v>
      </c>
      <c r="M927" s="659">
        <f>Annual!M942</f>
        <v>100</v>
      </c>
      <c r="N927" s="659">
        <f>Annual!N942</f>
        <v>100</v>
      </c>
      <c r="O927" s="659">
        <f>Annual!O942</f>
        <v>100</v>
      </c>
      <c r="P927" s="659">
        <f>Annual!P942</f>
        <v>100</v>
      </c>
      <c r="Q927" s="659">
        <f>Annual!Q942</f>
        <v>100</v>
      </c>
      <c r="R927" s="659">
        <f>Annual!R942</f>
        <v>100</v>
      </c>
      <c r="S927" s="659">
        <f>Annual!S942</f>
        <v>100</v>
      </c>
      <c r="U927" s="86"/>
      <c r="V927" s="86"/>
      <c r="W927" s="86"/>
      <c r="X927" s="86"/>
      <c r="Y927" s="86"/>
      <c r="Z927" s="86"/>
      <c r="AA927" s="86"/>
      <c r="AB927" s="86"/>
      <c r="AC927" s="86"/>
      <c r="AD927" s="86"/>
      <c r="AE927" s="16"/>
      <c r="AF927" s="8"/>
      <c r="AG927"/>
      <c r="AH927"/>
      <c r="AI927"/>
      <c r="AJ927"/>
      <c r="AK927"/>
      <c r="AL927"/>
      <c r="AM927"/>
      <c r="AN927"/>
      <c r="AO927"/>
      <c r="AP927"/>
      <c r="AQ927"/>
      <c r="AR927"/>
      <c r="AS927"/>
      <c r="AT927"/>
      <c r="AU927"/>
      <c r="AV927"/>
      <c r="AW927"/>
      <c r="AX927"/>
      <c r="AY927"/>
      <c r="AZ927"/>
      <c r="BA927"/>
      <c r="BB927"/>
      <c r="BC927"/>
      <c r="BD927"/>
      <c r="BE927"/>
      <c r="BF927"/>
    </row>
    <row r="928" spans="1:62" s="104" customFormat="1" ht="13.4" hidden="1" customHeight="1" outlineLevel="2" x14ac:dyDescent="0.35">
      <c r="A928" s="102"/>
      <c r="B928" s="95"/>
      <c r="C928" s="17"/>
      <c r="D928" s="17"/>
      <c r="E928" s="17"/>
      <c r="F928" s="13"/>
      <c r="G928" s="86"/>
      <c r="H928" s="86"/>
      <c r="I928" s="99"/>
      <c r="J928" s="99" t="s">
        <v>109</v>
      </c>
      <c r="K928" s="659">
        <f>Annual!K943</f>
        <v>100</v>
      </c>
      <c r="L928" s="659">
        <f>Annual!L943</f>
        <v>100</v>
      </c>
      <c r="M928" s="659">
        <f>Annual!M943</f>
        <v>100</v>
      </c>
      <c r="N928" s="659">
        <f>Annual!N943</f>
        <v>100</v>
      </c>
      <c r="O928" s="659">
        <f>Annual!O943</f>
        <v>100</v>
      </c>
      <c r="P928" s="659">
        <f>Annual!P943</f>
        <v>100</v>
      </c>
      <c r="Q928" s="659">
        <f>Annual!Q943</f>
        <v>100</v>
      </c>
      <c r="R928" s="659">
        <f>Annual!R943</f>
        <v>100</v>
      </c>
      <c r="S928" s="659">
        <f>Annual!S943</f>
        <v>100</v>
      </c>
      <c r="U928" s="86"/>
      <c r="V928" s="86"/>
      <c r="W928" s="86"/>
      <c r="X928" s="86"/>
      <c r="Y928" s="86"/>
      <c r="Z928" s="86"/>
      <c r="AA928" s="86"/>
      <c r="AB928" s="86"/>
      <c r="AC928" s="86"/>
      <c r="AD928" s="86"/>
      <c r="AE928" s="16"/>
      <c r="AF928" s="8"/>
      <c r="AG928"/>
      <c r="AH928"/>
      <c r="AI928"/>
      <c r="AJ928"/>
      <c r="AK928"/>
      <c r="AL928"/>
      <c r="AM928"/>
      <c r="AN928"/>
      <c r="AO928"/>
      <c r="AP928"/>
      <c r="AQ928"/>
      <c r="AR928"/>
      <c r="AS928"/>
      <c r="AT928"/>
      <c r="AU928"/>
      <c r="AV928"/>
      <c r="AW928"/>
      <c r="AX928"/>
      <c r="AY928"/>
      <c r="AZ928"/>
      <c r="BA928"/>
      <c r="BB928"/>
      <c r="BC928"/>
      <c r="BD928"/>
      <c r="BE928"/>
      <c r="BF928"/>
    </row>
    <row r="929" spans="1:58" s="104" customFormat="1" ht="13.4" hidden="1" customHeight="1" outlineLevel="2" x14ac:dyDescent="0.35">
      <c r="A929" s="102"/>
      <c r="B929" s="95"/>
      <c r="C929" s="17"/>
      <c r="D929" s="17"/>
      <c r="E929" s="17"/>
      <c r="F929" s="13"/>
      <c r="G929" s="86"/>
      <c r="H929" s="86"/>
      <c r="I929" s="99"/>
      <c r="J929" s="99" t="s">
        <v>110</v>
      </c>
      <c r="K929" s="659">
        <f>Annual!K944</f>
        <v>100</v>
      </c>
      <c r="L929" s="659">
        <f>Annual!L944</f>
        <v>100</v>
      </c>
      <c r="M929" s="659">
        <f>Annual!M944</f>
        <v>100</v>
      </c>
      <c r="N929" s="659">
        <f>Annual!N944</f>
        <v>100</v>
      </c>
      <c r="O929" s="659">
        <f>Annual!O944</f>
        <v>100</v>
      </c>
      <c r="P929" s="659">
        <f>Annual!P944</f>
        <v>100</v>
      </c>
      <c r="Q929" s="659">
        <f>Annual!Q944</f>
        <v>100</v>
      </c>
      <c r="R929" s="659">
        <f>Annual!R944</f>
        <v>100</v>
      </c>
      <c r="S929" s="659">
        <f>Annual!S944</f>
        <v>100</v>
      </c>
      <c r="U929" s="86"/>
      <c r="V929" s="86"/>
      <c r="W929" s="86"/>
      <c r="X929" s="86"/>
      <c r="Y929" s="86"/>
      <c r="Z929" s="86"/>
      <c r="AA929" s="86"/>
      <c r="AB929" s="86"/>
      <c r="AC929" s="86"/>
      <c r="AD929" s="86"/>
      <c r="AE929" s="16"/>
      <c r="AF929" s="8"/>
      <c r="AG929"/>
      <c r="AH929"/>
      <c r="AI929"/>
      <c r="AJ929"/>
      <c r="AK929"/>
      <c r="AL929"/>
      <c r="AM929"/>
      <c r="AN929"/>
      <c r="AO929"/>
      <c r="AP929"/>
      <c r="AQ929"/>
      <c r="AR929"/>
      <c r="AS929"/>
      <c r="AT929"/>
      <c r="AU929"/>
      <c r="AV929"/>
      <c r="AW929"/>
      <c r="AX929"/>
      <c r="AY929"/>
      <c r="AZ929"/>
      <c r="BA929"/>
      <c r="BB929"/>
      <c r="BC929"/>
      <c r="BD929"/>
      <c r="BE929"/>
      <c r="BF929"/>
    </row>
    <row r="930" spans="1:58" s="104" customFormat="1" ht="13.4" hidden="1" customHeight="1" outlineLevel="2" x14ac:dyDescent="0.35">
      <c r="A930" s="102"/>
      <c r="B930" s="95"/>
      <c r="C930" s="17"/>
      <c r="D930" s="17"/>
      <c r="E930" s="17"/>
      <c r="F930" s="13"/>
      <c r="G930" s="86"/>
      <c r="H930" s="86"/>
      <c r="I930" s="99"/>
      <c r="J930" s="99" t="s">
        <v>111</v>
      </c>
      <c r="K930" s="659">
        <f>Annual!K945</f>
        <v>100</v>
      </c>
      <c r="L930" s="659">
        <f>Annual!L945</f>
        <v>100</v>
      </c>
      <c r="M930" s="659">
        <f>Annual!M945</f>
        <v>100</v>
      </c>
      <c r="N930" s="659">
        <f>Annual!N945</f>
        <v>100</v>
      </c>
      <c r="O930" s="659">
        <f>Annual!O945</f>
        <v>100</v>
      </c>
      <c r="P930" s="659">
        <f>Annual!P945</f>
        <v>100</v>
      </c>
      <c r="Q930" s="659">
        <f>Annual!Q945</f>
        <v>100</v>
      </c>
      <c r="R930" s="659">
        <f>Annual!R945</f>
        <v>100</v>
      </c>
      <c r="S930" s="659">
        <f>Annual!S945</f>
        <v>100</v>
      </c>
      <c r="U930" s="86"/>
      <c r="V930" s="86"/>
      <c r="W930" s="86"/>
      <c r="X930" s="86"/>
      <c r="Y930" s="86"/>
      <c r="Z930" s="86"/>
      <c r="AA930" s="86"/>
      <c r="AB930" s="86"/>
      <c r="AC930" s="86"/>
      <c r="AD930" s="86"/>
      <c r="AE930" s="16"/>
      <c r="AF930" s="8"/>
      <c r="AG930"/>
      <c r="AH930"/>
      <c r="AI930"/>
      <c r="AJ930"/>
      <c r="AK930"/>
      <c r="AL930"/>
      <c r="AM930"/>
      <c r="AN930"/>
      <c r="AO930"/>
      <c r="AP930"/>
      <c r="AQ930"/>
      <c r="AR930"/>
      <c r="AS930"/>
      <c r="AT930"/>
      <c r="AU930"/>
      <c r="AV930"/>
      <c r="AW930"/>
      <c r="AX930"/>
      <c r="AY930"/>
      <c r="AZ930"/>
      <c r="BA930"/>
      <c r="BB930"/>
      <c r="BC930"/>
      <c r="BD930"/>
      <c r="BE930"/>
      <c r="BF930"/>
    </row>
    <row r="931" spans="1:58" s="104" customFormat="1" ht="13.4" hidden="1" customHeight="1" outlineLevel="2" x14ac:dyDescent="0.35">
      <c r="A931" s="102"/>
      <c r="B931" s="95"/>
      <c r="C931" s="17"/>
      <c r="D931" s="17"/>
      <c r="E931" s="17"/>
      <c r="F931" s="13"/>
      <c r="G931" s="86"/>
      <c r="H931" s="86"/>
      <c r="I931" s="99"/>
      <c r="J931" s="99" t="s">
        <v>112</v>
      </c>
      <c r="K931" s="659">
        <f>Annual!K946</f>
        <v>1000</v>
      </c>
      <c r="L931" s="659">
        <f>Annual!L946</f>
        <v>1000</v>
      </c>
      <c r="M931" s="659">
        <f>Annual!M946</f>
        <v>1000</v>
      </c>
      <c r="N931" s="659">
        <f>Annual!N946</f>
        <v>1000</v>
      </c>
      <c r="O931" s="659">
        <f>Annual!O946</f>
        <v>1000</v>
      </c>
      <c r="P931" s="659">
        <f>Annual!P946</f>
        <v>1000</v>
      </c>
      <c r="Q931" s="659">
        <f>Annual!Q946</f>
        <v>1000</v>
      </c>
      <c r="R931" s="659">
        <f>Annual!R946</f>
        <v>500</v>
      </c>
      <c r="S931" s="659">
        <f>Annual!S946</f>
        <v>1000</v>
      </c>
      <c r="U931" s="86"/>
      <c r="V931" s="86"/>
      <c r="W931" s="86"/>
      <c r="X931" s="86"/>
      <c r="Y931" s="86"/>
      <c r="Z931" s="86"/>
      <c r="AA931" s="86"/>
      <c r="AB931" s="86"/>
      <c r="AC931" s="86"/>
      <c r="AD931" s="86"/>
      <c r="AE931" s="16"/>
      <c r="AF931" s="8"/>
      <c r="AG931"/>
      <c r="AH931"/>
      <c r="AI931"/>
      <c r="AJ931"/>
      <c r="AK931"/>
      <c r="AL931"/>
      <c r="AM931"/>
      <c r="AN931"/>
      <c r="AO931"/>
      <c r="AP931"/>
      <c r="AQ931"/>
      <c r="AR931"/>
      <c r="AS931"/>
      <c r="AT931"/>
      <c r="AU931"/>
      <c r="AV931"/>
      <c r="AW931"/>
      <c r="AX931"/>
      <c r="AY931"/>
      <c r="AZ931"/>
      <c r="BA931"/>
      <c r="BB931"/>
      <c r="BC931"/>
      <c r="BD931"/>
      <c r="BE931"/>
      <c r="BF931"/>
    </row>
    <row r="932" spans="1:58" s="104" customFormat="1" ht="13.4" hidden="1" customHeight="1" outlineLevel="2" x14ac:dyDescent="0.35">
      <c r="A932" s="102"/>
      <c r="B932" s="95"/>
      <c r="C932" s="17"/>
      <c r="D932" s="17"/>
      <c r="E932" s="17"/>
      <c r="F932" s="13"/>
      <c r="G932" s="86"/>
      <c r="H932" s="86"/>
      <c r="I932" s="99"/>
      <c r="J932" s="99" t="s">
        <v>113</v>
      </c>
      <c r="K932" s="659">
        <f>Annual!K947</f>
        <v>1000</v>
      </c>
      <c r="L932" s="659">
        <f>Annual!L947</f>
        <v>1000</v>
      </c>
      <c r="M932" s="659">
        <f>Annual!M947</f>
        <v>1000</v>
      </c>
      <c r="N932" s="659">
        <f>Annual!N947</f>
        <v>1000</v>
      </c>
      <c r="O932" s="659">
        <f>Annual!O947</f>
        <v>1000</v>
      </c>
      <c r="P932" s="659">
        <f>Annual!P947</f>
        <v>1000</v>
      </c>
      <c r="Q932" s="659">
        <f>Annual!Q947</f>
        <v>1000</v>
      </c>
      <c r="R932" s="659">
        <f>Annual!R947</f>
        <v>500</v>
      </c>
      <c r="S932" s="659">
        <f>Annual!S947</f>
        <v>1000</v>
      </c>
      <c r="U932" s="86"/>
      <c r="V932" s="86"/>
      <c r="W932" s="86"/>
      <c r="X932" s="86"/>
      <c r="Y932" s="86"/>
      <c r="Z932" s="86"/>
      <c r="AA932" s="86"/>
      <c r="AB932" s="86"/>
      <c r="AC932" s="86"/>
      <c r="AD932" s="86"/>
      <c r="AE932" s="16"/>
      <c r="AF932" s="8"/>
      <c r="AG932"/>
      <c r="AH932"/>
      <c r="AI932"/>
      <c r="AJ932"/>
      <c r="AK932"/>
      <c r="AL932"/>
      <c r="AM932"/>
      <c r="AN932"/>
      <c r="AO932"/>
      <c r="AP932"/>
      <c r="AQ932"/>
      <c r="AR932"/>
      <c r="AS932"/>
      <c r="AT932"/>
      <c r="AU932"/>
      <c r="AV932"/>
      <c r="AW932"/>
      <c r="AX932"/>
      <c r="AY932"/>
      <c r="AZ932"/>
      <c r="BA932"/>
      <c r="BB932"/>
      <c r="BC932"/>
      <c r="BD932"/>
      <c r="BE932"/>
      <c r="BF932"/>
    </row>
    <row r="933" spans="1:58" s="104" customFormat="1" ht="13.4" hidden="1" customHeight="1" outlineLevel="2" x14ac:dyDescent="0.35">
      <c r="A933" s="102"/>
      <c r="B933" s="95"/>
      <c r="C933" s="17"/>
      <c r="D933" s="17"/>
      <c r="E933" s="17"/>
      <c r="F933" s="13"/>
      <c r="G933" s="86"/>
      <c r="H933" s="86"/>
      <c r="I933" s="99"/>
      <c r="J933" s="99" t="s">
        <v>114</v>
      </c>
      <c r="K933" s="659">
        <f>Annual!K948</f>
        <v>1000</v>
      </c>
      <c r="L933" s="659">
        <f>Annual!L948</f>
        <v>1000</v>
      </c>
      <c r="M933" s="659">
        <f>Annual!M948</f>
        <v>1000</v>
      </c>
      <c r="N933" s="659">
        <f>Annual!N948</f>
        <v>1000</v>
      </c>
      <c r="O933" s="659">
        <f>Annual!O948</f>
        <v>1000</v>
      </c>
      <c r="P933" s="659">
        <f>Annual!P948</f>
        <v>1000</v>
      </c>
      <c r="Q933" s="659">
        <f>Annual!Q948</f>
        <v>1000</v>
      </c>
      <c r="R933" s="659">
        <f>Annual!R948</f>
        <v>500</v>
      </c>
      <c r="S933" s="659">
        <f>Annual!S948</f>
        <v>1000</v>
      </c>
      <c r="U933" s="86"/>
      <c r="V933" s="86"/>
      <c r="W933" s="86"/>
      <c r="X933" s="86"/>
      <c r="Y933" s="86"/>
      <c r="Z933" s="86"/>
      <c r="AA933" s="86"/>
      <c r="AB933" s="86"/>
      <c r="AC933" s="86"/>
      <c r="AD933" s="86"/>
      <c r="AE933" s="16"/>
      <c r="AF933" s="8"/>
      <c r="AG933"/>
      <c r="AH933"/>
      <c r="AI933"/>
      <c r="AJ933"/>
      <c r="AK933"/>
      <c r="AL933"/>
      <c r="AM933"/>
      <c r="AN933"/>
      <c r="AO933"/>
      <c r="AP933"/>
      <c r="AQ933"/>
      <c r="AR933"/>
      <c r="AS933"/>
      <c r="AT933"/>
      <c r="AU933"/>
      <c r="AV933"/>
      <c r="AW933"/>
      <c r="AX933"/>
      <c r="AY933"/>
      <c r="AZ933"/>
      <c r="BA933"/>
      <c r="BB933"/>
      <c r="BC933"/>
      <c r="BD933"/>
      <c r="BE933"/>
      <c r="BF933"/>
    </row>
    <row r="934" spans="1:58" s="104" customFormat="1" ht="13.4" hidden="1" customHeight="1" outlineLevel="2" x14ac:dyDescent="0.35">
      <c r="A934" s="102"/>
      <c r="B934" s="95"/>
      <c r="C934" s="17"/>
      <c r="D934" s="17"/>
      <c r="E934" s="17"/>
      <c r="F934" s="13"/>
      <c r="G934" s="86"/>
      <c r="H934" s="86"/>
      <c r="I934" s="99"/>
      <c r="J934" s="99" t="s">
        <v>115</v>
      </c>
      <c r="K934" s="659">
        <f>Annual!K949</f>
        <v>1000</v>
      </c>
      <c r="L934" s="659">
        <f>Annual!L949</f>
        <v>1000</v>
      </c>
      <c r="M934" s="659">
        <f>Annual!M949</f>
        <v>1000</v>
      </c>
      <c r="N934" s="659">
        <f>Annual!N949</f>
        <v>1000</v>
      </c>
      <c r="O934" s="659">
        <f>Annual!O949</f>
        <v>1000</v>
      </c>
      <c r="P934" s="659">
        <f>Annual!P949</f>
        <v>1000</v>
      </c>
      <c r="Q934" s="659">
        <f>Annual!Q949</f>
        <v>1000</v>
      </c>
      <c r="R934" s="659">
        <f>Annual!R949</f>
        <v>500</v>
      </c>
      <c r="S934" s="659">
        <f>Annual!S949</f>
        <v>1000</v>
      </c>
      <c r="U934" s="86"/>
      <c r="V934" s="86"/>
      <c r="W934" s="86"/>
      <c r="X934" s="86"/>
      <c r="Y934" s="86"/>
      <c r="Z934" s="86"/>
      <c r="AA934" s="86"/>
      <c r="AB934" s="86"/>
      <c r="AC934" s="86"/>
      <c r="AD934" s="86"/>
      <c r="AE934" s="16"/>
      <c r="AF934" s="8"/>
      <c r="AG934"/>
      <c r="AH934"/>
      <c r="AI934"/>
      <c r="AJ934"/>
      <c r="AK934"/>
      <c r="AL934"/>
      <c r="AM934"/>
      <c r="AN934"/>
      <c r="AO934"/>
      <c r="AP934"/>
      <c r="AQ934"/>
      <c r="AR934"/>
      <c r="AS934"/>
      <c r="AT934"/>
      <c r="AU934"/>
      <c r="AV934"/>
      <c r="AW934"/>
      <c r="AX934"/>
      <c r="AY934"/>
      <c r="AZ934"/>
      <c r="BA934"/>
      <c r="BB934"/>
      <c r="BC934"/>
      <c r="BD934"/>
      <c r="BE934"/>
      <c r="BF934"/>
    </row>
    <row r="935" spans="1:58" s="104" customFormat="1" ht="13.4" hidden="1" customHeight="1" outlineLevel="2" x14ac:dyDescent="0.35">
      <c r="A935" s="102"/>
      <c r="B935" s="95"/>
      <c r="C935" s="17"/>
      <c r="D935" s="17"/>
      <c r="E935" s="17"/>
      <c r="F935" s="13"/>
      <c r="G935" s="86"/>
      <c r="H935" s="86"/>
      <c r="I935" s="99" t="s">
        <v>750</v>
      </c>
      <c r="J935" s="99" t="s">
        <v>342</v>
      </c>
      <c r="K935" s="659">
        <f>Annual!K950</f>
        <v>1000</v>
      </c>
      <c r="L935" s="659">
        <f>Annual!L950</f>
        <v>1000</v>
      </c>
      <c r="M935" s="659">
        <f>Annual!M950</f>
        <v>1000</v>
      </c>
      <c r="N935" s="659">
        <f>Annual!N950</f>
        <v>1000</v>
      </c>
      <c r="O935" s="659">
        <f>Annual!O950</f>
        <v>1000</v>
      </c>
      <c r="P935" s="659">
        <f>Annual!P950</f>
        <v>1000</v>
      </c>
      <c r="Q935" s="659">
        <f>Annual!Q950</f>
        <v>1000</v>
      </c>
      <c r="R935" s="659">
        <f>Annual!R950</f>
        <v>500</v>
      </c>
      <c r="S935" s="659">
        <f>Annual!S950</f>
        <v>1000</v>
      </c>
      <c r="U935" s="86"/>
      <c r="V935" s="86"/>
      <c r="W935" s="86"/>
      <c r="X935" s="86"/>
      <c r="Y935" s="86"/>
      <c r="Z935" s="86"/>
      <c r="AA935" s="86"/>
      <c r="AB935" s="86"/>
      <c r="AC935" s="86"/>
      <c r="AD935" s="86"/>
      <c r="AE935" s="16"/>
      <c r="AF935" s="8"/>
      <c r="AG935"/>
      <c r="AH935"/>
      <c r="AI935"/>
      <c r="AJ935"/>
      <c r="AK935"/>
      <c r="AL935"/>
      <c r="AM935"/>
      <c r="AN935"/>
      <c r="AO935"/>
      <c r="AP935"/>
      <c r="AQ935"/>
      <c r="AR935"/>
      <c r="AS935"/>
      <c r="AT935"/>
      <c r="AU935"/>
      <c r="AV935"/>
      <c r="AW935"/>
      <c r="AX935"/>
      <c r="AY935"/>
      <c r="AZ935"/>
      <c r="BA935"/>
      <c r="BB935"/>
      <c r="BC935"/>
      <c r="BD935"/>
      <c r="BE935"/>
      <c r="BF935"/>
    </row>
    <row r="936" spans="1:58" s="104" customFormat="1" ht="13.4" hidden="1" customHeight="1" outlineLevel="2" x14ac:dyDescent="0.35">
      <c r="A936" s="102"/>
      <c r="B936" s="95"/>
      <c r="C936" s="17"/>
      <c r="D936" s="17"/>
      <c r="E936" s="17"/>
      <c r="F936" s="13"/>
      <c r="G936" s="86"/>
      <c r="H936" s="86"/>
      <c r="I936" s="99"/>
      <c r="J936" s="99" t="s">
        <v>107</v>
      </c>
      <c r="K936" s="659">
        <f>Annual!K951</f>
        <v>50</v>
      </c>
      <c r="L936" s="659">
        <f>Annual!L951</f>
        <v>50</v>
      </c>
      <c r="M936" s="659">
        <f>Annual!M951</f>
        <v>50</v>
      </c>
      <c r="N936" s="659">
        <f>Annual!N951</f>
        <v>50</v>
      </c>
      <c r="O936" s="659">
        <f>Annual!O951</f>
        <v>50</v>
      </c>
      <c r="P936" s="659">
        <f>Annual!P951</f>
        <v>50</v>
      </c>
      <c r="Q936" s="659">
        <f>Annual!Q951</f>
        <v>50</v>
      </c>
      <c r="R936" s="659">
        <f>Annual!R951</f>
        <v>50</v>
      </c>
      <c r="S936" s="659">
        <f>Annual!S951</f>
        <v>50</v>
      </c>
      <c r="U936" s="86"/>
      <c r="V936" s="86"/>
      <c r="W936" s="86"/>
      <c r="X936" s="86"/>
      <c r="Y936" s="86"/>
      <c r="Z936" s="86"/>
      <c r="AA936" s="86"/>
      <c r="AB936" s="86"/>
      <c r="AC936" s="86"/>
      <c r="AD936" s="86"/>
      <c r="AE936" s="16"/>
      <c r="AF936" s="8"/>
      <c r="AG936"/>
      <c r="AH936"/>
      <c r="AI936"/>
      <c r="AJ936"/>
      <c r="AK936"/>
      <c r="AL936"/>
      <c r="AM936"/>
      <c r="AN936"/>
      <c r="AO936"/>
      <c r="AP936"/>
      <c r="AQ936"/>
      <c r="AR936"/>
      <c r="AS936"/>
      <c r="AT936"/>
      <c r="AU936"/>
      <c r="AV936"/>
      <c r="AW936"/>
      <c r="AX936"/>
      <c r="AY936"/>
      <c r="AZ936"/>
      <c r="BA936"/>
      <c r="BB936"/>
      <c r="BC936"/>
      <c r="BD936"/>
      <c r="BE936"/>
      <c r="BF936"/>
    </row>
    <row r="937" spans="1:58" s="104" customFormat="1" ht="13.4" hidden="1" customHeight="1" outlineLevel="2" x14ac:dyDescent="0.35">
      <c r="A937" s="102"/>
      <c r="B937" s="95"/>
      <c r="C937" s="17"/>
      <c r="D937" s="17"/>
      <c r="E937" s="17"/>
      <c r="F937" s="13"/>
      <c r="G937" s="86"/>
      <c r="H937" s="86"/>
      <c r="I937" s="99"/>
      <c r="J937" s="99" t="s">
        <v>108</v>
      </c>
      <c r="K937" s="659">
        <f>Annual!K952</f>
        <v>100</v>
      </c>
      <c r="L937" s="659">
        <f>Annual!L952</f>
        <v>100</v>
      </c>
      <c r="M937" s="659">
        <f>Annual!M952</f>
        <v>100</v>
      </c>
      <c r="N937" s="659">
        <f>Annual!N952</f>
        <v>100</v>
      </c>
      <c r="O937" s="659">
        <f>Annual!O952</f>
        <v>100</v>
      </c>
      <c r="P937" s="659">
        <f>Annual!P952</f>
        <v>100</v>
      </c>
      <c r="Q937" s="659">
        <f>Annual!Q952</f>
        <v>100</v>
      </c>
      <c r="R937" s="659">
        <f>Annual!R952</f>
        <v>100</v>
      </c>
      <c r="S937" s="659">
        <f>Annual!S952</f>
        <v>100</v>
      </c>
      <c r="U937" s="86"/>
      <c r="V937" s="86"/>
      <c r="W937" s="86"/>
      <c r="X937" s="86"/>
      <c r="Y937" s="86"/>
      <c r="Z937" s="86"/>
      <c r="AA937" s="86"/>
      <c r="AB937" s="86"/>
      <c r="AC937" s="86"/>
      <c r="AD937" s="86"/>
      <c r="AE937" s="16"/>
      <c r="AF937" s="8"/>
      <c r="AG937"/>
      <c r="AH937"/>
      <c r="AI937"/>
      <c r="AJ937"/>
      <c r="AK937"/>
      <c r="AL937"/>
      <c r="AM937"/>
      <c r="AN937"/>
      <c r="AO937"/>
      <c r="AP937"/>
      <c r="AQ937"/>
      <c r="AR937"/>
      <c r="AS937"/>
      <c r="AT937"/>
      <c r="AU937"/>
      <c r="AV937"/>
      <c r="AW937"/>
      <c r="AX937"/>
      <c r="AY937"/>
      <c r="AZ937"/>
      <c r="BA937"/>
      <c r="BB937"/>
      <c r="BC937"/>
      <c r="BD937"/>
      <c r="BE937"/>
      <c r="BF937"/>
    </row>
    <row r="938" spans="1:58" s="104" customFormat="1" ht="13.4" hidden="1" customHeight="1" outlineLevel="2" x14ac:dyDescent="0.35">
      <c r="A938" s="102"/>
      <c r="B938" s="95"/>
      <c r="C938" s="17"/>
      <c r="D938" s="17"/>
      <c r="E938" s="17"/>
      <c r="F938" s="13"/>
      <c r="G938" s="86"/>
      <c r="H938" s="86"/>
      <c r="I938" s="99"/>
      <c r="J938" s="99" t="s">
        <v>109</v>
      </c>
      <c r="K938" s="659">
        <f>Annual!K953</f>
        <v>100</v>
      </c>
      <c r="L938" s="659">
        <f>Annual!L953</f>
        <v>100</v>
      </c>
      <c r="M938" s="659">
        <f>Annual!M953</f>
        <v>100</v>
      </c>
      <c r="N938" s="659">
        <f>Annual!N953</f>
        <v>100</v>
      </c>
      <c r="O938" s="659">
        <f>Annual!O953</f>
        <v>100</v>
      </c>
      <c r="P938" s="659">
        <f>Annual!P953</f>
        <v>100</v>
      </c>
      <c r="Q938" s="659">
        <f>Annual!Q953</f>
        <v>100</v>
      </c>
      <c r="R938" s="659">
        <f>Annual!R953</f>
        <v>100</v>
      </c>
      <c r="S938" s="659">
        <f>Annual!S953</f>
        <v>100</v>
      </c>
      <c r="U938" s="86"/>
      <c r="V938" s="86"/>
      <c r="W938" s="86"/>
      <c r="X938" s="86"/>
      <c r="Y938" s="86"/>
      <c r="Z938" s="86"/>
      <c r="AA938" s="86"/>
      <c r="AB938" s="86"/>
      <c r="AC938" s="86"/>
      <c r="AD938" s="86"/>
      <c r="AE938" s="16"/>
      <c r="AF938" s="8"/>
      <c r="AG938"/>
      <c r="AH938"/>
      <c r="AI938"/>
      <c r="AJ938"/>
      <c r="AK938"/>
      <c r="AL938"/>
      <c r="AM938"/>
      <c r="AN938"/>
      <c r="AO938"/>
      <c r="AP938"/>
      <c r="AQ938"/>
      <c r="AR938"/>
      <c r="AS938"/>
      <c r="AT938"/>
      <c r="AU938"/>
      <c r="AV938"/>
      <c r="AW938"/>
      <c r="AX938"/>
      <c r="AY938"/>
      <c r="AZ938"/>
      <c r="BA938"/>
      <c r="BB938"/>
      <c r="BC938"/>
      <c r="BD938"/>
      <c r="BE938"/>
      <c r="BF938"/>
    </row>
    <row r="939" spans="1:58" s="104" customFormat="1" ht="13.4" hidden="1" customHeight="1" outlineLevel="2" x14ac:dyDescent="0.35">
      <c r="A939" s="102"/>
      <c r="B939" s="95"/>
      <c r="C939" s="17"/>
      <c r="D939" s="17"/>
      <c r="E939" s="17"/>
      <c r="F939" s="13"/>
      <c r="G939" s="86"/>
      <c r="H939" s="86"/>
      <c r="I939" s="99"/>
      <c r="J939" s="99" t="s">
        <v>110</v>
      </c>
      <c r="K939" s="659">
        <f>Annual!K954</f>
        <v>100</v>
      </c>
      <c r="L939" s="659">
        <f>Annual!L954</f>
        <v>100</v>
      </c>
      <c r="M939" s="659">
        <f>Annual!M954</f>
        <v>100</v>
      </c>
      <c r="N939" s="659">
        <f>Annual!N954</f>
        <v>100</v>
      </c>
      <c r="O939" s="659">
        <f>Annual!O954</f>
        <v>100</v>
      </c>
      <c r="P939" s="659">
        <f>Annual!P954</f>
        <v>100</v>
      </c>
      <c r="Q939" s="659">
        <f>Annual!Q954</f>
        <v>100</v>
      </c>
      <c r="R939" s="659">
        <f>Annual!R954</f>
        <v>100</v>
      </c>
      <c r="S939" s="659">
        <f>Annual!S954</f>
        <v>100</v>
      </c>
      <c r="U939" s="86"/>
      <c r="V939" s="86"/>
      <c r="W939" s="86"/>
      <c r="X939" s="86"/>
      <c r="Y939" s="86"/>
      <c r="Z939" s="86"/>
      <c r="AA939" s="86"/>
      <c r="AB939" s="86"/>
      <c r="AC939" s="86"/>
      <c r="AD939" s="86"/>
      <c r="AE939" s="16"/>
      <c r="AF939" s="8"/>
      <c r="AG939"/>
      <c r="AH939"/>
      <c r="AI939"/>
      <c r="AJ939"/>
      <c r="AK939"/>
      <c r="AL939"/>
      <c r="AM939"/>
      <c r="AN939"/>
      <c r="AO939"/>
      <c r="AP939"/>
      <c r="AQ939"/>
      <c r="AR939"/>
      <c r="AS939"/>
      <c r="AT939"/>
      <c r="AU939"/>
      <c r="AV939"/>
      <c r="AW939"/>
      <c r="AX939"/>
      <c r="AY939"/>
      <c r="AZ939"/>
      <c r="BA939"/>
      <c r="BB939"/>
      <c r="BC939"/>
      <c r="BD939"/>
      <c r="BE939"/>
      <c r="BF939"/>
    </row>
    <row r="940" spans="1:58" s="104" customFormat="1" ht="13.4" hidden="1" customHeight="1" outlineLevel="2" x14ac:dyDescent="0.35">
      <c r="A940" s="102"/>
      <c r="B940" s="95"/>
      <c r="C940" s="17"/>
      <c r="D940" s="17"/>
      <c r="E940" s="17"/>
      <c r="F940" s="13"/>
      <c r="G940" s="86"/>
      <c r="H940" s="86"/>
      <c r="I940" s="99"/>
      <c r="J940" s="99" t="s">
        <v>111</v>
      </c>
      <c r="K940" s="659">
        <f>Annual!K955</f>
        <v>100</v>
      </c>
      <c r="L940" s="659">
        <f>Annual!L955</f>
        <v>100</v>
      </c>
      <c r="M940" s="659">
        <f>Annual!M955</f>
        <v>100</v>
      </c>
      <c r="N940" s="659">
        <f>Annual!N955</f>
        <v>100</v>
      </c>
      <c r="O940" s="659">
        <f>Annual!O955</f>
        <v>100</v>
      </c>
      <c r="P940" s="659">
        <f>Annual!P955</f>
        <v>100</v>
      </c>
      <c r="Q940" s="659">
        <f>Annual!Q955</f>
        <v>100</v>
      </c>
      <c r="R940" s="659">
        <f>Annual!R955</f>
        <v>100</v>
      </c>
      <c r="S940" s="659">
        <f>Annual!S955</f>
        <v>100</v>
      </c>
      <c r="U940" s="86"/>
      <c r="V940" s="86"/>
      <c r="W940" s="86"/>
      <c r="X940" s="86"/>
      <c r="Y940" s="86"/>
      <c r="Z940" s="86"/>
      <c r="AA940" s="86"/>
      <c r="AB940" s="86"/>
      <c r="AC940" s="86"/>
      <c r="AD940" s="86"/>
      <c r="AE940" s="16"/>
      <c r="AF940" s="8"/>
      <c r="AG940"/>
      <c r="AH940"/>
      <c r="AI940"/>
      <c r="AJ940"/>
      <c r="AK940"/>
      <c r="AL940"/>
      <c r="AM940"/>
      <c r="AN940"/>
      <c r="AO940"/>
      <c r="AP940"/>
      <c r="AQ940"/>
      <c r="AR940"/>
      <c r="AS940"/>
      <c r="AT940"/>
      <c r="AU940"/>
      <c r="AV940"/>
      <c r="AW940"/>
      <c r="AX940"/>
      <c r="AY940"/>
      <c r="AZ940"/>
      <c r="BA940"/>
      <c r="BB940"/>
      <c r="BC940"/>
      <c r="BD940"/>
      <c r="BE940"/>
      <c r="BF940"/>
    </row>
    <row r="941" spans="1:58" s="104" customFormat="1" ht="13.4" hidden="1" customHeight="1" outlineLevel="2" x14ac:dyDescent="0.35">
      <c r="A941" s="102"/>
      <c r="B941" s="95"/>
      <c r="C941" s="17"/>
      <c r="D941" s="17"/>
      <c r="E941" s="17"/>
      <c r="F941" s="13"/>
      <c r="G941" s="86"/>
      <c r="H941" s="86"/>
      <c r="I941" s="99"/>
      <c r="J941" s="99" t="s">
        <v>112</v>
      </c>
      <c r="K941" s="659">
        <f>Annual!K956</f>
        <v>1000</v>
      </c>
      <c r="L941" s="659">
        <f>Annual!L956</f>
        <v>1000</v>
      </c>
      <c r="M941" s="659">
        <f>Annual!M956</f>
        <v>1000</v>
      </c>
      <c r="N941" s="659">
        <f>Annual!N956</f>
        <v>1000</v>
      </c>
      <c r="O941" s="659">
        <f>Annual!O956</f>
        <v>1000</v>
      </c>
      <c r="P941" s="659">
        <f>Annual!P956</f>
        <v>1000</v>
      </c>
      <c r="Q941" s="659">
        <f>Annual!Q956</f>
        <v>1000</v>
      </c>
      <c r="R941" s="659">
        <f>Annual!R956</f>
        <v>500</v>
      </c>
      <c r="S941" s="659">
        <f>Annual!S956</f>
        <v>1000</v>
      </c>
      <c r="U941" s="86"/>
      <c r="V941" s="86"/>
      <c r="W941" s="86"/>
      <c r="X941" s="86"/>
      <c r="Y941" s="86"/>
      <c r="Z941" s="86"/>
      <c r="AA941" s="86"/>
      <c r="AB941" s="86"/>
      <c r="AC941" s="86"/>
      <c r="AD941" s="86"/>
      <c r="AE941" s="16"/>
      <c r="AF941" s="8"/>
      <c r="AG941"/>
      <c r="AH941"/>
      <c r="AI941"/>
      <c r="AJ941"/>
      <c r="AK941"/>
      <c r="AL941"/>
      <c r="AM941"/>
      <c r="AN941"/>
      <c r="AO941"/>
      <c r="AP941"/>
      <c r="AQ941"/>
      <c r="AR941"/>
      <c r="AS941"/>
      <c r="AT941"/>
      <c r="AU941"/>
      <c r="AV941"/>
      <c r="AW941"/>
      <c r="AX941"/>
      <c r="AY941"/>
      <c r="AZ941"/>
      <c r="BA941"/>
      <c r="BB941"/>
      <c r="BC941"/>
      <c r="BD941"/>
      <c r="BE941"/>
      <c r="BF941"/>
    </row>
    <row r="942" spans="1:58" s="104" customFormat="1" ht="13.4" hidden="1" customHeight="1" outlineLevel="2" x14ac:dyDescent="0.35">
      <c r="A942" s="102"/>
      <c r="B942" s="95"/>
      <c r="C942" s="17"/>
      <c r="D942" s="17"/>
      <c r="E942" s="17"/>
      <c r="F942" s="13"/>
      <c r="G942" s="86"/>
      <c r="H942" s="86"/>
      <c r="I942" s="99"/>
      <c r="J942" s="99" t="s">
        <v>113</v>
      </c>
      <c r="K942" s="659">
        <f>Annual!K957</f>
        <v>1000</v>
      </c>
      <c r="L942" s="659">
        <f>Annual!L957</f>
        <v>1000</v>
      </c>
      <c r="M942" s="659">
        <f>Annual!M957</f>
        <v>1000</v>
      </c>
      <c r="N942" s="659">
        <f>Annual!N957</f>
        <v>1000</v>
      </c>
      <c r="O942" s="659">
        <f>Annual!O957</f>
        <v>1000</v>
      </c>
      <c r="P942" s="659">
        <f>Annual!P957</f>
        <v>1000</v>
      </c>
      <c r="Q942" s="659">
        <f>Annual!Q957</f>
        <v>1000</v>
      </c>
      <c r="R942" s="659">
        <f>Annual!R957</f>
        <v>500</v>
      </c>
      <c r="S942" s="659">
        <f>Annual!S957</f>
        <v>1000</v>
      </c>
      <c r="U942" s="86"/>
      <c r="V942" s="86"/>
      <c r="W942" s="86"/>
      <c r="X942" s="86"/>
      <c r="Y942" s="86"/>
      <c r="Z942" s="86"/>
      <c r="AA942" s="86"/>
      <c r="AB942" s="86"/>
      <c r="AC942" s="86"/>
      <c r="AD942" s="86"/>
      <c r="AE942" s="16"/>
      <c r="AF942" s="8"/>
      <c r="AG942"/>
      <c r="AH942"/>
      <c r="AI942"/>
      <c r="AJ942"/>
      <c r="AK942"/>
      <c r="AL942"/>
      <c r="AM942"/>
      <c r="AN942"/>
      <c r="AO942"/>
      <c r="AP942"/>
      <c r="AQ942"/>
      <c r="AR942"/>
      <c r="AS942"/>
      <c r="AT942"/>
      <c r="AU942"/>
      <c r="AV942"/>
      <c r="AW942"/>
      <c r="AX942"/>
      <c r="AY942"/>
      <c r="AZ942"/>
      <c r="BA942"/>
      <c r="BB942"/>
      <c r="BC942"/>
      <c r="BD942"/>
      <c r="BE942"/>
      <c r="BF942"/>
    </row>
    <row r="943" spans="1:58" s="104" customFormat="1" ht="13.4" hidden="1" customHeight="1" outlineLevel="2" x14ac:dyDescent="0.35">
      <c r="A943" s="102"/>
      <c r="B943" s="95"/>
      <c r="C943" s="17"/>
      <c r="D943" s="17"/>
      <c r="E943" s="17"/>
      <c r="F943" s="13"/>
      <c r="G943" s="86"/>
      <c r="H943" s="86"/>
      <c r="I943" s="99"/>
      <c r="J943" s="99" t="s">
        <v>114</v>
      </c>
      <c r="K943" s="659">
        <f>Annual!K958</f>
        <v>1000</v>
      </c>
      <c r="L943" s="659">
        <f>Annual!L958</f>
        <v>1000</v>
      </c>
      <c r="M943" s="659">
        <f>Annual!M958</f>
        <v>1000</v>
      </c>
      <c r="N943" s="659">
        <f>Annual!N958</f>
        <v>1000</v>
      </c>
      <c r="O943" s="659">
        <f>Annual!O958</f>
        <v>1000</v>
      </c>
      <c r="P943" s="659">
        <f>Annual!P958</f>
        <v>1000</v>
      </c>
      <c r="Q943" s="659">
        <f>Annual!Q958</f>
        <v>1000</v>
      </c>
      <c r="R943" s="659">
        <f>Annual!R958</f>
        <v>500</v>
      </c>
      <c r="S943" s="659">
        <f>Annual!S958</f>
        <v>1000</v>
      </c>
      <c r="U943" s="86"/>
      <c r="V943" s="86"/>
      <c r="W943" s="86"/>
      <c r="X943" s="86"/>
      <c r="Y943" s="86"/>
      <c r="Z943" s="86"/>
      <c r="AA943" s="86"/>
      <c r="AB943" s="86"/>
      <c r="AC943" s="86"/>
      <c r="AD943" s="86"/>
      <c r="AE943" s="16"/>
      <c r="AF943" s="8"/>
      <c r="AG943"/>
      <c r="AH943"/>
      <c r="AI943"/>
      <c r="AJ943"/>
      <c r="AK943"/>
      <c r="AL943"/>
      <c r="AM943"/>
      <c r="AN943"/>
      <c r="AO943"/>
      <c r="AP943"/>
      <c r="AQ943"/>
      <c r="AR943"/>
      <c r="AS943"/>
      <c r="AT943"/>
      <c r="AU943"/>
      <c r="AV943"/>
      <c r="AW943"/>
      <c r="AX943"/>
      <c r="AY943"/>
      <c r="AZ943"/>
      <c r="BA943"/>
      <c r="BB943"/>
      <c r="BC943"/>
      <c r="BD943"/>
      <c r="BE943"/>
      <c r="BF943"/>
    </row>
    <row r="944" spans="1:58" s="104" customFormat="1" ht="13.4" hidden="1" customHeight="1" outlineLevel="2" x14ac:dyDescent="0.35">
      <c r="A944" s="102"/>
      <c r="B944" s="95"/>
      <c r="C944" s="17"/>
      <c r="D944" s="17"/>
      <c r="E944" s="17"/>
      <c r="F944" s="13"/>
      <c r="G944" s="86"/>
      <c r="H944" s="86"/>
      <c r="I944" s="99"/>
      <c r="J944" s="99" t="s">
        <v>115</v>
      </c>
      <c r="K944" s="659">
        <f>Annual!K959</f>
        <v>1000</v>
      </c>
      <c r="L944" s="659">
        <f>Annual!L959</f>
        <v>1000</v>
      </c>
      <c r="M944" s="659">
        <f>Annual!M959</f>
        <v>1000</v>
      </c>
      <c r="N944" s="659">
        <f>Annual!N959</f>
        <v>1000</v>
      </c>
      <c r="O944" s="659">
        <f>Annual!O959</f>
        <v>1000</v>
      </c>
      <c r="P944" s="659">
        <f>Annual!P959</f>
        <v>1000</v>
      </c>
      <c r="Q944" s="659">
        <f>Annual!Q959</f>
        <v>1000</v>
      </c>
      <c r="R944" s="659">
        <f>Annual!R959</f>
        <v>500</v>
      </c>
      <c r="S944" s="659">
        <f>Annual!S959</f>
        <v>1000</v>
      </c>
      <c r="U944" s="86"/>
      <c r="V944" s="86"/>
      <c r="W944" s="86"/>
      <c r="X944" s="86"/>
      <c r="Y944" s="86"/>
      <c r="Z944" s="86"/>
      <c r="AA944" s="86"/>
      <c r="AB944" s="86"/>
      <c r="AC944" s="86"/>
      <c r="AD944" s="86"/>
      <c r="AE944" s="16"/>
      <c r="AF944" s="8"/>
      <c r="AG944"/>
      <c r="AH944"/>
      <c r="AI944"/>
      <c r="AJ944"/>
      <c r="AK944"/>
      <c r="AL944"/>
      <c r="AM944"/>
      <c r="AN944"/>
      <c r="AO944"/>
      <c r="AP944"/>
      <c r="AQ944"/>
      <c r="AR944"/>
      <c r="AS944"/>
      <c r="AT944"/>
      <c r="AU944"/>
      <c r="AV944"/>
      <c r="AW944"/>
      <c r="AX944"/>
      <c r="AY944"/>
      <c r="AZ944"/>
      <c r="BA944"/>
      <c r="BB944"/>
      <c r="BC944"/>
      <c r="BD944"/>
      <c r="BE944"/>
      <c r="BF944"/>
    </row>
    <row r="945" spans="1:58" s="104" customFormat="1" ht="13.4" hidden="1" customHeight="1" outlineLevel="2" x14ac:dyDescent="0.35">
      <c r="A945" s="102"/>
      <c r="B945" s="95"/>
      <c r="C945" s="17"/>
      <c r="D945" s="17"/>
      <c r="E945" s="17"/>
      <c r="F945" s="13"/>
      <c r="G945" s="86"/>
      <c r="H945" s="86"/>
      <c r="I945" s="99" t="s">
        <v>751</v>
      </c>
      <c r="J945" s="99" t="s">
        <v>342</v>
      </c>
      <c r="K945" s="659">
        <f>Annual!K960</f>
        <v>1000</v>
      </c>
      <c r="L945" s="659">
        <f>Annual!L960</f>
        <v>1000</v>
      </c>
      <c r="M945" s="659">
        <f>Annual!M960</f>
        <v>1000</v>
      </c>
      <c r="N945" s="659">
        <f>Annual!N960</f>
        <v>1000</v>
      </c>
      <c r="O945" s="659">
        <f>Annual!O960</f>
        <v>1000</v>
      </c>
      <c r="P945" s="659">
        <f>Annual!P960</f>
        <v>1000</v>
      </c>
      <c r="Q945" s="659">
        <f>Annual!Q960</f>
        <v>1000</v>
      </c>
      <c r="R945" s="659">
        <f>Annual!R960</f>
        <v>500</v>
      </c>
      <c r="S945" s="659">
        <f>Annual!S960</f>
        <v>1000</v>
      </c>
      <c r="U945" s="86"/>
      <c r="V945" s="86"/>
      <c r="W945" s="86"/>
      <c r="X945" s="86"/>
      <c r="Y945" s="86"/>
      <c r="Z945" s="86"/>
      <c r="AA945" s="86"/>
      <c r="AB945" s="86"/>
      <c r="AC945" s="86"/>
      <c r="AD945" s="86"/>
      <c r="AE945" s="16"/>
      <c r="AF945" s="8"/>
      <c r="AG945"/>
      <c r="AH945"/>
      <c r="AI945"/>
      <c r="AJ945"/>
      <c r="AK945"/>
      <c r="AL945"/>
      <c r="AM945"/>
      <c r="AN945"/>
      <c r="AO945"/>
      <c r="AP945"/>
      <c r="AQ945"/>
      <c r="AR945"/>
      <c r="AS945"/>
      <c r="AT945"/>
      <c r="AU945"/>
      <c r="AV945"/>
      <c r="AW945"/>
      <c r="AX945"/>
      <c r="AY945"/>
      <c r="AZ945"/>
      <c r="BA945"/>
      <c r="BB945"/>
      <c r="BC945"/>
      <c r="BD945"/>
      <c r="BE945"/>
      <c r="BF945"/>
    </row>
    <row r="946" spans="1:58" s="104" customFormat="1" ht="13.4" hidden="1" customHeight="1" outlineLevel="2" x14ac:dyDescent="0.35">
      <c r="A946" s="102"/>
      <c r="B946" s="95"/>
      <c r="C946" s="17"/>
      <c r="D946" s="17"/>
      <c r="E946" s="17"/>
      <c r="F946" s="13"/>
      <c r="G946" s="86"/>
      <c r="H946" s="86"/>
      <c r="I946" s="99"/>
      <c r="J946" s="99" t="s">
        <v>107</v>
      </c>
      <c r="K946" s="659">
        <f>Annual!K961</f>
        <v>50</v>
      </c>
      <c r="L946" s="659">
        <f>Annual!L961</f>
        <v>50</v>
      </c>
      <c r="M946" s="659">
        <f>Annual!M961</f>
        <v>50</v>
      </c>
      <c r="N946" s="659">
        <f>Annual!N961</f>
        <v>50</v>
      </c>
      <c r="O946" s="659">
        <f>Annual!O961</f>
        <v>50</v>
      </c>
      <c r="P946" s="659">
        <f>Annual!P961</f>
        <v>50</v>
      </c>
      <c r="Q946" s="659">
        <f>Annual!Q961</f>
        <v>50</v>
      </c>
      <c r="R946" s="659">
        <f>Annual!R961</f>
        <v>50</v>
      </c>
      <c r="S946" s="659">
        <f>Annual!S961</f>
        <v>50</v>
      </c>
      <c r="U946" s="86"/>
      <c r="V946" s="86"/>
      <c r="W946" s="86"/>
      <c r="X946" s="86"/>
      <c r="Y946" s="86"/>
      <c r="Z946" s="86"/>
      <c r="AA946" s="86"/>
      <c r="AB946" s="86"/>
      <c r="AC946" s="86"/>
      <c r="AD946" s="86"/>
      <c r="AE946" s="16"/>
      <c r="AF946" s="8"/>
      <c r="AG946"/>
      <c r="AH946"/>
      <c r="AI946"/>
      <c r="AJ946"/>
      <c r="AK946"/>
      <c r="AL946"/>
      <c r="AM946"/>
      <c r="AN946"/>
      <c r="AO946"/>
      <c r="AP946"/>
      <c r="AQ946"/>
      <c r="AR946"/>
      <c r="AS946"/>
      <c r="AT946"/>
      <c r="AU946"/>
      <c r="AV946"/>
      <c r="AW946"/>
      <c r="AX946"/>
      <c r="AY946"/>
      <c r="AZ946"/>
      <c r="BA946"/>
      <c r="BB946"/>
      <c r="BC946"/>
      <c r="BD946"/>
      <c r="BE946"/>
      <c r="BF946"/>
    </row>
    <row r="947" spans="1:58" s="104" customFormat="1" ht="13.4" hidden="1" customHeight="1" outlineLevel="2" x14ac:dyDescent="0.35">
      <c r="A947" s="102"/>
      <c r="B947" s="95"/>
      <c r="C947" s="17"/>
      <c r="D947" s="17"/>
      <c r="E947" s="17"/>
      <c r="F947" s="13"/>
      <c r="G947" s="86"/>
      <c r="H947" s="86"/>
      <c r="I947" s="99"/>
      <c r="J947" s="99" t="s">
        <v>108</v>
      </c>
      <c r="K947" s="659">
        <f>Annual!K962</f>
        <v>100</v>
      </c>
      <c r="L947" s="659">
        <f>Annual!L962</f>
        <v>100</v>
      </c>
      <c r="M947" s="659">
        <f>Annual!M962</f>
        <v>100</v>
      </c>
      <c r="N947" s="659">
        <f>Annual!N962</f>
        <v>100</v>
      </c>
      <c r="O947" s="659">
        <f>Annual!O962</f>
        <v>100</v>
      </c>
      <c r="P947" s="659">
        <f>Annual!P962</f>
        <v>100</v>
      </c>
      <c r="Q947" s="659">
        <f>Annual!Q962</f>
        <v>100</v>
      </c>
      <c r="R947" s="659">
        <f>Annual!R962</f>
        <v>100</v>
      </c>
      <c r="S947" s="659">
        <f>Annual!S962</f>
        <v>100</v>
      </c>
      <c r="U947" s="86"/>
      <c r="V947" s="86"/>
      <c r="W947" s="86"/>
      <c r="X947" s="86"/>
      <c r="Y947" s="86"/>
      <c r="Z947" s="86"/>
      <c r="AA947" s="86"/>
      <c r="AB947" s="86"/>
      <c r="AC947" s="86"/>
      <c r="AD947" s="86"/>
      <c r="AE947" s="16"/>
      <c r="AF947" s="8"/>
      <c r="AG947"/>
      <c r="AH947"/>
      <c r="AI947"/>
      <c r="AJ947"/>
      <c r="AK947"/>
      <c r="AL947"/>
      <c r="AM947"/>
      <c r="AN947"/>
      <c r="AO947"/>
      <c r="AP947"/>
      <c r="AQ947"/>
      <c r="AR947"/>
      <c r="AS947"/>
      <c r="AT947"/>
      <c r="AU947"/>
      <c r="AV947"/>
      <c r="AW947"/>
      <c r="AX947"/>
      <c r="AY947"/>
      <c r="AZ947"/>
      <c r="BA947"/>
      <c r="BB947"/>
      <c r="BC947"/>
      <c r="BD947"/>
      <c r="BE947"/>
      <c r="BF947"/>
    </row>
    <row r="948" spans="1:58" s="104" customFormat="1" ht="13.4" hidden="1" customHeight="1" outlineLevel="2" x14ac:dyDescent="0.35">
      <c r="A948" s="102"/>
      <c r="B948" s="95"/>
      <c r="C948" s="17"/>
      <c r="D948" s="17"/>
      <c r="E948" s="17"/>
      <c r="F948" s="13"/>
      <c r="G948" s="86"/>
      <c r="H948" s="86"/>
      <c r="I948" s="99"/>
      <c r="J948" s="99" t="s">
        <v>109</v>
      </c>
      <c r="K948" s="659">
        <f>Annual!K963</f>
        <v>100</v>
      </c>
      <c r="L948" s="659">
        <f>Annual!L963</f>
        <v>100</v>
      </c>
      <c r="M948" s="659">
        <f>Annual!M963</f>
        <v>100</v>
      </c>
      <c r="N948" s="659">
        <f>Annual!N963</f>
        <v>100</v>
      </c>
      <c r="O948" s="659">
        <f>Annual!O963</f>
        <v>100</v>
      </c>
      <c r="P948" s="659">
        <f>Annual!P963</f>
        <v>100</v>
      </c>
      <c r="Q948" s="659">
        <f>Annual!Q963</f>
        <v>100</v>
      </c>
      <c r="R948" s="659">
        <f>Annual!R963</f>
        <v>100</v>
      </c>
      <c r="S948" s="659">
        <f>Annual!S963</f>
        <v>100</v>
      </c>
      <c r="U948" s="86"/>
      <c r="V948" s="86"/>
      <c r="W948" s="86"/>
      <c r="X948" s="86"/>
      <c r="Y948" s="86"/>
      <c r="Z948" s="86"/>
      <c r="AA948" s="86"/>
      <c r="AB948" s="86"/>
      <c r="AC948" s="86"/>
      <c r="AD948" s="86"/>
      <c r="AE948" s="16"/>
      <c r="AF948" s="8"/>
      <c r="AG948"/>
      <c r="AH948"/>
      <c r="AI948"/>
      <c r="AJ948"/>
      <c r="AK948"/>
      <c r="AL948"/>
      <c r="AM948"/>
      <c r="AN948"/>
      <c r="AO948"/>
      <c r="AP948"/>
      <c r="AQ948"/>
      <c r="AR948"/>
      <c r="AS948"/>
      <c r="AT948"/>
      <c r="AU948"/>
      <c r="AV948"/>
      <c r="AW948"/>
      <c r="AX948"/>
      <c r="AY948"/>
      <c r="AZ948"/>
      <c r="BA948"/>
      <c r="BB948"/>
      <c r="BC948"/>
      <c r="BD948"/>
      <c r="BE948"/>
      <c r="BF948"/>
    </row>
    <row r="949" spans="1:58" s="104" customFormat="1" ht="13.4" hidden="1" customHeight="1" outlineLevel="2" x14ac:dyDescent="0.35">
      <c r="A949" s="102"/>
      <c r="B949" s="95"/>
      <c r="C949" s="17"/>
      <c r="D949" s="17"/>
      <c r="E949" s="17"/>
      <c r="F949" s="13"/>
      <c r="G949" s="86"/>
      <c r="H949" s="86"/>
      <c r="I949" s="99"/>
      <c r="J949" s="99" t="s">
        <v>110</v>
      </c>
      <c r="K949" s="659">
        <f>Annual!K964</f>
        <v>100</v>
      </c>
      <c r="L949" s="659">
        <f>Annual!L964</f>
        <v>100</v>
      </c>
      <c r="M949" s="659">
        <f>Annual!M964</f>
        <v>100</v>
      </c>
      <c r="N949" s="659">
        <f>Annual!N964</f>
        <v>100</v>
      </c>
      <c r="O949" s="659">
        <f>Annual!O964</f>
        <v>100</v>
      </c>
      <c r="P949" s="659">
        <f>Annual!P964</f>
        <v>100</v>
      </c>
      <c r="Q949" s="659">
        <f>Annual!Q964</f>
        <v>100</v>
      </c>
      <c r="R949" s="659">
        <f>Annual!R964</f>
        <v>100</v>
      </c>
      <c r="S949" s="659">
        <f>Annual!S964</f>
        <v>100</v>
      </c>
      <c r="U949" s="86"/>
      <c r="V949" s="86"/>
      <c r="W949" s="86"/>
      <c r="X949" s="86"/>
      <c r="Y949" s="86"/>
      <c r="Z949" s="86"/>
      <c r="AA949" s="86"/>
      <c r="AB949" s="86"/>
      <c r="AC949" s="86"/>
      <c r="AD949" s="86"/>
      <c r="AE949" s="16"/>
      <c r="AF949" s="8"/>
      <c r="AG949"/>
      <c r="AH949"/>
      <c r="AI949"/>
      <c r="AJ949"/>
      <c r="AK949"/>
      <c r="AL949"/>
      <c r="AM949"/>
      <c r="AN949"/>
      <c r="AO949"/>
      <c r="AP949"/>
      <c r="AQ949"/>
      <c r="AR949"/>
      <c r="AS949"/>
      <c r="AT949"/>
      <c r="AU949"/>
      <c r="AV949"/>
      <c r="AW949"/>
      <c r="AX949"/>
      <c r="AY949"/>
      <c r="AZ949"/>
      <c r="BA949"/>
      <c r="BB949"/>
      <c r="BC949"/>
      <c r="BD949"/>
      <c r="BE949"/>
      <c r="BF949"/>
    </row>
    <row r="950" spans="1:58" s="104" customFormat="1" ht="13.4" hidden="1" customHeight="1" outlineLevel="2" x14ac:dyDescent="0.35">
      <c r="A950" s="102"/>
      <c r="B950" s="95"/>
      <c r="C950" s="17"/>
      <c r="D950" s="17"/>
      <c r="E950" s="17"/>
      <c r="F950" s="13"/>
      <c r="G950" s="86"/>
      <c r="H950" s="86"/>
      <c r="I950" s="99"/>
      <c r="J950" s="99" t="s">
        <v>111</v>
      </c>
      <c r="K950" s="659">
        <f>Annual!K965</f>
        <v>100</v>
      </c>
      <c r="L950" s="659">
        <f>Annual!L965</f>
        <v>100</v>
      </c>
      <c r="M950" s="659">
        <f>Annual!M965</f>
        <v>100</v>
      </c>
      <c r="N950" s="659">
        <f>Annual!N965</f>
        <v>100</v>
      </c>
      <c r="O950" s="659">
        <f>Annual!O965</f>
        <v>100</v>
      </c>
      <c r="P950" s="659">
        <f>Annual!P965</f>
        <v>100</v>
      </c>
      <c r="Q950" s="659">
        <f>Annual!Q965</f>
        <v>100</v>
      </c>
      <c r="R950" s="659">
        <f>Annual!R965</f>
        <v>100</v>
      </c>
      <c r="S950" s="659">
        <f>Annual!S965</f>
        <v>100</v>
      </c>
      <c r="U950" s="86"/>
      <c r="V950" s="86"/>
      <c r="W950" s="86"/>
      <c r="X950" s="86"/>
      <c r="Y950" s="86"/>
      <c r="Z950" s="86"/>
      <c r="AA950" s="86"/>
      <c r="AB950" s="86"/>
      <c r="AC950" s="86"/>
      <c r="AD950" s="86"/>
      <c r="AE950" s="16"/>
      <c r="AF950" s="8"/>
      <c r="AG950"/>
      <c r="AH950"/>
      <c r="AI950"/>
      <c r="AJ950"/>
      <c r="AK950"/>
      <c r="AL950"/>
      <c r="AM950"/>
      <c r="AN950"/>
      <c r="AO950"/>
      <c r="AP950"/>
      <c r="AQ950"/>
      <c r="AR950"/>
      <c r="AS950"/>
      <c r="AT950"/>
      <c r="AU950"/>
      <c r="AV950"/>
      <c r="AW950"/>
      <c r="AX950"/>
      <c r="AY950"/>
      <c r="AZ950"/>
      <c r="BA950"/>
      <c r="BB950"/>
      <c r="BC950"/>
      <c r="BD950"/>
      <c r="BE950"/>
      <c r="BF950"/>
    </row>
    <row r="951" spans="1:58" s="104" customFormat="1" ht="13.4" hidden="1" customHeight="1" outlineLevel="2" x14ac:dyDescent="0.35">
      <c r="A951" s="102"/>
      <c r="B951" s="95"/>
      <c r="C951" s="17"/>
      <c r="D951" s="17"/>
      <c r="E951" s="17"/>
      <c r="F951" s="13"/>
      <c r="G951" s="86"/>
      <c r="H951" s="86"/>
      <c r="I951" s="99"/>
      <c r="J951" s="99" t="s">
        <v>112</v>
      </c>
      <c r="K951" s="659">
        <f>Annual!K966</f>
        <v>1000</v>
      </c>
      <c r="L951" s="659">
        <f>Annual!L966</f>
        <v>1000</v>
      </c>
      <c r="M951" s="659">
        <f>Annual!M966</f>
        <v>1000</v>
      </c>
      <c r="N951" s="659">
        <f>Annual!N966</f>
        <v>1000</v>
      </c>
      <c r="O951" s="659">
        <f>Annual!O966</f>
        <v>1000</v>
      </c>
      <c r="P951" s="659">
        <f>Annual!P966</f>
        <v>1000</v>
      </c>
      <c r="Q951" s="659">
        <f>Annual!Q966</f>
        <v>1000</v>
      </c>
      <c r="R951" s="659">
        <f>Annual!R966</f>
        <v>500</v>
      </c>
      <c r="S951" s="659">
        <f>Annual!S966</f>
        <v>1000</v>
      </c>
      <c r="U951" s="86"/>
      <c r="V951" s="86"/>
      <c r="W951" s="86"/>
      <c r="X951" s="86"/>
      <c r="Y951" s="86"/>
      <c r="Z951" s="86"/>
      <c r="AA951" s="86"/>
      <c r="AB951" s="86"/>
      <c r="AC951" s="86"/>
      <c r="AD951" s="86"/>
      <c r="AE951" s="16"/>
      <c r="AF951" s="8"/>
      <c r="AG951"/>
      <c r="AH951"/>
      <c r="AI951"/>
      <c r="AJ951"/>
      <c r="AK951"/>
      <c r="AL951"/>
      <c r="AM951"/>
      <c r="AN951"/>
      <c r="AO951"/>
      <c r="AP951"/>
      <c r="AQ951"/>
      <c r="AR951"/>
      <c r="AS951"/>
      <c r="AT951"/>
      <c r="AU951"/>
      <c r="AV951"/>
      <c r="AW951"/>
      <c r="AX951"/>
      <c r="AY951"/>
      <c r="AZ951"/>
      <c r="BA951"/>
      <c r="BB951"/>
      <c r="BC951"/>
      <c r="BD951"/>
      <c r="BE951"/>
      <c r="BF951"/>
    </row>
    <row r="952" spans="1:58" s="104" customFormat="1" ht="13.4" hidden="1" customHeight="1" outlineLevel="2" x14ac:dyDescent="0.35">
      <c r="A952" s="102"/>
      <c r="B952" s="95"/>
      <c r="C952" s="17"/>
      <c r="D952" s="17"/>
      <c r="E952" s="17"/>
      <c r="F952" s="13"/>
      <c r="G952" s="86"/>
      <c r="H952" s="86"/>
      <c r="I952" s="99"/>
      <c r="J952" s="99" t="s">
        <v>113</v>
      </c>
      <c r="K952" s="659">
        <f>Annual!K967</f>
        <v>1000</v>
      </c>
      <c r="L952" s="659">
        <f>Annual!L967</f>
        <v>1000</v>
      </c>
      <c r="M952" s="659">
        <f>Annual!M967</f>
        <v>1000</v>
      </c>
      <c r="N952" s="659">
        <f>Annual!N967</f>
        <v>1000</v>
      </c>
      <c r="O952" s="659">
        <f>Annual!O967</f>
        <v>1000</v>
      </c>
      <c r="P952" s="659">
        <f>Annual!P967</f>
        <v>1000</v>
      </c>
      <c r="Q952" s="659">
        <f>Annual!Q967</f>
        <v>1000</v>
      </c>
      <c r="R952" s="659">
        <f>Annual!R967</f>
        <v>500</v>
      </c>
      <c r="S952" s="659">
        <f>Annual!S967</f>
        <v>1000</v>
      </c>
      <c r="U952" s="86"/>
      <c r="V952" s="86"/>
      <c r="W952" s="86"/>
      <c r="X952" s="86"/>
      <c r="Y952" s="86"/>
      <c r="Z952" s="86"/>
      <c r="AA952" s="86"/>
      <c r="AB952" s="86"/>
      <c r="AC952" s="86"/>
      <c r="AD952" s="86"/>
      <c r="AE952" s="16"/>
      <c r="AF952" s="8"/>
      <c r="AG952"/>
      <c r="AH952"/>
      <c r="AI952"/>
      <c r="AJ952"/>
      <c r="AK952"/>
      <c r="AL952"/>
      <c r="AM952"/>
      <c r="AN952"/>
      <c r="AO952"/>
      <c r="AP952"/>
      <c r="AQ952"/>
      <c r="AR952"/>
      <c r="AS952"/>
      <c r="AT952"/>
      <c r="AU952"/>
      <c r="AV952"/>
      <c r="AW952"/>
      <c r="AX952"/>
      <c r="AY952"/>
      <c r="AZ952"/>
      <c r="BA952"/>
      <c r="BB952"/>
      <c r="BC952"/>
      <c r="BD952"/>
      <c r="BE952"/>
      <c r="BF952"/>
    </row>
    <row r="953" spans="1:58" s="104" customFormat="1" ht="13.4" hidden="1" customHeight="1" outlineLevel="2" x14ac:dyDescent="0.35">
      <c r="A953" s="102"/>
      <c r="B953" s="95"/>
      <c r="C953" s="17"/>
      <c r="D953" s="17"/>
      <c r="E953" s="17"/>
      <c r="F953" s="13"/>
      <c r="G953" s="86"/>
      <c r="H953" s="86"/>
      <c r="I953" s="99"/>
      <c r="J953" s="99" t="s">
        <v>114</v>
      </c>
      <c r="K953" s="659">
        <f>Annual!K968</f>
        <v>1000</v>
      </c>
      <c r="L953" s="659">
        <f>Annual!L968</f>
        <v>1000</v>
      </c>
      <c r="M953" s="659">
        <f>Annual!M968</f>
        <v>1000</v>
      </c>
      <c r="N953" s="659">
        <f>Annual!N968</f>
        <v>1000</v>
      </c>
      <c r="O953" s="659">
        <f>Annual!O968</f>
        <v>1000</v>
      </c>
      <c r="P953" s="659">
        <f>Annual!P968</f>
        <v>1000</v>
      </c>
      <c r="Q953" s="659">
        <f>Annual!Q968</f>
        <v>1000</v>
      </c>
      <c r="R953" s="659">
        <f>Annual!R968</f>
        <v>500</v>
      </c>
      <c r="S953" s="659">
        <f>Annual!S968</f>
        <v>1000</v>
      </c>
      <c r="U953" s="86"/>
      <c r="V953" s="86"/>
      <c r="W953" s="86"/>
      <c r="X953" s="86"/>
      <c r="Y953" s="86"/>
      <c r="Z953" s="86"/>
      <c r="AA953" s="86"/>
      <c r="AB953" s="86"/>
      <c r="AC953" s="86"/>
      <c r="AD953" s="86"/>
      <c r="AE953" s="16"/>
      <c r="AF953" s="8"/>
      <c r="AG953"/>
      <c r="AH953"/>
      <c r="AI953"/>
      <c r="AJ953"/>
      <c r="AK953"/>
      <c r="AL953"/>
      <c r="AM953"/>
      <c r="AN953"/>
      <c r="AO953"/>
      <c r="AP953"/>
      <c r="AQ953"/>
      <c r="AR953"/>
      <c r="AS953"/>
      <c r="AT953"/>
      <c r="AU953"/>
      <c r="AV953"/>
      <c r="AW953"/>
      <c r="AX953"/>
      <c r="AY953"/>
      <c r="AZ953"/>
      <c r="BA953"/>
      <c r="BB953"/>
      <c r="BC953"/>
      <c r="BD953"/>
      <c r="BE953"/>
      <c r="BF953"/>
    </row>
    <row r="954" spans="1:58" s="104" customFormat="1" ht="13.4" hidden="1" customHeight="1" outlineLevel="2" x14ac:dyDescent="0.35">
      <c r="A954" s="102"/>
      <c r="B954" s="95"/>
      <c r="C954" s="17"/>
      <c r="D954" s="17"/>
      <c r="E954" s="17"/>
      <c r="F954" s="13"/>
      <c r="G954" s="86"/>
      <c r="H954" s="86"/>
      <c r="I954" s="99"/>
      <c r="J954" s="99" t="s">
        <v>115</v>
      </c>
      <c r="K954" s="659">
        <f>Annual!K969</f>
        <v>1000</v>
      </c>
      <c r="L954" s="659">
        <f>Annual!L969</f>
        <v>1000</v>
      </c>
      <c r="M954" s="659">
        <f>Annual!M969</f>
        <v>1000</v>
      </c>
      <c r="N954" s="659">
        <f>Annual!N969</f>
        <v>1000</v>
      </c>
      <c r="O954" s="659">
        <f>Annual!O969</f>
        <v>1000</v>
      </c>
      <c r="P954" s="659">
        <f>Annual!P969</f>
        <v>1000</v>
      </c>
      <c r="Q954" s="659">
        <f>Annual!Q969</f>
        <v>1000</v>
      </c>
      <c r="R954" s="659">
        <f>Annual!R969</f>
        <v>500</v>
      </c>
      <c r="S954" s="659">
        <f>Annual!S969</f>
        <v>1000</v>
      </c>
      <c r="U954" s="86"/>
      <c r="V954" s="86"/>
      <c r="W954" s="86"/>
      <c r="X954" s="86"/>
      <c r="Y954" s="86"/>
      <c r="Z954" s="86"/>
      <c r="AA954" s="86"/>
      <c r="AB954" s="86"/>
      <c r="AC954" s="86"/>
      <c r="AD954" s="86"/>
      <c r="AE954" s="16"/>
      <c r="AF954" s="8"/>
      <c r="AG954"/>
      <c r="AH954"/>
      <c r="AI954"/>
      <c r="AJ954"/>
      <c r="AK954"/>
      <c r="AL954"/>
      <c r="AM954"/>
      <c r="AN954"/>
      <c r="AO954"/>
      <c r="AP954"/>
      <c r="AQ954"/>
      <c r="AR954"/>
      <c r="AS954"/>
      <c r="AT954"/>
      <c r="AU954"/>
      <c r="AV954"/>
      <c r="AW954"/>
      <c r="AX954"/>
      <c r="AY954"/>
      <c r="AZ954"/>
      <c r="BA954"/>
      <c r="BB954"/>
      <c r="BC954"/>
      <c r="BD954"/>
      <c r="BE954"/>
      <c r="BF954"/>
    </row>
    <row r="955" spans="1:58" s="104" customFormat="1" ht="13.4" hidden="1" customHeight="1" outlineLevel="2" x14ac:dyDescent="0.35">
      <c r="A955" s="102"/>
      <c r="B955" s="95"/>
      <c r="C955" s="17"/>
      <c r="D955" s="17"/>
      <c r="E955" s="17"/>
      <c r="F955" s="13"/>
      <c r="G955" s="86"/>
      <c r="H955" s="86"/>
      <c r="I955" s="99" t="s">
        <v>752</v>
      </c>
      <c r="J955" s="99" t="s">
        <v>342</v>
      </c>
      <c r="K955" s="659">
        <f>Annual!K970</f>
        <v>1000</v>
      </c>
      <c r="L955" s="659">
        <f>Annual!L970</f>
        <v>1000</v>
      </c>
      <c r="M955" s="659">
        <f>Annual!M970</f>
        <v>1000</v>
      </c>
      <c r="N955" s="659">
        <f>Annual!N970</f>
        <v>1000</v>
      </c>
      <c r="O955" s="659">
        <f>Annual!O970</f>
        <v>1000</v>
      </c>
      <c r="P955" s="659">
        <f>Annual!P970</f>
        <v>1000</v>
      </c>
      <c r="Q955" s="659">
        <f>Annual!Q970</f>
        <v>1000</v>
      </c>
      <c r="R955" s="659">
        <f>Annual!R970</f>
        <v>500</v>
      </c>
      <c r="S955" s="659">
        <f>Annual!S970</f>
        <v>1000</v>
      </c>
      <c r="U955" s="86"/>
      <c r="V955" s="86"/>
      <c r="W955" s="86"/>
      <c r="X955" s="86"/>
      <c r="Y955" s="86"/>
      <c r="Z955" s="86"/>
      <c r="AA955" s="86"/>
      <c r="AB955" s="86"/>
      <c r="AC955" s="86"/>
      <c r="AD955" s="86"/>
      <c r="AE955" s="16"/>
      <c r="AF955" s="8"/>
      <c r="AG955"/>
      <c r="AH955"/>
      <c r="AI955"/>
      <c r="AJ955"/>
      <c r="AK955"/>
      <c r="AL955"/>
      <c r="AM955"/>
      <c r="AN955"/>
      <c r="AO955"/>
      <c r="AP955"/>
      <c r="AQ955"/>
      <c r="AR955"/>
      <c r="AS955"/>
      <c r="AT955"/>
      <c r="AU955"/>
      <c r="AV955"/>
      <c r="AW955"/>
      <c r="AX955"/>
      <c r="AY955"/>
      <c r="AZ955"/>
      <c r="BA955"/>
      <c r="BB955"/>
      <c r="BC955"/>
      <c r="BD955"/>
      <c r="BE955"/>
      <c r="BF955"/>
    </row>
    <row r="956" spans="1:58" s="104" customFormat="1" ht="13.4" hidden="1" customHeight="1" outlineLevel="2" x14ac:dyDescent="0.35">
      <c r="A956" s="102"/>
      <c r="B956" s="95"/>
      <c r="C956" s="17"/>
      <c r="D956" s="17"/>
      <c r="E956" s="17"/>
      <c r="F956" s="13"/>
      <c r="G956" s="86"/>
      <c r="H956" s="86"/>
      <c r="I956" s="99"/>
      <c r="J956" s="99" t="s">
        <v>107</v>
      </c>
      <c r="K956" s="659">
        <f>Annual!K971</f>
        <v>50</v>
      </c>
      <c r="L956" s="659">
        <f>Annual!L971</f>
        <v>50</v>
      </c>
      <c r="M956" s="659">
        <f>Annual!M971</f>
        <v>50</v>
      </c>
      <c r="N956" s="659">
        <f>Annual!N971</f>
        <v>50</v>
      </c>
      <c r="O956" s="659">
        <f>Annual!O971</f>
        <v>50</v>
      </c>
      <c r="P956" s="659">
        <f>Annual!P971</f>
        <v>50</v>
      </c>
      <c r="Q956" s="659">
        <f>Annual!Q971</f>
        <v>50</v>
      </c>
      <c r="R956" s="659">
        <f>Annual!R971</f>
        <v>50</v>
      </c>
      <c r="S956" s="659">
        <f>Annual!S971</f>
        <v>50</v>
      </c>
      <c r="U956" s="86"/>
      <c r="V956" s="86"/>
      <c r="W956" s="86"/>
      <c r="X956" s="86"/>
      <c r="Y956" s="86"/>
      <c r="Z956" s="86"/>
      <c r="AA956" s="86"/>
      <c r="AB956" s="86"/>
      <c r="AC956" s="86"/>
      <c r="AD956" s="86"/>
      <c r="AE956" s="16"/>
      <c r="AF956" s="8"/>
      <c r="AG956"/>
      <c r="AH956"/>
      <c r="AI956"/>
      <c r="AJ956"/>
      <c r="AK956"/>
      <c r="AL956"/>
      <c r="AM956"/>
      <c r="AN956"/>
      <c r="AO956"/>
      <c r="AP956"/>
      <c r="AQ956"/>
      <c r="AR956"/>
      <c r="AS956"/>
      <c r="AT956"/>
      <c r="AU956"/>
      <c r="AV956"/>
      <c r="AW956"/>
      <c r="AX956"/>
      <c r="AY956"/>
      <c r="AZ956"/>
      <c r="BA956"/>
      <c r="BB956"/>
      <c r="BC956"/>
      <c r="BD956"/>
      <c r="BE956"/>
      <c r="BF956"/>
    </row>
    <row r="957" spans="1:58" s="104" customFormat="1" ht="13.4" hidden="1" customHeight="1" outlineLevel="2" x14ac:dyDescent="0.35">
      <c r="A957" s="102"/>
      <c r="B957" s="95"/>
      <c r="C957" s="17"/>
      <c r="D957" s="17"/>
      <c r="E957" s="17"/>
      <c r="F957" s="13"/>
      <c r="G957" s="86"/>
      <c r="H957" s="86"/>
      <c r="I957" s="99"/>
      <c r="J957" s="99" t="s">
        <v>108</v>
      </c>
      <c r="K957" s="659">
        <f>Annual!K972</f>
        <v>100</v>
      </c>
      <c r="L957" s="659">
        <f>Annual!L972</f>
        <v>100</v>
      </c>
      <c r="M957" s="659">
        <f>Annual!M972</f>
        <v>100</v>
      </c>
      <c r="N957" s="659">
        <f>Annual!N972</f>
        <v>100</v>
      </c>
      <c r="O957" s="659">
        <f>Annual!O972</f>
        <v>100</v>
      </c>
      <c r="P957" s="659">
        <f>Annual!P972</f>
        <v>100</v>
      </c>
      <c r="Q957" s="659">
        <f>Annual!Q972</f>
        <v>100</v>
      </c>
      <c r="R957" s="659">
        <f>Annual!R972</f>
        <v>100</v>
      </c>
      <c r="S957" s="659">
        <f>Annual!S972</f>
        <v>100</v>
      </c>
      <c r="U957" s="86"/>
      <c r="V957" s="86"/>
      <c r="W957" s="86"/>
      <c r="X957" s="86"/>
      <c r="Y957" s="86"/>
      <c r="Z957" s="86"/>
      <c r="AA957" s="86"/>
      <c r="AB957" s="86"/>
      <c r="AC957" s="86"/>
      <c r="AD957" s="86"/>
      <c r="AE957" s="16"/>
      <c r="AF957" s="8"/>
      <c r="AG957"/>
      <c r="AH957"/>
      <c r="AI957"/>
      <c r="AJ957"/>
      <c r="AK957"/>
      <c r="AL957"/>
      <c r="AM957"/>
      <c r="AN957"/>
      <c r="AO957"/>
      <c r="AP957"/>
      <c r="AQ957"/>
      <c r="AR957"/>
      <c r="AS957"/>
      <c r="AT957"/>
      <c r="AU957"/>
      <c r="AV957"/>
      <c r="AW957"/>
      <c r="AX957"/>
      <c r="AY957"/>
      <c r="AZ957"/>
      <c r="BA957"/>
      <c r="BB957"/>
      <c r="BC957"/>
      <c r="BD957"/>
      <c r="BE957"/>
      <c r="BF957"/>
    </row>
    <row r="958" spans="1:58" s="104" customFormat="1" ht="13.4" hidden="1" customHeight="1" outlineLevel="2" x14ac:dyDescent="0.35">
      <c r="A958" s="102"/>
      <c r="B958" s="95"/>
      <c r="C958" s="17"/>
      <c r="D958" s="17"/>
      <c r="E958" s="17"/>
      <c r="F958" s="13"/>
      <c r="G958" s="86"/>
      <c r="H958" s="86"/>
      <c r="I958" s="99"/>
      <c r="J958" s="99" t="s">
        <v>109</v>
      </c>
      <c r="K958" s="659">
        <f>Annual!K973</f>
        <v>100</v>
      </c>
      <c r="L958" s="659">
        <f>Annual!L973</f>
        <v>100</v>
      </c>
      <c r="M958" s="659">
        <f>Annual!M973</f>
        <v>100</v>
      </c>
      <c r="N958" s="659">
        <f>Annual!N973</f>
        <v>100</v>
      </c>
      <c r="O958" s="659">
        <f>Annual!O973</f>
        <v>100</v>
      </c>
      <c r="P958" s="659">
        <f>Annual!P973</f>
        <v>100</v>
      </c>
      <c r="Q958" s="659">
        <f>Annual!Q973</f>
        <v>100</v>
      </c>
      <c r="R958" s="659">
        <f>Annual!R973</f>
        <v>100</v>
      </c>
      <c r="S958" s="659">
        <f>Annual!S973</f>
        <v>100</v>
      </c>
      <c r="U958" s="86"/>
      <c r="V958" s="86"/>
      <c r="W958" s="86"/>
      <c r="X958" s="86"/>
      <c r="Y958" s="86"/>
      <c r="Z958" s="86"/>
      <c r="AA958" s="86"/>
      <c r="AB958" s="86"/>
      <c r="AC958" s="86"/>
      <c r="AD958" s="86"/>
      <c r="AE958" s="16"/>
      <c r="AF958" s="8"/>
      <c r="AG958"/>
      <c r="AH958"/>
      <c r="AI958"/>
      <c r="AJ958"/>
      <c r="AK958"/>
      <c r="AL958"/>
      <c r="AM958"/>
      <c r="AN958"/>
      <c r="AO958"/>
      <c r="AP958"/>
      <c r="AQ958"/>
      <c r="AR958"/>
      <c r="AS958"/>
      <c r="AT958"/>
      <c r="AU958"/>
      <c r="AV958"/>
      <c r="AW958"/>
      <c r="AX958"/>
      <c r="AY958"/>
      <c r="AZ958"/>
      <c r="BA958"/>
      <c r="BB958"/>
      <c r="BC958"/>
      <c r="BD958"/>
      <c r="BE958"/>
      <c r="BF958"/>
    </row>
    <row r="959" spans="1:58" s="104" customFormat="1" ht="13.4" hidden="1" customHeight="1" outlineLevel="2" x14ac:dyDescent="0.35">
      <c r="A959" s="102"/>
      <c r="B959" s="95"/>
      <c r="C959" s="17"/>
      <c r="D959" s="17"/>
      <c r="E959" s="17"/>
      <c r="F959" s="13"/>
      <c r="G959" s="86"/>
      <c r="H959" s="86"/>
      <c r="I959" s="99"/>
      <c r="J959" s="99" t="s">
        <v>110</v>
      </c>
      <c r="K959" s="659">
        <f>Annual!K974</f>
        <v>100</v>
      </c>
      <c r="L959" s="659">
        <f>Annual!L974</f>
        <v>100</v>
      </c>
      <c r="M959" s="659">
        <f>Annual!M974</f>
        <v>100</v>
      </c>
      <c r="N959" s="659">
        <f>Annual!N974</f>
        <v>100</v>
      </c>
      <c r="O959" s="659">
        <f>Annual!O974</f>
        <v>100</v>
      </c>
      <c r="P959" s="659">
        <f>Annual!P974</f>
        <v>100</v>
      </c>
      <c r="Q959" s="659">
        <f>Annual!Q974</f>
        <v>100</v>
      </c>
      <c r="R959" s="659">
        <f>Annual!R974</f>
        <v>100</v>
      </c>
      <c r="S959" s="659">
        <f>Annual!S974</f>
        <v>100</v>
      </c>
      <c r="U959" s="86"/>
      <c r="V959" s="86"/>
      <c r="W959" s="86"/>
      <c r="X959" s="86"/>
      <c r="Y959" s="86"/>
      <c r="Z959" s="86"/>
      <c r="AA959" s="86"/>
      <c r="AB959" s="86"/>
      <c r="AC959" s="86"/>
      <c r="AD959" s="86"/>
      <c r="AE959" s="16"/>
      <c r="AF959" s="8"/>
      <c r="AG959"/>
      <c r="AH959"/>
      <c r="AI959"/>
      <c r="AJ959"/>
      <c r="AK959"/>
      <c r="AL959"/>
      <c r="AM959"/>
      <c r="AN959"/>
      <c r="AO959"/>
      <c r="AP959"/>
      <c r="AQ959"/>
      <c r="AR959"/>
      <c r="AS959"/>
      <c r="AT959"/>
      <c r="AU959"/>
      <c r="AV959"/>
      <c r="AW959"/>
      <c r="AX959"/>
      <c r="AY959"/>
      <c r="AZ959"/>
      <c r="BA959"/>
      <c r="BB959"/>
      <c r="BC959"/>
      <c r="BD959"/>
      <c r="BE959"/>
      <c r="BF959"/>
    </row>
    <row r="960" spans="1:58" s="104" customFormat="1" ht="13.4" hidden="1" customHeight="1" outlineLevel="2" x14ac:dyDescent="0.35">
      <c r="A960" s="102"/>
      <c r="B960" s="95"/>
      <c r="C960" s="17"/>
      <c r="D960" s="17"/>
      <c r="E960" s="17"/>
      <c r="F960" s="13"/>
      <c r="G960" s="86"/>
      <c r="H960" s="86"/>
      <c r="I960" s="99"/>
      <c r="J960" s="99" t="s">
        <v>111</v>
      </c>
      <c r="K960" s="659">
        <f>Annual!K975</f>
        <v>100</v>
      </c>
      <c r="L960" s="659">
        <f>Annual!L975</f>
        <v>100</v>
      </c>
      <c r="M960" s="659">
        <f>Annual!M975</f>
        <v>100</v>
      </c>
      <c r="N960" s="659">
        <f>Annual!N975</f>
        <v>100</v>
      </c>
      <c r="O960" s="659">
        <f>Annual!O975</f>
        <v>100</v>
      </c>
      <c r="P960" s="659">
        <f>Annual!P975</f>
        <v>100</v>
      </c>
      <c r="Q960" s="659">
        <f>Annual!Q975</f>
        <v>100</v>
      </c>
      <c r="R960" s="659">
        <f>Annual!R975</f>
        <v>100</v>
      </c>
      <c r="S960" s="659">
        <f>Annual!S975</f>
        <v>100</v>
      </c>
      <c r="U960" s="86"/>
      <c r="V960" s="86"/>
      <c r="W960" s="86"/>
      <c r="X960" s="86"/>
      <c r="Y960" s="86"/>
      <c r="Z960" s="86"/>
      <c r="AA960" s="86"/>
      <c r="AB960" s="86"/>
      <c r="AC960" s="86"/>
      <c r="AD960" s="86"/>
      <c r="AE960" s="16"/>
      <c r="AF960" s="8"/>
      <c r="AG960"/>
      <c r="AH960"/>
      <c r="AI960"/>
      <c r="AJ960"/>
      <c r="AK960"/>
      <c r="AL960"/>
      <c r="AM960"/>
      <c r="AN960"/>
      <c r="AO960"/>
      <c r="AP960"/>
      <c r="AQ960"/>
      <c r="AR960"/>
      <c r="AS960"/>
      <c r="AT960"/>
      <c r="AU960"/>
      <c r="AV960"/>
      <c r="AW960"/>
      <c r="AX960"/>
      <c r="AY960"/>
      <c r="AZ960"/>
      <c r="BA960"/>
      <c r="BB960"/>
      <c r="BC960"/>
      <c r="BD960"/>
      <c r="BE960"/>
      <c r="BF960"/>
    </row>
    <row r="961" spans="1:58" s="104" customFormat="1" ht="13.4" hidden="1" customHeight="1" outlineLevel="2" x14ac:dyDescent="0.35">
      <c r="A961" s="102"/>
      <c r="B961" s="95"/>
      <c r="C961" s="17"/>
      <c r="D961" s="17"/>
      <c r="E961" s="17"/>
      <c r="F961" s="13"/>
      <c r="G961" s="86"/>
      <c r="H961" s="86"/>
      <c r="I961" s="99"/>
      <c r="J961" s="99" t="s">
        <v>112</v>
      </c>
      <c r="K961" s="659">
        <f>Annual!K976</f>
        <v>1000</v>
      </c>
      <c r="L961" s="659">
        <f>Annual!L976</f>
        <v>1000</v>
      </c>
      <c r="M961" s="659">
        <f>Annual!M976</f>
        <v>1000</v>
      </c>
      <c r="N961" s="659">
        <f>Annual!N976</f>
        <v>1000</v>
      </c>
      <c r="O961" s="659">
        <f>Annual!O976</f>
        <v>1000</v>
      </c>
      <c r="P961" s="659">
        <f>Annual!P976</f>
        <v>1000</v>
      </c>
      <c r="Q961" s="659">
        <f>Annual!Q976</f>
        <v>1000</v>
      </c>
      <c r="R961" s="659">
        <f>Annual!R976</f>
        <v>500</v>
      </c>
      <c r="S961" s="659">
        <f>Annual!S976</f>
        <v>1000</v>
      </c>
      <c r="U961" s="86"/>
      <c r="V961" s="86"/>
      <c r="W961" s="86"/>
      <c r="X961" s="86"/>
      <c r="Y961" s="86"/>
      <c r="Z961" s="86"/>
      <c r="AA961" s="86"/>
      <c r="AB961" s="86"/>
      <c r="AC961" s="86"/>
      <c r="AD961" s="86"/>
      <c r="AE961" s="16"/>
      <c r="AF961" s="8"/>
      <c r="AG961"/>
      <c r="AH961"/>
      <c r="AI961"/>
      <c r="AJ961"/>
      <c r="AK961"/>
      <c r="AL961"/>
      <c r="AM961"/>
      <c r="AN961"/>
      <c r="AO961"/>
      <c r="AP961"/>
      <c r="AQ961"/>
      <c r="AR961"/>
      <c r="AS961"/>
      <c r="AT961"/>
      <c r="AU961"/>
      <c r="AV961"/>
      <c r="AW961"/>
      <c r="AX961"/>
      <c r="AY961"/>
      <c r="AZ961"/>
      <c r="BA961"/>
      <c r="BB961"/>
      <c r="BC961"/>
      <c r="BD961"/>
      <c r="BE961"/>
      <c r="BF961"/>
    </row>
    <row r="962" spans="1:58" s="104" customFormat="1" ht="13.4" hidden="1" customHeight="1" outlineLevel="2" x14ac:dyDescent="0.35">
      <c r="A962" s="102"/>
      <c r="B962" s="95"/>
      <c r="C962" s="17"/>
      <c r="D962" s="17"/>
      <c r="E962" s="17"/>
      <c r="F962" s="13"/>
      <c r="G962" s="86"/>
      <c r="H962" s="86"/>
      <c r="I962" s="99"/>
      <c r="J962" s="99" t="s">
        <v>113</v>
      </c>
      <c r="K962" s="659">
        <f>Annual!K977</f>
        <v>1000</v>
      </c>
      <c r="L962" s="659">
        <f>Annual!L977</f>
        <v>1000</v>
      </c>
      <c r="M962" s="659">
        <f>Annual!M977</f>
        <v>1000</v>
      </c>
      <c r="N962" s="659">
        <f>Annual!N977</f>
        <v>1000</v>
      </c>
      <c r="O962" s="659">
        <f>Annual!O977</f>
        <v>1000</v>
      </c>
      <c r="P962" s="659">
        <f>Annual!P977</f>
        <v>1000</v>
      </c>
      <c r="Q962" s="659">
        <f>Annual!Q977</f>
        <v>1000</v>
      </c>
      <c r="R962" s="659">
        <f>Annual!R977</f>
        <v>500</v>
      </c>
      <c r="S962" s="659">
        <f>Annual!S977</f>
        <v>1000</v>
      </c>
      <c r="U962" s="86"/>
      <c r="V962" s="86"/>
      <c r="W962" s="86"/>
      <c r="X962" s="86"/>
      <c r="Y962" s="86"/>
      <c r="Z962" s="86"/>
      <c r="AA962" s="86"/>
      <c r="AB962" s="86"/>
      <c r="AC962" s="86"/>
      <c r="AD962" s="86"/>
      <c r="AE962" s="16"/>
      <c r="AF962" s="8"/>
      <c r="AG962"/>
      <c r="AH962"/>
      <c r="AI962"/>
      <c r="AJ962"/>
      <c r="AK962"/>
      <c r="AL962"/>
      <c r="AM962"/>
      <c r="AN962"/>
      <c r="AO962"/>
      <c r="AP962"/>
      <c r="AQ962"/>
      <c r="AR962"/>
      <c r="AS962"/>
      <c r="AT962"/>
      <c r="AU962"/>
      <c r="AV962"/>
      <c r="AW962"/>
      <c r="AX962"/>
      <c r="AY962"/>
      <c r="AZ962"/>
      <c r="BA962"/>
      <c r="BB962"/>
      <c r="BC962"/>
      <c r="BD962"/>
      <c r="BE962"/>
      <c r="BF962"/>
    </row>
    <row r="963" spans="1:58" s="104" customFormat="1" ht="13.4" hidden="1" customHeight="1" outlineLevel="2" x14ac:dyDescent="0.35">
      <c r="A963" s="102"/>
      <c r="B963" s="95"/>
      <c r="C963" s="17"/>
      <c r="D963" s="17"/>
      <c r="E963" s="17"/>
      <c r="F963" s="13"/>
      <c r="G963" s="86"/>
      <c r="H963" s="86"/>
      <c r="I963" s="99"/>
      <c r="J963" s="99" t="s">
        <v>114</v>
      </c>
      <c r="K963" s="659">
        <f>Annual!K978</f>
        <v>1000</v>
      </c>
      <c r="L963" s="659">
        <f>Annual!L978</f>
        <v>1000</v>
      </c>
      <c r="M963" s="659">
        <f>Annual!M978</f>
        <v>1000</v>
      </c>
      <c r="N963" s="659">
        <f>Annual!N978</f>
        <v>1000</v>
      </c>
      <c r="O963" s="659">
        <f>Annual!O978</f>
        <v>1000</v>
      </c>
      <c r="P963" s="659">
        <f>Annual!P978</f>
        <v>1000</v>
      </c>
      <c r="Q963" s="659">
        <f>Annual!Q978</f>
        <v>1000</v>
      </c>
      <c r="R963" s="659">
        <f>Annual!R978</f>
        <v>500</v>
      </c>
      <c r="S963" s="659">
        <f>Annual!S978</f>
        <v>1000</v>
      </c>
      <c r="U963" s="86"/>
      <c r="V963" s="86"/>
      <c r="W963" s="86"/>
      <c r="X963" s="86"/>
      <c r="Y963" s="86"/>
      <c r="Z963" s="86"/>
      <c r="AA963" s="86"/>
      <c r="AB963" s="86"/>
      <c r="AC963" s="86"/>
      <c r="AD963" s="86"/>
      <c r="AE963" s="16"/>
      <c r="AF963" s="8"/>
      <c r="AG963"/>
      <c r="AH963"/>
      <c r="AI963"/>
      <c r="AJ963"/>
      <c r="AK963"/>
      <c r="AL963"/>
      <c r="AM963"/>
      <c r="AN963"/>
      <c r="AO963"/>
      <c r="AP963"/>
      <c r="AQ963"/>
      <c r="AR963"/>
      <c r="AS963"/>
      <c r="AT963"/>
      <c r="AU963"/>
      <c r="AV963"/>
      <c r="AW963"/>
      <c r="AX963"/>
      <c r="AY963"/>
      <c r="AZ963"/>
      <c r="BA963"/>
      <c r="BB963"/>
      <c r="BC963"/>
      <c r="BD963"/>
      <c r="BE963"/>
      <c r="BF963"/>
    </row>
    <row r="964" spans="1:58" s="104" customFormat="1" ht="13.4" hidden="1" customHeight="1" outlineLevel="2" x14ac:dyDescent="0.35">
      <c r="A964" s="102"/>
      <c r="B964" s="95"/>
      <c r="C964" s="17"/>
      <c r="D964" s="17"/>
      <c r="E964" s="17"/>
      <c r="F964" s="13"/>
      <c r="G964" s="86"/>
      <c r="H964" s="86"/>
      <c r="I964" s="99"/>
      <c r="J964" s="99" t="s">
        <v>115</v>
      </c>
      <c r="K964" s="659">
        <f>Annual!K979</f>
        <v>1000</v>
      </c>
      <c r="L964" s="659">
        <f>Annual!L979</f>
        <v>1000</v>
      </c>
      <c r="M964" s="659">
        <f>Annual!M979</f>
        <v>1000</v>
      </c>
      <c r="N964" s="659">
        <f>Annual!N979</f>
        <v>1000</v>
      </c>
      <c r="O964" s="659">
        <f>Annual!O979</f>
        <v>1000</v>
      </c>
      <c r="P964" s="659">
        <f>Annual!P979</f>
        <v>1000</v>
      </c>
      <c r="Q964" s="659">
        <f>Annual!Q979</f>
        <v>1000</v>
      </c>
      <c r="R964" s="659">
        <f>Annual!R979</f>
        <v>500</v>
      </c>
      <c r="S964" s="659">
        <f>Annual!S979</f>
        <v>1000</v>
      </c>
      <c r="U964" s="86"/>
      <c r="V964" s="86"/>
      <c r="W964" s="86"/>
      <c r="X964" s="86"/>
      <c r="Y964" s="86"/>
      <c r="Z964" s="86"/>
      <c r="AA964" s="86"/>
      <c r="AB964" s="86"/>
      <c r="AC964" s="86"/>
      <c r="AD964" s="86"/>
      <c r="AE964" s="16"/>
      <c r="AF964" s="8"/>
      <c r="AG964"/>
      <c r="AH964"/>
      <c r="AI964"/>
      <c r="AJ964"/>
      <c r="AK964"/>
      <c r="AL964"/>
      <c r="AM964"/>
      <c r="AN964"/>
      <c r="AO964"/>
      <c r="AP964"/>
      <c r="AQ964"/>
      <c r="AR964"/>
      <c r="AS964"/>
      <c r="AT964"/>
      <c r="AU964"/>
      <c r="AV964"/>
      <c r="AW964"/>
      <c r="AX964"/>
      <c r="AY964"/>
      <c r="AZ964"/>
      <c r="BA964"/>
      <c r="BB964"/>
      <c r="BC964"/>
      <c r="BD964"/>
      <c r="BE964"/>
      <c r="BF964"/>
    </row>
    <row r="965" spans="1:58" s="104" customFormat="1" ht="13.4" hidden="1" customHeight="1" outlineLevel="2" x14ac:dyDescent="0.35">
      <c r="A965" s="102"/>
      <c r="B965" s="95"/>
      <c r="C965" s="17"/>
      <c r="D965" s="17"/>
      <c r="E965" s="17"/>
      <c r="F965" s="13"/>
      <c r="G965" s="86"/>
      <c r="H965" s="86"/>
      <c r="I965" s="99" t="s">
        <v>753</v>
      </c>
      <c r="J965" s="99" t="s">
        <v>342</v>
      </c>
      <c r="K965" s="659">
        <f>Annual!K980</f>
        <v>1000</v>
      </c>
      <c r="L965" s="659">
        <f>Annual!L980</f>
        <v>1000</v>
      </c>
      <c r="M965" s="659">
        <f>Annual!M980</f>
        <v>1000</v>
      </c>
      <c r="N965" s="659">
        <f>Annual!N980</f>
        <v>1000</v>
      </c>
      <c r="O965" s="659">
        <f>Annual!O980</f>
        <v>1000</v>
      </c>
      <c r="P965" s="659">
        <f>Annual!P980</f>
        <v>1000</v>
      </c>
      <c r="Q965" s="659">
        <f>Annual!Q980</f>
        <v>1000</v>
      </c>
      <c r="R965" s="659">
        <f>Annual!R980</f>
        <v>500</v>
      </c>
      <c r="S965" s="659">
        <f>Annual!S980</f>
        <v>1000</v>
      </c>
      <c r="U965" s="86"/>
      <c r="V965" s="86"/>
      <c r="W965" s="86"/>
      <c r="X965" s="86"/>
      <c r="Y965" s="86"/>
      <c r="Z965" s="86"/>
      <c r="AA965" s="86"/>
      <c r="AB965" s="86"/>
      <c r="AC965" s="86"/>
      <c r="AD965" s="86"/>
      <c r="AE965" s="16"/>
      <c r="AF965" s="8"/>
      <c r="AG965"/>
      <c r="AH965"/>
      <c r="AI965"/>
      <c r="AJ965"/>
      <c r="AK965"/>
      <c r="AL965"/>
      <c r="AM965"/>
      <c r="AN965"/>
      <c r="AO965"/>
      <c r="AP965"/>
      <c r="AQ965"/>
      <c r="AR965"/>
      <c r="AS965"/>
      <c r="AT965"/>
      <c r="AU965"/>
      <c r="AV965"/>
      <c r="AW965"/>
      <c r="AX965"/>
      <c r="AY965"/>
      <c r="AZ965"/>
      <c r="BA965"/>
      <c r="BB965"/>
      <c r="BC965"/>
      <c r="BD965"/>
      <c r="BE965"/>
      <c r="BF965"/>
    </row>
    <row r="966" spans="1:58" s="104" customFormat="1" ht="13.4" hidden="1" customHeight="1" outlineLevel="2" x14ac:dyDescent="0.35">
      <c r="A966" s="102"/>
      <c r="B966" s="95"/>
      <c r="C966" s="17"/>
      <c r="D966" s="17"/>
      <c r="E966" s="17"/>
      <c r="F966" s="13"/>
      <c r="G966" s="86"/>
      <c r="H966" s="86"/>
      <c r="I966" s="99"/>
      <c r="J966" s="99" t="s">
        <v>107</v>
      </c>
      <c r="K966" s="659">
        <f>Annual!K981</f>
        <v>50</v>
      </c>
      <c r="L966" s="659">
        <f>Annual!L981</f>
        <v>50</v>
      </c>
      <c r="M966" s="659">
        <f>Annual!M981</f>
        <v>50</v>
      </c>
      <c r="N966" s="659">
        <f>Annual!N981</f>
        <v>50</v>
      </c>
      <c r="O966" s="659">
        <f>Annual!O981</f>
        <v>50</v>
      </c>
      <c r="P966" s="659">
        <f>Annual!P981</f>
        <v>50</v>
      </c>
      <c r="Q966" s="659">
        <f>Annual!Q981</f>
        <v>50</v>
      </c>
      <c r="R966" s="659">
        <f>Annual!R981</f>
        <v>50</v>
      </c>
      <c r="S966" s="659">
        <f>Annual!S981</f>
        <v>50</v>
      </c>
      <c r="U966" s="86"/>
      <c r="V966" s="86"/>
      <c r="W966" s="86"/>
      <c r="X966" s="86"/>
      <c r="Y966" s="86"/>
      <c r="Z966" s="86"/>
      <c r="AA966" s="86"/>
      <c r="AB966" s="86"/>
      <c r="AC966" s="86"/>
      <c r="AD966" s="86"/>
      <c r="AE966" s="16"/>
      <c r="AF966" s="8"/>
      <c r="AG966"/>
      <c r="AH966"/>
      <c r="AI966"/>
      <c r="AJ966"/>
      <c r="AK966"/>
      <c r="AL966"/>
      <c r="AM966"/>
      <c r="AN966"/>
      <c r="AO966"/>
      <c r="AP966"/>
      <c r="AQ966"/>
      <c r="AR966"/>
      <c r="AS966"/>
      <c r="AT966"/>
      <c r="AU966"/>
      <c r="AV966"/>
      <c r="AW966"/>
      <c r="AX966"/>
      <c r="AY966"/>
      <c r="AZ966"/>
      <c r="BA966"/>
      <c r="BB966"/>
      <c r="BC966"/>
      <c r="BD966"/>
      <c r="BE966"/>
      <c r="BF966"/>
    </row>
    <row r="967" spans="1:58" s="104" customFormat="1" ht="13.4" hidden="1" customHeight="1" outlineLevel="2" x14ac:dyDescent="0.35">
      <c r="A967" s="102"/>
      <c r="B967" s="95"/>
      <c r="C967" s="17"/>
      <c r="D967" s="17"/>
      <c r="E967" s="17"/>
      <c r="F967" s="13"/>
      <c r="G967" s="86"/>
      <c r="H967" s="86"/>
      <c r="I967" s="99"/>
      <c r="J967" s="99" t="s">
        <v>108</v>
      </c>
      <c r="K967" s="659">
        <f>Annual!K982</f>
        <v>100</v>
      </c>
      <c r="L967" s="659">
        <f>Annual!L982</f>
        <v>100</v>
      </c>
      <c r="M967" s="659">
        <f>Annual!M982</f>
        <v>100</v>
      </c>
      <c r="N967" s="659">
        <f>Annual!N982</f>
        <v>100</v>
      </c>
      <c r="O967" s="659">
        <f>Annual!O982</f>
        <v>100</v>
      </c>
      <c r="P967" s="659">
        <f>Annual!P982</f>
        <v>100</v>
      </c>
      <c r="Q967" s="659">
        <f>Annual!Q982</f>
        <v>100</v>
      </c>
      <c r="R967" s="659">
        <f>Annual!R982</f>
        <v>100</v>
      </c>
      <c r="S967" s="659">
        <f>Annual!S982</f>
        <v>100</v>
      </c>
      <c r="U967" s="86"/>
      <c r="V967" s="86"/>
      <c r="W967" s="86"/>
      <c r="X967" s="86"/>
      <c r="Y967" s="86"/>
      <c r="Z967" s="86"/>
      <c r="AA967" s="86"/>
      <c r="AB967" s="86"/>
      <c r="AC967" s="86"/>
      <c r="AD967" s="86"/>
      <c r="AE967" s="16"/>
      <c r="AF967" s="8"/>
      <c r="AG967"/>
      <c r="AH967"/>
      <c r="AI967"/>
      <c r="AJ967"/>
      <c r="AK967"/>
      <c r="AL967"/>
      <c r="AM967"/>
      <c r="AN967"/>
      <c r="AO967"/>
      <c r="AP967"/>
      <c r="AQ967"/>
      <c r="AR967"/>
      <c r="AS967"/>
      <c r="AT967"/>
      <c r="AU967"/>
      <c r="AV967"/>
      <c r="AW967"/>
      <c r="AX967"/>
      <c r="AY967"/>
      <c r="AZ967"/>
      <c r="BA967"/>
      <c r="BB967"/>
      <c r="BC967"/>
      <c r="BD967"/>
      <c r="BE967"/>
      <c r="BF967"/>
    </row>
    <row r="968" spans="1:58" s="104" customFormat="1" ht="13.4" hidden="1" customHeight="1" outlineLevel="2" x14ac:dyDescent="0.35">
      <c r="A968" s="102"/>
      <c r="B968" s="95"/>
      <c r="C968" s="17"/>
      <c r="D968" s="17"/>
      <c r="E968" s="17"/>
      <c r="F968" s="13"/>
      <c r="G968" s="86"/>
      <c r="H968" s="86"/>
      <c r="I968" s="99"/>
      <c r="J968" s="99" t="s">
        <v>109</v>
      </c>
      <c r="K968" s="659">
        <f>Annual!K983</f>
        <v>100</v>
      </c>
      <c r="L968" s="659">
        <f>Annual!L983</f>
        <v>100</v>
      </c>
      <c r="M968" s="659">
        <f>Annual!M983</f>
        <v>100</v>
      </c>
      <c r="N968" s="659">
        <f>Annual!N983</f>
        <v>100</v>
      </c>
      <c r="O968" s="659">
        <f>Annual!O983</f>
        <v>100</v>
      </c>
      <c r="P968" s="659">
        <f>Annual!P983</f>
        <v>100</v>
      </c>
      <c r="Q968" s="659">
        <f>Annual!Q983</f>
        <v>100</v>
      </c>
      <c r="R968" s="659">
        <f>Annual!R983</f>
        <v>100</v>
      </c>
      <c r="S968" s="659">
        <f>Annual!S983</f>
        <v>100</v>
      </c>
      <c r="U968" s="86"/>
      <c r="V968" s="86"/>
      <c r="W968" s="86"/>
      <c r="X968" s="86"/>
      <c r="Y968" s="86"/>
      <c r="Z968" s="86"/>
      <c r="AA968" s="86"/>
      <c r="AB968" s="86"/>
      <c r="AC968" s="86"/>
      <c r="AD968" s="86"/>
      <c r="AE968" s="16"/>
      <c r="AF968" s="8"/>
      <c r="AG968"/>
      <c r="AH968"/>
      <c r="AI968"/>
      <c r="AJ968"/>
      <c r="AK968"/>
      <c r="AL968"/>
      <c r="AM968"/>
      <c r="AN968"/>
      <c r="AO968"/>
      <c r="AP968"/>
      <c r="AQ968"/>
      <c r="AR968"/>
      <c r="AS968"/>
      <c r="AT968"/>
      <c r="AU968"/>
      <c r="AV968"/>
      <c r="AW968"/>
      <c r="AX968"/>
      <c r="AY968"/>
      <c r="AZ968"/>
      <c r="BA968"/>
      <c r="BB968"/>
      <c r="BC968"/>
      <c r="BD968"/>
      <c r="BE968"/>
      <c r="BF968"/>
    </row>
    <row r="969" spans="1:58" s="104" customFormat="1" ht="13.4" hidden="1" customHeight="1" outlineLevel="2" x14ac:dyDescent="0.35">
      <c r="A969" s="102"/>
      <c r="B969" s="95"/>
      <c r="C969" s="17"/>
      <c r="D969" s="17"/>
      <c r="E969" s="17"/>
      <c r="F969" s="13"/>
      <c r="G969" s="86"/>
      <c r="H969" s="86"/>
      <c r="I969" s="99"/>
      <c r="J969" s="99" t="s">
        <v>110</v>
      </c>
      <c r="K969" s="659">
        <f>Annual!K984</f>
        <v>100</v>
      </c>
      <c r="L969" s="659">
        <f>Annual!L984</f>
        <v>100</v>
      </c>
      <c r="M969" s="659">
        <f>Annual!M984</f>
        <v>100</v>
      </c>
      <c r="N969" s="659">
        <f>Annual!N984</f>
        <v>100</v>
      </c>
      <c r="O969" s="659">
        <f>Annual!O984</f>
        <v>100</v>
      </c>
      <c r="P969" s="659">
        <f>Annual!P984</f>
        <v>100</v>
      </c>
      <c r="Q969" s="659">
        <f>Annual!Q984</f>
        <v>100</v>
      </c>
      <c r="R969" s="659">
        <f>Annual!R984</f>
        <v>100</v>
      </c>
      <c r="S969" s="659">
        <f>Annual!S984</f>
        <v>100</v>
      </c>
      <c r="U969" s="86"/>
      <c r="V969" s="86"/>
      <c r="W969" s="86"/>
      <c r="X969" s="86"/>
      <c r="Y969" s="86"/>
      <c r="Z969" s="86"/>
      <c r="AA969" s="86"/>
      <c r="AB969" s="86"/>
      <c r="AC969" s="86"/>
      <c r="AD969" s="86"/>
      <c r="AE969" s="16"/>
      <c r="AF969" s="8"/>
      <c r="AG969"/>
      <c r="AH969"/>
      <c r="AI969"/>
      <c r="AJ969"/>
      <c r="AK969"/>
      <c r="AL969"/>
      <c r="AM969"/>
      <c r="AN969"/>
      <c r="AO969"/>
      <c r="AP969"/>
      <c r="AQ969"/>
      <c r="AR969"/>
      <c r="AS969"/>
      <c r="AT969"/>
      <c r="AU969"/>
      <c r="AV969"/>
      <c r="AW969"/>
      <c r="AX969"/>
      <c r="AY969"/>
      <c r="AZ969"/>
      <c r="BA969"/>
      <c r="BB969"/>
      <c r="BC969"/>
      <c r="BD969"/>
      <c r="BE969"/>
      <c r="BF969"/>
    </row>
    <row r="970" spans="1:58" s="104" customFormat="1" ht="13.4" hidden="1" customHeight="1" outlineLevel="2" x14ac:dyDescent="0.35">
      <c r="A970" s="102"/>
      <c r="B970" s="95"/>
      <c r="C970" s="17"/>
      <c r="D970" s="17"/>
      <c r="E970" s="17"/>
      <c r="F970" s="13"/>
      <c r="G970" s="86"/>
      <c r="H970" s="86"/>
      <c r="I970" s="99"/>
      <c r="J970" s="99" t="s">
        <v>111</v>
      </c>
      <c r="K970" s="659">
        <f>Annual!K985</f>
        <v>100</v>
      </c>
      <c r="L970" s="659">
        <f>Annual!L985</f>
        <v>100</v>
      </c>
      <c r="M970" s="659">
        <f>Annual!M985</f>
        <v>100</v>
      </c>
      <c r="N970" s="659">
        <f>Annual!N985</f>
        <v>100</v>
      </c>
      <c r="O970" s="659">
        <f>Annual!O985</f>
        <v>100</v>
      </c>
      <c r="P970" s="659">
        <f>Annual!P985</f>
        <v>100</v>
      </c>
      <c r="Q970" s="659">
        <f>Annual!Q985</f>
        <v>100</v>
      </c>
      <c r="R970" s="659">
        <f>Annual!R985</f>
        <v>100</v>
      </c>
      <c r="S970" s="659">
        <f>Annual!S985</f>
        <v>100</v>
      </c>
      <c r="U970" s="86"/>
      <c r="V970" s="86"/>
      <c r="W970" s="86"/>
      <c r="X970" s="86"/>
      <c r="Y970" s="86"/>
      <c r="Z970" s="86"/>
      <c r="AA970" s="86"/>
      <c r="AB970" s="86"/>
      <c r="AC970" s="86"/>
      <c r="AD970" s="86"/>
      <c r="AE970" s="16"/>
      <c r="AF970" s="8"/>
      <c r="AG970"/>
      <c r="AH970"/>
      <c r="AI970"/>
      <c r="AJ970"/>
      <c r="AK970"/>
      <c r="AL970"/>
      <c r="AM970"/>
      <c r="AN970"/>
      <c r="AO970"/>
      <c r="AP970"/>
      <c r="AQ970"/>
      <c r="AR970"/>
      <c r="AS970"/>
      <c r="AT970"/>
      <c r="AU970"/>
      <c r="AV970"/>
      <c r="AW970"/>
      <c r="AX970"/>
      <c r="AY970"/>
      <c r="AZ970"/>
      <c r="BA970"/>
      <c r="BB970"/>
      <c r="BC970"/>
      <c r="BD970"/>
      <c r="BE970"/>
      <c r="BF970"/>
    </row>
    <row r="971" spans="1:58" s="104" customFormat="1" ht="13.4" hidden="1" customHeight="1" outlineLevel="2" x14ac:dyDescent="0.35">
      <c r="A971" s="102"/>
      <c r="B971" s="95"/>
      <c r="C971" s="17"/>
      <c r="D971" s="17"/>
      <c r="E971" s="17"/>
      <c r="F971" s="13"/>
      <c r="G971" s="86"/>
      <c r="H971" s="86"/>
      <c r="I971" s="99"/>
      <c r="J971" s="99" t="s">
        <v>112</v>
      </c>
      <c r="K971" s="659">
        <f>Annual!K986</f>
        <v>1000</v>
      </c>
      <c r="L971" s="659">
        <f>Annual!L986</f>
        <v>1000</v>
      </c>
      <c r="M971" s="659">
        <f>Annual!M986</f>
        <v>1000</v>
      </c>
      <c r="N971" s="659">
        <f>Annual!N986</f>
        <v>1000</v>
      </c>
      <c r="O971" s="659">
        <f>Annual!O986</f>
        <v>1000</v>
      </c>
      <c r="P971" s="659">
        <f>Annual!P986</f>
        <v>1000</v>
      </c>
      <c r="Q971" s="659">
        <f>Annual!Q986</f>
        <v>1000</v>
      </c>
      <c r="R971" s="659">
        <f>Annual!R986</f>
        <v>500</v>
      </c>
      <c r="S971" s="659">
        <f>Annual!S986</f>
        <v>1000</v>
      </c>
      <c r="U971" s="86"/>
      <c r="V971" s="86"/>
      <c r="W971" s="86"/>
      <c r="X971" s="86"/>
      <c r="Y971" s="86"/>
      <c r="Z971" s="86"/>
      <c r="AA971" s="86"/>
      <c r="AB971" s="86"/>
      <c r="AC971" s="86"/>
      <c r="AD971" s="86"/>
      <c r="AE971" s="16"/>
      <c r="AF971" s="8"/>
      <c r="AG971"/>
      <c r="AH971"/>
      <c r="AI971"/>
      <c r="AJ971"/>
      <c r="AK971"/>
      <c r="AL971"/>
      <c r="AM971"/>
      <c r="AN971"/>
      <c r="AO971"/>
      <c r="AP971"/>
      <c r="AQ971"/>
      <c r="AR971"/>
      <c r="AS971"/>
      <c r="AT971"/>
      <c r="AU971"/>
      <c r="AV971"/>
      <c r="AW971"/>
      <c r="AX971"/>
      <c r="AY971"/>
      <c r="AZ971"/>
      <c r="BA971"/>
      <c r="BB971"/>
      <c r="BC971"/>
      <c r="BD971"/>
      <c r="BE971"/>
      <c r="BF971"/>
    </row>
    <row r="972" spans="1:58" s="104" customFormat="1" ht="13.4" hidden="1" customHeight="1" outlineLevel="2" x14ac:dyDescent="0.35">
      <c r="A972" s="102"/>
      <c r="B972" s="95"/>
      <c r="C972" s="17"/>
      <c r="D972" s="17"/>
      <c r="E972" s="17"/>
      <c r="F972" s="13"/>
      <c r="G972" s="86"/>
      <c r="H972" s="86"/>
      <c r="I972" s="99"/>
      <c r="J972" s="99" t="s">
        <v>113</v>
      </c>
      <c r="K972" s="659">
        <f>Annual!K987</f>
        <v>1000</v>
      </c>
      <c r="L972" s="659">
        <f>Annual!L987</f>
        <v>1000</v>
      </c>
      <c r="M972" s="659">
        <f>Annual!M987</f>
        <v>1000</v>
      </c>
      <c r="N972" s="659">
        <f>Annual!N987</f>
        <v>1000</v>
      </c>
      <c r="O972" s="659">
        <f>Annual!O987</f>
        <v>1000</v>
      </c>
      <c r="P972" s="659">
        <f>Annual!P987</f>
        <v>1000</v>
      </c>
      <c r="Q972" s="659">
        <f>Annual!Q987</f>
        <v>1000</v>
      </c>
      <c r="R972" s="659">
        <f>Annual!R987</f>
        <v>500</v>
      </c>
      <c r="S972" s="659">
        <f>Annual!S987</f>
        <v>1000</v>
      </c>
      <c r="U972" s="86"/>
      <c r="V972" s="86"/>
      <c r="W972" s="86"/>
      <c r="X972" s="86"/>
      <c r="Y972" s="86"/>
      <c r="Z972" s="86"/>
      <c r="AA972" s="86"/>
      <c r="AB972" s="86"/>
      <c r="AC972" s="86"/>
      <c r="AD972" s="86"/>
      <c r="AE972" s="16"/>
      <c r="AF972" s="8"/>
      <c r="AG972"/>
      <c r="AH972"/>
      <c r="AI972"/>
      <c r="AJ972"/>
      <c r="AK972"/>
      <c r="AL972"/>
      <c r="AM972"/>
      <c r="AN972"/>
      <c r="AO972"/>
      <c r="AP972"/>
      <c r="AQ972"/>
      <c r="AR972"/>
      <c r="AS972"/>
      <c r="AT972"/>
      <c r="AU972"/>
      <c r="AV972"/>
      <c r="AW972"/>
      <c r="AX972"/>
      <c r="AY972"/>
      <c r="AZ972"/>
      <c r="BA972"/>
      <c r="BB972"/>
      <c r="BC972"/>
      <c r="BD972"/>
      <c r="BE972"/>
      <c r="BF972"/>
    </row>
    <row r="973" spans="1:58" s="104" customFormat="1" ht="13.4" hidden="1" customHeight="1" outlineLevel="2" x14ac:dyDescent="0.35">
      <c r="A973" s="102"/>
      <c r="B973" s="95"/>
      <c r="C973" s="17"/>
      <c r="D973" s="17"/>
      <c r="E973" s="17"/>
      <c r="F973" s="13"/>
      <c r="G973" s="86"/>
      <c r="H973" s="86"/>
      <c r="I973" s="99"/>
      <c r="J973" s="99" t="s">
        <v>114</v>
      </c>
      <c r="K973" s="659">
        <f>Annual!K988</f>
        <v>1000</v>
      </c>
      <c r="L973" s="659">
        <f>Annual!L988</f>
        <v>1000</v>
      </c>
      <c r="M973" s="659">
        <f>Annual!M988</f>
        <v>1000</v>
      </c>
      <c r="N973" s="659">
        <f>Annual!N988</f>
        <v>1000</v>
      </c>
      <c r="O973" s="659">
        <f>Annual!O988</f>
        <v>1000</v>
      </c>
      <c r="P973" s="659">
        <f>Annual!P988</f>
        <v>1000</v>
      </c>
      <c r="Q973" s="659">
        <f>Annual!Q988</f>
        <v>1000</v>
      </c>
      <c r="R973" s="659">
        <f>Annual!R988</f>
        <v>500</v>
      </c>
      <c r="S973" s="659">
        <f>Annual!S988</f>
        <v>1000</v>
      </c>
      <c r="U973" s="86"/>
      <c r="V973" s="86"/>
      <c r="W973" s="86"/>
      <c r="X973" s="86"/>
      <c r="Y973" s="86"/>
      <c r="Z973" s="86"/>
      <c r="AA973" s="86"/>
      <c r="AB973" s="86"/>
      <c r="AC973" s="86"/>
      <c r="AD973" s="86"/>
      <c r="AE973" s="16"/>
      <c r="AF973" s="8"/>
      <c r="AG973"/>
      <c r="AH973"/>
      <c r="AI973"/>
      <c r="AJ973"/>
      <c r="AK973"/>
      <c r="AL973"/>
      <c r="AM973"/>
      <c r="AN973"/>
      <c r="AO973"/>
      <c r="AP973"/>
      <c r="AQ973"/>
      <c r="AR973"/>
      <c r="AS973"/>
      <c r="AT973"/>
      <c r="AU973"/>
      <c r="AV973"/>
      <c r="AW973"/>
      <c r="AX973"/>
      <c r="AY973"/>
      <c r="AZ973"/>
      <c r="BA973"/>
      <c r="BB973"/>
      <c r="BC973"/>
      <c r="BD973"/>
      <c r="BE973"/>
      <c r="BF973"/>
    </row>
    <row r="974" spans="1:58" s="104" customFormat="1" ht="13.4" hidden="1" customHeight="1" outlineLevel="2" x14ac:dyDescent="0.35">
      <c r="A974" s="102"/>
      <c r="B974" s="95"/>
      <c r="C974" s="17"/>
      <c r="D974" s="17"/>
      <c r="E974" s="17"/>
      <c r="F974" s="13"/>
      <c r="G974" s="86"/>
      <c r="H974" s="86"/>
      <c r="I974" s="99"/>
      <c r="J974" s="99" t="s">
        <v>115</v>
      </c>
      <c r="K974" s="659">
        <f>Annual!K989</f>
        <v>1000</v>
      </c>
      <c r="L974" s="659">
        <f>Annual!L989</f>
        <v>1000</v>
      </c>
      <c r="M974" s="659">
        <f>Annual!M989</f>
        <v>1000</v>
      </c>
      <c r="N974" s="659">
        <f>Annual!N989</f>
        <v>1000</v>
      </c>
      <c r="O974" s="659">
        <f>Annual!O989</f>
        <v>1000</v>
      </c>
      <c r="P974" s="659">
        <f>Annual!P989</f>
        <v>1000</v>
      </c>
      <c r="Q974" s="659">
        <f>Annual!Q989</f>
        <v>1000</v>
      </c>
      <c r="R974" s="659">
        <f>Annual!R989</f>
        <v>500</v>
      </c>
      <c r="S974" s="659">
        <f>Annual!S989</f>
        <v>1000</v>
      </c>
      <c r="U974" s="86"/>
      <c r="V974" s="86"/>
      <c r="W974" s="86"/>
      <c r="X974" s="86"/>
      <c r="Y974" s="86"/>
      <c r="Z974" s="86"/>
      <c r="AA974" s="86"/>
      <c r="AB974" s="86"/>
      <c r="AC974" s="86"/>
      <c r="AD974" s="86"/>
      <c r="AE974" s="16"/>
      <c r="AF974" s="8"/>
      <c r="AG974"/>
      <c r="AH974"/>
      <c r="AI974"/>
      <c r="AJ974"/>
      <c r="AK974"/>
      <c r="AL974"/>
      <c r="AM974"/>
      <c r="AN974"/>
      <c r="AO974"/>
      <c r="AP974"/>
      <c r="AQ974"/>
      <c r="AR974"/>
      <c r="AS974"/>
      <c r="AT974"/>
      <c r="AU974"/>
      <c r="AV974"/>
      <c r="AW974"/>
      <c r="AX974"/>
      <c r="AY974"/>
      <c r="AZ974"/>
      <c r="BA974"/>
      <c r="BB974"/>
      <c r="BC974"/>
      <c r="BD974"/>
      <c r="BE974"/>
      <c r="BF974"/>
    </row>
    <row r="975" spans="1:58" s="104" customFormat="1" ht="13.4" hidden="1" customHeight="1" outlineLevel="2" x14ac:dyDescent="0.35">
      <c r="A975" s="102"/>
      <c r="B975" s="95"/>
      <c r="C975" s="17"/>
      <c r="D975" s="17"/>
      <c r="E975" s="17"/>
      <c r="F975" s="13"/>
      <c r="G975" s="86"/>
      <c r="H975" s="86"/>
      <c r="I975" s="99" t="s">
        <v>754</v>
      </c>
      <c r="J975" s="99" t="s">
        <v>342</v>
      </c>
      <c r="K975" s="659">
        <f>Annual!K990</f>
        <v>1000</v>
      </c>
      <c r="L975" s="659">
        <f>Annual!L990</f>
        <v>1000</v>
      </c>
      <c r="M975" s="659">
        <f>Annual!M990</f>
        <v>1000</v>
      </c>
      <c r="N975" s="659">
        <f>Annual!N990</f>
        <v>1000</v>
      </c>
      <c r="O975" s="659">
        <f>Annual!O990</f>
        <v>1000</v>
      </c>
      <c r="P975" s="659">
        <f>Annual!P990</f>
        <v>1000</v>
      </c>
      <c r="Q975" s="659">
        <f>Annual!Q990</f>
        <v>1000</v>
      </c>
      <c r="R975" s="659">
        <f>Annual!R990</f>
        <v>500</v>
      </c>
      <c r="S975" s="659">
        <f>Annual!S990</f>
        <v>1000</v>
      </c>
      <c r="U975" s="86"/>
      <c r="V975" s="86"/>
      <c r="W975" s="86"/>
      <c r="X975" s="86"/>
      <c r="Y975" s="86"/>
      <c r="Z975" s="86"/>
      <c r="AA975" s="86"/>
      <c r="AB975" s="86"/>
      <c r="AC975" s="86"/>
      <c r="AD975" s="86"/>
      <c r="AE975" s="16"/>
      <c r="AF975" s="8"/>
      <c r="AG975"/>
      <c r="AH975"/>
      <c r="AI975"/>
      <c r="AJ975"/>
      <c r="AK975"/>
      <c r="AL975"/>
      <c r="AM975"/>
      <c r="AN975"/>
      <c r="AO975"/>
      <c r="AP975"/>
      <c r="AQ975"/>
      <c r="AR975"/>
      <c r="AS975"/>
      <c r="AT975"/>
      <c r="AU975"/>
      <c r="AV975"/>
      <c r="AW975"/>
      <c r="AX975"/>
      <c r="AY975"/>
      <c r="AZ975"/>
      <c r="BA975"/>
      <c r="BB975"/>
      <c r="BC975"/>
      <c r="BD975"/>
      <c r="BE975"/>
      <c r="BF975"/>
    </row>
    <row r="976" spans="1:58" s="104" customFormat="1" ht="13.4" hidden="1" customHeight="1" outlineLevel="2" x14ac:dyDescent="0.35">
      <c r="A976" s="102"/>
      <c r="B976" s="95"/>
      <c r="C976" s="17"/>
      <c r="D976" s="17"/>
      <c r="E976" s="17"/>
      <c r="F976" s="13"/>
      <c r="G976" s="86"/>
      <c r="H976" s="86"/>
      <c r="I976" s="99"/>
      <c r="J976" s="99" t="s">
        <v>107</v>
      </c>
      <c r="K976" s="659">
        <f>Annual!K991</f>
        <v>50</v>
      </c>
      <c r="L976" s="659">
        <f>Annual!L991</f>
        <v>50</v>
      </c>
      <c r="M976" s="659">
        <f>Annual!M991</f>
        <v>50</v>
      </c>
      <c r="N976" s="659">
        <f>Annual!N991</f>
        <v>50</v>
      </c>
      <c r="O976" s="659">
        <f>Annual!O991</f>
        <v>50</v>
      </c>
      <c r="P976" s="659">
        <f>Annual!P991</f>
        <v>50</v>
      </c>
      <c r="Q976" s="659">
        <f>Annual!Q991</f>
        <v>50</v>
      </c>
      <c r="R976" s="659">
        <f>Annual!R991</f>
        <v>50</v>
      </c>
      <c r="S976" s="659">
        <f>Annual!S991</f>
        <v>50</v>
      </c>
      <c r="U976" s="86"/>
      <c r="V976" s="86"/>
      <c r="W976" s="86"/>
      <c r="X976" s="86"/>
      <c r="Y976" s="86"/>
      <c r="Z976" s="86"/>
      <c r="AA976" s="86"/>
      <c r="AB976" s="86"/>
      <c r="AC976" s="86"/>
      <c r="AD976" s="86"/>
      <c r="AE976" s="16"/>
      <c r="AF976" s="8"/>
      <c r="AG976"/>
      <c r="AH976"/>
      <c r="AI976"/>
      <c r="AJ976"/>
      <c r="AK976"/>
      <c r="AL976"/>
      <c r="AM976"/>
      <c r="AN976"/>
      <c r="AO976"/>
      <c r="AP976"/>
      <c r="AQ976"/>
      <c r="AR976"/>
      <c r="AS976"/>
      <c r="AT976"/>
      <c r="AU976"/>
      <c r="AV976"/>
      <c r="AW976"/>
      <c r="AX976"/>
      <c r="AY976"/>
      <c r="AZ976"/>
      <c r="BA976"/>
      <c r="BB976"/>
      <c r="BC976"/>
      <c r="BD976"/>
      <c r="BE976"/>
      <c r="BF976"/>
    </row>
    <row r="977" spans="1:58" s="104" customFormat="1" ht="13.4" hidden="1" customHeight="1" outlineLevel="2" x14ac:dyDescent="0.35">
      <c r="A977" s="102"/>
      <c r="B977" s="95"/>
      <c r="C977" s="17"/>
      <c r="D977" s="17"/>
      <c r="E977" s="17"/>
      <c r="F977" s="13"/>
      <c r="G977" s="86"/>
      <c r="H977" s="86"/>
      <c r="I977" s="99"/>
      <c r="J977" s="99" t="s">
        <v>108</v>
      </c>
      <c r="K977" s="659">
        <f>Annual!K992</f>
        <v>100</v>
      </c>
      <c r="L977" s="659">
        <f>Annual!L992</f>
        <v>100</v>
      </c>
      <c r="M977" s="659">
        <f>Annual!M992</f>
        <v>100</v>
      </c>
      <c r="N977" s="659">
        <f>Annual!N992</f>
        <v>100</v>
      </c>
      <c r="O977" s="659">
        <f>Annual!O992</f>
        <v>100</v>
      </c>
      <c r="P977" s="659">
        <f>Annual!P992</f>
        <v>100</v>
      </c>
      <c r="Q977" s="659">
        <f>Annual!Q992</f>
        <v>100</v>
      </c>
      <c r="R977" s="659">
        <f>Annual!R992</f>
        <v>100</v>
      </c>
      <c r="S977" s="659">
        <f>Annual!S992</f>
        <v>100</v>
      </c>
      <c r="U977" s="86"/>
      <c r="V977" s="86"/>
      <c r="W977" s="86"/>
      <c r="X977" s="86"/>
      <c r="Y977" s="86"/>
      <c r="Z977" s="86"/>
      <c r="AA977" s="86"/>
      <c r="AB977" s="86"/>
      <c r="AC977" s="86"/>
      <c r="AD977" s="86"/>
      <c r="AE977" s="16"/>
      <c r="AF977" s="8"/>
      <c r="AG977"/>
      <c r="AH977"/>
      <c r="AI977"/>
      <c r="AJ977"/>
      <c r="AK977"/>
      <c r="AL977"/>
      <c r="AM977"/>
      <c r="AN977"/>
      <c r="AO977"/>
      <c r="AP977"/>
      <c r="AQ977"/>
      <c r="AR977"/>
      <c r="AS977"/>
      <c r="AT977"/>
      <c r="AU977"/>
      <c r="AV977"/>
      <c r="AW977"/>
      <c r="AX977"/>
      <c r="AY977"/>
      <c r="AZ977"/>
      <c r="BA977"/>
      <c r="BB977"/>
      <c r="BC977"/>
      <c r="BD977"/>
      <c r="BE977"/>
      <c r="BF977"/>
    </row>
    <row r="978" spans="1:58" s="104" customFormat="1" ht="13.4" hidden="1" customHeight="1" outlineLevel="2" x14ac:dyDescent="0.35">
      <c r="A978" s="102"/>
      <c r="B978" s="95"/>
      <c r="C978" s="17"/>
      <c r="D978" s="17"/>
      <c r="E978" s="17"/>
      <c r="F978" s="13"/>
      <c r="G978" s="86"/>
      <c r="H978" s="86"/>
      <c r="I978" s="99"/>
      <c r="J978" s="99" t="s">
        <v>109</v>
      </c>
      <c r="K978" s="659">
        <f>Annual!K993</f>
        <v>100</v>
      </c>
      <c r="L978" s="659">
        <f>Annual!L993</f>
        <v>100</v>
      </c>
      <c r="M978" s="659">
        <f>Annual!M993</f>
        <v>100</v>
      </c>
      <c r="N978" s="659">
        <f>Annual!N993</f>
        <v>100</v>
      </c>
      <c r="O978" s="659">
        <f>Annual!O993</f>
        <v>100</v>
      </c>
      <c r="P978" s="659">
        <f>Annual!P993</f>
        <v>100</v>
      </c>
      <c r="Q978" s="659">
        <f>Annual!Q993</f>
        <v>100</v>
      </c>
      <c r="R978" s="659">
        <f>Annual!R993</f>
        <v>100</v>
      </c>
      <c r="S978" s="659">
        <f>Annual!S993</f>
        <v>100</v>
      </c>
      <c r="U978" s="86"/>
      <c r="V978" s="86"/>
      <c r="W978" s="86"/>
      <c r="X978" s="86"/>
      <c r="Y978" s="86"/>
      <c r="Z978" s="86"/>
      <c r="AA978" s="86"/>
      <c r="AB978" s="86"/>
      <c r="AC978" s="86"/>
      <c r="AD978" s="86"/>
      <c r="AE978" s="16"/>
      <c r="AF978" s="8"/>
      <c r="AG978"/>
      <c r="AH978"/>
      <c r="AI978"/>
      <c r="AJ978"/>
      <c r="AK978"/>
      <c r="AL978"/>
      <c r="AM978"/>
      <c r="AN978"/>
      <c r="AO978"/>
      <c r="AP978"/>
      <c r="AQ978"/>
      <c r="AR978"/>
      <c r="AS978"/>
      <c r="AT978"/>
      <c r="AU978"/>
      <c r="AV978"/>
      <c r="AW978"/>
      <c r="AX978"/>
      <c r="AY978"/>
      <c r="AZ978"/>
      <c r="BA978"/>
      <c r="BB978"/>
      <c r="BC978"/>
      <c r="BD978"/>
      <c r="BE978"/>
      <c r="BF978"/>
    </row>
    <row r="979" spans="1:58" s="104" customFormat="1" ht="13.4" hidden="1" customHeight="1" outlineLevel="2" x14ac:dyDescent="0.35">
      <c r="A979" s="102"/>
      <c r="B979" s="95"/>
      <c r="C979" s="17"/>
      <c r="D979" s="17"/>
      <c r="E979" s="17"/>
      <c r="F979" s="13"/>
      <c r="G979" s="86"/>
      <c r="H979" s="86"/>
      <c r="I979" s="99"/>
      <c r="J979" s="99" t="s">
        <v>110</v>
      </c>
      <c r="K979" s="659">
        <f>Annual!K994</f>
        <v>100</v>
      </c>
      <c r="L979" s="659">
        <f>Annual!L994</f>
        <v>100</v>
      </c>
      <c r="M979" s="659">
        <f>Annual!M994</f>
        <v>100</v>
      </c>
      <c r="N979" s="659">
        <f>Annual!N994</f>
        <v>100</v>
      </c>
      <c r="O979" s="659">
        <f>Annual!O994</f>
        <v>100</v>
      </c>
      <c r="P979" s="659">
        <f>Annual!P994</f>
        <v>100</v>
      </c>
      <c r="Q979" s="659">
        <f>Annual!Q994</f>
        <v>100</v>
      </c>
      <c r="R979" s="659">
        <f>Annual!R994</f>
        <v>100</v>
      </c>
      <c r="S979" s="659">
        <f>Annual!S994</f>
        <v>100</v>
      </c>
      <c r="U979" s="86"/>
      <c r="V979" s="86"/>
      <c r="W979" s="86"/>
      <c r="X979" s="86"/>
      <c r="Y979" s="86"/>
      <c r="Z979" s="86"/>
      <c r="AA979" s="86"/>
      <c r="AB979" s="86"/>
      <c r="AC979" s="86"/>
      <c r="AD979" s="86"/>
      <c r="AE979" s="16"/>
      <c r="AF979" s="8"/>
      <c r="AG979"/>
      <c r="AH979"/>
      <c r="AI979"/>
      <c r="AJ979"/>
      <c r="AK979"/>
      <c r="AL979"/>
      <c r="AM979"/>
      <c r="AN979"/>
      <c r="AO979"/>
      <c r="AP979"/>
      <c r="AQ979"/>
      <c r="AR979"/>
      <c r="AS979"/>
      <c r="AT979"/>
      <c r="AU979"/>
      <c r="AV979"/>
      <c r="AW979"/>
      <c r="AX979"/>
      <c r="AY979"/>
      <c r="AZ979"/>
      <c r="BA979"/>
      <c r="BB979"/>
      <c r="BC979"/>
      <c r="BD979"/>
      <c r="BE979"/>
      <c r="BF979"/>
    </row>
    <row r="980" spans="1:58" s="104" customFormat="1" ht="13.4" hidden="1" customHeight="1" outlineLevel="2" x14ac:dyDescent="0.35">
      <c r="A980" s="102"/>
      <c r="B980" s="95"/>
      <c r="C980" s="17"/>
      <c r="D980" s="17"/>
      <c r="E980" s="17"/>
      <c r="F980" s="13"/>
      <c r="G980" s="86"/>
      <c r="H980" s="86"/>
      <c r="I980" s="99"/>
      <c r="J980" s="99" t="s">
        <v>111</v>
      </c>
      <c r="K980" s="659">
        <f>Annual!K995</f>
        <v>100</v>
      </c>
      <c r="L980" s="659">
        <f>Annual!L995</f>
        <v>100</v>
      </c>
      <c r="M980" s="659">
        <f>Annual!M995</f>
        <v>100</v>
      </c>
      <c r="N980" s="659">
        <f>Annual!N995</f>
        <v>100</v>
      </c>
      <c r="O980" s="659">
        <f>Annual!O995</f>
        <v>100</v>
      </c>
      <c r="P980" s="659">
        <f>Annual!P995</f>
        <v>100</v>
      </c>
      <c r="Q980" s="659">
        <f>Annual!Q995</f>
        <v>100</v>
      </c>
      <c r="R980" s="659">
        <f>Annual!R995</f>
        <v>100</v>
      </c>
      <c r="S980" s="659">
        <f>Annual!S995</f>
        <v>100</v>
      </c>
      <c r="U980" s="86"/>
      <c r="V980" s="86"/>
      <c r="W980" s="86"/>
      <c r="X980" s="86"/>
      <c r="Y980" s="86"/>
      <c r="Z980" s="86"/>
      <c r="AA980" s="86"/>
      <c r="AB980" s="86"/>
      <c r="AC980" s="86"/>
      <c r="AD980" s="86"/>
      <c r="AE980" s="16"/>
      <c r="AF980" s="8"/>
      <c r="AG980"/>
      <c r="AH980"/>
      <c r="AI980"/>
      <c r="AJ980"/>
      <c r="AK980"/>
      <c r="AL980"/>
      <c r="AM980"/>
      <c r="AN980"/>
      <c r="AO980"/>
      <c r="AP980"/>
      <c r="AQ980"/>
      <c r="AR980"/>
      <c r="AS980"/>
      <c r="AT980"/>
      <c r="AU980"/>
      <c r="AV980"/>
      <c r="AW980"/>
      <c r="AX980"/>
      <c r="AY980"/>
      <c r="AZ980"/>
      <c r="BA980"/>
      <c r="BB980"/>
      <c r="BC980"/>
      <c r="BD980"/>
      <c r="BE980"/>
      <c r="BF980"/>
    </row>
    <row r="981" spans="1:58" s="104" customFormat="1" ht="13.4" hidden="1" customHeight="1" outlineLevel="2" x14ac:dyDescent="0.35">
      <c r="A981" s="102"/>
      <c r="B981" s="95"/>
      <c r="C981" s="17"/>
      <c r="D981" s="17"/>
      <c r="E981" s="17"/>
      <c r="F981" s="13"/>
      <c r="G981" s="86"/>
      <c r="H981" s="86"/>
      <c r="I981" s="99"/>
      <c r="J981" s="99" t="s">
        <v>112</v>
      </c>
      <c r="K981" s="659">
        <f>Annual!K996</f>
        <v>1000</v>
      </c>
      <c r="L981" s="659">
        <f>Annual!L996</f>
        <v>1000</v>
      </c>
      <c r="M981" s="659">
        <f>Annual!M996</f>
        <v>1000</v>
      </c>
      <c r="N981" s="659">
        <f>Annual!N996</f>
        <v>1000</v>
      </c>
      <c r="O981" s="659">
        <f>Annual!O996</f>
        <v>1000</v>
      </c>
      <c r="P981" s="659">
        <f>Annual!P996</f>
        <v>1000</v>
      </c>
      <c r="Q981" s="659">
        <f>Annual!Q996</f>
        <v>1000</v>
      </c>
      <c r="R981" s="659">
        <f>Annual!R996</f>
        <v>500</v>
      </c>
      <c r="S981" s="659">
        <f>Annual!S996</f>
        <v>1000</v>
      </c>
      <c r="U981" s="86"/>
      <c r="V981" s="86"/>
      <c r="W981" s="86"/>
      <c r="X981" s="86"/>
      <c r="Y981" s="86"/>
      <c r="Z981" s="86"/>
      <c r="AA981" s="86"/>
      <c r="AB981" s="86"/>
      <c r="AC981" s="86"/>
      <c r="AD981" s="86"/>
      <c r="AE981" s="16"/>
      <c r="AF981" s="8"/>
      <c r="AG981"/>
      <c r="AH981"/>
      <c r="AI981"/>
      <c r="AJ981"/>
      <c r="AK981"/>
      <c r="AL981"/>
      <c r="AM981"/>
      <c r="AN981"/>
      <c r="AO981"/>
      <c r="AP981"/>
      <c r="AQ981"/>
      <c r="AR981"/>
      <c r="AS981"/>
      <c r="AT981"/>
      <c r="AU981"/>
      <c r="AV981"/>
      <c r="AW981"/>
      <c r="AX981"/>
      <c r="AY981"/>
      <c r="AZ981"/>
      <c r="BA981"/>
      <c r="BB981"/>
      <c r="BC981"/>
      <c r="BD981"/>
      <c r="BE981"/>
      <c r="BF981"/>
    </row>
    <row r="982" spans="1:58" s="104" customFormat="1" ht="13.4" hidden="1" customHeight="1" outlineLevel="2" x14ac:dyDescent="0.35">
      <c r="A982" s="102"/>
      <c r="B982" s="95"/>
      <c r="C982" s="17"/>
      <c r="D982" s="17"/>
      <c r="E982" s="17"/>
      <c r="F982" s="13"/>
      <c r="G982" s="86"/>
      <c r="H982" s="86"/>
      <c r="I982" s="99"/>
      <c r="J982" s="99" t="s">
        <v>113</v>
      </c>
      <c r="K982" s="659">
        <f>Annual!K997</f>
        <v>1000</v>
      </c>
      <c r="L982" s="659">
        <f>Annual!L997</f>
        <v>1000</v>
      </c>
      <c r="M982" s="659">
        <f>Annual!M997</f>
        <v>1000</v>
      </c>
      <c r="N982" s="659">
        <f>Annual!N997</f>
        <v>1000</v>
      </c>
      <c r="O982" s="659">
        <f>Annual!O997</f>
        <v>1000</v>
      </c>
      <c r="P982" s="659">
        <f>Annual!P997</f>
        <v>1000</v>
      </c>
      <c r="Q982" s="659">
        <f>Annual!Q997</f>
        <v>1000</v>
      </c>
      <c r="R982" s="659">
        <f>Annual!R997</f>
        <v>500</v>
      </c>
      <c r="S982" s="659">
        <f>Annual!S997</f>
        <v>1000</v>
      </c>
      <c r="U982" s="86"/>
      <c r="V982" s="86"/>
      <c r="W982" s="86"/>
      <c r="X982" s="86"/>
      <c r="Y982" s="86"/>
      <c r="Z982" s="86"/>
      <c r="AA982" s="86"/>
      <c r="AB982" s="86"/>
      <c r="AC982" s="86"/>
      <c r="AD982" s="86"/>
      <c r="AE982" s="16"/>
      <c r="AF982" s="8"/>
      <c r="AG982"/>
      <c r="AH982"/>
      <c r="AI982"/>
      <c r="AJ982"/>
      <c r="AK982"/>
      <c r="AL982"/>
      <c r="AM982"/>
      <c r="AN982"/>
      <c r="AO982"/>
      <c r="AP982"/>
      <c r="AQ982"/>
      <c r="AR982"/>
      <c r="AS982"/>
      <c r="AT982"/>
      <c r="AU982"/>
      <c r="AV982"/>
      <c r="AW982"/>
      <c r="AX982"/>
      <c r="AY982"/>
      <c r="AZ982"/>
      <c r="BA982"/>
      <c r="BB982"/>
      <c r="BC982"/>
      <c r="BD982"/>
      <c r="BE982"/>
      <c r="BF982"/>
    </row>
    <row r="983" spans="1:58" s="104" customFormat="1" ht="13.4" hidden="1" customHeight="1" outlineLevel="2" x14ac:dyDescent="0.35">
      <c r="A983" s="102"/>
      <c r="B983" s="95"/>
      <c r="C983" s="17"/>
      <c r="D983" s="17"/>
      <c r="E983" s="17"/>
      <c r="F983" s="13"/>
      <c r="G983" s="86"/>
      <c r="H983" s="86"/>
      <c r="I983" s="99"/>
      <c r="J983" s="99" t="s">
        <v>114</v>
      </c>
      <c r="K983" s="659">
        <f>Annual!K998</f>
        <v>1000</v>
      </c>
      <c r="L983" s="659">
        <f>Annual!L998</f>
        <v>1000</v>
      </c>
      <c r="M983" s="659">
        <f>Annual!M998</f>
        <v>1000</v>
      </c>
      <c r="N983" s="659">
        <f>Annual!N998</f>
        <v>1000</v>
      </c>
      <c r="O983" s="659">
        <f>Annual!O998</f>
        <v>1000</v>
      </c>
      <c r="P983" s="659">
        <f>Annual!P998</f>
        <v>1000</v>
      </c>
      <c r="Q983" s="659">
        <f>Annual!Q998</f>
        <v>1000</v>
      </c>
      <c r="R983" s="659">
        <f>Annual!R998</f>
        <v>500</v>
      </c>
      <c r="S983" s="659">
        <f>Annual!S998</f>
        <v>1000</v>
      </c>
      <c r="U983" s="86"/>
      <c r="V983" s="86"/>
      <c r="W983" s="86"/>
      <c r="X983" s="86"/>
      <c r="Y983" s="86"/>
      <c r="Z983" s="86"/>
      <c r="AA983" s="86"/>
      <c r="AB983" s="86"/>
      <c r="AC983" s="86"/>
      <c r="AD983" s="86"/>
      <c r="AE983" s="16"/>
      <c r="AF983" s="8"/>
      <c r="AG983"/>
      <c r="AH983"/>
      <c r="AI983"/>
      <c r="AJ983"/>
      <c r="AK983"/>
      <c r="AL983"/>
      <c r="AM983"/>
      <c r="AN983"/>
      <c r="AO983"/>
      <c r="AP983"/>
      <c r="AQ983"/>
      <c r="AR983"/>
      <c r="AS983"/>
      <c r="AT983"/>
      <c r="AU983"/>
      <c r="AV983"/>
      <c r="AW983"/>
      <c r="AX983"/>
      <c r="AY983"/>
      <c r="AZ983"/>
      <c r="BA983"/>
      <c r="BB983"/>
      <c r="BC983"/>
      <c r="BD983"/>
      <c r="BE983"/>
      <c r="BF983"/>
    </row>
    <row r="984" spans="1:58" s="104" customFormat="1" ht="13.4" hidden="1" customHeight="1" outlineLevel="2" x14ac:dyDescent="0.35">
      <c r="A984" s="102"/>
      <c r="B984" s="95"/>
      <c r="C984" s="17"/>
      <c r="D984" s="17"/>
      <c r="E984" s="17"/>
      <c r="F984" s="13"/>
      <c r="G984" s="86"/>
      <c r="H984" s="86"/>
      <c r="I984" s="99"/>
      <c r="J984" s="99" t="s">
        <v>115</v>
      </c>
      <c r="K984" s="659">
        <f>Annual!K999</f>
        <v>1000</v>
      </c>
      <c r="L984" s="659">
        <f>Annual!L999</f>
        <v>1000</v>
      </c>
      <c r="M984" s="659">
        <f>Annual!M999</f>
        <v>1000</v>
      </c>
      <c r="N984" s="659">
        <f>Annual!N999</f>
        <v>1000</v>
      </c>
      <c r="O984" s="659">
        <f>Annual!O999</f>
        <v>1000</v>
      </c>
      <c r="P984" s="659">
        <f>Annual!P999</f>
        <v>1000</v>
      </c>
      <c r="Q984" s="659">
        <f>Annual!Q999</f>
        <v>1000</v>
      </c>
      <c r="R984" s="659">
        <f>Annual!R999</f>
        <v>500</v>
      </c>
      <c r="S984" s="659">
        <f>Annual!S999</f>
        <v>1000</v>
      </c>
      <c r="U984" s="86"/>
      <c r="V984" s="86"/>
      <c r="W984" s="86"/>
      <c r="X984" s="86"/>
      <c r="Y984" s="86"/>
      <c r="Z984" s="86"/>
      <c r="AA984" s="86"/>
      <c r="AB984" s="86"/>
      <c r="AC984" s="86"/>
      <c r="AD984" s="86"/>
      <c r="AE984" s="16"/>
      <c r="AF984" s="8"/>
      <c r="AG984"/>
      <c r="AH984"/>
      <c r="AI984"/>
      <c r="AJ984"/>
      <c r="AK984"/>
      <c r="AL984"/>
      <c r="AM984"/>
      <c r="AN984"/>
      <c r="AO984"/>
      <c r="AP984"/>
      <c r="AQ984"/>
      <c r="AR984"/>
      <c r="AS984"/>
      <c r="AT984"/>
      <c r="AU984"/>
      <c r="AV984"/>
      <c r="AW984"/>
      <c r="AX984"/>
      <c r="AY984"/>
      <c r="AZ984"/>
      <c r="BA984"/>
      <c r="BB984"/>
      <c r="BC984"/>
      <c r="BD984"/>
      <c r="BE984"/>
      <c r="BF984"/>
    </row>
    <row r="985" spans="1:58" s="104" customFormat="1" ht="13.4" hidden="1" customHeight="1" outlineLevel="2" x14ac:dyDescent="0.35">
      <c r="A985" s="102"/>
      <c r="B985" s="95"/>
      <c r="C985" s="17"/>
      <c r="D985" s="17"/>
      <c r="E985" s="17"/>
      <c r="F985" s="13"/>
      <c r="G985" s="86"/>
      <c r="H985" s="86"/>
      <c r="I985" s="99" t="s">
        <v>755</v>
      </c>
      <c r="J985" s="99" t="s">
        <v>342</v>
      </c>
      <c r="K985" s="659">
        <f>Annual!K1000</f>
        <v>1000</v>
      </c>
      <c r="L985" s="659">
        <f>Annual!L1000</f>
        <v>1000</v>
      </c>
      <c r="M985" s="659">
        <f>Annual!M1000</f>
        <v>1000</v>
      </c>
      <c r="N985" s="659">
        <f>Annual!N1000</f>
        <v>1000</v>
      </c>
      <c r="O985" s="659">
        <f>Annual!O1000</f>
        <v>1000</v>
      </c>
      <c r="P985" s="659">
        <f>Annual!P1000</f>
        <v>1000</v>
      </c>
      <c r="Q985" s="659">
        <f>Annual!Q1000</f>
        <v>1000</v>
      </c>
      <c r="R985" s="659">
        <f>Annual!R1000</f>
        <v>500</v>
      </c>
      <c r="S985" s="659">
        <f>Annual!S1000</f>
        <v>1000</v>
      </c>
      <c r="U985" s="86"/>
      <c r="V985" s="86"/>
      <c r="W985" s="86"/>
      <c r="X985" s="86"/>
      <c r="Y985" s="86"/>
      <c r="Z985" s="86"/>
      <c r="AA985" s="86"/>
      <c r="AB985" s="86"/>
      <c r="AC985" s="86"/>
      <c r="AD985" s="86"/>
      <c r="AE985" s="16"/>
      <c r="AF985" s="8"/>
      <c r="AG985"/>
      <c r="AH985"/>
      <c r="AI985"/>
      <c r="AJ985"/>
      <c r="AK985"/>
      <c r="AL985"/>
      <c r="AM985"/>
      <c r="AN985"/>
      <c r="AO985"/>
      <c r="AP985"/>
      <c r="AQ985"/>
      <c r="AR985"/>
      <c r="AS985"/>
      <c r="AT985"/>
      <c r="AU985"/>
      <c r="AV985"/>
      <c r="AW985"/>
      <c r="AX985"/>
      <c r="AY985"/>
      <c r="AZ985"/>
      <c r="BA985"/>
      <c r="BB985"/>
      <c r="BC985"/>
      <c r="BD985"/>
      <c r="BE985"/>
      <c r="BF985"/>
    </row>
    <row r="986" spans="1:58" s="104" customFormat="1" ht="13.4" hidden="1" customHeight="1" outlineLevel="2" x14ac:dyDescent="0.35">
      <c r="A986" s="102"/>
      <c r="B986" s="95"/>
      <c r="C986" s="17"/>
      <c r="D986" s="17"/>
      <c r="E986" s="17"/>
      <c r="F986" s="13"/>
      <c r="G986" s="86"/>
      <c r="H986" s="86"/>
      <c r="I986" s="99"/>
      <c r="J986" s="99" t="s">
        <v>107</v>
      </c>
      <c r="K986" s="659">
        <f>Annual!K1001</f>
        <v>50</v>
      </c>
      <c r="L986" s="659">
        <f>Annual!L1001</f>
        <v>50</v>
      </c>
      <c r="M986" s="659">
        <f>Annual!M1001</f>
        <v>50</v>
      </c>
      <c r="N986" s="659">
        <f>Annual!N1001</f>
        <v>50</v>
      </c>
      <c r="O986" s="659">
        <f>Annual!O1001</f>
        <v>50</v>
      </c>
      <c r="P986" s="659">
        <f>Annual!P1001</f>
        <v>50</v>
      </c>
      <c r="Q986" s="659">
        <f>Annual!Q1001</f>
        <v>50</v>
      </c>
      <c r="R986" s="659">
        <f>Annual!R1001</f>
        <v>50</v>
      </c>
      <c r="S986" s="659">
        <f>Annual!S1001</f>
        <v>50</v>
      </c>
      <c r="U986" s="86"/>
      <c r="V986" s="86"/>
      <c r="W986" s="86"/>
      <c r="X986" s="86"/>
      <c r="Y986" s="86"/>
      <c r="Z986" s="86"/>
      <c r="AA986" s="86"/>
      <c r="AB986" s="86"/>
      <c r="AC986" s="86"/>
      <c r="AD986" s="86"/>
      <c r="AE986" s="16"/>
      <c r="AF986" s="8"/>
      <c r="AG986"/>
      <c r="AH986"/>
      <c r="AI986"/>
      <c r="AJ986"/>
      <c r="AK986"/>
      <c r="AL986"/>
      <c r="AM986"/>
      <c r="AN986"/>
      <c r="AO986"/>
      <c r="AP986"/>
      <c r="AQ986"/>
      <c r="AR986"/>
      <c r="AS986"/>
      <c r="AT986"/>
      <c r="AU986"/>
      <c r="AV986"/>
      <c r="AW986"/>
      <c r="AX986"/>
      <c r="AY986"/>
      <c r="AZ986"/>
      <c r="BA986"/>
      <c r="BB986"/>
      <c r="BC986"/>
      <c r="BD986"/>
      <c r="BE986"/>
      <c r="BF986"/>
    </row>
    <row r="987" spans="1:58" s="104" customFormat="1" ht="13.4" hidden="1" customHeight="1" outlineLevel="2" x14ac:dyDescent="0.35">
      <c r="A987" s="102"/>
      <c r="B987" s="95"/>
      <c r="C987" s="17"/>
      <c r="D987" s="17"/>
      <c r="E987" s="17"/>
      <c r="F987" s="13"/>
      <c r="G987" s="86"/>
      <c r="H987" s="86"/>
      <c r="I987" s="99"/>
      <c r="J987" s="99" t="s">
        <v>108</v>
      </c>
      <c r="K987" s="659">
        <f>Annual!K1002</f>
        <v>100</v>
      </c>
      <c r="L987" s="659">
        <f>Annual!L1002</f>
        <v>100</v>
      </c>
      <c r="M987" s="659">
        <f>Annual!M1002</f>
        <v>100</v>
      </c>
      <c r="N987" s="659">
        <f>Annual!N1002</f>
        <v>100</v>
      </c>
      <c r="O987" s="659">
        <f>Annual!O1002</f>
        <v>100</v>
      </c>
      <c r="P987" s="659">
        <f>Annual!P1002</f>
        <v>100</v>
      </c>
      <c r="Q987" s="659">
        <f>Annual!Q1002</f>
        <v>100</v>
      </c>
      <c r="R987" s="659">
        <f>Annual!R1002</f>
        <v>100</v>
      </c>
      <c r="S987" s="659">
        <f>Annual!S1002</f>
        <v>100</v>
      </c>
      <c r="U987" s="86"/>
      <c r="V987" s="86"/>
      <c r="W987" s="86"/>
      <c r="X987" s="86"/>
      <c r="Y987" s="86"/>
      <c r="Z987" s="86"/>
      <c r="AA987" s="86"/>
      <c r="AB987" s="86"/>
      <c r="AC987" s="86"/>
      <c r="AD987" s="86"/>
      <c r="AE987" s="16"/>
      <c r="AF987" s="8"/>
      <c r="AG987"/>
      <c r="AH987"/>
      <c r="AI987"/>
      <c r="AJ987"/>
      <c r="AK987"/>
      <c r="AL987"/>
      <c r="AM987"/>
      <c r="AN987"/>
      <c r="AO987"/>
      <c r="AP987"/>
      <c r="AQ987"/>
      <c r="AR987"/>
      <c r="AS987"/>
      <c r="AT987"/>
      <c r="AU987"/>
      <c r="AV987"/>
      <c r="AW987"/>
      <c r="AX987"/>
      <c r="AY987"/>
      <c r="AZ987"/>
      <c r="BA987"/>
      <c r="BB987"/>
      <c r="BC987"/>
      <c r="BD987"/>
      <c r="BE987"/>
      <c r="BF987"/>
    </row>
    <row r="988" spans="1:58" s="104" customFormat="1" ht="13.4" hidden="1" customHeight="1" outlineLevel="2" x14ac:dyDescent="0.35">
      <c r="A988" s="102"/>
      <c r="B988" s="95"/>
      <c r="C988" s="17"/>
      <c r="D988" s="17"/>
      <c r="E988" s="17"/>
      <c r="F988" s="13"/>
      <c r="G988" s="86"/>
      <c r="H988" s="86"/>
      <c r="I988" s="99"/>
      <c r="J988" s="99" t="s">
        <v>109</v>
      </c>
      <c r="K988" s="659">
        <f>Annual!K1003</f>
        <v>100</v>
      </c>
      <c r="L988" s="659">
        <f>Annual!L1003</f>
        <v>100</v>
      </c>
      <c r="M988" s="659">
        <f>Annual!M1003</f>
        <v>100</v>
      </c>
      <c r="N988" s="659">
        <f>Annual!N1003</f>
        <v>100</v>
      </c>
      <c r="O988" s="659">
        <f>Annual!O1003</f>
        <v>100</v>
      </c>
      <c r="P988" s="659">
        <f>Annual!P1003</f>
        <v>100</v>
      </c>
      <c r="Q988" s="659">
        <f>Annual!Q1003</f>
        <v>100</v>
      </c>
      <c r="R988" s="659">
        <f>Annual!R1003</f>
        <v>100</v>
      </c>
      <c r="S988" s="659">
        <f>Annual!S1003</f>
        <v>100</v>
      </c>
      <c r="U988" s="86"/>
      <c r="V988" s="86"/>
      <c r="W988" s="86"/>
      <c r="X988" s="86"/>
      <c r="Y988" s="86"/>
      <c r="Z988" s="86"/>
      <c r="AA988" s="86"/>
      <c r="AB988" s="86"/>
      <c r="AC988" s="86"/>
      <c r="AD988" s="86"/>
      <c r="AE988" s="16"/>
      <c r="AF988" s="8"/>
      <c r="AG988"/>
      <c r="AH988"/>
      <c r="AI988"/>
      <c r="AJ988"/>
      <c r="AK988"/>
      <c r="AL988"/>
      <c r="AM988"/>
      <c r="AN988"/>
      <c r="AO988"/>
      <c r="AP988"/>
      <c r="AQ988"/>
      <c r="AR988"/>
      <c r="AS988"/>
      <c r="AT988"/>
      <c r="AU988"/>
      <c r="AV988"/>
      <c r="AW988"/>
      <c r="AX988"/>
      <c r="AY988"/>
      <c r="AZ988"/>
      <c r="BA988"/>
      <c r="BB988"/>
      <c r="BC988"/>
      <c r="BD988"/>
      <c r="BE988"/>
      <c r="BF988"/>
    </row>
    <row r="989" spans="1:58" s="104" customFormat="1" ht="13.4" hidden="1" customHeight="1" outlineLevel="2" x14ac:dyDescent="0.35">
      <c r="A989" s="102"/>
      <c r="B989" s="95"/>
      <c r="C989" s="17"/>
      <c r="D989" s="17"/>
      <c r="E989" s="17"/>
      <c r="F989" s="13"/>
      <c r="G989" s="86"/>
      <c r="H989" s="86"/>
      <c r="I989" s="99"/>
      <c r="J989" s="99" t="s">
        <v>110</v>
      </c>
      <c r="K989" s="659">
        <f>Annual!K1004</f>
        <v>100</v>
      </c>
      <c r="L989" s="659">
        <f>Annual!L1004</f>
        <v>100</v>
      </c>
      <c r="M989" s="659">
        <f>Annual!M1004</f>
        <v>100</v>
      </c>
      <c r="N989" s="659">
        <f>Annual!N1004</f>
        <v>100</v>
      </c>
      <c r="O989" s="659">
        <f>Annual!O1004</f>
        <v>100</v>
      </c>
      <c r="P989" s="659">
        <f>Annual!P1004</f>
        <v>100</v>
      </c>
      <c r="Q989" s="659">
        <f>Annual!Q1004</f>
        <v>100</v>
      </c>
      <c r="R989" s="659">
        <f>Annual!R1004</f>
        <v>100</v>
      </c>
      <c r="S989" s="659">
        <f>Annual!S1004</f>
        <v>100</v>
      </c>
      <c r="U989" s="86"/>
      <c r="V989" s="86"/>
      <c r="W989" s="86"/>
      <c r="X989" s="86"/>
      <c r="Y989" s="86"/>
      <c r="Z989" s="86"/>
      <c r="AA989" s="86"/>
      <c r="AB989" s="86"/>
      <c r="AC989" s="86"/>
      <c r="AD989" s="86"/>
      <c r="AE989" s="16"/>
      <c r="AF989" s="8"/>
      <c r="AG989"/>
      <c r="AH989"/>
      <c r="AI989"/>
      <c r="AJ989"/>
      <c r="AK989"/>
      <c r="AL989"/>
      <c r="AM989"/>
      <c r="AN989"/>
      <c r="AO989"/>
      <c r="AP989"/>
      <c r="AQ989"/>
      <c r="AR989"/>
      <c r="AS989"/>
      <c r="AT989"/>
      <c r="AU989"/>
      <c r="AV989"/>
      <c r="AW989"/>
      <c r="AX989"/>
      <c r="AY989"/>
      <c r="AZ989"/>
      <c r="BA989"/>
      <c r="BB989"/>
      <c r="BC989"/>
      <c r="BD989"/>
      <c r="BE989"/>
      <c r="BF989"/>
    </row>
    <row r="990" spans="1:58" s="104" customFormat="1" ht="13.4" hidden="1" customHeight="1" outlineLevel="2" x14ac:dyDescent="0.35">
      <c r="A990" s="102"/>
      <c r="B990" s="95"/>
      <c r="C990" s="17"/>
      <c r="D990" s="17"/>
      <c r="E990" s="17"/>
      <c r="F990" s="13"/>
      <c r="G990" s="86"/>
      <c r="H990" s="86"/>
      <c r="I990" s="99"/>
      <c r="J990" s="99" t="s">
        <v>111</v>
      </c>
      <c r="K990" s="659">
        <f>Annual!K1005</f>
        <v>100</v>
      </c>
      <c r="L990" s="659">
        <f>Annual!L1005</f>
        <v>100</v>
      </c>
      <c r="M990" s="659">
        <f>Annual!M1005</f>
        <v>100</v>
      </c>
      <c r="N990" s="659">
        <f>Annual!N1005</f>
        <v>100</v>
      </c>
      <c r="O990" s="659">
        <f>Annual!O1005</f>
        <v>100</v>
      </c>
      <c r="P990" s="659">
        <f>Annual!P1005</f>
        <v>100</v>
      </c>
      <c r="Q990" s="659">
        <f>Annual!Q1005</f>
        <v>100</v>
      </c>
      <c r="R990" s="659">
        <f>Annual!R1005</f>
        <v>100</v>
      </c>
      <c r="S990" s="659">
        <f>Annual!S1005</f>
        <v>100</v>
      </c>
      <c r="U990" s="86"/>
      <c r="V990" s="86"/>
      <c r="W990" s="86"/>
      <c r="X990" s="86"/>
      <c r="Y990" s="86"/>
      <c r="Z990" s="86"/>
      <c r="AA990" s="86"/>
      <c r="AB990" s="86"/>
      <c r="AC990" s="86"/>
      <c r="AD990" s="86"/>
      <c r="AE990" s="16"/>
      <c r="AF990" s="8"/>
      <c r="AG990"/>
      <c r="AH990"/>
      <c r="AI990"/>
      <c r="AJ990"/>
      <c r="AK990"/>
      <c r="AL990"/>
      <c r="AM990"/>
      <c r="AN990"/>
      <c r="AO990"/>
      <c r="AP990"/>
      <c r="AQ990"/>
      <c r="AR990"/>
      <c r="AS990"/>
      <c r="AT990"/>
      <c r="AU990"/>
      <c r="AV990"/>
      <c r="AW990"/>
      <c r="AX990"/>
      <c r="AY990"/>
      <c r="AZ990"/>
      <c r="BA990"/>
      <c r="BB990"/>
      <c r="BC990"/>
      <c r="BD990"/>
      <c r="BE990"/>
      <c r="BF990"/>
    </row>
    <row r="991" spans="1:58" s="104" customFormat="1" ht="13.4" hidden="1" customHeight="1" outlineLevel="2" x14ac:dyDescent="0.35">
      <c r="A991" s="102"/>
      <c r="B991" s="95"/>
      <c r="C991" s="17"/>
      <c r="D991" s="17"/>
      <c r="E991" s="17"/>
      <c r="F991" s="13"/>
      <c r="G991" s="86"/>
      <c r="H991" s="86"/>
      <c r="I991" s="99"/>
      <c r="J991" s="99" t="s">
        <v>112</v>
      </c>
      <c r="K991" s="659">
        <f>Annual!K1006</f>
        <v>1000</v>
      </c>
      <c r="L991" s="659">
        <f>Annual!L1006</f>
        <v>1000</v>
      </c>
      <c r="M991" s="659">
        <f>Annual!M1006</f>
        <v>1000</v>
      </c>
      <c r="N991" s="659">
        <f>Annual!N1006</f>
        <v>1000</v>
      </c>
      <c r="O991" s="659">
        <f>Annual!O1006</f>
        <v>1000</v>
      </c>
      <c r="P991" s="659">
        <f>Annual!P1006</f>
        <v>1000</v>
      </c>
      <c r="Q991" s="659">
        <f>Annual!Q1006</f>
        <v>1000</v>
      </c>
      <c r="R991" s="659">
        <f>Annual!R1006</f>
        <v>500</v>
      </c>
      <c r="S991" s="659">
        <f>Annual!S1006</f>
        <v>1000</v>
      </c>
      <c r="U991" s="86"/>
      <c r="V991" s="86"/>
      <c r="W991" s="86"/>
      <c r="X991" s="86"/>
      <c r="Y991" s="86"/>
      <c r="Z991" s="86"/>
      <c r="AA991" s="86"/>
      <c r="AB991" s="86"/>
      <c r="AC991" s="86"/>
      <c r="AD991" s="86"/>
      <c r="AE991" s="16"/>
      <c r="AF991" s="8"/>
      <c r="AG991"/>
      <c r="AH991"/>
      <c r="AI991"/>
      <c r="AJ991"/>
      <c r="AK991"/>
      <c r="AL991"/>
      <c r="AM991"/>
      <c r="AN991"/>
      <c r="AO991"/>
      <c r="AP991"/>
      <c r="AQ991"/>
      <c r="AR991"/>
      <c r="AS991"/>
      <c r="AT991"/>
      <c r="AU991"/>
      <c r="AV991"/>
      <c r="AW991"/>
      <c r="AX991"/>
      <c r="AY991"/>
      <c r="AZ991"/>
      <c r="BA991"/>
      <c r="BB991"/>
      <c r="BC991"/>
      <c r="BD991"/>
      <c r="BE991"/>
      <c r="BF991"/>
    </row>
    <row r="992" spans="1:58" s="104" customFormat="1" ht="13.4" hidden="1" customHeight="1" outlineLevel="2" x14ac:dyDescent="0.35">
      <c r="A992" s="102"/>
      <c r="B992" s="95"/>
      <c r="C992" s="17"/>
      <c r="D992" s="17"/>
      <c r="E992" s="17"/>
      <c r="F992" s="13"/>
      <c r="G992" s="86"/>
      <c r="H992" s="86"/>
      <c r="I992" s="99"/>
      <c r="J992" s="99" t="s">
        <v>113</v>
      </c>
      <c r="K992" s="659">
        <f>Annual!K1007</f>
        <v>1000</v>
      </c>
      <c r="L992" s="659">
        <f>Annual!L1007</f>
        <v>1000</v>
      </c>
      <c r="M992" s="659">
        <f>Annual!M1007</f>
        <v>1000</v>
      </c>
      <c r="N992" s="659">
        <f>Annual!N1007</f>
        <v>1000</v>
      </c>
      <c r="O992" s="659">
        <f>Annual!O1007</f>
        <v>1000</v>
      </c>
      <c r="P992" s="659">
        <f>Annual!P1007</f>
        <v>1000</v>
      </c>
      <c r="Q992" s="659">
        <f>Annual!Q1007</f>
        <v>1000</v>
      </c>
      <c r="R992" s="659">
        <f>Annual!R1007</f>
        <v>500</v>
      </c>
      <c r="S992" s="659">
        <f>Annual!S1007</f>
        <v>1000</v>
      </c>
      <c r="U992" s="86"/>
      <c r="V992" s="86"/>
      <c r="W992" s="86"/>
      <c r="X992" s="86"/>
      <c r="Y992" s="86"/>
      <c r="Z992" s="86"/>
      <c r="AA992" s="86"/>
      <c r="AB992" s="86"/>
      <c r="AC992" s="86"/>
      <c r="AD992" s="86"/>
      <c r="AE992" s="16"/>
      <c r="AF992" s="8"/>
      <c r="AG992"/>
      <c r="AH992"/>
      <c r="AI992"/>
      <c r="AJ992"/>
      <c r="AK992"/>
      <c r="AL992"/>
      <c r="AM992"/>
      <c r="AN992"/>
      <c r="AO992"/>
      <c r="AP992"/>
      <c r="AQ992"/>
      <c r="AR992"/>
      <c r="AS992"/>
      <c r="AT992"/>
      <c r="AU992"/>
      <c r="AV992"/>
      <c r="AW992"/>
      <c r="AX992"/>
      <c r="AY992"/>
      <c r="AZ992"/>
      <c r="BA992"/>
      <c r="BB992"/>
      <c r="BC992"/>
      <c r="BD992"/>
      <c r="BE992"/>
      <c r="BF992"/>
    </row>
    <row r="993" spans="1:62" s="104" customFormat="1" ht="13.4" hidden="1" customHeight="1" outlineLevel="2" x14ac:dyDescent="0.35">
      <c r="A993" s="102"/>
      <c r="B993" s="95"/>
      <c r="C993" s="17"/>
      <c r="D993" s="17"/>
      <c r="E993" s="17"/>
      <c r="F993" s="13"/>
      <c r="G993" s="86"/>
      <c r="H993" s="86"/>
      <c r="I993" s="99"/>
      <c r="J993" s="99" t="s">
        <v>114</v>
      </c>
      <c r="K993" s="659">
        <f>Annual!K1008</f>
        <v>1000</v>
      </c>
      <c r="L993" s="659">
        <f>Annual!L1008</f>
        <v>1000</v>
      </c>
      <c r="M993" s="659">
        <f>Annual!M1008</f>
        <v>1000</v>
      </c>
      <c r="N993" s="659">
        <f>Annual!N1008</f>
        <v>1000</v>
      </c>
      <c r="O993" s="659">
        <f>Annual!O1008</f>
        <v>1000</v>
      </c>
      <c r="P993" s="659">
        <f>Annual!P1008</f>
        <v>1000</v>
      </c>
      <c r="Q993" s="659">
        <f>Annual!Q1008</f>
        <v>1000</v>
      </c>
      <c r="R993" s="659">
        <f>Annual!R1008</f>
        <v>500</v>
      </c>
      <c r="S993" s="659">
        <f>Annual!S1008</f>
        <v>1000</v>
      </c>
      <c r="U993" s="86"/>
      <c r="V993" s="86"/>
      <c r="W993" s="86"/>
      <c r="X993" s="86"/>
      <c r="Y993" s="86"/>
      <c r="Z993" s="86"/>
      <c r="AA993" s="86"/>
      <c r="AB993" s="86"/>
      <c r="AC993" s="86"/>
      <c r="AD993" s="86"/>
      <c r="AE993" s="16"/>
      <c r="AF993" s="8"/>
      <c r="AG993"/>
      <c r="AH993"/>
      <c r="AI993"/>
      <c r="AJ993"/>
      <c r="AK993"/>
      <c r="AL993"/>
      <c r="AM993"/>
      <c r="AN993"/>
      <c r="AO993"/>
      <c r="AP993"/>
      <c r="AQ993"/>
      <c r="AR993"/>
      <c r="AS993"/>
      <c r="AT993"/>
      <c r="AU993"/>
      <c r="AV993"/>
      <c r="AW993"/>
      <c r="AX993"/>
      <c r="AY993"/>
      <c r="AZ993"/>
      <c r="BA993"/>
      <c r="BB993"/>
      <c r="BC993"/>
      <c r="BD993"/>
      <c r="BE993"/>
      <c r="BF993"/>
    </row>
    <row r="994" spans="1:62" s="104" customFormat="1" ht="13.4" hidden="1" customHeight="1" outlineLevel="2" x14ac:dyDescent="0.35">
      <c r="A994" s="102"/>
      <c r="B994" s="95"/>
      <c r="C994" s="17"/>
      <c r="D994" s="17"/>
      <c r="E994" s="17"/>
      <c r="F994" s="13"/>
      <c r="G994" s="86"/>
      <c r="H994" s="86"/>
      <c r="I994" s="99"/>
      <c r="J994" s="99" t="s">
        <v>115</v>
      </c>
      <c r="K994" s="659">
        <f>Annual!K1009</f>
        <v>1000</v>
      </c>
      <c r="L994" s="659">
        <f>Annual!L1009</f>
        <v>1000</v>
      </c>
      <c r="M994" s="659">
        <f>Annual!M1009</f>
        <v>1000</v>
      </c>
      <c r="N994" s="659">
        <f>Annual!N1009</f>
        <v>1000</v>
      </c>
      <c r="O994" s="659">
        <f>Annual!O1009</f>
        <v>1000</v>
      </c>
      <c r="P994" s="659">
        <f>Annual!P1009</f>
        <v>1000</v>
      </c>
      <c r="Q994" s="659">
        <f>Annual!Q1009</f>
        <v>1000</v>
      </c>
      <c r="R994" s="659">
        <f>Annual!R1009</f>
        <v>500</v>
      </c>
      <c r="S994" s="659">
        <f>Annual!S1009</f>
        <v>1000</v>
      </c>
      <c r="U994" s="86"/>
      <c r="V994" s="86"/>
      <c r="W994" s="86"/>
      <c r="X994" s="86"/>
      <c r="Y994" s="86"/>
      <c r="Z994" s="86"/>
      <c r="AA994" s="86"/>
      <c r="AB994" s="86"/>
      <c r="AC994" s="86"/>
      <c r="AD994" s="86"/>
      <c r="AE994" s="16"/>
      <c r="AF994" s="8"/>
      <c r="AG994"/>
      <c r="AH994"/>
      <c r="AI994"/>
      <c r="AJ994"/>
      <c r="AK994"/>
      <c r="AL994"/>
      <c r="AM994"/>
      <c r="AN994"/>
      <c r="AO994"/>
      <c r="AP994"/>
      <c r="AQ994"/>
      <c r="AR994"/>
      <c r="AS994"/>
      <c r="AT994"/>
      <c r="AU994"/>
      <c r="AV994"/>
      <c r="AW994"/>
      <c r="AX994"/>
      <c r="AY994"/>
      <c r="AZ994"/>
      <c r="BA994"/>
      <c r="BB994"/>
      <c r="BC994"/>
      <c r="BD994"/>
      <c r="BE994"/>
      <c r="BF994"/>
    </row>
    <row r="995" spans="1:62" s="104" customFormat="1" ht="13.4" hidden="1" customHeight="1" outlineLevel="2" x14ac:dyDescent="0.35">
      <c r="A995" s="102"/>
      <c r="B995" s="95"/>
      <c r="C995" s="17"/>
      <c r="D995" s="17"/>
      <c r="E995" s="17"/>
      <c r="F995" s="13"/>
      <c r="G995" s="86"/>
      <c r="H995" s="86"/>
      <c r="I995" s="99" t="s">
        <v>756</v>
      </c>
      <c r="J995" s="99" t="s">
        <v>342</v>
      </c>
      <c r="K995" s="659">
        <f>Annual!K1010</f>
        <v>1000</v>
      </c>
      <c r="L995" s="659">
        <f>Annual!L1010</f>
        <v>1000</v>
      </c>
      <c r="M995" s="659">
        <f>Annual!M1010</f>
        <v>1000</v>
      </c>
      <c r="N995" s="659">
        <f>Annual!N1010</f>
        <v>1000</v>
      </c>
      <c r="O995" s="659">
        <f>Annual!O1010</f>
        <v>1000</v>
      </c>
      <c r="P995" s="659">
        <f>Annual!P1010</f>
        <v>1000</v>
      </c>
      <c r="Q995" s="659">
        <f>Annual!Q1010</f>
        <v>1000</v>
      </c>
      <c r="R995" s="659">
        <f>Annual!R1010</f>
        <v>500</v>
      </c>
      <c r="S995" s="659">
        <f>Annual!S1010</f>
        <v>1000</v>
      </c>
      <c r="U995" s="86"/>
      <c r="V995" s="86"/>
      <c r="W995" s="86"/>
      <c r="X995" s="86"/>
      <c r="Y995" s="86"/>
      <c r="Z995" s="86"/>
      <c r="AA995" s="86"/>
      <c r="AB995" s="86"/>
      <c r="AC995" s="86"/>
      <c r="AD995" s="86"/>
      <c r="AE995" s="16"/>
      <c r="AF995" s="8"/>
      <c r="AG995"/>
      <c r="AH995"/>
      <c r="AI995"/>
      <c r="AJ995"/>
      <c r="AK995"/>
      <c r="AL995"/>
      <c r="AM995"/>
      <c r="AN995"/>
      <c r="AO995"/>
      <c r="AP995"/>
      <c r="AQ995"/>
      <c r="AR995"/>
      <c r="AS995"/>
      <c r="AT995"/>
      <c r="AU995"/>
      <c r="AV995"/>
      <c r="AW995"/>
      <c r="AX995"/>
      <c r="AY995"/>
      <c r="AZ995"/>
      <c r="BA995"/>
      <c r="BB995"/>
      <c r="BC995"/>
      <c r="BD995"/>
      <c r="BE995"/>
      <c r="BF995"/>
    </row>
    <row r="996" spans="1:62" s="104" customFormat="1" ht="13.4" hidden="1" customHeight="1" outlineLevel="2" x14ac:dyDescent="0.35">
      <c r="A996" s="102"/>
      <c r="B996" s="95"/>
      <c r="C996" s="17"/>
      <c r="D996" s="17"/>
      <c r="E996" s="17"/>
      <c r="F996" s="13"/>
      <c r="G996" s="86"/>
      <c r="H996" s="86"/>
      <c r="I996" s="99"/>
      <c r="J996" s="99" t="s">
        <v>107</v>
      </c>
      <c r="K996" s="659">
        <f>Annual!K1011</f>
        <v>50</v>
      </c>
      <c r="L996" s="659">
        <f>Annual!L1011</f>
        <v>50</v>
      </c>
      <c r="M996" s="659">
        <f>Annual!M1011</f>
        <v>50</v>
      </c>
      <c r="N996" s="659">
        <f>Annual!N1011</f>
        <v>50</v>
      </c>
      <c r="O996" s="659">
        <f>Annual!O1011</f>
        <v>50</v>
      </c>
      <c r="P996" s="659">
        <f>Annual!P1011</f>
        <v>50</v>
      </c>
      <c r="Q996" s="659">
        <f>Annual!Q1011</f>
        <v>50</v>
      </c>
      <c r="R996" s="659">
        <f>Annual!R1011</f>
        <v>50</v>
      </c>
      <c r="S996" s="659">
        <f>Annual!S1011</f>
        <v>50</v>
      </c>
      <c r="U996" s="86"/>
      <c r="V996" s="86"/>
      <c r="W996" s="86"/>
      <c r="X996" s="86"/>
      <c r="Y996" s="86"/>
      <c r="Z996" s="86"/>
      <c r="AA996" s="86"/>
      <c r="AB996" s="86"/>
      <c r="AC996" s="86"/>
      <c r="AD996" s="86"/>
      <c r="AE996" s="16"/>
      <c r="AF996" s="8"/>
      <c r="AG996"/>
      <c r="AH996"/>
      <c r="AI996"/>
      <c r="AJ996"/>
      <c r="AK996"/>
      <c r="AL996"/>
      <c r="AM996"/>
      <c r="AN996"/>
      <c r="AO996"/>
      <c r="AP996"/>
      <c r="AQ996"/>
      <c r="AR996"/>
      <c r="AS996"/>
      <c r="AT996"/>
      <c r="AU996"/>
      <c r="AV996"/>
      <c r="AW996"/>
      <c r="AX996"/>
      <c r="AY996"/>
      <c r="AZ996"/>
      <c r="BA996"/>
      <c r="BB996"/>
      <c r="BC996"/>
      <c r="BD996"/>
      <c r="BE996"/>
      <c r="BF996"/>
    </row>
    <row r="997" spans="1:62" s="104" customFormat="1" ht="13.4" hidden="1" customHeight="1" outlineLevel="2" x14ac:dyDescent="0.35">
      <c r="A997" s="102"/>
      <c r="B997" s="95"/>
      <c r="C997" s="17"/>
      <c r="D997" s="17"/>
      <c r="E997" s="17"/>
      <c r="F997" s="13"/>
      <c r="G997" s="86"/>
      <c r="H997" s="86"/>
      <c r="I997" s="99"/>
      <c r="J997" s="99" t="s">
        <v>108</v>
      </c>
      <c r="K997" s="659">
        <f>Annual!K1012</f>
        <v>100</v>
      </c>
      <c r="L997" s="659">
        <f>Annual!L1012</f>
        <v>100</v>
      </c>
      <c r="M997" s="659">
        <f>Annual!M1012</f>
        <v>100</v>
      </c>
      <c r="N997" s="659">
        <f>Annual!N1012</f>
        <v>100</v>
      </c>
      <c r="O997" s="659">
        <f>Annual!O1012</f>
        <v>100</v>
      </c>
      <c r="P997" s="659">
        <f>Annual!P1012</f>
        <v>100</v>
      </c>
      <c r="Q997" s="659">
        <f>Annual!Q1012</f>
        <v>100</v>
      </c>
      <c r="R997" s="659">
        <f>Annual!R1012</f>
        <v>100</v>
      </c>
      <c r="S997" s="659">
        <f>Annual!S1012</f>
        <v>100</v>
      </c>
      <c r="U997" s="86"/>
      <c r="V997" s="86"/>
      <c r="W997" s="86"/>
      <c r="X997" s="86"/>
      <c r="Y997" s="86"/>
      <c r="Z997" s="86"/>
      <c r="AA997" s="86"/>
      <c r="AB997" s="86"/>
      <c r="AC997" s="86"/>
      <c r="AD997" s="86"/>
      <c r="AE997" s="16"/>
      <c r="AF997" s="8"/>
      <c r="AG997"/>
      <c r="AH997"/>
      <c r="AI997"/>
      <c r="AJ997"/>
      <c r="AK997"/>
      <c r="AL997"/>
      <c r="AM997"/>
      <c r="AN997"/>
      <c r="AO997"/>
      <c r="AP997"/>
      <c r="AQ997"/>
      <c r="AR997"/>
      <c r="AS997"/>
      <c r="AT997"/>
      <c r="AU997"/>
      <c r="AV997"/>
      <c r="AW997"/>
      <c r="AX997"/>
      <c r="AY997"/>
      <c r="AZ997"/>
      <c r="BA997"/>
      <c r="BB997"/>
      <c r="BC997"/>
      <c r="BD997"/>
      <c r="BE997"/>
      <c r="BF997"/>
    </row>
    <row r="998" spans="1:62" s="104" customFormat="1" ht="13.4" hidden="1" customHeight="1" outlineLevel="2" x14ac:dyDescent="0.35">
      <c r="A998" s="102"/>
      <c r="B998" s="95"/>
      <c r="C998" s="17"/>
      <c r="D998" s="17"/>
      <c r="E998" s="17"/>
      <c r="F998" s="13"/>
      <c r="G998" s="86"/>
      <c r="H998" s="86"/>
      <c r="I998" s="99"/>
      <c r="J998" s="99" t="s">
        <v>109</v>
      </c>
      <c r="K998" s="659">
        <f>Annual!K1013</f>
        <v>100</v>
      </c>
      <c r="L998" s="659">
        <f>Annual!L1013</f>
        <v>100</v>
      </c>
      <c r="M998" s="659">
        <f>Annual!M1013</f>
        <v>100</v>
      </c>
      <c r="N998" s="659">
        <f>Annual!N1013</f>
        <v>100</v>
      </c>
      <c r="O998" s="659">
        <f>Annual!O1013</f>
        <v>100</v>
      </c>
      <c r="P998" s="659">
        <f>Annual!P1013</f>
        <v>100</v>
      </c>
      <c r="Q998" s="659">
        <f>Annual!Q1013</f>
        <v>100</v>
      </c>
      <c r="R998" s="659">
        <f>Annual!R1013</f>
        <v>100</v>
      </c>
      <c r="S998" s="659">
        <f>Annual!S1013</f>
        <v>100</v>
      </c>
      <c r="U998" s="86"/>
      <c r="V998" s="86"/>
      <c r="W998" s="86"/>
      <c r="X998" s="86"/>
      <c r="Y998" s="86"/>
      <c r="Z998" s="86"/>
      <c r="AA998" s="86"/>
      <c r="AB998" s="86"/>
      <c r="AC998" s="86"/>
      <c r="AD998" s="86"/>
      <c r="AE998" s="16"/>
      <c r="AF998" s="8"/>
      <c r="AG998"/>
      <c r="AH998"/>
      <c r="AI998"/>
      <c r="AJ998"/>
      <c r="AK998"/>
      <c r="AL998"/>
      <c r="AM998"/>
      <c r="AN998"/>
      <c r="AO998"/>
      <c r="AP998"/>
      <c r="AQ998"/>
      <c r="AR998"/>
      <c r="AS998"/>
      <c r="AT998"/>
      <c r="AU998"/>
      <c r="AV998"/>
      <c r="AW998"/>
      <c r="AX998"/>
      <c r="AY998"/>
      <c r="AZ998"/>
      <c r="BA998"/>
      <c r="BB998"/>
      <c r="BC998"/>
      <c r="BD998"/>
      <c r="BE998"/>
      <c r="BF998"/>
    </row>
    <row r="999" spans="1:62" s="104" customFormat="1" ht="13.4" hidden="1" customHeight="1" outlineLevel="2" x14ac:dyDescent="0.35">
      <c r="A999" s="102"/>
      <c r="B999" s="95"/>
      <c r="C999" s="17"/>
      <c r="D999" s="17"/>
      <c r="E999" s="17"/>
      <c r="F999" s="13"/>
      <c r="G999" s="86"/>
      <c r="H999" s="86"/>
      <c r="I999" s="99"/>
      <c r="J999" s="99" t="s">
        <v>110</v>
      </c>
      <c r="K999" s="659">
        <f>Annual!K1014</f>
        <v>100</v>
      </c>
      <c r="L999" s="659">
        <f>Annual!L1014</f>
        <v>100</v>
      </c>
      <c r="M999" s="659">
        <f>Annual!M1014</f>
        <v>100</v>
      </c>
      <c r="N999" s="659">
        <f>Annual!N1014</f>
        <v>100</v>
      </c>
      <c r="O999" s="659">
        <f>Annual!O1014</f>
        <v>100</v>
      </c>
      <c r="P999" s="659">
        <f>Annual!P1014</f>
        <v>100</v>
      </c>
      <c r="Q999" s="659">
        <f>Annual!Q1014</f>
        <v>100</v>
      </c>
      <c r="R999" s="659">
        <f>Annual!R1014</f>
        <v>100</v>
      </c>
      <c r="S999" s="659">
        <f>Annual!S1014</f>
        <v>100</v>
      </c>
      <c r="U999" s="86"/>
      <c r="V999" s="86"/>
      <c r="W999" s="86"/>
      <c r="X999" s="86"/>
      <c r="Y999" s="86"/>
      <c r="Z999" s="86"/>
      <c r="AA999" s="86"/>
      <c r="AB999" s="86"/>
      <c r="AC999" s="86"/>
      <c r="AD999" s="86"/>
      <c r="AE999" s="16"/>
      <c r="AF999" s="8"/>
      <c r="AG999"/>
      <c r="AH999"/>
      <c r="AI999"/>
      <c r="AJ999"/>
      <c r="AK999"/>
      <c r="AL999"/>
      <c r="AM999"/>
      <c r="AN999"/>
      <c r="AO999"/>
      <c r="AP999"/>
      <c r="AQ999"/>
      <c r="AR999"/>
      <c r="AS999"/>
      <c r="AT999"/>
      <c r="AU999"/>
      <c r="AV999"/>
      <c r="AW999"/>
      <c r="AX999"/>
      <c r="AY999"/>
      <c r="AZ999"/>
      <c r="BA999"/>
      <c r="BB999"/>
      <c r="BC999"/>
      <c r="BD999"/>
      <c r="BE999"/>
      <c r="BF999"/>
    </row>
    <row r="1000" spans="1:62" s="104" customFormat="1" ht="13.4" hidden="1" customHeight="1" outlineLevel="2" x14ac:dyDescent="0.35">
      <c r="A1000" s="102"/>
      <c r="B1000" s="95"/>
      <c r="C1000" s="17"/>
      <c r="D1000" s="17"/>
      <c r="E1000" s="17"/>
      <c r="F1000" s="13"/>
      <c r="G1000" s="86"/>
      <c r="H1000" s="86"/>
      <c r="I1000" s="99"/>
      <c r="J1000" s="99" t="s">
        <v>111</v>
      </c>
      <c r="K1000" s="659">
        <f>Annual!K1015</f>
        <v>100</v>
      </c>
      <c r="L1000" s="659">
        <f>Annual!L1015</f>
        <v>100</v>
      </c>
      <c r="M1000" s="659">
        <f>Annual!M1015</f>
        <v>100</v>
      </c>
      <c r="N1000" s="659">
        <f>Annual!N1015</f>
        <v>100</v>
      </c>
      <c r="O1000" s="659">
        <f>Annual!O1015</f>
        <v>100</v>
      </c>
      <c r="P1000" s="659">
        <f>Annual!P1015</f>
        <v>100</v>
      </c>
      <c r="Q1000" s="659">
        <f>Annual!Q1015</f>
        <v>100</v>
      </c>
      <c r="R1000" s="659">
        <f>Annual!R1015</f>
        <v>100</v>
      </c>
      <c r="S1000" s="659">
        <f>Annual!S1015</f>
        <v>100</v>
      </c>
      <c r="U1000" s="86"/>
      <c r="V1000" s="86"/>
      <c r="W1000" s="86"/>
      <c r="X1000" s="86"/>
      <c r="Y1000" s="86"/>
      <c r="Z1000" s="86"/>
      <c r="AA1000" s="86"/>
      <c r="AB1000" s="86"/>
      <c r="AC1000" s="86"/>
      <c r="AD1000" s="86"/>
      <c r="AE1000" s="16"/>
      <c r="AF1000" s="8"/>
      <c r="AG1000"/>
      <c r="AH1000"/>
      <c r="AI1000"/>
      <c r="AJ1000"/>
      <c r="AK1000"/>
      <c r="AL1000"/>
      <c r="AM1000"/>
      <c r="AN1000"/>
      <c r="AO1000"/>
      <c r="AP1000"/>
      <c r="AQ1000"/>
      <c r="AR1000"/>
      <c r="AS1000"/>
      <c r="AT1000"/>
      <c r="AU1000"/>
      <c r="AV1000"/>
      <c r="AW1000"/>
      <c r="AX1000"/>
      <c r="AY1000"/>
      <c r="AZ1000"/>
      <c r="BA1000"/>
      <c r="BB1000"/>
      <c r="BC1000"/>
      <c r="BD1000"/>
      <c r="BE1000"/>
      <c r="BF1000"/>
    </row>
    <row r="1001" spans="1:62" s="104" customFormat="1" ht="13.4" hidden="1" customHeight="1" outlineLevel="2" x14ac:dyDescent="0.35">
      <c r="A1001" s="102"/>
      <c r="B1001" s="95"/>
      <c r="C1001" s="17"/>
      <c r="D1001" s="17"/>
      <c r="E1001" s="17"/>
      <c r="F1001" s="13"/>
      <c r="G1001" s="86"/>
      <c r="H1001" s="86"/>
      <c r="I1001" s="99"/>
      <c r="J1001" s="99" t="s">
        <v>112</v>
      </c>
      <c r="K1001" s="659">
        <f>Annual!K1016</f>
        <v>1000</v>
      </c>
      <c r="L1001" s="659">
        <f>Annual!L1016</f>
        <v>1000</v>
      </c>
      <c r="M1001" s="659">
        <f>Annual!M1016</f>
        <v>1000</v>
      </c>
      <c r="N1001" s="659">
        <f>Annual!N1016</f>
        <v>1000</v>
      </c>
      <c r="O1001" s="659">
        <f>Annual!O1016</f>
        <v>1000</v>
      </c>
      <c r="P1001" s="659">
        <f>Annual!P1016</f>
        <v>1000</v>
      </c>
      <c r="Q1001" s="659">
        <f>Annual!Q1016</f>
        <v>1000</v>
      </c>
      <c r="R1001" s="659">
        <f>Annual!R1016</f>
        <v>500</v>
      </c>
      <c r="S1001" s="659">
        <f>Annual!S1016</f>
        <v>1000</v>
      </c>
      <c r="U1001" s="86"/>
      <c r="V1001" s="86"/>
      <c r="W1001" s="86"/>
      <c r="X1001" s="86"/>
      <c r="Y1001" s="86"/>
      <c r="Z1001" s="86"/>
      <c r="AA1001" s="86"/>
      <c r="AB1001" s="86"/>
      <c r="AC1001" s="86"/>
      <c r="AD1001" s="86"/>
      <c r="AE1001" s="16"/>
      <c r="AF1001" s="8"/>
      <c r="AG1001"/>
      <c r="AH1001"/>
      <c r="AI1001"/>
      <c r="AJ1001"/>
      <c r="AK1001"/>
      <c r="AL1001"/>
      <c r="AM1001"/>
      <c r="AN1001"/>
      <c r="AO1001"/>
      <c r="AP1001"/>
      <c r="AQ1001"/>
      <c r="AR1001"/>
      <c r="AS1001"/>
      <c r="AT1001"/>
      <c r="AU1001"/>
      <c r="AV1001"/>
      <c r="AW1001"/>
      <c r="AX1001"/>
      <c r="AY1001"/>
      <c r="AZ1001"/>
      <c r="BA1001"/>
      <c r="BB1001"/>
      <c r="BC1001"/>
      <c r="BD1001"/>
      <c r="BE1001"/>
      <c r="BF1001"/>
    </row>
    <row r="1002" spans="1:62" s="104" customFormat="1" ht="13.4" hidden="1" customHeight="1" outlineLevel="2" x14ac:dyDescent="0.35">
      <c r="A1002" s="102"/>
      <c r="B1002" s="95"/>
      <c r="C1002" s="17"/>
      <c r="D1002" s="17"/>
      <c r="E1002" s="17"/>
      <c r="F1002" s="13"/>
      <c r="G1002" s="86"/>
      <c r="H1002" s="86"/>
      <c r="I1002" s="99"/>
      <c r="J1002" s="99" t="s">
        <v>113</v>
      </c>
      <c r="K1002" s="659">
        <f>Annual!K1017</f>
        <v>1000</v>
      </c>
      <c r="L1002" s="659">
        <f>Annual!L1017</f>
        <v>1000</v>
      </c>
      <c r="M1002" s="659">
        <f>Annual!M1017</f>
        <v>1000</v>
      </c>
      <c r="N1002" s="659">
        <f>Annual!N1017</f>
        <v>1000</v>
      </c>
      <c r="O1002" s="659">
        <f>Annual!O1017</f>
        <v>1000</v>
      </c>
      <c r="P1002" s="659">
        <f>Annual!P1017</f>
        <v>1000</v>
      </c>
      <c r="Q1002" s="659">
        <f>Annual!Q1017</f>
        <v>1000</v>
      </c>
      <c r="R1002" s="659">
        <f>Annual!R1017</f>
        <v>500</v>
      </c>
      <c r="S1002" s="659">
        <f>Annual!S1017</f>
        <v>1000</v>
      </c>
      <c r="U1002" s="86"/>
      <c r="V1002" s="86"/>
      <c r="W1002" s="86"/>
      <c r="X1002" s="86"/>
      <c r="Y1002" s="86"/>
      <c r="Z1002" s="86"/>
      <c r="AA1002" s="86"/>
      <c r="AB1002" s="86"/>
      <c r="AC1002" s="86"/>
      <c r="AD1002" s="86"/>
      <c r="AE1002" s="16"/>
      <c r="AF1002" s="8"/>
      <c r="AG1002"/>
      <c r="AH1002"/>
      <c r="AI1002"/>
      <c r="AJ1002"/>
      <c r="AK1002"/>
      <c r="AL1002"/>
      <c r="AM1002"/>
      <c r="AN1002"/>
      <c r="AO1002"/>
      <c r="AP1002"/>
      <c r="AQ1002"/>
      <c r="AR1002"/>
      <c r="AS1002"/>
      <c r="AT1002"/>
      <c r="AU1002"/>
      <c r="AV1002"/>
      <c r="AW1002"/>
      <c r="AX1002"/>
      <c r="AY1002"/>
      <c r="AZ1002"/>
      <c r="BA1002"/>
      <c r="BB1002"/>
      <c r="BC1002"/>
      <c r="BD1002"/>
      <c r="BE1002"/>
      <c r="BF1002"/>
    </row>
    <row r="1003" spans="1:62" s="104" customFormat="1" ht="13.4" hidden="1" customHeight="1" outlineLevel="2" x14ac:dyDescent="0.35">
      <c r="A1003" s="102"/>
      <c r="B1003" s="95"/>
      <c r="C1003" s="17"/>
      <c r="D1003" s="17"/>
      <c r="E1003" s="17"/>
      <c r="F1003" s="13"/>
      <c r="G1003" s="86"/>
      <c r="H1003" s="86"/>
      <c r="I1003" s="99"/>
      <c r="J1003" s="99" t="s">
        <v>114</v>
      </c>
      <c r="K1003" s="659">
        <f>Annual!K1018</f>
        <v>1000</v>
      </c>
      <c r="L1003" s="659">
        <f>Annual!L1018</f>
        <v>1000</v>
      </c>
      <c r="M1003" s="659">
        <f>Annual!M1018</f>
        <v>1000</v>
      </c>
      <c r="N1003" s="659">
        <f>Annual!N1018</f>
        <v>1000</v>
      </c>
      <c r="O1003" s="659">
        <f>Annual!O1018</f>
        <v>1000</v>
      </c>
      <c r="P1003" s="659">
        <f>Annual!P1018</f>
        <v>1000</v>
      </c>
      <c r="Q1003" s="659">
        <f>Annual!Q1018</f>
        <v>1000</v>
      </c>
      <c r="R1003" s="659">
        <f>Annual!R1018</f>
        <v>500</v>
      </c>
      <c r="S1003" s="659">
        <f>Annual!S1018</f>
        <v>1000</v>
      </c>
      <c r="U1003" s="86"/>
      <c r="V1003" s="86"/>
      <c r="W1003" s="86"/>
      <c r="X1003" s="86"/>
      <c r="Y1003" s="86"/>
      <c r="Z1003" s="86"/>
      <c r="AA1003" s="86"/>
      <c r="AB1003" s="86"/>
      <c r="AC1003" s="86"/>
      <c r="AD1003" s="86"/>
      <c r="AE1003" s="16"/>
      <c r="AF1003" s="8"/>
      <c r="AG1003"/>
      <c r="AH1003"/>
      <c r="AI1003"/>
      <c r="AJ1003"/>
      <c r="AK1003"/>
      <c r="AL1003"/>
      <c r="AM1003"/>
      <c r="AN1003"/>
      <c r="AO1003"/>
      <c r="AP1003"/>
      <c r="AQ1003"/>
      <c r="AR1003"/>
      <c r="AS1003"/>
      <c r="AT1003"/>
      <c r="AU1003"/>
      <c r="AV1003"/>
      <c r="AW1003"/>
      <c r="AX1003"/>
      <c r="AY1003"/>
      <c r="AZ1003"/>
      <c r="BA1003"/>
      <c r="BB1003"/>
      <c r="BC1003"/>
      <c r="BD1003"/>
      <c r="BE1003"/>
      <c r="BF1003"/>
    </row>
    <row r="1004" spans="1:62" s="104" customFormat="1" ht="13.4" hidden="1" customHeight="1" outlineLevel="2" x14ac:dyDescent="0.35">
      <c r="A1004" s="102"/>
      <c r="B1004" s="95"/>
      <c r="C1004" s="17"/>
      <c r="D1004" s="17"/>
      <c r="E1004" s="17"/>
      <c r="F1004" s="13"/>
      <c r="G1004" s="86"/>
      <c r="H1004" s="86"/>
      <c r="I1004" s="99"/>
      <c r="J1004" s="99" t="s">
        <v>115</v>
      </c>
      <c r="K1004" s="659">
        <f>Annual!K1019</f>
        <v>1000</v>
      </c>
      <c r="L1004" s="659">
        <f>Annual!L1019</f>
        <v>1000</v>
      </c>
      <c r="M1004" s="659">
        <f>Annual!M1019</f>
        <v>1000</v>
      </c>
      <c r="N1004" s="659">
        <f>Annual!N1019</f>
        <v>1000</v>
      </c>
      <c r="O1004" s="659">
        <f>Annual!O1019</f>
        <v>1000</v>
      </c>
      <c r="P1004" s="659">
        <f>Annual!P1019</f>
        <v>1000</v>
      </c>
      <c r="Q1004" s="659">
        <f>Annual!Q1019</f>
        <v>1000</v>
      </c>
      <c r="R1004" s="659">
        <f>Annual!R1019</f>
        <v>500</v>
      </c>
      <c r="S1004" s="659">
        <f>Annual!S1019</f>
        <v>1000</v>
      </c>
      <c r="U1004" s="86"/>
      <c r="V1004" s="86"/>
      <c r="W1004" s="86"/>
      <c r="X1004" s="86"/>
      <c r="Y1004" s="86"/>
      <c r="Z1004" s="86"/>
      <c r="AA1004" s="86"/>
      <c r="AB1004" s="86"/>
      <c r="AC1004" s="86"/>
      <c r="AD1004" s="86"/>
      <c r="AE1004" s="16"/>
      <c r="AF1004" s="8"/>
      <c r="AG1004"/>
      <c r="AH1004"/>
      <c r="AI1004"/>
      <c r="AJ1004"/>
      <c r="AK1004"/>
      <c r="AL1004"/>
      <c r="AM1004"/>
      <c r="AN1004"/>
      <c r="AO1004"/>
      <c r="AP1004"/>
      <c r="AQ1004"/>
      <c r="AR1004"/>
      <c r="AS1004"/>
      <c r="AT1004"/>
      <c r="AU1004"/>
      <c r="AV1004"/>
      <c r="AW1004"/>
      <c r="AX1004"/>
      <c r="AY1004"/>
      <c r="AZ1004"/>
      <c r="BA1004"/>
      <c r="BB1004"/>
      <c r="BC1004"/>
      <c r="BD1004"/>
      <c r="BE1004"/>
      <c r="BF1004"/>
    </row>
    <row r="1005" spans="1:62" s="104" customFormat="1" ht="14.5" outlineLevel="1" collapsed="1" x14ac:dyDescent="0.35">
      <c r="A1005" s="102"/>
      <c r="B1005" s="95"/>
      <c r="C1005" s="12" t="s">
        <v>89</v>
      </c>
      <c r="D1005" s="17"/>
      <c r="E1005" s="17"/>
      <c r="F1005" s="13"/>
      <c r="G1005" s="91"/>
      <c r="H1005" s="91"/>
      <c r="I1005" s="91"/>
      <c r="J1005" s="91"/>
      <c r="K1005" s="91"/>
      <c r="L1005" s="91"/>
      <c r="M1005" s="91"/>
      <c r="N1005" s="91"/>
      <c r="O1005" s="91"/>
      <c r="P1005" s="91"/>
      <c r="Q1005" s="91"/>
      <c r="R1005" s="91"/>
      <c r="S1005" s="91"/>
      <c r="T1005" s="91"/>
      <c r="U1005" s="91"/>
      <c r="V1005" s="91"/>
      <c r="W1005" s="91"/>
      <c r="X1005" s="91"/>
      <c r="Y1005" s="91"/>
      <c r="Z1005" s="91"/>
      <c r="AA1005" s="91"/>
      <c r="AB1005" s="91"/>
      <c r="AC1005" s="91"/>
      <c r="AD1005" s="91"/>
      <c r="AE1005" s="92"/>
      <c r="AF1005" s="8"/>
      <c r="AG1005"/>
      <c r="AH1005"/>
      <c r="AI1005"/>
      <c r="AJ1005"/>
      <c r="AK1005"/>
      <c r="AL1005"/>
      <c r="AM1005"/>
      <c r="AN1005"/>
      <c r="AO1005"/>
      <c r="AP1005"/>
      <c r="AQ1005"/>
      <c r="AR1005"/>
      <c r="AS1005"/>
      <c r="AT1005"/>
      <c r="AU1005"/>
      <c r="AV1005"/>
      <c r="AW1005"/>
      <c r="AX1005"/>
      <c r="AY1005"/>
      <c r="AZ1005"/>
      <c r="BA1005"/>
      <c r="BB1005"/>
      <c r="BC1005"/>
      <c r="BD1005"/>
      <c r="BE1005"/>
      <c r="BF1005"/>
    </row>
    <row r="1006" spans="1:62" s="104" customFormat="1" ht="12.75" customHeight="1" outlineLevel="1" x14ac:dyDescent="0.35">
      <c r="A1006" s="102"/>
      <c r="B1006" s="103"/>
      <c r="C1006" s="17"/>
      <c r="D1006" s="17"/>
      <c r="E1006" s="17"/>
      <c r="F1006" s="26"/>
      <c r="G1006" s="90"/>
      <c r="H1006" s="90"/>
      <c r="I1006" s="88"/>
      <c r="J1006" s="88"/>
      <c r="K1006" s="88"/>
      <c r="L1006" s="88"/>
      <c r="M1006" s="88"/>
      <c r="N1006" s="88"/>
      <c r="O1006" s="88"/>
      <c r="P1006" s="88"/>
      <c r="Q1006" s="88"/>
      <c r="R1006" s="88"/>
      <c r="S1006" s="88"/>
      <c r="T1006" s="88"/>
      <c r="U1006" s="88"/>
      <c r="V1006" s="88"/>
      <c r="W1006" s="88"/>
      <c r="X1006" s="88"/>
      <c r="Y1006" s="88"/>
      <c r="Z1006" s="88"/>
      <c r="AA1006" s="110"/>
      <c r="AB1006" s="110"/>
      <c r="AC1006" s="110"/>
      <c r="AD1006" s="110"/>
      <c r="AE1006" s="16"/>
      <c r="AF1006" s="8"/>
      <c r="AK1006"/>
      <c r="AL1006"/>
      <c r="AM1006"/>
      <c r="AN1006"/>
      <c r="AO1006"/>
      <c r="AP1006"/>
      <c r="AQ1006"/>
      <c r="AR1006"/>
      <c r="AS1006"/>
      <c r="AT1006"/>
      <c r="AU1006"/>
      <c r="AV1006"/>
      <c r="AW1006"/>
      <c r="AX1006"/>
      <c r="AY1006"/>
      <c r="AZ1006"/>
      <c r="BA1006"/>
      <c r="BB1006"/>
      <c r="BC1006"/>
      <c r="BD1006"/>
      <c r="BE1006"/>
      <c r="BF1006"/>
      <c r="BG1006"/>
      <c r="BH1006"/>
      <c r="BI1006"/>
      <c r="BJ1006"/>
    </row>
    <row r="1007" spans="1:62" s="104" customFormat="1" ht="5.15" customHeight="1" outlineLevel="1" x14ac:dyDescent="0.35">
      <c r="A1007" s="102"/>
      <c r="B1007" s="103"/>
      <c r="C1007" s="17"/>
      <c r="D1007" s="17"/>
      <c r="E1007" s="17"/>
      <c r="F1007" s="36"/>
      <c r="G1007" s="37"/>
      <c r="H1007" s="37"/>
      <c r="I1007" s="37"/>
      <c r="J1007" s="38"/>
      <c r="K1007" s="38"/>
      <c r="L1007" s="38"/>
      <c r="M1007" s="38"/>
      <c r="N1007" s="38"/>
      <c r="O1007" s="38"/>
      <c r="P1007" s="38"/>
      <c r="Q1007" s="38"/>
      <c r="R1007" s="38"/>
      <c r="S1007" s="38"/>
      <c r="T1007" s="38"/>
      <c r="U1007" s="38"/>
      <c r="V1007" s="38"/>
      <c r="W1007" s="38"/>
      <c r="X1007" s="38"/>
      <c r="Y1007" s="38"/>
      <c r="Z1007" s="38"/>
      <c r="AA1007" s="30"/>
      <c r="AB1007" s="30"/>
      <c r="AC1007" s="30"/>
      <c r="AD1007" s="30"/>
      <c r="AE1007" s="16"/>
      <c r="AF1007" s="8"/>
      <c r="AK1007"/>
      <c r="AL1007"/>
      <c r="AM1007"/>
      <c r="AN1007"/>
      <c r="AO1007"/>
      <c r="AP1007"/>
      <c r="AQ1007"/>
      <c r="AR1007"/>
      <c r="AS1007"/>
      <c r="AT1007"/>
      <c r="AU1007"/>
      <c r="AV1007"/>
      <c r="AW1007"/>
      <c r="AX1007"/>
      <c r="AY1007"/>
      <c r="AZ1007"/>
      <c r="BA1007"/>
      <c r="BB1007"/>
      <c r="BC1007"/>
      <c r="BD1007"/>
      <c r="BE1007"/>
      <c r="BF1007"/>
      <c r="BG1007"/>
      <c r="BH1007"/>
      <c r="BI1007"/>
      <c r="BJ1007"/>
    </row>
    <row r="1008" spans="1:62" s="104" customFormat="1" ht="24" customHeight="1" x14ac:dyDescent="0.35">
      <c r="A1008" s="102"/>
      <c r="B1008" s="103"/>
      <c r="C1008" s="39"/>
      <c r="D1008" s="39"/>
      <c r="E1008" s="39"/>
      <c r="F1008" s="39"/>
      <c r="G1008" s="40" t="str">
        <f>G897</f>
        <v>Conservation limit on grazing level at the end of each feed period.</v>
      </c>
      <c r="H1008" s="39"/>
      <c r="I1008" s="39"/>
      <c r="J1008" s="39"/>
      <c r="K1008" s="39"/>
      <c r="L1008" s="39"/>
      <c r="M1008" s="39"/>
      <c r="N1008" s="39"/>
      <c r="O1008" s="39"/>
      <c r="P1008" s="39"/>
      <c r="Q1008" s="39"/>
      <c r="R1008" s="39"/>
      <c r="S1008" s="39"/>
      <c r="T1008" s="93"/>
      <c r="U1008" s="93"/>
      <c r="V1008" s="93"/>
      <c r="W1008" s="93"/>
      <c r="X1008" s="93"/>
      <c r="Y1008" s="93"/>
      <c r="Z1008" s="93"/>
      <c r="AA1008" s="93"/>
      <c r="AB1008" s="93"/>
      <c r="AC1008" s="93"/>
      <c r="AD1008" s="93"/>
      <c r="AE1008" s="41" t="s">
        <v>91</v>
      </c>
      <c r="AF1008" s="8"/>
      <c r="AK1008"/>
      <c r="AL1008"/>
      <c r="AM1008"/>
      <c r="AN1008"/>
      <c r="AO1008"/>
      <c r="AP1008"/>
      <c r="AQ1008"/>
      <c r="AR1008"/>
      <c r="AS1008"/>
      <c r="AT1008"/>
      <c r="AU1008"/>
      <c r="AV1008"/>
      <c r="AW1008"/>
      <c r="AX1008"/>
      <c r="AY1008"/>
      <c r="AZ1008"/>
      <c r="BA1008"/>
      <c r="BB1008"/>
      <c r="BC1008"/>
      <c r="BD1008"/>
      <c r="BE1008"/>
      <c r="BF1008"/>
      <c r="BG1008"/>
      <c r="BH1008"/>
      <c r="BI1008"/>
      <c r="BJ1008"/>
    </row>
    <row r="1009" spans="1:62" s="104" customFormat="1" ht="12.75" customHeight="1" outlineLevel="1" x14ac:dyDescent="0.35">
      <c r="A1009" s="102"/>
      <c r="B1009" s="103"/>
      <c r="C1009" s="103"/>
      <c r="D1009" s="103"/>
      <c r="E1009" s="103"/>
      <c r="F1009" s="8"/>
      <c r="G1009" s="8"/>
      <c r="H1009" s="8"/>
      <c r="I1009" s="8"/>
      <c r="J1009" s="8"/>
      <c r="K1009" s="8"/>
      <c r="L1009" s="8"/>
      <c r="M1009" s="8"/>
      <c r="N1009" s="8"/>
      <c r="O1009" s="8"/>
      <c r="P1009" s="8"/>
      <c r="Q1009" s="8"/>
      <c r="R1009" s="8"/>
      <c r="S1009" s="8"/>
      <c r="T1009" s="8"/>
      <c r="U1009" s="8"/>
      <c r="V1009" s="8"/>
      <c r="W1009" s="8"/>
      <c r="X1009" s="8"/>
      <c r="Y1009" s="8"/>
      <c r="Z1009" s="8"/>
      <c r="AA1009" s="8"/>
      <c r="AB1009" s="8"/>
      <c r="AC1009" s="8"/>
      <c r="AD1009" s="8"/>
      <c r="AE1009" s="8"/>
      <c r="AF1009" s="8"/>
      <c r="AK1009"/>
      <c r="AL1009"/>
      <c r="AM1009"/>
      <c r="AN1009"/>
      <c r="AO1009"/>
      <c r="AP1009"/>
      <c r="AQ1009"/>
      <c r="AR1009"/>
      <c r="AS1009"/>
      <c r="AT1009"/>
      <c r="AU1009"/>
      <c r="AV1009"/>
      <c r="AW1009"/>
      <c r="AX1009"/>
      <c r="AY1009"/>
      <c r="AZ1009"/>
      <c r="BA1009"/>
      <c r="BB1009"/>
      <c r="BC1009"/>
      <c r="BD1009"/>
      <c r="BE1009"/>
      <c r="BF1009"/>
      <c r="BG1009"/>
      <c r="BH1009"/>
      <c r="BI1009"/>
      <c r="BJ1009"/>
    </row>
    <row r="1010" spans="1:62" s="104" customFormat="1" ht="12.75" customHeight="1" outlineLevel="1" x14ac:dyDescent="0.35">
      <c r="A1010" s="102"/>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c r="AA1010" s="7"/>
      <c r="AB1010" s="7"/>
      <c r="AC1010" s="7"/>
      <c r="AD1010" s="7"/>
      <c r="AE1010" s="7"/>
      <c r="AF1010" s="7"/>
      <c r="AK1010"/>
      <c r="AL1010"/>
      <c r="AM1010"/>
      <c r="AN1010"/>
      <c r="AO1010"/>
      <c r="AP1010"/>
      <c r="AQ1010"/>
      <c r="AR1010"/>
      <c r="AS1010"/>
      <c r="AT1010"/>
      <c r="AU1010"/>
      <c r="AV1010"/>
      <c r="AW1010"/>
      <c r="AX1010"/>
      <c r="AY1010"/>
      <c r="AZ1010"/>
      <c r="BA1010"/>
      <c r="BB1010"/>
      <c r="BC1010"/>
      <c r="BD1010"/>
      <c r="BE1010"/>
      <c r="BF1010"/>
      <c r="BG1010"/>
      <c r="BH1010"/>
      <c r="BI1010"/>
      <c r="BJ1010"/>
    </row>
    <row r="1011" spans="1:62" s="104" customFormat="1" ht="5.15" customHeight="1" outlineLevel="1" collapsed="1" thickBot="1" x14ac:dyDescent="0.4">
      <c r="A1011" s="102"/>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c r="AA1011" s="7"/>
      <c r="AB1011" s="7"/>
      <c r="AC1011" s="7"/>
      <c r="AD1011" s="7"/>
      <c r="AE1011" s="7"/>
      <c r="AF1011" s="7"/>
      <c r="AK1011"/>
      <c r="AL1011"/>
      <c r="AM1011"/>
      <c r="AN1011"/>
      <c r="AO1011"/>
      <c r="AP1011"/>
      <c r="AQ1011"/>
      <c r="AR1011"/>
      <c r="AS1011"/>
      <c r="AT1011"/>
      <c r="AU1011"/>
      <c r="AV1011"/>
      <c r="AW1011"/>
      <c r="AX1011"/>
      <c r="AY1011"/>
      <c r="AZ1011"/>
      <c r="BA1011"/>
      <c r="BB1011"/>
      <c r="BC1011"/>
      <c r="BD1011"/>
      <c r="BE1011"/>
      <c r="BF1011"/>
      <c r="BG1011"/>
      <c r="BH1011"/>
      <c r="BI1011"/>
      <c r="BJ1011"/>
    </row>
    <row r="1012" spans="1:62" s="104" customFormat="1" ht="5.15" customHeight="1" outlineLevel="1" x14ac:dyDescent="0.35">
      <c r="A1012" s="102"/>
      <c r="B1012" s="95"/>
      <c r="C1012" s="9" t="s">
        <v>0</v>
      </c>
      <c r="D1012" s="9"/>
      <c r="E1012" s="9"/>
      <c r="F1012" s="9"/>
      <c r="G1012" s="9"/>
      <c r="H1012" s="9"/>
      <c r="I1012" s="9"/>
      <c r="J1012" s="9"/>
      <c r="K1012" s="10"/>
      <c r="L1012" s="10"/>
      <c r="M1012" s="10"/>
      <c r="N1012" s="10"/>
      <c r="O1012" s="10"/>
      <c r="P1012" s="10"/>
      <c r="Q1012" s="10"/>
      <c r="R1012" s="10"/>
      <c r="S1012" s="10"/>
      <c r="T1012" s="10"/>
      <c r="U1012" s="10"/>
      <c r="V1012" s="10"/>
      <c r="W1012" s="10"/>
      <c r="X1012" s="10"/>
      <c r="Y1012" s="10"/>
      <c r="Z1012" s="10"/>
      <c r="AA1012" s="10"/>
      <c r="AB1012" s="10"/>
      <c r="AC1012" s="10"/>
      <c r="AD1012" s="67" t="s">
        <v>82</v>
      </c>
      <c r="AE1012" s="11"/>
      <c r="AF1012" s="8"/>
      <c r="AK1012"/>
      <c r="AL1012"/>
      <c r="AM1012"/>
      <c r="AN1012"/>
      <c r="AO1012"/>
      <c r="AP1012"/>
      <c r="AQ1012"/>
      <c r="AR1012"/>
      <c r="AS1012"/>
      <c r="AT1012"/>
      <c r="AU1012"/>
      <c r="AV1012"/>
      <c r="AW1012"/>
      <c r="AX1012"/>
      <c r="AY1012"/>
      <c r="AZ1012"/>
      <c r="BA1012"/>
      <c r="BB1012"/>
      <c r="BC1012"/>
      <c r="BD1012"/>
      <c r="BE1012"/>
      <c r="BF1012"/>
      <c r="BG1012"/>
      <c r="BH1012"/>
      <c r="BI1012"/>
      <c r="BJ1012"/>
    </row>
    <row r="1013" spans="1:62" s="104" customFormat="1" ht="13.4" customHeight="1" outlineLevel="1" collapsed="1" x14ac:dyDescent="0.35">
      <c r="A1013" s="102"/>
      <c r="B1013" s="95"/>
      <c r="C1013" s="12"/>
      <c r="D1013" s="12">
        <v>0</v>
      </c>
      <c r="E1013" s="12" t="s">
        <v>1</v>
      </c>
      <c r="F1013" s="69"/>
      <c r="G1013" s="70" t="s">
        <v>705</v>
      </c>
      <c r="H1013" s="71"/>
      <c r="I1013" s="71"/>
      <c r="J1013" s="71"/>
      <c r="K1013" s="71"/>
      <c r="L1013" s="71"/>
      <c r="M1013" s="71"/>
      <c r="N1013" s="71"/>
      <c r="O1013" s="71"/>
      <c r="P1013" s="71"/>
      <c r="Q1013" s="71"/>
      <c r="R1013" s="71"/>
      <c r="S1013" s="72"/>
      <c r="T1013" s="71"/>
      <c r="U1013" s="71"/>
      <c r="V1013" s="71"/>
      <c r="W1013" s="71"/>
      <c r="X1013" s="71"/>
      <c r="Y1013" s="71"/>
      <c r="Z1013" s="72"/>
      <c r="AA1013" s="72"/>
      <c r="AB1013" s="72"/>
      <c r="AC1013" s="72"/>
      <c r="AD1013" s="72"/>
      <c r="AE1013" s="16"/>
      <c r="AF1013" s="8"/>
      <c r="AK1013"/>
      <c r="AL1013"/>
      <c r="AM1013"/>
      <c r="AN1013"/>
      <c r="AO1013"/>
      <c r="AP1013"/>
      <c r="AQ1013"/>
      <c r="AR1013"/>
      <c r="AS1013"/>
      <c r="AT1013"/>
      <c r="AU1013"/>
      <c r="AV1013"/>
      <c r="AW1013"/>
      <c r="AX1013"/>
      <c r="AY1013"/>
      <c r="AZ1013"/>
      <c r="BA1013"/>
      <c r="BB1013"/>
      <c r="BC1013"/>
      <c r="BD1013"/>
      <c r="BE1013"/>
      <c r="BF1013"/>
      <c r="BG1013"/>
      <c r="BH1013"/>
      <c r="BI1013"/>
      <c r="BJ1013"/>
    </row>
    <row r="1014" spans="1:62" s="104" customFormat="1" ht="13.4" customHeight="1" outlineLevel="1" x14ac:dyDescent="0.35">
      <c r="A1014" s="102"/>
      <c r="B1014" s="95"/>
      <c r="C1014" s="12"/>
      <c r="D1014" s="12"/>
      <c r="E1014" s="17"/>
      <c r="F1014" s="73"/>
      <c r="G1014" s="74" t="s">
        <v>709</v>
      </c>
      <c r="H1014" s="74"/>
      <c r="I1014" s="74"/>
      <c r="J1014" s="74"/>
      <c r="K1014" s="74"/>
      <c r="L1014" s="74"/>
      <c r="M1014" s="74"/>
      <c r="N1014" s="74"/>
      <c r="O1014" s="74"/>
      <c r="P1014" s="74"/>
      <c r="Q1014" s="74"/>
      <c r="R1014" s="74"/>
      <c r="S1014" s="75"/>
      <c r="T1014" s="76"/>
      <c r="U1014" s="76"/>
      <c r="V1014" s="76"/>
      <c r="W1014" s="76"/>
      <c r="X1014" s="76"/>
      <c r="Y1014" s="76"/>
      <c r="Z1014" s="75"/>
      <c r="AA1014" s="75"/>
      <c r="AB1014" s="75"/>
      <c r="AC1014" s="75"/>
      <c r="AD1014" s="75"/>
      <c r="AE1014" s="16"/>
      <c r="AF1014" s="8"/>
      <c r="AK1014"/>
      <c r="AL1014"/>
      <c r="AM1014"/>
      <c r="AN1014"/>
      <c r="AO1014"/>
      <c r="AP1014"/>
      <c r="AQ1014"/>
      <c r="AR1014"/>
      <c r="AS1014"/>
      <c r="AT1014"/>
      <c r="AU1014"/>
      <c r="AV1014"/>
      <c r="AW1014"/>
      <c r="AX1014"/>
      <c r="AY1014"/>
      <c r="AZ1014"/>
      <c r="BA1014"/>
      <c r="BB1014"/>
      <c r="BC1014"/>
      <c r="BD1014"/>
      <c r="BE1014"/>
      <c r="BF1014"/>
      <c r="BG1014"/>
      <c r="BH1014"/>
      <c r="BI1014"/>
      <c r="BJ1014"/>
    </row>
    <row r="1015" spans="1:62" s="104" customFormat="1" ht="13.4" customHeight="1" outlineLevel="1" x14ac:dyDescent="0.35">
      <c r="A1015" s="102"/>
      <c r="B1015" s="95"/>
      <c r="C1015" s="17"/>
      <c r="D1015" s="12"/>
      <c r="E1015" s="17"/>
      <c r="F1015" s="73"/>
      <c r="G1015" s="77">
        <v>43387.503584837999</v>
      </c>
      <c r="H1015" s="78">
        <v>43387.503689351899</v>
      </c>
      <c r="I1015" s="74"/>
      <c r="J1015" s="74"/>
      <c r="K1015" s="74"/>
      <c r="L1015" s="74"/>
      <c r="M1015" s="74"/>
      <c r="N1015" s="74"/>
      <c r="O1015" s="74"/>
      <c r="P1015" s="74"/>
      <c r="Q1015" s="74"/>
      <c r="R1015" s="74"/>
      <c r="S1015" s="75"/>
      <c r="T1015" s="76"/>
      <c r="U1015" s="76"/>
      <c r="V1015" s="76"/>
      <c r="W1015" s="76"/>
      <c r="X1015" s="76"/>
      <c r="Y1015" s="76"/>
      <c r="Z1015" s="75"/>
      <c r="AA1015" s="75"/>
      <c r="AB1015" s="75"/>
      <c r="AC1015" s="75"/>
      <c r="AD1015" s="75"/>
      <c r="AE1015" s="16"/>
      <c r="AF1015" s="8"/>
      <c r="AK1015"/>
      <c r="AL1015"/>
      <c r="AM1015"/>
      <c r="AN1015"/>
      <c r="AO1015"/>
      <c r="AP1015"/>
      <c r="AQ1015"/>
      <c r="AR1015"/>
      <c r="AS1015"/>
      <c r="AT1015"/>
      <c r="AU1015"/>
      <c r="AV1015"/>
      <c r="AW1015"/>
      <c r="AX1015"/>
      <c r="AY1015"/>
      <c r="AZ1015"/>
      <c r="BA1015"/>
      <c r="BB1015"/>
      <c r="BC1015"/>
      <c r="BD1015"/>
      <c r="BE1015"/>
      <c r="BF1015"/>
      <c r="BG1015"/>
      <c r="BH1015"/>
      <c r="BI1015"/>
      <c r="BJ1015"/>
    </row>
    <row r="1016" spans="1:62" s="104" customFormat="1" ht="13.4" customHeight="1" outlineLevel="1" x14ac:dyDescent="0.35">
      <c r="A1016" s="102"/>
      <c r="B1016" s="95"/>
      <c r="C1016" s="17">
        <v>1</v>
      </c>
      <c r="D1016" s="12"/>
      <c r="E1016" s="17"/>
      <c r="F1016" s="79"/>
      <c r="G1016" s="80" t="s">
        <v>895</v>
      </c>
      <c r="H1016" s="81"/>
      <c r="I1016" s="81"/>
      <c r="J1016" s="81"/>
      <c r="K1016" s="81"/>
      <c r="L1016" s="81"/>
      <c r="M1016" s="81"/>
      <c r="N1016" s="81"/>
      <c r="O1016" s="81"/>
      <c r="P1016" s="81"/>
      <c r="Q1016" s="81"/>
      <c r="R1016" s="81"/>
      <c r="S1016" s="82"/>
      <c r="T1016" s="83"/>
      <c r="U1016" s="83"/>
      <c r="V1016" s="83"/>
      <c r="W1016" s="83"/>
      <c r="X1016" s="83"/>
      <c r="Y1016" s="83"/>
      <c r="Z1016" s="82"/>
      <c r="AA1016" s="82"/>
      <c r="AB1016" s="82"/>
      <c r="AC1016" s="82"/>
      <c r="AD1016" s="82"/>
      <c r="AE1016" s="16"/>
      <c r="AF1016" s="8"/>
      <c r="AK1016"/>
      <c r="AL1016"/>
      <c r="AM1016"/>
      <c r="AN1016"/>
      <c r="AO1016"/>
      <c r="AP1016"/>
      <c r="AQ1016"/>
      <c r="AR1016"/>
      <c r="AS1016"/>
      <c r="AT1016"/>
      <c r="AU1016"/>
      <c r="AV1016"/>
      <c r="AW1016"/>
      <c r="AX1016"/>
      <c r="AY1016"/>
      <c r="AZ1016"/>
      <c r="BA1016"/>
      <c r="BB1016"/>
      <c r="BC1016"/>
      <c r="BD1016"/>
      <c r="BE1016"/>
      <c r="BF1016"/>
      <c r="BG1016"/>
      <c r="BH1016"/>
      <c r="BI1016"/>
      <c r="BJ1016"/>
    </row>
    <row r="1017" spans="1:62" s="104" customFormat="1" ht="13.4" customHeight="1" outlineLevel="1" x14ac:dyDescent="0.35">
      <c r="A1017" s="102"/>
      <c r="B1017" s="95"/>
      <c r="C1017" s="17"/>
      <c r="D1017" s="17"/>
      <c r="E1017" s="17"/>
      <c r="F1017" s="17"/>
      <c r="G1017" s="22"/>
      <c r="H1017" s="22"/>
      <c r="I1017" s="22"/>
      <c r="J1017" s="22"/>
      <c r="K1017" s="22"/>
      <c r="L1017" s="22"/>
      <c r="M1017" s="472" t="s">
        <v>707</v>
      </c>
      <c r="N1017" s="22"/>
      <c r="O1017" s="22"/>
      <c r="P1017" s="22"/>
      <c r="Q1017" s="22"/>
      <c r="R1017" s="22"/>
      <c r="S1017" s="22"/>
      <c r="T1017" s="22"/>
      <c r="U1017" s="22"/>
      <c r="V1017" s="22"/>
      <c r="W1017" s="22"/>
      <c r="X1017" s="22"/>
      <c r="Y1017" s="22"/>
      <c r="Z1017" s="22"/>
      <c r="AA1017" s="22"/>
      <c r="AB1017" s="22"/>
      <c r="AC1017" s="22"/>
      <c r="AD1017" s="22"/>
      <c r="AE1017" s="16"/>
      <c r="AF1017" s="8"/>
      <c r="AK1017"/>
      <c r="AL1017"/>
      <c r="AM1017"/>
      <c r="AN1017"/>
      <c r="AO1017"/>
      <c r="AP1017"/>
      <c r="AQ1017"/>
      <c r="AR1017"/>
      <c r="AS1017"/>
      <c r="AT1017"/>
      <c r="AU1017"/>
      <c r="AV1017"/>
      <c r="AW1017"/>
      <c r="AX1017"/>
      <c r="AY1017"/>
      <c r="AZ1017"/>
      <c r="BA1017"/>
      <c r="BB1017"/>
      <c r="BC1017"/>
      <c r="BD1017"/>
      <c r="BE1017"/>
      <c r="BF1017"/>
      <c r="BG1017"/>
      <c r="BH1017"/>
      <c r="BI1017"/>
      <c r="BJ1017"/>
    </row>
    <row r="1018" spans="1:62" s="104" customFormat="1" ht="13.4" customHeight="1" outlineLevel="1" x14ac:dyDescent="0.35">
      <c r="A1018" s="102"/>
      <c r="B1018" s="95"/>
      <c r="C1018" s="17"/>
      <c r="D1018" s="17"/>
      <c r="E1018" s="17"/>
      <c r="F1018" s="17"/>
      <c r="G1018" s="17"/>
      <c r="H1018" s="17"/>
      <c r="I1018" s="17"/>
      <c r="J1018" s="17"/>
      <c r="K1018" s="17"/>
      <c r="L1018" s="22"/>
      <c r="M1018" s="472" t="s">
        <v>706</v>
      </c>
      <c r="N1018" s="98"/>
      <c r="O1018" s="98"/>
      <c r="P1018" s="98"/>
      <c r="Q1018" s="126"/>
      <c r="R1018" s="22"/>
      <c r="S1018" s="22"/>
      <c r="T1018" s="22"/>
      <c r="U1018" s="22"/>
      <c r="V1018" s="22"/>
      <c r="W1018" s="22"/>
      <c r="X1018" s="22"/>
      <c r="Y1018" s="22"/>
      <c r="Z1018" s="22"/>
      <c r="AA1018" s="22"/>
      <c r="AB1018" s="22"/>
      <c r="AC1018" s="22"/>
      <c r="AD1018" s="22"/>
      <c r="AE1018" s="16"/>
      <c r="AF1018" s="8"/>
      <c r="AK1018"/>
      <c r="AL1018"/>
      <c r="AM1018"/>
      <c r="AN1018"/>
      <c r="AO1018"/>
      <c r="AP1018"/>
      <c r="AQ1018"/>
      <c r="AR1018"/>
      <c r="AS1018"/>
      <c r="AT1018"/>
      <c r="AU1018"/>
      <c r="AV1018"/>
      <c r="AW1018"/>
      <c r="AX1018"/>
      <c r="AY1018"/>
      <c r="AZ1018"/>
      <c r="BA1018"/>
      <c r="BB1018"/>
      <c r="BC1018"/>
      <c r="BD1018"/>
      <c r="BE1018"/>
      <c r="BF1018"/>
      <c r="BG1018"/>
      <c r="BH1018"/>
      <c r="BI1018"/>
      <c r="BJ1018"/>
    </row>
    <row r="1019" spans="1:62" s="104" customFormat="1" ht="13.4" customHeight="1" outlineLevel="1" x14ac:dyDescent="0.35">
      <c r="A1019" s="102"/>
      <c r="B1019" s="95"/>
      <c r="C1019" s="17"/>
      <c r="D1019" s="17"/>
      <c r="E1019" s="17"/>
      <c r="F1019" s="17"/>
      <c r="G1019" s="17"/>
      <c r="H1019" s="17"/>
      <c r="I1019" s="17"/>
      <c r="J1019" s="17"/>
      <c r="K1019" s="17"/>
      <c r="L1019" s="22"/>
      <c r="M1019" s="98" t="s">
        <v>868</v>
      </c>
      <c r="N1019" s="98"/>
      <c r="O1019" s="98"/>
      <c r="P1019" s="98"/>
      <c r="Q1019" s="126"/>
      <c r="R1019" s="22"/>
      <c r="S1019" s="22"/>
      <c r="T1019" s="22"/>
      <c r="U1019" s="22"/>
      <c r="V1019" s="22"/>
      <c r="W1019" s="22"/>
      <c r="X1019" s="22"/>
      <c r="Y1019" s="22"/>
      <c r="Z1019" s="22"/>
      <c r="AA1019" s="22"/>
      <c r="AB1019" s="22"/>
      <c r="AC1019" s="22"/>
      <c r="AD1019" s="22"/>
      <c r="AE1019" s="16"/>
      <c r="AF1019" s="8"/>
      <c r="AK1019"/>
      <c r="AL1019"/>
      <c r="AM1019"/>
      <c r="AN1019"/>
      <c r="AO1019"/>
      <c r="AP1019"/>
      <c r="AQ1019"/>
      <c r="AR1019"/>
      <c r="AS1019"/>
      <c r="AT1019"/>
      <c r="AU1019"/>
      <c r="AV1019"/>
      <c r="AW1019"/>
      <c r="AX1019"/>
      <c r="AY1019"/>
      <c r="AZ1019"/>
      <c r="BA1019"/>
      <c r="BB1019"/>
      <c r="BC1019"/>
      <c r="BD1019"/>
      <c r="BE1019"/>
      <c r="BF1019"/>
      <c r="BG1019"/>
      <c r="BH1019"/>
      <c r="BI1019"/>
      <c r="BJ1019"/>
    </row>
    <row r="1020" spans="1:62" s="104" customFormat="1" ht="13.4" customHeight="1" outlineLevel="1" x14ac:dyDescent="0.35">
      <c r="A1020" s="102"/>
      <c r="B1020" s="95"/>
      <c r="C1020" s="17"/>
      <c r="D1020" s="17"/>
      <c r="E1020" s="17"/>
      <c r="F1020" s="17"/>
      <c r="G1020" s="23"/>
      <c r="H1020" s="23"/>
      <c r="I1020" s="23"/>
      <c r="J1020" s="23"/>
      <c r="K1020" s="23"/>
      <c r="L1020" s="23" t="s">
        <v>188</v>
      </c>
      <c r="M1020" s="98" t="s">
        <v>321</v>
      </c>
      <c r="N1020" s="98"/>
      <c r="O1020" s="98"/>
      <c r="P1020" s="98"/>
      <c r="Q1020" s="23"/>
      <c r="R1020" s="23"/>
      <c r="S1020" s="23"/>
      <c r="T1020" s="23"/>
      <c r="U1020" s="23"/>
      <c r="V1020" s="23"/>
      <c r="W1020" s="23"/>
      <c r="X1020" s="23"/>
      <c r="Y1020" s="23"/>
      <c r="Z1020" s="23"/>
      <c r="AA1020" s="24"/>
      <c r="AB1020" s="24"/>
      <c r="AC1020" s="24"/>
      <c r="AD1020" s="24"/>
      <c r="AE1020" s="16"/>
      <c r="AF1020" s="8"/>
      <c r="AK1020"/>
      <c r="AL1020"/>
      <c r="AM1020"/>
      <c r="AN1020"/>
      <c r="AO1020"/>
      <c r="AP1020"/>
      <c r="AQ1020"/>
      <c r="AR1020"/>
      <c r="AS1020"/>
      <c r="AT1020"/>
      <c r="AU1020"/>
      <c r="AV1020"/>
      <c r="AW1020"/>
      <c r="AX1020"/>
      <c r="AY1020"/>
      <c r="AZ1020"/>
      <c r="BA1020"/>
      <c r="BB1020"/>
      <c r="BC1020"/>
      <c r="BD1020"/>
      <c r="BE1020"/>
      <c r="BF1020"/>
      <c r="BG1020"/>
      <c r="BH1020"/>
      <c r="BI1020"/>
      <c r="BJ1020"/>
    </row>
    <row r="1021" spans="1:62" s="104" customFormat="1" ht="13.4" customHeight="1" outlineLevel="1" x14ac:dyDescent="0.35">
      <c r="A1021" s="102"/>
      <c r="B1021" s="95"/>
      <c r="C1021" s="17"/>
      <c r="D1021" s="17"/>
      <c r="E1021" s="17"/>
      <c r="F1021" s="17"/>
      <c r="G1021" s="23"/>
      <c r="H1021" s="23"/>
      <c r="I1021" s="23"/>
      <c r="J1021" s="23"/>
      <c r="K1021" s="111" t="s">
        <v>129</v>
      </c>
      <c r="L1021" s="111" t="s">
        <v>189</v>
      </c>
      <c r="M1021" s="467" t="s">
        <v>167</v>
      </c>
      <c r="N1021" s="467" t="s">
        <v>332</v>
      </c>
      <c r="O1021" s="467" t="s">
        <v>331</v>
      </c>
      <c r="P1021" s="467" t="s">
        <v>166</v>
      </c>
      <c r="Q1021" s="23" t="s">
        <v>704</v>
      </c>
      <c r="R1021" s="23"/>
      <c r="S1021" s="23"/>
      <c r="T1021" s="23"/>
      <c r="U1021" s="23"/>
      <c r="V1021" s="23"/>
      <c r="W1021" s="23"/>
      <c r="X1021" s="23"/>
      <c r="Y1021" s="23"/>
      <c r="Z1021" s="23"/>
      <c r="AA1021" s="24"/>
      <c r="AB1021" s="24"/>
      <c r="AC1021" s="24"/>
      <c r="AD1021" s="24"/>
      <c r="AE1021" s="16"/>
      <c r="AF1021" s="8"/>
      <c r="AK1021"/>
      <c r="AL1021"/>
      <c r="AM1021"/>
      <c r="AN1021"/>
      <c r="AO1021"/>
      <c r="AP1021"/>
      <c r="AQ1021"/>
      <c r="AR1021"/>
      <c r="AS1021"/>
      <c r="AT1021"/>
      <c r="AU1021"/>
      <c r="AV1021"/>
      <c r="AW1021"/>
      <c r="AX1021"/>
      <c r="AY1021"/>
      <c r="AZ1021"/>
      <c r="BA1021"/>
      <c r="BB1021"/>
      <c r="BC1021"/>
      <c r="BD1021"/>
      <c r="BE1021"/>
      <c r="BF1021"/>
      <c r="BG1021"/>
      <c r="BH1021"/>
      <c r="BI1021"/>
      <c r="BJ1021"/>
    </row>
    <row r="1022" spans="1:62" s="104" customFormat="1" ht="13.4" customHeight="1" outlineLevel="1" x14ac:dyDescent="0.35">
      <c r="A1022" s="102"/>
      <c r="B1022" s="95"/>
      <c r="C1022" s="17"/>
      <c r="D1022" s="17"/>
      <c r="E1022" s="17"/>
      <c r="F1022" s="13"/>
      <c r="G1022" s="144"/>
      <c r="H1022" s="145"/>
      <c r="I1022" s="118"/>
      <c r="J1022" s="118"/>
      <c r="K1022" s="506" t="s">
        <v>344</v>
      </c>
      <c r="L1022" s="217">
        <v>0.5</v>
      </c>
      <c r="M1022" s="468">
        <v>9</v>
      </c>
      <c r="N1022" s="468">
        <v>10</v>
      </c>
      <c r="O1022" s="468">
        <v>10.5</v>
      </c>
      <c r="P1022" s="468">
        <v>15</v>
      </c>
      <c r="Q1022" s="118"/>
      <c r="R1022" s="86"/>
      <c r="S1022" s="86"/>
      <c r="T1022" s="86"/>
      <c r="U1022" s="86"/>
      <c r="V1022" s="86"/>
      <c r="W1022" s="86"/>
      <c r="X1022" s="86"/>
      <c r="Y1022" s="86"/>
      <c r="Z1022" s="86"/>
      <c r="AA1022" s="13"/>
      <c r="AB1022" s="13"/>
      <c r="AC1022" s="13"/>
      <c r="AD1022" s="13"/>
      <c r="AE1022" s="16"/>
      <c r="AF1022" s="8"/>
      <c r="AK1022"/>
      <c r="AL1022"/>
      <c r="AM1022"/>
      <c r="AN1022"/>
      <c r="AO1022"/>
      <c r="AP1022"/>
      <c r="AQ1022"/>
      <c r="AR1022"/>
      <c r="AS1022"/>
      <c r="AT1022"/>
      <c r="AU1022"/>
      <c r="AV1022"/>
      <c r="AW1022"/>
      <c r="AX1022"/>
      <c r="AY1022"/>
      <c r="AZ1022"/>
      <c r="BA1022"/>
      <c r="BB1022"/>
      <c r="BC1022"/>
      <c r="BD1022"/>
      <c r="BE1022"/>
      <c r="BF1022"/>
      <c r="BG1022"/>
      <c r="BH1022"/>
      <c r="BI1022"/>
      <c r="BJ1022"/>
    </row>
    <row r="1023" spans="1:62" s="104" customFormat="1" ht="13.4" customHeight="1" outlineLevel="1" x14ac:dyDescent="0.35">
      <c r="A1023" s="102"/>
      <c r="B1023" s="95"/>
      <c r="C1023" s="17"/>
      <c r="D1023" s="17"/>
      <c r="E1023" s="17"/>
      <c r="F1023" s="13"/>
      <c r="G1023" s="99"/>
      <c r="H1023" s="99"/>
      <c r="I1023" s="86"/>
      <c r="J1023" s="86"/>
      <c r="K1023" s="507" t="s">
        <v>345</v>
      </c>
      <c r="L1023" s="218">
        <v>0.5</v>
      </c>
      <c r="M1023" s="469">
        <v>9.5</v>
      </c>
      <c r="N1023" s="469">
        <v>10</v>
      </c>
      <c r="O1023" s="469">
        <v>11</v>
      </c>
      <c r="P1023" s="469">
        <v>15</v>
      </c>
      <c r="Q1023" s="86"/>
      <c r="R1023" s="86"/>
      <c r="S1023" s="86"/>
      <c r="T1023" s="86"/>
      <c r="U1023" s="86"/>
      <c r="V1023" s="86"/>
      <c r="W1023" s="86"/>
      <c r="X1023" s="86"/>
      <c r="Y1023" s="86"/>
      <c r="Z1023" s="86"/>
      <c r="AA1023" s="13"/>
      <c r="AB1023" s="13"/>
      <c r="AC1023" s="13"/>
      <c r="AD1023" s="13"/>
      <c r="AE1023" s="16"/>
      <c r="AF1023" s="8"/>
      <c r="AK1023"/>
      <c r="AL1023"/>
      <c r="AM1023"/>
      <c r="AN1023"/>
      <c r="AO1023"/>
      <c r="AP1023"/>
      <c r="AQ1023"/>
      <c r="AR1023"/>
      <c r="AS1023"/>
      <c r="AT1023"/>
      <c r="AU1023"/>
      <c r="AV1023"/>
      <c r="AW1023"/>
      <c r="AX1023"/>
      <c r="AY1023"/>
      <c r="AZ1023"/>
      <c r="BA1023"/>
      <c r="BB1023"/>
      <c r="BC1023"/>
      <c r="BD1023"/>
      <c r="BE1023"/>
      <c r="BF1023"/>
      <c r="BG1023"/>
      <c r="BH1023"/>
      <c r="BI1023"/>
      <c r="BJ1023"/>
    </row>
    <row r="1024" spans="1:62" s="104" customFormat="1" ht="13.4" customHeight="1" outlineLevel="1" x14ac:dyDescent="0.35">
      <c r="A1024" s="102"/>
      <c r="B1024" s="95"/>
      <c r="C1024" s="17"/>
      <c r="D1024" s="17"/>
      <c r="E1024" s="17"/>
      <c r="F1024" s="13"/>
      <c r="G1024" s="99"/>
      <c r="H1024" s="99"/>
      <c r="I1024" s="86"/>
      <c r="J1024" s="86"/>
      <c r="K1024" s="507" t="s">
        <v>346</v>
      </c>
      <c r="L1024" s="218">
        <v>0.5</v>
      </c>
      <c r="M1024" s="469">
        <v>10.5</v>
      </c>
      <c r="N1024" s="469">
        <v>11</v>
      </c>
      <c r="O1024" s="469">
        <v>11.5</v>
      </c>
      <c r="P1024" s="469">
        <v>15</v>
      </c>
      <c r="Q1024" s="86"/>
      <c r="R1024" s="86"/>
      <c r="S1024" s="86"/>
      <c r="T1024" s="86"/>
      <c r="U1024" s="86"/>
      <c r="V1024" s="86"/>
      <c r="W1024" s="86"/>
      <c r="X1024" s="86"/>
      <c r="Y1024" s="86"/>
      <c r="Z1024" s="86"/>
      <c r="AA1024" s="13"/>
      <c r="AB1024" s="13"/>
      <c r="AC1024" s="13"/>
      <c r="AD1024" s="13"/>
      <c r="AE1024" s="16"/>
      <c r="AF1024" s="8"/>
      <c r="AK1024"/>
      <c r="AL1024"/>
      <c r="AM1024"/>
      <c r="AN1024"/>
      <c r="AO1024"/>
      <c r="AP1024"/>
      <c r="AQ1024"/>
      <c r="AR1024"/>
      <c r="AS1024"/>
      <c r="AT1024"/>
      <c r="AU1024"/>
      <c r="AV1024"/>
      <c r="AW1024"/>
      <c r="AX1024"/>
      <c r="AY1024"/>
      <c r="AZ1024"/>
      <c r="BA1024"/>
      <c r="BB1024"/>
      <c r="BC1024"/>
      <c r="BD1024"/>
      <c r="BE1024"/>
      <c r="BF1024"/>
      <c r="BG1024"/>
      <c r="BH1024"/>
      <c r="BI1024"/>
      <c r="BJ1024"/>
    </row>
    <row r="1025" spans="1:62" s="104" customFormat="1" ht="13.4" customHeight="1" outlineLevel="1" x14ac:dyDescent="0.35">
      <c r="A1025" s="102"/>
      <c r="B1025" s="95"/>
      <c r="C1025" s="17"/>
      <c r="D1025" s="17"/>
      <c r="E1025" s="17"/>
      <c r="F1025" s="13"/>
      <c r="G1025" s="99"/>
      <c r="H1025" s="99"/>
      <c r="I1025" s="86"/>
      <c r="J1025" s="86"/>
      <c r="K1025" s="507" t="s">
        <v>347</v>
      </c>
      <c r="L1025" s="218">
        <v>0.5</v>
      </c>
      <c r="M1025" s="469">
        <v>11</v>
      </c>
      <c r="N1025" s="469">
        <v>11.5</v>
      </c>
      <c r="O1025" s="469">
        <v>12</v>
      </c>
      <c r="P1025" s="469">
        <v>15</v>
      </c>
      <c r="Q1025" s="86"/>
      <c r="R1025" s="86"/>
      <c r="S1025" s="86"/>
      <c r="T1025" s="86"/>
      <c r="U1025" s="86"/>
      <c r="V1025" s="86"/>
      <c r="W1025" s="86"/>
      <c r="X1025" s="86"/>
      <c r="Y1025" s="86"/>
      <c r="Z1025" s="86"/>
      <c r="AA1025" s="13"/>
      <c r="AB1025" s="13"/>
      <c r="AC1025" s="13"/>
      <c r="AD1025" s="13"/>
      <c r="AE1025" s="16"/>
      <c r="AF1025" s="8"/>
      <c r="AK1025"/>
      <c r="AL1025"/>
      <c r="AM1025"/>
      <c r="AN1025"/>
      <c r="AO1025"/>
      <c r="AP1025"/>
      <c r="AQ1025"/>
      <c r="AR1025"/>
      <c r="AS1025"/>
      <c r="AT1025"/>
      <c r="AU1025"/>
      <c r="AV1025"/>
      <c r="AW1025"/>
      <c r="AX1025"/>
      <c r="AY1025"/>
      <c r="AZ1025"/>
      <c r="BA1025"/>
      <c r="BB1025"/>
      <c r="BC1025"/>
      <c r="BD1025"/>
      <c r="BE1025"/>
      <c r="BF1025"/>
      <c r="BG1025"/>
      <c r="BH1025"/>
      <c r="BI1025"/>
      <c r="BJ1025"/>
    </row>
    <row r="1026" spans="1:62" s="104" customFormat="1" ht="13.4" customHeight="1" outlineLevel="1" x14ac:dyDescent="0.35">
      <c r="A1026" s="102"/>
      <c r="B1026" s="95"/>
      <c r="C1026" s="17"/>
      <c r="D1026" s="17"/>
      <c r="E1026" s="17"/>
      <c r="F1026" s="13"/>
      <c r="G1026" s="99"/>
      <c r="H1026" s="99"/>
      <c r="I1026" s="86"/>
      <c r="J1026" s="86"/>
      <c r="K1026" s="507" t="s">
        <v>348</v>
      </c>
      <c r="L1026" s="218">
        <v>0.5</v>
      </c>
      <c r="M1026" s="469">
        <v>10</v>
      </c>
      <c r="N1026" s="469">
        <v>11</v>
      </c>
      <c r="O1026" s="469">
        <v>12</v>
      </c>
      <c r="P1026" s="469">
        <v>15</v>
      </c>
      <c r="Q1026" s="86"/>
      <c r="R1026" s="86"/>
      <c r="S1026" s="86"/>
      <c r="T1026" s="86"/>
      <c r="U1026" s="86"/>
      <c r="V1026" s="86"/>
      <c r="W1026" s="86"/>
      <c r="X1026" s="86"/>
      <c r="Y1026" s="86"/>
      <c r="Z1026" s="86"/>
      <c r="AA1026" s="13"/>
      <c r="AB1026" s="13"/>
      <c r="AC1026" s="13"/>
      <c r="AD1026" s="13"/>
      <c r="AE1026" s="16"/>
      <c r="AF1026" s="8"/>
      <c r="AK1026"/>
      <c r="AL1026"/>
      <c r="AM1026"/>
      <c r="AN1026"/>
      <c r="AO1026"/>
      <c r="AP1026"/>
      <c r="AQ1026"/>
      <c r="AR1026"/>
      <c r="AS1026"/>
      <c r="AT1026"/>
      <c r="AU1026"/>
      <c r="AV1026"/>
      <c r="AW1026"/>
      <c r="AX1026"/>
      <c r="AY1026"/>
      <c r="AZ1026"/>
      <c r="BA1026"/>
      <c r="BB1026"/>
      <c r="BC1026"/>
      <c r="BD1026"/>
      <c r="BE1026"/>
      <c r="BF1026"/>
      <c r="BG1026"/>
      <c r="BH1026"/>
      <c r="BI1026"/>
      <c r="BJ1026"/>
    </row>
    <row r="1027" spans="1:62" s="104" customFormat="1" ht="13.4" customHeight="1" outlineLevel="1" x14ac:dyDescent="0.35">
      <c r="A1027" s="102"/>
      <c r="B1027" s="95"/>
      <c r="C1027" s="17"/>
      <c r="D1027" s="17"/>
      <c r="E1027" s="17"/>
      <c r="F1027" s="13"/>
      <c r="G1027" s="99"/>
      <c r="H1027" s="99"/>
      <c r="I1027" s="86"/>
      <c r="J1027" s="86"/>
      <c r="K1027" s="507" t="s">
        <v>349</v>
      </c>
      <c r="L1027" s="218">
        <v>0.5</v>
      </c>
      <c r="M1027" s="469">
        <v>8</v>
      </c>
      <c r="N1027" s="469">
        <v>8.5</v>
      </c>
      <c r="O1027" s="469">
        <v>9.5</v>
      </c>
      <c r="P1027" s="469">
        <v>15</v>
      </c>
      <c r="Q1027" s="86"/>
      <c r="R1027" s="86"/>
      <c r="S1027" s="86"/>
      <c r="T1027" s="86"/>
      <c r="U1027" s="86"/>
      <c r="V1027" s="86"/>
      <c r="W1027" s="86"/>
      <c r="X1027" s="86"/>
      <c r="Y1027" s="86"/>
      <c r="Z1027" s="86"/>
      <c r="AA1027" s="13"/>
      <c r="AB1027" s="13"/>
      <c r="AC1027" s="13"/>
      <c r="AD1027" s="13"/>
      <c r="AE1027" s="16"/>
      <c r="AF1027" s="8"/>
      <c r="AK1027"/>
      <c r="AL1027"/>
      <c r="AM1027"/>
      <c r="AN1027"/>
      <c r="AO1027"/>
      <c r="AP1027"/>
      <c r="AQ1027"/>
      <c r="AR1027"/>
      <c r="AS1027"/>
      <c r="AT1027"/>
      <c r="AU1027"/>
      <c r="AV1027"/>
      <c r="AW1027"/>
      <c r="AX1027"/>
      <c r="AY1027"/>
      <c r="AZ1027"/>
      <c r="BA1027"/>
      <c r="BB1027"/>
      <c r="BC1027"/>
      <c r="BD1027"/>
      <c r="BE1027"/>
      <c r="BF1027"/>
      <c r="BG1027"/>
      <c r="BH1027"/>
      <c r="BI1027"/>
      <c r="BJ1027"/>
    </row>
    <row r="1028" spans="1:62" s="104" customFormat="1" ht="13.4" customHeight="1" outlineLevel="1" x14ac:dyDescent="0.35">
      <c r="A1028" s="102"/>
      <c r="B1028" s="95"/>
      <c r="C1028" s="17"/>
      <c r="D1028" s="17"/>
      <c r="E1028" s="17"/>
      <c r="F1028" s="13"/>
      <c r="G1028" s="99"/>
      <c r="H1028" s="99"/>
      <c r="I1028" s="91"/>
      <c r="J1028" s="91"/>
      <c r="K1028" s="507" t="s">
        <v>350</v>
      </c>
      <c r="L1028" s="219">
        <v>0.5</v>
      </c>
      <c r="M1028" s="470">
        <v>7</v>
      </c>
      <c r="N1028" s="470">
        <v>8</v>
      </c>
      <c r="O1028" s="470">
        <v>9</v>
      </c>
      <c r="P1028" s="470">
        <v>15</v>
      </c>
      <c r="Q1028" s="91"/>
      <c r="R1028" s="91"/>
      <c r="S1028" s="91"/>
      <c r="T1028" s="91"/>
      <c r="U1028" s="91"/>
      <c r="V1028" s="91"/>
      <c r="W1028" s="91"/>
      <c r="X1028" s="91"/>
      <c r="Y1028" s="91"/>
      <c r="Z1028" s="91"/>
      <c r="AA1028" s="13"/>
      <c r="AB1028" s="13"/>
      <c r="AC1028" s="13"/>
      <c r="AD1028" s="13"/>
      <c r="AE1028" s="16"/>
      <c r="AF1028" s="8"/>
      <c r="AK1028"/>
      <c r="AL1028"/>
      <c r="AM1028"/>
      <c r="AN1028"/>
      <c r="AO1028"/>
      <c r="AP1028"/>
      <c r="AQ1028"/>
      <c r="AR1028"/>
      <c r="AS1028"/>
      <c r="AT1028"/>
      <c r="AU1028"/>
      <c r="AV1028"/>
      <c r="AW1028"/>
      <c r="AX1028"/>
      <c r="AY1028"/>
      <c r="AZ1028"/>
      <c r="BA1028"/>
      <c r="BB1028"/>
      <c r="BC1028"/>
      <c r="BD1028"/>
      <c r="BE1028"/>
      <c r="BF1028"/>
      <c r="BG1028"/>
      <c r="BH1028"/>
      <c r="BI1028"/>
      <c r="BJ1028"/>
    </row>
    <row r="1029" spans="1:62" s="104" customFormat="1" ht="13.4" customHeight="1" outlineLevel="1" x14ac:dyDescent="0.35">
      <c r="A1029" s="102"/>
      <c r="B1029" s="95"/>
      <c r="C1029" s="17"/>
      <c r="D1029" s="17"/>
      <c r="E1029" s="17"/>
      <c r="F1029" s="13"/>
      <c r="G1029" s="99"/>
      <c r="H1029" s="99"/>
      <c r="I1029" s="91"/>
      <c r="J1029" s="91"/>
      <c r="K1029" s="507" t="s">
        <v>351</v>
      </c>
      <c r="L1029" s="219">
        <v>0.5</v>
      </c>
      <c r="M1029" s="470">
        <v>7</v>
      </c>
      <c r="N1029" s="470">
        <v>8</v>
      </c>
      <c r="O1029" s="470">
        <v>9</v>
      </c>
      <c r="P1029" s="470">
        <v>15</v>
      </c>
      <c r="Q1029" s="91"/>
      <c r="R1029" s="91"/>
      <c r="S1029" s="91"/>
      <c r="T1029" s="91"/>
      <c r="U1029" s="91"/>
      <c r="V1029" s="91"/>
      <c r="W1029" s="91"/>
      <c r="X1029" s="91"/>
      <c r="Y1029" s="91"/>
      <c r="Z1029" s="91"/>
      <c r="AA1029" s="13"/>
      <c r="AB1029" s="13"/>
      <c r="AC1029" s="13"/>
      <c r="AD1029" s="13"/>
      <c r="AE1029" s="16"/>
      <c r="AF1029" s="8"/>
      <c r="AK1029"/>
      <c r="AL1029"/>
      <c r="AM1029"/>
      <c r="AN1029"/>
      <c r="AO1029"/>
      <c r="AP1029"/>
      <c r="AQ1029"/>
      <c r="AR1029"/>
      <c r="AS1029"/>
      <c r="AT1029"/>
      <c r="AU1029"/>
      <c r="AV1029"/>
      <c r="AW1029"/>
      <c r="AX1029"/>
      <c r="AY1029"/>
      <c r="AZ1029"/>
      <c r="BA1029"/>
      <c r="BB1029"/>
      <c r="BC1029"/>
      <c r="BD1029"/>
      <c r="BE1029"/>
      <c r="BF1029"/>
      <c r="BG1029"/>
      <c r="BH1029"/>
      <c r="BI1029"/>
      <c r="BJ1029"/>
    </row>
    <row r="1030" spans="1:62" s="104" customFormat="1" ht="13.4" customHeight="1" outlineLevel="1" x14ac:dyDescent="0.35">
      <c r="A1030" s="102"/>
      <c r="B1030" s="95"/>
      <c r="C1030" s="17"/>
      <c r="D1030" s="17"/>
      <c r="E1030" s="17"/>
      <c r="F1030" s="13"/>
      <c r="G1030" s="99"/>
      <c r="H1030" s="99"/>
      <c r="I1030" s="91"/>
      <c r="J1030" s="91"/>
      <c r="K1030" s="507" t="s">
        <v>352</v>
      </c>
      <c r="L1030" s="219">
        <v>0.5</v>
      </c>
      <c r="M1030" s="470">
        <v>6</v>
      </c>
      <c r="N1030" s="470">
        <v>7</v>
      </c>
      <c r="O1030" s="470">
        <v>8</v>
      </c>
      <c r="P1030" s="470">
        <v>15</v>
      </c>
      <c r="Q1030" s="91"/>
      <c r="R1030" s="91"/>
      <c r="S1030" s="91"/>
      <c r="T1030" s="91"/>
      <c r="U1030" s="91"/>
      <c r="V1030" s="91"/>
      <c r="W1030" s="91"/>
      <c r="X1030" s="91"/>
      <c r="Y1030" s="91"/>
      <c r="Z1030" s="91"/>
      <c r="AA1030" s="13"/>
      <c r="AB1030" s="13"/>
      <c r="AC1030" s="13"/>
      <c r="AD1030" s="13"/>
      <c r="AE1030" s="16"/>
      <c r="AF1030" s="8"/>
      <c r="AK1030"/>
      <c r="AL1030"/>
      <c r="AM1030"/>
      <c r="AN1030"/>
      <c r="AO1030"/>
      <c r="AP1030"/>
      <c r="AQ1030"/>
      <c r="AR1030"/>
      <c r="AS1030"/>
      <c r="AT1030"/>
      <c r="AU1030"/>
      <c r="AV1030"/>
      <c r="AW1030"/>
      <c r="AX1030"/>
      <c r="AY1030"/>
      <c r="AZ1030"/>
      <c r="BA1030"/>
      <c r="BB1030"/>
      <c r="BC1030"/>
      <c r="BD1030"/>
      <c r="BE1030"/>
      <c r="BF1030"/>
      <c r="BG1030"/>
      <c r="BH1030"/>
      <c r="BI1030"/>
      <c r="BJ1030"/>
    </row>
    <row r="1031" spans="1:62" s="104" customFormat="1" ht="13.4" customHeight="1" outlineLevel="1" x14ac:dyDescent="0.35">
      <c r="A1031" s="102"/>
      <c r="B1031" s="95"/>
      <c r="C1031" s="17"/>
      <c r="D1031" s="17"/>
      <c r="E1031" s="17"/>
      <c r="F1031" s="13"/>
      <c r="G1031" s="122"/>
      <c r="H1031" s="122"/>
      <c r="I1031" s="121"/>
      <c r="J1031" s="121"/>
      <c r="K1031" s="508" t="s">
        <v>353</v>
      </c>
      <c r="L1031" s="220">
        <v>0.5</v>
      </c>
      <c r="M1031" s="471">
        <v>5.5</v>
      </c>
      <c r="N1031" s="471">
        <v>6.5</v>
      </c>
      <c r="O1031" s="471">
        <v>8</v>
      </c>
      <c r="P1031" s="471">
        <v>15</v>
      </c>
      <c r="Q1031" s="121"/>
      <c r="R1031" s="91"/>
      <c r="S1031" s="91"/>
      <c r="T1031" s="91"/>
      <c r="U1031" s="91"/>
      <c r="V1031" s="91"/>
      <c r="W1031" s="91"/>
      <c r="X1031" s="91"/>
      <c r="Y1031" s="91"/>
      <c r="Z1031" s="91"/>
      <c r="AA1031" s="13"/>
      <c r="AB1031" s="13"/>
      <c r="AC1031" s="13"/>
      <c r="AD1031" s="13"/>
      <c r="AE1031" s="16"/>
      <c r="AF1031" s="8"/>
      <c r="AK1031"/>
      <c r="AL1031"/>
      <c r="AM1031"/>
      <c r="AN1031"/>
      <c r="AO1031"/>
      <c r="AP1031"/>
      <c r="AQ1031"/>
      <c r="AR1031"/>
      <c r="AS1031"/>
      <c r="AT1031"/>
      <c r="AU1031"/>
      <c r="AV1031"/>
      <c r="AW1031"/>
      <c r="AX1031"/>
      <c r="AY1031"/>
      <c r="AZ1031"/>
      <c r="BA1031"/>
      <c r="BB1031"/>
      <c r="BC1031"/>
      <c r="BD1031"/>
      <c r="BE1031"/>
      <c r="BF1031"/>
      <c r="BG1031"/>
      <c r="BH1031"/>
      <c r="BI1031"/>
      <c r="BJ1031"/>
    </row>
    <row r="1032" spans="1:62" s="104" customFormat="1" ht="13.4" customHeight="1" outlineLevel="1" x14ac:dyDescent="0.35">
      <c r="A1032" s="102"/>
      <c r="B1032" s="95"/>
      <c r="C1032" s="17"/>
      <c r="D1032" s="17"/>
      <c r="E1032" s="17"/>
      <c r="F1032" s="13"/>
      <c r="G1032" s="91"/>
      <c r="H1032" s="85"/>
      <c r="I1032" s="85"/>
      <c r="J1032" s="85"/>
      <c r="K1032" s="85"/>
      <c r="L1032" s="85"/>
      <c r="M1032" s="85"/>
      <c r="N1032" s="85"/>
      <c r="O1032" s="85"/>
      <c r="P1032" s="85"/>
      <c r="Q1032" s="91"/>
      <c r="R1032" s="91"/>
      <c r="S1032" s="91"/>
      <c r="T1032" s="91"/>
      <c r="U1032" s="91"/>
      <c r="V1032" s="91"/>
      <c r="W1032" s="91"/>
      <c r="X1032" s="91"/>
      <c r="Y1032" s="91"/>
      <c r="Z1032" s="91"/>
      <c r="AA1032" s="13"/>
      <c r="AB1032" s="13"/>
      <c r="AC1032" s="13"/>
      <c r="AD1032" s="13"/>
      <c r="AE1032" s="16"/>
      <c r="AF1032" s="8"/>
      <c r="AK1032"/>
      <c r="AL1032"/>
      <c r="AM1032"/>
      <c r="AN1032"/>
      <c r="AO1032"/>
      <c r="AP1032"/>
      <c r="AQ1032"/>
      <c r="AR1032"/>
      <c r="AS1032"/>
      <c r="AT1032"/>
      <c r="AU1032"/>
      <c r="AV1032"/>
      <c r="AW1032"/>
      <c r="AX1032"/>
      <c r="AY1032"/>
      <c r="AZ1032"/>
      <c r="BA1032"/>
      <c r="BB1032"/>
      <c r="BC1032"/>
      <c r="BD1032"/>
      <c r="BE1032"/>
      <c r="BF1032"/>
      <c r="BG1032"/>
      <c r="BH1032"/>
      <c r="BI1032"/>
      <c r="BJ1032"/>
    </row>
    <row r="1033" spans="1:62" s="104" customFormat="1" ht="13.4" customHeight="1" outlineLevel="1" x14ac:dyDescent="0.35">
      <c r="A1033" s="102"/>
      <c r="B1033" s="95"/>
      <c r="C1033" s="17"/>
      <c r="D1033" s="17"/>
      <c r="E1033" s="17"/>
      <c r="F1033" s="13"/>
      <c r="G1033" s="91" t="s">
        <v>869</v>
      </c>
      <c r="H1033" s="85"/>
      <c r="I1033" s="85"/>
      <c r="J1033" s="85"/>
      <c r="K1033" s="85"/>
      <c r="L1033" s="222">
        <v>6.5</v>
      </c>
      <c r="M1033" s="85" t="s">
        <v>710</v>
      </c>
      <c r="N1033" s="85"/>
      <c r="O1033" s="85"/>
      <c r="P1033" s="85"/>
      <c r="Q1033" s="91"/>
      <c r="R1033" s="91"/>
      <c r="S1033" s="91"/>
      <c r="T1033" s="91"/>
      <c r="U1033" s="91"/>
      <c r="V1033" s="91"/>
      <c r="W1033" s="91"/>
      <c r="X1033" s="91"/>
      <c r="Y1033" s="91"/>
      <c r="Z1033" s="91"/>
      <c r="AA1033" s="13"/>
      <c r="AB1033" s="13"/>
      <c r="AC1033" s="13"/>
      <c r="AD1033" s="13"/>
      <c r="AE1033" s="16"/>
      <c r="AF1033" s="8"/>
      <c r="AK1033"/>
      <c r="AL1033"/>
      <c r="AM1033"/>
      <c r="AN1033"/>
      <c r="AO1033"/>
      <c r="AP1033"/>
      <c r="AQ1033"/>
      <c r="AR1033"/>
      <c r="AS1033"/>
      <c r="AT1033"/>
      <c r="AU1033"/>
      <c r="AV1033"/>
      <c r="AW1033"/>
      <c r="AX1033"/>
      <c r="AY1033"/>
      <c r="AZ1033"/>
      <c r="BA1033"/>
      <c r="BB1033"/>
      <c r="BC1033"/>
      <c r="BD1033"/>
      <c r="BE1033"/>
      <c r="BF1033"/>
      <c r="BG1033"/>
      <c r="BH1033"/>
      <c r="BI1033"/>
      <c r="BJ1033"/>
    </row>
    <row r="1034" spans="1:62" s="104" customFormat="1" ht="13.4" customHeight="1" outlineLevel="1" x14ac:dyDescent="0.35">
      <c r="A1034" s="102"/>
      <c r="B1034" s="95"/>
      <c r="C1034" s="17"/>
      <c r="D1034" s="17"/>
      <c r="E1034" s="17"/>
      <c r="F1034" s="13"/>
      <c r="G1034" s="91"/>
      <c r="H1034" s="85"/>
      <c r="I1034" s="85"/>
      <c r="J1034" s="85"/>
      <c r="K1034" s="85"/>
      <c r="L1034" s="85"/>
      <c r="M1034" s="85"/>
      <c r="N1034" s="85"/>
      <c r="O1034" s="85"/>
      <c r="P1034" s="85"/>
      <c r="Q1034" s="91"/>
      <c r="R1034" s="91"/>
      <c r="S1034" s="91"/>
      <c r="T1034" s="91"/>
      <c r="U1034" s="91"/>
      <c r="V1034" s="91"/>
      <c r="W1034" s="91"/>
      <c r="X1034" s="91"/>
      <c r="Y1034" s="91"/>
      <c r="Z1034" s="91"/>
      <c r="AA1034" s="13"/>
      <c r="AB1034" s="13"/>
      <c r="AC1034" s="13"/>
      <c r="AD1034" s="13"/>
      <c r="AE1034" s="16"/>
      <c r="AF1034" s="8"/>
      <c r="AK1034"/>
      <c r="AL1034"/>
      <c r="AM1034"/>
      <c r="AN1034"/>
      <c r="AO1034"/>
      <c r="AP1034"/>
      <c r="AQ1034"/>
      <c r="AR1034"/>
      <c r="AS1034"/>
      <c r="AT1034"/>
      <c r="AU1034"/>
      <c r="AV1034"/>
      <c r="AW1034"/>
      <c r="AX1034"/>
      <c r="AY1034"/>
      <c r="AZ1034"/>
      <c r="BA1034"/>
      <c r="BB1034"/>
      <c r="BC1034"/>
      <c r="BD1034"/>
      <c r="BE1034"/>
      <c r="BF1034"/>
      <c r="BG1034"/>
      <c r="BH1034"/>
      <c r="BI1034"/>
      <c r="BJ1034"/>
    </row>
    <row r="1035" spans="1:62" s="104" customFormat="1" ht="5.15" customHeight="1" outlineLevel="1" x14ac:dyDescent="0.35">
      <c r="A1035" s="102"/>
      <c r="B1035" s="95"/>
      <c r="C1035" s="12" t="s">
        <v>89</v>
      </c>
      <c r="D1035" s="17"/>
      <c r="E1035" s="17"/>
      <c r="F1035" s="13"/>
      <c r="G1035" s="91"/>
      <c r="H1035" s="91"/>
      <c r="I1035" s="91"/>
      <c r="J1035" s="91"/>
      <c r="K1035" s="91"/>
      <c r="L1035" s="91"/>
      <c r="M1035" s="91"/>
      <c r="N1035" s="91"/>
      <c r="O1035" s="91"/>
      <c r="P1035" s="91"/>
      <c r="Q1035" s="91"/>
      <c r="R1035" s="91"/>
      <c r="S1035" s="91"/>
      <c r="T1035" s="91"/>
      <c r="U1035" s="91"/>
      <c r="V1035" s="91"/>
      <c r="W1035" s="91"/>
      <c r="X1035" s="91"/>
      <c r="Y1035" s="91"/>
      <c r="Z1035" s="91"/>
      <c r="AA1035" s="13"/>
      <c r="AB1035" s="13"/>
      <c r="AC1035" s="13"/>
      <c r="AD1035" s="13"/>
      <c r="AE1035" s="92"/>
      <c r="AF1035" s="8"/>
      <c r="AK1035"/>
      <c r="AL1035"/>
      <c r="AM1035"/>
      <c r="AN1035"/>
      <c r="AO1035"/>
      <c r="AP1035"/>
      <c r="AQ1035"/>
      <c r="AR1035"/>
      <c r="AS1035"/>
      <c r="AT1035"/>
      <c r="AU1035"/>
      <c r="AV1035"/>
      <c r="AW1035"/>
      <c r="AX1035"/>
      <c r="AY1035"/>
      <c r="AZ1035"/>
      <c r="BA1035"/>
      <c r="BB1035"/>
      <c r="BC1035"/>
      <c r="BD1035"/>
      <c r="BE1035"/>
      <c r="BF1035"/>
      <c r="BG1035"/>
      <c r="BH1035"/>
      <c r="BI1035"/>
      <c r="BJ1035"/>
    </row>
    <row r="1036" spans="1:62" s="104" customFormat="1" ht="24" customHeight="1" x14ac:dyDescent="0.35">
      <c r="A1036" s="102"/>
      <c r="B1036" s="95"/>
      <c r="C1036" s="39"/>
      <c r="D1036" s="39"/>
      <c r="E1036" s="39"/>
      <c r="F1036" s="39"/>
      <c r="G1036" s="40" t="str">
        <f>G1013</f>
        <v>Feed quality in each feed pool above which efficiency is reduced</v>
      </c>
      <c r="H1036" s="39"/>
      <c r="I1036" s="39"/>
      <c r="J1036" s="39"/>
      <c r="K1036" s="39"/>
      <c r="L1036" s="39"/>
      <c r="M1036" s="39"/>
      <c r="N1036" s="39"/>
      <c r="O1036" s="39"/>
      <c r="P1036" s="39"/>
      <c r="Q1036" s="39"/>
      <c r="R1036" s="39"/>
      <c r="S1036" s="39"/>
      <c r="T1036" s="93"/>
      <c r="U1036" s="93"/>
      <c r="V1036" s="93"/>
      <c r="W1036" s="93"/>
      <c r="X1036" s="93"/>
      <c r="Y1036" s="93"/>
      <c r="Z1036" s="93"/>
      <c r="AA1036" s="93"/>
      <c r="AB1036" s="93"/>
      <c r="AC1036" s="93"/>
      <c r="AD1036" s="94" t="s">
        <v>90</v>
      </c>
      <c r="AE1036" s="41" t="s">
        <v>91</v>
      </c>
      <c r="AF1036" s="8"/>
      <c r="AK1036"/>
      <c r="AL1036"/>
      <c r="AM1036"/>
      <c r="AN1036"/>
      <c r="AO1036"/>
      <c r="AP1036"/>
      <c r="AQ1036"/>
      <c r="AR1036"/>
      <c r="AS1036"/>
      <c r="AT1036"/>
      <c r="AU1036"/>
      <c r="AV1036"/>
      <c r="AW1036"/>
      <c r="AX1036"/>
      <c r="AY1036"/>
      <c r="AZ1036"/>
      <c r="BA1036"/>
      <c r="BB1036"/>
      <c r="BC1036"/>
      <c r="BD1036"/>
      <c r="BE1036"/>
      <c r="BF1036"/>
      <c r="BG1036"/>
      <c r="BH1036"/>
      <c r="BI1036"/>
      <c r="BJ1036"/>
    </row>
    <row r="1037" spans="1:62" s="104" customFormat="1" ht="12.75" customHeight="1" outlineLevel="1" x14ac:dyDescent="0.35">
      <c r="A1037" s="102"/>
      <c r="B1037" s="7"/>
      <c r="C1037" s="7"/>
      <c r="D1037" s="7"/>
      <c r="E1037" s="7"/>
      <c r="F1037" s="8"/>
      <c r="G1037" s="8"/>
      <c r="H1037" s="8"/>
      <c r="I1037" s="8"/>
      <c r="J1037" s="8"/>
      <c r="K1037" s="8"/>
      <c r="L1037" s="8"/>
      <c r="M1037" s="8"/>
      <c r="N1037" s="8"/>
      <c r="O1037" s="8"/>
      <c r="P1037" s="8"/>
      <c r="Q1037" s="8"/>
      <c r="R1037" s="8"/>
      <c r="S1037" s="8"/>
      <c r="T1037" s="8"/>
      <c r="U1037" s="8"/>
      <c r="V1037" s="8"/>
      <c r="W1037" s="8"/>
      <c r="X1037" s="8"/>
      <c r="Y1037" s="8"/>
      <c r="Z1037" s="8"/>
      <c r="AA1037" s="8"/>
      <c r="AB1037" s="8"/>
      <c r="AC1037" s="8"/>
      <c r="AD1037" s="8"/>
      <c r="AE1037" s="8"/>
      <c r="AF1037" s="8"/>
      <c r="AK1037"/>
      <c r="AL1037"/>
      <c r="AM1037"/>
      <c r="AN1037"/>
      <c r="AO1037"/>
      <c r="AP1037"/>
      <c r="AQ1037"/>
      <c r="AR1037"/>
      <c r="AS1037"/>
      <c r="AT1037"/>
      <c r="AU1037"/>
      <c r="AV1037"/>
      <c r="AW1037"/>
      <c r="AX1037"/>
      <c r="AY1037"/>
      <c r="AZ1037"/>
      <c r="BA1037"/>
      <c r="BB1037"/>
      <c r="BC1037"/>
      <c r="BD1037"/>
      <c r="BE1037"/>
      <c r="BF1037"/>
      <c r="BG1037"/>
      <c r="BH1037"/>
      <c r="BI1037"/>
      <c r="BJ1037"/>
    </row>
    <row r="1038" spans="1:62" s="104" customFormat="1" ht="12.75" customHeight="1" x14ac:dyDescent="0.35">
      <c r="A1038" s="102"/>
      <c r="B1038" s="7"/>
      <c r="C1038" s="7"/>
      <c r="D1038" s="7"/>
      <c r="E1038" s="7"/>
      <c r="F1038" s="8"/>
      <c r="G1038" s="8"/>
      <c r="H1038" s="8"/>
      <c r="I1038" s="8"/>
      <c r="J1038" s="8"/>
      <c r="K1038" s="8"/>
      <c r="L1038" s="8"/>
      <c r="M1038" s="8"/>
      <c r="N1038" s="8"/>
      <c r="O1038" s="8"/>
      <c r="P1038" s="8"/>
      <c r="Q1038" s="8"/>
      <c r="R1038" s="8"/>
      <c r="S1038" s="8"/>
      <c r="T1038" s="8"/>
      <c r="U1038" s="8"/>
      <c r="V1038" s="8"/>
      <c r="W1038" s="8"/>
      <c r="X1038" s="8"/>
      <c r="Y1038" s="8"/>
      <c r="Z1038" s="8"/>
      <c r="AA1038" s="8"/>
      <c r="AB1038" s="8"/>
      <c r="AC1038" s="8"/>
      <c r="AD1038" s="8"/>
      <c r="AE1038" s="8"/>
      <c r="AF1038" s="8"/>
      <c r="AK1038"/>
      <c r="AL1038"/>
      <c r="AM1038"/>
      <c r="AN1038"/>
      <c r="AO1038"/>
      <c r="AP1038"/>
      <c r="AQ1038"/>
      <c r="AR1038"/>
      <c r="AS1038"/>
      <c r="AT1038"/>
      <c r="AU1038"/>
      <c r="AV1038"/>
      <c r="AW1038"/>
      <c r="AX1038"/>
      <c r="AY1038"/>
      <c r="AZ1038"/>
      <c r="BA1038"/>
      <c r="BB1038"/>
      <c r="BC1038"/>
      <c r="BD1038"/>
      <c r="BE1038"/>
      <c r="BF1038"/>
      <c r="BG1038"/>
      <c r="BH1038"/>
      <c r="BI1038"/>
      <c r="BJ1038"/>
    </row>
    <row r="1039" spans="1:62" ht="12" customHeight="1" x14ac:dyDescent="0.35">
      <c r="A1039" s="6"/>
      <c r="B1039" s="146"/>
      <c r="C1039" s="146"/>
      <c r="D1039" s="146"/>
      <c r="E1039" s="146"/>
      <c r="F1039" s="146"/>
      <c r="G1039" s="146"/>
      <c r="H1039" s="146"/>
      <c r="I1039" s="146"/>
      <c r="J1039" s="146"/>
      <c r="K1039" s="146"/>
      <c r="L1039" s="146"/>
      <c r="M1039" s="146"/>
      <c r="N1039" s="146"/>
      <c r="O1039" s="146"/>
      <c r="P1039" s="146"/>
      <c r="Q1039" s="146"/>
      <c r="R1039" s="146"/>
      <c r="S1039" s="146"/>
      <c r="T1039" s="146"/>
      <c r="U1039" s="146"/>
      <c r="V1039" s="146"/>
      <c r="W1039" s="146"/>
      <c r="X1039" s="146"/>
      <c r="Y1039" s="146"/>
      <c r="Z1039" s="146"/>
      <c r="AA1039" s="146"/>
      <c r="AB1039" s="146"/>
      <c r="AC1039" s="146"/>
      <c r="AD1039" s="146"/>
      <c r="AE1039" s="146"/>
      <c r="AF1039" s="146"/>
    </row>
    <row r="1040" spans="1:62" ht="12" customHeight="1" x14ac:dyDescent="0.35">
      <c r="A1040" s="6"/>
      <c r="B1040" s="146"/>
      <c r="C1040" s="146"/>
      <c r="D1040" s="146"/>
      <c r="E1040" s="146"/>
      <c r="F1040" s="146"/>
      <c r="G1040" s="146"/>
      <c r="H1040" s="146"/>
      <c r="I1040" s="146"/>
      <c r="J1040" s="146"/>
      <c r="K1040" s="146"/>
      <c r="L1040" s="146"/>
      <c r="M1040" s="146"/>
      <c r="N1040" s="146"/>
      <c r="O1040" s="146"/>
      <c r="P1040" s="146"/>
      <c r="Q1040" s="146"/>
      <c r="R1040" s="146"/>
      <c r="S1040" s="146"/>
      <c r="T1040" s="146"/>
      <c r="U1040" s="146"/>
      <c r="V1040" s="146"/>
      <c r="W1040" s="146"/>
      <c r="X1040" s="146"/>
      <c r="Y1040" s="146"/>
      <c r="Z1040" s="146"/>
      <c r="AA1040" s="146"/>
      <c r="AB1040" s="146"/>
      <c r="AC1040" s="146"/>
      <c r="AD1040" s="146"/>
      <c r="AE1040" s="146"/>
      <c r="AF1040" s="146"/>
    </row>
    <row r="1041" spans="1:32" ht="12" customHeight="1" x14ac:dyDescent="0.35">
      <c r="A1041" s="6"/>
      <c r="B1041" s="146"/>
      <c r="C1041" s="146"/>
      <c r="D1041" s="146"/>
      <c r="E1041" s="146"/>
      <c r="F1041" s="146"/>
      <c r="G1041" s="146"/>
      <c r="H1041" s="146"/>
      <c r="I1041" s="146"/>
      <c r="J1041" s="146"/>
      <c r="K1041" s="146"/>
      <c r="L1041" s="146"/>
      <c r="M1041" s="146"/>
      <c r="N1041" s="146"/>
      <c r="O1041" s="146"/>
      <c r="P1041" s="146"/>
      <c r="Q1041" s="146"/>
      <c r="R1041" s="146"/>
      <c r="S1041" s="146"/>
      <c r="T1041" s="146"/>
      <c r="U1041" s="146"/>
      <c r="V1041" s="146"/>
      <c r="W1041" s="146"/>
      <c r="X1041" s="146"/>
      <c r="Y1041" s="146"/>
      <c r="Z1041" s="146"/>
      <c r="AA1041" s="146"/>
      <c r="AB1041" s="146"/>
      <c r="AC1041" s="146"/>
      <c r="AD1041" s="146"/>
      <c r="AE1041" s="146"/>
      <c r="AF1041" s="146"/>
    </row>
    <row r="1042" spans="1:32" ht="12" customHeight="1" x14ac:dyDescent="0.35">
      <c r="A1042" s="6"/>
      <c r="B1042" s="146"/>
      <c r="C1042" s="146"/>
      <c r="D1042" s="146"/>
      <c r="E1042" s="146"/>
      <c r="F1042" s="146"/>
      <c r="G1042" s="146"/>
      <c r="H1042" s="146"/>
      <c r="I1042" s="146"/>
      <c r="J1042" s="146"/>
      <c r="K1042" s="146"/>
      <c r="L1042" s="146"/>
      <c r="M1042" s="146"/>
      <c r="N1042" s="146"/>
      <c r="O1042" s="146"/>
      <c r="P1042" s="146"/>
      <c r="Q1042" s="146"/>
      <c r="R1042" s="146"/>
      <c r="S1042" s="146"/>
      <c r="T1042" s="146"/>
      <c r="U1042" s="146"/>
      <c r="V1042" s="146"/>
      <c r="W1042" s="146"/>
      <c r="X1042" s="146"/>
      <c r="Y1042" s="146"/>
      <c r="Z1042" s="146"/>
      <c r="AA1042" s="146"/>
      <c r="AB1042" s="146"/>
      <c r="AC1042" s="146"/>
      <c r="AD1042" s="146"/>
      <c r="AE1042" s="146"/>
      <c r="AF1042" s="146"/>
    </row>
    <row r="1043" spans="1:32" ht="12" customHeight="1" x14ac:dyDescent="0.35">
      <c r="A1043" s="6"/>
      <c r="B1043" s="146"/>
      <c r="C1043" s="146"/>
      <c r="D1043" s="146"/>
      <c r="E1043" s="146"/>
      <c r="F1043" s="146"/>
      <c r="G1043" s="146"/>
      <c r="H1043" s="146"/>
      <c r="I1043" s="146"/>
      <c r="J1043" s="146"/>
      <c r="K1043" s="146"/>
      <c r="L1043" s="146"/>
      <c r="M1043" s="146"/>
      <c r="N1043" s="146"/>
      <c r="O1043" s="146"/>
      <c r="P1043" s="146"/>
      <c r="Q1043" s="146"/>
      <c r="R1043" s="146"/>
      <c r="S1043" s="146"/>
      <c r="T1043" s="146"/>
      <c r="U1043" s="146"/>
      <c r="V1043" s="146"/>
      <c r="W1043" s="146"/>
      <c r="X1043" s="146"/>
      <c r="Y1043" s="146"/>
      <c r="Z1043" s="146"/>
      <c r="AA1043" s="146"/>
      <c r="AB1043" s="146"/>
      <c r="AC1043" s="146"/>
      <c r="AD1043" s="146"/>
      <c r="AE1043" s="146"/>
      <c r="AF1043" s="146"/>
    </row>
    <row r="1044" spans="1:32" ht="12" customHeight="1" x14ac:dyDescent="0.35">
      <c r="A1044" s="6"/>
      <c r="B1044" s="146"/>
      <c r="C1044" s="146"/>
      <c r="D1044" s="146"/>
      <c r="E1044" s="146"/>
      <c r="F1044" s="146"/>
      <c r="G1044" s="146"/>
      <c r="H1044" s="146"/>
      <c r="I1044" s="146"/>
      <c r="J1044" s="146"/>
      <c r="K1044" s="146"/>
      <c r="L1044" s="146"/>
      <c r="M1044" s="146"/>
      <c r="N1044" s="146"/>
      <c r="O1044" s="146"/>
      <c r="P1044" s="146"/>
      <c r="Q1044" s="146"/>
      <c r="R1044" s="146"/>
      <c r="S1044" s="146"/>
      <c r="T1044" s="146"/>
      <c r="U1044" s="146"/>
      <c r="V1044" s="146"/>
      <c r="W1044" s="146"/>
      <c r="X1044" s="146"/>
      <c r="Y1044" s="146"/>
      <c r="Z1044" s="146"/>
      <c r="AA1044" s="146"/>
      <c r="AB1044" s="146"/>
      <c r="AC1044" s="146"/>
      <c r="AD1044" s="146"/>
      <c r="AE1044" s="146"/>
      <c r="AF1044" s="146"/>
    </row>
    <row r="1045" spans="1:32" ht="12" customHeight="1" x14ac:dyDescent="0.35">
      <c r="A1045" s="6"/>
      <c r="B1045" s="146"/>
      <c r="C1045" s="146"/>
      <c r="D1045" s="146"/>
      <c r="E1045" s="146"/>
      <c r="F1045" s="146"/>
      <c r="G1045" s="146"/>
      <c r="H1045" s="146"/>
      <c r="I1045" s="146"/>
      <c r="J1045" s="146"/>
      <c r="K1045" s="146"/>
      <c r="L1045" s="146"/>
      <c r="M1045" s="146"/>
      <c r="N1045" s="146"/>
      <c r="O1045" s="146"/>
      <c r="P1045" s="146"/>
      <c r="Q1045" s="146"/>
      <c r="R1045" s="146"/>
      <c r="S1045" s="146"/>
      <c r="T1045" s="146"/>
      <c r="U1045" s="146"/>
      <c r="V1045" s="146"/>
      <c r="W1045" s="146"/>
      <c r="X1045" s="146"/>
      <c r="Y1045" s="146"/>
      <c r="Z1045" s="146"/>
      <c r="AA1045" s="146"/>
      <c r="AB1045" s="146"/>
      <c r="AC1045" s="146"/>
      <c r="AD1045" s="146"/>
      <c r="AE1045" s="146"/>
      <c r="AF1045" s="146"/>
    </row>
    <row r="1046" spans="1:32" ht="12" customHeight="1" x14ac:dyDescent="0.35">
      <c r="A1046" s="6"/>
      <c r="B1046" s="146"/>
      <c r="C1046" s="146"/>
      <c r="D1046" s="146"/>
      <c r="E1046" s="146"/>
      <c r="F1046" s="146"/>
      <c r="G1046" s="146"/>
      <c r="H1046" s="146"/>
      <c r="I1046" s="146"/>
      <c r="J1046" s="146"/>
      <c r="K1046" s="146"/>
      <c r="L1046" s="146"/>
      <c r="M1046" s="146"/>
      <c r="N1046" s="146"/>
      <c r="O1046" s="146"/>
      <c r="P1046" s="146"/>
      <c r="Q1046" s="146"/>
      <c r="R1046" s="146"/>
      <c r="S1046" s="146"/>
      <c r="T1046" s="146"/>
      <c r="U1046" s="146"/>
      <c r="V1046" s="146"/>
      <c r="W1046" s="146"/>
      <c r="X1046" s="146"/>
      <c r="Y1046" s="146"/>
      <c r="Z1046" s="146"/>
      <c r="AA1046" s="146"/>
      <c r="AB1046" s="146"/>
      <c r="AC1046" s="146"/>
      <c r="AD1046" s="146"/>
      <c r="AE1046" s="146"/>
      <c r="AF1046" s="146"/>
    </row>
    <row r="1047" spans="1:32" ht="12" customHeight="1" x14ac:dyDescent="0.35">
      <c r="A1047" s="147"/>
    </row>
  </sheetData>
  <autoFilter ref="G177:N178" xr:uid="{72A05B92-D5B8-40E0-9C71-8AFB3B39186C}"/>
  <mergeCells count="3">
    <mergeCell ref="H57:T57"/>
    <mergeCell ref="G611:R611"/>
    <mergeCell ref="L755:N755"/>
  </mergeCells>
  <conditionalFormatting sqref="I481:R490">
    <cfRule type="expression" dxfId="11" priority="3" stopIfTrue="1">
      <formula>OR(AND(T481=1,T482=0),AND(T481=1,T480=1))</formula>
    </cfRule>
  </conditionalFormatting>
  <conditionalFormatting sqref="J504:R603">
    <cfRule type="expression" dxfId="10" priority="1" stopIfTrue="1">
      <formula>AND(OFFSET($T$494,$AD504,$AC504)=1,OFFSET($T$494,$AD503,$AC504)=1)</formula>
    </cfRule>
  </conditionalFormatting>
  <conditionalFormatting sqref="J146:S146">
    <cfRule type="expression" dxfId="9" priority="5">
      <formula>J$147&lt;MIN(i_date_node_zm)</formula>
    </cfRule>
  </conditionalFormatting>
  <conditionalFormatting sqref="M449:V458">
    <cfRule type="expression" dxfId="8" priority="4" stopIfTrue="1">
      <formula>OR(AND(T481=1,T482=0),AND(T481=1,T480=1))</formula>
    </cfRule>
  </conditionalFormatting>
  <conditionalFormatting sqref="N640:N739">
    <cfRule type="expression" dxfId="7" priority="9" stopIfTrue="1">
      <formula>AND(N640&lt;$S640,OFFSET($T$481,$AD640,$AC640,1,1)&gt;0)</formula>
    </cfRule>
  </conditionalFormatting>
  <conditionalFormatting sqref="P640:P739">
    <cfRule type="expression" dxfId="6" priority="10" stopIfTrue="1">
      <formula>AND(P640&gt;$T640,OFFSET($T$481,$AD640,$AC640,1,1)&gt;0)</formula>
    </cfRule>
  </conditionalFormatting>
  <conditionalFormatting sqref="T504:T603">
    <cfRule type="expression" dxfId="5" priority="8" stopIfTrue="1">
      <formula>AND(OFFSET($T$481,$AD504,$AC504)=1,OFFSET($T$481,$AD503,$AC504)=1)</formula>
    </cfRule>
  </conditionalFormatting>
  <conditionalFormatting sqref="V504:V603">
    <cfRule type="expression" dxfId="4" priority="2" stopIfTrue="1">
      <formula>AND(OFFSET($T$481,$AD504,$AC504)=1,OFFSET($T$481,$AD503,$AC504)=1)</formula>
    </cfRule>
  </conditionalFormatting>
  <pageMargins left="0.75" right="0.75" top="1" bottom="1" header="0.5" footer="0.5"/>
  <pageSetup paperSize="9" orientation="portrait" horizontalDpi="300" verticalDpi="300" r:id="rId1"/>
  <headerFooter alignWithMargins="0"/>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F3C7E-AB14-4ECF-8255-A52736F5BC17}">
  <sheetPr codeName="Sheet4">
    <outlinePr summaryBelow="0" summaryRight="0"/>
  </sheetPr>
  <dimension ref="A1:AY1012"/>
  <sheetViews>
    <sheetView tabSelected="1" topLeftCell="B1" zoomScale="80" zoomScaleNormal="80" workbookViewId="0">
      <pane xSplit="9" ySplit="23" topLeftCell="K187" activePane="bottomRight" state="frozen"/>
      <selection activeCell="B1" sqref="B1"/>
      <selection pane="topRight" activeCell="K1" sqref="K1"/>
      <selection pane="bottomLeft" activeCell="B24" sqref="B24"/>
      <selection pane="bottomRight" activeCell="J194" sqref="J194"/>
    </sheetView>
  </sheetViews>
  <sheetFormatPr defaultColWidth="8.54296875" defaultRowHeight="14.5" outlineLevelRow="4" outlineLevelCol="1" x14ac:dyDescent="0.35"/>
  <cols>
    <col min="1" max="1" width="4.54296875" customWidth="1"/>
    <col min="2" max="2" width="2.54296875" customWidth="1"/>
    <col min="3" max="3" width="6.453125" customWidth="1" outlineLevel="1"/>
    <col min="4" max="4" width="1.54296875" customWidth="1"/>
    <col min="5" max="6" width="9.453125" customWidth="1" outlineLevel="1"/>
    <col min="7" max="7" width="1.54296875" customWidth="1" outlineLevel="1"/>
    <col min="8" max="8" width="21.54296875" customWidth="1"/>
    <col min="9" max="20" width="10.453125" customWidth="1"/>
    <col min="21" max="21" width="9.453125" bestFit="1" customWidth="1"/>
    <col min="22" max="22" width="9.54296875" bestFit="1" customWidth="1"/>
    <col min="23" max="25" width="9.453125" bestFit="1" customWidth="1"/>
    <col min="26" max="26" width="10.453125" bestFit="1" customWidth="1"/>
    <col min="40" max="40" width="10.54296875" customWidth="1"/>
    <col min="41" max="42" width="9.54296875" bestFit="1" customWidth="1"/>
    <col min="43" max="43" width="1.54296875" customWidth="1"/>
    <col min="44" max="45" width="4.54296875" customWidth="1"/>
    <col min="47" max="47" width="46.453125" customWidth="1"/>
  </cols>
  <sheetData>
    <row r="1" spans="1:47" collapsed="1" x14ac:dyDescent="0.35">
      <c r="A1" s="242"/>
      <c r="B1" s="242"/>
      <c r="C1" s="243"/>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row>
    <row r="2" spans="1:47" hidden="1" outlineLevel="2" x14ac:dyDescent="0.35">
      <c r="A2" s="242"/>
      <c r="B2" s="242"/>
      <c r="C2" s="244">
        <f>INT($C$6)+2</f>
        <v>3</v>
      </c>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2"/>
    </row>
    <row r="3" spans="1:47" ht="5.15" customHeight="1" thickBot="1" x14ac:dyDescent="0.4">
      <c r="A3" s="242"/>
      <c r="B3" s="245"/>
      <c r="C3" s="246">
        <f>INT($C$6)+0.005</f>
        <v>1.0049999999999999</v>
      </c>
      <c r="D3" s="245"/>
      <c r="E3" s="245"/>
      <c r="F3" s="245"/>
      <c r="G3" s="245"/>
      <c r="H3" s="245"/>
      <c r="I3" s="245"/>
      <c r="J3" s="245"/>
      <c r="K3" s="245"/>
      <c r="L3" s="245"/>
      <c r="M3" s="245"/>
      <c r="N3" s="245"/>
      <c r="O3" s="245"/>
      <c r="P3" s="245"/>
      <c r="Q3" s="245"/>
      <c r="R3" s="245"/>
      <c r="S3" s="245"/>
      <c r="T3" s="245"/>
      <c r="U3" s="245"/>
      <c r="V3" s="245"/>
      <c r="W3" s="245"/>
      <c r="X3" s="245"/>
      <c r="Y3" s="245"/>
      <c r="Z3" s="245"/>
      <c r="AA3" s="245"/>
      <c r="AB3" s="245"/>
      <c r="AC3" s="245"/>
      <c r="AD3" s="245"/>
      <c r="AE3" s="245"/>
      <c r="AF3" s="245"/>
      <c r="AG3" s="245"/>
      <c r="AH3" s="245"/>
      <c r="AI3" s="245"/>
      <c r="AJ3" s="245"/>
      <c r="AK3" s="245"/>
      <c r="AL3" s="245"/>
      <c r="AM3" s="245"/>
      <c r="AN3" s="245"/>
      <c r="AO3" s="245"/>
      <c r="AP3" s="245"/>
      <c r="AQ3" s="245"/>
      <c r="AR3" s="245"/>
      <c r="AS3" s="242"/>
      <c r="AT3" s="242"/>
      <c r="AU3" s="242"/>
    </row>
    <row r="4" spans="1:47" ht="5.15" customHeight="1" outlineLevel="1" collapsed="1" x14ac:dyDescent="0.35">
      <c r="A4" s="242"/>
      <c r="B4" s="247" t="s">
        <v>0</v>
      </c>
      <c r="C4" s="248">
        <f>INT($C$6)+1.005</f>
        <v>2.0049999999999999</v>
      </c>
      <c r="D4" s="249"/>
      <c r="E4" s="249"/>
      <c r="F4" s="249"/>
      <c r="G4" s="249"/>
      <c r="H4" s="249"/>
      <c r="I4" s="249"/>
      <c r="J4" s="249"/>
      <c r="K4" s="249"/>
      <c r="L4" s="249"/>
      <c r="M4" s="249"/>
      <c r="N4" s="249"/>
      <c r="O4" s="249"/>
      <c r="P4" s="249"/>
      <c r="Q4" s="249"/>
      <c r="R4" s="249"/>
      <c r="S4" s="249"/>
      <c r="T4" s="249"/>
      <c r="U4" s="249"/>
      <c r="V4" s="249"/>
      <c r="W4" s="249"/>
      <c r="X4" s="249"/>
      <c r="Y4" s="249"/>
      <c r="Z4" s="249"/>
      <c r="AA4" s="249"/>
      <c r="AB4" s="249"/>
      <c r="AC4" s="249"/>
      <c r="AD4" s="249"/>
      <c r="AE4" s="249"/>
      <c r="AF4" s="249"/>
      <c r="AG4" s="249"/>
      <c r="AH4" s="249"/>
      <c r="AI4" s="249"/>
      <c r="AJ4" s="249"/>
      <c r="AK4" s="249"/>
      <c r="AL4" s="249"/>
      <c r="AM4" s="249"/>
      <c r="AN4" s="249"/>
      <c r="AO4" s="249"/>
      <c r="AP4" s="249"/>
      <c r="AQ4" s="249"/>
      <c r="AR4" s="250"/>
      <c r="AS4" s="242"/>
      <c r="AT4" s="242"/>
      <c r="AU4" s="242"/>
    </row>
    <row r="5" spans="1:47" hidden="1" outlineLevel="4" x14ac:dyDescent="0.35">
      <c r="A5" s="242"/>
      <c r="B5" s="251"/>
      <c r="C5" s="244">
        <f>INT(MAX($C$9:$C$20))+1</f>
        <v>5</v>
      </c>
      <c r="D5" s="252"/>
      <c r="E5" s="253">
        <v>2</v>
      </c>
      <c r="F5" s="253">
        <v>2</v>
      </c>
      <c r="G5" s="253">
        <v>2.0009999999999999</v>
      </c>
      <c r="H5" s="253">
        <v>1.0149999999999999</v>
      </c>
      <c r="I5" s="253">
        <v>1</v>
      </c>
      <c r="J5" s="253">
        <v>1</v>
      </c>
      <c r="K5" s="253">
        <v>1</v>
      </c>
      <c r="L5" s="253">
        <v>1</v>
      </c>
      <c r="M5" s="253">
        <v>1</v>
      </c>
      <c r="N5" s="253">
        <v>1</v>
      </c>
      <c r="O5" s="253">
        <v>1</v>
      </c>
      <c r="P5" s="253">
        <v>1</v>
      </c>
      <c r="Q5" s="253">
        <v>1</v>
      </c>
      <c r="R5" s="253">
        <v>1</v>
      </c>
      <c r="S5" s="253">
        <v>1</v>
      </c>
      <c r="T5" s="253">
        <v>1</v>
      </c>
      <c r="U5" s="253">
        <v>1</v>
      </c>
      <c r="V5" s="253">
        <v>1</v>
      </c>
      <c r="W5" s="253">
        <v>1</v>
      </c>
      <c r="X5" s="253">
        <v>1</v>
      </c>
      <c r="Y5" s="253">
        <v>1</v>
      </c>
      <c r="Z5" s="253">
        <v>1</v>
      </c>
      <c r="AA5" s="253">
        <v>1</v>
      </c>
      <c r="AB5" s="253"/>
      <c r="AC5" s="253"/>
      <c r="AD5" s="253"/>
      <c r="AE5" s="253"/>
      <c r="AF5" s="253"/>
      <c r="AG5" s="253"/>
      <c r="AH5" s="253"/>
      <c r="AI5" s="253"/>
      <c r="AJ5" s="253"/>
      <c r="AK5" s="253"/>
      <c r="AL5" s="253"/>
      <c r="AM5" s="253"/>
      <c r="AN5" s="253"/>
      <c r="AO5" s="253"/>
      <c r="AP5" s="253"/>
      <c r="AQ5" s="252"/>
      <c r="AR5" s="254"/>
      <c r="AS5" s="242"/>
      <c r="AT5" s="242"/>
      <c r="AU5" s="242"/>
    </row>
    <row r="6" spans="1:47" ht="20.149999999999999" customHeight="1" x14ac:dyDescent="0.35">
      <c r="A6" s="242"/>
      <c r="B6" s="251"/>
      <c r="C6" s="244">
        <v>1.02</v>
      </c>
      <c r="D6" s="255"/>
      <c r="E6" s="315" t="s">
        <v>360</v>
      </c>
      <c r="F6" s="316">
        <v>2</v>
      </c>
      <c r="G6" s="256"/>
      <c r="H6" s="619" t="s">
        <v>361</v>
      </c>
      <c r="I6" s="257"/>
      <c r="J6" s="257"/>
      <c r="K6" s="257"/>
      <c r="L6" s="257"/>
      <c r="M6" s="257"/>
      <c r="N6" s="257"/>
      <c r="O6" s="257"/>
      <c r="P6" s="257"/>
      <c r="Q6" s="257"/>
      <c r="R6" s="257"/>
      <c r="S6" s="257"/>
      <c r="T6" s="257"/>
      <c r="U6" s="257"/>
      <c r="V6" s="257"/>
      <c r="W6" s="257"/>
      <c r="X6" s="257"/>
      <c r="Y6" s="258"/>
      <c r="Z6" s="258"/>
      <c r="AA6" s="258"/>
      <c r="AB6" s="258"/>
      <c r="AC6" s="258"/>
      <c r="AD6" s="258"/>
      <c r="AE6" s="258"/>
      <c r="AF6" s="258"/>
      <c r="AG6" s="258"/>
      <c r="AH6" s="258"/>
      <c r="AI6" s="258"/>
      <c r="AJ6" s="258"/>
      <c r="AK6" s="258"/>
      <c r="AL6" s="258"/>
      <c r="AM6" s="258"/>
      <c r="AN6" s="258"/>
      <c r="AO6" s="258"/>
      <c r="AP6" s="258"/>
      <c r="AQ6" s="259"/>
      <c r="AR6" s="254"/>
      <c r="AS6" s="242"/>
      <c r="AT6" s="242"/>
      <c r="AU6" s="242"/>
    </row>
    <row r="7" spans="1:47" ht="20.149999999999999" customHeight="1" outlineLevel="1" collapsed="1" x14ac:dyDescent="0.35">
      <c r="A7" s="242"/>
      <c r="B7" s="251"/>
      <c r="C7" s="244">
        <f>INT($C$6)+1.02</f>
        <v>2.02</v>
      </c>
      <c r="D7" s="255"/>
      <c r="E7" s="322" t="s">
        <v>362</v>
      </c>
      <c r="F7" s="322">
        <v>1</v>
      </c>
      <c r="G7" s="260"/>
      <c r="H7" s="261" t="s">
        <v>363</v>
      </c>
      <c r="I7" s="262"/>
      <c r="J7" s="262"/>
      <c r="K7" s="262"/>
      <c r="L7" s="262"/>
      <c r="M7" s="262"/>
      <c r="N7" s="262"/>
      <c r="O7" s="262"/>
      <c r="P7" s="262"/>
      <c r="Q7" s="262"/>
      <c r="R7" s="262"/>
      <c r="S7" s="262"/>
      <c r="T7" s="262"/>
      <c r="U7" s="262"/>
      <c r="V7" s="262"/>
      <c r="W7" s="262"/>
      <c r="X7" s="262"/>
      <c r="Y7" s="263"/>
      <c r="Z7" s="263"/>
      <c r="AA7" s="263"/>
      <c r="AB7" s="263"/>
      <c r="AC7" s="263"/>
      <c r="AD7" s="263"/>
      <c r="AE7" s="263"/>
      <c r="AF7" s="263"/>
      <c r="AG7" s="263"/>
      <c r="AH7" s="263"/>
      <c r="AI7" s="263"/>
      <c r="AJ7" s="263"/>
      <c r="AK7" s="263"/>
      <c r="AL7" s="263"/>
      <c r="AM7" s="263"/>
      <c r="AN7" s="263"/>
      <c r="AO7" s="263"/>
      <c r="AP7" s="263"/>
      <c r="AQ7" s="264"/>
      <c r="AR7" s="254"/>
      <c r="AS7" s="242"/>
      <c r="AT7" s="242"/>
      <c r="AU7" s="242"/>
    </row>
    <row r="8" spans="1:47" ht="8.25" hidden="1" customHeight="1" outlineLevel="2" x14ac:dyDescent="0.35">
      <c r="A8" s="242"/>
      <c r="B8" s="251"/>
      <c r="C8" s="244">
        <f>INT($C$6)+2.005</f>
        <v>3.0049999999999999</v>
      </c>
      <c r="D8" s="252"/>
      <c r="E8" s="252"/>
      <c r="F8" s="252"/>
      <c r="G8" s="252"/>
      <c r="H8" s="252"/>
      <c r="I8" s="252"/>
      <c r="J8" s="252"/>
      <c r="K8" s="252"/>
      <c r="L8" s="252"/>
      <c r="M8" s="252"/>
      <c r="N8" s="252"/>
      <c r="O8" s="252"/>
      <c r="P8" s="252"/>
      <c r="Q8" s="252"/>
      <c r="R8" s="252"/>
      <c r="S8" s="252"/>
      <c r="T8" s="252"/>
      <c r="U8" s="252"/>
      <c r="V8" s="252"/>
      <c r="W8" s="252"/>
      <c r="X8" s="252"/>
      <c r="Y8" s="252"/>
      <c r="Z8" s="252"/>
      <c r="AA8" s="252"/>
      <c r="AB8" s="252"/>
      <c r="AC8" s="252"/>
      <c r="AD8" s="252"/>
      <c r="AE8" s="252"/>
      <c r="AF8" s="252"/>
      <c r="AG8" s="252"/>
      <c r="AH8" s="252"/>
      <c r="AI8" s="252"/>
      <c r="AJ8" s="252"/>
      <c r="AK8" s="252"/>
      <c r="AL8" s="252"/>
      <c r="AM8" s="252"/>
      <c r="AN8" s="252"/>
      <c r="AO8" s="252"/>
      <c r="AP8" s="252"/>
      <c r="AQ8" s="252"/>
      <c r="AR8" s="254"/>
      <c r="AS8" s="242"/>
      <c r="AT8" s="242"/>
      <c r="AU8" s="242"/>
    </row>
    <row r="9" spans="1:47" ht="8.25" customHeight="1" outlineLevel="1" x14ac:dyDescent="0.35">
      <c r="A9" s="242"/>
      <c r="B9" s="251"/>
      <c r="C9" s="244">
        <f>INT($C$6)+1.005</f>
        <v>2.0049999999999999</v>
      </c>
      <c r="D9" s="267" t="s">
        <v>368</v>
      </c>
      <c r="E9" s="267"/>
      <c r="F9" s="267"/>
      <c r="G9" s="267"/>
      <c r="H9" s="268"/>
      <c r="I9" s="268"/>
      <c r="J9" s="268"/>
      <c r="K9" s="268"/>
      <c r="L9" s="268"/>
      <c r="M9" s="268"/>
      <c r="N9" s="268"/>
      <c r="O9" s="268"/>
      <c r="P9" s="268"/>
      <c r="Q9" s="268"/>
      <c r="R9" s="268"/>
      <c r="S9" s="268"/>
      <c r="T9" s="268"/>
      <c r="U9" s="268"/>
      <c r="V9" s="268"/>
      <c r="W9" s="268"/>
      <c r="X9" s="268"/>
      <c r="Y9" s="268"/>
      <c r="Z9" s="268"/>
      <c r="AA9" s="268"/>
      <c r="AB9" s="269"/>
      <c r="AC9" s="269"/>
      <c r="AD9" s="269"/>
      <c r="AE9" s="269"/>
      <c r="AF9" s="269"/>
      <c r="AG9" s="269"/>
      <c r="AH9" s="269"/>
      <c r="AI9" s="269"/>
      <c r="AJ9" s="269"/>
      <c r="AK9" s="269"/>
      <c r="AL9" s="269"/>
      <c r="AM9" s="269"/>
      <c r="AN9" s="269"/>
      <c r="AO9" s="269"/>
      <c r="AP9" s="269"/>
      <c r="AQ9" s="267"/>
      <c r="AR9" s="254"/>
      <c r="AS9" s="242"/>
      <c r="AT9" s="242"/>
      <c r="AU9" s="242"/>
    </row>
    <row r="10" spans="1:47" outlineLevel="1" x14ac:dyDescent="0.35">
      <c r="A10" s="242"/>
      <c r="B10" s="251"/>
      <c r="C10" s="244">
        <f>INT($C$6)+1</f>
        <v>2</v>
      </c>
      <c r="D10" s="267"/>
      <c r="E10" s="322"/>
      <c r="F10" s="322"/>
      <c r="G10" s="267"/>
      <c r="H10" s="270" t="s">
        <v>369</v>
      </c>
      <c r="I10" s="271"/>
      <c r="J10" s="271"/>
      <c r="K10" s="271"/>
      <c r="L10" s="271"/>
      <c r="M10" s="271"/>
      <c r="N10" s="271"/>
      <c r="O10" s="271"/>
      <c r="P10" s="271"/>
      <c r="Q10" s="271"/>
      <c r="R10" s="271"/>
      <c r="S10" s="271"/>
      <c r="T10" s="271"/>
      <c r="U10" s="271"/>
      <c r="V10" s="271"/>
      <c r="W10" s="271"/>
      <c r="X10" s="271"/>
      <c r="Y10" s="271"/>
      <c r="Z10" s="271"/>
      <c r="AA10" s="271"/>
      <c r="AB10" s="272"/>
      <c r="AC10" s="272"/>
      <c r="AD10" s="272"/>
      <c r="AE10" s="272"/>
      <c r="AF10" s="272"/>
      <c r="AG10" s="272"/>
      <c r="AH10" s="272"/>
      <c r="AI10" s="272"/>
      <c r="AJ10" s="272"/>
      <c r="AK10" s="272"/>
      <c r="AL10" s="272"/>
      <c r="AM10" s="272"/>
      <c r="AN10" s="272"/>
      <c r="AO10" s="272"/>
      <c r="AP10" s="272"/>
      <c r="AQ10" s="267"/>
      <c r="AR10" s="254"/>
      <c r="AS10" s="242"/>
      <c r="AT10" s="242"/>
      <c r="AU10" s="242"/>
    </row>
    <row r="11" spans="1:47" ht="45" customHeight="1" outlineLevel="1" x14ac:dyDescent="0.35">
      <c r="A11" s="242"/>
      <c r="B11" s="251"/>
      <c r="C11" s="244">
        <f>INT($C$6)+1.045</f>
        <v>2.0449999999999999</v>
      </c>
      <c r="D11" s="267"/>
      <c r="E11" s="322"/>
      <c r="F11" s="322"/>
      <c r="G11" s="267"/>
      <c r="H11" s="272" t="s">
        <v>370</v>
      </c>
      <c r="I11" s="476">
        <v>46054.4399261574</v>
      </c>
      <c r="J11" s="905" t="s">
        <v>1202</v>
      </c>
      <c r="K11" s="906"/>
      <c r="L11" s="906"/>
      <c r="M11" s="906"/>
      <c r="N11" s="906"/>
      <c r="O11" s="906"/>
      <c r="P11" s="906"/>
      <c r="Q11" s="906"/>
      <c r="R11" s="906"/>
      <c r="S11" s="906"/>
      <c r="T11" s="906"/>
      <c r="U11" s="906"/>
      <c r="V11" s="906"/>
      <c r="W11" s="906"/>
      <c r="X11" s="907"/>
      <c r="Y11" s="272"/>
      <c r="Z11" s="272"/>
      <c r="AA11" s="272"/>
      <c r="AB11" s="272"/>
      <c r="AC11" s="272"/>
      <c r="AD11" s="272"/>
      <c r="AE11" s="272"/>
      <c r="AF11" s="272"/>
      <c r="AG11" s="272"/>
      <c r="AH11" s="272"/>
      <c r="AI11" s="272"/>
      <c r="AJ11" s="272"/>
      <c r="AK11" s="272"/>
      <c r="AL11" s="272"/>
      <c r="AM11" s="272"/>
      <c r="AN11" s="272"/>
      <c r="AO11" s="272"/>
      <c r="AP11" s="272"/>
      <c r="AQ11" s="267"/>
      <c r="AR11" s="254"/>
      <c r="AS11" s="242"/>
      <c r="AT11" s="242"/>
      <c r="AU11" s="242"/>
    </row>
    <row r="12" spans="1:47" ht="45" customHeight="1" outlineLevel="1" x14ac:dyDescent="0.35">
      <c r="A12" s="242"/>
      <c r="B12" s="251"/>
      <c r="C12" s="244">
        <f>INT($C$6)+1.045</f>
        <v>2.0449999999999999</v>
      </c>
      <c r="D12" s="267"/>
      <c r="E12" s="322"/>
      <c r="F12" s="322"/>
      <c r="G12" s="267"/>
      <c r="H12" s="272" t="s">
        <v>371</v>
      </c>
      <c r="I12" s="366">
        <v>46053.5298988426</v>
      </c>
      <c r="J12" s="908" t="s">
        <v>1198</v>
      </c>
      <c r="K12" s="908"/>
      <c r="L12" s="908"/>
      <c r="M12" s="908"/>
      <c r="N12" s="908"/>
      <c r="O12" s="908"/>
      <c r="P12" s="908"/>
      <c r="Q12" s="908"/>
      <c r="R12" s="908"/>
      <c r="S12" s="908"/>
      <c r="T12" s="908"/>
      <c r="U12" s="908"/>
      <c r="V12" s="908"/>
      <c r="W12" s="908"/>
      <c r="X12" s="908"/>
      <c r="Y12" s="272"/>
      <c r="Z12" s="272"/>
      <c r="AA12" s="272"/>
      <c r="AB12" s="272"/>
      <c r="AC12" s="272"/>
      <c r="AD12" s="272"/>
      <c r="AE12" s="272"/>
      <c r="AF12" s="272"/>
      <c r="AG12" s="272"/>
      <c r="AH12" s="272"/>
      <c r="AI12" s="272"/>
      <c r="AJ12" s="272"/>
      <c r="AK12" s="272"/>
      <c r="AL12" s="272"/>
      <c r="AM12" s="272"/>
      <c r="AN12" s="272"/>
      <c r="AO12" s="272"/>
      <c r="AP12" s="272"/>
      <c r="AQ12" s="267"/>
      <c r="AR12" s="254"/>
      <c r="AS12" s="242"/>
      <c r="AT12" s="242"/>
      <c r="AU12" s="242"/>
    </row>
    <row r="13" spans="1:47" ht="5.15" hidden="1" customHeight="1" outlineLevel="3" x14ac:dyDescent="0.35">
      <c r="A13" s="242"/>
      <c r="B13" s="251"/>
      <c r="C13" s="244">
        <f>INT($C$6)+3.005</f>
        <v>4.0049999999999999</v>
      </c>
      <c r="D13" s="267"/>
      <c r="E13" s="267"/>
      <c r="F13" s="267"/>
      <c r="G13" s="267"/>
      <c r="H13" s="267"/>
      <c r="I13" s="267"/>
      <c r="J13" s="267"/>
      <c r="K13" s="267"/>
      <c r="L13" s="267"/>
      <c r="M13" s="267"/>
      <c r="N13" s="267"/>
      <c r="O13" s="267"/>
      <c r="P13" s="267"/>
      <c r="Q13" s="267"/>
      <c r="R13" s="267"/>
      <c r="S13" s="267"/>
      <c r="T13" s="267"/>
      <c r="U13" s="267"/>
      <c r="V13" s="267"/>
      <c r="W13" s="267"/>
      <c r="X13" s="267"/>
      <c r="Y13" s="267"/>
      <c r="Z13" s="267"/>
      <c r="AA13" s="267"/>
      <c r="AB13" s="267"/>
      <c r="AC13" s="267"/>
      <c r="AD13" s="267"/>
      <c r="AE13" s="267"/>
      <c r="AF13" s="267"/>
      <c r="AG13" s="267"/>
      <c r="AH13" s="267"/>
      <c r="AI13" s="267"/>
      <c r="AJ13" s="267"/>
      <c r="AK13" s="267"/>
      <c r="AL13" s="267"/>
      <c r="AM13" s="267"/>
      <c r="AN13" s="267"/>
      <c r="AO13" s="267"/>
      <c r="AP13" s="267"/>
      <c r="AQ13" s="267" t="s">
        <v>372</v>
      </c>
      <c r="AR13" s="254"/>
      <c r="AS13" s="242"/>
      <c r="AT13" s="242"/>
      <c r="AU13" s="242"/>
    </row>
    <row r="14" spans="1:47" ht="5.15" hidden="1" customHeight="1" outlineLevel="3" x14ac:dyDescent="0.35">
      <c r="A14" s="242"/>
      <c r="B14" s="251"/>
      <c r="C14" s="244">
        <f>INT($C$6)+3.005</f>
        <v>4.0049999999999999</v>
      </c>
      <c r="D14" s="267" t="s">
        <v>368</v>
      </c>
      <c r="E14" s="267"/>
      <c r="F14" s="267"/>
      <c r="G14" s="267"/>
      <c r="H14" s="267"/>
      <c r="I14" s="267"/>
      <c r="J14" s="267"/>
      <c r="K14" s="267"/>
      <c r="L14" s="267"/>
      <c r="M14" s="267"/>
      <c r="N14" s="267"/>
      <c r="O14" s="267"/>
      <c r="P14" s="267"/>
      <c r="Q14" s="267"/>
      <c r="R14" s="267"/>
      <c r="S14" s="267"/>
      <c r="T14" s="267"/>
      <c r="U14" s="267"/>
      <c r="V14" s="267"/>
      <c r="W14" s="267"/>
      <c r="X14" s="267"/>
      <c r="Y14" s="267"/>
      <c r="Z14" s="267"/>
      <c r="AA14" s="267"/>
      <c r="AB14" s="267"/>
      <c r="AC14" s="267"/>
      <c r="AD14" s="267"/>
      <c r="AE14" s="267"/>
      <c r="AF14" s="267"/>
      <c r="AG14" s="267"/>
      <c r="AH14" s="267"/>
      <c r="AI14" s="267"/>
      <c r="AJ14" s="267"/>
      <c r="AK14" s="267"/>
      <c r="AL14" s="267"/>
      <c r="AM14" s="267"/>
      <c r="AN14" s="267"/>
      <c r="AO14" s="267"/>
      <c r="AP14" s="267"/>
      <c r="AQ14" s="267"/>
      <c r="AR14" s="254"/>
      <c r="AS14" s="242"/>
      <c r="AT14" s="242"/>
      <c r="AU14" s="242"/>
    </row>
    <row r="15" spans="1:47" hidden="1" outlineLevel="3" x14ac:dyDescent="0.35">
      <c r="A15" s="242"/>
      <c r="B15" s="251"/>
      <c r="C15" s="244">
        <f>INT($C$6)+3</f>
        <v>4</v>
      </c>
      <c r="D15" s="267"/>
      <c r="E15" s="322"/>
      <c r="F15" s="322"/>
      <c r="G15" s="267"/>
      <c r="H15" s="273" t="s">
        <v>373</v>
      </c>
      <c r="I15" s="274" t="s">
        <v>374</v>
      </c>
      <c r="J15" s="275">
        <v>15</v>
      </c>
      <c r="K15" s="274" t="s">
        <v>375</v>
      </c>
      <c r="L15" s="275">
        <v>8.43</v>
      </c>
      <c r="M15" s="272" t="s">
        <v>376</v>
      </c>
      <c r="N15" s="272"/>
      <c r="O15" s="276">
        <v>1</v>
      </c>
      <c r="P15" s="272"/>
      <c r="Q15" s="272"/>
      <c r="R15" s="272"/>
      <c r="S15" s="272"/>
      <c r="T15" s="272"/>
      <c r="U15" s="272"/>
      <c r="V15" s="272"/>
      <c r="W15" s="272"/>
      <c r="X15" s="272"/>
      <c r="Y15" s="272"/>
      <c r="Z15" s="272"/>
      <c r="AA15" s="272"/>
      <c r="AB15" s="272"/>
      <c r="AC15" s="272"/>
      <c r="AD15" s="272"/>
      <c r="AE15" s="272"/>
      <c r="AF15" s="272"/>
      <c r="AG15" s="272"/>
      <c r="AH15" s="272"/>
      <c r="AI15" s="272"/>
      <c r="AJ15" s="272"/>
      <c r="AK15" s="272"/>
      <c r="AL15" s="272"/>
      <c r="AM15" s="272"/>
      <c r="AN15" s="272"/>
      <c r="AO15" s="272"/>
      <c r="AP15" s="272"/>
      <c r="AQ15" s="267"/>
      <c r="AR15" s="254"/>
      <c r="AS15" s="242"/>
      <c r="AT15" s="242"/>
      <c r="AU15" s="242"/>
    </row>
    <row r="16" spans="1:47" hidden="1" outlineLevel="3" x14ac:dyDescent="0.35">
      <c r="A16" s="242"/>
      <c r="B16" s="251"/>
      <c r="C16" s="244">
        <f>INT($C$6)+3</f>
        <v>4</v>
      </c>
      <c r="D16" s="267"/>
      <c r="E16" s="322"/>
      <c r="F16" s="322"/>
      <c r="G16" s="267"/>
      <c r="H16" s="272" t="s">
        <v>377</v>
      </c>
      <c r="I16" s="272"/>
      <c r="J16" s="272"/>
      <c r="K16" s="272"/>
      <c r="L16" s="275" t="b">
        <v>1</v>
      </c>
      <c r="M16" s="272"/>
      <c r="N16" s="272"/>
      <c r="O16" s="272"/>
      <c r="P16" s="272"/>
      <c r="Q16" s="272"/>
      <c r="R16" s="272"/>
      <c r="S16" s="272"/>
      <c r="T16" s="272"/>
      <c r="U16" s="272"/>
      <c r="V16" s="272"/>
      <c r="W16" s="272"/>
      <c r="X16" s="272"/>
      <c r="Y16" s="272"/>
      <c r="Z16" s="272"/>
      <c r="AA16" s="272"/>
      <c r="AB16" s="272"/>
      <c r="AC16" s="272"/>
      <c r="AD16" s="272"/>
      <c r="AE16" s="272"/>
      <c r="AF16" s="272"/>
      <c r="AG16" s="272"/>
      <c r="AH16" s="272"/>
      <c r="AI16" s="272"/>
      <c r="AJ16" s="272"/>
      <c r="AK16" s="272"/>
      <c r="AL16" s="272"/>
      <c r="AM16" s="272"/>
      <c r="AN16" s="272"/>
      <c r="AO16" s="272"/>
      <c r="AP16" s="272"/>
      <c r="AQ16" s="267"/>
      <c r="AR16" s="254"/>
      <c r="AS16" s="242"/>
      <c r="AT16" s="242"/>
      <c r="AU16" s="242"/>
    </row>
    <row r="17" spans="1:47" hidden="1" outlineLevel="3" x14ac:dyDescent="0.35">
      <c r="A17" s="242"/>
      <c r="B17" s="251"/>
      <c r="C17" s="244">
        <f>INT($C$6)+3</f>
        <v>4</v>
      </c>
      <c r="D17" s="267"/>
      <c r="E17" s="322"/>
      <c r="F17" s="322"/>
      <c r="G17" s="267"/>
      <c r="H17" s="272" t="s">
        <v>378</v>
      </c>
      <c r="I17" s="272"/>
      <c r="J17" s="272"/>
      <c r="K17" s="272"/>
      <c r="L17" s="275" t="b">
        <v>1</v>
      </c>
      <c r="M17" s="272"/>
      <c r="N17" s="272"/>
      <c r="O17" s="272"/>
      <c r="P17" s="272"/>
      <c r="Q17" s="272"/>
      <c r="R17" s="272"/>
      <c r="S17" s="272"/>
      <c r="T17" s="272"/>
      <c r="U17" s="272"/>
      <c r="V17" s="272"/>
      <c r="W17" s="272"/>
      <c r="X17" s="272"/>
      <c r="Y17" s="272"/>
      <c r="Z17" s="272"/>
      <c r="AA17" s="272"/>
      <c r="AB17" s="272"/>
      <c r="AC17" s="272"/>
      <c r="AD17" s="272"/>
      <c r="AE17" s="272"/>
      <c r="AF17" s="272"/>
      <c r="AG17" s="272"/>
      <c r="AH17" s="272"/>
      <c r="AI17" s="272"/>
      <c r="AJ17" s="272"/>
      <c r="AK17" s="272"/>
      <c r="AL17" s="272"/>
      <c r="AM17" s="272"/>
      <c r="AN17" s="272"/>
      <c r="AO17" s="272"/>
      <c r="AP17" s="272"/>
      <c r="AQ17" s="267"/>
      <c r="AR17" s="254"/>
      <c r="AS17" s="242"/>
      <c r="AT17" s="242"/>
      <c r="AU17" s="242"/>
    </row>
    <row r="18" spans="1:47" hidden="1" outlineLevel="3" x14ac:dyDescent="0.35">
      <c r="A18" s="242"/>
      <c r="B18" s="251"/>
      <c r="C18" s="244">
        <f>INT($C$6)+3</f>
        <v>4</v>
      </c>
      <c r="D18" s="267"/>
      <c r="E18" s="322"/>
      <c r="F18" s="322"/>
      <c r="G18" s="267"/>
      <c r="H18" s="272" t="s">
        <v>379</v>
      </c>
      <c r="I18" s="272"/>
      <c r="J18" s="272"/>
      <c r="K18" s="272"/>
      <c r="L18" s="275" t="b">
        <v>1</v>
      </c>
      <c r="M18" s="272"/>
      <c r="N18" s="272"/>
      <c r="O18" s="272"/>
      <c r="P18" s="272"/>
      <c r="Q18" s="272"/>
      <c r="R18" s="272"/>
      <c r="S18" s="272"/>
      <c r="T18" s="272"/>
      <c r="U18" s="272"/>
      <c r="V18" s="272"/>
      <c r="W18" s="272"/>
      <c r="X18" s="272"/>
      <c r="Y18" s="272"/>
      <c r="Z18" s="272"/>
      <c r="AA18" s="272"/>
      <c r="AB18" s="272"/>
      <c r="AC18" s="272"/>
      <c r="AD18" s="272"/>
      <c r="AE18" s="272"/>
      <c r="AF18" s="272"/>
      <c r="AG18" s="272"/>
      <c r="AH18" s="272"/>
      <c r="AI18" s="272"/>
      <c r="AJ18" s="272"/>
      <c r="AK18" s="272"/>
      <c r="AL18" s="272"/>
      <c r="AM18" s="272"/>
      <c r="AN18" s="272"/>
      <c r="AO18" s="272"/>
      <c r="AP18" s="272"/>
      <c r="AQ18" s="267"/>
      <c r="AR18" s="254"/>
      <c r="AS18" s="242"/>
      <c r="AT18" s="242"/>
      <c r="AU18" s="242"/>
    </row>
    <row r="19" spans="1:47" hidden="1" outlineLevel="3" x14ac:dyDescent="0.35">
      <c r="A19" s="242"/>
      <c r="B19" s="251"/>
      <c r="C19" s="244">
        <f>INT($C$6)+3</f>
        <v>4</v>
      </c>
      <c r="D19" s="267"/>
      <c r="E19" s="322"/>
      <c r="F19" s="322"/>
      <c r="G19" s="267"/>
      <c r="H19" s="272" t="s">
        <v>380</v>
      </c>
      <c r="I19" s="272"/>
      <c r="J19" s="272"/>
      <c r="K19" s="272"/>
      <c r="L19" s="275" t="b">
        <v>1</v>
      </c>
      <c r="M19" s="272"/>
      <c r="N19" s="272"/>
      <c r="O19" s="272"/>
      <c r="P19" s="272"/>
      <c r="Q19" s="272"/>
      <c r="R19" s="272"/>
      <c r="S19" s="272"/>
      <c r="T19" s="272"/>
      <c r="U19" s="272"/>
      <c r="V19" s="272"/>
      <c r="W19" s="272"/>
      <c r="X19" s="272"/>
      <c r="Y19" s="272"/>
      <c r="Z19" s="272"/>
      <c r="AA19" s="272"/>
      <c r="AB19" s="272"/>
      <c r="AC19" s="272"/>
      <c r="AD19" s="272"/>
      <c r="AE19" s="272"/>
      <c r="AF19" s="272"/>
      <c r="AG19" s="272"/>
      <c r="AH19" s="272"/>
      <c r="AI19" s="272"/>
      <c r="AJ19" s="272"/>
      <c r="AK19" s="272"/>
      <c r="AL19" s="272"/>
      <c r="AM19" s="272"/>
      <c r="AN19" s="272"/>
      <c r="AO19" s="272"/>
      <c r="AP19" s="272"/>
      <c r="AQ19" s="267"/>
      <c r="AR19" s="254"/>
      <c r="AS19" s="242"/>
      <c r="AT19" s="242"/>
      <c r="AU19" s="242"/>
    </row>
    <row r="20" spans="1:47" ht="5.15" hidden="1" customHeight="1" outlineLevel="3" x14ac:dyDescent="0.35">
      <c r="A20" s="242"/>
      <c r="B20" s="251"/>
      <c r="C20" s="244">
        <f>INT($C$6)+3.005</f>
        <v>4.0049999999999999</v>
      </c>
      <c r="D20" s="267"/>
      <c r="E20" s="267"/>
      <c r="F20" s="267"/>
      <c r="G20" s="267"/>
      <c r="H20" s="267"/>
      <c r="I20" s="267"/>
      <c r="J20" s="267"/>
      <c r="K20" s="267"/>
      <c r="L20" s="267"/>
      <c r="M20" s="267"/>
      <c r="N20" s="267"/>
      <c r="O20" s="267"/>
      <c r="P20" s="267"/>
      <c r="Q20" s="267"/>
      <c r="R20" s="267"/>
      <c r="S20" s="267"/>
      <c r="T20" s="267"/>
      <c r="U20" s="267"/>
      <c r="V20" s="267"/>
      <c r="W20" s="267"/>
      <c r="X20" s="267"/>
      <c r="Y20" s="267"/>
      <c r="Z20" s="267"/>
      <c r="AA20" s="267"/>
      <c r="AB20" s="267"/>
      <c r="AC20" s="267"/>
      <c r="AD20" s="267"/>
      <c r="AE20" s="267"/>
      <c r="AF20" s="267"/>
      <c r="AG20" s="267"/>
      <c r="AH20" s="267"/>
      <c r="AI20" s="267"/>
      <c r="AJ20" s="267"/>
      <c r="AK20" s="267"/>
      <c r="AL20" s="267"/>
      <c r="AM20" s="267"/>
      <c r="AN20" s="267"/>
      <c r="AO20" s="267"/>
      <c r="AP20" s="267"/>
      <c r="AQ20" s="267" t="s">
        <v>372</v>
      </c>
      <c r="AR20" s="254"/>
      <c r="AS20" s="242"/>
      <c r="AT20" s="242"/>
      <c r="AU20" s="242"/>
    </row>
    <row r="21" spans="1:47" ht="5.15" customHeight="1" outlineLevel="2" x14ac:dyDescent="0.35">
      <c r="A21" s="242"/>
      <c r="B21" s="251"/>
      <c r="C21" s="244">
        <f>INT($C$6)+2.005</f>
        <v>3.0049999999999999</v>
      </c>
      <c r="D21" s="267"/>
      <c r="E21" s="267"/>
      <c r="F21" s="267"/>
      <c r="G21" s="267"/>
      <c r="H21" s="267"/>
      <c r="I21" s="267"/>
      <c r="J21" s="267"/>
      <c r="K21" s="267"/>
      <c r="L21" s="267"/>
      <c r="M21" s="267"/>
      <c r="N21" s="267"/>
      <c r="O21" s="267"/>
      <c r="P21" s="267"/>
      <c r="Q21" s="267"/>
      <c r="R21" s="267"/>
      <c r="S21" s="267"/>
      <c r="T21" s="267"/>
      <c r="U21" s="267"/>
      <c r="V21" s="267"/>
      <c r="W21" s="267"/>
      <c r="X21" s="267"/>
      <c r="Y21" s="267"/>
      <c r="Z21" s="267"/>
      <c r="AA21" s="267"/>
      <c r="AB21" s="267"/>
      <c r="AC21" s="267"/>
      <c r="AD21" s="267"/>
      <c r="AE21" s="267"/>
      <c r="AF21" s="267"/>
      <c r="AG21" s="267"/>
      <c r="AH21" s="267"/>
      <c r="AI21" s="267"/>
      <c r="AJ21" s="267"/>
      <c r="AK21" s="267"/>
      <c r="AL21" s="267"/>
      <c r="AM21" s="267"/>
      <c r="AN21" s="267"/>
      <c r="AO21" s="267"/>
      <c r="AP21" s="267"/>
      <c r="AQ21" s="267"/>
      <c r="AR21" s="254"/>
      <c r="AS21" s="242"/>
      <c r="AT21" s="242"/>
      <c r="AU21" s="242"/>
    </row>
    <row r="22" spans="1:47" ht="5.15" customHeight="1" outlineLevel="1" x14ac:dyDescent="0.35">
      <c r="A22" s="242"/>
      <c r="B22" s="277"/>
      <c r="C22" s="278">
        <f>INT($C$6)+1.005</f>
        <v>2.0049999999999999</v>
      </c>
      <c r="D22" s="279"/>
      <c r="E22" s="279"/>
      <c r="F22" s="279"/>
      <c r="G22" s="279"/>
      <c r="H22" s="279"/>
      <c r="I22" s="279"/>
      <c r="J22" s="279"/>
      <c r="K22" s="279"/>
      <c r="L22" s="279"/>
      <c r="M22" s="279"/>
      <c r="N22" s="279"/>
      <c r="O22" s="279"/>
      <c r="P22" s="279"/>
      <c r="Q22" s="279"/>
      <c r="R22" s="279"/>
      <c r="S22" s="279"/>
      <c r="T22" s="279"/>
      <c r="U22" s="279"/>
      <c r="V22" s="279"/>
      <c r="W22" s="279"/>
      <c r="X22" s="279"/>
      <c r="Y22" s="279"/>
      <c r="Z22" s="279"/>
      <c r="AA22" s="279"/>
      <c r="AB22" s="279"/>
      <c r="AC22" s="279"/>
      <c r="AD22" s="279"/>
      <c r="AE22" s="279"/>
      <c r="AF22" s="279"/>
      <c r="AG22" s="279"/>
      <c r="AH22" s="279"/>
      <c r="AI22" s="279"/>
      <c r="AJ22" s="279"/>
      <c r="AK22" s="279"/>
      <c r="AL22" s="279"/>
      <c r="AM22" s="279"/>
      <c r="AN22" s="279"/>
      <c r="AO22" s="279"/>
      <c r="AP22" s="279"/>
      <c r="AQ22" s="279"/>
      <c r="AR22" s="280" t="s">
        <v>91</v>
      </c>
      <c r="AS22" s="242"/>
      <c r="AT22" s="242"/>
      <c r="AU22" s="242"/>
    </row>
    <row r="23" spans="1:47" ht="5.15" customHeight="1" x14ac:dyDescent="0.35">
      <c r="A23" s="242"/>
      <c r="B23" s="281"/>
      <c r="C23" s="282">
        <f>INT($C$6)+0.005</f>
        <v>1.0049999999999999</v>
      </c>
      <c r="D23" s="281"/>
      <c r="E23" s="281"/>
      <c r="F23" s="281"/>
      <c r="G23" s="281"/>
      <c r="H23" s="281"/>
      <c r="I23" s="281"/>
      <c r="J23" s="281"/>
      <c r="K23" s="281"/>
      <c r="L23" s="281"/>
      <c r="M23" s="281"/>
      <c r="N23" s="281"/>
      <c r="O23" s="281"/>
      <c r="P23" s="281"/>
      <c r="Q23" s="281"/>
      <c r="R23" s="281"/>
      <c r="S23" s="281"/>
      <c r="T23" s="281"/>
      <c r="U23" s="281"/>
      <c r="V23" s="281"/>
      <c r="W23" s="281"/>
      <c r="X23" s="281"/>
      <c r="Y23" s="281"/>
      <c r="Z23" s="281"/>
      <c r="AA23" s="281"/>
      <c r="AB23" s="281"/>
      <c r="AC23" s="281"/>
      <c r="AD23" s="281"/>
      <c r="AE23" s="281"/>
      <c r="AF23" s="281"/>
      <c r="AG23" s="281"/>
      <c r="AH23" s="281"/>
      <c r="AI23" s="281"/>
      <c r="AJ23" s="281"/>
      <c r="AK23" s="281"/>
      <c r="AL23" s="281"/>
      <c r="AM23" s="281"/>
      <c r="AN23" s="281"/>
      <c r="AO23" s="281"/>
      <c r="AP23" s="281"/>
      <c r="AQ23" s="281"/>
      <c r="AR23" s="281"/>
      <c r="AS23" s="242"/>
      <c r="AT23" s="242"/>
      <c r="AU23" s="242"/>
    </row>
    <row r="24" spans="1:47" outlineLevel="2" x14ac:dyDescent="0.35">
      <c r="A24" s="242"/>
      <c r="B24" s="242"/>
      <c r="C24" s="244">
        <f>INT($C$6)+2</f>
        <v>3</v>
      </c>
      <c r="D24" s="242"/>
      <c r="E24" s="242"/>
      <c r="F24" s="242"/>
      <c r="G24" s="242"/>
      <c r="H24" s="242"/>
      <c r="I24" s="242"/>
      <c r="J24" s="242"/>
      <c r="K24" s="242"/>
      <c r="L24" s="242"/>
      <c r="M24" s="242"/>
      <c r="N24" s="242"/>
      <c r="O24" s="242"/>
      <c r="P24" s="242"/>
      <c r="Q24" s="242"/>
      <c r="R24" s="242"/>
      <c r="S24" s="242"/>
      <c r="T24" s="242"/>
      <c r="U24" s="242"/>
      <c r="V24" s="242"/>
      <c r="W24" s="242"/>
      <c r="X24" s="242"/>
      <c r="Y24" s="242"/>
      <c r="Z24" s="242"/>
      <c r="AA24" s="242"/>
      <c r="AB24" s="242"/>
      <c r="AC24" s="242"/>
      <c r="AD24" s="242"/>
      <c r="AE24" s="242"/>
      <c r="AF24" s="242"/>
      <c r="AG24" s="242"/>
      <c r="AH24" s="242"/>
      <c r="AI24" s="242"/>
      <c r="AJ24" s="242"/>
      <c r="AK24" s="242"/>
      <c r="AL24" s="242"/>
      <c r="AM24" s="242"/>
      <c r="AN24" s="242"/>
      <c r="AO24" s="242"/>
      <c r="AP24" s="242"/>
      <c r="AQ24" s="242"/>
      <c r="AR24" s="242"/>
      <c r="AS24" s="242"/>
      <c r="AT24" s="242"/>
      <c r="AU24" s="242"/>
    </row>
    <row r="25" spans="1:47" outlineLevel="2" x14ac:dyDescent="0.35">
      <c r="A25" s="242"/>
      <c r="B25" s="242"/>
      <c r="C25" s="244">
        <f>INT($C$29)+2</f>
        <v>3</v>
      </c>
      <c r="D25" s="242"/>
      <c r="E25" s="242"/>
      <c r="F25" s="242"/>
      <c r="G25" s="242"/>
      <c r="H25" s="242"/>
      <c r="I25" s="242"/>
      <c r="J25" s="242"/>
      <c r="K25" s="242"/>
      <c r="L25" s="242"/>
      <c r="M25" s="242"/>
      <c r="N25" s="242"/>
      <c r="O25" s="242"/>
      <c r="P25" s="242"/>
      <c r="Q25" s="242"/>
      <c r="R25" s="242"/>
      <c r="S25" s="242"/>
      <c r="T25" s="242"/>
      <c r="U25" s="242"/>
      <c r="V25" s="242"/>
      <c r="W25" s="242"/>
      <c r="X25" s="242"/>
      <c r="Y25" s="242"/>
      <c r="Z25" s="242"/>
      <c r="AA25" s="242"/>
      <c r="AB25" s="242"/>
      <c r="AC25" s="242"/>
      <c r="AD25" s="242"/>
      <c r="AE25" s="242"/>
      <c r="AF25" s="242"/>
      <c r="AG25" s="242"/>
      <c r="AH25" s="242"/>
      <c r="AI25" s="242"/>
      <c r="AJ25" s="242"/>
      <c r="AK25" s="242"/>
      <c r="AL25" s="242"/>
      <c r="AM25" s="242"/>
      <c r="AN25" s="242"/>
      <c r="AO25" s="242"/>
      <c r="AP25" s="242"/>
      <c r="AQ25" s="242"/>
      <c r="AR25" s="242"/>
      <c r="AS25" s="242"/>
      <c r="AT25" s="242"/>
      <c r="AU25" s="242"/>
    </row>
    <row r="26" spans="1:47" ht="5.15" customHeight="1" thickBot="1" x14ac:dyDescent="0.4">
      <c r="A26" s="242"/>
      <c r="B26" s="245"/>
      <c r="C26" s="246">
        <f>INT($C$29)+0.005</f>
        <v>1.0049999999999999</v>
      </c>
      <c r="D26" s="245"/>
      <c r="E26" s="245"/>
      <c r="F26" s="245"/>
      <c r="G26" s="245"/>
      <c r="H26" s="245"/>
      <c r="I26" s="245"/>
      <c r="J26" s="245"/>
      <c r="K26" s="245"/>
      <c r="L26" s="245"/>
      <c r="M26" s="245"/>
      <c r="N26" s="245"/>
      <c r="O26" s="245"/>
      <c r="P26" s="245"/>
      <c r="Q26" s="245"/>
      <c r="R26" s="245"/>
      <c r="S26" s="245"/>
      <c r="T26" s="245"/>
      <c r="U26" s="245"/>
      <c r="V26" s="245"/>
      <c r="W26" s="245"/>
      <c r="X26" s="245"/>
      <c r="Y26" s="245"/>
      <c r="Z26" s="245"/>
      <c r="AA26" s="245"/>
      <c r="AB26" s="245"/>
      <c r="AC26" s="245"/>
      <c r="AD26" s="245"/>
      <c r="AE26" s="245"/>
      <c r="AF26" s="245"/>
      <c r="AG26" s="245"/>
      <c r="AH26" s="245"/>
      <c r="AI26" s="245"/>
      <c r="AJ26" s="245"/>
      <c r="AK26" s="245"/>
      <c r="AL26" s="245"/>
      <c r="AM26" s="245"/>
      <c r="AN26" s="245"/>
      <c r="AO26" s="245"/>
      <c r="AP26" s="245"/>
      <c r="AQ26" s="245"/>
      <c r="AR26" s="245"/>
      <c r="AS26" s="242"/>
      <c r="AT26" s="242"/>
      <c r="AU26" s="242"/>
    </row>
    <row r="27" spans="1:47" ht="5.15" customHeight="1" outlineLevel="1" collapsed="1" x14ac:dyDescent="0.35">
      <c r="A27" s="242"/>
      <c r="B27" s="247" t="s">
        <v>0</v>
      </c>
      <c r="C27" s="248">
        <f>INT($C$29)+1.005</f>
        <v>2.0049999999999999</v>
      </c>
      <c r="D27" s="249"/>
      <c r="E27" s="249"/>
      <c r="F27" s="249"/>
      <c r="G27" s="249"/>
      <c r="H27" s="249"/>
      <c r="I27" s="249"/>
      <c r="J27" s="249"/>
      <c r="K27" s="249"/>
      <c r="L27" s="249"/>
      <c r="M27" s="249"/>
      <c r="N27" s="249"/>
      <c r="O27" s="249"/>
      <c r="P27" s="249"/>
      <c r="Q27" s="249"/>
      <c r="R27" s="249"/>
      <c r="S27" s="249"/>
      <c r="T27" s="249"/>
      <c r="U27" s="249"/>
      <c r="V27" s="249"/>
      <c r="W27" s="249"/>
      <c r="X27" s="249"/>
      <c r="Y27" s="249"/>
      <c r="Z27" s="249"/>
      <c r="AA27" s="249"/>
      <c r="AB27" s="249"/>
      <c r="AC27" s="249"/>
      <c r="AD27" s="249"/>
      <c r="AE27" s="249"/>
      <c r="AF27" s="249"/>
      <c r="AG27" s="249"/>
      <c r="AH27" s="249"/>
      <c r="AI27" s="249"/>
      <c r="AJ27" s="249"/>
      <c r="AK27" s="249"/>
      <c r="AL27" s="249"/>
      <c r="AM27" s="249"/>
      <c r="AN27" s="249"/>
      <c r="AO27" s="249"/>
      <c r="AP27" s="249"/>
      <c r="AQ27" s="249"/>
      <c r="AR27" s="250"/>
      <c r="AS27" s="242"/>
      <c r="AT27" s="242"/>
      <c r="AU27" s="242"/>
    </row>
    <row r="28" spans="1:47" hidden="1" outlineLevel="4" x14ac:dyDescent="0.35">
      <c r="A28" s="242"/>
      <c r="B28" s="251"/>
      <c r="C28" s="244">
        <f>INT(MAX($C$40:$C$172))+1</f>
        <v>5</v>
      </c>
      <c r="D28" s="252"/>
      <c r="E28" s="252"/>
      <c r="F28" s="252"/>
      <c r="G28" s="252"/>
      <c r="H28" s="253"/>
      <c r="I28" s="253"/>
      <c r="J28" s="253"/>
      <c r="K28" s="253"/>
      <c r="L28" s="253"/>
      <c r="M28" s="253"/>
      <c r="N28" s="253"/>
      <c r="O28" s="253"/>
      <c r="P28" s="253"/>
      <c r="Q28" s="253"/>
      <c r="R28" s="253"/>
      <c r="S28" s="253"/>
      <c r="T28" s="253"/>
      <c r="U28" s="253"/>
      <c r="V28" s="253"/>
      <c r="W28" s="253"/>
      <c r="X28" s="253"/>
      <c r="Y28" s="253"/>
      <c r="Z28" s="253"/>
      <c r="AA28" s="253"/>
      <c r="AB28" s="253"/>
      <c r="AC28" s="253"/>
      <c r="AD28" s="253"/>
      <c r="AE28" s="253"/>
      <c r="AF28" s="253"/>
      <c r="AG28" s="253"/>
      <c r="AH28" s="253"/>
      <c r="AI28" s="253"/>
      <c r="AJ28" s="253"/>
      <c r="AK28" s="253"/>
      <c r="AL28" s="253"/>
      <c r="AM28" s="253"/>
      <c r="AN28" s="253"/>
      <c r="AO28" s="253"/>
      <c r="AP28" s="253"/>
      <c r="AQ28" s="252"/>
      <c r="AR28" s="254"/>
      <c r="AS28" s="242"/>
      <c r="AT28" s="242"/>
      <c r="AU28" s="242"/>
    </row>
    <row r="29" spans="1:47" ht="20.149999999999999" customHeight="1" x14ac:dyDescent="0.35">
      <c r="A29" s="242"/>
      <c r="B29" s="251"/>
      <c r="C29" s="244">
        <v>1.02</v>
      </c>
      <c r="D29" s="255"/>
      <c r="E29" s="315" t="s">
        <v>360</v>
      </c>
      <c r="F29" s="316"/>
      <c r="G29" s="256"/>
      <c r="H29" s="618" t="str">
        <f>COUNTIFS($B$1:$B29, "«")&amp;" Property: Region definition inputs"</f>
        <v>2 Property: Region definition inputs</v>
      </c>
      <c r="I29" s="283"/>
      <c r="J29" s="283"/>
      <c r="K29" s="283"/>
      <c r="L29" s="283"/>
      <c r="M29" s="283"/>
      <c r="N29" s="283"/>
      <c r="O29" s="283"/>
      <c r="P29" s="283"/>
      <c r="Q29" s="283"/>
      <c r="R29" s="283"/>
      <c r="S29" s="283"/>
      <c r="T29" s="283"/>
      <c r="U29" s="283"/>
      <c r="V29" s="283"/>
      <c r="W29" s="283"/>
      <c r="X29" s="283"/>
      <c r="Y29" s="258"/>
      <c r="Z29" s="258"/>
      <c r="AA29" s="258"/>
      <c r="AB29" s="258"/>
      <c r="AC29" s="258"/>
      <c r="AD29" s="258"/>
      <c r="AE29" s="258"/>
      <c r="AF29" s="258"/>
      <c r="AG29" s="258"/>
      <c r="AH29" s="258"/>
      <c r="AI29" s="258"/>
      <c r="AJ29" s="258"/>
      <c r="AK29" s="258"/>
      <c r="AL29" s="258"/>
      <c r="AM29" s="258"/>
      <c r="AN29" s="258"/>
      <c r="AO29" s="258"/>
      <c r="AP29" s="258"/>
      <c r="AQ29" s="259"/>
      <c r="AR29" s="254"/>
      <c r="AS29" s="242"/>
      <c r="AT29" s="242"/>
      <c r="AU29" s="242"/>
    </row>
    <row r="30" spans="1:47" ht="20.149999999999999" customHeight="1" outlineLevel="1" x14ac:dyDescent="0.35">
      <c r="A30" s="242"/>
      <c r="B30" s="251"/>
      <c r="C30" s="244">
        <f>INT($C$29)+1.02</f>
        <v>2.02</v>
      </c>
      <c r="D30" s="255"/>
      <c r="E30" s="322" t="s">
        <v>362</v>
      </c>
      <c r="F30" s="322">
        <v>1</v>
      </c>
      <c r="G30" s="260"/>
      <c r="H30" s="261" t="s">
        <v>381</v>
      </c>
      <c r="I30" s="262"/>
      <c r="J30" s="262"/>
      <c r="K30" s="262"/>
      <c r="L30" s="262"/>
      <c r="M30" s="262"/>
      <c r="N30" s="262"/>
      <c r="O30" s="262"/>
      <c r="P30" s="262"/>
      <c r="Q30" s="262"/>
      <c r="R30" s="262"/>
      <c r="S30" s="262"/>
      <c r="T30" s="262"/>
      <c r="U30" s="262"/>
      <c r="V30" s="262"/>
      <c r="W30" s="262"/>
      <c r="X30" s="262"/>
      <c r="Y30" s="263"/>
      <c r="Z30" s="263"/>
      <c r="AA30" s="263"/>
      <c r="AB30" s="263"/>
      <c r="AC30" s="263"/>
      <c r="AD30" s="263"/>
      <c r="AE30" s="263"/>
      <c r="AF30" s="263"/>
      <c r="AG30" s="263"/>
      <c r="AH30" s="263"/>
      <c r="AI30" s="263"/>
      <c r="AJ30" s="263"/>
      <c r="AK30" s="263"/>
      <c r="AL30" s="263"/>
      <c r="AM30" s="263"/>
      <c r="AN30" s="263"/>
      <c r="AO30" s="263"/>
      <c r="AP30" s="263"/>
      <c r="AQ30" s="264"/>
      <c r="AR30" s="254"/>
      <c r="AS30" s="242"/>
      <c r="AT30" s="242"/>
      <c r="AU30" s="242"/>
    </row>
    <row r="31" spans="1:47" ht="5.15" customHeight="1" outlineLevel="2" x14ac:dyDescent="0.35">
      <c r="A31" s="242"/>
      <c r="B31" s="251"/>
      <c r="C31" s="244">
        <f>INT($C$29)+2.005</f>
        <v>3.0049999999999999</v>
      </c>
      <c r="D31" s="252"/>
      <c r="E31" s="252"/>
      <c r="F31" s="252"/>
      <c r="G31" s="252"/>
      <c r="H31" s="252"/>
      <c r="I31" s="252"/>
      <c r="J31" s="252"/>
      <c r="K31" s="252"/>
      <c r="L31" s="252"/>
      <c r="M31" s="252"/>
      <c r="N31" s="252"/>
      <c r="O31" s="252"/>
      <c r="P31" s="252"/>
      <c r="Q31" s="252"/>
      <c r="R31" s="252"/>
      <c r="S31" s="252"/>
      <c r="T31" s="252"/>
      <c r="U31" s="252"/>
      <c r="V31" s="252"/>
      <c r="W31" s="252"/>
      <c r="X31" s="252"/>
      <c r="Y31" s="252"/>
      <c r="Z31" s="252"/>
      <c r="AA31" s="252"/>
      <c r="AB31" s="252"/>
      <c r="AC31" s="252"/>
      <c r="AD31" s="252"/>
      <c r="AE31" s="252"/>
      <c r="AF31" s="252"/>
      <c r="AG31" s="252"/>
      <c r="AH31" s="252"/>
      <c r="AI31" s="252"/>
      <c r="AJ31" s="252"/>
      <c r="AK31" s="252"/>
      <c r="AL31" s="252"/>
      <c r="AM31" s="252"/>
      <c r="AN31" s="252"/>
      <c r="AO31" s="252"/>
      <c r="AP31" s="252"/>
      <c r="AQ31" s="252"/>
      <c r="AR31" s="254"/>
      <c r="AS31" s="242"/>
      <c r="AT31" s="242"/>
      <c r="AU31" s="242"/>
    </row>
    <row r="32" spans="1:47" outlineLevel="2" x14ac:dyDescent="0.35">
      <c r="A32" s="242"/>
      <c r="B32" s="251"/>
      <c r="C32" s="244">
        <f>INT($C$29)+2</f>
        <v>3</v>
      </c>
      <c r="D32" s="252"/>
      <c r="E32" s="322"/>
      <c r="F32" s="322"/>
      <c r="G32" s="252"/>
      <c r="H32" s="265"/>
      <c r="I32" s="265"/>
      <c r="J32" s="265"/>
      <c r="K32" s="265"/>
      <c r="L32" s="265"/>
      <c r="M32" s="265"/>
      <c r="N32" s="265"/>
      <c r="O32" s="265"/>
      <c r="P32" s="265"/>
      <c r="Q32" s="265"/>
      <c r="R32" s="265"/>
      <c r="S32" s="265"/>
      <c r="T32" s="265"/>
      <c r="U32" s="265"/>
      <c r="V32" s="265"/>
      <c r="W32" s="265"/>
      <c r="X32" s="265"/>
      <c r="Y32" s="265"/>
      <c r="Z32" s="265"/>
      <c r="AA32" s="265"/>
      <c r="AB32" s="265"/>
      <c r="AC32" s="265"/>
      <c r="AD32" s="265"/>
      <c r="AE32" s="265"/>
      <c r="AF32" s="265"/>
      <c r="AG32" s="265"/>
      <c r="AH32" s="265"/>
      <c r="AI32" s="265"/>
      <c r="AJ32" s="265"/>
      <c r="AK32" s="265"/>
      <c r="AL32" s="265"/>
      <c r="AM32" s="265"/>
      <c r="AN32" s="265"/>
      <c r="AO32" s="265"/>
      <c r="AP32" s="265"/>
      <c r="AQ32" s="252"/>
      <c r="AR32" s="254"/>
      <c r="AS32" s="242"/>
      <c r="AT32" s="242"/>
      <c r="AU32" s="242"/>
    </row>
    <row r="33" spans="1:47" outlineLevel="2" x14ac:dyDescent="0.35">
      <c r="A33" s="242"/>
      <c r="B33" s="251"/>
      <c r="C33" s="244">
        <f>INT($C$29)+2</f>
        <v>3</v>
      </c>
      <c r="D33" s="252"/>
      <c r="E33" s="322"/>
      <c r="F33" s="322"/>
      <c r="G33" s="252"/>
      <c r="H33" s="266"/>
      <c r="I33" s="266"/>
      <c r="J33" s="266"/>
      <c r="K33" s="266"/>
      <c r="L33" s="266"/>
      <c r="M33" s="266"/>
      <c r="N33" s="266"/>
      <c r="O33" s="266"/>
      <c r="P33" s="266"/>
      <c r="Q33" s="266"/>
      <c r="R33" s="266"/>
      <c r="S33" s="266"/>
      <c r="T33" s="266"/>
      <c r="U33" s="266"/>
      <c r="V33" s="266"/>
      <c r="W33" s="266"/>
      <c r="X33" s="266"/>
      <c r="Y33" s="266"/>
      <c r="Z33" s="266"/>
      <c r="AA33" s="266"/>
      <c r="AB33" s="266"/>
      <c r="AC33" s="266"/>
      <c r="AD33" s="266"/>
      <c r="AE33" s="266"/>
      <c r="AF33" s="266"/>
      <c r="AG33" s="266"/>
      <c r="AH33" s="266"/>
      <c r="AI33" s="266"/>
      <c r="AJ33" s="266"/>
      <c r="AK33" s="266"/>
      <c r="AL33" s="266"/>
      <c r="AM33" s="266"/>
      <c r="AN33" s="266"/>
      <c r="AO33" s="266"/>
      <c r="AP33" s="266"/>
      <c r="AQ33" s="252"/>
      <c r="AR33" s="254"/>
      <c r="AS33" s="242"/>
      <c r="AT33" s="242"/>
      <c r="AU33" s="242"/>
    </row>
    <row r="34" spans="1:47" outlineLevel="2" x14ac:dyDescent="0.35">
      <c r="A34" s="242"/>
      <c r="B34" s="251"/>
      <c r="C34" s="244">
        <f>INT($C$29)+2</f>
        <v>3</v>
      </c>
      <c r="D34" s="252"/>
      <c r="E34" s="322"/>
      <c r="F34" s="322"/>
      <c r="G34" s="252"/>
      <c r="H34" s="266"/>
      <c r="I34" s="266"/>
      <c r="J34" s="266"/>
      <c r="K34" s="266"/>
      <c r="L34" s="266"/>
      <c r="M34" s="266"/>
      <c r="N34" s="266"/>
      <c r="O34" s="266"/>
      <c r="P34" s="266"/>
      <c r="Q34" s="266"/>
      <c r="R34" s="266"/>
      <c r="S34" s="266"/>
      <c r="T34" s="266"/>
      <c r="U34" s="266"/>
      <c r="V34" s="266"/>
      <c r="W34" s="266"/>
      <c r="X34" s="266"/>
      <c r="Y34" s="266"/>
      <c r="Z34" s="266"/>
      <c r="AA34" s="266"/>
      <c r="AB34" s="266"/>
      <c r="AC34" s="266"/>
      <c r="AD34" s="266"/>
      <c r="AE34" s="266"/>
      <c r="AF34" s="266"/>
      <c r="AG34" s="266"/>
      <c r="AH34" s="266"/>
      <c r="AI34" s="266"/>
      <c r="AJ34" s="266"/>
      <c r="AK34" s="266"/>
      <c r="AL34" s="266"/>
      <c r="AM34" s="266"/>
      <c r="AN34" s="266"/>
      <c r="AO34" s="266"/>
      <c r="AP34" s="266"/>
      <c r="AQ34" s="252"/>
      <c r="AR34" s="254"/>
      <c r="AS34" s="242"/>
      <c r="AT34" s="242"/>
      <c r="AU34" s="242"/>
    </row>
    <row r="35" spans="1:47" outlineLevel="2" x14ac:dyDescent="0.35">
      <c r="A35" s="242"/>
      <c r="B35" s="251"/>
      <c r="C35" s="244">
        <f>INT($C$29)+2</f>
        <v>3</v>
      </c>
      <c r="D35" s="252"/>
      <c r="E35" s="322"/>
      <c r="F35" s="322"/>
      <c r="G35" s="252"/>
      <c r="H35" s="266"/>
      <c r="I35" s="266"/>
      <c r="J35" s="266"/>
      <c r="K35" s="266"/>
      <c r="L35" s="266"/>
      <c r="M35" s="266"/>
      <c r="N35" s="266"/>
      <c r="O35" s="266"/>
      <c r="P35" s="266"/>
      <c r="Q35" s="266"/>
      <c r="R35" s="266"/>
      <c r="S35" s="266"/>
      <c r="T35" s="266"/>
      <c r="U35" s="266"/>
      <c r="V35" s="266"/>
      <c r="W35" s="266"/>
      <c r="X35" s="266"/>
      <c r="Y35" s="266"/>
      <c r="Z35" s="266"/>
      <c r="AA35" s="266"/>
      <c r="AB35" s="266"/>
      <c r="AC35" s="266"/>
      <c r="AD35" s="266"/>
      <c r="AE35" s="266"/>
      <c r="AF35" s="266"/>
      <c r="AG35" s="266"/>
      <c r="AH35" s="266"/>
      <c r="AI35" s="266"/>
      <c r="AJ35" s="266"/>
      <c r="AK35" s="266"/>
      <c r="AL35" s="266"/>
      <c r="AM35" s="266"/>
      <c r="AN35" s="266"/>
      <c r="AO35" s="266"/>
      <c r="AP35" s="266"/>
      <c r="AQ35" s="252"/>
      <c r="AR35" s="254"/>
      <c r="AS35" s="242"/>
      <c r="AT35" s="242"/>
      <c r="AU35" s="242"/>
    </row>
    <row r="36" spans="1:47" ht="11.9" customHeight="1" outlineLevel="2" collapsed="1" x14ac:dyDescent="0.35">
      <c r="A36" s="242"/>
      <c r="B36" s="251" t="s">
        <v>365</v>
      </c>
      <c r="C36" s="244">
        <f>INT($C$29)+2.01</f>
        <v>3.01</v>
      </c>
      <c r="D36" s="252"/>
      <c r="E36" s="252"/>
      <c r="F36" s="252"/>
      <c r="G36" s="252"/>
      <c r="H36" s="266"/>
      <c r="I36" s="266"/>
      <c r="J36" s="266"/>
      <c r="K36" s="266"/>
      <c r="L36" s="266"/>
      <c r="M36" s="266"/>
      <c r="N36" s="266"/>
      <c r="O36" s="266"/>
      <c r="P36" s="266"/>
      <c r="Q36" s="266"/>
      <c r="R36" s="266"/>
      <c r="S36" s="266"/>
      <c r="T36" s="266"/>
      <c r="U36" s="266"/>
      <c r="V36" s="266"/>
      <c r="W36" s="266"/>
      <c r="X36" s="266"/>
      <c r="Y36" s="266"/>
      <c r="Z36" s="266"/>
      <c r="AA36" s="266"/>
      <c r="AB36" s="266"/>
      <c r="AC36" s="266"/>
      <c r="AD36" s="266"/>
      <c r="AE36" s="266"/>
      <c r="AF36" s="266"/>
      <c r="AG36" s="266"/>
      <c r="AH36" s="266"/>
      <c r="AI36" s="266"/>
      <c r="AJ36" s="266"/>
      <c r="AK36" s="266"/>
      <c r="AL36" s="266"/>
      <c r="AM36" s="266"/>
      <c r="AN36" s="266"/>
      <c r="AO36" s="266"/>
      <c r="AP36" s="266"/>
      <c r="AQ36" s="252"/>
      <c r="AR36" s="254"/>
      <c r="AS36" s="242"/>
      <c r="AT36" s="242"/>
      <c r="AU36" s="242"/>
    </row>
    <row r="37" spans="1:47" hidden="1" outlineLevel="4" x14ac:dyDescent="0.35">
      <c r="A37" s="242"/>
      <c r="B37" s="251"/>
      <c r="C37" s="244">
        <f>INT(MAX($C$40:$C$172))+1</f>
        <v>5</v>
      </c>
      <c r="D37" s="267"/>
      <c r="E37" s="322"/>
      <c r="F37" s="322"/>
      <c r="G37" s="267"/>
      <c r="AQ37" s="267"/>
      <c r="AR37" s="254"/>
      <c r="AS37" s="242"/>
      <c r="AT37" s="242"/>
      <c r="AU37" s="242"/>
    </row>
    <row r="38" spans="1:47" hidden="1" outlineLevel="4" x14ac:dyDescent="0.35">
      <c r="A38" s="242"/>
      <c r="B38" s="251" t="s">
        <v>366</v>
      </c>
      <c r="C38" s="244">
        <f>INT(MAX($C$40:$C$172))+1</f>
        <v>5</v>
      </c>
      <c r="D38" s="267" t="s">
        <v>367</v>
      </c>
      <c r="E38" s="322"/>
      <c r="F38" s="322"/>
      <c r="G38" s="267"/>
      <c r="AQ38" s="267"/>
      <c r="AR38" s="254"/>
      <c r="AS38" s="242"/>
      <c r="AT38" s="242"/>
      <c r="AU38" s="242"/>
    </row>
    <row r="39" spans="1:47" outlineLevel="1" x14ac:dyDescent="0.35">
      <c r="A39" s="242"/>
      <c r="B39" s="251"/>
      <c r="C39" s="244">
        <f>INT($C$29)+1</f>
        <v>2</v>
      </c>
      <c r="D39" s="267"/>
      <c r="E39" s="322"/>
      <c r="F39" s="322"/>
      <c r="G39" s="267"/>
      <c r="H39" s="284" t="s">
        <v>382</v>
      </c>
      <c r="I39" s="285"/>
      <c r="J39" s="257"/>
      <c r="K39" s="257"/>
      <c r="L39" s="257"/>
      <c r="M39" s="257"/>
      <c r="N39" s="257"/>
      <c r="O39" s="257"/>
      <c r="P39" s="257"/>
      <c r="Q39" s="257"/>
      <c r="R39" s="257"/>
      <c r="S39" s="257"/>
      <c r="T39" s="257"/>
      <c r="U39" s="257"/>
      <c r="V39" s="257"/>
      <c r="W39" s="257"/>
      <c r="X39" s="257"/>
      <c r="Y39" s="286"/>
      <c r="Z39" s="286"/>
      <c r="AA39" s="286"/>
      <c r="AB39" s="286"/>
      <c r="AC39" s="286"/>
      <c r="AD39" s="286"/>
      <c r="AE39" s="286"/>
      <c r="AF39" s="286"/>
      <c r="AG39" s="286"/>
      <c r="AH39" s="286"/>
      <c r="AI39" s="286"/>
      <c r="AJ39" s="286"/>
      <c r="AK39" s="286"/>
      <c r="AL39" s="286"/>
      <c r="AM39" s="286"/>
      <c r="AN39" s="286"/>
      <c r="AO39" s="286"/>
      <c r="AP39" s="286"/>
      <c r="AQ39" s="267"/>
      <c r="AR39" s="254"/>
      <c r="AS39" s="242"/>
      <c r="AT39" s="242"/>
      <c r="AU39" s="242"/>
    </row>
    <row r="40" spans="1:47" ht="5.15" hidden="1" customHeight="1" outlineLevel="3" x14ac:dyDescent="0.35">
      <c r="A40" s="242"/>
      <c r="B40" s="251"/>
      <c r="C40" s="244">
        <f>INT($C$29)+3.005</f>
        <v>4.0049999999999999</v>
      </c>
      <c r="D40" s="267" t="s">
        <v>368</v>
      </c>
      <c r="E40" s="267"/>
      <c r="F40" s="267"/>
      <c r="G40" s="267"/>
      <c r="H40" s="287"/>
      <c r="I40" s="287"/>
      <c r="J40" s="287"/>
      <c r="K40" s="287"/>
      <c r="L40" s="287"/>
      <c r="M40" s="287"/>
      <c r="N40" s="287"/>
      <c r="O40" s="287"/>
      <c r="P40" s="287"/>
      <c r="Q40" s="287"/>
      <c r="R40" s="287"/>
      <c r="S40" s="287"/>
      <c r="T40" s="287"/>
      <c r="U40" s="287"/>
      <c r="V40" s="287"/>
      <c r="W40" s="287"/>
      <c r="X40" s="287"/>
      <c r="Y40" s="287"/>
      <c r="Z40" s="287"/>
      <c r="AA40" s="287"/>
      <c r="AB40" s="269"/>
      <c r="AC40" s="269"/>
      <c r="AD40" s="269"/>
      <c r="AE40" s="269"/>
      <c r="AF40" s="269"/>
      <c r="AG40" s="269"/>
      <c r="AH40" s="269"/>
      <c r="AI40" s="269"/>
      <c r="AJ40" s="269"/>
      <c r="AK40" s="269"/>
      <c r="AL40" s="269"/>
      <c r="AM40" s="269"/>
      <c r="AN40" s="269"/>
      <c r="AO40" s="269"/>
      <c r="AP40" s="269"/>
      <c r="AQ40" s="267"/>
      <c r="AR40" s="254"/>
      <c r="AS40" s="242"/>
      <c r="AT40" s="242"/>
      <c r="AU40" s="242"/>
    </row>
    <row r="41" spans="1:47" outlineLevel="2" x14ac:dyDescent="0.35">
      <c r="A41" s="242"/>
      <c r="B41" s="251"/>
      <c r="C41" s="244">
        <f>INT($C$29)+2</f>
        <v>3</v>
      </c>
      <c r="D41" s="267"/>
      <c r="E41" s="322"/>
      <c r="F41" s="322"/>
      <c r="G41" s="267"/>
      <c r="H41" s="272" t="s">
        <v>383</v>
      </c>
      <c r="I41" s="288"/>
      <c r="J41" s="289">
        <v>0</v>
      </c>
      <c r="K41" s="272"/>
      <c r="L41" s="272" t="s">
        <v>848</v>
      </c>
      <c r="M41" s="272"/>
      <c r="N41" s="272"/>
      <c r="O41" s="272"/>
      <c r="P41" s="272"/>
      <c r="Q41" s="272"/>
      <c r="R41" s="272"/>
      <c r="S41" s="272"/>
      <c r="T41" s="272"/>
      <c r="U41" s="272"/>
      <c r="V41" s="272"/>
      <c r="W41" s="272"/>
      <c r="X41" s="272"/>
      <c r="Y41" s="272"/>
      <c r="Z41" s="272"/>
      <c r="AA41" s="272"/>
      <c r="AB41" s="272"/>
      <c r="AC41" s="272"/>
      <c r="AD41" s="272"/>
      <c r="AE41" s="272"/>
      <c r="AF41" s="272"/>
      <c r="AG41" s="272"/>
      <c r="AH41" s="272"/>
      <c r="AI41" s="272"/>
      <c r="AJ41" s="272"/>
      <c r="AK41" s="272"/>
      <c r="AL41" s="272"/>
      <c r="AM41" s="272"/>
      <c r="AN41" s="272"/>
      <c r="AO41" s="272"/>
      <c r="AP41" s="272"/>
      <c r="AQ41" s="267"/>
      <c r="AR41" s="254"/>
      <c r="AS41" s="242"/>
      <c r="AT41" s="242"/>
      <c r="AU41" s="242"/>
    </row>
    <row r="42" spans="1:47" outlineLevel="2" x14ac:dyDescent="0.35">
      <c r="A42" s="242"/>
      <c r="B42" s="251"/>
      <c r="C42" s="244">
        <f>INT($C$29)+2</f>
        <v>3</v>
      </c>
      <c r="D42" s="267"/>
      <c r="E42" s="322"/>
      <c r="F42" s="322"/>
      <c r="G42" s="267"/>
      <c r="H42" s="272" t="s">
        <v>384</v>
      </c>
      <c r="I42" s="288"/>
      <c r="J42" s="289">
        <v>0</v>
      </c>
      <c r="K42" s="272"/>
      <c r="L42" s="272" t="s">
        <v>385</v>
      </c>
      <c r="M42" s="272"/>
      <c r="N42" s="272"/>
      <c r="O42" s="272"/>
      <c r="P42" s="272"/>
      <c r="Q42" s="272"/>
      <c r="R42" s="272"/>
      <c r="S42" s="272"/>
      <c r="T42" s="272"/>
      <c r="U42" s="272"/>
      <c r="V42" s="272"/>
      <c r="W42" s="272"/>
      <c r="X42" s="272"/>
      <c r="Y42" s="272"/>
      <c r="Z42" s="272"/>
      <c r="AA42" s="272"/>
      <c r="AB42" s="272"/>
      <c r="AC42" s="272"/>
      <c r="AD42" s="272"/>
      <c r="AE42" s="272"/>
      <c r="AF42" s="272"/>
      <c r="AG42" s="272"/>
      <c r="AH42" s="272"/>
      <c r="AI42" s="272"/>
      <c r="AJ42" s="272"/>
      <c r="AK42" s="272"/>
      <c r="AL42" s="272"/>
      <c r="AM42" s="272"/>
      <c r="AN42" s="272"/>
      <c r="AO42" s="272"/>
      <c r="AP42" s="272"/>
      <c r="AQ42" s="267"/>
      <c r="AR42" s="254"/>
      <c r="AS42" s="242"/>
      <c r="AT42" s="242"/>
      <c r="AU42" s="242"/>
    </row>
    <row r="43" spans="1:47" outlineLevel="2" x14ac:dyDescent="0.35">
      <c r="A43" s="242"/>
      <c r="B43" s="251"/>
      <c r="C43" s="244">
        <f>INT($C$29)+2</f>
        <v>3</v>
      </c>
      <c r="D43" s="267"/>
      <c r="E43" s="322"/>
      <c r="F43" s="322"/>
      <c r="G43" s="267"/>
      <c r="H43" s="272" t="s">
        <v>386</v>
      </c>
      <c r="I43" s="288" t="s">
        <v>387</v>
      </c>
      <c r="J43" s="289">
        <v>-31.5</v>
      </c>
      <c r="K43" s="272"/>
      <c r="L43" s="272"/>
      <c r="M43" s="272"/>
      <c r="N43" s="272"/>
      <c r="O43" s="272"/>
      <c r="P43" s="272"/>
      <c r="Q43" s="272"/>
      <c r="R43" s="272"/>
      <c r="S43" s="272"/>
      <c r="T43" s="272"/>
      <c r="U43" s="272"/>
      <c r="V43" s="272"/>
      <c r="W43" s="272"/>
      <c r="X43" s="272"/>
      <c r="Y43" s="272"/>
      <c r="Z43" s="272"/>
      <c r="AA43" s="272"/>
      <c r="AB43" s="272"/>
      <c r="AC43" s="272"/>
      <c r="AD43" s="272"/>
      <c r="AE43" s="272"/>
      <c r="AF43" s="272"/>
      <c r="AG43" s="272"/>
      <c r="AH43" s="272"/>
      <c r="AI43" s="272"/>
      <c r="AJ43" s="272"/>
      <c r="AK43" s="272"/>
      <c r="AL43" s="272"/>
      <c r="AM43" s="272"/>
      <c r="AN43" s="272"/>
      <c r="AO43" s="272"/>
      <c r="AP43" s="272"/>
      <c r="AQ43" s="267"/>
      <c r="AR43" s="254"/>
      <c r="AS43" s="242"/>
      <c r="AT43" s="242"/>
      <c r="AU43" s="242"/>
    </row>
    <row r="44" spans="1:47" outlineLevel="2" x14ac:dyDescent="0.35">
      <c r="A44" s="242"/>
      <c r="B44" s="251"/>
      <c r="C44" s="244">
        <f>INT($C$29)+2</f>
        <v>3</v>
      </c>
      <c r="D44" s="267"/>
      <c r="E44" s="322"/>
      <c r="F44" s="322"/>
      <c r="G44" s="267"/>
      <c r="H44" s="272" t="s">
        <v>388</v>
      </c>
      <c r="I44" s="288" t="s">
        <v>387</v>
      </c>
      <c r="J44" s="289">
        <v>10</v>
      </c>
      <c r="K44" s="272"/>
      <c r="L44" s="272" t="s">
        <v>389</v>
      </c>
      <c r="M44" s="272"/>
      <c r="N44" s="272"/>
      <c r="O44" s="272"/>
      <c r="P44" s="272"/>
      <c r="Q44" s="272"/>
      <c r="R44" s="272"/>
      <c r="S44" s="272"/>
      <c r="T44" s="272"/>
      <c r="U44" s="272"/>
      <c r="V44" s="272"/>
      <c r="W44" s="272"/>
      <c r="X44" s="272"/>
      <c r="Y44" s="272"/>
      <c r="Z44" s="272"/>
      <c r="AA44" s="272"/>
      <c r="AB44" s="272"/>
      <c r="AC44" s="272"/>
      <c r="AD44" s="272"/>
      <c r="AE44" s="272"/>
      <c r="AF44" s="272"/>
      <c r="AG44" s="272"/>
      <c r="AH44" s="272"/>
      <c r="AI44" s="272"/>
      <c r="AJ44" s="272"/>
      <c r="AK44" s="272"/>
      <c r="AL44" s="272"/>
      <c r="AM44" s="272"/>
      <c r="AN44" s="272"/>
      <c r="AO44" s="272"/>
      <c r="AP44" s="272"/>
      <c r="AQ44" s="267"/>
      <c r="AR44" s="254"/>
      <c r="AS44" s="242"/>
      <c r="AT44" s="242"/>
      <c r="AU44" s="242"/>
    </row>
    <row r="45" spans="1:47" outlineLevel="2" x14ac:dyDescent="0.35">
      <c r="A45" s="242"/>
      <c r="B45" s="251"/>
      <c r="C45" s="244">
        <f>INT($C$29)+3</f>
        <v>4</v>
      </c>
      <c r="D45" s="267"/>
      <c r="E45" s="322"/>
      <c r="F45" s="322"/>
      <c r="G45" s="267"/>
      <c r="H45" s="272" t="s">
        <v>390</v>
      </c>
      <c r="I45" s="288"/>
      <c r="J45" s="289">
        <v>0</v>
      </c>
      <c r="K45" s="272"/>
      <c r="L45" s="272" t="s">
        <v>391</v>
      </c>
      <c r="M45" s="272"/>
      <c r="N45" s="272"/>
      <c r="O45" s="272"/>
      <c r="P45" s="272"/>
      <c r="Q45" s="272"/>
      <c r="R45" s="272"/>
      <c r="S45" s="272"/>
      <c r="T45" s="272"/>
      <c r="U45" s="272"/>
      <c r="V45" s="272"/>
      <c r="W45" s="272"/>
      <c r="X45" s="272"/>
      <c r="Y45" s="272"/>
      <c r="Z45" s="272"/>
      <c r="AA45" s="272"/>
      <c r="AB45" s="272"/>
      <c r="AC45" s="272"/>
      <c r="AD45" s="272"/>
      <c r="AE45" s="272"/>
      <c r="AF45" s="272"/>
      <c r="AG45" s="272"/>
      <c r="AH45" s="272"/>
      <c r="AI45" s="272"/>
      <c r="AJ45" s="272"/>
      <c r="AK45" s="272"/>
      <c r="AL45" s="272"/>
      <c r="AM45" s="272"/>
      <c r="AN45" s="272"/>
      <c r="AO45" s="272"/>
      <c r="AP45" s="272"/>
      <c r="AQ45" s="267"/>
      <c r="AR45" s="254"/>
      <c r="AS45" s="242"/>
      <c r="AT45" s="242"/>
      <c r="AU45" s="242"/>
    </row>
    <row r="46" spans="1:47" outlineLevel="3" x14ac:dyDescent="0.35">
      <c r="A46" s="242"/>
      <c r="B46" s="251"/>
      <c r="C46" s="244">
        <f>INT($C$29)+3</f>
        <v>4</v>
      </c>
      <c r="D46" s="267"/>
      <c r="E46" s="322"/>
      <c r="F46" s="322"/>
      <c r="G46" s="267"/>
      <c r="H46" s="290" t="s">
        <v>392</v>
      </c>
      <c r="I46" s="291" t="s">
        <v>393</v>
      </c>
      <c r="J46" s="292">
        <v>0.2</v>
      </c>
      <c r="K46" s="272"/>
      <c r="L46" s="272"/>
      <c r="M46" s="272"/>
      <c r="N46" s="272"/>
      <c r="O46" s="272"/>
      <c r="P46" s="272"/>
      <c r="Q46" s="272"/>
      <c r="R46" s="272"/>
      <c r="S46" s="272"/>
      <c r="T46" s="272"/>
      <c r="U46" s="272"/>
      <c r="V46" s="272"/>
      <c r="W46" s="272"/>
      <c r="X46" s="272"/>
      <c r="Y46" s="272"/>
      <c r="Z46" s="272"/>
      <c r="AA46" s="272"/>
      <c r="AB46" s="272"/>
      <c r="AC46" s="272"/>
      <c r="AD46" s="272"/>
      <c r="AE46" s="272"/>
      <c r="AF46" s="272"/>
      <c r="AG46" s="272"/>
      <c r="AH46" s="272"/>
      <c r="AI46" s="272"/>
      <c r="AJ46" s="272"/>
      <c r="AK46" s="272"/>
      <c r="AL46" s="272"/>
      <c r="AM46" s="272"/>
      <c r="AN46" s="272"/>
      <c r="AO46" s="272"/>
      <c r="AP46" s="272"/>
      <c r="AQ46" s="267"/>
      <c r="AR46" s="254"/>
      <c r="AS46" s="242"/>
      <c r="AT46" s="242"/>
      <c r="AU46" s="242"/>
    </row>
    <row r="47" spans="1:47" ht="15" outlineLevel="3" thickBot="1" x14ac:dyDescent="0.4">
      <c r="A47" s="242"/>
      <c r="B47" s="251"/>
      <c r="C47" s="244">
        <f>INT($C$29)+3</f>
        <v>4</v>
      </c>
      <c r="D47" s="267"/>
      <c r="E47" s="322"/>
      <c r="F47" s="322"/>
      <c r="G47" s="267"/>
      <c r="H47" s="272" t="s">
        <v>394</v>
      </c>
      <c r="I47" s="288"/>
      <c r="J47" s="289">
        <v>2</v>
      </c>
      <c r="K47" s="880" t="str">
        <f>Annual!$H$18</f>
        <v>Height ratio scalar</v>
      </c>
      <c r="L47" s="272" t="s">
        <v>395</v>
      </c>
      <c r="M47" s="272"/>
      <c r="N47" s="272"/>
      <c r="O47" s="272"/>
      <c r="P47" s="272"/>
      <c r="Q47" s="272"/>
      <c r="R47" s="272"/>
      <c r="S47" s="272"/>
      <c r="T47" s="272"/>
      <c r="U47" s="272"/>
      <c r="V47" s="272"/>
      <c r="W47" s="272"/>
      <c r="X47" s="272"/>
      <c r="Y47" s="272"/>
      <c r="Z47" s="272"/>
      <c r="AA47" s="272"/>
      <c r="AB47" s="272"/>
      <c r="AC47" s="272"/>
      <c r="AD47" s="272"/>
      <c r="AE47" s="272"/>
      <c r="AF47" s="272"/>
      <c r="AG47" s="272"/>
      <c r="AH47" s="272"/>
      <c r="AI47" s="272"/>
      <c r="AJ47" s="272"/>
      <c r="AK47" s="272"/>
      <c r="AL47" s="272"/>
      <c r="AM47" s="272"/>
      <c r="AN47" s="272"/>
      <c r="AO47" s="272"/>
      <c r="AP47" s="272"/>
      <c r="AQ47" s="267"/>
      <c r="AR47" s="254"/>
      <c r="AS47" s="242"/>
      <c r="AT47" s="242"/>
      <c r="AU47" s="242"/>
    </row>
    <row r="48" spans="1:47" ht="15" outlineLevel="3" thickTop="1" x14ac:dyDescent="0.35">
      <c r="A48" s="242"/>
      <c r="B48" s="251"/>
      <c r="C48" s="244">
        <f>INT($C$29)+3</f>
        <v>4</v>
      </c>
      <c r="D48" s="267"/>
      <c r="E48" s="322"/>
      <c r="F48" s="322"/>
      <c r="G48" s="267"/>
      <c r="H48" s="272" t="s">
        <v>396</v>
      </c>
      <c r="I48" s="288" t="s">
        <v>397</v>
      </c>
      <c r="J48" s="289">
        <v>13.3</v>
      </c>
      <c r="K48" s="272"/>
      <c r="L48" s="272"/>
      <c r="M48" s="272"/>
      <c r="N48" s="272"/>
      <c r="O48" s="272"/>
      <c r="P48" s="272"/>
      <c r="Q48" s="272"/>
      <c r="R48" s="272"/>
      <c r="S48" s="272"/>
      <c r="T48" s="272"/>
      <c r="U48" s="272"/>
      <c r="V48" s="272"/>
      <c r="W48" s="272"/>
      <c r="X48" s="272"/>
      <c r="Y48" s="272"/>
      <c r="Z48" s="272"/>
      <c r="AA48" s="272"/>
      <c r="AB48" s="272"/>
      <c r="AC48" s="272"/>
      <c r="AD48" s="272"/>
      <c r="AE48" s="272"/>
      <c r="AF48" s="272"/>
      <c r="AG48" s="272"/>
      <c r="AH48" s="272"/>
      <c r="AI48" s="272"/>
      <c r="AJ48" s="272"/>
      <c r="AK48" s="272"/>
      <c r="AL48" s="272"/>
      <c r="AM48" s="272"/>
      <c r="AN48" s="272"/>
      <c r="AO48" s="272"/>
      <c r="AP48" s="272"/>
      <c r="AQ48" s="267"/>
      <c r="AR48" s="254"/>
      <c r="AS48" s="242"/>
      <c r="AT48" s="242"/>
      <c r="AU48" s="242"/>
    </row>
    <row r="49" spans="1:47" outlineLevel="3" x14ac:dyDescent="0.35">
      <c r="A49" s="242"/>
      <c r="B49" s="251"/>
      <c r="C49" s="244">
        <v>4</v>
      </c>
      <c r="D49" s="267"/>
      <c r="E49" s="322"/>
      <c r="F49" s="322"/>
      <c r="G49" s="267"/>
      <c r="H49" s="272" t="s">
        <v>398</v>
      </c>
      <c r="I49" s="272"/>
      <c r="J49" s="275">
        <v>35</v>
      </c>
      <c r="K49" s="272"/>
      <c r="L49" s="272" t="s">
        <v>910</v>
      </c>
      <c r="M49" s="272"/>
      <c r="N49" s="272"/>
      <c r="O49" s="272"/>
      <c r="P49" s="272"/>
      <c r="Q49" s="272"/>
      <c r="R49" s="272"/>
      <c r="S49" s="272"/>
      <c r="T49" s="272"/>
      <c r="U49" s="272"/>
      <c r="V49" s="272"/>
      <c r="W49" s="272"/>
      <c r="X49" s="272"/>
      <c r="Y49" s="272"/>
      <c r="Z49" s="272"/>
      <c r="AA49" s="272"/>
      <c r="AB49" s="272"/>
      <c r="AC49" s="272"/>
      <c r="AD49" s="272"/>
      <c r="AE49" s="272"/>
      <c r="AF49" s="272"/>
      <c r="AG49" s="272"/>
      <c r="AH49" s="272"/>
      <c r="AI49" s="272"/>
      <c r="AJ49" s="272"/>
      <c r="AK49" s="272"/>
      <c r="AL49" s="272"/>
      <c r="AM49" s="272"/>
      <c r="AN49" s="272"/>
      <c r="AO49" s="272"/>
      <c r="AP49" s="272"/>
      <c r="AQ49" s="267"/>
      <c r="AR49" s="254"/>
      <c r="AS49" s="242"/>
      <c r="AT49" s="242"/>
      <c r="AU49" s="242"/>
    </row>
    <row r="50" spans="1:47" outlineLevel="3" x14ac:dyDescent="0.35">
      <c r="A50" s="242"/>
      <c r="B50" s="251"/>
      <c r="C50" s="244">
        <v>4</v>
      </c>
      <c r="D50" s="267"/>
      <c r="E50" s="322"/>
      <c r="F50" s="322"/>
      <c r="G50" s="267"/>
      <c r="H50" s="272" t="s">
        <v>399</v>
      </c>
      <c r="I50" s="288" t="s">
        <v>393</v>
      </c>
      <c r="J50" s="293">
        <v>0.47499999999999998</v>
      </c>
      <c r="K50" s="272"/>
      <c r="L50" s="272"/>
      <c r="M50" s="272"/>
      <c r="N50" s="272"/>
      <c r="O50" s="272"/>
      <c r="P50" s="272"/>
      <c r="Q50" s="272"/>
      <c r="R50" s="272"/>
      <c r="S50" s="272"/>
      <c r="T50" s="272"/>
      <c r="U50" s="272"/>
      <c r="V50" s="272"/>
      <c r="W50" s="272"/>
      <c r="X50" s="272"/>
      <c r="Y50" s="272"/>
      <c r="Z50" s="272"/>
      <c r="AA50" s="272"/>
      <c r="AB50" s="272"/>
      <c r="AC50" s="272"/>
      <c r="AD50" s="272"/>
      <c r="AE50" s="272"/>
      <c r="AF50" s="272"/>
      <c r="AG50" s="272"/>
      <c r="AH50" s="272"/>
      <c r="AI50" s="272"/>
      <c r="AJ50" s="272"/>
      <c r="AK50" s="272"/>
      <c r="AL50" s="272"/>
      <c r="AM50" s="272"/>
      <c r="AN50" s="272"/>
      <c r="AO50" s="272"/>
      <c r="AP50" s="272"/>
      <c r="AQ50" s="267"/>
      <c r="AR50" s="254"/>
      <c r="AS50" s="242"/>
      <c r="AT50" s="242"/>
      <c r="AU50" s="242"/>
    </row>
    <row r="51" spans="1:47" outlineLevel="3" x14ac:dyDescent="0.35">
      <c r="A51" s="242"/>
      <c r="B51" s="251"/>
      <c r="C51" s="244">
        <f>INT($C$29)+3</f>
        <v>4</v>
      </c>
      <c r="D51" s="267"/>
      <c r="E51" s="322"/>
      <c r="F51" s="322"/>
      <c r="G51" s="267"/>
      <c r="H51" s="272"/>
      <c r="I51" s="288"/>
      <c r="J51" s="272"/>
      <c r="K51" s="272"/>
      <c r="L51" s="272"/>
      <c r="M51" s="272"/>
      <c r="N51" s="272"/>
      <c r="O51" s="272"/>
      <c r="P51" s="272"/>
      <c r="Q51" s="272"/>
      <c r="R51" s="272"/>
      <c r="S51" s="272"/>
      <c r="T51" s="272"/>
      <c r="U51" s="272"/>
      <c r="V51" s="272"/>
      <c r="W51" s="272"/>
      <c r="X51" s="272"/>
      <c r="Y51" s="272"/>
      <c r="Z51" s="272"/>
      <c r="AA51" s="272"/>
      <c r="AB51" s="272"/>
      <c r="AC51" s="272"/>
      <c r="AD51" s="272"/>
      <c r="AE51" s="272"/>
      <c r="AF51" s="272"/>
      <c r="AG51" s="272"/>
      <c r="AH51" s="272"/>
      <c r="AI51" s="272"/>
      <c r="AJ51" s="272"/>
      <c r="AK51" s="272"/>
      <c r="AL51" s="272"/>
      <c r="AM51" s="272"/>
      <c r="AN51" s="272"/>
      <c r="AO51" s="272"/>
      <c r="AP51" s="272"/>
      <c r="AQ51" s="267"/>
      <c r="AR51" s="254"/>
      <c r="AS51" s="242"/>
      <c r="AT51" s="242"/>
      <c r="AU51" s="242"/>
    </row>
    <row r="52" spans="1:47" outlineLevel="3" x14ac:dyDescent="0.35">
      <c r="A52" s="242"/>
      <c r="B52" s="251"/>
      <c r="C52" s="244"/>
      <c r="D52" s="267"/>
      <c r="E52" s="322"/>
      <c r="F52" s="322"/>
      <c r="G52" s="267"/>
      <c r="H52" s="272"/>
      <c r="I52" s="288"/>
      <c r="J52" s="288"/>
      <c r="K52" s="272"/>
      <c r="L52" s="272"/>
      <c r="M52" s="272"/>
      <c r="N52" s="272"/>
      <c r="O52" s="272"/>
      <c r="P52" s="272"/>
      <c r="Q52" s="272"/>
      <c r="R52" s="272"/>
      <c r="S52" s="272"/>
      <c r="T52" s="272"/>
      <c r="U52" s="272"/>
      <c r="V52" s="272"/>
      <c r="W52" s="272"/>
      <c r="X52" s="272"/>
      <c r="Y52" s="272"/>
      <c r="Z52" s="272"/>
      <c r="AA52" s="272"/>
      <c r="AB52" s="272"/>
      <c r="AC52" s="272"/>
      <c r="AD52" s="272"/>
      <c r="AE52" s="272"/>
      <c r="AF52" s="272"/>
      <c r="AG52" s="272"/>
      <c r="AH52" s="272"/>
      <c r="AI52" s="272"/>
      <c r="AJ52" s="272"/>
      <c r="AK52" s="272"/>
      <c r="AL52" s="272"/>
      <c r="AM52" s="272"/>
      <c r="AN52" s="272"/>
      <c r="AO52" s="272"/>
      <c r="AP52" s="272"/>
      <c r="AQ52" s="267"/>
      <c r="AR52" s="254"/>
      <c r="AS52" s="242"/>
      <c r="AT52" s="242"/>
      <c r="AU52" s="242"/>
    </row>
    <row r="53" spans="1:47" outlineLevel="3" x14ac:dyDescent="0.35">
      <c r="A53" s="242"/>
      <c r="B53" s="251"/>
      <c r="C53" s="244"/>
      <c r="D53" s="267"/>
      <c r="E53" s="322"/>
      <c r="F53" s="322"/>
      <c r="G53" s="267"/>
      <c r="H53" s="272" t="s">
        <v>1177</v>
      </c>
      <c r="I53" s="288"/>
      <c r="J53" s="272" t="s">
        <v>1178</v>
      </c>
      <c r="K53" s="272" t="s">
        <v>1179</v>
      </c>
      <c r="L53" s="272"/>
      <c r="M53" s="272"/>
      <c r="N53" s="272"/>
      <c r="O53" s="272"/>
      <c r="P53" s="272"/>
      <c r="Q53" s="272"/>
      <c r="R53" s="272"/>
      <c r="S53" s="272"/>
      <c r="T53" s="272"/>
      <c r="U53" s="272"/>
      <c r="V53" s="272"/>
      <c r="W53" s="272"/>
      <c r="X53" s="272"/>
      <c r="Y53" s="272"/>
      <c r="Z53" s="272"/>
      <c r="AA53" s="272"/>
      <c r="AB53" s="272"/>
      <c r="AC53" s="272"/>
      <c r="AD53" s="272"/>
      <c r="AE53" s="272"/>
      <c r="AF53" s="272"/>
      <c r="AG53" s="272"/>
      <c r="AH53" s="272"/>
      <c r="AI53" s="272"/>
      <c r="AJ53" s="272"/>
      <c r="AK53" s="272"/>
      <c r="AL53" s="272"/>
      <c r="AM53" s="272"/>
      <c r="AN53" s="272"/>
      <c r="AO53" s="272"/>
      <c r="AP53" s="272"/>
      <c r="AQ53" s="267"/>
      <c r="AR53" s="254"/>
      <c r="AS53" s="242"/>
      <c r="AT53" s="242"/>
      <c r="AU53" s="242"/>
    </row>
    <row r="54" spans="1:47" outlineLevel="3" x14ac:dyDescent="0.35">
      <c r="A54" s="242"/>
      <c r="B54" s="251"/>
      <c r="C54" s="244"/>
      <c r="D54" s="267"/>
      <c r="E54" s="322"/>
      <c r="F54" s="322"/>
      <c r="G54" s="267"/>
      <c r="H54" s="272"/>
      <c r="I54" s="288"/>
      <c r="J54" s="869">
        <v>1</v>
      </c>
      <c r="K54" s="869">
        <v>1</v>
      </c>
      <c r="L54" s="272"/>
      <c r="M54" s="272"/>
      <c r="N54" s="272"/>
      <c r="O54" s="272"/>
      <c r="P54" s="272"/>
      <c r="Q54" s="272"/>
      <c r="R54" s="272"/>
      <c r="S54" s="272"/>
      <c r="T54" s="272"/>
      <c r="U54" s="272"/>
      <c r="V54" s="272"/>
      <c r="W54" s="272"/>
      <c r="X54" s="272"/>
      <c r="Y54" s="272"/>
      <c r="Z54" s="272"/>
      <c r="AA54" s="272"/>
      <c r="AB54" s="272"/>
      <c r="AC54" s="272"/>
      <c r="AD54" s="272"/>
      <c r="AE54" s="272"/>
      <c r="AF54" s="272"/>
      <c r="AG54" s="272"/>
      <c r="AH54" s="272"/>
      <c r="AI54" s="272"/>
      <c r="AJ54" s="272"/>
      <c r="AK54" s="272"/>
      <c r="AL54" s="272"/>
      <c r="AM54" s="272"/>
      <c r="AN54" s="272"/>
      <c r="AO54" s="272"/>
      <c r="AP54" s="272"/>
      <c r="AQ54" s="267"/>
      <c r="AR54" s="254"/>
      <c r="AS54" s="242"/>
      <c r="AT54" s="242"/>
      <c r="AU54" s="242"/>
    </row>
    <row r="55" spans="1:47" outlineLevel="3" x14ac:dyDescent="0.35">
      <c r="A55" s="242"/>
      <c r="B55" s="251"/>
      <c r="C55" s="244"/>
      <c r="D55" s="267"/>
      <c r="E55" s="322"/>
      <c r="F55" s="322"/>
      <c r="G55" s="267"/>
      <c r="H55" s="272"/>
      <c r="I55" s="288"/>
      <c r="J55" s="272"/>
      <c r="K55" s="272"/>
      <c r="L55" s="272"/>
      <c r="M55" s="272"/>
      <c r="N55" s="272"/>
      <c r="O55" s="272"/>
      <c r="P55" s="272"/>
      <c r="Q55" s="272"/>
      <c r="R55" s="272"/>
      <c r="S55" s="272"/>
      <c r="T55" s="272"/>
      <c r="U55" s="272"/>
      <c r="V55" s="272"/>
      <c r="W55" s="272"/>
      <c r="X55" s="272"/>
      <c r="Y55" s="272"/>
      <c r="Z55" s="272"/>
      <c r="AA55" s="272"/>
      <c r="AB55" s="272"/>
      <c r="AC55" s="272"/>
      <c r="AD55" s="272"/>
      <c r="AE55" s="272"/>
      <c r="AF55" s="272"/>
      <c r="AG55" s="272"/>
      <c r="AH55" s="272"/>
      <c r="AI55" s="272"/>
      <c r="AJ55" s="272"/>
      <c r="AK55" s="272"/>
      <c r="AL55" s="272"/>
      <c r="AM55" s="272"/>
      <c r="AN55" s="272"/>
      <c r="AO55" s="272"/>
      <c r="AP55" s="272"/>
      <c r="AQ55" s="267"/>
      <c r="AR55" s="254"/>
      <c r="AS55" s="242"/>
      <c r="AT55" s="242"/>
      <c r="AU55" s="242"/>
    </row>
    <row r="56" spans="1:47" outlineLevel="3" x14ac:dyDescent="0.35">
      <c r="A56" s="242"/>
      <c r="B56" s="251"/>
      <c r="C56" s="244">
        <f>INT($C$29)+3</f>
        <v>4</v>
      </c>
      <c r="D56" s="267"/>
      <c r="E56" s="322"/>
      <c r="F56" s="322"/>
      <c r="G56" s="267"/>
      <c r="H56" s="272" t="s">
        <v>400</v>
      </c>
      <c r="I56" s="288"/>
      <c r="J56" s="272"/>
      <c r="K56" s="272"/>
      <c r="L56" s="272"/>
      <c r="M56" s="272"/>
      <c r="N56" s="272"/>
      <c r="O56" s="272"/>
      <c r="P56" s="272"/>
      <c r="Q56" s="272"/>
      <c r="R56" s="272"/>
      <c r="S56" s="272"/>
      <c r="T56" s="272"/>
      <c r="U56" s="272"/>
      <c r="V56" s="272"/>
      <c r="W56" s="272"/>
      <c r="X56" s="272"/>
      <c r="Y56" s="272"/>
      <c r="Z56" s="272"/>
      <c r="AA56" s="272"/>
      <c r="AB56" s="272"/>
      <c r="AC56" s="272"/>
      <c r="AD56" s="272"/>
      <c r="AE56" s="272"/>
      <c r="AF56" s="272"/>
      <c r="AG56" s="272"/>
      <c r="AH56" s="272"/>
      <c r="AI56" s="272"/>
      <c r="AJ56" s="272"/>
      <c r="AK56" s="272"/>
      <c r="AL56" s="272"/>
      <c r="AM56" s="272"/>
      <c r="AN56" s="272"/>
      <c r="AO56" s="272"/>
      <c r="AP56" s="272"/>
      <c r="AQ56" s="267"/>
      <c r="AR56" s="254"/>
      <c r="AS56" s="242"/>
      <c r="AT56" s="242"/>
      <c r="AU56" s="242"/>
    </row>
    <row r="57" spans="1:47" outlineLevel="3" x14ac:dyDescent="0.35">
      <c r="A57" s="242"/>
      <c r="B57" s="251"/>
      <c r="C57" s="244">
        <f>INT($C$29)+3</f>
        <v>4</v>
      </c>
      <c r="D57" s="267"/>
      <c r="E57" s="322"/>
      <c r="F57" s="322"/>
      <c r="G57" s="267"/>
      <c r="H57" s="272"/>
      <c r="I57" s="294" t="s">
        <v>401</v>
      </c>
      <c r="J57" s="294"/>
      <c r="K57" s="294"/>
      <c r="L57" s="294"/>
      <c r="M57" s="294"/>
      <c r="N57" s="294"/>
      <c r="O57" s="294"/>
      <c r="P57" s="294"/>
      <c r="Q57" s="272"/>
      <c r="R57" s="272"/>
      <c r="S57" s="272"/>
      <c r="T57" s="272"/>
      <c r="U57" s="272"/>
      <c r="V57" s="272"/>
      <c r="W57" s="272"/>
      <c r="X57" s="272"/>
      <c r="Y57" s="272"/>
      <c r="Z57" s="272"/>
      <c r="AA57" s="272"/>
      <c r="AB57" s="272"/>
      <c r="AC57" s="272"/>
      <c r="AD57" s="272"/>
      <c r="AE57" s="272"/>
      <c r="AF57" s="272"/>
      <c r="AG57" s="272"/>
      <c r="AH57" s="272"/>
      <c r="AI57" s="272"/>
      <c r="AJ57" s="272"/>
      <c r="AK57" s="272"/>
      <c r="AL57" s="272"/>
      <c r="AM57" s="272"/>
      <c r="AN57" s="272"/>
      <c r="AO57" s="272"/>
      <c r="AP57" s="272"/>
      <c r="AQ57" s="267"/>
      <c r="AR57" s="254"/>
      <c r="AS57" s="242"/>
      <c r="AT57" s="242"/>
      <c r="AU57" s="242"/>
    </row>
    <row r="58" spans="1:47" outlineLevel="3" x14ac:dyDescent="0.35">
      <c r="A58" s="242"/>
      <c r="B58" s="251"/>
      <c r="C58" s="244">
        <f>INT($C$29)+3</f>
        <v>4</v>
      </c>
      <c r="D58" s="267"/>
      <c r="E58" s="322"/>
      <c r="F58" s="322"/>
      <c r="G58" s="267"/>
      <c r="H58" s="272"/>
      <c r="I58" s="295" t="s">
        <v>402</v>
      </c>
      <c r="J58" s="295"/>
      <c r="K58" s="295" t="s">
        <v>403</v>
      </c>
      <c r="L58" s="295"/>
      <c r="M58" s="295" t="s">
        <v>404</v>
      </c>
      <c r="N58" s="295"/>
      <c r="O58" s="295" t="s">
        <v>405</v>
      </c>
      <c r="P58" s="295"/>
      <c r="Q58" s="272"/>
      <c r="R58" s="272"/>
      <c r="S58" s="272"/>
      <c r="T58" s="272"/>
      <c r="U58" s="272"/>
      <c r="V58" s="272"/>
      <c r="W58" s="272"/>
      <c r="X58" s="272"/>
      <c r="Y58" s="272"/>
      <c r="Z58" s="272"/>
      <c r="AA58" s="272"/>
      <c r="AB58" s="272"/>
      <c r="AC58" s="272"/>
      <c r="AD58" s="272"/>
      <c r="AE58" s="272"/>
      <c r="AF58" s="272"/>
      <c r="AG58" s="272"/>
      <c r="AH58" s="272"/>
      <c r="AI58" s="272"/>
      <c r="AJ58" s="272"/>
      <c r="AK58" s="272"/>
      <c r="AL58" s="272"/>
      <c r="AM58" s="272"/>
      <c r="AN58" s="272"/>
      <c r="AO58" s="272"/>
      <c r="AP58" s="272"/>
      <c r="AQ58" s="267"/>
      <c r="AR58" s="254"/>
      <c r="AS58" s="242"/>
      <c r="AT58" s="242"/>
      <c r="AU58" s="242"/>
    </row>
    <row r="59" spans="1:47" outlineLevel="3" x14ac:dyDescent="0.35">
      <c r="A59" s="242"/>
      <c r="B59" s="251"/>
      <c r="C59" s="244"/>
      <c r="D59" s="267"/>
      <c r="E59" s="322"/>
      <c r="F59" s="322"/>
      <c r="G59" s="267"/>
      <c r="H59" s="274" t="s">
        <v>406</v>
      </c>
      <c r="I59" s="296">
        <f>DATE(i_startyear,1,1)</f>
        <v>43466</v>
      </c>
      <c r="J59" s="297">
        <v>43466</v>
      </c>
      <c r="K59" s="296">
        <f>I59</f>
        <v>43466</v>
      </c>
      <c r="L59" s="297">
        <v>43466</v>
      </c>
      <c r="M59" s="296">
        <f>K59</f>
        <v>43466</v>
      </c>
      <c r="N59" s="297">
        <v>43466</v>
      </c>
      <c r="O59" s="296">
        <f>M59</f>
        <v>43466</v>
      </c>
      <c r="P59" s="297">
        <v>43466</v>
      </c>
      <c r="Q59" s="272"/>
      <c r="R59" s="272"/>
      <c r="S59" s="272"/>
      <c r="T59" s="272"/>
      <c r="U59" s="272"/>
      <c r="V59" s="272"/>
      <c r="W59" s="272"/>
      <c r="X59" s="272"/>
      <c r="Y59" s="272"/>
      <c r="Z59" s="272"/>
      <c r="AA59" s="272"/>
      <c r="AB59" s="272"/>
      <c r="AC59" s="272"/>
      <c r="AD59" s="272"/>
      <c r="AE59" s="272"/>
      <c r="AF59" s="272"/>
      <c r="AG59" s="272"/>
      <c r="AH59" s="272"/>
      <c r="AI59" s="272"/>
      <c r="AJ59" s="272"/>
      <c r="AK59" s="272"/>
      <c r="AL59" s="272"/>
      <c r="AM59" s="272"/>
      <c r="AN59" s="272"/>
      <c r="AO59" s="272"/>
      <c r="AP59" s="272"/>
      <c r="AQ59" s="267"/>
      <c r="AR59" s="254"/>
      <c r="AS59" s="242"/>
      <c r="AT59" s="242"/>
      <c r="AU59" s="242"/>
    </row>
    <row r="60" spans="1:47" outlineLevel="3" x14ac:dyDescent="0.35">
      <c r="A60" s="242"/>
      <c r="B60" s="251"/>
      <c r="C60" s="244">
        <v>3</v>
      </c>
      <c r="D60" s="267"/>
      <c r="E60" s="322"/>
      <c r="F60" s="322"/>
      <c r="G60" s="267"/>
      <c r="H60" s="274" t="s">
        <v>406</v>
      </c>
      <c r="I60" s="694">
        <f t="shared" ref="I60:P60" si="0">MIN(363,INT((I59 - DATE(YEAR(I59),1,1))))+364*(YEAR(I59)-i_startyear)</f>
        <v>0</v>
      </c>
      <c r="J60" s="694">
        <f t="shared" si="0"/>
        <v>0</v>
      </c>
      <c r="K60" s="694">
        <f t="shared" si="0"/>
        <v>0</v>
      </c>
      <c r="L60" s="694">
        <f t="shared" si="0"/>
        <v>0</v>
      </c>
      <c r="M60" s="694">
        <f t="shared" si="0"/>
        <v>0</v>
      </c>
      <c r="N60" s="694">
        <f t="shared" si="0"/>
        <v>0</v>
      </c>
      <c r="O60" s="694">
        <f t="shared" si="0"/>
        <v>0</v>
      </c>
      <c r="P60" s="694">
        <f t="shared" si="0"/>
        <v>0</v>
      </c>
      <c r="Q60" s="272"/>
      <c r="R60" s="272"/>
      <c r="S60" s="272"/>
      <c r="T60" s="272"/>
      <c r="U60" s="272"/>
      <c r="V60" s="272"/>
      <c r="W60" s="272"/>
      <c r="X60" s="272"/>
      <c r="Y60" s="272"/>
      <c r="Z60" s="272"/>
      <c r="AA60" s="272"/>
      <c r="AB60" s="272"/>
      <c r="AC60" s="272"/>
      <c r="AD60" s="272"/>
      <c r="AE60" s="272"/>
      <c r="AF60" s="272"/>
      <c r="AG60" s="272"/>
      <c r="AH60" s="272"/>
      <c r="AI60" s="272"/>
      <c r="AJ60" s="272"/>
      <c r="AK60" s="272"/>
      <c r="AL60" s="272"/>
      <c r="AM60" s="272"/>
      <c r="AN60" s="272"/>
      <c r="AO60" s="272"/>
      <c r="AP60" s="272"/>
      <c r="AQ60" s="267"/>
      <c r="AR60" s="254"/>
      <c r="AS60" s="242"/>
      <c r="AT60" s="242"/>
      <c r="AU60" s="242"/>
    </row>
    <row r="61" spans="1:47" ht="5.15" customHeight="1" outlineLevel="2" x14ac:dyDescent="0.35">
      <c r="A61" s="242"/>
      <c r="B61" s="251"/>
      <c r="C61" s="244">
        <f>INT($C$29)+2.005</f>
        <v>3.0049999999999999</v>
      </c>
      <c r="D61" s="267"/>
      <c r="E61" s="267"/>
      <c r="F61" s="267"/>
      <c r="G61" s="267"/>
      <c r="H61" s="267"/>
      <c r="I61" s="267"/>
      <c r="J61" s="267"/>
      <c r="K61" s="267"/>
      <c r="L61" s="267"/>
      <c r="M61" s="267"/>
      <c r="N61" s="267"/>
      <c r="O61" s="267"/>
      <c r="P61" s="267"/>
      <c r="Q61" s="267"/>
      <c r="R61" s="267"/>
      <c r="S61" s="267"/>
      <c r="T61" s="267"/>
      <c r="U61" s="267"/>
      <c r="V61" s="267"/>
      <c r="W61" s="267"/>
      <c r="X61" s="267"/>
      <c r="Y61" s="267"/>
      <c r="Z61" s="267"/>
      <c r="AA61" s="267"/>
      <c r="AB61" s="267"/>
      <c r="AC61" s="267"/>
      <c r="AD61" s="267"/>
      <c r="AE61" s="267"/>
      <c r="AF61" s="267"/>
      <c r="AG61" s="267"/>
      <c r="AH61" s="267"/>
      <c r="AI61" s="267"/>
      <c r="AJ61" s="267"/>
      <c r="AK61" s="267"/>
      <c r="AL61" s="267"/>
      <c r="AM61" s="267"/>
      <c r="AN61" s="267"/>
      <c r="AO61" s="267"/>
      <c r="AP61" s="267"/>
      <c r="AQ61" s="267" t="s">
        <v>372</v>
      </c>
      <c r="AR61" s="254"/>
      <c r="AS61" s="242"/>
      <c r="AT61" s="242"/>
      <c r="AU61" s="242"/>
    </row>
    <row r="62" spans="1:47" outlineLevel="1" x14ac:dyDescent="0.35">
      <c r="A62" s="242"/>
      <c r="B62" s="251"/>
      <c r="C62" s="244">
        <f>INT($C$29)+1</f>
        <v>2</v>
      </c>
      <c r="D62" s="267"/>
      <c r="E62" s="322"/>
      <c r="F62" s="322"/>
      <c r="G62" s="267"/>
      <c r="H62" s="284" t="s">
        <v>407</v>
      </c>
      <c r="I62" s="285"/>
      <c r="J62" s="286"/>
      <c r="K62" s="298" t="s">
        <v>408</v>
      </c>
      <c r="L62" s="298" t="s">
        <v>409</v>
      </c>
      <c r="M62" s="299"/>
      <c r="N62" s="300"/>
      <c r="O62" s="257" t="s">
        <v>410</v>
      </c>
      <c r="P62" s="257"/>
      <c r="Q62" s="257" t="s">
        <v>411</v>
      </c>
      <c r="R62" s="257"/>
      <c r="S62" s="301" t="s">
        <v>8</v>
      </c>
      <c r="T62" s="286"/>
      <c r="U62" s="626" t="s">
        <v>412</v>
      </c>
      <c r="V62" s="257" t="s">
        <v>914</v>
      </c>
      <c r="W62" s="286"/>
      <c r="X62" s="300" t="s">
        <v>414</v>
      </c>
      <c r="Y62" s="302" t="s">
        <v>413</v>
      </c>
      <c r="Z62" s="302"/>
      <c r="AA62" s="302"/>
      <c r="AB62" s="302"/>
      <c r="AC62" s="302"/>
      <c r="AD62" s="302"/>
      <c r="AE62" s="286"/>
      <c r="AF62" s="286"/>
      <c r="AG62" s="286"/>
      <c r="AH62" s="286"/>
      <c r="AI62" s="286"/>
      <c r="AJ62" s="286"/>
      <c r="AK62" s="286"/>
      <c r="AL62" s="286"/>
      <c r="AM62" s="286"/>
      <c r="AN62" s="286"/>
      <c r="AO62" s="286"/>
      <c r="AP62" s="286"/>
      <c r="AQ62" s="267"/>
      <c r="AR62" s="254"/>
      <c r="AS62" s="242"/>
      <c r="AT62" s="242"/>
      <c r="AU62" s="242"/>
    </row>
    <row r="63" spans="1:47" ht="16" outlineLevel="1" x14ac:dyDescent="0.35">
      <c r="A63" s="242"/>
      <c r="B63" s="251"/>
      <c r="C63" s="244">
        <f>INT($C$29)+1</f>
        <v>2</v>
      </c>
      <c r="D63" s="267"/>
      <c r="E63" s="322"/>
      <c r="F63" s="322"/>
      <c r="G63" s="267"/>
      <c r="H63" s="301" t="s">
        <v>415</v>
      </c>
      <c r="I63" s="301" t="s">
        <v>416</v>
      </c>
      <c r="J63" s="300"/>
      <c r="K63" s="298"/>
      <c r="L63" s="298" t="s">
        <v>417</v>
      </c>
      <c r="M63" s="299"/>
      <c r="N63" s="300"/>
      <c r="O63" s="301" t="s">
        <v>419</v>
      </c>
      <c r="P63" s="301" t="s">
        <v>420</v>
      </c>
      <c r="Q63" s="301" t="s">
        <v>419</v>
      </c>
      <c r="R63" s="301" t="s">
        <v>420</v>
      </c>
      <c r="S63" s="301" t="s">
        <v>418</v>
      </c>
      <c r="T63" s="300" t="s">
        <v>421</v>
      </c>
      <c r="U63" s="300" t="s">
        <v>422</v>
      </c>
      <c r="V63" s="301" t="s">
        <v>915</v>
      </c>
      <c r="W63" s="300"/>
      <c r="X63" s="300" t="s">
        <v>423</v>
      </c>
      <c r="Y63" s="565" t="s">
        <v>402</v>
      </c>
      <c r="Z63" s="565"/>
      <c r="AA63" s="565"/>
      <c r="AB63" s="565" t="s">
        <v>403</v>
      </c>
      <c r="AC63" s="565"/>
      <c r="AD63" s="565"/>
      <c r="AE63" s="565" t="s">
        <v>405</v>
      </c>
      <c r="AF63" s="565"/>
      <c r="AG63" s="302"/>
      <c r="AH63" s="300"/>
      <c r="AI63" s="300"/>
      <c r="AJ63" s="300"/>
      <c r="AK63" s="300"/>
      <c r="AL63" s="300"/>
      <c r="AM63" s="300"/>
      <c r="AN63" s="300"/>
      <c r="AO63" s="300"/>
      <c r="AP63" s="300"/>
      <c r="AQ63" s="267"/>
      <c r="AR63" s="254"/>
      <c r="AS63" s="242"/>
      <c r="AT63" s="242"/>
      <c r="AU63" s="242"/>
    </row>
    <row r="64" spans="1:47" ht="5.15" hidden="1" customHeight="1" outlineLevel="3" x14ac:dyDescent="0.35">
      <c r="A64" s="242"/>
      <c r="B64" s="251"/>
      <c r="C64" s="244">
        <f>INT($C$29)+3.005</f>
        <v>4.0049999999999999</v>
      </c>
      <c r="D64" s="267" t="s">
        <v>368</v>
      </c>
      <c r="E64" s="267"/>
      <c r="F64" s="267"/>
      <c r="G64" s="267"/>
      <c r="H64" s="267"/>
      <c r="I64" s="267"/>
      <c r="J64" s="267"/>
      <c r="K64" s="303"/>
      <c r="L64" s="303"/>
      <c r="M64" s="303"/>
      <c r="N64" s="267"/>
      <c r="O64" s="267"/>
      <c r="P64" s="267"/>
      <c r="Q64" s="267"/>
      <c r="R64" s="267"/>
      <c r="S64" s="267"/>
      <c r="T64" s="267"/>
      <c r="U64" s="267"/>
      <c r="V64" s="267"/>
      <c r="W64" s="267"/>
      <c r="X64" s="267"/>
      <c r="Y64" s="267"/>
      <c r="Z64" s="267"/>
      <c r="AA64" s="267"/>
      <c r="AB64" s="267"/>
      <c r="AC64" s="267"/>
      <c r="AD64" s="267"/>
      <c r="AE64" s="267"/>
      <c r="AF64" s="267"/>
      <c r="AG64" s="267"/>
      <c r="AH64" s="267"/>
      <c r="AI64" s="267"/>
      <c r="AJ64" s="267"/>
      <c r="AK64" s="267"/>
      <c r="AL64" s="267"/>
      <c r="AM64" s="267"/>
      <c r="AN64" s="267"/>
      <c r="AO64" s="267"/>
      <c r="AP64" s="267"/>
      <c r="AQ64" s="267"/>
      <c r="AR64" s="254"/>
      <c r="AS64" s="242"/>
      <c r="AT64" s="242"/>
      <c r="AU64" s="242"/>
    </row>
    <row r="65" spans="1:47" hidden="1" outlineLevel="3" x14ac:dyDescent="0.35">
      <c r="A65" s="242"/>
      <c r="B65" s="251"/>
      <c r="C65" s="244">
        <f>INT($C$29)+3</f>
        <v>4</v>
      </c>
      <c r="D65" s="267"/>
      <c r="E65" s="322"/>
      <c r="F65" s="322"/>
      <c r="G65" s="267"/>
      <c r="H65" s="272"/>
      <c r="I65" s="288"/>
      <c r="J65" s="288"/>
      <c r="K65" s="272"/>
      <c r="L65" s="272"/>
      <c r="M65" s="272"/>
      <c r="N65" s="272"/>
      <c r="O65" s="272"/>
      <c r="P65" s="272"/>
      <c r="Q65" s="272"/>
      <c r="R65" s="272"/>
      <c r="S65" s="272"/>
      <c r="T65" s="272"/>
      <c r="U65" s="272"/>
      <c r="V65" s="272"/>
      <c r="W65" s="272"/>
      <c r="X65" s="272" t="s">
        <v>703</v>
      </c>
      <c r="Y65" s="272"/>
      <c r="Z65" s="272"/>
      <c r="AA65" s="272"/>
      <c r="AB65" s="272"/>
      <c r="AC65" s="272"/>
      <c r="AD65" s="272"/>
      <c r="AE65" s="272"/>
      <c r="AF65" s="272"/>
      <c r="AG65" s="272"/>
      <c r="AH65" s="272" t="s">
        <v>1055</v>
      </c>
      <c r="AI65" s="272"/>
      <c r="AJ65" s="272">
        <f>COUNT($J$68:$J$77)</f>
        <v>10</v>
      </c>
      <c r="AK65" s="272"/>
      <c r="AL65" s="272"/>
      <c r="AM65" s="272"/>
      <c r="AN65" s="272"/>
      <c r="AO65" s="272"/>
      <c r="AP65" s="272"/>
      <c r="AQ65" s="267"/>
      <c r="AR65" s="254"/>
      <c r="AS65" s="242"/>
      <c r="AT65" s="242"/>
      <c r="AU65" s="242"/>
    </row>
    <row r="66" spans="1:47" outlineLevel="2" x14ac:dyDescent="0.35">
      <c r="A66" s="242"/>
      <c r="B66" s="251"/>
      <c r="C66" s="244">
        <f>INT($C$29)+2</f>
        <v>3</v>
      </c>
      <c r="D66" s="267"/>
      <c r="E66" s="322"/>
      <c r="F66" s="322"/>
      <c r="G66" s="267"/>
      <c r="H66" s="272"/>
      <c r="I66" s="272"/>
      <c r="J66" s="272"/>
      <c r="K66" s="474"/>
      <c r="L66" s="272"/>
      <c r="M66" s="294" t="s">
        <v>1194</v>
      </c>
      <c r="N66" s="294"/>
      <c r="O66" s="272"/>
      <c r="P66" s="272"/>
      <c r="Q66" s="272"/>
      <c r="R66" s="272"/>
      <c r="S66" s="272"/>
      <c r="T66" s="272"/>
      <c r="U66" s="272"/>
      <c r="V66" s="272"/>
      <c r="W66" s="272"/>
      <c r="X66" s="340"/>
      <c r="Y66" s="461" t="s">
        <v>702</v>
      </c>
      <c r="Z66" s="294"/>
      <c r="AA66" s="294"/>
      <c r="AB66" s="294"/>
      <c r="AC66" s="294"/>
      <c r="AD66" s="462"/>
      <c r="AE66" s="357"/>
      <c r="AF66" s="272"/>
      <c r="AG66" s="272"/>
      <c r="AH66" s="288"/>
      <c r="AI66" s="294" t="s">
        <v>1056</v>
      </c>
      <c r="AJ66" s="294"/>
      <c r="AK66" s="288"/>
      <c r="AL66" s="288"/>
      <c r="AM66" s="288"/>
      <c r="AN66" s="294" t="s">
        <v>1057</v>
      </c>
      <c r="AO66" s="294"/>
      <c r="AP66" s="294"/>
      <c r="AQ66" s="267"/>
      <c r="AR66" s="254"/>
      <c r="AS66" s="242"/>
      <c r="AT66" s="242"/>
      <c r="AU66" s="242"/>
    </row>
    <row r="67" spans="1:47" ht="45" customHeight="1" outlineLevel="2" x14ac:dyDescent="0.35">
      <c r="A67" s="242"/>
      <c r="B67" s="251"/>
      <c r="C67" s="244">
        <f>INT($C$29)+2</f>
        <v>3</v>
      </c>
      <c r="D67" s="267"/>
      <c r="E67" s="822" t="s">
        <v>1067</v>
      </c>
      <c r="F67" s="822" t="s">
        <v>1068</v>
      </c>
      <c r="G67" s="267"/>
      <c r="H67" s="514" t="s">
        <v>780</v>
      </c>
      <c r="I67" s="288" t="s">
        <v>416</v>
      </c>
      <c r="J67" s="288" t="s">
        <v>129</v>
      </c>
      <c r="K67" s="288" t="s">
        <v>128</v>
      </c>
      <c r="L67" s="288" t="s">
        <v>409</v>
      </c>
      <c r="M67" s="514" t="s">
        <v>1195</v>
      </c>
      <c r="N67" s="514" t="s">
        <v>1196</v>
      </c>
      <c r="O67" s="872" t="s">
        <v>1197</v>
      </c>
      <c r="P67" s="873"/>
      <c r="Q67" s="873"/>
      <c r="R67" s="873"/>
      <c r="S67" s="873"/>
      <c r="T67" s="874"/>
      <c r="U67" s="272"/>
      <c r="V67" s="625"/>
      <c r="W67" s="272"/>
      <c r="X67" s="340"/>
      <c r="Y67" s="465" t="str">
        <f>INDEX(i_i_idx,1,1)</f>
        <v>Aut</v>
      </c>
      <c r="Z67" s="335" t="str">
        <f>INDEX(i_i_idx,2,1)</f>
        <v>Win</v>
      </c>
      <c r="AA67" s="335" t="str">
        <f>INDEX(i_i_idx,3,1)</f>
        <v>Spr</v>
      </c>
      <c r="AB67" s="335" t="str">
        <f>INDEX(i_i_idx,1,1)</f>
        <v>Aut</v>
      </c>
      <c r="AC67" s="335" t="str">
        <f>INDEX(i_i_idx,2,1)</f>
        <v>Win</v>
      </c>
      <c r="AD67" s="335" t="str">
        <f>INDEX(i_i_idx,3,1)</f>
        <v>Spr</v>
      </c>
      <c r="AE67" s="335" t="str">
        <f>INDEX(i_i_idx,1,1)</f>
        <v>Aut</v>
      </c>
      <c r="AF67" s="466" t="str">
        <f>INDEX(i_i_idx,2,1)</f>
        <v>Win</v>
      </c>
      <c r="AG67" s="466" t="str">
        <f>INDEX(i_i_idx,3,1)</f>
        <v>Spr</v>
      </c>
      <c r="AH67" s="821" t="s">
        <v>1058</v>
      </c>
      <c r="AI67" s="288" t="s">
        <v>1059</v>
      </c>
      <c r="AJ67" s="288" t="s">
        <v>1060</v>
      </c>
      <c r="AK67" s="514" t="s">
        <v>1061</v>
      </c>
      <c r="AL67" s="514" t="s">
        <v>1062</v>
      </c>
      <c r="AM67" s="514" t="s">
        <v>1063</v>
      </c>
      <c r="AN67" s="514" t="s">
        <v>1064</v>
      </c>
      <c r="AO67" s="514" t="s">
        <v>1065</v>
      </c>
      <c r="AP67" s="514" t="s">
        <v>1066</v>
      </c>
      <c r="AQ67" s="267"/>
      <c r="AR67" s="254"/>
      <c r="AS67" s="242"/>
      <c r="AT67" s="242"/>
      <c r="AU67" s="242"/>
    </row>
    <row r="68" spans="1:47" outlineLevel="2" x14ac:dyDescent="0.35">
      <c r="A68" s="242"/>
      <c r="B68" s="251"/>
      <c r="C68" s="244">
        <f>INT($C$29)+2</f>
        <v>3</v>
      </c>
      <c r="D68" s="267"/>
      <c r="E68" s="322">
        <v>-1</v>
      </c>
      <c r="F68" s="823">
        <f>$K68+364*($K68&lt;$AN68)</f>
        <v>43924</v>
      </c>
      <c r="G68" s="267"/>
      <c r="H68" s="275">
        <f>COUNT(J68:J77)</f>
        <v>10</v>
      </c>
      <c r="I68" s="288" t="s">
        <v>777</v>
      </c>
      <c r="J68" s="288">
        <v>0</v>
      </c>
      <c r="K68" s="474">
        <f>INDEX(Periods!$F$21:$O$30,J68+1,$E68+2)</f>
        <v>43560</v>
      </c>
      <c r="L68" s="475">
        <f t="shared" ref="L68:L99" ca="1" si="1">IF(K69-K68&gt;0,K69-K68,OFFSET(K69,-i_p6_len,0)+365-K68)</f>
        <v>40</v>
      </c>
      <c r="M68" s="875">
        <v>3.5</v>
      </c>
      <c r="N68" s="875">
        <v>13.3</v>
      </c>
      <c r="O68" s="551">
        <v>400</v>
      </c>
      <c r="P68" s="551">
        <v>800</v>
      </c>
      <c r="Q68" s="304">
        <v>0.5</v>
      </c>
      <c r="R68" s="304">
        <v>0.54</v>
      </c>
      <c r="S68" s="664" cm="1">
        <f t="array" ref="S68">INDEX([0]!i_pasture_stage_p6z,$J68+1,ROUNDDOWN((ROW($J68)-ROW($J$68))/i_p6_len,0)+1)</f>
        <v>1</v>
      </c>
      <c r="T68" s="304">
        <v>0.3</v>
      </c>
      <c r="U68" s="289">
        <v>5</v>
      </c>
      <c r="V68" s="304">
        <v>0.1</v>
      </c>
      <c r="W68" s="272"/>
      <c r="X68" s="460">
        <v>1</v>
      </c>
      <c r="Y68" s="463">
        <v>50</v>
      </c>
      <c r="Z68" s="289">
        <v>50</v>
      </c>
      <c r="AA68" s="289">
        <v>50</v>
      </c>
      <c r="AB68" s="289">
        <v>100</v>
      </c>
      <c r="AC68" s="289">
        <v>400</v>
      </c>
      <c r="AD68" s="289">
        <v>400</v>
      </c>
      <c r="AE68" s="289">
        <v>400</v>
      </c>
      <c r="AF68" s="464">
        <v>400</v>
      </c>
      <c r="AG68" s="464">
        <v>400</v>
      </c>
      <c r="AH68" s="272"/>
      <c r="AI68" s="272"/>
      <c r="AJ68" s="272"/>
      <c r="AK68" s="288" t="str">
        <f>IF($K68&lt;$AN68,"Dry",IF($K68&lt;$AO68,"Early",IF($K68&lt;$AP68,"Late","Dry")))</f>
        <v>Dry</v>
      </c>
      <c r="AL68" s="272">
        <f>IF($AK68="Early",$F68-$AN68,IF($AK68="Late",$F68-$AO68,$F68-$AP68))</f>
        <v>171</v>
      </c>
      <c r="AM68" s="272">
        <f>1+$J68*($AK68&lt;&gt;$AK67)</f>
        <v>1</v>
      </c>
      <c r="AN68" s="342">
        <f t="shared" ref="AN68:AN99" si="2">INDEX(i_break_date,$E68+2,1)</f>
        <v>43600</v>
      </c>
      <c r="AO68" s="366">
        <f>Periods!$F$24</f>
        <v>43684</v>
      </c>
      <c r="AP68" s="824">
        <f>INDEX(Periods!$F$21:$O$31,INDEX(Annual!EndGS,1,$E68+2)+2,$E68+2)</f>
        <v>43753</v>
      </c>
      <c r="AQ68" s="267"/>
      <c r="AR68" s="254"/>
      <c r="AS68" s="242"/>
      <c r="AT68" s="242"/>
      <c r="AU68" s="242"/>
    </row>
    <row r="69" spans="1:47" outlineLevel="2" x14ac:dyDescent="0.35">
      <c r="A69" s="242"/>
      <c r="B69" s="251"/>
      <c r="C69" s="244">
        <f t="shared" ref="C69:C77" si="3">INT($C$29)+2</f>
        <v>3</v>
      </c>
      <c r="D69" s="267"/>
      <c r="E69" s="322">
        <v>-1</v>
      </c>
      <c r="F69" s="823">
        <f t="shared" ref="F69:F132" si="4">$K69+364*($K69&lt;$AN69)</f>
        <v>43600</v>
      </c>
      <c r="G69" s="267"/>
      <c r="H69" s="288"/>
      <c r="I69" s="288"/>
      <c r="J69" s="288">
        <v>1</v>
      </c>
      <c r="K69" s="474">
        <f>INDEX(Periods!$F$21:$O$30,J69+1,$E69+2)</f>
        <v>43600</v>
      </c>
      <c r="L69" s="475">
        <f t="shared" ca="1" si="1"/>
        <v>31</v>
      </c>
      <c r="M69" s="289">
        <v>4</v>
      </c>
      <c r="N69" s="289">
        <v>13.3</v>
      </c>
      <c r="O69" s="551">
        <v>125</v>
      </c>
      <c r="P69" s="551">
        <v>350</v>
      </c>
      <c r="Q69" s="304">
        <v>0.81</v>
      </c>
      <c r="R69" s="304">
        <v>0.81</v>
      </c>
      <c r="S69" s="664" cm="1">
        <f t="array" ref="S69">INDEX([0]!i_pasture_stage_p6z,$J69+1,ROUNDDOWN((ROW($J69)-ROW($J$68))/i_p6_len,0)+1)</f>
        <v>0</v>
      </c>
      <c r="T69" s="304">
        <v>0.3</v>
      </c>
      <c r="U69" s="289">
        <v>5</v>
      </c>
      <c r="V69" s="304">
        <v>0</v>
      </c>
      <c r="W69" s="272"/>
      <c r="X69" s="460">
        <v>1</v>
      </c>
      <c r="Y69" s="463">
        <v>50</v>
      </c>
      <c r="Z69" s="289">
        <v>50</v>
      </c>
      <c r="AA69" s="289">
        <v>50</v>
      </c>
      <c r="AB69" s="289">
        <v>100</v>
      </c>
      <c r="AC69" s="289">
        <v>150</v>
      </c>
      <c r="AD69" s="289">
        <v>150</v>
      </c>
      <c r="AE69" s="289">
        <v>400</v>
      </c>
      <c r="AF69" s="464">
        <v>400</v>
      </c>
      <c r="AG69" s="464">
        <v>400</v>
      </c>
      <c r="AH69" s="272"/>
      <c r="AI69" s="272"/>
      <c r="AJ69" s="272"/>
      <c r="AK69" s="288" t="str">
        <f t="shared" ref="AK69:AK132" si="5">IF($K69&lt;$AN69,"Dry",IF($K69&lt;$AO69,"Early",IF($K69&lt;$AP69,"Late","Dry")))</f>
        <v>Early</v>
      </c>
      <c r="AL69" s="272">
        <f t="shared" ref="AL69:AL132" si="6">IF($AK69="Early",$F69-$AN69,IF($AK69="Late",$F69-$AO69,$F69-$AP69))</f>
        <v>0</v>
      </c>
      <c r="AM69" s="272">
        <f t="shared" ref="AM69:AM77" si="7">1+$J69*($AK69&lt;&gt;$AK68)</f>
        <v>2</v>
      </c>
      <c r="AN69" s="342">
        <f t="shared" si="2"/>
        <v>43600</v>
      </c>
      <c r="AO69" s="342">
        <f>AO68</f>
        <v>43684</v>
      </c>
      <c r="AP69" s="824">
        <f>INDEX(Periods!$F$21:$O$31,INDEX(Annual!EndGS,1,$E69+2)+2,$E69+2)</f>
        <v>43753</v>
      </c>
      <c r="AQ69" s="267"/>
      <c r="AR69" s="254"/>
      <c r="AS69" s="242"/>
      <c r="AT69" s="242"/>
      <c r="AU69" s="242"/>
    </row>
    <row r="70" spans="1:47" outlineLevel="2" x14ac:dyDescent="0.35">
      <c r="A70" s="242"/>
      <c r="B70" s="251"/>
      <c r="C70" s="244">
        <f t="shared" si="3"/>
        <v>3</v>
      </c>
      <c r="D70" s="267"/>
      <c r="E70" s="322">
        <v>-1</v>
      </c>
      <c r="F70" s="823">
        <f t="shared" si="4"/>
        <v>43631</v>
      </c>
      <c r="G70" s="267"/>
      <c r="H70" s="288"/>
      <c r="I70" s="288"/>
      <c r="J70" s="288">
        <v>2</v>
      </c>
      <c r="K70" s="474">
        <f>INDEX(Periods!$F$21:$O$30,J70+1,$E70+2)</f>
        <v>43631</v>
      </c>
      <c r="L70" s="475">
        <f t="shared" ca="1" si="1"/>
        <v>53</v>
      </c>
      <c r="M70" s="289">
        <v>6</v>
      </c>
      <c r="N70" s="289">
        <v>13.3</v>
      </c>
      <c r="O70" s="551">
        <v>450</v>
      </c>
      <c r="P70" s="551">
        <v>550</v>
      </c>
      <c r="Q70" s="304">
        <v>0.81</v>
      </c>
      <c r="R70" s="304">
        <v>0.81</v>
      </c>
      <c r="S70" s="664" cm="1">
        <f t="array" ref="S70">INDEX([0]!i_pasture_stage_p6z,$J70+1,ROUNDDOWN((ROW($J70)-ROW($J$68))/i_p6_len,0)+1)</f>
        <v>0.9642857142857143</v>
      </c>
      <c r="T70" s="304">
        <v>0.3</v>
      </c>
      <c r="U70" s="289">
        <v>5</v>
      </c>
      <c r="V70" s="304">
        <v>0</v>
      </c>
      <c r="W70" s="272"/>
      <c r="X70" s="460">
        <v>1</v>
      </c>
      <c r="Y70" s="463">
        <v>50</v>
      </c>
      <c r="Z70" s="289">
        <v>50</v>
      </c>
      <c r="AA70" s="289">
        <v>50</v>
      </c>
      <c r="AB70" s="289">
        <v>150</v>
      </c>
      <c r="AC70" s="289">
        <v>100</v>
      </c>
      <c r="AD70" s="289">
        <v>150</v>
      </c>
      <c r="AE70" s="289">
        <v>400</v>
      </c>
      <c r="AF70" s="464">
        <v>400</v>
      </c>
      <c r="AG70" s="464">
        <v>400</v>
      </c>
      <c r="AH70" s="272"/>
      <c r="AI70" s="272"/>
      <c r="AJ70" s="272"/>
      <c r="AK70" s="288" t="str">
        <f t="shared" si="5"/>
        <v>Early</v>
      </c>
      <c r="AL70" s="272">
        <f t="shared" si="6"/>
        <v>31</v>
      </c>
      <c r="AM70" s="272">
        <f>1+$J70*($AK70&lt;&gt;$AK69)</f>
        <v>1</v>
      </c>
      <c r="AN70" s="342">
        <f t="shared" si="2"/>
        <v>43600</v>
      </c>
      <c r="AO70" s="342">
        <f t="shared" ref="AO70:AO133" si="8">AO69</f>
        <v>43684</v>
      </c>
      <c r="AP70" s="824">
        <f>INDEX(Periods!$F$21:$O$31,INDEX(Annual!EndGS,1,$E70+2)+2,$E70+2)</f>
        <v>43753</v>
      </c>
      <c r="AQ70" s="267"/>
      <c r="AR70" s="254"/>
      <c r="AS70" s="242"/>
      <c r="AT70" s="242"/>
      <c r="AU70" s="242"/>
    </row>
    <row r="71" spans="1:47" outlineLevel="2" x14ac:dyDescent="0.35">
      <c r="A71" s="242"/>
      <c r="B71" s="251"/>
      <c r="C71" s="244">
        <f t="shared" si="3"/>
        <v>3</v>
      </c>
      <c r="D71" s="267"/>
      <c r="E71" s="322">
        <v>-1</v>
      </c>
      <c r="F71" s="823">
        <f t="shared" si="4"/>
        <v>43684</v>
      </c>
      <c r="G71" s="267"/>
      <c r="H71" s="288"/>
      <c r="I71" s="288"/>
      <c r="J71" s="288">
        <v>3</v>
      </c>
      <c r="K71" s="474">
        <f>INDEX(Periods!$F$21:$O$30,J71+1,$E71+2)</f>
        <v>43684</v>
      </c>
      <c r="L71" s="475">
        <f t="shared" ca="1" si="1"/>
        <v>25</v>
      </c>
      <c r="M71" s="289">
        <v>6.5</v>
      </c>
      <c r="N71" s="289">
        <v>13.3</v>
      </c>
      <c r="O71" s="551">
        <v>550</v>
      </c>
      <c r="P71" s="551">
        <v>1200</v>
      </c>
      <c r="Q71" s="304">
        <v>0.81</v>
      </c>
      <c r="R71" s="304">
        <v>0.81</v>
      </c>
      <c r="S71" s="664" cm="1">
        <f t="array" ref="S71">INDEX([0]!i_pasture_stage_p6z,$J71+1,ROUNDDOWN((ROW($J71)-ROW($J$68))/i_p6_len,0)+1)</f>
        <v>1</v>
      </c>
      <c r="T71" s="304">
        <v>0.3</v>
      </c>
      <c r="U71" s="289">
        <v>5</v>
      </c>
      <c r="V71" s="304">
        <v>0</v>
      </c>
      <c r="W71" s="272"/>
      <c r="X71" s="460">
        <v>1</v>
      </c>
      <c r="Y71" s="463">
        <v>50</v>
      </c>
      <c r="Z71" s="289">
        <v>50</v>
      </c>
      <c r="AA71" s="289">
        <v>50</v>
      </c>
      <c r="AB71" s="289">
        <v>150</v>
      </c>
      <c r="AC71" s="289">
        <v>150</v>
      </c>
      <c r="AD71" s="289">
        <v>100</v>
      </c>
      <c r="AE71" s="289">
        <v>400</v>
      </c>
      <c r="AF71" s="464">
        <v>400</v>
      </c>
      <c r="AG71" s="464">
        <v>400</v>
      </c>
      <c r="AH71" s="272"/>
      <c r="AI71" s="272"/>
      <c r="AJ71" s="272"/>
      <c r="AK71" s="288" t="str">
        <f t="shared" si="5"/>
        <v>Late</v>
      </c>
      <c r="AL71" s="272">
        <f t="shared" si="6"/>
        <v>0</v>
      </c>
      <c r="AM71" s="272">
        <f t="shared" si="7"/>
        <v>4</v>
      </c>
      <c r="AN71" s="342">
        <f t="shared" si="2"/>
        <v>43600</v>
      </c>
      <c r="AO71" s="342">
        <f t="shared" si="8"/>
        <v>43684</v>
      </c>
      <c r="AP71" s="824">
        <f>INDEX(Periods!$F$21:$O$31,INDEX(Annual!EndGS,1,$E71+2)+2,$E71+2)</f>
        <v>43753</v>
      </c>
      <c r="AQ71" s="267"/>
      <c r="AR71" s="254"/>
      <c r="AS71" s="242"/>
      <c r="AT71" s="242"/>
      <c r="AU71" s="242"/>
    </row>
    <row r="72" spans="1:47" outlineLevel="2" x14ac:dyDescent="0.35">
      <c r="A72" s="242"/>
      <c r="B72" s="251"/>
      <c r="C72" s="244">
        <f t="shared" si="3"/>
        <v>3</v>
      </c>
      <c r="D72" s="267"/>
      <c r="E72" s="322">
        <v>-1</v>
      </c>
      <c r="F72" s="823">
        <f t="shared" si="4"/>
        <v>43709</v>
      </c>
      <c r="G72" s="267"/>
      <c r="H72" s="288"/>
      <c r="I72" s="288"/>
      <c r="J72" s="288">
        <v>4</v>
      </c>
      <c r="K72" s="474">
        <f>INDEX(Periods!$F$21:$O$30,J72+1,$E72+2)</f>
        <v>43709</v>
      </c>
      <c r="L72" s="475">
        <f t="shared" ca="1" si="1"/>
        <v>29</v>
      </c>
      <c r="M72" s="289">
        <v>9</v>
      </c>
      <c r="N72" s="289">
        <v>13.3</v>
      </c>
      <c r="O72" s="551">
        <v>750</v>
      </c>
      <c r="P72" s="551">
        <v>2250</v>
      </c>
      <c r="Q72" s="304">
        <v>0.8</v>
      </c>
      <c r="R72" s="304">
        <v>0.8</v>
      </c>
      <c r="S72" s="664" cm="1">
        <f t="array" ref="S72">INDEX([0]!i_pasture_stage_p6z,$J72+1,ROUNDDOWN((ROW($J72)-ROW($J$68))/i_p6_len,0)+1)</f>
        <v>1</v>
      </c>
      <c r="T72" s="304">
        <v>0.3</v>
      </c>
      <c r="U72" s="289">
        <v>5</v>
      </c>
      <c r="V72" s="304">
        <v>0</v>
      </c>
      <c r="W72" s="272"/>
      <c r="X72" s="460">
        <v>0.75</v>
      </c>
      <c r="Y72" s="463">
        <v>50</v>
      </c>
      <c r="Z72" s="289">
        <v>50</v>
      </c>
      <c r="AA72" s="289">
        <v>50</v>
      </c>
      <c r="AB72" s="289">
        <v>150</v>
      </c>
      <c r="AC72" s="289">
        <v>150</v>
      </c>
      <c r="AD72" s="289">
        <v>150</v>
      </c>
      <c r="AE72" s="289">
        <v>400</v>
      </c>
      <c r="AF72" s="464">
        <v>400</v>
      </c>
      <c r="AG72" s="464">
        <v>400</v>
      </c>
      <c r="AH72" s="272"/>
      <c r="AI72" s="272"/>
      <c r="AJ72" s="272"/>
      <c r="AK72" s="288" t="str">
        <f t="shared" si="5"/>
        <v>Late</v>
      </c>
      <c r="AL72" s="272">
        <f t="shared" si="6"/>
        <v>25</v>
      </c>
      <c r="AM72" s="272">
        <f t="shared" si="7"/>
        <v>1</v>
      </c>
      <c r="AN72" s="342">
        <f t="shared" si="2"/>
        <v>43600</v>
      </c>
      <c r="AO72" s="342">
        <f t="shared" si="8"/>
        <v>43684</v>
      </c>
      <c r="AP72" s="824">
        <f>INDEX(Periods!$F$21:$O$31,INDEX(Annual!EndGS,1,$E72+2)+2,$E72+2)</f>
        <v>43753</v>
      </c>
      <c r="AQ72" s="267"/>
      <c r="AR72" s="254"/>
      <c r="AS72" s="242"/>
      <c r="AT72" s="242"/>
      <c r="AU72" s="242"/>
    </row>
    <row r="73" spans="1:47" outlineLevel="2" x14ac:dyDescent="0.35">
      <c r="A73" s="242"/>
      <c r="B73" s="251"/>
      <c r="C73" s="244">
        <f t="shared" si="3"/>
        <v>3</v>
      </c>
      <c r="D73" s="267"/>
      <c r="E73" s="322">
        <v>-1</v>
      </c>
      <c r="F73" s="823">
        <f t="shared" si="4"/>
        <v>43738</v>
      </c>
      <c r="G73" s="267"/>
      <c r="H73" s="288"/>
      <c r="I73" s="288"/>
      <c r="J73" s="288">
        <v>5</v>
      </c>
      <c r="K73" s="474">
        <f>INDEX(Periods!$F$21:$O$30,J73+1,$E73+2)</f>
        <v>43738</v>
      </c>
      <c r="L73" s="475">
        <f t="shared" ca="1" si="1"/>
        <v>15</v>
      </c>
      <c r="M73" s="289">
        <v>8</v>
      </c>
      <c r="N73" s="289">
        <v>13.3</v>
      </c>
      <c r="O73" s="289">
        <v>1000</v>
      </c>
      <c r="P73" s="551">
        <v>3000</v>
      </c>
      <c r="Q73" s="304">
        <v>0.76</v>
      </c>
      <c r="R73" s="304">
        <v>0.78</v>
      </c>
      <c r="S73" s="664" cm="1">
        <f t="array" ref="S73">INDEX([0]!i_pasture_stage_p6z,$J73+1,ROUNDDOWN((ROW($J73)-ROW($J$68))/i_p6_len,0)+1)</f>
        <v>1</v>
      </c>
      <c r="T73" s="304">
        <v>0.3</v>
      </c>
      <c r="U73" s="289">
        <v>5</v>
      </c>
      <c r="V73" s="304">
        <v>0</v>
      </c>
      <c r="W73" s="272"/>
      <c r="X73" s="460">
        <v>0.75</v>
      </c>
      <c r="Y73" s="463">
        <v>50</v>
      </c>
      <c r="Z73" s="289">
        <v>50</v>
      </c>
      <c r="AA73" s="289">
        <v>50</v>
      </c>
      <c r="AB73" s="289">
        <v>150</v>
      </c>
      <c r="AC73" s="289">
        <v>150</v>
      </c>
      <c r="AD73" s="289">
        <v>150</v>
      </c>
      <c r="AE73" s="289">
        <v>400</v>
      </c>
      <c r="AF73" s="464">
        <v>400</v>
      </c>
      <c r="AG73" s="464">
        <v>400</v>
      </c>
      <c r="AH73" s="272"/>
      <c r="AI73" s="272"/>
      <c r="AJ73" s="272"/>
      <c r="AK73" s="288" t="str">
        <f t="shared" si="5"/>
        <v>Late</v>
      </c>
      <c r="AL73" s="272">
        <f t="shared" si="6"/>
        <v>54</v>
      </c>
      <c r="AM73" s="272">
        <f t="shared" si="7"/>
        <v>1</v>
      </c>
      <c r="AN73" s="342">
        <f t="shared" si="2"/>
        <v>43600</v>
      </c>
      <c r="AO73" s="342">
        <f t="shared" si="8"/>
        <v>43684</v>
      </c>
      <c r="AP73" s="824">
        <f>INDEX(Periods!$F$21:$O$31,INDEX(Annual!EndGS,1,$E73+2)+2,$E73+2)</f>
        <v>43753</v>
      </c>
      <c r="AQ73" s="267"/>
      <c r="AR73" s="254"/>
      <c r="AS73" s="242"/>
      <c r="AT73" s="242"/>
      <c r="AU73" s="242"/>
    </row>
    <row r="74" spans="1:47" outlineLevel="2" x14ac:dyDescent="0.35">
      <c r="A74" s="242"/>
      <c r="B74" s="251"/>
      <c r="C74" s="244">
        <f t="shared" si="3"/>
        <v>3</v>
      </c>
      <c r="D74" s="267"/>
      <c r="E74" s="322">
        <v>-1</v>
      </c>
      <c r="F74" s="823">
        <f t="shared" si="4"/>
        <v>43753</v>
      </c>
      <c r="G74" s="267"/>
      <c r="H74" s="288"/>
      <c r="I74" s="288"/>
      <c r="J74" s="288">
        <v>6</v>
      </c>
      <c r="K74" s="474">
        <f>INDEX(Periods!$F$21:$O$30,J74+1,$E74+2)</f>
        <v>43753</v>
      </c>
      <c r="L74" s="475">
        <f t="shared" ca="1" si="1"/>
        <v>41</v>
      </c>
      <c r="M74" s="289">
        <v>5</v>
      </c>
      <c r="N74" s="289">
        <v>13.3</v>
      </c>
      <c r="O74" s="289">
        <v>800</v>
      </c>
      <c r="P74" s="289">
        <v>3000</v>
      </c>
      <c r="Q74" s="304">
        <v>0.60750000000000004</v>
      </c>
      <c r="R74" s="304">
        <v>0.71250000000000002</v>
      </c>
      <c r="S74" s="664" cm="1">
        <f t="array" ref="S74">INDEX([0]!i_pasture_stage_p6z,$J74+1,ROUNDDOWN((ROW($J74)-ROW($J$68))/i_p6_len,0)+1)</f>
        <v>1</v>
      </c>
      <c r="T74" s="304">
        <v>0.3</v>
      </c>
      <c r="U74" s="289">
        <v>5</v>
      </c>
      <c r="V74" s="304">
        <v>0</v>
      </c>
      <c r="W74" s="272"/>
      <c r="X74" s="460">
        <v>0.4</v>
      </c>
      <c r="Y74" s="463">
        <v>50</v>
      </c>
      <c r="Z74" s="289">
        <v>50</v>
      </c>
      <c r="AA74" s="289">
        <v>50</v>
      </c>
      <c r="AB74" s="289">
        <v>150</v>
      </c>
      <c r="AC74" s="289">
        <v>150</v>
      </c>
      <c r="AD74" s="289">
        <v>150</v>
      </c>
      <c r="AE74" s="289">
        <v>400</v>
      </c>
      <c r="AF74" s="464">
        <v>400</v>
      </c>
      <c r="AG74" s="464">
        <v>400</v>
      </c>
      <c r="AH74" s="272"/>
      <c r="AI74" s="272"/>
      <c r="AJ74" s="272"/>
      <c r="AK74" s="288" t="str">
        <f t="shared" si="5"/>
        <v>Dry</v>
      </c>
      <c r="AL74" s="272">
        <f t="shared" si="6"/>
        <v>0</v>
      </c>
      <c r="AM74" s="272">
        <f t="shared" si="7"/>
        <v>7</v>
      </c>
      <c r="AN74" s="342">
        <f t="shared" si="2"/>
        <v>43600</v>
      </c>
      <c r="AO74" s="342">
        <f t="shared" si="8"/>
        <v>43684</v>
      </c>
      <c r="AP74" s="824">
        <f>INDEX(Periods!$F$21:$O$31,INDEX(Annual!EndGS,1,$E74+2)+2,$E74+2)</f>
        <v>43753</v>
      </c>
      <c r="AQ74" s="267"/>
      <c r="AR74" s="254"/>
      <c r="AS74" s="242"/>
      <c r="AT74" s="242"/>
      <c r="AU74" s="242"/>
    </row>
    <row r="75" spans="1:47" outlineLevel="2" x14ac:dyDescent="0.35">
      <c r="A75" s="242"/>
      <c r="B75" s="251"/>
      <c r="C75" s="244">
        <f t="shared" si="3"/>
        <v>3</v>
      </c>
      <c r="D75" s="267"/>
      <c r="E75" s="322">
        <v>-1</v>
      </c>
      <c r="F75" s="823">
        <f t="shared" si="4"/>
        <v>43794</v>
      </c>
      <c r="G75" s="267"/>
      <c r="H75" s="288"/>
      <c r="I75" s="288"/>
      <c r="J75" s="288">
        <v>7</v>
      </c>
      <c r="K75" s="474">
        <f>INDEX(Periods!$F$21:$O$30,J75+1,$E75+2)</f>
        <v>43794</v>
      </c>
      <c r="L75" s="475">
        <f t="shared" ca="1" si="1"/>
        <v>37</v>
      </c>
      <c r="M75" s="289">
        <v>4</v>
      </c>
      <c r="N75" s="289">
        <v>13.3</v>
      </c>
      <c r="O75" s="289">
        <v>700</v>
      </c>
      <c r="P75" s="289">
        <v>2500</v>
      </c>
      <c r="Q75" s="304">
        <v>0.5575</v>
      </c>
      <c r="R75" s="304">
        <v>0.66249999999999998</v>
      </c>
      <c r="S75" s="664" cm="1">
        <f t="array" ref="S75">INDEX([0]!i_pasture_stage_p6z,$J75+1,ROUNDDOWN((ROW($J75)-ROW($J$68))/i_p6_len,0)+1)</f>
        <v>1</v>
      </c>
      <c r="T75" s="304">
        <v>0.3</v>
      </c>
      <c r="U75" s="289">
        <v>5</v>
      </c>
      <c r="V75" s="304">
        <v>0</v>
      </c>
      <c r="W75" s="272"/>
      <c r="X75" s="460">
        <v>0.33</v>
      </c>
      <c r="Y75" s="463">
        <v>50</v>
      </c>
      <c r="Z75" s="289">
        <v>50</v>
      </c>
      <c r="AA75" s="289">
        <v>50</v>
      </c>
      <c r="AB75" s="289">
        <v>400</v>
      </c>
      <c r="AC75" s="289">
        <v>400</v>
      </c>
      <c r="AD75" s="289">
        <v>400</v>
      </c>
      <c r="AE75" s="289">
        <v>400</v>
      </c>
      <c r="AF75" s="464">
        <v>400</v>
      </c>
      <c r="AG75" s="464">
        <v>400</v>
      </c>
      <c r="AH75" s="272"/>
      <c r="AI75" s="272"/>
      <c r="AJ75" s="272"/>
      <c r="AK75" s="288" t="str">
        <f t="shared" si="5"/>
        <v>Dry</v>
      </c>
      <c r="AL75" s="272">
        <f t="shared" si="6"/>
        <v>41</v>
      </c>
      <c r="AM75" s="272">
        <f t="shared" si="7"/>
        <v>1</v>
      </c>
      <c r="AN75" s="342">
        <f t="shared" si="2"/>
        <v>43600</v>
      </c>
      <c r="AO75" s="342">
        <f t="shared" si="8"/>
        <v>43684</v>
      </c>
      <c r="AP75" s="824">
        <f>INDEX(Periods!$F$21:$O$31,INDEX(Annual!EndGS,1,$E75+2)+2,$E75+2)</f>
        <v>43753</v>
      </c>
      <c r="AQ75" s="267"/>
      <c r="AR75" s="254"/>
      <c r="AS75" s="242"/>
      <c r="AT75" s="242"/>
      <c r="AU75" s="242"/>
    </row>
    <row r="76" spans="1:47" outlineLevel="2" x14ac:dyDescent="0.35">
      <c r="A76" s="242"/>
      <c r="B76" s="251"/>
      <c r="C76" s="244">
        <f t="shared" si="3"/>
        <v>3</v>
      </c>
      <c r="D76" s="267"/>
      <c r="E76" s="322">
        <v>-1</v>
      </c>
      <c r="F76" s="823">
        <f t="shared" si="4"/>
        <v>43831</v>
      </c>
      <c r="G76" s="267"/>
      <c r="H76" s="288"/>
      <c r="I76" s="288"/>
      <c r="J76" s="288">
        <v>8</v>
      </c>
      <c r="K76" s="474">
        <f>INDEX(Periods!$F$21:$O$30,J76+1,$E76+2)</f>
        <v>43831</v>
      </c>
      <c r="L76" s="475">
        <f t="shared" ca="1" si="1"/>
        <v>45</v>
      </c>
      <c r="M76" s="289">
        <v>3.5</v>
      </c>
      <c r="N76" s="289">
        <v>13.3</v>
      </c>
      <c r="O76" s="289">
        <v>600</v>
      </c>
      <c r="P76" s="289">
        <v>2000</v>
      </c>
      <c r="Q76" s="304">
        <v>0.52749999999999997</v>
      </c>
      <c r="R76" s="304">
        <v>0.61249999999999993</v>
      </c>
      <c r="S76" s="664" cm="1">
        <f t="array" ref="S76">INDEX([0]!i_pasture_stage_p6z,$J76+1,ROUNDDOWN((ROW($J76)-ROW($J$68))/i_p6_len,0)+1)</f>
        <v>1</v>
      </c>
      <c r="T76" s="304">
        <v>0.3</v>
      </c>
      <c r="U76" s="289">
        <v>5</v>
      </c>
      <c r="V76" s="304">
        <v>0.05</v>
      </c>
      <c r="W76" s="272"/>
      <c r="X76" s="460">
        <v>0.33</v>
      </c>
      <c r="Y76" s="463">
        <v>50</v>
      </c>
      <c r="Z76" s="289">
        <v>50</v>
      </c>
      <c r="AA76" s="289">
        <v>50</v>
      </c>
      <c r="AB76" s="289">
        <v>400</v>
      </c>
      <c r="AC76" s="289">
        <v>400</v>
      </c>
      <c r="AD76" s="289">
        <v>400</v>
      </c>
      <c r="AE76" s="289">
        <v>400</v>
      </c>
      <c r="AF76" s="464">
        <v>400</v>
      </c>
      <c r="AG76" s="464">
        <v>400</v>
      </c>
      <c r="AH76" s="272"/>
      <c r="AI76" s="272"/>
      <c r="AJ76" s="272"/>
      <c r="AK76" s="288" t="str">
        <f t="shared" si="5"/>
        <v>Dry</v>
      </c>
      <c r="AL76" s="272">
        <f t="shared" si="6"/>
        <v>78</v>
      </c>
      <c r="AM76" s="272">
        <f t="shared" si="7"/>
        <v>1</v>
      </c>
      <c r="AN76" s="342">
        <f t="shared" si="2"/>
        <v>43600</v>
      </c>
      <c r="AO76" s="342">
        <f t="shared" si="8"/>
        <v>43684</v>
      </c>
      <c r="AP76" s="824">
        <f>INDEX(Periods!$F$21:$O$31,INDEX(Annual!EndGS,1,$E76+2)+2,$E76+2)</f>
        <v>43753</v>
      </c>
      <c r="AQ76" s="267"/>
      <c r="AR76" s="254"/>
      <c r="AS76" s="242"/>
      <c r="AT76" s="242"/>
      <c r="AU76" s="242"/>
    </row>
    <row r="77" spans="1:47" outlineLevel="2" x14ac:dyDescent="0.35">
      <c r="A77" s="242"/>
      <c r="B77" s="251"/>
      <c r="C77" s="244">
        <f t="shared" si="3"/>
        <v>3</v>
      </c>
      <c r="D77" s="267"/>
      <c r="E77" s="322">
        <v>-1</v>
      </c>
      <c r="F77" s="823">
        <f t="shared" si="4"/>
        <v>43876</v>
      </c>
      <c r="G77" s="267"/>
      <c r="H77" s="288"/>
      <c r="I77" s="338"/>
      <c r="J77" s="338">
        <v>9</v>
      </c>
      <c r="K77" s="495">
        <f>INDEX(Periods!$F$21:$O$30,J77+1,$E77+2)</f>
        <v>43876</v>
      </c>
      <c r="L77" s="510">
        <f t="shared" ca="1" si="1"/>
        <v>49</v>
      </c>
      <c r="M77" s="876">
        <v>3.5</v>
      </c>
      <c r="N77" s="876">
        <v>13.3</v>
      </c>
      <c r="O77" s="552">
        <v>550</v>
      </c>
      <c r="P77" s="552">
        <v>1500</v>
      </c>
      <c r="Q77" s="497">
        <v>0.51</v>
      </c>
      <c r="R77" s="497">
        <v>0.57000000000000006</v>
      </c>
      <c r="S77" s="665" cm="1">
        <f t="array" ref="S77">INDEX([0]!i_pasture_stage_p6z,$J77+1,ROUNDDOWN((ROW($J77)-ROW($J$68))/i_p6_len,0)+1)</f>
        <v>1</v>
      </c>
      <c r="T77" s="497">
        <v>0.3</v>
      </c>
      <c r="U77" s="289">
        <v>5</v>
      </c>
      <c r="V77" s="304">
        <v>0.1</v>
      </c>
      <c r="W77" s="339"/>
      <c r="X77" s="498">
        <v>0.33</v>
      </c>
      <c r="Y77" s="499">
        <v>50</v>
      </c>
      <c r="Z77" s="496">
        <v>50</v>
      </c>
      <c r="AA77" s="496">
        <v>50</v>
      </c>
      <c r="AB77" s="496">
        <v>400</v>
      </c>
      <c r="AC77" s="496">
        <v>400</v>
      </c>
      <c r="AD77" s="496">
        <v>400</v>
      </c>
      <c r="AE77" s="496">
        <v>400</v>
      </c>
      <c r="AF77" s="500">
        <v>400</v>
      </c>
      <c r="AG77" s="500">
        <v>400</v>
      </c>
      <c r="AH77" s="272"/>
      <c r="AI77" s="272"/>
      <c r="AJ77" s="272"/>
      <c r="AK77" s="288" t="str">
        <f t="shared" si="5"/>
        <v>Dry</v>
      </c>
      <c r="AL77" s="272">
        <f t="shared" si="6"/>
        <v>123</v>
      </c>
      <c r="AM77" s="272">
        <f t="shared" si="7"/>
        <v>1</v>
      </c>
      <c r="AN77" s="342">
        <f t="shared" si="2"/>
        <v>43600</v>
      </c>
      <c r="AO77" s="342">
        <f t="shared" si="8"/>
        <v>43684</v>
      </c>
      <c r="AP77" s="824">
        <f>INDEX(Periods!$F$21:$O$31,INDEX(Annual!EndGS,1,$E77+2)+2,$E77+2)</f>
        <v>43753</v>
      </c>
      <c r="AQ77" s="267"/>
      <c r="AR77" s="254"/>
      <c r="AS77" s="242"/>
      <c r="AT77" s="242"/>
      <c r="AU77" s="242"/>
    </row>
    <row r="78" spans="1:47" outlineLevel="2" x14ac:dyDescent="0.35">
      <c r="A78" s="242"/>
      <c r="B78" s="251"/>
      <c r="C78" s="244">
        <f>INT($C$29)+2</f>
        <v>3</v>
      </c>
      <c r="D78" s="267"/>
      <c r="E78" s="322">
        <v>0</v>
      </c>
      <c r="F78" s="823">
        <f t="shared" si="4"/>
        <v>43924</v>
      </c>
      <c r="G78" s="267"/>
      <c r="H78" s="288"/>
      <c r="I78" s="501" t="s">
        <v>722</v>
      </c>
      <c r="J78" s="501">
        <v>0</v>
      </c>
      <c r="K78" s="502">
        <f>INDEX(Periods!$F$21:$O$30,J78+1,$E78+2)</f>
        <v>43560</v>
      </c>
      <c r="L78" s="511">
        <f t="shared" ca="1" si="1"/>
        <v>29</v>
      </c>
      <c r="M78" s="877" cm="1">
        <f t="array" aca="1" ref="M78" ca="1">INDEX(M$68:M$77,$AI78,1)*(1-$AH78)+INDEX(M$68:M$77,$AJ78,1)*($AH78)</f>
        <v>3.5</v>
      </c>
      <c r="N78" s="877" cm="1">
        <f t="array" aca="1" ref="N78" ca="1">INDEX(N$68:N$77,$AI78,1)*(1-$AH78)+INDEX(N$68:N$77,$AJ78,1)*($AH78)</f>
        <v>13.3</v>
      </c>
      <c r="O78" s="667" cm="1">
        <f t="array" aca="1" ref="O78" ca="1">INDEX(O$68:O$77,$AI78,1)*(1-$AH78)+INDEX(O$68:O$77,$AJ78,1)*($AH78)</f>
        <v>418.36734693877554</v>
      </c>
      <c r="P78" s="667" cm="1">
        <f t="array" aca="1" ref="P78" ca="1">INDEX(P$68:P$77,$AI78,1)*(1-$AH78)+INDEX(P$68:P$77,$AJ78,1)*($AH78)</f>
        <v>885.71428571428578</v>
      </c>
      <c r="Q78" s="668" cm="1">
        <f t="array" aca="1" ref="Q78" ca="1">INDEX(Q$68:Q$77,$AI78,1)*(1-$AH78)+INDEX(Q$68:Q$77,$AJ78,1)*($AH78)</f>
        <v>0.50122448979591838</v>
      </c>
      <c r="R78" s="668" cm="1">
        <f t="array" aca="1" ref="R78" ca="1">INDEX(R$68:R$77,$AI78,1)*(1-$AH78)+INDEX(R$68:R$77,$AJ78,1)*($AH78)</f>
        <v>0.54367346938775518</v>
      </c>
      <c r="S78" s="666" cm="1">
        <f t="array" ref="S78">INDEX([0]!i_pasture_stage_p6z,$J78+1,ROUNDDOWN((ROW($J78)-ROW($J$68))/i_p6_len,0)+1)</f>
        <v>1</v>
      </c>
      <c r="T78" s="668" cm="1">
        <f t="array" aca="1" ref="T78" ca="1">INDEX(T$68:T$77,$AI78,1)*(1-$AH78)+INDEX(T$68:T$77,$AJ78,1)*($AH78)</f>
        <v>0.3</v>
      </c>
      <c r="U78" s="666" cm="1">
        <f t="array" aca="1" ref="U78" ca="1">INDEX(U$68:U$77,$AI78,1)*(1-$AH78)+INDEX(U$68:U$77,$AJ78,1)*($AH78)</f>
        <v>5</v>
      </c>
      <c r="V78" s="668" cm="1">
        <f t="array" aca="1" ref="V78" ca="1">INDEX(V$68:V$77,$AI78,1)*(1-$AH78)+INDEX(V$68:V$77,$AJ78,1)*($AH78)</f>
        <v>0.1</v>
      </c>
      <c r="W78" s="503"/>
      <c r="X78" s="818" cm="1">
        <f t="array" aca="1" ref="X78" ca="1">INDEX(X$68:X$77,$AI78,1)*(1-$AH78)+INDEX(X$68:X$77,$AJ78,1)*($AH78)</f>
        <v>0.9179591836734694</v>
      </c>
      <c r="Y78" s="667" cm="1">
        <f t="array" aca="1" ref="Y78" ca="1">INDEX(Y$68:Y$77,$AI78,1)*(1-$AH78)+INDEX(Y$68:Y$77,$AJ78,1)*($AH78)</f>
        <v>50</v>
      </c>
      <c r="Z78" s="667" cm="1">
        <f t="array" aca="1" ref="Z78" ca="1">INDEX(Z$68:Z$77,$AI78,1)*(1-$AH78)+INDEX(Z$68:Z$77,$AJ78,1)*($AH78)</f>
        <v>50</v>
      </c>
      <c r="AA78" s="667" cm="1">
        <f t="array" aca="1" ref="AA78" ca="1">INDEX(AA$68:AA$77,$AI78,1)*(1-$AH78)+INDEX(AA$68:AA$77,$AJ78,1)*($AH78)</f>
        <v>50</v>
      </c>
      <c r="AB78" s="667" cm="1">
        <f t="array" aca="1" ref="AB78" ca="1">INDEX(AB$68:AB$77,$AI78,1)*(1-$AH78)+INDEX(AB$68:AB$77,$AJ78,1)*($AH78)</f>
        <v>136.73469387755102</v>
      </c>
      <c r="AC78" s="667" cm="1">
        <f t="array" aca="1" ref="AC78" ca="1">INDEX(AC$68:AC$77,$AI78,1)*(1-$AH78)+INDEX(AC$68:AC$77,$AJ78,1)*($AH78)</f>
        <v>400</v>
      </c>
      <c r="AD78" s="667" cm="1">
        <f t="array" aca="1" ref="AD78" ca="1">INDEX(AD$68:AD$77,$AI78,1)*(1-$AH78)+INDEX(AD$68:AD$77,$AJ78,1)*($AH78)</f>
        <v>400</v>
      </c>
      <c r="AE78" s="667" cm="1">
        <f t="array" aca="1" ref="AE78" ca="1">INDEX(AE$68:AE$77,$AI78,1)*(1-$AH78)+INDEX(AE$68:AE$77,$AJ78,1)*($AH78)</f>
        <v>400</v>
      </c>
      <c r="AF78" s="667" cm="1">
        <f t="array" aca="1" ref="AF78" ca="1">INDEX(AF$68:AF$77,$AI78,1)*(1-$AH78)+INDEX(AF$68:AF$77,$AJ78,1)*($AH78)</f>
        <v>400</v>
      </c>
      <c r="AG78" s="667" cm="1">
        <f t="array" aca="1" ref="AG78" ca="1">INDEX(AG$68:AG$77,$AI78,1)*(1-$AH78)+INDEX(AG$68:AG$77,$AJ78,1)*($AH78)</f>
        <v>400</v>
      </c>
      <c r="AH78" s="272">
        <f ca="1">($AL78-INDEX($AL$68:$AL$77,$AI78,1))/INDEX($L$68:$L$77,$AI78,1)</f>
        <v>0.87755102040816324</v>
      </c>
      <c r="AI78" s="272">
        <f>MOD(SUMIFS($AM$68:$AM$77,$AK$68:$AK$77,$AK78,$AL$68:$AL$77,"&lt;="&amp;$AL78)-1,$AJ$65)+1</f>
        <v>10</v>
      </c>
      <c r="AJ78" s="272">
        <f>IF(OR(INDEX($AK$68:$AK$77,$AI78,1)=INDEX($AK$68:$AK$77,MOD($AI78,AJ$65)+1,1),INDEX($AK$68:$AK$77,$AI78,1)="Early"),MOD($AI78,AJ$65)+1,$AI78)</f>
        <v>1</v>
      </c>
      <c r="AK78" s="288" t="str">
        <f t="shared" si="5"/>
        <v>Dry</v>
      </c>
      <c r="AL78" s="272">
        <f t="shared" si="6"/>
        <v>166</v>
      </c>
      <c r="AM78" s="272"/>
      <c r="AN78" s="342">
        <f t="shared" si="2"/>
        <v>43589</v>
      </c>
      <c r="AO78" s="342">
        <f t="shared" si="8"/>
        <v>43684</v>
      </c>
      <c r="AP78" s="824">
        <f>INDEX(Periods!$F$21:$O$31,INDEX(Annual!EndGS,1,$E78+2)+2,$E78+2)</f>
        <v>43758</v>
      </c>
      <c r="AQ78" s="267"/>
      <c r="AR78" s="254"/>
      <c r="AS78" s="242"/>
      <c r="AT78" s="242"/>
      <c r="AU78" s="242"/>
    </row>
    <row r="79" spans="1:47" outlineLevel="3" collapsed="1" x14ac:dyDescent="0.35">
      <c r="A79" s="242"/>
      <c r="B79" s="251"/>
      <c r="C79" s="244">
        <f t="shared" ref="C79:C132" si="9">INT($C$29)+3</f>
        <v>4</v>
      </c>
      <c r="D79" s="267"/>
      <c r="E79" s="322">
        <v>0</v>
      </c>
      <c r="F79" s="823">
        <f t="shared" si="4"/>
        <v>43589</v>
      </c>
      <c r="G79" s="267"/>
      <c r="H79" s="288"/>
      <c r="I79" s="288"/>
      <c r="J79" s="288">
        <v>1</v>
      </c>
      <c r="K79" s="474">
        <f>INDEX(Periods!$F$21:$O$30,J79+1,$E79+2)</f>
        <v>43589</v>
      </c>
      <c r="L79" s="475">
        <f t="shared" ca="1" si="1"/>
        <v>42</v>
      </c>
      <c r="M79" s="878" cm="1">
        <f t="array" aca="1" ref="M79" ca="1">INDEX(M$68:M$77,$AI79,1)*(1-$AH79)+INDEX(M$68:M$77,$AJ79,1)*($AH79)</f>
        <v>4</v>
      </c>
      <c r="N79" s="878" cm="1">
        <f t="array" aca="1" ref="N79" ca="1">INDEX(N$68:N$77,$AI79,1)*(1-$AH79)+INDEX(N$68:N$77,$AJ79,1)*($AH79)</f>
        <v>13.3</v>
      </c>
      <c r="O79" s="669" cm="1">
        <f t="array" aca="1" ref="O79" ca="1">INDEX(O$68:O$77,$AI79,1)*(1-$AH79)+INDEX(O$68:O$77,$AJ79,1)*($AH79)</f>
        <v>125</v>
      </c>
      <c r="P79" s="669" cm="1">
        <f t="array" aca="1" ref="P79" ca="1">INDEX(P$68:P$77,$AI79,1)*(1-$AH79)+INDEX(P$68:P$77,$AJ79,1)*($AH79)</f>
        <v>350</v>
      </c>
      <c r="Q79" s="670" cm="1">
        <f t="array" aca="1" ref="Q79" ca="1">INDEX(Q$68:Q$77,$AI79,1)*(1-$AH79)+INDEX(Q$68:Q$77,$AJ79,1)*($AH79)</f>
        <v>0.81</v>
      </c>
      <c r="R79" s="670" cm="1">
        <f t="array" aca="1" ref="R79" ca="1">INDEX(R$68:R$77,$AI79,1)*(1-$AH79)+INDEX(R$68:R$77,$AJ79,1)*($AH79)</f>
        <v>0.81</v>
      </c>
      <c r="S79" s="664" cm="1">
        <f t="array" ref="S79">INDEX([0]!i_pasture_stage_p6z,$J79+1,ROUNDDOWN((ROW($J79)-ROW($J$68))/i_p6_len,0)+1)</f>
        <v>0.2857142857142857</v>
      </c>
      <c r="T79" s="670" cm="1">
        <f t="array" aca="1" ref="T79" ca="1">INDEX(T$68:T$77,$AI79,1)*(1-$AH79)+INDEX(T$68:T$77,$AJ79,1)*($AH79)</f>
        <v>0.3</v>
      </c>
      <c r="U79" s="664" cm="1">
        <f t="array" aca="1" ref="U79" ca="1">INDEX(U$68:U$77,$AI79,1)*(1-$AH79)+INDEX(U$68:U$77,$AJ79,1)*($AH79)</f>
        <v>5</v>
      </c>
      <c r="V79" s="670" cm="1">
        <f t="array" aca="1" ref="V79" ca="1">INDEX(V$68:V$77,$AI79,1)*(1-$AH79)+INDEX(V$68:V$77,$AJ79,1)*($AH79)</f>
        <v>0</v>
      </c>
      <c r="W79" s="272"/>
      <c r="X79" s="819" cm="1">
        <f t="array" aca="1" ref="X79" ca="1">INDEX(X$68:X$77,$AI79,1)*(1-$AH79)+INDEX(X$68:X$77,$AJ79,1)*($AH79)</f>
        <v>1</v>
      </c>
      <c r="Y79" s="669" cm="1">
        <f t="array" aca="1" ref="Y79" ca="1">INDEX(Y$68:Y$77,$AI79,1)*(1-$AH79)+INDEX(Y$68:Y$77,$AJ79,1)*($AH79)</f>
        <v>50</v>
      </c>
      <c r="Z79" s="669" cm="1">
        <f t="array" aca="1" ref="Z79" ca="1">INDEX(Z$68:Z$77,$AI79,1)*(1-$AH79)+INDEX(Z$68:Z$77,$AJ79,1)*($AH79)</f>
        <v>50</v>
      </c>
      <c r="AA79" s="669" cm="1">
        <f t="array" aca="1" ref="AA79" ca="1">INDEX(AA$68:AA$77,$AI79,1)*(1-$AH79)+INDEX(AA$68:AA$77,$AJ79,1)*($AH79)</f>
        <v>50</v>
      </c>
      <c r="AB79" s="669" cm="1">
        <f t="array" aca="1" ref="AB79" ca="1">INDEX(AB$68:AB$77,$AI79,1)*(1-$AH79)+INDEX(AB$68:AB$77,$AJ79,1)*($AH79)</f>
        <v>100</v>
      </c>
      <c r="AC79" s="669" cm="1">
        <f t="array" aca="1" ref="AC79" ca="1">INDEX(AC$68:AC$77,$AI79,1)*(1-$AH79)+INDEX(AC$68:AC$77,$AJ79,1)*($AH79)</f>
        <v>150</v>
      </c>
      <c r="AD79" s="669" cm="1">
        <f t="array" aca="1" ref="AD79" ca="1">INDEX(AD$68:AD$77,$AI79,1)*(1-$AH79)+INDEX(AD$68:AD$77,$AJ79,1)*($AH79)</f>
        <v>150</v>
      </c>
      <c r="AE79" s="669" cm="1">
        <f t="array" aca="1" ref="AE79" ca="1">INDEX(AE$68:AE$77,$AI79,1)*(1-$AH79)+INDEX(AE$68:AE$77,$AJ79,1)*($AH79)</f>
        <v>400</v>
      </c>
      <c r="AF79" s="669" cm="1">
        <f t="array" aca="1" ref="AF79" ca="1">INDEX(AF$68:AF$77,$AI79,1)*(1-$AH79)+INDEX(AF$68:AF$77,$AJ79,1)*($AH79)</f>
        <v>400</v>
      </c>
      <c r="AG79" s="669" cm="1">
        <f t="array" aca="1" ref="AG79" ca="1">INDEX(AG$68:AG$77,$AI79,1)*(1-$AH79)+INDEX(AG$68:AG$77,$AJ79,1)*($AH79)</f>
        <v>400</v>
      </c>
      <c r="AH79" s="272">
        <f t="shared" ref="AH79:AH142" ca="1" si="10">($AL79-INDEX($AL$68:$AL$77,$AI79,1))/INDEX($L$68:$L$77,$AI79,1)</f>
        <v>0</v>
      </c>
      <c r="AI79" s="272">
        <f t="shared" ref="AI79:AI142" si="11">MOD(SUMIFS($AM$68:$AM$77,$AK$68:$AK$77,$AK79,$AL$68:$AL$77,"&lt;="&amp;$AL79)-1,$AJ$65)+1</f>
        <v>2</v>
      </c>
      <c r="AJ79" s="272">
        <f>IF(OR(INDEX($AK$68:$AK$77,$AI79,1)=INDEX($AK$68:$AK$77,MOD($AI79,AJ$65)+1,1),INDEX($AK$68:$AK$77,$AI79,1)="Early"),MOD($AI79,AJ$65)+1,$AI79)</f>
        <v>3</v>
      </c>
      <c r="AK79" s="288" t="str">
        <f t="shared" si="5"/>
        <v>Early</v>
      </c>
      <c r="AL79" s="272">
        <f t="shared" si="6"/>
        <v>0</v>
      </c>
      <c r="AM79" s="272"/>
      <c r="AN79" s="342">
        <f t="shared" si="2"/>
        <v>43589</v>
      </c>
      <c r="AO79" s="342">
        <f t="shared" si="8"/>
        <v>43684</v>
      </c>
      <c r="AP79" s="824">
        <f>INDEX(Periods!$F$21:$O$31,INDEX(Annual!EndGS,1,$E79+2)+2,$E79+2)</f>
        <v>43758</v>
      </c>
      <c r="AQ79" s="267"/>
      <c r="AR79" s="254"/>
      <c r="AS79" s="242"/>
      <c r="AT79" s="242"/>
      <c r="AU79" s="242"/>
    </row>
    <row r="80" spans="1:47" outlineLevel="3" x14ac:dyDescent="0.35">
      <c r="A80" s="242"/>
      <c r="B80" s="251"/>
      <c r="C80" s="244">
        <f t="shared" si="9"/>
        <v>4</v>
      </c>
      <c r="D80" s="267"/>
      <c r="E80" s="322">
        <v>0</v>
      </c>
      <c r="F80" s="823">
        <f t="shared" si="4"/>
        <v>43631</v>
      </c>
      <c r="G80" s="267"/>
      <c r="H80" s="288"/>
      <c r="I80" s="288"/>
      <c r="J80" s="288">
        <v>2</v>
      </c>
      <c r="K80" s="474">
        <f>INDEX(Periods!$F$21:$O$30,J80+1,$E80+2)</f>
        <v>43631</v>
      </c>
      <c r="L80" s="475">
        <f t="shared" ca="1" si="1"/>
        <v>53</v>
      </c>
      <c r="M80" s="878" cm="1">
        <f t="array" aca="1" ref="M80" ca="1">INDEX(M$68:M$77,$AI80,1)*(1-$AH80)+INDEX(M$68:M$77,$AJ80,1)*($AH80)</f>
        <v>6.1037735849056602</v>
      </c>
      <c r="N80" s="878" cm="1">
        <f t="array" aca="1" ref="N80" ca="1">INDEX(N$68:N$77,$AI80,1)*(1-$AH80)+INDEX(N$68:N$77,$AJ80,1)*($AH80)</f>
        <v>13.3</v>
      </c>
      <c r="O80" s="669" cm="1">
        <f t="array" aca="1" ref="O80" ca="1">INDEX(O$68:O$77,$AI80,1)*(1-$AH80)+INDEX(O$68:O$77,$AJ80,1)*($AH80)</f>
        <v>470.75471698113211</v>
      </c>
      <c r="P80" s="669" cm="1">
        <f t="array" aca="1" ref="P80" ca="1">INDEX(P$68:P$77,$AI80,1)*(1-$AH80)+INDEX(P$68:P$77,$AJ80,1)*($AH80)</f>
        <v>684.90566037735857</v>
      </c>
      <c r="Q80" s="670" cm="1">
        <f t="array" aca="1" ref="Q80" ca="1">INDEX(Q$68:Q$77,$AI80,1)*(1-$AH80)+INDEX(Q$68:Q$77,$AJ80,1)*($AH80)</f>
        <v>0.81000000000000016</v>
      </c>
      <c r="R80" s="670" cm="1">
        <f t="array" aca="1" ref="R80" ca="1">INDEX(R$68:R$77,$AI80,1)*(1-$AH80)+INDEX(R$68:R$77,$AJ80,1)*($AH80)</f>
        <v>0.81000000000000016</v>
      </c>
      <c r="S80" s="664" cm="1">
        <f t="array" ref="S80">INDEX([0]!i_pasture_stage_p6z,$J80+1,ROUNDDOWN((ROW($J80)-ROW($J$68))/i_p6_len,0)+1)</f>
        <v>1</v>
      </c>
      <c r="T80" s="670" cm="1">
        <f t="array" aca="1" ref="T80" ca="1">INDEX(T$68:T$77,$AI80,1)*(1-$AH80)+INDEX(T$68:T$77,$AJ80,1)*($AH80)</f>
        <v>0.3</v>
      </c>
      <c r="U80" s="664" cm="1">
        <f t="array" aca="1" ref="U80" ca="1">INDEX(U$68:U$77,$AI80,1)*(1-$AH80)+INDEX(U$68:U$77,$AJ80,1)*($AH80)</f>
        <v>5</v>
      </c>
      <c r="V80" s="670" cm="1">
        <f t="array" aca="1" ref="V80" ca="1">INDEX(V$68:V$77,$AI80,1)*(1-$AH80)+INDEX(V$68:V$77,$AJ80,1)*($AH80)</f>
        <v>0</v>
      </c>
      <c r="W80" s="272"/>
      <c r="X80" s="819" cm="1">
        <f t="array" aca="1" ref="X80" ca="1">INDEX(X$68:X$77,$AI80,1)*(1-$AH80)+INDEX(X$68:X$77,$AJ80,1)*($AH80)</f>
        <v>1</v>
      </c>
      <c r="Y80" s="669" cm="1">
        <f t="array" aca="1" ref="Y80" ca="1">INDEX(Y$68:Y$77,$AI80,1)*(1-$AH80)+INDEX(Y$68:Y$77,$AJ80,1)*($AH80)</f>
        <v>50</v>
      </c>
      <c r="Z80" s="669" cm="1">
        <f t="array" aca="1" ref="Z80" ca="1">INDEX(Z$68:Z$77,$AI80,1)*(1-$AH80)+INDEX(Z$68:Z$77,$AJ80,1)*($AH80)</f>
        <v>50</v>
      </c>
      <c r="AA80" s="669" cm="1">
        <f t="array" aca="1" ref="AA80" ca="1">INDEX(AA$68:AA$77,$AI80,1)*(1-$AH80)+INDEX(AA$68:AA$77,$AJ80,1)*($AH80)</f>
        <v>50</v>
      </c>
      <c r="AB80" s="669" cm="1">
        <f t="array" aca="1" ref="AB80" ca="1">INDEX(AB$68:AB$77,$AI80,1)*(1-$AH80)+INDEX(AB$68:AB$77,$AJ80,1)*($AH80)</f>
        <v>150</v>
      </c>
      <c r="AC80" s="669" cm="1">
        <f t="array" aca="1" ref="AC80" ca="1">INDEX(AC$68:AC$77,$AI80,1)*(1-$AH80)+INDEX(AC$68:AC$77,$AJ80,1)*($AH80)</f>
        <v>110.37735849056604</v>
      </c>
      <c r="AD80" s="669" cm="1">
        <f t="array" aca="1" ref="AD80" ca="1">INDEX(AD$68:AD$77,$AI80,1)*(1-$AH80)+INDEX(AD$68:AD$77,$AJ80,1)*($AH80)</f>
        <v>139.62264150943398</v>
      </c>
      <c r="AE80" s="669" cm="1">
        <f t="array" aca="1" ref="AE80" ca="1">INDEX(AE$68:AE$77,$AI80,1)*(1-$AH80)+INDEX(AE$68:AE$77,$AJ80,1)*($AH80)</f>
        <v>400</v>
      </c>
      <c r="AF80" s="669" cm="1">
        <f t="array" aca="1" ref="AF80" ca="1">INDEX(AF$68:AF$77,$AI80,1)*(1-$AH80)+INDEX(AF$68:AF$77,$AJ80,1)*($AH80)</f>
        <v>400</v>
      </c>
      <c r="AG80" s="669" cm="1">
        <f t="array" aca="1" ref="AG80" ca="1">INDEX(AG$68:AG$77,$AI80,1)*(1-$AH80)+INDEX(AG$68:AG$77,$AJ80,1)*($AH80)</f>
        <v>400</v>
      </c>
      <c r="AH80" s="272">
        <f t="shared" ca="1" si="10"/>
        <v>0.20754716981132076</v>
      </c>
      <c r="AI80" s="272">
        <f t="shared" si="11"/>
        <v>3</v>
      </c>
      <c r="AJ80" s="272">
        <f>IF(OR(INDEX($AK$68:$AK$77,$AI80,1)=INDEX($AK$68:$AK$77,MOD($AI80,AJ$65)+1,1),INDEX($AK$68:$AK$77,$AI80,1)="Early"),MOD($AI80,AJ$65)+1,$AI80)</f>
        <v>4</v>
      </c>
      <c r="AK80" s="288" t="str">
        <f t="shared" si="5"/>
        <v>Early</v>
      </c>
      <c r="AL80" s="272">
        <f t="shared" si="6"/>
        <v>42</v>
      </c>
      <c r="AM80" s="272"/>
      <c r="AN80" s="342">
        <f t="shared" si="2"/>
        <v>43589</v>
      </c>
      <c r="AO80" s="342">
        <f t="shared" si="8"/>
        <v>43684</v>
      </c>
      <c r="AP80" s="824">
        <f>INDEX(Periods!$F$21:$O$31,INDEX(Annual!EndGS,1,$E80+2)+2,$E80+2)</f>
        <v>43758</v>
      </c>
      <c r="AQ80" s="267"/>
      <c r="AR80" s="254"/>
      <c r="AS80" s="242"/>
      <c r="AT80" s="242"/>
      <c r="AU80" s="242"/>
    </row>
    <row r="81" spans="1:47" outlineLevel="3" x14ac:dyDescent="0.35">
      <c r="A81" s="242"/>
      <c r="B81" s="251"/>
      <c r="C81" s="244">
        <f t="shared" si="9"/>
        <v>4</v>
      </c>
      <c r="D81" s="267"/>
      <c r="E81" s="322">
        <v>0</v>
      </c>
      <c r="F81" s="823">
        <f t="shared" si="4"/>
        <v>43684</v>
      </c>
      <c r="G81" s="267"/>
      <c r="H81" s="288"/>
      <c r="I81" s="288"/>
      <c r="J81" s="288">
        <v>3</v>
      </c>
      <c r="K81" s="474">
        <f>INDEX(Periods!$F$21:$O$30,J81+1,$E81+2)</f>
        <v>43684</v>
      </c>
      <c r="L81" s="475">
        <f t="shared" ca="1" si="1"/>
        <v>25</v>
      </c>
      <c r="M81" s="878" cm="1">
        <f t="array" aca="1" ref="M81" ca="1">INDEX(M$68:M$77,$AI81,1)*(1-$AH81)+INDEX(M$68:M$77,$AJ81,1)*($AH81)</f>
        <v>6.5</v>
      </c>
      <c r="N81" s="878" cm="1">
        <f t="array" aca="1" ref="N81" ca="1">INDEX(N$68:N$77,$AI81,1)*(1-$AH81)+INDEX(N$68:N$77,$AJ81,1)*($AH81)</f>
        <v>13.3</v>
      </c>
      <c r="O81" s="669" cm="1">
        <f t="array" aca="1" ref="O81" ca="1">INDEX(O$68:O$77,$AI81,1)*(1-$AH81)+INDEX(O$68:O$77,$AJ81,1)*($AH81)</f>
        <v>550</v>
      </c>
      <c r="P81" s="669" cm="1">
        <f t="array" aca="1" ref="P81" ca="1">INDEX(P$68:P$77,$AI81,1)*(1-$AH81)+INDEX(P$68:P$77,$AJ81,1)*($AH81)</f>
        <v>1200</v>
      </c>
      <c r="Q81" s="670" cm="1">
        <f t="array" aca="1" ref="Q81" ca="1">INDEX(Q$68:Q$77,$AI81,1)*(1-$AH81)+INDEX(Q$68:Q$77,$AJ81,1)*($AH81)</f>
        <v>0.81</v>
      </c>
      <c r="R81" s="670" cm="1">
        <f t="array" aca="1" ref="R81" ca="1">INDEX(R$68:R$77,$AI81,1)*(1-$AH81)+INDEX(R$68:R$77,$AJ81,1)*($AH81)</f>
        <v>0.81</v>
      </c>
      <c r="S81" s="664" cm="1">
        <f t="array" ref="S81">INDEX([0]!i_pasture_stage_p6z,$J81+1,ROUNDDOWN((ROW($J81)-ROW($J$68))/i_p6_len,0)+1)</f>
        <v>1</v>
      </c>
      <c r="T81" s="670" cm="1">
        <f t="array" aca="1" ref="T81" ca="1">INDEX(T$68:T$77,$AI81,1)*(1-$AH81)+INDEX(T$68:T$77,$AJ81,1)*($AH81)</f>
        <v>0.3</v>
      </c>
      <c r="U81" s="664" cm="1">
        <f t="array" aca="1" ref="U81" ca="1">INDEX(U$68:U$77,$AI81,1)*(1-$AH81)+INDEX(U$68:U$77,$AJ81,1)*($AH81)</f>
        <v>5</v>
      </c>
      <c r="V81" s="670" cm="1">
        <f t="array" aca="1" ref="V81" ca="1">INDEX(V$68:V$77,$AI81,1)*(1-$AH81)+INDEX(V$68:V$77,$AJ81,1)*($AH81)</f>
        <v>0</v>
      </c>
      <c r="W81" s="272"/>
      <c r="X81" s="819" cm="1">
        <f t="array" aca="1" ref="X81" ca="1">INDEX(X$68:X$77,$AI81,1)*(1-$AH81)+INDEX(X$68:X$77,$AJ81,1)*($AH81)</f>
        <v>1</v>
      </c>
      <c r="Y81" s="669" cm="1">
        <f t="array" aca="1" ref="Y81" ca="1">INDEX(Y$68:Y$77,$AI81,1)*(1-$AH81)+INDEX(Y$68:Y$77,$AJ81,1)*($AH81)</f>
        <v>50</v>
      </c>
      <c r="Z81" s="669" cm="1">
        <f t="array" aca="1" ref="Z81" ca="1">INDEX(Z$68:Z$77,$AI81,1)*(1-$AH81)+INDEX(Z$68:Z$77,$AJ81,1)*($AH81)</f>
        <v>50</v>
      </c>
      <c r="AA81" s="669" cm="1">
        <f t="array" aca="1" ref="AA81" ca="1">INDEX(AA$68:AA$77,$AI81,1)*(1-$AH81)+INDEX(AA$68:AA$77,$AJ81,1)*($AH81)</f>
        <v>50</v>
      </c>
      <c r="AB81" s="669" cm="1">
        <f t="array" aca="1" ref="AB81" ca="1">INDEX(AB$68:AB$77,$AI81,1)*(1-$AH81)+INDEX(AB$68:AB$77,$AJ81,1)*($AH81)</f>
        <v>150</v>
      </c>
      <c r="AC81" s="669" cm="1">
        <f t="array" aca="1" ref="AC81" ca="1">INDEX(AC$68:AC$77,$AI81,1)*(1-$AH81)+INDEX(AC$68:AC$77,$AJ81,1)*($AH81)</f>
        <v>150</v>
      </c>
      <c r="AD81" s="669" cm="1">
        <f t="array" aca="1" ref="AD81" ca="1">INDEX(AD$68:AD$77,$AI81,1)*(1-$AH81)+INDEX(AD$68:AD$77,$AJ81,1)*($AH81)</f>
        <v>100</v>
      </c>
      <c r="AE81" s="669" cm="1">
        <f t="array" aca="1" ref="AE81" ca="1">INDEX(AE$68:AE$77,$AI81,1)*(1-$AH81)+INDEX(AE$68:AE$77,$AJ81,1)*($AH81)</f>
        <v>400</v>
      </c>
      <c r="AF81" s="669" cm="1">
        <f t="array" aca="1" ref="AF81" ca="1">INDEX(AF$68:AF$77,$AI81,1)*(1-$AH81)+INDEX(AF$68:AF$77,$AJ81,1)*($AH81)</f>
        <v>400</v>
      </c>
      <c r="AG81" s="669" cm="1">
        <f t="array" aca="1" ref="AG81" ca="1">INDEX(AG$68:AG$77,$AI81,1)*(1-$AH81)+INDEX(AG$68:AG$77,$AJ81,1)*($AH81)</f>
        <v>400</v>
      </c>
      <c r="AH81" s="272">
        <f t="shared" ca="1" si="10"/>
        <v>0</v>
      </c>
      <c r="AI81" s="272">
        <f t="shared" si="11"/>
        <v>4</v>
      </c>
      <c r="AJ81" s="272">
        <f t="shared" ref="AJ81:AJ144" si="12">IF(OR(INDEX($AK$68:$AK$77,$AI81,1)=INDEX($AK$68:$AK$77,MOD($AI81,AJ$65)+1,1),INDEX($AK$68:$AK$77,$AI81,1)="Early"),MOD($AI81,AJ$65)+1,$AI81)</f>
        <v>5</v>
      </c>
      <c r="AK81" s="288" t="str">
        <f t="shared" si="5"/>
        <v>Late</v>
      </c>
      <c r="AL81" s="272">
        <f t="shared" si="6"/>
        <v>0</v>
      </c>
      <c r="AM81" s="272"/>
      <c r="AN81" s="342">
        <f t="shared" si="2"/>
        <v>43589</v>
      </c>
      <c r="AO81" s="342">
        <f t="shared" si="8"/>
        <v>43684</v>
      </c>
      <c r="AP81" s="824">
        <f>INDEX(Periods!$F$21:$O$31,INDEX(Annual!EndGS,1,$E81+2)+2,$E81+2)</f>
        <v>43758</v>
      </c>
      <c r="AQ81" s="267"/>
      <c r="AR81" s="254"/>
      <c r="AS81" s="242"/>
      <c r="AT81" s="242"/>
      <c r="AU81" s="242"/>
    </row>
    <row r="82" spans="1:47" outlineLevel="3" x14ac:dyDescent="0.35">
      <c r="A82" s="242"/>
      <c r="B82" s="251"/>
      <c r="C82" s="244">
        <f t="shared" si="9"/>
        <v>4</v>
      </c>
      <c r="D82" s="267"/>
      <c r="E82" s="322">
        <v>0</v>
      </c>
      <c r="F82" s="823">
        <f t="shared" si="4"/>
        <v>43709</v>
      </c>
      <c r="G82" s="267"/>
      <c r="H82" s="288"/>
      <c r="I82" s="288"/>
      <c r="J82" s="288">
        <v>4</v>
      </c>
      <c r="K82" s="474">
        <f>INDEX(Periods!$F$21:$O$30,J82+1,$E82+2)</f>
        <v>43709</v>
      </c>
      <c r="L82" s="475">
        <f t="shared" ca="1" si="1"/>
        <v>29</v>
      </c>
      <c r="M82" s="878" cm="1">
        <f t="array" aca="1" ref="M82" ca="1">INDEX(M$68:M$77,$AI82,1)*(1-$AH82)+INDEX(M$68:M$77,$AJ82,1)*($AH82)</f>
        <v>9</v>
      </c>
      <c r="N82" s="878" cm="1">
        <f t="array" aca="1" ref="N82" ca="1">INDEX(N$68:N$77,$AI82,1)*(1-$AH82)+INDEX(N$68:N$77,$AJ82,1)*($AH82)</f>
        <v>13.3</v>
      </c>
      <c r="O82" s="669" cm="1">
        <f t="array" aca="1" ref="O82" ca="1">INDEX(O$68:O$77,$AI82,1)*(1-$AH82)+INDEX(O$68:O$77,$AJ82,1)*($AH82)</f>
        <v>750</v>
      </c>
      <c r="P82" s="669" cm="1">
        <f t="array" aca="1" ref="P82" ca="1">INDEX(P$68:P$77,$AI82,1)*(1-$AH82)+INDEX(P$68:P$77,$AJ82,1)*($AH82)</f>
        <v>2250</v>
      </c>
      <c r="Q82" s="670" cm="1">
        <f t="array" aca="1" ref="Q82" ca="1">INDEX(Q$68:Q$77,$AI82,1)*(1-$AH82)+INDEX(Q$68:Q$77,$AJ82,1)*($AH82)</f>
        <v>0.8</v>
      </c>
      <c r="R82" s="670" cm="1">
        <f t="array" aca="1" ref="R82" ca="1">INDEX(R$68:R$77,$AI82,1)*(1-$AH82)+INDEX(R$68:R$77,$AJ82,1)*($AH82)</f>
        <v>0.8</v>
      </c>
      <c r="S82" s="664" cm="1">
        <f t="array" ref="S82">INDEX([0]!i_pasture_stage_p6z,$J82+1,ROUNDDOWN((ROW($J82)-ROW($J$68))/i_p6_len,0)+1)</f>
        <v>1</v>
      </c>
      <c r="T82" s="670" cm="1">
        <f t="array" aca="1" ref="T82" ca="1">INDEX(T$68:T$77,$AI82,1)*(1-$AH82)+INDEX(T$68:T$77,$AJ82,1)*($AH82)</f>
        <v>0.3</v>
      </c>
      <c r="U82" s="664" cm="1">
        <f t="array" aca="1" ref="U82" ca="1">INDEX(U$68:U$77,$AI82,1)*(1-$AH82)+INDEX(U$68:U$77,$AJ82,1)*($AH82)</f>
        <v>5</v>
      </c>
      <c r="V82" s="670" cm="1">
        <f t="array" aca="1" ref="V82" ca="1">INDEX(V$68:V$77,$AI82,1)*(1-$AH82)+INDEX(V$68:V$77,$AJ82,1)*($AH82)</f>
        <v>0</v>
      </c>
      <c r="W82" s="272"/>
      <c r="X82" s="819" cm="1">
        <f t="array" aca="1" ref="X82" ca="1">INDEX(X$68:X$77,$AI82,1)*(1-$AH82)+INDEX(X$68:X$77,$AJ82,1)*($AH82)</f>
        <v>0.75</v>
      </c>
      <c r="Y82" s="669" cm="1">
        <f t="array" aca="1" ref="Y82" ca="1">INDEX(Y$68:Y$77,$AI82,1)*(1-$AH82)+INDEX(Y$68:Y$77,$AJ82,1)*($AH82)</f>
        <v>50</v>
      </c>
      <c r="Z82" s="669" cm="1">
        <f t="array" aca="1" ref="Z82" ca="1">INDEX(Z$68:Z$77,$AI82,1)*(1-$AH82)+INDEX(Z$68:Z$77,$AJ82,1)*($AH82)</f>
        <v>50</v>
      </c>
      <c r="AA82" s="669" cm="1">
        <f t="array" aca="1" ref="AA82" ca="1">INDEX(AA$68:AA$77,$AI82,1)*(1-$AH82)+INDEX(AA$68:AA$77,$AJ82,1)*($AH82)</f>
        <v>50</v>
      </c>
      <c r="AB82" s="669" cm="1">
        <f t="array" aca="1" ref="AB82" ca="1">INDEX(AB$68:AB$77,$AI82,1)*(1-$AH82)+INDEX(AB$68:AB$77,$AJ82,1)*($AH82)</f>
        <v>150</v>
      </c>
      <c r="AC82" s="669" cm="1">
        <f t="array" aca="1" ref="AC82" ca="1">INDEX(AC$68:AC$77,$AI82,1)*(1-$AH82)+INDEX(AC$68:AC$77,$AJ82,1)*($AH82)</f>
        <v>150</v>
      </c>
      <c r="AD82" s="669" cm="1">
        <f t="array" aca="1" ref="AD82" ca="1">INDEX(AD$68:AD$77,$AI82,1)*(1-$AH82)+INDEX(AD$68:AD$77,$AJ82,1)*($AH82)</f>
        <v>150</v>
      </c>
      <c r="AE82" s="669" cm="1">
        <f t="array" aca="1" ref="AE82" ca="1">INDEX(AE$68:AE$77,$AI82,1)*(1-$AH82)+INDEX(AE$68:AE$77,$AJ82,1)*($AH82)</f>
        <v>400</v>
      </c>
      <c r="AF82" s="669" cm="1">
        <f t="array" aca="1" ref="AF82" ca="1">INDEX(AF$68:AF$77,$AI82,1)*(1-$AH82)+INDEX(AF$68:AF$77,$AJ82,1)*($AH82)</f>
        <v>400</v>
      </c>
      <c r="AG82" s="669" cm="1">
        <f t="array" aca="1" ref="AG82" ca="1">INDEX(AG$68:AG$77,$AI82,1)*(1-$AH82)+INDEX(AG$68:AG$77,$AJ82,1)*($AH82)</f>
        <v>400</v>
      </c>
      <c r="AH82" s="272">
        <f t="shared" ca="1" si="10"/>
        <v>0</v>
      </c>
      <c r="AI82" s="272">
        <f t="shared" si="11"/>
        <v>5</v>
      </c>
      <c r="AJ82" s="272">
        <f t="shared" si="12"/>
        <v>6</v>
      </c>
      <c r="AK82" s="288" t="str">
        <f t="shared" si="5"/>
        <v>Late</v>
      </c>
      <c r="AL82" s="272">
        <f t="shared" si="6"/>
        <v>25</v>
      </c>
      <c r="AM82" s="272"/>
      <c r="AN82" s="342">
        <f t="shared" si="2"/>
        <v>43589</v>
      </c>
      <c r="AO82" s="342">
        <f t="shared" si="8"/>
        <v>43684</v>
      </c>
      <c r="AP82" s="824">
        <f>INDEX(Periods!$F$21:$O$31,INDEX(Annual!EndGS,1,$E82+2)+2,$E82+2)</f>
        <v>43758</v>
      </c>
      <c r="AQ82" s="267"/>
      <c r="AR82" s="254"/>
      <c r="AS82" s="242"/>
      <c r="AT82" s="242"/>
      <c r="AU82" s="242"/>
    </row>
    <row r="83" spans="1:47" outlineLevel="3" x14ac:dyDescent="0.35">
      <c r="A83" s="242"/>
      <c r="B83" s="251"/>
      <c r="C83" s="244">
        <f t="shared" si="9"/>
        <v>4</v>
      </c>
      <c r="D83" s="267"/>
      <c r="E83" s="322">
        <v>0</v>
      </c>
      <c r="F83" s="823">
        <f t="shared" si="4"/>
        <v>43738</v>
      </c>
      <c r="G83" s="267"/>
      <c r="H83" s="288"/>
      <c r="I83" s="288"/>
      <c r="J83" s="288">
        <v>5</v>
      </c>
      <c r="K83" s="474">
        <f>INDEX(Periods!$F$21:$O$30,J83+1,$E83+2)</f>
        <v>43738</v>
      </c>
      <c r="L83" s="475">
        <f t="shared" ca="1" si="1"/>
        <v>20</v>
      </c>
      <c r="M83" s="878" cm="1">
        <f t="array" aca="1" ref="M83" ca="1">INDEX(M$68:M$77,$AI83,1)*(1-$AH83)+INDEX(M$68:M$77,$AJ83,1)*($AH83)</f>
        <v>8</v>
      </c>
      <c r="N83" s="878" cm="1">
        <f t="array" aca="1" ref="N83" ca="1">INDEX(N$68:N$77,$AI83,1)*(1-$AH83)+INDEX(N$68:N$77,$AJ83,1)*($AH83)</f>
        <v>13.3</v>
      </c>
      <c r="O83" s="669" cm="1">
        <f t="array" aca="1" ref="O83" ca="1">INDEX(O$68:O$77,$AI83,1)*(1-$AH83)+INDEX(O$68:O$77,$AJ83,1)*($AH83)</f>
        <v>1000</v>
      </c>
      <c r="P83" s="669" cm="1">
        <f t="array" aca="1" ref="P83" ca="1">INDEX(P$68:P$77,$AI83,1)*(1-$AH83)+INDEX(P$68:P$77,$AJ83,1)*($AH83)</f>
        <v>3000</v>
      </c>
      <c r="Q83" s="670" cm="1">
        <f t="array" aca="1" ref="Q83" ca="1">INDEX(Q$68:Q$77,$AI83,1)*(1-$AH83)+INDEX(Q$68:Q$77,$AJ83,1)*($AH83)</f>
        <v>0.76</v>
      </c>
      <c r="R83" s="670" cm="1">
        <f t="array" aca="1" ref="R83" ca="1">INDEX(R$68:R$77,$AI83,1)*(1-$AH83)+INDEX(R$68:R$77,$AJ83,1)*($AH83)</f>
        <v>0.78</v>
      </c>
      <c r="S83" s="664" cm="1">
        <f t="array" ref="S83">INDEX([0]!i_pasture_stage_p6z,$J83+1,ROUNDDOWN((ROW($J83)-ROW($J$68))/i_p6_len,0)+1)</f>
        <v>1</v>
      </c>
      <c r="T83" s="670" cm="1">
        <f t="array" aca="1" ref="T83" ca="1">INDEX(T$68:T$77,$AI83,1)*(1-$AH83)+INDEX(T$68:T$77,$AJ83,1)*($AH83)</f>
        <v>0.3</v>
      </c>
      <c r="U83" s="664" cm="1">
        <f t="array" aca="1" ref="U83" ca="1">INDEX(U$68:U$77,$AI83,1)*(1-$AH83)+INDEX(U$68:U$77,$AJ83,1)*($AH83)</f>
        <v>5</v>
      </c>
      <c r="V83" s="670" cm="1">
        <f t="array" aca="1" ref="V83" ca="1">INDEX(V$68:V$77,$AI83,1)*(1-$AH83)+INDEX(V$68:V$77,$AJ83,1)*($AH83)</f>
        <v>0</v>
      </c>
      <c r="W83" s="272"/>
      <c r="X83" s="819" cm="1">
        <f t="array" aca="1" ref="X83" ca="1">INDEX(X$68:X$77,$AI83,1)*(1-$AH83)+INDEX(X$68:X$77,$AJ83,1)*($AH83)</f>
        <v>0.75</v>
      </c>
      <c r="Y83" s="669" cm="1">
        <f t="array" aca="1" ref="Y83" ca="1">INDEX(Y$68:Y$77,$AI83,1)*(1-$AH83)+INDEX(Y$68:Y$77,$AJ83,1)*($AH83)</f>
        <v>50</v>
      </c>
      <c r="Z83" s="669" cm="1">
        <f t="array" aca="1" ref="Z83" ca="1">INDEX(Z$68:Z$77,$AI83,1)*(1-$AH83)+INDEX(Z$68:Z$77,$AJ83,1)*($AH83)</f>
        <v>50</v>
      </c>
      <c r="AA83" s="669" cm="1">
        <f t="array" aca="1" ref="AA83" ca="1">INDEX(AA$68:AA$77,$AI83,1)*(1-$AH83)+INDEX(AA$68:AA$77,$AJ83,1)*($AH83)</f>
        <v>50</v>
      </c>
      <c r="AB83" s="669" cm="1">
        <f t="array" aca="1" ref="AB83" ca="1">INDEX(AB$68:AB$77,$AI83,1)*(1-$AH83)+INDEX(AB$68:AB$77,$AJ83,1)*($AH83)</f>
        <v>150</v>
      </c>
      <c r="AC83" s="669" cm="1">
        <f t="array" aca="1" ref="AC83" ca="1">INDEX(AC$68:AC$77,$AI83,1)*(1-$AH83)+INDEX(AC$68:AC$77,$AJ83,1)*($AH83)</f>
        <v>150</v>
      </c>
      <c r="AD83" s="669" cm="1">
        <f t="array" aca="1" ref="AD83" ca="1">INDEX(AD$68:AD$77,$AI83,1)*(1-$AH83)+INDEX(AD$68:AD$77,$AJ83,1)*($AH83)</f>
        <v>150</v>
      </c>
      <c r="AE83" s="669" cm="1">
        <f t="array" aca="1" ref="AE83" ca="1">INDEX(AE$68:AE$77,$AI83,1)*(1-$AH83)+INDEX(AE$68:AE$77,$AJ83,1)*($AH83)</f>
        <v>400</v>
      </c>
      <c r="AF83" s="669" cm="1">
        <f t="array" aca="1" ref="AF83" ca="1">INDEX(AF$68:AF$77,$AI83,1)*(1-$AH83)+INDEX(AF$68:AF$77,$AJ83,1)*($AH83)</f>
        <v>400</v>
      </c>
      <c r="AG83" s="669" cm="1">
        <f t="array" aca="1" ref="AG83" ca="1">INDEX(AG$68:AG$77,$AI83,1)*(1-$AH83)+INDEX(AG$68:AG$77,$AJ83,1)*($AH83)</f>
        <v>400</v>
      </c>
      <c r="AH83" s="272">
        <f t="shared" ca="1" si="10"/>
        <v>0</v>
      </c>
      <c r="AI83" s="272">
        <f t="shared" si="11"/>
        <v>6</v>
      </c>
      <c r="AJ83" s="272">
        <f t="shared" si="12"/>
        <v>6</v>
      </c>
      <c r="AK83" s="288" t="str">
        <f t="shared" si="5"/>
        <v>Late</v>
      </c>
      <c r="AL83" s="272">
        <f t="shared" si="6"/>
        <v>54</v>
      </c>
      <c r="AM83" s="272"/>
      <c r="AN83" s="342">
        <f t="shared" si="2"/>
        <v>43589</v>
      </c>
      <c r="AO83" s="342">
        <f t="shared" si="8"/>
        <v>43684</v>
      </c>
      <c r="AP83" s="824">
        <f>INDEX(Periods!$F$21:$O$31,INDEX(Annual!EndGS,1,$E83+2)+2,$E83+2)</f>
        <v>43758</v>
      </c>
      <c r="AQ83" s="267"/>
      <c r="AR83" s="254"/>
      <c r="AS83" s="242"/>
      <c r="AT83" s="242"/>
      <c r="AU83" s="242"/>
    </row>
    <row r="84" spans="1:47" outlineLevel="3" x14ac:dyDescent="0.35">
      <c r="A84" s="242"/>
      <c r="B84" s="251"/>
      <c r="C84" s="244">
        <f t="shared" si="9"/>
        <v>4</v>
      </c>
      <c r="D84" s="267"/>
      <c r="E84" s="322">
        <v>0</v>
      </c>
      <c r="F84" s="823">
        <f t="shared" si="4"/>
        <v>43758</v>
      </c>
      <c r="G84" s="267"/>
      <c r="H84" s="288"/>
      <c r="I84" s="288"/>
      <c r="J84" s="288">
        <v>6</v>
      </c>
      <c r="K84" s="474">
        <f>INDEX(Periods!$F$21:$O$30,J84+1,$E84+2)</f>
        <v>43758</v>
      </c>
      <c r="L84" s="475">
        <f t="shared" ca="1" si="1"/>
        <v>36</v>
      </c>
      <c r="M84" s="878" cm="1">
        <f t="array" aca="1" ref="M84" ca="1">INDEX(M$68:M$77,$AI84,1)*(1-$AH84)+INDEX(M$68:M$77,$AJ84,1)*($AH84)</f>
        <v>5</v>
      </c>
      <c r="N84" s="878" cm="1">
        <f t="array" aca="1" ref="N84" ca="1">INDEX(N$68:N$77,$AI84,1)*(1-$AH84)+INDEX(N$68:N$77,$AJ84,1)*($AH84)</f>
        <v>13.3</v>
      </c>
      <c r="O84" s="669" cm="1">
        <f t="array" aca="1" ref="O84" ca="1">INDEX(O$68:O$77,$AI84,1)*(1-$AH84)+INDEX(O$68:O$77,$AJ84,1)*($AH84)</f>
        <v>800</v>
      </c>
      <c r="P84" s="669" cm="1">
        <f t="array" aca="1" ref="P84" ca="1">INDEX(P$68:P$77,$AI84,1)*(1-$AH84)+INDEX(P$68:P$77,$AJ84,1)*($AH84)</f>
        <v>3000</v>
      </c>
      <c r="Q84" s="670" cm="1">
        <f t="array" aca="1" ref="Q84" ca="1">INDEX(Q$68:Q$77,$AI84,1)*(1-$AH84)+INDEX(Q$68:Q$77,$AJ84,1)*($AH84)</f>
        <v>0.60750000000000004</v>
      </c>
      <c r="R84" s="670" cm="1">
        <f t="array" aca="1" ref="R84" ca="1">INDEX(R$68:R$77,$AI84,1)*(1-$AH84)+INDEX(R$68:R$77,$AJ84,1)*($AH84)</f>
        <v>0.71250000000000002</v>
      </c>
      <c r="S84" s="664" cm="1">
        <f t="array" ref="S84">INDEX([0]!i_pasture_stage_p6z,$J84+1,ROUNDDOWN((ROW($J84)-ROW($J$68))/i_p6_len,0)+1)</f>
        <v>1</v>
      </c>
      <c r="T84" s="670" cm="1">
        <f t="array" aca="1" ref="T84" ca="1">INDEX(T$68:T$77,$AI84,1)*(1-$AH84)+INDEX(T$68:T$77,$AJ84,1)*($AH84)</f>
        <v>0.3</v>
      </c>
      <c r="U84" s="664" cm="1">
        <f t="array" aca="1" ref="U84" ca="1">INDEX(U$68:U$77,$AI84,1)*(1-$AH84)+INDEX(U$68:U$77,$AJ84,1)*($AH84)</f>
        <v>5</v>
      </c>
      <c r="V84" s="670" cm="1">
        <f t="array" aca="1" ref="V84" ca="1">INDEX(V$68:V$77,$AI84,1)*(1-$AH84)+INDEX(V$68:V$77,$AJ84,1)*($AH84)</f>
        <v>0</v>
      </c>
      <c r="W84" s="272"/>
      <c r="X84" s="819" cm="1">
        <f t="array" aca="1" ref="X84" ca="1">INDEX(X$68:X$77,$AI84,1)*(1-$AH84)+INDEX(X$68:X$77,$AJ84,1)*($AH84)</f>
        <v>0.4</v>
      </c>
      <c r="Y84" s="669" cm="1">
        <f t="array" aca="1" ref="Y84" ca="1">INDEX(Y$68:Y$77,$AI84,1)*(1-$AH84)+INDEX(Y$68:Y$77,$AJ84,1)*($AH84)</f>
        <v>50</v>
      </c>
      <c r="Z84" s="669" cm="1">
        <f t="array" aca="1" ref="Z84" ca="1">INDEX(Z$68:Z$77,$AI84,1)*(1-$AH84)+INDEX(Z$68:Z$77,$AJ84,1)*($AH84)</f>
        <v>50</v>
      </c>
      <c r="AA84" s="669" cm="1">
        <f t="array" aca="1" ref="AA84" ca="1">INDEX(AA$68:AA$77,$AI84,1)*(1-$AH84)+INDEX(AA$68:AA$77,$AJ84,1)*($AH84)</f>
        <v>50</v>
      </c>
      <c r="AB84" s="669" cm="1">
        <f t="array" aca="1" ref="AB84" ca="1">INDEX(AB$68:AB$77,$AI84,1)*(1-$AH84)+INDEX(AB$68:AB$77,$AJ84,1)*($AH84)</f>
        <v>150</v>
      </c>
      <c r="AC84" s="669" cm="1">
        <f t="array" aca="1" ref="AC84" ca="1">INDEX(AC$68:AC$77,$AI84,1)*(1-$AH84)+INDEX(AC$68:AC$77,$AJ84,1)*($AH84)</f>
        <v>150</v>
      </c>
      <c r="AD84" s="669" cm="1">
        <f t="array" aca="1" ref="AD84" ca="1">INDEX(AD$68:AD$77,$AI84,1)*(1-$AH84)+INDEX(AD$68:AD$77,$AJ84,1)*($AH84)</f>
        <v>150</v>
      </c>
      <c r="AE84" s="669" cm="1">
        <f t="array" aca="1" ref="AE84" ca="1">INDEX(AE$68:AE$77,$AI84,1)*(1-$AH84)+INDEX(AE$68:AE$77,$AJ84,1)*($AH84)</f>
        <v>400</v>
      </c>
      <c r="AF84" s="669" cm="1">
        <f t="array" aca="1" ref="AF84" ca="1">INDEX(AF$68:AF$77,$AI84,1)*(1-$AH84)+INDEX(AF$68:AF$77,$AJ84,1)*($AH84)</f>
        <v>400</v>
      </c>
      <c r="AG84" s="669" cm="1">
        <f t="array" aca="1" ref="AG84" ca="1">INDEX(AG$68:AG$77,$AI84,1)*(1-$AH84)+INDEX(AG$68:AG$77,$AJ84,1)*($AH84)</f>
        <v>400</v>
      </c>
      <c r="AH84" s="272">
        <f t="shared" ca="1" si="10"/>
        <v>0</v>
      </c>
      <c r="AI84" s="272">
        <f t="shared" si="11"/>
        <v>7</v>
      </c>
      <c r="AJ84" s="272">
        <f t="shared" si="12"/>
        <v>8</v>
      </c>
      <c r="AK84" s="288" t="str">
        <f t="shared" si="5"/>
        <v>Dry</v>
      </c>
      <c r="AL84" s="272">
        <f t="shared" si="6"/>
        <v>0</v>
      </c>
      <c r="AM84" s="272"/>
      <c r="AN84" s="342">
        <f t="shared" si="2"/>
        <v>43589</v>
      </c>
      <c r="AO84" s="342">
        <f t="shared" si="8"/>
        <v>43684</v>
      </c>
      <c r="AP84" s="824">
        <f>INDEX(Periods!$F$21:$O$31,INDEX(Annual!EndGS,1,$E84+2)+2,$E84+2)</f>
        <v>43758</v>
      </c>
      <c r="AQ84" s="267"/>
      <c r="AR84" s="254"/>
      <c r="AS84" s="242"/>
      <c r="AT84" s="242"/>
      <c r="AU84" s="242"/>
    </row>
    <row r="85" spans="1:47" outlineLevel="3" x14ac:dyDescent="0.35">
      <c r="A85" s="242"/>
      <c r="B85" s="251"/>
      <c r="C85" s="244">
        <f t="shared" si="9"/>
        <v>4</v>
      </c>
      <c r="D85" s="267"/>
      <c r="E85" s="322">
        <v>0</v>
      </c>
      <c r="F85" s="823">
        <f t="shared" si="4"/>
        <v>43794</v>
      </c>
      <c r="G85" s="267"/>
      <c r="H85" s="288"/>
      <c r="I85" s="288"/>
      <c r="J85" s="288">
        <v>7</v>
      </c>
      <c r="K85" s="474">
        <f>INDEX(Periods!$F$21:$O$30,J85+1,$E85+2)</f>
        <v>43794</v>
      </c>
      <c r="L85" s="475">
        <f t="shared" ca="1" si="1"/>
        <v>37</v>
      </c>
      <c r="M85" s="878" cm="1">
        <f t="array" aca="1" ref="M85" ca="1">INDEX(M$68:M$77,$AI85,1)*(1-$AH85)+INDEX(M$68:M$77,$AJ85,1)*($AH85)</f>
        <v>4.1219512195121952</v>
      </c>
      <c r="N85" s="878" cm="1">
        <f t="array" aca="1" ref="N85" ca="1">INDEX(N$68:N$77,$AI85,1)*(1-$AH85)+INDEX(N$68:N$77,$AJ85,1)*($AH85)</f>
        <v>13.3</v>
      </c>
      <c r="O85" s="669" cm="1">
        <f t="array" aca="1" ref="O85" ca="1">INDEX(O$68:O$77,$AI85,1)*(1-$AH85)+INDEX(O$68:O$77,$AJ85,1)*($AH85)</f>
        <v>712.19512195121956</v>
      </c>
      <c r="P85" s="669" cm="1">
        <f t="array" aca="1" ref="P85" ca="1">INDEX(P$68:P$77,$AI85,1)*(1-$AH85)+INDEX(P$68:P$77,$AJ85,1)*($AH85)</f>
        <v>2560.9756097560976</v>
      </c>
      <c r="Q85" s="670" cm="1">
        <f t="array" aca="1" ref="Q85" ca="1">INDEX(Q$68:Q$77,$AI85,1)*(1-$AH85)+INDEX(Q$68:Q$77,$AJ85,1)*($AH85)</f>
        <v>0.56359756097560976</v>
      </c>
      <c r="R85" s="670" cm="1">
        <f t="array" aca="1" ref="R85" ca="1">INDEX(R$68:R$77,$AI85,1)*(1-$AH85)+INDEX(R$68:R$77,$AJ85,1)*($AH85)</f>
        <v>0.66859756097560974</v>
      </c>
      <c r="S85" s="664" cm="1">
        <f t="array" ref="S85">INDEX([0]!i_pasture_stage_p6z,$J85+1,ROUNDDOWN((ROW($J85)-ROW($J$68))/i_p6_len,0)+1)</f>
        <v>1</v>
      </c>
      <c r="T85" s="670" cm="1">
        <f t="array" aca="1" ref="T85" ca="1">INDEX(T$68:T$77,$AI85,1)*(1-$AH85)+INDEX(T$68:T$77,$AJ85,1)*($AH85)</f>
        <v>0.3</v>
      </c>
      <c r="U85" s="664" cm="1">
        <f t="array" aca="1" ref="U85" ca="1">INDEX(U$68:U$77,$AI85,1)*(1-$AH85)+INDEX(U$68:U$77,$AJ85,1)*($AH85)</f>
        <v>5</v>
      </c>
      <c r="V85" s="670" cm="1">
        <f t="array" aca="1" ref="V85" ca="1">INDEX(V$68:V$77,$AI85,1)*(1-$AH85)+INDEX(V$68:V$77,$AJ85,1)*($AH85)</f>
        <v>0</v>
      </c>
      <c r="W85" s="272"/>
      <c r="X85" s="819" cm="1">
        <f t="array" aca="1" ref="X85" ca="1">INDEX(X$68:X$77,$AI85,1)*(1-$AH85)+INDEX(X$68:X$77,$AJ85,1)*($AH85)</f>
        <v>0.33853658536585368</v>
      </c>
      <c r="Y85" s="669" cm="1">
        <f t="array" aca="1" ref="Y85" ca="1">INDEX(Y$68:Y$77,$AI85,1)*(1-$AH85)+INDEX(Y$68:Y$77,$AJ85,1)*($AH85)</f>
        <v>50</v>
      </c>
      <c r="Z85" s="669" cm="1">
        <f t="array" aca="1" ref="Z85" ca="1">INDEX(Z$68:Z$77,$AI85,1)*(1-$AH85)+INDEX(Z$68:Z$77,$AJ85,1)*($AH85)</f>
        <v>50</v>
      </c>
      <c r="AA85" s="669" cm="1">
        <f t="array" aca="1" ref="AA85" ca="1">INDEX(AA$68:AA$77,$AI85,1)*(1-$AH85)+INDEX(AA$68:AA$77,$AJ85,1)*($AH85)</f>
        <v>50</v>
      </c>
      <c r="AB85" s="669" cm="1">
        <f t="array" aca="1" ref="AB85" ca="1">INDEX(AB$68:AB$77,$AI85,1)*(1-$AH85)+INDEX(AB$68:AB$77,$AJ85,1)*($AH85)</f>
        <v>369.51219512195127</v>
      </c>
      <c r="AC85" s="669" cm="1">
        <f t="array" aca="1" ref="AC85" ca="1">INDEX(AC$68:AC$77,$AI85,1)*(1-$AH85)+INDEX(AC$68:AC$77,$AJ85,1)*($AH85)</f>
        <v>369.51219512195127</v>
      </c>
      <c r="AD85" s="669" cm="1">
        <f t="array" aca="1" ref="AD85" ca="1">INDEX(AD$68:AD$77,$AI85,1)*(1-$AH85)+INDEX(AD$68:AD$77,$AJ85,1)*($AH85)</f>
        <v>369.51219512195127</v>
      </c>
      <c r="AE85" s="669" cm="1">
        <f t="array" aca="1" ref="AE85" ca="1">INDEX(AE$68:AE$77,$AI85,1)*(1-$AH85)+INDEX(AE$68:AE$77,$AJ85,1)*($AH85)</f>
        <v>400</v>
      </c>
      <c r="AF85" s="669" cm="1">
        <f t="array" aca="1" ref="AF85" ca="1">INDEX(AF$68:AF$77,$AI85,1)*(1-$AH85)+INDEX(AF$68:AF$77,$AJ85,1)*($AH85)</f>
        <v>400</v>
      </c>
      <c r="AG85" s="669" cm="1">
        <f t="array" aca="1" ref="AG85" ca="1">INDEX(AG$68:AG$77,$AI85,1)*(1-$AH85)+INDEX(AG$68:AG$77,$AJ85,1)*($AH85)</f>
        <v>400</v>
      </c>
      <c r="AH85" s="272">
        <f t="shared" ca="1" si="10"/>
        <v>0.87804878048780488</v>
      </c>
      <c r="AI85" s="272">
        <f t="shared" si="11"/>
        <v>7</v>
      </c>
      <c r="AJ85" s="272">
        <f t="shared" si="12"/>
        <v>8</v>
      </c>
      <c r="AK85" s="288" t="str">
        <f t="shared" si="5"/>
        <v>Dry</v>
      </c>
      <c r="AL85" s="272">
        <f t="shared" si="6"/>
        <v>36</v>
      </c>
      <c r="AM85" s="272"/>
      <c r="AN85" s="342">
        <f t="shared" si="2"/>
        <v>43589</v>
      </c>
      <c r="AO85" s="342">
        <f t="shared" si="8"/>
        <v>43684</v>
      </c>
      <c r="AP85" s="824">
        <f>INDEX(Periods!$F$21:$O$31,INDEX(Annual!EndGS,1,$E85+2)+2,$E85+2)</f>
        <v>43758</v>
      </c>
      <c r="AQ85" s="267"/>
      <c r="AR85" s="254"/>
      <c r="AS85" s="242"/>
      <c r="AT85" s="242"/>
      <c r="AU85" s="242"/>
    </row>
    <row r="86" spans="1:47" outlineLevel="3" x14ac:dyDescent="0.35">
      <c r="A86" s="242"/>
      <c r="B86" s="251"/>
      <c r="C86" s="244">
        <f t="shared" si="9"/>
        <v>4</v>
      </c>
      <c r="D86" s="267"/>
      <c r="E86" s="322">
        <v>0</v>
      </c>
      <c r="F86" s="823">
        <f t="shared" si="4"/>
        <v>43831</v>
      </c>
      <c r="G86" s="267"/>
      <c r="H86" s="288"/>
      <c r="I86" s="288"/>
      <c r="J86" s="288">
        <v>8</v>
      </c>
      <c r="K86" s="474">
        <f>INDEX(Periods!$F$21:$O$30,J86+1,$E86+2)</f>
        <v>43831</v>
      </c>
      <c r="L86" s="475">
        <f t="shared" ca="1" si="1"/>
        <v>45</v>
      </c>
      <c r="M86" s="878" cm="1">
        <f t="array" aca="1" ref="M86" ca="1">INDEX(M$68:M$77,$AI86,1)*(1-$AH86)+INDEX(M$68:M$77,$AJ86,1)*($AH86)</f>
        <v>3.5675675675675675</v>
      </c>
      <c r="N86" s="878" cm="1">
        <f t="array" aca="1" ref="N86" ca="1">INDEX(N$68:N$77,$AI86,1)*(1-$AH86)+INDEX(N$68:N$77,$AJ86,1)*($AH86)</f>
        <v>13.3</v>
      </c>
      <c r="O86" s="669" cm="1">
        <f t="array" aca="1" ref="O86" ca="1">INDEX(O$68:O$77,$AI86,1)*(1-$AH86)+INDEX(O$68:O$77,$AJ86,1)*($AH86)</f>
        <v>613.51351351351354</v>
      </c>
      <c r="P86" s="669" cm="1">
        <f t="array" aca="1" ref="P86" ca="1">INDEX(P$68:P$77,$AI86,1)*(1-$AH86)+INDEX(P$68:P$77,$AJ86,1)*($AH86)</f>
        <v>2067.5675675675675</v>
      </c>
      <c r="Q86" s="670" cm="1">
        <f t="array" aca="1" ref="Q86" ca="1">INDEX(Q$68:Q$77,$AI86,1)*(1-$AH86)+INDEX(Q$68:Q$77,$AJ86,1)*($AH86)</f>
        <v>0.53155405405405398</v>
      </c>
      <c r="R86" s="670" cm="1">
        <f t="array" aca="1" ref="R86" ca="1">INDEX(R$68:R$77,$AI86,1)*(1-$AH86)+INDEX(R$68:R$77,$AJ86,1)*($AH86)</f>
        <v>0.61925675675675662</v>
      </c>
      <c r="S86" s="664" cm="1">
        <f t="array" ref="S86">INDEX([0]!i_pasture_stage_p6z,$J86+1,ROUNDDOWN((ROW($J86)-ROW($J$68))/i_p6_len,0)+1)</f>
        <v>1</v>
      </c>
      <c r="T86" s="670" cm="1">
        <f t="array" aca="1" ref="T86" ca="1">INDEX(T$68:T$77,$AI86,1)*(1-$AH86)+INDEX(T$68:T$77,$AJ86,1)*($AH86)</f>
        <v>0.3</v>
      </c>
      <c r="U86" s="664" cm="1">
        <f t="array" aca="1" ref="U86" ca="1">INDEX(U$68:U$77,$AI86,1)*(1-$AH86)+INDEX(U$68:U$77,$AJ86,1)*($AH86)</f>
        <v>5</v>
      </c>
      <c r="V86" s="670" cm="1">
        <f t="array" aca="1" ref="V86" ca="1">INDEX(V$68:V$77,$AI86,1)*(1-$AH86)+INDEX(V$68:V$77,$AJ86,1)*($AH86)</f>
        <v>4.3243243243243246E-2</v>
      </c>
      <c r="W86" s="272"/>
      <c r="X86" s="819" cm="1">
        <f t="array" aca="1" ref="X86" ca="1">INDEX(X$68:X$77,$AI86,1)*(1-$AH86)+INDEX(X$68:X$77,$AJ86,1)*($AH86)</f>
        <v>0.33</v>
      </c>
      <c r="Y86" s="669" cm="1">
        <f t="array" aca="1" ref="Y86" ca="1">INDEX(Y$68:Y$77,$AI86,1)*(1-$AH86)+INDEX(Y$68:Y$77,$AJ86,1)*($AH86)</f>
        <v>50</v>
      </c>
      <c r="Z86" s="669" cm="1">
        <f t="array" aca="1" ref="Z86" ca="1">INDEX(Z$68:Z$77,$AI86,1)*(1-$AH86)+INDEX(Z$68:Z$77,$AJ86,1)*($AH86)</f>
        <v>50</v>
      </c>
      <c r="AA86" s="669" cm="1">
        <f t="array" aca="1" ref="AA86" ca="1">INDEX(AA$68:AA$77,$AI86,1)*(1-$AH86)+INDEX(AA$68:AA$77,$AJ86,1)*($AH86)</f>
        <v>50</v>
      </c>
      <c r="AB86" s="669" cm="1">
        <f t="array" aca="1" ref="AB86" ca="1">INDEX(AB$68:AB$77,$AI86,1)*(1-$AH86)+INDEX(AB$68:AB$77,$AJ86,1)*($AH86)</f>
        <v>400</v>
      </c>
      <c r="AC86" s="669" cm="1">
        <f t="array" aca="1" ref="AC86" ca="1">INDEX(AC$68:AC$77,$AI86,1)*(1-$AH86)+INDEX(AC$68:AC$77,$AJ86,1)*($AH86)</f>
        <v>400</v>
      </c>
      <c r="AD86" s="669" cm="1">
        <f t="array" aca="1" ref="AD86" ca="1">INDEX(AD$68:AD$77,$AI86,1)*(1-$AH86)+INDEX(AD$68:AD$77,$AJ86,1)*($AH86)</f>
        <v>400</v>
      </c>
      <c r="AE86" s="669" cm="1">
        <f t="array" aca="1" ref="AE86" ca="1">INDEX(AE$68:AE$77,$AI86,1)*(1-$AH86)+INDEX(AE$68:AE$77,$AJ86,1)*($AH86)</f>
        <v>400</v>
      </c>
      <c r="AF86" s="669" cm="1">
        <f t="array" aca="1" ref="AF86" ca="1">INDEX(AF$68:AF$77,$AI86,1)*(1-$AH86)+INDEX(AF$68:AF$77,$AJ86,1)*($AH86)</f>
        <v>400</v>
      </c>
      <c r="AG86" s="669" cm="1">
        <f t="array" aca="1" ref="AG86" ca="1">INDEX(AG$68:AG$77,$AI86,1)*(1-$AH86)+INDEX(AG$68:AG$77,$AJ86,1)*($AH86)</f>
        <v>400</v>
      </c>
      <c r="AH86" s="272">
        <f t="shared" ca="1" si="10"/>
        <v>0.86486486486486491</v>
      </c>
      <c r="AI86" s="272">
        <f t="shared" si="11"/>
        <v>8</v>
      </c>
      <c r="AJ86" s="272">
        <f t="shared" si="12"/>
        <v>9</v>
      </c>
      <c r="AK86" s="288" t="str">
        <f t="shared" si="5"/>
        <v>Dry</v>
      </c>
      <c r="AL86" s="272">
        <f t="shared" si="6"/>
        <v>73</v>
      </c>
      <c r="AM86" s="272"/>
      <c r="AN86" s="342">
        <f t="shared" si="2"/>
        <v>43589</v>
      </c>
      <c r="AO86" s="342">
        <f t="shared" si="8"/>
        <v>43684</v>
      </c>
      <c r="AP86" s="824">
        <f>INDEX(Periods!$F$21:$O$31,INDEX(Annual!EndGS,1,$E86+2)+2,$E86+2)</f>
        <v>43758</v>
      </c>
      <c r="AQ86" s="267"/>
      <c r="AR86" s="254"/>
      <c r="AS86" s="242"/>
      <c r="AT86" s="242"/>
      <c r="AU86" s="242"/>
    </row>
    <row r="87" spans="1:47" outlineLevel="3" x14ac:dyDescent="0.35">
      <c r="A87" s="242"/>
      <c r="B87" s="251"/>
      <c r="C87" s="244">
        <f t="shared" si="9"/>
        <v>4</v>
      </c>
      <c r="D87" s="267"/>
      <c r="E87" s="322">
        <v>0</v>
      </c>
      <c r="F87" s="823">
        <f t="shared" si="4"/>
        <v>43876</v>
      </c>
      <c r="G87" s="267"/>
      <c r="H87" s="288"/>
      <c r="I87" s="338"/>
      <c r="J87" s="338">
        <v>9</v>
      </c>
      <c r="K87" s="495">
        <f>INDEX(Periods!$F$21:$O$30,J87+1,$E87+2)</f>
        <v>43876</v>
      </c>
      <c r="L87" s="510">
        <f t="shared" ca="1" si="1"/>
        <v>49</v>
      </c>
      <c r="M87" s="879" cm="1">
        <f t="array" aca="1" ref="M87" ca="1">INDEX(M$68:M$77,$AI87,1)*(1-$AH87)+INDEX(M$68:M$77,$AJ87,1)*($AH87)</f>
        <v>3.5</v>
      </c>
      <c r="N87" s="879" cm="1">
        <f t="array" aca="1" ref="N87" ca="1">INDEX(N$68:N$77,$AI87,1)*(1-$AH87)+INDEX(N$68:N$77,$AJ87,1)*($AH87)</f>
        <v>13.3</v>
      </c>
      <c r="O87" s="671" cm="1">
        <f t="array" aca="1" ref="O87" ca="1">INDEX(O$68:O$77,$AI87,1)*(1-$AH87)+INDEX(O$68:O$77,$AJ87,1)*($AH87)</f>
        <v>555.55555555555554</v>
      </c>
      <c r="P87" s="671" cm="1">
        <f t="array" aca="1" ref="P87" ca="1">INDEX(P$68:P$77,$AI87,1)*(1-$AH87)+INDEX(P$68:P$77,$AJ87,1)*($AH87)</f>
        <v>1555.5555555555557</v>
      </c>
      <c r="Q87" s="672" cm="1">
        <f t="array" aca="1" ref="Q87" ca="1">INDEX(Q$68:Q$77,$AI87,1)*(1-$AH87)+INDEX(Q$68:Q$77,$AJ87,1)*($AH87)</f>
        <v>0.51194444444444442</v>
      </c>
      <c r="R87" s="672" cm="1">
        <f t="array" aca="1" ref="R87" ca="1">INDEX(R$68:R$77,$AI87,1)*(1-$AH87)+INDEX(R$68:R$77,$AJ87,1)*($AH87)</f>
        <v>0.57472222222222225</v>
      </c>
      <c r="S87" s="665" cm="1">
        <f t="array" ref="S87">INDEX([0]!i_pasture_stage_p6z,$J87+1,ROUNDDOWN((ROW($J87)-ROW($J$68))/i_p6_len,0)+1)</f>
        <v>1</v>
      </c>
      <c r="T87" s="672" cm="1">
        <f t="array" aca="1" ref="T87" ca="1">INDEX(T$68:T$77,$AI87,1)*(1-$AH87)+INDEX(T$68:T$77,$AJ87,1)*($AH87)</f>
        <v>0.3</v>
      </c>
      <c r="U87" s="665" cm="1">
        <f t="array" aca="1" ref="U87" ca="1">INDEX(U$68:U$77,$AI87,1)*(1-$AH87)+INDEX(U$68:U$77,$AJ87,1)*($AH87)</f>
        <v>5</v>
      </c>
      <c r="V87" s="672" cm="1">
        <f t="array" aca="1" ref="V87" ca="1">INDEX(V$68:V$77,$AI87,1)*(1-$AH87)+INDEX(V$68:V$77,$AJ87,1)*($AH87)</f>
        <v>9.4444444444444456E-2</v>
      </c>
      <c r="W87" s="339"/>
      <c r="X87" s="820" cm="1">
        <f t="array" aca="1" ref="X87" ca="1">INDEX(X$68:X$77,$AI87,1)*(1-$AH87)+INDEX(X$68:X$77,$AJ87,1)*($AH87)</f>
        <v>0.33</v>
      </c>
      <c r="Y87" s="671" cm="1">
        <f t="array" aca="1" ref="Y87" ca="1">INDEX(Y$68:Y$77,$AI87,1)*(1-$AH87)+INDEX(Y$68:Y$77,$AJ87,1)*($AH87)</f>
        <v>50</v>
      </c>
      <c r="Z87" s="671" cm="1">
        <f t="array" aca="1" ref="Z87" ca="1">INDEX(Z$68:Z$77,$AI87,1)*(1-$AH87)+INDEX(Z$68:Z$77,$AJ87,1)*($AH87)</f>
        <v>50</v>
      </c>
      <c r="AA87" s="671" cm="1">
        <f t="array" aca="1" ref="AA87" ca="1">INDEX(AA$68:AA$77,$AI87,1)*(1-$AH87)+INDEX(AA$68:AA$77,$AJ87,1)*($AH87)</f>
        <v>50</v>
      </c>
      <c r="AB87" s="671" cm="1">
        <f t="array" aca="1" ref="AB87" ca="1">INDEX(AB$68:AB$77,$AI87,1)*(1-$AH87)+INDEX(AB$68:AB$77,$AJ87,1)*($AH87)</f>
        <v>400</v>
      </c>
      <c r="AC87" s="671" cm="1">
        <f t="array" aca="1" ref="AC87" ca="1">INDEX(AC$68:AC$77,$AI87,1)*(1-$AH87)+INDEX(AC$68:AC$77,$AJ87,1)*($AH87)</f>
        <v>400</v>
      </c>
      <c r="AD87" s="671" cm="1">
        <f t="array" aca="1" ref="AD87" ca="1">INDEX(AD$68:AD$77,$AI87,1)*(1-$AH87)+INDEX(AD$68:AD$77,$AJ87,1)*($AH87)</f>
        <v>400</v>
      </c>
      <c r="AE87" s="671" cm="1">
        <f t="array" aca="1" ref="AE87" ca="1">INDEX(AE$68:AE$77,$AI87,1)*(1-$AH87)+INDEX(AE$68:AE$77,$AJ87,1)*($AH87)</f>
        <v>400</v>
      </c>
      <c r="AF87" s="671" cm="1">
        <f t="array" aca="1" ref="AF87" ca="1">INDEX(AF$68:AF$77,$AI87,1)*(1-$AH87)+INDEX(AF$68:AF$77,$AJ87,1)*($AH87)</f>
        <v>400</v>
      </c>
      <c r="AG87" s="671" cm="1">
        <f t="array" aca="1" ref="AG87" ca="1">INDEX(AG$68:AG$77,$AI87,1)*(1-$AH87)+INDEX(AG$68:AG$77,$AJ87,1)*($AH87)</f>
        <v>400</v>
      </c>
      <c r="AH87" s="272">
        <f t="shared" ca="1" si="10"/>
        <v>0.88888888888888884</v>
      </c>
      <c r="AI87" s="272">
        <f t="shared" si="11"/>
        <v>9</v>
      </c>
      <c r="AJ87" s="272">
        <f t="shared" si="12"/>
        <v>10</v>
      </c>
      <c r="AK87" s="288" t="str">
        <f t="shared" si="5"/>
        <v>Dry</v>
      </c>
      <c r="AL87" s="272">
        <f t="shared" si="6"/>
        <v>118</v>
      </c>
      <c r="AM87" s="272"/>
      <c r="AN87" s="342">
        <f t="shared" si="2"/>
        <v>43589</v>
      </c>
      <c r="AO87" s="342">
        <f t="shared" si="8"/>
        <v>43684</v>
      </c>
      <c r="AP87" s="824">
        <f>INDEX(Periods!$F$21:$O$31,INDEX(Annual!EndGS,1,$E87+2)+2,$E87+2)</f>
        <v>43758</v>
      </c>
      <c r="AQ87" s="267"/>
      <c r="AR87" s="254"/>
      <c r="AS87" s="242"/>
      <c r="AT87" s="242"/>
      <c r="AU87" s="242"/>
    </row>
    <row r="88" spans="1:47" outlineLevel="2" collapsed="1" x14ac:dyDescent="0.35">
      <c r="A88" s="242"/>
      <c r="B88" s="251"/>
      <c r="C88" s="244">
        <f>INT($C$29)+2</f>
        <v>3</v>
      </c>
      <c r="D88" s="267"/>
      <c r="E88" s="322">
        <v>1</v>
      </c>
      <c r="F88" s="823">
        <f t="shared" si="4"/>
        <v>43924</v>
      </c>
      <c r="G88" s="267"/>
      <c r="H88" s="288"/>
      <c r="I88" s="501" t="s">
        <v>714</v>
      </c>
      <c r="J88" s="501">
        <v>0</v>
      </c>
      <c r="K88" s="502">
        <f>INDEX(Periods!$F$21:$O$30,J88+1,$E88+2)</f>
        <v>43560</v>
      </c>
      <c r="L88" s="511">
        <f t="shared" ca="1" si="1"/>
        <v>29</v>
      </c>
      <c r="M88" s="877" cm="1">
        <f t="array" aca="1" ref="M88" ca="1">INDEX(M$68:M$77,$AI88,1)*(1-$AH88)+INDEX(M$68:M$77,$AJ88,1)*($AH88)</f>
        <v>3.5</v>
      </c>
      <c r="N88" s="877" cm="1">
        <f t="array" aca="1" ref="N88" ca="1">INDEX(N$68:N$77,$AI88,1)*(1-$AH88)+INDEX(N$68:N$77,$AJ88,1)*($AH88)</f>
        <v>13.3</v>
      </c>
      <c r="O88" s="667" cm="1">
        <f t="array" aca="1" ref="O88" ca="1">INDEX(O$68:O$77,$AI88,1)*(1-$AH88)+INDEX(O$68:O$77,$AJ88,1)*($AH88)</f>
        <v>418.36734693877554</v>
      </c>
      <c r="P88" s="667" cm="1">
        <f t="array" aca="1" ref="P88" ca="1">INDEX(P$68:P$77,$AI88,1)*(1-$AH88)+INDEX(P$68:P$77,$AJ88,1)*($AH88)</f>
        <v>885.71428571428578</v>
      </c>
      <c r="Q88" s="668" cm="1">
        <f t="array" aca="1" ref="Q88" ca="1">INDEX(Q$68:Q$77,$AI88,1)*(1-$AH88)+INDEX(Q$68:Q$77,$AJ88,1)*($AH88)</f>
        <v>0.50122448979591838</v>
      </c>
      <c r="R88" s="668" cm="1">
        <f t="array" aca="1" ref="R88" ca="1">INDEX(R$68:R$77,$AI88,1)*(1-$AH88)+INDEX(R$68:R$77,$AJ88,1)*($AH88)</f>
        <v>0.54367346938775518</v>
      </c>
      <c r="S88" s="666" cm="1">
        <f t="array" ref="S88">INDEX([0]!i_pasture_stage_p6z,$J88+1,ROUNDDOWN((ROW($J88)-ROW($J$68))/i_p6_len,0)+1)</f>
        <v>1</v>
      </c>
      <c r="T88" s="668" cm="1">
        <f t="array" aca="1" ref="T88" ca="1">INDEX(T$68:T$77,$AI88,1)*(1-$AH88)+INDEX(T$68:T$77,$AJ88,1)*($AH88)</f>
        <v>0.3</v>
      </c>
      <c r="U88" s="666" cm="1">
        <f t="array" aca="1" ref="U88" ca="1">INDEX(U$68:U$77,$AI88,1)*(1-$AH88)+INDEX(U$68:U$77,$AJ88,1)*($AH88)</f>
        <v>5</v>
      </c>
      <c r="V88" s="668" cm="1">
        <f t="array" aca="1" ref="V88" ca="1">INDEX(V$68:V$77,$AI88,1)*(1-$AH88)+INDEX(V$68:V$77,$AJ88,1)*($AH88)</f>
        <v>0.1</v>
      </c>
      <c r="W88" s="503"/>
      <c r="X88" s="818" cm="1">
        <f t="array" aca="1" ref="X88" ca="1">INDEX(X$68:X$77,$AI88,1)*(1-$AH88)+INDEX(X$68:X$77,$AJ88,1)*($AH88)</f>
        <v>0.9179591836734694</v>
      </c>
      <c r="Y88" s="667" cm="1">
        <f t="array" aca="1" ref="Y88" ca="1">INDEX(Y$68:Y$77,$AI88,1)*(1-$AH88)+INDEX(Y$68:Y$77,$AJ88,1)*($AH88)</f>
        <v>50</v>
      </c>
      <c r="Z88" s="667" cm="1">
        <f t="array" aca="1" ref="Z88" ca="1">INDEX(Z$68:Z$77,$AI88,1)*(1-$AH88)+INDEX(Z$68:Z$77,$AJ88,1)*($AH88)</f>
        <v>50</v>
      </c>
      <c r="AA88" s="667" cm="1">
        <f t="array" aca="1" ref="AA88" ca="1">INDEX(AA$68:AA$77,$AI88,1)*(1-$AH88)+INDEX(AA$68:AA$77,$AJ88,1)*($AH88)</f>
        <v>50</v>
      </c>
      <c r="AB88" s="667" cm="1">
        <f t="array" aca="1" ref="AB88" ca="1">INDEX(AB$68:AB$77,$AI88,1)*(1-$AH88)+INDEX(AB$68:AB$77,$AJ88,1)*($AH88)</f>
        <v>136.73469387755102</v>
      </c>
      <c r="AC88" s="667" cm="1">
        <f t="array" aca="1" ref="AC88" ca="1">INDEX(AC$68:AC$77,$AI88,1)*(1-$AH88)+INDEX(AC$68:AC$77,$AJ88,1)*($AH88)</f>
        <v>400</v>
      </c>
      <c r="AD88" s="667" cm="1">
        <f t="array" aca="1" ref="AD88" ca="1">INDEX(AD$68:AD$77,$AI88,1)*(1-$AH88)+INDEX(AD$68:AD$77,$AJ88,1)*($AH88)</f>
        <v>400</v>
      </c>
      <c r="AE88" s="667" cm="1">
        <f t="array" aca="1" ref="AE88" ca="1">INDEX(AE$68:AE$77,$AI88,1)*(1-$AH88)+INDEX(AE$68:AE$77,$AJ88,1)*($AH88)</f>
        <v>400</v>
      </c>
      <c r="AF88" s="667" cm="1">
        <f t="array" aca="1" ref="AF88" ca="1">INDEX(AF$68:AF$77,$AI88,1)*(1-$AH88)+INDEX(AF$68:AF$77,$AJ88,1)*($AH88)</f>
        <v>400</v>
      </c>
      <c r="AG88" s="667" cm="1">
        <f t="array" aca="1" ref="AG88" ca="1">INDEX(AG$68:AG$77,$AI88,1)*(1-$AH88)+INDEX(AG$68:AG$77,$AJ88,1)*($AH88)</f>
        <v>400</v>
      </c>
      <c r="AH88" s="272">
        <f t="shared" ca="1" si="10"/>
        <v>0.87755102040816324</v>
      </c>
      <c r="AI88" s="272">
        <f t="shared" si="11"/>
        <v>10</v>
      </c>
      <c r="AJ88" s="272">
        <f t="shared" si="12"/>
        <v>1</v>
      </c>
      <c r="AK88" s="288" t="str">
        <f t="shared" si="5"/>
        <v>Dry</v>
      </c>
      <c r="AL88" s="272">
        <f t="shared" si="6"/>
        <v>166</v>
      </c>
      <c r="AM88" s="272"/>
      <c r="AN88" s="342">
        <f t="shared" si="2"/>
        <v>43589</v>
      </c>
      <c r="AO88" s="342">
        <f t="shared" si="8"/>
        <v>43684</v>
      </c>
      <c r="AP88" s="824">
        <f>INDEX(Periods!$F$21:$O$31,INDEX(Annual!EndGS,1,$E88+2)+2,$E88+2)</f>
        <v>43758</v>
      </c>
      <c r="AQ88" s="267"/>
      <c r="AR88" s="254"/>
      <c r="AS88" s="242"/>
      <c r="AT88" s="242"/>
      <c r="AU88" s="242"/>
    </row>
    <row r="89" spans="1:47" hidden="1" outlineLevel="3" collapsed="1" x14ac:dyDescent="0.35">
      <c r="A89" s="242"/>
      <c r="B89" s="251"/>
      <c r="C89" s="244">
        <f t="shared" si="9"/>
        <v>4</v>
      </c>
      <c r="D89" s="267"/>
      <c r="E89" s="322">
        <v>1</v>
      </c>
      <c r="F89" s="823">
        <f t="shared" si="4"/>
        <v>43589</v>
      </c>
      <c r="G89" s="267"/>
      <c r="H89" s="288"/>
      <c r="I89" s="288"/>
      <c r="J89" s="288">
        <v>1</v>
      </c>
      <c r="K89" s="474">
        <f>INDEX(Periods!$F$21:$O$30,J89+1,$E89+2)</f>
        <v>43589</v>
      </c>
      <c r="L89" s="475">
        <f t="shared" ca="1" si="1"/>
        <v>42</v>
      </c>
      <c r="M89" s="878" cm="1">
        <f t="array" aca="1" ref="M89" ca="1">INDEX(M$68:M$77,$AI89,1)*(1-$AH89)+INDEX(M$68:M$77,$AJ89,1)*($AH89)</f>
        <v>4</v>
      </c>
      <c r="N89" s="878" cm="1">
        <f t="array" aca="1" ref="N89" ca="1">INDEX(N$68:N$77,$AI89,1)*(1-$AH89)+INDEX(N$68:N$77,$AJ89,1)*($AH89)</f>
        <v>13.3</v>
      </c>
      <c r="O89" s="669" cm="1">
        <f t="array" aca="1" ref="O89" ca="1">INDEX(O$68:O$77,$AI89,1)*(1-$AH89)+INDEX(O$68:O$77,$AJ89,1)*($AH89)</f>
        <v>125</v>
      </c>
      <c r="P89" s="669" cm="1">
        <f t="array" aca="1" ref="P89" ca="1">INDEX(P$68:P$77,$AI89,1)*(1-$AH89)+INDEX(P$68:P$77,$AJ89,1)*($AH89)</f>
        <v>350</v>
      </c>
      <c r="Q89" s="670" cm="1">
        <f t="array" aca="1" ref="Q89" ca="1">INDEX(Q$68:Q$77,$AI89,1)*(1-$AH89)+INDEX(Q$68:Q$77,$AJ89,1)*($AH89)</f>
        <v>0.81</v>
      </c>
      <c r="R89" s="670" cm="1">
        <f t="array" aca="1" ref="R89" ca="1">INDEX(R$68:R$77,$AI89,1)*(1-$AH89)+INDEX(R$68:R$77,$AJ89,1)*($AH89)</f>
        <v>0.81</v>
      </c>
      <c r="S89" s="664" cm="1">
        <f t="array" ref="S89">INDEX([0]!i_pasture_stage_p6z,$J89+1,ROUNDDOWN((ROW($J89)-ROW($J$68))/i_p6_len,0)+1)</f>
        <v>0.2857142857142857</v>
      </c>
      <c r="T89" s="670" cm="1">
        <f t="array" aca="1" ref="T89" ca="1">INDEX(T$68:T$77,$AI89,1)*(1-$AH89)+INDEX(T$68:T$77,$AJ89,1)*($AH89)</f>
        <v>0.3</v>
      </c>
      <c r="U89" s="664" cm="1">
        <f t="array" aca="1" ref="U89" ca="1">INDEX(U$68:U$77,$AI89,1)*(1-$AH89)+INDEX(U$68:U$77,$AJ89,1)*($AH89)</f>
        <v>5</v>
      </c>
      <c r="V89" s="670" cm="1">
        <f t="array" aca="1" ref="V89" ca="1">INDEX(V$68:V$77,$AI89,1)*(1-$AH89)+INDEX(V$68:V$77,$AJ89,1)*($AH89)</f>
        <v>0</v>
      </c>
      <c r="W89" s="272"/>
      <c r="X89" s="819" cm="1">
        <f t="array" aca="1" ref="X89" ca="1">INDEX(X$68:X$77,$AI89,1)*(1-$AH89)+INDEX(X$68:X$77,$AJ89,1)*($AH89)</f>
        <v>1</v>
      </c>
      <c r="Y89" s="669" cm="1">
        <f t="array" aca="1" ref="Y89" ca="1">INDEX(Y$68:Y$77,$AI89,1)*(1-$AH89)+INDEX(Y$68:Y$77,$AJ89,1)*($AH89)</f>
        <v>50</v>
      </c>
      <c r="Z89" s="669" cm="1">
        <f t="array" aca="1" ref="Z89" ca="1">INDEX(Z$68:Z$77,$AI89,1)*(1-$AH89)+INDEX(Z$68:Z$77,$AJ89,1)*($AH89)</f>
        <v>50</v>
      </c>
      <c r="AA89" s="669" cm="1">
        <f t="array" aca="1" ref="AA89" ca="1">INDEX(AA$68:AA$77,$AI89,1)*(1-$AH89)+INDEX(AA$68:AA$77,$AJ89,1)*($AH89)</f>
        <v>50</v>
      </c>
      <c r="AB89" s="669" cm="1">
        <f t="array" aca="1" ref="AB89" ca="1">INDEX(AB$68:AB$77,$AI89,1)*(1-$AH89)+INDEX(AB$68:AB$77,$AJ89,1)*($AH89)</f>
        <v>100</v>
      </c>
      <c r="AC89" s="669" cm="1">
        <f t="array" aca="1" ref="AC89" ca="1">INDEX(AC$68:AC$77,$AI89,1)*(1-$AH89)+INDEX(AC$68:AC$77,$AJ89,1)*($AH89)</f>
        <v>150</v>
      </c>
      <c r="AD89" s="669" cm="1">
        <f t="array" aca="1" ref="AD89" ca="1">INDEX(AD$68:AD$77,$AI89,1)*(1-$AH89)+INDEX(AD$68:AD$77,$AJ89,1)*($AH89)</f>
        <v>150</v>
      </c>
      <c r="AE89" s="669" cm="1">
        <f t="array" aca="1" ref="AE89" ca="1">INDEX(AE$68:AE$77,$AI89,1)*(1-$AH89)+INDEX(AE$68:AE$77,$AJ89,1)*($AH89)</f>
        <v>400</v>
      </c>
      <c r="AF89" s="669" cm="1">
        <f t="array" aca="1" ref="AF89" ca="1">INDEX(AF$68:AF$77,$AI89,1)*(1-$AH89)+INDEX(AF$68:AF$77,$AJ89,1)*($AH89)</f>
        <v>400</v>
      </c>
      <c r="AG89" s="669" cm="1">
        <f t="array" aca="1" ref="AG89" ca="1">INDEX(AG$68:AG$77,$AI89,1)*(1-$AH89)+INDEX(AG$68:AG$77,$AJ89,1)*($AH89)</f>
        <v>400</v>
      </c>
      <c r="AH89" s="272">
        <f t="shared" ca="1" si="10"/>
        <v>0</v>
      </c>
      <c r="AI89" s="272">
        <f t="shared" si="11"/>
        <v>2</v>
      </c>
      <c r="AJ89" s="272">
        <f t="shared" si="12"/>
        <v>3</v>
      </c>
      <c r="AK89" s="288" t="str">
        <f t="shared" si="5"/>
        <v>Early</v>
      </c>
      <c r="AL89" s="272">
        <f t="shared" si="6"/>
        <v>0</v>
      </c>
      <c r="AM89" s="272"/>
      <c r="AN89" s="342">
        <f t="shared" si="2"/>
        <v>43589</v>
      </c>
      <c r="AO89" s="342">
        <f t="shared" si="8"/>
        <v>43684</v>
      </c>
      <c r="AP89" s="824">
        <f>INDEX(Periods!$F$21:$O$31,INDEX(Annual!EndGS,1,$E89+2)+2,$E89+2)</f>
        <v>43758</v>
      </c>
      <c r="AQ89" s="267"/>
      <c r="AR89" s="254"/>
      <c r="AS89" s="242"/>
      <c r="AT89" s="242"/>
      <c r="AU89" s="242"/>
    </row>
    <row r="90" spans="1:47" hidden="1" outlineLevel="3" x14ac:dyDescent="0.35">
      <c r="A90" s="242"/>
      <c r="B90" s="251"/>
      <c r="C90" s="244">
        <f t="shared" si="9"/>
        <v>4</v>
      </c>
      <c r="D90" s="267"/>
      <c r="E90" s="322">
        <v>1</v>
      </c>
      <c r="F90" s="823">
        <f t="shared" si="4"/>
        <v>43631</v>
      </c>
      <c r="G90" s="267"/>
      <c r="H90" s="288"/>
      <c r="I90" s="288"/>
      <c r="J90" s="288">
        <v>2</v>
      </c>
      <c r="K90" s="474">
        <f>INDEX(Periods!$F$21:$O$30,J90+1,$E90+2)</f>
        <v>43631</v>
      </c>
      <c r="L90" s="475">
        <f t="shared" ca="1" si="1"/>
        <v>53</v>
      </c>
      <c r="M90" s="878" cm="1">
        <f t="array" aca="1" ref="M90" ca="1">INDEX(M$68:M$77,$AI90,1)*(1-$AH90)+INDEX(M$68:M$77,$AJ90,1)*($AH90)</f>
        <v>6.1037735849056602</v>
      </c>
      <c r="N90" s="878" cm="1">
        <f t="array" aca="1" ref="N90" ca="1">INDEX(N$68:N$77,$AI90,1)*(1-$AH90)+INDEX(N$68:N$77,$AJ90,1)*($AH90)</f>
        <v>13.3</v>
      </c>
      <c r="O90" s="669" cm="1">
        <f t="array" aca="1" ref="O90" ca="1">INDEX(O$68:O$77,$AI90,1)*(1-$AH90)+INDEX(O$68:O$77,$AJ90,1)*($AH90)</f>
        <v>470.75471698113211</v>
      </c>
      <c r="P90" s="669" cm="1">
        <f t="array" aca="1" ref="P90" ca="1">INDEX(P$68:P$77,$AI90,1)*(1-$AH90)+INDEX(P$68:P$77,$AJ90,1)*($AH90)</f>
        <v>684.90566037735857</v>
      </c>
      <c r="Q90" s="670" cm="1">
        <f t="array" aca="1" ref="Q90" ca="1">INDEX(Q$68:Q$77,$AI90,1)*(1-$AH90)+INDEX(Q$68:Q$77,$AJ90,1)*($AH90)</f>
        <v>0.81000000000000016</v>
      </c>
      <c r="R90" s="670" cm="1">
        <f t="array" aca="1" ref="R90" ca="1">INDEX(R$68:R$77,$AI90,1)*(1-$AH90)+INDEX(R$68:R$77,$AJ90,1)*($AH90)</f>
        <v>0.81000000000000016</v>
      </c>
      <c r="S90" s="664" cm="1">
        <f t="array" ref="S90">INDEX([0]!i_pasture_stage_p6z,$J90+1,ROUNDDOWN((ROW($J90)-ROW($J$68))/i_p6_len,0)+1)</f>
        <v>1</v>
      </c>
      <c r="T90" s="670" cm="1">
        <f t="array" aca="1" ref="T90" ca="1">INDEX(T$68:T$77,$AI90,1)*(1-$AH90)+INDEX(T$68:T$77,$AJ90,1)*($AH90)</f>
        <v>0.3</v>
      </c>
      <c r="U90" s="664" cm="1">
        <f t="array" aca="1" ref="U90" ca="1">INDEX(U$68:U$77,$AI90,1)*(1-$AH90)+INDEX(U$68:U$77,$AJ90,1)*($AH90)</f>
        <v>5</v>
      </c>
      <c r="V90" s="670" cm="1">
        <f t="array" aca="1" ref="V90" ca="1">INDEX(V$68:V$77,$AI90,1)*(1-$AH90)+INDEX(V$68:V$77,$AJ90,1)*($AH90)</f>
        <v>0</v>
      </c>
      <c r="W90" s="272"/>
      <c r="X90" s="819" cm="1">
        <f t="array" aca="1" ref="X90" ca="1">INDEX(X$68:X$77,$AI90,1)*(1-$AH90)+INDEX(X$68:X$77,$AJ90,1)*($AH90)</f>
        <v>1</v>
      </c>
      <c r="Y90" s="669" cm="1">
        <f t="array" aca="1" ref="Y90" ca="1">INDEX(Y$68:Y$77,$AI90,1)*(1-$AH90)+INDEX(Y$68:Y$77,$AJ90,1)*($AH90)</f>
        <v>50</v>
      </c>
      <c r="Z90" s="669" cm="1">
        <f t="array" aca="1" ref="Z90" ca="1">INDEX(Z$68:Z$77,$AI90,1)*(1-$AH90)+INDEX(Z$68:Z$77,$AJ90,1)*($AH90)</f>
        <v>50</v>
      </c>
      <c r="AA90" s="669" cm="1">
        <f t="array" aca="1" ref="AA90" ca="1">INDEX(AA$68:AA$77,$AI90,1)*(1-$AH90)+INDEX(AA$68:AA$77,$AJ90,1)*($AH90)</f>
        <v>50</v>
      </c>
      <c r="AB90" s="669" cm="1">
        <f t="array" aca="1" ref="AB90" ca="1">INDEX(AB$68:AB$77,$AI90,1)*(1-$AH90)+INDEX(AB$68:AB$77,$AJ90,1)*($AH90)</f>
        <v>150</v>
      </c>
      <c r="AC90" s="669" cm="1">
        <f t="array" aca="1" ref="AC90" ca="1">INDEX(AC$68:AC$77,$AI90,1)*(1-$AH90)+INDEX(AC$68:AC$77,$AJ90,1)*($AH90)</f>
        <v>110.37735849056604</v>
      </c>
      <c r="AD90" s="669" cm="1">
        <f t="array" aca="1" ref="AD90" ca="1">INDEX(AD$68:AD$77,$AI90,1)*(1-$AH90)+INDEX(AD$68:AD$77,$AJ90,1)*($AH90)</f>
        <v>139.62264150943398</v>
      </c>
      <c r="AE90" s="669" cm="1">
        <f t="array" aca="1" ref="AE90" ca="1">INDEX(AE$68:AE$77,$AI90,1)*(1-$AH90)+INDEX(AE$68:AE$77,$AJ90,1)*($AH90)</f>
        <v>400</v>
      </c>
      <c r="AF90" s="669" cm="1">
        <f t="array" aca="1" ref="AF90" ca="1">INDEX(AF$68:AF$77,$AI90,1)*(1-$AH90)+INDEX(AF$68:AF$77,$AJ90,1)*($AH90)</f>
        <v>400</v>
      </c>
      <c r="AG90" s="669" cm="1">
        <f t="array" aca="1" ref="AG90" ca="1">INDEX(AG$68:AG$77,$AI90,1)*(1-$AH90)+INDEX(AG$68:AG$77,$AJ90,1)*($AH90)</f>
        <v>400</v>
      </c>
      <c r="AH90" s="272">
        <f t="shared" ca="1" si="10"/>
        <v>0.20754716981132076</v>
      </c>
      <c r="AI90" s="272">
        <f t="shared" si="11"/>
        <v>3</v>
      </c>
      <c r="AJ90" s="272">
        <f t="shared" si="12"/>
        <v>4</v>
      </c>
      <c r="AK90" s="288" t="str">
        <f t="shared" si="5"/>
        <v>Early</v>
      </c>
      <c r="AL90" s="272">
        <f t="shared" si="6"/>
        <v>42</v>
      </c>
      <c r="AM90" s="272"/>
      <c r="AN90" s="342">
        <f t="shared" si="2"/>
        <v>43589</v>
      </c>
      <c r="AO90" s="342">
        <f t="shared" si="8"/>
        <v>43684</v>
      </c>
      <c r="AP90" s="824">
        <f>INDEX(Periods!$F$21:$O$31,INDEX(Annual!EndGS,1,$E90+2)+2,$E90+2)</f>
        <v>43758</v>
      </c>
      <c r="AQ90" s="267"/>
      <c r="AR90" s="254"/>
      <c r="AS90" s="242"/>
      <c r="AT90" s="242"/>
      <c r="AU90" s="242"/>
    </row>
    <row r="91" spans="1:47" hidden="1" outlineLevel="3" x14ac:dyDescent="0.35">
      <c r="A91" s="242"/>
      <c r="B91" s="251"/>
      <c r="C91" s="244">
        <f t="shared" si="9"/>
        <v>4</v>
      </c>
      <c r="D91" s="267"/>
      <c r="E91" s="322">
        <v>1</v>
      </c>
      <c r="F91" s="823">
        <f t="shared" si="4"/>
        <v>43684</v>
      </c>
      <c r="G91" s="267"/>
      <c r="H91" s="288"/>
      <c r="I91" s="288"/>
      <c r="J91" s="288">
        <v>3</v>
      </c>
      <c r="K91" s="474">
        <f>INDEX(Periods!$F$21:$O$30,J91+1,$E91+2)</f>
        <v>43684</v>
      </c>
      <c r="L91" s="475">
        <f t="shared" ca="1" si="1"/>
        <v>25</v>
      </c>
      <c r="M91" s="878" cm="1">
        <f t="array" aca="1" ref="M91" ca="1">INDEX(M$68:M$77,$AI91,1)*(1-$AH91)+INDEX(M$68:M$77,$AJ91,1)*($AH91)</f>
        <v>6.5</v>
      </c>
      <c r="N91" s="878" cm="1">
        <f t="array" aca="1" ref="N91" ca="1">INDEX(N$68:N$77,$AI91,1)*(1-$AH91)+INDEX(N$68:N$77,$AJ91,1)*($AH91)</f>
        <v>13.3</v>
      </c>
      <c r="O91" s="669" cm="1">
        <f t="array" aca="1" ref="O91" ca="1">INDEX(O$68:O$77,$AI91,1)*(1-$AH91)+INDEX(O$68:O$77,$AJ91,1)*($AH91)</f>
        <v>550</v>
      </c>
      <c r="P91" s="669" cm="1">
        <f t="array" aca="1" ref="P91" ca="1">INDEX(P$68:P$77,$AI91,1)*(1-$AH91)+INDEX(P$68:P$77,$AJ91,1)*($AH91)</f>
        <v>1200</v>
      </c>
      <c r="Q91" s="670" cm="1">
        <f t="array" aca="1" ref="Q91" ca="1">INDEX(Q$68:Q$77,$AI91,1)*(1-$AH91)+INDEX(Q$68:Q$77,$AJ91,1)*($AH91)</f>
        <v>0.81</v>
      </c>
      <c r="R91" s="670" cm="1">
        <f t="array" aca="1" ref="R91" ca="1">INDEX(R$68:R$77,$AI91,1)*(1-$AH91)+INDEX(R$68:R$77,$AJ91,1)*($AH91)</f>
        <v>0.81</v>
      </c>
      <c r="S91" s="664" cm="1">
        <f t="array" ref="S91">INDEX([0]!i_pasture_stage_p6z,$J91+1,ROUNDDOWN((ROW($J91)-ROW($J$68))/i_p6_len,0)+1)</f>
        <v>1</v>
      </c>
      <c r="T91" s="670" cm="1">
        <f t="array" aca="1" ref="T91" ca="1">INDEX(T$68:T$77,$AI91,1)*(1-$AH91)+INDEX(T$68:T$77,$AJ91,1)*($AH91)</f>
        <v>0.3</v>
      </c>
      <c r="U91" s="664" cm="1">
        <f t="array" aca="1" ref="U91" ca="1">INDEX(U$68:U$77,$AI91,1)*(1-$AH91)+INDEX(U$68:U$77,$AJ91,1)*($AH91)</f>
        <v>5</v>
      </c>
      <c r="V91" s="670" cm="1">
        <f t="array" aca="1" ref="V91" ca="1">INDEX(V$68:V$77,$AI91,1)*(1-$AH91)+INDEX(V$68:V$77,$AJ91,1)*($AH91)</f>
        <v>0</v>
      </c>
      <c r="W91" s="272"/>
      <c r="X91" s="819" cm="1">
        <f t="array" aca="1" ref="X91" ca="1">INDEX(X$68:X$77,$AI91,1)*(1-$AH91)+INDEX(X$68:X$77,$AJ91,1)*($AH91)</f>
        <v>1</v>
      </c>
      <c r="Y91" s="669" cm="1">
        <f t="array" aca="1" ref="Y91" ca="1">INDEX(Y$68:Y$77,$AI91,1)*(1-$AH91)+INDEX(Y$68:Y$77,$AJ91,1)*($AH91)</f>
        <v>50</v>
      </c>
      <c r="Z91" s="669" cm="1">
        <f t="array" aca="1" ref="Z91" ca="1">INDEX(Z$68:Z$77,$AI91,1)*(1-$AH91)+INDEX(Z$68:Z$77,$AJ91,1)*($AH91)</f>
        <v>50</v>
      </c>
      <c r="AA91" s="669" cm="1">
        <f t="array" aca="1" ref="AA91" ca="1">INDEX(AA$68:AA$77,$AI91,1)*(1-$AH91)+INDEX(AA$68:AA$77,$AJ91,1)*($AH91)</f>
        <v>50</v>
      </c>
      <c r="AB91" s="669" cm="1">
        <f t="array" aca="1" ref="AB91" ca="1">INDEX(AB$68:AB$77,$AI91,1)*(1-$AH91)+INDEX(AB$68:AB$77,$AJ91,1)*($AH91)</f>
        <v>150</v>
      </c>
      <c r="AC91" s="669" cm="1">
        <f t="array" aca="1" ref="AC91" ca="1">INDEX(AC$68:AC$77,$AI91,1)*(1-$AH91)+INDEX(AC$68:AC$77,$AJ91,1)*($AH91)</f>
        <v>150</v>
      </c>
      <c r="AD91" s="669" cm="1">
        <f t="array" aca="1" ref="AD91" ca="1">INDEX(AD$68:AD$77,$AI91,1)*(1-$AH91)+INDEX(AD$68:AD$77,$AJ91,1)*($AH91)</f>
        <v>100</v>
      </c>
      <c r="AE91" s="669" cm="1">
        <f t="array" aca="1" ref="AE91" ca="1">INDEX(AE$68:AE$77,$AI91,1)*(1-$AH91)+INDEX(AE$68:AE$77,$AJ91,1)*($AH91)</f>
        <v>400</v>
      </c>
      <c r="AF91" s="669" cm="1">
        <f t="array" aca="1" ref="AF91" ca="1">INDEX(AF$68:AF$77,$AI91,1)*(1-$AH91)+INDEX(AF$68:AF$77,$AJ91,1)*($AH91)</f>
        <v>400</v>
      </c>
      <c r="AG91" s="669" cm="1">
        <f t="array" aca="1" ref="AG91" ca="1">INDEX(AG$68:AG$77,$AI91,1)*(1-$AH91)+INDEX(AG$68:AG$77,$AJ91,1)*($AH91)</f>
        <v>400</v>
      </c>
      <c r="AH91" s="272">
        <f t="shared" ca="1" si="10"/>
        <v>0</v>
      </c>
      <c r="AI91" s="272">
        <f t="shared" si="11"/>
        <v>4</v>
      </c>
      <c r="AJ91" s="272">
        <f t="shared" si="12"/>
        <v>5</v>
      </c>
      <c r="AK91" s="288" t="str">
        <f t="shared" si="5"/>
        <v>Late</v>
      </c>
      <c r="AL91" s="272">
        <f t="shared" si="6"/>
        <v>0</v>
      </c>
      <c r="AM91" s="272"/>
      <c r="AN91" s="342">
        <f t="shared" si="2"/>
        <v>43589</v>
      </c>
      <c r="AO91" s="342">
        <f t="shared" si="8"/>
        <v>43684</v>
      </c>
      <c r="AP91" s="824">
        <f>INDEX(Periods!$F$21:$O$31,INDEX(Annual!EndGS,1,$E91+2)+2,$E91+2)</f>
        <v>43758</v>
      </c>
      <c r="AQ91" s="267"/>
      <c r="AR91" s="254"/>
      <c r="AS91" s="242"/>
      <c r="AT91" s="242"/>
      <c r="AU91" s="242"/>
    </row>
    <row r="92" spans="1:47" hidden="1" outlineLevel="3" x14ac:dyDescent="0.35">
      <c r="A92" s="242"/>
      <c r="B92" s="251"/>
      <c r="C92" s="244">
        <f t="shared" si="9"/>
        <v>4</v>
      </c>
      <c r="D92" s="267"/>
      <c r="E92" s="322">
        <v>1</v>
      </c>
      <c r="F92" s="823">
        <f t="shared" si="4"/>
        <v>43709</v>
      </c>
      <c r="G92" s="267"/>
      <c r="H92" s="288"/>
      <c r="I92" s="288"/>
      <c r="J92" s="288">
        <v>4</v>
      </c>
      <c r="K92" s="474">
        <f>INDEX(Periods!$F$21:$O$30,J92+1,$E92+2)</f>
        <v>43709</v>
      </c>
      <c r="L92" s="475">
        <f t="shared" ca="1" si="1"/>
        <v>29</v>
      </c>
      <c r="M92" s="878" cm="1">
        <f t="array" aca="1" ref="M92" ca="1">INDEX(M$68:M$77,$AI92,1)*(1-$AH92)+INDEX(M$68:M$77,$AJ92,1)*($AH92)</f>
        <v>9</v>
      </c>
      <c r="N92" s="878" cm="1">
        <f t="array" aca="1" ref="N92" ca="1">INDEX(N$68:N$77,$AI92,1)*(1-$AH92)+INDEX(N$68:N$77,$AJ92,1)*($AH92)</f>
        <v>13.3</v>
      </c>
      <c r="O92" s="669" cm="1">
        <f t="array" aca="1" ref="O92" ca="1">INDEX(O$68:O$77,$AI92,1)*(1-$AH92)+INDEX(O$68:O$77,$AJ92,1)*($AH92)</f>
        <v>750</v>
      </c>
      <c r="P92" s="669" cm="1">
        <f t="array" aca="1" ref="P92" ca="1">INDEX(P$68:P$77,$AI92,1)*(1-$AH92)+INDEX(P$68:P$77,$AJ92,1)*($AH92)</f>
        <v>2250</v>
      </c>
      <c r="Q92" s="670" cm="1">
        <f t="array" aca="1" ref="Q92" ca="1">INDEX(Q$68:Q$77,$AI92,1)*(1-$AH92)+INDEX(Q$68:Q$77,$AJ92,1)*($AH92)</f>
        <v>0.8</v>
      </c>
      <c r="R92" s="670" cm="1">
        <f t="array" aca="1" ref="R92" ca="1">INDEX(R$68:R$77,$AI92,1)*(1-$AH92)+INDEX(R$68:R$77,$AJ92,1)*($AH92)</f>
        <v>0.8</v>
      </c>
      <c r="S92" s="664" cm="1">
        <f t="array" ref="S92">INDEX([0]!i_pasture_stage_p6z,$J92+1,ROUNDDOWN((ROW($J92)-ROW($J$68))/i_p6_len,0)+1)</f>
        <v>1</v>
      </c>
      <c r="T92" s="670" cm="1">
        <f t="array" aca="1" ref="T92" ca="1">INDEX(T$68:T$77,$AI92,1)*(1-$AH92)+INDEX(T$68:T$77,$AJ92,1)*($AH92)</f>
        <v>0.3</v>
      </c>
      <c r="U92" s="664" cm="1">
        <f t="array" aca="1" ref="U92" ca="1">INDEX(U$68:U$77,$AI92,1)*(1-$AH92)+INDEX(U$68:U$77,$AJ92,1)*($AH92)</f>
        <v>5</v>
      </c>
      <c r="V92" s="670" cm="1">
        <f t="array" aca="1" ref="V92" ca="1">INDEX(V$68:V$77,$AI92,1)*(1-$AH92)+INDEX(V$68:V$77,$AJ92,1)*($AH92)</f>
        <v>0</v>
      </c>
      <c r="W92" s="272"/>
      <c r="X92" s="819" cm="1">
        <f t="array" aca="1" ref="X92" ca="1">INDEX(X$68:X$77,$AI92,1)*(1-$AH92)+INDEX(X$68:X$77,$AJ92,1)*($AH92)</f>
        <v>0.75</v>
      </c>
      <c r="Y92" s="669" cm="1">
        <f t="array" aca="1" ref="Y92" ca="1">INDEX(Y$68:Y$77,$AI92,1)*(1-$AH92)+INDEX(Y$68:Y$77,$AJ92,1)*($AH92)</f>
        <v>50</v>
      </c>
      <c r="Z92" s="669" cm="1">
        <f t="array" aca="1" ref="Z92" ca="1">INDEX(Z$68:Z$77,$AI92,1)*(1-$AH92)+INDEX(Z$68:Z$77,$AJ92,1)*($AH92)</f>
        <v>50</v>
      </c>
      <c r="AA92" s="669" cm="1">
        <f t="array" aca="1" ref="AA92" ca="1">INDEX(AA$68:AA$77,$AI92,1)*(1-$AH92)+INDEX(AA$68:AA$77,$AJ92,1)*($AH92)</f>
        <v>50</v>
      </c>
      <c r="AB92" s="669" cm="1">
        <f t="array" aca="1" ref="AB92" ca="1">INDEX(AB$68:AB$77,$AI92,1)*(1-$AH92)+INDEX(AB$68:AB$77,$AJ92,1)*($AH92)</f>
        <v>150</v>
      </c>
      <c r="AC92" s="669" cm="1">
        <f t="array" aca="1" ref="AC92" ca="1">INDEX(AC$68:AC$77,$AI92,1)*(1-$AH92)+INDEX(AC$68:AC$77,$AJ92,1)*($AH92)</f>
        <v>150</v>
      </c>
      <c r="AD92" s="669" cm="1">
        <f t="array" aca="1" ref="AD92" ca="1">INDEX(AD$68:AD$77,$AI92,1)*(1-$AH92)+INDEX(AD$68:AD$77,$AJ92,1)*($AH92)</f>
        <v>150</v>
      </c>
      <c r="AE92" s="669" cm="1">
        <f t="array" aca="1" ref="AE92" ca="1">INDEX(AE$68:AE$77,$AI92,1)*(1-$AH92)+INDEX(AE$68:AE$77,$AJ92,1)*($AH92)</f>
        <v>400</v>
      </c>
      <c r="AF92" s="669" cm="1">
        <f t="array" aca="1" ref="AF92" ca="1">INDEX(AF$68:AF$77,$AI92,1)*(1-$AH92)+INDEX(AF$68:AF$77,$AJ92,1)*($AH92)</f>
        <v>400</v>
      </c>
      <c r="AG92" s="669" cm="1">
        <f t="array" aca="1" ref="AG92" ca="1">INDEX(AG$68:AG$77,$AI92,1)*(1-$AH92)+INDEX(AG$68:AG$77,$AJ92,1)*($AH92)</f>
        <v>400</v>
      </c>
      <c r="AH92" s="272">
        <f t="shared" ca="1" si="10"/>
        <v>0</v>
      </c>
      <c r="AI92" s="272">
        <f t="shared" si="11"/>
        <v>5</v>
      </c>
      <c r="AJ92" s="272">
        <f t="shared" si="12"/>
        <v>6</v>
      </c>
      <c r="AK92" s="288" t="str">
        <f t="shared" si="5"/>
        <v>Late</v>
      </c>
      <c r="AL92" s="272">
        <f t="shared" si="6"/>
        <v>25</v>
      </c>
      <c r="AM92" s="272"/>
      <c r="AN92" s="342">
        <f t="shared" si="2"/>
        <v>43589</v>
      </c>
      <c r="AO92" s="342">
        <f t="shared" si="8"/>
        <v>43684</v>
      </c>
      <c r="AP92" s="824">
        <f>INDEX(Periods!$F$21:$O$31,INDEX(Annual!EndGS,1,$E92+2)+2,$E92+2)</f>
        <v>43758</v>
      </c>
      <c r="AQ92" s="267"/>
      <c r="AR92" s="254"/>
      <c r="AS92" s="242"/>
      <c r="AT92" s="242"/>
      <c r="AU92" s="242"/>
    </row>
    <row r="93" spans="1:47" hidden="1" outlineLevel="3" x14ac:dyDescent="0.35">
      <c r="A93" s="242"/>
      <c r="B93" s="251"/>
      <c r="C93" s="244">
        <f t="shared" si="9"/>
        <v>4</v>
      </c>
      <c r="D93" s="267"/>
      <c r="E93" s="322">
        <v>1</v>
      </c>
      <c r="F93" s="823">
        <f t="shared" si="4"/>
        <v>43738</v>
      </c>
      <c r="G93" s="267"/>
      <c r="H93" s="288"/>
      <c r="I93" s="288"/>
      <c r="J93" s="288">
        <v>5</v>
      </c>
      <c r="K93" s="474">
        <f>INDEX(Periods!$F$21:$O$30,J93+1,$E93+2)</f>
        <v>43738</v>
      </c>
      <c r="L93" s="475">
        <f t="shared" ca="1" si="1"/>
        <v>20</v>
      </c>
      <c r="M93" s="878" cm="1">
        <f t="array" aca="1" ref="M93" ca="1">INDEX(M$68:M$77,$AI93,1)*(1-$AH93)+INDEX(M$68:M$77,$AJ93,1)*($AH93)</f>
        <v>8</v>
      </c>
      <c r="N93" s="878" cm="1">
        <f t="array" aca="1" ref="N93" ca="1">INDEX(N$68:N$77,$AI93,1)*(1-$AH93)+INDEX(N$68:N$77,$AJ93,1)*($AH93)</f>
        <v>13.3</v>
      </c>
      <c r="O93" s="669" cm="1">
        <f t="array" aca="1" ref="O93" ca="1">INDEX(O$68:O$77,$AI93,1)*(1-$AH93)+INDEX(O$68:O$77,$AJ93,1)*($AH93)</f>
        <v>1000</v>
      </c>
      <c r="P93" s="669" cm="1">
        <f t="array" aca="1" ref="P93" ca="1">INDEX(P$68:P$77,$AI93,1)*(1-$AH93)+INDEX(P$68:P$77,$AJ93,1)*($AH93)</f>
        <v>3000</v>
      </c>
      <c r="Q93" s="670" cm="1">
        <f t="array" aca="1" ref="Q93" ca="1">INDEX(Q$68:Q$77,$AI93,1)*(1-$AH93)+INDEX(Q$68:Q$77,$AJ93,1)*($AH93)</f>
        <v>0.76</v>
      </c>
      <c r="R93" s="670" cm="1">
        <f t="array" aca="1" ref="R93" ca="1">INDEX(R$68:R$77,$AI93,1)*(1-$AH93)+INDEX(R$68:R$77,$AJ93,1)*($AH93)</f>
        <v>0.78</v>
      </c>
      <c r="S93" s="664" cm="1">
        <f t="array" ref="S93">INDEX([0]!i_pasture_stage_p6z,$J93+1,ROUNDDOWN((ROW($J93)-ROW($J$68))/i_p6_len,0)+1)</f>
        <v>1</v>
      </c>
      <c r="T93" s="670" cm="1">
        <f t="array" aca="1" ref="T93" ca="1">INDEX(T$68:T$77,$AI93,1)*(1-$AH93)+INDEX(T$68:T$77,$AJ93,1)*($AH93)</f>
        <v>0.3</v>
      </c>
      <c r="U93" s="664" cm="1">
        <f t="array" aca="1" ref="U93" ca="1">INDEX(U$68:U$77,$AI93,1)*(1-$AH93)+INDEX(U$68:U$77,$AJ93,1)*($AH93)</f>
        <v>5</v>
      </c>
      <c r="V93" s="670" cm="1">
        <f t="array" aca="1" ref="V93" ca="1">INDEX(V$68:V$77,$AI93,1)*(1-$AH93)+INDEX(V$68:V$77,$AJ93,1)*($AH93)</f>
        <v>0</v>
      </c>
      <c r="W93" s="272"/>
      <c r="X93" s="819" cm="1">
        <f t="array" aca="1" ref="X93" ca="1">INDEX(X$68:X$77,$AI93,1)*(1-$AH93)+INDEX(X$68:X$77,$AJ93,1)*($AH93)</f>
        <v>0.75</v>
      </c>
      <c r="Y93" s="669" cm="1">
        <f t="array" aca="1" ref="Y93" ca="1">INDEX(Y$68:Y$77,$AI93,1)*(1-$AH93)+INDEX(Y$68:Y$77,$AJ93,1)*($AH93)</f>
        <v>50</v>
      </c>
      <c r="Z93" s="669" cm="1">
        <f t="array" aca="1" ref="Z93" ca="1">INDEX(Z$68:Z$77,$AI93,1)*(1-$AH93)+INDEX(Z$68:Z$77,$AJ93,1)*($AH93)</f>
        <v>50</v>
      </c>
      <c r="AA93" s="669" cm="1">
        <f t="array" aca="1" ref="AA93" ca="1">INDEX(AA$68:AA$77,$AI93,1)*(1-$AH93)+INDEX(AA$68:AA$77,$AJ93,1)*($AH93)</f>
        <v>50</v>
      </c>
      <c r="AB93" s="669" cm="1">
        <f t="array" aca="1" ref="AB93" ca="1">INDEX(AB$68:AB$77,$AI93,1)*(1-$AH93)+INDEX(AB$68:AB$77,$AJ93,1)*($AH93)</f>
        <v>150</v>
      </c>
      <c r="AC93" s="669" cm="1">
        <f t="array" aca="1" ref="AC93" ca="1">INDEX(AC$68:AC$77,$AI93,1)*(1-$AH93)+INDEX(AC$68:AC$77,$AJ93,1)*($AH93)</f>
        <v>150</v>
      </c>
      <c r="AD93" s="669" cm="1">
        <f t="array" aca="1" ref="AD93" ca="1">INDEX(AD$68:AD$77,$AI93,1)*(1-$AH93)+INDEX(AD$68:AD$77,$AJ93,1)*($AH93)</f>
        <v>150</v>
      </c>
      <c r="AE93" s="669" cm="1">
        <f t="array" aca="1" ref="AE93" ca="1">INDEX(AE$68:AE$77,$AI93,1)*(1-$AH93)+INDEX(AE$68:AE$77,$AJ93,1)*($AH93)</f>
        <v>400</v>
      </c>
      <c r="AF93" s="669" cm="1">
        <f t="array" aca="1" ref="AF93" ca="1">INDEX(AF$68:AF$77,$AI93,1)*(1-$AH93)+INDEX(AF$68:AF$77,$AJ93,1)*($AH93)</f>
        <v>400</v>
      </c>
      <c r="AG93" s="669" cm="1">
        <f t="array" aca="1" ref="AG93" ca="1">INDEX(AG$68:AG$77,$AI93,1)*(1-$AH93)+INDEX(AG$68:AG$77,$AJ93,1)*($AH93)</f>
        <v>400</v>
      </c>
      <c r="AH93" s="272">
        <f t="shared" ca="1" si="10"/>
        <v>0</v>
      </c>
      <c r="AI93" s="272">
        <f t="shared" si="11"/>
        <v>6</v>
      </c>
      <c r="AJ93" s="272">
        <f t="shared" si="12"/>
        <v>6</v>
      </c>
      <c r="AK93" s="288" t="str">
        <f t="shared" si="5"/>
        <v>Late</v>
      </c>
      <c r="AL93" s="272">
        <f t="shared" si="6"/>
        <v>54</v>
      </c>
      <c r="AM93" s="272"/>
      <c r="AN93" s="342">
        <f t="shared" si="2"/>
        <v>43589</v>
      </c>
      <c r="AO93" s="342">
        <f t="shared" si="8"/>
        <v>43684</v>
      </c>
      <c r="AP93" s="824">
        <f>INDEX(Periods!$F$21:$O$31,INDEX(Annual!EndGS,1,$E93+2)+2,$E93+2)</f>
        <v>43758</v>
      </c>
      <c r="AQ93" s="267"/>
      <c r="AR93" s="254"/>
      <c r="AS93" s="242"/>
      <c r="AT93" s="242"/>
      <c r="AU93" s="242"/>
    </row>
    <row r="94" spans="1:47" hidden="1" outlineLevel="3" x14ac:dyDescent="0.35">
      <c r="A94" s="242"/>
      <c r="B94" s="251"/>
      <c r="C94" s="244">
        <f t="shared" si="9"/>
        <v>4</v>
      </c>
      <c r="D94" s="267"/>
      <c r="E94" s="322">
        <v>1</v>
      </c>
      <c r="F94" s="823">
        <f t="shared" si="4"/>
        <v>43758</v>
      </c>
      <c r="G94" s="267"/>
      <c r="H94" s="288"/>
      <c r="I94" s="288"/>
      <c r="J94" s="288">
        <v>6</v>
      </c>
      <c r="K94" s="474">
        <f>INDEX(Periods!$F$21:$O$30,J94+1,$E94+2)</f>
        <v>43758</v>
      </c>
      <c r="L94" s="475">
        <f t="shared" ca="1" si="1"/>
        <v>36</v>
      </c>
      <c r="M94" s="878" cm="1">
        <f t="array" aca="1" ref="M94" ca="1">INDEX(M$68:M$77,$AI94,1)*(1-$AH94)+INDEX(M$68:M$77,$AJ94,1)*($AH94)</f>
        <v>5</v>
      </c>
      <c r="N94" s="878" cm="1">
        <f t="array" aca="1" ref="N94" ca="1">INDEX(N$68:N$77,$AI94,1)*(1-$AH94)+INDEX(N$68:N$77,$AJ94,1)*($AH94)</f>
        <v>13.3</v>
      </c>
      <c r="O94" s="669" cm="1">
        <f t="array" aca="1" ref="O94" ca="1">INDEX(O$68:O$77,$AI94,1)*(1-$AH94)+INDEX(O$68:O$77,$AJ94,1)*($AH94)</f>
        <v>800</v>
      </c>
      <c r="P94" s="669" cm="1">
        <f t="array" aca="1" ref="P94" ca="1">INDEX(P$68:P$77,$AI94,1)*(1-$AH94)+INDEX(P$68:P$77,$AJ94,1)*($AH94)</f>
        <v>3000</v>
      </c>
      <c r="Q94" s="670" cm="1">
        <f t="array" aca="1" ref="Q94" ca="1">INDEX(Q$68:Q$77,$AI94,1)*(1-$AH94)+INDEX(Q$68:Q$77,$AJ94,1)*($AH94)</f>
        <v>0.60750000000000004</v>
      </c>
      <c r="R94" s="670" cm="1">
        <f t="array" aca="1" ref="R94" ca="1">INDEX(R$68:R$77,$AI94,1)*(1-$AH94)+INDEX(R$68:R$77,$AJ94,1)*($AH94)</f>
        <v>0.71250000000000002</v>
      </c>
      <c r="S94" s="664" cm="1">
        <f t="array" ref="S94">INDEX([0]!i_pasture_stage_p6z,$J94+1,ROUNDDOWN((ROW($J94)-ROW($J$68))/i_p6_len,0)+1)</f>
        <v>1</v>
      </c>
      <c r="T94" s="670" cm="1">
        <f t="array" aca="1" ref="T94" ca="1">INDEX(T$68:T$77,$AI94,1)*(1-$AH94)+INDEX(T$68:T$77,$AJ94,1)*($AH94)</f>
        <v>0.3</v>
      </c>
      <c r="U94" s="664" cm="1">
        <f t="array" aca="1" ref="U94" ca="1">INDEX(U$68:U$77,$AI94,1)*(1-$AH94)+INDEX(U$68:U$77,$AJ94,1)*($AH94)</f>
        <v>5</v>
      </c>
      <c r="V94" s="670" cm="1">
        <f t="array" aca="1" ref="V94" ca="1">INDEX(V$68:V$77,$AI94,1)*(1-$AH94)+INDEX(V$68:V$77,$AJ94,1)*($AH94)</f>
        <v>0</v>
      </c>
      <c r="W94" s="272"/>
      <c r="X94" s="819" cm="1">
        <f t="array" aca="1" ref="X94" ca="1">INDEX(X$68:X$77,$AI94,1)*(1-$AH94)+INDEX(X$68:X$77,$AJ94,1)*($AH94)</f>
        <v>0.4</v>
      </c>
      <c r="Y94" s="669" cm="1">
        <f t="array" aca="1" ref="Y94" ca="1">INDEX(Y$68:Y$77,$AI94,1)*(1-$AH94)+INDEX(Y$68:Y$77,$AJ94,1)*($AH94)</f>
        <v>50</v>
      </c>
      <c r="Z94" s="669" cm="1">
        <f t="array" aca="1" ref="Z94" ca="1">INDEX(Z$68:Z$77,$AI94,1)*(1-$AH94)+INDEX(Z$68:Z$77,$AJ94,1)*($AH94)</f>
        <v>50</v>
      </c>
      <c r="AA94" s="669" cm="1">
        <f t="array" aca="1" ref="AA94" ca="1">INDEX(AA$68:AA$77,$AI94,1)*(1-$AH94)+INDEX(AA$68:AA$77,$AJ94,1)*($AH94)</f>
        <v>50</v>
      </c>
      <c r="AB94" s="669" cm="1">
        <f t="array" aca="1" ref="AB94" ca="1">INDEX(AB$68:AB$77,$AI94,1)*(1-$AH94)+INDEX(AB$68:AB$77,$AJ94,1)*($AH94)</f>
        <v>150</v>
      </c>
      <c r="AC94" s="669" cm="1">
        <f t="array" aca="1" ref="AC94" ca="1">INDEX(AC$68:AC$77,$AI94,1)*(1-$AH94)+INDEX(AC$68:AC$77,$AJ94,1)*($AH94)</f>
        <v>150</v>
      </c>
      <c r="AD94" s="669" cm="1">
        <f t="array" aca="1" ref="AD94" ca="1">INDEX(AD$68:AD$77,$AI94,1)*(1-$AH94)+INDEX(AD$68:AD$77,$AJ94,1)*($AH94)</f>
        <v>150</v>
      </c>
      <c r="AE94" s="669" cm="1">
        <f t="array" aca="1" ref="AE94" ca="1">INDEX(AE$68:AE$77,$AI94,1)*(1-$AH94)+INDEX(AE$68:AE$77,$AJ94,1)*($AH94)</f>
        <v>400</v>
      </c>
      <c r="AF94" s="669" cm="1">
        <f t="array" aca="1" ref="AF94" ca="1">INDEX(AF$68:AF$77,$AI94,1)*(1-$AH94)+INDEX(AF$68:AF$77,$AJ94,1)*($AH94)</f>
        <v>400</v>
      </c>
      <c r="AG94" s="669" cm="1">
        <f t="array" aca="1" ref="AG94" ca="1">INDEX(AG$68:AG$77,$AI94,1)*(1-$AH94)+INDEX(AG$68:AG$77,$AJ94,1)*($AH94)</f>
        <v>400</v>
      </c>
      <c r="AH94" s="272">
        <f t="shared" ca="1" si="10"/>
        <v>0</v>
      </c>
      <c r="AI94" s="272">
        <f t="shared" si="11"/>
        <v>7</v>
      </c>
      <c r="AJ94" s="272">
        <f t="shared" si="12"/>
        <v>8</v>
      </c>
      <c r="AK94" s="288" t="str">
        <f t="shared" si="5"/>
        <v>Dry</v>
      </c>
      <c r="AL94" s="272">
        <f t="shared" si="6"/>
        <v>0</v>
      </c>
      <c r="AM94" s="272"/>
      <c r="AN94" s="342">
        <f t="shared" si="2"/>
        <v>43589</v>
      </c>
      <c r="AO94" s="342">
        <f t="shared" si="8"/>
        <v>43684</v>
      </c>
      <c r="AP94" s="824">
        <f>INDEX(Periods!$F$21:$O$31,INDEX(Annual!EndGS,1,$E94+2)+2,$E94+2)</f>
        <v>43758</v>
      </c>
      <c r="AQ94" s="267"/>
      <c r="AR94" s="254"/>
      <c r="AS94" s="242"/>
      <c r="AT94" s="242"/>
      <c r="AU94" s="242"/>
    </row>
    <row r="95" spans="1:47" hidden="1" outlineLevel="3" x14ac:dyDescent="0.35">
      <c r="A95" s="242"/>
      <c r="B95" s="251"/>
      <c r="C95" s="244">
        <f t="shared" si="9"/>
        <v>4</v>
      </c>
      <c r="D95" s="267"/>
      <c r="E95" s="322">
        <v>1</v>
      </c>
      <c r="F95" s="823">
        <f t="shared" si="4"/>
        <v>43794</v>
      </c>
      <c r="G95" s="267"/>
      <c r="H95" s="288"/>
      <c r="I95" s="288"/>
      <c r="J95" s="288">
        <v>7</v>
      </c>
      <c r="K95" s="474">
        <f>INDEX(Periods!$F$21:$O$30,J95+1,$E95+2)</f>
        <v>43794</v>
      </c>
      <c r="L95" s="475">
        <f t="shared" ca="1" si="1"/>
        <v>37</v>
      </c>
      <c r="M95" s="878" cm="1">
        <f t="array" aca="1" ref="M95" ca="1">INDEX(M$68:M$77,$AI95,1)*(1-$AH95)+INDEX(M$68:M$77,$AJ95,1)*($AH95)</f>
        <v>4.1219512195121952</v>
      </c>
      <c r="N95" s="878" cm="1">
        <f t="array" aca="1" ref="N95" ca="1">INDEX(N$68:N$77,$AI95,1)*(1-$AH95)+INDEX(N$68:N$77,$AJ95,1)*($AH95)</f>
        <v>13.3</v>
      </c>
      <c r="O95" s="669" cm="1">
        <f t="array" aca="1" ref="O95" ca="1">INDEX(O$68:O$77,$AI95,1)*(1-$AH95)+INDEX(O$68:O$77,$AJ95,1)*($AH95)</f>
        <v>712.19512195121956</v>
      </c>
      <c r="P95" s="669" cm="1">
        <f t="array" aca="1" ref="P95" ca="1">INDEX(P$68:P$77,$AI95,1)*(1-$AH95)+INDEX(P$68:P$77,$AJ95,1)*($AH95)</f>
        <v>2560.9756097560976</v>
      </c>
      <c r="Q95" s="670" cm="1">
        <f t="array" aca="1" ref="Q95" ca="1">INDEX(Q$68:Q$77,$AI95,1)*(1-$AH95)+INDEX(Q$68:Q$77,$AJ95,1)*($AH95)</f>
        <v>0.56359756097560976</v>
      </c>
      <c r="R95" s="670" cm="1">
        <f t="array" aca="1" ref="R95" ca="1">INDEX(R$68:R$77,$AI95,1)*(1-$AH95)+INDEX(R$68:R$77,$AJ95,1)*($AH95)</f>
        <v>0.66859756097560974</v>
      </c>
      <c r="S95" s="664" cm="1">
        <f t="array" ref="S95">INDEX([0]!i_pasture_stage_p6z,$J95+1,ROUNDDOWN((ROW($J95)-ROW($J$68))/i_p6_len,0)+1)</f>
        <v>1</v>
      </c>
      <c r="T95" s="670" cm="1">
        <f t="array" aca="1" ref="T95" ca="1">INDEX(T$68:T$77,$AI95,1)*(1-$AH95)+INDEX(T$68:T$77,$AJ95,1)*($AH95)</f>
        <v>0.3</v>
      </c>
      <c r="U95" s="664" cm="1">
        <f t="array" aca="1" ref="U95" ca="1">INDEX(U$68:U$77,$AI95,1)*(1-$AH95)+INDEX(U$68:U$77,$AJ95,1)*($AH95)</f>
        <v>5</v>
      </c>
      <c r="V95" s="670" cm="1">
        <f t="array" aca="1" ref="V95" ca="1">INDEX(V$68:V$77,$AI95,1)*(1-$AH95)+INDEX(V$68:V$77,$AJ95,1)*($AH95)</f>
        <v>0</v>
      </c>
      <c r="W95" s="272"/>
      <c r="X95" s="819" cm="1">
        <f t="array" aca="1" ref="X95" ca="1">INDEX(X$68:X$77,$AI95,1)*(1-$AH95)+INDEX(X$68:X$77,$AJ95,1)*($AH95)</f>
        <v>0.33853658536585368</v>
      </c>
      <c r="Y95" s="669" cm="1">
        <f t="array" aca="1" ref="Y95" ca="1">INDEX(Y$68:Y$77,$AI95,1)*(1-$AH95)+INDEX(Y$68:Y$77,$AJ95,1)*($AH95)</f>
        <v>50</v>
      </c>
      <c r="Z95" s="669" cm="1">
        <f t="array" aca="1" ref="Z95" ca="1">INDEX(Z$68:Z$77,$AI95,1)*(1-$AH95)+INDEX(Z$68:Z$77,$AJ95,1)*($AH95)</f>
        <v>50</v>
      </c>
      <c r="AA95" s="669" cm="1">
        <f t="array" aca="1" ref="AA95" ca="1">INDEX(AA$68:AA$77,$AI95,1)*(1-$AH95)+INDEX(AA$68:AA$77,$AJ95,1)*($AH95)</f>
        <v>50</v>
      </c>
      <c r="AB95" s="669" cm="1">
        <f t="array" aca="1" ref="AB95" ca="1">INDEX(AB$68:AB$77,$AI95,1)*(1-$AH95)+INDEX(AB$68:AB$77,$AJ95,1)*($AH95)</f>
        <v>369.51219512195127</v>
      </c>
      <c r="AC95" s="669" cm="1">
        <f t="array" aca="1" ref="AC95" ca="1">INDEX(AC$68:AC$77,$AI95,1)*(1-$AH95)+INDEX(AC$68:AC$77,$AJ95,1)*($AH95)</f>
        <v>369.51219512195127</v>
      </c>
      <c r="AD95" s="669" cm="1">
        <f t="array" aca="1" ref="AD95" ca="1">INDEX(AD$68:AD$77,$AI95,1)*(1-$AH95)+INDEX(AD$68:AD$77,$AJ95,1)*($AH95)</f>
        <v>369.51219512195127</v>
      </c>
      <c r="AE95" s="669" cm="1">
        <f t="array" aca="1" ref="AE95" ca="1">INDEX(AE$68:AE$77,$AI95,1)*(1-$AH95)+INDEX(AE$68:AE$77,$AJ95,1)*($AH95)</f>
        <v>400</v>
      </c>
      <c r="AF95" s="669" cm="1">
        <f t="array" aca="1" ref="AF95" ca="1">INDEX(AF$68:AF$77,$AI95,1)*(1-$AH95)+INDEX(AF$68:AF$77,$AJ95,1)*($AH95)</f>
        <v>400</v>
      </c>
      <c r="AG95" s="669" cm="1">
        <f t="array" aca="1" ref="AG95" ca="1">INDEX(AG$68:AG$77,$AI95,1)*(1-$AH95)+INDEX(AG$68:AG$77,$AJ95,1)*($AH95)</f>
        <v>400</v>
      </c>
      <c r="AH95" s="272">
        <f t="shared" ca="1" si="10"/>
        <v>0.87804878048780488</v>
      </c>
      <c r="AI95" s="272">
        <f t="shared" si="11"/>
        <v>7</v>
      </c>
      <c r="AJ95" s="272">
        <f t="shared" si="12"/>
        <v>8</v>
      </c>
      <c r="AK95" s="288" t="str">
        <f t="shared" si="5"/>
        <v>Dry</v>
      </c>
      <c r="AL95" s="272">
        <f t="shared" si="6"/>
        <v>36</v>
      </c>
      <c r="AM95" s="272"/>
      <c r="AN95" s="342">
        <f t="shared" si="2"/>
        <v>43589</v>
      </c>
      <c r="AO95" s="342">
        <f t="shared" si="8"/>
        <v>43684</v>
      </c>
      <c r="AP95" s="824">
        <f>INDEX(Periods!$F$21:$O$31,INDEX(Annual!EndGS,1,$E95+2)+2,$E95+2)</f>
        <v>43758</v>
      </c>
      <c r="AQ95" s="267"/>
      <c r="AR95" s="254"/>
      <c r="AS95" s="242"/>
      <c r="AT95" s="242"/>
      <c r="AU95" s="242"/>
    </row>
    <row r="96" spans="1:47" hidden="1" outlineLevel="3" x14ac:dyDescent="0.35">
      <c r="A96" s="242"/>
      <c r="B96" s="251"/>
      <c r="C96" s="244">
        <f t="shared" si="9"/>
        <v>4</v>
      </c>
      <c r="D96" s="267"/>
      <c r="E96" s="322">
        <v>1</v>
      </c>
      <c r="F96" s="823">
        <f t="shared" si="4"/>
        <v>43831</v>
      </c>
      <c r="G96" s="267"/>
      <c r="H96" s="288"/>
      <c r="I96" s="288"/>
      <c r="J96" s="288">
        <v>8</v>
      </c>
      <c r="K96" s="474">
        <f>INDEX(Periods!$F$21:$O$30,J96+1,$E96+2)</f>
        <v>43831</v>
      </c>
      <c r="L96" s="475">
        <f t="shared" ca="1" si="1"/>
        <v>45</v>
      </c>
      <c r="M96" s="878" cm="1">
        <f t="array" aca="1" ref="M96" ca="1">INDEX(M$68:M$77,$AI96,1)*(1-$AH96)+INDEX(M$68:M$77,$AJ96,1)*($AH96)</f>
        <v>3.5675675675675675</v>
      </c>
      <c r="N96" s="878" cm="1">
        <f t="array" aca="1" ref="N96" ca="1">INDEX(N$68:N$77,$AI96,1)*(1-$AH96)+INDEX(N$68:N$77,$AJ96,1)*($AH96)</f>
        <v>13.3</v>
      </c>
      <c r="O96" s="669" cm="1">
        <f t="array" aca="1" ref="O96" ca="1">INDEX(O$68:O$77,$AI96,1)*(1-$AH96)+INDEX(O$68:O$77,$AJ96,1)*($AH96)</f>
        <v>613.51351351351354</v>
      </c>
      <c r="P96" s="669" cm="1">
        <f t="array" aca="1" ref="P96" ca="1">INDEX(P$68:P$77,$AI96,1)*(1-$AH96)+INDEX(P$68:P$77,$AJ96,1)*($AH96)</f>
        <v>2067.5675675675675</v>
      </c>
      <c r="Q96" s="670" cm="1">
        <f t="array" aca="1" ref="Q96" ca="1">INDEX(Q$68:Q$77,$AI96,1)*(1-$AH96)+INDEX(Q$68:Q$77,$AJ96,1)*($AH96)</f>
        <v>0.53155405405405398</v>
      </c>
      <c r="R96" s="670" cm="1">
        <f t="array" aca="1" ref="R96" ca="1">INDEX(R$68:R$77,$AI96,1)*(1-$AH96)+INDEX(R$68:R$77,$AJ96,1)*($AH96)</f>
        <v>0.61925675675675662</v>
      </c>
      <c r="S96" s="664" cm="1">
        <f t="array" ref="S96">INDEX([0]!i_pasture_stage_p6z,$J96+1,ROUNDDOWN((ROW($J96)-ROW($J$68))/i_p6_len,0)+1)</f>
        <v>1</v>
      </c>
      <c r="T96" s="670" cm="1">
        <f t="array" aca="1" ref="T96" ca="1">INDEX(T$68:T$77,$AI96,1)*(1-$AH96)+INDEX(T$68:T$77,$AJ96,1)*($AH96)</f>
        <v>0.3</v>
      </c>
      <c r="U96" s="664" cm="1">
        <f t="array" aca="1" ref="U96" ca="1">INDEX(U$68:U$77,$AI96,1)*(1-$AH96)+INDEX(U$68:U$77,$AJ96,1)*($AH96)</f>
        <v>5</v>
      </c>
      <c r="V96" s="670" cm="1">
        <f t="array" aca="1" ref="V96" ca="1">INDEX(V$68:V$77,$AI96,1)*(1-$AH96)+INDEX(V$68:V$77,$AJ96,1)*($AH96)</f>
        <v>4.3243243243243246E-2</v>
      </c>
      <c r="W96" s="272"/>
      <c r="X96" s="819" cm="1">
        <f t="array" aca="1" ref="X96" ca="1">INDEX(X$68:X$77,$AI96,1)*(1-$AH96)+INDEX(X$68:X$77,$AJ96,1)*($AH96)</f>
        <v>0.33</v>
      </c>
      <c r="Y96" s="669" cm="1">
        <f t="array" aca="1" ref="Y96" ca="1">INDEX(Y$68:Y$77,$AI96,1)*(1-$AH96)+INDEX(Y$68:Y$77,$AJ96,1)*($AH96)</f>
        <v>50</v>
      </c>
      <c r="Z96" s="669" cm="1">
        <f t="array" aca="1" ref="Z96" ca="1">INDEX(Z$68:Z$77,$AI96,1)*(1-$AH96)+INDEX(Z$68:Z$77,$AJ96,1)*($AH96)</f>
        <v>50</v>
      </c>
      <c r="AA96" s="669" cm="1">
        <f t="array" aca="1" ref="AA96" ca="1">INDEX(AA$68:AA$77,$AI96,1)*(1-$AH96)+INDEX(AA$68:AA$77,$AJ96,1)*($AH96)</f>
        <v>50</v>
      </c>
      <c r="AB96" s="669" cm="1">
        <f t="array" aca="1" ref="AB96" ca="1">INDEX(AB$68:AB$77,$AI96,1)*(1-$AH96)+INDEX(AB$68:AB$77,$AJ96,1)*($AH96)</f>
        <v>400</v>
      </c>
      <c r="AC96" s="669" cm="1">
        <f t="array" aca="1" ref="AC96" ca="1">INDEX(AC$68:AC$77,$AI96,1)*(1-$AH96)+INDEX(AC$68:AC$77,$AJ96,1)*($AH96)</f>
        <v>400</v>
      </c>
      <c r="AD96" s="669" cm="1">
        <f t="array" aca="1" ref="AD96" ca="1">INDEX(AD$68:AD$77,$AI96,1)*(1-$AH96)+INDEX(AD$68:AD$77,$AJ96,1)*($AH96)</f>
        <v>400</v>
      </c>
      <c r="AE96" s="669" cm="1">
        <f t="array" aca="1" ref="AE96" ca="1">INDEX(AE$68:AE$77,$AI96,1)*(1-$AH96)+INDEX(AE$68:AE$77,$AJ96,1)*($AH96)</f>
        <v>400</v>
      </c>
      <c r="AF96" s="669" cm="1">
        <f t="array" aca="1" ref="AF96" ca="1">INDEX(AF$68:AF$77,$AI96,1)*(1-$AH96)+INDEX(AF$68:AF$77,$AJ96,1)*($AH96)</f>
        <v>400</v>
      </c>
      <c r="AG96" s="669" cm="1">
        <f t="array" aca="1" ref="AG96" ca="1">INDEX(AG$68:AG$77,$AI96,1)*(1-$AH96)+INDEX(AG$68:AG$77,$AJ96,1)*($AH96)</f>
        <v>400</v>
      </c>
      <c r="AH96" s="272">
        <f t="shared" ca="1" si="10"/>
        <v>0.86486486486486491</v>
      </c>
      <c r="AI96" s="272">
        <f t="shared" si="11"/>
        <v>8</v>
      </c>
      <c r="AJ96" s="272">
        <f t="shared" si="12"/>
        <v>9</v>
      </c>
      <c r="AK96" s="288" t="str">
        <f t="shared" si="5"/>
        <v>Dry</v>
      </c>
      <c r="AL96" s="272">
        <f t="shared" si="6"/>
        <v>73</v>
      </c>
      <c r="AM96" s="272"/>
      <c r="AN96" s="342">
        <f t="shared" si="2"/>
        <v>43589</v>
      </c>
      <c r="AO96" s="342">
        <f t="shared" si="8"/>
        <v>43684</v>
      </c>
      <c r="AP96" s="824">
        <f>INDEX(Periods!$F$21:$O$31,INDEX(Annual!EndGS,1,$E96+2)+2,$E96+2)</f>
        <v>43758</v>
      </c>
      <c r="AQ96" s="267"/>
      <c r="AR96" s="254"/>
      <c r="AS96" s="242"/>
      <c r="AT96" s="242"/>
      <c r="AU96" s="242"/>
    </row>
    <row r="97" spans="1:47" hidden="1" outlineLevel="3" x14ac:dyDescent="0.35">
      <c r="A97" s="242"/>
      <c r="B97" s="251"/>
      <c r="C97" s="244">
        <f t="shared" si="9"/>
        <v>4</v>
      </c>
      <c r="D97" s="267"/>
      <c r="E97" s="322">
        <v>1</v>
      </c>
      <c r="F97" s="823">
        <f t="shared" si="4"/>
        <v>43876</v>
      </c>
      <c r="G97" s="267"/>
      <c r="H97" s="288"/>
      <c r="I97" s="338"/>
      <c r="J97" s="338">
        <v>9</v>
      </c>
      <c r="K97" s="495">
        <f>INDEX(Periods!$F$21:$O$30,J97+1,$E97+2)</f>
        <v>43876</v>
      </c>
      <c r="L97" s="510">
        <f t="shared" ca="1" si="1"/>
        <v>49</v>
      </c>
      <c r="M97" s="879" cm="1">
        <f t="array" aca="1" ref="M97" ca="1">INDEX(M$68:M$77,$AI97,1)*(1-$AH97)+INDEX(M$68:M$77,$AJ97,1)*($AH97)</f>
        <v>3.5</v>
      </c>
      <c r="N97" s="879" cm="1">
        <f t="array" aca="1" ref="N97" ca="1">INDEX(N$68:N$77,$AI97,1)*(1-$AH97)+INDEX(N$68:N$77,$AJ97,1)*($AH97)</f>
        <v>13.3</v>
      </c>
      <c r="O97" s="671" cm="1">
        <f t="array" aca="1" ref="O97" ca="1">INDEX(O$68:O$77,$AI97,1)*(1-$AH97)+INDEX(O$68:O$77,$AJ97,1)*($AH97)</f>
        <v>555.55555555555554</v>
      </c>
      <c r="P97" s="671" cm="1">
        <f t="array" aca="1" ref="P97" ca="1">INDEX(P$68:P$77,$AI97,1)*(1-$AH97)+INDEX(P$68:P$77,$AJ97,1)*($AH97)</f>
        <v>1555.5555555555557</v>
      </c>
      <c r="Q97" s="672" cm="1">
        <f t="array" aca="1" ref="Q97" ca="1">INDEX(Q$68:Q$77,$AI97,1)*(1-$AH97)+INDEX(Q$68:Q$77,$AJ97,1)*($AH97)</f>
        <v>0.51194444444444442</v>
      </c>
      <c r="R97" s="672" cm="1">
        <f t="array" aca="1" ref="R97" ca="1">INDEX(R$68:R$77,$AI97,1)*(1-$AH97)+INDEX(R$68:R$77,$AJ97,1)*($AH97)</f>
        <v>0.57472222222222225</v>
      </c>
      <c r="S97" s="665" cm="1">
        <f t="array" ref="S97">INDEX([0]!i_pasture_stage_p6z,$J97+1,ROUNDDOWN((ROW($J97)-ROW($J$68))/i_p6_len,0)+1)</f>
        <v>1</v>
      </c>
      <c r="T97" s="672" cm="1">
        <f t="array" aca="1" ref="T97" ca="1">INDEX(T$68:T$77,$AI97,1)*(1-$AH97)+INDEX(T$68:T$77,$AJ97,1)*($AH97)</f>
        <v>0.3</v>
      </c>
      <c r="U97" s="665" cm="1">
        <f t="array" aca="1" ref="U97" ca="1">INDEX(U$68:U$77,$AI97,1)*(1-$AH97)+INDEX(U$68:U$77,$AJ97,1)*($AH97)</f>
        <v>5</v>
      </c>
      <c r="V97" s="672" cm="1">
        <f t="array" aca="1" ref="V97" ca="1">INDEX(V$68:V$77,$AI97,1)*(1-$AH97)+INDEX(V$68:V$77,$AJ97,1)*($AH97)</f>
        <v>9.4444444444444456E-2</v>
      </c>
      <c r="W97" s="339"/>
      <c r="X97" s="820" cm="1">
        <f t="array" aca="1" ref="X97" ca="1">INDEX(X$68:X$77,$AI97,1)*(1-$AH97)+INDEX(X$68:X$77,$AJ97,1)*($AH97)</f>
        <v>0.33</v>
      </c>
      <c r="Y97" s="671" cm="1">
        <f t="array" aca="1" ref="Y97" ca="1">INDEX(Y$68:Y$77,$AI97,1)*(1-$AH97)+INDEX(Y$68:Y$77,$AJ97,1)*($AH97)</f>
        <v>50</v>
      </c>
      <c r="Z97" s="671" cm="1">
        <f t="array" aca="1" ref="Z97" ca="1">INDEX(Z$68:Z$77,$AI97,1)*(1-$AH97)+INDEX(Z$68:Z$77,$AJ97,1)*($AH97)</f>
        <v>50</v>
      </c>
      <c r="AA97" s="671" cm="1">
        <f t="array" aca="1" ref="AA97" ca="1">INDEX(AA$68:AA$77,$AI97,1)*(1-$AH97)+INDEX(AA$68:AA$77,$AJ97,1)*($AH97)</f>
        <v>50</v>
      </c>
      <c r="AB97" s="671" cm="1">
        <f t="array" aca="1" ref="AB97" ca="1">INDEX(AB$68:AB$77,$AI97,1)*(1-$AH97)+INDEX(AB$68:AB$77,$AJ97,1)*($AH97)</f>
        <v>400</v>
      </c>
      <c r="AC97" s="671" cm="1">
        <f t="array" aca="1" ref="AC97" ca="1">INDEX(AC$68:AC$77,$AI97,1)*(1-$AH97)+INDEX(AC$68:AC$77,$AJ97,1)*($AH97)</f>
        <v>400</v>
      </c>
      <c r="AD97" s="671" cm="1">
        <f t="array" aca="1" ref="AD97" ca="1">INDEX(AD$68:AD$77,$AI97,1)*(1-$AH97)+INDEX(AD$68:AD$77,$AJ97,1)*($AH97)</f>
        <v>400</v>
      </c>
      <c r="AE97" s="671" cm="1">
        <f t="array" aca="1" ref="AE97" ca="1">INDEX(AE$68:AE$77,$AI97,1)*(1-$AH97)+INDEX(AE$68:AE$77,$AJ97,1)*($AH97)</f>
        <v>400</v>
      </c>
      <c r="AF97" s="671" cm="1">
        <f t="array" aca="1" ref="AF97" ca="1">INDEX(AF$68:AF$77,$AI97,1)*(1-$AH97)+INDEX(AF$68:AF$77,$AJ97,1)*($AH97)</f>
        <v>400</v>
      </c>
      <c r="AG97" s="671" cm="1">
        <f t="array" aca="1" ref="AG97" ca="1">INDEX(AG$68:AG$77,$AI97,1)*(1-$AH97)+INDEX(AG$68:AG$77,$AJ97,1)*($AH97)</f>
        <v>400</v>
      </c>
      <c r="AH97" s="272">
        <f t="shared" ca="1" si="10"/>
        <v>0.88888888888888884</v>
      </c>
      <c r="AI97" s="272">
        <f t="shared" si="11"/>
        <v>9</v>
      </c>
      <c r="AJ97" s="272">
        <f t="shared" si="12"/>
        <v>10</v>
      </c>
      <c r="AK97" s="288" t="str">
        <f t="shared" si="5"/>
        <v>Dry</v>
      </c>
      <c r="AL97" s="272">
        <f t="shared" si="6"/>
        <v>118</v>
      </c>
      <c r="AM97" s="272"/>
      <c r="AN97" s="342">
        <f t="shared" si="2"/>
        <v>43589</v>
      </c>
      <c r="AO97" s="342">
        <f t="shared" si="8"/>
        <v>43684</v>
      </c>
      <c r="AP97" s="824">
        <f>INDEX(Periods!$F$21:$O$31,INDEX(Annual!EndGS,1,$E97+2)+2,$E97+2)</f>
        <v>43758</v>
      </c>
      <c r="AQ97" s="267"/>
      <c r="AR97" s="254"/>
      <c r="AS97" s="242"/>
      <c r="AT97" s="242"/>
      <c r="AU97" s="242"/>
    </row>
    <row r="98" spans="1:47" outlineLevel="2" collapsed="1" x14ac:dyDescent="0.35">
      <c r="A98" s="242"/>
      <c r="B98" s="251"/>
      <c r="C98" s="244">
        <f>INT($C$29)+2</f>
        <v>3</v>
      </c>
      <c r="D98" s="267"/>
      <c r="E98" s="322">
        <v>2</v>
      </c>
      <c r="F98" s="823">
        <f t="shared" si="4"/>
        <v>43924</v>
      </c>
      <c r="G98" s="267"/>
      <c r="H98" s="288"/>
      <c r="I98" s="501" t="s">
        <v>715</v>
      </c>
      <c r="J98" s="501">
        <v>0</v>
      </c>
      <c r="K98" s="502">
        <f>INDEX(Periods!$F$21:$O$30,J98+1,$E98+2)</f>
        <v>43560</v>
      </c>
      <c r="L98" s="511">
        <f t="shared" ca="1" si="1"/>
        <v>29</v>
      </c>
      <c r="M98" s="877" cm="1">
        <f t="array" aca="1" ref="M98" ca="1">INDEX(M$68:M$77,$AI98,1)*(1-$AH98)+INDEX(M$68:M$77,$AJ98,1)*($AH98)</f>
        <v>3.5</v>
      </c>
      <c r="N98" s="877" cm="1">
        <f t="array" aca="1" ref="N98" ca="1">INDEX(N$68:N$77,$AI98,1)*(1-$AH98)+INDEX(N$68:N$77,$AJ98,1)*($AH98)</f>
        <v>13.3</v>
      </c>
      <c r="O98" s="667" cm="1">
        <f t="array" aca="1" ref="O98" ca="1">INDEX(O$68:O$77,$AI98,1)*(1-$AH98)+INDEX(O$68:O$77,$AJ98,1)*($AH98)</f>
        <v>418.36734693877554</v>
      </c>
      <c r="P98" s="667" cm="1">
        <f t="array" aca="1" ref="P98" ca="1">INDEX(P$68:P$77,$AI98,1)*(1-$AH98)+INDEX(P$68:P$77,$AJ98,1)*($AH98)</f>
        <v>885.71428571428578</v>
      </c>
      <c r="Q98" s="668" cm="1">
        <f t="array" aca="1" ref="Q98" ca="1">INDEX(Q$68:Q$77,$AI98,1)*(1-$AH98)+INDEX(Q$68:Q$77,$AJ98,1)*($AH98)</f>
        <v>0.50122448979591838</v>
      </c>
      <c r="R98" s="668" cm="1">
        <f t="array" aca="1" ref="R98" ca="1">INDEX(R$68:R$77,$AI98,1)*(1-$AH98)+INDEX(R$68:R$77,$AJ98,1)*($AH98)</f>
        <v>0.54367346938775518</v>
      </c>
      <c r="S98" s="666" cm="1">
        <f t="array" ref="S98">INDEX([0]!i_pasture_stage_p6z,$J98+1,ROUNDDOWN((ROW($J98)-ROW($J$68))/i_p6_len,0)+1)</f>
        <v>1</v>
      </c>
      <c r="T98" s="668" cm="1">
        <f t="array" aca="1" ref="T98" ca="1">INDEX(T$68:T$77,$AI98,1)*(1-$AH98)+INDEX(T$68:T$77,$AJ98,1)*($AH98)</f>
        <v>0.3</v>
      </c>
      <c r="U98" s="666" cm="1">
        <f t="array" aca="1" ref="U98" ca="1">INDEX(U$68:U$77,$AI98,1)*(1-$AH98)+INDEX(U$68:U$77,$AJ98,1)*($AH98)</f>
        <v>5</v>
      </c>
      <c r="V98" s="668" cm="1">
        <f t="array" aca="1" ref="V98" ca="1">INDEX(V$68:V$77,$AI98,1)*(1-$AH98)+INDEX(V$68:V$77,$AJ98,1)*($AH98)</f>
        <v>0.1</v>
      </c>
      <c r="W98" s="503"/>
      <c r="X98" s="818" cm="1">
        <f t="array" aca="1" ref="X98" ca="1">INDEX(X$68:X$77,$AI98,1)*(1-$AH98)+INDEX(X$68:X$77,$AJ98,1)*($AH98)</f>
        <v>0.9179591836734694</v>
      </c>
      <c r="Y98" s="667" cm="1">
        <f t="array" aca="1" ref="Y98" ca="1">INDEX(Y$68:Y$77,$AI98,1)*(1-$AH98)+INDEX(Y$68:Y$77,$AJ98,1)*($AH98)</f>
        <v>50</v>
      </c>
      <c r="Z98" s="667" cm="1">
        <f t="array" aca="1" ref="Z98" ca="1">INDEX(Z$68:Z$77,$AI98,1)*(1-$AH98)+INDEX(Z$68:Z$77,$AJ98,1)*($AH98)</f>
        <v>50</v>
      </c>
      <c r="AA98" s="667" cm="1">
        <f t="array" aca="1" ref="AA98" ca="1">INDEX(AA$68:AA$77,$AI98,1)*(1-$AH98)+INDEX(AA$68:AA$77,$AJ98,1)*($AH98)</f>
        <v>50</v>
      </c>
      <c r="AB98" s="667" cm="1">
        <f t="array" aca="1" ref="AB98" ca="1">INDEX(AB$68:AB$77,$AI98,1)*(1-$AH98)+INDEX(AB$68:AB$77,$AJ98,1)*($AH98)</f>
        <v>136.73469387755102</v>
      </c>
      <c r="AC98" s="667" cm="1">
        <f t="array" aca="1" ref="AC98" ca="1">INDEX(AC$68:AC$77,$AI98,1)*(1-$AH98)+INDEX(AC$68:AC$77,$AJ98,1)*($AH98)</f>
        <v>400</v>
      </c>
      <c r="AD98" s="667" cm="1">
        <f t="array" aca="1" ref="AD98" ca="1">INDEX(AD$68:AD$77,$AI98,1)*(1-$AH98)+INDEX(AD$68:AD$77,$AJ98,1)*($AH98)</f>
        <v>400</v>
      </c>
      <c r="AE98" s="667" cm="1">
        <f t="array" aca="1" ref="AE98" ca="1">INDEX(AE$68:AE$77,$AI98,1)*(1-$AH98)+INDEX(AE$68:AE$77,$AJ98,1)*($AH98)</f>
        <v>400</v>
      </c>
      <c r="AF98" s="667" cm="1">
        <f t="array" aca="1" ref="AF98" ca="1">INDEX(AF$68:AF$77,$AI98,1)*(1-$AH98)+INDEX(AF$68:AF$77,$AJ98,1)*($AH98)</f>
        <v>400</v>
      </c>
      <c r="AG98" s="667" cm="1">
        <f t="array" aca="1" ref="AG98" ca="1">INDEX(AG$68:AG$77,$AI98,1)*(1-$AH98)+INDEX(AG$68:AG$77,$AJ98,1)*($AH98)</f>
        <v>400</v>
      </c>
      <c r="AH98" s="272">
        <f t="shared" ca="1" si="10"/>
        <v>0.87755102040816324</v>
      </c>
      <c r="AI98" s="272">
        <f t="shared" si="11"/>
        <v>10</v>
      </c>
      <c r="AJ98" s="272">
        <f t="shared" si="12"/>
        <v>1</v>
      </c>
      <c r="AK98" s="288" t="str">
        <f t="shared" si="5"/>
        <v>Dry</v>
      </c>
      <c r="AL98" s="272">
        <f t="shared" si="6"/>
        <v>166</v>
      </c>
      <c r="AM98" s="272"/>
      <c r="AN98" s="342">
        <f t="shared" si="2"/>
        <v>43589</v>
      </c>
      <c r="AO98" s="342">
        <f t="shared" si="8"/>
        <v>43684</v>
      </c>
      <c r="AP98" s="824">
        <f>INDEX(Periods!$F$21:$O$31,INDEX(Annual!EndGS,1,$E98+2)+2,$E98+2)</f>
        <v>43758</v>
      </c>
      <c r="AQ98" s="267"/>
      <c r="AR98" s="254"/>
      <c r="AS98" s="242"/>
      <c r="AT98" s="242"/>
      <c r="AU98" s="242"/>
    </row>
    <row r="99" spans="1:47" hidden="1" outlineLevel="3" collapsed="1" x14ac:dyDescent="0.35">
      <c r="A99" s="242"/>
      <c r="B99" s="251"/>
      <c r="C99" s="244">
        <f t="shared" si="9"/>
        <v>4</v>
      </c>
      <c r="D99" s="267"/>
      <c r="E99" s="322">
        <v>2</v>
      </c>
      <c r="F99" s="823">
        <f t="shared" si="4"/>
        <v>43589</v>
      </c>
      <c r="G99" s="267"/>
      <c r="H99" s="288"/>
      <c r="I99" s="288"/>
      <c r="J99" s="288">
        <v>1</v>
      </c>
      <c r="K99" s="474">
        <f>INDEX(Periods!$F$21:$O$30,J99+1,$E99+2)</f>
        <v>43589</v>
      </c>
      <c r="L99" s="475">
        <f t="shared" ca="1" si="1"/>
        <v>42</v>
      </c>
      <c r="M99" s="878" cm="1">
        <f t="array" aca="1" ref="M99" ca="1">INDEX(M$68:M$77,$AI99,1)*(1-$AH99)+INDEX(M$68:M$77,$AJ99,1)*($AH99)</f>
        <v>4</v>
      </c>
      <c r="N99" s="878" cm="1">
        <f t="array" aca="1" ref="N99" ca="1">INDEX(N$68:N$77,$AI99,1)*(1-$AH99)+INDEX(N$68:N$77,$AJ99,1)*($AH99)</f>
        <v>13.3</v>
      </c>
      <c r="O99" s="669" cm="1">
        <f t="array" aca="1" ref="O99" ca="1">INDEX(O$68:O$77,$AI99,1)*(1-$AH99)+INDEX(O$68:O$77,$AJ99,1)*($AH99)</f>
        <v>125</v>
      </c>
      <c r="P99" s="669" cm="1">
        <f t="array" aca="1" ref="P99" ca="1">INDEX(P$68:P$77,$AI99,1)*(1-$AH99)+INDEX(P$68:P$77,$AJ99,1)*($AH99)</f>
        <v>350</v>
      </c>
      <c r="Q99" s="670" cm="1">
        <f t="array" aca="1" ref="Q99" ca="1">INDEX(Q$68:Q$77,$AI99,1)*(1-$AH99)+INDEX(Q$68:Q$77,$AJ99,1)*($AH99)</f>
        <v>0.81</v>
      </c>
      <c r="R99" s="670" cm="1">
        <f t="array" aca="1" ref="R99" ca="1">INDEX(R$68:R$77,$AI99,1)*(1-$AH99)+INDEX(R$68:R$77,$AJ99,1)*($AH99)</f>
        <v>0.81</v>
      </c>
      <c r="S99" s="664" cm="1">
        <f t="array" ref="S99">INDEX([0]!i_pasture_stage_p6z,$J99+1,ROUNDDOWN((ROW($J99)-ROW($J$68))/i_p6_len,0)+1)</f>
        <v>0.2857142857142857</v>
      </c>
      <c r="T99" s="670" cm="1">
        <f t="array" aca="1" ref="T99" ca="1">INDEX(T$68:T$77,$AI99,1)*(1-$AH99)+INDEX(T$68:T$77,$AJ99,1)*($AH99)</f>
        <v>0.3</v>
      </c>
      <c r="U99" s="664" cm="1">
        <f t="array" aca="1" ref="U99" ca="1">INDEX(U$68:U$77,$AI99,1)*(1-$AH99)+INDEX(U$68:U$77,$AJ99,1)*($AH99)</f>
        <v>5</v>
      </c>
      <c r="V99" s="670" cm="1">
        <f t="array" aca="1" ref="V99" ca="1">INDEX(V$68:V$77,$AI99,1)*(1-$AH99)+INDEX(V$68:V$77,$AJ99,1)*($AH99)</f>
        <v>0</v>
      </c>
      <c r="W99" s="272"/>
      <c r="X99" s="819" cm="1">
        <f t="array" aca="1" ref="X99" ca="1">INDEX(X$68:X$77,$AI99,1)*(1-$AH99)+INDEX(X$68:X$77,$AJ99,1)*($AH99)</f>
        <v>1</v>
      </c>
      <c r="Y99" s="669" cm="1">
        <f t="array" aca="1" ref="Y99" ca="1">INDEX(Y$68:Y$77,$AI99,1)*(1-$AH99)+INDEX(Y$68:Y$77,$AJ99,1)*($AH99)</f>
        <v>50</v>
      </c>
      <c r="Z99" s="669" cm="1">
        <f t="array" aca="1" ref="Z99" ca="1">INDEX(Z$68:Z$77,$AI99,1)*(1-$AH99)+INDEX(Z$68:Z$77,$AJ99,1)*($AH99)</f>
        <v>50</v>
      </c>
      <c r="AA99" s="669" cm="1">
        <f t="array" aca="1" ref="AA99" ca="1">INDEX(AA$68:AA$77,$AI99,1)*(1-$AH99)+INDEX(AA$68:AA$77,$AJ99,1)*($AH99)</f>
        <v>50</v>
      </c>
      <c r="AB99" s="669" cm="1">
        <f t="array" aca="1" ref="AB99" ca="1">INDEX(AB$68:AB$77,$AI99,1)*(1-$AH99)+INDEX(AB$68:AB$77,$AJ99,1)*($AH99)</f>
        <v>100</v>
      </c>
      <c r="AC99" s="669" cm="1">
        <f t="array" aca="1" ref="AC99" ca="1">INDEX(AC$68:AC$77,$AI99,1)*(1-$AH99)+INDEX(AC$68:AC$77,$AJ99,1)*($AH99)</f>
        <v>150</v>
      </c>
      <c r="AD99" s="669" cm="1">
        <f t="array" aca="1" ref="AD99" ca="1">INDEX(AD$68:AD$77,$AI99,1)*(1-$AH99)+INDEX(AD$68:AD$77,$AJ99,1)*($AH99)</f>
        <v>150</v>
      </c>
      <c r="AE99" s="669" cm="1">
        <f t="array" aca="1" ref="AE99" ca="1">INDEX(AE$68:AE$77,$AI99,1)*(1-$AH99)+INDEX(AE$68:AE$77,$AJ99,1)*($AH99)</f>
        <v>400</v>
      </c>
      <c r="AF99" s="669" cm="1">
        <f t="array" aca="1" ref="AF99" ca="1">INDEX(AF$68:AF$77,$AI99,1)*(1-$AH99)+INDEX(AF$68:AF$77,$AJ99,1)*($AH99)</f>
        <v>400</v>
      </c>
      <c r="AG99" s="669" cm="1">
        <f t="array" aca="1" ref="AG99" ca="1">INDEX(AG$68:AG$77,$AI99,1)*(1-$AH99)+INDEX(AG$68:AG$77,$AJ99,1)*($AH99)</f>
        <v>400</v>
      </c>
      <c r="AH99" s="272">
        <f t="shared" ca="1" si="10"/>
        <v>0</v>
      </c>
      <c r="AI99" s="272">
        <f t="shared" si="11"/>
        <v>2</v>
      </c>
      <c r="AJ99" s="272">
        <f t="shared" si="12"/>
        <v>3</v>
      </c>
      <c r="AK99" s="288" t="str">
        <f t="shared" si="5"/>
        <v>Early</v>
      </c>
      <c r="AL99" s="272">
        <f t="shared" si="6"/>
        <v>0</v>
      </c>
      <c r="AM99" s="272"/>
      <c r="AN99" s="342">
        <f t="shared" si="2"/>
        <v>43589</v>
      </c>
      <c r="AO99" s="342">
        <f t="shared" si="8"/>
        <v>43684</v>
      </c>
      <c r="AP99" s="824">
        <f>INDEX(Periods!$F$21:$O$31,INDEX(Annual!EndGS,1,$E99+2)+2,$E99+2)</f>
        <v>43758</v>
      </c>
      <c r="AQ99" s="267"/>
      <c r="AR99" s="254"/>
      <c r="AS99" s="242"/>
      <c r="AT99" s="242"/>
      <c r="AU99" s="242"/>
    </row>
    <row r="100" spans="1:47" hidden="1" outlineLevel="3" x14ac:dyDescent="0.35">
      <c r="A100" s="242"/>
      <c r="B100" s="251"/>
      <c r="C100" s="244">
        <f t="shared" si="9"/>
        <v>4</v>
      </c>
      <c r="D100" s="267"/>
      <c r="E100" s="322">
        <v>2</v>
      </c>
      <c r="F100" s="823">
        <f t="shared" si="4"/>
        <v>43631</v>
      </c>
      <c r="G100" s="267"/>
      <c r="H100" s="288"/>
      <c r="I100" s="288"/>
      <c r="J100" s="288">
        <v>2</v>
      </c>
      <c r="K100" s="474">
        <f>INDEX(Periods!$F$21:$O$30,J100+1,$E100+2)</f>
        <v>43631</v>
      </c>
      <c r="L100" s="475">
        <f t="shared" ref="L100:L131" ca="1" si="13">IF(K101-K100&gt;0,K101-K100,OFFSET(K101,-i_p6_len,0)+365-K100)</f>
        <v>53</v>
      </c>
      <c r="M100" s="878" cm="1">
        <f t="array" aca="1" ref="M100" ca="1">INDEX(M$68:M$77,$AI100,1)*(1-$AH100)+INDEX(M$68:M$77,$AJ100,1)*($AH100)</f>
        <v>6.1037735849056602</v>
      </c>
      <c r="N100" s="878" cm="1">
        <f t="array" aca="1" ref="N100" ca="1">INDEX(N$68:N$77,$AI100,1)*(1-$AH100)+INDEX(N$68:N$77,$AJ100,1)*($AH100)</f>
        <v>13.3</v>
      </c>
      <c r="O100" s="669" cm="1">
        <f t="array" aca="1" ref="O100" ca="1">INDEX(O$68:O$77,$AI100,1)*(1-$AH100)+INDEX(O$68:O$77,$AJ100,1)*($AH100)</f>
        <v>470.75471698113211</v>
      </c>
      <c r="P100" s="669" cm="1">
        <f t="array" aca="1" ref="P100" ca="1">INDEX(P$68:P$77,$AI100,1)*(1-$AH100)+INDEX(P$68:P$77,$AJ100,1)*($AH100)</f>
        <v>684.90566037735857</v>
      </c>
      <c r="Q100" s="670" cm="1">
        <f t="array" aca="1" ref="Q100" ca="1">INDEX(Q$68:Q$77,$AI100,1)*(1-$AH100)+INDEX(Q$68:Q$77,$AJ100,1)*($AH100)</f>
        <v>0.81000000000000016</v>
      </c>
      <c r="R100" s="670" cm="1">
        <f t="array" aca="1" ref="R100" ca="1">INDEX(R$68:R$77,$AI100,1)*(1-$AH100)+INDEX(R$68:R$77,$AJ100,1)*($AH100)</f>
        <v>0.81000000000000016</v>
      </c>
      <c r="S100" s="664" cm="1">
        <f t="array" ref="S100">INDEX([0]!i_pasture_stage_p6z,$J100+1,ROUNDDOWN((ROW($J100)-ROW($J$68))/i_p6_len,0)+1)</f>
        <v>1</v>
      </c>
      <c r="T100" s="670" cm="1">
        <f t="array" aca="1" ref="T100" ca="1">INDEX(T$68:T$77,$AI100,1)*(1-$AH100)+INDEX(T$68:T$77,$AJ100,1)*($AH100)</f>
        <v>0.3</v>
      </c>
      <c r="U100" s="664" cm="1">
        <f t="array" aca="1" ref="U100" ca="1">INDEX(U$68:U$77,$AI100,1)*(1-$AH100)+INDEX(U$68:U$77,$AJ100,1)*($AH100)</f>
        <v>5</v>
      </c>
      <c r="V100" s="670" cm="1">
        <f t="array" aca="1" ref="V100" ca="1">INDEX(V$68:V$77,$AI100,1)*(1-$AH100)+INDEX(V$68:V$77,$AJ100,1)*($AH100)</f>
        <v>0</v>
      </c>
      <c r="W100" s="272"/>
      <c r="X100" s="819" cm="1">
        <f t="array" aca="1" ref="X100" ca="1">INDEX(X$68:X$77,$AI100,1)*(1-$AH100)+INDEX(X$68:X$77,$AJ100,1)*($AH100)</f>
        <v>1</v>
      </c>
      <c r="Y100" s="669" cm="1">
        <f t="array" aca="1" ref="Y100" ca="1">INDEX(Y$68:Y$77,$AI100,1)*(1-$AH100)+INDEX(Y$68:Y$77,$AJ100,1)*($AH100)</f>
        <v>50</v>
      </c>
      <c r="Z100" s="669" cm="1">
        <f t="array" aca="1" ref="Z100" ca="1">INDEX(Z$68:Z$77,$AI100,1)*(1-$AH100)+INDEX(Z$68:Z$77,$AJ100,1)*($AH100)</f>
        <v>50</v>
      </c>
      <c r="AA100" s="669" cm="1">
        <f t="array" aca="1" ref="AA100" ca="1">INDEX(AA$68:AA$77,$AI100,1)*(1-$AH100)+INDEX(AA$68:AA$77,$AJ100,1)*($AH100)</f>
        <v>50</v>
      </c>
      <c r="AB100" s="669" cm="1">
        <f t="array" aca="1" ref="AB100" ca="1">INDEX(AB$68:AB$77,$AI100,1)*(1-$AH100)+INDEX(AB$68:AB$77,$AJ100,1)*($AH100)</f>
        <v>150</v>
      </c>
      <c r="AC100" s="669" cm="1">
        <f t="array" aca="1" ref="AC100" ca="1">INDEX(AC$68:AC$77,$AI100,1)*(1-$AH100)+INDEX(AC$68:AC$77,$AJ100,1)*($AH100)</f>
        <v>110.37735849056604</v>
      </c>
      <c r="AD100" s="669" cm="1">
        <f t="array" aca="1" ref="AD100" ca="1">INDEX(AD$68:AD$77,$AI100,1)*(1-$AH100)+INDEX(AD$68:AD$77,$AJ100,1)*($AH100)</f>
        <v>139.62264150943398</v>
      </c>
      <c r="AE100" s="669" cm="1">
        <f t="array" aca="1" ref="AE100" ca="1">INDEX(AE$68:AE$77,$AI100,1)*(1-$AH100)+INDEX(AE$68:AE$77,$AJ100,1)*($AH100)</f>
        <v>400</v>
      </c>
      <c r="AF100" s="669" cm="1">
        <f t="array" aca="1" ref="AF100" ca="1">INDEX(AF$68:AF$77,$AI100,1)*(1-$AH100)+INDEX(AF$68:AF$77,$AJ100,1)*($AH100)</f>
        <v>400</v>
      </c>
      <c r="AG100" s="669" cm="1">
        <f t="array" aca="1" ref="AG100" ca="1">INDEX(AG$68:AG$77,$AI100,1)*(1-$AH100)+INDEX(AG$68:AG$77,$AJ100,1)*($AH100)</f>
        <v>400</v>
      </c>
      <c r="AH100" s="272">
        <f t="shared" ca="1" si="10"/>
        <v>0.20754716981132076</v>
      </c>
      <c r="AI100" s="272">
        <f t="shared" si="11"/>
        <v>3</v>
      </c>
      <c r="AJ100" s="272">
        <f t="shared" si="12"/>
        <v>4</v>
      </c>
      <c r="AK100" s="288" t="str">
        <f t="shared" si="5"/>
        <v>Early</v>
      </c>
      <c r="AL100" s="272">
        <f t="shared" si="6"/>
        <v>42</v>
      </c>
      <c r="AM100" s="272"/>
      <c r="AN100" s="342">
        <f t="shared" ref="AN100:AN131" si="14">INDEX(i_break_date,$E100+2,1)</f>
        <v>43589</v>
      </c>
      <c r="AO100" s="342">
        <f t="shared" si="8"/>
        <v>43684</v>
      </c>
      <c r="AP100" s="824">
        <f>INDEX(Periods!$F$21:$O$31,INDEX(Annual!EndGS,1,$E100+2)+2,$E100+2)</f>
        <v>43758</v>
      </c>
      <c r="AQ100" s="267"/>
      <c r="AR100" s="254"/>
      <c r="AS100" s="242"/>
      <c r="AT100" s="242"/>
      <c r="AU100" s="242"/>
    </row>
    <row r="101" spans="1:47" hidden="1" outlineLevel="3" x14ac:dyDescent="0.35">
      <c r="A101" s="242"/>
      <c r="B101" s="251"/>
      <c r="C101" s="244">
        <f t="shared" si="9"/>
        <v>4</v>
      </c>
      <c r="D101" s="267"/>
      <c r="E101" s="322">
        <v>2</v>
      </c>
      <c r="F101" s="823">
        <f t="shared" si="4"/>
        <v>43684</v>
      </c>
      <c r="G101" s="267"/>
      <c r="H101" s="288"/>
      <c r="I101" s="288"/>
      <c r="J101" s="288">
        <v>3</v>
      </c>
      <c r="K101" s="474">
        <f>INDEX(Periods!$F$21:$O$30,J101+1,$E101+2)</f>
        <v>43684</v>
      </c>
      <c r="L101" s="475">
        <f t="shared" ca="1" si="13"/>
        <v>25</v>
      </c>
      <c r="M101" s="878" cm="1">
        <f t="array" aca="1" ref="M101" ca="1">INDEX(M$68:M$77,$AI101,1)*(1-$AH101)+INDEX(M$68:M$77,$AJ101,1)*($AH101)</f>
        <v>6.5</v>
      </c>
      <c r="N101" s="878" cm="1">
        <f t="array" aca="1" ref="N101" ca="1">INDEX(N$68:N$77,$AI101,1)*(1-$AH101)+INDEX(N$68:N$77,$AJ101,1)*($AH101)</f>
        <v>13.3</v>
      </c>
      <c r="O101" s="669" cm="1">
        <f t="array" aca="1" ref="O101" ca="1">INDEX(O$68:O$77,$AI101,1)*(1-$AH101)+INDEX(O$68:O$77,$AJ101,1)*($AH101)</f>
        <v>550</v>
      </c>
      <c r="P101" s="669" cm="1">
        <f t="array" aca="1" ref="P101" ca="1">INDEX(P$68:P$77,$AI101,1)*(1-$AH101)+INDEX(P$68:P$77,$AJ101,1)*($AH101)</f>
        <v>1200</v>
      </c>
      <c r="Q101" s="670" cm="1">
        <f t="array" aca="1" ref="Q101" ca="1">INDEX(Q$68:Q$77,$AI101,1)*(1-$AH101)+INDEX(Q$68:Q$77,$AJ101,1)*($AH101)</f>
        <v>0.81</v>
      </c>
      <c r="R101" s="670" cm="1">
        <f t="array" aca="1" ref="R101" ca="1">INDEX(R$68:R$77,$AI101,1)*(1-$AH101)+INDEX(R$68:R$77,$AJ101,1)*($AH101)</f>
        <v>0.81</v>
      </c>
      <c r="S101" s="664" cm="1">
        <f t="array" ref="S101">INDEX([0]!i_pasture_stage_p6z,$J101+1,ROUNDDOWN((ROW($J101)-ROW($J$68))/i_p6_len,0)+1)</f>
        <v>1</v>
      </c>
      <c r="T101" s="670" cm="1">
        <f t="array" aca="1" ref="T101" ca="1">INDEX(T$68:T$77,$AI101,1)*(1-$AH101)+INDEX(T$68:T$77,$AJ101,1)*($AH101)</f>
        <v>0.3</v>
      </c>
      <c r="U101" s="664" cm="1">
        <f t="array" aca="1" ref="U101" ca="1">INDEX(U$68:U$77,$AI101,1)*(1-$AH101)+INDEX(U$68:U$77,$AJ101,1)*($AH101)</f>
        <v>5</v>
      </c>
      <c r="V101" s="670" cm="1">
        <f t="array" aca="1" ref="V101" ca="1">INDEX(V$68:V$77,$AI101,1)*(1-$AH101)+INDEX(V$68:V$77,$AJ101,1)*($AH101)</f>
        <v>0</v>
      </c>
      <c r="W101" s="272"/>
      <c r="X101" s="819" cm="1">
        <f t="array" aca="1" ref="X101" ca="1">INDEX(X$68:X$77,$AI101,1)*(1-$AH101)+INDEX(X$68:X$77,$AJ101,1)*($AH101)</f>
        <v>1</v>
      </c>
      <c r="Y101" s="669" cm="1">
        <f t="array" aca="1" ref="Y101" ca="1">INDEX(Y$68:Y$77,$AI101,1)*(1-$AH101)+INDEX(Y$68:Y$77,$AJ101,1)*($AH101)</f>
        <v>50</v>
      </c>
      <c r="Z101" s="669" cm="1">
        <f t="array" aca="1" ref="Z101" ca="1">INDEX(Z$68:Z$77,$AI101,1)*(1-$AH101)+INDEX(Z$68:Z$77,$AJ101,1)*($AH101)</f>
        <v>50</v>
      </c>
      <c r="AA101" s="669" cm="1">
        <f t="array" aca="1" ref="AA101" ca="1">INDEX(AA$68:AA$77,$AI101,1)*(1-$AH101)+INDEX(AA$68:AA$77,$AJ101,1)*($AH101)</f>
        <v>50</v>
      </c>
      <c r="AB101" s="669" cm="1">
        <f t="array" aca="1" ref="AB101" ca="1">INDEX(AB$68:AB$77,$AI101,1)*(1-$AH101)+INDEX(AB$68:AB$77,$AJ101,1)*($AH101)</f>
        <v>150</v>
      </c>
      <c r="AC101" s="669" cm="1">
        <f t="array" aca="1" ref="AC101" ca="1">INDEX(AC$68:AC$77,$AI101,1)*(1-$AH101)+INDEX(AC$68:AC$77,$AJ101,1)*($AH101)</f>
        <v>150</v>
      </c>
      <c r="AD101" s="669" cm="1">
        <f t="array" aca="1" ref="AD101" ca="1">INDEX(AD$68:AD$77,$AI101,1)*(1-$AH101)+INDEX(AD$68:AD$77,$AJ101,1)*($AH101)</f>
        <v>100</v>
      </c>
      <c r="AE101" s="669" cm="1">
        <f t="array" aca="1" ref="AE101" ca="1">INDEX(AE$68:AE$77,$AI101,1)*(1-$AH101)+INDEX(AE$68:AE$77,$AJ101,1)*($AH101)</f>
        <v>400</v>
      </c>
      <c r="AF101" s="669" cm="1">
        <f t="array" aca="1" ref="AF101" ca="1">INDEX(AF$68:AF$77,$AI101,1)*(1-$AH101)+INDEX(AF$68:AF$77,$AJ101,1)*($AH101)</f>
        <v>400</v>
      </c>
      <c r="AG101" s="669" cm="1">
        <f t="array" aca="1" ref="AG101" ca="1">INDEX(AG$68:AG$77,$AI101,1)*(1-$AH101)+INDEX(AG$68:AG$77,$AJ101,1)*($AH101)</f>
        <v>400</v>
      </c>
      <c r="AH101" s="272">
        <f t="shared" ca="1" si="10"/>
        <v>0</v>
      </c>
      <c r="AI101" s="272">
        <f t="shared" si="11"/>
        <v>4</v>
      </c>
      <c r="AJ101" s="272">
        <f t="shared" si="12"/>
        <v>5</v>
      </c>
      <c r="AK101" s="288" t="str">
        <f t="shared" si="5"/>
        <v>Late</v>
      </c>
      <c r="AL101" s="272">
        <f t="shared" si="6"/>
        <v>0</v>
      </c>
      <c r="AM101" s="272"/>
      <c r="AN101" s="342">
        <f t="shared" si="14"/>
        <v>43589</v>
      </c>
      <c r="AO101" s="342">
        <f t="shared" si="8"/>
        <v>43684</v>
      </c>
      <c r="AP101" s="824">
        <f>INDEX(Periods!$F$21:$O$31,INDEX(Annual!EndGS,1,$E101+2)+2,$E101+2)</f>
        <v>43758</v>
      </c>
      <c r="AQ101" s="267"/>
      <c r="AR101" s="254"/>
      <c r="AS101" s="242"/>
      <c r="AT101" s="242"/>
      <c r="AU101" s="242"/>
    </row>
    <row r="102" spans="1:47" hidden="1" outlineLevel="3" x14ac:dyDescent="0.35">
      <c r="A102" s="242"/>
      <c r="B102" s="251"/>
      <c r="C102" s="244">
        <f t="shared" si="9"/>
        <v>4</v>
      </c>
      <c r="D102" s="267"/>
      <c r="E102" s="322">
        <v>2</v>
      </c>
      <c r="F102" s="823">
        <f t="shared" si="4"/>
        <v>43709</v>
      </c>
      <c r="G102" s="267"/>
      <c r="H102" s="288"/>
      <c r="I102" s="288"/>
      <c r="J102" s="288">
        <v>4</v>
      </c>
      <c r="K102" s="474">
        <f>INDEX(Periods!$F$21:$O$30,J102+1,$E102+2)</f>
        <v>43709</v>
      </c>
      <c r="L102" s="475">
        <f t="shared" ca="1" si="13"/>
        <v>29</v>
      </c>
      <c r="M102" s="878" cm="1">
        <f t="array" aca="1" ref="M102" ca="1">INDEX(M$68:M$77,$AI102,1)*(1-$AH102)+INDEX(M$68:M$77,$AJ102,1)*($AH102)</f>
        <v>9</v>
      </c>
      <c r="N102" s="878" cm="1">
        <f t="array" aca="1" ref="N102" ca="1">INDEX(N$68:N$77,$AI102,1)*(1-$AH102)+INDEX(N$68:N$77,$AJ102,1)*($AH102)</f>
        <v>13.3</v>
      </c>
      <c r="O102" s="669" cm="1">
        <f t="array" aca="1" ref="O102" ca="1">INDEX(O$68:O$77,$AI102,1)*(1-$AH102)+INDEX(O$68:O$77,$AJ102,1)*($AH102)</f>
        <v>750</v>
      </c>
      <c r="P102" s="669" cm="1">
        <f t="array" aca="1" ref="P102" ca="1">INDEX(P$68:P$77,$AI102,1)*(1-$AH102)+INDEX(P$68:P$77,$AJ102,1)*($AH102)</f>
        <v>2250</v>
      </c>
      <c r="Q102" s="670" cm="1">
        <f t="array" aca="1" ref="Q102" ca="1">INDEX(Q$68:Q$77,$AI102,1)*(1-$AH102)+INDEX(Q$68:Q$77,$AJ102,1)*($AH102)</f>
        <v>0.8</v>
      </c>
      <c r="R102" s="670" cm="1">
        <f t="array" aca="1" ref="R102" ca="1">INDEX(R$68:R$77,$AI102,1)*(1-$AH102)+INDEX(R$68:R$77,$AJ102,1)*($AH102)</f>
        <v>0.8</v>
      </c>
      <c r="S102" s="664" cm="1">
        <f t="array" ref="S102">INDEX([0]!i_pasture_stage_p6z,$J102+1,ROUNDDOWN((ROW($J102)-ROW($J$68))/i_p6_len,0)+1)</f>
        <v>1</v>
      </c>
      <c r="T102" s="670" cm="1">
        <f t="array" aca="1" ref="T102" ca="1">INDEX(T$68:T$77,$AI102,1)*(1-$AH102)+INDEX(T$68:T$77,$AJ102,1)*($AH102)</f>
        <v>0.3</v>
      </c>
      <c r="U102" s="664" cm="1">
        <f t="array" aca="1" ref="U102" ca="1">INDEX(U$68:U$77,$AI102,1)*(1-$AH102)+INDEX(U$68:U$77,$AJ102,1)*($AH102)</f>
        <v>5</v>
      </c>
      <c r="V102" s="670" cm="1">
        <f t="array" aca="1" ref="V102" ca="1">INDEX(V$68:V$77,$AI102,1)*(1-$AH102)+INDEX(V$68:V$77,$AJ102,1)*($AH102)</f>
        <v>0</v>
      </c>
      <c r="W102" s="272"/>
      <c r="X102" s="819" cm="1">
        <f t="array" aca="1" ref="X102" ca="1">INDEX(X$68:X$77,$AI102,1)*(1-$AH102)+INDEX(X$68:X$77,$AJ102,1)*($AH102)</f>
        <v>0.75</v>
      </c>
      <c r="Y102" s="669" cm="1">
        <f t="array" aca="1" ref="Y102" ca="1">INDEX(Y$68:Y$77,$AI102,1)*(1-$AH102)+INDEX(Y$68:Y$77,$AJ102,1)*($AH102)</f>
        <v>50</v>
      </c>
      <c r="Z102" s="669" cm="1">
        <f t="array" aca="1" ref="Z102" ca="1">INDEX(Z$68:Z$77,$AI102,1)*(1-$AH102)+INDEX(Z$68:Z$77,$AJ102,1)*($AH102)</f>
        <v>50</v>
      </c>
      <c r="AA102" s="669" cm="1">
        <f t="array" aca="1" ref="AA102" ca="1">INDEX(AA$68:AA$77,$AI102,1)*(1-$AH102)+INDEX(AA$68:AA$77,$AJ102,1)*($AH102)</f>
        <v>50</v>
      </c>
      <c r="AB102" s="669" cm="1">
        <f t="array" aca="1" ref="AB102" ca="1">INDEX(AB$68:AB$77,$AI102,1)*(1-$AH102)+INDEX(AB$68:AB$77,$AJ102,1)*($AH102)</f>
        <v>150</v>
      </c>
      <c r="AC102" s="669" cm="1">
        <f t="array" aca="1" ref="AC102" ca="1">INDEX(AC$68:AC$77,$AI102,1)*(1-$AH102)+INDEX(AC$68:AC$77,$AJ102,1)*($AH102)</f>
        <v>150</v>
      </c>
      <c r="AD102" s="669" cm="1">
        <f t="array" aca="1" ref="AD102" ca="1">INDEX(AD$68:AD$77,$AI102,1)*(1-$AH102)+INDEX(AD$68:AD$77,$AJ102,1)*($AH102)</f>
        <v>150</v>
      </c>
      <c r="AE102" s="669" cm="1">
        <f t="array" aca="1" ref="AE102" ca="1">INDEX(AE$68:AE$77,$AI102,1)*(1-$AH102)+INDEX(AE$68:AE$77,$AJ102,1)*($AH102)</f>
        <v>400</v>
      </c>
      <c r="AF102" s="669" cm="1">
        <f t="array" aca="1" ref="AF102" ca="1">INDEX(AF$68:AF$77,$AI102,1)*(1-$AH102)+INDEX(AF$68:AF$77,$AJ102,1)*($AH102)</f>
        <v>400</v>
      </c>
      <c r="AG102" s="669" cm="1">
        <f t="array" aca="1" ref="AG102" ca="1">INDEX(AG$68:AG$77,$AI102,1)*(1-$AH102)+INDEX(AG$68:AG$77,$AJ102,1)*($AH102)</f>
        <v>400</v>
      </c>
      <c r="AH102" s="272">
        <f t="shared" ca="1" si="10"/>
        <v>0</v>
      </c>
      <c r="AI102" s="272">
        <f t="shared" si="11"/>
        <v>5</v>
      </c>
      <c r="AJ102" s="272">
        <f t="shared" si="12"/>
        <v>6</v>
      </c>
      <c r="AK102" s="288" t="str">
        <f t="shared" si="5"/>
        <v>Late</v>
      </c>
      <c r="AL102" s="272">
        <f t="shared" si="6"/>
        <v>25</v>
      </c>
      <c r="AM102" s="272"/>
      <c r="AN102" s="342">
        <f t="shared" si="14"/>
        <v>43589</v>
      </c>
      <c r="AO102" s="342">
        <f t="shared" si="8"/>
        <v>43684</v>
      </c>
      <c r="AP102" s="824">
        <f>INDEX(Periods!$F$21:$O$31,INDEX(Annual!EndGS,1,$E102+2)+2,$E102+2)</f>
        <v>43758</v>
      </c>
      <c r="AQ102" s="267"/>
      <c r="AR102" s="254"/>
      <c r="AS102" s="242"/>
      <c r="AT102" s="242"/>
      <c r="AU102" s="242"/>
    </row>
    <row r="103" spans="1:47" hidden="1" outlineLevel="3" x14ac:dyDescent="0.35">
      <c r="A103" s="242"/>
      <c r="B103" s="251"/>
      <c r="C103" s="244">
        <f t="shared" si="9"/>
        <v>4</v>
      </c>
      <c r="D103" s="267"/>
      <c r="E103" s="322">
        <v>2</v>
      </c>
      <c r="F103" s="823">
        <f t="shared" si="4"/>
        <v>43738</v>
      </c>
      <c r="G103" s="267"/>
      <c r="H103" s="288"/>
      <c r="I103" s="288"/>
      <c r="J103" s="288">
        <v>5</v>
      </c>
      <c r="K103" s="474">
        <f>INDEX(Periods!$F$21:$O$30,J103+1,$E103+2)</f>
        <v>43738</v>
      </c>
      <c r="L103" s="475">
        <f t="shared" ca="1" si="13"/>
        <v>20</v>
      </c>
      <c r="M103" s="878" cm="1">
        <f t="array" aca="1" ref="M103" ca="1">INDEX(M$68:M$77,$AI103,1)*(1-$AH103)+INDEX(M$68:M$77,$AJ103,1)*($AH103)</f>
        <v>8</v>
      </c>
      <c r="N103" s="878" cm="1">
        <f t="array" aca="1" ref="N103" ca="1">INDEX(N$68:N$77,$AI103,1)*(1-$AH103)+INDEX(N$68:N$77,$AJ103,1)*($AH103)</f>
        <v>13.3</v>
      </c>
      <c r="O103" s="669" cm="1">
        <f t="array" aca="1" ref="O103" ca="1">INDEX(O$68:O$77,$AI103,1)*(1-$AH103)+INDEX(O$68:O$77,$AJ103,1)*($AH103)</f>
        <v>1000</v>
      </c>
      <c r="P103" s="669" cm="1">
        <f t="array" aca="1" ref="P103" ca="1">INDEX(P$68:P$77,$AI103,1)*(1-$AH103)+INDEX(P$68:P$77,$AJ103,1)*($AH103)</f>
        <v>3000</v>
      </c>
      <c r="Q103" s="670" cm="1">
        <f t="array" aca="1" ref="Q103" ca="1">INDEX(Q$68:Q$77,$AI103,1)*(1-$AH103)+INDEX(Q$68:Q$77,$AJ103,1)*($AH103)</f>
        <v>0.76</v>
      </c>
      <c r="R103" s="670" cm="1">
        <f t="array" aca="1" ref="R103" ca="1">INDEX(R$68:R$77,$AI103,1)*(1-$AH103)+INDEX(R$68:R$77,$AJ103,1)*($AH103)</f>
        <v>0.78</v>
      </c>
      <c r="S103" s="664" cm="1">
        <f t="array" ref="S103">INDEX([0]!i_pasture_stage_p6z,$J103+1,ROUNDDOWN((ROW($J103)-ROW($J$68))/i_p6_len,0)+1)</f>
        <v>1</v>
      </c>
      <c r="T103" s="670" cm="1">
        <f t="array" aca="1" ref="T103" ca="1">INDEX(T$68:T$77,$AI103,1)*(1-$AH103)+INDEX(T$68:T$77,$AJ103,1)*($AH103)</f>
        <v>0.3</v>
      </c>
      <c r="U103" s="664" cm="1">
        <f t="array" aca="1" ref="U103" ca="1">INDEX(U$68:U$77,$AI103,1)*(1-$AH103)+INDEX(U$68:U$77,$AJ103,1)*($AH103)</f>
        <v>5</v>
      </c>
      <c r="V103" s="670" cm="1">
        <f t="array" aca="1" ref="V103" ca="1">INDEX(V$68:V$77,$AI103,1)*(1-$AH103)+INDEX(V$68:V$77,$AJ103,1)*($AH103)</f>
        <v>0</v>
      </c>
      <c r="W103" s="272"/>
      <c r="X103" s="819" cm="1">
        <f t="array" aca="1" ref="X103" ca="1">INDEX(X$68:X$77,$AI103,1)*(1-$AH103)+INDEX(X$68:X$77,$AJ103,1)*($AH103)</f>
        <v>0.75</v>
      </c>
      <c r="Y103" s="669" cm="1">
        <f t="array" aca="1" ref="Y103" ca="1">INDEX(Y$68:Y$77,$AI103,1)*(1-$AH103)+INDEX(Y$68:Y$77,$AJ103,1)*($AH103)</f>
        <v>50</v>
      </c>
      <c r="Z103" s="669" cm="1">
        <f t="array" aca="1" ref="Z103" ca="1">INDEX(Z$68:Z$77,$AI103,1)*(1-$AH103)+INDEX(Z$68:Z$77,$AJ103,1)*($AH103)</f>
        <v>50</v>
      </c>
      <c r="AA103" s="669" cm="1">
        <f t="array" aca="1" ref="AA103" ca="1">INDEX(AA$68:AA$77,$AI103,1)*(1-$AH103)+INDEX(AA$68:AA$77,$AJ103,1)*($AH103)</f>
        <v>50</v>
      </c>
      <c r="AB103" s="669" cm="1">
        <f t="array" aca="1" ref="AB103" ca="1">INDEX(AB$68:AB$77,$AI103,1)*(1-$AH103)+INDEX(AB$68:AB$77,$AJ103,1)*($AH103)</f>
        <v>150</v>
      </c>
      <c r="AC103" s="669" cm="1">
        <f t="array" aca="1" ref="AC103" ca="1">INDEX(AC$68:AC$77,$AI103,1)*(1-$AH103)+INDEX(AC$68:AC$77,$AJ103,1)*($AH103)</f>
        <v>150</v>
      </c>
      <c r="AD103" s="669" cm="1">
        <f t="array" aca="1" ref="AD103" ca="1">INDEX(AD$68:AD$77,$AI103,1)*(1-$AH103)+INDEX(AD$68:AD$77,$AJ103,1)*($AH103)</f>
        <v>150</v>
      </c>
      <c r="AE103" s="669" cm="1">
        <f t="array" aca="1" ref="AE103" ca="1">INDEX(AE$68:AE$77,$AI103,1)*(1-$AH103)+INDEX(AE$68:AE$77,$AJ103,1)*($AH103)</f>
        <v>400</v>
      </c>
      <c r="AF103" s="669" cm="1">
        <f t="array" aca="1" ref="AF103" ca="1">INDEX(AF$68:AF$77,$AI103,1)*(1-$AH103)+INDEX(AF$68:AF$77,$AJ103,1)*($AH103)</f>
        <v>400</v>
      </c>
      <c r="AG103" s="669" cm="1">
        <f t="array" aca="1" ref="AG103" ca="1">INDEX(AG$68:AG$77,$AI103,1)*(1-$AH103)+INDEX(AG$68:AG$77,$AJ103,1)*($AH103)</f>
        <v>400</v>
      </c>
      <c r="AH103" s="272">
        <f t="shared" ca="1" si="10"/>
        <v>0</v>
      </c>
      <c r="AI103" s="272">
        <f t="shared" si="11"/>
        <v>6</v>
      </c>
      <c r="AJ103" s="272">
        <f t="shared" si="12"/>
        <v>6</v>
      </c>
      <c r="AK103" s="288" t="str">
        <f t="shared" si="5"/>
        <v>Late</v>
      </c>
      <c r="AL103" s="272">
        <f t="shared" si="6"/>
        <v>54</v>
      </c>
      <c r="AM103" s="272"/>
      <c r="AN103" s="342">
        <f t="shared" si="14"/>
        <v>43589</v>
      </c>
      <c r="AO103" s="342">
        <f t="shared" si="8"/>
        <v>43684</v>
      </c>
      <c r="AP103" s="824">
        <f>INDEX(Periods!$F$21:$O$31,INDEX(Annual!EndGS,1,$E103+2)+2,$E103+2)</f>
        <v>43758</v>
      </c>
      <c r="AQ103" s="267"/>
      <c r="AR103" s="254"/>
      <c r="AS103" s="242"/>
      <c r="AT103" s="242"/>
      <c r="AU103" s="242"/>
    </row>
    <row r="104" spans="1:47" hidden="1" outlineLevel="3" x14ac:dyDescent="0.35">
      <c r="A104" s="242"/>
      <c r="B104" s="251"/>
      <c r="C104" s="244">
        <f t="shared" si="9"/>
        <v>4</v>
      </c>
      <c r="D104" s="267"/>
      <c r="E104" s="322">
        <v>2</v>
      </c>
      <c r="F104" s="823">
        <f t="shared" si="4"/>
        <v>43758</v>
      </c>
      <c r="G104" s="267"/>
      <c r="H104" s="288"/>
      <c r="I104" s="288"/>
      <c r="J104" s="288">
        <v>6</v>
      </c>
      <c r="K104" s="474">
        <f>INDEX(Periods!$F$21:$O$30,J104+1,$E104+2)</f>
        <v>43758</v>
      </c>
      <c r="L104" s="475">
        <f t="shared" ca="1" si="13"/>
        <v>36</v>
      </c>
      <c r="M104" s="878" cm="1">
        <f t="array" aca="1" ref="M104" ca="1">INDEX(M$68:M$77,$AI104,1)*(1-$AH104)+INDEX(M$68:M$77,$AJ104,1)*($AH104)</f>
        <v>5</v>
      </c>
      <c r="N104" s="878" cm="1">
        <f t="array" aca="1" ref="N104" ca="1">INDEX(N$68:N$77,$AI104,1)*(1-$AH104)+INDEX(N$68:N$77,$AJ104,1)*($AH104)</f>
        <v>13.3</v>
      </c>
      <c r="O104" s="669" cm="1">
        <f t="array" aca="1" ref="O104" ca="1">INDEX(O$68:O$77,$AI104,1)*(1-$AH104)+INDEX(O$68:O$77,$AJ104,1)*($AH104)</f>
        <v>800</v>
      </c>
      <c r="P104" s="669" cm="1">
        <f t="array" aca="1" ref="P104" ca="1">INDEX(P$68:P$77,$AI104,1)*(1-$AH104)+INDEX(P$68:P$77,$AJ104,1)*($AH104)</f>
        <v>3000</v>
      </c>
      <c r="Q104" s="670" cm="1">
        <f t="array" aca="1" ref="Q104" ca="1">INDEX(Q$68:Q$77,$AI104,1)*(1-$AH104)+INDEX(Q$68:Q$77,$AJ104,1)*($AH104)</f>
        <v>0.60750000000000004</v>
      </c>
      <c r="R104" s="670" cm="1">
        <f t="array" aca="1" ref="R104" ca="1">INDEX(R$68:R$77,$AI104,1)*(1-$AH104)+INDEX(R$68:R$77,$AJ104,1)*($AH104)</f>
        <v>0.71250000000000002</v>
      </c>
      <c r="S104" s="664" cm="1">
        <f t="array" ref="S104">INDEX([0]!i_pasture_stage_p6z,$J104+1,ROUNDDOWN((ROW($J104)-ROW($J$68))/i_p6_len,0)+1)</f>
        <v>1</v>
      </c>
      <c r="T104" s="670" cm="1">
        <f t="array" aca="1" ref="T104" ca="1">INDEX(T$68:T$77,$AI104,1)*(1-$AH104)+INDEX(T$68:T$77,$AJ104,1)*($AH104)</f>
        <v>0.3</v>
      </c>
      <c r="U104" s="664" cm="1">
        <f t="array" aca="1" ref="U104" ca="1">INDEX(U$68:U$77,$AI104,1)*(1-$AH104)+INDEX(U$68:U$77,$AJ104,1)*($AH104)</f>
        <v>5</v>
      </c>
      <c r="V104" s="670" cm="1">
        <f t="array" aca="1" ref="V104" ca="1">INDEX(V$68:V$77,$AI104,1)*(1-$AH104)+INDEX(V$68:V$77,$AJ104,1)*($AH104)</f>
        <v>0</v>
      </c>
      <c r="W104" s="272"/>
      <c r="X104" s="819" cm="1">
        <f t="array" aca="1" ref="X104" ca="1">INDEX(X$68:X$77,$AI104,1)*(1-$AH104)+INDEX(X$68:X$77,$AJ104,1)*($AH104)</f>
        <v>0.4</v>
      </c>
      <c r="Y104" s="669" cm="1">
        <f t="array" aca="1" ref="Y104" ca="1">INDEX(Y$68:Y$77,$AI104,1)*(1-$AH104)+INDEX(Y$68:Y$77,$AJ104,1)*($AH104)</f>
        <v>50</v>
      </c>
      <c r="Z104" s="669" cm="1">
        <f t="array" aca="1" ref="Z104" ca="1">INDEX(Z$68:Z$77,$AI104,1)*(1-$AH104)+INDEX(Z$68:Z$77,$AJ104,1)*($AH104)</f>
        <v>50</v>
      </c>
      <c r="AA104" s="669" cm="1">
        <f t="array" aca="1" ref="AA104" ca="1">INDEX(AA$68:AA$77,$AI104,1)*(1-$AH104)+INDEX(AA$68:AA$77,$AJ104,1)*($AH104)</f>
        <v>50</v>
      </c>
      <c r="AB104" s="669" cm="1">
        <f t="array" aca="1" ref="AB104" ca="1">INDEX(AB$68:AB$77,$AI104,1)*(1-$AH104)+INDEX(AB$68:AB$77,$AJ104,1)*($AH104)</f>
        <v>150</v>
      </c>
      <c r="AC104" s="669" cm="1">
        <f t="array" aca="1" ref="AC104" ca="1">INDEX(AC$68:AC$77,$AI104,1)*(1-$AH104)+INDEX(AC$68:AC$77,$AJ104,1)*($AH104)</f>
        <v>150</v>
      </c>
      <c r="AD104" s="669" cm="1">
        <f t="array" aca="1" ref="AD104" ca="1">INDEX(AD$68:AD$77,$AI104,1)*(1-$AH104)+INDEX(AD$68:AD$77,$AJ104,1)*($AH104)</f>
        <v>150</v>
      </c>
      <c r="AE104" s="669" cm="1">
        <f t="array" aca="1" ref="AE104" ca="1">INDEX(AE$68:AE$77,$AI104,1)*(1-$AH104)+INDEX(AE$68:AE$77,$AJ104,1)*($AH104)</f>
        <v>400</v>
      </c>
      <c r="AF104" s="669" cm="1">
        <f t="array" aca="1" ref="AF104" ca="1">INDEX(AF$68:AF$77,$AI104,1)*(1-$AH104)+INDEX(AF$68:AF$77,$AJ104,1)*($AH104)</f>
        <v>400</v>
      </c>
      <c r="AG104" s="669" cm="1">
        <f t="array" aca="1" ref="AG104" ca="1">INDEX(AG$68:AG$77,$AI104,1)*(1-$AH104)+INDEX(AG$68:AG$77,$AJ104,1)*($AH104)</f>
        <v>400</v>
      </c>
      <c r="AH104" s="272">
        <f t="shared" ca="1" si="10"/>
        <v>0</v>
      </c>
      <c r="AI104" s="272">
        <f t="shared" si="11"/>
        <v>7</v>
      </c>
      <c r="AJ104" s="272">
        <f t="shared" si="12"/>
        <v>8</v>
      </c>
      <c r="AK104" s="288" t="str">
        <f t="shared" si="5"/>
        <v>Dry</v>
      </c>
      <c r="AL104" s="272">
        <f t="shared" si="6"/>
        <v>0</v>
      </c>
      <c r="AM104" s="272"/>
      <c r="AN104" s="342">
        <f t="shared" si="14"/>
        <v>43589</v>
      </c>
      <c r="AO104" s="342">
        <f t="shared" si="8"/>
        <v>43684</v>
      </c>
      <c r="AP104" s="824">
        <f>INDEX(Periods!$F$21:$O$31,INDEX(Annual!EndGS,1,$E104+2)+2,$E104+2)</f>
        <v>43758</v>
      </c>
      <c r="AQ104" s="267"/>
      <c r="AR104" s="254"/>
      <c r="AS104" s="242"/>
      <c r="AT104" s="242"/>
      <c r="AU104" s="242"/>
    </row>
    <row r="105" spans="1:47" hidden="1" outlineLevel="3" x14ac:dyDescent="0.35">
      <c r="A105" s="242"/>
      <c r="B105" s="251"/>
      <c r="C105" s="244">
        <f t="shared" si="9"/>
        <v>4</v>
      </c>
      <c r="D105" s="267"/>
      <c r="E105" s="322">
        <v>2</v>
      </c>
      <c r="F105" s="823">
        <f t="shared" si="4"/>
        <v>43794</v>
      </c>
      <c r="G105" s="267"/>
      <c r="H105" s="288"/>
      <c r="I105" s="288"/>
      <c r="J105" s="288">
        <v>7</v>
      </c>
      <c r="K105" s="474">
        <f>INDEX(Periods!$F$21:$O$30,J105+1,$E105+2)</f>
        <v>43794</v>
      </c>
      <c r="L105" s="475">
        <f t="shared" ca="1" si="13"/>
        <v>37</v>
      </c>
      <c r="M105" s="878" cm="1">
        <f t="array" aca="1" ref="M105" ca="1">INDEX(M$68:M$77,$AI105,1)*(1-$AH105)+INDEX(M$68:M$77,$AJ105,1)*($AH105)</f>
        <v>4.1219512195121952</v>
      </c>
      <c r="N105" s="878" cm="1">
        <f t="array" aca="1" ref="N105" ca="1">INDEX(N$68:N$77,$AI105,1)*(1-$AH105)+INDEX(N$68:N$77,$AJ105,1)*($AH105)</f>
        <v>13.3</v>
      </c>
      <c r="O105" s="669" cm="1">
        <f t="array" aca="1" ref="O105" ca="1">INDEX(O$68:O$77,$AI105,1)*(1-$AH105)+INDEX(O$68:O$77,$AJ105,1)*($AH105)</f>
        <v>712.19512195121956</v>
      </c>
      <c r="P105" s="669" cm="1">
        <f t="array" aca="1" ref="P105" ca="1">INDEX(P$68:P$77,$AI105,1)*(1-$AH105)+INDEX(P$68:P$77,$AJ105,1)*($AH105)</f>
        <v>2560.9756097560976</v>
      </c>
      <c r="Q105" s="670" cm="1">
        <f t="array" aca="1" ref="Q105" ca="1">INDEX(Q$68:Q$77,$AI105,1)*(1-$AH105)+INDEX(Q$68:Q$77,$AJ105,1)*($AH105)</f>
        <v>0.56359756097560976</v>
      </c>
      <c r="R105" s="670" cm="1">
        <f t="array" aca="1" ref="R105" ca="1">INDEX(R$68:R$77,$AI105,1)*(1-$AH105)+INDEX(R$68:R$77,$AJ105,1)*($AH105)</f>
        <v>0.66859756097560974</v>
      </c>
      <c r="S105" s="664" cm="1">
        <f t="array" ref="S105">INDEX([0]!i_pasture_stage_p6z,$J105+1,ROUNDDOWN((ROW($J105)-ROW($J$68))/i_p6_len,0)+1)</f>
        <v>1</v>
      </c>
      <c r="T105" s="670" cm="1">
        <f t="array" aca="1" ref="T105" ca="1">INDEX(T$68:T$77,$AI105,1)*(1-$AH105)+INDEX(T$68:T$77,$AJ105,1)*($AH105)</f>
        <v>0.3</v>
      </c>
      <c r="U105" s="664" cm="1">
        <f t="array" aca="1" ref="U105" ca="1">INDEX(U$68:U$77,$AI105,1)*(1-$AH105)+INDEX(U$68:U$77,$AJ105,1)*($AH105)</f>
        <v>5</v>
      </c>
      <c r="V105" s="670" cm="1">
        <f t="array" aca="1" ref="V105" ca="1">INDEX(V$68:V$77,$AI105,1)*(1-$AH105)+INDEX(V$68:V$77,$AJ105,1)*($AH105)</f>
        <v>0</v>
      </c>
      <c r="W105" s="272"/>
      <c r="X105" s="819" cm="1">
        <f t="array" aca="1" ref="X105" ca="1">INDEX(X$68:X$77,$AI105,1)*(1-$AH105)+INDEX(X$68:X$77,$AJ105,1)*($AH105)</f>
        <v>0.33853658536585368</v>
      </c>
      <c r="Y105" s="669" cm="1">
        <f t="array" aca="1" ref="Y105" ca="1">INDEX(Y$68:Y$77,$AI105,1)*(1-$AH105)+INDEX(Y$68:Y$77,$AJ105,1)*($AH105)</f>
        <v>50</v>
      </c>
      <c r="Z105" s="669" cm="1">
        <f t="array" aca="1" ref="Z105" ca="1">INDEX(Z$68:Z$77,$AI105,1)*(1-$AH105)+INDEX(Z$68:Z$77,$AJ105,1)*($AH105)</f>
        <v>50</v>
      </c>
      <c r="AA105" s="669" cm="1">
        <f t="array" aca="1" ref="AA105" ca="1">INDEX(AA$68:AA$77,$AI105,1)*(1-$AH105)+INDEX(AA$68:AA$77,$AJ105,1)*($AH105)</f>
        <v>50</v>
      </c>
      <c r="AB105" s="669" cm="1">
        <f t="array" aca="1" ref="AB105" ca="1">INDEX(AB$68:AB$77,$AI105,1)*(1-$AH105)+INDEX(AB$68:AB$77,$AJ105,1)*($AH105)</f>
        <v>369.51219512195127</v>
      </c>
      <c r="AC105" s="669" cm="1">
        <f t="array" aca="1" ref="AC105" ca="1">INDEX(AC$68:AC$77,$AI105,1)*(1-$AH105)+INDEX(AC$68:AC$77,$AJ105,1)*($AH105)</f>
        <v>369.51219512195127</v>
      </c>
      <c r="AD105" s="669" cm="1">
        <f t="array" aca="1" ref="AD105" ca="1">INDEX(AD$68:AD$77,$AI105,1)*(1-$AH105)+INDEX(AD$68:AD$77,$AJ105,1)*($AH105)</f>
        <v>369.51219512195127</v>
      </c>
      <c r="AE105" s="669" cm="1">
        <f t="array" aca="1" ref="AE105" ca="1">INDEX(AE$68:AE$77,$AI105,1)*(1-$AH105)+INDEX(AE$68:AE$77,$AJ105,1)*($AH105)</f>
        <v>400</v>
      </c>
      <c r="AF105" s="669" cm="1">
        <f t="array" aca="1" ref="AF105" ca="1">INDEX(AF$68:AF$77,$AI105,1)*(1-$AH105)+INDEX(AF$68:AF$77,$AJ105,1)*($AH105)</f>
        <v>400</v>
      </c>
      <c r="AG105" s="669" cm="1">
        <f t="array" aca="1" ref="AG105" ca="1">INDEX(AG$68:AG$77,$AI105,1)*(1-$AH105)+INDEX(AG$68:AG$77,$AJ105,1)*($AH105)</f>
        <v>400</v>
      </c>
      <c r="AH105" s="272">
        <f t="shared" ca="1" si="10"/>
        <v>0.87804878048780488</v>
      </c>
      <c r="AI105" s="272">
        <f t="shared" si="11"/>
        <v>7</v>
      </c>
      <c r="AJ105" s="272">
        <f t="shared" si="12"/>
        <v>8</v>
      </c>
      <c r="AK105" s="288" t="str">
        <f t="shared" si="5"/>
        <v>Dry</v>
      </c>
      <c r="AL105" s="272">
        <f t="shared" si="6"/>
        <v>36</v>
      </c>
      <c r="AM105" s="272"/>
      <c r="AN105" s="342">
        <f t="shared" si="14"/>
        <v>43589</v>
      </c>
      <c r="AO105" s="342">
        <f t="shared" si="8"/>
        <v>43684</v>
      </c>
      <c r="AP105" s="824">
        <f>INDEX(Periods!$F$21:$O$31,INDEX(Annual!EndGS,1,$E105+2)+2,$E105+2)</f>
        <v>43758</v>
      </c>
      <c r="AQ105" s="267"/>
      <c r="AR105" s="254"/>
      <c r="AS105" s="242"/>
      <c r="AT105" s="242"/>
      <c r="AU105" s="242"/>
    </row>
    <row r="106" spans="1:47" hidden="1" outlineLevel="3" x14ac:dyDescent="0.35">
      <c r="A106" s="242"/>
      <c r="B106" s="251"/>
      <c r="C106" s="244">
        <f t="shared" si="9"/>
        <v>4</v>
      </c>
      <c r="D106" s="267"/>
      <c r="E106" s="322">
        <v>2</v>
      </c>
      <c r="F106" s="823">
        <f t="shared" si="4"/>
        <v>43831</v>
      </c>
      <c r="G106" s="267"/>
      <c r="H106" s="288"/>
      <c r="I106" s="288"/>
      <c r="J106" s="288">
        <v>8</v>
      </c>
      <c r="K106" s="474">
        <f>INDEX(Periods!$F$21:$O$30,J106+1,$E106+2)</f>
        <v>43831</v>
      </c>
      <c r="L106" s="475">
        <f t="shared" ca="1" si="13"/>
        <v>45</v>
      </c>
      <c r="M106" s="878" cm="1">
        <f t="array" aca="1" ref="M106" ca="1">INDEX(M$68:M$77,$AI106,1)*(1-$AH106)+INDEX(M$68:M$77,$AJ106,1)*($AH106)</f>
        <v>3.5675675675675675</v>
      </c>
      <c r="N106" s="878" cm="1">
        <f t="array" aca="1" ref="N106" ca="1">INDEX(N$68:N$77,$AI106,1)*(1-$AH106)+INDEX(N$68:N$77,$AJ106,1)*($AH106)</f>
        <v>13.3</v>
      </c>
      <c r="O106" s="669" cm="1">
        <f t="array" aca="1" ref="O106" ca="1">INDEX(O$68:O$77,$AI106,1)*(1-$AH106)+INDEX(O$68:O$77,$AJ106,1)*($AH106)</f>
        <v>613.51351351351354</v>
      </c>
      <c r="P106" s="669" cm="1">
        <f t="array" aca="1" ref="P106" ca="1">INDEX(P$68:P$77,$AI106,1)*(1-$AH106)+INDEX(P$68:P$77,$AJ106,1)*($AH106)</f>
        <v>2067.5675675675675</v>
      </c>
      <c r="Q106" s="670" cm="1">
        <f t="array" aca="1" ref="Q106" ca="1">INDEX(Q$68:Q$77,$AI106,1)*(1-$AH106)+INDEX(Q$68:Q$77,$AJ106,1)*($AH106)</f>
        <v>0.53155405405405398</v>
      </c>
      <c r="R106" s="670" cm="1">
        <f t="array" aca="1" ref="R106" ca="1">INDEX(R$68:R$77,$AI106,1)*(1-$AH106)+INDEX(R$68:R$77,$AJ106,1)*($AH106)</f>
        <v>0.61925675675675662</v>
      </c>
      <c r="S106" s="664" cm="1">
        <f t="array" ref="S106">INDEX([0]!i_pasture_stage_p6z,$J106+1,ROUNDDOWN((ROW($J106)-ROW($J$68))/i_p6_len,0)+1)</f>
        <v>1</v>
      </c>
      <c r="T106" s="670" cm="1">
        <f t="array" aca="1" ref="T106" ca="1">INDEX(T$68:T$77,$AI106,1)*(1-$AH106)+INDEX(T$68:T$77,$AJ106,1)*($AH106)</f>
        <v>0.3</v>
      </c>
      <c r="U106" s="664" cm="1">
        <f t="array" aca="1" ref="U106" ca="1">INDEX(U$68:U$77,$AI106,1)*(1-$AH106)+INDEX(U$68:U$77,$AJ106,1)*($AH106)</f>
        <v>5</v>
      </c>
      <c r="V106" s="670" cm="1">
        <f t="array" aca="1" ref="V106" ca="1">INDEX(V$68:V$77,$AI106,1)*(1-$AH106)+INDEX(V$68:V$77,$AJ106,1)*($AH106)</f>
        <v>4.3243243243243246E-2</v>
      </c>
      <c r="W106" s="272"/>
      <c r="X106" s="819" cm="1">
        <f t="array" aca="1" ref="X106" ca="1">INDEX(X$68:X$77,$AI106,1)*(1-$AH106)+INDEX(X$68:X$77,$AJ106,1)*($AH106)</f>
        <v>0.33</v>
      </c>
      <c r="Y106" s="669" cm="1">
        <f t="array" aca="1" ref="Y106" ca="1">INDEX(Y$68:Y$77,$AI106,1)*(1-$AH106)+INDEX(Y$68:Y$77,$AJ106,1)*($AH106)</f>
        <v>50</v>
      </c>
      <c r="Z106" s="669" cm="1">
        <f t="array" aca="1" ref="Z106" ca="1">INDEX(Z$68:Z$77,$AI106,1)*(1-$AH106)+INDEX(Z$68:Z$77,$AJ106,1)*($AH106)</f>
        <v>50</v>
      </c>
      <c r="AA106" s="669" cm="1">
        <f t="array" aca="1" ref="AA106" ca="1">INDEX(AA$68:AA$77,$AI106,1)*(1-$AH106)+INDEX(AA$68:AA$77,$AJ106,1)*($AH106)</f>
        <v>50</v>
      </c>
      <c r="AB106" s="669" cm="1">
        <f t="array" aca="1" ref="AB106" ca="1">INDEX(AB$68:AB$77,$AI106,1)*(1-$AH106)+INDEX(AB$68:AB$77,$AJ106,1)*($AH106)</f>
        <v>400</v>
      </c>
      <c r="AC106" s="669" cm="1">
        <f t="array" aca="1" ref="AC106" ca="1">INDEX(AC$68:AC$77,$AI106,1)*(1-$AH106)+INDEX(AC$68:AC$77,$AJ106,1)*($AH106)</f>
        <v>400</v>
      </c>
      <c r="AD106" s="669" cm="1">
        <f t="array" aca="1" ref="AD106" ca="1">INDEX(AD$68:AD$77,$AI106,1)*(1-$AH106)+INDEX(AD$68:AD$77,$AJ106,1)*($AH106)</f>
        <v>400</v>
      </c>
      <c r="AE106" s="669" cm="1">
        <f t="array" aca="1" ref="AE106" ca="1">INDEX(AE$68:AE$77,$AI106,1)*(1-$AH106)+INDEX(AE$68:AE$77,$AJ106,1)*($AH106)</f>
        <v>400</v>
      </c>
      <c r="AF106" s="669" cm="1">
        <f t="array" aca="1" ref="AF106" ca="1">INDEX(AF$68:AF$77,$AI106,1)*(1-$AH106)+INDEX(AF$68:AF$77,$AJ106,1)*($AH106)</f>
        <v>400</v>
      </c>
      <c r="AG106" s="669" cm="1">
        <f t="array" aca="1" ref="AG106" ca="1">INDEX(AG$68:AG$77,$AI106,1)*(1-$AH106)+INDEX(AG$68:AG$77,$AJ106,1)*($AH106)</f>
        <v>400</v>
      </c>
      <c r="AH106" s="272">
        <f t="shared" ca="1" si="10"/>
        <v>0.86486486486486491</v>
      </c>
      <c r="AI106" s="272">
        <f t="shared" si="11"/>
        <v>8</v>
      </c>
      <c r="AJ106" s="272">
        <f t="shared" si="12"/>
        <v>9</v>
      </c>
      <c r="AK106" s="288" t="str">
        <f t="shared" si="5"/>
        <v>Dry</v>
      </c>
      <c r="AL106" s="272">
        <f t="shared" si="6"/>
        <v>73</v>
      </c>
      <c r="AM106" s="272"/>
      <c r="AN106" s="342">
        <f t="shared" si="14"/>
        <v>43589</v>
      </c>
      <c r="AO106" s="342">
        <f t="shared" si="8"/>
        <v>43684</v>
      </c>
      <c r="AP106" s="824">
        <f>INDEX(Periods!$F$21:$O$31,INDEX(Annual!EndGS,1,$E106+2)+2,$E106+2)</f>
        <v>43758</v>
      </c>
      <c r="AQ106" s="267"/>
      <c r="AR106" s="254"/>
      <c r="AS106" s="242"/>
      <c r="AT106" s="242"/>
      <c r="AU106" s="242"/>
    </row>
    <row r="107" spans="1:47" hidden="1" outlineLevel="3" x14ac:dyDescent="0.35">
      <c r="A107" s="242"/>
      <c r="B107" s="251"/>
      <c r="C107" s="244">
        <f t="shared" si="9"/>
        <v>4</v>
      </c>
      <c r="D107" s="267"/>
      <c r="E107" s="322">
        <v>2</v>
      </c>
      <c r="F107" s="823">
        <f t="shared" si="4"/>
        <v>43876</v>
      </c>
      <c r="G107" s="267"/>
      <c r="H107" s="288"/>
      <c r="I107" s="338"/>
      <c r="J107" s="338">
        <v>9</v>
      </c>
      <c r="K107" s="495">
        <f>INDEX(Periods!$F$21:$O$30,J107+1,$E107+2)</f>
        <v>43876</v>
      </c>
      <c r="L107" s="510">
        <f t="shared" ca="1" si="13"/>
        <v>49</v>
      </c>
      <c r="M107" s="879" cm="1">
        <f t="array" aca="1" ref="M107" ca="1">INDEX(M$68:M$77,$AI107,1)*(1-$AH107)+INDEX(M$68:M$77,$AJ107,1)*($AH107)</f>
        <v>3.5</v>
      </c>
      <c r="N107" s="879" cm="1">
        <f t="array" aca="1" ref="N107" ca="1">INDEX(N$68:N$77,$AI107,1)*(1-$AH107)+INDEX(N$68:N$77,$AJ107,1)*($AH107)</f>
        <v>13.3</v>
      </c>
      <c r="O107" s="671" cm="1">
        <f t="array" aca="1" ref="O107" ca="1">INDEX(O$68:O$77,$AI107,1)*(1-$AH107)+INDEX(O$68:O$77,$AJ107,1)*($AH107)</f>
        <v>555.55555555555554</v>
      </c>
      <c r="P107" s="671" cm="1">
        <f t="array" aca="1" ref="P107" ca="1">INDEX(P$68:P$77,$AI107,1)*(1-$AH107)+INDEX(P$68:P$77,$AJ107,1)*($AH107)</f>
        <v>1555.5555555555557</v>
      </c>
      <c r="Q107" s="672" cm="1">
        <f t="array" aca="1" ref="Q107" ca="1">INDEX(Q$68:Q$77,$AI107,1)*(1-$AH107)+INDEX(Q$68:Q$77,$AJ107,1)*($AH107)</f>
        <v>0.51194444444444442</v>
      </c>
      <c r="R107" s="672" cm="1">
        <f t="array" aca="1" ref="R107" ca="1">INDEX(R$68:R$77,$AI107,1)*(1-$AH107)+INDEX(R$68:R$77,$AJ107,1)*($AH107)</f>
        <v>0.57472222222222225</v>
      </c>
      <c r="S107" s="665" cm="1">
        <f t="array" ref="S107">INDEX([0]!i_pasture_stage_p6z,$J107+1,ROUNDDOWN((ROW($J107)-ROW($J$68))/i_p6_len,0)+1)</f>
        <v>1</v>
      </c>
      <c r="T107" s="672" cm="1">
        <f t="array" aca="1" ref="T107" ca="1">INDEX(T$68:T$77,$AI107,1)*(1-$AH107)+INDEX(T$68:T$77,$AJ107,1)*($AH107)</f>
        <v>0.3</v>
      </c>
      <c r="U107" s="665" cm="1">
        <f t="array" aca="1" ref="U107" ca="1">INDEX(U$68:U$77,$AI107,1)*(1-$AH107)+INDEX(U$68:U$77,$AJ107,1)*($AH107)</f>
        <v>5</v>
      </c>
      <c r="V107" s="672" cm="1">
        <f t="array" aca="1" ref="V107" ca="1">INDEX(V$68:V$77,$AI107,1)*(1-$AH107)+INDEX(V$68:V$77,$AJ107,1)*($AH107)</f>
        <v>9.4444444444444456E-2</v>
      </c>
      <c r="W107" s="339"/>
      <c r="X107" s="820" cm="1">
        <f t="array" aca="1" ref="X107" ca="1">INDEX(X$68:X$77,$AI107,1)*(1-$AH107)+INDEX(X$68:X$77,$AJ107,1)*($AH107)</f>
        <v>0.33</v>
      </c>
      <c r="Y107" s="671" cm="1">
        <f t="array" aca="1" ref="Y107" ca="1">INDEX(Y$68:Y$77,$AI107,1)*(1-$AH107)+INDEX(Y$68:Y$77,$AJ107,1)*($AH107)</f>
        <v>50</v>
      </c>
      <c r="Z107" s="671" cm="1">
        <f t="array" aca="1" ref="Z107" ca="1">INDEX(Z$68:Z$77,$AI107,1)*(1-$AH107)+INDEX(Z$68:Z$77,$AJ107,1)*($AH107)</f>
        <v>50</v>
      </c>
      <c r="AA107" s="671" cm="1">
        <f t="array" aca="1" ref="AA107" ca="1">INDEX(AA$68:AA$77,$AI107,1)*(1-$AH107)+INDEX(AA$68:AA$77,$AJ107,1)*($AH107)</f>
        <v>50</v>
      </c>
      <c r="AB107" s="671" cm="1">
        <f t="array" aca="1" ref="AB107" ca="1">INDEX(AB$68:AB$77,$AI107,1)*(1-$AH107)+INDEX(AB$68:AB$77,$AJ107,1)*($AH107)</f>
        <v>400</v>
      </c>
      <c r="AC107" s="671" cm="1">
        <f t="array" aca="1" ref="AC107" ca="1">INDEX(AC$68:AC$77,$AI107,1)*(1-$AH107)+INDEX(AC$68:AC$77,$AJ107,1)*($AH107)</f>
        <v>400</v>
      </c>
      <c r="AD107" s="671" cm="1">
        <f t="array" aca="1" ref="AD107" ca="1">INDEX(AD$68:AD$77,$AI107,1)*(1-$AH107)+INDEX(AD$68:AD$77,$AJ107,1)*($AH107)</f>
        <v>400</v>
      </c>
      <c r="AE107" s="671" cm="1">
        <f t="array" aca="1" ref="AE107" ca="1">INDEX(AE$68:AE$77,$AI107,1)*(1-$AH107)+INDEX(AE$68:AE$77,$AJ107,1)*($AH107)</f>
        <v>400</v>
      </c>
      <c r="AF107" s="671" cm="1">
        <f t="array" aca="1" ref="AF107" ca="1">INDEX(AF$68:AF$77,$AI107,1)*(1-$AH107)+INDEX(AF$68:AF$77,$AJ107,1)*($AH107)</f>
        <v>400</v>
      </c>
      <c r="AG107" s="671" cm="1">
        <f t="array" aca="1" ref="AG107" ca="1">INDEX(AG$68:AG$77,$AI107,1)*(1-$AH107)+INDEX(AG$68:AG$77,$AJ107,1)*($AH107)</f>
        <v>400</v>
      </c>
      <c r="AH107" s="272">
        <f t="shared" ca="1" si="10"/>
        <v>0.88888888888888884</v>
      </c>
      <c r="AI107" s="272">
        <f t="shared" si="11"/>
        <v>9</v>
      </c>
      <c r="AJ107" s="272">
        <f t="shared" si="12"/>
        <v>10</v>
      </c>
      <c r="AK107" s="288" t="str">
        <f t="shared" si="5"/>
        <v>Dry</v>
      </c>
      <c r="AL107" s="272">
        <f t="shared" si="6"/>
        <v>118</v>
      </c>
      <c r="AM107" s="272"/>
      <c r="AN107" s="342">
        <f t="shared" si="14"/>
        <v>43589</v>
      </c>
      <c r="AO107" s="342">
        <f t="shared" si="8"/>
        <v>43684</v>
      </c>
      <c r="AP107" s="824">
        <f>INDEX(Periods!$F$21:$O$31,INDEX(Annual!EndGS,1,$E107+2)+2,$E107+2)</f>
        <v>43758</v>
      </c>
      <c r="AQ107" s="267"/>
      <c r="AR107" s="254"/>
      <c r="AS107" s="242"/>
      <c r="AT107" s="242"/>
      <c r="AU107" s="242"/>
    </row>
    <row r="108" spans="1:47" outlineLevel="2" collapsed="1" x14ac:dyDescent="0.35">
      <c r="A108" s="242"/>
      <c r="B108" s="251"/>
      <c r="C108" s="244">
        <f>INT($C$29)+2</f>
        <v>3</v>
      </c>
      <c r="D108" s="267"/>
      <c r="E108" s="322">
        <v>3</v>
      </c>
      <c r="F108" s="823">
        <f t="shared" si="4"/>
        <v>43924</v>
      </c>
      <c r="G108" s="267"/>
      <c r="H108" s="288"/>
      <c r="I108" s="501" t="s">
        <v>716</v>
      </c>
      <c r="J108" s="501">
        <v>0</v>
      </c>
      <c r="K108" s="502">
        <f>INDEX(Periods!$F$21:$O$30,J108+1,$E108+2)</f>
        <v>43560</v>
      </c>
      <c r="L108" s="511">
        <f t="shared" ca="1" si="13"/>
        <v>29</v>
      </c>
      <c r="M108" s="877" cm="1">
        <f t="array" aca="1" ref="M108" ca="1">INDEX(M$68:M$77,$AI108,1)*(1-$AH108)+INDEX(M$68:M$77,$AJ108,1)*($AH108)</f>
        <v>3.5</v>
      </c>
      <c r="N108" s="877" cm="1">
        <f t="array" aca="1" ref="N108" ca="1">INDEX(N$68:N$77,$AI108,1)*(1-$AH108)+INDEX(N$68:N$77,$AJ108,1)*($AH108)</f>
        <v>13.3</v>
      </c>
      <c r="O108" s="667" cm="1">
        <f t="array" aca="1" ref="O108" ca="1">INDEX(O$68:O$77,$AI108,1)*(1-$AH108)+INDEX(O$68:O$77,$AJ108,1)*($AH108)</f>
        <v>418.36734693877554</v>
      </c>
      <c r="P108" s="667" cm="1">
        <f t="array" aca="1" ref="P108" ca="1">INDEX(P$68:P$77,$AI108,1)*(1-$AH108)+INDEX(P$68:P$77,$AJ108,1)*($AH108)</f>
        <v>885.71428571428578</v>
      </c>
      <c r="Q108" s="668" cm="1">
        <f t="array" aca="1" ref="Q108" ca="1">INDEX(Q$68:Q$77,$AI108,1)*(1-$AH108)+INDEX(Q$68:Q$77,$AJ108,1)*($AH108)</f>
        <v>0.50122448979591838</v>
      </c>
      <c r="R108" s="668" cm="1">
        <f t="array" aca="1" ref="R108" ca="1">INDEX(R$68:R$77,$AI108,1)*(1-$AH108)+INDEX(R$68:R$77,$AJ108,1)*($AH108)</f>
        <v>0.54367346938775518</v>
      </c>
      <c r="S108" s="666" cm="1">
        <f t="array" ref="S108">INDEX([0]!i_pasture_stage_p6z,$J108+1,ROUNDDOWN((ROW($J108)-ROW($J$68))/i_p6_len,0)+1)</f>
        <v>1</v>
      </c>
      <c r="T108" s="668" cm="1">
        <f t="array" aca="1" ref="T108" ca="1">INDEX(T$68:T$77,$AI108,1)*(1-$AH108)+INDEX(T$68:T$77,$AJ108,1)*($AH108)</f>
        <v>0.3</v>
      </c>
      <c r="U108" s="666" cm="1">
        <f t="array" aca="1" ref="U108" ca="1">INDEX(U$68:U$77,$AI108,1)*(1-$AH108)+INDEX(U$68:U$77,$AJ108,1)*($AH108)</f>
        <v>5</v>
      </c>
      <c r="V108" s="668" cm="1">
        <f t="array" aca="1" ref="V108" ca="1">INDEX(V$68:V$77,$AI108,1)*(1-$AH108)+INDEX(V$68:V$77,$AJ108,1)*($AH108)</f>
        <v>0.1</v>
      </c>
      <c r="W108" s="503"/>
      <c r="X108" s="818" cm="1">
        <f t="array" aca="1" ref="X108" ca="1">INDEX(X$68:X$77,$AI108,1)*(1-$AH108)+INDEX(X$68:X$77,$AJ108,1)*($AH108)</f>
        <v>0.9179591836734694</v>
      </c>
      <c r="Y108" s="667" cm="1">
        <f t="array" aca="1" ref="Y108" ca="1">INDEX(Y$68:Y$77,$AI108,1)*(1-$AH108)+INDEX(Y$68:Y$77,$AJ108,1)*($AH108)</f>
        <v>50</v>
      </c>
      <c r="Z108" s="667" cm="1">
        <f t="array" aca="1" ref="Z108" ca="1">INDEX(Z$68:Z$77,$AI108,1)*(1-$AH108)+INDEX(Z$68:Z$77,$AJ108,1)*($AH108)</f>
        <v>50</v>
      </c>
      <c r="AA108" s="667" cm="1">
        <f t="array" aca="1" ref="AA108" ca="1">INDEX(AA$68:AA$77,$AI108,1)*(1-$AH108)+INDEX(AA$68:AA$77,$AJ108,1)*($AH108)</f>
        <v>50</v>
      </c>
      <c r="AB108" s="667" cm="1">
        <f t="array" aca="1" ref="AB108" ca="1">INDEX(AB$68:AB$77,$AI108,1)*(1-$AH108)+INDEX(AB$68:AB$77,$AJ108,1)*($AH108)</f>
        <v>136.73469387755102</v>
      </c>
      <c r="AC108" s="667" cm="1">
        <f t="array" aca="1" ref="AC108" ca="1">INDEX(AC$68:AC$77,$AI108,1)*(1-$AH108)+INDEX(AC$68:AC$77,$AJ108,1)*($AH108)</f>
        <v>400</v>
      </c>
      <c r="AD108" s="667" cm="1">
        <f t="array" aca="1" ref="AD108" ca="1">INDEX(AD$68:AD$77,$AI108,1)*(1-$AH108)+INDEX(AD$68:AD$77,$AJ108,1)*($AH108)</f>
        <v>400</v>
      </c>
      <c r="AE108" s="667" cm="1">
        <f t="array" aca="1" ref="AE108" ca="1">INDEX(AE$68:AE$77,$AI108,1)*(1-$AH108)+INDEX(AE$68:AE$77,$AJ108,1)*($AH108)</f>
        <v>400</v>
      </c>
      <c r="AF108" s="667" cm="1">
        <f t="array" aca="1" ref="AF108" ca="1">INDEX(AF$68:AF$77,$AI108,1)*(1-$AH108)+INDEX(AF$68:AF$77,$AJ108,1)*($AH108)</f>
        <v>400</v>
      </c>
      <c r="AG108" s="667" cm="1">
        <f t="array" aca="1" ref="AG108" ca="1">INDEX(AG$68:AG$77,$AI108,1)*(1-$AH108)+INDEX(AG$68:AG$77,$AJ108,1)*($AH108)</f>
        <v>400</v>
      </c>
      <c r="AH108" s="272">
        <f t="shared" ca="1" si="10"/>
        <v>0.87755102040816324</v>
      </c>
      <c r="AI108" s="272">
        <f t="shared" si="11"/>
        <v>10</v>
      </c>
      <c r="AJ108" s="272">
        <f t="shared" si="12"/>
        <v>1</v>
      </c>
      <c r="AK108" s="288" t="str">
        <f t="shared" si="5"/>
        <v>Dry</v>
      </c>
      <c r="AL108" s="272">
        <f t="shared" si="6"/>
        <v>166</v>
      </c>
      <c r="AM108" s="272"/>
      <c r="AN108" s="342">
        <f t="shared" si="14"/>
        <v>43589</v>
      </c>
      <c r="AO108" s="342">
        <f t="shared" si="8"/>
        <v>43684</v>
      </c>
      <c r="AP108" s="824">
        <f>INDEX(Periods!$F$21:$O$31,INDEX(Annual!EndGS,1,$E108+2)+2,$E108+2)</f>
        <v>43758</v>
      </c>
      <c r="AQ108" s="267"/>
      <c r="AR108" s="254"/>
      <c r="AS108" s="242"/>
      <c r="AT108" s="242"/>
      <c r="AU108" s="242"/>
    </row>
    <row r="109" spans="1:47" hidden="1" outlineLevel="3" collapsed="1" x14ac:dyDescent="0.35">
      <c r="A109" s="242"/>
      <c r="B109" s="251"/>
      <c r="C109" s="244">
        <f t="shared" si="9"/>
        <v>4</v>
      </c>
      <c r="D109" s="267"/>
      <c r="E109" s="322">
        <v>3</v>
      </c>
      <c r="F109" s="823">
        <f t="shared" si="4"/>
        <v>43589</v>
      </c>
      <c r="G109" s="267"/>
      <c r="H109" s="288"/>
      <c r="I109" s="288"/>
      <c r="J109" s="288">
        <v>1</v>
      </c>
      <c r="K109" s="474">
        <f>INDEX(Periods!$F$21:$O$30,J109+1,$E109+2)</f>
        <v>43589</v>
      </c>
      <c r="L109" s="475">
        <f t="shared" ca="1" si="13"/>
        <v>42</v>
      </c>
      <c r="M109" s="878" cm="1">
        <f t="array" aca="1" ref="M109" ca="1">INDEX(M$68:M$77,$AI109,1)*(1-$AH109)+INDEX(M$68:M$77,$AJ109,1)*($AH109)</f>
        <v>4</v>
      </c>
      <c r="N109" s="878" cm="1">
        <f t="array" aca="1" ref="N109" ca="1">INDEX(N$68:N$77,$AI109,1)*(1-$AH109)+INDEX(N$68:N$77,$AJ109,1)*($AH109)</f>
        <v>13.3</v>
      </c>
      <c r="O109" s="669" cm="1">
        <f t="array" aca="1" ref="O109" ca="1">INDEX(O$68:O$77,$AI109,1)*(1-$AH109)+INDEX(O$68:O$77,$AJ109,1)*($AH109)</f>
        <v>125</v>
      </c>
      <c r="P109" s="669" cm="1">
        <f t="array" aca="1" ref="P109" ca="1">INDEX(P$68:P$77,$AI109,1)*(1-$AH109)+INDEX(P$68:P$77,$AJ109,1)*($AH109)</f>
        <v>350</v>
      </c>
      <c r="Q109" s="670" cm="1">
        <f t="array" aca="1" ref="Q109" ca="1">INDEX(Q$68:Q$77,$AI109,1)*(1-$AH109)+INDEX(Q$68:Q$77,$AJ109,1)*($AH109)</f>
        <v>0.81</v>
      </c>
      <c r="R109" s="670" cm="1">
        <f t="array" aca="1" ref="R109" ca="1">INDEX(R$68:R$77,$AI109,1)*(1-$AH109)+INDEX(R$68:R$77,$AJ109,1)*($AH109)</f>
        <v>0.81</v>
      </c>
      <c r="S109" s="664" cm="1">
        <f t="array" ref="S109">INDEX([0]!i_pasture_stage_p6z,$J109+1,ROUNDDOWN((ROW($J109)-ROW($J$68))/i_p6_len,0)+1)</f>
        <v>0.2857142857142857</v>
      </c>
      <c r="T109" s="670" cm="1">
        <f t="array" aca="1" ref="T109" ca="1">INDEX(T$68:T$77,$AI109,1)*(1-$AH109)+INDEX(T$68:T$77,$AJ109,1)*($AH109)</f>
        <v>0.3</v>
      </c>
      <c r="U109" s="664" cm="1">
        <f t="array" aca="1" ref="U109" ca="1">INDEX(U$68:U$77,$AI109,1)*(1-$AH109)+INDEX(U$68:U$77,$AJ109,1)*($AH109)</f>
        <v>5</v>
      </c>
      <c r="V109" s="670" cm="1">
        <f t="array" aca="1" ref="V109" ca="1">INDEX(V$68:V$77,$AI109,1)*(1-$AH109)+INDEX(V$68:V$77,$AJ109,1)*($AH109)</f>
        <v>0</v>
      </c>
      <c r="W109" s="272"/>
      <c r="X109" s="819" cm="1">
        <f t="array" aca="1" ref="X109" ca="1">INDEX(X$68:X$77,$AI109,1)*(1-$AH109)+INDEX(X$68:X$77,$AJ109,1)*($AH109)</f>
        <v>1</v>
      </c>
      <c r="Y109" s="669" cm="1">
        <f t="array" aca="1" ref="Y109" ca="1">INDEX(Y$68:Y$77,$AI109,1)*(1-$AH109)+INDEX(Y$68:Y$77,$AJ109,1)*($AH109)</f>
        <v>50</v>
      </c>
      <c r="Z109" s="669" cm="1">
        <f t="array" aca="1" ref="Z109" ca="1">INDEX(Z$68:Z$77,$AI109,1)*(1-$AH109)+INDEX(Z$68:Z$77,$AJ109,1)*($AH109)</f>
        <v>50</v>
      </c>
      <c r="AA109" s="669" cm="1">
        <f t="array" aca="1" ref="AA109" ca="1">INDEX(AA$68:AA$77,$AI109,1)*(1-$AH109)+INDEX(AA$68:AA$77,$AJ109,1)*($AH109)</f>
        <v>50</v>
      </c>
      <c r="AB109" s="669" cm="1">
        <f t="array" aca="1" ref="AB109" ca="1">INDEX(AB$68:AB$77,$AI109,1)*(1-$AH109)+INDEX(AB$68:AB$77,$AJ109,1)*($AH109)</f>
        <v>100</v>
      </c>
      <c r="AC109" s="669" cm="1">
        <f t="array" aca="1" ref="AC109" ca="1">INDEX(AC$68:AC$77,$AI109,1)*(1-$AH109)+INDEX(AC$68:AC$77,$AJ109,1)*($AH109)</f>
        <v>150</v>
      </c>
      <c r="AD109" s="669" cm="1">
        <f t="array" aca="1" ref="AD109" ca="1">INDEX(AD$68:AD$77,$AI109,1)*(1-$AH109)+INDEX(AD$68:AD$77,$AJ109,1)*($AH109)</f>
        <v>150</v>
      </c>
      <c r="AE109" s="669" cm="1">
        <f t="array" aca="1" ref="AE109" ca="1">INDEX(AE$68:AE$77,$AI109,1)*(1-$AH109)+INDEX(AE$68:AE$77,$AJ109,1)*($AH109)</f>
        <v>400</v>
      </c>
      <c r="AF109" s="669" cm="1">
        <f t="array" aca="1" ref="AF109" ca="1">INDEX(AF$68:AF$77,$AI109,1)*(1-$AH109)+INDEX(AF$68:AF$77,$AJ109,1)*($AH109)</f>
        <v>400</v>
      </c>
      <c r="AG109" s="669" cm="1">
        <f t="array" aca="1" ref="AG109" ca="1">INDEX(AG$68:AG$77,$AI109,1)*(1-$AH109)+INDEX(AG$68:AG$77,$AJ109,1)*($AH109)</f>
        <v>400</v>
      </c>
      <c r="AH109" s="272">
        <f t="shared" ca="1" si="10"/>
        <v>0</v>
      </c>
      <c r="AI109" s="272">
        <f t="shared" si="11"/>
        <v>2</v>
      </c>
      <c r="AJ109" s="272">
        <f t="shared" si="12"/>
        <v>3</v>
      </c>
      <c r="AK109" s="288" t="str">
        <f t="shared" si="5"/>
        <v>Early</v>
      </c>
      <c r="AL109" s="272">
        <f t="shared" si="6"/>
        <v>0</v>
      </c>
      <c r="AM109" s="272"/>
      <c r="AN109" s="342">
        <f t="shared" si="14"/>
        <v>43589</v>
      </c>
      <c r="AO109" s="342">
        <f t="shared" si="8"/>
        <v>43684</v>
      </c>
      <c r="AP109" s="824">
        <f>INDEX(Periods!$F$21:$O$31,INDEX(Annual!EndGS,1,$E109+2)+2,$E109+2)</f>
        <v>43758</v>
      </c>
      <c r="AQ109" s="267"/>
      <c r="AR109" s="254"/>
      <c r="AS109" s="242"/>
      <c r="AT109" s="242"/>
      <c r="AU109" s="242"/>
    </row>
    <row r="110" spans="1:47" hidden="1" outlineLevel="3" x14ac:dyDescent="0.35">
      <c r="A110" s="242"/>
      <c r="B110" s="251"/>
      <c r="C110" s="244">
        <f t="shared" si="9"/>
        <v>4</v>
      </c>
      <c r="D110" s="267"/>
      <c r="E110" s="322">
        <v>3</v>
      </c>
      <c r="F110" s="823">
        <f t="shared" si="4"/>
        <v>43631</v>
      </c>
      <c r="G110" s="267"/>
      <c r="H110" s="288"/>
      <c r="I110" s="288"/>
      <c r="J110" s="288">
        <v>2</v>
      </c>
      <c r="K110" s="474">
        <f>INDEX(Periods!$F$21:$O$30,J110+1,$E110+2)</f>
        <v>43631</v>
      </c>
      <c r="L110" s="475">
        <f t="shared" ca="1" si="13"/>
        <v>53</v>
      </c>
      <c r="M110" s="878" cm="1">
        <f t="array" aca="1" ref="M110" ca="1">INDEX(M$68:M$77,$AI110,1)*(1-$AH110)+INDEX(M$68:M$77,$AJ110,1)*($AH110)</f>
        <v>6.1037735849056602</v>
      </c>
      <c r="N110" s="878" cm="1">
        <f t="array" aca="1" ref="N110" ca="1">INDEX(N$68:N$77,$AI110,1)*(1-$AH110)+INDEX(N$68:N$77,$AJ110,1)*($AH110)</f>
        <v>13.3</v>
      </c>
      <c r="O110" s="669" cm="1">
        <f t="array" aca="1" ref="O110" ca="1">INDEX(O$68:O$77,$AI110,1)*(1-$AH110)+INDEX(O$68:O$77,$AJ110,1)*($AH110)</f>
        <v>470.75471698113211</v>
      </c>
      <c r="P110" s="669" cm="1">
        <f t="array" aca="1" ref="P110" ca="1">INDEX(P$68:P$77,$AI110,1)*(1-$AH110)+INDEX(P$68:P$77,$AJ110,1)*($AH110)</f>
        <v>684.90566037735857</v>
      </c>
      <c r="Q110" s="670" cm="1">
        <f t="array" aca="1" ref="Q110" ca="1">INDEX(Q$68:Q$77,$AI110,1)*(1-$AH110)+INDEX(Q$68:Q$77,$AJ110,1)*($AH110)</f>
        <v>0.81000000000000016</v>
      </c>
      <c r="R110" s="670" cm="1">
        <f t="array" aca="1" ref="R110" ca="1">INDEX(R$68:R$77,$AI110,1)*(1-$AH110)+INDEX(R$68:R$77,$AJ110,1)*($AH110)</f>
        <v>0.81000000000000016</v>
      </c>
      <c r="S110" s="664" cm="1">
        <f t="array" ref="S110">INDEX([0]!i_pasture_stage_p6z,$J110+1,ROUNDDOWN((ROW($J110)-ROW($J$68))/i_p6_len,0)+1)</f>
        <v>1</v>
      </c>
      <c r="T110" s="670" cm="1">
        <f t="array" aca="1" ref="T110" ca="1">INDEX(T$68:T$77,$AI110,1)*(1-$AH110)+INDEX(T$68:T$77,$AJ110,1)*($AH110)</f>
        <v>0.3</v>
      </c>
      <c r="U110" s="664" cm="1">
        <f t="array" aca="1" ref="U110" ca="1">INDEX(U$68:U$77,$AI110,1)*(1-$AH110)+INDEX(U$68:U$77,$AJ110,1)*($AH110)</f>
        <v>5</v>
      </c>
      <c r="V110" s="670" cm="1">
        <f t="array" aca="1" ref="V110" ca="1">INDEX(V$68:V$77,$AI110,1)*(1-$AH110)+INDEX(V$68:V$77,$AJ110,1)*($AH110)</f>
        <v>0</v>
      </c>
      <c r="W110" s="272"/>
      <c r="X110" s="819" cm="1">
        <f t="array" aca="1" ref="X110" ca="1">INDEX(X$68:X$77,$AI110,1)*(1-$AH110)+INDEX(X$68:X$77,$AJ110,1)*($AH110)</f>
        <v>1</v>
      </c>
      <c r="Y110" s="669" cm="1">
        <f t="array" aca="1" ref="Y110" ca="1">INDEX(Y$68:Y$77,$AI110,1)*(1-$AH110)+INDEX(Y$68:Y$77,$AJ110,1)*($AH110)</f>
        <v>50</v>
      </c>
      <c r="Z110" s="669" cm="1">
        <f t="array" aca="1" ref="Z110" ca="1">INDEX(Z$68:Z$77,$AI110,1)*(1-$AH110)+INDEX(Z$68:Z$77,$AJ110,1)*($AH110)</f>
        <v>50</v>
      </c>
      <c r="AA110" s="669" cm="1">
        <f t="array" aca="1" ref="AA110" ca="1">INDEX(AA$68:AA$77,$AI110,1)*(1-$AH110)+INDEX(AA$68:AA$77,$AJ110,1)*($AH110)</f>
        <v>50</v>
      </c>
      <c r="AB110" s="669" cm="1">
        <f t="array" aca="1" ref="AB110" ca="1">INDEX(AB$68:AB$77,$AI110,1)*(1-$AH110)+INDEX(AB$68:AB$77,$AJ110,1)*($AH110)</f>
        <v>150</v>
      </c>
      <c r="AC110" s="669" cm="1">
        <f t="array" aca="1" ref="AC110" ca="1">INDEX(AC$68:AC$77,$AI110,1)*(1-$AH110)+INDEX(AC$68:AC$77,$AJ110,1)*($AH110)</f>
        <v>110.37735849056604</v>
      </c>
      <c r="AD110" s="669" cm="1">
        <f t="array" aca="1" ref="AD110" ca="1">INDEX(AD$68:AD$77,$AI110,1)*(1-$AH110)+INDEX(AD$68:AD$77,$AJ110,1)*($AH110)</f>
        <v>139.62264150943398</v>
      </c>
      <c r="AE110" s="669" cm="1">
        <f t="array" aca="1" ref="AE110" ca="1">INDEX(AE$68:AE$77,$AI110,1)*(1-$AH110)+INDEX(AE$68:AE$77,$AJ110,1)*($AH110)</f>
        <v>400</v>
      </c>
      <c r="AF110" s="669" cm="1">
        <f t="array" aca="1" ref="AF110" ca="1">INDEX(AF$68:AF$77,$AI110,1)*(1-$AH110)+INDEX(AF$68:AF$77,$AJ110,1)*($AH110)</f>
        <v>400</v>
      </c>
      <c r="AG110" s="669" cm="1">
        <f t="array" aca="1" ref="AG110" ca="1">INDEX(AG$68:AG$77,$AI110,1)*(1-$AH110)+INDEX(AG$68:AG$77,$AJ110,1)*($AH110)</f>
        <v>400</v>
      </c>
      <c r="AH110" s="272">
        <f t="shared" ca="1" si="10"/>
        <v>0.20754716981132076</v>
      </c>
      <c r="AI110" s="272">
        <f t="shared" si="11"/>
        <v>3</v>
      </c>
      <c r="AJ110" s="272">
        <f t="shared" si="12"/>
        <v>4</v>
      </c>
      <c r="AK110" s="288" t="str">
        <f t="shared" si="5"/>
        <v>Early</v>
      </c>
      <c r="AL110" s="272">
        <f t="shared" si="6"/>
        <v>42</v>
      </c>
      <c r="AM110" s="272"/>
      <c r="AN110" s="342">
        <f t="shared" si="14"/>
        <v>43589</v>
      </c>
      <c r="AO110" s="342">
        <f t="shared" si="8"/>
        <v>43684</v>
      </c>
      <c r="AP110" s="824">
        <f>INDEX(Periods!$F$21:$O$31,INDEX(Annual!EndGS,1,$E110+2)+2,$E110+2)</f>
        <v>43758</v>
      </c>
      <c r="AQ110" s="267"/>
      <c r="AR110" s="254"/>
      <c r="AS110" s="242"/>
      <c r="AT110" s="242"/>
      <c r="AU110" s="242"/>
    </row>
    <row r="111" spans="1:47" hidden="1" outlineLevel="3" x14ac:dyDescent="0.35">
      <c r="A111" s="242"/>
      <c r="B111" s="251"/>
      <c r="C111" s="244">
        <f t="shared" si="9"/>
        <v>4</v>
      </c>
      <c r="D111" s="267"/>
      <c r="E111" s="322">
        <v>3</v>
      </c>
      <c r="F111" s="823">
        <f t="shared" si="4"/>
        <v>43684</v>
      </c>
      <c r="G111" s="267"/>
      <c r="H111" s="288"/>
      <c r="I111" s="288"/>
      <c r="J111" s="288">
        <v>3</v>
      </c>
      <c r="K111" s="474">
        <f>INDEX(Periods!$F$21:$O$30,J111+1,$E111+2)</f>
        <v>43684</v>
      </c>
      <c r="L111" s="475">
        <f t="shared" ca="1" si="13"/>
        <v>25</v>
      </c>
      <c r="M111" s="878" cm="1">
        <f t="array" aca="1" ref="M111" ca="1">INDEX(M$68:M$77,$AI111,1)*(1-$AH111)+INDEX(M$68:M$77,$AJ111,1)*($AH111)</f>
        <v>6.5</v>
      </c>
      <c r="N111" s="878" cm="1">
        <f t="array" aca="1" ref="N111" ca="1">INDEX(N$68:N$77,$AI111,1)*(1-$AH111)+INDEX(N$68:N$77,$AJ111,1)*($AH111)</f>
        <v>13.3</v>
      </c>
      <c r="O111" s="669" cm="1">
        <f t="array" aca="1" ref="O111" ca="1">INDEX(O$68:O$77,$AI111,1)*(1-$AH111)+INDEX(O$68:O$77,$AJ111,1)*($AH111)</f>
        <v>550</v>
      </c>
      <c r="P111" s="669" cm="1">
        <f t="array" aca="1" ref="P111" ca="1">INDEX(P$68:P$77,$AI111,1)*(1-$AH111)+INDEX(P$68:P$77,$AJ111,1)*($AH111)</f>
        <v>1200</v>
      </c>
      <c r="Q111" s="670" cm="1">
        <f t="array" aca="1" ref="Q111" ca="1">INDEX(Q$68:Q$77,$AI111,1)*(1-$AH111)+INDEX(Q$68:Q$77,$AJ111,1)*($AH111)</f>
        <v>0.81</v>
      </c>
      <c r="R111" s="670" cm="1">
        <f t="array" aca="1" ref="R111" ca="1">INDEX(R$68:R$77,$AI111,1)*(1-$AH111)+INDEX(R$68:R$77,$AJ111,1)*($AH111)</f>
        <v>0.81</v>
      </c>
      <c r="S111" s="664" cm="1">
        <f t="array" ref="S111">INDEX([0]!i_pasture_stage_p6z,$J111+1,ROUNDDOWN((ROW($J111)-ROW($J$68))/i_p6_len,0)+1)</f>
        <v>1</v>
      </c>
      <c r="T111" s="670" cm="1">
        <f t="array" aca="1" ref="T111" ca="1">INDEX(T$68:T$77,$AI111,1)*(1-$AH111)+INDEX(T$68:T$77,$AJ111,1)*($AH111)</f>
        <v>0.3</v>
      </c>
      <c r="U111" s="664" cm="1">
        <f t="array" aca="1" ref="U111" ca="1">INDEX(U$68:U$77,$AI111,1)*(1-$AH111)+INDEX(U$68:U$77,$AJ111,1)*($AH111)</f>
        <v>5</v>
      </c>
      <c r="V111" s="670" cm="1">
        <f t="array" aca="1" ref="V111" ca="1">INDEX(V$68:V$77,$AI111,1)*(1-$AH111)+INDEX(V$68:V$77,$AJ111,1)*($AH111)</f>
        <v>0</v>
      </c>
      <c r="W111" s="272"/>
      <c r="X111" s="819" cm="1">
        <f t="array" aca="1" ref="X111" ca="1">INDEX(X$68:X$77,$AI111,1)*(1-$AH111)+INDEX(X$68:X$77,$AJ111,1)*($AH111)</f>
        <v>1</v>
      </c>
      <c r="Y111" s="669" cm="1">
        <f t="array" aca="1" ref="Y111" ca="1">INDEX(Y$68:Y$77,$AI111,1)*(1-$AH111)+INDEX(Y$68:Y$77,$AJ111,1)*($AH111)</f>
        <v>50</v>
      </c>
      <c r="Z111" s="669" cm="1">
        <f t="array" aca="1" ref="Z111" ca="1">INDEX(Z$68:Z$77,$AI111,1)*(1-$AH111)+INDEX(Z$68:Z$77,$AJ111,1)*($AH111)</f>
        <v>50</v>
      </c>
      <c r="AA111" s="669" cm="1">
        <f t="array" aca="1" ref="AA111" ca="1">INDEX(AA$68:AA$77,$AI111,1)*(1-$AH111)+INDEX(AA$68:AA$77,$AJ111,1)*($AH111)</f>
        <v>50</v>
      </c>
      <c r="AB111" s="669" cm="1">
        <f t="array" aca="1" ref="AB111" ca="1">INDEX(AB$68:AB$77,$AI111,1)*(1-$AH111)+INDEX(AB$68:AB$77,$AJ111,1)*($AH111)</f>
        <v>150</v>
      </c>
      <c r="AC111" s="669" cm="1">
        <f t="array" aca="1" ref="AC111" ca="1">INDEX(AC$68:AC$77,$AI111,1)*(1-$AH111)+INDEX(AC$68:AC$77,$AJ111,1)*($AH111)</f>
        <v>150</v>
      </c>
      <c r="AD111" s="669" cm="1">
        <f t="array" aca="1" ref="AD111" ca="1">INDEX(AD$68:AD$77,$AI111,1)*(1-$AH111)+INDEX(AD$68:AD$77,$AJ111,1)*($AH111)</f>
        <v>100</v>
      </c>
      <c r="AE111" s="669" cm="1">
        <f t="array" aca="1" ref="AE111" ca="1">INDEX(AE$68:AE$77,$AI111,1)*(1-$AH111)+INDEX(AE$68:AE$77,$AJ111,1)*($AH111)</f>
        <v>400</v>
      </c>
      <c r="AF111" s="669" cm="1">
        <f t="array" aca="1" ref="AF111" ca="1">INDEX(AF$68:AF$77,$AI111,1)*(1-$AH111)+INDEX(AF$68:AF$77,$AJ111,1)*($AH111)</f>
        <v>400</v>
      </c>
      <c r="AG111" s="669" cm="1">
        <f t="array" aca="1" ref="AG111" ca="1">INDEX(AG$68:AG$77,$AI111,1)*(1-$AH111)+INDEX(AG$68:AG$77,$AJ111,1)*($AH111)</f>
        <v>400</v>
      </c>
      <c r="AH111" s="272">
        <f t="shared" ca="1" si="10"/>
        <v>0</v>
      </c>
      <c r="AI111" s="272">
        <f t="shared" si="11"/>
        <v>4</v>
      </c>
      <c r="AJ111" s="272">
        <f t="shared" si="12"/>
        <v>5</v>
      </c>
      <c r="AK111" s="288" t="str">
        <f t="shared" si="5"/>
        <v>Late</v>
      </c>
      <c r="AL111" s="272">
        <f t="shared" si="6"/>
        <v>0</v>
      </c>
      <c r="AM111" s="272"/>
      <c r="AN111" s="342">
        <f t="shared" si="14"/>
        <v>43589</v>
      </c>
      <c r="AO111" s="342">
        <f t="shared" si="8"/>
        <v>43684</v>
      </c>
      <c r="AP111" s="824">
        <f>INDEX(Periods!$F$21:$O$31,INDEX(Annual!EndGS,1,$E111+2)+2,$E111+2)</f>
        <v>43758</v>
      </c>
      <c r="AQ111" s="267"/>
      <c r="AR111" s="254"/>
      <c r="AS111" s="242"/>
      <c r="AT111" s="242"/>
      <c r="AU111" s="242"/>
    </row>
    <row r="112" spans="1:47" hidden="1" outlineLevel="3" x14ac:dyDescent="0.35">
      <c r="A112" s="242"/>
      <c r="B112" s="251"/>
      <c r="C112" s="244">
        <f t="shared" si="9"/>
        <v>4</v>
      </c>
      <c r="D112" s="267"/>
      <c r="E112" s="322">
        <v>3</v>
      </c>
      <c r="F112" s="823">
        <f t="shared" si="4"/>
        <v>43709</v>
      </c>
      <c r="G112" s="267"/>
      <c r="H112" s="288"/>
      <c r="I112" s="288"/>
      <c r="J112" s="288">
        <v>4</v>
      </c>
      <c r="K112" s="474">
        <f>INDEX(Periods!$F$21:$O$30,J112+1,$E112+2)</f>
        <v>43709</v>
      </c>
      <c r="L112" s="475">
        <f t="shared" ca="1" si="13"/>
        <v>29</v>
      </c>
      <c r="M112" s="878" cm="1">
        <f t="array" aca="1" ref="M112" ca="1">INDEX(M$68:M$77,$AI112,1)*(1-$AH112)+INDEX(M$68:M$77,$AJ112,1)*($AH112)</f>
        <v>9</v>
      </c>
      <c r="N112" s="878" cm="1">
        <f t="array" aca="1" ref="N112" ca="1">INDEX(N$68:N$77,$AI112,1)*(1-$AH112)+INDEX(N$68:N$77,$AJ112,1)*($AH112)</f>
        <v>13.3</v>
      </c>
      <c r="O112" s="669" cm="1">
        <f t="array" aca="1" ref="O112" ca="1">INDEX(O$68:O$77,$AI112,1)*(1-$AH112)+INDEX(O$68:O$77,$AJ112,1)*($AH112)</f>
        <v>750</v>
      </c>
      <c r="P112" s="669" cm="1">
        <f t="array" aca="1" ref="P112" ca="1">INDEX(P$68:P$77,$AI112,1)*(1-$AH112)+INDEX(P$68:P$77,$AJ112,1)*($AH112)</f>
        <v>2250</v>
      </c>
      <c r="Q112" s="670" cm="1">
        <f t="array" aca="1" ref="Q112" ca="1">INDEX(Q$68:Q$77,$AI112,1)*(1-$AH112)+INDEX(Q$68:Q$77,$AJ112,1)*($AH112)</f>
        <v>0.8</v>
      </c>
      <c r="R112" s="670" cm="1">
        <f t="array" aca="1" ref="R112" ca="1">INDEX(R$68:R$77,$AI112,1)*(1-$AH112)+INDEX(R$68:R$77,$AJ112,1)*($AH112)</f>
        <v>0.8</v>
      </c>
      <c r="S112" s="664" cm="1">
        <f t="array" ref="S112">INDEX([0]!i_pasture_stage_p6z,$J112+1,ROUNDDOWN((ROW($J112)-ROW($J$68))/i_p6_len,0)+1)</f>
        <v>1</v>
      </c>
      <c r="T112" s="670" cm="1">
        <f t="array" aca="1" ref="T112" ca="1">INDEX(T$68:T$77,$AI112,1)*(1-$AH112)+INDEX(T$68:T$77,$AJ112,1)*($AH112)</f>
        <v>0.3</v>
      </c>
      <c r="U112" s="664" cm="1">
        <f t="array" aca="1" ref="U112" ca="1">INDEX(U$68:U$77,$AI112,1)*(1-$AH112)+INDEX(U$68:U$77,$AJ112,1)*($AH112)</f>
        <v>5</v>
      </c>
      <c r="V112" s="670" cm="1">
        <f t="array" aca="1" ref="V112" ca="1">INDEX(V$68:V$77,$AI112,1)*(1-$AH112)+INDEX(V$68:V$77,$AJ112,1)*($AH112)</f>
        <v>0</v>
      </c>
      <c r="W112" s="272"/>
      <c r="X112" s="819" cm="1">
        <f t="array" aca="1" ref="X112" ca="1">INDEX(X$68:X$77,$AI112,1)*(1-$AH112)+INDEX(X$68:X$77,$AJ112,1)*($AH112)</f>
        <v>0.75</v>
      </c>
      <c r="Y112" s="669" cm="1">
        <f t="array" aca="1" ref="Y112" ca="1">INDEX(Y$68:Y$77,$AI112,1)*(1-$AH112)+INDEX(Y$68:Y$77,$AJ112,1)*($AH112)</f>
        <v>50</v>
      </c>
      <c r="Z112" s="669" cm="1">
        <f t="array" aca="1" ref="Z112" ca="1">INDEX(Z$68:Z$77,$AI112,1)*(1-$AH112)+INDEX(Z$68:Z$77,$AJ112,1)*($AH112)</f>
        <v>50</v>
      </c>
      <c r="AA112" s="669" cm="1">
        <f t="array" aca="1" ref="AA112" ca="1">INDEX(AA$68:AA$77,$AI112,1)*(1-$AH112)+INDEX(AA$68:AA$77,$AJ112,1)*($AH112)</f>
        <v>50</v>
      </c>
      <c r="AB112" s="669" cm="1">
        <f t="array" aca="1" ref="AB112" ca="1">INDEX(AB$68:AB$77,$AI112,1)*(1-$AH112)+INDEX(AB$68:AB$77,$AJ112,1)*($AH112)</f>
        <v>150</v>
      </c>
      <c r="AC112" s="669" cm="1">
        <f t="array" aca="1" ref="AC112" ca="1">INDEX(AC$68:AC$77,$AI112,1)*(1-$AH112)+INDEX(AC$68:AC$77,$AJ112,1)*($AH112)</f>
        <v>150</v>
      </c>
      <c r="AD112" s="669" cm="1">
        <f t="array" aca="1" ref="AD112" ca="1">INDEX(AD$68:AD$77,$AI112,1)*(1-$AH112)+INDEX(AD$68:AD$77,$AJ112,1)*($AH112)</f>
        <v>150</v>
      </c>
      <c r="AE112" s="669" cm="1">
        <f t="array" aca="1" ref="AE112" ca="1">INDEX(AE$68:AE$77,$AI112,1)*(1-$AH112)+INDEX(AE$68:AE$77,$AJ112,1)*($AH112)</f>
        <v>400</v>
      </c>
      <c r="AF112" s="669" cm="1">
        <f t="array" aca="1" ref="AF112" ca="1">INDEX(AF$68:AF$77,$AI112,1)*(1-$AH112)+INDEX(AF$68:AF$77,$AJ112,1)*($AH112)</f>
        <v>400</v>
      </c>
      <c r="AG112" s="669" cm="1">
        <f t="array" aca="1" ref="AG112" ca="1">INDEX(AG$68:AG$77,$AI112,1)*(1-$AH112)+INDEX(AG$68:AG$77,$AJ112,1)*($AH112)</f>
        <v>400</v>
      </c>
      <c r="AH112" s="272">
        <f t="shared" ca="1" si="10"/>
        <v>0</v>
      </c>
      <c r="AI112" s="272">
        <f t="shared" si="11"/>
        <v>5</v>
      </c>
      <c r="AJ112" s="272">
        <f t="shared" si="12"/>
        <v>6</v>
      </c>
      <c r="AK112" s="288" t="str">
        <f t="shared" si="5"/>
        <v>Late</v>
      </c>
      <c r="AL112" s="272">
        <f t="shared" si="6"/>
        <v>25</v>
      </c>
      <c r="AM112" s="272"/>
      <c r="AN112" s="342">
        <f t="shared" si="14"/>
        <v>43589</v>
      </c>
      <c r="AO112" s="342">
        <f t="shared" si="8"/>
        <v>43684</v>
      </c>
      <c r="AP112" s="824">
        <f>INDEX(Periods!$F$21:$O$31,INDEX(Annual!EndGS,1,$E112+2)+2,$E112+2)</f>
        <v>43758</v>
      </c>
      <c r="AQ112" s="267"/>
      <c r="AR112" s="254"/>
      <c r="AS112" s="242"/>
      <c r="AT112" s="242"/>
      <c r="AU112" s="242"/>
    </row>
    <row r="113" spans="1:47" hidden="1" outlineLevel="3" x14ac:dyDescent="0.35">
      <c r="A113" s="242"/>
      <c r="B113" s="251"/>
      <c r="C113" s="244">
        <f t="shared" si="9"/>
        <v>4</v>
      </c>
      <c r="D113" s="267"/>
      <c r="E113" s="322">
        <v>3</v>
      </c>
      <c r="F113" s="823">
        <f t="shared" si="4"/>
        <v>43738</v>
      </c>
      <c r="G113" s="267"/>
      <c r="H113" s="288"/>
      <c r="I113" s="288"/>
      <c r="J113" s="288">
        <v>5</v>
      </c>
      <c r="K113" s="474">
        <f>INDEX(Periods!$F$21:$O$30,J113+1,$E113+2)</f>
        <v>43738</v>
      </c>
      <c r="L113" s="475">
        <f t="shared" ca="1" si="13"/>
        <v>20</v>
      </c>
      <c r="M113" s="878" cm="1">
        <f t="array" aca="1" ref="M113" ca="1">INDEX(M$68:M$77,$AI113,1)*(1-$AH113)+INDEX(M$68:M$77,$AJ113,1)*($AH113)</f>
        <v>8</v>
      </c>
      <c r="N113" s="878" cm="1">
        <f t="array" aca="1" ref="N113" ca="1">INDEX(N$68:N$77,$AI113,1)*(1-$AH113)+INDEX(N$68:N$77,$AJ113,1)*($AH113)</f>
        <v>13.3</v>
      </c>
      <c r="O113" s="669" cm="1">
        <f t="array" aca="1" ref="O113" ca="1">INDEX(O$68:O$77,$AI113,1)*(1-$AH113)+INDEX(O$68:O$77,$AJ113,1)*($AH113)</f>
        <v>1000</v>
      </c>
      <c r="P113" s="669" cm="1">
        <f t="array" aca="1" ref="P113" ca="1">INDEX(P$68:P$77,$AI113,1)*(1-$AH113)+INDEX(P$68:P$77,$AJ113,1)*($AH113)</f>
        <v>3000</v>
      </c>
      <c r="Q113" s="670" cm="1">
        <f t="array" aca="1" ref="Q113" ca="1">INDEX(Q$68:Q$77,$AI113,1)*(1-$AH113)+INDEX(Q$68:Q$77,$AJ113,1)*($AH113)</f>
        <v>0.76</v>
      </c>
      <c r="R113" s="670" cm="1">
        <f t="array" aca="1" ref="R113" ca="1">INDEX(R$68:R$77,$AI113,1)*(1-$AH113)+INDEX(R$68:R$77,$AJ113,1)*($AH113)</f>
        <v>0.78</v>
      </c>
      <c r="S113" s="664" cm="1">
        <f t="array" ref="S113">INDEX([0]!i_pasture_stage_p6z,$J113+1,ROUNDDOWN((ROW($J113)-ROW($J$68))/i_p6_len,0)+1)</f>
        <v>1</v>
      </c>
      <c r="T113" s="670" cm="1">
        <f t="array" aca="1" ref="T113" ca="1">INDEX(T$68:T$77,$AI113,1)*(1-$AH113)+INDEX(T$68:T$77,$AJ113,1)*($AH113)</f>
        <v>0.3</v>
      </c>
      <c r="U113" s="664" cm="1">
        <f t="array" aca="1" ref="U113" ca="1">INDEX(U$68:U$77,$AI113,1)*(1-$AH113)+INDEX(U$68:U$77,$AJ113,1)*($AH113)</f>
        <v>5</v>
      </c>
      <c r="V113" s="670" cm="1">
        <f t="array" aca="1" ref="V113" ca="1">INDEX(V$68:V$77,$AI113,1)*(1-$AH113)+INDEX(V$68:V$77,$AJ113,1)*($AH113)</f>
        <v>0</v>
      </c>
      <c r="W113" s="272"/>
      <c r="X113" s="819" cm="1">
        <f t="array" aca="1" ref="X113" ca="1">INDEX(X$68:X$77,$AI113,1)*(1-$AH113)+INDEX(X$68:X$77,$AJ113,1)*($AH113)</f>
        <v>0.75</v>
      </c>
      <c r="Y113" s="669" cm="1">
        <f t="array" aca="1" ref="Y113" ca="1">INDEX(Y$68:Y$77,$AI113,1)*(1-$AH113)+INDEX(Y$68:Y$77,$AJ113,1)*($AH113)</f>
        <v>50</v>
      </c>
      <c r="Z113" s="669" cm="1">
        <f t="array" aca="1" ref="Z113" ca="1">INDEX(Z$68:Z$77,$AI113,1)*(1-$AH113)+INDEX(Z$68:Z$77,$AJ113,1)*($AH113)</f>
        <v>50</v>
      </c>
      <c r="AA113" s="669" cm="1">
        <f t="array" aca="1" ref="AA113" ca="1">INDEX(AA$68:AA$77,$AI113,1)*(1-$AH113)+INDEX(AA$68:AA$77,$AJ113,1)*($AH113)</f>
        <v>50</v>
      </c>
      <c r="AB113" s="669" cm="1">
        <f t="array" aca="1" ref="AB113" ca="1">INDEX(AB$68:AB$77,$AI113,1)*(1-$AH113)+INDEX(AB$68:AB$77,$AJ113,1)*($AH113)</f>
        <v>150</v>
      </c>
      <c r="AC113" s="669" cm="1">
        <f t="array" aca="1" ref="AC113" ca="1">INDEX(AC$68:AC$77,$AI113,1)*(1-$AH113)+INDEX(AC$68:AC$77,$AJ113,1)*($AH113)</f>
        <v>150</v>
      </c>
      <c r="AD113" s="669" cm="1">
        <f t="array" aca="1" ref="AD113" ca="1">INDEX(AD$68:AD$77,$AI113,1)*(1-$AH113)+INDEX(AD$68:AD$77,$AJ113,1)*($AH113)</f>
        <v>150</v>
      </c>
      <c r="AE113" s="669" cm="1">
        <f t="array" aca="1" ref="AE113" ca="1">INDEX(AE$68:AE$77,$AI113,1)*(1-$AH113)+INDEX(AE$68:AE$77,$AJ113,1)*($AH113)</f>
        <v>400</v>
      </c>
      <c r="AF113" s="669" cm="1">
        <f t="array" aca="1" ref="AF113" ca="1">INDEX(AF$68:AF$77,$AI113,1)*(1-$AH113)+INDEX(AF$68:AF$77,$AJ113,1)*($AH113)</f>
        <v>400</v>
      </c>
      <c r="AG113" s="669" cm="1">
        <f t="array" aca="1" ref="AG113" ca="1">INDEX(AG$68:AG$77,$AI113,1)*(1-$AH113)+INDEX(AG$68:AG$77,$AJ113,1)*($AH113)</f>
        <v>400</v>
      </c>
      <c r="AH113" s="272">
        <f t="shared" ca="1" si="10"/>
        <v>0</v>
      </c>
      <c r="AI113" s="272">
        <f t="shared" si="11"/>
        <v>6</v>
      </c>
      <c r="AJ113" s="272">
        <f t="shared" si="12"/>
        <v>6</v>
      </c>
      <c r="AK113" s="288" t="str">
        <f t="shared" si="5"/>
        <v>Late</v>
      </c>
      <c r="AL113" s="272">
        <f t="shared" si="6"/>
        <v>54</v>
      </c>
      <c r="AM113" s="272"/>
      <c r="AN113" s="342">
        <f t="shared" si="14"/>
        <v>43589</v>
      </c>
      <c r="AO113" s="342">
        <f t="shared" si="8"/>
        <v>43684</v>
      </c>
      <c r="AP113" s="824">
        <f>INDEX(Periods!$F$21:$O$31,INDEX(Annual!EndGS,1,$E113+2)+2,$E113+2)</f>
        <v>43758</v>
      </c>
      <c r="AQ113" s="267"/>
      <c r="AR113" s="254"/>
      <c r="AS113" s="242"/>
      <c r="AT113" s="242"/>
      <c r="AU113" s="242"/>
    </row>
    <row r="114" spans="1:47" hidden="1" outlineLevel="3" x14ac:dyDescent="0.35">
      <c r="A114" s="242"/>
      <c r="B114" s="251"/>
      <c r="C114" s="244">
        <f t="shared" si="9"/>
        <v>4</v>
      </c>
      <c r="D114" s="267"/>
      <c r="E114" s="322">
        <v>3</v>
      </c>
      <c r="F114" s="823">
        <f t="shared" si="4"/>
        <v>43758</v>
      </c>
      <c r="G114" s="267"/>
      <c r="H114" s="288"/>
      <c r="I114" s="288"/>
      <c r="J114" s="288">
        <v>6</v>
      </c>
      <c r="K114" s="474">
        <f>INDEX(Periods!$F$21:$O$30,J114+1,$E114+2)</f>
        <v>43758</v>
      </c>
      <c r="L114" s="475">
        <f t="shared" ca="1" si="13"/>
        <v>36</v>
      </c>
      <c r="M114" s="878" cm="1">
        <f t="array" aca="1" ref="M114" ca="1">INDEX(M$68:M$77,$AI114,1)*(1-$AH114)+INDEX(M$68:M$77,$AJ114,1)*($AH114)</f>
        <v>5</v>
      </c>
      <c r="N114" s="878" cm="1">
        <f t="array" aca="1" ref="N114" ca="1">INDEX(N$68:N$77,$AI114,1)*(1-$AH114)+INDEX(N$68:N$77,$AJ114,1)*($AH114)</f>
        <v>13.3</v>
      </c>
      <c r="O114" s="669" cm="1">
        <f t="array" aca="1" ref="O114" ca="1">INDEX(O$68:O$77,$AI114,1)*(1-$AH114)+INDEX(O$68:O$77,$AJ114,1)*($AH114)</f>
        <v>800</v>
      </c>
      <c r="P114" s="669" cm="1">
        <f t="array" aca="1" ref="P114" ca="1">INDEX(P$68:P$77,$AI114,1)*(1-$AH114)+INDEX(P$68:P$77,$AJ114,1)*($AH114)</f>
        <v>3000</v>
      </c>
      <c r="Q114" s="670" cm="1">
        <f t="array" aca="1" ref="Q114" ca="1">INDEX(Q$68:Q$77,$AI114,1)*(1-$AH114)+INDEX(Q$68:Q$77,$AJ114,1)*($AH114)</f>
        <v>0.60750000000000004</v>
      </c>
      <c r="R114" s="670" cm="1">
        <f t="array" aca="1" ref="R114" ca="1">INDEX(R$68:R$77,$AI114,1)*(1-$AH114)+INDEX(R$68:R$77,$AJ114,1)*($AH114)</f>
        <v>0.71250000000000002</v>
      </c>
      <c r="S114" s="664" cm="1">
        <f t="array" ref="S114">INDEX([0]!i_pasture_stage_p6z,$J114+1,ROUNDDOWN((ROW($J114)-ROW($J$68))/i_p6_len,0)+1)</f>
        <v>1</v>
      </c>
      <c r="T114" s="670" cm="1">
        <f t="array" aca="1" ref="T114" ca="1">INDEX(T$68:T$77,$AI114,1)*(1-$AH114)+INDEX(T$68:T$77,$AJ114,1)*($AH114)</f>
        <v>0.3</v>
      </c>
      <c r="U114" s="664" cm="1">
        <f t="array" aca="1" ref="U114" ca="1">INDEX(U$68:U$77,$AI114,1)*(1-$AH114)+INDEX(U$68:U$77,$AJ114,1)*($AH114)</f>
        <v>5</v>
      </c>
      <c r="V114" s="670" cm="1">
        <f t="array" aca="1" ref="V114" ca="1">INDEX(V$68:V$77,$AI114,1)*(1-$AH114)+INDEX(V$68:V$77,$AJ114,1)*($AH114)</f>
        <v>0</v>
      </c>
      <c r="W114" s="272"/>
      <c r="X114" s="819" cm="1">
        <f t="array" aca="1" ref="X114" ca="1">INDEX(X$68:X$77,$AI114,1)*(1-$AH114)+INDEX(X$68:X$77,$AJ114,1)*($AH114)</f>
        <v>0.4</v>
      </c>
      <c r="Y114" s="669" cm="1">
        <f t="array" aca="1" ref="Y114" ca="1">INDEX(Y$68:Y$77,$AI114,1)*(1-$AH114)+INDEX(Y$68:Y$77,$AJ114,1)*($AH114)</f>
        <v>50</v>
      </c>
      <c r="Z114" s="669" cm="1">
        <f t="array" aca="1" ref="Z114" ca="1">INDEX(Z$68:Z$77,$AI114,1)*(1-$AH114)+INDEX(Z$68:Z$77,$AJ114,1)*($AH114)</f>
        <v>50</v>
      </c>
      <c r="AA114" s="669" cm="1">
        <f t="array" aca="1" ref="AA114" ca="1">INDEX(AA$68:AA$77,$AI114,1)*(1-$AH114)+INDEX(AA$68:AA$77,$AJ114,1)*($AH114)</f>
        <v>50</v>
      </c>
      <c r="AB114" s="669" cm="1">
        <f t="array" aca="1" ref="AB114" ca="1">INDEX(AB$68:AB$77,$AI114,1)*(1-$AH114)+INDEX(AB$68:AB$77,$AJ114,1)*($AH114)</f>
        <v>150</v>
      </c>
      <c r="AC114" s="669" cm="1">
        <f t="array" aca="1" ref="AC114" ca="1">INDEX(AC$68:AC$77,$AI114,1)*(1-$AH114)+INDEX(AC$68:AC$77,$AJ114,1)*($AH114)</f>
        <v>150</v>
      </c>
      <c r="AD114" s="669" cm="1">
        <f t="array" aca="1" ref="AD114" ca="1">INDEX(AD$68:AD$77,$AI114,1)*(1-$AH114)+INDEX(AD$68:AD$77,$AJ114,1)*($AH114)</f>
        <v>150</v>
      </c>
      <c r="AE114" s="669" cm="1">
        <f t="array" aca="1" ref="AE114" ca="1">INDEX(AE$68:AE$77,$AI114,1)*(1-$AH114)+INDEX(AE$68:AE$77,$AJ114,1)*($AH114)</f>
        <v>400</v>
      </c>
      <c r="AF114" s="669" cm="1">
        <f t="array" aca="1" ref="AF114" ca="1">INDEX(AF$68:AF$77,$AI114,1)*(1-$AH114)+INDEX(AF$68:AF$77,$AJ114,1)*($AH114)</f>
        <v>400</v>
      </c>
      <c r="AG114" s="669" cm="1">
        <f t="array" aca="1" ref="AG114" ca="1">INDEX(AG$68:AG$77,$AI114,1)*(1-$AH114)+INDEX(AG$68:AG$77,$AJ114,1)*($AH114)</f>
        <v>400</v>
      </c>
      <c r="AH114" s="272">
        <f t="shared" ca="1" si="10"/>
        <v>0</v>
      </c>
      <c r="AI114" s="272">
        <f t="shared" si="11"/>
        <v>7</v>
      </c>
      <c r="AJ114" s="272">
        <f t="shared" si="12"/>
        <v>8</v>
      </c>
      <c r="AK114" s="288" t="str">
        <f t="shared" si="5"/>
        <v>Dry</v>
      </c>
      <c r="AL114" s="272">
        <f t="shared" si="6"/>
        <v>0</v>
      </c>
      <c r="AM114" s="272"/>
      <c r="AN114" s="342">
        <f t="shared" si="14"/>
        <v>43589</v>
      </c>
      <c r="AO114" s="342">
        <f t="shared" si="8"/>
        <v>43684</v>
      </c>
      <c r="AP114" s="824">
        <f>INDEX(Periods!$F$21:$O$31,INDEX(Annual!EndGS,1,$E114+2)+2,$E114+2)</f>
        <v>43758</v>
      </c>
      <c r="AQ114" s="267"/>
      <c r="AR114" s="254"/>
      <c r="AS114" s="242"/>
      <c r="AT114" s="242"/>
      <c r="AU114" s="242"/>
    </row>
    <row r="115" spans="1:47" hidden="1" outlineLevel="3" x14ac:dyDescent="0.35">
      <c r="A115" s="242"/>
      <c r="B115" s="251"/>
      <c r="C115" s="244">
        <f t="shared" si="9"/>
        <v>4</v>
      </c>
      <c r="D115" s="267"/>
      <c r="E115" s="322">
        <v>3</v>
      </c>
      <c r="F115" s="823">
        <f t="shared" si="4"/>
        <v>43794</v>
      </c>
      <c r="G115" s="267"/>
      <c r="H115" s="288"/>
      <c r="I115" s="288"/>
      <c r="J115" s="288">
        <v>7</v>
      </c>
      <c r="K115" s="474">
        <f>INDEX(Periods!$F$21:$O$30,J115+1,$E115+2)</f>
        <v>43794</v>
      </c>
      <c r="L115" s="475">
        <f t="shared" ca="1" si="13"/>
        <v>37</v>
      </c>
      <c r="M115" s="878" cm="1">
        <f t="array" aca="1" ref="M115" ca="1">INDEX(M$68:M$77,$AI115,1)*(1-$AH115)+INDEX(M$68:M$77,$AJ115,1)*($AH115)</f>
        <v>4.1219512195121952</v>
      </c>
      <c r="N115" s="878" cm="1">
        <f t="array" aca="1" ref="N115" ca="1">INDEX(N$68:N$77,$AI115,1)*(1-$AH115)+INDEX(N$68:N$77,$AJ115,1)*($AH115)</f>
        <v>13.3</v>
      </c>
      <c r="O115" s="669" cm="1">
        <f t="array" aca="1" ref="O115" ca="1">INDEX(O$68:O$77,$AI115,1)*(1-$AH115)+INDEX(O$68:O$77,$AJ115,1)*($AH115)</f>
        <v>712.19512195121956</v>
      </c>
      <c r="P115" s="669" cm="1">
        <f t="array" aca="1" ref="P115" ca="1">INDEX(P$68:P$77,$AI115,1)*(1-$AH115)+INDEX(P$68:P$77,$AJ115,1)*($AH115)</f>
        <v>2560.9756097560976</v>
      </c>
      <c r="Q115" s="670" cm="1">
        <f t="array" aca="1" ref="Q115" ca="1">INDEX(Q$68:Q$77,$AI115,1)*(1-$AH115)+INDEX(Q$68:Q$77,$AJ115,1)*($AH115)</f>
        <v>0.56359756097560976</v>
      </c>
      <c r="R115" s="670" cm="1">
        <f t="array" aca="1" ref="R115" ca="1">INDEX(R$68:R$77,$AI115,1)*(1-$AH115)+INDEX(R$68:R$77,$AJ115,1)*($AH115)</f>
        <v>0.66859756097560974</v>
      </c>
      <c r="S115" s="664" cm="1">
        <f t="array" ref="S115">INDEX([0]!i_pasture_stage_p6z,$J115+1,ROUNDDOWN((ROW($J115)-ROW($J$68))/i_p6_len,0)+1)</f>
        <v>1</v>
      </c>
      <c r="T115" s="670" cm="1">
        <f t="array" aca="1" ref="T115" ca="1">INDEX(T$68:T$77,$AI115,1)*(1-$AH115)+INDEX(T$68:T$77,$AJ115,1)*($AH115)</f>
        <v>0.3</v>
      </c>
      <c r="U115" s="664" cm="1">
        <f t="array" aca="1" ref="U115" ca="1">INDEX(U$68:U$77,$AI115,1)*(1-$AH115)+INDEX(U$68:U$77,$AJ115,1)*($AH115)</f>
        <v>5</v>
      </c>
      <c r="V115" s="670" cm="1">
        <f t="array" aca="1" ref="V115" ca="1">INDEX(V$68:V$77,$AI115,1)*(1-$AH115)+INDEX(V$68:V$77,$AJ115,1)*($AH115)</f>
        <v>0</v>
      </c>
      <c r="W115" s="272"/>
      <c r="X115" s="819" cm="1">
        <f t="array" aca="1" ref="X115" ca="1">INDEX(X$68:X$77,$AI115,1)*(1-$AH115)+INDEX(X$68:X$77,$AJ115,1)*($AH115)</f>
        <v>0.33853658536585368</v>
      </c>
      <c r="Y115" s="669" cm="1">
        <f t="array" aca="1" ref="Y115" ca="1">INDEX(Y$68:Y$77,$AI115,1)*(1-$AH115)+INDEX(Y$68:Y$77,$AJ115,1)*($AH115)</f>
        <v>50</v>
      </c>
      <c r="Z115" s="669" cm="1">
        <f t="array" aca="1" ref="Z115" ca="1">INDEX(Z$68:Z$77,$AI115,1)*(1-$AH115)+INDEX(Z$68:Z$77,$AJ115,1)*($AH115)</f>
        <v>50</v>
      </c>
      <c r="AA115" s="669" cm="1">
        <f t="array" aca="1" ref="AA115" ca="1">INDEX(AA$68:AA$77,$AI115,1)*(1-$AH115)+INDEX(AA$68:AA$77,$AJ115,1)*($AH115)</f>
        <v>50</v>
      </c>
      <c r="AB115" s="669" cm="1">
        <f t="array" aca="1" ref="AB115" ca="1">INDEX(AB$68:AB$77,$AI115,1)*(1-$AH115)+INDEX(AB$68:AB$77,$AJ115,1)*($AH115)</f>
        <v>369.51219512195127</v>
      </c>
      <c r="AC115" s="669" cm="1">
        <f t="array" aca="1" ref="AC115" ca="1">INDEX(AC$68:AC$77,$AI115,1)*(1-$AH115)+INDEX(AC$68:AC$77,$AJ115,1)*($AH115)</f>
        <v>369.51219512195127</v>
      </c>
      <c r="AD115" s="669" cm="1">
        <f t="array" aca="1" ref="AD115" ca="1">INDEX(AD$68:AD$77,$AI115,1)*(1-$AH115)+INDEX(AD$68:AD$77,$AJ115,1)*($AH115)</f>
        <v>369.51219512195127</v>
      </c>
      <c r="AE115" s="669" cm="1">
        <f t="array" aca="1" ref="AE115" ca="1">INDEX(AE$68:AE$77,$AI115,1)*(1-$AH115)+INDEX(AE$68:AE$77,$AJ115,1)*($AH115)</f>
        <v>400</v>
      </c>
      <c r="AF115" s="669" cm="1">
        <f t="array" aca="1" ref="AF115" ca="1">INDEX(AF$68:AF$77,$AI115,1)*(1-$AH115)+INDEX(AF$68:AF$77,$AJ115,1)*($AH115)</f>
        <v>400</v>
      </c>
      <c r="AG115" s="669" cm="1">
        <f t="array" aca="1" ref="AG115" ca="1">INDEX(AG$68:AG$77,$AI115,1)*(1-$AH115)+INDEX(AG$68:AG$77,$AJ115,1)*($AH115)</f>
        <v>400</v>
      </c>
      <c r="AH115" s="272">
        <f t="shared" ca="1" si="10"/>
        <v>0.87804878048780488</v>
      </c>
      <c r="AI115" s="272">
        <f t="shared" si="11"/>
        <v>7</v>
      </c>
      <c r="AJ115" s="272">
        <f t="shared" si="12"/>
        <v>8</v>
      </c>
      <c r="AK115" s="288" t="str">
        <f t="shared" si="5"/>
        <v>Dry</v>
      </c>
      <c r="AL115" s="272">
        <f t="shared" si="6"/>
        <v>36</v>
      </c>
      <c r="AM115" s="272"/>
      <c r="AN115" s="342">
        <f t="shared" si="14"/>
        <v>43589</v>
      </c>
      <c r="AO115" s="342">
        <f t="shared" si="8"/>
        <v>43684</v>
      </c>
      <c r="AP115" s="824">
        <f>INDEX(Periods!$F$21:$O$31,INDEX(Annual!EndGS,1,$E115+2)+2,$E115+2)</f>
        <v>43758</v>
      </c>
      <c r="AQ115" s="267"/>
      <c r="AR115" s="254"/>
      <c r="AS115" s="242"/>
      <c r="AT115" s="242"/>
      <c r="AU115" s="242"/>
    </row>
    <row r="116" spans="1:47" hidden="1" outlineLevel="3" x14ac:dyDescent="0.35">
      <c r="A116" s="242"/>
      <c r="B116" s="251"/>
      <c r="C116" s="244">
        <f t="shared" si="9"/>
        <v>4</v>
      </c>
      <c r="D116" s="267"/>
      <c r="E116" s="322">
        <v>3</v>
      </c>
      <c r="F116" s="823">
        <f t="shared" si="4"/>
        <v>43831</v>
      </c>
      <c r="G116" s="267"/>
      <c r="H116" s="288"/>
      <c r="I116" s="288"/>
      <c r="J116" s="288">
        <v>8</v>
      </c>
      <c r="K116" s="474">
        <f>INDEX(Periods!$F$21:$O$30,J116+1,$E116+2)</f>
        <v>43831</v>
      </c>
      <c r="L116" s="475">
        <f t="shared" ca="1" si="13"/>
        <v>45</v>
      </c>
      <c r="M116" s="878" cm="1">
        <f t="array" aca="1" ref="M116" ca="1">INDEX(M$68:M$77,$AI116,1)*(1-$AH116)+INDEX(M$68:M$77,$AJ116,1)*($AH116)</f>
        <v>3.5675675675675675</v>
      </c>
      <c r="N116" s="878" cm="1">
        <f t="array" aca="1" ref="N116" ca="1">INDEX(N$68:N$77,$AI116,1)*(1-$AH116)+INDEX(N$68:N$77,$AJ116,1)*($AH116)</f>
        <v>13.3</v>
      </c>
      <c r="O116" s="669" cm="1">
        <f t="array" aca="1" ref="O116" ca="1">INDEX(O$68:O$77,$AI116,1)*(1-$AH116)+INDEX(O$68:O$77,$AJ116,1)*($AH116)</f>
        <v>613.51351351351354</v>
      </c>
      <c r="P116" s="669" cm="1">
        <f t="array" aca="1" ref="P116" ca="1">INDEX(P$68:P$77,$AI116,1)*(1-$AH116)+INDEX(P$68:P$77,$AJ116,1)*($AH116)</f>
        <v>2067.5675675675675</v>
      </c>
      <c r="Q116" s="670" cm="1">
        <f t="array" aca="1" ref="Q116" ca="1">INDEX(Q$68:Q$77,$AI116,1)*(1-$AH116)+INDEX(Q$68:Q$77,$AJ116,1)*($AH116)</f>
        <v>0.53155405405405398</v>
      </c>
      <c r="R116" s="670" cm="1">
        <f t="array" aca="1" ref="R116" ca="1">INDEX(R$68:R$77,$AI116,1)*(1-$AH116)+INDEX(R$68:R$77,$AJ116,1)*($AH116)</f>
        <v>0.61925675675675662</v>
      </c>
      <c r="S116" s="664" cm="1">
        <f t="array" ref="S116">INDEX([0]!i_pasture_stage_p6z,$J116+1,ROUNDDOWN((ROW($J116)-ROW($J$68))/i_p6_len,0)+1)</f>
        <v>1</v>
      </c>
      <c r="T116" s="670" cm="1">
        <f t="array" aca="1" ref="T116" ca="1">INDEX(T$68:T$77,$AI116,1)*(1-$AH116)+INDEX(T$68:T$77,$AJ116,1)*($AH116)</f>
        <v>0.3</v>
      </c>
      <c r="U116" s="664" cm="1">
        <f t="array" aca="1" ref="U116" ca="1">INDEX(U$68:U$77,$AI116,1)*(1-$AH116)+INDEX(U$68:U$77,$AJ116,1)*($AH116)</f>
        <v>5</v>
      </c>
      <c r="V116" s="670" cm="1">
        <f t="array" aca="1" ref="V116" ca="1">INDEX(V$68:V$77,$AI116,1)*(1-$AH116)+INDEX(V$68:V$77,$AJ116,1)*($AH116)</f>
        <v>4.3243243243243246E-2</v>
      </c>
      <c r="W116" s="272"/>
      <c r="X116" s="819" cm="1">
        <f t="array" aca="1" ref="X116" ca="1">INDEX(X$68:X$77,$AI116,1)*(1-$AH116)+INDEX(X$68:X$77,$AJ116,1)*($AH116)</f>
        <v>0.33</v>
      </c>
      <c r="Y116" s="669" cm="1">
        <f t="array" aca="1" ref="Y116" ca="1">INDEX(Y$68:Y$77,$AI116,1)*(1-$AH116)+INDEX(Y$68:Y$77,$AJ116,1)*($AH116)</f>
        <v>50</v>
      </c>
      <c r="Z116" s="669" cm="1">
        <f t="array" aca="1" ref="Z116" ca="1">INDEX(Z$68:Z$77,$AI116,1)*(1-$AH116)+INDEX(Z$68:Z$77,$AJ116,1)*($AH116)</f>
        <v>50</v>
      </c>
      <c r="AA116" s="669" cm="1">
        <f t="array" aca="1" ref="AA116" ca="1">INDEX(AA$68:AA$77,$AI116,1)*(1-$AH116)+INDEX(AA$68:AA$77,$AJ116,1)*($AH116)</f>
        <v>50</v>
      </c>
      <c r="AB116" s="669" cm="1">
        <f t="array" aca="1" ref="AB116" ca="1">INDEX(AB$68:AB$77,$AI116,1)*(1-$AH116)+INDEX(AB$68:AB$77,$AJ116,1)*($AH116)</f>
        <v>400</v>
      </c>
      <c r="AC116" s="669" cm="1">
        <f t="array" aca="1" ref="AC116" ca="1">INDEX(AC$68:AC$77,$AI116,1)*(1-$AH116)+INDEX(AC$68:AC$77,$AJ116,1)*($AH116)</f>
        <v>400</v>
      </c>
      <c r="AD116" s="669" cm="1">
        <f t="array" aca="1" ref="AD116" ca="1">INDEX(AD$68:AD$77,$AI116,1)*(1-$AH116)+INDEX(AD$68:AD$77,$AJ116,1)*($AH116)</f>
        <v>400</v>
      </c>
      <c r="AE116" s="669" cm="1">
        <f t="array" aca="1" ref="AE116" ca="1">INDEX(AE$68:AE$77,$AI116,1)*(1-$AH116)+INDEX(AE$68:AE$77,$AJ116,1)*($AH116)</f>
        <v>400</v>
      </c>
      <c r="AF116" s="669" cm="1">
        <f t="array" aca="1" ref="AF116" ca="1">INDEX(AF$68:AF$77,$AI116,1)*(1-$AH116)+INDEX(AF$68:AF$77,$AJ116,1)*($AH116)</f>
        <v>400</v>
      </c>
      <c r="AG116" s="669" cm="1">
        <f t="array" aca="1" ref="AG116" ca="1">INDEX(AG$68:AG$77,$AI116,1)*(1-$AH116)+INDEX(AG$68:AG$77,$AJ116,1)*($AH116)</f>
        <v>400</v>
      </c>
      <c r="AH116" s="272">
        <f t="shared" ca="1" si="10"/>
        <v>0.86486486486486491</v>
      </c>
      <c r="AI116" s="272">
        <f t="shared" si="11"/>
        <v>8</v>
      </c>
      <c r="AJ116" s="272">
        <f t="shared" si="12"/>
        <v>9</v>
      </c>
      <c r="AK116" s="288" t="str">
        <f t="shared" si="5"/>
        <v>Dry</v>
      </c>
      <c r="AL116" s="272">
        <f t="shared" si="6"/>
        <v>73</v>
      </c>
      <c r="AM116" s="272"/>
      <c r="AN116" s="342">
        <f t="shared" si="14"/>
        <v>43589</v>
      </c>
      <c r="AO116" s="342">
        <f t="shared" si="8"/>
        <v>43684</v>
      </c>
      <c r="AP116" s="824">
        <f>INDEX(Periods!$F$21:$O$31,INDEX(Annual!EndGS,1,$E116+2)+2,$E116+2)</f>
        <v>43758</v>
      </c>
      <c r="AQ116" s="267"/>
      <c r="AR116" s="254"/>
      <c r="AS116" s="242"/>
      <c r="AT116" s="242"/>
      <c r="AU116" s="242"/>
    </row>
    <row r="117" spans="1:47" hidden="1" outlineLevel="3" x14ac:dyDescent="0.35">
      <c r="A117" s="242"/>
      <c r="B117" s="251"/>
      <c r="C117" s="244">
        <f t="shared" si="9"/>
        <v>4</v>
      </c>
      <c r="D117" s="267"/>
      <c r="E117" s="322">
        <v>3</v>
      </c>
      <c r="F117" s="823">
        <f t="shared" si="4"/>
        <v>43876</v>
      </c>
      <c r="G117" s="267"/>
      <c r="H117" s="288"/>
      <c r="I117" s="338"/>
      <c r="J117" s="338">
        <v>9</v>
      </c>
      <c r="K117" s="495">
        <f>INDEX(Periods!$F$21:$O$30,J117+1,$E117+2)</f>
        <v>43876</v>
      </c>
      <c r="L117" s="510">
        <f t="shared" ca="1" si="13"/>
        <v>49</v>
      </c>
      <c r="M117" s="879" cm="1">
        <f t="array" aca="1" ref="M117" ca="1">INDEX(M$68:M$77,$AI117,1)*(1-$AH117)+INDEX(M$68:M$77,$AJ117,1)*($AH117)</f>
        <v>3.5</v>
      </c>
      <c r="N117" s="879" cm="1">
        <f t="array" aca="1" ref="N117" ca="1">INDEX(N$68:N$77,$AI117,1)*(1-$AH117)+INDEX(N$68:N$77,$AJ117,1)*($AH117)</f>
        <v>13.3</v>
      </c>
      <c r="O117" s="671" cm="1">
        <f t="array" aca="1" ref="O117" ca="1">INDEX(O$68:O$77,$AI117,1)*(1-$AH117)+INDEX(O$68:O$77,$AJ117,1)*($AH117)</f>
        <v>555.55555555555554</v>
      </c>
      <c r="P117" s="671" cm="1">
        <f t="array" aca="1" ref="P117" ca="1">INDEX(P$68:P$77,$AI117,1)*(1-$AH117)+INDEX(P$68:P$77,$AJ117,1)*($AH117)</f>
        <v>1555.5555555555557</v>
      </c>
      <c r="Q117" s="672" cm="1">
        <f t="array" aca="1" ref="Q117" ca="1">INDEX(Q$68:Q$77,$AI117,1)*(1-$AH117)+INDEX(Q$68:Q$77,$AJ117,1)*($AH117)</f>
        <v>0.51194444444444442</v>
      </c>
      <c r="R117" s="672" cm="1">
        <f t="array" aca="1" ref="R117" ca="1">INDEX(R$68:R$77,$AI117,1)*(1-$AH117)+INDEX(R$68:R$77,$AJ117,1)*($AH117)</f>
        <v>0.57472222222222225</v>
      </c>
      <c r="S117" s="665" cm="1">
        <f t="array" ref="S117">INDEX([0]!i_pasture_stage_p6z,$J117+1,ROUNDDOWN((ROW($J117)-ROW($J$68))/i_p6_len,0)+1)</f>
        <v>1</v>
      </c>
      <c r="T117" s="672" cm="1">
        <f t="array" aca="1" ref="T117" ca="1">INDEX(T$68:T$77,$AI117,1)*(1-$AH117)+INDEX(T$68:T$77,$AJ117,1)*($AH117)</f>
        <v>0.3</v>
      </c>
      <c r="U117" s="665" cm="1">
        <f t="array" aca="1" ref="U117" ca="1">INDEX(U$68:U$77,$AI117,1)*(1-$AH117)+INDEX(U$68:U$77,$AJ117,1)*($AH117)</f>
        <v>5</v>
      </c>
      <c r="V117" s="672" cm="1">
        <f t="array" aca="1" ref="V117" ca="1">INDEX(V$68:V$77,$AI117,1)*(1-$AH117)+INDEX(V$68:V$77,$AJ117,1)*($AH117)</f>
        <v>9.4444444444444456E-2</v>
      </c>
      <c r="W117" s="339"/>
      <c r="X117" s="820" cm="1">
        <f t="array" aca="1" ref="X117" ca="1">INDEX(X$68:X$77,$AI117,1)*(1-$AH117)+INDEX(X$68:X$77,$AJ117,1)*($AH117)</f>
        <v>0.33</v>
      </c>
      <c r="Y117" s="671" cm="1">
        <f t="array" aca="1" ref="Y117" ca="1">INDEX(Y$68:Y$77,$AI117,1)*(1-$AH117)+INDEX(Y$68:Y$77,$AJ117,1)*($AH117)</f>
        <v>50</v>
      </c>
      <c r="Z117" s="671" cm="1">
        <f t="array" aca="1" ref="Z117" ca="1">INDEX(Z$68:Z$77,$AI117,1)*(1-$AH117)+INDEX(Z$68:Z$77,$AJ117,1)*($AH117)</f>
        <v>50</v>
      </c>
      <c r="AA117" s="671" cm="1">
        <f t="array" aca="1" ref="AA117" ca="1">INDEX(AA$68:AA$77,$AI117,1)*(1-$AH117)+INDEX(AA$68:AA$77,$AJ117,1)*($AH117)</f>
        <v>50</v>
      </c>
      <c r="AB117" s="671" cm="1">
        <f t="array" aca="1" ref="AB117" ca="1">INDEX(AB$68:AB$77,$AI117,1)*(1-$AH117)+INDEX(AB$68:AB$77,$AJ117,1)*($AH117)</f>
        <v>400</v>
      </c>
      <c r="AC117" s="671" cm="1">
        <f t="array" aca="1" ref="AC117" ca="1">INDEX(AC$68:AC$77,$AI117,1)*(1-$AH117)+INDEX(AC$68:AC$77,$AJ117,1)*($AH117)</f>
        <v>400</v>
      </c>
      <c r="AD117" s="671" cm="1">
        <f t="array" aca="1" ref="AD117" ca="1">INDEX(AD$68:AD$77,$AI117,1)*(1-$AH117)+INDEX(AD$68:AD$77,$AJ117,1)*($AH117)</f>
        <v>400</v>
      </c>
      <c r="AE117" s="671" cm="1">
        <f t="array" aca="1" ref="AE117" ca="1">INDEX(AE$68:AE$77,$AI117,1)*(1-$AH117)+INDEX(AE$68:AE$77,$AJ117,1)*($AH117)</f>
        <v>400</v>
      </c>
      <c r="AF117" s="671" cm="1">
        <f t="array" aca="1" ref="AF117" ca="1">INDEX(AF$68:AF$77,$AI117,1)*(1-$AH117)+INDEX(AF$68:AF$77,$AJ117,1)*($AH117)</f>
        <v>400</v>
      </c>
      <c r="AG117" s="671" cm="1">
        <f t="array" aca="1" ref="AG117" ca="1">INDEX(AG$68:AG$77,$AI117,1)*(1-$AH117)+INDEX(AG$68:AG$77,$AJ117,1)*($AH117)</f>
        <v>400</v>
      </c>
      <c r="AH117" s="272">
        <f t="shared" ca="1" si="10"/>
        <v>0.88888888888888884</v>
      </c>
      <c r="AI117" s="272">
        <f t="shared" si="11"/>
        <v>9</v>
      </c>
      <c r="AJ117" s="272">
        <f t="shared" si="12"/>
        <v>10</v>
      </c>
      <c r="AK117" s="288" t="str">
        <f t="shared" si="5"/>
        <v>Dry</v>
      </c>
      <c r="AL117" s="272">
        <f t="shared" si="6"/>
        <v>118</v>
      </c>
      <c r="AM117" s="272"/>
      <c r="AN117" s="342">
        <f t="shared" si="14"/>
        <v>43589</v>
      </c>
      <c r="AO117" s="342">
        <f t="shared" si="8"/>
        <v>43684</v>
      </c>
      <c r="AP117" s="824">
        <f>INDEX(Periods!$F$21:$O$31,INDEX(Annual!EndGS,1,$E117+2)+2,$E117+2)</f>
        <v>43758</v>
      </c>
      <c r="AQ117" s="267"/>
      <c r="AR117" s="254"/>
      <c r="AS117" s="242"/>
      <c r="AT117" s="242"/>
      <c r="AU117" s="242"/>
    </row>
    <row r="118" spans="1:47" outlineLevel="2" collapsed="1" x14ac:dyDescent="0.35">
      <c r="A118" s="242"/>
      <c r="B118" s="251"/>
      <c r="C118" s="244">
        <f>INT($C$29)+2</f>
        <v>3</v>
      </c>
      <c r="D118" s="267"/>
      <c r="E118" s="322">
        <v>4</v>
      </c>
      <c r="F118" s="823">
        <f t="shared" si="4"/>
        <v>43924</v>
      </c>
      <c r="G118" s="267"/>
      <c r="H118" s="288"/>
      <c r="I118" s="501" t="s">
        <v>717</v>
      </c>
      <c r="J118" s="501">
        <v>0</v>
      </c>
      <c r="K118" s="502">
        <f>INDEX(Periods!$F$21:$O$30,J118+1,$E118+2)</f>
        <v>43560</v>
      </c>
      <c r="L118" s="511">
        <f t="shared" ca="1" si="13"/>
        <v>46</v>
      </c>
      <c r="M118" s="877" cm="1">
        <f t="array" aca="1" ref="M118" ca="1">INDEX(M$68:M$77,$AI118,1)*(1-$AH118)+INDEX(M$68:M$77,$AJ118,1)*($AH118)</f>
        <v>3.5</v>
      </c>
      <c r="N118" s="877" cm="1">
        <f t="array" aca="1" ref="N118" ca="1">INDEX(N$68:N$77,$AI118,1)*(1-$AH118)+INDEX(N$68:N$77,$AJ118,1)*($AH118)</f>
        <v>13.3</v>
      </c>
      <c r="O118" s="667" cm="1">
        <f t="array" aca="1" ref="O118" ca="1">INDEX(O$68:O$77,$AI118,1)*(1-$AH118)+INDEX(O$68:O$77,$AJ118,1)*($AH118)</f>
        <v>400</v>
      </c>
      <c r="P118" s="667" cm="1">
        <f t="array" aca="1" ref="P118" ca="1">INDEX(P$68:P$77,$AI118,1)*(1-$AH118)+INDEX(P$68:P$77,$AJ118,1)*($AH118)</f>
        <v>800</v>
      </c>
      <c r="Q118" s="668" cm="1">
        <f t="array" aca="1" ref="Q118" ca="1">INDEX(Q$68:Q$77,$AI118,1)*(1-$AH118)+INDEX(Q$68:Q$77,$AJ118,1)*($AH118)</f>
        <v>0.5</v>
      </c>
      <c r="R118" s="668" cm="1">
        <f t="array" aca="1" ref="R118" ca="1">INDEX(R$68:R$77,$AI118,1)*(1-$AH118)+INDEX(R$68:R$77,$AJ118,1)*($AH118)</f>
        <v>0.54</v>
      </c>
      <c r="S118" s="666" cm="1">
        <f t="array" ref="S118">INDEX([0]!i_pasture_stage_p6z,$J118+1,ROUNDDOWN((ROW($J118)-ROW($J$68))/i_p6_len,0)+1)</f>
        <v>1</v>
      </c>
      <c r="T118" s="668" cm="1">
        <f t="array" aca="1" ref="T118" ca="1">INDEX(T$68:T$77,$AI118,1)*(1-$AH118)+INDEX(T$68:T$77,$AJ118,1)*($AH118)</f>
        <v>0.3</v>
      </c>
      <c r="U118" s="666" cm="1">
        <f t="array" aca="1" ref="U118" ca="1">INDEX(U$68:U$77,$AI118,1)*(1-$AH118)+INDEX(U$68:U$77,$AJ118,1)*($AH118)</f>
        <v>5</v>
      </c>
      <c r="V118" s="668" cm="1">
        <f t="array" aca="1" ref="V118" ca="1">INDEX(V$68:V$77,$AI118,1)*(1-$AH118)+INDEX(V$68:V$77,$AJ118,1)*($AH118)</f>
        <v>0.1</v>
      </c>
      <c r="W118" s="503"/>
      <c r="X118" s="818" cm="1">
        <f t="array" aca="1" ref="X118" ca="1">INDEX(X$68:X$77,$AI118,1)*(1-$AH118)+INDEX(X$68:X$77,$AJ118,1)*($AH118)</f>
        <v>1</v>
      </c>
      <c r="Y118" s="667" cm="1">
        <f t="array" aca="1" ref="Y118" ca="1">INDEX(Y$68:Y$77,$AI118,1)*(1-$AH118)+INDEX(Y$68:Y$77,$AJ118,1)*($AH118)</f>
        <v>50</v>
      </c>
      <c r="Z118" s="667" cm="1">
        <f t="array" aca="1" ref="Z118" ca="1">INDEX(Z$68:Z$77,$AI118,1)*(1-$AH118)+INDEX(Z$68:Z$77,$AJ118,1)*($AH118)</f>
        <v>50</v>
      </c>
      <c r="AA118" s="667" cm="1">
        <f t="array" aca="1" ref="AA118" ca="1">INDEX(AA$68:AA$77,$AI118,1)*(1-$AH118)+INDEX(AA$68:AA$77,$AJ118,1)*($AH118)</f>
        <v>50</v>
      </c>
      <c r="AB118" s="667" cm="1">
        <f t="array" aca="1" ref="AB118" ca="1">INDEX(AB$68:AB$77,$AI118,1)*(1-$AH118)+INDEX(AB$68:AB$77,$AJ118,1)*($AH118)</f>
        <v>100</v>
      </c>
      <c r="AC118" s="667" cm="1">
        <f t="array" aca="1" ref="AC118" ca="1">INDEX(AC$68:AC$77,$AI118,1)*(1-$AH118)+INDEX(AC$68:AC$77,$AJ118,1)*($AH118)</f>
        <v>400</v>
      </c>
      <c r="AD118" s="667" cm="1">
        <f t="array" aca="1" ref="AD118" ca="1">INDEX(AD$68:AD$77,$AI118,1)*(1-$AH118)+INDEX(AD$68:AD$77,$AJ118,1)*($AH118)</f>
        <v>400</v>
      </c>
      <c r="AE118" s="667" cm="1">
        <f t="array" aca="1" ref="AE118" ca="1">INDEX(AE$68:AE$77,$AI118,1)*(1-$AH118)+INDEX(AE$68:AE$77,$AJ118,1)*($AH118)</f>
        <v>400</v>
      </c>
      <c r="AF118" s="667" cm="1">
        <f t="array" aca="1" ref="AF118" ca="1">INDEX(AF$68:AF$77,$AI118,1)*(1-$AH118)+INDEX(AF$68:AF$77,$AJ118,1)*($AH118)</f>
        <v>400</v>
      </c>
      <c r="AG118" s="667" cm="1">
        <f t="array" aca="1" ref="AG118" ca="1">INDEX(AG$68:AG$77,$AI118,1)*(1-$AH118)+INDEX(AG$68:AG$77,$AJ118,1)*($AH118)</f>
        <v>400</v>
      </c>
      <c r="AH118" s="272">
        <f t="shared" ca="1" si="10"/>
        <v>0.125</v>
      </c>
      <c r="AI118" s="272">
        <f t="shared" si="11"/>
        <v>1</v>
      </c>
      <c r="AJ118" s="272">
        <f t="shared" si="12"/>
        <v>1</v>
      </c>
      <c r="AK118" s="288" t="str">
        <f t="shared" si="5"/>
        <v>Dry</v>
      </c>
      <c r="AL118" s="272">
        <f t="shared" si="6"/>
        <v>176</v>
      </c>
      <c r="AM118" s="272"/>
      <c r="AN118" s="342">
        <f t="shared" si="14"/>
        <v>43606</v>
      </c>
      <c r="AO118" s="342">
        <f t="shared" si="8"/>
        <v>43684</v>
      </c>
      <c r="AP118" s="824">
        <f>INDEX(Periods!$F$21:$O$31,INDEX(Annual!EndGS,1,$E118+2)+2,$E118+2)</f>
        <v>43748</v>
      </c>
      <c r="AQ118" s="267"/>
      <c r="AR118" s="254"/>
      <c r="AS118" s="242"/>
      <c r="AT118" s="242"/>
      <c r="AU118" s="242"/>
    </row>
    <row r="119" spans="1:47" hidden="1" outlineLevel="3" collapsed="1" x14ac:dyDescent="0.35">
      <c r="A119" s="242"/>
      <c r="B119" s="251"/>
      <c r="C119" s="244">
        <f t="shared" si="9"/>
        <v>4</v>
      </c>
      <c r="D119" s="267"/>
      <c r="E119" s="322">
        <v>4</v>
      </c>
      <c r="F119" s="823">
        <f t="shared" si="4"/>
        <v>43606</v>
      </c>
      <c r="G119" s="267"/>
      <c r="H119" s="288"/>
      <c r="I119" s="288"/>
      <c r="J119" s="288">
        <v>1</v>
      </c>
      <c r="K119" s="474">
        <f>INDEX(Periods!$F$21:$O$30,J119+1,$E119+2)</f>
        <v>43606</v>
      </c>
      <c r="L119" s="475">
        <f t="shared" ca="1" si="13"/>
        <v>25</v>
      </c>
      <c r="M119" s="878" cm="1">
        <f t="array" aca="1" ref="M119" ca="1">INDEX(M$68:M$77,$AI119,1)*(1-$AH119)+INDEX(M$68:M$77,$AJ119,1)*($AH119)</f>
        <v>4</v>
      </c>
      <c r="N119" s="878" cm="1">
        <f t="array" aca="1" ref="N119" ca="1">INDEX(N$68:N$77,$AI119,1)*(1-$AH119)+INDEX(N$68:N$77,$AJ119,1)*($AH119)</f>
        <v>13.3</v>
      </c>
      <c r="O119" s="669" cm="1">
        <f t="array" aca="1" ref="O119" ca="1">INDEX(O$68:O$77,$AI119,1)*(1-$AH119)+INDEX(O$68:O$77,$AJ119,1)*($AH119)</f>
        <v>125</v>
      </c>
      <c r="P119" s="669" cm="1">
        <f t="array" aca="1" ref="P119" ca="1">INDEX(P$68:P$77,$AI119,1)*(1-$AH119)+INDEX(P$68:P$77,$AJ119,1)*($AH119)</f>
        <v>350</v>
      </c>
      <c r="Q119" s="670" cm="1">
        <f t="array" aca="1" ref="Q119" ca="1">INDEX(Q$68:Q$77,$AI119,1)*(1-$AH119)+INDEX(Q$68:Q$77,$AJ119,1)*($AH119)</f>
        <v>0.81</v>
      </c>
      <c r="R119" s="670" cm="1">
        <f t="array" aca="1" ref="R119" ca="1">INDEX(R$68:R$77,$AI119,1)*(1-$AH119)+INDEX(R$68:R$77,$AJ119,1)*($AH119)</f>
        <v>0.81</v>
      </c>
      <c r="S119" s="664" cm="1">
        <f t="array" ref="S119">INDEX([0]!i_pasture_stage_p6z,$J119+1,ROUNDDOWN((ROW($J119)-ROW($J$68))/i_p6_len,0)+1)</f>
        <v>0</v>
      </c>
      <c r="T119" s="670" cm="1">
        <f t="array" aca="1" ref="T119" ca="1">INDEX(T$68:T$77,$AI119,1)*(1-$AH119)+INDEX(T$68:T$77,$AJ119,1)*($AH119)</f>
        <v>0.3</v>
      </c>
      <c r="U119" s="664" cm="1">
        <f t="array" aca="1" ref="U119" ca="1">INDEX(U$68:U$77,$AI119,1)*(1-$AH119)+INDEX(U$68:U$77,$AJ119,1)*($AH119)</f>
        <v>5</v>
      </c>
      <c r="V119" s="670" cm="1">
        <f t="array" aca="1" ref="V119" ca="1">INDEX(V$68:V$77,$AI119,1)*(1-$AH119)+INDEX(V$68:V$77,$AJ119,1)*($AH119)</f>
        <v>0</v>
      </c>
      <c r="W119" s="272"/>
      <c r="X119" s="819" cm="1">
        <f t="array" aca="1" ref="X119" ca="1">INDEX(X$68:X$77,$AI119,1)*(1-$AH119)+INDEX(X$68:X$77,$AJ119,1)*($AH119)</f>
        <v>1</v>
      </c>
      <c r="Y119" s="669" cm="1">
        <f t="array" aca="1" ref="Y119" ca="1">INDEX(Y$68:Y$77,$AI119,1)*(1-$AH119)+INDEX(Y$68:Y$77,$AJ119,1)*($AH119)</f>
        <v>50</v>
      </c>
      <c r="Z119" s="669" cm="1">
        <f t="array" aca="1" ref="Z119" ca="1">INDEX(Z$68:Z$77,$AI119,1)*(1-$AH119)+INDEX(Z$68:Z$77,$AJ119,1)*($AH119)</f>
        <v>50</v>
      </c>
      <c r="AA119" s="669" cm="1">
        <f t="array" aca="1" ref="AA119" ca="1">INDEX(AA$68:AA$77,$AI119,1)*(1-$AH119)+INDEX(AA$68:AA$77,$AJ119,1)*($AH119)</f>
        <v>50</v>
      </c>
      <c r="AB119" s="669" cm="1">
        <f t="array" aca="1" ref="AB119" ca="1">INDEX(AB$68:AB$77,$AI119,1)*(1-$AH119)+INDEX(AB$68:AB$77,$AJ119,1)*($AH119)</f>
        <v>100</v>
      </c>
      <c r="AC119" s="669" cm="1">
        <f t="array" aca="1" ref="AC119" ca="1">INDEX(AC$68:AC$77,$AI119,1)*(1-$AH119)+INDEX(AC$68:AC$77,$AJ119,1)*($AH119)</f>
        <v>150</v>
      </c>
      <c r="AD119" s="669" cm="1">
        <f t="array" aca="1" ref="AD119" ca="1">INDEX(AD$68:AD$77,$AI119,1)*(1-$AH119)+INDEX(AD$68:AD$77,$AJ119,1)*($AH119)</f>
        <v>150</v>
      </c>
      <c r="AE119" s="669" cm="1">
        <f t="array" aca="1" ref="AE119" ca="1">INDEX(AE$68:AE$77,$AI119,1)*(1-$AH119)+INDEX(AE$68:AE$77,$AJ119,1)*($AH119)</f>
        <v>400</v>
      </c>
      <c r="AF119" s="669" cm="1">
        <f t="array" aca="1" ref="AF119" ca="1">INDEX(AF$68:AF$77,$AI119,1)*(1-$AH119)+INDEX(AF$68:AF$77,$AJ119,1)*($AH119)</f>
        <v>400</v>
      </c>
      <c r="AG119" s="669" cm="1">
        <f t="array" aca="1" ref="AG119" ca="1">INDEX(AG$68:AG$77,$AI119,1)*(1-$AH119)+INDEX(AG$68:AG$77,$AJ119,1)*($AH119)</f>
        <v>400</v>
      </c>
      <c r="AH119" s="272">
        <f t="shared" ca="1" si="10"/>
        <v>0</v>
      </c>
      <c r="AI119" s="272">
        <f t="shared" si="11"/>
        <v>2</v>
      </c>
      <c r="AJ119" s="272">
        <f t="shared" si="12"/>
        <v>3</v>
      </c>
      <c r="AK119" s="288" t="str">
        <f t="shared" si="5"/>
        <v>Early</v>
      </c>
      <c r="AL119" s="272">
        <f t="shared" si="6"/>
        <v>0</v>
      </c>
      <c r="AM119" s="272"/>
      <c r="AN119" s="342">
        <f t="shared" si="14"/>
        <v>43606</v>
      </c>
      <c r="AO119" s="342">
        <f t="shared" si="8"/>
        <v>43684</v>
      </c>
      <c r="AP119" s="824">
        <f>INDEX(Periods!$F$21:$O$31,INDEX(Annual!EndGS,1,$E119+2)+2,$E119+2)</f>
        <v>43748</v>
      </c>
      <c r="AQ119" s="267"/>
      <c r="AR119" s="254"/>
      <c r="AS119" s="242"/>
      <c r="AT119" s="242"/>
      <c r="AU119" s="242"/>
    </row>
    <row r="120" spans="1:47" hidden="1" outlineLevel="3" x14ac:dyDescent="0.35">
      <c r="A120" s="242"/>
      <c r="B120" s="251"/>
      <c r="C120" s="244">
        <f t="shared" si="9"/>
        <v>4</v>
      </c>
      <c r="D120" s="267"/>
      <c r="E120" s="322">
        <v>4</v>
      </c>
      <c r="F120" s="823">
        <f t="shared" si="4"/>
        <v>43631</v>
      </c>
      <c r="G120" s="267"/>
      <c r="H120" s="288"/>
      <c r="I120" s="288"/>
      <c r="J120" s="288">
        <v>2</v>
      </c>
      <c r="K120" s="474">
        <f>INDEX(Periods!$F$21:$O$30,J120+1,$E120+2)</f>
        <v>43631</v>
      </c>
      <c r="L120" s="475">
        <f t="shared" ca="1" si="13"/>
        <v>53</v>
      </c>
      <c r="M120" s="878" cm="1">
        <f t="array" aca="1" ref="M120" ca="1">INDEX(M$68:M$77,$AI120,1)*(1-$AH120)+INDEX(M$68:M$77,$AJ120,1)*($AH120)</f>
        <v>5.6129032258064511</v>
      </c>
      <c r="N120" s="878" cm="1">
        <f t="array" aca="1" ref="N120" ca="1">INDEX(N$68:N$77,$AI120,1)*(1-$AH120)+INDEX(N$68:N$77,$AJ120,1)*($AH120)</f>
        <v>13.3</v>
      </c>
      <c r="O120" s="669" cm="1">
        <f t="array" aca="1" ref="O120" ca="1">INDEX(O$68:O$77,$AI120,1)*(1-$AH120)+INDEX(O$68:O$77,$AJ120,1)*($AH120)</f>
        <v>387.09677419354836</v>
      </c>
      <c r="P120" s="669" cm="1">
        <f t="array" aca="1" ref="P120" ca="1">INDEX(P$68:P$77,$AI120,1)*(1-$AH120)+INDEX(P$68:P$77,$AJ120,1)*($AH120)</f>
        <v>511.29032258064512</v>
      </c>
      <c r="Q120" s="670" cm="1">
        <f t="array" aca="1" ref="Q120" ca="1">INDEX(Q$68:Q$77,$AI120,1)*(1-$AH120)+INDEX(Q$68:Q$77,$AJ120,1)*($AH120)</f>
        <v>0.81</v>
      </c>
      <c r="R120" s="670" cm="1">
        <f t="array" aca="1" ref="R120" ca="1">INDEX(R$68:R$77,$AI120,1)*(1-$AH120)+INDEX(R$68:R$77,$AJ120,1)*($AH120)</f>
        <v>0.81</v>
      </c>
      <c r="S120" s="664" cm="1">
        <f t="array" ref="S120">INDEX([0]!i_pasture_stage_p6z,$J120+1,ROUNDDOWN((ROW($J120)-ROW($J$68))/i_p6_len,0)+1)</f>
        <v>0.8392857142857143</v>
      </c>
      <c r="T120" s="670" cm="1">
        <f t="array" aca="1" ref="T120" ca="1">INDEX(T$68:T$77,$AI120,1)*(1-$AH120)+INDEX(T$68:T$77,$AJ120,1)*($AH120)</f>
        <v>0.3</v>
      </c>
      <c r="U120" s="664" cm="1">
        <f t="array" aca="1" ref="U120" ca="1">INDEX(U$68:U$77,$AI120,1)*(1-$AH120)+INDEX(U$68:U$77,$AJ120,1)*($AH120)</f>
        <v>5</v>
      </c>
      <c r="V120" s="670" cm="1">
        <f t="array" aca="1" ref="V120" ca="1">INDEX(V$68:V$77,$AI120,1)*(1-$AH120)+INDEX(V$68:V$77,$AJ120,1)*($AH120)</f>
        <v>0</v>
      </c>
      <c r="W120" s="272"/>
      <c r="X120" s="819" cm="1">
        <f t="array" aca="1" ref="X120" ca="1">INDEX(X$68:X$77,$AI120,1)*(1-$AH120)+INDEX(X$68:X$77,$AJ120,1)*($AH120)</f>
        <v>1</v>
      </c>
      <c r="Y120" s="669" cm="1">
        <f t="array" aca="1" ref="Y120" ca="1">INDEX(Y$68:Y$77,$AI120,1)*(1-$AH120)+INDEX(Y$68:Y$77,$AJ120,1)*($AH120)</f>
        <v>50</v>
      </c>
      <c r="Z120" s="669" cm="1">
        <f t="array" aca="1" ref="Z120" ca="1">INDEX(Z$68:Z$77,$AI120,1)*(1-$AH120)+INDEX(Z$68:Z$77,$AJ120,1)*($AH120)</f>
        <v>50</v>
      </c>
      <c r="AA120" s="669" cm="1">
        <f t="array" aca="1" ref="AA120" ca="1">INDEX(AA$68:AA$77,$AI120,1)*(1-$AH120)+INDEX(AA$68:AA$77,$AJ120,1)*($AH120)</f>
        <v>50</v>
      </c>
      <c r="AB120" s="669" cm="1">
        <f t="array" aca="1" ref="AB120" ca="1">INDEX(AB$68:AB$77,$AI120,1)*(1-$AH120)+INDEX(AB$68:AB$77,$AJ120,1)*($AH120)</f>
        <v>140.32258064516128</v>
      </c>
      <c r="AC120" s="669" cm="1">
        <f t="array" aca="1" ref="AC120" ca="1">INDEX(AC$68:AC$77,$AI120,1)*(1-$AH120)+INDEX(AC$68:AC$77,$AJ120,1)*($AH120)</f>
        <v>109.67741935483872</v>
      </c>
      <c r="AD120" s="669" cm="1">
        <f t="array" aca="1" ref="AD120" ca="1">INDEX(AD$68:AD$77,$AI120,1)*(1-$AH120)+INDEX(AD$68:AD$77,$AJ120,1)*($AH120)</f>
        <v>150</v>
      </c>
      <c r="AE120" s="669" cm="1">
        <f t="array" aca="1" ref="AE120" ca="1">INDEX(AE$68:AE$77,$AI120,1)*(1-$AH120)+INDEX(AE$68:AE$77,$AJ120,1)*($AH120)</f>
        <v>400</v>
      </c>
      <c r="AF120" s="669" cm="1">
        <f t="array" aca="1" ref="AF120" ca="1">INDEX(AF$68:AF$77,$AI120,1)*(1-$AH120)+INDEX(AF$68:AF$77,$AJ120,1)*($AH120)</f>
        <v>400</v>
      </c>
      <c r="AG120" s="669" cm="1">
        <f t="array" aca="1" ref="AG120" ca="1">INDEX(AG$68:AG$77,$AI120,1)*(1-$AH120)+INDEX(AG$68:AG$77,$AJ120,1)*($AH120)</f>
        <v>400</v>
      </c>
      <c r="AH120" s="272">
        <f t="shared" ca="1" si="10"/>
        <v>0.80645161290322576</v>
      </c>
      <c r="AI120" s="272">
        <f t="shared" si="11"/>
        <v>2</v>
      </c>
      <c r="AJ120" s="272">
        <f t="shared" si="12"/>
        <v>3</v>
      </c>
      <c r="AK120" s="288" t="str">
        <f t="shared" si="5"/>
        <v>Early</v>
      </c>
      <c r="AL120" s="272">
        <f t="shared" si="6"/>
        <v>25</v>
      </c>
      <c r="AM120" s="272"/>
      <c r="AN120" s="342">
        <f t="shared" si="14"/>
        <v>43606</v>
      </c>
      <c r="AO120" s="342">
        <f t="shared" si="8"/>
        <v>43684</v>
      </c>
      <c r="AP120" s="824">
        <f>INDEX(Periods!$F$21:$O$31,INDEX(Annual!EndGS,1,$E120+2)+2,$E120+2)</f>
        <v>43748</v>
      </c>
      <c r="AQ120" s="267"/>
      <c r="AR120" s="254"/>
      <c r="AS120" s="242"/>
      <c r="AT120" s="242"/>
      <c r="AU120" s="242"/>
    </row>
    <row r="121" spans="1:47" hidden="1" outlineLevel="3" x14ac:dyDescent="0.35">
      <c r="A121" s="242"/>
      <c r="B121" s="251"/>
      <c r="C121" s="244">
        <f t="shared" si="9"/>
        <v>4</v>
      </c>
      <c r="D121" s="267"/>
      <c r="E121" s="322">
        <v>4</v>
      </c>
      <c r="F121" s="823">
        <f t="shared" si="4"/>
        <v>43684</v>
      </c>
      <c r="G121" s="267"/>
      <c r="H121" s="288"/>
      <c r="I121" s="288"/>
      <c r="J121" s="288">
        <v>3</v>
      </c>
      <c r="K121" s="474">
        <f>INDEX(Periods!$F$21:$O$30,J121+1,$E121+2)</f>
        <v>43684</v>
      </c>
      <c r="L121" s="475">
        <f t="shared" ca="1" si="13"/>
        <v>25</v>
      </c>
      <c r="M121" s="878" cm="1">
        <f t="array" aca="1" ref="M121" ca="1">INDEX(M$68:M$77,$AI121,1)*(1-$AH121)+INDEX(M$68:M$77,$AJ121,1)*($AH121)</f>
        <v>6.5</v>
      </c>
      <c r="N121" s="878" cm="1">
        <f t="array" aca="1" ref="N121" ca="1">INDEX(N$68:N$77,$AI121,1)*(1-$AH121)+INDEX(N$68:N$77,$AJ121,1)*($AH121)</f>
        <v>13.3</v>
      </c>
      <c r="O121" s="669" cm="1">
        <f t="array" aca="1" ref="O121" ca="1">INDEX(O$68:O$77,$AI121,1)*(1-$AH121)+INDEX(O$68:O$77,$AJ121,1)*($AH121)</f>
        <v>550</v>
      </c>
      <c r="P121" s="669" cm="1">
        <f t="array" aca="1" ref="P121" ca="1">INDEX(P$68:P$77,$AI121,1)*(1-$AH121)+INDEX(P$68:P$77,$AJ121,1)*($AH121)</f>
        <v>1200</v>
      </c>
      <c r="Q121" s="670" cm="1">
        <f t="array" aca="1" ref="Q121" ca="1">INDEX(Q$68:Q$77,$AI121,1)*(1-$AH121)+INDEX(Q$68:Q$77,$AJ121,1)*($AH121)</f>
        <v>0.81</v>
      </c>
      <c r="R121" s="670" cm="1">
        <f t="array" aca="1" ref="R121" ca="1">INDEX(R$68:R$77,$AI121,1)*(1-$AH121)+INDEX(R$68:R$77,$AJ121,1)*($AH121)</f>
        <v>0.81</v>
      </c>
      <c r="S121" s="664" cm="1">
        <f t="array" ref="S121">INDEX([0]!i_pasture_stage_p6z,$J121+1,ROUNDDOWN((ROW($J121)-ROW($J$68))/i_p6_len,0)+1)</f>
        <v>1</v>
      </c>
      <c r="T121" s="670" cm="1">
        <f t="array" aca="1" ref="T121" ca="1">INDEX(T$68:T$77,$AI121,1)*(1-$AH121)+INDEX(T$68:T$77,$AJ121,1)*($AH121)</f>
        <v>0.3</v>
      </c>
      <c r="U121" s="664" cm="1">
        <f t="array" aca="1" ref="U121" ca="1">INDEX(U$68:U$77,$AI121,1)*(1-$AH121)+INDEX(U$68:U$77,$AJ121,1)*($AH121)</f>
        <v>5</v>
      </c>
      <c r="V121" s="670" cm="1">
        <f t="array" aca="1" ref="V121" ca="1">INDEX(V$68:V$77,$AI121,1)*(1-$AH121)+INDEX(V$68:V$77,$AJ121,1)*($AH121)</f>
        <v>0</v>
      </c>
      <c r="W121" s="272"/>
      <c r="X121" s="819" cm="1">
        <f t="array" aca="1" ref="X121" ca="1">INDEX(X$68:X$77,$AI121,1)*(1-$AH121)+INDEX(X$68:X$77,$AJ121,1)*($AH121)</f>
        <v>1</v>
      </c>
      <c r="Y121" s="669" cm="1">
        <f t="array" aca="1" ref="Y121" ca="1">INDEX(Y$68:Y$77,$AI121,1)*(1-$AH121)+INDEX(Y$68:Y$77,$AJ121,1)*($AH121)</f>
        <v>50</v>
      </c>
      <c r="Z121" s="669" cm="1">
        <f t="array" aca="1" ref="Z121" ca="1">INDEX(Z$68:Z$77,$AI121,1)*(1-$AH121)+INDEX(Z$68:Z$77,$AJ121,1)*($AH121)</f>
        <v>50</v>
      </c>
      <c r="AA121" s="669" cm="1">
        <f t="array" aca="1" ref="AA121" ca="1">INDEX(AA$68:AA$77,$AI121,1)*(1-$AH121)+INDEX(AA$68:AA$77,$AJ121,1)*($AH121)</f>
        <v>50</v>
      </c>
      <c r="AB121" s="669" cm="1">
        <f t="array" aca="1" ref="AB121" ca="1">INDEX(AB$68:AB$77,$AI121,1)*(1-$AH121)+INDEX(AB$68:AB$77,$AJ121,1)*($AH121)</f>
        <v>150</v>
      </c>
      <c r="AC121" s="669" cm="1">
        <f t="array" aca="1" ref="AC121" ca="1">INDEX(AC$68:AC$77,$AI121,1)*(1-$AH121)+INDEX(AC$68:AC$77,$AJ121,1)*($AH121)</f>
        <v>150</v>
      </c>
      <c r="AD121" s="669" cm="1">
        <f t="array" aca="1" ref="AD121" ca="1">INDEX(AD$68:AD$77,$AI121,1)*(1-$AH121)+INDEX(AD$68:AD$77,$AJ121,1)*($AH121)</f>
        <v>100</v>
      </c>
      <c r="AE121" s="669" cm="1">
        <f t="array" aca="1" ref="AE121" ca="1">INDEX(AE$68:AE$77,$AI121,1)*(1-$AH121)+INDEX(AE$68:AE$77,$AJ121,1)*($AH121)</f>
        <v>400</v>
      </c>
      <c r="AF121" s="669" cm="1">
        <f t="array" aca="1" ref="AF121" ca="1">INDEX(AF$68:AF$77,$AI121,1)*(1-$AH121)+INDEX(AF$68:AF$77,$AJ121,1)*($AH121)</f>
        <v>400</v>
      </c>
      <c r="AG121" s="669" cm="1">
        <f t="array" aca="1" ref="AG121" ca="1">INDEX(AG$68:AG$77,$AI121,1)*(1-$AH121)+INDEX(AG$68:AG$77,$AJ121,1)*($AH121)</f>
        <v>400</v>
      </c>
      <c r="AH121" s="272">
        <f t="shared" ca="1" si="10"/>
        <v>0</v>
      </c>
      <c r="AI121" s="272">
        <f t="shared" si="11"/>
        <v>4</v>
      </c>
      <c r="AJ121" s="272">
        <f t="shared" si="12"/>
        <v>5</v>
      </c>
      <c r="AK121" s="288" t="str">
        <f t="shared" si="5"/>
        <v>Late</v>
      </c>
      <c r="AL121" s="272">
        <f t="shared" si="6"/>
        <v>0</v>
      </c>
      <c r="AM121" s="272"/>
      <c r="AN121" s="342">
        <f t="shared" si="14"/>
        <v>43606</v>
      </c>
      <c r="AO121" s="342">
        <f t="shared" si="8"/>
        <v>43684</v>
      </c>
      <c r="AP121" s="824">
        <f>INDEX(Periods!$F$21:$O$31,INDEX(Annual!EndGS,1,$E121+2)+2,$E121+2)</f>
        <v>43748</v>
      </c>
      <c r="AQ121" s="267"/>
      <c r="AR121" s="254"/>
      <c r="AS121" s="242"/>
      <c r="AT121" s="242"/>
      <c r="AU121" s="242"/>
    </row>
    <row r="122" spans="1:47" hidden="1" outlineLevel="3" x14ac:dyDescent="0.35">
      <c r="A122" s="242"/>
      <c r="B122" s="251"/>
      <c r="C122" s="244">
        <f t="shared" si="9"/>
        <v>4</v>
      </c>
      <c r="D122" s="267"/>
      <c r="E122" s="322">
        <v>4</v>
      </c>
      <c r="F122" s="823">
        <f t="shared" si="4"/>
        <v>43709</v>
      </c>
      <c r="G122" s="267"/>
      <c r="H122" s="288"/>
      <c r="I122" s="288"/>
      <c r="J122" s="288">
        <v>4</v>
      </c>
      <c r="K122" s="474">
        <f>INDEX(Periods!$F$21:$O$30,J122+1,$E122+2)</f>
        <v>43709</v>
      </c>
      <c r="L122" s="475">
        <f t="shared" ca="1" si="13"/>
        <v>29</v>
      </c>
      <c r="M122" s="878" cm="1">
        <f t="array" aca="1" ref="M122" ca="1">INDEX(M$68:M$77,$AI122,1)*(1-$AH122)+INDEX(M$68:M$77,$AJ122,1)*($AH122)</f>
        <v>9</v>
      </c>
      <c r="N122" s="878" cm="1">
        <f t="array" aca="1" ref="N122" ca="1">INDEX(N$68:N$77,$AI122,1)*(1-$AH122)+INDEX(N$68:N$77,$AJ122,1)*($AH122)</f>
        <v>13.3</v>
      </c>
      <c r="O122" s="669" cm="1">
        <f t="array" aca="1" ref="O122" ca="1">INDEX(O$68:O$77,$AI122,1)*(1-$AH122)+INDEX(O$68:O$77,$AJ122,1)*($AH122)</f>
        <v>750</v>
      </c>
      <c r="P122" s="669" cm="1">
        <f t="array" aca="1" ref="P122" ca="1">INDEX(P$68:P$77,$AI122,1)*(1-$AH122)+INDEX(P$68:P$77,$AJ122,1)*($AH122)</f>
        <v>2250</v>
      </c>
      <c r="Q122" s="670" cm="1">
        <f t="array" aca="1" ref="Q122" ca="1">INDEX(Q$68:Q$77,$AI122,1)*(1-$AH122)+INDEX(Q$68:Q$77,$AJ122,1)*($AH122)</f>
        <v>0.8</v>
      </c>
      <c r="R122" s="670" cm="1">
        <f t="array" aca="1" ref="R122" ca="1">INDEX(R$68:R$77,$AI122,1)*(1-$AH122)+INDEX(R$68:R$77,$AJ122,1)*($AH122)</f>
        <v>0.8</v>
      </c>
      <c r="S122" s="664" cm="1">
        <f t="array" ref="S122">INDEX([0]!i_pasture_stage_p6z,$J122+1,ROUNDDOWN((ROW($J122)-ROW($J$68))/i_p6_len,0)+1)</f>
        <v>1</v>
      </c>
      <c r="T122" s="670" cm="1">
        <f t="array" aca="1" ref="T122" ca="1">INDEX(T$68:T$77,$AI122,1)*(1-$AH122)+INDEX(T$68:T$77,$AJ122,1)*($AH122)</f>
        <v>0.3</v>
      </c>
      <c r="U122" s="664" cm="1">
        <f t="array" aca="1" ref="U122" ca="1">INDEX(U$68:U$77,$AI122,1)*(1-$AH122)+INDEX(U$68:U$77,$AJ122,1)*($AH122)</f>
        <v>5</v>
      </c>
      <c r="V122" s="670" cm="1">
        <f t="array" aca="1" ref="V122" ca="1">INDEX(V$68:V$77,$AI122,1)*(1-$AH122)+INDEX(V$68:V$77,$AJ122,1)*($AH122)</f>
        <v>0</v>
      </c>
      <c r="W122" s="272"/>
      <c r="X122" s="819" cm="1">
        <f t="array" aca="1" ref="X122" ca="1">INDEX(X$68:X$77,$AI122,1)*(1-$AH122)+INDEX(X$68:X$77,$AJ122,1)*($AH122)</f>
        <v>0.75</v>
      </c>
      <c r="Y122" s="669" cm="1">
        <f t="array" aca="1" ref="Y122" ca="1">INDEX(Y$68:Y$77,$AI122,1)*(1-$AH122)+INDEX(Y$68:Y$77,$AJ122,1)*($AH122)</f>
        <v>50</v>
      </c>
      <c r="Z122" s="669" cm="1">
        <f t="array" aca="1" ref="Z122" ca="1">INDEX(Z$68:Z$77,$AI122,1)*(1-$AH122)+INDEX(Z$68:Z$77,$AJ122,1)*($AH122)</f>
        <v>50</v>
      </c>
      <c r="AA122" s="669" cm="1">
        <f t="array" aca="1" ref="AA122" ca="1">INDEX(AA$68:AA$77,$AI122,1)*(1-$AH122)+INDEX(AA$68:AA$77,$AJ122,1)*($AH122)</f>
        <v>50</v>
      </c>
      <c r="AB122" s="669" cm="1">
        <f t="array" aca="1" ref="AB122" ca="1">INDEX(AB$68:AB$77,$AI122,1)*(1-$AH122)+INDEX(AB$68:AB$77,$AJ122,1)*($AH122)</f>
        <v>150</v>
      </c>
      <c r="AC122" s="669" cm="1">
        <f t="array" aca="1" ref="AC122" ca="1">INDEX(AC$68:AC$77,$AI122,1)*(1-$AH122)+INDEX(AC$68:AC$77,$AJ122,1)*($AH122)</f>
        <v>150</v>
      </c>
      <c r="AD122" s="669" cm="1">
        <f t="array" aca="1" ref="AD122" ca="1">INDEX(AD$68:AD$77,$AI122,1)*(1-$AH122)+INDEX(AD$68:AD$77,$AJ122,1)*($AH122)</f>
        <v>150</v>
      </c>
      <c r="AE122" s="669" cm="1">
        <f t="array" aca="1" ref="AE122" ca="1">INDEX(AE$68:AE$77,$AI122,1)*(1-$AH122)+INDEX(AE$68:AE$77,$AJ122,1)*($AH122)</f>
        <v>400</v>
      </c>
      <c r="AF122" s="669" cm="1">
        <f t="array" aca="1" ref="AF122" ca="1">INDEX(AF$68:AF$77,$AI122,1)*(1-$AH122)+INDEX(AF$68:AF$77,$AJ122,1)*($AH122)</f>
        <v>400</v>
      </c>
      <c r="AG122" s="669" cm="1">
        <f t="array" aca="1" ref="AG122" ca="1">INDEX(AG$68:AG$77,$AI122,1)*(1-$AH122)+INDEX(AG$68:AG$77,$AJ122,1)*($AH122)</f>
        <v>400</v>
      </c>
      <c r="AH122" s="272">
        <f t="shared" ca="1" si="10"/>
        <v>0</v>
      </c>
      <c r="AI122" s="272">
        <f t="shared" si="11"/>
        <v>5</v>
      </c>
      <c r="AJ122" s="272">
        <f t="shared" si="12"/>
        <v>6</v>
      </c>
      <c r="AK122" s="288" t="str">
        <f t="shared" si="5"/>
        <v>Late</v>
      </c>
      <c r="AL122" s="272">
        <f t="shared" si="6"/>
        <v>25</v>
      </c>
      <c r="AM122" s="272"/>
      <c r="AN122" s="342">
        <f t="shared" si="14"/>
        <v>43606</v>
      </c>
      <c r="AO122" s="342">
        <f t="shared" si="8"/>
        <v>43684</v>
      </c>
      <c r="AP122" s="824">
        <f>INDEX(Periods!$F$21:$O$31,INDEX(Annual!EndGS,1,$E122+2)+2,$E122+2)</f>
        <v>43748</v>
      </c>
      <c r="AQ122" s="267"/>
      <c r="AR122" s="254"/>
      <c r="AS122" s="242"/>
      <c r="AT122" s="242"/>
      <c r="AU122" s="242"/>
    </row>
    <row r="123" spans="1:47" hidden="1" outlineLevel="3" x14ac:dyDescent="0.35">
      <c r="A123" s="242"/>
      <c r="B123" s="251"/>
      <c r="C123" s="244">
        <f t="shared" si="9"/>
        <v>4</v>
      </c>
      <c r="D123" s="267"/>
      <c r="E123" s="322">
        <v>4</v>
      </c>
      <c r="F123" s="823">
        <f t="shared" si="4"/>
        <v>43738</v>
      </c>
      <c r="G123" s="267"/>
      <c r="H123" s="288"/>
      <c r="I123" s="288"/>
      <c r="J123" s="288">
        <v>5</v>
      </c>
      <c r="K123" s="474">
        <f>INDEX(Periods!$F$21:$O$30,J123+1,$E123+2)</f>
        <v>43738</v>
      </c>
      <c r="L123" s="475">
        <f t="shared" ca="1" si="13"/>
        <v>10</v>
      </c>
      <c r="M123" s="878" cm="1">
        <f t="array" aca="1" ref="M123" ca="1">INDEX(M$68:M$77,$AI123,1)*(1-$AH123)+INDEX(M$68:M$77,$AJ123,1)*($AH123)</f>
        <v>8</v>
      </c>
      <c r="N123" s="878" cm="1">
        <f t="array" aca="1" ref="N123" ca="1">INDEX(N$68:N$77,$AI123,1)*(1-$AH123)+INDEX(N$68:N$77,$AJ123,1)*($AH123)</f>
        <v>13.3</v>
      </c>
      <c r="O123" s="669" cm="1">
        <f t="array" aca="1" ref="O123" ca="1">INDEX(O$68:O$77,$AI123,1)*(1-$AH123)+INDEX(O$68:O$77,$AJ123,1)*($AH123)</f>
        <v>1000</v>
      </c>
      <c r="P123" s="669" cm="1">
        <f t="array" aca="1" ref="P123" ca="1">INDEX(P$68:P$77,$AI123,1)*(1-$AH123)+INDEX(P$68:P$77,$AJ123,1)*($AH123)</f>
        <v>3000</v>
      </c>
      <c r="Q123" s="670" cm="1">
        <f t="array" aca="1" ref="Q123" ca="1">INDEX(Q$68:Q$77,$AI123,1)*(1-$AH123)+INDEX(Q$68:Q$77,$AJ123,1)*($AH123)</f>
        <v>0.76</v>
      </c>
      <c r="R123" s="670" cm="1">
        <f t="array" aca="1" ref="R123" ca="1">INDEX(R$68:R$77,$AI123,1)*(1-$AH123)+INDEX(R$68:R$77,$AJ123,1)*($AH123)</f>
        <v>0.78</v>
      </c>
      <c r="S123" s="664" cm="1">
        <f t="array" ref="S123">INDEX([0]!i_pasture_stage_p6z,$J123+1,ROUNDDOWN((ROW($J123)-ROW($J$68))/i_p6_len,0)+1)</f>
        <v>1</v>
      </c>
      <c r="T123" s="670" cm="1">
        <f t="array" aca="1" ref="T123" ca="1">INDEX(T$68:T$77,$AI123,1)*(1-$AH123)+INDEX(T$68:T$77,$AJ123,1)*($AH123)</f>
        <v>0.3</v>
      </c>
      <c r="U123" s="664" cm="1">
        <f t="array" aca="1" ref="U123" ca="1">INDEX(U$68:U$77,$AI123,1)*(1-$AH123)+INDEX(U$68:U$77,$AJ123,1)*($AH123)</f>
        <v>5</v>
      </c>
      <c r="V123" s="670" cm="1">
        <f t="array" aca="1" ref="V123" ca="1">INDEX(V$68:V$77,$AI123,1)*(1-$AH123)+INDEX(V$68:V$77,$AJ123,1)*($AH123)</f>
        <v>0</v>
      </c>
      <c r="W123" s="272"/>
      <c r="X123" s="819" cm="1">
        <f t="array" aca="1" ref="X123" ca="1">INDEX(X$68:X$77,$AI123,1)*(1-$AH123)+INDEX(X$68:X$77,$AJ123,1)*($AH123)</f>
        <v>0.75</v>
      </c>
      <c r="Y123" s="669" cm="1">
        <f t="array" aca="1" ref="Y123" ca="1">INDEX(Y$68:Y$77,$AI123,1)*(1-$AH123)+INDEX(Y$68:Y$77,$AJ123,1)*($AH123)</f>
        <v>50</v>
      </c>
      <c r="Z123" s="669" cm="1">
        <f t="array" aca="1" ref="Z123" ca="1">INDEX(Z$68:Z$77,$AI123,1)*(1-$AH123)+INDEX(Z$68:Z$77,$AJ123,1)*($AH123)</f>
        <v>50</v>
      </c>
      <c r="AA123" s="669" cm="1">
        <f t="array" aca="1" ref="AA123" ca="1">INDEX(AA$68:AA$77,$AI123,1)*(1-$AH123)+INDEX(AA$68:AA$77,$AJ123,1)*($AH123)</f>
        <v>50</v>
      </c>
      <c r="AB123" s="669" cm="1">
        <f t="array" aca="1" ref="AB123" ca="1">INDEX(AB$68:AB$77,$AI123,1)*(1-$AH123)+INDEX(AB$68:AB$77,$AJ123,1)*($AH123)</f>
        <v>150</v>
      </c>
      <c r="AC123" s="669" cm="1">
        <f t="array" aca="1" ref="AC123" ca="1">INDEX(AC$68:AC$77,$AI123,1)*(1-$AH123)+INDEX(AC$68:AC$77,$AJ123,1)*($AH123)</f>
        <v>150</v>
      </c>
      <c r="AD123" s="669" cm="1">
        <f t="array" aca="1" ref="AD123" ca="1">INDEX(AD$68:AD$77,$AI123,1)*(1-$AH123)+INDEX(AD$68:AD$77,$AJ123,1)*($AH123)</f>
        <v>150</v>
      </c>
      <c r="AE123" s="669" cm="1">
        <f t="array" aca="1" ref="AE123" ca="1">INDEX(AE$68:AE$77,$AI123,1)*(1-$AH123)+INDEX(AE$68:AE$77,$AJ123,1)*($AH123)</f>
        <v>400</v>
      </c>
      <c r="AF123" s="669" cm="1">
        <f t="array" aca="1" ref="AF123" ca="1">INDEX(AF$68:AF$77,$AI123,1)*(1-$AH123)+INDEX(AF$68:AF$77,$AJ123,1)*($AH123)</f>
        <v>400</v>
      </c>
      <c r="AG123" s="669" cm="1">
        <f t="array" aca="1" ref="AG123" ca="1">INDEX(AG$68:AG$77,$AI123,1)*(1-$AH123)+INDEX(AG$68:AG$77,$AJ123,1)*($AH123)</f>
        <v>400</v>
      </c>
      <c r="AH123" s="272">
        <f t="shared" ca="1" si="10"/>
        <v>0</v>
      </c>
      <c r="AI123" s="272">
        <f t="shared" si="11"/>
        <v>6</v>
      </c>
      <c r="AJ123" s="272">
        <f t="shared" si="12"/>
        <v>6</v>
      </c>
      <c r="AK123" s="288" t="str">
        <f t="shared" si="5"/>
        <v>Late</v>
      </c>
      <c r="AL123" s="272">
        <f t="shared" si="6"/>
        <v>54</v>
      </c>
      <c r="AM123" s="272"/>
      <c r="AN123" s="342">
        <f t="shared" si="14"/>
        <v>43606</v>
      </c>
      <c r="AO123" s="342">
        <f t="shared" si="8"/>
        <v>43684</v>
      </c>
      <c r="AP123" s="824">
        <f>INDEX(Periods!$F$21:$O$31,INDEX(Annual!EndGS,1,$E123+2)+2,$E123+2)</f>
        <v>43748</v>
      </c>
      <c r="AQ123" s="267"/>
      <c r="AR123" s="254"/>
      <c r="AS123" s="242"/>
      <c r="AT123" s="242"/>
      <c r="AU123" s="242"/>
    </row>
    <row r="124" spans="1:47" hidden="1" outlineLevel="3" x14ac:dyDescent="0.35">
      <c r="A124" s="242"/>
      <c r="B124" s="251"/>
      <c r="C124" s="244">
        <f t="shared" si="9"/>
        <v>4</v>
      </c>
      <c r="D124" s="267"/>
      <c r="E124" s="322">
        <v>4</v>
      </c>
      <c r="F124" s="823">
        <f t="shared" si="4"/>
        <v>43748</v>
      </c>
      <c r="G124" s="267"/>
      <c r="H124" s="288"/>
      <c r="I124" s="288"/>
      <c r="J124" s="288">
        <v>6</v>
      </c>
      <c r="K124" s="474">
        <f>INDEX(Periods!$F$21:$O$30,J124+1,$E124+2)</f>
        <v>43748</v>
      </c>
      <c r="L124" s="475">
        <f t="shared" ca="1" si="13"/>
        <v>46</v>
      </c>
      <c r="M124" s="878" cm="1">
        <f t="array" aca="1" ref="M124" ca="1">INDEX(M$68:M$77,$AI124,1)*(1-$AH124)+INDEX(M$68:M$77,$AJ124,1)*($AH124)</f>
        <v>5</v>
      </c>
      <c r="N124" s="878" cm="1">
        <f t="array" aca="1" ref="N124" ca="1">INDEX(N$68:N$77,$AI124,1)*(1-$AH124)+INDEX(N$68:N$77,$AJ124,1)*($AH124)</f>
        <v>13.3</v>
      </c>
      <c r="O124" s="669" cm="1">
        <f t="array" aca="1" ref="O124" ca="1">INDEX(O$68:O$77,$AI124,1)*(1-$AH124)+INDEX(O$68:O$77,$AJ124,1)*($AH124)</f>
        <v>800</v>
      </c>
      <c r="P124" s="669" cm="1">
        <f t="array" aca="1" ref="P124" ca="1">INDEX(P$68:P$77,$AI124,1)*(1-$AH124)+INDEX(P$68:P$77,$AJ124,1)*($AH124)</f>
        <v>3000</v>
      </c>
      <c r="Q124" s="670" cm="1">
        <f t="array" aca="1" ref="Q124" ca="1">INDEX(Q$68:Q$77,$AI124,1)*(1-$AH124)+INDEX(Q$68:Q$77,$AJ124,1)*($AH124)</f>
        <v>0.60750000000000004</v>
      </c>
      <c r="R124" s="670" cm="1">
        <f t="array" aca="1" ref="R124" ca="1">INDEX(R$68:R$77,$AI124,1)*(1-$AH124)+INDEX(R$68:R$77,$AJ124,1)*($AH124)</f>
        <v>0.71250000000000002</v>
      </c>
      <c r="S124" s="664" cm="1">
        <f t="array" ref="S124">INDEX([0]!i_pasture_stage_p6z,$J124+1,ROUNDDOWN((ROW($J124)-ROW($J$68))/i_p6_len,0)+1)</f>
        <v>1</v>
      </c>
      <c r="T124" s="670" cm="1">
        <f t="array" aca="1" ref="T124" ca="1">INDEX(T$68:T$77,$AI124,1)*(1-$AH124)+INDEX(T$68:T$77,$AJ124,1)*($AH124)</f>
        <v>0.3</v>
      </c>
      <c r="U124" s="664" cm="1">
        <f t="array" aca="1" ref="U124" ca="1">INDEX(U$68:U$77,$AI124,1)*(1-$AH124)+INDEX(U$68:U$77,$AJ124,1)*($AH124)</f>
        <v>5</v>
      </c>
      <c r="V124" s="670" cm="1">
        <f t="array" aca="1" ref="V124" ca="1">INDEX(V$68:V$77,$AI124,1)*(1-$AH124)+INDEX(V$68:V$77,$AJ124,1)*($AH124)</f>
        <v>0</v>
      </c>
      <c r="W124" s="272"/>
      <c r="X124" s="819" cm="1">
        <f t="array" aca="1" ref="X124" ca="1">INDEX(X$68:X$77,$AI124,1)*(1-$AH124)+INDEX(X$68:X$77,$AJ124,1)*($AH124)</f>
        <v>0.4</v>
      </c>
      <c r="Y124" s="669" cm="1">
        <f t="array" aca="1" ref="Y124" ca="1">INDEX(Y$68:Y$77,$AI124,1)*(1-$AH124)+INDEX(Y$68:Y$77,$AJ124,1)*($AH124)</f>
        <v>50</v>
      </c>
      <c r="Z124" s="669" cm="1">
        <f t="array" aca="1" ref="Z124" ca="1">INDEX(Z$68:Z$77,$AI124,1)*(1-$AH124)+INDEX(Z$68:Z$77,$AJ124,1)*($AH124)</f>
        <v>50</v>
      </c>
      <c r="AA124" s="669" cm="1">
        <f t="array" aca="1" ref="AA124" ca="1">INDEX(AA$68:AA$77,$AI124,1)*(1-$AH124)+INDEX(AA$68:AA$77,$AJ124,1)*($AH124)</f>
        <v>50</v>
      </c>
      <c r="AB124" s="669" cm="1">
        <f t="array" aca="1" ref="AB124" ca="1">INDEX(AB$68:AB$77,$AI124,1)*(1-$AH124)+INDEX(AB$68:AB$77,$AJ124,1)*($AH124)</f>
        <v>150</v>
      </c>
      <c r="AC124" s="669" cm="1">
        <f t="array" aca="1" ref="AC124" ca="1">INDEX(AC$68:AC$77,$AI124,1)*(1-$AH124)+INDEX(AC$68:AC$77,$AJ124,1)*($AH124)</f>
        <v>150</v>
      </c>
      <c r="AD124" s="669" cm="1">
        <f t="array" aca="1" ref="AD124" ca="1">INDEX(AD$68:AD$77,$AI124,1)*(1-$AH124)+INDEX(AD$68:AD$77,$AJ124,1)*($AH124)</f>
        <v>150</v>
      </c>
      <c r="AE124" s="669" cm="1">
        <f t="array" aca="1" ref="AE124" ca="1">INDEX(AE$68:AE$77,$AI124,1)*(1-$AH124)+INDEX(AE$68:AE$77,$AJ124,1)*($AH124)</f>
        <v>400</v>
      </c>
      <c r="AF124" s="669" cm="1">
        <f t="array" aca="1" ref="AF124" ca="1">INDEX(AF$68:AF$77,$AI124,1)*(1-$AH124)+INDEX(AF$68:AF$77,$AJ124,1)*($AH124)</f>
        <v>400</v>
      </c>
      <c r="AG124" s="669" cm="1">
        <f t="array" aca="1" ref="AG124" ca="1">INDEX(AG$68:AG$77,$AI124,1)*(1-$AH124)+INDEX(AG$68:AG$77,$AJ124,1)*($AH124)</f>
        <v>400</v>
      </c>
      <c r="AH124" s="272">
        <f t="shared" ca="1" si="10"/>
        <v>0</v>
      </c>
      <c r="AI124" s="272">
        <f t="shared" si="11"/>
        <v>7</v>
      </c>
      <c r="AJ124" s="272">
        <f t="shared" si="12"/>
        <v>8</v>
      </c>
      <c r="AK124" s="288" t="str">
        <f t="shared" si="5"/>
        <v>Dry</v>
      </c>
      <c r="AL124" s="272">
        <f t="shared" si="6"/>
        <v>0</v>
      </c>
      <c r="AM124" s="272"/>
      <c r="AN124" s="342">
        <f t="shared" si="14"/>
        <v>43606</v>
      </c>
      <c r="AO124" s="342">
        <f t="shared" si="8"/>
        <v>43684</v>
      </c>
      <c r="AP124" s="824">
        <f>INDEX(Periods!$F$21:$O$31,INDEX(Annual!EndGS,1,$E124+2)+2,$E124+2)</f>
        <v>43748</v>
      </c>
      <c r="AQ124" s="267"/>
      <c r="AR124" s="254"/>
      <c r="AS124" s="242"/>
      <c r="AT124" s="242"/>
      <c r="AU124" s="242"/>
    </row>
    <row r="125" spans="1:47" hidden="1" outlineLevel="3" x14ac:dyDescent="0.35">
      <c r="A125" s="242"/>
      <c r="B125" s="251"/>
      <c r="C125" s="244">
        <f t="shared" si="9"/>
        <v>4</v>
      </c>
      <c r="D125" s="267"/>
      <c r="E125" s="322">
        <v>4</v>
      </c>
      <c r="F125" s="823">
        <f t="shared" si="4"/>
        <v>43794</v>
      </c>
      <c r="G125" s="267"/>
      <c r="H125" s="288"/>
      <c r="I125" s="288"/>
      <c r="J125" s="288">
        <v>7</v>
      </c>
      <c r="K125" s="474">
        <f>INDEX(Periods!$F$21:$O$30,J125+1,$E125+2)</f>
        <v>43794</v>
      </c>
      <c r="L125" s="475">
        <f t="shared" ca="1" si="13"/>
        <v>37</v>
      </c>
      <c r="M125" s="878" cm="1">
        <f t="array" aca="1" ref="M125" ca="1">INDEX(M$68:M$77,$AI125,1)*(1-$AH125)+INDEX(M$68:M$77,$AJ125,1)*($AH125)</f>
        <v>3.9324324324324325</v>
      </c>
      <c r="N125" s="878" cm="1">
        <f t="array" aca="1" ref="N125" ca="1">INDEX(N$68:N$77,$AI125,1)*(1-$AH125)+INDEX(N$68:N$77,$AJ125,1)*($AH125)</f>
        <v>13.300000000000002</v>
      </c>
      <c r="O125" s="669" cm="1">
        <f t="array" aca="1" ref="O125" ca="1">INDEX(O$68:O$77,$AI125,1)*(1-$AH125)+INDEX(O$68:O$77,$AJ125,1)*($AH125)</f>
        <v>686.48648648648646</v>
      </c>
      <c r="P125" s="669" cm="1">
        <f t="array" aca="1" ref="P125" ca="1">INDEX(P$68:P$77,$AI125,1)*(1-$AH125)+INDEX(P$68:P$77,$AJ125,1)*($AH125)</f>
        <v>2432.4324324324325</v>
      </c>
      <c r="Q125" s="670" cm="1">
        <f t="array" aca="1" ref="Q125" ca="1">INDEX(Q$68:Q$77,$AI125,1)*(1-$AH125)+INDEX(Q$68:Q$77,$AJ125,1)*($AH125)</f>
        <v>0.55344594594594598</v>
      </c>
      <c r="R125" s="670" cm="1">
        <f t="array" aca="1" ref="R125" ca="1">INDEX(R$68:R$77,$AI125,1)*(1-$AH125)+INDEX(R$68:R$77,$AJ125,1)*($AH125)</f>
        <v>0.65574324324324329</v>
      </c>
      <c r="S125" s="664" cm="1">
        <f t="array" ref="S125">INDEX([0]!i_pasture_stage_p6z,$J125+1,ROUNDDOWN((ROW($J125)-ROW($J$68))/i_p6_len,0)+1)</f>
        <v>1</v>
      </c>
      <c r="T125" s="670" cm="1">
        <f t="array" aca="1" ref="T125" ca="1">INDEX(T$68:T$77,$AI125,1)*(1-$AH125)+INDEX(T$68:T$77,$AJ125,1)*($AH125)</f>
        <v>0.30000000000000004</v>
      </c>
      <c r="U125" s="664" cm="1">
        <f t="array" aca="1" ref="U125" ca="1">INDEX(U$68:U$77,$AI125,1)*(1-$AH125)+INDEX(U$68:U$77,$AJ125,1)*($AH125)</f>
        <v>5</v>
      </c>
      <c r="V125" s="670" cm="1">
        <f t="array" aca="1" ref="V125" ca="1">INDEX(V$68:V$77,$AI125,1)*(1-$AH125)+INDEX(V$68:V$77,$AJ125,1)*($AH125)</f>
        <v>6.7567567567567571E-3</v>
      </c>
      <c r="W125" s="272"/>
      <c r="X125" s="819" cm="1">
        <f t="array" aca="1" ref="X125" ca="1">INDEX(X$68:X$77,$AI125,1)*(1-$AH125)+INDEX(X$68:X$77,$AJ125,1)*($AH125)</f>
        <v>0.33</v>
      </c>
      <c r="Y125" s="669" cm="1">
        <f t="array" aca="1" ref="Y125" ca="1">INDEX(Y$68:Y$77,$AI125,1)*(1-$AH125)+INDEX(Y$68:Y$77,$AJ125,1)*($AH125)</f>
        <v>50</v>
      </c>
      <c r="Z125" s="669" cm="1">
        <f t="array" aca="1" ref="Z125" ca="1">INDEX(Z$68:Z$77,$AI125,1)*(1-$AH125)+INDEX(Z$68:Z$77,$AJ125,1)*($AH125)</f>
        <v>50</v>
      </c>
      <c r="AA125" s="669" cm="1">
        <f t="array" aca="1" ref="AA125" ca="1">INDEX(AA$68:AA$77,$AI125,1)*(1-$AH125)+INDEX(AA$68:AA$77,$AJ125,1)*($AH125)</f>
        <v>50</v>
      </c>
      <c r="AB125" s="669" cm="1">
        <f t="array" aca="1" ref="AB125" ca="1">INDEX(AB$68:AB$77,$AI125,1)*(1-$AH125)+INDEX(AB$68:AB$77,$AJ125,1)*($AH125)</f>
        <v>400</v>
      </c>
      <c r="AC125" s="669" cm="1">
        <f t="array" aca="1" ref="AC125" ca="1">INDEX(AC$68:AC$77,$AI125,1)*(1-$AH125)+INDEX(AC$68:AC$77,$AJ125,1)*($AH125)</f>
        <v>400</v>
      </c>
      <c r="AD125" s="669" cm="1">
        <f t="array" aca="1" ref="AD125" ca="1">INDEX(AD$68:AD$77,$AI125,1)*(1-$AH125)+INDEX(AD$68:AD$77,$AJ125,1)*($AH125)</f>
        <v>400</v>
      </c>
      <c r="AE125" s="669" cm="1">
        <f t="array" aca="1" ref="AE125" ca="1">INDEX(AE$68:AE$77,$AI125,1)*(1-$AH125)+INDEX(AE$68:AE$77,$AJ125,1)*($AH125)</f>
        <v>400</v>
      </c>
      <c r="AF125" s="669" cm="1">
        <f t="array" aca="1" ref="AF125" ca="1">INDEX(AF$68:AF$77,$AI125,1)*(1-$AH125)+INDEX(AF$68:AF$77,$AJ125,1)*($AH125)</f>
        <v>400</v>
      </c>
      <c r="AG125" s="669" cm="1">
        <f t="array" aca="1" ref="AG125" ca="1">INDEX(AG$68:AG$77,$AI125,1)*(1-$AH125)+INDEX(AG$68:AG$77,$AJ125,1)*($AH125)</f>
        <v>400</v>
      </c>
      <c r="AH125" s="272">
        <f t="shared" ca="1" si="10"/>
        <v>0.13513513513513514</v>
      </c>
      <c r="AI125" s="272">
        <f t="shared" si="11"/>
        <v>8</v>
      </c>
      <c r="AJ125" s="272">
        <f t="shared" si="12"/>
        <v>9</v>
      </c>
      <c r="AK125" s="288" t="str">
        <f t="shared" si="5"/>
        <v>Dry</v>
      </c>
      <c r="AL125" s="272">
        <f t="shared" si="6"/>
        <v>46</v>
      </c>
      <c r="AM125" s="272"/>
      <c r="AN125" s="342">
        <f t="shared" si="14"/>
        <v>43606</v>
      </c>
      <c r="AO125" s="342">
        <f t="shared" si="8"/>
        <v>43684</v>
      </c>
      <c r="AP125" s="824">
        <f>INDEX(Periods!$F$21:$O$31,INDEX(Annual!EndGS,1,$E125+2)+2,$E125+2)</f>
        <v>43748</v>
      </c>
      <c r="AQ125" s="267"/>
      <c r="AR125" s="254"/>
      <c r="AS125" s="242"/>
      <c r="AT125" s="242"/>
      <c r="AU125" s="242"/>
    </row>
    <row r="126" spans="1:47" hidden="1" outlineLevel="3" x14ac:dyDescent="0.35">
      <c r="A126" s="242"/>
      <c r="B126" s="251"/>
      <c r="C126" s="244">
        <f t="shared" si="9"/>
        <v>4</v>
      </c>
      <c r="D126" s="267"/>
      <c r="E126" s="322">
        <v>4</v>
      </c>
      <c r="F126" s="823">
        <f t="shared" si="4"/>
        <v>43831</v>
      </c>
      <c r="G126" s="267"/>
      <c r="H126" s="288"/>
      <c r="I126" s="288"/>
      <c r="J126" s="288">
        <v>8</v>
      </c>
      <c r="K126" s="474">
        <f>INDEX(Periods!$F$21:$O$30,J126+1,$E126+2)</f>
        <v>43831</v>
      </c>
      <c r="L126" s="475">
        <f t="shared" ca="1" si="13"/>
        <v>45</v>
      </c>
      <c r="M126" s="878" cm="1">
        <f t="array" aca="1" ref="M126" ca="1">INDEX(M$68:M$77,$AI126,1)*(1-$AH126)+INDEX(M$68:M$77,$AJ126,1)*($AH126)</f>
        <v>3.4999999999999996</v>
      </c>
      <c r="N126" s="878" cm="1">
        <f t="array" aca="1" ref="N126" ca="1">INDEX(N$68:N$77,$AI126,1)*(1-$AH126)+INDEX(N$68:N$77,$AJ126,1)*($AH126)</f>
        <v>13.3</v>
      </c>
      <c r="O126" s="669" cm="1">
        <f t="array" aca="1" ref="O126" ca="1">INDEX(O$68:O$77,$AI126,1)*(1-$AH126)+INDEX(O$68:O$77,$AJ126,1)*($AH126)</f>
        <v>594.44444444444434</v>
      </c>
      <c r="P126" s="669" cm="1">
        <f t="array" aca="1" ref="P126" ca="1">INDEX(P$68:P$77,$AI126,1)*(1-$AH126)+INDEX(P$68:P$77,$AJ126,1)*($AH126)</f>
        <v>1944.4444444444443</v>
      </c>
      <c r="Q126" s="670" cm="1">
        <f t="array" aca="1" ref="Q126" ca="1">INDEX(Q$68:Q$77,$AI126,1)*(1-$AH126)+INDEX(Q$68:Q$77,$AJ126,1)*($AH126)</f>
        <v>0.52555555555555555</v>
      </c>
      <c r="R126" s="670" cm="1">
        <f t="array" aca="1" ref="R126" ca="1">INDEX(R$68:R$77,$AI126,1)*(1-$AH126)+INDEX(R$68:R$77,$AJ126,1)*($AH126)</f>
        <v>0.60777777777777775</v>
      </c>
      <c r="S126" s="664" cm="1">
        <f t="array" ref="S126">INDEX([0]!i_pasture_stage_p6z,$J126+1,ROUNDDOWN((ROW($J126)-ROW($J$68))/i_p6_len,0)+1)</f>
        <v>1</v>
      </c>
      <c r="T126" s="670" cm="1">
        <f t="array" aca="1" ref="T126" ca="1">INDEX(T$68:T$77,$AI126,1)*(1-$AH126)+INDEX(T$68:T$77,$AJ126,1)*($AH126)</f>
        <v>0.3</v>
      </c>
      <c r="U126" s="664" cm="1">
        <f t="array" aca="1" ref="U126" ca="1">INDEX(U$68:U$77,$AI126,1)*(1-$AH126)+INDEX(U$68:U$77,$AJ126,1)*($AH126)</f>
        <v>5</v>
      </c>
      <c r="V126" s="670" cm="1">
        <f t="array" aca="1" ref="V126" ca="1">INDEX(V$68:V$77,$AI126,1)*(1-$AH126)+INDEX(V$68:V$77,$AJ126,1)*($AH126)</f>
        <v>5.5555555555555559E-2</v>
      </c>
      <c r="W126" s="272"/>
      <c r="X126" s="819" cm="1">
        <f t="array" aca="1" ref="X126" ca="1">INDEX(X$68:X$77,$AI126,1)*(1-$AH126)+INDEX(X$68:X$77,$AJ126,1)*($AH126)</f>
        <v>0.33</v>
      </c>
      <c r="Y126" s="669" cm="1">
        <f t="array" aca="1" ref="Y126" ca="1">INDEX(Y$68:Y$77,$AI126,1)*(1-$AH126)+INDEX(Y$68:Y$77,$AJ126,1)*($AH126)</f>
        <v>50</v>
      </c>
      <c r="Z126" s="669" cm="1">
        <f t="array" aca="1" ref="Z126" ca="1">INDEX(Z$68:Z$77,$AI126,1)*(1-$AH126)+INDEX(Z$68:Z$77,$AJ126,1)*($AH126)</f>
        <v>50</v>
      </c>
      <c r="AA126" s="669" cm="1">
        <f t="array" aca="1" ref="AA126" ca="1">INDEX(AA$68:AA$77,$AI126,1)*(1-$AH126)+INDEX(AA$68:AA$77,$AJ126,1)*($AH126)</f>
        <v>50</v>
      </c>
      <c r="AB126" s="669" cm="1">
        <f t="array" aca="1" ref="AB126" ca="1">INDEX(AB$68:AB$77,$AI126,1)*(1-$AH126)+INDEX(AB$68:AB$77,$AJ126,1)*($AH126)</f>
        <v>400</v>
      </c>
      <c r="AC126" s="669" cm="1">
        <f t="array" aca="1" ref="AC126" ca="1">INDEX(AC$68:AC$77,$AI126,1)*(1-$AH126)+INDEX(AC$68:AC$77,$AJ126,1)*($AH126)</f>
        <v>400</v>
      </c>
      <c r="AD126" s="669" cm="1">
        <f t="array" aca="1" ref="AD126" ca="1">INDEX(AD$68:AD$77,$AI126,1)*(1-$AH126)+INDEX(AD$68:AD$77,$AJ126,1)*($AH126)</f>
        <v>400</v>
      </c>
      <c r="AE126" s="669" cm="1">
        <f t="array" aca="1" ref="AE126" ca="1">INDEX(AE$68:AE$77,$AI126,1)*(1-$AH126)+INDEX(AE$68:AE$77,$AJ126,1)*($AH126)</f>
        <v>400</v>
      </c>
      <c r="AF126" s="669" cm="1">
        <f t="array" aca="1" ref="AF126" ca="1">INDEX(AF$68:AF$77,$AI126,1)*(1-$AH126)+INDEX(AF$68:AF$77,$AJ126,1)*($AH126)</f>
        <v>400</v>
      </c>
      <c r="AG126" s="669" cm="1">
        <f t="array" aca="1" ref="AG126" ca="1">INDEX(AG$68:AG$77,$AI126,1)*(1-$AH126)+INDEX(AG$68:AG$77,$AJ126,1)*($AH126)</f>
        <v>400</v>
      </c>
      <c r="AH126" s="272">
        <f t="shared" ca="1" si="10"/>
        <v>0.1111111111111111</v>
      </c>
      <c r="AI126" s="272">
        <f t="shared" si="11"/>
        <v>9</v>
      </c>
      <c r="AJ126" s="272">
        <f t="shared" si="12"/>
        <v>10</v>
      </c>
      <c r="AK126" s="288" t="str">
        <f t="shared" si="5"/>
        <v>Dry</v>
      </c>
      <c r="AL126" s="272">
        <f t="shared" si="6"/>
        <v>83</v>
      </c>
      <c r="AM126" s="272"/>
      <c r="AN126" s="342">
        <f t="shared" si="14"/>
        <v>43606</v>
      </c>
      <c r="AO126" s="342">
        <f t="shared" si="8"/>
        <v>43684</v>
      </c>
      <c r="AP126" s="824">
        <f>INDEX(Periods!$F$21:$O$31,INDEX(Annual!EndGS,1,$E126+2)+2,$E126+2)</f>
        <v>43748</v>
      </c>
      <c r="AQ126" s="267"/>
      <c r="AR126" s="254"/>
      <c r="AS126" s="242"/>
      <c r="AT126" s="242"/>
      <c r="AU126" s="242"/>
    </row>
    <row r="127" spans="1:47" hidden="1" outlineLevel="3" x14ac:dyDescent="0.35">
      <c r="A127" s="242"/>
      <c r="B127" s="251"/>
      <c r="C127" s="244">
        <f t="shared" si="9"/>
        <v>4</v>
      </c>
      <c r="D127" s="267"/>
      <c r="E127" s="322">
        <v>4</v>
      </c>
      <c r="F127" s="823">
        <f t="shared" si="4"/>
        <v>43876</v>
      </c>
      <c r="G127" s="267"/>
      <c r="H127" s="288"/>
      <c r="I127" s="338"/>
      <c r="J127" s="338">
        <v>9</v>
      </c>
      <c r="K127" s="495">
        <f>INDEX(Periods!$F$21:$O$30,J127+1,$E127+2)</f>
        <v>43876</v>
      </c>
      <c r="L127" s="510">
        <f t="shared" ca="1" si="13"/>
        <v>49</v>
      </c>
      <c r="M127" s="879" cm="1">
        <f t="array" aca="1" ref="M127" ca="1">INDEX(M$68:M$77,$AI127,1)*(1-$AH127)+INDEX(M$68:M$77,$AJ127,1)*($AH127)</f>
        <v>3.5</v>
      </c>
      <c r="N127" s="879" cm="1">
        <f t="array" aca="1" ref="N127" ca="1">INDEX(N$68:N$77,$AI127,1)*(1-$AH127)+INDEX(N$68:N$77,$AJ127,1)*($AH127)</f>
        <v>13.3</v>
      </c>
      <c r="O127" s="671" cm="1">
        <f t="array" aca="1" ref="O127" ca="1">INDEX(O$68:O$77,$AI127,1)*(1-$AH127)+INDEX(O$68:O$77,$AJ127,1)*($AH127)</f>
        <v>534.69387755102036</v>
      </c>
      <c r="P127" s="671" cm="1">
        <f t="array" aca="1" ref="P127" ca="1">INDEX(P$68:P$77,$AI127,1)*(1-$AH127)+INDEX(P$68:P$77,$AJ127,1)*($AH127)</f>
        <v>1428.5714285714287</v>
      </c>
      <c r="Q127" s="672" cm="1">
        <f t="array" aca="1" ref="Q127" ca="1">INDEX(Q$68:Q$77,$AI127,1)*(1-$AH127)+INDEX(Q$68:Q$77,$AJ127,1)*($AH127)</f>
        <v>0.50897959183673469</v>
      </c>
      <c r="R127" s="672" cm="1">
        <f t="array" aca="1" ref="R127" ca="1">INDEX(R$68:R$77,$AI127,1)*(1-$AH127)+INDEX(R$68:R$77,$AJ127,1)*($AH127)</f>
        <v>0.56693877551020411</v>
      </c>
      <c r="S127" s="665" cm="1">
        <f t="array" ref="S127">INDEX([0]!i_pasture_stage_p6z,$J127+1,ROUNDDOWN((ROW($J127)-ROW($J$68))/i_p6_len,0)+1)</f>
        <v>1</v>
      </c>
      <c r="T127" s="672" cm="1">
        <f t="array" aca="1" ref="T127" ca="1">INDEX(T$68:T$77,$AI127,1)*(1-$AH127)+INDEX(T$68:T$77,$AJ127,1)*($AH127)</f>
        <v>0.3</v>
      </c>
      <c r="U127" s="665" cm="1">
        <f t="array" aca="1" ref="U127" ca="1">INDEX(U$68:U$77,$AI127,1)*(1-$AH127)+INDEX(U$68:U$77,$AJ127,1)*($AH127)</f>
        <v>5</v>
      </c>
      <c r="V127" s="672" cm="1">
        <f t="array" aca="1" ref="V127" ca="1">INDEX(V$68:V$77,$AI127,1)*(1-$AH127)+INDEX(V$68:V$77,$AJ127,1)*($AH127)</f>
        <v>0.1</v>
      </c>
      <c r="W127" s="339"/>
      <c r="X127" s="820" cm="1">
        <f t="array" aca="1" ref="X127" ca="1">INDEX(X$68:X$77,$AI127,1)*(1-$AH127)+INDEX(X$68:X$77,$AJ127,1)*($AH127)</f>
        <v>0.39836734693877551</v>
      </c>
      <c r="Y127" s="671" cm="1">
        <f t="array" aca="1" ref="Y127" ca="1">INDEX(Y$68:Y$77,$AI127,1)*(1-$AH127)+INDEX(Y$68:Y$77,$AJ127,1)*($AH127)</f>
        <v>50</v>
      </c>
      <c r="Z127" s="671" cm="1">
        <f t="array" aca="1" ref="Z127" ca="1">INDEX(Z$68:Z$77,$AI127,1)*(1-$AH127)+INDEX(Z$68:Z$77,$AJ127,1)*($AH127)</f>
        <v>50</v>
      </c>
      <c r="AA127" s="671" cm="1">
        <f t="array" aca="1" ref="AA127" ca="1">INDEX(AA$68:AA$77,$AI127,1)*(1-$AH127)+INDEX(AA$68:AA$77,$AJ127,1)*($AH127)</f>
        <v>50</v>
      </c>
      <c r="AB127" s="671" cm="1">
        <f t="array" aca="1" ref="AB127" ca="1">INDEX(AB$68:AB$77,$AI127,1)*(1-$AH127)+INDEX(AB$68:AB$77,$AJ127,1)*($AH127)</f>
        <v>369.38775510204084</v>
      </c>
      <c r="AC127" s="671" cm="1">
        <f t="array" aca="1" ref="AC127" ca="1">INDEX(AC$68:AC$77,$AI127,1)*(1-$AH127)+INDEX(AC$68:AC$77,$AJ127,1)*($AH127)</f>
        <v>400</v>
      </c>
      <c r="AD127" s="671" cm="1">
        <f t="array" aca="1" ref="AD127" ca="1">INDEX(AD$68:AD$77,$AI127,1)*(1-$AH127)+INDEX(AD$68:AD$77,$AJ127,1)*($AH127)</f>
        <v>400</v>
      </c>
      <c r="AE127" s="671" cm="1">
        <f t="array" aca="1" ref="AE127" ca="1">INDEX(AE$68:AE$77,$AI127,1)*(1-$AH127)+INDEX(AE$68:AE$77,$AJ127,1)*($AH127)</f>
        <v>400</v>
      </c>
      <c r="AF127" s="671" cm="1">
        <f t="array" aca="1" ref="AF127" ca="1">INDEX(AF$68:AF$77,$AI127,1)*(1-$AH127)+INDEX(AF$68:AF$77,$AJ127,1)*($AH127)</f>
        <v>400</v>
      </c>
      <c r="AG127" s="671" cm="1">
        <f t="array" aca="1" ref="AG127" ca="1">INDEX(AG$68:AG$77,$AI127,1)*(1-$AH127)+INDEX(AG$68:AG$77,$AJ127,1)*($AH127)</f>
        <v>400</v>
      </c>
      <c r="AH127" s="272">
        <f t="shared" ca="1" si="10"/>
        <v>0.10204081632653061</v>
      </c>
      <c r="AI127" s="272">
        <f t="shared" si="11"/>
        <v>10</v>
      </c>
      <c r="AJ127" s="272">
        <f t="shared" si="12"/>
        <v>1</v>
      </c>
      <c r="AK127" s="288" t="str">
        <f t="shared" si="5"/>
        <v>Dry</v>
      </c>
      <c r="AL127" s="272">
        <f t="shared" si="6"/>
        <v>128</v>
      </c>
      <c r="AM127" s="272"/>
      <c r="AN127" s="342">
        <f t="shared" si="14"/>
        <v>43606</v>
      </c>
      <c r="AO127" s="342">
        <f t="shared" si="8"/>
        <v>43684</v>
      </c>
      <c r="AP127" s="824">
        <f>INDEX(Periods!$F$21:$O$31,INDEX(Annual!EndGS,1,$E127+2)+2,$E127+2)</f>
        <v>43748</v>
      </c>
      <c r="AQ127" s="267"/>
      <c r="AR127" s="254"/>
      <c r="AS127" s="242"/>
      <c r="AT127" s="242"/>
      <c r="AU127" s="242"/>
    </row>
    <row r="128" spans="1:47" outlineLevel="2" collapsed="1" x14ac:dyDescent="0.35">
      <c r="A128" s="242"/>
      <c r="B128" s="251"/>
      <c r="C128" s="244">
        <f>INT($C$29)+2</f>
        <v>3</v>
      </c>
      <c r="D128" s="267"/>
      <c r="E128" s="322">
        <v>5</v>
      </c>
      <c r="F128" s="823">
        <f t="shared" si="4"/>
        <v>43924</v>
      </c>
      <c r="G128" s="267"/>
      <c r="H128" s="288"/>
      <c r="I128" s="501" t="s">
        <v>718</v>
      </c>
      <c r="J128" s="501">
        <v>0</v>
      </c>
      <c r="K128" s="502">
        <f>INDEX(Periods!$F$21:$O$30,J128+1,$E128+2)</f>
        <v>43560</v>
      </c>
      <c r="L128" s="511">
        <f t="shared" ca="1" si="13"/>
        <v>46</v>
      </c>
      <c r="M128" s="877" cm="1">
        <f t="array" aca="1" ref="M128" ca="1">INDEX(M$68:M$77,$AI128,1)*(1-$AH128)+INDEX(M$68:M$77,$AJ128,1)*($AH128)</f>
        <v>3.5</v>
      </c>
      <c r="N128" s="877" cm="1">
        <f t="array" aca="1" ref="N128" ca="1">INDEX(N$68:N$77,$AI128,1)*(1-$AH128)+INDEX(N$68:N$77,$AJ128,1)*($AH128)</f>
        <v>13.3</v>
      </c>
      <c r="O128" s="667" cm="1">
        <f t="array" aca="1" ref="O128" ca="1">INDEX(O$68:O$77,$AI128,1)*(1-$AH128)+INDEX(O$68:O$77,$AJ128,1)*($AH128)</f>
        <v>400</v>
      </c>
      <c r="P128" s="667" cm="1">
        <f t="array" aca="1" ref="P128" ca="1">INDEX(P$68:P$77,$AI128,1)*(1-$AH128)+INDEX(P$68:P$77,$AJ128,1)*($AH128)</f>
        <v>800</v>
      </c>
      <c r="Q128" s="668" cm="1">
        <f t="array" aca="1" ref="Q128" ca="1">INDEX(Q$68:Q$77,$AI128,1)*(1-$AH128)+INDEX(Q$68:Q$77,$AJ128,1)*($AH128)</f>
        <v>0.5</v>
      </c>
      <c r="R128" s="668" cm="1">
        <f t="array" aca="1" ref="R128" ca="1">INDEX(R$68:R$77,$AI128,1)*(1-$AH128)+INDEX(R$68:R$77,$AJ128,1)*($AH128)</f>
        <v>0.54</v>
      </c>
      <c r="S128" s="666" cm="1">
        <f t="array" ref="S128">INDEX([0]!i_pasture_stage_p6z,$J128+1,ROUNDDOWN((ROW($J128)-ROW($J$68))/i_p6_len,0)+1)</f>
        <v>1</v>
      </c>
      <c r="T128" s="668" cm="1">
        <f t="array" aca="1" ref="T128" ca="1">INDEX(T$68:T$77,$AI128,1)*(1-$AH128)+INDEX(T$68:T$77,$AJ128,1)*($AH128)</f>
        <v>0.3</v>
      </c>
      <c r="U128" s="666" cm="1">
        <f t="array" aca="1" ref="U128" ca="1">INDEX(U$68:U$77,$AI128,1)*(1-$AH128)+INDEX(U$68:U$77,$AJ128,1)*($AH128)</f>
        <v>5</v>
      </c>
      <c r="V128" s="668" cm="1">
        <f t="array" aca="1" ref="V128" ca="1">INDEX(V$68:V$77,$AI128,1)*(1-$AH128)+INDEX(V$68:V$77,$AJ128,1)*($AH128)</f>
        <v>0.1</v>
      </c>
      <c r="W128" s="503"/>
      <c r="X128" s="818" cm="1">
        <f t="array" aca="1" ref="X128" ca="1">INDEX(X$68:X$77,$AI128,1)*(1-$AH128)+INDEX(X$68:X$77,$AJ128,1)*($AH128)</f>
        <v>1</v>
      </c>
      <c r="Y128" s="667" cm="1">
        <f t="array" aca="1" ref="Y128" ca="1">INDEX(Y$68:Y$77,$AI128,1)*(1-$AH128)+INDEX(Y$68:Y$77,$AJ128,1)*($AH128)</f>
        <v>50</v>
      </c>
      <c r="Z128" s="667" cm="1">
        <f t="array" aca="1" ref="Z128" ca="1">INDEX(Z$68:Z$77,$AI128,1)*(1-$AH128)+INDEX(Z$68:Z$77,$AJ128,1)*($AH128)</f>
        <v>50</v>
      </c>
      <c r="AA128" s="667" cm="1">
        <f t="array" aca="1" ref="AA128" ca="1">INDEX(AA$68:AA$77,$AI128,1)*(1-$AH128)+INDEX(AA$68:AA$77,$AJ128,1)*($AH128)</f>
        <v>50</v>
      </c>
      <c r="AB128" s="667" cm="1">
        <f t="array" aca="1" ref="AB128" ca="1">INDEX(AB$68:AB$77,$AI128,1)*(1-$AH128)+INDEX(AB$68:AB$77,$AJ128,1)*($AH128)</f>
        <v>100</v>
      </c>
      <c r="AC128" s="667" cm="1">
        <f t="array" aca="1" ref="AC128" ca="1">INDEX(AC$68:AC$77,$AI128,1)*(1-$AH128)+INDEX(AC$68:AC$77,$AJ128,1)*($AH128)</f>
        <v>400</v>
      </c>
      <c r="AD128" s="667" cm="1">
        <f t="array" aca="1" ref="AD128" ca="1">INDEX(AD$68:AD$77,$AI128,1)*(1-$AH128)+INDEX(AD$68:AD$77,$AJ128,1)*($AH128)</f>
        <v>400</v>
      </c>
      <c r="AE128" s="667" cm="1">
        <f t="array" aca="1" ref="AE128" ca="1">INDEX(AE$68:AE$77,$AI128,1)*(1-$AH128)+INDEX(AE$68:AE$77,$AJ128,1)*($AH128)</f>
        <v>400</v>
      </c>
      <c r="AF128" s="667" cm="1">
        <f t="array" aca="1" ref="AF128" ca="1">INDEX(AF$68:AF$77,$AI128,1)*(1-$AH128)+INDEX(AF$68:AF$77,$AJ128,1)*($AH128)</f>
        <v>400</v>
      </c>
      <c r="AG128" s="667" cm="1">
        <f t="array" aca="1" ref="AG128" ca="1">INDEX(AG$68:AG$77,$AI128,1)*(1-$AH128)+INDEX(AG$68:AG$77,$AJ128,1)*($AH128)</f>
        <v>400</v>
      </c>
      <c r="AH128" s="272">
        <f t="shared" ca="1" si="10"/>
        <v>0.125</v>
      </c>
      <c r="AI128" s="272">
        <f t="shared" si="11"/>
        <v>1</v>
      </c>
      <c r="AJ128" s="272">
        <f t="shared" si="12"/>
        <v>1</v>
      </c>
      <c r="AK128" s="288" t="str">
        <f t="shared" si="5"/>
        <v>Dry</v>
      </c>
      <c r="AL128" s="272">
        <f t="shared" si="6"/>
        <v>176</v>
      </c>
      <c r="AM128" s="272"/>
      <c r="AN128" s="342">
        <f t="shared" si="14"/>
        <v>43606</v>
      </c>
      <c r="AO128" s="342">
        <f t="shared" si="8"/>
        <v>43684</v>
      </c>
      <c r="AP128" s="824">
        <f>INDEX(Periods!$F$21:$O$31,INDEX(Annual!EndGS,1,$E128+2)+2,$E128+2)</f>
        <v>43748</v>
      </c>
      <c r="AQ128" s="267"/>
      <c r="AR128" s="254"/>
      <c r="AS128" s="242"/>
      <c r="AT128" s="242"/>
      <c r="AU128" s="242"/>
    </row>
    <row r="129" spans="1:47" hidden="1" outlineLevel="3" collapsed="1" x14ac:dyDescent="0.35">
      <c r="A129" s="242"/>
      <c r="B129" s="251"/>
      <c r="C129" s="244">
        <f t="shared" si="9"/>
        <v>4</v>
      </c>
      <c r="D129" s="267"/>
      <c r="E129" s="322">
        <v>5</v>
      </c>
      <c r="F129" s="823">
        <f t="shared" si="4"/>
        <v>43606</v>
      </c>
      <c r="G129" s="267"/>
      <c r="H129" s="288"/>
      <c r="I129" s="288"/>
      <c r="J129" s="288">
        <v>1</v>
      </c>
      <c r="K129" s="474">
        <f>INDEX(Periods!$F$21:$O$30,J129+1,$E129+2)</f>
        <v>43606</v>
      </c>
      <c r="L129" s="475">
        <f t="shared" ca="1" si="13"/>
        <v>25</v>
      </c>
      <c r="M129" s="878" cm="1">
        <f t="array" aca="1" ref="M129" ca="1">INDEX(M$68:M$77,$AI129,1)*(1-$AH129)+INDEX(M$68:M$77,$AJ129,1)*($AH129)</f>
        <v>4</v>
      </c>
      <c r="N129" s="878" cm="1">
        <f t="array" aca="1" ref="N129" ca="1">INDEX(N$68:N$77,$AI129,1)*(1-$AH129)+INDEX(N$68:N$77,$AJ129,1)*($AH129)</f>
        <v>13.3</v>
      </c>
      <c r="O129" s="669" cm="1">
        <f t="array" aca="1" ref="O129" ca="1">INDEX(O$68:O$77,$AI129,1)*(1-$AH129)+INDEX(O$68:O$77,$AJ129,1)*($AH129)</f>
        <v>125</v>
      </c>
      <c r="P129" s="669" cm="1">
        <f t="array" aca="1" ref="P129" ca="1">INDEX(P$68:P$77,$AI129,1)*(1-$AH129)+INDEX(P$68:P$77,$AJ129,1)*($AH129)</f>
        <v>350</v>
      </c>
      <c r="Q129" s="670" cm="1">
        <f t="array" aca="1" ref="Q129" ca="1">INDEX(Q$68:Q$77,$AI129,1)*(1-$AH129)+INDEX(Q$68:Q$77,$AJ129,1)*($AH129)</f>
        <v>0.81</v>
      </c>
      <c r="R129" s="670" cm="1">
        <f t="array" aca="1" ref="R129" ca="1">INDEX(R$68:R$77,$AI129,1)*(1-$AH129)+INDEX(R$68:R$77,$AJ129,1)*($AH129)</f>
        <v>0.81</v>
      </c>
      <c r="S129" s="664" cm="1">
        <f t="array" ref="S129">INDEX([0]!i_pasture_stage_p6z,$J129+1,ROUNDDOWN((ROW($J129)-ROW($J$68))/i_p6_len,0)+1)</f>
        <v>0</v>
      </c>
      <c r="T129" s="670" cm="1">
        <f t="array" aca="1" ref="T129" ca="1">INDEX(T$68:T$77,$AI129,1)*(1-$AH129)+INDEX(T$68:T$77,$AJ129,1)*($AH129)</f>
        <v>0.3</v>
      </c>
      <c r="U129" s="664" cm="1">
        <f t="array" aca="1" ref="U129" ca="1">INDEX(U$68:U$77,$AI129,1)*(1-$AH129)+INDEX(U$68:U$77,$AJ129,1)*($AH129)</f>
        <v>5</v>
      </c>
      <c r="V129" s="670" cm="1">
        <f t="array" aca="1" ref="V129" ca="1">INDEX(V$68:V$77,$AI129,1)*(1-$AH129)+INDEX(V$68:V$77,$AJ129,1)*($AH129)</f>
        <v>0</v>
      </c>
      <c r="W129" s="272"/>
      <c r="X129" s="819" cm="1">
        <f t="array" aca="1" ref="X129" ca="1">INDEX(X$68:X$77,$AI129,1)*(1-$AH129)+INDEX(X$68:X$77,$AJ129,1)*($AH129)</f>
        <v>1</v>
      </c>
      <c r="Y129" s="669" cm="1">
        <f t="array" aca="1" ref="Y129" ca="1">INDEX(Y$68:Y$77,$AI129,1)*(1-$AH129)+INDEX(Y$68:Y$77,$AJ129,1)*($AH129)</f>
        <v>50</v>
      </c>
      <c r="Z129" s="669" cm="1">
        <f t="array" aca="1" ref="Z129" ca="1">INDEX(Z$68:Z$77,$AI129,1)*(1-$AH129)+INDEX(Z$68:Z$77,$AJ129,1)*($AH129)</f>
        <v>50</v>
      </c>
      <c r="AA129" s="669" cm="1">
        <f t="array" aca="1" ref="AA129" ca="1">INDEX(AA$68:AA$77,$AI129,1)*(1-$AH129)+INDEX(AA$68:AA$77,$AJ129,1)*($AH129)</f>
        <v>50</v>
      </c>
      <c r="AB129" s="669" cm="1">
        <f t="array" aca="1" ref="AB129" ca="1">INDEX(AB$68:AB$77,$AI129,1)*(1-$AH129)+INDEX(AB$68:AB$77,$AJ129,1)*($AH129)</f>
        <v>100</v>
      </c>
      <c r="AC129" s="669" cm="1">
        <f t="array" aca="1" ref="AC129" ca="1">INDEX(AC$68:AC$77,$AI129,1)*(1-$AH129)+INDEX(AC$68:AC$77,$AJ129,1)*($AH129)</f>
        <v>150</v>
      </c>
      <c r="AD129" s="669" cm="1">
        <f t="array" aca="1" ref="AD129" ca="1">INDEX(AD$68:AD$77,$AI129,1)*(1-$AH129)+INDEX(AD$68:AD$77,$AJ129,1)*($AH129)</f>
        <v>150</v>
      </c>
      <c r="AE129" s="669" cm="1">
        <f t="array" aca="1" ref="AE129" ca="1">INDEX(AE$68:AE$77,$AI129,1)*(1-$AH129)+INDEX(AE$68:AE$77,$AJ129,1)*($AH129)</f>
        <v>400</v>
      </c>
      <c r="AF129" s="669" cm="1">
        <f t="array" aca="1" ref="AF129" ca="1">INDEX(AF$68:AF$77,$AI129,1)*(1-$AH129)+INDEX(AF$68:AF$77,$AJ129,1)*($AH129)</f>
        <v>400</v>
      </c>
      <c r="AG129" s="669" cm="1">
        <f t="array" aca="1" ref="AG129" ca="1">INDEX(AG$68:AG$77,$AI129,1)*(1-$AH129)+INDEX(AG$68:AG$77,$AJ129,1)*($AH129)</f>
        <v>400</v>
      </c>
      <c r="AH129" s="272">
        <f t="shared" ca="1" si="10"/>
        <v>0</v>
      </c>
      <c r="AI129" s="272">
        <f t="shared" si="11"/>
        <v>2</v>
      </c>
      <c r="AJ129" s="272">
        <f t="shared" si="12"/>
        <v>3</v>
      </c>
      <c r="AK129" s="288" t="str">
        <f t="shared" si="5"/>
        <v>Early</v>
      </c>
      <c r="AL129" s="272">
        <f t="shared" si="6"/>
        <v>0</v>
      </c>
      <c r="AM129" s="272"/>
      <c r="AN129" s="342">
        <f t="shared" si="14"/>
        <v>43606</v>
      </c>
      <c r="AO129" s="342">
        <f t="shared" si="8"/>
        <v>43684</v>
      </c>
      <c r="AP129" s="824">
        <f>INDEX(Periods!$F$21:$O$31,INDEX(Annual!EndGS,1,$E129+2)+2,$E129+2)</f>
        <v>43748</v>
      </c>
      <c r="AQ129" s="267"/>
      <c r="AR129" s="254"/>
      <c r="AS129" s="242"/>
      <c r="AT129" s="242"/>
      <c r="AU129" s="242"/>
    </row>
    <row r="130" spans="1:47" hidden="1" outlineLevel="3" x14ac:dyDescent="0.35">
      <c r="A130" s="242"/>
      <c r="B130" s="251"/>
      <c r="C130" s="244">
        <f t="shared" si="9"/>
        <v>4</v>
      </c>
      <c r="D130" s="267"/>
      <c r="E130" s="322">
        <v>5</v>
      </c>
      <c r="F130" s="823">
        <f t="shared" si="4"/>
        <v>43631</v>
      </c>
      <c r="G130" s="267"/>
      <c r="H130" s="288"/>
      <c r="I130" s="288"/>
      <c r="J130" s="288">
        <v>2</v>
      </c>
      <c r="K130" s="474">
        <f>INDEX(Periods!$F$21:$O$30,J130+1,$E130+2)</f>
        <v>43631</v>
      </c>
      <c r="L130" s="475">
        <f t="shared" ca="1" si="13"/>
        <v>53</v>
      </c>
      <c r="M130" s="878" cm="1">
        <f t="array" aca="1" ref="M130" ca="1">INDEX(M$68:M$77,$AI130,1)*(1-$AH130)+INDEX(M$68:M$77,$AJ130,1)*($AH130)</f>
        <v>5.6129032258064511</v>
      </c>
      <c r="N130" s="878" cm="1">
        <f t="array" aca="1" ref="N130" ca="1">INDEX(N$68:N$77,$AI130,1)*(1-$AH130)+INDEX(N$68:N$77,$AJ130,1)*($AH130)</f>
        <v>13.3</v>
      </c>
      <c r="O130" s="669" cm="1">
        <f t="array" aca="1" ref="O130" ca="1">INDEX(O$68:O$77,$AI130,1)*(1-$AH130)+INDEX(O$68:O$77,$AJ130,1)*($AH130)</f>
        <v>387.09677419354836</v>
      </c>
      <c r="P130" s="669" cm="1">
        <f t="array" aca="1" ref="P130" ca="1">INDEX(P$68:P$77,$AI130,1)*(1-$AH130)+INDEX(P$68:P$77,$AJ130,1)*($AH130)</f>
        <v>511.29032258064512</v>
      </c>
      <c r="Q130" s="670" cm="1">
        <f t="array" aca="1" ref="Q130" ca="1">INDEX(Q$68:Q$77,$AI130,1)*(1-$AH130)+INDEX(Q$68:Q$77,$AJ130,1)*($AH130)</f>
        <v>0.81</v>
      </c>
      <c r="R130" s="670" cm="1">
        <f t="array" aca="1" ref="R130" ca="1">INDEX(R$68:R$77,$AI130,1)*(1-$AH130)+INDEX(R$68:R$77,$AJ130,1)*($AH130)</f>
        <v>0.81</v>
      </c>
      <c r="S130" s="664" cm="1">
        <f t="array" ref="S130">INDEX([0]!i_pasture_stage_p6z,$J130+1,ROUNDDOWN((ROW($J130)-ROW($J$68))/i_p6_len,0)+1)</f>
        <v>0.8392857142857143</v>
      </c>
      <c r="T130" s="670" cm="1">
        <f t="array" aca="1" ref="T130" ca="1">INDEX(T$68:T$77,$AI130,1)*(1-$AH130)+INDEX(T$68:T$77,$AJ130,1)*($AH130)</f>
        <v>0.3</v>
      </c>
      <c r="U130" s="664" cm="1">
        <f t="array" aca="1" ref="U130" ca="1">INDEX(U$68:U$77,$AI130,1)*(1-$AH130)+INDEX(U$68:U$77,$AJ130,1)*($AH130)</f>
        <v>5</v>
      </c>
      <c r="V130" s="670" cm="1">
        <f t="array" aca="1" ref="V130" ca="1">INDEX(V$68:V$77,$AI130,1)*(1-$AH130)+INDEX(V$68:V$77,$AJ130,1)*($AH130)</f>
        <v>0</v>
      </c>
      <c r="W130" s="272"/>
      <c r="X130" s="819" cm="1">
        <f t="array" aca="1" ref="X130" ca="1">INDEX(X$68:X$77,$AI130,1)*(1-$AH130)+INDEX(X$68:X$77,$AJ130,1)*($AH130)</f>
        <v>1</v>
      </c>
      <c r="Y130" s="669" cm="1">
        <f t="array" aca="1" ref="Y130" ca="1">INDEX(Y$68:Y$77,$AI130,1)*(1-$AH130)+INDEX(Y$68:Y$77,$AJ130,1)*($AH130)</f>
        <v>50</v>
      </c>
      <c r="Z130" s="669" cm="1">
        <f t="array" aca="1" ref="Z130" ca="1">INDEX(Z$68:Z$77,$AI130,1)*(1-$AH130)+INDEX(Z$68:Z$77,$AJ130,1)*($AH130)</f>
        <v>50</v>
      </c>
      <c r="AA130" s="669" cm="1">
        <f t="array" aca="1" ref="AA130" ca="1">INDEX(AA$68:AA$77,$AI130,1)*(1-$AH130)+INDEX(AA$68:AA$77,$AJ130,1)*($AH130)</f>
        <v>50</v>
      </c>
      <c r="AB130" s="669" cm="1">
        <f t="array" aca="1" ref="AB130" ca="1">INDEX(AB$68:AB$77,$AI130,1)*(1-$AH130)+INDEX(AB$68:AB$77,$AJ130,1)*($AH130)</f>
        <v>140.32258064516128</v>
      </c>
      <c r="AC130" s="669" cm="1">
        <f t="array" aca="1" ref="AC130" ca="1">INDEX(AC$68:AC$77,$AI130,1)*(1-$AH130)+INDEX(AC$68:AC$77,$AJ130,1)*($AH130)</f>
        <v>109.67741935483872</v>
      </c>
      <c r="AD130" s="669" cm="1">
        <f t="array" aca="1" ref="AD130" ca="1">INDEX(AD$68:AD$77,$AI130,1)*(1-$AH130)+INDEX(AD$68:AD$77,$AJ130,1)*($AH130)</f>
        <v>150</v>
      </c>
      <c r="AE130" s="669" cm="1">
        <f t="array" aca="1" ref="AE130" ca="1">INDEX(AE$68:AE$77,$AI130,1)*(1-$AH130)+INDEX(AE$68:AE$77,$AJ130,1)*($AH130)</f>
        <v>400</v>
      </c>
      <c r="AF130" s="669" cm="1">
        <f t="array" aca="1" ref="AF130" ca="1">INDEX(AF$68:AF$77,$AI130,1)*(1-$AH130)+INDEX(AF$68:AF$77,$AJ130,1)*($AH130)</f>
        <v>400</v>
      </c>
      <c r="AG130" s="669" cm="1">
        <f t="array" aca="1" ref="AG130" ca="1">INDEX(AG$68:AG$77,$AI130,1)*(1-$AH130)+INDEX(AG$68:AG$77,$AJ130,1)*($AH130)</f>
        <v>400</v>
      </c>
      <c r="AH130" s="272">
        <f t="shared" ca="1" si="10"/>
        <v>0.80645161290322576</v>
      </c>
      <c r="AI130" s="272">
        <f t="shared" si="11"/>
        <v>2</v>
      </c>
      <c r="AJ130" s="272">
        <f t="shared" si="12"/>
        <v>3</v>
      </c>
      <c r="AK130" s="288" t="str">
        <f t="shared" si="5"/>
        <v>Early</v>
      </c>
      <c r="AL130" s="272">
        <f t="shared" si="6"/>
        <v>25</v>
      </c>
      <c r="AM130" s="272"/>
      <c r="AN130" s="342">
        <f t="shared" si="14"/>
        <v>43606</v>
      </c>
      <c r="AO130" s="342">
        <f t="shared" si="8"/>
        <v>43684</v>
      </c>
      <c r="AP130" s="824">
        <f>INDEX(Periods!$F$21:$O$31,INDEX(Annual!EndGS,1,$E130+2)+2,$E130+2)</f>
        <v>43748</v>
      </c>
      <c r="AQ130" s="267"/>
      <c r="AR130" s="254"/>
      <c r="AS130" s="242"/>
      <c r="AT130" s="242"/>
      <c r="AU130" s="242"/>
    </row>
    <row r="131" spans="1:47" hidden="1" outlineLevel="3" x14ac:dyDescent="0.35">
      <c r="A131" s="242"/>
      <c r="B131" s="251"/>
      <c r="C131" s="244">
        <f t="shared" si="9"/>
        <v>4</v>
      </c>
      <c r="D131" s="267"/>
      <c r="E131" s="322">
        <v>5</v>
      </c>
      <c r="F131" s="823">
        <f t="shared" si="4"/>
        <v>43684</v>
      </c>
      <c r="G131" s="267"/>
      <c r="H131" s="288"/>
      <c r="I131" s="288"/>
      <c r="J131" s="288">
        <v>3</v>
      </c>
      <c r="K131" s="474">
        <f>INDEX(Periods!$F$21:$O$30,J131+1,$E131+2)</f>
        <v>43684</v>
      </c>
      <c r="L131" s="475">
        <f t="shared" ca="1" si="13"/>
        <v>25</v>
      </c>
      <c r="M131" s="878" cm="1">
        <f t="array" aca="1" ref="M131" ca="1">INDEX(M$68:M$77,$AI131,1)*(1-$AH131)+INDEX(M$68:M$77,$AJ131,1)*($AH131)</f>
        <v>6.5</v>
      </c>
      <c r="N131" s="878" cm="1">
        <f t="array" aca="1" ref="N131" ca="1">INDEX(N$68:N$77,$AI131,1)*(1-$AH131)+INDEX(N$68:N$77,$AJ131,1)*($AH131)</f>
        <v>13.3</v>
      </c>
      <c r="O131" s="669" cm="1">
        <f t="array" aca="1" ref="O131" ca="1">INDEX(O$68:O$77,$AI131,1)*(1-$AH131)+INDEX(O$68:O$77,$AJ131,1)*($AH131)</f>
        <v>550</v>
      </c>
      <c r="P131" s="669" cm="1">
        <f t="array" aca="1" ref="P131" ca="1">INDEX(P$68:P$77,$AI131,1)*(1-$AH131)+INDEX(P$68:P$77,$AJ131,1)*($AH131)</f>
        <v>1200</v>
      </c>
      <c r="Q131" s="670" cm="1">
        <f t="array" aca="1" ref="Q131" ca="1">INDEX(Q$68:Q$77,$AI131,1)*(1-$AH131)+INDEX(Q$68:Q$77,$AJ131,1)*($AH131)</f>
        <v>0.81</v>
      </c>
      <c r="R131" s="670" cm="1">
        <f t="array" aca="1" ref="R131" ca="1">INDEX(R$68:R$77,$AI131,1)*(1-$AH131)+INDEX(R$68:R$77,$AJ131,1)*($AH131)</f>
        <v>0.81</v>
      </c>
      <c r="S131" s="664" cm="1">
        <f t="array" ref="S131">INDEX([0]!i_pasture_stage_p6z,$J131+1,ROUNDDOWN((ROW($J131)-ROW($J$68))/i_p6_len,0)+1)</f>
        <v>1</v>
      </c>
      <c r="T131" s="670" cm="1">
        <f t="array" aca="1" ref="T131" ca="1">INDEX(T$68:T$77,$AI131,1)*(1-$AH131)+INDEX(T$68:T$77,$AJ131,1)*($AH131)</f>
        <v>0.3</v>
      </c>
      <c r="U131" s="664" cm="1">
        <f t="array" aca="1" ref="U131" ca="1">INDEX(U$68:U$77,$AI131,1)*(1-$AH131)+INDEX(U$68:U$77,$AJ131,1)*($AH131)</f>
        <v>5</v>
      </c>
      <c r="V131" s="670" cm="1">
        <f t="array" aca="1" ref="V131" ca="1">INDEX(V$68:V$77,$AI131,1)*(1-$AH131)+INDEX(V$68:V$77,$AJ131,1)*($AH131)</f>
        <v>0</v>
      </c>
      <c r="W131" s="272"/>
      <c r="X131" s="819" cm="1">
        <f t="array" aca="1" ref="X131" ca="1">INDEX(X$68:X$77,$AI131,1)*(1-$AH131)+INDEX(X$68:X$77,$AJ131,1)*($AH131)</f>
        <v>1</v>
      </c>
      <c r="Y131" s="669" cm="1">
        <f t="array" aca="1" ref="Y131" ca="1">INDEX(Y$68:Y$77,$AI131,1)*(1-$AH131)+INDEX(Y$68:Y$77,$AJ131,1)*($AH131)</f>
        <v>50</v>
      </c>
      <c r="Z131" s="669" cm="1">
        <f t="array" aca="1" ref="Z131" ca="1">INDEX(Z$68:Z$77,$AI131,1)*(1-$AH131)+INDEX(Z$68:Z$77,$AJ131,1)*($AH131)</f>
        <v>50</v>
      </c>
      <c r="AA131" s="669" cm="1">
        <f t="array" aca="1" ref="AA131" ca="1">INDEX(AA$68:AA$77,$AI131,1)*(1-$AH131)+INDEX(AA$68:AA$77,$AJ131,1)*($AH131)</f>
        <v>50</v>
      </c>
      <c r="AB131" s="669" cm="1">
        <f t="array" aca="1" ref="AB131" ca="1">INDEX(AB$68:AB$77,$AI131,1)*(1-$AH131)+INDEX(AB$68:AB$77,$AJ131,1)*($AH131)</f>
        <v>150</v>
      </c>
      <c r="AC131" s="669" cm="1">
        <f t="array" aca="1" ref="AC131" ca="1">INDEX(AC$68:AC$77,$AI131,1)*(1-$AH131)+INDEX(AC$68:AC$77,$AJ131,1)*($AH131)</f>
        <v>150</v>
      </c>
      <c r="AD131" s="669" cm="1">
        <f t="array" aca="1" ref="AD131" ca="1">INDEX(AD$68:AD$77,$AI131,1)*(1-$AH131)+INDEX(AD$68:AD$77,$AJ131,1)*($AH131)</f>
        <v>100</v>
      </c>
      <c r="AE131" s="669" cm="1">
        <f t="array" aca="1" ref="AE131" ca="1">INDEX(AE$68:AE$77,$AI131,1)*(1-$AH131)+INDEX(AE$68:AE$77,$AJ131,1)*($AH131)</f>
        <v>400</v>
      </c>
      <c r="AF131" s="669" cm="1">
        <f t="array" aca="1" ref="AF131" ca="1">INDEX(AF$68:AF$77,$AI131,1)*(1-$AH131)+INDEX(AF$68:AF$77,$AJ131,1)*($AH131)</f>
        <v>400</v>
      </c>
      <c r="AG131" s="669" cm="1">
        <f t="array" aca="1" ref="AG131" ca="1">INDEX(AG$68:AG$77,$AI131,1)*(1-$AH131)+INDEX(AG$68:AG$77,$AJ131,1)*($AH131)</f>
        <v>400</v>
      </c>
      <c r="AH131" s="272">
        <f t="shared" ca="1" si="10"/>
        <v>0</v>
      </c>
      <c r="AI131" s="272">
        <f t="shared" si="11"/>
        <v>4</v>
      </c>
      <c r="AJ131" s="272">
        <f t="shared" si="12"/>
        <v>5</v>
      </c>
      <c r="AK131" s="288" t="str">
        <f t="shared" si="5"/>
        <v>Late</v>
      </c>
      <c r="AL131" s="272">
        <f t="shared" si="6"/>
        <v>0</v>
      </c>
      <c r="AM131" s="272"/>
      <c r="AN131" s="342">
        <f t="shared" si="14"/>
        <v>43606</v>
      </c>
      <c r="AO131" s="342">
        <f t="shared" si="8"/>
        <v>43684</v>
      </c>
      <c r="AP131" s="824">
        <f>INDEX(Periods!$F$21:$O$31,INDEX(Annual!EndGS,1,$E131+2)+2,$E131+2)</f>
        <v>43748</v>
      </c>
      <c r="AQ131" s="267"/>
      <c r="AR131" s="254"/>
      <c r="AS131" s="242"/>
      <c r="AT131" s="242"/>
      <c r="AU131" s="242"/>
    </row>
    <row r="132" spans="1:47" hidden="1" outlineLevel="3" x14ac:dyDescent="0.35">
      <c r="A132" s="242"/>
      <c r="B132" s="251"/>
      <c r="C132" s="244">
        <f t="shared" si="9"/>
        <v>4</v>
      </c>
      <c r="D132" s="267"/>
      <c r="E132" s="322">
        <v>5</v>
      </c>
      <c r="F132" s="823">
        <f t="shared" si="4"/>
        <v>43709</v>
      </c>
      <c r="G132" s="267"/>
      <c r="H132" s="288"/>
      <c r="I132" s="288"/>
      <c r="J132" s="288">
        <v>4</v>
      </c>
      <c r="K132" s="474">
        <f>INDEX(Periods!$F$21:$O$30,J132+1,$E132+2)</f>
        <v>43709</v>
      </c>
      <c r="L132" s="475">
        <f t="shared" ref="L132:L163" ca="1" si="15">IF(K133-K132&gt;0,K133-K132,OFFSET(K133,-i_p6_len,0)+365-K132)</f>
        <v>29</v>
      </c>
      <c r="M132" s="878" cm="1">
        <f t="array" aca="1" ref="M132" ca="1">INDEX(M$68:M$77,$AI132,1)*(1-$AH132)+INDEX(M$68:M$77,$AJ132,1)*($AH132)</f>
        <v>9</v>
      </c>
      <c r="N132" s="878" cm="1">
        <f t="array" aca="1" ref="N132" ca="1">INDEX(N$68:N$77,$AI132,1)*(1-$AH132)+INDEX(N$68:N$77,$AJ132,1)*($AH132)</f>
        <v>13.3</v>
      </c>
      <c r="O132" s="669" cm="1">
        <f t="array" aca="1" ref="O132" ca="1">INDEX(O$68:O$77,$AI132,1)*(1-$AH132)+INDEX(O$68:O$77,$AJ132,1)*($AH132)</f>
        <v>750</v>
      </c>
      <c r="P132" s="669" cm="1">
        <f t="array" aca="1" ref="P132" ca="1">INDEX(P$68:P$77,$AI132,1)*(1-$AH132)+INDEX(P$68:P$77,$AJ132,1)*($AH132)</f>
        <v>2250</v>
      </c>
      <c r="Q132" s="670" cm="1">
        <f t="array" aca="1" ref="Q132" ca="1">INDEX(Q$68:Q$77,$AI132,1)*(1-$AH132)+INDEX(Q$68:Q$77,$AJ132,1)*($AH132)</f>
        <v>0.8</v>
      </c>
      <c r="R132" s="670" cm="1">
        <f t="array" aca="1" ref="R132" ca="1">INDEX(R$68:R$77,$AI132,1)*(1-$AH132)+INDEX(R$68:R$77,$AJ132,1)*($AH132)</f>
        <v>0.8</v>
      </c>
      <c r="S132" s="664" cm="1">
        <f t="array" ref="S132">INDEX([0]!i_pasture_stage_p6z,$J132+1,ROUNDDOWN((ROW($J132)-ROW($J$68))/i_p6_len,0)+1)</f>
        <v>1</v>
      </c>
      <c r="T132" s="670" cm="1">
        <f t="array" aca="1" ref="T132" ca="1">INDEX(T$68:T$77,$AI132,1)*(1-$AH132)+INDEX(T$68:T$77,$AJ132,1)*($AH132)</f>
        <v>0.3</v>
      </c>
      <c r="U132" s="664" cm="1">
        <f t="array" aca="1" ref="U132" ca="1">INDEX(U$68:U$77,$AI132,1)*(1-$AH132)+INDEX(U$68:U$77,$AJ132,1)*($AH132)</f>
        <v>5</v>
      </c>
      <c r="V132" s="670" cm="1">
        <f t="array" aca="1" ref="V132" ca="1">INDEX(V$68:V$77,$AI132,1)*(1-$AH132)+INDEX(V$68:V$77,$AJ132,1)*($AH132)</f>
        <v>0</v>
      </c>
      <c r="W132" s="272"/>
      <c r="X132" s="819" cm="1">
        <f t="array" aca="1" ref="X132" ca="1">INDEX(X$68:X$77,$AI132,1)*(1-$AH132)+INDEX(X$68:X$77,$AJ132,1)*($AH132)</f>
        <v>0.75</v>
      </c>
      <c r="Y132" s="669" cm="1">
        <f t="array" aca="1" ref="Y132" ca="1">INDEX(Y$68:Y$77,$AI132,1)*(1-$AH132)+INDEX(Y$68:Y$77,$AJ132,1)*($AH132)</f>
        <v>50</v>
      </c>
      <c r="Z132" s="669" cm="1">
        <f t="array" aca="1" ref="Z132" ca="1">INDEX(Z$68:Z$77,$AI132,1)*(1-$AH132)+INDEX(Z$68:Z$77,$AJ132,1)*($AH132)</f>
        <v>50</v>
      </c>
      <c r="AA132" s="669" cm="1">
        <f t="array" aca="1" ref="AA132" ca="1">INDEX(AA$68:AA$77,$AI132,1)*(1-$AH132)+INDEX(AA$68:AA$77,$AJ132,1)*($AH132)</f>
        <v>50</v>
      </c>
      <c r="AB132" s="669" cm="1">
        <f t="array" aca="1" ref="AB132" ca="1">INDEX(AB$68:AB$77,$AI132,1)*(1-$AH132)+INDEX(AB$68:AB$77,$AJ132,1)*($AH132)</f>
        <v>150</v>
      </c>
      <c r="AC132" s="669" cm="1">
        <f t="array" aca="1" ref="AC132" ca="1">INDEX(AC$68:AC$77,$AI132,1)*(1-$AH132)+INDEX(AC$68:AC$77,$AJ132,1)*($AH132)</f>
        <v>150</v>
      </c>
      <c r="AD132" s="669" cm="1">
        <f t="array" aca="1" ref="AD132" ca="1">INDEX(AD$68:AD$77,$AI132,1)*(1-$AH132)+INDEX(AD$68:AD$77,$AJ132,1)*($AH132)</f>
        <v>150</v>
      </c>
      <c r="AE132" s="669" cm="1">
        <f t="array" aca="1" ref="AE132" ca="1">INDEX(AE$68:AE$77,$AI132,1)*(1-$AH132)+INDEX(AE$68:AE$77,$AJ132,1)*($AH132)</f>
        <v>400</v>
      </c>
      <c r="AF132" s="669" cm="1">
        <f t="array" aca="1" ref="AF132" ca="1">INDEX(AF$68:AF$77,$AI132,1)*(1-$AH132)+INDEX(AF$68:AF$77,$AJ132,1)*($AH132)</f>
        <v>400</v>
      </c>
      <c r="AG132" s="669" cm="1">
        <f t="array" aca="1" ref="AG132" ca="1">INDEX(AG$68:AG$77,$AI132,1)*(1-$AH132)+INDEX(AG$68:AG$77,$AJ132,1)*($AH132)</f>
        <v>400</v>
      </c>
      <c r="AH132" s="272">
        <f t="shared" ca="1" si="10"/>
        <v>0</v>
      </c>
      <c r="AI132" s="272">
        <f t="shared" si="11"/>
        <v>5</v>
      </c>
      <c r="AJ132" s="272">
        <f t="shared" si="12"/>
        <v>6</v>
      </c>
      <c r="AK132" s="288" t="str">
        <f t="shared" si="5"/>
        <v>Late</v>
      </c>
      <c r="AL132" s="272">
        <f t="shared" si="6"/>
        <v>25</v>
      </c>
      <c r="AM132" s="272"/>
      <c r="AN132" s="342">
        <f t="shared" ref="AN132:AN167" si="16">INDEX(i_break_date,$E132+2,1)</f>
        <v>43606</v>
      </c>
      <c r="AO132" s="342">
        <f t="shared" si="8"/>
        <v>43684</v>
      </c>
      <c r="AP132" s="824">
        <f>INDEX(Periods!$F$21:$O$31,INDEX(Annual!EndGS,1,$E132+2)+2,$E132+2)</f>
        <v>43748</v>
      </c>
      <c r="AQ132" s="267"/>
      <c r="AR132" s="254"/>
      <c r="AS132" s="242"/>
      <c r="AT132" s="242"/>
      <c r="AU132" s="242"/>
    </row>
    <row r="133" spans="1:47" hidden="1" outlineLevel="3" x14ac:dyDescent="0.35">
      <c r="A133" s="242"/>
      <c r="B133" s="251"/>
      <c r="C133" s="244">
        <f t="shared" ref="C133:C167" si="17">INT($C$29)+3</f>
        <v>4</v>
      </c>
      <c r="D133" s="267"/>
      <c r="E133" s="322">
        <v>5</v>
      </c>
      <c r="F133" s="823">
        <f t="shared" ref="F133:F167" si="18">$K133+364*($K133&lt;$AN133)</f>
        <v>43738</v>
      </c>
      <c r="G133" s="267"/>
      <c r="H133" s="288"/>
      <c r="I133" s="288"/>
      <c r="J133" s="288">
        <v>5</v>
      </c>
      <c r="K133" s="474">
        <f>INDEX(Periods!$F$21:$O$30,J133+1,$E133+2)</f>
        <v>43738</v>
      </c>
      <c r="L133" s="475">
        <f t="shared" ca="1" si="15"/>
        <v>10</v>
      </c>
      <c r="M133" s="878" cm="1">
        <f t="array" aca="1" ref="M133" ca="1">INDEX(M$68:M$77,$AI133,1)*(1-$AH133)+INDEX(M$68:M$77,$AJ133,1)*($AH133)</f>
        <v>8</v>
      </c>
      <c r="N133" s="878" cm="1">
        <f t="array" aca="1" ref="N133" ca="1">INDEX(N$68:N$77,$AI133,1)*(1-$AH133)+INDEX(N$68:N$77,$AJ133,1)*($AH133)</f>
        <v>13.3</v>
      </c>
      <c r="O133" s="669" cm="1">
        <f t="array" aca="1" ref="O133" ca="1">INDEX(O$68:O$77,$AI133,1)*(1-$AH133)+INDEX(O$68:O$77,$AJ133,1)*($AH133)</f>
        <v>1000</v>
      </c>
      <c r="P133" s="669" cm="1">
        <f t="array" aca="1" ref="P133" ca="1">INDEX(P$68:P$77,$AI133,1)*(1-$AH133)+INDEX(P$68:P$77,$AJ133,1)*($AH133)</f>
        <v>3000</v>
      </c>
      <c r="Q133" s="670" cm="1">
        <f t="array" aca="1" ref="Q133" ca="1">INDEX(Q$68:Q$77,$AI133,1)*(1-$AH133)+INDEX(Q$68:Q$77,$AJ133,1)*($AH133)</f>
        <v>0.76</v>
      </c>
      <c r="R133" s="670" cm="1">
        <f t="array" aca="1" ref="R133" ca="1">INDEX(R$68:R$77,$AI133,1)*(1-$AH133)+INDEX(R$68:R$77,$AJ133,1)*($AH133)</f>
        <v>0.78</v>
      </c>
      <c r="S133" s="664" cm="1">
        <f t="array" ref="S133">INDEX([0]!i_pasture_stage_p6z,$J133+1,ROUNDDOWN((ROW($J133)-ROW($J$68))/i_p6_len,0)+1)</f>
        <v>1</v>
      </c>
      <c r="T133" s="670" cm="1">
        <f t="array" aca="1" ref="T133" ca="1">INDEX(T$68:T$77,$AI133,1)*(1-$AH133)+INDEX(T$68:T$77,$AJ133,1)*($AH133)</f>
        <v>0.3</v>
      </c>
      <c r="U133" s="664" cm="1">
        <f t="array" aca="1" ref="U133" ca="1">INDEX(U$68:U$77,$AI133,1)*(1-$AH133)+INDEX(U$68:U$77,$AJ133,1)*($AH133)</f>
        <v>5</v>
      </c>
      <c r="V133" s="670" cm="1">
        <f t="array" aca="1" ref="V133" ca="1">INDEX(V$68:V$77,$AI133,1)*(1-$AH133)+INDEX(V$68:V$77,$AJ133,1)*($AH133)</f>
        <v>0</v>
      </c>
      <c r="W133" s="272"/>
      <c r="X133" s="819" cm="1">
        <f t="array" aca="1" ref="X133" ca="1">INDEX(X$68:X$77,$AI133,1)*(1-$AH133)+INDEX(X$68:X$77,$AJ133,1)*($AH133)</f>
        <v>0.75</v>
      </c>
      <c r="Y133" s="669" cm="1">
        <f t="array" aca="1" ref="Y133" ca="1">INDEX(Y$68:Y$77,$AI133,1)*(1-$AH133)+INDEX(Y$68:Y$77,$AJ133,1)*($AH133)</f>
        <v>50</v>
      </c>
      <c r="Z133" s="669" cm="1">
        <f t="array" aca="1" ref="Z133" ca="1">INDEX(Z$68:Z$77,$AI133,1)*(1-$AH133)+INDEX(Z$68:Z$77,$AJ133,1)*($AH133)</f>
        <v>50</v>
      </c>
      <c r="AA133" s="669" cm="1">
        <f t="array" aca="1" ref="AA133" ca="1">INDEX(AA$68:AA$77,$AI133,1)*(1-$AH133)+INDEX(AA$68:AA$77,$AJ133,1)*($AH133)</f>
        <v>50</v>
      </c>
      <c r="AB133" s="669" cm="1">
        <f t="array" aca="1" ref="AB133" ca="1">INDEX(AB$68:AB$77,$AI133,1)*(1-$AH133)+INDEX(AB$68:AB$77,$AJ133,1)*($AH133)</f>
        <v>150</v>
      </c>
      <c r="AC133" s="669" cm="1">
        <f t="array" aca="1" ref="AC133" ca="1">INDEX(AC$68:AC$77,$AI133,1)*(1-$AH133)+INDEX(AC$68:AC$77,$AJ133,1)*($AH133)</f>
        <v>150</v>
      </c>
      <c r="AD133" s="669" cm="1">
        <f t="array" aca="1" ref="AD133" ca="1">INDEX(AD$68:AD$77,$AI133,1)*(1-$AH133)+INDEX(AD$68:AD$77,$AJ133,1)*($AH133)</f>
        <v>150</v>
      </c>
      <c r="AE133" s="669" cm="1">
        <f t="array" aca="1" ref="AE133" ca="1">INDEX(AE$68:AE$77,$AI133,1)*(1-$AH133)+INDEX(AE$68:AE$77,$AJ133,1)*($AH133)</f>
        <v>400</v>
      </c>
      <c r="AF133" s="669" cm="1">
        <f t="array" aca="1" ref="AF133" ca="1">INDEX(AF$68:AF$77,$AI133,1)*(1-$AH133)+INDEX(AF$68:AF$77,$AJ133,1)*($AH133)</f>
        <v>400</v>
      </c>
      <c r="AG133" s="669" cm="1">
        <f t="array" aca="1" ref="AG133" ca="1">INDEX(AG$68:AG$77,$AI133,1)*(1-$AH133)+INDEX(AG$68:AG$77,$AJ133,1)*($AH133)</f>
        <v>400</v>
      </c>
      <c r="AH133" s="272">
        <f t="shared" ca="1" si="10"/>
        <v>0</v>
      </c>
      <c r="AI133" s="272">
        <f t="shared" si="11"/>
        <v>6</v>
      </c>
      <c r="AJ133" s="272">
        <f t="shared" si="12"/>
        <v>6</v>
      </c>
      <c r="AK133" s="288" t="str">
        <f t="shared" ref="AK133:AK167" si="19">IF($K133&lt;$AN133,"Dry",IF($K133&lt;$AO133,"Early",IF($K133&lt;$AP133,"Late","Dry")))</f>
        <v>Late</v>
      </c>
      <c r="AL133" s="272">
        <f t="shared" ref="AL133:AL167" si="20">IF($AK133="Early",$F133-$AN133,IF($AK133="Late",$F133-$AO133,$F133-$AP133))</f>
        <v>54</v>
      </c>
      <c r="AM133" s="272"/>
      <c r="AN133" s="342">
        <f t="shared" si="16"/>
        <v>43606</v>
      </c>
      <c r="AO133" s="342">
        <f t="shared" si="8"/>
        <v>43684</v>
      </c>
      <c r="AP133" s="824">
        <f>INDEX(Periods!$F$21:$O$31,INDEX(Annual!EndGS,1,$E133+2)+2,$E133+2)</f>
        <v>43748</v>
      </c>
      <c r="AQ133" s="267"/>
      <c r="AR133" s="254"/>
      <c r="AS133" s="242"/>
      <c r="AT133" s="242"/>
      <c r="AU133" s="242"/>
    </row>
    <row r="134" spans="1:47" hidden="1" outlineLevel="3" x14ac:dyDescent="0.35">
      <c r="A134" s="242"/>
      <c r="B134" s="251"/>
      <c r="C134" s="244">
        <f t="shared" si="17"/>
        <v>4</v>
      </c>
      <c r="D134" s="267"/>
      <c r="E134" s="322">
        <v>5</v>
      </c>
      <c r="F134" s="823">
        <f t="shared" si="18"/>
        <v>43748</v>
      </c>
      <c r="G134" s="267"/>
      <c r="H134" s="288"/>
      <c r="I134" s="288"/>
      <c r="J134" s="288">
        <v>6</v>
      </c>
      <c r="K134" s="474">
        <f>INDEX(Periods!$F$21:$O$30,J134+1,$E134+2)</f>
        <v>43748</v>
      </c>
      <c r="L134" s="475">
        <f t="shared" ca="1" si="15"/>
        <v>46</v>
      </c>
      <c r="M134" s="878" cm="1">
        <f t="array" aca="1" ref="M134" ca="1">INDEX(M$68:M$77,$AI134,1)*(1-$AH134)+INDEX(M$68:M$77,$AJ134,1)*($AH134)</f>
        <v>5</v>
      </c>
      <c r="N134" s="878" cm="1">
        <f t="array" aca="1" ref="N134" ca="1">INDEX(N$68:N$77,$AI134,1)*(1-$AH134)+INDEX(N$68:N$77,$AJ134,1)*($AH134)</f>
        <v>13.3</v>
      </c>
      <c r="O134" s="669" cm="1">
        <f t="array" aca="1" ref="O134" ca="1">INDEX(O$68:O$77,$AI134,1)*(1-$AH134)+INDEX(O$68:O$77,$AJ134,1)*($AH134)</f>
        <v>800</v>
      </c>
      <c r="P134" s="669" cm="1">
        <f t="array" aca="1" ref="P134" ca="1">INDEX(P$68:P$77,$AI134,1)*(1-$AH134)+INDEX(P$68:P$77,$AJ134,1)*($AH134)</f>
        <v>3000</v>
      </c>
      <c r="Q134" s="670" cm="1">
        <f t="array" aca="1" ref="Q134" ca="1">INDEX(Q$68:Q$77,$AI134,1)*(1-$AH134)+INDEX(Q$68:Q$77,$AJ134,1)*($AH134)</f>
        <v>0.60750000000000004</v>
      </c>
      <c r="R134" s="670" cm="1">
        <f t="array" aca="1" ref="R134" ca="1">INDEX(R$68:R$77,$AI134,1)*(1-$AH134)+INDEX(R$68:R$77,$AJ134,1)*($AH134)</f>
        <v>0.71250000000000002</v>
      </c>
      <c r="S134" s="664" cm="1">
        <f t="array" ref="S134">INDEX([0]!i_pasture_stage_p6z,$J134+1,ROUNDDOWN((ROW($J134)-ROW($J$68))/i_p6_len,0)+1)</f>
        <v>1</v>
      </c>
      <c r="T134" s="670" cm="1">
        <f t="array" aca="1" ref="T134" ca="1">INDEX(T$68:T$77,$AI134,1)*(1-$AH134)+INDEX(T$68:T$77,$AJ134,1)*($AH134)</f>
        <v>0.3</v>
      </c>
      <c r="U134" s="664" cm="1">
        <f t="array" aca="1" ref="U134" ca="1">INDEX(U$68:U$77,$AI134,1)*(1-$AH134)+INDEX(U$68:U$77,$AJ134,1)*($AH134)</f>
        <v>5</v>
      </c>
      <c r="V134" s="670" cm="1">
        <f t="array" aca="1" ref="V134" ca="1">INDEX(V$68:V$77,$AI134,1)*(1-$AH134)+INDEX(V$68:V$77,$AJ134,1)*($AH134)</f>
        <v>0</v>
      </c>
      <c r="W134" s="272"/>
      <c r="X134" s="819" cm="1">
        <f t="array" aca="1" ref="X134" ca="1">INDEX(X$68:X$77,$AI134,1)*(1-$AH134)+INDEX(X$68:X$77,$AJ134,1)*($AH134)</f>
        <v>0.4</v>
      </c>
      <c r="Y134" s="669" cm="1">
        <f t="array" aca="1" ref="Y134" ca="1">INDEX(Y$68:Y$77,$AI134,1)*(1-$AH134)+INDEX(Y$68:Y$77,$AJ134,1)*($AH134)</f>
        <v>50</v>
      </c>
      <c r="Z134" s="669" cm="1">
        <f t="array" aca="1" ref="Z134" ca="1">INDEX(Z$68:Z$77,$AI134,1)*(1-$AH134)+INDEX(Z$68:Z$77,$AJ134,1)*($AH134)</f>
        <v>50</v>
      </c>
      <c r="AA134" s="669" cm="1">
        <f t="array" aca="1" ref="AA134" ca="1">INDEX(AA$68:AA$77,$AI134,1)*(1-$AH134)+INDEX(AA$68:AA$77,$AJ134,1)*($AH134)</f>
        <v>50</v>
      </c>
      <c r="AB134" s="669" cm="1">
        <f t="array" aca="1" ref="AB134" ca="1">INDEX(AB$68:AB$77,$AI134,1)*(1-$AH134)+INDEX(AB$68:AB$77,$AJ134,1)*($AH134)</f>
        <v>150</v>
      </c>
      <c r="AC134" s="669" cm="1">
        <f t="array" aca="1" ref="AC134" ca="1">INDEX(AC$68:AC$77,$AI134,1)*(1-$AH134)+INDEX(AC$68:AC$77,$AJ134,1)*($AH134)</f>
        <v>150</v>
      </c>
      <c r="AD134" s="669" cm="1">
        <f t="array" aca="1" ref="AD134" ca="1">INDEX(AD$68:AD$77,$AI134,1)*(1-$AH134)+INDEX(AD$68:AD$77,$AJ134,1)*($AH134)</f>
        <v>150</v>
      </c>
      <c r="AE134" s="669" cm="1">
        <f t="array" aca="1" ref="AE134" ca="1">INDEX(AE$68:AE$77,$AI134,1)*(1-$AH134)+INDEX(AE$68:AE$77,$AJ134,1)*($AH134)</f>
        <v>400</v>
      </c>
      <c r="AF134" s="669" cm="1">
        <f t="array" aca="1" ref="AF134" ca="1">INDEX(AF$68:AF$77,$AI134,1)*(1-$AH134)+INDEX(AF$68:AF$77,$AJ134,1)*($AH134)</f>
        <v>400</v>
      </c>
      <c r="AG134" s="669" cm="1">
        <f t="array" aca="1" ref="AG134" ca="1">INDEX(AG$68:AG$77,$AI134,1)*(1-$AH134)+INDEX(AG$68:AG$77,$AJ134,1)*($AH134)</f>
        <v>400</v>
      </c>
      <c r="AH134" s="272">
        <f t="shared" ca="1" si="10"/>
        <v>0</v>
      </c>
      <c r="AI134" s="272">
        <f t="shared" si="11"/>
        <v>7</v>
      </c>
      <c r="AJ134" s="272">
        <f t="shared" si="12"/>
        <v>8</v>
      </c>
      <c r="AK134" s="288" t="str">
        <f t="shared" si="19"/>
        <v>Dry</v>
      </c>
      <c r="AL134" s="272">
        <f t="shared" si="20"/>
        <v>0</v>
      </c>
      <c r="AM134" s="272"/>
      <c r="AN134" s="342">
        <f t="shared" si="16"/>
        <v>43606</v>
      </c>
      <c r="AO134" s="342">
        <f t="shared" ref="AO134:AO167" si="21">AO133</f>
        <v>43684</v>
      </c>
      <c r="AP134" s="824">
        <f>INDEX(Periods!$F$21:$O$31,INDEX(Annual!EndGS,1,$E134+2)+2,$E134+2)</f>
        <v>43748</v>
      </c>
      <c r="AQ134" s="267"/>
      <c r="AR134" s="254"/>
      <c r="AS134" s="242"/>
      <c r="AT134" s="242"/>
      <c r="AU134" s="242"/>
    </row>
    <row r="135" spans="1:47" hidden="1" outlineLevel="3" x14ac:dyDescent="0.35">
      <c r="A135" s="242"/>
      <c r="B135" s="251"/>
      <c r="C135" s="244">
        <f t="shared" si="17"/>
        <v>4</v>
      </c>
      <c r="D135" s="267"/>
      <c r="E135" s="322">
        <v>5</v>
      </c>
      <c r="F135" s="823">
        <f t="shared" si="18"/>
        <v>43794</v>
      </c>
      <c r="G135" s="267"/>
      <c r="H135" s="288"/>
      <c r="I135" s="288"/>
      <c r="J135" s="288">
        <v>7</v>
      </c>
      <c r="K135" s="474">
        <f>INDEX(Periods!$F$21:$O$30,J135+1,$E135+2)</f>
        <v>43794</v>
      </c>
      <c r="L135" s="475">
        <f t="shared" ca="1" si="15"/>
        <v>37</v>
      </c>
      <c r="M135" s="878" cm="1">
        <f t="array" aca="1" ref="M135" ca="1">INDEX(M$68:M$77,$AI135,1)*(1-$AH135)+INDEX(M$68:M$77,$AJ135,1)*($AH135)</f>
        <v>3.9324324324324325</v>
      </c>
      <c r="N135" s="878" cm="1">
        <f t="array" aca="1" ref="N135" ca="1">INDEX(N$68:N$77,$AI135,1)*(1-$AH135)+INDEX(N$68:N$77,$AJ135,1)*($AH135)</f>
        <v>13.300000000000002</v>
      </c>
      <c r="O135" s="669" cm="1">
        <f t="array" aca="1" ref="O135" ca="1">INDEX(O$68:O$77,$AI135,1)*(1-$AH135)+INDEX(O$68:O$77,$AJ135,1)*($AH135)</f>
        <v>686.48648648648646</v>
      </c>
      <c r="P135" s="669" cm="1">
        <f t="array" aca="1" ref="P135" ca="1">INDEX(P$68:P$77,$AI135,1)*(1-$AH135)+INDEX(P$68:P$77,$AJ135,1)*($AH135)</f>
        <v>2432.4324324324325</v>
      </c>
      <c r="Q135" s="670" cm="1">
        <f t="array" aca="1" ref="Q135" ca="1">INDEX(Q$68:Q$77,$AI135,1)*(1-$AH135)+INDEX(Q$68:Q$77,$AJ135,1)*($AH135)</f>
        <v>0.55344594594594598</v>
      </c>
      <c r="R135" s="670" cm="1">
        <f t="array" aca="1" ref="R135" ca="1">INDEX(R$68:R$77,$AI135,1)*(1-$AH135)+INDEX(R$68:R$77,$AJ135,1)*($AH135)</f>
        <v>0.65574324324324329</v>
      </c>
      <c r="S135" s="664" cm="1">
        <f t="array" ref="S135">INDEX([0]!i_pasture_stage_p6z,$J135+1,ROUNDDOWN((ROW($J135)-ROW($J$68))/i_p6_len,0)+1)</f>
        <v>1</v>
      </c>
      <c r="T135" s="670" cm="1">
        <f t="array" aca="1" ref="T135" ca="1">INDEX(T$68:T$77,$AI135,1)*(1-$AH135)+INDEX(T$68:T$77,$AJ135,1)*($AH135)</f>
        <v>0.30000000000000004</v>
      </c>
      <c r="U135" s="664" cm="1">
        <f t="array" aca="1" ref="U135" ca="1">INDEX(U$68:U$77,$AI135,1)*(1-$AH135)+INDEX(U$68:U$77,$AJ135,1)*($AH135)</f>
        <v>5</v>
      </c>
      <c r="V135" s="670" cm="1">
        <f t="array" aca="1" ref="V135" ca="1">INDEX(V$68:V$77,$AI135,1)*(1-$AH135)+INDEX(V$68:V$77,$AJ135,1)*($AH135)</f>
        <v>6.7567567567567571E-3</v>
      </c>
      <c r="W135" s="272"/>
      <c r="X135" s="819" cm="1">
        <f t="array" aca="1" ref="X135" ca="1">INDEX(X$68:X$77,$AI135,1)*(1-$AH135)+INDEX(X$68:X$77,$AJ135,1)*($AH135)</f>
        <v>0.33</v>
      </c>
      <c r="Y135" s="669" cm="1">
        <f t="array" aca="1" ref="Y135" ca="1">INDEX(Y$68:Y$77,$AI135,1)*(1-$AH135)+INDEX(Y$68:Y$77,$AJ135,1)*($AH135)</f>
        <v>50</v>
      </c>
      <c r="Z135" s="669" cm="1">
        <f t="array" aca="1" ref="Z135" ca="1">INDEX(Z$68:Z$77,$AI135,1)*(1-$AH135)+INDEX(Z$68:Z$77,$AJ135,1)*($AH135)</f>
        <v>50</v>
      </c>
      <c r="AA135" s="669" cm="1">
        <f t="array" aca="1" ref="AA135" ca="1">INDEX(AA$68:AA$77,$AI135,1)*(1-$AH135)+INDEX(AA$68:AA$77,$AJ135,1)*($AH135)</f>
        <v>50</v>
      </c>
      <c r="AB135" s="669" cm="1">
        <f t="array" aca="1" ref="AB135" ca="1">INDEX(AB$68:AB$77,$AI135,1)*(1-$AH135)+INDEX(AB$68:AB$77,$AJ135,1)*($AH135)</f>
        <v>400</v>
      </c>
      <c r="AC135" s="669" cm="1">
        <f t="array" aca="1" ref="AC135" ca="1">INDEX(AC$68:AC$77,$AI135,1)*(1-$AH135)+INDEX(AC$68:AC$77,$AJ135,1)*($AH135)</f>
        <v>400</v>
      </c>
      <c r="AD135" s="669" cm="1">
        <f t="array" aca="1" ref="AD135" ca="1">INDEX(AD$68:AD$77,$AI135,1)*(1-$AH135)+INDEX(AD$68:AD$77,$AJ135,1)*($AH135)</f>
        <v>400</v>
      </c>
      <c r="AE135" s="669" cm="1">
        <f t="array" aca="1" ref="AE135" ca="1">INDEX(AE$68:AE$77,$AI135,1)*(1-$AH135)+INDEX(AE$68:AE$77,$AJ135,1)*($AH135)</f>
        <v>400</v>
      </c>
      <c r="AF135" s="669" cm="1">
        <f t="array" aca="1" ref="AF135" ca="1">INDEX(AF$68:AF$77,$AI135,1)*(1-$AH135)+INDEX(AF$68:AF$77,$AJ135,1)*($AH135)</f>
        <v>400</v>
      </c>
      <c r="AG135" s="669" cm="1">
        <f t="array" aca="1" ref="AG135" ca="1">INDEX(AG$68:AG$77,$AI135,1)*(1-$AH135)+INDEX(AG$68:AG$77,$AJ135,1)*($AH135)</f>
        <v>400</v>
      </c>
      <c r="AH135" s="272">
        <f t="shared" ca="1" si="10"/>
        <v>0.13513513513513514</v>
      </c>
      <c r="AI135" s="272">
        <f t="shared" si="11"/>
        <v>8</v>
      </c>
      <c r="AJ135" s="272">
        <f t="shared" si="12"/>
        <v>9</v>
      </c>
      <c r="AK135" s="288" t="str">
        <f t="shared" si="19"/>
        <v>Dry</v>
      </c>
      <c r="AL135" s="272">
        <f t="shared" si="20"/>
        <v>46</v>
      </c>
      <c r="AM135" s="272"/>
      <c r="AN135" s="342">
        <f t="shared" si="16"/>
        <v>43606</v>
      </c>
      <c r="AO135" s="342">
        <f t="shared" si="21"/>
        <v>43684</v>
      </c>
      <c r="AP135" s="824">
        <f>INDEX(Periods!$F$21:$O$31,INDEX(Annual!EndGS,1,$E135+2)+2,$E135+2)</f>
        <v>43748</v>
      </c>
      <c r="AQ135" s="267"/>
      <c r="AR135" s="254"/>
      <c r="AS135" s="242"/>
      <c r="AT135" s="242"/>
      <c r="AU135" s="242"/>
    </row>
    <row r="136" spans="1:47" hidden="1" outlineLevel="3" x14ac:dyDescent="0.35">
      <c r="A136" s="242"/>
      <c r="B136" s="251"/>
      <c r="C136" s="244">
        <f t="shared" si="17"/>
        <v>4</v>
      </c>
      <c r="D136" s="267"/>
      <c r="E136" s="322">
        <v>5</v>
      </c>
      <c r="F136" s="823">
        <f t="shared" si="18"/>
        <v>43831</v>
      </c>
      <c r="G136" s="267"/>
      <c r="H136" s="288"/>
      <c r="I136" s="288"/>
      <c r="J136" s="288">
        <v>8</v>
      </c>
      <c r="K136" s="474">
        <f>INDEX(Periods!$F$21:$O$30,J136+1,$E136+2)</f>
        <v>43831</v>
      </c>
      <c r="L136" s="475">
        <f t="shared" ca="1" si="15"/>
        <v>45</v>
      </c>
      <c r="M136" s="878" cm="1">
        <f t="array" aca="1" ref="M136" ca="1">INDEX(M$68:M$77,$AI136,1)*(1-$AH136)+INDEX(M$68:M$77,$AJ136,1)*($AH136)</f>
        <v>3.4999999999999996</v>
      </c>
      <c r="N136" s="878" cm="1">
        <f t="array" aca="1" ref="N136" ca="1">INDEX(N$68:N$77,$AI136,1)*(1-$AH136)+INDEX(N$68:N$77,$AJ136,1)*($AH136)</f>
        <v>13.3</v>
      </c>
      <c r="O136" s="669" cm="1">
        <f t="array" aca="1" ref="O136" ca="1">INDEX(O$68:O$77,$AI136,1)*(1-$AH136)+INDEX(O$68:O$77,$AJ136,1)*($AH136)</f>
        <v>594.44444444444434</v>
      </c>
      <c r="P136" s="669" cm="1">
        <f t="array" aca="1" ref="P136" ca="1">INDEX(P$68:P$77,$AI136,1)*(1-$AH136)+INDEX(P$68:P$77,$AJ136,1)*($AH136)</f>
        <v>1944.4444444444443</v>
      </c>
      <c r="Q136" s="670" cm="1">
        <f t="array" aca="1" ref="Q136" ca="1">INDEX(Q$68:Q$77,$AI136,1)*(1-$AH136)+INDEX(Q$68:Q$77,$AJ136,1)*($AH136)</f>
        <v>0.52555555555555555</v>
      </c>
      <c r="R136" s="670" cm="1">
        <f t="array" aca="1" ref="R136" ca="1">INDEX(R$68:R$77,$AI136,1)*(1-$AH136)+INDEX(R$68:R$77,$AJ136,1)*($AH136)</f>
        <v>0.60777777777777775</v>
      </c>
      <c r="S136" s="664" cm="1">
        <f t="array" ref="S136">INDEX([0]!i_pasture_stage_p6z,$J136+1,ROUNDDOWN((ROW($J136)-ROW($J$68))/i_p6_len,0)+1)</f>
        <v>1</v>
      </c>
      <c r="T136" s="670" cm="1">
        <f t="array" aca="1" ref="T136" ca="1">INDEX(T$68:T$77,$AI136,1)*(1-$AH136)+INDEX(T$68:T$77,$AJ136,1)*($AH136)</f>
        <v>0.3</v>
      </c>
      <c r="U136" s="664" cm="1">
        <f t="array" aca="1" ref="U136" ca="1">INDEX(U$68:U$77,$AI136,1)*(1-$AH136)+INDEX(U$68:U$77,$AJ136,1)*($AH136)</f>
        <v>5</v>
      </c>
      <c r="V136" s="670" cm="1">
        <f t="array" aca="1" ref="V136" ca="1">INDEX(V$68:V$77,$AI136,1)*(1-$AH136)+INDEX(V$68:V$77,$AJ136,1)*($AH136)</f>
        <v>5.5555555555555559E-2</v>
      </c>
      <c r="W136" s="272"/>
      <c r="X136" s="819" cm="1">
        <f t="array" aca="1" ref="X136" ca="1">INDEX(X$68:X$77,$AI136,1)*(1-$AH136)+INDEX(X$68:X$77,$AJ136,1)*($AH136)</f>
        <v>0.33</v>
      </c>
      <c r="Y136" s="669" cm="1">
        <f t="array" aca="1" ref="Y136" ca="1">INDEX(Y$68:Y$77,$AI136,1)*(1-$AH136)+INDEX(Y$68:Y$77,$AJ136,1)*($AH136)</f>
        <v>50</v>
      </c>
      <c r="Z136" s="669" cm="1">
        <f t="array" aca="1" ref="Z136" ca="1">INDEX(Z$68:Z$77,$AI136,1)*(1-$AH136)+INDEX(Z$68:Z$77,$AJ136,1)*($AH136)</f>
        <v>50</v>
      </c>
      <c r="AA136" s="669" cm="1">
        <f t="array" aca="1" ref="AA136" ca="1">INDEX(AA$68:AA$77,$AI136,1)*(1-$AH136)+INDEX(AA$68:AA$77,$AJ136,1)*($AH136)</f>
        <v>50</v>
      </c>
      <c r="AB136" s="669" cm="1">
        <f t="array" aca="1" ref="AB136" ca="1">INDEX(AB$68:AB$77,$AI136,1)*(1-$AH136)+INDEX(AB$68:AB$77,$AJ136,1)*($AH136)</f>
        <v>400</v>
      </c>
      <c r="AC136" s="669" cm="1">
        <f t="array" aca="1" ref="AC136" ca="1">INDEX(AC$68:AC$77,$AI136,1)*(1-$AH136)+INDEX(AC$68:AC$77,$AJ136,1)*($AH136)</f>
        <v>400</v>
      </c>
      <c r="AD136" s="669" cm="1">
        <f t="array" aca="1" ref="AD136" ca="1">INDEX(AD$68:AD$77,$AI136,1)*(1-$AH136)+INDEX(AD$68:AD$77,$AJ136,1)*($AH136)</f>
        <v>400</v>
      </c>
      <c r="AE136" s="669" cm="1">
        <f t="array" aca="1" ref="AE136" ca="1">INDEX(AE$68:AE$77,$AI136,1)*(1-$AH136)+INDEX(AE$68:AE$77,$AJ136,1)*($AH136)</f>
        <v>400</v>
      </c>
      <c r="AF136" s="669" cm="1">
        <f t="array" aca="1" ref="AF136" ca="1">INDEX(AF$68:AF$77,$AI136,1)*(1-$AH136)+INDEX(AF$68:AF$77,$AJ136,1)*($AH136)</f>
        <v>400</v>
      </c>
      <c r="AG136" s="669" cm="1">
        <f t="array" aca="1" ref="AG136" ca="1">INDEX(AG$68:AG$77,$AI136,1)*(1-$AH136)+INDEX(AG$68:AG$77,$AJ136,1)*($AH136)</f>
        <v>400</v>
      </c>
      <c r="AH136" s="272">
        <f t="shared" ca="1" si="10"/>
        <v>0.1111111111111111</v>
      </c>
      <c r="AI136" s="272">
        <f t="shared" si="11"/>
        <v>9</v>
      </c>
      <c r="AJ136" s="272">
        <f t="shared" si="12"/>
        <v>10</v>
      </c>
      <c r="AK136" s="288" t="str">
        <f t="shared" si="19"/>
        <v>Dry</v>
      </c>
      <c r="AL136" s="272">
        <f t="shared" si="20"/>
        <v>83</v>
      </c>
      <c r="AM136" s="272"/>
      <c r="AN136" s="342">
        <f t="shared" si="16"/>
        <v>43606</v>
      </c>
      <c r="AO136" s="342">
        <f t="shared" si="21"/>
        <v>43684</v>
      </c>
      <c r="AP136" s="824">
        <f>INDEX(Periods!$F$21:$O$31,INDEX(Annual!EndGS,1,$E136+2)+2,$E136+2)</f>
        <v>43748</v>
      </c>
      <c r="AQ136" s="267"/>
      <c r="AR136" s="254"/>
      <c r="AS136" s="242"/>
      <c r="AT136" s="242"/>
      <c r="AU136" s="242"/>
    </row>
    <row r="137" spans="1:47" hidden="1" outlineLevel="3" x14ac:dyDescent="0.35">
      <c r="A137" s="242"/>
      <c r="B137" s="251"/>
      <c r="C137" s="244">
        <f t="shared" si="17"/>
        <v>4</v>
      </c>
      <c r="D137" s="267"/>
      <c r="E137" s="322">
        <v>5</v>
      </c>
      <c r="F137" s="823">
        <f t="shared" si="18"/>
        <v>43876</v>
      </c>
      <c r="G137" s="267"/>
      <c r="H137" s="288"/>
      <c r="I137" s="338"/>
      <c r="J137" s="338">
        <v>9</v>
      </c>
      <c r="K137" s="495">
        <f>INDEX(Periods!$F$21:$O$30,J137+1,$E137+2)</f>
        <v>43876</v>
      </c>
      <c r="L137" s="510">
        <f t="shared" ca="1" si="15"/>
        <v>49</v>
      </c>
      <c r="M137" s="879" cm="1">
        <f t="array" aca="1" ref="M137" ca="1">INDEX(M$68:M$77,$AI137,1)*(1-$AH137)+INDEX(M$68:M$77,$AJ137,1)*($AH137)</f>
        <v>3.5</v>
      </c>
      <c r="N137" s="879" cm="1">
        <f t="array" aca="1" ref="N137" ca="1">INDEX(N$68:N$77,$AI137,1)*(1-$AH137)+INDEX(N$68:N$77,$AJ137,1)*($AH137)</f>
        <v>13.3</v>
      </c>
      <c r="O137" s="671" cm="1">
        <f t="array" aca="1" ref="O137" ca="1">INDEX(O$68:O$77,$AI137,1)*(1-$AH137)+INDEX(O$68:O$77,$AJ137,1)*($AH137)</f>
        <v>534.69387755102036</v>
      </c>
      <c r="P137" s="671" cm="1">
        <f t="array" aca="1" ref="P137" ca="1">INDEX(P$68:P$77,$AI137,1)*(1-$AH137)+INDEX(P$68:P$77,$AJ137,1)*($AH137)</f>
        <v>1428.5714285714287</v>
      </c>
      <c r="Q137" s="672" cm="1">
        <f t="array" aca="1" ref="Q137" ca="1">INDEX(Q$68:Q$77,$AI137,1)*(1-$AH137)+INDEX(Q$68:Q$77,$AJ137,1)*($AH137)</f>
        <v>0.50897959183673469</v>
      </c>
      <c r="R137" s="672" cm="1">
        <f t="array" aca="1" ref="R137" ca="1">INDEX(R$68:R$77,$AI137,1)*(1-$AH137)+INDEX(R$68:R$77,$AJ137,1)*($AH137)</f>
        <v>0.56693877551020411</v>
      </c>
      <c r="S137" s="665" cm="1">
        <f t="array" ref="S137">INDEX([0]!i_pasture_stage_p6z,$J137+1,ROUNDDOWN((ROW($J137)-ROW($J$68))/i_p6_len,0)+1)</f>
        <v>1</v>
      </c>
      <c r="T137" s="672" cm="1">
        <f t="array" aca="1" ref="T137" ca="1">INDEX(T$68:T$77,$AI137,1)*(1-$AH137)+INDEX(T$68:T$77,$AJ137,1)*($AH137)</f>
        <v>0.3</v>
      </c>
      <c r="U137" s="665" cm="1">
        <f t="array" aca="1" ref="U137" ca="1">INDEX(U$68:U$77,$AI137,1)*(1-$AH137)+INDEX(U$68:U$77,$AJ137,1)*($AH137)</f>
        <v>5</v>
      </c>
      <c r="V137" s="672" cm="1">
        <f t="array" aca="1" ref="V137" ca="1">INDEX(V$68:V$77,$AI137,1)*(1-$AH137)+INDEX(V$68:V$77,$AJ137,1)*($AH137)</f>
        <v>0.1</v>
      </c>
      <c r="W137" s="339"/>
      <c r="X137" s="820" cm="1">
        <f t="array" aca="1" ref="X137" ca="1">INDEX(X$68:X$77,$AI137,1)*(1-$AH137)+INDEX(X$68:X$77,$AJ137,1)*($AH137)</f>
        <v>0.39836734693877551</v>
      </c>
      <c r="Y137" s="671" cm="1">
        <f t="array" aca="1" ref="Y137" ca="1">INDEX(Y$68:Y$77,$AI137,1)*(1-$AH137)+INDEX(Y$68:Y$77,$AJ137,1)*($AH137)</f>
        <v>50</v>
      </c>
      <c r="Z137" s="671" cm="1">
        <f t="array" aca="1" ref="Z137" ca="1">INDEX(Z$68:Z$77,$AI137,1)*(1-$AH137)+INDEX(Z$68:Z$77,$AJ137,1)*($AH137)</f>
        <v>50</v>
      </c>
      <c r="AA137" s="671" cm="1">
        <f t="array" aca="1" ref="AA137" ca="1">INDEX(AA$68:AA$77,$AI137,1)*(1-$AH137)+INDEX(AA$68:AA$77,$AJ137,1)*($AH137)</f>
        <v>50</v>
      </c>
      <c r="AB137" s="671" cm="1">
        <f t="array" aca="1" ref="AB137" ca="1">INDEX(AB$68:AB$77,$AI137,1)*(1-$AH137)+INDEX(AB$68:AB$77,$AJ137,1)*($AH137)</f>
        <v>369.38775510204084</v>
      </c>
      <c r="AC137" s="671" cm="1">
        <f t="array" aca="1" ref="AC137" ca="1">INDEX(AC$68:AC$77,$AI137,1)*(1-$AH137)+INDEX(AC$68:AC$77,$AJ137,1)*($AH137)</f>
        <v>400</v>
      </c>
      <c r="AD137" s="671" cm="1">
        <f t="array" aca="1" ref="AD137" ca="1">INDEX(AD$68:AD$77,$AI137,1)*(1-$AH137)+INDEX(AD$68:AD$77,$AJ137,1)*($AH137)</f>
        <v>400</v>
      </c>
      <c r="AE137" s="671" cm="1">
        <f t="array" aca="1" ref="AE137" ca="1">INDEX(AE$68:AE$77,$AI137,1)*(1-$AH137)+INDEX(AE$68:AE$77,$AJ137,1)*($AH137)</f>
        <v>400</v>
      </c>
      <c r="AF137" s="671" cm="1">
        <f t="array" aca="1" ref="AF137" ca="1">INDEX(AF$68:AF$77,$AI137,1)*(1-$AH137)+INDEX(AF$68:AF$77,$AJ137,1)*($AH137)</f>
        <v>400</v>
      </c>
      <c r="AG137" s="671" cm="1">
        <f t="array" aca="1" ref="AG137" ca="1">INDEX(AG$68:AG$77,$AI137,1)*(1-$AH137)+INDEX(AG$68:AG$77,$AJ137,1)*($AH137)</f>
        <v>400</v>
      </c>
      <c r="AH137" s="272">
        <f t="shared" ca="1" si="10"/>
        <v>0.10204081632653061</v>
      </c>
      <c r="AI137" s="272">
        <f t="shared" si="11"/>
        <v>10</v>
      </c>
      <c r="AJ137" s="272">
        <f t="shared" si="12"/>
        <v>1</v>
      </c>
      <c r="AK137" s="288" t="str">
        <f t="shared" si="19"/>
        <v>Dry</v>
      </c>
      <c r="AL137" s="272">
        <f t="shared" si="20"/>
        <v>128</v>
      </c>
      <c r="AM137" s="272"/>
      <c r="AN137" s="342">
        <f t="shared" si="16"/>
        <v>43606</v>
      </c>
      <c r="AO137" s="342">
        <f t="shared" si="21"/>
        <v>43684</v>
      </c>
      <c r="AP137" s="824">
        <f>INDEX(Periods!$F$21:$O$31,INDEX(Annual!EndGS,1,$E137+2)+2,$E137+2)</f>
        <v>43748</v>
      </c>
      <c r="AQ137" s="267"/>
      <c r="AR137" s="254"/>
      <c r="AS137" s="242"/>
      <c r="AT137" s="242"/>
      <c r="AU137" s="242"/>
    </row>
    <row r="138" spans="1:47" outlineLevel="2" collapsed="1" x14ac:dyDescent="0.35">
      <c r="A138" s="242"/>
      <c r="B138" s="251"/>
      <c r="C138" s="244">
        <f>INT($C$29)+2</f>
        <v>3</v>
      </c>
      <c r="D138" s="267"/>
      <c r="E138" s="322">
        <v>6</v>
      </c>
      <c r="F138" s="823">
        <f t="shared" si="18"/>
        <v>43924</v>
      </c>
      <c r="G138" s="267"/>
      <c r="H138" s="288"/>
      <c r="I138" s="501" t="s">
        <v>719</v>
      </c>
      <c r="J138" s="501">
        <v>0</v>
      </c>
      <c r="K138" s="502">
        <f>INDEX(Periods!$F$21:$O$30,J138+1,$E138+2)</f>
        <v>43560</v>
      </c>
      <c r="L138" s="511">
        <f t="shared" ca="1" si="15"/>
        <v>46</v>
      </c>
      <c r="M138" s="877" cm="1">
        <f t="array" aca="1" ref="M138" ca="1">INDEX(M$68:M$77,$AI138,1)*(1-$AH138)+INDEX(M$68:M$77,$AJ138,1)*($AH138)</f>
        <v>3.5</v>
      </c>
      <c r="N138" s="877" cm="1">
        <f t="array" aca="1" ref="N138" ca="1">INDEX(N$68:N$77,$AI138,1)*(1-$AH138)+INDEX(N$68:N$77,$AJ138,1)*($AH138)</f>
        <v>13.3</v>
      </c>
      <c r="O138" s="667" cm="1">
        <f t="array" aca="1" ref="O138" ca="1">INDEX(O$68:O$77,$AI138,1)*(1-$AH138)+INDEX(O$68:O$77,$AJ138,1)*($AH138)</f>
        <v>400</v>
      </c>
      <c r="P138" s="667" cm="1">
        <f t="array" aca="1" ref="P138" ca="1">INDEX(P$68:P$77,$AI138,1)*(1-$AH138)+INDEX(P$68:P$77,$AJ138,1)*($AH138)</f>
        <v>800</v>
      </c>
      <c r="Q138" s="668" cm="1">
        <f t="array" aca="1" ref="Q138" ca="1">INDEX(Q$68:Q$77,$AI138,1)*(1-$AH138)+INDEX(Q$68:Q$77,$AJ138,1)*($AH138)</f>
        <v>0.5</v>
      </c>
      <c r="R138" s="668" cm="1">
        <f t="array" aca="1" ref="R138" ca="1">INDEX(R$68:R$77,$AI138,1)*(1-$AH138)+INDEX(R$68:R$77,$AJ138,1)*($AH138)</f>
        <v>0.54</v>
      </c>
      <c r="S138" s="666" cm="1">
        <f t="array" ref="S138">INDEX([0]!i_pasture_stage_p6z,$J138+1,ROUNDDOWN((ROW($J138)-ROW($J$68))/i_p6_len,0)+1)</f>
        <v>1</v>
      </c>
      <c r="T138" s="668" cm="1">
        <f t="array" aca="1" ref="T138" ca="1">INDEX(T$68:T$77,$AI138,1)*(1-$AH138)+INDEX(T$68:T$77,$AJ138,1)*($AH138)</f>
        <v>0.3</v>
      </c>
      <c r="U138" s="666" cm="1">
        <f t="array" aca="1" ref="U138" ca="1">INDEX(U$68:U$77,$AI138,1)*(1-$AH138)+INDEX(U$68:U$77,$AJ138,1)*($AH138)</f>
        <v>5</v>
      </c>
      <c r="V138" s="668" cm="1">
        <f t="array" aca="1" ref="V138" ca="1">INDEX(V$68:V$77,$AI138,1)*(1-$AH138)+INDEX(V$68:V$77,$AJ138,1)*($AH138)</f>
        <v>0.1</v>
      </c>
      <c r="W138" s="503"/>
      <c r="X138" s="818" cm="1">
        <f t="array" aca="1" ref="X138" ca="1">INDEX(X$68:X$77,$AI138,1)*(1-$AH138)+INDEX(X$68:X$77,$AJ138,1)*($AH138)</f>
        <v>1</v>
      </c>
      <c r="Y138" s="667" cm="1">
        <f t="array" aca="1" ref="Y138" ca="1">INDEX(Y$68:Y$77,$AI138,1)*(1-$AH138)+INDEX(Y$68:Y$77,$AJ138,1)*($AH138)</f>
        <v>50</v>
      </c>
      <c r="Z138" s="667" cm="1">
        <f t="array" aca="1" ref="Z138" ca="1">INDEX(Z$68:Z$77,$AI138,1)*(1-$AH138)+INDEX(Z$68:Z$77,$AJ138,1)*($AH138)</f>
        <v>50</v>
      </c>
      <c r="AA138" s="667" cm="1">
        <f t="array" aca="1" ref="AA138" ca="1">INDEX(AA$68:AA$77,$AI138,1)*(1-$AH138)+INDEX(AA$68:AA$77,$AJ138,1)*($AH138)</f>
        <v>50</v>
      </c>
      <c r="AB138" s="667" cm="1">
        <f t="array" aca="1" ref="AB138" ca="1">INDEX(AB$68:AB$77,$AI138,1)*(1-$AH138)+INDEX(AB$68:AB$77,$AJ138,1)*($AH138)</f>
        <v>100</v>
      </c>
      <c r="AC138" s="667" cm="1">
        <f t="array" aca="1" ref="AC138" ca="1">INDEX(AC$68:AC$77,$AI138,1)*(1-$AH138)+INDEX(AC$68:AC$77,$AJ138,1)*($AH138)</f>
        <v>400</v>
      </c>
      <c r="AD138" s="667" cm="1">
        <f t="array" aca="1" ref="AD138" ca="1">INDEX(AD$68:AD$77,$AI138,1)*(1-$AH138)+INDEX(AD$68:AD$77,$AJ138,1)*($AH138)</f>
        <v>400</v>
      </c>
      <c r="AE138" s="667" cm="1">
        <f t="array" aca="1" ref="AE138" ca="1">INDEX(AE$68:AE$77,$AI138,1)*(1-$AH138)+INDEX(AE$68:AE$77,$AJ138,1)*($AH138)</f>
        <v>400</v>
      </c>
      <c r="AF138" s="667" cm="1">
        <f t="array" aca="1" ref="AF138" ca="1">INDEX(AF$68:AF$77,$AI138,1)*(1-$AH138)+INDEX(AF$68:AF$77,$AJ138,1)*($AH138)</f>
        <v>400</v>
      </c>
      <c r="AG138" s="667" cm="1">
        <f t="array" aca="1" ref="AG138" ca="1">INDEX(AG$68:AG$77,$AI138,1)*(1-$AH138)+INDEX(AG$68:AG$77,$AJ138,1)*($AH138)</f>
        <v>400</v>
      </c>
      <c r="AH138" s="272">
        <f t="shared" ca="1" si="10"/>
        <v>0.125</v>
      </c>
      <c r="AI138" s="272">
        <f t="shared" si="11"/>
        <v>1</v>
      </c>
      <c r="AJ138" s="272">
        <f t="shared" si="12"/>
        <v>1</v>
      </c>
      <c r="AK138" s="288" t="str">
        <f t="shared" si="19"/>
        <v>Dry</v>
      </c>
      <c r="AL138" s="272">
        <f t="shared" si="20"/>
        <v>176</v>
      </c>
      <c r="AM138" s="272"/>
      <c r="AN138" s="342">
        <f t="shared" si="16"/>
        <v>43606</v>
      </c>
      <c r="AO138" s="342">
        <f t="shared" si="21"/>
        <v>43684</v>
      </c>
      <c r="AP138" s="824">
        <f>INDEX(Periods!$F$21:$O$31,INDEX(Annual!EndGS,1,$E138+2)+2,$E138+2)</f>
        <v>43748</v>
      </c>
      <c r="AQ138" s="267"/>
      <c r="AR138" s="254"/>
      <c r="AS138" s="242"/>
      <c r="AT138" s="242"/>
      <c r="AU138" s="242"/>
    </row>
    <row r="139" spans="1:47" hidden="1" outlineLevel="3" collapsed="1" x14ac:dyDescent="0.35">
      <c r="A139" s="242"/>
      <c r="B139" s="251"/>
      <c r="C139" s="244">
        <f t="shared" si="17"/>
        <v>4</v>
      </c>
      <c r="D139" s="267"/>
      <c r="E139" s="322">
        <v>6</v>
      </c>
      <c r="F139" s="823">
        <f t="shared" si="18"/>
        <v>43606</v>
      </c>
      <c r="G139" s="267"/>
      <c r="H139" s="288"/>
      <c r="I139" s="288"/>
      <c r="J139" s="288">
        <v>1</v>
      </c>
      <c r="K139" s="474">
        <f>INDEX(Periods!$F$21:$O$30,J139+1,$E139+2)</f>
        <v>43606</v>
      </c>
      <c r="L139" s="475">
        <f t="shared" ca="1" si="15"/>
        <v>25</v>
      </c>
      <c r="M139" s="878" cm="1">
        <f t="array" aca="1" ref="M139" ca="1">INDEX(M$68:M$77,$AI139,1)*(1-$AH139)+INDEX(M$68:M$77,$AJ139,1)*($AH139)</f>
        <v>4</v>
      </c>
      <c r="N139" s="878" cm="1">
        <f t="array" aca="1" ref="N139" ca="1">INDEX(N$68:N$77,$AI139,1)*(1-$AH139)+INDEX(N$68:N$77,$AJ139,1)*($AH139)</f>
        <v>13.3</v>
      </c>
      <c r="O139" s="669" cm="1">
        <f t="array" aca="1" ref="O139" ca="1">INDEX(O$68:O$77,$AI139,1)*(1-$AH139)+INDEX(O$68:O$77,$AJ139,1)*($AH139)</f>
        <v>125</v>
      </c>
      <c r="P139" s="669" cm="1">
        <f t="array" aca="1" ref="P139" ca="1">INDEX(P$68:P$77,$AI139,1)*(1-$AH139)+INDEX(P$68:P$77,$AJ139,1)*($AH139)</f>
        <v>350</v>
      </c>
      <c r="Q139" s="670" cm="1">
        <f t="array" aca="1" ref="Q139" ca="1">INDEX(Q$68:Q$77,$AI139,1)*(1-$AH139)+INDEX(Q$68:Q$77,$AJ139,1)*($AH139)</f>
        <v>0.81</v>
      </c>
      <c r="R139" s="670" cm="1">
        <f t="array" aca="1" ref="R139" ca="1">INDEX(R$68:R$77,$AI139,1)*(1-$AH139)+INDEX(R$68:R$77,$AJ139,1)*($AH139)</f>
        <v>0.81</v>
      </c>
      <c r="S139" s="664" cm="1">
        <f t="array" ref="S139">INDEX([0]!i_pasture_stage_p6z,$J139+1,ROUNDDOWN((ROW($J139)-ROW($J$68))/i_p6_len,0)+1)</f>
        <v>0</v>
      </c>
      <c r="T139" s="670" cm="1">
        <f t="array" aca="1" ref="T139" ca="1">INDEX(T$68:T$77,$AI139,1)*(1-$AH139)+INDEX(T$68:T$77,$AJ139,1)*($AH139)</f>
        <v>0.3</v>
      </c>
      <c r="U139" s="664" cm="1">
        <f t="array" aca="1" ref="U139" ca="1">INDEX(U$68:U$77,$AI139,1)*(1-$AH139)+INDEX(U$68:U$77,$AJ139,1)*($AH139)</f>
        <v>5</v>
      </c>
      <c r="V139" s="670" cm="1">
        <f t="array" aca="1" ref="V139" ca="1">INDEX(V$68:V$77,$AI139,1)*(1-$AH139)+INDEX(V$68:V$77,$AJ139,1)*($AH139)</f>
        <v>0</v>
      </c>
      <c r="W139" s="272"/>
      <c r="X139" s="819" cm="1">
        <f t="array" aca="1" ref="X139" ca="1">INDEX(X$68:X$77,$AI139,1)*(1-$AH139)+INDEX(X$68:X$77,$AJ139,1)*($AH139)</f>
        <v>1</v>
      </c>
      <c r="Y139" s="669" cm="1">
        <f t="array" aca="1" ref="Y139" ca="1">INDEX(Y$68:Y$77,$AI139,1)*(1-$AH139)+INDEX(Y$68:Y$77,$AJ139,1)*($AH139)</f>
        <v>50</v>
      </c>
      <c r="Z139" s="669" cm="1">
        <f t="array" aca="1" ref="Z139" ca="1">INDEX(Z$68:Z$77,$AI139,1)*(1-$AH139)+INDEX(Z$68:Z$77,$AJ139,1)*($AH139)</f>
        <v>50</v>
      </c>
      <c r="AA139" s="669" cm="1">
        <f t="array" aca="1" ref="AA139" ca="1">INDEX(AA$68:AA$77,$AI139,1)*(1-$AH139)+INDEX(AA$68:AA$77,$AJ139,1)*($AH139)</f>
        <v>50</v>
      </c>
      <c r="AB139" s="669" cm="1">
        <f t="array" aca="1" ref="AB139" ca="1">INDEX(AB$68:AB$77,$AI139,1)*(1-$AH139)+INDEX(AB$68:AB$77,$AJ139,1)*($AH139)</f>
        <v>100</v>
      </c>
      <c r="AC139" s="669" cm="1">
        <f t="array" aca="1" ref="AC139" ca="1">INDEX(AC$68:AC$77,$AI139,1)*(1-$AH139)+INDEX(AC$68:AC$77,$AJ139,1)*($AH139)</f>
        <v>150</v>
      </c>
      <c r="AD139" s="669" cm="1">
        <f t="array" aca="1" ref="AD139" ca="1">INDEX(AD$68:AD$77,$AI139,1)*(1-$AH139)+INDEX(AD$68:AD$77,$AJ139,1)*($AH139)</f>
        <v>150</v>
      </c>
      <c r="AE139" s="669" cm="1">
        <f t="array" aca="1" ref="AE139" ca="1">INDEX(AE$68:AE$77,$AI139,1)*(1-$AH139)+INDEX(AE$68:AE$77,$AJ139,1)*($AH139)</f>
        <v>400</v>
      </c>
      <c r="AF139" s="669" cm="1">
        <f t="array" aca="1" ref="AF139" ca="1">INDEX(AF$68:AF$77,$AI139,1)*(1-$AH139)+INDEX(AF$68:AF$77,$AJ139,1)*($AH139)</f>
        <v>400</v>
      </c>
      <c r="AG139" s="669" cm="1">
        <f t="array" aca="1" ref="AG139" ca="1">INDEX(AG$68:AG$77,$AI139,1)*(1-$AH139)+INDEX(AG$68:AG$77,$AJ139,1)*($AH139)</f>
        <v>400</v>
      </c>
      <c r="AH139" s="272">
        <f t="shared" ca="1" si="10"/>
        <v>0</v>
      </c>
      <c r="AI139" s="272">
        <f t="shared" si="11"/>
        <v>2</v>
      </c>
      <c r="AJ139" s="272">
        <f t="shared" si="12"/>
        <v>3</v>
      </c>
      <c r="AK139" s="288" t="str">
        <f t="shared" si="19"/>
        <v>Early</v>
      </c>
      <c r="AL139" s="272">
        <f t="shared" si="20"/>
        <v>0</v>
      </c>
      <c r="AM139" s="272"/>
      <c r="AN139" s="342">
        <f t="shared" si="16"/>
        <v>43606</v>
      </c>
      <c r="AO139" s="342">
        <f t="shared" si="21"/>
        <v>43684</v>
      </c>
      <c r="AP139" s="824">
        <f>INDEX(Periods!$F$21:$O$31,INDEX(Annual!EndGS,1,$E139+2)+2,$E139+2)</f>
        <v>43748</v>
      </c>
      <c r="AQ139" s="267"/>
      <c r="AR139" s="254"/>
      <c r="AS139" s="242"/>
      <c r="AT139" s="242"/>
      <c r="AU139" s="242"/>
    </row>
    <row r="140" spans="1:47" hidden="1" outlineLevel="3" x14ac:dyDescent="0.35">
      <c r="A140" s="242"/>
      <c r="B140" s="251"/>
      <c r="C140" s="244">
        <f t="shared" si="17"/>
        <v>4</v>
      </c>
      <c r="D140" s="267"/>
      <c r="E140" s="322">
        <v>6</v>
      </c>
      <c r="F140" s="823">
        <f t="shared" si="18"/>
        <v>43631</v>
      </c>
      <c r="G140" s="267"/>
      <c r="H140" s="288"/>
      <c r="I140" s="288"/>
      <c r="J140" s="288">
        <v>2</v>
      </c>
      <c r="K140" s="474">
        <f>INDEX(Periods!$F$21:$O$30,J140+1,$E140+2)</f>
        <v>43631</v>
      </c>
      <c r="L140" s="475">
        <f t="shared" ca="1" si="15"/>
        <v>53</v>
      </c>
      <c r="M140" s="878" cm="1">
        <f t="array" aca="1" ref="M140" ca="1">INDEX(M$68:M$77,$AI140,1)*(1-$AH140)+INDEX(M$68:M$77,$AJ140,1)*($AH140)</f>
        <v>5.6129032258064511</v>
      </c>
      <c r="N140" s="878" cm="1">
        <f t="array" aca="1" ref="N140" ca="1">INDEX(N$68:N$77,$AI140,1)*(1-$AH140)+INDEX(N$68:N$77,$AJ140,1)*($AH140)</f>
        <v>13.3</v>
      </c>
      <c r="O140" s="669" cm="1">
        <f t="array" aca="1" ref="O140" ca="1">INDEX(O$68:O$77,$AI140,1)*(1-$AH140)+INDEX(O$68:O$77,$AJ140,1)*($AH140)</f>
        <v>387.09677419354836</v>
      </c>
      <c r="P140" s="669" cm="1">
        <f t="array" aca="1" ref="P140" ca="1">INDEX(P$68:P$77,$AI140,1)*(1-$AH140)+INDEX(P$68:P$77,$AJ140,1)*($AH140)</f>
        <v>511.29032258064512</v>
      </c>
      <c r="Q140" s="670" cm="1">
        <f t="array" aca="1" ref="Q140" ca="1">INDEX(Q$68:Q$77,$AI140,1)*(1-$AH140)+INDEX(Q$68:Q$77,$AJ140,1)*($AH140)</f>
        <v>0.81</v>
      </c>
      <c r="R140" s="670" cm="1">
        <f t="array" aca="1" ref="R140" ca="1">INDEX(R$68:R$77,$AI140,1)*(1-$AH140)+INDEX(R$68:R$77,$AJ140,1)*($AH140)</f>
        <v>0.81</v>
      </c>
      <c r="S140" s="664" cm="1">
        <f t="array" ref="S140">INDEX([0]!i_pasture_stage_p6z,$J140+1,ROUNDDOWN((ROW($J140)-ROW($J$68))/i_p6_len,0)+1)</f>
        <v>0.8392857142857143</v>
      </c>
      <c r="T140" s="670" cm="1">
        <f t="array" aca="1" ref="T140" ca="1">INDEX(T$68:T$77,$AI140,1)*(1-$AH140)+INDEX(T$68:T$77,$AJ140,1)*($AH140)</f>
        <v>0.3</v>
      </c>
      <c r="U140" s="664" cm="1">
        <f t="array" aca="1" ref="U140" ca="1">INDEX(U$68:U$77,$AI140,1)*(1-$AH140)+INDEX(U$68:U$77,$AJ140,1)*($AH140)</f>
        <v>5</v>
      </c>
      <c r="V140" s="670" cm="1">
        <f t="array" aca="1" ref="V140" ca="1">INDEX(V$68:V$77,$AI140,1)*(1-$AH140)+INDEX(V$68:V$77,$AJ140,1)*($AH140)</f>
        <v>0</v>
      </c>
      <c r="W140" s="272"/>
      <c r="X140" s="819" cm="1">
        <f t="array" aca="1" ref="X140" ca="1">INDEX(X$68:X$77,$AI140,1)*(1-$AH140)+INDEX(X$68:X$77,$AJ140,1)*($AH140)</f>
        <v>1</v>
      </c>
      <c r="Y140" s="669" cm="1">
        <f t="array" aca="1" ref="Y140" ca="1">INDEX(Y$68:Y$77,$AI140,1)*(1-$AH140)+INDEX(Y$68:Y$77,$AJ140,1)*($AH140)</f>
        <v>50</v>
      </c>
      <c r="Z140" s="669" cm="1">
        <f t="array" aca="1" ref="Z140" ca="1">INDEX(Z$68:Z$77,$AI140,1)*(1-$AH140)+INDEX(Z$68:Z$77,$AJ140,1)*($AH140)</f>
        <v>50</v>
      </c>
      <c r="AA140" s="669" cm="1">
        <f t="array" aca="1" ref="AA140" ca="1">INDEX(AA$68:AA$77,$AI140,1)*(1-$AH140)+INDEX(AA$68:AA$77,$AJ140,1)*($AH140)</f>
        <v>50</v>
      </c>
      <c r="AB140" s="669" cm="1">
        <f t="array" aca="1" ref="AB140" ca="1">INDEX(AB$68:AB$77,$AI140,1)*(1-$AH140)+INDEX(AB$68:AB$77,$AJ140,1)*($AH140)</f>
        <v>140.32258064516128</v>
      </c>
      <c r="AC140" s="669" cm="1">
        <f t="array" aca="1" ref="AC140" ca="1">INDEX(AC$68:AC$77,$AI140,1)*(1-$AH140)+INDEX(AC$68:AC$77,$AJ140,1)*($AH140)</f>
        <v>109.67741935483872</v>
      </c>
      <c r="AD140" s="669" cm="1">
        <f t="array" aca="1" ref="AD140" ca="1">INDEX(AD$68:AD$77,$AI140,1)*(1-$AH140)+INDEX(AD$68:AD$77,$AJ140,1)*($AH140)</f>
        <v>150</v>
      </c>
      <c r="AE140" s="669" cm="1">
        <f t="array" aca="1" ref="AE140" ca="1">INDEX(AE$68:AE$77,$AI140,1)*(1-$AH140)+INDEX(AE$68:AE$77,$AJ140,1)*($AH140)</f>
        <v>400</v>
      </c>
      <c r="AF140" s="669" cm="1">
        <f t="array" aca="1" ref="AF140" ca="1">INDEX(AF$68:AF$77,$AI140,1)*(1-$AH140)+INDEX(AF$68:AF$77,$AJ140,1)*($AH140)</f>
        <v>400</v>
      </c>
      <c r="AG140" s="669" cm="1">
        <f t="array" aca="1" ref="AG140" ca="1">INDEX(AG$68:AG$77,$AI140,1)*(1-$AH140)+INDEX(AG$68:AG$77,$AJ140,1)*($AH140)</f>
        <v>400</v>
      </c>
      <c r="AH140" s="272">
        <f t="shared" ca="1" si="10"/>
        <v>0.80645161290322576</v>
      </c>
      <c r="AI140" s="272">
        <f t="shared" si="11"/>
        <v>2</v>
      </c>
      <c r="AJ140" s="272">
        <f t="shared" si="12"/>
        <v>3</v>
      </c>
      <c r="AK140" s="288" t="str">
        <f t="shared" si="19"/>
        <v>Early</v>
      </c>
      <c r="AL140" s="272">
        <f t="shared" si="20"/>
        <v>25</v>
      </c>
      <c r="AM140" s="272"/>
      <c r="AN140" s="342">
        <f t="shared" si="16"/>
        <v>43606</v>
      </c>
      <c r="AO140" s="342">
        <f t="shared" si="21"/>
        <v>43684</v>
      </c>
      <c r="AP140" s="824">
        <f>INDEX(Periods!$F$21:$O$31,INDEX(Annual!EndGS,1,$E140+2)+2,$E140+2)</f>
        <v>43748</v>
      </c>
      <c r="AQ140" s="267"/>
      <c r="AR140" s="254"/>
      <c r="AS140" s="242"/>
      <c r="AT140" s="242"/>
      <c r="AU140" s="242"/>
    </row>
    <row r="141" spans="1:47" hidden="1" outlineLevel="3" x14ac:dyDescent="0.35">
      <c r="A141" s="242"/>
      <c r="B141" s="251"/>
      <c r="C141" s="244">
        <f t="shared" si="17"/>
        <v>4</v>
      </c>
      <c r="D141" s="267"/>
      <c r="E141" s="322">
        <v>6</v>
      </c>
      <c r="F141" s="823">
        <f t="shared" si="18"/>
        <v>43684</v>
      </c>
      <c r="G141" s="267"/>
      <c r="H141" s="288"/>
      <c r="I141" s="288"/>
      <c r="J141" s="288">
        <v>3</v>
      </c>
      <c r="K141" s="474">
        <f>INDEX(Periods!$F$21:$O$30,J141+1,$E141+2)</f>
        <v>43684</v>
      </c>
      <c r="L141" s="475">
        <f t="shared" ca="1" si="15"/>
        <v>25</v>
      </c>
      <c r="M141" s="878" cm="1">
        <f t="array" aca="1" ref="M141" ca="1">INDEX(M$68:M$77,$AI141,1)*(1-$AH141)+INDEX(M$68:M$77,$AJ141,1)*($AH141)</f>
        <v>6.5</v>
      </c>
      <c r="N141" s="878" cm="1">
        <f t="array" aca="1" ref="N141" ca="1">INDEX(N$68:N$77,$AI141,1)*(1-$AH141)+INDEX(N$68:N$77,$AJ141,1)*($AH141)</f>
        <v>13.3</v>
      </c>
      <c r="O141" s="669" cm="1">
        <f t="array" aca="1" ref="O141" ca="1">INDEX(O$68:O$77,$AI141,1)*(1-$AH141)+INDEX(O$68:O$77,$AJ141,1)*($AH141)</f>
        <v>550</v>
      </c>
      <c r="P141" s="669" cm="1">
        <f t="array" aca="1" ref="P141" ca="1">INDEX(P$68:P$77,$AI141,1)*(1-$AH141)+INDEX(P$68:P$77,$AJ141,1)*($AH141)</f>
        <v>1200</v>
      </c>
      <c r="Q141" s="670" cm="1">
        <f t="array" aca="1" ref="Q141" ca="1">INDEX(Q$68:Q$77,$AI141,1)*(1-$AH141)+INDEX(Q$68:Q$77,$AJ141,1)*($AH141)</f>
        <v>0.81</v>
      </c>
      <c r="R141" s="670" cm="1">
        <f t="array" aca="1" ref="R141" ca="1">INDEX(R$68:R$77,$AI141,1)*(1-$AH141)+INDEX(R$68:R$77,$AJ141,1)*($AH141)</f>
        <v>0.81</v>
      </c>
      <c r="S141" s="664" cm="1">
        <f t="array" ref="S141">INDEX([0]!i_pasture_stage_p6z,$J141+1,ROUNDDOWN((ROW($J141)-ROW($J$68))/i_p6_len,0)+1)</f>
        <v>1</v>
      </c>
      <c r="T141" s="670" cm="1">
        <f t="array" aca="1" ref="T141" ca="1">INDEX(T$68:T$77,$AI141,1)*(1-$AH141)+INDEX(T$68:T$77,$AJ141,1)*($AH141)</f>
        <v>0.3</v>
      </c>
      <c r="U141" s="664" cm="1">
        <f t="array" aca="1" ref="U141" ca="1">INDEX(U$68:U$77,$AI141,1)*(1-$AH141)+INDEX(U$68:U$77,$AJ141,1)*($AH141)</f>
        <v>5</v>
      </c>
      <c r="V141" s="670" cm="1">
        <f t="array" aca="1" ref="V141" ca="1">INDEX(V$68:V$77,$AI141,1)*(1-$AH141)+INDEX(V$68:V$77,$AJ141,1)*($AH141)</f>
        <v>0</v>
      </c>
      <c r="W141" s="272"/>
      <c r="X141" s="819" cm="1">
        <f t="array" aca="1" ref="X141" ca="1">INDEX(X$68:X$77,$AI141,1)*(1-$AH141)+INDEX(X$68:X$77,$AJ141,1)*($AH141)</f>
        <v>1</v>
      </c>
      <c r="Y141" s="669" cm="1">
        <f t="array" aca="1" ref="Y141" ca="1">INDEX(Y$68:Y$77,$AI141,1)*(1-$AH141)+INDEX(Y$68:Y$77,$AJ141,1)*($AH141)</f>
        <v>50</v>
      </c>
      <c r="Z141" s="669" cm="1">
        <f t="array" aca="1" ref="Z141" ca="1">INDEX(Z$68:Z$77,$AI141,1)*(1-$AH141)+INDEX(Z$68:Z$77,$AJ141,1)*($AH141)</f>
        <v>50</v>
      </c>
      <c r="AA141" s="669" cm="1">
        <f t="array" aca="1" ref="AA141" ca="1">INDEX(AA$68:AA$77,$AI141,1)*(1-$AH141)+INDEX(AA$68:AA$77,$AJ141,1)*($AH141)</f>
        <v>50</v>
      </c>
      <c r="AB141" s="669" cm="1">
        <f t="array" aca="1" ref="AB141" ca="1">INDEX(AB$68:AB$77,$AI141,1)*(1-$AH141)+INDEX(AB$68:AB$77,$AJ141,1)*($AH141)</f>
        <v>150</v>
      </c>
      <c r="AC141" s="669" cm="1">
        <f t="array" aca="1" ref="AC141" ca="1">INDEX(AC$68:AC$77,$AI141,1)*(1-$AH141)+INDEX(AC$68:AC$77,$AJ141,1)*($AH141)</f>
        <v>150</v>
      </c>
      <c r="AD141" s="669" cm="1">
        <f t="array" aca="1" ref="AD141" ca="1">INDEX(AD$68:AD$77,$AI141,1)*(1-$AH141)+INDEX(AD$68:AD$77,$AJ141,1)*($AH141)</f>
        <v>100</v>
      </c>
      <c r="AE141" s="669" cm="1">
        <f t="array" aca="1" ref="AE141" ca="1">INDEX(AE$68:AE$77,$AI141,1)*(1-$AH141)+INDEX(AE$68:AE$77,$AJ141,1)*($AH141)</f>
        <v>400</v>
      </c>
      <c r="AF141" s="669" cm="1">
        <f t="array" aca="1" ref="AF141" ca="1">INDEX(AF$68:AF$77,$AI141,1)*(1-$AH141)+INDEX(AF$68:AF$77,$AJ141,1)*($AH141)</f>
        <v>400</v>
      </c>
      <c r="AG141" s="669" cm="1">
        <f t="array" aca="1" ref="AG141" ca="1">INDEX(AG$68:AG$77,$AI141,1)*(1-$AH141)+INDEX(AG$68:AG$77,$AJ141,1)*($AH141)</f>
        <v>400</v>
      </c>
      <c r="AH141" s="272">
        <f t="shared" ca="1" si="10"/>
        <v>0</v>
      </c>
      <c r="AI141" s="272">
        <f t="shared" si="11"/>
        <v>4</v>
      </c>
      <c r="AJ141" s="272">
        <f t="shared" si="12"/>
        <v>5</v>
      </c>
      <c r="AK141" s="288" t="str">
        <f t="shared" si="19"/>
        <v>Late</v>
      </c>
      <c r="AL141" s="272">
        <f t="shared" si="20"/>
        <v>0</v>
      </c>
      <c r="AM141" s="272"/>
      <c r="AN141" s="342">
        <f t="shared" si="16"/>
        <v>43606</v>
      </c>
      <c r="AO141" s="342">
        <f t="shared" si="21"/>
        <v>43684</v>
      </c>
      <c r="AP141" s="824">
        <f>INDEX(Periods!$F$21:$O$31,INDEX(Annual!EndGS,1,$E141+2)+2,$E141+2)</f>
        <v>43748</v>
      </c>
      <c r="AQ141" s="267"/>
      <c r="AR141" s="254"/>
      <c r="AS141" s="242"/>
      <c r="AT141" s="242"/>
      <c r="AU141" s="242"/>
    </row>
    <row r="142" spans="1:47" hidden="1" outlineLevel="3" x14ac:dyDescent="0.35">
      <c r="A142" s="242"/>
      <c r="B142" s="251"/>
      <c r="C142" s="244">
        <f t="shared" si="17"/>
        <v>4</v>
      </c>
      <c r="D142" s="267"/>
      <c r="E142" s="322">
        <v>6</v>
      </c>
      <c r="F142" s="823">
        <f t="shared" si="18"/>
        <v>43709</v>
      </c>
      <c r="G142" s="267"/>
      <c r="H142" s="288"/>
      <c r="I142" s="288"/>
      <c r="J142" s="288">
        <v>4</v>
      </c>
      <c r="K142" s="474">
        <f>INDEX(Periods!$F$21:$O$30,J142+1,$E142+2)</f>
        <v>43709</v>
      </c>
      <c r="L142" s="475">
        <f t="shared" ca="1" si="15"/>
        <v>29</v>
      </c>
      <c r="M142" s="878" cm="1">
        <f t="array" aca="1" ref="M142" ca="1">INDEX(M$68:M$77,$AI142,1)*(1-$AH142)+INDEX(M$68:M$77,$AJ142,1)*($AH142)</f>
        <v>9</v>
      </c>
      <c r="N142" s="878" cm="1">
        <f t="array" aca="1" ref="N142" ca="1">INDEX(N$68:N$77,$AI142,1)*(1-$AH142)+INDEX(N$68:N$77,$AJ142,1)*($AH142)</f>
        <v>13.3</v>
      </c>
      <c r="O142" s="669" cm="1">
        <f t="array" aca="1" ref="O142" ca="1">INDEX(O$68:O$77,$AI142,1)*(1-$AH142)+INDEX(O$68:O$77,$AJ142,1)*($AH142)</f>
        <v>750</v>
      </c>
      <c r="P142" s="669" cm="1">
        <f t="array" aca="1" ref="P142" ca="1">INDEX(P$68:P$77,$AI142,1)*(1-$AH142)+INDEX(P$68:P$77,$AJ142,1)*($AH142)</f>
        <v>2250</v>
      </c>
      <c r="Q142" s="670" cm="1">
        <f t="array" aca="1" ref="Q142" ca="1">INDEX(Q$68:Q$77,$AI142,1)*(1-$AH142)+INDEX(Q$68:Q$77,$AJ142,1)*($AH142)</f>
        <v>0.8</v>
      </c>
      <c r="R142" s="670" cm="1">
        <f t="array" aca="1" ref="R142" ca="1">INDEX(R$68:R$77,$AI142,1)*(1-$AH142)+INDEX(R$68:R$77,$AJ142,1)*($AH142)</f>
        <v>0.8</v>
      </c>
      <c r="S142" s="664" cm="1">
        <f t="array" ref="S142">INDEX([0]!i_pasture_stage_p6z,$J142+1,ROUNDDOWN((ROW($J142)-ROW($J$68))/i_p6_len,0)+1)</f>
        <v>1</v>
      </c>
      <c r="T142" s="670" cm="1">
        <f t="array" aca="1" ref="T142" ca="1">INDEX(T$68:T$77,$AI142,1)*(1-$AH142)+INDEX(T$68:T$77,$AJ142,1)*($AH142)</f>
        <v>0.3</v>
      </c>
      <c r="U142" s="664" cm="1">
        <f t="array" aca="1" ref="U142" ca="1">INDEX(U$68:U$77,$AI142,1)*(1-$AH142)+INDEX(U$68:U$77,$AJ142,1)*($AH142)</f>
        <v>5</v>
      </c>
      <c r="V142" s="670" cm="1">
        <f t="array" aca="1" ref="V142" ca="1">INDEX(V$68:V$77,$AI142,1)*(1-$AH142)+INDEX(V$68:V$77,$AJ142,1)*($AH142)</f>
        <v>0</v>
      </c>
      <c r="W142" s="272"/>
      <c r="X142" s="819" cm="1">
        <f t="array" aca="1" ref="X142" ca="1">INDEX(X$68:X$77,$AI142,1)*(1-$AH142)+INDEX(X$68:X$77,$AJ142,1)*($AH142)</f>
        <v>0.75</v>
      </c>
      <c r="Y142" s="669" cm="1">
        <f t="array" aca="1" ref="Y142" ca="1">INDEX(Y$68:Y$77,$AI142,1)*(1-$AH142)+INDEX(Y$68:Y$77,$AJ142,1)*($AH142)</f>
        <v>50</v>
      </c>
      <c r="Z142" s="669" cm="1">
        <f t="array" aca="1" ref="Z142" ca="1">INDEX(Z$68:Z$77,$AI142,1)*(1-$AH142)+INDEX(Z$68:Z$77,$AJ142,1)*($AH142)</f>
        <v>50</v>
      </c>
      <c r="AA142" s="669" cm="1">
        <f t="array" aca="1" ref="AA142" ca="1">INDEX(AA$68:AA$77,$AI142,1)*(1-$AH142)+INDEX(AA$68:AA$77,$AJ142,1)*($AH142)</f>
        <v>50</v>
      </c>
      <c r="AB142" s="669" cm="1">
        <f t="array" aca="1" ref="AB142" ca="1">INDEX(AB$68:AB$77,$AI142,1)*(1-$AH142)+INDEX(AB$68:AB$77,$AJ142,1)*($AH142)</f>
        <v>150</v>
      </c>
      <c r="AC142" s="669" cm="1">
        <f t="array" aca="1" ref="AC142" ca="1">INDEX(AC$68:AC$77,$AI142,1)*(1-$AH142)+INDEX(AC$68:AC$77,$AJ142,1)*($AH142)</f>
        <v>150</v>
      </c>
      <c r="AD142" s="669" cm="1">
        <f t="array" aca="1" ref="AD142" ca="1">INDEX(AD$68:AD$77,$AI142,1)*(1-$AH142)+INDEX(AD$68:AD$77,$AJ142,1)*($AH142)</f>
        <v>150</v>
      </c>
      <c r="AE142" s="669" cm="1">
        <f t="array" aca="1" ref="AE142" ca="1">INDEX(AE$68:AE$77,$AI142,1)*(1-$AH142)+INDEX(AE$68:AE$77,$AJ142,1)*($AH142)</f>
        <v>400</v>
      </c>
      <c r="AF142" s="669" cm="1">
        <f t="array" aca="1" ref="AF142" ca="1">INDEX(AF$68:AF$77,$AI142,1)*(1-$AH142)+INDEX(AF$68:AF$77,$AJ142,1)*($AH142)</f>
        <v>400</v>
      </c>
      <c r="AG142" s="669" cm="1">
        <f t="array" aca="1" ref="AG142" ca="1">INDEX(AG$68:AG$77,$AI142,1)*(1-$AH142)+INDEX(AG$68:AG$77,$AJ142,1)*($AH142)</f>
        <v>400</v>
      </c>
      <c r="AH142" s="272">
        <f t="shared" ca="1" si="10"/>
        <v>0</v>
      </c>
      <c r="AI142" s="272">
        <f t="shared" si="11"/>
        <v>5</v>
      </c>
      <c r="AJ142" s="272">
        <f t="shared" si="12"/>
        <v>6</v>
      </c>
      <c r="AK142" s="288" t="str">
        <f t="shared" si="19"/>
        <v>Late</v>
      </c>
      <c r="AL142" s="272">
        <f t="shared" si="20"/>
        <v>25</v>
      </c>
      <c r="AM142" s="272"/>
      <c r="AN142" s="342">
        <f t="shared" si="16"/>
        <v>43606</v>
      </c>
      <c r="AO142" s="342">
        <f t="shared" si="21"/>
        <v>43684</v>
      </c>
      <c r="AP142" s="824">
        <f>INDEX(Periods!$F$21:$O$31,INDEX(Annual!EndGS,1,$E142+2)+2,$E142+2)</f>
        <v>43748</v>
      </c>
      <c r="AQ142" s="267"/>
      <c r="AR142" s="254"/>
      <c r="AS142" s="242"/>
      <c r="AT142" s="242"/>
      <c r="AU142" s="242"/>
    </row>
    <row r="143" spans="1:47" hidden="1" outlineLevel="3" x14ac:dyDescent="0.35">
      <c r="A143" s="242"/>
      <c r="B143" s="251"/>
      <c r="C143" s="244">
        <f t="shared" si="17"/>
        <v>4</v>
      </c>
      <c r="D143" s="267"/>
      <c r="E143" s="322">
        <v>6</v>
      </c>
      <c r="F143" s="823">
        <f t="shared" si="18"/>
        <v>43738</v>
      </c>
      <c r="G143" s="267"/>
      <c r="H143" s="288"/>
      <c r="I143" s="288"/>
      <c r="J143" s="288">
        <v>5</v>
      </c>
      <c r="K143" s="474">
        <f>INDEX(Periods!$F$21:$O$30,J143+1,$E143+2)</f>
        <v>43738</v>
      </c>
      <c r="L143" s="475">
        <f t="shared" ca="1" si="15"/>
        <v>10</v>
      </c>
      <c r="M143" s="878" cm="1">
        <f t="array" aca="1" ref="M143" ca="1">INDEX(M$68:M$77,$AI143,1)*(1-$AH143)+INDEX(M$68:M$77,$AJ143,1)*($AH143)</f>
        <v>8</v>
      </c>
      <c r="N143" s="878" cm="1">
        <f t="array" aca="1" ref="N143" ca="1">INDEX(N$68:N$77,$AI143,1)*(1-$AH143)+INDEX(N$68:N$77,$AJ143,1)*($AH143)</f>
        <v>13.3</v>
      </c>
      <c r="O143" s="669" cm="1">
        <f t="array" aca="1" ref="O143" ca="1">INDEX(O$68:O$77,$AI143,1)*(1-$AH143)+INDEX(O$68:O$77,$AJ143,1)*($AH143)</f>
        <v>1000</v>
      </c>
      <c r="P143" s="669" cm="1">
        <f t="array" aca="1" ref="P143" ca="1">INDEX(P$68:P$77,$AI143,1)*(1-$AH143)+INDEX(P$68:P$77,$AJ143,1)*($AH143)</f>
        <v>3000</v>
      </c>
      <c r="Q143" s="670" cm="1">
        <f t="array" aca="1" ref="Q143" ca="1">INDEX(Q$68:Q$77,$AI143,1)*(1-$AH143)+INDEX(Q$68:Q$77,$AJ143,1)*($AH143)</f>
        <v>0.76</v>
      </c>
      <c r="R143" s="670" cm="1">
        <f t="array" aca="1" ref="R143" ca="1">INDEX(R$68:R$77,$AI143,1)*(1-$AH143)+INDEX(R$68:R$77,$AJ143,1)*($AH143)</f>
        <v>0.78</v>
      </c>
      <c r="S143" s="664" cm="1">
        <f t="array" ref="S143">INDEX([0]!i_pasture_stage_p6z,$J143+1,ROUNDDOWN((ROW($J143)-ROW($J$68))/i_p6_len,0)+1)</f>
        <v>1</v>
      </c>
      <c r="T143" s="670" cm="1">
        <f t="array" aca="1" ref="T143" ca="1">INDEX(T$68:T$77,$AI143,1)*(1-$AH143)+INDEX(T$68:T$77,$AJ143,1)*($AH143)</f>
        <v>0.3</v>
      </c>
      <c r="U143" s="664" cm="1">
        <f t="array" aca="1" ref="U143" ca="1">INDEX(U$68:U$77,$AI143,1)*(1-$AH143)+INDEX(U$68:U$77,$AJ143,1)*($AH143)</f>
        <v>5</v>
      </c>
      <c r="V143" s="670" cm="1">
        <f t="array" aca="1" ref="V143" ca="1">INDEX(V$68:V$77,$AI143,1)*(1-$AH143)+INDEX(V$68:V$77,$AJ143,1)*($AH143)</f>
        <v>0</v>
      </c>
      <c r="W143" s="272"/>
      <c r="X143" s="819" cm="1">
        <f t="array" aca="1" ref="X143" ca="1">INDEX(X$68:X$77,$AI143,1)*(1-$AH143)+INDEX(X$68:X$77,$AJ143,1)*($AH143)</f>
        <v>0.75</v>
      </c>
      <c r="Y143" s="669" cm="1">
        <f t="array" aca="1" ref="Y143" ca="1">INDEX(Y$68:Y$77,$AI143,1)*(1-$AH143)+INDEX(Y$68:Y$77,$AJ143,1)*($AH143)</f>
        <v>50</v>
      </c>
      <c r="Z143" s="669" cm="1">
        <f t="array" aca="1" ref="Z143" ca="1">INDEX(Z$68:Z$77,$AI143,1)*(1-$AH143)+INDEX(Z$68:Z$77,$AJ143,1)*($AH143)</f>
        <v>50</v>
      </c>
      <c r="AA143" s="669" cm="1">
        <f t="array" aca="1" ref="AA143" ca="1">INDEX(AA$68:AA$77,$AI143,1)*(1-$AH143)+INDEX(AA$68:AA$77,$AJ143,1)*($AH143)</f>
        <v>50</v>
      </c>
      <c r="AB143" s="669" cm="1">
        <f t="array" aca="1" ref="AB143" ca="1">INDEX(AB$68:AB$77,$AI143,1)*(1-$AH143)+INDEX(AB$68:AB$77,$AJ143,1)*($AH143)</f>
        <v>150</v>
      </c>
      <c r="AC143" s="669" cm="1">
        <f t="array" aca="1" ref="AC143" ca="1">INDEX(AC$68:AC$77,$AI143,1)*(1-$AH143)+INDEX(AC$68:AC$77,$AJ143,1)*($AH143)</f>
        <v>150</v>
      </c>
      <c r="AD143" s="669" cm="1">
        <f t="array" aca="1" ref="AD143" ca="1">INDEX(AD$68:AD$77,$AI143,1)*(1-$AH143)+INDEX(AD$68:AD$77,$AJ143,1)*($AH143)</f>
        <v>150</v>
      </c>
      <c r="AE143" s="669" cm="1">
        <f t="array" aca="1" ref="AE143" ca="1">INDEX(AE$68:AE$77,$AI143,1)*(1-$AH143)+INDEX(AE$68:AE$77,$AJ143,1)*($AH143)</f>
        <v>400</v>
      </c>
      <c r="AF143" s="669" cm="1">
        <f t="array" aca="1" ref="AF143" ca="1">INDEX(AF$68:AF$77,$AI143,1)*(1-$AH143)+INDEX(AF$68:AF$77,$AJ143,1)*($AH143)</f>
        <v>400</v>
      </c>
      <c r="AG143" s="669" cm="1">
        <f t="array" aca="1" ref="AG143" ca="1">INDEX(AG$68:AG$77,$AI143,1)*(1-$AH143)+INDEX(AG$68:AG$77,$AJ143,1)*($AH143)</f>
        <v>400</v>
      </c>
      <c r="AH143" s="272">
        <f t="shared" ref="AH143:AH167" ca="1" si="22">($AL143-INDEX($AL$68:$AL$77,$AI143,1))/INDEX($L$68:$L$77,$AI143,1)</f>
        <v>0</v>
      </c>
      <c r="AI143" s="272">
        <f t="shared" ref="AI143:AI167" si="23">MOD(SUMIFS($AM$68:$AM$77,$AK$68:$AK$77,$AK143,$AL$68:$AL$77,"&lt;="&amp;$AL143)-1,$AJ$65)+1</f>
        <v>6</v>
      </c>
      <c r="AJ143" s="272">
        <f t="shared" si="12"/>
        <v>6</v>
      </c>
      <c r="AK143" s="288" t="str">
        <f t="shared" si="19"/>
        <v>Late</v>
      </c>
      <c r="AL143" s="272">
        <f t="shared" si="20"/>
        <v>54</v>
      </c>
      <c r="AM143" s="272"/>
      <c r="AN143" s="342">
        <f t="shared" si="16"/>
        <v>43606</v>
      </c>
      <c r="AO143" s="342">
        <f t="shared" si="21"/>
        <v>43684</v>
      </c>
      <c r="AP143" s="824">
        <f>INDEX(Periods!$F$21:$O$31,INDEX(Annual!EndGS,1,$E143+2)+2,$E143+2)</f>
        <v>43748</v>
      </c>
      <c r="AQ143" s="267"/>
      <c r="AR143" s="254"/>
      <c r="AS143" s="242"/>
      <c r="AT143" s="242"/>
      <c r="AU143" s="242"/>
    </row>
    <row r="144" spans="1:47" hidden="1" outlineLevel="3" x14ac:dyDescent="0.35">
      <c r="A144" s="242"/>
      <c r="B144" s="251"/>
      <c r="C144" s="244">
        <f t="shared" si="17"/>
        <v>4</v>
      </c>
      <c r="D144" s="267"/>
      <c r="E144" s="322">
        <v>6</v>
      </c>
      <c r="F144" s="823">
        <f t="shared" si="18"/>
        <v>43748</v>
      </c>
      <c r="G144" s="267"/>
      <c r="H144" s="288"/>
      <c r="I144" s="288"/>
      <c r="J144" s="288">
        <v>6</v>
      </c>
      <c r="K144" s="474">
        <f>INDEX(Periods!$F$21:$O$30,J144+1,$E144+2)</f>
        <v>43748</v>
      </c>
      <c r="L144" s="475">
        <f t="shared" ca="1" si="15"/>
        <v>46</v>
      </c>
      <c r="M144" s="878" cm="1">
        <f t="array" aca="1" ref="M144" ca="1">INDEX(M$68:M$77,$AI144,1)*(1-$AH144)+INDEX(M$68:M$77,$AJ144,1)*($AH144)</f>
        <v>5</v>
      </c>
      <c r="N144" s="878" cm="1">
        <f t="array" aca="1" ref="N144" ca="1">INDEX(N$68:N$77,$AI144,1)*(1-$AH144)+INDEX(N$68:N$77,$AJ144,1)*($AH144)</f>
        <v>13.3</v>
      </c>
      <c r="O144" s="669" cm="1">
        <f t="array" aca="1" ref="O144" ca="1">INDEX(O$68:O$77,$AI144,1)*(1-$AH144)+INDEX(O$68:O$77,$AJ144,1)*($AH144)</f>
        <v>800</v>
      </c>
      <c r="P144" s="669" cm="1">
        <f t="array" aca="1" ref="P144" ca="1">INDEX(P$68:P$77,$AI144,1)*(1-$AH144)+INDEX(P$68:P$77,$AJ144,1)*($AH144)</f>
        <v>3000</v>
      </c>
      <c r="Q144" s="670" cm="1">
        <f t="array" aca="1" ref="Q144" ca="1">INDEX(Q$68:Q$77,$AI144,1)*(1-$AH144)+INDEX(Q$68:Q$77,$AJ144,1)*($AH144)</f>
        <v>0.60750000000000004</v>
      </c>
      <c r="R144" s="670" cm="1">
        <f t="array" aca="1" ref="R144" ca="1">INDEX(R$68:R$77,$AI144,1)*(1-$AH144)+INDEX(R$68:R$77,$AJ144,1)*($AH144)</f>
        <v>0.71250000000000002</v>
      </c>
      <c r="S144" s="664" cm="1">
        <f t="array" ref="S144">INDEX([0]!i_pasture_stage_p6z,$J144+1,ROUNDDOWN((ROW($J144)-ROW($J$68))/i_p6_len,0)+1)</f>
        <v>1</v>
      </c>
      <c r="T144" s="670" cm="1">
        <f t="array" aca="1" ref="T144" ca="1">INDEX(T$68:T$77,$AI144,1)*(1-$AH144)+INDEX(T$68:T$77,$AJ144,1)*($AH144)</f>
        <v>0.3</v>
      </c>
      <c r="U144" s="664" cm="1">
        <f t="array" aca="1" ref="U144" ca="1">INDEX(U$68:U$77,$AI144,1)*(1-$AH144)+INDEX(U$68:U$77,$AJ144,1)*($AH144)</f>
        <v>5</v>
      </c>
      <c r="V144" s="670" cm="1">
        <f t="array" aca="1" ref="V144" ca="1">INDEX(V$68:V$77,$AI144,1)*(1-$AH144)+INDEX(V$68:V$77,$AJ144,1)*($AH144)</f>
        <v>0</v>
      </c>
      <c r="W144" s="272"/>
      <c r="X144" s="819" cm="1">
        <f t="array" aca="1" ref="X144" ca="1">INDEX(X$68:X$77,$AI144,1)*(1-$AH144)+INDEX(X$68:X$77,$AJ144,1)*($AH144)</f>
        <v>0.4</v>
      </c>
      <c r="Y144" s="669" cm="1">
        <f t="array" aca="1" ref="Y144" ca="1">INDEX(Y$68:Y$77,$AI144,1)*(1-$AH144)+INDEX(Y$68:Y$77,$AJ144,1)*($AH144)</f>
        <v>50</v>
      </c>
      <c r="Z144" s="669" cm="1">
        <f t="array" aca="1" ref="Z144" ca="1">INDEX(Z$68:Z$77,$AI144,1)*(1-$AH144)+INDEX(Z$68:Z$77,$AJ144,1)*($AH144)</f>
        <v>50</v>
      </c>
      <c r="AA144" s="669" cm="1">
        <f t="array" aca="1" ref="AA144" ca="1">INDEX(AA$68:AA$77,$AI144,1)*(1-$AH144)+INDEX(AA$68:AA$77,$AJ144,1)*($AH144)</f>
        <v>50</v>
      </c>
      <c r="AB144" s="669" cm="1">
        <f t="array" aca="1" ref="AB144" ca="1">INDEX(AB$68:AB$77,$AI144,1)*(1-$AH144)+INDEX(AB$68:AB$77,$AJ144,1)*($AH144)</f>
        <v>150</v>
      </c>
      <c r="AC144" s="669" cm="1">
        <f t="array" aca="1" ref="AC144" ca="1">INDEX(AC$68:AC$77,$AI144,1)*(1-$AH144)+INDEX(AC$68:AC$77,$AJ144,1)*($AH144)</f>
        <v>150</v>
      </c>
      <c r="AD144" s="669" cm="1">
        <f t="array" aca="1" ref="AD144" ca="1">INDEX(AD$68:AD$77,$AI144,1)*(1-$AH144)+INDEX(AD$68:AD$77,$AJ144,1)*($AH144)</f>
        <v>150</v>
      </c>
      <c r="AE144" s="669" cm="1">
        <f t="array" aca="1" ref="AE144" ca="1">INDEX(AE$68:AE$77,$AI144,1)*(1-$AH144)+INDEX(AE$68:AE$77,$AJ144,1)*($AH144)</f>
        <v>400</v>
      </c>
      <c r="AF144" s="669" cm="1">
        <f t="array" aca="1" ref="AF144" ca="1">INDEX(AF$68:AF$77,$AI144,1)*(1-$AH144)+INDEX(AF$68:AF$77,$AJ144,1)*($AH144)</f>
        <v>400</v>
      </c>
      <c r="AG144" s="669" cm="1">
        <f t="array" aca="1" ref="AG144" ca="1">INDEX(AG$68:AG$77,$AI144,1)*(1-$AH144)+INDEX(AG$68:AG$77,$AJ144,1)*($AH144)</f>
        <v>400</v>
      </c>
      <c r="AH144" s="272">
        <f t="shared" ca="1" si="22"/>
        <v>0</v>
      </c>
      <c r="AI144" s="272">
        <f t="shared" si="23"/>
        <v>7</v>
      </c>
      <c r="AJ144" s="272">
        <f t="shared" si="12"/>
        <v>8</v>
      </c>
      <c r="AK144" s="288" t="str">
        <f t="shared" si="19"/>
        <v>Dry</v>
      </c>
      <c r="AL144" s="272">
        <f t="shared" si="20"/>
        <v>0</v>
      </c>
      <c r="AM144" s="272"/>
      <c r="AN144" s="342">
        <f t="shared" si="16"/>
        <v>43606</v>
      </c>
      <c r="AO144" s="342">
        <f t="shared" si="21"/>
        <v>43684</v>
      </c>
      <c r="AP144" s="824">
        <f>INDEX(Periods!$F$21:$O$31,INDEX(Annual!EndGS,1,$E144+2)+2,$E144+2)</f>
        <v>43748</v>
      </c>
      <c r="AQ144" s="267"/>
      <c r="AR144" s="254"/>
      <c r="AS144" s="242"/>
      <c r="AT144" s="242"/>
      <c r="AU144" s="242"/>
    </row>
    <row r="145" spans="1:47" hidden="1" outlineLevel="3" x14ac:dyDescent="0.35">
      <c r="A145" s="242"/>
      <c r="B145" s="251"/>
      <c r="C145" s="244">
        <f t="shared" si="17"/>
        <v>4</v>
      </c>
      <c r="D145" s="267"/>
      <c r="E145" s="322">
        <v>6</v>
      </c>
      <c r="F145" s="823">
        <f t="shared" si="18"/>
        <v>43794</v>
      </c>
      <c r="G145" s="267"/>
      <c r="H145" s="288"/>
      <c r="I145" s="288"/>
      <c r="J145" s="288">
        <v>7</v>
      </c>
      <c r="K145" s="474">
        <f>INDEX(Periods!$F$21:$O$30,J145+1,$E145+2)</f>
        <v>43794</v>
      </c>
      <c r="L145" s="475">
        <f t="shared" ca="1" si="15"/>
        <v>37</v>
      </c>
      <c r="M145" s="878" cm="1">
        <f t="array" aca="1" ref="M145" ca="1">INDEX(M$68:M$77,$AI145,1)*(1-$AH145)+INDEX(M$68:M$77,$AJ145,1)*($AH145)</f>
        <v>3.9324324324324325</v>
      </c>
      <c r="N145" s="878" cm="1">
        <f t="array" aca="1" ref="N145" ca="1">INDEX(N$68:N$77,$AI145,1)*(1-$AH145)+INDEX(N$68:N$77,$AJ145,1)*($AH145)</f>
        <v>13.300000000000002</v>
      </c>
      <c r="O145" s="669" cm="1">
        <f t="array" aca="1" ref="O145" ca="1">INDEX(O$68:O$77,$AI145,1)*(1-$AH145)+INDEX(O$68:O$77,$AJ145,1)*($AH145)</f>
        <v>686.48648648648646</v>
      </c>
      <c r="P145" s="669" cm="1">
        <f t="array" aca="1" ref="P145" ca="1">INDEX(P$68:P$77,$AI145,1)*(1-$AH145)+INDEX(P$68:P$77,$AJ145,1)*($AH145)</f>
        <v>2432.4324324324325</v>
      </c>
      <c r="Q145" s="670" cm="1">
        <f t="array" aca="1" ref="Q145" ca="1">INDEX(Q$68:Q$77,$AI145,1)*(1-$AH145)+INDEX(Q$68:Q$77,$AJ145,1)*($AH145)</f>
        <v>0.55344594594594598</v>
      </c>
      <c r="R145" s="670" cm="1">
        <f t="array" aca="1" ref="R145" ca="1">INDEX(R$68:R$77,$AI145,1)*(1-$AH145)+INDEX(R$68:R$77,$AJ145,1)*($AH145)</f>
        <v>0.65574324324324329</v>
      </c>
      <c r="S145" s="664" cm="1">
        <f t="array" ref="S145">INDEX([0]!i_pasture_stage_p6z,$J145+1,ROUNDDOWN((ROW($J145)-ROW($J$68))/i_p6_len,0)+1)</f>
        <v>1</v>
      </c>
      <c r="T145" s="670" cm="1">
        <f t="array" aca="1" ref="T145" ca="1">INDEX(T$68:T$77,$AI145,1)*(1-$AH145)+INDEX(T$68:T$77,$AJ145,1)*($AH145)</f>
        <v>0.30000000000000004</v>
      </c>
      <c r="U145" s="664" cm="1">
        <f t="array" aca="1" ref="U145" ca="1">INDEX(U$68:U$77,$AI145,1)*(1-$AH145)+INDEX(U$68:U$77,$AJ145,1)*($AH145)</f>
        <v>5</v>
      </c>
      <c r="V145" s="670" cm="1">
        <f t="array" aca="1" ref="V145" ca="1">INDEX(V$68:V$77,$AI145,1)*(1-$AH145)+INDEX(V$68:V$77,$AJ145,1)*($AH145)</f>
        <v>6.7567567567567571E-3</v>
      </c>
      <c r="W145" s="272"/>
      <c r="X145" s="819" cm="1">
        <f t="array" aca="1" ref="X145" ca="1">INDEX(X$68:X$77,$AI145,1)*(1-$AH145)+INDEX(X$68:X$77,$AJ145,1)*($AH145)</f>
        <v>0.33</v>
      </c>
      <c r="Y145" s="669" cm="1">
        <f t="array" aca="1" ref="Y145" ca="1">INDEX(Y$68:Y$77,$AI145,1)*(1-$AH145)+INDEX(Y$68:Y$77,$AJ145,1)*($AH145)</f>
        <v>50</v>
      </c>
      <c r="Z145" s="669" cm="1">
        <f t="array" aca="1" ref="Z145" ca="1">INDEX(Z$68:Z$77,$AI145,1)*(1-$AH145)+INDEX(Z$68:Z$77,$AJ145,1)*($AH145)</f>
        <v>50</v>
      </c>
      <c r="AA145" s="669" cm="1">
        <f t="array" aca="1" ref="AA145" ca="1">INDEX(AA$68:AA$77,$AI145,1)*(1-$AH145)+INDEX(AA$68:AA$77,$AJ145,1)*($AH145)</f>
        <v>50</v>
      </c>
      <c r="AB145" s="669" cm="1">
        <f t="array" aca="1" ref="AB145" ca="1">INDEX(AB$68:AB$77,$AI145,1)*(1-$AH145)+INDEX(AB$68:AB$77,$AJ145,1)*($AH145)</f>
        <v>400</v>
      </c>
      <c r="AC145" s="669" cm="1">
        <f t="array" aca="1" ref="AC145" ca="1">INDEX(AC$68:AC$77,$AI145,1)*(1-$AH145)+INDEX(AC$68:AC$77,$AJ145,1)*($AH145)</f>
        <v>400</v>
      </c>
      <c r="AD145" s="669" cm="1">
        <f t="array" aca="1" ref="AD145" ca="1">INDEX(AD$68:AD$77,$AI145,1)*(1-$AH145)+INDEX(AD$68:AD$77,$AJ145,1)*($AH145)</f>
        <v>400</v>
      </c>
      <c r="AE145" s="669" cm="1">
        <f t="array" aca="1" ref="AE145" ca="1">INDEX(AE$68:AE$77,$AI145,1)*(1-$AH145)+INDEX(AE$68:AE$77,$AJ145,1)*($AH145)</f>
        <v>400</v>
      </c>
      <c r="AF145" s="669" cm="1">
        <f t="array" aca="1" ref="AF145" ca="1">INDEX(AF$68:AF$77,$AI145,1)*(1-$AH145)+INDEX(AF$68:AF$77,$AJ145,1)*($AH145)</f>
        <v>400</v>
      </c>
      <c r="AG145" s="669" cm="1">
        <f t="array" aca="1" ref="AG145" ca="1">INDEX(AG$68:AG$77,$AI145,1)*(1-$AH145)+INDEX(AG$68:AG$77,$AJ145,1)*($AH145)</f>
        <v>400</v>
      </c>
      <c r="AH145" s="272">
        <f t="shared" ca="1" si="22"/>
        <v>0.13513513513513514</v>
      </c>
      <c r="AI145" s="272">
        <f t="shared" si="23"/>
        <v>8</v>
      </c>
      <c r="AJ145" s="272">
        <f t="shared" ref="AJ145:AJ167" si="24">IF(OR(INDEX($AK$68:$AK$77,$AI145,1)=INDEX($AK$68:$AK$77,MOD($AI145,AJ$65)+1,1),INDEX($AK$68:$AK$77,$AI145,1)="Early"),MOD($AI145,AJ$65)+1,$AI145)</f>
        <v>9</v>
      </c>
      <c r="AK145" s="288" t="str">
        <f t="shared" si="19"/>
        <v>Dry</v>
      </c>
      <c r="AL145" s="272">
        <f t="shared" si="20"/>
        <v>46</v>
      </c>
      <c r="AM145" s="272"/>
      <c r="AN145" s="342">
        <f t="shared" si="16"/>
        <v>43606</v>
      </c>
      <c r="AO145" s="342">
        <f t="shared" si="21"/>
        <v>43684</v>
      </c>
      <c r="AP145" s="824">
        <f>INDEX(Periods!$F$21:$O$31,INDEX(Annual!EndGS,1,$E145+2)+2,$E145+2)</f>
        <v>43748</v>
      </c>
      <c r="AQ145" s="267"/>
      <c r="AR145" s="254"/>
      <c r="AS145" s="242"/>
      <c r="AT145" s="242"/>
      <c r="AU145" s="242"/>
    </row>
    <row r="146" spans="1:47" hidden="1" outlineLevel="3" x14ac:dyDescent="0.35">
      <c r="A146" s="242"/>
      <c r="B146" s="251"/>
      <c r="C146" s="244">
        <f t="shared" si="17"/>
        <v>4</v>
      </c>
      <c r="D146" s="267"/>
      <c r="E146" s="322">
        <v>6</v>
      </c>
      <c r="F146" s="823">
        <f t="shared" si="18"/>
        <v>43831</v>
      </c>
      <c r="G146" s="267"/>
      <c r="H146" s="288"/>
      <c r="I146" s="288"/>
      <c r="J146" s="288">
        <v>8</v>
      </c>
      <c r="K146" s="474">
        <f>INDEX(Periods!$F$21:$O$30,J146+1,$E146+2)</f>
        <v>43831</v>
      </c>
      <c r="L146" s="475">
        <f t="shared" ca="1" si="15"/>
        <v>45</v>
      </c>
      <c r="M146" s="878" cm="1">
        <f t="array" aca="1" ref="M146" ca="1">INDEX(M$68:M$77,$AI146,1)*(1-$AH146)+INDEX(M$68:M$77,$AJ146,1)*($AH146)</f>
        <v>3.4999999999999996</v>
      </c>
      <c r="N146" s="878" cm="1">
        <f t="array" aca="1" ref="N146" ca="1">INDEX(N$68:N$77,$AI146,1)*(1-$AH146)+INDEX(N$68:N$77,$AJ146,1)*($AH146)</f>
        <v>13.3</v>
      </c>
      <c r="O146" s="669" cm="1">
        <f t="array" aca="1" ref="O146" ca="1">INDEX(O$68:O$77,$AI146,1)*(1-$AH146)+INDEX(O$68:O$77,$AJ146,1)*($AH146)</f>
        <v>594.44444444444434</v>
      </c>
      <c r="P146" s="669" cm="1">
        <f t="array" aca="1" ref="P146" ca="1">INDEX(P$68:P$77,$AI146,1)*(1-$AH146)+INDEX(P$68:P$77,$AJ146,1)*($AH146)</f>
        <v>1944.4444444444443</v>
      </c>
      <c r="Q146" s="670" cm="1">
        <f t="array" aca="1" ref="Q146" ca="1">INDEX(Q$68:Q$77,$AI146,1)*(1-$AH146)+INDEX(Q$68:Q$77,$AJ146,1)*($AH146)</f>
        <v>0.52555555555555555</v>
      </c>
      <c r="R146" s="670" cm="1">
        <f t="array" aca="1" ref="R146" ca="1">INDEX(R$68:R$77,$AI146,1)*(1-$AH146)+INDEX(R$68:R$77,$AJ146,1)*($AH146)</f>
        <v>0.60777777777777775</v>
      </c>
      <c r="S146" s="664" cm="1">
        <f t="array" ref="S146">INDEX([0]!i_pasture_stage_p6z,$J146+1,ROUNDDOWN((ROW($J146)-ROW($J$68))/i_p6_len,0)+1)</f>
        <v>1</v>
      </c>
      <c r="T146" s="670" cm="1">
        <f t="array" aca="1" ref="T146" ca="1">INDEX(T$68:T$77,$AI146,1)*(1-$AH146)+INDEX(T$68:T$77,$AJ146,1)*($AH146)</f>
        <v>0.3</v>
      </c>
      <c r="U146" s="664" cm="1">
        <f t="array" aca="1" ref="U146" ca="1">INDEX(U$68:U$77,$AI146,1)*(1-$AH146)+INDEX(U$68:U$77,$AJ146,1)*($AH146)</f>
        <v>5</v>
      </c>
      <c r="V146" s="670" cm="1">
        <f t="array" aca="1" ref="V146" ca="1">INDEX(V$68:V$77,$AI146,1)*(1-$AH146)+INDEX(V$68:V$77,$AJ146,1)*($AH146)</f>
        <v>5.5555555555555559E-2</v>
      </c>
      <c r="W146" s="272"/>
      <c r="X146" s="819" cm="1">
        <f t="array" aca="1" ref="X146" ca="1">INDEX(X$68:X$77,$AI146,1)*(1-$AH146)+INDEX(X$68:X$77,$AJ146,1)*($AH146)</f>
        <v>0.33</v>
      </c>
      <c r="Y146" s="669" cm="1">
        <f t="array" aca="1" ref="Y146" ca="1">INDEX(Y$68:Y$77,$AI146,1)*(1-$AH146)+INDEX(Y$68:Y$77,$AJ146,1)*($AH146)</f>
        <v>50</v>
      </c>
      <c r="Z146" s="669" cm="1">
        <f t="array" aca="1" ref="Z146" ca="1">INDEX(Z$68:Z$77,$AI146,1)*(1-$AH146)+INDEX(Z$68:Z$77,$AJ146,1)*($AH146)</f>
        <v>50</v>
      </c>
      <c r="AA146" s="669" cm="1">
        <f t="array" aca="1" ref="AA146" ca="1">INDEX(AA$68:AA$77,$AI146,1)*(1-$AH146)+INDEX(AA$68:AA$77,$AJ146,1)*($AH146)</f>
        <v>50</v>
      </c>
      <c r="AB146" s="669" cm="1">
        <f t="array" aca="1" ref="AB146" ca="1">INDEX(AB$68:AB$77,$AI146,1)*(1-$AH146)+INDEX(AB$68:AB$77,$AJ146,1)*($AH146)</f>
        <v>400</v>
      </c>
      <c r="AC146" s="669" cm="1">
        <f t="array" aca="1" ref="AC146" ca="1">INDEX(AC$68:AC$77,$AI146,1)*(1-$AH146)+INDEX(AC$68:AC$77,$AJ146,1)*($AH146)</f>
        <v>400</v>
      </c>
      <c r="AD146" s="669" cm="1">
        <f t="array" aca="1" ref="AD146" ca="1">INDEX(AD$68:AD$77,$AI146,1)*(1-$AH146)+INDEX(AD$68:AD$77,$AJ146,1)*($AH146)</f>
        <v>400</v>
      </c>
      <c r="AE146" s="669" cm="1">
        <f t="array" aca="1" ref="AE146" ca="1">INDEX(AE$68:AE$77,$AI146,1)*(1-$AH146)+INDEX(AE$68:AE$77,$AJ146,1)*($AH146)</f>
        <v>400</v>
      </c>
      <c r="AF146" s="669" cm="1">
        <f t="array" aca="1" ref="AF146" ca="1">INDEX(AF$68:AF$77,$AI146,1)*(1-$AH146)+INDEX(AF$68:AF$77,$AJ146,1)*($AH146)</f>
        <v>400</v>
      </c>
      <c r="AG146" s="669" cm="1">
        <f t="array" aca="1" ref="AG146" ca="1">INDEX(AG$68:AG$77,$AI146,1)*(1-$AH146)+INDEX(AG$68:AG$77,$AJ146,1)*($AH146)</f>
        <v>400</v>
      </c>
      <c r="AH146" s="272">
        <f t="shared" ca="1" si="22"/>
        <v>0.1111111111111111</v>
      </c>
      <c r="AI146" s="272">
        <f t="shared" si="23"/>
        <v>9</v>
      </c>
      <c r="AJ146" s="272">
        <f t="shared" si="24"/>
        <v>10</v>
      </c>
      <c r="AK146" s="288" t="str">
        <f t="shared" si="19"/>
        <v>Dry</v>
      </c>
      <c r="AL146" s="272">
        <f t="shared" si="20"/>
        <v>83</v>
      </c>
      <c r="AM146" s="272"/>
      <c r="AN146" s="342">
        <f t="shared" si="16"/>
        <v>43606</v>
      </c>
      <c r="AO146" s="342">
        <f t="shared" si="21"/>
        <v>43684</v>
      </c>
      <c r="AP146" s="824">
        <f>INDEX(Periods!$F$21:$O$31,INDEX(Annual!EndGS,1,$E146+2)+2,$E146+2)</f>
        <v>43748</v>
      </c>
      <c r="AQ146" s="267"/>
      <c r="AR146" s="254"/>
      <c r="AS146" s="242"/>
      <c r="AT146" s="242"/>
      <c r="AU146" s="242"/>
    </row>
    <row r="147" spans="1:47" hidden="1" outlineLevel="3" x14ac:dyDescent="0.35">
      <c r="A147" s="242"/>
      <c r="B147" s="251"/>
      <c r="C147" s="244">
        <f t="shared" si="17"/>
        <v>4</v>
      </c>
      <c r="D147" s="267"/>
      <c r="E147" s="322">
        <v>6</v>
      </c>
      <c r="F147" s="823">
        <f t="shared" si="18"/>
        <v>43876</v>
      </c>
      <c r="G147" s="267"/>
      <c r="H147" s="288"/>
      <c r="I147" s="338"/>
      <c r="J147" s="338">
        <v>9</v>
      </c>
      <c r="K147" s="495">
        <f>INDEX(Periods!$F$21:$O$30,J147+1,$E147+2)</f>
        <v>43876</v>
      </c>
      <c r="L147" s="510">
        <f t="shared" ca="1" si="15"/>
        <v>49</v>
      </c>
      <c r="M147" s="879" cm="1">
        <f t="array" aca="1" ref="M147" ca="1">INDEX(M$68:M$77,$AI147,1)*(1-$AH147)+INDEX(M$68:M$77,$AJ147,1)*($AH147)</f>
        <v>3.5</v>
      </c>
      <c r="N147" s="879" cm="1">
        <f t="array" aca="1" ref="N147" ca="1">INDEX(N$68:N$77,$AI147,1)*(1-$AH147)+INDEX(N$68:N$77,$AJ147,1)*($AH147)</f>
        <v>13.3</v>
      </c>
      <c r="O147" s="671" cm="1">
        <f t="array" aca="1" ref="O147" ca="1">INDEX(O$68:O$77,$AI147,1)*(1-$AH147)+INDEX(O$68:O$77,$AJ147,1)*($AH147)</f>
        <v>534.69387755102036</v>
      </c>
      <c r="P147" s="671" cm="1">
        <f t="array" aca="1" ref="P147" ca="1">INDEX(P$68:P$77,$AI147,1)*(1-$AH147)+INDEX(P$68:P$77,$AJ147,1)*($AH147)</f>
        <v>1428.5714285714287</v>
      </c>
      <c r="Q147" s="672" cm="1">
        <f t="array" aca="1" ref="Q147" ca="1">INDEX(Q$68:Q$77,$AI147,1)*(1-$AH147)+INDEX(Q$68:Q$77,$AJ147,1)*($AH147)</f>
        <v>0.50897959183673469</v>
      </c>
      <c r="R147" s="672" cm="1">
        <f t="array" aca="1" ref="R147" ca="1">INDEX(R$68:R$77,$AI147,1)*(1-$AH147)+INDEX(R$68:R$77,$AJ147,1)*($AH147)</f>
        <v>0.56693877551020411</v>
      </c>
      <c r="S147" s="665" cm="1">
        <f t="array" ref="S147">INDEX([0]!i_pasture_stage_p6z,$J147+1,ROUNDDOWN((ROW($J147)-ROW($J$68))/i_p6_len,0)+1)</f>
        <v>1</v>
      </c>
      <c r="T147" s="672" cm="1">
        <f t="array" aca="1" ref="T147" ca="1">INDEX(T$68:T$77,$AI147,1)*(1-$AH147)+INDEX(T$68:T$77,$AJ147,1)*($AH147)</f>
        <v>0.3</v>
      </c>
      <c r="U147" s="665" cm="1">
        <f t="array" aca="1" ref="U147" ca="1">INDEX(U$68:U$77,$AI147,1)*(1-$AH147)+INDEX(U$68:U$77,$AJ147,1)*($AH147)</f>
        <v>5</v>
      </c>
      <c r="V147" s="672" cm="1">
        <f t="array" aca="1" ref="V147" ca="1">INDEX(V$68:V$77,$AI147,1)*(1-$AH147)+INDEX(V$68:V$77,$AJ147,1)*($AH147)</f>
        <v>0.1</v>
      </c>
      <c r="W147" s="339"/>
      <c r="X147" s="820" cm="1">
        <f t="array" aca="1" ref="X147" ca="1">INDEX(X$68:X$77,$AI147,1)*(1-$AH147)+INDEX(X$68:X$77,$AJ147,1)*($AH147)</f>
        <v>0.39836734693877551</v>
      </c>
      <c r="Y147" s="671" cm="1">
        <f t="array" aca="1" ref="Y147" ca="1">INDEX(Y$68:Y$77,$AI147,1)*(1-$AH147)+INDEX(Y$68:Y$77,$AJ147,1)*($AH147)</f>
        <v>50</v>
      </c>
      <c r="Z147" s="671" cm="1">
        <f t="array" aca="1" ref="Z147" ca="1">INDEX(Z$68:Z$77,$AI147,1)*(1-$AH147)+INDEX(Z$68:Z$77,$AJ147,1)*($AH147)</f>
        <v>50</v>
      </c>
      <c r="AA147" s="671" cm="1">
        <f t="array" aca="1" ref="AA147" ca="1">INDEX(AA$68:AA$77,$AI147,1)*(1-$AH147)+INDEX(AA$68:AA$77,$AJ147,1)*($AH147)</f>
        <v>50</v>
      </c>
      <c r="AB147" s="671" cm="1">
        <f t="array" aca="1" ref="AB147" ca="1">INDEX(AB$68:AB$77,$AI147,1)*(1-$AH147)+INDEX(AB$68:AB$77,$AJ147,1)*($AH147)</f>
        <v>369.38775510204084</v>
      </c>
      <c r="AC147" s="671" cm="1">
        <f t="array" aca="1" ref="AC147" ca="1">INDEX(AC$68:AC$77,$AI147,1)*(1-$AH147)+INDEX(AC$68:AC$77,$AJ147,1)*($AH147)</f>
        <v>400</v>
      </c>
      <c r="AD147" s="671" cm="1">
        <f t="array" aca="1" ref="AD147" ca="1">INDEX(AD$68:AD$77,$AI147,1)*(1-$AH147)+INDEX(AD$68:AD$77,$AJ147,1)*($AH147)</f>
        <v>400</v>
      </c>
      <c r="AE147" s="671" cm="1">
        <f t="array" aca="1" ref="AE147" ca="1">INDEX(AE$68:AE$77,$AI147,1)*(1-$AH147)+INDEX(AE$68:AE$77,$AJ147,1)*($AH147)</f>
        <v>400</v>
      </c>
      <c r="AF147" s="671" cm="1">
        <f t="array" aca="1" ref="AF147" ca="1">INDEX(AF$68:AF$77,$AI147,1)*(1-$AH147)+INDEX(AF$68:AF$77,$AJ147,1)*($AH147)</f>
        <v>400</v>
      </c>
      <c r="AG147" s="671" cm="1">
        <f t="array" aca="1" ref="AG147" ca="1">INDEX(AG$68:AG$77,$AI147,1)*(1-$AH147)+INDEX(AG$68:AG$77,$AJ147,1)*($AH147)</f>
        <v>400</v>
      </c>
      <c r="AH147" s="272">
        <f t="shared" ca="1" si="22"/>
        <v>0.10204081632653061</v>
      </c>
      <c r="AI147" s="272">
        <f t="shared" si="23"/>
        <v>10</v>
      </c>
      <c r="AJ147" s="272">
        <f t="shared" si="24"/>
        <v>1</v>
      </c>
      <c r="AK147" s="288" t="str">
        <f t="shared" si="19"/>
        <v>Dry</v>
      </c>
      <c r="AL147" s="272">
        <f t="shared" si="20"/>
        <v>128</v>
      </c>
      <c r="AM147" s="272"/>
      <c r="AN147" s="342">
        <f t="shared" si="16"/>
        <v>43606</v>
      </c>
      <c r="AO147" s="342">
        <f t="shared" si="21"/>
        <v>43684</v>
      </c>
      <c r="AP147" s="824">
        <f>INDEX(Periods!$F$21:$O$31,INDEX(Annual!EndGS,1,$E147+2)+2,$E147+2)</f>
        <v>43748</v>
      </c>
      <c r="AQ147" s="267"/>
      <c r="AR147" s="254"/>
      <c r="AS147" s="242"/>
      <c r="AT147" s="242"/>
      <c r="AU147" s="242"/>
    </row>
    <row r="148" spans="1:47" outlineLevel="2" collapsed="1" x14ac:dyDescent="0.35">
      <c r="A148" s="242"/>
      <c r="B148" s="251"/>
      <c r="C148" s="244">
        <f>INT($C$29)+2</f>
        <v>3</v>
      </c>
      <c r="D148" s="267"/>
      <c r="E148" s="322">
        <v>7</v>
      </c>
      <c r="F148" s="823">
        <f t="shared" si="18"/>
        <v>43924</v>
      </c>
      <c r="G148" s="267"/>
      <c r="H148" s="288"/>
      <c r="I148" s="501" t="s">
        <v>720</v>
      </c>
      <c r="J148" s="501">
        <v>0</v>
      </c>
      <c r="K148" s="502">
        <f>INDEX(Periods!$F$21:$O$30,J148+1,$E148+2)</f>
        <v>43560</v>
      </c>
      <c r="L148" s="511">
        <f t="shared" ca="1" si="15"/>
        <v>46</v>
      </c>
      <c r="M148" s="877" cm="1">
        <f t="array" aca="1" ref="M148" ca="1">INDEX(M$68:M$77,$AI148,1)*(1-$AH148)+INDEX(M$68:M$77,$AJ148,1)*($AH148)</f>
        <v>3.5</v>
      </c>
      <c r="N148" s="877" cm="1">
        <f t="array" aca="1" ref="N148" ca="1">INDEX(N$68:N$77,$AI148,1)*(1-$AH148)+INDEX(N$68:N$77,$AJ148,1)*($AH148)</f>
        <v>13.3</v>
      </c>
      <c r="O148" s="667" cm="1">
        <f t="array" aca="1" ref="O148" ca="1">INDEX(O$68:O$77,$AI148,1)*(1-$AH148)+INDEX(O$68:O$77,$AJ148,1)*($AH148)</f>
        <v>400</v>
      </c>
      <c r="P148" s="667" cm="1">
        <f t="array" aca="1" ref="P148" ca="1">INDEX(P$68:P$77,$AI148,1)*(1-$AH148)+INDEX(P$68:P$77,$AJ148,1)*($AH148)</f>
        <v>800</v>
      </c>
      <c r="Q148" s="668" cm="1">
        <f t="array" aca="1" ref="Q148" ca="1">INDEX(Q$68:Q$77,$AI148,1)*(1-$AH148)+INDEX(Q$68:Q$77,$AJ148,1)*($AH148)</f>
        <v>0.5</v>
      </c>
      <c r="R148" s="668" cm="1">
        <f t="array" aca="1" ref="R148" ca="1">INDEX(R$68:R$77,$AI148,1)*(1-$AH148)+INDEX(R$68:R$77,$AJ148,1)*($AH148)</f>
        <v>0.54</v>
      </c>
      <c r="S148" s="666" cm="1">
        <f t="array" ref="S148">INDEX([0]!i_pasture_stage_p6z,$J148+1,ROUNDDOWN((ROW($J148)-ROW($J$68))/i_p6_len,0)+1)</f>
        <v>1</v>
      </c>
      <c r="T148" s="668" cm="1">
        <f t="array" aca="1" ref="T148" ca="1">INDEX(T$68:T$77,$AI148,1)*(1-$AH148)+INDEX(T$68:T$77,$AJ148,1)*($AH148)</f>
        <v>0.3</v>
      </c>
      <c r="U148" s="666" cm="1">
        <f t="array" aca="1" ref="U148" ca="1">INDEX(U$68:U$77,$AI148,1)*(1-$AH148)+INDEX(U$68:U$77,$AJ148,1)*($AH148)</f>
        <v>5</v>
      </c>
      <c r="V148" s="668" cm="1">
        <f t="array" aca="1" ref="V148" ca="1">INDEX(V$68:V$77,$AI148,1)*(1-$AH148)+INDEX(V$68:V$77,$AJ148,1)*($AH148)</f>
        <v>0.1</v>
      </c>
      <c r="W148" s="503"/>
      <c r="X148" s="818" cm="1">
        <f t="array" aca="1" ref="X148" ca="1">INDEX(X$68:X$77,$AI148,1)*(1-$AH148)+INDEX(X$68:X$77,$AJ148,1)*($AH148)</f>
        <v>1</v>
      </c>
      <c r="Y148" s="667" cm="1">
        <f t="array" aca="1" ref="Y148" ca="1">INDEX(Y$68:Y$77,$AI148,1)*(1-$AH148)+INDEX(Y$68:Y$77,$AJ148,1)*($AH148)</f>
        <v>50</v>
      </c>
      <c r="Z148" s="667" cm="1">
        <f t="array" aca="1" ref="Z148" ca="1">INDEX(Z$68:Z$77,$AI148,1)*(1-$AH148)+INDEX(Z$68:Z$77,$AJ148,1)*($AH148)</f>
        <v>50</v>
      </c>
      <c r="AA148" s="667" cm="1">
        <f t="array" aca="1" ref="AA148" ca="1">INDEX(AA$68:AA$77,$AI148,1)*(1-$AH148)+INDEX(AA$68:AA$77,$AJ148,1)*($AH148)</f>
        <v>50</v>
      </c>
      <c r="AB148" s="667" cm="1">
        <f t="array" aca="1" ref="AB148" ca="1">INDEX(AB$68:AB$77,$AI148,1)*(1-$AH148)+INDEX(AB$68:AB$77,$AJ148,1)*($AH148)</f>
        <v>100</v>
      </c>
      <c r="AC148" s="667" cm="1">
        <f t="array" aca="1" ref="AC148" ca="1">INDEX(AC$68:AC$77,$AI148,1)*(1-$AH148)+INDEX(AC$68:AC$77,$AJ148,1)*($AH148)</f>
        <v>400</v>
      </c>
      <c r="AD148" s="667" cm="1">
        <f t="array" aca="1" ref="AD148" ca="1">INDEX(AD$68:AD$77,$AI148,1)*(1-$AH148)+INDEX(AD$68:AD$77,$AJ148,1)*($AH148)</f>
        <v>400</v>
      </c>
      <c r="AE148" s="667" cm="1">
        <f t="array" aca="1" ref="AE148" ca="1">INDEX(AE$68:AE$77,$AI148,1)*(1-$AH148)+INDEX(AE$68:AE$77,$AJ148,1)*($AH148)</f>
        <v>400</v>
      </c>
      <c r="AF148" s="667" cm="1">
        <f t="array" aca="1" ref="AF148" ca="1">INDEX(AF$68:AF$77,$AI148,1)*(1-$AH148)+INDEX(AF$68:AF$77,$AJ148,1)*($AH148)</f>
        <v>400</v>
      </c>
      <c r="AG148" s="667" cm="1">
        <f t="array" aca="1" ref="AG148" ca="1">INDEX(AG$68:AG$77,$AI148,1)*(1-$AH148)+INDEX(AG$68:AG$77,$AJ148,1)*($AH148)</f>
        <v>400</v>
      </c>
      <c r="AH148" s="272">
        <f t="shared" ca="1" si="22"/>
        <v>0.125</v>
      </c>
      <c r="AI148" s="272">
        <f t="shared" si="23"/>
        <v>1</v>
      </c>
      <c r="AJ148" s="272">
        <f t="shared" si="24"/>
        <v>1</v>
      </c>
      <c r="AK148" s="288" t="str">
        <f t="shared" si="19"/>
        <v>Dry</v>
      </c>
      <c r="AL148" s="272">
        <f t="shared" si="20"/>
        <v>176</v>
      </c>
      <c r="AM148" s="272"/>
      <c r="AN148" s="342">
        <f t="shared" si="16"/>
        <v>43606</v>
      </c>
      <c r="AO148" s="342">
        <f t="shared" si="21"/>
        <v>43684</v>
      </c>
      <c r="AP148" s="824">
        <f>INDEX(Periods!$F$21:$O$31,INDEX(Annual!EndGS,1,$E148+2)+2,$E148+2)</f>
        <v>43748</v>
      </c>
      <c r="AQ148" s="267"/>
      <c r="AR148" s="254"/>
      <c r="AS148" s="242"/>
      <c r="AT148" s="242"/>
      <c r="AU148" s="242"/>
    </row>
    <row r="149" spans="1:47" hidden="1" outlineLevel="3" collapsed="1" x14ac:dyDescent="0.35">
      <c r="A149" s="242"/>
      <c r="B149" s="251"/>
      <c r="C149" s="244">
        <f t="shared" si="17"/>
        <v>4</v>
      </c>
      <c r="D149" s="267"/>
      <c r="E149" s="322">
        <v>7</v>
      </c>
      <c r="F149" s="823">
        <f t="shared" si="18"/>
        <v>43606</v>
      </c>
      <c r="G149" s="267"/>
      <c r="H149" s="288"/>
      <c r="I149" s="288"/>
      <c r="J149" s="288">
        <v>1</v>
      </c>
      <c r="K149" s="474">
        <f>INDEX(Periods!$F$21:$O$30,J149+1,$E149+2)</f>
        <v>43606</v>
      </c>
      <c r="L149" s="475">
        <f t="shared" ca="1" si="15"/>
        <v>25</v>
      </c>
      <c r="M149" s="878" cm="1">
        <f t="array" aca="1" ref="M149" ca="1">INDEX(M$68:M$77,$AI149,1)*(1-$AH149)+INDEX(M$68:M$77,$AJ149,1)*($AH149)</f>
        <v>4</v>
      </c>
      <c r="N149" s="878" cm="1">
        <f t="array" aca="1" ref="N149" ca="1">INDEX(N$68:N$77,$AI149,1)*(1-$AH149)+INDEX(N$68:N$77,$AJ149,1)*($AH149)</f>
        <v>13.3</v>
      </c>
      <c r="O149" s="669" cm="1">
        <f t="array" aca="1" ref="O149" ca="1">INDEX(O$68:O$77,$AI149,1)*(1-$AH149)+INDEX(O$68:O$77,$AJ149,1)*($AH149)</f>
        <v>125</v>
      </c>
      <c r="P149" s="669" cm="1">
        <f t="array" aca="1" ref="P149" ca="1">INDEX(P$68:P$77,$AI149,1)*(1-$AH149)+INDEX(P$68:P$77,$AJ149,1)*($AH149)</f>
        <v>350</v>
      </c>
      <c r="Q149" s="670" cm="1">
        <f t="array" aca="1" ref="Q149" ca="1">INDEX(Q$68:Q$77,$AI149,1)*(1-$AH149)+INDEX(Q$68:Q$77,$AJ149,1)*($AH149)</f>
        <v>0.81</v>
      </c>
      <c r="R149" s="670" cm="1">
        <f t="array" aca="1" ref="R149" ca="1">INDEX(R$68:R$77,$AI149,1)*(1-$AH149)+INDEX(R$68:R$77,$AJ149,1)*($AH149)</f>
        <v>0.81</v>
      </c>
      <c r="S149" s="664" cm="1">
        <f t="array" ref="S149">INDEX([0]!i_pasture_stage_p6z,$J149+1,ROUNDDOWN((ROW($J149)-ROW($J$68))/i_p6_len,0)+1)</f>
        <v>0</v>
      </c>
      <c r="T149" s="670" cm="1">
        <f t="array" aca="1" ref="T149" ca="1">INDEX(T$68:T$77,$AI149,1)*(1-$AH149)+INDEX(T$68:T$77,$AJ149,1)*($AH149)</f>
        <v>0.3</v>
      </c>
      <c r="U149" s="664" cm="1">
        <f t="array" aca="1" ref="U149" ca="1">INDEX(U$68:U$77,$AI149,1)*(1-$AH149)+INDEX(U$68:U$77,$AJ149,1)*($AH149)</f>
        <v>5</v>
      </c>
      <c r="V149" s="670" cm="1">
        <f t="array" aca="1" ref="V149" ca="1">INDEX(V$68:V$77,$AI149,1)*(1-$AH149)+INDEX(V$68:V$77,$AJ149,1)*($AH149)</f>
        <v>0</v>
      </c>
      <c r="W149" s="272"/>
      <c r="X149" s="819" cm="1">
        <f t="array" aca="1" ref="X149" ca="1">INDEX(X$68:X$77,$AI149,1)*(1-$AH149)+INDEX(X$68:X$77,$AJ149,1)*($AH149)</f>
        <v>1</v>
      </c>
      <c r="Y149" s="669" cm="1">
        <f t="array" aca="1" ref="Y149" ca="1">INDEX(Y$68:Y$77,$AI149,1)*(1-$AH149)+INDEX(Y$68:Y$77,$AJ149,1)*($AH149)</f>
        <v>50</v>
      </c>
      <c r="Z149" s="669" cm="1">
        <f t="array" aca="1" ref="Z149" ca="1">INDEX(Z$68:Z$77,$AI149,1)*(1-$AH149)+INDEX(Z$68:Z$77,$AJ149,1)*($AH149)</f>
        <v>50</v>
      </c>
      <c r="AA149" s="669" cm="1">
        <f t="array" aca="1" ref="AA149" ca="1">INDEX(AA$68:AA$77,$AI149,1)*(1-$AH149)+INDEX(AA$68:AA$77,$AJ149,1)*($AH149)</f>
        <v>50</v>
      </c>
      <c r="AB149" s="669" cm="1">
        <f t="array" aca="1" ref="AB149" ca="1">INDEX(AB$68:AB$77,$AI149,1)*(1-$AH149)+INDEX(AB$68:AB$77,$AJ149,1)*($AH149)</f>
        <v>100</v>
      </c>
      <c r="AC149" s="669" cm="1">
        <f t="array" aca="1" ref="AC149" ca="1">INDEX(AC$68:AC$77,$AI149,1)*(1-$AH149)+INDEX(AC$68:AC$77,$AJ149,1)*($AH149)</f>
        <v>150</v>
      </c>
      <c r="AD149" s="669" cm="1">
        <f t="array" aca="1" ref="AD149" ca="1">INDEX(AD$68:AD$77,$AI149,1)*(1-$AH149)+INDEX(AD$68:AD$77,$AJ149,1)*($AH149)</f>
        <v>150</v>
      </c>
      <c r="AE149" s="669" cm="1">
        <f t="array" aca="1" ref="AE149" ca="1">INDEX(AE$68:AE$77,$AI149,1)*(1-$AH149)+INDEX(AE$68:AE$77,$AJ149,1)*($AH149)</f>
        <v>400</v>
      </c>
      <c r="AF149" s="669" cm="1">
        <f t="array" aca="1" ref="AF149" ca="1">INDEX(AF$68:AF$77,$AI149,1)*(1-$AH149)+INDEX(AF$68:AF$77,$AJ149,1)*($AH149)</f>
        <v>400</v>
      </c>
      <c r="AG149" s="669" cm="1">
        <f t="array" aca="1" ref="AG149" ca="1">INDEX(AG$68:AG$77,$AI149,1)*(1-$AH149)+INDEX(AG$68:AG$77,$AJ149,1)*($AH149)</f>
        <v>400</v>
      </c>
      <c r="AH149" s="272">
        <f t="shared" ca="1" si="22"/>
        <v>0</v>
      </c>
      <c r="AI149" s="272">
        <f t="shared" si="23"/>
        <v>2</v>
      </c>
      <c r="AJ149" s="272">
        <f t="shared" si="24"/>
        <v>3</v>
      </c>
      <c r="AK149" s="288" t="str">
        <f t="shared" si="19"/>
        <v>Early</v>
      </c>
      <c r="AL149" s="272">
        <f t="shared" si="20"/>
        <v>0</v>
      </c>
      <c r="AM149" s="272"/>
      <c r="AN149" s="342">
        <f t="shared" si="16"/>
        <v>43606</v>
      </c>
      <c r="AO149" s="342">
        <f t="shared" si="21"/>
        <v>43684</v>
      </c>
      <c r="AP149" s="824">
        <f>INDEX(Periods!$F$21:$O$31,INDEX(Annual!EndGS,1,$E149+2)+2,$E149+2)</f>
        <v>43748</v>
      </c>
      <c r="AQ149" s="267"/>
      <c r="AR149" s="254"/>
      <c r="AS149" s="242"/>
      <c r="AT149" s="242"/>
      <c r="AU149" s="242"/>
    </row>
    <row r="150" spans="1:47" hidden="1" outlineLevel="3" x14ac:dyDescent="0.35">
      <c r="A150" s="242"/>
      <c r="B150" s="251"/>
      <c r="C150" s="244">
        <f t="shared" si="17"/>
        <v>4</v>
      </c>
      <c r="D150" s="267"/>
      <c r="E150" s="322">
        <v>7</v>
      </c>
      <c r="F150" s="823">
        <f t="shared" si="18"/>
        <v>43631</v>
      </c>
      <c r="G150" s="267"/>
      <c r="H150" s="288"/>
      <c r="I150" s="288"/>
      <c r="J150" s="288">
        <v>2</v>
      </c>
      <c r="K150" s="474">
        <f>INDEX(Periods!$F$21:$O$30,J150+1,$E150+2)</f>
        <v>43631</v>
      </c>
      <c r="L150" s="475">
        <f t="shared" ca="1" si="15"/>
        <v>53</v>
      </c>
      <c r="M150" s="878" cm="1">
        <f t="array" aca="1" ref="M150" ca="1">INDEX(M$68:M$77,$AI150,1)*(1-$AH150)+INDEX(M$68:M$77,$AJ150,1)*($AH150)</f>
        <v>5.6129032258064511</v>
      </c>
      <c r="N150" s="878" cm="1">
        <f t="array" aca="1" ref="N150" ca="1">INDEX(N$68:N$77,$AI150,1)*(1-$AH150)+INDEX(N$68:N$77,$AJ150,1)*($AH150)</f>
        <v>13.3</v>
      </c>
      <c r="O150" s="669" cm="1">
        <f t="array" aca="1" ref="O150" ca="1">INDEX(O$68:O$77,$AI150,1)*(1-$AH150)+INDEX(O$68:O$77,$AJ150,1)*($AH150)</f>
        <v>387.09677419354836</v>
      </c>
      <c r="P150" s="669" cm="1">
        <f t="array" aca="1" ref="P150" ca="1">INDEX(P$68:P$77,$AI150,1)*(1-$AH150)+INDEX(P$68:P$77,$AJ150,1)*($AH150)</f>
        <v>511.29032258064512</v>
      </c>
      <c r="Q150" s="670" cm="1">
        <f t="array" aca="1" ref="Q150" ca="1">INDEX(Q$68:Q$77,$AI150,1)*(1-$AH150)+INDEX(Q$68:Q$77,$AJ150,1)*($AH150)</f>
        <v>0.81</v>
      </c>
      <c r="R150" s="670" cm="1">
        <f t="array" aca="1" ref="R150" ca="1">INDEX(R$68:R$77,$AI150,1)*(1-$AH150)+INDEX(R$68:R$77,$AJ150,1)*($AH150)</f>
        <v>0.81</v>
      </c>
      <c r="S150" s="664" cm="1">
        <f t="array" ref="S150">INDEX([0]!i_pasture_stage_p6z,$J150+1,ROUNDDOWN((ROW($J150)-ROW($J$68))/i_p6_len,0)+1)</f>
        <v>0.8392857142857143</v>
      </c>
      <c r="T150" s="670" cm="1">
        <f t="array" aca="1" ref="T150" ca="1">INDEX(T$68:T$77,$AI150,1)*(1-$AH150)+INDEX(T$68:T$77,$AJ150,1)*($AH150)</f>
        <v>0.3</v>
      </c>
      <c r="U150" s="664" cm="1">
        <f t="array" aca="1" ref="U150" ca="1">INDEX(U$68:U$77,$AI150,1)*(1-$AH150)+INDEX(U$68:U$77,$AJ150,1)*($AH150)</f>
        <v>5</v>
      </c>
      <c r="V150" s="670" cm="1">
        <f t="array" aca="1" ref="V150" ca="1">INDEX(V$68:V$77,$AI150,1)*(1-$AH150)+INDEX(V$68:V$77,$AJ150,1)*($AH150)</f>
        <v>0</v>
      </c>
      <c r="W150" s="272"/>
      <c r="X150" s="819" cm="1">
        <f t="array" aca="1" ref="X150" ca="1">INDEX(X$68:X$77,$AI150,1)*(1-$AH150)+INDEX(X$68:X$77,$AJ150,1)*($AH150)</f>
        <v>1</v>
      </c>
      <c r="Y150" s="669" cm="1">
        <f t="array" aca="1" ref="Y150" ca="1">INDEX(Y$68:Y$77,$AI150,1)*(1-$AH150)+INDEX(Y$68:Y$77,$AJ150,1)*($AH150)</f>
        <v>50</v>
      </c>
      <c r="Z150" s="669" cm="1">
        <f t="array" aca="1" ref="Z150" ca="1">INDEX(Z$68:Z$77,$AI150,1)*(1-$AH150)+INDEX(Z$68:Z$77,$AJ150,1)*($AH150)</f>
        <v>50</v>
      </c>
      <c r="AA150" s="669" cm="1">
        <f t="array" aca="1" ref="AA150" ca="1">INDEX(AA$68:AA$77,$AI150,1)*(1-$AH150)+INDEX(AA$68:AA$77,$AJ150,1)*($AH150)</f>
        <v>50</v>
      </c>
      <c r="AB150" s="669" cm="1">
        <f t="array" aca="1" ref="AB150" ca="1">INDEX(AB$68:AB$77,$AI150,1)*(1-$AH150)+INDEX(AB$68:AB$77,$AJ150,1)*($AH150)</f>
        <v>140.32258064516128</v>
      </c>
      <c r="AC150" s="669" cm="1">
        <f t="array" aca="1" ref="AC150" ca="1">INDEX(AC$68:AC$77,$AI150,1)*(1-$AH150)+INDEX(AC$68:AC$77,$AJ150,1)*($AH150)</f>
        <v>109.67741935483872</v>
      </c>
      <c r="AD150" s="669" cm="1">
        <f t="array" aca="1" ref="AD150" ca="1">INDEX(AD$68:AD$77,$AI150,1)*(1-$AH150)+INDEX(AD$68:AD$77,$AJ150,1)*($AH150)</f>
        <v>150</v>
      </c>
      <c r="AE150" s="669" cm="1">
        <f t="array" aca="1" ref="AE150" ca="1">INDEX(AE$68:AE$77,$AI150,1)*(1-$AH150)+INDEX(AE$68:AE$77,$AJ150,1)*($AH150)</f>
        <v>400</v>
      </c>
      <c r="AF150" s="669" cm="1">
        <f t="array" aca="1" ref="AF150" ca="1">INDEX(AF$68:AF$77,$AI150,1)*(1-$AH150)+INDEX(AF$68:AF$77,$AJ150,1)*($AH150)</f>
        <v>400</v>
      </c>
      <c r="AG150" s="669" cm="1">
        <f t="array" aca="1" ref="AG150" ca="1">INDEX(AG$68:AG$77,$AI150,1)*(1-$AH150)+INDEX(AG$68:AG$77,$AJ150,1)*($AH150)</f>
        <v>400</v>
      </c>
      <c r="AH150" s="272">
        <f t="shared" ca="1" si="22"/>
        <v>0.80645161290322576</v>
      </c>
      <c r="AI150" s="272">
        <f t="shared" si="23"/>
        <v>2</v>
      </c>
      <c r="AJ150" s="272">
        <f t="shared" si="24"/>
        <v>3</v>
      </c>
      <c r="AK150" s="288" t="str">
        <f t="shared" si="19"/>
        <v>Early</v>
      </c>
      <c r="AL150" s="272">
        <f t="shared" si="20"/>
        <v>25</v>
      </c>
      <c r="AM150" s="272"/>
      <c r="AN150" s="342">
        <f t="shared" si="16"/>
        <v>43606</v>
      </c>
      <c r="AO150" s="342">
        <f t="shared" si="21"/>
        <v>43684</v>
      </c>
      <c r="AP150" s="824">
        <f>INDEX(Periods!$F$21:$O$31,INDEX(Annual!EndGS,1,$E150+2)+2,$E150+2)</f>
        <v>43748</v>
      </c>
      <c r="AQ150" s="267"/>
      <c r="AR150" s="254"/>
      <c r="AS150" s="242"/>
      <c r="AT150" s="242"/>
      <c r="AU150" s="242"/>
    </row>
    <row r="151" spans="1:47" hidden="1" outlineLevel="3" x14ac:dyDescent="0.35">
      <c r="A151" s="242"/>
      <c r="B151" s="251"/>
      <c r="C151" s="244">
        <f t="shared" si="17"/>
        <v>4</v>
      </c>
      <c r="D151" s="267"/>
      <c r="E151" s="322">
        <v>7</v>
      </c>
      <c r="F151" s="823">
        <f t="shared" si="18"/>
        <v>43684</v>
      </c>
      <c r="G151" s="267"/>
      <c r="H151" s="288"/>
      <c r="I151" s="288"/>
      <c r="J151" s="288">
        <v>3</v>
      </c>
      <c r="K151" s="474">
        <f>INDEX(Periods!$F$21:$O$30,J151+1,$E151+2)</f>
        <v>43684</v>
      </c>
      <c r="L151" s="475">
        <f t="shared" ca="1" si="15"/>
        <v>25</v>
      </c>
      <c r="M151" s="878" cm="1">
        <f t="array" aca="1" ref="M151" ca="1">INDEX(M$68:M$77,$AI151,1)*(1-$AH151)+INDEX(M$68:M$77,$AJ151,1)*($AH151)</f>
        <v>6.5</v>
      </c>
      <c r="N151" s="878" cm="1">
        <f t="array" aca="1" ref="N151" ca="1">INDEX(N$68:N$77,$AI151,1)*(1-$AH151)+INDEX(N$68:N$77,$AJ151,1)*($AH151)</f>
        <v>13.3</v>
      </c>
      <c r="O151" s="669" cm="1">
        <f t="array" aca="1" ref="O151" ca="1">INDEX(O$68:O$77,$AI151,1)*(1-$AH151)+INDEX(O$68:O$77,$AJ151,1)*($AH151)</f>
        <v>550</v>
      </c>
      <c r="P151" s="669" cm="1">
        <f t="array" aca="1" ref="P151" ca="1">INDEX(P$68:P$77,$AI151,1)*(1-$AH151)+INDEX(P$68:P$77,$AJ151,1)*($AH151)</f>
        <v>1200</v>
      </c>
      <c r="Q151" s="670" cm="1">
        <f t="array" aca="1" ref="Q151" ca="1">INDEX(Q$68:Q$77,$AI151,1)*(1-$AH151)+INDEX(Q$68:Q$77,$AJ151,1)*($AH151)</f>
        <v>0.81</v>
      </c>
      <c r="R151" s="670" cm="1">
        <f t="array" aca="1" ref="R151" ca="1">INDEX(R$68:R$77,$AI151,1)*(1-$AH151)+INDEX(R$68:R$77,$AJ151,1)*($AH151)</f>
        <v>0.81</v>
      </c>
      <c r="S151" s="664" cm="1">
        <f t="array" ref="S151">INDEX([0]!i_pasture_stage_p6z,$J151+1,ROUNDDOWN((ROW($J151)-ROW($J$68))/i_p6_len,0)+1)</f>
        <v>1</v>
      </c>
      <c r="T151" s="670" cm="1">
        <f t="array" aca="1" ref="T151" ca="1">INDEX(T$68:T$77,$AI151,1)*(1-$AH151)+INDEX(T$68:T$77,$AJ151,1)*($AH151)</f>
        <v>0.3</v>
      </c>
      <c r="U151" s="664" cm="1">
        <f t="array" aca="1" ref="U151" ca="1">INDEX(U$68:U$77,$AI151,1)*(1-$AH151)+INDEX(U$68:U$77,$AJ151,1)*($AH151)</f>
        <v>5</v>
      </c>
      <c r="V151" s="670" cm="1">
        <f t="array" aca="1" ref="V151" ca="1">INDEX(V$68:V$77,$AI151,1)*(1-$AH151)+INDEX(V$68:V$77,$AJ151,1)*($AH151)</f>
        <v>0</v>
      </c>
      <c r="W151" s="272"/>
      <c r="X151" s="819" cm="1">
        <f t="array" aca="1" ref="X151" ca="1">INDEX(X$68:X$77,$AI151,1)*(1-$AH151)+INDEX(X$68:X$77,$AJ151,1)*($AH151)</f>
        <v>1</v>
      </c>
      <c r="Y151" s="669" cm="1">
        <f t="array" aca="1" ref="Y151" ca="1">INDEX(Y$68:Y$77,$AI151,1)*(1-$AH151)+INDEX(Y$68:Y$77,$AJ151,1)*($AH151)</f>
        <v>50</v>
      </c>
      <c r="Z151" s="669" cm="1">
        <f t="array" aca="1" ref="Z151" ca="1">INDEX(Z$68:Z$77,$AI151,1)*(1-$AH151)+INDEX(Z$68:Z$77,$AJ151,1)*($AH151)</f>
        <v>50</v>
      </c>
      <c r="AA151" s="669" cm="1">
        <f t="array" aca="1" ref="AA151" ca="1">INDEX(AA$68:AA$77,$AI151,1)*(1-$AH151)+INDEX(AA$68:AA$77,$AJ151,1)*($AH151)</f>
        <v>50</v>
      </c>
      <c r="AB151" s="669" cm="1">
        <f t="array" aca="1" ref="AB151" ca="1">INDEX(AB$68:AB$77,$AI151,1)*(1-$AH151)+INDEX(AB$68:AB$77,$AJ151,1)*($AH151)</f>
        <v>150</v>
      </c>
      <c r="AC151" s="669" cm="1">
        <f t="array" aca="1" ref="AC151" ca="1">INDEX(AC$68:AC$77,$AI151,1)*(1-$AH151)+INDEX(AC$68:AC$77,$AJ151,1)*($AH151)</f>
        <v>150</v>
      </c>
      <c r="AD151" s="669" cm="1">
        <f t="array" aca="1" ref="AD151" ca="1">INDEX(AD$68:AD$77,$AI151,1)*(1-$AH151)+INDEX(AD$68:AD$77,$AJ151,1)*($AH151)</f>
        <v>100</v>
      </c>
      <c r="AE151" s="669" cm="1">
        <f t="array" aca="1" ref="AE151" ca="1">INDEX(AE$68:AE$77,$AI151,1)*(1-$AH151)+INDEX(AE$68:AE$77,$AJ151,1)*($AH151)</f>
        <v>400</v>
      </c>
      <c r="AF151" s="669" cm="1">
        <f t="array" aca="1" ref="AF151" ca="1">INDEX(AF$68:AF$77,$AI151,1)*(1-$AH151)+INDEX(AF$68:AF$77,$AJ151,1)*($AH151)</f>
        <v>400</v>
      </c>
      <c r="AG151" s="669" cm="1">
        <f t="array" aca="1" ref="AG151" ca="1">INDEX(AG$68:AG$77,$AI151,1)*(1-$AH151)+INDEX(AG$68:AG$77,$AJ151,1)*($AH151)</f>
        <v>400</v>
      </c>
      <c r="AH151" s="272">
        <f t="shared" ca="1" si="22"/>
        <v>0</v>
      </c>
      <c r="AI151" s="272">
        <f t="shared" si="23"/>
        <v>4</v>
      </c>
      <c r="AJ151" s="272">
        <f t="shared" si="24"/>
        <v>5</v>
      </c>
      <c r="AK151" s="288" t="str">
        <f t="shared" si="19"/>
        <v>Late</v>
      </c>
      <c r="AL151" s="272">
        <f t="shared" si="20"/>
        <v>0</v>
      </c>
      <c r="AM151" s="272"/>
      <c r="AN151" s="342">
        <f t="shared" si="16"/>
        <v>43606</v>
      </c>
      <c r="AO151" s="342">
        <f t="shared" si="21"/>
        <v>43684</v>
      </c>
      <c r="AP151" s="824">
        <f>INDEX(Periods!$F$21:$O$31,INDEX(Annual!EndGS,1,$E151+2)+2,$E151+2)</f>
        <v>43748</v>
      </c>
      <c r="AQ151" s="267"/>
      <c r="AR151" s="254"/>
      <c r="AS151" s="242"/>
      <c r="AT151" s="242"/>
      <c r="AU151" s="242"/>
    </row>
    <row r="152" spans="1:47" hidden="1" outlineLevel="3" x14ac:dyDescent="0.35">
      <c r="A152" s="242"/>
      <c r="B152" s="251"/>
      <c r="C152" s="244">
        <f t="shared" si="17"/>
        <v>4</v>
      </c>
      <c r="D152" s="267"/>
      <c r="E152" s="322">
        <v>7</v>
      </c>
      <c r="F152" s="823">
        <f t="shared" si="18"/>
        <v>43709</v>
      </c>
      <c r="G152" s="267"/>
      <c r="H152" s="288"/>
      <c r="I152" s="288"/>
      <c r="J152" s="288">
        <v>4</v>
      </c>
      <c r="K152" s="474">
        <f>INDEX(Periods!$F$21:$O$30,J152+1,$E152+2)</f>
        <v>43709</v>
      </c>
      <c r="L152" s="475">
        <f t="shared" ca="1" si="15"/>
        <v>29</v>
      </c>
      <c r="M152" s="878" cm="1">
        <f t="array" aca="1" ref="M152" ca="1">INDEX(M$68:M$77,$AI152,1)*(1-$AH152)+INDEX(M$68:M$77,$AJ152,1)*($AH152)</f>
        <v>9</v>
      </c>
      <c r="N152" s="878" cm="1">
        <f t="array" aca="1" ref="N152" ca="1">INDEX(N$68:N$77,$AI152,1)*(1-$AH152)+INDEX(N$68:N$77,$AJ152,1)*($AH152)</f>
        <v>13.3</v>
      </c>
      <c r="O152" s="669" cm="1">
        <f t="array" aca="1" ref="O152" ca="1">INDEX(O$68:O$77,$AI152,1)*(1-$AH152)+INDEX(O$68:O$77,$AJ152,1)*($AH152)</f>
        <v>750</v>
      </c>
      <c r="P152" s="669" cm="1">
        <f t="array" aca="1" ref="P152" ca="1">INDEX(P$68:P$77,$AI152,1)*(1-$AH152)+INDEX(P$68:P$77,$AJ152,1)*($AH152)</f>
        <v>2250</v>
      </c>
      <c r="Q152" s="670" cm="1">
        <f t="array" aca="1" ref="Q152" ca="1">INDEX(Q$68:Q$77,$AI152,1)*(1-$AH152)+INDEX(Q$68:Q$77,$AJ152,1)*($AH152)</f>
        <v>0.8</v>
      </c>
      <c r="R152" s="670" cm="1">
        <f t="array" aca="1" ref="R152" ca="1">INDEX(R$68:R$77,$AI152,1)*(1-$AH152)+INDEX(R$68:R$77,$AJ152,1)*($AH152)</f>
        <v>0.8</v>
      </c>
      <c r="S152" s="664" cm="1">
        <f t="array" ref="S152">INDEX([0]!i_pasture_stage_p6z,$J152+1,ROUNDDOWN((ROW($J152)-ROW($J$68))/i_p6_len,0)+1)</f>
        <v>1</v>
      </c>
      <c r="T152" s="670" cm="1">
        <f t="array" aca="1" ref="T152" ca="1">INDEX(T$68:T$77,$AI152,1)*(1-$AH152)+INDEX(T$68:T$77,$AJ152,1)*($AH152)</f>
        <v>0.3</v>
      </c>
      <c r="U152" s="664" cm="1">
        <f t="array" aca="1" ref="U152" ca="1">INDEX(U$68:U$77,$AI152,1)*(1-$AH152)+INDEX(U$68:U$77,$AJ152,1)*($AH152)</f>
        <v>5</v>
      </c>
      <c r="V152" s="670" cm="1">
        <f t="array" aca="1" ref="V152" ca="1">INDEX(V$68:V$77,$AI152,1)*(1-$AH152)+INDEX(V$68:V$77,$AJ152,1)*($AH152)</f>
        <v>0</v>
      </c>
      <c r="W152" s="272"/>
      <c r="X152" s="819" cm="1">
        <f t="array" aca="1" ref="X152" ca="1">INDEX(X$68:X$77,$AI152,1)*(1-$AH152)+INDEX(X$68:X$77,$AJ152,1)*($AH152)</f>
        <v>0.75</v>
      </c>
      <c r="Y152" s="669" cm="1">
        <f t="array" aca="1" ref="Y152" ca="1">INDEX(Y$68:Y$77,$AI152,1)*(1-$AH152)+INDEX(Y$68:Y$77,$AJ152,1)*($AH152)</f>
        <v>50</v>
      </c>
      <c r="Z152" s="669" cm="1">
        <f t="array" aca="1" ref="Z152" ca="1">INDEX(Z$68:Z$77,$AI152,1)*(1-$AH152)+INDEX(Z$68:Z$77,$AJ152,1)*($AH152)</f>
        <v>50</v>
      </c>
      <c r="AA152" s="669" cm="1">
        <f t="array" aca="1" ref="AA152" ca="1">INDEX(AA$68:AA$77,$AI152,1)*(1-$AH152)+INDEX(AA$68:AA$77,$AJ152,1)*($AH152)</f>
        <v>50</v>
      </c>
      <c r="AB152" s="669" cm="1">
        <f t="array" aca="1" ref="AB152" ca="1">INDEX(AB$68:AB$77,$AI152,1)*(1-$AH152)+INDEX(AB$68:AB$77,$AJ152,1)*($AH152)</f>
        <v>150</v>
      </c>
      <c r="AC152" s="669" cm="1">
        <f t="array" aca="1" ref="AC152" ca="1">INDEX(AC$68:AC$77,$AI152,1)*(1-$AH152)+INDEX(AC$68:AC$77,$AJ152,1)*($AH152)</f>
        <v>150</v>
      </c>
      <c r="AD152" s="669" cm="1">
        <f t="array" aca="1" ref="AD152" ca="1">INDEX(AD$68:AD$77,$AI152,1)*(1-$AH152)+INDEX(AD$68:AD$77,$AJ152,1)*($AH152)</f>
        <v>150</v>
      </c>
      <c r="AE152" s="669" cm="1">
        <f t="array" aca="1" ref="AE152" ca="1">INDEX(AE$68:AE$77,$AI152,1)*(1-$AH152)+INDEX(AE$68:AE$77,$AJ152,1)*($AH152)</f>
        <v>400</v>
      </c>
      <c r="AF152" s="669" cm="1">
        <f t="array" aca="1" ref="AF152" ca="1">INDEX(AF$68:AF$77,$AI152,1)*(1-$AH152)+INDEX(AF$68:AF$77,$AJ152,1)*($AH152)</f>
        <v>400</v>
      </c>
      <c r="AG152" s="669" cm="1">
        <f t="array" aca="1" ref="AG152" ca="1">INDEX(AG$68:AG$77,$AI152,1)*(1-$AH152)+INDEX(AG$68:AG$77,$AJ152,1)*($AH152)</f>
        <v>400</v>
      </c>
      <c r="AH152" s="272">
        <f t="shared" ca="1" si="22"/>
        <v>0</v>
      </c>
      <c r="AI152" s="272">
        <f t="shared" si="23"/>
        <v>5</v>
      </c>
      <c r="AJ152" s="272">
        <f t="shared" si="24"/>
        <v>6</v>
      </c>
      <c r="AK152" s="288" t="str">
        <f t="shared" si="19"/>
        <v>Late</v>
      </c>
      <c r="AL152" s="272">
        <f t="shared" si="20"/>
        <v>25</v>
      </c>
      <c r="AM152" s="272"/>
      <c r="AN152" s="342">
        <f t="shared" si="16"/>
        <v>43606</v>
      </c>
      <c r="AO152" s="342">
        <f t="shared" si="21"/>
        <v>43684</v>
      </c>
      <c r="AP152" s="824">
        <f>INDEX(Periods!$F$21:$O$31,INDEX(Annual!EndGS,1,$E152+2)+2,$E152+2)</f>
        <v>43748</v>
      </c>
      <c r="AQ152" s="267"/>
      <c r="AR152" s="254"/>
      <c r="AS152" s="242"/>
      <c r="AT152" s="242"/>
      <c r="AU152" s="242"/>
    </row>
    <row r="153" spans="1:47" hidden="1" outlineLevel="3" x14ac:dyDescent="0.35">
      <c r="A153" s="242"/>
      <c r="B153" s="251"/>
      <c r="C153" s="244">
        <f t="shared" si="17"/>
        <v>4</v>
      </c>
      <c r="D153" s="267"/>
      <c r="E153" s="322">
        <v>7</v>
      </c>
      <c r="F153" s="823">
        <f t="shared" si="18"/>
        <v>43738</v>
      </c>
      <c r="G153" s="267"/>
      <c r="H153" s="288"/>
      <c r="I153" s="288"/>
      <c r="J153" s="288">
        <v>5</v>
      </c>
      <c r="K153" s="474">
        <f>INDEX(Periods!$F$21:$O$30,J153+1,$E153+2)</f>
        <v>43738</v>
      </c>
      <c r="L153" s="475">
        <f t="shared" ca="1" si="15"/>
        <v>10</v>
      </c>
      <c r="M153" s="878" cm="1">
        <f t="array" aca="1" ref="M153" ca="1">INDEX(M$68:M$77,$AI153,1)*(1-$AH153)+INDEX(M$68:M$77,$AJ153,1)*($AH153)</f>
        <v>8</v>
      </c>
      <c r="N153" s="878" cm="1">
        <f t="array" aca="1" ref="N153" ca="1">INDEX(N$68:N$77,$AI153,1)*(1-$AH153)+INDEX(N$68:N$77,$AJ153,1)*($AH153)</f>
        <v>13.3</v>
      </c>
      <c r="O153" s="669" cm="1">
        <f t="array" aca="1" ref="O153" ca="1">INDEX(O$68:O$77,$AI153,1)*(1-$AH153)+INDEX(O$68:O$77,$AJ153,1)*($AH153)</f>
        <v>1000</v>
      </c>
      <c r="P153" s="669" cm="1">
        <f t="array" aca="1" ref="P153" ca="1">INDEX(P$68:P$77,$AI153,1)*(1-$AH153)+INDEX(P$68:P$77,$AJ153,1)*($AH153)</f>
        <v>3000</v>
      </c>
      <c r="Q153" s="670" cm="1">
        <f t="array" aca="1" ref="Q153" ca="1">INDEX(Q$68:Q$77,$AI153,1)*(1-$AH153)+INDEX(Q$68:Q$77,$AJ153,1)*($AH153)</f>
        <v>0.76</v>
      </c>
      <c r="R153" s="670" cm="1">
        <f t="array" aca="1" ref="R153" ca="1">INDEX(R$68:R$77,$AI153,1)*(1-$AH153)+INDEX(R$68:R$77,$AJ153,1)*($AH153)</f>
        <v>0.78</v>
      </c>
      <c r="S153" s="664" cm="1">
        <f t="array" ref="S153">INDEX([0]!i_pasture_stage_p6z,$J153+1,ROUNDDOWN((ROW($J153)-ROW($J$68))/i_p6_len,0)+1)</f>
        <v>1</v>
      </c>
      <c r="T153" s="670" cm="1">
        <f t="array" aca="1" ref="T153" ca="1">INDEX(T$68:T$77,$AI153,1)*(1-$AH153)+INDEX(T$68:T$77,$AJ153,1)*($AH153)</f>
        <v>0.3</v>
      </c>
      <c r="U153" s="664" cm="1">
        <f t="array" aca="1" ref="U153" ca="1">INDEX(U$68:U$77,$AI153,1)*(1-$AH153)+INDEX(U$68:U$77,$AJ153,1)*($AH153)</f>
        <v>5</v>
      </c>
      <c r="V153" s="670" cm="1">
        <f t="array" aca="1" ref="V153" ca="1">INDEX(V$68:V$77,$AI153,1)*(1-$AH153)+INDEX(V$68:V$77,$AJ153,1)*($AH153)</f>
        <v>0</v>
      </c>
      <c r="W153" s="272"/>
      <c r="X153" s="819" cm="1">
        <f t="array" aca="1" ref="X153" ca="1">INDEX(X$68:X$77,$AI153,1)*(1-$AH153)+INDEX(X$68:X$77,$AJ153,1)*($AH153)</f>
        <v>0.75</v>
      </c>
      <c r="Y153" s="669" cm="1">
        <f t="array" aca="1" ref="Y153" ca="1">INDEX(Y$68:Y$77,$AI153,1)*(1-$AH153)+INDEX(Y$68:Y$77,$AJ153,1)*($AH153)</f>
        <v>50</v>
      </c>
      <c r="Z153" s="669" cm="1">
        <f t="array" aca="1" ref="Z153" ca="1">INDEX(Z$68:Z$77,$AI153,1)*(1-$AH153)+INDEX(Z$68:Z$77,$AJ153,1)*($AH153)</f>
        <v>50</v>
      </c>
      <c r="AA153" s="669" cm="1">
        <f t="array" aca="1" ref="AA153" ca="1">INDEX(AA$68:AA$77,$AI153,1)*(1-$AH153)+INDEX(AA$68:AA$77,$AJ153,1)*($AH153)</f>
        <v>50</v>
      </c>
      <c r="AB153" s="669" cm="1">
        <f t="array" aca="1" ref="AB153" ca="1">INDEX(AB$68:AB$77,$AI153,1)*(1-$AH153)+INDEX(AB$68:AB$77,$AJ153,1)*($AH153)</f>
        <v>150</v>
      </c>
      <c r="AC153" s="669" cm="1">
        <f t="array" aca="1" ref="AC153" ca="1">INDEX(AC$68:AC$77,$AI153,1)*(1-$AH153)+INDEX(AC$68:AC$77,$AJ153,1)*($AH153)</f>
        <v>150</v>
      </c>
      <c r="AD153" s="669" cm="1">
        <f t="array" aca="1" ref="AD153" ca="1">INDEX(AD$68:AD$77,$AI153,1)*(1-$AH153)+INDEX(AD$68:AD$77,$AJ153,1)*($AH153)</f>
        <v>150</v>
      </c>
      <c r="AE153" s="669" cm="1">
        <f t="array" aca="1" ref="AE153" ca="1">INDEX(AE$68:AE$77,$AI153,1)*(1-$AH153)+INDEX(AE$68:AE$77,$AJ153,1)*($AH153)</f>
        <v>400</v>
      </c>
      <c r="AF153" s="669" cm="1">
        <f t="array" aca="1" ref="AF153" ca="1">INDEX(AF$68:AF$77,$AI153,1)*(1-$AH153)+INDEX(AF$68:AF$77,$AJ153,1)*($AH153)</f>
        <v>400</v>
      </c>
      <c r="AG153" s="669" cm="1">
        <f t="array" aca="1" ref="AG153" ca="1">INDEX(AG$68:AG$77,$AI153,1)*(1-$AH153)+INDEX(AG$68:AG$77,$AJ153,1)*($AH153)</f>
        <v>400</v>
      </c>
      <c r="AH153" s="272">
        <f t="shared" ca="1" si="22"/>
        <v>0</v>
      </c>
      <c r="AI153" s="272">
        <f t="shared" si="23"/>
        <v>6</v>
      </c>
      <c r="AJ153" s="272">
        <f t="shared" si="24"/>
        <v>6</v>
      </c>
      <c r="AK153" s="288" t="str">
        <f t="shared" si="19"/>
        <v>Late</v>
      </c>
      <c r="AL153" s="272">
        <f t="shared" si="20"/>
        <v>54</v>
      </c>
      <c r="AM153" s="272"/>
      <c r="AN153" s="342">
        <f t="shared" si="16"/>
        <v>43606</v>
      </c>
      <c r="AO153" s="342">
        <f t="shared" si="21"/>
        <v>43684</v>
      </c>
      <c r="AP153" s="824">
        <f>INDEX(Periods!$F$21:$O$31,INDEX(Annual!EndGS,1,$E153+2)+2,$E153+2)</f>
        <v>43748</v>
      </c>
      <c r="AQ153" s="267"/>
      <c r="AR153" s="254"/>
      <c r="AS153" s="242"/>
      <c r="AT153" s="242"/>
      <c r="AU153" s="242"/>
    </row>
    <row r="154" spans="1:47" hidden="1" outlineLevel="3" x14ac:dyDescent="0.35">
      <c r="A154" s="242"/>
      <c r="B154" s="251"/>
      <c r="C154" s="244">
        <f t="shared" si="17"/>
        <v>4</v>
      </c>
      <c r="D154" s="267"/>
      <c r="E154" s="322">
        <v>7</v>
      </c>
      <c r="F154" s="823">
        <f t="shared" si="18"/>
        <v>43748</v>
      </c>
      <c r="G154" s="267"/>
      <c r="H154" s="288"/>
      <c r="I154" s="288"/>
      <c r="J154" s="288">
        <v>6</v>
      </c>
      <c r="K154" s="474">
        <f>INDEX(Periods!$F$21:$O$30,J154+1,$E154+2)</f>
        <v>43748</v>
      </c>
      <c r="L154" s="475">
        <f t="shared" ca="1" si="15"/>
        <v>46</v>
      </c>
      <c r="M154" s="878" cm="1">
        <f t="array" aca="1" ref="M154" ca="1">INDEX(M$68:M$77,$AI154,1)*(1-$AH154)+INDEX(M$68:M$77,$AJ154,1)*($AH154)</f>
        <v>5</v>
      </c>
      <c r="N154" s="878" cm="1">
        <f t="array" aca="1" ref="N154" ca="1">INDEX(N$68:N$77,$AI154,1)*(1-$AH154)+INDEX(N$68:N$77,$AJ154,1)*($AH154)</f>
        <v>13.3</v>
      </c>
      <c r="O154" s="669" cm="1">
        <f t="array" aca="1" ref="O154" ca="1">INDEX(O$68:O$77,$AI154,1)*(1-$AH154)+INDEX(O$68:O$77,$AJ154,1)*($AH154)</f>
        <v>800</v>
      </c>
      <c r="P154" s="669" cm="1">
        <f t="array" aca="1" ref="P154" ca="1">INDEX(P$68:P$77,$AI154,1)*(1-$AH154)+INDEX(P$68:P$77,$AJ154,1)*($AH154)</f>
        <v>3000</v>
      </c>
      <c r="Q154" s="670" cm="1">
        <f t="array" aca="1" ref="Q154" ca="1">INDEX(Q$68:Q$77,$AI154,1)*(1-$AH154)+INDEX(Q$68:Q$77,$AJ154,1)*($AH154)</f>
        <v>0.60750000000000004</v>
      </c>
      <c r="R154" s="670" cm="1">
        <f t="array" aca="1" ref="R154" ca="1">INDEX(R$68:R$77,$AI154,1)*(1-$AH154)+INDEX(R$68:R$77,$AJ154,1)*($AH154)</f>
        <v>0.71250000000000002</v>
      </c>
      <c r="S154" s="664" cm="1">
        <f t="array" ref="S154">INDEX([0]!i_pasture_stage_p6z,$J154+1,ROUNDDOWN((ROW($J154)-ROW($J$68))/i_p6_len,0)+1)</f>
        <v>1</v>
      </c>
      <c r="T154" s="670" cm="1">
        <f t="array" aca="1" ref="T154" ca="1">INDEX(T$68:T$77,$AI154,1)*(1-$AH154)+INDEX(T$68:T$77,$AJ154,1)*($AH154)</f>
        <v>0.3</v>
      </c>
      <c r="U154" s="664" cm="1">
        <f t="array" aca="1" ref="U154" ca="1">INDEX(U$68:U$77,$AI154,1)*(1-$AH154)+INDEX(U$68:U$77,$AJ154,1)*($AH154)</f>
        <v>5</v>
      </c>
      <c r="V154" s="670" cm="1">
        <f t="array" aca="1" ref="V154" ca="1">INDEX(V$68:V$77,$AI154,1)*(1-$AH154)+INDEX(V$68:V$77,$AJ154,1)*($AH154)</f>
        <v>0</v>
      </c>
      <c r="W154" s="272"/>
      <c r="X154" s="819" cm="1">
        <f t="array" aca="1" ref="X154" ca="1">INDEX(X$68:X$77,$AI154,1)*(1-$AH154)+INDEX(X$68:X$77,$AJ154,1)*($AH154)</f>
        <v>0.4</v>
      </c>
      <c r="Y154" s="669" cm="1">
        <f t="array" aca="1" ref="Y154" ca="1">INDEX(Y$68:Y$77,$AI154,1)*(1-$AH154)+INDEX(Y$68:Y$77,$AJ154,1)*($AH154)</f>
        <v>50</v>
      </c>
      <c r="Z154" s="669" cm="1">
        <f t="array" aca="1" ref="Z154" ca="1">INDEX(Z$68:Z$77,$AI154,1)*(1-$AH154)+INDEX(Z$68:Z$77,$AJ154,1)*($AH154)</f>
        <v>50</v>
      </c>
      <c r="AA154" s="669" cm="1">
        <f t="array" aca="1" ref="AA154" ca="1">INDEX(AA$68:AA$77,$AI154,1)*(1-$AH154)+INDEX(AA$68:AA$77,$AJ154,1)*($AH154)</f>
        <v>50</v>
      </c>
      <c r="AB154" s="669" cm="1">
        <f t="array" aca="1" ref="AB154" ca="1">INDEX(AB$68:AB$77,$AI154,1)*(1-$AH154)+INDEX(AB$68:AB$77,$AJ154,1)*($AH154)</f>
        <v>150</v>
      </c>
      <c r="AC154" s="669" cm="1">
        <f t="array" aca="1" ref="AC154" ca="1">INDEX(AC$68:AC$77,$AI154,1)*(1-$AH154)+INDEX(AC$68:AC$77,$AJ154,1)*($AH154)</f>
        <v>150</v>
      </c>
      <c r="AD154" s="669" cm="1">
        <f t="array" aca="1" ref="AD154" ca="1">INDEX(AD$68:AD$77,$AI154,1)*(1-$AH154)+INDEX(AD$68:AD$77,$AJ154,1)*($AH154)</f>
        <v>150</v>
      </c>
      <c r="AE154" s="669" cm="1">
        <f t="array" aca="1" ref="AE154" ca="1">INDEX(AE$68:AE$77,$AI154,1)*(1-$AH154)+INDEX(AE$68:AE$77,$AJ154,1)*($AH154)</f>
        <v>400</v>
      </c>
      <c r="AF154" s="669" cm="1">
        <f t="array" aca="1" ref="AF154" ca="1">INDEX(AF$68:AF$77,$AI154,1)*(1-$AH154)+INDEX(AF$68:AF$77,$AJ154,1)*($AH154)</f>
        <v>400</v>
      </c>
      <c r="AG154" s="669" cm="1">
        <f t="array" aca="1" ref="AG154" ca="1">INDEX(AG$68:AG$77,$AI154,1)*(1-$AH154)+INDEX(AG$68:AG$77,$AJ154,1)*($AH154)</f>
        <v>400</v>
      </c>
      <c r="AH154" s="272">
        <f t="shared" ca="1" si="22"/>
        <v>0</v>
      </c>
      <c r="AI154" s="272">
        <f t="shared" si="23"/>
        <v>7</v>
      </c>
      <c r="AJ154" s="272">
        <f t="shared" si="24"/>
        <v>8</v>
      </c>
      <c r="AK154" s="288" t="str">
        <f t="shared" si="19"/>
        <v>Dry</v>
      </c>
      <c r="AL154" s="272">
        <f t="shared" si="20"/>
        <v>0</v>
      </c>
      <c r="AM154" s="272"/>
      <c r="AN154" s="342">
        <f t="shared" si="16"/>
        <v>43606</v>
      </c>
      <c r="AO154" s="342">
        <f t="shared" si="21"/>
        <v>43684</v>
      </c>
      <c r="AP154" s="824">
        <f>INDEX(Periods!$F$21:$O$31,INDEX(Annual!EndGS,1,$E154+2)+2,$E154+2)</f>
        <v>43748</v>
      </c>
      <c r="AQ154" s="267"/>
      <c r="AR154" s="254"/>
      <c r="AS154" s="242"/>
      <c r="AT154" s="242"/>
      <c r="AU154" s="242"/>
    </row>
    <row r="155" spans="1:47" hidden="1" outlineLevel="3" x14ac:dyDescent="0.35">
      <c r="A155" s="242"/>
      <c r="B155" s="251"/>
      <c r="C155" s="244">
        <f t="shared" si="17"/>
        <v>4</v>
      </c>
      <c r="D155" s="267"/>
      <c r="E155" s="322">
        <v>7</v>
      </c>
      <c r="F155" s="823">
        <f t="shared" si="18"/>
        <v>43794</v>
      </c>
      <c r="G155" s="267"/>
      <c r="H155" s="288"/>
      <c r="I155" s="288"/>
      <c r="J155" s="288">
        <v>7</v>
      </c>
      <c r="K155" s="474">
        <f>INDEX(Periods!$F$21:$O$30,J155+1,$E155+2)</f>
        <v>43794</v>
      </c>
      <c r="L155" s="475">
        <f t="shared" ca="1" si="15"/>
        <v>37</v>
      </c>
      <c r="M155" s="878" cm="1">
        <f t="array" aca="1" ref="M155" ca="1">INDEX(M$68:M$77,$AI155,1)*(1-$AH155)+INDEX(M$68:M$77,$AJ155,1)*($AH155)</f>
        <v>3.9324324324324325</v>
      </c>
      <c r="N155" s="878" cm="1">
        <f t="array" aca="1" ref="N155" ca="1">INDEX(N$68:N$77,$AI155,1)*(1-$AH155)+INDEX(N$68:N$77,$AJ155,1)*($AH155)</f>
        <v>13.300000000000002</v>
      </c>
      <c r="O155" s="669" cm="1">
        <f t="array" aca="1" ref="O155" ca="1">INDEX(O$68:O$77,$AI155,1)*(1-$AH155)+INDEX(O$68:O$77,$AJ155,1)*($AH155)</f>
        <v>686.48648648648646</v>
      </c>
      <c r="P155" s="669" cm="1">
        <f t="array" aca="1" ref="P155" ca="1">INDEX(P$68:P$77,$AI155,1)*(1-$AH155)+INDEX(P$68:P$77,$AJ155,1)*($AH155)</f>
        <v>2432.4324324324325</v>
      </c>
      <c r="Q155" s="670" cm="1">
        <f t="array" aca="1" ref="Q155" ca="1">INDEX(Q$68:Q$77,$AI155,1)*(1-$AH155)+INDEX(Q$68:Q$77,$AJ155,1)*($AH155)</f>
        <v>0.55344594594594598</v>
      </c>
      <c r="R155" s="670" cm="1">
        <f t="array" aca="1" ref="R155" ca="1">INDEX(R$68:R$77,$AI155,1)*(1-$AH155)+INDEX(R$68:R$77,$AJ155,1)*($AH155)</f>
        <v>0.65574324324324329</v>
      </c>
      <c r="S155" s="664" cm="1">
        <f t="array" ref="S155">INDEX([0]!i_pasture_stage_p6z,$J155+1,ROUNDDOWN((ROW($J155)-ROW($J$68))/i_p6_len,0)+1)</f>
        <v>1</v>
      </c>
      <c r="T155" s="670" cm="1">
        <f t="array" aca="1" ref="T155" ca="1">INDEX(T$68:T$77,$AI155,1)*(1-$AH155)+INDEX(T$68:T$77,$AJ155,1)*($AH155)</f>
        <v>0.30000000000000004</v>
      </c>
      <c r="U155" s="664" cm="1">
        <f t="array" aca="1" ref="U155" ca="1">INDEX(U$68:U$77,$AI155,1)*(1-$AH155)+INDEX(U$68:U$77,$AJ155,1)*($AH155)</f>
        <v>5</v>
      </c>
      <c r="V155" s="670" cm="1">
        <f t="array" aca="1" ref="V155" ca="1">INDEX(V$68:V$77,$AI155,1)*(1-$AH155)+INDEX(V$68:V$77,$AJ155,1)*($AH155)</f>
        <v>6.7567567567567571E-3</v>
      </c>
      <c r="W155" s="272"/>
      <c r="X155" s="819" cm="1">
        <f t="array" aca="1" ref="X155" ca="1">INDEX(X$68:X$77,$AI155,1)*(1-$AH155)+INDEX(X$68:X$77,$AJ155,1)*($AH155)</f>
        <v>0.33</v>
      </c>
      <c r="Y155" s="669" cm="1">
        <f t="array" aca="1" ref="Y155" ca="1">INDEX(Y$68:Y$77,$AI155,1)*(1-$AH155)+INDEX(Y$68:Y$77,$AJ155,1)*($AH155)</f>
        <v>50</v>
      </c>
      <c r="Z155" s="669" cm="1">
        <f t="array" aca="1" ref="Z155" ca="1">INDEX(Z$68:Z$77,$AI155,1)*(1-$AH155)+INDEX(Z$68:Z$77,$AJ155,1)*($AH155)</f>
        <v>50</v>
      </c>
      <c r="AA155" s="669" cm="1">
        <f t="array" aca="1" ref="AA155" ca="1">INDEX(AA$68:AA$77,$AI155,1)*(1-$AH155)+INDEX(AA$68:AA$77,$AJ155,1)*($AH155)</f>
        <v>50</v>
      </c>
      <c r="AB155" s="669" cm="1">
        <f t="array" aca="1" ref="AB155" ca="1">INDEX(AB$68:AB$77,$AI155,1)*(1-$AH155)+INDEX(AB$68:AB$77,$AJ155,1)*($AH155)</f>
        <v>400</v>
      </c>
      <c r="AC155" s="669" cm="1">
        <f t="array" aca="1" ref="AC155" ca="1">INDEX(AC$68:AC$77,$AI155,1)*(1-$AH155)+INDEX(AC$68:AC$77,$AJ155,1)*($AH155)</f>
        <v>400</v>
      </c>
      <c r="AD155" s="669" cm="1">
        <f t="array" aca="1" ref="AD155" ca="1">INDEX(AD$68:AD$77,$AI155,1)*(1-$AH155)+INDEX(AD$68:AD$77,$AJ155,1)*($AH155)</f>
        <v>400</v>
      </c>
      <c r="AE155" s="669" cm="1">
        <f t="array" aca="1" ref="AE155" ca="1">INDEX(AE$68:AE$77,$AI155,1)*(1-$AH155)+INDEX(AE$68:AE$77,$AJ155,1)*($AH155)</f>
        <v>400</v>
      </c>
      <c r="AF155" s="669" cm="1">
        <f t="array" aca="1" ref="AF155" ca="1">INDEX(AF$68:AF$77,$AI155,1)*(1-$AH155)+INDEX(AF$68:AF$77,$AJ155,1)*($AH155)</f>
        <v>400</v>
      </c>
      <c r="AG155" s="669" cm="1">
        <f t="array" aca="1" ref="AG155" ca="1">INDEX(AG$68:AG$77,$AI155,1)*(1-$AH155)+INDEX(AG$68:AG$77,$AJ155,1)*($AH155)</f>
        <v>400</v>
      </c>
      <c r="AH155" s="272">
        <f t="shared" ca="1" si="22"/>
        <v>0.13513513513513514</v>
      </c>
      <c r="AI155" s="272">
        <f t="shared" si="23"/>
        <v>8</v>
      </c>
      <c r="AJ155" s="272">
        <f t="shared" si="24"/>
        <v>9</v>
      </c>
      <c r="AK155" s="288" t="str">
        <f t="shared" si="19"/>
        <v>Dry</v>
      </c>
      <c r="AL155" s="272">
        <f t="shared" si="20"/>
        <v>46</v>
      </c>
      <c r="AM155" s="272"/>
      <c r="AN155" s="342">
        <f t="shared" si="16"/>
        <v>43606</v>
      </c>
      <c r="AO155" s="342">
        <f t="shared" si="21"/>
        <v>43684</v>
      </c>
      <c r="AP155" s="824">
        <f>INDEX(Periods!$F$21:$O$31,INDEX(Annual!EndGS,1,$E155+2)+2,$E155+2)</f>
        <v>43748</v>
      </c>
      <c r="AQ155" s="267"/>
      <c r="AR155" s="254"/>
      <c r="AS155" s="242"/>
      <c r="AT155" s="242"/>
      <c r="AU155" s="242"/>
    </row>
    <row r="156" spans="1:47" hidden="1" outlineLevel="3" x14ac:dyDescent="0.35">
      <c r="A156" s="242"/>
      <c r="B156" s="251"/>
      <c r="C156" s="244">
        <f t="shared" si="17"/>
        <v>4</v>
      </c>
      <c r="D156" s="267"/>
      <c r="E156" s="322">
        <v>7</v>
      </c>
      <c r="F156" s="823">
        <f t="shared" si="18"/>
        <v>43831</v>
      </c>
      <c r="G156" s="267"/>
      <c r="H156" s="288"/>
      <c r="I156" s="288"/>
      <c r="J156" s="288">
        <v>8</v>
      </c>
      <c r="K156" s="474">
        <f>INDEX(Periods!$F$21:$O$30,J156+1,$E156+2)</f>
        <v>43831</v>
      </c>
      <c r="L156" s="475">
        <f t="shared" ca="1" si="15"/>
        <v>45</v>
      </c>
      <c r="M156" s="878" cm="1">
        <f t="array" aca="1" ref="M156" ca="1">INDEX(M$68:M$77,$AI156,1)*(1-$AH156)+INDEX(M$68:M$77,$AJ156,1)*($AH156)</f>
        <v>3.4999999999999996</v>
      </c>
      <c r="N156" s="878" cm="1">
        <f t="array" aca="1" ref="N156" ca="1">INDEX(N$68:N$77,$AI156,1)*(1-$AH156)+INDEX(N$68:N$77,$AJ156,1)*($AH156)</f>
        <v>13.3</v>
      </c>
      <c r="O156" s="669" cm="1">
        <f t="array" aca="1" ref="O156" ca="1">INDEX(O$68:O$77,$AI156,1)*(1-$AH156)+INDEX(O$68:O$77,$AJ156,1)*($AH156)</f>
        <v>594.44444444444434</v>
      </c>
      <c r="P156" s="669" cm="1">
        <f t="array" aca="1" ref="P156" ca="1">INDEX(P$68:P$77,$AI156,1)*(1-$AH156)+INDEX(P$68:P$77,$AJ156,1)*($AH156)</f>
        <v>1944.4444444444443</v>
      </c>
      <c r="Q156" s="670" cm="1">
        <f t="array" aca="1" ref="Q156" ca="1">INDEX(Q$68:Q$77,$AI156,1)*(1-$AH156)+INDEX(Q$68:Q$77,$AJ156,1)*($AH156)</f>
        <v>0.52555555555555555</v>
      </c>
      <c r="R156" s="670" cm="1">
        <f t="array" aca="1" ref="R156" ca="1">INDEX(R$68:R$77,$AI156,1)*(1-$AH156)+INDEX(R$68:R$77,$AJ156,1)*($AH156)</f>
        <v>0.60777777777777775</v>
      </c>
      <c r="S156" s="664" cm="1">
        <f t="array" ref="S156">INDEX([0]!i_pasture_stage_p6z,$J156+1,ROUNDDOWN((ROW($J156)-ROW($J$68))/i_p6_len,0)+1)</f>
        <v>1</v>
      </c>
      <c r="T156" s="670" cm="1">
        <f t="array" aca="1" ref="T156" ca="1">INDEX(T$68:T$77,$AI156,1)*(1-$AH156)+INDEX(T$68:T$77,$AJ156,1)*($AH156)</f>
        <v>0.3</v>
      </c>
      <c r="U156" s="664" cm="1">
        <f t="array" aca="1" ref="U156" ca="1">INDEX(U$68:U$77,$AI156,1)*(1-$AH156)+INDEX(U$68:U$77,$AJ156,1)*($AH156)</f>
        <v>5</v>
      </c>
      <c r="V156" s="670" cm="1">
        <f t="array" aca="1" ref="V156" ca="1">INDEX(V$68:V$77,$AI156,1)*(1-$AH156)+INDEX(V$68:V$77,$AJ156,1)*($AH156)</f>
        <v>5.5555555555555559E-2</v>
      </c>
      <c r="W156" s="272"/>
      <c r="X156" s="819" cm="1">
        <f t="array" aca="1" ref="X156" ca="1">INDEX(X$68:X$77,$AI156,1)*(1-$AH156)+INDEX(X$68:X$77,$AJ156,1)*($AH156)</f>
        <v>0.33</v>
      </c>
      <c r="Y156" s="669" cm="1">
        <f t="array" aca="1" ref="Y156" ca="1">INDEX(Y$68:Y$77,$AI156,1)*(1-$AH156)+INDEX(Y$68:Y$77,$AJ156,1)*($AH156)</f>
        <v>50</v>
      </c>
      <c r="Z156" s="669" cm="1">
        <f t="array" aca="1" ref="Z156" ca="1">INDEX(Z$68:Z$77,$AI156,1)*(1-$AH156)+INDEX(Z$68:Z$77,$AJ156,1)*($AH156)</f>
        <v>50</v>
      </c>
      <c r="AA156" s="669" cm="1">
        <f t="array" aca="1" ref="AA156" ca="1">INDEX(AA$68:AA$77,$AI156,1)*(1-$AH156)+INDEX(AA$68:AA$77,$AJ156,1)*($AH156)</f>
        <v>50</v>
      </c>
      <c r="AB156" s="669" cm="1">
        <f t="array" aca="1" ref="AB156" ca="1">INDEX(AB$68:AB$77,$AI156,1)*(1-$AH156)+INDEX(AB$68:AB$77,$AJ156,1)*($AH156)</f>
        <v>400</v>
      </c>
      <c r="AC156" s="669" cm="1">
        <f t="array" aca="1" ref="AC156" ca="1">INDEX(AC$68:AC$77,$AI156,1)*(1-$AH156)+INDEX(AC$68:AC$77,$AJ156,1)*($AH156)</f>
        <v>400</v>
      </c>
      <c r="AD156" s="669" cm="1">
        <f t="array" aca="1" ref="AD156" ca="1">INDEX(AD$68:AD$77,$AI156,1)*(1-$AH156)+INDEX(AD$68:AD$77,$AJ156,1)*($AH156)</f>
        <v>400</v>
      </c>
      <c r="AE156" s="669" cm="1">
        <f t="array" aca="1" ref="AE156" ca="1">INDEX(AE$68:AE$77,$AI156,1)*(1-$AH156)+INDEX(AE$68:AE$77,$AJ156,1)*($AH156)</f>
        <v>400</v>
      </c>
      <c r="AF156" s="669" cm="1">
        <f t="array" aca="1" ref="AF156" ca="1">INDEX(AF$68:AF$77,$AI156,1)*(1-$AH156)+INDEX(AF$68:AF$77,$AJ156,1)*($AH156)</f>
        <v>400</v>
      </c>
      <c r="AG156" s="669" cm="1">
        <f t="array" aca="1" ref="AG156" ca="1">INDEX(AG$68:AG$77,$AI156,1)*(1-$AH156)+INDEX(AG$68:AG$77,$AJ156,1)*($AH156)</f>
        <v>400</v>
      </c>
      <c r="AH156" s="272">
        <f t="shared" ca="1" si="22"/>
        <v>0.1111111111111111</v>
      </c>
      <c r="AI156" s="272">
        <f t="shared" si="23"/>
        <v>9</v>
      </c>
      <c r="AJ156" s="272">
        <f t="shared" si="24"/>
        <v>10</v>
      </c>
      <c r="AK156" s="288" t="str">
        <f t="shared" si="19"/>
        <v>Dry</v>
      </c>
      <c r="AL156" s="272">
        <f t="shared" si="20"/>
        <v>83</v>
      </c>
      <c r="AM156" s="272"/>
      <c r="AN156" s="342">
        <f t="shared" si="16"/>
        <v>43606</v>
      </c>
      <c r="AO156" s="342">
        <f t="shared" si="21"/>
        <v>43684</v>
      </c>
      <c r="AP156" s="824">
        <f>INDEX(Periods!$F$21:$O$31,INDEX(Annual!EndGS,1,$E156+2)+2,$E156+2)</f>
        <v>43748</v>
      </c>
      <c r="AQ156" s="267"/>
      <c r="AR156" s="254"/>
      <c r="AS156" s="242"/>
      <c r="AT156" s="242"/>
      <c r="AU156" s="242"/>
    </row>
    <row r="157" spans="1:47" hidden="1" outlineLevel="3" x14ac:dyDescent="0.35">
      <c r="A157" s="242"/>
      <c r="B157" s="251"/>
      <c r="C157" s="244">
        <f t="shared" si="17"/>
        <v>4</v>
      </c>
      <c r="D157" s="267"/>
      <c r="E157" s="322">
        <v>7</v>
      </c>
      <c r="F157" s="823">
        <f t="shared" si="18"/>
        <v>43876</v>
      </c>
      <c r="G157" s="267"/>
      <c r="H157" s="288"/>
      <c r="I157" s="338"/>
      <c r="J157" s="338">
        <v>9</v>
      </c>
      <c r="K157" s="495">
        <f>INDEX(Periods!$F$21:$O$30,J157+1,$E157+2)</f>
        <v>43876</v>
      </c>
      <c r="L157" s="510">
        <f t="shared" ca="1" si="15"/>
        <v>49</v>
      </c>
      <c r="M157" s="879" cm="1">
        <f t="array" aca="1" ref="M157" ca="1">INDEX(M$68:M$77,$AI157,1)*(1-$AH157)+INDEX(M$68:M$77,$AJ157,1)*($AH157)</f>
        <v>3.5</v>
      </c>
      <c r="N157" s="879" cm="1">
        <f t="array" aca="1" ref="N157" ca="1">INDEX(N$68:N$77,$AI157,1)*(1-$AH157)+INDEX(N$68:N$77,$AJ157,1)*($AH157)</f>
        <v>13.3</v>
      </c>
      <c r="O157" s="671" cm="1">
        <f t="array" aca="1" ref="O157" ca="1">INDEX(O$68:O$77,$AI157,1)*(1-$AH157)+INDEX(O$68:O$77,$AJ157,1)*($AH157)</f>
        <v>534.69387755102036</v>
      </c>
      <c r="P157" s="671" cm="1">
        <f t="array" aca="1" ref="P157" ca="1">INDEX(P$68:P$77,$AI157,1)*(1-$AH157)+INDEX(P$68:P$77,$AJ157,1)*($AH157)</f>
        <v>1428.5714285714287</v>
      </c>
      <c r="Q157" s="672" cm="1">
        <f t="array" aca="1" ref="Q157" ca="1">INDEX(Q$68:Q$77,$AI157,1)*(1-$AH157)+INDEX(Q$68:Q$77,$AJ157,1)*($AH157)</f>
        <v>0.50897959183673469</v>
      </c>
      <c r="R157" s="672" cm="1">
        <f t="array" aca="1" ref="R157" ca="1">INDEX(R$68:R$77,$AI157,1)*(1-$AH157)+INDEX(R$68:R$77,$AJ157,1)*($AH157)</f>
        <v>0.56693877551020411</v>
      </c>
      <c r="S157" s="665" cm="1">
        <f t="array" ref="S157">INDEX([0]!i_pasture_stage_p6z,$J157+1,ROUNDDOWN((ROW($J157)-ROW($J$68))/i_p6_len,0)+1)</f>
        <v>1</v>
      </c>
      <c r="T157" s="672" cm="1">
        <f t="array" aca="1" ref="T157" ca="1">INDEX(T$68:T$77,$AI157,1)*(1-$AH157)+INDEX(T$68:T$77,$AJ157,1)*($AH157)</f>
        <v>0.3</v>
      </c>
      <c r="U157" s="665" cm="1">
        <f t="array" aca="1" ref="U157" ca="1">INDEX(U$68:U$77,$AI157,1)*(1-$AH157)+INDEX(U$68:U$77,$AJ157,1)*($AH157)</f>
        <v>5</v>
      </c>
      <c r="V157" s="672" cm="1">
        <f t="array" aca="1" ref="V157" ca="1">INDEX(V$68:V$77,$AI157,1)*(1-$AH157)+INDEX(V$68:V$77,$AJ157,1)*($AH157)</f>
        <v>0.1</v>
      </c>
      <c r="W157" s="339"/>
      <c r="X157" s="820" cm="1">
        <f t="array" aca="1" ref="X157" ca="1">INDEX(X$68:X$77,$AI157,1)*(1-$AH157)+INDEX(X$68:X$77,$AJ157,1)*($AH157)</f>
        <v>0.39836734693877551</v>
      </c>
      <c r="Y157" s="671" cm="1">
        <f t="array" aca="1" ref="Y157" ca="1">INDEX(Y$68:Y$77,$AI157,1)*(1-$AH157)+INDEX(Y$68:Y$77,$AJ157,1)*($AH157)</f>
        <v>50</v>
      </c>
      <c r="Z157" s="671" cm="1">
        <f t="array" aca="1" ref="Z157" ca="1">INDEX(Z$68:Z$77,$AI157,1)*(1-$AH157)+INDEX(Z$68:Z$77,$AJ157,1)*($AH157)</f>
        <v>50</v>
      </c>
      <c r="AA157" s="671" cm="1">
        <f t="array" aca="1" ref="AA157" ca="1">INDEX(AA$68:AA$77,$AI157,1)*(1-$AH157)+INDEX(AA$68:AA$77,$AJ157,1)*($AH157)</f>
        <v>50</v>
      </c>
      <c r="AB157" s="671" cm="1">
        <f t="array" aca="1" ref="AB157" ca="1">INDEX(AB$68:AB$77,$AI157,1)*(1-$AH157)+INDEX(AB$68:AB$77,$AJ157,1)*($AH157)</f>
        <v>369.38775510204084</v>
      </c>
      <c r="AC157" s="671" cm="1">
        <f t="array" aca="1" ref="AC157" ca="1">INDEX(AC$68:AC$77,$AI157,1)*(1-$AH157)+INDEX(AC$68:AC$77,$AJ157,1)*($AH157)</f>
        <v>400</v>
      </c>
      <c r="AD157" s="671" cm="1">
        <f t="array" aca="1" ref="AD157" ca="1">INDEX(AD$68:AD$77,$AI157,1)*(1-$AH157)+INDEX(AD$68:AD$77,$AJ157,1)*($AH157)</f>
        <v>400</v>
      </c>
      <c r="AE157" s="671" cm="1">
        <f t="array" aca="1" ref="AE157" ca="1">INDEX(AE$68:AE$77,$AI157,1)*(1-$AH157)+INDEX(AE$68:AE$77,$AJ157,1)*($AH157)</f>
        <v>400</v>
      </c>
      <c r="AF157" s="671" cm="1">
        <f t="array" aca="1" ref="AF157" ca="1">INDEX(AF$68:AF$77,$AI157,1)*(1-$AH157)+INDEX(AF$68:AF$77,$AJ157,1)*($AH157)</f>
        <v>400</v>
      </c>
      <c r="AG157" s="671" cm="1">
        <f t="array" aca="1" ref="AG157" ca="1">INDEX(AG$68:AG$77,$AI157,1)*(1-$AH157)+INDEX(AG$68:AG$77,$AJ157,1)*($AH157)</f>
        <v>400</v>
      </c>
      <c r="AH157" s="272">
        <f t="shared" ca="1" si="22"/>
        <v>0.10204081632653061</v>
      </c>
      <c r="AI157" s="272">
        <f t="shared" si="23"/>
        <v>10</v>
      </c>
      <c r="AJ157" s="272">
        <f t="shared" si="24"/>
        <v>1</v>
      </c>
      <c r="AK157" s="288" t="str">
        <f t="shared" si="19"/>
        <v>Dry</v>
      </c>
      <c r="AL157" s="272">
        <f t="shared" si="20"/>
        <v>128</v>
      </c>
      <c r="AM157" s="272"/>
      <c r="AN157" s="342">
        <f t="shared" si="16"/>
        <v>43606</v>
      </c>
      <c r="AO157" s="342">
        <f t="shared" si="21"/>
        <v>43684</v>
      </c>
      <c r="AP157" s="824">
        <f>INDEX(Periods!$F$21:$O$31,INDEX(Annual!EndGS,1,$E157+2)+2,$E157+2)</f>
        <v>43748</v>
      </c>
      <c r="AQ157" s="267"/>
      <c r="AR157" s="254"/>
      <c r="AS157" s="242"/>
      <c r="AT157" s="242"/>
      <c r="AU157" s="242"/>
    </row>
    <row r="158" spans="1:47" outlineLevel="2" x14ac:dyDescent="0.35">
      <c r="A158" s="242"/>
      <c r="B158" s="251"/>
      <c r="C158" s="244">
        <f>INT($C$29)+2</f>
        <v>3</v>
      </c>
      <c r="D158" s="267"/>
      <c r="E158" s="322">
        <v>8</v>
      </c>
      <c r="F158" s="823">
        <f t="shared" si="18"/>
        <v>43924</v>
      </c>
      <c r="G158" s="267"/>
      <c r="H158" s="288"/>
      <c r="I158" s="501" t="s">
        <v>721</v>
      </c>
      <c r="J158" s="501">
        <v>0</v>
      </c>
      <c r="K158" s="502">
        <f>INDEX(Periods!$F$21:$O$30,J158+1,$E158+2)</f>
        <v>43560</v>
      </c>
      <c r="L158" s="511">
        <f t="shared" ca="1" si="15"/>
        <v>46</v>
      </c>
      <c r="M158" s="877" cm="1">
        <f t="array" aca="1" ref="M158" ca="1">INDEX(M$68:M$77,$AI158,1)*(1-$AH158)+INDEX(M$68:M$77,$AJ158,1)*($AH158)</f>
        <v>3.5</v>
      </c>
      <c r="N158" s="877" cm="1">
        <f t="array" aca="1" ref="N158" ca="1">INDEX(N$68:N$77,$AI158,1)*(1-$AH158)+INDEX(N$68:N$77,$AJ158,1)*($AH158)</f>
        <v>13.3</v>
      </c>
      <c r="O158" s="667" cm="1">
        <f t="array" aca="1" ref="O158" ca="1">INDEX(O$68:O$77,$AI158,1)*(1-$AH158)+INDEX(O$68:O$77,$AJ158,1)*($AH158)</f>
        <v>400</v>
      </c>
      <c r="P158" s="667" cm="1">
        <f t="array" aca="1" ref="P158" ca="1">INDEX(P$68:P$77,$AI158,1)*(1-$AH158)+INDEX(P$68:P$77,$AJ158,1)*($AH158)</f>
        <v>800</v>
      </c>
      <c r="Q158" s="668" cm="1">
        <f t="array" aca="1" ref="Q158" ca="1">INDEX(Q$68:Q$77,$AI158,1)*(1-$AH158)+INDEX(Q$68:Q$77,$AJ158,1)*($AH158)</f>
        <v>0.5</v>
      </c>
      <c r="R158" s="668" cm="1">
        <f t="array" aca="1" ref="R158" ca="1">INDEX(R$68:R$77,$AI158,1)*(1-$AH158)+INDEX(R$68:R$77,$AJ158,1)*($AH158)</f>
        <v>0.54</v>
      </c>
      <c r="S158" s="666" cm="1">
        <f t="array" ref="S158">INDEX([0]!i_pasture_stage_p6z,$J158+1,ROUNDDOWN((ROW($J158)-ROW($J$68))/i_p6_len,0)+1)</f>
        <v>1</v>
      </c>
      <c r="T158" s="668" cm="1">
        <f t="array" aca="1" ref="T158" ca="1">INDEX(T$68:T$77,$AI158,1)*(1-$AH158)+INDEX(T$68:T$77,$AJ158,1)*($AH158)</f>
        <v>0.3</v>
      </c>
      <c r="U158" s="666" cm="1">
        <f t="array" aca="1" ref="U158" ca="1">INDEX(U$68:U$77,$AI158,1)*(1-$AH158)+INDEX(U$68:U$77,$AJ158,1)*($AH158)</f>
        <v>5</v>
      </c>
      <c r="V158" s="668" cm="1">
        <f t="array" aca="1" ref="V158" ca="1">INDEX(V$68:V$77,$AI158,1)*(1-$AH158)+INDEX(V$68:V$77,$AJ158,1)*($AH158)</f>
        <v>0.1</v>
      </c>
      <c r="W158" s="503"/>
      <c r="X158" s="818" cm="1">
        <f t="array" aca="1" ref="X158" ca="1">INDEX(X$68:X$77,$AI158,1)*(1-$AH158)+INDEX(X$68:X$77,$AJ158,1)*($AH158)</f>
        <v>1</v>
      </c>
      <c r="Y158" s="667" cm="1">
        <f t="array" aca="1" ref="Y158" ca="1">INDEX(Y$68:Y$77,$AI158,1)*(1-$AH158)+INDEX(Y$68:Y$77,$AJ158,1)*($AH158)</f>
        <v>50</v>
      </c>
      <c r="Z158" s="667" cm="1">
        <f t="array" aca="1" ref="Z158" ca="1">INDEX(Z$68:Z$77,$AI158,1)*(1-$AH158)+INDEX(Z$68:Z$77,$AJ158,1)*($AH158)</f>
        <v>50</v>
      </c>
      <c r="AA158" s="667" cm="1">
        <f t="array" aca="1" ref="AA158" ca="1">INDEX(AA$68:AA$77,$AI158,1)*(1-$AH158)+INDEX(AA$68:AA$77,$AJ158,1)*($AH158)</f>
        <v>50</v>
      </c>
      <c r="AB158" s="667" cm="1">
        <f t="array" aca="1" ref="AB158" ca="1">INDEX(AB$68:AB$77,$AI158,1)*(1-$AH158)+INDEX(AB$68:AB$77,$AJ158,1)*($AH158)</f>
        <v>100</v>
      </c>
      <c r="AC158" s="667" cm="1">
        <f t="array" aca="1" ref="AC158" ca="1">INDEX(AC$68:AC$77,$AI158,1)*(1-$AH158)+INDEX(AC$68:AC$77,$AJ158,1)*($AH158)</f>
        <v>400</v>
      </c>
      <c r="AD158" s="667" cm="1">
        <f t="array" aca="1" ref="AD158" ca="1">INDEX(AD$68:AD$77,$AI158,1)*(1-$AH158)+INDEX(AD$68:AD$77,$AJ158,1)*($AH158)</f>
        <v>400</v>
      </c>
      <c r="AE158" s="667" cm="1">
        <f t="array" aca="1" ref="AE158" ca="1">INDEX(AE$68:AE$77,$AI158,1)*(1-$AH158)+INDEX(AE$68:AE$77,$AJ158,1)*($AH158)</f>
        <v>400</v>
      </c>
      <c r="AF158" s="667" cm="1">
        <f t="array" aca="1" ref="AF158" ca="1">INDEX(AF$68:AF$77,$AI158,1)*(1-$AH158)+INDEX(AF$68:AF$77,$AJ158,1)*($AH158)</f>
        <v>400</v>
      </c>
      <c r="AG158" s="667" cm="1">
        <f t="array" aca="1" ref="AG158" ca="1">INDEX(AG$68:AG$77,$AI158,1)*(1-$AH158)+INDEX(AG$68:AG$77,$AJ158,1)*($AH158)</f>
        <v>400</v>
      </c>
      <c r="AH158" s="272">
        <f t="shared" ca="1" si="22"/>
        <v>0.125</v>
      </c>
      <c r="AI158" s="272">
        <f t="shared" si="23"/>
        <v>1</v>
      </c>
      <c r="AJ158" s="272">
        <f t="shared" si="24"/>
        <v>1</v>
      </c>
      <c r="AK158" s="288" t="str">
        <f t="shared" si="19"/>
        <v>Dry</v>
      </c>
      <c r="AL158" s="272">
        <f t="shared" si="20"/>
        <v>176</v>
      </c>
      <c r="AM158" s="272"/>
      <c r="AN158" s="342">
        <f t="shared" si="16"/>
        <v>43606</v>
      </c>
      <c r="AO158" s="342">
        <f t="shared" si="21"/>
        <v>43684</v>
      </c>
      <c r="AP158" s="824">
        <f>INDEX(Periods!$F$21:$O$31,INDEX(Annual!EndGS,1,$E158+2)+2,$E158+2)</f>
        <v>43748</v>
      </c>
      <c r="AQ158" s="267"/>
      <c r="AR158" s="254"/>
      <c r="AS158" s="242"/>
      <c r="AT158" s="242"/>
      <c r="AU158" s="242"/>
    </row>
    <row r="159" spans="1:47" outlineLevel="3" collapsed="1" x14ac:dyDescent="0.35">
      <c r="A159" s="242"/>
      <c r="B159" s="251"/>
      <c r="C159" s="244">
        <f t="shared" si="17"/>
        <v>4</v>
      </c>
      <c r="D159" s="267"/>
      <c r="E159" s="322">
        <v>8</v>
      </c>
      <c r="F159" s="823">
        <f t="shared" si="18"/>
        <v>43606</v>
      </c>
      <c r="G159" s="267"/>
      <c r="H159" s="288"/>
      <c r="I159" s="288"/>
      <c r="J159" s="288">
        <v>1</v>
      </c>
      <c r="K159" s="474">
        <f>INDEX(Periods!$F$21:$O$30,J159+1,$E159+2)</f>
        <v>43606</v>
      </c>
      <c r="L159" s="475">
        <f t="shared" ca="1" si="15"/>
        <v>25</v>
      </c>
      <c r="M159" s="878" cm="1">
        <f t="array" aca="1" ref="M159" ca="1">INDEX(M$68:M$77,$AI159,1)*(1-$AH159)+INDEX(M$68:M$77,$AJ159,1)*($AH159)</f>
        <v>4</v>
      </c>
      <c r="N159" s="878" cm="1">
        <f t="array" aca="1" ref="N159" ca="1">INDEX(N$68:N$77,$AI159,1)*(1-$AH159)+INDEX(N$68:N$77,$AJ159,1)*($AH159)</f>
        <v>13.3</v>
      </c>
      <c r="O159" s="669" cm="1">
        <f t="array" aca="1" ref="O159" ca="1">INDEX(O$68:O$77,$AI159,1)*(1-$AH159)+INDEX(O$68:O$77,$AJ159,1)*($AH159)</f>
        <v>125</v>
      </c>
      <c r="P159" s="669" cm="1">
        <f t="array" aca="1" ref="P159" ca="1">INDEX(P$68:P$77,$AI159,1)*(1-$AH159)+INDEX(P$68:P$77,$AJ159,1)*($AH159)</f>
        <v>350</v>
      </c>
      <c r="Q159" s="670" cm="1">
        <f t="array" aca="1" ref="Q159" ca="1">INDEX(Q$68:Q$77,$AI159,1)*(1-$AH159)+INDEX(Q$68:Q$77,$AJ159,1)*($AH159)</f>
        <v>0.81</v>
      </c>
      <c r="R159" s="670" cm="1">
        <f t="array" aca="1" ref="R159" ca="1">INDEX(R$68:R$77,$AI159,1)*(1-$AH159)+INDEX(R$68:R$77,$AJ159,1)*($AH159)</f>
        <v>0.81</v>
      </c>
      <c r="S159" s="664" cm="1">
        <f t="array" ref="S159">INDEX([0]!i_pasture_stage_p6z,$J159+1,ROUNDDOWN((ROW($J159)-ROW($J$68))/i_p6_len,0)+1)</f>
        <v>0</v>
      </c>
      <c r="T159" s="670" cm="1">
        <f t="array" aca="1" ref="T159" ca="1">INDEX(T$68:T$77,$AI159,1)*(1-$AH159)+INDEX(T$68:T$77,$AJ159,1)*($AH159)</f>
        <v>0.3</v>
      </c>
      <c r="U159" s="664" cm="1">
        <f t="array" aca="1" ref="U159" ca="1">INDEX(U$68:U$77,$AI159,1)*(1-$AH159)+INDEX(U$68:U$77,$AJ159,1)*($AH159)</f>
        <v>5</v>
      </c>
      <c r="V159" s="670" cm="1">
        <f t="array" aca="1" ref="V159" ca="1">INDEX(V$68:V$77,$AI159,1)*(1-$AH159)+INDEX(V$68:V$77,$AJ159,1)*($AH159)</f>
        <v>0</v>
      </c>
      <c r="W159" s="272"/>
      <c r="X159" s="819" cm="1">
        <f t="array" aca="1" ref="X159" ca="1">INDEX(X$68:X$77,$AI159,1)*(1-$AH159)+INDEX(X$68:X$77,$AJ159,1)*($AH159)</f>
        <v>1</v>
      </c>
      <c r="Y159" s="669" cm="1">
        <f t="array" aca="1" ref="Y159" ca="1">INDEX(Y$68:Y$77,$AI159,1)*(1-$AH159)+INDEX(Y$68:Y$77,$AJ159,1)*($AH159)</f>
        <v>50</v>
      </c>
      <c r="Z159" s="669" cm="1">
        <f t="array" aca="1" ref="Z159" ca="1">INDEX(Z$68:Z$77,$AI159,1)*(1-$AH159)+INDEX(Z$68:Z$77,$AJ159,1)*($AH159)</f>
        <v>50</v>
      </c>
      <c r="AA159" s="669" cm="1">
        <f t="array" aca="1" ref="AA159" ca="1">INDEX(AA$68:AA$77,$AI159,1)*(1-$AH159)+INDEX(AA$68:AA$77,$AJ159,1)*($AH159)</f>
        <v>50</v>
      </c>
      <c r="AB159" s="669" cm="1">
        <f t="array" aca="1" ref="AB159" ca="1">INDEX(AB$68:AB$77,$AI159,1)*(1-$AH159)+INDEX(AB$68:AB$77,$AJ159,1)*($AH159)</f>
        <v>100</v>
      </c>
      <c r="AC159" s="669" cm="1">
        <f t="array" aca="1" ref="AC159" ca="1">INDEX(AC$68:AC$77,$AI159,1)*(1-$AH159)+INDEX(AC$68:AC$77,$AJ159,1)*($AH159)</f>
        <v>150</v>
      </c>
      <c r="AD159" s="669" cm="1">
        <f t="array" aca="1" ref="AD159" ca="1">INDEX(AD$68:AD$77,$AI159,1)*(1-$AH159)+INDEX(AD$68:AD$77,$AJ159,1)*($AH159)</f>
        <v>150</v>
      </c>
      <c r="AE159" s="669" cm="1">
        <f t="array" aca="1" ref="AE159" ca="1">INDEX(AE$68:AE$77,$AI159,1)*(1-$AH159)+INDEX(AE$68:AE$77,$AJ159,1)*($AH159)</f>
        <v>400</v>
      </c>
      <c r="AF159" s="669" cm="1">
        <f t="array" aca="1" ref="AF159" ca="1">INDEX(AF$68:AF$77,$AI159,1)*(1-$AH159)+INDEX(AF$68:AF$77,$AJ159,1)*($AH159)</f>
        <v>400</v>
      </c>
      <c r="AG159" s="669" cm="1">
        <f t="array" aca="1" ref="AG159" ca="1">INDEX(AG$68:AG$77,$AI159,1)*(1-$AH159)+INDEX(AG$68:AG$77,$AJ159,1)*($AH159)</f>
        <v>400</v>
      </c>
      <c r="AH159" s="272">
        <f t="shared" ca="1" si="22"/>
        <v>0</v>
      </c>
      <c r="AI159" s="272">
        <f t="shared" si="23"/>
        <v>2</v>
      </c>
      <c r="AJ159" s="272">
        <f t="shared" si="24"/>
        <v>3</v>
      </c>
      <c r="AK159" s="288" t="str">
        <f t="shared" si="19"/>
        <v>Early</v>
      </c>
      <c r="AL159" s="272">
        <f t="shared" si="20"/>
        <v>0</v>
      </c>
      <c r="AM159" s="272"/>
      <c r="AN159" s="342">
        <f t="shared" si="16"/>
        <v>43606</v>
      </c>
      <c r="AO159" s="342">
        <f t="shared" si="21"/>
        <v>43684</v>
      </c>
      <c r="AP159" s="824">
        <f>INDEX(Periods!$F$21:$O$31,INDEX(Annual!EndGS,1,$E159+2)+2,$E159+2)</f>
        <v>43748</v>
      </c>
      <c r="AQ159" s="267"/>
      <c r="AR159" s="254"/>
      <c r="AS159" s="242"/>
      <c r="AT159" s="242"/>
      <c r="AU159" s="242"/>
    </row>
    <row r="160" spans="1:47" outlineLevel="3" x14ac:dyDescent="0.35">
      <c r="A160" s="242"/>
      <c r="B160" s="251"/>
      <c r="C160" s="244">
        <f t="shared" si="17"/>
        <v>4</v>
      </c>
      <c r="D160" s="267"/>
      <c r="E160" s="322">
        <v>8</v>
      </c>
      <c r="F160" s="823">
        <f t="shared" si="18"/>
        <v>43631</v>
      </c>
      <c r="G160" s="267"/>
      <c r="H160" s="288"/>
      <c r="I160" s="288"/>
      <c r="J160" s="288">
        <v>2</v>
      </c>
      <c r="K160" s="474">
        <f>INDEX(Periods!$F$21:$O$30,J160+1,$E160+2)</f>
        <v>43631</v>
      </c>
      <c r="L160" s="475">
        <f t="shared" ca="1" si="15"/>
        <v>53</v>
      </c>
      <c r="M160" s="878" cm="1">
        <f t="array" aca="1" ref="M160" ca="1">INDEX(M$68:M$77,$AI160,1)*(1-$AH160)+INDEX(M$68:M$77,$AJ160,1)*($AH160)</f>
        <v>5.6129032258064511</v>
      </c>
      <c r="N160" s="878" cm="1">
        <f t="array" aca="1" ref="N160" ca="1">INDEX(N$68:N$77,$AI160,1)*(1-$AH160)+INDEX(N$68:N$77,$AJ160,1)*($AH160)</f>
        <v>13.3</v>
      </c>
      <c r="O160" s="669" cm="1">
        <f t="array" aca="1" ref="O160" ca="1">INDEX(O$68:O$77,$AI160,1)*(1-$AH160)+INDEX(O$68:O$77,$AJ160,1)*($AH160)</f>
        <v>387.09677419354836</v>
      </c>
      <c r="P160" s="669" cm="1">
        <f t="array" aca="1" ref="P160" ca="1">INDEX(P$68:P$77,$AI160,1)*(1-$AH160)+INDEX(P$68:P$77,$AJ160,1)*($AH160)</f>
        <v>511.29032258064512</v>
      </c>
      <c r="Q160" s="670" cm="1">
        <f t="array" aca="1" ref="Q160" ca="1">INDEX(Q$68:Q$77,$AI160,1)*(1-$AH160)+INDEX(Q$68:Q$77,$AJ160,1)*($AH160)</f>
        <v>0.81</v>
      </c>
      <c r="R160" s="670" cm="1">
        <f t="array" aca="1" ref="R160" ca="1">INDEX(R$68:R$77,$AI160,1)*(1-$AH160)+INDEX(R$68:R$77,$AJ160,1)*($AH160)</f>
        <v>0.81</v>
      </c>
      <c r="S160" s="664" cm="1">
        <f t="array" ref="S160">INDEX([0]!i_pasture_stage_p6z,$J160+1,ROUNDDOWN((ROW($J160)-ROW($J$68))/i_p6_len,0)+1)</f>
        <v>0.8392857142857143</v>
      </c>
      <c r="T160" s="670" cm="1">
        <f t="array" aca="1" ref="T160" ca="1">INDEX(T$68:T$77,$AI160,1)*(1-$AH160)+INDEX(T$68:T$77,$AJ160,1)*($AH160)</f>
        <v>0.3</v>
      </c>
      <c r="U160" s="664" cm="1">
        <f t="array" aca="1" ref="U160" ca="1">INDEX(U$68:U$77,$AI160,1)*(1-$AH160)+INDEX(U$68:U$77,$AJ160,1)*($AH160)</f>
        <v>5</v>
      </c>
      <c r="V160" s="670" cm="1">
        <f t="array" aca="1" ref="V160" ca="1">INDEX(V$68:V$77,$AI160,1)*(1-$AH160)+INDEX(V$68:V$77,$AJ160,1)*($AH160)</f>
        <v>0</v>
      </c>
      <c r="W160" s="272"/>
      <c r="X160" s="819" cm="1">
        <f t="array" aca="1" ref="X160" ca="1">INDEX(X$68:X$77,$AI160,1)*(1-$AH160)+INDEX(X$68:X$77,$AJ160,1)*($AH160)</f>
        <v>1</v>
      </c>
      <c r="Y160" s="669" cm="1">
        <f t="array" aca="1" ref="Y160" ca="1">INDEX(Y$68:Y$77,$AI160,1)*(1-$AH160)+INDEX(Y$68:Y$77,$AJ160,1)*($AH160)</f>
        <v>50</v>
      </c>
      <c r="Z160" s="669" cm="1">
        <f t="array" aca="1" ref="Z160" ca="1">INDEX(Z$68:Z$77,$AI160,1)*(1-$AH160)+INDEX(Z$68:Z$77,$AJ160,1)*($AH160)</f>
        <v>50</v>
      </c>
      <c r="AA160" s="669" cm="1">
        <f t="array" aca="1" ref="AA160" ca="1">INDEX(AA$68:AA$77,$AI160,1)*(1-$AH160)+INDEX(AA$68:AA$77,$AJ160,1)*($AH160)</f>
        <v>50</v>
      </c>
      <c r="AB160" s="669" cm="1">
        <f t="array" aca="1" ref="AB160" ca="1">INDEX(AB$68:AB$77,$AI160,1)*(1-$AH160)+INDEX(AB$68:AB$77,$AJ160,1)*($AH160)</f>
        <v>140.32258064516128</v>
      </c>
      <c r="AC160" s="669" cm="1">
        <f t="array" aca="1" ref="AC160" ca="1">INDEX(AC$68:AC$77,$AI160,1)*(1-$AH160)+INDEX(AC$68:AC$77,$AJ160,1)*($AH160)</f>
        <v>109.67741935483872</v>
      </c>
      <c r="AD160" s="669" cm="1">
        <f t="array" aca="1" ref="AD160" ca="1">INDEX(AD$68:AD$77,$AI160,1)*(1-$AH160)+INDEX(AD$68:AD$77,$AJ160,1)*($AH160)</f>
        <v>150</v>
      </c>
      <c r="AE160" s="669" cm="1">
        <f t="array" aca="1" ref="AE160" ca="1">INDEX(AE$68:AE$77,$AI160,1)*(1-$AH160)+INDEX(AE$68:AE$77,$AJ160,1)*($AH160)</f>
        <v>400</v>
      </c>
      <c r="AF160" s="669" cm="1">
        <f t="array" aca="1" ref="AF160" ca="1">INDEX(AF$68:AF$77,$AI160,1)*(1-$AH160)+INDEX(AF$68:AF$77,$AJ160,1)*($AH160)</f>
        <v>400</v>
      </c>
      <c r="AG160" s="669" cm="1">
        <f t="array" aca="1" ref="AG160" ca="1">INDEX(AG$68:AG$77,$AI160,1)*(1-$AH160)+INDEX(AG$68:AG$77,$AJ160,1)*($AH160)</f>
        <v>400</v>
      </c>
      <c r="AH160" s="272">
        <f t="shared" ca="1" si="22"/>
        <v>0.80645161290322576</v>
      </c>
      <c r="AI160" s="272">
        <f t="shared" si="23"/>
        <v>2</v>
      </c>
      <c r="AJ160" s="272">
        <f t="shared" si="24"/>
        <v>3</v>
      </c>
      <c r="AK160" s="288" t="str">
        <f t="shared" si="19"/>
        <v>Early</v>
      </c>
      <c r="AL160" s="272">
        <f t="shared" si="20"/>
        <v>25</v>
      </c>
      <c r="AM160" s="272"/>
      <c r="AN160" s="342">
        <f t="shared" si="16"/>
        <v>43606</v>
      </c>
      <c r="AO160" s="342">
        <f t="shared" si="21"/>
        <v>43684</v>
      </c>
      <c r="AP160" s="824">
        <f>INDEX(Periods!$F$21:$O$31,INDEX(Annual!EndGS,1,$E160+2)+2,$E160+2)</f>
        <v>43748</v>
      </c>
      <c r="AQ160" s="267"/>
      <c r="AR160" s="254"/>
      <c r="AS160" s="242"/>
      <c r="AT160" s="242"/>
      <c r="AU160" s="242"/>
    </row>
    <row r="161" spans="1:47" outlineLevel="3" x14ac:dyDescent="0.35">
      <c r="A161" s="242"/>
      <c r="B161" s="251"/>
      <c r="C161" s="244">
        <f t="shared" si="17"/>
        <v>4</v>
      </c>
      <c r="D161" s="267"/>
      <c r="E161" s="322">
        <v>8</v>
      </c>
      <c r="F161" s="823">
        <f t="shared" si="18"/>
        <v>43684</v>
      </c>
      <c r="G161" s="267"/>
      <c r="H161" s="288"/>
      <c r="I161" s="288"/>
      <c r="J161" s="288">
        <v>3</v>
      </c>
      <c r="K161" s="474">
        <f>INDEX(Periods!$F$21:$O$30,J161+1,$E161+2)</f>
        <v>43684</v>
      </c>
      <c r="L161" s="475">
        <f t="shared" ca="1" si="15"/>
        <v>25</v>
      </c>
      <c r="M161" s="878" cm="1">
        <f t="array" aca="1" ref="M161" ca="1">INDEX(M$68:M$77,$AI161,1)*(1-$AH161)+INDEX(M$68:M$77,$AJ161,1)*($AH161)</f>
        <v>6.5</v>
      </c>
      <c r="N161" s="878" cm="1">
        <f t="array" aca="1" ref="N161" ca="1">INDEX(N$68:N$77,$AI161,1)*(1-$AH161)+INDEX(N$68:N$77,$AJ161,1)*($AH161)</f>
        <v>13.3</v>
      </c>
      <c r="O161" s="669" cm="1">
        <f t="array" aca="1" ref="O161" ca="1">INDEX(O$68:O$77,$AI161,1)*(1-$AH161)+INDEX(O$68:O$77,$AJ161,1)*($AH161)</f>
        <v>550</v>
      </c>
      <c r="P161" s="669" cm="1">
        <f t="array" aca="1" ref="P161" ca="1">INDEX(P$68:P$77,$AI161,1)*(1-$AH161)+INDEX(P$68:P$77,$AJ161,1)*($AH161)</f>
        <v>1200</v>
      </c>
      <c r="Q161" s="670" cm="1">
        <f t="array" aca="1" ref="Q161" ca="1">INDEX(Q$68:Q$77,$AI161,1)*(1-$AH161)+INDEX(Q$68:Q$77,$AJ161,1)*($AH161)</f>
        <v>0.81</v>
      </c>
      <c r="R161" s="670" cm="1">
        <f t="array" aca="1" ref="R161" ca="1">INDEX(R$68:R$77,$AI161,1)*(1-$AH161)+INDEX(R$68:R$77,$AJ161,1)*($AH161)</f>
        <v>0.81</v>
      </c>
      <c r="S161" s="664" cm="1">
        <f t="array" ref="S161">INDEX([0]!i_pasture_stage_p6z,$J161+1,ROUNDDOWN((ROW($J161)-ROW($J$68))/i_p6_len,0)+1)</f>
        <v>1</v>
      </c>
      <c r="T161" s="670" cm="1">
        <f t="array" aca="1" ref="T161" ca="1">INDEX(T$68:T$77,$AI161,1)*(1-$AH161)+INDEX(T$68:T$77,$AJ161,1)*($AH161)</f>
        <v>0.3</v>
      </c>
      <c r="U161" s="664" cm="1">
        <f t="array" aca="1" ref="U161" ca="1">INDEX(U$68:U$77,$AI161,1)*(1-$AH161)+INDEX(U$68:U$77,$AJ161,1)*($AH161)</f>
        <v>5</v>
      </c>
      <c r="V161" s="670" cm="1">
        <f t="array" aca="1" ref="V161" ca="1">INDEX(V$68:V$77,$AI161,1)*(1-$AH161)+INDEX(V$68:V$77,$AJ161,1)*($AH161)</f>
        <v>0</v>
      </c>
      <c r="W161" s="272"/>
      <c r="X161" s="819" cm="1">
        <f t="array" aca="1" ref="X161" ca="1">INDEX(X$68:X$77,$AI161,1)*(1-$AH161)+INDEX(X$68:X$77,$AJ161,1)*($AH161)</f>
        <v>1</v>
      </c>
      <c r="Y161" s="669" cm="1">
        <f t="array" aca="1" ref="Y161" ca="1">INDEX(Y$68:Y$77,$AI161,1)*(1-$AH161)+INDEX(Y$68:Y$77,$AJ161,1)*($AH161)</f>
        <v>50</v>
      </c>
      <c r="Z161" s="669" cm="1">
        <f t="array" aca="1" ref="Z161" ca="1">INDEX(Z$68:Z$77,$AI161,1)*(1-$AH161)+INDEX(Z$68:Z$77,$AJ161,1)*($AH161)</f>
        <v>50</v>
      </c>
      <c r="AA161" s="669" cm="1">
        <f t="array" aca="1" ref="AA161" ca="1">INDEX(AA$68:AA$77,$AI161,1)*(1-$AH161)+INDEX(AA$68:AA$77,$AJ161,1)*($AH161)</f>
        <v>50</v>
      </c>
      <c r="AB161" s="669" cm="1">
        <f t="array" aca="1" ref="AB161" ca="1">INDEX(AB$68:AB$77,$AI161,1)*(1-$AH161)+INDEX(AB$68:AB$77,$AJ161,1)*($AH161)</f>
        <v>150</v>
      </c>
      <c r="AC161" s="669" cm="1">
        <f t="array" aca="1" ref="AC161" ca="1">INDEX(AC$68:AC$77,$AI161,1)*(1-$AH161)+INDEX(AC$68:AC$77,$AJ161,1)*($AH161)</f>
        <v>150</v>
      </c>
      <c r="AD161" s="669" cm="1">
        <f t="array" aca="1" ref="AD161" ca="1">INDEX(AD$68:AD$77,$AI161,1)*(1-$AH161)+INDEX(AD$68:AD$77,$AJ161,1)*($AH161)</f>
        <v>100</v>
      </c>
      <c r="AE161" s="669" cm="1">
        <f t="array" aca="1" ref="AE161" ca="1">INDEX(AE$68:AE$77,$AI161,1)*(1-$AH161)+INDEX(AE$68:AE$77,$AJ161,1)*($AH161)</f>
        <v>400</v>
      </c>
      <c r="AF161" s="669" cm="1">
        <f t="array" aca="1" ref="AF161" ca="1">INDEX(AF$68:AF$77,$AI161,1)*(1-$AH161)+INDEX(AF$68:AF$77,$AJ161,1)*($AH161)</f>
        <v>400</v>
      </c>
      <c r="AG161" s="669" cm="1">
        <f t="array" aca="1" ref="AG161" ca="1">INDEX(AG$68:AG$77,$AI161,1)*(1-$AH161)+INDEX(AG$68:AG$77,$AJ161,1)*($AH161)</f>
        <v>400</v>
      </c>
      <c r="AH161" s="272">
        <f t="shared" ca="1" si="22"/>
        <v>0</v>
      </c>
      <c r="AI161" s="272">
        <f t="shared" si="23"/>
        <v>4</v>
      </c>
      <c r="AJ161" s="272">
        <f t="shared" si="24"/>
        <v>5</v>
      </c>
      <c r="AK161" s="288" t="str">
        <f t="shared" si="19"/>
        <v>Late</v>
      </c>
      <c r="AL161" s="272">
        <f t="shared" si="20"/>
        <v>0</v>
      </c>
      <c r="AM161" s="272"/>
      <c r="AN161" s="342">
        <f t="shared" si="16"/>
        <v>43606</v>
      </c>
      <c r="AO161" s="342">
        <f t="shared" si="21"/>
        <v>43684</v>
      </c>
      <c r="AP161" s="824">
        <f>INDEX(Periods!$F$21:$O$31,INDEX(Annual!EndGS,1,$E161+2)+2,$E161+2)</f>
        <v>43748</v>
      </c>
      <c r="AQ161" s="267"/>
      <c r="AR161" s="254"/>
      <c r="AS161" s="242"/>
      <c r="AT161" s="242"/>
      <c r="AU161" s="242"/>
    </row>
    <row r="162" spans="1:47" outlineLevel="3" x14ac:dyDescent="0.35">
      <c r="A162" s="242"/>
      <c r="B162" s="251"/>
      <c r="C162" s="244">
        <f t="shared" si="17"/>
        <v>4</v>
      </c>
      <c r="D162" s="267"/>
      <c r="E162" s="322">
        <v>8</v>
      </c>
      <c r="F162" s="823">
        <f t="shared" si="18"/>
        <v>43709</v>
      </c>
      <c r="G162" s="267"/>
      <c r="H162" s="288"/>
      <c r="I162" s="288"/>
      <c r="J162" s="288">
        <v>4</v>
      </c>
      <c r="K162" s="474">
        <f>INDEX(Periods!$F$21:$O$30,J162+1,$E162+2)</f>
        <v>43709</v>
      </c>
      <c r="L162" s="475">
        <f t="shared" ca="1" si="15"/>
        <v>29</v>
      </c>
      <c r="M162" s="878" cm="1">
        <f t="array" aca="1" ref="M162" ca="1">INDEX(M$68:M$77,$AI162,1)*(1-$AH162)+INDEX(M$68:M$77,$AJ162,1)*($AH162)</f>
        <v>9</v>
      </c>
      <c r="N162" s="878" cm="1">
        <f t="array" aca="1" ref="N162" ca="1">INDEX(N$68:N$77,$AI162,1)*(1-$AH162)+INDEX(N$68:N$77,$AJ162,1)*($AH162)</f>
        <v>13.3</v>
      </c>
      <c r="O162" s="669" cm="1">
        <f t="array" aca="1" ref="O162" ca="1">INDEX(O$68:O$77,$AI162,1)*(1-$AH162)+INDEX(O$68:O$77,$AJ162,1)*($AH162)</f>
        <v>750</v>
      </c>
      <c r="P162" s="669" cm="1">
        <f t="array" aca="1" ref="P162" ca="1">INDEX(P$68:P$77,$AI162,1)*(1-$AH162)+INDEX(P$68:P$77,$AJ162,1)*($AH162)</f>
        <v>2250</v>
      </c>
      <c r="Q162" s="670" cm="1">
        <f t="array" aca="1" ref="Q162" ca="1">INDEX(Q$68:Q$77,$AI162,1)*(1-$AH162)+INDEX(Q$68:Q$77,$AJ162,1)*($AH162)</f>
        <v>0.8</v>
      </c>
      <c r="R162" s="670" cm="1">
        <f t="array" aca="1" ref="R162" ca="1">INDEX(R$68:R$77,$AI162,1)*(1-$AH162)+INDEX(R$68:R$77,$AJ162,1)*($AH162)</f>
        <v>0.8</v>
      </c>
      <c r="S162" s="664" cm="1">
        <f t="array" ref="S162">INDEX([0]!i_pasture_stage_p6z,$J162+1,ROUNDDOWN((ROW($J162)-ROW($J$68))/i_p6_len,0)+1)</f>
        <v>1</v>
      </c>
      <c r="T162" s="670" cm="1">
        <f t="array" aca="1" ref="T162" ca="1">INDEX(T$68:T$77,$AI162,1)*(1-$AH162)+INDEX(T$68:T$77,$AJ162,1)*($AH162)</f>
        <v>0.3</v>
      </c>
      <c r="U162" s="664" cm="1">
        <f t="array" aca="1" ref="U162" ca="1">INDEX(U$68:U$77,$AI162,1)*(1-$AH162)+INDEX(U$68:U$77,$AJ162,1)*($AH162)</f>
        <v>5</v>
      </c>
      <c r="V162" s="670" cm="1">
        <f t="array" aca="1" ref="V162" ca="1">INDEX(V$68:V$77,$AI162,1)*(1-$AH162)+INDEX(V$68:V$77,$AJ162,1)*($AH162)</f>
        <v>0</v>
      </c>
      <c r="W162" s="272"/>
      <c r="X162" s="819" cm="1">
        <f t="array" aca="1" ref="X162" ca="1">INDEX(X$68:X$77,$AI162,1)*(1-$AH162)+INDEX(X$68:X$77,$AJ162,1)*($AH162)</f>
        <v>0.75</v>
      </c>
      <c r="Y162" s="669" cm="1">
        <f t="array" aca="1" ref="Y162" ca="1">INDEX(Y$68:Y$77,$AI162,1)*(1-$AH162)+INDEX(Y$68:Y$77,$AJ162,1)*($AH162)</f>
        <v>50</v>
      </c>
      <c r="Z162" s="669" cm="1">
        <f t="array" aca="1" ref="Z162" ca="1">INDEX(Z$68:Z$77,$AI162,1)*(1-$AH162)+INDEX(Z$68:Z$77,$AJ162,1)*($AH162)</f>
        <v>50</v>
      </c>
      <c r="AA162" s="669" cm="1">
        <f t="array" aca="1" ref="AA162" ca="1">INDEX(AA$68:AA$77,$AI162,1)*(1-$AH162)+INDEX(AA$68:AA$77,$AJ162,1)*($AH162)</f>
        <v>50</v>
      </c>
      <c r="AB162" s="669" cm="1">
        <f t="array" aca="1" ref="AB162" ca="1">INDEX(AB$68:AB$77,$AI162,1)*(1-$AH162)+INDEX(AB$68:AB$77,$AJ162,1)*($AH162)</f>
        <v>150</v>
      </c>
      <c r="AC162" s="669" cm="1">
        <f t="array" aca="1" ref="AC162" ca="1">INDEX(AC$68:AC$77,$AI162,1)*(1-$AH162)+INDEX(AC$68:AC$77,$AJ162,1)*($AH162)</f>
        <v>150</v>
      </c>
      <c r="AD162" s="669" cm="1">
        <f t="array" aca="1" ref="AD162" ca="1">INDEX(AD$68:AD$77,$AI162,1)*(1-$AH162)+INDEX(AD$68:AD$77,$AJ162,1)*($AH162)</f>
        <v>150</v>
      </c>
      <c r="AE162" s="669" cm="1">
        <f t="array" aca="1" ref="AE162" ca="1">INDEX(AE$68:AE$77,$AI162,1)*(1-$AH162)+INDEX(AE$68:AE$77,$AJ162,1)*($AH162)</f>
        <v>400</v>
      </c>
      <c r="AF162" s="669" cm="1">
        <f t="array" aca="1" ref="AF162" ca="1">INDEX(AF$68:AF$77,$AI162,1)*(1-$AH162)+INDEX(AF$68:AF$77,$AJ162,1)*($AH162)</f>
        <v>400</v>
      </c>
      <c r="AG162" s="669" cm="1">
        <f t="array" aca="1" ref="AG162" ca="1">INDEX(AG$68:AG$77,$AI162,1)*(1-$AH162)+INDEX(AG$68:AG$77,$AJ162,1)*($AH162)</f>
        <v>400</v>
      </c>
      <c r="AH162" s="272">
        <f t="shared" ca="1" si="22"/>
        <v>0</v>
      </c>
      <c r="AI162" s="272">
        <f t="shared" si="23"/>
        <v>5</v>
      </c>
      <c r="AJ162" s="272">
        <f t="shared" si="24"/>
        <v>6</v>
      </c>
      <c r="AK162" s="288" t="str">
        <f t="shared" si="19"/>
        <v>Late</v>
      </c>
      <c r="AL162" s="272">
        <f t="shared" si="20"/>
        <v>25</v>
      </c>
      <c r="AM162" s="272"/>
      <c r="AN162" s="342">
        <f t="shared" si="16"/>
        <v>43606</v>
      </c>
      <c r="AO162" s="342">
        <f t="shared" si="21"/>
        <v>43684</v>
      </c>
      <c r="AP162" s="824">
        <f>INDEX(Periods!$F$21:$O$31,INDEX(Annual!EndGS,1,$E162+2)+2,$E162+2)</f>
        <v>43748</v>
      </c>
      <c r="AQ162" s="267"/>
      <c r="AR162" s="254"/>
      <c r="AS162" s="242"/>
      <c r="AT162" s="242"/>
      <c r="AU162" s="242"/>
    </row>
    <row r="163" spans="1:47" outlineLevel="3" x14ac:dyDescent="0.35">
      <c r="A163" s="242"/>
      <c r="B163" s="251"/>
      <c r="C163" s="244">
        <f t="shared" si="17"/>
        <v>4</v>
      </c>
      <c r="D163" s="267"/>
      <c r="E163" s="322">
        <v>8</v>
      </c>
      <c r="F163" s="823">
        <f t="shared" si="18"/>
        <v>43738</v>
      </c>
      <c r="G163" s="267"/>
      <c r="H163" s="288"/>
      <c r="I163" s="288"/>
      <c r="J163" s="288">
        <v>5</v>
      </c>
      <c r="K163" s="474">
        <f>INDEX(Periods!$F$21:$O$30,J163+1,$E163+2)</f>
        <v>43738</v>
      </c>
      <c r="L163" s="475">
        <f t="shared" ca="1" si="15"/>
        <v>10</v>
      </c>
      <c r="M163" s="878" cm="1">
        <f t="array" aca="1" ref="M163" ca="1">INDEX(M$68:M$77,$AI163,1)*(1-$AH163)+INDEX(M$68:M$77,$AJ163,1)*($AH163)</f>
        <v>8</v>
      </c>
      <c r="N163" s="878" cm="1">
        <f t="array" aca="1" ref="N163" ca="1">INDEX(N$68:N$77,$AI163,1)*(1-$AH163)+INDEX(N$68:N$77,$AJ163,1)*($AH163)</f>
        <v>13.3</v>
      </c>
      <c r="O163" s="669" cm="1">
        <f t="array" aca="1" ref="O163" ca="1">INDEX(O$68:O$77,$AI163,1)*(1-$AH163)+INDEX(O$68:O$77,$AJ163,1)*($AH163)</f>
        <v>1000</v>
      </c>
      <c r="P163" s="669" cm="1">
        <f t="array" aca="1" ref="P163" ca="1">INDEX(P$68:P$77,$AI163,1)*(1-$AH163)+INDEX(P$68:P$77,$AJ163,1)*($AH163)</f>
        <v>3000</v>
      </c>
      <c r="Q163" s="670" cm="1">
        <f t="array" aca="1" ref="Q163" ca="1">INDEX(Q$68:Q$77,$AI163,1)*(1-$AH163)+INDEX(Q$68:Q$77,$AJ163,1)*($AH163)</f>
        <v>0.76</v>
      </c>
      <c r="R163" s="670" cm="1">
        <f t="array" aca="1" ref="R163" ca="1">INDEX(R$68:R$77,$AI163,1)*(1-$AH163)+INDEX(R$68:R$77,$AJ163,1)*($AH163)</f>
        <v>0.78</v>
      </c>
      <c r="S163" s="664" cm="1">
        <f t="array" ref="S163">INDEX([0]!i_pasture_stage_p6z,$J163+1,ROUNDDOWN((ROW($J163)-ROW($J$68))/i_p6_len,0)+1)</f>
        <v>1</v>
      </c>
      <c r="T163" s="670" cm="1">
        <f t="array" aca="1" ref="T163" ca="1">INDEX(T$68:T$77,$AI163,1)*(1-$AH163)+INDEX(T$68:T$77,$AJ163,1)*($AH163)</f>
        <v>0.3</v>
      </c>
      <c r="U163" s="664" cm="1">
        <f t="array" aca="1" ref="U163" ca="1">INDEX(U$68:U$77,$AI163,1)*(1-$AH163)+INDEX(U$68:U$77,$AJ163,1)*($AH163)</f>
        <v>5</v>
      </c>
      <c r="V163" s="670" cm="1">
        <f t="array" aca="1" ref="V163" ca="1">INDEX(V$68:V$77,$AI163,1)*(1-$AH163)+INDEX(V$68:V$77,$AJ163,1)*($AH163)</f>
        <v>0</v>
      </c>
      <c r="W163" s="272"/>
      <c r="X163" s="819" cm="1">
        <f t="array" aca="1" ref="X163" ca="1">INDEX(X$68:X$77,$AI163,1)*(1-$AH163)+INDEX(X$68:X$77,$AJ163,1)*($AH163)</f>
        <v>0.75</v>
      </c>
      <c r="Y163" s="669" cm="1">
        <f t="array" aca="1" ref="Y163" ca="1">INDEX(Y$68:Y$77,$AI163,1)*(1-$AH163)+INDEX(Y$68:Y$77,$AJ163,1)*($AH163)</f>
        <v>50</v>
      </c>
      <c r="Z163" s="669" cm="1">
        <f t="array" aca="1" ref="Z163" ca="1">INDEX(Z$68:Z$77,$AI163,1)*(1-$AH163)+INDEX(Z$68:Z$77,$AJ163,1)*($AH163)</f>
        <v>50</v>
      </c>
      <c r="AA163" s="669" cm="1">
        <f t="array" aca="1" ref="AA163" ca="1">INDEX(AA$68:AA$77,$AI163,1)*(1-$AH163)+INDEX(AA$68:AA$77,$AJ163,1)*($AH163)</f>
        <v>50</v>
      </c>
      <c r="AB163" s="669" cm="1">
        <f t="array" aca="1" ref="AB163" ca="1">INDEX(AB$68:AB$77,$AI163,1)*(1-$AH163)+INDEX(AB$68:AB$77,$AJ163,1)*($AH163)</f>
        <v>150</v>
      </c>
      <c r="AC163" s="669" cm="1">
        <f t="array" aca="1" ref="AC163" ca="1">INDEX(AC$68:AC$77,$AI163,1)*(1-$AH163)+INDEX(AC$68:AC$77,$AJ163,1)*($AH163)</f>
        <v>150</v>
      </c>
      <c r="AD163" s="669" cm="1">
        <f t="array" aca="1" ref="AD163" ca="1">INDEX(AD$68:AD$77,$AI163,1)*(1-$AH163)+INDEX(AD$68:AD$77,$AJ163,1)*($AH163)</f>
        <v>150</v>
      </c>
      <c r="AE163" s="669" cm="1">
        <f t="array" aca="1" ref="AE163" ca="1">INDEX(AE$68:AE$77,$AI163,1)*(1-$AH163)+INDEX(AE$68:AE$77,$AJ163,1)*($AH163)</f>
        <v>400</v>
      </c>
      <c r="AF163" s="669" cm="1">
        <f t="array" aca="1" ref="AF163" ca="1">INDEX(AF$68:AF$77,$AI163,1)*(1-$AH163)+INDEX(AF$68:AF$77,$AJ163,1)*($AH163)</f>
        <v>400</v>
      </c>
      <c r="AG163" s="669" cm="1">
        <f t="array" aca="1" ref="AG163" ca="1">INDEX(AG$68:AG$77,$AI163,1)*(1-$AH163)+INDEX(AG$68:AG$77,$AJ163,1)*($AH163)</f>
        <v>400</v>
      </c>
      <c r="AH163" s="272">
        <f t="shared" ca="1" si="22"/>
        <v>0</v>
      </c>
      <c r="AI163" s="272">
        <f t="shared" si="23"/>
        <v>6</v>
      </c>
      <c r="AJ163" s="272">
        <f t="shared" si="24"/>
        <v>6</v>
      </c>
      <c r="AK163" s="288" t="str">
        <f t="shared" si="19"/>
        <v>Late</v>
      </c>
      <c r="AL163" s="272">
        <f t="shared" si="20"/>
        <v>54</v>
      </c>
      <c r="AM163" s="272"/>
      <c r="AN163" s="342">
        <f t="shared" si="16"/>
        <v>43606</v>
      </c>
      <c r="AO163" s="342">
        <f t="shared" si="21"/>
        <v>43684</v>
      </c>
      <c r="AP163" s="824">
        <f>INDEX(Periods!$F$21:$O$31,INDEX(Annual!EndGS,1,$E163+2)+2,$E163+2)</f>
        <v>43748</v>
      </c>
      <c r="AQ163" s="267"/>
      <c r="AR163" s="254"/>
      <c r="AS163" s="242"/>
      <c r="AT163" s="242"/>
      <c r="AU163" s="242"/>
    </row>
    <row r="164" spans="1:47" outlineLevel="3" x14ac:dyDescent="0.35">
      <c r="A164" s="242"/>
      <c r="B164" s="251"/>
      <c r="C164" s="244">
        <f t="shared" si="17"/>
        <v>4</v>
      </c>
      <c r="D164" s="267"/>
      <c r="E164" s="322">
        <v>8</v>
      </c>
      <c r="F164" s="823">
        <f t="shared" si="18"/>
        <v>43748</v>
      </c>
      <c r="G164" s="267"/>
      <c r="H164" s="288"/>
      <c r="I164" s="288"/>
      <c r="J164" s="288">
        <v>6</v>
      </c>
      <c r="K164" s="474">
        <f>INDEX(Periods!$F$21:$O$30,J164+1,$E164+2)</f>
        <v>43748</v>
      </c>
      <c r="L164" s="475">
        <f ca="1">IF(K165-K164&gt;0,K165-K164,OFFSET(K165,-i_p6_len,0)+365-K164)</f>
        <v>46</v>
      </c>
      <c r="M164" s="878" cm="1">
        <f t="array" aca="1" ref="M164" ca="1">INDEX(M$68:M$77,$AI164,1)*(1-$AH164)+INDEX(M$68:M$77,$AJ164,1)*($AH164)</f>
        <v>5</v>
      </c>
      <c r="N164" s="878" cm="1">
        <f t="array" aca="1" ref="N164" ca="1">INDEX(N$68:N$77,$AI164,1)*(1-$AH164)+INDEX(N$68:N$77,$AJ164,1)*($AH164)</f>
        <v>13.3</v>
      </c>
      <c r="O164" s="669" cm="1">
        <f t="array" aca="1" ref="O164" ca="1">INDEX(O$68:O$77,$AI164,1)*(1-$AH164)+INDEX(O$68:O$77,$AJ164,1)*($AH164)</f>
        <v>800</v>
      </c>
      <c r="P164" s="669" cm="1">
        <f t="array" aca="1" ref="P164" ca="1">INDEX(P$68:P$77,$AI164,1)*(1-$AH164)+INDEX(P$68:P$77,$AJ164,1)*($AH164)</f>
        <v>3000</v>
      </c>
      <c r="Q164" s="670" cm="1">
        <f t="array" aca="1" ref="Q164" ca="1">INDEX(Q$68:Q$77,$AI164,1)*(1-$AH164)+INDEX(Q$68:Q$77,$AJ164,1)*($AH164)</f>
        <v>0.60750000000000004</v>
      </c>
      <c r="R164" s="670" cm="1">
        <f t="array" aca="1" ref="R164" ca="1">INDEX(R$68:R$77,$AI164,1)*(1-$AH164)+INDEX(R$68:R$77,$AJ164,1)*($AH164)</f>
        <v>0.71250000000000002</v>
      </c>
      <c r="S164" s="664" cm="1">
        <f t="array" ref="S164">INDEX([0]!i_pasture_stage_p6z,$J164+1,ROUNDDOWN((ROW($J164)-ROW($J$68))/i_p6_len,0)+1)</f>
        <v>1</v>
      </c>
      <c r="T164" s="670" cm="1">
        <f t="array" aca="1" ref="T164" ca="1">INDEX(T$68:T$77,$AI164,1)*(1-$AH164)+INDEX(T$68:T$77,$AJ164,1)*($AH164)</f>
        <v>0.3</v>
      </c>
      <c r="U164" s="664" cm="1">
        <f t="array" aca="1" ref="U164" ca="1">INDEX(U$68:U$77,$AI164,1)*(1-$AH164)+INDEX(U$68:U$77,$AJ164,1)*($AH164)</f>
        <v>5</v>
      </c>
      <c r="V164" s="670" cm="1">
        <f t="array" aca="1" ref="V164" ca="1">INDEX(V$68:V$77,$AI164,1)*(1-$AH164)+INDEX(V$68:V$77,$AJ164,1)*($AH164)</f>
        <v>0</v>
      </c>
      <c r="W164" s="272"/>
      <c r="X164" s="819" cm="1">
        <f t="array" aca="1" ref="X164" ca="1">INDEX(X$68:X$77,$AI164,1)*(1-$AH164)+INDEX(X$68:X$77,$AJ164,1)*($AH164)</f>
        <v>0.4</v>
      </c>
      <c r="Y164" s="669" cm="1">
        <f t="array" aca="1" ref="Y164" ca="1">INDEX(Y$68:Y$77,$AI164,1)*(1-$AH164)+INDEX(Y$68:Y$77,$AJ164,1)*($AH164)</f>
        <v>50</v>
      </c>
      <c r="Z164" s="669" cm="1">
        <f t="array" aca="1" ref="Z164" ca="1">INDEX(Z$68:Z$77,$AI164,1)*(1-$AH164)+INDEX(Z$68:Z$77,$AJ164,1)*($AH164)</f>
        <v>50</v>
      </c>
      <c r="AA164" s="669" cm="1">
        <f t="array" aca="1" ref="AA164" ca="1">INDEX(AA$68:AA$77,$AI164,1)*(1-$AH164)+INDEX(AA$68:AA$77,$AJ164,1)*($AH164)</f>
        <v>50</v>
      </c>
      <c r="AB164" s="669" cm="1">
        <f t="array" aca="1" ref="AB164" ca="1">INDEX(AB$68:AB$77,$AI164,1)*(1-$AH164)+INDEX(AB$68:AB$77,$AJ164,1)*($AH164)</f>
        <v>150</v>
      </c>
      <c r="AC164" s="669" cm="1">
        <f t="array" aca="1" ref="AC164" ca="1">INDEX(AC$68:AC$77,$AI164,1)*(1-$AH164)+INDEX(AC$68:AC$77,$AJ164,1)*($AH164)</f>
        <v>150</v>
      </c>
      <c r="AD164" s="669" cm="1">
        <f t="array" aca="1" ref="AD164" ca="1">INDEX(AD$68:AD$77,$AI164,1)*(1-$AH164)+INDEX(AD$68:AD$77,$AJ164,1)*($AH164)</f>
        <v>150</v>
      </c>
      <c r="AE164" s="669" cm="1">
        <f t="array" aca="1" ref="AE164" ca="1">INDEX(AE$68:AE$77,$AI164,1)*(1-$AH164)+INDEX(AE$68:AE$77,$AJ164,1)*($AH164)</f>
        <v>400</v>
      </c>
      <c r="AF164" s="669" cm="1">
        <f t="array" aca="1" ref="AF164" ca="1">INDEX(AF$68:AF$77,$AI164,1)*(1-$AH164)+INDEX(AF$68:AF$77,$AJ164,1)*($AH164)</f>
        <v>400</v>
      </c>
      <c r="AG164" s="669" cm="1">
        <f t="array" aca="1" ref="AG164" ca="1">INDEX(AG$68:AG$77,$AI164,1)*(1-$AH164)+INDEX(AG$68:AG$77,$AJ164,1)*($AH164)</f>
        <v>400</v>
      </c>
      <c r="AH164" s="272">
        <f t="shared" ca="1" si="22"/>
        <v>0</v>
      </c>
      <c r="AI164" s="272">
        <f t="shared" si="23"/>
        <v>7</v>
      </c>
      <c r="AJ164" s="272">
        <f t="shared" si="24"/>
        <v>8</v>
      </c>
      <c r="AK164" s="288" t="str">
        <f t="shared" si="19"/>
        <v>Dry</v>
      </c>
      <c r="AL164" s="272">
        <f t="shared" si="20"/>
        <v>0</v>
      </c>
      <c r="AM164" s="272"/>
      <c r="AN164" s="342">
        <f t="shared" si="16"/>
        <v>43606</v>
      </c>
      <c r="AO164" s="342">
        <f t="shared" si="21"/>
        <v>43684</v>
      </c>
      <c r="AP164" s="824">
        <f>INDEX(Periods!$F$21:$O$31,INDEX(Annual!EndGS,1,$E164+2)+2,$E164+2)</f>
        <v>43748</v>
      </c>
      <c r="AQ164" s="267"/>
      <c r="AR164" s="254"/>
      <c r="AS164" s="242"/>
      <c r="AT164" s="242"/>
      <c r="AU164" s="242"/>
    </row>
    <row r="165" spans="1:47" outlineLevel="3" x14ac:dyDescent="0.35">
      <c r="A165" s="242"/>
      <c r="B165" s="251"/>
      <c r="C165" s="244">
        <f t="shared" si="17"/>
        <v>4</v>
      </c>
      <c r="D165" s="267"/>
      <c r="E165" s="322">
        <v>8</v>
      </c>
      <c r="F165" s="823">
        <f t="shared" si="18"/>
        <v>43794</v>
      </c>
      <c r="G165" s="267"/>
      <c r="H165" s="288"/>
      <c r="I165" s="288"/>
      <c r="J165" s="288">
        <v>7</v>
      </c>
      <c r="K165" s="474">
        <f>INDEX(Periods!$F$21:$O$30,J165+1,$E165+2)</f>
        <v>43794</v>
      </c>
      <c r="L165" s="475">
        <f ca="1">IF(K166-K165&gt;0,K166-K165,OFFSET(K166,-i_p6_len,0)+365-K165)</f>
        <v>37</v>
      </c>
      <c r="M165" s="878" cm="1">
        <f t="array" aca="1" ref="M165" ca="1">INDEX(M$68:M$77,$AI165,1)*(1-$AH165)+INDEX(M$68:M$77,$AJ165,1)*($AH165)</f>
        <v>3.9324324324324325</v>
      </c>
      <c r="N165" s="878" cm="1">
        <f t="array" aca="1" ref="N165" ca="1">INDEX(N$68:N$77,$AI165,1)*(1-$AH165)+INDEX(N$68:N$77,$AJ165,1)*($AH165)</f>
        <v>13.300000000000002</v>
      </c>
      <c r="O165" s="669" cm="1">
        <f t="array" aca="1" ref="O165" ca="1">INDEX(O$68:O$77,$AI165,1)*(1-$AH165)+INDEX(O$68:O$77,$AJ165,1)*($AH165)</f>
        <v>686.48648648648646</v>
      </c>
      <c r="P165" s="669" cm="1">
        <f t="array" aca="1" ref="P165" ca="1">INDEX(P$68:P$77,$AI165,1)*(1-$AH165)+INDEX(P$68:P$77,$AJ165,1)*($AH165)</f>
        <v>2432.4324324324325</v>
      </c>
      <c r="Q165" s="670" cm="1">
        <f t="array" aca="1" ref="Q165" ca="1">INDEX(Q$68:Q$77,$AI165,1)*(1-$AH165)+INDEX(Q$68:Q$77,$AJ165,1)*($AH165)</f>
        <v>0.55344594594594598</v>
      </c>
      <c r="R165" s="670" cm="1">
        <f t="array" aca="1" ref="R165" ca="1">INDEX(R$68:R$77,$AI165,1)*(1-$AH165)+INDEX(R$68:R$77,$AJ165,1)*($AH165)</f>
        <v>0.65574324324324329</v>
      </c>
      <c r="S165" s="664" cm="1">
        <f t="array" ref="S165">INDEX([0]!i_pasture_stage_p6z,$J165+1,ROUNDDOWN((ROW($J165)-ROW($J$68))/i_p6_len,0)+1)</f>
        <v>1</v>
      </c>
      <c r="T165" s="670" cm="1">
        <f t="array" aca="1" ref="T165" ca="1">INDEX(T$68:T$77,$AI165,1)*(1-$AH165)+INDEX(T$68:T$77,$AJ165,1)*($AH165)</f>
        <v>0.30000000000000004</v>
      </c>
      <c r="U165" s="664" cm="1">
        <f t="array" aca="1" ref="U165" ca="1">INDEX(U$68:U$77,$AI165,1)*(1-$AH165)+INDEX(U$68:U$77,$AJ165,1)*($AH165)</f>
        <v>5</v>
      </c>
      <c r="V165" s="670" cm="1">
        <f t="array" aca="1" ref="V165" ca="1">INDEX(V$68:V$77,$AI165,1)*(1-$AH165)+INDEX(V$68:V$77,$AJ165,1)*($AH165)</f>
        <v>6.7567567567567571E-3</v>
      </c>
      <c r="W165" s="272"/>
      <c r="X165" s="819" cm="1">
        <f t="array" aca="1" ref="X165" ca="1">INDEX(X$68:X$77,$AI165,1)*(1-$AH165)+INDEX(X$68:X$77,$AJ165,1)*($AH165)</f>
        <v>0.33</v>
      </c>
      <c r="Y165" s="669" cm="1">
        <f t="array" aca="1" ref="Y165" ca="1">INDEX(Y$68:Y$77,$AI165,1)*(1-$AH165)+INDEX(Y$68:Y$77,$AJ165,1)*($AH165)</f>
        <v>50</v>
      </c>
      <c r="Z165" s="669" cm="1">
        <f t="array" aca="1" ref="Z165" ca="1">INDEX(Z$68:Z$77,$AI165,1)*(1-$AH165)+INDEX(Z$68:Z$77,$AJ165,1)*($AH165)</f>
        <v>50</v>
      </c>
      <c r="AA165" s="669" cm="1">
        <f t="array" aca="1" ref="AA165" ca="1">INDEX(AA$68:AA$77,$AI165,1)*(1-$AH165)+INDEX(AA$68:AA$77,$AJ165,1)*($AH165)</f>
        <v>50</v>
      </c>
      <c r="AB165" s="669" cm="1">
        <f t="array" aca="1" ref="AB165" ca="1">INDEX(AB$68:AB$77,$AI165,1)*(1-$AH165)+INDEX(AB$68:AB$77,$AJ165,1)*($AH165)</f>
        <v>400</v>
      </c>
      <c r="AC165" s="669" cm="1">
        <f t="array" aca="1" ref="AC165" ca="1">INDEX(AC$68:AC$77,$AI165,1)*(1-$AH165)+INDEX(AC$68:AC$77,$AJ165,1)*($AH165)</f>
        <v>400</v>
      </c>
      <c r="AD165" s="669" cm="1">
        <f t="array" aca="1" ref="AD165" ca="1">INDEX(AD$68:AD$77,$AI165,1)*(1-$AH165)+INDEX(AD$68:AD$77,$AJ165,1)*($AH165)</f>
        <v>400</v>
      </c>
      <c r="AE165" s="669" cm="1">
        <f t="array" aca="1" ref="AE165" ca="1">INDEX(AE$68:AE$77,$AI165,1)*(1-$AH165)+INDEX(AE$68:AE$77,$AJ165,1)*($AH165)</f>
        <v>400</v>
      </c>
      <c r="AF165" s="669" cm="1">
        <f t="array" aca="1" ref="AF165" ca="1">INDEX(AF$68:AF$77,$AI165,1)*(1-$AH165)+INDEX(AF$68:AF$77,$AJ165,1)*($AH165)</f>
        <v>400</v>
      </c>
      <c r="AG165" s="669" cm="1">
        <f t="array" aca="1" ref="AG165" ca="1">INDEX(AG$68:AG$77,$AI165,1)*(1-$AH165)+INDEX(AG$68:AG$77,$AJ165,1)*($AH165)</f>
        <v>400</v>
      </c>
      <c r="AH165" s="272">
        <f t="shared" ca="1" si="22"/>
        <v>0.13513513513513514</v>
      </c>
      <c r="AI165" s="272">
        <f t="shared" si="23"/>
        <v>8</v>
      </c>
      <c r="AJ165" s="272">
        <f t="shared" si="24"/>
        <v>9</v>
      </c>
      <c r="AK165" s="288" t="str">
        <f t="shared" si="19"/>
        <v>Dry</v>
      </c>
      <c r="AL165" s="272">
        <f t="shared" si="20"/>
        <v>46</v>
      </c>
      <c r="AM165" s="272"/>
      <c r="AN165" s="342">
        <f t="shared" si="16"/>
        <v>43606</v>
      </c>
      <c r="AO165" s="342">
        <f t="shared" si="21"/>
        <v>43684</v>
      </c>
      <c r="AP165" s="824">
        <f>INDEX(Periods!$F$21:$O$31,INDEX(Annual!EndGS,1,$E165+2)+2,$E165+2)</f>
        <v>43748</v>
      </c>
      <c r="AQ165" s="267"/>
      <c r="AR165" s="254"/>
      <c r="AS165" s="242"/>
      <c r="AT165" s="242"/>
      <c r="AU165" s="242"/>
    </row>
    <row r="166" spans="1:47" outlineLevel="3" x14ac:dyDescent="0.35">
      <c r="A166" s="242"/>
      <c r="B166" s="251"/>
      <c r="C166" s="244">
        <f t="shared" si="17"/>
        <v>4</v>
      </c>
      <c r="D166" s="267"/>
      <c r="E166" s="322">
        <v>8</v>
      </c>
      <c r="F166" s="823">
        <f t="shared" si="18"/>
        <v>43831</v>
      </c>
      <c r="G166" s="267"/>
      <c r="H166" s="288"/>
      <c r="I166" s="288"/>
      <c r="J166" s="288">
        <v>8</v>
      </c>
      <c r="K166" s="474">
        <f>INDEX(Periods!$F$21:$O$30,J166+1,$E166+2)</f>
        <v>43831</v>
      </c>
      <c r="L166" s="475">
        <f ca="1">IF(K167-K166&gt;0,K167-K166,OFFSET(K167,-i_p6_len,0)+365-K166)</f>
        <v>45</v>
      </c>
      <c r="M166" s="878" cm="1">
        <f t="array" aca="1" ref="M166" ca="1">INDEX(M$68:M$77,$AI166,1)*(1-$AH166)+INDEX(M$68:M$77,$AJ166,1)*($AH166)</f>
        <v>3.4999999999999996</v>
      </c>
      <c r="N166" s="878" cm="1">
        <f t="array" aca="1" ref="N166" ca="1">INDEX(N$68:N$77,$AI166,1)*(1-$AH166)+INDEX(N$68:N$77,$AJ166,1)*($AH166)</f>
        <v>13.3</v>
      </c>
      <c r="O166" s="669" cm="1">
        <f t="array" aca="1" ref="O166" ca="1">INDEX(O$68:O$77,$AI166,1)*(1-$AH166)+INDEX(O$68:O$77,$AJ166,1)*($AH166)</f>
        <v>594.44444444444434</v>
      </c>
      <c r="P166" s="669" cm="1">
        <f t="array" aca="1" ref="P166" ca="1">INDEX(P$68:P$77,$AI166,1)*(1-$AH166)+INDEX(P$68:P$77,$AJ166,1)*($AH166)</f>
        <v>1944.4444444444443</v>
      </c>
      <c r="Q166" s="670" cm="1">
        <f t="array" aca="1" ref="Q166" ca="1">INDEX(Q$68:Q$77,$AI166,1)*(1-$AH166)+INDEX(Q$68:Q$77,$AJ166,1)*($AH166)</f>
        <v>0.52555555555555555</v>
      </c>
      <c r="R166" s="670" cm="1">
        <f t="array" aca="1" ref="R166" ca="1">INDEX(R$68:R$77,$AI166,1)*(1-$AH166)+INDEX(R$68:R$77,$AJ166,1)*($AH166)</f>
        <v>0.60777777777777775</v>
      </c>
      <c r="S166" s="664" cm="1">
        <f t="array" ref="S166">INDEX([0]!i_pasture_stage_p6z,$J166+1,ROUNDDOWN((ROW($J166)-ROW($J$68))/i_p6_len,0)+1)</f>
        <v>1</v>
      </c>
      <c r="T166" s="670" cm="1">
        <f t="array" aca="1" ref="T166" ca="1">INDEX(T$68:T$77,$AI166,1)*(1-$AH166)+INDEX(T$68:T$77,$AJ166,1)*($AH166)</f>
        <v>0.3</v>
      </c>
      <c r="U166" s="664" cm="1">
        <f t="array" aca="1" ref="U166" ca="1">INDEX(U$68:U$77,$AI166,1)*(1-$AH166)+INDEX(U$68:U$77,$AJ166,1)*($AH166)</f>
        <v>5</v>
      </c>
      <c r="V166" s="670" cm="1">
        <f t="array" aca="1" ref="V166" ca="1">INDEX(V$68:V$77,$AI166,1)*(1-$AH166)+INDEX(V$68:V$77,$AJ166,1)*($AH166)</f>
        <v>5.5555555555555559E-2</v>
      </c>
      <c r="W166" s="272"/>
      <c r="X166" s="819" cm="1">
        <f t="array" aca="1" ref="X166" ca="1">INDEX(X$68:X$77,$AI166,1)*(1-$AH166)+INDEX(X$68:X$77,$AJ166,1)*($AH166)</f>
        <v>0.33</v>
      </c>
      <c r="Y166" s="669" cm="1">
        <f t="array" aca="1" ref="Y166" ca="1">INDEX(Y$68:Y$77,$AI166,1)*(1-$AH166)+INDEX(Y$68:Y$77,$AJ166,1)*($AH166)</f>
        <v>50</v>
      </c>
      <c r="Z166" s="669" cm="1">
        <f t="array" aca="1" ref="Z166" ca="1">INDEX(Z$68:Z$77,$AI166,1)*(1-$AH166)+INDEX(Z$68:Z$77,$AJ166,1)*($AH166)</f>
        <v>50</v>
      </c>
      <c r="AA166" s="669" cm="1">
        <f t="array" aca="1" ref="AA166" ca="1">INDEX(AA$68:AA$77,$AI166,1)*(1-$AH166)+INDEX(AA$68:AA$77,$AJ166,1)*($AH166)</f>
        <v>50</v>
      </c>
      <c r="AB166" s="669" cm="1">
        <f t="array" aca="1" ref="AB166" ca="1">INDEX(AB$68:AB$77,$AI166,1)*(1-$AH166)+INDEX(AB$68:AB$77,$AJ166,1)*($AH166)</f>
        <v>400</v>
      </c>
      <c r="AC166" s="669" cm="1">
        <f t="array" aca="1" ref="AC166" ca="1">INDEX(AC$68:AC$77,$AI166,1)*(1-$AH166)+INDEX(AC$68:AC$77,$AJ166,1)*($AH166)</f>
        <v>400</v>
      </c>
      <c r="AD166" s="669" cm="1">
        <f t="array" aca="1" ref="AD166" ca="1">INDEX(AD$68:AD$77,$AI166,1)*(1-$AH166)+INDEX(AD$68:AD$77,$AJ166,1)*($AH166)</f>
        <v>400</v>
      </c>
      <c r="AE166" s="669" cm="1">
        <f t="array" aca="1" ref="AE166" ca="1">INDEX(AE$68:AE$77,$AI166,1)*(1-$AH166)+INDEX(AE$68:AE$77,$AJ166,1)*($AH166)</f>
        <v>400</v>
      </c>
      <c r="AF166" s="669" cm="1">
        <f t="array" aca="1" ref="AF166" ca="1">INDEX(AF$68:AF$77,$AI166,1)*(1-$AH166)+INDEX(AF$68:AF$77,$AJ166,1)*($AH166)</f>
        <v>400</v>
      </c>
      <c r="AG166" s="669" cm="1">
        <f t="array" aca="1" ref="AG166" ca="1">INDEX(AG$68:AG$77,$AI166,1)*(1-$AH166)+INDEX(AG$68:AG$77,$AJ166,1)*($AH166)</f>
        <v>400</v>
      </c>
      <c r="AH166" s="272">
        <f t="shared" ca="1" si="22"/>
        <v>0.1111111111111111</v>
      </c>
      <c r="AI166" s="272">
        <f t="shared" si="23"/>
        <v>9</v>
      </c>
      <c r="AJ166" s="272">
        <f t="shared" si="24"/>
        <v>10</v>
      </c>
      <c r="AK166" s="288" t="str">
        <f t="shared" si="19"/>
        <v>Dry</v>
      </c>
      <c r="AL166" s="272">
        <f t="shared" si="20"/>
        <v>83</v>
      </c>
      <c r="AM166" s="272"/>
      <c r="AN166" s="342">
        <f t="shared" si="16"/>
        <v>43606</v>
      </c>
      <c r="AO166" s="342">
        <f t="shared" si="21"/>
        <v>43684</v>
      </c>
      <c r="AP166" s="824">
        <f>INDEX(Periods!$F$21:$O$31,INDEX(Annual!EndGS,1,$E166+2)+2,$E166+2)</f>
        <v>43748</v>
      </c>
      <c r="AQ166" s="267"/>
      <c r="AR166" s="254"/>
      <c r="AS166" s="242"/>
      <c r="AT166" s="242"/>
      <c r="AU166" s="242"/>
    </row>
    <row r="167" spans="1:47" outlineLevel="3" x14ac:dyDescent="0.35">
      <c r="A167" s="242"/>
      <c r="B167" s="251"/>
      <c r="C167" s="244">
        <f t="shared" si="17"/>
        <v>4</v>
      </c>
      <c r="D167" s="267"/>
      <c r="E167" s="322">
        <v>8</v>
      </c>
      <c r="F167" s="823">
        <f t="shared" si="18"/>
        <v>43876</v>
      </c>
      <c r="G167" s="267"/>
      <c r="H167" s="288"/>
      <c r="I167" s="288"/>
      <c r="J167" s="288">
        <v>9</v>
      </c>
      <c r="K167" s="474">
        <f>INDEX(Periods!$F$21:$O$30,J167+1,$E167+2)</f>
        <v>43876</v>
      </c>
      <c r="L167" s="475">
        <f ca="1">IF(K168-K167&gt;0,K168-K167,OFFSET(K168,-i_p6_len,0)+365-K167)</f>
        <v>49</v>
      </c>
      <c r="M167" s="879" cm="1">
        <f t="array" aca="1" ref="M167" ca="1">INDEX(M$68:M$77,$AI167,1)*(1-$AH167)+INDEX(M$68:M$77,$AJ167,1)*($AH167)</f>
        <v>3.5</v>
      </c>
      <c r="N167" s="879" cm="1">
        <f t="array" aca="1" ref="N167" ca="1">INDEX(N$68:N$77,$AI167,1)*(1-$AH167)+INDEX(N$68:N$77,$AJ167,1)*($AH167)</f>
        <v>13.3</v>
      </c>
      <c r="O167" s="669" cm="1">
        <f t="array" aca="1" ref="O167" ca="1">INDEX(O$68:O$77,$AI167,1)*(1-$AH167)+INDEX(O$68:O$77,$AJ167,1)*($AH167)</f>
        <v>534.69387755102036</v>
      </c>
      <c r="P167" s="669" cm="1">
        <f t="array" aca="1" ref="P167" ca="1">INDEX(P$68:P$77,$AI167,1)*(1-$AH167)+INDEX(P$68:P$77,$AJ167,1)*($AH167)</f>
        <v>1428.5714285714287</v>
      </c>
      <c r="Q167" s="670" cm="1">
        <f t="array" aca="1" ref="Q167" ca="1">INDEX(Q$68:Q$77,$AI167,1)*(1-$AH167)+INDEX(Q$68:Q$77,$AJ167,1)*($AH167)</f>
        <v>0.50897959183673469</v>
      </c>
      <c r="R167" s="670" cm="1">
        <f t="array" aca="1" ref="R167" ca="1">INDEX(R$68:R$77,$AI167,1)*(1-$AH167)+INDEX(R$68:R$77,$AJ167,1)*($AH167)</f>
        <v>0.56693877551020411</v>
      </c>
      <c r="S167" s="664" cm="1">
        <f t="array" ref="S167">INDEX([0]!i_pasture_stage_p6z,$J167+1,ROUNDDOWN((ROW($J167)-ROW($J$68))/i_p6_len,0)+1)</f>
        <v>1</v>
      </c>
      <c r="T167" s="670" cm="1">
        <f t="array" aca="1" ref="T167" ca="1">INDEX(T$68:T$77,$AI167,1)*(1-$AH167)+INDEX(T$68:T$77,$AJ167,1)*($AH167)</f>
        <v>0.3</v>
      </c>
      <c r="U167" s="664" cm="1">
        <f t="array" aca="1" ref="U167" ca="1">INDEX(U$68:U$77,$AI167,1)*(1-$AH167)+INDEX(U$68:U$77,$AJ167,1)*($AH167)</f>
        <v>5</v>
      </c>
      <c r="V167" s="670" cm="1">
        <f t="array" aca="1" ref="V167" ca="1">INDEX(V$68:V$77,$AI167,1)*(1-$AH167)+INDEX(V$68:V$77,$AJ167,1)*($AH167)</f>
        <v>0.1</v>
      </c>
      <c r="W167" s="272"/>
      <c r="X167" s="820" cm="1">
        <f t="array" aca="1" ref="X167" ca="1">INDEX(X$68:X$77,$AI167,1)*(1-$AH167)+INDEX(X$68:X$77,$AJ167,1)*($AH167)</f>
        <v>0.39836734693877551</v>
      </c>
      <c r="Y167" s="671" cm="1">
        <f t="array" aca="1" ref="Y167" ca="1">INDEX(Y$68:Y$77,$AI167,1)*(1-$AH167)+INDEX(Y$68:Y$77,$AJ167,1)*($AH167)</f>
        <v>50</v>
      </c>
      <c r="Z167" s="671" cm="1">
        <f t="array" aca="1" ref="Z167" ca="1">INDEX(Z$68:Z$77,$AI167,1)*(1-$AH167)+INDEX(Z$68:Z$77,$AJ167,1)*($AH167)</f>
        <v>50</v>
      </c>
      <c r="AA167" s="671" cm="1">
        <f t="array" aca="1" ref="AA167" ca="1">INDEX(AA$68:AA$77,$AI167,1)*(1-$AH167)+INDEX(AA$68:AA$77,$AJ167,1)*($AH167)</f>
        <v>50</v>
      </c>
      <c r="AB167" s="671" cm="1">
        <f t="array" aca="1" ref="AB167" ca="1">INDEX(AB$68:AB$77,$AI167,1)*(1-$AH167)+INDEX(AB$68:AB$77,$AJ167,1)*($AH167)</f>
        <v>369.38775510204084</v>
      </c>
      <c r="AC167" s="671" cm="1">
        <f t="array" aca="1" ref="AC167" ca="1">INDEX(AC$68:AC$77,$AI167,1)*(1-$AH167)+INDEX(AC$68:AC$77,$AJ167,1)*($AH167)</f>
        <v>400</v>
      </c>
      <c r="AD167" s="671" cm="1">
        <f t="array" aca="1" ref="AD167" ca="1">INDEX(AD$68:AD$77,$AI167,1)*(1-$AH167)+INDEX(AD$68:AD$77,$AJ167,1)*($AH167)</f>
        <v>400</v>
      </c>
      <c r="AE167" s="671" cm="1">
        <f t="array" aca="1" ref="AE167" ca="1">INDEX(AE$68:AE$77,$AI167,1)*(1-$AH167)+INDEX(AE$68:AE$77,$AJ167,1)*($AH167)</f>
        <v>400</v>
      </c>
      <c r="AF167" s="671" cm="1">
        <f t="array" aca="1" ref="AF167" ca="1">INDEX(AF$68:AF$77,$AI167,1)*(1-$AH167)+INDEX(AF$68:AF$77,$AJ167,1)*($AH167)</f>
        <v>400</v>
      </c>
      <c r="AG167" s="671" cm="1">
        <f t="array" aca="1" ref="AG167" ca="1">INDEX(AG$68:AG$77,$AI167,1)*(1-$AH167)+INDEX(AG$68:AG$77,$AJ167,1)*($AH167)</f>
        <v>400</v>
      </c>
      <c r="AH167" s="272">
        <f t="shared" ca="1" si="22"/>
        <v>0.10204081632653061</v>
      </c>
      <c r="AI167" s="272">
        <f t="shared" si="23"/>
        <v>10</v>
      </c>
      <c r="AJ167" s="272">
        <f t="shared" si="24"/>
        <v>1</v>
      </c>
      <c r="AK167" s="288" t="str">
        <f t="shared" si="19"/>
        <v>Dry</v>
      </c>
      <c r="AL167" s="272">
        <f t="shared" si="20"/>
        <v>128</v>
      </c>
      <c r="AM167" s="272"/>
      <c r="AN167" s="342">
        <f t="shared" si="16"/>
        <v>43606</v>
      </c>
      <c r="AO167" s="342">
        <f t="shared" si="21"/>
        <v>43684</v>
      </c>
      <c r="AP167" s="824">
        <f>INDEX(Periods!$F$21:$O$31,INDEX(Annual!EndGS,1,$E167+2)+2,$E167+2)</f>
        <v>43748</v>
      </c>
      <c r="AQ167" s="267"/>
      <c r="AR167" s="254"/>
      <c r="AS167" s="242"/>
      <c r="AT167" s="242"/>
      <c r="AU167" s="242"/>
    </row>
    <row r="168" spans="1:47" outlineLevel="3" x14ac:dyDescent="0.35">
      <c r="A168" s="242"/>
      <c r="B168" s="251"/>
      <c r="C168" s="244">
        <f>INT($C$29)+2</f>
        <v>3</v>
      </c>
      <c r="D168" s="267"/>
      <c r="E168" s="322"/>
      <c r="F168" s="322"/>
      <c r="G168" s="267"/>
      <c r="H168" s="288"/>
      <c r="I168" s="288"/>
      <c r="J168" s="288"/>
      <c r="K168" s="474"/>
      <c r="L168" s="272"/>
      <c r="M168" s="272"/>
      <c r="N168" s="272"/>
      <c r="O168" s="272"/>
      <c r="P168" s="272"/>
      <c r="Q168" s="272"/>
      <c r="R168" s="272"/>
      <c r="S168" s="272"/>
      <c r="T168" s="272"/>
      <c r="U168" s="272"/>
      <c r="V168" s="272"/>
      <c r="W168" s="272"/>
      <c r="X168" s="272"/>
      <c r="Y168" s="272"/>
      <c r="Z168" s="272"/>
      <c r="AA168" s="272"/>
      <c r="AB168" s="272"/>
      <c r="AC168" s="272"/>
      <c r="AD168" s="272"/>
      <c r="AE168" s="272"/>
      <c r="AF168" s="272"/>
      <c r="AG168" s="272"/>
      <c r="AH168" s="272"/>
      <c r="AI168" s="272"/>
      <c r="AJ168" s="272"/>
      <c r="AK168" s="272"/>
      <c r="AL168" s="272"/>
      <c r="AM168" s="272"/>
      <c r="AN168" s="272"/>
      <c r="AO168" s="272"/>
      <c r="AP168" s="272"/>
      <c r="AQ168" s="267"/>
      <c r="AR168" s="254"/>
      <c r="AS168" s="242"/>
      <c r="AT168" s="242"/>
      <c r="AU168" s="242"/>
    </row>
    <row r="169" spans="1:47" ht="5.15" customHeight="1" outlineLevel="2" collapsed="1" x14ac:dyDescent="0.35">
      <c r="A169" s="242"/>
      <c r="B169" s="251"/>
      <c r="C169" s="244">
        <f>INT($C$29)+2.005</f>
        <v>3.0049999999999999</v>
      </c>
      <c r="D169" s="267"/>
      <c r="E169" s="267"/>
      <c r="F169" s="267"/>
      <c r="G169" s="267"/>
      <c r="H169" s="267"/>
      <c r="I169" s="267"/>
      <c r="J169" s="267"/>
      <c r="K169" s="303"/>
      <c r="L169" s="303"/>
      <c r="M169" s="303"/>
      <c r="N169" s="267"/>
      <c r="O169" s="267"/>
      <c r="P169" s="267"/>
      <c r="Q169" s="267"/>
      <c r="R169" s="267"/>
      <c r="S169" s="267"/>
      <c r="T169" s="267"/>
      <c r="U169" s="267"/>
      <c r="V169" s="267"/>
      <c r="W169" s="267"/>
      <c r="X169" s="267"/>
      <c r="Y169" s="267"/>
      <c r="Z169" s="267"/>
      <c r="AA169" s="267"/>
      <c r="AB169" s="267"/>
      <c r="AC169" s="267"/>
      <c r="AD169" s="267"/>
      <c r="AE169" s="267"/>
      <c r="AF169" s="267"/>
      <c r="AG169" s="267"/>
      <c r="AH169" s="267"/>
      <c r="AI169" s="267"/>
      <c r="AJ169" s="267"/>
      <c r="AK169" s="267"/>
      <c r="AL169" s="267"/>
      <c r="AM169" s="267"/>
      <c r="AN169" s="267"/>
      <c r="AO169" s="267"/>
      <c r="AP169" s="267"/>
      <c r="AQ169" s="267" t="s">
        <v>372</v>
      </c>
      <c r="AR169" s="254"/>
      <c r="AS169" s="242"/>
      <c r="AT169" s="242"/>
      <c r="AU169" s="242"/>
    </row>
    <row r="170" spans="1:47" ht="5.15" hidden="1" customHeight="1" outlineLevel="3" x14ac:dyDescent="0.35">
      <c r="A170" s="242"/>
      <c r="B170" s="251"/>
      <c r="C170" s="244">
        <f>INT($C$29)+3.005</f>
        <v>4.0049999999999999</v>
      </c>
      <c r="D170" s="267" t="s">
        <v>368</v>
      </c>
      <c r="E170" s="267"/>
      <c r="F170" s="267"/>
      <c r="G170" s="267"/>
      <c r="H170" s="267"/>
      <c r="I170" s="267"/>
      <c r="J170" s="303"/>
      <c r="K170" s="303"/>
      <c r="L170" s="303"/>
      <c r="M170" s="267"/>
      <c r="N170" s="267"/>
      <c r="O170" s="267"/>
      <c r="P170" s="267"/>
      <c r="Q170" s="267"/>
      <c r="R170" s="267"/>
      <c r="S170" s="267"/>
      <c r="T170" s="267"/>
      <c r="U170" s="267"/>
      <c r="V170" s="267"/>
      <c r="W170" s="267"/>
      <c r="X170" s="267"/>
      <c r="Y170" s="267"/>
      <c r="Z170" s="267"/>
      <c r="AA170" s="267"/>
      <c r="AB170" s="267"/>
      <c r="AC170" s="267"/>
      <c r="AD170" s="267"/>
      <c r="AE170" s="267"/>
      <c r="AF170" s="267"/>
      <c r="AG170" s="267"/>
      <c r="AH170" s="267"/>
      <c r="AI170" s="267"/>
      <c r="AJ170" s="267"/>
      <c r="AK170" s="267"/>
      <c r="AL170" s="267"/>
      <c r="AM170" s="267"/>
      <c r="AN170" s="267"/>
      <c r="AO170" s="267"/>
      <c r="AP170" s="267"/>
      <c r="AQ170" s="267"/>
      <c r="AR170" s="254"/>
      <c r="AS170" s="242"/>
      <c r="AT170" s="242"/>
      <c r="AU170" s="242"/>
    </row>
    <row r="171" spans="1:47" outlineLevel="2" x14ac:dyDescent="0.35">
      <c r="A171" s="242"/>
      <c r="B171" s="251"/>
      <c r="C171" s="244">
        <f>INT($C$29)+2</f>
        <v>3</v>
      </c>
      <c r="D171" s="267"/>
      <c r="E171" s="322"/>
      <c r="F171" s="322"/>
      <c r="G171" s="267"/>
      <c r="H171" s="288" t="s">
        <v>424</v>
      </c>
      <c r="I171" s="288"/>
      <c r="J171" s="290"/>
      <c r="K171" s="290">
        <f ca="1">SUM(L$64:L$169)</f>
        <v>3650</v>
      </c>
      <c r="L171" s="290"/>
      <c r="M171" s="272"/>
      <c r="N171" s="272"/>
      <c r="O171" s="272"/>
      <c r="P171" s="272"/>
      <c r="Q171" s="272"/>
      <c r="R171" s="272"/>
      <c r="S171" s="272"/>
      <c r="T171" s="272"/>
      <c r="U171" s="272"/>
      <c r="V171" s="272"/>
      <c r="W171" s="272"/>
      <c r="X171" s="272"/>
      <c r="Y171" s="272"/>
      <c r="Z171" s="272"/>
      <c r="AA171" s="272"/>
      <c r="AB171" s="272"/>
      <c r="AC171" s="272"/>
      <c r="AD171" s="272"/>
      <c r="AE171" s="272"/>
      <c r="AF171" s="272"/>
      <c r="AG171" s="272"/>
      <c r="AH171" s="272"/>
      <c r="AI171" s="272"/>
      <c r="AJ171" s="272"/>
      <c r="AK171" s="272"/>
      <c r="AL171" s="272"/>
      <c r="AM171" s="272"/>
      <c r="AN171" s="272"/>
      <c r="AO171" s="272"/>
      <c r="AP171" s="272"/>
      <c r="AQ171" s="267"/>
      <c r="AR171" s="254"/>
      <c r="AS171" s="242"/>
      <c r="AT171" s="242"/>
      <c r="AU171" s="242"/>
    </row>
    <row r="172" spans="1:47" ht="5.15" customHeight="1" outlineLevel="2" x14ac:dyDescent="0.35">
      <c r="A172" s="242"/>
      <c r="B172" s="251"/>
      <c r="C172" s="244">
        <f>INT($C$29)+2.005</f>
        <v>3.0049999999999999</v>
      </c>
      <c r="D172" s="267"/>
      <c r="E172" s="267"/>
      <c r="F172" s="267"/>
      <c r="G172" s="267"/>
      <c r="H172" s="267"/>
      <c r="I172" s="267"/>
      <c r="J172" s="303"/>
      <c r="K172" s="303"/>
      <c r="L172" s="303"/>
      <c r="M172" s="267"/>
      <c r="N172" s="267"/>
      <c r="O172" s="267"/>
      <c r="P172" s="267"/>
      <c r="Q172" s="267"/>
      <c r="R172" s="267"/>
      <c r="S172" s="267"/>
      <c r="T172" s="267"/>
      <c r="U172" s="267"/>
      <c r="V172" s="267"/>
      <c r="W172" s="267"/>
      <c r="X172" s="267"/>
      <c r="Y172" s="267"/>
      <c r="Z172" s="267"/>
      <c r="AA172" s="267"/>
      <c r="AB172" s="267"/>
      <c r="AC172" s="267"/>
      <c r="AD172" s="267"/>
      <c r="AE172" s="267"/>
      <c r="AF172" s="267"/>
      <c r="AG172" s="267"/>
      <c r="AH172" s="267"/>
      <c r="AI172" s="267"/>
      <c r="AJ172" s="267"/>
      <c r="AK172" s="267"/>
      <c r="AL172" s="267"/>
      <c r="AM172" s="267"/>
      <c r="AN172" s="267"/>
      <c r="AO172" s="267"/>
      <c r="AP172" s="267"/>
      <c r="AQ172" s="267" t="s">
        <v>372</v>
      </c>
      <c r="AR172" s="254"/>
      <c r="AS172" s="242"/>
      <c r="AT172" s="242"/>
      <c r="AU172" s="242"/>
    </row>
    <row r="173" spans="1:47" outlineLevel="1" x14ac:dyDescent="0.35">
      <c r="A173" s="242"/>
      <c r="B173" s="251"/>
      <c r="C173" s="244">
        <f>INT($C$29)+1</f>
        <v>2</v>
      </c>
      <c r="D173" s="267"/>
      <c r="E173" s="322"/>
      <c r="F173" s="322"/>
      <c r="G173" s="267"/>
      <c r="H173" s="284" t="s">
        <v>425</v>
      </c>
      <c r="I173" s="306"/>
      <c r="J173" s="301" t="s">
        <v>426</v>
      </c>
      <c r="K173" s="257" t="s">
        <v>427</v>
      </c>
      <c r="L173" s="257"/>
      <c r="M173" s="257"/>
      <c r="N173" s="301"/>
      <c r="O173" s="257" t="s">
        <v>428</v>
      </c>
      <c r="P173" s="257"/>
      <c r="Q173" s="257"/>
      <c r="R173" s="257"/>
      <c r="S173" s="257"/>
      <c r="T173" s="257"/>
      <c r="U173" s="257" t="s">
        <v>429</v>
      </c>
      <c r="V173" s="257"/>
      <c r="W173" s="257"/>
      <c r="X173" s="257"/>
      <c r="Y173" s="302"/>
      <c r="Z173" s="302"/>
      <c r="AA173" s="302"/>
      <c r="AB173" s="307"/>
      <c r="AC173" s="307" t="s">
        <v>1180</v>
      </c>
      <c r="AD173" s="307"/>
      <c r="AE173" s="307"/>
      <c r="AF173" s="307"/>
      <c r="AG173" s="302" t="s">
        <v>1075</v>
      </c>
      <c r="AH173" s="302"/>
      <c r="AI173" s="307"/>
      <c r="AJ173" s="307"/>
      <c r="AK173" s="307"/>
      <c r="AL173" s="307"/>
      <c r="AM173" s="307"/>
      <c r="AN173" s="307"/>
      <c r="AO173" s="307"/>
      <c r="AP173" s="307"/>
      <c r="AQ173" s="267"/>
      <c r="AR173" s="254"/>
      <c r="AS173" s="242"/>
      <c r="AT173" s="242"/>
      <c r="AU173" s="242"/>
    </row>
    <row r="174" spans="1:47" outlineLevel="1" x14ac:dyDescent="0.35">
      <c r="A174" s="242"/>
      <c r="B174" s="251"/>
      <c r="C174" s="244">
        <f>INT($C$29)+1</f>
        <v>2</v>
      </c>
      <c r="D174" s="267"/>
      <c r="E174" s="322"/>
      <c r="F174" s="322"/>
      <c r="G174" s="267"/>
      <c r="H174" s="284"/>
      <c r="I174" s="306"/>
      <c r="J174" s="301"/>
      <c r="K174" s="301">
        <v>6</v>
      </c>
      <c r="L174" s="301">
        <v>8</v>
      </c>
      <c r="M174" s="301">
        <v>12</v>
      </c>
      <c r="N174" s="301"/>
      <c r="O174" s="301" t="s">
        <v>430</v>
      </c>
      <c r="P174" s="301" t="s">
        <v>431</v>
      </c>
      <c r="Q174" s="301" t="s">
        <v>432</v>
      </c>
      <c r="R174" s="301" t="s">
        <v>847</v>
      </c>
      <c r="S174" s="301" t="s">
        <v>433</v>
      </c>
      <c r="T174" s="301" t="s">
        <v>434</v>
      </c>
      <c r="U174" s="257" t="s">
        <v>435</v>
      </c>
      <c r="V174" s="257"/>
      <c r="W174" s="257"/>
      <c r="X174" s="257"/>
      <c r="Y174" s="302"/>
      <c r="Z174" s="302"/>
      <c r="AA174" s="302"/>
      <c r="AB174" s="307"/>
      <c r="AC174" s="307" t="s">
        <v>1178</v>
      </c>
      <c r="AD174" s="307" t="s">
        <v>1179</v>
      </c>
      <c r="AE174" s="307"/>
      <c r="AF174" s="307"/>
      <c r="AG174" s="307" t="s">
        <v>1076</v>
      </c>
      <c r="AH174" s="307" t="s">
        <v>1077</v>
      </c>
      <c r="AI174" s="307"/>
      <c r="AJ174" s="307"/>
      <c r="AK174" s="307"/>
      <c r="AL174" s="307"/>
      <c r="AM174" s="307"/>
      <c r="AN174" s="307"/>
      <c r="AO174" s="307"/>
      <c r="AP174" s="307"/>
      <c r="AQ174" s="267"/>
      <c r="AR174" s="254"/>
      <c r="AS174" s="242"/>
      <c r="AT174" s="242"/>
      <c r="AU174" s="242"/>
    </row>
    <row r="175" spans="1:47" ht="5.15" hidden="1" customHeight="1" outlineLevel="3" x14ac:dyDescent="0.35">
      <c r="A175" s="242"/>
      <c r="B175" s="251"/>
      <c r="C175" s="244">
        <f>INT($C$29)+3.005</f>
        <v>4.0049999999999999</v>
      </c>
      <c r="D175" s="267" t="s">
        <v>368</v>
      </c>
      <c r="E175" s="267"/>
      <c r="F175" s="267"/>
      <c r="G175" s="267"/>
      <c r="H175" s="267"/>
      <c r="I175" s="267"/>
      <c r="J175" s="267"/>
      <c r="K175" s="267"/>
      <c r="L175" s="267"/>
      <c r="M175" s="267"/>
      <c r="N175" s="267"/>
      <c r="O175" s="267"/>
      <c r="P175" s="267"/>
      <c r="Q175" s="267"/>
      <c r="R175" s="267"/>
      <c r="S175" s="267"/>
      <c r="T175" s="267"/>
      <c r="U175" s="267"/>
      <c r="V175" s="267"/>
      <c r="W175" s="267"/>
      <c r="X175" s="267"/>
      <c r="Y175" s="267"/>
      <c r="Z175" s="267"/>
      <c r="AA175" s="267"/>
      <c r="AB175" s="267"/>
      <c r="AC175" s="267"/>
      <c r="AD175" s="267"/>
      <c r="AE175" s="267"/>
      <c r="AF175" s="267"/>
      <c r="AG175" s="267"/>
      <c r="AH175" s="267"/>
      <c r="AI175" s="267"/>
      <c r="AJ175" s="267"/>
      <c r="AK175" s="267"/>
      <c r="AL175" s="267"/>
      <c r="AM175" s="267"/>
      <c r="AN175" s="267"/>
      <c r="AO175" s="267"/>
      <c r="AP175" s="267"/>
      <c r="AQ175" s="267"/>
      <c r="AR175" s="254"/>
      <c r="AS175" s="242"/>
      <c r="AT175" s="242"/>
      <c r="AU175" s="242"/>
    </row>
    <row r="176" spans="1:47" outlineLevel="2" x14ac:dyDescent="0.35">
      <c r="A176" s="242"/>
      <c r="B176" s="251"/>
      <c r="C176" s="244">
        <f>INT($C$29)+2</f>
        <v>3</v>
      </c>
      <c r="D176" s="267"/>
      <c r="E176" s="322"/>
      <c r="F176" s="322"/>
      <c r="G176" s="267"/>
      <c r="H176" s="288" t="s">
        <v>436</v>
      </c>
      <c r="I176" s="288"/>
      <c r="J176" s="289">
        <v>1.65</v>
      </c>
      <c r="K176" s="289">
        <v>0.4</v>
      </c>
      <c r="L176" s="289">
        <v>0.4</v>
      </c>
      <c r="M176" s="289">
        <v>0.6</v>
      </c>
      <c r="N176" s="272"/>
      <c r="O176" s="289">
        <v>18.100000000000001</v>
      </c>
      <c r="P176" s="289">
        <v>34.4</v>
      </c>
      <c r="Q176" s="272">
        <f t="shared" ref="Q176:Q187" si="25">IFERROR(AVERAGE(O176:P176),0)</f>
        <v>26.25</v>
      </c>
      <c r="R176" s="289">
        <v>2.42</v>
      </c>
      <c r="S176" s="289">
        <v>23.1</v>
      </c>
      <c r="T176" s="308">
        <v>2.2999999999999998</v>
      </c>
      <c r="U176" s="305">
        <v>0.8334474104494638</v>
      </c>
      <c r="V176" s="305">
        <v>0.14419347478895736</v>
      </c>
      <c r="W176" s="305">
        <v>2.0533880903490759E-2</v>
      </c>
      <c r="X176" s="305">
        <v>1.8252338580880675E-3</v>
      </c>
      <c r="Y176" s="305">
        <v>0</v>
      </c>
      <c r="Z176" s="305">
        <v>0</v>
      </c>
      <c r="AA176" s="305">
        <v>0</v>
      </c>
      <c r="AB176" s="272"/>
      <c r="AC176" s="305">
        <v>1</v>
      </c>
      <c r="AD176" s="305">
        <v>1</v>
      </c>
      <c r="AE176" s="272"/>
      <c r="AF176" s="272"/>
      <c r="AG176" s="400">
        <f>481+(11.7+3.1*$R176^0.5)*(40-$Q176)+418*(1-EXP(-0.04*$S176/30.4))</f>
        <v>720.69779729636059</v>
      </c>
      <c r="AH176" s="400">
        <f t="shared" ref="AH176:AH182" si="26">AVERAGE(481+(11.7+3.1*$R176^0.5)*(40-$Q176)+418*(1-EXP(-0.04*$S176/4*$U176)),
481+(11.7+3.1*$R176^0.5)*(40-$Q176)+418*(1-EXP(-0.04*$S176/4*$V176)),
481+(11.7+3.1*$R176^0.5)*(40-$Q176)+418*(1-EXP(-0.04*$S176/4*$W176)),
481+(11.7+3.1*$R176^0.5)*(40-$Q176)+418*(1-EXP(-0.04*$S176/4*$X176)),
481+(11.7+3.1*$R176^0.5)*(40-$Q176)+418*(1-EXP(-0.04*$S176/4*$Y176)),
481+(11.7+3.1*$R176^0.5)*(40-$Q176)+418*(1-EXP(-0.04*$S176/4*$Z176)),
481+(11.7+3.1*$R176^0.5)*(40-$Q176)+418*(1-EXP(-0.04*$S176/4*$AA176)))</f>
        <v>720.90553672539488</v>
      </c>
      <c r="AI176" s="272"/>
      <c r="AJ176" s="272"/>
      <c r="AK176" s="272"/>
      <c r="AL176" s="272"/>
      <c r="AM176" s="272"/>
      <c r="AN176" s="272"/>
      <c r="AO176" s="272"/>
      <c r="AP176" s="272"/>
      <c r="AQ176" s="267"/>
      <c r="AR176" s="254"/>
      <c r="AS176" s="242"/>
      <c r="AT176" s="242"/>
      <c r="AU176" s="242"/>
    </row>
    <row r="177" spans="1:47" outlineLevel="2" x14ac:dyDescent="0.35">
      <c r="A177" s="242"/>
      <c r="B177" s="251"/>
      <c r="C177" s="244">
        <f>INT($C$29)+2</f>
        <v>3</v>
      </c>
      <c r="D177" s="267"/>
      <c r="E177" s="322"/>
      <c r="F177" s="322"/>
      <c r="G177" s="267"/>
      <c r="H177" s="288" t="s">
        <v>437</v>
      </c>
      <c r="I177" s="288"/>
      <c r="J177" s="289">
        <v>1.9</v>
      </c>
      <c r="K177" s="289">
        <v>0.4</v>
      </c>
      <c r="L177" s="289">
        <v>0.4</v>
      </c>
      <c r="M177" s="289">
        <v>0.5</v>
      </c>
      <c r="N177" s="272"/>
      <c r="O177" s="289">
        <v>18.2</v>
      </c>
      <c r="P177" s="289">
        <v>33.6</v>
      </c>
      <c r="Q177" s="272">
        <f t="shared" si="25"/>
        <v>25.9</v>
      </c>
      <c r="R177" s="289">
        <v>2.5099999999999998</v>
      </c>
      <c r="S177" s="289">
        <v>19</v>
      </c>
      <c r="T177" s="308">
        <v>2.5</v>
      </c>
      <c r="U177" s="305">
        <v>0.70068027210884354</v>
      </c>
      <c r="V177" s="305">
        <v>0.2476888191173906</v>
      </c>
      <c r="W177" s="305">
        <v>4.2211756497470797E-2</v>
      </c>
      <c r="X177" s="305">
        <v>5.9305773591487899E-3</v>
      </c>
      <c r="Y177" s="305">
        <v>3.4885749171463466E-3</v>
      </c>
      <c r="Z177" s="305">
        <v>0</v>
      </c>
      <c r="AA177" s="305">
        <v>0</v>
      </c>
      <c r="AB177" s="272"/>
      <c r="AC177" s="305">
        <v>1</v>
      </c>
      <c r="AD177" s="305">
        <v>1</v>
      </c>
      <c r="AE177" s="272"/>
      <c r="AF177" s="272"/>
      <c r="AG177" s="400">
        <f t="shared" ref="AG177:AG187" si="27">481+(11.7+3.1*$R177^0.5)*(40-$Q177)+418*(1-EXP(-0.04*$S177/30.4))</f>
        <v>725.54012024426345</v>
      </c>
      <c r="AH177" s="400">
        <f t="shared" si="26"/>
        <v>725.99186261429099</v>
      </c>
      <c r="AI177" s="272"/>
      <c r="AJ177" s="272"/>
      <c r="AK177" s="272"/>
      <c r="AL177" s="272"/>
      <c r="AM177" s="272"/>
      <c r="AN177" s="272"/>
      <c r="AO177" s="272"/>
      <c r="AP177" s="272"/>
      <c r="AQ177" s="267"/>
      <c r="AR177" s="254"/>
      <c r="AS177" s="242"/>
      <c r="AT177" s="242"/>
      <c r="AU177" s="242"/>
    </row>
    <row r="178" spans="1:47" outlineLevel="3" x14ac:dyDescent="0.35">
      <c r="A178" s="242"/>
      <c r="B178" s="251"/>
      <c r="C178" s="244">
        <f t="shared" ref="C178:C187" si="28">INT($C$29)+3</f>
        <v>4</v>
      </c>
      <c r="D178" s="267"/>
      <c r="E178" s="322"/>
      <c r="F178" s="322"/>
      <c r="G178" s="267"/>
      <c r="H178" s="288" t="s">
        <v>438</v>
      </c>
      <c r="I178" s="288"/>
      <c r="J178" s="289">
        <v>2</v>
      </c>
      <c r="K178" s="289">
        <v>0.4</v>
      </c>
      <c r="L178" s="289">
        <v>0.4</v>
      </c>
      <c r="M178" s="289">
        <v>0.4</v>
      </c>
      <c r="N178" s="272"/>
      <c r="O178" s="289">
        <v>16.399999999999999</v>
      </c>
      <c r="P178" s="289">
        <v>30.5</v>
      </c>
      <c r="Q178" s="272">
        <f t="shared" si="25"/>
        <v>23.45</v>
      </c>
      <c r="R178" s="289">
        <v>2.25</v>
      </c>
      <c r="S178" s="289">
        <v>22.6</v>
      </c>
      <c r="T178" s="308">
        <v>2.5</v>
      </c>
      <c r="U178" s="305">
        <v>0.73593984962406012</v>
      </c>
      <c r="V178" s="305">
        <v>0.18315789473684213</v>
      </c>
      <c r="W178" s="305">
        <v>5.8345864661654132E-2</v>
      </c>
      <c r="X178" s="305">
        <v>1.2030075187969926E-2</v>
      </c>
      <c r="Y178" s="305">
        <v>9.6240601503759411E-3</v>
      </c>
      <c r="Z178" s="305">
        <v>6.0150375939849632E-4</v>
      </c>
      <c r="AA178" s="305">
        <v>3.0075187969924816E-4</v>
      </c>
      <c r="AB178" s="272"/>
      <c r="AC178" s="305">
        <v>1</v>
      </c>
      <c r="AD178" s="305">
        <v>1</v>
      </c>
      <c r="AE178" s="272"/>
      <c r="AF178" s="272"/>
      <c r="AG178" s="400">
        <f t="shared" si="27"/>
        <v>763.83950392087888</v>
      </c>
      <c r="AH178" s="400">
        <f t="shared" si="26"/>
        <v>764.24994397905346</v>
      </c>
      <c r="AI178" s="272"/>
      <c r="AJ178" s="272"/>
      <c r="AK178" s="272"/>
      <c r="AL178" s="272"/>
      <c r="AM178" s="272"/>
      <c r="AN178" s="272"/>
      <c r="AO178" s="272"/>
      <c r="AP178" s="272"/>
      <c r="AQ178" s="267"/>
      <c r="AR178" s="254"/>
      <c r="AS178" s="242"/>
      <c r="AT178" s="242"/>
      <c r="AU178" s="242"/>
    </row>
    <row r="179" spans="1:47" outlineLevel="3" x14ac:dyDescent="0.35">
      <c r="A179" s="242"/>
      <c r="B179" s="251"/>
      <c r="C179" s="244">
        <f t="shared" si="28"/>
        <v>4</v>
      </c>
      <c r="D179" s="267"/>
      <c r="E179" s="322"/>
      <c r="F179" s="322"/>
      <c r="G179" s="267"/>
      <c r="H179" s="288" t="s">
        <v>439</v>
      </c>
      <c r="I179" s="288"/>
      <c r="J179" s="289">
        <v>2.1</v>
      </c>
      <c r="K179" s="289">
        <v>0.4</v>
      </c>
      <c r="L179" s="289">
        <v>0.4</v>
      </c>
      <c r="M179" s="289">
        <v>0.3</v>
      </c>
      <c r="N179" s="272"/>
      <c r="O179" s="289">
        <v>13.1</v>
      </c>
      <c r="P179" s="289">
        <v>26.1</v>
      </c>
      <c r="Q179" s="272">
        <f t="shared" si="25"/>
        <v>19.600000000000001</v>
      </c>
      <c r="R179" s="289">
        <v>1.9</v>
      </c>
      <c r="S179" s="289">
        <v>21.4</v>
      </c>
      <c r="T179" s="308">
        <v>2.9</v>
      </c>
      <c r="U179" s="305">
        <v>0.8344877344877345</v>
      </c>
      <c r="V179" s="305">
        <v>0.13189033189033192</v>
      </c>
      <c r="W179" s="305">
        <v>3.0591630591630579E-2</v>
      </c>
      <c r="X179" s="305">
        <v>3.0303030303030299E-3</v>
      </c>
      <c r="Y179" s="305">
        <v>0</v>
      </c>
      <c r="Z179" s="305">
        <v>0</v>
      </c>
      <c r="AA179" s="305">
        <v>0</v>
      </c>
      <c r="AB179" s="272"/>
      <c r="AC179" s="305">
        <v>1</v>
      </c>
      <c r="AD179" s="305">
        <v>1</v>
      </c>
      <c r="AE179" s="272"/>
      <c r="AF179" s="272"/>
      <c r="AG179" s="400">
        <f t="shared" si="27"/>
        <v>818.45615955111771</v>
      </c>
      <c r="AH179" s="400">
        <f t="shared" si="26"/>
        <v>818.70639375049086</v>
      </c>
      <c r="AI179" s="272"/>
      <c r="AJ179" s="272"/>
      <c r="AK179" s="272"/>
      <c r="AL179" s="272"/>
      <c r="AM179" s="272"/>
      <c r="AN179" s="272"/>
      <c r="AO179" s="272"/>
      <c r="AP179" s="272"/>
      <c r="AQ179" s="267"/>
      <c r="AR179" s="254"/>
      <c r="AS179" s="242"/>
      <c r="AT179" s="242"/>
      <c r="AU179" s="242"/>
    </row>
    <row r="180" spans="1:47" outlineLevel="3" x14ac:dyDescent="0.35">
      <c r="A180" s="242"/>
      <c r="B180" s="251"/>
      <c r="C180" s="244">
        <f t="shared" si="28"/>
        <v>4</v>
      </c>
      <c r="D180" s="267"/>
      <c r="E180" s="322"/>
      <c r="F180" s="322"/>
      <c r="G180" s="267"/>
      <c r="H180" s="288" t="s">
        <v>440</v>
      </c>
      <c r="I180" s="288"/>
      <c r="J180" s="289">
        <v>2.2999999999999998</v>
      </c>
      <c r="K180" s="289">
        <v>0.4</v>
      </c>
      <c r="L180" s="289">
        <v>0.4</v>
      </c>
      <c r="M180" s="289">
        <v>0.3</v>
      </c>
      <c r="N180" s="272"/>
      <c r="O180" s="289">
        <v>9</v>
      </c>
      <c r="P180" s="289">
        <v>21.3</v>
      </c>
      <c r="Q180" s="272">
        <f t="shared" si="25"/>
        <v>15.15</v>
      </c>
      <c r="R180" s="289">
        <v>1.74</v>
      </c>
      <c r="S180" s="289">
        <v>36.1</v>
      </c>
      <c r="T180" s="308">
        <v>5.3</v>
      </c>
      <c r="U180" s="305">
        <v>0.74293515358361772</v>
      </c>
      <c r="V180" s="305">
        <v>0.19372013651877135</v>
      </c>
      <c r="W180" s="305">
        <v>4.832764505119453E-2</v>
      </c>
      <c r="X180" s="305">
        <v>1.4197952218430031E-2</v>
      </c>
      <c r="Y180" s="305">
        <v>8.1911262798634791E-4</v>
      </c>
      <c r="Z180" s="305">
        <v>0</v>
      </c>
      <c r="AA180" s="305">
        <v>0</v>
      </c>
      <c r="AB180" s="272"/>
      <c r="AC180" s="305">
        <v>1</v>
      </c>
      <c r="AD180" s="305">
        <v>1</v>
      </c>
      <c r="AE180" s="272"/>
      <c r="AF180" s="272"/>
      <c r="AG180" s="400">
        <f t="shared" si="27"/>
        <v>892.75196628011759</v>
      </c>
      <c r="AH180" s="400">
        <f t="shared" si="26"/>
        <v>892.79763824312431</v>
      </c>
      <c r="AI180" s="272"/>
      <c r="AJ180" s="272"/>
      <c r="AK180" s="272"/>
      <c r="AL180" s="272"/>
      <c r="AM180" s="272"/>
      <c r="AN180" s="272"/>
      <c r="AO180" s="272"/>
      <c r="AP180" s="272"/>
      <c r="AQ180" s="267"/>
      <c r="AR180" s="254"/>
      <c r="AS180" s="242"/>
      <c r="AT180" s="242"/>
      <c r="AU180" s="242"/>
    </row>
    <row r="181" spans="1:47" outlineLevel="3" x14ac:dyDescent="0.35">
      <c r="A181" s="242"/>
      <c r="B181" s="251"/>
      <c r="C181" s="244">
        <f t="shared" si="28"/>
        <v>4</v>
      </c>
      <c r="D181" s="267"/>
      <c r="E181" s="322"/>
      <c r="F181" s="322"/>
      <c r="G181" s="267"/>
      <c r="H181" s="288" t="s">
        <v>441</v>
      </c>
      <c r="I181" s="288"/>
      <c r="J181" s="289">
        <v>2</v>
      </c>
      <c r="K181" s="289">
        <v>0.4</v>
      </c>
      <c r="L181" s="289">
        <v>0.4</v>
      </c>
      <c r="M181" s="289">
        <v>0.3</v>
      </c>
      <c r="N181" s="272"/>
      <c r="O181" s="289">
        <v>6.8</v>
      </c>
      <c r="P181" s="289">
        <v>17.899999999999999</v>
      </c>
      <c r="Q181" s="272">
        <f t="shared" si="25"/>
        <v>12.35</v>
      </c>
      <c r="R181" s="289">
        <v>1.72</v>
      </c>
      <c r="S181" s="289">
        <v>38.1</v>
      </c>
      <c r="T181" s="308">
        <v>7.1</v>
      </c>
      <c r="U181" s="305">
        <v>0.69814465059437847</v>
      </c>
      <c r="V181" s="305">
        <v>0.21053216309298969</v>
      </c>
      <c r="W181" s="305">
        <v>7.7769136762581945E-2</v>
      </c>
      <c r="X181" s="305">
        <v>1.3109654482835239E-2</v>
      </c>
      <c r="Y181" s="305">
        <v>4.4439506721475399E-4</v>
      </c>
      <c r="Z181" s="305">
        <v>0</v>
      </c>
      <c r="AA181" s="305">
        <v>0</v>
      </c>
      <c r="AB181" s="272"/>
      <c r="AC181" s="305">
        <v>1</v>
      </c>
      <c r="AD181" s="305">
        <v>1</v>
      </c>
      <c r="AE181" s="272"/>
      <c r="AF181" s="272"/>
      <c r="AG181" s="400">
        <f t="shared" si="27"/>
        <v>937.35758335736057</v>
      </c>
      <c r="AH181" s="400">
        <f t="shared" si="26"/>
        <v>937.51955954776179</v>
      </c>
      <c r="AI181" s="272"/>
      <c r="AJ181" s="272"/>
      <c r="AK181" s="272"/>
      <c r="AL181" s="272"/>
      <c r="AM181" s="272"/>
      <c r="AN181" s="272"/>
      <c r="AO181" s="272"/>
      <c r="AP181" s="272"/>
      <c r="AQ181" s="267"/>
      <c r="AR181" s="254"/>
      <c r="AS181" s="242"/>
      <c r="AT181" s="242"/>
      <c r="AU181" s="242"/>
    </row>
    <row r="182" spans="1:47" outlineLevel="3" x14ac:dyDescent="0.35">
      <c r="A182" s="242"/>
      <c r="B182" s="251"/>
      <c r="C182" s="244">
        <f t="shared" si="28"/>
        <v>4</v>
      </c>
      <c r="D182" s="267"/>
      <c r="E182" s="322"/>
      <c r="F182" s="322"/>
      <c r="G182" s="267"/>
      <c r="H182" s="288" t="s">
        <v>442</v>
      </c>
      <c r="I182" s="288"/>
      <c r="J182" s="289">
        <v>1.9</v>
      </c>
      <c r="K182" s="289">
        <v>0.4</v>
      </c>
      <c r="L182" s="289">
        <v>0.4</v>
      </c>
      <c r="M182" s="289">
        <v>0.5</v>
      </c>
      <c r="N182" s="272"/>
      <c r="O182" s="289">
        <v>5.7</v>
      </c>
      <c r="P182" s="289">
        <v>16.7</v>
      </c>
      <c r="Q182" s="272">
        <f t="shared" si="25"/>
        <v>11.2</v>
      </c>
      <c r="R182" s="289">
        <v>1.61</v>
      </c>
      <c r="S182" s="289">
        <v>46</v>
      </c>
      <c r="T182" s="308">
        <v>8.1</v>
      </c>
      <c r="U182" s="305">
        <v>0.65393594173125402</v>
      </c>
      <c r="V182" s="305">
        <v>0.2258847698197777</v>
      </c>
      <c r="W182" s="305">
        <v>7.2555794191801318E-2</v>
      </c>
      <c r="X182" s="305">
        <v>3.1935754972453073E-2</v>
      </c>
      <c r="Y182" s="305">
        <v>1.2326080866560838E-2</v>
      </c>
      <c r="Z182" s="305">
        <v>2.6146232141189664E-3</v>
      </c>
      <c r="AA182" s="305">
        <v>7.4703520403399028E-4</v>
      </c>
      <c r="AB182" s="272"/>
      <c r="AC182" s="305">
        <v>1</v>
      </c>
      <c r="AD182" s="305">
        <v>1</v>
      </c>
      <c r="AE182" s="272"/>
      <c r="AF182" s="272"/>
      <c r="AG182" s="400">
        <f t="shared" si="27"/>
        <v>955.79317892666029</v>
      </c>
      <c r="AH182" s="400">
        <f t="shared" si="26"/>
        <v>955.91041648102168</v>
      </c>
      <c r="AI182" s="272"/>
      <c r="AJ182" s="272"/>
      <c r="AK182" s="272"/>
      <c r="AL182" s="272"/>
      <c r="AM182" s="272"/>
      <c r="AN182" s="272"/>
      <c r="AO182" s="272"/>
      <c r="AP182" s="272"/>
      <c r="AQ182" s="267"/>
      <c r="AR182" s="254"/>
      <c r="AS182" s="242"/>
      <c r="AT182" s="242"/>
      <c r="AU182" s="242"/>
    </row>
    <row r="183" spans="1:47" outlineLevel="3" x14ac:dyDescent="0.35">
      <c r="A183" s="242"/>
      <c r="B183" s="251"/>
      <c r="C183" s="244">
        <f t="shared" si="28"/>
        <v>4</v>
      </c>
      <c r="D183" s="267"/>
      <c r="E183" s="322"/>
      <c r="F183" s="322"/>
      <c r="G183" s="267"/>
      <c r="H183" s="288" t="s">
        <v>443</v>
      </c>
      <c r="I183" s="288"/>
      <c r="J183" s="289">
        <v>1.8</v>
      </c>
      <c r="K183" s="289">
        <v>0.4</v>
      </c>
      <c r="L183" s="289">
        <v>0.4</v>
      </c>
      <c r="M183" s="289">
        <v>0.65</v>
      </c>
      <c r="N183" s="272"/>
      <c r="O183" s="289">
        <v>5.8</v>
      </c>
      <c r="P183" s="289">
        <v>17.899999999999999</v>
      </c>
      <c r="Q183" s="272">
        <f t="shared" si="25"/>
        <v>11.85</v>
      </c>
      <c r="R183" s="289">
        <v>1.81</v>
      </c>
      <c r="S183" s="289">
        <v>41.5</v>
      </c>
      <c r="T183" s="308">
        <v>7.7</v>
      </c>
      <c r="U183" s="305">
        <v>0.65362889421431014</v>
      </c>
      <c r="V183" s="305">
        <v>0.23990071893187265</v>
      </c>
      <c r="W183" s="305">
        <v>7.3091407052379306E-2</v>
      </c>
      <c r="X183" s="305">
        <v>2.4392331393358429E-2</v>
      </c>
      <c r="Y183" s="305">
        <v>6.5046217048955841E-3</v>
      </c>
      <c r="Z183" s="305">
        <v>1.8829168093118791E-3</v>
      </c>
      <c r="AA183" s="305">
        <v>5.991098938719616E-4</v>
      </c>
      <c r="AB183" s="272"/>
      <c r="AC183" s="305">
        <v>1</v>
      </c>
      <c r="AD183" s="305">
        <v>1</v>
      </c>
      <c r="AE183" s="272"/>
      <c r="AF183" s="272"/>
      <c r="AG183" s="400">
        <f t="shared" si="27"/>
        <v>949.97105752572793</v>
      </c>
      <c r="AH183" s="400">
        <f>AVERAGE(481+(11.7+3.1*$R183^0.5)*(40-$Q183)+418*(1-EXP(-0.04*$S183/4*$U183)),
481+(11.7+3.1*$R183^0.5)*(40-$Q183)+418*(1-EXP(-0.04*$S183/4*$V183)),
481+(11.7+3.1*$R183^0.5)*(40-$Q183)+418*(1-EXP(-0.04*$S183/4*$W183)),
481+(11.7+3.1*$R183^0.5)*(40-$Q183)+418*(1-EXP(-0.04*$S183/4*$X183)),
481+(11.7+3.1*$R183^0.5)*(40-$Q183)+418*(1-EXP(-0.04*$S183/4*$Y183)),
481+(11.7+3.1*$R183^0.5)*(40-$Q183)+418*(1-EXP(-0.04*$S183/4*$Z183)),
481+(11.7+3.1*$R183^0.5)*(40-$Q183)+418*(1-EXP(-0.04*$S183/4*$AA183)))</f>
        <v>950.21162032238988</v>
      </c>
      <c r="AI183" s="272"/>
      <c r="AJ183" s="272"/>
      <c r="AK183" s="272"/>
      <c r="AL183" s="272"/>
      <c r="AM183" s="272"/>
      <c r="AN183" s="272"/>
      <c r="AO183" s="272"/>
      <c r="AP183" s="272"/>
      <c r="AQ183" s="267"/>
      <c r="AR183" s="254"/>
      <c r="AS183" s="242"/>
      <c r="AT183" s="242"/>
      <c r="AU183" s="242"/>
    </row>
    <row r="184" spans="1:47" outlineLevel="3" x14ac:dyDescent="0.35">
      <c r="A184" s="242"/>
      <c r="B184" s="251"/>
      <c r="C184" s="244">
        <f t="shared" si="28"/>
        <v>4</v>
      </c>
      <c r="D184" s="267"/>
      <c r="E184" s="322"/>
      <c r="F184" s="322"/>
      <c r="G184" s="267"/>
      <c r="H184" s="288" t="s">
        <v>444</v>
      </c>
      <c r="I184" s="288"/>
      <c r="J184" s="289">
        <v>1.6</v>
      </c>
      <c r="K184" s="289">
        <v>0.4</v>
      </c>
      <c r="L184" s="289">
        <v>0.4</v>
      </c>
      <c r="M184" s="289">
        <v>0.8</v>
      </c>
      <c r="N184" s="272"/>
      <c r="O184" s="289">
        <v>6.9</v>
      </c>
      <c r="P184" s="289">
        <v>20.9</v>
      </c>
      <c r="Q184" s="272">
        <f t="shared" si="25"/>
        <v>13.899999999999999</v>
      </c>
      <c r="R184" s="289">
        <v>1.99</v>
      </c>
      <c r="S184" s="289">
        <v>26.4</v>
      </c>
      <c r="T184" s="308">
        <v>5.5</v>
      </c>
      <c r="U184" s="305">
        <v>0.67234042553191486</v>
      </c>
      <c r="V184" s="305">
        <v>0.23371522094926342</v>
      </c>
      <c r="W184" s="305">
        <v>6.6012002182214952E-2</v>
      </c>
      <c r="X184" s="305">
        <v>2.094926350245499E-2</v>
      </c>
      <c r="Y184" s="305">
        <v>4.5826513911620291E-3</v>
      </c>
      <c r="Z184" s="305">
        <v>2.1822149481723944E-3</v>
      </c>
      <c r="AA184" s="305">
        <v>2.1822149481723948E-4</v>
      </c>
      <c r="AB184" s="272"/>
      <c r="AC184" s="305">
        <v>1</v>
      </c>
      <c r="AD184" s="305">
        <v>1</v>
      </c>
      <c r="AE184" s="272"/>
      <c r="AF184" s="272"/>
      <c r="AG184" s="400">
        <f t="shared" si="27"/>
        <v>914.77830624293176</v>
      </c>
      <c r="AH184" s="400">
        <f>AVERAGE(481+(11.7+3.1*$R184^0.5)*(40-$Q184)+418*(1-EXP(-0.04*$S184/4*$U184)),
481+(11.7+3.1*$R184^0.5)*(40-$Q184)+418*(1-EXP(-0.04*$S184/4*$V184)),
481+(11.7+3.1*$R184^0.5)*(40-$Q184)+418*(1-EXP(-0.04*$S184/4*$W184)),
481+(11.7+3.1*$R184^0.5)*(40-$Q184)+418*(1-EXP(-0.04*$S184/4*$X184)),
481+(11.7+3.1*$R184^0.5)*(40-$Q184)+418*(1-EXP(-0.04*$S184/4*$Y184)),
481+(11.7+3.1*$R184^0.5)*(40-$Q184)+418*(1-EXP(-0.04*$S184/4*$Z184)),
481+(11.7+3.1*$R184^0.5)*(40-$Q184)+418*(1-EXP(-0.04*$S184/4*$AA184)))</f>
        <v>915.2634345889594</v>
      </c>
      <c r="AI184" s="272"/>
      <c r="AJ184" s="272"/>
      <c r="AK184" s="272"/>
      <c r="AL184" s="272"/>
      <c r="AM184" s="272"/>
      <c r="AN184" s="272"/>
      <c r="AO184" s="272"/>
      <c r="AP184" s="272"/>
      <c r="AQ184" s="267"/>
      <c r="AR184" s="254"/>
      <c r="AS184" s="242"/>
      <c r="AT184" s="242"/>
      <c r="AU184" s="242"/>
    </row>
    <row r="185" spans="1:47" outlineLevel="3" x14ac:dyDescent="0.35">
      <c r="A185" s="242"/>
      <c r="B185" s="251"/>
      <c r="C185" s="244">
        <f t="shared" si="28"/>
        <v>4</v>
      </c>
      <c r="D185" s="267"/>
      <c r="E185" s="322"/>
      <c r="F185" s="322"/>
      <c r="G185" s="267"/>
      <c r="H185" s="288" t="s">
        <v>445</v>
      </c>
      <c r="I185" s="288"/>
      <c r="J185" s="289">
        <v>1.3</v>
      </c>
      <c r="K185" s="289">
        <v>0.4</v>
      </c>
      <c r="L185" s="289">
        <v>0.4</v>
      </c>
      <c r="M185" s="289">
        <v>0.8</v>
      </c>
      <c r="N185" s="272"/>
      <c r="O185" s="289">
        <v>10.199999999999999</v>
      </c>
      <c r="P185" s="289">
        <v>25.7</v>
      </c>
      <c r="Q185" s="272">
        <f t="shared" si="25"/>
        <v>17.95</v>
      </c>
      <c r="R185" s="289">
        <v>2.12</v>
      </c>
      <c r="S185" s="289">
        <v>17.7</v>
      </c>
      <c r="T185" s="308">
        <v>3.1</v>
      </c>
      <c r="U185" s="305">
        <v>0.70168388825105243</v>
      </c>
      <c r="V185" s="305">
        <v>0.22675086107921924</v>
      </c>
      <c r="W185" s="305">
        <v>4.8794489092996551E-2</v>
      </c>
      <c r="X185" s="305">
        <v>1.7795637198622271E-2</v>
      </c>
      <c r="Y185" s="305">
        <v>4.5924225028702633E-3</v>
      </c>
      <c r="Z185" s="305">
        <v>3.8270187523918868E-4</v>
      </c>
      <c r="AA185" s="305">
        <v>0</v>
      </c>
      <c r="AB185" s="272"/>
      <c r="AC185" s="305">
        <v>1</v>
      </c>
      <c r="AD185" s="305">
        <v>1</v>
      </c>
      <c r="AE185" s="272"/>
      <c r="AF185" s="272"/>
      <c r="AG185" s="400">
        <f t="shared" si="27"/>
        <v>848.13389572635992</v>
      </c>
      <c r="AH185" s="400">
        <f>AVERAGE(481+(11.7+3.1*$R185^0.5)*(40-$Q185)+418*(1-EXP(-0.04*$S185/4*$U185)),
481+(11.7+3.1*$R185^0.5)*(40-$Q185)+418*(1-EXP(-0.04*$S185/4*$V185)),
481+(11.7+3.1*$R185^0.5)*(40-$Q185)+418*(1-EXP(-0.04*$S185/4*$W185)),
481+(11.7+3.1*$R185^0.5)*(40-$Q185)+418*(1-EXP(-0.04*$S185/4*$X185)),
481+(11.7+3.1*$R185^0.5)*(40-$Q185)+418*(1-EXP(-0.04*$S185/4*$Y185)),
481+(11.7+3.1*$R185^0.5)*(40-$Q185)+418*(1-EXP(-0.04*$S185/4*$Z185)),
481+(11.7+3.1*$R185^0.5)*(40-$Q185)+418*(1-EXP(-0.04*$S185/4*$AA185)))</f>
        <v>848.58875507992491</v>
      </c>
      <c r="AI185" s="272"/>
      <c r="AJ185" s="272"/>
      <c r="AK185" s="272"/>
      <c r="AL185" s="272"/>
      <c r="AM185" s="272"/>
      <c r="AN185" s="272"/>
      <c r="AO185" s="272"/>
      <c r="AP185" s="272"/>
      <c r="AQ185" s="267"/>
      <c r="AR185" s="254"/>
      <c r="AS185" s="242"/>
      <c r="AT185" s="242"/>
      <c r="AU185" s="242"/>
    </row>
    <row r="186" spans="1:47" outlineLevel="3" x14ac:dyDescent="0.35">
      <c r="A186" s="242"/>
      <c r="B186" s="251"/>
      <c r="C186" s="244">
        <f t="shared" si="28"/>
        <v>4</v>
      </c>
      <c r="D186" s="267"/>
      <c r="E186" s="322"/>
      <c r="F186" s="322"/>
      <c r="G186" s="267"/>
      <c r="H186" s="288" t="s">
        <v>446</v>
      </c>
      <c r="I186" s="288"/>
      <c r="J186" s="289">
        <v>1.3</v>
      </c>
      <c r="K186" s="289">
        <v>0.4</v>
      </c>
      <c r="L186" s="289">
        <v>0.4</v>
      </c>
      <c r="M186" s="289">
        <v>0.7</v>
      </c>
      <c r="N186" s="272"/>
      <c r="O186" s="289">
        <v>13.6</v>
      </c>
      <c r="P186" s="289">
        <v>29.4</v>
      </c>
      <c r="Q186" s="272">
        <f t="shared" si="25"/>
        <v>21.5</v>
      </c>
      <c r="R186" s="289">
        <v>2.33</v>
      </c>
      <c r="S186" s="289">
        <v>18</v>
      </c>
      <c r="T186" s="308">
        <v>3.2</v>
      </c>
      <c r="U186" s="305">
        <v>0.81323480013436333</v>
      </c>
      <c r="V186" s="305">
        <v>0.13268390997648641</v>
      </c>
      <c r="W186" s="305">
        <v>3.6614040980853205E-2</v>
      </c>
      <c r="X186" s="305">
        <v>1.2932482364796773E-2</v>
      </c>
      <c r="Y186" s="305">
        <v>4.5347665435001676E-3</v>
      </c>
      <c r="Z186" s="305">
        <v>0</v>
      </c>
      <c r="AA186" s="305">
        <v>0</v>
      </c>
      <c r="AB186" s="272"/>
      <c r="AC186" s="305">
        <v>1</v>
      </c>
      <c r="AD186" s="305">
        <v>1</v>
      </c>
      <c r="AE186" s="272"/>
      <c r="AF186" s="272"/>
      <c r="AG186" s="400">
        <f t="shared" si="27"/>
        <v>794.77465894890111</v>
      </c>
      <c r="AH186" s="400">
        <f>AVERAGE(481+(11.7+3.1*$R186^0.5)*(40-$Q186)+418*(1-EXP(-0.04*$S186/4*$U186)),
481+(11.7+3.1*$R186^0.5)*(40-$Q186)+418*(1-EXP(-0.04*$S186/4*$V186)),
481+(11.7+3.1*$R186^0.5)*(40-$Q186)+418*(1-EXP(-0.04*$S186/4*$W186)),
481+(11.7+3.1*$R186^0.5)*(40-$Q186)+418*(1-EXP(-0.04*$S186/4*$X186)),
481+(11.7+3.1*$R186^0.5)*(40-$Q186)+418*(1-EXP(-0.04*$S186/4*$Y186)),
481+(11.7+3.1*$R186^0.5)*(40-$Q186)+418*(1-EXP(-0.04*$S186/4*$Z186)),
481+(11.7+3.1*$R186^0.5)*(40-$Q186)+418*(1-EXP(-0.04*$S186/4*$AA186)))</f>
        <v>795.11151116477743</v>
      </c>
      <c r="AI186" s="272"/>
      <c r="AJ186" s="272"/>
      <c r="AK186" s="272"/>
      <c r="AL186" s="272"/>
      <c r="AM186" s="272"/>
      <c r="AN186" s="272"/>
      <c r="AO186" s="272"/>
      <c r="AP186" s="272"/>
      <c r="AQ186" s="267"/>
      <c r="AR186" s="254"/>
      <c r="AS186" s="242"/>
      <c r="AT186" s="242"/>
      <c r="AU186" s="242"/>
    </row>
    <row r="187" spans="1:47" outlineLevel="3" x14ac:dyDescent="0.35">
      <c r="A187" s="242"/>
      <c r="B187" s="251"/>
      <c r="C187" s="244">
        <f t="shared" si="28"/>
        <v>4</v>
      </c>
      <c r="D187" s="267"/>
      <c r="E187" s="322"/>
      <c r="F187" s="322"/>
      <c r="G187" s="267"/>
      <c r="H187" s="288" t="s">
        <v>447</v>
      </c>
      <c r="I187" s="288"/>
      <c r="J187" s="289">
        <v>1.4</v>
      </c>
      <c r="K187" s="289">
        <v>0.4</v>
      </c>
      <c r="L187" s="289">
        <v>0.4</v>
      </c>
      <c r="M187" s="289">
        <v>0.65</v>
      </c>
      <c r="N187" s="272"/>
      <c r="O187" s="289">
        <v>16</v>
      </c>
      <c r="P187" s="289">
        <v>32.5</v>
      </c>
      <c r="Q187" s="272">
        <f t="shared" si="25"/>
        <v>24.25</v>
      </c>
      <c r="R187" s="289">
        <v>2.39</v>
      </c>
      <c r="S187" s="289">
        <v>16.7</v>
      </c>
      <c r="T187" s="308">
        <v>2.2999999999999998</v>
      </c>
      <c r="U187" s="305">
        <v>0.82748024582967505</v>
      </c>
      <c r="V187" s="305">
        <v>0.1180860403863038</v>
      </c>
      <c r="W187" s="305">
        <v>4.1264266900790166E-2</v>
      </c>
      <c r="X187" s="305">
        <v>1.1413520632133453E-2</v>
      </c>
      <c r="Y187" s="305">
        <v>1.7559262510974543E-3</v>
      </c>
      <c r="Z187" s="305">
        <v>0</v>
      </c>
      <c r="AA187" s="305">
        <v>0</v>
      </c>
      <c r="AB187" s="272"/>
      <c r="AC187" s="305">
        <v>1</v>
      </c>
      <c r="AD187" s="305">
        <v>1</v>
      </c>
      <c r="AE187" s="272"/>
      <c r="AF187" s="272"/>
      <c r="AG187" s="400">
        <f t="shared" si="27"/>
        <v>749.84143921515704</v>
      </c>
      <c r="AH187" s="400">
        <f>AVERAGE(481+(11.7+3.1*$R187^0.5)*(40-$Q187)+418*(1-EXP(-0.04*$S187/4*$U187)),
481+(11.7+3.1*$R187^0.5)*(40-$Q187)+418*(1-EXP(-0.04*$S187/4*$V187)),
481+(11.7+3.1*$R187^0.5)*(40-$Q187)+418*(1-EXP(-0.04*$S187/4*$W187)),
481+(11.7+3.1*$R187^0.5)*(40-$Q187)+418*(1-EXP(-0.04*$S187/4*$X187)),
481+(11.7+3.1*$R187^0.5)*(40-$Q187)+418*(1-EXP(-0.04*$S187/4*$Y187)),
481+(11.7+3.1*$R187^0.5)*(40-$Q187)+418*(1-EXP(-0.04*$S187/4*$Z187)),
481+(11.7+3.1*$R187^0.5)*(40-$Q187)+418*(1-EXP(-0.04*$S187/4*$AA187)))</f>
        <v>750.17106397974464</v>
      </c>
      <c r="AI187" s="272"/>
      <c r="AJ187" s="272"/>
      <c r="AK187" s="272"/>
      <c r="AL187" s="272"/>
      <c r="AM187" s="272"/>
      <c r="AN187" s="272"/>
      <c r="AO187" s="272"/>
      <c r="AP187" s="272"/>
      <c r="AQ187" s="267"/>
      <c r="AR187" s="254"/>
      <c r="AS187" s="242"/>
      <c r="AT187" s="242"/>
      <c r="AU187" s="242"/>
    </row>
    <row r="188" spans="1:47" ht="5.15" customHeight="1" outlineLevel="2" collapsed="1" x14ac:dyDescent="0.35">
      <c r="A188" s="242"/>
      <c r="B188" s="251"/>
      <c r="C188" s="244">
        <f>INT($C$29)+2.005</f>
        <v>3.0049999999999999</v>
      </c>
      <c r="D188" s="267"/>
      <c r="E188" s="267"/>
      <c r="F188" s="267"/>
      <c r="G188" s="267"/>
      <c r="H188" s="267"/>
      <c r="I188" s="267"/>
      <c r="J188" s="267"/>
      <c r="K188" s="267"/>
      <c r="L188" s="267"/>
      <c r="M188" s="267"/>
      <c r="N188" s="267"/>
      <c r="O188" s="267"/>
      <c r="P188" s="267"/>
      <c r="Q188" s="267"/>
      <c r="R188" s="267"/>
      <c r="S188" s="267"/>
      <c r="T188" s="267"/>
      <c r="U188" s="267"/>
      <c r="V188" s="267"/>
      <c r="W188" s="267"/>
      <c r="X188" s="267"/>
      <c r="Y188" s="267"/>
      <c r="Z188" s="267"/>
      <c r="AA188" s="267"/>
      <c r="AB188" s="267"/>
      <c r="AC188" s="267"/>
      <c r="AD188" s="267"/>
      <c r="AE188" s="267"/>
      <c r="AF188" s="267"/>
      <c r="AG188" s="267"/>
      <c r="AH188" s="267"/>
      <c r="AI188" s="267"/>
      <c r="AJ188" s="267"/>
      <c r="AK188" s="267"/>
      <c r="AL188" s="267"/>
      <c r="AM188" s="267"/>
      <c r="AN188" s="267"/>
      <c r="AO188" s="267"/>
      <c r="AP188" s="267"/>
      <c r="AQ188" s="267" t="s">
        <v>372</v>
      </c>
      <c r="AR188" s="254"/>
      <c r="AS188" s="242"/>
      <c r="AT188" s="242"/>
      <c r="AU188" s="242"/>
    </row>
    <row r="189" spans="1:47" ht="5.15" hidden="1" customHeight="1" outlineLevel="3" x14ac:dyDescent="0.35">
      <c r="A189" s="242"/>
      <c r="B189" s="251"/>
      <c r="C189" s="244">
        <f>INT($C$29)+3.005</f>
        <v>4.0049999999999999</v>
      </c>
      <c r="D189" s="267" t="s">
        <v>368</v>
      </c>
      <c r="E189" s="267"/>
      <c r="F189" s="267"/>
      <c r="G189" s="267"/>
      <c r="H189" s="267"/>
      <c r="I189" s="267"/>
      <c r="J189" s="267"/>
      <c r="K189" s="267"/>
      <c r="L189" s="267"/>
      <c r="M189" s="267"/>
      <c r="N189" s="267"/>
      <c r="O189" s="267"/>
      <c r="P189" s="267"/>
      <c r="Q189" s="267"/>
      <c r="R189" s="267"/>
      <c r="S189" s="267"/>
      <c r="T189" s="267"/>
      <c r="U189" s="267"/>
      <c r="V189" s="267"/>
      <c r="W189" s="267"/>
      <c r="X189" s="267"/>
      <c r="Y189" s="267"/>
      <c r="Z189" s="267"/>
      <c r="AA189" s="267"/>
      <c r="AB189" s="267"/>
      <c r="AC189" s="267"/>
      <c r="AD189" s="267"/>
      <c r="AE189" s="267"/>
      <c r="AF189" s="267"/>
      <c r="AG189" s="267"/>
      <c r="AH189" s="267"/>
      <c r="AI189" s="267"/>
      <c r="AJ189" s="267"/>
      <c r="AK189" s="267"/>
      <c r="AL189" s="267"/>
      <c r="AM189" s="267"/>
      <c r="AN189" s="267"/>
      <c r="AO189" s="267"/>
      <c r="AP189" s="267"/>
      <c r="AQ189" s="267"/>
      <c r="AR189" s="254"/>
      <c r="AS189" s="242"/>
      <c r="AT189" s="242"/>
      <c r="AU189" s="242"/>
    </row>
    <row r="190" spans="1:47" outlineLevel="2" x14ac:dyDescent="0.35">
      <c r="A190" s="242"/>
      <c r="B190" s="251"/>
      <c r="C190" s="244">
        <f>INT($C$29)+2</f>
        <v>3</v>
      </c>
      <c r="D190" s="267"/>
      <c r="E190" s="322"/>
      <c r="F190" s="322"/>
      <c r="G190" s="267"/>
      <c r="H190" s="288" t="s">
        <v>849</v>
      </c>
      <c r="I190" s="288"/>
      <c r="J190" s="272"/>
      <c r="K190" s="272"/>
      <c r="L190" s="272"/>
      <c r="M190" s="272"/>
      <c r="N190" s="272"/>
      <c r="O190" s="309">
        <f>IFERROR(AVERAGE(O175:O188),0)</f>
        <v>11.65</v>
      </c>
      <c r="P190" s="309">
        <f>IFERROR(AVERAGE(P175:P188),0)</f>
        <v>25.574999999999999</v>
      </c>
      <c r="Q190" s="309">
        <f>IFERROR(AVERAGE(Q175:Q188),0)</f>
        <v>18.612499999999997</v>
      </c>
      <c r="R190" s="309">
        <f>IFERROR(AVERAGE(R175:R188),0)</f>
        <v>2.0658333333333334</v>
      </c>
      <c r="S190" s="309">
        <f>SUM(S175:S188)</f>
        <v>326.59999999999997</v>
      </c>
      <c r="T190" s="309">
        <f>SUM(T175:T188)</f>
        <v>52.500000000000007</v>
      </c>
      <c r="U190" s="272"/>
      <c r="V190" s="272"/>
      <c r="W190" s="272"/>
      <c r="X190" s="272"/>
      <c r="Y190" s="272"/>
      <c r="Z190" s="272"/>
      <c r="AA190" s="272"/>
      <c r="AB190" s="272"/>
      <c r="AC190" s="272"/>
      <c r="AD190" s="272"/>
      <c r="AE190" s="272"/>
      <c r="AF190" s="272"/>
      <c r="AG190" s="272"/>
      <c r="AH190" s="272"/>
      <c r="AI190" s="272"/>
      <c r="AJ190" s="272"/>
      <c r="AK190" s="272"/>
      <c r="AL190" s="272"/>
      <c r="AM190" s="272"/>
      <c r="AN190" s="272"/>
      <c r="AO190" s="272"/>
      <c r="AP190" s="272"/>
      <c r="AQ190" s="267"/>
      <c r="AR190" s="254"/>
      <c r="AS190" s="242"/>
      <c r="AT190" s="242"/>
      <c r="AU190" s="242"/>
    </row>
    <row r="191" spans="1:47" ht="5.15" customHeight="1" outlineLevel="2" x14ac:dyDescent="0.35">
      <c r="A191" s="242"/>
      <c r="B191" s="251"/>
      <c r="C191" s="244">
        <f>INT($C$29)+2.005</f>
        <v>3.0049999999999999</v>
      </c>
      <c r="D191" s="267"/>
      <c r="E191" s="267"/>
      <c r="F191" s="267"/>
      <c r="G191" s="267"/>
      <c r="H191" s="267"/>
      <c r="I191" s="267"/>
      <c r="J191" s="267"/>
      <c r="K191" s="267"/>
      <c r="L191" s="267"/>
      <c r="M191" s="267"/>
      <c r="N191" s="267"/>
      <c r="O191" s="267"/>
      <c r="P191" s="267"/>
      <c r="Q191" s="267"/>
      <c r="R191" s="267"/>
      <c r="S191" s="267"/>
      <c r="T191" s="267"/>
      <c r="U191" s="267"/>
      <c r="V191" s="267"/>
      <c r="W191" s="267"/>
      <c r="X191" s="267"/>
      <c r="Y191" s="267"/>
      <c r="Z191" s="267"/>
      <c r="AA191" s="267"/>
      <c r="AB191" s="267"/>
      <c r="AC191" s="267"/>
      <c r="AD191" s="267"/>
      <c r="AE191" s="267"/>
      <c r="AF191" s="267"/>
      <c r="AG191" s="267"/>
      <c r="AH191" s="267"/>
      <c r="AI191" s="267"/>
      <c r="AJ191" s="267"/>
      <c r="AK191" s="267"/>
      <c r="AL191" s="267"/>
      <c r="AM191" s="267"/>
      <c r="AN191" s="267"/>
      <c r="AO191" s="267"/>
      <c r="AP191" s="267"/>
      <c r="AQ191" s="267" t="s">
        <v>372</v>
      </c>
      <c r="AR191" s="254"/>
      <c r="AS191" s="242"/>
      <c r="AT191" s="242"/>
      <c r="AU191" s="242"/>
    </row>
    <row r="192" spans="1:47" outlineLevel="1" x14ac:dyDescent="0.35">
      <c r="A192" s="242"/>
      <c r="B192" s="251"/>
      <c r="C192" s="244">
        <f>INT($C$29)+1</f>
        <v>2</v>
      </c>
      <c r="D192" s="267"/>
      <c r="E192" s="322"/>
      <c r="F192" s="322"/>
      <c r="G192" s="267"/>
      <c r="H192" s="284" t="s">
        <v>448</v>
      </c>
      <c r="I192" s="285"/>
      <c r="J192" s="310" t="s">
        <v>342</v>
      </c>
      <c r="K192" s="310" t="s">
        <v>107</v>
      </c>
      <c r="L192" s="310" t="s">
        <v>108</v>
      </c>
      <c r="M192" s="310" t="s">
        <v>109</v>
      </c>
      <c r="N192" s="310" t="s">
        <v>110</v>
      </c>
      <c r="O192" s="310" t="s">
        <v>111</v>
      </c>
      <c r="P192" s="310" t="s">
        <v>112</v>
      </c>
      <c r="Q192" s="310" t="s">
        <v>113</v>
      </c>
      <c r="R192" s="310" t="s">
        <v>114</v>
      </c>
      <c r="S192" s="310" t="s">
        <v>115</v>
      </c>
      <c r="T192" s="257"/>
      <c r="U192" s="257"/>
      <c r="V192" s="257"/>
      <c r="W192" s="257"/>
      <c r="X192" s="257"/>
      <c r="Y192" s="286"/>
      <c r="Z192" s="286"/>
      <c r="AA192" s="286"/>
      <c r="AB192" s="286"/>
      <c r="AC192" s="286"/>
      <c r="AD192" s="286"/>
      <c r="AE192" s="286"/>
      <c r="AF192" s="286"/>
      <c r="AG192" s="286"/>
      <c r="AH192" s="286"/>
      <c r="AI192" s="286"/>
      <c r="AJ192" s="286"/>
      <c r="AK192" s="286"/>
      <c r="AL192" s="286"/>
      <c r="AM192" s="286"/>
      <c r="AN192" s="286"/>
      <c r="AO192" s="286"/>
      <c r="AP192" s="286"/>
      <c r="AQ192" s="267"/>
      <c r="AR192" s="254"/>
      <c r="AS192" s="242"/>
      <c r="AT192" s="242"/>
      <c r="AU192" s="242"/>
    </row>
    <row r="193" spans="1:47" ht="5.15" hidden="1" customHeight="1" outlineLevel="3" x14ac:dyDescent="0.35">
      <c r="A193" s="242"/>
      <c r="B193" s="251"/>
      <c r="C193" s="244">
        <f>INT($C$29)+3.005</f>
        <v>4.0049999999999999</v>
      </c>
      <c r="D193" s="267" t="s">
        <v>368</v>
      </c>
      <c r="E193" s="267"/>
      <c r="F193" s="267"/>
      <c r="G193" s="267"/>
      <c r="H193" s="267"/>
      <c r="I193" s="267"/>
      <c r="J193" s="267"/>
      <c r="K193" s="267"/>
      <c r="L193" s="267"/>
      <c r="M193" s="267"/>
      <c r="N193" s="267"/>
      <c r="O193" s="267"/>
      <c r="P193" s="267"/>
      <c r="Q193" s="267"/>
      <c r="R193" s="267"/>
      <c r="S193" s="267"/>
      <c r="T193" s="267"/>
      <c r="U193" s="267"/>
      <c r="V193" s="267"/>
      <c r="W193" s="267"/>
      <c r="X193" s="267"/>
      <c r="Y193" s="267"/>
      <c r="Z193" s="267"/>
      <c r="AA193" s="267"/>
      <c r="AB193" s="267"/>
      <c r="AC193" s="267"/>
      <c r="AD193" s="267"/>
      <c r="AE193" s="267"/>
      <c r="AF193" s="267"/>
      <c r="AG193" s="267"/>
      <c r="AH193" s="267"/>
      <c r="AI193" s="267"/>
      <c r="AJ193" s="267"/>
      <c r="AK193" s="267"/>
      <c r="AL193" s="267"/>
      <c r="AM193" s="267"/>
      <c r="AN193" s="267"/>
      <c r="AO193" s="267"/>
      <c r="AP193" s="267"/>
      <c r="AQ193" s="267"/>
      <c r="AR193" s="254"/>
      <c r="AS193" s="242"/>
      <c r="AT193" s="242"/>
      <c r="AU193" s="242"/>
    </row>
    <row r="194" spans="1:47" ht="16" outlineLevel="2" x14ac:dyDescent="0.35">
      <c r="A194" s="242"/>
      <c r="B194" s="251"/>
      <c r="C194" s="244">
        <f>INT($C$29)+2</f>
        <v>3</v>
      </c>
      <c r="D194" s="267"/>
      <c r="E194" s="322"/>
      <c r="F194" s="322"/>
      <c r="G194" s="267"/>
      <c r="H194" s="272" t="s">
        <v>450</v>
      </c>
      <c r="I194" s="288"/>
      <c r="J194" s="311">
        <v>0</v>
      </c>
      <c r="K194" s="272"/>
      <c r="L194" s="272"/>
      <c r="M194" s="272" t="s">
        <v>451</v>
      </c>
      <c r="N194" s="272"/>
      <c r="O194" s="272"/>
      <c r="P194" s="272"/>
      <c r="Q194" s="272"/>
      <c r="R194" s="272"/>
      <c r="S194" s="272"/>
      <c r="T194" s="272"/>
      <c r="U194" s="272"/>
      <c r="V194" s="272"/>
      <c r="W194" s="272"/>
      <c r="X194" s="272"/>
      <c r="Y194" s="272"/>
      <c r="Z194" s="272"/>
      <c r="AA194" s="272"/>
      <c r="AB194" s="272"/>
      <c r="AC194" s="272"/>
      <c r="AD194" s="272"/>
      <c r="AE194" s="272"/>
      <c r="AF194" s="272"/>
      <c r="AG194" s="272"/>
      <c r="AH194" s="272"/>
      <c r="AI194" s="272"/>
      <c r="AJ194" s="272"/>
      <c r="AK194" s="272"/>
      <c r="AL194" s="272"/>
      <c r="AM194" s="272"/>
      <c r="AN194" s="272"/>
      <c r="AO194" s="272"/>
      <c r="AP194" s="272"/>
      <c r="AQ194" s="267"/>
      <c r="AR194" s="254"/>
      <c r="AS194" s="242"/>
      <c r="AT194" s="242"/>
      <c r="AU194" s="242"/>
    </row>
    <row r="195" spans="1:47" outlineLevel="2" x14ac:dyDescent="0.35">
      <c r="A195" s="242"/>
      <c r="B195" s="251"/>
      <c r="C195" s="244">
        <f>INT($C$29)+2</f>
        <v>3</v>
      </c>
      <c r="D195" s="267"/>
      <c r="E195" s="322"/>
      <c r="F195" s="322"/>
      <c r="G195" s="267"/>
      <c r="H195" s="272" t="s">
        <v>452</v>
      </c>
      <c r="I195" s="288"/>
      <c r="J195" s="272"/>
      <c r="K195" s="272"/>
      <c r="L195" s="272"/>
      <c r="M195" s="272"/>
      <c r="N195" s="272"/>
      <c r="O195" s="272"/>
      <c r="P195" s="272"/>
      <c r="Q195" s="272"/>
      <c r="R195" s="272"/>
      <c r="S195" s="272"/>
      <c r="T195" s="272"/>
      <c r="U195" s="272"/>
      <c r="V195" s="272"/>
      <c r="W195" s="272"/>
      <c r="X195" s="272"/>
      <c r="Y195" s="272"/>
      <c r="Z195" s="272"/>
      <c r="AA195" s="272"/>
      <c r="AB195" s="272"/>
      <c r="AC195" s="272"/>
      <c r="AD195" s="272"/>
      <c r="AE195" s="272"/>
      <c r="AF195" s="272"/>
      <c r="AG195" s="272"/>
      <c r="AH195" s="272"/>
      <c r="AI195" s="272"/>
      <c r="AJ195" s="272"/>
      <c r="AK195" s="272"/>
      <c r="AL195" s="272"/>
      <c r="AM195" s="272"/>
      <c r="AN195" s="272"/>
      <c r="AO195" s="272"/>
      <c r="AP195" s="272"/>
      <c r="AQ195" s="267"/>
      <c r="AR195" s="254"/>
      <c r="AS195" s="242"/>
      <c r="AT195" s="242"/>
      <c r="AU195" s="242"/>
    </row>
    <row r="196" spans="1:47" outlineLevel="2" x14ac:dyDescent="0.35">
      <c r="A196" s="242"/>
      <c r="B196" s="251"/>
      <c r="C196" s="244">
        <f>INT($C$29)+2</f>
        <v>3</v>
      </c>
      <c r="D196" s="267"/>
      <c r="E196" s="322"/>
      <c r="F196" s="322"/>
      <c r="G196" s="267"/>
      <c r="H196" s="272"/>
      <c r="I196" s="288"/>
      <c r="J196" s="272" t="s">
        <v>453</v>
      </c>
      <c r="K196" s="272"/>
      <c r="L196" s="272"/>
      <c r="M196" s="272"/>
      <c r="N196" s="272"/>
      <c r="O196" s="272"/>
      <c r="P196" s="272"/>
      <c r="Q196" s="272"/>
      <c r="R196" s="272"/>
      <c r="S196" s="272"/>
      <c r="T196" s="272"/>
      <c r="U196" s="272"/>
      <c r="V196" s="272"/>
      <c r="W196" s="272"/>
      <c r="X196" s="272"/>
      <c r="Y196" s="272"/>
      <c r="Z196" s="272"/>
      <c r="AA196" s="272"/>
      <c r="AB196" s="272"/>
      <c r="AC196" s="272"/>
      <c r="AD196" s="272"/>
      <c r="AE196" s="272"/>
      <c r="AF196" s="272"/>
      <c r="AG196" s="272"/>
      <c r="AH196" s="272"/>
      <c r="AI196" s="272"/>
      <c r="AJ196" s="272"/>
      <c r="AK196" s="272"/>
      <c r="AL196" s="272"/>
      <c r="AM196" s="272"/>
      <c r="AN196" s="272"/>
      <c r="AO196" s="272"/>
      <c r="AP196" s="272"/>
      <c r="AQ196" s="267"/>
      <c r="AR196" s="254"/>
      <c r="AS196" s="242"/>
      <c r="AT196" s="242"/>
      <c r="AU196" s="242"/>
    </row>
    <row r="197" spans="1:47" outlineLevel="3" x14ac:dyDescent="0.35">
      <c r="A197" s="242"/>
      <c r="B197" s="251"/>
      <c r="C197" s="244">
        <f t="shared" ref="C197:C205" si="29">INT($C$29)+3</f>
        <v>4</v>
      </c>
      <c r="D197" s="267"/>
      <c r="E197" s="322"/>
      <c r="F197" s="322"/>
      <c r="G197" s="267"/>
      <c r="H197" s="274" t="s">
        <v>454</v>
      </c>
      <c r="I197" s="288">
        <v>0</v>
      </c>
      <c r="J197" s="312">
        <v>1</v>
      </c>
      <c r="K197" s="312">
        <v>1</v>
      </c>
      <c r="L197" s="312">
        <v>1</v>
      </c>
      <c r="M197" s="312">
        <v>1</v>
      </c>
      <c r="N197" s="312">
        <v>1</v>
      </c>
      <c r="O197" s="312">
        <v>1</v>
      </c>
      <c r="P197" s="312">
        <v>1</v>
      </c>
      <c r="Q197" s="312">
        <v>1</v>
      </c>
      <c r="R197" s="312">
        <v>1</v>
      </c>
      <c r="S197" s="312">
        <v>1</v>
      </c>
      <c r="T197" s="272"/>
      <c r="U197" s="272"/>
      <c r="V197" s="272"/>
      <c r="W197" s="272"/>
      <c r="X197" s="272"/>
      <c r="Y197" s="272"/>
      <c r="Z197" s="272"/>
      <c r="AA197" s="272"/>
      <c r="AB197" s="272"/>
      <c r="AC197" s="272"/>
      <c r="AD197" s="272"/>
      <c r="AE197" s="272"/>
      <c r="AF197" s="272"/>
      <c r="AG197" s="272"/>
      <c r="AH197" s="272"/>
      <c r="AI197" s="272"/>
      <c r="AJ197" s="272"/>
      <c r="AK197" s="272"/>
      <c r="AL197" s="272"/>
      <c r="AM197" s="272"/>
      <c r="AN197" s="272"/>
      <c r="AO197" s="272"/>
      <c r="AP197" s="272"/>
      <c r="AQ197" s="267"/>
      <c r="AR197" s="254"/>
      <c r="AS197" s="242"/>
      <c r="AT197" s="242"/>
      <c r="AU197" s="242"/>
    </row>
    <row r="198" spans="1:47" outlineLevel="3" x14ac:dyDescent="0.35">
      <c r="A198" s="242"/>
      <c r="B198" s="251"/>
      <c r="C198" s="244">
        <f t="shared" si="29"/>
        <v>4</v>
      </c>
      <c r="D198" s="267"/>
      <c r="E198" s="322"/>
      <c r="F198" s="322"/>
      <c r="G198" s="267"/>
      <c r="H198" s="274" t="s">
        <v>455</v>
      </c>
      <c r="I198" s="288">
        <v>1</v>
      </c>
      <c r="J198" s="312">
        <v>1.5</v>
      </c>
      <c r="K198" s="312">
        <v>1.5</v>
      </c>
      <c r="L198" s="312">
        <v>1.5</v>
      </c>
      <c r="M198" s="312">
        <v>1.5</v>
      </c>
      <c r="N198" s="312">
        <v>1.5</v>
      </c>
      <c r="O198" s="312">
        <v>1.5</v>
      </c>
      <c r="P198" s="312">
        <v>1.5</v>
      </c>
      <c r="Q198" s="312">
        <v>1.5</v>
      </c>
      <c r="R198" s="312">
        <v>1.5</v>
      </c>
      <c r="S198" s="312">
        <v>1.5</v>
      </c>
      <c r="T198" s="272"/>
      <c r="U198" s="272"/>
      <c r="V198" s="272"/>
      <c r="W198" s="272"/>
      <c r="X198" s="272"/>
      <c r="Y198" s="272"/>
      <c r="Z198" s="272"/>
      <c r="AA198" s="272"/>
      <c r="AB198" s="272"/>
      <c r="AC198" s="272"/>
      <c r="AD198" s="272"/>
      <c r="AE198" s="272"/>
      <c r="AF198" s="272"/>
      <c r="AG198" s="272"/>
      <c r="AH198" s="272"/>
      <c r="AI198" s="272"/>
      <c r="AJ198" s="272"/>
      <c r="AK198" s="272"/>
      <c r="AL198" s="272"/>
      <c r="AM198" s="272"/>
      <c r="AN198" s="272"/>
      <c r="AO198" s="272"/>
      <c r="AP198" s="272"/>
      <c r="AQ198" s="267"/>
      <c r="AR198" s="254"/>
      <c r="AS198" s="242"/>
      <c r="AT198" s="242"/>
      <c r="AU198" s="242"/>
    </row>
    <row r="199" spans="1:47" outlineLevel="3" x14ac:dyDescent="0.35">
      <c r="A199" s="242"/>
      <c r="B199" s="251"/>
      <c r="C199" s="244">
        <f t="shared" si="29"/>
        <v>4</v>
      </c>
      <c r="D199" s="267"/>
      <c r="E199" s="322"/>
      <c r="F199" s="322"/>
      <c r="G199" s="267"/>
      <c r="H199" s="274" t="s">
        <v>456</v>
      </c>
      <c r="I199" s="288">
        <v>2</v>
      </c>
      <c r="J199" s="312">
        <v>1.5</v>
      </c>
      <c r="K199" s="312">
        <v>1.5</v>
      </c>
      <c r="L199" s="312">
        <v>1.5</v>
      </c>
      <c r="M199" s="312">
        <v>1.5</v>
      </c>
      <c r="N199" s="312">
        <v>1.5</v>
      </c>
      <c r="O199" s="312">
        <v>1.5</v>
      </c>
      <c r="P199" s="312">
        <v>1.5</v>
      </c>
      <c r="Q199" s="312">
        <v>1.5</v>
      </c>
      <c r="R199" s="312">
        <v>1.5</v>
      </c>
      <c r="S199" s="312">
        <v>1.5</v>
      </c>
      <c r="T199" s="272"/>
      <c r="U199" s="272"/>
      <c r="V199" s="272"/>
      <c r="W199" s="272"/>
      <c r="X199" s="272"/>
      <c r="Y199" s="272"/>
      <c r="Z199" s="272"/>
      <c r="AA199" s="272"/>
      <c r="AB199" s="272"/>
      <c r="AC199" s="272"/>
      <c r="AD199" s="272"/>
      <c r="AE199" s="272"/>
      <c r="AF199" s="272"/>
      <c r="AG199" s="272"/>
      <c r="AH199" s="272"/>
      <c r="AI199" s="272"/>
      <c r="AJ199" s="272"/>
      <c r="AK199" s="272"/>
      <c r="AL199" s="272"/>
      <c r="AM199" s="272"/>
      <c r="AN199" s="272"/>
      <c r="AO199" s="272"/>
      <c r="AP199" s="272"/>
      <c r="AQ199" s="267"/>
      <c r="AR199" s="254"/>
      <c r="AS199" s="242"/>
      <c r="AT199" s="242"/>
      <c r="AU199" s="242"/>
    </row>
    <row r="200" spans="1:47" outlineLevel="3" x14ac:dyDescent="0.35">
      <c r="A200" s="242"/>
      <c r="B200" s="251"/>
      <c r="C200" s="244">
        <f t="shared" si="29"/>
        <v>4</v>
      </c>
      <c r="D200" s="267"/>
      <c r="E200" s="322"/>
      <c r="F200" s="322"/>
      <c r="G200" s="267"/>
      <c r="H200" s="274" t="s">
        <v>457</v>
      </c>
      <c r="I200" s="288">
        <v>3</v>
      </c>
      <c r="J200" s="312">
        <v>1.5</v>
      </c>
      <c r="K200" s="312">
        <v>1.5</v>
      </c>
      <c r="L200" s="312">
        <v>1.5</v>
      </c>
      <c r="M200" s="312">
        <v>1.5</v>
      </c>
      <c r="N200" s="312">
        <v>1.5</v>
      </c>
      <c r="O200" s="312">
        <v>1.5</v>
      </c>
      <c r="P200" s="312">
        <v>1.5</v>
      </c>
      <c r="Q200" s="312">
        <v>1.5</v>
      </c>
      <c r="R200" s="312">
        <v>1.5</v>
      </c>
      <c r="S200" s="312">
        <v>1.5</v>
      </c>
      <c r="T200" s="272"/>
      <c r="U200" s="272"/>
      <c r="V200" s="272"/>
      <c r="W200" s="272"/>
      <c r="X200" s="272"/>
      <c r="Y200" s="272"/>
      <c r="Z200" s="272"/>
      <c r="AA200" s="272"/>
      <c r="AB200" s="272"/>
      <c r="AC200" s="272"/>
      <c r="AD200" s="272"/>
      <c r="AE200" s="272"/>
      <c r="AF200" s="272"/>
      <c r="AG200" s="272"/>
      <c r="AH200" s="272"/>
      <c r="AI200" s="272"/>
      <c r="AJ200" s="272"/>
      <c r="AK200" s="272"/>
      <c r="AL200" s="272"/>
      <c r="AM200" s="272"/>
      <c r="AN200" s="272"/>
      <c r="AO200" s="272"/>
      <c r="AP200" s="272"/>
      <c r="AQ200" s="267"/>
      <c r="AR200" s="254"/>
      <c r="AS200" s="242"/>
      <c r="AT200" s="242"/>
      <c r="AU200" s="242"/>
    </row>
    <row r="201" spans="1:47" outlineLevel="3" x14ac:dyDescent="0.35">
      <c r="A201" s="242"/>
      <c r="B201" s="251"/>
      <c r="C201" s="244">
        <f t="shared" si="29"/>
        <v>4</v>
      </c>
      <c r="D201" s="267"/>
      <c r="E201" s="322"/>
      <c r="F201" s="322"/>
      <c r="G201" s="267"/>
      <c r="H201" s="274" t="s">
        <v>458</v>
      </c>
      <c r="I201" s="288">
        <v>4</v>
      </c>
      <c r="J201" s="312">
        <v>1</v>
      </c>
      <c r="K201" s="312">
        <v>1</v>
      </c>
      <c r="L201" s="312">
        <v>1</v>
      </c>
      <c r="M201" s="312">
        <v>1</v>
      </c>
      <c r="N201" s="312">
        <v>1</v>
      </c>
      <c r="O201" s="312">
        <v>1</v>
      </c>
      <c r="P201" s="312">
        <v>1</v>
      </c>
      <c r="Q201" s="312">
        <v>1</v>
      </c>
      <c r="R201" s="312">
        <v>1</v>
      </c>
      <c r="S201" s="312">
        <v>1</v>
      </c>
      <c r="T201" s="272"/>
      <c r="U201" s="272"/>
      <c r="V201" s="272"/>
      <c r="W201" s="272"/>
      <c r="X201" s="272"/>
      <c r="Y201" s="272"/>
      <c r="Z201" s="272"/>
      <c r="AA201" s="272"/>
      <c r="AB201" s="272"/>
      <c r="AC201" s="272"/>
      <c r="AD201" s="272"/>
      <c r="AE201" s="272"/>
      <c r="AF201" s="272"/>
      <c r="AG201" s="272"/>
      <c r="AH201" s="272"/>
      <c r="AI201" s="272"/>
      <c r="AJ201" s="272"/>
      <c r="AK201" s="272"/>
      <c r="AL201" s="272"/>
      <c r="AM201" s="272"/>
      <c r="AN201" s="272"/>
      <c r="AO201" s="272"/>
      <c r="AP201" s="272"/>
      <c r="AQ201" s="267"/>
      <c r="AR201" s="254"/>
      <c r="AS201" s="242"/>
      <c r="AT201" s="242"/>
      <c r="AU201" s="242"/>
    </row>
    <row r="202" spans="1:47" outlineLevel="3" x14ac:dyDescent="0.35">
      <c r="A202" s="242"/>
      <c r="B202" s="251"/>
      <c r="C202" s="244">
        <f t="shared" si="29"/>
        <v>4</v>
      </c>
      <c r="D202" s="267"/>
      <c r="E202" s="322"/>
      <c r="F202" s="322"/>
      <c r="G202" s="267"/>
      <c r="H202" s="274" t="s">
        <v>459</v>
      </c>
      <c r="I202" s="288">
        <v>5</v>
      </c>
      <c r="J202" s="312">
        <v>1</v>
      </c>
      <c r="K202" s="312">
        <v>1</v>
      </c>
      <c r="L202" s="312">
        <v>1</v>
      </c>
      <c r="M202" s="312">
        <v>1</v>
      </c>
      <c r="N202" s="312">
        <v>1</v>
      </c>
      <c r="O202" s="312">
        <v>1</v>
      </c>
      <c r="P202" s="312">
        <v>1</v>
      </c>
      <c r="Q202" s="312">
        <v>1</v>
      </c>
      <c r="R202" s="312">
        <v>1</v>
      </c>
      <c r="S202" s="312">
        <v>1</v>
      </c>
      <c r="T202" s="272"/>
      <c r="U202" s="272"/>
      <c r="V202" s="272"/>
      <c r="W202" s="272"/>
      <c r="X202" s="272"/>
      <c r="Y202" s="272"/>
      <c r="Z202" s="272"/>
      <c r="AA202" s="272"/>
      <c r="AB202" s="272"/>
      <c r="AC202" s="272"/>
      <c r="AD202" s="272"/>
      <c r="AE202" s="272"/>
      <c r="AF202" s="272"/>
      <c r="AG202" s="272"/>
      <c r="AH202" s="272"/>
      <c r="AI202" s="272"/>
      <c r="AJ202" s="272"/>
      <c r="AK202" s="272"/>
      <c r="AL202" s="272"/>
      <c r="AM202" s="272"/>
      <c r="AN202" s="272"/>
      <c r="AO202" s="272"/>
      <c r="AP202" s="272"/>
      <c r="AQ202" s="267"/>
      <c r="AR202" s="254"/>
      <c r="AS202" s="242"/>
      <c r="AT202" s="242"/>
      <c r="AU202" s="242"/>
    </row>
    <row r="203" spans="1:47" outlineLevel="3" x14ac:dyDescent="0.35">
      <c r="A203" s="242"/>
      <c r="B203" s="251"/>
      <c r="C203" s="244">
        <f t="shared" si="29"/>
        <v>4</v>
      </c>
      <c r="D203" s="267"/>
      <c r="E203" s="322"/>
      <c r="F203" s="322"/>
      <c r="G203" s="267"/>
      <c r="H203" s="274" t="s">
        <v>460</v>
      </c>
      <c r="I203" s="288">
        <v>6</v>
      </c>
      <c r="J203" s="312">
        <v>0</v>
      </c>
      <c r="K203" s="312">
        <v>0</v>
      </c>
      <c r="L203" s="312">
        <v>0</v>
      </c>
      <c r="M203" s="312">
        <v>0</v>
      </c>
      <c r="N203" s="312">
        <v>0</v>
      </c>
      <c r="O203" s="312">
        <v>0</v>
      </c>
      <c r="P203" s="312">
        <v>0</v>
      </c>
      <c r="Q203" s="312">
        <v>0</v>
      </c>
      <c r="R203" s="312">
        <v>0</v>
      </c>
      <c r="S203" s="312">
        <v>0</v>
      </c>
      <c r="T203" s="272"/>
      <c r="U203" s="272"/>
      <c r="V203" s="272"/>
      <c r="W203" s="272"/>
      <c r="X203" s="272"/>
      <c r="Y203" s="272"/>
      <c r="Z203" s="272"/>
      <c r="AA203" s="272"/>
      <c r="AB203" s="272"/>
      <c r="AC203" s="272"/>
      <c r="AD203" s="272"/>
      <c r="AE203" s="272"/>
      <c r="AF203" s="272"/>
      <c r="AG203" s="272"/>
      <c r="AH203" s="272"/>
      <c r="AI203" s="272"/>
      <c r="AJ203" s="272"/>
      <c r="AK203" s="272"/>
      <c r="AL203" s="272"/>
      <c r="AM203" s="272"/>
      <c r="AN203" s="272"/>
      <c r="AO203" s="272"/>
      <c r="AP203" s="272"/>
      <c r="AQ203" s="267"/>
      <c r="AR203" s="254"/>
      <c r="AS203" s="242"/>
      <c r="AT203" s="242"/>
      <c r="AU203" s="242"/>
    </row>
    <row r="204" spans="1:47" outlineLevel="3" x14ac:dyDescent="0.35">
      <c r="A204" s="242"/>
      <c r="B204" s="251"/>
      <c r="C204" s="244">
        <f t="shared" si="29"/>
        <v>4</v>
      </c>
      <c r="D204" s="267"/>
      <c r="E204" s="322"/>
      <c r="F204" s="322"/>
      <c r="G204" s="267"/>
      <c r="H204" s="272"/>
      <c r="I204" s="272"/>
      <c r="J204" s="272"/>
      <c r="K204" s="272"/>
      <c r="L204" s="272"/>
      <c r="M204" s="272"/>
      <c r="N204" s="272"/>
      <c r="O204" s="272"/>
      <c r="P204" s="272"/>
      <c r="Q204" s="272"/>
      <c r="R204" s="272"/>
      <c r="S204" s="272"/>
      <c r="T204" s="272"/>
      <c r="U204" s="272"/>
      <c r="V204" s="272"/>
      <c r="W204" s="272"/>
      <c r="X204" s="272"/>
      <c r="Y204" s="272"/>
      <c r="Z204" s="272"/>
      <c r="AA204" s="272"/>
      <c r="AB204" s="272"/>
      <c r="AC204" s="272"/>
      <c r="AD204" s="272"/>
      <c r="AE204" s="272"/>
      <c r="AF204" s="272"/>
      <c r="AG204" s="272"/>
      <c r="AH204" s="272"/>
      <c r="AI204" s="272"/>
      <c r="AJ204" s="272"/>
      <c r="AK204" s="272"/>
      <c r="AL204" s="272"/>
      <c r="AM204" s="272"/>
      <c r="AN204" s="272"/>
      <c r="AO204" s="272"/>
      <c r="AP204" s="272"/>
      <c r="AQ204" s="267"/>
      <c r="AR204" s="254"/>
      <c r="AS204" s="242"/>
      <c r="AT204" s="242"/>
      <c r="AU204" s="242"/>
    </row>
    <row r="205" spans="1:47" outlineLevel="3" x14ac:dyDescent="0.35">
      <c r="A205" s="242"/>
      <c r="B205" s="251"/>
      <c r="C205" s="244">
        <f t="shared" si="29"/>
        <v>4</v>
      </c>
      <c r="D205" s="267"/>
      <c r="E205" s="322"/>
      <c r="F205" s="322"/>
      <c r="G205" s="267"/>
      <c r="H205" s="274" t="s">
        <v>461</v>
      </c>
      <c r="I205" s="288"/>
      <c r="J205" s="313">
        <v>0</v>
      </c>
      <c r="K205" s="313">
        <v>0</v>
      </c>
      <c r="L205" s="313">
        <v>1</v>
      </c>
      <c r="M205" s="313">
        <v>0</v>
      </c>
      <c r="N205" s="313">
        <v>0</v>
      </c>
      <c r="O205" s="313">
        <v>0</v>
      </c>
      <c r="P205" s="313">
        <v>0</v>
      </c>
      <c r="Q205" s="313">
        <v>0</v>
      </c>
      <c r="R205" s="313">
        <v>0</v>
      </c>
      <c r="S205" s="313">
        <v>0</v>
      </c>
      <c r="T205" s="272"/>
      <c r="U205" s="272"/>
      <c r="V205" s="272"/>
      <c r="W205" s="272"/>
      <c r="X205" s="272"/>
      <c r="Y205" s="272"/>
      <c r="Z205" s="272"/>
      <c r="AA205" s="272"/>
      <c r="AB205" s="272"/>
      <c r="AC205" s="272"/>
      <c r="AD205" s="272"/>
      <c r="AE205" s="272"/>
      <c r="AF205" s="272"/>
      <c r="AG205" s="272"/>
      <c r="AH205" s="272"/>
      <c r="AI205" s="272"/>
      <c r="AJ205" s="272"/>
      <c r="AK205" s="272"/>
      <c r="AL205" s="272"/>
      <c r="AM205" s="272"/>
      <c r="AN205" s="272"/>
      <c r="AO205" s="272"/>
      <c r="AP205" s="272"/>
      <c r="AQ205" s="267"/>
      <c r="AR205" s="254"/>
      <c r="AS205" s="242"/>
      <c r="AT205" s="242"/>
      <c r="AU205" s="242"/>
    </row>
    <row r="206" spans="1:47" ht="5.15" customHeight="1" outlineLevel="2" x14ac:dyDescent="0.35">
      <c r="A206" s="242"/>
      <c r="B206" s="251"/>
      <c r="C206" s="244">
        <f>INT($C$29)+2.005</f>
        <v>3.0049999999999999</v>
      </c>
      <c r="D206" s="267"/>
      <c r="E206" s="267"/>
      <c r="F206" s="267"/>
      <c r="G206" s="267"/>
      <c r="H206" s="267"/>
      <c r="I206" s="267"/>
      <c r="J206" s="267"/>
      <c r="K206" s="267"/>
      <c r="L206" s="267"/>
      <c r="M206" s="267"/>
      <c r="N206" s="267"/>
      <c r="O206" s="267"/>
      <c r="P206" s="267"/>
      <c r="Q206" s="267"/>
      <c r="R206" s="267"/>
      <c r="S206" s="267"/>
      <c r="T206" s="267"/>
      <c r="U206" s="267"/>
      <c r="V206" s="267"/>
      <c r="W206" s="267"/>
      <c r="X206" s="267"/>
      <c r="Y206" s="267"/>
      <c r="Z206" s="267"/>
      <c r="AA206" s="267"/>
      <c r="AB206" s="267"/>
      <c r="AC206" s="267"/>
      <c r="AD206" s="267"/>
      <c r="AE206" s="267"/>
      <c r="AF206" s="267"/>
      <c r="AG206" s="267"/>
      <c r="AH206" s="267"/>
      <c r="AI206" s="267"/>
      <c r="AJ206" s="267"/>
      <c r="AK206" s="267"/>
      <c r="AL206" s="267"/>
      <c r="AM206" s="267"/>
      <c r="AN206" s="267"/>
      <c r="AO206" s="267"/>
      <c r="AP206" s="267"/>
      <c r="AQ206" s="267" t="s">
        <v>372</v>
      </c>
      <c r="AR206" s="254"/>
      <c r="AS206" s="242"/>
      <c r="AT206" s="242"/>
      <c r="AU206" s="242"/>
    </row>
    <row r="207" spans="1:47" outlineLevel="1" x14ac:dyDescent="0.35">
      <c r="A207" s="242"/>
      <c r="B207" s="251"/>
      <c r="C207" s="244">
        <f>INT($C$29)+1</f>
        <v>2</v>
      </c>
      <c r="D207" s="267"/>
      <c r="E207" s="322"/>
      <c r="F207" s="322"/>
      <c r="G207" s="267"/>
      <c r="H207" s="284" t="s">
        <v>462</v>
      </c>
      <c r="I207" s="285"/>
      <c r="J207" s="310"/>
      <c r="K207" s="310"/>
      <c r="L207" s="257"/>
      <c r="M207" s="257"/>
      <c r="N207" s="257"/>
      <c r="O207" s="257"/>
      <c r="P207" s="257"/>
      <c r="Q207" s="257"/>
      <c r="R207" s="257"/>
      <c r="S207" s="257"/>
      <c r="T207" s="257"/>
      <c r="U207" s="257"/>
      <c r="V207" s="257"/>
      <c r="W207" s="257"/>
      <c r="X207" s="257"/>
      <c r="Y207" s="286"/>
      <c r="Z207" s="286"/>
      <c r="AA207" s="286"/>
      <c r="AB207" s="286"/>
      <c r="AC207" s="286"/>
      <c r="AD207" s="286"/>
      <c r="AE207" s="286"/>
      <c r="AF207" s="286"/>
      <c r="AG207" s="286"/>
      <c r="AH207" s="286"/>
      <c r="AI207" s="286"/>
      <c r="AJ207" s="286"/>
      <c r="AK207" s="286"/>
      <c r="AL207" s="286"/>
      <c r="AM207" s="286"/>
      <c r="AN207" s="286"/>
      <c r="AO207" s="286"/>
      <c r="AP207" s="286"/>
      <c r="AQ207" s="267"/>
      <c r="AR207" s="254"/>
      <c r="AS207" s="242"/>
      <c r="AT207" s="242"/>
      <c r="AU207" s="242"/>
    </row>
    <row r="208" spans="1:47" ht="5.15" hidden="1" customHeight="1" outlineLevel="3" x14ac:dyDescent="0.35">
      <c r="A208" s="242"/>
      <c r="B208" s="251"/>
      <c r="C208" s="244">
        <f>INT($C$29)+3.005</f>
        <v>4.0049999999999999</v>
      </c>
      <c r="D208" s="267" t="s">
        <v>368</v>
      </c>
      <c r="E208" s="267"/>
      <c r="F208" s="267"/>
      <c r="G208" s="267"/>
      <c r="H208" s="267"/>
      <c r="I208" s="267"/>
      <c r="J208" s="267"/>
      <c r="K208" s="267"/>
      <c r="L208" s="267"/>
      <c r="M208" s="267"/>
      <c r="N208" s="267"/>
      <c r="O208" s="267"/>
      <c r="P208" s="267"/>
      <c r="Q208" s="267"/>
      <c r="R208" s="267"/>
      <c r="S208" s="267"/>
      <c r="T208" s="267"/>
      <c r="U208" s="267"/>
      <c r="V208" s="267"/>
      <c r="W208" s="267"/>
      <c r="X208" s="267"/>
      <c r="Y208" s="267"/>
      <c r="Z208" s="267"/>
      <c r="AA208" s="267"/>
      <c r="AB208" s="267"/>
      <c r="AC208" s="267"/>
      <c r="AD208" s="267"/>
      <c r="AE208" s="267"/>
      <c r="AF208" s="267"/>
      <c r="AG208" s="267"/>
      <c r="AH208" s="267"/>
      <c r="AI208" s="267"/>
      <c r="AJ208" s="267"/>
      <c r="AK208" s="267"/>
      <c r="AL208" s="267"/>
      <c r="AM208" s="267"/>
      <c r="AN208" s="267"/>
      <c r="AO208" s="267"/>
      <c r="AP208" s="267"/>
      <c r="AQ208" s="267"/>
      <c r="AR208" s="254"/>
      <c r="AS208" s="242"/>
      <c r="AT208" s="242"/>
      <c r="AU208" s="242"/>
    </row>
    <row r="209" spans="1:47" outlineLevel="2" x14ac:dyDescent="0.35">
      <c r="A209" s="242"/>
      <c r="B209" s="251"/>
      <c r="C209" s="244">
        <f>INT($C$29)+2</f>
        <v>3</v>
      </c>
      <c r="D209" s="267"/>
      <c r="E209" s="322"/>
      <c r="F209" s="322"/>
      <c r="G209" s="267"/>
      <c r="H209" s="272" t="s">
        <v>463</v>
      </c>
      <c r="I209" s="288"/>
      <c r="J209" s="312">
        <v>8</v>
      </c>
      <c r="K209" s="272"/>
      <c r="L209" s="272"/>
      <c r="M209" s="272"/>
      <c r="N209" s="272"/>
      <c r="O209" s="272"/>
      <c r="P209" s="272"/>
      <c r="Q209" s="272"/>
      <c r="R209" s="272"/>
      <c r="S209" s="272"/>
      <c r="T209" s="272"/>
      <c r="U209" s="272"/>
      <c r="V209" s="272"/>
      <c r="W209" s="272"/>
      <c r="X209" s="272"/>
      <c r="Y209" s="272"/>
      <c r="Z209" s="272"/>
      <c r="AA209" s="272"/>
      <c r="AB209" s="272"/>
      <c r="AC209" s="272"/>
      <c r="AD209" s="272"/>
      <c r="AE209" s="272"/>
      <c r="AF209" s="272"/>
      <c r="AG209" s="272"/>
      <c r="AH209" s="272"/>
      <c r="AI209" s="272"/>
      <c r="AJ209" s="272"/>
      <c r="AK209" s="272"/>
      <c r="AL209" s="272"/>
      <c r="AM209" s="272"/>
      <c r="AN209" s="272"/>
      <c r="AO209" s="272"/>
      <c r="AP209" s="272"/>
      <c r="AQ209" s="267"/>
      <c r="AR209" s="254"/>
      <c r="AS209" s="242"/>
      <c r="AT209" s="242"/>
      <c r="AU209" s="242"/>
    </row>
    <row r="210" spans="1:47" ht="5.15" customHeight="1" outlineLevel="2" x14ac:dyDescent="0.35">
      <c r="A210" s="242"/>
      <c r="B210" s="251"/>
      <c r="C210" s="244">
        <f>INT($C$29)+2.005</f>
        <v>3.0049999999999999</v>
      </c>
      <c r="D210" s="267"/>
      <c r="E210" s="267"/>
      <c r="F210" s="267"/>
      <c r="G210" s="267"/>
      <c r="H210" s="267"/>
      <c r="I210" s="267"/>
      <c r="J210" s="267"/>
      <c r="K210" s="267"/>
      <c r="L210" s="267"/>
      <c r="M210" s="267"/>
      <c r="N210" s="267"/>
      <c r="O210" s="267"/>
      <c r="P210" s="267"/>
      <c r="Q210" s="267"/>
      <c r="R210" s="267"/>
      <c r="S210" s="267"/>
      <c r="T210" s="267"/>
      <c r="U210" s="267"/>
      <c r="V210" s="267"/>
      <c r="W210" s="267"/>
      <c r="X210" s="267"/>
      <c r="Y210" s="267"/>
      <c r="Z210" s="267"/>
      <c r="AA210" s="267"/>
      <c r="AB210" s="267"/>
      <c r="AC210" s="267"/>
      <c r="AD210" s="267"/>
      <c r="AE210" s="267"/>
      <c r="AF210" s="267"/>
      <c r="AG210" s="267"/>
      <c r="AH210" s="267"/>
      <c r="AI210" s="267"/>
      <c r="AJ210" s="267"/>
      <c r="AK210" s="267"/>
      <c r="AL210" s="267"/>
      <c r="AM210" s="267"/>
      <c r="AN210" s="267"/>
      <c r="AO210" s="267"/>
      <c r="AP210" s="267"/>
      <c r="AQ210" s="267" t="s">
        <v>372</v>
      </c>
      <c r="AR210" s="254"/>
      <c r="AS210" s="242"/>
      <c r="AT210" s="242"/>
      <c r="AU210" s="242"/>
    </row>
    <row r="211" spans="1:47" outlineLevel="1" x14ac:dyDescent="0.35">
      <c r="A211" s="242"/>
      <c r="B211" s="251"/>
      <c r="C211" s="244">
        <f>INT($C$29)+1</f>
        <v>2</v>
      </c>
      <c r="D211" s="267"/>
      <c r="E211" s="322"/>
      <c r="F211" s="322"/>
      <c r="G211" s="267"/>
      <c r="H211" s="284" t="s">
        <v>464</v>
      </c>
      <c r="I211" s="285"/>
      <c r="J211" s="310"/>
      <c r="K211" s="310"/>
      <c r="L211" s="257"/>
      <c r="M211" s="257"/>
      <c r="N211" s="257"/>
      <c r="O211" s="257"/>
      <c r="P211" s="257"/>
      <c r="Q211" s="257"/>
      <c r="R211" s="257"/>
      <c r="S211" s="257"/>
      <c r="T211" s="257"/>
      <c r="U211" s="257"/>
      <c r="V211" s="257"/>
      <c r="W211" s="257"/>
      <c r="X211" s="257"/>
      <c r="Y211" s="286"/>
      <c r="Z211" s="286"/>
      <c r="AA211" s="286"/>
      <c r="AB211" s="286"/>
      <c r="AC211" s="286"/>
      <c r="AD211" s="286"/>
      <c r="AE211" s="286"/>
      <c r="AF211" s="286"/>
      <c r="AG211" s="286"/>
      <c r="AH211" s="286"/>
      <c r="AI211" s="286"/>
      <c r="AJ211" s="286"/>
      <c r="AK211" s="286"/>
      <c r="AL211" s="286"/>
      <c r="AM211" s="286"/>
      <c r="AN211" s="286"/>
      <c r="AO211" s="286"/>
      <c r="AP211" s="286"/>
      <c r="AQ211" s="267"/>
      <c r="AR211" s="254"/>
      <c r="AS211" s="242"/>
      <c r="AT211" s="242"/>
      <c r="AU211" s="242"/>
    </row>
    <row r="212" spans="1:47" ht="5.15" hidden="1" customHeight="1" outlineLevel="3" x14ac:dyDescent="0.35">
      <c r="A212" s="242"/>
      <c r="B212" s="251"/>
      <c r="C212" s="244">
        <f>INT($C$29)+3.005</f>
        <v>4.0049999999999999</v>
      </c>
      <c r="D212" s="267" t="s">
        <v>368</v>
      </c>
      <c r="E212" s="267"/>
      <c r="F212" s="267"/>
      <c r="G212" s="267"/>
      <c r="H212" s="267"/>
      <c r="I212" s="267"/>
      <c r="J212" s="267"/>
      <c r="K212" s="267"/>
      <c r="L212" s="267"/>
      <c r="M212" s="267"/>
      <c r="N212" s="267"/>
      <c r="O212" s="267"/>
      <c r="P212" s="267"/>
      <c r="Q212" s="267"/>
      <c r="R212" s="267"/>
      <c r="S212" s="267"/>
      <c r="T212" s="267"/>
      <c r="U212" s="267"/>
      <c r="V212" s="267"/>
      <c r="W212" s="267"/>
      <c r="X212" s="267"/>
      <c r="Y212" s="267"/>
      <c r="Z212" s="267"/>
      <c r="AA212" s="267"/>
      <c r="AB212" s="267"/>
      <c r="AC212" s="267"/>
      <c r="AD212" s="267"/>
      <c r="AE212" s="267"/>
      <c r="AF212" s="267"/>
      <c r="AG212" s="267"/>
      <c r="AH212" s="267"/>
      <c r="AI212" s="267"/>
      <c r="AJ212" s="267"/>
      <c r="AK212" s="267"/>
      <c r="AL212" s="267"/>
      <c r="AM212" s="267"/>
      <c r="AN212" s="267"/>
      <c r="AO212" s="267"/>
      <c r="AP212" s="267"/>
      <c r="AQ212" s="267"/>
      <c r="AR212" s="254"/>
      <c r="AS212" s="242"/>
      <c r="AT212" s="242"/>
      <c r="AU212" s="242"/>
    </row>
    <row r="213" spans="1:47" outlineLevel="2" x14ac:dyDescent="0.35">
      <c r="A213" s="242"/>
      <c r="B213" s="251"/>
      <c r="C213" s="244">
        <f>INT($C$29)+2</f>
        <v>3</v>
      </c>
      <c r="D213" s="267"/>
      <c r="E213" s="322"/>
      <c r="F213" s="322"/>
      <c r="G213" s="267"/>
      <c r="H213" s="272" t="s">
        <v>465</v>
      </c>
      <c r="I213" s="288"/>
      <c r="J213" s="312">
        <v>0</v>
      </c>
      <c r="K213" s="272"/>
      <c r="L213" s="272"/>
      <c r="M213" s="272"/>
      <c r="N213" s="272"/>
      <c r="O213" s="272"/>
      <c r="P213" s="272"/>
      <c r="Q213" s="272"/>
      <c r="R213" s="272"/>
      <c r="S213" s="272"/>
      <c r="T213" s="272"/>
      <c r="U213" s="272"/>
      <c r="V213" s="272"/>
      <c r="W213" s="272"/>
      <c r="X213" s="272"/>
      <c r="Y213" s="272"/>
      <c r="Z213" s="272"/>
      <c r="AA213" s="272"/>
      <c r="AB213" s="272"/>
      <c r="AC213" s="272"/>
      <c r="AD213" s="272"/>
      <c r="AE213" s="272"/>
      <c r="AF213" s="272"/>
      <c r="AG213" s="272"/>
      <c r="AH213" s="272"/>
      <c r="AI213" s="272"/>
      <c r="AJ213" s="272"/>
      <c r="AK213" s="272"/>
      <c r="AL213" s="272"/>
      <c r="AM213" s="272"/>
      <c r="AN213" s="272"/>
      <c r="AO213" s="272"/>
      <c r="AP213" s="272"/>
      <c r="AQ213" s="267"/>
      <c r="AR213" s="254"/>
      <c r="AS213" s="242"/>
      <c r="AT213" s="242"/>
      <c r="AU213" s="242"/>
    </row>
    <row r="214" spans="1:47" outlineLevel="3" x14ac:dyDescent="0.35">
      <c r="A214" s="242"/>
      <c r="B214" s="251"/>
      <c r="C214" s="244">
        <f>INT($C$29)+3</f>
        <v>4</v>
      </c>
      <c r="D214" s="267"/>
      <c r="E214" s="322"/>
      <c r="F214" s="322"/>
      <c r="G214" s="267"/>
      <c r="H214" s="272"/>
      <c r="I214" s="288"/>
      <c r="J214" s="272"/>
      <c r="K214" s="272"/>
      <c r="L214" s="272"/>
      <c r="M214" s="272"/>
      <c r="N214" s="272"/>
      <c r="O214" s="272"/>
      <c r="P214" s="272"/>
      <c r="Q214" s="272"/>
      <c r="R214" s="272"/>
      <c r="S214" s="272"/>
      <c r="T214" s="272"/>
      <c r="U214" s="272"/>
      <c r="V214" s="272"/>
      <c r="W214" s="272"/>
      <c r="X214" s="272"/>
      <c r="Y214" s="272"/>
      <c r="Z214" s="272"/>
      <c r="AA214" s="272"/>
      <c r="AB214" s="272"/>
      <c r="AC214" s="272"/>
      <c r="AD214" s="272"/>
      <c r="AE214" s="272"/>
      <c r="AF214" s="272"/>
      <c r="AG214" s="272"/>
      <c r="AH214" s="272"/>
      <c r="AI214" s="272"/>
      <c r="AJ214" s="272"/>
      <c r="AK214" s="272"/>
      <c r="AL214" s="272"/>
      <c r="AM214" s="272"/>
      <c r="AN214" s="272"/>
      <c r="AO214" s="272"/>
      <c r="AP214" s="272"/>
      <c r="AQ214" s="267"/>
      <c r="AR214" s="254"/>
      <c r="AS214" s="242"/>
      <c r="AT214" s="242"/>
      <c r="AU214" s="242"/>
    </row>
    <row r="215" spans="1:47" ht="5.15" customHeight="1" outlineLevel="2" x14ac:dyDescent="0.35">
      <c r="A215" s="242"/>
      <c r="B215" s="251"/>
      <c r="C215" s="244">
        <f>INT($C$29)+2.005</f>
        <v>3.0049999999999999</v>
      </c>
      <c r="D215" s="267"/>
      <c r="E215" s="267"/>
      <c r="F215" s="267"/>
      <c r="G215" s="267"/>
      <c r="H215" s="267"/>
      <c r="I215" s="267"/>
      <c r="J215" s="267"/>
      <c r="K215" s="267"/>
      <c r="L215" s="267"/>
      <c r="M215" s="267"/>
      <c r="N215" s="267"/>
      <c r="O215" s="267"/>
      <c r="P215" s="267"/>
      <c r="Q215" s="267"/>
      <c r="R215" s="267"/>
      <c r="S215" s="267"/>
      <c r="T215" s="267"/>
      <c r="U215" s="267"/>
      <c r="V215" s="267"/>
      <c r="W215" s="267"/>
      <c r="X215" s="267"/>
      <c r="Y215" s="267"/>
      <c r="Z215" s="267"/>
      <c r="AA215" s="267"/>
      <c r="AB215" s="267"/>
      <c r="AC215" s="267"/>
      <c r="AD215" s="267"/>
      <c r="AE215" s="267"/>
      <c r="AF215" s="267"/>
      <c r="AG215" s="267"/>
      <c r="AH215" s="267"/>
      <c r="AI215" s="267"/>
      <c r="AJ215" s="267"/>
      <c r="AK215" s="267"/>
      <c r="AL215" s="267"/>
      <c r="AM215" s="267"/>
      <c r="AN215" s="267"/>
      <c r="AO215" s="267"/>
      <c r="AP215" s="267"/>
      <c r="AQ215" s="267" t="s">
        <v>372</v>
      </c>
      <c r="AR215" s="254"/>
      <c r="AS215" s="242"/>
      <c r="AT215" s="242"/>
      <c r="AU215" s="242"/>
    </row>
    <row r="216" spans="1:47" ht="15" customHeight="1" outlineLevel="1" x14ac:dyDescent="0.35">
      <c r="A216" s="242"/>
      <c r="B216" s="251"/>
      <c r="C216" s="244">
        <f>INT($C$29)+1</f>
        <v>2</v>
      </c>
      <c r="D216" s="267"/>
      <c r="E216" s="322"/>
      <c r="F216" s="322"/>
      <c r="G216" s="267"/>
      <c r="H216" s="284" t="s">
        <v>904</v>
      </c>
      <c r="I216" s="285"/>
      <c r="J216" s="602" t="s">
        <v>906</v>
      </c>
      <c r="K216" s="602" t="s">
        <v>906</v>
      </c>
      <c r="L216" s="602" t="s">
        <v>905</v>
      </c>
      <c r="M216" s="602" t="s">
        <v>905</v>
      </c>
      <c r="N216" s="301"/>
      <c r="O216" s="301" t="s">
        <v>925</v>
      </c>
      <c r="P216" s="257"/>
      <c r="Q216" s="257"/>
      <c r="R216" s="257"/>
      <c r="S216" s="257"/>
      <c r="T216" s="257"/>
      <c r="U216" s="257"/>
      <c r="V216" s="257"/>
      <c r="W216" s="257"/>
      <c r="X216" s="257"/>
      <c r="Y216" s="286"/>
      <c r="Z216" s="286"/>
      <c r="AA216" s="286"/>
      <c r="AB216" s="286"/>
      <c r="AC216" s="286"/>
      <c r="AD216" s="286"/>
      <c r="AE216" s="286"/>
      <c r="AF216" s="286"/>
      <c r="AG216" s="286"/>
      <c r="AH216" s="286"/>
      <c r="AI216" s="286"/>
      <c r="AJ216" s="286"/>
      <c r="AK216" s="286"/>
      <c r="AL216" s="286"/>
      <c r="AM216" s="286"/>
      <c r="AN216" s="286"/>
      <c r="AO216" s="286"/>
      <c r="AP216" s="286"/>
      <c r="AQ216" s="267"/>
      <c r="AR216" s="254"/>
      <c r="AS216" s="242"/>
      <c r="AT216" s="242"/>
      <c r="AU216" s="242"/>
    </row>
    <row r="217" spans="1:47" ht="5.15" hidden="1" customHeight="1" outlineLevel="3" x14ac:dyDescent="0.35">
      <c r="A217" s="242"/>
      <c r="B217" s="251"/>
      <c r="C217" s="244">
        <f>INT($C$29)+3.005</f>
        <v>4.0049999999999999</v>
      </c>
      <c r="D217" s="267" t="s">
        <v>368</v>
      </c>
      <c r="E217" s="267"/>
      <c r="F217" s="267"/>
      <c r="G217" s="267"/>
      <c r="H217" s="267"/>
      <c r="I217" s="267"/>
      <c r="J217" s="267"/>
      <c r="K217" s="267"/>
      <c r="L217" s="267"/>
      <c r="M217" s="267"/>
      <c r="N217" s="267"/>
      <c r="O217" s="267"/>
      <c r="P217" s="267"/>
      <c r="Q217" s="267"/>
      <c r="R217" s="267"/>
      <c r="S217" s="267"/>
      <c r="T217" s="267"/>
      <c r="U217" s="267"/>
      <c r="V217" s="267"/>
      <c r="W217" s="267"/>
      <c r="X217" s="267"/>
      <c r="Y217" s="267"/>
      <c r="Z217" s="267"/>
      <c r="AA217" s="267"/>
      <c r="AB217" s="267"/>
      <c r="AC217" s="267"/>
      <c r="AD217" s="267"/>
      <c r="AE217" s="267"/>
      <c r="AF217" s="267"/>
      <c r="AG217" s="267"/>
      <c r="AH217" s="267"/>
      <c r="AI217" s="267"/>
      <c r="AJ217" s="267"/>
      <c r="AK217" s="267"/>
      <c r="AL217" s="267"/>
      <c r="AM217" s="267"/>
      <c r="AN217" s="267"/>
      <c r="AO217" s="267"/>
      <c r="AP217" s="267"/>
      <c r="AQ217" s="267"/>
      <c r="AR217" s="254"/>
      <c r="AS217" s="242"/>
      <c r="AT217" s="242"/>
      <c r="AU217" s="242"/>
    </row>
    <row r="218" spans="1:47" outlineLevel="2" x14ac:dyDescent="0.35">
      <c r="A218" s="242"/>
      <c r="B218" s="251"/>
      <c r="C218" s="244">
        <f>INT($C$29)+2</f>
        <v>3</v>
      </c>
      <c r="D218" s="267"/>
      <c r="E218" s="322"/>
      <c r="F218" s="322"/>
      <c r="G218" s="267"/>
      <c r="H218" s="272" t="str">
        <f>H251</f>
        <v>Aut</v>
      </c>
      <c r="I218" s="288"/>
      <c r="J218" s="366">
        <f>DATE(i_startyear,MONTH(MAX($N$685:$U$687)+21),DAY(MAX($N$685:$U$687)+21))</f>
        <v>43805</v>
      </c>
      <c r="K218" s="694">
        <f>MIN(363,INT((J218 - DATE(YEAR(J218),1,1))))+364*(YEAR(J218)-i_startyear)</f>
        <v>339</v>
      </c>
      <c r="L218" s="366">
        <f>DATE(i_startyear,MONTH(MIN($N$685:$U$687)-21),DAY(MIN($N$685:$U$687)-21))</f>
        <v>43763</v>
      </c>
      <c r="M218" s="694">
        <f>MIN(363,INT((L218 - DATE(YEAR(L218),1,1))))+364*(YEAR(L218)-i_startyear)</f>
        <v>297</v>
      </c>
      <c r="N218" s="272"/>
      <c r="O218" s="289" t="b">
        <v>1</v>
      </c>
      <c r="P218" s="272"/>
      <c r="Q218" s="272"/>
      <c r="R218" s="272"/>
      <c r="S218" s="272"/>
      <c r="T218" s="272"/>
      <c r="U218" s="272"/>
      <c r="V218" s="272"/>
      <c r="W218" s="272"/>
      <c r="X218" s="272"/>
      <c r="Y218" s="272"/>
      <c r="Z218" s="272"/>
      <c r="AA218" s="272"/>
      <c r="AB218" s="272"/>
      <c r="AC218" s="272"/>
      <c r="AD218" s="272"/>
      <c r="AE218" s="272"/>
      <c r="AF218" s="272"/>
      <c r="AG218" s="272"/>
      <c r="AH218" s="272"/>
      <c r="AI218" s="272"/>
      <c r="AJ218" s="272"/>
      <c r="AK218" s="272"/>
      <c r="AL218" s="272"/>
      <c r="AM218" s="272"/>
      <c r="AN218" s="272"/>
      <c r="AO218" s="272"/>
      <c r="AP218" s="272"/>
      <c r="AQ218" s="267"/>
      <c r="AR218" s="254"/>
      <c r="AS218" s="242"/>
      <c r="AT218" s="242"/>
      <c r="AU218" s="242"/>
    </row>
    <row r="219" spans="1:47" outlineLevel="2" x14ac:dyDescent="0.35">
      <c r="A219" s="242"/>
      <c r="B219" s="251"/>
      <c r="C219" s="244">
        <f>INT($C$29)+2</f>
        <v>3</v>
      </c>
      <c r="D219" s="267"/>
      <c r="E219" s="322"/>
      <c r="F219" s="322"/>
      <c r="G219" s="267"/>
      <c r="H219" s="272" t="str">
        <f>H252</f>
        <v>Win</v>
      </c>
      <c r="I219" s="288"/>
      <c r="J219" s="366">
        <f>DATE(i_startyear,MONTH(MAX($N$709:$U$711)+21),DAY(MAX($N$709:$U$711)+21))</f>
        <v>43470</v>
      </c>
      <c r="K219" s="694">
        <f>MIN(363,INT((J219 - DATE(YEAR(J219),1,1))))+364*(YEAR(J219)-i_startyear)</f>
        <v>4</v>
      </c>
      <c r="L219" s="366">
        <f>DATE(i_startyear,MONTH(MIN($N$709:$U$711)-21),DAY(MIN($N$709:$U$711)-21))</f>
        <v>43793</v>
      </c>
      <c r="M219" s="694">
        <f>MIN(363,INT((L219 - DATE(YEAR(L219),1,1))))+364*(YEAR(L219)-i_startyear)</f>
        <v>327</v>
      </c>
      <c r="N219" s="272"/>
      <c r="O219" s="272"/>
      <c r="P219" s="272"/>
      <c r="Q219" s="272"/>
      <c r="R219" s="272"/>
      <c r="S219" s="272"/>
      <c r="T219" s="272"/>
      <c r="U219" s="272"/>
      <c r="V219" s="272"/>
      <c r="W219" s="272"/>
      <c r="X219" s="272"/>
      <c r="Y219" s="272"/>
      <c r="Z219" s="272"/>
      <c r="AA219" s="272"/>
      <c r="AB219" s="272"/>
      <c r="AC219" s="272"/>
      <c r="AD219" s="272"/>
      <c r="AE219" s="272"/>
      <c r="AF219" s="272"/>
      <c r="AG219" s="272"/>
      <c r="AH219" s="272"/>
      <c r="AI219" s="272"/>
      <c r="AJ219" s="272"/>
      <c r="AK219" s="272"/>
      <c r="AL219" s="272"/>
      <c r="AM219" s="272"/>
      <c r="AN219" s="272"/>
      <c r="AO219" s="272"/>
      <c r="AP219" s="272"/>
      <c r="AQ219" s="267"/>
      <c r="AR219" s="254"/>
      <c r="AS219" s="242"/>
      <c r="AT219" s="242"/>
      <c r="AU219" s="242"/>
    </row>
    <row r="220" spans="1:47" outlineLevel="2" x14ac:dyDescent="0.35">
      <c r="A220" s="242"/>
      <c r="B220" s="251"/>
      <c r="C220" s="244">
        <f>INT($C$29)+2</f>
        <v>3</v>
      </c>
      <c r="D220" s="267"/>
      <c r="E220" s="322"/>
      <c r="F220" s="322"/>
      <c r="G220" s="267"/>
      <c r="H220" s="272" t="str">
        <f>H253</f>
        <v>Spr</v>
      </c>
      <c r="I220" s="288"/>
      <c r="J220" s="366">
        <f>DATE(i_startyear,MONTH(MAX($N$733:$U$735)+21),DAY(MAX($N$733:$U$735)+21))</f>
        <v>43501</v>
      </c>
      <c r="K220" s="694">
        <f>MIN(363,INT((J220 - DATE(YEAR(J220),1,1))))+364*(YEAR(J220)-i_startyear)</f>
        <v>35</v>
      </c>
      <c r="L220" s="366">
        <f>DATE(i_startyear,MONTH(MIN($N$733:$U$735)-21),DAY(MIN($N$733:$U$735)-21))</f>
        <v>43824</v>
      </c>
      <c r="M220" s="694">
        <f>MIN(363,INT((L220 - DATE(YEAR(L220),1,1))))+364*(YEAR(L220)-i_startyear)</f>
        <v>358</v>
      </c>
      <c r="N220" s="272"/>
      <c r="O220" s="272"/>
      <c r="P220" s="272"/>
      <c r="Q220" s="272"/>
      <c r="R220" s="272"/>
      <c r="S220" s="272"/>
      <c r="T220" s="272"/>
      <c r="U220" s="272"/>
      <c r="V220" s="272"/>
      <c r="W220" s="272"/>
      <c r="X220" s="272"/>
      <c r="Y220" s="272"/>
      <c r="Z220" s="272"/>
      <c r="AA220" s="272"/>
      <c r="AB220" s="272"/>
      <c r="AC220" s="272"/>
      <c r="AD220" s="272"/>
      <c r="AE220" s="272"/>
      <c r="AF220" s="272"/>
      <c r="AG220" s="272"/>
      <c r="AH220" s="272"/>
      <c r="AI220" s="272"/>
      <c r="AJ220" s="272"/>
      <c r="AK220" s="272"/>
      <c r="AL220" s="272"/>
      <c r="AM220" s="272"/>
      <c r="AN220" s="272"/>
      <c r="AO220" s="272"/>
      <c r="AP220" s="272"/>
      <c r="AQ220" s="267"/>
      <c r="AR220" s="254"/>
      <c r="AS220" s="242"/>
      <c r="AT220" s="242"/>
      <c r="AU220" s="242"/>
    </row>
    <row r="221" spans="1:47" outlineLevel="2" x14ac:dyDescent="0.35">
      <c r="A221" s="242"/>
      <c r="B221" s="251"/>
      <c r="C221" s="244">
        <f>INT($C$29)+2</f>
        <v>3</v>
      </c>
      <c r="D221" s="267"/>
      <c r="E221" s="322"/>
      <c r="F221" s="322"/>
      <c r="G221" s="267"/>
      <c r="H221" s="272"/>
      <c r="I221" s="288"/>
      <c r="J221" s="288"/>
      <c r="K221" s="272"/>
      <c r="L221" s="272"/>
      <c r="M221" s="272"/>
      <c r="N221" s="272"/>
      <c r="O221" s="272"/>
      <c r="P221" s="272"/>
      <c r="Q221" s="272"/>
      <c r="R221" s="272"/>
      <c r="S221" s="272"/>
      <c r="T221" s="272"/>
      <c r="U221" s="272"/>
      <c r="V221" s="272"/>
      <c r="W221" s="272"/>
      <c r="X221" s="272"/>
      <c r="Y221" s="272"/>
      <c r="Z221" s="272"/>
      <c r="AA221" s="272"/>
      <c r="AB221" s="272"/>
      <c r="AC221" s="272"/>
      <c r="AD221" s="272"/>
      <c r="AE221" s="272"/>
      <c r="AF221" s="272"/>
      <c r="AG221" s="272"/>
      <c r="AH221" s="272"/>
      <c r="AI221" s="272"/>
      <c r="AJ221" s="272"/>
      <c r="AK221" s="272"/>
      <c r="AL221" s="272"/>
      <c r="AM221" s="272"/>
      <c r="AN221" s="272"/>
      <c r="AO221" s="272"/>
      <c r="AP221" s="272"/>
      <c r="AQ221" s="267"/>
      <c r="AR221" s="254"/>
      <c r="AS221" s="242"/>
      <c r="AT221" s="242"/>
      <c r="AU221" s="242"/>
    </row>
    <row r="222" spans="1:47" outlineLevel="2" x14ac:dyDescent="0.35">
      <c r="A222" s="242"/>
      <c r="B222" s="251"/>
      <c r="C222" s="244">
        <f>INT($C$29)+2</f>
        <v>3</v>
      </c>
      <c r="D222" s="267"/>
      <c r="E222" s="322"/>
      <c r="F222" s="322"/>
      <c r="G222" s="267"/>
      <c r="H222" s="272"/>
      <c r="I222" s="288"/>
      <c r="J222" s="288"/>
      <c r="K222" s="272"/>
      <c r="L222" s="272"/>
      <c r="M222" s="272"/>
      <c r="N222" s="272"/>
      <c r="O222" s="272"/>
      <c r="P222" s="272"/>
      <c r="Q222" s="272"/>
      <c r="R222" s="272"/>
      <c r="S222" s="272"/>
      <c r="T222" s="272"/>
      <c r="U222" s="272"/>
      <c r="V222" s="272"/>
      <c r="W222" s="272"/>
      <c r="X222" s="272"/>
      <c r="Y222" s="272"/>
      <c r="Z222" s="272"/>
      <c r="AA222" s="272"/>
      <c r="AB222" s="272"/>
      <c r="AC222" s="272"/>
      <c r="AD222" s="272"/>
      <c r="AE222" s="272"/>
      <c r="AF222" s="272"/>
      <c r="AG222" s="272"/>
      <c r="AH222" s="272"/>
      <c r="AI222" s="272"/>
      <c r="AJ222" s="272"/>
      <c r="AK222" s="272"/>
      <c r="AL222" s="272"/>
      <c r="AM222" s="272"/>
      <c r="AN222" s="272"/>
      <c r="AO222" s="272"/>
      <c r="AP222" s="272"/>
      <c r="AQ222" s="267"/>
      <c r="AR222" s="254"/>
      <c r="AS222" s="242"/>
      <c r="AT222" s="242"/>
      <c r="AU222" s="242"/>
    </row>
    <row r="223" spans="1:47" ht="5.15" customHeight="1" outlineLevel="2" x14ac:dyDescent="0.35">
      <c r="A223" s="242"/>
      <c r="B223" s="251"/>
      <c r="C223" s="244">
        <f>INT($C$29)+2.005</f>
        <v>3.0049999999999999</v>
      </c>
      <c r="D223" s="267"/>
      <c r="E223" s="267"/>
      <c r="F223" s="267"/>
      <c r="G223" s="267"/>
      <c r="H223" s="267"/>
      <c r="I223" s="267"/>
      <c r="J223" s="267"/>
      <c r="K223" s="267"/>
      <c r="L223" s="267"/>
      <c r="M223" s="267"/>
      <c r="N223" s="267"/>
      <c r="O223" s="267"/>
      <c r="P223" s="267"/>
      <c r="Q223" s="267"/>
      <c r="R223" s="267"/>
      <c r="S223" s="267"/>
      <c r="T223" s="267"/>
      <c r="U223" s="267"/>
      <c r="V223" s="267"/>
      <c r="W223" s="267"/>
      <c r="X223" s="267"/>
      <c r="Y223" s="267"/>
      <c r="Z223" s="267"/>
      <c r="AA223" s="267"/>
      <c r="AB223" s="267"/>
      <c r="AC223" s="267"/>
      <c r="AD223" s="267"/>
      <c r="AE223" s="267"/>
      <c r="AF223" s="267"/>
      <c r="AG223" s="267"/>
      <c r="AH223" s="267"/>
      <c r="AI223" s="267"/>
      <c r="AJ223" s="267"/>
      <c r="AK223" s="267"/>
      <c r="AL223" s="267"/>
      <c r="AM223" s="267"/>
      <c r="AN223" s="267"/>
      <c r="AO223" s="267"/>
      <c r="AP223" s="267"/>
      <c r="AQ223" s="267" t="s">
        <v>372</v>
      </c>
      <c r="AR223" s="254"/>
      <c r="AS223" s="242"/>
      <c r="AT223" s="242"/>
      <c r="AU223" s="242"/>
    </row>
    <row r="224" spans="1:47" ht="5.15" customHeight="1" outlineLevel="2" x14ac:dyDescent="0.35">
      <c r="A224" s="242"/>
      <c r="B224" s="251"/>
      <c r="C224" s="244">
        <f>INT($C$29)+2.005</f>
        <v>3.0049999999999999</v>
      </c>
      <c r="D224" s="267"/>
      <c r="E224" s="267"/>
      <c r="F224" s="267"/>
      <c r="G224" s="267"/>
      <c r="H224" s="267"/>
      <c r="I224" s="267"/>
      <c r="J224" s="267"/>
      <c r="K224" s="267"/>
      <c r="L224" s="267"/>
      <c r="M224" s="267"/>
      <c r="N224" s="267"/>
      <c r="O224" s="267"/>
      <c r="P224" s="267"/>
      <c r="Q224" s="267"/>
      <c r="R224" s="267"/>
      <c r="S224" s="267"/>
      <c r="T224" s="267"/>
      <c r="U224" s="267"/>
      <c r="V224" s="267"/>
      <c r="W224" s="267"/>
      <c r="X224" s="267"/>
      <c r="Y224" s="267"/>
      <c r="Z224" s="267"/>
      <c r="AA224" s="267"/>
      <c r="AB224" s="267"/>
      <c r="AC224" s="267"/>
      <c r="AD224" s="267"/>
      <c r="AE224" s="267"/>
      <c r="AF224" s="267"/>
      <c r="AG224" s="267"/>
      <c r="AH224" s="267"/>
      <c r="AI224" s="267"/>
      <c r="AJ224" s="267"/>
      <c r="AK224" s="267"/>
      <c r="AL224" s="267"/>
      <c r="AM224" s="267"/>
      <c r="AN224" s="267"/>
      <c r="AO224" s="267"/>
      <c r="AP224" s="267"/>
      <c r="AQ224" s="267"/>
      <c r="AR224" s="254"/>
      <c r="AS224" s="242"/>
      <c r="AT224" s="242"/>
      <c r="AU224" s="242"/>
    </row>
    <row r="225" spans="1:47" ht="5.15" customHeight="1" outlineLevel="1" x14ac:dyDescent="0.35">
      <c r="A225" s="242"/>
      <c r="B225" s="277"/>
      <c r="C225" s="278">
        <f>INT($C$29)+1.005</f>
        <v>2.0049999999999999</v>
      </c>
      <c r="D225" s="279"/>
      <c r="E225" s="279"/>
      <c r="F225" s="279"/>
      <c r="G225" s="279"/>
      <c r="H225" s="279"/>
      <c r="I225" s="279"/>
      <c r="J225" s="279"/>
      <c r="K225" s="279"/>
      <c r="L225" s="279"/>
      <c r="M225" s="279"/>
      <c r="N225" s="279"/>
      <c r="O225" s="279"/>
      <c r="P225" s="279"/>
      <c r="Q225" s="279"/>
      <c r="R225" s="279"/>
      <c r="S225" s="279"/>
      <c r="T225" s="279"/>
      <c r="U225" s="279"/>
      <c r="V225" s="279"/>
      <c r="W225" s="279"/>
      <c r="X225" s="279"/>
      <c r="Y225" s="279"/>
      <c r="Z225" s="279"/>
      <c r="AA225" s="279"/>
      <c r="AB225" s="279"/>
      <c r="AC225" s="279"/>
      <c r="AD225" s="279"/>
      <c r="AE225" s="279"/>
      <c r="AF225" s="279"/>
      <c r="AG225" s="279"/>
      <c r="AH225" s="279"/>
      <c r="AI225" s="279"/>
      <c r="AJ225" s="279"/>
      <c r="AK225" s="279"/>
      <c r="AL225" s="279"/>
      <c r="AM225" s="279"/>
      <c r="AN225" s="279"/>
      <c r="AO225" s="279"/>
      <c r="AP225" s="279"/>
      <c r="AQ225" s="279"/>
      <c r="AR225" s="280" t="s">
        <v>91</v>
      </c>
      <c r="AS225" s="242"/>
      <c r="AT225" s="242"/>
      <c r="AU225" s="242"/>
    </row>
    <row r="226" spans="1:47" ht="5.15" customHeight="1" x14ac:dyDescent="0.35">
      <c r="A226" s="242"/>
      <c r="B226" s="281"/>
      <c r="C226" s="282">
        <f>INT($C$29)+0.005</f>
        <v>1.0049999999999999</v>
      </c>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c r="AA226" s="281"/>
      <c r="AB226" s="281"/>
      <c r="AC226" s="281"/>
      <c r="AD226" s="281"/>
      <c r="AE226" s="281"/>
      <c r="AF226" s="281"/>
      <c r="AG226" s="281"/>
      <c r="AH226" s="281"/>
      <c r="AI226" s="281"/>
      <c r="AJ226" s="281"/>
      <c r="AK226" s="281"/>
      <c r="AL226" s="281"/>
      <c r="AM226" s="281"/>
      <c r="AN226" s="281"/>
      <c r="AO226" s="281"/>
      <c r="AP226" s="281"/>
      <c r="AQ226" s="281"/>
      <c r="AR226" s="281"/>
      <c r="AS226" s="242"/>
      <c r="AT226" s="242"/>
      <c r="AU226" s="242"/>
    </row>
    <row r="227" spans="1:47" outlineLevel="2" x14ac:dyDescent="0.35">
      <c r="A227" s="242"/>
      <c r="B227" s="242"/>
      <c r="C227" s="244">
        <f>INT($C$29)+2</f>
        <v>3</v>
      </c>
      <c r="D227" s="242"/>
      <c r="E227" s="242"/>
      <c r="F227" s="242"/>
      <c r="G227" s="242"/>
      <c r="H227" s="242"/>
      <c r="I227" s="242"/>
      <c r="J227" s="242"/>
      <c r="K227" s="242"/>
      <c r="L227" s="242"/>
      <c r="M227" s="242"/>
      <c r="N227" s="242"/>
      <c r="O227" s="242"/>
      <c r="P227" s="242"/>
      <c r="Q227" s="242"/>
      <c r="R227" s="242"/>
      <c r="S227" s="242"/>
      <c r="T227" s="242"/>
      <c r="U227" s="242"/>
      <c r="V227" s="242"/>
      <c r="W227" s="242"/>
      <c r="X227" s="242"/>
      <c r="Y227" s="242"/>
      <c r="Z227" s="242"/>
      <c r="AA227" s="242"/>
      <c r="AB227" s="242"/>
      <c r="AC227" s="242"/>
      <c r="AD227" s="242"/>
      <c r="AE227" s="242"/>
      <c r="AF227" s="242"/>
      <c r="AG227" s="242"/>
      <c r="AH227" s="242"/>
      <c r="AI227" s="242"/>
      <c r="AJ227" s="242"/>
      <c r="AK227" s="242"/>
      <c r="AL227" s="242"/>
      <c r="AM227" s="242"/>
      <c r="AN227" s="242"/>
      <c r="AO227" s="242"/>
      <c r="AP227" s="242"/>
      <c r="AQ227" s="242"/>
      <c r="AR227" s="242"/>
      <c r="AS227" s="242"/>
      <c r="AT227" s="242"/>
      <c r="AU227" s="242"/>
    </row>
    <row r="228" spans="1:47" outlineLevel="2" x14ac:dyDescent="0.35">
      <c r="A228" s="242"/>
      <c r="B228" s="242"/>
      <c r="C228" s="244">
        <f>INT($C$232)+2</f>
        <v>3</v>
      </c>
      <c r="D228" s="242"/>
      <c r="E228" s="242"/>
      <c r="F228" s="242"/>
      <c r="G228" s="242"/>
      <c r="H228" s="242"/>
      <c r="I228" s="242"/>
      <c r="J228" s="242"/>
      <c r="K228" s="242"/>
      <c r="L228" s="242"/>
      <c r="M228" s="242"/>
      <c r="N228" s="242"/>
      <c r="O228" s="242"/>
      <c r="P228" s="242"/>
      <c r="Q228" s="242"/>
      <c r="R228" s="242"/>
      <c r="S228" s="242"/>
      <c r="T228" s="242"/>
      <c r="U228" s="242"/>
      <c r="V228" s="242"/>
      <c r="W228" s="242"/>
      <c r="X228" s="242"/>
      <c r="Y228" s="242"/>
      <c r="Z228" s="242"/>
      <c r="AA228" s="242"/>
      <c r="AB228" s="242"/>
      <c r="AC228" s="242"/>
      <c r="AD228" s="242"/>
      <c r="AE228" s="242"/>
      <c r="AF228" s="242"/>
      <c r="AG228" s="242"/>
      <c r="AH228" s="242"/>
      <c r="AI228" s="242"/>
      <c r="AJ228" s="242"/>
      <c r="AK228" s="242"/>
      <c r="AL228" s="242"/>
      <c r="AM228" s="242"/>
      <c r="AN228" s="242"/>
      <c r="AO228" s="242"/>
      <c r="AP228" s="242"/>
      <c r="AQ228" s="242"/>
      <c r="AR228" s="242"/>
      <c r="AS228" s="242"/>
      <c r="AT228" s="242"/>
      <c r="AU228" s="242"/>
    </row>
    <row r="229" spans="1:47" ht="5.15" customHeight="1" thickBot="1" x14ac:dyDescent="0.4">
      <c r="A229" s="242"/>
      <c r="B229" s="245"/>
      <c r="C229" s="246">
        <f>INT($C$232)+0.005</f>
        <v>1.0049999999999999</v>
      </c>
      <c r="D229" s="245"/>
      <c r="E229" s="245"/>
      <c r="F229" s="245"/>
      <c r="G229" s="245"/>
      <c r="H229" s="245"/>
      <c r="I229" s="245"/>
      <c r="J229" s="245"/>
      <c r="K229" s="245"/>
      <c r="L229" s="245"/>
      <c r="M229" s="245"/>
      <c r="N229" s="245"/>
      <c r="O229" s="245"/>
      <c r="P229" s="245"/>
      <c r="Q229" s="245"/>
      <c r="R229" s="245"/>
      <c r="S229" s="245"/>
      <c r="T229" s="245"/>
      <c r="U229" s="245"/>
      <c r="V229" s="245"/>
      <c r="W229" s="245"/>
      <c r="X229" s="245"/>
      <c r="Y229" s="245"/>
      <c r="Z229" s="245"/>
      <c r="AA229" s="245"/>
      <c r="AB229" s="245"/>
      <c r="AC229" s="245"/>
      <c r="AD229" s="245"/>
      <c r="AE229" s="245"/>
      <c r="AF229" s="245"/>
      <c r="AG229" s="245"/>
      <c r="AH229" s="245"/>
      <c r="AI229" s="245"/>
      <c r="AJ229" s="245"/>
      <c r="AK229" s="245"/>
      <c r="AL229" s="245"/>
      <c r="AM229" s="245"/>
      <c r="AN229" s="245"/>
      <c r="AO229" s="245"/>
      <c r="AP229" s="245"/>
      <c r="AQ229" s="245"/>
      <c r="AR229" s="245"/>
      <c r="AS229" s="242"/>
      <c r="AT229" s="242"/>
      <c r="AU229" s="242"/>
    </row>
    <row r="230" spans="1:47" ht="5.15" customHeight="1" outlineLevel="1" collapsed="1" x14ac:dyDescent="0.35">
      <c r="A230" s="242"/>
      <c r="B230" s="247" t="s">
        <v>0</v>
      </c>
      <c r="C230" s="248">
        <f>INT($C$232)+1.005</f>
        <v>2.0049999999999999</v>
      </c>
      <c r="D230" s="249"/>
      <c r="E230" s="249"/>
      <c r="F230" s="249"/>
      <c r="G230" s="249"/>
      <c r="H230" s="249"/>
      <c r="I230" s="249"/>
      <c r="J230" s="249"/>
      <c r="K230" s="249"/>
      <c r="L230" s="249"/>
      <c r="M230" s="249"/>
      <c r="N230" s="249"/>
      <c r="O230" s="249"/>
      <c r="P230" s="249"/>
      <c r="Q230" s="249"/>
      <c r="R230" s="249"/>
      <c r="S230" s="249"/>
      <c r="T230" s="249"/>
      <c r="U230" s="249"/>
      <c r="V230" s="249"/>
      <c r="W230" s="249"/>
      <c r="X230" s="249"/>
      <c r="Y230" s="249"/>
      <c r="Z230" s="249"/>
      <c r="AA230" s="249"/>
      <c r="AB230" s="249"/>
      <c r="AC230" s="249"/>
      <c r="AD230" s="249"/>
      <c r="AE230" s="249"/>
      <c r="AF230" s="249"/>
      <c r="AG230" s="249"/>
      <c r="AH230" s="249"/>
      <c r="AI230" s="249"/>
      <c r="AJ230" s="249"/>
      <c r="AK230" s="249"/>
      <c r="AL230" s="249"/>
      <c r="AM230" s="249"/>
      <c r="AN230" s="249"/>
      <c r="AO230" s="249"/>
      <c r="AP230" s="249"/>
      <c r="AQ230" s="249"/>
      <c r="AR230" s="250"/>
      <c r="AS230" s="242"/>
      <c r="AT230" s="242"/>
      <c r="AU230" s="242"/>
    </row>
    <row r="231" spans="1:47" hidden="1" outlineLevel="4" x14ac:dyDescent="0.35">
      <c r="A231" s="242"/>
      <c r="B231" s="251"/>
      <c r="C231" s="244">
        <f>INT(MAX($C$244:$C$357))+1</f>
        <v>5</v>
      </c>
      <c r="D231" s="252"/>
      <c r="E231" s="252"/>
      <c r="F231" s="252"/>
      <c r="G231" s="252"/>
      <c r="H231" s="253"/>
      <c r="I231" s="253"/>
      <c r="J231" s="253"/>
      <c r="K231" s="253"/>
      <c r="L231" s="253"/>
      <c r="M231" s="253"/>
      <c r="N231" s="253"/>
      <c r="O231" s="253"/>
      <c r="P231" s="253"/>
      <c r="Q231" s="253"/>
      <c r="R231" s="253"/>
      <c r="S231" s="253"/>
      <c r="T231" s="253"/>
      <c r="U231" s="253"/>
      <c r="V231" s="253"/>
      <c r="W231" s="253"/>
      <c r="X231" s="253"/>
      <c r="Y231" s="253"/>
      <c r="Z231" s="253"/>
      <c r="AA231" s="253"/>
      <c r="AB231" s="253"/>
      <c r="AC231" s="253"/>
      <c r="AD231" s="253"/>
      <c r="AE231" s="253"/>
      <c r="AF231" s="253"/>
      <c r="AG231" s="253"/>
      <c r="AH231" s="253"/>
      <c r="AI231" s="253"/>
      <c r="AJ231" s="253"/>
      <c r="AK231" s="253"/>
      <c r="AL231" s="253"/>
      <c r="AM231" s="253"/>
      <c r="AN231" s="253"/>
      <c r="AO231" s="253"/>
      <c r="AP231" s="253"/>
      <c r="AQ231" s="252"/>
      <c r="AR231" s="254"/>
      <c r="AS231" s="242"/>
      <c r="AT231" s="242"/>
      <c r="AU231" s="242"/>
    </row>
    <row r="232" spans="1:47" ht="20.149999999999999" customHeight="1" x14ac:dyDescent="0.35">
      <c r="A232" s="242"/>
      <c r="B232" s="251"/>
      <c r="C232" s="244">
        <v>1.02</v>
      </c>
      <c r="D232" s="255"/>
      <c r="E232" s="315" t="s">
        <v>360</v>
      </c>
      <c r="F232" s="316"/>
      <c r="G232" s="256"/>
      <c r="H232" s="618" t="str">
        <f>COUNTIFS($B$1:$B232, "«")&amp;" Property: Livestock Management table - Reproduction Feeding &amp; Shearing"</f>
        <v>3 Property: Livestock Management table - Reproduction Feeding &amp; Shearing</v>
      </c>
      <c r="I232" s="283"/>
      <c r="J232" s="283"/>
      <c r="K232" s="283"/>
      <c r="L232" s="283"/>
      <c r="M232" s="283"/>
      <c r="N232" s="283"/>
      <c r="O232" s="283"/>
      <c r="P232" s="283"/>
      <c r="Q232" s="283"/>
      <c r="R232" s="283"/>
      <c r="S232" s="283"/>
      <c r="T232" s="283"/>
      <c r="U232" s="283"/>
      <c r="V232" s="283"/>
      <c r="W232" s="283"/>
      <c r="X232" s="283"/>
      <c r="Y232" s="317"/>
      <c r="Z232" s="317"/>
      <c r="AA232" s="317"/>
      <c r="AB232" s="317"/>
      <c r="AC232" s="317"/>
      <c r="AD232" s="317"/>
      <c r="AE232" s="317"/>
      <c r="AF232" s="317"/>
      <c r="AG232" s="317"/>
      <c r="AH232" s="317"/>
      <c r="AI232" s="317"/>
      <c r="AJ232" s="317"/>
      <c r="AK232" s="317"/>
      <c r="AL232" s="317"/>
      <c r="AM232" s="317"/>
      <c r="AN232" s="317"/>
      <c r="AO232" s="317"/>
      <c r="AP232" s="317"/>
      <c r="AQ232" s="318"/>
      <c r="AR232" s="254"/>
      <c r="AS232" s="242"/>
      <c r="AT232" s="242"/>
      <c r="AU232" s="242"/>
    </row>
    <row r="233" spans="1:47" ht="20.149999999999999" customHeight="1" outlineLevel="1" x14ac:dyDescent="0.35">
      <c r="A233" s="242"/>
      <c r="B233" s="251"/>
      <c r="C233" s="244">
        <f>INT($C$232)+1.02</f>
        <v>2.02</v>
      </c>
      <c r="D233" s="255"/>
      <c r="E233" s="315" t="s">
        <v>362</v>
      </c>
      <c r="F233" s="319">
        <v>1</v>
      </c>
      <c r="G233" s="260"/>
      <c r="H233" s="261" t="s">
        <v>467</v>
      </c>
      <c r="I233" s="262"/>
      <c r="J233" s="262"/>
      <c r="K233" s="262"/>
      <c r="L233" s="262"/>
      <c r="M233" s="262"/>
      <c r="N233" s="262"/>
      <c r="O233" s="262"/>
      <c r="P233" s="262"/>
      <c r="Q233" s="262"/>
      <c r="R233" s="262"/>
      <c r="S233" s="262"/>
      <c r="T233" s="262"/>
      <c r="U233" s="262"/>
      <c r="V233" s="262"/>
      <c r="W233" s="262"/>
      <c r="X233" s="262"/>
      <c r="Y233" s="320"/>
      <c r="Z233" s="320"/>
      <c r="AA233" s="320"/>
      <c r="AB233" s="320"/>
      <c r="AC233" s="320"/>
      <c r="AD233" s="320"/>
      <c r="AE233" s="320"/>
      <c r="AF233" s="320"/>
      <c r="AG233" s="320"/>
      <c r="AH233" s="320"/>
      <c r="AI233" s="320"/>
      <c r="AJ233" s="320"/>
      <c r="AK233" s="320"/>
      <c r="AL233" s="320"/>
      <c r="AM233" s="320"/>
      <c r="AN233" s="320"/>
      <c r="AO233" s="320"/>
      <c r="AP233" s="320"/>
      <c r="AQ233" s="321"/>
      <c r="AR233" s="254"/>
      <c r="AS233" s="242"/>
      <c r="AT233" s="242"/>
      <c r="AU233" s="242"/>
    </row>
    <row r="234" spans="1:47" ht="5.15" customHeight="1" outlineLevel="2" x14ac:dyDescent="0.35">
      <c r="A234" s="242"/>
      <c r="B234" s="251"/>
      <c r="C234" s="244">
        <f>INT($C$232)+2.005</f>
        <v>3.0049999999999999</v>
      </c>
      <c r="D234" s="252"/>
      <c r="E234" s="252"/>
      <c r="F234" s="252"/>
      <c r="G234" s="252"/>
      <c r="H234" s="252"/>
      <c r="I234" s="252"/>
      <c r="J234" s="252"/>
      <c r="K234" s="252"/>
      <c r="L234" s="252"/>
      <c r="M234" s="252"/>
      <c r="N234" s="252"/>
      <c r="O234" s="252"/>
      <c r="P234" s="252"/>
      <c r="Q234" s="252"/>
      <c r="R234" s="252"/>
      <c r="S234" s="252"/>
      <c r="T234" s="252"/>
      <c r="U234" s="252"/>
      <c r="V234" s="252"/>
      <c r="W234" s="252"/>
      <c r="X234" s="252"/>
      <c r="Y234" s="252"/>
      <c r="Z234" s="252"/>
      <c r="AA234" s="252"/>
      <c r="AB234" s="252"/>
      <c r="AC234" s="252"/>
      <c r="AD234" s="252"/>
      <c r="AE234" s="252"/>
      <c r="AF234" s="252"/>
      <c r="AG234" s="252"/>
      <c r="AH234" s="252"/>
      <c r="AI234" s="252"/>
      <c r="AJ234" s="252"/>
      <c r="AK234" s="252"/>
      <c r="AL234" s="252"/>
      <c r="AM234" s="252"/>
      <c r="AN234" s="252"/>
      <c r="AO234" s="252"/>
      <c r="AP234" s="252"/>
      <c r="AQ234" s="252"/>
      <c r="AR234" s="254"/>
      <c r="AS234" s="242"/>
      <c r="AT234" s="242"/>
      <c r="AU234" s="242"/>
    </row>
    <row r="235" spans="1:47" outlineLevel="2" x14ac:dyDescent="0.35">
      <c r="A235" s="242"/>
      <c r="B235" s="251"/>
      <c r="C235" s="244">
        <f>INT($C$232)+2</f>
        <v>3</v>
      </c>
      <c r="D235" s="252"/>
      <c r="E235" s="322"/>
      <c r="F235" s="322"/>
      <c r="G235" s="252"/>
      <c r="H235" s="265"/>
      <c r="I235" s="265"/>
      <c r="J235" s="265"/>
      <c r="K235" s="265"/>
      <c r="L235" s="265"/>
      <c r="M235" s="265"/>
      <c r="N235" s="265"/>
      <c r="O235" s="265"/>
      <c r="P235" s="265"/>
      <c r="Q235" s="265"/>
      <c r="R235" s="265"/>
      <c r="S235" s="265"/>
      <c r="T235" s="265"/>
      <c r="U235" s="265"/>
      <c r="V235" s="265"/>
      <c r="W235" s="265"/>
      <c r="X235" s="265"/>
      <c r="Y235" s="265"/>
      <c r="Z235" s="265"/>
      <c r="AA235" s="265"/>
      <c r="AB235" s="265"/>
      <c r="AC235" s="265"/>
      <c r="AD235" s="265"/>
      <c r="AE235" s="265"/>
      <c r="AF235" s="265"/>
      <c r="AG235" s="265"/>
      <c r="AH235" s="265"/>
      <c r="AI235" s="265"/>
      <c r="AJ235" s="265"/>
      <c r="AK235" s="265"/>
      <c r="AL235" s="265"/>
      <c r="AM235" s="265"/>
      <c r="AN235" s="265"/>
      <c r="AO235" s="265"/>
      <c r="AP235" s="265"/>
      <c r="AQ235" s="252"/>
      <c r="AR235" s="254"/>
      <c r="AS235" s="242"/>
      <c r="AT235" s="242"/>
      <c r="AU235" s="242"/>
    </row>
    <row r="236" spans="1:47" outlineLevel="2" x14ac:dyDescent="0.35">
      <c r="A236" s="242"/>
      <c r="B236" s="251"/>
      <c r="C236" s="244">
        <f>INT($C$232)+2</f>
        <v>3</v>
      </c>
      <c r="D236" s="252"/>
      <c r="E236" s="322"/>
      <c r="F236" s="322"/>
      <c r="G236" s="252"/>
      <c r="H236" s="265"/>
      <c r="I236" s="265"/>
      <c r="J236" s="265"/>
      <c r="K236" s="265"/>
      <c r="L236" s="265"/>
      <c r="M236" s="265"/>
      <c r="N236" s="265"/>
      <c r="O236" s="265"/>
      <c r="P236" s="265"/>
      <c r="Q236" s="265"/>
      <c r="R236" s="265"/>
      <c r="S236" s="265"/>
      <c r="T236" s="265"/>
      <c r="U236" s="265"/>
      <c r="V236" s="265"/>
      <c r="W236" s="265"/>
      <c r="X236" s="265"/>
      <c r="Y236" s="265"/>
      <c r="Z236" s="265"/>
      <c r="AA236" s="265"/>
      <c r="AB236" s="265"/>
      <c r="AC236" s="265"/>
      <c r="AD236" s="265"/>
      <c r="AE236" s="265"/>
      <c r="AF236" s="265"/>
      <c r="AG236" s="265"/>
      <c r="AH236" s="265"/>
      <c r="AI236" s="265"/>
      <c r="AJ236" s="265"/>
      <c r="AK236" s="265"/>
      <c r="AL236" s="265"/>
      <c r="AM236" s="265"/>
      <c r="AN236" s="265"/>
      <c r="AO236" s="265"/>
      <c r="AP236" s="265"/>
      <c r="AQ236" s="252"/>
      <c r="AR236" s="254"/>
      <c r="AS236" s="242"/>
      <c r="AT236" s="242"/>
      <c r="AU236" s="242"/>
    </row>
    <row r="237" spans="1:47" outlineLevel="2" x14ac:dyDescent="0.35">
      <c r="A237" s="242"/>
      <c r="B237" s="251"/>
      <c r="C237" s="244">
        <f>INT($C$232)+2</f>
        <v>3</v>
      </c>
      <c r="D237" s="252"/>
      <c r="E237" s="322"/>
      <c r="F237" s="322"/>
      <c r="G237" s="252"/>
      <c r="H237" s="266"/>
      <c r="I237" s="266"/>
      <c r="J237" s="266"/>
      <c r="K237" s="323" t="s">
        <v>402</v>
      </c>
      <c r="L237" s="323"/>
      <c r="M237" s="323"/>
      <c r="N237" s="323" t="s">
        <v>403</v>
      </c>
      <c r="O237" s="323"/>
      <c r="P237" s="323"/>
      <c r="Q237" s="323"/>
      <c r="R237" s="323" t="s">
        <v>405</v>
      </c>
      <c r="S237" s="323"/>
      <c r="T237" s="323"/>
      <c r="U237" s="323"/>
      <c r="V237" s="324"/>
      <c r="W237" s="324"/>
      <c r="X237" s="324"/>
      <c r="Y237" s="324"/>
      <c r="Z237" s="324"/>
      <c r="AA237" s="324"/>
      <c r="AB237" s="324"/>
      <c r="AC237" s="324"/>
      <c r="AD237" s="324"/>
      <c r="AE237" s="324"/>
      <c r="AF237" s="324"/>
      <c r="AG237" s="324"/>
      <c r="AH237" s="324"/>
      <c r="AI237" s="324"/>
      <c r="AJ237" s="324"/>
      <c r="AK237" s="324"/>
      <c r="AL237" s="324"/>
      <c r="AM237" s="324"/>
      <c r="AN237" s="324"/>
      <c r="AO237" s="324"/>
      <c r="AP237" s="324"/>
      <c r="AQ237" s="252"/>
      <c r="AR237" s="254"/>
      <c r="AS237" s="242"/>
      <c r="AT237" s="242"/>
      <c r="AU237" s="242"/>
    </row>
    <row r="238" spans="1:47" outlineLevel="2" x14ac:dyDescent="0.35">
      <c r="A238" s="242"/>
      <c r="B238" s="251"/>
      <c r="C238" s="244">
        <f>INT($C$232)+2</f>
        <v>3</v>
      </c>
      <c r="D238" s="252"/>
      <c r="E238" s="322"/>
      <c r="F238" s="322"/>
      <c r="G238" s="252"/>
      <c r="H238" s="266"/>
      <c r="I238" s="266"/>
      <c r="J238" s="266"/>
      <c r="K238" s="312" t="s">
        <v>6</v>
      </c>
      <c r="L238" s="312" t="s">
        <v>468</v>
      </c>
      <c r="M238" s="312" t="s">
        <v>3</v>
      </c>
      <c r="N238" s="312" t="s">
        <v>469</v>
      </c>
      <c r="O238" s="312" t="s">
        <v>470</v>
      </c>
      <c r="P238" s="312" t="s">
        <v>471</v>
      </c>
      <c r="Q238" s="312" t="s">
        <v>472</v>
      </c>
      <c r="R238" s="312" t="s">
        <v>469</v>
      </c>
      <c r="S238" s="312" t="s">
        <v>470</v>
      </c>
      <c r="T238" s="312" t="s">
        <v>471</v>
      </c>
      <c r="U238" s="312" t="s">
        <v>472</v>
      </c>
      <c r="V238" s="266"/>
      <c r="W238" s="266"/>
      <c r="X238" s="266"/>
      <c r="Y238" s="266"/>
      <c r="Z238" s="266"/>
      <c r="AA238" s="266"/>
      <c r="AB238" s="266"/>
      <c r="AC238" s="266"/>
      <c r="AD238" s="266"/>
      <c r="AE238" s="266"/>
      <c r="AF238" s="266"/>
      <c r="AG238" s="266"/>
      <c r="AH238" s="266"/>
      <c r="AI238" s="266"/>
      <c r="AJ238" s="266"/>
      <c r="AK238" s="266"/>
      <c r="AL238" s="266"/>
      <c r="AM238" s="266"/>
      <c r="AN238" s="266"/>
      <c r="AO238" s="266"/>
      <c r="AP238" s="266"/>
      <c r="AQ238" s="252"/>
      <c r="AR238" s="254"/>
      <c r="AS238" s="242"/>
      <c r="AT238" s="242"/>
      <c r="AU238" s="242"/>
    </row>
    <row r="239" spans="1:47" ht="11.9" customHeight="1" outlineLevel="2" collapsed="1" x14ac:dyDescent="0.35">
      <c r="A239" s="242"/>
      <c r="B239" s="251" t="s">
        <v>365</v>
      </c>
      <c r="C239" s="244">
        <f>INT($C$232)+2.01</f>
        <v>3.01</v>
      </c>
      <c r="D239" s="252"/>
      <c r="E239" s="252"/>
      <c r="F239" s="252"/>
      <c r="G239" s="252"/>
      <c r="H239" s="266"/>
      <c r="I239" s="266"/>
      <c r="J239" s="266"/>
      <c r="K239" s="266"/>
      <c r="L239" s="266"/>
      <c r="M239" s="266"/>
      <c r="N239" s="266"/>
      <c r="O239" s="266"/>
      <c r="P239" s="266"/>
      <c r="Q239" s="266"/>
      <c r="R239" s="266"/>
      <c r="S239" s="266"/>
      <c r="T239" s="266"/>
      <c r="U239" s="266"/>
      <c r="V239" s="266"/>
      <c r="W239" s="266"/>
      <c r="X239" s="266"/>
      <c r="Y239" s="266"/>
      <c r="Z239" s="266"/>
      <c r="AA239" s="266"/>
      <c r="AB239" s="266"/>
      <c r="AC239" s="266"/>
      <c r="AD239" s="266"/>
      <c r="AE239" s="266"/>
      <c r="AF239" s="266"/>
      <c r="AG239" s="266"/>
      <c r="AH239" s="266"/>
      <c r="AI239" s="266"/>
      <c r="AJ239" s="266"/>
      <c r="AK239" s="266"/>
      <c r="AL239" s="266"/>
      <c r="AM239" s="266"/>
      <c r="AN239" s="266"/>
      <c r="AO239" s="266"/>
      <c r="AP239" s="266"/>
      <c r="AQ239" s="252"/>
      <c r="AR239" s="254"/>
      <c r="AS239" s="242"/>
      <c r="AT239" s="242"/>
      <c r="AU239" s="242"/>
    </row>
    <row r="240" spans="1:47" hidden="1" outlineLevel="3" collapsed="1" x14ac:dyDescent="0.35">
      <c r="A240" s="242"/>
      <c r="B240" s="251"/>
      <c r="C240" s="244">
        <f>INT(MAX($C$244:$C$357))</f>
        <v>4</v>
      </c>
      <c r="D240" s="267"/>
      <c r="E240" s="322"/>
      <c r="F240" s="322"/>
      <c r="G240" s="267"/>
      <c r="H240" s="322" t="s">
        <v>473</v>
      </c>
      <c r="I240" s="322"/>
      <c r="J240" s="322"/>
      <c r="K240" s="275">
        <v>0</v>
      </c>
      <c r="L240" s="275">
        <v>0</v>
      </c>
      <c r="M240" s="275">
        <v>0</v>
      </c>
      <c r="N240" s="275">
        <v>0</v>
      </c>
      <c r="O240" s="275">
        <v>0</v>
      </c>
      <c r="P240" s="275">
        <v>0</v>
      </c>
      <c r="Q240" s="275">
        <v>1</v>
      </c>
      <c r="R240" s="275">
        <v>0</v>
      </c>
      <c r="S240" s="275">
        <v>1</v>
      </c>
      <c r="T240" s="275">
        <v>2</v>
      </c>
      <c r="U240" s="275">
        <v>3</v>
      </c>
      <c r="V240" s="322"/>
      <c r="W240" s="322"/>
      <c r="X240" s="322"/>
      <c r="Y240" s="322"/>
      <c r="Z240" s="322"/>
      <c r="AA240" s="322"/>
      <c r="AB240" s="322"/>
      <c r="AC240" s="322"/>
      <c r="AD240" s="322"/>
      <c r="AE240" s="322"/>
      <c r="AF240" s="322"/>
      <c r="AG240" s="322"/>
      <c r="AH240" s="322"/>
      <c r="AI240" s="322"/>
      <c r="AJ240" s="322"/>
      <c r="AK240" s="322"/>
      <c r="AL240" s="322"/>
      <c r="AM240" s="322"/>
      <c r="AN240" s="322"/>
      <c r="AO240" s="322"/>
      <c r="AP240" s="322"/>
      <c r="AQ240" s="267"/>
      <c r="AR240" s="254"/>
      <c r="AS240" s="242"/>
      <c r="AT240" s="242"/>
      <c r="AU240" s="242"/>
    </row>
    <row r="241" spans="1:47" hidden="1" outlineLevel="4" x14ac:dyDescent="0.35">
      <c r="A241" s="242"/>
      <c r="B241" s="251" t="s">
        <v>366</v>
      </c>
      <c r="C241" s="244">
        <f>INT(MAX($C$244:$C$357))+1</f>
        <v>5</v>
      </c>
      <c r="D241" s="267" t="s">
        <v>367</v>
      </c>
      <c r="E241" s="322"/>
      <c r="F241" s="322"/>
      <c r="G241" s="267"/>
      <c r="H241" s="322" t="s">
        <v>474</v>
      </c>
      <c r="I241" s="322"/>
      <c r="J241" s="322"/>
      <c r="K241" s="322"/>
      <c r="L241" s="322"/>
      <c r="M241" s="322"/>
      <c r="N241" s="275">
        <v>0</v>
      </c>
      <c r="O241" s="275">
        <v>1</v>
      </c>
      <c r="P241" s="275">
        <v>2</v>
      </c>
      <c r="Q241" s="275">
        <v>2</v>
      </c>
      <c r="R241" s="322"/>
      <c r="S241" s="322"/>
      <c r="T241" s="322"/>
      <c r="U241" s="322"/>
      <c r="V241" s="322"/>
      <c r="W241" s="322"/>
      <c r="X241" s="322"/>
      <c r="Y241" s="322"/>
      <c r="Z241" s="322"/>
      <c r="AA241" s="322"/>
      <c r="AB241" s="322"/>
      <c r="AC241" s="322"/>
      <c r="AD241" s="322"/>
      <c r="AE241" s="322"/>
      <c r="AF241" s="322"/>
      <c r="AG241" s="322"/>
      <c r="AH241" s="322"/>
      <c r="AI241" s="322"/>
      <c r="AJ241" s="322"/>
      <c r="AK241" s="322"/>
      <c r="AL241" s="322"/>
      <c r="AM241" s="322"/>
      <c r="AN241" s="322"/>
      <c r="AO241" s="322"/>
      <c r="AP241" s="322"/>
      <c r="AQ241" s="267"/>
      <c r="AR241" s="254"/>
      <c r="AS241" s="242"/>
      <c r="AT241" s="242"/>
      <c r="AU241" s="242"/>
    </row>
    <row r="242" spans="1:47" hidden="1" outlineLevel="4" x14ac:dyDescent="0.35">
      <c r="A242" s="242"/>
      <c r="B242" s="251" t="s">
        <v>366</v>
      </c>
      <c r="C242" s="244">
        <f>INT(MAX($C$244:$C$357))+1</f>
        <v>5</v>
      </c>
      <c r="D242" s="267" t="s">
        <v>367</v>
      </c>
      <c r="E242" s="322"/>
      <c r="F242" s="322"/>
      <c r="G242" s="267"/>
      <c r="H242" s="322" t="s">
        <v>951</v>
      </c>
      <c r="I242" s="322"/>
      <c r="J242" s="322"/>
      <c r="K242" s="322"/>
      <c r="L242" s="322"/>
      <c r="M242" s="322"/>
      <c r="N242" s="322"/>
      <c r="O242" s="322"/>
      <c r="P242" s="322"/>
      <c r="Q242" s="322"/>
      <c r="R242" s="275">
        <v>0</v>
      </c>
      <c r="S242" s="275">
        <v>3</v>
      </c>
      <c r="T242" s="275">
        <v>4</v>
      </c>
      <c r="U242" s="275">
        <v>4</v>
      </c>
      <c r="V242" s="322"/>
      <c r="W242" s="322"/>
      <c r="X242" s="322"/>
      <c r="Y242" s="322"/>
      <c r="Z242" s="322"/>
      <c r="AA242" s="322"/>
      <c r="AB242" s="322"/>
      <c r="AC242" s="322"/>
      <c r="AD242" s="322"/>
      <c r="AE242" s="322"/>
      <c r="AF242" s="322"/>
      <c r="AG242" s="322"/>
      <c r="AH242" s="322"/>
      <c r="AI242" s="322"/>
      <c r="AJ242" s="322"/>
      <c r="AK242" s="322"/>
      <c r="AL242" s="322"/>
      <c r="AM242" s="322"/>
      <c r="AN242" s="322"/>
      <c r="AO242" s="322"/>
      <c r="AP242" s="322"/>
      <c r="AQ242" s="267"/>
      <c r="AR242" s="254"/>
      <c r="AS242" s="242"/>
      <c r="AT242" s="242"/>
      <c r="AU242" s="242"/>
    </row>
    <row r="243" spans="1:47" outlineLevel="1" x14ac:dyDescent="0.35">
      <c r="A243" s="242"/>
      <c r="B243" s="251"/>
      <c r="C243" s="244">
        <f>INT($C$232)+1</f>
        <v>2</v>
      </c>
      <c r="D243" s="267"/>
      <c r="E243" s="322"/>
      <c r="F243" s="322"/>
      <c r="G243" s="267"/>
      <c r="H243" s="325" t="s">
        <v>475</v>
      </c>
      <c r="I243" s="285"/>
      <c r="J243" s="285"/>
      <c r="K243" s="257"/>
      <c r="L243" s="257"/>
      <c r="M243" s="257"/>
      <c r="N243" s="257"/>
      <c r="O243" s="257"/>
      <c r="P243" s="257"/>
      <c r="Q243" s="257"/>
      <c r="R243" s="257"/>
      <c r="S243" s="257"/>
      <c r="T243" s="257"/>
      <c r="U243" s="257"/>
      <c r="V243" s="257"/>
      <c r="W243" s="257"/>
      <c r="X243" s="257"/>
      <c r="Y243" s="257"/>
      <c r="Z243" s="314"/>
      <c r="AA243" s="314"/>
      <c r="AB243" s="314"/>
      <c r="AC243" s="314"/>
      <c r="AD243" s="314"/>
      <c r="AE243" s="314"/>
      <c r="AF243" s="314"/>
      <c r="AG243" s="314"/>
      <c r="AH243" s="314"/>
      <c r="AI243" s="314"/>
      <c r="AJ243" s="314"/>
      <c r="AK243" s="314"/>
      <c r="AL243" s="314"/>
      <c r="AM243" s="314"/>
      <c r="AN243" s="314"/>
      <c r="AO243" s="314"/>
      <c r="AP243" s="314"/>
      <c r="AQ243" s="267"/>
      <c r="AR243" s="254"/>
      <c r="AS243" s="242"/>
      <c r="AT243" s="242"/>
      <c r="AU243" s="242"/>
    </row>
    <row r="244" spans="1:47" ht="5.15" hidden="1" customHeight="1" outlineLevel="3" x14ac:dyDescent="0.35">
      <c r="A244" s="242"/>
      <c r="B244" s="251"/>
      <c r="C244" s="244">
        <f>INT($C$232)+3.005</f>
        <v>4.0049999999999999</v>
      </c>
      <c r="D244" s="267" t="s">
        <v>368</v>
      </c>
      <c r="E244" s="267"/>
      <c r="F244" s="267"/>
      <c r="G244" s="267"/>
      <c r="H244" s="326"/>
      <c r="I244" s="326"/>
      <c r="J244" s="326"/>
      <c r="K244" s="326"/>
      <c r="L244" s="326"/>
      <c r="M244" s="326"/>
      <c r="N244" s="326"/>
      <c r="O244" s="326"/>
      <c r="P244" s="326"/>
      <c r="Q244" s="326"/>
      <c r="R244" s="326"/>
      <c r="S244" s="326"/>
      <c r="T244" s="326"/>
      <c r="U244" s="326"/>
      <c r="V244" s="326"/>
      <c r="W244" s="326"/>
      <c r="X244" s="326"/>
      <c r="Y244" s="326"/>
      <c r="Z244" s="326"/>
      <c r="AA244" s="326"/>
      <c r="AB244" s="269"/>
      <c r="AC244" s="269"/>
      <c r="AD244" s="269"/>
      <c r="AE244" s="269"/>
      <c r="AF244" s="269"/>
      <c r="AG244" s="269"/>
      <c r="AH244" s="269"/>
      <c r="AI244" s="269"/>
      <c r="AJ244" s="269"/>
      <c r="AK244" s="269"/>
      <c r="AL244" s="269"/>
      <c r="AM244" s="269"/>
      <c r="AN244" s="269"/>
      <c r="AO244" s="269"/>
      <c r="AP244" s="269"/>
      <c r="AQ244" s="267"/>
      <c r="AR244" s="254"/>
      <c r="AS244" s="242"/>
      <c r="AT244" s="242"/>
      <c r="AU244" s="242"/>
    </row>
    <row r="245" spans="1:47" outlineLevel="2" x14ac:dyDescent="0.35">
      <c r="A245" s="242"/>
      <c r="B245" s="251"/>
      <c r="C245" s="244">
        <f>INT($C$232)+2</f>
        <v>3</v>
      </c>
      <c r="D245" s="267"/>
      <c r="E245" s="322"/>
      <c r="F245" s="322"/>
      <c r="G245" s="267"/>
      <c r="H245" s="271" t="s">
        <v>476</v>
      </c>
      <c r="I245" s="271"/>
      <c r="J245" s="271"/>
      <c r="K245" s="312">
        <v>1</v>
      </c>
      <c r="L245" s="312">
        <v>6</v>
      </c>
      <c r="M245" s="312">
        <v>7</v>
      </c>
      <c r="N245" s="271"/>
      <c r="O245" s="271"/>
      <c r="P245" s="271"/>
      <c r="Q245" s="271"/>
      <c r="R245" s="271"/>
      <c r="S245" s="271"/>
      <c r="T245" s="271"/>
      <c r="U245" s="271"/>
      <c r="V245" s="271"/>
      <c r="W245" s="271"/>
      <c r="X245" s="271"/>
      <c r="Y245" s="271"/>
      <c r="Z245" s="271"/>
      <c r="AA245" s="271"/>
      <c r="AB245" s="327"/>
      <c r="AC245" s="327"/>
      <c r="AD245" s="327"/>
      <c r="AE245" s="327"/>
      <c r="AF245" s="327"/>
      <c r="AG245" s="327"/>
      <c r="AH245" s="327"/>
      <c r="AI245" s="327"/>
      <c r="AJ245" s="327"/>
      <c r="AK245" s="327"/>
      <c r="AL245" s="327"/>
      <c r="AM245" s="327"/>
      <c r="AN245" s="327"/>
      <c r="AO245" s="327"/>
      <c r="AP245" s="327"/>
      <c r="AQ245" s="267"/>
      <c r="AR245" s="254"/>
      <c r="AS245" s="242"/>
      <c r="AT245" s="242"/>
      <c r="AU245" s="242"/>
    </row>
    <row r="246" spans="1:47" outlineLevel="2" collapsed="1" x14ac:dyDescent="0.35">
      <c r="A246" s="242"/>
      <c r="B246" s="251"/>
      <c r="C246" s="244">
        <f>INT($C$232)+2</f>
        <v>3</v>
      </c>
      <c r="D246" s="267"/>
      <c r="E246" s="322"/>
      <c r="F246" s="322"/>
      <c r="G246" s="267"/>
      <c r="H246" s="272" t="s">
        <v>477</v>
      </c>
      <c r="I246" s="272"/>
      <c r="J246" s="272"/>
      <c r="K246" s="272"/>
      <c r="L246" s="272"/>
      <c r="M246" s="272"/>
      <c r="N246" s="272"/>
      <c r="O246" s="272"/>
      <c r="P246" s="272"/>
      <c r="Q246" s="272"/>
      <c r="R246" s="312" t="b">
        <v>1</v>
      </c>
      <c r="S246" s="312" t="b">
        <v>0</v>
      </c>
      <c r="T246" s="312" t="b">
        <v>0</v>
      </c>
      <c r="U246" s="312" t="b">
        <v>0</v>
      </c>
      <c r="V246" s="272"/>
      <c r="W246" s="272"/>
      <c r="X246" s="272"/>
      <c r="Y246" s="272"/>
      <c r="Z246" s="272"/>
      <c r="AA246" s="272"/>
      <c r="AB246" s="272"/>
      <c r="AC246" s="272"/>
      <c r="AD246" s="272"/>
      <c r="AE246" s="272"/>
      <c r="AF246" s="272"/>
      <c r="AG246" s="272"/>
      <c r="AH246" s="272"/>
      <c r="AI246" s="272"/>
      <c r="AJ246" s="272"/>
      <c r="AK246" s="272"/>
      <c r="AL246" s="272"/>
      <c r="AM246" s="272"/>
      <c r="AN246" s="272"/>
      <c r="AO246" s="272"/>
      <c r="AP246" s="272"/>
      <c r="AQ246" s="267"/>
      <c r="AR246" s="254"/>
      <c r="AS246" s="242"/>
      <c r="AT246" s="242"/>
      <c r="AU246" s="242"/>
    </row>
    <row r="247" spans="1:47" hidden="1" outlineLevel="3" x14ac:dyDescent="0.35">
      <c r="A247" s="242"/>
      <c r="B247" s="251"/>
      <c r="C247" s="244">
        <f>INT($C$232)+3</f>
        <v>4</v>
      </c>
      <c r="D247" s="267"/>
      <c r="E247" s="322"/>
      <c r="F247" s="322"/>
      <c r="G247" s="267"/>
      <c r="H247" s="272"/>
      <c r="I247" s="272"/>
      <c r="J247" s="272"/>
      <c r="K247" s="272"/>
      <c r="L247" s="272"/>
      <c r="M247" s="272"/>
      <c r="N247" s="272"/>
      <c r="O247" s="272"/>
      <c r="P247" s="272"/>
      <c r="Q247" s="272"/>
      <c r="R247" s="272"/>
      <c r="S247" s="272"/>
      <c r="T247" s="272"/>
      <c r="U247" s="272"/>
      <c r="V247" s="272"/>
      <c r="W247" s="272"/>
      <c r="X247" s="272"/>
      <c r="Y247" s="272"/>
      <c r="Z247" s="272"/>
      <c r="AA247" s="272"/>
      <c r="AB247" s="272"/>
      <c r="AC247" s="272"/>
      <c r="AD247" s="272"/>
      <c r="AE247" s="272"/>
      <c r="AF247" s="272"/>
      <c r="AG247" s="272"/>
      <c r="AH247" s="272"/>
      <c r="AI247" s="272"/>
      <c r="AJ247" s="272"/>
      <c r="AK247" s="272"/>
      <c r="AL247" s="272"/>
      <c r="AM247" s="272"/>
      <c r="AN247" s="272"/>
      <c r="AO247" s="272"/>
      <c r="AP247" s="272"/>
      <c r="AQ247" s="267"/>
      <c r="AR247" s="254"/>
      <c r="AS247" s="242"/>
      <c r="AT247" s="242"/>
      <c r="AU247" s="242"/>
    </row>
    <row r="248" spans="1:47" ht="5.15" customHeight="1" outlineLevel="2" x14ac:dyDescent="0.35">
      <c r="A248" s="242"/>
      <c r="B248" s="251"/>
      <c r="C248" s="244">
        <f>INT($C$232)+2.005</f>
        <v>3.0049999999999999</v>
      </c>
      <c r="D248" s="267"/>
      <c r="E248" s="267"/>
      <c r="F248" s="267"/>
      <c r="G248" s="267"/>
      <c r="H248" s="267"/>
      <c r="I248" s="267"/>
      <c r="J248" s="267"/>
      <c r="K248" s="267"/>
      <c r="L248" s="267"/>
      <c r="M248" s="267"/>
      <c r="N248" s="267"/>
      <c r="O248" s="267"/>
      <c r="P248" s="267"/>
      <c r="Q248" s="267"/>
      <c r="R248" s="267"/>
      <c r="S248" s="267"/>
      <c r="T248" s="267"/>
      <c r="U248" s="267"/>
      <c r="V248" s="267"/>
      <c r="W248" s="267"/>
      <c r="X248" s="267"/>
      <c r="Y248" s="267"/>
      <c r="Z248" s="267"/>
      <c r="AA248" s="267"/>
      <c r="AB248" s="267"/>
      <c r="AC248" s="267"/>
      <c r="AD248" s="267"/>
      <c r="AE248" s="267"/>
      <c r="AF248" s="267"/>
      <c r="AG248" s="267"/>
      <c r="AH248" s="267"/>
      <c r="AI248" s="267"/>
      <c r="AJ248" s="267"/>
      <c r="AK248" s="267"/>
      <c r="AL248" s="267"/>
      <c r="AM248" s="267"/>
      <c r="AN248" s="267"/>
      <c r="AO248" s="267"/>
      <c r="AP248" s="267"/>
      <c r="AQ248" s="267" t="s">
        <v>372</v>
      </c>
      <c r="AR248" s="254"/>
      <c r="AS248" s="242"/>
      <c r="AT248" s="242"/>
      <c r="AU248" s="242"/>
    </row>
    <row r="249" spans="1:47" outlineLevel="1" x14ac:dyDescent="0.35">
      <c r="A249" s="242"/>
      <c r="B249" s="251"/>
      <c r="C249" s="244">
        <f>INT($C$232)+1</f>
        <v>2</v>
      </c>
      <c r="D249" s="267"/>
      <c r="E249" s="322"/>
      <c r="F249" s="322"/>
      <c r="G249" s="267"/>
      <c r="H249" s="325" t="s">
        <v>478</v>
      </c>
      <c r="I249" s="257" t="s">
        <v>479</v>
      </c>
      <c r="J249" s="328"/>
      <c r="K249" s="257" t="s">
        <v>480</v>
      </c>
      <c r="L249" s="257"/>
      <c r="M249" s="257"/>
      <c r="N249" s="257"/>
      <c r="O249" s="257"/>
      <c r="P249" s="257"/>
      <c r="Q249" s="257"/>
      <c r="R249" s="314"/>
      <c r="S249" s="257"/>
      <c r="T249" s="257"/>
      <c r="U249" s="257"/>
      <c r="V249" s="257"/>
      <c r="W249" s="257"/>
      <c r="X249" s="257"/>
      <c r="Y249" s="257"/>
      <c r="Z249" s="314"/>
      <c r="AA249" s="314"/>
      <c r="AB249" s="314"/>
      <c r="AC249" s="314"/>
      <c r="AD249" s="314"/>
      <c r="AE249" s="314"/>
      <c r="AF249" s="314"/>
      <c r="AG249" s="314"/>
      <c r="AH249" s="314"/>
      <c r="AI249" s="314"/>
      <c r="AJ249" s="314"/>
      <c r="AK249" s="314"/>
      <c r="AL249" s="314"/>
      <c r="AM249" s="314"/>
      <c r="AN249" s="314"/>
      <c r="AO249" s="314"/>
      <c r="AP249" s="314"/>
      <c r="AQ249" s="267"/>
      <c r="AR249" s="254"/>
      <c r="AS249" s="242"/>
      <c r="AT249" s="242"/>
      <c r="AU249" s="242"/>
    </row>
    <row r="250" spans="1:47" ht="5.15" hidden="1" customHeight="1" outlineLevel="3" x14ac:dyDescent="0.35">
      <c r="A250" s="242"/>
      <c r="B250" s="251"/>
      <c r="C250" s="244">
        <f>INT($C$232)+3.005</f>
        <v>4.0049999999999999</v>
      </c>
      <c r="D250" s="267" t="s">
        <v>368</v>
      </c>
      <c r="E250" s="267"/>
      <c r="F250" s="267"/>
      <c r="G250" s="267"/>
      <c r="H250" s="267"/>
      <c r="I250" s="267"/>
      <c r="J250" s="267"/>
      <c r="K250" s="267"/>
      <c r="L250" s="267"/>
      <c r="M250" s="267"/>
      <c r="N250" s="267"/>
      <c r="O250" s="267"/>
      <c r="P250" s="267"/>
      <c r="Q250" s="267"/>
      <c r="R250" s="267"/>
      <c r="S250" s="267"/>
      <c r="T250" s="267"/>
      <c r="U250" s="267"/>
      <c r="V250" s="267"/>
      <c r="W250" s="267"/>
      <c r="X250" s="267"/>
      <c r="Y250" s="267"/>
      <c r="Z250" s="267"/>
      <c r="AA250" s="267"/>
      <c r="AB250" s="267"/>
      <c r="AC250" s="267"/>
      <c r="AD250" s="267"/>
      <c r="AE250" s="267"/>
      <c r="AF250" s="267"/>
      <c r="AG250" s="267"/>
      <c r="AH250" s="267"/>
      <c r="AI250" s="267"/>
      <c r="AJ250" s="267"/>
      <c r="AK250" s="267"/>
      <c r="AL250" s="267"/>
      <c r="AM250" s="267"/>
      <c r="AN250" s="267"/>
      <c r="AO250" s="267"/>
      <c r="AP250" s="267"/>
      <c r="AQ250" s="267"/>
      <c r="AR250" s="254"/>
      <c r="AS250" s="242"/>
      <c r="AT250" s="242"/>
      <c r="AU250" s="242"/>
    </row>
    <row r="251" spans="1:47" outlineLevel="2" x14ac:dyDescent="0.35">
      <c r="A251" s="242"/>
      <c r="B251" s="251"/>
      <c r="C251" s="244">
        <f>INT($C$232)+2</f>
        <v>3</v>
      </c>
      <c r="D251" s="267"/>
      <c r="E251" s="322"/>
      <c r="F251" s="322"/>
      <c r="G251" s="267"/>
      <c r="H251" s="329" t="s">
        <v>805</v>
      </c>
      <c r="I251" s="330" t="b">
        <v>0</v>
      </c>
      <c r="J251" s="330" t="b">
        <v>0</v>
      </c>
      <c r="K251" s="331">
        <f t="shared" ref="K251:Q251" si="30">DATE($I$254,MONTH(INDEX($N$260:$Q$260,1,K$240+1)),DAY(INDEX($N$260:$Q$260,1,K$240+1)))</f>
        <v>43586</v>
      </c>
      <c r="L251" s="331">
        <f t="shared" si="30"/>
        <v>43586</v>
      </c>
      <c r="M251" s="331">
        <f t="shared" si="30"/>
        <v>43586</v>
      </c>
      <c r="N251" s="331">
        <f t="shared" si="30"/>
        <v>43586</v>
      </c>
      <c r="O251" s="331">
        <f t="shared" si="30"/>
        <v>43586</v>
      </c>
      <c r="P251" s="331">
        <f t="shared" si="30"/>
        <v>43586</v>
      </c>
      <c r="Q251" s="331">
        <f t="shared" si="30"/>
        <v>43586</v>
      </c>
      <c r="R251" s="272"/>
      <c r="S251" s="272"/>
      <c r="T251" s="272"/>
      <c r="U251" s="272"/>
      <c r="V251" s="272"/>
      <c r="W251" s="294" t="s">
        <v>481</v>
      </c>
      <c r="X251" s="294"/>
      <c r="Y251" s="294"/>
      <c r="Z251" s="294"/>
      <c r="AA251" s="294"/>
      <c r="AB251" s="272"/>
      <c r="AC251" s="909" t="s">
        <v>482</v>
      </c>
      <c r="AD251" s="910"/>
      <c r="AE251" s="910"/>
      <c r="AF251" s="911"/>
      <c r="AG251" s="272"/>
      <c r="AH251" s="272"/>
      <c r="AI251" s="272"/>
      <c r="AJ251" s="272"/>
      <c r="AK251" s="272"/>
      <c r="AL251" s="272"/>
      <c r="AM251" s="272"/>
      <c r="AN251" s="272"/>
      <c r="AO251" s="272"/>
      <c r="AP251" s="272"/>
      <c r="AQ251" s="267"/>
      <c r="AR251" s="254"/>
      <c r="AS251" s="242"/>
      <c r="AT251" s="242"/>
      <c r="AU251" s="242"/>
    </row>
    <row r="252" spans="1:47" outlineLevel="2" x14ac:dyDescent="0.35">
      <c r="A252" s="242"/>
      <c r="B252" s="251"/>
      <c r="C252" s="244">
        <f>INT($C$232)+2</f>
        <v>3</v>
      </c>
      <c r="D252" s="267"/>
      <c r="E252" s="322"/>
      <c r="F252" s="322"/>
      <c r="G252" s="267"/>
      <c r="H252" s="524" t="s">
        <v>804</v>
      </c>
      <c r="I252" s="330" t="b">
        <v>0</v>
      </c>
      <c r="J252" s="330" t="b">
        <v>0</v>
      </c>
      <c r="K252" s="334">
        <f>DATE($I$254,MONTH(INDEX($N$268:$Q$268,1,K$240+1)),DAY(INDEX($N$268:$Q$268,1,K$240+1)))</f>
        <v>43620</v>
      </c>
      <c r="L252" s="334">
        <f t="shared" ref="L252:Q252" si="31">DATE($I$254,MONTH(INDEX($N$268:$Q$268,1,L$240+1)),DAY(INDEX($N$268:$Q$268,1,L$240+1)))</f>
        <v>43620</v>
      </c>
      <c r="M252" s="334">
        <f t="shared" si="31"/>
        <v>43620</v>
      </c>
      <c r="N252" s="334">
        <f t="shared" si="31"/>
        <v>43620</v>
      </c>
      <c r="O252" s="334">
        <f t="shared" si="31"/>
        <v>43620</v>
      </c>
      <c r="P252" s="334">
        <f t="shared" si="31"/>
        <v>43620</v>
      </c>
      <c r="Q252" s="334">
        <f t="shared" si="31"/>
        <v>43620</v>
      </c>
      <c r="R252" s="272"/>
      <c r="S252" s="272"/>
      <c r="T252" s="272"/>
      <c r="U252" s="272"/>
      <c r="V252" s="272"/>
      <c r="W252" s="294"/>
      <c r="X252" s="294"/>
      <c r="Y252" s="294"/>
      <c r="Z252" s="294"/>
      <c r="AA252" s="294"/>
      <c r="AB252" s="272"/>
      <c r="AC252" s="912"/>
      <c r="AD252" s="913"/>
      <c r="AE252" s="913"/>
      <c r="AF252" s="914"/>
      <c r="AG252" s="272"/>
      <c r="AH252" s="272"/>
      <c r="AI252" s="272"/>
      <c r="AJ252" s="272"/>
      <c r="AK252" s="272"/>
      <c r="AL252" s="272"/>
      <c r="AM252" s="272"/>
      <c r="AN252" s="272"/>
      <c r="AO252" s="272"/>
      <c r="AP252" s="272"/>
      <c r="AQ252" s="267"/>
      <c r="AR252" s="254"/>
      <c r="AS252" s="242"/>
      <c r="AT252" s="242"/>
      <c r="AU252" s="242"/>
    </row>
    <row r="253" spans="1:47" outlineLevel="2" x14ac:dyDescent="0.35">
      <c r="A253" s="242"/>
      <c r="B253" s="251"/>
      <c r="C253" s="244">
        <f>INT($C$232)+2</f>
        <v>3</v>
      </c>
      <c r="D253" s="267"/>
      <c r="E253" s="322"/>
      <c r="F253" s="322"/>
      <c r="G253" s="267"/>
      <c r="H253" s="332" t="s">
        <v>803</v>
      </c>
      <c r="I253" s="333" t="b">
        <f>NOT(OR(I251,I252))</f>
        <v>1</v>
      </c>
      <c r="J253" s="289" t="b">
        <v>1</v>
      </c>
      <c r="K253" s="344">
        <f t="shared" ref="K253:Q253" si="32">DATE($I$254,MONTH(INDEX($N$276:$Q$276,1,K$240+1)),DAY(INDEX($N$276:$Q$276,1,K$240+1)))</f>
        <v>43655</v>
      </c>
      <c r="L253" s="344">
        <f t="shared" si="32"/>
        <v>43655</v>
      </c>
      <c r="M253" s="344">
        <f t="shared" si="32"/>
        <v>43655</v>
      </c>
      <c r="N253" s="344">
        <f t="shared" si="32"/>
        <v>43655</v>
      </c>
      <c r="O253" s="344">
        <f t="shared" si="32"/>
        <v>43655</v>
      </c>
      <c r="P253" s="344">
        <f t="shared" si="32"/>
        <v>43655</v>
      </c>
      <c r="Q253" s="344">
        <f t="shared" si="32"/>
        <v>43655</v>
      </c>
      <c r="R253" s="272"/>
      <c r="S253" s="272"/>
      <c r="T253" s="272"/>
      <c r="U253" s="272"/>
      <c r="V253" s="272"/>
      <c r="W253" s="288"/>
      <c r="X253" s="288"/>
      <c r="Y253" s="288"/>
      <c r="Z253" s="288"/>
      <c r="AA253" s="288"/>
      <c r="AB253" s="288"/>
      <c r="AC253" s="915"/>
      <c r="AD253" s="916"/>
      <c r="AE253" s="916"/>
      <c r="AF253" s="917"/>
      <c r="AG253" s="288"/>
      <c r="AH253" s="288"/>
      <c r="AI253" s="288"/>
      <c r="AJ253" s="288"/>
      <c r="AK253" s="288"/>
      <c r="AL253" s="288"/>
      <c r="AM253" s="288"/>
      <c r="AN253" s="288"/>
      <c r="AO253" s="288"/>
      <c r="AP253" s="288"/>
      <c r="AQ253" s="267"/>
      <c r="AR253" s="254"/>
      <c r="AS253" s="242"/>
      <c r="AT253" s="242"/>
      <c r="AU253" s="242"/>
    </row>
    <row r="254" spans="1:47" outlineLevel="2" x14ac:dyDescent="0.35">
      <c r="A254" s="242"/>
      <c r="B254" s="251"/>
      <c r="C254" s="244">
        <f>INT($C$232)+3</f>
        <v>4</v>
      </c>
      <c r="D254" s="267"/>
      <c r="E254" s="322"/>
      <c r="F254" s="322"/>
      <c r="G254" s="267"/>
      <c r="H254" s="271" t="s">
        <v>483</v>
      </c>
      <c r="I254" s="406">
        <f>YEAR(MIN($N$257:$Q$280))-1</f>
        <v>2019</v>
      </c>
      <c r="J254" s="272"/>
      <c r="K254" s="272"/>
      <c r="L254" s="272"/>
      <c r="M254" s="272"/>
      <c r="N254" s="272"/>
      <c r="O254" s="272"/>
      <c r="P254" s="272"/>
      <c r="Q254" s="272"/>
      <c r="R254" s="272"/>
      <c r="S254" s="272"/>
      <c r="T254" s="272"/>
      <c r="U254" s="272"/>
      <c r="V254" s="272"/>
      <c r="W254" s="272"/>
      <c r="X254" s="272"/>
      <c r="Y254" s="272"/>
      <c r="Z254" s="272"/>
      <c r="AA254" s="272"/>
      <c r="AB254" s="272"/>
      <c r="AC254" s="909" t="s">
        <v>484</v>
      </c>
      <c r="AD254" s="910"/>
      <c r="AE254" s="910"/>
      <c r="AF254" s="911"/>
      <c r="AG254" s="272"/>
      <c r="AH254" s="272"/>
      <c r="AI254" s="272"/>
      <c r="AJ254" s="272"/>
      <c r="AK254" s="272"/>
      <c r="AL254" s="272"/>
      <c r="AM254" s="272"/>
      <c r="AN254" s="272"/>
      <c r="AO254" s="272"/>
      <c r="AP254" s="272"/>
      <c r="AQ254" s="267"/>
      <c r="AR254" s="254"/>
      <c r="AS254" s="242"/>
      <c r="AT254" s="242"/>
      <c r="AU254" s="242"/>
    </row>
    <row r="255" spans="1:47" outlineLevel="2" x14ac:dyDescent="0.35">
      <c r="A255" s="242"/>
      <c r="B255" s="251"/>
      <c r="C255" s="244">
        <f>INT($C$232)+3</f>
        <v>4</v>
      </c>
      <c r="D255" s="267"/>
      <c r="E255" s="322"/>
      <c r="F255" s="322"/>
      <c r="G255" s="267"/>
      <c r="H255" s="272" t="s">
        <v>485</v>
      </c>
      <c r="I255" s="272">
        <f>YEAR(MIN(N251:Q253)+MIN(R358:U360))</f>
        <v>2019</v>
      </c>
      <c r="J255" s="272"/>
      <c r="K255" s="272"/>
      <c r="L255" s="272"/>
      <c r="M255" s="272"/>
      <c r="N255" s="272"/>
      <c r="O255" s="272"/>
      <c r="P255" s="272"/>
      <c r="Q255" s="272"/>
      <c r="R255" s="272"/>
      <c r="S255" s="272"/>
      <c r="T255" s="272"/>
      <c r="U255" s="272"/>
      <c r="V255" s="272"/>
      <c r="W255" s="272"/>
      <c r="X255" s="272"/>
      <c r="Y255" s="272"/>
      <c r="Z255" s="272"/>
      <c r="AA255" s="272"/>
      <c r="AB255" s="272"/>
      <c r="AC255" s="915"/>
      <c r="AD255" s="916"/>
      <c r="AE255" s="916"/>
      <c r="AF255" s="917"/>
      <c r="AG255" s="272"/>
      <c r="AH255" s="272"/>
      <c r="AI255" s="272"/>
      <c r="AJ255" s="272"/>
      <c r="AK255" s="272"/>
      <c r="AL255" s="272"/>
      <c r="AM255" s="272"/>
      <c r="AN255" s="272"/>
      <c r="AO255" s="272"/>
      <c r="AP255" s="272"/>
      <c r="AQ255" s="267"/>
      <c r="AR255" s="254"/>
      <c r="AS255" s="242"/>
      <c r="AT255" s="242"/>
      <c r="AU255" s="242"/>
    </row>
    <row r="256" spans="1:47" outlineLevel="2" x14ac:dyDescent="0.35">
      <c r="A256" s="242"/>
      <c r="B256" s="251"/>
      <c r="C256" s="244">
        <f>INT($C$232)+2</f>
        <v>3</v>
      </c>
      <c r="D256" s="267"/>
      <c r="E256" s="322" t="s">
        <v>486</v>
      </c>
      <c r="F256" s="322"/>
      <c r="G256" s="267"/>
      <c r="H256" s="335" t="s">
        <v>487</v>
      </c>
      <c r="I256" s="295" t="s">
        <v>488</v>
      </c>
      <c r="J256" s="336"/>
      <c r="K256" s="275">
        <f>COUNTA($H$257:$H$312)</f>
        <v>3</v>
      </c>
      <c r="L256" s="275">
        <f>COUNTA($I$257:$I$312)/K256</f>
        <v>8</v>
      </c>
      <c r="M256" s="337">
        <v>-8</v>
      </c>
      <c r="N256" s="295" t="s">
        <v>768</v>
      </c>
      <c r="O256" s="295"/>
      <c r="P256" s="295"/>
      <c r="Q256" s="295"/>
      <c r="R256" s="295" t="s">
        <v>489</v>
      </c>
      <c r="S256" s="295"/>
      <c r="T256" s="295"/>
      <c r="U256" s="295"/>
      <c r="V256" s="272"/>
      <c r="W256" s="338" t="s">
        <v>490</v>
      </c>
      <c r="X256" s="338" t="s">
        <v>491</v>
      </c>
      <c r="Y256" s="338" t="s">
        <v>492</v>
      </c>
      <c r="Z256" s="338" t="s">
        <v>493</v>
      </c>
      <c r="AA256" s="339"/>
      <c r="AB256" s="272"/>
      <c r="AC256" s="338" t="s">
        <v>490</v>
      </c>
      <c r="AD256" s="338" t="s">
        <v>491</v>
      </c>
      <c r="AE256" s="338" t="s">
        <v>492</v>
      </c>
      <c r="AF256" s="338" t="s">
        <v>493</v>
      </c>
      <c r="AG256" s="272"/>
      <c r="AH256" s="272"/>
      <c r="AI256" s="272"/>
      <c r="AJ256" s="272"/>
      <c r="AK256" s="272"/>
      <c r="AL256" s="272"/>
      <c r="AM256" s="272"/>
      <c r="AN256" s="272"/>
      <c r="AO256" s="272"/>
      <c r="AP256" s="272"/>
      <c r="AQ256" s="267"/>
      <c r="AR256" s="254"/>
      <c r="AS256" s="242"/>
      <c r="AT256" s="242"/>
      <c r="AU256" s="242"/>
    </row>
    <row r="257" spans="1:47" outlineLevel="2" x14ac:dyDescent="0.35">
      <c r="A257" s="242"/>
      <c r="B257" s="251"/>
      <c r="C257" s="244">
        <f>INT($C$232)+2</f>
        <v>3</v>
      </c>
      <c r="D257" s="267"/>
      <c r="E257" s="322">
        <v>1</v>
      </c>
      <c r="F257" s="322"/>
      <c r="G257" s="267"/>
      <c r="H257" s="288" t="str">
        <f>H$251</f>
        <v>Aut</v>
      </c>
      <c r="I257" s="340">
        <v>0</v>
      </c>
      <c r="J257" s="341" t="s">
        <v>494</v>
      </c>
      <c r="K257" s="342">
        <f>N257-150</f>
        <v>43802</v>
      </c>
      <c r="L257" s="342">
        <f>K257+17/2</f>
        <v>43810.5</v>
      </c>
      <c r="M257" s="272"/>
      <c r="N257" s="343">
        <v>43952</v>
      </c>
      <c r="O257" s="343">
        <v>43952</v>
      </c>
      <c r="P257" s="343">
        <v>43952</v>
      </c>
      <c r="Q257" s="343">
        <v>43952</v>
      </c>
      <c r="R257" s="344">
        <f t="shared" ref="R257:U280" si="33">DATE($I$254,MONTH(INDEX($N257:$Q257,1,R$240+1)),DAY(INDEX($N257:$Q257,1,R$240+1)))</f>
        <v>43586</v>
      </c>
      <c r="S257" s="344">
        <f t="shared" si="33"/>
        <v>43586</v>
      </c>
      <c r="T257" s="344">
        <f t="shared" si="33"/>
        <v>43586</v>
      </c>
      <c r="U257" s="344">
        <f t="shared" si="33"/>
        <v>43586</v>
      </c>
      <c r="V257" s="272"/>
      <c r="W257" s="345">
        <f t="shared" ref="W257:W280" si="34">((N257-150)-INDEX(N$251:N$253,$E257,1))/30.5</f>
        <v>7.081967213114754</v>
      </c>
      <c r="X257" s="345">
        <f t="shared" ref="X257:X280" si="35">((O257-150)-INDEX(O$251:O$253,$E257,1))/30.5</f>
        <v>7.081967213114754</v>
      </c>
      <c r="Y257" s="345">
        <f t="shared" ref="Y257:Y280" si="36">((P257-150)-INDEX(P$251:P$253,$E257,1))/30.5</f>
        <v>7.081967213114754</v>
      </c>
      <c r="Z257" s="345">
        <f t="shared" ref="Z257:Z280" si="37">((Q257-150)-INDEX(Q$251:Q$253,$E257,1))/30.5</f>
        <v>7.081967213114754</v>
      </c>
      <c r="AA257" s="346"/>
      <c r="AB257" s="272"/>
      <c r="AC257" s="347">
        <v>0</v>
      </c>
      <c r="AD257" s="348">
        <v>0</v>
      </c>
      <c r="AE257" s="348">
        <v>0</v>
      </c>
      <c r="AF257" s="349">
        <v>0</v>
      </c>
      <c r="AG257" s="272"/>
      <c r="AH257" s="272"/>
      <c r="AI257" s="272"/>
      <c r="AJ257" s="272"/>
      <c r="AK257" s="272"/>
      <c r="AL257" s="272"/>
      <c r="AM257" s="272"/>
      <c r="AN257" s="272"/>
      <c r="AO257" s="272"/>
      <c r="AP257" s="272"/>
      <c r="AQ257" s="267"/>
      <c r="AR257" s="254"/>
      <c r="AS257" s="242"/>
      <c r="AT257" s="242"/>
      <c r="AU257" s="242"/>
    </row>
    <row r="258" spans="1:47" outlineLevel="3" x14ac:dyDescent="0.35">
      <c r="A258" s="242"/>
      <c r="B258" s="251"/>
      <c r="C258" s="244">
        <f>INT($C$232)+3</f>
        <v>4</v>
      </c>
      <c r="D258" s="267"/>
      <c r="E258" s="322">
        <v>1</v>
      </c>
      <c r="F258" s="322"/>
      <c r="G258" s="267"/>
      <c r="H258" s="272"/>
      <c r="I258" s="340">
        <v>1</v>
      </c>
      <c r="J258" s="350" t="s">
        <v>495</v>
      </c>
      <c r="K258" s="342">
        <f>N258-150</f>
        <v>44167</v>
      </c>
      <c r="L258" s="342">
        <f>K258+17/2</f>
        <v>44175.5</v>
      </c>
      <c r="M258" s="272"/>
      <c r="N258" s="343">
        <v>44317</v>
      </c>
      <c r="O258" s="343">
        <v>44317</v>
      </c>
      <c r="P258" s="343">
        <v>44317</v>
      </c>
      <c r="Q258" s="343">
        <v>44317</v>
      </c>
      <c r="R258" s="344">
        <f t="shared" si="33"/>
        <v>43586</v>
      </c>
      <c r="S258" s="344">
        <f t="shared" si="33"/>
        <v>43586</v>
      </c>
      <c r="T258" s="344">
        <f t="shared" si="33"/>
        <v>43586</v>
      </c>
      <c r="U258" s="344">
        <f t="shared" si="33"/>
        <v>43586</v>
      </c>
      <c r="V258" s="272"/>
      <c r="W258" s="351">
        <f t="shared" si="34"/>
        <v>19.049180327868854</v>
      </c>
      <c r="X258" s="351">
        <f t="shared" si="35"/>
        <v>19.049180327868854</v>
      </c>
      <c r="Y258" s="351">
        <f t="shared" si="36"/>
        <v>19.049180327868854</v>
      </c>
      <c r="Z258" s="351">
        <f t="shared" si="37"/>
        <v>19.049180327868854</v>
      </c>
      <c r="AA258" s="352"/>
      <c r="AB258" s="272"/>
      <c r="AC258" s="353">
        <v>0</v>
      </c>
      <c r="AD258" s="354">
        <v>0</v>
      </c>
      <c r="AE258" s="354">
        <v>0</v>
      </c>
      <c r="AF258" s="355">
        <v>0</v>
      </c>
      <c r="AG258" s="272"/>
      <c r="AH258" s="272"/>
      <c r="AI258" s="272"/>
      <c r="AJ258" s="272"/>
      <c r="AK258" s="272"/>
      <c r="AL258" s="272"/>
      <c r="AM258" s="272"/>
      <c r="AN258" s="272"/>
      <c r="AO258" s="272"/>
      <c r="AP258" s="272"/>
      <c r="AQ258" s="267"/>
      <c r="AR258" s="254"/>
      <c r="AS258" s="242"/>
      <c r="AT258" s="242"/>
      <c r="AU258" s="242"/>
    </row>
    <row r="259" spans="1:47" outlineLevel="3" x14ac:dyDescent="0.35">
      <c r="A259" s="242"/>
      <c r="B259" s="251"/>
      <c r="C259" s="244">
        <f t="shared" ref="C259:C264" si="38">INT($C$232+3)</f>
        <v>4</v>
      </c>
      <c r="D259" s="267"/>
      <c r="E259" s="322">
        <v>1</v>
      </c>
      <c r="F259" s="322"/>
      <c r="G259" s="267"/>
      <c r="H259" s="272"/>
      <c r="I259" s="340">
        <v>2</v>
      </c>
      <c r="J259" s="356" t="s">
        <v>496</v>
      </c>
      <c r="K259" s="357"/>
      <c r="L259" s="272"/>
      <c r="M259" s="272"/>
      <c r="N259" s="358">
        <f t="shared" ref="N259:Q264" si="39">DATEVALUE(DAY(N258)&amp;"/"&amp;MONTH(N258)&amp;"/"&amp;YEAR(N258)+1)</f>
        <v>44682</v>
      </c>
      <c r="O259" s="358">
        <f t="shared" si="39"/>
        <v>44682</v>
      </c>
      <c r="P259" s="358">
        <f t="shared" si="39"/>
        <v>44682</v>
      </c>
      <c r="Q259" s="358">
        <f t="shared" si="39"/>
        <v>44682</v>
      </c>
      <c r="R259" s="344">
        <f t="shared" si="33"/>
        <v>43586</v>
      </c>
      <c r="S259" s="344">
        <f t="shared" si="33"/>
        <v>43586</v>
      </c>
      <c r="T259" s="344">
        <f t="shared" si="33"/>
        <v>43586</v>
      </c>
      <c r="U259" s="344">
        <f t="shared" si="33"/>
        <v>43586</v>
      </c>
      <c r="V259" s="272"/>
      <c r="W259" s="351">
        <f t="shared" si="34"/>
        <v>31.016393442622952</v>
      </c>
      <c r="X259" s="351">
        <f t="shared" si="35"/>
        <v>31.016393442622952</v>
      </c>
      <c r="Y259" s="351">
        <f t="shared" si="36"/>
        <v>31.016393442622952</v>
      </c>
      <c r="Z259" s="351">
        <f t="shared" si="37"/>
        <v>31.016393442622952</v>
      </c>
      <c r="AA259" s="352"/>
      <c r="AB259" s="272"/>
      <c r="AC259" s="353">
        <v>0</v>
      </c>
      <c r="AD259" s="354">
        <v>0</v>
      </c>
      <c r="AE259" s="354">
        <v>0</v>
      </c>
      <c r="AF259" s="355">
        <v>0</v>
      </c>
      <c r="AG259" s="272"/>
      <c r="AH259" s="272"/>
      <c r="AI259" s="272"/>
      <c r="AJ259" s="272"/>
      <c r="AK259" s="272"/>
      <c r="AL259" s="272"/>
      <c r="AM259" s="272"/>
      <c r="AN259" s="272"/>
      <c r="AO259" s="272"/>
      <c r="AP259" s="272"/>
      <c r="AQ259" s="267"/>
      <c r="AR259" s="254"/>
      <c r="AS259" s="242"/>
      <c r="AT259" s="242"/>
      <c r="AU259" s="242"/>
    </row>
    <row r="260" spans="1:47" outlineLevel="3" x14ac:dyDescent="0.35">
      <c r="A260" s="242"/>
      <c r="B260" s="251"/>
      <c r="C260" s="244">
        <f t="shared" si="38"/>
        <v>4</v>
      </c>
      <c r="D260" s="267"/>
      <c r="E260" s="322">
        <v>1</v>
      </c>
      <c r="F260" s="322"/>
      <c r="G260" s="267"/>
      <c r="H260" s="272"/>
      <c r="I260" s="272">
        <v>3</v>
      </c>
      <c r="J260" s="271" t="s">
        <v>497</v>
      </c>
      <c r="K260" s="272"/>
      <c r="L260" s="272"/>
      <c r="M260" s="272"/>
      <c r="N260" s="358">
        <f t="shared" si="39"/>
        <v>45047</v>
      </c>
      <c r="O260" s="358">
        <f t="shared" si="39"/>
        <v>45047</v>
      </c>
      <c r="P260" s="358">
        <f t="shared" si="39"/>
        <v>45047</v>
      </c>
      <c r="Q260" s="358">
        <f t="shared" si="39"/>
        <v>45047</v>
      </c>
      <c r="R260" s="344">
        <f t="shared" si="33"/>
        <v>43586</v>
      </c>
      <c r="S260" s="344">
        <f t="shared" si="33"/>
        <v>43586</v>
      </c>
      <c r="T260" s="344">
        <f t="shared" si="33"/>
        <v>43586</v>
      </c>
      <c r="U260" s="344">
        <f t="shared" si="33"/>
        <v>43586</v>
      </c>
      <c r="V260" s="272"/>
      <c r="W260" s="351">
        <f t="shared" si="34"/>
        <v>42.983606557377051</v>
      </c>
      <c r="X260" s="351">
        <f t="shared" si="35"/>
        <v>42.983606557377051</v>
      </c>
      <c r="Y260" s="351">
        <f t="shared" si="36"/>
        <v>42.983606557377051</v>
      </c>
      <c r="Z260" s="351">
        <f t="shared" si="37"/>
        <v>42.983606557377051</v>
      </c>
      <c r="AA260" s="352"/>
      <c r="AB260" s="272"/>
      <c r="AC260" s="353">
        <v>0</v>
      </c>
      <c r="AD260" s="354">
        <v>0</v>
      </c>
      <c r="AE260" s="354">
        <v>0</v>
      </c>
      <c r="AF260" s="355">
        <v>0</v>
      </c>
      <c r="AG260" s="272"/>
      <c r="AH260" s="272"/>
      <c r="AI260" s="272"/>
      <c r="AJ260" s="272"/>
      <c r="AK260" s="272"/>
      <c r="AL260" s="272"/>
      <c r="AM260" s="272"/>
      <c r="AN260" s="272"/>
      <c r="AO260" s="272"/>
      <c r="AP260" s="272"/>
      <c r="AQ260" s="267"/>
      <c r="AR260" s="254"/>
      <c r="AS260" s="242"/>
      <c r="AT260" s="242"/>
      <c r="AU260" s="242"/>
    </row>
    <row r="261" spans="1:47" outlineLevel="3" x14ac:dyDescent="0.35">
      <c r="A261" s="242"/>
      <c r="B261" s="251"/>
      <c r="C261" s="244">
        <f t="shared" si="38"/>
        <v>4</v>
      </c>
      <c r="D261" s="267"/>
      <c r="E261" s="322">
        <v>1</v>
      </c>
      <c r="F261" s="322"/>
      <c r="G261" s="267"/>
      <c r="H261" s="272"/>
      <c r="I261" s="272">
        <v>4</v>
      </c>
      <c r="J261" s="272" t="s">
        <v>498</v>
      </c>
      <c r="K261" s="272"/>
      <c r="L261" s="272"/>
      <c r="M261" s="272"/>
      <c r="N261" s="358">
        <f t="shared" si="39"/>
        <v>45413</v>
      </c>
      <c r="O261" s="358">
        <f t="shared" si="39"/>
        <v>45413</v>
      </c>
      <c r="P261" s="358">
        <f t="shared" si="39"/>
        <v>45413</v>
      </c>
      <c r="Q261" s="358">
        <f t="shared" si="39"/>
        <v>45413</v>
      </c>
      <c r="R261" s="344">
        <f t="shared" si="33"/>
        <v>43586</v>
      </c>
      <c r="S261" s="344">
        <f t="shared" si="33"/>
        <v>43586</v>
      </c>
      <c r="T261" s="344">
        <f t="shared" si="33"/>
        <v>43586</v>
      </c>
      <c r="U261" s="344">
        <f t="shared" si="33"/>
        <v>43586</v>
      </c>
      <c r="V261" s="272"/>
      <c r="W261" s="351">
        <f t="shared" si="34"/>
        <v>54.983606557377051</v>
      </c>
      <c r="X261" s="351">
        <f t="shared" si="35"/>
        <v>54.983606557377051</v>
      </c>
      <c r="Y261" s="351">
        <f t="shared" si="36"/>
        <v>54.983606557377051</v>
      </c>
      <c r="Z261" s="351">
        <f t="shared" si="37"/>
        <v>54.983606557377051</v>
      </c>
      <c r="AA261" s="352"/>
      <c r="AB261" s="272"/>
      <c r="AC261" s="353">
        <v>0</v>
      </c>
      <c r="AD261" s="354">
        <v>0</v>
      </c>
      <c r="AE261" s="354">
        <v>0</v>
      </c>
      <c r="AF261" s="355">
        <v>0</v>
      </c>
      <c r="AG261" s="272"/>
      <c r="AH261" s="272"/>
      <c r="AI261" s="272"/>
      <c r="AJ261" s="272"/>
      <c r="AK261" s="272"/>
      <c r="AL261" s="272"/>
      <c r="AM261" s="272"/>
      <c r="AN261" s="272"/>
      <c r="AO261" s="272"/>
      <c r="AP261" s="272"/>
      <c r="AQ261" s="267"/>
      <c r="AR261" s="254"/>
      <c r="AS261" s="242"/>
      <c r="AT261" s="242"/>
      <c r="AU261" s="242"/>
    </row>
    <row r="262" spans="1:47" outlineLevel="3" x14ac:dyDescent="0.35">
      <c r="A262" s="242"/>
      <c r="B262" s="251"/>
      <c r="C262" s="244">
        <f t="shared" si="38"/>
        <v>4</v>
      </c>
      <c r="D262" s="267"/>
      <c r="E262" s="322">
        <v>1</v>
      </c>
      <c r="F262" s="322"/>
      <c r="G262" s="267"/>
      <c r="H262" s="272"/>
      <c r="I262" s="272">
        <v>5</v>
      </c>
      <c r="J262" s="272" t="s">
        <v>499</v>
      </c>
      <c r="K262" s="272"/>
      <c r="L262" s="272"/>
      <c r="M262" s="272"/>
      <c r="N262" s="358">
        <f t="shared" si="39"/>
        <v>45778</v>
      </c>
      <c r="O262" s="358">
        <f t="shared" si="39"/>
        <v>45778</v>
      </c>
      <c r="P262" s="358">
        <f t="shared" si="39"/>
        <v>45778</v>
      </c>
      <c r="Q262" s="358">
        <f t="shared" si="39"/>
        <v>45778</v>
      </c>
      <c r="R262" s="344">
        <f t="shared" si="33"/>
        <v>43586</v>
      </c>
      <c r="S262" s="344">
        <f t="shared" si="33"/>
        <v>43586</v>
      </c>
      <c r="T262" s="344">
        <f t="shared" si="33"/>
        <v>43586</v>
      </c>
      <c r="U262" s="344">
        <f t="shared" si="33"/>
        <v>43586</v>
      </c>
      <c r="V262" s="272"/>
      <c r="W262" s="351">
        <f t="shared" si="34"/>
        <v>66.950819672131146</v>
      </c>
      <c r="X262" s="351">
        <f t="shared" si="35"/>
        <v>66.950819672131146</v>
      </c>
      <c r="Y262" s="351">
        <f t="shared" si="36"/>
        <v>66.950819672131146</v>
      </c>
      <c r="Z262" s="351">
        <f t="shared" si="37"/>
        <v>66.950819672131146</v>
      </c>
      <c r="AA262" s="352"/>
      <c r="AB262" s="272"/>
      <c r="AC262" s="353">
        <v>0</v>
      </c>
      <c r="AD262" s="354">
        <v>0</v>
      </c>
      <c r="AE262" s="354">
        <v>0</v>
      </c>
      <c r="AF262" s="355">
        <v>0</v>
      </c>
      <c r="AG262" s="272"/>
      <c r="AH262" s="272"/>
      <c r="AI262" s="272"/>
      <c r="AJ262" s="272"/>
      <c r="AK262" s="272"/>
      <c r="AL262" s="272"/>
      <c r="AM262" s="272"/>
      <c r="AN262" s="272"/>
      <c r="AO262" s="272"/>
      <c r="AP262" s="272"/>
      <c r="AQ262" s="267"/>
      <c r="AR262" s="254"/>
      <c r="AS262" s="242"/>
      <c r="AT262" s="242"/>
      <c r="AU262" s="242"/>
    </row>
    <row r="263" spans="1:47" outlineLevel="3" x14ac:dyDescent="0.35">
      <c r="A263" s="242"/>
      <c r="B263" s="251"/>
      <c r="C263" s="244">
        <f t="shared" si="38"/>
        <v>4</v>
      </c>
      <c r="D263" s="267"/>
      <c r="E263" s="322">
        <v>1</v>
      </c>
      <c r="F263" s="322"/>
      <c r="G263" s="267"/>
      <c r="H263" s="272"/>
      <c r="I263" s="272">
        <v>6</v>
      </c>
      <c r="J263" s="272" t="s">
        <v>500</v>
      </c>
      <c r="K263" s="272"/>
      <c r="L263" s="272"/>
      <c r="M263" s="272"/>
      <c r="N263" s="358">
        <f t="shared" si="39"/>
        <v>46143</v>
      </c>
      <c r="O263" s="358">
        <f t="shared" si="39"/>
        <v>46143</v>
      </c>
      <c r="P263" s="358">
        <f t="shared" si="39"/>
        <v>46143</v>
      </c>
      <c r="Q263" s="358">
        <f t="shared" si="39"/>
        <v>46143</v>
      </c>
      <c r="R263" s="344">
        <f t="shared" si="33"/>
        <v>43586</v>
      </c>
      <c r="S263" s="344">
        <f t="shared" si="33"/>
        <v>43586</v>
      </c>
      <c r="T263" s="344">
        <f t="shared" si="33"/>
        <v>43586</v>
      </c>
      <c r="U263" s="344">
        <f t="shared" si="33"/>
        <v>43586</v>
      </c>
      <c r="V263" s="272"/>
      <c r="W263" s="351">
        <f t="shared" si="34"/>
        <v>78.918032786885249</v>
      </c>
      <c r="X263" s="351">
        <f t="shared" si="35"/>
        <v>78.918032786885249</v>
      </c>
      <c r="Y263" s="351">
        <f t="shared" si="36"/>
        <v>78.918032786885249</v>
      </c>
      <c r="Z263" s="351">
        <f t="shared" si="37"/>
        <v>78.918032786885249</v>
      </c>
      <c r="AA263" s="352"/>
      <c r="AB263" s="272"/>
      <c r="AC263" s="353">
        <v>0</v>
      </c>
      <c r="AD263" s="354">
        <v>0</v>
      </c>
      <c r="AE263" s="354">
        <v>0</v>
      </c>
      <c r="AF263" s="355">
        <v>0</v>
      </c>
      <c r="AG263" s="272"/>
      <c r="AH263" s="272"/>
      <c r="AI263" s="272"/>
      <c r="AJ263" s="272"/>
      <c r="AK263" s="272"/>
      <c r="AL263" s="272"/>
      <c r="AM263" s="272"/>
      <c r="AN263" s="272"/>
      <c r="AO263" s="272"/>
      <c r="AP263" s="272"/>
      <c r="AQ263" s="267"/>
      <c r="AR263" s="254"/>
      <c r="AS263" s="242"/>
      <c r="AT263" s="242"/>
      <c r="AU263" s="242"/>
    </row>
    <row r="264" spans="1:47" outlineLevel="3" x14ac:dyDescent="0.35">
      <c r="A264" s="242"/>
      <c r="B264" s="251"/>
      <c r="C264" s="244">
        <f t="shared" si="38"/>
        <v>4</v>
      </c>
      <c r="D264" s="267"/>
      <c r="E264" s="322">
        <v>1</v>
      </c>
      <c r="F264" s="322"/>
      <c r="G264" s="267"/>
      <c r="H264" s="272"/>
      <c r="I264" s="272">
        <v>7</v>
      </c>
      <c r="J264" s="272" t="s">
        <v>501</v>
      </c>
      <c r="K264" s="272"/>
      <c r="L264" s="272"/>
      <c r="M264" s="272"/>
      <c r="N264" s="358">
        <f t="shared" si="39"/>
        <v>46508</v>
      </c>
      <c r="O264" s="358">
        <f t="shared" si="39"/>
        <v>46508</v>
      </c>
      <c r="P264" s="358">
        <f t="shared" si="39"/>
        <v>46508</v>
      </c>
      <c r="Q264" s="358">
        <f t="shared" si="39"/>
        <v>46508</v>
      </c>
      <c r="R264" s="344">
        <f t="shared" si="33"/>
        <v>43586</v>
      </c>
      <c r="S264" s="344">
        <f t="shared" si="33"/>
        <v>43586</v>
      </c>
      <c r="T264" s="344">
        <f t="shared" si="33"/>
        <v>43586</v>
      </c>
      <c r="U264" s="344">
        <f t="shared" si="33"/>
        <v>43586</v>
      </c>
      <c r="V264" s="272"/>
      <c r="W264" s="359">
        <f t="shared" si="34"/>
        <v>90.885245901639351</v>
      </c>
      <c r="X264" s="359">
        <f t="shared" si="35"/>
        <v>90.885245901639351</v>
      </c>
      <c r="Y264" s="359">
        <f t="shared" si="36"/>
        <v>90.885245901639351</v>
      </c>
      <c r="Z264" s="359">
        <f t="shared" si="37"/>
        <v>90.885245901639351</v>
      </c>
      <c r="AA264" s="360"/>
      <c r="AB264" s="272"/>
      <c r="AC264" s="361">
        <v>0</v>
      </c>
      <c r="AD264" s="362">
        <v>0</v>
      </c>
      <c r="AE264" s="362">
        <v>0</v>
      </c>
      <c r="AF264" s="363">
        <v>0</v>
      </c>
      <c r="AG264" s="272"/>
      <c r="AH264" s="272"/>
      <c r="AI264" s="272"/>
      <c r="AJ264" s="272"/>
      <c r="AK264" s="272"/>
      <c r="AL264" s="272"/>
      <c r="AM264" s="272"/>
      <c r="AN264" s="272"/>
      <c r="AO264" s="272"/>
      <c r="AP264" s="272"/>
      <c r="AQ264" s="267"/>
      <c r="AR264" s="254"/>
      <c r="AS264" s="242"/>
      <c r="AT264" s="242"/>
      <c r="AU264" s="242"/>
    </row>
    <row r="265" spans="1:47" outlineLevel="2" collapsed="1" x14ac:dyDescent="0.35">
      <c r="A265" s="242"/>
      <c r="B265" s="251"/>
      <c r="C265" s="244">
        <f>INT($C$232)+2</f>
        <v>3</v>
      </c>
      <c r="D265" s="267"/>
      <c r="E265" s="322">
        <v>2</v>
      </c>
      <c r="F265" s="322"/>
      <c r="G265" s="267"/>
      <c r="H265" s="288" t="str">
        <f>H$252</f>
        <v>Win</v>
      </c>
      <c r="I265" s="272">
        <v>0</v>
      </c>
      <c r="J265" s="341" t="s">
        <v>494</v>
      </c>
      <c r="K265" s="342">
        <f>N265-150</f>
        <v>43836</v>
      </c>
      <c r="L265" s="342">
        <f>K265+17/2</f>
        <v>43844.5</v>
      </c>
      <c r="M265" s="272"/>
      <c r="N265" s="343">
        <v>43986</v>
      </c>
      <c r="O265" s="343">
        <v>43986</v>
      </c>
      <c r="P265" s="343">
        <v>43986</v>
      </c>
      <c r="Q265" s="343">
        <v>43986</v>
      </c>
      <c r="R265" s="344">
        <f t="shared" si="33"/>
        <v>43620</v>
      </c>
      <c r="S265" s="344">
        <f t="shared" si="33"/>
        <v>43620</v>
      </c>
      <c r="T265" s="344">
        <f t="shared" si="33"/>
        <v>43620</v>
      </c>
      <c r="U265" s="344">
        <f t="shared" si="33"/>
        <v>43620</v>
      </c>
      <c r="V265" s="272"/>
      <c r="W265" s="345">
        <f t="shared" si="34"/>
        <v>7.081967213114754</v>
      </c>
      <c r="X265" s="345">
        <f t="shared" si="35"/>
        <v>7.081967213114754</v>
      </c>
      <c r="Y265" s="345">
        <f t="shared" si="36"/>
        <v>7.081967213114754</v>
      </c>
      <c r="Z265" s="345">
        <f t="shared" si="37"/>
        <v>7.081967213114754</v>
      </c>
      <c r="AA265" s="346"/>
      <c r="AB265" s="272"/>
      <c r="AC265" s="347">
        <v>1</v>
      </c>
      <c r="AD265" s="348">
        <v>1</v>
      </c>
      <c r="AE265" s="348">
        <v>1</v>
      </c>
      <c r="AF265" s="349">
        <v>1</v>
      </c>
      <c r="AG265" s="272"/>
      <c r="AH265" s="272"/>
      <c r="AI265" s="272"/>
      <c r="AJ265" s="272"/>
      <c r="AK265" s="272"/>
      <c r="AL265" s="272"/>
      <c r="AM265" s="272"/>
      <c r="AN265" s="272"/>
      <c r="AO265" s="272"/>
      <c r="AP265" s="272"/>
      <c r="AQ265" s="267"/>
      <c r="AR265" s="254"/>
      <c r="AS265" s="242"/>
      <c r="AT265" s="242"/>
      <c r="AU265" s="242"/>
    </row>
    <row r="266" spans="1:47" hidden="1" outlineLevel="3" x14ac:dyDescent="0.35">
      <c r="A266" s="242"/>
      <c r="B266" s="251"/>
      <c r="C266" s="244">
        <f>INT($C$232)+3</f>
        <v>4</v>
      </c>
      <c r="D266" s="267"/>
      <c r="E266" s="322">
        <v>2</v>
      </c>
      <c r="F266" s="322"/>
      <c r="G266" s="267"/>
      <c r="H266" s="272"/>
      <c r="I266" s="272">
        <v>1</v>
      </c>
      <c r="J266" s="350" t="s">
        <v>495</v>
      </c>
      <c r="K266" s="342">
        <f>N266-150</f>
        <v>44201</v>
      </c>
      <c r="L266" s="342">
        <f>K266+17/2</f>
        <v>44209.5</v>
      </c>
      <c r="M266" s="272"/>
      <c r="N266" s="343">
        <v>44351</v>
      </c>
      <c r="O266" s="343">
        <v>44351</v>
      </c>
      <c r="P266" s="343">
        <v>44351</v>
      </c>
      <c r="Q266" s="343">
        <v>44351</v>
      </c>
      <c r="R266" s="344">
        <f t="shared" si="33"/>
        <v>43620</v>
      </c>
      <c r="S266" s="344">
        <f t="shared" si="33"/>
        <v>43620</v>
      </c>
      <c r="T266" s="344">
        <f t="shared" si="33"/>
        <v>43620</v>
      </c>
      <c r="U266" s="344">
        <f t="shared" si="33"/>
        <v>43620</v>
      </c>
      <c r="V266" s="272"/>
      <c r="W266" s="351">
        <f t="shared" si="34"/>
        <v>19.049180327868854</v>
      </c>
      <c r="X266" s="351">
        <f t="shared" si="35"/>
        <v>19.049180327868854</v>
      </c>
      <c r="Y266" s="351">
        <f t="shared" si="36"/>
        <v>19.049180327868854</v>
      </c>
      <c r="Z266" s="351">
        <f t="shared" si="37"/>
        <v>19.049180327868854</v>
      </c>
      <c r="AA266" s="352"/>
      <c r="AB266" s="272"/>
      <c r="AC266" s="353">
        <v>1</v>
      </c>
      <c r="AD266" s="354">
        <v>1</v>
      </c>
      <c r="AE266" s="354">
        <v>1</v>
      </c>
      <c r="AF266" s="355">
        <v>1</v>
      </c>
      <c r="AG266" s="272"/>
      <c r="AH266" s="272"/>
      <c r="AI266" s="272"/>
      <c r="AJ266" s="272"/>
      <c r="AK266" s="272"/>
      <c r="AL266" s="272"/>
      <c r="AM266" s="272"/>
      <c r="AN266" s="272"/>
      <c r="AO266" s="272"/>
      <c r="AP266" s="272"/>
      <c r="AQ266" s="267"/>
      <c r="AR266" s="254"/>
      <c r="AS266" s="242"/>
      <c r="AT266" s="242"/>
      <c r="AU266" s="242"/>
    </row>
    <row r="267" spans="1:47" hidden="1" outlineLevel="3" x14ac:dyDescent="0.35">
      <c r="A267" s="242"/>
      <c r="B267" s="251"/>
      <c r="C267" s="244">
        <f t="shared" ref="C267:C272" si="40">INT($C$232+3)</f>
        <v>4</v>
      </c>
      <c r="D267" s="267"/>
      <c r="E267" s="322">
        <v>2</v>
      </c>
      <c r="F267" s="322"/>
      <c r="G267" s="267"/>
      <c r="H267" s="272"/>
      <c r="I267" s="272">
        <v>2</v>
      </c>
      <c r="J267" s="350" t="s">
        <v>502</v>
      </c>
      <c r="K267" s="272"/>
      <c r="L267" s="272"/>
      <c r="M267" s="272"/>
      <c r="N267" s="358">
        <f t="shared" ref="N267:Q272" si="41">DATEVALUE(DAY(N266)&amp;"/"&amp;MONTH(N266)&amp;"/"&amp;YEAR(N266)+1)</f>
        <v>44716</v>
      </c>
      <c r="O267" s="358">
        <f t="shared" si="41"/>
        <v>44716</v>
      </c>
      <c r="P267" s="358">
        <f t="shared" si="41"/>
        <v>44716</v>
      </c>
      <c r="Q267" s="358">
        <f t="shared" si="41"/>
        <v>44716</v>
      </c>
      <c r="R267" s="344">
        <f t="shared" si="33"/>
        <v>43620</v>
      </c>
      <c r="S267" s="344">
        <f t="shared" si="33"/>
        <v>43620</v>
      </c>
      <c r="T267" s="344">
        <f t="shared" si="33"/>
        <v>43620</v>
      </c>
      <c r="U267" s="344">
        <f t="shared" si="33"/>
        <v>43620</v>
      </c>
      <c r="V267" s="272"/>
      <c r="W267" s="351">
        <f t="shared" si="34"/>
        <v>31.016393442622952</v>
      </c>
      <c r="X267" s="351">
        <f t="shared" si="35"/>
        <v>31.016393442622952</v>
      </c>
      <c r="Y267" s="351">
        <f t="shared" si="36"/>
        <v>31.016393442622952</v>
      </c>
      <c r="Z267" s="351">
        <f t="shared" si="37"/>
        <v>31.016393442622952</v>
      </c>
      <c r="AA267" s="352"/>
      <c r="AB267" s="272"/>
      <c r="AC267" s="353">
        <v>1</v>
      </c>
      <c r="AD267" s="354">
        <v>1</v>
      </c>
      <c r="AE267" s="354">
        <v>1</v>
      </c>
      <c r="AF267" s="355">
        <v>1</v>
      </c>
      <c r="AG267" s="272"/>
      <c r="AH267" s="272"/>
      <c r="AI267" s="272"/>
      <c r="AJ267" s="272"/>
      <c r="AK267" s="272"/>
      <c r="AL267" s="272"/>
      <c r="AM267" s="272"/>
      <c r="AN267" s="272"/>
      <c r="AO267" s="272"/>
      <c r="AP267" s="272"/>
      <c r="AQ267" s="267"/>
      <c r="AR267" s="254"/>
      <c r="AS267" s="242"/>
      <c r="AT267" s="242"/>
      <c r="AU267" s="242"/>
    </row>
    <row r="268" spans="1:47" hidden="1" outlineLevel="3" x14ac:dyDescent="0.35">
      <c r="A268" s="242"/>
      <c r="B268" s="251"/>
      <c r="C268" s="244">
        <f t="shared" si="40"/>
        <v>4</v>
      </c>
      <c r="D268" s="267"/>
      <c r="E268" s="322">
        <v>2</v>
      </c>
      <c r="F268" s="322"/>
      <c r="G268" s="267"/>
      <c r="H268" s="272"/>
      <c r="I268" s="272">
        <v>3</v>
      </c>
      <c r="J268" s="350" t="s">
        <v>503</v>
      </c>
      <c r="K268" s="272"/>
      <c r="L268" s="272"/>
      <c r="M268" s="272"/>
      <c r="N268" s="358">
        <f t="shared" si="41"/>
        <v>45081</v>
      </c>
      <c r="O268" s="358">
        <f t="shared" si="41"/>
        <v>45081</v>
      </c>
      <c r="P268" s="358">
        <f t="shared" si="41"/>
        <v>45081</v>
      </c>
      <c r="Q268" s="358">
        <f t="shared" si="41"/>
        <v>45081</v>
      </c>
      <c r="R268" s="344">
        <f t="shared" si="33"/>
        <v>43620</v>
      </c>
      <c r="S268" s="344">
        <f t="shared" si="33"/>
        <v>43620</v>
      </c>
      <c r="T268" s="344">
        <f t="shared" si="33"/>
        <v>43620</v>
      </c>
      <c r="U268" s="344">
        <f t="shared" si="33"/>
        <v>43620</v>
      </c>
      <c r="V268" s="272"/>
      <c r="W268" s="351">
        <f t="shared" si="34"/>
        <v>42.983606557377051</v>
      </c>
      <c r="X268" s="351">
        <f t="shared" si="35"/>
        <v>42.983606557377051</v>
      </c>
      <c r="Y268" s="351">
        <f t="shared" si="36"/>
        <v>42.983606557377051</v>
      </c>
      <c r="Z268" s="351">
        <f t="shared" si="37"/>
        <v>42.983606557377051</v>
      </c>
      <c r="AA268" s="352"/>
      <c r="AB268" s="272"/>
      <c r="AC268" s="353">
        <v>1</v>
      </c>
      <c r="AD268" s="354">
        <v>1</v>
      </c>
      <c r="AE268" s="354">
        <v>1</v>
      </c>
      <c r="AF268" s="355">
        <v>1</v>
      </c>
      <c r="AG268" s="272"/>
      <c r="AH268" s="272"/>
      <c r="AI268" s="272"/>
      <c r="AJ268" s="272"/>
      <c r="AK268" s="272"/>
      <c r="AL268" s="272"/>
      <c r="AM268" s="272"/>
      <c r="AN268" s="272"/>
      <c r="AO268" s="272"/>
      <c r="AP268" s="272"/>
      <c r="AQ268" s="267"/>
      <c r="AR268" s="254"/>
      <c r="AS268" s="242"/>
      <c r="AT268" s="242"/>
      <c r="AU268" s="242"/>
    </row>
    <row r="269" spans="1:47" hidden="1" outlineLevel="3" x14ac:dyDescent="0.35">
      <c r="A269" s="242"/>
      <c r="B269" s="251"/>
      <c r="C269" s="244">
        <f t="shared" si="40"/>
        <v>4</v>
      </c>
      <c r="D269" s="267"/>
      <c r="E269" s="322">
        <v>2</v>
      </c>
      <c r="F269" s="322"/>
      <c r="G269" s="267"/>
      <c r="H269" s="272"/>
      <c r="I269" s="272">
        <v>4</v>
      </c>
      <c r="J269" s="350" t="s">
        <v>504</v>
      </c>
      <c r="K269" s="272"/>
      <c r="L269" s="272"/>
      <c r="M269" s="272"/>
      <c r="N269" s="358">
        <f t="shared" si="41"/>
        <v>45447</v>
      </c>
      <c r="O269" s="358">
        <f t="shared" si="41"/>
        <v>45447</v>
      </c>
      <c r="P269" s="358">
        <f t="shared" si="41"/>
        <v>45447</v>
      </c>
      <c r="Q269" s="358">
        <f t="shared" si="41"/>
        <v>45447</v>
      </c>
      <c r="R269" s="344">
        <f t="shared" si="33"/>
        <v>43620</v>
      </c>
      <c r="S269" s="344">
        <f t="shared" si="33"/>
        <v>43620</v>
      </c>
      <c r="T269" s="344">
        <f t="shared" si="33"/>
        <v>43620</v>
      </c>
      <c r="U269" s="344">
        <f t="shared" si="33"/>
        <v>43620</v>
      </c>
      <c r="V269" s="272"/>
      <c r="W269" s="351">
        <f t="shared" si="34"/>
        <v>54.983606557377051</v>
      </c>
      <c r="X269" s="351">
        <f t="shared" si="35"/>
        <v>54.983606557377051</v>
      </c>
      <c r="Y269" s="351">
        <f t="shared" si="36"/>
        <v>54.983606557377051</v>
      </c>
      <c r="Z269" s="351">
        <f t="shared" si="37"/>
        <v>54.983606557377051</v>
      </c>
      <c r="AA269" s="352"/>
      <c r="AB269" s="272"/>
      <c r="AC269" s="353">
        <v>1</v>
      </c>
      <c r="AD269" s="354">
        <v>1</v>
      </c>
      <c r="AE269" s="354">
        <v>1</v>
      </c>
      <c r="AF269" s="355">
        <v>1</v>
      </c>
      <c r="AG269" s="272"/>
      <c r="AH269" s="272"/>
      <c r="AI269" s="272"/>
      <c r="AJ269" s="272"/>
      <c r="AK269" s="272"/>
      <c r="AL269" s="272"/>
      <c r="AM269" s="272"/>
      <c r="AN269" s="272"/>
      <c r="AO269" s="272"/>
      <c r="AP269" s="272"/>
      <c r="AQ269" s="267"/>
      <c r="AR269" s="254"/>
      <c r="AS269" s="242"/>
      <c r="AT269" s="242"/>
      <c r="AU269" s="242"/>
    </row>
    <row r="270" spans="1:47" hidden="1" outlineLevel="3" x14ac:dyDescent="0.35">
      <c r="A270" s="242"/>
      <c r="B270" s="251"/>
      <c r="C270" s="244">
        <f t="shared" si="40"/>
        <v>4</v>
      </c>
      <c r="D270" s="267"/>
      <c r="E270" s="322">
        <v>2</v>
      </c>
      <c r="F270" s="322"/>
      <c r="G270" s="267"/>
      <c r="H270" s="272"/>
      <c r="I270" s="272">
        <v>5</v>
      </c>
      <c r="J270" s="350" t="s">
        <v>505</v>
      </c>
      <c r="K270" s="272"/>
      <c r="L270" s="272"/>
      <c r="M270" s="272"/>
      <c r="N270" s="358">
        <f t="shared" si="41"/>
        <v>45812</v>
      </c>
      <c r="O270" s="358">
        <f t="shared" si="41"/>
        <v>45812</v>
      </c>
      <c r="P270" s="358">
        <f t="shared" si="41"/>
        <v>45812</v>
      </c>
      <c r="Q270" s="358">
        <f t="shared" si="41"/>
        <v>45812</v>
      </c>
      <c r="R270" s="344">
        <f t="shared" si="33"/>
        <v>43620</v>
      </c>
      <c r="S270" s="344">
        <f t="shared" si="33"/>
        <v>43620</v>
      </c>
      <c r="T270" s="344">
        <f t="shared" si="33"/>
        <v>43620</v>
      </c>
      <c r="U270" s="344">
        <f t="shared" si="33"/>
        <v>43620</v>
      </c>
      <c r="V270" s="272"/>
      <c r="W270" s="351">
        <f t="shared" si="34"/>
        <v>66.950819672131146</v>
      </c>
      <c r="X270" s="351">
        <f t="shared" si="35"/>
        <v>66.950819672131146</v>
      </c>
      <c r="Y270" s="351">
        <f t="shared" si="36"/>
        <v>66.950819672131146</v>
      </c>
      <c r="Z270" s="351">
        <f t="shared" si="37"/>
        <v>66.950819672131146</v>
      </c>
      <c r="AA270" s="352"/>
      <c r="AB270" s="272"/>
      <c r="AC270" s="353">
        <v>1</v>
      </c>
      <c r="AD270" s="354">
        <v>1</v>
      </c>
      <c r="AE270" s="354">
        <v>1</v>
      </c>
      <c r="AF270" s="355">
        <v>1</v>
      </c>
      <c r="AG270" s="272"/>
      <c r="AH270" s="272"/>
      <c r="AI270" s="272"/>
      <c r="AJ270" s="272"/>
      <c r="AK270" s="272"/>
      <c r="AL270" s="272"/>
      <c r="AM270" s="272"/>
      <c r="AN270" s="272"/>
      <c r="AO270" s="272"/>
      <c r="AP270" s="272"/>
      <c r="AQ270" s="267"/>
      <c r="AR270" s="254"/>
      <c r="AS270" s="242"/>
      <c r="AT270" s="242"/>
      <c r="AU270" s="242"/>
    </row>
    <row r="271" spans="1:47" hidden="1" outlineLevel="3" x14ac:dyDescent="0.35">
      <c r="A271" s="242"/>
      <c r="B271" s="251"/>
      <c r="C271" s="244">
        <f t="shared" si="40"/>
        <v>4</v>
      </c>
      <c r="D271" s="267"/>
      <c r="E271" s="322">
        <v>2</v>
      </c>
      <c r="F271" s="322"/>
      <c r="G271" s="267"/>
      <c r="H271" s="272"/>
      <c r="I271" s="272">
        <v>6</v>
      </c>
      <c r="J271" s="350" t="s">
        <v>506</v>
      </c>
      <c r="K271" s="272"/>
      <c r="L271" s="272"/>
      <c r="M271" s="272"/>
      <c r="N271" s="358">
        <f t="shared" si="41"/>
        <v>46177</v>
      </c>
      <c r="O271" s="358">
        <f t="shared" si="41"/>
        <v>46177</v>
      </c>
      <c r="P271" s="358">
        <f t="shared" si="41"/>
        <v>46177</v>
      </c>
      <c r="Q271" s="358">
        <f t="shared" si="41"/>
        <v>46177</v>
      </c>
      <c r="R271" s="344">
        <f t="shared" si="33"/>
        <v>43620</v>
      </c>
      <c r="S271" s="344">
        <f t="shared" si="33"/>
        <v>43620</v>
      </c>
      <c r="T271" s="344">
        <f t="shared" si="33"/>
        <v>43620</v>
      </c>
      <c r="U271" s="344">
        <f t="shared" si="33"/>
        <v>43620</v>
      </c>
      <c r="V271" s="272"/>
      <c r="W271" s="351">
        <f t="shared" si="34"/>
        <v>78.918032786885249</v>
      </c>
      <c r="X271" s="351">
        <f t="shared" si="35"/>
        <v>78.918032786885249</v>
      </c>
      <c r="Y271" s="351">
        <f t="shared" si="36"/>
        <v>78.918032786885249</v>
      </c>
      <c r="Z271" s="351">
        <f t="shared" si="37"/>
        <v>78.918032786885249</v>
      </c>
      <c r="AA271" s="352"/>
      <c r="AB271" s="272"/>
      <c r="AC271" s="353">
        <v>1</v>
      </c>
      <c r="AD271" s="354">
        <v>1</v>
      </c>
      <c r="AE271" s="354">
        <v>1</v>
      </c>
      <c r="AF271" s="355">
        <v>1</v>
      </c>
      <c r="AG271" s="272"/>
      <c r="AH271" s="272"/>
      <c r="AI271" s="272"/>
      <c r="AJ271" s="272"/>
      <c r="AK271" s="272"/>
      <c r="AL271" s="272"/>
      <c r="AM271" s="272"/>
      <c r="AN271" s="272"/>
      <c r="AO271" s="272"/>
      <c r="AP271" s="272"/>
      <c r="AQ271" s="267"/>
      <c r="AR271" s="254"/>
      <c r="AS271" s="242"/>
      <c r="AT271" s="242"/>
      <c r="AU271" s="242"/>
    </row>
    <row r="272" spans="1:47" hidden="1" outlineLevel="3" x14ac:dyDescent="0.35">
      <c r="A272" s="242"/>
      <c r="B272" s="251"/>
      <c r="C272" s="244">
        <f t="shared" si="40"/>
        <v>4</v>
      </c>
      <c r="D272" s="267"/>
      <c r="E272" s="322">
        <v>2</v>
      </c>
      <c r="F272" s="322"/>
      <c r="G272" s="267"/>
      <c r="H272" s="272"/>
      <c r="I272" s="272">
        <v>7</v>
      </c>
      <c r="J272" s="526" t="s">
        <v>507</v>
      </c>
      <c r="K272" s="272"/>
      <c r="L272" s="272"/>
      <c r="M272" s="272"/>
      <c r="N272" s="358">
        <f t="shared" si="41"/>
        <v>46542</v>
      </c>
      <c r="O272" s="358">
        <f t="shared" si="41"/>
        <v>46542</v>
      </c>
      <c r="P272" s="358">
        <f t="shared" si="41"/>
        <v>46542</v>
      </c>
      <c r="Q272" s="358">
        <f t="shared" si="41"/>
        <v>46542</v>
      </c>
      <c r="R272" s="344">
        <f t="shared" si="33"/>
        <v>43620</v>
      </c>
      <c r="S272" s="344">
        <f t="shared" si="33"/>
        <v>43620</v>
      </c>
      <c r="T272" s="344">
        <f t="shared" si="33"/>
        <v>43620</v>
      </c>
      <c r="U272" s="344">
        <f t="shared" si="33"/>
        <v>43620</v>
      </c>
      <c r="V272" s="272"/>
      <c r="W272" s="359">
        <f t="shared" si="34"/>
        <v>90.885245901639351</v>
      </c>
      <c r="X272" s="359">
        <f t="shared" si="35"/>
        <v>90.885245901639351</v>
      </c>
      <c r="Y272" s="359">
        <f t="shared" si="36"/>
        <v>90.885245901639351</v>
      </c>
      <c r="Z272" s="359">
        <f t="shared" si="37"/>
        <v>90.885245901639351</v>
      </c>
      <c r="AA272" s="360"/>
      <c r="AB272" s="272"/>
      <c r="AC272" s="361">
        <v>1</v>
      </c>
      <c r="AD272" s="362">
        <v>1</v>
      </c>
      <c r="AE272" s="362">
        <v>1</v>
      </c>
      <c r="AF272" s="363">
        <v>1</v>
      </c>
      <c r="AG272" s="272"/>
      <c r="AH272" s="272"/>
      <c r="AI272" s="272"/>
      <c r="AJ272" s="272"/>
      <c r="AK272" s="272"/>
      <c r="AL272" s="272"/>
      <c r="AM272" s="272"/>
      <c r="AN272" s="272"/>
      <c r="AO272" s="272"/>
      <c r="AP272" s="272"/>
      <c r="AQ272" s="267"/>
      <c r="AR272" s="254"/>
      <c r="AS272" s="242"/>
      <c r="AT272" s="242"/>
      <c r="AU272" s="242"/>
    </row>
    <row r="273" spans="1:51" outlineLevel="2" collapsed="1" x14ac:dyDescent="0.35">
      <c r="A273" s="242"/>
      <c r="B273" s="251"/>
      <c r="C273" s="244">
        <f>INT($C$232)+2</f>
        <v>3</v>
      </c>
      <c r="D273" s="267"/>
      <c r="E273" s="322">
        <v>3</v>
      </c>
      <c r="F273" s="322"/>
      <c r="G273" s="267"/>
      <c r="H273" s="288" t="str">
        <f>H$253</f>
        <v>Spr</v>
      </c>
      <c r="I273" s="340">
        <v>0</v>
      </c>
      <c r="J273" s="527" t="s">
        <v>494</v>
      </c>
      <c r="K273" s="525">
        <f>N273-150</f>
        <v>43871</v>
      </c>
      <c r="L273" s="342">
        <f>K273+17/2</f>
        <v>43879.5</v>
      </c>
      <c r="M273" s="272"/>
      <c r="N273" s="343">
        <v>44021</v>
      </c>
      <c r="O273" s="343">
        <v>44021</v>
      </c>
      <c r="P273" s="343">
        <v>44021</v>
      </c>
      <c r="Q273" s="343">
        <v>44021</v>
      </c>
      <c r="R273" s="344">
        <f t="shared" si="33"/>
        <v>43655</v>
      </c>
      <c r="S273" s="344">
        <f t="shared" si="33"/>
        <v>43655</v>
      </c>
      <c r="T273" s="344">
        <f t="shared" si="33"/>
        <v>43655</v>
      </c>
      <c r="U273" s="344">
        <f t="shared" si="33"/>
        <v>43655</v>
      </c>
      <c r="V273" s="272"/>
      <c r="W273" s="345">
        <f t="shared" si="34"/>
        <v>7.081967213114754</v>
      </c>
      <c r="X273" s="345">
        <f t="shared" si="35"/>
        <v>7.081967213114754</v>
      </c>
      <c r="Y273" s="345">
        <f t="shared" si="36"/>
        <v>7.081967213114754</v>
      </c>
      <c r="Z273" s="345">
        <f t="shared" si="37"/>
        <v>7.081967213114754</v>
      </c>
      <c r="AA273" s="346"/>
      <c r="AB273" s="272"/>
      <c r="AC273" s="347">
        <v>2</v>
      </c>
      <c r="AD273" s="348">
        <v>2</v>
      </c>
      <c r="AE273" s="348">
        <v>2</v>
      </c>
      <c r="AF273" s="349">
        <v>2</v>
      </c>
      <c r="AG273" s="272"/>
      <c r="AH273" s="272"/>
      <c r="AI273" s="272"/>
      <c r="AJ273" s="272"/>
      <c r="AK273" s="272"/>
      <c r="AL273" s="272"/>
      <c r="AM273" s="272"/>
      <c r="AN273" s="272"/>
      <c r="AO273" s="272"/>
      <c r="AP273" s="272"/>
      <c r="AQ273" s="267"/>
      <c r="AR273" s="254"/>
      <c r="AS273" s="242"/>
      <c r="AT273" s="242"/>
      <c r="AU273" s="242"/>
    </row>
    <row r="274" spans="1:51" hidden="1" outlineLevel="3" x14ac:dyDescent="0.35">
      <c r="A274" s="242"/>
      <c r="B274" s="251"/>
      <c r="C274" s="244">
        <f>INT($C$232)+3</f>
        <v>4</v>
      </c>
      <c r="D274" s="267"/>
      <c r="E274" s="322">
        <v>3</v>
      </c>
      <c r="F274" s="322"/>
      <c r="G274" s="267"/>
      <c r="H274" s="272"/>
      <c r="I274" s="340">
        <v>1</v>
      </c>
      <c r="J274" s="272" t="s">
        <v>495</v>
      </c>
      <c r="K274" s="525">
        <f>N274-150</f>
        <v>44236</v>
      </c>
      <c r="L274" s="342">
        <f>K274+17/2</f>
        <v>44244.5</v>
      </c>
      <c r="M274" s="272"/>
      <c r="N274" s="343">
        <v>44386</v>
      </c>
      <c r="O274" s="343">
        <v>44386</v>
      </c>
      <c r="P274" s="343">
        <v>44386</v>
      </c>
      <c r="Q274" s="343">
        <v>44386</v>
      </c>
      <c r="R274" s="344">
        <f t="shared" si="33"/>
        <v>43655</v>
      </c>
      <c r="S274" s="344">
        <f t="shared" si="33"/>
        <v>43655</v>
      </c>
      <c r="T274" s="344">
        <f t="shared" si="33"/>
        <v>43655</v>
      </c>
      <c r="U274" s="344">
        <f t="shared" si="33"/>
        <v>43655</v>
      </c>
      <c r="V274" s="272"/>
      <c r="W274" s="351">
        <f t="shared" si="34"/>
        <v>19.049180327868854</v>
      </c>
      <c r="X274" s="351">
        <f t="shared" si="35"/>
        <v>19.049180327868854</v>
      </c>
      <c r="Y274" s="351">
        <f t="shared" si="36"/>
        <v>19.049180327868854</v>
      </c>
      <c r="Z274" s="351">
        <f t="shared" si="37"/>
        <v>19.049180327868854</v>
      </c>
      <c r="AA274" s="352"/>
      <c r="AB274" s="272"/>
      <c r="AC274" s="353">
        <v>2</v>
      </c>
      <c r="AD274" s="354">
        <v>2</v>
      </c>
      <c r="AE274" s="354">
        <v>2</v>
      </c>
      <c r="AF274" s="355">
        <v>2</v>
      </c>
      <c r="AG274" s="272"/>
      <c r="AH274" s="272"/>
      <c r="AI274" s="272"/>
      <c r="AJ274" s="272"/>
      <c r="AK274" s="272"/>
      <c r="AL274" s="272"/>
      <c r="AM274" s="272"/>
      <c r="AN274" s="272"/>
      <c r="AO274" s="272"/>
      <c r="AP274" s="272"/>
      <c r="AQ274" s="267"/>
      <c r="AR274" s="254"/>
      <c r="AS274" s="242"/>
      <c r="AT274" s="242"/>
      <c r="AU274" s="242"/>
    </row>
    <row r="275" spans="1:51" hidden="1" outlineLevel="3" x14ac:dyDescent="0.35">
      <c r="A275" s="242"/>
      <c r="B275" s="251"/>
      <c r="C275" s="244">
        <f t="shared" ref="C275:C280" si="42">INT($C$232+3)</f>
        <v>4</v>
      </c>
      <c r="D275" s="267"/>
      <c r="E275" s="322">
        <v>3</v>
      </c>
      <c r="F275" s="322"/>
      <c r="G275" s="267"/>
      <c r="H275" s="272"/>
      <c r="I275" s="340">
        <v>2</v>
      </c>
      <c r="J275" s="272" t="s">
        <v>502</v>
      </c>
      <c r="K275" s="357"/>
      <c r="L275" s="272"/>
      <c r="M275" s="272"/>
      <c r="N275" s="358">
        <f t="shared" ref="N275:Q280" si="43">DATEVALUE(DAY(N274)&amp;"/"&amp;MONTH(N274)&amp;"/"&amp;YEAR(N274)+1)</f>
        <v>44751</v>
      </c>
      <c r="O275" s="358">
        <f t="shared" si="43"/>
        <v>44751</v>
      </c>
      <c r="P275" s="358">
        <f t="shared" si="43"/>
        <v>44751</v>
      </c>
      <c r="Q275" s="358">
        <f t="shared" si="43"/>
        <v>44751</v>
      </c>
      <c r="R275" s="344">
        <f t="shared" si="33"/>
        <v>43655</v>
      </c>
      <c r="S275" s="344">
        <f t="shared" si="33"/>
        <v>43655</v>
      </c>
      <c r="T275" s="344">
        <f t="shared" si="33"/>
        <v>43655</v>
      </c>
      <c r="U275" s="344">
        <f t="shared" si="33"/>
        <v>43655</v>
      </c>
      <c r="V275" s="272"/>
      <c r="W275" s="351">
        <f t="shared" si="34"/>
        <v>31.016393442622952</v>
      </c>
      <c r="X275" s="351">
        <f t="shared" si="35"/>
        <v>31.016393442622952</v>
      </c>
      <c r="Y275" s="351">
        <f t="shared" si="36"/>
        <v>31.016393442622952</v>
      </c>
      <c r="Z275" s="351">
        <f t="shared" si="37"/>
        <v>31.016393442622952</v>
      </c>
      <c r="AA275" s="352"/>
      <c r="AB275" s="272"/>
      <c r="AC275" s="353">
        <v>2</v>
      </c>
      <c r="AD275" s="354">
        <v>2</v>
      </c>
      <c r="AE275" s="354">
        <v>2</v>
      </c>
      <c r="AF275" s="355">
        <v>2</v>
      </c>
      <c r="AG275" s="272"/>
      <c r="AH275" s="272"/>
      <c r="AI275" s="272"/>
      <c r="AJ275" s="272"/>
      <c r="AK275" s="272"/>
      <c r="AL275" s="272"/>
      <c r="AM275" s="272"/>
      <c r="AN275" s="272"/>
      <c r="AO275" s="272"/>
      <c r="AP275" s="272"/>
      <c r="AQ275" s="267"/>
      <c r="AR275" s="254"/>
      <c r="AS275" s="242"/>
      <c r="AT275" s="242"/>
      <c r="AU275" s="242"/>
    </row>
    <row r="276" spans="1:51" hidden="1" outlineLevel="3" x14ac:dyDescent="0.35">
      <c r="A276" s="242"/>
      <c r="B276" s="251"/>
      <c r="C276" s="244">
        <f t="shared" si="42"/>
        <v>4</v>
      </c>
      <c r="D276" s="267"/>
      <c r="E276" s="322">
        <v>3</v>
      </c>
      <c r="F276" s="322"/>
      <c r="G276" s="267"/>
      <c r="H276" s="272"/>
      <c r="I276" s="340">
        <v>3</v>
      </c>
      <c r="J276" s="272" t="s">
        <v>503</v>
      </c>
      <c r="K276" s="357"/>
      <c r="L276" s="272"/>
      <c r="M276" s="272"/>
      <c r="N276" s="358">
        <f t="shared" si="43"/>
        <v>45116</v>
      </c>
      <c r="O276" s="358">
        <f t="shared" si="43"/>
        <v>45116</v>
      </c>
      <c r="P276" s="358">
        <f t="shared" si="43"/>
        <v>45116</v>
      </c>
      <c r="Q276" s="358">
        <f t="shared" si="43"/>
        <v>45116</v>
      </c>
      <c r="R276" s="344">
        <f t="shared" si="33"/>
        <v>43655</v>
      </c>
      <c r="S276" s="344">
        <f t="shared" si="33"/>
        <v>43655</v>
      </c>
      <c r="T276" s="344">
        <f t="shared" si="33"/>
        <v>43655</v>
      </c>
      <c r="U276" s="344">
        <f t="shared" si="33"/>
        <v>43655</v>
      </c>
      <c r="V276" s="272"/>
      <c r="W276" s="351">
        <f t="shared" si="34"/>
        <v>42.983606557377051</v>
      </c>
      <c r="X276" s="351">
        <f t="shared" si="35"/>
        <v>42.983606557377051</v>
      </c>
      <c r="Y276" s="351">
        <f t="shared" si="36"/>
        <v>42.983606557377051</v>
      </c>
      <c r="Z276" s="351">
        <f t="shared" si="37"/>
        <v>42.983606557377051</v>
      </c>
      <c r="AA276" s="352"/>
      <c r="AB276" s="272"/>
      <c r="AC276" s="353">
        <v>2</v>
      </c>
      <c r="AD276" s="354">
        <v>2</v>
      </c>
      <c r="AE276" s="354">
        <v>2</v>
      </c>
      <c r="AF276" s="355">
        <v>2</v>
      </c>
      <c r="AG276" s="272"/>
      <c r="AH276" s="272"/>
      <c r="AI276" s="272"/>
      <c r="AJ276" s="272"/>
      <c r="AK276" s="272"/>
      <c r="AL276" s="272"/>
      <c r="AM276" s="272"/>
      <c r="AN276" s="272"/>
      <c r="AO276" s="272"/>
      <c r="AP276" s="272"/>
      <c r="AQ276" s="267"/>
      <c r="AR276" s="254"/>
      <c r="AS276" s="242"/>
      <c r="AT276" s="242"/>
      <c r="AU276" s="242"/>
    </row>
    <row r="277" spans="1:51" hidden="1" outlineLevel="3" x14ac:dyDescent="0.35">
      <c r="A277" s="242"/>
      <c r="B277" s="251"/>
      <c r="C277" s="244">
        <f t="shared" si="42"/>
        <v>4</v>
      </c>
      <c r="D277" s="267"/>
      <c r="E277" s="322">
        <v>3</v>
      </c>
      <c r="F277" s="322"/>
      <c r="G277" s="267"/>
      <c r="H277" s="272"/>
      <c r="I277" s="340">
        <v>4</v>
      </c>
      <c r="J277" s="272" t="s">
        <v>504</v>
      </c>
      <c r="K277" s="357"/>
      <c r="L277" s="272"/>
      <c r="M277" s="272"/>
      <c r="N277" s="358">
        <f t="shared" si="43"/>
        <v>45482</v>
      </c>
      <c r="O277" s="358">
        <f t="shared" si="43"/>
        <v>45482</v>
      </c>
      <c r="P277" s="358">
        <f t="shared" si="43"/>
        <v>45482</v>
      </c>
      <c r="Q277" s="358">
        <f t="shared" si="43"/>
        <v>45482</v>
      </c>
      <c r="R277" s="344">
        <f t="shared" si="33"/>
        <v>43655</v>
      </c>
      <c r="S277" s="344">
        <f t="shared" si="33"/>
        <v>43655</v>
      </c>
      <c r="T277" s="344">
        <f t="shared" si="33"/>
        <v>43655</v>
      </c>
      <c r="U277" s="344">
        <f t="shared" si="33"/>
        <v>43655</v>
      </c>
      <c r="V277" s="272"/>
      <c r="W277" s="351">
        <f t="shared" si="34"/>
        <v>54.983606557377051</v>
      </c>
      <c r="X277" s="351">
        <f t="shared" si="35"/>
        <v>54.983606557377051</v>
      </c>
      <c r="Y277" s="351">
        <f t="shared" si="36"/>
        <v>54.983606557377051</v>
      </c>
      <c r="Z277" s="351">
        <f t="shared" si="37"/>
        <v>54.983606557377051</v>
      </c>
      <c r="AA277" s="352"/>
      <c r="AB277" s="272"/>
      <c r="AC277" s="353">
        <v>2</v>
      </c>
      <c r="AD277" s="354">
        <v>2</v>
      </c>
      <c r="AE277" s="354">
        <v>2</v>
      </c>
      <c r="AF277" s="355">
        <v>2</v>
      </c>
      <c r="AG277" s="272"/>
      <c r="AH277" s="272"/>
      <c r="AI277" s="272"/>
      <c r="AJ277" s="272"/>
      <c r="AK277" s="272"/>
      <c r="AL277" s="272"/>
      <c r="AM277" s="272"/>
      <c r="AN277" s="272"/>
      <c r="AO277" s="272"/>
      <c r="AP277" s="272"/>
      <c r="AQ277" s="267"/>
      <c r="AR277" s="254"/>
      <c r="AS277" s="242"/>
      <c r="AT277" s="242"/>
      <c r="AU277" s="242"/>
    </row>
    <row r="278" spans="1:51" hidden="1" outlineLevel="3" x14ac:dyDescent="0.35">
      <c r="A278" s="242"/>
      <c r="B278" s="251"/>
      <c r="C278" s="244">
        <f t="shared" si="42"/>
        <v>4</v>
      </c>
      <c r="D278" s="267"/>
      <c r="E278" s="322">
        <v>3</v>
      </c>
      <c r="F278" s="322"/>
      <c r="G278" s="267"/>
      <c r="H278" s="272"/>
      <c r="I278" s="340">
        <v>5</v>
      </c>
      <c r="J278" s="272" t="s">
        <v>505</v>
      </c>
      <c r="K278" s="357"/>
      <c r="L278" s="272"/>
      <c r="M278" s="272"/>
      <c r="N278" s="358">
        <f t="shared" si="43"/>
        <v>45847</v>
      </c>
      <c r="O278" s="358">
        <f t="shared" si="43"/>
        <v>45847</v>
      </c>
      <c r="P278" s="358">
        <f t="shared" si="43"/>
        <v>45847</v>
      </c>
      <c r="Q278" s="358">
        <f t="shared" si="43"/>
        <v>45847</v>
      </c>
      <c r="R278" s="344">
        <f t="shared" si="33"/>
        <v>43655</v>
      </c>
      <c r="S278" s="344">
        <f t="shared" si="33"/>
        <v>43655</v>
      </c>
      <c r="T278" s="344">
        <f t="shared" si="33"/>
        <v>43655</v>
      </c>
      <c r="U278" s="344">
        <f t="shared" si="33"/>
        <v>43655</v>
      </c>
      <c r="V278" s="272"/>
      <c r="W278" s="351">
        <f t="shared" si="34"/>
        <v>66.950819672131146</v>
      </c>
      <c r="X278" s="351">
        <f t="shared" si="35"/>
        <v>66.950819672131146</v>
      </c>
      <c r="Y278" s="351">
        <f t="shared" si="36"/>
        <v>66.950819672131146</v>
      </c>
      <c r="Z278" s="351">
        <f t="shared" si="37"/>
        <v>66.950819672131146</v>
      </c>
      <c r="AA278" s="352"/>
      <c r="AB278" s="272"/>
      <c r="AC278" s="353">
        <v>2</v>
      </c>
      <c r="AD278" s="354">
        <v>2</v>
      </c>
      <c r="AE278" s="354">
        <v>2</v>
      </c>
      <c r="AF278" s="355">
        <v>2</v>
      </c>
      <c r="AG278" s="272"/>
      <c r="AH278" s="272"/>
      <c r="AI278" s="272"/>
      <c r="AJ278" s="272"/>
      <c r="AK278" s="272"/>
      <c r="AL278" s="272"/>
      <c r="AM278" s="272"/>
      <c r="AN278" s="272"/>
      <c r="AO278" s="272"/>
      <c r="AP278" s="272"/>
      <c r="AQ278" s="267"/>
      <c r="AR278" s="254"/>
      <c r="AS278" s="242"/>
      <c r="AT278" s="242"/>
      <c r="AU278" s="242"/>
    </row>
    <row r="279" spans="1:51" hidden="1" outlineLevel="3" x14ac:dyDescent="0.35">
      <c r="A279" s="242"/>
      <c r="B279" s="251"/>
      <c r="C279" s="244">
        <f t="shared" si="42"/>
        <v>4</v>
      </c>
      <c r="D279" s="267"/>
      <c r="E279" s="322">
        <v>3</v>
      </c>
      <c r="F279" s="322"/>
      <c r="G279" s="267"/>
      <c r="H279" s="272"/>
      <c r="I279" s="340">
        <v>6</v>
      </c>
      <c r="J279" s="272" t="s">
        <v>506</v>
      </c>
      <c r="K279" s="357"/>
      <c r="L279" s="272"/>
      <c r="M279" s="272"/>
      <c r="N279" s="358">
        <f t="shared" si="43"/>
        <v>46212</v>
      </c>
      <c r="O279" s="358">
        <f t="shared" si="43"/>
        <v>46212</v>
      </c>
      <c r="P279" s="358">
        <f t="shared" si="43"/>
        <v>46212</v>
      </c>
      <c r="Q279" s="358">
        <f t="shared" si="43"/>
        <v>46212</v>
      </c>
      <c r="R279" s="344">
        <f t="shared" si="33"/>
        <v>43655</v>
      </c>
      <c r="S279" s="344">
        <f t="shared" si="33"/>
        <v>43655</v>
      </c>
      <c r="T279" s="344">
        <f t="shared" si="33"/>
        <v>43655</v>
      </c>
      <c r="U279" s="344">
        <f t="shared" si="33"/>
        <v>43655</v>
      </c>
      <c r="V279" s="272"/>
      <c r="W279" s="351">
        <f t="shared" si="34"/>
        <v>78.918032786885249</v>
      </c>
      <c r="X279" s="351">
        <f t="shared" si="35"/>
        <v>78.918032786885249</v>
      </c>
      <c r="Y279" s="351">
        <f t="shared" si="36"/>
        <v>78.918032786885249</v>
      </c>
      <c r="Z279" s="351">
        <f t="shared" si="37"/>
        <v>78.918032786885249</v>
      </c>
      <c r="AA279" s="352"/>
      <c r="AB279" s="272"/>
      <c r="AC279" s="353">
        <v>2</v>
      </c>
      <c r="AD279" s="354">
        <v>2</v>
      </c>
      <c r="AE279" s="354">
        <v>2</v>
      </c>
      <c r="AF279" s="355">
        <v>2</v>
      </c>
      <c r="AG279" s="272"/>
      <c r="AH279" s="272"/>
      <c r="AI279" s="272"/>
      <c r="AJ279" s="272"/>
      <c r="AK279" s="272"/>
      <c r="AL279" s="272"/>
      <c r="AM279" s="272"/>
      <c r="AN279" s="272"/>
      <c r="AO279" s="272"/>
      <c r="AP279" s="272"/>
      <c r="AQ279" s="267"/>
      <c r="AR279" s="254"/>
      <c r="AS279" s="242"/>
      <c r="AT279" s="242"/>
      <c r="AU279" s="242"/>
    </row>
    <row r="280" spans="1:51" hidden="1" outlineLevel="3" x14ac:dyDescent="0.35">
      <c r="A280" s="242"/>
      <c r="B280" s="251"/>
      <c r="C280" s="244">
        <f t="shared" si="42"/>
        <v>4</v>
      </c>
      <c r="D280" s="267"/>
      <c r="E280" s="322">
        <v>3</v>
      </c>
      <c r="F280" s="322"/>
      <c r="G280" s="267"/>
      <c r="H280" s="272"/>
      <c r="I280" s="340">
        <v>7</v>
      </c>
      <c r="J280" s="272" t="s">
        <v>507</v>
      </c>
      <c r="K280" s="357"/>
      <c r="L280" s="272"/>
      <c r="M280" s="272"/>
      <c r="N280" s="358">
        <f t="shared" si="43"/>
        <v>46577</v>
      </c>
      <c r="O280" s="358">
        <f t="shared" si="43"/>
        <v>46577</v>
      </c>
      <c r="P280" s="358">
        <f t="shared" si="43"/>
        <v>46577</v>
      </c>
      <c r="Q280" s="358">
        <f t="shared" si="43"/>
        <v>46577</v>
      </c>
      <c r="R280" s="344">
        <f t="shared" si="33"/>
        <v>43655</v>
      </c>
      <c r="S280" s="344">
        <f t="shared" si="33"/>
        <v>43655</v>
      </c>
      <c r="T280" s="344">
        <f t="shared" si="33"/>
        <v>43655</v>
      </c>
      <c r="U280" s="344">
        <f t="shared" si="33"/>
        <v>43655</v>
      </c>
      <c r="V280" s="272"/>
      <c r="W280" s="359">
        <f t="shared" si="34"/>
        <v>90.885245901639351</v>
      </c>
      <c r="X280" s="359">
        <f t="shared" si="35"/>
        <v>90.885245901639351</v>
      </c>
      <c r="Y280" s="359">
        <f t="shared" si="36"/>
        <v>90.885245901639351</v>
      </c>
      <c r="Z280" s="359">
        <f t="shared" si="37"/>
        <v>90.885245901639351</v>
      </c>
      <c r="AA280" s="360"/>
      <c r="AB280" s="272"/>
      <c r="AC280" s="361">
        <v>2</v>
      </c>
      <c r="AD280" s="362">
        <v>2</v>
      </c>
      <c r="AE280" s="362">
        <v>2</v>
      </c>
      <c r="AF280" s="363">
        <v>2</v>
      </c>
      <c r="AG280" s="272"/>
      <c r="AH280" s="272"/>
      <c r="AI280" s="272"/>
      <c r="AJ280" s="272"/>
      <c r="AK280" s="272"/>
      <c r="AL280" s="272"/>
      <c r="AM280" s="272"/>
      <c r="AN280" s="272"/>
      <c r="AO280" s="272"/>
      <c r="AP280" s="272"/>
      <c r="AQ280" s="267"/>
      <c r="AR280" s="254"/>
      <c r="AS280" s="242"/>
      <c r="AT280" s="242"/>
      <c r="AU280" s="242"/>
    </row>
    <row r="281" spans="1:51" hidden="1" outlineLevel="3" x14ac:dyDescent="0.35">
      <c r="A281" s="242"/>
      <c r="B281" s="251"/>
      <c r="C281" s="244"/>
      <c r="D281" s="267"/>
      <c r="E281" s="322"/>
      <c r="F281" s="322"/>
      <c r="G281" s="267"/>
      <c r="H281" s="272"/>
      <c r="I281" s="327"/>
      <c r="J281" s="327"/>
      <c r="K281" s="327"/>
      <c r="L281" s="272"/>
      <c r="M281" s="272"/>
      <c r="N281" s="272"/>
      <c r="O281" s="272"/>
      <c r="P281" s="272"/>
      <c r="Q281" s="272"/>
      <c r="R281" s="272"/>
      <c r="S281" s="272"/>
      <c r="T281" s="272"/>
      <c r="U281" s="272"/>
      <c r="V281" s="272"/>
      <c r="W281" s="272"/>
      <c r="X281" s="272"/>
      <c r="Y281" s="272"/>
      <c r="Z281" s="272"/>
      <c r="AA281" s="272"/>
      <c r="AB281" s="272"/>
      <c r="AC281" s="272"/>
      <c r="AD281" s="272"/>
      <c r="AE281" s="272"/>
      <c r="AF281" s="272"/>
      <c r="AG281" s="272"/>
      <c r="AH281" s="272"/>
      <c r="AI281" s="272"/>
      <c r="AJ281" s="272"/>
      <c r="AK281" s="272"/>
      <c r="AL281" s="272"/>
      <c r="AM281" s="272"/>
      <c r="AN281" s="272"/>
      <c r="AO281" s="272"/>
      <c r="AP281" s="272"/>
      <c r="AQ281" s="272"/>
      <c r="AR281" s="272"/>
      <c r="AS281" s="272"/>
      <c r="AT281" s="272"/>
      <c r="AU281" s="267"/>
      <c r="AV281" s="254"/>
      <c r="AW281" s="242"/>
      <c r="AX281" s="242"/>
      <c r="AY281" s="242"/>
    </row>
    <row r="282" spans="1:51" hidden="1" outlineLevel="3" x14ac:dyDescent="0.35">
      <c r="A282" s="242"/>
      <c r="B282" s="251"/>
      <c r="C282" s="244"/>
      <c r="D282" s="267"/>
      <c r="E282" s="322"/>
      <c r="F282" s="322"/>
      <c r="G282" s="267"/>
      <c r="H282" s="272"/>
      <c r="I282" s="327"/>
      <c r="J282" s="327"/>
      <c r="K282" s="695" t="s">
        <v>983</v>
      </c>
      <c r="L282" s="272"/>
      <c r="M282" s="272"/>
      <c r="N282" s="272"/>
      <c r="O282" s="272"/>
      <c r="P282" s="272"/>
      <c r="Q282" s="272"/>
      <c r="R282" s="272"/>
      <c r="S282" s="272"/>
      <c r="T282" s="272"/>
      <c r="U282" s="272"/>
      <c r="V282" s="272"/>
      <c r="W282" s="272"/>
      <c r="X282" s="272"/>
      <c r="Y282" s="272"/>
      <c r="Z282" s="272"/>
      <c r="AA282" s="272"/>
      <c r="AB282" s="272"/>
      <c r="AC282" s="272"/>
      <c r="AD282" s="272"/>
      <c r="AE282" s="272"/>
      <c r="AF282" s="272"/>
      <c r="AG282" s="272"/>
      <c r="AH282" s="272"/>
      <c r="AI282" s="272"/>
      <c r="AJ282" s="272"/>
      <c r="AK282" s="272"/>
      <c r="AL282" s="272"/>
      <c r="AM282" s="272"/>
      <c r="AN282" s="272"/>
      <c r="AO282" s="272"/>
      <c r="AP282" s="272"/>
      <c r="AQ282" s="272"/>
      <c r="AR282" s="272"/>
      <c r="AS282" s="272"/>
      <c r="AT282" s="272"/>
      <c r="AU282" s="267"/>
      <c r="AV282" s="254"/>
      <c r="AW282" s="242"/>
      <c r="AX282" s="242"/>
      <c r="AY282" s="242"/>
    </row>
    <row r="283" spans="1:51" ht="8.25" hidden="1" customHeight="1" outlineLevel="3" x14ac:dyDescent="0.35">
      <c r="A283" s="242"/>
      <c r="B283" s="251"/>
      <c r="C283" s="244"/>
      <c r="D283" s="267"/>
      <c r="E283" s="322"/>
      <c r="F283" s="322"/>
      <c r="G283" s="267"/>
      <c r="H283" s="272"/>
      <c r="I283" s="327"/>
      <c r="J283" s="327"/>
      <c r="K283" s="327"/>
      <c r="L283" s="272"/>
      <c r="M283" s="272"/>
      <c r="N283" s="272"/>
      <c r="O283" s="272"/>
      <c r="P283" s="272"/>
      <c r="Q283" s="272"/>
      <c r="R283" s="272"/>
      <c r="S283" s="272"/>
      <c r="T283" s="272"/>
      <c r="U283" s="272"/>
      <c r="V283" s="272"/>
      <c r="W283" s="272"/>
      <c r="X283" s="272"/>
      <c r="Y283" s="272"/>
      <c r="Z283" s="272"/>
      <c r="AA283" s="272"/>
      <c r="AB283" s="272"/>
      <c r="AC283" s="272"/>
      <c r="AD283" s="272"/>
      <c r="AE283" s="272"/>
      <c r="AF283" s="272"/>
      <c r="AG283" s="272"/>
      <c r="AH283" s="272"/>
      <c r="AI283" s="272"/>
      <c r="AJ283" s="272"/>
      <c r="AK283" s="272"/>
      <c r="AL283" s="272"/>
      <c r="AM283" s="272"/>
      <c r="AN283" s="272"/>
      <c r="AO283" s="272"/>
      <c r="AP283" s="272"/>
      <c r="AQ283" s="272"/>
      <c r="AR283" s="272"/>
      <c r="AS283" s="272"/>
      <c r="AT283" s="272"/>
      <c r="AU283" s="267"/>
      <c r="AV283" s="254"/>
      <c r="AW283" s="242"/>
      <c r="AX283" s="242"/>
      <c r="AY283" s="242"/>
    </row>
    <row r="284" spans="1:51" hidden="1" outlineLevel="3" x14ac:dyDescent="0.35">
      <c r="A284" s="242"/>
      <c r="B284" s="251"/>
      <c r="C284" s="244"/>
      <c r="D284" s="267"/>
      <c r="E284" s="322"/>
      <c r="F284" s="322"/>
      <c r="G284" s="267"/>
      <c r="H284" s="272"/>
      <c r="I284" s="327"/>
      <c r="J284" s="327"/>
      <c r="K284" s="694">
        <f t="shared" ref="K284:Q286" si="44">MIN(363,INT((K251 - DATE(YEAR(K251),1,1))))+364*(YEAR(K251)-i_startyear)</f>
        <v>120</v>
      </c>
      <c r="L284" s="694">
        <f t="shared" si="44"/>
        <v>120</v>
      </c>
      <c r="M284" s="694">
        <f t="shared" si="44"/>
        <v>120</v>
      </c>
      <c r="N284" s="694">
        <f t="shared" si="44"/>
        <v>120</v>
      </c>
      <c r="O284" s="694">
        <f t="shared" si="44"/>
        <v>120</v>
      </c>
      <c r="P284" s="694">
        <f t="shared" si="44"/>
        <v>120</v>
      </c>
      <c r="Q284" s="694">
        <f t="shared" si="44"/>
        <v>120</v>
      </c>
      <c r="R284" s="272"/>
      <c r="S284" s="272"/>
      <c r="T284" s="272"/>
      <c r="U284" s="272"/>
      <c r="V284" s="272"/>
      <c r="W284" s="272"/>
      <c r="X284" s="272"/>
      <c r="Y284" s="272"/>
      <c r="Z284" s="272"/>
      <c r="AA284" s="272"/>
      <c r="AB284" s="272"/>
      <c r="AC284" s="272"/>
      <c r="AD284" s="272"/>
      <c r="AE284" s="272"/>
      <c r="AF284" s="272"/>
      <c r="AG284" s="272"/>
      <c r="AH284" s="272"/>
      <c r="AI284" s="272"/>
      <c r="AJ284" s="272"/>
      <c r="AK284" s="272"/>
      <c r="AL284" s="272"/>
      <c r="AM284" s="272"/>
      <c r="AN284" s="272"/>
      <c r="AO284" s="272"/>
      <c r="AP284" s="272"/>
      <c r="AQ284" s="272"/>
      <c r="AR284" s="272"/>
      <c r="AS284" s="272"/>
      <c r="AT284" s="272"/>
      <c r="AU284" s="267"/>
      <c r="AV284" s="254"/>
      <c r="AW284" s="242"/>
      <c r="AX284" s="242"/>
      <c r="AY284" s="242"/>
    </row>
    <row r="285" spans="1:51" hidden="1" outlineLevel="3" x14ac:dyDescent="0.35">
      <c r="A285" s="242"/>
      <c r="B285" s="251"/>
      <c r="C285" s="244"/>
      <c r="D285" s="267"/>
      <c r="E285" s="322"/>
      <c r="F285" s="322"/>
      <c r="G285" s="267"/>
      <c r="H285" s="272"/>
      <c r="I285" s="327"/>
      <c r="J285" s="327"/>
      <c r="K285" s="694">
        <f t="shared" si="44"/>
        <v>154</v>
      </c>
      <c r="L285" s="694">
        <f t="shared" si="44"/>
        <v>154</v>
      </c>
      <c r="M285" s="694">
        <f t="shared" si="44"/>
        <v>154</v>
      </c>
      <c r="N285" s="694">
        <f t="shared" si="44"/>
        <v>154</v>
      </c>
      <c r="O285" s="694">
        <f t="shared" si="44"/>
        <v>154</v>
      </c>
      <c r="P285" s="694">
        <f t="shared" si="44"/>
        <v>154</v>
      </c>
      <c r="Q285" s="694">
        <f t="shared" si="44"/>
        <v>154</v>
      </c>
      <c r="R285" s="272"/>
      <c r="S285" s="272"/>
      <c r="T285" s="272"/>
      <c r="U285" s="272"/>
      <c r="V285" s="272"/>
      <c r="W285" s="272"/>
      <c r="X285" s="272"/>
      <c r="Y285" s="272"/>
      <c r="Z285" s="272"/>
      <c r="AA285" s="272"/>
      <c r="AB285" s="272"/>
      <c r="AC285" s="272"/>
      <c r="AD285" s="272"/>
      <c r="AE285" s="272"/>
      <c r="AF285" s="272"/>
      <c r="AG285" s="272"/>
      <c r="AH285" s="272"/>
      <c r="AI285" s="272"/>
      <c r="AJ285" s="272"/>
      <c r="AK285" s="272"/>
      <c r="AL285" s="272"/>
      <c r="AM285" s="272"/>
      <c r="AN285" s="272"/>
      <c r="AO285" s="272"/>
      <c r="AP285" s="272"/>
      <c r="AQ285" s="272"/>
      <c r="AR285" s="272"/>
      <c r="AS285" s="272"/>
      <c r="AT285" s="272"/>
      <c r="AU285" s="267"/>
      <c r="AV285" s="254"/>
      <c r="AW285" s="242"/>
      <c r="AX285" s="242"/>
      <c r="AY285" s="242"/>
    </row>
    <row r="286" spans="1:51" hidden="1" outlineLevel="3" x14ac:dyDescent="0.35">
      <c r="A286" s="242"/>
      <c r="B286" s="251"/>
      <c r="C286" s="244"/>
      <c r="D286" s="267"/>
      <c r="E286" s="322"/>
      <c r="F286" s="322"/>
      <c r="G286" s="267"/>
      <c r="H286" s="272"/>
      <c r="I286" s="327"/>
      <c r="J286" s="327"/>
      <c r="K286" s="694">
        <f t="shared" si="44"/>
        <v>189</v>
      </c>
      <c r="L286" s="694">
        <f t="shared" si="44"/>
        <v>189</v>
      </c>
      <c r="M286" s="694">
        <f t="shared" si="44"/>
        <v>189</v>
      </c>
      <c r="N286" s="694">
        <f t="shared" si="44"/>
        <v>189</v>
      </c>
      <c r="O286" s="694">
        <f t="shared" si="44"/>
        <v>189</v>
      </c>
      <c r="P286" s="694">
        <f t="shared" si="44"/>
        <v>189</v>
      </c>
      <c r="Q286" s="694">
        <f t="shared" si="44"/>
        <v>189</v>
      </c>
      <c r="R286" s="272"/>
      <c r="S286" s="272"/>
      <c r="T286" s="272"/>
      <c r="U286" s="272"/>
      <c r="V286" s="272"/>
      <c r="W286" s="272"/>
      <c r="X286" s="272"/>
      <c r="Y286" s="272"/>
      <c r="Z286" s="272"/>
      <c r="AA286" s="272"/>
      <c r="AB286" s="272"/>
      <c r="AC286" s="272"/>
      <c r="AD286" s="272"/>
      <c r="AE286" s="272"/>
      <c r="AF286" s="272"/>
      <c r="AG286" s="272"/>
      <c r="AH286" s="272"/>
      <c r="AI286" s="272"/>
      <c r="AJ286" s="272"/>
      <c r="AK286" s="272"/>
      <c r="AL286" s="272"/>
      <c r="AM286" s="272"/>
      <c r="AN286" s="272"/>
      <c r="AO286" s="272"/>
      <c r="AP286" s="272"/>
      <c r="AQ286" s="272"/>
      <c r="AR286" s="272"/>
      <c r="AS286" s="272"/>
      <c r="AT286" s="272"/>
      <c r="AU286" s="267"/>
      <c r="AV286" s="254"/>
      <c r="AW286" s="242"/>
      <c r="AX286" s="242"/>
      <c r="AY286" s="242"/>
    </row>
    <row r="287" spans="1:51" hidden="1" outlineLevel="3" x14ac:dyDescent="0.35">
      <c r="A287" s="242"/>
      <c r="B287" s="251"/>
      <c r="C287" s="244"/>
      <c r="D287" s="267"/>
      <c r="E287" s="322"/>
      <c r="F287" s="322"/>
      <c r="G287" s="267"/>
      <c r="H287" s="272"/>
      <c r="I287" s="327"/>
      <c r="J287" s="327"/>
      <c r="K287" s="327"/>
      <c r="L287" s="272"/>
      <c r="M287" s="272"/>
      <c r="N287" s="272"/>
      <c r="O287" s="272"/>
      <c r="P287" s="272"/>
      <c r="Q287" s="272"/>
      <c r="R287" s="272"/>
      <c r="S287" s="272"/>
      <c r="T287" s="272"/>
      <c r="U287" s="272"/>
      <c r="V287" s="272"/>
      <c r="W287" s="272"/>
      <c r="X287" s="272"/>
      <c r="Y287" s="272"/>
      <c r="Z287" s="272"/>
      <c r="AA287" s="272"/>
      <c r="AB287" s="272"/>
      <c r="AC287" s="272"/>
      <c r="AD287" s="272"/>
      <c r="AE287" s="272"/>
      <c r="AF287" s="272"/>
      <c r="AG287" s="272"/>
      <c r="AH287" s="272"/>
      <c r="AI287" s="272"/>
      <c r="AJ287" s="272"/>
      <c r="AK287" s="272"/>
      <c r="AL287" s="272"/>
      <c r="AM287" s="272"/>
      <c r="AN287" s="272"/>
      <c r="AO287" s="272"/>
      <c r="AP287" s="272"/>
      <c r="AQ287" s="272"/>
      <c r="AR287" s="272"/>
      <c r="AS287" s="272"/>
      <c r="AT287" s="272"/>
      <c r="AU287" s="267"/>
      <c r="AV287" s="254"/>
      <c r="AW287" s="242"/>
      <c r="AX287" s="242"/>
      <c r="AY287" s="242"/>
    </row>
    <row r="288" spans="1:51" hidden="1" outlineLevel="3" x14ac:dyDescent="0.35">
      <c r="A288" s="242"/>
      <c r="B288" s="251"/>
      <c r="C288" s="244"/>
      <c r="D288" s="267"/>
      <c r="E288" s="322"/>
      <c r="F288" s="322"/>
      <c r="G288" s="267"/>
      <c r="H288" s="272"/>
      <c r="I288" s="327"/>
      <c r="J288" s="327"/>
      <c r="K288" s="327"/>
      <c r="L288" s="272"/>
      <c r="M288" s="272"/>
      <c r="N288" s="694">
        <f>MIN(363,INT((N257 - DATE(YEAR(N257),1,1))))+364*INT(YEAR(N257)-i_startyear)</f>
        <v>485</v>
      </c>
      <c r="O288" s="694">
        <f t="shared" ref="O288:U297" si="45">MIN(363,INT((O257 - DATE(YEAR(O257),1,1))))+364*(YEAR(O257)-i_startyear)</f>
        <v>485</v>
      </c>
      <c r="P288" s="694">
        <f t="shared" si="45"/>
        <v>485</v>
      </c>
      <c r="Q288" s="694">
        <f t="shared" si="45"/>
        <v>485</v>
      </c>
      <c r="R288" s="696">
        <f t="shared" si="45"/>
        <v>120</v>
      </c>
      <c r="S288" s="696">
        <f t="shared" si="45"/>
        <v>120</v>
      </c>
      <c r="T288" s="696">
        <f t="shared" si="45"/>
        <v>120</v>
      </c>
      <c r="U288" s="696">
        <f t="shared" si="45"/>
        <v>120</v>
      </c>
      <c r="V288" s="272"/>
      <c r="W288" s="272"/>
      <c r="X288" s="272"/>
      <c r="Y288" s="272"/>
      <c r="Z288" s="272"/>
      <c r="AA288" s="272"/>
      <c r="AB288" s="272"/>
      <c r="AC288" s="272"/>
      <c r="AD288" s="272"/>
      <c r="AE288" s="272"/>
      <c r="AF288" s="272"/>
      <c r="AG288" s="272"/>
      <c r="AH288" s="272"/>
      <c r="AI288" s="272"/>
      <c r="AJ288" s="272"/>
      <c r="AK288" s="272"/>
      <c r="AL288" s="272"/>
      <c r="AM288" s="272"/>
      <c r="AN288" s="272"/>
      <c r="AO288" s="272"/>
      <c r="AP288" s="272"/>
      <c r="AQ288" s="272"/>
      <c r="AR288" s="272"/>
      <c r="AS288" s="272"/>
      <c r="AT288" s="272"/>
      <c r="AU288" s="267"/>
      <c r="AV288" s="254"/>
      <c r="AW288" s="242"/>
      <c r="AX288" s="242"/>
      <c r="AY288" s="242"/>
    </row>
    <row r="289" spans="1:51" hidden="1" outlineLevel="3" x14ac:dyDescent="0.35">
      <c r="A289" s="242"/>
      <c r="B289" s="251"/>
      <c r="C289" s="244"/>
      <c r="D289" s="267"/>
      <c r="E289" s="322"/>
      <c r="F289" s="322"/>
      <c r="G289" s="267"/>
      <c r="H289" s="272"/>
      <c r="I289" s="327"/>
      <c r="J289" s="327"/>
      <c r="K289" s="327"/>
      <c r="L289" s="272"/>
      <c r="M289" s="272"/>
      <c r="N289" s="694">
        <f t="shared" ref="N289:N311" si="46">MIN(363,INT((N258 - DATE(YEAR(N258),1,1))))+364*(YEAR(N258)-i_startyear)</f>
        <v>848</v>
      </c>
      <c r="O289" s="694">
        <f t="shared" si="45"/>
        <v>848</v>
      </c>
      <c r="P289" s="694">
        <f t="shared" si="45"/>
        <v>848</v>
      </c>
      <c r="Q289" s="694">
        <f t="shared" si="45"/>
        <v>848</v>
      </c>
      <c r="R289" s="696">
        <f t="shared" si="45"/>
        <v>120</v>
      </c>
      <c r="S289" s="696">
        <f t="shared" si="45"/>
        <v>120</v>
      </c>
      <c r="T289" s="696">
        <f t="shared" si="45"/>
        <v>120</v>
      </c>
      <c r="U289" s="696">
        <f t="shared" si="45"/>
        <v>120</v>
      </c>
      <c r="V289" s="272"/>
      <c r="W289" s="272"/>
      <c r="X289" s="272"/>
      <c r="Y289" s="272"/>
      <c r="Z289" s="272"/>
      <c r="AA289" s="272"/>
      <c r="AB289" s="272"/>
      <c r="AC289" s="272"/>
      <c r="AD289" s="272"/>
      <c r="AE289" s="272"/>
      <c r="AF289" s="272"/>
      <c r="AG289" s="272"/>
      <c r="AH289" s="272"/>
      <c r="AI289" s="272"/>
      <c r="AJ289" s="272"/>
      <c r="AK289" s="272"/>
      <c r="AL289" s="272"/>
      <c r="AM289" s="272"/>
      <c r="AN289" s="272"/>
      <c r="AO289" s="272"/>
      <c r="AP289" s="272"/>
      <c r="AQ289" s="272"/>
      <c r="AR289" s="272"/>
      <c r="AS289" s="272"/>
      <c r="AT289" s="272"/>
      <c r="AU289" s="267"/>
      <c r="AV289" s="254"/>
      <c r="AW289" s="242"/>
      <c r="AX289" s="242"/>
      <c r="AY289" s="242"/>
    </row>
    <row r="290" spans="1:51" hidden="1" outlineLevel="3" x14ac:dyDescent="0.35">
      <c r="A290" s="242"/>
      <c r="B290" s="251"/>
      <c r="C290" s="244"/>
      <c r="D290" s="267"/>
      <c r="E290" s="322"/>
      <c r="F290" s="322"/>
      <c r="G290" s="267"/>
      <c r="H290" s="272"/>
      <c r="I290" s="327"/>
      <c r="J290" s="327"/>
      <c r="K290" s="327"/>
      <c r="L290" s="272"/>
      <c r="M290" s="272"/>
      <c r="N290" s="694">
        <f t="shared" si="46"/>
        <v>1212</v>
      </c>
      <c r="O290" s="694">
        <f t="shared" si="45"/>
        <v>1212</v>
      </c>
      <c r="P290" s="694">
        <f t="shared" si="45"/>
        <v>1212</v>
      </c>
      <c r="Q290" s="694">
        <f t="shared" si="45"/>
        <v>1212</v>
      </c>
      <c r="R290" s="696">
        <f t="shared" si="45"/>
        <v>120</v>
      </c>
      <c r="S290" s="696">
        <f t="shared" si="45"/>
        <v>120</v>
      </c>
      <c r="T290" s="696">
        <f t="shared" si="45"/>
        <v>120</v>
      </c>
      <c r="U290" s="696">
        <f t="shared" si="45"/>
        <v>120</v>
      </c>
      <c r="V290" s="272"/>
      <c r="W290" s="272"/>
      <c r="X290" s="272"/>
      <c r="Y290" s="272"/>
      <c r="Z290" s="272"/>
      <c r="AA290" s="272"/>
      <c r="AB290" s="272"/>
      <c r="AC290" s="272"/>
      <c r="AD290" s="272"/>
      <c r="AE290" s="272"/>
      <c r="AF290" s="272"/>
      <c r="AG290" s="272"/>
      <c r="AH290" s="272"/>
      <c r="AI290" s="272"/>
      <c r="AJ290" s="272"/>
      <c r="AK290" s="272"/>
      <c r="AL290" s="272"/>
      <c r="AM290" s="272"/>
      <c r="AN290" s="272"/>
      <c r="AO290" s="272"/>
      <c r="AP290" s="272"/>
      <c r="AQ290" s="272"/>
      <c r="AR290" s="272"/>
      <c r="AS290" s="272"/>
      <c r="AT290" s="272"/>
      <c r="AU290" s="267"/>
      <c r="AV290" s="254"/>
      <c r="AW290" s="242"/>
      <c r="AX290" s="242"/>
      <c r="AY290" s="242"/>
    </row>
    <row r="291" spans="1:51" hidden="1" outlineLevel="3" x14ac:dyDescent="0.35">
      <c r="A291" s="242"/>
      <c r="B291" s="251"/>
      <c r="C291" s="244"/>
      <c r="D291" s="267"/>
      <c r="E291" s="322"/>
      <c r="F291" s="322"/>
      <c r="G291" s="267"/>
      <c r="H291" s="272"/>
      <c r="I291" s="327"/>
      <c r="J291" s="327"/>
      <c r="K291" s="327"/>
      <c r="L291" s="272"/>
      <c r="M291" s="272"/>
      <c r="N291" s="694">
        <f t="shared" si="46"/>
        <v>1576</v>
      </c>
      <c r="O291" s="694">
        <f t="shared" si="45"/>
        <v>1576</v>
      </c>
      <c r="P291" s="694">
        <f t="shared" si="45"/>
        <v>1576</v>
      </c>
      <c r="Q291" s="694">
        <f t="shared" si="45"/>
        <v>1576</v>
      </c>
      <c r="R291" s="696">
        <f t="shared" si="45"/>
        <v>120</v>
      </c>
      <c r="S291" s="696">
        <f t="shared" si="45"/>
        <v>120</v>
      </c>
      <c r="T291" s="696">
        <f t="shared" si="45"/>
        <v>120</v>
      </c>
      <c r="U291" s="696">
        <f t="shared" si="45"/>
        <v>120</v>
      </c>
      <c r="V291" s="272"/>
      <c r="W291" s="272"/>
      <c r="X291" s="272"/>
      <c r="Y291" s="272"/>
      <c r="Z291" s="272"/>
      <c r="AA291" s="272"/>
      <c r="AB291" s="272"/>
      <c r="AC291" s="272"/>
      <c r="AD291" s="272"/>
      <c r="AE291" s="272"/>
      <c r="AF291" s="272"/>
      <c r="AG291" s="272"/>
      <c r="AH291" s="272"/>
      <c r="AI291" s="272"/>
      <c r="AJ291" s="272"/>
      <c r="AK291" s="272"/>
      <c r="AL291" s="272"/>
      <c r="AM291" s="272"/>
      <c r="AN291" s="272"/>
      <c r="AO291" s="272"/>
      <c r="AP291" s="272"/>
      <c r="AQ291" s="272"/>
      <c r="AR291" s="272"/>
      <c r="AS291" s="272"/>
      <c r="AT291" s="272"/>
      <c r="AU291" s="267"/>
      <c r="AV291" s="254"/>
      <c r="AW291" s="242"/>
      <c r="AX291" s="242"/>
      <c r="AY291" s="242"/>
    </row>
    <row r="292" spans="1:51" hidden="1" outlineLevel="3" x14ac:dyDescent="0.35">
      <c r="A292" s="242"/>
      <c r="B292" s="251"/>
      <c r="C292" s="244"/>
      <c r="D292" s="267"/>
      <c r="E292" s="322"/>
      <c r="F292" s="322"/>
      <c r="G292" s="267"/>
      <c r="H292" s="272"/>
      <c r="I292" s="327"/>
      <c r="J292" s="327"/>
      <c r="K292" s="327"/>
      <c r="L292" s="272"/>
      <c r="M292" s="272"/>
      <c r="N292" s="694">
        <f t="shared" si="46"/>
        <v>1941</v>
      </c>
      <c r="O292" s="694">
        <f t="shared" si="45"/>
        <v>1941</v>
      </c>
      <c r="P292" s="694">
        <f t="shared" si="45"/>
        <v>1941</v>
      </c>
      <c r="Q292" s="694">
        <f t="shared" si="45"/>
        <v>1941</v>
      </c>
      <c r="R292" s="696">
        <f t="shared" si="45"/>
        <v>120</v>
      </c>
      <c r="S292" s="696">
        <f t="shared" si="45"/>
        <v>120</v>
      </c>
      <c r="T292" s="696">
        <f t="shared" si="45"/>
        <v>120</v>
      </c>
      <c r="U292" s="696">
        <f t="shared" si="45"/>
        <v>120</v>
      </c>
      <c r="V292" s="272"/>
      <c r="W292" s="272"/>
      <c r="X292" s="272"/>
      <c r="Y292" s="272"/>
      <c r="Z292" s="272"/>
      <c r="AA292" s="272"/>
      <c r="AB292" s="272"/>
      <c r="AC292" s="272"/>
      <c r="AD292" s="272"/>
      <c r="AE292" s="272"/>
      <c r="AF292" s="272"/>
      <c r="AG292" s="272"/>
      <c r="AH292" s="272"/>
      <c r="AI292" s="272"/>
      <c r="AJ292" s="272"/>
      <c r="AK292" s="272"/>
      <c r="AL292" s="272"/>
      <c r="AM292" s="272"/>
      <c r="AN292" s="272"/>
      <c r="AO292" s="272"/>
      <c r="AP292" s="272"/>
      <c r="AQ292" s="272"/>
      <c r="AR292" s="272"/>
      <c r="AS292" s="272"/>
      <c r="AT292" s="272"/>
      <c r="AU292" s="267"/>
      <c r="AV292" s="254"/>
      <c r="AW292" s="242"/>
      <c r="AX292" s="242"/>
      <c r="AY292" s="242"/>
    </row>
    <row r="293" spans="1:51" hidden="1" outlineLevel="3" x14ac:dyDescent="0.35">
      <c r="A293" s="242"/>
      <c r="B293" s="251"/>
      <c r="C293" s="244"/>
      <c r="D293" s="267"/>
      <c r="E293" s="322"/>
      <c r="F293" s="322"/>
      <c r="G293" s="267"/>
      <c r="H293" s="272"/>
      <c r="I293" s="327"/>
      <c r="J293" s="327"/>
      <c r="K293" s="327"/>
      <c r="L293" s="272"/>
      <c r="M293" s="272"/>
      <c r="N293" s="694">
        <f t="shared" si="46"/>
        <v>2304</v>
      </c>
      <c r="O293" s="694">
        <f t="shared" si="45"/>
        <v>2304</v>
      </c>
      <c r="P293" s="694">
        <f t="shared" si="45"/>
        <v>2304</v>
      </c>
      <c r="Q293" s="694">
        <f t="shared" si="45"/>
        <v>2304</v>
      </c>
      <c r="R293" s="696">
        <f t="shared" si="45"/>
        <v>120</v>
      </c>
      <c r="S293" s="696">
        <f t="shared" si="45"/>
        <v>120</v>
      </c>
      <c r="T293" s="696">
        <f t="shared" si="45"/>
        <v>120</v>
      </c>
      <c r="U293" s="696">
        <f t="shared" si="45"/>
        <v>120</v>
      </c>
      <c r="V293" s="272"/>
      <c r="W293" s="272"/>
      <c r="X293" s="272"/>
      <c r="Y293" s="272"/>
      <c r="Z293" s="272"/>
      <c r="AA293" s="272"/>
      <c r="AB293" s="272"/>
      <c r="AC293" s="272"/>
      <c r="AD293" s="272"/>
      <c r="AE293" s="272"/>
      <c r="AF293" s="272"/>
      <c r="AG293" s="272"/>
      <c r="AH293" s="272"/>
      <c r="AI293" s="272"/>
      <c r="AJ293" s="272"/>
      <c r="AK293" s="272"/>
      <c r="AL293" s="272"/>
      <c r="AM293" s="272"/>
      <c r="AN293" s="272"/>
      <c r="AO293" s="272"/>
      <c r="AP293" s="272"/>
      <c r="AQ293" s="272"/>
      <c r="AR293" s="272"/>
      <c r="AS293" s="272"/>
      <c r="AT293" s="272"/>
      <c r="AU293" s="267"/>
      <c r="AV293" s="254"/>
      <c r="AW293" s="242"/>
      <c r="AX293" s="242"/>
      <c r="AY293" s="242"/>
    </row>
    <row r="294" spans="1:51" hidden="1" outlineLevel="3" x14ac:dyDescent="0.35">
      <c r="A294" s="242"/>
      <c r="B294" s="251"/>
      <c r="C294" s="244"/>
      <c r="D294" s="267"/>
      <c r="E294" s="322"/>
      <c r="F294" s="322"/>
      <c r="G294" s="267"/>
      <c r="H294" s="272"/>
      <c r="I294" s="327"/>
      <c r="J294" s="327"/>
      <c r="K294" s="327"/>
      <c r="L294" s="272"/>
      <c r="M294" s="272"/>
      <c r="N294" s="694">
        <f t="shared" si="46"/>
        <v>2668</v>
      </c>
      <c r="O294" s="694">
        <f t="shared" si="45"/>
        <v>2668</v>
      </c>
      <c r="P294" s="694">
        <f t="shared" si="45"/>
        <v>2668</v>
      </c>
      <c r="Q294" s="694">
        <f t="shared" si="45"/>
        <v>2668</v>
      </c>
      <c r="R294" s="696">
        <f t="shared" si="45"/>
        <v>120</v>
      </c>
      <c r="S294" s="696">
        <f t="shared" si="45"/>
        <v>120</v>
      </c>
      <c r="T294" s="696">
        <f t="shared" si="45"/>
        <v>120</v>
      </c>
      <c r="U294" s="696">
        <f t="shared" si="45"/>
        <v>120</v>
      </c>
      <c r="V294" s="272"/>
      <c r="W294" s="272"/>
      <c r="X294" s="272"/>
      <c r="Y294" s="272"/>
      <c r="Z294" s="272"/>
      <c r="AA294" s="272"/>
      <c r="AB294" s="272"/>
      <c r="AC294" s="272"/>
      <c r="AD294" s="272"/>
      <c r="AE294" s="272"/>
      <c r="AF294" s="272"/>
      <c r="AG294" s="272"/>
      <c r="AH294" s="272"/>
      <c r="AI294" s="272"/>
      <c r="AJ294" s="272"/>
      <c r="AK294" s="272"/>
      <c r="AL294" s="272"/>
      <c r="AM294" s="272"/>
      <c r="AN294" s="272"/>
      <c r="AO294" s="272"/>
      <c r="AP294" s="272"/>
      <c r="AQ294" s="272"/>
      <c r="AR294" s="272"/>
      <c r="AS294" s="272"/>
      <c r="AT294" s="272"/>
      <c r="AU294" s="267"/>
      <c r="AV294" s="254"/>
      <c r="AW294" s="242"/>
      <c r="AX294" s="242"/>
      <c r="AY294" s="242"/>
    </row>
    <row r="295" spans="1:51" hidden="1" outlineLevel="3" x14ac:dyDescent="0.35">
      <c r="A295" s="242"/>
      <c r="B295" s="251"/>
      <c r="C295" s="244"/>
      <c r="D295" s="267"/>
      <c r="E295" s="322"/>
      <c r="F295" s="322"/>
      <c r="G295" s="267"/>
      <c r="H295" s="272"/>
      <c r="I295" s="327"/>
      <c r="J295" s="327"/>
      <c r="K295" s="327"/>
      <c r="L295" s="272"/>
      <c r="M295" s="272"/>
      <c r="N295" s="694">
        <f t="shared" si="46"/>
        <v>3032</v>
      </c>
      <c r="O295" s="694">
        <f t="shared" si="45"/>
        <v>3032</v>
      </c>
      <c r="P295" s="694">
        <f t="shared" si="45"/>
        <v>3032</v>
      </c>
      <c r="Q295" s="694">
        <f t="shared" si="45"/>
        <v>3032</v>
      </c>
      <c r="R295" s="696">
        <f t="shared" si="45"/>
        <v>120</v>
      </c>
      <c r="S295" s="696">
        <f t="shared" si="45"/>
        <v>120</v>
      </c>
      <c r="T295" s="696">
        <f t="shared" si="45"/>
        <v>120</v>
      </c>
      <c r="U295" s="696">
        <f t="shared" si="45"/>
        <v>120</v>
      </c>
      <c r="V295" s="272"/>
      <c r="W295" s="272"/>
      <c r="X295" s="272"/>
      <c r="Y295" s="272"/>
      <c r="Z295" s="272"/>
      <c r="AA295" s="272"/>
      <c r="AB295" s="272"/>
      <c r="AC295" s="272"/>
      <c r="AD295" s="272"/>
      <c r="AE295" s="272"/>
      <c r="AF295" s="272"/>
      <c r="AG295" s="272"/>
      <c r="AH295" s="272"/>
      <c r="AI295" s="272"/>
      <c r="AJ295" s="272"/>
      <c r="AK295" s="272"/>
      <c r="AL295" s="272"/>
      <c r="AM295" s="272"/>
      <c r="AN295" s="272"/>
      <c r="AO295" s="272"/>
      <c r="AP295" s="272"/>
      <c r="AQ295" s="272"/>
      <c r="AR295" s="272"/>
      <c r="AS295" s="272"/>
      <c r="AT295" s="272"/>
      <c r="AU295" s="267"/>
      <c r="AV295" s="254"/>
      <c r="AW295" s="242"/>
      <c r="AX295" s="242"/>
      <c r="AY295" s="242"/>
    </row>
    <row r="296" spans="1:51" hidden="1" outlineLevel="3" x14ac:dyDescent="0.35">
      <c r="A296" s="242"/>
      <c r="B296" s="251"/>
      <c r="C296" s="244"/>
      <c r="D296" s="267"/>
      <c r="E296" s="322"/>
      <c r="F296" s="322"/>
      <c r="G296" s="267"/>
      <c r="H296" s="272"/>
      <c r="I296" s="327"/>
      <c r="J296" s="327"/>
      <c r="K296" s="327"/>
      <c r="L296" s="272"/>
      <c r="M296" s="272"/>
      <c r="N296" s="694">
        <f t="shared" si="46"/>
        <v>519</v>
      </c>
      <c r="O296" s="694">
        <f t="shared" si="45"/>
        <v>519</v>
      </c>
      <c r="P296" s="694">
        <f t="shared" si="45"/>
        <v>519</v>
      </c>
      <c r="Q296" s="694">
        <f t="shared" si="45"/>
        <v>519</v>
      </c>
      <c r="R296" s="696">
        <f t="shared" si="45"/>
        <v>154</v>
      </c>
      <c r="S296" s="696">
        <f t="shared" si="45"/>
        <v>154</v>
      </c>
      <c r="T296" s="696">
        <f t="shared" si="45"/>
        <v>154</v>
      </c>
      <c r="U296" s="696">
        <f t="shared" si="45"/>
        <v>154</v>
      </c>
      <c r="V296" s="272"/>
      <c r="W296" s="272"/>
      <c r="X296" s="272"/>
      <c r="Y296" s="272"/>
      <c r="Z296" s="272"/>
      <c r="AA296" s="272"/>
      <c r="AB296" s="272"/>
      <c r="AC296" s="272"/>
      <c r="AD296" s="272"/>
      <c r="AE296" s="272"/>
      <c r="AF296" s="272"/>
      <c r="AG296" s="272"/>
      <c r="AH296" s="272"/>
      <c r="AI296" s="272"/>
      <c r="AJ296" s="272"/>
      <c r="AK296" s="272"/>
      <c r="AL296" s="272"/>
      <c r="AM296" s="272"/>
      <c r="AN296" s="272"/>
      <c r="AO296" s="272"/>
      <c r="AP296" s="272"/>
      <c r="AQ296" s="272"/>
      <c r="AR296" s="272"/>
      <c r="AS296" s="272"/>
      <c r="AT296" s="272"/>
      <c r="AU296" s="267"/>
      <c r="AV296" s="254"/>
      <c r="AW296" s="242"/>
      <c r="AX296" s="242"/>
      <c r="AY296" s="242"/>
    </row>
    <row r="297" spans="1:51" hidden="1" outlineLevel="3" x14ac:dyDescent="0.35">
      <c r="A297" s="242"/>
      <c r="B297" s="251"/>
      <c r="C297" s="244"/>
      <c r="D297" s="267"/>
      <c r="E297" s="322"/>
      <c r="F297" s="322"/>
      <c r="G297" s="267"/>
      <c r="H297" s="272"/>
      <c r="I297" s="327"/>
      <c r="J297" s="327"/>
      <c r="K297" s="327"/>
      <c r="L297" s="272"/>
      <c r="M297" s="272"/>
      <c r="N297" s="694">
        <f t="shared" si="46"/>
        <v>882</v>
      </c>
      <c r="O297" s="694">
        <f t="shared" si="45"/>
        <v>882</v>
      </c>
      <c r="P297" s="694">
        <f t="shared" si="45"/>
        <v>882</v>
      </c>
      <c r="Q297" s="694">
        <f t="shared" si="45"/>
        <v>882</v>
      </c>
      <c r="R297" s="696">
        <f t="shared" si="45"/>
        <v>154</v>
      </c>
      <c r="S297" s="696">
        <f t="shared" si="45"/>
        <v>154</v>
      </c>
      <c r="T297" s="696">
        <f t="shared" si="45"/>
        <v>154</v>
      </c>
      <c r="U297" s="696">
        <f t="shared" si="45"/>
        <v>154</v>
      </c>
      <c r="V297" s="272"/>
      <c r="W297" s="272"/>
      <c r="X297" s="272"/>
      <c r="Y297" s="272"/>
      <c r="Z297" s="272"/>
      <c r="AA297" s="272"/>
      <c r="AB297" s="272"/>
      <c r="AC297" s="272"/>
      <c r="AD297" s="272"/>
      <c r="AE297" s="272"/>
      <c r="AF297" s="272"/>
      <c r="AG297" s="272"/>
      <c r="AH297" s="272"/>
      <c r="AI297" s="272"/>
      <c r="AJ297" s="272"/>
      <c r="AK297" s="272"/>
      <c r="AL297" s="272"/>
      <c r="AM297" s="272"/>
      <c r="AN297" s="272"/>
      <c r="AO297" s="272"/>
      <c r="AP297" s="272"/>
      <c r="AQ297" s="272"/>
      <c r="AR297" s="272"/>
      <c r="AS297" s="272"/>
      <c r="AT297" s="272"/>
      <c r="AU297" s="267"/>
      <c r="AV297" s="254"/>
      <c r="AW297" s="242"/>
      <c r="AX297" s="242"/>
      <c r="AY297" s="242"/>
    </row>
    <row r="298" spans="1:51" hidden="1" outlineLevel="3" x14ac:dyDescent="0.35">
      <c r="A298" s="242"/>
      <c r="B298" s="251"/>
      <c r="C298" s="244"/>
      <c r="D298" s="267"/>
      <c r="E298" s="322"/>
      <c r="F298" s="322"/>
      <c r="G298" s="267"/>
      <c r="H298" s="272"/>
      <c r="I298" s="327"/>
      <c r="J298" s="327"/>
      <c r="K298" s="327"/>
      <c r="L298" s="272"/>
      <c r="M298" s="272"/>
      <c r="N298" s="694">
        <f t="shared" si="46"/>
        <v>1246</v>
      </c>
      <c r="O298" s="694">
        <f t="shared" ref="O298:U307" si="47">MIN(363,INT((O267 - DATE(YEAR(O267),1,1))))+364*(YEAR(O267)-i_startyear)</f>
        <v>1246</v>
      </c>
      <c r="P298" s="694">
        <f t="shared" si="47"/>
        <v>1246</v>
      </c>
      <c r="Q298" s="694">
        <f t="shared" si="47"/>
        <v>1246</v>
      </c>
      <c r="R298" s="696">
        <f t="shared" si="47"/>
        <v>154</v>
      </c>
      <c r="S298" s="696">
        <f t="shared" si="47"/>
        <v>154</v>
      </c>
      <c r="T298" s="696">
        <f t="shared" si="47"/>
        <v>154</v>
      </c>
      <c r="U298" s="696">
        <f t="shared" si="47"/>
        <v>154</v>
      </c>
      <c r="V298" s="272"/>
      <c r="W298" s="272"/>
      <c r="X298" s="272"/>
      <c r="Y298" s="272"/>
      <c r="Z298" s="272"/>
      <c r="AA298" s="272"/>
      <c r="AB298" s="272"/>
      <c r="AC298" s="272"/>
      <c r="AD298" s="272"/>
      <c r="AE298" s="272"/>
      <c r="AF298" s="272"/>
      <c r="AG298" s="272"/>
      <c r="AH298" s="272"/>
      <c r="AI298" s="272"/>
      <c r="AJ298" s="272"/>
      <c r="AK298" s="272"/>
      <c r="AL298" s="272"/>
      <c r="AM298" s="272"/>
      <c r="AN298" s="272"/>
      <c r="AO298" s="272"/>
      <c r="AP298" s="272"/>
      <c r="AQ298" s="272"/>
      <c r="AR298" s="272"/>
      <c r="AS298" s="272"/>
      <c r="AT298" s="272"/>
      <c r="AU298" s="267"/>
      <c r="AV298" s="254"/>
      <c r="AW298" s="242"/>
      <c r="AX298" s="242"/>
      <c r="AY298" s="242"/>
    </row>
    <row r="299" spans="1:51" hidden="1" outlineLevel="3" x14ac:dyDescent="0.35">
      <c r="A299" s="242"/>
      <c r="B299" s="251"/>
      <c r="C299" s="244"/>
      <c r="D299" s="267"/>
      <c r="E299" s="322"/>
      <c r="F299" s="322"/>
      <c r="G299" s="267"/>
      <c r="H299" s="272"/>
      <c r="I299" s="327"/>
      <c r="J299" s="327"/>
      <c r="K299" s="327"/>
      <c r="L299" s="272"/>
      <c r="M299" s="272"/>
      <c r="N299" s="694">
        <f t="shared" si="46"/>
        <v>1610</v>
      </c>
      <c r="O299" s="694">
        <f t="shared" si="47"/>
        <v>1610</v>
      </c>
      <c r="P299" s="694">
        <f t="shared" si="47"/>
        <v>1610</v>
      </c>
      <c r="Q299" s="694">
        <f t="shared" si="47"/>
        <v>1610</v>
      </c>
      <c r="R299" s="696">
        <f t="shared" si="47"/>
        <v>154</v>
      </c>
      <c r="S299" s="696">
        <f t="shared" si="47"/>
        <v>154</v>
      </c>
      <c r="T299" s="696">
        <f t="shared" si="47"/>
        <v>154</v>
      </c>
      <c r="U299" s="696">
        <f t="shared" si="47"/>
        <v>154</v>
      </c>
      <c r="V299" s="272"/>
      <c r="W299" s="272"/>
      <c r="X299" s="272"/>
      <c r="Y299" s="272"/>
      <c r="Z299" s="272"/>
      <c r="AA299" s="272"/>
      <c r="AB299" s="272"/>
      <c r="AC299" s="272"/>
      <c r="AD299" s="272"/>
      <c r="AE299" s="272"/>
      <c r="AF299" s="272"/>
      <c r="AG299" s="272"/>
      <c r="AH299" s="272"/>
      <c r="AI299" s="272"/>
      <c r="AJ299" s="272"/>
      <c r="AK299" s="272"/>
      <c r="AL299" s="272"/>
      <c r="AM299" s="272"/>
      <c r="AN299" s="272"/>
      <c r="AO299" s="272"/>
      <c r="AP299" s="272"/>
      <c r="AQ299" s="272"/>
      <c r="AR299" s="272"/>
      <c r="AS299" s="272"/>
      <c r="AT299" s="272"/>
      <c r="AU299" s="267"/>
      <c r="AV299" s="254"/>
      <c r="AW299" s="242"/>
      <c r="AX299" s="242"/>
      <c r="AY299" s="242"/>
    </row>
    <row r="300" spans="1:51" hidden="1" outlineLevel="3" x14ac:dyDescent="0.35">
      <c r="A300" s="242"/>
      <c r="B300" s="251"/>
      <c r="C300" s="244"/>
      <c r="D300" s="267"/>
      <c r="E300" s="322"/>
      <c r="F300" s="322"/>
      <c r="G300" s="267"/>
      <c r="H300" s="272"/>
      <c r="I300" s="327"/>
      <c r="J300" s="327"/>
      <c r="K300" s="327"/>
      <c r="L300" s="272"/>
      <c r="M300" s="272"/>
      <c r="N300" s="694">
        <f t="shared" si="46"/>
        <v>1975</v>
      </c>
      <c r="O300" s="694">
        <f t="shared" si="47"/>
        <v>1975</v>
      </c>
      <c r="P300" s="694">
        <f t="shared" si="47"/>
        <v>1975</v>
      </c>
      <c r="Q300" s="694">
        <f t="shared" si="47"/>
        <v>1975</v>
      </c>
      <c r="R300" s="696">
        <f t="shared" si="47"/>
        <v>154</v>
      </c>
      <c r="S300" s="696">
        <f t="shared" si="47"/>
        <v>154</v>
      </c>
      <c r="T300" s="696">
        <f t="shared" si="47"/>
        <v>154</v>
      </c>
      <c r="U300" s="696">
        <f t="shared" si="47"/>
        <v>154</v>
      </c>
      <c r="V300" s="272"/>
      <c r="W300" s="272"/>
      <c r="X300" s="272"/>
      <c r="Y300" s="272"/>
      <c r="Z300" s="272"/>
      <c r="AA300" s="272"/>
      <c r="AB300" s="272"/>
      <c r="AC300" s="272"/>
      <c r="AD300" s="272"/>
      <c r="AE300" s="272"/>
      <c r="AF300" s="272"/>
      <c r="AG300" s="272"/>
      <c r="AH300" s="272"/>
      <c r="AI300" s="272"/>
      <c r="AJ300" s="272"/>
      <c r="AK300" s="272"/>
      <c r="AL300" s="272"/>
      <c r="AM300" s="272"/>
      <c r="AN300" s="272"/>
      <c r="AO300" s="272"/>
      <c r="AP300" s="272"/>
      <c r="AQ300" s="272"/>
      <c r="AR300" s="272"/>
      <c r="AS300" s="272"/>
      <c r="AT300" s="272"/>
      <c r="AU300" s="267"/>
      <c r="AV300" s="254"/>
      <c r="AW300" s="242"/>
      <c r="AX300" s="242"/>
      <c r="AY300" s="242"/>
    </row>
    <row r="301" spans="1:51" hidden="1" outlineLevel="3" x14ac:dyDescent="0.35">
      <c r="A301" s="242"/>
      <c r="B301" s="251"/>
      <c r="C301" s="244"/>
      <c r="D301" s="267"/>
      <c r="E301" s="322"/>
      <c r="F301" s="322"/>
      <c r="G301" s="267"/>
      <c r="H301" s="272"/>
      <c r="I301" s="327"/>
      <c r="J301" s="327"/>
      <c r="K301" s="327"/>
      <c r="L301" s="272"/>
      <c r="M301" s="272"/>
      <c r="N301" s="694">
        <f t="shared" si="46"/>
        <v>2338</v>
      </c>
      <c r="O301" s="694">
        <f t="shared" si="47"/>
        <v>2338</v>
      </c>
      <c r="P301" s="694">
        <f t="shared" si="47"/>
        <v>2338</v>
      </c>
      <c r="Q301" s="694">
        <f t="shared" si="47"/>
        <v>2338</v>
      </c>
      <c r="R301" s="696">
        <f t="shared" si="47"/>
        <v>154</v>
      </c>
      <c r="S301" s="696">
        <f t="shared" si="47"/>
        <v>154</v>
      </c>
      <c r="T301" s="696">
        <f t="shared" si="47"/>
        <v>154</v>
      </c>
      <c r="U301" s="696">
        <f t="shared" si="47"/>
        <v>154</v>
      </c>
      <c r="V301" s="272"/>
      <c r="W301" s="272"/>
      <c r="X301" s="272"/>
      <c r="Y301" s="272"/>
      <c r="Z301" s="272"/>
      <c r="AA301" s="272"/>
      <c r="AB301" s="272"/>
      <c r="AC301" s="272"/>
      <c r="AD301" s="272"/>
      <c r="AE301" s="272"/>
      <c r="AF301" s="272"/>
      <c r="AG301" s="272"/>
      <c r="AH301" s="272"/>
      <c r="AI301" s="272"/>
      <c r="AJ301" s="272"/>
      <c r="AK301" s="272"/>
      <c r="AL301" s="272"/>
      <c r="AM301" s="272"/>
      <c r="AN301" s="272"/>
      <c r="AO301" s="272"/>
      <c r="AP301" s="272"/>
      <c r="AQ301" s="272"/>
      <c r="AR301" s="272"/>
      <c r="AS301" s="272"/>
      <c r="AT301" s="272"/>
      <c r="AU301" s="267"/>
      <c r="AV301" s="254"/>
      <c r="AW301" s="242"/>
      <c r="AX301" s="242"/>
      <c r="AY301" s="242"/>
    </row>
    <row r="302" spans="1:51" hidden="1" outlineLevel="3" x14ac:dyDescent="0.35">
      <c r="A302" s="242"/>
      <c r="B302" s="251"/>
      <c r="C302" s="244"/>
      <c r="D302" s="267"/>
      <c r="E302" s="322"/>
      <c r="F302" s="322"/>
      <c r="G302" s="267"/>
      <c r="H302" s="272"/>
      <c r="I302" s="327"/>
      <c r="J302" s="327"/>
      <c r="K302" s="327"/>
      <c r="L302" s="272"/>
      <c r="M302" s="272"/>
      <c r="N302" s="694">
        <f t="shared" si="46"/>
        <v>2702</v>
      </c>
      <c r="O302" s="694">
        <f t="shared" si="47"/>
        <v>2702</v>
      </c>
      <c r="P302" s="694">
        <f t="shared" si="47"/>
        <v>2702</v>
      </c>
      <c r="Q302" s="694">
        <f t="shared" si="47"/>
        <v>2702</v>
      </c>
      <c r="R302" s="696">
        <f t="shared" si="47"/>
        <v>154</v>
      </c>
      <c r="S302" s="696">
        <f t="shared" si="47"/>
        <v>154</v>
      </c>
      <c r="T302" s="696">
        <f t="shared" si="47"/>
        <v>154</v>
      </c>
      <c r="U302" s="696">
        <f t="shared" si="47"/>
        <v>154</v>
      </c>
      <c r="V302" s="272"/>
      <c r="W302" s="272"/>
      <c r="X302" s="272"/>
      <c r="Y302" s="272"/>
      <c r="Z302" s="272"/>
      <c r="AA302" s="272"/>
      <c r="AB302" s="272"/>
      <c r="AC302" s="272"/>
      <c r="AD302" s="272"/>
      <c r="AE302" s="272"/>
      <c r="AF302" s="272"/>
      <c r="AG302" s="272"/>
      <c r="AH302" s="272"/>
      <c r="AI302" s="272"/>
      <c r="AJ302" s="272"/>
      <c r="AK302" s="272"/>
      <c r="AL302" s="272"/>
      <c r="AM302" s="272"/>
      <c r="AN302" s="272"/>
      <c r="AO302" s="272"/>
      <c r="AP302" s="272"/>
      <c r="AQ302" s="272"/>
      <c r="AR302" s="272"/>
      <c r="AS302" s="272"/>
      <c r="AT302" s="272"/>
      <c r="AU302" s="267"/>
      <c r="AV302" s="254"/>
      <c r="AW302" s="242"/>
      <c r="AX302" s="242"/>
      <c r="AY302" s="242"/>
    </row>
    <row r="303" spans="1:51" hidden="1" outlineLevel="3" x14ac:dyDescent="0.35">
      <c r="A303" s="242"/>
      <c r="B303" s="251"/>
      <c r="C303" s="244"/>
      <c r="D303" s="267"/>
      <c r="E303" s="322"/>
      <c r="F303" s="322"/>
      <c r="G303" s="267"/>
      <c r="H303" s="272"/>
      <c r="I303" s="327"/>
      <c r="J303" s="327"/>
      <c r="K303" s="327"/>
      <c r="L303" s="272"/>
      <c r="M303" s="272"/>
      <c r="N303" s="694">
        <f t="shared" si="46"/>
        <v>3066</v>
      </c>
      <c r="O303" s="694">
        <f t="shared" si="47"/>
        <v>3066</v>
      </c>
      <c r="P303" s="694">
        <f t="shared" si="47"/>
        <v>3066</v>
      </c>
      <c r="Q303" s="694">
        <f t="shared" si="47"/>
        <v>3066</v>
      </c>
      <c r="R303" s="696">
        <f t="shared" si="47"/>
        <v>154</v>
      </c>
      <c r="S303" s="696">
        <f t="shared" si="47"/>
        <v>154</v>
      </c>
      <c r="T303" s="696">
        <f t="shared" si="47"/>
        <v>154</v>
      </c>
      <c r="U303" s="696">
        <f t="shared" si="47"/>
        <v>154</v>
      </c>
      <c r="V303" s="272"/>
      <c r="W303" s="272"/>
      <c r="X303" s="272"/>
      <c r="Y303" s="272"/>
      <c r="Z303" s="272"/>
      <c r="AA303" s="272"/>
      <c r="AB303" s="272"/>
      <c r="AC303" s="272"/>
      <c r="AD303" s="272"/>
      <c r="AE303" s="272"/>
      <c r="AF303" s="272"/>
      <c r="AG303" s="272"/>
      <c r="AH303" s="272"/>
      <c r="AI303" s="272"/>
      <c r="AJ303" s="272"/>
      <c r="AK303" s="272"/>
      <c r="AL303" s="272"/>
      <c r="AM303" s="272"/>
      <c r="AN303" s="272"/>
      <c r="AO303" s="272"/>
      <c r="AP303" s="272"/>
      <c r="AQ303" s="272"/>
      <c r="AR303" s="272"/>
      <c r="AS303" s="272"/>
      <c r="AT303" s="272"/>
      <c r="AU303" s="267"/>
      <c r="AV303" s="254"/>
      <c r="AW303" s="242"/>
      <c r="AX303" s="242"/>
      <c r="AY303" s="242"/>
    </row>
    <row r="304" spans="1:51" hidden="1" outlineLevel="3" x14ac:dyDescent="0.35">
      <c r="A304" s="242"/>
      <c r="B304" s="251"/>
      <c r="C304" s="244"/>
      <c r="D304" s="267"/>
      <c r="E304" s="322"/>
      <c r="F304" s="322"/>
      <c r="G304" s="267"/>
      <c r="H304" s="272"/>
      <c r="I304" s="327"/>
      <c r="J304" s="327"/>
      <c r="K304" s="327"/>
      <c r="L304" s="272"/>
      <c r="M304" s="272"/>
      <c r="N304" s="694">
        <f t="shared" si="46"/>
        <v>554</v>
      </c>
      <c r="O304" s="694">
        <f t="shared" si="47"/>
        <v>554</v>
      </c>
      <c r="P304" s="694">
        <f t="shared" si="47"/>
        <v>554</v>
      </c>
      <c r="Q304" s="694">
        <f t="shared" si="47"/>
        <v>554</v>
      </c>
      <c r="R304" s="696">
        <f t="shared" si="47"/>
        <v>189</v>
      </c>
      <c r="S304" s="696">
        <f t="shared" si="47"/>
        <v>189</v>
      </c>
      <c r="T304" s="696">
        <f t="shared" si="47"/>
        <v>189</v>
      </c>
      <c r="U304" s="696">
        <f t="shared" si="47"/>
        <v>189</v>
      </c>
      <c r="V304" s="272"/>
      <c r="W304" s="272"/>
      <c r="X304" s="272"/>
      <c r="Y304" s="272"/>
      <c r="Z304" s="272"/>
      <c r="AA304" s="272"/>
      <c r="AB304" s="272"/>
      <c r="AC304" s="272"/>
      <c r="AD304" s="272"/>
      <c r="AE304" s="272"/>
      <c r="AF304" s="272"/>
      <c r="AG304" s="272"/>
      <c r="AH304" s="272"/>
      <c r="AI304" s="272"/>
      <c r="AJ304" s="272"/>
      <c r="AK304" s="272"/>
      <c r="AL304" s="272"/>
      <c r="AM304" s="272"/>
      <c r="AN304" s="272"/>
      <c r="AO304" s="272"/>
      <c r="AP304" s="272"/>
      <c r="AQ304" s="272"/>
      <c r="AR304" s="272"/>
      <c r="AS304" s="272"/>
      <c r="AT304" s="272"/>
      <c r="AU304" s="267"/>
      <c r="AV304" s="254"/>
      <c r="AW304" s="242"/>
      <c r="AX304" s="242"/>
      <c r="AY304" s="242"/>
    </row>
    <row r="305" spans="1:51" hidden="1" outlineLevel="3" x14ac:dyDescent="0.35">
      <c r="A305" s="242"/>
      <c r="B305" s="251"/>
      <c r="C305" s="244"/>
      <c r="D305" s="267"/>
      <c r="E305" s="322"/>
      <c r="F305" s="322"/>
      <c r="G305" s="267"/>
      <c r="H305" s="272"/>
      <c r="I305" s="327"/>
      <c r="J305" s="327"/>
      <c r="K305" s="327"/>
      <c r="L305" s="272"/>
      <c r="M305" s="272"/>
      <c r="N305" s="694">
        <f t="shared" si="46"/>
        <v>917</v>
      </c>
      <c r="O305" s="694">
        <f t="shared" si="47"/>
        <v>917</v>
      </c>
      <c r="P305" s="694">
        <f t="shared" si="47"/>
        <v>917</v>
      </c>
      <c r="Q305" s="694">
        <f t="shared" si="47"/>
        <v>917</v>
      </c>
      <c r="R305" s="696">
        <f t="shared" si="47"/>
        <v>189</v>
      </c>
      <c r="S305" s="696">
        <f t="shared" si="47"/>
        <v>189</v>
      </c>
      <c r="T305" s="696">
        <f t="shared" si="47"/>
        <v>189</v>
      </c>
      <c r="U305" s="696">
        <f t="shared" si="47"/>
        <v>189</v>
      </c>
      <c r="V305" s="272"/>
      <c r="W305" s="272"/>
      <c r="X305" s="272"/>
      <c r="Y305" s="272"/>
      <c r="Z305" s="272"/>
      <c r="AA305" s="272"/>
      <c r="AB305" s="272"/>
      <c r="AC305" s="272"/>
      <c r="AD305" s="272"/>
      <c r="AE305" s="272"/>
      <c r="AF305" s="272"/>
      <c r="AG305" s="272"/>
      <c r="AH305" s="272"/>
      <c r="AI305" s="272"/>
      <c r="AJ305" s="272"/>
      <c r="AK305" s="272"/>
      <c r="AL305" s="272"/>
      <c r="AM305" s="272"/>
      <c r="AN305" s="272"/>
      <c r="AO305" s="272"/>
      <c r="AP305" s="272"/>
      <c r="AQ305" s="272"/>
      <c r="AR305" s="272"/>
      <c r="AS305" s="272"/>
      <c r="AT305" s="272"/>
      <c r="AU305" s="267"/>
      <c r="AV305" s="254"/>
      <c r="AW305" s="242"/>
      <c r="AX305" s="242"/>
      <c r="AY305" s="242"/>
    </row>
    <row r="306" spans="1:51" hidden="1" outlineLevel="3" x14ac:dyDescent="0.35">
      <c r="A306" s="242"/>
      <c r="B306" s="251"/>
      <c r="C306" s="244"/>
      <c r="D306" s="267"/>
      <c r="E306" s="322"/>
      <c r="F306" s="322"/>
      <c r="G306" s="267"/>
      <c r="H306" s="272"/>
      <c r="I306" s="327"/>
      <c r="J306" s="327"/>
      <c r="K306" s="327"/>
      <c r="L306" s="272"/>
      <c r="M306" s="272"/>
      <c r="N306" s="694">
        <f t="shared" si="46"/>
        <v>1281</v>
      </c>
      <c r="O306" s="694">
        <f t="shared" si="47"/>
        <v>1281</v>
      </c>
      <c r="P306" s="694">
        <f t="shared" si="47"/>
        <v>1281</v>
      </c>
      <c r="Q306" s="694">
        <f t="shared" si="47"/>
        <v>1281</v>
      </c>
      <c r="R306" s="696">
        <f t="shared" si="47"/>
        <v>189</v>
      </c>
      <c r="S306" s="696">
        <f t="shared" si="47"/>
        <v>189</v>
      </c>
      <c r="T306" s="696">
        <f t="shared" si="47"/>
        <v>189</v>
      </c>
      <c r="U306" s="696">
        <f t="shared" si="47"/>
        <v>189</v>
      </c>
      <c r="V306" s="272"/>
      <c r="W306" s="272"/>
      <c r="X306" s="272"/>
      <c r="Y306" s="272"/>
      <c r="Z306" s="272"/>
      <c r="AA306" s="272"/>
      <c r="AB306" s="272"/>
      <c r="AC306" s="272"/>
      <c r="AD306" s="272"/>
      <c r="AE306" s="272"/>
      <c r="AF306" s="272"/>
      <c r="AG306" s="272"/>
      <c r="AH306" s="272"/>
      <c r="AI306" s="272"/>
      <c r="AJ306" s="272"/>
      <c r="AK306" s="272"/>
      <c r="AL306" s="272"/>
      <c r="AM306" s="272"/>
      <c r="AN306" s="272"/>
      <c r="AO306" s="272"/>
      <c r="AP306" s="272"/>
      <c r="AQ306" s="272"/>
      <c r="AR306" s="272"/>
      <c r="AS306" s="272"/>
      <c r="AT306" s="272"/>
      <c r="AU306" s="267"/>
      <c r="AV306" s="254"/>
      <c r="AW306" s="242"/>
      <c r="AX306" s="242"/>
      <c r="AY306" s="242"/>
    </row>
    <row r="307" spans="1:51" hidden="1" outlineLevel="3" x14ac:dyDescent="0.35">
      <c r="A307" s="242"/>
      <c r="B307" s="251"/>
      <c r="C307" s="244"/>
      <c r="D307" s="267"/>
      <c r="E307" s="322"/>
      <c r="F307" s="322"/>
      <c r="G307" s="267"/>
      <c r="H307" s="272"/>
      <c r="I307" s="327"/>
      <c r="J307" s="327"/>
      <c r="K307" s="327"/>
      <c r="L307" s="272"/>
      <c r="M307" s="272"/>
      <c r="N307" s="694">
        <f t="shared" si="46"/>
        <v>1645</v>
      </c>
      <c r="O307" s="694">
        <f t="shared" si="47"/>
        <v>1645</v>
      </c>
      <c r="P307" s="694">
        <f t="shared" si="47"/>
        <v>1645</v>
      </c>
      <c r="Q307" s="694">
        <f t="shared" si="47"/>
        <v>1645</v>
      </c>
      <c r="R307" s="696">
        <f t="shared" si="47"/>
        <v>189</v>
      </c>
      <c r="S307" s="696">
        <f t="shared" si="47"/>
        <v>189</v>
      </c>
      <c r="T307" s="696">
        <f t="shared" si="47"/>
        <v>189</v>
      </c>
      <c r="U307" s="696">
        <f t="shared" si="47"/>
        <v>189</v>
      </c>
      <c r="V307" s="272"/>
      <c r="W307" s="272"/>
      <c r="X307" s="272"/>
      <c r="Y307" s="272"/>
      <c r="Z307" s="272"/>
      <c r="AA307" s="272"/>
      <c r="AB307" s="272"/>
      <c r="AC307" s="272"/>
      <c r="AD307" s="272"/>
      <c r="AE307" s="272"/>
      <c r="AF307" s="272"/>
      <c r="AG307" s="272"/>
      <c r="AH307" s="272"/>
      <c r="AI307" s="272"/>
      <c r="AJ307" s="272"/>
      <c r="AK307" s="272"/>
      <c r="AL307" s="272"/>
      <c r="AM307" s="272"/>
      <c r="AN307" s="272"/>
      <c r="AO307" s="272"/>
      <c r="AP307" s="272"/>
      <c r="AQ307" s="272"/>
      <c r="AR307" s="272"/>
      <c r="AS307" s="272"/>
      <c r="AT307" s="272"/>
      <c r="AU307" s="267"/>
      <c r="AV307" s="254"/>
      <c r="AW307" s="242"/>
      <c r="AX307" s="242"/>
      <c r="AY307" s="242"/>
    </row>
    <row r="308" spans="1:51" hidden="1" outlineLevel="3" x14ac:dyDescent="0.35">
      <c r="A308" s="242"/>
      <c r="B308" s="251"/>
      <c r="C308" s="244"/>
      <c r="D308" s="267"/>
      <c r="E308" s="322"/>
      <c r="F308" s="322"/>
      <c r="G308" s="267"/>
      <c r="H308" s="272"/>
      <c r="I308" s="327"/>
      <c r="J308" s="327"/>
      <c r="K308" s="327"/>
      <c r="L308" s="272"/>
      <c r="M308" s="272"/>
      <c r="N308" s="694">
        <f t="shared" si="46"/>
        <v>2010</v>
      </c>
      <c r="O308" s="694">
        <f t="shared" ref="O308:U311" si="48">MIN(363,INT((O277 - DATE(YEAR(O277),1,1))))+364*(YEAR(O277)-i_startyear)</f>
        <v>2010</v>
      </c>
      <c r="P308" s="694">
        <f t="shared" si="48"/>
        <v>2010</v>
      </c>
      <c r="Q308" s="694">
        <f t="shared" si="48"/>
        <v>2010</v>
      </c>
      <c r="R308" s="696">
        <f t="shared" si="48"/>
        <v>189</v>
      </c>
      <c r="S308" s="696">
        <f t="shared" si="48"/>
        <v>189</v>
      </c>
      <c r="T308" s="696">
        <f t="shared" si="48"/>
        <v>189</v>
      </c>
      <c r="U308" s="696">
        <f t="shared" si="48"/>
        <v>189</v>
      </c>
      <c r="V308" s="272"/>
      <c r="W308" s="272"/>
      <c r="X308" s="272"/>
      <c r="Y308" s="272"/>
      <c r="Z308" s="272"/>
      <c r="AA308" s="272"/>
      <c r="AB308" s="272"/>
      <c r="AC308" s="272"/>
      <c r="AD308" s="272"/>
      <c r="AE308" s="272"/>
      <c r="AF308" s="272"/>
      <c r="AG308" s="272"/>
      <c r="AH308" s="272"/>
      <c r="AI308" s="272"/>
      <c r="AJ308" s="272"/>
      <c r="AK308" s="272"/>
      <c r="AL308" s="272"/>
      <c r="AM308" s="272"/>
      <c r="AN308" s="272"/>
      <c r="AO308" s="272"/>
      <c r="AP308" s="272"/>
      <c r="AQ308" s="272"/>
      <c r="AR308" s="272"/>
      <c r="AS308" s="272"/>
      <c r="AT308" s="272"/>
      <c r="AU308" s="267"/>
      <c r="AV308" s="254"/>
      <c r="AW308" s="242"/>
      <c r="AX308" s="242"/>
      <c r="AY308" s="242"/>
    </row>
    <row r="309" spans="1:51" hidden="1" outlineLevel="3" x14ac:dyDescent="0.35">
      <c r="A309" s="242"/>
      <c r="B309" s="251"/>
      <c r="C309" s="244"/>
      <c r="D309" s="267"/>
      <c r="E309" s="322"/>
      <c r="F309" s="322"/>
      <c r="G309" s="267"/>
      <c r="H309" s="272"/>
      <c r="I309" s="327"/>
      <c r="J309" s="327"/>
      <c r="K309" s="327"/>
      <c r="L309" s="272"/>
      <c r="M309" s="272"/>
      <c r="N309" s="694">
        <f t="shared" si="46"/>
        <v>2373</v>
      </c>
      <c r="O309" s="694">
        <f t="shared" si="48"/>
        <v>2373</v>
      </c>
      <c r="P309" s="694">
        <f t="shared" si="48"/>
        <v>2373</v>
      </c>
      <c r="Q309" s="694">
        <f t="shared" si="48"/>
        <v>2373</v>
      </c>
      <c r="R309" s="696">
        <f t="shared" si="48"/>
        <v>189</v>
      </c>
      <c r="S309" s="696">
        <f t="shared" si="48"/>
        <v>189</v>
      </c>
      <c r="T309" s="696">
        <f t="shared" si="48"/>
        <v>189</v>
      </c>
      <c r="U309" s="696">
        <f t="shared" si="48"/>
        <v>189</v>
      </c>
      <c r="V309" s="272"/>
      <c r="W309" s="272"/>
      <c r="X309" s="272"/>
      <c r="Y309" s="272"/>
      <c r="Z309" s="272"/>
      <c r="AA309" s="272"/>
      <c r="AB309" s="272"/>
      <c r="AC309" s="272"/>
      <c r="AD309" s="272"/>
      <c r="AE309" s="272"/>
      <c r="AF309" s="272"/>
      <c r="AG309" s="272"/>
      <c r="AH309" s="272"/>
      <c r="AI309" s="272"/>
      <c r="AJ309" s="272"/>
      <c r="AK309" s="272"/>
      <c r="AL309" s="272"/>
      <c r="AM309" s="272"/>
      <c r="AN309" s="272"/>
      <c r="AO309" s="272"/>
      <c r="AP309" s="272"/>
      <c r="AQ309" s="272"/>
      <c r="AR309" s="272"/>
      <c r="AS309" s="272"/>
      <c r="AT309" s="272"/>
      <c r="AU309" s="267"/>
      <c r="AV309" s="254"/>
      <c r="AW309" s="242"/>
      <c r="AX309" s="242"/>
      <c r="AY309" s="242"/>
    </row>
    <row r="310" spans="1:51" hidden="1" outlineLevel="3" x14ac:dyDescent="0.35">
      <c r="A310" s="242"/>
      <c r="B310" s="251"/>
      <c r="C310" s="244"/>
      <c r="D310" s="267"/>
      <c r="E310" s="322"/>
      <c r="F310" s="322"/>
      <c r="G310" s="267"/>
      <c r="H310" s="272"/>
      <c r="I310" s="327"/>
      <c r="J310" s="327"/>
      <c r="K310" s="327"/>
      <c r="L310" s="272"/>
      <c r="M310" s="272"/>
      <c r="N310" s="694">
        <f t="shared" si="46"/>
        <v>2737</v>
      </c>
      <c r="O310" s="694">
        <f t="shared" si="48"/>
        <v>2737</v>
      </c>
      <c r="P310" s="694">
        <f t="shared" si="48"/>
        <v>2737</v>
      </c>
      <c r="Q310" s="694">
        <f t="shared" si="48"/>
        <v>2737</v>
      </c>
      <c r="R310" s="696">
        <f t="shared" si="48"/>
        <v>189</v>
      </c>
      <c r="S310" s="696">
        <f t="shared" si="48"/>
        <v>189</v>
      </c>
      <c r="T310" s="696">
        <f t="shared" si="48"/>
        <v>189</v>
      </c>
      <c r="U310" s="696">
        <f t="shared" si="48"/>
        <v>189</v>
      </c>
      <c r="V310" s="272"/>
      <c r="W310" s="272"/>
      <c r="X310" s="272"/>
      <c r="Y310" s="272"/>
      <c r="Z310" s="272"/>
      <c r="AA310" s="272"/>
      <c r="AB310" s="272"/>
      <c r="AC310" s="272"/>
      <c r="AD310" s="272"/>
      <c r="AE310" s="272"/>
      <c r="AF310" s="272"/>
      <c r="AG310" s="272"/>
      <c r="AH310" s="272"/>
      <c r="AI310" s="272"/>
      <c r="AJ310" s="272"/>
      <c r="AK310" s="272"/>
      <c r="AL310" s="272"/>
      <c r="AM310" s="272"/>
      <c r="AN310" s="272"/>
      <c r="AO310" s="272"/>
      <c r="AP310" s="272"/>
      <c r="AQ310" s="272"/>
      <c r="AR310" s="272"/>
      <c r="AS310" s="272"/>
      <c r="AT310" s="272"/>
      <c r="AU310" s="267"/>
      <c r="AV310" s="254"/>
      <c r="AW310" s="242"/>
      <c r="AX310" s="242"/>
      <c r="AY310" s="242"/>
    </row>
    <row r="311" spans="1:51" hidden="1" outlineLevel="3" x14ac:dyDescent="0.35">
      <c r="A311" s="242"/>
      <c r="B311" s="251"/>
      <c r="C311" s="244"/>
      <c r="D311" s="267"/>
      <c r="E311" s="322"/>
      <c r="F311" s="322"/>
      <c r="G311" s="267"/>
      <c r="H311" s="272"/>
      <c r="I311" s="327"/>
      <c r="J311" s="327"/>
      <c r="K311" s="327"/>
      <c r="L311" s="272"/>
      <c r="M311" s="272"/>
      <c r="N311" s="694">
        <f t="shared" si="46"/>
        <v>3101</v>
      </c>
      <c r="O311" s="694">
        <f t="shared" si="48"/>
        <v>3101</v>
      </c>
      <c r="P311" s="694">
        <f t="shared" si="48"/>
        <v>3101</v>
      </c>
      <c r="Q311" s="694">
        <f t="shared" si="48"/>
        <v>3101</v>
      </c>
      <c r="R311" s="696">
        <f t="shared" si="48"/>
        <v>189</v>
      </c>
      <c r="S311" s="696">
        <f t="shared" si="48"/>
        <v>189</v>
      </c>
      <c r="T311" s="696">
        <f t="shared" si="48"/>
        <v>189</v>
      </c>
      <c r="U311" s="696">
        <f t="shared" si="48"/>
        <v>189</v>
      </c>
      <c r="V311" s="272"/>
      <c r="W311" s="272"/>
      <c r="X311" s="272"/>
      <c r="Y311" s="272"/>
      <c r="Z311" s="272"/>
      <c r="AA311" s="272"/>
      <c r="AB311" s="272"/>
      <c r="AC311" s="272"/>
      <c r="AD311" s="272"/>
      <c r="AE311" s="272"/>
      <c r="AF311" s="272"/>
      <c r="AG311" s="272"/>
      <c r="AH311" s="272"/>
      <c r="AI311" s="272"/>
      <c r="AJ311" s="272"/>
      <c r="AK311" s="272"/>
      <c r="AL311" s="272"/>
      <c r="AM311" s="272"/>
      <c r="AN311" s="272"/>
      <c r="AO311" s="272"/>
      <c r="AP311" s="272"/>
      <c r="AQ311" s="272"/>
      <c r="AR311" s="272"/>
      <c r="AS311" s="272"/>
      <c r="AT311" s="272"/>
      <c r="AU311" s="267"/>
      <c r="AV311" s="254"/>
      <c r="AW311" s="242"/>
      <c r="AX311" s="242"/>
      <c r="AY311" s="242"/>
    </row>
    <row r="312" spans="1:51" ht="5.15" customHeight="1" outlineLevel="2" x14ac:dyDescent="0.35">
      <c r="A312" s="242"/>
      <c r="B312" s="251"/>
      <c r="C312" s="244">
        <f>INT($C$232)+2.005</f>
        <v>3.0049999999999999</v>
      </c>
      <c r="D312" s="267"/>
      <c r="E312" s="267"/>
      <c r="F312" s="267"/>
      <c r="G312" s="267"/>
      <c r="H312" s="267"/>
      <c r="I312" s="267"/>
      <c r="J312" s="267"/>
      <c r="K312" s="267"/>
      <c r="L312" s="267"/>
      <c r="M312" s="267"/>
      <c r="N312" s="267"/>
      <c r="O312" s="267"/>
      <c r="P312" s="267"/>
      <c r="Q312" s="267"/>
      <c r="R312" s="267"/>
      <c r="S312" s="267"/>
      <c r="T312" s="267"/>
      <c r="U312" s="267"/>
      <c r="V312" s="267"/>
      <c r="W312" s="267"/>
      <c r="X312" s="267"/>
      <c r="Y312" s="267"/>
      <c r="Z312" s="267"/>
      <c r="AA312" s="267"/>
      <c r="AB312" s="267"/>
      <c r="AC312" s="267"/>
      <c r="AD312" s="267"/>
      <c r="AE312" s="267"/>
      <c r="AF312" s="267"/>
      <c r="AG312" s="267"/>
      <c r="AH312" s="267"/>
      <c r="AI312" s="267"/>
      <c r="AJ312" s="267"/>
      <c r="AK312" s="267"/>
      <c r="AL312" s="267"/>
      <c r="AM312" s="267"/>
      <c r="AN312" s="267"/>
      <c r="AO312" s="267"/>
      <c r="AP312" s="267"/>
      <c r="AQ312" s="267" t="s">
        <v>372</v>
      </c>
      <c r="AR312" s="254"/>
      <c r="AS312" s="242"/>
      <c r="AT312" s="242"/>
      <c r="AU312" s="242"/>
    </row>
    <row r="313" spans="1:51" outlineLevel="2" x14ac:dyDescent="0.35">
      <c r="A313" s="242"/>
      <c r="B313" s="251"/>
      <c r="C313" s="244">
        <f>INT($C$232)+2</f>
        <v>3</v>
      </c>
      <c r="D313" s="267"/>
      <c r="E313" s="322" t="s">
        <v>486</v>
      </c>
      <c r="F313" s="322"/>
      <c r="G313" s="267"/>
      <c r="H313" s="335" t="s">
        <v>487</v>
      </c>
      <c r="I313" s="295" t="s">
        <v>488</v>
      </c>
      <c r="J313" s="295"/>
      <c r="K313" s="272"/>
      <c r="L313" s="272"/>
      <c r="M313" s="272"/>
      <c r="N313" s="295" t="s">
        <v>508</v>
      </c>
      <c r="O313" s="295"/>
      <c r="P313" s="295"/>
      <c r="Q313" s="295"/>
      <c r="R313" s="272" t="s">
        <v>509</v>
      </c>
      <c r="S313" s="272"/>
      <c r="T313" s="272"/>
      <c r="U313" s="272"/>
      <c r="V313" s="272"/>
      <c r="W313" s="272"/>
      <c r="X313" s="272"/>
      <c r="Y313" s="272"/>
      <c r="Z313" s="272"/>
      <c r="AA313" s="272"/>
      <c r="AB313" s="274"/>
      <c r="AC313" s="272"/>
      <c r="AD313" s="272"/>
      <c r="AE313" s="272"/>
      <c r="AF313" s="272"/>
      <c r="AG313" s="272"/>
      <c r="AH313" s="272"/>
      <c r="AI313" s="272"/>
      <c r="AJ313" s="272"/>
      <c r="AK313" s="272"/>
      <c r="AL313" s="272"/>
      <c r="AM313" s="272"/>
      <c r="AN313" s="272"/>
      <c r="AO313" s="272"/>
      <c r="AP313" s="272"/>
      <c r="AQ313" s="267"/>
      <c r="AR313" s="254"/>
      <c r="AS313" s="242"/>
      <c r="AT313" s="242"/>
      <c r="AU313" s="242"/>
    </row>
    <row r="314" spans="1:51" outlineLevel="2" collapsed="1" x14ac:dyDescent="0.35">
      <c r="A314" s="242"/>
      <c r="B314" s="251"/>
      <c r="C314" s="244">
        <f>INT($C$232)+2</f>
        <v>3</v>
      </c>
      <c r="D314" s="267"/>
      <c r="E314" s="322">
        <v>1</v>
      </c>
      <c r="F314" s="322"/>
      <c r="G314" s="267"/>
      <c r="H314" s="288" t="str">
        <f>H$251</f>
        <v>Aut</v>
      </c>
      <c r="I314" s="272">
        <v>0</v>
      </c>
      <c r="J314" s="272" t="s">
        <v>510</v>
      </c>
      <c r="K314" s="272"/>
      <c r="L314" s="272"/>
      <c r="M314" s="272"/>
      <c r="N314" s="364">
        <v>2.5000000000000001E-2</v>
      </c>
      <c r="O314" s="364">
        <v>2.5000000000000001E-2</v>
      </c>
      <c r="P314" s="364">
        <v>2.5000000000000001E-2</v>
      </c>
      <c r="Q314" s="364">
        <v>2.5000000000000001E-2</v>
      </c>
      <c r="R314" s="365">
        <f t="shared" ref="R314:R337" si="49">N257-150</f>
        <v>43802</v>
      </c>
      <c r="S314" s="365">
        <f t="shared" ref="S314:S337" si="50">O257-150</f>
        <v>43802</v>
      </c>
      <c r="T314" s="365">
        <f t="shared" ref="T314:T337" si="51">P257-150</f>
        <v>43802</v>
      </c>
      <c r="U314" s="365">
        <f t="shared" ref="U314:U337" si="52">Q257-150</f>
        <v>43802</v>
      </c>
      <c r="V314" s="272"/>
      <c r="W314" s="272"/>
      <c r="X314" s="272"/>
      <c r="Y314" s="272"/>
      <c r="Z314" s="272"/>
      <c r="AA314" s="272"/>
      <c r="AB314" s="272"/>
      <c r="AC314" s="272"/>
      <c r="AD314" s="272"/>
      <c r="AE314" s="272"/>
      <c r="AF314" s="272"/>
      <c r="AG314" s="272"/>
      <c r="AH314" s="272"/>
      <c r="AI314" s="272"/>
      <c r="AJ314" s="272"/>
      <c r="AK314" s="272"/>
      <c r="AL314" s="272"/>
      <c r="AM314" s="272"/>
      <c r="AN314" s="272"/>
      <c r="AO314" s="272"/>
      <c r="AP314" s="272"/>
      <c r="AQ314" s="267"/>
      <c r="AR314" s="254"/>
      <c r="AS314" s="242"/>
      <c r="AT314" s="242"/>
      <c r="AU314" s="242"/>
    </row>
    <row r="315" spans="1:51" hidden="1" outlineLevel="3" x14ac:dyDescent="0.35">
      <c r="A315" s="242"/>
      <c r="B315" s="251"/>
      <c r="C315" s="244">
        <f>INT($C$232)+3</f>
        <v>4</v>
      </c>
      <c r="D315" s="267"/>
      <c r="E315" s="322">
        <v>1</v>
      </c>
      <c r="F315" s="322"/>
      <c r="G315" s="267"/>
      <c r="H315" s="272"/>
      <c r="I315" s="272">
        <v>1</v>
      </c>
      <c r="J315" s="272" t="s">
        <v>511</v>
      </c>
      <c r="K315" s="272"/>
      <c r="L315" s="272"/>
      <c r="M315" s="272"/>
      <c r="N315" s="364">
        <v>2.5000000000000001E-2</v>
      </c>
      <c r="O315" s="364">
        <v>2.5000000000000001E-2</v>
      </c>
      <c r="P315" s="364">
        <v>2.5000000000000001E-2</v>
      </c>
      <c r="Q315" s="364">
        <v>2.5000000000000001E-2</v>
      </c>
      <c r="R315" s="365">
        <f t="shared" si="49"/>
        <v>44167</v>
      </c>
      <c r="S315" s="365">
        <f t="shared" si="50"/>
        <v>44167</v>
      </c>
      <c r="T315" s="365">
        <f t="shared" si="51"/>
        <v>44167</v>
      </c>
      <c r="U315" s="365">
        <f t="shared" si="52"/>
        <v>44167</v>
      </c>
      <c r="V315" s="272"/>
      <c r="W315" s="272"/>
      <c r="X315" s="272"/>
      <c r="Y315" s="272"/>
      <c r="Z315" s="272"/>
      <c r="AA315" s="272"/>
      <c r="AB315" s="272"/>
      <c r="AC315" s="272"/>
      <c r="AD315" s="272"/>
      <c r="AE315" s="272"/>
      <c r="AF315" s="272"/>
      <c r="AG315" s="272"/>
      <c r="AH315" s="272"/>
      <c r="AI315" s="272"/>
      <c r="AJ315" s="272"/>
      <c r="AK315" s="272"/>
      <c r="AL315" s="272"/>
      <c r="AM315" s="272"/>
      <c r="AN315" s="272"/>
      <c r="AO315" s="272"/>
      <c r="AP315" s="272"/>
      <c r="AQ315" s="267"/>
      <c r="AR315" s="254"/>
      <c r="AS315" s="242"/>
      <c r="AT315" s="242"/>
      <c r="AU315" s="242"/>
    </row>
    <row r="316" spans="1:51" hidden="1" outlineLevel="3" x14ac:dyDescent="0.35">
      <c r="A316" s="242"/>
      <c r="B316" s="251"/>
      <c r="C316" s="244">
        <f t="shared" ref="C316:C321" si="53">INT($C$232+3)</f>
        <v>4</v>
      </c>
      <c r="D316" s="267"/>
      <c r="E316" s="322">
        <v>1</v>
      </c>
      <c r="F316" s="322"/>
      <c r="G316" s="267"/>
      <c r="H316" s="272"/>
      <c r="I316" s="272">
        <v>2</v>
      </c>
      <c r="J316" s="272" t="s">
        <v>512</v>
      </c>
      <c r="K316" s="272"/>
      <c r="L316" s="272"/>
      <c r="M316" s="272"/>
      <c r="N316" s="364">
        <v>1.4999999999999999E-2</v>
      </c>
      <c r="O316" s="364">
        <v>1.4999999999999999E-2</v>
      </c>
      <c r="P316" s="364">
        <v>1.4999999999999999E-2</v>
      </c>
      <c r="Q316" s="364">
        <v>1.4999999999999999E-2</v>
      </c>
      <c r="R316" s="365">
        <f t="shared" si="49"/>
        <v>44532</v>
      </c>
      <c r="S316" s="365">
        <f t="shared" si="50"/>
        <v>44532</v>
      </c>
      <c r="T316" s="365">
        <f t="shared" si="51"/>
        <v>44532</v>
      </c>
      <c r="U316" s="365">
        <f t="shared" si="52"/>
        <v>44532</v>
      </c>
      <c r="V316" s="272"/>
      <c r="W316" s="272"/>
      <c r="X316" s="272"/>
      <c r="Y316" s="272"/>
      <c r="Z316" s="272"/>
      <c r="AA316" s="272"/>
      <c r="AB316" s="272"/>
      <c r="AC316" s="272"/>
      <c r="AD316" s="272"/>
      <c r="AE316" s="272"/>
      <c r="AF316" s="272"/>
      <c r="AG316" s="272"/>
      <c r="AH316" s="272"/>
      <c r="AI316" s="272"/>
      <c r="AJ316" s="272"/>
      <c r="AK316" s="272"/>
      <c r="AL316" s="272"/>
      <c r="AM316" s="272"/>
      <c r="AN316" s="272"/>
      <c r="AO316" s="272"/>
      <c r="AP316" s="272"/>
      <c r="AQ316" s="267"/>
      <c r="AR316" s="254"/>
      <c r="AS316" s="242"/>
      <c r="AT316" s="242"/>
      <c r="AU316" s="242"/>
    </row>
    <row r="317" spans="1:51" hidden="1" outlineLevel="3" x14ac:dyDescent="0.35">
      <c r="A317" s="242"/>
      <c r="B317" s="251"/>
      <c r="C317" s="244">
        <f t="shared" si="53"/>
        <v>4</v>
      </c>
      <c r="D317" s="267"/>
      <c r="E317" s="322">
        <v>1</v>
      </c>
      <c r="F317" s="322"/>
      <c r="G317" s="267"/>
      <c r="H317" s="272"/>
      <c r="I317" s="272">
        <v>3</v>
      </c>
      <c r="J317" s="272" t="s">
        <v>497</v>
      </c>
      <c r="K317" s="272"/>
      <c r="L317" s="272"/>
      <c r="M317" s="272"/>
      <c r="N317" s="364">
        <v>1.4999999999999999E-2</v>
      </c>
      <c r="O317" s="364">
        <v>1.4999999999999999E-2</v>
      </c>
      <c r="P317" s="364">
        <v>1.4999999999999999E-2</v>
      </c>
      <c r="Q317" s="364">
        <v>1.4999999999999999E-2</v>
      </c>
      <c r="R317" s="365">
        <f t="shared" si="49"/>
        <v>44897</v>
      </c>
      <c r="S317" s="365">
        <f t="shared" si="50"/>
        <v>44897</v>
      </c>
      <c r="T317" s="365">
        <f t="shared" si="51"/>
        <v>44897</v>
      </c>
      <c r="U317" s="365">
        <f t="shared" si="52"/>
        <v>44897</v>
      </c>
      <c r="V317" s="272"/>
      <c r="W317" s="272"/>
      <c r="X317" s="272"/>
      <c r="Y317" s="272"/>
      <c r="Z317" s="272"/>
      <c r="AA317" s="272"/>
      <c r="AB317" s="272"/>
      <c r="AC317" s="272"/>
      <c r="AD317" s="272"/>
      <c r="AE317" s="272"/>
      <c r="AF317" s="272"/>
      <c r="AG317" s="272"/>
      <c r="AH317" s="272"/>
      <c r="AI317" s="272"/>
      <c r="AJ317" s="272"/>
      <c r="AK317" s="272"/>
      <c r="AL317" s="272"/>
      <c r="AM317" s="272"/>
      <c r="AN317" s="272"/>
      <c r="AO317" s="272"/>
      <c r="AP317" s="272"/>
      <c r="AQ317" s="267"/>
      <c r="AR317" s="254"/>
      <c r="AS317" s="242"/>
      <c r="AT317" s="242"/>
      <c r="AU317" s="242"/>
    </row>
    <row r="318" spans="1:51" hidden="1" outlineLevel="3" x14ac:dyDescent="0.35">
      <c r="A318" s="242"/>
      <c r="B318" s="251"/>
      <c r="C318" s="244">
        <f t="shared" si="53"/>
        <v>4</v>
      </c>
      <c r="D318" s="267"/>
      <c r="E318" s="322">
        <v>1</v>
      </c>
      <c r="F318" s="322"/>
      <c r="G318" s="267"/>
      <c r="H318" s="272"/>
      <c r="I318" s="272">
        <v>4</v>
      </c>
      <c r="J318" s="272" t="s">
        <v>498</v>
      </c>
      <c r="K318" s="272"/>
      <c r="L318" s="272"/>
      <c r="M318" s="272"/>
      <c r="N318" s="364">
        <v>1.4999999999999999E-2</v>
      </c>
      <c r="O318" s="364">
        <v>1.4999999999999999E-2</v>
      </c>
      <c r="P318" s="364">
        <v>1.4999999999999999E-2</v>
      </c>
      <c r="Q318" s="364">
        <v>1.4999999999999999E-2</v>
      </c>
      <c r="R318" s="365">
        <f t="shared" si="49"/>
        <v>45263</v>
      </c>
      <c r="S318" s="365">
        <f t="shared" si="50"/>
        <v>45263</v>
      </c>
      <c r="T318" s="365">
        <f t="shared" si="51"/>
        <v>45263</v>
      </c>
      <c r="U318" s="365">
        <f t="shared" si="52"/>
        <v>45263</v>
      </c>
      <c r="V318" s="272"/>
      <c r="W318" s="272"/>
      <c r="X318" s="272"/>
      <c r="Y318" s="272"/>
      <c r="Z318" s="272"/>
      <c r="AA318" s="272"/>
      <c r="AB318" s="272"/>
      <c r="AC318" s="272"/>
      <c r="AD318" s="272"/>
      <c r="AE318" s="272"/>
      <c r="AF318" s="272"/>
      <c r="AG318" s="272"/>
      <c r="AH318" s="272"/>
      <c r="AI318" s="272"/>
      <c r="AJ318" s="272"/>
      <c r="AK318" s="272"/>
      <c r="AL318" s="272"/>
      <c r="AM318" s="272"/>
      <c r="AN318" s="272"/>
      <c r="AO318" s="272"/>
      <c r="AP318" s="272"/>
      <c r="AQ318" s="267"/>
      <c r="AR318" s="254"/>
      <c r="AS318" s="242"/>
      <c r="AT318" s="242"/>
      <c r="AU318" s="242"/>
    </row>
    <row r="319" spans="1:51" hidden="1" outlineLevel="3" x14ac:dyDescent="0.35">
      <c r="A319" s="242"/>
      <c r="B319" s="251"/>
      <c r="C319" s="244">
        <f t="shared" si="53"/>
        <v>4</v>
      </c>
      <c r="D319" s="267"/>
      <c r="E319" s="322">
        <v>1</v>
      </c>
      <c r="F319" s="322"/>
      <c r="G319" s="267"/>
      <c r="H319" s="272"/>
      <c r="I319" s="272">
        <v>5</v>
      </c>
      <c r="J319" s="272" t="s">
        <v>499</v>
      </c>
      <c r="K319" s="272"/>
      <c r="L319" s="272"/>
      <c r="M319" s="272"/>
      <c r="N319" s="364">
        <v>1.4999999999999999E-2</v>
      </c>
      <c r="O319" s="364">
        <v>1.4999999999999999E-2</v>
      </c>
      <c r="P319" s="364">
        <v>1.4999999999999999E-2</v>
      </c>
      <c r="Q319" s="364">
        <v>1.4999999999999999E-2</v>
      </c>
      <c r="R319" s="365">
        <f t="shared" si="49"/>
        <v>45628</v>
      </c>
      <c r="S319" s="365">
        <f t="shared" si="50"/>
        <v>45628</v>
      </c>
      <c r="T319" s="365">
        <f t="shared" si="51"/>
        <v>45628</v>
      </c>
      <c r="U319" s="365">
        <f t="shared" si="52"/>
        <v>45628</v>
      </c>
      <c r="V319" s="272"/>
      <c r="W319" s="272"/>
      <c r="X319" s="272"/>
      <c r="Y319" s="272"/>
      <c r="Z319" s="272"/>
      <c r="AA319" s="272"/>
      <c r="AB319" s="272"/>
      <c r="AC319" s="272"/>
      <c r="AD319" s="272"/>
      <c r="AE319" s="272"/>
      <c r="AF319" s="272"/>
      <c r="AG319" s="272"/>
      <c r="AH319" s="272"/>
      <c r="AI319" s="272"/>
      <c r="AJ319" s="272"/>
      <c r="AK319" s="272"/>
      <c r="AL319" s="272"/>
      <c r="AM319" s="272"/>
      <c r="AN319" s="272"/>
      <c r="AO319" s="272"/>
      <c r="AP319" s="272"/>
      <c r="AQ319" s="267"/>
      <c r="AR319" s="254"/>
      <c r="AS319" s="242"/>
      <c r="AT319" s="242"/>
      <c r="AU319" s="242"/>
    </row>
    <row r="320" spans="1:51" hidden="1" outlineLevel="3" x14ac:dyDescent="0.35">
      <c r="A320" s="242"/>
      <c r="B320" s="251"/>
      <c r="C320" s="244">
        <f t="shared" si="53"/>
        <v>4</v>
      </c>
      <c r="D320" s="267"/>
      <c r="E320" s="322">
        <v>1</v>
      </c>
      <c r="F320" s="322"/>
      <c r="G320" s="267"/>
      <c r="H320" s="272"/>
      <c r="I320" s="272">
        <v>6</v>
      </c>
      <c r="J320" s="272" t="s">
        <v>500</v>
      </c>
      <c r="K320" s="272"/>
      <c r="L320" s="272"/>
      <c r="M320" s="272"/>
      <c r="N320" s="364">
        <v>1.4999999999999999E-2</v>
      </c>
      <c r="O320" s="364">
        <v>1.4999999999999999E-2</v>
      </c>
      <c r="P320" s="364">
        <v>1.4999999999999999E-2</v>
      </c>
      <c r="Q320" s="364">
        <v>1.4999999999999999E-2</v>
      </c>
      <c r="R320" s="365">
        <f t="shared" si="49"/>
        <v>45993</v>
      </c>
      <c r="S320" s="365">
        <f t="shared" si="50"/>
        <v>45993</v>
      </c>
      <c r="T320" s="365">
        <f t="shared" si="51"/>
        <v>45993</v>
      </c>
      <c r="U320" s="365">
        <f t="shared" si="52"/>
        <v>45993</v>
      </c>
      <c r="V320" s="272"/>
      <c r="W320" s="272"/>
      <c r="X320" s="272"/>
      <c r="Y320" s="272"/>
      <c r="Z320" s="272"/>
      <c r="AA320" s="272"/>
      <c r="AB320" s="272"/>
      <c r="AC320" s="272"/>
      <c r="AD320" s="272"/>
      <c r="AE320" s="272"/>
      <c r="AF320" s="272"/>
      <c r="AG320" s="272"/>
      <c r="AH320" s="272"/>
      <c r="AI320" s="272"/>
      <c r="AJ320" s="272"/>
      <c r="AK320" s="272"/>
      <c r="AL320" s="272"/>
      <c r="AM320" s="272"/>
      <c r="AN320" s="272"/>
      <c r="AO320" s="272"/>
      <c r="AP320" s="272"/>
      <c r="AQ320" s="267"/>
      <c r="AR320" s="254"/>
      <c r="AS320" s="242"/>
      <c r="AT320" s="242"/>
      <c r="AU320" s="242"/>
    </row>
    <row r="321" spans="1:47" hidden="1" outlineLevel="3" x14ac:dyDescent="0.35">
      <c r="A321" s="242"/>
      <c r="B321" s="251"/>
      <c r="C321" s="244">
        <f t="shared" si="53"/>
        <v>4</v>
      </c>
      <c r="D321" s="267"/>
      <c r="E321" s="322">
        <v>1</v>
      </c>
      <c r="F321" s="322"/>
      <c r="G321" s="267"/>
      <c r="H321" s="272"/>
      <c r="I321" s="272">
        <v>7</v>
      </c>
      <c r="J321" s="272" t="s">
        <v>501</v>
      </c>
      <c r="K321" s="272"/>
      <c r="L321" s="272"/>
      <c r="M321" s="272"/>
      <c r="N321" s="364">
        <v>1.4999999999999999E-2</v>
      </c>
      <c r="O321" s="364">
        <v>1.4999999999999999E-2</v>
      </c>
      <c r="P321" s="364">
        <v>1.4999999999999999E-2</v>
      </c>
      <c r="Q321" s="364">
        <v>1.4999999999999999E-2</v>
      </c>
      <c r="R321" s="365">
        <f t="shared" si="49"/>
        <v>46358</v>
      </c>
      <c r="S321" s="365">
        <f t="shared" si="50"/>
        <v>46358</v>
      </c>
      <c r="T321" s="365">
        <f t="shared" si="51"/>
        <v>46358</v>
      </c>
      <c r="U321" s="365">
        <f t="shared" si="52"/>
        <v>46358</v>
      </c>
      <c r="V321" s="272"/>
      <c r="W321" s="272"/>
      <c r="X321" s="272"/>
      <c r="Y321" s="272"/>
      <c r="Z321" s="272"/>
      <c r="AA321" s="272"/>
      <c r="AB321" s="272"/>
      <c r="AC321" s="272"/>
      <c r="AD321" s="272"/>
      <c r="AE321" s="272"/>
      <c r="AF321" s="272"/>
      <c r="AG321" s="272"/>
      <c r="AH321" s="272"/>
      <c r="AI321" s="272"/>
      <c r="AJ321" s="272"/>
      <c r="AK321" s="272"/>
      <c r="AL321" s="272"/>
      <c r="AM321" s="272"/>
      <c r="AN321" s="272"/>
      <c r="AO321" s="272"/>
      <c r="AP321" s="272"/>
      <c r="AQ321" s="267"/>
      <c r="AR321" s="254"/>
      <c r="AS321" s="242"/>
      <c r="AT321" s="242"/>
      <c r="AU321" s="242"/>
    </row>
    <row r="322" spans="1:47" outlineLevel="2" collapsed="1" x14ac:dyDescent="0.35">
      <c r="A322" s="242"/>
      <c r="B322" s="251"/>
      <c r="C322" s="244">
        <f>INT($C$232)+2</f>
        <v>3</v>
      </c>
      <c r="D322" s="267"/>
      <c r="E322" s="322">
        <v>2</v>
      </c>
      <c r="F322" s="322"/>
      <c r="G322" s="267"/>
      <c r="H322" s="288" t="str">
        <f>H$252</f>
        <v>Win</v>
      </c>
      <c r="I322" s="272">
        <v>0</v>
      </c>
      <c r="J322" s="272" t="s">
        <v>510</v>
      </c>
      <c r="K322" s="272"/>
      <c r="L322" s="272"/>
      <c r="M322" s="272"/>
      <c r="N322" s="364">
        <v>2.5000000000000001E-2</v>
      </c>
      <c r="O322" s="364">
        <v>2.5000000000000001E-2</v>
      </c>
      <c r="P322" s="364">
        <v>2.5000000000000001E-2</v>
      </c>
      <c r="Q322" s="364">
        <v>2.5000000000000001E-2</v>
      </c>
      <c r="R322" s="365">
        <f t="shared" si="49"/>
        <v>43836</v>
      </c>
      <c r="S322" s="365">
        <f t="shared" si="50"/>
        <v>43836</v>
      </c>
      <c r="T322" s="365">
        <f t="shared" si="51"/>
        <v>43836</v>
      </c>
      <c r="U322" s="365">
        <f t="shared" si="52"/>
        <v>43836</v>
      </c>
      <c r="V322" s="272"/>
      <c r="W322" s="272"/>
      <c r="X322" s="272"/>
      <c r="Y322" s="272"/>
      <c r="Z322" s="272"/>
      <c r="AA322" s="272"/>
      <c r="AB322" s="272"/>
      <c r="AC322" s="272"/>
      <c r="AD322" s="272"/>
      <c r="AE322" s="272"/>
      <c r="AF322" s="272"/>
      <c r="AG322" s="272"/>
      <c r="AH322" s="272"/>
      <c r="AI322" s="272"/>
      <c r="AJ322" s="272"/>
      <c r="AK322" s="272"/>
      <c r="AL322" s="272"/>
      <c r="AM322" s="272"/>
      <c r="AN322" s="272"/>
      <c r="AO322" s="272"/>
      <c r="AP322" s="272"/>
      <c r="AQ322" s="267"/>
      <c r="AR322" s="254"/>
      <c r="AS322" s="242"/>
      <c r="AT322" s="242"/>
      <c r="AU322" s="242"/>
    </row>
    <row r="323" spans="1:47" hidden="1" outlineLevel="3" x14ac:dyDescent="0.35">
      <c r="A323" s="242"/>
      <c r="B323" s="251"/>
      <c r="C323" s="244">
        <f>INT($C$232)+3</f>
        <v>4</v>
      </c>
      <c r="D323" s="267"/>
      <c r="E323" s="322">
        <v>2</v>
      </c>
      <c r="F323" s="322"/>
      <c r="G323" s="267"/>
      <c r="H323" s="272"/>
      <c r="I323" s="272">
        <v>1</v>
      </c>
      <c r="J323" s="272" t="s">
        <v>511</v>
      </c>
      <c r="K323" s="272"/>
      <c r="L323" s="272"/>
      <c r="M323" s="272"/>
      <c r="N323" s="364">
        <v>2.5000000000000001E-2</v>
      </c>
      <c r="O323" s="364">
        <v>2.5000000000000001E-2</v>
      </c>
      <c r="P323" s="364">
        <v>2.5000000000000001E-2</v>
      </c>
      <c r="Q323" s="364">
        <v>2.5000000000000001E-2</v>
      </c>
      <c r="R323" s="365">
        <f t="shared" si="49"/>
        <v>44201</v>
      </c>
      <c r="S323" s="365">
        <f t="shared" si="50"/>
        <v>44201</v>
      </c>
      <c r="T323" s="365">
        <f t="shared" si="51"/>
        <v>44201</v>
      </c>
      <c r="U323" s="365">
        <f t="shared" si="52"/>
        <v>44201</v>
      </c>
      <c r="V323" s="272"/>
      <c r="W323" s="272"/>
      <c r="X323" s="272"/>
      <c r="Y323" s="272"/>
      <c r="Z323" s="272"/>
      <c r="AA323" s="272"/>
      <c r="AB323" s="272"/>
      <c r="AC323" s="272"/>
      <c r="AD323" s="272"/>
      <c r="AE323" s="272"/>
      <c r="AF323" s="272"/>
      <c r="AG323" s="272"/>
      <c r="AH323" s="272"/>
      <c r="AI323" s="272"/>
      <c r="AJ323" s="272"/>
      <c r="AK323" s="272"/>
      <c r="AL323" s="272"/>
      <c r="AM323" s="272"/>
      <c r="AN323" s="272"/>
      <c r="AO323" s="272"/>
      <c r="AP323" s="272"/>
      <c r="AQ323" s="267"/>
      <c r="AR323" s="254"/>
      <c r="AS323" s="242"/>
      <c r="AT323" s="242"/>
      <c r="AU323" s="242"/>
    </row>
    <row r="324" spans="1:47" hidden="1" outlineLevel="3" x14ac:dyDescent="0.35">
      <c r="A324" s="242"/>
      <c r="B324" s="251"/>
      <c r="C324" s="244">
        <f t="shared" ref="C324:C329" si="54">INT($C$232+3)</f>
        <v>4</v>
      </c>
      <c r="D324" s="267"/>
      <c r="E324" s="322">
        <v>2</v>
      </c>
      <c r="F324" s="322"/>
      <c r="G324" s="267"/>
      <c r="H324" s="272"/>
      <c r="I324" s="272">
        <v>2</v>
      </c>
      <c r="J324" s="272" t="s">
        <v>512</v>
      </c>
      <c r="K324" s="272"/>
      <c r="L324" s="272"/>
      <c r="M324" s="272"/>
      <c r="N324" s="364">
        <v>1.4999999999999999E-2</v>
      </c>
      <c r="O324" s="364">
        <v>1.4999999999999999E-2</v>
      </c>
      <c r="P324" s="364">
        <v>1.4999999999999999E-2</v>
      </c>
      <c r="Q324" s="364">
        <v>1.4999999999999999E-2</v>
      </c>
      <c r="R324" s="365">
        <f t="shared" si="49"/>
        <v>44566</v>
      </c>
      <c r="S324" s="365">
        <f t="shared" si="50"/>
        <v>44566</v>
      </c>
      <c r="T324" s="365">
        <f t="shared" si="51"/>
        <v>44566</v>
      </c>
      <c r="U324" s="365">
        <f t="shared" si="52"/>
        <v>44566</v>
      </c>
      <c r="V324" s="272"/>
      <c r="W324" s="272"/>
      <c r="X324" s="272"/>
      <c r="Y324" s="272"/>
      <c r="Z324" s="272"/>
      <c r="AA324" s="272"/>
      <c r="AB324" s="272"/>
      <c r="AC324" s="272"/>
      <c r="AD324" s="272"/>
      <c r="AE324" s="272"/>
      <c r="AF324" s="272"/>
      <c r="AG324" s="272"/>
      <c r="AH324" s="272"/>
      <c r="AI324" s="272"/>
      <c r="AJ324" s="272"/>
      <c r="AK324" s="272"/>
      <c r="AL324" s="272"/>
      <c r="AM324" s="272"/>
      <c r="AN324" s="272"/>
      <c r="AO324" s="272"/>
      <c r="AP324" s="272"/>
      <c r="AQ324" s="267"/>
      <c r="AR324" s="254"/>
      <c r="AS324" s="242"/>
      <c r="AT324" s="242"/>
      <c r="AU324" s="242"/>
    </row>
    <row r="325" spans="1:47" hidden="1" outlineLevel="3" x14ac:dyDescent="0.35">
      <c r="A325" s="242"/>
      <c r="B325" s="251"/>
      <c r="C325" s="244">
        <f t="shared" si="54"/>
        <v>4</v>
      </c>
      <c r="D325" s="267"/>
      <c r="E325" s="322">
        <v>2</v>
      </c>
      <c r="F325" s="322"/>
      <c r="G325" s="267"/>
      <c r="H325" s="272"/>
      <c r="I325" s="272">
        <v>3</v>
      </c>
      <c r="J325" s="272" t="s">
        <v>497</v>
      </c>
      <c r="K325" s="272"/>
      <c r="L325" s="272"/>
      <c r="M325" s="272"/>
      <c r="N325" s="364">
        <v>1.4999999999999999E-2</v>
      </c>
      <c r="O325" s="364">
        <v>1.4999999999999999E-2</v>
      </c>
      <c r="P325" s="364">
        <v>1.4999999999999999E-2</v>
      </c>
      <c r="Q325" s="364">
        <v>1.4999999999999999E-2</v>
      </c>
      <c r="R325" s="365">
        <f t="shared" si="49"/>
        <v>44931</v>
      </c>
      <c r="S325" s="365">
        <f t="shared" si="50"/>
        <v>44931</v>
      </c>
      <c r="T325" s="365">
        <f t="shared" si="51"/>
        <v>44931</v>
      </c>
      <c r="U325" s="365">
        <f t="shared" si="52"/>
        <v>44931</v>
      </c>
      <c r="V325" s="272"/>
      <c r="W325" s="272"/>
      <c r="X325" s="272"/>
      <c r="Y325" s="272"/>
      <c r="Z325" s="272"/>
      <c r="AA325" s="272"/>
      <c r="AB325" s="272"/>
      <c r="AC325" s="272"/>
      <c r="AD325" s="272"/>
      <c r="AE325" s="272"/>
      <c r="AF325" s="272"/>
      <c r="AG325" s="272"/>
      <c r="AH325" s="272"/>
      <c r="AI325" s="272"/>
      <c r="AJ325" s="272"/>
      <c r="AK325" s="272"/>
      <c r="AL325" s="272"/>
      <c r="AM325" s="272"/>
      <c r="AN325" s="272"/>
      <c r="AO325" s="272"/>
      <c r="AP325" s="272"/>
      <c r="AQ325" s="267"/>
      <c r="AR325" s="254"/>
      <c r="AS325" s="242"/>
      <c r="AT325" s="242"/>
      <c r="AU325" s="242"/>
    </row>
    <row r="326" spans="1:47" hidden="1" outlineLevel="3" x14ac:dyDescent="0.35">
      <c r="A326" s="242"/>
      <c r="B326" s="251"/>
      <c r="C326" s="244">
        <f t="shared" si="54"/>
        <v>4</v>
      </c>
      <c r="D326" s="267"/>
      <c r="E326" s="322">
        <v>2</v>
      </c>
      <c r="F326" s="322"/>
      <c r="G326" s="267"/>
      <c r="H326" s="272"/>
      <c r="I326" s="272">
        <v>4</v>
      </c>
      <c r="J326" s="272" t="s">
        <v>498</v>
      </c>
      <c r="K326" s="272"/>
      <c r="L326" s="272"/>
      <c r="M326" s="272"/>
      <c r="N326" s="364">
        <v>1.4999999999999999E-2</v>
      </c>
      <c r="O326" s="364">
        <v>1.4999999999999999E-2</v>
      </c>
      <c r="P326" s="364">
        <v>1.4999999999999999E-2</v>
      </c>
      <c r="Q326" s="364">
        <v>1.4999999999999999E-2</v>
      </c>
      <c r="R326" s="365">
        <f t="shared" si="49"/>
        <v>45297</v>
      </c>
      <c r="S326" s="365">
        <f t="shared" si="50"/>
        <v>45297</v>
      </c>
      <c r="T326" s="365">
        <f t="shared" si="51"/>
        <v>45297</v>
      </c>
      <c r="U326" s="365">
        <f t="shared" si="52"/>
        <v>45297</v>
      </c>
      <c r="V326" s="272"/>
      <c r="W326" s="272"/>
      <c r="X326" s="272"/>
      <c r="Y326" s="272"/>
      <c r="Z326" s="272"/>
      <c r="AA326" s="272"/>
      <c r="AB326" s="272"/>
      <c r="AC326" s="272"/>
      <c r="AD326" s="272"/>
      <c r="AE326" s="272"/>
      <c r="AF326" s="272"/>
      <c r="AG326" s="272"/>
      <c r="AH326" s="272"/>
      <c r="AI326" s="272"/>
      <c r="AJ326" s="272"/>
      <c r="AK326" s="272"/>
      <c r="AL326" s="272"/>
      <c r="AM326" s="272"/>
      <c r="AN326" s="272"/>
      <c r="AO326" s="272"/>
      <c r="AP326" s="272"/>
      <c r="AQ326" s="267"/>
      <c r="AR326" s="254"/>
      <c r="AS326" s="242"/>
      <c r="AT326" s="242"/>
      <c r="AU326" s="242"/>
    </row>
    <row r="327" spans="1:47" hidden="1" outlineLevel="3" x14ac:dyDescent="0.35">
      <c r="A327" s="242"/>
      <c r="B327" s="251"/>
      <c r="C327" s="244">
        <f t="shared" si="54"/>
        <v>4</v>
      </c>
      <c r="D327" s="267"/>
      <c r="E327" s="322">
        <v>2</v>
      </c>
      <c r="F327" s="322"/>
      <c r="G327" s="267"/>
      <c r="H327" s="272"/>
      <c r="I327" s="272">
        <v>5</v>
      </c>
      <c r="J327" s="272" t="s">
        <v>499</v>
      </c>
      <c r="K327" s="272"/>
      <c r="L327" s="272"/>
      <c r="M327" s="272"/>
      <c r="N327" s="364">
        <v>1.4999999999999999E-2</v>
      </c>
      <c r="O327" s="364">
        <v>1.4999999999999999E-2</v>
      </c>
      <c r="P327" s="364">
        <v>1.4999999999999999E-2</v>
      </c>
      <c r="Q327" s="364">
        <v>1.4999999999999999E-2</v>
      </c>
      <c r="R327" s="365">
        <f t="shared" si="49"/>
        <v>45662</v>
      </c>
      <c r="S327" s="365">
        <f t="shared" si="50"/>
        <v>45662</v>
      </c>
      <c r="T327" s="365">
        <f t="shared" si="51"/>
        <v>45662</v>
      </c>
      <c r="U327" s="365">
        <f t="shared" si="52"/>
        <v>45662</v>
      </c>
      <c r="V327" s="272"/>
      <c r="W327" s="272"/>
      <c r="X327" s="272"/>
      <c r="Y327" s="272"/>
      <c r="Z327" s="272"/>
      <c r="AA327" s="272"/>
      <c r="AB327" s="272"/>
      <c r="AC327" s="272"/>
      <c r="AD327" s="272"/>
      <c r="AE327" s="272"/>
      <c r="AF327" s="272"/>
      <c r="AG327" s="272"/>
      <c r="AH327" s="272"/>
      <c r="AI327" s="272"/>
      <c r="AJ327" s="272"/>
      <c r="AK327" s="272"/>
      <c r="AL327" s="272"/>
      <c r="AM327" s="272"/>
      <c r="AN327" s="272"/>
      <c r="AO327" s="272"/>
      <c r="AP327" s="272"/>
      <c r="AQ327" s="267"/>
      <c r="AR327" s="254"/>
      <c r="AS327" s="242"/>
      <c r="AT327" s="242"/>
      <c r="AU327" s="242"/>
    </row>
    <row r="328" spans="1:47" hidden="1" outlineLevel="3" x14ac:dyDescent="0.35">
      <c r="A328" s="242"/>
      <c r="B328" s="251"/>
      <c r="C328" s="244">
        <f t="shared" si="54"/>
        <v>4</v>
      </c>
      <c r="D328" s="267"/>
      <c r="E328" s="322">
        <v>2</v>
      </c>
      <c r="F328" s="322"/>
      <c r="G328" s="267"/>
      <c r="H328" s="272"/>
      <c r="I328" s="272">
        <v>6</v>
      </c>
      <c r="J328" s="272" t="s">
        <v>500</v>
      </c>
      <c r="K328" s="272"/>
      <c r="L328" s="272"/>
      <c r="M328" s="272"/>
      <c r="N328" s="364">
        <v>1.4999999999999999E-2</v>
      </c>
      <c r="O328" s="364">
        <v>1.4999999999999999E-2</v>
      </c>
      <c r="P328" s="364">
        <v>1.4999999999999999E-2</v>
      </c>
      <c r="Q328" s="364">
        <v>1.4999999999999999E-2</v>
      </c>
      <c r="R328" s="365">
        <f t="shared" si="49"/>
        <v>46027</v>
      </c>
      <c r="S328" s="365">
        <f t="shared" si="50"/>
        <v>46027</v>
      </c>
      <c r="T328" s="365">
        <f t="shared" si="51"/>
        <v>46027</v>
      </c>
      <c r="U328" s="365">
        <f t="shared" si="52"/>
        <v>46027</v>
      </c>
      <c r="V328" s="272"/>
      <c r="W328" s="272"/>
      <c r="X328" s="272"/>
      <c r="Y328" s="272"/>
      <c r="Z328" s="272"/>
      <c r="AA328" s="272"/>
      <c r="AB328" s="272"/>
      <c r="AC328" s="272"/>
      <c r="AD328" s="272"/>
      <c r="AE328" s="272"/>
      <c r="AF328" s="272"/>
      <c r="AG328" s="272"/>
      <c r="AH328" s="272"/>
      <c r="AI328" s="272"/>
      <c r="AJ328" s="272"/>
      <c r="AK328" s="272"/>
      <c r="AL328" s="272"/>
      <c r="AM328" s="272"/>
      <c r="AN328" s="272"/>
      <c r="AO328" s="272"/>
      <c r="AP328" s="272"/>
      <c r="AQ328" s="267"/>
      <c r="AR328" s="254"/>
      <c r="AS328" s="242"/>
      <c r="AT328" s="242"/>
      <c r="AU328" s="242"/>
    </row>
    <row r="329" spans="1:47" hidden="1" outlineLevel="3" x14ac:dyDescent="0.35">
      <c r="A329" s="242"/>
      <c r="B329" s="251"/>
      <c r="C329" s="244">
        <f t="shared" si="54"/>
        <v>4</v>
      </c>
      <c r="D329" s="267"/>
      <c r="E329" s="322">
        <v>2</v>
      </c>
      <c r="F329" s="322"/>
      <c r="G329" s="267"/>
      <c r="H329" s="272"/>
      <c r="I329" s="272">
        <v>7</v>
      </c>
      <c r="J329" s="272" t="s">
        <v>501</v>
      </c>
      <c r="K329" s="272"/>
      <c r="L329" s="272"/>
      <c r="M329" s="272"/>
      <c r="N329" s="364">
        <v>1.4999999999999999E-2</v>
      </c>
      <c r="O329" s="364">
        <v>1.4999999999999999E-2</v>
      </c>
      <c r="P329" s="364">
        <v>1.4999999999999999E-2</v>
      </c>
      <c r="Q329" s="364">
        <v>1.4999999999999999E-2</v>
      </c>
      <c r="R329" s="365">
        <f t="shared" si="49"/>
        <v>46392</v>
      </c>
      <c r="S329" s="365">
        <f t="shared" si="50"/>
        <v>46392</v>
      </c>
      <c r="T329" s="365">
        <f t="shared" si="51"/>
        <v>46392</v>
      </c>
      <c r="U329" s="365">
        <f t="shared" si="52"/>
        <v>46392</v>
      </c>
      <c r="V329" s="272"/>
      <c r="W329" s="272"/>
      <c r="X329" s="272"/>
      <c r="Y329" s="272"/>
      <c r="Z329" s="272"/>
      <c r="AA329" s="272"/>
      <c r="AB329" s="272"/>
      <c r="AC329" s="272"/>
      <c r="AD329" s="272"/>
      <c r="AE329" s="272"/>
      <c r="AF329" s="272"/>
      <c r="AG329" s="272"/>
      <c r="AH329" s="272"/>
      <c r="AI329" s="272"/>
      <c r="AJ329" s="272"/>
      <c r="AK329" s="272"/>
      <c r="AL329" s="272"/>
      <c r="AM329" s="272"/>
      <c r="AN329" s="272"/>
      <c r="AO329" s="272"/>
      <c r="AP329" s="272"/>
      <c r="AQ329" s="267"/>
      <c r="AR329" s="254"/>
      <c r="AS329" s="242"/>
      <c r="AT329" s="242"/>
      <c r="AU329" s="242"/>
    </row>
    <row r="330" spans="1:47" outlineLevel="2" collapsed="1" x14ac:dyDescent="0.35">
      <c r="A330" s="242"/>
      <c r="B330" s="251"/>
      <c r="C330" s="244">
        <f>INT($C$232)+2</f>
        <v>3</v>
      </c>
      <c r="D330" s="267"/>
      <c r="E330" s="322">
        <v>3</v>
      </c>
      <c r="F330" s="322"/>
      <c r="G330" s="267"/>
      <c r="H330" s="288" t="str">
        <f>H$253</f>
        <v>Spr</v>
      </c>
      <c r="I330" s="272">
        <v>0</v>
      </c>
      <c r="J330" s="272" t="s">
        <v>510</v>
      </c>
      <c r="K330" s="272"/>
      <c r="L330" s="272"/>
      <c r="M330" s="272"/>
      <c r="N330" s="364">
        <v>2.5000000000000001E-2</v>
      </c>
      <c r="O330" s="364">
        <v>2.5000000000000001E-2</v>
      </c>
      <c r="P330" s="364">
        <v>2.5000000000000001E-2</v>
      </c>
      <c r="Q330" s="364">
        <v>2.5000000000000001E-2</v>
      </c>
      <c r="R330" s="365">
        <f t="shared" si="49"/>
        <v>43871</v>
      </c>
      <c r="S330" s="365">
        <f t="shared" si="50"/>
        <v>43871</v>
      </c>
      <c r="T330" s="365">
        <f t="shared" si="51"/>
        <v>43871</v>
      </c>
      <c r="U330" s="365">
        <f t="shared" si="52"/>
        <v>43871</v>
      </c>
      <c r="V330" s="272"/>
      <c r="W330" s="272"/>
      <c r="X330" s="272"/>
      <c r="Y330" s="272"/>
      <c r="Z330" s="272"/>
      <c r="AA330" s="272"/>
      <c r="AB330" s="272"/>
      <c r="AC330" s="272"/>
      <c r="AD330" s="272"/>
      <c r="AE330" s="272"/>
      <c r="AF330" s="272"/>
      <c r="AG330" s="272"/>
      <c r="AH330" s="272"/>
      <c r="AI330" s="272"/>
      <c r="AJ330" s="272"/>
      <c r="AK330" s="272"/>
      <c r="AL330" s="272"/>
      <c r="AM330" s="272"/>
      <c r="AN330" s="272"/>
      <c r="AO330" s="272"/>
      <c r="AP330" s="272"/>
      <c r="AQ330" s="267"/>
      <c r="AR330" s="254"/>
      <c r="AS330" s="242"/>
      <c r="AT330" s="242"/>
      <c r="AU330" s="242"/>
    </row>
    <row r="331" spans="1:47" hidden="1" outlineLevel="3" x14ac:dyDescent="0.35">
      <c r="A331" s="242"/>
      <c r="B331" s="251"/>
      <c r="C331" s="244">
        <f>INT($C$232)+3</f>
        <v>4</v>
      </c>
      <c r="D331" s="267"/>
      <c r="E331" s="322">
        <v>3</v>
      </c>
      <c r="F331" s="322"/>
      <c r="G331" s="267"/>
      <c r="H331" s="272"/>
      <c r="I331" s="272">
        <v>1</v>
      </c>
      <c r="J331" s="272" t="s">
        <v>511</v>
      </c>
      <c r="K331" s="272"/>
      <c r="L331" s="272"/>
      <c r="M331" s="272"/>
      <c r="N331" s="364">
        <v>2.5000000000000001E-2</v>
      </c>
      <c r="O331" s="364">
        <v>2.5000000000000001E-2</v>
      </c>
      <c r="P331" s="364">
        <v>2.5000000000000001E-2</v>
      </c>
      <c r="Q331" s="364">
        <v>2.5000000000000001E-2</v>
      </c>
      <c r="R331" s="365">
        <f t="shared" si="49"/>
        <v>44236</v>
      </c>
      <c r="S331" s="365">
        <f t="shared" si="50"/>
        <v>44236</v>
      </c>
      <c r="T331" s="365">
        <f t="shared" si="51"/>
        <v>44236</v>
      </c>
      <c r="U331" s="365">
        <f t="shared" si="52"/>
        <v>44236</v>
      </c>
      <c r="V331" s="272"/>
      <c r="W331" s="272"/>
      <c r="X331" s="272"/>
      <c r="Y331" s="272"/>
      <c r="Z331" s="272"/>
      <c r="AA331" s="272"/>
      <c r="AB331" s="272"/>
      <c r="AC331" s="272"/>
      <c r="AD331" s="272"/>
      <c r="AE331" s="272"/>
      <c r="AF331" s="272"/>
      <c r="AG331" s="272"/>
      <c r="AH331" s="272"/>
      <c r="AI331" s="272"/>
      <c r="AJ331" s="272"/>
      <c r="AK331" s="272"/>
      <c r="AL331" s="272"/>
      <c r="AM331" s="272"/>
      <c r="AN331" s="272"/>
      <c r="AO331" s="272"/>
      <c r="AP331" s="272"/>
      <c r="AQ331" s="267"/>
      <c r="AR331" s="254"/>
      <c r="AS331" s="242"/>
      <c r="AT331" s="242"/>
      <c r="AU331" s="242"/>
    </row>
    <row r="332" spans="1:47" hidden="1" outlineLevel="3" x14ac:dyDescent="0.35">
      <c r="A332" s="242"/>
      <c r="B332" s="251"/>
      <c r="C332" s="244">
        <f t="shared" ref="C332:C337" si="55">INT($C$232+3)</f>
        <v>4</v>
      </c>
      <c r="D332" s="267"/>
      <c r="E332" s="322">
        <v>3</v>
      </c>
      <c r="F332" s="322"/>
      <c r="G332" s="267"/>
      <c r="H332" s="272"/>
      <c r="I332" s="272">
        <v>2</v>
      </c>
      <c r="J332" s="272" t="s">
        <v>512</v>
      </c>
      <c r="K332" s="272"/>
      <c r="L332" s="272"/>
      <c r="M332" s="272"/>
      <c r="N332" s="364">
        <v>1.4999999999999999E-2</v>
      </c>
      <c r="O332" s="364">
        <v>1.4999999999999999E-2</v>
      </c>
      <c r="P332" s="364">
        <v>1.4999999999999999E-2</v>
      </c>
      <c r="Q332" s="364">
        <v>1.4999999999999999E-2</v>
      </c>
      <c r="R332" s="365">
        <f t="shared" si="49"/>
        <v>44601</v>
      </c>
      <c r="S332" s="365">
        <f t="shared" si="50"/>
        <v>44601</v>
      </c>
      <c r="T332" s="365">
        <f t="shared" si="51"/>
        <v>44601</v>
      </c>
      <c r="U332" s="365">
        <f t="shared" si="52"/>
        <v>44601</v>
      </c>
      <c r="V332" s="272"/>
      <c r="W332" s="272"/>
      <c r="X332" s="272"/>
      <c r="Y332" s="272"/>
      <c r="Z332" s="272"/>
      <c r="AA332" s="272"/>
      <c r="AB332" s="272"/>
      <c r="AC332" s="272"/>
      <c r="AD332" s="272"/>
      <c r="AE332" s="272"/>
      <c r="AF332" s="272"/>
      <c r="AG332" s="272"/>
      <c r="AH332" s="272"/>
      <c r="AI332" s="272"/>
      <c r="AJ332" s="272"/>
      <c r="AK332" s="272"/>
      <c r="AL332" s="272"/>
      <c r="AM332" s="272"/>
      <c r="AN332" s="272"/>
      <c r="AO332" s="272"/>
      <c r="AP332" s="272"/>
      <c r="AQ332" s="267"/>
      <c r="AR332" s="254"/>
      <c r="AS332" s="242"/>
      <c r="AT332" s="242"/>
      <c r="AU332" s="242"/>
    </row>
    <row r="333" spans="1:47" hidden="1" outlineLevel="3" x14ac:dyDescent="0.35">
      <c r="A333" s="242"/>
      <c r="B333" s="251"/>
      <c r="C333" s="244">
        <f t="shared" si="55"/>
        <v>4</v>
      </c>
      <c r="D333" s="267"/>
      <c r="E333" s="322">
        <v>3</v>
      </c>
      <c r="F333" s="322"/>
      <c r="G333" s="267"/>
      <c r="H333" s="272"/>
      <c r="I333" s="272">
        <v>3</v>
      </c>
      <c r="J333" s="272" t="s">
        <v>497</v>
      </c>
      <c r="K333" s="272"/>
      <c r="L333" s="272"/>
      <c r="M333" s="272"/>
      <c r="N333" s="364">
        <v>1.4999999999999999E-2</v>
      </c>
      <c r="O333" s="364">
        <v>1.4999999999999999E-2</v>
      </c>
      <c r="P333" s="364">
        <v>1.4999999999999999E-2</v>
      </c>
      <c r="Q333" s="364">
        <v>1.4999999999999999E-2</v>
      </c>
      <c r="R333" s="365">
        <f t="shared" si="49"/>
        <v>44966</v>
      </c>
      <c r="S333" s="365">
        <f t="shared" si="50"/>
        <v>44966</v>
      </c>
      <c r="T333" s="365">
        <f t="shared" si="51"/>
        <v>44966</v>
      </c>
      <c r="U333" s="365">
        <f t="shared" si="52"/>
        <v>44966</v>
      </c>
      <c r="V333" s="272"/>
      <c r="W333" s="272"/>
      <c r="X333" s="272"/>
      <c r="Y333" s="272"/>
      <c r="Z333" s="272"/>
      <c r="AA333" s="272"/>
      <c r="AB333" s="272"/>
      <c r="AC333" s="272"/>
      <c r="AD333" s="272"/>
      <c r="AE333" s="272"/>
      <c r="AF333" s="272"/>
      <c r="AG333" s="272"/>
      <c r="AH333" s="272"/>
      <c r="AI333" s="272"/>
      <c r="AJ333" s="272"/>
      <c r="AK333" s="272"/>
      <c r="AL333" s="272"/>
      <c r="AM333" s="272"/>
      <c r="AN333" s="272"/>
      <c r="AO333" s="272"/>
      <c r="AP333" s="272"/>
      <c r="AQ333" s="267"/>
      <c r="AR333" s="254"/>
      <c r="AS333" s="242"/>
      <c r="AT333" s="242"/>
      <c r="AU333" s="242"/>
    </row>
    <row r="334" spans="1:47" hidden="1" outlineLevel="3" x14ac:dyDescent="0.35">
      <c r="A334" s="242"/>
      <c r="B334" s="251"/>
      <c r="C334" s="244">
        <f t="shared" si="55"/>
        <v>4</v>
      </c>
      <c r="D334" s="267"/>
      <c r="E334" s="322">
        <v>3</v>
      </c>
      <c r="F334" s="322"/>
      <c r="G334" s="267"/>
      <c r="H334" s="272"/>
      <c r="I334" s="272">
        <v>4</v>
      </c>
      <c r="J334" s="272" t="s">
        <v>498</v>
      </c>
      <c r="K334" s="272"/>
      <c r="L334" s="272"/>
      <c r="M334" s="272"/>
      <c r="N334" s="364">
        <v>1.4999999999999999E-2</v>
      </c>
      <c r="O334" s="364">
        <v>1.4999999999999999E-2</v>
      </c>
      <c r="P334" s="364">
        <v>1.4999999999999999E-2</v>
      </c>
      <c r="Q334" s="364">
        <v>1.4999999999999999E-2</v>
      </c>
      <c r="R334" s="365">
        <f t="shared" si="49"/>
        <v>45332</v>
      </c>
      <c r="S334" s="365">
        <f t="shared" si="50"/>
        <v>45332</v>
      </c>
      <c r="T334" s="365">
        <f t="shared" si="51"/>
        <v>45332</v>
      </c>
      <c r="U334" s="365">
        <f t="shared" si="52"/>
        <v>45332</v>
      </c>
      <c r="V334" s="272"/>
      <c r="W334" s="272"/>
      <c r="X334" s="272"/>
      <c r="Y334" s="272"/>
      <c r="Z334" s="272"/>
      <c r="AA334" s="272"/>
      <c r="AB334" s="272"/>
      <c r="AC334" s="272"/>
      <c r="AD334" s="272"/>
      <c r="AE334" s="272"/>
      <c r="AF334" s="272"/>
      <c r="AG334" s="272"/>
      <c r="AH334" s="272"/>
      <c r="AI334" s="272"/>
      <c r="AJ334" s="272"/>
      <c r="AK334" s="272"/>
      <c r="AL334" s="272"/>
      <c r="AM334" s="272"/>
      <c r="AN334" s="272"/>
      <c r="AO334" s="272"/>
      <c r="AP334" s="272"/>
      <c r="AQ334" s="267"/>
      <c r="AR334" s="254"/>
      <c r="AS334" s="242"/>
      <c r="AT334" s="242"/>
      <c r="AU334" s="242"/>
    </row>
    <row r="335" spans="1:47" hidden="1" outlineLevel="3" x14ac:dyDescent="0.35">
      <c r="A335" s="242"/>
      <c r="B335" s="251"/>
      <c r="C335" s="244">
        <f t="shared" si="55"/>
        <v>4</v>
      </c>
      <c r="D335" s="267"/>
      <c r="E335" s="322">
        <v>3</v>
      </c>
      <c r="F335" s="322"/>
      <c r="G335" s="267"/>
      <c r="H335" s="272"/>
      <c r="I335" s="272">
        <v>5</v>
      </c>
      <c r="J335" s="272" t="s">
        <v>499</v>
      </c>
      <c r="K335" s="272"/>
      <c r="L335" s="272"/>
      <c r="M335" s="272"/>
      <c r="N335" s="364">
        <v>1.4999999999999999E-2</v>
      </c>
      <c r="O335" s="364">
        <v>1.4999999999999999E-2</v>
      </c>
      <c r="P335" s="364">
        <v>1.4999999999999999E-2</v>
      </c>
      <c r="Q335" s="364">
        <v>1.4999999999999999E-2</v>
      </c>
      <c r="R335" s="365">
        <f t="shared" si="49"/>
        <v>45697</v>
      </c>
      <c r="S335" s="365">
        <f t="shared" si="50"/>
        <v>45697</v>
      </c>
      <c r="T335" s="365">
        <f t="shared" si="51"/>
        <v>45697</v>
      </c>
      <c r="U335" s="365">
        <f t="shared" si="52"/>
        <v>45697</v>
      </c>
      <c r="V335" s="272"/>
      <c r="W335" s="272"/>
      <c r="X335" s="272"/>
      <c r="Y335" s="272"/>
      <c r="Z335" s="272"/>
      <c r="AA335" s="272"/>
      <c r="AB335" s="272"/>
      <c r="AC335" s="272"/>
      <c r="AD335" s="272"/>
      <c r="AE335" s="272"/>
      <c r="AF335" s="272"/>
      <c r="AG335" s="272"/>
      <c r="AH335" s="272"/>
      <c r="AI335" s="272"/>
      <c r="AJ335" s="272"/>
      <c r="AK335" s="272"/>
      <c r="AL335" s="272"/>
      <c r="AM335" s="272"/>
      <c r="AN335" s="272"/>
      <c r="AO335" s="272"/>
      <c r="AP335" s="272"/>
      <c r="AQ335" s="267"/>
      <c r="AR335" s="254"/>
      <c r="AS335" s="242"/>
      <c r="AT335" s="242"/>
      <c r="AU335" s="242"/>
    </row>
    <row r="336" spans="1:47" hidden="1" outlineLevel="3" x14ac:dyDescent="0.35">
      <c r="A336" s="242"/>
      <c r="B336" s="251"/>
      <c r="C336" s="244">
        <f t="shared" si="55"/>
        <v>4</v>
      </c>
      <c r="D336" s="267"/>
      <c r="E336" s="322">
        <v>3</v>
      </c>
      <c r="F336" s="322"/>
      <c r="G336" s="267"/>
      <c r="H336" s="272"/>
      <c r="I336" s="272">
        <v>6</v>
      </c>
      <c r="J336" s="272" t="s">
        <v>500</v>
      </c>
      <c r="K336" s="272"/>
      <c r="L336" s="272"/>
      <c r="M336" s="272"/>
      <c r="N336" s="364">
        <v>1.4999999999999999E-2</v>
      </c>
      <c r="O336" s="364">
        <v>1.4999999999999999E-2</v>
      </c>
      <c r="P336" s="364">
        <v>1.4999999999999999E-2</v>
      </c>
      <c r="Q336" s="364">
        <v>1.4999999999999999E-2</v>
      </c>
      <c r="R336" s="365">
        <f t="shared" si="49"/>
        <v>46062</v>
      </c>
      <c r="S336" s="365">
        <f t="shared" si="50"/>
        <v>46062</v>
      </c>
      <c r="T336" s="365">
        <f t="shared" si="51"/>
        <v>46062</v>
      </c>
      <c r="U336" s="365">
        <f t="shared" si="52"/>
        <v>46062</v>
      </c>
      <c r="V336" s="272"/>
      <c r="W336" s="272"/>
      <c r="X336" s="272"/>
      <c r="Y336" s="272"/>
      <c r="Z336" s="272"/>
      <c r="AA336" s="272"/>
      <c r="AB336" s="272"/>
      <c r="AC336" s="272"/>
      <c r="AD336" s="272"/>
      <c r="AE336" s="272"/>
      <c r="AF336" s="272"/>
      <c r="AG336" s="272"/>
      <c r="AH336" s="272"/>
      <c r="AI336" s="272"/>
      <c r="AJ336" s="272"/>
      <c r="AK336" s="272"/>
      <c r="AL336" s="272"/>
      <c r="AM336" s="272"/>
      <c r="AN336" s="272"/>
      <c r="AO336" s="272"/>
      <c r="AP336" s="272"/>
      <c r="AQ336" s="267"/>
      <c r="AR336" s="254"/>
      <c r="AS336" s="242"/>
      <c r="AT336" s="242"/>
      <c r="AU336" s="242"/>
    </row>
    <row r="337" spans="1:51" hidden="1" outlineLevel="3" x14ac:dyDescent="0.35">
      <c r="A337" s="242"/>
      <c r="B337" s="251"/>
      <c r="C337" s="244">
        <f t="shared" si="55"/>
        <v>4</v>
      </c>
      <c r="D337" s="267"/>
      <c r="E337" s="322">
        <v>3</v>
      </c>
      <c r="F337" s="322"/>
      <c r="G337" s="267"/>
      <c r="H337" s="272"/>
      <c r="I337" s="272">
        <v>7</v>
      </c>
      <c r="J337" s="272" t="s">
        <v>501</v>
      </c>
      <c r="K337" s="272"/>
      <c r="L337" s="272"/>
      <c r="M337" s="272"/>
      <c r="N337" s="364">
        <v>1.4999999999999999E-2</v>
      </c>
      <c r="O337" s="364">
        <v>1.4999999999999999E-2</v>
      </c>
      <c r="P337" s="364">
        <v>1.4999999999999999E-2</v>
      </c>
      <c r="Q337" s="364">
        <v>1.4999999999999999E-2</v>
      </c>
      <c r="R337" s="365">
        <f t="shared" si="49"/>
        <v>46427</v>
      </c>
      <c r="S337" s="365">
        <f t="shared" si="50"/>
        <v>46427</v>
      </c>
      <c r="T337" s="365">
        <f t="shared" si="51"/>
        <v>46427</v>
      </c>
      <c r="U337" s="365">
        <f t="shared" si="52"/>
        <v>46427</v>
      </c>
      <c r="V337" s="272"/>
      <c r="W337" s="272"/>
      <c r="X337" s="272"/>
      <c r="Y337" s="272"/>
      <c r="Z337" s="272"/>
      <c r="AA337" s="272"/>
      <c r="AB337" s="272"/>
      <c r="AC337" s="272"/>
      <c r="AD337" s="272"/>
      <c r="AE337" s="272"/>
      <c r="AF337" s="272"/>
      <c r="AG337" s="272"/>
      <c r="AH337" s="272"/>
      <c r="AI337" s="272"/>
      <c r="AJ337" s="272"/>
      <c r="AK337" s="272"/>
      <c r="AL337" s="272"/>
      <c r="AM337" s="272"/>
      <c r="AN337" s="272"/>
      <c r="AO337" s="272"/>
      <c r="AP337" s="272"/>
      <c r="AQ337" s="267"/>
      <c r="AR337" s="254"/>
      <c r="AS337" s="242"/>
      <c r="AT337" s="242"/>
      <c r="AU337" s="242"/>
    </row>
    <row r="338" spans="1:51" ht="5.15" customHeight="1" outlineLevel="2" x14ac:dyDescent="0.35">
      <c r="A338" s="242"/>
      <c r="B338" s="251"/>
      <c r="C338" s="244">
        <f>INT($C$232)+2.005</f>
        <v>3.0049999999999999</v>
      </c>
      <c r="D338" s="267"/>
      <c r="E338" s="267"/>
      <c r="F338" s="267"/>
      <c r="G338" s="267"/>
      <c r="H338" s="267"/>
      <c r="I338" s="267"/>
      <c r="J338" s="267"/>
      <c r="K338" s="267"/>
      <c r="L338" s="267"/>
      <c r="M338" s="267"/>
      <c r="N338" s="267"/>
      <c r="O338" s="267"/>
      <c r="P338" s="267"/>
      <c r="Q338" s="267"/>
      <c r="R338" s="267"/>
      <c r="S338" s="267"/>
      <c r="T338" s="267"/>
      <c r="U338" s="267"/>
      <c r="V338" s="267"/>
      <c r="W338" s="267"/>
      <c r="X338" s="267"/>
      <c r="Y338" s="267"/>
      <c r="Z338" s="267"/>
      <c r="AA338" s="267"/>
      <c r="AB338" s="267"/>
      <c r="AC338" s="267"/>
      <c r="AD338" s="267"/>
      <c r="AE338" s="267"/>
      <c r="AF338" s="267"/>
      <c r="AG338" s="267"/>
      <c r="AH338" s="267"/>
      <c r="AI338" s="267"/>
      <c r="AJ338" s="267"/>
      <c r="AK338" s="267"/>
      <c r="AL338" s="267"/>
      <c r="AM338" s="267"/>
      <c r="AN338" s="267"/>
      <c r="AO338" s="267"/>
      <c r="AP338" s="267"/>
      <c r="AQ338" s="267" t="s">
        <v>372</v>
      </c>
      <c r="AR338" s="254"/>
      <c r="AS338" s="242"/>
      <c r="AT338" s="242"/>
      <c r="AU338" s="242"/>
    </row>
    <row r="339" spans="1:51" outlineLevel="2" collapsed="1" x14ac:dyDescent="0.35">
      <c r="A339" s="242"/>
      <c r="B339" s="251"/>
      <c r="C339" s="244">
        <f>INT($C$232+3)</f>
        <v>4</v>
      </c>
      <c r="D339" s="267"/>
      <c r="E339" s="322"/>
      <c r="F339" s="322"/>
      <c r="G339" s="267"/>
      <c r="H339" s="335" t="s">
        <v>513</v>
      </c>
      <c r="I339" s="295" t="s">
        <v>514</v>
      </c>
      <c r="J339" s="294"/>
      <c r="K339" s="272"/>
      <c r="L339" s="272"/>
      <c r="M339" s="272"/>
      <c r="N339" s="272"/>
      <c r="O339" s="918" t="s">
        <v>945</v>
      </c>
      <c r="P339" s="919"/>
      <c r="Q339" s="919"/>
      <c r="R339" s="919"/>
      <c r="S339" s="919"/>
      <c r="T339" s="919"/>
      <c r="U339" s="919"/>
      <c r="V339" s="919"/>
      <c r="W339" s="919"/>
      <c r="X339" s="920"/>
      <c r="Y339" s="272"/>
      <c r="Z339" s="272"/>
      <c r="AA339" s="272"/>
      <c r="AB339" s="272"/>
      <c r="AC339" s="272"/>
      <c r="AD339" s="272"/>
      <c r="AE339" s="272"/>
      <c r="AF339" s="272"/>
      <c r="AG339" s="272"/>
      <c r="AH339" s="272"/>
      <c r="AI339" s="272"/>
      <c r="AJ339" s="272"/>
      <c r="AK339" s="272"/>
      <c r="AL339" s="272"/>
      <c r="AM339" s="272"/>
      <c r="AN339" s="272"/>
      <c r="AO339" s="272"/>
      <c r="AP339" s="272"/>
      <c r="AQ339" s="267"/>
      <c r="AR339" s="254"/>
      <c r="AS339" s="242"/>
      <c r="AT339" s="242"/>
      <c r="AU339" s="242"/>
    </row>
    <row r="340" spans="1:51" hidden="1" outlineLevel="3" x14ac:dyDescent="0.35">
      <c r="A340" s="242"/>
      <c r="B340" s="251"/>
      <c r="C340" s="244">
        <f>INT($C$232+3)</f>
        <v>4</v>
      </c>
      <c r="D340" s="267"/>
      <c r="E340" s="322"/>
      <c r="F340" s="322"/>
      <c r="G340" s="267"/>
      <c r="H340" s="312">
        <v>364</v>
      </c>
      <c r="I340" s="272">
        <v>0</v>
      </c>
      <c r="J340" s="272" t="b">
        <f>COUNTA(K340:M340)&gt;0</f>
        <v>1</v>
      </c>
      <c r="K340" s="366">
        <f>DATE(i_startyear,1,1)</f>
        <v>43466</v>
      </c>
      <c r="L340" s="366">
        <f>K340</f>
        <v>43466</v>
      </c>
      <c r="M340" s="366">
        <f>K340</f>
        <v>43466</v>
      </c>
      <c r="N340" s="272"/>
      <c r="O340" s="921"/>
      <c r="P340" s="922"/>
      <c r="Q340" s="922"/>
      <c r="R340" s="922"/>
      <c r="S340" s="922"/>
      <c r="T340" s="922"/>
      <c r="U340" s="922"/>
      <c r="V340" s="922"/>
      <c r="W340" s="922"/>
      <c r="X340" s="923"/>
      <c r="Y340" s="272"/>
      <c r="Z340" s="272"/>
      <c r="AA340" s="272"/>
      <c r="AB340" s="272"/>
      <c r="AC340" s="272"/>
      <c r="AD340" s="272"/>
      <c r="AE340" s="272"/>
      <c r="AF340" s="272"/>
      <c r="AG340" s="272"/>
      <c r="AH340" s="272"/>
      <c r="AI340" s="272"/>
      <c r="AJ340" s="272"/>
      <c r="AK340" s="272"/>
      <c r="AL340" s="272"/>
      <c r="AM340" s="272"/>
      <c r="AN340" s="272"/>
      <c r="AO340" s="272"/>
      <c r="AP340" s="272"/>
      <c r="AQ340" s="267"/>
      <c r="AR340" s="254"/>
      <c r="AS340" s="242"/>
      <c r="AT340" s="242"/>
      <c r="AU340" s="242"/>
    </row>
    <row r="341" spans="1:51" hidden="1" outlineLevel="3" x14ac:dyDescent="0.35">
      <c r="A341" s="242"/>
      <c r="B341" s="251"/>
      <c r="C341" s="244">
        <f>INT($C$232+3)</f>
        <v>4</v>
      </c>
      <c r="D341" s="267"/>
      <c r="E341" s="322"/>
      <c r="F341" s="322"/>
      <c r="G341" s="267"/>
      <c r="H341" s="367" t="s">
        <v>515</v>
      </c>
      <c r="I341" s="272">
        <v>1</v>
      </c>
      <c r="J341" s="272" t="b">
        <f>COUNTA(K341:M341)&gt;0</f>
        <v>0</v>
      </c>
      <c r="K341" s="289"/>
      <c r="L341" s="289"/>
      <c r="M341" s="289"/>
      <c r="N341" s="272"/>
      <c r="O341" s="921"/>
      <c r="P341" s="922"/>
      <c r="Q341" s="922"/>
      <c r="R341" s="922"/>
      <c r="S341" s="922"/>
      <c r="T341" s="922"/>
      <c r="U341" s="922"/>
      <c r="V341" s="922"/>
      <c r="W341" s="922"/>
      <c r="X341" s="923"/>
      <c r="Y341" s="272"/>
      <c r="Z341" s="272"/>
      <c r="AA341" s="272"/>
      <c r="AB341" s="272"/>
      <c r="AC341" s="272"/>
      <c r="AD341" s="272"/>
      <c r="AE341" s="272"/>
      <c r="AF341" s="272"/>
      <c r="AG341" s="272"/>
      <c r="AH341" s="272"/>
      <c r="AI341" s="272"/>
      <c r="AJ341" s="272"/>
      <c r="AK341" s="272"/>
      <c r="AL341" s="272"/>
      <c r="AM341" s="272"/>
      <c r="AN341" s="272"/>
      <c r="AO341" s="272"/>
      <c r="AP341" s="272"/>
      <c r="AQ341" s="267"/>
      <c r="AR341" s="254"/>
      <c r="AS341" s="242"/>
      <c r="AT341" s="242"/>
      <c r="AU341" s="242"/>
    </row>
    <row r="342" spans="1:51" hidden="1" outlineLevel="3" x14ac:dyDescent="0.35">
      <c r="A342" s="242"/>
      <c r="B342" s="251"/>
      <c r="C342" s="244">
        <f>INT($C$232+3)</f>
        <v>4</v>
      </c>
      <c r="D342" s="267"/>
      <c r="E342" s="322"/>
      <c r="F342" s="322"/>
      <c r="G342" s="267"/>
      <c r="H342" s="288"/>
      <c r="I342" s="272">
        <v>2</v>
      </c>
      <c r="J342" s="272" t="b">
        <f>COUNTA(K342:M342)&gt;0</f>
        <v>0</v>
      </c>
      <c r="K342" s="289"/>
      <c r="L342" s="289"/>
      <c r="M342" s="289"/>
      <c r="N342" s="272"/>
      <c r="O342" s="924"/>
      <c r="P342" s="925"/>
      <c r="Q342" s="925"/>
      <c r="R342" s="925"/>
      <c r="S342" s="925"/>
      <c r="T342" s="925"/>
      <c r="U342" s="925"/>
      <c r="V342" s="925"/>
      <c r="W342" s="925"/>
      <c r="X342" s="926"/>
      <c r="Y342" s="272"/>
      <c r="Z342" s="272"/>
      <c r="AA342" s="272"/>
      <c r="AB342" s="272"/>
      <c r="AC342" s="272"/>
      <c r="AD342" s="272"/>
      <c r="AE342" s="272"/>
      <c r="AF342" s="272"/>
      <c r="AG342" s="272"/>
      <c r="AH342" s="272"/>
      <c r="AI342" s="272"/>
      <c r="AJ342" s="272"/>
      <c r="AK342" s="272"/>
      <c r="AL342" s="272"/>
      <c r="AM342" s="272"/>
      <c r="AN342" s="272"/>
      <c r="AO342" s="272"/>
      <c r="AP342" s="272"/>
      <c r="AQ342" s="267"/>
      <c r="AR342" s="254"/>
      <c r="AS342" s="242"/>
      <c r="AT342" s="242"/>
      <c r="AU342" s="242"/>
    </row>
    <row r="343" spans="1:51" hidden="1" outlineLevel="3" x14ac:dyDescent="0.35">
      <c r="A343" s="242"/>
      <c r="B343" s="251"/>
      <c r="C343" s="244"/>
      <c r="D343" s="267"/>
      <c r="E343" s="322"/>
      <c r="F343" s="322"/>
      <c r="G343" s="267"/>
      <c r="H343" s="288"/>
      <c r="I343" s="272"/>
      <c r="J343" s="272"/>
      <c r="K343" s="272"/>
      <c r="L343" s="272"/>
      <c r="M343" s="272"/>
      <c r="N343" s="272"/>
      <c r="O343" s="272"/>
      <c r="P343" s="272"/>
      <c r="Q343" s="272"/>
      <c r="R343" s="272"/>
      <c r="S343" s="272"/>
      <c r="T343" s="272"/>
      <c r="U343" s="272"/>
      <c r="V343" s="272"/>
      <c r="W343" s="272"/>
      <c r="X343" s="272"/>
      <c r="Y343" s="272"/>
      <c r="Z343" s="272"/>
      <c r="AA343" s="272"/>
      <c r="AB343" s="272"/>
      <c r="AC343" s="272"/>
      <c r="AD343" s="272"/>
      <c r="AE343" s="272"/>
      <c r="AF343" s="272"/>
      <c r="AG343" s="272"/>
      <c r="AH343" s="272"/>
      <c r="AI343" s="272"/>
      <c r="AJ343" s="272"/>
      <c r="AK343" s="272"/>
      <c r="AL343" s="272"/>
      <c r="AM343" s="272"/>
      <c r="AN343" s="272"/>
      <c r="AO343" s="272"/>
      <c r="AP343" s="272"/>
      <c r="AQ343" s="272"/>
      <c r="AR343" s="272"/>
      <c r="AS343" s="272"/>
      <c r="AT343" s="272"/>
      <c r="AU343" s="267"/>
      <c r="AV343" s="254"/>
      <c r="AW343" s="242"/>
      <c r="AX343" s="242"/>
      <c r="AY343" s="242"/>
    </row>
    <row r="344" spans="1:51" hidden="1" outlineLevel="3" x14ac:dyDescent="0.35">
      <c r="A344" s="242"/>
      <c r="B344" s="251"/>
      <c r="C344" s="244"/>
      <c r="D344" s="267"/>
      <c r="E344" s="322"/>
      <c r="F344" s="322"/>
      <c r="G344" s="267"/>
      <c r="H344" s="288"/>
      <c r="I344" s="272"/>
      <c r="J344" s="342" t="s">
        <v>982</v>
      </c>
      <c r="K344" s="697">
        <f t="shared" ref="K344:M346" si="56">MIN(363,INT((K340 - DATE(YEAR(K340),1,1))))+364*INT(YEAR(K340)-i_startyear)</f>
        <v>0</v>
      </c>
      <c r="L344" s="697">
        <f t="shared" si="56"/>
        <v>0</v>
      </c>
      <c r="M344" s="697">
        <f t="shared" si="56"/>
        <v>0</v>
      </c>
      <c r="N344" s="272"/>
      <c r="O344" s="272"/>
      <c r="P344" s="272"/>
      <c r="Q344" s="272"/>
      <c r="R344" s="272"/>
      <c r="S344" s="272"/>
      <c r="T344" s="272"/>
      <c r="U344" s="272"/>
      <c r="V344" s="272"/>
      <c r="W344" s="272"/>
      <c r="X344" s="272"/>
      <c r="Y344" s="272"/>
      <c r="Z344" s="272"/>
      <c r="AA344" s="272"/>
      <c r="AB344" s="272"/>
      <c r="AC344" s="272"/>
      <c r="AD344" s="272"/>
      <c r="AE344" s="272"/>
      <c r="AF344" s="272"/>
      <c r="AG344" s="272"/>
      <c r="AH344" s="272"/>
      <c r="AI344" s="272"/>
      <c r="AJ344" s="272"/>
      <c r="AK344" s="272"/>
      <c r="AL344" s="272"/>
      <c r="AM344" s="272"/>
      <c r="AN344" s="272"/>
      <c r="AO344" s="272"/>
      <c r="AP344" s="272"/>
      <c r="AQ344" s="272"/>
      <c r="AR344" s="272"/>
      <c r="AS344" s="272"/>
      <c r="AT344" s="272"/>
      <c r="AU344" s="267"/>
      <c r="AV344" s="254"/>
      <c r="AW344" s="242"/>
      <c r="AX344" s="242"/>
      <c r="AY344" s="242"/>
    </row>
    <row r="345" spans="1:51" hidden="1" outlineLevel="3" x14ac:dyDescent="0.35">
      <c r="A345" s="242"/>
      <c r="B345" s="251"/>
      <c r="C345" s="244"/>
      <c r="D345" s="267"/>
      <c r="E345" s="322"/>
      <c r="F345" s="322"/>
      <c r="G345" s="267"/>
      <c r="H345" s="288"/>
      <c r="I345" s="272"/>
      <c r="J345" s="342"/>
      <c r="K345" s="697">
        <f t="shared" si="56"/>
        <v>-43317</v>
      </c>
      <c r="L345" s="697">
        <f t="shared" si="56"/>
        <v>-43317</v>
      </c>
      <c r="M345" s="697">
        <f t="shared" si="56"/>
        <v>-43317</v>
      </c>
      <c r="N345" s="272"/>
      <c r="O345" s="272"/>
      <c r="P345" s="272"/>
      <c r="Q345" s="272"/>
      <c r="R345" s="272"/>
      <c r="S345" s="272"/>
      <c r="T345" s="272"/>
      <c r="U345" s="272"/>
      <c r="V345" s="272"/>
      <c r="W345" s="272"/>
      <c r="X345" s="272"/>
      <c r="Y345" s="272"/>
      <c r="Z345" s="272"/>
      <c r="AA345" s="272"/>
      <c r="AB345" s="272"/>
      <c r="AC345" s="272"/>
      <c r="AD345" s="272"/>
      <c r="AE345" s="272"/>
      <c r="AF345" s="272"/>
      <c r="AG345" s="272"/>
      <c r="AH345" s="272"/>
      <c r="AI345" s="272"/>
      <c r="AJ345" s="272"/>
      <c r="AK345" s="272"/>
      <c r="AL345" s="272"/>
      <c r="AM345" s="272"/>
      <c r="AN345" s="272"/>
      <c r="AO345" s="272"/>
      <c r="AP345" s="272"/>
      <c r="AQ345" s="272"/>
      <c r="AR345" s="272"/>
      <c r="AS345" s="272"/>
      <c r="AT345" s="272"/>
      <c r="AU345" s="267"/>
      <c r="AV345" s="254"/>
      <c r="AW345" s="242"/>
      <c r="AX345" s="242"/>
      <c r="AY345" s="242"/>
    </row>
    <row r="346" spans="1:51" hidden="1" outlineLevel="3" x14ac:dyDescent="0.35">
      <c r="A346" s="242"/>
      <c r="B346" s="251"/>
      <c r="C346" s="244"/>
      <c r="D346" s="267"/>
      <c r="E346" s="322"/>
      <c r="F346" s="322"/>
      <c r="G346" s="267"/>
      <c r="H346" s="288"/>
      <c r="I346" s="272"/>
      <c r="J346" s="342"/>
      <c r="K346" s="697">
        <f t="shared" si="56"/>
        <v>-43317</v>
      </c>
      <c r="L346" s="697">
        <f t="shared" si="56"/>
        <v>-43317</v>
      </c>
      <c r="M346" s="697">
        <f t="shared" si="56"/>
        <v>-43317</v>
      </c>
      <c r="N346" s="272"/>
      <c r="O346" s="272"/>
      <c r="P346" s="272"/>
      <c r="Q346" s="272"/>
      <c r="R346" s="272"/>
      <c r="S346" s="272"/>
      <c r="T346" s="272"/>
      <c r="U346" s="272"/>
      <c r="V346" s="272"/>
      <c r="W346" s="272"/>
      <c r="X346" s="272"/>
      <c r="Y346" s="272"/>
      <c r="Z346" s="272"/>
      <c r="AA346" s="272"/>
      <c r="AB346" s="272"/>
      <c r="AC346" s="272"/>
      <c r="AD346" s="272"/>
      <c r="AE346" s="272"/>
      <c r="AF346" s="272"/>
      <c r="AG346" s="272"/>
      <c r="AH346" s="272"/>
      <c r="AI346" s="272"/>
      <c r="AJ346" s="272"/>
      <c r="AK346" s="272"/>
      <c r="AL346" s="272"/>
      <c r="AM346" s="272"/>
      <c r="AN346" s="272"/>
      <c r="AO346" s="272"/>
      <c r="AP346" s="272"/>
      <c r="AQ346" s="272"/>
      <c r="AR346" s="272"/>
      <c r="AS346" s="272"/>
      <c r="AT346" s="272"/>
      <c r="AU346" s="267"/>
      <c r="AV346" s="254"/>
      <c r="AW346" s="242"/>
      <c r="AX346" s="242"/>
      <c r="AY346" s="242"/>
    </row>
    <row r="347" spans="1:51" ht="5.15" customHeight="1" outlineLevel="2" x14ac:dyDescent="0.35">
      <c r="A347" s="242"/>
      <c r="B347" s="251"/>
      <c r="C347" s="244">
        <f>INT($C$232)+2.005</f>
        <v>3.0049999999999999</v>
      </c>
      <c r="D347" s="267"/>
      <c r="E347" s="267"/>
      <c r="F347" s="267"/>
      <c r="G347" s="267"/>
      <c r="H347" s="267"/>
      <c r="I347" s="267"/>
      <c r="J347" s="267"/>
      <c r="K347" s="267"/>
      <c r="L347" s="267"/>
      <c r="M347" s="267"/>
      <c r="N347" s="267"/>
      <c r="O347" s="267"/>
      <c r="P347" s="267"/>
      <c r="Q347" s="267"/>
      <c r="R347" s="267"/>
      <c r="S347" s="267"/>
      <c r="T347" s="267"/>
      <c r="U347" s="267"/>
      <c r="V347" s="267"/>
      <c r="W347" s="267"/>
      <c r="X347" s="267"/>
      <c r="Y347" s="267"/>
      <c r="Z347" s="267"/>
      <c r="AA347" s="267"/>
      <c r="AB347" s="267"/>
      <c r="AC347" s="267"/>
      <c r="AD347" s="267"/>
      <c r="AE347" s="267"/>
      <c r="AF347" s="267"/>
      <c r="AG347" s="267"/>
      <c r="AH347" s="267"/>
      <c r="AI347" s="267"/>
      <c r="AJ347" s="267"/>
      <c r="AK347" s="267"/>
      <c r="AL347" s="267"/>
      <c r="AM347" s="267"/>
      <c r="AN347" s="267"/>
      <c r="AO347" s="267"/>
      <c r="AP347" s="267"/>
      <c r="AQ347" s="267" t="s">
        <v>372</v>
      </c>
      <c r="AR347" s="254"/>
      <c r="AS347" s="242"/>
      <c r="AT347" s="242"/>
      <c r="AU347" s="242"/>
    </row>
    <row r="348" spans="1:51" outlineLevel="2" collapsed="1" x14ac:dyDescent="0.35">
      <c r="A348" s="242"/>
      <c r="B348" s="251"/>
      <c r="C348" s="244">
        <f>INT($C$232+3)</f>
        <v>4</v>
      </c>
      <c r="D348" s="267"/>
      <c r="E348" s="322"/>
      <c r="F348" s="322"/>
      <c r="G348" s="267"/>
      <c r="H348" s="335" t="s">
        <v>487</v>
      </c>
      <c r="I348" s="272" t="s">
        <v>516</v>
      </c>
      <c r="J348" s="272"/>
      <c r="K348" s="272"/>
      <c r="L348" s="272"/>
      <c r="M348" s="272"/>
      <c r="N348" s="295" t="s">
        <v>517</v>
      </c>
      <c r="O348" s="295"/>
      <c r="P348" s="295"/>
      <c r="Q348" s="295"/>
      <c r="R348" s="272"/>
      <c r="S348" s="272"/>
      <c r="T348" s="272"/>
      <c r="U348" s="272"/>
      <c r="V348" s="272"/>
      <c r="W348" s="272"/>
      <c r="X348" s="272"/>
      <c r="Y348" s="272"/>
      <c r="Z348" s="272"/>
      <c r="AA348" s="272"/>
      <c r="AB348" s="272"/>
      <c r="AC348" s="272"/>
      <c r="AD348" s="272"/>
      <c r="AE348" s="272"/>
      <c r="AF348" s="272"/>
      <c r="AG348" s="272"/>
      <c r="AH348" s="272"/>
      <c r="AI348" s="272"/>
      <c r="AJ348" s="272"/>
      <c r="AK348" s="272"/>
      <c r="AL348" s="272"/>
      <c r="AM348" s="272"/>
      <c r="AN348" s="272"/>
      <c r="AO348" s="272"/>
      <c r="AP348" s="272"/>
      <c r="AQ348" s="267"/>
      <c r="AR348" s="254"/>
      <c r="AS348" s="242"/>
      <c r="AT348" s="242"/>
      <c r="AU348" s="242"/>
    </row>
    <row r="349" spans="1:51" hidden="1" outlineLevel="3" x14ac:dyDescent="0.35">
      <c r="A349" s="242"/>
      <c r="B349" s="251"/>
      <c r="C349" s="244">
        <f>INT($C$232+3)</f>
        <v>4</v>
      </c>
      <c r="D349" s="267"/>
      <c r="E349" s="322"/>
      <c r="F349" s="322"/>
      <c r="G349" s="267"/>
      <c r="H349" s="288" t="str">
        <f>H$251</f>
        <v>Aut</v>
      </c>
      <c r="I349" s="304">
        <v>0.7</v>
      </c>
      <c r="J349" s="272"/>
      <c r="K349" s="272"/>
      <c r="L349" s="274" t="s">
        <v>518</v>
      </c>
      <c r="M349" s="288">
        <f>$L$477-1</f>
        <v>3</v>
      </c>
      <c r="N349" s="312">
        <v>2</v>
      </c>
      <c r="O349" s="312">
        <v>2</v>
      </c>
      <c r="P349" s="312">
        <v>2</v>
      </c>
      <c r="Q349" s="312">
        <v>2</v>
      </c>
      <c r="R349" s="272"/>
      <c r="S349" s="272"/>
      <c r="T349" s="272"/>
      <c r="U349" s="272"/>
      <c r="V349" s="272"/>
      <c r="W349" s="272"/>
      <c r="X349" s="272"/>
      <c r="Y349" s="272"/>
      <c r="Z349" s="272"/>
      <c r="AA349" s="272"/>
      <c r="AB349" s="272"/>
      <c r="AC349" s="272"/>
      <c r="AD349" s="272"/>
      <c r="AE349" s="272"/>
      <c r="AF349" s="272"/>
      <c r="AG349" s="272"/>
      <c r="AH349" s="272"/>
      <c r="AI349" s="272"/>
      <c r="AJ349" s="272"/>
      <c r="AK349" s="272"/>
      <c r="AL349" s="272"/>
      <c r="AM349" s="272"/>
      <c r="AN349" s="272"/>
      <c r="AO349" s="272"/>
      <c r="AP349" s="272"/>
      <c r="AQ349" s="267"/>
      <c r="AR349" s="254"/>
      <c r="AS349" s="242"/>
      <c r="AT349" s="242"/>
      <c r="AU349" s="242"/>
    </row>
    <row r="350" spans="1:51" hidden="1" outlineLevel="3" x14ac:dyDescent="0.35">
      <c r="A350" s="242"/>
      <c r="B350" s="251"/>
      <c r="C350" s="244">
        <f>INT($C$232+3)</f>
        <v>4</v>
      </c>
      <c r="D350" s="267"/>
      <c r="E350" s="322"/>
      <c r="F350" s="322"/>
      <c r="G350" s="267"/>
      <c r="H350" s="288" t="str">
        <f>H$252</f>
        <v>Win</v>
      </c>
      <c r="I350" s="304">
        <v>0.75</v>
      </c>
      <c r="J350" s="272"/>
      <c r="K350" s="272"/>
      <c r="L350" s="272"/>
      <c r="M350" s="272"/>
      <c r="N350" s="312">
        <v>2</v>
      </c>
      <c r="O350" s="312">
        <v>2</v>
      </c>
      <c r="P350" s="312">
        <v>2</v>
      </c>
      <c r="Q350" s="312">
        <v>2</v>
      </c>
      <c r="R350" s="272"/>
      <c r="S350" s="272"/>
      <c r="T350" s="272"/>
      <c r="U350" s="272"/>
      <c r="V350" s="272"/>
      <c r="W350" s="272"/>
      <c r="X350" s="272"/>
      <c r="Y350" s="272"/>
      <c r="Z350" s="272"/>
      <c r="AA350" s="272"/>
      <c r="AB350" s="272"/>
      <c r="AC350" s="272"/>
      <c r="AD350" s="272"/>
      <c r="AE350" s="272"/>
      <c r="AF350" s="272"/>
      <c r="AG350" s="272"/>
      <c r="AH350" s="272"/>
      <c r="AI350" s="272"/>
      <c r="AJ350" s="272"/>
      <c r="AK350" s="272"/>
      <c r="AL350" s="272"/>
      <c r="AM350" s="272"/>
      <c r="AN350" s="272"/>
      <c r="AO350" s="272"/>
      <c r="AP350" s="272"/>
      <c r="AQ350" s="267"/>
      <c r="AR350" s="254"/>
      <c r="AS350" s="242"/>
      <c r="AT350" s="242"/>
      <c r="AU350" s="242"/>
    </row>
    <row r="351" spans="1:51" hidden="1" outlineLevel="3" x14ac:dyDescent="0.35">
      <c r="A351" s="242"/>
      <c r="B351" s="251"/>
      <c r="C351" s="244">
        <f>INT($C$232+3)</f>
        <v>4</v>
      </c>
      <c r="D351" s="267"/>
      <c r="E351" s="322"/>
      <c r="F351" s="322"/>
      <c r="G351" s="267"/>
      <c r="H351" s="288" t="str">
        <f>H$253</f>
        <v>Spr</v>
      </c>
      <c r="I351" s="304">
        <v>0.75</v>
      </c>
      <c r="J351" s="272"/>
      <c r="K351" s="272"/>
      <c r="L351" s="272"/>
      <c r="M351" s="272"/>
      <c r="N351" s="312">
        <v>2</v>
      </c>
      <c r="O351" s="312">
        <v>2</v>
      </c>
      <c r="P351" s="312">
        <v>2</v>
      </c>
      <c r="Q351" s="312">
        <v>2</v>
      </c>
      <c r="R351" s="272"/>
      <c r="S351" s="272"/>
      <c r="T351" s="272"/>
      <c r="U351" s="272"/>
      <c r="V351" s="272"/>
      <c r="W351" s="272"/>
      <c r="X351" s="272"/>
      <c r="Y351" s="272"/>
      <c r="Z351" s="272"/>
      <c r="AA351" s="272"/>
      <c r="AB351" s="272"/>
      <c r="AC351" s="272"/>
      <c r="AD351" s="272"/>
      <c r="AE351" s="272"/>
      <c r="AF351" s="272"/>
      <c r="AG351" s="272"/>
      <c r="AH351" s="272"/>
      <c r="AI351" s="272"/>
      <c r="AJ351" s="272"/>
      <c r="AK351" s="272"/>
      <c r="AL351" s="272"/>
      <c r="AM351" s="272"/>
      <c r="AN351" s="272"/>
      <c r="AO351" s="272"/>
      <c r="AP351" s="272"/>
      <c r="AQ351" s="267"/>
      <c r="AR351" s="254"/>
      <c r="AS351" s="242"/>
      <c r="AT351" s="242"/>
      <c r="AU351" s="242"/>
    </row>
    <row r="352" spans="1:51" ht="5.15" customHeight="1" outlineLevel="2" x14ac:dyDescent="0.35">
      <c r="A352" s="242"/>
      <c r="B352" s="251"/>
      <c r="C352" s="244">
        <f>INT($C$232)+2.005</f>
        <v>3.0049999999999999</v>
      </c>
      <c r="D352" s="267"/>
      <c r="E352" s="267"/>
      <c r="F352" s="267"/>
      <c r="G352" s="267"/>
      <c r="H352" s="267"/>
      <c r="I352" s="267"/>
      <c r="J352" s="267"/>
      <c r="K352" s="267"/>
      <c r="L352" s="267"/>
      <c r="M352" s="267"/>
      <c r="N352" s="267"/>
      <c r="O352" s="267"/>
      <c r="P352" s="267"/>
      <c r="Q352" s="267"/>
      <c r="R352" s="267"/>
      <c r="S352" s="267"/>
      <c r="T352" s="267"/>
      <c r="U352" s="267"/>
      <c r="V352" s="267"/>
      <c r="W352" s="267"/>
      <c r="X352" s="267"/>
      <c r="Y352" s="267"/>
      <c r="Z352" s="267"/>
      <c r="AA352" s="267"/>
      <c r="AB352" s="267"/>
      <c r="AC352" s="267"/>
      <c r="AD352" s="267"/>
      <c r="AE352" s="267"/>
      <c r="AF352" s="267"/>
      <c r="AG352" s="267"/>
      <c r="AH352" s="267"/>
      <c r="AI352" s="267"/>
      <c r="AJ352" s="267"/>
      <c r="AK352" s="267"/>
      <c r="AL352" s="267"/>
      <c r="AM352" s="267"/>
      <c r="AN352" s="267"/>
      <c r="AO352" s="267"/>
      <c r="AP352" s="267"/>
      <c r="AQ352" s="267" t="s">
        <v>372</v>
      </c>
      <c r="AR352" s="254"/>
      <c r="AS352" s="242"/>
      <c r="AT352" s="242"/>
      <c r="AU352" s="242"/>
    </row>
    <row r="353" spans="1:47" outlineLevel="2" collapsed="1" x14ac:dyDescent="0.35">
      <c r="A353" s="242"/>
      <c r="B353" s="251"/>
      <c r="C353" s="244">
        <f>INT($C$232+3)</f>
        <v>4</v>
      </c>
      <c r="D353" s="267"/>
      <c r="E353" s="322"/>
      <c r="F353" s="322"/>
      <c r="G353" s="267"/>
      <c r="H353" s="368" t="s">
        <v>519</v>
      </c>
      <c r="I353" s="288" t="s">
        <v>466</v>
      </c>
      <c r="J353" s="272"/>
      <c r="K353" s="274" t="s">
        <v>520</v>
      </c>
      <c r="L353" s="288">
        <f>COUNTA($H$354:$H$357)</f>
        <v>3</v>
      </c>
      <c r="M353" s="275">
        <v>-6</v>
      </c>
      <c r="N353" s="272"/>
      <c r="O353" s="272"/>
      <c r="P353" s="272"/>
      <c r="Q353" s="272"/>
      <c r="R353" s="295" t="s">
        <v>521</v>
      </c>
      <c r="S353" s="294"/>
      <c r="T353" s="294"/>
      <c r="U353" s="294"/>
      <c r="V353" s="272"/>
      <c r="W353" s="272" t="s">
        <v>522</v>
      </c>
      <c r="X353" s="272" t="s">
        <v>523</v>
      </c>
      <c r="Y353" s="272" t="s">
        <v>524</v>
      </c>
      <c r="Z353" s="272" t="s">
        <v>525</v>
      </c>
      <c r="AA353" s="272"/>
      <c r="AB353" s="272"/>
      <c r="AC353" s="272"/>
      <c r="AD353" s="272"/>
      <c r="AE353" s="272"/>
      <c r="AF353" s="272"/>
      <c r="AG353" s="272"/>
      <c r="AH353" s="272"/>
      <c r="AI353" s="272"/>
      <c r="AJ353" s="272"/>
      <c r="AK353" s="272"/>
      <c r="AL353" s="272"/>
      <c r="AM353" s="272"/>
      <c r="AN353" s="272"/>
      <c r="AO353" s="272"/>
      <c r="AP353" s="272"/>
      <c r="AQ353" s="267"/>
      <c r="AR353" s="254"/>
      <c r="AS353" s="242"/>
      <c r="AT353" s="242"/>
      <c r="AU353" s="242"/>
    </row>
    <row r="354" spans="1:47" hidden="1" outlineLevel="3" x14ac:dyDescent="0.35">
      <c r="A354" s="242"/>
      <c r="B354" s="251"/>
      <c r="C354" s="244">
        <f>INT($C$232+3)</f>
        <v>4</v>
      </c>
      <c r="D354" s="267"/>
      <c r="E354" s="322"/>
      <c r="F354" s="322"/>
      <c r="G354" s="267"/>
      <c r="H354" s="369" t="s">
        <v>526</v>
      </c>
      <c r="I354" s="330" t="b">
        <v>1</v>
      </c>
      <c r="J354" s="288">
        <f>MAX(0.0001,IF(COUNTIF(i_mask_a,TRUE)=1,1,1-SUM(J355:J356)))</f>
        <v>1</v>
      </c>
      <c r="K354" s="272"/>
      <c r="L354" s="272"/>
      <c r="M354" s="272"/>
      <c r="N354" s="272"/>
      <c r="O354" s="272"/>
      <c r="P354" s="272"/>
      <c r="Q354" s="342"/>
      <c r="R354" s="312">
        <f>56+35</f>
        <v>91</v>
      </c>
      <c r="S354" s="312">
        <v>91</v>
      </c>
      <c r="T354" s="312">
        <v>91</v>
      </c>
      <c r="U354" s="312">
        <v>91</v>
      </c>
      <c r="V354" s="272"/>
      <c r="W354" s="313">
        <v>0</v>
      </c>
      <c r="X354" s="313">
        <v>0</v>
      </c>
      <c r="Y354" s="313">
        <v>0</v>
      </c>
      <c r="Z354" s="313">
        <v>0</v>
      </c>
      <c r="AA354" s="272"/>
      <c r="AB354" s="272"/>
      <c r="AC354" s="272"/>
      <c r="AD354" s="272"/>
      <c r="AE354" s="272"/>
      <c r="AF354" s="272"/>
      <c r="AG354" s="272"/>
      <c r="AH354" s="272"/>
      <c r="AI354" s="272"/>
      <c r="AJ354" s="272"/>
      <c r="AK354" s="272"/>
      <c r="AL354" s="272"/>
      <c r="AM354" s="272"/>
      <c r="AN354" s="272"/>
      <c r="AO354" s="272"/>
      <c r="AP354" s="272"/>
      <c r="AQ354" s="267"/>
      <c r="AR354" s="254"/>
      <c r="AS354" s="242"/>
      <c r="AT354" s="242"/>
      <c r="AU354" s="242"/>
    </row>
    <row r="355" spans="1:47" hidden="1" outlineLevel="3" x14ac:dyDescent="0.35">
      <c r="A355" s="242"/>
      <c r="B355" s="251"/>
      <c r="C355" s="244">
        <f>INT($C$232)+3</f>
        <v>4</v>
      </c>
      <c r="D355" s="267"/>
      <c r="E355" s="322"/>
      <c r="F355" s="322"/>
      <c r="G355" s="267"/>
      <c r="H355" s="370" t="s">
        <v>778</v>
      </c>
      <c r="I355" s="330" t="b">
        <v>0</v>
      </c>
      <c r="J355" s="275">
        <v>1E-3</v>
      </c>
      <c r="K355" s="272"/>
      <c r="L355" s="272">
        <f>SUMPRODUCT(--i_mask_a)</f>
        <v>1</v>
      </c>
      <c r="M355" s="272"/>
      <c r="N355" s="272"/>
      <c r="O355" s="272"/>
      <c r="P355" s="272"/>
      <c r="Q355" s="272"/>
      <c r="R355" s="312">
        <f>R354+30</f>
        <v>121</v>
      </c>
      <c r="S355" s="312">
        <v>121</v>
      </c>
      <c r="T355" s="312">
        <v>121</v>
      </c>
      <c r="U355" s="312">
        <v>121</v>
      </c>
      <c r="V355" s="272"/>
      <c r="W355" s="313">
        <v>0</v>
      </c>
      <c r="X355" s="313">
        <v>0</v>
      </c>
      <c r="Y355" s="313">
        <v>0</v>
      </c>
      <c r="Z355" s="313">
        <v>0</v>
      </c>
      <c r="AA355" s="272"/>
      <c r="AB355" s="272"/>
      <c r="AC355" s="272"/>
      <c r="AD355" s="272"/>
      <c r="AE355" s="272"/>
      <c r="AF355" s="272"/>
      <c r="AG355" s="272"/>
      <c r="AH355" s="272"/>
      <c r="AI355" s="272"/>
      <c r="AJ355" s="272"/>
      <c r="AK355" s="272"/>
      <c r="AL355" s="272"/>
      <c r="AM355" s="272"/>
      <c r="AN355" s="272"/>
      <c r="AO355" s="272"/>
      <c r="AP355" s="272"/>
      <c r="AQ355" s="267"/>
      <c r="AR355" s="254"/>
      <c r="AS355" s="242"/>
      <c r="AT355" s="242"/>
      <c r="AU355" s="242"/>
    </row>
    <row r="356" spans="1:47" hidden="1" outlineLevel="3" x14ac:dyDescent="0.35">
      <c r="A356" s="242"/>
      <c r="B356" s="251"/>
      <c r="C356" s="244">
        <f>INT($C$232)+3</f>
        <v>4</v>
      </c>
      <c r="D356" s="267"/>
      <c r="E356" s="322"/>
      <c r="F356" s="322"/>
      <c r="G356" s="267"/>
      <c r="H356" s="371" t="s">
        <v>779</v>
      </c>
      <c r="I356" s="330" t="b">
        <v>0</v>
      </c>
      <c r="J356" s="275">
        <v>1E-3</v>
      </c>
      <c r="K356" s="272"/>
      <c r="L356" s="272">
        <f>COUNTIF(i_mask_a,TRUE)</f>
        <v>1</v>
      </c>
      <c r="M356" s="272"/>
      <c r="N356" s="272"/>
      <c r="O356" s="272"/>
      <c r="P356" s="272"/>
      <c r="Q356" s="342"/>
      <c r="R356" s="312">
        <f>R355+30</f>
        <v>151</v>
      </c>
      <c r="S356" s="312">
        <v>151</v>
      </c>
      <c r="T356" s="312">
        <v>151</v>
      </c>
      <c r="U356" s="312">
        <v>151</v>
      </c>
      <c r="V356" s="272"/>
      <c r="W356" s="313">
        <v>0</v>
      </c>
      <c r="X356" s="313">
        <v>0</v>
      </c>
      <c r="Y356" s="313">
        <v>0</v>
      </c>
      <c r="Z356" s="313">
        <v>0</v>
      </c>
      <c r="AA356" s="272"/>
      <c r="AB356" s="272"/>
      <c r="AC356" s="272"/>
      <c r="AD356" s="272"/>
      <c r="AE356" s="272"/>
      <c r="AF356" s="272"/>
      <c r="AG356" s="272"/>
      <c r="AH356" s="272"/>
      <c r="AI356" s="272"/>
      <c r="AJ356" s="272"/>
      <c r="AK356" s="272"/>
      <c r="AL356" s="272"/>
      <c r="AM356" s="272"/>
      <c r="AN356" s="272"/>
      <c r="AO356" s="272"/>
      <c r="AP356" s="272"/>
      <c r="AQ356" s="267"/>
      <c r="AR356" s="254"/>
      <c r="AS356" s="242"/>
      <c r="AT356" s="242"/>
      <c r="AU356" s="242"/>
    </row>
    <row r="357" spans="1:47" ht="5.15" customHeight="1" outlineLevel="2" x14ac:dyDescent="0.35">
      <c r="A357" s="242"/>
      <c r="B357" s="251"/>
      <c r="C357" s="244">
        <f>INT($C$232)+2.005</f>
        <v>3.0049999999999999</v>
      </c>
      <c r="D357" s="267"/>
      <c r="E357" s="267"/>
      <c r="F357" s="267"/>
      <c r="G357" s="267"/>
      <c r="H357" s="267"/>
      <c r="I357" s="267"/>
      <c r="J357" s="267"/>
      <c r="K357" s="267"/>
      <c r="L357" s="267"/>
      <c r="M357" s="267"/>
      <c r="N357" s="267"/>
      <c r="O357" s="267"/>
      <c r="P357" s="267"/>
      <c r="Q357" s="267"/>
      <c r="R357" s="267"/>
      <c r="S357" s="267"/>
      <c r="T357" s="267"/>
      <c r="U357" s="267"/>
      <c r="V357" s="267"/>
      <c r="W357" s="267"/>
      <c r="X357" s="267"/>
      <c r="Y357" s="267"/>
      <c r="Z357" s="267"/>
      <c r="AA357" s="267"/>
      <c r="AB357" s="267"/>
      <c r="AC357" s="267"/>
      <c r="AD357" s="267"/>
      <c r="AE357" s="267"/>
      <c r="AF357" s="267"/>
      <c r="AG357" s="267"/>
      <c r="AH357" s="267"/>
      <c r="AI357" s="267"/>
      <c r="AJ357" s="267"/>
      <c r="AK357" s="267"/>
      <c r="AL357" s="267"/>
      <c r="AM357" s="267"/>
      <c r="AN357" s="267"/>
      <c r="AO357" s="267"/>
      <c r="AP357" s="267"/>
      <c r="AQ357" s="267" t="s">
        <v>372</v>
      </c>
      <c r="AR357" s="254"/>
      <c r="AS357" s="242"/>
      <c r="AT357" s="242"/>
      <c r="AU357" s="242"/>
    </row>
    <row r="358" spans="1:47" outlineLevel="1" x14ac:dyDescent="0.35">
      <c r="A358" s="242"/>
      <c r="B358" s="251"/>
      <c r="C358" s="244">
        <f>INT($C$232)+1</f>
        <v>2</v>
      </c>
      <c r="D358" s="267"/>
      <c r="E358" s="322"/>
      <c r="F358" s="322"/>
      <c r="G358" s="267"/>
      <c r="H358" s="325" t="s">
        <v>527</v>
      </c>
      <c r="I358" s="285"/>
      <c r="J358" s="285"/>
      <c r="K358" s="257"/>
      <c r="L358" s="257"/>
      <c r="M358" s="257"/>
      <c r="N358" s="257"/>
      <c r="O358" s="257"/>
      <c r="P358" s="257"/>
      <c r="Q358" s="257"/>
      <c r="R358" s="257"/>
      <c r="S358" s="257"/>
      <c r="T358" s="257"/>
      <c r="U358" s="257"/>
      <c r="V358" s="257"/>
      <c r="W358" s="257"/>
      <c r="X358" s="257"/>
      <c r="Y358" s="257"/>
      <c r="Z358" s="314"/>
      <c r="AA358" s="314"/>
      <c r="AB358" s="314"/>
      <c r="AC358" s="314"/>
      <c r="AD358" s="314"/>
      <c r="AE358" s="314"/>
      <c r="AF358" s="314"/>
      <c r="AG358" s="314"/>
      <c r="AH358" s="314"/>
      <c r="AI358" s="314"/>
      <c r="AJ358" s="314"/>
      <c r="AK358" s="314"/>
      <c r="AL358" s="314"/>
      <c r="AM358" s="314"/>
      <c r="AN358" s="314"/>
      <c r="AO358" s="314"/>
      <c r="AP358" s="314"/>
      <c r="AQ358" s="267"/>
      <c r="AR358" s="254"/>
      <c r="AS358" s="242"/>
      <c r="AT358" s="242"/>
      <c r="AU358" s="242"/>
    </row>
    <row r="359" spans="1:47" ht="5.15" hidden="1" customHeight="1" outlineLevel="3" x14ac:dyDescent="0.35">
      <c r="A359" s="242"/>
      <c r="B359" s="251"/>
      <c r="C359" s="244">
        <f>INT($C$232)+3.005</f>
        <v>4.0049999999999999</v>
      </c>
      <c r="D359" s="267" t="s">
        <v>368</v>
      </c>
      <c r="E359" s="267"/>
      <c r="F359" s="267"/>
      <c r="G359" s="267"/>
      <c r="H359" s="267"/>
      <c r="I359" s="267"/>
      <c r="J359" s="267"/>
      <c r="K359" s="267"/>
      <c r="L359" s="267"/>
      <c r="M359" s="267"/>
      <c r="N359" s="267"/>
      <c r="O359" s="267"/>
      <c r="P359" s="267"/>
      <c r="Q359" s="267"/>
      <c r="R359" s="267"/>
      <c r="S359" s="267"/>
      <c r="T359" s="267"/>
      <c r="U359" s="267"/>
      <c r="V359" s="267"/>
      <c r="W359" s="267"/>
      <c r="X359" s="267"/>
      <c r="Y359" s="267"/>
      <c r="Z359" s="267"/>
      <c r="AA359" s="267"/>
      <c r="AB359" s="267"/>
      <c r="AC359" s="267"/>
      <c r="AD359" s="267"/>
      <c r="AE359" s="267"/>
      <c r="AF359" s="267"/>
      <c r="AG359" s="267"/>
      <c r="AH359" s="267"/>
      <c r="AI359" s="267"/>
      <c r="AJ359" s="267"/>
      <c r="AK359" s="267"/>
      <c r="AL359" s="267"/>
      <c r="AM359" s="267"/>
      <c r="AN359" s="267"/>
      <c r="AO359" s="267"/>
      <c r="AP359" s="267"/>
      <c r="AQ359" s="267"/>
      <c r="AR359" s="254"/>
      <c r="AS359" s="242"/>
      <c r="AT359" s="242"/>
      <c r="AU359" s="242"/>
    </row>
    <row r="360" spans="1:47" outlineLevel="2" collapsed="1" x14ac:dyDescent="0.35">
      <c r="A360" s="242"/>
      <c r="B360" s="251"/>
      <c r="C360" s="244">
        <f>INT($C$232+3)</f>
        <v>4</v>
      </c>
      <c r="D360" s="267"/>
      <c r="E360" s="322"/>
      <c r="F360" s="322"/>
      <c r="G360" s="267"/>
      <c r="H360" s="335"/>
      <c r="I360" s="295" t="s">
        <v>488</v>
      </c>
      <c r="J360" s="295"/>
      <c r="K360" s="272"/>
      <c r="L360" s="272"/>
      <c r="M360" s="272"/>
      <c r="N360" s="295" t="s">
        <v>528</v>
      </c>
      <c r="O360" s="295"/>
      <c r="P360" s="295"/>
      <c r="Q360" s="295"/>
      <c r="R360" s="272"/>
      <c r="S360" s="272"/>
      <c r="T360" s="272"/>
      <c r="U360" s="272"/>
      <c r="V360" s="272" t="s">
        <v>529</v>
      </c>
      <c r="W360" s="272"/>
      <c r="X360" s="272"/>
      <c r="Y360" s="272"/>
      <c r="Z360" s="272"/>
      <c r="AA360" s="272"/>
      <c r="AB360" s="272"/>
      <c r="AC360" s="272"/>
      <c r="AD360" s="272"/>
      <c r="AE360" s="272"/>
      <c r="AF360" s="272"/>
      <c r="AG360" s="272"/>
      <c r="AH360" s="272"/>
      <c r="AI360" s="272"/>
      <c r="AJ360" s="272"/>
      <c r="AK360" s="272"/>
      <c r="AL360" s="272"/>
      <c r="AM360" s="272"/>
      <c r="AN360" s="272"/>
      <c r="AO360" s="272"/>
      <c r="AP360" s="272"/>
      <c r="AQ360" s="267"/>
      <c r="AR360" s="254"/>
      <c r="AS360" s="242"/>
      <c r="AT360" s="242"/>
      <c r="AU360" s="242"/>
    </row>
    <row r="361" spans="1:47" hidden="1" outlineLevel="3" x14ac:dyDescent="0.35">
      <c r="A361" s="242"/>
      <c r="B361" s="251"/>
      <c r="C361" s="244">
        <f t="shared" ref="C361:C368" si="57">INT($C$232)+3</f>
        <v>4</v>
      </c>
      <c r="D361" s="267"/>
      <c r="E361" s="322"/>
      <c r="F361" s="322"/>
      <c r="G361" s="267"/>
      <c r="H361" s="272"/>
      <c r="I361" s="272">
        <v>0</v>
      </c>
      <c r="J361" s="272" t="s">
        <v>510</v>
      </c>
      <c r="K361" s="272"/>
      <c r="L361" s="272"/>
      <c r="M361" s="272"/>
      <c r="N361" s="289">
        <v>1</v>
      </c>
      <c r="O361" s="289">
        <v>1</v>
      </c>
      <c r="P361" s="289">
        <v>1</v>
      </c>
      <c r="Q361" s="289">
        <v>1</v>
      </c>
      <c r="R361" s="272"/>
      <c r="S361" s="272"/>
      <c r="T361" s="272"/>
      <c r="U361" s="272"/>
      <c r="V361" s="272">
        <f t="shared" ref="V361:Y368" si="58">INDEX(i_scan_day,N361+1,0)+17*N$349</f>
        <v>69</v>
      </c>
      <c r="W361" s="272">
        <f t="shared" si="58"/>
        <v>69</v>
      </c>
      <c r="X361" s="272">
        <f t="shared" si="58"/>
        <v>69</v>
      </c>
      <c r="Y361" s="272">
        <f t="shared" si="58"/>
        <v>69</v>
      </c>
      <c r="Z361" s="342">
        <f>R314+V361</f>
        <v>43871</v>
      </c>
      <c r="AA361" s="272"/>
      <c r="AB361" s="272"/>
      <c r="AC361" s="272"/>
      <c r="AD361" s="272"/>
      <c r="AE361" s="272"/>
      <c r="AF361" s="272"/>
      <c r="AG361" s="272"/>
      <c r="AH361" s="272"/>
      <c r="AI361" s="272"/>
      <c r="AJ361" s="272"/>
      <c r="AK361" s="272"/>
      <c r="AL361" s="272"/>
      <c r="AM361" s="272"/>
      <c r="AN361" s="272"/>
      <c r="AO361" s="272"/>
      <c r="AP361" s="272"/>
      <c r="AQ361" s="267"/>
      <c r="AR361" s="254"/>
      <c r="AS361" s="242"/>
      <c r="AT361" s="242"/>
      <c r="AU361" s="242"/>
    </row>
    <row r="362" spans="1:47" hidden="1" outlineLevel="3" x14ac:dyDescent="0.35">
      <c r="A362" s="242"/>
      <c r="B362" s="251"/>
      <c r="C362" s="244">
        <f t="shared" si="57"/>
        <v>4</v>
      </c>
      <c r="D362" s="267"/>
      <c r="E362" s="322"/>
      <c r="F362" s="322"/>
      <c r="G362" s="267"/>
      <c r="H362" s="272"/>
      <c r="I362" s="272">
        <v>1</v>
      </c>
      <c r="J362" s="272" t="s">
        <v>511</v>
      </c>
      <c r="K362" s="272"/>
      <c r="L362" s="272"/>
      <c r="M362" s="272"/>
      <c r="N362" s="289">
        <v>1</v>
      </c>
      <c r="O362" s="289">
        <v>1</v>
      </c>
      <c r="P362" s="289">
        <v>1</v>
      </c>
      <c r="Q362" s="289">
        <v>1</v>
      </c>
      <c r="R362" s="272"/>
      <c r="S362" s="272"/>
      <c r="T362" s="272"/>
      <c r="U362" s="272"/>
      <c r="V362" s="272">
        <f t="shared" si="58"/>
        <v>69</v>
      </c>
      <c r="W362" s="272">
        <f t="shared" si="58"/>
        <v>69</v>
      </c>
      <c r="X362" s="272">
        <f t="shared" si="58"/>
        <v>69</v>
      </c>
      <c r="Y362" s="272">
        <f t="shared" si="58"/>
        <v>69</v>
      </c>
      <c r="Z362" s="272"/>
      <c r="AA362" s="272"/>
      <c r="AB362" s="272"/>
      <c r="AC362" s="272"/>
      <c r="AD362" s="272"/>
      <c r="AE362" s="272"/>
      <c r="AF362" s="272"/>
      <c r="AG362" s="272"/>
      <c r="AH362" s="272"/>
      <c r="AI362" s="272"/>
      <c r="AJ362" s="272"/>
      <c r="AK362" s="272"/>
      <c r="AL362" s="272"/>
      <c r="AM362" s="272"/>
      <c r="AN362" s="272"/>
      <c r="AO362" s="272"/>
      <c r="AP362" s="272"/>
      <c r="AQ362" s="267"/>
      <c r="AR362" s="254"/>
      <c r="AS362" s="242"/>
      <c r="AT362" s="242"/>
      <c r="AU362" s="242"/>
    </row>
    <row r="363" spans="1:47" hidden="1" outlineLevel="3" x14ac:dyDescent="0.35">
      <c r="A363" s="242"/>
      <c r="B363" s="251"/>
      <c r="C363" s="244">
        <f t="shared" si="57"/>
        <v>4</v>
      </c>
      <c r="D363" s="267"/>
      <c r="E363" s="322"/>
      <c r="F363" s="322"/>
      <c r="G363" s="267"/>
      <c r="H363" s="272"/>
      <c r="I363" s="272">
        <v>2</v>
      </c>
      <c r="J363" s="272" t="s">
        <v>512</v>
      </c>
      <c r="K363" s="272"/>
      <c r="L363" s="272"/>
      <c r="M363" s="272"/>
      <c r="N363" s="289">
        <v>1</v>
      </c>
      <c r="O363" s="289">
        <v>1</v>
      </c>
      <c r="P363" s="289">
        <v>1</v>
      </c>
      <c r="Q363" s="289">
        <v>1</v>
      </c>
      <c r="R363" s="272"/>
      <c r="S363" s="272"/>
      <c r="T363" s="272"/>
      <c r="U363" s="272"/>
      <c r="V363" s="272">
        <f t="shared" si="58"/>
        <v>69</v>
      </c>
      <c r="W363" s="272">
        <f t="shared" si="58"/>
        <v>69</v>
      </c>
      <c r="X363" s="272">
        <f t="shared" si="58"/>
        <v>69</v>
      </c>
      <c r="Y363" s="272">
        <f t="shared" si="58"/>
        <v>69</v>
      </c>
      <c r="Z363" s="272"/>
      <c r="AA363" s="272"/>
      <c r="AB363" s="272"/>
      <c r="AC363" s="272"/>
      <c r="AD363" s="272"/>
      <c r="AE363" s="272"/>
      <c r="AF363" s="272"/>
      <c r="AG363" s="272"/>
      <c r="AH363" s="272"/>
      <c r="AI363" s="272"/>
      <c r="AJ363" s="272"/>
      <c r="AK363" s="272"/>
      <c r="AL363" s="272"/>
      <c r="AM363" s="272"/>
      <c r="AN363" s="272"/>
      <c r="AO363" s="272"/>
      <c r="AP363" s="272"/>
      <c r="AQ363" s="267"/>
      <c r="AR363" s="254"/>
      <c r="AS363" s="242"/>
      <c r="AT363" s="242"/>
      <c r="AU363" s="242"/>
    </row>
    <row r="364" spans="1:47" hidden="1" outlineLevel="3" x14ac:dyDescent="0.35">
      <c r="A364" s="242"/>
      <c r="B364" s="251"/>
      <c r="C364" s="244">
        <f t="shared" si="57"/>
        <v>4</v>
      </c>
      <c r="D364" s="267"/>
      <c r="E364" s="322"/>
      <c r="F364" s="322"/>
      <c r="G364" s="267"/>
      <c r="H364" s="272"/>
      <c r="I364" s="272">
        <v>3</v>
      </c>
      <c r="J364" s="272" t="s">
        <v>497</v>
      </c>
      <c r="K364" s="272"/>
      <c r="L364" s="272"/>
      <c r="M364" s="272"/>
      <c r="N364" s="289">
        <v>1</v>
      </c>
      <c r="O364" s="289">
        <v>1</v>
      </c>
      <c r="P364" s="289">
        <v>1</v>
      </c>
      <c r="Q364" s="289">
        <v>1</v>
      </c>
      <c r="R364" s="272"/>
      <c r="S364" s="272"/>
      <c r="T364" s="272"/>
      <c r="U364" s="272"/>
      <c r="V364" s="272">
        <f t="shared" si="58"/>
        <v>69</v>
      </c>
      <c r="W364" s="272">
        <f t="shared" si="58"/>
        <v>69</v>
      </c>
      <c r="X364" s="272">
        <f t="shared" si="58"/>
        <v>69</v>
      </c>
      <c r="Y364" s="272">
        <f t="shared" si="58"/>
        <v>69</v>
      </c>
      <c r="Z364" s="272"/>
      <c r="AA364" s="272"/>
      <c r="AB364" s="272"/>
      <c r="AC364" s="272"/>
      <c r="AD364" s="272"/>
      <c r="AE364" s="272"/>
      <c r="AF364" s="272"/>
      <c r="AG364" s="272"/>
      <c r="AH364" s="272"/>
      <c r="AI364" s="272"/>
      <c r="AJ364" s="272"/>
      <c r="AK364" s="272"/>
      <c r="AL364" s="272"/>
      <c r="AM364" s="272"/>
      <c r="AN364" s="272"/>
      <c r="AO364" s="272"/>
      <c r="AP364" s="272"/>
      <c r="AQ364" s="267"/>
      <c r="AR364" s="254"/>
      <c r="AS364" s="242"/>
      <c r="AT364" s="242"/>
      <c r="AU364" s="242"/>
    </row>
    <row r="365" spans="1:47" hidden="1" outlineLevel="3" x14ac:dyDescent="0.35">
      <c r="A365" s="242"/>
      <c r="B365" s="251"/>
      <c r="C365" s="244">
        <f t="shared" si="57"/>
        <v>4</v>
      </c>
      <c r="D365" s="267"/>
      <c r="E365" s="322"/>
      <c r="F365" s="322"/>
      <c r="G365" s="267"/>
      <c r="H365" s="272"/>
      <c r="I365" s="272">
        <v>4</v>
      </c>
      <c r="J365" s="272" t="s">
        <v>498</v>
      </c>
      <c r="K365" s="272"/>
      <c r="L365" s="272"/>
      <c r="M365" s="272"/>
      <c r="N365" s="289">
        <v>1</v>
      </c>
      <c r="O365" s="289">
        <v>1</v>
      </c>
      <c r="P365" s="289">
        <v>1</v>
      </c>
      <c r="Q365" s="289">
        <v>1</v>
      </c>
      <c r="R365" s="272"/>
      <c r="S365" s="272"/>
      <c r="T365" s="272"/>
      <c r="U365" s="272"/>
      <c r="V365" s="272">
        <f t="shared" si="58"/>
        <v>69</v>
      </c>
      <c r="W365" s="272">
        <f t="shared" si="58"/>
        <v>69</v>
      </c>
      <c r="X365" s="272">
        <f t="shared" si="58"/>
        <v>69</v>
      </c>
      <c r="Y365" s="272">
        <f t="shared" si="58"/>
        <v>69</v>
      </c>
      <c r="Z365" s="272"/>
      <c r="AA365" s="272"/>
      <c r="AB365" s="272"/>
      <c r="AC365" s="272"/>
      <c r="AD365" s="272"/>
      <c r="AE365" s="272"/>
      <c r="AF365" s="272"/>
      <c r="AG365" s="272"/>
      <c r="AH365" s="272"/>
      <c r="AI365" s="272"/>
      <c r="AJ365" s="272"/>
      <c r="AK365" s="272"/>
      <c r="AL365" s="272"/>
      <c r="AM365" s="272"/>
      <c r="AN365" s="272"/>
      <c r="AO365" s="272"/>
      <c r="AP365" s="272"/>
      <c r="AQ365" s="267"/>
      <c r="AR365" s="254"/>
      <c r="AS365" s="242"/>
      <c r="AT365" s="242"/>
      <c r="AU365" s="242"/>
    </row>
    <row r="366" spans="1:47" hidden="1" outlineLevel="3" x14ac:dyDescent="0.35">
      <c r="A366" s="242"/>
      <c r="B366" s="251"/>
      <c r="C366" s="244">
        <f t="shared" si="57"/>
        <v>4</v>
      </c>
      <c r="D366" s="267"/>
      <c r="E366" s="322"/>
      <c r="F366" s="322"/>
      <c r="G366" s="267"/>
      <c r="H366" s="272"/>
      <c r="I366" s="272">
        <v>5</v>
      </c>
      <c r="J366" s="272" t="s">
        <v>499</v>
      </c>
      <c r="K366" s="272"/>
      <c r="L366" s="272"/>
      <c r="M366" s="272"/>
      <c r="N366" s="289">
        <v>1</v>
      </c>
      <c r="O366" s="289">
        <v>1</v>
      </c>
      <c r="P366" s="289">
        <v>1</v>
      </c>
      <c r="Q366" s="289">
        <v>1</v>
      </c>
      <c r="R366" s="272"/>
      <c r="S366" s="272"/>
      <c r="T366" s="272"/>
      <c r="U366" s="272"/>
      <c r="V366" s="272">
        <f t="shared" si="58"/>
        <v>69</v>
      </c>
      <c r="W366" s="272">
        <f t="shared" si="58"/>
        <v>69</v>
      </c>
      <c r="X366" s="272">
        <f t="shared" si="58"/>
        <v>69</v>
      </c>
      <c r="Y366" s="272">
        <f t="shared" si="58"/>
        <v>69</v>
      </c>
      <c r="Z366" s="272"/>
      <c r="AA366" s="272"/>
      <c r="AB366" s="272"/>
      <c r="AC366" s="272"/>
      <c r="AD366" s="272"/>
      <c r="AE366" s="272"/>
      <c r="AF366" s="272"/>
      <c r="AG366" s="272"/>
      <c r="AH366" s="272"/>
      <c r="AI366" s="272"/>
      <c r="AJ366" s="272"/>
      <c r="AK366" s="272"/>
      <c r="AL366" s="272"/>
      <c r="AM366" s="272"/>
      <c r="AN366" s="272"/>
      <c r="AO366" s="272"/>
      <c r="AP366" s="272"/>
      <c r="AQ366" s="267"/>
      <c r="AR366" s="254"/>
      <c r="AS366" s="242"/>
      <c r="AT366" s="242"/>
      <c r="AU366" s="242"/>
    </row>
    <row r="367" spans="1:47" hidden="1" outlineLevel="3" x14ac:dyDescent="0.35">
      <c r="A367" s="242"/>
      <c r="B367" s="251"/>
      <c r="C367" s="244">
        <f t="shared" si="57"/>
        <v>4</v>
      </c>
      <c r="D367" s="267"/>
      <c r="E367" s="322"/>
      <c r="F367" s="322"/>
      <c r="G367" s="267"/>
      <c r="H367" s="272"/>
      <c r="I367" s="272">
        <v>6</v>
      </c>
      <c r="J367" s="272" t="s">
        <v>500</v>
      </c>
      <c r="K367" s="272"/>
      <c r="L367" s="272"/>
      <c r="M367" s="272"/>
      <c r="N367" s="289">
        <v>1</v>
      </c>
      <c r="O367" s="289">
        <v>1</v>
      </c>
      <c r="P367" s="289">
        <v>1</v>
      </c>
      <c r="Q367" s="289">
        <v>1</v>
      </c>
      <c r="R367" s="272"/>
      <c r="S367" s="272"/>
      <c r="T367" s="272"/>
      <c r="U367" s="272"/>
      <c r="V367" s="272">
        <f t="shared" si="58"/>
        <v>69</v>
      </c>
      <c r="W367" s="272">
        <f t="shared" si="58"/>
        <v>69</v>
      </c>
      <c r="X367" s="272">
        <f t="shared" si="58"/>
        <v>69</v>
      </c>
      <c r="Y367" s="272">
        <f t="shared" si="58"/>
        <v>69</v>
      </c>
      <c r="Z367" s="272"/>
      <c r="AA367" s="272"/>
      <c r="AB367" s="272"/>
      <c r="AC367" s="272"/>
      <c r="AD367" s="272"/>
      <c r="AE367" s="272"/>
      <c r="AF367" s="272"/>
      <c r="AG367" s="272"/>
      <c r="AH367" s="272"/>
      <c r="AI367" s="272"/>
      <c r="AJ367" s="272"/>
      <c r="AK367" s="272"/>
      <c r="AL367" s="272"/>
      <c r="AM367" s="272"/>
      <c r="AN367" s="272"/>
      <c r="AO367" s="272"/>
      <c r="AP367" s="272"/>
      <c r="AQ367" s="267"/>
      <c r="AR367" s="254"/>
      <c r="AS367" s="242"/>
      <c r="AT367" s="242"/>
      <c r="AU367" s="242"/>
    </row>
    <row r="368" spans="1:47" hidden="1" outlineLevel="3" x14ac:dyDescent="0.35">
      <c r="A368" s="242"/>
      <c r="B368" s="251"/>
      <c r="C368" s="244">
        <f t="shared" si="57"/>
        <v>4</v>
      </c>
      <c r="D368" s="267"/>
      <c r="E368" s="322"/>
      <c r="F368" s="322"/>
      <c r="G368" s="267"/>
      <c r="H368" s="272"/>
      <c r="I368" s="272">
        <v>7</v>
      </c>
      <c r="J368" s="272" t="s">
        <v>501</v>
      </c>
      <c r="K368" s="272"/>
      <c r="L368" s="272"/>
      <c r="M368" s="272"/>
      <c r="N368" s="289">
        <v>1</v>
      </c>
      <c r="O368" s="289">
        <v>1</v>
      </c>
      <c r="P368" s="289">
        <v>1</v>
      </c>
      <c r="Q368" s="289">
        <v>1</v>
      </c>
      <c r="R368" s="272"/>
      <c r="S368" s="272"/>
      <c r="T368" s="272"/>
      <c r="U368" s="272"/>
      <c r="V368" s="272">
        <f t="shared" si="58"/>
        <v>69</v>
      </c>
      <c r="W368" s="272">
        <f t="shared" si="58"/>
        <v>69</v>
      </c>
      <c r="X368" s="272">
        <f t="shared" si="58"/>
        <v>69</v>
      </c>
      <c r="Y368" s="272">
        <f t="shared" si="58"/>
        <v>69</v>
      </c>
      <c r="Z368" s="272"/>
      <c r="AA368" s="272"/>
      <c r="AB368" s="272"/>
      <c r="AC368" s="272"/>
      <c r="AD368" s="272"/>
      <c r="AE368" s="272"/>
      <c r="AF368" s="272"/>
      <c r="AG368" s="272"/>
      <c r="AH368" s="272"/>
      <c r="AI368" s="272"/>
      <c r="AJ368" s="272"/>
      <c r="AK368" s="272"/>
      <c r="AL368" s="272"/>
      <c r="AM368" s="272"/>
      <c r="AN368" s="272"/>
      <c r="AO368" s="272"/>
      <c r="AP368" s="272"/>
      <c r="AQ368" s="267"/>
      <c r="AR368" s="254"/>
      <c r="AS368" s="242"/>
      <c r="AT368" s="242"/>
      <c r="AU368" s="242"/>
    </row>
    <row r="369" spans="1:47" ht="5.15" customHeight="1" outlineLevel="2" x14ac:dyDescent="0.35">
      <c r="A369" s="242"/>
      <c r="B369" s="251"/>
      <c r="C369" s="244">
        <f>INT($C$232)+2.005</f>
        <v>3.0049999999999999</v>
      </c>
      <c r="D369" s="267"/>
      <c r="E369" s="267"/>
      <c r="F369" s="267"/>
      <c r="G369" s="267"/>
      <c r="H369" s="267"/>
      <c r="I369" s="267"/>
      <c r="J369" s="267"/>
      <c r="K369" s="267"/>
      <c r="L369" s="267"/>
      <c r="M369" s="267"/>
      <c r="N369" s="267"/>
      <c r="O369" s="267"/>
      <c r="P369" s="267"/>
      <c r="Q369" s="267"/>
      <c r="R369" s="267"/>
      <c r="S369" s="267"/>
      <c r="T369" s="267"/>
      <c r="U369" s="267"/>
      <c r="V369" s="267"/>
      <c r="W369" s="267"/>
      <c r="X369" s="267"/>
      <c r="Y369" s="267"/>
      <c r="Z369" s="267"/>
      <c r="AA369" s="267"/>
      <c r="AB369" s="267"/>
      <c r="AC369" s="267"/>
      <c r="AD369" s="267"/>
      <c r="AE369" s="267"/>
      <c r="AF369" s="267"/>
      <c r="AG369" s="267"/>
      <c r="AH369" s="267"/>
      <c r="AI369" s="267"/>
      <c r="AJ369" s="267"/>
      <c r="AK369" s="267"/>
      <c r="AL369" s="267"/>
      <c r="AM369" s="267"/>
      <c r="AN369" s="267"/>
      <c r="AO369" s="267"/>
      <c r="AP369" s="267"/>
      <c r="AQ369" s="267" t="s">
        <v>372</v>
      </c>
      <c r="AR369" s="254"/>
      <c r="AS369" s="242"/>
      <c r="AT369" s="242"/>
      <c r="AU369" s="242"/>
    </row>
    <row r="370" spans="1:47" outlineLevel="2" collapsed="1" x14ac:dyDescent="0.35">
      <c r="A370" s="242"/>
      <c r="B370" s="251"/>
      <c r="C370" s="244">
        <f>INT($C$232+3)</f>
        <v>4</v>
      </c>
      <c r="D370" s="267"/>
      <c r="E370" s="322"/>
      <c r="F370" s="322"/>
      <c r="G370" s="267"/>
      <c r="H370" s="335"/>
      <c r="I370" s="295" t="s">
        <v>488</v>
      </c>
      <c r="J370" s="295"/>
      <c r="K370" s="272"/>
      <c r="L370" s="272"/>
      <c r="M370" s="272"/>
      <c r="N370" s="295" t="s">
        <v>781</v>
      </c>
      <c r="O370" s="295"/>
      <c r="P370" s="295"/>
      <c r="Q370" s="295"/>
      <c r="R370" s="272"/>
      <c r="S370" s="272"/>
      <c r="T370" s="272"/>
      <c r="U370" s="272"/>
      <c r="V370" s="272"/>
      <c r="W370" s="272"/>
      <c r="X370" s="272"/>
      <c r="Y370" s="272"/>
      <c r="Z370" s="272"/>
      <c r="AA370" s="272"/>
      <c r="AB370" s="272"/>
      <c r="AC370" s="272"/>
      <c r="AD370" s="272"/>
      <c r="AE370" s="272"/>
      <c r="AF370" s="272"/>
      <c r="AG370" s="272"/>
      <c r="AH370" s="272"/>
      <c r="AI370" s="272"/>
      <c r="AJ370" s="272"/>
      <c r="AK370" s="272"/>
      <c r="AL370" s="272"/>
      <c r="AM370" s="272"/>
      <c r="AN370" s="272"/>
      <c r="AO370" s="272"/>
      <c r="AP370" s="272"/>
      <c r="AQ370" s="267"/>
      <c r="AR370" s="254"/>
      <c r="AS370" s="242"/>
      <c r="AT370" s="242"/>
      <c r="AU370" s="242"/>
    </row>
    <row r="371" spans="1:47" hidden="1" outlineLevel="3" x14ac:dyDescent="0.35">
      <c r="A371" s="242"/>
      <c r="B371" s="251"/>
      <c r="C371" s="244">
        <f t="shared" ref="C371:C378" si="59">INT($C$232)+3</f>
        <v>4</v>
      </c>
      <c r="D371" s="267"/>
      <c r="E371" s="322"/>
      <c r="F371" s="322"/>
      <c r="G371" s="267"/>
      <c r="H371" s="272"/>
      <c r="I371" s="272">
        <v>0</v>
      </c>
      <c r="J371" s="272" t="s">
        <v>510</v>
      </c>
      <c r="K371" s="272"/>
      <c r="L371" s="272"/>
      <c r="M371" s="272"/>
      <c r="N371" s="289">
        <v>1</v>
      </c>
      <c r="O371" s="289">
        <v>1</v>
      </c>
      <c r="P371" s="289">
        <v>1</v>
      </c>
      <c r="Q371" s="289">
        <v>1</v>
      </c>
      <c r="R371" s="272"/>
      <c r="S371" s="272"/>
      <c r="T371" s="272"/>
      <c r="U371" s="272"/>
      <c r="V371" s="272"/>
      <c r="W371" s="272"/>
      <c r="X371" s="272"/>
      <c r="Y371" s="272"/>
      <c r="Z371" s="272"/>
      <c r="AA371" s="272"/>
      <c r="AB371" s="272"/>
      <c r="AC371" s="272"/>
      <c r="AD371" s="272"/>
      <c r="AE371" s="272"/>
      <c r="AF371" s="272"/>
      <c r="AG371" s="272"/>
      <c r="AH371" s="272"/>
      <c r="AI371" s="272"/>
      <c r="AJ371" s="272"/>
      <c r="AK371" s="272"/>
      <c r="AL371" s="272"/>
      <c r="AM371" s="272"/>
      <c r="AN371" s="272"/>
      <c r="AO371" s="272"/>
      <c r="AP371" s="272"/>
      <c r="AQ371" s="267"/>
      <c r="AR371" s="254"/>
      <c r="AS371" s="242"/>
      <c r="AT371" s="242"/>
      <c r="AU371" s="242"/>
    </row>
    <row r="372" spans="1:47" hidden="1" outlineLevel="3" x14ac:dyDescent="0.35">
      <c r="A372" s="242"/>
      <c r="B372" s="251"/>
      <c r="C372" s="244">
        <f t="shared" si="59"/>
        <v>4</v>
      </c>
      <c r="D372" s="267"/>
      <c r="E372" s="322"/>
      <c r="F372" s="322"/>
      <c r="G372" s="267"/>
      <c r="H372" s="272"/>
      <c r="I372" s="272">
        <v>1</v>
      </c>
      <c r="J372" s="272" t="s">
        <v>511</v>
      </c>
      <c r="K372" s="272"/>
      <c r="L372" s="272"/>
      <c r="M372" s="272"/>
      <c r="N372" s="289">
        <v>1</v>
      </c>
      <c r="O372" s="289">
        <v>1</v>
      </c>
      <c r="P372" s="289">
        <v>1</v>
      </c>
      <c r="Q372" s="289">
        <v>1</v>
      </c>
      <c r="R372" s="272"/>
      <c r="S372" s="272"/>
      <c r="T372" s="272"/>
      <c r="U372" s="272"/>
      <c r="V372" s="272"/>
      <c r="W372" s="272"/>
      <c r="X372" s="272"/>
      <c r="Y372" s="272"/>
      <c r="Z372" s="272"/>
      <c r="AA372" s="272"/>
      <c r="AB372" s="272"/>
      <c r="AC372" s="272"/>
      <c r="AD372" s="272"/>
      <c r="AE372" s="272"/>
      <c r="AF372" s="272"/>
      <c r="AG372" s="272"/>
      <c r="AH372" s="272"/>
      <c r="AI372" s="272"/>
      <c r="AJ372" s="272"/>
      <c r="AK372" s="272"/>
      <c r="AL372" s="272"/>
      <c r="AM372" s="272"/>
      <c r="AN372" s="272"/>
      <c r="AO372" s="272"/>
      <c r="AP372" s="272"/>
      <c r="AQ372" s="267"/>
      <c r="AR372" s="254"/>
      <c r="AS372" s="242"/>
      <c r="AT372" s="242"/>
      <c r="AU372" s="242"/>
    </row>
    <row r="373" spans="1:47" hidden="1" outlineLevel="3" x14ac:dyDescent="0.35">
      <c r="A373" s="242"/>
      <c r="B373" s="251"/>
      <c r="C373" s="244">
        <f t="shared" si="59"/>
        <v>4</v>
      </c>
      <c r="D373" s="267"/>
      <c r="E373" s="322"/>
      <c r="F373" s="322"/>
      <c r="G373" s="267"/>
      <c r="H373" s="272"/>
      <c r="I373" s="272">
        <v>2</v>
      </c>
      <c r="J373" s="272" t="s">
        <v>512</v>
      </c>
      <c r="K373" s="272"/>
      <c r="L373" s="272"/>
      <c r="M373" s="272"/>
      <c r="N373" s="289">
        <v>1</v>
      </c>
      <c r="O373" s="289">
        <v>1</v>
      </c>
      <c r="P373" s="289">
        <v>1</v>
      </c>
      <c r="Q373" s="289">
        <v>1</v>
      </c>
      <c r="R373" s="272"/>
      <c r="S373" s="272"/>
      <c r="T373" s="272"/>
      <c r="U373" s="272"/>
      <c r="V373" s="272"/>
      <c r="W373" s="272"/>
      <c r="X373" s="272"/>
      <c r="Y373" s="272"/>
      <c r="Z373" s="272"/>
      <c r="AA373" s="272"/>
      <c r="AB373" s="272"/>
      <c r="AC373" s="272"/>
      <c r="AD373" s="272"/>
      <c r="AE373" s="272"/>
      <c r="AF373" s="272"/>
      <c r="AG373" s="272"/>
      <c r="AH373" s="272"/>
      <c r="AI373" s="272"/>
      <c r="AJ373" s="272"/>
      <c r="AK373" s="272"/>
      <c r="AL373" s="272"/>
      <c r="AM373" s="272"/>
      <c r="AN373" s="272"/>
      <c r="AO373" s="272"/>
      <c r="AP373" s="272"/>
      <c r="AQ373" s="267"/>
      <c r="AR373" s="254"/>
      <c r="AS373" s="242"/>
      <c r="AT373" s="242"/>
      <c r="AU373" s="242"/>
    </row>
    <row r="374" spans="1:47" hidden="1" outlineLevel="3" x14ac:dyDescent="0.35">
      <c r="A374" s="242"/>
      <c r="B374" s="251"/>
      <c r="C374" s="244">
        <f t="shared" si="59"/>
        <v>4</v>
      </c>
      <c r="D374" s="267"/>
      <c r="E374" s="322"/>
      <c r="F374" s="322"/>
      <c r="G374" s="267"/>
      <c r="H374" s="272"/>
      <c r="I374" s="272">
        <v>3</v>
      </c>
      <c r="J374" s="272" t="s">
        <v>497</v>
      </c>
      <c r="K374" s="272"/>
      <c r="L374" s="272"/>
      <c r="M374" s="272"/>
      <c r="N374" s="289">
        <v>1</v>
      </c>
      <c r="O374" s="289">
        <v>1</v>
      </c>
      <c r="P374" s="289">
        <v>1</v>
      </c>
      <c r="Q374" s="289">
        <v>1</v>
      </c>
      <c r="R374" s="272"/>
      <c r="S374" s="272"/>
      <c r="T374" s="272"/>
      <c r="U374" s="272"/>
      <c r="V374" s="272"/>
      <c r="W374" s="272"/>
      <c r="X374" s="272"/>
      <c r="Y374" s="272"/>
      <c r="Z374" s="272"/>
      <c r="AA374" s="272"/>
      <c r="AB374" s="272"/>
      <c r="AC374" s="272"/>
      <c r="AD374" s="272"/>
      <c r="AE374" s="272"/>
      <c r="AF374" s="272"/>
      <c r="AG374" s="272"/>
      <c r="AH374" s="272"/>
      <c r="AI374" s="272"/>
      <c r="AJ374" s="272"/>
      <c r="AK374" s="272"/>
      <c r="AL374" s="272"/>
      <c r="AM374" s="272"/>
      <c r="AN374" s="272"/>
      <c r="AO374" s="272"/>
      <c r="AP374" s="272"/>
      <c r="AQ374" s="267"/>
      <c r="AR374" s="254"/>
      <c r="AS374" s="242"/>
      <c r="AT374" s="242"/>
      <c r="AU374" s="242"/>
    </row>
    <row r="375" spans="1:47" hidden="1" outlineLevel="3" x14ac:dyDescent="0.35">
      <c r="A375" s="242"/>
      <c r="B375" s="251"/>
      <c r="C375" s="244">
        <f t="shared" si="59"/>
        <v>4</v>
      </c>
      <c r="D375" s="267"/>
      <c r="E375" s="322"/>
      <c r="F375" s="322"/>
      <c r="G375" s="267"/>
      <c r="H375" s="272"/>
      <c r="I375" s="272">
        <v>4</v>
      </c>
      <c r="J375" s="272" t="s">
        <v>498</v>
      </c>
      <c r="K375" s="272"/>
      <c r="L375" s="272"/>
      <c r="M375" s="272"/>
      <c r="N375" s="289">
        <v>1</v>
      </c>
      <c r="O375" s="289">
        <v>1</v>
      </c>
      <c r="P375" s="289">
        <v>1</v>
      </c>
      <c r="Q375" s="289">
        <v>1</v>
      </c>
      <c r="R375" s="272"/>
      <c r="S375" s="272"/>
      <c r="T375" s="272"/>
      <c r="U375" s="272"/>
      <c r="V375" s="272"/>
      <c r="W375" s="272"/>
      <c r="X375" s="272"/>
      <c r="Y375" s="272"/>
      <c r="Z375" s="272"/>
      <c r="AA375" s="272"/>
      <c r="AB375" s="272"/>
      <c r="AC375" s="272"/>
      <c r="AD375" s="272"/>
      <c r="AE375" s="272"/>
      <c r="AF375" s="272"/>
      <c r="AG375" s="272"/>
      <c r="AH375" s="272"/>
      <c r="AI375" s="272"/>
      <c r="AJ375" s="272"/>
      <c r="AK375" s="272"/>
      <c r="AL375" s="272"/>
      <c r="AM375" s="272"/>
      <c r="AN375" s="272"/>
      <c r="AO375" s="272"/>
      <c r="AP375" s="272"/>
      <c r="AQ375" s="267"/>
      <c r="AR375" s="254"/>
      <c r="AS375" s="242"/>
      <c r="AT375" s="242"/>
      <c r="AU375" s="242"/>
    </row>
    <row r="376" spans="1:47" hidden="1" outlineLevel="3" x14ac:dyDescent="0.35">
      <c r="A376" s="242"/>
      <c r="B376" s="251"/>
      <c r="C376" s="244">
        <f t="shared" si="59"/>
        <v>4</v>
      </c>
      <c r="D376" s="267"/>
      <c r="E376" s="322"/>
      <c r="F376" s="322"/>
      <c r="G376" s="267"/>
      <c r="H376" s="272"/>
      <c r="I376" s="272">
        <v>5</v>
      </c>
      <c r="J376" s="272" t="s">
        <v>499</v>
      </c>
      <c r="K376" s="272"/>
      <c r="L376" s="272"/>
      <c r="M376" s="272"/>
      <c r="N376" s="289">
        <v>1</v>
      </c>
      <c r="O376" s="289">
        <v>1</v>
      </c>
      <c r="P376" s="289">
        <v>1</v>
      </c>
      <c r="Q376" s="289">
        <v>1</v>
      </c>
      <c r="R376" s="272"/>
      <c r="S376" s="272"/>
      <c r="T376" s="272"/>
      <c r="U376" s="272"/>
      <c r="V376" s="272"/>
      <c r="W376" s="272"/>
      <c r="X376" s="272"/>
      <c r="Y376" s="272"/>
      <c r="Z376" s="272"/>
      <c r="AA376" s="272"/>
      <c r="AB376" s="272"/>
      <c r="AC376" s="272"/>
      <c r="AD376" s="272"/>
      <c r="AE376" s="272"/>
      <c r="AF376" s="272"/>
      <c r="AG376" s="272"/>
      <c r="AH376" s="272"/>
      <c r="AI376" s="272"/>
      <c r="AJ376" s="272"/>
      <c r="AK376" s="272"/>
      <c r="AL376" s="272"/>
      <c r="AM376" s="272"/>
      <c r="AN376" s="272"/>
      <c r="AO376" s="272"/>
      <c r="AP376" s="272"/>
      <c r="AQ376" s="267"/>
      <c r="AR376" s="254"/>
      <c r="AS376" s="242"/>
      <c r="AT376" s="242"/>
      <c r="AU376" s="242"/>
    </row>
    <row r="377" spans="1:47" hidden="1" outlineLevel="3" x14ac:dyDescent="0.35">
      <c r="A377" s="242"/>
      <c r="B377" s="251"/>
      <c r="C377" s="244">
        <f t="shared" si="59"/>
        <v>4</v>
      </c>
      <c r="D377" s="267"/>
      <c r="E377" s="322"/>
      <c r="F377" s="322"/>
      <c r="G377" s="267"/>
      <c r="H377" s="272"/>
      <c r="I377" s="272">
        <v>6</v>
      </c>
      <c r="J377" s="272" t="s">
        <v>500</v>
      </c>
      <c r="K377" s="272"/>
      <c r="L377" s="272"/>
      <c r="M377" s="272"/>
      <c r="N377" s="289">
        <v>1</v>
      </c>
      <c r="O377" s="289">
        <v>1</v>
      </c>
      <c r="P377" s="289">
        <v>1</v>
      </c>
      <c r="Q377" s="289">
        <v>1</v>
      </c>
      <c r="R377" s="272"/>
      <c r="S377" s="272"/>
      <c r="T377" s="272"/>
      <c r="U377" s="272"/>
      <c r="V377" s="272"/>
      <c r="W377" s="272"/>
      <c r="X377" s="272"/>
      <c r="Y377" s="272"/>
      <c r="Z377" s="272"/>
      <c r="AA377" s="272"/>
      <c r="AB377" s="272"/>
      <c r="AC377" s="272"/>
      <c r="AD377" s="272"/>
      <c r="AE377" s="272"/>
      <c r="AF377" s="272"/>
      <c r="AG377" s="272"/>
      <c r="AH377" s="272"/>
      <c r="AI377" s="272"/>
      <c r="AJ377" s="272"/>
      <c r="AK377" s="272"/>
      <c r="AL377" s="272"/>
      <c r="AM377" s="272"/>
      <c r="AN377" s="272"/>
      <c r="AO377" s="272"/>
      <c r="AP377" s="272"/>
      <c r="AQ377" s="267"/>
      <c r="AR377" s="254"/>
      <c r="AS377" s="242"/>
      <c r="AT377" s="242"/>
      <c r="AU377" s="242"/>
    </row>
    <row r="378" spans="1:47" hidden="1" outlineLevel="3" x14ac:dyDescent="0.35">
      <c r="A378" s="242"/>
      <c r="B378" s="251"/>
      <c r="C378" s="244">
        <f t="shared" si="59"/>
        <v>4</v>
      </c>
      <c r="D378" s="267"/>
      <c r="E378" s="322"/>
      <c r="F378" s="322"/>
      <c r="G378" s="267"/>
      <c r="H378" s="272"/>
      <c r="I378" s="272">
        <v>7</v>
      </c>
      <c r="J378" s="272" t="s">
        <v>501</v>
      </c>
      <c r="K378" s="272"/>
      <c r="L378" s="272"/>
      <c r="M378" s="272"/>
      <c r="N378" s="289">
        <v>1</v>
      </c>
      <c r="O378" s="289">
        <v>1</v>
      </c>
      <c r="P378" s="289">
        <v>1</v>
      </c>
      <c r="Q378" s="289">
        <v>1</v>
      </c>
      <c r="R378" s="272"/>
      <c r="S378" s="272"/>
      <c r="T378" s="272"/>
      <c r="U378" s="272"/>
      <c r="V378" s="272"/>
      <c r="W378" s="272"/>
      <c r="X378" s="272"/>
      <c r="Y378" s="272"/>
      <c r="Z378" s="272"/>
      <c r="AA378" s="272"/>
      <c r="AB378" s="272"/>
      <c r="AC378" s="272"/>
      <c r="AD378" s="272"/>
      <c r="AE378" s="272"/>
      <c r="AF378" s="272"/>
      <c r="AG378" s="272"/>
      <c r="AH378" s="272"/>
      <c r="AI378" s="272"/>
      <c r="AJ378" s="272"/>
      <c r="AK378" s="272"/>
      <c r="AL378" s="272"/>
      <c r="AM378" s="272"/>
      <c r="AN378" s="272"/>
      <c r="AO378" s="272"/>
      <c r="AP378" s="272"/>
      <c r="AQ378" s="267"/>
      <c r="AR378" s="254"/>
      <c r="AS378" s="242"/>
      <c r="AT378" s="242"/>
      <c r="AU378" s="242"/>
    </row>
    <row r="379" spans="1:47" ht="5.15" customHeight="1" outlineLevel="2" x14ac:dyDescent="0.35">
      <c r="A379" s="242"/>
      <c r="B379" s="251"/>
      <c r="C379" s="244">
        <f>INT($C$232)+2.005</f>
        <v>3.0049999999999999</v>
      </c>
      <c r="D379" s="267"/>
      <c r="E379" s="267"/>
      <c r="F379" s="267"/>
      <c r="G379" s="267"/>
      <c r="H379" s="267"/>
      <c r="I379" s="267"/>
      <c r="J379" s="267"/>
      <c r="K379" s="267"/>
      <c r="L379" s="267"/>
      <c r="M379" s="267"/>
      <c r="N379" s="267"/>
      <c r="O379" s="267"/>
      <c r="P379" s="267"/>
      <c r="Q379" s="267"/>
      <c r="R379" s="267"/>
      <c r="S379" s="267"/>
      <c r="T379" s="267"/>
      <c r="U379" s="267"/>
      <c r="V379" s="267"/>
      <c r="W379" s="267"/>
      <c r="X379" s="267"/>
      <c r="Y379" s="267"/>
      <c r="Z379" s="267"/>
      <c r="AA379" s="267"/>
      <c r="AB379" s="267"/>
      <c r="AC379" s="267"/>
      <c r="AD379" s="267"/>
      <c r="AE379" s="267"/>
      <c r="AF379" s="267"/>
      <c r="AG379" s="267"/>
      <c r="AH379" s="267"/>
      <c r="AI379" s="267"/>
      <c r="AJ379" s="267"/>
      <c r="AK379" s="267"/>
      <c r="AL379" s="267"/>
      <c r="AM379" s="267"/>
      <c r="AN379" s="267"/>
      <c r="AO379" s="267"/>
      <c r="AP379" s="267"/>
      <c r="AQ379" s="267" t="s">
        <v>372</v>
      </c>
      <c r="AR379" s="254"/>
      <c r="AS379" s="242"/>
      <c r="AT379" s="242"/>
      <c r="AU379" s="242"/>
    </row>
    <row r="380" spans="1:47" outlineLevel="2" collapsed="1" x14ac:dyDescent="0.35">
      <c r="A380" s="242"/>
      <c r="B380" s="251"/>
      <c r="C380" s="244">
        <f>INT($C$232+3)</f>
        <v>4</v>
      </c>
      <c r="D380" s="267"/>
      <c r="E380" s="322"/>
      <c r="F380" s="322"/>
      <c r="G380" s="267"/>
      <c r="H380" s="335"/>
      <c r="I380" s="295" t="s">
        <v>488</v>
      </c>
      <c r="J380" s="295"/>
      <c r="K380" s="272"/>
      <c r="L380" s="272"/>
      <c r="M380" s="272"/>
      <c r="N380" s="295" t="s">
        <v>530</v>
      </c>
      <c r="O380" s="295"/>
      <c r="P380" s="295"/>
      <c r="Q380" s="295"/>
      <c r="R380" s="272"/>
      <c r="S380" s="272"/>
      <c r="T380" s="272"/>
      <c r="U380" s="272"/>
      <c r="V380" s="272"/>
      <c r="W380" s="272"/>
      <c r="X380" s="272"/>
      <c r="Y380" s="272"/>
      <c r="Z380" s="272"/>
      <c r="AA380" s="272"/>
      <c r="AB380" s="272"/>
      <c r="AC380" s="272"/>
      <c r="AD380" s="272"/>
      <c r="AE380" s="272"/>
      <c r="AF380" s="272"/>
      <c r="AG380" s="272"/>
      <c r="AH380" s="272"/>
      <c r="AI380" s="272"/>
      <c r="AJ380" s="272"/>
      <c r="AK380" s="272"/>
      <c r="AL380" s="272"/>
      <c r="AM380" s="272"/>
      <c r="AN380" s="272"/>
      <c r="AO380" s="272"/>
      <c r="AP380" s="272"/>
      <c r="AQ380" s="267"/>
      <c r="AR380" s="254"/>
      <c r="AS380" s="242"/>
      <c r="AT380" s="242"/>
      <c r="AU380" s="242"/>
    </row>
    <row r="381" spans="1:47" hidden="1" outlineLevel="3" x14ac:dyDescent="0.35">
      <c r="A381" s="242"/>
      <c r="B381" s="251"/>
      <c r="C381" s="244">
        <f t="shared" ref="C381:C388" si="60">INT($C$232)+3</f>
        <v>4</v>
      </c>
      <c r="D381" s="267"/>
      <c r="E381" s="322"/>
      <c r="F381" s="322"/>
      <c r="G381" s="267"/>
      <c r="H381" s="272"/>
      <c r="I381" s="272">
        <v>0</v>
      </c>
      <c r="J381" s="272" t="s">
        <v>510</v>
      </c>
      <c r="K381" s="272"/>
      <c r="L381" s="272"/>
      <c r="M381" s="272"/>
      <c r="N381" s="289">
        <v>1</v>
      </c>
      <c r="O381" s="289">
        <v>1</v>
      </c>
      <c r="P381" s="289">
        <v>1</v>
      </c>
      <c r="Q381" s="289">
        <v>1</v>
      </c>
      <c r="R381" s="272"/>
      <c r="S381" s="272"/>
      <c r="T381" s="272"/>
      <c r="U381" s="272"/>
      <c r="V381" s="272"/>
      <c r="W381" s="272"/>
      <c r="X381" s="272"/>
      <c r="Y381" s="272"/>
      <c r="Z381" s="272"/>
      <c r="AA381" s="272"/>
      <c r="AB381" s="272"/>
      <c r="AC381" s="272"/>
      <c r="AD381" s="272"/>
      <c r="AE381" s="272"/>
      <c r="AF381" s="272"/>
      <c r="AG381" s="272"/>
      <c r="AH381" s="272"/>
      <c r="AI381" s="272"/>
      <c r="AJ381" s="272"/>
      <c r="AK381" s="272"/>
      <c r="AL381" s="272"/>
      <c r="AM381" s="272"/>
      <c r="AN381" s="272"/>
      <c r="AO381" s="272"/>
      <c r="AP381" s="272"/>
      <c r="AQ381" s="267"/>
      <c r="AR381" s="254"/>
      <c r="AS381" s="242"/>
      <c r="AT381" s="242"/>
      <c r="AU381" s="242"/>
    </row>
    <row r="382" spans="1:47" hidden="1" outlineLevel="3" x14ac:dyDescent="0.35">
      <c r="A382" s="242"/>
      <c r="B382" s="251"/>
      <c r="C382" s="244">
        <f t="shared" si="60"/>
        <v>4</v>
      </c>
      <c r="D382" s="267"/>
      <c r="E382" s="322"/>
      <c r="F382" s="322"/>
      <c r="G382" s="267"/>
      <c r="H382" s="272"/>
      <c r="I382" s="272">
        <v>1</v>
      </c>
      <c r="J382" s="272" t="s">
        <v>511</v>
      </c>
      <c r="K382" s="272"/>
      <c r="L382" s="272"/>
      <c r="M382" s="272"/>
      <c r="N382" s="289">
        <v>1</v>
      </c>
      <c r="O382" s="289">
        <v>1</v>
      </c>
      <c r="P382" s="289">
        <v>1</v>
      </c>
      <c r="Q382" s="289">
        <v>1</v>
      </c>
      <c r="R382" s="272"/>
      <c r="S382" s="272"/>
      <c r="T382" s="272"/>
      <c r="U382" s="272"/>
      <c r="V382" s="272"/>
      <c r="W382" s="272"/>
      <c r="X382" s="272"/>
      <c r="Y382" s="272"/>
      <c r="Z382" s="272"/>
      <c r="AA382" s="272"/>
      <c r="AB382" s="272"/>
      <c r="AC382" s="272"/>
      <c r="AD382" s="272"/>
      <c r="AE382" s="272"/>
      <c r="AF382" s="272"/>
      <c r="AG382" s="272"/>
      <c r="AH382" s="272"/>
      <c r="AI382" s="272"/>
      <c r="AJ382" s="272"/>
      <c r="AK382" s="272"/>
      <c r="AL382" s="272"/>
      <c r="AM382" s="272"/>
      <c r="AN382" s="272"/>
      <c r="AO382" s="272"/>
      <c r="AP382" s="272"/>
      <c r="AQ382" s="267"/>
      <c r="AR382" s="254"/>
      <c r="AS382" s="242"/>
      <c r="AT382" s="242"/>
      <c r="AU382" s="242"/>
    </row>
    <row r="383" spans="1:47" hidden="1" outlineLevel="3" x14ac:dyDescent="0.35">
      <c r="A383" s="242"/>
      <c r="B383" s="251"/>
      <c r="C383" s="244">
        <f t="shared" si="60"/>
        <v>4</v>
      </c>
      <c r="D383" s="267"/>
      <c r="E383" s="322"/>
      <c r="F383" s="322"/>
      <c r="G383" s="267"/>
      <c r="H383" s="272"/>
      <c r="I383" s="272">
        <v>2</v>
      </c>
      <c r="J383" s="272" t="s">
        <v>512</v>
      </c>
      <c r="K383" s="272"/>
      <c r="L383" s="272"/>
      <c r="M383" s="272"/>
      <c r="N383" s="289">
        <v>1</v>
      </c>
      <c r="O383" s="289">
        <v>1</v>
      </c>
      <c r="P383" s="289">
        <v>1</v>
      </c>
      <c r="Q383" s="289">
        <v>1</v>
      </c>
      <c r="R383" s="272"/>
      <c r="S383" s="272"/>
      <c r="T383" s="272"/>
      <c r="U383" s="272"/>
      <c r="V383" s="272"/>
      <c r="W383" s="272"/>
      <c r="X383" s="272"/>
      <c r="Y383" s="272"/>
      <c r="Z383" s="272"/>
      <c r="AA383" s="272"/>
      <c r="AB383" s="272"/>
      <c r="AC383" s="272"/>
      <c r="AD383" s="272"/>
      <c r="AE383" s="272"/>
      <c r="AF383" s="272"/>
      <c r="AG383" s="272"/>
      <c r="AH383" s="272"/>
      <c r="AI383" s="272"/>
      <c r="AJ383" s="272"/>
      <c r="AK383" s="272"/>
      <c r="AL383" s="272"/>
      <c r="AM383" s="272"/>
      <c r="AN383" s="272"/>
      <c r="AO383" s="272"/>
      <c r="AP383" s="272"/>
      <c r="AQ383" s="267"/>
      <c r="AR383" s="254"/>
      <c r="AS383" s="242"/>
      <c r="AT383" s="242"/>
      <c r="AU383" s="242"/>
    </row>
    <row r="384" spans="1:47" hidden="1" outlineLevel="3" x14ac:dyDescent="0.35">
      <c r="A384" s="242"/>
      <c r="B384" s="251"/>
      <c r="C384" s="244">
        <f t="shared" si="60"/>
        <v>4</v>
      </c>
      <c r="D384" s="267"/>
      <c r="E384" s="322"/>
      <c r="F384" s="322"/>
      <c r="G384" s="267"/>
      <c r="H384" s="272"/>
      <c r="I384" s="272">
        <v>3</v>
      </c>
      <c r="J384" s="272" t="s">
        <v>497</v>
      </c>
      <c r="K384" s="272"/>
      <c r="L384" s="272"/>
      <c r="M384" s="272"/>
      <c r="N384" s="289">
        <v>1</v>
      </c>
      <c r="O384" s="289">
        <v>1</v>
      </c>
      <c r="P384" s="289">
        <v>1</v>
      </c>
      <c r="Q384" s="289">
        <v>1</v>
      </c>
      <c r="R384" s="272"/>
      <c r="S384" s="272"/>
      <c r="T384" s="272"/>
      <c r="U384" s="272"/>
      <c r="V384" s="272"/>
      <c r="W384" s="272"/>
      <c r="X384" s="272"/>
      <c r="Y384" s="272"/>
      <c r="Z384" s="272"/>
      <c r="AA384" s="272"/>
      <c r="AB384" s="272"/>
      <c r="AC384" s="272"/>
      <c r="AD384" s="272"/>
      <c r="AE384" s="272"/>
      <c r="AF384" s="272"/>
      <c r="AG384" s="272"/>
      <c r="AH384" s="272"/>
      <c r="AI384" s="272"/>
      <c r="AJ384" s="272"/>
      <c r="AK384" s="272"/>
      <c r="AL384" s="272"/>
      <c r="AM384" s="272"/>
      <c r="AN384" s="272"/>
      <c r="AO384" s="272"/>
      <c r="AP384" s="272"/>
      <c r="AQ384" s="267"/>
      <c r="AR384" s="254"/>
      <c r="AS384" s="242"/>
      <c r="AT384" s="242"/>
      <c r="AU384" s="242"/>
    </row>
    <row r="385" spans="1:47" hidden="1" outlineLevel="3" x14ac:dyDescent="0.35">
      <c r="A385" s="242"/>
      <c r="B385" s="251"/>
      <c r="C385" s="244">
        <f t="shared" si="60"/>
        <v>4</v>
      </c>
      <c r="D385" s="267"/>
      <c r="E385" s="322"/>
      <c r="F385" s="322"/>
      <c r="G385" s="267"/>
      <c r="H385" s="272"/>
      <c r="I385" s="272">
        <v>4</v>
      </c>
      <c r="J385" s="272" t="s">
        <v>498</v>
      </c>
      <c r="K385" s="272"/>
      <c r="L385" s="272"/>
      <c r="M385" s="272"/>
      <c r="N385" s="289">
        <v>1</v>
      </c>
      <c r="O385" s="289">
        <v>1</v>
      </c>
      <c r="P385" s="289">
        <v>1</v>
      </c>
      <c r="Q385" s="289">
        <v>1</v>
      </c>
      <c r="R385" s="272"/>
      <c r="S385" s="272"/>
      <c r="T385" s="272"/>
      <c r="U385" s="272"/>
      <c r="V385" s="272"/>
      <c r="W385" s="272"/>
      <c r="X385" s="272"/>
      <c r="Y385" s="272"/>
      <c r="Z385" s="272"/>
      <c r="AA385" s="272"/>
      <c r="AB385" s="272"/>
      <c r="AC385" s="272"/>
      <c r="AD385" s="272"/>
      <c r="AE385" s="272"/>
      <c r="AF385" s="272"/>
      <c r="AG385" s="272"/>
      <c r="AH385" s="272"/>
      <c r="AI385" s="272"/>
      <c r="AJ385" s="272"/>
      <c r="AK385" s="272"/>
      <c r="AL385" s="272"/>
      <c r="AM385" s="272"/>
      <c r="AN385" s="272"/>
      <c r="AO385" s="272"/>
      <c r="AP385" s="272"/>
      <c r="AQ385" s="267"/>
      <c r="AR385" s="254"/>
      <c r="AS385" s="242"/>
      <c r="AT385" s="242"/>
      <c r="AU385" s="242"/>
    </row>
    <row r="386" spans="1:47" hidden="1" outlineLevel="3" x14ac:dyDescent="0.35">
      <c r="A386" s="242"/>
      <c r="B386" s="251"/>
      <c r="C386" s="244">
        <f t="shared" si="60"/>
        <v>4</v>
      </c>
      <c r="D386" s="267"/>
      <c r="E386" s="322"/>
      <c r="F386" s="322"/>
      <c r="G386" s="267"/>
      <c r="H386" s="272"/>
      <c r="I386" s="272">
        <v>5</v>
      </c>
      <c r="J386" s="272" t="s">
        <v>499</v>
      </c>
      <c r="K386" s="272"/>
      <c r="L386" s="272"/>
      <c r="M386" s="272"/>
      <c r="N386" s="289">
        <v>1</v>
      </c>
      <c r="O386" s="289">
        <v>1</v>
      </c>
      <c r="P386" s="289">
        <v>1</v>
      </c>
      <c r="Q386" s="289">
        <v>1</v>
      </c>
      <c r="R386" s="272"/>
      <c r="S386" s="272"/>
      <c r="T386" s="272"/>
      <c r="U386" s="272"/>
      <c r="V386" s="272"/>
      <c r="W386" s="272"/>
      <c r="X386" s="272"/>
      <c r="Y386" s="272"/>
      <c r="Z386" s="272"/>
      <c r="AA386" s="272"/>
      <c r="AB386" s="272"/>
      <c r="AC386" s="272"/>
      <c r="AD386" s="272"/>
      <c r="AE386" s="272"/>
      <c r="AF386" s="272"/>
      <c r="AG386" s="272"/>
      <c r="AH386" s="272"/>
      <c r="AI386" s="272"/>
      <c r="AJ386" s="272"/>
      <c r="AK386" s="272"/>
      <c r="AL386" s="272"/>
      <c r="AM386" s="272"/>
      <c r="AN386" s="272"/>
      <c r="AO386" s="272"/>
      <c r="AP386" s="272"/>
      <c r="AQ386" s="267"/>
      <c r="AR386" s="254"/>
      <c r="AS386" s="242"/>
      <c r="AT386" s="242"/>
      <c r="AU386" s="242"/>
    </row>
    <row r="387" spans="1:47" hidden="1" outlineLevel="3" x14ac:dyDescent="0.35">
      <c r="A387" s="242"/>
      <c r="B387" s="251"/>
      <c r="C387" s="244">
        <f t="shared" si="60"/>
        <v>4</v>
      </c>
      <c r="D387" s="267"/>
      <c r="E387" s="322"/>
      <c r="F387" s="322"/>
      <c r="G387" s="267"/>
      <c r="H387" s="272"/>
      <c r="I387" s="272">
        <v>6</v>
      </c>
      <c r="J387" s="272" t="s">
        <v>500</v>
      </c>
      <c r="K387" s="272"/>
      <c r="L387" s="272"/>
      <c r="M387" s="272"/>
      <c r="N387" s="289">
        <v>1</v>
      </c>
      <c r="O387" s="289">
        <v>1</v>
      </c>
      <c r="P387" s="289">
        <v>1</v>
      </c>
      <c r="Q387" s="289">
        <v>1</v>
      </c>
      <c r="R387" s="272"/>
      <c r="S387" s="272"/>
      <c r="T387" s="272"/>
      <c r="U387" s="272"/>
      <c r="V387" s="272"/>
      <c r="W387" s="272"/>
      <c r="X387" s="272"/>
      <c r="Y387" s="272"/>
      <c r="Z387" s="272"/>
      <c r="AA387" s="272"/>
      <c r="AB387" s="272"/>
      <c r="AC387" s="272"/>
      <c r="AD387" s="272"/>
      <c r="AE387" s="272"/>
      <c r="AF387" s="272"/>
      <c r="AG387" s="272"/>
      <c r="AH387" s="272"/>
      <c r="AI387" s="272"/>
      <c r="AJ387" s="272"/>
      <c r="AK387" s="272"/>
      <c r="AL387" s="272"/>
      <c r="AM387" s="272"/>
      <c r="AN387" s="272"/>
      <c r="AO387" s="272"/>
      <c r="AP387" s="272"/>
      <c r="AQ387" s="267"/>
      <c r="AR387" s="254"/>
      <c r="AS387" s="242"/>
      <c r="AT387" s="242"/>
      <c r="AU387" s="242"/>
    </row>
    <row r="388" spans="1:47" hidden="1" outlineLevel="3" x14ac:dyDescent="0.35">
      <c r="A388" s="242"/>
      <c r="B388" s="251"/>
      <c r="C388" s="244">
        <f t="shared" si="60"/>
        <v>4</v>
      </c>
      <c r="D388" s="267"/>
      <c r="E388" s="322"/>
      <c r="F388" s="322"/>
      <c r="G388" s="267"/>
      <c r="H388" s="272"/>
      <c r="I388" s="272">
        <v>7</v>
      </c>
      <c r="J388" s="272" t="s">
        <v>501</v>
      </c>
      <c r="K388" s="272"/>
      <c r="L388" s="272"/>
      <c r="M388" s="272"/>
      <c r="N388" s="289">
        <v>1</v>
      </c>
      <c r="O388" s="289">
        <v>1</v>
      </c>
      <c r="P388" s="289">
        <v>1</v>
      </c>
      <c r="Q388" s="289">
        <v>1</v>
      </c>
      <c r="R388" s="272"/>
      <c r="S388" s="272"/>
      <c r="T388" s="272"/>
      <c r="U388" s="272"/>
      <c r="V388" s="272"/>
      <c r="W388" s="272"/>
      <c r="X388" s="272"/>
      <c r="Y388" s="272"/>
      <c r="Z388" s="272"/>
      <c r="AA388" s="272"/>
      <c r="AB388" s="272"/>
      <c r="AC388" s="272"/>
      <c r="AD388" s="272"/>
      <c r="AE388" s="272"/>
      <c r="AF388" s="272"/>
      <c r="AG388" s="272"/>
      <c r="AH388" s="272"/>
      <c r="AI388" s="272"/>
      <c r="AJ388" s="272"/>
      <c r="AK388" s="272"/>
      <c r="AL388" s="272"/>
      <c r="AM388" s="272"/>
      <c r="AN388" s="272"/>
      <c r="AO388" s="272"/>
      <c r="AP388" s="272"/>
      <c r="AQ388" s="267"/>
      <c r="AR388" s="254"/>
      <c r="AS388" s="242"/>
      <c r="AT388" s="242"/>
      <c r="AU388" s="242"/>
    </row>
    <row r="389" spans="1:47" ht="5.15" customHeight="1" outlineLevel="2" x14ac:dyDescent="0.35">
      <c r="A389" s="242"/>
      <c r="B389" s="251"/>
      <c r="C389" s="244">
        <f>INT($C$232)+2.005</f>
        <v>3.0049999999999999</v>
      </c>
      <c r="D389" s="267"/>
      <c r="E389" s="267"/>
      <c r="F389" s="267"/>
      <c r="G389" s="267"/>
      <c r="H389" s="267"/>
      <c r="I389" s="267"/>
      <c r="J389" s="267"/>
      <c r="K389" s="267"/>
      <c r="L389" s="267"/>
      <c r="M389" s="267"/>
      <c r="N389" s="267"/>
      <c r="O389" s="267"/>
      <c r="P389" s="267"/>
      <c r="Q389" s="267"/>
      <c r="R389" s="267"/>
      <c r="S389" s="267"/>
      <c r="T389" s="267"/>
      <c r="U389" s="267"/>
      <c r="V389" s="267"/>
      <c r="W389" s="267"/>
      <c r="X389" s="267"/>
      <c r="Y389" s="267"/>
      <c r="Z389" s="267"/>
      <c r="AA389" s="267"/>
      <c r="AB389" s="267"/>
      <c r="AC389" s="267"/>
      <c r="AD389" s="267"/>
      <c r="AE389" s="267"/>
      <c r="AF389" s="267"/>
      <c r="AG389" s="267"/>
      <c r="AH389" s="267"/>
      <c r="AI389" s="267"/>
      <c r="AJ389" s="267"/>
      <c r="AK389" s="267"/>
      <c r="AL389" s="267"/>
      <c r="AM389" s="267"/>
      <c r="AN389" s="267"/>
      <c r="AO389" s="267"/>
      <c r="AP389" s="267"/>
      <c r="AQ389" s="267" t="s">
        <v>372</v>
      </c>
      <c r="AR389" s="254"/>
      <c r="AS389" s="242"/>
      <c r="AT389" s="242"/>
      <c r="AU389" s="242"/>
    </row>
    <row r="390" spans="1:47" outlineLevel="2" x14ac:dyDescent="0.35">
      <c r="A390" s="242"/>
      <c r="B390" s="251"/>
      <c r="C390" s="244">
        <f t="shared" ref="C390:C395" si="61">INT($C$232)+3</f>
        <v>4</v>
      </c>
      <c r="D390" s="267"/>
      <c r="E390" s="322"/>
      <c r="F390" s="322"/>
      <c r="G390" s="267"/>
      <c r="H390" s="272" t="s">
        <v>531</v>
      </c>
      <c r="I390" s="272"/>
      <c r="J390" s="272"/>
      <c r="K390" s="272"/>
      <c r="L390" s="272"/>
      <c r="M390" s="272"/>
      <c r="N390" s="272"/>
      <c r="O390" s="272"/>
      <c r="P390" s="272"/>
      <c r="Q390" s="272"/>
      <c r="R390" s="272"/>
      <c r="S390" s="272"/>
      <c r="T390" s="272"/>
      <c r="U390" s="272"/>
      <c r="V390" s="272"/>
      <c r="W390" s="272"/>
      <c r="X390" s="272"/>
      <c r="Y390" s="272"/>
      <c r="Z390" s="272"/>
      <c r="AA390" s="272"/>
      <c r="AB390" s="272"/>
      <c r="AC390" s="272"/>
      <c r="AD390" s="272"/>
      <c r="AE390" s="272"/>
      <c r="AF390" s="272"/>
      <c r="AG390" s="272"/>
      <c r="AH390" s="272"/>
      <c r="AI390" s="272"/>
      <c r="AJ390" s="272"/>
      <c r="AK390" s="272"/>
      <c r="AL390" s="272"/>
      <c r="AM390" s="272"/>
      <c r="AN390" s="272"/>
      <c r="AO390" s="272"/>
      <c r="AP390" s="272"/>
      <c r="AQ390" s="267"/>
      <c r="AR390" s="254"/>
      <c r="AS390" s="242"/>
      <c r="AT390" s="242"/>
      <c r="AU390" s="242"/>
    </row>
    <row r="391" spans="1:47" outlineLevel="2" collapsed="1" x14ac:dyDescent="0.35">
      <c r="A391" s="242"/>
      <c r="B391" s="251"/>
      <c r="C391" s="244">
        <f t="shared" si="61"/>
        <v>4</v>
      </c>
      <c r="D391" s="267"/>
      <c r="E391" s="322"/>
      <c r="F391" s="322"/>
      <c r="G391" s="267"/>
      <c r="H391" s="272" t="s">
        <v>532</v>
      </c>
      <c r="I391" s="272">
        <v>55</v>
      </c>
      <c r="J391" s="272" t="s">
        <v>533</v>
      </c>
      <c r="K391" s="272"/>
      <c r="L391" s="272"/>
      <c r="M391" s="272"/>
      <c r="N391" s="272"/>
      <c r="O391" s="272"/>
      <c r="P391" s="272"/>
      <c r="Q391" s="272"/>
      <c r="R391" s="272"/>
      <c r="S391" s="272"/>
      <c r="T391" s="272"/>
      <c r="U391" s="272"/>
      <c r="V391" s="272"/>
      <c r="W391" s="272"/>
      <c r="X391" s="272"/>
      <c r="Y391" s="272"/>
      <c r="Z391" s="272"/>
      <c r="AA391" s="272"/>
      <c r="AB391" s="272"/>
      <c r="AC391" s="272"/>
      <c r="AD391" s="272"/>
      <c r="AE391" s="272"/>
      <c r="AF391" s="272"/>
      <c r="AG391" s="272"/>
      <c r="AH391" s="272"/>
      <c r="AI391" s="272"/>
      <c r="AJ391" s="272"/>
      <c r="AK391" s="272"/>
      <c r="AL391" s="272"/>
      <c r="AM391" s="272"/>
      <c r="AN391" s="272"/>
      <c r="AO391" s="272"/>
      <c r="AP391" s="272"/>
      <c r="AQ391" s="267"/>
      <c r="AR391" s="254"/>
      <c r="AS391" s="242"/>
      <c r="AT391" s="242"/>
      <c r="AU391" s="242"/>
    </row>
    <row r="392" spans="1:47" hidden="1" outlineLevel="3" x14ac:dyDescent="0.35">
      <c r="A392" s="242"/>
      <c r="B392" s="251"/>
      <c r="C392" s="244">
        <f t="shared" si="61"/>
        <v>4</v>
      </c>
      <c r="D392" s="267"/>
      <c r="E392" s="322"/>
      <c r="F392" s="322"/>
      <c r="G392" s="267"/>
      <c r="H392" s="272" t="s">
        <v>534</v>
      </c>
      <c r="I392" s="289">
        <v>35</v>
      </c>
      <c r="J392" s="272"/>
      <c r="K392" s="272"/>
      <c r="L392" s="272"/>
      <c r="M392" s="272"/>
      <c r="N392" s="272"/>
      <c r="O392" s="272"/>
      <c r="P392" s="272"/>
      <c r="Q392" s="272"/>
      <c r="R392" s="272"/>
      <c r="S392" s="272"/>
      <c r="T392" s="272"/>
      <c r="U392" s="272"/>
      <c r="V392" s="272"/>
      <c r="W392" s="272"/>
      <c r="X392" s="272"/>
      <c r="Y392" s="272"/>
      <c r="Z392" s="272"/>
      <c r="AA392" s="272"/>
      <c r="AB392" s="272"/>
      <c r="AC392" s="272"/>
      <c r="AD392" s="272"/>
      <c r="AE392" s="272"/>
      <c r="AF392" s="272"/>
      <c r="AG392" s="272"/>
      <c r="AH392" s="272"/>
      <c r="AI392" s="272"/>
      <c r="AJ392" s="272"/>
      <c r="AK392" s="272"/>
      <c r="AL392" s="272"/>
      <c r="AM392" s="272"/>
      <c r="AN392" s="272"/>
      <c r="AO392" s="272"/>
      <c r="AP392" s="272"/>
      <c r="AQ392" s="267"/>
      <c r="AR392" s="254"/>
      <c r="AS392" s="242"/>
      <c r="AT392" s="242"/>
      <c r="AU392" s="242"/>
    </row>
    <row r="393" spans="1:47" hidden="1" outlineLevel="3" x14ac:dyDescent="0.35">
      <c r="A393" s="242"/>
      <c r="B393" s="251"/>
      <c r="C393" s="244">
        <f t="shared" si="61"/>
        <v>4</v>
      </c>
      <c r="D393" s="267"/>
      <c r="E393" s="322"/>
      <c r="F393" s="322"/>
      <c r="G393" s="267"/>
      <c r="H393" s="272" t="s">
        <v>535</v>
      </c>
      <c r="I393" s="289">
        <v>50</v>
      </c>
      <c r="J393" s="272"/>
      <c r="K393" s="272"/>
      <c r="L393" s="272"/>
      <c r="M393" s="272"/>
      <c r="N393" s="272"/>
      <c r="O393" s="272"/>
      <c r="P393" s="272"/>
      <c r="Q393" s="272"/>
      <c r="R393" s="272"/>
      <c r="S393" s="272"/>
      <c r="T393" s="272"/>
      <c r="U393" s="272"/>
      <c r="V393" s="272"/>
      <c r="W393" s="272"/>
      <c r="X393" s="272"/>
      <c r="Y393" s="272"/>
      <c r="Z393" s="272"/>
      <c r="AA393" s="272"/>
      <c r="AB393" s="272"/>
      <c r="AC393" s="272"/>
      <c r="AD393" s="272"/>
      <c r="AE393" s="272"/>
      <c r="AF393" s="272"/>
      <c r="AG393" s="272"/>
      <c r="AH393" s="272"/>
      <c r="AI393" s="272"/>
      <c r="AJ393" s="272"/>
      <c r="AK393" s="272"/>
      <c r="AL393" s="272"/>
      <c r="AM393" s="272"/>
      <c r="AN393" s="272"/>
      <c r="AO393" s="272"/>
      <c r="AP393" s="272"/>
      <c r="AQ393" s="267"/>
      <c r="AR393" s="254"/>
      <c r="AS393" s="242"/>
      <c r="AT393" s="242"/>
      <c r="AU393" s="242"/>
    </row>
    <row r="394" spans="1:47" hidden="1" outlineLevel="3" x14ac:dyDescent="0.35">
      <c r="A394" s="242"/>
      <c r="B394" s="251"/>
      <c r="C394" s="244">
        <f t="shared" si="61"/>
        <v>4</v>
      </c>
      <c r="D394" s="267"/>
      <c r="E394" s="322"/>
      <c r="F394" s="322"/>
      <c r="G394" s="267"/>
      <c r="H394" s="272" t="s">
        <v>536</v>
      </c>
      <c r="I394" s="289">
        <v>50</v>
      </c>
      <c r="J394" s="272"/>
      <c r="K394" s="272"/>
      <c r="L394" s="272"/>
      <c r="M394" s="272"/>
      <c r="N394" s="272"/>
      <c r="O394" s="272"/>
      <c r="P394" s="272"/>
      <c r="Q394" s="272"/>
      <c r="R394" s="272"/>
      <c r="S394" s="272"/>
      <c r="T394" s="272"/>
      <c r="U394" s="272"/>
      <c r="V394" s="272"/>
      <c r="W394" s="272"/>
      <c r="X394" s="272"/>
      <c r="Y394" s="272"/>
      <c r="Z394" s="272"/>
      <c r="AA394" s="272"/>
      <c r="AB394" s="272"/>
      <c r="AC394" s="272"/>
      <c r="AD394" s="272"/>
      <c r="AE394" s="272"/>
      <c r="AF394" s="272"/>
      <c r="AG394" s="272"/>
      <c r="AH394" s="272"/>
      <c r="AI394" s="272"/>
      <c r="AJ394" s="272"/>
      <c r="AK394" s="272"/>
      <c r="AL394" s="272"/>
      <c r="AM394" s="272"/>
      <c r="AN394" s="272"/>
      <c r="AO394" s="272"/>
      <c r="AP394" s="272"/>
      <c r="AQ394" s="267"/>
      <c r="AR394" s="254"/>
      <c r="AS394" s="242"/>
      <c r="AT394" s="242"/>
      <c r="AU394" s="242"/>
    </row>
    <row r="395" spans="1:47" hidden="1" outlineLevel="3" x14ac:dyDescent="0.35">
      <c r="A395" s="242"/>
      <c r="B395" s="251"/>
      <c r="C395" s="244">
        <f t="shared" si="61"/>
        <v>4</v>
      </c>
      <c r="D395" s="267"/>
      <c r="E395" s="322"/>
      <c r="F395" s="322"/>
      <c r="G395" s="267"/>
      <c r="H395" s="272" t="s">
        <v>537</v>
      </c>
      <c r="I395" s="289">
        <v>50</v>
      </c>
      <c r="J395" s="272"/>
      <c r="K395" s="272"/>
      <c r="L395" s="272"/>
      <c r="M395" s="272"/>
      <c r="N395" s="272"/>
      <c r="O395" s="272"/>
      <c r="P395" s="272"/>
      <c r="Q395" s="272"/>
      <c r="R395" s="272"/>
      <c r="S395" s="272"/>
      <c r="T395" s="272"/>
      <c r="U395" s="272"/>
      <c r="V395" s="272"/>
      <c r="W395" s="272"/>
      <c r="X395" s="272"/>
      <c r="Y395" s="272"/>
      <c r="Z395" s="272"/>
      <c r="AA395" s="272"/>
      <c r="AB395" s="272"/>
      <c r="AC395" s="272"/>
      <c r="AD395" s="272"/>
      <c r="AE395" s="272"/>
      <c r="AF395" s="272"/>
      <c r="AG395" s="272"/>
      <c r="AH395" s="272"/>
      <c r="AI395" s="272"/>
      <c r="AJ395" s="272"/>
      <c r="AK395" s="272"/>
      <c r="AL395" s="272"/>
      <c r="AM395" s="272"/>
      <c r="AN395" s="272"/>
      <c r="AO395" s="272"/>
      <c r="AP395" s="272"/>
      <c r="AQ395" s="267"/>
      <c r="AR395" s="254"/>
      <c r="AS395" s="242"/>
      <c r="AT395" s="242"/>
      <c r="AU395" s="242"/>
    </row>
    <row r="396" spans="1:47" hidden="1" outlineLevel="3" x14ac:dyDescent="0.35">
      <c r="A396" s="242"/>
      <c r="B396" s="251"/>
      <c r="C396" s="244">
        <v>4</v>
      </c>
      <c r="D396" s="267"/>
      <c r="E396" s="322"/>
      <c r="F396" s="322"/>
      <c r="G396" s="267"/>
      <c r="H396" s="272"/>
      <c r="I396" s="272"/>
      <c r="J396" s="272"/>
      <c r="K396" s="272"/>
      <c r="L396" s="272"/>
      <c r="M396" s="272"/>
      <c r="N396" s="272"/>
      <c r="O396" s="272"/>
      <c r="P396" s="272"/>
      <c r="Q396" s="272"/>
      <c r="R396" s="272"/>
      <c r="S396" s="272"/>
      <c r="T396" s="272"/>
      <c r="U396" s="272"/>
      <c r="V396" s="272"/>
      <c r="W396" s="272"/>
      <c r="X396" s="272"/>
      <c r="Y396" s="272"/>
      <c r="Z396" s="272"/>
      <c r="AA396" s="272"/>
      <c r="AB396" s="272"/>
      <c r="AC396" s="272"/>
      <c r="AD396" s="272"/>
      <c r="AE396" s="272"/>
      <c r="AF396" s="272"/>
      <c r="AG396" s="272"/>
      <c r="AH396" s="272"/>
      <c r="AI396" s="272"/>
      <c r="AJ396" s="272"/>
      <c r="AK396" s="272"/>
      <c r="AL396" s="272"/>
      <c r="AM396" s="272"/>
      <c r="AN396" s="272"/>
      <c r="AO396" s="272"/>
      <c r="AP396" s="272"/>
      <c r="AQ396" s="267"/>
      <c r="AR396" s="254"/>
      <c r="AS396" s="242"/>
      <c r="AT396" s="242"/>
      <c r="AU396" s="242"/>
    </row>
    <row r="397" spans="1:47" hidden="1" outlineLevel="3" x14ac:dyDescent="0.35">
      <c r="A397" s="242"/>
      <c r="B397" s="251"/>
      <c r="C397" s="244">
        <v>4</v>
      </c>
      <c r="D397" s="267"/>
      <c r="E397" s="322"/>
      <c r="F397" s="322"/>
      <c r="G397" s="267"/>
      <c r="H397" s="272" t="s">
        <v>946</v>
      </c>
      <c r="I397" s="272"/>
      <c r="J397" s="272"/>
      <c r="K397" s="272"/>
      <c r="L397" s="272" t="s">
        <v>538</v>
      </c>
      <c r="M397" s="272"/>
      <c r="N397" s="272"/>
      <c r="O397" s="272"/>
      <c r="P397" s="272"/>
      <c r="Q397" s="272"/>
      <c r="R397" s="272"/>
      <c r="S397" s="272"/>
      <c r="T397" s="272"/>
      <c r="U397" s="272"/>
      <c r="V397" s="272"/>
      <c r="W397" s="272"/>
      <c r="X397" s="272"/>
      <c r="Y397" s="272"/>
      <c r="Z397" s="272"/>
      <c r="AA397" s="272"/>
      <c r="AB397" s="272"/>
      <c r="AC397" s="272"/>
      <c r="AD397" s="272"/>
      <c r="AE397" s="272"/>
      <c r="AF397" s="272"/>
      <c r="AG397" s="272"/>
      <c r="AH397" s="272"/>
      <c r="AI397" s="272"/>
      <c r="AJ397" s="272"/>
      <c r="AK397" s="272"/>
      <c r="AL397" s="272"/>
      <c r="AM397" s="272"/>
      <c r="AN397" s="272"/>
      <c r="AO397" s="272"/>
      <c r="AP397" s="272"/>
      <c r="AQ397" s="267"/>
      <c r="AR397" s="254"/>
      <c r="AS397" s="242"/>
      <c r="AT397" s="242"/>
      <c r="AU397" s="242"/>
    </row>
    <row r="398" spans="1:47" hidden="1" outlineLevel="3" x14ac:dyDescent="0.35">
      <c r="A398" s="242"/>
      <c r="B398" s="251"/>
      <c r="C398" s="244"/>
      <c r="D398" s="267"/>
      <c r="E398" s="322"/>
      <c r="F398" s="322"/>
      <c r="G398" s="267"/>
      <c r="H398" s="372"/>
      <c r="I398" s="272" t="s">
        <v>938</v>
      </c>
      <c r="J398" s="272" t="s">
        <v>939</v>
      </c>
      <c r="K398" s="654"/>
      <c r="L398" s="288" t="s">
        <v>539</v>
      </c>
      <c r="M398" s="288" t="s">
        <v>941</v>
      </c>
      <c r="N398" s="272"/>
      <c r="O398" s="272"/>
      <c r="P398" s="272"/>
      <c r="Q398" s="272"/>
      <c r="R398" s="272"/>
      <c r="S398" s="272"/>
      <c r="T398" s="272"/>
      <c r="U398" s="272"/>
      <c r="V398" s="272"/>
      <c r="W398" s="272"/>
      <c r="X398" s="272"/>
      <c r="Y398" s="272"/>
      <c r="Z398" s="272"/>
      <c r="AA398" s="272"/>
      <c r="AB398" s="272"/>
      <c r="AC398" s="272"/>
      <c r="AD398" s="272"/>
      <c r="AE398" s="272"/>
      <c r="AF398" s="272"/>
      <c r="AG398" s="272"/>
      <c r="AH398" s="272"/>
      <c r="AI398" s="272"/>
      <c r="AJ398" s="272"/>
      <c r="AK398" s="272"/>
      <c r="AL398" s="272"/>
      <c r="AM398" s="272"/>
      <c r="AN398" s="272"/>
      <c r="AO398" s="272"/>
      <c r="AP398" s="272"/>
      <c r="AQ398" s="267"/>
      <c r="AR398" s="254"/>
      <c r="AS398" s="242"/>
      <c r="AT398" s="242"/>
      <c r="AU398" s="242"/>
    </row>
    <row r="399" spans="1:47" ht="15" hidden="1" customHeight="1" outlineLevel="3" x14ac:dyDescent="0.35">
      <c r="A399" s="242"/>
      <c r="B399" s="251"/>
      <c r="C399" s="244">
        <f t="shared" ref="C399:C412" si="62">INT($C$232)+3</f>
        <v>4</v>
      </c>
      <c r="D399" s="267"/>
      <c r="E399" s="322"/>
      <c r="F399" s="322"/>
      <c r="G399" s="267"/>
      <c r="H399" s="274" t="s">
        <v>940</v>
      </c>
      <c r="I399" s="373" t="b">
        <v>0</v>
      </c>
      <c r="J399" s="289" t="b">
        <v>0</v>
      </c>
      <c r="K399" s="272"/>
      <c r="L399" s="304">
        <f>IF($I399,0,IF($J399,1,0.5))</f>
        <v>0.5</v>
      </c>
      <c r="M399" s="304">
        <f>IF($I399,0,IF($J399,1,0.5))</f>
        <v>0.5</v>
      </c>
      <c r="N399" s="272"/>
      <c r="O399" s="272"/>
      <c r="P399" s="272"/>
      <c r="Q399" s="272"/>
      <c r="R399" s="272"/>
      <c r="S399" s="272"/>
      <c r="T399" s="272"/>
      <c r="U399" s="272"/>
      <c r="V399" s="272"/>
      <c r="W399" s="272"/>
      <c r="X399" s="272"/>
      <c r="Y399" s="272"/>
      <c r="Z399" s="272"/>
      <c r="AA399" s="272"/>
      <c r="AB399" s="272"/>
      <c r="AC399" s="272"/>
      <c r="AD399" s="272"/>
      <c r="AE399" s="272"/>
      <c r="AF399" s="272"/>
      <c r="AG399" s="272"/>
      <c r="AH399" s="272"/>
      <c r="AI399" s="272"/>
      <c r="AJ399" s="272"/>
      <c r="AK399" s="272"/>
      <c r="AL399" s="272"/>
      <c r="AM399" s="272"/>
      <c r="AN399" s="272"/>
      <c r="AO399" s="272"/>
      <c r="AP399" s="272"/>
      <c r="AQ399" s="267"/>
      <c r="AR399" s="254"/>
      <c r="AS399" s="242"/>
      <c r="AT399" s="242"/>
      <c r="AU399" s="242"/>
    </row>
    <row r="400" spans="1:47" ht="15" hidden="1" customHeight="1" outlineLevel="3" x14ac:dyDescent="0.35">
      <c r="A400" s="242"/>
      <c r="B400" s="251"/>
      <c r="C400" s="244">
        <f t="shared" si="62"/>
        <v>4</v>
      </c>
      <c r="D400" s="267"/>
      <c r="E400" s="322"/>
      <c r="F400" s="322"/>
      <c r="G400" s="267"/>
      <c r="H400" s="274" t="s">
        <v>511</v>
      </c>
      <c r="I400" s="373" t="b">
        <v>0</v>
      </c>
      <c r="J400" s="289" t="b">
        <v>0</v>
      </c>
      <c r="K400" s="272"/>
      <c r="L400" s="304">
        <f>IF($I400,0,IF($J400,1,1))</f>
        <v>1</v>
      </c>
      <c r="M400" s="304">
        <f t="shared" ref="M400:M406" si="63">IF($I400,0,IF($J400,1,1))</f>
        <v>1</v>
      </c>
      <c r="N400" s="272"/>
      <c r="O400" s="272"/>
      <c r="P400" s="272"/>
      <c r="Q400" s="272"/>
      <c r="R400" s="272"/>
      <c r="S400" s="272"/>
      <c r="T400" s="272"/>
      <c r="U400" s="272"/>
      <c r="V400" s="272"/>
      <c r="W400" s="272"/>
      <c r="X400" s="272"/>
      <c r="Y400" s="272"/>
      <c r="Z400" s="272"/>
      <c r="AA400" s="272"/>
      <c r="AB400" s="272"/>
      <c r="AC400" s="272"/>
      <c r="AD400" s="272"/>
      <c r="AE400" s="272"/>
      <c r="AF400" s="272"/>
      <c r="AG400" s="272"/>
      <c r="AH400" s="272"/>
      <c r="AI400" s="272"/>
      <c r="AJ400" s="272"/>
      <c r="AK400" s="272"/>
      <c r="AL400" s="272"/>
      <c r="AM400" s="272"/>
      <c r="AN400" s="272"/>
      <c r="AO400" s="272"/>
      <c r="AP400" s="272"/>
      <c r="AQ400" s="267"/>
      <c r="AR400" s="254"/>
      <c r="AS400" s="242"/>
      <c r="AT400" s="242"/>
      <c r="AU400" s="242"/>
    </row>
    <row r="401" spans="1:47" ht="15" hidden="1" customHeight="1" outlineLevel="3" x14ac:dyDescent="0.35">
      <c r="A401" s="242"/>
      <c r="B401" s="251"/>
      <c r="C401" s="244">
        <f t="shared" si="62"/>
        <v>4</v>
      </c>
      <c r="D401" s="267"/>
      <c r="E401" s="322"/>
      <c r="F401" s="322"/>
      <c r="G401" s="267"/>
      <c r="H401" s="274" t="s">
        <v>512</v>
      </c>
      <c r="I401" s="373" t="b">
        <v>0</v>
      </c>
      <c r="J401" s="289" t="b">
        <v>0</v>
      </c>
      <c r="K401" s="272"/>
      <c r="L401" s="304">
        <f t="shared" ref="L401:L406" si="64">IF($I401,0,IF($J401,1,1))</f>
        <v>1</v>
      </c>
      <c r="M401" s="304">
        <f t="shared" si="63"/>
        <v>1</v>
      </c>
      <c r="N401" s="272"/>
      <c r="O401" s="272"/>
      <c r="P401" s="272"/>
      <c r="Q401" s="272"/>
      <c r="R401" s="272"/>
      <c r="S401" s="272"/>
      <c r="T401" s="272"/>
      <c r="U401" s="272"/>
      <c r="V401" s="272"/>
      <c r="W401" s="272"/>
      <c r="X401" s="272"/>
      <c r="Y401" s="272"/>
      <c r="Z401" s="272"/>
      <c r="AA401" s="272"/>
      <c r="AB401" s="272"/>
      <c r="AC401" s="272"/>
      <c r="AD401" s="272"/>
      <c r="AE401" s="272"/>
      <c r="AF401" s="272"/>
      <c r="AG401" s="272"/>
      <c r="AH401" s="272"/>
      <c r="AI401" s="272"/>
      <c r="AJ401" s="272"/>
      <c r="AK401" s="272"/>
      <c r="AL401" s="272"/>
      <c r="AM401" s="272"/>
      <c r="AN401" s="272"/>
      <c r="AO401" s="272"/>
      <c r="AP401" s="272"/>
      <c r="AQ401" s="267"/>
      <c r="AR401" s="254"/>
      <c r="AS401" s="242"/>
      <c r="AT401" s="242"/>
      <c r="AU401" s="242"/>
    </row>
    <row r="402" spans="1:47" ht="15" hidden="1" customHeight="1" outlineLevel="3" x14ac:dyDescent="0.35">
      <c r="A402" s="242"/>
      <c r="B402" s="251"/>
      <c r="C402" s="244">
        <f t="shared" si="62"/>
        <v>4</v>
      </c>
      <c r="D402" s="267"/>
      <c r="E402" s="322"/>
      <c r="F402" s="322"/>
      <c r="G402" s="267"/>
      <c r="H402" s="274" t="s">
        <v>497</v>
      </c>
      <c r="I402" s="373" t="b">
        <v>0</v>
      </c>
      <c r="J402" s="289" t="b">
        <v>0</v>
      </c>
      <c r="K402" s="272"/>
      <c r="L402" s="304">
        <f t="shared" si="64"/>
        <v>1</v>
      </c>
      <c r="M402" s="304">
        <f t="shared" si="63"/>
        <v>1</v>
      </c>
      <c r="N402" s="272"/>
      <c r="O402" s="272"/>
      <c r="P402" s="272"/>
      <c r="Q402" s="272"/>
      <c r="R402" s="272"/>
      <c r="S402" s="272"/>
      <c r="T402" s="272"/>
      <c r="U402" s="272"/>
      <c r="V402" s="272"/>
      <c r="W402" s="272"/>
      <c r="X402" s="272"/>
      <c r="Y402" s="272"/>
      <c r="Z402" s="272"/>
      <c r="AA402" s="272"/>
      <c r="AB402" s="272"/>
      <c r="AC402" s="272"/>
      <c r="AD402" s="272"/>
      <c r="AE402" s="272"/>
      <c r="AF402" s="272"/>
      <c r="AG402" s="272"/>
      <c r="AH402" s="272"/>
      <c r="AI402" s="272"/>
      <c r="AJ402" s="272"/>
      <c r="AK402" s="272"/>
      <c r="AL402" s="272"/>
      <c r="AM402" s="272"/>
      <c r="AN402" s="272"/>
      <c r="AO402" s="272"/>
      <c r="AP402" s="272"/>
      <c r="AQ402" s="267"/>
      <c r="AR402" s="254"/>
      <c r="AS402" s="242"/>
      <c r="AT402" s="242"/>
      <c r="AU402" s="242"/>
    </row>
    <row r="403" spans="1:47" ht="15" hidden="1" customHeight="1" outlineLevel="3" x14ac:dyDescent="0.35">
      <c r="A403" s="242"/>
      <c r="B403" s="251"/>
      <c r="C403" s="244">
        <f t="shared" si="62"/>
        <v>4</v>
      </c>
      <c r="D403" s="267"/>
      <c r="E403" s="322"/>
      <c r="F403" s="322"/>
      <c r="G403" s="267"/>
      <c r="H403" s="274" t="s">
        <v>498</v>
      </c>
      <c r="I403" s="373" t="b">
        <v>0</v>
      </c>
      <c r="J403" s="289" t="b">
        <v>0</v>
      </c>
      <c r="K403" s="272"/>
      <c r="L403" s="304">
        <f t="shared" si="64"/>
        <v>1</v>
      </c>
      <c r="M403" s="304">
        <f t="shared" si="63"/>
        <v>1</v>
      </c>
      <c r="N403" s="272"/>
      <c r="O403" s="272"/>
      <c r="P403" s="272"/>
      <c r="Q403" s="272"/>
      <c r="R403" s="272"/>
      <c r="S403" s="272"/>
      <c r="T403" s="272"/>
      <c r="U403" s="272"/>
      <c r="V403" s="272"/>
      <c r="W403" s="272"/>
      <c r="X403" s="272"/>
      <c r="Y403" s="272"/>
      <c r="Z403" s="272"/>
      <c r="AA403" s="272"/>
      <c r="AB403" s="272"/>
      <c r="AC403" s="272"/>
      <c r="AD403" s="272"/>
      <c r="AE403" s="272"/>
      <c r="AF403" s="272"/>
      <c r="AG403" s="272"/>
      <c r="AH403" s="272"/>
      <c r="AI403" s="272"/>
      <c r="AJ403" s="272"/>
      <c r="AK403" s="272"/>
      <c r="AL403" s="272"/>
      <c r="AM403" s="272"/>
      <c r="AN403" s="272"/>
      <c r="AO403" s="272"/>
      <c r="AP403" s="272"/>
      <c r="AQ403" s="267"/>
      <c r="AR403" s="254"/>
      <c r="AS403" s="242"/>
      <c r="AT403" s="242"/>
      <c r="AU403" s="242"/>
    </row>
    <row r="404" spans="1:47" ht="15" hidden="1" customHeight="1" outlineLevel="3" x14ac:dyDescent="0.35">
      <c r="A404" s="242"/>
      <c r="B404" s="251"/>
      <c r="C404" s="244">
        <f t="shared" si="62"/>
        <v>4</v>
      </c>
      <c r="D404" s="267"/>
      <c r="E404" s="322"/>
      <c r="F404" s="322"/>
      <c r="G404" s="267"/>
      <c r="H404" s="274" t="s">
        <v>499</v>
      </c>
      <c r="I404" s="373" t="b">
        <v>0</v>
      </c>
      <c r="J404" s="289" t="b">
        <v>0</v>
      </c>
      <c r="K404" s="272"/>
      <c r="L404" s="304">
        <f t="shared" si="64"/>
        <v>1</v>
      </c>
      <c r="M404" s="304">
        <f t="shared" si="63"/>
        <v>1</v>
      </c>
      <c r="N404" s="272"/>
      <c r="O404" s="339"/>
      <c r="P404" s="272"/>
      <c r="Q404" s="272"/>
      <c r="R404" s="272"/>
      <c r="S404" s="272"/>
      <c r="T404" s="272"/>
      <c r="U404" s="272"/>
      <c r="V404" s="272"/>
      <c r="W404" s="272"/>
      <c r="X404" s="272"/>
      <c r="Y404" s="272"/>
      <c r="Z404" s="272"/>
      <c r="AA404" s="272"/>
      <c r="AB404" s="272"/>
      <c r="AC404" s="272"/>
      <c r="AD404" s="272"/>
      <c r="AE404" s="272"/>
      <c r="AF404" s="272"/>
      <c r="AG404" s="272"/>
      <c r="AH404" s="272"/>
      <c r="AI404" s="272"/>
      <c r="AJ404" s="272"/>
      <c r="AK404" s="272"/>
      <c r="AL404" s="272"/>
      <c r="AM404" s="272"/>
      <c r="AN404" s="272"/>
      <c r="AO404" s="272"/>
      <c r="AP404" s="272"/>
      <c r="AQ404" s="267"/>
      <c r="AR404" s="254"/>
      <c r="AS404" s="242"/>
      <c r="AT404" s="242"/>
      <c r="AU404" s="242"/>
    </row>
    <row r="405" spans="1:47" ht="15" hidden="1" customHeight="1" outlineLevel="3" x14ac:dyDescent="0.35">
      <c r="A405" s="242"/>
      <c r="B405" s="251"/>
      <c r="C405" s="244">
        <f t="shared" si="62"/>
        <v>4</v>
      </c>
      <c r="D405" s="267"/>
      <c r="E405" s="322"/>
      <c r="F405" s="322"/>
      <c r="G405" s="267"/>
      <c r="H405" s="274" t="s">
        <v>500</v>
      </c>
      <c r="I405" s="373" t="b">
        <v>0</v>
      </c>
      <c r="J405" s="289" t="b">
        <v>0</v>
      </c>
      <c r="K405" s="272"/>
      <c r="L405" s="304">
        <f t="shared" si="64"/>
        <v>1</v>
      </c>
      <c r="M405" s="304">
        <f t="shared" si="63"/>
        <v>1</v>
      </c>
      <c r="N405" s="340"/>
      <c r="O405" s="575"/>
      <c r="P405" s="927" t="s">
        <v>877</v>
      </c>
      <c r="Q405" s="927"/>
      <c r="R405" s="927"/>
      <c r="S405" s="927"/>
      <c r="T405" s="927"/>
      <c r="U405" s="927"/>
      <c r="V405" s="927"/>
      <c r="W405" s="927"/>
      <c r="X405" s="927"/>
      <c r="Y405" s="927"/>
      <c r="Z405" s="928"/>
      <c r="AA405" s="357"/>
      <c r="AB405" s="272"/>
      <c r="AC405" s="272"/>
      <c r="AD405" s="272"/>
      <c r="AE405" s="272"/>
      <c r="AF405" s="272"/>
      <c r="AG405" s="272"/>
      <c r="AH405" s="272"/>
      <c r="AI405" s="272"/>
      <c r="AJ405" s="272"/>
      <c r="AK405" s="272"/>
      <c r="AL405" s="272"/>
      <c r="AM405" s="272"/>
      <c r="AN405" s="272"/>
      <c r="AO405" s="272"/>
      <c r="AP405" s="272"/>
      <c r="AQ405" s="267"/>
      <c r="AR405" s="254"/>
      <c r="AS405" s="242"/>
      <c r="AT405" s="242"/>
      <c r="AU405" s="242"/>
    </row>
    <row r="406" spans="1:47" ht="15" hidden="1" customHeight="1" outlineLevel="3" x14ac:dyDescent="0.35">
      <c r="A406" s="242"/>
      <c r="B406" s="251"/>
      <c r="C406" s="244">
        <f t="shared" si="62"/>
        <v>4</v>
      </c>
      <c r="D406" s="267"/>
      <c r="E406" s="322"/>
      <c r="F406" s="322"/>
      <c r="G406" s="267"/>
      <c r="H406" s="274" t="s">
        <v>501</v>
      </c>
      <c r="I406" s="373" t="b">
        <v>0</v>
      </c>
      <c r="J406" s="289" t="b">
        <v>0</v>
      </c>
      <c r="K406" s="272"/>
      <c r="L406" s="304">
        <f t="shared" si="64"/>
        <v>1</v>
      </c>
      <c r="M406" s="304">
        <f t="shared" si="63"/>
        <v>1</v>
      </c>
      <c r="N406" s="340"/>
      <c r="O406" s="575"/>
      <c r="P406" s="929"/>
      <c r="Q406" s="929"/>
      <c r="R406" s="929"/>
      <c r="S406" s="929"/>
      <c r="T406" s="929"/>
      <c r="U406" s="929"/>
      <c r="V406" s="929"/>
      <c r="W406" s="929"/>
      <c r="X406" s="929"/>
      <c r="Y406" s="929"/>
      <c r="Z406" s="930"/>
      <c r="AA406" s="357"/>
      <c r="AB406" s="272"/>
      <c r="AC406" s="272"/>
      <c r="AD406" s="272"/>
      <c r="AE406" s="272"/>
      <c r="AF406" s="272"/>
      <c r="AG406" s="272"/>
      <c r="AH406" s="272"/>
      <c r="AI406" s="272"/>
      <c r="AJ406" s="272"/>
      <c r="AK406" s="272"/>
      <c r="AL406" s="272"/>
      <c r="AM406" s="272"/>
      <c r="AN406" s="272"/>
      <c r="AO406" s="272"/>
      <c r="AP406" s="272"/>
      <c r="AQ406" s="267"/>
      <c r="AR406" s="254"/>
      <c r="AS406" s="242"/>
      <c r="AT406" s="242"/>
      <c r="AU406" s="242"/>
    </row>
    <row r="407" spans="1:47" ht="15" hidden="1" customHeight="1" outlineLevel="3" x14ac:dyDescent="0.35">
      <c r="A407" s="242"/>
      <c r="B407" s="251"/>
      <c r="C407" s="244">
        <f t="shared" si="62"/>
        <v>4</v>
      </c>
      <c r="D407" s="267"/>
      <c r="E407" s="322"/>
      <c r="F407" s="322"/>
      <c r="G407" s="267"/>
      <c r="H407" s="339"/>
      <c r="I407" s="339"/>
      <c r="J407" s="339"/>
      <c r="K407" s="339"/>
      <c r="L407" s="339"/>
      <c r="M407" s="339"/>
      <c r="N407" s="518"/>
      <c r="O407" s="576"/>
      <c r="P407" s="929"/>
      <c r="Q407" s="929"/>
      <c r="R407" s="929"/>
      <c r="S407" s="929"/>
      <c r="T407" s="929"/>
      <c r="U407" s="929"/>
      <c r="V407" s="929"/>
      <c r="W407" s="929"/>
      <c r="X407" s="929"/>
      <c r="Y407" s="929"/>
      <c r="Z407" s="930"/>
      <c r="AA407" s="357"/>
      <c r="AB407" s="272"/>
      <c r="AC407" s="272"/>
      <c r="AD407" s="272"/>
      <c r="AE407" s="272"/>
      <c r="AF407" s="272"/>
      <c r="AG407" s="272"/>
      <c r="AH407" s="272"/>
      <c r="AI407" s="272"/>
      <c r="AJ407" s="272"/>
      <c r="AK407" s="272"/>
      <c r="AL407" s="272"/>
      <c r="AM407" s="272"/>
      <c r="AN407" s="272"/>
      <c r="AO407" s="272"/>
      <c r="AP407" s="272"/>
      <c r="AQ407" s="267"/>
      <c r="AR407" s="254"/>
      <c r="AS407" s="242"/>
      <c r="AT407" s="242"/>
      <c r="AU407" s="242"/>
    </row>
    <row r="408" spans="1:47" ht="15" hidden="1" customHeight="1" outlineLevel="3" x14ac:dyDescent="0.35">
      <c r="A408" s="242"/>
      <c r="B408" s="251"/>
      <c r="C408" s="244">
        <f t="shared" si="62"/>
        <v>4</v>
      </c>
      <c r="D408" s="267"/>
      <c r="E408" s="322"/>
      <c r="F408" s="322"/>
      <c r="G408" s="267"/>
      <c r="H408" s="423" t="s">
        <v>540</v>
      </c>
      <c r="I408" s="423"/>
      <c r="J408" s="423"/>
      <c r="K408" s="423"/>
      <c r="L408" s="423"/>
      <c r="M408" s="423"/>
      <c r="N408" s="423"/>
      <c r="O408" s="574"/>
      <c r="P408" s="929"/>
      <c r="Q408" s="929"/>
      <c r="R408" s="929"/>
      <c r="S408" s="929"/>
      <c r="T408" s="929"/>
      <c r="U408" s="929"/>
      <c r="V408" s="929"/>
      <c r="W408" s="929"/>
      <c r="X408" s="929"/>
      <c r="Y408" s="929"/>
      <c r="Z408" s="930"/>
      <c r="AA408" s="357"/>
      <c r="AB408" s="272"/>
      <c r="AC408" s="272"/>
      <c r="AD408" s="272"/>
      <c r="AE408" s="272"/>
      <c r="AF408" s="272"/>
      <c r="AG408" s="272"/>
      <c r="AH408" s="272"/>
      <c r="AI408" s="272"/>
      <c r="AJ408" s="272"/>
      <c r="AK408" s="272"/>
      <c r="AL408" s="272"/>
      <c r="AM408" s="272"/>
      <c r="AN408" s="272"/>
      <c r="AO408" s="272"/>
      <c r="AP408" s="272"/>
      <c r="AQ408" s="267"/>
      <c r="AR408" s="254"/>
      <c r="AS408" s="242"/>
      <c r="AT408" s="242"/>
      <c r="AU408" s="242"/>
    </row>
    <row r="409" spans="1:47" hidden="1" outlineLevel="3" x14ac:dyDescent="0.35">
      <c r="A409" s="242"/>
      <c r="B409" s="251"/>
      <c r="C409" s="244">
        <f t="shared" si="62"/>
        <v>4</v>
      </c>
      <c r="D409" s="267"/>
      <c r="E409" s="322"/>
      <c r="F409" s="322"/>
      <c r="G409" s="267"/>
      <c r="H409" s="340"/>
      <c r="I409" s="374"/>
      <c r="J409" s="374"/>
      <c r="K409" s="375" t="s">
        <v>541</v>
      </c>
      <c r="L409" s="294"/>
      <c r="M409" s="294"/>
      <c r="N409" s="376"/>
      <c r="O409" s="572"/>
      <c r="P409" s="929"/>
      <c r="Q409" s="929"/>
      <c r="R409" s="929"/>
      <c r="S409" s="929"/>
      <c r="T409" s="929"/>
      <c r="U409" s="929"/>
      <c r="V409" s="929"/>
      <c r="W409" s="929"/>
      <c r="X409" s="929"/>
      <c r="Y409" s="929"/>
      <c r="Z409" s="930"/>
      <c r="AA409" s="357"/>
      <c r="AB409" s="272"/>
      <c r="AC409" s="272"/>
      <c r="AD409" s="272"/>
      <c r="AE409" s="272"/>
      <c r="AF409" s="272"/>
      <c r="AG409" s="272"/>
      <c r="AH409" s="272"/>
      <c r="AI409" s="272"/>
      <c r="AJ409" s="272"/>
      <c r="AK409" s="272"/>
      <c r="AL409" s="272"/>
      <c r="AM409" s="272"/>
      <c r="AN409" s="272"/>
      <c r="AO409" s="272"/>
      <c r="AP409" s="272"/>
      <c r="AQ409" s="267"/>
      <c r="AR409" s="254"/>
      <c r="AS409" s="242"/>
      <c r="AT409" s="242"/>
      <c r="AU409" s="242"/>
    </row>
    <row r="410" spans="1:47" hidden="1" outlineLevel="3" x14ac:dyDescent="0.35">
      <c r="A410" s="242"/>
      <c r="B410" s="251"/>
      <c r="C410" s="244">
        <f t="shared" si="62"/>
        <v>4</v>
      </c>
      <c r="D410" s="267"/>
      <c r="E410" s="322"/>
      <c r="F410" s="322"/>
      <c r="G410" s="267"/>
      <c r="H410" s="340"/>
      <c r="I410" s="377" t="s">
        <v>519</v>
      </c>
      <c r="J410" s="377" t="s">
        <v>542</v>
      </c>
      <c r="K410" s="378" t="s">
        <v>543</v>
      </c>
      <c r="L410" s="288" t="s">
        <v>544</v>
      </c>
      <c r="M410" s="288" t="s">
        <v>545</v>
      </c>
      <c r="N410" s="379" t="s">
        <v>519</v>
      </c>
      <c r="O410" s="573"/>
      <c r="P410" s="929"/>
      <c r="Q410" s="929"/>
      <c r="R410" s="929"/>
      <c r="S410" s="929"/>
      <c r="T410" s="929"/>
      <c r="U410" s="929"/>
      <c r="V410" s="929"/>
      <c r="W410" s="929"/>
      <c r="X410" s="929"/>
      <c r="Y410" s="929"/>
      <c r="Z410" s="930"/>
      <c r="AA410" s="357"/>
      <c r="AB410" s="272"/>
      <c r="AC410" s="272"/>
      <c r="AD410" s="272"/>
      <c r="AE410" s="272"/>
      <c r="AF410" s="272"/>
      <c r="AG410" s="272"/>
      <c r="AH410" s="272"/>
      <c r="AI410" s="272"/>
      <c r="AJ410" s="272"/>
      <c r="AK410" s="272"/>
      <c r="AL410" s="272"/>
      <c r="AM410" s="272"/>
      <c r="AN410" s="272"/>
      <c r="AO410" s="272"/>
      <c r="AP410" s="272"/>
      <c r="AQ410" s="267"/>
      <c r="AR410" s="254"/>
      <c r="AS410" s="242"/>
      <c r="AT410" s="242"/>
      <c r="AU410" s="242"/>
    </row>
    <row r="411" spans="1:47" hidden="1" outlineLevel="3" x14ac:dyDescent="0.35">
      <c r="A411" s="242"/>
      <c r="B411" s="251"/>
      <c r="C411" s="244">
        <f t="shared" si="62"/>
        <v>4</v>
      </c>
      <c r="D411" s="267"/>
      <c r="E411" s="322"/>
      <c r="F411" s="322"/>
      <c r="G411" s="267"/>
      <c r="H411" s="380" t="s">
        <v>403</v>
      </c>
      <c r="I411" s="373" t="b">
        <v>1</v>
      </c>
      <c r="J411" s="373" t="b">
        <v>1</v>
      </c>
      <c r="K411" s="378" t="b">
        <v>0</v>
      </c>
      <c r="L411" s="289" t="b">
        <v>1</v>
      </c>
      <c r="M411" s="289" t="b">
        <v>1</v>
      </c>
      <c r="N411" s="381" t="b">
        <v>1</v>
      </c>
      <c r="O411" s="573"/>
      <c r="P411" s="929"/>
      <c r="Q411" s="929"/>
      <c r="R411" s="929"/>
      <c r="S411" s="929"/>
      <c r="T411" s="929"/>
      <c r="U411" s="929"/>
      <c r="V411" s="929"/>
      <c r="W411" s="929"/>
      <c r="X411" s="929"/>
      <c r="Y411" s="929"/>
      <c r="Z411" s="930"/>
      <c r="AA411" s="357"/>
      <c r="AB411" s="272"/>
      <c r="AC411" s="272"/>
      <c r="AD411" s="272"/>
      <c r="AE411" s="272"/>
      <c r="AF411" s="272"/>
      <c r="AG411" s="272"/>
      <c r="AH411" s="272"/>
      <c r="AI411" s="272"/>
      <c r="AJ411" s="272"/>
      <c r="AK411" s="272"/>
      <c r="AL411" s="272"/>
      <c r="AM411" s="272"/>
      <c r="AN411" s="272"/>
      <c r="AO411" s="272"/>
      <c r="AP411" s="272"/>
      <c r="AQ411" s="267"/>
      <c r="AR411" s="254"/>
      <c r="AS411" s="242"/>
      <c r="AT411" s="242"/>
      <c r="AU411" s="242"/>
    </row>
    <row r="412" spans="1:47" hidden="1" outlineLevel="3" x14ac:dyDescent="0.35">
      <c r="A412" s="242"/>
      <c r="B412" s="251"/>
      <c r="C412" s="244">
        <f t="shared" si="62"/>
        <v>4</v>
      </c>
      <c r="D412" s="267"/>
      <c r="E412" s="322"/>
      <c r="F412" s="322"/>
      <c r="G412" s="267"/>
      <c r="H412" s="380" t="s">
        <v>405</v>
      </c>
      <c r="I412" s="373" t="b">
        <v>1</v>
      </c>
      <c r="J412" s="373" t="b">
        <v>1</v>
      </c>
      <c r="K412" s="378" t="b">
        <v>0</v>
      </c>
      <c r="L412" s="289" t="b">
        <v>1</v>
      </c>
      <c r="M412" s="289" t="b">
        <v>1</v>
      </c>
      <c r="N412" s="381" t="b">
        <v>1</v>
      </c>
      <c r="O412" s="573"/>
      <c r="P412" s="931"/>
      <c r="Q412" s="931"/>
      <c r="R412" s="931"/>
      <c r="S412" s="931"/>
      <c r="T412" s="931"/>
      <c r="U412" s="931"/>
      <c r="V412" s="931"/>
      <c r="W412" s="931"/>
      <c r="X412" s="931"/>
      <c r="Y412" s="931"/>
      <c r="Z412" s="932"/>
      <c r="AA412" s="357"/>
      <c r="AB412" s="272"/>
      <c r="AC412" s="272"/>
      <c r="AD412" s="272"/>
      <c r="AE412" s="272"/>
      <c r="AF412" s="272"/>
      <c r="AG412" s="272"/>
      <c r="AH412" s="272"/>
      <c r="AI412" s="272"/>
      <c r="AJ412" s="272"/>
      <c r="AK412" s="272"/>
      <c r="AL412" s="272"/>
      <c r="AM412" s="272"/>
      <c r="AN412" s="272"/>
      <c r="AO412" s="272"/>
      <c r="AP412" s="272"/>
      <c r="AQ412" s="267"/>
      <c r="AR412" s="254"/>
      <c r="AS412" s="242"/>
      <c r="AT412" s="242"/>
      <c r="AU412" s="242"/>
    </row>
    <row r="413" spans="1:47" ht="5.15" customHeight="1" outlineLevel="2" x14ac:dyDescent="0.35">
      <c r="A413" s="242"/>
      <c r="B413" s="251"/>
      <c r="C413" s="244">
        <f>INT($C$232)+2.005</f>
        <v>3.0049999999999999</v>
      </c>
      <c r="D413" s="267"/>
      <c r="E413" s="267"/>
      <c r="F413" s="267"/>
      <c r="G413" s="267"/>
      <c r="H413" s="267"/>
      <c r="I413" s="267"/>
      <c r="J413" s="267"/>
      <c r="K413" s="267"/>
      <c r="L413" s="267"/>
      <c r="M413" s="267"/>
      <c r="N413" s="267"/>
      <c r="O413" s="267"/>
      <c r="P413" s="267"/>
      <c r="Q413" s="267"/>
      <c r="R413" s="267"/>
      <c r="S413" s="267"/>
      <c r="T413" s="267"/>
      <c r="U413" s="267"/>
      <c r="V413" s="267"/>
      <c r="W413" s="267"/>
      <c r="X413" s="267"/>
      <c r="Y413" s="267"/>
      <c r="Z413" s="267"/>
      <c r="AA413" s="267"/>
      <c r="AB413" s="267"/>
      <c r="AC413" s="267"/>
      <c r="AD413" s="267"/>
      <c r="AE413" s="267"/>
      <c r="AF413" s="267"/>
      <c r="AG413" s="267"/>
      <c r="AH413" s="267"/>
      <c r="AI413" s="267"/>
      <c r="AJ413" s="267"/>
      <c r="AK413" s="267"/>
      <c r="AL413" s="267"/>
      <c r="AM413" s="267"/>
      <c r="AN413" s="267"/>
      <c r="AO413" s="267"/>
      <c r="AP413" s="267"/>
      <c r="AQ413" s="267" t="s">
        <v>372</v>
      </c>
      <c r="AR413" s="254"/>
      <c r="AS413" s="242"/>
      <c r="AT413" s="242"/>
      <c r="AU413" s="242"/>
    </row>
    <row r="414" spans="1:47" outlineLevel="1" x14ac:dyDescent="0.35">
      <c r="A414" s="242"/>
      <c r="B414" s="251"/>
      <c r="C414" s="244">
        <f>INT($C$232)+1</f>
        <v>2</v>
      </c>
      <c r="D414" s="267"/>
      <c r="E414" s="322"/>
      <c r="F414" s="322"/>
      <c r="G414" s="267"/>
      <c r="H414" s="325" t="s">
        <v>863</v>
      </c>
      <c r="I414" s="285"/>
      <c r="J414" s="285"/>
      <c r="K414" s="257"/>
      <c r="L414" s="257"/>
      <c r="M414" s="257"/>
      <c r="N414" s="257"/>
      <c r="O414" s="257"/>
      <c r="P414" s="257"/>
      <c r="Q414" s="257"/>
      <c r="R414" s="257"/>
      <c r="S414" s="257"/>
      <c r="T414" s="257"/>
      <c r="U414" s="257"/>
      <c r="V414" s="257"/>
      <c r="W414" s="257"/>
      <c r="X414" s="257"/>
      <c r="Y414" s="257"/>
      <c r="Z414" s="314"/>
      <c r="AA414" s="314"/>
      <c r="AB414" s="314"/>
      <c r="AC414" s="314"/>
      <c r="AD414" s="314"/>
      <c r="AE414" s="314"/>
      <c r="AF414" s="314"/>
      <c r="AG414" s="314"/>
      <c r="AH414" s="314"/>
      <c r="AI414" s="314"/>
      <c r="AJ414" s="314"/>
      <c r="AK414" s="314"/>
      <c r="AL414" s="314"/>
      <c r="AM414" s="314"/>
      <c r="AN414" s="314"/>
      <c r="AO414" s="314"/>
      <c r="AP414" s="314"/>
      <c r="AQ414" s="267"/>
      <c r="AR414" s="254"/>
      <c r="AS414" s="242"/>
      <c r="AT414" s="242"/>
      <c r="AU414" s="242"/>
    </row>
    <row r="415" spans="1:47" ht="5.15" hidden="1" customHeight="1" outlineLevel="3" x14ac:dyDescent="0.35">
      <c r="A415" s="242"/>
      <c r="B415" s="251"/>
      <c r="C415" s="244">
        <f>INT($C$232)+3.005</f>
        <v>4.0049999999999999</v>
      </c>
      <c r="D415" s="267" t="s">
        <v>368</v>
      </c>
      <c r="E415" s="267"/>
      <c r="F415" s="267"/>
      <c r="G415" s="267"/>
      <c r="H415" s="267"/>
      <c r="I415" s="267"/>
      <c r="J415" s="267"/>
      <c r="K415" s="267"/>
      <c r="L415" s="267"/>
      <c r="M415" s="267"/>
      <c r="N415" s="267"/>
      <c r="O415" s="267"/>
      <c r="P415" s="267"/>
      <c r="Q415" s="267"/>
      <c r="R415" s="267"/>
      <c r="S415" s="267"/>
      <c r="T415" s="267"/>
      <c r="U415" s="267"/>
      <c r="V415" s="267"/>
      <c r="W415" s="267"/>
      <c r="X415" s="267"/>
      <c r="Y415" s="267"/>
      <c r="Z415" s="267"/>
      <c r="AA415" s="267"/>
      <c r="AB415" s="267"/>
      <c r="AC415" s="267"/>
      <c r="AD415" s="267"/>
      <c r="AE415" s="267"/>
      <c r="AF415" s="267"/>
      <c r="AG415" s="267"/>
      <c r="AH415" s="267"/>
      <c r="AI415" s="267"/>
      <c r="AJ415" s="267"/>
      <c r="AK415" s="267"/>
      <c r="AL415" s="267"/>
      <c r="AM415" s="267"/>
      <c r="AN415" s="267"/>
      <c r="AO415" s="267"/>
      <c r="AP415" s="267"/>
      <c r="AQ415" s="267"/>
      <c r="AR415" s="254"/>
      <c r="AS415" s="242"/>
      <c r="AT415" s="242"/>
      <c r="AU415" s="242"/>
    </row>
    <row r="416" spans="1:47" outlineLevel="2" collapsed="1" x14ac:dyDescent="0.35">
      <c r="A416" s="242"/>
      <c r="B416" s="251"/>
      <c r="C416" s="244">
        <f>INT($C$232)+2</f>
        <v>3</v>
      </c>
      <c r="D416" s="267"/>
      <c r="E416" s="322"/>
      <c r="F416" s="322"/>
      <c r="G416" s="267"/>
      <c r="H416" s="335" t="s">
        <v>547</v>
      </c>
      <c r="I416" s="295" t="s">
        <v>548</v>
      </c>
      <c r="J416" s="382"/>
      <c r="K416" s="295" t="s">
        <v>769</v>
      </c>
      <c r="L416" s="295"/>
      <c r="M416" s="295"/>
      <c r="N416" s="295" t="s">
        <v>770</v>
      </c>
      <c r="O416" s="295"/>
      <c r="P416" s="295"/>
      <c r="Q416" s="295"/>
      <c r="R416" s="295" t="s">
        <v>771</v>
      </c>
      <c r="S416" s="295"/>
      <c r="T416" s="295"/>
      <c r="U416" s="295"/>
      <c r="V416" s="272"/>
      <c r="W416" s="272"/>
      <c r="X416" s="272"/>
      <c r="Y416" s="272"/>
      <c r="Z416" s="272"/>
      <c r="AA416" s="272"/>
      <c r="AB416" s="272"/>
      <c r="AC416" s="272"/>
      <c r="AD416" s="272"/>
      <c r="AE416" s="272"/>
      <c r="AF416" s="272"/>
      <c r="AG416" s="272"/>
      <c r="AH416" s="272"/>
      <c r="AI416" s="272"/>
      <c r="AJ416" s="272"/>
      <c r="AK416" s="272"/>
      <c r="AL416" s="272"/>
      <c r="AM416" s="272"/>
      <c r="AN416" s="272"/>
      <c r="AO416" s="272"/>
      <c r="AP416" s="272"/>
      <c r="AQ416" s="267"/>
      <c r="AR416" s="254"/>
      <c r="AS416" s="242"/>
      <c r="AT416" s="242"/>
      <c r="AU416" s="242"/>
    </row>
    <row r="417" spans="1:47" hidden="1" outlineLevel="3" x14ac:dyDescent="0.35">
      <c r="A417" s="242"/>
      <c r="B417" s="251"/>
      <c r="C417" s="244">
        <f t="shared" ref="C417:C427" si="65">INT($C$232)+3</f>
        <v>4</v>
      </c>
      <c r="D417" s="267"/>
      <c r="E417" s="322"/>
      <c r="F417" s="322"/>
      <c r="G417" s="267"/>
      <c r="H417" s="288" t="str">
        <f>H$251</f>
        <v>Aut</v>
      </c>
      <c r="I417" s="294">
        <v>0</v>
      </c>
      <c r="J417" s="294"/>
      <c r="K417" s="272"/>
      <c r="L417" s="272"/>
      <c r="M417" s="288"/>
      <c r="N417" s="272"/>
      <c r="O417" s="272"/>
      <c r="P417" s="272"/>
      <c r="Q417" s="272"/>
      <c r="R417" s="289">
        <v>14</v>
      </c>
      <c r="S417" s="289">
        <v>14</v>
      </c>
      <c r="T417" s="289">
        <v>14</v>
      </c>
      <c r="U417" s="289">
        <v>14</v>
      </c>
      <c r="V417" s="272" t="s">
        <v>772</v>
      </c>
      <c r="W417" s="272"/>
      <c r="X417" s="272"/>
      <c r="Y417" s="272"/>
      <c r="Z417" s="272"/>
      <c r="AA417" s="272"/>
      <c r="AB417" s="272"/>
      <c r="AC417" s="272"/>
      <c r="AD417" s="272"/>
      <c r="AE417" s="272"/>
      <c r="AF417" s="272"/>
      <c r="AG417" s="272"/>
      <c r="AH417" s="272"/>
      <c r="AI417" s="272"/>
      <c r="AJ417" s="272"/>
      <c r="AK417" s="272"/>
      <c r="AL417" s="272"/>
      <c r="AM417" s="272"/>
      <c r="AN417" s="272"/>
      <c r="AO417" s="272"/>
      <c r="AP417" s="272"/>
      <c r="AQ417" s="267"/>
      <c r="AR417" s="254"/>
      <c r="AS417" s="242"/>
      <c r="AT417" s="242"/>
      <c r="AU417" s="242"/>
    </row>
    <row r="418" spans="1:47" hidden="1" outlineLevel="3" x14ac:dyDescent="0.35">
      <c r="A418" s="242"/>
      <c r="B418" s="251"/>
      <c r="C418" s="244">
        <f t="shared" si="65"/>
        <v>4</v>
      </c>
      <c r="D418" s="267"/>
      <c r="E418" s="322"/>
      <c r="F418" s="322"/>
      <c r="G418" s="267"/>
      <c r="H418" s="288" t="str">
        <f>H$252</f>
        <v>Win</v>
      </c>
      <c r="I418" s="294"/>
      <c r="J418" s="294"/>
      <c r="K418" s="272"/>
      <c r="L418" s="272"/>
      <c r="M418" s="272"/>
      <c r="N418" s="272"/>
      <c r="O418" s="272"/>
      <c r="P418" s="272"/>
      <c r="Q418" s="272"/>
      <c r="R418" s="289">
        <v>14</v>
      </c>
      <c r="S418" s="289">
        <v>14</v>
      </c>
      <c r="T418" s="289">
        <v>14</v>
      </c>
      <c r="U418" s="289">
        <v>14</v>
      </c>
      <c r="V418" s="272"/>
      <c r="W418" s="272"/>
      <c r="X418" s="272"/>
      <c r="Y418" s="272"/>
      <c r="Z418" s="272"/>
      <c r="AA418" s="272"/>
      <c r="AB418" s="272"/>
      <c r="AC418" s="272"/>
      <c r="AD418" s="272"/>
      <c r="AE418" s="272"/>
      <c r="AF418" s="272"/>
      <c r="AG418" s="272"/>
      <c r="AH418" s="272"/>
      <c r="AI418" s="272"/>
      <c r="AJ418" s="272"/>
      <c r="AK418" s="272"/>
      <c r="AL418" s="272"/>
      <c r="AM418" s="272"/>
      <c r="AN418" s="272"/>
      <c r="AO418" s="272"/>
      <c r="AP418" s="272"/>
      <c r="AQ418" s="267"/>
      <c r="AR418" s="254"/>
      <c r="AS418" s="242"/>
      <c r="AT418" s="242"/>
      <c r="AU418" s="242"/>
    </row>
    <row r="419" spans="1:47" hidden="1" outlineLevel="3" x14ac:dyDescent="0.35">
      <c r="A419" s="242"/>
      <c r="B419" s="251"/>
      <c r="C419" s="244">
        <f t="shared" si="65"/>
        <v>4</v>
      </c>
      <c r="D419" s="267"/>
      <c r="E419" s="322"/>
      <c r="F419" s="322"/>
      <c r="G419" s="267"/>
      <c r="H419" s="288" t="str">
        <f>H$253</f>
        <v>Spr</v>
      </c>
      <c r="I419" s="294"/>
      <c r="J419" s="294"/>
      <c r="K419" s="272"/>
      <c r="L419" s="272"/>
      <c r="M419" s="272"/>
      <c r="N419" s="272"/>
      <c r="O419" s="272"/>
      <c r="P419" s="272"/>
      <c r="Q419" s="272"/>
      <c r="R419" s="289">
        <v>14</v>
      </c>
      <c r="S419" s="289">
        <v>14</v>
      </c>
      <c r="T419" s="289">
        <v>14</v>
      </c>
      <c r="U419" s="289">
        <v>14</v>
      </c>
      <c r="V419" s="272"/>
      <c r="W419" s="272"/>
      <c r="X419" s="272"/>
      <c r="Y419" s="272"/>
      <c r="Z419" s="272"/>
      <c r="AA419" s="272"/>
      <c r="AB419" s="272"/>
      <c r="AC419" s="272"/>
      <c r="AD419" s="272"/>
      <c r="AE419" s="272"/>
      <c r="AF419" s="272"/>
      <c r="AG419" s="272"/>
      <c r="AH419" s="272"/>
      <c r="AI419" s="272"/>
      <c r="AJ419" s="272"/>
      <c r="AK419" s="272"/>
      <c r="AL419" s="272"/>
      <c r="AM419" s="272"/>
      <c r="AN419" s="272"/>
      <c r="AO419" s="272"/>
      <c r="AP419" s="272"/>
      <c r="AQ419" s="267"/>
      <c r="AR419" s="254"/>
      <c r="AS419" s="242"/>
      <c r="AT419" s="242"/>
      <c r="AU419" s="242"/>
    </row>
    <row r="420" spans="1:47" hidden="1" outlineLevel="3" x14ac:dyDescent="0.35">
      <c r="A420" s="242"/>
      <c r="B420" s="251"/>
      <c r="C420" s="244">
        <f t="shared" si="65"/>
        <v>4</v>
      </c>
      <c r="D420" s="267"/>
      <c r="E420" s="322"/>
      <c r="F420" s="322"/>
      <c r="G420" s="267"/>
      <c r="H420" s="288"/>
      <c r="I420" s="294"/>
      <c r="J420" s="294"/>
      <c r="K420" s="272"/>
      <c r="L420" s="272"/>
      <c r="M420" s="272"/>
      <c r="N420" s="272"/>
      <c r="O420" s="272"/>
      <c r="P420" s="272"/>
      <c r="Q420" s="272"/>
      <c r="R420" s="272"/>
      <c r="S420" s="272"/>
      <c r="T420" s="272"/>
      <c r="U420" s="272"/>
      <c r="V420" s="272"/>
      <c r="W420" s="272"/>
      <c r="X420" s="272"/>
      <c r="Y420" s="272"/>
      <c r="Z420" s="272"/>
      <c r="AA420" s="272"/>
      <c r="AB420" s="272"/>
      <c r="AC420" s="272"/>
      <c r="AD420" s="272"/>
      <c r="AE420" s="272"/>
      <c r="AF420" s="272"/>
      <c r="AG420" s="272"/>
      <c r="AH420" s="272"/>
      <c r="AI420" s="272"/>
      <c r="AJ420" s="272"/>
      <c r="AK420" s="272"/>
      <c r="AL420" s="272"/>
      <c r="AM420" s="272"/>
      <c r="AN420" s="272"/>
      <c r="AO420" s="272"/>
      <c r="AP420" s="272"/>
      <c r="AQ420" s="267"/>
      <c r="AR420" s="254"/>
      <c r="AS420" s="242"/>
      <c r="AT420" s="242"/>
      <c r="AU420" s="242"/>
    </row>
    <row r="421" spans="1:47" hidden="1" outlineLevel="3" x14ac:dyDescent="0.35">
      <c r="A421" s="242"/>
      <c r="B421" s="251"/>
      <c r="C421" s="244">
        <f t="shared" si="65"/>
        <v>4</v>
      </c>
      <c r="D421" s="267"/>
      <c r="E421" s="322"/>
      <c r="F421" s="322"/>
      <c r="G421" s="267"/>
      <c r="H421" s="288" t="str">
        <f>H$251</f>
        <v>Aut</v>
      </c>
      <c r="I421" s="294">
        <v>1</v>
      </c>
      <c r="J421" s="294"/>
      <c r="K421" s="272"/>
      <c r="L421" s="272"/>
      <c r="M421" s="272"/>
      <c r="N421" s="272"/>
      <c r="O421" s="272"/>
      <c r="P421" s="272"/>
      <c r="Q421" s="272"/>
      <c r="R421" s="289">
        <f>134-28</f>
        <v>106</v>
      </c>
      <c r="S421" s="289">
        <f t="shared" ref="S421:U423" si="66">134-28</f>
        <v>106</v>
      </c>
      <c r="T421" s="289">
        <f t="shared" si="66"/>
        <v>106</v>
      </c>
      <c r="U421" s="289">
        <f t="shared" si="66"/>
        <v>106</v>
      </c>
      <c r="V421" s="272"/>
      <c r="W421" s="272"/>
      <c r="X421" s="272"/>
      <c r="Y421" s="272"/>
      <c r="Z421" s="272"/>
      <c r="AA421" s="272"/>
      <c r="AB421" s="272"/>
      <c r="AC421" s="272"/>
      <c r="AD421" s="272"/>
      <c r="AE421" s="272"/>
      <c r="AF421" s="272"/>
      <c r="AG421" s="272"/>
      <c r="AH421" s="272"/>
      <c r="AI421" s="272"/>
      <c r="AJ421" s="272"/>
      <c r="AK421" s="272"/>
      <c r="AL421" s="272"/>
      <c r="AM421" s="272"/>
      <c r="AN421" s="272"/>
      <c r="AO421" s="272"/>
      <c r="AP421" s="272"/>
      <c r="AQ421" s="267"/>
      <c r="AR421" s="254"/>
      <c r="AS421" s="242"/>
      <c r="AT421" s="242"/>
      <c r="AU421" s="242"/>
    </row>
    <row r="422" spans="1:47" hidden="1" outlineLevel="3" x14ac:dyDescent="0.35">
      <c r="A422" s="242"/>
      <c r="B422" s="251"/>
      <c r="C422" s="244">
        <f t="shared" si="65"/>
        <v>4</v>
      </c>
      <c r="D422" s="267"/>
      <c r="E422" s="322"/>
      <c r="F422" s="322"/>
      <c r="G422" s="267"/>
      <c r="H422" s="288" t="str">
        <f>H$252</f>
        <v>Win</v>
      </c>
      <c r="I422" s="294"/>
      <c r="J422" s="294"/>
      <c r="K422" s="272"/>
      <c r="L422" s="272"/>
      <c r="M422" s="272"/>
      <c r="N422" s="272"/>
      <c r="O422" s="272"/>
      <c r="P422" s="272"/>
      <c r="Q422" s="272"/>
      <c r="R422" s="289">
        <f>134-28</f>
        <v>106</v>
      </c>
      <c r="S422" s="289">
        <f t="shared" si="66"/>
        <v>106</v>
      </c>
      <c r="T422" s="289">
        <f t="shared" si="66"/>
        <v>106</v>
      </c>
      <c r="U422" s="289">
        <f t="shared" si="66"/>
        <v>106</v>
      </c>
      <c r="V422" s="272"/>
      <c r="W422" s="272"/>
      <c r="X422" s="272"/>
      <c r="Y422" s="272"/>
      <c r="Z422" s="272"/>
      <c r="AA422" s="272"/>
      <c r="AB422" s="272"/>
      <c r="AC422" s="272"/>
      <c r="AD422" s="272"/>
      <c r="AE422" s="272"/>
      <c r="AF422" s="272"/>
      <c r="AG422" s="272"/>
      <c r="AH422" s="272"/>
      <c r="AI422" s="272"/>
      <c r="AJ422" s="272"/>
      <c r="AK422" s="272"/>
      <c r="AL422" s="272"/>
      <c r="AM422" s="272"/>
      <c r="AN422" s="272"/>
      <c r="AO422" s="272"/>
      <c r="AP422" s="272"/>
      <c r="AQ422" s="267"/>
      <c r="AR422" s="254"/>
      <c r="AS422" s="242"/>
      <c r="AT422" s="242"/>
      <c r="AU422" s="242"/>
    </row>
    <row r="423" spans="1:47" hidden="1" outlineLevel="3" x14ac:dyDescent="0.35">
      <c r="A423" s="242"/>
      <c r="B423" s="251"/>
      <c r="C423" s="244">
        <f t="shared" si="65"/>
        <v>4</v>
      </c>
      <c r="D423" s="267"/>
      <c r="E423" s="322"/>
      <c r="F423" s="322"/>
      <c r="G423" s="267"/>
      <c r="H423" s="288" t="str">
        <f>H$253</f>
        <v>Spr</v>
      </c>
      <c r="I423" s="294"/>
      <c r="J423" s="294"/>
      <c r="K423" s="272"/>
      <c r="L423" s="272"/>
      <c r="M423" s="272"/>
      <c r="N423" s="272"/>
      <c r="O423" s="272"/>
      <c r="P423" s="272"/>
      <c r="Q423" s="272"/>
      <c r="R423" s="289">
        <f>134-28</f>
        <v>106</v>
      </c>
      <c r="S423" s="289">
        <f t="shared" si="66"/>
        <v>106</v>
      </c>
      <c r="T423" s="289">
        <f t="shared" si="66"/>
        <v>106</v>
      </c>
      <c r="U423" s="289">
        <f t="shared" si="66"/>
        <v>106</v>
      </c>
      <c r="V423" s="272"/>
      <c r="W423" s="272"/>
      <c r="X423" s="272"/>
      <c r="Y423" s="272"/>
      <c r="Z423" s="272"/>
      <c r="AA423" s="272"/>
      <c r="AB423" s="272"/>
      <c r="AC423" s="272"/>
      <c r="AD423" s="272"/>
      <c r="AE423" s="272"/>
      <c r="AF423" s="272"/>
      <c r="AG423" s="272"/>
      <c r="AH423" s="272"/>
      <c r="AI423" s="272"/>
      <c r="AJ423" s="272"/>
      <c r="AK423" s="272"/>
      <c r="AL423" s="272"/>
      <c r="AM423" s="272"/>
      <c r="AN423" s="272"/>
      <c r="AO423" s="272"/>
      <c r="AP423" s="272"/>
      <c r="AQ423" s="267"/>
      <c r="AR423" s="254"/>
      <c r="AS423" s="242"/>
      <c r="AT423" s="242"/>
      <c r="AU423" s="242"/>
    </row>
    <row r="424" spans="1:47" hidden="1" outlineLevel="3" x14ac:dyDescent="0.35">
      <c r="A424" s="242"/>
      <c r="B424" s="251"/>
      <c r="C424" s="244">
        <f t="shared" si="65"/>
        <v>4</v>
      </c>
      <c r="D424" s="267"/>
      <c r="E424" s="322"/>
      <c r="F424" s="322"/>
      <c r="G424" s="267"/>
      <c r="H424" s="288"/>
      <c r="I424" s="294"/>
      <c r="J424" s="294"/>
      <c r="K424" s="272"/>
      <c r="L424" s="272"/>
      <c r="M424" s="272"/>
      <c r="N424" s="272"/>
      <c r="O424" s="272"/>
      <c r="P424" s="272"/>
      <c r="Q424" s="272"/>
      <c r="R424" s="272"/>
      <c r="S424" s="272"/>
      <c r="T424" s="272"/>
      <c r="U424" s="272"/>
      <c r="V424" s="272"/>
      <c r="W424" s="272"/>
      <c r="X424" s="272"/>
      <c r="Y424" s="272"/>
      <c r="Z424" s="272"/>
      <c r="AA424" s="272"/>
      <c r="AB424" s="272"/>
      <c r="AC424" s="272"/>
      <c r="AD424" s="272"/>
      <c r="AE424" s="272"/>
      <c r="AF424" s="272"/>
      <c r="AG424" s="272"/>
      <c r="AH424" s="272"/>
      <c r="AI424" s="272"/>
      <c r="AJ424" s="272"/>
      <c r="AK424" s="272"/>
      <c r="AL424" s="272"/>
      <c r="AM424" s="272"/>
      <c r="AN424" s="272"/>
      <c r="AO424" s="272"/>
      <c r="AP424" s="272"/>
      <c r="AQ424" s="267"/>
      <c r="AR424" s="254"/>
      <c r="AS424" s="242"/>
      <c r="AT424" s="242"/>
      <c r="AU424" s="242"/>
    </row>
    <row r="425" spans="1:47" hidden="1" outlineLevel="3" x14ac:dyDescent="0.35">
      <c r="A425" s="242"/>
      <c r="B425" s="251"/>
      <c r="C425" s="244">
        <f t="shared" si="65"/>
        <v>4</v>
      </c>
      <c r="D425" s="267"/>
      <c r="E425" s="322"/>
      <c r="F425" s="322"/>
      <c r="G425" s="267"/>
      <c r="H425" s="288" t="str">
        <f>H$251</f>
        <v>Aut</v>
      </c>
      <c r="I425" s="294">
        <v>2</v>
      </c>
      <c r="J425" s="294"/>
      <c r="K425" s="272"/>
      <c r="L425" s="272"/>
      <c r="M425" s="272"/>
      <c r="N425" s="272"/>
      <c r="O425" s="272"/>
      <c r="P425" s="272"/>
      <c r="Q425" s="272"/>
      <c r="R425" s="289">
        <f>254-28</f>
        <v>226</v>
      </c>
      <c r="S425" s="289">
        <f t="shared" ref="S425:U427" si="67">254-28</f>
        <v>226</v>
      </c>
      <c r="T425" s="289">
        <f t="shared" si="67"/>
        <v>226</v>
      </c>
      <c r="U425" s="289">
        <f t="shared" si="67"/>
        <v>226</v>
      </c>
      <c r="V425" s="272"/>
      <c r="W425" s="272"/>
      <c r="X425" s="272"/>
      <c r="Y425" s="272"/>
      <c r="Z425" s="272"/>
      <c r="AA425" s="272"/>
      <c r="AB425" s="272"/>
      <c r="AC425" s="272"/>
      <c r="AD425" s="272"/>
      <c r="AE425" s="272"/>
      <c r="AF425" s="272"/>
      <c r="AG425" s="272"/>
      <c r="AH425" s="272"/>
      <c r="AI425" s="272"/>
      <c r="AJ425" s="272"/>
      <c r="AK425" s="272"/>
      <c r="AL425" s="272"/>
      <c r="AM425" s="272"/>
      <c r="AN425" s="272"/>
      <c r="AO425" s="272"/>
      <c r="AP425" s="272"/>
      <c r="AQ425" s="267"/>
      <c r="AR425" s="254"/>
      <c r="AS425" s="242"/>
      <c r="AT425" s="242"/>
      <c r="AU425" s="242"/>
    </row>
    <row r="426" spans="1:47" hidden="1" outlineLevel="3" x14ac:dyDescent="0.35">
      <c r="A426" s="242"/>
      <c r="B426" s="251"/>
      <c r="C426" s="244">
        <f t="shared" si="65"/>
        <v>4</v>
      </c>
      <c r="D426" s="267"/>
      <c r="E426" s="322"/>
      <c r="F426" s="322"/>
      <c r="G426" s="267"/>
      <c r="H426" s="288" t="str">
        <f>H$252</f>
        <v>Win</v>
      </c>
      <c r="I426" s="294"/>
      <c r="J426" s="294"/>
      <c r="K426" s="272"/>
      <c r="L426" s="272"/>
      <c r="M426" s="272"/>
      <c r="N426" s="272"/>
      <c r="O426" s="272"/>
      <c r="P426" s="272"/>
      <c r="Q426" s="272"/>
      <c r="R426" s="289">
        <f>254-28</f>
        <v>226</v>
      </c>
      <c r="S426" s="289">
        <f t="shared" si="67"/>
        <v>226</v>
      </c>
      <c r="T426" s="289">
        <f t="shared" si="67"/>
        <v>226</v>
      </c>
      <c r="U426" s="289">
        <f t="shared" si="67"/>
        <v>226</v>
      </c>
      <c r="V426" s="272"/>
      <c r="W426" s="272"/>
      <c r="X426" s="272"/>
      <c r="Y426" s="272"/>
      <c r="Z426" s="272"/>
      <c r="AA426" s="272"/>
      <c r="AB426" s="272"/>
      <c r="AC426" s="272"/>
      <c r="AD426" s="272"/>
      <c r="AE426" s="272"/>
      <c r="AF426" s="272"/>
      <c r="AG426" s="272"/>
      <c r="AH426" s="272"/>
      <c r="AI426" s="272"/>
      <c r="AJ426" s="272"/>
      <c r="AK426" s="272"/>
      <c r="AL426" s="272"/>
      <c r="AM426" s="272"/>
      <c r="AN426" s="272"/>
      <c r="AO426" s="272"/>
      <c r="AP426" s="272"/>
      <c r="AQ426" s="267"/>
      <c r="AR426" s="254"/>
      <c r="AS426" s="242"/>
      <c r="AT426" s="242"/>
      <c r="AU426" s="242"/>
    </row>
    <row r="427" spans="1:47" hidden="1" outlineLevel="3" x14ac:dyDescent="0.35">
      <c r="A427" s="242"/>
      <c r="B427" s="251"/>
      <c r="C427" s="244">
        <f t="shared" si="65"/>
        <v>4</v>
      </c>
      <c r="D427" s="267"/>
      <c r="E427" s="322"/>
      <c r="F427" s="322"/>
      <c r="G427" s="267"/>
      <c r="H427" s="288" t="str">
        <f>H$253</f>
        <v>Spr</v>
      </c>
      <c r="I427" s="294"/>
      <c r="J427" s="294"/>
      <c r="K427" s="272"/>
      <c r="L427" s="272"/>
      <c r="M427" s="272"/>
      <c r="N427" s="272"/>
      <c r="O427" s="272"/>
      <c r="P427" s="272"/>
      <c r="Q427" s="272"/>
      <c r="R427" s="289">
        <f>254-28</f>
        <v>226</v>
      </c>
      <c r="S427" s="289">
        <f t="shared" si="67"/>
        <v>226</v>
      </c>
      <c r="T427" s="289">
        <f t="shared" si="67"/>
        <v>226</v>
      </c>
      <c r="U427" s="289">
        <f t="shared" si="67"/>
        <v>226</v>
      </c>
      <c r="V427" s="272"/>
      <c r="W427" s="272"/>
      <c r="X427" s="272"/>
      <c r="Y427" s="272"/>
      <c r="Z427" s="272"/>
      <c r="AA427" s="272"/>
      <c r="AB427" s="272"/>
      <c r="AC427" s="272"/>
      <c r="AD427" s="272"/>
      <c r="AE427" s="272"/>
      <c r="AF427" s="272"/>
      <c r="AG427" s="272"/>
      <c r="AH427" s="272"/>
      <c r="AI427" s="272"/>
      <c r="AJ427" s="272"/>
      <c r="AK427" s="272"/>
      <c r="AL427" s="272"/>
      <c r="AM427" s="272"/>
      <c r="AN427" s="272"/>
      <c r="AO427" s="272"/>
      <c r="AP427" s="272"/>
      <c r="AQ427" s="267"/>
      <c r="AR427" s="254"/>
      <c r="AS427" s="242"/>
      <c r="AT427" s="242"/>
      <c r="AU427" s="242"/>
    </row>
    <row r="428" spans="1:47" ht="5.15" customHeight="1" outlineLevel="2" x14ac:dyDescent="0.35">
      <c r="A428" s="242"/>
      <c r="B428" s="251"/>
      <c r="C428" s="244">
        <f>INT($C$232)+2.005</f>
        <v>3.0049999999999999</v>
      </c>
      <c r="D428" s="267"/>
      <c r="E428" s="267"/>
      <c r="F428" s="267"/>
      <c r="G428" s="267"/>
      <c r="H428" s="267"/>
      <c r="I428" s="267"/>
      <c r="J428" s="267"/>
      <c r="K428" s="267"/>
      <c r="L428" s="267"/>
      <c r="M428" s="267"/>
      <c r="N428" s="267"/>
      <c r="O428" s="267"/>
      <c r="P428" s="267"/>
      <c r="Q428" s="267"/>
      <c r="R428" s="267"/>
      <c r="S428" s="267"/>
      <c r="T428" s="267"/>
      <c r="U428" s="267"/>
      <c r="V428" s="267"/>
      <c r="W428" s="267"/>
      <c r="X428" s="267"/>
      <c r="Y428" s="267"/>
      <c r="Z428" s="267"/>
      <c r="AA428" s="267"/>
      <c r="AB428" s="267"/>
      <c r="AC428" s="267"/>
      <c r="AD428" s="267"/>
      <c r="AE428" s="267"/>
      <c r="AF428" s="267"/>
      <c r="AG428" s="267"/>
      <c r="AH428" s="267"/>
      <c r="AI428" s="267"/>
      <c r="AJ428" s="267"/>
      <c r="AK428" s="267"/>
      <c r="AL428" s="267"/>
      <c r="AM428" s="267"/>
      <c r="AN428" s="267"/>
      <c r="AO428" s="267"/>
      <c r="AP428" s="267"/>
      <c r="AQ428" s="267" t="s">
        <v>372</v>
      </c>
      <c r="AR428" s="254"/>
      <c r="AS428" s="242"/>
      <c r="AT428" s="242"/>
      <c r="AU428" s="242"/>
    </row>
    <row r="429" spans="1:47" outlineLevel="1" x14ac:dyDescent="0.35">
      <c r="A429" s="242"/>
      <c r="B429" s="251"/>
      <c r="C429" s="244">
        <f>INT($C$232)+1</f>
        <v>2</v>
      </c>
      <c r="D429" s="267"/>
      <c r="E429" s="322"/>
      <c r="F429" s="322"/>
      <c r="G429" s="267"/>
      <c r="H429" s="325" t="s">
        <v>546</v>
      </c>
      <c r="I429" s="285"/>
      <c r="J429" s="285"/>
      <c r="K429" s="257"/>
      <c r="L429" s="257"/>
      <c r="M429" s="257"/>
      <c r="N429" s="257"/>
      <c r="O429" s="257"/>
      <c r="P429" s="257"/>
      <c r="Q429" s="257"/>
      <c r="R429" s="257"/>
      <c r="S429" s="257"/>
      <c r="T429" s="257"/>
      <c r="U429" s="257"/>
      <c r="V429" s="257"/>
      <c r="W429" s="257"/>
      <c r="X429" s="257"/>
      <c r="Y429" s="257"/>
      <c r="Z429" s="314"/>
      <c r="AA429" s="314"/>
      <c r="AB429" s="314"/>
      <c r="AC429" s="314"/>
      <c r="AD429" s="314"/>
      <c r="AE429" s="314"/>
      <c r="AF429" s="314"/>
      <c r="AG429" s="314"/>
      <c r="AH429" s="314"/>
      <c r="AI429" s="314"/>
      <c r="AJ429" s="314"/>
      <c r="AK429" s="314"/>
      <c r="AL429" s="314"/>
      <c r="AM429" s="314"/>
      <c r="AN429" s="314"/>
      <c r="AO429" s="314"/>
      <c r="AP429" s="314"/>
      <c r="AQ429" s="267"/>
      <c r="AR429" s="254"/>
      <c r="AS429" s="242"/>
      <c r="AT429" s="242"/>
      <c r="AU429" s="242"/>
    </row>
    <row r="430" spans="1:47" ht="5.15" hidden="1" customHeight="1" outlineLevel="3" x14ac:dyDescent="0.35">
      <c r="A430" s="242"/>
      <c r="B430" s="251"/>
      <c r="C430" s="244">
        <f>INT($C$232)+3.005</f>
        <v>4.0049999999999999</v>
      </c>
      <c r="D430" s="267" t="s">
        <v>368</v>
      </c>
      <c r="E430" s="267"/>
      <c r="F430" s="267"/>
      <c r="G430" s="267"/>
      <c r="H430" s="267"/>
      <c r="I430" s="267"/>
      <c r="J430" s="267"/>
      <c r="K430" s="267"/>
      <c r="L430" s="267"/>
      <c r="M430" s="267"/>
      <c r="N430" s="267"/>
      <c r="O430" s="267"/>
      <c r="P430" s="267"/>
      <c r="Q430" s="267"/>
      <c r="R430" s="267"/>
      <c r="S430" s="267"/>
      <c r="T430" s="267"/>
      <c r="U430" s="267"/>
      <c r="V430" s="267"/>
      <c r="W430" s="267"/>
      <c r="X430" s="267"/>
      <c r="Y430" s="267"/>
      <c r="Z430" s="267"/>
      <c r="AA430" s="267"/>
      <c r="AB430" s="267"/>
      <c r="AC430" s="267"/>
      <c r="AD430" s="267"/>
      <c r="AE430" s="267"/>
      <c r="AF430" s="267"/>
      <c r="AG430" s="267"/>
      <c r="AH430" s="267"/>
      <c r="AI430" s="267"/>
      <c r="AJ430" s="267"/>
      <c r="AK430" s="267"/>
      <c r="AL430" s="267"/>
      <c r="AM430" s="267"/>
      <c r="AN430" s="267"/>
      <c r="AO430" s="267"/>
      <c r="AP430" s="267"/>
      <c r="AQ430" s="267"/>
      <c r="AR430" s="254"/>
      <c r="AS430" s="242"/>
      <c r="AT430" s="242"/>
      <c r="AU430" s="242"/>
    </row>
    <row r="431" spans="1:47" outlineLevel="2" collapsed="1" x14ac:dyDescent="0.35">
      <c r="A431" s="242"/>
      <c r="B431" s="251"/>
      <c r="C431" s="244">
        <f>INT($C$232)+2</f>
        <v>3</v>
      </c>
      <c r="D431" s="267"/>
      <c r="E431" s="322"/>
      <c r="F431" s="322"/>
      <c r="G431" s="267"/>
      <c r="H431" s="335" t="s">
        <v>547</v>
      </c>
      <c r="I431" s="295" t="s">
        <v>549</v>
      </c>
      <c r="J431" s="382"/>
      <c r="K431" s="383">
        <f>COUNTA($H432:$H$462)</f>
        <v>30</v>
      </c>
      <c r="L431" s="383">
        <f>COUNTA($I$432:$I$462)/K431</f>
        <v>1</v>
      </c>
      <c r="M431" s="275">
        <v>-9</v>
      </c>
      <c r="N431" s="295" t="s">
        <v>550</v>
      </c>
      <c r="O431" s="295"/>
      <c r="P431" s="295"/>
      <c r="Q431" s="295"/>
      <c r="R431" s="295"/>
      <c r="S431" s="384"/>
      <c r="T431" s="384"/>
      <c r="U431" s="384"/>
      <c r="V431" s="272"/>
      <c r="W431" s="272"/>
      <c r="X431" s="272"/>
      <c r="Y431" s="272"/>
      <c r="Z431" s="272"/>
      <c r="AA431" s="272"/>
      <c r="AB431" s="272"/>
      <c r="AC431" s="272"/>
      <c r="AD431" s="272"/>
      <c r="AE431" s="272"/>
      <c r="AF431" s="272"/>
      <c r="AG431" s="272"/>
      <c r="AH431" s="272"/>
      <c r="AI431" s="272"/>
      <c r="AJ431" s="272"/>
      <c r="AK431" s="272"/>
      <c r="AL431" s="272"/>
      <c r="AM431" s="272"/>
      <c r="AN431" s="272"/>
      <c r="AO431" s="272"/>
      <c r="AP431" s="272"/>
      <c r="AQ431" s="267"/>
      <c r="AR431" s="254"/>
      <c r="AS431" s="242"/>
      <c r="AT431" s="242"/>
      <c r="AU431" s="242"/>
    </row>
    <row r="432" spans="1:47" hidden="1" outlineLevel="3" collapsed="1" x14ac:dyDescent="0.35">
      <c r="A432" s="242"/>
      <c r="B432" s="251"/>
      <c r="C432" s="244">
        <f>INT($C$232)+3</f>
        <v>4</v>
      </c>
      <c r="D432" s="267"/>
      <c r="E432" s="322"/>
      <c r="F432" s="322"/>
      <c r="G432" s="267"/>
      <c r="H432" s="288" t="str">
        <f t="shared" ref="H432:H441" si="68">H$251</f>
        <v>Aut</v>
      </c>
      <c r="I432" s="294" t="s">
        <v>777</v>
      </c>
      <c r="J432" s="294"/>
      <c r="K432" s="289">
        <v>0</v>
      </c>
      <c r="L432" s="289">
        <v>0</v>
      </c>
      <c r="M432" s="289">
        <v>0</v>
      </c>
      <c r="N432" s="289">
        <v>1</v>
      </c>
      <c r="O432" s="289">
        <v>7</v>
      </c>
      <c r="P432" s="289">
        <v>7</v>
      </c>
      <c r="Q432" s="289">
        <v>13</v>
      </c>
      <c r="R432" s="289">
        <v>2</v>
      </c>
      <c r="S432" s="289">
        <v>8</v>
      </c>
      <c r="T432" s="289">
        <v>8</v>
      </c>
      <c r="U432" s="289">
        <v>14</v>
      </c>
      <c r="V432" s="272"/>
      <c r="W432" s="272"/>
      <c r="X432" s="272"/>
      <c r="Y432" s="272"/>
      <c r="Z432" s="272"/>
      <c r="AA432" s="272"/>
      <c r="AB432" s="272"/>
      <c r="AC432" s="272"/>
      <c r="AD432" s="272"/>
      <c r="AE432" s="272"/>
      <c r="AF432" s="272"/>
      <c r="AG432" s="272"/>
      <c r="AH432" s="272"/>
      <c r="AI432" s="272"/>
      <c r="AJ432" s="272"/>
      <c r="AK432" s="272"/>
      <c r="AL432" s="272"/>
      <c r="AM432" s="272"/>
      <c r="AN432" s="272"/>
      <c r="AO432" s="272"/>
      <c r="AP432" s="272"/>
      <c r="AQ432" s="267"/>
      <c r="AR432" s="254"/>
      <c r="AS432" s="242"/>
      <c r="AT432" s="242"/>
      <c r="AU432" s="242"/>
    </row>
    <row r="433" spans="1:47" hidden="1" outlineLevel="4" x14ac:dyDescent="0.35">
      <c r="A433" s="242"/>
      <c r="B433" s="251"/>
      <c r="C433" s="244">
        <f>INT($C$232)+4</f>
        <v>5</v>
      </c>
      <c r="D433" s="267"/>
      <c r="E433" s="322"/>
      <c r="F433" s="322"/>
      <c r="G433" s="267"/>
      <c r="H433" s="288" t="str">
        <f t="shared" si="68"/>
        <v>Aut</v>
      </c>
      <c r="I433" s="294">
        <v>0</v>
      </c>
      <c r="J433" s="294"/>
      <c r="K433" s="289">
        <v>0</v>
      </c>
      <c r="L433" s="289">
        <v>0</v>
      </c>
      <c r="M433" s="289">
        <v>0</v>
      </c>
      <c r="N433" s="289">
        <v>1</v>
      </c>
      <c r="O433" s="289">
        <v>7</v>
      </c>
      <c r="P433" s="289">
        <v>7</v>
      </c>
      <c r="Q433" s="289">
        <v>13</v>
      </c>
      <c r="R433" s="289">
        <v>2</v>
      </c>
      <c r="S433" s="289">
        <v>8</v>
      </c>
      <c r="T433" s="289">
        <v>8</v>
      </c>
      <c r="U433" s="289">
        <v>14</v>
      </c>
      <c r="V433" s="272"/>
      <c r="W433" s="272"/>
      <c r="X433" s="272"/>
      <c r="Y433" s="272"/>
      <c r="Z433" s="272"/>
      <c r="AA433" s="272"/>
      <c r="AB433" s="272"/>
      <c r="AC433" s="272"/>
      <c r="AD433" s="272"/>
      <c r="AE433" s="272"/>
      <c r="AF433" s="272"/>
      <c r="AG433" s="272"/>
      <c r="AH433" s="272"/>
      <c r="AI433" s="272"/>
      <c r="AJ433" s="272"/>
      <c r="AK433" s="272"/>
      <c r="AL433" s="272"/>
      <c r="AM433" s="272"/>
      <c r="AN433" s="272"/>
      <c r="AO433" s="272"/>
      <c r="AP433" s="272"/>
      <c r="AQ433" s="267"/>
      <c r="AR433" s="254"/>
      <c r="AS433" s="242"/>
      <c r="AT433" s="242"/>
      <c r="AU433" s="242"/>
    </row>
    <row r="434" spans="1:47" hidden="1" outlineLevel="4" x14ac:dyDescent="0.35">
      <c r="A434" s="242"/>
      <c r="B434" s="251"/>
      <c r="C434" s="244">
        <f t="shared" ref="C434:C441" si="69">INT($C$232)+4</f>
        <v>5</v>
      </c>
      <c r="D434" s="267"/>
      <c r="E434" s="322"/>
      <c r="F434" s="322"/>
      <c r="G434" s="267"/>
      <c r="H434" s="288" t="str">
        <f t="shared" si="68"/>
        <v>Aut</v>
      </c>
      <c r="I434" s="294">
        <v>1</v>
      </c>
      <c r="J434" s="294"/>
      <c r="K434" s="289">
        <v>0</v>
      </c>
      <c r="L434" s="289">
        <v>0</v>
      </c>
      <c r="M434" s="289">
        <v>0</v>
      </c>
      <c r="N434" s="289">
        <v>1</v>
      </c>
      <c r="O434" s="289">
        <v>7</v>
      </c>
      <c r="P434" s="289">
        <v>7</v>
      </c>
      <c r="Q434" s="289">
        <v>13</v>
      </c>
      <c r="R434" s="289">
        <v>2</v>
      </c>
      <c r="S434" s="289">
        <v>8</v>
      </c>
      <c r="T434" s="289">
        <v>8</v>
      </c>
      <c r="U434" s="289">
        <v>14</v>
      </c>
      <c r="V434" s="272"/>
      <c r="W434" s="272"/>
      <c r="X434" s="272"/>
      <c r="Y434" s="272"/>
      <c r="Z434" s="272"/>
      <c r="AA434" s="272"/>
      <c r="AB434" s="272"/>
      <c r="AC434" s="272"/>
      <c r="AD434" s="272"/>
      <c r="AE434" s="272"/>
      <c r="AF434" s="272"/>
      <c r="AG434" s="272"/>
      <c r="AH434" s="272"/>
      <c r="AI434" s="272"/>
      <c r="AJ434" s="272"/>
      <c r="AK434" s="272"/>
      <c r="AL434" s="272"/>
      <c r="AM434" s="272"/>
      <c r="AN434" s="272"/>
      <c r="AO434" s="272"/>
      <c r="AP434" s="272"/>
      <c r="AQ434" s="267"/>
      <c r="AR434" s="254"/>
      <c r="AS434" s="242"/>
      <c r="AT434" s="242"/>
      <c r="AU434" s="242"/>
    </row>
    <row r="435" spans="1:47" hidden="1" outlineLevel="4" x14ac:dyDescent="0.35">
      <c r="A435" s="242"/>
      <c r="B435" s="251"/>
      <c r="C435" s="244">
        <f t="shared" si="69"/>
        <v>5</v>
      </c>
      <c r="D435" s="267"/>
      <c r="E435" s="322"/>
      <c r="F435" s="322"/>
      <c r="G435" s="267"/>
      <c r="H435" s="288" t="str">
        <f t="shared" si="68"/>
        <v>Aut</v>
      </c>
      <c r="I435" s="294">
        <v>2</v>
      </c>
      <c r="J435" s="294"/>
      <c r="K435" s="289">
        <v>0</v>
      </c>
      <c r="L435" s="289">
        <v>0</v>
      </c>
      <c r="M435" s="289">
        <v>0</v>
      </c>
      <c r="N435" s="289">
        <v>1</v>
      </c>
      <c r="O435" s="289">
        <v>7</v>
      </c>
      <c r="P435" s="289">
        <v>7</v>
      </c>
      <c r="Q435" s="289">
        <v>13</v>
      </c>
      <c r="R435" s="289">
        <v>2</v>
      </c>
      <c r="S435" s="289">
        <v>8</v>
      </c>
      <c r="T435" s="289">
        <v>8</v>
      </c>
      <c r="U435" s="289">
        <v>14</v>
      </c>
      <c r="V435" s="272"/>
      <c r="W435" s="272"/>
      <c r="X435" s="272"/>
      <c r="Y435" s="272"/>
      <c r="Z435" s="272"/>
      <c r="AA435" s="272"/>
      <c r="AB435" s="272"/>
      <c r="AC435" s="272"/>
      <c r="AD435" s="272"/>
      <c r="AE435" s="272"/>
      <c r="AF435" s="272"/>
      <c r="AG435" s="272"/>
      <c r="AH435" s="272"/>
      <c r="AI435" s="272"/>
      <c r="AJ435" s="272"/>
      <c r="AK435" s="272"/>
      <c r="AL435" s="272"/>
      <c r="AM435" s="272"/>
      <c r="AN435" s="272"/>
      <c r="AO435" s="272"/>
      <c r="AP435" s="272"/>
      <c r="AQ435" s="267"/>
      <c r="AR435" s="254"/>
      <c r="AS435" s="242"/>
      <c r="AT435" s="242"/>
      <c r="AU435" s="242"/>
    </row>
    <row r="436" spans="1:47" hidden="1" outlineLevel="4" x14ac:dyDescent="0.35">
      <c r="A436" s="242"/>
      <c r="B436" s="251"/>
      <c r="C436" s="244">
        <f t="shared" si="69"/>
        <v>5</v>
      </c>
      <c r="D436" s="267"/>
      <c r="E436" s="322"/>
      <c r="F436" s="322"/>
      <c r="G436" s="267"/>
      <c r="H436" s="288" t="str">
        <f t="shared" si="68"/>
        <v>Aut</v>
      </c>
      <c r="I436" s="294">
        <v>3</v>
      </c>
      <c r="J436" s="294"/>
      <c r="K436" s="289">
        <v>0</v>
      </c>
      <c r="L436" s="289">
        <v>0</v>
      </c>
      <c r="M436" s="289">
        <v>0</v>
      </c>
      <c r="N436" s="289">
        <v>1</v>
      </c>
      <c r="O436" s="289">
        <v>7</v>
      </c>
      <c r="P436" s="289">
        <v>7</v>
      </c>
      <c r="Q436" s="289">
        <v>13</v>
      </c>
      <c r="R436" s="289">
        <v>2</v>
      </c>
      <c r="S436" s="289">
        <v>8</v>
      </c>
      <c r="T436" s="289">
        <v>8</v>
      </c>
      <c r="U436" s="289">
        <v>14</v>
      </c>
      <c r="V436" s="272"/>
      <c r="W436" s="272"/>
      <c r="X436" s="272"/>
      <c r="Y436" s="272"/>
      <c r="Z436" s="272"/>
      <c r="AA436" s="272"/>
      <c r="AB436" s="272"/>
      <c r="AC436" s="272"/>
      <c r="AD436" s="272"/>
      <c r="AE436" s="272"/>
      <c r="AF436" s="272"/>
      <c r="AG436" s="272"/>
      <c r="AH436" s="272"/>
      <c r="AI436" s="272"/>
      <c r="AJ436" s="272"/>
      <c r="AK436" s="272"/>
      <c r="AL436" s="272"/>
      <c r="AM436" s="272"/>
      <c r="AN436" s="272"/>
      <c r="AO436" s="272"/>
      <c r="AP436" s="272"/>
      <c r="AQ436" s="267"/>
      <c r="AR436" s="254"/>
      <c r="AS436" s="242"/>
      <c r="AT436" s="242"/>
      <c r="AU436" s="242"/>
    </row>
    <row r="437" spans="1:47" hidden="1" outlineLevel="4" x14ac:dyDescent="0.35">
      <c r="A437" s="242"/>
      <c r="B437" s="251"/>
      <c r="C437" s="244">
        <f t="shared" si="69"/>
        <v>5</v>
      </c>
      <c r="D437" s="267"/>
      <c r="E437" s="322"/>
      <c r="F437" s="322"/>
      <c r="G437" s="267"/>
      <c r="H437" s="288" t="str">
        <f t="shared" si="68"/>
        <v>Aut</v>
      </c>
      <c r="I437" s="294">
        <v>4</v>
      </c>
      <c r="J437" s="294"/>
      <c r="K437" s="289">
        <v>0</v>
      </c>
      <c r="L437" s="289">
        <v>0</v>
      </c>
      <c r="M437" s="289">
        <v>0</v>
      </c>
      <c r="N437" s="289">
        <v>1</v>
      </c>
      <c r="O437" s="289">
        <v>7</v>
      </c>
      <c r="P437" s="289">
        <v>7</v>
      </c>
      <c r="Q437" s="289">
        <v>13</v>
      </c>
      <c r="R437" s="289">
        <v>2</v>
      </c>
      <c r="S437" s="289">
        <v>8</v>
      </c>
      <c r="T437" s="289">
        <v>8</v>
      </c>
      <c r="U437" s="289">
        <v>14</v>
      </c>
      <c r="V437" s="272"/>
      <c r="W437" s="272"/>
      <c r="X437" s="272"/>
      <c r="Y437" s="272"/>
      <c r="Z437" s="272"/>
      <c r="AA437" s="272"/>
      <c r="AB437" s="272"/>
      <c r="AC437" s="272"/>
      <c r="AD437" s="272"/>
      <c r="AE437" s="272"/>
      <c r="AF437" s="272"/>
      <c r="AG437" s="272"/>
      <c r="AH437" s="272"/>
      <c r="AI437" s="272"/>
      <c r="AJ437" s="272"/>
      <c r="AK437" s="272"/>
      <c r="AL437" s="272"/>
      <c r="AM437" s="272"/>
      <c r="AN437" s="272"/>
      <c r="AO437" s="272"/>
      <c r="AP437" s="272"/>
      <c r="AQ437" s="267"/>
      <c r="AR437" s="254"/>
      <c r="AS437" s="242"/>
      <c r="AT437" s="242"/>
      <c r="AU437" s="242"/>
    </row>
    <row r="438" spans="1:47" hidden="1" outlineLevel="4" x14ac:dyDescent="0.35">
      <c r="A438" s="242"/>
      <c r="B438" s="251"/>
      <c r="C438" s="244">
        <f t="shared" si="69"/>
        <v>5</v>
      </c>
      <c r="D438" s="267"/>
      <c r="E438" s="322"/>
      <c r="F438" s="322"/>
      <c r="G438" s="267"/>
      <c r="H438" s="288" t="str">
        <f t="shared" si="68"/>
        <v>Aut</v>
      </c>
      <c r="I438" s="294">
        <v>5</v>
      </c>
      <c r="J438" s="294"/>
      <c r="K438" s="289">
        <v>0</v>
      </c>
      <c r="L438" s="289">
        <v>0</v>
      </c>
      <c r="M438" s="289">
        <v>0</v>
      </c>
      <c r="N438" s="289">
        <v>1</v>
      </c>
      <c r="O438" s="289">
        <v>7</v>
      </c>
      <c r="P438" s="289">
        <v>7</v>
      </c>
      <c r="Q438" s="289">
        <v>13</v>
      </c>
      <c r="R438" s="289">
        <v>2</v>
      </c>
      <c r="S438" s="289">
        <v>8</v>
      </c>
      <c r="T438" s="289">
        <v>8</v>
      </c>
      <c r="U438" s="289">
        <v>14</v>
      </c>
      <c r="V438" s="272"/>
      <c r="W438" s="272"/>
      <c r="X438" s="272"/>
      <c r="Y438" s="272"/>
      <c r="Z438" s="272"/>
      <c r="AA438" s="272"/>
      <c r="AB438" s="272"/>
      <c r="AC438" s="272"/>
      <c r="AD438" s="272"/>
      <c r="AE438" s="272"/>
      <c r="AF438" s="272"/>
      <c r="AG438" s="272"/>
      <c r="AH438" s="272"/>
      <c r="AI438" s="272"/>
      <c r="AJ438" s="272"/>
      <c r="AK438" s="272"/>
      <c r="AL438" s="272"/>
      <c r="AM438" s="272"/>
      <c r="AN438" s="272"/>
      <c r="AO438" s="272"/>
      <c r="AP438" s="272"/>
      <c r="AQ438" s="267"/>
      <c r="AR438" s="254"/>
      <c r="AS438" s="242"/>
      <c r="AT438" s="242"/>
      <c r="AU438" s="242"/>
    </row>
    <row r="439" spans="1:47" hidden="1" outlineLevel="4" x14ac:dyDescent="0.35">
      <c r="A439" s="242"/>
      <c r="B439" s="251"/>
      <c r="C439" s="244">
        <f t="shared" si="69"/>
        <v>5</v>
      </c>
      <c r="D439" s="267"/>
      <c r="E439" s="322"/>
      <c r="F439" s="322"/>
      <c r="G439" s="267"/>
      <c r="H439" s="288" t="str">
        <f t="shared" si="68"/>
        <v>Aut</v>
      </c>
      <c r="I439" s="294">
        <v>6</v>
      </c>
      <c r="J439" s="294"/>
      <c r="K439" s="289">
        <v>0</v>
      </c>
      <c r="L439" s="289">
        <v>0</v>
      </c>
      <c r="M439" s="289">
        <v>0</v>
      </c>
      <c r="N439" s="289">
        <v>1</v>
      </c>
      <c r="O439" s="289">
        <v>7</v>
      </c>
      <c r="P439" s="289">
        <v>7</v>
      </c>
      <c r="Q439" s="289">
        <v>13</v>
      </c>
      <c r="R439" s="289">
        <v>2</v>
      </c>
      <c r="S439" s="289">
        <v>8</v>
      </c>
      <c r="T439" s="289">
        <v>8</v>
      </c>
      <c r="U439" s="289">
        <v>14</v>
      </c>
      <c r="V439" s="272"/>
      <c r="W439" s="272"/>
      <c r="X439" s="272"/>
      <c r="Y439" s="272"/>
      <c r="Z439" s="272"/>
      <c r="AA439" s="272"/>
      <c r="AB439" s="272"/>
      <c r="AC439" s="272"/>
      <c r="AD439" s="272"/>
      <c r="AE439" s="272"/>
      <c r="AF439" s="272"/>
      <c r="AG439" s="272"/>
      <c r="AH439" s="272"/>
      <c r="AI439" s="272"/>
      <c r="AJ439" s="272"/>
      <c r="AK439" s="272"/>
      <c r="AL439" s="272"/>
      <c r="AM439" s="272"/>
      <c r="AN439" s="272"/>
      <c r="AO439" s="272"/>
      <c r="AP439" s="272"/>
      <c r="AQ439" s="267"/>
      <c r="AR439" s="254"/>
      <c r="AS439" s="242"/>
      <c r="AT439" s="242"/>
      <c r="AU439" s="242"/>
    </row>
    <row r="440" spans="1:47" hidden="1" outlineLevel="4" x14ac:dyDescent="0.35">
      <c r="A440" s="242"/>
      <c r="B440" s="251"/>
      <c r="C440" s="244">
        <f t="shared" si="69"/>
        <v>5</v>
      </c>
      <c r="D440" s="267"/>
      <c r="E440" s="322"/>
      <c r="F440" s="322"/>
      <c r="G440" s="267"/>
      <c r="H440" s="288" t="str">
        <f t="shared" si="68"/>
        <v>Aut</v>
      </c>
      <c r="I440" s="294">
        <v>7</v>
      </c>
      <c r="J440" s="294"/>
      <c r="K440" s="289">
        <v>0</v>
      </c>
      <c r="L440" s="289">
        <v>0</v>
      </c>
      <c r="M440" s="289">
        <v>0</v>
      </c>
      <c r="N440" s="289">
        <v>1</v>
      </c>
      <c r="O440" s="289">
        <v>7</v>
      </c>
      <c r="P440" s="289">
        <v>7</v>
      </c>
      <c r="Q440" s="289">
        <v>13</v>
      </c>
      <c r="R440" s="289">
        <v>2</v>
      </c>
      <c r="S440" s="289">
        <v>8</v>
      </c>
      <c r="T440" s="289">
        <v>8</v>
      </c>
      <c r="U440" s="289">
        <v>14</v>
      </c>
      <c r="V440" s="272"/>
      <c r="W440" s="272"/>
      <c r="X440" s="272"/>
      <c r="Y440" s="272"/>
      <c r="Z440" s="272"/>
      <c r="AA440" s="272"/>
      <c r="AB440" s="272"/>
      <c r="AC440" s="272"/>
      <c r="AD440" s="272"/>
      <c r="AE440" s="272"/>
      <c r="AF440" s="272"/>
      <c r="AG440" s="272"/>
      <c r="AH440" s="272"/>
      <c r="AI440" s="272"/>
      <c r="AJ440" s="272"/>
      <c r="AK440" s="272"/>
      <c r="AL440" s="272"/>
      <c r="AM440" s="272"/>
      <c r="AN440" s="272"/>
      <c r="AO440" s="272"/>
      <c r="AP440" s="272"/>
      <c r="AQ440" s="267"/>
      <c r="AR440" s="254"/>
      <c r="AS440" s="242"/>
      <c r="AT440" s="242"/>
      <c r="AU440" s="242"/>
    </row>
    <row r="441" spans="1:47" hidden="1" outlineLevel="4" x14ac:dyDescent="0.35">
      <c r="A441" s="242"/>
      <c r="B441" s="251"/>
      <c r="C441" s="244">
        <f t="shared" si="69"/>
        <v>5</v>
      </c>
      <c r="D441" s="267"/>
      <c r="E441" s="322"/>
      <c r="F441" s="322"/>
      <c r="G441" s="267"/>
      <c r="H441" s="288" t="str">
        <f t="shared" si="68"/>
        <v>Aut</v>
      </c>
      <c r="I441" s="294">
        <v>8</v>
      </c>
      <c r="J441" s="294"/>
      <c r="K441" s="289">
        <v>0</v>
      </c>
      <c r="L441" s="289">
        <v>0</v>
      </c>
      <c r="M441" s="289">
        <v>0</v>
      </c>
      <c r="N441" s="289">
        <v>1</v>
      </c>
      <c r="O441" s="289">
        <v>7</v>
      </c>
      <c r="P441" s="289">
        <v>7</v>
      </c>
      <c r="Q441" s="289">
        <v>13</v>
      </c>
      <c r="R441" s="289">
        <v>2</v>
      </c>
      <c r="S441" s="289">
        <v>8</v>
      </c>
      <c r="T441" s="289">
        <v>8</v>
      </c>
      <c r="U441" s="289">
        <v>14</v>
      </c>
      <c r="V441" s="272"/>
      <c r="W441" s="272"/>
      <c r="X441" s="272"/>
      <c r="Y441" s="272"/>
      <c r="Z441" s="272"/>
      <c r="AA441" s="272"/>
      <c r="AB441" s="272"/>
      <c r="AC441" s="272"/>
      <c r="AD441" s="272"/>
      <c r="AE441" s="272"/>
      <c r="AF441" s="272"/>
      <c r="AG441" s="272"/>
      <c r="AH441" s="272"/>
      <c r="AI441" s="272"/>
      <c r="AJ441" s="272"/>
      <c r="AK441" s="272"/>
      <c r="AL441" s="272"/>
      <c r="AM441" s="272"/>
      <c r="AN441" s="272"/>
      <c r="AO441" s="272"/>
      <c r="AP441" s="272"/>
      <c r="AQ441" s="267"/>
      <c r="AR441" s="254"/>
      <c r="AS441" s="242"/>
      <c r="AT441" s="242"/>
      <c r="AU441" s="242"/>
    </row>
    <row r="442" spans="1:47" hidden="1" outlineLevel="3" collapsed="1" x14ac:dyDescent="0.35">
      <c r="A442" s="242"/>
      <c r="B442" s="251"/>
      <c r="C442" s="244">
        <f>INT($C$232)+3</f>
        <v>4</v>
      </c>
      <c r="D442" s="267"/>
      <c r="E442" s="322"/>
      <c r="F442" s="322"/>
      <c r="G442" s="267"/>
      <c r="H442" s="288" t="str">
        <f>H$252</f>
        <v>Win</v>
      </c>
      <c r="I442" s="294" t="s">
        <v>777</v>
      </c>
      <c r="J442" s="294"/>
      <c r="K442" s="289">
        <v>0</v>
      </c>
      <c r="L442" s="289">
        <v>0</v>
      </c>
      <c r="M442" s="289">
        <v>0</v>
      </c>
      <c r="N442" s="289">
        <v>3</v>
      </c>
      <c r="O442" s="289">
        <v>9</v>
      </c>
      <c r="P442" s="289">
        <v>9</v>
      </c>
      <c r="Q442" s="289">
        <v>15</v>
      </c>
      <c r="R442" s="289">
        <v>4</v>
      </c>
      <c r="S442" s="289">
        <v>10</v>
      </c>
      <c r="T442" s="289">
        <v>10</v>
      </c>
      <c r="U442" s="289">
        <v>16</v>
      </c>
      <c r="V442" s="272"/>
      <c r="W442" s="272"/>
      <c r="X442" s="272"/>
      <c r="Y442" s="272"/>
      <c r="Z442" s="272"/>
      <c r="AA442" s="272"/>
      <c r="AB442" s="272"/>
      <c r="AC442" s="272"/>
      <c r="AD442" s="272"/>
      <c r="AE442" s="272"/>
      <c r="AF442" s="272"/>
      <c r="AG442" s="272"/>
      <c r="AH442" s="272"/>
      <c r="AI442" s="272"/>
      <c r="AJ442" s="272"/>
      <c r="AK442" s="272"/>
      <c r="AL442" s="272"/>
      <c r="AM442" s="272"/>
      <c r="AN442" s="272"/>
      <c r="AO442" s="272"/>
      <c r="AP442" s="272"/>
      <c r="AQ442" s="267"/>
      <c r="AR442" s="254"/>
      <c r="AS442" s="242"/>
      <c r="AT442" s="242"/>
      <c r="AU442" s="242"/>
    </row>
    <row r="443" spans="1:47" hidden="1" outlineLevel="4" x14ac:dyDescent="0.35">
      <c r="A443" s="242"/>
      <c r="B443" s="251"/>
      <c r="C443" s="244">
        <f>INT($C$232)+4</f>
        <v>5</v>
      </c>
      <c r="D443" s="267"/>
      <c r="E443" s="322"/>
      <c r="F443" s="322"/>
      <c r="G443" s="267"/>
      <c r="H443" s="288" t="str">
        <f t="shared" ref="H443:H451" si="70">H$252</f>
        <v>Win</v>
      </c>
      <c r="I443" s="294">
        <v>0</v>
      </c>
      <c r="J443" s="294"/>
      <c r="K443" s="289">
        <v>0</v>
      </c>
      <c r="L443" s="289">
        <v>0</v>
      </c>
      <c r="M443" s="289">
        <v>0</v>
      </c>
      <c r="N443" s="289">
        <v>3</v>
      </c>
      <c r="O443" s="289">
        <v>9</v>
      </c>
      <c r="P443" s="289">
        <v>9</v>
      </c>
      <c r="Q443" s="289">
        <v>15</v>
      </c>
      <c r="R443" s="289">
        <v>4</v>
      </c>
      <c r="S443" s="289">
        <v>10</v>
      </c>
      <c r="T443" s="289">
        <v>10</v>
      </c>
      <c r="U443" s="289">
        <v>16</v>
      </c>
      <c r="V443" s="272"/>
      <c r="W443" s="272"/>
      <c r="X443" s="272"/>
      <c r="Y443" s="272"/>
      <c r="Z443" s="272"/>
      <c r="AA443" s="272"/>
      <c r="AB443" s="272"/>
      <c r="AC443" s="272"/>
      <c r="AD443" s="272"/>
      <c r="AE443" s="272"/>
      <c r="AF443" s="272"/>
      <c r="AG443" s="272"/>
      <c r="AH443" s="272"/>
      <c r="AI443" s="272"/>
      <c r="AJ443" s="272"/>
      <c r="AK443" s="272"/>
      <c r="AL443" s="272"/>
      <c r="AM443" s="272"/>
      <c r="AN443" s="272"/>
      <c r="AO443" s="272"/>
      <c r="AP443" s="272"/>
      <c r="AQ443" s="267"/>
      <c r="AR443" s="254"/>
      <c r="AS443" s="242"/>
      <c r="AT443" s="242"/>
      <c r="AU443" s="242"/>
    </row>
    <row r="444" spans="1:47" hidden="1" outlineLevel="4" x14ac:dyDescent="0.35">
      <c r="A444" s="242"/>
      <c r="B444" s="251"/>
      <c r="C444" s="244">
        <f t="shared" ref="C444:C451" si="71">INT($C$232)+4</f>
        <v>5</v>
      </c>
      <c r="D444" s="267"/>
      <c r="E444" s="322"/>
      <c r="F444" s="322"/>
      <c r="G444" s="267"/>
      <c r="H444" s="288" t="str">
        <f t="shared" si="70"/>
        <v>Win</v>
      </c>
      <c r="I444" s="294">
        <v>1</v>
      </c>
      <c r="J444" s="294"/>
      <c r="K444" s="289">
        <v>0</v>
      </c>
      <c r="L444" s="289">
        <v>0</v>
      </c>
      <c r="M444" s="289">
        <v>0</v>
      </c>
      <c r="N444" s="289">
        <v>3</v>
      </c>
      <c r="O444" s="289">
        <v>9</v>
      </c>
      <c r="P444" s="289">
        <v>9</v>
      </c>
      <c r="Q444" s="289">
        <v>15</v>
      </c>
      <c r="R444" s="289">
        <v>4</v>
      </c>
      <c r="S444" s="289">
        <v>10</v>
      </c>
      <c r="T444" s="289">
        <v>10</v>
      </c>
      <c r="U444" s="289">
        <v>16</v>
      </c>
      <c r="V444" s="272"/>
      <c r="W444" s="272"/>
      <c r="X444" s="272"/>
      <c r="Y444" s="272"/>
      <c r="Z444" s="272"/>
      <c r="AA444" s="272"/>
      <c r="AB444" s="272"/>
      <c r="AC444" s="272"/>
      <c r="AD444" s="272"/>
      <c r="AE444" s="272"/>
      <c r="AF444" s="272"/>
      <c r="AG444" s="272"/>
      <c r="AH444" s="272"/>
      <c r="AI444" s="272"/>
      <c r="AJ444" s="272"/>
      <c r="AK444" s="272"/>
      <c r="AL444" s="272"/>
      <c r="AM444" s="272"/>
      <c r="AN444" s="272"/>
      <c r="AO444" s="272"/>
      <c r="AP444" s="272"/>
      <c r="AQ444" s="267"/>
      <c r="AR444" s="254"/>
      <c r="AS444" s="242"/>
      <c r="AT444" s="242"/>
      <c r="AU444" s="242"/>
    </row>
    <row r="445" spans="1:47" hidden="1" outlineLevel="4" x14ac:dyDescent="0.35">
      <c r="A445" s="242"/>
      <c r="B445" s="251"/>
      <c r="C445" s="244">
        <f t="shared" si="71"/>
        <v>5</v>
      </c>
      <c r="D445" s="267"/>
      <c r="E445" s="322"/>
      <c r="F445" s="322"/>
      <c r="G445" s="267"/>
      <c r="H445" s="288" t="str">
        <f t="shared" si="70"/>
        <v>Win</v>
      </c>
      <c r="I445" s="294">
        <v>2</v>
      </c>
      <c r="J445" s="294"/>
      <c r="K445" s="289">
        <v>0</v>
      </c>
      <c r="L445" s="289">
        <v>0</v>
      </c>
      <c r="M445" s="289">
        <v>0</v>
      </c>
      <c r="N445" s="289">
        <v>3</v>
      </c>
      <c r="O445" s="289">
        <v>9</v>
      </c>
      <c r="P445" s="289">
        <v>9</v>
      </c>
      <c r="Q445" s="289">
        <v>15</v>
      </c>
      <c r="R445" s="289">
        <v>4</v>
      </c>
      <c r="S445" s="289">
        <v>10</v>
      </c>
      <c r="T445" s="289">
        <v>10</v>
      </c>
      <c r="U445" s="289">
        <v>16</v>
      </c>
      <c r="V445" s="272"/>
      <c r="W445" s="272"/>
      <c r="X445" s="272"/>
      <c r="Y445" s="272"/>
      <c r="Z445" s="272"/>
      <c r="AA445" s="272"/>
      <c r="AB445" s="272"/>
      <c r="AC445" s="272"/>
      <c r="AD445" s="272"/>
      <c r="AE445" s="272"/>
      <c r="AF445" s="272"/>
      <c r="AG445" s="272"/>
      <c r="AH445" s="272"/>
      <c r="AI445" s="272"/>
      <c r="AJ445" s="272"/>
      <c r="AK445" s="272"/>
      <c r="AL445" s="272"/>
      <c r="AM445" s="272"/>
      <c r="AN445" s="272"/>
      <c r="AO445" s="272"/>
      <c r="AP445" s="272"/>
      <c r="AQ445" s="267"/>
      <c r="AR445" s="254"/>
      <c r="AS445" s="242"/>
      <c r="AT445" s="242"/>
      <c r="AU445" s="242"/>
    </row>
    <row r="446" spans="1:47" hidden="1" outlineLevel="4" x14ac:dyDescent="0.35">
      <c r="A446" s="242"/>
      <c r="B446" s="251"/>
      <c r="C446" s="244">
        <f t="shared" si="71"/>
        <v>5</v>
      </c>
      <c r="D446" s="267"/>
      <c r="E446" s="322"/>
      <c r="F446" s="322"/>
      <c r="G446" s="267"/>
      <c r="H446" s="288" t="str">
        <f t="shared" si="70"/>
        <v>Win</v>
      </c>
      <c r="I446" s="294">
        <v>3</v>
      </c>
      <c r="J446" s="294"/>
      <c r="K446" s="289">
        <v>0</v>
      </c>
      <c r="L446" s="289">
        <v>0</v>
      </c>
      <c r="M446" s="289">
        <v>0</v>
      </c>
      <c r="N446" s="289">
        <v>3</v>
      </c>
      <c r="O446" s="289">
        <v>9</v>
      </c>
      <c r="P446" s="289">
        <v>9</v>
      </c>
      <c r="Q446" s="289">
        <v>15</v>
      </c>
      <c r="R446" s="289">
        <v>4</v>
      </c>
      <c r="S446" s="289">
        <v>10</v>
      </c>
      <c r="T446" s="289">
        <v>10</v>
      </c>
      <c r="U446" s="289">
        <v>16</v>
      </c>
      <c r="V446" s="272"/>
      <c r="W446" s="272"/>
      <c r="X446" s="272"/>
      <c r="Y446" s="272"/>
      <c r="Z446" s="272"/>
      <c r="AA446" s="272"/>
      <c r="AB446" s="272"/>
      <c r="AC446" s="272"/>
      <c r="AD446" s="272"/>
      <c r="AE446" s="272"/>
      <c r="AF446" s="272"/>
      <c r="AG446" s="272"/>
      <c r="AH446" s="272"/>
      <c r="AI446" s="272"/>
      <c r="AJ446" s="272"/>
      <c r="AK446" s="272"/>
      <c r="AL446" s="272"/>
      <c r="AM446" s="272"/>
      <c r="AN446" s="272"/>
      <c r="AO446" s="272"/>
      <c r="AP446" s="272"/>
      <c r="AQ446" s="267"/>
      <c r="AR446" s="254"/>
      <c r="AS446" s="242"/>
      <c r="AT446" s="242"/>
      <c r="AU446" s="242"/>
    </row>
    <row r="447" spans="1:47" hidden="1" outlineLevel="4" x14ac:dyDescent="0.35">
      <c r="A447" s="242"/>
      <c r="B447" s="251"/>
      <c r="C447" s="244">
        <f t="shared" si="71"/>
        <v>5</v>
      </c>
      <c r="D447" s="267"/>
      <c r="E447" s="322"/>
      <c r="F447" s="322"/>
      <c r="G447" s="267"/>
      <c r="H447" s="288" t="str">
        <f t="shared" si="70"/>
        <v>Win</v>
      </c>
      <c r="I447" s="294">
        <v>4</v>
      </c>
      <c r="J447" s="294"/>
      <c r="K447" s="289">
        <v>0</v>
      </c>
      <c r="L447" s="289">
        <v>0</v>
      </c>
      <c r="M447" s="289">
        <v>0</v>
      </c>
      <c r="N447" s="289">
        <v>3</v>
      </c>
      <c r="O447" s="289">
        <v>9</v>
      </c>
      <c r="P447" s="289">
        <v>9</v>
      </c>
      <c r="Q447" s="289">
        <v>15</v>
      </c>
      <c r="R447" s="289">
        <v>4</v>
      </c>
      <c r="S447" s="289">
        <v>10</v>
      </c>
      <c r="T447" s="289">
        <v>10</v>
      </c>
      <c r="U447" s="289">
        <v>16</v>
      </c>
      <c r="V447" s="272"/>
      <c r="W447" s="272"/>
      <c r="X447" s="272"/>
      <c r="Y447" s="272"/>
      <c r="Z447" s="272"/>
      <c r="AA447" s="272"/>
      <c r="AB447" s="272"/>
      <c r="AC447" s="272"/>
      <c r="AD447" s="272"/>
      <c r="AE447" s="272"/>
      <c r="AF447" s="272"/>
      <c r="AG447" s="272"/>
      <c r="AH447" s="272"/>
      <c r="AI447" s="272"/>
      <c r="AJ447" s="272"/>
      <c r="AK447" s="272"/>
      <c r="AL447" s="272"/>
      <c r="AM447" s="272"/>
      <c r="AN447" s="272"/>
      <c r="AO447" s="272"/>
      <c r="AP447" s="272"/>
      <c r="AQ447" s="267"/>
      <c r="AR447" s="254"/>
      <c r="AS447" s="242"/>
      <c r="AT447" s="242"/>
      <c r="AU447" s="242"/>
    </row>
    <row r="448" spans="1:47" hidden="1" outlineLevel="4" x14ac:dyDescent="0.35">
      <c r="A448" s="242"/>
      <c r="B448" s="251"/>
      <c r="C448" s="244">
        <f t="shared" si="71"/>
        <v>5</v>
      </c>
      <c r="D448" s="267"/>
      <c r="E448" s="322"/>
      <c r="F448" s="322"/>
      <c r="G448" s="267"/>
      <c r="H448" s="288" t="str">
        <f t="shared" si="70"/>
        <v>Win</v>
      </c>
      <c r="I448" s="294">
        <v>5</v>
      </c>
      <c r="J448" s="294"/>
      <c r="K448" s="289">
        <v>0</v>
      </c>
      <c r="L448" s="289">
        <v>0</v>
      </c>
      <c r="M448" s="289">
        <v>0</v>
      </c>
      <c r="N448" s="289">
        <v>3</v>
      </c>
      <c r="O448" s="289">
        <v>9</v>
      </c>
      <c r="P448" s="289">
        <v>9</v>
      </c>
      <c r="Q448" s="289">
        <v>15</v>
      </c>
      <c r="R448" s="289">
        <v>4</v>
      </c>
      <c r="S448" s="289">
        <v>10</v>
      </c>
      <c r="T448" s="289">
        <v>10</v>
      </c>
      <c r="U448" s="289">
        <v>16</v>
      </c>
      <c r="V448" s="272"/>
      <c r="W448" s="272"/>
      <c r="X448" s="272"/>
      <c r="Y448" s="272"/>
      <c r="Z448" s="272"/>
      <c r="AA448" s="272"/>
      <c r="AB448" s="272"/>
      <c r="AC448" s="272"/>
      <c r="AD448" s="272"/>
      <c r="AE448" s="272"/>
      <c r="AF448" s="272"/>
      <c r="AG448" s="272"/>
      <c r="AH448" s="272"/>
      <c r="AI448" s="272"/>
      <c r="AJ448" s="272"/>
      <c r="AK448" s="272"/>
      <c r="AL448" s="272"/>
      <c r="AM448" s="272"/>
      <c r="AN448" s="272"/>
      <c r="AO448" s="272"/>
      <c r="AP448" s="272"/>
      <c r="AQ448" s="267"/>
      <c r="AR448" s="254"/>
      <c r="AS448" s="242"/>
      <c r="AT448" s="242"/>
      <c r="AU448" s="242"/>
    </row>
    <row r="449" spans="1:47" hidden="1" outlineLevel="4" x14ac:dyDescent="0.35">
      <c r="A449" s="242"/>
      <c r="B449" s="251"/>
      <c r="C449" s="244">
        <f t="shared" si="71"/>
        <v>5</v>
      </c>
      <c r="D449" s="267"/>
      <c r="E449" s="322"/>
      <c r="F449" s="322"/>
      <c r="G449" s="267"/>
      <c r="H449" s="288" t="str">
        <f t="shared" si="70"/>
        <v>Win</v>
      </c>
      <c r="I449" s="294">
        <v>6</v>
      </c>
      <c r="J449" s="294"/>
      <c r="K449" s="289">
        <v>0</v>
      </c>
      <c r="L449" s="289">
        <v>0</v>
      </c>
      <c r="M449" s="289">
        <v>0</v>
      </c>
      <c r="N449" s="289">
        <v>3</v>
      </c>
      <c r="O449" s="289">
        <v>9</v>
      </c>
      <c r="P449" s="289">
        <v>9</v>
      </c>
      <c r="Q449" s="289">
        <v>15</v>
      </c>
      <c r="R449" s="289">
        <v>4</v>
      </c>
      <c r="S449" s="289">
        <v>10</v>
      </c>
      <c r="T449" s="289">
        <v>10</v>
      </c>
      <c r="U449" s="289">
        <v>16</v>
      </c>
      <c r="V449" s="272"/>
      <c r="W449" s="272"/>
      <c r="X449" s="272"/>
      <c r="Y449" s="272"/>
      <c r="Z449" s="272"/>
      <c r="AA449" s="272"/>
      <c r="AB449" s="272"/>
      <c r="AC449" s="272"/>
      <c r="AD449" s="272"/>
      <c r="AE449" s="272"/>
      <c r="AF449" s="272"/>
      <c r="AG449" s="272"/>
      <c r="AH449" s="272"/>
      <c r="AI449" s="272"/>
      <c r="AJ449" s="272"/>
      <c r="AK449" s="272"/>
      <c r="AL449" s="272"/>
      <c r="AM449" s="272"/>
      <c r="AN449" s="272"/>
      <c r="AO449" s="272"/>
      <c r="AP449" s="272"/>
      <c r="AQ449" s="267"/>
      <c r="AR449" s="254"/>
      <c r="AS449" s="242"/>
      <c r="AT449" s="242"/>
      <c r="AU449" s="242"/>
    </row>
    <row r="450" spans="1:47" hidden="1" outlineLevel="4" x14ac:dyDescent="0.35">
      <c r="A450" s="242"/>
      <c r="B450" s="251"/>
      <c r="C450" s="244">
        <f t="shared" si="71"/>
        <v>5</v>
      </c>
      <c r="D450" s="267"/>
      <c r="E450" s="322"/>
      <c r="F450" s="322"/>
      <c r="G450" s="267"/>
      <c r="H450" s="288" t="str">
        <f t="shared" si="70"/>
        <v>Win</v>
      </c>
      <c r="I450" s="294">
        <v>7</v>
      </c>
      <c r="J450" s="294"/>
      <c r="K450" s="289">
        <v>0</v>
      </c>
      <c r="L450" s="289">
        <v>0</v>
      </c>
      <c r="M450" s="289">
        <v>0</v>
      </c>
      <c r="N450" s="289">
        <v>3</v>
      </c>
      <c r="O450" s="289">
        <v>9</v>
      </c>
      <c r="P450" s="289">
        <v>9</v>
      </c>
      <c r="Q450" s="289">
        <v>15</v>
      </c>
      <c r="R450" s="289">
        <v>4</v>
      </c>
      <c r="S450" s="289">
        <v>10</v>
      </c>
      <c r="T450" s="289">
        <v>10</v>
      </c>
      <c r="U450" s="289">
        <v>16</v>
      </c>
      <c r="V450" s="272"/>
      <c r="W450" s="272"/>
      <c r="X450" s="272"/>
      <c r="Y450" s="272"/>
      <c r="Z450" s="272"/>
      <c r="AA450" s="272"/>
      <c r="AB450" s="272"/>
      <c r="AC450" s="272"/>
      <c r="AD450" s="272"/>
      <c r="AE450" s="272"/>
      <c r="AF450" s="272"/>
      <c r="AG450" s="272"/>
      <c r="AH450" s="272"/>
      <c r="AI450" s="272"/>
      <c r="AJ450" s="272"/>
      <c r="AK450" s="272"/>
      <c r="AL450" s="272"/>
      <c r="AM450" s="272"/>
      <c r="AN450" s="272"/>
      <c r="AO450" s="272"/>
      <c r="AP450" s="272"/>
      <c r="AQ450" s="267"/>
      <c r="AR450" s="254"/>
      <c r="AS450" s="242"/>
      <c r="AT450" s="242"/>
      <c r="AU450" s="242"/>
    </row>
    <row r="451" spans="1:47" hidden="1" outlineLevel="4" x14ac:dyDescent="0.35">
      <c r="A451" s="242"/>
      <c r="B451" s="251"/>
      <c r="C451" s="244">
        <f t="shared" si="71"/>
        <v>5</v>
      </c>
      <c r="D451" s="267"/>
      <c r="E451" s="322"/>
      <c r="F451" s="322"/>
      <c r="G451" s="267"/>
      <c r="H451" s="288" t="str">
        <f t="shared" si="70"/>
        <v>Win</v>
      </c>
      <c r="I451" s="294">
        <v>8</v>
      </c>
      <c r="J451" s="294"/>
      <c r="K451" s="289">
        <v>0</v>
      </c>
      <c r="L451" s="289">
        <v>0</v>
      </c>
      <c r="M451" s="289">
        <v>0</v>
      </c>
      <c r="N451" s="289">
        <v>3</v>
      </c>
      <c r="O451" s="289">
        <v>9</v>
      </c>
      <c r="P451" s="289">
        <v>9</v>
      </c>
      <c r="Q451" s="289">
        <v>15</v>
      </c>
      <c r="R451" s="289">
        <v>4</v>
      </c>
      <c r="S451" s="289">
        <v>10</v>
      </c>
      <c r="T451" s="289">
        <v>10</v>
      </c>
      <c r="U451" s="289">
        <v>16</v>
      </c>
      <c r="V451" s="272"/>
      <c r="W451" s="272"/>
      <c r="X451" s="272"/>
      <c r="Y451" s="272"/>
      <c r="Z451" s="272"/>
      <c r="AA451" s="272"/>
      <c r="AB451" s="272"/>
      <c r="AC451" s="272"/>
      <c r="AD451" s="272"/>
      <c r="AE451" s="272"/>
      <c r="AF451" s="272"/>
      <c r="AG451" s="272"/>
      <c r="AH451" s="272"/>
      <c r="AI451" s="272"/>
      <c r="AJ451" s="272"/>
      <c r="AK451" s="272"/>
      <c r="AL451" s="272"/>
      <c r="AM451" s="272"/>
      <c r="AN451" s="272"/>
      <c r="AO451" s="272"/>
      <c r="AP451" s="272"/>
      <c r="AQ451" s="267"/>
      <c r="AR451" s="254"/>
      <c r="AS451" s="242"/>
      <c r="AT451" s="242"/>
      <c r="AU451" s="242"/>
    </row>
    <row r="452" spans="1:47" hidden="1" outlineLevel="3" collapsed="1" x14ac:dyDescent="0.35">
      <c r="A452" s="242"/>
      <c r="B452" s="251"/>
      <c r="C452" s="244">
        <f>INT($C$232)+3</f>
        <v>4</v>
      </c>
      <c r="D452" s="267"/>
      <c r="E452" s="322"/>
      <c r="F452" s="322"/>
      <c r="G452" s="267"/>
      <c r="H452" s="288" t="str">
        <f t="shared" ref="H452:H461" si="72">H$253</f>
        <v>Spr</v>
      </c>
      <c r="I452" s="294" t="s">
        <v>777</v>
      </c>
      <c r="J452" s="294"/>
      <c r="K452" s="289">
        <v>0</v>
      </c>
      <c r="L452" s="289">
        <v>0</v>
      </c>
      <c r="M452" s="289">
        <v>0</v>
      </c>
      <c r="N452" s="289">
        <v>5</v>
      </c>
      <c r="O452" s="289">
        <v>11</v>
      </c>
      <c r="P452" s="289">
        <v>11</v>
      </c>
      <c r="Q452" s="289">
        <v>17</v>
      </c>
      <c r="R452" s="289">
        <v>6</v>
      </c>
      <c r="S452" s="289">
        <v>12</v>
      </c>
      <c r="T452" s="289">
        <v>12</v>
      </c>
      <c r="U452" s="289">
        <v>18</v>
      </c>
      <c r="V452" s="272"/>
      <c r="W452" s="272"/>
      <c r="X452" s="272"/>
      <c r="Y452" s="272"/>
      <c r="Z452" s="272"/>
      <c r="AA452" s="272"/>
      <c r="AB452" s="272"/>
      <c r="AC452" s="272"/>
      <c r="AD452" s="272"/>
      <c r="AE452" s="272"/>
      <c r="AF452" s="272"/>
      <c r="AG452" s="272"/>
      <c r="AH452" s="272"/>
      <c r="AI452" s="272"/>
      <c r="AJ452" s="272"/>
      <c r="AK452" s="272"/>
      <c r="AL452" s="272"/>
      <c r="AM452" s="272"/>
      <c r="AN452" s="272"/>
      <c r="AO452" s="272"/>
      <c r="AP452" s="272"/>
      <c r="AQ452" s="267"/>
      <c r="AR452" s="254"/>
      <c r="AS452" s="242"/>
      <c r="AT452" s="242"/>
      <c r="AU452" s="242"/>
    </row>
    <row r="453" spans="1:47" hidden="1" outlineLevel="4" x14ac:dyDescent="0.35">
      <c r="A453" s="242"/>
      <c r="B453" s="251"/>
      <c r="C453" s="244">
        <f>INT($C$232)+4</f>
        <v>5</v>
      </c>
      <c r="D453" s="267"/>
      <c r="E453" s="322"/>
      <c r="F453" s="322"/>
      <c r="G453" s="267"/>
      <c r="H453" s="288" t="str">
        <f t="shared" si="72"/>
        <v>Spr</v>
      </c>
      <c r="I453" s="294">
        <v>0</v>
      </c>
      <c r="J453" s="294"/>
      <c r="K453" s="289">
        <v>0</v>
      </c>
      <c r="L453" s="289">
        <v>0</v>
      </c>
      <c r="M453" s="289">
        <v>0</v>
      </c>
      <c r="N453" s="289">
        <v>5</v>
      </c>
      <c r="O453" s="289">
        <v>11</v>
      </c>
      <c r="P453" s="289">
        <v>11</v>
      </c>
      <c r="Q453" s="289">
        <v>17</v>
      </c>
      <c r="R453" s="289">
        <v>6</v>
      </c>
      <c r="S453" s="289">
        <v>12</v>
      </c>
      <c r="T453" s="289">
        <v>12</v>
      </c>
      <c r="U453" s="289">
        <v>18</v>
      </c>
      <c r="V453" s="272"/>
      <c r="W453" s="272"/>
      <c r="X453" s="272"/>
      <c r="Y453" s="272"/>
      <c r="Z453" s="272"/>
      <c r="AA453" s="272"/>
      <c r="AB453" s="272"/>
      <c r="AC453" s="272"/>
      <c r="AD453" s="272"/>
      <c r="AE453" s="272"/>
      <c r="AF453" s="272"/>
      <c r="AG453" s="272"/>
      <c r="AH453" s="272"/>
      <c r="AI453" s="272"/>
      <c r="AJ453" s="272"/>
      <c r="AK453" s="272"/>
      <c r="AL453" s="272"/>
      <c r="AM453" s="272"/>
      <c r="AN453" s="272"/>
      <c r="AO453" s="272"/>
      <c r="AP453" s="272"/>
      <c r="AQ453" s="267"/>
      <c r="AR453" s="254"/>
      <c r="AS453" s="242"/>
      <c r="AT453" s="242"/>
      <c r="AU453" s="242"/>
    </row>
    <row r="454" spans="1:47" hidden="1" outlineLevel="4" x14ac:dyDescent="0.35">
      <c r="A454" s="242"/>
      <c r="B454" s="251"/>
      <c r="C454" s="244">
        <f t="shared" ref="C454:C461" si="73">INT($C$232)+4</f>
        <v>5</v>
      </c>
      <c r="D454" s="267"/>
      <c r="E454" s="322"/>
      <c r="F454" s="322"/>
      <c r="G454" s="267"/>
      <c r="H454" s="288" t="str">
        <f t="shared" si="72"/>
        <v>Spr</v>
      </c>
      <c r="I454" s="294">
        <v>1</v>
      </c>
      <c r="J454" s="294"/>
      <c r="K454" s="289">
        <v>0</v>
      </c>
      <c r="L454" s="289">
        <v>0</v>
      </c>
      <c r="M454" s="289">
        <v>0</v>
      </c>
      <c r="N454" s="289">
        <v>5</v>
      </c>
      <c r="O454" s="289">
        <v>11</v>
      </c>
      <c r="P454" s="289">
        <v>11</v>
      </c>
      <c r="Q454" s="289">
        <v>17</v>
      </c>
      <c r="R454" s="289">
        <v>6</v>
      </c>
      <c r="S454" s="289">
        <v>12</v>
      </c>
      <c r="T454" s="289">
        <v>12</v>
      </c>
      <c r="U454" s="289">
        <v>18</v>
      </c>
      <c r="V454" s="272"/>
      <c r="W454" s="272"/>
      <c r="X454" s="272"/>
      <c r="Y454" s="272"/>
      <c r="Z454" s="272"/>
      <c r="AA454" s="272"/>
      <c r="AB454" s="272"/>
      <c r="AC454" s="272"/>
      <c r="AD454" s="272"/>
      <c r="AE454" s="272"/>
      <c r="AF454" s="272"/>
      <c r="AG454" s="272"/>
      <c r="AH454" s="272"/>
      <c r="AI454" s="272"/>
      <c r="AJ454" s="272"/>
      <c r="AK454" s="272"/>
      <c r="AL454" s="272"/>
      <c r="AM454" s="272"/>
      <c r="AN454" s="272"/>
      <c r="AO454" s="272"/>
      <c r="AP454" s="272"/>
      <c r="AQ454" s="267"/>
      <c r="AR454" s="254"/>
      <c r="AS454" s="242"/>
      <c r="AT454" s="242"/>
      <c r="AU454" s="242"/>
    </row>
    <row r="455" spans="1:47" hidden="1" outlineLevel="4" x14ac:dyDescent="0.35">
      <c r="A455" s="242"/>
      <c r="B455" s="251"/>
      <c r="C455" s="244">
        <f t="shared" si="73"/>
        <v>5</v>
      </c>
      <c r="D455" s="267"/>
      <c r="E455" s="322"/>
      <c r="F455" s="322"/>
      <c r="G455" s="267"/>
      <c r="H455" s="288" t="str">
        <f t="shared" si="72"/>
        <v>Spr</v>
      </c>
      <c r="I455" s="294">
        <v>2</v>
      </c>
      <c r="J455" s="294"/>
      <c r="K455" s="289">
        <v>0</v>
      </c>
      <c r="L455" s="289">
        <v>0</v>
      </c>
      <c r="M455" s="289">
        <v>0</v>
      </c>
      <c r="N455" s="289">
        <v>5</v>
      </c>
      <c r="O455" s="289">
        <v>11</v>
      </c>
      <c r="P455" s="289">
        <v>11</v>
      </c>
      <c r="Q455" s="289">
        <v>17</v>
      </c>
      <c r="R455" s="289">
        <v>6</v>
      </c>
      <c r="S455" s="289">
        <v>12</v>
      </c>
      <c r="T455" s="289">
        <v>12</v>
      </c>
      <c r="U455" s="289">
        <v>18</v>
      </c>
      <c r="V455" s="272"/>
      <c r="W455" s="272"/>
      <c r="X455" s="272"/>
      <c r="Y455" s="272"/>
      <c r="Z455" s="272"/>
      <c r="AA455" s="272"/>
      <c r="AB455" s="272"/>
      <c r="AC455" s="272"/>
      <c r="AD455" s="272"/>
      <c r="AE455" s="272"/>
      <c r="AF455" s="272"/>
      <c r="AG455" s="272"/>
      <c r="AH455" s="272"/>
      <c r="AI455" s="272"/>
      <c r="AJ455" s="272"/>
      <c r="AK455" s="272"/>
      <c r="AL455" s="272"/>
      <c r="AM455" s="272"/>
      <c r="AN455" s="272"/>
      <c r="AO455" s="272"/>
      <c r="AP455" s="272"/>
      <c r="AQ455" s="267"/>
      <c r="AR455" s="254"/>
      <c r="AS455" s="242"/>
      <c r="AT455" s="242"/>
      <c r="AU455" s="242"/>
    </row>
    <row r="456" spans="1:47" hidden="1" outlineLevel="4" x14ac:dyDescent="0.35">
      <c r="A456" s="242"/>
      <c r="B456" s="251"/>
      <c r="C456" s="244">
        <f t="shared" si="73"/>
        <v>5</v>
      </c>
      <c r="D456" s="267"/>
      <c r="E456" s="322"/>
      <c r="F456" s="322"/>
      <c r="G456" s="267"/>
      <c r="H456" s="288" t="str">
        <f t="shared" si="72"/>
        <v>Spr</v>
      </c>
      <c r="I456" s="294">
        <v>3</v>
      </c>
      <c r="J456" s="294"/>
      <c r="K456" s="289">
        <v>0</v>
      </c>
      <c r="L456" s="289">
        <v>0</v>
      </c>
      <c r="M456" s="289">
        <v>0</v>
      </c>
      <c r="N456" s="289">
        <v>5</v>
      </c>
      <c r="O456" s="289">
        <v>11</v>
      </c>
      <c r="P456" s="289">
        <v>11</v>
      </c>
      <c r="Q456" s="289">
        <v>17</v>
      </c>
      <c r="R456" s="289">
        <v>6</v>
      </c>
      <c r="S456" s="289">
        <v>12</v>
      </c>
      <c r="T456" s="289">
        <v>12</v>
      </c>
      <c r="U456" s="289">
        <v>18</v>
      </c>
      <c r="V456" s="272"/>
      <c r="W456" s="272"/>
      <c r="X456" s="272"/>
      <c r="Y456" s="272"/>
      <c r="Z456" s="272"/>
      <c r="AA456" s="272"/>
      <c r="AB456" s="272"/>
      <c r="AC456" s="272"/>
      <c r="AD456" s="272"/>
      <c r="AE456" s="272"/>
      <c r="AF456" s="272"/>
      <c r="AG456" s="272"/>
      <c r="AH456" s="272"/>
      <c r="AI456" s="272"/>
      <c r="AJ456" s="272"/>
      <c r="AK456" s="272"/>
      <c r="AL456" s="272"/>
      <c r="AM456" s="272"/>
      <c r="AN456" s="272"/>
      <c r="AO456" s="272"/>
      <c r="AP456" s="272"/>
      <c r="AQ456" s="267"/>
      <c r="AR456" s="254"/>
      <c r="AS456" s="242"/>
      <c r="AT456" s="242"/>
      <c r="AU456" s="242"/>
    </row>
    <row r="457" spans="1:47" hidden="1" outlineLevel="4" x14ac:dyDescent="0.35">
      <c r="A457" s="242"/>
      <c r="B457" s="251"/>
      <c r="C457" s="244">
        <f t="shared" si="73"/>
        <v>5</v>
      </c>
      <c r="D457" s="267"/>
      <c r="E457" s="322"/>
      <c r="F457" s="322"/>
      <c r="G457" s="267"/>
      <c r="H457" s="288" t="str">
        <f t="shared" si="72"/>
        <v>Spr</v>
      </c>
      <c r="I457" s="294">
        <v>4</v>
      </c>
      <c r="J457" s="294"/>
      <c r="K457" s="289">
        <v>0</v>
      </c>
      <c r="L457" s="289">
        <v>0</v>
      </c>
      <c r="M457" s="289">
        <v>0</v>
      </c>
      <c r="N457" s="289">
        <v>5</v>
      </c>
      <c r="O457" s="289">
        <v>11</v>
      </c>
      <c r="P457" s="289">
        <v>11</v>
      </c>
      <c r="Q457" s="289">
        <v>17</v>
      </c>
      <c r="R457" s="289">
        <v>6</v>
      </c>
      <c r="S457" s="289">
        <v>12</v>
      </c>
      <c r="T457" s="289">
        <v>12</v>
      </c>
      <c r="U457" s="289">
        <v>18</v>
      </c>
      <c r="V457" s="272"/>
      <c r="W457" s="272"/>
      <c r="X457" s="272"/>
      <c r="Y457" s="272"/>
      <c r="Z457" s="272"/>
      <c r="AA457" s="272"/>
      <c r="AB457" s="272"/>
      <c r="AC457" s="272"/>
      <c r="AD457" s="272"/>
      <c r="AE457" s="272"/>
      <c r="AF457" s="272"/>
      <c r="AG457" s="272"/>
      <c r="AH457" s="272"/>
      <c r="AI457" s="272"/>
      <c r="AJ457" s="272"/>
      <c r="AK457" s="272"/>
      <c r="AL457" s="272"/>
      <c r="AM457" s="272"/>
      <c r="AN457" s="272"/>
      <c r="AO457" s="272"/>
      <c r="AP457" s="272"/>
      <c r="AQ457" s="267"/>
      <c r="AR457" s="254"/>
      <c r="AS457" s="242"/>
      <c r="AT457" s="242"/>
      <c r="AU457" s="242"/>
    </row>
    <row r="458" spans="1:47" hidden="1" outlineLevel="4" x14ac:dyDescent="0.35">
      <c r="A458" s="242"/>
      <c r="B458" s="251"/>
      <c r="C458" s="244">
        <f t="shared" si="73"/>
        <v>5</v>
      </c>
      <c r="D458" s="267"/>
      <c r="E458" s="322"/>
      <c r="F458" s="322"/>
      <c r="G458" s="267"/>
      <c r="H458" s="288" t="str">
        <f t="shared" si="72"/>
        <v>Spr</v>
      </c>
      <c r="I458" s="294">
        <v>5</v>
      </c>
      <c r="J458" s="294"/>
      <c r="K458" s="289">
        <v>0</v>
      </c>
      <c r="L458" s="289">
        <v>0</v>
      </c>
      <c r="M458" s="289">
        <v>0</v>
      </c>
      <c r="N458" s="289">
        <v>5</v>
      </c>
      <c r="O458" s="289">
        <v>11</v>
      </c>
      <c r="P458" s="289">
        <v>11</v>
      </c>
      <c r="Q458" s="289">
        <v>17</v>
      </c>
      <c r="R458" s="289">
        <v>6</v>
      </c>
      <c r="S458" s="289">
        <v>12</v>
      </c>
      <c r="T458" s="289">
        <v>12</v>
      </c>
      <c r="U458" s="289">
        <v>18</v>
      </c>
      <c r="V458" s="272"/>
      <c r="W458" s="272"/>
      <c r="X458" s="272"/>
      <c r="Y458" s="272"/>
      <c r="Z458" s="272"/>
      <c r="AA458" s="272"/>
      <c r="AB458" s="272"/>
      <c r="AC458" s="272"/>
      <c r="AD458" s="272"/>
      <c r="AE458" s="272"/>
      <c r="AF458" s="272"/>
      <c r="AG458" s="272"/>
      <c r="AH458" s="272"/>
      <c r="AI458" s="272"/>
      <c r="AJ458" s="272"/>
      <c r="AK458" s="272"/>
      <c r="AL458" s="272"/>
      <c r="AM458" s="272"/>
      <c r="AN458" s="272"/>
      <c r="AO458" s="272"/>
      <c r="AP458" s="272"/>
      <c r="AQ458" s="267"/>
      <c r="AR458" s="254"/>
      <c r="AS458" s="242"/>
      <c r="AT458" s="242"/>
      <c r="AU458" s="242"/>
    </row>
    <row r="459" spans="1:47" hidden="1" outlineLevel="4" x14ac:dyDescent="0.35">
      <c r="A459" s="242"/>
      <c r="B459" s="251"/>
      <c r="C459" s="244">
        <f t="shared" si="73"/>
        <v>5</v>
      </c>
      <c r="D459" s="267"/>
      <c r="E459" s="322"/>
      <c r="F459" s="322"/>
      <c r="G459" s="267"/>
      <c r="H459" s="288" t="str">
        <f t="shared" si="72"/>
        <v>Spr</v>
      </c>
      <c r="I459" s="294">
        <v>6</v>
      </c>
      <c r="J459" s="294"/>
      <c r="K459" s="289">
        <v>0</v>
      </c>
      <c r="L459" s="289">
        <v>0</v>
      </c>
      <c r="M459" s="289">
        <v>0</v>
      </c>
      <c r="N459" s="289">
        <v>5</v>
      </c>
      <c r="O459" s="289">
        <v>11</v>
      </c>
      <c r="P459" s="289">
        <v>11</v>
      </c>
      <c r="Q459" s="289">
        <v>17</v>
      </c>
      <c r="R459" s="289">
        <v>6</v>
      </c>
      <c r="S459" s="289">
        <v>12</v>
      </c>
      <c r="T459" s="289">
        <v>12</v>
      </c>
      <c r="U459" s="289">
        <v>18</v>
      </c>
      <c r="V459" s="272"/>
      <c r="W459" s="272"/>
      <c r="X459" s="272"/>
      <c r="Y459" s="272"/>
      <c r="Z459" s="272"/>
      <c r="AA459" s="272"/>
      <c r="AB459" s="272"/>
      <c r="AC459" s="272"/>
      <c r="AD459" s="272"/>
      <c r="AE459" s="272"/>
      <c r="AF459" s="272"/>
      <c r="AG459" s="272"/>
      <c r="AH459" s="272"/>
      <c r="AI459" s="272"/>
      <c r="AJ459" s="272"/>
      <c r="AK459" s="272"/>
      <c r="AL459" s="272"/>
      <c r="AM459" s="272"/>
      <c r="AN459" s="272"/>
      <c r="AO459" s="272"/>
      <c r="AP459" s="272"/>
      <c r="AQ459" s="267"/>
      <c r="AR459" s="254"/>
      <c r="AS459" s="242"/>
      <c r="AT459" s="242"/>
      <c r="AU459" s="242"/>
    </row>
    <row r="460" spans="1:47" hidden="1" outlineLevel="4" x14ac:dyDescent="0.35">
      <c r="A460" s="242"/>
      <c r="B460" s="251"/>
      <c r="C460" s="244">
        <f t="shared" si="73"/>
        <v>5</v>
      </c>
      <c r="D460" s="267"/>
      <c r="E460" s="322"/>
      <c r="F460" s="322"/>
      <c r="G460" s="267"/>
      <c r="H460" s="288" t="str">
        <f t="shared" si="72"/>
        <v>Spr</v>
      </c>
      <c r="I460" s="294">
        <v>7</v>
      </c>
      <c r="J460" s="294"/>
      <c r="K460" s="289">
        <v>0</v>
      </c>
      <c r="L460" s="289">
        <v>0</v>
      </c>
      <c r="M460" s="289">
        <v>0</v>
      </c>
      <c r="N460" s="289">
        <v>5</v>
      </c>
      <c r="O460" s="289">
        <v>11</v>
      </c>
      <c r="P460" s="289">
        <v>11</v>
      </c>
      <c r="Q460" s="289">
        <v>17</v>
      </c>
      <c r="R460" s="289">
        <v>6</v>
      </c>
      <c r="S460" s="289">
        <v>12</v>
      </c>
      <c r="T460" s="289">
        <v>12</v>
      </c>
      <c r="U460" s="289">
        <v>18</v>
      </c>
      <c r="V460" s="272"/>
      <c r="W460" s="272"/>
      <c r="X460" s="272"/>
      <c r="Y460" s="272"/>
      <c r="Z460" s="272"/>
      <c r="AA460" s="272"/>
      <c r="AB460" s="272"/>
      <c r="AC460" s="272"/>
      <c r="AD460" s="272"/>
      <c r="AE460" s="272"/>
      <c r="AF460" s="272"/>
      <c r="AG460" s="272"/>
      <c r="AH460" s="272"/>
      <c r="AI460" s="272"/>
      <c r="AJ460" s="272"/>
      <c r="AK460" s="272"/>
      <c r="AL460" s="272"/>
      <c r="AM460" s="272"/>
      <c r="AN460" s="272"/>
      <c r="AO460" s="272"/>
      <c r="AP460" s="272"/>
      <c r="AQ460" s="267"/>
      <c r="AR460" s="254"/>
      <c r="AS460" s="242"/>
      <c r="AT460" s="242"/>
      <c r="AU460" s="242"/>
    </row>
    <row r="461" spans="1:47" hidden="1" outlineLevel="4" x14ac:dyDescent="0.35">
      <c r="A461" s="242"/>
      <c r="B461" s="251"/>
      <c r="C461" s="244">
        <f t="shared" si="73"/>
        <v>5</v>
      </c>
      <c r="D461" s="267"/>
      <c r="E461" s="322"/>
      <c r="F461" s="322"/>
      <c r="G461" s="267"/>
      <c r="H461" s="288" t="str">
        <f t="shared" si="72"/>
        <v>Spr</v>
      </c>
      <c r="I461" s="294">
        <v>8</v>
      </c>
      <c r="J461" s="294"/>
      <c r="K461" s="289">
        <v>0</v>
      </c>
      <c r="L461" s="289">
        <v>0</v>
      </c>
      <c r="M461" s="289">
        <v>0</v>
      </c>
      <c r="N461" s="289">
        <v>5</v>
      </c>
      <c r="O461" s="289">
        <v>11</v>
      </c>
      <c r="P461" s="289">
        <v>11</v>
      </c>
      <c r="Q461" s="289">
        <v>17</v>
      </c>
      <c r="R461" s="289">
        <v>6</v>
      </c>
      <c r="S461" s="289">
        <v>12</v>
      </c>
      <c r="T461" s="289">
        <v>12</v>
      </c>
      <c r="U461" s="289">
        <v>18</v>
      </c>
      <c r="V461" s="272"/>
      <c r="W461" s="272"/>
      <c r="X461" s="272"/>
      <c r="Y461" s="272"/>
      <c r="Z461" s="272"/>
      <c r="AA461" s="272"/>
      <c r="AB461" s="272"/>
      <c r="AC461" s="272"/>
      <c r="AD461" s="272"/>
      <c r="AE461" s="272"/>
      <c r="AF461" s="272"/>
      <c r="AG461" s="272"/>
      <c r="AH461" s="272"/>
      <c r="AI461" s="272"/>
      <c r="AJ461" s="272"/>
      <c r="AK461" s="272"/>
      <c r="AL461" s="272"/>
      <c r="AM461" s="272"/>
      <c r="AN461" s="272"/>
      <c r="AO461" s="272"/>
      <c r="AP461" s="272"/>
      <c r="AQ461" s="267"/>
      <c r="AR461" s="254"/>
      <c r="AS461" s="242"/>
      <c r="AT461" s="242"/>
      <c r="AU461" s="242"/>
    </row>
    <row r="462" spans="1:47" ht="5.15" customHeight="1" outlineLevel="2" x14ac:dyDescent="0.35">
      <c r="A462" s="242"/>
      <c r="B462" s="251"/>
      <c r="C462" s="244">
        <f>INT($C$232)+2.005</f>
        <v>3.0049999999999999</v>
      </c>
      <c r="D462" s="267"/>
      <c r="E462" s="267"/>
      <c r="F462" s="267"/>
      <c r="G462" s="267"/>
      <c r="H462" s="267"/>
      <c r="I462" s="267"/>
      <c r="J462" s="267"/>
      <c r="K462" s="267"/>
      <c r="L462" s="267"/>
      <c r="M462" s="267"/>
      <c r="N462" s="267"/>
      <c r="O462" s="267"/>
      <c r="P462" s="267"/>
      <c r="Q462" s="267"/>
      <c r="R462" s="267"/>
      <c r="S462" s="267"/>
      <c r="T462" s="267"/>
      <c r="U462" s="267"/>
      <c r="V462" s="267"/>
      <c r="W462" s="267"/>
      <c r="X462" s="267"/>
      <c r="Y462" s="267"/>
      <c r="Z462" s="267"/>
      <c r="AA462" s="267"/>
      <c r="AB462" s="267"/>
      <c r="AC462" s="267"/>
      <c r="AD462" s="267"/>
      <c r="AE462" s="267"/>
      <c r="AF462" s="267"/>
      <c r="AG462" s="267"/>
      <c r="AH462" s="267"/>
      <c r="AI462" s="267"/>
      <c r="AJ462" s="267"/>
      <c r="AK462" s="267"/>
      <c r="AL462" s="267"/>
      <c r="AM462" s="267"/>
      <c r="AN462" s="267"/>
      <c r="AO462" s="267"/>
      <c r="AP462" s="267"/>
      <c r="AQ462" s="267" t="s">
        <v>372</v>
      </c>
      <c r="AR462" s="254"/>
      <c r="AS462" s="242"/>
      <c r="AT462" s="242"/>
      <c r="AU462" s="242"/>
    </row>
    <row r="463" spans="1:47" outlineLevel="2" collapsed="1" x14ac:dyDescent="0.35">
      <c r="A463" s="242"/>
      <c r="B463" s="251"/>
      <c r="C463" s="244">
        <f>INT($C$232)+2</f>
        <v>3</v>
      </c>
      <c r="D463" s="267"/>
      <c r="E463" s="322"/>
      <c r="F463" s="322"/>
      <c r="G463" s="267"/>
      <c r="H463" s="335" t="s">
        <v>547</v>
      </c>
      <c r="I463" s="295" t="s">
        <v>551</v>
      </c>
      <c r="J463" s="295"/>
      <c r="K463" s="385">
        <f>COUNTA($H464:$H$476)</f>
        <v>3</v>
      </c>
      <c r="L463" s="383">
        <f>COUNTA($I$464:$I$476)/K463</f>
        <v>4</v>
      </c>
      <c r="M463" s="357"/>
      <c r="N463" s="272"/>
      <c r="O463" s="295" t="s">
        <v>552</v>
      </c>
      <c r="P463" s="295"/>
      <c r="Q463" s="295"/>
      <c r="R463" s="295" t="s">
        <v>553</v>
      </c>
      <c r="S463" s="295"/>
      <c r="T463" s="295"/>
      <c r="U463" s="295"/>
      <c r="V463" s="272"/>
      <c r="W463" s="272"/>
      <c r="X463" s="272"/>
      <c r="Y463" s="272"/>
      <c r="Z463" s="272"/>
      <c r="AA463" s="272"/>
      <c r="AB463" s="272"/>
      <c r="AC463" s="272"/>
      <c r="AD463" s="272"/>
      <c r="AE463" s="272"/>
      <c r="AF463" s="272"/>
      <c r="AG463" s="272"/>
      <c r="AH463" s="272"/>
      <c r="AI463" s="272"/>
      <c r="AJ463" s="272"/>
      <c r="AK463" s="272"/>
      <c r="AL463" s="272"/>
      <c r="AM463" s="272"/>
      <c r="AN463" s="272"/>
      <c r="AO463" s="272"/>
      <c r="AP463" s="272"/>
      <c r="AQ463" s="267"/>
      <c r="AR463" s="254"/>
      <c r="AS463" s="242"/>
      <c r="AT463" s="242"/>
      <c r="AU463" s="242"/>
    </row>
    <row r="464" spans="1:47" hidden="1" outlineLevel="3" x14ac:dyDescent="0.35">
      <c r="A464" s="242"/>
      <c r="B464" s="251"/>
      <c r="C464" s="244">
        <f t="shared" ref="C464:C475" si="74">INT($C$232)+3</f>
        <v>4</v>
      </c>
      <c r="D464" s="267"/>
      <c r="E464" s="322"/>
      <c r="F464" s="322"/>
      <c r="G464" s="267"/>
      <c r="H464" s="288" t="str">
        <f>H$251</f>
        <v>Aut</v>
      </c>
      <c r="I464" s="294" t="s">
        <v>554</v>
      </c>
      <c r="J464" s="294"/>
      <c r="K464" s="272"/>
      <c r="L464" s="271"/>
      <c r="M464" s="272"/>
      <c r="N464" s="272">
        <v>0</v>
      </c>
      <c r="O464" s="272">
        <v>0</v>
      </c>
      <c r="P464" s="272">
        <v>0</v>
      </c>
      <c r="Q464" s="272">
        <v>0</v>
      </c>
      <c r="R464" s="272">
        <v>0</v>
      </c>
      <c r="S464" s="272">
        <v>0</v>
      </c>
      <c r="T464" s="272">
        <v>0</v>
      </c>
      <c r="U464" s="272">
        <v>0</v>
      </c>
      <c r="V464" s="272"/>
      <c r="W464" s="272"/>
      <c r="X464" s="272"/>
      <c r="Y464" s="272"/>
      <c r="Z464" s="272"/>
      <c r="AA464" s="272"/>
      <c r="AB464" s="272"/>
      <c r="AC464" s="272"/>
      <c r="AD464" s="272"/>
      <c r="AE464" s="272"/>
      <c r="AF464" s="272"/>
      <c r="AG464" s="272"/>
      <c r="AH464" s="272"/>
      <c r="AI464" s="272"/>
      <c r="AJ464" s="272"/>
      <c r="AK464" s="272"/>
      <c r="AL464" s="272"/>
      <c r="AM464" s="272"/>
      <c r="AN464" s="272"/>
      <c r="AO464" s="272"/>
      <c r="AP464" s="272"/>
      <c r="AQ464" s="267"/>
      <c r="AR464" s="254"/>
      <c r="AS464" s="242"/>
      <c r="AT464" s="242"/>
      <c r="AU464" s="242"/>
    </row>
    <row r="465" spans="1:47" hidden="1" outlineLevel="3" x14ac:dyDescent="0.35">
      <c r="A465" s="242"/>
      <c r="B465" s="251"/>
      <c r="C465" s="244">
        <f t="shared" si="74"/>
        <v>4</v>
      </c>
      <c r="D465" s="267"/>
      <c r="E465" s="322"/>
      <c r="F465" s="322"/>
      <c r="G465" s="267"/>
      <c r="H465" s="288"/>
      <c r="I465" s="294" t="str">
        <f>H354</f>
        <v>aStd</v>
      </c>
      <c r="J465" s="294"/>
      <c r="K465" s="272"/>
      <c r="L465" s="272"/>
      <c r="M465" s="272"/>
      <c r="N465" s="289">
        <v>0</v>
      </c>
      <c r="O465" s="558">
        <f>IF(N465=0,0,N465+72)</f>
        <v>0</v>
      </c>
      <c r="P465" s="559">
        <f>O465</f>
        <v>0</v>
      </c>
      <c r="Q465" s="558">
        <f>IF(P465=0,0,P465+72)</f>
        <v>0</v>
      </c>
      <c r="R465" s="289">
        <v>0</v>
      </c>
      <c r="S465" s="289">
        <v>0</v>
      </c>
      <c r="T465" s="289">
        <v>0</v>
      </c>
      <c r="U465" s="289">
        <v>0</v>
      </c>
      <c r="V465" s="272"/>
      <c r="W465" s="272"/>
      <c r="X465" s="272"/>
      <c r="Y465" s="272"/>
      <c r="Z465" s="272"/>
      <c r="AA465" s="272"/>
      <c r="AB465" s="272"/>
      <c r="AC465" s="272"/>
      <c r="AD465" s="272"/>
      <c r="AE465" s="272"/>
      <c r="AF465" s="272"/>
      <c r="AG465" s="272"/>
      <c r="AH465" s="272"/>
      <c r="AI465" s="272"/>
      <c r="AJ465" s="272"/>
      <c r="AK465" s="272"/>
      <c r="AL465" s="272"/>
      <c r="AM465" s="272"/>
      <c r="AN465" s="272"/>
      <c r="AO465" s="272"/>
      <c r="AP465" s="272"/>
      <c r="AQ465" s="267"/>
      <c r="AR465" s="254"/>
      <c r="AS465" s="242"/>
      <c r="AT465" s="242"/>
      <c r="AU465" s="242"/>
    </row>
    <row r="466" spans="1:47" hidden="1" outlineLevel="3" x14ac:dyDescent="0.35">
      <c r="A466" s="242"/>
      <c r="B466" s="251"/>
      <c r="C466" s="244">
        <f t="shared" si="74"/>
        <v>4</v>
      </c>
      <c r="D466" s="267"/>
      <c r="E466" s="322"/>
      <c r="F466" s="322"/>
      <c r="G466" s="267"/>
      <c r="H466" s="288"/>
      <c r="I466" s="294" t="str">
        <f>H355</f>
        <v>a1</v>
      </c>
      <c r="J466" s="294"/>
      <c r="K466" s="272"/>
      <c r="L466" s="272"/>
      <c r="M466" s="272"/>
      <c r="N466" s="289">
        <v>19</v>
      </c>
      <c r="O466" s="558">
        <f>IF(N466=0,0,N466+72)</f>
        <v>91</v>
      </c>
      <c r="P466" s="559">
        <f>O466</f>
        <v>91</v>
      </c>
      <c r="Q466" s="558">
        <f>IF(P466=0,0,P466+72)</f>
        <v>163</v>
      </c>
      <c r="R466" s="289">
        <v>0</v>
      </c>
      <c r="S466" s="289">
        <v>0</v>
      </c>
      <c r="T466" s="289">
        <v>0</v>
      </c>
      <c r="U466" s="289">
        <v>0</v>
      </c>
      <c r="V466" s="272"/>
      <c r="W466" s="272"/>
      <c r="X466" s="272"/>
      <c r="Y466" s="272"/>
      <c r="Z466" s="272"/>
      <c r="AA466" s="272"/>
      <c r="AB466" s="272"/>
      <c r="AC466" s="272"/>
      <c r="AD466" s="272"/>
      <c r="AE466" s="272"/>
      <c r="AF466" s="272"/>
      <c r="AG466" s="272"/>
      <c r="AH466" s="272"/>
      <c r="AI466" s="272"/>
      <c r="AJ466" s="272"/>
      <c r="AK466" s="272"/>
      <c r="AL466" s="272"/>
      <c r="AM466" s="272"/>
      <c r="AN466" s="272"/>
      <c r="AO466" s="272"/>
      <c r="AP466" s="272"/>
      <c r="AQ466" s="267"/>
      <c r="AR466" s="254"/>
      <c r="AS466" s="242"/>
      <c r="AT466" s="242"/>
      <c r="AU466" s="242"/>
    </row>
    <row r="467" spans="1:47" hidden="1" outlineLevel="3" x14ac:dyDescent="0.35">
      <c r="A467" s="242"/>
      <c r="B467" s="251"/>
      <c r="C467" s="244">
        <f t="shared" si="74"/>
        <v>4</v>
      </c>
      <c r="D467" s="267"/>
      <c r="E467" s="322"/>
      <c r="F467" s="322"/>
      <c r="G467" s="267"/>
      <c r="H467" s="288"/>
      <c r="I467" s="294" t="str">
        <f>H356</f>
        <v>a2</v>
      </c>
      <c r="J467" s="294"/>
      <c r="K467" s="272"/>
      <c r="L467" s="272"/>
      <c r="M467" s="272"/>
      <c r="N467" s="289">
        <v>19</v>
      </c>
      <c r="O467" s="558">
        <f>IF(N467=0,0,N467+72)</f>
        <v>91</v>
      </c>
      <c r="P467" s="559">
        <f>O467</f>
        <v>91</v>
      </c>
      <c r="Q467" s="558">
        <f>IF(P467=0,0,P467+72)</f>
        <v>163</v>
      </c>
      <c r="R467" s="289">
        <v>0</v>
      </c>
      <c r="S467" s="289">
        <v>0</v>
      </c>
      <c r="T467" s="289">
        <v>0</v>
      </c>
      <c r="U467" s="289">
        <v>0</v>
      </c>
      <c r="V467" s="272"/>
      <c r="W467" s="272"/>
      <c r="X467" s="272"/>
      <c r="Y467" s="272"/>
      <c r="Z467" s="272"/>
      <c r="AA467" s="272"/>
      <c r="AB467" s="272"/>
      <c r="AC467" s="272"/>
      <c r="AD467" s="272"/>
      <c r="AE467" s="272"/>
      <c r="AF467" s="272"/>
      <c r="AG467" s="272"/>
      <c r="AH467" s="272"/>
      <c r="AI467" s="272"/>
      <c r="AJ467" s="272"/>
      <c r="AK467" s="272"/>
      <c r="AL467" s="272"/>
      <c r="AM467" s="272"/>
      <c r="AN467" s="272"/>
      <c r="AO467" s="272"/>
      <c r="AP467" s="272"/>
      <c r="AQ467" s="267"/>
      <c r="AR467" s="254"/>
      <c r="AS467" s="242"/>
      <c r="AT467" s="242"/>
      <c r="AU467" s="242"/>
    </row>
    <row r="468" spans="1:47" hidden="1" outlineLevel="3" x14ac:dyDescent="0.35">
      <c r="A468" s="242"/>
      <c r="B468" s="251"/>
      <c r="C468" s="244">
        <f t="shared" si="74"/>
        <v>4</v>
      </c>
      <c r="D468" s="267"/>
      <c r="E468" s="322"/>
      <c r="F468" s="322"/>
      <c r="G468" s="267"/>
      <c r="H468" s="288" t="str">
        <f>H$252</f>
        <v>Win</v>
      </c>
      <c r="I468" s="294" t="str">
        <f>I464</f>
        <v>Not differentiated</v>
      </c>
      <c r="J468" s="294"/>
      <c r="K468" s="272"/>
      <c r="L468" s="272"/>
      <c r="M468" s="272"/>
      <c r="N468" s="272">
        <v>0</v>
      </c>
      <c r="O468" s="272">
        <v>0</v>
      </c>
      <c r="P468" s="272">
        <v>0</v>
      </c>
      <c r="Q468" s="272">
        <v>0</v>
      </c>
      <c r="R468" s="272">
        <v>0</v>
      </c>
      <c r="S468" s="272">
        <v>0</v>
      </c>
      <c r="T468" s="272">
        <v>0</v>
      </c>
      <c r="U468" s="272">
        <v>0</v>
      </c>
      <c r="V468" s="272"/>
      <c r="W468" s="272"/>
      <c r="X468" s="272"/>
      <c r="Y468" s="272"/>
      <c r="Z468" s="272"/>
      <c r="AA468" s="272"/>
      <c r="AB468" s="272"/>
      <c r="AC468" s="272"/>
      <c r="AD468" s="272"/>
      <c r="AE468" s="272"/>
      <c r="AF468" s="272"/>
      <c r="AG468" s="272"/>
      <c r="AH468" s="272"/>
      <c r="AI468" s="272"/>
      <c r="AJ468" s="272"/>
      <c r="AK468" s="272"/>
      <c r="AL468" s="272"/>
      <c r="AM468" s="272"/>
      <c r="AN468" s="272"/>
      <c r="AO468" s="272"/>
      <c r="AP468" s="272"/>
      <c r="AQ468" s="267"/>
      <c r="AR468" s="254"/>
      <c r="AS468" s="242"/>
      <c r="AT468" s="242"/>
      <c r="AU468" s="242"/>
    </row>
    <row r="469" spans="1:47" hidden="1" outlineLevel="3" x14ac:dyDescent="0.35">
      <c r="A469" s="242"/>
      <c r="B469" s="251"/>
      <c r="C469" s="244">
        <f t="shared" si="74"/>
        <v>4</v>
      </c>
      <c r="D469" s="267"/>
      <c r="E469" s="322"/>
      <c r="F469" s="322"/>
      <c r="G469" s="267"/>
      <c r="H469" s="288"/>
      <c r="I469" s="294" t="str">
        <f>I465</f>
        <v>aStd</v>
      </c>
      <c r="J469" s="294"/>
      <c r="K469" s="272"/>
      <c r="L469" s="272"/>
      <c r="M469" s="272"/>
      <c r="N469" s="560">
        <f>IF(N465=0,0,N465+24)</f>
        <v>0</v>
      </c>
      <c r="O469" s="558">
        <f>IF(N469=0,0,N469+72)</f>
        <v>0</v>
      </c>
      <c r="P469" s="559">
        <f>O469</f>
        <v>0</v>
      </c>
      <c r="Q469" s="558">
        <f>IF(P469=0,0,P469+72)</f>
        <v>0</v>
      </c>
      <c r="R469" s="289">
        <v>0</v>
      </c>
      <c r="S469" s="289">
        <v>0</v>
      </c>
      <c r="T469" s="289">
        <v>0</v>
      </c>
      <c r="U469" s="289">
        <v>0</v>
      </c>
      <c r="V469" s="272"/>
      <c r="W469" s="272"/>
      <c r="X469" s="272"/>
      <c r="Y469" s="272"/>
      <c r="Z469" s="272"/>
      <c r="AA469" s="272"/>
      <c r="AB469" s="272"/>
      <c r="AC469" s="272"/>
      <c r="AD469" s="272"/>
      <c r="AE469" s="272"/>
      <c r="AF469" s="272"/>
      <c r="AG469" s="272"/>
      <c r="AH469" s="272"/>
      <c r="AI469" s="272"/>
      <c r="AJ469" s="272"/>
      <c r="AK469" s="272"/>
      <c r="AL469" s="272"/>
      <c r="AM469" s="272"/>
      <c r="AN469" s="272"/>
      <c r="AO469" s="272"/>
      <c r="AP469" s="272"/>
      <c r="AQ469" s="267"/>
      <c r="AR469" s="254"/>
      <c r="AS469" s="242"/>
      <c r="AT469" s="242"/>
      <c r="AU469" s="242"/>
    </row>
    <row r="470" spans="1:47" hidden="1" outlineLevel="3" x14ac:dyDescent="0.35">
      <c r="A470" s="242"/>
      <c r="B470" s="251"/>
      <c r="C470" s="244">
        <f t="shared" si="74"/>
        <v>4</v>
      </c>
      <c r="D470" s="267"/>
      <c r="E470" s="322"/>
      <c r="F470" s="322"/>
      <c r="G470" s="267"/>
      <c r="H470" s="288"/>
      <c r="I470" s="294" t="str">
        <f>I466</f>
        <v>a1</v>
      </c>
      <c r="J470" s="294"/>
      <c r="K470" s="272"/>
      <c r="L470" s="272"/>
      <c r="M470" s="272"/>
      <c r="N470" s="560">
        <f>IF(N466=0,0,N466+24)</f>
        <v>43</v>
      </c>
      <c r="O470" s="558">
        <f>IF(N470=0,0,N470+72)</f>
        <v>115</v>
      </c>
      <c r="P470" s="559">
        <f>O470</f>
        <v>115</v>
      </c>
      <c r="Q470" s="558">
        <f>IF(P470=0,0,P470+72)</f>
        <v>187</v>
      </c>
      <c r="R470" s="289">
        <v>0</v>
      </c>
      <c r="S470" s="289">
        <v>0</v>
      </c>
      <c r="T470" s="289">
        <v>0</v>
      </c>
      <c r="U470" s="289">
        <v>0</v>
      </c>
      <c r="V470" s="272"/>
      <c r="W470" s="272"/>
      <c r="X470" s="272"/>
      <c r="Y470" s="272"/>
      <c r="Z470" s="272"/>
      <c r="AA470" s="272"/>
      <c r="AB470" s="272"/>
      <c r="AC470" s="272"/>
      <c r="AD470" s="272"/>
      <c r="AE470" s="272"/>
      <c r="AF470" s="272"/>
      <c r="AG470" s="272"/>
      <c r="AH470" s="272"/>
      <c r="AI470" s="272"/>
      <c r="AJ470" s="272"/>
      <c r="AK470" s="272"/>
      <c r="AL470" s="272"/>
      <c r="AM470" s="272"/>
      <c r="AN470" s="272"/>
      <c r="AO470" s="272"/>
      <c r="AP470" s="272"/>
      <c r="AQ470" s="267"/>
      <c r="AR470" s="254"/>
      <c r="AS470" s="242"/>
      <c r="AT470" s="242"/>
      <c r="AU470" s="242"/>
    </row>
    <row r="471" spans="1:47" hidden="1" outlineLevel="3" x14ac:dyDescent="0.35">
      <c r="A471" s="242"/>
      <c r="B471" s="251"/>
      <c r="C471" s="244">
        <f t="shared" si="74"/>
        <v>4</v>
      </c>
      <c r="D471" s="267"/>
      <c r="E471" s="322"/>
      <c r="F471" s="322"/>
      <c r="G471" s="267"/>
      <c r="H471" s="288"/>
      <c r="I471" s="294" t="str">
        <f>I467</f>
        <v>a2</v>
      </c>
      <c r="J471" s="294"/>
      <c r="K471" s="272"/>
      <c r="L471" s="272"/>
      <c r="M471" s="272"/>
      <c r="N471" s="560">
        <f>IF(N467=0,0,N467+24)</f>
        <v>43</v>
      </c>
      <c r="O471" s="558">
        <f>IF(N471=0,0,N471+72)</f>
        <v>115</v>
      </c>
      <c r="P471" s="559">
        <f>O471</f>
        <v>115</v>
      </c>
      <c r="Q471" s="558">
        <f>IF(P471=0,0,P471+72)</f>
        <v>187</v>
      </c>
      <c r="R471" s="289">
        <v>0</v>
      </c>
      <c r="S471" s="289">
        <v>0</v>
      </c>
      <c r="T471" s="289">
        <v>0</v>
      </c>
      <c r="U471" s="289">
        <v>0</v>
      </c>
      <c r="V471" s="272"/>
      <c r="W471" s="272"/>
      <c r="X471" s="272"/>
      <c r="Y471" s="272"/>
      <c r="Z471" s="272"/>
      <c r="AA471" s="272"/>
      <c r="AB471" s="272"/>
      <c r="AC471" s="272"/>
      <c r="AD471" s="272"/>
      <c r="AE471" s="272"/>
      <c r="AF471" s="272"/>
      <c r="AG471" s="272"/>
      <c r="AH471" s="272"/>
      <c r="AI471" s="272"/>
      <c r="AJ471" s="272"/>
      <c r="AK471" s="272"/>
      <c r="AL471" s="272"/>
      <c r="AM471" s="272"/>
      <c r="AN471" s="272"/>
      <c r="AO471" s="272"/>
      <c r="AP471" s="272"/>
      <c r="AQ471" s="267"/>
      <c r="AR471" s="254"/>
      <c r="AS471" s="242"/>
      <c r="AT471" s="242"/>
      <c r="AU471" s="242"/>
    </row>
    <row r="472" spans="1:47" hidden="1" outlineLevel="3" x14ac:dyDescent="0.35">
      <c r="A472" s="242"/>
      <c r="B472" s="251"/>
      <c r="C472" s="244">
        <f t="shared" si="74"/>
        <v>4</v>
      </c>
      <c r="D472" s="267"/>
      <c r="E472" s="322"/>
      <c r="F472" s="322"/>
      <c r="G472" s="267"/>
      <c r="H472" s="288" t="str">
        <f>H$253</f>
        <v>Spr</v>
      </c>
      <c r="I472" s="294" t="str">
        <f>I464</f>
        <v>Not differentiated</v>
      </c>
      <c r="J472" s="294"/>
      <c r="K472" s="272"/>
      <c r="L472" s="272"/>
      <c r="M472" s="272"/>
      <c r="N472" s="272">
        <v>0</v>
      </c>
      <c r="O472" s="272">
        <v>0</v>
      </c>
      <c r="P472" s="272">
        <v>0</v>
      </c>
      <c r="Q472" s="272">
        <v>0</v>
      </c>
      <c r="R472" s="272">
        <v>0</v>
      </c>
      <c r="S472" s="272">
        <v>0</v>
      </c>
      <c r="T472" s="272">
        <v>0</v>
      </c>
      <c r="U472" s="272">
        <v>0</v>
      </c>
      <c r="V472" s="272"/>
      <c r="W472" s="272"/>
      <c r="X472" s="272"/>
      <c r="Y472" s="272"/>
      <c r="Z472" s="272"/>
      <c r="AA472" s="272"/>
      <c r="AB472" s="272"/>
      <c r="AC472" s="272"/>
      <c r="AD472" s="272"/>
      <c r="AE472" s="272"/>
      <c r="AF472" s="272"/>
      <c r="AG472" s="272"/>
      <c r="AH472" s="272"/>
      <c r="AI472" s="272"/>
      <c r="AJ472" s="272"/>
      <c r="AK472" s="272"/>
      <c r="AL472" s="272"/>
      <c r="AM472" s="272"/>
      <c r="AN472" s="272"/>
      <c r="AO472" s="272"/>
      <c r="AP472" s="272"/>
      <c r="AQ472" s="267"/>
      <c r="AR472" s="254"/>
      <c r="AS472" s="242"/>
      <c r="AT472" s="242"/>
      <c r="AU472" s="242"/>
    </row>
    <row r="473" spans="1:47" hidden="1" outlineLevel="3" x14ac:dyDescent="0.35">
      <c r="A473" s="242"/>
      <c r="B473" s="251"/>
      <c r="C473" s="244">
        <f t="shared" si="74"/>
        <v>4</v>
      </c>
      <c r="D473" s="267"/>
      <c r="E473" s="322"/>
      <c r="F473" s="322"/>
      <c r="G473" s="267"/>
      <c r="H473" s="288"/>
      <c r="I473" s="294" t="str">
        <f>I465</f>
        <v>aStd</v>
      </c>
      <c r="J473" s="294"/>
      <c r="K473" s="272"/>
      <c r="L473" s="272"/>
      <c r="M473" s="272"/>
      <c r="N473" s="560">
        <f>IF(N469=0,0,N469+24)</f>
        <v>0</v>
      </c>
      <c r="O473" s="558">
        <f>IF(N473=0,0,N473+72)</f>
        <v>0</v>
      </c>
      <c r="P473" s="559">
        <f>O473</f>
        <v>0</v>
      </c>
      <c r="Q473" s="558">
        <f>IF(P473=0,0,P473+72)</f>
        <v>0</v>
      </c>
      <c r="R473" s="289">
        <v>0</v>
      </c>
      <c r="S473" s="289">
        <v>0</v>
      </c>
      <c r="T473" s="289">
        <v>0</v>
      </c>
      <c r="U473" s="289">
        <v>0</v>
      </c>
      <c r="V473" s="272"/>
      <c r="W473" s="272"/>
      <c r="X473" s="272"/>
      <c r="Y473" s="272"/>
      <c r="Z473" s="272"/>
      <c r="AA473" s="272"/>
      <c r="AB473" s="272"/>
      <c r="AC473" s="272"/>
      <c r="AD473" s="272"/>
      <c r="AE473" s="272"/>
      <c r="AF473" s="272"/>
      <c r="AG473" s="272"/>
      <c r="AH473" s="272"/>
      <c r="AI473" s="272"/>
      <c r="AJ473" s="272"/>
      <c r="AK473" s="272"/>
      <c r="AL473" s="272"/>
      <c r="AM473" s="272"/>
      <c r="AN473" s="272"/>
      <c r="AO473" s="272"/>
      <c r="AP473" s="272"/>
      <c r="AQ473" s="267"/>
      <c r="AR473" s="254"/>
      <c r="AS473" s="242"/>
      <c r="AT473" s="242"/>
      <c r="AU473" s="242"/>
    </row>
    <row r="474" spans="1:47" hidden="1" outlineLevel="3" x14ac:dyDescent="0.35">
      <c r="A474" s="242"/>
      <c r="B474" s="251"/>
      <c r="C474" s="244">
        <f t="shared" si="74"/>
        <v>4</v>
      </c>
      <c r="D474" s="267"/>
      <c r="E474" s="322"/>
      <c r="F474" s="322"/>
      <c r="G474" s="267"/>
      <c r="H474" s="288"/>
      <c r="I474" s="294" t="str">
        <f>I466</f>
        <v>a1</v>
      </c>
      <c r="J474" s="294"/>
      <c r="K474" s="272"/>
      <c r="L474" s="272"/>
      <c r="M474" s="272"/>
      <c r="N474" s="560">
        <f>IF(N470=0,0,N470+24)</f>
        <v>67</v>
      </c>
      <c r="O474" s="558">
        <f>IF(N474=0,0,N474+72)</f>
        <v>139</v>
      </c>
      <c r="P474" s="559">
        <f>O474</f>
        <v>139</v>
      </c>
      <c r="Q474" s="558">
        <f>IF(P474=0,0,P474+72)</f>
        <v>211</v>
      </c>
      <c r="R474" s="289">
        <v>0</v>
      </c>
      <c r="S474" s="289">
        <v>0</v>
      </c>
      <c r="T474" s="289">
        <v>0</v>
      </c>
      <c r="U474" s="289">
        <v>0</v>
      </c>
      <c r="V474" s="272"/>
      <c r="W474" s="272"/>
      <c r="X474" s="272"/>
      <c r="Y474" s="272"/>
      <c r="Z474" s="272"/>
      <c r="AA474" s="272"/>
      <c r="AB474" s="272"/>
      <c r="AC474" s="272"/>
      <c r="AD474" s="272"/>
      <c r="AE474" s="272"/>
      <c r="AF474" s="272"/>
      <c r="AG474" s="272"/>
      <c r="AH474" s="272"/>
      <c r="AI474" s="272"/>
      <c r="AJ474" s="272"/>
      <c r="AK474" s="272"/>
      <c r="AL474" s="272"/>
      <c r="AM474" s="272"/>
      <c r="AN474" s="272"/>
      <c r="AO474" s="272"/>
      <c r="AP474" s="272"/>
      <c r="AQ474" s="267"/>
      <c r="AR474" s="254"/>
      <c r="AS474" s="242"/>
      <c r="AT474" s="242"/>
      <c r="AU474" s="242"/>
    </row>
    <row r="475" spans="1:47" hidden="1" outlineLevel="3" x14ac:dyDescent="0.35">
      <c r="A475" s="242"/>
      <c r="B475" s="251"/>
      <c r="C475" s="244">
        <f t="shared" si="74"/>
        <v>4</v>
      </c>
      <c r="D475" s="267"/>
      <c r="E475" s="322"/>
      <c r="F475" s="322"/>
      <c r="G475" s="267"/>
      <c r="H475" s="288"/>
      <c r="I475" s="294" t="str">
        <f>I467</f>
        <v>a2</v>
      </c>
      <c r="J475" s="294"/>
      <c r="K475" s="272"/>
      <c r="L475" s="272"/>
      <c r="M475" s="272"/>
      <c r="N475" s="560">
        <f>IF(N471=0,0,N471+24)</f>
        <v>67</v>
      </c>
      <c r="O475" s="558">
        <f>IF(N475=0,0,N475+72)</f>
        <v>139</v>
      </c>
      <c r="P475" s="559">
        <f>O475</f>
        <v>139</v>
      </c>
      <c r="Q475" s="558">
        <f>IF(P475=0,0,P475+72)</f>
        <v>211</v>
      </c>
      <c r="R475" s="289">
        <v>0</v>
      </c>
      <c r="S475" s="289">
        <v>0</v>
      </c>
      <c r="T475" s="289">
        <v>0</v>
      </c>
      <c r="U475" s="289">
        <v>0</v>
      </c>
      <c r="V475" s="272"/>
      <c r="W475" s="272"/>
      <c r="X475" s="272"/>
      <c r="Y475" s="272"/>
      <c r="Z475" s="272"/>
      <c r="AA475" s="272"/>
      <c r="AB475" s="272"/>
      <c r="AC475" s="272"/>
      <c r="AD475" s="272"/>
      <c r="AE475" s="272"/>
      <c r="AF475" s="272"/>
      <c r="AG475" s="272"/>
      <c r="AH475" s="272"/>
      <c r="AI475" s="272"/>
      <c r="AJ475" s="272"/>
      <c r="AK475" s="272"/>
      <c r="AL475" s="272"/>
      <c r="AM475" s="272"/>
      <c r="AN475" s="272"/>
      <c r="AO475" s="272"/>
      <c r="AP475" s="272"/>
      <c r="AQ475" s="267"/>
      <c r="AR475" s="254"/>
      <c r="AS475" s="242"/>
      <c r="AT475" s="242"/>
      <c r="AU475" s="242"/>
    </row>
    <row r="476" spans="1:47" ht="5.15" customHeight="1" outlineLevel="2" x14ac:dyDescent="0.35">
      <c r="A476" s="242"/>
      <c r="B476" s="251"/>
      <c r="C476" s="244">
        <f>INT($C$232)+2.005</f>
        <v>3.0049999999999999</v>
      </c>
      <c r="D476" s="267"/>
      <c r="E476" s="267"/>
      <c r="F476" s="267"/>
      <c r="G476" s="267"/>
      <c r="H476" s="267"/>
      <c r="I476" s="267"/>
      <c r="J476" s="267"/>
      <c r="K476" s="267"/>
      <c r="L476" s="267"/>
      <c r="M476" s="267"/>
      <c r="N476" s="267"/>
      <c r="O476" s="267"/>
      <c r="P476" s="267"/>
      <c r="Q476" s="267"/>
      <c r="R476" s="267"/>
      <c r="S476" s="267"/>
      <c r="T476" s="267"/>
      <c r="U476" s="267"/>
      <c r="V476" s="267"/>
      <c r="W476" s="267"/>
      <c r="X476" s="267"/>
      <c r="Y476" s="267"/>
      <c r="Z476" s="267"/>
      <c r="AA476" s="267"/>
      <c r="AB476" s="267"/>
      <c r="AC476" s="267"/>
      <c r="AD476" s="267"/>
      <c r="AE476" s="267"/>
      <c r="AF476" s="267"/>
      <c r="AG476" s="267"/>
      <c r="AH476" s="267"/>
      <c r="AI476" s="267"/>
      <c r="AJ476" s="267"/>
      <c r="AK476" s="267"/>
      <c r="AL476" s="267"/>
      <c r="AM476" s="267"/>
      <c r="AN476" s="267"/>
      <c r="AO476" s="267"/>
      <c r="AP476" s="267"/>
      <c r="AQ476" s="267" t="s">
        <v>372</v>
      </c>
      <c r="AR476" s="254"/>
      <c r="AS476" s="242"/>
      <c r="AT476" s="242"/>
      <c r="AU476" s="242"/>
    </row>
    <row r="477" spans="1:47" outlineLevel="2" collapsed="1" x14ac:dyDescent="0.35">
      <c r="A477" s="242"/>
      <c r="B477" s="251"/>
      <c r="C477" s="244">
        <f>INT($C$232)+2</f>
        <v>3</v>
      </c>
      <c r="D477" s="267"/>
      <c r="E477" s="322"/>
      <c r="F477" s="322"/>
      <c r="G477" s="267"/>
      <c r="H477" s="335" t="s">
        <v>547</v>
      </c>
      <c r="I477" s="295" t="s">
        <v>555</v>
      </c>
      <c r="J477" s="295"/>
      <c r="K477" s="385"/>
      <c r="L477" s="383">
        <f>COUNTA($I478:$I$490)/COUNTA($H478:$H$490)</f>
        <v>4</v>
      </c>
      <c r="M477" s="272"/>
      <c r="N477" s="295" t="s">
        <v>556</v>
      </c>
      <c r="O477" s="295"/>
      <c r="P477" s="295"/>
      <c r="Q477" s="295"/>
      <c r="R477" s="386"/>
      <c r="S477" s="384"/>
      <c r="T477" s="384"/>
      <c r="U477" s="384"/>
      <c r="V477" s="272"/>
      <c r="W477" s="272"/>
      <c r="X477" s="272"/>
      <c r="Y477" s="272"/>
      <c r="Z477" s="272"/>
      <c r="AA477" s="272"/>
      <c r="AB477" s="272"/>
      <c r="AC477" s="272"/>
      <c r="AD477" s="272"/>
      <c r="AE477" s="272"/>
      <c r="AF477" s="272"/>
      <c r="AG477" s="272"/>
      <c r="AH477" s="272"/>
      <c r="AI477" s="272"/>
      <c r="AJ477" s="272"/>
      <c r="AK477" s="272"/>
      <c r="AL477" s="272"/>
      <c r="AM477" s="272"/>
      <c r="AN477" s="272"/>
      <c r="AO477" s="272"/>
      <c r="AP477" s="272"/>
      <c r="AQ477" s="267"/>
      <c r="AR477" s="254"/>
      <c r="AS477" s="242"/>
      <c r="AT477" s="242"/>
      <c r="AU477" s="242"/>
    </row>
    <row r="478" spans="1:47" hidden="1" outlineLevel="3" x14ac:dyDescent="0.35">
      <c r="A478" s="242"/>
      <c r="B478" s="251"/>
      <c r="C478" s="244">
        <f t="shared" ref="C478:C489" si="75">INT($C$232)+3</f>
        <v>4</v>
      </c>
      <c r="D478" s="267"/>
      <c r="E478" s="322"/>
      <c r="F478" s="322"/>
      <c r="G478" s="267"/>
      <c r="H478" s="288" t="str">
        <f>H$251</f>
        <v>Aut</v>
      </c>
      <c r="I478" s="294" t="s">
        <v>554</v>
      </c>
      <c r="J478" s="294"/>
      <c r="K478" s="272"/>
      <c r="L478" s="271"/>
      <c r="M478" s="272"/>
      <c r="N478" s="272">
        <v>0</v>
      </c>
      <c r="O478" s="272">
        <v>0</v>
      </c>
      <c r="P478" s="272">
        <v>0</v>
      </c>
      <c r="Q478" s="272">
        <v>0</v>
      </c>
      <c r="R478" s="272"/>
      <c r="S478" s="272"/>
      <c r="T478" s="272"/>
      <c r="U478" s="272"/>
      <c r="V478" s="272"/>
      <c r="W478" s="272"/>
      <c r="X478" s="272"/>
      <c r="Y478" s="272"/>
      <c r="Z478" s="272"/>
      <c r="AA478" s="272"/>
      <c r="AB478" s="272"/>
      <c r="AC478" s="272"/>
      <c r="AD478" s="272"/>
      <c r="AE478" s="272"/>
      <c r="AF478" s="272"/>
      <c r="AG478" s="272"/>
      <c r="AH478" s="272"/>
      <c r="AI478" s="272"/>
      <c r="AJ478" s="272"/>
      <c r="AK478" s="272"/>
      <c r="AL478" s="272"/>
      <c r="AM478" s="272"/>
      <c r="AN478" s="272"/>
      <c r="AO478" s="272"/>
      <c r="AP478" s="272"/>
      <c r="AQ478" s="267"/>
      <c r="AR478" s="254"/>
      <c r="AS478" s="242"/>
      <c r="AT478" s="242"/>
      <c r="AU478" s="242"/>
    </row>
    <row r="479" spans="1:47" hidden="1" outlineLevel="3" x14ac:dyDescent="0.35">
      <c r="A479" s="242"/>
      <c r="B479" s="251"/>
      <c r="C479" s="244">
        <f t="shared" si="75"/>
        <v>4</v>
      </c>
      <c r="D479" s="267"/>
      <c r="E479" s="322"/>
      <c r="F479" s="322"/>
      <c r="G479" s="267"/>
      <c r="H479" s="288"/>
      <c r="I479" s="294" t="s">
        <v>557</v>
      </c>
      <c r="J479" s="294"/>
      <c r="K479" s="272"/>
      <c r="L479" s="272"/>
      <c r="M479" s="272"/>
      <c r="N479" s="289">
        <v>15</v>
      </c>
      <c r="O479" s="558">
        <f>IF(N479=0,0,N479+72)</f>
        <v>87</v>
      </c>
      <c r="P479" s="559">
        <f>O479</f>
        <v>87</v>
      </c>
      <c r="Q479" s="558">
        <f>IF(P479=0,0,P479+72)</f>
        <v>159</v>
      </c>
      <c r="R479" s="272"/>
      <c r="S479" s="272"/>
      <c r="T479" s="272"/>
      <c r="U479" s="272"/>
      <c r="V479" s="272"/>
      <c r="W479" s="272"/>
      <c r="X479" s="272"/>
      <c r="Y479" s="272"/>
      <c r="Z479" s="272"/>
      <c r="AA479" s="272"/>
      <c r="AB479" s="272"/>
      <c r="AC479" s="272"/>
      <c r="AD479" s="272"/>
      <c r="AE479" s="272"/>
      <c r="AF479" s="272"/>
      <c r="AG479" s="272"/>
      <c r="AH479" s="272"/>
      <c r="AI479" s="272"/>
      <c r="AJ479" s="272"/>
      <c r="AK479" s="272"/>
      <c r="AL479" s="272"/>
      <c r="AM479" s="272"/>
      <c r="AN479" s="272"/>
      <c r="AO479" s="272"/>
      <c r="AP479" s="272"/>
      <c r="AQ479" s="267"/>
      <c r="AR479" s="254"/>
      <c r="AS479" s="242"/>
      <c r="AT479" s="242"/>
      <c r="AU479" s="242"/>
    </row>
    <row r="480" spans="1:47" hidden="1" outlineLevel="3" x14ac:dyDescent="0.35">
      <c r="A480" s="242"/>
      <c r="B480" s="251"/>
      <c r="C480" s="244">
        <f t="shared" si="75"/>
        <v>4</v>
      </c>
      <c r="D480" s="267"/>
      <c r="E480" s="322"/>
      <c r="F480" s="322"/>
      <c r="G480" s="267"/>
      <c r="H480" s="288"/>
      <c r="I480" s="294" t="s">
        <v>558</v>
      </c>
      <c r="J480" s="294"/>
      <c r="K480" s="272"/>
      <c r="L480" s="272"/>
      <c r="M480" s="272"/>
      <c r="N480" s="289">
        <v>16</v>
      </c>
      <c r="O480" s="558">
        <f>IF(N480=0,0,N480+72)</f>
        <v>88</v>
      </c>
      <c r="P480" s="559">
        <f>O480</f>
        <v>88</v>
      </c>
      <c r="Q480" s="558">
        <f>IF(P480=0,0,P480+72)</f>
        <v>160</v>
      </c>
      <c r="R480" s="272"/>
      <c r="S480" s="272"/>
      <c r="T480" s="272"/>
      <c r="U480" s="272"/>
      <c r="V480" s="272"/>
      <c r="W480" s="272"/>
      <c r="X480" s="272"/>
      <c r="Y480" s="272"/>
      <c r="Z480" s="272"/>
      <c r="AA480" s="272"/>
      <c r="AB480" s="272"/>
      <c r="AC480" s="272"/>
      <c r="AD480" s="272"/>
      <c r="AE480" s="272"/>
      <c r="AF480" s="272"/>
      <c r="AG480" s="272"/>
      <c r="AH480" s="272"/>
      <c r="AI480" s="272"/>
      <c r="AJ480" s="272"/>
      <c r="AK480" s="272"/>
      <c r="AL480" s="272"/>
      <c r="AM480" s="272"/>
      <c r="AN480" s="272"/>
      <c r="AO480" s="272"/>
      <c r="AP480" s="272"/>
      <c r="AQ480" s="267"/>
      <c r="AR480" s="254"/>
      <c r="AS480" s="242"/>
      <c r="AT480" s="242"/>
      <c r="AU480" s="242"/>
    </row>
    <row r="481" spans="1:47" hidden="1" outlineLevel="3" x14ac:dyDescent="0.35">
      <c r="A481" s="242"/>
      <c r="B481" s="251"/>
      <c r="C481" s="244">
        <f t="shared" si="75"/>
        <v>4</v>
      </c>
      <c r="D481" s="267"/>
      <c r="E481" s="322"/>
      <c r="F481" s="322"/>
      <c r="G481" s="267"/>
      <c r="H481" s="288"/>
      <c r="I481" s="294" t="s">
        <v>559</v>
      </c>
      <c r="J481" s="294"/>
      <c r="K481" s="272"/>
      <c r="L481" s="272"/>
      <c r="M481" s="272"/>
      <c r="N481" s="289">
        <v>17</v>
      </c>
      <c r="O481" s="558">
        <f>IF(N481=0,0,N481+72)</f>
        <v>89</v>
      </c>
      <c r="P481" s="559">
        <f>O481</f>
        <v>89</v>
      </c>
      <c r="Q481" s="558">
        <f>IF(P481=0,0,P481+72)</f>
        <v>161</v>
      </c>
      <c r="R481" s="272"/>
      <c r="S481" s="272"/>
      <c r="T481" s="272"/>
      <c r="U481" s="272"/>
      <c r="V481" s="272"/>
      <c r="W481" s="272"/>
      <c r="X481" s="272"/>
      <c r="Y481" s="272"/>
      <c r="Z481" s="272"/>
      <c r="AA481" s="272"/>
      <c r="AB481" s="272"/>
      <c r="AC481" s="272"/>
      <c r="AD481" s="272"/>
      <c r="AE481" s="272"/>
      <c r="AF481" s="272"/>
      <c r="AG481" s="272"/>
      <c r="AH481" s="272"/>
      <c r="AI481" s="272"/>
      <c r="AJ481" s="272"/>
      <c r="AK481" s="272"/>
      <c r="AL481" s="272"/>
      <c r="AM481" s="272"/>
      <c r="AN481" s="272"/>
      <c r="AO481" s="272"/>
      <c r="AP481" s="272"/>
      <c r="AQ481" s="267"/>
      <c r="AR481" s="254"/>
      <c r="AS481" s="242"/>
      <c r="AT481" s="242"/>
      <c r="AU481" s="242"/>
    </row>
    <row r="482" spans="1:47" hidden="1" outlineLevel="3" x14ac:dyDescent="0.35">
      <c r="A482" s="242"/>
      <c r="B482" s="251"/>
      <c r="C482" s="244">
        <f t="shared" si="75"/>
        <v>4</v>
      </c>
      <c r="D482" s="267"/>
      <c r="E482" s="322"/>
      <c r="F482" s="322"/>
      <c r="G482" s="267"/>
      <c r="H482" s="288" t="str">
        <f>H$252</f>
        <v>Win</v>
      </c>
      <c r="I482" s="294" t="s">
        <v>554</v>
      </c>
      <c r="J482" s="294"/>
      <c r="K482" s="272"/>
      <c r="L482" s="272"/>
      <c r="M482" s="272"/>
      <c r="N482" s="272">
        <v>0</v>
      </c>
      <c r="O482" s="272">
        <v>0</v>
      </c>
      <c r="P482" s="272">
        <v>0</v>
      </c>
      <c r="Q482" s="272">
        <v>0</v>
      </c>
      <c r="R482" s="272"/>
      <c r="S482" s="272"/>
      <c r="T482" s="272"/>
      <c r="U482" s="272"/>
      <c r="V482" s="272"/>
      <c r="W482" s="272"/>
      <c r="X482" s="272"/>
      <c r="Y482" s="272"/>
      <c r="Z482" s="272"/>
      <c r="AA482" s="272"/>
      <c r="AB482" s="272"/>
      <c r="AC482" s="272"/>
      <c r="AD482" s="272"/>
      <c r="AE482" s="272"/>
      <c r="AF482" s="272"/>
      <c r="AG482" s="272"/>
      <c r="AH482" s="272"/>
      <c r="AI482" s="272"/>
      <c r="AJ482" s="272"/>
      <c r="AK482" s="272"/>
      <c r="AL482" s="272"/>
      <c r="AM482" s="272"/>
      <c r="AN482" s="272"/>
      <c r="AO482" s="272"/>
      <c r="AP482" s="272"/>
      <c r="AQ482" s="267"/>
      <c r="AR482" s="254"/>
      <c r="AS482" s="242"/>
      <c r="AT482" s="242"/>
      <c r="AU482" s="242"/>
    </row>
    <row r="483" spans="1:47" hidden="1" outlineLevel="3" x14ac:dyDescent="0.35">
      <c r="A483" s="242"/>
      <c r="B483" s="251"/>
      <c r="C483" s="244">
        <f t="shared" si="75"/>
        <v>4</v>
      </c>
      <c r="D483" s="267"/>
      <c r="E483" s="322"/>
      <c r="F483" s="322"/>
      <c r="G483" s="267"/>
      <c r="H483" s="288"/>
      <c r="I483" s="294" t="s">
        <v>557</v>
      </c>
      <c r="J483" s="294"/>
      <c r="K483" s="272"/>
      <c r="L483" s="272"/>
      <c r="M483" s="272"/>
      <c r="N483" s="560">
        <f>IF(N479=0,0,N479+24)</f>
        <v>39</v>
      </c>
      <c r="O483" s="558">
        <f>IF(N483=0,0,N483+72)</f>
        <v>111</v>
      </c>
      <c r="P483" s="559">
        <f>O483</f>
        <v>111</v>
      </c>
      <c r="Q483" s="558">
        <f>IF(P483=0,0,P483+72)</f>
        <v>183</v>
      </c>
      <c r="R483" s="272"/>
      <c r="S483" s="272"/>
      <c r="T483" s="272"/>
      <c r="U483" s="272"/>
      <c r="V483" s="272"/>
      <c r="W483" s="272"/>
      <c r="X483" s="272"/>
      <c r="Y483" s="272"/>
      <c r="Z483" s="272"/>
      <c r="AA483" s="272"/>
      <c r="AB483" s="272"/>
      <c r="AC483" s="272"/>
      <c r="AD483" s="272"/>
      <c r="AE483" s="272"/>
      <c r="AF483" s="272"/>
      <c r="AG483" s="272"/>
      <c r="AH483" s="272"/>
      <c r="AI483" s="272"/>
      <c r="AJ483" s="272"/>
      <c r="AK483" s="272"/>
      <c r="AL483" s="272"/>
      <c r="AM483" s="272"/>
      <c r="AN483" s="272"/>
      <c r="AO483" s="272"/>
      <c r="AP483" s="272"/>
      <c r="AQ483" s="267"/>
      <c r="AR483" s="254"/>
      <c r="AS483" s="242"/>
      <c r="AT483" s="242"/>
      <c r="AU483" s="242"/>
    </row>
    <row r="484" spans="1:47" hidden="1" outlineLevel="3" x14ac:dyDescent="0.35">
      <c r="A484" s="242"/>
      <c r="B484" s="251"/>
      <c r="C484" s="244">
        <f t="shared" si="75"/>
        <v>4</v>
      </c>
      <c r="D484" s="267"/>
      <c r="E484" s="322"/>
      <c r="F484" s="322"/>
      <c r="G484" s="267"/>
      <c r="H484" s="288"/>
      <c r="I484" s="294" t="s">
        <v>558</v>
      </c>
      <c r="J484" s="294"/>
      <c r="K484" s="272"/>
      <c r="L484" s="272"/>
      <c r="M484" s="272"/>
      <c r="N484" s="560">
        <f>IF(N480=0,0,N480+24)</f>
        <v>40</v>
      </c>
      <c r="O484" s="558">
        <f>IF(N484=0,0,N484+72)</f>
        <v>112</v>
      </c>
      <c r="P484" s="559">
        <f>O484</f>
        <v>112</v>
      </c>
      <c r="Q484" s="558">
        <f>IF(P484=0,0,P484+72)</f>
        <v>184</v>
      </c>
      <c r="R484" s="272"/>
      <c r="S484" s="272"/>
      <c r="T484" s="272"/>
      <c r="U484" s="272"/>
      <c r="V484" s="272"/>
      <c r="W484" s="272"/>
      <c r="X484" s="272"/>
      <c r="Y484" s="272"/>
      <c r="Z484" s="272"/>
      <c r="AA484" s="272"/>
      <c r="AB484" s="272"/>
      <c r="AC484" s="272"/>
      <c r="AD484" s="272"/>
      <c r="AE484" s="272"/>
      <c r="AF484" s="272"/>
      <c r="AG484" s="272"/>
      <c r="AH484" s="272"/>
      <c r="AI484" s="272"/>
      <c r="AJ484" s="272"/>
      <c r="AK484" s="272"/>
      <c r="AL484" s="272"/>
      <c r="AM484" s="272"/>
      <c r="AN484" s="272"/>
      <c r="AO484" s="272"/>
      <c r="AP484" s="272"/>
      <c r="AQ484" s="267"/>
      <c r="AR484" s="254"/>
      <c r="AS484" s="242"/>
      <c r="AT484" s="242"/>
      <c r="AU484" s="242"/>
    </row>
    <row r="485" spans="1:47" hidden="1" outlineLevel="3" x14ac:dyDescent="0.35">
      <c r="A485" s="242"/>
      <c r="B485" s="251"/>
      <c r="C485" s="244">
        <f t="shared" si="75"/>
        <v>4</v>
      </c>
      <c r="D485" s="267"/>
      <c r="E485" s="322"/>
      <c r="F485" s="322"/>
      <c r="G485" s="267"/>
      <c r="H485" s="288"/>
      <c r="I485" s="294" t="s">
        <v>559</v>
      </c>
      <c r="J485" s="294"/>
      <c r="K485" s="272"/>
      <c r="L485" s="272"/>
      <c r="M485" s="272"/>
      <c r="N485" s="560">
        <f>IF(N481=0,0,N481+24)</f>
        <v>41</v>
      </c>
      <c r="O485" s="558">
        <f>IF(N485=0,0,N485+72)</f>
        <v>113</v>
      </c>
      <c r="P485" s="559">
        <f>O485</f>
        <v>113</v>
      </c>
      <c r="Q485" s="558">
        <f>IF(P485=0,0,P485+72)</f>
        <v>185</v>
      </c>
      <c r="R485" s="272"/>
      <c r="S485" s="272"/>
      <c r="T485" s="272"/>
      <c r="U485" s="272"/>
      <c r="V485" s="272"/>
      <c r="W485" s="272"/>
      <c r="X485" s="272"/>
      <c r="Y485" s="272"/>
      <c r="Z485" s="272"/>
      <c r="AA485" s="272"/>
      <c r="AB485" s="272"/>
      <c r="AC485" s="272"/>
      <c r="AD485" s="272"/>
      <c r="AE485" s="272"/>
      <c r="AF485" s="272"/>
      <c r="AG485" s="272"/>
      <c r="AH485" s="272"/>
      <c r="AI485" s="272"/>
      <c r="AJ485" s="272"/>
      <c r="AK485" s="272"/>
      <c r="AL485" s="272"/>
      <c r="AM485" s="272"/>
      <c r="AN485" s="272"/>
      <c r="AO485" s="272"/>
      <c r="AP485" s="272"/>
      <c r="AQ485" s="267"/>
      <c r="AR485" s="254"/>
      <c r="AS485" s="242"/>
      <c r="AT485" s="242"/>
      <c r="AU485" s="242"/>
    </row>
    <row r="486" spans="1:47" hidden="1" outlineLevel="3" x14ac:dyDescent="0.35">
      <c r="A486" s="242"/>
      <c r="B486" s="251"/>
      <c r="C486" s="244">
        <f t="shared" si="75"/>
        <v>4</v>
      </c>
      <c r="D486" s="267"/>
      <c r="E486" s="322"/>
      <c r="F486" s="322"/>
      <c r="G486" s="267"/>
      <c r="H486" s="288" t="str">
        <f>H$253</f>
        <v>Spr</v>
      </c>
      <c r="I486" s="294" t="s">
        <v>554</v>
      </c>
      <c r="J486" s="294"/>
      <c r="K486" s="272"/>
      <c r="L486" s="272"/>
      <c r="M486" s="272"/>
      <c r="N486" s="272">
        <v>0</v>
      </c>
      <c r="O486" s="272">
        <v>0</v>
      </c>
      <c r="P486" s="272">
        <v>0</v>
      </c>
      <c r="Q486" s="272">
        <v>0</v>
      </c>
      <c r="R486" s="272"/>
      <c r="S486" s="272"/>
      <c r="T486" s="272"/>
      <c r="U486" s="272"/>
      <c r="V486" s="272"/>
      <c r="W486" s="272"/>
      <c r="X486" s="272"/>
      <c r="Y486" s="272"/>
      <c r="Z486" s="272"/>
      <c r="AA486" s="272"/>
      <c r="AB486" s="272"/>
      <c r="AC486" s="272"/>
      <c r="AD486" s="272"/>
      <c r="AE486" s="272"/>
      <c r="AF486" s="272"/>
      <c r="AG486" s="272"/>
      <c r="AH486" s="272"/>
      <c r="AI486" s="272"/>
      <c r="AJ486" s="272"/>
      <c r="AK486" s="272"/>
      <c r="AL486" s="272"/>
      <c r="AM486" s="272"/>
      <c r="AN486" s="272"/>
      <c r="AO486" s="272"/>
      <c r="AP486" s="272"/>
      <c r="AQ486" s="267"/>
      <c r="AR486" s="254"/>
      <c r="AS486" s="242"/>
      <c r="AT486" s="242"/>
      <c r="AU486" s="242"/>
    </row>
    <row r="487" spans="1:47" hidden="1" outlineLevel="3" x14ac:dyDescent="0.35">
      <c r="A487" s="242"/>
      <c r="B487" s="251"/>
      <c r="C487" s="244">
        <f t="shared" si="75"/>
        <v>4</v>
      </c>
      <c r="D487" s="267"/>
      <c r="E487" s="322"/>
      <c r="F487" s="322"/>
      <c r="G487" s="267"/>
      <c r="H487" s="288"/>
      <c r="I487" s="294" t="s">
        <v>557</v>
      </c>
      <c r="J487" s="294"/>
      <c r="K487" s="272"/>
      <c r="L487" s="272"/>
      <c r="M487" s="272"/>
      <c r="N487" s="560">
        <f>IF(N483=0,0,N483+24)</f>
        <v>63</v>
      </c>
      <c r="O487" s="558">
        <f>IF(N487=0,0,N487+72)</f>
        <v>135</v>
      </c>
      <c r="P487" s="559">
        <f>O487</f>
        <v>135</v>
      </c>
      <c r="Q487" s="558">
        <f>IF(P487=0,0,P487+72)</f>
        <v>207</v>
      </c>
      <c r="R487" s="272"/>
      <c r="S487" s="272"/>
      <c r="T487" s="272"/>
      <c r="U487" s="272"/>
      <c r="V487" s="272"/>
      <c r="W487" s="272"/>
      <c r="X487" s="272"/>
      <c r="Y487" s="272"/>
      <c r="Z487" s="272"/>
      <c r="AA487" s="272"/>
      <c r="AB487" s="272"/>
      <c r="AC487" s="272"/>
      <c r="AD487" s="272"/>
      <c r="AE487" s="272"/>
      <c r="AF487" s="272"/>
      <c r="AG487" s="272"/>
      <c r="AH487" s="272"/>
      <c r="AI487" s="272"/>
      <c r="AJ487" s="272"/>
      <c r="AK487" s="272"/>
      <c r="AL487" s="272"/>
      <c r="AM487" s="272"/>
      <c r="AN487" s="272"/>
      <c r="AO487" s="272"/>
      <c r="AP487" s="272"/>
      <c r="AQ487" s="267"/>
      <c r="AR487" s="254"/>
      <c r="AS487" s="242"/>
      <c r="AT487" s="242"/>
      <c r="AU487" s="242"/>
    </row>
    <row r="488" spans="1:47" hidden="1" outlineLevel="3" x14ac:dyDescent="0.35">
      <c r="A488" s="242"/>
      <c r="B488" s="251"/>
      <c r="C488" s="244">
        <f t="shared" si="75"/>
        <v>4</v>
      </c>
      <c r="D488" s="267"/>
      <c r="E488" s="322"/>
      <c r="F488" s="322"/>
      <c r="G488" s="267"/>
      <c r="H488" s="288"/>
      <c r="I488" s="294" t="s">
        <v>558</v>
      </c>
      <c r="J488" s="294"/>
      <c r="K488" s="272"/>
      <c r="L488" s="272"/>
      <c r="M488" s="272"/>
      <c r="N488" s="560">
        <f>IF(N484=0,0,N484+24)</f>
        <v>64</v>
      </c>
      <c r="O488" s="558">
        <f>IF(N488=0,0,N488+72)</f>
        <v>136</v>
      </c>
      <c r="P488" s="559">
        <f>O488</f>
        <v>136</v>
      </c>
      <c r="Q488" s="558">
        <f>IF(P488=0,0,P488+72)</f>
        <v>208</v>
      </c>
      <c r="R488" s="272"/>
      <c r="S488" s="272"/>
      <c r="T488" s="272"/>
      <c r="U488" s="272"/>
      <c r="V488" s="272"/>
      <c r="W488" s="272"/>
      <c r="X488" s="272"/>
      <c r="Y488" s="272"/>
      <c r="Z488" s="272"/>
      <c r="AA488" s="272"/>
      <c r="AB488" s="272"/>
      <c r="AC488" s="272"/>
      <c r="AD488" s="272"/>
      <c r="AE488" s="272"/>
      <c r="AF488" s="272"/>
      <c r="AG488" s="272"/>
      <c r="AH488" s="272"/>
      <c r="AI488" s="272"/>
      <c r="AJ488" s="272"/>
      <c r="AK488" s="272"/>
      <c r="AL488" s="272"/>
      <c r="AM488" s="272"/>
      <c r="AN488" s="272"/>
      <c r="AO488" s="272"/>
      <c r="AP488" s="272"/>
      <c r="AQ488" s="267"/>
      <c r="AR488" s="254"/>
      <c r="AS488" s="242"/>
      <c r="AT488" s="242"/>
      <c r="AU488" s="242"/>
    </row>
    <row r="489" spans="1:47" hidden="1" outlineLevel="3" x14ac:dyDescent="0.35">
      <c r="A489" s="242"/>
      <c r="B489" s="251"/>
      <c r="C489" s="244">
        <f t="shared" si="75"/>
        <v>4</v>
      </c>
      <c r="D489" s="267"/>
      <c r="E489" s="322"/>
      <c r="F489" s="322"/>
      <c r="G489" s="267"/>
      <c r="H489" s="288"/>
      <c r="I489" s="294" t="s">
        <v>559</v>
      </c>
      <c r="J489" s="294"/>
      <c r="K489" s="272"/>
      <c r="L489" s="272"/>
      <c r="M489" s="272"/>
      <c r="N489" s="560">
        <f>IF(N485=0,0,N485+24)</f>
        <v>65</v>
      </c>
      <c r="O489" s="558">
        <f>IF(N489=0,0,N489+72)</f>
        <v>137</v>
      </c>
      <c r="P489" s="559">
        <f>O489</f>
        <v>137</v>
      </c>
      <c r="Q489" s="558">
        <f>IF(P489=0,0,P489+72)</f>
        <v>209</v>
      </c>
      <c r="R489" s="272"/>
      <c r="S489" s="272"/>
      <c r="T489" s="272"/>
      <c r="U489" s="272"/>
      <c r="V489" s="272"/>
      <c r="W489" s="272"/>
      <c r="X489" s="272"/>
      <c r="Y489" s="272"/>
      <c r="Z489" s="272"/>
      <c r="AA489" s="272"/>
      <c r="AB489" s="272"/>
      <c r="AC489" s="272"/>
      <c r="AD489" s="272"/>
      <c r="AE489" s="272"/>
      <c r="AF489" s="272"/>
      <c r="AG489" s="272"/>
      <c r="AH489" s="272"/>
      <c r="AI489" s="272"/>
      <c r="AJ489" s="272"/>
      <c r="AK489" s="272"/>
      <c r="AL489" s="272"/>
      <c r="AM489" s="272"/>
      <c r="AN489" s="272"/>
      <c r="AO489" s="272"/>
      <c r="AP489" s="272"/>
      <c r="AQ489" s="267"/>
      <c r="AR489" s="254"/>
      <c r="AS489" s="242"/>
      <c r="AT489" s="242"/>
      <c r="AU489" s="242"/>
    </row>
    <row r="490" spans="1:47" ht="5.15" customHeight="1" outlineLevel="2" x14ac:dyDescent="0.35">
      <c r="A490" s="242"/>
      <c r="B490" s="251"/>
      <c r="C490" s="244">
        <f>INT($C$232)+2.005</f>
        <v>3.0049999999999999</v>
      </c>
      <c r="D490" s="267"/>
      <c r="E490" s="267"/>
      <c r="F490" s="267"/>
      <c r="G490" s="267"/>
      <c r="H490" s="267"/>
      <c r="I490" s="267"/>
      <c r="J490" s="267"/>
      <c r="K490" s="267"/>
      <c r="L490" s="267"/>
      <c r="M490" s="267"/>
      <c r="N490" s="267"/>
      <c r="O490" s="267"/>
      <c r="P490" s="267"/>
      <c r="Q490" s="267"/>
      <c r="R490" s="267"/>
      <c r="S490" s="267"/>
      <c r="T490" s="267"/>
      <c r="U490" s="267"/>
      <c r="V490" s="267"/>
      <c r="W490" s="267"/>
      <c r="X490" s="267"/>
      <c r="Y490" s="267"/>
      <c r="Z490" s="267"/>
      <c r="AA490" s="267"/>
      <c r="AB490" s="267"/>
      <c r="AC490" s="267"/>
      <c r="AD490" s="267"/>
      <c r="AE490" s="267"/>
      <c r="AF490" s="267"/>
      <c r="AG490" s="267"/>
      <c r="AH490" s="267"/>
      <c r="AI490" s="267"/>
      <c r="AJ490" s="267"/>
      <c r="AK490" s="267"/>
      <c r="AL490" s="267"/>
      <c r="AM490" s="267"/>
      <c r="AN490" s="267"/>
      <c r="AO490" s="267"/>
      <c r="AP490" s="267"/>
      <c r="AQ490" s="267" t="s">
        <v>372</v>
      </c>
      <c r="AR490" s="254"/>
      <c r="AS490" s="242"/>
      <c r="AT490" s="242"/>
      <c r="AU490" s="242"/>
    </row>
    <row r="491" spans="1:47" outlineLevel="2" collapsed="1" x14ac:dyDescent="0.35">
      <c r="A491" s="242"/>
      <c r="B491" s="251"/>
      <c r="C491" s="244">
        <f>INT($C$232)+2</f>
        <v>3</v>
      </c>
      <c r="D491" s="267"/>
      <c r="E491" s="322"/>
      <c r="F491" s="322"/>
      <c r="G491" s="267"/>
      <c r="H491" s="335" t="s">
        <v>547</v>
      </c>
      <c r="I491" s="335" t="s">
        <v>851</v>
      </c>
      <c r="J491" s="295" t="s">
        <v>866</v>
      </c>
      <c r="K491" s="295"/>
      <c r="L491" s="383">
        <f>COUNTA($J492:$J$612)/COUNTA($I492:$I$612)</f>
        <v>8</v>
      </c>
      <c r="M491" s="272"/>
      <c r="N491" s="295" t="s">
        <v>556</v>
      </c>
      <c r="O491" s="295"/>
      <c r="P491" s="295"/>
      <c r="Q491" s="295"/>
      <c r="R491" s="563" t="s">
        <v>864</v>
      </c>
      <c r="S491" s="384"/>
      <c r="T491" s="384"/>
      <c r="U491" s="384"/>
      <c r="V491" s="272"/>
      <c r="W491" s="272"/>
      <c r="X491" s="272"/>
      <c r="Y491" s="272"/>
      <c r="Z491" s="272"/>
      <c r="AA491" s="272"/>
      <c r="AB491" s="272"/>
      <c r="AC491" s="272"/>
      <c r="AD491" s="272"/>
      <c r="AE491" s="272"/>
      <c r="AF491" s="272"/>
      <c r="AG491" s="272"/>
      <c r="AH491" s="272"/>
      <c r="AI491" s="272"/>
      <c r="AJ491" s="272"/>
      <c r="AK491" s="272"/>
      <c r="AL491" s="272"/>
      <c r="AM491" s="272"/>
      <c r="AN491" s="272"/>
      <c r="AO491" s="272"/>
      <c r="AP491" s="272"/>
      <c r="AQ491" s="267"/>
      <c r="AR491" s="254"/>
      <c r="AS491" s="242"/>
      <c r="AT491" s="242"/>
      <c r="AU491" s="242"/>
    </row>
    <row r="492" spans="1:47" hidden="1" outlineLevel="3" x14ac:dyDescent="0.35">
      <c r="A492" s="242"/>
      <c r="B492" s="251"/>
      <c r="C492" s="244">
        <f t="shared" ref="C492:C533" si="76">INT($C$232)+3</f>
        <v>4</v>
      </c>
      <c r="D492" s="267"/>
      <c r="E492" s="322"/>
      <c r="F492" s="322"/>
      <c r="G492" s="267"/>
      <c r="H492" s="288" t="str">
        <f>H$251</f>
        <v>Aut</v>
      </c>
      <c r="I492" s="288">
        <v>0</v>
      </c>
      <c r="J492" s="294" t="s">
        <v>852</v>
      </c>
      <c r="K492" s="294"/>
      <c r="L492" s="272"/>
      <c r="M492" s="272"/>
      <c r="N492" s="272">
        <v>0</v>
      </c>
      <c r="O492" s="272">
        <v>0</v>
      </c>
      <c r="P492" s="272">
        <v>0</v>
      </c>
      <c r="Q492" s="272">
        <v>0</v>
      </c>
      <c r="R492" s="272"/>
      <c r="S492" s="272"/>
      <c r="T492" s="272"/>
      <c r="U492" s="272"/>
      <c r="V492" s="272"/>
      <c r="W492" s="272"/>
      <c r="X492" s="272"/>
      <c r="Y492" s="272"/>
      <c r="Z492" s="272"/>
      <c r="AA492" s="272"/>
      <c r="AB492" s="272"/>
      <c r="AC492" s="272"/>
      <c r="AD492" s="272"/>
      <c r="AE492" s="272"/>
      <c r="AF492" s="272"/>
      <c r="AG492" s="272"/>
      <c r="AH492" s="272"/>
      <c r="AI492" s="272"/>
      <c r="AJ492" s="272"/>
      <c r="AK492" s="272"/>
      <c r="AL492" s="272"/>
      <c r="AM492" s="272"/>
      <c r="AN492" s="272"/>
      <c r="AO492" s="272"/>
      <c r="AP492" s="272"/>
      <c r="AQ492" s="267"/>
      <c r="AR492" s="254"/>
      <c r="AS492" s="242"/>
      <c r="AT492" s="242"/>
      <c r="AU492" s="242"/>
    </row>
    <row r="493" spans="1:47" hidden="1" outlineLevel="3" x14ac:dyDescent="0.35">
      <c r="A493" s="242"/>
      <c r="B493" s="251"/>
      <c r="C493" s="244">
        <f t="shared" si="76"/>
        <v>4</v>
      </c>
      <c r="D493" s="267"/>
      <c r="E493" s="322"/>
      <c r="F493" s="322"/>
      <c r="G493" s="267"/>
      <c r="H493" s="272"/>
      <c r="I493" s="288"/>
      <c r="J493" s="294" t="s">
        <v>853</v>
      </c>
      <c r="K493" s="294"/>
      <c r="L493" s="272"/>
      <c r="M493" s="272"/>
      <c r="N493" s="289">
        <v>1</v>
      </c>
      <c r="O493" s="558">
        <f>IF(N493=0,0,N493+72)</f>
        <v>73</v>
      </c>
      <c r="P493" s="559">
        <f>O493</f>
        <v>73</v>
      </c>
      <c r="Q493" s="558">
        <f>IF(P493=0,0,P493+72)</f>
        <v>145</v>
      </c>
      <c r="R493" s="272"/>
      <c r="S493" s="272"/>
      <c r="T493" s="272"/>
      <c r="U493" s="272"/>
      <c r="V493" s="272"/>
      <c r="W493" s="272"/>
      <c r="X493" s="272"/>
      <c r="Y493" s="272"/>
      <c r="Z493" s="272"/>
      <c r="AA493" s="272"/>
      <c r="AB493" s="272"/>
      <c r="AC493" s="272"/>
      <c r="AD493" s="272"/>
      <c r="AE493" s="272"/>
      <c r="AF493" s="272"/>
      <c r="AG493" s="272"/>
      <c r="AH493" s="272"/>
      <c r="AI493" s="272"/>
      <c r="AJ493" s="272"/>
      <c r="AK493" s="272"/>
      <c r="AL493" s="272"/>
      <c r="AM493" s="272"/>
      <c r="AN493" s="272"/>
      <c r="AO493" s="272"/>
      <c r="AP493" s="272"/>
      <c r="AQ493" s="267"/>
      <c r="AR493" s="254"/>
      <c r="AS493" s="242"/>
      <c r="AT493" s="242"/>
      <c r="AU493" s="242"/>
    </row>
    <row r="494" spans="1:47" hidden="1" outlineLevel="3" x14ac:dyDescent="0.35">
      <c r="A494" s="242"/>
      <c r="B494" s="251"/>
      <c r="C494" s="244">
        <f t="shared" si="76"/>
        <v>4</v>
      </c>
      <c r="D494" s="267"/>
      <c r="E494" s="322"/>
      <c r="F494" s="322"/>
      <c r="G494" s="267"/>
      <c r="H494" s="272"/>
      <c r="I494" s="288"/>
      <c r="J494" s="294" t="s">
        <v>116</v>
      </c>
      <c r="K494" s="294"/>
      <c r="L494" s="272"/>
      <c r="M494" s="272"/>
      <c r="N494" s="289">
        <v>0</v>
      </c>
      <c r="O494" s="558">
        <f t="shared" ref="O494:O499" si="77">IF(N494=0,0,N494+72)</f>
        <v>0</v>
      </c>
      <c r="P494" s="559">
        <f t="shared" ref="P494:P499" si="78">O494</f>
        <v>0</v>
      </c>
      <c r="Q494" s="558">
        <f t="shared" ref="Q494:Q499" si="79">IF(P494=0,0,P494+72)</f>
        <v>0</v>
      </c>
      <c r="R494" s="272"/>
      <c r="S494" s="272"/>
      <c r="T494" s="272"/>
      <c r="U494" s="272"/>
      <c r="V494" s="272"/>
      <c r="W494" s="272"/>
      <c r="X494" s="272"/>
      <c r="Y494" s="272"/>
      <c r="Z494" s="272"/>
      <c r="AA494" s="272"/>
      <c r="AB494" s="272"/>
      <c r="AC494" s="272"/>
      <c r="AD494" s="272"/>
      <c r="AE494" s="272"/>
      <c r="AF494" s="272"/>
      <c r="AG494" s="272"/>
      <c r="AH494" s="272"/>
      <c r="AI494" s="272"/>
      <c r="AJ494" s="272"/>
      <c r="AK494" s="272"/>
      <c r="AL494" s="272"/>
      <c r="AM494" s="272"/>
      <c r="AN494" s="272"/>
      <c r="AO494" s="272"/>
      <c r="AP494" s="272"/>
      <c r="AQ494" s="267"/>
      <c r="AR494" s="254"/>
      <c r="AS494" s="242"/>
      <c r="AT494" s="242"/>
      <c r="AU494" s="242"/>
    </row>
    <row r="495" spans="1:47" hidden="1" outlineLevel="3" x14ac:dyDescent="0.35">
      <c r="A495" s="242"/>
      <c r="B495" s="251"/>
      <c r="C495" s="244">
        <f t="shared" si="76"/>
        <v>4</v>
      </c>
      <c r="D495" s="267"/>
      <c r="E495" s="322"/>
      <c r="F495" s="322"/>
      <c r="G495" s="267"/>
      <c r="H495" s="272"/>
      <c r="I495" s="288"/>
      <c r="J495" s="294" t="s">
        <v>560</v>
      </c>
      <c r="K495" s="294"/>
      <c r="L495" s="272"/>
      <c r="M495" s="272"/>
      <c r="N495" s="289">
        <v>0</v>
      </c>
      <c r="O495" s="558">
        <f t="shared" si="77"/>
        <v>0</v>
      </c>
      <c r="P495" s="559">
        <f t="shared" si="78"/>
        <v>0</v>
      </c>
      <c r="Q495" s="558">
        <f t="shared" si="79"/>
        <v>0</v>
      </c>
      <c r="R495" s="272"/>
      <c r="S495" s="272"/>
      <c r="T495" s="272"/>
      <c r="U495" s="272"/>
      <c r="V495" s="272"/>
      <c r="W495" s="272"/>
      <c r="X495" s="272"/>
      <c r="Y495" s="272"/>
      <c r="Z495" s="272"/>
      <c r="AA495" s="272"/>
      <c r="AB495" s="272"/>
      <c r="AC495" s="272"/>
      <c r="AD495" s="272"/>
      <c r="AE495" s="272"/>
      <c r="AF495" s="272"/>
      <c r="AG495" s="272"/>
      <c r="AH495" s="272"/>
      <c r="AI495" s="272"/>
      <c r="AJ495" s="272"/>
      <c r="AK495" s="272"/>
      <c r="AL495" s="272"/>
      <c r="AM495" s="272"/>
      <c r="AN495" s="272"/>
      <c r="AO495" s="272"/>
      <c r="AP495" s="272"/>
      <c r="AQ495" s="267"/>
      <c r="AR495" s="254"/>
      <c r="AS495" s="242"/>
      <c r="AT495" s="242"/>
      <c r="AU495" s="242"/>
    </row>
    <row r="496" spans="1:47" hidden="1" outlineLevel="3" x14ac:dyDescent="0.35">
      <c r="A496" s="242"/>
      <c r="B496" s="251"/>
      <c r="C496" s="244">
        <f t="shared" si="76"/>
        <v>4</v>
      </c>
      <c r="D496" s="267"/>
      <c r="E496" s="322"/>
      <c r="F496" s="322"/>
      <c r="G496" s="267"/>
      <c r="H496" s="272"/>
      <c r="I496" s="288"/>
      <c r="J496" s="294" t="s">
        <v>561</v>
      </c>
      <c r="K496" s="294"/>
      <c r="L496" s="272"/>
      <c r="M496" s="272"/>
      <c r="N496" s="289">
        <v>0</v>
      </c>
      <c r="O496" s="558">
        <f t="shared" si="77"/>
        <v>0</v>
      </c>
      <c r="P496" s="559">
        <f t="shared" si="78"/>
        <v>0</v>
      </c>
      <c r="Q496" s="558">
        <f t="shared" si="79"/>
        <v>0</v>
      </c>
      <c r="R496" s="272"/>
      <c r="S496" s="272"/>
      <c r="T496" s="272"/>
      <c r="U496" s="272"/>
      <c r="V496" s="272"/>
      <c r="W496" s="272"/>
      <c r="X496" s="272"/>
      <c r="Y496" s="272"/>
      <c r="Z496" s="272"/>
      <c r="AA496" s="272"/>
      <c r="AB496" s="272"/>
      <c r="AC496" s="272"/>
      <c r="AD496" s="272"/>
      <c r="AE496" s="272"/>
      <c r="AF496" s="272"/>
      <c r="AG496" s="272"/>
      <c r="AH496" s="272"/>
      <c r="AI496" s="272"/>
      <c r="AJ496" s="272"/>
      <c r="AK496" s="272"/>
      <c r="AL496" s="272"/>
      <c r="AM496" s="272"/>
      <c r="AN496" s="272"/>
      <c r="AO496" s="272"/>
      <c r="AP496" s="272"/>
      <c r="AQ496" s="267"/>
      <c r="AR496" s="254"/>
      <c r="AS496" s="242"/>
      <c r="AT496" s="242"/>
      <c r="AU496" s="242"/>
    </row>
    <row r="497" spans="1:47" hidden="1" outlineLevel="3" x14ac:dyDescent="0.35">
      <c r="A497" s="242"/>
      <c r="B497" s="251"/>
      <c r="C497" s="244">
        <f t="shared" si="76"/>
        <v>4</v>
      </c>
      <c r="D497" s="267"/>
      <c r="E497" s="322"/>
      <c r="F497" s="322"/>
      <c r="G497" s="267"/>
      <c r="H497" s="272"/>
      <c r="I497" s="288"/>
      <c r="J497" s="294" t="s">
        <v>562</v>
      </c>
      <c r="K497" s="294"/>
      <c r="L497" s="272"/>
      <c r="M497" s="272"/>
      <c r="N497" s="289">
        <v>0</v>
      </c>
      <c r="O497" s="558">
        <f t="shared" si="77"/>
        <v>0</v>
      </c>
      <c r="P497" s="559">
        <f t="shared" si="78"/>
        <v>0</v>
      </c>
      <c r="Q497" s="558">
        <f t="shared" si="79"/>
        <v>0</v>
      </c>
      <c r="R497" s="272"/>
      <c r="S497" s="272"/>
      <c r="T497" s="272"/>
      <c r="U497" s="272"/>
      <c r="V497" s="272"/>
      <c r="W497" s="272"/>
      <c r="X497" s="272"/>
      <c r="Y497" s="272"/>
      <c r="Z497" s="272"/>
      <c r="AA497" s="272"/>
      <c r="AB497" s="272"/>
      <c r="AC497" s="272"/>
      <c r="AD497" s="272"/>
      <c r="AE497" s="272"/>
      <c r="AF497" s="272"/>
      <c r="AG497" s="272"/>
      <c r="AH497" s="272"/>
      <c r="AI497" s="272"/>
      <c r="AJ497" s="272"/>
      <c r="AK497" s="272"/>
      <c r="AL497" s="272"/>
      <c r="AM497" s="272"/>
      <c r="AN497" s="272"/>
      <c r="AO497" s="272"/>
      <c r="AP497" s="272"/>
      <c r="AQ497" s="267"/>
      <c r="AR497" s="254"/>
      <c r="AS497" s="242"/>
      <c r="AT497" s="242"/>
      <c r="AU497" s="242"/>
    </row>
    <row r="498" spans="1:47" hidden="1" outlineLevel="3" x14ac:dyDescent="0.35">
      <c r="A498" s="242"/>
      <c r="B498" s="251"/>
      <c r="C498" s="244">
        <f t="shared" si="76"/>
        <v>4</v>
      </c>
      <c r="D498" s="267"/>
      <c r="E498" s="322"/>
      <c r="F498" s="322"/>
      <c r="G498" s="267"/>
      <c r="H498" s="272"/>
      <c r="I498" s="288"/>
      <c r="J498" s="294" t="s">
        <v>563</v>
      </c>
      <c r="K498" s="294"/>
      <c r="L498" s="272"/>
      <c r="M498" s="272"/>
      <c r="N498" s="289">
        <v>0</v>
      </c>
      <c r="O498" s="558">
        <f t="shared" si="77"/>
        <v>0</v>
      </c>
      <c r="P498" s="559">
        <f t="shared" si="78"/>
        <v>0</v>
      </c>
      <c r="Q498" s="558">
        <f t="shared" si="79"/>
        <v>0</v>
      </c>
      <c r="R498" s="272"/>
      <c r="S498" s="272"/>
      <c r="T498" s="272"/>
      <c r="U498" s="272"/>
      <c r="V498" s="272"/>
      <c r="W498" s="272"/>
      <c r="X498" s="272"/>
      <c r="Y498" s="272"/>
      <c r="Z498" s="272"/>
      <c r="AA498" s="272"/>
      <c r="AB498" s="272"/>
      <c r="AC498" s="272"/>
      <c r="AD498" s="272"/>
      <c r="AE498" s="272"/>
      <c r="AF498" s="272"/>
      <c r="AG498" s="272"/>
      <c r="AH498" s="272"/>
      <c r="AI498" s="272"/>
      <c r="AJ498" s="272"/>
      <c r="AK498" s="272"/>
      <c r="AL498" s="272"/>
      <c r="AM498" s="272"/>
      <c r="AN498" s="272"/>
      <c r="AO498" s="272"/>
      <c r="AP498" s="272"/>
      <c r="AQ498" s="267"/>
      <c r="AR498" s="254"/>
      <c r="AS498" s="242"/>
      <c r="AT498" s="242"/>
      <c r="AU498" s="242"/>
    </row>
    <row r="499" spans="1:47" hidden="1" outlineLevel="3" x14ac:dyDescent="0.35">
      <c r="A499" s="242"/>
      <c r="B499" s="251"/>
      <c r="C499" s="244">
        <f t="shared" si="76"/>
        <v>4</v>
      </c>
      <c r="D499" s="267"/>
      <c r="E499" s="322"/>
      <c r="F499" s="322"/>
      <c r="G499" s="267"/>
      <c r="H499" s="272"/>
      <c r="I499" s="288"/>
      <c r="J499" s="294" t="s">
        <v>536</v>
      </c>
      <c r="K499" s="294"/>
      <c r="L499" s="272"/>
      <c r="M499" s="272"/>
      <c r="N499" s="289">
        <v>0</v>
      </c>
      <c r="O499" s="558">
        <f t="shared" si="77"/>
        <v>0</v>
      </c>
      <c r="P499" s="559">
        <f t="shared" si="78"/>
        <v>0</v>
      </c>
      <c r="Q499" s="558">
        <f t="shared" si="79"/>
        <v>0</v>
      </c>
      <c r="R499" s="272"/>
      <c r="S499" s="272"/>
      <c r="T499" s="272"/>
      <c r="U499" s="272"/>
      <c r="V499" s="272"/>
      <c r="W499" s="272"/>
      <c r="X499" s="272"/>
      <c r="Y499" s="272"/>
      <c r="Z499" s="272"/>
      <c r="AA499" s="272"/>
      <c r="AB499" s="272"/>
      <c r="AC499" s="272"/>
      <c r="AD499" s="272"/>
      <c r="AE499" s="272"/>
      <c r="AF499" s="272"/>
      <c r="AG499" s="272"/>
      <c r="AH499" s="272"/>
      <c r="AI499" s="272"/>
      <c r="AJ499" s="272"/>
      <c r="AK499" s="272"/>
      <c r="AL499" s="272"/>
      <c r="AM499" s="272"/>
      <c r="AN499" s="272"/>
      <c r="AO499" s="272"/>
      <c r="AP499" s="272"/>
      <c r="AQ499" s="267"/>
      <c r="AR499" s="254"/>
      <c r="AS499" s="242"/>
      <c r="AT499" s="242"/>
      <c r="AU499" s="242"/>
    </row>
    <row r="500" spans="1:47" hidden="1" outlineLevel="3" x14ac:dyDescent="0.35">
      <c r="A500" s="242"/>
      <c r="B500" s="251"/>
      <c r="C500" s="244">
        <f t="shared" si="76"/>
        <v>4</v>
      </c>
      <c r="D500" s="267"/>
      <c r="E500" s="322"/>
      <c r="F500" s="322"/>
      <c r="G500" s="267"/>
      <c r="H500" s="288"/>
      <c r="I500" s="288">
        <v>1</v>
      </c>
      <c r="J500" s="294" t="s">
        <v>852</v>
      </c>
      <c r="K500" s="294"/>
      <c r="L500" s="272"/>
      <c r="M500" s="272"/>
      <c r="N500" s="272">
        <v>0</v>
      </c>
      <c r="O500" s="272">
        <v>0</v>
      </c>
      <c r="P500" s="272">
        <v>0</v>
      </c>
      <c r="Q500" s="272">
        <v>0</v>
      </c>
      <c r="R500" s="272"/>
      <c r="S500" s="272"/>
      <c r="T500" s="272"/>
      <c r="U500" s="272"/>
      <c r="V500" s="272"/>
      <c r="W500" s="272"/>
      <c r="X500" s="272"/>
      <c r="Y500" s="272"/>
      <c r="Z500" s="272"/>
      <c r="AA500" s="272"/>
      <c r="AB500" s="272"/>
      <c r="AC500" s="272"/>
      <c r="AD500" s="272"/>
      <c r="AE500" s="272"/>
      <c r="AF500" s="272"/>
      <c r="AG500" s="272"/>
      <c r="AH500" s="272"/>
      <c r="AI500" s="272"/>
      <c r="AJ500" s="272"/>
      <c r="AK500" s="272"/>
      <c r="AL500" s="272"/>
      <c r="AM500" s="272"/>
      <c r="AN500" s="272"/>
      <c r="AO500" s="272"/>
      <c r="AP500" s="272"/>
      <c r="AQ500" s="267"/>
      <c r="AR500" s="254"/>
      <c r="AS500" s="242"/>
      <c r="AT500" s="242"/>
      <c r="AU500" s="242"/>
    </row>
    <row r="501" spans="1:47" hidden="1" outlineLevel="3" x14ac:dyDescent="0.35">
      <c r="A501" s="242"/>
      <c r="B501" s="251"/>
      <c r="C501" s="244">
        <f t="shared" si="76"/>
        <v>4</v>
      </c>
      <c r="D501" s="267"/>
      <c r="E501" s="322"/>
      <c r="F501" s="322"/>
      <c r="G501" s="267"/>
      <c r="H501" s="272"/>
      <c r="I501" s="288"/>
      <c r="J501" s="294" t="s">
        <v>853</v>
      </c>
      <c r="K501" s="294"/>
      <c r="L501" s="272"/>
      <c r="M501" s="272"/>
      <c r="N501" s="289">
        <v>1</v>
      </c>
      <c r="O501" s="558">
        <f>IF(N501=0,0,N501+72)</f>
        <v>73</v>
      </c>
      <c r="P501" s="559">
        <f>O501</f>
        <v>73</v>
      </c>
      <c r="Q501" s="558">
        <f>IF(P501=0,0,P501+72)</f>
        <v>145</v>
      </c>
      <c r="R501" s="272"/>
      <c r="S501" s="272"/>
      <c r="T501" s="272"/>
      <c r="U501" s="272"/>
      <c r="V501" s="272"/>
      <c r="W501" s="272"/>
      <c r="X501" s="272"/>
      <c r="Y501" s="272"/>
      <c r="Z501" s="272"/>
      <c r="AA501" s="272"/>
      <c r="AB501" s="272"/>
      <c r="AC501" s="272"/>
      <c r="AD501" s="272"/>
      <c r="AE501" s="272"/>
      <c r="AF501" s="272"/>
      <c r="AG501" s="272"/>
      <c r="AH501" s="272"/>
      <c r="AI501" s="272"/>
      <c r="AJ501" s="272"/>
      <c r="AK501" s="272"/>
      <c r="AL501" s="272"/>
      <c r="AM501" s="272"/>
      <c r="AN501" s="272"/>
      <c r="AO501" s="272"/>
      <c r="AP501" s="272"/>
      <c r="AQ501" s="267"/>
      <c r="AR501" s="254"/>
      <c r="AS501" s="242"/>
      <c r="AT501" s="242"/>
      <c r="AU501" s="242"/>
    </row>
    <row r="502" spans="1:47" hidden="1" outlineLevel="3" x14ac:dyDescent="0.35">
      <c r="A502" s="242"/>
      <c r="B502" s="251"/>
      <c r="C502" s="244">
        <f t="shared" si="76"/>
        <v>4</v>
      </c>
      <c r="D502" s="267"/>
      <c r="E502" s="322"/>
      <c r="F502" s="322"/>
      <c r="G502" s="267"/>
      <c r="H502" s="272"/>
      <c r="I502" s="288"/>
      <c r="J502" s="294" t="s">
        <v>116</v>
      </c>
      <c r="K502" s="294"/>
      <c r="L502" s="272"/>
      <c r="M502" s="272"/>
      <c r="N502" s="289">
        <v>2</v>
      </c>
      <c r="O502" s="558">
        <f t="shared" ref="O502:O507" si="80">IF(N502=0,0,N502+72)</f>
        <v>74</v>
      </c>
      <c r="P502" s="559">
        <f t="shared" ref="P502:P507" si="81">O502</f>
        <v>74</v>
      </c>
      <c r="Q502" s="558">
        <f t="shared" ref="Q502:Q507" si="82">IF(P502=0,0,P502+72)</f>
        <v>146</v>
      </c>
      <c r="R502" s="272"/>
      <c r="S502" s="272"/>
      <c r="T502" s="272"/>
      <c r="U502" s="272"/>
      <c r="V502" s="272"/>
      <c r="W502" s="272"/>
      <c r="X502" s="272"/>
      <c r="Y502" s="272"/>
      <c r="Z502" s="272"/>
      <c r="AA502" s="272"/>
      <c r="AB502" s="272"/>
      <c r="AC502" s="272"/>
      <c r="AD502" s="272"/>
      <c r="AE502" s="272"/>
      <c r="AF502" s="272"/>
      <c r="AG502" s="272"/>
      <c r="AH502" s="272"/>
      <c r="AI502" s="272"/>
      <c r="AJ502" s="272"/>
      <c r="AK502" s="272"/>
      <c r="AL502" s="272"/>
      <c r="AM502" s="272"/>
      <c r="AN502" s="272"/>
      <c r="AO502" s="272"/>
      <c r="AP502" s="272"/>
      <c r="AQ502" s="267"/>
      <c r="AR502" s="254"/>
      <c r="AS502" s="242"/>
      <c r="AT502" s="242"/>
      <c r="AU502" s="242"/>
    </row>
    <row r="503" spans="1:47" hidden="1" outlineLevel="3" x14ac:dyDescent="0.35">
      <c r="A503" s="242"/>
      <c r="B503" s="251"/>
      <c r="C503" s="244">
        <f t="shared" si="76"/>
        <v>4</v>
      </c>
      <c r="D503" s="267"/>
      <c r="E503" s="322"/>
      <c r="F503" s="322"/>
      <c r="G503" s="267"/>
      <c r="H503" s="272"/>
      <c r="I503" s="288"/>
      <c r="J503" s="294" t="s">
        <v>560</v>
      </c>
      <c r="K503" s="294"/>
      <c r="L503" s="272"/>
      <c r="M503" s="272"/>
      <c r="N503" s="289">
        <v>3</v>
      </c>
      <c r="O503" s="558">
        <f t="shared" si="80"/>
        <v>75</v>
      </c>
      <c r="P503" s="559">
        <f t="shared" si="81"/>
        <v>75</v>
      </c>
      <c r="Q503" s="558">
        <f t="shared" si="82"/>
        <v>147</v>
      </c>
      <c r="R503" s="272"/>
      <c r="S503" s="272"/>
      <c r="T503" s="272"/>
      <c r="U503" s="272"/>
      <c r="V503" s="272"/>
      <c r="W503" s="272"/>
      <c r="X503" s="272"/>
      <c r="Y503" s="272"/>
      <c r="Z503" s="272"/>
      <c r="AA503" s="272"/>
      <c r="AB503" s="272"/>
      <c r="AC503" s="272"/>
      <c r="AD503" s="272"/>
      <c r="AE503" s="272"/>
      <c r="AF503" s="272"/>
      <c r="AG503" s="272"/>
      <c r="AH503" s="272"/>
      <c r="AI503" s="272"/>
      <c r="AJ503" s="272"/>
      <c r="AK503" s="272"/>
      <c r="AL503" s="272"/>
      <c r="AM503" s="272"/>
      <c r="AN503" s="272"/>
      <c r="AO503" s="272"/>
      <c r="AP503" s="272"/>
      <c r="AQ503" s="267"/>
      <c r="AR503" s="254"/>
      <c r="AS503" s="242"/>
      <c r="AT503" s="242"/>
      <c r="AU503" s="242"/>
    </row>
    <row r="504" spans="1:47" hidden="1" outlineLevel="3" x14ac:dyDescent="0.35">
      <c r="A504" s="242"/>
      <c r="B504" s="251"/>
      <c r="C504" s="244">
        <f t="shared" si="76"/>
        <v>4</v>
      </c>
      <c r="D504" s="267"/>
      <c r="E504" s="322"/>
      <c r="F504" s="322"/>
      <c r="G504" s="267"/>
      <c r="H504" s="272"/>
      <c r="I504" s="288"/>
      <c r="J504" s="294" t="s">
        <v>561</v>
      </c>
      <c r="K504" s="294"/>
      <c r="L504" s="272"/>
      <c r="M504" s="272"/>
      <c r="N504" s="289">
        <v>3</v>
      </c>
      <c r="O504" s="558">
        <f t="shared" si="80"/>
        <v>75</v>
      </c>
      <c r="P504" s="559">
        <f t="shared" si="81"/>
        <v>75</v>
      </c>
      <c r="Q504" s="558">
        <f t="shared" si="82"/>
        <v>147</v>
      </c>
      <c r="R504" s="272"/>
      <c r="S504" s="272"/>
      <c r="T504" s="272"/>
      <c r="U504" s="272"/>
      <c r="V504" s="272"/>
      <c r="W504" s="272"/>
      <c r="X504" s="272"/>
      <c r="Y504" s="272"/>
      <c r="Z504" s="272"/>
      <c r="AA504" s="272"/>
      <c r="AB504" s="272"/>
      <c r="AC504" s="272"/>
      <c r="AD504" s="272"/>
      <c r="AE504" s="272"/>
      <c r="AF504" s="272"/>
      <c r="AG504" s="272"/>
      <c r="AH504" s="272"/>
      <c r="AI504" s="272"/>
      <c r="AJ504" s="272"/>
      <c r="AK504" s="272"/>
      <c r="AL504" s="272"/>
      <c r="AM504" s="272"/>
      <c r="AN504" s="272"/>
      <c r="AO504" s="272"/>
      <c r="AP504" s="272"/>
      <c r="AQ504" s="267"/>
      <c r="AR504" s="254"/>
      <c r="AS504" s="242"/>
      <c r="AT504" s="242"/>
      <c r="AU504" s="242"/>
    </row>
    <row r="505" spans="1:47" hidden="1" outlineLevel="3" x14ac:dyDescent="0.35">
      <c r="A505" s="242"/>
      <c r="B505" s="251"/>
      <c r="C505" s="244">
        <f t="shared" si="76"/>
        <v>4</v>
      </c>
      <c r="D505" s="267"/>
      <c r="E505" s="322"/>
      <c r="F505" s="322"/>
      <c r="G505" s="267"/>
      <c r="H505" s="272"/>
      <c r="I505" s="288"/>
      <c r="J505" s="294" t="s">
        <v>562</v>
      </c>
      <c r="K505" s="294"/>
      <c r="L505" s="272"/>
      <c r="M505" s="272"/>
      <c r="N505" s="289">
        <v>3</v>
      </c>
      <c r="O505" s="558">
        <f t="shared" si="80"/>
        <v>75</v>
      </c>
      <c r="P505" s="559">
        <f t="shared" si="81"/>
        <v>75</v>
      </c>
      <c r="Q505" s="558">
        <f t="shared" si="82"/>
        <v>147</v>
      </c>
      <c r="R505" s="272"/>
      <c r="S505" s="272"/>
      <c r="T505" s="272"/>
      <c r="U505" s="272"/>
      <c r="V505" s="272"/>
      <c r="W505" s="272"/>
      <c r="X505" s="272"/>
      <c r="Y505" s="272"/>
      <c r="Z505" s="272"/>
      <c r="AA505" s="272"/>
      <c r="AB505" s="272"/>
      <c r="AC505" s="272"/>
      <c r="AD505" s="272"/>
      <c r="AE505" s="272"/>
      <c r="AF505" s="272"/>
      <c r="AG505" s="272"/>
      <c r="AH505" s="272"/>
      <c r="AI505" s="272"/>
      <c r="AJ505" s="272"/>
      <c r="AK505" s="272"/>
      <c r="AL505" s="272"/>
      <c r="AM505" s="272"/>
      <c r="AN505" s="272"/>
      <c r="AO505" s="272"/>
      <c r="AP505" s="272"/>
      <c r="AQ505" s="267"/>
      <c r="AR505" s="254"/>
      <c r="AS505" s="242"/>
      <c r="AT505" s="242"/>
      <c r="AU505" s="242"/>
    </row>
    <row r="506" spans="1:47" hidden="1" outlineLevel="3" x14ac:dyDescent="0.35">
      <c r="A506" s="242"/>
      <c r="B506" s="251"/>
      <c r="C506" s="244">
        <f t="shared" si="76"/>
        <v>4</v>
      </c>
      <c r="D506" s="267"/>
      <c r="E506" s="322"/>
      <c r="F506" s="322"/>
      <c r="G506" s="267"/>
      <c r="H506" s="272"/>
      <c r="I506" s="288"/>
      <c r="J506" s="294" t="s">
        <v>563</v>
      </c>
      <c r="K506" s="294"/>
      <c r="L506" s="272"/>
      <c r="M506" s="272"/>
      <c r="N506" s="289">
        <v>3</v>
      </c>
      <c r="O506" s="558">
        <f t="shared" si="80"/>
        <v>75</v>
      </c>
      <c r="P506" s="559">
        <f t="shared" si="81"/>
        <v>75</v>
      </c>
      <c r="Q506" s="558">
        <f t="shared" si="82"/>
        <v>147</v>
      </c>
      <c r="R506" s="272"/>
      <c r="S506" s="272"/>
      <c r="T506" s="272"/>
      <c r="U506" s="272"/>
      <c r="V506" s="272"/>
      <c r="W506" s="272"/>
      <c r="X506" s="272"/>
      <c r="Y506" s="272"/>
      <c r="Z506" s="272"/>
      <c r="AA506" s="272"/>
      <c r="AB506" s="272"/>
      <c r="AC506" s="272"/>
      <c r="AD506" s="272"/>
      <c r="AE506" s="272"/>
      <c r="AF506" s="272"/>
      <c r="AG506" s="272"/>
      <c r="AH506" s="272"/>
      <c r="AI506" s="272"/>
      <c r="AJ506" s="272"/>
      <c r="AK506" s="272"/>
      <c r="AL506" s="272"/>
      <c r="AM506" s="272"/>
      <c r="AN506" s="272"/>
      <c r="AO506" s="272"/>
      <c r="AP506" s="272"/>
      <c r="AQ506" s="267"/>
      <c r="AR506" s="254"/>
      <c r="AS506" s="242"/>
      <c r="AT506" s="242"/>
      <c r="AU506" s="242"/>
    </row>
    <row r="507" spans="1:47" hidden="1" outlineLevel="3" x14ac:dyDescent="0.35">
      <c r="A507" s="242"/>
      <c r="B507" s="251"/>
      <c r="C507" s="244">
        <f t="shared" si="76"/>
        <v>4</v>
      </c>
      <c r="D507" s="267"/>
      <c r="E507" s="322"/>
      <c r="F507" s="322"/>
      <c r="G507" s="267"/>
      <c r="H507" s="272"/>
      <c r="I507" s="288"/>
      <c r="J507" s="294" t="s">
        <v>536</v>
      </c>
      <c r="K507" s="294"/>
      <c r="L507" s="272"/>
      <c r="M507" s="272"/>
      <c r="N507" s="289">
        <v>3</v>
      </c>
      <c r="O507" s="558">
        <f t="shared" si="80"/>
        <v>75</v>
      </c>
      <c r="P507" s="559">
        <f t="shared" si="81"/>
        <v>75</v>
      </c>
      <c r="Q507" s="558">
        <f t="shared" si="82"/>
        <v>147</v>
      </c>
      <c r="R507" s="272"/>
      <c r="S507" s="272"/>
      <c r="T507" s="272"/>
      <c r="U507" s="272"/>
      <c r="V507" s="272"/>
      <c r="W507" s="272"/>
      <c r="X507" s="272"/>
      <c r="Y507" s="272"/>
      <c r="Z507" s="272"/>
      <c r="AA507" s="272"/>
      <c r="AB507" s="272"/>
      <c r="AC507" s="272"/>
      <c r="AD507" s="272"/>
      <c r="AE507" s="272"/>
      <c r="AF507" s="272"/>
      <c r="AG507" s="272"/>
      <c r="AH507" s="272"/>
      <c r="AI507" s="272"/>
      <c r="AJ507" s="272"/>
      <c r="AK507" s="272"/>
      <c r="AL507" s="272"/>
      <c r="AM507" s="272"/>
      <c r="AN507" s="272"/>
      <c r="AO507" s="272"/>
      <c r="AP507" s="272"/>
      <c r="AQ507" s="267"/>
      <c r="AR507" s="254"/>
      <c r="AS507" s="242"/>
      <c r="AT507" s="242"/>
      <c r="AU507" s="242"/>
    </row>
    <row r="508" spans="1:47" hidden="1" outlineLevel="3" x14ac:dyDescent="0.35">
      <c r="A508" s="242"/>
      <c r="B508" s="251"/>
      <c r="C508" s="244">
        <f t="shared" si="76"/>
        <v>4</v>
      </c>
      <c r="D508" s="267"/>
      <c r="E508" s="322"/>
      <c r="F508" s="322"/>
      <c r="G508" s="267"/>
      <c r="H508" s="288"/>
      <c r="I508" s="288">
        <v>2</v>
      </c>
      <c r="J508" s="294" t="s">
        <v>852</v>
      </c>
      <c r="K508" s="294"/>
      <c r="L508" s="272"/>
      <c r="M508" s="272"/>
      <c r="N508" s="272">
        <v>0</v>
      </c>
      <c r="O508" s="272">
        <v>0</v>
      </c>
      <c r="P508" s="272">
        <v>0</v>
      </c>
      <c r="Q508" s="272">
        <v>0</v>
      </c>
      <c r="R508" s="272"/>
      <c r="S508" s="272"/>
      <c r="T508" s="272"/>
      <c r="U508" s="272"/>
      <c r="V508" s="272"/>
      <c r="W508" s="272"/>
      <c r="X508" s="272"/>
      <c r="Y508" s="272"/>
      <c r="Z508" s="272"/>
      <c r="AA508" s="272"/>
      <c r="AB508" s="272"/>
      <c r="AC508" s="272"/>
      <c r="AD508" s="272"/>
      <c r="AE508" s="272"/>
      <c r="AF508" s="272"/>
      <c r="AG508" s="272"/>
      <c r="AH508" s="272"/>
      <c r="AI508" s="272"/>
      <c r="AJ508" s="272"/>
      <c r="AK508" s="272"/>
      <c r="AL508" s="272"/>
      <c r="AM508" s="272"/>
      <c r="AN508" s="272"/>
      <c r="AO508" s="272"/>
      <c r="AP508" s="272"/>
      <c r="AQ508" s="267"/>
      <c r="AR508" s="254"/>
      <c r="AS508" s="242"/>
      <c r="AT508" s="242"/>
      <c r="AU508" s="242"/>
    </row>
    <row r="509" spans="1:47" hidden="1" outlineLevel="3" x14ac:dyDescent="0.35">
      <c r="A509" s="242"/>
      <c r="B509" s="251"/>
      <c r="C509" s="244">
        <f t="shared" si="76"/>
        <v>4</v>
      </c>
      <c r="D509" s="267"/>
      <c r="E509" s="322"/>
      <c r="F509" s="322"/>
      <c r="G509" s="267"/>
      <c r="H509" s="272"/>
      <c r="I509" s="288"/>
      <c r="J509" s="294" t="s">
        <v>853</v>
      </c>
      <c r="K509" s="294"/>
      <c r="L509" s="272"/>
      <c r="M509" s="272"/>
      <c r="N509" s="289">
        <v>1</v>
      </c>
      <c r="O509" s="558">
        <f>IF(N509=0,0,N509+72)</f>
        <v>73</v>
      </c>
      <c r="P509" s="559">
        <f>O509</f>
        <v>73</v>
      </c>
      <c r="Q509" s="558">
        <f>IF(P509=0,0,P509+72)</f>
        <v>145</v>
      </c>
      <c r="R509" s="272"/>
      <c r="S509" s="272"/>
      <c r="T509" s="272"/>
      <c r="U509" s="272"/>
      <c r="V509" s="272"/>
      <c r="W509" s="272"/>
      <c r="X509" s="272"/>
      <c r="Y509" s="272"/>
      <c r="Z509" s="272"/>
      <c r="AA509" s="272"/>
      <c r="AB509" s="272"/>
      <c r="AC509" s="272"/>
      <c r="AD509" s="272"/>
      <c r="AE509" s="272"/>
      <c r="AF509" s="272"/>
      <c r="AG509" s="272"/>
      <c r="AH509" s="272"/>
      <c r="AI509" s="272"/>
      <c r="AJ509" s="272"/>
      <c r="AK509" s="272"/>
      <c r="AL509" s="272"/>
      <c r="AM509" s="272"/>
      <c r="AN509" s="272"/>
      <c r="AO509" s="272"/>
      <c r="AP509" s="272"/>
      <c r="AQ509" s="267"/>
      <c r="AR509" s="254"/>
      <c r="AS509" s="242"/>
      <c r="AT509" s="242"/>
      <c r="AU509" s="242"/>
    </row>
    <row r="510" spans="1:47" hidden="1" outlineLevel="3" x14ac:dyDescent="0.35">
      <c r="A510" s="242"/>
      <c r="B510" s="251"/>
      <c r="C510" s="244">
        <f t="shared" si="76"/>
        <v>4</v>
      </c>
      <c r="D510" s="267"/>
      <c r="E510" s="322"/>
      <c r="F510" s="322"/>
      <c r="G510" s="267"/>
      <c r="H510" s="272"/>
      <c r="I510" s="288"/>
      <c r="J510" s="294" t="s">
        <v>116</v>
      </c>
      <c r="K510" s="294"/>
      <c r="L510" s="272"/>
      <c r="M510" s="272"/>
      <c r="N510" s="289">
        <v>4</v>
      </c>
      <c r="O510" s="558">
        <f t="shared" ref="O510:O515" si="83">IF(N510=0,0,N510+72)</f>
        <v>76</v>
      </c>
      <c r="P510" s="559">
        <f t="shared" ref="P510:P515" si="84">O510</f>
        <v>76</v>
      </c>
      <c r="Q510" s="558">
        <f t="shared" ref="Q510:Q515" si="85">IF(P510=0,0,P510+72)</f>
        <v>148</v>
      </c>
      <c r="R510" s="272"/>
      <c r="S510" s="272"/>
      <c r="T510" s="272"/>
      <c r="U510" s="272"/>
      <c r="V510" s="272"/>
      <c r="W510" s="272"/>
      <c r="X510" s="272"/>
      <c r="Y510" s="272"/>
      <c r="Z510" s="272"/>
      <c r="AA510" s="272"/>
      <c r="AB510" s="272"/>
      <c r="AC510" s="272"/>
      <c r="AD510" s="272"/>
      <c r="AE510" s="272"/>
      <c r="AF510" s="272"/>
      <c r="AG510" s="272"/>
      <c r="AH510" s="272"/>
      <c r="AI510" s="272"/>
      <c r="AJ510" s="272"/>
      <c r="AK510" s="272"/>
      <c r="AL510" s="272"/>
      <c r="AM510" s="272"/>
      <c r="AN510" s="272"/>
      <c r="AO510" s="272"/>
      <c r="AP510" s="272"/>
      <c r="AQ510" s="267"/>
      <c r="AR510" s="254"/>
      <c r="AS510" s="242"/>
      <c r="AT510" s="242"/>
      <c r="AU510" s="242"/>
    </row>
    <row r="511" spans="1:47" hidden="1" outlineLevel="3" x14ac:dyDescent="0.35">
      <c r="A511" s="242"/>
      <c r="B511" s="251"/>
      <c r="C511" s="244">
        <f t="shared" si="76"/>
        <v>4</v>
      </c>
      <c r="D511" s="267"/>
      <c r="E511" s="322"/>
      <c r="F511" s="322"/>
      <c r="G511" s="267"/>
      <c r="H511" s="272"/>
      <c r="I511" s="288"/>
      <c r="J511" s="294" t="s">
        <v>560</v>
      </c>
      <c r="K511" s="294"/>
      <c r="L511" s="272"/>
      <c r="M511" s="272"/>
      <c r="N511" s="289">
        <v>5</v>
      </c>
      <c r="O511" s="558">
        <f t="shared" si="83"/>
        <v>77</v>
      </c>
      <c r="P511" s="559">
        <f t="shared" si="84"/>
        <v>77</v>
      </c>
      <c r="Q511" s="558">
        <f t="shared" si="85"/>
        <v>149</v>
      </c>
      <c r="R511" s="272"/>
      <c r="S511" s="272"/>
      <c r="T511" s="272"/>
      <c r="U511" s="272"/>
      <c r="V511" s="272"/>
      <c r="W511" s="272"/>
      <c r="X511" s="272"/>
      <c r="Y511" s="272"/>
      <c r="Z511" s="272"/>
      <c r="AA511" s="272"/>
      <c r="AB511" s="272"/>
      <c r="AC511" s="272"/>
      <c r="AD511" s="272"/>
      <c r="AE511" s="272"/>
      <c r="AF511" s="272"/>
      <c r="AG511" s="272"/>
      <c r="AH511" s="272"/>
      <c r="AI511" s="272"/>
      <c r="AJ511" s="272"/>
      <c r="AK511" s="272"/>
      <c r="AL511" s="272"/>
      <c r="AM511" s="272"/>
      <c r="AN511" s="272"/>
      <c r="AO511" s="272"/>
      <c r="AP511" s="272"/>
      <c r="AQ511" s="267"/>
      <c r="AR511" s="254"/>
      <c r="AS511" s="242"/>
      <c r="AT511" s="242"/>
      <c r="AU511" s="242"/>
    </row>
    <row r="512" spans="1:47" hidden="1" outlineLevel="3" x14ac:dyDescent="0.35">
      <c r="A512" s="242"/>
      <c r="B512" s="251"/>
      <c r="C512" s="244">
        <f t="shared" si="76"/>
        <v>4</v>
      </c>
      <c r="D512" s="267"/>
      <c r="E512" s="322"/>
      <c r="F512" s="322"/>
      <c r="G512" s="267"/>
      <c r="H512" s="272"/>
      <c r="I512" s="288"/>
      <c r="J512" s="294" t="s">
        <v>561</v>
      </c>
      <c r="K512" s="294"/>
      <c r="L512" s="272"/>
      <c r="M512" s="272"/>
      <c r="N512" s="289">
        <v>5</v>
      </c>
      <c r="O512" s="558">
        <f t="shared" si="83"/>
        <v>77</v>
      </c>
      <c r="P512" s="559">
        <f t="shared" si="84"/>
        <v>77</v>
      </c>
      <c r="Q512" s="558">
        <f t="shared" si="85"/>
        <v>149</v>
      </c>
      <c r="R512" s="272"/>
      <c r="S512" s="272"/>
      <c r="T512" s="272"/>
      <c r="U512" s="272"/>
      <c r="V512" s="272"/>
      <c r="W512" s="272"/>
      <c r="X512" s="272"/>
      <c r="Y512" s="272"/>
      <c r="Z512" s="272"/>
      <c r="AA512" s="272"/>
      <c r="AB512" s="272"/>
      <c r="AC512" s="272"/>
      <c r="AD512" s="272"/>
      <c r="AE512" s="272"/>
      <c r="AF512" s="272"/>
      <c r="AG512" s="272"/>
      <c r="AH512" s="272"/>
      <c r="AI512" s="272"/>
      <c r="AJ512" s="272"/>
      <c r="AK512" s="272"/>
      <c r="AL512" s="272"/>
      <c r="AM512" s="272"/>
      <c r="AN512" s="272"/>
      <c r="AO512" s="272"/>
      <c r="AP512" s="272"/>
      <c r="AQ512" s="267"/>
      <c r="AR512" s="254"/>
      <c r="AS512" s="242"/>
      <c r="AT512" s="242"/>
      <c r="AU512" s="242"/>
    </row>
    <row r="513" spans="1:47" hidden="1" outlineLevel="3" x14ac:dyDescent="0.35">
      <c r="A513" s="242"/>
      <c r="B513" s="251"/>
      <c r="C513" s="244">
        <f t="shared" si="76"/>
        <v>4</v>
      </c>
      <c r="D513" s="267"/>
      <c r="E513" s="322"/>
      <c r="F513" s="322"/>
      <c r="G513" s="267"/>
      <c r="H513" s="272"/>
      <c r="I513" s="288"/>
      <c r="J513" s="294" t="s">
        <v>562</v>
      </c>
      <c r="K513" s="294"/>
      <c r="L513" s="272"/>
      <c r="M513" s="272"/>
      <c r="N513" s="289">
        <v>6</v>
      </c>
      <c r="O513" s="558">
        <f t="shared" si="83"/>
        <v>78</v>
      </c>
      <c r="P513" s="559">
        <f t="shared" si="84"/>
        <v>78</v>
      </c>
      <c r="Q513" s="558">
        <f t="shared" si="85"/>
        <v>150</v>
      </c>
      <c r="R513" s="272"/>
      <c r="S513" s="272"/>
      <c r="T513" s="272"/>
      <c r="U513" s="272"/>
      <c r="V513" s="272"/>
      <c r="W513" s="272"/>
      <c r="X513" s="272"/>
      <c r="Y513" s="272"/>
      <c r="Z513" s="272"/>
      <c r="AA513" s="272"/>
      <c r="AB513" s="272"/>
      <c r="AC513" s="272"/>
      <c r="AD513" s="272"/>
      <c r="AE513" s="272"/>
      <c r="AF513" s="272"/>
      <c r="AG513" s="272"/>
      <c r="AH513" s="272"/>
      <c r="AI513" s="272"/>
      <c r="AJ513" s="272"/>
      <c r="AK513" s="272"/>
      <c r="AL513" s="272"/>
      <c r="AM513" s="272"/>
      <c r="AN513" s="272"/>
      <c r="AO513" s="272"/>
      <c r="AP513" s="272"/>
      <c r="AQ513" s="267"/>
      <c r="AR513" s="254"/>
      <c r="AS513" s="242"/>
      <c r="AT513" s="242"/>
      <c r="AU513" s="242"/>
    </row>
    <row r="514" spans="1:47" hidden="1" outlineLevel="3" x14ac:dyDescent="0.35">
      <c r="A514" s="242"/>
      <c r="B514" s="251"/>
      <c r="C514" s="244">
        <f t="shared" si="76"/>
        <v>4</v>
      </c>
      <c r="D514" s="267"/>
      <c r="E514" s="322"/>
      <c r="F514" s="322"/>
      <c r="G514" s="267"/>
      <c r="H514" s="272"/>
      <c r="I514" s="288"/>
      <c r="J514" s="294" t="s">
        <v>563</v>
      </c>
      <c r="K514" s="294"/>
      <c r="L514" s="272"/>
      <c r="M514" s="272"/>
      <c r="N514" s="289">
        <v>6</v>
      </c>
      <c r="O514" s="558">
        <f t="shared" si="83"/>
        <v>78</v>
      </c>
      <c r="P514" s="559">
        <f t="shared" si="84"/>
        <v>78</v>
      </c>
      <c r="Q514" s="558">
        <f t="shared" si="85"/>
        <v>150</v>
      </c>
      <c r="R514" s="272"/>
      <c r="S514" s="272"/>
      <c r="T514" s="272"/>
      <c r="U514" s="272"/>
      <c r="V514" s="272"/>
      <c r="W514" s="272"/>
      <c r="X514" s="272"/>
      <c r="Y514" s="272"/>
      <c r="Z514" s="272"/>
      <c r="AA514" s="272"/>
      <c r="AB514" s="272"/>
      <c r="AC514" s="272"/>
      <c r="AD514" s="272"/>
      <c r="AE514" s="272"/>
      <c r="AF514" s="272"/>
      <c r="AG514" s="272"/>
      <c r="AH514" s="272"/>
      <c r="AI514" s="272"/>
      <c r="AJ514" s="272"/>
      <c r="AK514" s="272"/>
      <c r="AL514" s="272"/>
      <c r="AM514" s="272"/>
      <c r="AN514" s="272"/>
      <c r="AO514" s="272"/>
      <c r="AP514" s="272"/>
      <c r="AQ514" s="267"/>
      <c r="AR514" s="254"/>
      <c r="AS514" s="242"/>
      <c r="AT514" s="242"/>
      <c r="AU514" s="242"/>
    </row>
    <row r="515" spans="1:47" hidden="1" outlineLevel="3" x14ac:dyDescent="0.35">
      <c r="A515" s="242"/>
      <c r="B515" s="251"/>
      <c r="C515" s="244">
        <f t="shared" si="76"/>
        <v>4</v>
      </c>
      <c r="D515" s="267"/>
      <c r="E515" s="322"/>
      <c r="F515" s="322"/>
      <c r="G515" s="267"/>
      <c r="H515" s="272"/>
      <c r="I515" s="288"/>
      <c r="J515" s="294" t="s">
        <v>536</v>
      </c>
      <c r="K515" s="294"/>
      <c r="L515" s="272"/>
      <c r="M515" s="272"/>
      <c r="N515" s="289">
        <v>6</v>
      </c>
      <c r="O515" s="558">
        <f t="shared" si="83"/>
        <v>78</v>
      </c>
      <c r="P515" s="559">
        <f t="shared" si="84"/>
        <v>78</v>
      </c>
      <c r="Q515" s="558">
        <f t="shared" si="85"/>
        <v>150</v>
      </c>
      <c r="R515" s="272"/>
      <c r="S515" s="272"/>
      <c r="T515" s="272"/>
      <c r="U515" s="272"/>
      <c r="V515" s="272"/>
      <c r="W515" s="272"/>
      <c r="X515" s="272"/>
      <c r="Y515" s="272"/>
      <c r="Z515" s="272"/>
      <c r="AA515" s="272"/>
      <c r="AB515" s="272"/>
      <c r="AC515" s="272"/>
      <c r="AD515" s="272"/>
      <c r="AE515" s="272"/>
      <c r="AF515" s="272"/>
      <c r="AG515" s="272"/>
      <c r="AH515" s="272"/>
      <c r="AI515" s="272"/>
      <c r="AJ515" s="272"/>
      <c r="AK515" s="272"/>
      <c r="AL515" s="272"/>
      <c r="AM515" s="272"/>
      <c r="AN515" s="272"/>
      <c r="AO515" s="272"/>
      <c r="AP515" s="272"/>
      <c r="AQ515" s="267"/>
      <c r="AR515" s="254"/>
      <c r="AS515" s="242"/>
      <c r="AT515" s="242"/>
      <c r="AU515" s="242"/>
    </row>
    <row r="516" spans="1:47" hidden="1" outlineLevel="3" x14ac:dyDescent="0.35">
      <c r="A516" s="242"/>
      <c r="B516" s="251"/>
      <c r="C516" s="244">
        <f t="shared" si="76"/>
        <v>4</v>
      </c>
      <c r="D516" s="267"/>
      <c r="E516" s="322"/>
      <c r="F516" s="322"/>
      <c r="G516" s="267"/>
      <c r="H516" s="288"/>
      <c r="I516" s="288">
        <v>3</v>
      </c>
      <c r="J516" s="294" t="s">
        <v>852</v>
      </c>
      <c r="K516" s="294"/>
      <c r="L516" s="272"/>
      <c r="M516" s="272"/>
      <c r="N516" s="272">
        <v>0</v>
      </c>
      <c r="O516" s="272">
        <v>0</v>
      </c>
      <c r="P516" s="272">
        <v>0</v>
      </c>
      <c r="Q516" s="272">
        <v>0</v>
      </c>
      <c r="R516" s="272"/>
      <c r="S516" s="272"/>
      <c r="T516" s="272"/>
      <c r="U516" s="272"/>
      <c r="V516" s="272"/>
      <c r="W516" s="272"/>
      <c r="X516" s="272"/>
      <c r="Y516" s="272"/>
      <c r="Z516" s="272"/>
      <c r="AA516" s="272"/>
      <c r="AB516" s="272"/>
      <c r="AC516" s="272"/>
      <c r="AD516" s="272"/>
      <c r="AE516" s="272"/>
      <c r="AF516" s="272"/>
      <c r="AG516" s="272"/>
      <c r="AH516" s="272"/>
      <c r="AI516" s="272"/>
      <c r="AJ516" s="272"/>
      <c r="AK516" s="272"/>
      <c r="AL516" s="272"/>
      <c r="AM516" s="272"/>
      <c r="AN516" s="272"/>
      <c r="AO516" s="272"/>
      <c r="AP516" s="272"/>
      <c r="AQ516" s="267"/>
      <c r="AR516" s="254"/>
      <c r="AS516" s="242"/>
      <c r="AT516" s="242"/>
      <c r="AU516" s="242"/>
    </row>
    <row r="517" spans="1:47" hidden="1" outlineLevel="3" x14ac:dyDescent="0.35">
      <c r="A517" s="242"/>
      <c r="B517" s="251"/>
      <c r="C517" s="244">
        <f t="shared" si="76"/>
        <v>4</v>
      </c>
      <c r="D517" s="267"/>
      <c r="E517" s="322"/>
      <c r="F517" s="322"/>
      <c r="G517" s="267"/>
      <c r="H517" s="272"/>
      <c r="I517" s="288"/>
      <c r="J517" s="294" t="s">
        <v>853</v>
      </c>
      <c r="K517" s="294"/>
      <c r="L517" s="272"/>
      <c r="M517" s="272"/>
      <c r="N517" s="289">
        <v>1</v>
      </c>
      <c r="O517" s="558">
        <f>IF(N517=0,0,N517+72)</f>
        <v>73</v>
      </c>
      <c r="P517" s="559">
        <f>O517</f>
        <v>73</v>
      </c>
      <c r="Q517" s="558">
        <f>IF(P517=0,0,P517+72)</f>
        <v>145</v>
      </c>
      <c r="R517" s="272"/>
      <c r="S517" s="272"/>
      <c r="T517" s="272"/>
      <c r="U517" s="272"/>
      <c r="V517" s="272"/>
      <c r="W517" s="272"/>
      <c r="X517" s="272"/>
      <c r="Y517" s="272"/>
      <c r="Z517" s="272"/>
      <c r="AA517" s="272"/>
      <c r="AB517" s="272"/>
      <c r="AC517" s="272"/>
      <c r="AD517" s="272"/>
      <c r="AE517" s="272"/>
      <c r="AF517" s="272"/>
      <c r="AG517" s="272"/>
      <c r="AH517" s="272"/>
      <c r="AI517" s="272"/>
      <c r="AJ517" s="272"/>
      <c r="AK517" s="272"/>
      <c r="AL517" s="272"/>
      <c r="AM517" s="272"/>
      <c r="AN517" s="272"/>
      <c r="AO517" s="272"/>
      <c r="AP517" s="272"/>
      <c r="AQ517" s="267"/>
      <c r="AR517" s="254"/>
      <c r="AS517" s="242"/>
      <c r="AT517" s="242"/>
      <c r="AU517" s="242"/>
    </row>
    <row r="518" spans="1:47" hidden="1" outlineLevel="3" x14ac:dyDescent="0.35">
      <c r="A518" s="242"/>
      <c r="B518" s="251"/>
      <c r="C518" s="244">
        <f t="shared" si="76"/>
        <v>4</v>
      </c>
      <c r="D518" s="267"/>
      <c r="E518" s="322"/>
      <c r="F518" s="322"/>
      <c r="G518" s="267"/>
      <c r="H518" s="272"/>
      <c r="I518" s="288"/>
      <c r="J518" s="294" t="s">
        <v>116</v>
      </c>
      <c r="K518" s="294"/>
      <c r="L518" s="272"/>
      <c r="M518" s="272"/>
      <c r="N518" s="289">
        <v>7</v>
      </c>
      <c r="O518" s="558">
        <f t="shared" ref="O518:O523" si="86">IF(N518=0,0,N518+72)</f>
        <v>79</v>
      </c>
      <c r="P518" s="559">
        <f t="shared" ref="P518:P523" si="87">O518</f>
        <v>79</v>
      </c>
      <c r="Q518" s="558">
        <f t="shared" ref="Q518:Q523" si="88">IF(P518=0,0,P518+72)</f>
        <v>151</v>
      </c>
      <c r="R518" s="272"/>
      <c r="S518" s="272"/>
      <c r="T518" s="272"/>
      <c r="U518" s="272"/>
      <c r="V518" s="272"/>
      <c r="W518" s="272"/>
      <c r="X518" s="272"/>
      <c r="Y518" s="272"/>
      <c r="Z518" s="272"/>
      <c r="AA518" s="272"/>
      <c r="AB518" s="272"/>
      <c r="AC518" s="272"/>
      <c r="AD518" s="272"/>
      <c r="AE518" s="272"/>
      <c r="AF518" s="272"/>
      <c r="AG518" s="272"/>
      <c r="AH518" s="272"/>
      <c r="AI518" s="272"/>
      <c r="AJ518" s="272"/>
      <c r="AK518" s="272"/>
      <c r="AL518" s="272"/>
      <c r="AM518" s="272"/>
      <c r="AN518" s="272"/>
      <c r="AO518" s="272"/>
      <c r="AP518" s="272"/>
      <c r="AQ518" s="267"/>
      <c r="AR518" s="254"/>
      <c r="AS518" s="242"/>
      <c r="AT518" s="242"/>
      <c r="AU518" s="242"/>
    </row>
    <row r="519" spans="1:47" hidden="1" outlineLevel="3" x14ac:dyDescent="0.35">
      <c r="A519" s="242"/>
      <c r="B519" s="251"/>
      <c r="C519" s="244">
        <f t="shared" si="76"/>
        <v>4</v>
      </c>
      <c r="D519" s="267"/>
      <c r="E519" s="322"/>
      <c r="F519" s="322"/>
      <c r="G519" s="267"/>
      <c r="H519" s="272"/>
      <c r="I519" s="288"/>
      <c r="J519" s="294" t="s">
        <v>560</v>
      </c>
      <c r="K519" s="294"/>
      <c r="L519" s="272"/>
      <c r="M519" s="272"/>
      <c r="N519" s="289">
        <v>8</v>
      </c>
      <c r="O519" s="558">
        <f t="shared" si="86"/>
        <v>80</v>
      </c>
      <c r="P519" s="559">
        <f t="shared" si="87"/>
        <v>80</v>
      </c>
      <c r="Q519" s="558">
        <f t="shared" si="88"/>
        <v>152</v>
      </c>
      <c r="R519" s="272"/>
      <c r="S519" s="272"/>
      <c r="T519" s="272"/>
      <c r="U519" s="272"/>
      <c r="V519" s="272"/>
      <c r="W519" s="272"/>
      <c r="X519" s="272"/>
      <c r="Y519" s="272"/>
      <c r="Z519" s="272"/>
      <c r="AA519" s="272"/>
      <c r="AB519" s="272"/>
      <c r="AC519" s="272"/>
      <c r="AD519" s="272"/>
      <c r="AE519" s="272"/>
      <c r="AF519" s="272"/>
      <c r="AG519" s="272"/>
      <c r="AH519" s="272"/>
      <c r="AI519" s="272"/>
      <c r="AJ519" s="272"/>
      <c r="AK519" s="272"/>
      <c r="AL519" s="272"/>
      <c r="AM519" s="272"/>
      <c r="AN519" s="272"/>
      <c r="AO519" s="272"/>
      <c r="AP519" s="272"/>
      <c r="AQ519" s="267"/>
      <c r="AR519" s="254"/>
      <c r="AS519" s="242"/>
      <c r="AT519" s="242"/>
      <c r="AU519" s="242"/>
    </row>
    <row r="520" spans="1:47" hidden="1" outlineLevel="3" x14ac:dyDescent="0.35">
      <c r="A520" s="242"/>
      <c r="B520" s="251"/>
      <c r="C520" s="244">
        <f t="shared" si="76"/>
        <v>4</v>
      </c>
      <c r="D520" s="267"/>
      <c r="E520" s="322"/>
      <c r="F520" s="322"/>
      <c r="G520" s="267"/>
      <c r="H520" s="272"/>
      <c r="I520" s="288"/>
      <c r="J520" s="294" t="s">
        <v>561</v>
      </c>
      <c r="K520" s="294"/>
      <c r="L520" s="272"/>
      <c r="M520" s="272"/>
      <c r="N520" s="289">
        <v>8</v>
      </c>
      <c r="O520" s="558">
        <f t="shared" si="86"/>
        <v>80</v>
      </c>
      <c r="P520" s="559">
        <f t="shared" si="87"/>
        <v>80</v>
      </c>
      <c r="Q520" s="558">
        <f t="shared" si="88"/>
        <v>152</v>
      </c>
      <c r="R520" s="272"/>
      <c r="S520" s="272"/>
      <c r="T520" s="272"/>
      <c r="U520" s="272"/>
      <c r="V520" s="272"/>
      <c r="W520" s="272"/>
      <c r="X520" s="272"/>
      <c r="Y520" s="272"/>
      <c r="Z520" s="272"/>
      <c r="AA520" s="272"/>
      <c r="AB520" s="272"/>
      <c r="AC520" s="272"/>
      <c r="AD520" s="272"/>
      <c r="AE520" s="272"/>
      <c r="AF520" s="272"/>
      <c r="AG520" s="272"/>
      <c r="AH520" s="272"/>
      <c r="AI520" s="272"/>
      <c r="AJ520" s="272"/>
      <c r="AK520" s="272"/>
      <c r="AL520" s="272"/>
      <c r="AM520" s="272"/>
      <c r="AN520" s="272"/>
      <c r="AO520" s="272"/>
      <c r="AP520" s="272"/>
      <c r="AQ520" s="267"/>
      <c r="AR520" s="254"/>
      <c r="AS520" s="242"/>
      <c r="AT520" s="242"/>
      <c r="AU520" s="242"/>
    </row>
    <row r="521" spans="1:47" hidden="1" outlineLevel="3" x14ac:dyDescent="0.35">
      <c r="A521" s="242"/>
      <c r="B521" s="251"/>
      <c r="C521" s="244">
        <f t="shared" si="76"/>
        <v>4</v>
      </c>
      <c r="D521" s="267"/>
      <c r="E521" s="322"/>
      <c r="F521" s="322"/>
      <c r="G521" s="267"/>
      <c r="H521" s="272"/>
      <c r="I521" s="288"/>
      <c r="J521" s="294" t="s">
        <v>562</v>
      </c>
      <c r="K521" s="294"/>
      <c r="L521" s="272"/>
      <c r="M521" s="272"/>
      <c r="N521" s="289">
        <v>9</v>
      </c>
      <c r="O521" s="558">
        <f t="shared" si="86"/>
        <v>81</v>
      </c>
      <c r="P521" s="559">
        <f t="shared" si="87"/>
        <v>81</v>
      </c>
      <c r="Q521" s="558">
        <f t="shared" si="88"/>
        <v>153</v>
      </c>
      <c r="R521" s="272"/>
      <c r="S521" s="272"/>
      <c r="T521" s="272"/>
      <c r="U521" s="272"/>
      <c r="V521" s="272"/>
      <c r="W521" s="272"/>
      <c r="X521" s="272"/>
      <c r="Y521" s="272"/>
      <c r="Z521" s="272"/>
      <c r="AA521" s="272"/>
      <c r="AB521" s="272"/>
      <c r="AC521" s="272"/>
      <c r="AD521" s="272"/>
      <c r="AE521" s="272"/>
      <c r="AF521" s="272"/>
      <c r="AG521" s="272"/>
      <c r="AH521" s="272"/>
      <c r="AI521" s="272"/>
      <c r="AJ521" s="272"/>
      <c r="AK521" s="272"/>
      <c r="AL521" s="272"/>
      <c r="AM521" s="272"/>
      <c r="AN521" s="272"/>
      <c r="AO521" s="272"/>
      <c r="AP521" s="272"/>
      <c r="AQ521" s="267"/>
      <c r="AR521" s="254"/>
      <c r="AS521" s="242"/>
      <c r="AT521" s="242"/>
      <c r="AU521" s="242"/>
    </row>
    <row r="522" spans="1:47" hidden="1" outlineLevel="3" x14ac:dyDescent="0.35">
      <c r="A522" s="242"/>
      <c r="B522" s="251"/>
      <c r="C522" s="244">
        <f t="shared" si="76"/>
        <v>4</v>
      </c>
      <c r="D522" s="267"/>
      <c r="E522" s="322"/>
      <c r="F522" s="322"/>
      <c r="G522" s="267"/>
      <c r="H522" s="272"/>
      <c r="I522" s="288"/>
      <c r="J522" s="294" t="s">
        <v>563</v>
      </c>
      <c r="K522" s="294"/>
      <c r="L522" s="272"/>
      <c r="M522" s="272"/>
      <c r="N522" s="289">
        <v>9</v>
      </c>
      <c r="O522" s="558">
        <f t="shared" si="86"/>
        <v>81</v>
      </c>
      <c r="P522" s="559">
        <f t="shared" si="87"/>
        <v>81</v>
      </c>
      <c r="Q522" s="558">
        <f t="shared" si="88"/>
        <v>153</v>
      </c>
      <c r="R522" s="272"/>
      <c r="S522" s="272"/>
      <c r="T522" s="272"/>
      <c r="U522" s="272"/>
      <c r="V522" s="272"/>
      <c r="W522" s="272"/>
      <c r="X522" s="272"/>
      <c r="Y522" s="272"/>
      <c r="Z522" s="272"/>
      <c r="AA522" s="272"/>
      <c r="AB522" s="272"/>
      <c r="AC522" s="272"/>
      <c r="AD522" s="272"/>
      <c r="AE522" s="272"/>
      <c r="AF522" s="272"/>
      <c r="AG522" s="272"/>
      <c r="AH522" s="272"/>
      <c r="AI522" s="272"/>
      <c r="AJ522" s="272"/>
      <c r="AK522" s="272"/>
      <c r="AL522" s="272"/>
      <c r="AM522" s="272"/>
      <c r="AN522" s="272"/>
      <c r="AO522" s="272"/>
      <c r="AP522" s="272"/>
      <c r="AQ522" s="267"/>
      <c r="AR522" s="254"/>
      <c r="AS522" s="242"/>
      <c r="AT522" s="242"/>
      <c r="AU522" s="242"/>
    </row>
    <row r="523" spans="1:47" hidden="1" outlineLevel="3" x14ac:dyDescent="0.35">
      <c r="A523" s="242"/>
      <c r="B523" s="251"/>
      <c r="C523" s="244">
        <f t="shared" si="76"/>
        <v>4</v>
      </c>
      <c r="D523" s="267"/>
      <c r="E523" s="322"/>
      <c r="F523" s="322"/>
      <c r="G523" s="267"/>
      <c r="H523" s="272"/>
      <c r="I523" s="288"/>
      <c r="J523" s="294" t="s">
        <v>536</v>
      </c>
      <c r="K523" s="294"/>
      <c r="L523" s="272"/>
      <c r="M523" s="272"/>
      <c r="N523" s="289">
        <v>10</v>
      </c>
      <c r="O523" s="558">
        <f t="shared" si="86"/>
        <v>82</v>
      </c>
      <c r="P523" s="559">
        <f t="shared" si="87"/>
        <v>82</v>
      </c>
      <c r="Q523" s="558">
        <f t="shared" si="88"/>
        <v>154</v>
      </c>
      <c r="R523" s="272"/>
      <c r="S523" s="272"/>
      <c r="T523" s="272"/>
      <c r="U523" s="272"/>
      <c r="V523" s="272"/>
      <c r="W523" s="272"/>
      <c r="X523" s="272"/>
      <c r="Y523" s="272"/>
      <c r="Z523" s="272"/>
      <c r="AA523" s="272"/>
      <c r="AB523" s="272"/>
      <c r="AC523" s="272"/>
      <c r="AD523" s="272"/>
      <c r="AE523" s="272"/>
      <c r="AF523" s="272"/>
      <c r="AG523" s="272"/>
      <c r="AH523" s="272"/>
      <c r="AI523" s="272"/>
      <c r="AJ523" s="272"/>
      <c r="AK523" s="272"/>
      <c r="AL523" s="272"/>
      <c r="AM523" s="272"/>
      <c r="AN523" s="272"/>
      <c r="AO523" s="272"/>
      <c r="AP523" s="272"/>
      <c r="AQ523" s="267"/>
      <c r="AR523" s="254"/>
      <c r="AS523" s="242"/>
      <c r="AT523" s="242"/>
      <c r="AU523" s="242"/>
    </row>
    <row r="524" spans="1:47" hidden="1" outlineLevel="3" x14ac:dyDescent="0.35">
      <c r="A524" s="242"/>
      <c r="B524" s="251"/>
      <c r="C524" s="244">
        <f t="shared" si="76"/>
        <v>4</v>
      </c>
      <c r="D524" s="267"/>
      <c r="E524" s="322"/>
      <c r="F524" s="322"/>
      <c r="G524" s="267"/>
      <c r="H524" s="288"/>
      <c r="I524" s="288">
        <v>4</v>
      </c>
      <c r="J524" s="294" t="s">
        <v>852</v>
      </c>
      <c r="K524" s="294"/>
      <c r="L524" s="272"/>
      <c r="M524" s="272"/>
      <c r="N524" s="272">
        <v>0</v>
      </c>
      <c r="O524" s="272">
        <v>0</v>
      </c>
      <c r="P524" s="272">
        <v>0</v>
      </c>
      <c r="Q524" s="272">
        <v>0</v>
      </c>
      <c r="R524" s="272"/>
      <c r="S524" s="272"/>
      <c r="T524" s="272"/>
      <c r="U524" s="272"/>
      <c r="V524" s="272"/>
      <c r="W524" s="272"/>
      <c r="X524" s="272"/>
      <c r="Y524" s="272"/>
      <c r="Z524" s="272"/>
      <c r="AA524" s="272"/>
      <c r="AB524" s="272"/>
      <c r="AC524" s="272"/>
      <c r="AD524" s="272"/>
      <c r="AE524" s="272"/>
      <c r="AF524" s="272"/>
      <c r="AG524" s="272"/>
      <c r="AH524" s="272"/>
      <c r="AI524" s="272"/>
      <c r="AJ524" s="272"/>
      <c r="AK524" s="272"/>
      <c r="AL524" s="272"/>
      <c r="AM524" s="272"/>
      <c r="AN524" s="272"/>
      <c r="AO524" s="272"/>
      <c r="AP524" s="272"/>
      <c r="AQ524" s="267"/>
      <c r="AR524" s="254"/>
      <c r="AS524" s="242"/>
      <c r="AT524" s="242"/>
      <c r="AU524" s="242"/>
    </row>
    <row r="525" spans="1:47" hidden="1" outlineLevel="3" x14ac:dyDescent="0.35">
      <c r="A525" s="242"/>
      <c r="B525" s="251"/>
      <c r="C525" s="244">
        <f t="shared" si="76"/>
        <v>4</v>
      </c>
      <c r="D525" s="267"/>
      <c r="E525" s="322"/>
      <c r="F525" s="322"/>
      <c r="G525" s="267"/>
      <c r="H525" s="272"/>
      <c r="I525" s="288"/>
      <c r="J525" s="294" t="s">
        <v>853</v>
      </c>
      <c r="K525" s="294"/>
      <c r="L525" s="272"/>
      <c r="M525" s="272"/>
      <c r="N525" s="289">
        <v>1</v>
      </c>
      <c r="O525" s="558">
        <f>IF(N525=0,0,N525+72)</f>
        <v>73</v>
      </c>
      <c r="P525" s="559">
        <f>O525</f>
        <v>73</v>
      </c>
      <c r="Q525" s="558">
        <f>IF(P525=0,0,P525+72)</f>
        <v>145</v>
      </c>
      <c r="R525" s="272"/>
      <c r="S525" s="272"/>
      <c r="T525" s="272"/>
      <c r="U525" s="272"/>
      <c r="V525" s="272"/>
      <c r="W525" s="272"/>
      <c r="X525" s="272"/>
      <c r="Y525" s="272"/>
      <c r="Z525" s="272"/>
      <c r="AA525" s="272"/>
      <c r="AB525" s="272"/>
      <c r="AC525" s="272"/>
      <c r="AD525" s="272"/>
      <c r="AE525" s="272"/>
      <c r="AF525" s="272"/>
      <c r="AG525" s="272"/>
      <c r="AH525" s="272"/>
      <c r="AI525" s="272"/>
      <c r="AJ525" s="272"/>
      <c r="AK525" s="272"/>
      <c r="AL525" s="272"/>
      <c r="AM525" s="272"/>
      <c r="AN525" s="272"/>
      <c r="AO525" s="272"/>
      <c r="AP525" s="272"/>
      <c r="AQ525" s="267"/>
      <c r="AR525" s="254"/>
      <c r="AS525" s="242"/>
      <c r="AT525" s="242"/>
      <c r="AU525" s="242"/>
    </row>
    <row r="526" spans="1:47" hidden="1" outlineLevel="3" x14ac:dyDescent="0.35">
      <c r="A526" s="242"/>
      <c r="B526" s="251"/>
      <c r="C526" s="244">
        <f t="shared" si="76"/>
        <v>4</v>
      </c>
      <c r="D526" s="267"/>
      <c r="E526" s="322"/>
      <c r="F526" s="322"/>
      <c r="G526" s="267"/>
      <c r="H526" s="272"/>
      <c r="I526" s="288"/>
      <c r="J526" s="294" t="s">
        <v>116</v>
      </c>
      <c r="K526" s="294"/>
      <c r="L526" s="272"/>
      <c r="M526" s="272"/>
      <c r="N526" s="289">
        <v>11</v>
      </c>
      <c r="O526" s="558">
        <f t="shared" ref="O526:O531" si="89">IF(N526=0,0,N526+72)</f>
        <v>83</v>
      </c>
      <c r="P526" s="559">
        <f t="shared" ref="P526:P531" si="90">O526</f>
        <v>83</v>
      </c>
      <c r="Q526" s="558">
        <f t="shared" ref="Q526:Q531" si="91">IF(P526=0,0,P526+72)</f>
        <v>155</v>
      </c>
      <c r="R526" s="272"/>
      <c r="S526" s="272"/>
      <c r="T526" s="272"/>
      <c r="U526" s="272"/>
      <c r="V526" s="272"/>
      <c r="W526" s="272"/>
      <c r="X526" s="272"/>
      <c r="Y526" s="272"/>
      <c r="Z526" s="272"/>
      <c r="AA526" s="272"/>
      <c r="AB526" s="272"/>
      <c r="AC526" s="272"/>
      <c r="AD526" s="272"/>
      <c r="AE526" s="272"/>
      <c r="AF526" s="272"/>
      <c r="AG526" s="272"/>
      <c r="AH526" s="272"/>
      <c r="AI526" s="272"/>
      <c r="AJ526" s="272"/>
      <c r="AK526" s="272"/>
      <c r="AL526" s="272"/>
      <c r="AM526" s="272"/>
      <c r="AN526" s="272"/>
      <c r="AO526" s="272"/>
      <c r="AP526" s="272"/>
      <c r="AQ526" s="267"/>
      <c r="AR526" s="254"/>
      <c r="AS526" s="242"/>
      <c r="AT526" s="242"/>
      <c r="AU526" s="242"/>
    </row>
    <row r="527" spans="1:47" hidden="1" outlineLevel="3" x14ac:dyDescent="0.35">
      <c r="A527" s="242"/>
      <c r="B527" s="251"/>
      <c r="C527" s="244">
        <f t="shared" si="76"/>
        <v>4</v>
      </c>
      <c r="D527" s="267"/>
      <c r="E527" s="322"/>
      <c r="F527" s="322"/>
      <c r="G527" s="267"/>
      <c r="H527" s="272"/>
      <c r="I527" s="288"/>
      <c r="J527" s="294" t="s">
        <v>560</v>
      </c>
      <c r="K527" s="294"/>
      <c r="L527" s="272"/>
      <c r="M527" s="272"/>
      <c r="N527" s="289">
        <v>12</v>
      </c>
      <c r="O527" s="558">
        <f t="shared" si="89"/>
        <v>84</v>
      </c>
      <c r="P527" s="559">
        <f t="shared" si="90"/>
        <v>84</v>
      </c>
      <c r="Q527" s="558">
        <f t="shared" si="91"/>
        <v>156</v>
      </c>
      <c r="R527" s="272"/>
      <c r="S527" s="272"/>
      <c r="T527" s="272"/>
      <c r="U527" s="272"/>
      <c r="V527" s="272"/>
      <c r="W527" s="272"/>
      <c r="X527" s="272"/>
      <c r="Y527" s="272"/>
      <c r="Z527" s="272"/>
      <c r="AA527" s="272"/>
      <c r="AB527" s="272"/>
      <c r="AC527" s="272"/>
      <c r="AD527" s="272"/>
      <c r="AE527" s="272"/>
      <c r="AF527" s="272"/>
      <c r="AG527" s="272"/>
      <c r="AH527" s="272"/>
      <c r="AI527" s="272"/>
      <c r="AJ527" s="272"/>
      <c r="AK527" s="272"/>
      <c r="AL527" s="272"/>
      <c r="AM527" s="272"/>
      <c r="AN527" s="272"/>
      <c r="AO527" s="272"/>
      <c r="AP527" s="272"/>
      <c r="AQ527" s="267"/>
      <c r="AR527" s="254"/>
      <c r="AS527" s="242"/>
      <c r="AT527" s="242"/>
      <c r="AU527" s="242"/>
    </row>
    <row r="528" spans="1:47" hidden="1" outlineLevel="3" x14ac:dyDescent="0.35">
      <c r="A528" s="242"/>
      <c r="B528" s="251"/>
      <c r="C528" s="244">
        <f t="shared" si="76"/>
        <v>4</v>
      </c>
      <c r="D528" s="267"/>
      <c r="E528" s="322"/>
      <c r="F528" s="322"/>
      <c r="G528" s="267"/>
      <c r="H528" s="272"/>
      <c r="I528" s="288"/>
      <c r="J528" s="294" t="s">
        <v>561</v>
      </c>
      <c r="K528" s="294"/>
      <c r="L528" s="272"/>
      <c r="M528" s="272"/>
      <c r="N528" s="289">
        <v>12</v>
      </c>
      <c r="O528" s="558">
        <f t="shared" si="89"/>
        <v>84</v>
      </c>
      <c r="P528" s="559">
        <f t="shared" si="90"/>
        <v>84</v>
      </c>
      <c r="Q528" s="558">
        <f t="shared" si="91"/>
        <v>156</v>
      </c>
      <c r="R528" s="272"/>
      <c r="S528" s="272"/>
      <c r="T528" s="272"/>
      <c r="U528" s="272"/>
      <c r="V528" s="272"/>
      <c r="W528" s="272"/>
      <c r="X528" s="272"/>
      <c r="Y528" s="272"/>
      <c r="Z528" s="272"/>
      <c r="AA528" s="272"/>
      <c r="AB528" s="272"/>
      <c r="AC528" s="272"/>
      <c r="AD528" s="272"/>
      <c r="AE528" s="272"/>
      <c r="AF528" s="272"/>
      <c r="AG528" s="272"/>
      <c r="AH528" s="272"/>
      <c r="AI528" s="272"/>
      <c r="AJ528" s="272"/>
      <c r="AK528" s="272"/>
      <c r="AL528" s="272"/>
      <c r="AM528" s="272"/>
      <c r="AN528" s="272"/>
      <c r="AO528" s="272"/>
      <c r="AP528" s="272"/>
      <c r="AQ528" s="267"/>
      <c r="AR528" s="254"/>
      <c r="AS528" s="242"/>
      <c r="AT528" s="242"/>
      <c r="AU528" s="242"/>
    </row>
    <row r="529" spans="1:47" hidden="1" outlineLevel="3" x14ac:dyDescent="0.35">
      <c r="A529" s="242"/>
      <c r="B529" s="251"/>
      <c r="C529" s="244">
        <f t="shared" si="76"/>
        <v>4</v>
      </c>
      <c r="D529" s="267"/>
      <c r="E529" s="322"/>
      <c r="F529" s="322"/>
      <c r="G529" s="267"/>
      <c r="H529" s="272"/>
      <c r="I529" s="288"/>
      <c r="J529" s="294" t="s">
        <v>562</v>
      </c>
      <c r="K529" s="294"/>
      <c r="L529" s="272"/>
      <c r="M529" s="272"/>
      <c r="N529" s="289">
        <v>13</v>
      </c>
      <c r="O529" s="558">
        <f t="shared" si="89"/>
        <v>85</v>
      </c>
      <c r="P529" s="559">
        <f t="shared" si="90"/>
        <v>85</v>
      </c>
      <c r="Q529" s="558">
        <f t="shared" si="91"/>
        <v>157</v>
      </c>
      <c r="R529" s="272"/>
      <c r="S529" s="272"/>
      <c r="T529" s="272"/>
      <c r="U529" s="272"/>
      <c r="V529" s="272"/>
      <c r="W529" s="272"/>
      <c r="X529" s="272"/>
      <c r="Y529" s="272"/>
      <c r="Z529" s="272"/>
      <c r="AA529" s="272"/>
      <c r="AB529" s="272"/>
      <c r="AC529" s="272"/>
      <c r="AD529" s="272"/>
      <c r="AE529" s="272"/>
      <c r="AF529" s="272"/>
      <c r="AG529" s="272"/>
      <c r="AH529" s="272"/>
      <c r="AI529" s="272"/>
      <c r="AJ529" s="272"/>
      <c r="AK529" s="272"/>
      <c r="AL529" s="272"/>
      <c r="AM529" s="272"/>
      <c r="AN529" s="272"/>
      <c r="AO529" s="272"/>
      <c r="AP529" s="272"/>
      <c r="AQ529" s="267"/>
      <c r="AR529" s="254"/>
      <c r="AS529" s="242"/>
      <c r="AT529" s="242"/>
      <c r="AU529" s="242"/>
    </row>
    <row r="530" spans="1:47" hidden="1" outlineLevel="3" x14ac:dyDescent="0.35">
      <c r="A530" s="242"/>
      <c r="B530" s="251"/>
      <c r="C530" s="244">
        <f t="shared" si="76"/>
        <v>4</v>
      </c>
      <c r="D530" s="267"/>
      <c r="E530" s="322"/>
      <c r="F530" s="322"/>
      <c r="G530" s="267"/>
      <c r="H530" s="272"/>
      <c r="I530" s="288"/>
      <c r="J530" s="294" t="s">
        <v>563</v>
      </c>
      <c r="K530" s="294"/>
      <c r="L530" s="272"/>
      <c r="M530" s="272"/>
      <c r="N530" s="289">
        <v>13</v>
      </c>
      <c r="O530" s="558">
        <f t="shared" si="89"/>
        <v>85</v>
      </c>
      <c r="P530" s="559">
        <f t="shared" si="90"/>
        <v>85</v>
      </c>
      <c r="Q530" s="558">
        <f t="shared" si="91"/>
        <v>157</v>
      </c>
      <c r="R530" s="272"/>
      <c r="S530" s="272"/>
      <c r="T530" s="272"/>
      <c r="U530" s="272"/>
      <c r="V530" s="272"/>
      <c r="W530" s="272"/>
      <c r="X530" s="272"/>
      <c r="Y530" s="272"/>
      <c r="Z530" s="272"/>
      <c r="AA530" s="272"/>
      <c r="AB530" s="272"/>
      <c r="AC530" s="272"/>
      <c r="AD530" s="272"/>
      <c r="AE530" s="272"/>
      <c r="AF530" s="272"/>
      <c r="AG530" s="272"/>
      <c r="AH530" s="272"/>
      <c r="AI530" s="272"/>
      <c r="AJ530" s="272"/>
      <c r="AK530" s="272"/>
      <c r="AL530" s="272"/>
      <c r="AM530" s="272"/>
      <c r="AN530" s="272"/>
      <c r="AO530" s="272"/>
      <c r="AP530" s="272"/>
      <c r="AQ530" s="267"/>
      <c r="AR530" s="254"/>
      <c r="AS530" s="242"/>
      <c r="AT530" s="242"/>
      <c r="AU530" s="242"/>
    </row>
    <row r="531" spans="1:47" hidden="1" outlineLevel="3" collapsed="1" x14ac:dyDescent="0.35">
      <c r="A531" s="242"/>
      <c r="B531" s="251"/>
      <c r="C531" s="244">
        <f t="shared" si="76"/>
        <v>4</v>
      </c>
      <c r="D531" s="267"/>
      <c r="E531" s="322"/>
      <c r="F531" s="322"/>
      <c r="G531" s="267"/>
      <c r="H531" s="272"/>
      <c r="I531" s="288"/>
      <c r="J531" s="294" t="s">
        <v>536</v>
      </c>
      <c r="K531" s="294"/>
      <c r="L531" s="272"/>
      <c r="M531" s="272"/>
      <c r="N531" s="289">
        <v>14</v>
      </c>
      <c r="O531" s="558">
        <f t="shared" si="89"/>
        <v>86</v>
      </c>
      <c r="P531" s="559">
        <f t="shared" si="90"/>
        <v>86</v>
      </c>
      <c r="Q531" s="558">
        <f t="shared" si="91"/>
        <v>158</v>
      </c>
      <c r="R531" s="272"/>
      <c r="S531" s="272"/>
      <c r="T531" s="272"/>
      <c r="U531" s="272"/>
      <c r="V531" s="272"/>
      <c r="W531" s="272"/>
      <c r="X531" s="272"/>
      <c r="Y531" s="272"/>
      <c r="Z531" s="272"/>
      <c r="AA531" s="272"/>
      <c r="AB531" s="272"/>
      <c r="AC531" s="272"/>
      <c r="AD531" s="272"/>
      <c r="AE531" s="272"/>
      <c r="AF531" s="272"/>
      <c r="AG531" s="272"/>
      <c r="AH531" s="272"/>
      <c r="AI531" s="272"/>
      <c r="AJ531" s="272"/>
      <c r="AK531" s="272"/>
      <c r="AL531" s="272"/>
      <c r="AM531" s="272"/>
      <c r="AN531" s="272"/>
      <c r="AO531" s="272"/>
      <c r="AP531" s="272"/>
      <c r="AQ531" s="267"/>
      <c r="AR531" s="254"/>
      <c r="AS531" s="242"/>
      <c r="AT531" s="242"/>
      <c r="AU531" s="242"/>
    </row>
    <row r="532" spans="1:47" hidden="1" outlineLevel="4" x14ac:dyDescent="0.35">
      <c r="A532" s="242"/>
      <c r="B532" s="251"/>
      <c r="C532" s="244">
        <f>INT($C$232)+4</f>
        <v>5</v>
      </c>
      <c r="D532" s="267"/>
      <c r="E532" s="322"/>
      <c r="F532" s="322"/>
      <c r="G532" s="267"/>
      <c r="H532" s="288" t="str">
        <f>H$252</f>
        <v>Win</v>
      </c>
      <c r="I532" s="288">
        <v>0</v>
      </c>
      <c r="J532" s="294" t="s">
        <v>554</v>
      </c>
      <c r="K532" s="294"/>
      <c r="L532" s="272"/>
      <c r="M532" s="272"/>
      <c r="N532" s="272">
        <v>0</v>
      </c>
      <c r="O532" s="272">
        <v>0</v>
      </c>
      <c r="P532" s="272">
        <v>0</v>
      </c>
      <c r="Q532" s="272">
        <v>0</v>
      </c>
      <c r="R532" s="272"/>
      <c r="S532" s="272"/>
      <c r="T532" s="272"/>
      <c r="U532" s="272"/>
      <c r="V532" s="272"/>
      <c r="W532" s="272"/>
      <c r="X532" s="272"/>
      <c r="Y532" s="272"/>
      <c r="Z532" s="272"/>
      <c r="AA532" s="272"/>
      <c r="AB532" s="272"/>
      <c r="AC532" s="272"/>
      <c r="AD532" s="272"/>
      <c r="AE532" s="272"/>
      <c r="AF532" s="272"/>
      <c r="AG532" s="272"/>
      <c r="AH532" s="272"/>
      <c r="AI532" s="272"/>
      <c r="AJ532" s="272"/>
      <c r="AK532" s="272"/>
      <c r="AL532" s="272"/>
      <c r="AM532" s="272"/>
      <c r="AN532" s="272"/>
      <c r="AO532" s="272"/>
      <c r="AP532" s="272"/>
      <c r="AQ532" s="267"/>
      <c r="AR532" s="254"/>
      <c r="AS532" s="242"/>
      <c r="AT532" s="242"/>
      <c r="AU532" s="242"/>
    </row>
    <row r="533" spans="1:47" hidden="1" outlineLevel="3" collapsed="1" x14ac:dyDescent="0.35">
      <c r="A533" s="242"/>
      <c r="B533" s="251"/>
      <c r="C533" s="244">
        <f t="shared" si="76"/>
        <v>4</v>
      </c>
      <c r="D533" s="267"/>
      <c r="E533" s="322"/>
      <c r="F533" s="322"/>
      <c r="G533" s="267"/>
      <c r="H533" s="272"/>
      <c r="I533" s="288"/>
      <c r="J533" s="294" t="s">
        <v>853</v>
      </c>
      <c r="K533" s="294"/>
      <c r="L533" s="272"/>
      <c r="M533" s="272"/>
      <c r="N533" s="561">
        <f t="shared" ref="N533:N539" si="92">IF(N493=0,0,N493+24)</f>
        <v>25</v>
      </c>
      <c r="O533" s="558">
        <f>IF(N533=0,0,N533+72)</f>
        <v>97</v>
      </c>
      <c r="P533" s="559">
        <f>O533</f>
        <v>97</v>
      </c>
      <c r="Q533" s="558">
        <f>IF(P533=0,0,P533+72)</f>
        <v>169</v>
      </c>
      <c r="R533" s="272"/>
      <c r="S533" s="272"/>
      <c r="T533" s="272"/>
      <c r="U533" s="272"/>
      <c r="V533" s="272"/>
      <c r="W533" s="272"/>
      <c r="X533" s="272"/>
      <c r="Y533" s="272"/>
      <c r="Z533" s="272"/>
      <c r="AA533" s="272"/>
      <c r="AB533" s="272"/>
      <c r="AC533" s="272"/>
      <c r="AD533" s="272"/>
      <c r="AE533" s="272"/>
      <c r="AF533" s="272"/>
      <c r="AG533" s="272"/>
      <c r="AH533" s="272"/>
      <c r="AI533" s="272"/>
      <c r="AJ533" s="272"/>
      <c r="AK533" s="272"/>
      <c r="AL533" s="272"/>
      <c r="AM533" s="272"/>
      <c r="AN533" s="272"/>
      <c r="AO533" s="272"/>
      <c r="AP533" s="272"/>
      <c r="AQ533" s="267"/>
      <c r="AR533" s="254"/>
      <c r="AS533" s="242"/>
      <c r="AT533" s="242"/>
      <c r="AU533" s="242"/>
    </row>
    <row r="534" spans="1:47" hidden="1" outlineLevel="4" x14ac:dyDescent="0.35">
      <c r="A534" s="242"/>
      <c r="B534" s="251"/>
      <c r="C534" s="244">
        <f t="shared" ref="C534:C606" si="93">INT($C$232)+4</f>
        <v>5</v>
      </c>
      <c r="D534" s="267"/>
      <c r="E534" s="322"/>
      <c r="F534" s="322"/>
      <c r="G534" s="267"/>
      <c r="H534" s="272"/>
      <c r="I534" s="288"/>
      <c r="J534" s="294" t="s">
        <v>116</v>
      </c>
      <c r="K534" s="294"/>
      <c r="L534" s="272"/>
      <c r="M534" s="272"/>
      <c r="N534" s="561">
        <f t="shared" si="92"/>
        <v>0</v>
      </c>
      <c r="O534" s="558">
        <f t="shared" ref="O534:O539" si="94">IF(N534=0,0,N534+72)</f>
        <v>0</v>
      </c>
      <c r="P534" s="559">
        <f t="shared" ref="P534:P539" si="95">O534</f>
        <v>0</v>
      </c>
      <c r="Q534" s="558">
        <f t="shared" ref="Q534:Q539" si="96">IF(P534=0,0,P534+72)</f>
        <v>0</v>
      </c>
      <c r="R534" s="272"/>
      <c r="S534" s="272"/>
      <c r="T534" s="272"/>
      <c r="U534" s="272"/>
      <c r="V534" s="272"/>
      <c r="W534" s="272"/>
      <c r="X534" s="272"/>
      <c r="Y534" s="272"/>
      <c r="Z534" s="272"/>
      <c r="AA534" s="272"/>
      <c r="AB534" s="272"/>
      <c r="AC534" s="272"/>
      <c r="AD534" s="272"/>
      <c r="AE534" s="272"/>
      <c r="AF534" s="272"/>
      <c r="AG534" s="272"/>
      <c r="AH534" s="272"/>
      <c r="AI534" s="272"/>
      <c r="AJ534" s="272"/>
      <c r="AK534" s="272"/>
      <c r="AL534" s="272"/>
      <c r="AM534" s="272"/>
      <c r="AN534" s="272"/>
      <c r="AO534" s="272"/>
      <c r="AP534" s="272"/>
      <c r="AQ534" s="267"/>
      <c r="AR534" s="254"/>
      <c r="AS534" s="242"/>
      <c r="AT534" s="242"/>
      <c r="AU534" s="242"/>
    </row>
    <row r="535" spans="1:47" hidden="1" outlineLevel="4" x14ac:dyDescent="0.35">
      <c r="A535" s="242"/>
      <c r="B535" s="251"/>
      <c r="C535" s="244">
        <f t="shared" si="93"/>
        <v>5</v>
      </c>
      <c r="D535" s="267"/>
      <c r="E535" s="322"/>
      <c r="F535" s="322"/>
      <c r="G535" s="267"/>
      <c r="H535" s="272"/>
      <c r="I535" s="288"/>
      <c r="J535" s="294" t="s">
        <v>560</v>
      </c>
      <c r="K535" s="294"/>
      <c r="L535" s="272"/>
      <c r="M535" s="272"/>
      <c r="N535" s="561">
        <f t="shared" si="92"/>
        <v>0</v>
      </c>
      <c r="O535" s="558">
        <f t="shared" si="94"/>
        <v>0</v>
      </c>
      <c r="P535" s="559">
        <f t="shared" si="95"/>
        <v>0</v>
      </c>
      <c r="Q535" s="558">
        <f t="shared" si="96"/>
        <v>0</v>
      </c>
      <c r="R535" s="272"/>
      <c r="S535" s="272"/>
      <c r="T535" s="272"/>
      <c r="U535" s="272"/>
      <c r="V535" s="272"/>
      <c r="W535" s="272"/>
      <c r="X535" s="272"/>
      <c r="Y535" s="272"/>
      <c r="Z535" s="272"/>
      <c r="AA535" s="272"/>
      <c r="AB535" s="272"/>
      <c r="AC535" s="272"/>
      <c r="AD535" s="272"/>
      <c r="AE535" s="272"/>
      <c r="AF535" s="272"/>
      <c r="AG535" s="272"/>
      <c r="AH535" s="272"/>
      <c r="AI535" s="272"/>
      <c r="AJ535" s="272"/>
      <c r="AK535" s="272"/>
      <c r="AL535" s="272"/>
      <c r="AM535" s="272"/>
      <c r="AN535" s="272"/>
      <c r="AO535" s="272"/>
      <c r="AP535" s="272"/>
      <c r="AQ535" s="267"/>
      <c r="AR535" s="254"/>
      <c r="AS535" s="242"/>
      <c r="AT535" s="242"/>
      <c r="AU535" s="242"/>
    </row>
    <row r="536" spans="1:47" hidden="1" outlineLevel="4" x14ac:dyDescent="0.35">
      <c r="A536" s="242"/>
      <c r="B536" s="251"/>
      <c r="C536" s="244">
        <f t="shared" si="93"/>
        <v>5</v>
      </c>
      <c r="D536" s="267"/>
      <c r="E536" s="322"/>
      <c r="F536" s="322"/>
      <c r="G536" s="267"/>
      <c r="H536" s="272"/>
      <c r="I536" s="288"/>
      <c r="J536" s="294" t="s">
        <v>561</v>
      </c>
      <c r="K536" s="294"/>
      <c r="L536" s="272"/>
      <c r="M536" s="272"/>
      <c r="N536" s="561">
        <f t="shared" si="92"/>
        <v>0</v>
      </c>
      <c r="O536" s="558">
        <f t="shared" si="94"/>
        <v>0</v>
      </c>
      <c r="P536" s="559">
        <f t="shared" si="95"/>
        <v>0</v>
      </c>
      <c r="Q536" s="558">
        <f t="shared" si="96"/>
        <v>0</v>
      </c>
      <c r="R536" s="272"/>
      <c r="S536" s="272"/>
      <c r="T536" s="272"/>
      <c r="U536" s="272"/>
      <c r="V536" s="272"/>
      <c r="W536" s="272"/>
      <c r="X536" s="272"/>
      <c r="Y536" s="272"/>
      <c r="Z536" s="272"/>
      <c r="AA536" s="272"/>
      <c r="AB536" s="272"/>
      <c r="AC536" s="272"/>
      <c r="AD536" s="272"/>
      <c r="AE536" s="272"/>
      <c r="AF536" s="272"/>
      <c r="AG536" s="272"/>
      <c r="AH536" s="272"/>
      <c r="AI536" s="272"/>
      <c r="AJ536" s="272"/>
      <c r="AK536" s="272"/>
      <c r="AL536" s="272"/>
      <c r="AM536" s="272"/>
      <c r="AN536" s="272"/>
      <c r="AO536" s="272"/>
      <c r="AP536" s="272"/>
      <c r="AQ536" s="267"/>
      <c r="AR536" s="254"/>
      <c r="AS536" s="242"/>
      <c r="AT536" s="242"/>
      <c r="AU536" s="242"/>
    </row>
    <row r="537" spans="1:47" hidden="1" outlineLevel="4" x14ac:dyDescent="0.35">
      <c r="A537" s="242"/>
      <c r="B537" s="251"/>
      <c r="C537" s="244">
        <f t="shared" si="93"/>
        <v>5</v>
      </c>
      <c r="D537" s="267"/>
      <c r="E537" s="322"/>
      <c r="F537" s="322"/>
      <c r="G537" s="267"/>
      <c r="H537" s="272"/>
      <c r="I537" s="288"/>
      <c r="J537" s="294" t="s">
        <v>562</v>
      </c>
      <c r="K537" s="294"/>
      <c r="L537" s="272"/>
      <c r="M537" s="272"/>
      <c r="N537" s="561">
        <f t="shared" si="92"/>
        <v>0</v>
      </c>
      <c r="O537" s="558">
        <f t="shared" si="94"/>
        <v>0</v>
      </c>
      <c r="P537" s="559">
        <f t="shared" si="95"/>
        <v>0</v>
      </c>
      <c r="Q537" s="558">
        <f t="shared" si="96"/>
        <v>0</v>
      </c>
      <c r="R537" s="272"/>
      <c r="S537" s="272"/>
      <c r="T537" s="272"/>
      <c r="U537" s="272"/>
      <c r="V537" s="272"/>
      <c r="W537" s="272"/>
      <c r="X537" s="272"/>
      <c r="Y537" s="272"/>
      <c r="Z537" s="272"/>
      <c r="AA537" s="272"/>
      <c r="AB537" s="272"/>
      <c r="AC537" s="272"/>
      <c r="AD537" s="272"/>
      <c r="AE537" s="272"/>
      <c r="AF537" s="272"/>
      <c r="AG537" s="272"/>
      <c r="AH537" s="272"/>
      <c r="AI537" s="272"/>
      <c r="AJ537" s="272"/>
      <c r="AK537" s="272"/>
      <c r="AL537" s="272"/>
      <c r="AM537" s="272"/>
      <c r="AN537" s="272"/>
      <c r="AO537" s="272"/>
      <c r="AP537" s="272"/>
      <c r="AQ537" s="267"/>
      <c r="AR537" s="254"/>
      <c r="AS537" s="242"/>
      <c r="AT537" s="242"/>
      <c r="AU537" s="242"/>
    </row>
    <row r="538" spans="1:47" hidden="1" outlineLevel="4" x14ac:dyDescent="0.35">
      <c r="A538" s="242"/>
      <c r="B538" s="251"/>
      <c r="C538" s="244">
        <f t="shared" si="93"/>
        <v>5</v>
      </c>
      <c r="D538" s="267"/>
      <c r="E538" s="322"/>
      <c r="F538" s="322"/>
      <c r="G538" s="267"/>
      <c r="H538" s="272"/>
      <c r="I538" s="288"/>
      <c r="J538" s="294" t="s">
        <v>563</v>
      </c>
      <c r="K538" s="294"/>
      <c r="L538" s="272"/>
      <c r="M538" s="272"/>
      <c r="N538" s="561">
        <f t="shared" si="92"/>
        <v>0</v>
      </c>
      <c r="O538" s="558">
        <f t="shared" si="94"/>
        <v>0</v>
      </c>
      <c r="P538" s="559">
        <f t="shared" si="95"/>
        <v>0</v>
      </c>
      <c r="Q538" s="558">
        <f t="shared" si="96"/>
        <v>0</v>
      </c>
      <c r="R538" s="272"/>
      <c r="S538" s="272"/>
      <c r="T538" s="272"/>
      <c r="U538" s="272"/>
      <c r="V538" s="272"/>
      <c r="W538" s="272"/>
      <c r="X538" s="272"/>
      <c r="Y538" s="272"/>
      <c r="Z538" s="272"/>
      <c r="AA538" s="272"/>
      <c r="AB538" s="272"/>
      <c r="AC538" s="272"/>
      <c r="AD538" s="272"/>
      <c r="AE538" s="272"/>
      <c r="AF538" s="272"/>
      <c r="AG538" s="272"/>
      <c r="AH538" s="272"/>
      <c r="AI538" s="272"/>
      <c r="AJ538" s="272"/>
      <c r="AK538" s="272"/>
      <c r="AL538" s="272"/>
      <c r="AM538" s="272"/>
      <c r="AN538" s="272"/>
      <c r="AO538" s="272"/>
      <c r="AP538" s="272"/>
      <c r="AQ538" s="267"/>
      <c r="AR538" s="254"/>
      <c r="AS538" s="242"/>
      <c r="AT538" s="242"/>
      <c r="AU538" s="242"/>
    </row>
    <row r="539" spans="1:47" hidden="1" outlineLevel="4" x14ac:dyDescent="0.35">
      <c r="A539" s="242"/>
      <c r="B539" s="251"/>
      <c r="C539" s="244">
        <f t="shared" si="93"/>
        <v>5</v>
      </c>
      <c r="D539" s="267"/>
      <c r="E539" s="322"/>
      <c r="F539" s="322"/>
      <c r="G539" s="267"/>
      <c r="H539" s="272"/>
      <c r="I539" s="288"/>
      <c r="J539" s="294" t="s">
        <v>536</v>
      </c>
      <c r="K539" s="294"/>
      <c r="L539" s="272"/>
      <c r="M539" s="272"/>
      <c r="N539" s="561">
        <f t="shared" si="92"/>
        <v>0</v>
      </c>
      <c r="O539" s="558">
        <f t="shared" si="94"/>
        <v>0</v>
      </c>
      <c r="P539" s="559">
        <f t="shared" si="95"/>
        <v>0</v>
      </c>
      <c r="Q539" s="558">
        <f t="shared" si="96"/>
        <v>0</v>
      </c>
      <c r="R539" s="272"/>
      <c r="S539" s="272"/>
      <c r="T539" s="272"/>
      <c r="U539" s="272"/>
      <c r="V539" s="272"/>
      <c r="W539" s="272"/>
      <c r="X539" s="272"/>
      <c r="Y539" s="272"/>
      <c r="Z539" s="272"/>
      <c r="AA539" s="272"/>
      <c r="AB539" s="272"/>
      <c r="AC539" s="272"/>
      <c r="AD539" s="272"/>
      <c r="AE539" s="272"/>
      <c r="AF539" s="272"/>
      <c r="AG539" s="272"/>
      <c r="AH539" s="272"/>
      <c r="AI539" s="272"/>
      <c r="AJ539" s="272"/>
      <c r="AK539" s="272"/>
      <c r="AL539" s="272"/>
      <c r="AM539" s="272"/>
      <c r="AN539" s="272"/>
      <c r="AO539" s="272"/>
      <c r="AP539" s="272"/>
      <c r="AQ539" s="267"/>
      <c r="AR539" s="254"/>
      <c r="AS539" s="242"/>
      <c r="AT539" s="242"/>
      <c r="AU539" s="242"/>
    </row>
    <row r="540" spans="1:47" hidden="1" outlineLevel="4" x14ac:dyDescent="0.35">
      <c r="A540" s="242"/>
      <c r="B540" s="251"/>
      <c r="C540" s="244">
        <f t="shared" si="93"/>
        <v>5</v>
      </c>
      <c r="D540" s="267"/>
      <c r="E540" s="322"/>
      <c r="F540" s="322"/>
      <c r="G540" s="267"/>
      <c r="H540" s="288"/>
      <c r="I540" s="288">
        <v>1</v>
      </c>
      <c r="J540" s="294" t="s">
        <v>554</v>
      </c>
      <c r="K540" s="294"/>
      <c r="L540" s="272"/>
      <c r="M540" s="272"/>
      <c r="N540" s="272">
        <v>0</v>
      </c>
      <c r="O540" s="272">
        <v>0</v>
      </c>
      <c r="P540" s="272">
        <v>0</v>
      </c>
      <c r="Q540" s="272">
        <v>0</v>
      </c>
      <c r="R540" s="272"/>
      <c r="S540" s="272"/>
      <c r="T540" s="272"/>
      <c r="U540" s="272"/>
      <c r="V540" s="272"/>
      <c r="W540" s="272"/>
      <c r="X540" s="272"/>
      <c r="Y540" s="272"/>
      <c r="Z540" s="272"/>
      <c r="AA540" s="272"/>
      <c r="AB540" s="272"/>
      <c r="AC540" s="272"/>
      <c r="AD540" s="272"/>
      <c r="AE540" s="272"/>
      <c r="AF540" s="272"/>
      <c r="AG540" s="272"/>
      <c r="AH540" s="272"/>
      <c r="AI540" s="272"/>
      <c r="AJ540" s="272"/>
      <c r="AK540" s="272"/>
      <c r="AL540" s="272"/>
      <c r="AM540" s="272"/>
      <c r="AN540" s="272"/>
      <c r="AO540" s="272"/>
      <c r="AP540" s="272"/>
      <c r="AQ540" s="267"/>
      <c r="AR540" s="254"/>
      <c r="AS540" s="242"/>
      <c r="AT540" s="242"/>
      <c r="AU540" s="242"/>
    </row>
    <row r="541" spans="1:47" hidden="1" outlineLevel="3" collapsed="1" x14ac:dyDescent="0.35">
      <c r="A541" s="242"/>
      <c r="B541" s="251"/>
      <c r="C541" s="244">
        <f>INT($C$232)+3</f>
        <v>4</v>
      </c>
      <c r="D541" s="267"/>
      <c r="E541" s="322"/>
      <c r="F541" s="322"/>
      <c r="G541" s="267"/>
      <c r="H541" s="272"/>
      <c r="I541" s="288"/>
      <c r="J541" s="294" t="s">
        <v>853</v>
      </c>
      <c r="K541" s="294"/>
      <c r="L541" s="272"/>
      <c r="M541" s="272"/>
      <c r="N541" s="561">
        <f t="shared" ref="N541:N547" si="97">IF(N501=0,0,N501+24)</f>
        <v>25</v>
      </c>
      <c r="O541" s="558">
        <f>IF(N541=0,0,N541+72)</f>
        <v>97</v>
      </c>
      <c r="P541" s="559">
        <f>O541</f>
        <v>97</v>
      </c>
      <c r="Q541" s="558">
        <f>IF(P541=0,0,P541+72)</f>
        <v>169</v>
      </c>
      <c r="R541" s="272"/>
      <c r="S541" s="272"/>
      <c r="T541" s="272"/>
      <c r="U541" s="272"/>
      <c r="V541" s="272"/>
      <c r="W541" s="272"/>
      <c r="X541" s="272"/>
      <c r="Y541" s="272"/>
      <c r="Z541" s="272"/>
      <c r="AA541" s="272"/>
      <c r="AB541" s="272"/>
      <c r="AC541" s="272"/>
      <c r="AD541" s="272"/>
      <c r="AE541" s="272"/>
      <c r="AF541" s="272"/>
      <c r="AG541" s="272"/>
      <c r="AH541" s="272"/>
      <c r="AI541" s="272"/>
      <c r="AJ541" s="272"/>
      <c r="AK541" s="272"/>
      <c r="AL541" s="272"/>
      <c r="AM541" s="272"/>
      <c r="AN541" s="272"/>
      <c r="AO541" s="272"/>
      <c r="AP541" s="272"/>
      <c r="AQ541" s="267"/>
      <c r="AR541" s="254"/>
      <c r="AS541" s="242"/>
      <c r="AT541" s="242"/>
      <c r="AU541" s="242"/>
    </row>
    <row r="542" spans="1:47" hidden="1" outlineLevel="4" x14ac:dyDescent="0.35">
      <c r="A542" s="242"/>
      <c r="B542" s="251"/>
      <c r="C542" s="244">
        <f t="shared" si="93"/>
        <v>5</v>
      </c>
      <c r="D542" s="267"/>
      <c r="E542" s="322"/>
      <c r="F542" s="322"/>
      <c r="G542" s="267"/>
      <c r="H542" s="272"/>
      <c r="I542" s="288"/>
      <c r="J542" s="294" t="s">
        <v>116</v>
      </c>
      <c r="K542" s="294"/>
      <c r="L542" s="272"/>
      <c r="M542" s="272"/>
      <c r="N542" s="561">
        <f t="shared" si="97"/>
        <v>26</v>
      </c>
      <c r="O542" s="558">
        <f t="shared" ref="O542:O547" si="98">IF(N542=0,0,N542+72)</f>
        <v>98</v>
      </c>
      <c r="P542" s="559">
        <f t="shared" ref="P542:P547" si="99">O542</f>
        <v>98</v>
      </c>
      <c r="Q542" s="558">
        <f t="shared" ref="Q542:Q547" si="100">IF(P542=0,0,P542+72)</f>
        <v>170</v>
      </c>
      <c r="R542" s="272"/>
      <c r="S542" s="272"/>
      <c r="T542" s="272"/>
      <c r="U542" s="272"/>
      <c r="V542" s="272"/>
      <c r="W542" s="272"/>
      <c r="X542" s="272"/>
      <c r="Y542" s="272"/>
      <c r="Z542" s="272"/>
      <c r="AA542" s="272"/>
      <c r="AB542" s="272"/>
      <c r="AC542" s="272"/>
      <c r="AD542" s="272"/>
      <c r="AE542" s="272"/>
      <c r="AF542" s="272"/>
      <c r="AG542" s="272"/>
      <c r="AH542" s="272"/>
      <c r="AI542" s="272"/>
      <c r="AJ542" s="272"/>
      <c r="AK542" s="272"/>
      <c r="AL542" s="272"/>
      <c r="AM542" s="272"/>
      <c r="AN542" s="272"/>
      <c r="AO542" s="272"/>
      <c r="AP542" s="272"/>
      <c r="AQ542" s="267"/>
      <c r="AR542" s="254"/>
      <c r="AS542" s="242"/>
      <c r="AT542" s="242"/>
      <c r="AU542" s="242"/>
    </row>
    <row r="543" spans="1:47" hidden="1" outlineLevel="4" x14ac:dyDescent="0.35">
      <c r="A543" s="242"/>
      <c r="B543" s="251"/>
      <c r="C543" s="244">
        <f t="shared" si="93"/>
        <v>5</v>
      </c>
      <c r="D543" s="267"/>
      <c r="E543" s="322"/>
      <c r="F543" s="322"/>
      <c r="G543" s="267"/>
      <c r="H543" s="272"/>
      <c r="I543" s="288"/>
      <c r="J543" s="294" t="s">
        <v>560</v>
      </c>
      <c r="K543" s="294"/>
      <c r="L543" s="272"/>
      <c r="M543" s="272"/>
      <c r="N543" s="561">
        <f t="shared" si="97"/>
        <v>27</v>
      </c>
      <c r="O543" s="558">
        <f t="shared" si="98"/>
        <v>99</v>
      </c>
      <c r="P543" s="559">
        <f t="shared" si="99"/>
        <v>99</v>
      </c>
      <c r="Q543" s="558">
        <f t="shared" si="100"/>
        <v>171</v>
      </c>
      <c r="R543" s="272"/>
      <c r="S543" s="272"/>
      <c r="T543" s="272"/>
      <c r="U543" s="272"/>
      <c r="V543" s="272"/>
      <c r="W543" s="272"/>
      <c r="X543" s="272"/>
      <c r="Y543" s="272"/>
      <c r="Z543" s="272"/>
      <c r="AA543" s="272"/>
      <c r="AB543" s="272"/>
      <c r="AC543" s="272"/>
      <c r="AD543" s="272"/>
      <c r="AE543" s="272"/>
      <c r="AF543" s="272"/>
      <c r="AG543" s="272"/>
      <c r="AH543" s="272"/>
      <c r="AI543" s="272"/>
      <c r="AJ543" s="272"/>
      <c r="AK543" s="272"/>
      <c r="AL543" s="272"/>
      <c r="AM543" s="272"/>
      <c r="AN543" s="272"/>
      <c r="AO543" s="272"/>
      <c r="AP543" s="272"/>
      <c r="AQ543" s="267"/>
      <c r="AR543" s="254"/>
      <c r="AS543" s="242"/>
      <c r="AT543" s="242"/>
      <c r="AU543" s="242"/>
    </row>
    <row r="544" spans="1:47" hidden="1" outlineLevel="4" x14ac:dyDescent="0.35">
      <c r="A544" s="242"/>
      <c r="B544" s="251"/>
      <c r="C544" s="244">
        <f t="shared" si="93"/>
        <v>5</v>
      </c>
      <c r="D544" s="267"/>
      <c r="E544" s="322"/>
      <c r="F544" s="322"/>
      <c r="G544" s="267"/>
      <c r="H544" s="272"/>
      <c r="I544" s="288"/>
      <c r="J544" s="294" t="s">
        <v>561</v>
      </c>
      <c r="K544" s="294"/>
      <c r="L544" s="272"/>
      <c r="M544" s="272"/>
      <c r="N544" s="561">
        <f t="shared" si="97"/>
        <v>27</v>
      </c>
      <c r="O544" s="558">
        <f t="shared" si="98"/>
        <v>99</v>
      </c>
      <c r="P544" s="559">
        <f t="shared" si="99"/>
        <v>99</v>
      </c>
      <c r="Q544" s="558">
        <f t="shared" si="100"/>
        <v>171</v>
      </c>
      <c r="R544" s="272"/>
      <c r="S544" s="272"/>
      <c r="T544" s="272"/>
      <c r="U544" s="272"/>
      <c r="V544" s="272"/>
      <c r="W544" s="272"/>
      <c r="X544" s="272"/>
      <c r="Y544" s="272"/>
      <c r="Z544" s="272"/>
      <c r="AA544" s="272"/>
      <c r="AB544" s="272"/>
      <c r="AC544" s="272"/>
      <c r="AD544" s="272"/>
      <c r="AE544" s="272"/>
      <c r="AF544" s="272"/>
      <c r="AG544" s="272"/>
      <c r="AH544" s="272"/>
      <c r="AI544" s="272"/>
      <c r="AJ544" s="272"/>
      <c r="AK544" s="272"/>
      <c r="AL544" s="272"/>
      <c r="AM544" s="272"/>
      <c r="AN544" s="272"/>
      <c r="AO544" s="272"/>
      <c r="AP544" s="272"/>
      <c r="AQ544" s="267"/>
      <c r="AR544" s="254"/>
      <c r="AS544" s="242"/>
      <c r="AT544" s="242"/>
      <c r="AU544" s="242"/>
    </row>
    <row r="545" spans="1:47" hidden="1" outlineLevel="4" x14ac:dyDescent="0.35">
      <c r="A545" s="242"/>
      <c r="B545" s="251"/>
      <c r="C545" s="244">
        <f t="shared" si="93"/>
        <v>5</v>
      </c>
      <c r="D545" s="267"/>
      <c r="E545" s="322"/>
      <c r="F545" s="322"/>
      <c r="G545" s="267"/>
      <c r="H545" s="272"/>
      <c r="I545" s="288"/>
      <c r="J545" s="294" t="s">
        <v>562</v>
      </c>
      <c r="K545" s="294"/>
      <c r="L545" s="272"/>
      <c r="M545" s="272"/>
      <c r="N545" s="561">
        <f t="shared" si="97"/>
        <v>27</v>
      </c>
      <c r="O545" s="558">
        <f t="shared" si="98"/>
        <v>99</v>
      </c>
      <c r="P545" s="559">
        <f t="shared" si="99"/>
        <v>99</v>
      </c>
      <c r="Q545" s="558">
        <f t="shared" si="100"/>
        <v>171</v>
      </c>
      <c r="R545" s="272"/>
      <c r="S545" s="272"/>
      <c r="T545" s="272"/>
      <c r="U545" s="272"/>
      <c r="V545" s="272"/>
      <c r="W545" s="272"/>
      <c r="X545" s="272"/>
      <c r="Y545" s="272"/>
      <c r="Z545" s="272"/>
      <c r="AA545" s="272"/>
      <c r="AB545" s="272"/>
      <c r="AC545" s="272"/>
      <c r="AD545" s="272"/>
      <c r="AE545" s="272"/>
      <c r="AF545" s="272"/>
      <c r="AG545" s="272"/>
      <c r="AH545" s="272"/>
      <c r="AI545" s="272"/>
      <c r="AJ545" s="272"/>
      <c r="AK545" s="272"/>
      <c r="AL545" s="272"/>
      <c r="AM545" s="272"/>
      <c r="AN545" s="272"/>
      <c r="AO545" s="272"/>
      <c r="AP545" s="272"/>
      <c r="AQ545" s="267"/>
      <c r="AR545" s="254"/>
      <c r="AS545" s="242"/>
      <c r="AT545" s="242"/>
      <c r="AU545" s="242"/>
    </row>
    <row r="546" spans="1:47" hidden="1" outlineLevel="4" x14ac:dyDescent="0.35">
      <c r="A546" s="242"/>
      <c r="B546" s="251"/>
      <c r="C546" s="244">
        <f t="shared" si="93"/>
        <v>5</v>
      </c>
      <c r="D546" s="267"/>
      <c r="E546" s="322"/>
      <c r="F546" s="322"/>
      <c r="G546" s="267"/>
      <c r="H546" s="272"/>
      <c r="I546" s="288"/>
      <c r="J546" s="294" t="s">
        <v>563</v>
      </c>
      <c r="K546" s="294"/>
      <c r="L546" s="272"/>
      <c r="M546" s="272"/>
      <c r="N546" s="561">
        <f t="shared" si="97"/>
        <v>27</v>
      </c>
      <c r="O546" s="558">
        <f t="shared" si="98"/>
        <v>99</v>
      </c>
      <c r="P546" s="559">
        <f t="shared" si="99"/>
        <v>99</v>
      </c>
      <c r="Q546" s="558">
        <f t="shared" si="100"/>
        <v>171</v>
      </c>
      <c r="R546" s="272"/>
      <c r="S546" s="272"/>
      <c r="T546" s="272"/>
      <c r="U546" s="272"/>
      <c r="V546" s="272"/>
      <c r="W546" s="272"/>
      <c r="X546" s="272"/>
      <c r="Y546" s="272"/>
      <c r="Z546" s="272"/>
      <c r="AA546" s="272"/>
      <c r="AB546" s="272"/>
      <c r="AC546" s="272"/>
      <c r="AD546" s="272"/>
      <c r="AE546" s="272"/>
      <c r="AF546" s="272"/>
      <c r="AG546" s="272"/>
      <c r="AH546" s="272"/>
      <c r="AI546" s="272"/>
      <c r="AJ546" s="272"/>
      <c r="AK546" s="272"/>
      <c r="AL546" s="272"/>
      <c r="AM546" s="272"/>
      <c r="AN546" s="272"/>
      <c r="AO546" s="272"/>
      <c r="AP546" s="272"/>
      <c r="AQ546" s="267"/>
      <c r="AR546" s="254"/>
      <c r="AS546" s="242"/>
      <c r="AT546" s="242"/>
      <c r="AU546" s="242"/>
    </row>
    <row r="547" spans="1:47" hidden="1" outlineLevel="4" x14ac:dyDescent="0.35">
      <c r="A547" s="242"/>
      <c r="B547" s="251"/>
      <c r="C547" s="244">
        <f t="shared" si="93"/>
        <v>5</v>
      </c>
      <c r="D547" s="267"/>
      <c r="E547" s="322"/>
      <c r="F547" s="322"/>
      <c r="G547" s="267"/>
      <c r="H547" s="272"/>
      <c r="I547" s="288"/>
      <c r="J547" s="294" t="s">
        <v>536</v>
      </c>
      <c r="K547" s="294"/>
      <c r="L547" s="272"/>
      <c r="M547" s="272"/>
      <c r="N547" s="561">
        <f t="shared" si="97"/>
        <v>27</v>
      </c>
      <c r="O547" s="558">
        <f t="shared" si="98"/>
        <v>99</v>
      </c>
      <c r="P547" s="559">
        <f t="shared" si="99"/>
        <v>99</v>
      </c>
      <c r="Q547" s="558">
        <f t="shared" si="100"/>
        <v>171</v>
      </c>
      <c r="R547" s="272"/>
      <c r="S547" s="272"/>
      <c r="T547" s="272"/>
      <c r="U547" s="272"/>
      <c r="V547" s="272"/>
      <c r="W547" s="272"/>
      <c r="X547" s="272"/>
      <c r="Y547" s="272"/>
      <c r="Z547" s="272"/>
      <c r="AA547" s="272"/>
      <c r="AB547" s="272"/>
      <c r="AC547" s="272"/>
      <c r="AD547" s="272"/>
      <c r="AE547" s="272"/>
      <c r="AF547" s="272"/>
      <c r="AG547" s="272"/>
      <c r="AH547" s="272"/>
      <c r="AI547" s="272"/>
      <c r="AJ547" s="272"/>
      <c r="AK547" s="272"/>
      <c r="AL547" s="272"/>
      <c r="AM547" s="272"/>
      <c r="AN547" s="272"/>
      <c r="AO547" s="272"/>
      <c r="AP547" s="272"/>
      <c r="AQ547" s="267"/>
      <c r="AR547" s="254"/>
      <c r="AS547" s="242"/>
      <c r="AT547" s="242"/>
      <c r="AU547" s="242"/>
    </row>
    <row r="548" spans="1:47" hidden="1" outlineLevel="4" x14ac:dyDescent="0.35">
      <c r="A548" s="242"/>
      <c r="B548" s="251"/>
      <c r="C548" s="244">
        <f t="shared" si="93"/>
        <v>5</v>
      </c>
      <c r="D548" s="267"/>
      <c r="E548" s="322"/>
      <c r="F548" s="322"/>
      <c r="G548" s="267"/>
      <c r="H548" s="288"/>
      <c r="I548" s="288">
        <v>2</v>
      </c>
      <c r="J548" s="294" t="s">
        <v>554</v>
      </c>
      <c r="K548" s="294"/>
      <c r="L548" s="272"/>
      <c r="M548" s="272"/>
      <c r="N548" s="272">
        <v>0</v>
      </c>
      <c r="O548" s="272">
        <v>0</v>
      </c>
      <c r="P548" s="272">
        <v>0</v>
      </c>
      <c r="Q548" s="272">
        <v>0</v>
      </c>
      <c r="R548" s="272"/>
      <c r="S548" s="272"/>
      <c r="T548" s="272"/>
      <c r="U548" s="272"/>
      <c r="V548" s="272"/>
      <c r="W548" s="272"/>
      <c r="X548" s="272"/>
      <c r="Y548" s="272"/>
      <c r="Z548" s="272"/>
      <c r="AA548" s="272"/>
      <c r="AB548" s="272"/>
      <c r="AC548" s="272"/>
      <c r="AD548" s="272"/>
      <c r="AE548" s="272"/>
      <c r="AF548" s="272"/>
      <c r="AG548" s="272"/>
      <c r="AH548" s="272"/>
      <c r="AI548" s="272"/>
      <c r="AJ548" s="272"/>
      <c r="AK548" s="272"/>
      <c r="AL548" s="272"/>
      <c r="AM548" s="272"/>
      <c r="AN548" s="272"/>
      <c r="AO548" s="272"/>
      <c r="AP548" s="272"/>
      <c r="AQ548" s="267"/>
      <c r="AR548" s="254"/>
      <c r="AS548" s="242"/>
      <c r="AT548" s="242"/>
      <c r="AU548" s="242"/>
    </row>
    <row r="549" spans="1:47" hidden="1" outlineLevel="3" collapsed="1" x14ac:dyDescent="0.35">
      <c r="A549" s="242"/>
      <c r="B549" s="251"/>
      <c r="C549" s="244">
        <f>INT($C$232)+3</f>
        <v>4</v>
      </c>
      <c r="D549" s="267"/>
      <c r="E549" s="322"/>
      <c r="F549" s="322"/>
      <c r="G549" s="267"/>
      <c r="H549" s="272"/>
      <c r="I549" s="288"/>
      <c r="J549" s="294" t="s">
        <v>853</v>
      </c>
      <c r="K549" s="294"/>
      <c r="L549" s="272"/>
      <c r="M549" s="272"/>
      <c r="N549" s="561">
        <f t="shared" ref="N549:N555" si="101">IF(N509=0,0,N509+24)</f>
        <v>25</v>
      </c>
      <c r="O549" s="558">
        <f>IF(N549=0,0,N549+72)</f>
        <v>97</v>
      </c>
      <c r="P549" s="559">
        <f>O549</f>
        <v>97</v>
      </c>
      <c r="Q549" s="558">
        <f>IF(P549=0,0,P549+72)</f>
        <v>169</v>
      </c>
      <c r="R549" s="272"/>
      <c r="S549" s="272"/>
      <c r="T549" s="272"/>
      <c r="U549" s="272"/>
      <c r="V549" s="272"/>
      <c r="W549" s="272"/>
      <c r="X549" s="272"/>
      <c r="Y549" s="272"/>
      <c r="Z549" s="272"/>
      <c r="AA549" s="272"/>
      <c r="AB549" s="272"/>
      <c r="AC549" s="272"/>
      <c r="AD549" s="272"/>
      <c r="AE549" s="272"/>
      <c r="AF549" s="272"/>
      <c r="AG549" s="272"/>
      <c r="AH549" s="272"/>
      <c r="AI549" s="272"/>
      <c r="AJ549" s="272"/>
      <c r="AK549" s="272"/>
      <c r="AL549" s="272"/>
      <c r="AM549" s="272"/>
      <c r="AN549" s="272"/>
      <c r="AO549" s="272"/>
      <c r="AP549" s="272"/>
      <c r="AQ549" s="267"/>
      <c r="AR549" s="254"/>
      <c r="AS549" s="242"/>
      <c r="AT549" s="242"/>
      <c r="AU549" s="242"/>
    </row>
    <row r="550" spans="1:47" hidden="1" outlineLevel="4" x14ac:dyDescent="0.35">
      <c r="A550" s="242"/>
      <c r="B550" s="251"/>
      <c r="C550" s="244">
        <f t="shared" si="93"/>
        <v>5</v>
      </c>
      <c r="D550" s="267"/>
      <c r="E550" s="322"/>
      <c r="F550" s="322"/>
      <c r="G550" s="267"/>
      <c r="H550" s="272"/>
      <c r="I550" s="288"/>
      <c r="J550" s="294" t="s">
        <v>116</v>
      </c>
      <c r="K550" s="294"/>
      <c r="L550" s="272"/>
      <c r="M550" s="272"/>
      <c r="N550" s="561">
        <f t="shared" si="101"/>
        <v>28</v>
      </c>
      <c r="O550" s="558">
        <f t="shared" ref="O550:O555" si="102">IF(N550=0,0,N550+72)</f>
        <v>100</v>
      </c>
      <c r="P550" s="559">
        <f t="shared" ref="P550:P555" si="103">O550</f>
        <v>100</v>
      </c>
      <c r="Q550" s="558">
        <f t="shared" ref="Q550:Q555" si="104">IF(P550=0,0,P550+72)</f>
        <v>172</v>
      </c>
      <c r="R550" s="272"/>
      <c r="S550" s="272"/>
      <c r="T550" s="272"/>
      <c r="U550" s="272"/>
      <c r="V550" s="272"/>
      <c r="W550" s="272"/>
      <c r="X550" s="272"/>
      <c r="Y550" s="272"/>
      <c r="Z550" s="272"/>
      <c r="AA550" s="272"/>
      <c r="AB550" s="272"/>
      <c r="AC550" s="272"/>
      <c r="AD550" s="272"/>
      <c r="AE550" s="272"/>
      <c r="AF550" s="272"/>
      <c r="AG550" s="272"/>
      <c r="AH550" s="272"/>
      <c r="AI550" s="272"/>
      <c r="AJ550" s="272"/>
      <c r="AK550" s="272"/>
      <c r="AL550" s="272"/>
      <c r="AM550" s="272"/>
      <c r="AN550" s="272"/>
      <c r="AO550" s="272"/>
      <c r="AP550" s="272"/>
      <c r="AQ550" s="267"/>
      <c r="AR550" s="254"/>
      <c r="AS550" s="242"/>
      <c r="AT550" s="242"/>
      <c r="AU550" s="242"/>
    </row>
    <row r="551" spans="1:47" hidden="1" outlineLevel="4" x14ac:dyDescent="0.35">
      <c r="A551" s="242"/>
      <c r="B551" s="251"/>
      <c r="C551" s="244">
        <f t="shared" si="93"/>
        <v>5</v>
      </c>
      <c r="D551" s="267"/>
      <c r="E551" s="322"/>
      <c r="F551" s="322"/>
      <c r="G551" s="267"/>
      <c r="H551" s="272"/>
      <c r="I551" s="288"/>
      <c r="J551" s="294" t="s">
        <v>560</v>
      </c>
      <c r="K551" s="294"/>
      <c r="L551" s="272"/>
      <c r="M551" s="272"/>
      <c r="N551" s="561">
        <f t="shared" si="101"/>
        <v>29</v>
      </c>
      <c r="O551" s="558">
        <f t="shared" si="102"/>
        <v>101</v>
      </c>
      <c r="P551" s="559">
        <f t="shared" si="103"/>
        <v>101</v>
      </c>
      <c r="Q551" s="558">
        <f t="shared" si="104"/>
        <v>173</v>
      </c>
      <c r="R551" s="272"/>
      <c r="S551" s="272"/>
      <c r="T551" s="272"/>
      <c r="U551" s="272"/>
      <c r="V551" s="272"/>
      <c r="W551" s="272"/>
      <c r="X551" s="272"/>
      <c r="Y551" s="272"/>
      <c r="Z551" s="272"/>
      <c r="AA551" s="272"/>
      <c r="AB551" s="272"/>
      <c r="AC551" s="272"/>
      <c r="AD551" s="272"/>
      <c r="AE551" s="272"/>
      <c r="AF551" s="272"/>
      <c r="AG551" s="272"/>
      <c r="AH551" s="272"/>
      <c r="AI551" s="272"/>
      <c r="AJ551" s="272"/>
      <c r="AK551" s="272"/>
      <c r="AL551" s="272"/>
      <c r="AM551" s="272"/>
      <c r="AN551" s="272"/>
      <c r="AO551" s="272"/>
      <c r="AP551" s="272"/>
      <c r="AQ551" s="267"/>
      <c r="AR551" s="254"/>
      <c r="AS551" s="242"/>
      <c r="AT551" s="242"/>
      <c r="AU551" s="242"/>
    </row>
    <row r="552" spans="1:47" hidden="1" outlineLevel="4" x14ac:dyDescent="0.35">
      <c r="A552" s="242"/>
      <c r="B552" s="251"/>
      <c r="C552" s="244">
        <f t="shared" si="93"/>
        <v>5</v>
      </c>
      <c r="D552" s="267"/>
      <c r="E552" s="322"/>
      <c r="F552" s="322"/>
      <c r="G552" s="267"/>
      <c r="H552" s="272"/>
      <c r="I552" s="288"/>
      <c r="J552" s="294" t="s">
        <v>561</v>
      </c>
      <c r="K552" s="294"/>
      <c r="L552" s="272"/>
      <c r="M552" s="272"/>
      <c r="N552" s="561">
        <f t="shared" si="101"/>
        <v>29</v>
      </c>
      <c r="O552" s="558">
        <f t="shared" si="102"/>
        <v>101</v>
      </c>
      <c r="P552" s="559">
        <f t="shared" si="103"/>
        <v>101</v>
      </c>
      <c r="Q552" s="558">
        <f t="shared" si="104"/>
        <v>173</v>
      </c>
      <c r="R552" s="272"/>
      <c r="S552" s="272"/>
      <c r="T552" s="272"/>
      <c r="U552" s="272"/>
      <c r="V552" s="272"/>
      <c r="W552" s="272"/>
      <c r="X552" s="272"/>
      <c r="Y552" s="272"/>
      <c r="Z552" s="272"/>
      <c r="AA552" s="272"/>
      <c r="AB552" s="272"/>
      <c r="AC552" s="272"/>
      <c r="AD552" s="272"/>
      <c r="AE552" s="272"/>
      <c r="AF552" s="272"/>
      <c r="AG552" s="272"/>
      <c r="AH552" s="272"/>
      <c r="AI552" s="272"/>
      <c r="AJ552" s="272"/>
      <c r="AK552" s="272"/>
      <c r="AL552" s="272"/>
      <c r="AM552" s="272"/>
      <c r="AN552" s="272"/>
      <c r="AO552" s="272"/>
      <c r="AP552" s="272"/>
      <c r="AQ552" s="267"/>
      <c r="AR552" s="254"/>
      <c r="AS552" s="242"/>
      <c r="AT552" s="242"/>
      <c r="AU552" s="242"/>
    </row>
    <row r="553" spans="1:47" hidden="1" outlineLevel="4" x14ac:dyDescent="0.35">
      <c r="A553" s="242"/>
      <c r="B553" s="251"/>
      <c r="C553" s="244">
        <f t="shared" si="93"/>
        <v>5</v>
      </c>
      <c r="D553" s="267"/>
      <c r="E553" s="322"/>
      <c r="F553" s="322"/>
      <c r="G553" s="267"/>
      <c r="H553" s="272"/>
      <c r="I553" s="288"/>
      <c r="J553" s="294" t="s">
        <v>562</v>
      </c>
      <c r="K553" s="294"/>
      <c r="L553" s="272"/>
      <c r="M553" s="272"/>
      <c r="N553" s="561">
        <f t="shared" si="101"/>
        <v>30</v>
      </c>
      <c r="O553" s="558">
        <f t="shared" si="102"/>
        <v>102</v>
      </c>
      <c r="P553" s="559">
        <f t="shared" si="103"/>
        <v>102</v>
      </c>
      <c r="Q553" s="558">
        <f t="shared" si="104"/>
        <v>174</v>
      </c>
      <c r="R553" s="272"/>
      <c r="S553" s="272"/>
      <c r="T553" s="272"/>
      <c r="U553" s="272"/>
      <c r="V553" s="272"/>
      <c r="W553" s="272"/>
      <c r="X553" s="272"/>
      <c r="Y553" s="272"/>
      <c r="Z553" s="272"/>
      <c r="AA553" s="272"/>
      <c r="AB553" s="272"/>
      <c r="AC553" s="272"/>
      <c r="AD553" s="272"/>
      <c r="AE553" s="272"/>
      <c r="AF553" s="272"/>
      <c r="AG553" s="272"/>
      <c r="AH553" s="272"/>
      <c r="AI553" s="272"/>
      <c r="AJ553" s="272"/>
      <c r="AK553" s="272"/>
      <c r="AL553" s="272"/>
      <c r="AM553" s="272"/>
      <c r="AN553" s="272"/>
      <c r="AO553" s="272"/>
      <c r="AP553" s="272"/>
      <c r="AQ553" s="267"/>
      <c r="AR553" s="254"/>
      <c r="AS553" s="242"/>
      <c r="AT553" s="242"/>
      <c r="AU553" s="242"/>
    </row>
    <row r="554" spans="1:47" hidden="1" outlineLevel="4" x14ac:dyDescent="0.35">
      <c r="A554" s="242"/>
      <c r="B554" s="251"/>
      <c r="C554" s="244">
        <f t="shared" si="93"/>
        <v>5</v>
      </c>
      <c r="D554" s="267"/>
      <c r="E554" s="322"/>
      <c r="F554" s="322"/>
      <c r="G554" s="267"/>
      <c r="H554" s="272"/>
      <c r="I554" s="288"/>
      <c r="J554" s="294" t="s">
        <v>563</v>
      </c>
      <c r="K554" s="294"/>
      <c r="L554" s="272"/>
      <c r="M554" s="272"/>
      <c r="N554" s="561">
        <f t="shared" si="101"/>
        <v>30</v>
      </c>
      <c r="O554" s="558">
        <f t="shared" si="102"/>
        <v>102</v>
      </c>
      <c r="P554" s="559">
        <f t="shared" si="103"/>
        <v>102</v>
      </c>
      <c r="Q554" s="558">
        <f t="shared" si="104"/>
        <v>174</v>
      </c>
      <c r="R554" s="272"/>
      <c r="S554" s="272"/>
      <c r="T554" s="272"/>
      <c r="U554" s="272"/>
      <c r="V554" s="272"/>
      <c r="W554" s="272"/>
      <c r="X554" s="272"/>
      <c r="Y554" s="272"/>
      <c r="Z554" s="272"/>
      <c r="AA554" s="272"/>
      <c r="AB554" s="272"/>
      <c r="AC554" s="272"/>
      <c r="AD554" s="272"/>
      <c r="AE554" s="272"/>
      <c r="AF554" s="272"/>
      <c r="AG554" s="272"/>
      <c r="AH554" s="272"/>
      <c r="AI554" s="272"/>
      <c r="AJ554" s="272"/>
      <c r="AK554" s="272"/>
      <c r="AL554" s="272"/>
      <c r="AM554" s="272"/>
      <c r="AN554" s="272"/>
      <c r="AO554" s="272"/>
      <c r="AP554" s="272"/>
      <c r="AQ554" s="267"/>
      <c r="AR554" s="254"/>
      <c r="AS554" s="242"/>
      <c r="AT554" s="242"/>
      <c r="AU554" s="242"/>
    </row>
    <row r="555" spans="1:47" hidden="1" outlineLevel="4" x14ac:dyDescent="0.35">
      <c r="A555" s="242"/>
      <c r="B555" s="251"/>
      <c r="C555" s="244">
        <f t="shared" si="93"/>
        <v>5</v>
      </c>
      <c r="D555" s="267"/>
      <c r="E555" s="322"/>
      <c r="F555" s="322"/>
      <c r="G555" s="267"/>
      <c r="H555" s="272"/>
      <c r="I555" s="288"/>
      <c r="J555" s="294" t="s">
        <v>536</v>
      </c>
      <c r="K555" s="294"/>
      <c r="L555" s="272"/>
      <c r="M555" s="272"/>
      <c r="N555" s="561">
        <f t="shared" si="101"/>
        <v>30</v>
      </c>
      <c r="O555" s="558">
        <f t="shared" si="102"/>
        <v>102</v>
      </c>
      <c r="P555" s="559">
        <f t="shared" si="103"/>
        <v>102</v>
      </c>
      <c r="Q555" s="558">
        <f t="shared" si="104"/>
        <v>174</v>
      </c>
      <c r="R555" s="272"/>
      <c r="S555" s="272"/>
      <c r="T555" s="272"/>
      <c r="U555" s="272"/>
      <c r="V555" s="272"/>
      <c r="W555" s="272"/>
      <c r="X555" s="272"/>
      <c r="Y555" s="272"/>
      <c r="Z555" s="272"/>
      <c r="AA555" s="272"/>
      <c r="AB555" s="272"/>
      <c r="AC555" s="272"/>
      <c r="AD555" s="272"/>
      <c r="AE555" s="272"/>
      <c r="AF555" s="272"/>
      <c r="AG555" s="272"/>
      <c r="AH555" s="272"/>
      <c r="AI555" s="272"/>
      <c r="AJ555" s="272"/>
      <c r="AK555" s="272"/>
      <c r="AL555" s="272"/>
      <c r="AM555" s="272"/>
      <c r="AN555" s="272"/>
      <c r="AO555" s="272"/>
      <c r="AP555" s="272"/>
      <c r="AQ555" s="267"/>
      <c r="AR555" s="254"/>
      <c r="AS555" s="242"/>
      <c r="AT555" s="242"/>
      <c r="AU555" s="242"/>
    </row>
    <row r="556" spans="1:47" hidden="1" outlineLevel="4" x14ac:dyDescent="0.35">
      <c r="A556" s="242"/>
      <c r="B556" s="251"/>
      <c r="C556" s="244">
        <f t="shared" si="93"/>
        <v>5</v>
      </c>
      <c r="D556" s="267"/>
      <c r="E556" s="322"/>
      <c r="F556" s="322"/>
      <c r="G556" s="267"/>
      <c r="H556" s="288"/>
      <c r="I556" s="288">
        <v>3</v>
      </c>
      <c r="J556" s="294" t="s">
        <v>554</v>
      </c>
      <c r="K556" s="294"/>
      <c r="L556" s="272"/>
      <c r="M556" s="272"/>
      <c r="N556" s="272">
        <v>0</v>
      </c>
      <c r="O556" s="272">
        <v>0</v>
      </c>
      <c r="P556" s="272">
        <v>0</v>
      </c>
      <c r="Q556" s="272">
        <v>0</v>
      </c>
      <c r="R556" s="272"/>
      <c r="S556" s="272"/>
      <c r="T556" s="272"/>
      <c r="U556" s="272"/>
      <c r="V556" s="272"/>
      <c r="W556" s="272"/>
      <c r="X556" s="272"/>
      <c r="Y556" s="272"/>
      <c r="Z556" s="272"/>
      <c r="AA556" s="272"/>
      <c r="AB556" s="272"/>
      <c r="AC556" s="272"/>
      <c r="AD556" s="272"/>
      <c r="AE556" s="272"/>
      <c r="AF556" s="272"/>
      <c r="AG556" s="272"/>
      <c r="AH556" s="272"/>
      <c r="AI556" s="272"/>
      <c r="AJ556" s="272"/>
      <c r="AK556" s="272"/>
      <c r="AL556" s="272"/>
      <c r="AM556" s="272"/>
      <c r="AN556" s="272"/>
      <c r="AO556" s="272"/>
      <c r="AP556" s="272"/>
      <c r="AQ556" s="267"/>
      <c r="AR556" s="254"/>
      <c r="AS556" s="242"/>
      <c r="AT556" s="242"/>
      <c r="AU556" s="242"/>
    </row>
    <row r="557" spans="1:47" hidden="1" outlineLevel="3" collapsed="1" x14ac:dyDescent="0.35">
      <c r="A557" s="242"/>
      <c r="B557" s="251"/>
      <c r="C557" s="244">
        <f>INT($C$232)+3</f>
        <v>4</v>
      </c>
      <c r="D557" s="267"/>
      <c r="E557" s="322"/>
      <c r="F557" s="322"/>
      <c r="G557" s="267"/>
      <c r="H557" s="272"/>
      <c r="I557" s="288"/>
      <c r="J557" s="294" t="s">
        <v>853</v>
      </c>
      <c r="K557" s="294"/>
      <c r="L557" s="272"/>
      <c r="M557" s="272"/>
      <c r="N557" s="561">
        <f t="shared" ref="N557:N563" si="105">IF(N517=0,0,N517+24)</f>
        <v>25</v>
      </c>
      <c r="O557" s="558">
        <f>IF(N557=0,0,N557+72)</f>
        <v>97</v>
      </c>
      <c r="P557" s="559">
        <f>O557</f>
        <v>97</v>
      </c>
      <c r="Q557" s="558">
        <f>IF(P557=0,0,P557+72)</f>
        <v>169</v>
      </c>
      <c r="R557" s="272"/>
      <c r="S557" s="272"/>
      <c r="T557" s="272"/>
      <c r="U557" s="272"/>
      <c r="V557" s="272"/>
      <c r="W557" s="272"/>
      <c r="X557" s="272"/>
      <c r="Y557" s="272"/>
      <c r="Z557" s="272"/>
      <c r="AA557" s="272"/>
      <c r="AB557" s="272"/>
      <c r="AC557" s="272"/>
      <c r="AD557" s="272"/>
      <c r="AE557" s="272"/>
      <c r="AF557" s="272"/>
      <c r="AG557" s="272"/>
      <c r="AH557" s="272"/>
      <c r="AI557" s="272"/>
      <c r="AJ557" s="272"/>
      <c r="AK557" s="272"/>
      <c r="AL557" s="272"/>
      <c r="AM557" s="272"/>
      <c r="AN557" s="272"/>
      <c r="AO557" s="272"/>
      <c r="AP557" s="272"/>
      <c r="AQ557" s="267"/>
      <c r="AR557" s="254"/>
      <c r="AS557" s="242"/>
      <c r="AT557" s="242"/>
      <c r="AU557" s="242"/>
    </row>
    <row r="558" spans="1:47" hidden="1" outlineLevel="4" x14ac:dyDescent="0.35">
      <c r="A558" s="242"/>
      <c r="B558" s="251"/>
      <c r="C558" s="244">
        <f t="shared" si="93"/>
        <v>5</v>
      </c>
      <c r="D558" s="267"/>
      <c r="E558" s="322"/>
      <c r="F558" s="322"/>
      <c r="G558" s="267"/>
      <c r="H558" s="272"/>
      <c r="I558" s="288"/>
      <c r="J558" s="294" t="s">
        <v>116</v>
      </c>
      <c r="K558" s="294"/>
      <c r="L558" s="272"/>
      <c r="M558" s="272"/>
      <c r="N558" s="561">
        <f t="shared" si="105"/>
        <v>31</v>
      </c>
      <c r="O558" s="558">
        <f t="shared" ref="O558:O563" si="106">IF(N558=0,0,N558+72)</f>
        <v>103</v>
      </c>
      <c r="P558" s="559">
        <f t="shared" ref="P558:P571" si="107">O558</f>
        <v>103</v>
      </c>
      <c r="Q558" s="558">
        <f t="shared" ref="Q558:Q563" si="108">IF(P558=0,0,P558+72)</f>
        <v>175</v>
      </c>
      <c r="R558" s="272"/>
      <c r="S558" s="272"/>
      <c r="T558" s="272"/>
      <c r="U558" s="272"/>
      <c r="V558" s="272"/>
      <c r="W558" s="272"/>
      <c r="X558" s="272"/>
      <c r="Y558" s="272"/>
      <c r="Z558" s="272"/>
      <c r="AA558" s="272"/>
      <c r="AB558" s="272"/>
      <c r="AC558" s="272"/>
      <c r="AD558" s="272"/>
      <c r="AE558" s="272"/>
      <c r="AF558" s="272"/>
      <c r="AG558" s="272"/>
      <c r="AH558" s="272"/>
      <c r="AI558" s="272"/>
      <c r="AJ558" s="272"/>
      <c r="AK558" s="272"/>
      <c r="AL558" s="272"/>
      <c r="AM558" s="272"/>
      <c r="AN558" s="272"/>
      <c r="AO558" s="272"/>
      <c r="AP558" s="272"/>
      <c r="AQ558" s="267"/>
      <c r="AR558" s="254"/>
      <c r="AS558" s="242"/>
      <c r="AT558" s="242"/>
      <c r="AU558" s="242"/>
    </row>
    <row r="559" spans="1:47" hidden="1" outlineLevel="4" x14ac:dyDescent="0.35">
      <c r="A559" s="242"/>
      <c r="B559" s="251"/>
      <c r="C559" s="244">
        <f t="shared" si="93"/>
        <v>5</v>
      </c>
      <c r="D559" s="267"/>
      <c r="E559" s="322"/>
      <c r="F559" s="322"/>
      <c r="G559" s="267"/>
      <c r="H559" s="272"/>
      <c r="I559" s="288"/>
      <c r="J559" s="294" t="s">
        <v>560</v>
      </c>
      <c r="K559" s="294"/>
      <c r="L559" s="272"/>
      <c r="M559" s="272"/>
      <c r="N559" s="561">
        <f t="shared" si="105"/>
        <v>32</v>
      </c>
      <c r="O559" s="558">
        <f t="shared" si="106"/>
        <v>104</v>
      </c>
      <c r="P559" s="559">
        <f t="shared" si="107"/>
        <v>104</v>
      </c>
      <c r="Q559" s="558">
        <f t="shared" si="108"/>
        <v>176</v>
      </c>
      <c r="R559" s="272"/>
      <c r="S559" s="272"/>
      <c r="T559" s="272"/>
      <c r="U559" s="272"/>
      <c r="V559" s="272"/>
      <c r="W559" s="272"/>
      <c r="X559" s="272"/>
      <c r="Y559" s="272"/>
      <c r="Z559" s="272"/>
      <c r="AA559" s="272"/>
      <c r="AB559" s="272"/>
      <c r="AC559" s="272"/>
      <c r="AD559" s="272"/>
      <c r="AE559" s="272"/>
      <c r="AF559" s="272"/>
      <c r="AG559" s="272"/>
      <c r="AH559" s="272"/>
      <c r="AI559" s="272"/>
      <c r="AJ559" s="272"/>
      <c r="AK559" s="272"/>
      <c r="AL559" s="272"/>
      <c r="AM559" s="272"/>
      <c r="AN559" s="272"/>
      <c r="AO559" s="272"/>
      <c r="AP559" s="272"/>
      <c r="AQ559" s="267"/>
      <c r="AR559" s="254"/>
      <c r="AS559" s="242"/>
      <c r="AT559" s="242"/>
      <c r="AU559" s="242"/>
    </row>
    <row r="560" spans="1:47" hidden="1" outlineLevel="4" x14ac:dyDescent="0.35">
      <c r="A560" s="242"/>
      <c r="B560" s="251"/>
      <c r="C560" s="244">
        <f t="shared" si="93"/>
        <v>5</v>
      </c>
      <c r="D560" s="267"/>
      <c r="E560" s="322"/>
      <c r="F560" s="322"/>
      <c r="G560" s="267"/>
      <c r="H560" s="272"/>
      <c r="I560" s="288"/>
      <c r="J560" s="294" t="s">
        <v>561</v>
      </c>
      <c r="K560" s="294"/>
      <c r="L560" s="272"/>
      <c r="M560" s="272"/>
      <c r="N560" s="561">
        <f t="shared" si="105"/>
        <v>32</v>
      </c>
      <c r="O560" s="558">
        <f t="shared" si="106"/>
        <v>104</v>
      </c>
      <c r="P560" s="559">
        <f t="shared" si="107"/>
        <v>104</v>
      </c>
      <c r="Q560" s="558">
        <f t="shared" si="108"/>
        <v>176</v>
      </c>
      <c r="R560" s="272"/>
      <c r="S560" s="272"/>
      <c r="T560" s="272"/>
      <c r="U560" s="272"/>
      <c r="V560" s="272"/>
      <c r="W560" s="272"/>
      <c r="X560" s="272"/>
      <c r="Y560" s="272"/>
      <c r="Z560" s="272"/>
      <c r="AA560" s="272"/>
      <c r="AB560" s="272"/>
      <c r="AC560" s="272"/>
      <c r="AD560" s="272"/>
      <c r="AE560" s="272"/>
      <c r="AF560" s="272"/>
      <c r="AG560" s="272"/>
      <c r="AH560" s="272"/>
      <c r="AI560" s="272"/>
      <c r="AJ560" s="272"/>
      <c r="AK560" s="272"/>
      <c r="AL560" s="272"/>
      <c r="AM560" s="272"/>
      <c r="AN560" s="272"/>
      <c r="AO560" s="272"/>
      <c r="AP560" s="272"/>
      <c r="AQ560" s="267"/>
      <c r="AR560" s="254"/>
      <c r="AS560" s="242"/>
      <c r="AT560" s="242"/>
      <c r="AU560" s="242"/>
    </row>
    <row r="561" spans="1:47" hidden="1" outlineLevel="4" x14ac:dyDescent="0.35">
      <c r="A561" s="242"/>
      <c r="B561" s="251"/>
      <c r="C561" s="244">
        <f t="shared" si="93"/>
        <v>5</v>
      </c>
      <c r="D561" s="267"/>
      <c r="E561" s="322"/>
      <c r="F561" s="322"/>
      <c r="G561" s="267"/>
      <c r="H561" s="272"/>
      <c r="I561" s="288"/>
      <c r="J561" s="294" t="s">
        <v>562</v>
      </c>
      <c r="K561" s="294"/>
      <c r="L561" s="272"/>
      <c r="M561" s="272"/>
      <c r="N561" s="561">
        <f t="shared" si="105"/>
        <v>33</v>
      </c>
      <c r="O561" s="558">
        <f t="shared" si="106"/>
        <v>105</v>
      </c>
      <c r="P561" s="559">
        <f t="shared" si="107"/>
        <v>105</v>
      </c>
      <c r="Q561" s="558">
        <f t="shared" si="108"/>
        <v>177</v>
      </c>
      <c r="R561" s="272"/>
      <c r="S561" s="272"/>
      <c r="T561" s="272"/>
      <c r="U561" s="272"/>
      <c r="V561" s="272"/>
      <c r="W561" s="272"/>
      <c r="X561" s="272"/>
      <c r="Y561" s="272"/>
      <c r="Z561" s="272"/>
      <c r="AA561" s="272"/>
      <c r="AB561" s="272"/>
      <c r="AC561" s="272"/>
      <c r="AD561" s="272"/>
      <c r="AE561" s="272"/>
      <c r="AF561" s="272"/>
      <c r="AG561" s="272"/>
      <c r="AH561" s="272"/>
      <c r="AI561" s="272"/>
      <c r="AJ561" s="272"/>
      <c r="AK561" s="272"/>
      <c r="AL561" s="272"/>
      <c r="AM561" s="272"/>
      <c r="AN561" s="272"/>
      <c r="AO561" s="272"/>
      <c r="AP561" s="272"/>
      <c r="AQ561" s="267"/>
      <c r="AR561" s="254"/>
      <c r="AS561" s="242"/>
      <c r="AT561" s="242"/>
      <c r="AU561" s="242"/>
    </row>
    <row r="562" spans="1:47" hidden="1" outlineLevel="4" x14ac:dyDescent="0.35">
      <c r="A562" s="242"/>
      <c r="B562" s="251"/>
      <c r="C562" s="244">
        <f t="shared" si="93"/>
        <v>5</v>
      </c>
      <c r="D562" s="267"/>
      <c r="E562" s="322"/>
      <c r="F562" s="322"/>
      <c r="G562" s="267"/>
      <c r="H562" s="272"/>
      <c r="I562" s="288"/>
      <c r="J562" s="294" t="s">
        <v>563</v>
      </c>
      <c r="K562" s="294"/>
      <c r="L562" s="272"/>
      <c r="M562" s="272"/>
      <c r="N562" s="561">
        <f t="shared" si="105"/>
        <v>33</v>
      </c>
      <c r="O562" s="558">
        <f t="shared" si="106"/>
        <v>105</v>
      </c>
      <c r="P562" s="559">
        <f t="shared" si="107"/>
        <v>105</v>
      </c>
      <c r="Q562" s="558">
        <f t="shared" si="108"/>
        <v>177</v>
      </c>
      <c r="R562" s="272"/>
      <c r="S562" s="272"/>
      <c r="T562" s="272"/>
      <c r="U562" s="272"/>
      <c r="V562" s="272"/>
      <c r="W562" s="272"/>
      <c r="X562" s="272"/>
      <c r="Y562" s="272"/>
      <c r="Z562" s="272"/>
      <c r="AA562" s="272"/>
      <c r="AB562" s="272"/>
      <c r="AC562" s="272"/>
      <c r="AD562" s="272"/>
      <c r="AE562" s="272"/>
      <c r="AF562" s="272"/>
      <c r="AG562" s="272"/>
      <c r="AH562" s="272"/>
      <c r="AI562" s="272"/>
      <c r="AJ562" s="272"/>
      <c r="AK562" s="272"/>
      <c r="AL562" s="272"/>
      <c r="AM562" s="272"/>
      <c r="AN562" s="272"/>
      <c r="AO562" s="272"/>
      <c r="AP562" s="272"/>
      <c r="AQ562" s="267"/>
      <c r="AR562" s="254"/>
      <c r="AS562" s="242"/>
      <c r="AT562" s="242"/>
      <c r="AU562" s="242"/>
    </row>
    <row r="563" spans="1:47" hidden="1" outlineLevel="4" x14ac:dyDescent="0.35">
      <c r="A563" s="242"/>
      <c r="B563" s="251"/>
      <c r="C563" s="244">
        <f t="shared" si="93"/>
        <v>5</v>
      </c>
      <c r="D563" s="267"/>
      <c r="E563" s="322"/>
      <c r="F563" s="322"/>
      <c r="G563" s="267"/>
      <c r="H563" s="272"/>
      <c r="I563" s="288"/>
      <c r="J563" s="294" t="s">
        <v>536</v>
      </c>
      <c r="K563" s="294"/>
      <c r="L563" s="272"/>
      <c r="M563" s="272"/>
      <c r="N563" s="561">
        <f t="shared" si="105"/>
        <v>34</v>
      </c>
      <c r="O563" s="558">
        <f t="shared" si="106"/>
        <v>106</v>
      </c>
      <c r="P563" s="559">
        <f t="shared" si="107"/>
        <v>106</v>
      </c>
      <c r="Q563" s="558">
        <f t="shared" si="108"/>
        <v>178</v>
      </c>
      <c r="R563" s="272"/>
      <c r="S563" s="272"/>
      <c r="T563" s="272"/>
      <c r="U563" s="272"/>
      <c r="V563" s="272"/>
      <c r="W563" s="272"/>
      <c r="X563" s="272"/>
      <c r="Y563" s="272"/>
      <c r="Z563" s="272"/>
      <c r="AA563" s="272"/>
      <c r="AB563" s="272"/>
      <c r="AC563" s="272"/>
      <c r="AD563" s="272"/>
      <c r="AE563" s="272"/>
      <c r="AF563" s="272"/>
      <c r="AG563" s="272"/>
      <c r="AH563" s="272"/>
      <c r="AI563" s="272"/>
      <c r="AJ563" s="272"/>
      <c r="AK563" s="272"/>
      <c r="AL563" s="272"/>
      <c r="AM563" s="272"/>
      <c r="AN563" s="272"/>
      <c r="AO563" s="272"/>
      <c r="AP563" s="272"/>
      <c r="AQ563" s="267"/>
      <c r="AR563" s="254"/>
      <c r="AS563" s="242"/>
      <c r="AT563" s="242"/>
      <c r="AU563" s="242"/>
    </row>
    <row r="564" spans="1:47" hidden="1" outlineLevel="4" x14ac:dyDescent="0.35">
      <c r="A564" s="242"/>
      <c r="B564" s="251"/>
      <c r="C564" s="244">
        <f t="shared" si="93"/>
        <v>5</v>
      </c>
      <c r="D564" s="267"/>
      <c r="E564" s="322"/>
      <c r="F564" s="322"/>
      <c r="G564" s="267"/>
      <c r="H564" s="288"/>
      <c r="I564" s="288">
        <v>4</v>
      </c>
      <c r="J564" s="294" t="s">
        <v>554</v>
      </c>
      <c r="K564" s="294"/>
      <c r="L564" s="272"/>
      <c r="M564" s="272"/>
      <c r="N564" s="272">
        <v>0</v>
      </c>
      <c r="O564" s="272">
        <v>0</v>
      </c>
      <c r="P564" s="272">
        <v>0</v>
      </c>
      <c r="Q564" s="272">
        <v>0</v>
      </c>
      <c r="R564" s="272"/>
      <c r="S564" s="272"/>
      <c r="T564" s="272"/>
      <c r="U564" s="272"/>
      <c r="V564" s="272"/>
      <c r="W564" s="272"/>
      <c r="X564" s="272"/>
      <c r="Y564" s="272"/>
      <c r="Z564" s="272"/>
      <c r="AA564" s="272"/>
      <c r="AB564" s="272"/>
      <c r="AC564" s="272"/>
      <c r="AD564" s="272"/>
      <c r="AE564" s="272"/>
      <c r="AF564" s="272"/>
      <c r="AG564" s="272"/>
      <c r="AH564" s="272"/>
      <c r="AI564" s="272"/>
      <c r="AJ564" s="272"/>
      <c r="AK564" s="272"/>
      <c r="AL564" s="272"/>
      <c r="AM564" s="272"/>
      <c r="AN564" s="272"/>
      <c r="AO564" s="272"/>
      <c r="AP564" s="272"/>
      <c r="AQ564" s="267"/>
      <c r="AR564" s="254"/>
      <c r="AS564" s="242"/>
      <c r="AT564" s="242"/>
      <c r="AU564" s="242"/>
    </row>
    <row r="565" spans="1:47" hidden="1" outlineLevel="3" collapsed="1" x14ac:dyDescent="0.35">
      <c r="A565" s="242"/>
      <c r="B565" s="251"/>
      <c r="C565" s="244">
        <f>INT($C$232)+3</f>
        <v>4</v>
      </c>
      <c r="D565" s="267"/>
      <c r="E565" s="322"/>
      <c r="F565" s="322"/>
      <c r="G565" s="267"/>
      <c r="H565" s="272"/>
      <c r="I565" s="288"/>
      <c r="J565" s="294" t="s">
        <v>853</v>
      </c>
      <c r="K565" s="294"/>
      <c r="L565" s="272"/>
      <c r="M565" s="272"/>
      <c r="N565" s="561">
        <f t="shared" ref="N565:N571" si="109">IF(N525=0,0,N525+24)</f>
        <v>25</v>
      </c>
      <c r="O565" s="558">
        <f>IF(N565=0,0,N565+72)</f>
        <v>97</v>
      </c>
      <c r="P565" s="559">
        <f>O565</f>
        <v>97</v>
      </c>
      <c r="Q565" s="558">
        <f>IF(P565=0,0,P565+72)</f>
        <v>169</v>
      </c>
      <c r="R565" s="272"/>
      <c r="S565" s="272"/>
      <c r="T565" s="272"/>
      <c r="U565" s="272"/>
      <c r="V565" s="272"/>
      <c r="W565" s="272"/>
      <c r="X565" s="272"/>
      <c r="Y565" s="272"/>
      <c r="Z565" s="272"/>
      <c r="AA565" s="272"/>
      <c r="AB565" s="272"/>
      <c r="AC565" s="272"/>
      <c r="AD565" s="272"/>
      <c r="AE565" s="272"/>
      <c r="AF565" s="272"/>
      <c r="AG565" s="272"/>
      <c r="AH565" s="272"/>
      <c r="AI565" s="272"/>
      <c r="AJ565" s="272"/>
      <c r="AK565" s="272"/>
      <c r="AL565" s="272"/>
      <c r="AM565" s="272"/>
      <c r="AN565" s="272"/>
      <c r="AO565" s="272"/>
      <c r="AP565" s="272"/>
      <c r="AQ565" s="267"/>
      <c r="AR565" s="254"/>
      <c r="AS565" s="242"/>
      <c r="AT565" s="242"/>
      <c r="AU565" s="242"/>
    </row>
    <row r="566" spans="1:47" hidden="1" outlineLevel="4" x14ac:dyDescent="0.35">
      <c r="A566" s="242"/>
      <c r="B566" s="251"/>
      <c r="C566" s="244">
        <f t="shared" si="93"/>
        <v>5</v>
      </c>
      <c r="D566" s="267"/>
      <c r="E566" s="322"/>
      <c r="F566" s="322"/>
      <c r="G566" s="267"/>
      <c r="H566" s="272"/>
      <c r="I566" s="288"/>
      <c r="J566" s="294" t="s">
        <v>116</v>
      </c>
      <c r="K566" s="294"/>
      <c r="L566" s="272"/>
      <c r="M566" s="272"/>
      <c r="N566" s="561">
        <f t="shared" si="109"/>
        <v>35</v>
      </c>
      <c r="O566" s="558">
        <f t="shared" ref="O566:O571" si="110">IF(N566=0,0,N566+72)</f>
        <v>107</v>
      </c>
      <c r="P566" s="559">
        <f t="shared" si="107"/>
        <v>107</v>
      </c>
      <c r="Q566" s="558">
        <f t="shared" ref="Q566:Q571" si="111">IF(P566=0,0,P566+72)</f>
        <v>179</v>
      </c>
      <c r="R566" s="272"/>
      <c r="S566" s="272"/>
      <c r="T566" s="272"/>
      <c r="U566" s="272"/>
      <c r="V566" s="272"/>
      <c r="W566" s="272"/>
      <c r="X566" s="272"/>
      <c r="Y566" s="272"/>
      <c r="Z566" s="272"/>
      <c r="AA566" s="272"/>
      <c r="AB566" s="272"/>
      <c r="AC566" s="272"/>
      <c r="AD566" s="272"/>
      <c r="AE566" s="272"/>
      <c r="AF566" s="272"/>
      <c r="AG566" s="272"/>
      <c r="AH566" s="272"/>
      <c r="AI566" s="272"/>
      <c r="AJ566" s="272"/>
      <c r="AK566" s="272"/>
      <c r="AL566" s="272"/>
      <c r="AM566" s="272"/>
      <c r="AN566" s="272"/>
      <c r="AO566" s="272"/>
      <c r="AP566" s="272"/>
      <c r="AQ566" s="267"/>
      <c r="AR566" s="254"/>
      <c r="AS566" s="242"/>
      <c r="AT566" s="242"/>
      <c r="AU566" s="242"/>
    </row>
    <row r="567" spans="1:47" hidden="1" outlineLevel="4" x14ac:dyDescent="0.35">
      <c r="A567" s="242"/>
      <c r="B567" s="251"/>
      <c r="C567" s="244">
        <f t="shared" si="93"/>
        <v>5</v>
      </c>
      <c r="D567" s="267"/>
      <c r="E567" s="322"/>
      <c r="F567" s="322"/>
      <c r="G567" s="267"/>
      <c r="H567" s="272"/>
      <c r="I567" s="288"/>
      <c r="J567" s="294" t="s">
        <v>560</v>
      </c>
      <c r="K567" s="294"/>
      <c r="L567" s="272"/>
      <c r="M567" s="272"/>
      <c r="N567" s="561">
        <f t="shared" si="109"/>
        <v>36</v>
      </c>
      <c r="O567" s="558">
        <f t="shared" si="110"/>
        <v>108</v>
      </c>
      <c r="P567" s="559">
        <f t="shared" si="107"/>
        <v>108</v>
      </c>
      <c r="Q567" s="558">
        <f t="shared" si="111"/>
        <v>180</v>
      </c>
      <c r="R567" s="272"/>
      <c r="S567" s="272"/>
      <c r="T567" s="272"/>
      <c r="U567" s="272"/>
      <c r="V567" s="272"/>
      <c r="W567" s="272"/>
      <c r="X567" s="272"/>
      <c r="Y567" s="272"/>
      <c r="Z567" s="272"/>
      <c r="AA567" s="272"/>
      <c r="AB567" s="272"/>
      <c r="AC567" s="272"/>
      <c r="AD567" s="272"/>
      <c r="AE567" s="272"/>
      <c r="AF567" s="272"/>
      <c r="AG567" s="272"/>
      <c r="AH567" s="272"/>
      <c r="AI567" s="272"/>
      <c r="AJ567" s="272"/>
      <c r="AK567" s="272"/>
      <c r="AL567" s="272"/>
      <c r="AM567" s="272"/>
      <c r="AN567" s="272"/>
      <c r="AO567" s="272"/>
      <c r="AP567" s="272"/>
      <c r="AQ567" s="267"/>
      <c r="AR567" s="254"/>
      <c r="AS567" s="242"/>
      <c r="AT567" s="242"/>
      <c r="AU567" s="242"/>
    </row>
    <row r="568" spans="1:47" hidden="1" outlineLevel="4" x14ac:dyDescent="0.35">
      <c r="A568" s="242"/>
      <c r="B568" s="251"/>
      <c r="C568" s="244">
        <f t="shared" si="93"/>
        <v>5</v>
      </c>
      <c r="D568" s="267"/>
      <c r="E568" s="322"/>
      <c r="F568" s="322"/>
      <c r="G568" s="267"/>
      <c r="H568" s="272"/>
      <c r="I568" s="288"/>
      <c r="J568" s="294" t="s">
        <v>561</v>
      </c>
      <c r="K568" s="294"/>
      <c r="L568" s="272"/>
      <c r="M568" s="272"/>
      <c r="N568" s="561">
        <f t="shared" si="109"/>
        <v>36</v>
      </c>
      <c r="O568" s="558">
        <f t="shared" si="110"/>
        <v>108</v>
      </c>
      <c r="P568" s="559">
        <f t="shared" si="107"/>
        <v>108</v>
      </c>
      <c r="Q568" s="558">
        <f t="shared" si="111"/>
        <v>180</v>
      </c>
      <c r="R568" s="272"/>
      <c r="S568" s="272"/>
      <c r="T568" s="272"/>
      <c r="U568" s="272"/>
      <c r="V568" s="272"/>
      <c r="W568" s="272"/>
      <c r="X568" s="272"/>
      <c r="Y568" s="272"/>
      <c r="Z568" s="272"/>
      <c r="AA568" s="272"/>
      <c r="AB568" s="272"/>
      <c r="AC568" s="272"/>
      <c r="AD568" s="272"/>
      <c r="AE568" s="272"/>
      <c r="AF568" s="272"/>
      <c r="AG568" s="272"/>
      <c r="AH568" s="272"/>
      <c r="AI568" s="272"/>
      <c r="AJ568" s="272"/>
      <c r="AK568" s="272"/>
      <c r="AL568" s="272"/>
      <c r="AM568" s="272"/>
      <c r="AN568" s="272"/>
      <c r="AO568" s="272"/>
      <c r="AP568" s="272"/>
      <c r="AQ568" s="267"/>
      <c r="AR568" s="254"/>
      <c r="AS568" s="242"/>
      <c r="AT568" s="242"/>
      <c r="AU568" s="242"/>
    </row>
    <row r="569" spans="1:47" hidden="1" outlineLevel="4" x14ac:dyDescent="0.35">
      <c r="A569" s="242"/>
      <c r="B569" s="251"/>
      <c r="C569" s="244">
        <f t="shared" si="93"/>
        <v>5</v>
      </c>
      <c r="D569" s="267"/>
      <c r="E569" s="322"/>
      <c r="F569" s="322"/>
      <c r="G569" s="267"/>
      <c r="H569" s="272"/>
      <c r="I569" s="288"/>
      <c r="J569" s="294" t="s">
        <v>562</v>
      </c>
      <c r="K569" s="294"/>
      <c r="L569" s="272"/>
      <c r="M569" s="272"/>
      <c r="N569" s="561">
        <f t="shared" si="109"/>
        <v>37</v>
      </c>
      <c r="O569" s="558">
        <f t="shared" si="110"/>
        <v>109</v>
      </c>
      <c r="P569" s="559">
        <f t="shared" si="107"/>
        <v>109</v>
      </c>
      <c r="Q569" s="558">
        <f t="shared" si="111"/>
        <v>181</v>
      </c>
      <c r="R569" s="272"/>
      <c r="S569" s="272"/>
      <c r="T569" s="272"/>
      <c r="U569" s="272"/>
      <c r="V569" s="272"/>
      <c r="W569" s="272"/>
      <c r="X569" s="272"/>
      <c r="Y569" s="272"/>
      <c r="Z569" s="272"/>
      <c r="AA569" s="272"/>
      <c r="AB569" s="272"/>
      <c r="AC569" s="272"/>
      <c r="AD569" s="272"/>
      <c r="AE569" s="272"/>
      <c r="AF569" s="272"/>
      <c r="AG569" s="272"/>
      <c r="AH569" s="272"/>
      <c r="AI569" s="272"/>
      <c r="AJ569" s="272"/>
      <c r="AK569" s="272"/>
      <c r="AL569" s="272"/>
      <c r="AM569" s="272"/>
      <c r="AN569" s="272"/>
      <c r="AO569" s="272"/>
      <c r="AP569" s="272"/>
      <c r="AQ569" s="267"/>
      <c r="AR569" s="254"/>
      <c r="AS569" s="242"/>
      <c r="AT569" s="242"/>
      <c r="AU569" s="242"/>
    </row>
    <row r="570" spans="1:47" hidden="1" outlineLevel="4" x14ac:dyDescent="0.35">
      <c r="A570" s="242"/>
      <c r="B570" s="251"/>
      <c r="C570" s="244">
        <f t="shared" si="93"/>
        <v>5</v>
      </c>
      <c r="D570" s="267"/>
      <c r="E570" s="322"/>
      <c r="F570" s="322"/>
      <c r="G570" s="267"/>
      <c r="H570" s="272"/>
      <c r="I570" s="288"/>
      <c r="J570" s="294" t="s">
        <v>563</v>
      </c>
      <c r="K570" s="294"/>
      <c r="L570" s="272"/>
      <c r="M570" s="272"/>
      <c r="N570" s="561">
        <f t="shared" si="109"/>
        <v>37</v>
      </c>
      <c r="O570" s="558">
        <f t="shared" si="110"/>
        <v>109</v>
      </c>
      <c r="P570" s="559">
        <f t="shared" si="107"/>
        <v>109</v>
      </c>
      <c r="Q570" s="558">
        <f t="shared" si="111"/>
        <v>181</v>
      </c>
      <c r="R570" s="272"/>
      <c r="S570" s="272"/>
      <c r="T570" s="272"/>
      <c r="U570" s="272"/>
      <c r="V570" s="272"/>
      <c r="W570" s="272"/>
      <c r="X570" s="272"/>
      <c r="Y570" s="272"/>
      <c r="Z570" s="272"/>
      <c r="AA570" s="272"/>
      <c r="AB570" s="272"/>
      <c r="AC570" s="272"/>
      <c r="AD570" s="272"/>
      <c r="AE570" s="272"/>
      <c r="AF570" s="272"/>
      <c r="AG570" s="272"/>
      <c r="AH570" s="272"/>
      <c r="AI570" s="272"/>
      <c r="AJ570" s="272"/>
      <c r="AK570" s="272"/>
      <c r="AL570" s="272"/>
      <c r="AM570" s="272"/>
      <c r="AN570" s="272"/>
      <c r="AO570" s="272"/>
      <c r="AP570" s="272"/>
      <c r="AQ570" s="267"/>
      <c r="AR570" s="254"/>
      <c r="AS570" s="242"/>
      <c r="AT570" s="242"/>
      <c r="AU570" s="242"/>
    </row>
    <row r="571" spans="1:47" hidden="1" outlineLevel="4" x14ac:dyDescent="0.35">
      <c r="A571" s="242"/>
      <c r="B571" s="251"/>
      <c r="C571" s="244">
        <f t="shared" si="93"/>
        <v>5</v>
      </c>
      <c r="D571" s="267"/>
      <c r="E571" s="322"/>
      <c r="F571" s="322"/>
      <c r="G571" s="267"/>
      <c r="H571" s="272"/>
      <c r="I571" s="288"/>
      <c r="J571" s="294" t="s">
        <v>536</v>
      </c>
      <c r="K571" s="294"/>
      <c r="L571" s="272"/>
      <c r="M571" s="272"/>
      <c r="N571" s="561">
        <f t="shared" si="109"/>
        <v>38</v>
      </c>
      <c r="O571" s="558">
        <f t="shared" si="110"/>
        <v>110</v>
      </c>
      <c r="P571" s="559">
        <f t="shared" si="107"/>
        <v>110</v>
      </c>
      <c r="Q571" s="558">
        <f t="shared" si="111"/>
        <v>182</v>
      </c>
      <c r="R571" s="272"/>
      <c r="S571" s="272"/>
      <c r="T571" s="272"/>
      <c r="U571" s="272"/>
      <c r="V571" s="272"/>
      <c r="W571" s="272"/>
      <c r="X571" s="272"/>
      <c r="Y571" s="272"/>
      <c r="Z571" s="272"/>
      <c r="AA571" s="272"/>
      <c r="AB571" s="272"/>
      <c r="AC571" s="272"/>
      <c r="AD571" s="272"/>
      <c r="AE571" s="272"/>
      <c r="AF571" s="272"/>
      <c r="AG571" s="272"/>
      <c r="AH571" s="272"/>
      <c r="AI571" s="272"/>
      <c r="AJ571" s="272"/>
      <c r="AK571" s="272"/>
      <c r="AL571" s="272"/>
      <c r="AM571" s="272"/>
      <c r="AN571" s="272"/>
      <c r="AO571" s="272"/>
      <c r="AP571" s="272"/>
      <c r="AQ571" s="267"/>
      <c r="AR571" s="254"/>
      <c r="AS571" s="242"/>
      <c r="AT571" s="242"/>
      <c r="AU571" s="242"/>
    </row>
    <row r="572" spans="1:47" hidden="1" outlineLevel="4" x14ac:dyDescent="0.35">
      <c r="A572" s="242"/>
      <c r="B572" s="251"/>
      <c r="C572" s="244">
        <f t="shared" si="93"/>
        <v>5</v>
      </c>
      <c r="D572" s="267"/>
      <c r="E572" s="322"/>
      <c r="F572" s="322"/>
      <c r="G572" s="267"/>
      <c r="H572" s="288" t="str">
        <f>H$253</f>
        <v>Spr</v>
      </c>
      <c r="I572" s="288">
        <v>0</v>
      </c>
      <c r="J572" s="294" t="s">
        <v>554</v>
      </c>
      <c r="K572" s="294"/>
      <c r="L572" s="272"/>
      <c r="M572" s="272"/>
      <c r="N572" s="272">
        <v>0</v>
      </c>
      <c r="O572" s="272">
        <v>0</v>
      </c>
      <c r="P572" s="272">
        <v>0</v>
      </c>
      <c r="Q572" s="272">
        <v>0</v>
      </c>
      <c r="R572" s="272"/>
      <c r="S572" s="272"/>
      <c r="T572" s="272"/>
      <c r="U572" s="272"/>
      <c r="V572" s="272"/>
      <c r="W572" s="272"/>
      <c r="X572" s="272"/>
      <c r="Y572" s="272"/>
      <c r="Z572" s="272"/>
      <c r="AA572" s="272"/>
      <c r="AB572" s="272"/>
      <c r="AC572" s="272"/>
      <c r="AD572" s="272"/>
      <c r="AE572" s="272"/>
      <c r="AF572" s="272"/>
      <c r="AG572" s="272"/>
      <c r="AH572" s="272"/>
      <c r="AI572" s="272"/>
      <c r="AJ572" s="272"/>
      <c r="AK572" s="272"/>
      <c r="AL572" s="272"/>
      <c r="AM572" s="272"/>
      <c r="AN572" s="272"/>
      <c r="AO572" s="272"/>
      <c r="AP572" s="272"/>
      <c r="AQ572" s="267"/>
      <c r="AR572" s="254"/>
      <c r="AS572" s="242"/>
      <c r="AT572" s="242"/>
      <c r="AU572" s="242"/>
    </row>
    <row r="573" spans="1:47" hidden="1" outlineLevel="3" collapsed="1" x14ac:dyDescent="0.35">
      <c r="A573" s="242"/>
      <c r="B573" s="251"/>
      <c r="C573" s="244">
        <f>INT($C$232)+3</f>
        <v>4</v>
      </c>
      <c r="D573" s="267"/>
      <c r="E573" s="322"/>
      <c r="F573" s="322"/>
      <c r="G573" s="267"/>
      <c r="H573" s="272"/>
      <c r="I573" s="288"/>
      <c r="J573" s="294" t="s">
        <v>853</v>
      </c>
      <c r="K573" s="294"/>
      <c r="L573" s="272"/>
      <c r="M573" s="272"/>
      <c r="N573" s="561">
        <f t="shared" ref="N573:N579" si="112">IF(N533=0,0,N533+24)</f>
        <v>49</v>
      </c>
      <c r="O573" s="558">
        <f>IF(N573=0,0,N573+72)</f>
        <v>121</v>
      </c>
      <c r="P573" s="559">
        <f>O573</f>
        <v>121</v>
      </c>
      <c r="Q573" s="558">
        <f>IF(P573=0,0,P573+72)</f>
        <v>193</v>
      </c>
      <c r="R573" s="272"/>
      <c r="S573" s="272"/>
      <c r="T573" s="272"/>
      <c r="U573" s="272"/>
      <c r="V573" s="272"/>
      <c r="W573" s="272"/>
      <c r="X573" s="272"/>
      <c r="Y573" s="272"/>
      <c r="Z573" s="272"/>
      <c r="AA573" s="272"/>
      <c r="AB573" s="272"/>
      <c r="AC573" s="272"/>
      <c r="AD573" s="272"/>
      <c r="AE573" s="272"/>
      <c r="AF573" s="272"/>
      <c r="AG573" s="272"/>
      <c r="AH573" s="272"/>
      <c r="AI573" s="272"/>
      <c r="AJ573" s="272"/>
      <c r="AK573" s="272"/>
      <c r="AL573" s="272"/>
      <c r="AM573" s="272"/>
      <c r="AN573" s="272"/>
      <c r="AO573" s="272"/>
      <c r="AP573" s="272"/>
      <c r="AQ573" s="267"/>
      <c r="AR573" s="254"/>
      <c r="AS573" s="242"/>
      <c r="AT573" s="242"/>
      <c r="AU573" s="242"/>
    </row>
    <row r="574" spans="1:47" hidden="1" outlineLevel="4" x14ac:dyDescent="0.35">
      <c r="A574" s="242"/>
      <c r="B574" s="251"/>
      <c r="C574" s="244">
        <f t="shared" si="93"/>
        <v>5</v>
      </c>
      <c r="D574" s="267"/>
      <c r="E574" s="322"/>
      <c r="F574" s="322"/>
      <c r="G574" s="267"/>
      <c r="H574" s="272"/>
      <c r="I574" s="288"/>
      <c r="J574" s="294" t="s">
        <v>116</v>
      </c>
      <c r="K574" s="294"/>
      <c r="L574" s="272"/>
      <c r="M574" s="272"/>
      <c r="N574" s="561">
        <f t="shared" si="112"/>
        <v>0</v>
      </c>
      <c r="O574" s="558">
        <f t="shared" ref="O574:O579" si="113">IF(N574=0,0,N574+72)</f>
        <v>0</v>
      </c>
      <c r="P574" s="559">
        <f t="shared" ref="P574:P579" si="114">O574</f>
        <v>0</v>
      </c>
      <c r="Q574" s="558">
        <f t="shared" ref="Q574:Q579" si="115">IF(P574=0,0,P574+72)</f>
        <v>0</v>
      </c>
      <c r="R574" s="272"/>
      <c r="S574" s="272"/>
      <c r="T574" s="272"/>
      <c r="U574" s="272"/>
      <c r="V574" s="272"/>
      <c r="W574" s="272"/>
      <c r="X574" s="272"/>
      <c r="Y574" s="272"/>
      <c r="Z574" s="272"/>
      <c r="AA574" s="272"/>
      <c r="AB574" s="272"/>
      <c r="AC574" s="272"/>
      <c r="AD574" s="272"/>
      <c r="AE574" s="272"/>
      <c r="AF574" s="272"/>
      <c r="AG574" s="272"/>
      <c r="AH574" s="272"/>
      <c r="AI574" s="272"/>
      <c r="AJ574" s="272"/>
      <c r="AK574" s="272"/>
      <c r="AL574" s="272"/>
      <c r="AM574" s="272"/>
      <c r="AN574" s="272"/>
      <c r="AO574" s="272"/>
      <c r="AP574" s="272"/>
      <c r="AQ574" s="267"/>
      <c r="AR574" s="254"/>
      <c r="AS574" s="242"/>
      <c r="AT574" s="242"/>
      <c r="AU574" s="242"/>
    </row>
    <row r="575" spans="1:47" hidden="1" outlineLevel="4" x14ac:dyDescent="0.35">
      <c r="A575" s="242"/>
      <c r="B575" s="251"/>
      <c r="C575" s="244">
        <f t="shared" si="93"/>
        <v>5</v>
      </c>
      <c r="D575" s="267"/>
      <c r="E575" s="322"/>
      <c r="F575" s="322"/>
      <c r="G575" s="267"/>
      <c r="H575" s="272"/>
      <c r="I575" s="288"/>
      <c r="J575" s="294" t="s">
        <v>560</v>
      </c>
      <c r="K575" s="294"/>
      <c r="L575" s="272"/>
      <c r="M575" s="272"/>
      <c r="N575" s="561">
        <f t="shared" si="112"/>
        <v>0</v>
      </c>
      <c r="O575" s="558">
        <f t="shared" si="113"/>
        <v>0</v>
      </c>
      <c r="P575" s="559">
        <f t="shared" si="114"/>
        <v>0</v>
      </c>
      <c r="Q575" s="558">
        <f t="shared" si="115"/>
        <v>0</v>
      </c>
      <c r="R575" s="272"/>
      <c r="S575" s="272"/>
      <c r="T575" s="272"/>
      <c r="U575" s="272"/>
      <c r="V575" s="272"/>
      <c r="W575" s="272"/>
      <c r="X575" s="272"/>
      <c r="Y575" s="272"/>
      <c r="Z575" s="272"/>
      <c r="AA575" s="272"/>
      <c r="AB575" s="272"/>
      <c r="AC575" s="272"/>
      <c r="AD575" s="272"/>
      <c r="AE575" s="272"/>
      <c r="AF575" s="272"/>
      <c r="AG575" s="272"/>
      <c r="AH575" s="272"/>
      <c r="AI575" s="272"/>
      <c r="AJ575" s="272"/>
      <c r="AK575" s="272"/>
      <c r="AL575" s="272"/>
      <c r="AM575" s="272"/>
      <c r="AN575" s="272"/>
      <c r="AO575" s="272"/>
      <c r="AP575" s="272"/>
      <c r="AQ575" s="267"/>
      <c r="AR575" s="254"/>
      <c r="AS575" s="242"/>
      <c r="AT575" s="242"/>
      <c r="AU575" s="242"/>
    </row>
    <row r="576" spans="1:47" hidden="1" outlineLevel="4" x14ac:dyDescent="0.35">
      <c r="A576" s="242"/>
      <c r="B576" s="251"/>
      <c r="C576" s="244">
        <f t="shared" si="93"/>
        <v>5</v>
      </c>
      <c r="D576" s="267"/>
      <c r="E576" s="322"/>
      <c r="F576" s="322"/>
      <c r="G576" s="267"/>
      <c r="H576" s="272"/>
      <c r="I576" s="288"/>
      <c r="J576" s="294" t="s">
        <v>561</v>
      </c>
      <c r="K576" s="294"/>
      <c r="L576" s="272"/>
      <c r="M576" s="272"/>
      <c r="N576" s="561">
        <f t="shared" si="112"/>
        <v>0</v>
      </c>
      <c r="O576" s="558">
        <f t="shared" si="113"/>
        <v>0</v>
      </c>
      <c r="P576" s="559">
        <f t="shared" si="114"/>
        <v>0</v>
      </c>
      <c r="Q576" s="558">
        <f t="shared" si="115"/>
        <v>0</v>
      </c>
      <c r="R576" s="272"/>
      <c r="S576" s="272"/>
      <c r="T576" s="272"/>
      <c r="U576" s="272"/>
      <c r="V576" s="272"/>
      <c r="W576" s="272"/>
      <c r="X576" s="272"/>
      <c r="Y576" s="272"/>
      <c r="Z576" s="272"/>
      <c r="AA576" s="272"/>
      <c r="AB576" s="272"/>
      <c r="AC576" s="272"/>
      <c r="AD576" s="272"/>
      <c r="AE576" s="272"/>
      <c r="AF576" s="272"/>
      <c r="AG576" s="272"/>
      <c r="AH576" s="272"/>
      <c r="AI576" s="272"/>
      <c r="AJ576" s="272"/>
      <c r="AK576" s="272"/>
      <c r="AL576" s="272"/>
      <c r="AM576" s="272"/>
      <c r="AN576" s="272"/>
      <c r="AO576" s="272"/>
      <c r="AP576" s="272"/>
      <c r="AQ576" s="267"/>
      <c r="AR576" s="254"/>
      <c r="AS576" s="242"/>
      <c r="AT576" s="242"/>
      <c r="AU576" s="242"/>
    </row>
    <row r="577" spans="1:47" hidden="1" outlineLevel="4" x14ac:dyDescent="0.35">
      <c r="A577" s="242"/>
      <c r="B577" s="251"/>
      <c r="C577" s="244">
        <f t="shared" si="93"/>
        <v>5</v>
      </c>
      <c r="D577" s="267"/>
      <c r="E577" s="322"/>
      <c r="F577" s="322"/>
      <c r="G577" s="267"/>
      <c r="H577" s="272"/>
      <c r="I577" s="288"/>
      <c r="J577" s="294" t="s">
        <v>562</v>
      </c>
      <c r="K577" s="294"/>
      <c r="L577" s="272"/>
      <c r="M577" s="272"/>
      <c r="N577" s="561">
        <f t="shared" si="112"/>
        <v>0</v>
      </c>
      <c r="O577" s="558">
        <f t="shared" si="113"/>
        <v>0</v>
      </c>
      <c r="P577" s="559">
        <f t="shared" si="114"/>
        <v>0</v>
      </c>
      <c r="Q577" s="558">
        <f t="shared" si="115"/>
        <v>0</v>
      </c>
      <c r="R577" s="272"/>
      <c r="S577" s="272"/>
      <c r="T577" s="272"/>
      <c r="U577" s="272"/>
      <c r="V577" s="272"/>
      <c r="W577" s="272"/>
      <c r="X577" s="272"/>
      <c r="Y577" s="272"/>
      <c r="Z577" s="272"/>
      <c r="AA577" s="272"/>
      <c r="AB577" s="272"/>
      <c r="AC577" s="272"/>
      <c r="AD577" s="272"/>
      <c r="AE577" s="272"/>
      <c r="AF577" s="272"/>
      <c r="AG577" s="272"/>
      <c r="AH577" s="272"/>
      <c r="AI577" s="272"/>
      <c r="AJ577" s="272"/>
      <c r="AK577" s="272"/>
      <c r="AL577" s="272"/>
      <c r="AM577" s="272"/>
      <c r="AN577" s="272"/>
      <c r="AO577" s="272"/>
      <c r="AP577" s="272"/>
      <c r="AQ577" s="267"/>
      <c r="AR577" s="254"/>
      <c r="AS577" s="242"/>
      <c r="AT577" s="242"/>
      <c r="AU577" s="242"/>
    </row>
    <row r="578" spans="1:47" hidden="1" outlineLevel="4" x14ac:dyDescent="0.35">
      <c r="A578" s="242"/>
      <c r="B578" s="251"/>
      <c r="C578" s="244">
        <f t="shared" si="93"/>
        <v>5</v>
      </c>
      <c r="D578" s="267"/>
      <c r="E578" s="322"/>
      <c r="F578" s="322"/>
      <c r="G578" s="267"/>
      <c r="H578" s="272"/>
      <c r="I578" s="288"/>
      <c r="J578" s="294" t="s">
        <v>563</v>
      </c>
      <c r="K578" s="294"/>
      <c r="L578" s="272"/>
      <c r="M578" s="272"/>
      <c r="N578" s="561">
        <f t="shared" si="112"/>
        <v>0</v>
      </c>
      <c r="O578" s="558">
        <f t="shared" si="113"/>
        <v>0</v>
      </c>
      <c r="P578" s="559">
        <f t="shared" si="114"/>
        <v>0</v>
      </c>
      <c r="Q578" s="558">
        <f t="shared" si="115"/>
        <v>0</v>
      </c>
      <c r="R578" s="272"/>
      <c r="S578" s="272"/>
      <c r="T578" s="272"/>
      <c r="U578" s="272"/>
      <c r="V578" s="272"/>
      <c r="W578" s="272"/>
      <c r="X578" s="272"/>
      <c r="Y578" s="272"/>
      <c r="Z578" s="272"/>
      <c r="AA578" s="272"/>
      <c r="AB578" s="272"/>
      <c r="AC578" s="272"/>
      <c r="AD578" s="272"/>
      <c r="AE578" s="272"/>
      <c r="AF578" s="272"/>
      <c r="AG578" s="272"/>
      <c r="AH578" s="272"/>
      <c r="AI578" s="272"/>
      <c r="AJ578" s="272"/>
      <c r="AK578" s="272"/>
      <c r="AL578" s="272"/>
      <c r="AM578" s="272"/>
      <c r="AN578" s="272"/>
      <c r="AO578" s="272"/>
      <c r="AP578" s="272"/>
      <c r="AQ578" s="267"/>
      <c r="AR578" s="254"/>
      <c r="AS578" s="242"/>
      <c r="AT578" s="242"/>
      <c r="AU578" s="242"/>
    </row>
    <row r="579" spans="1:47" hidden="1" outlineLevel="4" x14ac:dyDescent="0.35">
      <c r="A579" s="242"/>
      <c r="B579" s="251"/>
      <c r="C579" s="244">
        <f t="shared" si="93"/>
        <v>5</v>
      </c>
      <c r="D579" s="267"/>
      <c r="E579" s="322"/>
      <c r="F579" s="322"/>
      <c r="G579" s="267"/>
      <c r="H579" s="272"/>
      <c r="I579" s="288"/>
      <c r="J579" s="294" t="s">
        <v>536</v>
      </c>
      <c r="K579" s="294"/>
      <c r="L579" s="272"/>
      <c r="M579" s="272"/>
      <c r="N579" s="561">
        <f t="shared" si="112"/>
        <v>0</v>
      </c>
      <c r="O579" s="558">
        <f t="shared" si="113"/>
        <v>0</v>
      </c>
      <c r="P579" s="559">
        <f t="shared" si="114"/>
        <v>0</v>
      </c>
      <c r="Q579" s="558">
        <f t="shared" si="115"/>
        <v>0</v>
      </c>
      <c r="R579" s="272"/>
      <c r="S579" s="272"/>
      <c r="T579" s="272"/>
      <c r="U579" s="272"/>
      <c r="V579" s="272"/>
      <c r="W579" s="272"/>
      <c r="X579" s="272"/>
      <c r="Y579" s="272"/>
      <c r="Z579" s="272"/>
      <c r="AA579" s="272"/>
      <c r="AB579" s="272"/>
      <c r="AC579" s="272"/>
      <c r="AD579" s="272"/>
      <c r="AE579" s="272"/>
      <c r="AF579" s="272"/>
      <c r="AG579" s="272"/>
      <c r="AH579" s="272"/>
      <c r="AI579" s="272"/>
      <c r="AJ579" s="272"/>
      <c r="AK579" s="272"/>
      <c r="AL579" s="272"/>
      <c r="AM579" s="272"/>
      <c r="AN579" s="272"/>
      <c r="AO579" s="272"/>
      <c r="AP579" s="272"/>
      <c r="AQ579" s="267"/>
      <c r="AR579" s="254"/>
      <c r="AS579" s="242"/>
      <c r="AT579" s="242"/>
      <c r="AU579" s="242"/>
    </row>
    <row r="580" spans="1:47" hidden="1" outlineLevel="4" x14ac:dyDescent="0.35">
      <c r="A580" s="242"/>
      <c r="B580" s="251"/>
      <c r="C580" s="244">
        <f t="shared" si="93"/>
        <v>5</v>
      </c>
      <c r="D580" s="267"/>
      <c r="E580" s="322"/>
      <c r="F580" s="322"/>
      <c r="G580" s="267"/>
      <c r="H580" s="288"/>
      <c r="I580" s="288">
        <v>1</v>
      </c>
      <c r="J580" s="294" t="s">
        <v>554</v>
      </c>
      <c r="K580" s="294"/>
      <c r="L580" s="272"/>
      <c r="M580" s="272"/>
      <c r="N580" s="272">
        <v>0</v>
      </c>
      <c r="O580" s="272">
        <v>0</v>
      </c>
      <c r="P580" s="272">
        <v>0</v>
      </c>
      <c r="Q580" s="272">
        <v>0</v>
      </c>
      <c r="R580" s="272"/>
      <c r="S580" s="272"/>
      <c r="T580" s="272"/>
      <c r="U580" s="272"/>
      <c r="V580" s="272"/>
      <c r="W580" s="272"/>
      <c r="X580" s="272"/>
      <c r="Y580" s="272"/>
      <c r="Z580" s="272"/>
      <c r="AA580" s="272"/>
      <c r="AB580" s="272"/>
      <c r="AC580" s="272"/>
      <c r="AD580" s="272"/>
      <c r="AE580" s="272"/>
      <c r="AF580" s="272"/>
      <c r="AG580" s="272"/>
      <c r="AH580" s="272"/>
      <c r="AI580" s="272"/>
      <c r="AJ580" s="272"/>
      <c r="AK580" s="272"/>
      <c r="AL580" s="272"/>
      <c r="AM580" s="272"/>
      <c r="AN580" s="272"/>
      <c r="AO580" s="272"/>
      <c r="AP580" s="272"/>
      <c r="AQ580" s="267"/>
      <c r="AR580" s="254"/>
      <c r="AS580" s="242"/>
      <c r="AT580" s="242"/>
      <c r="AU580" s="242"/>
    </row>
    <row r="581" spans="1:47" hidden="1" outlineLevel="3" collapsed="1" x14ac:dyDescent="0.35">
      <c r="A581" s="242"/>
      <c r="B581" s="251"/>
      <c r="C581" s="244">
        <f>INT($C$232)+3</f>
        <v>4</v>
      </c>
      <c r="D581" s="267"/>
      <c r="E581" s="322"/>
      <c r="F581" s="322"/>
      <c r="G581" s="267"/>
      <c r="H581" s="272"/>
      <c r="I581" s="288"/>
      <c r="J581" s="294" t="s">
        <v>853</v>
      </c>
      <c r="K581" s="294"/>
      <c r="L581" s="272"/>
      <c r="M581" s="272"/>
      <c r="N581" s="561">
        <f t="shared" ref="N581:N587" si="116">IF(N541=0,0,N541+24)</f>
        <v>49</v>
      </c>
      <c r="O581" s="558">
        <f>IF(N581=0,0,N581+72)</f>
        <v>121</v>
      </c>
      <c r="P581" s="559">
        <f>O581</f>
        <v>121</v>
      </c>
      <c r="Q581" s="558">
        <f>IF(P581=0,0,P581+72)</f>
        <v>193</v>
      </c>
      <c r="R581" s="272"/>
      <c r="S581" s="272"/>
      <c r="T581" s="272"/>
      <c r="U581" s="272"/>
      <c r="V581" s="272"/>
      <c r="W581" s="272"/>
      <c r="X581" s="272"/>
      <c r="Y581" s="272"/>
      <c r="Z581" s="272"/>
      <c r="AA581" s="272"/>
      <c r="AB581" s="272"/>
      <c r="AC581" s="272"/>
      <c r="AD581" s="272"/>
      <c r="AE581" s="272"/>
      <c r="AF581" s="272"/>
      <c r="AG581" s="272"/>
      <c r="AH581" s="272"/>
      <c r="AI581" s="272"/>
      <c r="AJ581" s="272"/>
      <c r="AK581" s="272"/>
      <c r="AL581" s="272"/>
      <c r="AM581" s="272"/>
      <c r="AN581" s="272"/>
      <c r="AO581" s="272"/>
      <c r="AP581" s="272"/>
      <c r="AQ581" s="267"/>
      <c r="AR581" s="254"/>
      <c r="AS581" s="242"/>
      <c r="AT581" s="242"/>
      <c r="AU581" s="242"/>
    </row>
    <row r="582" spans="1:47" hidden="1" outlineLevel="4" x14ac:dyDescent="0.35">
      <c r="A582" s="242"/>
      <c r="B582" s="251"/>
      <c r="C582" s="244">
        <f t="shared" si="93"/>
        <v>5</v>
      </c>
      <c r="D582" s="267"/>
      <c r="E582" s="322"/>
      <c r="F582" s="322"/>
      <c r="G582" s="267"/>
      <c r="H582" s="272"/>
      <c r="I582" s="288"/>
      <c r="J582" s="294" t="s">
        <v>116</v>
      </c>
      <c r="K582" s="294"/>
      <c r="L582" s="272"/>
      <c r="M582" s="272"/>
      <c r="N582" s="561">
        <f t="shared" si="116"/>
        <v>50</v>
      </c>
      <c r="O582" s="558">
        <f t="shared" ref="O582:O587" si="117">IF(N582=0,0,N582+72)</f>
        <v>122</v>
      </c>
      <c r="P582" s="559">
        <f t="shared" ref="P582:P587" si="118">O582</f>
        <v>122</v>
      </c>
      <c r="Q582" s="558">
        <f t="shared" ref="Q582:Q587" si="119">IF(P582=0,0,P582+72)</f>
        <v>194</v>
      </c>
      <c r="R582" s="272"/>
      <c r="S582" s="272"/>
      <c r="T582" s="272"/>
      <c r="U582" s="272"/>
      <c r="V582" s="272"/>
      <c r="W582" s="272"/>
      <c r="X582" s="272"/>
      <c r="Y582" s="272"/>
      <c r="Z582" s="272"/>
      <c r="AA582" s="272"/>
      <c r="AB582" s="272"/>
      <c r="AC582" s="272"/>
      <c r="AD582" s="272"/>
      <c r="AE582" s="272"/>
      <c r="AF582" s="272"/>
      <c r="AG582" s="272"/>
      <c r="AH582" s="272"/>
      <c r="AI582" s="272"/>
      <c r="AJ582" s="272"/>
      <c r="AK582" s="272"/>
      <c r="AL582" s="272"/>
      <c r="AM582" s="272"/>
      <c r="AN582" s="272"/>
      <c r="AO582" s="272"/>
      <c r="AP582" s="272"/>
      <c r="AQ582" s="267"/>
      <c r="AR582" s="254"/>
      <c r="AS582" s="242"/>
      <c r="AT582" s="242"/>
      <c r="AU582" s="242"/>
    </row>
    <row r="583" spans="1:47" hidden="1" outlineLevel="4" x14ac:dyDescent="0.35">
      <c r="A583" s="242"/>
      <c r="B583" s="251"/>
      <c r="C583" s="244">
        <f t="shared" si="93"/>
        <v>5</v>
      </c>
      <c r="D583" s="267"/>
      <c r="E583" s="322"/>
      <c r="F583" s="322"/>
      <c r="G583" s="267"/>
      <c r="H583" s="272"/>
      <c r="I583" s="288"/>
      <c r="J583" s="294" t="s">
        <v>560</v>
      </c>
      <c r="K583" s="294"/>
      <c r="L583" s="272"/>
      <c r="M583" s="272"/>
      <c r="N583" s="561">
        <f t="shared" si="116"/>
        <v>51</v>
      </c>
      <c r="O583" s="558">
        <f t="shared" si="117"/>
        <v>123</v>
      </c>
      <c r="P583" s="559">
        <f t="shared" si="118"/>
        <v>123</v>
      </c>
      <c r="Q583" s="558">
        <f t="shared" si="119"/>
        <v>195</v>
      </c>
      <c r="R583" s="272"/>
      <c r="S583" s="272"/>
      <c r="T583" s="272"/>
      <c r="U583" s="272"/>
      <c r="V583" s="272"/>
      <c r="W583" s="272"/>
      <c r="X583" s="272"/>
      <c r="Y583" s="272"/>
      <c r="Z583" s="272"/>
      <c r="AA583" s="272"/>
      <c r="AB583" s="272"/>
      <c r="AC583" s="272"/>
      <c r="AD583" s="272"/>
      <c r="AE583" s="272"/>
      <c r="AF583" s="272"/>
      <c r="AG583" s="272"/>
      <c r="AH583" s="272"/>
      <c r="AI583" s="272"/>
      <c r="AJ583" s="272"/>
      <c r="AK583" s="272"/>
      <c r="AL583" s="272"/>
      <c r="AM583" s="272"/>
      <c r="AN583" s="272"/>
      <c r="AO583" s="272"/>
      <c r="AP583" s="272"/>
      <c r="AQ583" s="267"/>
      <c r="AR583" s="254"/>
      <c r="AS583" s="242"/>
      <c r="AT583" s="242"/>
      <c r="AU583" s="242"/>
    </row>
    <row r="584" spans="1:47" hidden="1" outlineLevel="4" x14ac:dyDescent="0.35">
      <c r="A584" s="242"/>
      <c r="B584" s="251"/>
      <c r="C584" s="244">
        <f t="shared" si="93"/>
        <v>5</v>
      </c>
      <c r="D584" s="267"/>
      <c r="E584" s="322"/>
      <c r="F584" s="322"/>
      <c r="G584" s="267"/>
      <c r="H584" s="272"/>
      <c r="I584" s="288"/>
      <c r="J584" s="294" t="s">
        <v>561</v>
      </c>
      <c r="K584" s="294"/>
      <c r="L584" s="272"/>
      <c r="M584" s="272"/>
      <c r="N584" s="561">
        <f t="shared" si="116"/>
        <v>51</v>
      </c>
      <c r="O584" s="558">
        <f t="shared" si="117"/>
        <v>123</v>
      </c>
      <c r="P584" s="559">
        <f t="shared" si="118"/>
        <v>123</v>
      </c>
      <c r="Q584" s="558">
        <f t="shared" si="119"/>
        <v>195</v>
      </c>
      <c r="R584" s="272"/>
      <c r="S584" s="272"/>
      <c r="T584" s="272"/>
      <c r="U584" s="272"/>
      <c r="V584" s="272"/>
      <c r="W584" s="272"/>
      <c r="X584" s="272"/>
      <c r="Y584" s="272"/>
      <c r="Z584" s="272"/>
      <c r="AA584" s="272"/>
      <c r="AB584" s="272"/>
      <c r="AC584" s="272"/>
      <c r="AD584" s="272"/>
      <c r="AE584" s="272"/>
      <c r="AF584" s="272"/>
      <c r="AG584" s="272"/>
      <c r="AH584" s="272"/>
      <c r="AI584" s="272"/>
      <c r="AJ584" s="272"/>
      <c r="AK584" s="272"/>
      <c r="AL584" s="272"/>
      <c r="AM584" s="272"/>
      <c r="AN584" s="272"/>
      <c r="AO584" s="272"/>
      <c r="AP584" s="272"/>
      <c r="AQ584" s="267"/>
      <c r="AR584" s="254"/>
      <c r="AS584" s="242"/>
      <c r="AT584" s="242"/>
      <c r="AU584" s="242"/>
    </row>
    <row r="585" spans="1:47" hidden="1" outlineLevel="4" x14ac:dyDescent="0.35">
      <c r="A585" s="242"/>
      <c r="B585" s="251"/>
      <c r="C585" s="244">
        <f t="shared" si="93"/>
        <v>5</v>
      </c>
      <c r="D585" s="267"/>
      <c r="E585" s="322"/>
      <c r="F585" s="322"/>
      <c r="G585" s="267"/>
      <c r="H585" s="272"/>
      <c r="I585" s="288"/>
      <c r="J585" s="294" t="s">
        <v>562</v>
      </c>
      <c r="K585" s="294"/>
      <c r="L585" s="272"/>
      <c r="M585" s="272"/>
      <c r="N585" s="561">
        <f t="shared" si="116"/>
        <v>51</v>
      </c>
      <c r="O585" s="558">
        <f t="shared" si="117"/>
        <v>123</v>
      </c>
      <c r="P585" s="559">
        <f t="shared" si="118"/>
        <v>123</v>
      </c>
      <c r="Q585" s="558">
        <f t="shared" si="119"/>
        <v>195</v>
      </c>
      <c r="R585" s="272"/>
      <c r="S585" s="272"/>
      <c r="T585" s="272"/>
      <c r="U585" s="272"/>
      <c r="V585" s="272"/>
      <c r="W585" s="272"/>
      <c r="X585" s="272"/>
      <c r="Y585" s="272"/>
      <c r="Z585" s="272"/>
      <c r="AA585" s="272"/>
      <c r="AB585" s="272"/>
      <c r="AC585" s="272"/>
      <c r="AD585" s="272"/>
      <c r="AE585" s="272"/>
      <c r="AF585" s="272"/>
      <c r="AG585" s="272"/>
      <c r="AH585" s="272"/>
      <c r="AI585" s="272"/>
      <c r="AJ585" s="272"/>
      <c r="AK585" s="272"/>
      <c r="AL585" s="272"/>
      <c r="AM585" s="272"/>
      <c r="AN585" s="272"/>
      <c r="AO585" s="272"/>
      <c r="AP585" s="272"/>
      <c r="AQ585" s="267"/>
      <c r="AR585" s="254"/>
      <c r="AS585" s="242"/>
      <c r="AT585" s="242"/>
      <c r="AU585" s="242"/>
    </row>
    <row r="586" spans="1:47" hidden="1" outlineLevel="4" x14ac:dyDescent="0.35">
      <c r="A586" s="242"/>
      <c r="B586" s="251"/>
      <c r="C586" s="244">
        <f t="shared" si="93"/>
        <v>5</v>
      </c>
      <c r="D586" s="267"/>
      <c r="E586" s="322"/>
      <c r="F586" s="322"/>
      <c r="G586" s="267"/>
      <c r="H586" s="272"/>
      <c r="I586" s="288"/>
      <c r="J586" s="294" t="s">
        <v>563</v>
      </c>
      <c r="K586" s="294"/>
      <c r="L586" s="272"/>
      <c r="M586" s="272"/>
      <c r="N586" s="561">
        <f t="shared" si="116"/>
        <v>51</v>
      </c>
      <c r="O586" s="558">
        <f t="shared" si="117"/>
        <v>123</v>
      </c>
      <c r="P586" s="559">
        <f t="shared" si="118"/>
        <v>123</v>
      </c>
      <c r="Q586" s="558">
        <f t="shared" si="119"/>
        <v>195</v>
      </c>
      <c r="R586" s="272"/>
      <c r="S586" s="272"/>
      <c r="T586" s="272"/>
      <c r="U586" s="272"/>
      <c r="V586" s="272"/>
      <c r="W586" s="272"/>
      <c r="X586" s="272"/>
      <c r="Y586" s="272"/>
      <c r="Z586" s="272"/>
      <c r="AA586" s="272"/>
      <c r="AB586" s="272"/>
      <c r="AC586" s="272"/>
      <c r="AD586" s="272"/>
      <c r="AE586" s="272"/>
      <c r="AF586" s="272"/>
      <c r="AG586" s="272"/>
      <c r="AH586" s="272"/>
      <c r="AI586" s="272"/>
      <c r="AJ586" s="272"/>
      <c r="AK586" s="272"/>
      <c r="AL586" s="272"/>
      <c r="AM586" s="272"/>
      <c r="AN586" s="272"/>
      <c r="AO586" s="272"/>
      <c r="AP586" s="272"/>
      <c r="AQ586" s="267"/>
      <c r="AR586" s="254"/>
      <c r="AS586" s="242"/>
      <c r="AT586" s="242"/>
      <c r="AU586" s="242"/>
    </row>
    <row r="587" spans="1:47" hidden="1" outlineLevel="4" x14ac:dyDescent="0.35">
      <c r="A587" s="242"/>
      <c r="B587" s="251"/>
      <c r="C587" s="244">
        <f t="shared" si="93"/>
        <v>5</v>
      </c>
      <c r="D587" s="267"/>
      <c r="E587" s="322"/>
      <c r="F587" s="322"/>
      <c r="G587" s="267"/>
      <c r="H587" s="272"/>
      <c r="I587" s="288"/>
      <c r="J587" s="294" t="s">
        <v>536</v>
      </c>
      <c r="K587" s="294"/>
      <c r="L587" s="272"/>
      <c r="M587" s="272"/>
      <c r="N587" s="561">
        <f t="shared" si="116"/>
        <v>51</v>
      </c>
      <c r="O587" s="558">
        <f t="shared" si="117"/>
        <v>123</v>
      </c>
      <c r="P587" s="559">
        <f t="shared" si="118"/>
        <v>123</v>
      </c>
      <c r="Q587" s="558">
        <f t="shared" si="119"/>
        <v>195</v>
      </c>
      <c r="R587" s="272"/>
      <c r="S587" s="272"/>
      <c r="T587" s="272"/>
      <c r="U587" s="272"/>
      <c r="V587" s="272"/>
      <c r="W587" s="272"/>
      <c r="X587" s="272"/>
      <c r="Y587" s="272"/>
      <c r="Z587" s="272"/>
      <c r="AA587" s="272"/>
      <c r="AB587" s="272"/>
      <c r="AC587" s="272"/>
      <c r="AD587" s="272"/>
      <c r="AE587" s="272"/>
      <c r="AF587" s="272"/>
      <c r="AG587" s="272"/>
      <c r="AH587" s="272"/>
      <c r="AI587" s="272"/>
      <c r="AJ587" s="272"/>
      <c r="AK587" s="272"/>
      <c r="AL587" s="272"/>
      <c r="AM587" s="272"/>
      <c r="AN587" s="272"/>
      <c r="AO587" s="272"/>
      <c r="AP587" s="272"/>
      <c r="AQ587" s="267"/>
      <c r="AR587" s="254"/>
      <c r="AS587" s="242"/>
      <c r="AT587" s="242"/>
      <c r="AU587" s="242"/>
    </row>
    <row r="588" spans="1:47" hidden="1" outlineLevel="4" x14ac:dyDescent="0.35">
      <c r="A588" s="242"/>
      <c r="B588" s="251"/>
      <c r="C588" s="244">
        <f t="shared" si="93"/>
        <v>5</v>
      </c>
      <c r="D588" s="267"/>
      <c r="E588" s="322"/>
      <c r="F588" s="322"/>
      <c r="G588" s="267"/>
      <c r="H588" s="288"/>
      <c r="I588" s="288">
        <v>2</v>
      </c>
      <c r="J588" s="294" t="s">
        <v>554</v>
      </c>
      <c r="K588" s="294"/>
      <c r="L588" s="272"/>
      <c r="M588" s="272"/>
      <c r="N588" s="272">
        <v>0</v>
      </c>
      <c r="O588" s="272">
        <v>0</v>
      </c>
      <c r="P588" s="272">
        <v>0</v>
      </c>
      <c r="Q588" s="272">
        <v>0</v>
      </c>
      <c r="R588" s="272"/>
      <c r="S588" s="272"/>
      <c r="T588" s="272"/>
      <c r="U588" s="272"/>
      <c r="V588" s="272"/>
      <c r="W588" s="272"/>
      <c r="X588" s="272"/>
      <c r="Y588" s="272"/>
      <c r="Z588" s="272"/>
      <c r="AA588" s="272"/>
      <c r="AB588" s="272"/>
      <c r="AC588" s="272"/>
      <c r="AD588" s="272"/>
      <c r="AE588" s="272"/>
      <c r="AF588" s="272"/>
      <c r="AG588" s="272"/>
      <c r="AH588" s="272"/>
      <c r="AI588" s="272"/>
      <c r="AJ588" s="272"/>
      <c r="AK588" s="272"/>
      <c r="AL588" s="272"/>
      <c r="AM588" s="272"/>
      <c r="AN588" s="272"/>
      <c r="AO588" s="272"/>
      <c r="AP588" s="272"/>
      <c r="AQ588" s="267"/>
      <c r="AR588" s="254"/>
      <c r="AS588" s="242"/>
      <c r="AT588" s="242"/>
      <c r="AU588" s="242"/>
    </row>
    <row r="589" spans="1:47" hidden="1" outlineLevel="3" collapsed="1" x14ac:dyDescent="0.35">
      <c r="A589" s="242"/>
      <c r="B589" s="251"/>
      <c r="C589" s="244">
        <f>INT($C$232)+3</f>
        <v>4</v>
      </c>
      <c r="D589" s="267"/>
      <c r="E589" s="322"/>
      <c r="F589" s="322"/>
      <c r="G589" s="267"/>
      <c r="H589" s="272"/>
      <c r="I589" s="288"/>
      <c r="J589" s="294" t="s">
        <v>853</v>
      </c>
      <c r="K589" s="294"/>
      <c r="L589" s="272"/>
      <c r="M589" s="272"/>
      <c r="N589" s="561">
        <f t="shared" ref="N589:N595" si="120">IF(N549=0,0,N549+24)</f>
        <v>49</v>
      </c>
      <c r="O589" s="558">
        <f>IF(N589=0,0,N589+72)</f>
        <v>121</v>
      </c>
      <c r="P589" s="559">
        <f>O589</f>
        <v>121</v>
      </c>
      <c r="Q589" s="558">
        <f>IF(P589=0,0,P589+72)</f>
        <v>193</v>
      </c>
      <c r="R589" s="272"/>
      <c r="S589" s="272"/>
      <c r="T589" s="272"/>
      <c r="U589" s="272"/>
      <c r="V589" s="272"/>
      <c r="W589" s="272"/>
      <c r="X589" s="272"/>
      <c r="Y589" s="272"/>
      <c r="Z589" s="272"/>
      <c r="AA589" s="272"/>
      <c r="AB589" s="272"/>
      <c r="AC589" s="272"/>
      <c r="AD589" s="272"/>
      <c r="AE589" s="272"/>
      <c r="AF589" s="272"/>
      <c r="AG589" s="272"/>
      <c r="AH589" s="272"/>
      <c r="AI589" s="272"/>
      <c r="AJ589" s="272"/>
      <c r="AK589" s="272"/>
      <c r="AL589" s="272"/>
      <c r="AM589" s="272"/>
      <c r="AN589" s="272"/>
      <c r="AO589" s="272"/>
      <c r="AP589" s="272"/>
      <c r="AQ589" s="267"/>
      <c r="AR589" s="254"/>
      <c r="AS589" s="242"/>
      <c r="AT589" s="242"/>
      <c r="AU589" s="242"/>
    </row>
    <row r="590" spans="1:47" hidden="1" outlineLevel="4" x14ac:dyDescent="0.35">
      <c r="A590" s="242"/>
      <c r="B590" s="251"/>
      <c r="C590" s="244">
        <f t="shared" si="93"/>
        <v>5</v>
      </c>
      <c r="D590" s="267"/>
      <c r="E590" s="322"/>
      <c r="F590" s="322"/>
      <c r="G590" s="267"/>
      <c r="H590" s="272"/>
      <c r="I590" s="288"/>
      <c r="J590" s="294" t="s">
        <v>116</v>
      </c>
      <c r="K590" s="294"/>
      <c r="L590" s="272"/>
      <c r="M590" s="272"/>
      <c r="N590" s="561">
        <f t="shared" si="120"/>
        <v>52</v>
      </c>
      <c r="O590" s="558">
        <f t="shared" ref="O590:O595" si="121">IF(N590=0,0,N590+72)</f>
        <v>124</v>
      </c>
      <c r="P590" s="559">
        <f t="shared" ref="P590:P595" si="122">O590</f>
        <v>124</v>
      </c>
      <c r="Q590" s="558">
        <f t="shared" ref="Q590:Q595" si="123">IF(P590=0,0,P590+72)</f>
        <v>196</v>
      </c>
      <c r="R590" s="272"/>
      <c r="S590" s="272"/>
      <c r="T590" s="272"/>
      <c r="U590" s="272"/>
      <c r="V590" s="272"/>
      <c r="W590" s="272"/>
      <c r="X590" s="272"/>
      <c r="Y590" s="272"/>
      <c r="Z590" s="272"/>
      <c r="AA590" s="272"/>
      <c r="AB590" s="272"/>
      <c r="AC590" s="272"/>
      <c r="AD590" s="272"/>
      <c r="AE590" s="272"/>
      <c r="AF590" s="272"/>
      <c r="AG590" s="272"/>
      <c r="AH590" s="272"/>
      <c r="AI590" s="272"/>
      <c r="AJ590" s="272"/>
      <c r="AK590" s="272"/>
      <c r="AL590" s="272"/>
      <c r="AM590" s="272"/>
      <c r="AN590" s="272"/>
      <c r="AO590" s="272"/>
      <c r="AP590" s="272"/>
      <c r="AQ590" s="267"/>
      <c r="AR590" s="254"/>
      <c r="AS590" s="242"/>
      <c r="AT590" s="242"/>
      <c r="AU590" s="242"/>
    </row>
    <row r="591" spans="1:47" hidden="1" outlineLevel="4" x14ac:dyDescent="0.35">
      <c r="A591" s="242"/>
      <c r="B591" s="251"/>
      <c r="C591" s="244">
        <f t="shared" si="93"/>
        <v>5</v>
      </c>
      <c r="D591" s="267"/>
      <c r="E591" s="322"/>
      <c r="F591" s="322"/>
      <c r="G591" s="267"/>
      <c r="H591" s="272"/>
      <c r="I591" s="288"/>
      <c r="J591" s="294" t="s">
        <v>560</v>
      </c>
      <c r="K591" s="294"/>
      <c r="L591" s="272"/>
      <c r="M591" s="272"/>
      <c r="N591" s="561">
        <f t="shared" si="120"/>
        <v>53</v>
      </c>
      <c r="O591" s="558">
        <f t="shared" si="121"/>
        <v>125</v>
      </c>
      <c r="P591" s="559">
        <f t="shared" si="122"/>
        <v>125</v>
      </c>
      <c r="Q591" s="558">
        <f t="shared" si="123"/>
        <v>197</v>
      </c>
      <c r="R591" s="272"/>
      <c r="S591" s="272"/>
      <c r="T591" s="272"/>
      <c r="U591" s="272"/>
      <c r="V591" s="272"/>
      <c r="W591" s="272"/>
      <c r="X591" s="272"/>
      <c r="Y591" s="272"/>
      <c r="Z591" s="272"/>
      <c r="AA591" s="272"/>
      <c r="AB591" s="272"/>
      <c r="AC591" s="272"/>
      <c r="AD591" s="272"/>
      <c r="AE591" s="272"/>
      <c r="AF591" s="272"/>
      <c r="AG591" s="272"/>
      <c r="AH591" s="272"/>
      <c r="AI591" s="272"/>
      <c r="AJ591" s="272"/>
      <c r="AK591" s="272"/>
      <c r="AL591" s="272"/>
      <c r="AM591" s="272"/>
      <c r="AN591" s="272"/>
      <c r="AO591" s="272"/>
      <c r="AP591" s="272"/>
      <c r="AQ591" s="267"/>
      <c r="AR591" s="254"/>
      <c r="AS591" s="242"/>
      <c r="AT591" s="242"/>
      <c r="AU591" s="242"/>
    </row>
    <row r="592" spans="1:47" hidden="1" outlineLevel="4" x14ac:dyDescent="0.35">
      <c r="A592" s="242"/>
      <c r="B592" s="251"/>
      <c r="C592" s="244">
        <f t="shared" si="93"/>
        <v>5</v>
      </c>
      <c r="D592" s="267"/>
      <c r="E592" s="322"/>
      <c r="F592" s="322"/>
      <c r="G592" s="267"/>
      <c r="H592" s="272"/>
      <c r="I592" s="288"/>
      <c r="J592" s="294" t="s">
        <v>561</v>
      </c>
      <c r="K592" s="294"/>
      <c r="L592" s="272"/>
      <c r="M592" s="272"/>
      <c r="N592" s="561">
        <f t="shared" si="120"/>
        <v>53</v>
      </c>
      <c r="O592" s="558">
        <f t="shared" si="121"/>
        <v>125</v>
      </c>
      <c r="P592" s="559">
        <f t="shared" si="122"/>
        <v>125</v>
      </c>
      <c r="Q592" s="558">
        <f t="shared" si="123"/>
        <v>197</v>
      </c>
      <c r="R592" s="272"/>
      <c r="S592" s="272"/>
      <c r="T592" s="272"/>
      <c r="U592" s="272"/>
      <c r="V592" s="272"/>
      <c r="W592" s="272"/>
      <c r="X592" s="272"/>
      <c r="Y592" s="272"/>
      <c r="Z592" s="272"/>
      <c r="AA592" s="272"/>
      <c r="AB592" s="272"/>
      <c r="AC592" s="272"/>
      <c r="AD592" s="272"/>
      <c r="AE592" s="272"/>
      <c r="AF592" s="272"/>
      <c r="AG592" s="272"/>
      <c r="AH592" s="272"/>
      <c r="AI592" s="272"/>
      <c r="AJ592" s="272"/>
      <c r="AK592" s="272"/>
      <c r="AL592" s="272"/>
      <c r="AM592" s="272"/>
      <c r="AN592" s="272"/>
      <c r="AO592" s="272"/>
      <c r="AP592" s="272"/>
      <c r="AQ592" s="267"/>
      <c r="AR592" s="254"/>
      <c r="AS592" s="242"/>
      <c r="AT592" s="242"/>
      <c r="AU592" s="242"/>
    </row>
    <row r="593" spans="1:47" hidden="1" outlineLevel="4" x14ac:dyDescent="0.35">
      <c r="A593" s="242"/>
      <c r="B593" s="251"/>
      <c r="C593" s="244">
        <f t="shared" si="93"/>
        <v>5</v>
      </c>
      <c r="D593" s="267"/>
      <c r="E593" s="322"/>
      <c r="F593" s="322"/>
      <c r="G593" s="267"/>
      <c r="H593" s="272"/>
      <c r="I593" s="288"/>
      <c r="J593" s="294" t="s">
        <v>562</v>
      </c>
      <c r="K593" s="294"/>
      <c r="L593" s="272"/>
      <c r="M593" s="272"/>
      <c r="N593" s="561">
        <f t="shared" si="120"/>
        <v>54</v>
      </c>
      <c r="O593" s="558">
        <f t="shared" si="121"/>
        <v>126</v>
      </c>
      <c r="P593" s="559">
        <f t="shared" si="122"/>
        <v>126</v>
      </c>
      <c r="Q593" s="558">
        <f t="shared" si="123"/>
        <v>198</v>
      </c>
      <c r="R593" s="272"/>
      <c r="S593" s="272"/>
      <c r="T593" s="272"/>
      <c r="U593" s="272"/>
      <c r="V593" s="272"/>
      <c r="W593" s="272"/>
      <c r="X593" s="272"/>
      <c r="Y593" s="272"/>
      <c r="Z593" s="272"/>
      <c r="AA593" s="272"/>
      <c r="AB593" s="272"/>
      <c r="AC593" s="272"/>
      <c r="AD593" s="272"/>
      <c r="AE593" s="272"/>
      <c r="AF593" s="272"/>
      <c r="AG593" s="272"/>
      <c r="AH593" s="272"/>
      <c r="AI593" s="272"/>
      <c r="AJ593" s="272"/>
      <c r="AK593" s="272"/>
      <c r="AL593" s="272"/>
      <c r="AM593" s="272"/>
      <c r="AN593" s="272"/>
      <c r="AO593" s="272"/>
      <c r="AP593" s="272"/>
      <c r="AQ593" s="267"/>
      <c r="AR593" s="254"/>
      <c r="AS593" s="242"/>
      <c r="AT593" s="242"/>
      <c r="AU593" s="242"/>
    </row>
    <row r="594" spans="1:47" hidden="1" outlineLevel="4" x14ac:dyDescent="0.35">
      <c r="A594" s="242"/>
      <c r="B594" s="251"/>
      <c r="C594" s="244">
        <f t="shared" si="93"/>
        <v>5</v>
      </c>
      <c r="D594" s="267"/>
      <c r="E594" s="322"/>
      <c r="F594" s="322"/>
      <c r="G594" s="267"/>
      <c r="H594" s="272"/>
      <c r="I594" s="288"/>
      <c r="J594" s="294" t="s">
        <v>563</v>
      </c>
      <c r="K594" s="294"/>
      <c r="L594" s="272"/>
      <c r="M594" s="272"/>
      <c r="N594" s="561">
        <f t="shared" si="120"/>
        <v>54</v>
      </c>
      <c r="O594" s="558">
        <f t="shared" si="121"/>
        <v>126</v>
      </c>
      <c r="P594" s="559">
        <f t="shared" si="122"/>
        <v>126</v>
      </c>
      <c r="Q594" s="558">
        <f t="shared" si="123"/>
        <v>198</v>
      </c>
      <c r="R594" s="272"/>
      <c r="S594" s="272"/>
      <c r="T594" s="272"/>
      <c r="U594" s="272"/>
      <c r="V594" s="272"/>
      <c r="W594" s="272"/>
      <c r="X594" s="272"/>
      <c r="Y594" s="272"/>
      <c r="Z594" s="272"/>
      <c r="AA594" s="272"/>
      <c r="AB594" s="272"/>
      <c r="AC594" s="272"/>
      <c r="AD594" s="272"/>
      <c r="AE594" s="272"/>
      <c r="AF594" s="272"/>
      <c r="AG594" s="272"/>
      <c r="AH594" s="272"/>
      <c r="AI594" s="272"/>
      <c r="AJ594" s="272"/>
      <c r="AK594" s="272"/>
      <c r="AL594" s="272"/>
      <c r="AM594" s="272"/>
      <c r="AN594" s="272"/>
      <c r="AO594" s="272"/>
      <c r="AP594" s="272"/>
      <c r="AQ594" s="267"/>
      <c r="AR594" s="254"/>
      <c r="AS594" s="242"/>
      <c r="AT594" s="242"/>
      <c r="AU594" s="242"/>
    </row>
    <row r="595" spans="1:47" hidden="1" outlineLevel="4" x14ac:dyDescent="0.35">
      <c r="A595" s="242"/>
      <c r="B595" s="251"/>
      <c r="C595" s="244">
        <f t="shared" si="93"/>
        <v>5</v>
      </c>
      <c r="D595" s="267"/>
      <c r="E595" s="322"/>
      <c r="F595" s="322"/>
      <c r="G595" s="267"/>
      <c r="H595" s="272"/>
      <c r="I595" s="288"/>
      <c r="J595" s="294" t="s">
        <v>536</v>
      </c>
      <c r="K595" s="294"/>
      <c r="L595" s="272"/>
      <c r="M595" s="272"/>
      <c r="N595" s="561">
        <f t="shared" si="120"/>
        <v>54</v>
      </c>
      <c r="O595" s="558">
        <f t="shared" si="121"/>
        <v>126</v>
      </c>
      <c r="P595" s="559">
        <f t="shared" si="122"/>
        <v>126</v>
      </c>
      <c r="Q595" s="558">
        <f t="shared" si="123"/>
        <v>198</v>
      </c>
      <c r="R595" s="272"/>
      <c r="S595" s="272"/>
      <c r="T595" s="272"/>
      <c r="U595" s="272"/>
      <c r="V595" s="272"/>
      <c r="W595" s="272"/>
      <c r="X595" s="272"/>
      <c r="Y595" s="272"/>
      <c r="Z595" s="272"/>
      <c r="AA595" s="272"/>
      <c r="AB595" s="272"/>
      <c r="AC595" s="272"/>
      <c r="AD595" s="272"/>
      <c r="AE595" s="272"/>
      <c r="AF595" s="272"/>
      <c r="AG595" s="272"/>
      <c r="AH595" s="272"/>
      <c r="AI595" s="272"/>
      <c r="AJ595" s="272"/>
      <c r="AK595" s="272"/>
      <c r="AL595" s="272"/>
      <c r="AM595" s="272"/>
      <c r="AN595" s="272"/>
      <c r="AO595" s="272"/>
      <c r="AP595" s="272"/>
      <c r="AQ595" s="267"/>
      <c r="AR595" s="254"/>
      <c r="AS595" s="242"/>
      <c r="AT595" s="242"/>
      <c r="AU595" s="242"/>
    </row>
    <row r="596" spans="1:47" hidden="1" outlineLevel="4" x14ac:dyDescent="0.35">
      <c r="A596" s="242"/>
      <c r="B596" s="251"/>
      <c r="C596" s="244">
        <f t="shared" si="93"/>
        <v>5</v>
      </c>
      <c r="D596" s="267"/>
      <c r="E596" s="322"/>
      <c r="F596" s="322"/>
      <c r="G596" s="267"/>
      <c r="H596" s="288"/>
      <c r="I596" s="288">
        <v>3</v>
      </c>
      <c r="J596" s="294" t="s">
        <v>554</v>
      </c>
      <c r="K596" s="294"/>
      <c r="L596" s="272"/>
      <c r="M596" s="272"/>
      <c r="N596" s="272">
        <v>0</v>
      </c>
      <c r="O596" s="272">
        <v>0</v>
      </c>
      <c r="P596" s="272">
        <v>0</v>
      </c>
      <c r="Q596" s="272">
        <v>0</v>
      </c>
      <c r="R596" s="272"/>
      <c r="S596" s="272"/>
      <c r="T596" s="272"/>
      <c r="U596" s="272"/>
      <c r="V596" s="272"/>
      <c r="W596" s="272"/>
      <c r="X596" s="272"/>
      <c r="Y596" s="272"/>
      <c r="Z596" s="272"/>
      <c r="AA596" s="272"/>
      <c r="AB596" s="272"/>
      <c r="AC596" s="272"/>
      <c r="AD596" s="272"/>
      <c r="AE596" s="272"/>
      <c r="AF596" s="272"/>
      <c r="AG596" s="272"/>
      <c r="AH596" s="272"/>
      <c r="AI596" s="272"/>
      <c r="AJ596" s="272"/>
      <c r="AK596" s="272"/>
      <c r="AL596" s="272"/>
      <c r="AM596" s="272"/>
      <c r="AN596" s="272"/>
      <c r="AO596" s="272"/>
      <c r="AP596" s="272"/>
      <c r="AQ596" s="267"/>
      <c r="AR596" s="254"/>
      <c r="AS596" s="242"/>
      <c r="AT596" s="242"/>
      <c r="AU596" s="242"/>
    </row>
    <row r="597" spans="1:47" hidden="1" outlineLevel="3" collapsed="1" x14ac:dyDescent="0.35">
      <c r="A597" s="242"/>
      <c r="B597" s="251"/>
      <c r="C597" s="244">
        <f>INT($C$232)+3</f>
        <v>4</v>
      </c>
      <c r="D597" s="267"/>
      <c r="E597" s="322"/>
      <c r="F597" s="322"/>
      <c r="G597" s="267"/>
      <c r="H597" s="272"/>
      <c r="I597" s="288"/>
      <c r="J597" s="294" t="s">
        <v>853</v>
      </c>
      <c r="K597" s="294"/>
      <c r="L597" s="272"/>
      <c r="M597" s="272"/>
      <c r="N597" s="561">
        <f t="shared" ref="N597:N603" si="124">IF(N557=0,0,N557+24)</f>
        <v>49</v>
      </c>
      <c r="O597" s="558">
        <f>IF(N597=0,0,N597+72)</f>
        <v>121</v>
      </c>
      <c r="P597" s="559">
        <f>O597</f>
        <v>121</v>
      </c>
      <c r="Q597" s="558">
        <f>IF(P597=0,0,P597+72)</f>
        <v>193</v>
      </c>
      <c r="R597" s="272"/>
      <c r="S597" s="272"/>
      <c r="T597" s="272"/>
      <c r="U597" s="272"/>
      <c r="V597" s="272"/>
      <c r="W597" s="272"/>
      <c r="X597" s="272"/>
      <c r="Y597" s="272"/>
      <c r="Z597" s="272"/>
      <c r="AA597" s="272"/>
      <c r="AB597" s="272"/>
      <c r="AC597" s="272"/>
      <c r="AD597" s="272"/>
      <c r="AE597" s="272"/>
      <c r="AF597" s="272"/>
      <c r="AG597" s="272"/>
      <c r="AH597" s="272"/>
      <c r="AI597" s="272"/>
      <c r="AJ597" s="272"/>
      <c r="AK597" s="272"/>
      <c r="AL597" s="272"/>
      <c r="AM597" s="272"/>
      <c r="AN597" s="272"/>
      <c r="AO597" s="272"/>
      <c r="AP597" s="272"/>
      <c r="AQ597" s="267"/>
      <c r="AR597" s="254"/>
      <c r="AS597" s="242"/>
      <c r="AT597" s="242"/>
      <c r="AU597" s="242"/>
    </row>
    <row r="598" spans="1:47" hidden="1" outlineLevel="4" x14ac:dyDescent="0.35">
      <c r="A598" s="242"/>
      <c r="B598" s="251"/>
      <c r="C598" s="244">
        <f t="shared" si="93"/>
        <v>5</v>
      </c>
      <c r="D598" s="267"/>
      <c r="E598" s="322"/>
      <c r="F598" s="322"/>
      <c r="G598" s="267"/>
      <c r="H598" s="272"/>
      <c r="I598" s="288"/>
      <c r="J598" s="294" t="s">
        <v>116</v>
      </c>
      <c r="K598" s="294"/>
      <c r="L598" s="272"/>
      <c r="M598" s="272"/>
      <c r="N598" s="561">
        <f t="shared" si="124"/>
        <v>55</v>
      </c>
      <c r="O598" s="558">
        <f t="shared" ref="O598:O603" si="125">IF(N598=0,0,N598+72)</f>
        <v>127</v>
      </c>
      <c r="P598" s="559">
        <f t="shared" ref="P598:P603" si="126">O598</f>
        <v>127</v>
      </c>
      <c r="Q598" s="558">
        <f t="shared" ref="Q598:Q603" si="127">IF(P598=0,0,P598+72)</f>
        <v>199</v>
      </c>
      <c r="R598" s="272"/>
      <c r="S598" s="272"/>
      <c r="T598" s="272"/>
      <c r="U598" s="272"/>
      <c r="V598" s="272"/>
      <c r="W598" s="272"/>
      <c r="X598" s="272"/>
      <c r="Y598" s="272"/>
      <c r="Z598" s="272"/>
      <c r="AA598" s="272"/>
      <c r="AB598" s="272"/>
      <c r="AC598" s="272"/>
      <c r="AD598" s="272"/>
      <c r="AE598" s="272"/>
      <c r="AF598" s="272"/>
      <c r="AG598" s="272"/>
      <c r="AH598" s="272"/>
      <c r="AI598" s="272"/>
      <c r="AJ598" s="272"/>
      <c r="AK598" s="272"/>
      <c r="AL598" s="272"/>
      <c r="AM598" s="272"/>
      <c r="AN598" s="272"/>
      <c r="AO598" s="272"/>
      <c r="AP598" s="272"/>
      <c r="AQ598" s="267"/>
      <c r="AR598" s="254"/>
      <c r="AS598" s="242"/>
      <c r="AT598" s="242"/>
      <c r="AU598" s="242"/>
    </row>
    <row r="599" spans="1:47" hidden="1" outlineLevel="4" x14ac:dyDescent="0.35">
      <c r="A599" s="242"/>
      <c r="B599" s="251"/>
      <c r="C599" s="244">
        <f t="shared" si="93"/>
        <v>5</v>
      </c>
      <c r="D599" s="267"/>
      <c r="E599" s="322"/>
      <c r="F599" s="322"/>
      <c r="G599" s="267"/>
      <c r="H599" s="272"/>
      <c r="I599" s="288"/>
      <c r="J599" s="294" t="s">
        <v>560</v>
      </c>
      <c r="K599" s="294"/>
      <c r="L599" s="272"/>
      <c r="M599" s="272"/>
      <c r="N599" s="561">
        <f t="shared" si="124"/>
        <v>56</v>
      </c>
      <c r="O599" s="558">
        <f t="shared" si="125"/>
        <v>128</v>
      </c>
      <c r="P599" s="559">
        <f t="shared" si="126"/>
        <v>128</v>
      </c>
      <c r="Q599" s="558">
        <f t="shared" si="127"/>
        <v>200</v>
      </c>
      <c r="R599" s="272"/>
      <c r="S599" s="272"/>
      <c r="T599" s="272"/>
      <c r="U599" s="272"/>
      <c r="V599" s="272"/>
      <c r="W599" s="272"/>
      <c r="X599" s="272"/>
      <c r="Y599" s="272"/>
      <c r="Z599" s="272"/>
      <c r="AA599" s="272"/>
      <c r="AB599" s="272"/>
      <c r="AC599" s="272"/>
      <c r="AD599" s="272"/>
      <c r="AE599" s="272"/>
      <c r="AF599" s="272"/>
      <c r="AG599" s="272"/>
      <c r="AH599" s="272"/>
      <c r="AI599" s="272"/>
      <c r="AJ599" s="272"/>
      <c r="AK599" s="272"/>
      <c r="AL599" s="272"/>
      <c r="AM599" s="272"/>
      <c r="AN599" s="272"/>
      <c r="AO599" s="272"/>
      <c r="AP599" s="272"/>
      <c r="AQ599" s="267"/>
      <c r="AR599" s="254"/>
      <c r="AS599" s="242"/>
      <c r="AT599" s="242"/>
      <c r="AU599" s="242"/>
    </row>
    <row r="600" spans="1:47" hidden="1" outlineLevel="4" x14ac:dyDescent="0.35">
      <c r="A600" s="242"/>
      <c r="B600" s="251"/>
      <c r="C600" s="244">
        <f t="shared" si="93"/>
        <v>5</v>
      </c>
      <c r="D600" s="267"/>
      <c r="E600" s="322"/>
      <c r="F600" s="322"/>
      <c r="G600" s="267"/>
      <c r="H600" s="272"/>
      <c r="I600" s="288"/>
      <c r="J600" s="294" t="s">
        <v>561</v>
      </c>
      <c r="K600" s="294"/>
      <c r="L600" s="272"/>
      <c r="M600" s="272"/>
      <c r="N600" s="561">
        <f t="shared" si="124"/>
        <v>56</v>
      </c>
      <c r="O600" s="558">
        <f t="shared" si="125"/>
        <v>128</v>
      </c>
      <c r="P600" s="559">
        <f t="shared" si="126"/>
        <v>128</v>
      </c>
      <c r="Q600" s="558">
        <f t="shared" si="127"/>
        <v>200</v>
      </c>
      <c r="R600" s="272"/>
      <c r="S600" s="272"/>
      <c r="T600" s="272"/>
      <c r="U600" s="272"/>
      <c r="V600" s="272"/>
      <c r="W600" s="272"/>
      <c r="X600" s="272"/>
      <c r="Y600" s="272"/>
      <c r="Z600" s="272"/>
      <c r="AA600" s="272"/>
      <c r="AB600" s="272"/>
      <c r="AC600" s="272"/>
      <c r="AD600" s="272"/>
      <c r="AE600" s="272"/>
      <c r="AF600" s="272"/>
      <c r="AG600" s="272"/>
      <c r="AH600" s="272"/>
      <c r="AI600" s="272"/>
      <c r="AJ600" s="272"/>
      <c r="AK600" s="272"/>
      <c r="AL600" s="272"/>
      <c r="AM600" s="272"/>
      <c r="AN600" s="272"/>
      <c r="AO600" s="272"/>
      <c r="AP600" s="272"/>
      <c r="AQ600" s="267"/>
      <c r="AR600" s="254"/>
      <c r="AS600" s="242"/>
      <c r="AT600" s="242"/>
      <c r="AU600" s="242"/>
    </row>
    <row r="601" spans="1:47" hidden="1" outlineLevel="4" x14ac:dyDescent="0.35">
      <c r="A601" s="242"/>
      <c r="B601" s="251"/>
      <c r="C601" s="244">
        <f t="shared" si="93"/>
        <v>5</v>
      </c>
      <c r="D601" s="267"/>
      <c r="E601" s="322"/>
      <c r="F601" s="322"/>
      <c r="G601" s="267"/>
      <c r="H601" s="272"/>
      <c r="I601" s="288"/>
      <c r="J601" s="294" t="s">
        <v>562</v>
      </c>
      <c r="K601" s="294"/>
      <c r="L601" s="272"/>
      <c r="M601" s="272"/>
      <c r="N601" s="561">
        <f t="shared" si="124"/>
        <v>57</v>
      </c>
      <c r="O601" s="558">
        <f t="shared" si="125"/>
        <v>129</v>
      </c>
      <c r="P601" s="559">
        <f t="shared" si="126"/>
        <v>129</v>
      </c>
      <c r="Q601" s="558">
        <f t="shared" si="127"/>
        <v>201</v>
      </c>
      <c r="R601" s="272"/>
      <c r="S601" s="272"/>
      <c r="T601" s="272"/>
      <c r="U601" s="272"/>
      <c r="V601" s="272"/>
      <c r="W601" s="272"/>
      <c r="X601" s="272"/>
      <c r="Y601" s="272"/>
      <c r="Z601" s="272"/>
      <c r="AA601" s="272"/>
      <c r="AB601" s="272"/>
      <c r="AC601" s="272"/>
      <c r="AD601" s="272"/>
      <c r="AE601" s="272"/>
      <c r="AF601" s="272"/>
      <c r="AG601" s="272"/>
      <c r="AH601" s="272"/>
      <c r="AI601" s="272"/>
      <c r="AJ601" s="272"/>
      <c r="AK601" s="272"/>
      <c r="AL601" s="272"/>
      <c r="AM601" s="272"/>
      <c r="AN601" s="272"/>
      <c r="AO601" s="272"/>
      <c r="AP601" s="272"/>
      <c r="AQ601" s="267"/>
      <c r="AR601" s="254"/>
      <c r="AS601" s="242"/>
      <c r="AT601" s="242"/>
      <c r="AU601" s="242"/>
    </row>
    <row r="602" spans="1:47" hidden="1" outlineLevel="4" x14ac:dyDescent="0.35">
      <c r="A602" s="242"/>
      <c r="B602" s="251"/>
      <c r="C602" s="244">
        <f t="shared" si="93"/>
        <v>5</v>
      </c>
      <c r="D602" s="267"/>
      <c r="E602" s="322"/>
      <c r="F602" s="322"/>
      <c r="G602" s="267"/>
      <c r="H602" s="272"/>
      <c r="I602" s="288"/>
      <c r="J602" s="294" t="s">
        <v>563</v>
      </c>
      <c r="K602" s="294"/>
      <c r="L602" s="272"/>
      <c r="M602" s="272"/>
      <c r="N602" s="561">
        <f t="shared" si="124"/>
        <v>57</v>
      </c>
      <c r="O602" s="558">
        <f t="shared" si="125"/>
        <v>129</v>
      </c>
      <c r="P602" s="559">
        <f t="shared" si="126"/>
        <v>129</v>
      </c>
      <c r="Q602" s="558">
        <f t="shared" si="127"/>
        <v>201</v>
      </c>
      <c r="R602" s="272"/>
      <c r="S602" s="272"/>
      <c r="T602" s="272"/>
      <c r="U602" s="272"/>
      <c r="V602" s="272"/>
      <c r="W602" s="272"/>
      <c r="X602" s="272"/>
      <c r="Y602" s="272"/>
      <c r="Z602" s="272"/>
      <c r="AA602" s="272"/>
      <c r="AB602" s="272"/>
      <c r="AC602" s="272"/>
      <c r="AD602" s="272"/>
      <c r="AE602" s="272"/>
      <c r="AF602" s="272"/>
      <c r="AG602" s="272"/>
      <c r="AH602" s="272"/>
      <c r="AI602" s="272"/>
      <c r="AJ602" s="272"/>
      <c r="AK602" s="272"/>
      <c r="AL602" s="272"/>
      <c r="AM602" s="272"/>
      <c r="AN602" s="272"/>
      <c r="AO602" s="272"/>
      <c r="AP602" s="272"/>
      <c r="AQ602" s="267"/>
      <c r="AR602" s="254"/>
      <c r="AS602" s="242"/>
      <c r="AT602" s="242"/>
      <c r="AU602" s="242"/>
    </row>
    <row r="603" spans="1:47" hidden="1" outlineLevel="4" x14ac:dyDescent="0.35">
      <c r="A603" s="242"/>
      <c r="B603" s="251"/>
      <c r="C603" s="244">
        <f t="shared" si="93"/>
        <v>5</v>
      </c>
      <c r="D603" s="267"/>
      <c r="E603" s="322"/>
      <c r="F603" s="322"/>
      <c r="G603" s="267"/>
      <c r="H603" s="272"/>
      <c r="I603" s="288"/>
      <c r="J603" s="294" t="s">
        <v>536</v>
      </c>
      <c r="K603" s="294"/>
      <c r="L603" s="272"/>
      <c r="M603" s="272"/>
      <c r="N603" s="561">
        <f t="shared" si="124"/>
        <v>58</v>
      </c>
      <c r="O603" s="558">
        <f t="shared" si="125"/>
        <v>130</v>
      </c>
      <c r="P603" s="559">
        <f t="shared" si="126"/>
        <v>130</v>
      </c>
      <c r="Q603" s="558">
        <f t="shared" si="127"/>
        <v>202</v>
      </c>
      <c r="R603" s="272"/>
      <c r="S603" s="272"/>
      <c r="T603" s="272"/>
      <c r="U603" s="272"/>
      <c r="V603" s="272"/>
      <c r="W603" s="272"/>
      <c r="X603" s="272"/>
      <c r="Y603" s="272"/>
      <c r="Z603" s="272"/>
      <c r="AA603" s="272"/>
      <c r="AB603" s="272"/>
      <c r="AC603" s="272"/>
      <c r="AD603" s="272"/>
      <c r="AE603" s="272"/>
      <c r="AF603" s="272"/>
      <c r="AG603" s="272"/>
      <c r="AH603" s="272"/>
      <c r="AI603" s="272"/>
      <c r="AJ603" s="272"/>
      <c r="AK603" s="272"/>
      <c r="AL603" s="272"/>
      <c r="AM603" s="272"/>
      <c r="AN603" s="272"/>
      <c r="AO603" s="272"/>
      <c r="AP603" s="272"/>
      <c r="AQ603" s="267"/>
      <c r="AR603" s="254"/>
      <c r="AS603" s="242"/>
      <c r="AT603" s="242"/>
      <c r="AU603" s="242"/>
    </row>
    <row r="604" spans="1:47" hidden="1" outlineLevel="4" x14ac:dyDescent="0.35">
      <c r="A604" s="242"/>
      <c r="B604" s="251"/>
      <c r="C604" s="244">
        <f t="shared" si="93"/>
        <v>5</v>
      </c>
      <c r="D604" s="267"/>
      <c r="E604" s="322"/>
      <c r="F604" s="322"/>
      <c r="G604" s="267"/>
      <c r="H604" s="288"/>
      <c r="I604" s="288">
        <v>4</v>
      </c>
      <c r="J604" s="294" t="s">
        <v>554</v>
      </c>
      <c r="K604" s="294"/>
      <c r="L604" s="272"/>
      <c r="M604" s="272"/>
      <c r="N604" s="272">
        <v>0</v>
      </c>
      <c r="O604" s="272">
        <v>0</v>
      </c>
      <c r="P604" s="272">
        <v>0</v>
      </c>
      <c r="Q604" s="272">
        <v>0</v>
      </c>
      <c r="R604" s="272"/>
      <c r="S604" s="272"/>
      <c r="T604" s="272"/>
      <c r="U604" s="272"/>
      <c r="V604" s="272"/>
      <c r="W604" s="272"/>
      <c r="X604" s="272"/>
      <c r="Y604" s="272"/>
      <c r="Z604" s="272"/>
      <c r="AA604" s="272"/>
      <c r="AB604" s="272"/>
      <c r="AC604" s="272"/>
      <c r="AD604" s="272"/>
      <c r="AE604" s="272"/>
      <c r="AF604" s="272"/>
      <c r="AG604" s="272"/>
      <c r="AH604" s="272"/>
      <c r="AI604" s="272"/>
      <c r="AJ604" s="272"/>
      <c r="AK604" s="272"/>
      <c r="AL604" s="272"/>
      <c r="AM604" s="272"/>
      <c r="AN604" s="272"/>
      <c r="AO604" s="272"/>
      <c r="AP604" s="272"/>
      <c r="AQ604" s="267"/>
      <c r="AR604" s="254"/>
      <c r="AS604" s="242"/>
      <c r="AT604" s="242"/>
      <c r="AU604" s="242"/>
    </row>
    <row r="605" spans="1:47" hidden="1" outlineLevel="3" collapsed="1" x14ac:dyDescent="0.35">
      <c r="A605" s="242"/>
      <c r="B605" s="251"/>
      <c r="C605" s="244">
        <f>INT($C$232)+3</f>
        <v>4</v>
      </c>
      <c r="D605" s="267"/>
      <c r="E605" s="322"/>
      <c r="F605" s="322"/>
      <c r="G605" s="267"/>
      <c r="H605" s="272"/>
      <c r="I605" s="288"/>
      <c r="J605" s="294" t="s">
        <v>853</v>
      </c>
      <c r="K605" s="294"/>
      <c r="L605" s="272"/>
      <c r="M605" s="272"/>
      <c r="N605" s="561">
        <f t="shared" ref="N605:N611" si="128">IF(N565=0,0,N565+24)</f>
        <v>49</v>
      </c>
      <c r="O605" s="558">
        <f>IF(N605=0,0,N605+72)</f>
        <v>121</v>
      </c>
      <c r="P605" s="559">
        <f>O605</f>
        <v>121</v>
      </c>
      <c r="Q605" s="558">
        <f>IF(P605=0,0,P605+72)</f>
        <v>193</v>
      </c>
      <c r="R605" s="272"/>
      <c r="S605" s="272"/>
      <c r="T605" s="272"/>
      <c r="U605" s="272"/>
      <c r="V605" s="272"/>
      <c r="W605" s="272"/>
      <c r="X605" s="272"/>
      <c r="Y605" s="272"/>
      <c r="Z605" s="272"/>
      <c r="AA605" s="272"/>
      <c r="AB605" s="272"/>
      <c r="AC605" s="272"/>
      <c r="AD605" s="272"/>
      <c r="AE605" s="272"/>
      <c r="AF605" s="272"/>
      <c r="AG605" s="272"/>
      <c r="AH605" s="272"/>
      <c r="AI605" s="272"/>
      <c r="AJ605" s="272"/>
      <c r="AK605" s="272"/>
      <c r="AL605" s="272"/>
      <c r="AM605" s="272"/>
      <c r="AN605" s="272"/>
      <c r="AO605" s="272"/>
      <c r="AP605" s="272"/>
      <c r="AQ605" s="267"/>
      <c r="AR605" s="254"/>
      <c r="AS605" s="242"/>
      <c r="AT605" s="242"/>
      <c r="AU605" s="242"/>
    </row>
    <row r="606" spans="1:47" hidden="1" outlineLevel="4" x14ac:dyDescent="0.35">
      <c r="A606" s="242"/>
      <c r="B606" s="251"/>
      <c r="C606" s="244">
        <f t="shared" si="93"/>
        <v>5</v>
      </c>
      <c r="D606" s="267"/>
      <c r="E606" s="322"/>
      <c r="F606" s="322"/>
      <c r="G606" s="267"/>
      <c r="H606" s="272"/>
      <c r="I606" s="288"/>
      <c r="J606" s="294" t="s">
        <v>116</v>
      </c>
      <c r="K606" s="294"/>
      <c r="L606" s="272"/>
      <c r="M606" s="272"/>
      <c r="N606" s="561">
        <f t="shared" si="128"/>
        <v>59</v>
      </c>
      <c r="O606" s="558">
        <f t="shared" ref="O606:O611" si="129">IF(N606=0,0,N606+72)</f>
        <v>131</v>
      </c>
      <c r="P606" s="559">
        <f t="shared" ref="P606:P611" si="130">O606</f>
        <v>131</v>
      </c>
      <c r="Q606" s="558">
        <f t="shared" ref="Q606:Q611" si="131">IF(P606=0,0,P606+72)</f>
        <v>203</v>
      </c>
      <c r="R606" s="272"/>
      <c r="S606" s="272"/>
      <c r="T606" s="272"/>
      <c r="U606" s="272"/>
      <c r="V606" s="272"/>
      <c r="W606" s="272"/>
      <c r="X606" s="272"/>
      <c r="Y606" s="272"/>
      <c r="Z606" s="272"/>
      <c r="AA606" s="272"/>
      <c r="AB606" s="272"/>
      <c r="AC606" s="272"/>
      <c r="AD606" s="272"/>
      <c r="AE606" s="272"/>
      <c r="AF606" s="272"/>
      <c r="AG606" s="272"/>
      <c r="AH606" s="272"/>
      <c r="AI606" s="272"/>
      <c r="AJ606" s="272"/>
      <c r="AK606" s="272"/>
      <c r="AL606" s="272"/>
      <c r="AM606" s="272"/>
      <c r="AN606" s="272"/>
      <c r="AO606" s="272"/>
      <c r="AP606" s="272"/>
      <c r="AQ606" s="267"/>
      <c r="AR606" s="254"/>
      <c r="AS606" s="242"/>
      <c r="AT606" s="242"/>
      <c r="AU606" s="242"/>
    </row>
    <row r="607" spans="1:47" hidden="1" outlineLevel="4" x14ac:dyDescent="0.35">
      <c r="A607" s="242"/>
      <c r="B607" s="251"/>
      <c r="C607" s="244">
        <f>INT($C$232)+4</f>
        <v>5</v>
      </c>
      <c r="D607" s="267"/>
      <c r="E607" s="322"/>
      <c r="F607" s="322"/>
      <c r="G607" s="267"/>
      <c r="H607" s="272"/>
      <c r="I607" s="288"/>
      <c r="J607" s="294" t="s">
        <v>560</v>
      </c>
      <c r="K607" s="294"/>
      <c r="L607" s="272"/>
      <c r="M607" s="272"/>
      <c r="N607" s="561">
        <f t="shared" si="128"/>
        <v>60</v>
      </c>
      <c r="O607" s="558">
        <f t="shared" si="129"/>
        <v>132</v>
      </c>
      <c r="P607" s="559">
        <f t="shared" si="130"/>
        <v>132</v>
      </c>
      <c r="Q607" s="558">
        <f t="shared" si="131"/>
        <v>204</v>
      </c>
      <c r="R607" s="272"/>
      <c r="S607" s="272"/>
      <c r="T607" s="272"/>
      <c r="U607" s="272"/>
      <c r="V607" s="272"/>
      <c r="W607" s="272"/>
      <c r="X607" s="272"/>
      <c r="Y607" s="272"/>
      <c r="Z607" s="272"/>
      <c r="AA607" s="272"/>
      <c r="AB607" s="272"/>
      <c r="AC607" s="272"/>
      <c r="AD607" s="272"/>
      <c r="AE607" s="272"/>
      <c r="AF607" s="272"/>
      <c r="AG607" s="272"/>
      <c r="AH607" s="272"/>
      <c r="AI607" s="272"/>
      <c r="AJ607" s="272"/>
      <c r="AK607" s="272"/>
      <c r="AL607" s="272"/>
      <c r="AM607" s="272"/>
      <c r="AN607" s="272"/>
      <c r="AO607" s="272"/>
      <c r="AP607" s="272"/>
      <c r="AQ607" s="267"/>
      <c r="AR607" s="254"/>
      <c r="AS607" s="242"/>
      <c r="AT607" s="242"/>
      <c r="AU607" s="242"/>
    </row>
    <row r="608" spans="1:47" hidden="1" outlineLevel="4" x14ac:dyDescent="0.35">
      <c r="A608" s="242"/>
      <c r="B608" s="251"/>
      <c r="C608" s="244">
        <f>INT($C$232)+4</f>
        <v>5</v>
      </c>
      <c r="D608" s="267"/>
      <c r="E608" s="322"/>
      <c r="F608" s="322"/>
      <c r="G608" s="267"/>
      <c r="H608" s="272"/>
      <c r="I608" s="288"/>
      <c r="J608" s="294" t="s">
        <v>561</v>
      </c>
      <c r="K608" s="294"/>
      <c r="L608" s="272"/>
      <c r="M608" s="272"/>
      <c r="N608" s="561">
        <f t="shared" si="128"/>
        <v>60</v>
      </c>
      <c r="O608" s="558">
        <f t="shared" si="129"/>
        <v>132</v>
      </c>
      <c r="P608" s="559">
        <f t="shared" si="130"/>
        <v>132</v>
      </c>
      <c r="Q608" s="558">
        <f t="shared" si="131"/>
        <v>204</v>
      </c>
      <c r="R608" s="272"/>
      <c r="S608" s="272"/>
      <c r="T608" s="272"/>
      <c r="U608" s="272"/>
      <c r="V608" s="272"/>
      <c r="W608" s="272"/>
      <c r="X608" s="272"/>
      <c r="Y608" s="272"/>
      <c r="Z608" s="272"/>
      <c r="AA608" s="272"/>
      <c r="AB608" s="272"/>
      <c r="AC608" s="272"/>
      <c r="AD608" s="272"/>
      <c r="AE608" s="272"/>
      <c r="AF608" s="272"/>
      <c r="AG608" s="272"/>
      <c r="AH608" s="272"/>
      <c r="AI608" s="272"/>
      <c r="AJ608" s="272"/>
      <c r="AK608" s="272"/>
      <c r="AL608" s="272"/>
      <c r="AM608" s="272"/>
      <c r="AN608" s="272"/>
      <c r="AO608" s="272"/>
      <c r="AP608" s="272"/>
      <c r="AQ608" s="267"/>
      <c r="AR608" s="254"/>
      <c r="AS608" s="242"/>
      <c r="AT608" s="242"/>
      <c r="AU608" s="242"/>
    </row>
    <row r="609" spans="1:47" hidden="1" outlineLevel="4" x14ac:dyDescent="0.35">
      <c r="A609" s="242"/>
      <c r="B609" s="251"/>
      <c r="C609" s="244">
        <f>INT($C$232)+4</f>
        <v>5</v>
      </c>
      <c r="D609" s="267"/>
      <c r="E609" s="322"/>
      <c r="F609" s="322"/>
      <c r="G609" s="267"/>
      <c r="H609" s="272"/>
      <c r="I609" s="288"/>
      <c r="J609" s="294" t="s">
        <v>562</v>
      </c>
      <c r="K609" s="294"/>
      <c r="L609" s="272"/>
      <c r="M609" s="272"/>
      <c r="N609" s="561">
        <f t="shared" si="128"/>
        <v>61</v>
      </c>
      <c r="O609" s="558">
        <f t="shared" si="129"/>
        <v>133</v>
      </c>
      <c r="P609" s="559">
        <f t="shared" si="130"/>
        <v>133</v>
      </c>
      <c r="Q609" s="558">
        <f t="shared" si="131"/>
        <v>205</v>
      </c>
      <c r="R609" s="272"/>
      <c r="S609" s="272"/>
      <c r="T609" s="272"/>
      <c r="U609" s="272"/>
      <c r="V609" s="272"/>
      <c r="W609" s="272"/>
      <c r="X609" s="272"/>
      <c r="Y609" s="272"/>
      <c r="Z609" s="272"/>
      <c r="AA609" s="272"/>
      <c r="AB609" s="272"/>
      <c r="AC609" s="272"/>
      <c r="AD609" s="272"/>
      <c r="AE609" s="272"/>
      <c r="AF609" s="272"/>
      <c r="AG609" s="272"/>
      <c r="AH609" s="272"/>
      <c r="AI609" s="272"/>
      <c r="AJ609" s="272"/>
      <c r="AK609" s="272"/>
      <c r="AL609" s="272"/>
      <c r="AM609" s="272"/>
      <c r="AN609" s="272"/>
      <c r="AO609" s="272"/>
      <c r="AP609" s="272"/>
      <c r="AQ609" s="267"/>
      <c r="AR609" s="254"/>
      <c r="AS609" s="242"/>
      <c r="AT609" s="242"/>
      <c r="AU609" s="242"/>
    </row>
    <row r="610" spans="1:47" hidden="1" outlineLevel="4" x14ac:dyDescent="0.35">
      <c r="A610" s="242"/>
      <c r="B610" s="251"/>
      <c r="C610" s="244">
        <f>INT($C$232)+4</f>
        <v>5</v>
      </c>
      <c r="D610" s="267"/>
      <c r="E610" s="322"/>
      <c r="F610" s="322"/>
      <c r="G610" s="267"/>
      <c r="H610" s="272"/>
      <c r="I610" s="288"/>
      <c r="J610" s="294" t="s">
        <v>563</v>
      </c>
      <c r="K610" s="294"/>
      <c r="L610" s="272"/>
      <c r="M610" s="272"/>
      <c r="N610" s="561">
        <f t="shared" si="128"/>
        <v>61</v>
      </c>
      <c r="O610" s="558">
        <f t="shared" si="129"/>
        <v>133</v>
      </c>
      <c r="P610" s="559">
        <f t="shared" si="130"/>
        <v>133</v>
      </c>
      <c r="Q610" s="558">
        <f t="shared" si="131"/>
        <v>205</v>
      </c>
      <c r="R610" s="272"/>
      <c r="S610" s="272"/>
      <c r="T610" s="272"/>
      <c r="U610" s="272"/>
      <c r="V610" s="272"/>
      <c r="W610" s="272"/>
      <c r="X610" s="272"/>
      <c r="Y610" s="272"/>
      <c r="Z610" s="272"/>
      <c r="AA610" s="272"/>
      <c r="AB610" s="272"/>
      <c r="AC610" s="272"/>
      <c r="AD610" s="272"/>
      <c r="AE610" s="272"/>
      <c r="AF610" s="272"/>
      <c r="AG610" s="272"/>
      <c r="AH610" s="272"/>
      <c r="AI610" s="272"/>
      <c r="AJ610" s="272"/>
      <c r="AK610" s="272"/>
      <c r="AL610" s="272"/>
      <c r="AM610" s="272"/>
      <c r="AN610" s="272"/>
      <c r="AO610" s="272"/>
      <c r="AP610" s="272"/>
      <c r="AQ610" s="267"/>
      <c r="AR610" s="254"/>
      <c r="AS610" s="242"/>
      <c r="AT610" s="242"/>
      <c r="AU610" s="242"/>
    </row>
    <row r="611" spans="1:47" hidden="1" outlineLevel="4" x14ac:dyDescent="0.35">
      <c r="A611" s="242"/>
      <c r="B611" s="251"/>
      <c r="C611" s="244">
        <f>INT($C$232)+4</f>
        <v>5</v>
      </c>
      <c r="D611" s="267"/>
      <c r="E611" s="322"/>
      <c r="F611" s="322"/>
      <c r="G611" s="267"/>
      <c r="H611" s="272"/>
      <c r="I611" s="288"/>
      <c r="J611" s="294" t="s">
        <v>536</v>
      </c>
      <c r="K611" s="294"/>
      <c r="L611" s="272"/>
      <c r="M611" s="272"/>
      <c r="N611" s="561">
        <f t="shared" si="128"/>
        <v>62</v>
      </c>
      <c r="O611" s="558">
        <f t="shared" si="129"/>
        <v>134</v>
      </c>
      <c r="P611" s="559">
        <f t="shared" si="130"/>
        <v>134</v>
      </c>
      <c r="Q611" s="558">
        <f t="shared" si="131"/>
        <v>206</v>
      </c>
      <c r="R611" s="272"/>
      <c r="S611" s="272"/>
      <c r="T611" s="272"/>
      <c r="U611" s="272"/>
      <c r="V611" s="272"/>
      <c r="W611" s="272"/>
      <c r="X611" s="272"/>
      <c r="Y611" s="272"/>
      <c r="Z611" s="272"/>
      <c r="AA611" s="272"/>
      <c r="AB611" s="272"/>
      <c r="AC611" s="272"/>
      <c r="AD611" s="272"/>
      <c r="AE611" s="272"/>
      <c r="AF611" s="272"/>
      <c r="AG611" s="272"/>
      <c r="AH611" s="272"/>
      <c r="AI611" s="272"/>
      <c r="AJ611" s="272"/>
      <c r="AK611" s="272"/>
      <c r="AL611" s="272"/>
      <c r="AM611" s="272"/>
      <c r="AN611" s="272"/>
      <c r="AO611" s="272"/>
      <c r="AP611" s="272"/>
      <c r="AQ611" s="267"/>
      <c r="AR611" s="254"/>
      <c r="AS611" s="242"/>
      <c r="AT611" s="242"/>
      <c r="AU611" s="242"/>
    </row>
    <row r="612" spans="1:47" ht="5.15" customHeight="1" outlineLevel="2" x14ac:dyDescent="0.35">
      <c r="A612" s="242"/>
      <c r="B612" s="251"/>
      <c r="C612" s="244">
        <f>INT($C$232)+2.005</f>
        <v>3.0049999999999999</v>
      </c>
      <c r="D612" s="267"/>
      <c r="E612" s="267"/>
      <c r="F612" s="267"/>
      <c r="G612" s="267"/>
      <c r="H612" s="267"/>
      <c r="I612" s="267"/>
      <c r="J612" s="267"/>
      <c r="K612" s="267"/>
      <c r="L612" s="267"/>
      <c r="M612" s="267"/>
      <c r="N612" s="267"/>
      <c r="O612" s="267"/>
      <c r="P612" s="267"/>
      <c r="Q612" s="267"/>
      <c r="R612" s="267"/>
      <c r="S612" s="267"/>
      <c r="T612" s="267"/>
      <c r="U612" s="267"/>
      <c r="V612" s="267"/>
      <c r="W612" s="267"/>
      <c r="X612" s="267"/>
      <c r="Y612" s="267"/>
      <c r="Z612" s="267"/>
      <c r="AA612" s="267"/>
      <c r="AB612" s="267"/>
      <c r="AC612" s="267"/>
      <c r="AD612" s="267"/>
      <c r="AE612" s="267"/>
      <c r="AF612" s="267"/>
      <c r="AG612" s="267"/>
      <c r="AH612" s="267"/>
      <c r="AI612" s="267"/>
      <c r="AJ612" s="267"/>
      <c r="AK612" s="267"/>
      <c r="AL612" s="267"/>
      <c r="AM612" s="267"/>
      <c r="AN612" s="267"/>
      <c r="AO612" s="267"/>
      <c r="AP612" s="267"/>
      <c r="AQ612" s="267" t="s">
        <v>372</v>
      </c>
      <c r="AR612" s="254"/>
      <c r="AS612" s="242"/>
      <c r="AT612" s="242"/>
      <c r="AU612" s="242"/>
    </row>
    <row r="613" spans="1:47" outlineLevel="2" collapsed="1" x14ac:dyDescent="0.35">
      <c r="A613" s="242"/>
      <c r="B613" s="251"/>
      <c r="C613" s="244">
        <f>INT($C$232)+2</f>
        <v>3</v>
      </c>
      <c r="D613" s="267"/>
      <c r="E613" s="322"/>
      <c r="F613" s="322"/>
      <c r="G613" s="267"/>
      <c r="H613" s="335" t="s">
        <v>547</v>
      </c>
      <c r="I613" s="295" t="s">
        <v>564</v>
      </c>
      <c r="J613" s="295"/>
      <c r="K613" s="385"/>
      <c r="L613" s="383">
        <f>COUNTA($I614:$I$638)/COUNTA($H614:$H$638)</f>
        <v>8</v>
      </c>
      <c r="M613" s="272"/>
      <c r="N613" s="295"/>
      <c r="O613" s="295"/>
      <c r="P613" s="295"/>
      <c r="Q613" s="295"/>
      <c r="R613" s="295" t="s">
        <v>565</v>
      </c>
      <c r="S613" s="295"/>
      <c r="T613" s="295"/>
      <c r="U613" s="295"/>
      <c r="V613" s="272"/>
      <c r="W613" s="272"/>
      <c r="X613" s="272"/>
      <c r="Y613" s="272"/>
      <c r="Z613" s="272"/>
      <c r="AA613" s="272"/>
      <c r="AB613" s="272"/>
      <c r="AC613" s="272"/>
      <c r="AD613" s="272"/>
      <c r="AE613" s="272"/>
      <c r="AF613" s="272"/>
      <c r="AG613" s="272"/>
      <c r="AH613" s="272"/>
      <c r="AI613" s="272"/>
      <c r="AJ613" s="272"/>
      <c r="AK613" s="272"/>
      <c r="AL613" s="272"/>
      <c r="AM613" s="272"/>
      <c r="AN613" s="272"/>
      <c r="AO613" s="272"/>
      <c r="AP613" s="272"/>
      <c r="AQ613" s="267"/>
      <c r="AR613" s="254"/>
      <c r="AS613" s="242"/>
      <c r="AT613" s="242"/>
      <c r="AU613" s="242"/>
    </row>
    <row r="614" spans="1:47" hidden="1" outlineLevel="3" x14ac:dyDescent="0.35">
      <c r="A614" s="242"/>
      <c r="B614" s="251"/>
      <c r="C614" s="244">
        <f t="shared" ref="C614:C637" si="132">INT($C$232)+3</f>
        <v>4</v>
      </c>
      <c r="D614" s="267"/>
      <c r="E614" s="322"/>
      <c r="F614" s="322"/>
      <c r="G614" s="267"/>
      <c r="H614" s="288" t="str">
        <f>H$251</f>
        <v>Aut</v>
      </c>
      <c r="I614" s="294" t="s">
        <v>510</v>
      </c>
      <c r="J614" s="294"/>
      <c r="K614" s="272"/>
      <c r="L614" s="271"/>
      <c r="M614" s="272"/>
      <c r="N614" s="272"/>
      <c r="O614" s="272"/>
      <c r="P614" s="272"/>
      <c r="Q614" s="272"/>
      <c r="R614" s="289">
        <v>20</v>
      </c>
      <c r="S614" s="558">
        <f t="shared" ref="S614:S637" si="133">IF(R614=0,0,R614+72)</f>
        <v>92</v>
      </c>
      <c r="T614" s="559">
        <f t="shared" ref="T614:T637" si="134">S614</f>
        <v>92</v>
      </c>
      <c r="U614" s="558">
        <f t="shared" ref="U614:U637" si="135">IF(T614=0,0,T614+72)</f>
        <v>164</v>
      </c>
      <c r="V614" s="272"/>
      <c r="W614" s="272"/>
      <c r="X614" s="272"/>
      <c r="Y614" s="272"/>
      <c r="Z614" s="272"/>
      <c r="AA614" s="272"/>
      <c r="AB614" s="272"/>
      <c r="AC614" s="272"/>
      <c r="AD614" s="272"/>
      <c r="AE614" s="272"/>
      <c r="AF614" s="272"/>
      <c r="AG614" s="272"/>
      <c r="AH614" s="272"/>
      <c r="AI614" s="272"/>
      <c r="AJ614" s="272"/>
      <c r="AK614" s="272"/>
      <c r="AL614" s="272"/>
      <c r="AM614" s="272"/>
      <c r="AN614" s="272"/>
      <c r="AO614" s="272"/>
      <c r="AP614" s="272"/>
      <c r="AQ614" s="267"/>
      <c r="AR614" s="254"/>
      <c r="AS614" s="242"/>
      <c r="AT614" s="242"/>
      <c r="AU614" s="242"/>
    </row>
    <row r="615" spans="1:47" hidden="1" outlineLevel="3" x14ac:dyDescent="0.35">
      <c r="A615" s="242"/>
      <c r="B615" s="251"/>
      <c r="C615" s="244">
        <f t="shared" si="132"/>
        <v>4</v>
      </c>
      <c r="D615" s="267"/>
      <c r="E615" s="322"/>
      <c r="F615" s="322"/>
      <c r="G615" s="267"/>
      <c r="H615" s="288"/>
      <c r="I615" s="294" t="s">
        <v>511</v>
      </c>
      <c r="J615" s="294"/>
      <c r="K615" s="272"/>
      <c r="L615" s="272"/>
      <c r="M615" s="272"/>
      <c r="N615" s="272"/>
      <c r="O615" s="272"/>
      <c r="P615" s="272"/>
      <c r="Q615" s="272"/>
      <c r="R615" s="289">
        <v>21</v>
      </c>
      <c r="S615" s="558">
        <f t="shared" si="133"/>
        <v>93</v>
      </c>
      <c r="T615" s="559">
        <f t="shared" si="134"/>
        <v>93</v>
      </c>
      <c r="U615" s="558">
        <f t="shared" si="135"/>
        <v>165</v>
      </c>
      <c r="V615" s="272"/>
      <c r="W615" s="272"/>
      <c r="X615" s="272"/>
      <c r="Y615" s="272"/>
      <c r="Z615" s="272"/>
      <c r="AA615" s="272"/>
      <c r="AB615" s="272"/>
      <c r="AC615" s="272"/>
      <c r="AD615" s="272"/>
      <c r="AE615" s="272"/>
      <c r="AF615" s="272"/>
      <c r="AG615" s="272"/>
      <c r="AH615" s="272"/>
      <c r="AI615" s="272"/>
      <c r="AJ615" s="272"/>
      <c r="AK615" s="272"/>
      <c r="AL615" s="272"/>
      <c r="AM615" s="272"/>
      <c r="AN615" s="272"/>
      <c r="AO615" s="272"/>
      <c r="AP615" s="272"/>
      <c r="AQ615" s="267"/>
      <c r="AR615" s="254"/>
      <c r="AS615" s="242"/>
      <c r="AT615" s="242"/>
      <c r="AU615" s="242"/>
    </row>
    <row r="616" spans="1:47" hidden="1" outlineLevel="3" x14ac:dyDescent="0.35">
      <c r="A616" s="242"/>
      <c r="B616" s="251"/>
      <c r="C616" s="244">
        <f t="shared" si="132"/>
        <v>4</v>
      </c>
      <c r="D616" s="267"/>
      <c r="E616" s="322"/>
      <c r="F616" s="322"/>
      <c r="G616" s="267"/>
      <c r="H616" s="288"/>
      <c r="I616" s="294" t="s">
        <v>512</v>
      </c>
      <c r="J616" s="294"/>
      <c r="K616" s="272"/>
      <c r="L616" s="272"/>
      <c r="M616" s="272"/>
      <c r="N616" s="272"/>
      <c r="O616" s="272"/>
      <c r="P616" s="272"/>
      <c r="Q616" s="272"/>
      <c r="R616" s="272">
        <v>0</v>
      </c>
      <c r="S616" s="558">
        <f t="shared" si="133"/>
        <v>0</v>
      </c>
      <c r="T616" s="559">
        <f t="shared" si="134"/>
        <v>0</v>
      </c>
      <c r="U616" s="558">
        <f t="shared" si="135"/>
        <v>0</v>
      </c>
      <c r="V616" s="272"/>
      <c r="W616" s="272"/>
      <c r="X616" s="272"/>
      <c r="Y616" s="272"/>
      <c r="Z616" s="272"/>
      <c r="AA616" s="272"/>
      <c r="AB616" s="272"/>
      <c r="AC616" s="272"/>
      <c r="AD616" s="272"/>
      <c r="AE616" s="272"/>
      <c r="AF616" s="272"/>
      <c r="AG616" s="272"/>
      <c r="AH616" s="272"/>
      <c r="AI616" s="272"/>
      <c r="AJ616" s="272"/>
      <c r="AK616" s="272"/>
      <c r="AL616" s="272"/>
      <c r="AM616" s="272"/>
      <c r="AN616" s="272"/>
      <c r="AO616" s="272"/>
      <c r="AP616" s="272"/>
      <c r="AQ616" s="267"/>
      <c r="AR616" s="254"/>
      <c r="AS616" s="242"/>
      <c r="AT616" s="242"/>
      <c r="AU616" s="242"/>
    </row>
    <row r="617" spans="1:47" hidden="1" outlineLevel="3" x14ac:dyDescent="0.35">
      <c r="A617" s="242"/>
      <c r="B617" s="251"/>
      <c r="C617" s="244">
        <f t="shared" si="132"/>
        <v>4</v>
      </c>
      <c r="D617" s="267"/>
      <c r="E617" s="322"/>
      <c r="F617" s="322"/>
      <c r="G617" s="267"/>
      <c r="H617" s="288"/>
      <c r="I617" s="294" t="s">
        <v>497</v>
      </c>
      <c r="J617" s="294"/>
      <c r="K617" s="272"/>
      <c r="L617" s="272"/>
      <c r="M617" s="272"/>
      <c r="N617" s="272"/>
      <c r="O617" s="272"/>
      <c r="P617" s="272"/>
      <c r="Q617" s="272"/>
      <c r="R617" s="272">
        <v>0</v>
      </c>
      <c r="S617" s="558">
        <f t="shared" si="133"/>
        <v>0</v>
      </c>
      <c r="T617" s="559">
        <f t="shared" si="134"/>
        <v>0</v>
      </c>
      <c r="U617" s="558">
        <f t="shared" si="135"/>
        <v>0</v>
      </c>
      <c r="V617" s="272"/>
      <c r="W617" s="272"/>
      <c r="X617" s="272"/>
      <c r="Y617" s="272"/>
      <c r="Z617" s="272"/>
      <c r="AA617" s="272"/>
      <c r="AB617" s="272"/>
      <c r="AC617" s="272"/>
      <c r="AD617" s="272"/>
      <c r="AE617" s="272"/>
      <c r="AF617" s="272"/>
      <c r="AG617" s="272"/>
      <c r="AH617" s="272"/>
      <c r="AI617" s="272"/>
      <c r="AJ617" s="272"/>
      <c r="AK617" s="272"/>
      <c r="AL617" s="272"/>
      <c r="AM617" s="272"/>
      <c r="AN617" s="272"/>
      <c r="AO617" s="272"/>
      <c r="AP617" s="272"/>
      <c r="AQ617" s="267"/>
      <c r="AR617" s="254"/>
      <c r="AS617" s="242"/>
      <c r="AT617" s="242"/>
      <c r="AU617" s="242"/>
    </row>
    <row r="618" spans="1:47" hidden="1" outlineLevel="3" x14ac:dyDescent="0.35">
      <c r="A618" s="242"/>
      <c r="B618" s="251"/>
      <c r="C618" s="244">
        <f t="shared" si="132"/>
        <v>4</v>
      </c>
      <c r="D618" s="267"/>
      <c r="E618" s="322"/>
      <c r="F618" s="322"/>
      <c r="G618" s="267"/>
      <c r="H618" s="288"/>
      <c r="I618" s="294" t="s">
        <v>498</v>
      </c>
      <c r="J618" s="294"/>
      <c r="K618" s="272"/>
      <c r="L618" s="272"/>
      <c r="M618" s="272"/>
      <c r="N618" s="272"/>
      <c r="O618" s="272"/>
      <c r="P618" s="272"/>
      <c r="Q618" s="272"/>
      <c r="R618" s="272">
        <v>0</v>
      </c>
      <c r="S618" s="558">
        <f t="shared" si="133"/>
        <v>0</v>
      </c>
      <c r="T618" s="559">
        <f t="shared" si="134"/>
        <v>0</v>
      </c>
      <c r="U618" s="558">
        <f t="shared" si="135"/>
        <v>0</v>
      </c>
      <c r="V618" s="272"/>
      <c r="W618" s="272"/>
      <c r="X618" s="272"/>
      <c r="Y618" s="272"/>
      <c r="Z618" s="272"/>
      <c r="AA618" s="272"/>
      <c r="AB618" s="272"/>
      <c r="AC618" s="272"/>
      <c r="AD618" s="272"/>
      <c r="AE618" s="272"/>
      <c r="AF618" s="272"/>
      <c r="AG618" s="272"/>
      <c r="AH618" s="272"/>
      <c r="AI618" s="272"/>
      <c r="AJ618" s="272"/>
      <c r="AK618" s="272"/>
      <c r="AL618" s="272"/>
      <c r="AM618" s="272"/>
      <c r="AN618" s="272"/>
      <c r="AO618" s="272"/>
      <c r="AP618" s="272"/>
      <c r="AQ618" s="267"/>
      <c r="AR618" s="254"/>
      <c r="AS618" s="242"/>
      <c r="AT618" s="242"/>
      <c r="AU618" s="242"/>
    </row>
    <row r="619" spans="1:47" hidden="1" outlineLevel="3" x14ac:dyDescent="0.35">
      <c r="A619" s="242"/>
      <c r="B619" s="251"/>
      <c r="C619" s="244">
        <f t="shared" si="132"/>
        <v>4</v>
      </c>
      <c r="D619" s="267"/>
      <c r="E619" s="322"/>
      <c r="F619" s="322"/>
      <c r="G619" s="267"/>
      <c r="H619" s="288"/>
      <c r="I619" s="294" t="s">
        <v>499</v>
      </c>
      <c r="J619" s="294"/>
      <c r="K619" s="272"/>
      <c r="L619" s="272"/>
      <c r="M619" s="272"/>
      <c r="N619" s="272"/>
      <c r="O619" s="272"/>
      <c r="P619" s="272"/>
      <c r="Q619" s="272"/>
      <c r="R619" s="272">
        <v>0</v>
      </c>
      <c r="S619" s="558">
        <f t="shared" si="133"/>
        <v>0</v>
      </c>
      <c r="T619" s="559">
        <f t="shared" si="134"/>
        <v>0</v>
      </c>
      <c r="U619" s="558">
        <f t="shared" si="135"/>
        <v>0</v>
      </c>
      <c r="V619" s="272"/>
      <c r="W619" s="272"/>
      <c r="X619" s="272"/>
      <c r="Y619" s="272"/>
      <c r="Z619" s="272"/>
      <c r="AA619" s="272"/>
      <c r="AB619" s="272"/>
      <c r="AC619" s="272"/>
      <c r="AD619" s="272"/>
      <c r="AE619" s="272"/>
      <c r="AF619" s="272"/>
      <c r="AG619" s="272"/>
      <c r="AH619" s="272"/>
      <c r="AI619" s="272"/>
      <c r="AJ619" s="272"/>
      <c r="AK619" s="272"/>
      <c r="AL619" s="272"/>
      <c r="AM619" s="272"/>
      <c r="AN619" s="272"/>
      <c r="AO619" s="272"/>
      <c r="AP619" s="272"/>
      <c r="AQ619" s="267"/>
      <c r="AR619" s="254"/>
      <c r="AS619" s="242"/>
      <c r="AT619" s="242"/>
      <c r="AU619" s="242"/>
    </row>
    <row r="620" spans="1:47" hidden="1" outlineLevel="3" x14ac:dyDescent="0.35">
      <c r="A620" s="242"/>
      <c r="B620" s="251"/>
      <c r="C620" s="244">
        <f t="shared" si="132"/>
        <v>4</v>
      </c>
      <c r="D620" s="267"/>
      <c r="E620" s="322"/>
      <c r="F620" s="322"/>
      <c r="G620" s="267"/>
      <c r="H620" s="288"/>
      <c r="I620" s="294" t="s">
        <v>500</v>
      </c>
      <c r="J620" s="294"/>
      <c r="K620" s="272"/>
      <c r="L620" s="272"/>
      <c r="M620" s="272"/>
      <c r="N620" s="272"/>
      <c r="O620" s="272"/>
      <c r="P620" s="272"/>
      <c r="Q620" s="272"/>
      <c r="R620" s="272">
        <v>0</v>
      </c>
      <c r="S620" s="558">
        <f t="shared" si="133"/>
        <v>0</v>
      </c>
      <c r="T620" s="559">
        <f t="shared" si="134"/>
        <v>0</v>
      </c>
      <c r="U620" s="558">
        <f t="shared" si="135"/>
        <v>0</v>
      </c>
      <c r="V620" s="272"/>
      <c r="W620" s="272"/>
      <c r="X620" s="272"/>
      <c r="Y620" s="272"/>
      <c r="Z620" s="272"/>
      <c r="AA620" s="272"/>
      <c r="AB620" s="272"/>
      <c r="AC620" s="272"/>
      <c r="AD620" s="272"/>
      <c r="AE620" s="272"/>
      <c r="AF620" s="272"/>
      <c r="AG620" s="272"/>
      <c r="AH620" s="272"/>
      <c r="AI620" s="272"/>
      <c r="AJ620" s="272"/>
      <c r="AK620" s="272"/>
      <c r="AL620" s="272"/>
      <c r="AM620" s="272"/>
      <c r="AN620" s="272"/>
      <c r="AO620" s="272"/>
      <c r="AP620" s="272"/>
      <c r="AQ620" s="267"/>
      <c r="AR620" s="254"/>
      <c r="AS620" s="242"/>
      <c r="AT620" s="242"/>
      <c r="AU620" s="242"/>
    </row>
    <row r="621" spans="1:47" hidden="1" outlineLevel="3" x14ac:dyDescent="0.35">
      <c r="A621" s="242"/>
      <c r="B621" s="251"/>
      <c r="C621" s="244">
        <f t="shared" si="132"/>
        <v>4</v>
      </c>
      <c r="D621" s="267"/>
      <c r="E621" s="322"/>
      <c r="F621" s="322"/>
      <c r="G621" s="267"/>
      <c r="H621" s="288"/>
      <c r="I621" s="294" t="s">
        <v>501</v>
      </c>
      <c r="J621" s="294"/>
      <c r="K621" s="272"/>
      <c r="L621" s="272"/>
      <c r="M621" s="272"/>
      <c r="N621" s="272"/>
      <c r="O621" s="272"/>
      <c r="P621" s="272"/>
      <c r="Q621" s="272"/>
      <c r="R621" s="272">
        <v>0</v>
      </c>
      <c r="S621" s="558">
        <f t="shared" si="133"/>
        <v>0</v>
      </c>
      <c r="T621" s="559">
        <f t="shared" si="134"/>
        <v>0</v>
      </c>
      <c r="U621" s="558">
        <f t="shared" si="135"/>
        <v>0</v>
      </c>
      <c r="V621" s="272"/>
      <c r="W621" s="272"/>
      <c r="X621" s="272"/>
      <c r="Y621" s="272"/>
      <c r="Z621" s="272"/>
      <c r="AA621" s="272"/>
      <c r="AB621" s="272"/>
      <c r="AC621" s="272"/>
      <c r="AD621" s="272"/>
      <c r="AE621" s="272"/>
      <c r="AF621" s="272"/>
      <c r="AG621" s="272"/>
      <c r="AH621" s="272"/>
      <c r="AI621" s="272"/>
      <c r="AJ621" s="272"/>
      <c r="AK621" s="272"/>
      <c r="AL621" s="272"/>
      <c r="AM621" s="272"/>
      <c r="AN621" s="272"/>
      <c r="AO621" s="272"/>
      <c r="AP621" s="272"/>
      <c r="AQ621" s="267"/>
      <c r="AR621" s="254"/>
      <c r="AS621" s="242"/>
      <c r="AT621" s="242"/>
      <c r="AU621" s="242"/>
    </row>
    <row r="622" spans="1:47" hidden="1" outlineLevel="3" x14ac:dyDescent="0.35">
      <c r="A622" s="242"/>
      <c r="B622" s="251"/>
      <c r="C622" s="244">
        <f t="shared" si="132"/>
        <v>4</v>
      </c>
      <c r="D622" s="267"/>
      <c r="E622" s="322"/>
      <c r="F622" s="322"/>
      <c r="G622" s="267"/>
      <c r="H622" s="288" t="str">
        <f>H$252</f>
        <v>Win</v>
      </c>
      <c r="I622" s="294" t="s">
        <v>510</v>
      </c>
      <c r="J622" s="294"/>
      <c r="K622" s="272"/>
      <c r="L622" s="272"/>
      <c r="M622" s="272"/>
      <c r="N622" s="272"/>
      <c r="O622" s="272"/>
      <c r="P622" s="272"/>
      <c r="Q622" s="272"/>
      <c r="R622" s="562">
        <f>IF(R614=0,0,R614+24)</f>
        <v>44</v>
      </c>
      <c r="S622" s="558">
        <f t="shared" si="133"/>
        <v>116</v>
      </c>
      <c r="T622" s="559">
        <f t="shared" si="134"/>
        <v>116</v>
      </c>
      <c r="U622" s="558">
        <f t="shared" si="135"/>
        <v>188</v>
      </c>
      <c r="V622" s="272"/>
      <c r="W622" s="272"/>
      <c r="X622" s="272"/>
      <c r="Y622" s="272"/>
      <c r="Z622" s="272"/>
      <c r="AA622" s="272"/>
      <c r="AB622" s="272"/>
      <c r="AC622" s="272"/>
      <c r="AD622" s="272"/>
      <c r="AE622" s="272"/>
      <c r="AF622" s="272"/>
      <c r="AG622" s="272"/>
      <c r="AH622" s="272"/>
      <c r="AI622" s="272"/>
      <c r="AJ622" s="272"/>
      <c r="AK622" s="272"/>
      <c r="AL622" s="272"/>
      <c r="AM622" s="272"/>
      <c r="AN622" s="272"/>
      <c r="AO622" s="272"/>
      <c r="AP622" s="272"/>
      <c r="AQ622" s="267"/>
      <c r="AR622" s="254"/>
      <c r="AS622" s="242"/>
      <c r="AT622" s="242"/>
      <c r="AU622" s="242"/>
    </row>
    <row r="623" spans="1:47" hidden="1" outlineLevel="3" x14ac:dyDescent="0.35">
      <c r="A623" s="242"/>
      <c r="B623" s="251"/>
      <c r="C623" s="244">
        <f t="shared" si="132"/>
        <v>4</v>
      </c>
      <c r="D623" s="267"/>
      <c r="E623" s="322"/>
      <c r="F623" s="322"/>
      <c r="G623" s="267"/>
      <c r="H623" s="288"/>
      <c r="I623" s="294" t="s">
        <v>511</v>
      </c>
      <c r="J623" s="294"/>
      <c r="K623" s="272"/>
      <c r="L623" s="272"/>
      <c r="M623" s="272"/>
      <c r="N623" s="272"/>
      <c r="O623" s="272"/>
      <c r="P623" s="272"/>
      <c r="Q623" s="272"/>
      <c r="R623" s="562">
        <f>IF(R615=0,0,R615+24)</f>
        <v>45</v>
      </c>
      <c r="S623" s="558">
        <f t="shared" si="133"/>
        <v>117</v>
      </c>
      <c r="T623" s="559">
        <f t="shared" si="134"/>
        <v>117</v>
      </c>
      <c r="U623" s="558">
        <f t="shared" si="135"/>
        <v>189</v>
      </c>
      <c r="V623" s="272"/>
      <c r="W623" s="272"/>
      <c r="X623" s="272"/>
      <c r="Y623" s="272"/>
      <c r="Z623" s="272"/>
      <c r="AA623" s="272"/>
      <c r="AB623" s="272"/>
      <c r="AC623" s="272"/>
      <c r="AD623" s="272"/>
      <c r="AE623" s="272"/>
      <c r="AF623" s="272"/>
      <c r="AG623" s="272"/>
      <c r="AH623" s="272"/>
      <c r="AI623" s="272"/>
      <c r="AJ623" s="272"/>
      <c r="AK623" s="272"/>
      <c r="AL623" s="272"/>
      <c r="AM623" s="272"/>
      <c r="AN623" s="272"/>
      <c r="AO623" s="272"/>
      <c r="AP623" s="272"/>
      <c r="AQ623" s="267"/>
      <c r="AR623" s="254"/>
      <c r="AS623" s="242"/>
      <c r="AT623" s="242"/>
      <c r="AU623" s="242"/>
    </row>
    <row r="624" spans="1:47" hidden="1" outlineLevel="3" x14ac:dyDescent="0.35">
      <c r="A624" s="242"/>
      <c r="B624" s="251"/>
      <c r="C624" s="244">
        <f t="shared" si="132"/>
        <v>4</v>
      </c>
      <c r="D624" s="267"/>
      <c r="E624" s="322"/>
      <c r="F624" s="322"/>
      <c r="G624" s="267"/>
      <c r="H624" s="288"/>
      <c r="I624" s="294" t="s">
        <v>512</v>
      </c>
      <c r="J624" s="294"/>
      <c r="K624" s="272"/>
      <c r="L624" s="272"/>
      <c r="M624" s="272"/>
      <c r="N624" s="272"/>
      <c r="O624" s="272"/>
      <c r="P624" s="272"/>
      <c r="Q624" s="272"/>
      <c r="R624" s="272">
        <v>0</v>
      </c>
      <c r="S624" s="558">
        <f t="shared" si="133"/>
        <v>0</v>
      </c>
      <c r="T624" s="559">
        <f t="shared" si="134"/>
        <v>0</v>
      </c>
      <c r="U624" s="558">
        <f t="shared" si="135"/>
        <v>0</v>
      </c>
      <c r="V624" s="272"/>
      <c r="W624" s="272"/>
      <c r="X624" s="272"/>
      <c r="Y624" s="272"/>
      <c r="Z624" s="272"/>
      <c r="AA624" s="272"/>
      <c r="AB624" s="272"/>
      <c r="AC624" s="272"/>
      <c r="AD624" s="272"/>
      <c r="AE624" s="272"/>
      <c r="AF624" s="272"/>
      <c r="AG624" s="272"/>
      <c r="AH624" s="272"/>
      <c r="AI624" s="272"/>
      <c r="AJ624" s="272"/>
      <c r="AK624" s="272"/>
      <c r="AL624" s="272"/>
      <c r="AM624" s="272"/>
      <c r="AN624" s="272"/>
      <c r="AO624" s="272"/>
      <c r="AP624" s="272"/>
      <c r="AQ624" s="267"/>
      <c r="AR624" s="254"/>
      <c r="AS624" s="242"/>
      <c r="AT624" s="242"/>
      <c r="AU624" s="242"/>
    </row>
    <row r="625" spans="1:47" hidden="1" outlineLevel="3" x14ac:dyDescent="0.35">
      <c r="A625" s="242"/>
      <c r="B625" s="251"/>
      <c r="C625" s="244">
        <f t="shared" si="132"/>
        <v>4</v>
      </c>
      <c r="D625" s="267"/>
      <c r="E625" s="322"/>
      <c r="F625" s="322"/>
      <c r="G625" s="267"/>
      <c r="H625" s="288"/>
      <c r="I625" s="294" t="s">
        <v>497</v>
      </c>
      <c r="J625" s="294"/>
      <c r="K625" s="272"/>
      <c r="L625" s="272"/>
      <c r="M625" s="272"/>
      <c r="N625" s="272"/>
      <c r="O625" s="272"/>
      <c r="P625" s="272"/>
      <c r="Q625" s="272"/>
      <c r="R625" s="272">
        <v>0</v>
      </c>
      <c r="S625" s="558">
        <f t="shared" si="133"/>
        <v>0</v>
      </c>
      <c r="T625" s="559">
        <f t="shared" si="134"/>
        <v>0</v>
      </c>
      <c r="U625" s="558">
        <f t="shared" si="135"/>
        <v>0</v>
      </c>
      <c r="V625" s="272"/>
      <c r="W625" s="272"/>
      <c r="X625" s="272"/>
      <c r="Y625" s="272"/>
      <c r="Z625" s="272"/>
      <c r="AA625" s="272"/>
      <c r="AB625" s="272"/>
      <c r="AC625" s="272"/>
      <c r="AD625" s="272"/>
      <c r="AE625" s="272"/>
      <c r="AF625" s="272"/>
      <c r="AG625" s="272"/>
      <c r="AH625" s="272"/>
      <c r="AI625" s="272"/>
      <c r="AJ625" s="272"/>
      <c r="AK625" s="272"/>
      <c r="AL625" s="272"/>
      <c r="AM625" s="272"/>
      <c r="AN625" s="272"/>
      <c r="AO625" s="272"/>
      <c r="AP625" s="272"/>
      <c r="AQ625" s="267"/>
      <c r="AR625" s="254"/>
      <c r="AS625" s="242"/>
      <c r="AT625" s="242"/>
      <c r="AU625" s="242"/>
    </row>
    <row r="626" spans="1:47" hidden="1" outlineLevel="3" x14ac:dyDescent="0.35">
      <c r="A626" s="242"/>
      <c r="B626" s="251"/>
      <c r="C626" s="244">
        <f t="shared" si="132"/>
        <v>4</v>
      </c>
      <c r="D626" s="267"/>
      <c r="E626" s="322"/>
      <c r="F626" s="322"/>
      <c r="G626" s="267"/>
      <c r="H626" s="288"/>
      <c r="I626" s="294" t="s">
        <v>498</v>
      </c>
      <c r="J626" s="294"/>
      <c r="K626" s="272"/>
      <c r="L626" s="272"/>
      <c r="M626" s="272"/>
      <c r="N626" s="272"/>
      <c r="O626" s="272"/>
      <c r="P626" s="272"/>
      <c r="Q626" s="272"/>
      <c r="R626" s="272">
        <v>0</v>
      </c>
      <c r="S626" s="558">
        <f t="shared" si="133"/>
        <v>0</v>
      </c>
      <c r="T626" s="559">
        <f t="shared" si="134"/>
        <v>0</v>
      </c>
      <c r="U626" s="558">
        <f t="shared" si="135"/>
        <v>0</v>
      </c>
      <c r="V626" s="272"/>
      <c r="W626" s="272"/>
      <c r="X626" s="272"/>
      <c r="Y626" s="272"/>
      <c r="Z626" s="272"/>
      <c r="AA626" s="272"/>
      <c r="AB626" s="272"/>
      <c r="AC626" s="272"/>
      <c r="AD626" s="272"/>
      <c r="AE626" s="272"/>
      <c r="AF626" s="272"/>
      <c r="AG626" s="272"/>
      <c r="AH626" s="272"/>
      <c r="AI626" s="272"/>
      <c r="AJ626" s="272"/>
      <c r="AK626" s="272"/>
      <c r="AL626" s="272"/>
      <c r="AM626" s="272"/>
      <c r="AN626" s="272"/>
      <c r="AO626" s="272"/>
      <c r="AP626" s="272"/>
      <c r="AQ626" s="267"/>
      <c r="AR626" s="254"/>
      <c r="AS626" s="242"/>
      <c r="AT626" s="242"/>
      <c r="AU626" s="242"/>
    </row>
    <row r="627" spans="1:47" hidden="1" outlineLevel="3" x14ac:dyDescent="0.35">
      <c r="A627" s="242"/>
      <c r="B627" s="251"/>
      <c r="C627" s="244">
        <f t="shared" si="132"/>
        <v>4</v>
      </c>
      <c r="D627" s="267"/>
      <c r="E627" s="322"/>
      <c r="F627" s="322"/>
      <c r="G627" s="267"/>
      <c r="H627" s="288"/>
      <c r="I627" s="294" t="s">
        <v>499</v>
      </c>
      <c r="J627" s="294"/>
      <c r="K627" s="272"/>
      <c r="L627" s="272"/>
      <c r="M627" s="272"/>
      <c r="N627" s="272"/>
      <c r="O627" s="272"/>
      <c r="P627" s="272"/>
      <c r="Q627" s="272"/>
      <c r="R627" s="272">
        <v>0</v>
      </c>
      <c r="S627" s="558">
        <f t="shared" si="133"/>
        <v>0</v>
      </c>
      <c r="T627" s="559">
        <f t="shared" si="134"/>
        <v>0</v>
      </c>
      <c r="U627" s="558">
        <f t="shared" si="135"/>
        <v>0</v>
      </c>
      <c r="V627" s="272"/>
      <c r="W627" s="272"/>
      <c r="X627" s="272"/>
      <c r="Y627" s="272"/>
      <c r="Z627" s="272"/>
      <c r="AA627" s="272"/>
      <c r="AB627" s="272"/>
      <c r="AC627" s="272"/>
      <c r="AD627" s="272"/>
      <c r="AE627" s="272"/>
      <c r="AF627" s="272"/>
      <c r="AG627" s="272"/>
      <c r="AH627" s="272"/>
      <c r="AI627" s="272"/>
      <c r="AJ627" s="272"/>
      <c r="AK627" s="272"/>
      <c r="AL627" s="272"/>
      <c r="AM627" s="272"/>
      <c r="AN627" s="272"/>
      <c r="AO627" s="272"/>
      <c r="AP627" s="272"/>
      <c r="AQ627" s="267"/>
      <c r="AR627" s="254"/>
      <c r="AS627" s="242"/>
      <c r="AT627" s="242"/>
      <c r="AU627" s="242"/>
    </row>
    <row r="628" spans="1:47" hidden="1" outlineLevel="3" x14ac:dyDescent="0.35">
      <c r="A628" s="242"/>
      <c r="B628" s="251"/>
      <c r="C628" s="244">
        <f t="shared" si="132"/>
        <v>4</v>
      </c>
      <c r="D628" s="267"/>
      <c r="E628" s="322"/>
      <c r="F628" s="322"/>
      <c r="G628" s="267"/>
      <c r="H628" s="288"/>
      <c r="I628" s="294" t="s">
        <v>500</v>
      </c>
      <c r="J628" s="294"/>
      <c r="K628" s="272"/>
      <c r="L628" s="272"/>
      <c r="M628" s="272"/>
      <c r="N628" s="272"/>
      <c r="O628" s="272"/>
      <c r="P628" s="272"/>
      <c r="Q628" s="272"/>
      <c r="R628" s="272">
        <v>0</v>
      </c>
      <c r="S628" s="558">
        <f t="shared" si="133"/>
        <v>0</v>
      </c>
      <c r="T628" s="559">
        <f t="shared" si="134"/>
        <v>0</v>
      </c>
      <c r="U628" s="558">
        <f t="shared" si="135"/>
        <v>0</v>
      </c>
      <c r="V628" s="272"/>
      <c r="W628" s="272"/>
      <c r="X628" s="272"/>
      <c r="Y628" s="272"/>
      <c r="Z628" s="272"/>
      <c r="AA628" s="272"/>
      <c r="AB628" s="272"/>
      <c r="AC628" s="272"/>
      <c r="AD628" s="272"/>
      <c r="AE628" s="272"/>
      <c r="AF628" s="272"/>
      <c r="AG628" s="272"/>
      <c r="AH628" s="272"/>
      <c r="AI628" s="272"/>
      <c r="AJ628" s="272"/>
      <c r="AK628" s="272"/>
      <c r="AL628" s="272"/>
      <c r="AM628" s="272"/>
      <c r="AN628" s="272"/>
      <c r="AO628" s="272"/>
      <c r="AP628" s="272"/>
      <c r="AQ628" s="267"/>
      <c r="AR628" s="254"/>
      <c r="AS628" s="242"/>
      <c r="AT628" s="242"/>
      <c r="AU628" s="242"/>
    </row>
    <row r="629" spans="1:47" hidden="1" outlineLevel="3" x14ac:dyDescent="0.35">
      <c r="A629" s="242"/>
      <c r="B629" s="251"/>
      <c r="C629" s="244">
        <f t="shared" si="132"/>
        <v>4</v>
      </c>
      <c r="D629" s="267"/>
      <c r="E629" s="322"/>
      <c r="F629" s="322"/>
      <c r="G629" s="267"/>
      <c r="H629" s="288"/>
      <c r="I629" s="294" t="s">
        <v>501</v>
      </c>
      <c r="J629" s="294"/>
      <c r="K629" s="272"/>
      <c r="L629" s="272"/>
      <c r="M629" s="272"/>
      <c r="N629" s="272"/>
      <c r="O629" s="272"/>
      <c r="P629" s="272"/>
      <c r="Q629" s="272"/>
      <c r="R629" s="272">
        <v>0</v>
      </c>
      <c r="S629" s="558">
        <f t="shared" si="133"/>
        <v>0</v>
      </c>
      <c r="T629" s="559">
        <f t="shared" si="134"/>
        <v>0</v>
      </c>
      <c r="U629" s="558">
        <f t="shared" si="135"/>
        <v>0</v>
      </c>
      <c r="V629" s="272"/>
      <c r="W629" s="272"/>
      <c r="X629" s="272"/>
      <c r="Y629" s="272"/>
      <c r="Z629" s="272"/>
      <c r="AA629" s="272"/>
      <c r="AB629" s="272"/>
      <c r="AC629" s="272"/>
      <c r="AD629" s="272"/>
      <c r="AE629" s="272"/>
      <c r="AF629" s="272"/>
      <c r="AG629" s="272"/>
      <c r="AH629" s="272"/>
      <c r="AI629" s="272"/>
      <c r="AJ629" s="272"/>
      <c r="AK629" s="272"/>
      <c r="AL629" s="272"/>
      <c r="AM629" s="272"/>
      <c r="AN629" s="272"/>
      <c r="AO629" s="272"/>
      <c r="AP629" s="272"/>
      <c r="AQ629" s="267"/>
      <c r="AR629" s="254"/>
      <c r="AS629" s="242"/>
      <c r="AT629" s="242"/>
      <c r="AU629" s="242"/>
    </row>
    <row r="630" spans="1:47" hidden="1" outlineLevel="3" x14ac:dyDescent="0.35">
      <c r="A630" s="242"/>
      <c r="B630" s="251"/>
      <c r="C630" s="244">
        <f t="shared" si="132"/>
        <v>4</v>
      </c>
      <c r="D630" s="267"/>
      <c r="E630" s="322"/>
      <c r="F630" s="322"/>
      <c r="G630" s="267"/>
      <c r="H630" s="288" t="str">
        <f>H$253</f>
        <v>Spr</v>
      </c>
      <c r="I630" s="294" t="s">
        <v>510</v>
      </c>
      <c r="J630" s="294"/>
      <c r="K630" s="272"/>
      <c r="L630" s="272"/>
      <c r="M630" s="272"/>
      <c r="N630" s="272"/>
      <c r="O630" s="272"/>
      <c r="P630" s="272"/>
      <c r="Q630" s="272"/>
      <c r="R630" s="562">
        <f>IF(R622=0,0,R622+24)</f>
        <v>68</v>
      </c>
      <c r="S630" s="558">
        <f t="shared" si="133"/>
        <v>140</v>
      </c>
      <c r="T630" s="559">
        <f t="shared" si="134"/>
        <v>140</v>
      </c>
      <c r="U630" s="558">
        <f t="shared" si="135"/>
        <v>212</v>
      </c>
      <c r="V630" s="272"/>
      <c r="W630" s="272"/>
      <c r="X630" s="272"/>
      <c r="Y630" s="272"/>
      <c r="Z630" s="272"/>
      <c r="AA630" s="272"/>
      <c r="AB630" s="272"/>
      <c r="AC630" s="272"/>
      <c r="AD630" s="272"/>
      <c r="AE630" s="272"/>
      <c r="AF630" s="272"/>
      <c r="AG630" s="272"/>
      <c r="AH630" s="272"/>
      <c r="AI630" s="272"/>
      <c r="AJ630" s="272"/>
      <c r="AK630" s="272"/>
      <c r="AL630" s="272"/>
      <c r="AM630" s="272"/>
      <c r="AN630" s="272"/>
      <c r="AO630" s="272"/>
      <c r="AP630" s="272"/>
      <c r="AQ630" s="267"/>
      <c r="AR630" s="254"/>
      <c r="AS630" s="242"/>
      <c r="AT630" s="242"/>
      <c r="AU630" s="242"/>
    </row>
    <row r="631" spans="1:47" hidden="1" outlineLevel="3" x14ac:dyDescent="0.35">
      <c r="A631" s="242"/>
      <c r="B631" s="251"/>
      <c r="C631" s="244">
        <f t="shared" si="132"/>
        <v>4</v>
      </c>
      <c r="D631" s="267"/>
      <c r="E631" s="322"/>
      <c r="F631" s="322"/>
      <c r="G631" s="267"/>
      <c r="H631" s="288"/>
      <c r="I631" s="294" t="s">
        <v>511</v>
      </c>
      <c r="J631" s="294"/>
      <c r="K631" s="272"/>
      <c r="L631" s="272"/>
      <c r="M631" s="272"/>
      <c r="N631" s="272"/>
      <c r="O631" s="272"/>
      <c r="P631" s="272"/>
      <c r="Q631" s="272"/>
      <c r="R631" s="562">
        <f>IF(R623=0,0,R623+24)</f>
        <v>69</v>
      </c>
      <c r="S631" s="558">
        <f t="shared" si="133"/>
        <v>141</v>
      </c>
      <c r="T631" s="559">
        <f t="shared" si="134"/>
        <v>141</v>
      </c>
      <c r="U631" s="558">
        <f t="shared" si="135"/>
        <v>213</v>
      </c>
      <c r="V631" s="272"/>
      <c r="W631" s="272"/>
      <c r="X631" s="272"/>
      <c r="Y631" s="272"/>
      <c r="Z631" s="272"/>
      <c r="AA631" s="272"/>
      <c r="AB631" s="272"/>
      <c r="AC631" s="272"/>
      <c r="AD631" s="272"/>
      <c r="AE631" s="272"/>
      <c r="AF631" s="272"/>
      <c r="AG631" s="272"/>
      <c r="AH631" s="272"/>
      <c r="AI631" s="272"/>
      <c r="AJ631" s="272"/>
      <c r="AK631" s="272"/>
      <c r="AL631" s="272"/>
      <c r="AM631" s="272"/>
      <c r="AN631" s="272"/>
      <c r="AO631" s="272"/>
      <c r="AP631" s="272"/>
      <c r="AQ631" s="267"/>
      <c r="AR631" s="254"/>
      <c r="AS631" s="242"/>
      <c r="AT631" s="242"/>
      <c r="AU631" s="242"/>
    </row>
    <row r="632" spans="1:47" hidden="1" outlineLevel="3" x14ac:dyDescent="0.35">
      <c r="A632" s="242"/>
      <c r="B632" s="251"/>
      <c r="C632" s="244">
        <f t="shared" si="132"/>
        <v>4</v>
      </c>
      <c r="D632" s="267"/>
      <c r="E632" s="322"/>
      <c r="F632" s="322"/>
      <c r="G632" s="267"/>
      <c r="H632" s="288"/>
      <c r="I632" s="294" t="s">
        <v>512</v>
      </c>
      <c r="J632" s="294"/>
      <c r="K632" s="272"/>
      <c r="L632" s="272"/>
      <c r="M632" s="272"/>
      <c r="N632" s="272"/>
      <c r="O632" s="272"/>
      <c r="P632" s="272"/>
      <c r="Q632" s="272"/>
      <c r="R632" s="272">
        <v>0</v>
      </c>
      <c r="S632" s="558">
        <f t="shared" si="133"/>
        <v>0</v>
      </c>
      <c r="T632" s="559">
        <f t="shared" si="134"/>
        <v>0</v>
      </c>
      <c r="U632" s="558">
        <f t="shared" si="135"/>
        <v>0</v>
      </c>
      <c r="V632" s="272"/>
      <c r="W632" s="272"/>
      <c r="X632" s="272"/>
      <c r="Y632" s="272"/>
      <c r="Z632" s="272"/>
      <c r="AA632" s="272"/>
      <c r="AB632" s="272"/>
      <c r="AC632" s="272"/>
      <c r="AD632" s="272"/>
      <c r="AE632" s="272"/>
      <c r="AF632" s="272"/>
      <c r="AG632" s="272"/>
      <c r="AH632" s="272"/>
      <c r="AI632" s="272"/>
      <c r="AJ632" s="272"/>
      <c r="AK632" s="272"/>
      <c r="AL632" s="272"/>
      <c r="AM632" s="272"/>
      <c r="AN632" s="272"/>
      <c r="AO632" s="272"/>
      <c r="AP632" s="272"/>
      <c r="AQ632" s="267"/>
      <c r="AR632" s="254"/>
      <c r="AS632" s="242"/>
      <c r="AT632" s="242"/>
      <c r="AU632" s="242"/>
    </row>
    <row r="633" spans="1:47" hidden="1" outlineLevel="3" x14ac:dyDescent="0.35">
      <c r="A633" s="242"/>
      <c r="B633" s="251"/>
      <c r="C633" s="244">
        <f t="shared" si="132"/>
        <v>4</v>
      </c>
      <c r="D633" s="267"/>
      <c r="E633" s="322"/>
      <c r="F633" s="322"/>
      <c r="G633" s="267"/>
      <c r="H633" s="288"/>
      <c r="I633" s="294" t="s">
        <v>497</v>
      </c>
      <c r="J633" s="294"/>
      <c r="K633" s="272"/>
      <c r="L633" s="272"/>
      <c r="M633" s="272"/>
      <c r="N633" s="272"/>
      <c r="O633" s="272"/>
      <c r="P633" s="272"/>
      <c r="Q633" s="272"/>
      <c r="R633" s="272">
        <v>0</v>
      </c>
      <c r="S633" s="558">
        <f t="shared" si="133"/>
        <v>0</v>
      </c>
      <c r="T633" s="559">
        <f t="shared" si="134"/>
        <v>0</v>
      </c>
      <c r="U633" s="558">
        <f t="shared" si="135"/>
        <v>0</v>
      </c>
      <c r="V633" s="272"/>
      <c r="W633" s="272"/>
      <c r="X633" s="272"/>
      <c r="Y633" s="272"/>
      <c r="Z633" s="272"/>
      <c r="AA633" s="272"/>
      <c r="AB633" s="272"/>
      <c r="AC633" s="272"/>
      <c r="AD633" s="272"/>
      <c r="AE633" s="272"/>
      <c r="AF633" s="272"/>
      <c r="AG633" s="272"/>
      <c r="AH633" s="272"/>
      <c r="AI633" s="272"/>
      <c r="AJ633" s="272"/>
      <c r="AK633" s="272"/>
      <c r="AL633" s="272"/>
      <c r="AM633" s="272"/>
      <c r="AN633" s="272"/>
      <c r="AO633" s="272"/>
      <c r="AP633" s="272"/>
      <c r="AQ633" s="267"/>
      <c r="AR633" s="254"/>
      <c r="AS633" s="242"/>
      <c r="AT633" s="242"/>
      <c r="AU633" s="242"/>
    </row>
    <row r="634" spans="1:47" hidden="1" outlineLevel="3" x14ac:dyDescent="0.35">
      <c r="A634" s="242"/>
      <c r="B634" s="251"/>
      <c r="C634" s="244">
        <f t="shared" si="132"/>
        <v>4</v>
      </c>
      <c r="D634" s="267"/>
      <c r="E634" s="322"/>
      <c r="F634" s="322"/>
      <c r="G634" s="267"/>
      <c r="H634" s="288"/>
      <c r="I634" s="294" t="s">
        <v>498</v>
      </c>
      <c r="J634" s="294"/>
      <c r="K634" s="272"/>
      <c r="L634" s="272"/>
      <c r="M634" s="272"/>
      <c r="N634" s="272"/>
      <c r="O634" s="272"/>
      <c r="P634" s="272"/>
      <c r="Q634" s="272"/>
      <c r="R634" s="272">
        <v>0</v>
      </c>
      <c r="S634" s="558">
        <f t="shared" si="133"/>
        <v>0</v>
      </c>
      <c r="T634" s="559">
        <f t="shared" si="134"/>
        <v>0</v>
      </c>
      <c r="U634" s="558">
        <f t="shared" si="135"/>
        <v>0</v>
      </c>
      <c r="V634" s="272"/>
      <c r="W634" s="272"/>
      <c r="X634" s="272"/>
      <c r="Y634" s="272"/>
      <c r="Z634" s="272"/>
      <c r="AA634" s="272"/>
      <c r="AB634" s="272"/>
      <c r="AC634" s="272"/>
      <c r="AD634" s="272"/>
      <c r="AE634" s="272"/>
      <c r="AF634" s="272"/>
      <c r="AG634" s="272"/>
      <c r="AH634" s="272"/>
      <c r="AI634" s="272"/>
      <c r="AJ634" s="272"/>
      <c r="AK634" s="272"/>
      <c r="AL634" s="272"/>
      <c r="AM634" s="272"/>
      <c r="AN634" s="272"/>
      <c r="AO634" s="272"/>
      <c r="AP634" s="272"/>
      <c r="AQ634" s="267"/>
      <c r="AR634" s="254"/>
      <c r="AS634" s="242"/>
      <c r="AT634" s="242"/>
      <c r="AU634" s="242"/>
    </row>
    <row r="635" spans="1:47" hidden="1" outlineLevel="3" x14ac:dyDescent="0.35">
      <c r="A635" s="242"/>
      <c r="B635" s="251"/>
      <c r="C635" s="244">
        <f t="shared" si="132"/>
        <v>4</v>
      </c>
      <c r="D635" s="267"/>
      <c r="E635" s="322"/>
      <c r="F635" s="322"/>
      <c r="G635" s="267"/>
      <c r="H635" s="288"/>
      <c r="I635" s="294" t="s">
        <v>499</v>
      </c>
      <c r="J635" s="294"/>
      <c r="K635" s="272"/>
      <c r="L635" s="272"/>
      <c r="M635" s="272"/>
      <c r="N635" s="272"/>
      <c r="O635" s="272"/>
      <c r="P635" s="272"/>
      <c r="Q635" s="272"/>
      <c r="R635" s="272">
        <v>0</v>
      </c>
      <c r="S635" s="558">
        <f t="shared" si="133"/>
        <v>0</v>
      </c>
      <c r="T635" s="559">
        <f t="shared" si="134"/>
        <v>0</v>
      </c>
      <c r="U635" s="558">
        <f t="shared" si="135"/>
        <v>0</v>
      </c>
      <c r="V635" s="272"/>
      <c r="W635" s="272"/>
      <c r="X635" s="272"/>
      <c r="Y635" s="272"/>
      <c r="Z635" s="272"/>
      <c r="AA635" s="272"/>
      <c r="AB635" s="272"/>
      <c r="AC635" s="272"/>
      <c r="AD635" s="272"/>
      <c r="AE635" s="272"/>
      <c r="AF635" s="272"/>
      <c r="AG635" s="272"/>
      <c r="AH635" s="272"/>
      <c r="AI635" s="272"/>
      <c r="AJ635" s="272"/>
      <c r="AK635" s="272"/>
      <c r="AL635" s="272"/>
      <c r="AM635" s="272"/>
      <c r="AN635" s="272"/>
      <c r="AO635" s="272"/>
      <c r="AP635" s="272"/>
      <c r="AQ635" s="267"/>
      <c r="AR635" s="254"/>
      <c r="AS635" s="242"/>
      <c r="AT635" s="242"/>
      <c r="AU635" s="242"/>
    </row>
    <row r="636" spans="1:47" hidden="1" outlineLevel="3" x14ac:dyDescent="0.35">
      <c r="A636" s="242"/>
      <c r="B636" s="251"/>
      <c r="C636" s="244">
        <f t="shared" si="132"/>
        <v>4</v>
      </c>
      <c r="D636" s="267"/>
      <c r="E636" s="322"/>
      <c r="F636" s="322"/>
      <c r="G636" s="267"/>
      <c r="H636" s="288"/>
      <c r="I636" s="294" t="s">
        <v>500</v>
      </c>
      <c r="J636" s="294"/>
      <c r="K636" s="272"/>
      <c r="L636" s="272"/>
      <c r="M636" s="272"/>
      <c r="N636" s="272"/>
      <c r="O636" s="272"/>
      <c r="P636" s="272"/>
      <c r="Q636" s="272"/>
      <c r="R636" s="272">
        <v>0</v>
      </c>
      <c r="S636" s="558">
        <f t="shared" si="133"/>
        <v>0</v>
      </c>
      <c r="T636" s="559">
        <f t="shared" si="134"/>
        <v>0</v>
      </c>
      <c r="U636" s="558">
        <f t="shared" si="135"/>
        <v>0</v>
      </c>
      <c r="V636" s="272"/>
      <c r="W636" s="272"/>
      <c r="X636" s="272"/>
      <c r="Y636" s="272"/>
      <c r="Z636" s="272"/>
      <c r="AA636" s="272"/>
      <c r="AB636" s="272"/>
      <c r="AC636" s="272"/>
      <c r="AD636" s="272"/>
      <c r="AE636" s="272"/>
      <c r="AF636" s="272"/>
      <c r="AG636" s="272"/>
      <c r="AH636" s="272"/>
      <c r="AI636" s="272"/>
      <c r="AJ636" s="272"/>
      <c r="AK636" s="272"/>
      <c r="AL636" s="272"/>
      <c r="AM636" s="272"/>
      <c r="AN636" s="272"/>
      <c r="AO636" s="272"/>
      <c r="AP636" s="272"/>
      <c r="AQ636" s="267"/>
      <c r="AR636" s="254"/>
      <c r="AS636" s="242"/>
      <c r="AT636" s="242"/>
      <c r="AU636" s="242"/>
    </row>
    <row r="637" spans="1:47" hidden="1" outlineLevel="3" x14ac:dyDescent="0.35">
      <c r="A637" s="242"/>
      <c r="B637" s="251"/>
      <c r="C637" s="244">
        <f t="shared" si="132"/>
        <v>4</v>
      </c>
      <c r="D637" s="267"/>
      <c r="E637" s="322"/>
      <c r="F637" s="322"/>
      <c r="G637" s="267"/>
      <c r="H637" s="288"/>
      <c r="I637" s="294" t="s">
        <v>501</v>
      </c>
      <c r="J637" s="294"/>
      <c r="K637" s="272"/>
      <c r="L637" s="272"/>
      <c r="M637" s="272"/>
      <c r="N637" s="272"/>
      <c r="O637" s="272"/>
      <c r="P637" s="272"/>
      <c r="Q637" s="272"/>
      <c r="R637" s="272">
        <v>0</v>
      </c>
      <c r="S637" s="558">
        <f t="shared" si="133"/>
        <v>0</v>
      </c>
      <c r="T637" s="559">
        <f t="shared" si="134"/>
        <v>0</v>
      </c>
      <c r="U637" s="558">
        <f t="shared" si="135"/>
        <v>0</v>
      </c>
      <c r="V637" s="272"/>
      <c r="W637" s="272"/>
      <c r="X637" s="272"/>
      <c r="Y637" s="272"/>
      <c r="Z637" s="272"/>
      <c r="AA637" s="272"/>
      <c r="AB637" s="272"/>
      <c r="AC637" s="272"/>
      <c r="AD637" s="272"/>
      <c r="AE637" s="272"/>
      <c r="AF637" s="272"/>
      <c r="AG637" s="272"/>
      <c r="AH637" s="272"/>
      <c r="AI637" s="272"/>
      <c r="AJ637" s="272"/>
      <c r="AK637" s="272"/>
      <c r="AL637" s="272"/>
      <c r="AM637" s="272"/>
      <c r="AN637" s="272"/>
      <c r="AO637" s="272"/>
      <c r="AP637" s="272"/>
      <c r="AQ637" s="267"/>
      <c r="AR637" s="254"/>
      <c r="AS637" s="242"/>
      <c r="AT637" s="242"/>
      <c r="AU637" s="242"/>
    </row>
    <row r="638" spans="1:47" ht="5.15" customHeight="1" outlineLevel="2" x14ac:dyDescent="0.35">
      <c r="A638" s="242"/>
      <c r="B638" s="251"/>
      <c r="C638" s="244">
        <f>INT($C$232)+2.005</f>
        <v>3.0049999999999999</v>
      </c>
      <c r="D638" s="267"/>
      <c r="E638" s="267"/>
      <c r="F638" s="267"/>
      <c r="G638" s="267"/>
      <c r="H638" s="267"/>
      <c r="I638" s="267"/>
      <c r="J638" s="267"/>
      <c r="K638" s="267"/>
      <c r="L638" s="267"/>
      <c r="M638" s="267"/>
      <c r="N638" s="267"/>
      <c r="O638" s="267"/>
      <c r="P638" s="267"/>
      <c r="Q638" s="267"/>
      <c r="R638" s="267"/>
      <c r="S638" s="267"/>
      <c r="T638" s="267"/>
      <c r="U638" s="267"/>
      <c r="V638" s="267"/>
      <c r="W638" s="267"/>
      <c r="X638" s="267"/>
      <c r="Y638" s="267"/>
      <c r="Z638" s="267"/>
      <c r="AA638" s="267"/>
      <c r="AB638" s="267"/>
      <c r="AC638" s="267"/>
      <c r="AD638" s="267"/>
      <c r="AE638" s="267"/>
      <c r="AF638" s="267"/>
      <c r="AG638" s="267"/>
      <c r="AH638" s="267"/>
      <c r="AI638" s="267"/>
      <c r="AJ638" s="267"/>
      <c r="AK638" s="267"/>
      <c r="AL638" s="267"/>
      <c r="AM638" s="267"/>
      <c r="AN638" s="267"/>
      <c r="AO638" s="267"/>
      <c r="AP638" s="267"/>
      <c r="AQ638" s="267" t="s">
        <v>372</v>
      </c>
      <c r="AR638" s="254"/>
      <c r="AS638" s="242"/>
      <c r="AT638" s="242"/>
      <c r="AU638" s="242"/>
    </row>
    <row r="639" spans="1:47" outlineLevel="2" x14ac:dyDescent="0.35">
      <c r="A639" s="242"/>
      <c r="B639" s="251"/>
      <c r="C639" s="244">
        <f>INT($C$232)+2</f>
        <v>3</v>
      </c>
      <c r="D639" s="267"/>
      <c r="E639" s="322"/>
      <c r="F639" s="322"/>
      <c r="G639" s="267"/>
      <c r="H639" s="335" t="s">
        <v>547</v>
      </c>
      <c r="I639" s="295" t="s">
        <v>875</v>
      </c>
      <c r="J639" s="295"/>
      <c r="K639" s="385"/>
      <c r="L639" s="383">
        <f>COUNTA($I640:$I$652)/COUNTA($H640:$H$652)</f>
        <v>4</v>
      </c>
      <c r="M639" s="272"/>
      <c r="N639" s="295"/>
      <c r="O639" s="295"/>
      <c r="P639" s="295"/>
      <c r="Q639" s="295"/>
      <c r="R639" s="295" t="s">
        <v>565</v>
      </c>
      <c r="S639" s="295"/>
      <c r="T639" s="295"/>
      <c r="U639" s="295"/>
      <c r="V639" s="272"/>
      <c r="W639" s="272"/>
      <c r="X639" s="272"/>
      <c r="Y639" s="272"/>
      <c r="Z639" s="272"/>
      <c r="AA639" s="272"/>
      <c r="AB639" s="272"/>
      <c r="AC639" s="272"/>
      <c r="AD639" s="272"/>
      <c r="AE639" s="272"/>
      <c r="AF639" s="272"/>
      <c r="AG639" s="272"/>
      <c r="AH639" s="272"/>
      <c r="AI639" s="272"/>
      <c r="AJ639" s="272"/>
      <c r="AK639" s="272"/>
      <c r="AL639" s="272"/>
      <c r="AM639" s="272"/>
      <c r="AN639" s="272"/>
      <c r="AO639" s="272"/>
      <c r="AP639" s="272"/>
      <c r="AQ639" s="267"/>
      <c r="AR639" s="254"/>
      <c r="AS639" s="242"/>
      <c r="AT639" s="242"/>
      <c r="AU639" s="242"/>
    </row>
    <row r="640" spans="1:47" outlineLevel="3" x14ac:dyDescent="0.35">
      <c r="A640" s="242"/>
      <c r="B640" s="251"/>
      <c r="C640" s="244">
        <f t="shared" ref="C640:C651" si="136">INT($C$232)+3</f>
        <v>4</v>
      </c>
      <c r="D640" s="267"/>
      <c r="E640" s="322"/>
      <c r="F640" s="322"/>
      <c r="G640" s="267"/>
      <c r="H640" s="288" t="str">
        <f>H$251</f>
        <v>Aut</v>
      </c>
      <c r="I640" s="294" t="s">
        <v>554</v>
      </c>
      <c r="J640" s="294"/>
      <c r="K640" s="272"/>
      <c r="L640" s="271"/>
      <c r="M640" s="272"/>
      <c r="N640" s="272"/>
      <c r="O640" s="272"/>
      <c r="P640" s="272"/>
      <c r="Q640" s="272"/>
      <c r="R640" s="272">
        <v>0</v>
      </c>
      <c r="S640" s="272">
        <v>0</v>
      </c>
      <c r="T640" s="272">
        <v>0</v>
      </c>
      <c r="U640" s="272">
        <v>0</v>
      </c>
      <c r="V640" s="272"/>
      <c r="W640" s="272"/>
      <c r="X640" s="272"/>
      <c r="Y640" s="272"/>
      <c r="Z640" s="272"/>
      <c r="AA640" s="272"/>
      <c r="AB640" s="272"/>
      <c r="AC640" s="272"/>
      <c r="AD640" s="272"/>
      <c r="AE640" s="272"/>
      <c r="AF640" s="272"/>
      <c r="AG640" s="272"/>
      <c r="AH640" s="272"/>
      <c r="AI640" s="272"/>
      <c r="AJ640" s="272"/>
      <c r="AK640" s="272"/>
      <c r="AL640" s="272"/>
      <c r="AM640" s="272"/>
      <c r="AN640" s="272"/>
      <c r="AO640" s="272"/>
      <c r="AP640" s="272"/>
      <c r="AQ640" s="267"/>
      <c r="AR640" s="254"/>
      <c r="AS640" s="242"/>
      <c r="AT640" s="242"/>
      <c r="AU640" s="242"/>
    </row>
    <row r="641" spans="1:47" outlineLevel="3" x14ac:dyDescent="0.35">
      <c r="A641" s="242"/>
      <c r="B641" s="251"/>
      <c r="C641" s="244">
        <f t="shared" si="136"/>
        <v>4</v>
      </c>
      <c r="D641" s="267"/>
      <c r="E641" s="322"/>
      <c r="F641" s="322"/>
      <c r="G641" s="267"/>
      <c r="H641" s="288"/>
      <c r="I641" s="294" t="s">
        <v>567</v>
      </c>
      <c r="J641" s="294"/>
      <c r="K641" s="272"/>
      <c r="L641" s="271"/>
      <c r="M641" s="272"/>
      <c r="N641" s="272"/>
      <c r="O641" s="272"/>
      <c r="P641" s="272"/>
      <c r="Q641" s="272"/>
      <c r="R641" s="272">
        <v>0</v>
      </c>
      <c r="S641" s="558">
        <f>IF(R641=0,0,R641+72)</f>
        <v>0</v>
      </c>
      <c r="T641" s="559">
        <f>S641</f>
        <v>0</v>
      </c>
      <c r="U641" s="558">
        <f>IF(T641=0,0,T641+72)</f>
        <v>0</v>
      </c>
      <c r="V641" s="272"/>
      <c r="W641" s="272"/>
      <c r="X641" s="272"/>
      <c r="Y641" s="272"/>
      <c r="Z641" s="272"/>
      <c r="AA641" s="272"/>
      <c r="AB641" s="272"/>
      <c r="AC641" s="272"/>
      <c r="AD641" s="272"/>
      <c r="AE641" s="272"/>
      <c r="AF641" s="272"/>
      <c r="AG641" s="272"/>
      <c r="AH641" s="272"/>
      <c r="AI641" s="272"/>
      <c r="AJ641" s="272"/>
      <c r="AK641" s="272"/>
      <c r="AL641" s="272"/>
      <c r="AM641" s="272"/>
      <c r="AN641" s="272"/>
      <c r="AO641" s="272"/>
      <c r="AP641" s="272"/>
      <c r="AQ641" s="267"/>
      <c r="AR641" s="254"/>
      <c r="AS641" s="242"/>
      <c r="AT641" s="242"/>
      <c r="AU641" s="242"/>
    </row>
    <row r="642" spans="1:47" outlineLevel="3" x14ac:dyDescent="0.35">
      <c r="A642" s="242"/>
      <c r="B642" s="251"/>
      <c r="C642" s="244">
        <f t="shared" si="136"/>
        <v>4</v>
      </c>
      <c r="D642" s="267"/>
      <c r="E642" s="322"/>
      <c r="F642" s="322"/>
      <c r="G642" s="267"/>
      <c r="H642" s="288"/>
      <c r="I642" s="294" t="s">
        <v>568</v>
      </c>
      <c r="J642" s="294"/>
      <c r="K642" s="272"/>
      <c r="L642" s="272"/>
      <c r="M642" s="272"/>
      <c r="N642" s="272"/>
      <c r="O642" s="272"/>
      <c r="P642" s="272"/>
      <c r="Q642" s="272"/>
      <c r="R642" s="289">
        <v>24</v>
      </c>
      <c r="S642" s="558">
        <f>IF(R642=0,0,R642+72)</f>
        <v>96</v>
      </c>
      <c r="T642" s="559">
        <f>S642</f>
        <v>96</v>
      </c>
      <c r="U642" s="558">
        <f>IF(T642=0,0,T642+72)</f>
        <v>168</v>
      </c>
      <c r="V642" s="272"/>
      <c r="W642" s="272"/>
      <c r="X642" s="272"/>
      <c r="Y642" s="272"/>
      <c r="Z642" s="272"/>
      <c r="AA642" s="272"/>
      <c r="AB642" s="272"/>
      <c r="AC642" s="272"/>
      <c r="AD642" s="272"/>
      <c r="AE642" s="272"/>
      <c r="AF642" s="272"/>
      <c r="AG642" s="272"/>
      <c r="AH642" s="272"/>
      <c r="AI642" s="272"/>
      <c r="AJ642" s="272"/>
      <c r="AK642" s="272"/>
      <c r="AL642" s="272"/>
      <c r="AM642" s="272"/>
      <c r="AN642" s="272"/>
      <c r="AO642" s="272"/>
      <c r="AP642" s="272"/>
      <c r="AQ642" s="267"/>
      <c r="AR642" s="254"/>
      <c r="AS642" s="242"/>
      <c r="AT642" s="242"/>
      <c r="AU642" s="242"/>
    </row>
    <row r="643" spans="1:47" outlineLevel="3" x14ac:dyDescent="0.35">
      <c r="A643" s="242"/>
      <c r="B643" s="251"/>
      <c r="C643" s="244">
        <f t="shared" si="136"/>
        <v>4</v>
      </c>
      <c r="D643" s="267"/>
      <c r="E643" s="322"/>
      <c r="F643" s="322"/>
      <c r="G643" s="267"/>
      <c r="H643" s="288"/>
      <c r="I643" s="294" t="s">
        <v>569</v>
      </c>
      <c r="J643" s="294"/>
      <c r="K643" s="272"/>
      <c r="L643" s="272"/>
      <c r="M643" s="272"/>
      <c r="N643" s="272"/>
      <c r="O643" s="272"/>
      <c r="P643" s="272"/>
      <c r="Q643" s="272"/>
      <c r="R643" s="289">
        <v>0</v>
      </c>
      <c r="S643" s="558">
        <f>IF(R643=0,0,R643+72)</f>
        <v>0</v>
      </c>
      <c r="T643" s="559">
        <f>S643</f>
        <v>0</v>
      </c>
      <c r="U643" s="558">
        <f>IF(T643=0,0,T643+72)</f>
        <v>0</v>
      </c>
      <c r="V643" s="272"/>
      <c r="W643" s="272"/>
      <c r="X643" s="272"/>
      <c r="Y643" s="272"/>
      <c r="Z643" s="272"/>
      <c r="AA643" s="272"/>
      <c r="AB643" s="272"/>
      <c r="AC643" s="272"/>
      <c r="AD643" s="272"/>
      <c r="AE643" s="272"/>
      <c r="AF643" s="272"/>
      <c r="AG643" s="272"/>
      <c r="AH643" s="272"/>
      <c r="AI643" s="272"/>
      <c r="AJ643" s="272"/>
      <c r="AK643" s="272"/>
      <c r="AL643" s="272"/>
      <c r="AM643" s="272"/>
      <c r="AN643" s="272"/>
      <c r="AO643" s="272"/>
      <c r="AP643" s="272"/>
      <c r="AQ643" s="267"/>
      <c r="AR643" s="254"/>
      <c r="AS643" s="242"/>
      <c r="AT643" s="242"/>
      <c r="AU643" s="242"/>
    </row>
    <row r="644" spans="1:47" outlineLevel="3" x14ac:dyDescent="0.35">
      <c r="A644" s="242"/>
      <c r="B644" s="251"/>
      <c r="C644" s="244">
        <f t="shared" si="136"/>
        <v>4</v>
      </c>
      <c r="D644" s="267"/>
      <c r="E644" s="322"/>
      <c r="F644" s="322"/>
      <c r="G644" s="267"/>
      <c r="H644" s="288" t="str">
        <f>H$252</f>
        <v>Win</v>
      </c>
      <c r="I644" s="294" t="s">
        <v>554</v>
      </c>
      <c r="J644" s="294"/>
      <c r="K644" s="272"/>
      <c r="L644" s="272"/>
      <c r="M644" s="272"/>
      <c r="N644" s="272"/>
      <c r="O644" s="272"/>
      <c r="P644" s="272"/>
      <c r="Q644" s="272"/>
      <c r="R644" s="272">
        <v>0</v>
      </c>
      <c r="S644" s="272">
        <v>0</v>
      </c>
      <c r="T644" s="272">
        <v>0</v>
      </c>
      <c r="U644" s="272">
        <v>0</v>
      </c>
      <c r="V644" s="272"/>
      <c r="W644" s="272"/>
      <c r="X644" s="272"/>
      <c r="Y644" s="272"/>
      <c r="Z644" s="272"/>
      <c r="AA644" s="272"/>
      <c r="AB644" s="272"/>
      <c r="AC644" s="272"/>
      <c r="AD644" s="272"/>
      <c r="AE644" s="272"/>
      <c r="AF644" s="272"/>
      <c r="AG644" s="272"/>
      <c r="AH644" s="272"/>
      <c r="AI644" s="272"/>
      <c r="AJ644" s="272"/>
      <c r="AK644" s="272"/>
      <c r="AL644" s="272"/>
      <c r="AM644" s="272"/>
      <c r="AN644" s="272"/>
      <c r="AO644" s="272"/>
      <c r="AP644" s="272"/>
      <c r="AQ644" s="267"/>
      <c r="AR644" s="254"/>
      <c r="AS644" s="242"/>
      <c r="AT644" s="242"/>
      <c r="AU644" s="242"/>
    </row>
    <row r="645" spans="1:47" outlineLevel="3" x14ac:dyDescent="0.35">
      <c r="A645" s="242"/>
      <c r="B645" s="251"/>
      <c r="C645" s="244">
        <f t="shared" si="136"/>
        <v>4</v>
      </c>
      <c r="D645" s="267"/>
      <c r="E645" s="322"/>
      <c r="F645" s="322"/>
      <c r="G645" s="267"/>
      <c r="H645" s="288"/>
      <c r="I645" s="294" t="s">
        <v>567</v>
      </c>
      <c r="J645" s="294"/>
      <c r="K645" s="272"/>
      <c r="L645" s="272"/>
      <c r="M645" s="272"/>
      <c r="N645" s="272"/>
      <c r="O645" s="272"/>
      <c r="P645" s="272"/>
      <c r="Q645" s="272"/>
      <c r="R645" s="272">
        <v>0</v>
      </c>
      <c r="S645" s="558">
        <f>IF(R645=0,0,R645+72)</f>
        <v>0</v>
      </c>
      <c r="T645" s="559">
        <f>S645</f>
        <v>0</v>
      </c>
      <c r="U645" s="558">
        <f>IF(T645=0,0,T645+72)</f>
        <v>0</v>
      </c>
      <c r="V645" s="272"/>
      <c r="W645" s="272"/>
      <c r="X645" s="272"/>
      <c r="Y645" s="272"/>
      <c r="Z645" s="272"/>
      <c r="AA645" s="272"/>
      <c r="AB645" s="272"/>
      <c r="AC645" s="272"/>
      <c r="AD645" s="272"/>
      <c r="AE645" s="272"/>
      <c r="AF645" s="272"/>
      <c r="AG645" s="272"/>
      <c r="AH645" s="272"/>
      <c r="AI645" s="272"/>
      <c r="AJ645" s="272"/>
      <c r="AK645" s="272"/>
      <c r="AL645" s="272"/>
      <c r="AM645" s="272"/>
      <c r="AN645" s="272"/>
      <c r="AO645" s="272"/>
      <c r="AP645" s="272"/>
      <c r="AQ645" s="267"/>
      <c r="AR645" s="254"/>
      <c r="AS645" s="242"/>
      <c r="AT645" s="242"/>
      <c r="AU645" s="242"/>
    </row>
    <row r="646" spans="1:47" outlineLevel="3" x14ac:dyDescent="0.35">
      <c r="A646" s="242"/>
      <c r="B646" s="251"/>
      <c r="C646" s="244">
        <f t="shared" si="136"/>
        <v>4</v>
      </c>
      <c r="D646" s="267"/>
      <c r="E646" s="322"/>
      <c r="F646" s="322"/>
      <c r="G646" s="267"/>
      <c r="H646" s="288"/>
      <c r="I646" s="294" t="s">
        <v>568</v>
      </c>
      <c r="J646" s="294"/>
      <c r="K646" s="272"/>
      <c r="L646" s="272"/>
      <c r="M646" s="272"/>
      <c r="N646" s="272"/>
      <c r="O646" s="272"/>
      <c r="P646" s="272"/>
      <c r="Q646" s="272"/>
      <c r="R646" s="560">
        <f>IF(R642=0,0,R642+24)</f>
        <v>48</v>
      </c>
      <c r="S646" s="558">
        <f>IF(R646=0,0,R646+72)</f>
        <v>120</v>
      </c>
      <c r="T646" s="559">
        <f>S646</f>
        <v>120</v>
      </c>
      <c r="U646" s="558">
        <f>IF(T646=0,0,T646+72)</f>
        <v>192</v>
      </c>
      <c r="V646" s="272"/>
      <c r="W646" s="272"/>
      <c r="X646" s="272"/>
      <c r="Y646" s="272"/>
      <c r="Z646" s="272"/>
      <c r="AA646" s="272"/>
      <c r="AB646" s="272"/>
      <c r="AC646" s="272"/>
      <c r="AD646" s="272"/>
      <c r="AE646" s="272"/>
      <c r="AF646" s="272"/>
      <c r="AG646" s="272"/>
      <c r="AH646" s="272"/>
      <c r="AI646" s="272"/>
      <c r="AJ646" s="272"/>
      <c r="AK646" s="272"/>
      <c r="AL646" s="272"/>
      <c r="AM646" s="272"/>
      <c r="AN646" s="272"/>
      <c r="AO646" s="272"/>
      <c r="AP646" s="272"/>
      <c r="AQ646" s="267"/>
      <c r="AR646" s="254"/>
      <c r="AS646" s="242"/>
      <c r="AT646" s="242"/>
      <c r="AU646" s="242"/>
    </row>
    <row r="647" spans="1:47" outlineLevel="3" x14ac:dyDescent="0.35">
      <c r="A647" s="242"/>
      <c r="B647" s="251"/>
      <c r="C647" s="244">
        <f t="shared" si="136"/>
        <v>4</v>
      </c>
      <c r="D647" s="267"/>
      <c r="E647" s="322"/>
      <c r="F647" s="322"/>
      <c r="G647" s="267"/>
      <c r="H647" s="288"/>
      <c r="I647" s="294" t="s">
        <v>569</v>
      </c>
      <c r="J647" s="294"/>
      <c r="K647" s="272"/>
      <c r="L647" s="272"/>
      <c r="M647" s="272"/>
      <c r="N647" s="272"/>
      <c r="O647" s="272"/>
      <c r="P647" s="272"/>
      <c r="Q647" s="272"/>
      <c r="R647" s="560">
        <f>IF(R643=0,0,R643+24)</f>
        <v>0</v>
      </c>
      <c r="S647" s="558">
        <f>IF(R647=0,0,R647+72)</f>
        <v>0</v>
      </c>
      <c r="T647" s="559">
        <f>S647</f>
        <v>0</v>
      </c>
      <c r="U647" s="558">
        <f>IF(T647=0,0,T647+72)</f>
        <v>0</v>
      </c>
      <c r="V647" s="272"/>
      <c r="W647" s="272"/>
      <c r="X647" s="272"/>
      <c r="Y647" s="272"/>
      <c r="Z647" s="272"/>
      <c r="AA647" s="272"/>
      <c r="AB647" s="272"/>
      <c r="AC647" s="272"/>
      <c r="AD647" s="272"/>
      <c r="AE647" s="272"/>
      <c r="AF647" s="272"/>
      <c r="AG647" s="272"/>
      <c r="AH647" s="272"/>
      <c r="AI647" s="272"/>
      <c r="AJ647" s="272"/>
      <c r="AK647" s="272"/>
      <c r="AL647" s="272"/>
      <c r="AM647" s="272"/>
      <c r="AN647" s="272"/>
      <c r="AO647" s="272"/>
      <c r="AP647" s="272"/>
      <c r="AQ647" s="267"/>
      <c r="AR647" s="254"/>
      <c r="AS647" s="242"/>
      <c r="AT647" s="242"/>
      <c r="AU647" s="242"/>
    </row>
    <row r="648" spans="1:47" outlineLevel="3" x14ac:dyDescent="0.35">
      <c r="A648" s="242"/>
      <c r="B648" s="251"/>
      <c r="C648" s="244">
        <f t="shared" si="136"/>
        <v>4</v>
      </c>
      <c r="D648" s="267"/>
      <c r="E648" s="322"/>
      <c r="F648" s="322"/>
      <c r="G648" s="267"/>
      <c r="H648" s="288" t="str">
        <f>H$253</f>
        <v>Spr</v>
      </c>
      <c r="I648" s="294" t="s">
        <v>554</v>
      </c>
      <c r="J648" s="294"/>
      <c r="K648" s="272"/>
      <c r="L648" s="272"/>
      <c r="M648" s="272"/>
      <c r="N648" s="272"/>
      <c r="O648" s="272"/>
      <c r="P648" s="272"/>
      <c r="Q648" s="272"/>
      <c r="R648" s="272">
        <v>0</v>
      </c>
      <c r="S648" s="272">
        <v>0</v>
      </c>
      <c r="T648" s="272">
        <v>0</v>
      </c>
      <c r="U648" s="272">
        <v>0</v>
      </c>
      <c r="V648" s="272"/>
      <c r="W648" s="272"/>
      <c r="X648" s="272"/>
      <c r="Y648" s="272"/>
      <c r="Z648" s="272"/>
      <c r="AA648" s="272"/>
      <c r="AB648" s="272"/>
      <c r="AC648" s="272"/>
      <c r="AD648" s="272"/>
      <c r="AE648" s="272"/>
      <c r="AF648" s="272"/>
      <c r="AG648" s="272"/>
      <c r="AH648" s="272"/>
      <c r="AI648" s="272"/>
      <c r="AJ648" s="272"/>
      <c r="AK648" s="272"/>
      <c r="AL648" s="272"/>
      <c r="AM648" s="272"/>
      <c r="AN648" s="272"/>
      <c r="AO648" s="272"/>
      <c r="AP648" s="272"/>
      <c r="AQ648" s="267"/>
      <c r="AR648" s="254"/>
      <c r="AS648" s="242"/>
      <c r="AT648" s="242"/>
      <c r="AU648" s="242"/>
    </row>
    <row r="649" spans="1:47" outlineLevel="3" x14ac:dyDescent="0.35">
      <c r="A649" s="242"/>
      <c r="B649" s="251"/>
      <c r="C649" s="244">
        <f t="shared" si="136"/>
        <v>4</v>
      </c>
      <c r="D649" s="267"/>
      <c r="E649" s="322"/>
      <c r="F649" s="322"/>
      <c r="G649" s="267"/>
      <c r="H649" s="288"/>
      <c r="I649" s="294" t="s">
        <v>567</v>
      </c>
      <c r="J649" s="294"/>
      <c r="K649" s="272"/>
      <c r="L649" s="272"/>
      <c r="M649" s="272"/>
      <c r="N649" s="272"/>
      <c r="O649" s="272"/>
      <c r="P649" s="272"/>
      <c r="Q649" s="272"/>
      <c r="R649" s="272">
        <v>0</v>
      </c>
      <c r="S649" s="558">
        <f>IF(R649=0,0,R649+72)</f>
        <v>0</v>
      </c>
      <c r="T649" s="559">
        <f>S649</f>
        <v>0</v>
      </c>
      <c r="U649" s="558">
        <f>IF(T649=0,0,T649+72)</f>
        <v>0</v>
      </c>
      <c r="V649" s="272"/>
      <c r="W649" s="272"/>
      <c r="X649" s="272"/>
      <c r="Y649" s="272"/>
      <c r="Z649" s="272"/>
      <c r="AA649" s="272"/>
      <c r="AB649" s="272"/>
      <c r="AC649" s="272"/>
      <c r="AD649" s="272"/>
      <c r="AE649" s="272"/>
      <c r="AF649" s="272"/>
      <c r="AG649" s="272"/>
      <c r="AH649" s="272"/>
      <c r="AI649" s="272"/>
      <c r="AJ649" s="272"/>
      <c r="AK649" s="272"/>
      <c r="AL649" s="272"/>
      <c r="AM649" s="272"/>
      <c r="AN649" s="272"/>
      <c r="AO649" s="272"/>
      <c r="AP649" s="272"/>
      <c r="AQ649" s="267"/>
      <c r="AR649" s="254"/>
      <c r="AS649" s="242"/>
      <c r="AT649" s="242"/>
      <c r="AU649" s="242"/>
    </row>
    <row r="650" spans="1:47" outlineLevel="3" x14ac:dyDescent="0.35">
      <c r="A650" s="242"/>
      <c r="B650" s="251"/>
      <c r="C650" s="244">
        <f t="shared" si="136"/>
        <v>4</v>
      </c>
      <c r="D650" s="267"/>
      <c r="E650" s="322"/>
      <c r="F650" s="322"/>
      <c r="G650" s="267"/>
      <c r="H650" s="288"/>
      <c r="I650" s="294" t="s">
        <v>568</v>
      </c>
      <c r="J650" s="294"/>
      <c r="K650" s="272"/>
      <c r="L650" s="272"/>
      <c r="M650" s="272"/>
      <c r="N650" s="272"/>
      <c r="O650" s="272"/>
      <c r="P650" s="272"/>
      <c r="Q650" s="272"/>
      <c r="R650" s="560">
        <f>IF(R646=0,0,R646+24)</f>
        <v>72</v>
      </c>
      <c r="S650" s="558">
        <f>IF(R650=0,0,R650+72)</f>
        <v>144</v>
      </c>
      <c r="T650" s="559">
        <f>S650</f>
        <v>144</v>
      </c>
      <c r="U650" s="558">
        <f>IF(T650=0,0,T650+72)</f>
        <v>216</v>
      </c>
      <c r="V650" s="272"/>
      <c r="W650" s="272"/>
      <c r="X650" s="272"/>
      <c r="Y650" s="272"/>
      <c r="Z650" s="272"/>
      <c r="AA650" s="272"/>
      <c r="AB650" s="272"/>
      <c r="AC650" s="272"/>
      <c r="AD650" s="272"/>
      <c r="AE650" s="272"/>
      <c r="AF650" s="272"/>
      <c r="AG650" s="272"/>
      <c r="AH650" s="272"/>
      <c r="AI650" s="272"/>
      <c r="AJ650" s="272"/>
      <c r="AK650" s="272"/>
      <c r="AL650" s="272"/>
      <c r="AM650" s="272"/>
      <c r="AN650" s="272"/>
      <c r="AO650" s="272"/>
      <c r="AP650" s="272"/>
      <c r="AQ650" s="267"/>
      <c r="AR650" s="254"/>
      <c r="AS650" s="242"/>
      <c r="AT650" s="242"/>
      <c r="AU650" s="242"/>
    </row>
    <row r="651" spans="1:47" outlineLevel="3" x14ac:dyDescent="0.35">
      <c r="A651" s="242"/>
      <c r="B651" s="251"/>
      <c r="C651" s="244">
        <f t="shared" si="136"/>
        <v>4</v>
      </c>
      <c r="D651" s="267"/>
      <c r="E651" s="322"/>
      <c r="F651" s="322"/>
      <c r="G651" s="267"/>
      <c r="H651" s="288"/>
      <c r="I651" s="294" t="s">
        <v>569</v>
      </c>
      <c r="J651" s="294"/>
      <c r="K651" s="272"/>
      <c r="L651" s="272"/>
      <c r="M651" s="272"/>
      <c r="N651" s="272"/>
      <c r="O651" s="272"/>
      <c r="P651" s="272"/>
      <c r="Q651" s="272"/>
      <c r="R651" s="560">
        <f>IF(R647=0,0,R647+24)</f>
        <v>0</v>
      </c>
      <c r="S651" s="558">
        <f>IF(R651=0,0,R651+72)</f>
        <v>0</v>
      </c>
      <c r="T651" s="559">
        <f>S651</f>
        <v>0</v>
      </c>
      <c r="U651" s="558">
        <f>IF(T651=0,0,T651+72)</f>
        <v>0</v>
      </c>
      <c r="V651" s="272"/>
      <c r="W651" s="272"/>
      <c r="X651" s="272"/>
      <c r="Y651" s="272"/>
      <c r="Z651" s="272"/>
      <c r="AA651" s="272"/>
      <c r="AB651" s="272"/>
      <c r="AC651" s="272"/>
      <c r="AD651" s="272"/>
      <c r="AE651" s="272"/>
      <c r="AF651" s="272"/>
      <c r="AG651" s="272"/>
      <c r="AH651" s="272"/>
      <c r="AI651" s="272"/>
      <c r="AJ651" s="272"/>
      <c r="AK651" s="272"/>
      <c r="AL651" s="272"/>
      <c r="AM651" s="272"/>
      <c r="AN651" s="272"/>
      <c r="AO651" s="272"/>
      <c r="AP651" s="272"/>
      <c r="AQ651" s="267"/>
      <c r="AR651" s="254"/>
      <c r="AS651" s="242"/>
      <c r="AT651" s="242"/>
      <c r="AU651" s="242"/>
    </row>
    <row r="652" spans="1:47" ht="5.15" customHeight="1" outlineLevel="2" x14ac:dyDescent="0.35">
      <c r="A652" s="242"/>
      <c r="B652" s="251"/>
      <c r="C652" s="244">
        <f>INT($C$232)+2.005</f>
        <v>3.0049999999999999</v>
      </c>
      <c r="D652" s="267"/>
      <c r="E652" s="267"/>
      <c r="F652" s="267"/>
      <c r="G652" s="267"/>
      <c r="H652" s="267"/>
      <c r="I652" s="267"/>
      <c r="J652" s="267"/>
      <c r="K652" s="267"/>
      <c r="L652" s="267"/>
      <c r="M652" s="267"/>
      <c r="N652" s="267"/>
      <c r="O652" s="267"/>
      <c r="P652" s="267"/>
      <c r="Q652" s="267"/>
      <c r="R652" s="267"/>
      <c r="S652" s="267"/>
      <c r="T652" s="267"/>
      <c r="U652" s="267"/>
      <c r="V652" s="267"/>
      <c r="W652" s="267"/>
      <c r="X652" s="267"/>
      <c r="Y652" s="267"/>
      <c r="Z652" s="267"/>
      <c r="AA652" s="267"/>
      <c r="AB652" s="267"/>
      <c r="AC652" s="267"/>
      <c r="AD652" s="267"/>
      <c r="AE652" s="267"/>
      <c r="AF652" s="267"/>
      <c r="AG652" s="267"/>
      <c r="AH652" s="267"/>
      <c r="AI652" s="267"/>
      <c r="AJ652" s="267"/>
      <c r="AK652" s="267"/>
      <c r="AL652" s="267"/>
      <c r="AM652" s="267"/>
      <c r="AN652" s="267"/>
      <c r="AO652" s="267"/>
      <c r="AP652" s="267"/>
      <c r="AQ652" s="267" t="s">
        <v>372</v>
      </c>
      <c r="AR652" s="254"/>
      <c r="AS652" s="242"/>
      <c r="AT652" s="242"/>
      <c r="AU652" s="242"/>
    </row>
    <row r="653" spans="1:47" outlineLevel="2" collapsed="1" x14ac:dyDescent="0.35">
      <c r="A653" s="242"/>
      <c r="B653" s="251"/>
      <c r="C653" s="244">
        <f>INT($C$232)+2</f>
        <v>3</v>
      </c>
      <c r="D653" s="267"/>
      <c r="E653" s="322"/>
      <c r="F653" s="322"/>
      <c r="G653" s="267"/>
      <c r="H653" s="335" t="s">
        <v>547</v>
      </c>
      <c r="I653" s="295" t="s">
        <v>876</v>
      </c>
      <c r="J653" s="295"/>
      <c r="K653" s="385"/>
      <c r="L653" s="383">
        <f>COUNTA($I654:$I$669)/COUNTA($H654:$H$669)</f>
        <v>5</v>
      </c>
      <c r="M653" s="272"/>
      <c r="N653" s="295"/>
      <c r="O653" s="295"/>
      <c r="P653" s="295"/>
      <c r="Q653" s="295"/>
      <c r="R653" s="295" t="s">
        <v>565</v>
      </c>
      <c r="S653" s="295"/>
      <c r="T653" s="295"/>
      <c r="U653" s="295"/>
      <c r="V653" s="272"/>
      <c r="W653" s="272"/>
      <c r="X653" s="272"/>
      <c r="Y653" s="272"/>
      <c r="Z653" s="272"/>
      <c r="AA653" s="272"/>
      <c r="AB653" s="272"/>
      <c r="AC653" s="272"/>
      <c r="AD653" s="272"/>
      <c r="AE653" s="272"/>
      <c r="AF653" s="272"/>
      <c r="AG653" s="272"/>
      <c r="AH653" s="272"/>
      <c r="AI653" s="272"/>
      <c r="AJ653" s="272"/>
      <c r="AK653" s="272"/>
      <c r="AL653" s="272"/>
      <c r="AM653" s="272"/>
      <c r="AN653" s="272"/>
      <c r="AO653" s="272"/>
      <c r="AP653" s="272"/>
      <c r="AQ653" s="267"/>
      <c r="AR653" s="254"/>
      <c r="AS653" s="242"/>
      <c r="AT653" s="242"/>
      <c r="AU653" s="242"/>
    </row>
    <row r="654" spans="1:47" hidden="1" outlineLevel="3" x14ac:dyDescent="0.35">
      <c r="A654" s="242"/>
      <c r="B654" s="251"/>
      <c r="C654" s="244">
        <f t="shared" ref="C654:C668" si="137">INT($C$232)+3</f>
        <v>4</v>
      </c>
      <c r="D654" s="267"/>
      <c r="E654" s="322"/>
      <c r="F654" s="322"/>
      <c r="G654" s="267"/>
      <c r="H654" s="288" t="str">
        <f>H$251</f>
        <v>Aut</v>
      </c>
      <c r="I654" s="294" t="s">
        <v>554</v>
      </c>
      <c r="J654" s="294"/>
      <c r="K654" s="272"/>
      <c r="L654" s="271"/>
      <c r="M654" s="272"/>
      <c r="N654" s="272"/>
      <c r="O654" s="272"/>
      <c r="P654" s="272"/>
      <c r="Q654" s="272"/>
      <c r="R654" s="272">
        <v>0</v>
      </c>
      <c r="S654" s="272">
        <v>0</v>
      </c>
      <c r="T654" s="272">
        <v>0</v>
      </c>
      <c r="U654" s="272">
        <v>0</v>
      </c>
      <c r="V654" s="272"/>
      <c r="W654" s="272"/>
      <c r="X654" s="272"/>
      <c r="Y654" s="272"/>
      <c r="Z654" s="272"/>
      <c r="AA654" s="272"/>
      <c r="AB654" s="272"/>
      <c r="AC654" s="272"/>
      <c r="AD654" s="272"/>
      <c r="AE654" s="272"/>
      <c r="AF654" s="272"/>
      <c r="AG654" s="272"/>
      <c r="AH654" s="272"/>
      <c r="AI654" s="272"/>
      <c r="AJ654" s="272"/>
      <c r="AK654" s="272"/>
      <c r="AL654" s="272"/>
      <c r="AM654" s="272"/>
      <c r="AN654" s="272"/>
      <c r="AO654" s="272"/>
      <c r="AP654" s="272"/>
      <c r="AQ654" s="267"/>
      <c r="AR654" s="254"/>
      <c r="AS654" s="242"/>
      <c r="AT654" s="242"/>
      <c r="AU654" s="242"/>
    </row>
    <row r="655" spans="1:47" hidden="1" outlineLevel="3" x14ac:dyDescent="0.35">
      <c r="A655" s="242"/>
      <c r="B655" s="251"/>
      <c r="C655" s="244">
        <f t="shared" si="137"/>
        <v>4</v>
      </c>
      <c r="D655" s="267"/>
      <c r="E655" s="322"/>
      <c r="F655" s="322"/>
      <c r="G655" s="267"/>
      <c r="H655" s="288"/>
      <c r="I655" s="294" t="s">
        <v>566</v>
      </c>
      <c r="J655" s="294"/>
      <c r="K655" s="272"/>
      <c r="L655" s="272"/>
      <c r="M655" s="272"/>
      <c r="N655" s="272"/>
      <c r="O655" s="272"/>
      <c r="P655" s="272"/>
      <c r="Q655" s="272"/>
      <c r="R655" s="289">
        <v>0</v>
      </c>
      <c r="S655" s="558">
        <f>IF(R655=0,0,R655+72)</f>
        <v>0</v>
      </c>
      <c r="T655" s="559">
        <f>S655</f>
        <v>0</v>
      </c>
      <c r="U655" s="558">
        <f>IF(T655=0,0,T655+72)</f>
        <v>0</v>
      </c>
      <c r="V655" s="272"/>
      <c r="W655" s="272"/>
      <c r="X655" s="272"/>
      <c r="Y655" s="272"/>
      <c r="Z655" s="272"/>
      <c r="AA655" s="272"/>
      <c r="AB655" s="272"/>
      <c r="AC655" s="272"/>
      <c r="AD655" s="272"/>
      <c r="AE655" s="272"/>
      <c r="AF655" s="272"/>
      <c r="AG655" s="272"/>
      <c r="AH655" s="272"/>
      <c r="AI655" s="272"/>
      <c r="AJ655" s="272"/>
      <c r="AK655" s="272"/>
      <c r="AL655" s="272"/>
      <c r="AM655" s="272"/>
      <c r="AN655" s="272"/>
      <c r="AO655" s="272"/>
      <c r="AP655" s="272"/>
      <c r="AQ655" s="267"/>
      <c r="AR655" s="254"/>
      <c r="AS655" s="242"/>
      <c r="AT655" s="242"/>
      <c r="AU655" s="242"/>
    </row>
    <row r="656" spans="1:47" hidden="1" outlineLevel="3" x14ac:dyDescent="0.35">
      <c r="A656" s="242"/>
      <c r="B656" s="251"/>
      <c r="C656" s="244">
        <f t="shared" si="137"/>
        <v>4</v>
      </c>
      <c r="D656" s="267"/>
      <c r="E656" s="322"/>
      <c r="F656" s="322"/>
      <c r="G656" s="267"/>
      <c r="H656" s="288"/>
      <c r="I656" s="294" t="s">
        <v>535</v>
      </c>
      <c r="J656" s="294"/>
      <c r="K656" s="272"/>
      <c r="L656" s="272"/>
      <c r="M656" s="272"/>
      <c r="N656" s="272"/>
      <c r="O656" s="272"/>
      <c r="P656" s="272"/>
      <c r="Q656" s="272"/>
      <c r="R656" s="289">
        <v>22</v>
      </c>
      <c r="S656" s="558">
        <f>IF(R656=0,0,R656+72)</f>
        <v>94</v>
      </c>
      <c r="T656" s="559">
        <f>S656</f>
        <v>94</v>
      </c>
      <c r="U656" s="558">
        <f>IF(T656=0,0,T656+72)</f>
        <v>166</v>
      </c>
      <c r="V656" s="272"/>
      <c r="W656" s="272"/>
      <c r="X656" s="272"/>
      <c r="Y656" s="272"/>
      <c r="Z656" s="272"/>
      <c r="AA656" s="272"/>
      <c r="AB656" s="272"/>
      <c r="AC656" s="272"/>
      <c r="AD656" s="272"/>
      <c r="AE656" s="272"/>
      <c r="AF656" s="272"/>
      <c r="AG656" s="272"/>
      <c r="AH656" s="272"/>
      <c r="AI656" s="272"/>
      <c r="AJ656" s="272"/>
      <c r="AK656" s="272"/>
      <c r="AL656" s="272"/>
      <c r="AM656" s="272"/>
      <c r="AN656" s="272"/>
      <c r="AO656" s="272"/>
      <c r="AP656" s="272"/>
      <c r="AQ656" s="267"/>
      <c r="AR656" s="254"/>
      <c r="AS656" s="242"/>
      <c r="AT656" s="242"/>
      <c r="AU656" s="242"/>
    </row>
    <row r="657" spans="1:47" hidden="1" outlineLevel="3" x14ac:dyDescent="0.35">
      <c r="A657" s="242"/>
      <c r="B657" s="251"/>
      <c r="C657" s="244">
        <f t="shared" si="137"/>
        <v>4</v>
      </c>
      <c r="D657" s="267"/>
      <c r="E657" s="322"/>
      <c r="F657" s="322"/>
      <c r="G657" s="267"/>
      <c r="H657" s="288"/>
      <c r="I657" s="294" t="s">
        <v>563</v>
      </c>
      <c r="J657" s="294"/>
      <c r="K657" s="272"/>
      <c r="L657" s="272"/>
      <c r="M657" s="272"/>
      <c r="N657" s="272"/>
      <c r="O657" s="272"/>
      <c r="P657" s="272"/>
      <c r="Q657" s="272"/>
      <c r="R657" s="289">
        <v>22</v>
      </c>
      <c r="S657" s="558">
        <f>IF(R657=0,0,R657+72)</f>
        <v>94</v>
      </c>
      <c r="T657" s="559">
        <f>S657</f>
        <v>94</v>
      </c>
      <c r="U657" s="558">
        <f>IF(T657=0,0,T657+72)</f>
        <v>166</v>
      </c>
      <c r="V657" s="272"/>
      <c r="W657" s="272"/>
      <c r="X657" s="272"/>
      <c r="Y657" s="272"/>
      <c r="Z657" s="272"/>
      <c r="AA657" s="272"/>
      <c r="AB657" s="272"/>
      <c r="AC657" s="272"/>
      <c r="AD657" s="272"/>
      <c r="AE657" s="272"/>
      <c r="AF657" s="272"/>
      <c r="AG657" s="272"/>
      <c r="AH657" s="272"/>
      <c r="AI657" s="272"/>
      <c r="AJ657" s="272"/>
      <c r="AK657" s="272"/>
      <c r="AL657" s="272"/>
      <c r="AM657" s="272"/>
      <c r="AN657" s="272"/>
      <c r="AO657" s="272"/>
      <c r="AP657" s="272"/>
      <c r="AQ657" s="267"/>
      <c r="AR657" s="254"/>
      <c r="AS657" s="242"/>
      <c r="AT657" s="242"/>
      <c r="AU657" s="242"/>
    </row>
    <row r="658" spans="1:47" hidden="1" outlineLevel="3" x14ac:dyDescent="0.35">
      <c r="A658" s="242"/>
      <c r="B658" s="251"/>
      <c r="C658" s="244">
        <f t="shared" si="137"/>
        <v>4</v>
      </c>
      <c r="D658" s="267"/>
      <c r="E658" s="322"/>
      <c r="F658" s="322"/>
      <c r="G658" s="267"/>
      <c r="H658" s="288"/>
      <c r="I658" s="294" t="s">
        <v>536</v>
      </c>
      <c r="J658" s="294"/>
      <c r="K658" s="272"/>
      <c r="L658" s="272"/>
      <c r="M658" s="272"/>
      <c r="N658" s="272"/>
      <c r="O658" s="272"/>
      <c r="P658" s="272"/>
      <c r="Q658" s="272"/>
      <c r="R658" s="289">
        <v>23</v>
      </c>
      <c r="S658" s="558">
        <f>IF(R658=0,0,R658+72)</f>
        <v>95</v>
      </c>
      <c r="T658" s="559">
        <f>S658</f>
        <v>95</v>
      </c>
      <c r="U658" s="558">
        <f>IF(T658=0,0,T658+72)</f>
        <v>167</v>
      </c>
      <c r="V658" s="272"/>
      <c r="W658" s="272"/>
      <c r="X658" s="272"/>
      <c r="Y658" s="272"/>
      <c r="Z658" s="272"/>
      <c r="AA658" s="272"/>
      <c r="AB658" s="272"/>
      <c r="AC658" s="272"/>
      <c r="AD658" s="272"/>
      <c r="AE658" s="272"/>
      <c r="AF658" s="272"/>
      <c r="AG658" s="272"/>
      <c r="AH658" s="272"/>
      <c r="AI658" s="272"/>
      <c r="AJ658" s="272"/>
      <c r="AK658" s="272"/>
      <c r="AL658" s="272"/>
      <c r="AM658" s="272"/>
      <c r="AN658" s="272"/>
      <c r="AO658" s="272"/>
      <c r="AP658" s="272"/>
      <c r="AQ658" s="267"/>
      <c r="AR658" s="254"/>
      <c r="AS658" s="242"/>
      <c r="AT658" s="242"/>
      <c r="AU658" s="242"/>
    </row>
    <row r="659" spans="1:47" hidden="1" outlineLevel="3" x14ac:dyDescent="0.35">
      <c r="A659" s="242"/>
      <c r="B659" s="251"/>
      <c r="C659" s="244">
        <f t="shared" si="137"/>
        <v>4</v>
      </c>
      <c r="D659" s="267"/>
      <c r="E659" s="322"/>
      <c r="F659" s="322"/>
      <c r="G659" s="267"/>
      <c r="H659" s="288" t="str">
        <f>H$252</f>
        <v>Win</v>
      </c>
      <c r="I659" s="294" t="s">
        <v>554</v>
      </c>
      <c r="J659" s="294"/>
      <c r="K659" s="272"/>
      <c r="L659" s="272"/>
      <c r="M659" s="272"/>
      <c r="N659" s="272"/>
      <c r="O659" s="272"/>
      <c r="P659" s="272"/>
      <c r="Q659" s="272"/>
      <c r="R659" s="272">
        <v>0</v>
      </c>
      <c r="S659" s="272">
        <v>0</v>
      </c>
      <c r="T659" s="272">
        <v>0</v>
      </c>
      <c r="U659" s="272">
        <v>0</v>
      </c>
      <c r="V659" s="272"/>
      <c r="W659" s="272"/>
      <c r="X659" s="272"/>
      <c r="Y659" s="272"/>
      <c r="Z659" s="272"/>
      <c r="AA659" s="272"/>
      <c r="AB659" s="272"/>
      <c r="AC659" s="272"/>
      <c r="AD659" s="272"/>
      <c r="AE659" s="272"/>
      <c r="AF659" s="272"/>
      <c r="AG659" s="272"/>
      <c r="AH659" s="272"/>
      <c r="AI659" s="272"/>
      <c r="AJ659" s="272"/>
      <c r="AK659" s="272"/>
      <c r="AL659" s="272"/>
      <c r="AM659" s="272"/>
      <c r="AN659" s="272"/>
      <c r="AO659" s="272"/>
      <c r="AP659" s="272"/>
      <c r="AQ659" s="267"/>
      <c r="AR659" s="254"/>
      <c r="AS659" s="242"/>
      <c r="AT659" s="242"/>
      <c r="AU659" s="242"/>
    </row>
    <row r="660" spans="1:47" hidden="1" outlineLevel="3" x14ac:dyDescent="0.35">
      <c r="A660" s="242"/>
      <c r="B660" s="251"/>
      <c r="C660" s="244">
        <f t="shared" si="137"/>
        <v>4</v>
      </c>
      <c r="D660" s="267"/>
      <c r="E660" s="322"/>
      <c r="F660" s="322"/>
      <c r="G660" s="267"/>
      <c r="H660" s="288"/>
      <c r="I660" s="294" t="s">
        <v>566</v>
      </c>
      <c r="J660" s="294"/>
      <c r="K660" s="272"/>
      <c r="L660" s="272"/>
      <c r="M660" s="272"/>
      <c r="N660" s="272"/>
      <c r="O660" s="272"/>
      <c r="P660" s="272"/>
      <c r="Q660" s="272"/>
      <c r="R660" s="564">
        <f>IF(R655=0,0,R655+24)</f>
        <v>0</v>
      </c>
      <c r="S660" s="558">
        <f>IF(R660=0,0,R660+72)</f>
        <v>0</v>
      </c>
      <c r="T660" s="559">
        <f>S660</f>
        <v>0</v>
      </c>
      <c r="U660" s="558">
        <f>IF(T660=0,0,T660+72)</f>
        <v>0</v>
      </c>
      <c r="V660" s="272"/>
      <c r="W660" s="272"/>
      <c r="X660" s="272"/>
      <c r="Y660" s="272"/>
      <c r="Z660" s="272"/>
      <c r="AA660" s="272"/>
      <c r="AB660" s="272"/>
      <c r="AC660" s="272"/>
      <c r="AD660" s="272"/>
      <c r="AE660" s="272"/>
      <c r="AF660" s="272"/>
      <c r="AG660" s="272"/>
      <c r="AH660" s="272"/>
      <c r="AI660" s="272"/>
      <c r="AJ660" s="272"/>
      <c r="AK660" s="272"/>
      <c r="AL660" s="272"/>
      <c r="AM660" s="272"/>
      <c r="AN660" s="272"/>
      <c r="AO660" s="272"/>
      <c r="AP660" s="272"/>
      <c r="AQ660" s="267"/>
      <c r="AR660" s="254"/>
      <c r="AS660" s="242"/>
      <c r="AT660" s="242"/>
      <c r="AU660" s="242"/>
    </row>
    <row r="661" spans="1:47" hidden="1" outlineLevel="3" x14ac:dyDescent="0.35">
      <c r="A661" s="242"/>
      <c r="B661" s="251"/>
      <c r="C661" s="244">
        <f t="shared" si="137"/>
        <v>4</v>
      </c>
      <c r="D661" s="267"/>
      <c r="E661" s="322"/>
      <c r="F661" s="322"/>
      <c r="G661" s="267"/>
      <c r="H661" s="288"/>
      <c r="I661" s="294" t="s">
        <v>535</v>
      </c>
      <c r="J661" s="294"/>
      <c r="K661" s="272"/>
      <c r="L661" s="272"/>
      <c r="M661" s="272"/>
      <c r="N661" s="272"/>
      <c r="O661" s="272"/>
      <c r="P661" s="272"/>
      <c r="Q661" s="272"/>
      <c r="R661" s="564">
        <f>IF(R656=0,0,R656+24)</f>
        <v>46</v>
      </c>
      <c r="S661" s="558">
        <f>IF(R661=0,0,R661+72)</f>
        <v>118</v>
      </c>
      <c r="T661" s="559">
        <f>S661</f>
        <v>118</v>
      </c>
      <c r="U661" s="558">
        <f>IF(T661=0,0,T661+72)</f>
        <v>190</v>
      </c>
      <c r="V661" s="272"/>
      <c r="W661" s="272"/>
      <c r="X661" s="272"/>
      <c r="Y661" s="272"/>
      <c r="Z661" s="272"/>
      <c r="AA661" s="272"/>
      <c r="AB661" s="272"/>
      <c r="AC661" s="272"/>
      <c r="AD661" s="272"/>
      <c r="AE661" s="272"/>
      <c r="AF661" s="272"/>
      <c r="AG661" s="272"/>
      <c r="AH661" s="272"/>
      <c r="AI661" s="272"/>
      <c r="AJ661" s="272"/>
      <c r="AK661" s="272"/>
      <c r="AL661" s="272"/>
      <c r="AM661" s="272"/>
      <c r="AN661" s="272"/>
      <c r="AO661" s="272"/>
      <c r="AP661" s="272"/>
      <c r="AQ661" s="267"/>
      <c r="AR661" s="254"/>
      <c r="AS661" s="242"/>
      <c r="AT661" s="242"/>
      <c r="AU661" s="242"/>
    </row>
    <row r="662" spans="1:47" hidden="1" outlineLevel="3" x14ac:dyDescent="0.35">
      <c r="A662" s="242"/>
      <c r="B662" s="251"/>
      <c r="C662" s="244">
        <f t="shared" si="137"/>
        <v>4</v>
      </c>
      <c r="D662" s="267"/>
      <c r="E662" s="322"/>
      <c r="F662" s="322"/>
      <c r="G662" s="267"/>
      <c r="H662" s="288"/>
      <c r="I662" s="294" t="s">
        <v>563</v>
      </c>
      <c r="J662" s="294"/>
      <c r="K662" s="272"/>
      <c r="L662" s="272"/>
      <c r="M662" s="272"/>
      <c r="N662" s="272"/>
      <c r="O662" s="272"/>
      <c r="P662" s="272"/>
      <c r="Q662" s="272"/>
      <c r="R662" s="564">
        <f>IF(R657=0,0,R657+24)</f>
        <v>46</v>
      </c>
      <c r="S662" s="558">
        <f>IF(R662=0,0,R662+72)</f>
        <v>118</v>
      </c>
      <c r="T662" s="559">
        <f>S662</f>
        <v>118</v>
      </c>
      <c r="U662" s="558">
        <f>IF(T662=0,0,T662+72)</f>
        <v>190</v>
      </c>
      <c r="V662" s="272"/>
      <c r="W662" s="272"/>
      <c r="X662" s="272"/>
      <c r="Y662" s="272"/>
      <c r="Z662" s="272"/>
      <c r="AA662" s="272"/>
      <c r="AB662" s="272"/>
      <c r="AC662" s="272"/>
      <c r="AD662" s="272"/>
      <c r="AE662" s="272"/>
      <c r="AF662" s="272"/>
      <c r="AG662" s="272"/>
      <c r="AH662" s="272"/>
      <c r="AI662" s="272"/>
      <c r="AJ662" s="272"/>
      <c r="AK662" s="272"/>
      <c r="AL662" s="272"/>
      <c r="AM662" s="272"/>
      <c r="AN662" s="272"/>
      <c r="AO662" s="272"/>
      <c r="AP662" s="272"/>
      <c r="AQ662" s="267"/>
      <c r="AR662" s="254"/>
      <c r="AS662" s="242"/>
      <c r="AT662" s="242"/>
      <c r="AU662" s="242"/>
    </row>
    <row r="663" spans="1:47" hidden="1" outlineLevel="3" x14ac:dyDescent="0.35">
      <c r="A663" s="242"/>
      <c r="B663" s="251"/>
      <c r="C663" s="244">
        <f t="shared" si="137"/>
        <v>4</v>
      </c>
      <c r="D663" s="267"/>
      <c r="E663" s="322"/>
      <c r="F663" s="322"/>
      <c r="G663" s="267"/>
      <c r="H663" s="288"/>
      <c r="I663" s="294" t="s">
        <v>536</v>
      </c>
      <c r="J663" s="294"/>
      <c r="K663" s="272"/>
      <c r="L663" s="272"/>
      <c r="M663" s="272"/>
      <c r="N663" s="272"/>
      <c r="O663" s="272"/>
      <c r="P663" s="272"/>
      <c r="Q663" s="272"/>
      <c r="R663" s="564">
        <f>IF(R658=0,0,R658+24)</f>
        <v>47</v>
      </c>
      <c r="S663" s="558">
        <f>IF(R663=0,0,R663+72)</f>
        <v>119</v>
      </c>
      <c r="T663" s="559">
        <f>S663</f>
        <v>119</v>
      </c>
      <c r="U663" s="558">
        <f>IF(T663=0,0,T663+72)</f>
        <v>191</v>
      </c>
      <c r="V663" s="272"/>
      <c r="W663" s="272"/>
      <c r="X663" s="272"/>
      <c r="Y663" s="272"/>
      <c r="Z663" s="272"/>
      <c r="AA663" s="272"/>
      <c r="AB663" s="272"/>
      <c r="AC663" s="272"/>
      <c r="AD663" s="272"/>
      <c r="AE663" s="272"/>
      <c r="AF663" s="272"/>
      <c r="AG663" s="272"/>
      <c r="AH663" s="272"/>
      <c r="AI663" s="272"/>
      <c r="AJ663" s="272"/>
      <c r="AK663" s="272"/>
      <c r="AL663" s="272"/>
      <c r="AM663" s="272"/>
      <c r="AN663" s="272"/>
      <c r="AO663" s="272"/>
      <c r="AP663" s="272"/>
      <c r="AQ663" s="267"/>
      <c r="AR663" s="254"/>
      <c r="AS663" s="242"/>
      <c r="AT663" s="242"/>
      <c r="AU663" s="242"/>
    </row>
    <row r="664" spans="1:47" hidden="1" outlineLevel="3" x14ac:dyDescent="0.35">
      <c r="A664" s="242"/>
      <c r="B664" s="251"/>
      <c r="C664" s="244">
        <f t="shared" si="137"/>
        <v>4</v>
      </c>
      <c r="D664" s="267"/>
      <c r="E664" s="322"/>
      <c r="F664" s="322"/>
      <c r="G664" s="267"/>
      <c r="H664" s="288" t="str">
        <f>H$253</f>
        <v>Spr</v>
      </c>
      <c r="I664" s="294" t="s">
        <v>554</v>
      </c>
      <c r="J664" s="294"/>
      <c r="K664" s="272"/>
      <c r="L664" s="272"/>
      <c r="M664" s="272"/>
      <c r="N664" s="272"/>
      <c r="O664" s="272"/>
      <c r="P664" s="272"/>
      <c r="Q664" s="272"/>
      <c r="R664" s="272">
        <v>0</v>
      </c>
      <c r="S664" s="272">
        <v>0</v>
      </c>
      <c r="T664" s="272">
        <v>0</v>
      </c>
      <c r="U664" s="272">
        <v>0</v>
      </c>
      <c r="V664" s="272"/>
      <c r="W664" s="272"/>
      <c r="X664" s="272"/>
      <c r="Y664" s="272"/>
      <c r="Z664" s="272"/>
      <c r="AA664" s="272"/>
      <c r="AB664" s="272"/>
      <c r="AC664" s="272"/>
      <c r="AD664" s="272"/>
      <c r="AE664" s="272"/>
      <c r="AF664" s="272"/>
      <c r="AG664" s="272"/>
      <c r="AH664" s="272"/>
      <c r="AI664" s="272"/>
      <c r="AJ664" s="272"/>
      <c r="AK664" s="272"/>
      <c r="AL664" s="272"/>
      <c r="AM664" s="272"/>
      <c r="AN664" s="272"/>
      <c r="AO664" s="272"/>
      <c r="AP664" s="272"/>
      <c r="AQ664" s="267"/>
      <c r="AR664" s="254"/>
      <c r="AS664" s="242"/>
      <c r="AT664" s="242"/>
      <c r="AU664" s="242"/>
    </row>
    <row r="665" spans="1:47" hidden="1" outlineLevel="3" x14ac:dyDescent="0.35">
      <c r="A665" s="242"/>
      <c r="B665" s="251"/>
      <c r="C665" s="244">
        <f t="shared" si="137"/>
        <v>4</v>
      </c>
      <c r="D665" s="267"/>
      <c r="E665" s="322"/>
      <c r="F665" s="322"/>
      <c r="G665" s="267"/>
      <c r="H665" s="288"/>
      <c r="I665" s="294" t="s">
        <v>566</v>
      </c>
      <c r="J665" s="294"/>
      <c r="K665" s="272"/>
      <c r="L665" s="272"/>
      <c r="M665" s="272"/>
      <c r="N665" s="272"/>
      <c r="O665" s="272"/>
      <c r="P665" s="272"/>
      <c r="Q665" s="272"/>
      <c r="R665" s="564">
        <f>IF(R660=0,0,R660+24)</f>
        <v>0</v>
      </c>
      <c r="S665" s="558">
        <f>IF(R665=0,0,R665+72)</f>
        <v>0</v>
      </c>
      <c r="T665" s="559">
        <f>S665</f>
        <v>0</v>
      </c>
      <c r="U665" s="558">
        <f>IF(T665=0,0,T665+72)</f>
        <v>0</v>
      </c>
      <c r="V665" s="272"/>
      <c r="W665" s="272"/>
      <c r="X665" s="272"/>
      <c r="Y665" s="272"/>
      <c r="Z665" s="272"/>
      <c r="AA665" s="272"/>
      <c r="AB665" s="272"/>
      <c r="AC665" s="272"/>
      <c r="AD665" s="272"/>
      <c r="AE665" s="272"/>
      <c r="AF665" s="272"/>
      <c r="AG665" s="272"/>
      <c r="AH665" s="272"/>
      <c r="AI665" s="272"/>
      <c r="AJ665" s="272"/>
      <c r="AK665" s="272"/>
      <c r="AL665" s="272"/>
      <c r="AM665" s="272"/>
      <c r="AN665" s="272"/>
      <c r="AO665" s="272"/>
      <c r="AP665" s="272"/>
      <c r="AQ665" s="267"/>
      <c r="AR665" s="254"/>
      <c r="AS665" s="242"/>
      <c r="AT665" s="242"/>
      <c r="AU665" s="242"/>
    </row>
    <row r="666" spans="1:47" hidden="1" outlineLevel="3" x14ac:dyDescent="0.35">
      <c r="A666" s="242"/>
      <c r="B666" s="251"/>
      <c r="C666" s="244">
        <f t="shared" si="137"/>
        <v>4</v>
      </c>
      <c r="D666" s="267"/>
      <c r="E666" s="322"/>
      <c r="F666" s="322"/>
      <c r="G666" s="267"/>
      <c r="H666" s="288"/>
      <c r="I666" s="294" t="s">
        <v>535</v>
      </c>
      <c r="J666" s="294"/>
      <c r="K666" s="272"/>
      <c r="L666" s="272"/>
      <c r="M666" s="272"/>
      <c r="N666" s="272"/>
      <c r="O666" s="272"/>
      <c r="P666" s="272"/>
      <c r="Q666" s="272"/>
      <c r="R666" s="564">
        <f>IF(R661=0,0,R661+24)</f>
        <v>70</v>
      </c>
      <c r="S666" s="558">
        <f>IF(R666=0,0,R666+72)</f>
        <v>142</v>
      </c>
      <c r="T666" s="559">
        <f>S666</f>
        <v>142</v>
      </c>
      <c r="U666" s="558">
        <f>IF(T666=0,0,T666+72)</f>
        <v>214</v>
      </c>
      <c r="V666" s="272"/>
      <c r="W666" s="272"/>
      <c r="X666" s="272"/>
      <c r="Y666" s="272"/>
      <c r="Z666" s="272"/>
      <c r="AA666" s="272"/>
      <c r="AB666" s="272"/>
      <c r="AC666" s="272"/>
      <c r="AD666" s="272"/>
      <c r="AE666" s="272"/>
      <c r="AF666" s="272"/>
      <c r="AG666" s="272"/>
      <c r="AH666" s="272"/>
      <c r="AI666" s="272"/>
      <c r="AJ666" s="272"/>
      <c r="AK666" s="272"/>
      <c r="AL666" s="272"/>
      <c r="AM666" s="272"/>
      <c r="AN666" s="272"/>
      <c r="AO666" s="272"/>
      <c r="AP666" s="272"/>
      <c r="AQ666" s="267"/>
      <c r="AR666" s="254"/>
      <c r="AS666" s="242"/>
      <c r="AT666" s="242"/>
      <c r="AU666" s="242"/>
    </row>
    <row r="667" spans="1:47" hidden="1" outlineLevel="3" x14ac:dyDescent="0.35">
      <c r="A667" s="242"/>
      <c r="B667" s="251"/>
      <c r="C667" s="244">
        <f t="shared" si="137"/>
        <v>4</v>
      </c>
      <c r="D667" s="267"/>
      <c r="E667" s="322"/>
      <c r="F667" s="322"/>
      <c r="G667" s="267"/>
      <c r="H667" s="288"/>
      <c r="I667" s="294" t="s">
        <v>563</v>
      </c>
      <c r="J667" s="294"/>
      <c r="K667" s="272"/>
      <c r="L667" s="272"/>
      <c r="M667" s="272"/>
      <c r="N667" s="272"/>
      <c r="O667" s="272"/>
      <c r="P667" s="272"/>
      <c r="Q667" s="272"/>
      <c r="R667" s="564">
        <f>IF(R662=0,0,R662+24)</f>
        <v>70</v>
      </c>
      <c r="S667" s="558">
        <f>IF(R667=0,0,R667+72)</f>
        <v>142</v>
      </c>
      <c r="T667" s="559">
        <f>S667</f>
        <v>142</v>
      </c>
      <c r="U667" s="558">
        <f>IF(T667=0,0,T667+72)</f>
        <v>214</v>
      </c>
      <c r="V667" s="272"/>
      <c r="W667" s="272"/>
      <c r="X667" s="272"/>
      <c r="Y667" s="272"/>
      <c r="Z667" s="272"/>
      <c r="AA667" s="272"/>
      <c r="AB667" s="272"/>
      <c r="AC667" s="272"/>
      <c r="AD667" s="272"/>
      <c r="AE667" s="272"/>
      <c r="AF667" s="272"/>
      <c r="AG667" s="272"/>
      <c r="AH667" s="272"/>
      <c r="AI667" s="272"/>
      <c r="AJ667" s="272"/>
      <c r="AK667" s="272"/>
      <c r="AL667" s="272"/>
      <c r="AM667" s="272"/>
      <c r="AN667" s="272"/>
      <c r="AO667" s="272"/>
      <c r="AP667" s="272"/>
      <c r="AQ667" s="267"/>
      <c r="AR667" s="254"/>
      <c r="AS667" s="242"/>
      <c r="AT667" s="242"/>
      <c r="AU667" s="242"/>
    </row>
    <row r="668" spans="1:47" hidden="1" outlineLevel="3" x14ac:dyDescent="0.35">
      <c r="A668" s="242"/>
      <c r="B668" s="251"/>
      <c r="C668" s="244">
        <f t="shared" si="137"/>
        <v>4</v>
      </c>
      <c r="D668" s="267"/>
      <c r="E668" s="322"/>
      <c r="F668" s="322"/>
      <c r="G668" s="267"/>
      <c r="H668" s="288"/>
      <c r="I668" s="294" t="s">
        <v>536</v>
      </c>
      <c r="J668" s="294"/>
      <c r="K668" s="272"/>
      <c r="L668" s="272"/>
      <c r="M668" s="272"/>
      <c r="N668" s="272"/>
      <c r="O668" s="272"/>
      <c r="P668" s="272"/>
      <c r="Q668" s="272"/>
      <c r="R668" s="564">
        <f>IF(R663=0,0,R663+24)</f>
        <v>71</v>
      </c>
      <c r="S668" s="558">
        <f>IF(R668=0,0,R668+72)</f>
        <v>143</v>
      </c>
      <c r="T668" s="559">
        <f>S668</f>
        <v>143</v>
      </c>
      <c r="U668" s="558">
        <f>IF(T668=0,0,T668+72)</f>
        <v>215</v>
      </c>
      <c r="V668" s="272"/>
      <c r="W668" s="272"/>
      <c r="X668" s="272"/>
      <c r="Y668" s="272"/>
      <c r="Z668" s="272"/>
      <c r="AA668" s="272"/>
      <c r="AB668" s="272"/>
      <c r="AC668" s="272"/>
      <c r="AD668" s="272"/>
      <c r="AE668" s="272"/>
      <c r="AF668" s="272"/>
      <c r="AG668" s="272"/>
      <c r="AH668" s="272"/>
      <c r="AI668" s="272"/>
      <c r="AJ668" s="272"/>
      <c r="AK668" s="272"/>
      <c r="AL668" s="272"/>
      <c r="AM668" s="272"/>
      <c r="AN668" s="272"/>
      <c r="AO668" s="272"/>
      <c r="AP668" s="272"/>
      <c r="AQ668" s="267"/>
      <c r="AR668" s="254"/>
      <c r="AS668" s="242"/>
      <c r="AT668" s="242"/>
      <c r="AU668" s="242"/>
    </row>
    <row r="669" spans="1:47" ht="5.15" customHeight="1" outlineLevel="2" x14ac:dyDescent="0.35">
      <c r="A669" s="242"/>
      <c r="B669" s="251"/>
      <c r="C669" s="244">
        <f>INT($C$232)+2.005</f>
        <v>3.0049999999999999</v>
      </c>
      <c r="D669" s="267"/>
      <c r="E669" s="267"/>
      <c r="F669" s="267"/>
      <c r="G669" s="267"/>
      <c r="H669" s="267"/>
      <c r="I669" s="267"/>
      <c r="J669" s="267"/>
      <c r="K669" s="267"/>
      <c r="L669" s="267"/>
      <c r="M669" s="267"/>
      <c r="N669" s="267"/>
      <c r="O669" s="267"/>
      <c r="P669" s="267"/>
      <c r="Q669" s="267"/>
      <c r="R669" s="267"/>
      <c r="S669" s="267"/>
      <c r="T669" s="267"/>
      <c r="U669" s="267"/>
      <c r="V669" s="267"/>
      <c r="W669" s="267"/>
      <c r="X669" s="267"/>
      <c r="Y669" s="267"/>
      <c r="Z669" s="267"/>
      <c r="AA669" s="267"/>
      <c r="AB669" s="267"/>
      <c r="AC669" s="267"/>
      <c r="AD669" s="267"/>
      <c r="AE669" s="267"/>
      <c r="AF669" s="267"/>
      <c r="AG669" s="267"/>
      <c r="AH669" s="267"/>
      <c r="AI669" s="267"/>
      <c r="AJ669" s="267"/>
      <c r="AK669" s="267"/>
      <c r="AL669" s="267"/>
      <c r="AM669" s="267"/>
      <c r="AN669" s="267"/>
      <c r="AO669" s="267"/>
      <c r="AP669" s="267"/>
      <c r="AQ669" s="267" t="s">
        <v>372</v>
      </c>
      <c r="AR669" s="254"/>
      <c r="AS669" s="242"/>
      <c r="AT669" s="242"/>
      <c r="AU669" s="242"/>
    </row>
    <row r="670" spans="1:47" outlineLevel="1" x14ac:dyDescent="0.35">
      <c r="A670" s="242"/>
      <c r="B670" s="251"/>
      <c r="C670" s="244">
        <f>INT($C$232)+1</f>
        <v>2</v>
      </c>
      <c r="D670" s="267"/>
      <c r="E670" s="322"/>
      <c r="F670" s="322"/>
      <c r="G670" s="267"/>
      <c r="H670" s="325" t="s">
        <v>570</v>
      </c>
      <c r="I670" s="285" t="s">
        <v>571</v>
      </c>
      <c r="J670" s="285"/>
      <c r="K670" s="257"/>
      <c r="L670" s="257"/>
      <c r="M670" s="257"/>
      <c r="N670" s="257"/>
      <c r="O670" s="257"/>
      <c r="P670" s="257"/>
      <c r="Q670" s="257"/>
      <c r="R670" s="257"/>
      <c r="S670" s="257"/>
      <c r="T670" s="257"/>
      <c r="U670" s="257"/>
      <c r="V670" s="257"/>
      <c r="W670" s="257"/>
      <c r="X670" s="257"/>
      <c r="Y670" s="257"/>
      <c r="Z670" s="314"/>
      <c r="AA670" s="314"/>
      <c r="AB670" s="314"/>
      <c r="AC670" s="314"/>
      <c r="AD670" s="314"/>
      <c r="AE670" s="314"/>
      <c r="AF670" s="314"/>
      <c r="AG670" s="314"/>
      <c r="AH670" s="314"/>
      <c r="AI670" s="314"/>
      <c r="AJ670" s="314"/>
      <c r="AK670" s="314"/>
      <c r="AL670" s="314"/>
      <c r="AM670" s="314"/>
      <c r="AN670" s="314"/>
      <c r="AO670" s="314"/>
      <c r="AP670" s="314"/>
      <c r="AQ670" s="267"/>
      <c r="AR670" s="254"/>
      <c r="AS670" s="242"/>
      <c r="AT670" s="242"/>
      <c r="AU670" s="242"/>
    </row>
    <row r="671" spans="1:47" ht="5.15" hidden="1" customHeight="1" outlineLevel="3" x14ac:dyDescent="0.35">
      <c r="A671" s="242"/>
      <c r="B671" s="251"/>
      <c r="C671" s="244">
        <f>INT($C$232)+3.005</f>
        <v>4.0049999999999999</v>
      </c>
      <c r="D671" s="267" t="s">
        <v>368</v>
      </c>
      <c r="E671" s="267"/>
      <c r="F671" s="267"/>
      <c r="G671" s="267"/>
      <c r="H671" s="267"/>
      <c r="I671" s="267"/>
      <c r="J671" s="267"/>
      <c r="K671" s="267"/>
      <c r="L671" s="267"/>
      <c r="M671" s="267"/>
      <c r="N671" s="267"/>
      <c r="O671" s="267"/>
      <c r="P671" s="267"/>
      <c r="Q671" s="267"/>
      <c r="R671" s="267"/>
      <c r="S671" s="267"/>
      <c r="T671" s="267"/>
      <c r="U671" s="267"/>
      <c r="V671" s="267"/>
      <c r="W671" s="267"/>
      <c r="X671" s="267"/>
      <c r="Y671" s="267"/>
      <c r="Z671" s="267"/>
      <c r="AA671" s="267"/>
      <c r="AB671" s="267"/>
      <c r="AC671" s="267"/>
      <c r="AD671" s="267"/>
      <c r="AE671" s="267"/>
      <c r="AF671" s="267"/>
      <c r="AG671" s="267"/>
      <c r="AH671" s="267"/>
      <c r="AI671" s="267"/>
      <c r="AJ671" s="267"/>
      <c r="AK671" s="267"/>
      <c r="AL671" s="267"/>
      <c r="AM671" s="267"/>
      <c r="AN671" s="267"/>
      <c r="AO671" s="267"/>
      <c r="AP671" s="267"/>
      <c r="AQ671" s="267"/>
      <c r="AR671" s="254"/>
      <c r="AS671" s="242"/>
      <c r="AT671" s="242"/>
      <c r="AU671" s="242"/>
    </row>
    <row r="672" spans="1:47" hidden="1" outlineLevel="3" x14ac:dyDescent="0.35">
      <c r="A672" s="242"/>
      <c r="B672" s="251"/>
      <c r="C672" s="244">
        <f t="shared" ref="C672:C681" si="138">INT($C$232)+2</f>
        <v>3</v>
      </c>
      <c r="D672" s="267"/>
      <c r="E672" s="322"/>
      <c r="F672" s="322"/>
      <c r="G672" s="267"/>
      <c r="H672" s="288" t="str">
        <f>"Birth: "&amp;H$251</f>
        <v>Birth: Aut</v>
      </c>
      <c r="I672" s="294" t="s">
        <v>480</v>
      </c>
      <c r="J672" s="294"/>
      <c r="K672" s="331">
        <f t="shared" ref="K672:Q672" si="139">K251</f>
        <v>43586</v>
      </c>
      <c r="L672" s="331">
        <f t="shared" si="139"/>
        <v>43586</v>
      </c>
      <c r="M672" s="331">
        <f t="shared" si="139"/>
        <v>43586</v>
      </c>
      <c r="N672" s="331">
        <f t="shared" si="139"/>
        <v>43586</v>
      </c>
      <c r="O672" s="331">
        <f t="shared" si="139"/>
        <v>43586</v>
      </c>
      <c r="P672" s="331">
        <f t="shared" si="139"/>
        <v>43586</v>
      </c>
      <c r="Q672" s="331">
        <f t="shared" si="139"/>
        <v>43586</v>
      </c>
      <c r="R672" s="387">
        <f>R260</f>
        <v>43586</v>
      </c>
      <c r="S672" s="387">
        <f>S260</f>
        <v>43586</v>
      </c>
      <c r="T672" s="387">
        <f>T260</f>
        <v>43586</v>
      </c>
      <c r="U672" s="387">
        <f>U260</f>
        <v>43586</v>
      </c>
      <c r="V672" s="272" t="s">
        <v>802</v>
      </c>
      <c r="W672" s="272"/>
      <c r="X672" s="272"/>
      <c r="Y672" s="272"/>
      <c r="Z672" s="272"/>
      <c r="AA672" s="272"/>
      <c r="AB672" s="272"/>
      <c r="AC672" s="272"/>
      <c r="AD672" s="272"/>
      <c r="AE672" s="272"/>
      <c r="AF672" s="272"/>
      <c r="AG672" s="272"/>
      <c r="AH672" s="272"/>
      <c r="AI672" s="272"/>
      <c r="AJ672" s="272"/>
      <c r="AK672" s="272"/>
      <c r="AL672" s="272"/>
      <c r="AM672" s="272"/>
      <c r="AN672" s="272"/>
      <c r="AO672" s="272"/>
      <c r="AP672" s="272"/>
      <c r="AQ672" s="267"/>
      <c r="AR672" s="254"/>
      <c r="AS672" s="242"/>
      <c r="AT672" s="242"/>
      <c r="AU672" s="242"/>
    </row>
    <row r="673" spans="1:47" hidden="1" outlineLevel="3" x14ac:dyDescent="0.35">
      <c r="A673" s="242"/>
      <c r="B673" s="251"/>
      <c r="C673" s="244">
        <f t="shared" si="138"/>
        <v>3</v>
      </c>
      <c r="D673" s="267"/>
      <c r="E673" s="322"/>
      <c r="F673" s="322"/>
      <c r="G673" s="267"/>
      <c r="H673" s="335"/>
      <c r="I673" s="294" t="s">
        <v>572</v>
      </c>
      <c r="J673" s="294"/>
      <c r="K673" s="388">
        <f t="shared" ref="K673:U673" si="140">K672+INDEX($R$354:$U$354,1,K$240+1)</f>
        <v>43677</v>
      </c>
      <c r="L673" s="388">
        <f t="shared" si="140"/>
        <v>43677</v>
      </c>
      <c r="M673" s="388">
        <f t="shared" si="140"/>
        <v>43677</v>
      </c>
      <c r="N673" s="388">
        <f t="shared" si="140"/>
        <v>43677</v>
      </c>
      <c r="O673" s="388">
        <f t="shared" si="140"/>
        <v>43677</v>
      </c>
      <c r="P673" s="388">
        <f t="shared" si="140"/>
        <v>43677</v>
      </c>
      <c r="Q673" s="388">
        <f t="shared" si="140"/>
        <v>43677</v>
      </c>
      <c r="R673" s="388">
        <f t="shared" si="140"/>
        <v>43677</v>
      </c>
      <c r="S673" s="388">
        <f t="shared" si="140"/>
        <v>43677</v>
      </c>
      <c r="T673" s="388">
        <f t="shared" si="140"/>
        <v>43677</v>
      </c>
      <c r="U673" s="388">
        <f t="shared" si="140"/>
        <v>43677</v>
      </c>
      <c r="V673" s="272"/>
      <c r="W673" s="272"/>
      <c r="X673" s="272"/>
      <c r="Y673" s="272"/>
      <c r="Z673" s="272"/>
      <c r="AA673" s="272"/>
      <c r="AB673" s="272"/>
      <c r="AC673" s="272"/>
      <c r="AD673" s="272"/>
      <c r="AE673" s="272"/>
      <c r="AF673" s="272"/>
      <c r="AG673" s="272"/>
      <c r="AH673" s="272"/>
      <c r="AI673" s="272"/>
      <c r="AJ673" s="272"/>
      <c r="AK673" s="272"/>
      <c r="AL673" s="272"/>
      <c r="AM673" s="272"/>
      <c r="AN673" s="272"/>
      <c r="AO673" s="272"/>
      <c r="AP673" s="272"/>
      <c r="AQ673" s="267"/>
      <c r="AR673" s="254"/>
      <c r="AS673" s="242"/>
      <c r="AT673" s="242"/>
      <c r="AU673" s="242"/>
    </row>
    <row r="674" spans="1:47" hidden="1" outlineLevel="3" x14ac:dyDescent="0.35">
      <c r="A674" s="242"/>
      <c r="B674" s="251"/>
      <c r="C674" s="244">
        <f t="shared" si="138"/>
        <v>3</v>
      </c>
      <c r="D674" s="267"/>
      <c r="E674" s="322"/>
      <c r="F674" s="322"/>
      <c r="G674" s="267"/>
      <c r="H674" s="288" t="str">
        <f>"Birth: "&amp;H$252</f>
        <v>Birth: Win</v>
      </c>
      <c r="I674" s="294" t="s">
        <v>480</v>
      </c>
      <c r="J674" s="294"/>
      <c r="K674" s="334">
        <f t="shared" ref="K674:Q674" si="141">K252</f>
        <v>43620</v>
      </c>
      <c r="L674" s="334">
        <f t="shared" si="141"/>
        <v>43620</v>
      </c>
      <c r="M674" s="334">
        <f t="shared" si="141"/>
        <v>43620</v>
      </c>
      <c r="N674" s="334">
        <f t="shared" si="141"/>
        <v>43620</v>
      </c>
      <c r="O674" s="334">
        <f t="shared" si="141"/>
        <v>43620</v>
      </c>
      <c r="P674" s="334">
        <f t="shared" si="141"/>
        <v>43620</v>
      </c>
      <c r="Q674" s="334">
        <f t="shared" si="141"/>
        <v>43620</v>
      </c>
      <c r="R674" s="344">
        <f>R268</f>
        <v>43620</v>
      </c>
      <c r="S674" s="344">
        <f>S268</f>
        <v>43620</v>
      </c>
      <c r="T674" s="344">
        <f>T268</f>
        <v>43620</v>
      </c>
      <c r="U674" s="344">
        <f>U268</f>
        <v>43620</v>
      </c>
      <c r="V674" s="272"/>
      <c r="W674" s="272"/>
      <c r="X674" s="272"/>
      <c r="Y674" s="272"/>
      <c r="Z674" s="272"/>
      <c r="AA674" s="272"/>
      <c r="AB674" s="272"/>
      <c r="AC674" s="272"/>
      <c r="AD674" s="272"/>
      <c r="AE674" s="272"/>
      <c r="AF674" s="272"/>
      <c r="AG674" s="272"/>
      <c r="AH674" s="272"/>
      <c r="AI674" s="272"/>
      <c r="AJ674" s="272"/>
      <c r="AK674" s="272"/>
      <c r="AL674" s="272"/>
      <c r="AM674" s="272"/>
      <c r="AN674" s="272"/>
      <c r="AO674" s="272"/>
      <c r="AP674" s="272"/>
      <c r="AQ674" s="267"/>
      <c r="AR674" s="254"/>
      <c r="AS674" s="242"/>
      <c r="AT674" s="242"/>
      <c r="AU674" s="242"/>
    </row>
    <row r="675" spans="1:47" hidden="1" outlineLevel="3" x14ac:dyDescent="0.35">
      <c r="A675" s="242"/>
      <c r="B675" s="251"/>
      <c r="C675" s="244">
        <f t="shared" si="138"/>
        <v>3</v>
      </c>
      <c r="D675" s="267"/>
      <c r="E675" s="322"/>
      <c r="F675" s="322"/>
      <c r="G675" s="267"/>
      <c r="H675" s="335"/>
      <c r="I675" s="294" t="s">
        <v>572</v>
      </c>
      <c r="J675" s="294"/>
      <c r="K675" s="389">
        <f t="shared" ref="K675:U675" si="142">K674+INDEX($R$354:$U$354,1,K$240+1)</f>
        <v>43711</v>
      </c>
      <c r="L675" s="389">
        <f t="shared" si="142"/>
        <v>43711</v>
      </c>
      <c r="M675" s="388">
        <f t="shared" si="142"/>
        <v>43711</v>
      </c>
      <c r="N675" s="388">
        <f t="shared" si="142"/>
        <v>43711</v>
      </c>
      <c r="O675" s="388">
        <f t="shared" si="142"/>
        <v>43711</v>
      </c>
      <c r="P675" s="388">
        <f t="shared" si="142"/>
        <v>43711</v>
      </c>
      <c r="Q675" s="388">
        <f t="shared" si="142"/>
        <v>43711</v>
      </c>
      <c r="R675" s="388">
        <f t="shared" si="142"/>
        <v>43711</v>
      </c>
      <c r="S675" s="388">
        <f t="shared" si="142"/>
        <v>43711</v>
      </c>
      <c r="T675" s="388">
        <f t="shared" si="142"/>
        <v>43711</v>
      </c>
      <c r="U675" s="388">
        <f t="shared" si="142"/>
        <v>43711</v>
      </c>
      <c r="V675" s="272"/>
      <c r="W675" s="272"/>
      <c r="X675" s="272"/>
      <c r="Y675" s="272"/>
      <c r="Z675" s="272"/>
      <c r="AA675" s="272"/>
      <c r="AB675" s="272"/>
      <c r="AC675" s="272"/>
      <c r="AD675" s="272"/>
      <c r="AE675" s="272"/>
      <c r="AF675" s="272"/>
      <c r="AG675" s="272"/>
      <c r="AH675" s="272"/>
      <c r="AI675" s="272"/>
      <c r="AJ675" s="272"/>
      <c r="AK675" s="272"/>
      <c r="AL675" s="272"/>
      <c r="AM675" s="272"/>
      <c r="AN675" s="272"/>
      <c r="AO675" s="272"/>
      <c r="AP675" s="272"/>
      <c r="AQ675" s="267"/>
      <c r="AR675" s="254"/>
      <c r="AS675" s="242"/>
      <c r="AT675" s="242"/>
      <c r="AU675" s="242"/>
    </row>
    <row r="676" spans="1:47" hidden="1" outlineLevel="3" x14ac:dyDescent="0.35">
      <c r="A676" s="242"/>
      <c r="B676" s="251"/>
      <c r="C676" s="244">
        <f t="shared" si="138"/>
        <v>3</v>
      </c>
      <c r="D676" s="267"/>
      <c r="E676" s="322"/>
      <c r="F676" s="322"/>
      <c r="G676" s="267"/>
      <c r="H676" s="288" t="str">
        <f>"Birth: "&amp;H$253</f>
        <v>Birth: Spr</v>
      </c>
      <c r="I676" s="294" t="s">
        <v>480</v>
      </c>
      <c r="J676" s="294"/>
      <c r="K676" s="334">
        <f t="shared" ref="K676:Q676" si="143">K253</f>
        <v>43655</v>
      </c>
      <c r="L676" s="334">
        <f t="shared" si="143"/>
        <v>43655</v>
      </c>
      <c r="M676" s="334">
        <f t="shared" si="143"/>
        <v>43655</v>
      </c>
      <c r="N676" s="334">
        <f t="shared" si="143"/>
        <v>43655</v>
      </c>
      <c r="O676" s="334">
        <f t="shared" si="143"/>
        <v>43655</v>
      </c>
      <c r="P676" s="334">
        <f t="shared" si="143"/>
        <v>43655</v>
      </c>
      <c r="Q676" s="334">
        <f t="shared" si="143"/>
        <v>43655</v>
      </c>
      <c r="R676" s="344">
        <f>R276</f>
        <v>43655</v>
      </c>
      <c r="S676" s="344">
        <f>S276</f>
        <v>43655</v>
      </c>
      <c r="T676" s="344">
        <f>T276</f>
        <v>43655</v>
      </c>
      <c r="U676" s="344">
        <f>U276</f>
        <v>43655</v>
      </c>
      <c r="V676" s="272"/>
      <c r="W676" s="272"/>
      <c r="X676" s="272"/>
      <c r="Y676" s="272"/>
      <c r="Z676" s="272"/>
      <c r="AA676" s="272"/>
      <c r="AB676" s="272"/>
      <c r="AC676" s="272"/>
      <c r="AD676" s="272"/>
      <c r="AE676" s="272"/>
      <c r="AF676" s="272"/>
      <c r="AG676" s="272"/>
      <c r="AH676" s="272"/>
      <c r="AI676" s="272"/>
      <c r="AJ676" s="272"/>
      <c r="AK676" s="272"/>
      <c r="AL676" s="272"/>
      <c r="AM676" s="272"/>
      <c r="AN676" s="272"/>
      <c r="AO676" s="272"/>
      <c r="AP676" s="272"/>
      <c r="AQ676" s="267"/>
      <c r="AR676" s="254"/>
      <c r="AS676" s="242"/>
      <c r="AT676" s="242"/>
      <c r="AU676" s="242"/>
    </row>
    <row r="677" spans="1:47" hidden="1" outlineLevel="3" x14ac:dyDescent="0.35">
      <c r="A677" s="242"/>
      <c r="B677" s="251"/>
      <c r="C677" s="244">
        <f t="shared" si="138"/>
        <v>3</v>
      </c>
      <c r="D677" s="267"/>
      <c r="E677" s="322"/>
      <c r="F677" s="322"/>
      <c r="G677" s="267"/>
      <c r="H677" s="335"/>
      <c r="I677" s="294" t="s">
        <v>572</v>
      </c>
      <c r="J677" s="294"/>
      <c r="K677" s="389">
        <f t="shared" ref="K677:U677" si="144">K676+INDEX($R$354:$U$354,1,K$240+1)</f>
        <v>43746</v>
      </c>
      <c r="L677" s="389">
        <f t="shared" si="144"/>
        <v>43746</v>
      </c>
      <c r="M677" s="388">
        <f t="shared" si="144"/>
        <v>43746</v>
      </c>
      <c r="N677" s="388">
        <f t="shared" si="144"/>
        <v>43746</v>
      </c>
      <c r="O677" s="388">
        <f t="shared" si="144"/>
        <v>43746</v>
      </c>
      <c r="P677" s="388">
        <f t="shared" si="144"/>
        <v>43746</v>
      </c>
      <c r="Q677" s="388">
        <f t="shared" si="144"/>
        <v>43746</v>
      </c>
      <c r="R677" s="388">
        <f t="shared" si="144"/>
        <v>43746</v>
      </c>
      <c r="S677" s="388">
        <f t="shared" si="144"/>
        <v>43746</v>
      </c>
      <c r="T677" s="388">
        <f t="shared" si="144"/>
        <v>43746</v>
      </c>
      <c r="U677" s="388">
        <f t="shared" si="144"/>
        <v>43746</v>
      </c>
      <c r="V677" s="272"/>
      <c r="W677" s="272"/>
      <c r="X677" s="272"/>
      <c r="Y677" s="272"/>
      <c r="Z677" s="272"/>
      <c r="AA677" s="272"/>
      <c r="AB677" s="272"/>
      <c r="AC677" s="272"/>
      <c r="AD677" s="384" t="s">
        <v>984</v>
      </c>
      <c r="AE677" s="272"/>
      <c r="AF677" s="272"/>
      <c r="AG677" s="272"/>
      <c r="AH677" s="272"/>
      <c r="AI677" s="272"/>
      <c r="AJ677" s="272"/>
      <c r="AK677" s="272"/>
      <c r="AL677" s="272"/>
      <c r="AM677" s="272"/>
      <c r="AN677" s="272"/>
      <c r="AO677" s="272"/>
      <c r="AP677" s="272"/>
      <c r="AQ677" s="267"/>
      <c r="AR677" s="254"/>
      <c r="AS677" s="242"/>
      <c r="AT677" s="242"/>
      <c r="AU677" s="242"/>
    </row>
    <row r="678" spans="1:47" outlineLevel="2" x14ac:dyDescent="0.35">
      <c r="A678" s="242"/>
      <c r="B678" s="251"/>
      <c r="C678" s="244">
        <f t="shared" si="138"/>
        <v>3</v>
      </c>
      <c r="D678" s="267"/>
      <c r="E678" s="322"/>
      <c r="F678" s="322"/>
      <c r="G678" s="267"/>
      <c r="H678" s="335" t="s">
        <v>487</v>
      </c>
      <c r="I678" s="295" t="s">
        <v>573</v>
      </c>
      <c r="J678" s="382" t="s">
        <v>574</v>
      </c>
      <c r="K678" s="383">
        <f>COUNTA($H$679:$H$751)</f>
        <v>3</v>
      </c>
      <c r="L678" s="383">
        <f>COUNTA($I$679:$I$751)/K678</f>
        <v>8</v>
      </c>
      <c r="M678" s="337">
        <f>COUNTA($J$679:$J$754)/(L678*K678)</f>
        <v>3</v>
      </c>
      <c r="N678" s="390" t="s">
        <v>575</v>
      </c>
      <c r="O678" s="391"/>
      <c r="P678" s="391"/>
      <c r="Q678" s="391"/>
      <c r="R678" s="391"/>
      <c r="S678" s="391"/>
      <c r="T678" s="391"/>
      <c r="U678" s="365"/>
      <c r="V678" s="288" t="s">
        <v>576</v>
      </c>
      <c r="W678" s="272"/>
      <c r="X678" s="294" t="s">
        <v>577</v>
      </c>
      <c r="Y678" s="294"/>
      <c r="Z678" s="294"/>
      <c r="AA678" s="294"/>
      <c r="AB678" s="272"/>
      <c r="AC678" s="272"/>
      <c r="AD678" s="272"/>
      <c r="AE678" s="272"/>
      <c r="AF678" s="272"/>
      <c r="AG678" s="272"/>
      <c r="AH678" s="272"/>
      <c r="AI678" s="272"/>
      <c r="AJ678" s="272"/>
      <c r="AK678" s="272"/>
      <c r="AL678" s="272"/>
      <c r="AM678" s="272"/>
      <c r="AN678" s="272"/>
      <c r="AO678" s="272"/>
      <c r="AP678" s="272"/>
      <c r="AQ678" s="267"/>
      <c r="AR678" s="254"/>
      <c r="AS678" s="242"/>
      <c r="AT678" s="242"/>
      <c r="AU678" s="242"/>
    </row>
    <row r="679" spans="1:47" outlineLevel="3" x14ac:dyDescent="0.35">
      <c r="A679" s="242"/>
      <c r="B679" s="251"/>
      <c r="C679" s="244">
        <f t="shared" si="138"/>
        <v>3</v>
      </c>
      <c r="D679" s="267"/>
      <c r="E679" s="322"/>
      <c r="F679" s="322"/>
      <c r="G679" s="267"/>
      <c r="H679" s="288" t="str">
        <f>H$251</f>
        <v>Aut</v>
      </c>
      <c r="I679" s="288">
        <v>0</v>
      </c>
      <c r="J679" s="312" t="s">
        <v>468</v>
      </c>
      <c r="K679" s="392">
        <v>43784</v>
      </c>
      <c r="L679" s="392">
        <v>43784</v>
      </c>
      <c r="M679" s="392">
        <v>43784</v>
      </c>
      <c r="N679" s="272"/>
      <c r="O679" s="272"/>
      <c r="P679" s="272"/>
      <c r="Q679" s="272"/>
      <c r="R679" s="393">
        <v>43784</v>
      </c>
      <c r="S679" s="393">
        <v>43784</v>
      </c>
      <c r="T679" s="393">
        <v>43784</v>
      </c>
      <c r="U679" s="393">
        <v>43784</v>
      </c>
      <c r="V679" s="313">
        <v>0</v>
      </c>
      <c r="W679" s="272"/>
      <c r="X679" s="272" t="b">
        <f t="shared" ref="X679:AA681" si="145">R679&lt;(MAX(R$257:R$264)+MAX($I$354*R$354,$I$355*R$355,$I$356*R$356))</f>
        <v>0</v>
      </c>
      <c r="Y679" s="272" t="b">
        <f t="shared" si="145"/>
        <v>0</v>
      </c>
      <c r="Z679" s="272" t="b">
        <f t="shared" si="145"/>
        <v>0</v>
      </c>
      <c r="AA679" s="272" t="b">
        <f t="shared" si="145"/>
        <v>0</v>
      </c>
      <c r="AB679" s="272"/>
      <c r="AC679" s="699">
        <f t="shared" ref="AC679:AC710" si="146">MIN(363,INT((K679 - DATE(YEAR(K679),1,1))))+364*(YEAR(K679)-i_startyear)</f>
        <v>318</v>
      </c>
      <c r="AD679" s="699">
        <f t="shared" ref="AD679:AD710" si="147">MIN(363,INT((L679 - DATE(YEAR(L679),1,1))))+364*(YEAR(L679)-i_startyear)</f>
        <v>318</v>
      </c>
      <c r="AE679" s="699">
        <f t="shared" ref="AE679:AE710" si="148">MIN(363,INT((M679 - DATE(YEAR(M679),1,1))))+364*(YEAR(M679)-i_startyear)</f>
        <v>318</v>
      </c>
      <c r="AF679" s="699">
        <f t="shared" ref="AF679:AF710" si="149">MIN(363,INT((N679 - DATE(YEAR(N679),1,1))))+364*(YEAR(N679)-i_startyear)</f>
        <v>-43317</v>
      </c>
      <c r="AG679" s="699">
        <f t="shared" ref="AG679:AG710" si="150">MIN(363,INT((O679 - DATE(YEAR(O679),1,1))))+364*(YEAR(O679)-i_startyear)</f>
        <v>-43317</v>
      </c>
      <c r="AH679" s="699">
        <f t="shared" ref="AH679:AH710" si="151">MIN(363,INT((P679 - DATE(YEAR(P679),1,1))))+364*(YEAR(P679)-i_startyear)</f>
        <v>-43317</v>
      </c>
      <c r="AI679" s="699">
        <f t="shared" ref="AI679:AI710" si="152">MIN(363,INT((Q679 - DATE(YEAR(Q679),1,1))))+364*(YEAR(Q679)-i_startyear)</f>
        <v>-43317</v>
      </c>
      <c r="AJ679" s="699">
        <f t="shared" ref="AJ679:AJ710" si="153">MIN(363,INT((R679 - DATE(YEAR(R679),1,1))))+364*(YEAR(R679)-i_startyear)</f>
        <v>318</v>
      </c>
      <c r="AK679" s="699">
        <f t="shared" ref="AK679:AK710" si="154">MIN(363,INT((S679 - DATE(YEAR(S679),1,1))))+364*(YEAR(S679)-i_startyear)</f>
        <v>318</v>
      </c>
      <c r="AL679" s="699">
        <f t="shared" ref="AL679:AL710" si="155">MIN(363,INT((T679 - DATE(YEAR(T679),1,1))))+364*(YEAR(T679)-i_startyear)</f>
        <v>318</v>
      </c>
      <c r="AM679" s="699">
        <f t="shared" ref="AM679:AM710" si="156">MIN(363,INT((U679 - DATE(YEAR(U679),1,1))))+364*(YEAR(U679)-i_startyear)</f>
        <v>318</v>
      </c>
      <c r="AN679" s="272"/>
      <c r="AO679" s="272"/>
      <c r="AP679" s="272"/>
      <c r="AQ679" s="267"/>
      <c r="AR679" s="254"/>
      <c r="AS679" s="242"/>
      <c r="AT679" s="242"/>
      <c r="AU679" s="242"/>
    </row>
    <row r="680" spans="1:47" outlineLevel="3" x14ac:dyDescent="0.35">
      <c r="A680" s="242"/>
      <c r="B680" s="251"/>
      <c r="C680" s="244">
        <f t="shared" si="138"/>
        <v>3</v>
      </c>
      <c r="D680" s="267"/>
      <c r="E680" s="322"/>
      <c r="F680" s="322"/>
      <c r="G680" s="267"/>
      <c r="H680" s="288"/>
      <c r="I680" s="288"/>
      <c r="J680" s="312" t="s">
        <v>5</v>
      </c>
      <c r="K680" s="272"/>
      <c r="L680" s="272"/>
      <c r="M680" s="272"/>
      <c r="N680" s="393">
        <v>43784</v>
      </c>
      <c r="O680" s="393">
        <v>43784</v>
      </c>
      <c r="P680" s="393">
        <v>43784</v>
      </c>
      <c r="Q680" s="393">
        <v>43784</v>
      </c>
      <c r="R680" s="393">
        <v>43784</v>
      </c>
      <c r="S680" s="393">
        <v>43784</v>
      </c>
      <c r="T680" s="393">
        <v>43784</v>
      </c>
      <c r="U680" s="393">
        <v>43784</v>
      </c>
      <c r="V680" s="394">
        <f>1-SUM(V679,V681)</f>
        <v>0.5</v>
      </c>
      <c r="W680" s="272"/>
      <c r="X680" s="272" t="b">
        <f t="shared" si="145"/>
        <v>0</v>
      </c>
      <c r="Y680" s="272" t="b">
        <f t="shared" si="145"/>
        <v>0</v>
      </c>
      <c r="Z680" s="272" t="b">
        <f t="shared" si="145"/>
        <v>0</v>
      </c>
      <c r="AA680" s="272" t="b">
        <f t="shared" si="145"/>
        <v>0</v>
      </c>
      <c r="AB680" s="272"/>
      <c r="AC680" s="699">
        <f t="shared" si="146"/>
        <v>-43317</v>
      </c>
      <c r="AD680" s="699">
        <f t="shared" si="147"/>
        <v>-43317</v>
      </c>
      <c r="AE680" s="699">
        <f t="shared" si="148"/>
        <v>-43317</v>
      </c>
      <c r="AF680" s="699">
        <f t="shared" si="149"/>
        <v>318</v>
      </c>
      <c r="AG680" s="699">
        <f t="shared" si="150"/>
        <v>318</v>
      </c>
      <c r="AH680" s="699">
        <f t="shared" si="151"/>
        <v>318</v>
      </c>
      <c r="AI680" s="699">
        <f t="shared" si="152"/>
        <v>318</v>
      </c>
      <c r="AJ680" s="699">
        <f t="shared" si="153"/>
        <v>318</v>
      </c>
      <c r="AK680" s="699">
        <f t="shared" si="154"/>
        <v>318</v>
      </c>
      <c r="AL680" s="699">
        <f t="shared" si="155"/>
        <v>318</v>
      </c>
      <c r="AM680" s="699">
        <f t="shared" si="156"/>
        <v>318</v>
      </c>
      <c r="AN680" s="272"/>
      <c r="AO680" s="272"/>
      <c r="AP680" s="272"/>
      <c r="AQ680" s="267"/>
      <c r="AR680" s="254"/>
      <c r="AS680" s="242"/>
      <c r="AT680" s="242"/>
      <c r="AU680" s="242"/>
    </row>
    <row r="681" spans="1:47" outlineLevel="3" x14ac:dyDescent="0.35">
      <c r="A681" s="242"/>
      <c r="B681" s="251"/>
      <c r="C681" s="244">
        <f t="shared" si="138"/>
        <v>3</v>
      </c>
      <c r="D681" s="267"/>
      <c r="E681" s="322"/>
      <c r="F681" s="322"/>
      <c r="G681" s="267"/>
      <c r="H681" s="288"/>
      <c r="I681" s="288"/>
      <c r="J681" s="312" t="s">
        <v>773</v>
      </c>
      <c r="K681" s="272"/>
      <c r="L681" s="272"/>
      <c r="M681" s="272"/>
      <c r="N681" s="272"/>
      <c r="O681" s="272"/>
      <c r="P681" s="272"/>
      <c r="Q681" s="272"/>
      <c r="R681" s="393">
        <v>43784</v>
      </c>
      <c r="S681" s="393">
        <v>43784</v>
      </c>
      <c r="T681" s="393">
        <v>43784</v>
      </c>
      <c r="U681" s="393">
        <v>43784</v>
      </c>
      <c r="V681" s="313">
        <v>0.5</v>
      </c>
      <c r="W681" s="272"/>
      <c r="X681" s="272" t="b">
        <f t="shared" si="145"/>
        <v>0</v>
      </c>
      <c r="Y681" s="272" t="b">
        <f t="shared" si="145"/>
        <v>0</v>
      </c>
      <c r="Z681" s="272" t="b">
        <f t="shared" si="145"/>
        <v>0</v>
      </c>
      <c r="AA681" s="272" t="b">
        <f t="shared" si="145"/>
        <v>0</v>
      </c>
      <c r="AB681" s="272"/>
      <c r="AC681" s="699">
        <f t="shared" si="146"/>
        <v>-43317</v>
      </c>
      <c r="AD681" s="699">
        <f t="shared" si="147"/>
        <v>-43317</v>
      </c>
      <c r="AE681" s="699">
        <f t="shared" si="148"/>
        <v>-43317</v>
      </c>
      <c r="AF681" s="699">
        <f t="shared" si="149"/>
        <v>-43317</v>
      </c>
      <c r="AG681" s="699">
        <f t="shared" si="150"/>
        <v>-43317</v>
      </c>
      <c r="AH681" s="699">
        <f t="shared" si="151"/>
        <v>-43317</v>
      </c>
      <c r="AI681" s="699">
        <f t="shared" si="152"/>
        <v>-43317</v>
      </c>
      <c r="AJ681" s="699">
        <f t="shared" si="153"/>
        <v>318</v>
      </c>
      <c r="AK681" s="699">
        <f t="shared" si="154"/>
        <v>318</v>
      </c>
      <c r="AL681" s="699">
        <f t="shared" si="155"/>
        <v>318</v>
      </c>
      <c r="AM681" s="699">
        <f t="shared" si="156"/>
        <v>318</v>
      </c>
      <c r="AN681" s="272"/>
      <c r="AO681" s="272"/>
      <c r="AP681" s="272"/>
      <c r="AQ681" s="267"/>
      <c r="AR681" s="254"/>
      <c r="AS681" s="242"/>
      <c r="AT681" s="242"/>
      <c r="AU681" s="242"/>
    </row>
    <row r="682" spans="1:47" outlineLevel="3" x14ac:dyDescent="0.35">
      <c r="A682" s="242"/>
      <c r="B682" s="251"/>
      <c r="C682" s="244">
        <f>INT($C$232)+3</f>
        <v>4</v>
      </c>
      <c r="D682" s="267"/>
      <c r="E682" s="322"/>
      <c r="F682" s="322"/>
      <c r="G682" s="267"/>
      <c r="H682" s="272"/>
      <c r="I682" s="288">
        <v>1</v>
      </c>
      <c r="J682" s="288" t="s">
        <v>578</v>
      </c>
      <c r="K682" s="358">
        <f>DATE(YEAR(K679)+1,MONTH(K679),DAY(K679))</f>
        <v>44150</v>
      </c>
      <c r="L682" s="358">
        <f>DATE(YEAR(L679)+1,MONTH(L679),DAY(L679))</f>
        <v>44150</v>
      </c>
      <c r="M682" s="358">
        <f>DATE(YEAR(M679)+1,MONTH(M679),DAY(M679))</f>
        <v>44150</v>
      </c>
      <c r="N682" s="272"/>
      <c r="O682" s="272"/>
      <c r="P682" s="272"/>
      <c r="Q682" s="272"/>
      <c r="R682" s="358">
        <f t="shared" ref="R682:U702" si="157">DATE(YEAR(R679)+1,MONTH(R679),DAY(R679))</f>
        <v>44150</v>
      </c>
      <c r="S682" s="358">
        <f t="shared" si="157"/>
        <v>44150</v>
      </c>
      <c r="T682" s="358">
        <f t="shared" si="157"/>
        <v>44150</v>
      </c>
      <c r="U682" s="358">
        <f t="shared" si="157"/>
        <v>44150</v>
      </c>
      <c r="V682" s="272"/>
      <c r="W682" s="272"/>
      <c r="X682" s="272"/>
      <c r="Y682" s="272"/>
      <c r="Z682" s="272"/>
      <c r="AA682" s="272"/>
      <c r="AB682" s="272"/>
      <c r="AC682" s="699">
        <f t="shared" si="146"/>
        <v>683</v>
      </c>
      <c r="AD682" s="699">
        <f t="shared" si="147"/>
        <v>683</v>
      </c>
      <c r="AE682" s="699">
        <f t="shared" si="148"/>
        <v>683</v>
      </c>
      <c r="AF682" s="699">
        <f t="shared" si="149"/>
        <v>-43317</v>
      </c>
      <c r="AG682" s="699">
        <f t="shared" si="150"/>
        <v>-43317</v>
      </c>
      <c r="AH682" s="699">
        <f t="shared" si="151"/>
        <v>-43317</v>
      </c>
      <c r="AI682" s="699">
        <f t="shared" si="152"/>
        <v>-43317</v>
      </c>
      <c r="AJ682" s="699">
        <f t="shared" si="153"/>
        <v>683</v>
      </c>
      <c r="AK682" s="699">
        <f t="shared" si="154"/>
        <v>683</v>
      </c>
      <c r="AL682" s="699">
        <f t="shared" si="155"/>
        <v>683</v>
      </c>
      <c r="AM682" s="699">
        <f t="shared" si="156"/>
        <v>683</v>
      </c>
      <c r="AN682" s="272"/>
      <c r="AO682" s="272"/>
      <c r="AP682" s="272"/>
      <c r="AQ682" s="267"/>
      <c r="AR682" s="254"/>
      <c r="AS682" s="242"/>
      <c r="AT682" s="242"/>
      <c r="AU682" s="242"/>
    </row>
    <row r="683" spans="1:47" outlineLevel="3" x14ac:dyDescent="0.35">
      <c r="A683" s="242"/>
      <c r="B683" s="251"/>
      <c r="C683" s="244">
        <f>INT($C$232)+3</f>
        <v>4</v>
      </c>
      <c r="D683" s="267"/>
      <c r="E683" s="322"/>
      <c r="F683" s="322"/>
      <c r="G683" s="267"/>
      <c r="H683" s="272"/>
      <c r="I683" s="288"/>
      <c r="J683" s="288" t="s">
        <v>568</v>
      </c>
      <c r="K683" s="272"/>
      <c r="L683" s="272"/>
      <c r="M683" s="272"/>
      <c r="N683" s="358">
        <f>DATE(YEAR(N680)+1,MONTH(N680),DAY(N680))</f>
        <v>44150</v>
      </c>
      <c r="O683" s="358">
        <f>DATE(YEAR(O680)+1,MONTH(O680),DAY(O680))</f>
        <v>44150</v>
      </c>
      <c r="P683" s="358">
        <f>DATE(YEAR(P680)+1,MONTH(P680),DAY(P680))</f>
        <v>44150</v>
      </c>
      <c r="Q683" s="358">
        <f>DATE(YEAR(Q680)+1,MONTH(Q680),DAY(Q680))</f>
        <v>44150</v>
      </c>
      <c r="R683" s="358">
        <f t="shared" si="157"/>
        <v>44150</v>
      </c>
      <c r="S683" s="358">
        <f t="shared" si="157"/>
        <v>44150</v>
      </c>
      <c r="T683" s="358">
        <f t="shared" si="157"/>
        <v>44150</v>
      </c>
      <c r="U683" s="358">
        <f t="shared" si="157"/>
        <v>44150</v>
      </c>
      <c r="V683" s="272"/>
      <c r="W683" s="272"/>
      <c r="X683" s="272"/>
      <c r="Y683" s="272"/>
      <c r="Z683" s="272"/>
      <c r="AA683" s="272"/>
      <c r="AB683" s="272"/>
      <c r="AC683" s="699">
        <f t="shared" si="146"/>
        <v>-43317</v>
      </c>
      <c r="AD683" s="699">
        <f t="shared" si="147"/>
        <v>-43317</v>
      </c>
      <c r="AE683" s="699">
        <f t="shared" si="148"/>
        <v>-43317</v>
      </c>
      <c r="AF683" s="699">
        <f t="shared" si="149"/>
        <v>683</v>
      </c>
      <c r="AG683" s="699">
        <f t="shared" si="150"/>
        <v>683</v>
      </c>
      <c r="AH683" s="699">
        <f t="shared" si="151"/>
        <v>683</v>
      </c>
      <c r="AI683" s="699">
        <f t="shared" si="152"/>
        <v>683</v>
      </c>
      <c r="AJ683" s="699">
        <f t="shared" si="153"/>
        <v>683</v>
      </c>
      <c r="AK683" s="699">
        <f t="shared" si="154"/>
        <v>683</v>
      </c>
      <c r="AL683" s="699">
        <f t="shared" si="155"/>
        <v>683</v>
      </c>
      <c r="AM683" s="699">
        <f t="shared" si="156"/>
        <v>683</v>
      </c>
      <c r="AN683" s="272"/>
      <c r="AO683" s="272"/>
      <c r="AP683" s="272"/>
      <c r="AQ683" s="267"/>
      <c r="AR683" s="254"/>
      <c r="AS683" s="242"/>
      <c r="AT683" s="242"/>
      <c r="AU683" s="242"/>
    </row>
    <row r="684" spans="1:47" outlineLevel="3" x14ac:dyDescent="0.35">
      <c r="A684" s="242"/>
      <c r="B684" s="251"/>
      <c r="C684" s="244">
        <f>INT($C$232)+3</f>
        <v>4</v>
      </c>
      <c r="D684" s="267"/>
      <c r="E684" s="322"/>
      <c r="F684" s="322"/>
      <c r="G684" s="267"/>
      <c r="H684" s="272"/>
      <c r="I684" s="288"/>
      <c r="J684" s="288" t="s">
        <v>569</v>
      </c>
      <c r="K684" s="272"/>
      <c r="L684" s="272"/>
      <c r="M684" s="272"/>
      <c r="N684" s="272"/>
      <c r="O684" s="272"/>
      <c r="P684" s="272"/>
      <c r="Q684" s="272"/>
      <c r="R684" s="358">
        <f t="shared" si="157"/>
        <v>44150</v>
      </c>
      <c r="S684" s="358">
        <f t="shared" si="157"/>
        <v>44150</v>
      </c>
      <c r="T684" s="358">
        <f t="shared" si="157"/>
        <v>44150</v>
      </c>
      <c r="U684" s="358">
        <f t="shared" si="157"/>
        <v>44150</v>
      </c>
      <c r="V684" s="272"/>
      <c r="W684" s="272"/>
      <c r="X684" s="272"/>
      <c r="Y684" s="272"/>
      <c r="Z684" s="272"/>
      <c r="AA684" s="272"/>
      <c r="AB684" s="272"/>
      <c r="AC684" s="699">
        <f t="shared" si="146"/>
        <v>-43317</v>
      </c>
      <c r="AD684" s="699">
        <f t="shared" si="147"/>
        <v>-43317</v>
      </c>
      <c r="AE684" s="699">
        <f t="shared" si="148"/>
        <v>-43317</v>
      </c>
      <c r="AF684" s="699">
        <f t="shared" si="149"/>
        <v>-43317</v>
      </c>
      <c r="AG684" s="699">
        <f t="shared" si="150"/>
        <v>-43317</v>
      </c>
      <c r="AH684" s="699">
        <f t="shared" si="151"/>
        <v>-43317</v>
      </c>
      <c r="AI684" s="699">
        <f t="shared" si="152"/>
        <v>-43317</v>
      </c>
      <c r="AJ684" s="699">
        <f t="shared" si="153"/>
        <v>683</v>
      </c>
      <c r="AK684" s="699">
        <f t="shared" si="154"/>
        <v>683</v>
      </c>
      <c r="AL684" s="699">
        <f t="shared" si="155"/>
        <v>683</v>
      </c>
      <c r="AM684" s="699">
        <f t="shared" si="156"/>
        <v>683</v>
      </c>
      <c r="AN684" s="272"/>
      <c r="AO684" s="272"/>
      <c r="AP684" s="272"/>
      <c r="AQ684" s="267"/>
      <c r="AR684" s="254"/>
      <c r="AS684" s="242"/>
      <c r="AT684" s="242"/>
      <c r="AU684" s="242"/>
    </row>
    <row r="685" spans="1:47" outlineLevel="3" x14ac:dyDescent="0.35">
      <c r="A685" s="242"/>
      <c r="B685" s="251"/>
      <c r="C685" s="244">
        <f t="shared" ref="C685:C741" si="158">INT($C$232+3)</f>
        <v>4</v>
      </c>
      <c r="D685" s="267"/>
      <c r="E685" s="322"/>
      <c r="F685" s="322"/>
      <c r="G685" s="267"/>
      <c r="H685" s="272"/>
      <c r="I685" s="288">
        <v>2</v>
      </c>
      <c r="J685" s="288" t="s">
        <v>578</v>
      </c>
      <c r="K685" s="358">
        <f>DATE(YEAR(K682)+1,MONTH(K682),DAY(K682))</f>
        <v>44515</v>
      </c>
      <c r="L685" s="358">
        <f>DATE(YEAR(L682)+1,MONTH(L682),DAY(L682))</f>
        <v>44515</v>
      </c>
      <c r="M685" s="358">
        <f>DATE(YEAR(M682)+1,MONTH(M682),DAY(M682))</f>
        <v>44515</v>
      </c>
      <c r="N685" s="272"/>
      <c r="O685" s="272"/>
      <c r="P685" s="272"/>
      <c r="Q685" s="272"/>
      <c r="R685" s="358">
        <f t="shared" si="157"/>
        <v>44515</v>
      </c>
      <c r="S685" s="358">
        <f t="shared" si="157"/>
        <v>44515</v>
      </c>
      <c r="T685" s="358">
        <f t="shared" si="157"/>
        <v>44515</v>
      </c>
      <c r="U685" s="358">
        <f t="shared" si="157"/>
        <v>44515</v>
      </c>
      <c r="V685" s="272"/>
      <c r="W685" s="272"/>
      <c r="X685" s="272"/>
      <c r="Y685" s="272"/>
      <c r="Z685" s="272"/>
      <c r="AA685" s="272"/>
      <c r="AB685" s="272"/>
      <c r="AC685" s="699">
        <f t="shared" si="146"/>
        <v>1046</v>
      </c>
      <c r="AD685" s="699">
        <f t="shared" si="147"/>
        <v>1046</v>
      </c>
      <c r="AE685" s="699">
        <f t="shared" si="148"/>
        <v>1046</v>
      </c>
      <c r="AF685" s="699">
        <f t="shared" si="149"/>
        <v>-43317</v>
      </c>
      <c r="AG685" s="699">
        <f t="shared" si="150"/>
        <v>-43317</v>
      </c>
      <c r="AH685" s="699">
        <f t="shared" si="151"/>
        <v>-43317</v>
      </c>
      <c r="AI685" s="699">
        <f t="shared" si="152"/>
        <v>-43317</v>
      </c>
      <c r="AJ685" s="699">
        <f t="shared" si="153"/>
        <v>1046</v>
      </c>
      <c r="AK685" s="699">
        <f t="shared" si="154"/>
        <v>1046</v>
      </c>
      <c r="AL685" s="699">
        <f t="shared" si="155"/>
        <v>1046</v>
      </c>
      <c r="AM685" s="699">
        <f t="shared" si="156"/>
        <v>1046</v>
      </c>
      <c r="AN685" s="272"/>
      <c r="AO685" s="272"/>
      <c r="AP685" s="272"/>
      <c r="AQ685" s="267"/>
      <c r="AR685" s="254"/>
      <c r="AS685" s="242"/>
      <c r="AT685" s="242"/>
      <c r="AU685" s="242"/>
    </row>
    <row r="686" spans="1:47" outlineLevel="3" x14ac:dyDescent="0.35">
      <c r="A686" s="242"/>
      <c r="B686" s="251"/>
      <c r="C686" s="244">
        <f t="shared" si="158"/>
        <v>4</v>
      </c>
      <c r="D686" s="267"/>
      <c r="E686" s="322"/>
      <c r="F686" s="322"/>
      <c r="G686" s="267"/>
      <c r="H686" s="272"/>
      <c r="I686" s="288"/>
      <c r="J686" s="288" t="s">
        <v>568</v>
      </c>
      <c r="K686" s="272"/>
      <c r="L686" s="272"/>
      <c r="M686" s="272"/>
      <c r="N686" s="358">
        <f>DATE(YEAR(N683)+1,MONTH(N683),DAY(N683))</f>
        <v>44515</v>
      </c>
      <c r="O686" s="358">
        <f>DATE(YEAR(O683)+1,MONTH(O683),DAY(O683))</f>
        <v>44515</v>
      </c>
      <c r="P686" s="358">
        <f>DATE(YEAR(P683)+1,MONTH(P683),DAY(P683))</f>
        <v>44515</v>
      </c>
      <c r="Q686" s="358">
        <f>DATE(YEAR(Q683)+1,MONTH(Q683),DAY(Q683))</f>
        <v>44515</v>
      </c>
      <c r="R686" s="358">
        <f t="shared" si="157"/>
        <v>44515</v>
      </c>
      <c r="S686" s="358">
        <f t="shared" si="157"/>
        <v>44515</v>
      </c>
      <c r="T686" s="358">
        <f t="shared" si="157"/>
        <v>44515</v>
      </c>
      <c r="U686" s="358">
        <f t="shared" si="157"/>
        <v>44515</v>
      </c>
      <c r="V686" s="272"/>
      <c r="W686" s="272"/>
      <c r="X686" s="272"/>
      <c r="Y686" s="272"/>
      <c r="Z686" s="272"/>
      <c r="AA686" s="272"/>
      <c r="AB686" s="272"/>
      <c r="AC686" s="699">
        <f t="shared" si="146"/>
        <v>-43317</v>
      </c>
      <c r="AD686" s="699">
        <f t="shared" si="147"/>
        <v>-43317</v>
      </c>
      <c r="AE686" s="699">
        <f t="shared" si="148"/>
        <v>-43317</v>
      </c>
      <c r="AF686" s="699">
        <f t="shared" si="149"/>
        <v>1046</v>
      </c>
      <c r="AG686" s="699">
        <f t="shared" si="150"/>
        <v>1046</v>
      </c>
      <c r="AH686" s="699">
        <f t="shared" si="151"/>
        <v>1046</v>
      </c>
      <c r="AI686" s="699">
        <f t="shared" si="152"/>
        <v>1046</v>
      </c>
      <c r="AJ686" s="699">
        <f t="shared" si="153"/>
        <v>1046</v>
      </c>
      <c r="AK686" s="699">
        <f t="shared" si="154"/>
        <v>1046</v>
      </c>
      <c r="AL686" s="699">
        <f t="shared" si="155"/>
        <v>1046</v>
      </c>
      <c r="AM686" s="699">
        <f t="shared" si="156"/>
        <v>1046</v>
      </c>
      <c r="AN686" s="272"/>
      <c r="AO686" s="272"/>
      <c r="AP686" s="272"/>
      <c r="AQ686" s="267"/>
      <c r="AR686" s="254"/>
      <c r="AS686" s="242"/>
      <c r="AT686" s="242"/>
      <c r="AU686" s="242"/>
    </row>
    <row r="687" spans="1:47" outlineLevel="3" x14ac:dyDescent="0.35">
      <c r="A687" s="242"/>
      <c r="B687" s="251"/>
      <c r="C687" s="244">
        <f t="shared" si="158"/>
        <v>4</v>
      </c>
      <c r="D687" s="267"/>
      <c r="E687" s="322"/>
      <c r="F687" s="322"/>
      <c r="G687" s="267"/>
      <c r="H687" s="272"/>
      <c r="I687" s="288"/>
      <c r="J687" s="288" t="s">
        <v>569</v>
      </c>
      <c r="K687" s="272"/>
      <c r="L687" s="272"/>
      <c r="M687" s="272"/>
      <c r="N687" s="272"/>
      <c r="O687" s="272"/>
      <c r="P687" s="272"/>
      <c r="Q687" s="272"/>
      <c r="R687" s="358">
        <f t="shared" si="157"/>
        <v>44515</v>
      </c>
      <c r="S687" s="358">
        <f t="shared" si="157"/>
        <v>44515</v>
      </c>
      <c r="T687" s="358">
        <f t="shared" si="157"/>
        <v>44515</v>
      </c>
      <c r="U687" s="358">
        <f t="shared" si="157"/>
        <v>44515</v>
      </c>
      <c r="V687" s="272"/>
      <c r="W687" s="272"/>
      <c r="X687" s="272"/>
      <c r="Y687" s="272"/>
      <c r="Z687" s="272"/>
      <c r="AA687" s="272"/>
      <c r="AB687" s="272"/>
      <c r="AC687" s="699">
        <f t="shared" si="146"/>
        <v>-43317</v>
      </c>
      <c r="AD687" s="699">
        <f t="shared" si="147"/>
        <v>-43317</v>
      </c>
      <c r="AE687" s="699">
        <f t="shared" si="148"/>
        <v>-43317</v>
      </c>
      <c r="AF687" s="699">
        <f t="shared" si="149"/>
        <v>-43317</v>
      </c>
      <c r="AG687" s="699">
        <f t="shared" si="150"/>
        <v>-43317</v>
      </c>
      <c r="AH687" s="699">
        <f t="shared" si="151"/>
        <v>-43317</v>
      </c>
      <c r="AI687" s="699">
        <f t="shared" si="152"/>
        <v>-43317</v>
      </c>
      <c r="AJ687" s="699">
        <f t="shared" si="153"/>
        <v>1046</v>
      </c>
      <c r="AK687" s="699">
        <f t="shared" si="154"/>
        <v>1046</v>
      </c>
      <c r="AL687" s="699">
        <f t="shared" si="155"/>
        <v>1046</v>
      </c>
      <c r="AM687" s="699">
        <f t="shared" si="156"/>
        <v>1046</v>
      </c>
      <c r="AN687" s="272"/>
      <c r="AO687" s="272"/>
      <c r="AP687" s="272"/>
      <c r="AQ687" s="267"/>
      <c r="AR687" s="254"/>
      <c r="AS687" s="242"/>
      <c r="AT687" s="242"/>
      <c r="AU687" s="242"/>
    </row>
    <row r="688" spans="1:47" outlineLevel="3" x14ac:dyDescent="0.35">
      <c r="A688" s="242"/>
      <c r="B688" s="251"/>
      <c r="C688" s="244">
        <f t="shared" si="158"/>
        <v>4</v>
      </c>
      <c r="D688" s="267"/>
      <c r="E688" s="322"/>
      <c r="F688" s="322"/>
      <c r="G688" s="267"/>
      <c r="H688" s="272"/>
      <c r="I688" s="288">
        <v>3</v>
      </c>
      <c r="J688" s="288" t="s">
        <v>578</v>
      </c>
      <c r="K688" s="358">
        <f>DATE(YEAR(K685)+1,MONTH(K685),DAY(K685))</f>
        <v>44880</v>
      </c>
      <c r="L688" s="358">
        <f>DATE(YEAR(L685)+1,MONTH(L685),DAY(L685))</f>
        <v>44880</v>
      </c>
      <c r="M688" s="358">
        <f>DATE(YEAR(M685)+1,MONTH(M685),DAY(M685))</f>
        <v>44880</v>
      </c>
      <c r="N688" s="272"/>
      <c r="O688" s="272"/>
      <c r="P688" s="272"/>
      <c r="Q688" s="272"/>
      <c r="R688" s="358">
        <f t="shared" si="157"/>
        <v>44880</v>
      </c>
      <c r="S688" s="358">
        <f t="shared" si="157"/>
        <v>44880</v>
      </c>
      <c r="T688" s="358">
        <f t="shared" si="157"/>
        <v>44880</v>
      </c>
      <c r="U688" s="358">
        <f t="shared" si="157"/>
        <v>44880</v>
      </c>
      <c r="V688" s="272"/>
      <c r="W688" s="272"/>
      <c r="X688" s="272"/>
      <c r="Y688" s="272"/>
      <c r="Z688" s="272"/>
      <c r="AA688" s="272"/>
      <c r="AB688" s="272"/>
      <c r="AC688" s="699">
        <f t="shared" si="146"/>
        <v>1410</v>
      </c>
      <c r="AD688" s="699">
        <f t="shared" si="147"/>
        <v>1410</v>
      </c>
      <c r="AE688" s="699">
        <f t="shared" si="148"/>
        <v>1410</v>
      </c>
      <c r="AF688" s="699">
        <f t="shared" si="149"/>
        <v>-43317</v>
      </c>
      <c r="AG688" s="699">
        <f t="shared" si="150"/>
        <v>-43317</v>
      </c>
      <c r="AH688" s="699">
        <f t="shared" si="151"/>
        <v>-43317</v>
      </c>
      <c r="AI688" s="699">
        <f t="shared" si="152"/>
        <v>-43317</v>
      </c>
      <c r="AJ688" s="699">
        <f t="shared" si="153"/>
        <v>1410</v>
      </c>
      <c r="AK688" s="699">
        <f t="shared" si="154"/>
        <v>1410</v>
      </c>
      <c r="AL688" s="699">
        <f t="shared" si="155"/>
        <v>1410</v>
      </c>
      <c r="AM688" s="699">
        <f t="shared" si="156"/>
        <v>1410</v>
      </c>
      <c r="AN688" s="272"/>
      <c r="AO688" s="272"/>
      <c r="AP688" s="272"/>
      <c r="AQ688" s="267"/>
      <c r="AR688" s="254"/>
      <c r="AS688" s="242"/>
      <c r="AT688" s="242"/>
      <c r="AU688" s="242"/>
    </row>
    <row r="689" spans="1:47" outlineLevel="3" x14ac:dyDescent="0.35">
      <c r="A689" s="242"/>
      <c r="B689" s="251"/>
      <c r="C689" s="244">
        <f t="shared" si="158"/>
        <v>4</v>
      </c>
      <c r="D689" s="267"/>
      <c r="E689" s="322"/>
      <c r="F689" s="322"/>
      <c r="G689" s="267"/>
      <c r="H689" s="272"/>
      <c r="I689" s="288"/>
      <c r="J689" s="288" t="s">
        <v>568</v>
      </c>
      <c r="K689" s="272"/>
      <c r="L689" s="272"/>
      <c r="M689" s="272"/>
      <c r="N689" s="358">
        <f>DATE(YEAR(N686)+1,MONTH(N686),DAY(N686))</f>
        <v>44880</v>
      </c>
      <c r="O689" s="358">
        <f>DATE(YEAR(O686)+1,MONTH(O686),DAY(O686))</f>
        <v>44880</v>
      </c>
      <c r="P689" s="358">
        <f>DATE(YEAR(P686)+1,MONTH(P686),DAY(P686))</f>
        <v>44880</v>
      </c>
      <c r="Q689" s="358">
        <f>DATE(YEAR(Q686)+1,MONTH(Q686),DAY(Q686))</f>
        <v>44880</v>
      </c>
      <c r="R689" s="358">
        <f t="shared" si="157"/>
        <v>44880</v>
      </c>
      <c r="S689" s="358">
        <f t="shared" si="157"/>
        <v>44880</v>
      </c>
      <c r="T689" s="358">
        <f t="shared" si="157"/>
        <v>44880</v>
      </c>
      <c r="U689" s="358">
        <f t="shared" si="157"/>
        <v>44880</v>
      </c>
      <c r="V689" s="272"/>
      <c r="W689" s="272"/>
      <c r="X689" s="272"/>
      <c r="Y689" s="272"/>
      <c r="Z689" s="272"/>
      <c r="AA689" s="272"/>
      <c r="AB689" s="272"/>
      <c r="AC689" s="699">
        <f t="shared" si="146"/>
        <v>-43317</v>
      </c>
      <c r="AD689" s="699">
        <f t="shared" si="147"/>
        <v>-43317</v>
      </c>
      <c r="AE689" s="699">
        <f t="shared" si="148"/>
        <v>-43317</v>
      </c>
      <c r="AF689" s="699">
        <f t="shared" si="149"/>
        <v>1410</v>
      </c>
      <c r="AG689" s="699">
        <f t="shared" si="150"/>
        <v>1410</v>
      </c>
      <c r="AH689" s="699">
        <f t="shared" si="151"/>
        <v>1410</v>
      </c>
      <c r="AI689" s="699">
        <f t="shared" si="152"/>
        <v>1410</v>
      </c>
      <c r="AJ689" s="699">
        <f t="shared" si="153"/>
        <v>1410</v>
      </c>
      <c r="AK689" s="699">
        <f t="shared" si="154"/>
        <v>1410</v>
      </c>
      <c r="AL689" s="699">
        <f t="shared" si="155"/>
        <v>1410</v>
      </c>
      <c r="AM689" s="699">
        <f t="shared" si="156"/>
        <v>1410</v>
      </c>
      <c r="AN689" s="272"/>
      <c r="AO689" s="272"/>
      <c r="AP689" s="272"/>
      <c r="AQ689" s="267"/>
      <c r="AR689" s="254"/>
      <c r="AS689" s="242"/>
      <c r="AT689" s="242"/>
      <c r="AU689" s="242"/>
    </row>
    <row r="690" spans="1:47" outlineLevel="3" x14ac:dyDescent="0.35">
      <c r="A690" s="242"/>
      <c r="B690" s="251"/>
      <c r="C690" s="244">
        <f t="shared" si="158"/>
        <v>4</v>
      </c>
      <c r="D690" s="267"/>
      <c r="E690" s="322"/>
      <c r="F690" s="322"/>
      <c r="G690" s="267"/>
      <c r="H690" s="272"/>
      <c r="I690" s="288"/>
      <c r="J690" s="288" t="s">
        <v>569</v>
      </c>
      <c r="K690" s="272"/>
      <c r="L690" s="272"/>
      <c r="M690" s="272"/>
      <c r="N690" s="272"/>
      <c r="O690" s="272"/>
      <c r="P690" s="272"/>
      <c r="Q690" s="272"/>
      <c r="R690" s="358">
        <f t="shared" si="157"/>
        <v>44880</v>
      </c>
      <c r="S690" s="358">
        <f t="shared" si="157"/>
        <v>44880</v>
      </c>
      <c r="T690" s="358">
        <f t="shared" si="157"/>
        <v>44880</v>
      </c>
      <c r="U690" s="358">
        <f t="shared" si="157"/>
        <v>44880</v>
      </c>
      <c r="V690" s="272"/>
      <c r="W690" s="272"/>
      <c r="X690" s="272"/>
      <c r="Y690" s="272"/>
      <c r="Z690" s="272"/>
      <c r="AA690" s="272"/>
      <c r="AB690" s="272"/>
      <c r="AC690" s="699">
        <f t="shared" si="146"/>
        <v>-43317</v>
      </c>
      <c r="AD690" s="699">
        <f t="shared" si="147"/>
        <v>-43317</v>
      </c>
      <c r="AE690" s="699">
        <f t="shared" si="148"/>
        <v>-43317</v>
      </c>
      <c r="AF690" s="699">
        <f t="shared" si="149"/>
        <v>-43317</v>
      </c>
      <c r="AG690" s="699">
        <f t="shared" si="150"/>
        <v>-43317</v>
      </c>
      <c r="AH690" s="699">
        <f t="shared" si="151"/>
        <v>-43317</v>
      </c>
      <c r="AI690" s="699">
        <f t="shared" si="152"/>
        <v>-43317</v>
      </c>
      <c r="AJ690" s="699">
        <f t="shared" si="153"/>
        <v>1410</v>
      </c>
      <c r="AK690" s="699">
        <f t="shared" si="154"/>
        <v>1410</v>
      </c>
      <c r="AL690" s="699">
        <f t="shared" si="155"/>
        <v>1410</v>
      </c>
      <c r="AM690" s="699">
        <f t="shared" si="156"/>
        <v>1410</v>
      </c>
      <c r="AN690" s="272"/>
      <c r="AO690" s="272"/>
      <c r="AP690" s="272"/>
      <c r="AQ690" s="267"/>
      <c r="AR690" s="254"/>
      <c r="AS690" s="242"/>
      <c r="AT690" s="242"/>
      <c r="AU690" s="242"/>
    </row>
    <row r="691" spans="1:47" outlineLevel="3" x14ac:dyDescent="0.35">
      <c r="A691" s="242"/>
      <c r="B691" s="251"/>
      <c r="C691" s="244">
        <f t="shared" si="158"/>
        <v>4</v>
      </c>
      <c r="D691" s="267"/>
      <c r="E691" s="322"/>
      <c r="F691" s="322"/>
      <c r="G691" s="267"/>
      <c r="H691" s="272"/>
      <c r="I691" s="288">
        <v>4</v>
      </c>
      <c r="J691" s="288" t="s">
        <v>578</v>
      </c>
      <c r="K691" s="358">
        <f>DATE(YEAR(K688)+1,MONTH(K688),DAY(K688))</f>
        <v>45245</v>
      </c>
      <c r="L691" s="358">
        <f>DATE(YEAR(L688)+1,MONTH(L688),DAY(L688))</f>
        <v>45245</v>
      </c>
      <c r="M691" s="358">
        <f>DATE(YEAR(M688)+1,MONTH(M688),DAY(M688))</f>
        <v>45245</v>
      </c>
      <c r="N691" s="272"/>
      <c r="O691" s="272"/>
      <c r="P691" s="272"/>
      <c r="Q691" s="272"/>
      <c r="R691" s="358">
        <f t="shared" si="157"/>
        <v>45245</v>
      </c>
      <c r="S691" s="358">
        <f t="shared" si="157"/>
        <v>45245</v>
      </c>
      <c r="T691" s="358">
        <f t="shared" si="157"/>
        <v>45245</v>
      </c>
      <c r="U691" s="358">
        <f t="shared" si="157"/>
        <v>45245</v>
      </c>
      <c r="V691" s="272"/>
      <c r="W691" s="272"/>
      <c r="X691" s="272"/>
      <c r="Y691" s="272"/>
      <c r="Z691" s="272"/>
      <c r="AA691" s="272"/>
      <c r="AB691" s="272"/>
      <c r="AC691" s="699">
        <f t="shared" si="146"/>
        <v>1774</v>
      </c>
      <c r="AD691" s="699">
        <f t="shared" si="147"/>
        <v>1774</v>
      </c>
      <c r="AE691" s="699">
        <f t="shared" si="148"/>
        <v>1774</v>
      </c>
      <c r="AF691" s="699">
        <f t="shared" si="149"/>
        <v>-43317</v>
      </c>
      <c r="AG691" s="699">
        <f t="shared" si="150"/>
        <v>-43317</v>
      </c>
      <c r="AH691" s="699">
        <f t="shared" si="151"/>
        <v>-43317</v>
      </c>
      <c r="AI691" s="699">
        <f t="shared" si="152"/>
        <v>-43317</v>
      </c>
      <c r="AJ691" s="699">
        <f t="shared" si="153"/>
        <v>1774</v>
      </c>
      <c r="AK691" s="699">
        <f t="shared" si="154"/>
        <v>1774</v>
      </c>
      <c r="AL691" s="699">
        <f t="shared" si="155"/>
        <v>1774</v>
      </c>
      <c r="AM691" s="699">
        <f t="shared" si="156"/>
        <v>1774</v>
      </c>
      <c r="AN691" s="272"/>
      <c r="AO691" s="272"/>
      <c r="AP691" s="272"/>
      <c r="AQ691" s="267"/>
      <c r="AR691" s="254"/>
      <c r="AS691" s="242"/>
      <c r="AT691" s="242"/>
      <c r="AU691" s="242"/>
    </row>
    <row r="692" spans="1:47" outlineLevel="3" x14ac:dyDescent="0.35">
      <c r="A692" s="242"/>
      <c r="B692" s="251"/>
      <c r="C692" s="244">
        <f t="shared" si="158"/>
        <v>4</v>
      </c>
      <c r="D692" s="267"/>
      <c r="E692" s="322"/>
      <c r="F692" s="322"/>
      <c r="G692" s="267"/>
      <c r="H692" s="272"/>
      <c r="I692" s="288"/>
      <c r="J692" s="288" t="s">
        <v>568</v>
      </c>
      <c r="K692" s="272"/>
      <c r="L692" s="272"/>
      <c r="M692" s="272"/>
      <c r="N692" s="358">
        <f>DATE(YEAR(N689)+1,MONTH(N689),DAY(N689))</f>
        <v>45245</v>
      </c>
      <c r="O692" s="358">
        <f>DATE(YEAR(O689)+1,MONTH(O689),DAY(O689))</f>
        <v>45245</v>
      </c>
      <c r="P692" s="358">
        <f>DATE(YEAR(P689)+1,MONTH(P689),DAY(P689))</f>
        <v>45245</v>
      </c>
      <c r="Q692" s="358">
        <f>DATE(YEAR(Q689)+1,MONTH(Q689),DAY(Q689))</f>
        <v>45245</v>
      </c>
      <c r="R692" s="358">
        <f t="shared" si="157"/>
        <v>45245</v>
      </c>
      <c r="S692" s="358">
        <f t="shared" si="157"/>
        <v>45245</v>
      </c>
      <c r="T692" s="358">
        <f t="shared" si="157"/>
        <v>45245</v>
      </c>
      <c r="U692" s="358">
        <f t="shared" si="157"/>
        <v>45245</v>
      </c>
      <c r="V692" s="272"/>
      <c r="W692" s="272"/>
      <c r="X692" s="272"/>
      <c r="Y692" s="272"/>
      <c r="Z692" s="272"/>
      <c r="AA692" s="272"/>
      <c r="AB692" s="272"/>
      <c r="AC692" s="699">
        <f t="shared" si="146"/>
        <v>-43317</v>
      </c>
      <c r="AD692" s="699">
        <f t="shared" si="147"/>
        <v>-43317</v>
      </c>
      <c r="AE692" s="699">
        <f t="shared" si="148"/>
        <v>-43317</v>
      </c>
      <c r="AF692" s="699">
        <f t="shared" si="149"/>
        <v>1774</v>
      </c>
      <c r="AG692" s="699">
        <f t="shared" si="150"/>
        <v>1774</v>
      </c>
      <c r="AH692" s="699">
        <f t="shared" si="151"/>
        <v>1774</v>
      </c>
      <c r="AI692" s="699">
        <f t="shared" si="152"/>
        <v>1774</v>
      </c>
      <c r="AJ692" s="699">
        <f t="shared" si="153"/>
        <v>1774</v>
      </c>
      <c r="AK692" s="699">
        <f t="shared" si="154"/>
        <v>1774</v>
      </c>
      <c r="AL692" s="699">
        <f t="shared" si="155"/>
        <v>1774</v>
      </c>
      <c r="AM692" s="699">
        <f t="shared" si="156"/>
        <v>1774</v>
      </c>
      <c r="AN692" s="272"/>
      <c r="AO692" s="272"/>
      <c r="AP692" s="272"/>
      <c r="AQ692" s="267"/>
      <c r="AR692" s="254"/>
      <c r="AS692" s="242"/>
      <c r="AT692" s="242"/>
      <c r="AU692" s="242"/>
    </row>
    <row r="693" spans="1:47" outlineLevel="3" x14ac:dyDescent="0.35">
      <c r="A693" s="242"/>
      <c r="B693" s="251"/>
      <c r="C693" s="244">
        <f t="shared" si="158"/>
        <v>4</v>
      </c>
      <c r="D693" s="267"/>
      <c r="E693" s="322"/>
      <c r="F693" s="322"/>
      <c r="G693" s="267"/>
      <c r="H693" s="272"/>
      <c r="I693" s="288"/>
      <c r="J693" s="288" t="s">
        <v>569</v>
      </c>
      <c r="K693" s="272"/>
      <c r="L693" s="272"/>
      <c r="M693" s="272"/>
      <c r="N693" s="272"/>
      <c r="O693" s="272"/>
      <c r="P693" s="272"/>
      <c r="Q693" s="272"/>
      <c r="R693" s="358">
        <f t="shared" si="157"/>
        <v>45245</v>
      </c>
      <c r="S693" s="358">
        <f t="shared" si="157"/>
        <v>45245</v>
      </c>
      <c r="T693" s="358">
        <f t="shared" si="157"/>
        <v>45245</v>
      </c>
      <c r="U693" s="358">
        <f t="shared" si="157"/>
        <v>45245</v>
      </c>
      <c r="V693" s="272"/>
      <c r="W693" s="272"/>
      <c r="X693" s="272"/>
      <c r="Y693" s="272"/>
      <c r="Z693" s="272"/>
      <c r="AA693" s="272"/>
      <c r="AB693" s="272"/>
      <c r="AC693" s="699">
        <f t="shared" si="146"/>
        <v>-43317</v>
      </c>
      <c r="AD693" s="699">
        <f t="shared" si="147"/>
        <v>-43317</v>
      </c>
      <c r="AE693" s="699">
        <f t="shared" si="148"/>
        <v>-43317</v>
      </c>
      <c r="AF693" s="699">
        <f t="shared" si="149"/>
        <v>-43317</v>
      </c>
      <c r="AG693" s="699">
        <f t="shared" si="150"/>
        <v>-43317</v>
      </c>
      <c r="AH693" s="699">
        <f t="shared" si="151"/>
        <v>-43317</v>
      </c>
      <c r="AI693" s="699">
        <f t="shared" si="152"/>
        <v>-43317</v>
      </c>
      <c r="AJ693" s="699">
        <f t="shared" si="153"/>
        <v>1774</v>
      </c>
      <c r="AK693" s="699">
        <f t="shared" si="154"/>
        <v>1774</v>
      </c>
      <c r="AL693" s="699">
        <f t="shared" si="155"/>
        <v>1774</v>
      </c>
      <c r="AM693" s="699">
        <f t="shared" si="156"/>
        <v>1774</v>
      </c>
      <c r="AN693" s="272"/>
      <c r="AO693" s="272"/>
      <c r="AP693" s="272"/>
      <c r="AQ693" s="267"/>
      <c r="AR693" s="254"/>
      <c r="AS693" s="242"/>
      <c r="AT693" s="242"/>
      <c r="AU693" s="242"/>
    </row>
    <row r="694" spans="1:47" outlineLevel="3" x14ac:dyDescent="0.35">
      <c r="A694" s="242"/>
      <c r="B694" s="251"/>
      <c r="C694" s="244">
        <f t="shared" si="158"/>
        <v>4</v>
      </c>
      <c r="D694" s="267"/>
      <c r="E694" s="322"/>
      <c r="F694" s="322"/>
      <c r="G694" s="267"/>
      <c r="H694" s="272"/>
      <c r="I694" s="288">
        <v>5</v>
      </c>
      <c r="J694" s="288" t="s">
        <v>578</v>
      </c>
      <c r="K694" s="358">
        <f>DATE(YEAR(K691)+1,MONTH(K691),DAY(K691))</f>
        <v>45611</v>
      </c>
      <c r="L694" s="358">
        <f>DATE(YEAR(L691)+1,MONTH(L691),DAY(L691))</f>
        <v>45611</v>
      </c>
      <c r="M694" s="358">
        <f>DATE(YEAR(M691)+1,MONTH(M691),DAY(M691))</f>
        <v>45611</v>
      </c>
      <c r="N694" s="272"/>
      <c r="O694" s="272"/>
      <c r="P694" s="272"/>
      <c r="Q694" s="272"/>
      <c r="R694" s="358">
        <f t="shared" si="157"/>
        <v>45611</v>
      </c>
      <c r="S694" s="358">
        <f t="shared" si="157"/>
        <v>45611</v>
      </c>
      <c r="T694" s="358">
        <f t="shared" si="157"/>
        <v>45611</v>
      </c>
      <c r="U694" s="358">
        <f t="shared" si="157"/>
        <v>45611</v>
      </c>
      <c r="V694" s="272"/>
      <c r="W694" s="272"/>
      <c r="X694" s="272"/>
      <c r="Y694" s="272"/>
      <c r="Z694" s="272"/>
      <c r="AA694" s="272"/>
      <c r="AB694" s="272"/>
      <c r="AC694" s="699">
        <f t="shared" si="146"/>
        <v>2139</v>
      </c>
      <c r="AD694" s="699">
        <f t="shared" si="147"/>
        <v>2139</v>
      </c>
      <c r="AE694" s="699">
        <f t="shared" si="148"/>
        <v>2139</v>
      </c>
      <c r="AF694" s="699">
        <f t="shared" si="149"/>
        <v>-43317</v>
      </c>
      <c r="AG694" s="699">
        <f t="shared" si="150"/>
        <v>-43317</v>
      </c>
      <c r="AH694" s="699">
        <f t="shared" si="151"/>
        <v>-43317</v>
      </c>
      <c r="AI694" s="699">
        <f t="shared" si="152"/>
        <v>-43317</v>
      </c>
      <c r="AJ694" s="699">
        <f t="shared" si="153"/>
        <v>2139</v>
      </c>
      <c r="AK694" s="699">
        <f t="shared" si="154"/>
        <v>2139</v>
      </c>
      <c r="AL694" s="699">
        <f t="shared" si="155"/>
        <v>2139</v>
      </c>
      <c r="AM694" s="699">
        <f t="shared" si="156"/>
        <v>2139</v>
      </c>
      <c r="AN694" s="272"/>
      <c r="AO694" s="272"/>
      <c r="AP694" s="272"/>
      <c r="AQ694" s="267"/>
      <c r="AR694" s="254"/>
      <c r="AS694" s="242"/>
      <c r="AT694" s="242"/>
      <c r="AU694" s="242"/>
    </row>
    <row r="695" spans="1:47" outlineLevel="3" x14ac:dyDescent="0.35">
      <c r="A695" s="242"/>
      <c r="B695" s="251"/>
      <c r="C695" s="244">
        <f t="shared" si="158"/>
        <v>4</v>
      </c>
      <c r="D695" s="267"/>
      <c r="E695" s="322"/>
      <c r="F695" s="322"/>
      <c r="G695" s="267"/>
      <c r="H695" s="272"/>
      <c r="I695" s="288"/>
      <c r="J695" s="288" t="s">
        <v>568</v>
      </c>
      <c r="K695" s="272"/>
      <c r="L695" s="272"/>
      <c r="M695" s="272"/>
      <c r="N695" s="358">
        <f>DATE(YEAR(N692)+1,MONTH(N692),DAY(N692))</f>
        <v>45611</v>
      </c>
      <c r="O695" s="358">
        <f>DATE(YEAR(O692)+1,MONTH(O692),DAY(O692))</f>
        <v>45611</v>
      </c>
      <c r="P695" s="358">
        <f>DATE(YEAR(P692)+1,MONTH(P692),DAY(P692))</f>
        <v>45611</v>
      </c>
      <c r="Q695" s="358">
        <f>DATE(YEAR(Q692)+1,MONTH(Q692),DAY(Q692))</f>
        <v>45611</v>
      </c>
      <c r="R695" s="358">
        <f t="shared" si="157"/>
        <v>45611</v>
      </c>
      <c r="S695" s="358">
        <f t="shared" si="157"/>
        <v>45611</v>
      </c>
      <c r="T695" s="358">
        <f t="shared" si="157"/>
        <v>45611</v>
      </c>
      <c r="U695" s="358">
        <f t="shared" si="157"/>
        <v>45611</v>
      </c>
      <c r="V695" s="272"/>
      <c r="W695" s="272"/>
      <c r="X695" s="272"/>
      <c r="Y695" s="272"/>
      <c r="Z695" s="272"/>
      <c r="AA695" s="272"/>
      <c r="AB695" s="272"/>
      <c r="AC695" s="699">
        <f t="shared" si="146"/>
        <v>-43317</v>
      </c>
      <c r="AD695" s="699">
        <f t="shared" si="147"/>
        <v>-43317</v>
      </c>
      <c r="AE695" s="699">
        <f t="shared" si="148"/>
        <v>-43317</v>
      </c>
      <c r="AF695" s="699">
        <f t="shared" si="149"/>
        <v>2139</v>
      </c>
      <c r="AG695" s="699">
        <f t="shared" si="150"/>
        <v>2139</v>
      </c>
      <c r="AH695" s="699">
        <f t="shared" si="151"/>
        <v>2139</v>
      </c>
      <c r="AI695" s="699">
        <f t="shared" si="152"/>
        <v>2139</v>
      </c>
      <c r="AJ695" s="699">
        <f t="shared" si="153"/>
        <v>2139</v>
      </c>
      <c r="AK695" s="699">
        <f t="shared" si="154"/>
        <v>2139</v>
      </c>
      <c r="AL695" s="699">
        <f t="shared" si="155"/>
        <v>2139</v>
      </c>
      <c r="AM695" s="699">
        <f t="shared" si="156"/>
        <v>2139</v>
      </c>
      <c r="AN695" s="272"/>
      <c r="AO695" s="272"/>
      <c r="AP695" s="272"/>
      <c r="AQ695" s="267"/>
      <c r="AR695" s="254"/>
      <c r="AS695" s="242"/>
      <c r="AT695" s="242"/>
      <c r="AU695" s="242"/>
    </row>
    <row r="696" spans="1:47" outlineLevel="3" x14ac:dyDescent="0.35">
      <c r="A696" s="242"/>
      <c r="B696" s="251"/>
      <c r="C696" s="244">
        <f t="shared" si="158"/>
        <v>4</v>
      </c>
      <c r="D696" s="267"/>
      <c r="E696" s="322"/>
      <c r="F696" s="322"/>
      <c r="G696" s="267"/>
      <c r="H696" s="272"/>
      <c r="I696" s="288"/>
      <c r="J696" s="288" t="s">
        <v>569</v>
      </c>
      <c r="K696" s="272"/>
      <c r="L696" s="272"/>
      <c r="M696" s="272"/>
      <c r="N696" s="272"/>
      <c r="O696" s="272"/>
      <c r="P696" s="272"/>
      <c r="Q696" s="272"/>
      <c r="R696" s="358">
        <f t="shared" si="157"/>
        <v>45611</v>
      </c>
      <c r="S696" s="358">
        <f t="shared" si="157"/>
        <v>45611</v>
      </c>
      <c r="T696" s="358">
        <f t="shared" si="157"/>
        <v>45611</v>
      </c>
      <c r="U696" s="358">
        <f t="shared" si="157"/>
        <v>45611</v>
      </c>
      <c r="V696" s="272"/>
      <c r="W696" s="272"/>
      <c r="X696" s="272"/>
      <c r="Y696" s="272"/>
      <c r="Z696" s="272"/>
      <c r="AA696" s="272"/>
      <c r="AB696" s="272"/>
      <c r="AC696" s="699">
        <f t="shared" si="146"/>
        <v>-43317</v>
      </c>
      <c r="AD696" s="699">
        <f t="shared" si="147"/>
        <v>-43317</v>
      </c>
      <c r="AE696" s="699">
        <f t="shared" si="148"/>
        <v>-43317</v>
      </c>
      <c r="AF696" s="699">
        <f t="shared" si="149"/>
        <v>-43317</v>
      </c>
      <c r="AG696" s="699">
        <f t="shared" si="150"/>
        <v>-43317</v>
      </c>
      <c r="AH696" s="699">
        <f t="shared" si="151"/>
        <v>-43317</v>
      </c>
      <c r="AI696" s="699">
        <f t="shared" si="152"/>
        <v>-43317</v>
      </c>
      <c r="AJ696" s="699">
        <f t="shared" si="153"/>
        <v>2139</v>
      </c>
      <c r="AK696" s="699">
        <f t="shared" si="154"/>
        <v>2139</v>
      </c>
      <c r="AL696" s="699">
        <f t="shared" si="155"/>
        <v>2139</v>
      </c>
      <c r="AM696" s="699">
        <f t="shared" si="156"/>
        <v>2139</v>
      </c>
      <c r="AN696" s="272"/>
      <c r="AO696" s="272"/>
      <c r="AP696" s="272"/>
      <c r="AQ696" s="267"/>
      <c r="AR696" s="254"/>
      <c r="AS696" s="242"/>
      <c r="AT696" s="242"/>
      <c r="AU696" s="242"/>
    </row>
    <row r="697" spans="1:47" outlineLevel="3" x14ac:dyDescent="0.35">
      <c r="A697" s="242"/>
      <c r="B697" s="251"/>
      <c r="C697" s="244">
        <f t="shared" si="158"/>
        <v>4</v>
      </c>
      <c r="D697" s="267"/>
      <c r="E697" s="322"/>
      <c r="F697" s="322"/>
      <c r="G697" s="267"/>
      <c r="H697" s="272"/>
      <c r="I697" s="288">
        <v>6</v>
      </c>
      <c r="J697" s="288" t="s">
        <v>578</v>
      </c>
      <c r="K697" s="358">
        <f>DATE(YEAR(K694)+1,MONTH(K694),DAY(K694))</f>
        <v>45976</v>
      </c>
      <c r="L697" s="358">
        <f>DATE(YEAR(L694)+1,MONTH(L694),DAY(L694))</f>
        <v>45976</v>
      </c>
      <c r="M697" s="358">
        <f>DATE(YEAR(M694)+1,MONTH(M694),DAY(M694))</f>
        <v>45976</v>
      </c>
      <c r="N697" s="272"/>
      <c r="O697" s="272"/>
      <c r="P697" s="272"/>
      <c r="Q697" s="272"/>
      <c r="R697" s="358">
        <f t="shared" si="157"/>
        <v>45976</v>
      </c>
      <c r="S697" s="358">
        <f t="shared" si="157"/>
        <v>45976</v>
      </c>
      <c r="T697" s="358">
        <f t="shared" si="157"/>
        <v>45976</v>
      </c>
      <c r="U697" s="358">
        <f t="shared" si="157"/>
        <v>45976</v>
      </c>
      <c r="V697" s="272"/>
      <c r="W697" s="272"/>
      <c r="X697" s="272"/>
      <c r="Y697" s="272"/>
      <c r="Z697" s="272"/>
      <c r="AA697" s="272"/>
      <c r="AB697" s="272"/>
      <c r="AC697" s="699">
        <f t="shared" si="146"/>
        <v>2502</v>
      </c>
      <c r="AD697" s="699">
        <f t="shared" si="147"/>
        <v>2502</v>
      </c>
      <c r="AE697" s="699">
        <f t="shared" si="148"/>
        <v>2502</v>
      </c>
      <c r="AF697" s="699">
        <f t="shared" si="149"/>
        <v>-43317</v>
      </c>
      <c r="AG697" s="699">
        <f t="shared" si="150"/>
        <v>-43317</v>
      </c>
      <c r="AH697" s="699">
        <f t="shared" si="151"/>
        <v>-43317</v>
      </c>
      <c r="AI697" s="699">
        <f t="shared" si="152"/>
        <v>-43317</v>
      </c>
      <c r="AJ697" s="699">
        <f t="shared" si="153"/>
        <v>2502</v>
      </c>
      <c r="AK697" s="699">
        <f t="shared" si="154"/>
        <v>2502</v>
      </c>
      <c r="AL697" s="699">
        <f t="shared" si="155"/>
        <v>2502</v>
      </c>
      <c r="AM697" s="699">
        <f t="shared" si="156"/>
        <v>2502</v>
      </c>
      <c r="AN697" s="272"/>
      <c r="AO697" s="272"/>
      <c r="AP697" s="272"/>
      <c r="AQ697" s="267"/>
      <c r="AR697" s="254"/>
      <c r="AS697" s="242"/>
      <c r="AT697" s="242"/>
      <c r="AU697" s="242"/>
    </row>
    <row r="698" spans="1:47" outlineLevel="3" x14ac:dyDescent="0.35">
      <c r="A698" s="242"/>
      <c r="B698" s="251"/>
      <c r="C698" s="244">
        <f t="shared" si="158"/>
        <v>4</v>
      </c>
      <c r="D698" s="267"/>
      <c r="E698" s="322"/>
      <c r="F698" s="322"/>
      <c r="G698" s="267"/>
      <c r="H698" s="272"/>
      <c r="I698" s="288"/>
      <c r="J698" s="288" t="s">
        <v>568</v>
      </c>
      <c r="K698" s="272"/>
      <c r="L698" s="272"/>
      <c r="M698" s="272"/>
      <c r="N698" s="358">
        <f>DATE(YEAR(N695)+1,MONTH(N695),DAY(N695))</f>
        <v>45976</v>
      </c>
      <c r="O698" s="358">
        <f>DATE(YEAR(O695)+1,MONTH(O695),DAY(O695))</f>
        <v>45976</v>
      </c>
      <c r="P698" s="358">
        <f>DATE(YEAR(P695)+1,MONTH(P695),DAY(P695))</f>
        <v>45976</v>
      </c>
      <c r="Q698" s="358">
        <f>DATE(YEAR(Q695)+1,MONTH(Q695),DAY(Q695))</f>
        <v>45976</v>
      </c>
      <c r="R698" s="358">
        <f t="shared" si="157"/>
        <v>45976</v>
      </c>
      <c r="S698" s="358">
        <f t="shared" si="157"/>
        <v>45976</v>
      </c>
      <c r="T698" s="358">
        <f t="shared" si="157"/>
        <v>45976</v>
      </c>
      <c r="U698" s="358">
        <f t="shared" si="157"/>
        <v>45976</v>
      </c>
      <c r="V698" s="272"/>
      <c r="W698" s="272"/>
      <c r="X698" s="272"/>
      <c r="Y698" s="272"/>
      <c r="Z698" s="272"/>
      <c r="AA698" s="272"/>
      <c r="AB698" s="272"/>
      <c r="AC698" s="699">
        <f t="shared" si="146"/>
        <v>-43317</v>
      </c>
      <c r="AD698" s="699">
        <f t="shared" si="147"/>
        <v>-43317</v>
      </c>
      <c r="AE698" s="699">
        <f t="shared" si="148"/>
        <v>-43317</v>
      </c>
      <c r="AF698" s="699">
        <f t="shared" si="149"/>
        <v>2502</v>
      </c>
      <c r="AG698" s="699">
        <f t="shared" si="150"/>
        <v>2502</v>
      </c>
      <c r="AH698" s="699">
        <f t="shared" si="151"/>
        <v>2502</v>
      </c>
      <c r="AI698" s="699">
        <f t="shared" si="152"/>
        <v>2502</v>
      </c>
      <c r="AJ698" s="699">
        <f t="shared" si="153"/>
        <v>2502</v>
      </c>
      <c r="AK698" s="699">
        <f t="shared" si="154"/>
        <v>2502</v>
      </c>
      <c r="AL698" s="699">
        <f t="shared" si="155"/>
        <v>2502</v>
      </c>
      <c r="AM698" s="699">
        <f t="shared" si="156"/>
        <v>2502</v>
      </c>
      <c r="AN698" s="272"/>
      <c r="AO698" s="272"/>
      <c r="AP698" s="272"/>
      <c r="AQ698" s="267"/>
      <c r="AR698" s="254"/>
      <c r="AS698" s="242"/>
      <c r="AT698" s="242"/>
      <c r="AU698" s="242"/>
    </row>
    <row r="699" spans="1:47" outlineLevel="3" x14ac:dyDescent="0.35">
      <c r="A699" s="242"/>
      <c r="B699" s="251"/>
      <c r="C699" s="244">
        <f t="shared" si="158"/>
        <v>4</v>
      </c>
      <c r="D699" s="267"/>
      <c r="E699" s="322"/>
      <c r="F699" s="322"/>
      <c r="G699" s="267"/>
      <c r="H699" s="272"/>
      <c r="I699" s="288"/>
      <c r="J699" s="288" t="s">
        <v>569</v>
      </c>
      <c r="K699" s="272"/>
      <c r="L699" s="272"/>
      <c r="M699" s="272"/>
      <c r="N699" s="272"/>
      <c r="O699" s="272"/>
      <c r="P699" s="272"/>
      <c r="Q699" s="272"/>
      <c r="R699" s="358">
        <f t="shared" si="157"/>
        <v>45976</v>
      </c>
      <c r="S699" s="358">
        <f t="shared" si="157"/>
        <v>45976</v>
      </c>
      <c r="T699" s="358">
        <f t="shared" si="157"/>
        <v>45976</v>
      </c>
      <c r="U699" s="358">
        <f t="shared" si="157"/>
        <v>45976</v>
      </c>
      <c r="V699" s="272"/>
      <c r="W699" s="272"/>
      <c r="X699" s="272"/>
      <c r="Y699" s="272"/>
      <c r="Z699" s="272"/>
      <c r="AA699" s="272"/>
      <c r="AB699" s="272"/>
      <c r="AC699" s="699">
        <f t="shared" si="146"/>
        <v>-43317</v>
      </c>
      <c r="AD699" s="699">
        <f t="shared" si="147"/>
        <v>-43317</v>
      </c>
      <c r="AE699" s="699">
        <f t="shared" si="148"/>
        <v>-43317</v>
      </c>
      <c r="AF699" s="699">
        <f t="shared" si="149"/>
        <v>-43317</v>
      </c>
      <c r="AG699" s="699">
        <f t="shared" si="150"/>
        <v>-43317</v>
      </c>
      <c r="AH699" s="699">
        <f t="shared" si="151"/>
        <v>-43317</v>
      </c>
      <c r="AI699" s="699">
        <f t="shared" si="152"/>
        <v>-43317</v>
      </c>
      <c r="AJ699" s="699">
        <f t="shared" si="153"/>
        <v>2502</v>
      </c>
      <c r="AK699" s="699">
        <f t="shared" si="154"/>
        <v>2502</v>
      </c>
      <c r="AL699" s="699">
        <f t="shared" si="155"/>
        <v>2502</v>
      </c>
      <c r="AM699" s="699">
        <f t="shared" si="156"/>
        <v>2502</v>
      </c>
      <c r="AN699" s="272"/>
      <c r="AO699" s="272"/>
      <c r="AP699" s="272"/>
      <c r="AQ699" s="267"/>
      <c r="AR699" s="254"/>
      <c r="AS699" s="242"/>
      <c r="AT699" s="242"/>
      <c r="AU699" s="242"/>
    </row>
    <row r="700" spans="1:47" outlineLevel="3" x14ac:dyDescent="0.35">
      <c r="A700" s="242"/>
      <c r="B700" s="251"/>
      <c r="C700" s="244">
        <f t="shared" si="158"/>
        <v>4</v>
      </c>
      <c r="D700" s="267"/>
      <c r="E700" s="322"/>
      <c r="F700" s="322"/>
      <c r="G700" s="267"/>
      <c r="H700" s="272"/>
      <c r="I700" s="288">
        <v>7</v>
      </c>
      <c r="J700" s="288" t="s">
        <v>578</v>
      </c>
      <c r="K700" s="358">
        <f>DATE(YEAR(K697)+1,MONTH(K697),DAY(K697))</f>
        <v>46341</v>
      </c>
      <c r="L700" s="358">
        <f>DATE(YEAR(L697)+1,MONTH(L697),DAY(L697))</f>
        <v>46341</v>
      </c>
      <c r="M700" s="358">
        <f>DATE(YEAR(M697)+1,MONTH(M697),DAY(M697))</f>
        <v>46341</v>
      </c>
      <c r="N700" s="272"/>
      <c r="O700" s="272"/>
      <c r="P700" s="272"/>
      <c r="Q700" s="272"/>
      <c r="R700" s="358">
        <f t="shared" si="157"/>
        <v>46341</v>
      </c>
      <c r="S700" s="358">
        <f t="shared" si="157"/>
        <v>46341</v>
      </c>
      <c r="T700" s="358">
        <f t="shared" si="157"/>
        <v>46341</v>
      </c>
      <c r="U700" s="358">
        <f t="shared" si="157"/>
        <v>46341</v>
      </c>
      <c r="V700" s="272"/>
      <c r="W700" s="272"/>
      <c r="X700" s="272"/>
      <c r="Y700" s="272"/>
      <c r="Z700" s="272"/>
      <c r="AA700" s="272"/>
      <c r="AB700" s="272"/>
      <c r="AC700" s="699">
        <f t="shared" si="146"/>
        <v>2866</v>
      </c>
      <c r="AD700" s="699">
        <f t="shared" si="147"/>
        <v>2866</v>
      </c>
      <c r="AE700" s="699">
        <f t="shared" si="148"/>
        <v>2866</v>
      </c>
      <c r="AF700" s="699">
        <f t="shared" si="149"/>
        <v>-43317</v>
      </c>
      <c r="AG700" s="699">
        <f t="shared" si="150"/>
        <v>-43317</v>
      </c>
      <c r="AH700" s="699">
        <f t="shared" si="151"/>
        <v>-43317</v>
      </c>
      <c r="AI700" s="699">
        <f t="shared" si="152"/>
        <v>-43317</v>
      </c>
      <c r="AJ700" s="699">
        <f t="shared" si="153"/>
        <v>2866</v>
      </c>
      <c r="AK700" s="699">
        <f t="shared" si="154"/>
        <v>2866</v>
      </c>
      <c r="AL700" s="699">
        <f t="shared" si="155"/>
        <v>2866</v>
      </c>
      <c r="AM700" s="699">
        <f t="shared" si="156"/>
        <v>2866</v>
      </c>
      <c r="AN700" s="272"/>
      <c r="AO700" s="272"/>
      <c r="AP700" s="272"/>
      <c r="AQ700" s="267"/>
      <c r="AR700" s="254"/>
      <c r="AS700" s="242"/>
      <c r="AT700" s="242"/>
      <c r="AU700" s="242"/>
    </row>
    <row r="701" spans="1:47" outlineLevel="3" x14ac:dyDescent="0.35">
      <c r="A701" s="242"/>
      <c r="B701" s="251"/>
      <c r="C701" s="244">
        <f t="shared" si="158"/>
        <v>4</v>
      </c>
      <c r="D701" s="267"/>
      <c r="E701" s="322"/>
      <c r="F701" s="322"/>
      <c r="G701" s="267"/>
      <c r="H701" s="272"/>
      <c r="I701" s="288"/>
      <c r="J701" s="288" t="s">
        <v>568</v>
      </c>
      <c r="K701" s="272"/>
      <c r="L701" s="272"/>
      <c r="M701" s="272"/>
      <c r="N701" s="358">
        <f>DATE(YEAR(N698)+1,MONTH(N698),DAY(N698))</f>
        <v>46341</v>
      </c>
      <c r="O701" s="358">
        <f>DATE(YEAR(O698)+1,MONTH(O698),DAY(O698))</f>
        <v>46341</v>
      </c>
      <c r="P701" s="358">
        <f>DATE(YEAR(P698)+1,MONTH(P698),DAY(P698))</f>
        <v>46341</v>
      </c>
      <c r="Q701" s="358">
        <f>DATE(YEAR(Q698)+1,MONTH(Q698),DAY(Q698))</f>
        <v>46341</v>
      </c>
      <c r="R701" s="358">
        <f t="shared" si="157"/>
        <v>46341</v>
      </c>
      <c r="S701" s="358">
        <f t="shared" si="157"/>
        <v>46341</v>
      </c>
      <c r="T701" s="358">
        <f t="shared" si="157"/>
        <v>46341</v>
      </c>
      <c r="U701" s="358">
        <f t="shared" si="157"/>
        <v>46341</v>
      </c>
      <c r="V701" s="272"/>
      <c r="W701" s="272"/>
      <c r="X701" s="272"/>
      <c r="Y701" s="272"/>
      <c r="Z701" s="272"/>
      <c r="AA701" s="272"/>
      <c r="AB701" s="272"/>
      <c r="AC701" s="699">
        <f t="shared" si="146"/>
        <v>-43317</v>
      </c>
      <c r="AD701" s="699">
        <f t="shared" si="147"/>
        <v>-43317</v>
      </c>
      <c r="AE701" s="699">
        <f t="shared" si="148"/>
        <v>-43317</v>
      </c>
      <c r="AF701" s="699">
        <f t="shared" si="149"/>
        <v>2866</v>
      </c>
      <c r="AG701" s="699">
        <f t="shared" si="150"/>
        <v>2866</v>
      </c>
      <c r="AH701" s="699">
        <f t="shared" si="151"/>
        <v>2866</v>
      </c>
      <c r="AI701" s="699">
        <f t="shared" si="152"/>
        <v>2866</v>
      </c>
      <c r="AJ701" s="699">
        <f t="shared" si="153"/>
        <v>2866</v>
      </c>
      <c r="AK701" s="699">
        <f t="shared" si="154"/>
        <v>2866</v>
      </c>
      <c r="AL701" s="699">
        <f t="shared" si="155"/>
        <v>2866</v>
      </c>
      <c r="AM701" s="699">
        <f t="shared" si="156"/>
        <v>2866</v>
      </c>
      <c r="AN701" s="272"/>
      <c r="AO701" s="272"/>
      <c r="AP701" s="272"/>
      <c r="AQ701" s="267"/>
      <c r="AR701" s="254"/>
      <c r="AS701" s="242"/>
      <c r="AT701" s="242"/>
      <c r="AU701" s="242"/>
    </row>
    <row r="702" spans="1:47" outlineLevel="3" x14ac:dyDescent="0.35">
      <c r="A702" s="242"/>
      <c r="B702" s="251"/>
      <c r="C702" s="244">
        <f t="shared" si="158"/>
        <v>4</v>
      </c>
      <c r="D702" s="267"/>
      <c r="E702" s="322"/>
      <c r="F702" s="322"/>
      <c r="G702" s="267"/>
      <c r="H702" s="272"/>
      <c r="I702" s="288"/>
      <c r="J702" s="288" t="s">
        <v>569</v>
      </c>
      <c r="K702" s="272"/>
      <c r="L702" s="272"/>
      <c r="M702" s="272"/>
      <c r="N702" s="272"/>
      <c r="O702" s="272"/>
      <c r="P702" s="272"/>
      <c r="Q702" s="272"/>
      <c r="R702" s="358">
        <f t="shared" si="157"/>
        <v>46341</v>
      </c>
      <c r="S702" s="358">
        <f t="shared" si="157"/>
        <v>46341</v>
      </c>
      <c r="T702" s="358">
        <f t="shared" si="157"/>
        <v>46341</v>
      </c>
      <c r="U702" s="358">
        <f t="shared" si="157"/>
        <v>46341</v>
      </c>
      <c r="V702" s="272"/>
      <c r="W702" s="272"/>
      <c r="X702" s="272"/>
      <c r="Y702" s="272"/>
      <c r="Z702" s="272"/>
      <c r="AA702" s="272"/>
      <c r="AB702" s="272"/>
      <c r="AC702" s="699">
        <f t="shared" si="146"/>
        <v>-43317</v>
      </c>
      <c r="AD702" s="699">
        <f t="shared" si="147"/>
        <v>-43317</v>
      </c>
      <c r="AE702" s="699">
        <f t="shared" si="148"/>
        <v>-43317</v>
      </c>
      <c r="AF702" s="699">
        <f t="shared" si="149"/>
        <v>-43317</v>
      </c>
      <c r="AG702" s="699">
        <f t="shared" si="150"/>
        <v>-43317</v>
      </c>
      <c r="AH702" s="699">
        <f t="shared" si="151"/>
        <v>-43317</v>
      </c>
      <c r="AI702" s="699">
        <f t="shared" si="152"/>
        <v>-43317</v>
      </c>
      <c r="AJ702" s="699">
        <f t="shared" si="153"/>
        <v>2866</v>
      </c>
      <c r="AK702" s="699">
        <f t="shared" si="154"/>
        <v>2866</v>
      </c>
      <c r="AL702" s="699">
        <f t="shared" si="155"/>
        <v>2866</v>
      </c>
      <c r="AM702" s="699">
        <f t="shared" si="156"/>
        <v>2866</v>
      </c>
      <c r="AN702" s="272"/>
      <c r="AO702" s="272"/>
      <c r="AP702" s="272"/>
      <c r="AQ702" s="267"/>
      <c r="AR702" s="254"/>
      <c r="AS702" s="242"/>
      <c r="AT702" s="242"/>
      <c r="AU702" s="242"/>
    </row>
    <row r="703" spans="1:47" outlineLevel="3" x14ac:dyDescent="0.35">
      <c r="A703" s="242"/>
      <c r="B703" s="251"/>
      <c r="C703" s="244">
        <f t="shared" si="158"/>
        <v>4</v>
      </c>
      <c r="D703" s="267"/>
      <c r="E703" s="322"/>
      <c r="F703" s="322"/>
      <c r="G703" s="267"/>
      <c r="H703" s="288" t="str">
        <f>H$252</f>
        <v>Win</v>
      </c>
      <c r="I703" s="288">
        <v>0</v>
      </c>
      <c r="J703" s="288" t="s">
        <v>578</v>
      </c>
      <c r="K703" s="393">
        <v>43814</v>
      </c>
      <c r="L703" s="393">
        <v>43814</v>
      </c>
      <c r="M703" s="393">
        <v>43814</v>
      </c>
      <c r="N703" s="272"/>
      <c r="O703" s="272"/>
      <c r="P703" s="272"/>
      <c r="Q703" s="272"/>
      <c r="R703" s="393">
        <v>43814</v>
      </c>
      <c r="S703" s="393">
        <v>43814</v>
      </c>
      <c r="T703" s="393">
        <v>43814</v>
      </c>
      <c r="U703" s="393">
        <v>43814</v>
      </c>
      <c r="V703" s="272"/>
      <c r="W703" s="272"/>
      <c r="X703" s="272" t="b">
        <f t="shared" ref="X703:AA705" si="159">R703&lt;(MAX(R$273:R$280)+MAX($I$354*R$354,$I$355*R$355,$I$356*R$356))</f>
        <v>0</v>
      </c>
      <c r="Y703" s="272" t="b">
        <f t="shared" si="159"/>
        <v>0</v>
      </c>
      <c r="Z703" s="272" t="b">
        <f t="shared" si="159"/>
        <v>0</v>
      </c>
      <c r="AA703" s="272" t="b">
        <f t="shared" si="159"/>
        <v>0</v>
      </c>
      <c r="AB703" s="272"/>
      <c r="AC703" s="699">
        <f t="shared" si="146"/>
        <v>348</v>
      </c>
      <c r="AD703" s="699">
        <f t="shared" si="147"/>
        <v>348</v>
      </c>
      <c r="AE703" s="699">
        <f t="shared" si="148"/>
        <v>348</v>
      </c>
      <c r="AF703" s="699">
        <f t="shared" si="149"/>
        <v>-43317</v>
      </c>
      <c r="AG703" s="699">
        <f t="shared" si="150"/>
        <v>-43317</v>
      </c>
      <c r="AH703" s="699">
        <f t="shared" si="151"/>
        <v>-43317</v>
      </c>
      <c r="AI703" s="699">
        <f t="shared" si="152"/>
        <v>-43317</v>
      </c>
      <c r="AJ703" s="699">
        <f t="shared" si="153"/>
        <v>348</v>
      </c>
      <c r="AK703" s="699">
        <f t="shared" si="154"/>
        <v>348</v>
      </c>
      <c r="AL703" s="699">
        <f t="shared" si="155"/>
        <v>348</v>
      </c>
      <c r="AM703" s="699">
        <f t="shared" si="156"/>
        <v>348</v>
      </c>
      <c r="AN703" s="272"/>
      <c r="AO703" s="272"/>
      <c r="AP703" s="272"/>
      <c r="AQ703" s="267"/>
      <c r="AR703" s="254"/>
      <c r="AS703" s="242"/>
      <c r="AT703" s="242"/>
      <c r="AU703" s="242"/>
    </row>
    <row r="704" spans="1:47" outlineLevel="3" x14ac:dyDescent="0.35">
      <c r="A704" s="242"/>
      <c r="B704" s="251"/>
      <c r="C704" s="244">
        <f t="shared" si="158"/>
        <v>4</v>
      </c>
      <c r="D704" s="267"/>
      <c r="E704" s="322"/>
      <c r="F704" s="322"/>
      <c r="G704" s="267"/>
      <c r="H704" s="288"/>
      <c r="I704" s="288"/>
      <c r="J704" s="288" t="s">
        <v>568</v>
      </c>
      <c r="K704" s="272"/>
      <c r="L704" s="272"/>
      <c r="M704" s="272"/>
      <c r="N704" s="393">
        <v>43814</v>
      </c>
      <c r="O704" s="393">
        <v>43814</v>
      </c>
      <c r="P704" s="393">
        <v>43814</v>
      </c>
      <c r="Q704" s="393">
        <v>43814</v>
      </c>
      <c r="R704" s="393">
        <v>43814</v>
      </c>
      <c r="S704" s="393">
        <v>43814</v>
      </c>
      <c r="T704" s="393">
        <v>43814</v>
      </c>
      <c r="U704" s="393">
        <v>43814</v>
      </c>
      <c r="V704" s="272"/>
      <c r="W704" s="272"/>
      <c r="X704" s="272" t="b">
        <f t="shared" si="159"/>
        <v>0</v>
      </c>
      <c r="Y704" s="272" t="b">
        <f t="shared" si="159"/>
        <v>0</v>
      </c>
      <c r="Z704" s="272" t="b">
        <f t="shared" si="159"/>
        <v>0</v>
      </c>
      <c r="AA704" s="272" t="b">
        <f t="shared" si="159"/>
        <v>0</v>
      </c>
      <c r="AB704" s="272"/>
      <c r="AC704" s="699">
        <f t="shared" si="146"/>
        <v>-43317</v>
      </c>
      <c r="AD704" s="699">
        <f t="shared" si="147"/>
        <v>-43317</v>
      </c>
      <c r="AE704" s="699">
        <f t="shared" si="148"/>
        <v>-43317</v>
      </c>
      <c r="AF704" s="699">
        <f t="shared" si="149"/>
        <v>348</v>
      </c>
      <c r="AG704" s="699">
        <f t="shared" si="150"/>
        <v>348</v>
      </c>
      <c r="AH704" s="699">
        <f t="shared" si="151"/>
        <v>348</v>
      </c>
      <c r="AI704" s="699">
        <f t="shared" si="152"/>
        <v>348</v>
      </c>
      <c r="AJ704" s="699">
        <f t="shared" si="153"/>
        <v>348</v>
      </c>
      <c r="AK704" s="699">
        <f t="shared" si="154"/>
        <v>348</v>
      </c>
      <c r="AL704" s="699">
        <f t="shared" si="155"/>
        <v>348</v>
      </c>
      <c r="AM704" s="699">
        <f t="shared" si="156"/>
        <v>348</v>
      </c>
      <c r="AN704" s="272"/>
      <c r="AO704" s="272"/>
      <c r="AP704" s="272"/>
      <c r="AQ704" s="267"/>
      <c r="AR704" s="254"/>
      <c r="AS704" s="242"/>
      <c r="AT704" s="242"/>
      <c r="AU704" s="242"/>
    </row>
    <row r="705" spans="1:47" outlineLevel="3" x14ac:dyDescent="0.35">
      <c r="A705" s="242"/>
      <c r="B705" s="251"/>
      <c r="C705" s="244">
        <f t="shared" si="158"/>
        <v>4</v>
      </c>
      <c r="D705" s="267"/>
      <c r="E705" s="322"/>
      <c r="F705" s="322"/>
      <c r="G705" s="267"/>
      <c r="H705" s="288"/>
      <c r="I705" s="288"/>
      <c r="J705" s="288" t="s">
        <v>569</v>
      </c>
      <c r="K705" s="272"/>
      <c r="L705" s="272"/>
      <c r="M705" s="272"/>
      <c r="N705" s="272"/>
      <c r="O705" s="272"/>
      <c r="P705" s="272"/>
      <c r="Q705" s="272"/>
      <c r="R705" s="393">
        <v>43814</v>
      </c>
      <c r="S705" s="393">
        <v>43814</v>
      </c>
      <c r="T705" s="393">
        <v>43814</v>
      </c>
      <c r="U705" s="393">
        <v>43814</v>
      </c>
      <c r="V705" s="272"/>
      <c r="W705" s="272"/>
      <c r="X705" s="272" t="b">
        <f t="shared" si="159"/>
        <v>0</v>
      </c>
      <c r="Y705" s="272" t="b">
        <f t="shared" si="159"/>
        <v>0</v>
      </c>
      <c r="Z705" s="272" t="b">
        <f t="shared" si="159"/>
        <v>0</v>
      </c>
      <c r="AA705" s="272" t="b">
        <f t="shared" si="159"/>
        <v>0</v>
      </c>
      <c r="AB705" s="272"/>
      <c r="AC705" s="699">
        <f t="shared" si="146"/>
        <v>-43317</v>
      </c>
      <c r="AD705" s="699">
        <f t="shared" si="147"/>
        <v>-43317</v>
      </c>
      <c r="AE705" s="699">
        <f t="shared" si="148"/>
        <v>-43317</v>
      </c>
      <c r="AF705" s="699">
        <f t="shared" si="149"/>
        <v>-43317</v>
      </c>
      <c r="AG705" s="699">
        <f t="shared" si="150"/>
        <v>-43317</v>
      </c>
      <c r="AH705" s="699">
        <f t="shared" si="151"/>
        <v>-43317</v>
      </c>
      <c r="AI705" s="699">
        <f t="shared" si="152"/>
        <v>-43317</v>
      </c>
      <c r="AJ705" s="699">
        <f t="shared" si="153"/>
        <v>348</v>
      </c>
      <c r="AK705" s="699">
        <f t="shared" si="154"/>
        <v>348</v>
      </c>
      <c r="AL705" s="699">
        <f t="shared" si="155"/>
        <v>348</v>
      </c>
      <c r="AM705" s="699">
        <f t="shared" si="156"/>
        <v>348</v>
      </c>
      <c r="AN705" s="272"/>
      <c r="AO705" s="272"/>
      <c r="AP705" s="272"/>
      <c r="AQ705" s="267"/>
      <c r="AR705" s="254"/>
      <c r="AS705" s="242"/>
      <c r="AT705" s="242"/>
      <c r="AU705" s="242"/>
    </row>
    <row r="706" spans="1:47" outlineLevel="3" x14ac:dyDescent="0.35">
      <c r="A706" s="242"/>
      <c r="B706" s="251"/>
      <c r="C706" s="244">
        <f t="shared" si="158"/>
        <v>4</v>
      </c>
      <c r="D706" s="267"/>
      <c r="E706" s="322"/>
      <c r="F706" s="322"/>
      <c r="G706" s="267"/>
      <c r="H706" s="272"/>
      <c r="I706" s="288">
        <v>1</v>
      </c>
      <c r="J706" s="288" t="s">
        <v>578</v>
      </c>
      <c r="K706" s="358">
        <f>DATE(YEAR(K703)+1,MONTH(K703),DAY(K703))</f>
        <v>44180</v>
      </c>
      <c r="L706" s="358">
        <f>DATE(YEAR(L703)+1,MONTH(L703),DAY(L703))</f>
        <v>44180</v>
      </c>
      <c r="M706" s="358">
        <f>DATE(YEAR(M703)+1,MONTH(M703),DAY(M703))</f>
        <v>44180</v>
      </c>
      <c r="N706" s="272"/>
      <c r="O706" s="272"/>
      <c r="P706" s="272"/>
      <c r="Q706" s="272"/>
      <c r="R706" s="358">
        <f t="shared" ref="R706:U726" si="160">DATE(YEAR(R703)+1,MONTH(R703),DAY(R703))</f>
        <v>44180</v>
      </c>
      <c r="S706" s="358">
        <f t="shared" si="160"/>
        <v>44180</v>
      </c>
      <c r="T706" s="358">
        <f t="shared" si="160"/>
        <v>44180</v>
      </c>
      <c r="U706" s="358">
        <f t="shared" si="160"/>
        <v>44180</v>
      </c>
      <c r="V706" s="272"/>
      <c r="W706" s="272"/>
      <c r="X706" s="272"/>
      <c r="Y706" s="272"/>
      <c r="Z706" s="272"/>
      <c r="AA706" s="272"/>
      <c r="AB706" s="272"/>
      <c r="AC706" s="699">
        <f t="shared" si="146"/>
        <v>713</v>
      </c>
      <c r="AD706" s="699">
        <f t="shared" si="147"/>
        <v>713</v>
      </c>
      <c r="AE706" s="699">
        <f t="shared" si="148"/>
        <v>713</v>
      </c>
      <c r="AF706" s="699">
        <f t="shared" si="149"/>
        <v>-43317</v>
      </c>
      <c r="AG706" s="699">
        <f t="shared" si="150"/>
        <v>-43317</v>
      </c>
      <c r="AH706" s="699">
        <f t="shared" si="151"/>
        <v>-43317</v>
      </c>
      <c r="AI706" s="699">
        <f t="shared" si="152"/>
        <v>-43317</v>
      </c>
      <c r="AJ706" s="699">
        <f t="shared" si="153"/>
        <v>713</v>
      </c>
      <c r="AK706" s="699">
        <f t="shared" si="154"/>
        <v>713</v>
      </c>
      <c r="AL706" s="699">
        <f t="shared" si="155"/>
        <v>713</v>
      </c>
      <c r="AM706" s="699">
        <f t="shared" si="156"/>
        <v>713</v>
      </c>
      <c r="AN706" s="272"/>
      <c r="AO706" s="272"/>
      <c r="AP706" s="272"/>
      <c r="AQ706" s="267"/>
      <c r="AR706" s="254"/>
      <c r="AS706" s="242"/>
      <c r="AT706" s="242"/>
      <c r="AU706" s="242"/>
    </row>
    <row r="707" spans="1:47" outlineLevel="3" x14ac:dyDescent="0.35">
      <c r="A707" s="242"/>
      <c r="B707" s="251"/>
      <c r="C707" s="244">
        <f t="shared" si="158"/>
        <v>4</v>
      </c>
      <c r="D707" s="267"/>
      <c r="E707" s="322"/>
      <c r="F707" s="322"/>
      <c r="G707" s="267"/>
      <c r="H707" s="272"/>
      <c r="I707" s="288"/>
      <c r="J707" s="288" t="s">
        <v>568</v>
      </c>
      <c r="K707" s="272"/>
      <c r="L707" s="272"/>
      <c r="M707" s="272"/>
      <c r="N707" s="358">
        <f>DATE(YEAR(N704)+1,MONTH(N704),DAY(N704))</f>
        <v>44180</v>
      </c>
      <c r="O707" s="358">
        <f>DATE(YEAR(O704)+1,MONTH(O704),DAY(O704))</f>
        <v>44180</v>
      </c>
      <c r="P707" s="358">
        <f>DATE(YEAR(P704)+1,MONTH(P704),DAY(P704))</f>
        <v>44180</v>
      </c>
      <c r="Q707" s="358">
        <f>DATE(YEAR(Q704)+1,MONTH(Q704),DAY(Q704))</f>
        <v>44180</v>
      </c>
      <c r="R707" s="358">
        <f t="shared" si="160"/>
        <v>44180</v>
      </c>
      <c r="S707" s="358">
        <f t="shared" si="160"/>
        <v>44180</v>
      </c>
      <c r="T707" s="358">
        <f t="shared" si="160"/>
        <v>44180</v>
      </c>
      <c r="U707" s="358">
        <f t="shared" si="160"/>
        <v>44180</v>
      </c>
      <c r="V707" s="272"/>
      <c r="W707" s="272"/>
      <c r="X707" s="272"/>
      <c r="Y707" s="272"/>
      <c r="Z707" s="272"/>
      <c r="AA707" s="272"/>
      <c r="AB707" s="272"/>
      <c r="AC707" s="699">
        <f t="shared" si="146"/>
        <v>-43317</v>
      </c>
      <c r="AD707" s="699">
        <f t="shared" si="147"/>
        <v>-43317</v>
      </c>
      <c r="AE707" s="699">
        <f t="shared" si="148"/>
        <v>-43317</v>
      </c>
      <c r="AF707" s="699">
        <f t="shared" si="149"/>
        <v>713</v>
      </c>
      <c r="AG707" s="699">
        <f t="shared" si="150"/>
        <v>713</v>
      </c>
      <c r="AH707" s="699">
        <f t="shared" si="151"/>
        <v>713</v>
      </c>
      <c r="AI707" s="699">
        <f t="shared" si="152"/>
        <v>713</v>
      </c>
      <c r="AJ707" s="699">
        <f t="shared" si="153"/>
        <v>713</v>
      </c>
      <c r="AK707" s="699">
        <f t="shared" si="154"/>
        <v>713</v>
      </c>
      <c r="AL707" s="699">
        <f t="shared" si="155"/>
        <v>713</v>
      </c>
      <c r="AM707" s="699">
        <f t="shared" si="156"/>
        <v>713</v>
      </c>
      <c r="AN707" s="272"/>
      <c r="AO707" s="272"/>
      <c r="AP707" s="272"/>
      <c r="AQ707" s="267"/>
      <c r="AR707" s="254"/>
      <c r="AS707" s="242"/>
      <c r="AT707" s="242"/>
      <c r="AU707" s="242"/>
    </row>
    <row r="708" spans="1:47" outlineLevel="3" x14ac:dyDescent="0.35">
      <c r="A708" s="242"/>
      <c r="B708" s="251"/>
      <c r="C708" s="244">
        <f t="shared" si="158"/>
        <v>4</v>
      </c>
      <c r="D708" s="267"/>
      <c r="E708" s="322"/>
      <c r="F708" s="322"/>
      <c r="G708" s="267"/>
      <c r="H708" s="272"/>
      <c r="I708" s="288"/>
      <c r="J708" s="288" t="s">
        <v>569</v>
      </c>
      <c r="K708" s="272"/>
      <c r="L708" s="272"/>
      <c r="M708" s="272"/>
      <c r="N708" s="272"/>
      <c r="O708" s="272"/>
      <c r="P708" s="272"/>
      <c r="Q708" s="272"/>
      <c r="R708" s="358">
        <f t="shared" si="160"/>
        <v>44180</v>
      </c>
      <c r="S708" s="358">
        <f t="shared" si="160"/>
        <v>44180</v>
      </c>
      <c r="T708" s="358">
        <f t="shared" si="160"/>
        <v>44180</v>
      </c>
      <c r="U708" s="358">
        <f t="shared" si="160"/>
        <v>44180</v>
      </c>
      <c r="V708" s="272"/>
      <c r="W708" s="272"/>
      <c r="X708" s="272"/>
      <c r="Y708" s="272"/>
      <c r="Z708" s="272"/>
      <c r="AA708" s="272"/>
      <c r="AB708" s="272"/>
      <c r="AC708" s="699">
        <f t="shared" si="146"/>
        <v>-43317</v>
      </c>
      <c r="AD708" s="699">
        <f t="shared" si="147"/>
        <v>-43317</v>
      </c>
      <c r="AE708" s="699">
        <f t="shared" si="148"/>
        <v>-43317</v>
      </c>
      <c r="AF708" s="699">
        <f t="shared" si="149"/>
        <v>-43317</v>
      </c>
      <c r="AG708" s="699">
        <f t="shared" si="150"/>
        <v>-43317</v>
      </c>
      <c r="AH708" s="699">
        <f t="shared" si="151"/>
        <v>-43317</v>
      </c>
      <c r="AI708" s="699">
        <f t="shared" si="152"/>
        <v>-43317</v>
      </c>
      <c r="AJ708" s="699">
        <f t="shared" si="153"/>
        <v>713</v>
      </c>
      <c r="AK708" s="699">
        <f t="shared" si="154"/>
        <v>713</v>
      </c>
      <c r="AL708" s="699">
        <f t="shared" si="155"/>
        <v>713</v>
      </c>
      <c r="AM708" s="699">
        <f t="shared" si="156"/>
        <v>713</v>
      </c>
      <c r="AN708" s="272"/>
      <c r="AO708" s="272"/>
      <c r="AP708" s="272"/>
      <c r="AQ708" s="267"/>
      <c r="AR708" s="254"/>
      <c r="AS708" s="242"/>
      <c r="AT708" s="242"/>
      <c r="AU708" s="242"/>
    </row>
    <row r="709" spans="1:47" outlineLevel="3" x14ac:dyDescent="0.35">
      <c r="A709" s="242"/>
      <c r="B709" s="251"/>
      <c r="C709" s="244">
        <f t="shared" si="158"/>
        <v>4</v>
      </c>
      <c r="D709" s="267"/>
      <c r="E709" s="322"/>
      <c r="F709" s="322"/>
      <c r="G709" s="267"/>
      <c r="H709" s="272"/>
      <c r="I709" s="288">
        <v>2</v>
      </c>
      <c r="J709" s="288" t="s">
        <v>578</v>
      </c>
      <c r="K709" s="358">
        <f>DATE(YEAR(K706)+1,MONTH(K706),DAY(K706))</f>
        <v>44545</v>
      </c>
      <c r="L709" s="358">
        <f>DATE(YEAR(L706)+1,MONTH(L706),DAY(L706))</f>
        <v>44545</v>
      </c>
      <c r="M709" s="358">
        <f>DATE(YEAR(M706)+1,MONTH(M706),DAY(M706))</f>
        <v>44545</v>
      </c>
      <c r="N709" s="272"/>
      <c r="O709" s="272"/>
      <c r="P709" s="272"/>
      <c r="Q709" s="272"/>
      <c r="R709" s="358">
        <f t="shared" si="160"/>
        <v>44545</v>
      </c>
      <c r="S709" s="358">
        <f t="shared" si="160"/>
        <v>44545</v>
      </c>
      <c r="T709" s="358">
        <f t="shared" si="160"/>
        <v>44545</v>
      </c>
      <c r="U709" s="358">
        <f t="shared" si="160"/>
        <v>44545</v>
      </c>
      <c r="V709" s="272"/>
      <c r="W709" s="272"/>
      <c r="X709" s="272"/>
      <c r="Y709" s="272"/>
      <c r="Z709" s="272"/>
      <c r="AA709" s="272"/>
      <c r="AB709" s="272"/>
      <c r="AC709" s="699">
        <f t="shared" si="146"/>
        <v>1076</v>
      </c>
      <c r="AD709" s="699">
        <f t="shared" si="147"/>
        <v>1076</v>
      </c>
      <c r="AE709" s="699">
        <f t="shared" si="148"/>
        <v>1076</v>
      </c>
      <c r="AF709" s="699">
        <f t="shared" si="149"/>
        <v>-43317</v>
      </c>
      <c r="AG709" s="699">
        <f t="shared" si="150"/>
        <v>-43317</v>
      </c>
      <c r="AH709" s="699">
        <f t="shared" si="151"/>
        <v>-43317</v>
      </c>
      <c r="AI709" s="699">
        <f t="shared" si="152"/>
        <v>-43317</v>
      </c>
      <c r="AJ709" s="699">
        <f t="shared" si="153"/>
        <v>1076</v>
      </c>
      <c r="AK709" s="699">
        <f t="shared" si="154"/>
        <v>1076</v>
      </c>
      <c r="AL709" s="699">
        <f t="shared" si="155"/>
        <v>1076</v>
      </c>
      <c r="AM709" s="699">
        <f t="shared" si="156"/>
        <v>1076</v>
      </c>
      <c r="AN709" s="272"/>
      <c r="AO709" s="272"/>
      <c r="AP709" s="272"/>
      <c r="AQ709" s="267"/>
      <c r="AR709" s="254"/>
      <c r="AS709" s="242"/>
      <c r="AT709" s="242"/>
      <c r="AU709" s="242"/>
    </row>
    <row r="710" spans="1:47" outlineLevel="3" x14ac:dyDescent="0.35">
      <c r="A710" s="242"/>
      <c r="B710" s="251"/>
      <c r="C710" s="244">
        <f t="shared" si="158"/>
        <v>4</v>
      </c>
      <c r="D710" s="267"/>
      <c r="E710" s="322"/>
      <c r="F710" s="322"/>
      <c r="G710" s="267"/>
      <c r="H710" s="272"/>
      <c r="I710" s="288"/>
      <c r="J710" s="288" t="s">
        <v>568</v>
      </c>
      <c r="K710" s="272"/>
      <c r="L710" s="272"/>
      <c r="M710" s="272"/>
      <c r="N710" s="358">
        <f>DATE(YEAR(N707)+1,MONTH(N707),DAY(N707))</f>
        <v>44545</v>
      </c>
      <c r="O710" s="358">
        <f>DATE(YEAR(O707)+1,MONTH(O707),DAY(O707))</f>
        <v>44545</v>
      </c>
      <c r="P710" s="358">
        <f>DATE(YEAR(P707)+1,MONTH(P707),DAY(P707))</f>
        <v>44545</v>
      </c>
      <c r="Q710" s="358">
        <f>DATE(YEAR(Q707)+1,MONTH(Q707),DAY(Q707))</f>
        <v>44545</v>
      </c>
      <c r="R710" s="358">
        <f t="shared" si="160"/>
        <v>44545</v>
      </c>
      <c r="S710" s="358">
        <f t="shared" si="160"/>
        <v>44545</v>
      </c>
      <c r="T710" s="358">
        <f t="shared" si="160"/>
        <v>44545</v>
      </c>
      <c r="U710" s="358">
        <f t="shared" si="160"/>
        <v>44545</v>
      </c>
      <c r="V710" s="272"/>
      <c r="W710" s="272"/>
      <c r="X710" s="272"/>
      <c r="Y710" s="272"/>
      <c r="Z710" s="272"/>
      <c r="AA710" s="272"/>
      <c r="AB710" s="272"/>
      <c r="AC710" s="699">
        <f t="shared" si="146"/>
        <v>-43317</v>
      </c>
      <c r="AD710" s="699">
        <f t="shared" si="147"/>
        <v>-43317</v>
      </c>
      <c r="AE710" s="699">
        <f t="shared" si="148"/>
        <v>-43317</v>
      </c>
      <c r="AF710" s="699">
        <f t="shared" si="149"/>
        <v>1076</v>
      </c>
      <c r="AG710" s="699">
        <f t="shared" si="150"/>
        <v>1076</v>
      </c>
      <c r="AH710" s="699">
        <f t="shared" si="151"/>
        <v>1076</v>
      </c>
      <c r="AI710" s="699">
        <f t="shared" si="152"/>
        <v>1076</v>
      </c>
      <c r="AJ710" s="699">
        <f t="shared" si="153"/>
        <v>1076</v>
      </c>
      <c r="AK710" s="699">
        <f t="shared" si="154"/>
        <v>1076</v>
      </c>
      <c r="AL710" s="699">
        <f t="shared" si="155"/>
        <v>1076</v>
      </c>
      <c r="AM710" s="699">
        <f t="shared" si="156"/>
        <v>1076</v>
      </c>
      <c r="AN710" s="272"/>
      <c r="AO710" s="272"/>
      <c r="AP710" s="272"/>
      <c r="AQ710" s="267"/>
      <c r="AR710" s="254"/>
      <c r="AS710" s="242"/>
      <c r="AT710" s="242"/>
      <c r="AU710" s="242"/>
    </row>
    <row r="711" spans="1:47" outlineLevel="3" x14ac:dyDescent="0.35">
      <c r="A711" s="242"/>
      <c r="B711" s="251"/>
      <c r="C711" s="244">
        <f t="shared" si="158"/>
        <v>4</v>
      </c>
      <c r="D711" s="267"/>
      <c r="E711" s="322"/>
      <c r="F711" s="322"/>
      <c r="G711" s="267"/>
      <c r="H711" s="272"/>
      <c r="I711" s="288"/>
      <c r="J711" s="288" t="s">
        <v>569</v>
      </c>
      <c r="K711" s="272"/>
      <c r="L711" s="272"/>
      <c r="M711" s="272"/>
      <c r="N711" s="272"/>
      <c r="O711" s="272"/>
      <c r="P711" s="272"/>
      <c r="Q711" s="272"/>
      <c r="R711" s="358">
        <f t="shared" si="160"/>
        <v>44545</v>
      </c>
      <c r="S711" s="358">
        <f t="shared" si="160"/>
        <v>44545</v>
      </c>
      <c r="T711" s="358">
        <f t="shared" si="160"/>
        <v>44545</v>
      </c>
      <c r="U711" s="358">
        <f t="shared" si="160"/>
        <v>44545</v>
      </c>
      <c r="V711" s="272"/>
      <c r="W711" s="272"/>
      <c r="X711" s="272"/>
      <c r="Y711" s="272"/>
      <c r="Z711" s="272"/>
      <c r="AA711" s="272"/>
      <c r="AB711" s="272"/>
      <c r="AC711" s="699">
        <f t="shared" ref="AC711:AC742" si="161">MIN(363,INT((K711 - DATE(YEAR(K711),1,1))))+364*(YEAR(K711)-i_startyear)</f>
        <v>-43317</v>
      </c>
      <c r="AD711" s="699">
        <f t="shared" ref="AD711:AD742" si="162">MIN(363,INT((L711 - DATE(YEAR(L711),1,1))))+364*(YEAR(L711)-i_startyear)</f>
        <v>-43317</v>
      </c>
      <c r="AE711" s="699">
        <f t="shared" ref="AE711:AE742" si="163">MIN(363,INT((M711 - DATE(YEAR(M711),1,1))))+364*(YEAR(M711)-i_startyear)</f>
        <v>-43317</v>
      </c>
      <c r="AF711" s="699">
        <f t="shared" ref="AF711:AF742" si="164">MIN(363,INT((N711 - DATE(YEAR(N711),1,1))))+364*(YEAR(N711)-i_startyear)</f>
        <v>-43317</v>
      </c>
      <c r="AG711" s="699">
        <f t="shared" ref="AG711:AG742" si="165">MIN(363,INT((O711 - DATE(YEAR(O711),1,1))))+364*(YEAR(O711)-i_startyear)</f>
        <v>-43317</v>
      </c>
      <c r="AH711" s="699">
        <f t="shared" ref="AH711:AH742" si="166">MIN(363,INT((P711 - DATE(YEAR(P711),1,1))))+364*(YEAR(P711)-i_startyear)</f>
        <v>-43317</v>
      </c>
      <c r="AI711" s="699">
        <f t="shared" ref="AI711:AI742" si="167">MIN(363,INT((Q711 - DATE(YEAR(Q711),1,1))))+364*(YEAR(Q711)-i_startyear)</f>
        <v>-43317</v>
      </c>
      <c r="AJ711" s="699">
        <f t="shared" ref="AJ711:AJ742" si="168">MIN(363,INT((R711 - DATE(YEAR(R711),1,1))))+364*(YEAR(R711)-i_startyear)</f>
        <v>1076</v>
      </c>
      <c r="AK711" s="699">
        <f t="shared" ref="AK711:AK742" si="169">MIN(363,INT((S711 - DATE(YEAR(S711),1,1))))+364*(YEAR(S711)-i_startyear)</f>
        <v>1076</v>
      </c>
      <c r="AL711" s="699">
        <f t="shared" ref="AL711:AL742" si="170">MIN(363,INT((T711 - DATE(YEAR(T711),1,1))))+364*(YEAR(T711)-i_startyear)</f>
        <v>1076</v>
      </c>
      <c r="AM711" s="699">
        <f t="shared" ref="AM711:AM742" si="171">MIN(363,INT((U711 - DATE(YEAR(U711),1,1))))+364*(YEAR(U711)-i_startyear)</f>
        <v>1076</v>
      </c>
      <c r="AN711" s="272"/>
      <c r="AO711" s="272"/>
      <c r="AP711" s="272"/>
      <c r="AQ711" s="267"/>
      <c r="AR711" s="254"/>
      <c r="AS711" s="242"/>
      <c r="AT711" s="242"/>
      <c r="AU711" s="242"/>
    </row>
    <row r="712" spans="1:47" outlineLevel="3" x14ac:dyDescent="0.35">
      <c r="A712" s="242"/>
      <c r="B712" s="251"/>
      <c r="C712" s="244">
        <f t="shared" si="158"/>
        <v>4</v>
      </c>
      <c r="D712" s="267"/>
      <c r="E712" s="322"/>
      <c r="F712" s="322"/>
      <c r="G712" s="267"/>
      <c r="H712" s="272"/>
      <c r="I712" s="288">
        <v>3</v>
      </c>
      <c r="J712" s="288" t="s">
        <v>578</v>
      </c>
      <c r="K712" s="358">
        <f>DATE(YEAR(K709)+1,MONTH(K709),DAY(K709))</f>
        <v>44910</v>
      </c>
      <c r="L712" s="358">
        <f>DATE(YEAR(L709)+1,MONTH(L709),DAY(L709))</f>
        <v>44910</v>
      </c>
      <c r="M712" s="358">
        <f>DATE(YEAR(M709)+1,MONTH(M709),DAY(M709))</f>
        <v>44910</v>
      </c>
      <c r="N712" s="272"/>
      <c r="O712" s="272"/>
      <c r="P712" s="272"/>
      <c r="Q712" s="272"/>
      <c r="R712" s="358">
        <f t="shared" si="160"/>
        <v>44910</v>
      </c>
      <c r="S712" s="358">
        <f t="shared" si="160"/>
        <v>44910</v>
      </c>
      <c r="T712" s="358">
        <f t="shared" si="160"/>
        <v>44910</v>
      </c>
      <c r="U712" s="358">
        <f t="shared" si="160"/>
        <v>44910</v>
      </c>
      <c r="V712" s="272"/>
      <c r="W712" s="272"/>
      <c r="X712" s="272"/>
      <c r="Y712" s="272"/>
      <c r="Z712" s="272"/>
      <c r="AA712" s="272"/>
      <c r="AB712" s="272"/>
      <c r="AC712" s="699">
        <f t="shared" si="161"/>
        <v>1440</v>
      </c>
      <c r="AD712" s="699">
        <f t="shared" si="162"/>
        <v>1440</v>
      </c>
      <c r="AE712" s="699">
        <f t="shared" si="163"/>
        <v>1440</v>
      </c>
      <c r="AF712" s="699">
        <f t="shared" si="164"/>
        <v>-43317</v>
      </c>
      <c r="AG712" s="699">
        <f t="shared" si="165"/>
        <v>-43317</v>
      </c>
      <c r="AH712" s="699">
        <f t="shared" si="166"/>
        <v>-43317</v>
      </c>
      <c r="AI712" s="699">
        <f t="shared" si="167"/>
        <v>-43317</v>
      </c>
      <c r="AJ712" s="699">
        <f t="shared" si="168"/>
        <v>1440</v>
      </c>
      <c r="AK712" s="699">
        <f t="shared" si="169"/>
        <v>1440</v>
      </c>
      <c r="AL712" s="699">
        <f t="shared" si="170"/>
        <v>1440</v>
      </c>
      <c r="AM712" s="699">
        <f t="shared" si="171"/>
        <v>1440</v>
      </c>
      <c r="AN712" s="272"/>
      <c r="AO712" s="272"/>
      <c r="AP712" s="272"/>
      <c r="AQ712" s="267"/>
      <c r="AR712" s="254"/>
      <c r="AS712" s="242"/>
      <c r="AT712" s="242"/>
      <c r="AU712" s="242"/>
    </row>
    <row r="713" spans="1:47" outlineLevel="3" x14ac:dyDescent="0.35">
      <c r="A713" s="242"/>
      <c r="B713" s="251"/>
      <c r="C713" s="244">
        <f t="shared" si="158"/>
        <v>4</v>
      </c>
      <c r="D713" s="267"/>
      <c r="E713" s="322"/>
      <c r="F713" s="322"/>
      <c r="G713" s="267"/>
      <c r="H713" s="272"/>
      <c r="I713" s="288"/>
      <c r="J713" s="288" t="s">
        <v>568</v>
      </c>
      <c r="K713" s="272"/>
      <c r="L713" s="272"/>
      <c r="M713" s="272"/>
      <c r="N713" s="358">
        <f>DATE(YEAR(N710)+1,MONTH(N710),DAY(N710))</f>
        <v>44910</v>
      </c>
      <c r="O713" s="358">
        <f>DATE(YEAR(O710)+1,MONTH(O710),DAY(O710))</f>
        <v>44910</v>
      </c>
      <c r="P713" s="358">
        <f>DATE(YEAR(P710)+1,MONTH(P710),DAY(P710))</f>
        <v>44910</v>
      </c>
      <c r="Q713" s="358">
        <f>DATE(YEAR(Q710)+1,MONTH(Q710),DAY(Q710))</f>
        <v>44910</v>
      </c>
      <c r="R713" s="358">
        <f t="shared" si="160"/>
        <v>44910</v>
      </c>
      <c r="S713" s="358">
        <f t="shared" si="160"/>
        <v>44910</v>
      </c>
      <c r="T713" s="358">
        <f t="shared" si="160"/>
        <v>44910</v>
      </c>
      <c r="U713" s="358">
        <f t="shared" si="160"/>
        <v>44910</v>
      </c>
      <c r="V713" s="272"/>
      <c r="W713" s="272"/>
      <c r="X713" s="272"/>
      <c r="Y713" s="272"/>
      <c r="Z713" s="272"/>
      <c r="AA713" s="272"/>
      <c r="AB713" s="272"/>
      <c r="AC713" s="699">
        <f t="shared" si="161"/>
        <v>-43317</v>
      </c>
      <c r="AD713" s="699">
        <f t="shared" si="162"/>
        <v>-43317</v>
      </c>
      <c r="AE713" s="699">
        <f t="shared" si="163"/>
        <v>-43317</v>
      </c>
      <c r="AF713" s="699">
        <f t="shared" si="164"/>
        <v>1440</v>
      </c>
      <c r="AG713" s="699">
        <f t="shared" si="165"/>
        <v>1440</v>
      </c>
      <c r="AH713" s="699">
        <f t="shared" si="166"/>
        <v>1440</v>
      </c>
      <c r="AI713" s="699">
        <f t="shared" si="167"/>
        <v>1440</v>
      </c>
      <c r="AJ713" s="699">
        <f t="shared" si="168"/>
        <v>1440</v>
      </c>
      <c r="AK713" s="699">
        <f t="shared" si="169"/>
        <v>1440</v>
      </c>
      <c r="AL713" s="699">
        <f t="shared" si="170"/>
        <v>1440</v>
      </c>
      <c r="AM713" s="699">
        <f t="shared" si="171"/>
        <v>1440</v>
      </c>
      <c r="AN713" s="272"/>
      <c r="AO713" s="272"/>
      <c r="AP713" s="272"/>
      <c r="AQ713" s="267"/>
      <c r="AR713" s="254"/>
      <c r="AS713" s="242"/>
      <c r="AT713" s="242"/>
      <c r="AU713" s="242"/>
    </row>
    <row r="714" spans="1:47" outlineLevel="3" x14ac:dyDescent="0.35">
      <c r="A714" s="242"/>
      <c r="B714" s="251"/>
      <c r="C714" s="244">
        <f t="shared" si="158"/>
        <v>4</v>
      </c>
      <c r="D714" s="267"/>
      <c r="E714" s="322"/>
      <c r="F714" s="322"/>
      <c r="G714" s="267"/>
      <c r="H714" s="272"/>
      <c r="I714" s="288"/>
      <c r="J714" s="288" t="s">
        <v>569</v>
      </c>
      <c r="K714" s="272"/>
      <c r="L714" s="272"/>
      <c r="M714" s="272"/>
      <c r="N714" s="272"/>
      <c r="O714" s="272"/>
      <c r="P714" s="272"/>
      <c r="Q714" s="272"/>
      <c r="R714" s="358">
        <f t="shared" si="160"/>
        <v>44910</v>
      </c>
      <c r="S714" s="358">
        <f t="shared" si="160"/>
        <v>44910</v>
      </c>
      <c r="T714" s="358">
        <f t="shared" si="160"/>
        <v>44910</v>
      </c>
      <c r="U714" s="358">
        <f t="shared" si="160"/>
        <v>44910</v>
      </c>
      <c r="V714" s="272"/>
      <c r="W714" s="272"/>
      <c r="X714" s="272"/>
      <c r="Y714" s="272"/>
      <c r="Z714" s="272"/>
      <c r="AA714" s="272"/>
      <c r="AB714" s="272"/>
      <c r="AC714" s="699">
        <f t="shared" si="161"/>
        <v>-43317</v>
      </c>
      <c r="AD714" s="699">
        <f t="shared" si="162"/>
        <v>-43317</v>
      </c>
      <c r="AE714" s="699">
        <f t="shared" si="163"/>
        <v>-43317</v>
      </c>
      <c r="AF714" s="699">
        <f t="shared" si="164"/>
        <v>-43317</v>
      </c>
      <c r="AG714" s="699">
        <f t="shared" si="165"/>
        <v>-43317</v>
      </c>
      <c r="AH714" s="699">
        <f t="shared" si="166"/>
        <v>-43317</v>
      </c>
      <c r="AI714" s="699">
        <f t="shared" si="167"/>
        <v>-43317</v>
      </c>
      <c r="AJ714" s="699">
        <f t="shared" si="168"/>
        <v>1440</v>
      </c>
      <c r="AK714" s="699">
        <f t="shared" si="169"/>
        <v>1440</v>
      </c>
      <c r="AL714" s="699">
        <f t="shared" si="170"/>
        <v>1440</v>
      </c>
      <c r="AM714" s="699">
        <f t="shared" si="171"/>
        <v>1440</v>
      </c>
      <c r="AN714" s="272"/>
      <c r="AO714" s="272"/>
      <c r="AP714" s="272"/>
      <c r="AQ714" s="267"/>
      <c r="AR714" s="254"/>
      <c r="AS714" s="242"/>
      <c r="AT714" s="242"/>
      <c r="AU714" s="242"/>
    </row>
    <row r="715" spans="1:47" outlineLevel="3" x14ac:dyDescent="0.35">
      <c r="A715" s="242"/>
      <c r="B715" s="251"/>
      <c r="C715" s="244">
        <f t="shared" si="158"/>
        <v>4</v>
      </c>
      <c r="D715" s="267"/>
      <c r="E715" s="322"/>
      <c r="F715" s="322"/>
      <c r="G715" s="267"/>
      <c r="H715" s="272"/>
      <c r="I715" s="288">
        <v>4</v>
      </c>
      <c r="J715" s="288" t="s">
        <v>578</v>
      </c>
      <c r="K715" s="358">
        <f>DATE(YEAR(K712)+1,MONTH(K712),DAY(K712))</f>
        <v>45275</v>
      </c>
      <c r="L715" s="358">
        <f>DATE(YEAR(L712)+1,MONTH(L712),DAY(L712))</f>
        <v>45275</v>
      </c>
      <c r="M715" s="358">
        <f>DATE(YEAR(M712)+1,MONTH(M712),DAY(M712))</f>
        <v>45275</v>
      </c>
      <c r="N715" s="272"/>
      <c r="O715" s="272"/>
      <c r="P715" s="272"/>
      <c r="Q715" s="272"/>
      <c r="R715" s="358">
        <f t="shared" si="160"/>
        <v>45275</v>
      </c>
      <c r="S715" s="358">
        <f t="shared" si="160"/>
        <v>45275</v>
      </c>
      <c r="T715" s="358">
        <f t="shared" si="160"/>
        <v>45275</v>
      </c>
      <c r="U715" s="358">
        <f t="shared" si="160"/>
        <v>45275</v>
      </c>
      <c r="V715" s="272"/>
      <c r="W715" s="272"/>
      <c r="X715" s="272"/>
      <c r="Y715" s="272"/>
      <c r="Z715" s="272"/>
      <c r="AA715" s="272"/>
      <c r="AB715" s="272"/>
      <c r="AC715" s="699">
        <f t="shared" si="161"/>
        <v>1804</v>
      </c>
      <c r="AD715" s="699">
        <f t="shared" si="162"/>
        <v>1804</v>
      </c>
      <c r="AE715" s="699">
        <f t="shared" si="163"/>
        <v>1804</v>
      </c>
      <c r="AF715" s="699">
        <f t="shared" si="164"/>
        <v>-43317</v>
      </c>
      <c r="AG715" s="699">
        <f t="shared" si="165"/>
        <v>-43317</v>
      </c>
      <c r="AH715" s="699">
        <f t="shared" si="166"/>
        <v>-43317</v>
      </c>
      <c r="AI715" s="699">
        <f t="shared" si="167"/>
        <v>-43317</v>
      </c>
      <c r="AJ715" s="699">
        <f t="shared" si="168"/>
        <v>1804</v>
      </c>
      <c r="AK715" s="699">
        <f t="shared" si="169"/>
        <v>1804</v>
      </c>
      <c r="AL715" s="699">
        <f t="shared" si="170"/>
        <v>1804</v>
      </c>
      <c r="AM715" s="699">
        <f t="shared" si="171"/>
        <v>1804</v>
      </c>
      <c r="AN715" s="272"/>
      <c r="AO715" s="272"/>
      <c r="AP715" s="272"/>
      <c r="AQ715" s="267"/>
      <c r="AR715" s="254"/>
      <c r="AS715" s="242"/>
      <c r="AT715" s="242"/>
      <c r="AU715" s="242"/>
    </row>
    <row r="716" spans="1:47" outlineLevel="3" x14ac:dyDescent="0.35">
      <c r="A716" s="242"/>
      <c r="B716" s="251"/>
      <c r="C716" s="244">
        <f t="shared" si="158"/>
        <v>4</v>
      </c>
      <c r="D716" s="267"/>
      <c r="E716" s="322"/>
      <c r="F716" s="322"/>
      <c r="G716" s="267"/>
      <c r="H716" s="272"/>
      <c r="I716" s="288"/>
      <c r="J716" s="288" t="s">
        <v>568</v>
      </c>
      <c r="K716" s="272"/>
      <c r="L716" s="272"/>
      <c r="M716" s="272"/>
      <c r="N716" s="358">
        <f>DATE(YEAR(N713)+1,MONTH(N713),DAY(N713))</f>
        <v>45275</v>
      </c>
      <c r="O716" s="358">
        <f>DATE(YEAR(O713)+1,MONTH(O713),DAY(O713))</f>
        <v>45275</v>
      </c>
      <c r="P716" s="358">
        <f>DATE(YEAR(P713)+1,MONTH(P713),DAY(P713))</f>
        <v>45275</v>
      </c>
      <c r="Q716" s="358">
        <f>DATE(YEAR(Q713)+1,MONTH(Q713),DAY(Q713))</f>
        <v>45275</v>
      </c>
      <c r="R716" s="358">
        <f t="shared" si="160"/>
        <v>45275</v>
      </c>
      <c r="S716" s="358">
        <f t="shared" si="160"/>
        <v>45275</v>
      </c>
      <c r="T716" s="358">
        <f t="shared" si="160"/>
        <v>45275</v>
      </c>
      <c r="U716" s="358">
        <f t="shared" si="160"/>
        <v>45275</v>
      </c>
      <c r="V716" s="272"/>
      <c r="W716" s="272"/>
      <c r="X716" s="272"/>
      <c r="Y716" s="272"/>
      <c r="Z716" s="272"/>
      <c r="AA716" s="272"/>
      <c r="AB716" s="272"/>
      <c r="AC716" s="699">
        <f t="shared" si="161"/>
        <v>-43317</v>
      </c>
      <c r="AD716" s="699">
        <f t="shared" si="162"/>
        <v>-43317</v>
      </c>
      <c r="AE716" s="699">
        <f t="shared" si="163"/>
        <v>-43317</v>
      </c>
      <c r="AF716" s="699">
        <f t="shared" si="164"/>
        <v>1804</v>
      </c>
      <c r="AG716" s="699">
        <f t="shared" si="165"/>
        <v>1804</v>
      </c>
      <c r="AH716" s="699">
        <f t="shared" si="166"/>
        <v>1804</v>
      </c>
      <c r="AI716" s="699">
        <f t="shared" si="167"/>
        <v>1804</v>
      </c>
      <c r="AJ716" s="699">
        <f t="shared" si="168"/>
        <v>1804</v>
      </c>
      <c r="AK716" s="699">
        <f t="shared" si="169"/>
        <v>1804</v>
      </c>
      <c r="AL716" s="699">
        <f t="shared" si="170"/>
        <v>1804</v>
      </c>
      <c r="AM716" s="699">
        <f t="shared" si="171"/>
        <v>1804</v>
      </c>
      <c r="AN716" s="272"/>
      <c r="AO716" s="272"/>
      <c r="AP716" s="272"/>
      <c r="AQ716" s="267"/>
      <c r="AR716" s="254"/>
      <c r="AS716" s="242"/>
      <c r="AT716" s="242"/>
      <c r="AU716" s="242"/>
    </row>
    <row r="717" spans="1:47" outlineLevel="3" x14ac:dyDescent="0.35">
      <c r="A717" s="242"/>
      <c r="B717" s="251"/>
      <c r="C717" s="244">
        <f t="shared" si="158"/>
        <v>4</v>
      </c>
      <c r="D717" s="267"/>
      <c r="E717" s="322"/>
      <c r="F717" s="322"/>
      <c r="G717" s="267"/>
      <c r="H717" s="272"/>
      <c r="I717" s="288"/>
      <c r="J717" s="288" t="s">
        <v>569</v>
      </c>
      <c r="K717" s="272"/>
      <c r="L717" s="272"/>
      <c r="M717" s="272"/>
      <c r="N717" s="272"/>
      <c r="O717" s="272"/>
      <c r="P717" s="272"/>
      <c r="Q717" s="272"/>
      <c r="R717" s="358">
        <f t="shared" si="160"/>
        <v>45275</v>
      </c>
      <c r="S717" s="358">
        <f t="shared" si="160"/>
        <v>45275</v>
      </c>
      <c r="T717" s="358">
        <f t="shared" si="160"/>
        <v>45275</v>
      </c>
      <c r="U717" s="358">
        <f t="shared" si="160"/>
        <v>45275</v>
      </c>
      <c r="V717" s="272"/>
      <c r="W717" s="272"/>
      <c r="X717" s="272"/>
      <c r="Y717" s="272"/>
      <c r="Z717" s="272"/>
      <c r="AA717" s="272"/>
      <c r="AB717" s="272"/>
      <c r="AC717" s="699">
        <f t="shared" si="161"/>
        <v>-43317</v>
      </c>
      <c r="AD717" s="699">
        <f t="shared" si="162"/>
        <v>-43317</v>
      </c>
      <c r="AE717" s="699">
        <f t="shared" si="163"/>
        <v>-43317</v>
      </c>
      <c r="AF717" s="699">
        <f t="shared" si="164"/>
        <v>-43317</v>
      </c>
      <c r="AG717" s="699">
        <f t="shared" si="165"/>
        <v>-43317</v>
      </c>
      <c r="AH717" s="699">
        <f t="shared" si="166"/>
        <v>-43317</v>
      </c>
      <c r="AI717" s="699">
        <f t="shared" si="167"/>
        <v>-43317</v>
      </c>
      <c r="AJ717" s="699">
        <f t="shared" si="168"/>
        <v>1804</v>
      </c>
      <c r="AK717" s="699">
        <f t="shared" si="169"/>
        <v>1804</v>
      </c>
      <c r="AL717" s="699">
        <f t="shared" si="170"/>
        <v>1804</v>
      </c>
      <c r="AM717" s="699">
        <f t="shared" si="171"/>
        <v>1804</v>
      </c>
      <c r="AN717" s="272"/>
      <c r="AO717" s="272"/>
      <c r="AP717" s="272"/>
      <c r="AQ717" s="267"/>
      <c r="AR717" s="254"/>
      <c r="AS717" s="242"/>
      <c r="AT717" s="242"/>
      <c r="AU717" s="242"/>
    </row>
    <row r="718" spans="1:47" outlineLevel="3" x14ac:dyDescent="0.35">
      <c r="A718" s="242"/>
      <c r="B718" s="251"/>
      <c r="C718" s="244">
        <f t="shared" ref="C718:C726" si="172">INT($C$232)+3</f>
        <v>4</v>
      </c>
      <c r="D718" s="267"/>
      <c r="E718" s="322"/>
      <c r="F718" s="322"/>
      <c r="G718" s="267"/>
      <c r="H718" s="272"/>
      <c r="I718" s="288">
        <v>5</v>
      </c>
      <c r="J718" s="288" t="s">
        <v>578</v>
      </c>
      <c r="K718" s="358">
        <f>DATE(YEAR(K715)+1,MONTH(K715),DAY(K715))</f>
        <v>45641</v>
      </c>
      <c r="L718" s="358">
        <f>DATE(YEAR(L715)+1,MONTH(L715),DAY(L715))</f>
        <v>45641</v>
      </c>
      <c r="M718" s="358">
        <f>DATE(YEAR(M715)+1,MONTH(M715),DAY(M715))</f>
        <v>45641</v>
      </c>
      <c r="N718" s="272"/>
      <c r="O718" s="272"/>
      <c r="P718" s="272"/>
      <c r="Q718" s="272"/>
      <c r="R718" s="358">
        <f t="shared" si="160"/>
        <v>45641</v>
      </c>
      <c r="S718" s="358">
        <f t="shared" si="160"/>
        <v>45641</v>
      </c>
      <c r="T718" s="358">
        <f t="shared" si="160"/>
        <v>45641</v>
      </c>
      <c r="U718" s="358">
        <f t="shared" si="160"/>
        <v>45641</v>
      </c>
      <c r="V718" s="272"/>
      <c r="W718" s="272"/>
      <c r="X718" s="272"/>
      <c r="Y718" s="272"/>
      <c r="Z718" s="272"/>
      <c r="AA718" s="272"/>
      <c r="AB718" s="272"/>
      <c r="AC718" s="699">
        <f t="shared" si="161"/>
        <v>2169</v>
      </c>
      <c r="AD718" s="699">
        <f t="shared" si="162"/>
        <v>2169</v>
      </c>
      <c r="AE718" s="699">
        <f t="shared" si="163"/>
        <v>2169</v>
      </c>
      <c r="AF718" s="699">
        <f t="shared" si="164"/>
        <v>-43317</v>
      </c>
      <c r="AG718" s="699">
        <f t="shared" si="165"/>
        <v>-43317</v>
      </c>
      <c r="AH718" s="699">
        <f t="shared" si="166"/>
        <v>-43317</v>
      </c>
      <c r="AI718" s="699">
        <f t="shared" si="167"/>
        <v>-43317</v>
      </c>
      <c r="AJ718" s="699">
        <f t="shared" si="168"/>
        <v>2169</v>
      </c>
      <c r="AK718" s="699">
        <f t="shared" si="169"/>
        <v>2169</v>
      </c>
      <c r="AL718" s="699">
        <f t="shared" si="170"/>
        <v>2169</v>
      </c>
      <c r="AM718" s="699">
        <f t="shared" si="171"/>
        <v>2169</v>
      </c>
      <c r="AN718" s="272"/>
      <c r="AO718" s="272"/>
      <c r="AP718" s="272"/>
      <c r="AQ718" s="267"/>
      <c r="AR718" s="254"/>
      <c r="AS718" s="242"/>
      <c r="AT718" s="242"/>
      <c r="AU718" s="242"/>
    </row>
    <row r="719" spans="1:47" outlineLevel="3" x14ac:dyDescent="0.35">
      <c r="A719" s="242"/>
      <c r="B719" s="251"/>
      <c r="C719" s="244">
        <f t="shared" si="172"/>
        <v>4</v>
      </c>
      <c r="D719" s="267"/>
      <c r="E719" s="322"/>
      <c r="F719" s="322"/>
      <c r="G719" s="267"/>
      <c r="H719" s="272"/>
      <c r="I719" s="288"/>
      <c r="J719" s="288" t="s">
        <v>568</v>
      </c>
      <c r="K719" s="272"/>
      <c r="L719" s="272"/>
      <c r="M719" s="272"/>
      <c r="N719" s="358">
        <f>DATE(YEAR(N716)+1,MONTH(N716),DAY(N716))</f>
        <v>45641</v>
      </c>
      <c r="O719" s="358">
        <f>DATE(YEAR(O716)+1,MONTH(O716),DAY(O716))</f>
        <v>45641</v>
      </c>
      <c r="P719" s="358">
        <f>DATE(YEAR(P716)+1,MONTH(P716),DAY(P716))</f>
        <v>45641</v>
      </c>
      <c r="Q719" s="358">
        <f>DATE(YEAR(Q716)+1,MONTH(Q716),DAY(Q716))</f>
        <v>45641</v>
      </c>
      <c r="R719" s="358">
        <f t="shared" si="160"/>
        <v>45641</v>
      </c>
      <c r="S719" s="358">
        <f t="shared" si="160"/>
        <v>45641</v>
      </c>
      <c r="T719" s="358">
        <f t="shared" si="160"/>
        <v>45641</v>
      </c>
      <c r="U719" s="358">
        <f t="shared" si="160"/>
        <v>45641</v>
      </c>
      <c r="V719" s="272"/>
      <c r="W719" s="272"/>
      <c r="X719" s="272"/>
      <c r="Y719" s="272"/>
      <c r="Z719" s="272"/>
      <c r="AA719" s="272"/>
      <c r="AB719" s="272"/>
      <c r="AC719" s="699">
        <f t="shared" si="161"/>
        <v>-43317</v>
      </c>
      <c r="AD719" s="699">
        <f t="shared" si="162"/>
        <v>-43317</v>
      </c>
      <c r="AE719" s="699">
        <f t="shared" si="163"/>
        <v>-43317</v>
      </c>
      <c r="AF719" s="699">
        <f t="shared" si="164"/>
        <v>2169</v>
      </c>
      <c r="AG719" s="699">
        <f t="shared" si="165"/>
        <v>2169</v>
      </c>
      <c r="AH719" s="699">
        <f t="shared" si="166"/>
        <v>2169</v>
      </c>
      <c r="AI719" s="699">
        <f t="shared" si="167"/>
        <v>2169</v>
      </c>
      <c r="AJ719" s="699">
        <f t="shared" si="168"/>
        <v>2169</v>
      </c>
      <c r="AK719" s="699">
        <f t="shared" si="169"/>
        <v>2169</v>
      </c>
      <c r="AL719" s="699">
        <f t="shared" si="170"/>
        <v>2169</v>
      </c>
      <c r="AM719" s="699">
        <f t="shared" si="171"/>
        <v>2169</v>
      </c>
      <c r="AN719" s="272"/>
      <c r="AO719" s="272"/>
      <c r="AP719" s="272"/>
      <c r="AQ719" s="267"/>
      <c r="AR719" s="254"/>
      <c r="AS719" s="242"/>
      <c r="AT719" s="242"/>
      <c r="AU719" s="242"/>
    </row>
    <row r="720" spans="1:47" outlineLevel="3" x14ac:dyDescent="0.35">
      <c r="A720" s="242"/>
      <c r="B720" s="251"/>
      <c r="C720" s="244">
        <f t="shared" si="172"/>
        <v>4</v>
      </c>
      <c r="D720" s="267"/>
      <c r="E720" s="322"/>
      <c r="F720" s="322"/>
      <c r="G720" s="267"/>
      <c r="H720" s="272"/>
      <c r="I720" s="288"/>
      <c r="J720" s="288" t="s">
        <v>569</v>
      </c>
      <c r="K720" s="272"/>
      <c r="L720" s="272"/>
      <c r="M720" s="272"/>
      <c r="N720" s="272"/>
      <c r="O720" s="272"/>
      <c r="P720" s="272"/>
      <c r="Q720" s="272"/>
      <c r="R720" s="358">
        <f t="shared" si="160"/>
        <v>45641</v>
      </c>
      <c r="S720" s="358">
        <f t="shared" si="160"/>
        <v>45641</v>
      </c>
      <c r="T720" s="358">
        <f t="shared" si="160"/>
        <v>45641</v>
      </c>
      <c r="U720" s="358">
        <f t="shared" si="160"/>
        <v>45641</v>
      </c>
      <c r="V720" s="272"/>
      <c r="W720" s="272"/>
      <c r="X720" s="272"/>
      <c r="Y720" s="272"/>
      <c r="Z720" s="272"/>
      <c r="AA720" s="272"/>
      <c r="AB720" s="272"/>
      <c r="AC720" s="699">
        <f t="shared" si="161"/>
        <v>-43317</v>
      </c>
      <c r="AD720" s="699">
        <f t="shared" si="162"/>
        <v>-43317</v>
      </c>
      <c r="AE720" s="699">
        <f t="shared" si="163"/>
        <v>-43317</v>
      </c>
      <c r="AF720" s="699">
        <f t="shared" si="164"/>
        <v>-43317</v>
      </c>
      <c r="AG720" s="699">
        <f t="shared" si="165"/>
        <v>-43317</v>
      </c>
      <c r="AH720" s="699">
        <f t="shared" si="166"/>
        <v>-43317</v>
      </c>
      <c r="AI720" s="699">
        <f t="shared" si="167"/>
        <v>-43317</v>
      </c>
      <c r="AJ720" s="699">
        <f t="shared" si="168"/>
        <v>2169</v>
      </c>
      <c r="AK720" s="699">
        <f t="shared" si="169"/>
        <v>2169</v>
      </c>
      <c r="AL720" s="699">
        <f t="shared" si="170"/>
        <v>2169</v>
      </c>
      <c r="AM720" s="699">
        <f t="shared" si="171"/>
        <v>2169</v>
      </c>
      <c r="AN720" s="272"/>
      <c r="AO720" s="272"/>
      <c r="AP720" s="272"/>
      <c r="AQ720" s="267"/>
      <c r="AR720" s="254"/>
      <c r="AS720" s="242"/>
      <c r="AT720" s="242"/>
      <c r="AU720" s="242"/>
    </row>
    <row r="721" spans="1:47" outlineLevel="3" x14ac:dyDescent="0.35">
      <c r="A721" s="242"/>
      <c r="B721" s="251"/>
      <c r="C721" s="244">
        <f t="shared" si="172"/>
        <v>4</v>
      </c>
      <c r="D721" s="267"/>
      <c r="E721" s="322"/>
      <c r="F721" s="322"/>
      <c r="G721" s="267"/>
      <c r="H721" s="272"/>
      <c r="I721" s="288">
        <v>6</v>
      </c>
      <c r="J721" s="288" t="s">
        <v>578</v>
      </c>
      <c r="K721" s="358">
        <f>DATE(YEAR(K718)+1,MONTH(K718),DAY(K718))</f>
        <v>46006</v>
      </c>
      <c r="L721" s="358">
        <f>DATE(YEAR(L718)+1,MONTH(L718),DAY(L718))</f>
        <v>46006</v>
      </c>
      <c r="M721" s="358">
        <f>DATE(YEAR(M718)+1,MONTH(M718),DAY(M718))</f>
        <v>46006</v>
      </c>
      <c r="N721" s="272"/>
      <c r="O721" s="272"/>
      <c r="P721" s="272"/>
      <c r="Q721" s="272"/>
      <c r="R721" s="358">
        <f t="shared" si="160"/>
        <v>46006</v>
      </c>
      <c r="S721" s="358">
        <f t="shared" si="160"/>
        <v>46006</v>
      </c>
      <c r="T721" s="358">
        <f t="shared" si="160"/>
        <v>46006</v>
      </c>
      <c r="U721" s="358">
        <f t="shared" si="160"/>
        <v>46006</v>
      </c>
      <c r="V721" s="272"/>
      <c r="W721" s="272"/>
      <c r="X721" s="272"/>
      <c r="Y721" s="272"/>
      <c r="Z721" s="272"/>
      <c r="AA721" s="272"/>
      <c r="AB721" s="272"/>
      <c r="AC721" s="699">
        <f t="shared" si="161"/>
        <v>2532</v>
      </c>
      <c r="AD721" s="699">
        <f t="shared" si="162"/>
        <v>2532</v>
      </c>
      <c r="AE721" s="699">
        <f t="shared" si="163"/>
        <v>2532</v>
      </c>
      <c r="AF721" s="699">
        <f t="shared" si="164"/>
        <v>-43317</v>
      </c>
      <c r="AG721" s="699">
        <f t="shared" si="165"/>
        <v>-43317</v>
      </c>
      <c r="AH721" s="699">
        <f t="shared" si="166"/>
        <v>-43317</v>
      </c>
      <c r="AI721" s="699">
        <f t="shared" si="167"/>
        <v>-43317</v>
      </c>
      <c r="AJ721" s="699">
        <f t="shared" si="168"/>
        <v>2532</v>
      </c>
      <c r="AK721" s="699">
        <f t="shared" si="169"/>
        <v>2532</v>
      </c>
      <c r="AL721" s="699">
        <f t="shared" si="170"/>
        <v>2532</v>
      </c>
      <c r="AM721" s="699">
        <f t="shared" si="171"/>
        <v>2532</v>
      </c>
      <c r="AN721" s="272"/>
      <c r="AO721" s="272"/>
      <c r="AP721" s="272"/>
      <c r="AQ721" s="267"/>
      <c r="AR721" s="254"/>
      <c r="AS721" s="242"/>
      <c r="AT721" s="242"/>
      <c r="AU721" s="242"/>
    </row>
    <row r="722" spans="1:47" outlineLevel="3" x14ac:dyDescent="0.35">
      <c r="A722" s="242"/>
      <c r="B722" s="251"/>
      <c r="C722" s="244">
        <f t="shared" si="172"/>
        <v>4</v>
      </c>
      <c r="D722" s="267"/>
      <c r="E722" s="322"/>
      <c r="F722" s="322"/>
      <c r="G722" s="267"/>
      <c r="H722" s="272"/>
      <c r="I722" s="288"/>
      <c r="J722" s="288" t="s">
        <v>568</v>
      </c>
      <c r="K722" s="272"/>
      <c r="L722" s="272"/>
      <c r="M722" s="272"/>
      <c r="N722" s="358">
        <f>DATE(YEAR(N719)+1,MONTH(N719),DAY(N719))</f>
        <v>46006</v>
      </c>
      <c r="O722" s="358">
        <f>DATE(YEAR(O719)+1,MONTH(O719),DAY(O719))</f>
        <v>46006</v>
      </c>
      <c r="P722" s="358">
        <f>DATE(YEAR(P719)+1,MONTH(P719),DAY(P719))</f>
        <v>46006</v>
      </c>
      <c r="Q722" s="358">
        <f>DATE(YEAR(Q719)+1,MONTH(Q719),DAY(Q719))</f>
        <v>46006</v>
      </c>
      <c r="R722" s="358">
        <f t="shared" si="160"/>
        <v>46006</v>
      </c>
      <c r="S722" s="358">
        <f t="shared" si="160"/>
        <v>46006</v>
      </c>
      <c r="T722" s="358">
        <f t="shared" si="160"/>
        <v>46006</v>
      </c>
      <c r="U722" s="358">
        <f t="shared" si="160"/>
        <v>46006</v>
      </c>
      <c r="V722" s="272"/>
      <c r="W722" s="272"/>
      <c r="X722" s="272"/>
      <c r="Y722" s="272"/>
      <c r="Z722" s="272"/>
      <c r="AA722" s="272"/>
      <c r="AB722" s="272"/>
      <c r="AC722" s="699">
        <f t="shared" si="161"/>
        <v>-43317</v>
      </c>
      <c r="AD722" s="699">
        <f t="shared" si="162"/>
        <v>-43317</v>
      </c>
      <c r="AE722" s="699">
        <f t="shared" si="163"/>
        <v>-43317</v>
      </c>
      <c r="AF722" s="699">
        <f t="shared" si="164"/>
        <v>2532</v>
      </c>
      <c r="AG722" s="699">
        <f t="shared" si="165"/>
        <v>2532</v>
      </c>
      <c r="AH722" s="699">
        <f t="shared" si="166"/>
        <v>2532</v>
      </c>
      <c r="AI722" s="699">
        <f t="shared" si="167"/>
        <v>2532</v>
      </c>
      <c r="AJ722" s="699">
        <f t="shared" si="168"/>
        <v>2532</v>
      </c>
      <c r="AK722" s="699">
        <f t="shared" si="169"/>
        <v>2532</v>
      </c>
      <c r="AL722" s="699">
        <f t="shared" si="170"/>
        <v>2532</v>
      </c>
      <c r="AM722" s="699">
        <f t="shared" si="171"/>
        <v>2532</v>
      </c>
      <c r="AN722" s="272"/>
      <c r="AO722" s="272"/>
      <c r="AP722" s="272"/>
      <c r="AQ722" s="267"/>
      <c r="AR722" s="254"/>
      <c r="AS722" s="242"/>
      <c r="AT722" s="242"/>
      <c r="AU722" s="242"/>
    </row>
    <row r="723" spans="1:47" outlineLevel="3" x14ac:dyDescent="0.35">
      <c r="A723" s="242"/>
      <c r="B723" s="251"/>
      <c r="C723" s="244">
        <f t="shared" si="172"/>
        <v>4</v>
      </c>
      <c r="D723" s="267"/>
      <c r="E723" s="322"/>
      <c r="F723" s="322"/>
      <c r="G723" s="267"/>
      <c r="H723" s="272"/>
      <c r="I723" s="288"/>
      <c r="J723" s="288" t="s">
        <v>569</v>
      </c>
      <c r="K723" s="272"/>
      <c r="L723" s="272"/>
      <c r="M723" s="272"/>
      <c r="N723" s="272"/>
      <c r="O723" s="272"/>
      <c r="P723" s="272"/>
      <c r="Q723" s="272"/>
      <c r="R723" s="358">
        <f t="shared" si="160"/>
        <v>46006</v>
      </c>
      <c r="S723" s="358">
        <f t="shared" si="160"/>
        <v>46006</v>
      </c>
      <c r="T723" s="358">
        <f t="shared" si="160"/>
        <v>46006</v>
      </c>
      <c r="U723" s="358">
        <f t="shared" si="160"/>
        <v>46006</v>
      </c>
      <c r="V723" s="272"/>
      <c r="W723" s="272"/>
      <c r="X723" s="272"/>
      <c r="Y723" s="272"/>
      <c r="Z723" s="272"/>
      <c r="AA723" s="272"/>
      <c r="AB723" s="272"/>
      <c r="AC723" s="699">
        <f t="shared" si="161"/>
        <v>-43317</v>
      </c>
      <c r="AD723" s="699">
        <f t="shared" si="162"/>
        <v>-43317</v>
      </c>
      <c r="AE723" s="699">
        <f t="shared" si="163"/>
        <v>-43317</v>
      </c>
      <c r="AF723" s="699">
        <f t="shared" si="164"/>
        <v>-43317</v>
      </c>
      <c r="AG723" s="699">
        <f t="shared" si="165"/>
        <v>-43317</v>
      </c>
      <c r="AH723" s="699">
        <f t="shared" si="166"/>
        <v>-43317</v>
      </c>
      <c r="AI723" s="699">
        <f t="shared" si="167"/>
        <v>-43317</v>
      </c>
      <c r="AJ723" s="699">
        <f t="shared" si="168"/>
        <v>2532</v>
      </c>
      <c r="AK723" s="699">
        <f t="shared" si="169"/>
        <v>2532</v>
      </c>
      <c r="AL723" s="699">
        <f t="shared" si="170"/>
        <v>2532</v>
      </c>
      <c r="AM723" s="699">
        <f t="shared" si="171"/>
        <v>2532</v>
      </c>
      <c r="AN723" s="272"/>
      <c r="AO723" s="272"/>
      <c r="AP723" s="272"/>
      <c r="AQ723" s="267"/>
      <c r="AR723" s="254"/>
      <c r="AS723" s="242"/>
      <c r="AT723" s="242"/>
      <c r="AU723" s="242"/>
    </row>
    <row r="724" spans="1:47" outlineLevel="3" x14ac:dyDescent="0.35">
      <c r="A724" s="242"/>
      <c r="B724" s="251"/>
      <c r="C724" s="244">
        <f t="shared" si="172"/>
        <v>4</v>
      </c>
      <c r="D724" s="267"/>
      <c r="E724" s="322"/>
      <c r="F724" s="322"/>
      <c r="G724" s="267"/>
      <c r="H724" s="272"/>
      <c r="I724" s="288">
        <v>7</v>
      </c>
      <c r="J724" s="288" t="s">
        <v>578</v>
      </c>
      <c r="K724" s="358">
        <f>DATE(YEAR(K721)+1,MONTH(K721),DAY(K721))</f>
        <v>46371</v>
      </c>
      <c r="L724" s="358">
        <f>DATE(YEAR(L721)+1,MONTH(L721),DAY(L721))</f>
        <v>46371</v>
      </c>
      <c r="M724" s="358">
        <f>DATE(YEAR(M721)+1,MONTH(M721),DAY(M721))</f>
        <v>46371</v>
      </c>
      <c r="N724" s="272"/>
      <c r="O724" s="272"/>
      <c r="P724" s="272"/>
      <c r="Q724" s="272"/>
      <c r="R724" s="358">
        <f t="shared" si="160"/>
        <v>46371</v>
      </c>
      <c r="S724" s="358">
        <f t="shared" si="160"/>
        <v>46371</v>
      </c>
      <c r="T724" s="358">
        <f t="shared" si="160"/>
        <v>46371</v>
      </c>
      <c r="U724" s="358">
        <f t="shared" si="160"/>
        <v>46371</v>
      </c>
      <c r="V724" s="272"/>
      <c r="W724" s="272"/>
      <c r="X724" s="272"/>
      <c r="Y724" s="272"/>
      <c r="Z724" s="272"/>
      <c r="AA724" s="272"/>
      <c r="AB724" s="272"/>
      <c r="AC724" s="699">
        <f t="shared" si="161"/>
        <v>2896</v>
      </c>
      <c r="AD724" s="699">
        <f t="shared" si="162"/>
        <v>2896</v>
      </c>
      <c r="AE724" s="699">
        <f t="shared" si="163"/>
        <v>2896</v>
      </c>
      <c r="AF724" s="699">
        <f t="shared" si="164"/>
        <v>-43317</v>
      </c>
      <c r="AG724" s="699">
        <f t="shared" si="165"/>
        <v>-43317</v>
      </c>
      <c r="AH724" s="699">
        <f t="shared" si="166"/>
        <v>-43317</v>
      </c>
      <c r="AI724" s="699">
        <f t="shared" si="167"/>
        <v>-43317</v>
      </c>
      <c r="AJ724" s="699">
        <f t="shared" si="168"/>
        <v>2896</v>
      </c>
      <c r="AK724" s="699">
        <f t="shared" si="169"/>
        <v>2896</v>
      </c>
      <c r="AL724" s="699">
        <f t="shared" si="170"/>
        <v>2896</v>
      </c>
      <c r="AM724" s="699">
        <f t="shared" si="171"/>
        <v>2896</v>
      </c>
      <c r="AN724" s="272"/>
      <c r="AO724" s="272"/>
      <c r="AP724" s="272"/>
      <c r="AQ724" s="267"/>
      <c r="AR724" s="254"/>
      <c r="AS724" s="242"/>
      <c r="AT724" s="242"/>
      <c r="AU724" s="242"/>
    </row>
    <row r="725" spans="1:47" outlineLevel="3" x14ac:dyDescent="0.35">
      <c r="A725" s="242"/>
      <c r="B725" s="251"/>
      <c r="C725" s="244">
        <f t="shared" si="172"/>
        <v>4</v>
      </c>
      <c r="D725" s="267"/>
      <c r="E725" s="322"/>
      <c r="F725" s="322"/>
      <c r="G725" s="267"/>
      <c r="H725" s="272"/>
      <c r="I725" s="288"/>
      <c r="J725" s="288" t="s">
        <v>568</v>
      </c>
      <c r="K725" s="272"/>
      <c r="L725" s="272"/>
      <c r="M725" s="272"/>
      <c r="N725" s="358">
        <f>DATE(YEAR(N722)+1,MONTH(N722),DAY(N722))</f>
        <v>46371</v>
      </c>
      <c r="O725" s="358">
        <f>DATE(YEAR(O722)+1,MONTH(O722),DAY(O722))</f>
        <v>46371</v>
      </c>
      <c r="P725" s="358">
        <f>DATE(YEAR(P722)+1,MONTH(P722),DAY(P722))</f>
        <v>46371</v>
      </c>
      <c r="Q725" s="358">
        <f>DATE(YEAR(Q722)+1,MONTH(Q722),DAY(Q722))</f>
        <v>46371</v>
      </c>
      <c r="R725" s="358">
        <f t="shared" si="160"/>
        <v>46371</v>
      </c>
      <c r="S725" s="358">
        <f t="shared" si="160"/>
        <v>46371</v>
      </c>
      <c r="T725" s="358">
        <f t="shared" si="160"/>
        <v>46371</v>
      </c>
      <c r="U725" s="358">
        <f t="shared" si="160"/>
        <v>46371</v>
      </c>
      <c r="V725" s="272"/>
      <c r="W725" s="272"/>
      <c r="X725" s="272"/>
      <c r="Y725" s="272"/>
      <c r="Z725" s="272"/>
      <c r="AA725" s="272"/>
      <c r="AB725" s="272"/>
      <c r="AC725" s="699">
        <f t="shared" si="161"/>
        <v>-43317</v>
      </c>
      <c r="AD725" s="699">
        <f t="shared" si="162"/>
        <v>-43317</v>
      </c>
      <c r="AE725" s="699">
        <f t="shared" si="163"/>
        <v>-43317</v>
      </c>
      <c r="AF725" s="699">
        <f t="shared" si="164"/>
        <v>2896</v>
      </c>
      <c r="AG725" s="699">
        <f t="shared" si="165"/>
        <v>2896</v>
      </c>
      <c r="AH725" s="699">
        <f t="shared" si="166"/>
        <v>2896</v>
      </c>
      <c r="AI725" s="699">
        <f t="shared" si="167"/>
        <v>2896</v>
      </c>
      <c r="AJ725" s="699">
        <f t="shared" si="168"/>
        <v>2896</v>
      </c>
      <c r="AK725" s="699">
        <f t="shared" si="169"/>
        <v>2896</v>
      </c>
      <c r="AL725" s="699">
        <f t="shared" si="170"/>
        <v>2896</v>
      </c>
      <c r="AM725" s="699">
        <f t="shared" si="171"/>
        <v>2896</v>
      </c>
      <c r="AN725" s="272"/>
      <c r="AO725" s="272"/>
      <c r="AP725" s="272"/>
      <c r="AQ725" s="267"/>
      <c r="AR725" s="254"/>
      <c r="AS725" s="242"/>
      <c r="AT725" s="242"/>
      <c r="AU725" s="242"/>
    </row>
    <row r="726" spans="1:47" outlineLevel="3" x14ac:dyDescent="0.35">
      <c r="A726" s="242"/>
      <c r="B726" s="251"/>
      <c r="C726" s="244">
        <f t="shared" si="172"/>
        <v>4</v>
      </c>
      <c r="D726" s="267"/>
      <c r="E726" s="322"/>
      <c r="F726" s="322"/>
      <c r="G726" s="267"/>
      <c r="H726" s="272"/>
      <c r="I726" s="288"/>
      <c r="J726" s="288" t="s">
        <v>569</v>
      </c>
      <c r="K726" s="272"/>
      <c r="L726" s="272"/>
      <c r="M726" s="272"/>
      <c r="N726" s="272"/>
      <c r="O726" s="272"/>
      <c r="P726" s="272"/>
      <c r="Q726" s="272"/>
      <c r="R726" s="358">
        <f t="shared" si="160"/>
        <v>46371</v>
      </c>
      <c r="S726" s="358">
        <f t="shared" si="160"/>
        <v>46371</v>
      </c>
      <c r="T726" s="358">
        <f t="shared" si="160"/>
        <v>46371</v>
      </c>
      <c r="U726" s="358">
        <f t="shared" si="160"/>
        <v>46371</v>
      </c>
      <c r="V726" s="272"/>
      <c r="W726" s="272"/>
      <c r="X726" s="272"/>
      <c r="Y726" s="272"/>
      <c r="Z726" s="272"/>
      <c r="AA726" s="272"/>
      <c r="AB726" s="272"/>
      <c r="AC726" s="699">
        <f t="shared" si="161"/>
        <v>-43317</v>
      </c>
      <c r="AD726" s="699">
        <f t="shared" si="162"/>
        <v>-43317</v>
      </c>
      <c r="AE726" s="699">
        <f t="shared" si="163"/>
        <v>-43317</v>
      </c>
      <c r="AF726" s="699">
        <f t="shared" si="164"/>
        <v>-43317</v>
      </c>
      <c r="AG726" s="699">
        <f t="shared" si="165"/>
        <v>-43317</v>
      </c>
      <c r="AH726" s="699">
        <f t="shared" si="166"/>
        <v>-43317</v>
      </c>
      <c r="AI726" s="699">
        <f t="shared" si="167"/>
        <v>-43317</v>
      </c>
      <c r="AJ726" s="699">
        <f t="shared" si="168"/>
        <v>2896</v>
      </c>
      <c r="AK726" s="699">
        <f t="shared" si="169"/>
        <v>2896</v>
      </c>
      <c r="AL726" s="699">
        <f t="shared" si="170"/>
        <v>2896</v>
      </c>
      <c r="AM726" s="699">
        <f t="shared" si="171"/>
        <v>2896</v>
      </c>
      <c r="AN726" s="272"/>
      <c r="AO726" s="272"/>
      <c r="AP726" s="272"/>
      <c r="AQ726" s="267"/>
      <c r="AR726" s="254"/>
      <c r="AS726" s="242"/>
      <c r="AT726" s="242"/>
      <c r="AU726" s="242"/>
    </row>
    <row r="727" spans="1:47" outlineLevel="3" x14ac:dyDescent="0.35">
      <c r="A727" s="242"/>
      <c r="B727" s="251"/>
      <c r="C727" s="244">
        <f t="shared" si="158"/>
        <v>4</v>
      </c>
      <c r="D727" s="267"/>
      <c r="E727" s="322"/>
      <c r="F727" s="322"/>
      <c r="G727" s="267"/>
      <c r="H727" s="288" t="str">
        <f>H$253</f>
        <v>Spr</v>
      </c>
      <c r="I727" s="288">
        <v>0</v>
      </c>
      <c r="J727" s="288" t="s">
        <v>578</v>
      </c>
      <c r="K727" s="393">
        <v>43845</v>
      </c>
      <c r="L727" s="393">
        <v>43845</v>
      </c>
      <c r="M727" s="393">
        <v>43845</v>
      </c>
      <c r="N727" s="272"/>
      <c r="O727" s="272"/>
      <c r="P727" s="272"/>
      <c r="Q727" s="272"/>
      <c r="R727" s="393">
        <v>43845</v>
      </c>
      <c r="S727" s="393">
        <v>43845</v>
      </c>
      <c r="T727" s="393">
        <v>43845</v>
      </c>
      <c r="U727" s="393">
        <v>43845</v>
      </c>
      <c r="V727" s="272"/>
      <c r="W727" s="272"/>
      <c r="X727" s="272" t="b">
        <f t="shared" ref="X727:AA729" si="173">R727&lt;(MAX(R$273:R$280)+MAX($I$354*R$354,$I$355*R$355,$I$356*R$356))</f>
        <v>0</v>
      </c>
      <c r="Y727" s="272" t="b">
        <f t="shared" si="173"/>
        <v>0</v>
      </c>
      <c r="Z727" s="272" t="b">
        <f t="shared" si="173"/>
        <v>0</v>
      </c>
      <c r="AA727" s="272" t="b">
        <f t="shared" si="173"/>
        <v>0</v>
      </c>
      <c r="AB727" s="272"/>
      <c r="AC727" s="699">
        <f t="shared" si="161"/>
        <v>378</v>
      </c>
      <c r="AD727" s="699">
        <f t="shared" si="162"/>
        <v>378</v>
      </c>
      <c r="AE727" s="699">
        <f t="shared" si="163"/>
        <v>378</v>
      </c>
      <c r="AF727" s="699">
        <f t="shared" si="164"/>
        <v>-43317</v>
      </c>
      <c r="AG727" s="699">
        <f t="shared" si="165"/>
        <v>-43317</v>
      </c>
      <c r="AH727" s="699">
        <f t="shared" si="166"/>
        <v>-43317</v>
      </c>
      <c r="AI727" s="699">
        <f t="shared" si="167"/>
        <v>-43317</v>
      </c>
      <c r="AJ727" s="699">
        <f t="shared" si="168"/>
        <v>378</v>
      </c>
      <c r="AK727" s="699">
        <f t="shared" si="169"/>
        <v>378</v>
      </c>
      <c r="AL727" s="699">
        <f t="shared" si="170"/>
        <v>378</v>
      </c>
      <c r="AM727" s="699">
        <f t="shared" si="171"/>
        <v>378</v>
      </c>
      <c r="AN727" s="272"/>
      <c r="AO727" s="272"/>
      <c r="AP727" s="272"/>
      <c r="AQ727" s="267"/>
      <c r="AR727" s="254"/>
      <c r="AS727" s="242"/>
      <c r="AT727" s="242"/>
      <c r="AU727" s="242"/>
    </row>
    <row r="728" spans="1:47" outlineLevel="3" x14ac:dyDescent="0.35">
      <c r="A728" s="242"/>
      <c r="B728" s="251"/>
      <c r="C728" s="244">
        <f t="shared" si="158"/>
        <v>4</v>
      </c>
      <c r="D728" s="267"/>
      <c r="E728" s="322"/>
      <c r="F728" s="322"/>
      <c r="G728" s="267"/>
      <c r="H728" s="288"/>
      <c r="I728" s="288"/>
      <c r="J728" s="288" t="s">
        <v>568</v>
      </c>
      <c r="K728" s="272"/>
      <c r="L728" s="272"/>
      <c r="M728" s="272"/>
      <c r="N728" s="393">
        <v>43845</v>
      </c>
      <c r="O728" s="393">
        <v>43845</v>
      </c>
      <c r="P728" s="393">
        <v>43845</v>
      </c>
      <c r="Q728" s="393">
        <v>43845</v>
      </c>
      <c r="R728" s="393">
        <v>43845</v>
      </c>
      <c r="S728" s="393">
        <v>43845</v>
      </c>
      <c r="T728" s="393">
        <v>43845</v>
      </c>
      <c r="U728" s="393">
        <v>43845</v>
      </c>
      <c r="V728" s="272"/>
      <c r="W728" s="272"/>
      <c r="X728" s="272" t="b">
        <f t="shared" si="173"/>
        <v>0</v>
      </c>
      <c r="Y728" s="272" t="b">
        <f t="shared" si="173"/>
        <v>0</v>
      </c>
      <c r="Z728" s="272" t="b">
        <f t="shared" si="173"/>
        <v>0</v>
      </c>
      <c r="AA728" s="272" t="b">
        <f t="shared" si="173"/>
        <v>0</v>
      </c>
      <c r="AB728" s="272"/>
      <c r="AC728" s="699">
        <f t="shared" si="161"/>
        <v>-43317</v>
      </c>
      <c r="AD728" s="699">
        <f t="shared" si="162"/>
        <v>-43317</v>
      </c>
      <c r="AE728" s="699">
        <f t="shared" si="163"/>
        <v>-43317</v>
      </c>
      <c r="AF728" s="699">
        <f t="shared" si="164"/>
        <v>378</v>
      </c>
      <c r="AG728" s="699">
        <f t="shared" si="165"/>
        <v>378</v>
      </c>
      <c r="AH728" s="699">
        <f t="shared" si="166"/>
        <v>378</v>
      </c>
      <c r="AI728" s="699">
        <f t="shared" si="167"/>
        <v>378</v>
      </c>
      <c r="AJ728" s="699">
        <f t="shared" si="168"/>
        <v>378</v>
      </c>
      <c r="AK728" s="699">
        <f t="shared" si="169"/>
        <v>378</v>
      </c>
      <c r="AL728" s="699">
        <f t="shared" si="170"/>
        <v>378</v>
      </c>
      <c r="AM728" s="699">
        <f t="shared" si="171"/>
        <v>378</v>
      </c>
      <c r="AN728" s="272"/>
      <c r="AO728" s="272"/>
      <c r="AP728" s="272"/>
      <c r="AQ728" s="267"/>
      <c r="AR728" s="254"/>
      <c r="AS728" s="242"/>
      <c r="AT728" s="242"/>
      <c r="AU728" s="242"/>
    </row>
    <row r="729" spans="1:47" outlineLevel="3" x14ac:dyDescent="0.35">
      <c r="A729" s="242"/>
      <c r="B729" s="251"/>
      <c r="C729" s="244">
        <f t="shared" si="158"/>
        <v>4</v>
      </c>
      <c r="D729" s="267"/>
      <c r="E729" s="322"/>
      <c r="F729" s="322"/>
      <c r="G729" s="267"/>
      <c r="H729" s="288"/>
      <c r="I729" s="288"/>
      <c r="J729" s="288" t="s">
        <v>569</v>
      </c>
      <c r="K729" s="272"/>
      <c r="L729" s="272"/>
      <c r="M729" s="272"/>
      <c r="N729" s="272"/>
      <c r="O729" s="272"/>
      <c r="P729" s="272"/>
      <c r="Q729" s="272"/>
      <c r="R729" s="393">
        <v>43845</v>
      </c>
      <c r="S729" s="393">
        <v>43845</v>
      </c>
      <c r="T729" s="393">
        <v>43845</v>
      </c>
      <c r="U729" s="393">
        <v>43845</v>
      </c>
      <c r="V729" s="272"/>
      <c r="W729" s="272"/>
      <c r="X729" s="272" t="b">
        <f t="shared" si="173"/>
        <v>0</v>
      </c>
      <c r="Y729" s="272" t="b">
        <f t="shared" si="173"/>
        <v>0</v>
      </c>
      <c r="Z729" s="272" t="b">
        <f t="shared" si="173"/>
        <v>0</v>
      </c>
      <c r="AA729" s="272" t="b">
        <f t="shared" si="173"/>
        <v>0</v>
      </c>
      <c r="AB729" s="272"/>
      <c r="AC729" s="699">
        <f t="shared" si="161"/>
        <v>-43317</v>
      </c>
      <c r="AD729" s="699">
        <f t="shared" si="162"/>
        <v>-43317</v>
      </c>
      <c r="AE729" s="699">
        <f t="shared" si="163"/>
        <v>-43317</v>
      </c>
      <c r="AF729" s="699">
        <f t="shared" si="164"/>
        <v>-43317</v>
      </c>
      <c r="AG729" s="699">
        <f t="shared" si="165"/>
        <v>-43317</v>
      </c>
      <c r="AH729" s="699">
        <f t="shared" si="166"/>
        <v>-43317</v>
      </c>
      <c r="AI729" s="699">
        <f t="shared" si="167"/>
        <v>-43317</v>
      </c>
      <c r="AJ729" s="699">
        <f t="shared" si="168"/>
        <v>378</v>
      </c>
      <c r="AK729" s="699">
        <f t="shared" si="169"/>
        <v>378</v>
      </c>
      <c r="AL729" s="699">
        <f t="shared" si="170"/>
        <v>378</v>
      </c>
      <c r="AM729" s="699">
        <f t="shared" si="171"/>
        <v>378</v>
      </c>
      <c r="AN729" s="272"/>
      <c r="AO729" s="272"/>
      <c r="AP729" s="272"/>
      <c r="AQ729" s="267"/>
      <c r="AR729" s="254"/>
      <c r="AS729" s="242"/>
      <c r="AT729" s="242"/>
      <c r="AU729" s="242"/>
    </row>
    <row r="730" spans="1:47" outlineLevel="3" x14ac:dyDescent="0.35">
      <c r="A730" s="242"/>
      <c r="B730" s="251"/>
      <c r="C730" s="244">
        <f t="shared" si="158"/>
        <v>4</v>
      </c>
      <c r="D730" s="267"/>
      <c r="E730" s="322"/>
      <c r="F730" s="322"/>
      <c r="G730" s="267"/>
      <c r="H730" s="272"/>
      <c r="I730" s="288">
        <v>1</v>
      </c>
      <c r="J730" s="288" t="s">
        <v>578</v>
      </c>
      <c r="K730" s="358">
        <f>DATE(YEAR(K727)+1,MONTH(K727),DAY(K727))</f>
        <v>44211</v>
      </c>
      <c r="L730" s="358">
        <f>DATE(YEAR(L727)+1,MONTH(L727),DAY(L727))</f>
        <v>44211</v>
      </c>
      <c r="M730" s="358">
        <f>DATE(YEAR(M727)+1,MONTH(M727),DAY(M727))</f>
        <v>44211</v>
      </c>
      <c r="N730" s="272"/>
      <c r="O730" s="272"/>
      <c r="P730" s="272"/>
      <c r="Q730" s="272"/>
      <c r="R730" s="358">
        <f t="shared" ref="R730:U750" si="174">DATE(YEAR(R727)+1,MONTH(R727),DAY(R727))</f>
        <v>44211</v>
      </c>
      <c r="S730" s="358">
        <f t="shared" si="174"/>
        <v>44211</v>
      </c>
      <c r="T730" s="358">
        <f t="shared" si="174"/>
        <v>44211</v>
      </c>
      <c r="U730" s="358">
        <f t="shared" si="174"/>
        <v>44211</v>
      </c>
      <c r="V730" s="272"/>
      <c r="W730" s="272"/>
      <c r="X730" s="272"/>
      <c r="Y730" s="272"/>
      <c r="Z730" s="272"/>
      <c r="AA730" s="272"/>
      <c r="AB730" s="272"/>
      <c r="AC730" s="699">
        <f t="shared" si="161"/>
        <v>742</v>
      </c>
      <c r="AD730" s="699">
        <f t="shared" si="162"/>
        <v>742</v>
      </c>
      <c r="AE730" s="699">
        <f t="shared" si="163"/>
        <v>742</v>
      </c>
      <c r="AF730" s="699">
        <f t="shared" si="164"/>
        <v>-43317</v>
      </c>
      <c r="AG730" s="699">
        <f t="shared" si="165"/>
        <v>-43317</v>
      </c>
      <c r="AH730" s="699">
        <f t="shared" si="166"/>
        <v>-43317</v>
      </c>
      <c r="AI730" s="699">
        <f t="shared" si="167"/>
        <v>-43317</v>
      </c>
      <c r="AJ730" s="699">
        <f t="shared" si="168"/>
        <v>742</v>
      </c>
      <c r="AK730" s="699">
        <f t="shared" si="169"/>
        <v>742</v>
      </c>
      <c r="AL730" s="699">
        <f t="shared" si="170"/>
        <v>742</v>
      </c>
      <c r="AM730" s="699">
        <f t="shared" si="171"/>
        <v>742</v>
      </c>
      <c r="AN730" s="272"/>
      <c r="AO730" s="272"/>
      <c r="AP730" s="272"/>
      <c r="AQ730" s="267"/>
      <c r="AR730" s="254"/>
      <c r="AS730" s="242"/>
      <c r="AT730" s="242"/>
      <c r="AU730" s="242"/>
    </row>
    <row r="731" spans="1:47" outlineLevel="3" x14ac:dyDescent="0.35">
      <c r="A731" s="242"/>
      <c r="B731" s="251"/>
      <c r="C731" s="244">
        <f t="shared" si="158"/>
        <v>4</v>
      </c>
      <c r="D731" s="267"/>
      <c r="E731" s="322"/>
      <c r="F731" s="322"/>
      <c r="G731" s="267"/>
      <c r="H731" s="272"/>
      <c r="I731" s="288"/>
      <c r="J731" s="288" t="s">
        <v>568</v>
      </c>
      <c r="K731" s="272"/>
      <c r="L731" s="272"/>
      <c r="M731" s="272"/>
      <c r="N731" s="358">
        <f>DATE(YEAR(N728)+1,MONTH(N728),DAY(N728))</f>
        <v>44211</v>
      </c>
      <c r="O731" s="358">
        <f>DATE(YEAR(O728)+1,MONTH(O728),DAY(O728))</f>
        <v>44211</v>
      </c>
      <c r="P731" s="358">
        <f>DATE(YEAR(P728)+1,MONTH(P728),DAY(P728))</f>
        <v>44211</v>
      </c>
      <c r="Q731" s="358">
        <f>DATE(YEAR(Q728)+1,MONTH(Q728),DAY(Q728))</f>
        <v>44211</v>
      </c>
      <c r="R731" s="358">
        <f t="shared" si="174"/>
        <v>44211</v>
      </c>
      <c r="S731" s="358">
        <f t="shared" si="174"/>
        <v>44211</v>
      </c>
      <c r="T731" s="358">
        <f t="shared" si="174"/>
        <v>44211</v>
      </c>
      <c r="U731" s="358">
        <f t="shared" si="174"/>
        <v>44211</v>
      </c>
      <c r="V731" s="272"/>
      <c r="W731" s="272"/>
      <c r="X731" s="272"/>
      <c r="Y731" s="272"/>
      <c r="Z731" s="272"/>
      <c r="AA731" s="272"/>
      <c r="AB731" s="272"/>
      <c r="AC731" s="699">
        <f t="shared" si="161"/>
        <v>-43317</v>
      </c>
      <c r="AD731" s="699">
        <f t="shared" si="162"/>
        <v>-43317</v>
      </c>
      <c r="AE731" s="699">
        <f t="shared" si="163"/>
        <v>-43317</v>
      </c>
      <c r="AF731" s="699">
        <f t="shared" si="164"/>
        <v>742</v>
      </c>
      <c r="AG731" s="699">
        <f t="shared" si="165"/>
        <v>742</v>
      </c>
      <c r="AH731" s="699">
        <f t="shared" si="166"/>
        <v>742</v>
      </c>
      <c r="AI731" s="699">
        <f t="shared" si="167"/>
        <v>742</v>
      </c>
      <c r="AJ731" s="699">
        <f t="shared" si="168"/>
        <v>742</v>
      </c>
      <c r="AK731" s="699">
        <f t="shared" si="169"/>
        <v>742</v>
      </c>
      <c r="AL731" s="699">
        <f t="shared" si="170"/>
        <v>742</v>
      </c>
      <c r="AM731" s="699">
        <f t="shared" si="171"/>
        <v>742</v>
      </c>
      <c r="AN731" s="272"/>
      <c r="AO731" s="272"/>
      <c r="AP731" s="272"/>
      <c r="AQ731" s="267"/>
      <c r="AR731" s="254"/>
      <c r="AS731" s="242"/>
      <c r="AT731" s="242"/>
      <c r="AU731" s="242"/>
    </row>
    <row r="732" spans="1:47" outlineLevel="3" x14ac:dyDescent="0.35">
      <c r="A732" s="242"/>
      <c r="B732" s="251"/>
      <c r="C732" s="244">
        <f t="shared" si="158"/>
        <v>4</v>
      </c>
      <c r="D732" s="267"/>
      <c r="E732" s="322"/>
      <c r="F732" s="322"/>
      <c r="G732" s="267"/>
      <c r="H732" s="272"/>
      <c r="I732" s="288"/>
      <c r="J732" s="288" t="s">
        <v>569</v>
      </c>
      <c r="K732" s="272"/>
      <c r="L732" s="272"/>
      <c r="M732" s="272"/>
      <c r="N732" s="272"/>
      <c r="O732" s="272"/>
      <c r="P732" s="272"/>
      <c r="Q732" s="272"/>
      <c r="R732" s="358">
        <f t="shared" si="174"/>
        <v>44211</v>
      </c>
      <c r="S732" s="358">
        <f t="shared" si="174"/>
        <v>44211</v>
      </c>
      <c r="T732" s="358">
        <f t="shared" si="174"/>
        <v>44211</v>
      </c>
      <c r="U732" s="358">
        <f t="shared" si="174"/>
        <v>44211</v>
      </c>
      <c r="V732" s="272"/>
      <c r="W732" s="272"/>
      <c r="X732" s="272"/>
      <c r="Y732" s="272"/>
      <c r="Z732" s="272"/>
      <c r="AA732" s="272"/>
      <c r="AB732" s="272"/>
      <c r="AC732" s="699">
        <f t="shared" si="161"/>
        <v>-43317</v>
      </c>
      <c r="AD732" s="699">
        <f t="shared" si="162"/>
        <v>-43317</v>
      </c>
      <c r="AE732" s="699">
        <f t="shared" si="163"/>
        <v>-43317</v>
      </c>
      <c r="AF732" s="699">
        <f t="shared" si="164"/>
        <v>-43317</v>
      </c>
      <c r="AG732" s="699">
        <f t="shared" si="165"/>
        <v>-43317</v>
      </c>
      <c r="AH732" s="699">
        <f t="shared" si="166"/>
        <v>-43317</v>
      </c>
      <c r="AI732" s="699">
        <f t="shared" si="167"/>
        <v>-43317</v>
      </c>
      <c r="AJ732" s="699">
        <f t="shared" si="168"/>
        <v>742</v>
      </c>
      <c r="AK732" s="699">
        <f t="shared" si="169"/>
        <v>742</v>
      </c>
      <c r="AL732" s="699">
        <f t="shared" si="170"/>
        <v>742</v>
      </c>
      <c r="AM732" s="699">
        <f t="shared" si="171"/>
        <v>742</v>
      </c>
      <c r="AN732" s="272"/>
      <c r="AO732" s="272"/>
      <c r="AP732" s="272"/>
      <c r="AQ732" s="267"/>
      <c r="AR732" s="254"/>
      <c r="AS732" s="242"/>
      <c r="AT732" s="242"/>
      <c r="AU732" s="242"/>
    </row>
    <row r="733" spans="1:47" outlineLevel="3" x14ac:dyDescent="0.35">
      <c r="A733" s="242"/>
      <c r="B733" s="251"/>
      <c r="C733" s="244">
        <f t="shared" si="158"/>
        <v>4</v>
      </c>
      <c r="D733" s="267"/>
      <c r="E733" s="322"/>
      <c r="F733" s="322"/>
      <c r="G733" s="267"/>
      <c r="H733" s="272"/>
      <c r="I733" s="288">
        <v>2</v>
      </c>
      <c r="J733" s="288" t="s">
        <v>578</v>
      </c>
      <c r="K733" s="358">
        <f>DATE(YEAR(K730)+1,MONTH(K730),DAY(K730))</f>
        <v>44576</v>
      </c>
      <c r="L733" s="358">
        <f>DATE(YEAR(L730)+1,MONTH(L730),DAY(L730))</f>
        <v>44576</v>
      </c>
      <c r="M733" s="358">
        <f>DATE(YEAR(M730)+1,MONTH(M730),DAY(M730))</f>
        <v>44576</v>
      </c>
      <c r="N733" s="272"/>
      <c r="O733" s="272"/>
      <c r="P733" s="272"/>
      <c r="Q733" s="272"/>
      <c r="R733" s="358">
        <f t="shared" si="174"/>
        <v>44576</v>
      </c>
      <c r="S733" s="358">
        <f t="shared" si="174"/>
        <v>44576</v>
      </c>
      <c r="T733" s="358">
        <f t="shared" si="174"/>
        <v>44576</v>
      </c>
      <c r="U733" s="358">
        <f t="shared" si="174"/>
        <v>44576</v>
      </c>
      <c r="V733" s="272"/>
      <c r="W733" s="272"/>
      <c r="X733" s="272"/>
      <c r="Y733" s="272"/>
      <c r="Z733" s="272"/>
      <c r="AA733" s="272"/>
      <c r="AB733" s="272"/>
      <c r="AC733" s="699">
        <f t="shared" si="161"/>
        <v>1106</v>
      </c>
      <c r="AD733" s="699">
        <f t="shared" si="162"/>
        <v>1106</v>
      </c>
      <c r="AE733" s="699">
        <f t="shared" si="163"/>
        <v>1106</v>
      </c>
      <c r="AF733" s="699">
        <f t="shared" si="164"/>
        <v>-43317</v>
      </c>
      <c r="AG733" s="699">
        <f t="shared" si="165"/>
        <v>-43317</v>
      </c>
      <c r="AH733" s="699">
        <f t="shared" si="166"/>
        <v>-43317</v>
      </c>
      <c r="AI733" s="699">
        <f t="shared" si="167"/>
        <v>-43317</v>
      </c>
      <c r="AJ733" s="699">
        <f t="shared" si="168"/>
        <v>1106</v>
      </c>
      <c r="AK733" s="699">
        <f t="shared" si="169"/>
        <v>1106</v>
      </c>
      <c r="AL733" s="699">
        <f t="shared" si="170"/>
        <v>1106</v>
      </c>
      <c r="AM733" s="699">
        <f t="shared" si="171"/>
        <v>1106</v>
      </c>
      <c r="AN733" s="272"/>
      <c r="AO733" s="272"/>
      <c r="AP733" s="272"/>
      <c r="AQ733" s="267"/>
      <c r="AR733" s="254"/>
      <c r="AS733" s="242"/>
      <c r="AT733" s="242"/>
      <c r="AU733" s="242"/>
    </row>
    <row r="734" spans="1:47" outlineLevel="3" x14ac:dyDescent="0.35">
      <c r="A734" s="242"/>
      <c r="B734" s="251"/>
      <c r="C734" s="244">
        <f t="shared" si="158"/>
        <v>4</v>
      </c>
      <c r="D734" s="267"/>
      <c r="E734" s="322"/>
      <c r="F734" s="322"/>
      <c r="G734" s="267"/>
      <c r="H734" s="272"/>
      <c r="I734" s="288"/>
      <c r="J734" s="288" t="s">
        <v>568</v>
      </c>
      <c r="K734" s="272"/>
      <c r="L734" s="272"/>
      <c r="M734" s="272"/>
      <c r="N734" s="358">
        <f>DATE(YEAR(N731)+1,MONTH(N731),DAY(N731))</f>
        <v>44576</v>
      </c>
      <c r="O734" s="358">
        <f>DATE(YEAR(O731)+1,MONTH(O731),DAY(O731))</f>
        <v>44576</v>
      </c>
      <c r="P734" s="358">
        <f>DATE(YEAR(P731)+1,MONTH(P731),DAY(P731))</f>
        <v>44576</v>
      </c>
      <c r="Q734" s="358">
        <f>DATE(YEAR(Q731)+1,MONTH(Q731),DAY(Q731))</f>
        <v>44576</v>
      </c>
      <c r="R734" s="358">
        <f t="shared" si="174"/>
        <v>44576</v>
      </c>
      <c r="S734" s="358">
        <f t="shared" si="174"/>
        <v>44576</v>
      </c>
      <c r="T734" s="358">
        <f t="shared" si="174"/>
        <v>44576</v>
      </c>
      <c r="U734" s="358">
        <f t="shared" si="174"/>
        <v>44576</v>
      </c>
      <c r="V734" s="272"/>
      <c r="W734" s="272"/>
      <c r="X734" s="272"/>
      <c r="Y734" s="272"/>
      <c r="Z734" s="272"/>
      <c r="AA734" s="272"/>
      <c r="AB734" s="272"/>
      <c r="AC734" s="699">
        <f t="shared" si="161"/>
        <v>-43317</v>
      </c>
      <c r="AD734" s="699">
        <f t="shared" si="162"/>
        <v>-43317</v>
      </c>
      <c r="AE734" s="699">
        <f t="shared" si="163"/>
        <v>-43317</v>
      </c>
      <c r="AF734" s="699">
        <f t="shared" si="164"/>
        <v>1106</v>
      </c>
      <c r="AG734" s="699">
        <f t="shared" si="165"/>
        <v>1106</v>
      </c>
      <c r="AH734" s="699">
        <f t="shared" si="166"/>
        <v>1106</v>
      </c>
      <c r="AI734" s="699">
        <f t="shared" si="167"/>
        <v>1106</v>
      </c>
      <c r="AJ734" s="699">
        <f t="shared" si="168"/>
        <v>1106</v>
      </c>
      <c r="AK734" s="699">
        <f t="shared" si="169"/>
        <v>1106</v>
      </c>
      <c r="AL734" s="699">
        <f t="shared" si="170"/>
        <v>1106</v>
      </c>
      <c r="AM734" s="699">
        <f t="shared" si="171"/>
        <v>1106</v>
      </c>
      <c r="AN734" s="272"/>
      <c r="AO734" s="272"/>
      <c r="AP734" s="272"/>
      <c r="AQ734" s="267"/>
      <c r="AR734" s="254"/>
      <c r="AS734" s="242"/>
      <c r="AT734" s="242"/>
      <c r="AU734" s="242"/>
    </row>
    <row r="735" spans="1:47" outlineLevel="3" x14ac:dyDescent="0.35">
      <c r="A735" s="242"/>
      <c r="B735" s="251"/>
      <c r="C735" s="244">
        <f t="shared" si="158"/>
        <v>4</v>
      </c>
      <c r="D735" s="267"/>
      <c r="E735" s="322"/>
      <c r="F735" s="322"/>
      <c r="G735" s="267"/>
      <c r="H735" s="272"/>
      <c r="I735" s="288"/>
      <c r="J735" s="288" t="s">
        <v>569</v>
      </c>
      <c r="K735" s="272"/>
      <c r="L735" s="272"/>
      <c r="M735" s="272"/>
      <c r="N735" s="272"/>
      <c r="O735" s="272"/>
      <c r="P735" s="272"/>
      <c r="Q735" s="272"/>
      <c r="R735" s="358">
        <f t="shared" si="174"/>
        <v>44576</v>
      </c>
      <c r="S735" s="358">
        <f t="shared" si="174"/>
        <v>44576</v>
      </c>
      <c r="T735" s="358">
        <f t="shared" si="174"/>
        <v>44576</v>
      </c>
      <c r="U735" s="358">
        <f t="shared" si="174"/>
        <v>44576</v>
      </c>
      <c r="V735" s="272"/>
      <c r="W735" s="272"/>
      <c r="X735" s="272"/>
      <c r="Y735" s="272"/>
      <c r="Z735" s="272"/>
      <c r="AA735" s="272"/>
      <c r="AB735" s="272"/>
      <c r="AC735" s="699">
        <f t="shared" si="161"/>
        <v>-43317</v>
      </c>
      <c r="AD735" s="699">
        <f t="shared" si="162"/>
        <v>-43317</v>
      </c>
      <c r="AE735" s="699">
        <f t="shared" si="163"/>
        <v>-43317</v>
      </c>
      <c r="AF735" s="699">
        <f t="shared" si="164"/>
        <v>-43317</v>
      </c>
      <c r="AG735" s="699">
        <f t="shared" si="165"/>
        <v>-43317</v>
      </c>
      <c r="AH735" s="699">
        <f t="shared" si="166"/>
        <v>-43317</v>
      </c>
      <c r="AI735" s="699">
        <f t="shared" si="167"/>
        <v>-43317</v>
      </c>
      <c r="AJ735" s="699">
        <f t="shared" si="168"/>
        <v>1106</v>
      </c>
      <c r="AK735" s="699">
        <f t="shared" si="169"/>
        <v>1106</v>
      </c>
      <c r="AL735" s="699">
        <f t="shared" si="170"/>
        <v>1106</v>
      </c>
      <c r="AM735" s="699">
        <f t="shared" si="171"/>
        <v>1106</v>
      </c>
      <c r="AN735" s="272"/>
      <c r="AO735" s="272"/>
      <c r="AP735" s="272"/>
      <c r="AQ735" s="267"/>
      <c r="AR735" s="254"/>
      <c r="AS735" s="242"/>
      <c r="AT735" s="242"/>
      <c r="AU735" s="242"/>
    </row>
    <row r="736" spans="1:47" outlineLevel="3" x14ac:dyDescent="0.35">
      <c r="A736" s="242"/>
      <c r="B736" s="251"/>
      <c r="C736" s="244">
        <f t="shared" si="158"/>
        <v>4</v>
      </c>
      <c r="D736" s="267"/>
      <c r="E736" s="322"/>
      <c r="F736" s="322"/>
      <c r="G736" s="267"/>
      <c r="H736" s="272"/>
      <c r="I736" s="288">
        <v>3</v>
      </c>
      <c r="J736" s="288" t="s">
        <v>578</v>
      </c>
      <c r="K736" s="358">
        <f>DATE(YEAR(K733)+1,MONTH(K733),DAY(K733))</f>
        <v>44941</v>
      </c>
      <c r="L736" s="358">
        <f>DATE(YEAR(L733)+1,MONTH(L733),DAY(L733))</f>
        <v>44941</v>
      </c>
      <c r="M736" s="358">
        <f>DATE(YEAR(M733)+1,MONTH(M733),DAY(M733))</f>
        <v>44941</v>
      </c>
      <c r="N736" s="272"/>
      <c r="O736" s="272"/>
      <c r="P736" s="272"/>
      <c r="Q736" s="272"/>
      <c r="R736" s="358">
        <f t="shared" si="174"/>
        <v>44941</v>
      </c>
      <c r="S736" s="358">
        <f t="shared" si="174"/>
        <v>44941</v>
      </c>
      <c r="T736" s="358">
        <f t="shared" si="174"/>
        <v>44941</v>
      </c>
      <c r="U736" s="358">
        <f t="shared" si="174"/>
        <v>44941</v>
      </c>
      <c r="V736" s="272"/>
      <c r="W736" s="272"/>
      <c r="X736" s="272"/>
      <c r="Y736" s="272"/>
      <c r="Z736" s="272"/>
      <c r="AA736" s="272"/>
      <c r="AB736" s="272"/>
      <c r="AC736" s="699">
        <f t="shared" si="161"/>
        <v>1470</v>
      </c>
      <c r="AD736" s="699">
        <f t="shared" si="162"/>
        <v>1470</v>
      </c>
      <c r="AE736" s="699">
        <f t="shared" si="163"/>
        <v>1470</v>
      </c>
      <c r="AF736" s="699">
        <f t="shared" si="164"/>
        <v>-43317</v>
      </c>
      <c r="AG736" s="699">
        <f t="shared" si="165"/>
        <v>-43317</v>
      </c>
      <c r="AH736" s="699">
        <f t="shared" si="166"/>
        <v>-43317</v>
      </c>
      <c r="AI736" s="699">
        <f t="shared" si="167"/>
        <v>-43317</v>
      </c>
      <c r="AJ736" s="699">
        <f t="shared" si="168"/>
        <v>1470</v>
      </c>
      <c r="AK736" s="699">
        <f t="shared" si="169"/>
        <v>1470</v>
      </c>
      <c r="AL736" s="699">
        <f t="shared" si="170"/>
        <v>1470</v>
      </c>
      <c r="AM736" s="699">
        <f t="shared" si="171"/>
        <v>1470</v>
      </c>
      <c r="AN736" s="272"/>
      <c r="AO736" s="272"/>
      <c r="AP736" s="272"/>
      <c r="AQ736" s="267"/>
      <c r="AR736" s="254"/>
      <c r="AS736" s="242"/>
      <c r="AT736" s="242"/>
      <c r="AU736" s="242"/>
    </row>
    <row r="737" spans="1:47" outlineLevel="3" x14ac:dyDescent="0.35">
      <c r="A737" s="242"/>
      <c r="B737" s="251"/>
      <c r="C737" s="244">
        <f t="shared" si="158"/>
        <v>4</v>
      </c>
      <c r="D737" s="267"/>
      <c r="E737" s="322"/>
      <c r="F737" s="322"/>
      <c r="G737" s="267"/>
      <c r="H737" s="272"/>
      <c r="I737" s="288"/>
      <c r="J737" s="288" t="s">
        <v>568</v>
      </c>
      <c r="K737" s="272"/>
      <c r="L737" s="272"/>
      <c r="M737" s="272"/>
      <c r="N737" s="358">
        <f>DATE(YEAR(N734)+1,MONTH(N734),DAY(N734))</f>
        <v>44941</v>
      </c>
      <c r="O737" s="358">
        <f>DATE(YEAR(O734)+1,MONTH(O734),DAY(O734))</f>
        <v>44941</v>
      </c>
      <c r="P737" s="358">
        <f>DATE(YEAR(P734)+1,MONTH(P734),DAY(P734))</f>
        <v>44941</v>
      </c>
      <c r="Q737" s="358">
        <f>DATE(YEAR(Q734)+1,MONTH(Q734),DAY(Q734))</f>
        <v>44941</v>
      </c>
      <c r="R737" s="358">
        <f t="shared" si="174"/>
        <v>44941</v>
      </c>
      <c r="S737" s="358">
        <f t="shared" si="174"/>
        <v>44941</v>
      </c>
      <c r="T737" s="358">
        <f t="shared" si="174"/>
        <v>44941</v>
      </c>
      <c r="U737" s="358">
        <f t="shared" si="174"/>
        <v>44941</v>
      </c>
      <c r="V737" s="272"/>
      <c r="W737" s="272"/>
      <c r="X737" s="272"/>
      <c r="Y737" s="272"/>
      <c r="Z737" s="272"/>
      <c r="AA737" s="272"/>
      <c r="AB737" s="272"/>
      <c r="AC737" s="699">
        <f t="shared" si="161"/>
        <v>-43317</v>
      </c>
      <c r="AD737" s="699">
        <f t="shared" si="162"/>
        <v>-43317</v>
      </c>
      <c r="AE737" s="699">
        <f t="shared" si="163"/>
        <v>-43317</v>
      </c>
      <c r="AF737" s="699">
        <f t="shared" si="164"/>
        <v>1470</v>
      </c>
      <c r="AG737" s="699">
        <f t="shared" si="165"/>
        <v>1470</v>
      </c>
      <c r="AH737" s="699">
        <f t="shared" si="166"/>
        <v>1470</v>
      </c>
      <c r="AI737" s="699">
        <f t="shared" si="167"/>
        <v>1470</v>
      </c>
      <c r="AJ737" s="699">
        <f t="shared" si="168"/>
        <v>1470</v>
      </c>
      <c r="AK737" s="699">
        <f t="shared" si="169"/>
        <v>1470</v>
      </c>
      <c r="AL737" s="699">
        <f t="shared" si="170"/>
        <v>1470</v>
      </c>
      <c r="AM737" s="699">
        <f t="shared" si="171"/>
        <v>1470</v>
      </c>
      <c r="AN737" s="272"/>
      <c r="AO737" s="272"/>
      <c r="AP737" s="272"/>
      <c r="AQ737" s="267"/>
      <c r="AR737" s="254"/>
      <c r="AS737" s="242"/>
      <c r="AT737" s="242"/>
      <c r="AU737" s="242"/>
    </row>
    <row r="738" spans="1:47" outlineLevel="3" x14ac:dyDescent="0.35">
      <c r="A738" s="242"/>
      <c r="B738" s="251"/>
      <c r="C738" s="244">
        <f t="shared" si="158"/>
        <v>4</v>
      </c>
      <c r="D738" s="267"/>
      <c r="E738" s="322"/>
      <c r="F738" s="322"/>
      <c r="G738" s="267"/>
      <c r="H738" s="272"/>
      <c r="I738" s="288"/>
      <c r="J738" s="288" t="s">
        <v>569</v>
      </c>
      <c r="K738" s="272"/>
      <c r="L738" s="272"/>
      <c r="M738" s="272"/>
      <c r="N738" s="272"/>
      <c r="O738" s="272"/>
      <c r="P738" s="272"/>
      <c r="Q738" s="272"/>
      <c r="R738" s="358">
        <f t="shared" si="174"/>
        <v>44941</v>
      </c>
      <c r="S738" s="358">
        <f t="shared" si="174"/>
        <v>44941</v>
      </c>
      <c r="T738" s="358">
        <f t="shared" si="174"/>
        <v>44941</v>
      </c>
      <c r="U738" s="358">
        <f t="shared" si="174"/>
        <v>44941</v>
      </c>
      <c r="V738" s="272"/>
      <c r="W738" s="272"/>
      <c r="X738" s="272"/>
      <c r="Y738" s="272"/>
      <c r="Z738" s="272"/>
      <c r="AA738" s="272"/>
      <c r="AB738" s="272"/>
      <c r="AC738" s="699">
        <f t="shared" si="161"/>
        <v>-43317</v>
      </c>
      <c r="AD738" s="699">
        <f t="shared" si="162"/>
        <v>-43317</v>
      </c>
      <c r="AE738" s="699">
        <f t="shared" si="163"/>
        <v>-43317</v>
      </c>
      <c r="AF738" s="699">
        <f t="shared" si="164"/>
        <v>-43317</v>
      </c>
      <c r="AG738" s="699">
        <f t="shared" si="165"/>
        <v>-43317</v>
      </c>
      <c r="AH738" s="699">
        <f t="shared" si="166"/>
        <v>-43317</v>
      </c>
      <c r="AI738" s="699">
        <f t="shared" si="167"/>
        <v>-43317</v>
      </c>
      <c r="AJ738" s="699">
        <f t="shared" si="168"/>
        <v>1470</v>
      </c>
      <c r="AK738" s="699">
        <f t="shared" si="169"/>
        <v>1470</v>
      </c>
      <c r="AL738" s="699">
        <f t="shared" si="170"/>
        <v>1470</v>
      </c>
      <c r="AM738" s="699">
        <f t="shared" si="171"/>
        <v>1470</v>
      </c>
      <c r="AN738" s="272"/>
      <c r="AO738" s="272"/>
      <c r="AP738" s="272"/>
      <c r="AQ738" s="267"/>
      <c r="AR738" s="254"/>
      <c r="AS738" s="242"/>
      <c r="AT738" s="242"/>
      <c r="AU738" s="242"/>
    </row>
    <row r="739" spans="1:47" outlineLevel="3" x14ac:dyDescent="0.35">
      <c r="A739" s="242"/>
      <c r="B739" s="251"/>
      <c r="C739" s="244">
        <f t="shared" si="158"/>
        <v>4</v>
      </c>
      <c r="D739" s="267"/>
      <c r="E739" s="322"/>
      <c r="F739" s="322"/>
      <c r="G739" s="267"/>
      <c r="H739" s="272"/>
      <c r="I739" s="288">
        <v>4</v>
      </c>
      <c r="J739" s="288" t="s">
        <v>578</v>
      </c>
      <c r="K739" s="358">
        <f>DATE(YEAR(K736)+1,MONTH(K736),DAY(K736))</f>
        <v>45306</v>
      </c>
      <c r="L739" s="358">
        <f>DATE(YEAR(L736)+1,MONTH(L736),DAY(L736))</f>
        <v>45306</v>
      </c>
      <c r="M739" s="358">
        <f>DATE(YEAR(M736)+1,MONTH(M736),DAY(M736))</f>
        <v>45306</v>
      </c>
      <c r="N739" s="272"/>
      <c r="O739" s="272"/>
      <c r="P739" s="272"/>
      <c r="Q739" s="272"/>
      <c r="R739" s="358">
        <f t="shared" si="174"/>
        <v>45306</v>
      </c>
      <c r="S739" s="358">
        <f t="shared" si="174"/>
        <v>45306</v>
      </c>
      <c r="T739" s="358">
        <f t="shared" si="174"/>
        <v>45306</v>
      </c>
      <c r="U739" s="358">
        <f t="shared" si="174"/>
        <v>45306</v>
      </c>
      <c r="V739" s="272"/>
      <c r="W739" s="272"/>
      <c r="X739" s="272"/>
      <c r="Y739" s="272"/>
      <c r="Z739" s="272"/>
      <c r="AA739" s="272"/>
      <c r="AB739" s="272"/>
      <c r="AC739" s="699">
        <f t="shared" si="161"/>
        <v>1834</v>
      </c>
      <c r="AD739" s="699">
        <f t="shared" si="162"/>
        <v>1834</v>
      </c>
      <c r="AE739" s="699">
        <f t="shared" si="163"/>
        <v>1834</v>
      </c>
      <c r="AF739" s="699">
        <f t="shared" si="164"/>
        <v>-43317</v>
      </c>
      <c r="AG739" s="699">
        <f t="shared" si="165"/>
        <v>-43317</v>
      </c>
      <c r="AH739" s="699">
        <f t="shared" si="166"/>
        <v>-43317</v>
      </c>
      <c r="AI739" s="699">
        <f t="shared" si="167"/>
        <v>-43317</v>
      </c>
      <c r="AJ739" s="699">
        <f t="shared" si="168"/>
        <v>1834</v>
      </c>
      <c r="AK739" s="699">
        <f t="shared" si="169"/>
        <v>1834</v>
      </c>
      <c r="AL739" s="699">
        <f t="shared" si="170"/>
        <v>1834</v>
      </c>
      <c r="AM739" s="699">
        <f t="shared" si="171"/>
        <v>1834</v>
      </c>
      <c r="AN739" s="272"/>
      <c r="AO739" s="272"/>
      <c r="AP739" s="272"/>
      <c r="AQ739" s="267"/>
      <c r="AR739" s="254"/>
      <c r="AS739" s="242"/>
      <c r="AT739" s="242"/>
      <c r="AU739" s="242"/>
    </row>
    <row r="740" spans="1:47" outlineLevel="3" x14ac:dyDescent="0.35">
      <c r="A740" s="242"/>
      <c r="B740" s="251"/>
      <c r="C740" s="244">
        <f t="shared" si="158"/>
        <v>4</v>
      </c>
      <c r="D740" s="267"/>
      <c r="E740" s="322"/>
      <c r="F740" s="322"/>
      <c r="G740" s="267"/>
      <c r="H740" s="272"/>
      <c r="I740" s="288"/>
      <c r="J740" s="288" t="s">
        <v>568</v>
      </c>
      <c r="K740" s="272"/>
      <c r="L740" s="272"/>
      <c r="M740" s="272"/>
      <c r="N740" s="358">
        <f>DATE(YEAR(N737)+1,MONTH(N737),DAY(N737))</f>
        <v>45306</v>
      </c>
      <c r="O740" s="358">
        <f>DATE(YEAR(O737)+1,MONTH(O737),DAY(O737))</f>
        <v>45306</v>
      </c>
      <c r="P740" s="358">
        <f>DATE(YEAR(P737)+1,MONTH(P737),DAY(P737))</f>
        <v>45306</v>
      </c>
      <c r="Q740" s="358">
        <f>DATE(YEAR(Q737)+1,MONTH(Q737),DAY(Q737))</f>
        <v>45306</v>
      </c>
      <c r="R740" s="358">
        <f t="shared" si="174"/>
        <v>45306</v>
      </c>
      <c r="S740" s="358">
        <f t="shared" si="174"/>
        <v>45306</v>
      </c>
      <c r="T740" s="358">
        <f t="shared" si="174"/>
        <v>45306</v>
      </c>
      <c r="U740" s="358">
        <f t="shared" si="174"/>
        <v>45306</v>
      </c>
      <c r="V740" s="272"/>
      <c r="W740" s="272"/>
      <c r="X740" s="272"/>
      <c r="Y740" s="272"/>
      <c r="Z740" s="272"/>
      <c r="AA740" s="272"/>
      <c r="AB740" s="272"/>
      <c r="AC740" s="699">
        <f t="shared" si="161"/>
        <v>-43317</v>
      </c>
      <c r="AD740" s="699">
        <f t="shared" si="162"/>
        <v>-43317</v>
      </c>
      <c r="AE740" s="699">
        <f t="shared" si="163"/>
        <v>-43317</v>
      </c>
      <c r="AF740" s="699">
        <f t="shared" si="164"/>
        <v>1834</v>
      </c>
      <c r="AG740" s="699">
        <f t="shared" si="165"/>
        <v>1834</v>
      </c>
      <c r="AH740" s="699">
        <f t="shared" si="166"/>
        <v>1834</v>
      </c>
      <c r="AI740" s="699">
        <f t="shared" si="167"/>
        <v>1834</v>
      </c>
      <c r="AJ740" s="699">
        <f t="shared" si="168"/>
        <v>1834</v>
      </c>
      <c r="AK740" s="699">
        <f t="shared" si="169"/>
        <v>1834</v>
      </c>
      <c r="AL740" s="699">
        <f t="shared" si="170"/>
        <v>1834</v>
      </c>
      <c r="AM740" s="699">
        <f t="shared" si="171"/>
        <v>1834</v>
      </c>
      <c r="AN740" s="272"/>
      <c r="AO740" s="272"/>
      <c r="AP740" s="272"/>
      <c r="AQ740" s="267"/>
      <c r="AR740" s="254"/>
      <c r="AS740" s="242"/>
      <c r="AT740" s="242"/>
      <c r="AU740" s="242"/>
    </row>
    <row r="741" spans="1:47" outlineLevel="3" x14ac:dyDescent="0.35">
      <c r="A741" s="242"/>
      <c r="B741" s="251"/>
      <c r="C741" s="244">
        <f t="shared" si="158"/>
        <v>4</v>
      </c>
      <c r="D741" s="267"/>
      <c r="E741" s="322"/>
      <c r="F741" s="322"/>
      <c r="G741" s="267"/>
      <c r="H741" s="272"/>
      <c r="I741" s="288"/>
      <c r="J741" s="288" t="s">
        <v>569</v>
      </c>
      <c r="K741" s="272"/>
      <c r="L741" s="272"/>
      <c r="M741" s="272"/>
      <c r="N741" s="272"/>
      <c r="O741" s="272"/>
      <c r="P741" s="272"/>
      <c r="Q741" s="272"/>
      <c r="R741" s="358">
        <f t="shared" si="174"/>
        <v>45306</v>
      </c>
      <c r="S741" s="358">
        <f t="shared" si="174"/>
        <v>45306</v>
      </c>
      <c r="T741" s="358">
        <f t="shared" si="174"/>
        <v>45306</v>
      </c>
      <c r="U741" s="358">
        <f t="shared" si="174"/>
        <v>45306</v>
      </c>
      <c r="V741" s="272"/>
      <c r="W741" s="272"/>
      <c r="X741" s="272"/>
      <c r="Y741" s="272"/>
      <c r="Z741" s="272"/>
      <c r="AA741" s="272"/>
      <c r="AB741" s="272"/>
      <c r="AC741" s="699">
        <f t="shared" si="161"/>
        <v>-43317</v>
      </c>
      <c r="AD741" s="699">
        <f t="shared" si="162"/>
        <v>-43317</v>
      </c>
      <c r="AE741" s="699">
        <f t="shared" si="163"/>
        <v>-43317</v>
      </c>
      <c r="AF741" s="699">
        <f t="shared" si="164"/>
        <v>-43317</v>
      </c>
      <c r="AG741" s="699">
        <f t="shared" si="165"/>
        <v>-43317</v>
      </c>
      <c r="AH741" s="699">
        <f t="shared" si="166"/>
        <v>-43317</v>
      </c>
      <c r="AI741" s="699">
        <f t="shared" si="167"/>
        <v>-43317</v>
      </c>
      <c r="AJ741" s="699">
        <f t="shared" si="168"/>
        <v>1834</v>
      </c>
      <c r="AK741" s="699">
        <f t="shared" si="169"/>
        <v>1834</v>
      </c>
      <c r="AL741" s="699">
        <f t="shared" si="170"/>
        <v>1834</v>
      </c>
      <c r="AM741" s="699">
        <f t="shared" si="171"/>
        <v>1834</v>
      </c>
      <c r="AN741" s="272"/>
      <c r="AO741" s="272"/>
      <c r="AP741" s="272"/>
      <c r="AQ741" s="267"/>
      <c r="AR741" s="254"/>
      <c r="AS741" s="242"/>
      <c r="AT741" s="242"/>
      <c r="AU741" s="242"/>
    </row>
    <row r="742" spans="1:47" outlineLevel="3" x14ac:dyDescent="0.35">
      <c r="A742" s="242"/>
      <c r="B742" s="251"/>
      <c r="C742" s="244">
        <f t="shared" ref="C742:C750" si="175">INT($C$232)+3</f>
        <v>4</v>
      </c>
      <c r="D742" s="267"/>
      <c r="E742" s="322"/>
      <c r="F742" s="322"/>
      <c r="G742" s="267"/>
      <c r="H742" s="272"/>
      <c r="I742" s="288">
        <v>5</v>
      </c>
      <c r="J742" s="288" t="s">
        <v>578</v>
      </c>
      <c r="K742" s="358">
        <f>DATE(YEAR(K739)+1,MONTH(K739),DAY(K739))</f>
        <v>45672</v>
      </c>
      <c r="L742" s="358">
        <f>DATE(YEAR(L739)+1,MONTH(L739),DAY(L739))</f>
        <v>45672</v>
      </c>
      <c r="M742" s="358">
        <f>DATE(YEAR(M739)+1,MONTH(M739),DAY(M739))</f>
        <v>45672</v>
      </c>
      <c r="N742" s="272"/>
      <c r="O742" s="272"/>
      <c r="P742" s="272"/>
      <c r="Q742" s="272"/>
      <c r="R742" s="358">
        <f t="shared" si="174"/>
        <v>45672</v>
      </c>
      <c r="S742" s="358">
        <f t="shared" si="174"/>
        <v>45672</v>
      </c>
      <c r="T742" s="358">
        <f t="shared" si="174"/>
        <v>45672</v>
      </c>
      <c r="U742" s="358">
        <f t="shared" si="174"/>
        <v>45672</v>
      </c>
      <c r="V742" s="272"/>
      <c r="W742" s="272"/>
      <c r="X742" s="272"/>
      <c r="Y742" s="272"/>
      <c r="Z742" s="272"/>
      <c r="AA742" s="272"/>
      <c r="AB742" s="272"/>
      <c r="AC742" s="699">
        <f t="shared" si="161"/>
        <v>2198</v>
      </c>
      <c r="AD742" s="699">
        <f t="shared" si="162"/>
        <v>2198</v>
      </c>
      <c r="AE742" s="699">
        <f t="shared" si="163"/>
        <v>2198</v>
      </c>
      <c r="AF742" s="699">
        <f t="shared" si="164"/>
        <v>-43317</v>
      </c>
      <c r="AG742" s="699">
        <f t="shared" si="165"/>
        <v>-43317</v>
      </c>
      <c r="AH742" s="699">
        <f t="shared" si="166"/>
        <v>-43317</v>
      </c>
      <c r="AI742" s="699">
        <f t="shared" si="167"/>
        <v>-43317</v>
      </c>
      <c r="AJ742" s="699">
        <f t="shared" si="168"/>
        <v>2198</v>
      </c>
      <c r="AK742" s="699">
        <f t="shared" si="169"/>
        <v>2198</v>
      </c>
      <c r="AL742" s="699">
        <f t="shared" si="170"/>
        <v>2198</v>
      </c>
      <c r="AM742" s="699">
        <f t="shared" si="171"/>
        <v>2198</v>
      </c>
      <c r="AN742" s="272"/>
      <c r="AO742" s="272"/>
      <c r="AP742" s="272"/>
      <c r="AQ742" s="267"/>
      <c r="AR742" s="254"/>
      <c r="AS742" s="242"/>
      <c r="AT742" s="242"/>
      <c r="AU742" s="242"/>
    </row>
    <row r="743" spans="1:47" outlineLevel="3" x14ac:dyDescent="0.35">
      <c r="A743" s="242"/>
      <c r="B743" s="251"/>
      <c r="C743" s="244">
        <f t="shared" si="175"/>
        <v>4</v>
      </c>
      <c r="D743" s="267"/>
      <c r="E743" s="322"/>
      <c r="F743" s="322"/>
      <c r="G743" s="267"/>
      <c r="H743" s="272"/>
      <c r="I743" s="288"/>
      <c r="J743" s="288" t="s">
        <v>568</v>
      </c>
      <c r="K743" s="272"/>
      <c r="L743" s="272"/>
      <c r="M743" s="272"/>
      <c r="N743" s="358">
        <f>DATE(YEAR(N740)+1,MONTH(N740),DAY(N740))</f>
        <v>45672</v>
      </c>
      <c r="O743" s="358">
        <f>DATE(YEAR(O740)+1,MONTH(O740),DAY(O740))</f>
        <v>45672</v>
      </c>
      <c r="P743" s="358">
        <f>DATE(YEAR(P740)+1,MONTH(P740),DAY(P740))</f>
        <v>45672</v>
      </c>
      <c r="Q743" s="358">
        <f>DATE(YEAR(Q740)+1,MONTH(Q740),DAY(Q740))</f>
        <v>45672</v>
      </c>
      <c r="R743" s="358">
        <f t="shared" si="174"/>
        <v>45672</v>
      </c>
      <c r="S743" s="358">
        <f t="shared" si="174"/>
        <v>45672</v>
      </c>
      <c r="T743" s="358">
        <f t="shared" si="174"/>
        <v>45672</v>
      </c>
      <c r="U743" s="358">
        <f t="shared" si="174"/>
        <v>45672</v>
      </c>
      <c r="V743" s="272"/>
      <c r="W743" s="272"/>
      <c r="X743" s="272"/>
      <c r="Y743" s="272"/>
      <c r="Z743" s="272"/>
      <c r="AA743" s="272"/>
      <c r="AB743" s="272"/>
      <c r="AC743" s="699">
        <f t="shared" ref="AC743:AC750" si="176">MIN(363,INT((K743 - DATE(YEAR(K743),1,1))))+364*(YEAR(K743)-i_startyear)</f>
        <v>-43317</v>
      </c>
      <c r="AD743" s="699">
        <f t="shared" ref="AD743:AD750" si="177">MIN(363,INT((L743 - DATE(YEAR(L743),1,1))))+364*(YEAR(L743)-i_startyear)</f>
        <v>-43317</v>
      </c>
      <c r="AE743" s="699">
        <f t="shared" ref="AE743:AE750" si="178">MIN(363,INT((M743 - DATE(YEAR(M743),1,1))))+364*(YEAR(M743)-i_startyear)</f>
        <v>-43317</v>
      </c>
      <c r="AF743" s="699">
        <f t="shared" ref="AF743:AF750" si="179">MIN(363,INT((N743 - DATE(YEAR(N743),1,1))))+364*(YEAR(N743)-i_startyear)</f>
        <v>2198</v>
      </c>
      <c r="AG743" s="699">
        <f t="shared" ref="AG743:AG750" si="180">MIN(363,INT((O743 - DATE(YEAR(O743),1,1))))+364*(YEAR(O743)-i_startyear)</f>
        <v>2198</v>
      </c>
      <c r="AH743" s="699">
        <f t="shared" ref="AH743:AH750" si="181">MIN(363,INT((P743 - DATE(YEAR(P743),1,1))))+364*(YEAR(P743)-i_startyear)</f>
        <v>2198</v>
      </c>
      <c r="AI743" s="699">
        <f t="shared" ref="AI743:AI750" si="182">MIN(363,INT((Q743 - DATE(YEAR(Q743),1,1))))+364*(YEAR(Q743)-i_startyear)</f>
        <v>2198</v>
      </c>
      <c r="AJ743" s="699">
        <f t="shared" ref="AJ743:AJ750" si="183">MIN(363,INT((R743 - DATE(YEAR(R743),1,1))))+364*(YEAR(R743)-i_startyear)</f>
        <v>2198</v>
      </c>
      <c r="AK743" s="699">
        <f t="shared" ref="AK743:AK750" si="184">MIN(363,INT((S743 - DATE(YEAR(S743),1,1))))+364*(YEAR(S743)-i_startyear)</f>
        <v>2198</v>
      </c>
      <c r="AL743" s="699">
        <f t="shared" ref="AL743:AL750" si="185">MIN(363,INT((T743 - DATE(YEAR(T743),1,1))))+364*(YEAR(T743)-i_startyear)</f>
        <v>2198</v>
      </c>
      <c r="AM743" s="699">
        <f t="shared" ref="AM743:AM750" si="186">MIN(363,INT((U743 - DATE(YEAR(U743),1,1))))+364*(YEAR(U743)-i_startyear)</f>
        <v>2198</v>
      </c>
      <c r="AN743" s="272"/>
      <c r="AO743" s="272"/>
      <c r="AP743" s="272"/>
      <c r="AQ743" s="267"/>
      <c r="AR743" s="254"/>
      <c r="AS743" s="242"/>
      <c r="AT743" s="242"/>
      <c r="AU743" s="242"/>
    </row>
    <row r="744" spans="1:47" outlineLevel="3" x14ac:dyDescent="0.35">
      <c r="A744" s="242"/>
      <c r="B744" s="251"/>
      <c r="C744" s="244">
        <f t="shared" si="175"/>
        <v>4</v>
      </c>
      <c r="D744" s="267"/>
      <c r="E744" s="322"/>
      <c r="F744" s="322"/>
      <c r="G744" s="267"/>
      <c r="H744" s="272"/>
      <c r="I744" s="288"/>
      <c r="J744" s="288" t="s">
        <v>569</v>
      </c>
      <c r="K744" s="272"/>
      <c r="L744" s="272"/>
      <c r="M744" s="272"/>
      <c r="N744" s="272"/>
      <c r="O744" s="272"/>
      <c r="P744" s="272"/>
      <c r="Q744" s="272"/>
      <c r="R744" s="358">
        <f t="shared" si="174"/>
        <v>45672</v>
      </c>
      <c r="S744" s="358">
        <f t="shared" si="174"/>
        <v>45672</v>
      </c>
      <c r="T744" s="358">
        <f t="shared" si="174"/>
        <v>45672</v>
      </c>
      <c r="U744" s="358">
        <f t="shared" si="174"/>
        <v>45672</v>
      </c>
      <c r="V744" s="272"/>
      <c r="W744" s="272"/>
      <c r="X744" s="272"/>
      <c r="Y744" s="272"/>
      <c r="Z744" s="272"/>
      <c r="AA744" s="272"/>
      <c r="AB744" s="272"/>
      <c r="AC744" s="699">
        <f t="shared" si="176"/>
        <v>-43317</v>
      </c>
      <c r="AD744" s="699">
        <f t="shared" si="177"/>
        <v>-43317</v>
      </c>
      <c r="AE744" s="699">
        <f t="shared" si="178"/>
        <v>-43317</v>
      </c>
      <c r="AF744" s="699">
        <f t="shared" si="179"/>
        <v>-43317</v>
      </c>
      <c r="AG744" s="699">
        <f t="shared" si="180"/>
        <v>-43317</v>
      </c>
      <c r="AH744" s="699">
        <f t="shared" si="181"/>
        <v>-43317</v>
      </c>
      <c r="AI744" s="699">
        <f t="shared" si="182"/>
        <v>-43317</v>
      </c>
      <c r="AJ744" s="699">
        <f t="shared" si="183"/>
        <v>2198</v>
      </c>
      <c r="AK744" s="699">
        <f t="shared" si="184"/>
        <v>2198</v>
      </c>
      <c r="AL744" s="699">
        <f t="shared" si="185"/>
        <v>2198</v>
      </c>
      <c r="AM744" s="699">
        <f t="shared" si="186"/>
        <v>2198</v>
      </c>
      <c r="AN744" s="272"/>
      <c r="AO744" s="272"/>
      <c r="AP744" s="272"/>
      <c r="AQ744" s="267"/>
      <c r="AR744" s="254"/>
      <c r="AS744" s="242"/>
      <c r="AT744" s="242"/>
      <c r="AU744" s="242"/>
    </row>
    <row r="745" spans="1:47" outlineLevel="3" x14ac:dyDescent="0.35">
      <c r="A745" s="242"/>
      <c r="B745" s="251"/>
      <c r="C745" s="244">
        <f t="shared" si="175"/>
        <v>4</v>
      </c>
      <c r="D745" s="267"/>
      <c r="E745" s="322"/>
      <c r="F745" s="322"/>
      <c r="G745" s="267"/>
      <c r="H745" s="272"/>
      <c r="I745" s="288">
        <v>6</v>
      </c>
      <c r="J745" s="288" t="s">
        <v>578</v>
      </c>
      <c r="K745" s="358">
        <f>DATE(YEAR(K742)+1,MONTH(K742),DAY(K742))</f>
        <v>46037</v>
      </c>
      <c r="L745" s="358">
        <f>DATE(YEAR(L742)+1,MONTH(L742),DAY(L742))</f>
        <v>46037</v>
      </c>
      <c r="M745" s="358">
        <f>DATE(YEAR(M742)+1,MONTH(M742),DAY(M742))</f>
        <v>46037</v>
      </c>
      <c r="N745" s="272"/>
      <c r="O745" s="272"/>
      <c r="P745" s="272"/>
      <c r="Q745" s="272"/>
      <c r="R745" s="358">
        <f t="shared" si="174"/>
        <v>46037</v>
      </c>
      <c r="S745" s="358">
        <f t="shared" si="174"/>
        <v>46037</v>
      </c>
      <c r="T745" s="358">
        <f t="shared" si="174"/>
        <v>46037</v>
      </c>
      <c r="U745" s="358">
        <f t="shared" si="174"/>
        <v>46037</v>
      </c>
      <c r="V745" s="272"/>
      <c r="W745" s="272"/>
      <c r="X745" s="272"/>
      <c r="Y745" s="272"/>
      <c r="Z745" s="272"/>
      <c r="AA745" s="272"/>
      <c r="AB745" s="272"/>
      <c r="AC745" s="699">
        <f t="shared" si="176"/>
        <v>2562</v>
      </c>
      <c r="AD745" s="699">
        <f t="shared" si="177"/>
        <v>2562</v>
      </c>
      <c r="AE745" s="699">
        <f t="shared" si="178"/>
        <v>2562</v>
      </c>
      <c r="AF745" s="699">
        <f t="shared" si="179"/>
        <v>-43317</v>
      </c>
      <c r="AG745" s="699">
        <f t="shared" si="180"/>
        <v>-43317</v>
      </c>
      <c r="AH745" s="699">
        <f t="shared" si="181"/>
        <v>-43317</v>
      </c>
      <c r="AI745" s="699">
        <f t="shared" si="182"/>
        <v>-43317</v>
      </c>
      <c r="AJ745" s="699">
        <f t="shared" si="183"/>
        <v>2562</v>
      </c>
      <c r="AK745" s="699">
        <f t="shared" si="184"/>
        <v>2562</v>
      </c>
      <c r="AL745" s="699">
        <f t="shared" si="185"/>
        <v>2562</v>
      </c>
      <c r="AM745" s="699">
        <f t="shared" si="186"/>
        <v>2562</v>
      </c>
      <c r="AN745" s="272"/>
      <c r="AO745" s="272"/>
      <c r="AP745" s="272"/>
      <c r="AQ745" s="267"/>
      <c r="AR745" s="254"/>
      <c r="AS745" s="242"/>
      <c r="AT745" s="242"/>
      <c r="AU745" s="242"/>
    </row>
    <row r="746" spans="1:47" outlineLevel="3" x14ac:dyDescent="0.35">
      <c r="A746" s="242"/>
      <c r="B746" s="251"/>
      <c r="C746" s="244">
        <f t="shared" si="175"/>
        <v>4</v>
      </c>
      <c r="D746" s="267"/>
      <c r="E746" s="322"/>
      <c r="F746" s="322"/>
      <c r="G746" s="267"/>
      <c r="H746" s="272"/>
      <c r="I746" s="288"/>
      <c r="J746" s="288" t="s">
        <v>568</v>
      </c>
      <c r="K746" s="272"/>
      <c r="L746" s="272"/>
      <c r="M746" s="272"/>
      <c r="N746" s="358">
        <f>DATE(YEAR(N743)+1,MONTH(N743),DAY(N743))</f>
        <v>46037</v>
      </c>
      <c r="O746" s="358">
        <f>DATE(YEAR(O743)+1,MONTH(O743),DAY(O743))</f>
        <v>46037</v>
      </c>
      <c r="P746" s="358">
        <f>DATE(YEAR(P743)+1,MONTH(P743),DAY(P743))</f>
        <v>46037</v>
      </c>
      <c r="Q746" s="358">
        <f>DATE(YEAR(Q743)+1,MONTH(Q743),DAY(Q743))</f>
        <v>46037</v>
      </c>
      <c r="R746" s="358">
        <f t="shared" si="174"/>
        <v>46037</v>
      </c>
      <c r="S746" s="358">
        <f t="shared" si="174"/>
        <v>46037</v>
      </c>
      <c r="T746" s="358">
        <f t="shared" si="174"/>
        <v>46037</v>
      </c>
      <c r="U746" s="358">
        <f t="shared" si="174"/>
        <v>46037</v>
      </c>
      <c r="V746" s="272"/>
      <c r="W746" s="272"/>
      <c r="X746" s="272"/>
      <c r="Y746" s="272"/>
      <c r="Z746" s="272"/>
      <c r="AA746" s="272"/>
      <c r="AB746" s="272"/>
      <c r="AC746" s="699">
        <f t="shared" si="176"/>
        <v>-43317</v>
      </c>
      <c r="AD746" s="699">
        <f t="shared" si="177"/>
        <v>-43317</v>
      </c>
      <c r="AE746" s="699">
        <f t="shared" si="178"/>
        <v>-43317</v>
      </c>
      <c r="AF746" s="699">
        <f t="shared" si="179"/>
        <v>2562</v>
      </c>
      <c r="AG746" s="699">
        <f t="shared" si="180"/>
        <v>2562</v>
      </c>
      <c r="AH746" s="699">
        <f t="shared" si="181"/>
        <v>2562</v>
      </c>
      <c r="AI746" s="699">
        <f t="shared" si="182"/>
        <v>2562</v>
      </c>
      <c r="AJ746" s="699">
        <f t="shared" si="183"/>
        <v>2562</v>
      </c>
      <c r="AK746" s="699">
        <f t="shared" si="184"/>
        <v>2562</v>
      </c>
      <c r="AL746" s="699">
        <f t="shared" si="185"/>
        <v>2562</v>
      </c>
      <c r="AM746" s="699">
        <f t="shared" si="186"/>
        <v>2562</v>
      </c>
      <c r="AN746" s="272"/>
      <c r="AO746" s="272"/>
      <c r="AP746" s="272"/>
      <c r="AQ746" s="267"/>
      <c r="AR746" s="254"/>
      <c r="AS746" s="242"/>
      <c r="AT746" s="242"/>
      <c r="AU746" s="242"/>
    </row>
    <row r="747" spans="1:47" outlineLevel="3" x14ac:dyDescent="0.35">
      <c r="A747" s="242"/>
      <c r="B747" s="251"/>
      <c r="C747" s="244">
        <f t="shared" si="175"/>
        <v>4</v>
      </c>
      <c r="D747" s="267"/>
      <c r="E747" s="322"/>
      <c r="F747" s="322"/>
      <c r="G747" s="267"/>
      <c r="H747" s="272"/>
      <c r="I747" s="288"/>
      <c r="J747" s="288" t="s">
        <v>569</v>
      </c>
      <c r="K747" s="272"/>
      <c r="L747" s="272"/>
      <c r="M747" s="272"/>
      <c r="N747" s="272"/>
      <c r="O747" s="272"/>
      <c r="P747" s="272"/>
      <c r="Q747" s="272"/>
      <c r="R747" s="358">
        <f t="shared" si="174"/>
        <v>46037</v>
      </c>
      <c r="S747" s="358">
        <f t="shared" si="174"/>
        <v>46037</v>
      </c>
      <c r="T747" s="358">
        <f t="shared" si="174"/>
        <v>46037</v>
      </c>
      <c r="U747" s="358">
        <f t="shared" si="174"/>
        <v>46037</v>
      </c>
      <c r="V747" s="272"/>
      <c r="W747" s="272"/>
      <c r="X747" s="272"/>
      <c r="Y747" s="272"/>
      <c r="Z747" s="272"/>
      <c r="AA747" s="272"/>
      <c r="AB747" s="272"/>
      <c r="AC747" s="699">
        <f t="shared" si="176"/>
        <v>-43317</v>
      </c>
      <c r="AD747" s="699">
        <f t="shared" si="177"/>
        <v>-43317</v>
      </c>
      <c r="AE747" s="699">
        <f t="shared" si="178"/>
        <v>-43317</v>
      </c>
      <c r="AF747" s="699">
        <f t="shared" si="179"/>
        <v>-43317</v>
      </c>
      <c r="AG747" s="699">
        <f t="shared" si="180"/>
        <v>-43317</v>
      </c>
      <c r="AH747" s="699">
        <f t="shared" si="181"/>
        <v>-43317</v>
      </c>
      <c r="AI747" s="699">
        <f t="shared" si="182"/>
        <v>-43317</v>
      </c>
      <c r="AJ747" s="699">
        <f t="shared" si="183"/>
        <v>2562</v>
      </c>
      <c r="AK747" s="699">
        <f t="shared" si="184"/>
        <v>2562</v>
      </c>
      <c r="AL747" s="699">
        <f t="shared" si="185"/>
        <v>2562</v>
      </c>
      <c r="AM747" s="699">
        <f t="shared" si="186"/>
        <v>2562</v>
      </c>
      <c r="AN747" s="272"/>
      <c r="AO747" s="272"/>
      <c r="AP747" s="272"/>
      <c r="AQ747" s="267"/>
      <c r="AR747" s="254"/>
      <c r="AS747" s="242"/>
      <c r="AT747" s="242"/>
      <c r="AU747" s="242"/>
    </row>
    <row r="748" spans="1:47" outlineLevel="3" x14ac:dyDescent="0.35">
      <c r="A748" s="242"/>
      <c r="B748" s="251"/>
      <c r="C748" s="244">
        <f t="shared" si="175"/>
        <v>4</v>
      </c>
      <c r="D748" s="267"/>
      <c r="E748" s="322"/>
      <c r="F748" s="322"/>
      <c r="G748" s="267"/>
      <c r="H748" s="272"/>
      <c r="I748" s="288">
        <v>7</v>
      </c>
      <c r="J748" s="288" t="s">
        <v>578</v>
      </c>
      <c r="K748" s="358">
        <f>DATE(YEAR(K745)+1,MONTH(K745),DAY(K745))</f>
        <v>46402</v>
      </c>
      <c r="L748" s="358">
        <f>DATE(YEAR(L745)+1,MONTH(L745),DAY(L745))</f>
        <v>46402</v>
      </c>
      <c r="M748" s="358">
        <f>DATE(YEAR(M745)+1,MONTH(M745),DAY(M745))</f>
        <v>46402</v>
      </c>
      <c r="N748" s="272"/>
      <c r="O748" s="272"/>
      <c r="P748" s="272"/>
      <c r="Q748" s="272"/>
      <c r="R748" s="358">
        <f t="shared" si="174"/>
        <v>46402</v>
      </c>
      <c r="S748" s="358">
        <f t="shared" si="174"/>
        <v>46402</v>
      </c>
      <c r="T748" s="358">
        <f t="shared" si="174"/>
        <v>46402</v>
      </c>
      <c r="U748" s="358">
        <f t="shared" si="174"/>
        <v>46402</v>
      </c>
      <c r="V748" s="272"/>
      <c r="W748" s="272"/>
      <c r="X748" s="272"/>
      <c r="Y748" s="272"/>
      <c r="Z748" s="272"/>
      <c r="AA748" s="272"/>
      <c r="AB748" s="272"/>
      <c r="AC748" s="699">
        <f t="shared" si="176"/>
        <v>2926</v>
      </c>
      <c r="AD748" s="699">
        <f t="shared" si="177"/>
        <v>2926</v>
      </c>
      <c r="AE748" s="699">
        <f t="shared" si="178"/>
        <v>2926</v>
      </c>
      <c r="AF748" s="699">
        <f t="shared" si="179"/>
        <v>-43317</v>
      </c>
      <c r="AG748" s="699">
        <f t="shared" si="180"/>
        <v>-43317</v>
      </c>
      <c r="AH748" s="699">
        <f t="shared" si="181"/>
        <v>-43317</v>
      </c>
      <c r="AI748" s="699">
        <f t="shared" si="182"/>
        <v>-43317</v>
      </c>
      <c r="AJ748" s="699">
        <f t="shared" si="183"/>
        <v>2926</v>
      </c>
      <c r="AK748" s="699">
        <f t="shared" si="184"/>
        <v>2926</v>
      </c>
      <c r="AL748" s="699">
        <f t="shared" si="185"/>
        <v>2926</v>
      </c>
      <c r="AM748" s="699">
        <f t="shared" si="186"/>
        <v>2926</v>
      </c>
      <c r="AN748" s="272"/>
      <c r="AO748" s="272"/>
      <c r="AP748" s="272"/>
      <c r="AQ748" s="267"/>
      <c r="AR748" s="254"/>
      <c r="AS748" s="242"/>
      <c r="AT748" s="242"/>
      <c r="AU748" s="242"/>
    </row>
    <row r="749" spans="1:47" outlineLevel="3" x14ac:dyDescent="0.35">
      <c r="A749" s="242"/>
      <c r="B749" s="251"/>
      <c r="C749" s="244">
        <f t="shared" si="175"/>
        <v>4</v>
      </c>
      <c r="D749" s="267"/>
      <c r="E749" s="322"/>
      <c r="F749" s="322"/>
      <c r="G749" s="267"/>
      <c r="H749" s="272"/>
      <c r="I749" s="288"/>
      <c r="J749" s="288" t="s">
        <v>568</v>
      </c>
      <c r="K749" s="272"/>
      <c r="L749" s="272"/>
      <c r="M749" s="272"/>
      <c r="N749" s="358">
        <f>DATE(YEAR(N746)+1,MONTH(N746),DAY(N746))</f>
        <v>46402</v>
      </c>
      <c r="O749" s="358">
        <f>DATE(YEAR(O746)+1,MONTH(O746),DAY(O746))</f>
        <v>46402</v>
      </c>
      <c r="P749" s="358">
        <f>DATE(YEAR(P746)+1,MONTH(P746),DAY(P746))</f>
        <v>46402</v>
      </c>
      <c r="Q749" s="358">
        <f>DATE(YEAR(Q746)+1,MONTH(Q746),DAY(Q746))</f>
        <v>46402</v>
      </c>
      <c r="R749" s="358">
        <f t="shared" si="174"/>
        <v>46402</v>
      </c>
      <c r="S749" s="358">
        <f t="shared" si="174"/>
        <v>46402</v>
      </c>
      <c r="T749" s="358">
        <f t="shared" si="174"/>
        <v>46402</v>
      </c>
      <c r="U749" s="358">
        <f t="shared" si="174"/>
        <v>46402</v>
      </c>
      <c r="V749" s="272"/>
      <c r="W749" s="272"/>
      <c r="X749" s="272"/>
      <c r="Y749" s="272"/>
      <c r="Z749" s="272"/>
      <c r="AA749" s="272"/>
      <c r="AB749" s="272"/>
      <c r="AC749" s="699">
        <f t="shared" si="176"/>
        <v>-43317</v>
      </c>
      <c r="AD749" s="699">
        <f t="shared" si="177"/>
        <v>-43317</v>
      </c>
      <c r="AE749" s="699">
        <f t="shared" si="178"/>
        <v>-43317</v>
      </c>
      <c r="AF749" s="699">
        <f t="shared" si="179"/>
        <v>2926</v>
      </c>
      <c r="AG749" s="699">
        <f t="shared" si="180"/>
        <v>2926</v>
      </c>
      <c r="AH749" s="699">
        <f t="shared" si="181"/>
        <v>2926</v>
      </c>
      <c r="AI749" s="699">
        <f t="shared" si="182"/>
        <v>2926</v>
      </c>
      <c r="AJ749" s="699">
        <f t="shared" si="183"/>
        <v>2926</v>
      </c>
      <c r="AK749" s="699">
        <f t="shared" si="184"/>
        <v>2926</v>
      </c>
      <c r="AL749" s="699">
        <f t="shared" si="185"/>
        <v>2926</v>
      </c>
      <c r="AM749" s="699">
        <f t="shared" si="186"/>
        <v>2926</v>
      </c>
      <c r="AN749" s="272"/>
      <c r="AO749" s="272"/>
      <c r="AP749" s="272"/>
      <c r="AQ749" s="267"/>
      <c r="AR749" s="254"/>
      <c r="AS749" s="242"/>
      <c r="AT749" s="242"/>
      <c r="AU749" s="242"/>
    </row>
    <row r="750" spans="1:47" outlineLevel="3" x14ac:dyDescent="0.35">
      <c r="A750" s="242"/>
      <c r="B750" s="251"/>
      <c r="C750" s="244">
        <f t="shared" si="175"/>
        <v>4</v>
      </c>
      <c r="D750" s="267"/>
      <c r="E750" s="322"/>
      <c r="F750" s="322"/>
      <c r="G750" s="267"/>
      <c r="H750" s="272"/>
      <c r="I750" s="288"/>
      <c r="J750" s="288" t="s">
        <v>569</v>
      </c>
      <c r="K750" s="272"/>
      <c r="L750" s="272"/>
      <c r="M750" s="272"/>
      <c r="N750" s="272"/>
      <c r="O750" s="272"/>
      <c r="P750" s="272"/>
      <c r="Q750" s="272"/>
      <c r="R750" s="358">
        <f t="shared" si="174"/>
        <v>46402</v>
      </c>
      <c r="S750" s="358">
        <f t="shared" si="174"/>
        <v>46402</v>
      </c>
      <c r="T750" s="358">
        <f t="shared" si="174"/>
        <v>46402</v>
      </c>
      <c r="U750" s="358">
        <f t="shared" si="174"/>
        <v>46402</v>
      </c>
      <c r="V750" s="272"/>
      <c r="W750" s="272"/>
      <c r="X750" s="272"/>
      <c r="Y750" s="272"/>
      <c r="Z750" s="272"/>
      <c r="AA750" s="272"/>
      <c r="AB750" s="272"/>
      <c r="AC750" s="699">
        <f t="shared" si="176"/>
        <v>-43317</v>
      </c>
      <c r="AD750" s="699">
        <f t="shared" si="177"/>
        <v>-43317</v>
      </c>
      <c r="AE750" s="699">
        <f t="shared" si="178"/>
        <v>-43317</v>
      </c>
      <c r="AF750" s="699">
        <f t="shared" si="179"/>
        <v>-43317</v>
      </c>
      <c r="AG750" s="699">
        <f t="shared" si="180"/>
        <v>-43317</v>
      </c>
      <c r="AH750" s="699">
        <f t="shared" si="181"/>
        <v>-43317</v>
      </c>
      <c r="AI750" s="699">
        <f t="shared" si="182"/>
        <v>-43317</v>
      </c>
      <c r="AJ750" s="699">
        <f t="shared" si="183"/>
        <v>2926</v>
      </c>
      <c r="AK750" s="699">
        <f t="shared" si="184"/>
        <v>2926</v>
      </c>
      <c r="AL750" s="699">
        <f t="shared" si="185"/>
        <v>2926</v>
      </c>
      <c r="AM750" s="699">
        <f t="shared" si="186"/>
        <v>2926</v>
      </c>
      <c r="AN750" s="272"/>
      <c r="AO750" s="272"/>
      <c r="AP750" s="272"/>
      <c r="AQ750" s="267"/>
      <c r="AR750" s="254"/>
      <c r="AS750" s="242"/>
      <c r="AT750" s="242"/>
      <c r="AU750" s="242"/>
    </row>
    <row r="751" spans="1:47" ht="5.15" customHeight="1" outlineLevel="2" x14ac:dyDescent="0.35">
      <c r="A751" s="242"/>
      <c r="B751" s="251"/>
      <c r="C751" s="244">
        <f>INT($C$232)+2.005</f>
        <v>3.0049999999999999</v>
      </c>
      <c r="D751" s="267"/>
      <c r="E751" s="267"/>
      <c r="F751" s="267"/>
      <c r="G751" s="267"/>
      <c r="H751" s="267"/>
      <c r="I751" s="267"/>
      <c r="J751" s="267"/>
      <c r="K751" s="267"/>
      <c r="L751" s="267"/>
      <c r="M751" s="267"/>
      <c r="N751" s="267"/>
      <c r="O751" s="267"/>
      <c r="P751" s="267"/>
      <c r="Q751" s="267"/>
      <c r="R751" s="267"/>
      <c r="S751" s="267"/>
      <c r="T751" s="267"/>
      <c r="U751" s="267"/>
      <c r="V751" s="267"/>
      <c r="W751" s="267"/>
      <c r="X751" s="267"/>
      <c r="Y751" s="267"/>
      <c r="Z751" s="267"/>
      <c r="AA751" s="267"/>
      <c r="AB751" s="267"/>
      <c r="AC751" s="267"/>
      <c r="AD751" s="267"/>
      <c r="AE751" s="267"/>
      <c r="AF751" s="267"/>
      <c r="AG751" s="267"/>
      <c r="AH751" s="267"/>
      <c r="AI751" s="267"/>
      <c r="AJ751" s="267"/>
      <c r="AK751" s="267"/>
      <c r="AL751" s="267"/>
      <c r="AM751" s="267"/>
      <c r="AN751" s="267"/>
      <c r="AO751" s="267"/>
      <c r="AP751" s="267"/>
      <c r="AQ751" s="267" t="s">
        <v>372</v>
      </c>
      <c r="AR751" s="254"/>
      <c r="AS751" s="242"/>
      <c r="AT751" s="242"/>
      <c r="AU751" s="242"/>
    </row>
    <row r="752" spans="1:47" outlineLevel="2" collapsed="1" x14ac:dyDescent="0.35">
      <c r="A752" s="242"/>
      <c r="B752" s="251"/>
      <c r="C752" s="244">
        <f>INT($C$232)+2</f>
        <v>3</v>
      </c>
      <c r="D752" s="267"/>
      <c r="E752" s="322"/>
      <c r="F752" s="322"/>
      <c r="G752" s="267"/>
      <c r="H752" s="563" t="s">
        <v>966</v>
      </c>
      <c r="I752" s="295"/>
      <c r="J752" s="295"/>
      <c r="K752" s="295"/>
      <c r="L752" s="295"/>
      <c r="M752" s="295"/>
      <c r="N752" s="295"/>
      <c r="O752" s="295"/>
      <c r="P752" s="295"/>
      <c r="Q752" s="295"/>
      <c r="R752" s="295"/>
      <c r="S752" s="295"/>
      <c r="T752" s="295"/>
      <c r="U752" s="295"/>
      <c r="V752" s="272"/>
      <c r="W752" s="272"/>
      <c r="X752" s="272"/>
      <c r="Y752" s="272"/>
      <c r="Z752" s="272"/>
      <c r="AA752" s="272"/>
      <c r="AB752" s="272"/>
      <c r="AC752" s="272"/>
      <c r="AD752" s="272"/>
      <c r="AE752" s="272"/>
      <c r="AF752" s="272"/>
      <c r="AG752" s="272"/>
      <c r="AH752" s="272"/>
      <c r="AI752" s="272"/>
      <c r="AJ752" s="272"/>
      <c r="AK752" s="272"/>
      <c r="AL752" s="272"/>
      <c r="AM752" s="272"/>
      <c r="AN752" s="272"/>
      <c r="AO752" s="272"/>
      <c r="AP752" s="272"/>
      <c r="AQ752" s="267"/>
      <c r="AR752" s="254"/>
      <c r="AS752" s="242"/>
      <c r="AT752" s="242"/>
      <c r="AU752" s="242"/>
    </row>
    <row r="753" spans="1:47" hidden="1" outlineLevel="3" x14ac:dyDescent="0.35">
      <c r="A753" s="242"/>
      <c r="B753" s="251"/>
      <c r="C753" s="244">
        <f>INT($C$232)+3</f>
        <v>4</v>
      </c>
      <c r="D753" s="267"/>
      <c r="E753" s="322"/>
      <c r="F753" s="322"/>
      <c r="G753" s="267"/>
      <c r="H753" s="272"/>
      <c r="I753" s="288"/>
      <c r="J753" s="288"/>
      <c r="K753" s="308">
        <v>1.5</v>
      </c>
      <c r="L753" s="308">
        <v>1.5</v>
      </c>
      <c r="M753" s="308">
        <v>1.5</v>
      </c>
      <c r="N753" s="308">
        <v>1.5</v>
      </c>
      <c r="O753" s="308">
        <v>1.5</v>
      </c>
      <c r="P753" s="308">
        <v>1.5</v>
      </c>
      <c r="Q753" s="308">
        <v>1.5</v>
      </c>
      <c r="R753" s="308">
        <v>1.5</v>
      </c>
      <c r="S753" s="308">
        <v>1.5</v>
      </c>
      <c r="T753" s="308">
        <v>1.5</v>
      </c>
      <c r="U753" s="308">
        <v>1.5</v>
      </c>
      <c r="V753" s="272"/>
      <c r="W753" s="272"/>
      <c r="X753" s="272"/>
      <c r="Y753" s="272"/>
      <c r="Z753" s="272"/>
      <c r="AA753" s="272"/>
      <c r="AB753" s="272"/>
      <c r="AC753" s="272"/>
      <c r="AD753" s="272"/>
      <c r="AE753" s="272"/>
      <c r="AF753" s="272"/>
      <c r="AG753" s="272"/>
      <c r="AH753" s="272"/>
      <c r="AI753" s="272"/>
      <c r="AJ753" s="272"/>
      <c r="AK753" s="272"/>
      <c r="AL753" s="272"/>
      <c r="AM753" s="272"/>
      <c r="AN753" s="272"/>
      <c r="AO753" s="272"/>
      <c r="AP753" s="272"/>
      <c r="AQ753" s="267"/>
      <c r="AR753" s="254"/>
      <c r="AS753" s="242"/>
      <c r="AT753" s="242"/>
      <c r="AU753" s="242"/>
    </row>
    <row r="754" spans="1:47" ht="5.15" customHeight="1" outlineLevel="2" x14ac:dyDescent="0.35">
      <c r="A754" s="242"/>
      <c r="B754" s="251"/>
      <c r="C754" s="244">
        <f>INT($C$232)+2.005</f>
        <v>3.0049999999999999</v>
      </c>
      <c r="D754" s="267"/>
      <c r="E754" s="267"/>
      <c r="F754" s="267"/>
      <c r="G754" s="267"/>
      <c r="H754" s="267"/>
      <c r="I754" s="267"/>
      <c r="J754" s="267"/>
      <c r="K754" s="267"/>
      <c r="L754" s="267"/>
      <c r="M754" s="267"/>
      <c r="N754" s="267"/>
      <c r="O754" s="267"/>
      <c r="P754" s="267"/>
      <c r="Q754" s="267"/>
      <c r="R754" s="267"/>
      <c r="S754" s="267"/>
      <c r="T754" s="267"/>
      <c r="U754" s="267"/>
      <c r="V754" s="267"/>
      <c r="W754" s="267"/>
      <c r="X754" s="267"/>
      <c r="Y754" s="267"/>
      <c r="Z754" s="267"/>
      <c r="AA754" s="267"/>
      <c r="AB754" s="267"/>
      <c r="AC754" s="267"/>
      <c r="AD754" s="267"/>
      <c r="AE754" s="267"/>
      <c r="AF754" s="267"/>
      <c r="AG754" s="267"/>
      <c r="AH754" s="267"/>
      <c r="AI754" s="267"/>
      <c r="AJ754" s="267"/>
      <c r="AK754" s="267"/>
      <c r="AL754" s="267"/>
      <c r="AM754" s="267"/>
      <c r="AN754" s="267"/>
      <c r="AO754" s="267"/>
      <c r="AP754" s="267"/>
      <c r="AQ754" s="267" t="s">
        <v>372</v>
      </c>
      <c r="AR754" s="254"/>
      <c r="AS754" s="242"/>
      <c r="AT754" s="242"/>
      <c r="AU754" s="242"/>
    </row>
    <row r="755" spans="1:47" outlineLevel="2" collapsed="1" x14ac:dyDescent="0.35">
      <c r="A755" s="242"/>
      <c r="B755" s="251"/>
      <c r="C755" s="244">
        <f>INT($C$232)+2</f>
        <v>3</v>
      </c>
      <c r="D755" s="267"/>
      <c r="E755" s="322"/>
      <c r="F755" s="322"/>
      <c r="G755" s="267"/>
      <c r="H755" s="335"/>
      <c r="I755" s="295" t="s">
        <v>573</v>
      </c>
      <c r="J755" s="295"/>
      <c r="K755" s="295" t="s">
        <v>579</v>
      </c>
      <c r="L755" s="295"/>
      <c r="M755" s="295"/>
      <c r="N755" s="295"/>
      <c r="O755" s="295"/>
      <c r="P755" s="295"/>
      <c r="Q755" s="295"/>
      <c r="R755" s="295"/>
      <c r="S755" s="295"/>
      <c r="T755" s="295"/>
      <c r="U755" s="295"/>
      <c r="V755" s="272"/>
      <c r="W755" s="272"/>
      <c r="X755" s="272"/>
      <c r="Y755" s="272"/>
      <c r="Z755" s="272"/>
      <c r="AA755" s="272"/>
      <c r="AB755" s="272"/>
      <c r="AC755" s="272"/>
      <c r="AD755" s="272"/>
      <c r="AE755" s="272"/>
      <c r="AF755" s="272"/>
      <c r="AG755" s="272"/>
      <c r="AH755" s="272"/>
      <c r="AI755" s="272"/>
      <c r="AJ755" s="272"/>
      <c r="AK755" s="272"/>
      <c r="AL755" s="272"/>
      <c r="AM755" s="272"/>
      <c r="AN755" s="272"/>
      <c r="AO755" s="272"/>
      <c r="AP755" s="272"/>
      <c r="AQ755" s="267"/>
      <c r="AR755" s="254"/>
      <c r="AS755" s="242"/>
      <c r="AT755" s="242"/>
      <c r="AU755" s="242"/>
    </row>
    <row r="756" spans="1:47" hidden="1" outlineLevel="3" x14ac:dyDescent="0.35">
      <c r="A756" s="242"/>
      <c r="B756" s="251"/>
      <c r="C756" s="244">
        <f t="shared" ref="C756:C763" si="187">INT($C$232)+3</f>
        <v>4</v>
      </c>
      <c r="D756" s="267"/>
      <c r="E756" s="322"/>
      <c r="F756" s="322"/>
      <c r="G756" s="267"/>
      <c r="H756" s="272"/>
      <c r="I756" s="288">
        <v>0</v>
      </c>
      <c r="J756" s="288"/>
      <c r="K756" s="395">
        <v>0</v>
      </c>
      <c r="L756" s="395">
        <v>0</v>
      </c>
      <c r="M756" s="395">
        <v>0</v>
      </c>
      <c r="N756" s="395">
        <v>0</v>
      </c>
      <c r="O756" s="395">
        <v>0</v>
      </c>
      <c r="P756" s="395">
        <v>0</v>
      </c>
      <c r="Q756" s="395">
        <v>0</v>
      </c>
      <c r="R756" s="395">
        <v>0</v>
      </c>
      <c r="S756" s="395">
        <v>0</v>
      </c>
      <c r="T756" s="395">
        <v>0</v>
      </c>
      <c r="U756" s="395">
        <v>0</v>
      </c>
      <c r="V756" s="272"/>
      <c r="W756" s="272"/>
      <c r="X756" s="272"/>
      <c r="Y756" s="272"/>
      <c r="Z756" s="272"/>
      <c r="AA756" s="272"/>
      <c r="AB756" s="272"/>
      <c r="AC756" s="272"/>
      <c r="AD756" s="272"/>
      <c r="AE756" s="272"/>
      <c r="AF756" s="272"/>
      <c r="AG756" s="272"/>
      <c r="AH756" s="272"/>
      <c r="AI756" s="272"/>
      <c r="AJ756" s="272"/>
      <c r="AK756" s="272"/>
      <c r="AL756" s="272"/>
      <c r="AM756" s="272"/>
      <c r="AN756" s="272"/>
      <c r="AO756" s="272"/>
      <c r="AP756" s="272"/>
      <c r="AQ756" s="267"/>
      <c r="AR756" s="254"/>
      <c r="AS756" s="242"/>
      <c r="AT756" s="242"/>
      <c r="AU756" s="242"/>
    </row>
    <row r="757" spans="1:47" hidden="1" outlineLevel="3" x14ac:dyDescent="0.35">
      <c r="A757" s="242"/>
      <c r="B757" s="251"/>
      <c r="C757" s="244">
        <f t="shared" si="187"/>
        <v>4</v>
      </c>
      <c r="D757" s="267"/>
      <c r="E757" s="322"/>
      <c r="F757" s="322"/>
      <c r="G757" s="267"/>
      <c r="H757" s="272"/>
      <c r="I757" s="288">
        <v>1</v>
      </c>
      <c r="J757" s="288"/>
      <c r="K757" s="395">
        <v>0</v>
      </c>
      <c r="L757" s="395">
        <v>0</v>
      </c>
      <c r="M757" s="395">
        <v>0</v>
      </c>
      <c r="N757" s="395">
        <v>0</v>
      </c>
      <c r="O757" s="395">
        <v>0</v>
      </c>
      <c r="P757" s="395">
        <v>0</v>
      </c>
      <c r="Q757" s="395">
        <v>0</v>
      </c>
      <c r="R757" s="395">
        <v>0</v>
      </c>
      <c r="S757" s="395">
        <v>0</v>
      </c>
      <c r="T757" s="395">
        <v>0</v>
      </c>
      <c r="U757" s="395">
        <v>0</v>
      </c>
      <c r="V757" s="272"/>
      <c r="W757" s="272"/>
      <c r="X757" s="272"/>
      <c r="Y757" s="272"/>
      <c r="Z757" s="272"/>
      <c r="AA757" s="272"/>
      <c r="AB757" s="272"/>
      <c r="AC757" s="272"/>
      <c r="AD757" s="272"/>
      <c r="AE757" s="272"/>
      <c r="AF757" s="272"/>
      <c r="AG757" s="272"/>
      <c r="AH757" s="272"/>
      <c r="AI757" s="272"/>
      <c r="AJ757" s="272"/>
      <c r="AK757" s="272"/>
      <c r="AL757" s="272"/>
      <c r="AM757" s="272"/>
      <c r="AN757" s="272"/>
      <c r="AO757" s="272"/>
      <c r="AP757" s="272"/>
      <c r="AQ757" s="267"/>
      <c r="AR757" s="254"/>
      <c r="AS757" s="242"/>
      <c r="AT757" s="242"/>
      <c r="AU757" s="242"/>
    </row>
    <row r="758" spans="1:47" hidden="1" outlineLevel="3" x14ac:dyDescent="0.35">
      <c r="A758" s="242"/>
      <c r="B758" s="251"/>
      <c r="C758" s="244">
        <f t="shared" si="187"/>
        <v>4</v>
      </c>
      <c r="D758" s="267"/>
      <c r="E758" s="322"/>
      <c r="F758" s="322"/>
      <c r="G758" s="267"/>
      <c r="H758" s="272"/>
      <c r="I758" s="288">
        <v>2</v>
      </c>
      <c r="J758" s="288"/>
      <c r="K758" s="395">
        <v>0</v>
      </c>
      <c r="L758" s="395">
        <v>0</v>
      </c>
      <c r="M758" s="395">
        <v>0</v>
      </c>
      <c r="N758" s="395">
        <v>0</v>
      </c>
      <c r="O758" s="395">
        <v>0</v>
      </c>
      <c r="P758" s="395">
        <v>0</v>
      </c>
      <c r="Q758" s="395">
        <v>0</v>
      </c>
      <c r="R758" s="395">
        <v>0</v>
      </c>
      <c r="S758" s="395">
        <v>0</v>
      </c>
      <c r="T758" s="395">
        <v>0</v>
      </c>
      <c r="U758" s="395">
        <v>0</v>
      </c>
      <c r="V758" s="272"/>
      <c r="W758" s="272"/>
      <c r="X758" s="272"/>
      <c r="Y758" s="272"/>
      <c r="Z758" s="272"/>
      <c r="AA758" s="272"/>
      <c r="AB758" s="272"/>
      <c r="AC758" s="272"/>
      <c r="AD758" s="272"/>
      <c r="AE758" s="272"/>
      <c r="AF758" s="272"/>
      <c r="AG758" s="272"/>
      <c r="AH758" s="272"/>
      <c r="AI758" s="272"/>
      <c r="AJ758" s="272"/>
      <c r="AK758" s="272"/>
      <c r="AL758" s="272"/>
      <c r="AM758" s="272"/>
      <c r="AN758" s="272"/>
      <c r="AO758" s="272"/>
      <c r="AP758" s="272"/>
      <c r="AQ758" s="267"/>
      <c r="AR758" s="254"/>
      <c r="AS758" s="242"/>
      <c r="AT758" s="242"/>
      <c r="AU758" s="242"/>
    </row>
    <row r="759" spans="1:47" hidden="1" outlineLevel="3" x14ac:dyDescent="0.35">
      <c r="A759" s="242"/>
      <c r="B759" s="251"/>
      <c r="C759" s="244">
        <f t="shared" si="187"/>
        <v>4</v>
      </c>
      <c r="D759" s="267"/>
      <c r="E759" s="322"/>
      <c r="F759" s="322"/>
      <c r="G759" s="267"/>
      <c r="H759" s="272"/>
      <c r="I759" s="288">
        <v>3</v>
      </c>
      <c r="J759" s="288"/>
      <c r="K759" s="395">
        <v>0</v>
      </c>
      <c r="L759" s="395">
        <v>0</v>
      </c>
      <c r="M759" s="395">
        <v>0</v>
      </c>
      <c r="N759" s="395">
        <v>0</v>
      </c>
      <c r="O759" s="395">
        <v>0</v>
      </c>
      <c r="P759" s="395">
        <v>0</v>
      </c>
      <c r="Q759" s="395">
        <v>0</v>
      </c>
      <c r="R759" s="395">
        <v>0</v>
      </c>
      <c r="S759" s="395">
        <v>0</v>
      </c>
      <c r="T759" s="395">
        <v>0</v>
      </c>
      <c r="U759" s="395">
        <v>0</v>
      </c>
      <c r="V759" s="272"/>
      <c r="W759" s="272"/>
      <c r="X759" s="272"/>
      <c r="Y759" s="272"/>
      <c r="Z759" s="272"/>
      <c r="AA759" s="272"/>
      <c r="AB759" s="272"/>
      <c r="AC759" s="272"/>
      <c r="AD759" s="272"/>
      <c r="AE759" s="272"/>
      <c r="AF759" s="272"/>
      <c r="AG759" s="272"/>
      <c r="AH759" s="272"/>
      <c r="AI759" s="272"/>
      <c r="AJ759" s="272"/>
      <c r="AK759" s="272"/>
      <c r="AL759" s="272"/>
      <c r="AM759" s="272"/>
      <c r="AN759" s="272"/>
      <c r="AO759" s="272"/>
      <c r="AP759" s="272"/>
      <c r="AQ759" s="267"/>
      <c r="AR759" s="254"/>
      <c r="AS759" s="242"/>
      <c r="AT759" s="242"/>
      <c r="AU759" s="242"/>
    </row>
    <row r="760" spans="1:47" hidden="1" outlineLevel="3" x14ac:dyDescent="0.35">
      <c r="A760" s="242"/>
      <c r="B760" s="251"/>
      <c r="C760" s="244">
        <f t="shared" si="187"/>
        <v>4</v>
      </c>
      <c r="D760" s="267"/>
      <c r="E760" s="322"/>
      <c r="F760" s="322"/>
      <c r="G760" s="267"/>
      <c r="H760" s="272"/>
      <c r="I760" s="288">
        <v>4</v>
      </c>
      <c r="J760" s="288"/>
      <c r="K760" s="395">
        <v>0</v>
      </c>
      <c r="L760" s="395">
        <v>0</v>
      </c>
      <c r="M760" s="395">
        <v>0</v>
      </c>
      <c r="N760" s="395">
        <v>0</v>
      </c>
      <c r="O760" s="395">
        <v>0</v>
      </c>
      <c r="P760" s="395">
        <v>0</v>
      </c>
      <c r="Q760" s="395">
        <v>0</v>
      </c>
      <c r="R760" s="395">
        <v>0</v>
      </c>
      <c r="S760" s="395">
        <v>0</v>
      </c>
      <c r="T760" s="395">
        <v>0</v>
      </c>
      <c r="U760" s="395">
        <v>0</v>
      </c>
      <c r="V760" s="272"/>
      <c r="W760" s="272"/>
      <c r="X760" s="272"/>
      <c r="Y760" s="272"/>
      <c r="Z760" s="272"/>
      <c r="AA760" s="272"/>
      <c r="AB760" s="272"/>
      <c r="AC760" s="272"/>
      <c r="AD760" s="272"/>
      <c r="AE760" s="272"/>
      <c r="AF760" s="272"/>
      <c r="AG760" s="272"/>
      <c r="AH760" s="272"/>
      <c r="AI760" s="272"/>
      <c r="AJ760" s="272"/>
      <c r="AK760" s="272"/>
      <c r="AL760" s="272"/>
      <c r="AM760" s="272"/>
      <c r="AN760" s="272"/>
      <c r="AO760" s="272"/>
      <c r="AP760" s="272"/>
      <c r="AQ760" s="267"/>
      <c r="AR760" s="254"/>
      <c r="AS760" s="242"/>
      <c r="AT760" s="242"/>
      <c r="AU760" s="242"/>
    </row>
    <row r="761" spans="1:47" hidden="1" outlineLevel="3" x14ac:dyDescent="0.35">
      <c r="A761" s="242"/>
      <c r="B761" s="251"/>
      <c r="C761" s="244">
        <f t="shared" si="187"/>
        <v>4</v>
      </c>
      <c r="D761" s="267"/>
      <c r="E761" s="322"/>
      <c r="F761" s="322"/>
      <c r="G761" s="267"/>
      <c r="H761" s="272"/>
      <c r="I761" s="288">
        <v>5</v>
      </c>
      <c r="J761" s="288"/>
      <c r="K761" s="395">
        <v>0</v>
      </c>
      <c r="L761" s="395">
        <v>0</v>
      </c>
      <c r="M761" s="395">
        <v>0</v>
      </c>
      <c r="N761" s="395">
        <v>0</v>
      </c>
      <c r="O761" s="395">
        <v>0</v>
      </c>
      <c r="P761" s="395">
        <v>0</v>
      </c>
      <c r="Q761" s="395">
        <v>0</v>
      </c>
      <c r="R761" s="395">
        <v>0</v>
      </c>
      <c r="S761" s="395">
        <v>0</v>
      </c>
      <c r="T761" s="395">
        <v>0</v>
      </c>
      <c r="U761" s="395">
        <v>0</v>
      </c>
      <c r="V761" s="272"/>
      <c r="W761" s="272"/>
      <c r="X761" s="272"/>
      <c r="Y761" s="272"/>
      <c r="Z761" s="272"/>
      <c r="AA761" s="272"/>
      <c r="AB761" s="272"/>
      <c r="AC761" s="272"/>
      <c r="AD761" s="272"/>
      <c r="AE761" s="272"/>
      <c r="AF761" s="272"/>
      <c r="AG761" s="272"/>
      <c r="AH761" s="272"/>
      <c r="AI761" s="272"/>
      <c r="AJ761" s="272"/>
      <c r="AK761" s="272"/>
      <c r="AL761" s="272"/>
      <c r="AM761" s="272"/>
      <c r="AN761" s="272"/>
      <c r="AO761" s="272"/>
      <c r="AP761" s="272"/>
      <c r="AQ761" s="267"/>
      <c r="AR761" s="254"/>
      <c r="AS761" s="242"/>
      <c r="AT761" s="242"/>
      <c r="AU761" s="242"/>
    </row>
    <row r="762" spans="1:47" hidden="1" outlineLevel="3" x14ac:dyDescent="0.35">
      <c r="A762" s="242"/>
      <c r="B762" s="251"/>
      <c r="C762" s="244">
        <f t="shared" si="187"/>
        <v>4</v>
      </c>
      <c r="D762" s="267"/>
      <c r="E762" s="322"/>
      <c r="F762" s="322"/>
      <c r="G762" s="267"/>
      <c r="H762" s="272"/>
      <c r="I762" s="288">
        <v>6</v>
      </c>
      <c r="J762" s="288"/>
      <c r="K762" s="395">
        <v>0</v>
      </c>
      <c r="L762" s="395">
        <v>0</v>
      </c>
      <c r="M762" s="395">
        <v>0</v>
      </c>
      <c r="N762" s="395">
        <v>0</v>
      </c>
      <c r="O762" s="395">
        <v>0</v>
      </c>
      <c r="P762" s="395">
        <v>0</v>
      </c>
      <c r="Q762" s="395">
        <v>0</v>
      </c>
      <c r="R762" s="395">
        <v>0</v>
      </c>
      <c r="S762" s="395">
        <v>0</v>
      </c>
      <c r="T762" s="395">
        <v>0</v>
      </c>
      <c r="U762" s="395">
        <v>0</v>
      </c>
      <c r="V762" s="272"/>
      <c r="W762" s="272"/>
      <c r="X762" s="272"/>
      <c r="Y762" s="272"/>
      <c r="Z762" s="272"/>
      <c r="AA762" s="272"/>
      <c r="AB762" s="272"/>
      <c r="AC762" s="272"/>
      <c r="AD762" s="272"/>
      <c r="AE762" s="272"/>
      <c r="AF762" s="272"/>
      <c r="AG762" s="272"/>
      <c r="AH762" s="272"/>
      <c r="AI762" s="272"/>
      <c r="AJ762" s="272"/>
      <c r="AK762" s="272"/>
      <c r="AL762" s="272"/>
      <c r="AM762" s="272"/>
      <c r="AN762" s="272"/>
      <c r="AO762" s="272"/>
      <c r="AP762" s="272"/>
      <c r="AQ762" s="267"/>
      <c r="AR762" s="254"/>
      <c r="AS762" s="242"/>
      <c r="AT762" s="242"/>
      <c r="AU762" s="242"/>
    </row>
    <row r="763" spans="1:47" hidden="1" outlineLevel="3" x14ac:dyDescent="0.35">
      <c r="A763" s="242"/>
      <c r="B763" s="251"/>
      <c r="C763" s="244">
        <f t="shared" si="187"/>
        <v>4</v>
      </c>
      <c r="D763" s="267"/>
      <c r="E763" s="322"/>
      <c r="F763" s="322"/>
      <c r="G763" s="267"/>
      <c r="H763" s="272"/>
      <c r="I763" s="288">
        <v>7</v>
      </c>
      <c r="J763" s="288"/>
      <c r="K763" s="395">
        <v>0</v>
      </c>
      <c r="L763" s="395">
        <v>0</v>
      </c>
      <c r="M763" s="395">
        <v>0</v>
      </c>
      <c r="N763" s="395">
        <v>0</v>
      </c>
      <c r="O763" s="395">
        <v>0</v>
      </c>
      <c r="P763" s="395">
        <v>0</v>
      </c>
      <c r="Q763" s="395">
        <v>0</v>
      </c>
      <c r="R763" s="395">
        <v>0</v>
      </c>
      <c r="S763" s="395">
        <v>0</v>
      </c>
      <c r="T763" s="395">
        <v>0</v>
      </c>
      <c r="U763" s="395">
        <v>0</v>
      </c>
      <c r="V763" s="272"/>
      <c r="W763" s="272"/>
      <c r="X763" s="272"/>
      <c r="Y763" s="272"/>
      <c r="Z763" s="272"/>
      <c r="AA763" s="272"/>
      <c r="AB763" s="272"/>
      <c r="AC763" s="272"/>
      <c r="AD763" s="272"/>
      <c r="AE763" s="272"/>
      <c r="AF763" s="272"/>
      <c r="AG763" s="272"/>
      <c r="AH763" s="272"/>
      <c r="AI763" s="272"/>
      <c r="AJ763" s="272"/>
      <c r="AK763" s="272"/>
      <c r="AL763" s="272"/>
      <c r="AM763" s="272"/>
      <c r="AN763" s="272"/>
      <c r="AO763" s="272"/>
      <c r="AP763" s="272"/>
      <c r="AQ763" s="267"/>
      <c r="AR763" s="254"/>
      <c r="AS763" s="242"/>
      <c r="AT763" s="242"/>
      <c r="AU763" s="242"/>
    </row>
    <row r="764" spans="1:47" ht="5.15" customHeight="1" outlineLevel="2" x14ac:dyDescent="0.35">
      <c r="A764" s="242"/>
      <c r="B764" s="251"/>
      <c r="C764" s="244">
        <f>INT($C$232)+2.005</f>
        <v>3.0049999999999999</v>
      </c>
      <c r="D764" s="267"/>
      <c r="E764" s="267"/>
      <c r="F764" s="267"/>
      <c r="G764" s="267"/>
      <c r="H764" s="267"/>
      <c r="I764" s="267"/>
      <c r="J764" s="267"/>
      <c r="K764" s="267"/>
      <c r="L764" s="267"/>
      <c r="M764" s="267"/>
      <c r="N764" s="267"/>
      <c r="O764" s="267"/>
      <c r="P764" s="267"/>
      <c r="Q764" s="267"/>
      <c r="R764" s="267"/>
      <c r="S764" s="267"/>
      <c r="T764" s="267"/>
      <c r="U764" s="267"/>
      <c r="V764" s="267"/>
      <c r="W764" s="267"/>
      <c r="X764" s="267"/>
      <c r="Y764" s="267"/>
      <c r="Z764" s="267"/>
      <c r="AA764" s="267"/>
      <c r="AB764" s="267"/>
      <c r="AC764" s="267"/>
      <c r="AD764" s="267"/>
      <c r="AE764" s="267"/>
      <c r="AF764" s="267"/>
      <c r="AG764" s="267"/>
      <c r="AH764" s="267"/>
      <c r="AI764" s="267"/>
      <c r="AJ764" s="267"/>
      <c r="AK764" s="267"/>
      <c r="AL764" s="267"/>
      <c r="AM764" s="267"/>
      <c r="AN764" s="267"/>
      <c r="AO764" s="267"/>
      <c r="AP764" s="267"/>
      <c r="AQ764" s="267" t="s">
        <v>372</v>
      </c>
      <c r="AR764" s="254"/>
      <c r="AS764" s="242"/>
      <c r="AT764" s="242"/>
      <c r="AU764" s="242"/>
    </row>
    <row r="765" spans="1:47" ht="5.15" customHeight="1" outlineLevel="2" x14ac:dyDescent="0.35">
      <c r="A765" s="242"/>
      <c r="B765" s="251"/>
      <c r="C765" s="244">
        <f>INT($C$232)+2.005</f>
        <v>3.0049999999999999</v>
      </c>
      <c r="D765" s="267"/>
      <c r="E765" s="267"/>
      <c r="F765" s="267"/>
      <c r="G765" s="267"/>
      <c r="H765" s="267"/>
      <c r="I765" s="267"/>
      <c r="J765" s="267"/>
      <c r="K765" s="267"/>
      <c r="L765" s="267"/>
      <c r="M765" s="267"/>
      <c r="N765" s="267"/>
      <c r="O765" s="267"/>
      <c r="P765" s="267"/>
      <c r="Q765" s="267"/>
      <c r="R765" s="267"/>
      <c r="S765" s="267"/>
      <c r="T765" s="267"/>
      <c r="U765" s="267"/>
      <c r="V765" s="267"/>
      <c r="W765" s="267"/>
      <c r="X765" s="267"/>
      <c r="Y765" s="267"/>
      <c r="Z765" s="267"/>
      <c r="AA765" s="267"/>
      <c r="AB765" s="267"/>
      <c r="AC765" s="267"/>
      <c r="AD765" s="267"/>
      <c r="AE765" s="267"/>
      <c r="AF765" s="267"/>
      <c r="AG765" s="267"/>
      <c r="AH765" s="267"/>
      <c r="AI765" s="267"/>
      <c r="AJ765" s="267"/>
      <c r="AK765" s="267"/>
      <c r="AL765" s="267"/>
      <c r="AM765" s="267"/>
      <c r="AN765" s="267"/>
      <c r="AO765" s="267"/>
      <c r="AP765" s="267"/>
      <c r="AQ765" s="267"/>
      <c r="AR765" s="254"/>
      <c r="AS765" s="242"/>
      <c r="AT765" s="242"/>
      <c r="AU765" s="242"/>
    </row>
    <row r="766" spans="1:47" ht="5.15" customHeight="1" outlineLevel="1" x14ac:dyDescent="0.35">
      <c r="A766" s="242"/>
      <c r="B766" s="277"/>
      <c r="C766" s="278">
        <f>INT($C$232)+1.005</f>
        <v>2.0049999999999999</v>
      </c>
      <c r="D766" s="279"/>
      <c r="E766" s="279"/>
      <c r="F766" s="279"/>
      <c r="G766" s="279"/>
      <c r="H766" s="279"/>
      <c r="I766" s="279"/>
      <c r="J766" s="279"/>
      <c r="K766" s="279"/>
      <c r="L766" s="279"/>
      <c r="M766" s="279"/>
      <c r="N766" s="279"/>
      <c r="O766" s="279"/>
      <c r="P766" s="279"/>
      <c r="Q766" s="279"/>
      <c r="R766" s="279"/>
      <c r="S766" s="279"/>
      <c r="T766" s="279"/>
      <c r="U766" s="279"/>
      <c r="V766" s="279"/>
      <c r="W766" s="279"/>
      <c r="X766" s="279"/>
      <c r="Y766" s="279"/>
      <c r="Z766" s="279"/>
      <c r="AA766" s="279"/>
      <c r="AB766" s="279"/>
      <c r="AC766" s="279"/>
      <c r="AD766" s="279"/>
      <c r="AE766" s="279"/>
      <c r="AF766" s="279"/>
      <c r="AG766" s="279"/>
      <c r="AH766" s="279"/>
      <c r="AI766" s="279"/>
      <c r="AJ766" s="279"/>
      <c r="AK766" s="279"/>
      <c r="AL766" s="279"/>
      <c r="AM766" s="279"/>
      <c r="AN766" s="279"/>
      <c r="AO766" s="279"/>
      <c r="AP766" s="279"/>
      <c r="AQ766" s="279"/>
      <c r="AR766" s="280" t="s">
        <v>91</v>
      </c>
      <c r="AS766" s="242"/>
      <c r="AT766" s="242"/>
      <c r="AU766" s="242"/>
    </row>
    <row r="767" spans="1:47" ht="5.15" customHeight="1" x14ac:dyDescent="0.35">
      <c r="A767" s="242"/>
      <c r="B767" s="281"/>
      <c r="C767" s="282">
        <f>INT($C$232)+0.005</f>
        <v>1.0049999999999999</v>
      </c>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c r="AA767" s="281"/>
      <c r="AB767" s="281"/>
      <c r="AC767" s="281"/>
      <c r="AD767" s="281"/>
      <c r="AE767" s="281"/>
      <c r="AF767" s="281"/>
      <c r="AG767" s="281"/>
      <c r="AH767" s="281"/>
      <c r="AI767" s="281"/>
      <c r="AJ767" s="281"/>
      <c r="AK767" s="281"/>
      <c r="AL767" s="281"/>
      <c r="AM767" s="281"/>
      <c r="AN767" s="281"/>
      <c r="AO767" s="281"/>
      <c r="AP767" s="281"/>
      <c r="AQ767" s="281"/>
      <c r="AR767" s="281"/>
      <c r="AS767" s="242"/>
      <c r="AT767" s="242"/>
      <c r="AU767" s="242"/>
    </row>
    <row r="768" spans="1:47" outlineLevel="2" x14ac:dyDescent="0.35">
      <c r="A768" s="242"/>
      <c r="B768" s="242"/>
      <c r="C768" s="244">
        <f>INT($C$232)+2</f>
        <v>3</v>
      </c>
      <c r="D768" s="242"/>
      <c r="E768" s="242"/>
      <c r="F768" s="242"/>
      <c r="G768" s="242"/>
      <c r="H768" s="242"/>
      <c r="I768" s="242"/>
      <c r="J768" s="242"/>
      <c r="K768" s="242"/>
      <c r="L768" s="242"/>
      <c r="M768" s="242"/>
      <c r="N768" s="242"/>
      <c r="O768" s="242"/>
      <c r="P768" s="242"/>
      <c r="Q768" s="242"/>
      <c r="R768" s="242"/>
      <c r="S768" s="242"/>
      <c r="T768" s="242"/>
      <c r="U768" s="242"/>
      <c r="V768" s="242"/>
      <c r="W768" s="242"/>
      <c r="X768" s="242"/>
      <c r="Y768" s="242"/>
      <c r="Z768" s="242"/>
      <c r="AA768" s="242"/>
      <c r="AB768" s="242"/>
      <c r="AC768" s="242"/>
      <c r="AD768" s="242"/>
      <c r="AE768" s="242"/>
      <c r="AF768" s="242"/>
      <c r="AG768" s="242"/>
      <c r="AH768" s="242"/>
      <c r="AI768" s="242"/>
      <c r="AJ768" s="242"/>
      <c r="AK768" s="242"/>
      <c r="AL768" s="242"/>
      <c r="AM768" s="242"/>
      <c r="AN768" s="242"/>
      <c r="AO768" s="242"/>
      <c r="AP768" s="242"/>
      <c r="AQ768" s="242"/>
      <c r="AR768" s="242"/>
      <c r="AS768" s="242"/>
      <c r="AT768" s="242"/>
      <c r="AU768" s="242"/>
    </row>
    <row r="769" spans="1:47" outlineLevel="2" x14ac:dyDescent="0.35">
      <c r="A769" s="242"/>
      <c r="B769" s="242"/>
      <c r="C769" s="244">
        <f>INT($C$773)+2</f>
        <v>3</v>
      </c>
      <c r="D769" s="242"/>
      <c r="E769" s="242"/>
      <c r="F769" s="242"/>
      <c r="G769" s="242"/>
      <c r="H769" s="242"/>
      <c r="I769" s="242"/>
      <c r="J769" s="242"/>
      <c r="K769" s="242"/>
      <c r="L769" s="242"/>
      <c r="M769" s="242"/>
      <c r="N769" s="242"/>
      <c r="O769" s="242"/>
      <c r="P769" s="242"/>
      <c r="Q769" s="242"/>
      <c r="R769" s="242"/>
      <c r="S769" s="242"/>
      <c r="T769" s="242"/>
      <c r="U769" s="242"/>
      <c r="V769" s="242"/>
      <c r="W769" s="242"/>
      <c r="X769" s="242"/>
      <c r="Y769" s="242"/>
      <c r="Z769" s="242"/>
      <c r="AA769" s="242"/>
      <c r="AB769" s="242"/>
      <c r="AC769" s="242"/>
      <c r="AD769" s="242"/>
      <c r="AE769" s="242"/>
      <c r="AF769" s="242"/>
      <c r="AG769" s="242"/>
      <c r="AH769" s="242"/>
      <c r="AI769" s="242"/>
      <c r="AJ769" s="242"/>
      <c r="AK769" s="242"/>
      <c r="AL769" s="242"/>
      <c r="AM769" s="242"/>
      <c r="AN769" s="242"/>
      <c r="AO769" s="242"/>
      <c r="AP769" s="242"/>
      <c r="AQ769" s="242"/>
      <c r="AR769" s="242"/>
      <c r="AS769" s="242"/>
      <c r="AT769" s="242"/>
      <c r="AU769" s="242"/>
    </row>
    <row r="770" spans="1:47" ht="5.15" customHeight="1" thickBot="1" x14ac:dyDescent="0.4">
      <c r="A770" s="242"/>
      <c r="B770" s="245"/>
      <c r="C770" s="246">
        <f>INT($C$773)+0.005</f>
        <v>1.0049999999999999</v>
      </c>
      <c r="D770" s="245"/>
      <c r="E770" s="245"/>
      <c r="F770" s="245"/>
      <c r="G770" s="245"/>
      <c r="H770" s="245"/>
      <c r="I770" s="245"/>
      <c r="J770" s="245"/>
      <c r="K770" s="245"/>
      <c r="L770" s="245"/>
      <c r="M770" s="245"/>
      <c r="N770" s="245"/>
      <c r="O770" s="245"/>
      <c r="P770" s="245"/>
      <c r="Q770" s="245"/>
      <c r="R770" s="245"/>
      <c r="S770" s="245"/>
      <c r="T770" s="245"/>
      <c r="U770" s="245"/>
      <c r="V770" s="245"/>
      <c r="W770" s="245"/>
      <c r="X770" s="245"/>
      <c r="Y770" s="245"/>
      <c r="Z770" s="245"/>
      <c r="AA770" s="245"/>
      <c r="AB770" s="245"/>
      <c r="AC770" s="245"/>
      <c r="AD770" s="245"/>
      <c r="AE770" s="245"/>
      <c r="AF770" s="245"/>
      <c r="AG770" s="245"/>
      <c r="AH770" s="245"/>
      <c r="AI770" s="245"/>
      <c r="AJ770" s="245"/>
      <c r="AK770" s="245"/>
      <c r="AL770" s="245"/>
      <c r="AM770" s="245"/>
      <c r="AN770" s="245"/>
      <c r="AO770" s="245"/>
      <c r="AP770" s="245"/>
      <c r="AQ770" s="245"/>
      <c r="AR770" s="245"/>
      <c r="AS770" s="242"/>
      <c r="AT770" s="242"/>
      <c r="AU770" s="242"/>
    </row>
    <row r="771" spans="1:47" ht="5.15" customHeight="1" outlineLevel="1" collapsed="1" x14ac:dyDescent="0.35">
      <c r="A771" s="242"/>
      <c r="B771" s="247" t="s">
        <v>0</v>
      </c>
      <c r="C771" s="248">
        <f>INT($C$773)+1.005</f>
        <v>2.0049999999999999</v>
      </c>
      <c r="D771" s="249"/>
      <c r="E771" s="249"/>
      <c r="F771" s="249"/>
      <c r="G771" s="249"/>
      <c r="H771" s="249"/>
      <c r="I771" s="249"/>
      <c r="J771" s="249"/>
      <c r="K771" s="249"/>
      <c r="L771" s="249"/>
      <c r="M771" s="249"/>
      <c r="N771" s="249"/>
      <c r="O771" s="249"/>
      <c r="P771" s="249"/>
      <c r="Q771" s="249"/>
      <c r="R771" s="249"/>
      <c r="S771" s="249"/>
      <c r="T771" s="249"/>
      <c r="U771" s="249"/>
      <c r="V771" s="249"/>
      <c r="W771" s="249"/>
      <c r="X771" s="249"/>
      <c r="Y771" s="249"/>
      <c r="Z771" s="249"/>
      <c r="AA771" s="249"/>
      <c r="AB771" s="249"/>
      <c r="AC771" s="249"/>
      <c r="AD771" s="249"/>
      <c r="AE771" s="249"/>
      <c r="AF771" s="249"/>
      <c r="AG771" s="249"/>
      <c r="AH771" s="249"/>
      <c r="AI771" s="249"/>
      <c r="AJ771" s="249"/>
      <c r="AK771" s="249"/>
      <c r="AL771" s="249"/>
      <c r="AM771" s="249"/>
      <c r="AN771" s="249"/>
      <c r="AO771" s="249"/>
      <c r="AP771" s="249"/>
      <c r="AQ771" s="249"/>
      <c r="AR771" s="250"/>
      <c r="AS771" s="242"/>
      <c r="AT771" s="242"/>
      <c r="AU771" s="242"/>
    </row>
    <row r="772" spans="1:47" hidden="1" outlineLevel="4" x14ac:dyDescent="0.35">
      <c r="A772" s="242"/>
      <c r="B772" s="251"/>
      <c r="C772" s="244">
        <f>INT(MAX($C$784:$C$808))+1</f>
        <v>5</v>
      </c>
      <c r="D772" s="252"/>
      <c r="E772" s="252"/>
      <c r="F772" s="252"/>
      <c r="G772" s="252"/>
      <c r="H772" s="253"/>
      <c r="I772" s="253"/>
      <c r="J772" s="253"/>
      <c r="K772" s="253"/>
      <c r="L772" s="253"/>
      <c r="M772" s="253"/>
      <c r="N772" s="253"/>
      <c r="O772" s="253"/>
      <c r="P772" s="253"/>
      <c r="Q772" s="253"/>
      <c r="R772" s="253"/>
      <c r="S772" s="253"/>
      <c r="T772" s="253"/>
      <c r="U772" s="253"/>
      <c r="V772" s="253"/>
      <c r="W772" s="253"/>
      <c r="X772" s="253"/>
      <c r="Y772" s="253"/>
      <c r="Z772" s="253"/>
      <c r="AA772" s="253"/>
      <c r="AB772" s="253"/>
      <c r="AC772" s="253"/>
      <c r="AD772" s="253"/>
      <c r="AE772" s="253"/>
      <c r="AF772" s="253"/>
      <c r="AG772" s="253"/>
      <c r="AH772" s="253"/>
      <c r="AI772" s="253"/>
      <c r="AJ772" s="253"/>
      <c r="AK772" s="253"/>
      <c r="AL772" s="253"/>
      <c r="AM772" s="253"/>
      <c r="AN772" s="253"/>
      <c r="AO772" s="253"/>
      <c r="AP772" s="253"/>
      <c r="AQ772" s="252"/>
      <c r="AR772" s="254"/>
      <c r="AS772" s="242"/>
      <c r="AT772" s="242"/>
      <c r="AU772" s="242"/>
    </row>
    <row r="773" spans="1:47" ht="20.149999999999999" customHeight="1" x14ac:dyDescent="0.35">
      <c r="A773" s="242"/>
      <c r="B773" s="251"/>
      <c r="C773" s="244">
        <v>1.02</v>
      </c>
      <c r="D773" s="255"/>
      <c r="E773" s="315" t="s">
        <v>360</v>
      </c>
      <c r="F773" s="316"/>
      <c r="G773" s="256"/>
      <c r="H773" s="618" t="str">
        <f>COUNTIFS($B$1:$B773, "«")&amp;" Property: Livestock Management table - Sire &amp; Dam selling opportunities"</f>
        <v>4 Property: Livestock Management table - Sire &amp; Dam selling opportunities</v>
      </c>
      <c r="I773" s="283"/>
      <c r="J773" s="283"/>
      <c r="K773" s="283"/>
      <c r="L773" s="283"/>
      <c r="M773" s="283"/>
      <c r="N773" s="283"/>
      <c r="O773" s="283"/>
      <c r="P773" s="283"/>
      <c r="Q773" s="283"/>
      <c r="R773" s="283"/>
      <c r="S773" s="283"/>
      <c r="T773" s="283"/>
      <c r="U773" s="283"/>
      <c r="V773" s="283"/>
      <c r="W773" s="283"/>
      <c r="X773" s="283"/>
      <c r="Y773" s="283"/>
      <c r="Z773" s="283"/>
      <c r="AA773" s="396"/>
      <c r="AB773" s="396"/>
      <c r="AC773" s="396"/>
      <c r="AD773" s="396"/>
      <c r="AE773" s="396"/>
      <c r="AF773" s="396"/>
      <c r="AG773" s="396"/>
      <c r="AH773" s="396"/>
      <c r="AI773" s="396"/>
      <c r="AJ773" s="396"/>
      <c r="AK773" s="396"/>
      <c r="AL773" s="396"/>
      <c r="AM773" s="396"/>
      <c r="AN773" s="396"/>
      <c r="AO773" s="396"/>
      <c r="AP773" s="396"/>
      <c r="AQ773" s="318"/>
      <c r="AR773" s="254"/>
      <c r="AS773" s="242"/>
      <c r="AT773" s="242"/>
      <c r="AU773" s="242"/>
    </row>
    <row r="774" spans="1:47" ht="18" outlineLevel="1" x14ac:dyDescent="0.35">
      <c r="A774" s="242"/>
      <c r="B774" s="251"/>
      <c r="C774" s="244">
        <f>INT($C$773)+1.02</f>
        <v>2.02</v>
      </c>
      <c r="D774" s="255"/>
      <c r="E774" s="315" t="s">
        <v>362</v>
      </c>
      <c r="F774" s="319">
        <v>1</v>
      </c>
      <c r="G774" s="260"/>
      <c r="H774" s="261" t="s">
        <v>580</v>
      </c>
      <c r="I774" s="262"/>
      <c r="J774" s="262"/>
      <c r="K774" s="262"/>
      <c r="L774" s="262"/>
      <c r="M774" s="262"/>
      <c r="N774" s="262"/>
      <c r="O774" s="262"/>
      <c r="P774" s="262"/>
      <c r="Q774" s="262"/>
      <c r="R774" s="262"/>
      <c r="S774" s="262"/>
      <c r="T774" s="262"/>
      <c r="U774" s="262"/>
      <c r="V774" s="262"/>
      <c r="W774" s="262"/>
      <c r="X774" s="262"/>
      <c r="Y774" s="262"/>
      <c r="Z774" s="262"/>
      <c r="AA774" s="397"/>
      <c r="AB774" s="397"/>
      <c r="AC774" s="397"/>
      <c r="AD774" s="397"/>
      <c r="AE774" s="397"/>
      <c r="AF774" s="397"/>
      <c r="AG774" s="397"/>
      <c r="AH774" s="397"/>
      <c r="AI774" s="397"/>
      <c r="AJ774" s="397"/>
      <c r="AK774" s="397"/>
      <c r="AL774" s="397"/>
      <c r="AM774" s="397"/>
      <c r="AN774" s="397"/>
      <c r="AO774" s="397"/>
      <c r="AP774" s="397"/>
      <c r="AQ774" s="321"/>
      <c r="AR774" s="254"/>
      <c r="AS774" s="242"/>
      <c r="AT774" s="242"/>
      <c r="AU774" s="242"/>
    </row>
    <row r="775" spans="1:47" ht="5.15" customHeight="1" outlineLevel="2" x14ac:dyDescent="0.35">
      <c r="A775" s="242"/>
      <c r="B775" s="251"/>
      <c r="C775" s="244">
        <f>INT($C$773)+2.005</f>
        <v>3.0049999999999999</v>
      </c>
      <c r="D775" s="252"/>
      <c r="E775" s="252"/>
      <c r="F775" s="252"/>
      <c r="G775" s="252"/>
      <c r="H775" s="252"/>
      <c r="I775" s="252"/>
      <c r="J775" s="252"/>
      <c r="K775" s="252"/>
      <c r="L775" s="252"/>
      <c r="M775" s="252"/>
      <c r="N775" s="252"/>
      <c r="O775" s="252"/>
      <c r="P775" s="252"/>
      <c r="Q775" s="252"/>
      <c r="R775" s="252"/>
      <c r="S775" s="252"/>
      <c r="T775" s="252"/>
      <c r="U775" s="252"/>
      <c r="V775" s="252"/>
      <c r="W775" s="252"/>
      <c r="X775" s="252"/>
      <c r="Y775" s="252"/>
      <c r="Z775" s="252"/>
      <c r="AA775" s="252"/>
      <c r="AB775" s="252"/>
      <c r="AC775" s="252"/>
      <c r="AD775" s="252"/>
      <c r="AE775" s="252"/>
      <c r="AF775" s="252"/>
      <c r="AG775" s="252"/>
      <c r="AH775" s="252"/>
      <c r="AI775" s="252"/>
      <c r="AJ775" s="252"/>
      <c r="AK775" s="252"/>
      <c r="AL775" s="252"/>
      <c r="AM775" s="252"/>
      <c r="AN775" s="252"/>
      <c r="AO775" s="252"/>
      <c r="AP775" s="252"/>
      <c r="AQ775" s="252"/>
      <c r="AR775" s="254"/>
      <c r="AS775" s="242"/>
      <c r="AT775" s="242"/>
      <c r="AU775" s="242"/>
    </row>
    <row r="776" spans="1:47" outlineLevel="2" x14ac:dyDescent="0.35">
      <c r="A776" s="242"/>
      <c r="B776" s="251"/>
      <c r="C776" s="244">
        <f>INT($C$773)+2</f>
        <v>3</v>
      </c>
      <c r="D776" s="252"/>
      <c r="E776" s="322"/>
      <c r="F776" s="322"/>
      <c r="G776" s="252"/>
      <c r="H776" s="265"/>
      <c r="I776" s="265"/>
      <c r="J776" s="265"/>
      <c r="K776" s="265"/>
      <c r="L776" s="265"/>
      <c r="M776" s="265"/>
      <c r="N776" s="265"/>
      <c r="O776" s="265"/>
      <c r="P776" s="265"/>
      <c r="Q776" s="265"/>
      <c r="R776" s="265"/>
      <c r="S776" s="265"/>
      <c r="T776" s="265"/>
      <c r="U776" s="265"/>
      <c r="V776" s="265"/>
      <c r="W776" s="265"/>
      <c r="X776" s="265"/>
      <c r="Y776" s="265"/>
      <c r="Z776" s="265"/>
      <c r="AA776" s="265"/>
      <c r="AB776" s="265"/>
      <c r="AC776" s="265"/>
      <c r="AD776" s="265"/>
      <c r="AE776" s="265"/>
      <c r="AF776" s="265"/>
      <c r="AG776" s="265"/>
      <c r="AH776" s="265"/>
      <c r="AI776" s="265"/>
      <c r="AJ776" s="265"/>
      <c r="AK776" s="265"/>
      <c r="AL776" s="265"/>
      <c r="AM776" s="265"/>
      <c r="AN776" s="265"/>
      <c r="AO776" s="265"/>
      <c r="AP776" s="265"/>
      <c r="AQ776" s="252"/>
      <c r="AR776" s="254"/>
      <c r="AS776" s="242"/>
      <c r="AT776" s="242"/>
      <c r="AU776" s="242"/>
    </row>
    <row r="777" spans="1:47" outlineLevel="2" x14ac:dyDescent="0.35">
      <c r="A777" s="242"/>
      <c r="B777" s="251"/>
      <c r="C777" s="244">
        <f>INT($C$773)+2</f>
        <v>3</v>
      </c>
      <c r="D777" s="252"/>
      <c r="E777" s="322"/>
      <c r="F777" s="322"/>
      <c r="G777" s="252"/>
      <c r="H777" s="265"/>
      <c r="I777" s="265"/>
      <c r="J777" s="265"/>
      <c r="K777" s="265"/>
      <c r="L777" s="265"/>
      <c r="M777" s="265"/>
      <c r="N777" s="265"/>
      <c r="O777" s="265"/>
      <c r="P777" s="265"/>
      <c r="Q777" s="265"/>
      <c r="R777" s="266"/>
      <c r="S777" s="266"/>
      <c r="T777" s="266"/>
      <c r="U777" s="266"/>
      <c r="V777" s="266"/>
      <c r="W777" s="266"/>
      <c r="X777" s="266"/>
      <c r="Y777" s="266"/>
      <c r="Z777" s="266"/>
      <c r="AA777" s="266"/>
      <c r="AB777" s="266"/>
      <c r="AC777" s="266"/>
      <c r="AD777" s="266"/>
      <c r="AE777" s="266"/>
      <c r="AF777" s="266"/>
      <c r="AG777" s="266"/>
      <c r="AH777" s="266"/>
      <c r="AI777" s="266"/>
      <c r="AJ777" s="266"/>
      <c r="AK777" s="266"/>
      <c r="AL777" s="266"/>
      <c r="AM777" s="266"/>
      <c r="AN777" s="266"/>
      <c r="AO777" s="266"/>
      <c r="AP777" s="266"/>
      <c r="AQ777" s="252"/>
      <c r="AR777" s="254"/>
      <c r="AS777" s="242"/>
      <c r="AT777" s="242"/>
      <c r="AU777" s="242"/>
    </row>
    <row r="778" spans="1:47" outlineLevel="2" x14ac:dyDescent="0.35">
      <c r="A778" s="242"/>
      <c r="B778" s="251"/>
      <c r="C778" s="244">
        <f>INT($C$773)+2</f>
        <v>3</v>
      </c>
      <c r="D778" s="252"/>
      <c r="E778" s="322"/>
      <c r="F778" s="322"/>
      <c r="G778" s="252"/>
      <c r="H778" s="266"/>
      <c r="I778" s="266"/>
      <c r="J778" s="266"/>
      <c r="K778" s="323" t="s">
        <v>402</v>
      </c>
      <c r="L778" s="323"/>
      <c r="M778" s="323"/>
      <c r="N778" s="323" t="s">
        <v>403</v>
      </c>
      <c r="O778" s="323"/>
      <c r="P778" s="323"/>
      <c r="Q778" s="323"/>
      <c r="R778" s="266"/>
      <c r="S778" s="266"/>
      <c r="T778" s="266"/>
      <c r="U778" s="266"/>
      <c r="V778" s="266"/>
      <c r="W778" s="266"/>
      <c r="X778" s="266"/>
      <c r="Y778" s="266"/>
      <c r="Z778" s="266"/>
      <c r="AA778" s="266"/>
      <c r="AB778" s="266"/>
      <c r="AC778" s="266"/>
      <c r="AD778" s="266"/>
      <c r="AE778" s="266"/>
      <c r="AF778" s="266"/>
      <c r="AG778" s="266"/>
      <c r="AH778" s="266"/>
      <c r="AI778" s="266"/>
      <c r="AJ778" s="266"/>
      <c r="AK778" s="266"/>
      <c r="AL778" s="266"/>
      <c r="AM778" s="266"/>
      <c r="AN778" s="266"/>
      <c r="AO778" s="266"/>
      <c r="AP778" s="266"/>
      <c r="AQ778" s="252"/>
      <c r="AR778" s="254"/>
      <c r="AS778" s="242"/>
      <c r="AT778" s="242"/>
      <c r="AU778" s="242"/>
    </row>
    <row r="779" spans="1:47" outlineLevel="2" x14ac:dyDescent="0.35">
      <c r="A779" s="242"/>
      <c r="B779" s="251"/>
      <c r="C779" s="244">
        <f>INT($C$773)+2</f>
        <v>3</v>
      </c>
      <c r="D779" s="252"/>
      <c r="E779" s="322"/>
      <c r="F779" s="322"/>
      <c r="G779" s="252"/>
      <c r="H779" s="266"/>
      <c r="I779" s="266"/>
      <c r="J779" s="266"/>
      <c r="K779" s="312" t="s">
        <v>6</v>
      </c>
      <c r="L779" s="312" t="s">
        <v>468</v>
      </c>
      <c r="M779" s="312" t="s">
        <v>3</v>
      </c>
      <c r="N779" s="312" t="s">
        <v>490</v>
      </c>
      <c r="O779" s="312" t="s">
        <v>491</v>
      </c>
      <c r="P779" s="312" t="s">
        <v>492</v>
      </c>
      <c r="Q779" s="312" t="s">
        <v>493</v>
      </c>
      <c r="R779" s="266"/>
      <c r="S779" s="266"/>
      <c r="T779" s="266"/>
      <c r="U779" s="266"/>
      <c r="V779" s="266"/>
      <c r="W779" s="266"/>
      <c r="X779" s="266"/>
      <c r="Y779" s="266"/>
      <c r="Z779" s="266"/>
      <c r="AA779" s="266"/>
      <c r="AB779" s="266"/>
      <c r="AC779" s="266"/>
      <c r="AD779" s="266"/>
      <c r="AE779" s="266"/>
      <c r="AF779" s="266"/>
      <c r="AG779" s="266"/>
      <c r="AH779" s="266"/>
      <c r="AI779" s="266"/>
      <c r="AJ779" s="266"/>
      <c r="AK779" s="266"/>
      <c r="AL779" s="266"/>
      <c r="AM779" s="266"/>
      <c r="AN779" s="266"/>
      <c r="AO779" s="266"/>
      <c r="AP779" s="266"/>
      <c r="AQ779" s="252"/>
      <c r="AR779" s="254"/>
      <c r="AS779" s="242"/>
      <c r="AT779" s="242"/>
      <c r="AU779" s="242"/>
    </row>
    <row r="780" spans="1:47" ht="11.9" customHeight="1" outlineLevel="2" collapsed="1" x14ac:dyDescent="0.35">
      <c r="A780" s="242"/>
      <c r="B780" s="251" t="s">
        <v>365</v>
      </c>
      <c r="C780" s="244">
        <f>INT($C$773)+2.01</f>
        <v>3.01</v>
      </c>
      <c r="D780" s="252"/>
      <c r="E780" s="252"/>
      <c r="F780" s="252"/>
      <c r="G780" s="252"/>
      <c r="H780" s="266"/>
      <c r="I780" s="266"/>
      <c r="J780" s="266"/>
      <c r="K780" s="266"/>
      <c r="L780" s="266"/>
      <c r="M780" s="266"/>
      <c r="N780" s="266"/>
      <c r="O780" s="266"/>
      <c r="P780" s="266"/>
      <c r="Q780" s="266"/>
      <c r="R780" s="266"/>
      <c r="S780" s="266"/>
      <c r="T780" s="266"/>
      <c r="U780" s="266"/>
      <c r="V780" s="266"/>
      <c r="W780" s="266"/>
      <c r="X780" s="266"/>
      <c r="Y780" s="266"/>
      <c r="Z780" s="266"/>
      <c r="AA780" s="266"/>
      <c r="AB780" s="266"/>
      <c r="AC780" s="266"/>
      <c r="AD780" s="266"/>
      <c r="AE780" s="266"/>
      <c r="AF780" s="266"/>
      <c r="AG780" s="266"/>
      <c r="AH780" s="266"/>
      <c r="AI780" s="266"/>
      <c r="AJ780" s="266"/>
      <c r="AK780" s="266"/>
      <c r="AL780" s="266"/>
      <c r="AM780" s="266"/>
      <c r="AN780" s="266"/>
      <c r="AO780" s="266"/>
      <c r="AP780" s="266"/>
      <c r="AQ780" s="252"/>
      <c r="AR780" s="254"/>
      <c r="AS780" s="242"/>
      <c r="AT780" s="242"/>
      <c r="AU780" s="242"/>
    </row>
    <row r="781" spans="1:47" hidden="1" outlineLevel="4" x14ac:dyDescent="0.35">
      <c r="A781" s="242"/>
      <c r="B781" s="251"/>
      <c r="C781" s="244">
        <f>INT(MAX($C$784:$C$808))+1</f>
        <v>5</v>
      </c>
      <c r="D781" s="267"/>
      <c r="E781" s="322"/>
      <c r="F781" s="322"/>
      <c r="G781" s="267"/>
      <c r="H781" s="322"/>
      <c r="I781" s="322"/>
      <c r="J781" s="322"/>
      <c r="K781" s="322"/>
      <c r="L781" s="322"/>
      <c r="M781" s="322"/>
      <c r="N781" s="322"/>
      <c r="O781" s="322"/>
      <c r="P781" s="322"/>
      <c r="Q781" s="322"/>
      <c r="R781" s="322"/>
      <c r="S781" s="322"/>
      <c r="T781" s="322"/>
      <c r="U781" s="322"/>
      <c r="V781" s="322"/>
      <c r="W781" s="322"/>
      <c r="X781" s="322"/>
      <c r="Y781" s="322"/>
      <c r="Z781" s="322"/>
      <c r="AA781" s="322"/>
      <c r="AB781" s="322"/>
      <c r="AC781" s="322"/>
      <c r="AD781" s="322"/>
      <c r="AE781" s="322"/>
      <c r="AF781" s="322"/>
      <c r="AG781" s="322"/>
      <c r="AH781" s="322"/>
      <c r="AI781" s="322"/>
      <c r="AJ781" s="322"/>
      <c r="AK781" s="322"/>
      <c r="AL781" s="322"/>
      <c r="AM781" s="322"/>
      <c r="AN781" s="322"/>
      <c r="AO781" s="322"/>
      <c r="AP781" s="322"/>
      <c r="AQ781" s="267"/>
      <c r="AR781" s="254"/>
      <c r="AS781" s="242"/>
      <c r="AT781" s="242"/>
      <c r="AU781" s="242"/>
    </row>
    <row r="782" spans="1:47" hidden="1" outlineLevel="4" x14ac:dyDescent="0.35">
      <c r="A782" s="242"/>
      <c r="B782" s="251" t="s">
        <v>366</v>
      </c>
      <c r="C782" s="244">
        <f>INT(MAX($C$784:$C$808))+1</f>
        <v>5</v>
      </c>
      <c r="D782" s="267" t="s">
        <v>367</v>
      </c>
      <c r="E782" s="322"/>
      <c r="F782" s="322"/>
      <c r="G782" s="267"/>
      <c r="H782" s="322"/>
      <c r="I782" s="322"/>
      <c r="J782" s="322"/>
      <c r="K782" s="322"/>
      <c r="L782" s="322"/>
      <c r="M782" s="322"/>
      <c r="N782" s="322"/>
      <c r="O782" s="322"/>
      <c r="P782" s="322"/>
      <c r="Q782" s="322"/>
      <c r="R782" s="322"/>
      <c r="S782" s="322"/>
      <c r="T782" s="322"/>
      <c r="U782" s="322"/>
      <c r="V782" s="322"/>
      <c r="W782" s="322"/>
      <c r="X782" s="322"/>
      <c r="Y782" s="322"/>
      <c r="Z782" s="322"/>
      <c r="AA782" s="322"/>
      <c r="AB782" s="322"/>
      <c r="AC782" s="322"/>
      <c r="AD782" s="322"/>
      <c r="AE782" s="322"/>
      <c r="AF782" s="322"/>
      <c r="AG782" s="322"/>
      <c r="AH782" s="322"/>
      <c r="AI782" s="322"/>
      <c r="AJ782" s="322"/>
      <c r="AK782" s="322"/>
      <c r="AL782" s="322"/>
      <c r="AM782" s="322"/>
      <c r="AN782" s="322"/>
      <c r="AO782" s="322"/>
      <c r="AP782" s="322"/>
      <c r="AQ782" s="267"/>
      <c r="AR782" s="254"/>
      <c r="AS782" s="242"/>
      <c r="AT782" s="242"/>
      <c r="AU782" s="242"/>
    </row>
    <row r="783" spans="1:47" outlineLevel="1" x14ac:dyDescent="0.35">
      <c r="A783" s="242"/>
      <c r="B783" s="251"/>
      <c r="C783" s="244">
        <f>INT($C$773)+1</f>
        <v>2</v>
      </c>
      <c r="D783" s="267"/>
      <c r="E783" s="322"/>
      <c r="F783" s="322"/>
      <c r="G783" s="267"/>
      <c r="H783" s="325" t="s">
        <v>581</v>
      </c>
      <c r="I783" s="285" t="s">
        <v>582</v>
      </c>
      <c r="J783" s="285"/>
      <c r="K783" s="257"/>
      <c r="L783" s="257"/>
      <c r="M783" s="257"/>
      <c r="N783" s="257"/>
      <c r="O783" s="257"/>
      <c r="P783" s="257"/>
      <c r="Q783" s="257"/>
      <c r="R783" s="257"/>
      <c r="S783" s="257"/>
      <c r="T783" s="257"/>
      <c r="U783" s="257"/>
      <c r="V783" s="257"/>
      <c r="W783" s="257"/>
      <c r="X783" s="257"/>
      <c r="Y783" s="257"/>
      <c r="Z783" s="314"/>
      <c r="AA783" s="314"/>
      <c r="AB783" s="314"/>
      <c r="AC783" s="314"/>
      <c r="AD783" s="314"/>
      <c r="AE783" s="314"/>
      <c r="AF783" s="314"/>
      <c r="AG783" s="314"/>
      <c r="AH783" s="314"/>
      <c r="AI783" s="314"/>
      <c r="AJ783" s="314"/>
      <c r="AK783" s="314"/>
      <c r="AL783" s="314"/>
      <c r="AM783" s="314"/>
      <c r="AN783" s="314"/>
      <c r="AO783" s="314"/>
      <c r="AP783" s="314"/>
      <c r="AQ783" s="267"/>
      <c r="AR783" s="254"/>
      <c r="AS783" s="242"/>
      <c r="AT783" s="242"/>
      <c r="AU783" s="242"/>
    </row>
    <row r="784" spans="1:47" ht="5.15" hidden="1" customHeight="1" outlineLevel="3" x14ac:dyDescent="0.35">
      <c r="A784" s="242"/>
      <c r="B784" s="251"/>
      <c r="C784" s="244">
        <f>INT($C$773)+3.005</f>
        <v>4.0049999999999999</v>
      </c>
      <c r="D784" s="267" t="s">
        <v>368</v>
      </c>
      <c r="E784" s="267"/>
      <c r="F784" s="267"/>
      <c r="G784" s="267"/>
      <c r="H784" s="267"/>
      <c r="I784" s="267"/>
      <c r="J784" s="267"/>
      <c r="K784" s="267"/>
      <c r="L784" s="267"/>
      <c r="M784" s="267"/>
      <c r="N784" s="267"/>
      <c r="O784" s="267"/>
      <c r="P784" s="267"/>
      <c r="Q784" s="267"/>
      <c r="R784" s="267"/>
      <c r="S784" s="267"/>
      <c r="T784" s="267"/>
      <c r="U784" s="267"/>
      <c r="V784" s="267"/>
      <c r="W784" s="267"/>
      <c r="X784" s="267"/>
      <c r="Y784" s="267"/>
      <c r="Z784" s="267"/>
      <c r="AA784" s="267"/>
      <c r="AB784" s="267"/>
      <c r="AC784" s="267"/>
      <c r="AD784" s="267"/>
      <c r="AE784" s="267"/>
      <c r="AF784" s="267"/>
      <c r="AG784" s="267"/>
      <c r="AH784" s="267"/>
      <c r="AI784" s="267"/>
      <c r="AJ784" s="267"/>
      <c r="AK784" s="267"/>
      <c r="AL784" s="267"/>
      <c r="AM784" s="267"/>
      <c r="AN784" s="267"/>
      <c r="AO784" s="267"/>
      <c r="AP784" s="267"/>
      <c r="AQ784" s="267"/>
      <c r="AR784" s="254"/>
      <c r="AS784" s="242"/>
      <c r="AT784" s="242"/>
      <c r="AU784" s="242"/>
    </row>
    <row r="785" spans="1:47" outlineLevel="2" x14ac:dyDescent="0.35">
      <c r="A785" s="242"/>
      <c r="B785" s="251"/>
      <c r="C785" s="244">
        <f>INT($C$773)+2</f>
        <v>3</v>
      </c>
      <c r="D785" s="267"/>
      <c r="E785" s="322"/>
      <c r="F785" s="322"/>
      <c r="G785" s="267"/>
      <c r="H785" s="288" t="s">
        <v>583</v>
      </c>
      <c r="I785" s="274"/>
      <c r="J785" s="272"/>
      <c r="K785" s="563" t="s">
        <v>402</v>
      </c>
      <c r="L785" s="294"/>
      <c r="M785" s="294"/>
      <c r="N785" s="274" t="s">
        <v>403</v>
      </c>
      <c r="O785" s="275">
        <v>2</v>
      </c>
      <c r="P785" s="272"/>
      <c r="Q785" s="272"/>
      <c r="R785" s="272"/>
      <c r="S785" s="272"/>
      <c r="T785" s="272"/>
      <c r="U785" s="272"/>
      <c r="V785" s="272"/>
      <c r="W785" s="272"/>
      <c r="X785" s="272"/>
      <c r="Y785" s="272"/>
      <c r="Z785" s="272"/>
      <c r="AA785" s="272"/>
      <c r="AB785" s="272"/>
      <c r="AC785" s="272"/>
      <c r="AD785" s="272"/>
      <c r="AE785" s="272"/>
      <c r="AF785" s="272"/>
      <c r="AG785" s="272"/>
      <c r="AH785" s="272"/>
      <c r="AI785" s="272"/>
      <c r="AJ785" s="272"/>
      <c r="AK785" s="272"/>
      <c r="AL785" s="272"/>
      <c r="AM785" s="272"/>
      <c r="AN785" s="272"/>
      <c r="AO785" s="272"/>
      <c r="AP785" s="272"/>
      <c r="AQ785" s="267"/>
      <c r="AR785" s="254"/>
      <c r="AS785" s="242"/>
      <c r="AT785" s="242"/>
      <c r="AU785" s="242"/>
    </row>
    <row r="786" spans="1:47" ht="5.15" customHeight="1" outlineLevel="2" x14ac:dyDescent="0.35">
      <c r="A786" s="242"/>
      <c r="B786" s="251"/>
      <c r="C786" s="244">
        <f>INT($C$773)+2.005</f>
        <v>3.0049999999999999</v>
      </c>
      <c r="D786" s="267"/>
      <c r="E786" s="267"/>
      <c r="F786" s="267"/>
      <c r="G786" s="267"/>
      <c r="H786" s="267"/>
      <c r="I786" s="267"/>
      <c r="J786" s="267"/>
      <c r="K786" s="267"/>
      <c r="L786" s="267"/>
      <c r="M786" s="267"/>
      <c r="N786" s="267"/>
      <c r="O786" s="267"/>
      <c r="P786" s="267"/>
      <c r="Q786" s="267"/>
      <c r="R786" s="267"/>
      <c r="S786" s="267"/>
      <c r="T786" s="267"/>
      <c r="U786" s="267"/>
      <c r="V786" s="267"/>
      <c r="W786" s="267"/>
      <c r="X786" s="267"/>
      <c r="Y786" s="267"/>
      <c r="Z786" s="267"/>
      <c r="AA786" s="267"/>
      <c r="AB786" s="267"/>
      <c r="AC786" s="267"/>
      <c r="AD786" s="267"/>
      <c r="AE786" s="267"/>
      <c r="AF786" s="267"/>
      <c r="AG786" s="267"/>
      <c r="AH786" s="267"/>
      <c r="AI786" s="267"/>
      <c r="AJ786" s="267"/>
      <c r="AK786" s="267"/>
      <c r="AL786" s="267"/>
      <c r="AM786" s="267"/>
      <c r="AN786" s="267"/>
      <c r="AO786" s="267"/>
      <c r="AP786" s="267"/>
      <c r="AQ786" s="267" t="s">
        <v>372</v>
      </c>
      <c r="AR786" s="254"/>
      <c r="AS786" s="242"/>
      <c r="AT786" s="242"/>
      <c r="AU786" s="242"/>
    </row>
    <row r="787" spans="1:47" outlineLevel="1" x14ac:dyDescent="0.35">
      <c r="A787" s="242"/>
      <c r="B787" s="251"/>
      <c r="C787" s="244">
        <f>INT($C$773)+1</f>
        <v>2</v>
      </c>
      <c r="D787" s="267"/>
      <c r="E787" s="322"/>
      <c r="F787" s="322"/>
      <c r="G787" s="267"/>
      <c r="H787" s="325" t="s">
        <v>584</v>
      </c>
      <c r="I787" s="285"/>
      <c r="J787" s="257"/>
      <c r="K787" s="257"/>
      <c r="L787" s="257"/>
      <c r="M787" s="257"/>
      <c r="N787" s="257"/>
      <c r="O787" s="257"/>
      <c r="P787" s="257"/>
      <c r="Q787" s="257"/>
      <c r="R787" s="257"/>
      <c r="S787" s="257"/>
      <c r="T787" s="257"/>
      <c r="U787" s="257"/>
      <c r="V787" s="257"/>
      <c r="W787" s="257"/>
      <c r="X787" s="257"/>
      <c r="Y787" s="257"/>
      <c r="Z787" s="314"/>
      <c r="AA787" s="314"/>
      <c r="AB787" s="314"/>
      <c r="AC787" s="314"/>
      <c r="AD787" s="314"/>
      <c r="AE787" s="314"/>
      <c r="AF787" s="314"/>
      <c r="AG787" s="314"/>
      <c r="AH787" s="314"/>
      <c r="AI787" s="314"/>
      <c r="AJ787" s="314"/>
      <c r="AK787" s="314"/>
      <c r="AL787" s="314"/>
      <c r="AM787" s="314"/>
      <c r="AN787" s="314"/>
      <c r="AO787" s="314"/>
      <c r="AP787" s="314"/>
      <c r="AQ787" s="267"/>
      <c r="AR787" s="254"/>
      <c r="AS787" s="242"/>
      <c r="AT787" s="242"/>
      <c r="AU787" s="242"/>
    </row>
    <row r="788" spans="1:47" ht="5.15" hidden="1" customHeight="1" outlineLevel="3" x14ac:dyDescent="0.35">
      <c r="A788" s="242"/>
      <c r="B788" s="251"/>
      <c r="C788" s="244">
        <f>INT($C$773)+3.005</f>
        <v>4.0049999999999999</v>
      </c>
      <c r="D788" s="267" t="s">
        <v>368</v>
      </c>
      <c r="E788" s="267"/>
      <c r="F788" s="267"/>
      <c r="G788" s="267"/>
      <c r="H788" s="267"/>
      <c r="I788" s="267"/>
      <c r="J788" s="267"/>
      <c r="K788" s="267"/>
      <c r="L788" s="267"/>
      <c r="M788" s="267"/>
      <c r="N788" s="267"/>
      <c r="O788" s="267"/>
      <c r="P788" s="267"/>
      <c r="Q788" s="267"/>
      <c r="R788" s="267"/>
      <c r="S788" s="267"/>
      <c r="T788" s="267"/>
      <c r="U788" s="267"/>
      <c r="V788" s="267"/>
      <c r="W788" s="267"/>
      <c r="X788" s="267"/>
      <c r="Y788" s="267"/>
      <c r="Z788" s="267"/>
      <c r="AA788" s="267"/>
      <c r="AB788" s="267"/>
      <c r="AC788" s="267"/>
      <c r="AD788" s="267"/>
      <c r="AE788" s="267"/>
      <c r="AF788" s="267"/>
      <c r="AG788" s="267"/>
      <c r="AH788" s="267"/>
      <c r="AI788" s="267"/>
      <c r="AJ788" s="267"/>
      <c r="AK788" s="267"/>
      <c r="AL788" s="267"/>
      <c r="AM788" s="267"/>
      <c r="AN788" s="267"/>
      <c r="AO788" s="267"/>
      <c r="AP788" s="267"/>
      <c r="AQ788" s="267"/>
      <c r="AR788" s="254"/>
      <c r="AS788" s="242"/>
      <c r="AT788" s="242"/>
      <c r="AU788" s="242"/>
    </row>
    <row r="789" spans="1:47" outlineLevel="2" collapsed="1" x14ac:dyDescent="0.35">
      <c r="A789" s="242"/>
      <c r="B789" s="251"/>
      <c r="C789" s="244">
        <f>INT($C$773)+2</f>
        <v>3</v>
      </c>
      <c r="D789" s="267"/>
      <c r="E789" s="322"/>
      <c r="F789" s="322"/>
      <c r="G789" s="267"/>
      <c r="H789" s="335" t="s">
        <v>547</v>
      </c>
      <c r="I789" s="295" t="s">
        <v>585</v>
      </c>
      <c r="J789" s="295"/>
      <c r="K789" s="295" t="s">
        <v>586</v>
      </c>
      <c r="L789" s="295"/>
      <c r="M789" s="295"/>
      <c r="N789" s="386"/>
      <c r="O789" s="386" t="s">
        <v>984</v>
      </c>
      <c r="P789" s="295"/>
      <c r="Q789" s="295"/>
      <c r="R789" s="295"/>
      <c r="S789" s="295"/>
      <c r="T789" s="295"/>
      <c r="U789" s="295"/>
      <c r="V789" s="272"/>
      <c r="W789" s="272"/>
      <c r="X789" s="272"/>
      <c r="Y789" s="272"/>
      <c r="Z789" s="272"/>
      <c r="AA789" s="272"/>
      <c r="AB789" s="272"/>
      <c r="AC789" s="272"/>
      <c r="AD789" s="272"/>
      <c r="AE789" s="272"/>
      <c r="AF789" s="272"/>
      <c r="AG789" s="272"/>
      <c r="AH789" s="272"/>
      <c r="AI789" s="272"/>
      <c r="AJ789" s="272"/>
      <c r="AK789" s="272"/>
      <c r="AL789" s="272"/>
      <c r="AM789" s="272"/>
      <c r="AN789" s="272"/>
      <c r="AO789" s="272"/>
      <c r="AP789" s="272"/>
      <c r="AQ789" s="267"/>
      <c r="AR789" s="254"/>
      <c r="AS789" s="242"/>
      <c r="AT789" s="242"/>
      <c r="AU789" s="242"/>
    </row>
    <row r="790" spans="1:47" ht="15" hidden="1" customHeight="1" outlineLevel="3" x14ac:dyDescent="0.35">
      <c r="A790" s="242"/>
      <c r="B790" s="251"/>
      <c r="C790" s="244">
        <f t="shared" ref="C790:C807" si="188">INT($C$773)+3</f>
        <v>4</v>
      </c>
      <c r="D790" s="267"/>
      <c r="E790" s="322">
        <v>0</v>
      </c>
      <c r="F790" s="322"/>
      <c r="G790" s="267"/>
      <c r="H790" s="288" t="str">
        <f>H$251</f>
        <v>Aut</v>
      </c>
      <c r="I790" s="399">
        <v>2</v>
      </c>
      <c r="J790" s="399"/>
      <c r="K790" s="358">
        <f t="shared" ref="K790:M792" si="189">INDEX($K$679:$M$750,($E790*i_s_len+$I790)*i_x_len+1,0)</f>
        <v>44515</v>
      </c>
      <c r="L790" s="358">
        <f t="shared" si="189"/>
        <v>44515</v>
      </c>
      <c r="M790" s="358">
        <f t="shared" si="189"/>
        <v>44515</v>
      </c>
      <c r="N790" s="272"/>
      <c r="O790" s="699">
        <f t="shared" ref="O790:Q792" si="190">MIN(363,INT((K790 - DATE(YEAR(K790),1,1))))+364*(YEAR(K790)-i_startyear)</f>
        <v>1046</v>
      </c>
      <c r="P790" s="699">
        <f t="shared" si="190"/>
        <v>1046</v>
      </c>
      <c r="Q790" s="699">
        <f t="shared" si="190"/>
        <v>1046</v>
      </c>
      <c r="R790" s="272"/>
      <c r="S790" s="272"/>
      <c r="T790" s="272"/>
      <c r="U790" s="272"/>
      <c r="V790" s="272"/>
      <c r="W790" s="272"/>
      <c r="X790" s="272"/>
      <c r="Y790" s="272"/>
      <c r="Z790" s="272"/>
      <c r="AA790" s="272"/>
      <c r="AB790" s="272"/>
      <c r="AC790" s="272"/>
      <c r="AD790" s="272"/>
      <c r="AE790" s="272"/>
      <c r="AF790" s="272"/>
      <c r="AG790" s="272"/>
      <c r="AH790" s="272"/>
      <c r="AI790" s="272"/>
      <c r="AJ790" s="272"/>
      <c r="AK790" s="272"/>
      <c r="AL790" s="272"/>
      <c r="AM790" s="272"/>
      <c r="AN790" s="272"/>
      <c r="AO790" s="272"/>
      <c r="AP790" s="272"/>
      <c r="AQ790" s="267"/>
      <c r="AR790" s="254"/>
      <c r="AS790" s="242"/>
      <c r="AT790" s="242"/>
      <c r="AU790" s="242"/>
    </row>
    <row r="791" spans="1:47" hidden="1" outlineLevel="3" x14ac:dyDescent="0.35">
      <c r="A791" s="242"/>
      <c r="B791" s="251"/>
      <c r="C791" s="244">
        <f t="shared" si="188"/>
        <v>4</v>
      </c>
      <c r="D791" s="267"/>
      <c r="E791" s="322">
        <v>1</v>
      </c>
      <c r="F791" s="322"/>
      <c r="G791" s="267"/>
      <c r="H791" s="288" t="str">
        <f>H$252</f>
        <v>Win</v>
      </c>
      <c r="I791" s="399">
        <v>2</v>
      </c>
      <c r="J791" s="399"/>
      <c r="K791" s="358">
        <f t="shared" si="189"/>
        <v>44545</v>
      </c>
      <c r="L791" s="358">
        <f t="shared" si="189"/>
        <v>44545</v>
      </c>
      <c r="M791" s="358">
        <f t="shared" si="189"/>
        <v>44545</v>
      </c>
      <c r="N791" s="272"/>
      <c r="O791" s="699">
        <f t="shared" si="190"/>
        <v>1076</v>
      </c>
      <c r="P791" s="699">
        <f t="shared" si="190"/>
        <v>1076</v>
      </c>
      <c r="Q791" s="699">
        <f t="shared" si="190"/>
        <v>1076</v>
      </c>
      <c r="R791" s="272"/>
      <c r="S791" s="272"/>
      <c r="T791" s="272"/>
      <c r="U791" s="272"/>
      <c r="V791" s="272"/>
      <c r="W791" s="272"/>
      <c r="X791" s="272"/>
      <c r="Y791" s="272"/>
      <c r="Z791" s="272"/>
      <c r="AA791" s="272"/>
      <c r="AB791" s="272"/>
      <c r="AC791" s="272"/>
      <c r="AD791" s="272"/>
      <c r="AE791" s="272"/>
      <c r="AF791" s="272"/>
      <c r="AG791" s="272"/>
      <c r="AH791" s="272"/>
      <c r="AI791" s="272"/>
      <c r="AJ791" s="272"/>
      <c r="AK791" s="272"/>
      <c r="AL791" s="272"/>
      <c r="AM791" s="272"/>
      <c r="AN791" s="272"/>
      <c r="AO791" s="272"/>
      <c r="AP791" s="272"/>
      <c r="AQ791" s="267"/>
      <c r="AR791" s="254"/>
      <c r="AS791" s="242"/>
      <c r="AT791" s="242"/>
      <c r="AU791" s="242"/>
    </row>
    <row r="792" spans="1:47" hidden="1" outlineLevel="3" x14ac:dyDescent="0.35">
      <c r="A792" s="242"/>
      <c r="B792" s="251"/>
      <c r="C792" s="244">
        <f t="shared" si="188"/>
        <v>4</v>
      </c>
      <c r="D792" s="267"/>
      <c r="E792" s="322">
        <v>2</v>
      </c>
      <c r="F792" s="322"/>
      <c r="G792" s="267"/>
      <c r="H792" s="288" t="str">
        <f>H$253</f>
        <v>Spr</v>
      </c>
      <c r="I792" s="399">
        <v>2</v>
      </c>
      <c r="J792" s="399"/>
      <c r="K792" s="358">
        <f t="shared" si="189"/>
        <v>44576</v>
      </c>
      <c r="L792" s="358">
        <f t="shared" si="189"/>
        <v>44576</v>
      </c>
      <c r="M792" s="358">
        <f t="shared" si="189"/>
        <v>44576</v>
      </c>
      <c r="N792" s="272"/>
      <c r="O792" s="699">
        <f t="shared" si="190"/>
        <v>1106</v>
      </c>
      <c r="P792" s="699">
        <f t="shared" si="190"/>
        <v>1106</v>
      </c>
      <c r="Q792" s="699">
        <f t="shared" si="190"/>
        <v>1106</v>
      </c>
      <c r="R792" s="272"/>
      <c r="S792" s="272"/>
      <c r="T792" s="272"/>
      <c r="U792" s="272"/>
      <c r="V792" s="272"/>
      <c r="W792" s="272"/>
      <c r="X792" s="272"/>
      <c r="Y792" s="272"/>
      <c r="Z792" s="272"/>
      <c r="AA792" s="272"/>
      <c r="AB792" s="272"/>
      <c r="AC792" s="272"/>
      <c r="AD792" s="272"/>
      <c r="AE792" s="272"/>
      <c r="AF792" s="272"/>
      <c r="AG792" s="272"/>
      <c r="AH792" s="272"/>
      <c r="AI792" s="272"/>
      <c r="AJ792" s="272"/>
      <c r="AK792" s="272"/>
      <c r="AL792" s="272"/>
      <c r="AM792" s="272"/>
      <c r="AN792" s="272"/>
      <c r="AO792" s="272"/>
      <c r="AP792" s="272"/>
      <c r="AQ792" s="267"/>
      <c r="AR792" s="254"/>
      <c r="AS792" s="242"/>
      <c r="AT792" s="242"/>
      <c r="AU792" s="242"/>
    </row>
    <row r="793" spans="1:47" hidden="1" outlineLevel="3" x14ac:dyDescent="0.35">
      <c r="A793" s="242"/>
      <c r="B793" s="251"/>
      <c r="C793" s="244">
        <f t="shared" si="188"/>
        <v>4</v>
      </c>
      <c r="D793" s="267"/>
      <c r="E793" s="322"/>
      <c r="F793" s="322"/>
      <c r="G793" s="267"/>
      <c r="H793" s="272"/>
      <c r="I793" s="288"/>
      <c r="J793" s="288"/>
      <c r="K793" s="272"/>
      <c r="L793" s="272"/>
      <c r="M793" s="272"/>
      <c r="N793" s="272"/>
      <c r="O793" s="272"/>
      <c r="P793" s="272"/>
      <c r="Q793" s="272"/>
      <c r="R793" s="272"/>
      <c r="S793" s="272"/>
      <c r="T793" s="272"/>
      <c r="U793" s="272"/>
      <c r="V793" s="272"/>
      <c r="W793" s="272"/>
      <c r="X793" s="272"/>
      <c r="Y793" s="272"/>
      <c r="Z793" s="272"/>
      <c r="AA793" s="272"/>
      <c r="AB793" s="272"/>
      <c r="AC793" s="272"/>
      <c r="AD793" s="272"/>
      <c r="AE793" s="272"/>
      <c r="AF793" s="272"/>
      <c r="AG793" s="272"/>
      <c r="AH793" s="272"/>
      <c r="AI793" s="272"/>
      <c r="AJ793" s="272"/>
      <c r="AK793" s="272"/>
      <c r="AL793" s="272"/>
      <c r="AM793" s="272"/>
      <c r="AN793" s="272"/>
      <c r="AO793" s="272"/>
      <c r="AP793" s="272"/>
      <c r="AQ793" s="267"/>
      <c r="AR793" s="254"/>
      <c r="AS793" s="242"/>
      <c r="AT793" s="242"/>
      <c r="AU793" s="242"/>
    </row>
    <row r="794" spans="1:47" hidden="1" outlineLevel="3" x14ac:dyDescent="0.35">
      <c r="A794" s="242"/>
      <c r="B794" s="251"/>
      <c r="C794" s="244">
        <f t="shared" si="188"/>
        <v>4</v>
      </c>
      <c r="D794" s="267"/>
      <c r="E794" s="322"/>
      <c r="F794" s="322"/>
      <c r="G794" s="267"/>
      <c r="H794" s="272"/>
      <c r="I794" s="295" t="s">
        <v>587</v>
      </c>
      <c r="J794" s="294"/>
      <c r="K794" s="295" t="s">
        <v>588</v>
      </c>
      <c r="L794" s="295"/>
      <c r="M794" s="295"/>
      <c r="N794" s="272"/>
      <c r="O794" s="272"/>
      <c r="P794" s="272"/>
      <c r="Q794" s="272"/>
      <c r="R794" s="272"/>
      <c r="S794" s="272"/>
      <c r="T794" s="272"/>
      <c r="U794" s="272"/>
      <c r="V794" s="272"/>
      <c r="W794" s="272"/>
      <c r="X794" s="272"/>
      <c r="Y794" s="272"/>
      <c r="Z794" s="272"/>
      <c r="AA794" s="272"/>
      <c r="AB794" s="272"/>
      <c r="AC794" s="272"/>
      <c r="AD794" s="272"/>
      <c r="AE794" s="272"/>
      <c r="AF794" s="272"/>
      <c r="AG794" s="272"/>
      <c r="AH794" s="272"/>
      <c r="AI794" s="272"/>
      <c r="AJ794" s="272"/>
      <c r="AK794" s="272"/>
      <c r="AL794" s="272"/>
      <c r="AM794" s="272"/>
      <c r="AN794" s="272"/>
      <c r="AO794" s="272"/>
      <c r="AP794" s="272"/>
      <c r="AQ794" s="267"/>
      <c r="AR794" s="254"/>
      <c r="AS794" s="242"/>
      <c r="AT794" s="242"/>
      <c r="AU794" s="242"/>
    </row>
    <row r="795" spans="1:47" hidden="1" outlineLevel="3" x14ac:dyDescent="0.35">
      <c r="A795" s="242"/>
      <c r="B795" s="251"/>
      <c r="C795" s="244">
        <f t="shared" si="188"/>
        <v>4</v>
      </c>
      <c r="D795" s="267"/>
      <c r="E795" s="322">
        <v>0</v>
      </c>
      <c r="F795" s="322"/>
      <c r="G795" s="267"/>
      <c r="H795" s="288" t="str">
        <f>H$251</f>
        <v>Aut</v>
      </c>
      <c r="I795" s="399">
        <v>5</v>
      </c>
      <c r="J795" s="399"/>
      <c r="K795" s="358">
        <f t="shared" ref="K795:M797" si="191">INDEX($K$679:$M$750,($E795*i_s_len+$I795)*i_x_len+1,0)</f>
        <v>45611</v>
      </c>
      <c r="L795" s="358">
        <f t="shared" si="191"/>
        <v>45611</v>
      </c>
      <c r="M795" s="358">
        <f t="shared" si="191"/>
        <v>45611</v>
      </c>
      <c r="N795" s="272"/>
      <c r="O795" s="699">
        <f t="shared" ref="O795:Q797" si="192">MIN(363,INT((K795 - DATE(YEAR(K795),1,1))))+364*(YEAR(K795)-i_startyear)</f>
        <v>2139</v>
      </c>
      <c r="P795" s="699">
        <f t="shared" si="192"/>
        <v>2139</v>
      </c>
      <c r="Q795" s="699">
        <f t="shared" si="192"/>
        <v>2139</v>
      </c>
      <c r="R795" s="272"/>
      <c r="S795" s="272"/>
      <c r="T795" s="272"/>
      <c r="U795" s="272"/>
      <c r="V795" s="272"/>
      <c r="W795" s="272"/>
      <c r="X795" s="272"/>
      <c r="Y795" s="272"/>
      <c r="Z795" s="272"/>
      <c r="AA795" s="272"/>
      <c r="AB795" s="272"/>
      <c r="AC795" s="272"/>
      <c r="AD795" s="272"/>
      <c r="AE795" s="272"/>
      <c r="AF795" s="272"/>
      <c r="AG795" s="272"/>
      <c r="AH795" s="272"/>
      <c r="AI795" s="272"/>
      <c r="AJ795" s="272"/>
      <c r="AK795" s="272"/>
      <c r="AL795" s="272"/>
      <c r="AM795" s="272"/>
      <c r="AN795" s="272"/>
      <c r="AO795" s="272"/>
      <c r="AP795" s="272"/>
      <c r="AQ795" s="267"/>
      <c r="AR795" s="254"/>
      <c r="AS795" s="242"/>
      <c r="AT795" s="242"/>
      <c r="AU795" s="242"/>
    </row>
    <row r="796" spans="1:47" hidden="1" outlineLevel="3" x14ac:dyDescent="0.35">
      <c r="A796" s="242"/>
      <c r="B796" s="251"/>
      <c r="C796" s="244">
        <f t="shared" si="188"/>
        <v>4</v>
      </c>
      <c r="D796" s="267"/>
      <c r="E796" s="322">
        <v>1</v>
      </c>
      <c r="F796" s="322"/>
      <c r="G796" s="267"/>
      <c r="H796" s="288" t="str">
        <f>H$252</f>
        <v>Win</v>
      </c>
      <c r="I796" s="399">
        <v>5</v>
      </c>
      <c r="J796" s="399"/>
      <c r="K796" s="358">
        <f t="shared" si="191"/>
        <v>45641</v>
      </c>
      <c r="L796" s="358">
        <f t="shared" si="191"/>
        <v>45641</v>
      </c>
      <c r="M796" s="358">
        <f t="shared" si="191"/>
        <v>45641</v>
      </c>
      <c r="N796" s="272"/>
      <c r="O796" s="699">
        <f t="shared" si="192"/>
        <v>2169</v>
      </c>
      <c r="P796" s="699">
        <f t="shared" si="192"/>
        <v>2169</v>
      </c>
      <c r="Q796" s="699">
        <f t="shared" si="192"/>
        <v>2169</v>
      </c>
      <c r="R796" s="272"/>
      <c r="S796" s="272"/>
      <c r="T796" s="272"/>
      <c r="U796" s="272"/>
      <c r="V796" s="272"/>
      <c r="W796" s="272"/>
      <c r="X796" s="272"/>
      <c r="Y796" s="272"/>
      <c r="Z796" s="272"/>
      <c r="AA796" s="272"/>
      <c r="AB796" s="272"/>
      <c r="AC796" s="272"/>
      <c r="AD796" s="272"/>
      <c r="AE796" s="272"/>
      <c r="AF796" s="272"/>
      <c r="AG796" s="272"/>
      <c r="AH796" s="272"/>
      <c r="AI796" s="272"/>
      <c r="AJ796" s="272"/>
      <c r="AK796" s="272"/>
      <c r="AL796" s="272"/>
      <c r="AM796" s="272"/>
      <c r="AN796" s="272"/>
      <c r="AO796" s="272"/>
      <c r="AP796" s="272"/>
      <c r="AQ796" s="267"/>
      <c r="AR796" s="254"/>
      <c r="AS796" s="242"/>
      <c r="AT796" s="242"/>
      <c r="AU796" s="242"/>
    </row>
    <row r="797" spans="1:47" hidden="1" outlineLevel="3" x14ac:dyDescent="0.35">
      <c r="A797" s="242"/>
      <c r="B797" s="251"/>
      <c r="C797" s="244">
        <f t="shared" si="188"/>
        <v>4</v>
      </c>
      <c r="D797" s="267"/>
      <c r="E797" s="322">
        <v>2</v>
      </c>
      <c r="F797" s="322"/>
      <c r="G797" s="267"/>
      <c r="H797" s="288" t="str">
        <f>H$253</f>
        <v>Spr</v>
      </c>
      <c r="I797" s="399">
        <v>5</v>
      </c>
      <c r="J797" s="399"/>
      <c r="K797" s="358">
        <f t="shared" si="191"/>
        <v>45672</v>
      </c>
      <c r="L797" s="358">
        <f t="shared" si="191"/>
        <v>45672</v>
      </c>
      <c r="M797" s="358">
        <f t="shared" si="191"/>
        <v>45672</v>
      </c>
      <c r="N797" s="272"/>
      <c r="O797" s="699">
        <f t="shared" si="192"/>
        <v>2198</v>
      </c>
      <c r="P797" s="699">
        <f t="shared" si="192"/>
        <v>2198</v>
      </c>
      <c r="Q797" s="699">
        <f t="shared" si="192"/>
        <v>2198</v>
      </c>
      <c r="R797" s="272"/>
      <c r="S797" s="272"/>
      <c r="T797" s="272"/>
      <c r="U797" s="272"/>
      <c r="V797" s="272"/>
      <c r="W797" s="272"/>
      <c r="X797" s="272"/>
      <c r="Y797" s="272"/>
      <c r="Z797" s="272"/>
      <c r="AA797" s="272"/>
      <c r="AB797" s="272"/>
      <c r="AC797" s="272"/>
      <c r="AD797" s="272"/>
      <c r="AE797" s="272"/>
      <c r="AF797" s="272"/>
      <c r="AG797" s="272"/>
      <c r="AH797" s="272"/>
      <c r="AI797" s="272"/>
      <c r="AJ797" s="272"/>
      <c r="AK797" s="272"/>
      <c r="AL797" s="272"/>
      <c r="AM797" s="272"/>
      <c r="AN797" s="272"/>
      <c r="AO797" s="272"/>
      <c r="AP797" s="272"/>
      <c r="AQ797" s="267"/>
      <c r="AR797" s="254"/>
      <c r="AS797" s="242"/>
      <c r="AT797" s="242"/>
      <c r="AU797" s="242"/>
    </row>
    <row r="798" spans="1:47" hidden="1" outlineLevel="3" x14ac:dyDescent="0.35">
      <c r="A798" s="242"/>
      <c r="B798" s="251"/>
      <c r="C798" s="244">
        <f t="shared" si="188"/>
        <v>4</v>
      </c>
      <c r="D798" s="267"/>
      <c r="E798" s="322"/>
      <c r="F798" s="322"/>
      <c r="G798" s="267"/>
      <c r="H798" s="272"/>
      <c r="I798" s="288"/>
      <c r="J798" s="288"/>
      <c r="K798" s="272"/>
      <c r="L798" s="272"/>
      <c r="M798" s="272"/>
      <c r="N798" s="272"/>
      <c r="O798" s="272"/>
      <c r="P798" s="272"/>
      <c r="Q798" s="272"/>
      <c r="R798" s="272"/>
      <c r="S798" s="272"/>
      <c r="T798" s="272"/>
      <c r="U798" s="272"/>
      <c r="V798" s="272"/>
      <c r="W798" s="272"/>
      <c r="X798" s="272"/>
      <c r="Y798" s="272"/>
      <c r="Z798" s="272"/>
      <c r="AA798" s="272"/>
      <c r="AB798" s="272"/>
      <c r="AC798" s="272"/>
      <c r="AD798" s="272"/>
      <c r="AE798" s="272"/>
      <c r="AF798" s="272"/>
      <c r="AG798" s="272"/>
      <c r="AH798" s="272"/>
      <c r="AI798" s="272"/>
      <c r="AJ798" s="272"/>
      <c r="AK798" s="272"/>
      <c r="AL798" s="272"/>
      <c r="AM798" s="272"/>
      <c r="AN798" s="272"/>
      <c r="AO798" s="272"/>
      <c r="AP798" s="272"/>
      <c r="AQ798" s="267"/>
      <c r="AR798" s="254"/>
      <c r="AS798" s="242"/>
      <c r="AT798" s="242"/>
      <c r="AU798" s="242"/>
    </row>
    <row r="799" spans="1:47" hidden="1" outlineLevel="3" x14ac:dyDescent="0.35">
      <c r="A799" s="242"/>
      <c r="B799" s="251"/>
      <c r="C799" s="244">
        <f t="shared" si="188"/>
        <v>4</v>
      </c>
      <c r="D799" s="267"/>
      <c r="E799" s="322"/>
      <c r="F799" s="322"/>
      <c r="G799" s="267"/>
      <c r="H799" s="272"/>
      <c r="I799" s="272"/>
      <c r="J799" s="272"/>
      <c r="K799" s="295" t="s">
        <v>701</v>
      </c>
      <c r="L799" s="295"/>
      <c r="M799" s="295"/>
      <c r="N799" s="272"/>
      <c r="O799" s="272"/>
      <c r="P799" s="272"/>
      <c r="Q799" s="272"/>
      <c r="R799" s="272"/>
      <c r="S799" s="272"/>
      <c r="T799" s="272"/>
      <c r="U799" s="272"/>
      <c r="V799" s="272"/>
      <c r="W799" s="272"/>
      <c r="X799" s="272"/>
      <c r="Y799" s="272"/>
      <c r="Z799" s="272"/>
      <c r="AA799" s="272"/>
      <c r="AB799" s="272"/>
      <c r="AC799" s="272"/>
      <c r="AD799" s="272"/>
      <c r="AE799" s="272"/>
      <c r="AF799" s="272"/>
      <c r="AG799" s="272"/>
      <c r="AH799" s="272"/>
      <c r="AI799" s="272"/>
      <c r="AJ799" s="272"/>
      <c r="AK799" s="272"/>
      <c r="AL799" s="272"/>
      <c r="AM799" s="272"/>
      <c r="AN799" s="272"/>
      <c r="AO799" s="272"/>
      <c r="AP799" s="272"/>
      <c r="AQ799" s="267"/>
      <c r="AR799" s="254"/>
      <c r="AS799" s="242"/>
      <c r="AT799" s="242"/>
      <c r="AU799" s="242"/>
    </row>
    <row r="800" spans="1:47" hidden="1" outlineLevel="3" x14ac:dyDescent="0.35">
      <c r="A800" s="242"/>
      <c r="B800" s="251"/>
      <c r="C800" s="244">
        <f t="shared" si="188"/>
        <v>4</v>
      </c>
      <c r="D800" s="267"/>
      <c r="E800" s="322"/>
      <c r="F800" s="322"/>
      <c r="G800" s="267"/>
      <c r="H800" s="288" t="str">
        <f>H$251</f>
        <v>Aut</v>
      </c>
      <c r="I800" s="272"/>
      <c r="J800" s="272"/>
      <c r="K800" s="459">
        <v>1550</v>
      </c>
      <c r="L800" s="459">
        <v>1550</v>
      </c>
      <c r="M800" s="459">
        <v>1550</v>
      </c>
      <c r="N800" s="272"/>
      <c r="O800" s="272" t="s">
        <v>711</v>
      </c>
      <c r="P800" s="272"/>
      <c r="Q800" s="272"/>
      <c r="R800" s="272"/>
      <c r="S800" s="272"/>
      <c r="T800" s="272"/>
      <c r="U800" s="272"/>
      <c r="V800" s="272"/>
      <c r="W800" s="272"/>
      <c r="X800" s="272"/>
      <c r="Y800" s="272"/>
      <c r="Z800" s="272"/>
      <c r="AA800" s="272"/>
      <c r="AB800" s="272"/>
      <c r="AC800" s="272"/>
      <c r="AD800" s="272"/>
      <c r="AE800" s="272"/>
      <c r="AF800" s="272"/>
      <c r="AG800" s="272"/>
      <c r="AH800" s="272"/>
      <c r="AI800" s="272"/>
      <c r="AJ800" s="272"/>
      <c r="AK800" s="272"/>
      <c r="AL800" s="272"/>
      <c r="AM800" s="272"/>
      <c r="AN800" s="272"/>
      <c r="AO800" s="272"/>
      <c r="AP800" s="272"/>
      <c r="AQ800" s="267"/>
      <c r="AR800" s="254"/>
      <c r="AS800" s="242"/>
      <c r="AT800" s="242"/>
      <c r="AU800" s="242"/>
    </row>
    <row r="801" spans="1:47" hidden="1" outlineLevel="3" x14ac:dyDescent="0.35">
      <c r="A801" s="242"/>
      <c r="B801" s="251"/>
      <c r="C801" s="244">
        <f t="shared" si="188"/>
        <v>4</v>
      </c>
      <c r="D801" s="267"/>
      <c r="E801" s="322"/>
      <c r="F801" s="322"/>
      <c r="G801" s="267"/>
      <c r="H801" s="288" t="str">
        <f>H$252</f>
        <v>Win</v>
      </c>
      <c r="I801" s="272"/>
      <c r="J801" s="272"/>
      <c r="K801" s="459">
        <v>1550</v>
      </c>
      <c r="L801" s="459">
        <v>1550</v>
      </c>
      <c r="M801" s="459">
        <v>1550</v>
      </c>
      <c r="N801" s="272"/>
      <c r="O801" s="272"/>
      <c r="P801" s="272"/>
      <c r="Q801" s="272"/>
      <c r="R801" s="272"/>
      <c r="S801" s="272"/>
      <c r="T801" s="272"/>
      <c r="U801" s="272"/>
      <c r="V801" s="272"/>
      <c r="W801" s="272"/>
      <c r="X801" s="272"/>
      <c r="Y801" s="272"/>
      <c r="Z801" s="272"/>
      <c r="AA801" s="272"/>
      <c r="AB801" s="272"/>
      <c r="AC801" s="272"/>
      <c r="AD801" s="272"/>
      <c r="AE801" s="272"/>
      <c r="AF801" s="272"/>
      <c r="AG801" s="272"/>
      <c r="AH801" s="272"/>
      <c r="AI801" s="272"/>
      <c r="AJ801" s="272"/>
      <c r="AK801" s="272"/>
      <c r="AL801" s="272"/>
      <c r="AM801" s="272"/>
      <c r="AN801" s="272"/>
      <c r="AO801" s="272"/>
      <c r="AP801" s="272"/>
      <c r="AQ801" s="267"/>
      <c r="AR801" s="254"/>
      <c r="AS801" s="242"/>
      <c r="AT801" s="242"/>
      <c r="AU801" s="242"/>
    </row>
    <row r="802" spans="1:47" hidden="1" outlineLevel="3" x14ac:dyDescent="0.35">
      <c r="A802" s="242"/>
      <c r="B802" s="251"/>
      <c r="C802" s="244">
        <f t="shared" si="188"/>
        <v>4</v>
      </c>
      <c r="D802" s="267"/>
      <c r="E802" s="322"/>
      <c r="F802" s="322"/>
      <c r="G802" s="267"/>
      <c r="H802" s="288" t="str">
        <f>H$253</f>
        <v>Spr</v>
      </c>
      <c r="I802" s="272"/>
      <c r="J802" s="272"/>
      <c r="K802" s="459">
        <v>1550</v>
      </c>
      <c r="L802" s="459">
        <v>1550</v>
      </c>
      <c r="M802" s="459">
        <v>1550</v>
      </c>
      <c r="N802" s="272"/>
      <c r="O802" s="272"/>
      <c r="P802" s="272"/>
      <c r="Q802" s="272"/>
      <c r="R802" s="272"/>
      <c r="S802" s="272"/>
      <c r="T802" s="272"/>
      <c r="U802" s="272"/>
      <c r="V802" s="272"/>
      <c r="W802" s="272"/>
      <c r="X802" s="272"/>
      <c r="Y802" s="272"/>
      <c r="Z802" s="272"/>
      <c r="AA802" s="272"/>
      <c r="AB802" s="272"/>
      <c r="AC802" s="272"/>
      <c r="AD802" s="272"/>
      <c r="AE802" s="272"/>
      <c r="AF802" s="272"/>
      <c r="AG802" s="272"/>
      <c r="AH802" s="272"/>
      <c r="AI802" s="272"/>
      <c r="AJ802" s="272"/>
      <c r="AK802" s="272"/>
      <c r="AL802" s="272"/>
      <c r="AM802" s="272"/>
      <c r="AN802" s="272"/>
      <c r="AO802" s="272"/>
      <c r="AP802" s="272"/>
      <c r="AQ802" s="267"/>
      <c r="AR802" s="254"/>
      <c r="AS802" s="242"/>
      <c r="AT802" s="242"/>
      <c r="AU802" s="242"/>
    </row>
    <row r="803" spans="1:47" hidden="1" outlineLevel="3" x14ac:dyDescent="0.35">
      <c r="A803" s="242"/>
      <c r="B803" s="251"/>
      <c r="C803" s="244">
        <f t="shared" si="188"/>
        <v>4</v>
      </c>
      <c r="D803" s="267"/>
      <c r="E803" s="322"/>
      <c r="F803" s="322"/>
      <c r="G803" s="267"/>
      <c r="H803" s="272"/>
      <c r="I803" s="288"/>
      <c r="J803" s="288"/>
      <c r="K803" s="272"/>
      <c r="L803" s="272"/>
      <c r="M803" s="272"/>
      <c r="N803" s="272"/>
      <c r="O803" s="272"/>
      <c r="P803" s="272"/>
      <c r="Q803" s="272"/>
      <c r="R803" s="272"/>
      <c r="S803" s="272"/>
      <c r="T803" s="272"/>
      <c r="U803" s="272"/>
      <c r="V803" s="272"/>
      <c r="W803" s="272"/>
      <c r="X803" s="272"/>
      <c r="Y803" s="272"/>
      <c r="Z803" s="272"/>
      <c r="AA803" s="272"/>
      <c r="AB803" s="272"/>
      <c r="AC803" s="272"/>
      <c r="AD803" s="272"/>
      <c r="AE803" s="272"/>
      <c r="AF803" s="272"/>
      <c r="AG803" s="272"/>
      <c r="AH803" s="272"/>
      <c r="AI803" s="272"/>
      <c r="AJ803" s="272"/>
      <c r="AK803" s="272"/>
      <c r="AL803" s="272"/>
      <c r="AM803" s="272"/>
      <c r="AN803" s="272"/>
      <c r="AO803" s="272"/>
      <c r="AP803" s="272"/>
      <c r="AQ803" s="267"/>
      <c r="AR803" s="254"/>
      <c r="AS803" s="242"/>
      <c r="AT803" s="242"/>
      <c r="AU803" s="242"/>
    </row>
    <row r="804" spans="1:47" hidden="1" outlineLevel="3" x14ac:dyDescent="0.35">
      <c r="A804" s="242"/>
      <c r="B804" s="251"/>
      <c r="C804" s="244">
        <f t="shared" si="188"/>
        <v>4</v>
      </c>
      <c r="D804" s="267"/>
      <c r="E804" s="322"/>
      <c r="F804" s="322"/>
      <c r="G804" s="267"/>
      <c r="H804" s="272"/>
      <c r="I804" s="272"/>
      <c r="J804" s="272"/>
      <c r="K804" s="295" t="s">
        <v>589</v>
      </c>
      <c r="L804" s="295"/>
      <c r="M804" s="295"/>
      <c r="N804" s="272"/>
      <c r="O804" s="272"/>
      <c r="P804" s="272"/>
      <c r="Q804" s="272"/>
      <c r="R804" s="272"/>
      <c r="S804" s="272"/>
      <c r="T804" s="272"/>
      <c r="U804" s="272"/>
      <c r="V804" s="272"/>
      <c r="W804" s="272"/>
      <c r="X804" s="272"/>
      <c r="Y804" s="272"/>
      <c r="Z804" s="272"/>
      <c r="AA804" s="272"/>
      <c r="AB804" s="272"/>
      <c r="AC804" s="272"/>
      <c r="AD804" s="272"/>
      <c r="AE804" s="272"/>
      <c r="AF804" s="272"/>
      <c r="AG804" s="272"/>
      <c r="AH804" s="272"/>
      <c r="AI804" s="272"/>
      <c r="AJ804" s="272"/>
      <c r="AK804" s="272"/>
      <c r="AL804" s="272"/>
      <c r="AM804" s="272"/>
      <c r="AN804" s="272"/>
      <c r="AO804" s="272"/>
      <c r="AP804" s="272"/>
      <c r="AQ804" s="267"/>
      <c r="AR804" s="254"/>
      <c r="AS804" s="242"/>
      <c r="AT804" s="242"/>
      <c r="AU804" s="242"/>
    </row>
    <row r="805" spans="1:47" hidden="1" outlineLevel="3" x14ac:dyDescent="0.35">
      <c r="A805" s="242"/>
      <c r="B805" s="251"/>
      <c r="C805" s="244">
        <f t="shared" si="188"/>
        <v>4</v>
      </c>
      <c r="D805" s="267"/>
      <c r="E805" s="322"/>
      <c r="F805" s="322"/>
      <c r="G805" s="267"/>
      <c r="H805" s="288" t="str">
        <f>H$251</f>
        <v>Aut</v>
      </c>
      <c r="I805" s="272"/>
      <c r="J805" s="272"/>
      <c r="K805" s="400">
        <f>(K795-K790)/30.5</f>
        <v>35.934426229508198</v>
      </c>
      <c r="L805" s="400">
        <f>(L795-L790)/30.5</f>
        <v>35.934426229508198</v>
      </c>
      <c r="M805" s="400">
        <f>(M795-M790)/30.5</f>
        <v>35.934426229508198</v>
      </c>
      <c r="N805" s="272"/>
      <c r="O805" s="272"/>
      <c r="P805" s="272"/>
      <c r="Q805" s="272"/>
      <c r="R805" s="272"/>
      <c r="S805" s="272"/>
      <c r="T805" s="272"/>
      <c r="U805" s="272"/>
      <c r="V805" s="272"/>
      <c r="W805" s="272"/>
      <c r="X805" s="272"/>
      <c r="Y805" s="272"/>
      <c r="Z805" s="272"/>
      <c r="AA805" s="272"/>
      <c r="AB805" s="272"/>
      <c r="AC805" s="272"/>
      <c r="AD805" s="272"/>
      <c r="AE805" s="272"/>
      <c r="AF805" s="272"/>
      <c r="AG805" s="272"/>
      <c r="AH805" s="272"/>
      <c r="AI805" s="272"/>
      <c r="AJ805" s="272"/>
      <c r="AK805" s="272"/>
      <c r="AL805" s="272"/>
      <c r="AM805" s="272"/>
      <c r="AN805" s="272"/>
      <c r="AO805" s="272"/>
      <c r="AP805" s="272"/>
      <c r="AQ805" s="267"/>
      <c r="AR805" s="254"/>
      <c r="AS805" s="242"/>
      <c r="AT805" s="242"/>
      <c r="AU805" s="242"/>
    </row>
    <row r="806" spans="1:47" hidden="1" outlineLevel="3" x14ac:dyDescent="0.35">
      <c r="A806" s="242"/>
      <c r="B806" s="251"/>
      <c r="C806" s="244">
        <f t="shared" si="188"/>
        <v>4</v>
      </c>
      <c r="D806" s="267"/>
      <c r="E806" s="322"/>
      <c r="F806" s="322"/>
      <c r="G806" s="267"/>
      <c r="H806" s="288" t="str">
        <f>H$252</f>
        <v>Win</v>
      </c>
      <c r="I806" s="272"/>
      <c r="J806" s="272"/>
      <c r="K806" s="400">
        <f t="shared" ref="K806:M807" si="193">(K796-K791)/30.5</f>
        <v>35.934426229508198</v>
      </c>
      <c r="L806" s="400">
        <f t="shared" si="193"/>
        <v>35.934426229508198</v>
      </c>
      <c r="M806" s="400">
        <f t="shared" si="193"/>
        <v>35.934426229508198</v>
      </c>
      <c r="N806" s="272"/>
      <c r="O806" s="272"/>
      <c r="P806" s="272"/>
      <c r="Q806" s="272"/>
      <c r="R806" s="272"/>
      <c r="S806" s="272"/>
      <c r="T806" s="272"/>
      <c r="U806" s="272"/>
      <c r="V806" s="272"/>
      <c r="W806" s="272"/>
      <c r="X806" s="272"/>
      <c r="Y806" s="272"/>
      <c r="Z806" s="272"/>
      <c r="AA806" s="272"/>
      <c r="AB806" s="272"/>
      <c r="AC806" s="272"/>
      <c r="AD806" s="272"/>
      <c r="AE806" s="272"/>
      <c r="AF806" s="272"/>
      <c r="AG806" s="272"/>
      <c r="AH806" s="272"/>
      <c r="AI806" s="272"/>
      <c r="AJ806" s="272"/>
      <c r="AK806" s="272"/>
      <c r="AL806" s="272"/>
      <c r="AM806" s="272"/>
      <c r="AN806" s="272"/>
      <c r="AO806" s="272"/>
      <c r="AP806" s="272"/>
      <c r="AQ806" s="267"/>
      <c r="AR806" s="254"/>
      <c r="AS806" s="242"/>
      <c r="AT806" s="242"/>
      <c r="AU806" s="242"/>
    </row>
    <row r="807" spans="1:47" hidden="1" outlineLevel="3" x14ac:dyDescent="0.35">
      <c r="A807" s="242"/>
      <c r="B807" s="251"/>
      <c r="C807" s="244">
        <f t="shared" si="188"/>
        <v>4</v>
      </c>
      <c r="D807" s="267"/>
      <c r="E807" s="322"/>
      <c r="F807" s="322"/>
      <c r="G807" s="267"/>
      <c r="H807" s="288" t="str">
        <f>H$253</f>
        <v>Spr</v>
      </c>
      <c r="I807" s="272"/>
      <c r="J807" s="272"/>
      <c r="K807" s="400">
        <f t="shared" si="193"/>
        <v>35.934426229508198</v>
      </c>
      <c r="L807" s="400">
        <f t="shared" si="193"/>
        <v>35.934426229508198</v>
      </c>
      <c r="M807" s="400">
        <f t="shared" si="193"/>
        <v>35.934426229508198</v>
      </c>
      <c r="N807" s="272"/>
      <c r="O807" s="272"/>
      <c r="P807" s="272"/>
      <c r="Q807" s="272"/>
      <c r="R807" s="272"/>
      <c r="S807" s="272"/>
      <c r="T807" s="272"/>
      <c r="U807" s="272"/>
      <c r="V807" s="272"/>
      <c r="W807" s="272"/>
      <c r="X807" s="272"/>
      <c r="Y807" s="272"/>
      <c r="Z807" s="272"/>
      <c r="AA807" s="272"/>
      <c r="AB807" s="272"/>
      <c r="AC807" s="272"/>
      <c r="AD807" s="272"/>
      <c r="AE807" s="272"/>
      <c r="AF807" s="272"/>
      <c r="AG807" s="272"/>
      <c r="AH807" s="272"/>
      <c r="AI807" s="272"/>
      <c r="AJ807" s="272"/>
      <c r="AK807" s="272"/>
      <c r="AL807" s="272"/>
      <c r="AM807" s="272"/>
      <c r="AN807" s="272"/>
      <c r="AO807" s="272"/>
      <c r="AP807" s="272"/>
      <c r="AQ807" s="267"/>
      <c r="AR807" s="254"/>
      <c r="AS807" s="242"/>
      <c r="AT807" s="242"/>
      <c r="AU807" s="242"/>
    </row>
    <row r="808" spans="1:47" ht="5.15" customHeight="1" outlineLevel="2" x14ac:dyDescent="0.35">
      <c r="A808" s="242"/>
      <c r="B808" s="251"/>
      <c r="C808" s="244">
        <f>INT($C$773)+2.005</f>
        <v>3.0049999999999999</v>
      </c>
      <c r="D808" s="267"/>
      <c r="E808" s="267"/>
      <c r="F808" s="267"/>
      <c r="G808" s="267"/>
      <c r="H808" s="267"/>
      <c r="I808" s="267"/>
      <c r="J808" s="267"/>
      <c r="K808" s="267"/>
      <c r="L808" s="267"/>
      <c r="M808" s="267"/>
      <c r="N808" s="267"/>
      <c r="O808" s="267"/>
      <c r="P808" s="267"/>
      <c r="Q808" s="267"/>
      <c r="R808" s="267"/>
      <c r="S808" s="267"/>
      <c r="T808" s="267"/>
      <c r="U808" s="267"/>
      <c r="V808" s="267"/>
      <c r="W808" s="267"/>
      <c r="X808" s="267"/>
      <c r="Y808" s="267"/>
      <c r="Z808" s="267"/>
      <c r="AA808" s="267"/>
      <c r="AB808" s="267"/>
      <c r="AC808" s="267"/>
      <c r="AD808" s="267"/>
      <c r="AE808" s="267"/>
      <c r="AF808" s="267"/>
      <c r="AG808" s="267"/>
      <c r="AH808" s="267"/>
      <c r="AI808" s="267"/>
      <c r="AJ808" s="267"/>
      <c r="AK808" s="267"/>
      <c r="AL808" s="267"/>
      <c r="AM808" s="267"/>
      <c r="AN808" s="267"/>
      <c r="AO808" s="267"/>
      <c r="AP808" s="267"/>
      <c r="AQ808" s="267" t="s">
        <v>372</v>
      </c>
      <c r="AR808" s="254"/>
      <c r="AS808" s="242"/>
      <c r="AT808" s="242"/>
      <c r="AU808" s="242"/>
    </row>
    <row r="809" spans="1:47" ht="5.15" customHeight="1" outlineLevel="2" x14ac:dyDescent="0.35">
      <c r="A809" s="242"/>
      <c r="B809" s="251"/>
      <c r="C809" s="244">
        <f>INT($C$773)+2.005</f>
        <v>3.0049999999999999</v>
      </c>
      <c r="D809" s="267"/>
      <c r="E809" s="267"/>
      <c r="F809" s="267"/>
      <c r="G809" s="267"/>
      <c r="H809" s="267"/>
      <c r="I809" s="267"/>
      <c r="J809" s="267"/>
      <c r="K809" s="267"/>
      <c r="L809" s="267"/>
      <c r="M809" s="267"/>
      <c r="N809" s="267"/>
      <c r="O809" s="267"/>
      <c r="P809" s="267"/>
      <c r="Q809" s="267"/>
      <c r="R809" s="267"/>
      <c r="S809" s="267"/>
      <c r="T809" s="267"/>
      <c r="U809" s="267"/>
      <c r="V809" s="267"/>
      <c r="W809" s="267"/>
      <c r="X809" s="267"/>
      <c r="Y809" s="267"/>
      <c r="Z809" s="267"/>
      <c r="AA809" s="267"/>
      <c r="AB809" s="267"/>
      <c r="AC809" s="267"/>
      <c r="AD809" s="267"/>
      <c r="AE809" s="267"/>
      <c r="AF809" s="267"/>
      <c r="AG809" s="267"/>
      <c r="AH809" s="267"/>
      <c r="AI809" s="267"/>
      <c r="AJ809" s="267"/>
      <c r="AK809" s="267"/>
      <c r="AL809" s="267"/>
      <c r="AM809" s="267"/>
      <c r="AN809" s="267"/>
      <c r="AO809" s="267"/>
      <c r="AP809" s="267"/>
      <c r="AQ809" s="267"/>
      <c r="AR809" s="254"/>
      <c r="AS809" s="242"/>
      <c r="AT809" s="242"/>
      <c r="AU809" s="242"/>
    </row>
    <row r="810" spans="1:47" ht="5.15" customHeight="1" outlineLevel="1" x14ac:dyDescent="0.35">
      <c r="A810" s="242"/>
      <c r="B810" s="277"/>
      <c r="C810" s="278">
        <f>INT($C$773)+1.005</f>
        <v>2.0049999999999999</v>
      </c>
      <c r="D810" s="279"/>
      <c r="E810" s="279"/>
      <c r="F810" s="279"/>
      <c r="G810" s="279"/>
      <c r="H810" s="279"/>
      <c r="I810" s="279"/>
      <c r="J810" s="279"/>
      <c r="K810" s="279"/>
      <c r="L810" s="279"/>
      <c r="M810" s="279"/>
      <c r="N810" s="279"/>
      <c r="O810" s="279"/>
      <c r="P810" s="279"/>
      <c r="Q810" s="279"/>
      <c r="R810" s="279"/>
      <c r="S810" s="279"/>
      <c r="T810" s="279"/>
      <c r="U810" s="279"/>
      <c r="V810" s="279"/>
      <c r="W810" s="279"/>
      <c r="X810" s="279"/>
      <c r="Y810" s="279"/>
      <c r="Z810" s="279"/>
      <c r="AA810" s="279"/>
      <c r="AB810" s="279"/>
      <c r="AC810" s="279"/>
      <c r="AD810" s="279"/>
      <c r="AE810" s="279"/>
      <c r="AF810" s="279"/>
      <c r="AG810" s="279"/>
      <c r="AH810" s="279"/>
      <c r="AI810" s="279"/>
      <c r="AJ810" s="279"/>
      <c r="AK810" s="279"/>
      <c r="AL810" s="279"/>
      <c r="AM810" s="279"/>
      <c r="AN810" s="279"/>
      <c r="AO810" s="279"/>
      <c r="AP810" s="279"/>
      <c r="AQ810" s="279"/>
      <c r="AR810" s="280" t="s">
        <v>91</v>
      </c>
      <c r="AS810" s="242"/>
      <c r="AT810" s="242"/>
      <c r="AU810" s="242"/>
    </row>
    <row r="811" spans="1:47" ht="5.15" customHeight="1" x14ac:dyDescent="0.35">
      <c r="A811" s="242"/>
      <c r="B811" s="281"/>
      <c r="C811" s="282">
        <f>INT($C$773)+0.005</f>
        <v>1.0049999999999999</v>
      </c>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c r="AA811" s="281"/>
      <c r="AB811" s="281"/>
      <c r="AC811" s="281"/>
      <c r="AD811" s="281"/>
      <c r="AE811" s="281"/>
      <c r="AF811" s="281"/>
      <c r="AG811" s="281"/>
      <c r="AH811" s="281"/>
      <c r="AI811" s="281"/>
      <c r="AJ811" s="281"/>
      <c r="AK811" s="281"/>
      <c r="AL811" s="281"/>
      <c r="AM811" s="281"/>
      <c r="AN811" s="281"/>
      <c r="AO811" s="281"/>
      <c r="AP811" s="281"/>
      <c r="AQ811" s="281"/>
      <c r="AR811" s="281"/>
      <c r="AS811" s="242"/>
      <c r="AT811" s="242"/>
      <c r="AU811" s="242"/>
    </row>
    <row r="812" spans="1:47" outlineLevel="2" x14ac:dyDescent="0.35">
      <c r="A812" s="242"/>
      <c r="B812" s="242"/>
      <c r="C812" s="244">
        <f>INT($C$773)+2</f>
        <v>3</v>
      </c>
      <c r="D812" s="242"/>
      <c r="E812" s="242"/>
      <c r="F812" s="242"/>
      <c r="G812" s="242"/>
      <c r="H812" s="242"/>
      <c r="I812" s="242"/>
      <c r="J812" s="242"/>
      <c r="K812" s="242"/>
      <c r="L812" s="242"/>
      <c r="M812" s="242"/>
      <c r="N812" s="242"/>
      <c r="O812" s="242"/>
      <c r="P812" s="242"/>
      <c r="Q812" s="242"/>
      <c r="R812" s="242"/>
      <c r="S812" s="242"/>
      <c r="T812" s="242"/>
      <c r="U812" s="242"/>
      <c r="V812" s="242"/>
      <c r="W812" s="242"/>
      <c r="X812" s="242"/>
      <c r="Y812" s="242"/>
      <c r="Z812" s="242"/>
      <c r="AA812" s="242"/>
      <c r="AB812" s="242"/>
      <c r="AC812" s="242"/>
      <c r="AD812" s="242"/>
      <c r="AE812" s="242"/>
      <c r="AF812" s="242"/>
      <c r="AG812" s="242"/>
      <c r="AH812" s="242"/>
      <c r="AI812" s="242"/>
      <c r="AJ812" s="242"/>
      <c r="AK812" s="242"/>
      <c r="AL812" s="242"/>
      <c r="AM812" s="242"/>
      <c r="AN812" s="242"/>
      <c r="AO812" s="242"/>
      <c r="AP812" s="242"/>
      <c r="AQ812" s="242"/>
      <c r="AR812" s="242"/>
      <c r="AS812" s="242"/>
      <c r="AT812" s="242"/>
      <c r="AU812" s="242"/>
    </row>
    <row r="813" spans="1:47" outlineLevel="2" x14ac:dyDescent="0.35">
      <c r="A813" s="242"/>
      <c r="B813" s="242"/>
      <c r="C813" s="244">
        <f>INT($C$817)+2</f>
        <v>3</v>
      </c>
      <c r="D813" s="242"/>
      <c r="E813" s="242"/>
      <c r="F813" s="242"/>
      <c r="G813" s="242"/>
      <c r="H813" s="242"/>
      <c r="I813" s="242"/>
      <c r="J813" s="242"/>
      <c r="K813" s="242"/>
      <c r="L813" s="242"/>
      <c r="M813" s="242"/>
      <c r="N813" s="242"/>
      <c r="O813" s="242"/>
      <c r="P813" s="242"/>
      <c r="Q813" s="242"/>
      <c r="R813" s="242"/>
      <c r="S813" s="242"/>
      <c r="T813" s="242"/>
      <c r="U813" s="242"/>
      <c r="V813" s="242"/>
      <c r="W813" s="242"/>
      <c r="X813" s="242"/>
      <c r="Y813" s="242"/>
      <c r="Z813" s="242"/>
      <c r="AA813" s="242"/>
      <c r="AB813" s="242"/>
      <c r="AC813" s="242"/>
      <c r="AD813" s="242"/>
      <c r="AE813" s="242"/>
      <c r="AF813" s="242"/>
      <c r="AG813" s="242"/>
      <c r="AH813" s="242"/>
      <c r="AI813" s="242"/>
      <c r="AJ813" s="242"/>
      <c r="AK813" s="242"/>
      <c r="AL813" s="242"/>
      <c r="AM813" s="242"/>
      <c r="AN813" s="242"/>
      <c r="AO813" s="242"/>
      <c r="AP813" s="242"/>
      <c r="AQ813" s="242"/>
      <c r="AR813" s="242"/>
      <c r="AS813" s="242"/>
      <c r="AT813" s="242"/>
      <c r="AU813" s="242"/>
    </row>
    <row r="814" spans="1:47" ht="5.15" customHeight="1" thickBot="1" x14ac:dyDescent="0.4">
      <c r="A814" s="242"/>
      <c r="B814" s="245"/>
      <c r="C814" s="246">
        <f>INT($C$817)+0.005</f>
        <v>1.0049999999999999</v>
      </c>
      <c r="D814" s="245"/>
      <c r="E814" s="245"/>
      <c r="F814" s="245"/>
      <c r="G814" s="245"/>
      <c r="H814" s="245"/>
      <c r="I814" s="245"/>
      <c r="J814" s="245"/>
      <c r="K814" s="245"/>
      <c r="L814" s="245"/>
      <c r="M814" s="245"/>
      <c r="N814" s="245"/>
      <c r="O814" s="245"/>
      <c r="P814" s="245"/>
      <c r="Q814" s="245"/>
      <c r="R814" s="245"/>
      <c r="S814" s="245"/>
      <c r="T814" s="245"/>
      <c r="U814" s="245"/>
      <c r="V814" s="245"/>
      <c r="W814" s="245"/>
      <c r="X814" s="245"/>
      <c r="Y814" s="245"/>
      <c r="Z814" s="245"/>
      <c r="AA814" s="245"/>
      <c r="AB814" s="245"/>
      <c r="AC814" s="245"/>
      <c r="AD814" s="245"/>
      <c r="AE814" s="245"/>
      <c r="AF814" s="245"/>
      <c r="AG814" s="245"/>
      <c r="AH814" s="245"/>
      <c r="AI814" s="245"/>
      <c r="AJ814" s="245"/>
      <c r="AK814" s="245"/>
      <c r="AL814" s="245"/>
      <c r="AM814" s="245"/>
      <c r="AN814" s="245"/>
      <c r="AO814" s="245"/>
      <c r="AP814" s="245"/>
      <c r="AQ814" s="245"/>
      <c r="AR814" s="245"/>
      <c r="AS814" s="242"/>
      <c r="AT814" s="242"/>
      <c r="AU814" s="242"/>
    </row>
    <row r="815" spans="1:47" ht="5.15" customHeight="1" outlineLevel="1" collapsed="1" x14ac:dyDescent="0.35">
      <c r="A815" s="242"/>
      <c r="B815" s="247" t="s">
        <v>0</v>
      </c>
      <c r="C815" s="248">
        <f>INT($C$817)+1.005</f>
        <v>2.0049999999999999</v>
      </c>
      <c r="D815" s="249"/>
      <c r="E815" s="249"/>
      <c r="F815" s="249"/>
      <c r="G815" s="249"/>
      <c r="H815" s="249"/>
      <c r="I815" s="249"/>
      <c r="J815" s="249"/>
      <c r="K815" s="249"/>
      <c r="L815" s="249"/>
      <c r="M815" s="249"/>
      <c r="N815" s="249"/>
      <c r="O815" s="249"/>
      <c r="P815" s="249"/>
      <c r="Q815" s="249"/>
      <c r="R815" s="249"/>
      <c r="S815" s="249"/>
      <c r="T815" s="249"/>
      <c r="U815" s="249"/>
      <c r="V815" s="249"/>
      <c r="W815" s="249"/>
      <c r="X815" s="249"/>
      <c r="Y815" s="249"/>
      <c r="Z815" s="249"/>
      <c r="AA815" s="249"/>
      <c r="AB815" s="249"/>
      <c r="AC815" s="249"/>
      <c r="AD815" s="249"/>
      <c r="AE815" s="249"/>
      <c r="AF815" s="249"/>
      <c r="AG815" s="249"/>
      <c r="AH815" s="249"/>
      <c r="AI815" s="249"/>
      <c r="AJ815" s="249"/>
      <c r="AK815" s="249"/>
      <c r="AL815" s="249"/>
      <c r="AM815" s="249"/>
      <c r="AN815" s="249"/>
      <c r="AO815" s="249"/>
      <c r="AP815" s="249"/>
      <c r="AQ815" s="249"/>
      <c r="AR815" s="250"/>
      <c r="AS815" s="242"/>
      <c r="AT815" s="242"/>
      <c r="AU815" s="242"/>
    </row>
    <row r="816" spans="1:47" hidden="1" outlineLevel="4" x14ac:dyDescent="0.35">
      <c r="A816" s="242"/>
      <c r="B816" s="251"/>
      <c r="C816" s="244">
        <f>INT(MAX($C$836:$C$866))+1</f>
        <v>6</v>
      </c>
      <c r="D816" s="252"/>
      <c r="E816" s="252"/>
      <c r="F816" s="252"/>
      <c r="G816" s="252"/>
      <c r="H816" s="253"/>
      <c r="I816" s="253"/>
      <c r="J816" s="253"/>
      <c r="K816" s="253"/>
      <c r="L816" s="253"/>
      <c r="M816" s="253"/>
      <c r="N816" s="253"/>
      <c r="O816" s="253"/>
      <c r="P816" s="253"/>
      <c r="Q816" s="253"/>
      <c r="R816" s="253"/>
      <c r="S816" s="253"/>
      <c r="T816" s="253"/>
      <c r="U816" s="253"/>
      <c r="V816" s="253"/>
      <c r="W816" s="253"/>
      <c r="X816" s="253"/>
      <c r="Y816" s="253"/>
      <c r="Z816" s="253"/>
      <c r="AA816" s="253"/>
      <c r="AB816" s="253"/>
      <c r="AC816" s="253"/>
      <c r="AD816" s="253"/>
      <c r="AE816" s="253"/>
      <c r="AF816" s="253"/>
      <c r="AG816" s="253"/>
      <c r="AH816" s="253"/>
      <c r="AI816" s="253"/>
      <c r="AJ816" s="253"/>
      <c r="AK816" s="253"/>
      <c r="AL816" s="253"/>
      <c r="AM816" s="253"/>
      <c r="AN816" s="253"/>
      <c r="AO816" s="253"/>
      <c r="AP816" s="253"/>
      <c r="AQ816" s="252"/>
      <c r="AR816" s="254"/>
      <c r="AS816" s="242"/>
      <c r="AT816" s="242"/>
      <c r="AU816" s="242"/>
    </row>
    <row r="817" spans="1:47" ht="20.149999999999999" customHeight="1" x14ac:dyDescent="0.35">
      <c r="A817" s="242"/>
      <c r="B817" s="251"/>
      <c r="C817" s="244">
        <v>1.02</v>
      </c>
      <c r="D817" s="255"/>
      <c r="E817" s="315" t="s">
        <v>360</v>
      </c>
      <c r="F817" s="316"/>
      <c r="G817" s="256"/>
      <c r="H817" s="618" t="str">
        <f>COUNTIFS($B$1:$B817, "«")&amp;" Sheep: Young at Foot and Offspring sale times &amp; shearing of sale animals"</f>
        <v>5 Sheep: Young at Foot and Offspring sale times &amp; shearing of sale animals</v>
      </c>
      <c r="I817" s="283"/>
      <c r="J817" s="283"/>
      <c r="K817" s="283"/>
      <c r="L817" s="283"/>
      <c r="M817" s="283"/>
      <c r="N817" s="283"/>
      <c r="O817" s="283"/>
      <c r="P817" s="283"/>
      <c r="Q817" s="283"/>
      <c r="R817" s="283"/>
      <c r="S817" s="283"/>
      <c r="T817" s="283"/>
      <c r="U817" s="283"/>
      <c r="V817" s="283"/>
      <c r="W817" s="283"/>
      <c r="X817" s="283"/>
      <c r="Y817" s="283"/>
      <c r="Z817" s="283"/>
      <c r="AA817" s="396"/>
      <c r="AB817" s="396"/>
      <c r="AC817" s="396"/>
      <c r="AD817" s="283"/>
      <c r="AE817" s="283"/>
      <c r="AF817" s="283"/>
      <c r="AG817" s="283"/>
      <c r="AH817" s="283"/>
      <c r="AI817" s="283"/>
      <c r="AJ817" s="283"/>
      <c r="AK817" s="283"/>
      <c r="AL817" s="283"/>
      <c r="AM817" s="283"/>
      <c r="AN817" s="283"/>
      <c r="AO817" s="283"/>
      <c r="AP817" s="283"/>
      <c r="AQ817" s="318"/>
      <c r="AR817" s="254"/>
      <c r="AS817" s="242"/>
      <c r="AT817" s="242"/>
      <c r="AU817" s="242"/>
    </row>
    <row r="818" spans="1:47" ht="36" outlineLevel="1" x14ac:dyDescent="0.35">
      <c r="A818" s="242"/>
      <c r="B818" s="251"/>
      <c r="C818" s="244">
        <f>INT($C$817)+1.02</f>
        <v>2.02</v>
      </c>
      <c r="D818" s="255"/>
      <c r="E818" s="315" t="s">
        <v>362</v>
      </c>
      <c r="F818" s="319">
        <v>1</v>
      </c>
      <c r="G818" s="260"/>
      <c r="H818" s="401" t="s">
        <v>590</v>
      </c>
      <c r="I818" s="262"/>
      <c r="J818" s="262"/>
      <c r="K818" s="262"/>
      <c r="L818" s="262"/>
      <c r="M818" s="262"/>
      <c r="N818" s="262"/>
      <c r="O818" s="262"/>
      <c r="P818" s="262"/>
      <c r="Q818" s="262"/>
      <c r="R818" s="262"/>
      <c r="S818" s="262"/>
      <c r="T818" s="262"/>
      <c r="U818" s="262"/>
      <c r="V818" s="262"/>
      <c r="W818" s="262"/>
      <c r="X818" s="262"/>
      <c r="Y818" s="262"/>
      <c r="Z818" s="262"/>
      <c r="AA818" s="397"/>
      <c r="AB818" s="397"/>
      <c r="AC818" s="397"/>
      <c r="AD818" s="262"/>
      <c r="AE818" s="262"/>
      <c r="AF818" s="262"/>
      <c r="AG818" s="262"/>
      <c r="AH818" s="262"/>
      <c r="AI818" s="262"/>
      <c r="AJ818" s="262"/>
      <c r="AK818" s="262"/>
      <c r="AL818" s="262"/>
      <c r="AM818" s="262"/>
      <c r="AN818" s="262"/>
      <c r="AO818" s="262"/>
      <c r="AP818" s="262"/>
      <c r="AQ818" s="321"/>
      <c r="AR818" s="254"/>
      <c r="AS818" s="242"/>
      <c r="AT818" s="242"/>
      <c r="AU818" s="242"/>
    </row>
    <row r="819" spans="1:47" ht="5.15" customHeight="1" outlineLevel="2" x14ac:dyDescent="0.35">
      <c r="A819" s="242"/>
      <c r="B819" s="251"/>
      <c r="C819" s="244">
        <f>INT($C$817)+2.005</f>
        <v>3.0049999999999999</v>
      </c>
      <c r="D819" s="252"/>
      <c r="E819" s="252"/>
      <c r="F819" s="252"/>
      <c r="G819" s="252"/>
      <c r="H819" s="252"/>
      <c r="I819" s="252"/>
      <c r="J819" s="252"/>
      <c r="K819" s="252"/>
      <c r="L819" s="252"/>
      <c r="M819" s="252"/>
      <c r="N819" s="252"/>
      <c r="O819" s="252"/>
      <c r="P819" s="252"/>
      <c r="Q819" s="252"/>
      <c r="R819" s="252"/>
      <c r="S819" s="252"/>
      <c r="T819" s="252"/>
      <c r="U819" s="252"/>
      <c r="V819" s="252"/>
      <c r="W819" s="252"/>
      <c r="X819" s="252"/>
      <c r="Y819" s="252"/>
      <c r="Z819" s="252"/>
      <c r="AA819" s="252"/>
      <c r="AB819" s="252"/>
      <c r="AC819" s="252"/>
      <c r="AD819" s="252"/>
      <c r="AE819" s="252"/>
      <c r="AF819" s="252"/>
      <c r="AG819" s="252"/>
      <c r="AH819" s="252"/>
      <c r="AI819" s="252"/>
      <c r="AJ819" s="252"/>
      <c r="AK819" s="252"/>
      <c r="AL819" s="252"/>
      <c r="AM819" s="252"/>
      <c r="AN819" s="252"/>
      <c r="AO819" s="252"/>
      <c r="AP819" s="252"/>
      <c r="AQ819" s="252"/>
      <c r="AR819" s="254"/>
      <c r="AS819" s="242"/>
      <c r="AT819" s="242"/>
      <c r="AU819" s="242"/>
    </row>
    <row r="820" spans="1:47" outlineLevel="2" x14ac:dyDescent="0.35">
      <c r="A820" s="242"/>
      <c r="B820" s="251"/>
      <c r="C820" s="244">
        <f>INT($C$817)+2</f>
        <v>3</v>
      </c>
      <c r="D820" s="252"/>
      <c r="E820" s="322"/>
      <c r="F820" s="322"/>
      <c r="G820" s="252"/>
      <c r="H820" s="265"/>
      <c r="I820" s="265"/>
      <c r="J820" s="265"/>
      <c r="K820" s="265"/>
      <c r="L820" s="265"/>
      <c r="M820" s="265"/>
      <c r="N820" s="265"/>
      <c r="O820" s="265"/>
      <c r="P820" s="265"/>
      <c r="Q820" s="265"/>
      <c r="R820" s="265"/>
      <c r="S820" s="265"/>
      <c r="T820" s="265"/>
      <c r="U820" s="265"/>
      <c r="V820" s="265"/>
      <c r="W820" s="265"/>
      <c r="X820" s="265"/>
      <c r="Y820" s="265"/>
      <c r="Z820" s="265"/>
      <c r="AA820" s="265"/>
      <c r="AB820" s="265"/>
      <c r="AC820" s="265"/>
      <c r="AD820" s="265"/>
      <c r="AE820" s="265"/>
      <c r="AF820" s="265"/>
      <c r="AG820" s="265"/>
      <c r="AH820" s="265"/>
      <c r="AI820" s="265"/>
      <c r="AJ820" s="265"/>
      <c r="AK820" s="265"/>
      <c r="AL820" s="265"/>
      <c r="AM820" s="265"/>
      <c r="AN820" s="265"/>
      <c r="AO820" s="265"/>
      <c r="AP820" s="265"/>
      <c r="AQ820" s="252"/>
      <c r="AR820" s="254"/>
      <c r="AS820" s="242"/>
      <c r="AT820" s="242"/>
      <c r="AU820" s="242"/>
    </row>
    <row r="821" spans="1:47" outlineLevel="2" x14ac:dyDescent="0.35">
      <c r="A821" s="242"/>
      <c r="B821" s="251"/>
      <c r="C821" s="244">
        <f>INT($C$817)+2</f>
        <v>3</v>
      </c>
      <c r="D821" s="252"/>
      <c r="E821" s="322"/>
      <c r="F821" s="322"/>
      <c r="G821" s="252"/>
      <c r="H821" s="266"/>
      <c r="I821" s="266"/>
      <c r="J821" s="266"/>
      <c r="K821" s="266"/>
      <c r="L821" s="266"/>
      <c r="M821" s="266"/>
      <c r="N821" s="266"/>
      <c r="O821" s="266"/>
      <c r="P821" s="266"/>
      <c r="Q821" s="266"/>
      <c r="R821" s="266"/>
      <c r="S821" s="266"/>
      <c r="T821" s="266"/>
      <c r="U821" s="266"/>
      <c r="V821" s="266"/>
      <c r="W821" s="266"/>
      <c r="X821" s="266"/>
      <c r="Y821" s="266"/>
      <c r="Z821" s="266"/>
      <c r="AA821" s="266"/>
      <c r="AB821" s="266"/>
      <c r="AC821" s="266"/>
      <c r="AD821" s="266"/>
      <c r="AE821" s="266"/>
      <c r="AF821" s="266"/>
      <c r="AG821" s="266"/>
      <c r="AH821" s="266"/>
      <c r="AI821" s="266"/>
      <c r="AJ821" s="266"/>
      <c r="AK821" s="266"/>
      <c r="AL821" s="266"/>
      <c r="AM821" s="266"/>
      <c r="AN821" s="266"/>
      <c r="AO821" s="266"/>
      <c r="AP821" s="266"/>
      <c r="AQ821" s="252"/>
      <c r="AR821" s="254"/>
      <c r="AS821" s="242"/>
      <c r="AT821" s="242"/>
      <c r="AU821" s="242"/>
    </row>
    <row r="822" spans="1:47" outlineLevel="2" x14ac:dyDescent="0.35">
      <c r="A822" s="242"/>
      <c r="B822" s="251"/>
      <c r="C822" s="244">
        <f>INT($C$817)+2</f>
        <v>3</v>
      </c>
      <c r="D822" s="252"/>
      <c r="E822" s="322"/>
      <c r="F822" s="322"/>
      <c r="G822" s="252"/>
      <c r="H822" s="266"/>
      <c r="I822" s="266"/>
      <c r="J822" s="266"/>
      <c r="K822" s="323" t="s">
        <v>405</v>
      </c>
      <c r="L822" s="323"/>
      <c r="M822" s="323"/>
      <c r="N822" s="323"/>
      <c r="O822" s="323" t="str">
        <f>K822</f>
        <v>Offspring</v>
      </c>
      <c r="P822" s="323"/>
      <c r="Q822" s="323"/>
      <c r="R822" s="323"/>
      <c r="S822" s="323" t="str">
        <f>O822</f>
        <v>Offspring</v>
      </c>
      <c r="T822" s="323"/>
      <c r="U822" s="323"/>
      <c r="V822" s="323"/>
      <c r="W822" s="266"/>
      <c r="X822" s="266"/>
      <c r="Y822" s="323" t="str">
        <f>K822</f>
        <v>Offspring</v>
      </c>
      <c r="Z822" s="323"/>
      <c r="AA822" s="323"/>
      <c r="AB822" s="323"/>
      <c r="AC822" s="323" t="str">
        <f>O822</f>
        <v>Offspring</v>
      </c>
      <c r="AD822" s="323"/>
      <c r="AE822" s="323"/>
      <c r="AF822" s="323"/>
      <c r="AG822" s="324"/>
      <c r="AH822" s="324"/>
      <c r="AI822" s="324"/>
      <c r="AJ822" s="324"/>
      <c r="AK822" s="324"/>
      <c r="AL822" s="324"/>
      <c r="AM822" s="324"/>
      <c r="AN822" s="324"/>
      <c r="AO822" s="324"/>
      <c r="AP822" s="324"/>
      <c r="AQ822" s="252"/>
      <c r="AR822" s="254"/>
      <c r="AS822" s="242"/>
      <c r="AT822" s="242"/>
      <c r="AU822" s="242"/>
    </row>
    <row r="823" spans="1:47" outlineLevel="2" x14ac:dyDescent="0.35">
      <c r="A823" s="242"/>
      <c r="B823" s="251"/>
      <c r="C823" s="244">
        <f>INT($C$817)+2</f>
        <v>3</v>
      </c>
      <c r="D823" s="252"/>
      <c r="E823" s="322"/>
      <c r="F823" s="322"/>
      <c r="G823" s="252"/>
      <c r="H823" s="266"/>
      <c r="I823" s="266"/>
      <c r="J823" s="266"/>
      <c r="K823" s="312" t="s">
        <v>469</v>
      </c>
      <c r="L823" s="312" t="s">
        <v>470</v>
      </c>
      <c r="M823" s="312" t="s">
        <v>471</v>
      </c>
      <c r="N823" s="312" t="s">
        <v>472</v>
      </c>
      <c r="O823" s="266" t="str">
        <f>K823</f>
        <v>BBB</v>
      </c>
      <c r="P823" s="266" t="str">
        <f>L823</f>
        <v>BBM</v>
      </c>
      <c r="Q823" s="266" t="str">
        <f>M823</f>
        <v>BBT</v>
      </c>
      <c r="R823" s="266" t="str">
        <f>N823</f>
        <v>BMT</v>
      </c>
      <c r="S823" s="266" t="str">
        <f>O823</f>
        <v>BBB</v>
      </c>
      <c r="T823" s="266" t="str">
        <f>P823</f>
        <v>BBM</v>
      </c>
      <c r="U823" s="266" t="str">
        <f>Q823</f>
        <v>BBT</v>
      </c>
      <c r="V823" s="266" t="str">
        <f>R823</f>
        <v>BMT</v>
      </c>
      <c r="W823" s="266"/>
      <c r="X823" s="266"/>
      <c r="Y823" s="266" t="str">
        <f>K823</f>
        <v>BBB</v>
      </c>
      <c r="Z823" s="266" t="str">
        <f t="shared" ref="Z823:AF823" si="194">L823</f>
        <v>BBM</v>
      </c>
      <c r="AA823" s="266" t="str">
        <f t="shared" si="194"/>
        <v>BBT</v>
      </c>
      <c r="AB823" s="266" t="str">
        <f t="shared" si="194"/>
        <v>BMT</v>
      </c>
      <c r="AC823" s="266" t="str">
        <f t="shared" si="194"/>
        <v>BBB</v>
      </c>
      <c r="AD823" s="266" t="str">
        <f t="shared" si="194"/>
        <v>BBM</v>
      </c>
      <c r="AE823" s="266" t="str">
        <f t="shared" si="194"/>
        <v>BBT</v>
      </c>
      <c r="AF823" s="266" t="str">
        <f t="shared" si="194"/>
        <v>BMT</v>
      </c>
      <c r="AG823" s="266"/>
      <c r="AH823" s="266"/>
      <c r="AI823" s="266"/>
      <c r="AJ823" s="266"/>
      <c r="AK823" s="266"/>
      <c r="AL823" s="266"/>
      <c r="AM823" s="266"/>
      <c r="AN823" s="266"/>
      <c r="AO823" s="266"/>
      <c r="AP823" s="266"/>
      <c r="AQ823" s="252"/>
      <c r="AR823" s="254"/>
      <c r="AS823" s="242"/>
      <c r="AT823" s="242"/>
      <c r="AU823" s="242"/>
    </row>
    <row r="824" spans="1:47" ht="11.9" customHeight="1" outlineLevel="2" collapsed="1" x14ac:dyDescent="0.35">
      <c r="A824" s="242"/>
      <c r="B824" s="251" t="s">
        <v>365</v>
      </c>
      <c r="C824" s="244">
        <f>INT($C$817)+2.01</f>
        <v>3.01</v>
      </c>
      <c r="D824" s="252"/>
      <c r="E824" s="252"/>
      <c r="F824" s="252"/>
      <c r="G824" s="252"/>
      <c r="H824" s="266"/>
      <c r="I824" s="266"/>
      <c r="J824" s="266"/>
      <c r="K824" s="266"/>
      <c r="L824" s="266"/>
      <c r="M824" s="266"/>
      <c r="N824" s="266"/>
      <c r="O824" s="266"/>
      <c r="P824" s="266"/>
      <c r="Q824" s="266"/>
      <c r="R824" s="266"/>
      <c r="S824" s="266"/>
      <c r="T824" s="266"/>
      <c r="U824" s="266"/>
      <c r="V824" s="266"/>
      <c r="W824" s="266"/>
      <c r="X824" s="266"/>
      <c r="Y824" s="266"/>
      <c r="Z824" s="266"/>
      <c r="AA824" s="266"/>
      <c r="AB824" s="266"/>
      <c r="AC824" s="266"/>
      <c r="AD824" s="266"/>
      <c r="AE824" s="266"/>
      <c r="AF824" s="266"/>
      <c r="AG824" s="266"/>
      <c r="AH824" s="266"/>
      <c r="AI824" s="266"/>
      <c r="AJ824" s="266"/>
      <c r="AK824" s="266"/>
      <c r="AL824" s="266"/>
      <c r="AM824" s="266"/>
      <c r="AN824" s="266"/>
      <c r="AO824" s="266"/>
      <c r="AP824" s="266"/>
      <c r="AQ824" s="252"/>
      <c r="AR824" s="254"/>
      <c r="AS824" s="242"/>
      <c r="AT824" s="242"/>
      <c r="AU824" s="242"/>
    </row>
    <row r="825" spans="1:47" hidden="1" outlineLevel="4" x14ac:dyDescent="0.35">
      <c r="A825" s="242"/>
      <c r="B825" s="251"/>
      <c r="C825" s="244">
        <f>INT(MAX($C$836:$C$866))+1</f>
        <v>6</v>
      </c>
      <c r="D825" s="267"/>
      <c r="E825" s="322"/>
      <c r="F825" s="322"/>
      <c r="G825" s="267"/>
      <c r="H825" s="322"/>
      <c r="I825" s="322"/>
      <c r="J825" s="322"/>
      <c r="K825" s="322"/>
      <c r="L825" s="322"/>
      <c r="M825" s="322"/>
      <c r="N825" s="322"/>
      <c r="O825" s="322"/>
      <c r="P825" s="322"/>
      <c r="Q825" s="322"/>
      <c r="R825" s="322"/>
      <c r="S825" s="322"/>
      <c r="T825" s="322"/>
      <c r="U825" s="322"/>
      <c r="V825" s="322"/>
      <c r="W825" s="322"/>
      <c r="X825" s="322"/>
      <c r="Y825" s="322"/>
      <c r="Z825" s="322"/>
      <c r="AA825" s="322"/>
      <c r="AB825" s="322"/>
      <c r="AC825" s="322"/>
      <c r="AD825" s="322"/>
      <c r="AE825" s="322"/>
      <c r="AF825" s="322"/>
      <c r="AG825" s="322"/>
      <c r="AH825" s="322"/>
      <c r="AI825" s="322"/>
      <c r="AJ825" s="322"/>
      <c r="AK825" s="322"/>
      <c r="AL825" s="322"/>
      <c r="AM825" s="322"/>
      <c r="AN825" s="322"/>
      <c r="AO825" s="322"/>
      <c r="AP825" s="322"/>
      <c r="AQ825" s="267"/>
      <c r="AR825" s="254"/>
      <c r="AS825" s="242"/>
      <c r="AT825" s="242"/>
      <c r="AU825" s="242"/>
    </row>
    <row r="826" spans="1:47" hidden="1" outlineLevel="4" x14ac:dyDescent="0.35">
      <c r="A826" s="242"/>
      <c r="B826" s="251" t="s">
        <v>366</v>
      </c>
      <c r="C826" s="244">
        <f>INT(MAX($C$836:$C$866))+1</f>
        <v>6</v>
      </c>
      <c r="D826" s="267" t="s">
        <v>367</v>
      </c>
      <c r="E826" s="322"/>
      <c r="F826" s="322"/>
      <c r="G826" s="267"/>
      <c r="H826" s="322"/>
      <c r="I826" s="322"/>
      <c r="J826" s="322"/>
      <c r="K826" s="322"/>
      <c r="L826" s="322"/>
      <c r="M826" s="322"/>
      <c r="N826" s="322"/>
      <c r="O826" s="322"/>
      <c r="P826" s="322"/>
      <c r="Q826" s="322"/>
      <c r="R826" s="322"/>
      <c r="S826" s="322"/>
      <c r="T826" s="322"/>
      <c r="U826" s="322"/>
      <c r="V826" s="322"/>
      <c r="W826" s="322"/>
      <c r="X826" s="322"/>
      <c r="Y826" s="322"/>
      <c r="Z826" s="322"/>
      <c r="AA826" s="322"/>
      <c r="AB826" s="322"/>
      <c r="AC826" s="322"/>
      <c r="AD826" s="322"/>
      <c r="AE826" s="322"/>
      <c r="AF826" s="322"/>
      <c r="AG826" s="322"/>
      <c r="AH826" s="322"/>
      <c r="AI826" s="322"/>
      <c r="AJ826" s="322"/>
      <c r="AK826" s="322"/>
      <c r="AL826" s="322"/>
      <c r="AM826" s="322"/>
      <c r="AN826" s="322"/>
      <c r="AO826" s="322"/>
      <c r="AP826" s="322"/>
      <c r="AQ826" s="267"/>
      <c r="AR826" s="254"/>
      <c r="AS826" s="242"/>
      <c r="AT826" s="242"/>
      <c r="AU826" s="242"/>
    </row>
    <row r="827" spans="1:47" outlineLevel="1" x14ac:dyDescent="0.35">
      <c r="A827" s="242"/>
      <c r="B827" s="251"/>
      <c r="C827" s="244">
        <f>INT($C$817)+1</f>
        <v>2</v>
      </c>
      <c r="D827" s="267"/>
      <c r="E827" s="322"/>
      <c r="F827" s="322"/>
      <c r="G827" s="267"/>
      <c r="H827" s="325" t="s">
        <v>591</v>
      </c>
      <c r="I827" s="285"/>
      <c r="J827" s="257"/>
      <c r="K827" s="257"/>
      <c r="L827" s="257"/>
      <c r="M827" s="257"/>
      <c r="N827" s="257"/>
      <c r="O827" s="257"/>
      <c r="P827" s="257"/>
      <c r="Q827" s="257"/>
      <c r="R827" s="257"/>
      <c r="S827" s="257"/>
      <c r="T827" s="257"/>
      <c r="U827" s="257"/>
      <c r="V827" s="257"/>
      <c r="W827" s="257"/>
      <c r="X827" s="257"/>
      <c r="Y827" s="314"/>
      <c r="Z827" s="314"/>
      <c r="AA827" s="314"/>
      <c r="AB827" s="314"/>
      <c r="AC827" s="314"/>
      <c r="AD827" s="314"/>
      <c r="AE827" s="314"/>
      <c r="AF827" s="314"/>
      <c r="AG827" s="314"/>
      <c r="AH827" s="314"/>
      <c r="AI827" s="314"/>
      <c r="AJ827" s="314"/>
      <c r="AK827" s="314"/>
      <c r="AL827" s="314"/>
      <c r="AM827" s="314"/>
      <c r="AN827" s="314"/>
      <c r="AO827" s="314"/>
      <c r="AP827" s="314"/>
      <c r="AQ827" s="267"/>
      <c r="AR827" s="254"/>
      <c r="AS827" s="242"/>
      <c r="AT827" s="242"/>
      <c r="AU827" s="242"/>
    </row>
    <row r="828" spans="1:47" ht="5.15" hidden="1" customHeight="1" outlineLevel="3" x14ac:dyDescent="0.35">
      <c r="A828" s="242"/>
      <c r="B828" s="251"/>
      <c r="C828" s="244">
        <f>INT($C$817)+3.005</f>
        <v>4.0049999999999999</v>
      </c>
      <c r="D828" s="267" t="s">
        <v>368</v>
      </c>
      <c r="E828" s="267"/>
      <c r="F828" s="267"/>
      <c r="G828" s="267"/>
      <c r="H828" s="326"/>
      <c r="I828" s="326"/>
      <c r="J828" s="326"/>
      <c r="K828" s="326"/>
      <c r="L828" s="326"/>
      <c r="M828" s="326"/>
      <c r="N828" s="326"/>
      <c r="O828" s="326"/>
      <c r="P828" s="326"/>
      <c r="Q828" s="326"/>
      <c r="R828" s="326"/>
      <c r="S828" s="326"/>
      <c r="T828" s="326"/>
      <c r="U828" s="326"/>
      <c r="V828" s="326"/>
      <c r="W828" s="326"/>
      <c r="X828" s="326"/>
      <c r="Y828" s="326"/>
      <c r="Z828" s="326"/>
      <c r="AA828" s="326"/>
      <c r="AB828" s="269"/>
      <c r="AC828" s="269"/>
      <c r="AD828" s="269"/>
      <c r="AE828" s="269"/>
      <c r="AF828" s="269"/>
      <c r="AG828" s="269"/>
      <c r="AH828" s="269"/>
      <c r="AI828" s="269"/>
      <c r="AJ828" s="269"/>
      <c r="AK828" s="269"/>
      <c r="AL828" s="269"/>
      <c r="AM828" s="269"/>
      <c r="AN828" s="269"/>
      <c r="AO828" s="269"/>
      <c r="AP828" s="269"/>
      <c r="AQ828" s="267"/>
      <c r="AR828" s="254"/>
      <c r="AS828" s="242"/>
      <c r="AT828" s="242"/>
      <c r="AU828" s="242"/>
    </row>
    <row r="829" spans="1:47" outlineLevel="2" x14ac:dyDescent="0.35">
      <c r="A829" s="242"/>
      <c r="B829" s="251"/>
      <c r="C829" s="244">
        <f>INT($C$817)+2</f>
        <v>3</v>
      </c>
      <c r="D829" s="267"/>
      <c r="E829" s="322"/>
      <c r="F829" s="322"/>
      <c r="G829" s="267"/>
      <c r="H829" s="563" t="s">
        <v>967</v>
      </c>
      <c r="I829" s="272"/>
      <c r="J829" s="272"/>
      <c r="K829" s="288"/>
      <c r="L829" s="275">
        <v>3</v>
      </c>
      <c r="M829" s="272"/>
      <c r="N829" s="272"/>
      <c r="O829" s="272"/>
      <c r="P829" s="272"/>
      <c r="Q829" s="272"/>
      <c r="R829" s="272"/>
      <c r="S829" s="272"/>
      <c r="T829" s="272"/>
      <c r="U829" s="272"/>
      <c r="V829" s="272"/>
      <c r="W829" s="272"/>
      <c r="X829" s="272"/>
      <c r="Y829" s="272"/>
      <c r="Z829" s="272"/>
      <c r="AA829" s="272"/>
      <c r="AB829" s="272"/>
      <c r="AC829" s="272"/>
      <c r="AD829" s="272"/>
      <c r="AE829" s="272"/>
      <c r="AF829" s="272"/>
      <c r="AG829" s="272"/>
      <c r="AH829" s="272"/>
      <c r="AI829" s="272"/>
      <c r="AJ829" s="272"/>
      <c r="AK829" s="272"/>
      <c r="AL829" s="272"/>
      <c r="AM829" s="272"/>
      <c r="AN829" s="272"/>
      <c r="AO829" s="272"/>
      <c r="AP829" s="272"/>
      <c r="AQ829" s="267"/>
      <c r="AR829" s="254"/>
      <c r="AS829" s="242"/>
      <c r="AT829" s="242"/>
      <c r="AU829" s="242"/>
    </row>
    <row r="830" spans="1:47" ht="15" customHeight="1" outlineLevel="2" collapsed="1" x14ac:dyDescent="0.35">
      <c r="A830" s="242"/>
      <c r="B830" s="251"/>
      <c r="C830" s="244">
        <f>INT($C$817)+2</f>
        <v>3</v>
      </c>
      <c r="D830" s="267"/>
      <c r="E830" s="322"/>
      <c r="F830" s="322"/>
      <c r="G830" s="267"/>
      <c r="H830" s="368"/>
      <c r="I830" s="403" t="s">
        <v>593</v>
      </c>
      <c r="J830" s="368" t="s">
        <v>594</v>
      </c>
      <c r="K830" s="336"/>
      <c r="L830" s="336"/>
      <c r="M830" s="336"/>
      <c r="N830" s="336"/>
      <c r="O830" s="336"/>
      <c r="P830" s="336"/>
      <c r="Q830" s="336"/>
      <c r="R830" s="336"/>
      <c r="S830" s="336"/>
      <c r="T830" s="336"/>
      <c r="U830" s="336"/>
      <c r="V830" s="336"/>
      <c r="W830" s="272"/>
      <c r="X830" s="272"/>
      <c r="Y830" s="272"/>
      <c r="Z830" s="272"/>
      <c r="AA830" s="272"/>
      <c r="AB830" s="272"/>
      <c r="AC830" s="272"/>
      <c r="AD830" s="272"/>
      <c r="AE830" s="272"/>
      <c r="AF830" s="272"/>
      <c r="AG830" s="272"/>
      <c r="AH830" s="272"/>
      <c r="AI830" s="272"/>
      <c r="AJ830" s="272"/>
      <c r="AK830" s="272"/>
      <c r="AL830" s="272"/>
      <c r="AM830" s="272"/>
      <c r="AN830" s="272"/>
      <c r="AO830" s="272"/>
      <c r="AP830" s="272"/>
      <c r="AQ830" s="267"/>
      <c r="AR830" s="254"/>
      <c r="AS830" s="242"/>
      <c r="AT830" s="242"/>
      <c r="AU830" s="242"/>
    </row>
    <row r="831" spans="1:47" hidden="1" outlineLevel="4" x14ac:dyDescent="0.35">
      <c r="A831" s="242"/>
      <c r="B831" s="251"/>
      <c r="C831" s="244">
        <f>INT($C$817)+4</f>
        <v>5</v>
      </c>
      <c r="D831" s="267"/>
      <c r="E831" s="322"/>
      <c r="F831" s="322"/>
      <c r="G831" s="267"/>
      <c r="H831" s="404"/>
      <c r="I831" s="405">
        <v>0</v>
      </c>
      <c r="J831" s="405" t="s">
        <v>596</v>
      </c>
      <c r="K831" s="272"/>
      <c r="L831" s="272"/>
      <c r="M831" s="272"/>
      <c r="N831" s="272"/>
      <c r="O831" s="272"/>
      <c r="P831" s="272"/>
      <c r="Q831" s="272"/>
      <c r="R831" s="272"/>
      <c r="S831" s="272"/>
      <c r="T831" s="272"/>
      <c r="U831" s="272"/>
      <c r="V831" s="272"/>
      <c r="W831" s="272"/>
      <c r="X831" s="272"/>
      <c r="Y831" s="272"/>
      <c r="Z831" s="272"/>
      <c r="AA831" s="272"/>
      <c r="AB831" s="272"/>
      <c r="AC831" s="272"/>
      <c r="AD831" s="272"/>
      <c r="AE831" s="272"/>
      <c r="AF831" s="272"/>
      <c r="AG831" s="272"/>
      <c r="AH831" s="272"/>
      <c r="AI831" s="272"/>
      <c r="AJ831" s="272"/>
      <c r="AK831" s="272"/>
      <c r="AL831" s="272"/>
      <c r="AM831" s="272"/>
      <c r="AN831" s="272"/>
      <c r="AO831" s="272"/>
      <c r="AP831" s="272"/>
      <c r="AQ831" s="267"/>
      <c r="AR831" s="254"/>
      <c r="AS831" s="242"/>
      <c r="AT831" s="242"/>
      <c r="AU831" s="242"/>
    </row>
    <row r="832" spans="1:47" hidden="1" outlineLevel="4" x14ac:dyDescent="0.35">
      <c r="A832" s="242"/>
      <c r="B832" s="251"/>
      <c r="C832" s="244">
        <f>INT($C$817)+4</f>
        <v>5</v>
      </c>
      <c r="D832" s="267"/>
      <c r="E832" s="322"/>
      <c r="F832" s="322"/>
      <c r="G832" s="267"/>
      <c r="H832" s="288"/>
      <c r="I832" s="294">
        <v>1</v>
      </c>
      <c r="J832" s="288" t="s">
        <v>597</v>
      </c>
      <c r="K832" s="272"/>
      <c r="L832" s="272"/>
      <c r="M832" s="272"/>
      <c r="N832" s="272"/>
      <c r="O832" s="272"/>
      <c r="P832" s="272"/>
      <c r="Q832" s="272"/>
      <c r="R832" s="272"/>
      <c r="S832" s="272"/>
      <c r="T832" s="272"/>
      <c r="U832" s="272"/>
      <c r="V832" s="272"/>
      <c r="W832" s="272"/>
      <c r="X832" s="272"/>
      <c r="Y832" s="272"/>
      <c r="Z832" s="272"/>
      <c r="AA832" s="272"/>
      <c r="AB832" s="272"/>
      <c r="AC832" s="272"/>
      <c r="AD832" s="272"/>
      <c r="AE832" s="272"/>
      <c r="AF832" s="272"/>
      <c r="AG832" s="272"/>
      <c r="AH832" s="272"/>
      <c r="AI832" s="272"/>
      <c r="AJ832" s="272"/>
      <c r="AK832" s="272"/>
      <c r="AL832" s="272"/>
      <c r="AM832" s="272"/>
      <c r="AN832" s="272"/>
      <c r="AO832" s="272"/>
      <c r="AP832" s="272"/>
      <c r="AQ832" s="267"/>
      <c r="AR832" s="254"/>
      <c r="AS832" s="242"/>
      <c r="AT832" s="242"/>
      <c r="AU832" s="242"/>
    </row>
    <row r="833" spans="1:47" hidden="1" outlineLevel="4" x14ac:dyDescent="0.35">
      <c r="A833" s="242"/>
      <c r="B833" s="251"/>
      <c r="C833" s="244">
        <f>INT($C$817)+4</f>
        <v>5</v>
      </c>
      <c r="D833" s="267"/>
      <c r="E833" s="322"/>
      <c r="F833" s="322"/>
      <c r="G833" s="267"/>
      <c r="H833" s="288"/>
      <c r="I833" s="294">
        <v>2</v>
      </c>
      <c r="J833" s="288" t="s">
        <v>598</v>
      </c>
      <c r="K833" s="272"/>
      <c r="L833" s="272"/>
      <c r="M833" s="272"/>
      <c r="N833" s="272"/>
      <c r="O833" s="272"/>
      <c r="P833" s="272"/>
      <c r="Q833" s="272"/>
      <c r="R833" s="272"/>
      <c r="S833" s="272"/>
      <c r="T833" s="272"/>
      <c r="U833" s="272"/>
      <c r="V833" s="272"/>
      <c r="W833" s="272"/>
      <c r="X833" s="272"/>
      <c r="Y833" s="272"/>
      <c r="Z833" s="272"/>
      <c r="AA833" s="272"/>
      <c r="AB833" s="272"/>
      <c r="AC833" s="272"/>
      <c r="AD833" s="272"/>
      <c r="AE833" s="272"/>
      <c r="AF833" s="272"/>
      <c r="AG833" s="272"/>
      <c r="AH833" s="272"/>
      <c r="AI833" s="272"/>
      <c r="AJ833" s="272"/>
      <c r="AK833" s="272"/>
      <c r="AL833" s="272"/>
      <c r="AM833" s="272"/>
      <c r="AN833" s="272"/>
      <c r="AO833" s="272"/>
      <c r="AP833" s="272"/>
      <c r="AQ833" s="267"/>
      <c r="AR833" s="254"/>
      <c r="AS833" s="242"/>
      <c r="AT833" s="242"/>
      <c r="AU833" s="242"/>
    </row>
    <row r="834" spans="1:47" ht="5.15" customHeight="1" outlineLevel="2" x14ac:dyDescent="0.35">
      <c r="A834" s="242"/>
      <c r="B834" s="251"/>
      <c r="C834" s="244">
        <f>INT($C$817)+2.005</f>
        <v>3.0049999999999999</v>
      </c>
      <c r="D834" s="267"/>
      <c r="E834" s="267"/>
      <c r="F834" s="267"/>
      <c r="G834" s="267"/>
      <c r="H834" s="267"/>
      <c r="I834" s="267"/>
      <c r="J834" s="267"/>
      <c r="K834" s="267"/>
      <c r="L834" s="267"/>
      <c r="M834" s="267"/>
      <c r="N834" s="267"/>
      <c r="O834" s="267"/>
      <c r="P834" s="267"/>
      <c r="Q834" s="267"/>
      <c r="R834" s="267"/>
      <c r="S834" s="267"/>
      <c r="T834" s="267"/>
      <c r="U834" s="267"/>
      <c r="V834" s="267"/>
      <c r="W834" s="267"/>
      <c r="X834" s="267"/>
      <c r="Y834" s="267"/>
      <c r="Z834" s="267"/>
      <c r="AA834" s="267"/>
      <c r="AB834" s="267"/>
      <c r="AC834" s="267"/>
      <c r="AD834" s="267"/>
      <c r="AE834" s="267"/>
      <c r="AF834" s="267"/>
      <c r="AG834" s="267"/>
      <c r="AH834" s="267"/>
      <c r="AI834" s="267"/>
      <c r="AJ834" s="267"/>
      <c r="AK834" s="267"/>
      <c r="AL834" s="267"/>
      <c r="AM834" s="267"/>
      <c r="AN834" s="267"/>
      <c r="AO834" s="267"/>
      <c r="AP834" s="267"/>
      <c r="AQ834" s="267" t="s">
        <v>372</v>
      </c>
      <c r="AR834" s="254"/>
      <c r="AS834" s="242"/>
      <c r="AT834" s="242"/>
      <c r="AU834" s="242"/>
    </row>
    <row r="835" spans="1:47" outlineLevel="1" x14ac:dyDescent="0.35">
      <c r="A835" s="242"/>
      <c r="B835" s="251"/>
      <c r="C835" s="244">
        <f>INT($C$817)+1</f>
        <v>2</v>
      </c>
      <c r="D835" s="267"/>
      <c r="E835" s="322"/>
      <c r="F835" s="322"/>
      <c r="G835" s="267"/>
      <c r="H835" s="325" t="s">
        <v>599</v>
      </c>
      <c r="I835" s="285"/>
      <c r="J835" s="257"/>
      <c r="K835" s="257"/>
      <c r="L835" s="257"/>
      <c r="M835" s="257"/>
      <c r="N835" s="257"/>
      <c r="O835" s="257"/>
      <c r="P835" s="257"/>
      <c r="Q835" s="257"/>
      <c r="R835" s="257"/>
      <c r="S835" s="257"/>
      <c r="T835" s="257"/>
      <c r="U835" s="257"/>
      <c r="V835" s="257"/>
      <c r="W835" s="257"/>
      <c r="X835" s="257"/>
      <c r="Y835" s="314"/>
      <c r="Z835" s="314"/>
      <c r="AA835" s="314"/>
      <c r="AB835" s="314"/>
      <c r="AC835" s="314"/>
      <c r="AD835" s="314"/>
      <c r="AE835" s="314"/>
      <c r="AF835" s="314"/>
      <c r="AG835" s="314"/>
      <c r="AH835" s="314"/>
      <c r="AI835" s="314"/>
      <c r="AJ835" s="314"/>
      <c r="AK835" s="314"/>
      <c r="AL835" s="314"/>
      <c r="AM835" s="314"/>
      <c r="AN835" s="314"/>
      <c r="AO835" s="314"/>
      <c r="AP835" s="314"/>
      <c r="AQ835" s="267"/>
      <c r="AR835" s="254"/>
      <c r="AS835" s="242"/>
      <c r="AT835" s="242"/>
      <c r="AU835" s="242"/>
    </row>
    <row r="836" spans="1:47" ht="5.15" hidden="1" customHeight="1" outlineLevel="3" x14ac:dyDescent="0.35">
      <c r="A836" s="242"/>
      <c r="B836" s="251"/>
      <c r="C836" s="244">
        <f>INT($C$817)+3.005</f>
        <v>4.0049999999999999</v>
      </c>
      <c r="D836" s="267" t="s">
        <v>368</v>
      </c>
      <c r="E836" s="267"/>
      <c r="F836" s="267"/>
      <c r="G836" s="267"/>
      <c r="H836" s="326"/>
      <c r="I836" s="326"/>
      <c r="J836" s="326"/>
      <c r="K836" s="326"/>
      <c r="L836" s="326"/>
      <c r="M836" s="326"/>
      <c r="N836" s="326"/>
      <c r="O836" s="326"/>
      <c r="P836" s="326"/>
      <c r="Q836" s="326"/>
      <c r="R836" s="326"/>
      <c r="S836" s="326"/>
      <c r="T836" s="326"/>
      <c r="U836" s="326"/>
      <c r="V836" s="326"/>
      <c r="W836" s="326"/>
      <c r="X836" s="326"/>
      <c r="Y836" s="326"/>
      <c r="Z836" s="326"/>
      <c r="AA836" s="326"/>
      <c r="AB836" s="269"/>
      <c r="AC836" s="269"/>
      <c r="AD836" s="269"/>
      <c r="AE836" s="269"/>
      <c r="AF836" s="269"/>
      <c r="AG836" s="269"/>
      <c r="AH836" s="269"/>
      <c r="AI836" s="269"/>
      <c r="AJ836" s="269"/>
      <c r="AK836" s="269"/>
      <c r="AL836" s="269"/>
      <c r="AM836" s="269"/>
      <c r="AN836" s="269"/>
      <c r="AO836" s="269"/>
      <c r="AP836" s="269"/>
      <c r="AQ836" s="267"/>
      <c r="AR836" s="254"/>
      <c r="AS836" s="242"/>
      <c r="AT836" s="242"/>
      <c r="AU836" s="242"/>
    </row>
    <row r="837" spans="1:47" outlineLevel="2" x14ac:dyDescent="0.35">
      <c r="A837" s="242"/>
      <c r="B837" s="251"/>
      <c r="C837" s="244">
        <f>INT($C$817)+2</f>
        <v>3</v>
      </c>
      <c r="D837" s="267"/>
      <c r="E837" s="322"/>
      <c r="F837" s="322"/>
      <c r="G837" s="267"/>
      <c r="H837" s="563" t="s">
        <v>968</v>
      </c>
      <c r="I837" s="272"/>
      <c r="J837" s="272"/>
      <c r="K837" s="288">
        <f>i_s_len</f>
        <v>8</v>
      </c>
      <c r="L837" s="275">
        <v>3</v>
      </c>
      <c r="M837" s="272"/>
      <c r="N837" s="273" t="s">
        <v>600</v>
      </c>
      <c r="O837" s="272"/>
      <c r="P837" s="272"/>
      <c r="Q837" s="272"/>
      <c r="R837" s="272"/>
      <c r="S837" s="272"/>
      <c r="T837" s="272"/>
      <c r="U837" s="272"/>
      <c r="V837" s="272"/>
      <c r="W837" s="272"/>
      <c r="X837" s="272"/>
      <c r="Y837" s="402" t="s">
        <v>592</v>
      </c>
      <c r="Z837" s="272"/>
      <c r="AA837" s="272"/>
      <c r="AB837" s="272"/>
      <c r="AC837" s="272"/>
      <c r="AD837" s="272"/>
      <c r="AE837" s="272"/>
      <c r="AF837" s="272"/>
      <c r="AG837" s="272"/>
      <c r="AH837" s="272"/>
      <c r="AI837" s="272"/>
      <c r="AJ837" s="272"/>
      <c r="AK837" s="272"/>
      <c r="AL837" s="272"/>
      <c r="AM837" s="272"/>
      <c r="AN837" s="272"/>
      <c r="AO837" s="272"/>
      <c r="AP837" s="272"/>
      <c r="AQ837" s="267"/>
      <c r="AR837" s="254"/>
      <c r="AS837" s="242"/>
      <c r="AT837" s="242"/>
      <c r="AU837" s="242"/>
    </row>
    <row r="838" spans="1:47" ht="15" customHeight="1" outlineLevel="2" collapsed="1" x14ac:dyDescent="0.35">
      <c r="A838" s="242"/>
      <c r="B838" s="251"/>
      <c r="C838" s="244">
        <f>INT($C$817)+2</f>
        <v>3</v>
      </c>
      <c r="D838" s="267"/>
      <c r="E838" s="322"/>
      <c r="F838" s="322"/>
      <c r="G838" s="267"/>
      <c r="H838" s="368" t="s">
        <v>601</v>
      </c>
      <c r="I838" s="368" t="s">
        <v>593</v>
      </c>
      <c r="J838" s="368" t="s">
        <v>594</v>
      </c>
      <c r="K838" s="336" t="s">
        <v>1047</v>
      </c>
      <c r="L838" s="336"/>
      <c r="M838" s="336"/>
      <c r="N838" s="336"/>
      <c r="O838" s="336" t="s">
        <v>595</v>
      </c>
      <c r="P838" s="336"/>
      <c r="Q838" s="336"/>
      <c r="R838" s="336"/>
      <c r="S838" s="272"/>
      <c r="T838" s="272"/>
      <c r="U838" s="272"/>
      <c r="V838" s="272"/>
      <c r="W838" s="272"/>
      <c r="X838" s="272"/>
      <c r="Y838" s="407" t="s">
        <v>1047</v>
      </c>
      <c r="Z838" s="407"/>
      <c r="AA838" s="407"/>
      <c r="AB838" s="407"/>
      <c r="AC838" s="407" t="s">
        <v>595</v>
      </c>
      <c r="AD838" s="407"/>
      <c r="AE838" s="407"/>
      <c r="AF838" s="407"/>
      <c r="AG838" s="272"/>
      <c r="AH838" s="272"/>
      <c r="AI838" s="272"/>
      <c r="AJ838" s="272"/>
      <c r="AK838" s="272"/>
      <c r="AL838" s="272"/>
      <c r="AM838" s="272"/>
      <c r="AN838" s="272"/>
      <c r="AO838" s="272"/>
      <c r="AP838" s="272"/>
      <c r="AQ838" s="267"/>
      <c r="AR838" s="254"/>
      <c r="AS838" s="242"/>
      <c r="AT838" s="242"/>
      <c r="AU838" s="242"/>
    </row>
    <row r="839" spans="1:47" hidden="1" outlineLevel="4" x14ac:dyDescent="0.35">
      <c r="A839" s="242"/>
      <c r="B839" s="251"/>
      <c r="C839" s="244">
        <f t="shared" ref="C839:C847" si="195">INT($C$817)+4</f>
        <v>5</v>
      </c>
      <c r="D839" s="267"/>
      <c r="E839" s="322"/>
      <c r="F839" s="322"/>
      <c r="G839" s="267"/>
      <c r="H839" s="404" t="s">
        <v>602</v>
      </c>
      <c r="I839" s="405">
        <v>0</v>
      </c>
      <c r="J839" s="405" t="s">
        <v>603</v>
      </c>
      <c r="K839" s="408"/>
      <c r="L839" s="408"/>
      <c r="M839" s="408"/>
      <c r="N839" s="408"/>
      <c r="O839" s="409"/>
      <c r="P839" s="409"/>
      <c r="Q839" s="409"/>
      <c r="R839" s="409"/>
      <c r="S839" s="673" t="s">
        <v>969</v>
      </c>
      <c r="T839" s="272"/>
      <c r="U839" s="272"/>
      <c r="V839" s="272"/>
      <c r="W839" s="272"/>
      <c r="X839" s="272"/>
      <c r="Y839" s="410">
        <f>364*10</f>
        <v>3640</v>
      </c>
      <c r="Z839" s="410">
        <f t="shared" ref="Z839:AB847" si="196">364*10</f>
        <v>3640</v>
      </c>
      <c r="AA839" s="410">
        <f t="shared" si="196"/>
        <v>3640</v>
      </c>
      <c r="AB839" s="410">
        <f t="shared" si="196"/>
        <v>3640</v>
      </c>
      <c r="AC839" s="410">
        <v>10000</v>
      </c>
      <c r="AD839" s="410">
        <v>10000</v>
      </c>
      <c r="AE839" s="410">
        <v>10000</v>
      </c>
      <c r="AF839" s="410">
        <v>10000</v>
      </c>
      <c r="AG839" s="410"/>
      <c r="AH839" s="410"/>
      <c r="AI839" s="410"/>
      <c r="AJ839" s="410"/>
      <c r="AK839" s="698"/>
      <c r="AL839" s="698"/>
      <c r="AM839" s="698"/>
      <c r="AN839" s="698"/>
      <c r="AO839" s="698"/>
      <c r="AP839" s="698"/>
      <c r="AQ839" s="267"/>
      <c r="AR839" s="254"/>
      <c r="AS839" s="242"/>
      <c r="AT839" s="242"/>
      <c r="AU839" s="242"/>
    </row>
    <row r="840" spans="1:47" hidden="1" outlineLevel="4" x14ac:dyDescent="0.35">
      <c r="A840" s="242"/>
      <c r="B840" s="251"/>
      <c r="C840" s="244">
        <f t="shared" si="195"/>
        <v>5</v>
      </c>
      <c r="D840" s="267"/>
      <c r="E840" s="322"/>
      <c r="F840" s="322"/>
      <c r="G840" s="267"/>
      <c r="H840" s="288" t="s">
        <v>604</v>
      </c>
      <c r="I840" s="294"/>
      <c r="J840" s="288" t="s">
        <v>605</v>
      </c>
      <c r="K840" s="398"/>
      <c r="L840" s="398"/>
      <c r="M840" s="398"/>
      <c r="N840" s="398"/>
      <c r="O840" s="398"/>
      <c r="P840" s="398"/>
      <c r="Q840" s="398"/>
      <c r="R840" s="398"/>
      <c r="S840" s="272"/>
      <c r="T840" s="272"/>
      <c r="U840" s="272"/>
      <c r="V840" s="272"/>
      <c r="W840" s="272"/>
      <c r="X840" s="272"/>
      <c r="Y840" s="410">
        <f t="shared" ref="Y840:Y847" si="197">364*10</f>
        <v>3640</v>
      </c>
      <c r="Z840" s="410">
        <f t="shared" si="196"/>
        <v>3640</v>
      </c>
      <c r="AA840" s="410">
        <f t="shared" si="196"/>
        <v>3640</v>
      </c>
      <c r="AB840" s="410">
        <f t="shared" si="196"/>
        <v>3640</v>
      </c>
      <c r="AC840" s="410">
        <v>10000</v>
      </c>
      <c r="AD840" s="410">
        <v>10000</v>
      </c>
      <c r="AE840" s="410">
        <v>10000</v>
      </c>
      <c r="AF840" s="410">
        <v>10000</v>
      </c>
      <c r="AG840" s="406"/>
      <c r="AH840" s="406"/>
      <c r="AI840" s="406"/>
      <c r="AJ840" s="406"/>
      <c r="AK840" s="406"/>
      <c r="AL840" s="406"/>
      <c r="AM840" s="406"/>
      <c r="AN840" s="406"/>
      <c r="AO840" s="406"/>
      <c r="AP840" s="406"/>
      <c r="AQ840" s="267"/>
      <c r="AR840" s="254"/>
      <c r="AS840" s="242"/>
      <c r="AT840" s="242"/>
      <c r="AU840" s="242"/>
    </row>
    <row r="841" spans="1:47" hidden="1" outlineLevel="4" x14ac:dyDescent="0.35">
      <c r="A841" s="242"/>
      <c r="B841" s="251"/>
      <c r="C841" s="244">
        <f t="shared" si="195"/>
        <v>5</v>
      </c>
      <c r="D841" s="267"/>
      <c r="E841" s="322"/>
      <c r="F841" s="322"/>
      <c r="G841" s="267"/>
      <c r="H841" s="288" t="s">
        <v>606</v>
      </c>
      <c r="I841" s="294"/>
      <c r="J841" s="288" t="s">
        <v>605</v>
      </c>
      <c r="K841" s="398"/>
      <c r="L841" s="398"/>
      <c r="M841" s="398"/>
      <c r="N841" s="398"/>
      <c r="O841" s="398"/>
      <c r="P841" s="398"/>
      <c r="Q841" s="398"/>
      <c r="R841" s="398"/>
      <c r="S841" s="272"/>
      <c r="T841" s="272"/>
      <c r="U841" s="272"/>
      <c r="V841" s="272"/>
      <c r="W841" s="272"/>
      <c r="X841" s="272"/>
      <c r="Y841" s="410">
        <f t="shared" si="197"/>
        <v>3640</v>
      </c>
      <c r="Z841" s="410">
        <f t="shared" si="196"/>
        <v>3640</v>
      </c>
      <c r="AA841" s="410">
        <f t="shared" si="196"/>
        <v>3640</v>
      </c>
      <c r="AB841" s="410">
        <f t="shared" si="196"/>
        <v>3640</v>
      </c>
      <c r="AC841" s="410">
        <v>10000</v>
      </c>
      <c r="AD841" s="410">
        <v>10000</v>
      </c>
      <c r="AE841" s="410">
        <v>10000</v>
      </c>
      <c r="AF841" s="410">
        <v>10000</v>
      </c>
      <c r="AG841" s="406"/>
      <c r="AH841" s="406"/>
      <c r="AI841" s="406"/>
      <c r="AJ841" s="406"/>
      <c r="AK841" s="406"/>
      <c r="AL841" s="406"/>
      <c r="AM841" s="406"/>
      <c r="AN841" s="406"/>
      <c r="AO841" s="406"/>
      <c r="AP841" s="406"/>
      <c r="AQ841" s="267"/>
      <c r="AR841" s="254"/>
      <c r="AS841" s="242"/>
      <c r="AT841" s="242"/>
      <c r="AU841" s="242"/>
    </row>
    <row r="842" spans="1:47" hidden="1" outlineLevel="4" x14ac:dyDescent="0.35">
      <c r="A842" s="242"/>
      <c r="B842" s="251"/>
      <c r="C842" s="244">
        <f t="shared" si="195"/>
        <v>5</v>
      </c>
      <c r="D842" s="267"/>
      <c r="E842" s="322"/>
      <c r="F842" s="322"/>
      <c r="G842" s="267"/>
      <c r="H842" s="288">
        <v>3</v>
      </c>
      <c r="I842" s="294"/>
      <c r="J842" s="288" t="s">
        <v>605</v>
      </c>
      <c r="K842" s="398"/>
      <c r="L842" s="398"/>
      <c r="M842" s="398"/>
      <c r="N842" s="398"/>
      <c r="O842" s="398"/>
      <c r="P842" s="398"/>
      <c r="Q842" s="398"/>
      <c r="R842" s="398"/>
      <c r="S842" s="272"/>
      <c r="T842" s="272"/>
      <c r="U842" s="272"/>
      <c r="V842" s="272"/>
      <c r="W842" s="272"/>
      <c r="X842" s="272"/>
      <c r="Y842" s="410">
        <f t="shared" si="197"/>
        <v>3640</v>
      </c>
      <c r="Z842" s="410">
        <f t="shared" si="196"/>
        <v>3640</v>
      </c>
      <c r="AA842" s="410">
        <f t="shared" si="196"/>
        <v>3640</v>
      </c>
      <c r="AB842" s="410">
        <f t="shared" si="196"/>
        <v>3640</v>
      </c>
      <c r="AC842" s="410">
        <v>10000</v>
      </c>
      <c r="AD842" s="410">
        <v>10000</v>
      </c>
      <c r="AE842" s="410">
        <v>10000</v>
      </c>
      <c r="AF842" s="410">
        <v>10000</v>
      </c>
      <c r="AG842" s="406"/>
      <c r="AH842" s="406"/>
      <c r="AI842" s="406"/>
      <c r="AJ842" s="406"/>
      <c r="AK842" s="406"/>
      <c r="AL842" s="406"/>
      <c r="AM842" s="406"/>
      <c r="AN842" s="406"/>
      <c r="AO842" s="406"/>
      <c r="AP842" s="406"/>
      <c r="AQ842" s="267"/>
      <c r="AR842" s="254"/>
      <c r="AS842" s="242"/>
      <c r="AT842" s="242"/>
      <c r="AU842" s="242"/>
    </row>
    <row r="843" spans="1:47" hidden="1" outlineLevel="4" x14ac:dyDescent="0.35">
      <c r="A843" s="242"/>
      <c r="B843" s="251"/>
      <c r="C843" s="244">
        <f t="shared" si="195"/>
        <v>5</v>
      </c>
      <c r="D843" s="267"/>
      <c r="E843" s="322"/>
      <c r="F843" s="322"/>
      <c r="G843" s="267"/>
      <c r="H843" s="288">
        <v>4</v>
      </c>
      <c r="I843" s="294"/>
      <c r="J843" s="288" t="s">
        <v>605</v>
      </c>
      <c r="K843" s="398"/>
      <c r="L843" s="398"/>
      <c r="M843" s="398"/>
      <c r="N843" s="398"/>
      <c r="O843" s="398"/>
      <c r="P843" s="398"/>
      <c r="Q843" s="398"/>
      <c r="R843" s="398"/>
      <c r="S843" s="272"/>
      <c r="T843" s="272"/>
      <c r="U843" s="272"/>
      <c r="V843" s="272"/>
      <c r="W843" s="272"/>
      <c r="X843" s="272"/>
      <c r="Y843" s="410">
        <f t="shared" si="197"/>
        <v>3640</v>
      </c>
      <c r="Z843" s="410">
        <f t="shared" si="196"/>
        <v>3640</v>
      </c>
      <c r="AA843" s="410">
        <f t="shared" si="196"/>
        <v>3640</v>
      </c>
      <c r="AB843" s="410">
        <f t="shared" si="196"/>
        <v>3640</v>
      </c>
      <c r="AC843" s="410">
        <v>10000</v>
      </c>
      <c r="AD843" s="410">
        <v>10000</v>
      </c>
      <c r="AE843" s="410">
        <v>10000</v>
      </c>
      <c r="AF843" s="410">
        <v>10000</v>
      </c>
      <c r="AG843" s="406"/>
      <c r="AH843" s="406"/>
      <c r="AI843" s="406"/>
      <c r="AJ843" s="406"/>
      <c r="AK843" s="406"/>
      <c r="AL843" s="406"/>
      <c r="AM843" s="406"/>
      <c r="AN843" s="406"/>
      <c r="AO843" s="406"/>
      <c r="AP843" s="406"/>
      <c r="AQ843" s="267"/>
      <c r="AR843" s="254"/>
      <c r="AS843" s="242"/>
      <c r="AT843" s="242"/>
      <c r="AU843" s="242"/>
    </row>
    <row r="844" spans="1:47" hidden="1" outlineLevel="4" x14ac:dyDescent="0.35">
      <c r="A844" s="242"/>
      <c r="B844" s="251"/>
      <c r="C844" s="244">
        <f t="shared" si="195"/>
        <v>5</v>
      </c>
      <c r="D844" s="267"/>
      <c r="E844" s="322"/>
      <c r="F844" s="322"/>
      <c r="G844" s="267"/>
      <c r="H844" s="288">
        <v>5</v>
      </c>
      <c r="I844" s="294"/>
      <c r="J844" s="288" t="s">
        <v>605</v>
      </c>
      <c r="K844" s="398"/>
      <c r="L844" s="398"/>
      <c r="M844" s="398"/>
      <c r="N844" s="398"/>
      <c r="O844" s="398"/>
      <c r="P844" s="398"/>
      <c r="Q844" s="398"/>
      <c r="R844" s="398"/>
      <c r="S844" s="272"/>
      <c r="T844" s="272"/>
      <c r="U844" s="272"/>
      <c r="V844" s="272"/>
      <c r="W844" s="272"/>
      <c r="X844" s="272"/>
      <c r="Y844" s="410">
        <f t="shared" si="197"/>
        <v>3640</v>
      </c>
      <c r="Z844" s="410">
        <f t="shared" si="196"/>
        <v>3640</v>
      </c>
      <c r="AA844" s="410">
        <f t="shared" si="196"/>
        <v>3640</v>
      </c>
      <c r="AB844" s="410">
        <f t="shared" si="196"/>
        <v>3640</v>
      </c>
      <c r="AC844" s="410">
        <v>10000</v>
      </c>
      <c r="AD844" s="410">
        <v>10000</v>
      </c>
      <c r="AE844" s="410">
        <v>10000</v>
      </c>
      <c r="AF844" s="410">
        <v>10000</v>
      </c>
      <c r="AG844" s="406"/>
      <c r="AH844" s="406"/>
      <c r="AI844" s="406"/>
      <c r="AJ844" s="406"/>
      <c r="AK844" s="406"/>
      <c r="AL844" s="406"/>
      <c r="AM844" s="406"/>
      <c r="AN844" s="406"/>
      <c r="AO844" s="406"/>
      <c r="AP844" s="406"/>
      <c r="AQ844" s="267"/>
      <c r="AR844" s="254"/>
      <c r="AS844" s="242"/>
      <c r="AT844" s="242"/>
      <c r="AU844" s="242"/>
    </row>
    <row r="845" spans="1:47" hidden="1" outlineLevel="4" x14ac:dyDescent="0.35">
      <c r="A845" s="242"/>
      <c r="B845" s="251"/>
      <c r="C845" s="244">
        <f t="shared" si="195"/>
        <v>5</v>
      </c>
      <c r="D845" s="267"/>
      <c r="E845" s="322"/>
      <c r="F845" s="322"/>
      <c r="G845" s="267"/>
      <c r="H845" s="288">
        <v>6</v>
      </c>
      <c r="I845" s="294"/>
      <c r="J845" s="288" t="s">
        <v>605</v>
      </c>
      <c r="K845" s="398"/>
      <c r="L845" s="398"/>
      <c r="M845" s="398"/>
      <c r="N845" s="398"/>
      <c r="O845" s="398"/>
      <c r="P845" s="398"/>
      <c r="Q845" s="398"/>
      <c r="R845" s="398"/>
      <c r="S845" s="272"/>
      <c r="T845" s="272"/>
      <c r="U845" s="272"/>
      <c r="V845" s="272"/>
      <c r="W845" s="272"/>
      <c r="X845" s="272"/>
      <c r="Y845" s="410">
        <f t="shared" si="197"/>
        <v>3640</v>
      </c>
      <c r="Z845" s="410">
        <f t="shared" si="196"/>
        <v>3640</v>
      </c>
      <c r="AA845" s="410">
        <f t="shared" si="196"/>
        <v>3640</v>
      </c>
      <c r="AB845" s="410">
        <f t="shared" si="196"/>
        <v>3640</v>
      </c>
      <c r="AC845" s="410">
        <v>10000</v>
      </c>
      <c r="AD845" s="410">
        <v>10000</v>
      </c>
      <c r="AE845" s="410">
        <v>10000</v>
      </c>
      <c r="AF845" s="410">
        <v>10000</v>
      </c>
      <c r="AG845" s="406"/>
      <c r="AH845" s="406"/>
      <c r="AI845" s="406"/>
      <c r="AJ845" s="406"/>
      <c r="AK845" s="406"/>
      <c r="AL845" s="406"/>
      <c r="AM845" s="406"/>
      <c r="AN845" s="406"/>
      <c r="AO845" s="406"/>
      <c r="AP845" s="406"/>
      <c r="AQ845" s="267"/>
      <c r="AR845" s="254"/>
      <c r="AS845" s="242"/>
      <c r="AT845" s="242"/>
      <c r="AU845" s="242"/>
    </row>
    <row r="846" spans="1:47" hidden="1" outlineLevel="4" x14ac:dyDescent="0.35">
      <c r="A846" s="242"/>
      <c r="B846" s="251"/>
      <c r="C846" s="244">
        <f t="shared" si="195"/>
        <v>5</v>
      </c>
      <c r="D846" s="267"/>
      <c r="E846" s="322"/>
      <c r="F846" s="322"/>
      <c r="G846" s="267"/>
      <c r="H846" s="288">
        <v>7</v>
      </c>
      <c r="I846" s="294"/>
      <c r="J846" s="288" t="s">
        <v>605</v>
      </c>
      <c r="K846" s="398"/>
      <c r="L846" s="398"/>
      <c r="M846" s="398"/>
      <c r="N846" s="398"/>
      <c r="O846" s="398"/>
      <c r="P846" s="398"/>
      <c r="Q846" s="398"/>
      <c r="R846" s="398"/>
      <c r="S846" s="272"/>
      <c r="T846" s="272"/>
      <c r="U846" s="272"/>
      <c r="V846" s="272"/>
      <c r="W846" s="272"/>
      <c r="X846" s="272"/>
      <c r="Y846" s="410">
        <f t="shared" si="197"/>
        <v>3640</v>
      </c>
      <c r="Z846" s="410">
        <f t="shared" si="196"/>
        <v>3640</v>
      </c>
      <c r="AA846" s="410">
        <f t="shared" si="196"/>
        <v>3640</v>
      </c>
      <c r="AB846" s="410">
        <f t="shared" si="196"/>
        <v>3640</v>
      </c>
      <c r="AC846" s="410">
        <v>10000</v>
      </c>
      <c r="AD846" s="410">
        <v>10000</v>
      </c>
      <c r="AE846" s="410">
        <v>10000</v>
      </c>
      <c r="AF846" s="410">
        <v>10000</v>
      </c>
      <c r="AG846" s="406"/>
      <c r="AH846" s="406"/>
      <c r="AI846" s="406"/>
      <c r="AJ846" s="406"/>
      <c r="AK846" s="406"/>
      <c r="AL846" s="406"/>
      <c r="AM846" s="406"/>
      <c r="AN846" s="406"/>
      <c r="AO846" s="406"/>
      <c r="AP846" s="406"/>
      <c r="AQ846" s="267"/>
      <c r="AR846" s="254"/>
      <c r="AS846" s="242"/>
      <c r="AT846" s="242"/>
      <c r="AU846" s="242"/>
    </row>
    <row r="847" spans="1:47" hidden="1" outlineLevel="4" x14ac:dyDescent="0.35">
      <c r="A847" s="242"/>
      <c r="B847" s="251"/>
      <c r="C847" s="244">
        <f t="shared" si="195"/>
        <v>5</v>
      </c>
      <c r="D847" s="267"/>
      <c r="E847" s="322"/>
      <c r="F847" s="322"/>
      <c r="G847" s="267"/>
      <c r="H847" s="412">
        <v>8</v>
      </c>
      <c r="I847" s="413"/>
      <c r="J847" s="412" t="s">
        <v>605</v>
      </c>
      <c r="K847" s="414"/>
      <c r="L847" s="414"/>
      <c r="M847" s="414"/>
      <c r="N847" s="414"/>
      <c r="O847" s="415"/>
      <c r="P847" s="415"/>
      <c r="Q847" s="415"/>
      <c r="R847" s="415"/>
      <c r="S847" s="272"/>
      <c r="T847" s="272"/>
      <c r="U847" s="272"/>
      <c r="V847" s="272"/>
      <c r="W847" s="272"/>
      <c r="X847" s="272"/>
      <c r="Y847" s="410">
        <f t="shared" si="197"/>
        <v>3640</v>
      </c>
      <c r="Z847" s="410">
        <f t="shared" si="196"/>
        <v>3640</v>
      </c>
      <c r="AA847" s="410">
        <f t="shared" si="196"/>
        <v>3640</v>
      </c>
      <c r="AB847" s="410">
        <f t="shared" si="196"/>
        <v>3640</v>
      </c>
      <c r="AC847" s="410">
        <v>10000</v>
      </c>
      <c r="AD847" s="410">
        <v>10000</v>
      </c>
      <c r="AE847" s="410">
        <v>10000</v>
      </c>
      <c r="AF847" s="410">
        <v>10000</v>
      </c>
      <c r="AG847" s="416"/>
      <c r="AH847" s="416"/>
      <c r="AI847" s="416"/>
      <c r="AJ847" s="416"/>
      <c r="AK847" s="698"/>
      <c r="AL847" s="698"/>
      <c r="AM847" s="698"/>
      <c r="AN847" s="698"/>
      <c r="AO847" s="698"/>
      <c r="AP847" s="698"/>
      <c r="AQ847" s="267"/>
      <c r="AR847" s="254"/>
      <c r="AS847" s="242"/>
      <c r="AT847" s="242"/>
      <c r="AU847" s="242"/>
    </row>
    <row r="848" spans="1:47" ht="22.5" hidden="1" customHeight="1" outlineLevel="3" x14ac:dyDescent="0.35">
      <c r="A848" s="242"/>
      <c r="B848" s="251"/>
      <c r="C848" s="244">
        <f t="shared" ref="C848:C865" si="198">INT($C$817)+3</f>
        <v>4</v>
      </c>
      <c r="D848" s="267"/>
      <c r="E848" s="322"/>
      <c r="F848" s="322"/>
      <c r="G848" s="267"/>
      <c r="H848" s="404" t="s">
        <v>602</v>
      </c>
      <c r="I848" s="405">
        <v>1</v>
      </c>
      <c r="J848" s="294" t="s">
        <v>607</v>
      </c>
      <c r="K848" s="411">
        <f>INT(4*30.4)</f>
        <v>121</v>
      </c>
      <c r="L848" s="411">
        <f>INT(4*30.4)</f>
        <v>121</v>
      </c>
      <c r="M848" s="411">
        <f>INT(4*30.4)</f>
        <v>121</v>
      </c>
      <c r="N848" s="411">
        <f>INT(4*30.4)</f>
        <v>121</v>
      </c>
      <c r="O848" s="411"/>
      <c r="P848" s="411"/>
      <c r="Q848" s="411"/>
      <c r="R848" s="411"/>
      <c r="S848" s="933" t="s">
        <v>1074</v>
      </c>
      <c r="T848" s="934"/>
      <c r="U848" s="934"/>
      <c r="V848" s="934"/>
      <c r="W848" s="935"/>
      <c r="X848" s="272"/>
      <c r="Y848" s="417">
        <f t="shared" ref="Y848:AB856" si="199">IF(K848="",0,K848)</f>
        <v>121</v>
      </c>
      <c r="Z848" s="417">
        <f t="shared" si="199"/>
        <v>121</v>
      </c>
      <c r="AA848" s="417">
        <f t="shared" si="199"/>
        <v>121</v>
      </c>
      <c r="AB848" s="417">
        <f t="shared" si="199"/>
        <v>121</v>
      </c>
      <c r="AC848" s="817">
        <f>IF(O848="",10000,O848)</f>
        <v>10000</v>
      </c>
      <c r="AD848" s="817">
        <f t="shared" ref="AD848:AF865" si="200">IF(P848="",10000,P848)</f>
        <v>10000</v>
      </c>
      <c r="AE848" s="817">
        <f t="shared" si="200"/>
        <v>10000</v>
      </c>
      <c r="AF848" s="817">
        <f t="shared" si="200"/>
        <v>10000</v>
      </c>
      <c r="AG848" s="410"/>
      <c r="AH848" s="410"/>
      <c r="AI848" s="410"/>
      <c r="AJ848" s="410"/>
      <c r="AK848" s="698"/>
      <c r="AL848" s="698"/>
      <c r="AM848" s="698"/>
      <c r="AN848" s="698"/>
      <c r="AO848" s="698"/>
      <c r="AP848" s="698"/>
      <c r="AQ848" s="267"/>
      <c r="AR848" s="254"/>
      <c r="AS848" s="242"/>
      <c r="AT848" s="242"/>
      <c r="AU848" s="242"/>
    </row>
    <row r="849" spans="1:47" hidden="1" outlineLevel="3" x14ac:dyDescent="0.35">
      <c r="A849" s="242"/>
      <c r="B849" s="251"/>
      <c r="C849" s="244">
        <f t="shared" si="198"/>
        <v>4</v>
      </c>
      <c r="D849" s="267"/>
      <c r="E849" s="322"/>
      <c r="F849" s="322"/>
      <c r="G849" s="267"/>
      <c r="H849" s="288" t="s">
        <v>604</v>
      </c>
      <c r="I849" s="294"/>
      <c r="J849" s="288" t="s">
        <v>605</v>
      </c>
      <c r="K849" s="411">
        <v>364</v>
      </c>
      <c r="L849" s="411">
        <v>364</v>
      </c>
      <c r="M849" s="411">
        <v>364</v>
      </c>
      <c r="N849" s="411">
        <v>364</v>
      </c>
      <c r="O849" s="411"/>
      <c r="P849" s="411"/>
      <c r="Q849" s="411"/>
      <c r="R849" s="411"/>
      <c r="S849" s="936"/>
      <c r="T849" s="937"/>
      <c r="U849" s="937"/>
      <c r="V849" s="937"/>
      <c r="W849" s="938"/>
      <c r="X849" s="272"/>
      <c r="Y849" s="417">
        <f t="shared" si="199"/>
        <v>364</v>
      </c>
      <c r="Z849" s="417">
        <f t="shared" si="199"/>
        <v>364</v>
      </c>
      <c r="AA849" s="417">
        <f t="shared" si="199"/>
        <v>364</v>
      </c>
      <c r="AB849" s="417">
        <f t="shared" si="199"/>
        <v>364</v>
      </c>
      <c r="AC849" s="817">
        <f t="shared" ref="AC849:AC865" si="201">IF(O849="",10000,O849)</f>
        <v>10000</v>
      </c>
      <c r="AD849" s="817">
        <f t="shared" si="200"/>
        <v>10000</v>
      </c>
      <c r="AE849" s="817">
        <f t="shared" si="200"/>
        <v>10000</v>
      </c>
      <c r="AF849" s="817">
        <f t="shared" si="200"/>
        <v>10000</v>
      </c>
      <c r="AG849" s="406"/>
      <c r="AH849" s="406"/>
      <c r="AI849" s="406"/>
      <c r="AJ849" s="406"/>
      <c r="AK849" s="406"/>
      <c r="AL849" s="406"/>
      <c r="AM849" s="406"/>
      <c r="AN849" s="406"/>
      <c r="AO849" s="406"/>
      <c r="AP849" s="406"/>
      <c r="AQ849" s="267"/>
      <c r="AR849" s="254"/>
      <c r="AS849" s="242"/>
      <c r="AT849" s="242"/>
      <c r="AU849" s="242"/>
    </row>
    <row r="850" spans="1:47" hidden="1" outlineLevel="3" x14ac:dyDescent="0.35">
      <c r="A850" s="242"/>
      <c r="B850" s="251"/>
      <c r="C850" s="244">
        <f t="shared" si="198"/>
        <v>4</v>
      </c>
      <c r="D850" s="267"/>
      <c r="E850" s="322"/>
      <c r="F850" s="322"/>
      <c r="G850" s="267"/>
      <c r="H850" s="288" t="s">
        <v>606</v>
      </c>
      <c r="I850" s="294"/>
      <c r="J850" s="288" t="s">
        <v>605</v>
      </c>
      <c r="K850" s="411">
        <f t="shared" ref="K850:K856" si="202">K849+364</f>
        <v>728</v>
      </c>
      <c r="L850" s="411">
        <f t="shared" ref="L850:N856" si="203">L849+364</f>
        <v>728</v>
      </c>
      <c r="M850" s="411">
        <f t="shared" si="203"/>
        <v>728</v>
      </c>
      <c r="N850" s="411">
        <f t="shared" si="203"/>
        <v>728</v>
      </c>
      <c r="O850" s="411"/>
      <c r="P850" s="411"/>
      <c r="Q850" s="411"/>
      <c r="R850" s="411"/>
      <c r="S850" s="936"/>
      <c r="T850" s="937"/>
      <c r="U850" s="937"/>
      <c r="V850" s="937"/>
      <c r="W850" s="938"/>
      <c r="X850" s="272"/>
      <c r="Y850" s="417">
        <f t="shared" si="199"/>
        <v>728</v>
      </c>
      <c r="Z850" s="417">
        <f t="shared" si="199"/>
        <v>728</v>
      </c>
      <c r="AA850" s="417">
        <f t="shared" si="199"/>
        <v>728</v>
      </c>
      <c r="AB850" s="417">
        <f t="shared" si="199"/>
        <v>728</v>
      </c>
      <c r="AC850" s="817">
        <f t="shared" si="201"/>
        <v>10000</v>
      </c>
      <c r="AD850" s="817">
        <f t="shared" si="200"/>
        <v>10000</v>
      </c>
      <c r="AE850" s="817">
        <f t="shared" si="200"/>
        <v>10000</v>
      </c>
      <c r="AF850" s="817">
        <f t="shared" si="200"/>
        <v>10000</v>
      </c>
      <c r="AG850" s="406"/>
      <c r="AH850" s="406"/>
      <c r="AI850" s="406"/>
      <c r="AJ850" s="406"/>
      <c r="AK850" s="406"/>
      <c r="AL850" s="406"/>
      <c r="AM850" s="406"/>
      <c r="AN850" s="406"/>
      <c r="AO850" s="406"/>
      <c r="AP850" s="406"/>
      <c r="AQ850" s="267"/>
      <c r="AR850" s="254"/>
      <c r="AS850" s="242"/>
      <c r="AT850" s="242"/>
      <c r="AU850" s="242"/>
    </row>
    <row r="851" spans="1:47" hidden="1" outlineLevel="3" x14ac:dyDescent="0.35">
      <c r="A851" s="242"/>
      <c r="B851" s="251"/>
      <c r="C851" s="244">
        <f t="shared" si="198"/>
        <v>4</v>
      </c>
      <c r="D851" s="267"/>
      <c r="E851" s="322"/>
      <c r="F851" s="322"/>
      <c r="G851" s="267"/>
      <c r="H851" s="288">
        <v>3</v>
      </c>
      <c r="I851" s="294"/>
      <c r="J851" s="288" t="s">
        <v>605</v>
      </c>
      <c r="K851" s="411">
        <f t="shared" si="202"/>
        <v>1092</v>
      </c>
      <c r="L851" s="411">
        <f t="shared" si="203"/>
        <v>1092</v>
      </c>
      <c r="M851" s="411">
        <f t="shared" si="203"/>
        <v>1092</v>
      </c>
      <c r="N851" s="411">
        <f t="shared" si="203"/>
        <v>1092</v>
      </c>
      <c r="O851" s="411"/>
      <c r="P851" s="411"/>
      <c r="Q851" s="411"/>
      <c r="R851" s="411"/>
      <c r="S851" s="936"/>
      <c r="T851" s="937"/>
      <c r="U851" s="937"/>
      <c r="V851" s="937"/>
      <c r="W851" s="938"/>
      <c r="X851" s="272"/>
      <c r="Y851" s="417">
        <f t="shared" si="199"/>
        <v>1092</v>
      </c>
      <c r="Z851" s="417">
        <f t="shared" si="199"/>
        <v>1092</v>
      </c>
      <c r="AA851" s="417">
        <f t="shared" si="199"/>
        <v>1092</v>
      </c>
      <c r="AB851" s="417">
        <f t="shared" si="199"/>
        <v>1092</v>
      </c>
      <c r="AC851" s="817">
        <f t="shared" si="201"/>
        <v>10000</v>
      </c>
      <c r="AD851" s="817">
        <f t="shared" si="200"/>
        <v>10000</v>
      </c>
      <c r="AE851" s="817">
        <f t="shared" si="200"/>
        <v>10000</v>
      </c>
      <c r="AF851" s="817">
        <f t="shared" si="200"/>
        <v>10000</v>
      </c>
      <c r="AG851" s="406"/>
      <c r="AH851" s="406"/>
      <c r="AI851" s="406"/>
      <c r="AJ851" s="406"/>
      <c r="AK851" s="406"/>
      <c r="AL851" s="406"/>
      <c r="AM851" s="406"/>
      <c r="AN851" s="406"/>
      <c r="AO851" s="406"/>
      <c r="AP851" s="406"/>
      <c r="AQ851" s="267"/>
      <c r="AR851" s="254"/>
      <c r="AS851" s="242"/>
      <c r="AT851" s="242"/>
      <c r="AU851" s="242"/>
    </row>
    <row r="852" spans="1:47" hidden="1" outlineLevel="3" x14ac:dyDescent="0.35">
      <c r="A852" s="242"/>
      <c r="B852" s="251"/>
      <c r="C852" s="244">
        <f t="shared" si="198"/>
        <v>4</v>
      </c>
      <c r="D852" s="267"/>
      <c r="E852" s="322"/>
      <c r="F852" s="322"/>
      <c r="G852" s="267"/>
      <c r="H852" s="288">
        <v>4</v>
      </c>
      <c r="I852" s="294"/>
      <c r="J852" s="288" t="s">
        <v>605</v>
      </c>
      <c r="K852" s="411">
        <f t="shared" si="202"/>
        <v>1456</v>
      </c>
      <c r="L852" s="411">
        <f t="shared" si="203"/>
        <v>1456</v>
      </c>
      <c r="M852" s="411">
        <f t="shared" si="203"/>
        <v>1456</v>
      </c>
      <c r="N852" s="411">
        <f t="shared" si="203"/>
        <v>1456</v>
      </c>
      <c r="O852" s="411"/>
      <c r="P852" s="411"/>
      <c r="Q852" s="411"/>
      <c r="R852" s="411"/>
      <c r="S852" s="936"/>
      <c r="T852" s="937"/>
      <c r="U852" s="937"/>
      <c r="V852" s="937"/>
      <c r="W852" s="938"/>
      <c r="X852" s="272"/>
      <c r="Y852" s="417">
        <f t="shared" si="199"/>
        <v>1456</v>
      </c>
      <c r="Z852" s="417">
        <f t="shared" si="199"/>
        <v>1456</v>
      </c>
      <c r="AA852" s="417">
        <f t="shared" si="199"/>
        <v>1456</v>
      </c>
      <c r="AB852" s="417">
        <f t="shared" si="199"/>
        <v>1456</v>
      </c>
      <c r="AC852" s="817">
        <f t="shared" si="201"/>
        <v>10000</v>
      </c>
      <c r="AD852" s="817">
        <f t="shared" si="200"/>
        <v>10000</v>
      </c>
      <c r="AE852" s="817">
        <f t="shared" si="200"/>
        <v>10000</v>
      </c>
      <c r="AF852" s="817">
        <f t="shared" si="200"/>
        <v>10000</v>
      </c>
      <c r="AG852" s="406"/>
      <c r="AH852" s="406"/>
      <c r="AI852" s="406"/>
      <c r="AJ852" s="406"/>
      <c r="AK852" s="406"/>
      <c r="AL852" s="406"/>
      <c r="AM852" s="406"/>
      <c r="AN852" s="406"/>
      <c r="AO852" s="406"/>
      <c r="AP852" s="406"/>
      <c r="AQ852" s="267"/>
      <c r="AR852" s="254"/>
      <c r="AS852" s="242"/>
      <c r="AT852" s="242"/>
      <c r="AU852" s="242"/>
    </row>
    <row r="853" spans="1:47" hidden="1" outlineLevel="3" x14ac:dyDescent="0.35">
      <c r="A853" s="242"/>
      <c r="B853" s="251"/>
      <c r="C853" s="244">
        <f t="shared" si="198"/>
        <v>4</v>
      </c>
      <c r="D853" s="267"/>
      <c r="E853" s="322"/>
      <c r="F853" s="322"/>
      <c r="G853" s="267"/>
      <c r="H853" s="288">
        <v>5</v>
      </c>
      <c r="I853" s="294"/>
      <c r="J853" s="288" t="s">
        <v>605</v>
      </c>
      <c r="K853" s="411">
        <f t="shared" si="202"/>
        <v>1820</v>
      </c>
      <c r="L853" s="411">
        <f t="shared" si="203"/>
        <v>1820</v>
      </c>
      <c r="M853" s="411">
        <f t="shared" si="203"/>
        <v>1820</v>
      </c>
      <c r="N853" s="411">
        <f t="shared" si="203"/>
        <v>1820</v>
      </c>
      <c r="O853" s="411"/>
      <c r="P853" s="411"/>
      <c r="Q853" s="411"/>
      <c r="R853" s="411"/>
      <c r="S853" s="936"/>
      <c r="T853" s="937"/>
      <c r="U853" s="937"/>
      <c r="V853" s="937"/>
      <c r="W853" s="938"/>
      <c r="X853" s="272"/>
      <c r="Y853" s="417">
        <f t="shared" si="199"/>
        <v>1820</v>
      </c>
      <c r="Z853" s="417">
        <f t="shared" si="199"/>
        <v>1820</v>
      </c>
      <c r="AA853" s="417">
        <f t="shared" si="199"/>
        <v>1820</v>
      </c>
      <c r="AB853" s="417">
        <f t="shared" si="199"/>
        <v>1820</v>
      </c>
      <c r="AC853" s="817">
        <f t="shared" si="201"/>
        <v>10000</v>
      </c>
      <c r="AD853" s="817">
        <f t="shared" si="200"/>
        <v>10000</v>
      </c>
      <c r="AE853" s="817">
        <f t="shared" si="200"/>
        <v>10000</v>
      </c>
      <c r="AF853" s="817">
        <f t="shared" si="200"/>
        <v>10000</v>
      </c>
      <c r="AG853" s="406"/>
      <c r="AH853" s="406"/>
      <c r="AI853" s="406"/>
      <c r="AJ853" s="406"/>
      <c r="AK853" s="406"/>
      <c r="AL853" s="406"/>
      <c r="AM853" s="406"/>
      <c r="AN853" s="406"/>
      <c r="AO853" s="406"/>
      <c r="AP853" s="406"/>
      <c r="AQ853" s="267"/>
      <c r="AR853" s="254"/>
      <c r="AS853" s="242"/>
      <c r="AT853" s="242"/>
      <c r="AU853" s="242"/>
    </row>
    <row r="854" spans="1:47" hidden="1" outlineLevel="3" x14ac:dyDescent="0.35">
      <c r="A854" s="242"/>
      <c r="B854" s="251"/>
      <c r="C854" s="244">
        <f t="shared" si="198"/>
        <v>4</v>
      </c>
      <c r="D854" s="267"/>
      <c r="E854" s="322"/>
      <c r="F854" s="322"/>
      <c r="G854" s="267"/>
      <c r="H854" s="288">
        <v>6</v>
      </c>
      <c r="I854" s="294"/>
      <c r="J854" s="288" t="s">
        <v>605</v>
      </c>
      <c r="K854" s="411">
        <f t="shared" si="202"/>
        <v>2184</v>
      </c>
      <c r="L854" s="411">
        <f t="shared" si="203"/>
        <v>2184</v>
      </c>
      <c r="M854" s="411">
        <f t="shared" si="203"/>
        <v>2184</v>
      </c>
      <c r="N854" s="411">
        <f t="shared" si="203"/>
        <v>2184</v>
      </c>
      <c r="O854" s="411"/>
      <c r="P854" s="411"/>
      <c r="Q854" s="411"/>
      <c r="R854" s="411"/>
      <c r="S854" s="936"/>
      <c r="T854" s="937"/>
      <c r="U854" s="937"/>
      <c r="V854" s="937"/>
      <c r="W854" s="938"/>
      <c r="X854" s="272"/>
      <c r="Y854" s="417">
        <f t="shared" si="199"/>
        <v>2184</v>
      </c>
      <c r="Z854" s="417">
        <f t="shared" si="199"/>
        <v>2184</v>
      </c>
      <c r="AA854" s="417">
        <f t="shared" si="199"/>
        <v>2184</v>
      </c>
      <c r="AB854" s="417">
        <f t="shared" si="199"/>
        <v>2184</v>
      </c>
      <c r="AC854" s="817">
        <f t="shared" si="201"/>
        <v>10000</v>
      </c>
      <c r="AD854" s="817">
        <f t="shared" si="200"/>
        <v>10000</v>
      </c>
      <c r="AE854" s="817">
        <f t="shared" si="200"/>
        <v>10000</v>
      </c>
      <c r="AF854" s="817">
        <f t="shared" si="200"/>
        <v>10000</v>
      </c>
      <c r="AG854" s="406"/>
      <c r="AH854" s="406"/>
      <c r="AI854" s="406"/>
      <c r="AJ854" s="406"/>
      <c r="AK854" s="406"/>
      <c r="AL854" s="406"/>
      <c r="AM854" s="406"/>
      <c r="AN854" s="406"/>
      <c r="AO854" s="406"/>
      <c r="AP854" s="406"/>
      <c r="AQ854" s="267"/>
      <c r="AR854" s="254"/>
      <c r="AS854" s="242"/>
      <c r="AT854" s="242"/>
      <c r="AU854" s="242"/>
    </row>
    <row r="855" spans="1:47" hidden="1" outlineLevel="3" x14ac:dyDescent="0.35">
      <c r="A855" s="242"/>
      <c r="B855" s="251"/>
      <c r="C855" s="244">
        <f t="shared" si="198"/>
        <v>4</v>
      </c>
      <c r="D855" s="267"/>
      <c r="E855" s="322"/>
      <c r="F855" s="322"/>
      <c r="G855" s="267"/>
      <c r="H855" s="288">
        <v>7</v>
      </c>
      <c r="I855" s="294"/>
      <c r="J855" s="288" t="s">
        <v>605</v>
      </c>
      <c r="K855" s="411">
        <f t="shared" si="202"/>
        <v>2548</v>
      </c>
      <c r="L855" s="411">
        <f t="shared" si="203"/>
        <v>2548</v>
      </c>
      <c r="M855" s="411">
        <f t="shared" si="203"/>
        <v>2548</v>
      </c>
      <c r="N855" s="411">
        <f t="shared" si="203"/>
        <v>2548</v>
      </c>
      <c r="O855" s="411"/>
      <c r="P855" s="411"/>
      <c r="Q855" s="411"/>
      <c r="R855" s="411"/>
      <c r="S855" s="936"/>
      <c r="T855" s="937"/>
      <c r="U855" s="937"/>
      <c r="V855" s="937"/>
      <c r="W855" s="938"/>
      <c r="X855" s="272"/>
      <c r="Y855" s="417">
        <f t="shared" si="199"/>
        <v>2548</v>
      </c>
      <c r="Z855" s="417">
        <f t="shared" si="199"/>
        <v>2548</v>
      </c>
      <c r="AA855" s="417">
        <f t="shared" si="199"/>
        <v>2548</v>
      </c>
      <c r="AB855" s="417">
        <f t="shared" si="199"/>
        <v>2548</v>
      </c>
      <c r="AC855" s="817">
        <f t="shared" si="201"/>
        <v>10000</v>
      </c>
      <c r="AD855" s="817">
        <f t="shared" si="200"/>
        <v>10000</v>
      </c>
      <c r="AE855" s="817">
        <f t="shared" si="200"/>
        <v>10000</v>
      </c>
      <c r="AF855" s="817">
        <f t="shared" si="200"/>
        <v>10000</v>
      </c>
      <c r="AG855" s="406"/>
      <c r="AH855" s="406"/>
      <c r="AI855" s="406"/>
      <c r="AJ855" s="406"/>
      <c r="AK855" s="406"/>
      <c r="AL855" s="406"/>
      <c r="AM855" s="406"/>
      <c r="AN855" s="406"/>
      <c r="AO855" s="406"/>
      <c r="AP855" s="406"/>
      <c r="AQ855" s="267"/>
      <c r="AR855" s="254"/>
      <c r="AS855" s="242"/>
      <c r="AT855" s="242"/>
      <c r="AU855" s="242"/>
    </row>
    <row r="856" spans="1:47" hidden="1" outlineLevel="3" x14ac:dyDescent="0.35">
      <c r="A856" s="242"/>
      <c r="B856" s="251"/>
      <c r="C856" s="244">
        <f t="shared" si="198"/>
        <v>4</v>
      </c>
      <c r="D856" s="267"/>
      <c r="E856" s="322"/>
      <c r="F856" s="322"/>
      <c r="G856" s="267"/>
      <c r="H856" s="412">
        <v>8</v>
      </c>
      <c r="I856" s="413"/>
      <c r="J856" s="412" t="s">
        <v>605</v>
      </c>
      <c r="K856" s="411">
        <f t="shared" si="202"/>
        <v>2912</v>
      </c>
      <c r="L856" s="411">
        <f t="shared" si="203"/>
        <v>2912</v>
      </c>
      <c r="M856" s="411">
        <f t="shared" si="203"/>
        <v>2912</v>
      </c>
      <c r="N856" s="411">
        <f t="shared" si="203"/>
        <v>2912</v>
      </c>
      <c r="O856" s="411"/>
      <c r="P856" s="411"/>
      <c r="Q856" s="411"/>
      <c r="R856" s="411"/>
      <c r="S856" s="936"/>
      <c r="T856" s="937"/>
      <c r="U856" s="937"/>
      <c r="V856" s="937"/>
      <c r="W856" s="938"/>
      <c r="X856" s="272"/>
      <c r="Y856" s="417">
        <f t="shared" si="199"/>
        <v>2912</v>
      </c>
      <c r="Z856" s="417">
        <f t="shared" si="199"/>
        <v>2912</v>
      </c>
      <c r="AA856" s="417">
        <f t="shared" si="199"/>
        <v>2912</v>
      </c>
      <c r="AB856" s="417">
        <f t="shared" si="199"/>
        <v>2912</v>
      </c>
      <c r="AC856" s="817">
        <f t="shared" si="201"/>
        <v>10000</v>
      </c>
      <c r="AD856" s="817">
        <f t="shared" si="200"/>
        <v>10000</v>
      </c>
      <c r="AE856" s="817">
        <f t="shared" si="200"/>
        <v>10000</v>
      </c>
      <c r="AF856" s="817">
        <f t="shared" si="200"/>
        <v>10000</v>
      </c>
      <c r="AG856" s="416"/>
      <c r="AH856" s="416"/>
      <c r="AI856" s="416"/>
      <c r="AJ856" s="416"/>
      <c r="AK856" s="698"/>
      <c r="AL856" s="698"/>
      <c r="AM856" s="698"/>
      <c r="AN856" s="698"/>
      <c r="AO856" s="698"/>
      <c r="AP856" s="698"/>
      <c r="AQ856" s="267"/>
      <c r="AR856" s="254"/>
      <c r="AS856" s="242"/>
      <c r="AT856" s="242"/>
      <c r="AU856" s="242"/>
    </row>
    <row r="857" spans="1:47" hidden="1" outlineLevel="3" x14ac:dyDescent="0.35">
      <c r="A857" s="242"/>
      <c r="B857" s="251"/>
      <c r="C857" s="244">
        <f t="shared" si="198"/>
        <v>4</v>
      </c>
      <c r="D857" s="267"/>
      <c r="E857" s="322"/>
      <c r="F857" s="322"/>
      <c r="G857" s="267"/>
      <c r="H857" s="404" t="s">
        <v>602</v>
      </c>
      <c r="I857" s="405">
        <v>2</v>
      </c>
      <c r="J857" s="405" t="s">
        <v>608</v>
      </c>
      <c r="K857" s="411"/>
      <c r="L857" s="411"/>
      <c r="M857" s="411"/>
      <c r="N857" s="411"/>
      <c r="O857" s="411">
        <v>45</v>
      </c>
      <c r="P857" s="411">
        <v>45</v>
      </c>
      <c r="Q857" s="411">
        <v>45</v>
      </c>
      <c r="R857" s="411">
        <v>47</v>
      </c>
      <c r="S857" s="936"/>
      <c r="T857" s="937"/>
      <c r="U857" s="937"/>
      <c r="V857" s="937"/>
      <c r="W857" s="938"/>
      <c r="X857" s="272"/>
      <c r="Y857" s="418">
        <f>IF(K857="",10*364,K857)</f>
        <v>3640</v>
      </c>
      <c r="Z857" s="418">
        <f t="shared" ref="Z857:AB865" si="204">IF(L857="",10*364,L857)</f>
        <v>3640</v>
      </c>
      <c r="AA857" s="418">
        <f t="shared" si="204"/>
        <v>3640</v>
      </c>
      <c r="AB857" s="418">
        <f t="shared" si="204"/>
        <v>3640</v>
      </c>
      <c r="AC857" s="817">
        <f t="shared" si="201"/>
        <v>45</v>
      </c>
      <c r="AD857" s="817">
        <f t="shared" si="200"/>
        <v>45</v>
      </c>
      <c r="AE857" s="817">
        <f t="shared" si="200"/>
        <v>45</v>
      </c>
      <c r="AF857" s="817">
        <f t="shared" si="200"/>
        <v>47</v>
      </c>
      <c r="AG857" s="410"/>
      <c r="AH857" s="410"/>
      <c r="AI857" s="410"/>
      <c r="AJ857" s="410"/>
      <c r="AK857" s="698"/>
      <c r="AL857" s="698"/>
      <c r="AM857" s="698"/>
      <c r="AN857" s="698"/>
      <c r="AO857" s="698"/>
      <c r="AP857" s="698"/>
      <c r="AQ857" s="267"/>
      <c r="AR857" s="254"/>
      <c r="AS857" s="242"/>
      <c r="AT857" s="242"/>
      <c r="AU857" s="242"/>
    </row>
    <row r="858" spans="1:47" hidden="1" outlineLevel="3" x14ac:dyDescent="0.35">
      <c r="A858" s="242"/>
      <c r="B858" s="251"/>
      <c r="C858" s="244">
        <f t="shared" si="198"/>
        <v>4</v>
      </c>
      <c r="D858" s="267"/>
      <c r="E858" s="322"/>
      <c r="F858" s="322"/>
      <c r="G858" s="267"/>
      <c r="H858" s="288" t="s">
        <v>604</v>
      </c>
      <c r="I858" s="294"/>
      <c r="J858" s="294" t="s">
        <v>608</v>
      </c>
      <c r="K858" s="411">
        <f>INT(15*30.4)-7</f>
        <v>449</v>
      </c>
      <c r="L858" s="411">
        <v>449</v>
      </c>
      <c r="M858" s="411">
        <v>449</v>
      </c>
      <c r="N858" s="411">
        <v>449</v>
      </c>
      <c r="O858" s="411">
        <v>45</v>
      </c>
      <c r="P858" s="411">
        <v>45</v>
      </c>
      <c r="Q858" s="411">
        <v>45</v>
      </c>
      <c r="R858" s="411">
        <v>47</v>
      </c>
      <c r="S858" s="936"/>
      <c r="T858" s="937"/>
      <c r="U858" s="937"/>
      <c r="V858" s="937"/>
      <c r="W858" s="938"/>
      <c r="X858" s="272"/>
      <c r="Y858" s="418">
        <f t="shared" ref="Y858:Y865" si="205">IF(K858="",10*364,K858)</f>
        <v>449</v>
      </c>
      <c r="Z858" s="418">
        <f t="shared" si="204"/>
        <v>449</v>
      </c>
      <c r="AA858" s="418">
        <f t="shared" si="204"/>
        <v>449</v>
      </c>
      <c r="AB858" s="418">
        <f t="shared" si="204"/>
        <v>449</v>
      </c>
      <c r="AC858" s="817">
        <f t="shared" si="201"/>
        <v>45</v>
      </c>
      <c r="AD858" s="817">
        <f t="shared" si="200"/>
        <v>45</v>
      </c>
      <c r="AE858" s="817">
        <f t="shared" si="200"/>
        <v>45</v>
      </c>
      <c r="AF858" s="817">
        <f t="shared" si="200"/>
        <v>47</v>
      </c>
      <c r="AG858" s="406"/>
      <c r="AH858" s="406"/>
      <c r="AI858" s="406"/>
      <c r="AJ858" s="406"/>
      <c r="AK858" s="406"/>
      <c r="AL858" s="406"/>
      <c r="AM858" s="406"/>
      <c r="AN858" s="406"/>
      <c r="AO858" s="406"/>
      <c r="AP858" s="406"/>
      <c r="AQ858" s="267"/>
      <c r="AR858" s="254"/>
      <c r="AS858" s="242"/>
      <c r="AT858" s="242"/>
      <c r="AU858" s="242"/>
    </row>
    <row r="859" spans="1:47" hidden="1" outlineLevel="3" x14ac:dyDescent="0.35">
      <c r="A859" s="242"/>
      <c r="B859" s="251"/>
      <c r="C859" s="244">
        <f t="shared" si="198"/>
        <v>4</v>
      </c>
      <c r="D859" s="267"/>
      <c r="E859" s="322"/>
      <c r="F859" s="322"/>
      <c r="G859" s="267"/>
      <c r="H859" s="288" t="s">
        <v>606</v>
      </c>
      <c r="I859" s="294"/>
      <c r="J859" s="294" t="s">
        <v>970</v>
      </c>
      <c r="K859" s="411"/>
      <c r="L859" s="411"/>
      <c r="M859" s="411"/>
      <c r="N859" s="411"/>
      <c r="O859" s="411"/>
      <c r="P859" s="411"/>
      <c r="Q859" s="411"/>
      <c r="R859" s="411"/>
      <c r="S859" s="936"/>
      <c r="T859" s="937"/>
      <c r="U859" s="937"/>
      <c r="V859" s="937"/>
      <c r="W859" s="938"/>
      <c r="X859" s="272"/>
      <c r="Y859" s="418">
        <f t="shared" si="205"/>
        <v>3640</v>
      </c>
      <c r="Z859" s="418">
        <f t="shared" si="204"/>
        <v>3640</v>
      </c>
      <c r="AA859" s="418">
        <f t="shared" si="204"/>
        <v>3640</v>
      </c>
      <c r="AB859" s="418">
        <f t="shared" si="204"/>
        <v>3640</v>
      </c>
      <c r="AC859" s="817">
        <f t="shared" si="201"/>
        <v>10000</v>
      </c>
      <c r="AD859" s="817">
        <f t="shared" si="200"/>
        <v>10000</v>
      </c>
      <c r="AE859" s="817">
        <f t="shared" si="200"/>
        <v>10000</v>
      </c>
      <c r="AF859" s="817">
        <f t="shared" si="200"/>
        <v>10000</v>
      </c>
      <c r="AG859" s="406"/>
      <c r="AH859" s="406"/>
      <c r="AI859" s="406"/>
      <c r="AJ859" s="406"/>
      <c r="AK859" s="406"/>
      <c r="AL859" s="406"/>
      <c r="AM859" s="406"/>
      <c r="AN859" s="406"/>
      <c r="AO859" s="406"/>
      <c r="AP859" s="406"/>
      <c r="AQ859" s="267"/>
      <c r="AR859" s="254"/>
      <c r="AS859" s="242"/>
      <c r="AT859" s="242"/>
      <c r="AU859" s="242"/>
    </row>
    <row r="860" spans="1:47" hidden="1" outlineLevel="3" x14ac:dyDescent="0.35">
      <c r="A860" s="242"/>
      <c r="B860" s="251"/>
      <c r="C860" s="244">
        <f t="shared" si="198"/>
        <v>4</v>
      </c>
      <c r="D860" s="267"/>
      <c r="E860" s="322"/>
      <c r="F860" s="322"/>
      <c r="G860" s="267"/>
      <c r="H860" s="288">
        <v>3</v>
      </c>
      <c r="I860" s="294"/>
      <c r="J860" s="288" t="s">
        <v>605</v>
      </c>
      <c r="K860" s="411"/>
      <c r="L860" s="411"/>
      <c r="M860" s="411"/>
      <c r="N860" s="411"/>
      <c r="O860" s="411"/>
      <c r="P860" s="411"/>
      <c r="Q860" s="411"/>
      <c r="R860" s="411"/>
      <c r="S860" s="936"/>
      <c r="T860" s="937"/>
      <c r="U860" s="937"/>
      <c r="V860" s="937"/>
      <c r="W860" s="938"/>
      <c r="X860" s="272"/>
      <c r="Y860" s="418">
        <f t="shared" si="205"/>
        <v>3640</v>
      </c>
      <c r="Z860" s="418">
        <f t="shared" si="204"/>
        <v>3640</v>
      </c>
      <c r="AA860" s="418">
        <f t="shared" si="204"/>
        <v>3640</v>
      </c>
      <c r="AB860" s="418">
        <f t="shared" si="204"/>
        <v>3640</v>
      </c>
      <c r="AC860" s="817">
        <f t="shared" si="201"/>
        <v>10000</v>
      </c>
      <c r="AD860" s="817">
        <f t="shared" si="200"/>
        <v>10000</v>
      </c>
      <c r="AE860" s="817">
        <f t="shared" si="200"/>
        <v>10000</v>
      </c>
      <c r="AF860" s="817">
        <f t="shared" si="200"/>
        <v>10000</v>
      </c>
      <c r="AG860" s="406"/>
      <c r="AH860" s="406"/>
      <c r="AI860" s="406"/>
      <c r="AJ860" s="406"/>
      <c r="AK860" s="406"/>
      <c r="AL860" s="406"/>
      <c r="AM860" s="406"/>
      <c r="AN860" s="406"/>
      <c r="AO860" s="406"/>
      <c r="AP860" s="406"/>
      <c r="AQ860" s="267"/>
      <c r="AR860" s="254"/>
      <c r="AS860" s="242"/>
      <c r="AT860" s="242"/>
      <c r="AU860" s="242"/>
    </row>
    <row r="861" spans="1:47" hidden="1" outlineLevel="3" x14ac:dyDescent="0.35">
      <c r="A861" s="242"/>
      <c r="B861" s="251"/>
      <c r="C861" s="244">
        <f t="shared" si="198"/>
        <v>4</v>
      </c>
      <c r="D861" s="267"/>
      <c r="E861" s="322"/>
      <c r="F861" s="322"/>
      <c r="G861" s="267"/>
      <c r="H861" s="288">
        <v>4</v>
      </c>
      <c r="I861" s="294"/>
      <c r="J861" s="288" t="s">
        <v>605</v>
      </c>
      <c r="K861" s="411"/>
      <c r="L861" s="411"/>
      <c r="M861" s="411"/>
      <c r="N861" s="411"/>
      <c r="O861" s="411"/>
      <c r="P861" s="411"/>
      <c r="Q861" s="411"/>
      <c r="R861" s="411"/>
      <c r="S861" s="936"/>
      <c r="T861" s="937"/>
      <c r="U861" s="937"/>
      <c r="V861" s="937"/>
      <c r="W861" s="938"/>
      <c r="X861" s="272"/>
      <c r="Y861" s="418">
        <f t="shared" si="205"/>
        <v>3640</v>
      </c>
      <c r="Z861" s="418">
        <f t="shared" si="204"/>
        <v>3640</v>
      </c>
      <c r="AA861" s="418">
        <f t="shared" si="204"/>
        <v>3640</v>
      </c>
      <c r="AB861" s="418">
        <f t="shared" si="204"/>
        <v>3640</v>
      </c>
      <c r="AC861" s="817">
        <f t="shared" si="201"/>
        <v>10000</v>
      </c>
      <c r="AD861" s="817">
        <f t="shared" si="200"/>
        <v>10000</v>
      </c>
      <c r="AE861" s="817">
        <f t="shared" si="200"/>
        <v>10000</v>
      </c>
      <c r="AF861" s="817">
        <f t="shared" si="200"/>
        <v>10000</v>
      </c>
      <c r="AG861" s="406"/>
      <c r="AH861" s="406"/>
      <c r="AI861" s="406"/>
      <c r="AJ861" s="406"/>
      <c r="AK861" s="406"/>
      <c r="AL861" s="406"/>
      <c r="AM861" s="406"/>
      <c r="AN861" s="406"/>
      <c r="AO861" s="406"/>
      <c r="AP861" s="406"/>
      <c r="AQ861" s="267"/>
      <c r="AR861" s="254"/>
      <c r="AS861" s="242"/>
      <c r="AT861" s="242"/>
      <c r="AU861" s="242"/>
    </row>
    <row r="862" spans="1:47" hidden="1" outlineLevel="3" x14ac:dyDescent="0.35">
      <c r="A862" s="242"/>
      <c r="B862" s="251"/>
      <c r="C862" s="244">
        <f t="shared" si="198"/>
        <v>4</v>
      </c>
      <c r="D862" s="267"/>
      <c r="E862" s="322"/>
      <c r="F862" s="322"/>
      <c r="G862" s="267"/>
      <c r="H862" s="288">
        <v>5</v>
      </c>
      <c r="I862" s="294"/>
      <c r="J862" s="288" t="s">
        <v>605</v>
      </c>
      <c r="K862" s="411"/>
      <c r="L862" s="411"/>
      <c r="M862" s="411"/>
      <c r="N862" s="411"/>
      <c r="O862" s="411"/>
      <c r="P862" s="411"/>
      <c r="Q862" s="411"/>
      <c r="R862" s="411"/>
      <c r="S862" s="936"/>
      <c r="T862" s="937"/>
      <c r="U862" s="937"/>
      <c r="V862" s="937"/>
      <c r="W862" s="938"/>
      <c r="X862" s="272"/>
      <c r="Y862" s="418">
        <f t="shared" si="205"/>
        <v>3640</v>
      </c>
      <c r="Z862" s="418">
        <f t="shared" si="204"/>
        <v>3640</v>
      </c>
      <c r="AA862" s="418">
        <f t="shared" si="204"/>
        <v>3640</v>
      </c>
      <c r="AB862" s="418">
        <f t="shared" si="204"/>
        <v>3640</v>
      </c>
      <c r="AC862" s="817">
        <f t="shared" si="201"/>
        <v>10000</v>
      </c>
      <c r="AD862" s="817">
        <f t="shared" si="200"/>
        <v>10000</v>
      </c>
      <c r="AE862" s="817">
        <f t="shared" si="200"/>
        <v>10000</v>
      </c>
      <c r="AF862" s="817">
        <f t="shared" si="200"/>
        <v>10000</v>
      </c>
      <c r="AG862" s="406"/>
      <c r="AH862" s="406"/>
      <c r="AI862" s="406"/>
      <c r="AJ862" s="406"/>
      <c r="AK862" s="406"/>
      <c r="AL862" s="406"/>
      <c r="AM862" s="406"/>
      <c r="AN862" s="406"/>
      <c r="AO862" s="406"/>
      <c r="AP862" s="406"/>
      <c r="AQ862" s="267"/>
      <c r="AR862" s="254"/>
      <c r="AS862" s="242"/>
      <c r="AT862" s="242"/>
      <c r="AU862" s="242"/>
    </row>
    <row r="863" spans="1:47" hidden="1" outlineLevel="3" x14ac:dyDescent="0.35">
      <c r="A863" s="242"/>
      <c r="B863" s="251"/>
      <c r="C863" s="244">
        <f t="shared" si="198"/>
        <v>4</v>
      </c>
      <c r="D863" s="267"/>
      <c r="E863" s="322"/>
      <c r="F863" s="322"/>
      <c r="G863" s="267"/>
      <c r="H863" s="288">
        <v>6</v>
      </c>
      <c r="I863" s="294"/>
      <c r="J863" s="288" t="s">
        <v>605</v>
      </c>
      <c r="K863" s="411"/>
      <c r="L863" s="411"/>
      <c r="M863" s="411"/>
      <c r="N863" s="411"/>
      <c r="O863" s="411"/>
      <c r="P863" s="411"/>
      <c r="Q863" s="411"/>
      <c r="R863" s="411"/>
      <c r="S863" s="936"/>
      <c r="T863" s="937"/>
      <c r="U863" s="937"/>
      <c r="V863" s="937"/>
      <c r="W863" s="938"/>
      <c r="X863" s="272"/>
      <c r="Y863" s="418">
        <f t="shared" si="205"/>
        <v>3640</v>
      </c>
      <c r="Z863" s="418">
        <f t="shared" si="204"/>
        <v>3640</v>
      </c>
      <c r="AA863" s="418">
        <f t="shared" si="204"/>
        <v>3640</v>
      </c>
      <c r="AB863" s="418">
        <f t="shared" si="204"/>
        <v>3640</v>
      </c>
      <c r="AC863" s="817">
        <f t="shared" si="201"/>
        <v>10000</v>
      </c>
      <c r="AD863" s="817">
        <f t="shared" si="200"/>
        <v>10000</v>
      </c>
      <c r="AE863" s="817">
        <f t="shared" si="200"/>
        <v>10000</v>
      </c>
      <c r="AF863" s="817">
        <f t="shared" si="200"/>
        <v>10000</v>
      </c>
      <c r="AG863" s="406"/>
      <c r="AH863" s="406"/>
      <c r="AI863" s="406"/>
      <c r="AJ863" s="406"/>
      <c r="AK863" s="406"/>
      <c r="AL863" s="406"/>
      <c r="AM863" s="406"/>
      <c r="AN863" s="406"/>
      <c r="AO863" s="406"/>
      <c r="AP863" s="406"/>
      <c r="AQ863" s="267"/>
      <c r="AR863" s="254"/>
      <c r="AS863" s="242"/>
      <c r="AT863" s="242"/>
      <c r="AU863" s="242"/>
    </row>
    <row r="864" spans="1:47" hidden="1" outlineLevel="3" x14ac:dyDescent="0.35">
      <c r="A864" s="242"/>
      <c r="B864" s="251"/>
      <c r="C864" s="244">
        <f t="shared" si="198"/>
        <v>4</v>
      </c>
      <c r="D864" s="267"/>
      <c r="E864" s="322"/>
      <c r="F864" s="322"/>
      <c r="G864" s="267"/>
      <c r="H864" s="288">
        <v>7</v>
      </c>
      <c r="I864" s="294"/>
      <c r="J864" s="288" t="s">
        <v>605</v>
      </c>
      <c r="K864" s="411"/>
      <c r="L864" s="411"/>
      <c r="M864" s="411"/>
      <c r="N864" s="411"/>
      <c r="O864" s="411"/>
      <c r="P864" s="411"/>
      <c r="Q864" s="411"/>
      <c r="R864" s="411"/>
      <c r="S864" s="936"/>
      <c r="T864" s="937"/>
      <c r="U864" s="937"/>
      <c r="V864" s="937"/>
      <c r="W864" s="938"/>
      <c r="X864" s="272"/>
      <c r="Y864" s="418">
        <f t="shared" si="205"/>
        <v>3640</v>
      </c>
      <c r="Z864" s="418">
        <f t="shared" si="204"/>
        <v>3640</v>
      </c>
      <c r="AA864" s="418">
        <f t="shared" si="204"/>
        <v>3640</v>
      </c>
      <c r="AB864" s="418">
        <f t="shared" si="204"/>
        <v>3640</v>
      </c>
      <c r="AC864" s="817">
        <f t="shared" si="201"/>
        <v>10000</v>
      </c>
      <c r="AD864" s="817">
        <f t="shared" si="200"/>
        <v>10000</v>
      </c>
      <c r="AE864" s="817">
        <f t="shared" si="200"/>
        <v>10000</v>
      </c>
      <c r="AF864" s="817">
        <f t="shared" si="200"/>
        <v>10000</v>
      </c>
      <c r="AG864" s="406"/>
      <c r="AH864" s="406"/>
      <c r="AI864" s="406"/>
      <c r="AJ864" s="406"/>
      <c r="AK864" s="406"/>
      <c r="AL864" s="406"/>
      <c r="AM864" s="406"/>
      <c r="AN864" s="406"/>
      <c r="AO864" s="406"/>
      <c r="AP864" s="406"/>
      <c r="AQ864" s="267"/>
      <c r="AR864" s="254"/>
      <c r="AS864" s="242"/>
      <c r="AT864" s="242"/>
      <c r="AU864" s="242"/>
    </row>
    <row r="865" spans="1:47" hidden="1" outlineLevel="3" x14ac:dyDescent="0.35">
      <c r="A865" s="242"/>
      <c r="B865" s="251"/>
      <c r="C865" s="244">
        <f t="shared" si="198"/>
        <v>4</v>
      </c>
      <c r="D865" s="267"/>
      <c r="E865" s="322"/>
      <c r="F865" s="322"/>
      <c r="G865" s="267"/>
      <c r="H865" s="412">
        <v>8</v>
      </c>
      <c r="I865" s="413"/>
      <c r="J865" s="412" t="s">
        <v>605</v>
      </c>
      <c r="K865" s="411"/>
      <c r="L865" s="411"/>
      <c r="M865" s="411"/>
      <c r="N865" s="411"/>
      <c r="O865" s="411"/>
      <c r="P865" s="411"/>
      <c r="Q865" s="411"/>
      <c r="R865" s="411"/>
      <c r="S865" s="939"/>
      <c r="T865" s="940"/>
      <c r="U865" s="940"/>
      <c r="V865" s="940"/>
      <c r="W865" s="941"/>
      <c r="X865" s="272"/>
      <c r="Y865" s="418">
        <f t="shared" si="205"/>
        <v>3640</v>
      </c>
      <c r="Z865" s="418">
        <f t="shared" si="204"/>
        <v>3640</v>
      </c>
      <c r="AA865" s="418">
        <f t="shared" si="204"/>
        <v>3640</v>
      </c>
      <c r="AB865" s="418">
        <f t="shared" si="204"/>
        <v>3640</v>
      </c>
      <c r="AC865" s="817">
        <f t="shared" si="201"/>
        <v>10000</v>
      </c>
      <c r="AD865" s="817">
        <f t="shared" si="200"/>
        <v>10000</v>
      </c>
      <c r="AE865" s="817">
        <f t="shared" si="200"/>
        <v>10000</v>
      </c>
      <c r="AF865" s="817">
        <f t="shared" si="200"/>
        <v>10000</v>
      </c>
      <c r="AG865" s="416"/>
      <c r="AH865" s="416"/>
      <c r="AI865" s="416"/>
      <c r="AJ865" s="416"/>
      <c r="AK865" s="698"/>
      <c r="AL865" s="698"/>
      <c r="AM865" s="698"/>
      <c r="AN865" s="698"/>
      <c r="AO865" s="698"/>
      <c r="AP865" s="698"/>
      <c r="AQ865" s="267"/>
      <c r="AR865" s="254"/>
      <c r="AS865" s="242"/>
      <c r="AT865" s="242"/>
      <c r="AU865" s="242"/>
    </row>
    <row r="866" spans="1:47" ht="5.15" customHeight="1" outlineLevel="2" x14ac:dyDescent="0.35">
      <c r="A866" s="242"/>
      <c r="B866" s="251"/>
      <c r="C866" s="244">
        <f>INT($C$817)+2.005</f>
        <v>3.0049999999999999</v>
      </c>
      <c r="D866" s="267"/>
      <c r="E866" s="267"/>
      <c r="F866" s="267"/>
      <c r="G866" s="267"/>
      <c r="H866" s="267"/>
      <c r="I866" s="267"/>
      <c r="J866" s="267"/>
      <c r="K866" s="267"/>
      <c r="L866" s="267"/>
      <c r="M866" s="267"/>
      <c r="N866" s="267"/>
      <c r="O866" s="267"/>
      <c r="P866" s="267"/>
      <c r="Q866" s="267"/>
      <c r="R866" s="267"/>
      <c r="S866" s="267"/>
      <c r="T866" s="267"/>
      <c r="U866" s="267"/>
      <c r="V866" s="267"/>
      <c r="W866" s="267"/>
      <c r="X866" s="267"/>
      <c r="Y866" s="267"/>
      <c r="Z866" s="267"/>
      <c r="AA866" s="267"/>
      <c r="AB866" s="267"/>
      <c r="AC866" s="267"/>
      <c r="AD866" s="267"/>
      <c r="AE866" s="267"/>
      <c r="AF866" s="267"/>
      <c r="AG866" s="267"/>
      <c r="AH866" s="267"/>
      <c r="AI866" s="267"/>
      <c r="AJ866" s="267"/>
      <c r="AK866" s="267"/>
      <c r="AL866" s="267"/>
      <c r="AM866" s="267"/>
      <c r="AN866" s="267"/>
      <c r="AO866" s="267"/>
      <c r="AP866" s="267"/>
      <c r="AQ866" s="267" t="s">
        <v>372</v>
      </c>
      <c r="AR866" s="254"/>
      <c r="AS866" s="242"/>
      <c r="AT866" s="242"/>
      <c r="AU866" s="242"/>
    </row>
    <row r="867" spans="1:47" ht="5.15" customHeight="1" outlineLevel="2" x14ac:dyDescent="0.35">
      <c r="A867" s="242"/>
      <c r="B867" s="251"/>
      <c r="C867" s="244">
        <f>INT($C$817)+2.005</f>
        <v>3.0049999999999999</v>
      </c>
      <c r="D867" s="267"/>
      <c r="E867" s="267"/>
      <c r="F867" s="267"/>
      <c r="G867" s="267"/>
      <c r="H867" s="267"/>
      <c r="I867" s="267"/>
      <c r="J867" s="267"/>
      <c r="K867" s="267"/>
      <c r="L867" s="267"/>
      <c r="M867" s="267"/>
      <c r="N867" s="267"/>
      <c r="O867" s="267"/>
      <c r="P867" s="267"/>
      <c r="Q867" s="267"/>
      <c r="R867" s="267"/>
      <c r="S867" s="267"/>
      <c r="T867" s="267"/>
      <c r="U867" s="267"/>
      <c r="V867" s="267"/>
      <c r="W867" s="267"/>
      <c r="X867" s="267"/>
      <c r="Y867" s="267"/>
      <c r="Z867" s="267"/>
      <c r="AA867" s="267"/>
      <c r="AB867" s="267"/>
      <c r="AC867" s="267"/>
      <c r="AD867" s="267"/>
      <c r="AE867" s="267"/>
      <c r="AF867" s="267"/>
      <c r="AG867" s="267"/>
      <c r="AH867" s="267"/>
      <c r="AI867" s="267"/>
      <c r="AJ867" s="267"/>
      <c r="AK867" s="267"/>
      <c r="AL867" s="267"/>
      <c r="AM867" s="267"/>
      <c r="AN867" s="267"/>
      <c r="AO867" s="267"/>
      <c r="AP867" s="267"/>
      <c r="AQ867" s="267"/>
      <c r="AR867" s="254"/>
      <c r="AS867" s="242"/>
      <c r="AT867" s="242"/>
      <c r="AU867" s="242"/>
    </row>
    <row r="868" spans="1:47" ht="5.15" customHeight="1" outlineLevel="1" x14ac:dyDescent="0.35">
      <c r="A868" s="242"/>
      <c r="B868" s="277"/>
      <c r="C868" s="278">
        <f>INT($C$817)+1.005</f>
        <v>2.0049999999999999</v>
      </c>
      <c r="D868" s="279"/>
      <c r="E868" s="279"/>
      <c r="F868" s="279"/>
      <c r="G868" s="279"/>
      <c r="H868" s="279"/>
      <c r="I868" s="279"/>
      <c r="J868" s="279"/>
      <c r="K868" s="279"/>
      <c r="L868" s="279"/>
      <c r="M868" s="279"/>
      <c r="N868" s="279"/>
      <c r="O868" s="279"/>
      <c r="P868" s="279"/>
      <c r="Q868" s="279"/>
      <c r="R868" s="279"/>
      <c r="S868" s="279"/>
      <c r="T868" s="279"/>
      <c r="U868" s="279"/>
      <c r="V868" s="279"/>
      <c r="W868" s="279"/>
      <c r="X868" s="279"/>
      <c r="Y868" s="279"/>
      <c r="Z868" s="279"/>
      <c r="AA868" s="279"/>
      <c r="AB868" s="279"/>
      <c r="AC868" s="279"/>
      <c r="AD868" s="279"/>
      <c r="AE868" s="279"/>
      <c r="AF868" s="279"/>
      <c r="AG868" s="279"/>
      <c r="AH868" s="279"/>
      <c r="AI868" s="279"/>
      <c r="AJ868" s="279"/>
      <c r="AK868" s="279"/>
      <c r="AL868" s="279"/>
      <c r="AM868" s="279"/>
      <c r="AN868" s="279"/>
      <c r="AO868" s="279"/>
      <c r="AP868" s="279"/>
      <c r="AQ868" s="279"/>
      <c r="AR868" s="280" t="s">
        <v>91</v>
      </c>
      <c r="AS868" s="242"/>
      <c r="AT868" s="242"/>
      <c r="AU868" s="242"/>
    </row>
    <row r="869" spans="1:47" ht="5.15" customHeight="1" x14ac:dyDescent="0.35">
      <c r="A869" s="242"/>
      <c r="B869" s="281"/>
      <c r="C869" s="282">
        <f>INT($C$817)+0.005</f>
        <v>1.0049999999999999</v>
      </c>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c r="AA869" s="281"/>
      <c r="AB869" s="281"/>
      <c r="AC869" s="281"/>
      <c r="AD869" s="281"/>
      <c r="AE869" s="281"/>
      <c r="AF869" s="281"/>
      <c r="AG869" s="281"/>
      <c r="AH869" s="281"/>
      <c r="AI869" s="281"/>
      <c r="AJ869" s="281"/>
      <c r="AK869" s="281"/>
      <c r="AL869" s="281"/>
      <c r="AM869" s="281"/>
      <c r="AN869" s="281"/>
      <c r="AO869" s="281"/>
      <c r="AP869" s="281"/>
      <c r="AQ869" s="281"/>
      <c r="AR869" s="281"/>
      <c r="AS869" s="242"/>
      <c r="AT869" s="242"/>
      <c r="AU869" s="242"/>
    </row>
    <row r="870" spans="1:47" outlineLevel="2" x14ac:dyDescent="0.35">
      <c r="A870" s="242"/>
      <c r="B870" s="242"/>
      <c r="C870" s="244">
        <f>INT($C$817)+2</f>
        <v>3</v>
      </c>
      <c r="D870" s="242"/>
      <c r="E870" s="242"/>
      <c r="F870" s="242"/>
      <c r="G870" s="242"/>
      <c r="H870" s="242"/>
      <c r="I870" s="242"/>
      <c r="J870" s="242"/>
      <c r="K870" s="242"/>
      <c r="L870" s="242"/>
      <c r="M870" s="242"/>
      <c r="N870" s="242"/>
      <c r="O870" s="242"/>
      <c r="P870" s="242"/>
      <c r="Q870" s="242"/>
      <c r="R870" s="242"/>
      <c r="S870" s="242"/>
      <c r="T870" s="242"/>
      <c r="U870" s="242"/>
      <c r="V870" s="242"/>
      <c r="W870" s="242"/>
      <c r="X870" s="242"/>
      <c r="Y870" s="242"/>
      <c r="Z870" s="242"/>
      <c r="AA870" s="242"/>
      <c r="AB870" s="242"/>
      <c r="AC870" s="242"/>
      <c r="AD870" s="242"/>
      <c r="AE870" s="242"/>
      <c r="AF870" s="242"/>
      <c r="AG870" s="242"/>
      <c r="AH870" s="242"/>
      <c r="AI870" s="242"/>
      <c r="AJ870" s="242"/>
      <c r="AK870" s="242"/>
      <c r="AL870" s="242"/>
      <c r="AM870" s="242"/>
      <c r="AN870" s="242"/>
      <c r="AO870" s="242"/>
      <c r="AP870" s="242"/>
      <c r="AQ870" s="242"/>
      <c r="AR870" s="242"/>
      <c r="AS870" s="242"/>
      <c r="AT870" s="242"/>
      <c r="AU870" s="242"/>
    </row>
    <row r="871" spans="1:47" outlineLevel="2" x14ac:dyDescent="0.35">
      <c r="A871" s="242"/>
      <c r="B871" s="242"/>
      <c r="C871" s="244">
        <f>INT($C$875)+2</f>
        <v>3</v>
      </c>
      <c r="D871" s="242"/>
      <c r="E871" s="242"/>
      <c r="F871" s="242"/>
      <c r="G871" s="242"/>
      <c r="H871" s="242"/>
      <c r="I871" s="242"/>
      <c r="J871" s="242"/>
      <c r="K871" s="242"/>
      <c r="L871" s="242"/>
      <c r="M871" s="242"/>
      <c r="N871" s="242"/>
      <c r="O871" s="242"/>
      <c r="P871" s="242"/>
      <c r="Q871" s="242"/>
      <c r="R871" s="242"/>
      <c r="S871" s="242"/>
      <c r="T871" s="242"/>
      <c r="U871" s="242"/>
      <c r="V871" s="242"/>
      <c r="W871" s="242"/>
      <c r="X871" s="242"/>
      <c r="Y871" s="242"/>
      <c r="Z871" s="242"/>
      <c r="AA871" s="242"/>
      <c r="AB871" s="242"/>
      <c r="AC871" s="242"/>
      <c r="AD871" s="242"/>
      <c r="AE871" s="242"/>
      <c r="AF871" s="242"/>
      <c r="AG871" s="242"/>
      <c r="AH871" s="242"/>
      <c r="AI871" s="242"/>
      <c r="AJ871" s="242"/>
      <c r="AK871" s="242"/>
      <c r="AL871" s="242"/>
      <c r="AM871" s="242"/>
      <c r="AN871" s="242"/>
      <c r="AO871" s="242"/>
      <c r="AP871" s="242"/>
      <c r="AQ871" s="242"/>
      <c r="AR871" s="242"/>
      <c r="AS871" s="242"/>
      <c r="AT871" s="242"/>
      <c r="AU871" s="242"/>
    </row>
    <row r="872" spans="1:47" ht="5.15" customHeight="1" thickBot="1" x14ac:dyDescent="0.4">
      <c r="A872" s="242"/>
      <c r="B872" s="245"/>
      <c r="C872" s="246">
        <f>INT($C$875)+0.005</f>
        <v>1.0049999999999999</v>
      </c>
      <c r="D872" s="245"/>
      <c r="E872" s="245"/>
      <c r="F872" s="245"/>
      <c r="G872" s="245"/>
      <c r="H872" s="245"/>
      <c r="I872" s="245"/>
      <c r="J872" s="245"/>
      <c r="K872" s="245"/>
      <c r="L872" s="245"/>
      <c r="M872" s="245"/>
      <c r="N872" s="245"/>
      <c r="O872" s="245"/>
      <c r="P872" s="245"/>
      <c r="Q872" s="245"/>
      <c r="R872" s="245"/>
      <c r="S872" s="245"/>
      <c r="T872" s="245"/>
      <c r="U872" s="245"/>
      <c r="V872" s="245"/>
      <c r="W872" s="245"/>
      <c r="X872" s="245"/>
      <c r="Y872" s="245"/>
      <c r="Z872" s="245"/>
      <c r="AA872" s="245"/>
      <c r="AB872" s="245"/>
      <c r="AC872" s="245"/>
      <c r="AD872" s="245"/>
      <c r="AE872" s="245"/>
      <c r="AF872" s="245"/>
      <c r="AG872" s="245"/>
      <c r="AH872" s="245"/>
      <c r="AI872" s="245"/>
      <c r="AJ872" s="245"/>
      <c r="AK872" s="245"/>
      <c r="AL872" s="245"/>
      <c r="AM872" s="245"/>
      <c r="AN872" s="245"/>
      <c r="AO872" s="245"/>
      <c r="AP872" s="245"/>
      <c r="AQ872" s="245"/>
      <c r="AR872" s="245"/>
      <c r="AS872" s="242"/>
      <c r="AT872" s="242"/>
      <c r="AU872" s="242"/>
    </row>
    <row r="873" spans="1:47" ht="5.15" customHeight="1" outlineLevel="1" collapsed="1" x14ac:dyDescent="0.35">
      <c r="A873" s="242"/>
      <c r="B873" s="247" t="s">
        <v>0</v>
      </c>
      <c r="C873" s="248">
        <f>INT($C$875)+1.005</f>
        <v>2.0049999999999999</v>
      </c>
      <c r="D873" s="249"/>
      <c r="E873" s="249"/>
      <c r="F873" s="249"/>
      <c r="G873" s="249"/>
      <c r="H873" s="249"/>
      <c r="I873" s="249"/>
      <c r="J873" s="249"/>
      <c r="K873" s="249"/>
      <c r="L873" s="249"/>
      <c r="M873" s="249"/>
      <c r="N873" s="249"/>
      <c r="O873" s="249"/>
      <c r="P873" s="249"/>
      <c r="Q873" s="249"/>
      <c r="R873" s="249"/>
      <c r="S873" s="249"/>
      <c r="T873" s="249"/>
      <c r="U873" s="249"/>
      <c r="V873" s="249"/>
      <c r="W873" s="249"/>
      <c r="X873" s="249"/>
      <c r="Y873" s="249"/>
      <c r="Z873" s="249"/>
      <c r="AA873" s="249"/>
      <c r="AB873" s="249"/>
      <c r="AC873" s="249"/>
      <c r="AD873" s="249"/>
      <c r="AE873" s="249"/>
      <c r="AF873" s="249"/>
      <c r="AG873" s="249"/>
      <c r="AH873" s="249"/>
      <c r="AI873" s="249"/>
      <c r="AJ873" s="249"/>
      <c r="AK873" s="249"/>
      <c r="AL873" s="249"/>
      <c r="AM873" s="249"/>
      <c r="AN873" s="249"/>
      <c r="AO873" s="249"/>
      <c r="AP873" s="249"/>
      <c r="AQ873" s="249"/>
      <c r="AR873" s="250"/>
      <c r="AS873" s="242"/>
      <c r="AT873" s="242"/>
      <c r="AU873" s="242"/>
    </row>
    <row r="874" spans="1:47" hidden="1" outlineLevel="4" x14ac:dyDescent="0.35">
      <c r="A874" s="242"/>
      <c r="B874" s="251"/>
      <c r="C874" s="244">
        <f>INT(MAX($C$885:$C$995))+1</f>
        <v>5</v>
      </c>
      <c r="D874" s="252"/>
      <c r="E874" s="252"/>
      <c r="F874" s="252"/>
      <c r="G874" s="252"/>
      <c r="H874" s="253"/>
      <c r="I874" s="253"/>
      <c r="J874" s="253"/>
      <c r="K874" s="253"/>
      <c r="L874" s="253"/>
      <c r="M874" s="253"/>
      <c r="N874" s="253"/>
      <c r="O874" s="253"/>
      <c r="P874" s="253"/>
      <c r="Q874" s="253"/>
      <c r="R874" s="253"/>
      <c r="S874" s="253"/>
      <c r="T874" s="253"/>
      <c r="U874" s="253"/>
      <c r="V874" s="253"/>
      <c r="W874" s="253"/>
      <c r="X874" s="253"/>
      <c r="Y874" s="253"/>
      <c r="Z874" s="253"/>
      <c r="AA874" s="253"/>
      <c r="AB874" s="253"/>
      <c r="AC874" s="253"/>
      <c r="AD874" s="253"/>
      <c r="AE874" s="253"/>
      <c r="AF874" s="253"/>
      <c r="AG874" s="253"/>
      <c r="AH874" s="253"/>
      <c r="AI874" s="253"/>
      <c r="AJ874" s="253"/>
      <c r="AK874" s="253"/>
      <c r="AL874" s="253"/>
      <c r="AM874" s="253"/>
      <c r="AN874" s="253"/>
      <c r="AO874" s="253"/>
      <c r="AP874" s="253"/>
      <c r="AQ874" s="252"/>
      <c r="AR874" s="254"/>
      <c r="AS874" s="242"/>
      <c r="AT874" s="242"/>
      <c r="AU874" s="242"/>
    </row>
    <row r="875" spans="1:47" ht="20.149999999999999" customHeight="1" x14ac:dyDescent="0.35">
      <c r="A875" s="242"/>
      <c r="B875" s="251"/>
      <c r="C875" s="244">
        <v>1.02</v>
      </c>
      <c r="D875" s="255"/>
      <c r="E875" s="315" t="s">
        <v>360</v>
      </c>
      <c r="F875" s="316"/>
      <c r="G875" s="256"/>
      <c r="H875" s="618" t="str">
        <f>COUNTIFS($B$1:$B875, "«")&amp;" Sheep: Husbandry &amp; Labour requirements"</f>
        <v>6 Sheep: Husbandry &amp; Labour requirements</v>
      </c>
      <c r="I875" s="283"/>
      <c r="J875" s="283"/>
      <c r="K875" s="283"/>
      <c r="L875" s="283"/>
      <c r="M875" s="283"/>
      <c r="N875" s="283"/>
      <c r="O875" s="283"/>
      <c r="P875" s="283"/>
      <c r="Q875" s="283"/>
      <c r="R875" s="283"/>
      <c r="S875" s="283"/>
      <c r="T875" s="283"/>
      <c r="U875" s="283"/>
      <c r="V875" s="283"/>
      <c r="W875" s="396"/>
      <c r="X875" s="283"/>
      <c r="Y875" s="283"/>
      <c r="Z875" s="283"/>
      <c r="AA875" s="283"/>
      <c r="AB875" s="283"/>
      <c r="AC875" s="283"/>
      <c r="AD875" s="283"/>
      <c r="AE875" s="283"/>
      <c r="AF875" s="283"/>
      <c r="AG875" s="283"/>
      <c r="AH875" s="283"/>
      <c r="AI875" s="283"/>
      <c r="AJ875" s="283"/>
      <c r="AK875" s="283"/>
      <c r="AL875" s="283"/>
      <c r="AM875" s="283"/>
      <c r="AN875" s="283"/>
      <c r="AO875" s="283"/>
      <c r="AP875" s="283"/>
      <c r="AQ875" s="318"/>
      <c r="AR875" s="254"/>
      <c r="AS875" s="242"/>
      <c r="AT875" s="242"/>
      <c r="AU875" s="242"/>
    </row>
    <row r="876" spans="1:47" ht="20.149999999999999" customHeight="1" outlineLevel="1" x14ac:dyDescent="0.35">
      <c r="A876" s="242"/>
      <c r="B876" s="251"/>
      <c r="C876" s="244">
        <f>INT($C$875)+1.02</f>
        <v>2.02</v>
      </c>
      <c r="D876" s="255"/>
      <c r="E876" s="315" t="s">
        <v>362</v>
      </c>
      <c r="F876" s="319">
        <v>1</v>
      </c>
      <c r="G876" s="260"/>
      <c r="H876" s="261" t="s">
        <v>609</v>
      </c>
      <c r="I876" s="262"/>
      <c r="J876" s="262"/>
      <c r="K876" s="262"/>
      <c r="L876" s="262"/>
      <c r="M876" s="262"/>
      <c r="N876" s="262"/>
      <c r="O876" s="262"/>
      <c r="P876" s="262"/>
      <c r="Q876" s="262"/>
      <c r="R876" s="262"/>
      <c r="S876" s="262"/>
      <c r="T876" s="262"/>
      <c r="U876" s="262"/>
      <c r="V876" s="262"/>
      <c r="W876" s="397"/>
      <c r="X876" s="262"/>
      <c r="Y876" s="262"/>
      <c r="Z876" s="262"/>
      <c r="AA876" s="262"/>
      <c r="AB876" s="262"/>
      <c r="AC876" s="262"/>
      <c r="AD876" s="262"/>
      <c r="AE876" s="262"/>
      <c r="AF876" s="262"/>
      <c r="AG876" s="262"/>
      <c r="AH876" s="262"/>
      <c r="AI876" s="262"/>
      <c r="AJ876" s="262"/>
      <c r="AK876" s="262"/>
      <c r="AL876" s="262"/>
      <c r="AM876" s="262"/>
      <c r="AN876" s="262"/>
      <c r="AO876" s="262"/>
      <c r="AP876" s="262"/>
      <c r="AQ876" s="321"/>
      <c r="AR876" s="254"/>
      <c r="AS876" s="242"/>
      <c r="AT876" s="242"/>
      <c r="AU876" s="242"/>
    </row>
    <row r="877" spans="1:47" ht="5.15" customHeight="1" outlineLevel="2" x14ac:dyDescent="0.35">
      <c r="A877" s="242"/>
      <c r="B877" s="251"/>
      <c r="C877" s="244">
        <f>INT($C$875)+2.005</f>
        <v>3.0049999999999999</v>
      </c>
      <c r="D877" s="252"/>
      <c r="E877" s="252"/>
      <c r="F877" s="252"/>
      <c r="G877" s="252"/>
      <c r="H877" s="252"/>
      <c r="I877" s="252"/>
      <c r="J877" s="252"/>
      <c r="K877" s="252"/>
      <c r="L877" s="252"/>
      <c r="M877" s="252"/>
      <c r="N877" s="252"/>
      <c r="O877" s="252"/>
      <c r="P877" s="252"/>
      <c r="Q877" s="252"/>
      <c r="R877" s="252"/>
      <c r="S877" s="252"/>
      <c r="T877" s="252"/>
      <c r="U877" s="252"/>
      <c r="V877" s="252"/>
      <c r="W877" s="252"/>
      <c r="X877" s="252"/>
      <c r="Y877" s="252"/>
      <c r="Z877" s="252"/>
      <c r="AA877" s="252"/>
      <c r="AB877" s="252"/>
      <c r="AC877" s="252"/>
      <c r="AD877" s="252"/>
      <c r="AE877" s="252"/>
      <c r="AF877" s="252"/>
      <c r="AG877" s="252"/>
      <c r="AH877" s="252"/>
      <c r="AI877" s="252"/>
      <c r="AJ877" s="252"/>
      <c r="AK877" s="252"/>
      <c r="AL877" s="252"/>
      <c r="AM877" s="252"/>
      <c r="AN877" s="252"/>
      <c r="AO877" s="252"/>
      <c r="AP877" s="252"/>
      <c r="AQ877" s="252"/>
      <c r="AR877" s="254"/>
      <c r="AS877" s="242"/>
      <c r="AT877" s="242"/>
      <c r="AU877" s="242"/>
    </row>
    <row r="878" spans="1:47" outlineLevel="2" x14ac:dyDescent="0.35">
      <c r="A878" s="242"/>
      <c r="B878" s="251"/>
      <c r="C878" s="244">
        <f>INT($C$875)+2</f>
        <v>3</v>
      </c>
      <c r="D878" s="252"/>
      <c r="E878" s="322"/>
      <c r="F878" s="322"/>
      <c r="G878" s="252"/>
      <c r="H878" s="265"/>
      <c r="I878" s="265"/>
      <c r="J878" s="265"/>
      <c r="K878" s="265"/>
      <c r="L878" s="265"/>
      <c r="M878" s="265"/>
      <c r="N878" s="265"/>
      <c r="O878" s="265"/>
      <c r="P878" s="265"/>
      <c r="Q878" s="265"/>
      <c r="R878" s="265"/>
      <c r="S878" s="265"/>
      <c r="T878" s="265"/>
      <c r="U878" s="265"/>
      <c r="V878" s="265"/>
      <c r="W878" s="265"/>
      <c r="X878" s="265"/>
      <c r="Y878" s="265"/>
      <c r="Z878" s="265"/>
      <c r="AA878" s="265"/>
      <c r="AB878" s="265"/>
      <c r="AC878" s="265"/>
      <c r="AD878" s="265"/>
      <c r="AE878" s="265"/>
      <c r="AF878" s="265"/>
      <c r="AG878" s="265"/>
      <c r="AH878" s="265"/>
      <c r="AI878" s="265"/>
      <c r="AJ878" s="265"/>
      <c r="AK878" s="265"/>
      <c r="AL878" s="265"/>
      <c r="AM878" s="265"/>
      <c r="AN878" s="265"/>
      <c r="AO878" s="265"/>
      <c r="AP878" s="265"/>
      <c r="AQ878" s="252"/>
      <c r="AR878" s="254"/>
      <c r="AS878" s="242"/>
      <c r="AT878" s="242"/>
      <c r="AU878" s="242"/>
    </row>
    <row r="879" spans="1:47" outlineLevel="2" x14ac:dyDescent="0.35">
      <c r="A879" s="242"/>
      <c r="B879" s="251"/>
      <c r="C879" s="244">
        <f>INT($C$875)+2</f>
        <v>3</v>
      </c>
      <c r="D879" s="252"/>
      <c r="E879" s="322"/>
      <c r="F879" s="322"/>
      <c r="G879" s="252"/>
      <c r="H879" s="266"/>
      <c r="I879" s="266"/>
      <c r="J879" s="266"/>
      <c r="K879" s="266"/>
      <c r="L879" s="323" t="s">
        <v>610</v>
      </c>
      <c r="M879" s="323"/>
      <c r="N879" s="323"/>
      <c r="O879" s="323"/>
      <c r="P879" s="323"/>
      <c r="Q879" s="323"/>
      <c r="R879" s="323"/>
      <c r="S879" s="323"/>
      <c r="T879" s="323"/>
      <c r="U879" s="323"/>
      <c r="V879" s="323"/>
      <c r="W879" s="266"/>
      <c r="X879" s="266"/>
      <c r="Y879" s="266"/>
      <c r="Z879" s="266"/>
      <c r="AA879" s="266"/>
      <c r="AB879" s="266"/>
      <c r="AC879" s="266"/>
      <c r="AD879" s="266"/>
      <c r="AE879" s="266"/>
      <c r="AF879" s="266"/>
      <c r="AG879" s="266"/>
      <c r="AH879" s="266"/>
      <c r="AI879" s="266"/>
      <c r="AJ879" s="266"/>
      <c r="AK879" s="266"/>
      <c r="AL879" s="266"/>
      <c r="AM879" s="266"/>
      <c r="AN879" s="266"/>
      <c r="AO879" s="266"/>
      <c r="AP879" s="266"/>
      <c r="AQ879" s="252"/>
      <c r="AR879" s="254"/>
      <c r="AS879" s="242"/>
      <c r="AT879" s="242"/>
      <c r="AU879" s="242"/>
    </row>
    <row r="880" spans="1:47" outlineLevel="2" x14ac:dyDescent="0.35">
      <c r="A880" s="242"/>
      <c r="B880" s="251"/>
      <c r="C880" s="244">
        <f>INT($C$875)+2</f>
        <v>3</v>
      </c>
      <c r="D880" s="252"/>
      <c r="E880" s="322"/>
      <c r="F880" s="322"/>
      <c r="G880" s="252"/>
      <c r="H880" s="266"/>
      <c r="I880" s="266"/>
      <c r="J880" s="266"/>
      <c r="K880" s="266"/>
      <c r="L880" s="266"/>
      <c r="M880" s="266"/>
      <c r="N880" s="323" t="s">
        <v>611</v>
      </c>
      <c r="O880" s="323"/>
      <c r="P880" s="323"/>
      <c r="Q880" s="323"/>
      <c r="R880" s="323"/>
      <c r="S880" s="266"/>
      <c r="T880" s="266"/>
      <c r="U880" s="266"/>
      <c r="V880" s="266"/>
      <c r="W880" s="266"/>
      <c r="X880" s="266"/>
      <c r="Y880" s="266"/>
      <c r="Z880" s="266"/>
      <c r="AA880" s="266"/>
      <c r="AB880" s="266"/>
      <c r="AC880" s="266"/>
      <c r="AD880" s="266"/>
      <c r="AE880" s="266"/>
      <c r="AF880" s="266"/>
      <c r="AG880" s="266"/>
      <c r="AH880" s="266"/>
      <c r="AI880" s="266"/>
      <c r="AJ880" s="266"/>
      <c r="AK880" s="266"/>
      <c r="AL880" s="266"/>
      <c r="AM880" s="266"/>
      <c r="AN880" s="266"/>
      <c r="AO880" s="266"/>
      <c r="AP880" s="266"/>
      <c r="AQ880" s="252"/>
      <c r="AR880" s="254"/>
      <c r="AS880" s="242"/>
      <c r="AT880" s="242"/>
      <c r="AU880" s="242"/>
    </row>
    <row r="881" spans="1:47" ht="28" outlineLevel="2" x14ac:dyDescent="0.35">
      <c r="A881" s="242"/>
      <c r="B881" s="251"/>
      <c r="C881" s="244">
        <f>INT($C$875)+2</f>
        <v>3</v>
      </c>
      <c r="D881" s="252"/>
      <c r="E881" s="322"/>
      <c r="F881" s="322"/>
      <c r="G881" s="252"/>
      <c r="H881" s="266" t="s">
        <v>612</v>
      </c>
      <c r="I881" s="266"/>
      <c r="J881" s="266" t="s">
        <v>613</v>
      </c>
      <c r="K881" s="266" t="s">
        <v>128</v>
      </c>
      <c r="L881" s="266" t="s">
        <v>614</v>
      </c>
      <c r="M881" s="266" t="s">
        <v>615</v>
      </c>
      <c r="N881" s="266" t="s">
        <v>616</v>
      </c>
      <c r="O881" s="266" t="s">
        <v>617</v>
      </c>
      <c r="P881" s="266" t="s">
        <v>618</v>
      </c>
      <c r="Q881" s="419" t="s">
        <v>619</v>
      </c>
      <c r="R881" s="266" t="s">
        <v>620</v>
      </c>
      <c r="S881" s="266" t="s">
        <v>621</v>
      </c>
      <c r="T881" s="266" t="s">
        <v>867</v>
      </c>
      <c r="U881" s="266" t="s">
        <v>574</v>
      </c>
      <c r="V881" s="266" t="s">
        <v>622</v>
      </c>
      <c r="W881" s="266" t="s">
        <v>623</v>
      </c>
      <c r="X881" s="266"/>
      <c r="Y881" s="266"/>
      <c r="Z881" s="266"/>
      <c r="AA881" s="266"/>
      <c r="AB881" s="266"/>
      <c r="AC881" s="266"/>
      <c r="AD881" s="266"/>
      <c r="AE881" s="266"/>
      <c r="AF881" s="266"/>
      <c r="AG881" s="266"/>
      <c r="AH881" s="266"/>
      <c r="AI881" s="266"/>
      <c r="AJ881" s="266"/>
      <c r="AK881" s="266"/>
      <c r="AL881" s="266"/>
      <c r="AM881" s="266"/>
      <c r="AN881" s="266"/>
      <c r="AO881" s="266"/>
      <c r="AP881" s="266"/>
      <c r="AQ881" s="252"/>
      <c r="AR881" s="254"/>
      <c r="AS881" s="242"/>
      <c r="AT881" s="242"/>
      <c r="AU881" s="242"/>
    </row>
    <row r="882" spans="1:47" ht="11.9" customHeight="1" outlineLevel="2" collapsed="1" x14ac:dyDescent="0.35">
      <c r="A882" s="242"/>
      <c r="B882" s="251" t="s">
        <v>365</v>
      </c>
      <c r="C882" s="244">
        <f>INT($C$875)+2.01</f>
        <v>3.01</v>
      </c>
      <c r="D882" s="252"/>
      <c r="E882" s="252"/>
      <c r="F882" s="252"/>
      <c r="G882" s="252"/>
      <c r="H882" s="266"/>
      <c r="I882" s="266"/>
      <c r="J882" s="266"/>
      <c r="K882" s="266"/>
      <c r="L882" s="266"/>
      <c r="M882" s="266"/>
      <c r="N882" s="266"/>
      <c r="O882" s="266"/>
      <c r="P882" s="266"/>
      <c r="Q882" s="266"/>
      <c r="R882" s="266"/>
      <c r="S882" s="266"/>
      <c r="T882" s="266"/>
      <c r="U882" s="266"/>
      <c r="V882" s="266"/>
      <c r="W882" s="266"/>
      <c r="X882" s="266"/>
      <c r="Y882" s="266"/>
      <c r="Z882" s="266"/>
      <c r="AA882" s="266"/>
      <c r="AB882" s="266"/>
      <c r="AC882" s="266"/>
      <c r="AD882" s="266"/>
      <c r="AE882" s="266"/>
      <c r="AF882" s="266"/>
      <c r="AG882" s="266"/>
      <c r="AH882" s="266"/>
      <c r="AI882" s="266"/>
      <c r="AJ882" s="266"/>
      <c r="AK882" s="266"/>
      <c r="AL882" s="266"/>
      <c r="AM882" s="266"/>
      <c r="AN882" s="266"/>
      <c r="AO882" s="266"/>
      <c r="AP882" s="266"/>
      <c r="AQ882" s="252"/>
      <c r="AR882" s="254"/>
      <c r="AS882" s="242"/>
      <c r="AT882" s="242"/>
      <c r="AU882" s="242"/>
    </row>
    <row r="883" spans="1:47" hidden="1" outlineLevel="4" x14ac:dyDescent="0.35">
      <c r="A883" s="242"/>
      <c r="B883" s="251"/>
      <c r="C883" s="244">
        <f>INT(MAX($C$885:$C$995))+1</f>
        <v>5</v>
      </c>
      <c r="D883" s="267"/>
      <c r="E883" s="322"/>
      <c r="F883" s="322"/>
      <c r="G883" s="267"/>
      <c r="H883" s="322"/>
      <c r="I883" s="322"/>
      <c r="J883" s="322"/>
      <c r="K883" s="322"/>
      <c r="L883" s="322"/>
      <c r="M883" s="322"/>
      <c r="N883" s="322"/>
      <c r="O883" s="322"/>
      <c r="P883" s="322"/>
      <c r="Q883" s="322"/>
      <c r="R883" s="322"/>
      <c r="S883" s="322"/>
      <c r="T883" s="322"/>
      <c r="U883" s="322"/>
      <c r="V883" s="322"/>
      <c r="W883" s="322"/>
      <c r="X883" s="322"/>
      <c r="Y883" s="322"/>
      <c r="Z883" s="322"/>
      <c r="AA883" s="322"/>
      <c r="AB883" s="322"/>
      <c r="AC883" s="322"/>
      <c r="AD883" s="322"/>
      <c r="AE883" s="322"/>
      <c r="AF883" s="322"/>
      <c r="AG883" s="322"/>
      <c r="AH883" s="322"/>
      <c r="AI883" s="322"/>
      <c r="AJ883" s="322"/>
      <c r="AK883" s="322"/>
      <c r="AL883" s="322"/>
      <c r="AM883" s="322"/>
      <c r="AN883" s="322"/>
      <c r="AO883" s="322"/>
      <c r="AP883" s="322"/>
      <c r="AQ883" s="267"/>
      <c r="AR883" s="254"/>
      <c r="AS883" s="242"/>
      <c r="AT883" s="242"/>
      <c r="AU883" s="242"/>
    </row>
    <row r="884" spans="1:47" hidden="1" outlineLevel="4" x14ac:dyDescent="0.35">
      <c r="A884" s="242"/>
      <c r="B884" s="251" t="s">
        <v>366</v>
      </c>
      <c r="C884" s="244">
        <f>INT(MAX($C$885:$C$995))+1</f>
        <v>5</v>
      </c>
      <c r="D884" s="267" t="s">
        <v>367</v>
      </c>
      <c r="E884" s="322"/>
      <c r="F884" s="322"/>
      <c r="G884" s="267"/>
      <c r="H884" s="322"/>
      <c r="I884" s="322"/>
      <c r="J884" s="322"/>
      <c r="K884" s="322"/>
      <c r="L884" s="322"/>
      <c r="M884" s="322"/>
      <c r="N884" s="322"/>
      <c r="O884" s="322"/>
      <c r="P884" s="322"/>
      <c r="Q884" s="322"/>
      <c r="R884" s="322"/>
      <c r="S884" s="322"/>
      <c r="T884" s="322"/>
      <c r="U884" s="322"/>
      <c r="V884" s="322"/>
      <c r="W884" s="322"/>
      <c r="X884" s="322"/>
      <c r="Y884" s="322"/>
      <c r="Z884" s="322"/>
      <c r="AA884" s="322"/>
      <c r="AB884" s="322"/>
      <c r="AC884" s="322"/>
      <c r="AD884" s="322"/>
      <c r="AE884" s="322"/>
      <c r="AF884" s="322"/>
      <c r="AG884" s="322"/>
      <c r="AH884" s="322"/>
      <c r="AI884" s="322"/>
      <c r="AJ884" s="322"/>
      <c r="AK884" s="322"/>
      <c r="AL884" s="322"/>
      <c r="AM884" s="322"/>
      <c r="AN884" s="322"/>
      <c r="AO884" s="322"/>
      <c r="AP884" s="322"/>
      <c r="AQ884" s="267"/>
      <c r="AR884" s="254"/>
      <c r="AS884" s="242"/>
      <c r="AT884" s="242"/>
      <c r="AU884" s="242"/>
    </row>
    <row r="885" spans="1:47" ht="5.15" customHeight="1" outlineLevel="2" x14ac:dyDescent="0.35">
      <c r="A885" s="242"/>
      <c r="B885" s="251"/>
      <c r="C885" s="244">
        <f>INT($C$875)+2.005</f>
        <v>3.0049999999999999</v>
      </c>
      <c r="D885" s="267" t="s">
        <v>368</v>
      </c>
      <c r="E885" s="267"/>
      <c r="F885" s="267"/>
      <c r="G885" s="267"/>
      <c r="H885" s="326"/>
      <c r="I885" s="326"/>
      <c r="J885" s="326"/>
      <c r="K885" s="326"/>
      <c r="L885" s="420"/>
      <c r="M885" s="420"/>
      <c r="N885" s="420"/>
      <c r="O885" s="420"/>
      <c r="P885" s="420"/>
      <c r="Q885" s="420"/>
      <c r="R885" s="420"/>
      <c r="S885" s="420"/>
      <c r="T885" s="420"/>
      <c r="U885" s="420"/>
      <c r="V885" s="420"/>
      <c r="W885" s="420"/>
      <c r="X885" s="326"/>
      <c r="Y885" s="326"/>
      <c r="Z885" s="326"/>
      <c r="AA885" s="326"/>
      <c r="AB885" s="269"/>
      <c r="AC885" s="269"/>
      <c r="AD885" s="269"/>
      <c r="AE885" s="269"/>
      <c r="AF885" s="269"/>
      <c r="AG885" s="269"/>
      <c r="AH885" s="269"/>
      <c r="AI885" s="269"/>
      <c r="AJ885" s="269"/>
      <c r="AK885" s="269"/>
      <c r="AL885" s="269"/>
      <c r="AM885" s="269"/>
      <c r="AN885" s="269"/>
      <c r="AO885" s="269"/>
      <c r="AP885" s="269"/>
      <c r="AQ885" s="267"/>
      <c r="AR885" s="254"/>
      <c r="AS885" s="242"/>
      <c r="AT885" s="242"/>
      <c r="AU885" s="242"/>
    </row>
    <row r="886" spans="1:47" outlineLevel="2" x14ac:dyDescent="0.35">
      <c r="A886" s="242"/>
      <c r="B886" s="251"/>
      <c r="C886" s="244">
        <f>INT($C$875)+2</f>
        <v>3</v>
      </c>
      <c r="D886" s="267"/>
      <c r="E886" s="322" t="s">
        <v>624</v>
      </c>
      <c r="F886" s="316" t="s">
        <v>625</v>
      </c>
      <c r="G886" s="267"/>
      <c r="H886" s="421"/>
      <c r="I886" s="339"/>
      <c r="J886" s="339"/>
      <c r="K886" s="272"/>
      <c r="L886" s="422">
        <f>COUNTA($J$886:$J$995)/M886</f>
        <v>27</v>
      </c>
      <c r="M886" s="422">
        <v>4</v>
      </c>
      <c r="N886" s="339"/>
      <c r="O886" s="339"/>
      <c r="P886" s="339"/>
      <c r="Q886" s="339"/>
      <c r="R886" s="339"/>
      <c r="S886" s="339"/>
      <c r="T886" s="339"/>
      <c r="U886" s="339"/>
      <c r="V886" s="339"/>
      <c r="W886" s="339"/>
      <c r="X886" s="272"/>
      <c r="Y886" s="272"/>
      <c r="Z886" s="272"/>
      <c r="AA886" s="272"/>
      <c r="AB886" s="272"/>
      <c r="AC886" s="272"/>
      <c r="AD886" s="272"/>
      <c r="AE886" s="272"/>
      <c r="AF886" s="272"/>
      <c r="AG886" s="272"/>
      <c r="AH886" s="272"/>
      <c r="AI886" s="272"/>
      <c r="AJ886" s="272"/>
      <c r="AK886" s="272"/>
      <c r="AL886" s="272"/>
      <c r="AM886" s="272"/>
      <c r="AN886" s="272"/>
      <c r="AO886" s="272"/>
      <c r="AP886" s="272"/>
      <c r="AQ886" s="267"/>
      <c r="AR886" s="254"/>
      <c r="AS886" s="242"/>
      <c r="AT886" s="242"/>
      <c r="AU886" s="242"/>
    </row>
    <row r="887" spans="1:47" outlineLevel="2" x14ac:dyDescent="0.35">
      <c r="A887" s="242"/>
      <c r="B887" s="251"/>
      <c r="C887" s="244">
        <f>INT($C$875)+2</f>
        <v>3</v>
      </c>
      <c r="D887" s="267"/>
      <c r="E887" s="322">
        <v>0</v>
      </c>
      <c r="F887" s="316" t="b">
        <f t="shared" ref="F887:F918" si="206">COUNTIFS($L887:$W887,"-")&lt;&gt;COUNTA($L887:$W887)</f>
        <v>1</v>
      </c>
      <c r="G887" s="267"/>
      <c r="H887" s="423" t="s">
        <v>626</v>
      </c>
      <c r="I887" s="423"/>
      <c r="J887" s="404" t="s">
        <v>627</v>
      </c>
      <c r="K887" s="424" t="str">
        <f>IF(L887&lt;0,"-",IFERROR(DATE(2019,1,($L887)*7+1),"-"))</f>
        <v>-</v>
      </c>
      <c r="L887" s="425" t="s">
        <v>628</v>
      </c>
      <c r="M887" s="425" t="s">
        <v>628</v>
      </c>
      <c r="N887" s="425" t="s">
        <v>628</v>
      </c>
      <c r="O887" s="425" t="s">
        <v>628</v>
      </c>
      <c r="P887" s="425" t="s">
        <v>628</v>
      </c>
      <c r="Q887" s="425" t="s">
        <v>628</v>
      </c>
      <c r="R887" s="425" t="s">
        <v>628</v>
      </c>
      <c r="S887" s="425" t="s">
        <v>628</v>
      </c>
      <c r="T887" s="425" t="s">
        <v>628</v>
      </c>
      <c r="U887" s="425" t="s">
        <v>628</v>
      </c>
      <c r="V887" s="425" t="s">
        <v>628</v>
      </c>
      <c r="W887" s="425" t="s">
        <v>628</v>
      </c>
      <c r="X887" s="272"/>
      <c r="Y887" s="272"/>
      <c r="Z887" s="272"/>
      <c r="AA887" s="272"/>
      <c r="AB887" s="272"/>
      <c r="AC887" s="272"/>
      <c r="AD887" s="272"/>
      <c r="AE887" s="272"/>
      <c r="AF887" s="272"/>
      <c r="AG887" s="272"/>
      <c r="AH887" s="272"/>
      <c r="AI887" s="272"/>
      <c r="AJ887" s="272"/>
      <c r="AK887" s="272"/>
      <c r="AL887" s="272"/>
      <c r="AM887" s="272"/>
      <c r="AN887" s="272"/>
      <c r="AO887" s="272"/>
      <c r="AP887" s="272"/>
      <c r="AQ887" s="267"/>
      <c r="AR887" s="254"/>
      <c r="AS887" s="242"/>
      <c r="AT887" s="242"/>
      <c r="AU887" s="242"/>
    </row>
    <row r="888" spans="1:47" outlineLevel="2" x14ac:dyDescent="0.35">
      <c r="A888" s="242"/>
      <c r="B888" s="251"/>
      <c r="C888" s="244">
        <f>INT($C$875)+2</f>
        <v>3</v>
      </c>
      <c r="D888" s="267"/>
      <c r="E888" s="426">
        <f>E887</f>
        <v>0</v>
      </c>
      <c r="F888" s="316" t="b">
        <f t="shared" si="206"/>
        <v>1</v>
      </c>
      <c r="G888" s="267"/>
      <c r="H888" s="899" t="s">
        <v>629</v>
      </c>
      <c r="I888" s="900"/>
      <c r="J888" s="427" t="s">
        <v>630</v>
      </c>
      <c r="K888" s="428">
        <f t="shared" ref="K888:K951" si="207">IF(L888&lt;0,"-",IFERROR(DATE(2019,1,($L888)*7+1),"-"))</f>
        <v>43802</v>
      </c>
      <c r="L888" s="312">
        <v>48</v>
      </c>
      <c r="M888" s="429" t="s">
        <v>628</v>
      </c>
      <c r="N888" s="429" t="s">
        <v>628</v>
      </c>
      <c r="O888" s="429" t="s">
        <v>628</v>
      </c>
      <c r="P888" s="429" t="s">
        <v>628</v>
      </c>
      <c r="Q888" s="429" t="s">
        <v>628</v>
      </c>
      <c r="R888" s="429" t="s">
        <v>628</v>
      </c>
      <c r="S888" s="429" t="s">
        <v>628</v>
      </c>
      <c r="T888" s="429" t="s">
        <v>628</v>
      </c>
      <c r="U888" s="429" t="s">
        <v>628</v>
      </c>
      <c r="V888" s="429" t="s">
        <v>628</v>
      </c>
      <c r="W888" s="429" t="s">
        <v>628</v>
      </c>
      <c r="X888" s="272"/>
      <c r="Y888" s="272"/>
      <c r="Z888" s="272"/>
      <c r="AA888" s="272"/>
      <c r="AB888" s="272"/>
      <c r="AC888" s="272"/>
      <c r="AD888" s="272"/>
      <c r="AE888" s="272"/>
      <c r="AF888" s="272"/>
      <c r="AG888" s="272"/>
      <c r="AH888" s="272"/>
      <c r="AI888" s="272"/>
      <c r="AJ888" s="272"/>
      <c r="AK888" s="272"/>
      <c r="AL888" s="272"/>
      <c r="AM888" s="272"/>
      <c r="AN888" s="272"/>
      <c r="AO888" s="272"/>
      <c r="AP888" s="272"/>
      <c r="AQ888" s="267"/>
      <c r="AR888" s="254"/>
      <c r="AS888" s="242"/>
      <c r="AT888" s="242"/>
      <c r="AU888" s="242"/>
    </row>
    <row r="889" spans="1:47" outlineLevel="2" x14ac:dyDescent="0.35">
      <c r="A889" s="242"/>
      <c r="B889" s="251"/>
      <c r="C889" s="244">
        <f>INT($C$875)+2</f>
        <v>3</v>
      </c>
      <c r="D889" s="267"/>
      <c r="E889" s="426">
        <f>E888</f>
        <v>0</v>
      </c>
      <c r="F889" s="316" t="b">
        <f t="shared" si="206"/>
        <v>1</v>
      </c>
      <c r="G889" s="267"/>
      <c r="H889" s="901"/>
      <c r="I889" s="902"/>
      <c r="J889" s="427" t="s">
        <v>631</v>
      </c>
      <c r="K889" s="428" t="str">
        <f t="shared" si="207"/>
        <v>-</v>
      </c>
      <c r="L889" s="429" t="s">
        <v>632</v>
      </c>
      <c r="M889" s="312">
        <v>26</v>
      </c>
      <c r="N889" s="429" t="s">
        <v>632</v>
      </c>
      <c r="O889" s="429" t="s">
        <v>632</v>
      </c>
      <c r="P889" s="429" t="s">
        <v>632</v>
      </c>
      <c r="Q889" s="429" t="s">
        <v>632</v>
      </c>
      <c r="R889" s="429" t="s">
        <v>632</v>
      </c>
      <c r="S889" s="429" t="s">
        <v>632</v>
      </c>
      <c r="T889" s="429" t="s">
        <v>632</v>
      </c>
      <c r="U889" s="429" t="s">
        <v>632</v>
      </c>
      <c r="V889" s="429" t="s">
        <v>632</v>
      </c>
      <c r="W889" s="429" t="s">
        <v>632</v>
      </c>
      <c r="X889" s="272"/>
      <c r="Y889" s="272"/>
      <c r="Z889" s="272"/>
      <c r="AA889" s="272"/>
      <c r="AB889" s="272"/>
      <c r="AC889" s="272"/>
      <c r="AD889" s="272"/>
      <c r="AE889" s="272"/>
      <c r="AF889" s="272"/>
      <c r="AG889" s="272"/>
      <c r="AH889" s="272"/>
      <c r="AI889" s="272"/>
      <c r="AJ889" s="272"/>
      <c r="AK889" s="272"/>
      <c r="AL889" s="272"/>
      <c r="AM889" s="272"/>
      <c r="AN889" s="272"/>
      <c r="AO889" s="272"/>
      <c r="AP889" s="272"/>
      <c r="AQ889" s="267"/>
      <c r="AR889" s="254"/>
      <c r="AS889" s="242"/>
      <c r="AT889" s="242"/>
      <c r="AU889" s="242"/>
    </row>
    <row r="890" spans="1:47" outlineLevel="2" x14ac:dyDescent="0.35">
      <c r="A890" s="242"/>
      <c r="B890" s="251"/>
      <c r="C890" s="244">
        <f>INT($C$875)+2</f>
        <v>3</v>
      </c>
      <c r="D890" s="267"/>
      <c r="E890" s="426">
        <f>E889</f>
        <v>0</v>
      </c>
      <c r="F890" s="316" t="b">
        <f t="shared" si="206"/>
        <v>1</v>
      </c>
      <c r="G890" s="267"/>
      <c r="H890" s="903"/>
      <c r="I890" s="904"/>
      <c r="J890" s="412" t="s">
        <v>633</v>
      </c>
      <c r="K890" s="430" t="str">
        <f t="shared" si="207"/>
        <v>-</v>
      </c>
      <c r="L890" s="427" t="s">
        <v>628</v>
      </c>
      <c r="M890" s="427" t="s">
        <v>628</v>
      </c>
      <c r="N890" s="427" t="s">
        <v>628</v>
      </c>
      <c r="O890" s="427" t="s">
        <v>628</v>
      </c>
      <c r="P890" s="427" t="s">
        <v>628</v>
      </c>
      <c r="Q890" s="427" t="s">
        <v>628</v>
      </c>
      <c r="R890" s="427" t="s">
        <v>628</v>
      </c>
      <c r="S890" s="427" t="s">
        <v>628</v>
      </c>
      <c r="T890" s="427" t="s">
        <v>628</v>
      </c>
      <c r="U890" s="427" t="s">
        <v>628</v>
      </c>
      <c r="V890" s="431" t="s">
        <v>628</v>
      </c>
      <c r="W890" s="431" t="s">
        <v>628</v>
      </c>
      <c r="X890" s="272"/>
      <c r="Y890" s="272"/>
      <c r="Z890" s="272"/>
      <c r="AA890" s="272"/>
      <c r="AB890" s="272"/>
      <c r="AC890" s="272"/>
      <c r="AD890" s="272"/>
      <c r="AE890" s="272"/>
      <c r="AF890" s="272"/>
      <c r="AG890" s="272"/>
      <c r="AH890" s="272"/>
      <c r="AI890" s="272"/>
      <c r="AJ890" s="272"/>
      <c r="AK890" s="272"/>
      <c r="AL890" s="272"/>
      <c r="AM890" s="272"/>
      <c r="AN890" s="272"/>
      <c r="AO890" s="272"/>
      <c r="AP890" s="272"/>
      <c r="AQ890" s="267"/>
      <c r="AR890" s="254"/>
      <c r="AS890" s="242"/>
      <c r="AT890" s="242"/>
      <c r="AU890" s="242"/>
    </row>
    <row r="891" spans="1:47" outlineLevel="3" x14ac:dyDescent="0.35">
      <c r="A891" s="242"/>
      <c r="B891" s="251"/>
      <c r="C891" s="244">
        <f t="shared" ref="C891:C922" si="208">INT($C$875)+3</f>
        <v>4</v>
      </c>
      <c r="D891" s="267"/>
      <c r="E891" s="322">
        <v>1</v>
      </c>
      <c r="F891" s="316" t="b">
        <f t="shared" si="206"/>
        <v>1</v>
      </c>
      <c r="G891" s="267"/>
      <c r="H891" s="423" t="s">
        <v>634</v>
      </c>
      <c r="I891" s="423"/>
      <c r="J891" s="404" t="s">
        <v>627</v>
      </c>
      <c r="K891" s="424" t="str">
        <f t="shared" si="207"/>
        <v>-</v>
      </c>
      <c r="L891" s="433">
        <v>-1</v>
      </c>
      <c r="M891" s="425" t="s">
        <v>628</v>
      </c>
      <c r="N891" s="425" t="s">
        <v>628</v>
      </c>
      <c r="O891" s="425" t="s">
        <v>628</v>
      </c>
      <c r="P891" s="425" t="s">
        <v>628</v>
      </c>
      <c r="Q891" s="425" t="s">
        <v>628</v>
      </c>
      <c r="R891" s="425" t="s">
        <v>628</v>
      </c>
      <c r="S891" s="425" t="s">
        <v>628</v>
      </c>
      <c r="T891" s="425" t="s">
        <v>628</v>
      </c>
      <c r="U891" s="425" t="s">
        <v>628</v>
      </c>
      <c r="V891" s="425" t="s">
        <v>628</v>
      </c>
      <c r="W891" s="425" t="s">
        <v>628</v>
      </c>
      <c r="X891" s="272"/>
      <c r="Y891" s="272"/>
      <c r="Z891" s="272"/>
      <c r="AA891" s="272"/>
      <c r="AB891" s="272"/>
      <c r="AC891" s="272"/>
      <c r="AD891" s="272"/>
      <c r="AE891" s="272"/>
      <c r="AF891" s="272"/>
      <c r="AG891" s="272"/>
      <c r="AH891" s="272"/>
      <c r="AI891" s="272"/>
      <c r="AJ891" s="272"/>
      <c r="AK891" s="272"/>
      <c r="AL891" s="272"/>
      <c r="AM891" s="272"/>
      <c r="AN891" s="272"/>
      <c r="AO891" s="272"/>
      <c r="AP891" s="272"/>
      <c r="AQ891" s="267"/>
      <c r="AR891" s="254"/>
      <c r="AS891" s="242"/>
      <c r="AT891" s="242"/>
      <c r="AU891" s="242"/>
    </row>
    <row r="892" spans="1:47" ht="15" customHeight="1" outlineLevel="3" x14ac:dyDescent="0.35">
      <c r="A892" s="242"/>
      <c r="B892" s="251"/>
      <c r="C892" s="244">
        <f t="shared" si="208"/>
        <v>4</v>
      </c>
      <c r="D892" s="267"/>
      <c r="E892" s="426">
        <f>E891</f>
        <v>1</v>
      </c>
      <c r="F892" s="316" t="b">
        <f t="shared" si="206"/>
        <v>1</v>
      </c>
      <c r="G892" s="267"/>
      <c r="H892" s="899" t="s">
        <v>635</v>
      </c>
      <c r="I892" s="900"/>
      <c r="J892" s="427" t="s">
        <v>630</v>
      </c>
      <c r="K892" s="428" t="str">
        <f t="shared" si="207"/>
        <v>-</v>
      </c>
      <c r="L892" s="429" t="s">
        <v>628</v>
      </c>
      <c r="M892" s="429" t="s">
        <v>628</v>
      </c>
      <c r="N892" s="429" t="s">
        <v>628</v>
      </c>
      <c r="O892" s="429" t="s">
        <v>628</v>
      </c>
      <c r="P892" s="429" t="s">
        <v>628</v>
      </c>
      <c r="Q892" s="429" t="s">
        <v>628</v>
      </c>
      <c r="R892" s="429" t="s">
        <v>628</v>
      </c>
      <c r="S892" s="429" t="s">
        <v>628</v>
      </c>
      <c r="T892" s="429" t="s">
        <v>628</v>
      </c>
      <c r="U892" s="429" t="s">
        <v>628</v>
      </c>
      <c r="V892" s="429" t="s">
        <v>628</v>
      </c>
      <c r="W892" s="429" t="s">
        <v>628</v>
      </c>
      <c r="X892" s="272"/>
      <c r="Y892" s="272"/>
      <c r="Z892" s="272"/>
      <c r="AA892" s="272"/>
      <c r="AB892" s="272"/>
      <c r="AC892" s="272"/>
      <c r="AD892" s="272"/>
      <c r="AE892" s="272"/>
      <c r="AF892" s="272"/>
      <c r="AG892" s="272"/>
      <c r="AH892" s="272"/>
      <c r="AI892" s="272"/>
      <c r="AJ892" s="272"/>
      <c r="AK892" s="272"/>
      <c r="AL892" s="272"/>
      <c r="AM892" s="272"/>
      <c r="AN892" s="272"/>
      <c r="AO892" s="272"/>
      <c r="AP892" s="272"/>
      <c r="AQ892" s="267"/>
      <c r="AR892" s="254"/>
      <c r="AS892" s="242"/>
      <c r="AT892" s="242"/>
      <c r="AU892" s="242"/>
    </row>
    <row r="893" spans="1:47" outlineLevel="3" x14ac:dyDescent="0.35">
      <c r="A893" s="242"/>
      <c r="B893" s="251"/>
      <c r="C893" s="244">
        <f t="shared" si="208"/>
        <v>4</v>
      </c>
      <c r="D893" s="267"/>
      <c r="E893" s="426">
        <f>E892</f>
        <v>1</v>
      </c>
      <c r="F893" s="316" t="b">
        <f t="shared" si="206"/>
        <v>1</v>
      </c>
      <c r="G893" s="267"/>
      <c r="H893" s="901"/>
      <c r="I893" s="902"/>
      <c r="J893" s="427" t="s">
        <v>631</v>
      </c>
      <c r="K893" s="428" t="str">
        <f t="shared" si="207"/>
        <v>-</v>
      </c>
      <c r="L893" s="429" t="s">
        <v>632</v>
      </c>
      <c r="M893" s="429" t="s">
        <v>632</v>
      </c>
      <c r="N893" s="429" t="s">
        <v>632</v>
      </c>
      <c r="O893" s="429" t="s">
        <v>632</v>
      </c>
      <c r="P893" s="429" t="s">
        <v>632</v>
      </c>
      <c r="Q893" s="429" t="s">
        <v>632</v>
      </c>
      <c r="R893" s="429" t="s">
        <v>632</v>
      </c>
      <c r="S893" s="429" t="s">
        <v>632</v>
      </c>
      <c r="T893" s="429" t="s">
        <v>632</v>
      </c>
      <c r="U893" s="429" t="s">
        <v>632</v>
      </c>
      <c r="V893" s="429" t="s">
        <v>632</v>
      </c>
      <c r="W893" s="429" t="s">
        <v>632</v>
      </c>
      <c r="X893" s="272"/>
      <c r="Y893" s="272"/>
      <c r="Z893" s="272"/>
      <c r="AA893" s="272"/>
      <c r="AB893" s="272"/>
      <c r="AC893" s="272"/>
      <c r="AD893" s="272"/>
      <c r="AE893" s="272"/>
      <c r="AF893" s="272"/>
      <c r="AG893" s="272"/>
      <c r="AH893" s="272"/>
      <c r="AI893" s="272"/>
      <c r="AJ893" s="272"/>
      <c r="AK893" s="272"/>
      <c r="AL893" s="272"/>
      <c r="AM893" s="272"/>
      <c r="AN893" s="272"/>
      <c r="AO893" s="272"/>
      <c r="AP893" s="272"/>
      <c r="AQ893" s="267"/>
      <c r="AR893" s="254"/>
      <c r="AS893" s="242"/>
      <c r="AT893" s="242"/>
      <c r="AU893" s="242"/>
    </row>
    <row r="894" spans="1:47" outlineLevel="3" x14ac:dyDescent="0.35">
      <c r="A894" s="242"/>
      <c r="B894" s="251"/>
      <c r="C894" s="244">
        <f t="shared" si="208"/>
        <v>4</v>
      </c>
      <c r="D894" s="267"/>
      <c r="E894" s="426">
        <f>E893</f>
        <v>1</v>
      </c>
      <c r="F894" s="316" t="b">
        <f t="shared" si="206"/>
        <v>1</v>
      </c>
      <c r="G894" s="267"/>
      <c r="H894" s="903"/>
      <c r="I894" s="904"/>
      <c r="J894" s="412" t="s">
        <v>633</v>
      </c>
      <c r="K894" s="430" t="str">
        <f t="shared" si="207"/>
        <v>-</v>
      </c>
      <c r="L894" s="427" t="s">
        <v>628</v>
      </c>
      <c r="M894" s="427" t="s">
        <v>628</v>
      </c>
      <c r="N894" s="427" t="s">
        <v>628</v>
      </c>
      <c r="O894" s="427" t="s">
        <v>628</v>
      </c>
      <c r="P894" s="427" t="s">
        <v>628</v>
      </c>
      <c r="Q894" s="427" t="s">
        <v>628</v>
      </c>
      <c r="R894" s="427" t="s">
        <v>628</v>
      </c>
      <c r="S894" s="427" t="s">
        <v>628</v>
      </c>
      <c r="T894" s="427" t="s">
        <v>628</v>
      </c>
      <c r="U894" s="427" t="s">
        <v>628</v>
      </c>
      <c r="V894" s="431" t="s">
        <v>628</v>
      </c>
      <c r="W894" s="431" t="s">
        <v>628</v>
      </c>
      <c r="X894" s="272"/>
      <c r="Y894" s="272"/>
      <c r="Z894" s="272"/>
      <c r="AA894" s="272"/>
      <c r="AB894" s="272"/>
      <c r="AC894" s="272"/>
      <c r="AD894" s="272"/>
      <c r="AE894" s="272"/>
      <c r="AF894" s="272"/>
      <c r="AG894" s="272"/>
      <c r="AH894" s="272"/>
      <c r="AI894" s="272"/>
      <c r="AJ894" s="272"/>
      <c r="AK894" s="272"/>
      <c r="AL894" s="272"/>
      <c r="AM894" s="272"/>
      <c r="AN894" s="272"/>
      <c r="AO894" s="272"/>
      <c r="AP894" s="272"/>
      <c r="AQ894" s="267"/>
      <c r="AR894" s="254"/>
      <c r="AS894" s="242"/>
      <c r="AT894" s="242"/>
      <c r="AU894" s="242"/>
    </row>
    <row r="895" spans="1:47" outlineLevel="3" x14ac:dyDescent="0.35">
      <c r="A895" s="242"/>
      <c r="B895" s="251"/>
      <c r="C895" s="244">
        <f t="shared" si="208"/>
        <v>4</v>
      </c>
      <c r="D895" s="267"/>
      <c r="E895" s="322">
        <v>2</v>
      </c>
      <c r="F895" s="316" t="b">
        <f t="shared" si="206"/>
        <v>1</v>
      </c>
      <c r="G895" s="267"/>
      <c r="H895" s="423" t="s">
        <v>636</v>
      </c>
      <c r="I895" s="423"/>
      <c r="J895" s="404" t="s">
        <v>627</v>
      </c>
      <c r="K895" s="424" t="str">
        <f t="shared" si="207"/>
        <v>-</v>
      </c>
      <c r="L895" s="433">
        <v>-1</v>
      </c>
      <c r="M895" s="425" t="s">
        <v>628</v>
      </c>
      <c r="N895" s="425" t="s">
        <v>628</v>
      </c>
      <c r="O895" s="425" t="s">
        <v>628</v>
      </c>
      <c r="P895" s="425" t="s">
        <v>628</v>
      </c>
      <c r="Q895" s="425" t="s">
        <v>628</v>
      </c>
      <c r="R895" s="425" t="s">
        <v>628</v>
      </c>
      <c r="S895" s="425" t="s">
        <v>628</v>
      </c>
      <c r="T895" s="425" t="s">
        <v>628</v>
      </c>
      <c r="U895" s="425" t="s">
        <v>628</v>
      </c>
      <c r="V895" s="425" t="s">
        <v>628</v>
      </c>
      <c r="W895" s="425" t="s">
        <v>628</v>
      </c>
      <c r="X895" s="272"/>
      <c r="Y895" s="272"/>
      <c r="Z895" s="272"/>
      <c r="AA895" s="272"/>
      <c r="AB895" s="272"/>
      <c r="AC895" s="272"/>
      <c r="AD895" s="272"/>
      <c r="AE895" s="272"/>
      <c r="AF895" s="272"/>
      <c r="AG895" s="272"/>
      <c r="AH895" s="272"/>
      <c r="AI895" s="272"/>
      <c r="AJ895" s="272"/>
      <c r="AK895" s="272"/>
      <c r="AL895" s="272"/>
      <c r="AM895" s="272"/>
      <c r="AN895" s="272"/>
      <c r="AO895" s="272"/>
      <c r="AP895" s="272"/>
      <c r="AQ895" s="267"/>
      <c r="AR895" s="254"/>
      <c r="AS895" s="242"/>
      <c r="AT895" s="242"/>
      <c r="AU895" s="242"/>
    </row>
    <row r="896" spans="1:47" ht="15" customHeight="1" outlineLevel="3" x14ac:dyDescent="0.35">
      <c r="A896" s="242"/>
      <c r="B896" s="251"/>
      <c r="C896" s="244">
        <f t="shared" si="208"/>
        <v>4</v>
      </c>
      <c r="D896" s="267"/>
      <c r="E896" s="426">
        <f>E895</f>
        <v>2</v>
      </c>
      <c r="F896" s="316" t="b">
        <f t="shared" si="206"/>
        <v>1</v>
      </c>
      <c r="G896" s="267"/>
      <c r="H896" s="899" t="s">
        <v>637</v>
      </c>
      <c r="I896" s="900"/>
      <c r="J896" s="427" t="s">
        <v>630</v>
      </c>
      <c r="K896" s="428" t="str">
        <f t="shared" si="207"/>
        <v>-</v>
      </c>
      <c r="L896" s="429" t="s">
        <v>628</v>
      </c>
      <c r="M896" s="429" t="s">
        <v>628</v>
      </c>
      <c r="N896" s="429" t="s">
        <v>628</v>
      </c>
      <c r="O896" s="429" t="s">
        <v>628</v>
      </c>
      <c r="P896" s="429" t="s">
        <v>628</v>
      </c>
      <c r="Q896" s="429" t="s">
        <v>628</v>
      </c>
      <c r="R896" s="429" t="s">
        <v>628</v>
      </c>
      <c r="S896" s="429" t="s">
        <v>628</v>
      </c>
      <c r="T896" s="429" t="s">
        <v>628</v>
      </c>
      <c r="U896" s="429" t="s">
        <v>628</v>
      </c>
      <c r="V896" s="429" t="s">
        <v>628</v>
      </c>
      <c r="W896" s="429" t="s">
        <v>628</v>
      </c>
      <c r="X896" s="272"/>
      <c r="Y896" s="272"/>
      <c r="Z896" s="272"/>
      <c r="AA896" s="272"/>
      <c r="AB896" s="272"/>
      <c r="AC896" s="272"/>
      <c r="AD896" s="272"/>
      <c r="AE896" s="272"/>
      <c r="AF896" s="272"/>
      <c r="AG896" s="272"/>
      <c r="AH896" s="272"/>
      <c r="AI896" s="272"/>
      <c r="AJ896" s="272"/>
      <c r="AK896" s="272"/>
      <c r="AL896" s="272"/>
      <c r="AM896" s="272"/>
      <c r="AN896" s="272"/>
      <c r="AO896" s="272"/>
      <c r="AP896" s="272"/>
      <c r="AQ896" s="267"/>
      <c r="AR896" s="254"/>
      <c r="AS896" s="242"/>
      <c r="AT896" s="242"/>
      <c r="AU896" s="242"/>
    </row>
    <row r="897" spans="1:47" outlineLevel="3" x14ac:dyDescent="0.35">
      <c r="A897" s="242"/>
      <c r="B897" s="251"/>
      <c r="C897" s="244">
        <f t="shared" si="208"/>
        <v>4</v>
      </c>
      <c r="D897" s="267"/>
      <c r="E897" s="426">
        <f>E896</f>
        <v>2</v>
      </c>
      <c r="F897" s="316" t="b">
        <f t="shared" si="206"/>
        <v>1</v>
      </c>
      <c r="G897" s="267"/>
      <c r="H897" s="901"/>
      <c r="I897" s="902"/>
      <c r="J897" s="427" t="s">
        <v>631</v>
      </c>
      <c r="K897" s="428" t="str">
        <f t="shared" si="207"/>
        <v>-</v>
      </c>
      <c r="L897" s="429" t="s">
        <v>632</v>
      </c>
      <c r="M897" s="429" t="s">
        <v>632</v>
      </c>
      <c r="N897" s="429" t="s">
        <v>632</v>
      </c>
      <c r="O897" s="429" t="s">
        <v>632</v>
      </c>
      <c r="P897" s="429" t="s">
        <v>632</v>
      </c>
      <c r="Q897" s="429" t="s">
        <v>632</v>
      </c>
      <c r="R897" s="429" t="s">
        <v>632</v>
      </c>
      <c r="S897" s="429" t="s">
        <v>632</v>
      </c>
      <c r="T897" s="429" t="s">
        <v>632</v>
      </c>
      <c r="U897" s="429" t="s">
        <v>632</v>
      </c>
      <c r="V897" s="429" t="s">
        <v>632</v>
      </c>
      <c r="W897" s="429" t="s">
        <v>632</v>
      </c>
      <c r="X897" s="272"/>
      <c r="Y897" s="272"/>
      <c r="Z897" s="272"/>
      <c r="AA897" s="272"/>
      <c r="AB897" s="272"/>
      <c r="AC897" s="272"/>
      <c r="AD897" s="272"/>
      <c r="AE897" s="272"/>
      <c r="AF897" s="272"/>
      <c r="AG897" s="272"/>
      <c r="AH897" s="272"/>
      <c r="AI897" s="272"/>
      <c r="AJ897" s="272"/>
      <c r="AK897" s="272"/>
      <c r="AL897" s="272"/>
      <c r="AM897" s="272"/>
      <c r="AN897" s="272"/>
      <c r="AO897" s="272"/>
      <c r="AP897" s="272"/>
      <c r="AQ897" s="267"/>
      <c r="AR897" s="254"/>
      <c r="AS897" s="242"/>
      <c r="AT897" s="242"/>
      <c r="AU897" s="242"/>
    </row>
    <row r="898" spans="1:47" outlineLevel="3" x14ac:dyDescent="0.35">
      <c r="A898" s="242"/>
      <c r="B898" s="251"/>
      <c r="C898" s="244">
        <f t="shared" si="208"/>
        <v>4</v>
      </c>
      <c r="D898" s="267"/>
      <c r="E898" s="426">
        <f>E897</f>
        <v>2</v>
      </c>
      <c r="F898" s="316" t="b">
        <f t="shared" si="206"/>
        <v>1</v>
      </c>
      <c r="G898" s="267"/>
      <c r="H898" s="903"/>
      <c r="I898" s="904"/>
      <c r="J898" s="412" t="s">
        <v>633</v>
      </c>
      <c r="K898" s="430" t="str">
        <f t="shared" si="207"/>
        <v>-</v>
      </c>
      <c r="L898" s="427" t="s">
        <v>628</v>
      </c>
      <c r="M898" s="427" t="s">
        <v>628</v>
      </c>
      <c r="N898" s="427" t="s">
        <v>628</v>
      </c>
      <c r="O898" s="427" t="s">
        <v>628</v>
      </c>
      <c r="P898" s="427" t="s">
        <v>628</v>
      </c>
      <c r="Q898" s="427" t="s">
        <v>628</v>
      </c>
      <c r="R898" s="427" t="s">
        <v>628</v>
      </c>
      <c r="S898" s="427" t="s">
        <v>628</v>
      </c>
      <c r="T898" s="427" t="s">
        <v>628</v>
      </c>
      <c r="U898" s="427" t="s">
        <v>628</v>
      </c>
      <c r="V898" s="431" t="s">
        <v>628</v>
      </c>
      <c r="W898" s="431" t="s">
        <v>628</v>
      </c>
      <c r="X898" s="272"/>
      <c r="Y898" s="272"/>
      <c r="Z898" s="272"/>
      <c r="AA898" s="272"/>
      <c r="AB898" s="272"/>
      <c r="AC898" s="272"/>
      <c r="AD898" s="272"/>
      <c r="AE898" s="272"/>
      <c r="AF898" s="272"/>
      <c r="AG898" s="272"/>
      <c r="AH898" s="272"/>
      <c r="AI898" s="272"/>
      <c r="AJ898" s="272"/>
      <c r="AK898" s="272"/>
      <c r="AL898" s="272"/>
      <c r="AM898" s="272"/>
      <c r="AN898" s="272"/>
      <c r="AO898" s="272"/>
      <c r="AP898" s="272"/>
      <c r="AQ898" s="267"/>
      <c r="AR898" s="254"/>
      <c r="AS898" s="242"/>
      <c r="AT898" s="242"/>
      <c r="AU898" s="242"/>
    </row>
    <row r="899" spans="1:47" outlineLevel="3" x14ac:dyDescent="0.35">
      <c r="A899" s="242"/>
      <c r="B899" s="251"/>
      <c r="C899" s="244">
        <f t="shared" si="208"/>
        <v>4</v>
      </c>
      <c r="D899" s="267"/>
      <c r="E899" s="322">
        <v>3</v>
      </c>
      <c r="F899" s="316" t="b">
        <f t="shared" si="206"/>
        <v>1</v>
      </c>
      <c r="G899" s="267"/>
      <c r="H899" s="423" t="s">
        <v>638</v>
      </c>
      <c r="I899" s="423"/>
      <c r="J899" s="404" t="s">
        <v>627</v>
      </c>
      <c r="K899" s="424" t="str">
        <f t="shared" si="207"/>
        <v>-</v>
      </c>
      <c r="L899" s="425" t="s">
        <v>628</v>
      </c>
      <c r="M899" s="425" t="s">
        <v>628</v>
      </c>
      <c r="N899" s="425" t="s">
        <v>628</v>
      </c>
      <c r="O899" s="425" t="s">
        <v>628</v>
      </c>
      <c r="P899" s="425" t="s">
        <v>628</v>
      </c>
      <c r="Q899" s="425" t="s">
        <v>628</v>
      </c>
      <c r="R899" s="425" t="s">
        <v>628</v>
      </c>
      <c r="S899" s="425" t="s">
        <v>628</v>
      </c>
      <c r="T899" s="425" t="s">
        <v>628</v>
      </c>
      <c r="U899" s="425" t="s">
        <v>628</v>
      </c>
      <c r="V899" s="425" t="s">
        <v>628</v>
      </c>
      <c r="W899" s="425" t="s">
        <v>628</v>
      </c>
      <c r="X899" s="272"/>
      <c r="Y899" s="272"/>
      <c r="Z899" s="272"/>
      <c r="AA899" s="272"/>
      <c r="AB899" s="272"/>
      <c r="AC899" s="272"/>
      <c r="AD899" s="272"/>
      <c r="AE899" s="272"/>
      <c r="AF899" s="272"/>
      <c r="AG899" s="272"/>
      <c r="AH899" s="272"/>
      <c r="AI899" s="272"/>
      <c r="AJ899" s="272"/>
      <c r="AK899" s="272"/>
      <c r="AL899" s="272"/>
      <c r="AM899" s="272"/>
      <c r="AN899" s="272"/>
      <c r="AO899" s="272"/>
      <c r="AP899" s="272"/>
      <c r="AQ899" s="267"/>
      <c r="AR899" s="254"/>
      <c r="AS899" s="242"/>
      <c r="AT899" s="242"/>
      <c r="AU899" s="242"/>
    </row>
    <row r="900" spans="1:47" ht="15" customHeight="1" outlineLevel="3" x14ac:dyDescent="0.35">
      <c r="A900" s="242"/>
      <c r="B900" s="251"/>
      <c r="C900" s="244">
        <f t="shared" si="208"/>
        <v>4</v>
      </c>
      <c r="D900" s="267"/>
      <c r="E900" s="426">
        <f>E899</f>
        <v>3</v>
      </c>
      <c r="F900" s="316" t="b">
        <f t="shared" si="206"/>
        <v>1</v>
      </c>
      <c r="G900" s="267"/>
      <c r="H900" s="899" t="s">
        <v>639</v>
      </c>
      <c r="I900" s="900"/>
      <c r="J900" s="427" t="s">
        <v>630</v>
      </c>
      <c r="K900" s="428">
        <f t="shared" si="207"/>
        <v>43802</v>
      </c>
      <c r="L900" s="312">
        <v>48</v>
      </c>
      <c r="M900" s="429" t="s">
        <v>628</v>
      </c>
      <c r="N900" s="429" t="s">
        <v>628</v>
      </c>
      <c r="O900" s="429" t="s">
        <v>628</v>
      </c>
      <c r="P900" s="429" t="s">
        <v>628</v>
      </c>
      <c r="Q900" s="429" t="s">
        <v>628</v>
      </c>
      <c r="R900" s="429" t="s">
        <v>628</v>
      </c>
      <c r="S900" s="429" t="s">
        <v>628</v>
      </c>
      <c r="T900" s="429" t="s">
        <v>628</v>
      </c>
      <c r="U900" s="429" t="s">
        <v>628</v>
      </c>
      <c r="V900" s="429" t="s">
        <v>628</v>
      </c>
      <c r="W900" s="429" t="s">
        <v>628</v>
      </c>
      <c r="X900" s="272"/>
      <c r="Y900" s="272"/>
      <c r="Z900" s="272"/>
      <c r="AA900" s="272"/>
      <c r="AB900" s="272"/>
      <c r="AC900" s="272"/>
      <c r="AD900" s="272"/>
      <c r="AE900" s="272"/>
      <c r="AF900" s="272"/>
      <c r="AG900" s="272"/>
      <c r="AH900" s="272"/>
      <c r="AI900" s="272"/>
      <c r="AJ900" s="272"/>
      <c r="AK900" s="272"/>
      <c r="AL900" s="272"/>
      <c r="AM900" s="272"/>
      <c r="AN900" s="272"/>
      <c r="AO900" s="272"/>
      <c r="AP900" s="272"/>
      <c r="AQ900" s="267"/>
      <c r="AR900" s="254"/>
      <c r="AS900" s="242"/>
      <c r="AT900" s="242"/>
      <c r="AU900" s="242"/>
    </row>
    <row r="901" spans="1:47" outlineLevel="3" x14ac:dyDescent="0.35">
      <c r="A901" s="242"/>
      <c r="B901" s="251"/>
      <c r="C901" s="244">
        <f t="shared" si="208"/>
        <v>4</v>
      </c>
      <c r="D901" s="267"/>
      <c r="E901" s="426">
        <f>E900</f>
        <v>3</v>
      </c>
      <c r="F901" s="316" t="b">
        <f t="shared" si="206"/>
        <v>1</v>
      </c>
      <c r="G901" s="267"/>
      <c r="H901" s="901"/>
      <c r="I901" s="902"/>
      <c r="J901" s="427" t="s">
        <v>631</v>
      </c>
      <c r="K901" s="428" t="str">
        <f t="shared" si="207"/>
        <v>-</v>
      </c>
      <c r="L901" s="429" t="s">
        <v>632</v>
      </c>
      <c r="M901" s="312">
        <v>26</v>
      </c>
      <c r="N901" s="429" t="s">
        <v>632</v>
      </c>
      <c r="O901" s="429" t="s">
        <v>632</v>
      </c>
      <c r="P901" s="429" t="s">
        <v>632</v>
      </c>
      <c r="Q901" s="429" t="s">
        <v>632</v>
      </c>
      <c r="R901" s="429" t="s">
        <v>632</v>
      </c>
      <c r="S901" s="429" t="s">
        <v>632</v>
      </c>
      <c r="T901" s="429" t="s">
        <v>632</v>
      </c>
      <c r="U901" s="429" t="s">
        <v>632</v>
      </c>
      <c r="V901" s="429" t="s">
        <v>632</v>
      </c>
      <c r="W901" s="429" t="s">
        <v>632</v>
      </c>
      <c r="X901" s="272"/>
      <c r="Y901" s="272"/>
      <c r="Z901" s="272"/>
      <c r="AA901" s="272"/>
      <c r="AB901" s="272"/>
      <c r="AC901" s="272"/>
      <c r="AD901" s="272"/>
      <c r="AE901" s="272"/>
      <c r="AF901" s="272"/>
      <c r="AG901" s="272"/>
      <c r="AH901" s="272"/>
      <c r="AI901" s="272"/>
      <c r="AJ901" s="272"/>
      <c r="AK901" s="272"/>
      <c r="AL901" s="272"/>
      <c r="AM901" s="272"/>
      <c r="AN901" s="272"/>
      <c r="AO901" s="272"/>
      <c r="AP901" s="272"/>
      <c r="AQ901" s="267"/>
      <c r="AR901" s="254"/>
      <c r="AS901" s="242"/>
      <c r="AT901" s="242"/>
      <c r="AU901" s="242"/>
    </row>
    <row r="902" spans="1:47" outlineLevel="3" x14ac:dyDescent="0.35">
      <c r="A902" s="242"/>
      <c r="B902" s="251"/>
      <c r="C902" s="244">
        <f t="shared" si="208"/>
        <v>4</v>
      </c>
      <c r="D902" s="267"/>
      <c r="E902" s="426">
        <f>E901</f>
        <v>3</v>
      </c>
      <c r="F902" s="316" t="b">
        <f t="shared" si="206"/>
        <v>1</v>
      </c>
      <c r="G902" s="267"/>
      <c r="H902" s="903"/>
      <c r="I902" s="904"/>
      <c r="J902" s="412" t="s">
        <v>633</v>
      </c>
      <c r="K902" s="430" t="str">
        <f t="shared" si="207"/>
        <v>-</v>
      </c>
      <c r="L902" s="427" t="s">
        <v>628</v>
      </c>
      <c r="M902" s="427" t="s">
        <v>628</v>
      </c>
      <c r="N902" s="427" t="s">
        <v>628</v>
      </c>
      <c r="O902" s="427" t="s">
        <v>628</v>
      </c>
      <c r="P902" s="427" t="s">
        <v>628</v>
      </c>
      <c r="Q902" s="427" t="s">
        <v>628</v>
      </c>
      <c r="R902" s="427" t="s">
        <v>628</v>
      </c>
      <c r="S902" s="427" t="s">
        <v>628</v>
      </c>
      <c r="T902" s="427" t="s">
        <v>628</v>
      </c>
      <c r="U902" s="427" t="s">
        <v>628</v>
      </c>
      <c r="V902" s="431" t="s">
        <v>628</v>
      </c>
      <c r="W902" s="431" t="s">
        <v>628</v>
      </c>
      <c r="X902" s="272"/>
      <c r="Y902" s="272"/>
      <c r="Z902" s="272"/>
      <c r="AA902" s="272"/>
      <c r="AB902" s="272"/>
      <c r="AC902" s="272"/>
      <c r="AD902" s="272"/>
      <c r="AE902" s="272"/>
      <c r="AF902" s="272"/>
      <c r="AG902" s="272"/>
      <c r="AH902" s="272"/>
      <c r="AI902" s="272"/>
      <c r="AJ902" s="272"/>
      <c r="AK902" s="272"/>
      <c r="AL902" s="272"/>
      <c r="AM902" s="272"/>
      <c r="AN902" s="272"/>
      <c r="AO902" s="272"/>
      <c r="AP902" s="272"/>
      <c r="AQ902" s="267"/>
      <c r="AR902" s="254"/>
      <c r="AS902" s="242"/>
      <c r="AT902" s="242"/>
      <c r="AU902" s="242"/>
    </row>
    <row r="903" spans="1:47" outlineLevel="3" x14ac:dyDescent="0.35">
      <c r="A903" s="242"/>
      <c r="B903" s="251"/>
      <c r="C903" s="244">
        <f t="shared" si="208"/>
        <v>4</v>
      </c>
      <c r="D903" s="267"/>
      <c r="E903" s="322">
        <v>4</v>
      </c>
      <c r="F903" s="316" t="b">
        <f t="shared" si="206"/>
        <v>1</v>
      </c>
      <c r="G903" s="267"/>
      <c r="H903" s="423" t="s">
        <v>640</v>
      </c>
      <c r="I903" s="423"/>
      <c r="J903" s="404" t="s">
        <v>627</v>
      </c>
      <c r="K903" s="424" t="str">
        <f t="shared" si="207"/>
        <v>-</v>
      </c>
      <c r="L903" s="425" t="s">
        <v>628</v>
      </c>
      <c r="M903" s="425" t="s">
        <v>628</v>
      </c>
      <c r="N903" s="425" t="s">
        <v>628</v>
      </c>
      <c r="O903" s="425" t="s">
        <v>628</v>
      </c>
      <c r="P903" s="425" t="s">
        <v>628</v>
      </c>
      <c r="Q903" s="425" t="s">
        <v>628</v>
      </c>
      <c r="R903" s="425" t="s">
        <v>628</v>
      </c>
      <c r="S903" s="425" t="s">
        <v>628</v>
      </c>
      <c r="T903" s="425" t="s">
        <v>628</v>
      </c>
      <c r="U903" s="425" t="s">
        <v>628</v>
      </c>
      <c r="V903" s="425" t="s">
        <v>628</v>
      </c>
      <c r="W903" s="425" t="s">
        <v>628</v>
      </c>
      <c r="X903" s="272"/>
      <c r="Y903" s="272"/>
      <c r="Z903" s="272"/>
      <c r="AA903" s="272"/>
      <c r="AB903" s="272"/>
      <c r="AC903" s="272"/>
      <c r="AD903" s="272"/>
      <c r="AE903" s="272"/>
      <c r="AF903" s="272"/>
      <c r="AG903" s="272"/>
      <c r="AH903" s="272"/>
      <c r="AI903" s="272"/>
      <c r="AJ903" s="272"/>
      <c r="AK903" s="272"/>
      <c r="AL903" s="272"/>
      <c r="AM903" s="272"/>
      <c r="AN903" s="272"/>
      <c r="AO903" s="272"/>
      <c r="AP903" s="272"/>
      <c r="AQ903" s="267"/>
      <c r="AR903" s="254"/>
      <c r="AS903" s="242"/>
      <c r="AT903" s="242"/>
      <c r="AU903" s="242"/>
    </row>
    <row r="904" spans="1:47" ht="15" customHeight="1" outlineLevel="3" x14ac:dyDescent="0.35">
      <c r="A904" s="242"/>
      <c r="B904" s="251"/>
      <c r="C904" s="244">
        <f t="shared" si="208"/>
        <v>4</v>
      </c>
      <c r="D904" s="267"/>
      <c r="E904" s="426">
        <f>E903</f>
        <v>4</v>
      </c>
      <c r="F904" s="316" t="b">
        <f t="shared" si="206"/>
        <v>1</v>
      </c>
      <c r="G904" s="267"/>
      <c r="H904" s="899" t="s">
        <v>641</v>
      </c>
      <c r="I904" s="900"/>
      <c r="J904" s="427" t="s">
        <v>630</v>
      </c>
      <c r="K904" s="428">
        <f t="shared" si="207"/>
        <v>43802</v>
      </c>
      <c r="L904" s="312">
        <v>48</v>
      </c>
      <c r="M904" s="429" t="s">
        <v>628</v>
      </c>
      <c r="N904" s="429" t="s">
        <v>628</v>
      </c>
      <c r="O904" s="429" t="s">
        <v>628</v>
      </c>
      <c r="P904" s="429" t="s">
        <v>628</v>
      </c>
      <c r="Q904" s="429" t="s">
        <v>628</v>
      </c>
      <c r="R904" s="429" t="s">
        <v>628</v>
      </c>
      <c r="S904" s="429" t="s">
        <v>628</v>
      </c>
      <c r="T904" s="429" t="s">
        <v>628</v>
      </c>
      <c r="U904" s="429" t="s">
        <v>628</v>
      </c>
      <c r="V904" s="429" t="s">
        <v>628</v>
      </c>
      <c r="W904" s="429" t="s">
        <v>628</v>
      </c>
      <c r="X904" s="272"/>
      <c r="Y904" s="272"/>
      <c r="Z904" s="272"/>
      <c r="AA904" s="272"/>
      <c r="AB904" s="272"/>
      <c r="AC904" s="272"/>
      <c r="AD904" s="272"/>
      <c r="AE904" s="272"/>
      <c r="AF904" s="272"/>
      <c r="AG904" s="272"/>
      <c r="AH904" s="272"/>
      <c r="AI904" s="272"/>
      <c r="AJ904" s="272"/>
      <c r="AK904" s="272"/>
      <c r="AL904" s="272"/>
      <c r="AM904" s="272"/>
      <c r="AN904" s="272"/>
      <c r="AO904" s="272"/>
      <c r="AP904" s="272"/>
      <c r="AQ904" s="267"/>
      <c r="AR904" s="254"/>
      <c r="AS904" s="242"/>
      <c r="AT904" s="242"/>
      <c r="AU904" s="242"/>
    </row>
    <row r="905" spans="1:47" outlineLevel="3" x14ac:dyDescent="0.35">
      <c r="A905" s="242"/>
      <c r="B905" s="251"/>
      <c r="C905" s="244">
        <f t="shared" si="208"/>
        <v>4</v>
      </c>
      <c r="D905" s="267"/>
      <c r="E905" s="426">
        <f>E904</f>
        <v>4</v>
      </c>
      <c r="F905" s="316" t="b">
        <f t="shared" si="206"/>
        <v>1</v>
      </c>
      <c r="G905" s="267"/>
      <c r="H905" s="901"/>
      <c r="I905" s="902"/>
      <c r="J905" s="427" t="s">
        <v>631</v>
      </c>
      <c r="K905" s="428" t="str">
        <f t="shared" si="207"/>
        <v>-</v>
      </c>
      <c r="L905" s="429" t="s">
        <v>632</v>
      </c>
      <c r="M905" s="312">
        <v>34</v>
      </c>
      <c r="N905" s="429" t="s">
        <v>632</v>
      </c>
      <c r="O905" s="429" t="s">
        <v>632</v>
      </c>
      <c r="P905" s="429" t="s">
        <v>632</v>
      </c>
      <c r="Q905" s="429" t="s">
        <v>632</v>
      </c>
      <c r="R905" s="429" t="s">
        <v>632</v>
      </c>
      <c r="S905" s="429" t="s">
        <v>632</v>
      </c>
      <c r="T905" s="429" t="s">
        <v>632</v>
      </c>
      <c r="U905" s="429" t="s">
        <v>632</v>
      </c>
      <c r="V905" s="429" t="s">
        <v>632</v>
      </c>
      <c r="W905" s="429" t="s">
        <v>632</v>
      </c>
      <c r="X905" s="272"/>
      <c r="Y905" s="272"/>
      <c r="Z905" s="272"/>
      <c r="AA905" s="272"/>
      <c r="AB905" s="272"/>
      <c r="AC905" s="272"/>
      <c r="AD905" s="272"/>
      <c r="AE905" s="272"/>
      <c r="AF905" s="272"/>
      <c r="AG905" s="272"/>
      <c r="AH905" s="272"/>
      <c r="AI905" s="272"/>
      <c r="AJ905" s="272"/>
      <c r="AK905" s="272"/>
      <c r="AL905" s="272"/>
      <c r="AM905" s="272"/>
      <c r="AN905" s="272"/>
      <c r="AO905" s="272"/>
      <c r="AP905" s="272"/>
      <c r="AQ905" s="267"/>
      <c r="AR905" s="254"/>
      <c r="AS905" s="242"/>
      <c r="AT905" s="242"/>
      <c r="AU905" s="242"/>
    </row>
    <row r="906" spans="1:47" outlineLevel="3" x14ac:dyDescent="0.35">
      <c r="A906" s="242"/>
      <c r="B906" s="251"/>
      <c r="C906" s="244">
        <f t="shared" si="208"/>
        <v>4</v>
      </c>
      <c r="D906" s="267"/>
      <c r="E906" s="426">
        <f>E905</f>
        <v>4</v>
      </c>
      <c r="F906" s="316" t="b">
        <f t="shared" si="206"/>
        <v>1</v>
      </c>
      <c r="G906" s="267"/>
      <c r="H906" s="903"/>
      <c r="I906" s="904"/>
      <c r="J906" s="412" t="s">
        <v>633</v>
      </c>
      <c r="K906" s="430" t="str">
        <f t="shared" si="207"/>
        <v>-</v>
      </c>
      <c r="L906" s="427" t="s">
        <v>628</v>
      </c>
      <c r="M906" s="427" t="s">
        <v>628</v>
      </c>
      <c r="N906" s="427" t="s">
        <v>628</v>
      </c>
      <c r="O906" s="427" t="s">
        <v>628</v>
      </c>
      <c r="P906" s="427" t="s">
        <v>628</v>
      </c>
      <c r="Q906" s="427" t="s">
        <v>628</v>
      </c>
      <c r="R906" s="427" t="s">
        <v>628</v>
      </c>
      <c r="S906" s="427" t="s">
        <v>628</v>
      </c>
      <c r="T906" s="427" t="s">
        <v>628</v>
      </c>
      <c r="U906" s="427" t="s">
        <v>628</v>
      </c>
      <c r="V906" s="431" t="s">
        <v>628</v>
      </c>
      <c r="W906" s="431" t="s">
        <v>628</v>
      </c>
      <c r="X906" s="272"/>
      <c r="Y906" s="272"/>
      <c r="Z906" s="272"/>
      <c r="AA906" s="272"/>
      <c r="AB906" s="272"/>
      <c r="AC906" s="272"/>
      <c r="AD906" s="272"/>
      <c r="AE906" s="272"/>
      <c r="AF906" s="272"/>
      <c r="AG906" s="272"/>
      <c r="AH906" s="272"/>
      <c r="AI906" s="272"/>
      <c r="AJ906" s="272"/>
      <c r="AK906" s="272"/>
      <c r="AL906" s="272"/>
      <c r="AM906" s="272"/>
      <c r="AN906" s="272"/>
      <c r="AO906" s="272"/>
      <c r="AP906" s="272"/>
      <c r="AQ906" s="267"/>
      <c r="AR906" s="254"/>
      <c r="AS906" s="242"/>
      <c r="AT906" s="242"/>
      <c r="AU906" s="242"/>
    </row>
    <row r="907" spans="1:47" outlineLevel="3" x14ac:dyDescent="0.35">
      <c r="A907" s="242"/>
      <c r="B907" s="251"/>
      <c r="C907" s="244">
        <f t="shared" si="208"/>
        <v>4</v>
      </c>
      <c r="D907" s="267"/>
      <c r="E907" s="322">
        <v>5</v>
      </c>
      <c r="F907" s="316" t="b">
        <f t="shared" si="206"/>
        <v>1</v>
      </c>
      <c r="G907" s="267"/>
      <c r="H907" s="423" t="s">
        <v>642</v>
      </c>
      <c r="I907" s="423"/>
      <c r="J907" s="404" t="s">
        <v>627</v>
      </c>
      <c r="K907" s="424" t="str">
        <f t="shared" si="207"/>
        <v>-</v>
      </c>
      <c r="L907" s="433">
        <v>-1</v>
      </c>
      <c r="M907" s="425" t="s">
        <v>628</v>
      </c>
      <c r="N907" s="425" t="s">
        <v>628</v>
      </c>
      <c r="O907" s="425" t="s">
        <v>628</v>
      </c>
      <c r="P907" s="425" t="s">
        <v>628</v>
      </c>
      <c r="Q907" s="425" t="s">
        <v>628</v>
      </c>
      <c r="R907" s="425" t="s">
        <v>628</v>
      </c>
      <c r="S907" s="425" t="s">
        <v>628</v>
      </c>
      <c r="T907" s="425" t="s">
        <v>628</v>
      </c>
      <c r="U907" s="425" t="s">
        <v>628</v>
      </c>
      <c r="V907" s="425" t="s">
        <v>628</v>
      </c>
      <c r="W907" s="425" t="s">
        <v>628</v>
      </c>
      <c r="X907" s="272"/>
      <c r="Y907" s="272"/>
      <c r="Z907" s="272"/>
      <c r="AA907" s="272"/>
      <c r="AB907" s="272"/>
      <c r="AC907" s="272"/>
      <c r="AD907" s="272"/>
      <c r="AE907" s="272"/>
      <c r="AF907" s="272"/>
      <c r="AG907" s="272"/>
      <c r="AH907" s="272"/>
      <c r="AI907" s="272"/>
      <c r="AJ907" s="272"/>
      <c r="AK907" s="272"/>
      <c r="AL907" s="272"/>
      <c r="AM907" s="272"/>
      <c r="AN907" s="272"/>
      <c r="AO907" s="272"/>
      <c r="AP907" s="272"/>
      <c r="AQ907" s="267"/>
      <c r="AR907" s="254"/>
      <c r="AS907" s="242"/>
      <c r="AT907" s="242"/>
      <c r="AU907" s="242"/>
    </row>
    <row r="908" spans="1:47" outlineLevel="3" x14ac:dyDescent="0.35">
      <c r="A908" s="242"/>
      <c r="B908" s="251"/>
      <c r="C908" s="244">
        <f t="shared" si="208"/>
        <v>4</v>
      </c>
      <c r="D908" s="267"/>
      <c r="E908" s="426">
        <f>E907</f>
        <v>5</v>
      </c>
      <c r="F908" s="316" t="b">
        <f t="shared" si="206"/>
        <v>1</v>
      </c>
      <c r="G908" s="267"/>
      <c r="H908" s="899"/>
      <c r="I908" s="900"/>
      <c r="J908" s="427" t="s">
        <v>630</v>
      </c>
      <c r="K908" s="428" t="str">
        <f t="shared" si="207"/>
        <v>-</v>
      </c>
      <c r="L908" s="429" t="s">
        <v>628</v>
      </c>
      <c r="M908" s="429" t="s">
        <v>628</v>
      </c>
      <c r="N908" s="429" t="s">
        <v>628</v>
      </c>
      <c r="O908" s="429" t="s">
        <v>628</v>
      </c>
      <c r="P908" s="429" t="s">
        <v>628</v>
      </c>
      <c r="Q908" s="429" t="s">
        <v>628</v>
      </c>
      <c r="R908" s="429" t="s">
        <v>628</v>
      </c>
      <c r="S908" s="429" t="s">
        <v>628</v>
      </c>
      <c r="T908" s="429" t="s">
        <v>628</v>
      </c>
      <c r="U908" s="429" t="s">
        <v>628</v>
      </c>
      <c r="V908" s="429" t="s">
        <v>628</v>
      </c>
      <c r="W908" s="429" t="s">
        <v>628</v>
      </c>
      <c r="X908" s="272"/>
      <c r="Y908" s="272"/>
      <c r="Z908" s="272"/>
      <c r="AA908" s="272"/>
      <c r="AB908" s="272"/>
      <c r="AC908" s="272"/>
      <c r="AD908" s="272"/>
      <c r="AE908" s="272"/>
      <c r="AF908" s="272"/>
      <c r="AG908" s="272"/>
      <c r="AH908" s="272"/>
      <c r="AI908" s="272"/>
      <c r="AJ908" s="272"/>
      <c r="AK908" s="272"/>
      <c r="AL908" s="272"/>
      <c r="AM908" s="272"/>
      <c r="AN908" s="272"/>
      <c r="AO908" s="272"/>
      <c r="AP908" s="272"/>
      <c r="AQ908" s="267"/>
      <c r="AR908" s="254"/>
      <c r="AS908" s="242"/>
      <c r="AT908" s="242"/>
      <c r="AU908" s="242"/>
    </row>
    <row r="909" spans="1:47" outlineLevel="3" x14ac:dyDescent="0.35">
      <c r="A909" s="242"/>
      <c r="B909" s="251"/>
      <c r="C909" s="244">
        <f t="shared" si="208"/>
        <v>4</v>
      </c>
      <c r="D909" s="267"/>
      <c r="E909" s="426">
        <f>E908</f>
        <v>5</v>
      </c>
      <c r="F909" s="316" t="b">
        <f t="shared" si="206"/>
        <v>1</v>
      </c>
      <c r="G909" s="267"/>
      <c r="H909" s="901"/>
      <c r="I909" s="902"/>
      <c r="J909" s="427" t="s">
        <v>631</v>
      </c>
      <c r="K909" s="428" t="str">
        <f t="shared" si="207"/>
        <v>-</v>
      </c>
      <c r="L909" s="429" t="s">
        <v>632</v>
      </c>
      <c r="M909" s="429" t="s">
        <v>632</v>
      </c>
      <c r="N909" s="429" t="s">
        <v>632</v>
      </c>
      <c r="O909" s="429" t="s">
        <v>632</v>
      </c>
      <c r="P909" s="429" t="s">
        <v>632</v>
      </c>
      <c r="Q909" s="429" t="s">
        <v>632</v>
      </c>
      <c r="R909" s="429" t="s">
        <v>632</v>
      </c>
      <c r="S909" s="429" t="s">
        <v>632</v>
      </c>
      <c r="T909" s="429" t="s">
        <v>632</v>
      </c>
      <c r="U909" s="429" t="s">
        <v>632</v>
      </c>
      <c r="V909" s="429" t="s">
        <v>632</v>
      </c>
      <c r="W909" s="429" t="s">
        <v>632</v>
      </c>
      <c r="X909" s="272"/>
      <c r="Y909" s="272"/>
      <c r="Z909" s="272"/>
      <c r="AA909" s="272"/>
      <c r="AB909" s="272"/>
      <c r="AC909" s="272"/>
      <c r="AD909" s="272"/>
      <c r="AE909" s="272"/>
      <c r="AF909" s="272"/>
      <c r="AG909" s="272"/>
      <c r="AH909" s="272"/>
      <c r="AI909" s="272"/>
      <c r="AJ909" s="272"/>
      <c r="AK909" s="272"/>
      <c r="AL909" s="272"/>
      <c r="AM909" s="272"/>
      <c r="AN909" s="272"/>
      <c r="AO909" s="272"/>
      <c r="AP909" s="272"/>
      <c r="AQ909" s="267"/>
      <c r="AR909" s="254"/>
      <c r="AS909" s="242"/>
      <c r="AT909" s="242"/>
      <c r="AU909" s="242"/>
    </row>
    <row r="910" spans="1:47" outlineLevel="3" x14ac:dyDescent="0.35">
      <c r="A910" s="242"/>
      <c r="B910" s="251"/>
      <c r="C910" s="244">
        <f t="shared" si="208"/>
        <v>4</v>
      </c>
      <c r="D910" s="267"/>
      <c r="E910" s="426">
        <f>E909</f>
        <v>5</v>
      </c>
      <c r="F910" s="316" t="b">
        <f t="shared" si="206"/>
        <v>1</v>
      </c>
      <c r="G910" s="267"/>
      <c r="H910" s="903"/>
      <c r="I910" s="904"/>
      <c r="J910" s="412" t="s">
        <v>633</v>
      </c>
      <c r="K910" s="430" t="str">
        <f t="shared" si="207"/>
        <v>-</v>
      </c>
      <c r="L910" s="427" t="s">
        <v>628</v>
      </c>
      <c r="M910" s="427" t="s">
        <v>628</v>
      </c>
      <c r="N910" s="427" t="s">
        <v>628</v>
      </c>
      <c r="O910" s="427" t="s">
        <v>628</v>
      </c>
      <c r="P910" s="427" t="s">
        <v>628</v>
      </c>
      <c r="Q910" s="427" t="s">
        <v>628</v>
      </c>
      <c r="R910" s="427" t="s">
        <v>628</v>
      </c>
      <c r="S910" s="427" t="s">
        <v>628</v>
      </c>
      <c r="T910" s="427" t="s">
        <v>628</v>
      </c>
      <c r="U910" s="427" t="s">
        <v>628</v>
      </c>
      <c r="V910" s="431" t="s">
        <v>628</v>
      </c>
      <c r="W910" s="431" t="s">
        <v>628</v>
      </c>
      <c r="X910" s="272"/>
      <c r="Y910" s="272"/>
      <c r="Z910" s="272"/>
      <c r="AA910" s="272"/>
      <c r="AB910" s="272"/>
      <c r="AC910" s="272"/>
      <c r="AD910" s="272"/>
      <c r="AE910" s="272"/>
      <c r="AF910" s="272"/>
      <c r="AG910" s="272"/>
      <c r="AH910" s="272"/>
      <c r="AI910" s="272"/>
      <c r="AJ910" s="272"/>
      <c r="AK910" s="272"/>
      <c r="AL910" s="272"/>
      <c r="AM910" s="272"/>
      <c r="AN910" s="272"/>
      <c r="AO910" s="272"/>
      <c r="AP910" s="272"/>
      <c r="AQ910" s="267"/>
      <c r="AR910" s="254"/>
      <c r="AS910" s="242"/>
      <c r="AT910" s="242"/>
      <c r="AU910" s="242"/>
    </row>
    <row r="911" spans="1:47" outlineLevel="3" x14ac:dyDescent="0.35">
      <c r="A911" s="242"/>
      <c r="B911" s="251"/>
      <c r="C911" s="244">
        <f t="shared" si="208"/>
        <v>4</v>
      </c>
      <c r="D911" s="267"/>
      <c r="E911" s="322">
        <v>6</v>
      </c>
      <c r="F911" s="316" t="b">
        <f t="shared" si="206"/>
        <v>1</v>
      </c>
      <c r="G911" s="267"/>
      <c r="H911" s="423" t="s">
        <v>643</v>
      </c>
      <c r="I911" s="423"/>
      <c r="J911" s="404" t="s">
        <v>627</v>
      </c>
      <c r="K911" s="424" t="str">
        <f t="shared" si="207"/>
        <v>-</v>
      </c>
      <c r="L911" s="433">
        <v>-1</v>
      </c>
      <c r="M911" s="425" t="s">
        <v>628</v>
      </c>
      <c r="N911" s="425" t="s">
        <v>628</v>
      </c>
      <c r="O911" s="425" t="s">
        <v>628</v>
      </c>
      <c r="P911" s="425" t="s">
        <v>628</v>
      </c>
      <c r="Q911" s="425" t="s">
        <v>628</v>
      </c>
      <c r="R911" s="425" t="s">
        <v>628</v>
      </c>
      <c r="S911" s="425" t="s">
        <v>628</v>
      </c>
      <c r="T911" s="425" t="s">
        <v>628</v>
      </c>
      <c r="U911" s="425" t="s">
        <v>628</v>
      </c>
      <c r="V911" s="425" t="s">
        <v>628</v>
      </c>
      <c r="W911" s="425" t="s">
        <v>628</v>
      </c>
      <c r="X911" s="272"/>
      <c r="Y911" s="272"/>
      <c r="Z911" s="272"/>
      <c r="AA911" s="272"/>
      <c r="AB911" s="272"/>
      <c r="AC911" s="272"/>
      <c r="AD911" s="272"/>
      <c r="AE911" s="272"/>
      <c r="AF911" s="272"/>
      <c r="AG911" s="272"/>
      <c r="AH911" s="272"/>
      <c r="AI911" s="272"/>
      <c r="AJ911" s="272"/>
      <c r="AK911" s="272"/>
      <c r="AL911" s="272"/>
      <c r="AM911" s="272"/>
      <c r="AN911" s="272"/>
      <c r="AO911" s="272"/>
      <c r="AP911" s="272"/>
      <c r="AQ911" s="267"/>
      <c r="AR911" s="254"/>
      <c r="AS911" s="242"/>
      <c r="AT911" s="242"/>
      <c r="AU911" s="242"/>
    </row>
    <row r="912" spans="1:47" outlineLevel="3" x14ac:dyDescent="0.35">
      <c r="A912" s="242"/>
      <c r="B912" s="251"/>
      <c r="C912" s="244">
        <f t="shared" si="208"/>
        <v>4</v>
      </c>
      <c r="D912" s="267"/>
      <c r="E912" s="426">
        <f>E911</f>
        <v>6</v>
      </c>
      <c r="F912" s="316" t="b">
        <f t="shared" si="206"/>
        <v>1</v>
      </c>
      <c r="G912" s="267"/>
      <c r="H912" s="899"/>
      <c r="I912" s="900"/>
      <c r="J912" s="427" t="s">
        <v>630</v>
      </c>
      <c r="K912" s="428" t="str">
        <f t="shared" si="207"/>
        <v>-</v>
      </c>
      <c r="L912" s="429" t="s">
        <v>628</v>
      </c>
      <c r="M912" s="429" t="s">
        <v>628</v>
      </c>
      <c r="N912" s="429" t="s">
        <v>628</v>
      </c>
      <c r="O912" s="429" t="s">
        <v>628</v>
      </c>
      <c r="P912" s="429" t="s">
        <v>628</v>
      </c>
      <c r="Q912" s="429" t="s">
        <v>628</v>
      </c>
      <c r="R912" s="429" t="s">
        <v>628</v>
      </c>
      <c r="S912" s="429" t="s">
        <v>628</v>
      </c>
      <c r="T912" s="429" t="s">
        <v>628</v>
      </c>
      <c r="U912" s="429" t="s">
        <v>628</v>
      </c>
      <c r="V912" s="429" t="s">
        <v>628</v>
      </c>
      <c r="W912" s="429" t="s">
        <v>628</v>
      </c>
      <c r="X912" s="272"/>
      <c r="Y912" s="272"/>
      <c r="Z912" s="272"/>
      <c r="AA912" s="272"/>
      <c r="AB912" s="272"/>
      <c r="AC912" s="272"/>
      <c r="AD912" s="272"/>
      <c r="AE912" s="272"/>
      <c r="AF912" s="272"/>
      <c r="AG912" s="272"/>
      <c r="AH912" s="272"/>
      <c r="AI912" s="272"/>
      <c r="AJ912" s="272"/>
      <c r="AK912" s="272"/>
      <c r="AL912" s="272"/>
      <c r="AM912" s="272"/>
      <c r="AN912" s="272"/>
      <c r="AO912" s="272"/>
      <c r="AP912" s="272"/>
      <c r="AQ912" s="267"/>
      <c r="AR912" s="254"/>
      <c r="AS912" s="242"/>
      <c r="AT912" s="242"/>
      <c r="AU912" s="242"/>
    </row>
    <row r="913" spans="1:47" outlineLevel="3" x14ac:dyDescent="0.35">
      <c r="A913" s="242"/>
      <c r="B913" s="251"/>
      <c r="C913" s="244">
        <f t="shared" si="208"/>
        <v>4</v>
      </c>
      <c r="D913" s="267"/>
      <c r="E913" s="426">
        <f>E912</f>
        <v>6</v>
      </c>
      <c r="F913" s="316" t="b">
        <f t="shared" si="206"/>
        <v>1</v>
      </c>
      <c r="G913" s="267"/>
      <c r="H913" s="901"/>
      <c r="I913" s="902"/>
      <c r="J913" s="427" t="s">
        <v>631</v>
      </c>
      <c r="K913" s="428" t="str">
        <f t="shared" si="207"/>
        <v>-</v>
      </c>
      <c r="L913" s="429" t="s">
        <v>632</v>
      </c>
      <c r="M913" s="429" t="s">
        <v>632</v>
      </c>
      <c r="N913" s="429" t="s">
        <v>632</v>
      </c>
      <c r="O913" s="429" t="s">
        <v>632</v>
      </c>
      <c r="P913" s="429" t="s">
        <v>632</v>
      </c>
      <c r="Q913" s="429" t="s">
        <v>632</v>
      </c>
      <c r="R913" s="429" t="s">
        <v>632</v>
      </c>
      <c r="S913" s="429" t="s">
        <v>632</v>
      </c>
      <c r="T913" s="429" t="s">
        <v>632</v>
      </c>
      <c r="U913" s="429" t="s">
        <v>632</v>
      </c>
      <c r="V913" s="429" t="s">
        <v>632</v>
      </c>
      <c r="W913" s="429" t="s">
        <v>632</v>
      </c>
      <c r="X913" s="272"/>
      <c r="Y913" s="272"/>
      <c r="Z913" s="272"/>
      <c r="AA913" s="272"/>
      <c r="AB913" s="272"/>
      <c r="AC913" s="272"/>
      <c r="AD913" s="272"/>
      <c r="AE913" s="272"/>
      <c r="AF913" s="272"/>
      <c r="AG913" s="272"/>
      <c r="AH913" s="272"/>
      <c r="AI913" s="272"/>
      <c r="AJ913" s="272"/>
      <c r="AK913" s="272"/>
      <c r="AL913" s="272"/>
      <c r="AM913" s="272"/>
      <c r="AN913" s="272"/>
      <c r="AO913" s="272"/>
      <c r="AP913" s="272"/>
      <c r="AQ913" s="267"/>
      <c r="AR913" s="254"/>
      <c r="AS913" s="242"/>
      <c r="AT913" s="242"/>
      <c r="AU913" s="242"/>
    </row>
    <row r="914" spans="1:47" outlineLevel="3" x14ac:dyDescent="0.35">
      <c r="A914" s="242"/>
      <c r="B914" s="251"/>
      <c r="C914" s="244">
        <f t="shared" si="208"/>
        <v>4</v>
      </c>
      <c r="D914" s="267"/>
      <c r="E914" s="426">
        <f>E913</f>
        <v>6</v>
      </c>
      <c r="F914" s="316" t="b">
        <f t="shared" si="206"/>
        <v>1</v>
      </c>
      <c r="G914" s="267"/>
      <c r="H914" s="903"/>
      <c r="I914" s="904"/>
      <c r="J914" s="412" t="s">
        <v>633</v>
      </c>
      <c r="K914" s="430" t="str">
        <f t="shared" si="207"/>
        <v>-</v>
      </c>
      <c r="L914" s="427" t="s">
        <v>628</v>
      </c>
      <c r="M914" s="427" t="s">
        <v>628</v>
      </c>
      <c r="N914" s="427" t="s">
        <v>628</v>
      </c>
      <c r="O914" s="427" t="s">
        <v>628</v>
      </c>
      <c r="P914" s="427" t="s">
        <v>628</v>
      </c>
      <c r="Q914" s="427" t="s">
        <v>628</v>
      </c>
      <c r="R914" s="427" t="s">
        <v>628</v>
      </c>
      <c r="S914" s="427" t="s">
        <v>628</v>
      </c>
      <c r="T914" s="427" t="s">
        <v>628</v>
      </c>
      <c r="U914" s="427" t="s">
        <v>628</v>
      </c>
      <c r="V914" s="431" t="s">
        <v>628</v>
      </c>
      <c r="W914" s="431" t="s">
        <v>628</v>
      </c>
      <c r="X914" s="272"/>
      <c r="Y914" s="272"/>
      <c r="Z914" s="272"/>
      <c r="AA914" s="272"/>
      <c r="AB914" s="272"/>
      <c r="AC914" s="272"/>
      <c r="AD914" s="272"/>
      <c r="AE914" s="272"/>
      <c r="AF914" s="272"/>
      <c r="AG914" s="272"/>
      <c r="AH914" s="272"/>
      <c r="AI914" s="272"/>
      <c r="AJ914" s="272"/>
      <c r="AK914" s="272"/>
      <c r="AL914" s="272"/>
      <c r="AM914" s="272"/>
      <c r="AN914" s="272"/>
      <c r="AO914" s="272"/>
      <c r="AP914" s="272"/>
      <c r="AQ914" s="267"/>
      <c r="AR914" s="254"/>
      <c r="AS914" s="242"/>
      <c r="AT914" s="242"/>
      <c r="AU914" s="242"/>
    </row>
    <row r="915" spans="1:47" outlineLevel="3" x14ac:dyDescent="0.35">
      <c r="A915" s="242"/>
      <c r="B915" s="251"/>
      <c r="C915" s="244">
        <f t="shared" si="208"/>
        <v>4</v>
      </c>
      <c r="D915" s="267"/>
      <c r="E915" s="322">
        <v>7</v>
      </c>
      <c r="F915" s="316" t="b">
        <f t="shared" si="206"/>
        <v>1</v>
      </c>
      <c r="G915" s="267"/>
      <c r="H915" s="423" t="s">
        <v>644</v>
      </c>
      <c r="I915" s="423"/>
      <c r="J915" s="404" t="s">
        <v>627</v>
      </c>
      <c r="K915" s="424" t="str">
        <f t="shared" si="207"/>
        <v>-</v>
      </c>
      <c r="L915" s="433">
        <v>-1</v>
      </c>
      <c r="M915" s="425" t="s">
        <v>628</v>
      </c>
      <c r="N915" s="425" t="s">
        <v>628</v>
      </c>
      <c r="O915" s="425" t="s">
        <v>628</v>
      </c>
      <c r="P915" s="425" t="s">
        <v>628</v>
      </c>
      <c r="Q915" s="425" t="s">
        <v>628</v>
      </c>
      <c r="R915" s="425" t="s">
        <v>628</v>
      </c>
      <c r="S915" s="425" t="s">
        <v>628</v>
      </c>
      <c r="T915" s="425" t="s">
        <v>628</v>
      </c>
      <c r="U915" s="425" t="s">
        <v>628</v>
      </c>
      <c r="V915" s="425" t="s">
        <v>628</v>
      </c>
      <c r="W915" s="425" t="s">
        <v>628</v>
      </c>
      <c r="X915" s="272"/>
      <c r="Y915" s="272"/>
      <c r="Z915" s="272"/>
      <c r="AA915" s="272"/>
      <c r="AB915" s="272"/>
      <c r="AC915" s="272"/>
      <c r="AD915" s="272"/>
      <c r="AE915" s="272"/>
      <c r="AF915" s="272"/>
      <c r="AG915" s="272"/>
      <c r="AH915" s="272"/>
      <c r="AI915" s="272"/>
      <c r="AJ915" s="272"/>
      <c r="AK915" s="272"/>
      <c r="AL915" s="272"/>
      <c r="AM915" s="272"/>
      <c r="AN915" s="272"/>
      <c r="AO915" s="272"/>
      <c r="AP915" s="272"/>
      <c r="AQ915" s="267"/>
      <c r="AR915" s="254"/>
      <c r="AS915" s="242"/>
      <c r="AT915" s="242"/>
      <c r="AU915" s="242"/>
    </row>
    <row r="916" spans="1:47" outlineLevel="3" x14ac:dyDescent="0.35">
      <c r="A916" s="242"/>
      <c r="B916" s="251"/>
      <c r="C916" s="244">
        <f t="shared" si="208"/>
        <v>4</v>
      </c>
      <c r="D916" s="267"/>
      <c r="E916" s="426">
        <f>E915</f>
        <v>7</v>
      </c>
      <c r="F916" s="316" t="b">
        <f t="shared" si="206"/>
        <v>1</v>
      </c>
      <c r="G916" s="267"/>
      <c r="H916" s="899"/>
      <c r="I916" s="900"/>
      <c r="J916" s="427" t="s">
        <v>630</v>
      </c>
      <c r="K916" s="428" t="str">
        <f t="shared" si="207"/>
        <v>-</v>
      </c>
      <c r="L916" s="429" t="s">
        <v>628</v>
      </c>
      <c r="M916" s="429" t="s">
        <v>628</v>
      </c>
      <c r="N916" s="429" t="s">
        <v>628</v>
      </c>
      <c r="O916" s="429" t="s">
        <v>628</v>
      </c>
      <c r="P916" s="429" t="s">
        <v>628</v>
      </c>
      <c r="Q916" s="429" t="s">
        <v>628</v>
      </c>
      <c r="R916" s="429" t="s">
        <v>628</v>
      </c>
      <c r="S916" s="429" t="s">
        <v>628</v>
      </c>
      <c r="T916" s="429" t="s">
        <v>628</v>
      </c>
      <c r="U916" s="429" t="s">
        <v>628</v>
      </c>
      <c r="V916" s="429" t="s">
        <v>628</v>
      </c>
      <c r="W916" s="429" t="s">
        <v>628</v>
      </c>
      <c r="X916" s="272"/>
      <c r="Y916" s="272"/>
      <c r="Z916" s="272"/>
      <c r="AA916" s="272"/>
      <c r="AB916" s="272"/>
      <c r="AC916" s="272"/>
      <c r="AD916" s="272"/>
      <c r="AE916" s="272"/>
      <c r="AF916" s="272"/>
      <c r="AG916" s="272"/>
      <c r="AH916" s="272"/>
      <c r="AI916" s="272"/>
      <c r="AJ916" s="272"/>
      <c r="AK916" s="272"/>
      <c r="AL916" s="272"/>
      <c r="AM916" s="272"/>
      <c r="AN916" s="272"/>
      <c r="AO916" s="272"/>
      <c r="AP916" s="272"/>
      <c r="AQ916" s="267"/>
      <c r="AR916" s="254"/>
      <c r="AS916" s="242"/>
      <c r="AT916" s="242"/>
      <c r="AU916" s="242"/>
    </row>
    <row r="917" spans="1:47" outlineLevel="3" x14ac:dyDescent="0.35">
      <c r="A917" s="242"/>
      <c r="B917" s="251"/>
      <c r="C917" s="244">
        <f t="shared" si="208"/>
        <v>4</v>
      </c>
      <c r="D917" s="267"/>
      <c r="E917" s="426">
        <f>E916</f>
        <v>7</v>
      </c>
      <c r="F917" s="316" t="b">
        <f t="shared" si="206"/>
        <v>1</v>
      </c>
      <c r="G917" s="267"/>
      <c r="H917" s="901"/>
      <c r="I917" s="902"/>
      <c r="J917" s="427" t="s">
        <v>631</v>
      </c>
      <c r="K917" s="428" t="str">
        <f t="shared" si="207"/>
        <v>-</v>
      </c>
      <c r="L917" s="429" t="s">
        <v>632</v>
      </c>
      <c r="M917" s="429" t="s">
        <v>632</v>
      </c>
      <c r="N917" s="429" t="s">
        <v>632</v>
      </c>
      <c r="O917" s="429" t="s">
        <v>632</v>
      </c>
      <c r="P917" s="429" t="s">
        <v>632</v>
      </c>
      <c r="Q917" s="429" t="s">
        <v>632</v>
      </c>
      <c r="R917" s="429" t="s">
        <v>632</v>
      </c>
      <c r="S917" s="429" t="s">
        <v>632</v>
      </c>
      <c r="T917" s="429" t="s">
        <v>632</v>
      </c>
      <c r="U917" s="429" t="s">
        <v>632</v>
      </c>
      <c r="V917" s="429" t="s">
        <v>632</v>
      </c>
      <c r="W917" s="429" t="s">
        <v>632</v>
      </c>
      <c r="X917" s="272"/>
      <c r="Y917" s="272"/>
      <c r="Z917" s="272"/>
      <c r="AA917" s="272"/>
      <c r="AB917" s="272"/>
      <c r="AC917" s="272"/>
      <c r="AD917" s="272"/>
      <c r="AE917" s="272"/>
      <c r="AF917" s="272"/>
      <c r="AG917" s="272"/>
      <c r="AH917" s="272"/>
      <c r="AI917" s="272"/>
      <c r="AJ917" s="272"/>
      <c r="AK917" s="272"/>
      <c r="AL917" s="272"/>
      <c r="AM917" s="272"/>
      <c r="AN917" s="272"/>
      <c r="AO917" s="272"/>
      <c r="AP917" s="272"/>
      <c r="AQ917" s="267"/>
      <c r="AR917" s="254"/>
      <c r="AS917" s="242"/>
      <c r="AT917" s="242"/>
      <c r="AU917" s="242"/>
    </row>
    <row r="918" spans="1:47" outlineLevel="3" x14ac:dyDescent="0.35">
      <c r="A918" s="242"/>
      <c r="B918" s="251"/>
      <c r="C918" s="244">
        <f t="shared" si="208"/>
        <v>4</v>
      </c>
      <c r="D918" s="267"/>
      <c r="E918" s="426">
        <f>E917</f>
        <v>7</v>
      </c>
      <c r="F918" s="316" t="b">
        <f t="shared" si="206"/>
        <v>1</v>
      </c>
      <c r="G918" s="267"/>
      <c r="H918" s="903"/>
      <c r="I918" s="904"/>
      <c r="J918" s="412" t="s">
        <v>633</v>
      </c>
      <c r="K918" s="430" t="str">
        <f t="shared" si="207"/>
        <v>-</v>
      </c>
      <c r="L918" s="427" t="s">
        <v>628</v>
      </c>
      <c r="M918" s="427" t="s">
        <v>628</v>
      </c>
      <c r="N918" s="427" t="s">
        <v>628</v>
      </c>
      <c r="O918" s="427" t="s">
        <v>628</v>
      </c>
      <c r="P918" s="427" t="s">
        <v>628</v>
      </c>
      <c r="Q918" s="427" t="s">
        <v>628</v>
      </c>
      <c r="R918" s="427" t="s">
        <v>628</v>
      </c>
      <c r="S918" s="427" t="s">
        <v>628</v>
      </c>
      <c r="T918" s="427" t="s">
        <v>628</v>
      </c>
      <c r="U918" s="427" t="s">
        <v>628</v>
      </c>
      <c r="V918" s="431" t="s">
        <v>628</v>
      </c>
      <c r="W918" s="431" t="s">
        <v>628</v>
      </c>
      <c r="X918" s="272"/>
      <c r="Y918" s="272"/>
      <c r="Z918" s="272"/>
      <c r="AA918" s="272"/>
      <c r="AB918" s="272"/>
      <c r="AC918" s="272"/>
      <c r="AD918" s="272"/>
      <c r="AE918" s="272"/>
      <c r="AF918" s="272"/>
      <c r="AG918" s="272"/>
      <c r="AH918" s="272"/>
      <c r="AI918" s="272"/>
      <c r="AJ918" s="272"/>
      <c r="AK918" s="272"/>
      <c r="AL918" s="272"/>
      <c r="AM918" s="272"/>
      <c r="AN918" s="272"/>
      <c r="AO918" s="272"/>
      <c r="AP918" s="272"/>
      <c r="AQ918" s="267"/>
      <c r="AR918" s="254"/>
      <c r="AS918" s="242"/>
      <c r="AT918" s="242"/>
      <c r="AU918" s="242"/>
    </row>
    <row r="919" spans="1:47" outlineLevel="3" x14ac:dyDescent="0.35">
      <c r="A919" s="242"/>
      <c r="B919" s="251"/>
      <c r="C919" s="244">
        <f t="shared" si="208"/>
        <v>4</v>
      </c>
      <c r="D919" s="267"/>
      <c r="E919" s="322">
        <v>8</v>
      </c>
      <c r="F919" s="316" t="b">
        <f t="shared" ref="F919:F950" si="209">COUNTIFS($L919:$W919,"-")&lt;&gt;COUNTA($L919:$W919)</f>
        <v>1</v>
      </c>
      <c r="G919" s="267"/>
      <c r="H919" s="423" t="s">
        <v>947</v>
      </c>
      <c r="I919" s="423"/>
      <c r="J919" s="404" t="s">
        <v>627</v>
      </c>
      <c r="K919" s="424" t="str">
        <f t="shared" si="207"/>
        <v>-</v>
      </c>
      <c r="L919" s="425" t="s">
        <v>628</v>
      </c>
      <c r="M919" s="425" t="s">
        <v>628</v>
      </c>
      <c r="N919" s="425" t="s">
        <v>628</v>
      </c>
      <c r="O919" s="425" t="s">
        <v>628</v>
      </c>
      <c r="P919" s="425" t="s">
        <v>628</v>
      </c>
      <c r="Q919" s="425" t="s">
        <v>628</v>
      </c>
      <c r="R919" s="425" t="s">
        <v>628</v>
      </c>
      <c r="S919" s="425" t="s">
        <v>628</v>
      </c>
      <c r="T919" s="425" t="s">
        <v>628</v>
      </c>
      <c r="U919" s="425" t="s">
        <v>628</v>
      </c>
      <c r="V919" s="425" t="s">
        <v>628</v>
      </c>
      <c r="W919" s="425" t="s">
        <v>628</v>
      </c>
      <c r="X919" s="272"/>
      <c r="Y919" s="272"/>
      <c r="Z919" s="272"/>
      <c r="AA919" s="272"/>
      <c r="AB919" s="272"/>
      <c r="AC919" s="272"/>
      <c r="AD919" s="272"/>
      <c r="AE919" s="272"/>
      <c r="AF919" s="272"/>
      <c r="AG919" s="272"/>
      <c r="AH919" s="272"/>
      <c r="AI919" s="272"/>
      <c r="AJ919" s="272"/>
      <c r="AK919" s="272"/>
      <c r="AL919" s="272"/>
      <c r="AM919" s="272"/>
      <c r="AN919" s="272"/>
      <c r="AO919" s="272"/>
      <c r="AP919" s="272"/>
      <c r="AQ919" s="267"/>
      <c r="AR919" s="254"/>
      <c r="AS919" s="242"/>
      <c r="AT919" s="242"/>
      <c r="AU919" s="242"/>
    </row>
    <row r="920" spans="1:47" ht="15" customHeight="1" outlineLevel="3" x14ac:dyDescent="0.35">
      <c r="A920" s="242"/>
      <c r="B920" s="251"/>
      <c r="C920" s="244">
        <f t="shared" si="208"/>
        <v>4</v>
      </c>
      <c r="D920" s="267"/>
      <c r="E920" s="426">
        <f>E919</f>
        <v>8</v>
      </c>
      <c r="F920" s="316" t="b">
        <f t="shared" si="209"/>
        <v>1</v>
      </c>
      <c r="G920" s="267"/>
      <c r="H920" s="899" t="s">
        <v>948</v>
      </c>
      <c r="I920" s="900"/>
      <c r="J920" s="427" t="s">
        <v>630</v>
      </c>
      <c r="K920" s="428" t="str">
        <f t="shared" si="207"/>
        <v>-</v>
      </c>
      <c r="L920" s="429" t="s">
        <v>628</v>
      </c>
      <c r="M920" s="429" t="s">
        <v>628</v>
      </c>
      <c r="N920" s="429" t="s">
        <v>628</v>
      </c>
      <c r="O920" s="429" t="s">
        <v>628</v>
      </c>
      <c r="P920" s="429" t="s">
        <v>628</v>
      </c>
      <c r="Q920" s="312">
        <v>0</v>
      </c>
      <c r="R920" s="429" t="s">
        <v>628</v>
      </c>
      <c r="S920" s="312" t="b">
        <v>1</v>
      </c>
      <c r="T920" s="429" t="s">
        <v>628</v>
      </c>
      <c r="U920" s="429" t="s">
        <v>628</v>
      </c>
      <c r="V920" s="429" t="s">
        <v>628</v>
      </c>
      <c r="W920" s="429" t="s">
        <v>628</v>
      </c>
      <c r="X920" s="272"/>
      <c r="Y920" s="272"/>
      <c r="Z920" s="272"/>
      <c r="AA920" s="272"/>
      <c r="AB920" s="272"/>
      <c r="AC920" s="272"/>
      <c r="AD920" s="272"/>
      <c r="AE920" s="272"/>
      <c r="AF920" s="272"/>
      <c r="AG920" s="272"/>
      <c r="AH920" s="272"/>
      <c r="AI920" s="272"/>
      <c r="AJ920" s="272"/>
      <c r="AK920" s="272"/>
      <c r="AL920" s="272"/>
      <c r="AM920" s="272"/>
      <c r="AN920" s="272"/>
      <c r="AO920" s="272"/>
      <c r="AP920" s="272"/>
      <c r="AQ920" s="267"/>
      <c r="AR920" s="254"/>
      <c r="AS920" s="242"/>
      <c r="AT920" s="242"/>
      <c r="AU920" s="242"/>
    </row>
    <row r="921" spans="1:47" outlineLevel="3" x14ac:dyDescent="0.35">
      <c r="A921" s="242"/>
      <c r="B921" s="251"/>
      <c r="C921" s="244">
        <f t="shared" si="208"/>
        <v>4</v>
      </c>
      <c r="D921" s="267"/>
      <c r="E921" s="426">
        <f>E920</f>
        <v>8</v>
      </c>
      <c r="F921" s="316" t="b">
        <f t="shared" si="209"/>
        <v>1</v>
      </c>
      <c r="G921" s="267"/>
      <c r="H921" s="901"/>
      <c r="I921" s="902"/>
      <c r="J921" s="427" t="s">
        <v>631</v>
      </c>
      <c r="K921" s="428" t="str">
        <f t="shared" si="207"/>
        <v>-</v>
      </c>
      <c r="L921" s="429" t="s">
        <v>632</v>
      </c>
      <c r="M921" s="429" t="s">
        <v>632</v>
      </c>
      <c r="N921" s="429" t="s">
        <v>632</v>
      </c>
      <c r="O921" s="429" t="s">
        <v>632</v>
      </c>
      <c r="P921" s="429" t="s">
        <v>632</v>
      </c>
      <c r="Q921" s="429" t="s">
        <v>632</v>
      </c>
      <c r="R921" s="429" t="s">
        <v>632</v>
      </c>
      <c r="S921" s="429" t="s">
        <v>632</v>
      </c>
      <c r="T921" s="429" t="s">
        <v>632</v>
      </c>
      <c r="U921" s="429" t="s">
        <v>632</v>
      </c>
      <c r="V921" s="429" t="s">
        <v>632</v>
      </c>
      <c r="W921" s="429" t="s">
        <v>632</v>
      </c>
      <c r="X921" s="272"/>
      <c r="Y921" s="272"/>
      <c r="Z921" s="272"/>
      <c r="AA921" s="272"/>
      <c r="AB921" s="272"/>
      <c r="AC921" s="272"/>
      <c r="AD921" s="272"/>
      <c r="AE921" s="272"/>
      <c r="AF921" s="272"/>
      <c r="AG921" s="272"/>
      <c r="AH921" s="272"/>
      <c r="AI921" s="272"/>
      <c r="AJ921" s="272"/>
      <c r="AK921" s="272"/>
      <c r="AL921" s="272"/>
      <c r="AM921" s="272"/>
      <c r="AN921" s="272"/>
      <c r="AO921" s="272"/>
      <c r="AP921" s="272"/>
      <c r="AQ921" s="267"/>
      <c r="AR921" s="254"/>
      <c r="AS921" s="242"/>
      <c r="AT921" s="242"/>
      <c r="AU921" s="242"/>
    </row>
    <row r="922" spans="1:47" outlineLevel="3" x14ac:dyDescent="0.35">
      <c r="A922" s="242"/>
      <c r="B922" s="251"/>
      <c r="C922" s="244">
        <f t="shared" si="208"/>
        <v>4</v>
      </c>
      <c r="D922" s="267"/>
      <c r="E922" s="426">
        <f>E921</f>
        <v>8</v>
      </c>
      <c r="F922" s="316" t="b">
        <f t="shared" si="209"/>
        <v>1</v>
      </c>
      <c r="G922" s="267"/>
      <c r="H922" s="903"/>
      <c r="I922" s="904"/>
      <c r="J922" s="412" t="s">
        <v>633</v>
      </c>
      <c r="K922" s="430" t="str">
        <f t="shared" si="207"/>
        <v>-</v>
      </c>
      <c r="L922" s="427" t="s">
        <v>628</v>
      </c>
      <c r="M922" s="427" t="s">
        <v>628</v>
      </c>
      <c r="N922" s="427" t="s">
        <v>628</v>
      </c>
      <c r="O922" s="427" t="s">
        <v>628</v>
      </c>
      <c r="P922" s="427" t="s">
        <v>628</v>
      </c>
      <c r="Q922" s="427" t="s">
        <v>628</v>
      </c>
      <c r="R922" s="427" t="s">
        <v>628</v>
      </c>
      <c r="S922" s="427" t="s">
        <v>628</v>
      </c>
      <c r="T922" s="427" t="s">
        <v>628</v>
      </c>
      <c r="U922" s="427" t="s">
        <v>628</v>
      </c>
      <c r="V922" s="431" t="s">
        <v>628</v>
      </c>
      <c r="W922" s="431" t="s">
        <v>628</v>
      </c>
      <c r="X922" s="272"/>
      <c r="Y922" s="272"/>
      <c r="Z922" s="272"/>
      <c r="AA922" s="272"/>
      <c r="AB922" s="272"/>
      <c r="AC922" s="272"/>
      <c r="AD922" s="272"/>
      <c r="AE922" s="272"/>
      <c r="AF922" s="272"/>
      <c r="AG922" s="272"/>
      <c r="AH922" s="272"/>
      <c r="AI922" s="272"/>
      <c r="AJ922" s="272"/>
      <c r="AK922" s="272"/>
      <c r="AL922" s="272"/>
      <c r="AM922" s="272"/>
      <c r="AN922" s="272"/>
      <c r="AO922" s="272"/>
      <c r="AP922" s="272"/>
      <c r="AQ922" s="267"/>
      <c r="AR922" s="254"/>
      <c r="AS922" s="242"/>
      <c r="AT922" s="242"/>
      <c r="AU922" s="242"/>
    </row>
    <row r="923" spans="1:47" outlineLevel="3" x14ac:dyDescent="0.35">
      <c r="A923" s="242"/>
      <c r="B923" s="251"/>
      <c r="C923" s="244">
        <f t="shared" ref="C923:C954" si="210">INT($C$875)+3</f>
        <v>4</v>
      </c>
      <c r="D923" s="267"/>
      <c r="E923" s="322">
        <v>9</v>
      </c>
      <c r="F923" s="316" t="b">
        <f t="shared" si="209"/>
        <v>1</v>
      </c>
      <c r="G923" s="267"/>
      <c r="H923" s="423" t="s">
        <v>645</v>
      </c>
      <c r="I923" s="423"/>
      <c r="J923" s="404" t="s">
        <v>627</v>
      </c>
      <c r="K923" s="424" t="str">
        <f t="shared" si="207"/>
        <v>-</v>
      </c>
      <c r="L923" s="425" t="s">
        <v>628</v>
      </c>
      <c r="M923" s="425" t="s">
        <v>628</v>
      </c>
      <c r="N923" s="425" t="s">
        <v>628</v>
      </c>
      <c r="O923" s="425" t="s">
        <v>628</v>
      </c>
      <c r="P923" s="425" t="s">
        <v>628</v>
      </c>
      <c r="Q923" s="425" t="s">
        <v>628</v>
      </c>
      <c r="R923" s="425" t="s">
        <v>628</v>
      </c>
      <c r="S923" s="425" t="s">
        <v>628</v>
      </c>
      <c r="T923" s="425" t="s">
        <v>628</v>
      </c>
      <c r="U923" s="425" t="s">
        <v>628</v>
      </c>
      <c r="V923" s="425" t="s">
        <v>628</v>
      </c>
      <c r="W923" s="425" t="s">
        <v>628</v>
      </c>
      <c r="X923" s="272"/>
      <c r="Y923" s="272"/>
      <c r="Z923" s="272"/>
      <c r="AA923" s="272"/>
      <c r="AB923" s="272"/>
      <c r="AC923" s="272"/>
      <c r="AD923" s="272"/>
      <c r="AE923" s="272"/>
      <c r="AF923" s="272"/>
      <c r="AG923" s="272"/>
      <c r="AH923" s="272"/>
      <c r="AI923" s="272"/>
      <c r="AJ923" s="272"/>
      <c r="AK923" s="272"/>
      <c r="AL923" s="272"/>
      <c r="AM923" s="272"/>
      <c r="AN923" s="272"/>
      <c r="AO923" s="272"/>
      <c r="AP923" s="272"/>
      <c r="AQ923" s="267"/>
      <c r="AR923" s="254"/>
      <c r="AS923" s="242"/>
      <c r="AT923" s="242"/>
      <c r="AU923" s="242"/>
    </row>
    <row r="924" spans="1:47" ht="15" customHeight="1" outlineLevel="3" x14ac:dyDescent="0.35">
      <c r="A924" s="242"/>
      <c r="B924" s="251"/>
      <c r="C924" s="244">
        <f t="shared" si="210"/>
        <v>4</v>
      </c>
      <c r="D924" s="267"/>
      <c r="E924" s="426">
        <f>E923</f>
        <v>9</v>
      </c>
      <c r="F924" s="316" t="b">
        <f t="shared" si="209"/>
        <v>1</v>
      </c>
      <c r="G924" s="267"/>
      <c r="H924" s="899" t="s">
        <v>949</v>
      </c>
      <c r="I924" s="900"/>
      <c r="J924" s="427" t="s">
        <v>630</v>
      </c>
      <c r="K924" s="428" t="str">
        <f t="shared" si="207"/>
        <v>-</v>
      </c>
      <c r="L924" s="429" t="s">
        <v>628</v>
      </c>
      <c r="M924" s="429" t="s">
        <v>628</v>
      </c>
      <c r="N924" s="429" t="s">
        <v>628</v>
      </c>
      <c r="O924" s="429" t="s">
        <v>628</v>
      </c>
      <c r="P924" s="429" t="s">
        <v>628</v>
      </c>
      <c r="Q924" s="434">
        <f>INT($I$392/7)+2</f>
        <v>7</v>
      </c>
      <c r="R924" s="429" t="s">
        <v>628</v>
      </c>
      <c r="S924" s="312" t="b">
        <v>1</v>
      </c>
      <c r="T924" s="429">
        <v>1</v>
      </c>
      <c r="U924" s="429" t="s">
        <v>628</v>
      </c>
      <c r="V924" s="429" t="s">
        <v>628</v>
      </c>
      <c r="W924" s="429" t="s">
        <v>628</v>
      </c>
      <c r="X924" s="272"/>
      <c r="Y924" s="272"/>
      <c r="Z924" s="272"/>
      <c r="AA924" s="272"/>
      <c r="AB924" s="272"/>
      <c r="AC924" s="272"/>
      <c r="AD924" s="272"/>
      <c r="AE924" s="272"/>
      <c r="AF924" s="272"/>
      <c r="AG924" s="272"/>
      <c r="AH924" s="272"/>
      <c r="AI924" s="272"/>
      <c r="AJ924" s="272"/>
      <c r="AK924" s="272"/>
      <c r="AL924" s="272"/>
      <c r="AM924" s="272"/>
      <c r="AN924" s="272"/>
      <c r="AO924" s="272"/>
      <c r="AP924" s="272"/>
      <c r="AQ924" s="267"/>
      <c r="AR924" s="254"/>
      <c r="AS924" s="242"/>
      <c r="AT924" s="242"/>
      <c r="AU924" s="242"/>
    </row>
    <row r="925" spans="1:47" outlineLevel="3" x14ac:dyDescent="0.35">
      <c r="A925" s="242"/>
      <c r="B925" s="251"/>
      <c r="C925" s="244">
        <f t="shared" si="210"/>
        <v>4</v>
      </c>
      <c r="D925" s="267"/>
      <c r="E925" s="426">
        <f>E924</f>
        <v>9</v>
      </c>
      <c r="F925" s="316" t="b">
        <f t="shared" si="209"/>
        <v>1</v>
      </c>
      <c r="G925" s="267"/>
      <c r="H925" s="901"/>
      <c r="I925" s="902"/>
      <c r="J925" s="427" t="s">
        <v>631</v>
      </c>
      <c r="K925" s="428" t="str">
        <f t="shared" si="207"/>
        <v>-</v>
      </c>
      <c r="L925" s="429" t="s">
        <v>632</v>
      </c>
      <c r="M925" s="429" t="s">
        <v>632</v>
      </c>
      <c r="N925" s="429" t="s">
        <v>632</v>
      </c>
      <c r="O925" s="429" t="s">
        <v>632</v>
      </c>
      <c r="P925" s="429" t="s">
        <v>632</v>
      </c>
      <c r="Q925" s="429" t="s">
        <v>632</v>
      </c>
      <c r="R925" s="429" t="s">
        <v>632</v>
      </c>
      <c r="S925" s="429" t="s">
        <v>632</v>
      </c>
      <c r="T925" s="429" t="s">
        <v>632</v>
      </c>
      <c r="U925" s="429" t="s">
        <v>632</v>
      </c>
      <c r="V925" s="429" t="s">
        <v>632</v>
      </c>
      <c r="W925" s="429" t="s">
        <v>632</v>
      </c>
      <c r="X925" s="272"/>
      <c r="Y925" s="272"/>
      <c r="Z925" s="272"/>
      <c r="AA925" s="272"/>
      <c r="AB925" s="272"/>
      <c r="AC925" s="272"/>
      <c r="AD925" s="272"/>
      <c r="AE925" s="272"/>
      <c r="AF925" s="272"/>
      <c r="AG925" s="272"/>
      <c r="AH925" s="272"/>
      <c r="AI925" s="272"/>
      <c r="AJ925" s="272"/>
      <c r="AK925" s="272"/>
      <c r="AL925" s="272"/>
      <c r="AM925" s="272"/>
      <c r="AN925" s="272"/>
      <c r="AO925" s="272"/>
      <c r="AP925" s="272"/>
      <c r="AQ925" s="267"/>
      <c r="AR925" s="254"/>
      <c r="AS925" s="242"/>
      <c r="AT925" s="242"/>
      <c r="AU925" s="242"/>
    </row>
    <row r="926" spans="1:47" outlineLevel="3" x14ac:dyDescent="0.35">
      <c r="A926" s="242"/>
      <c r="B926" s="251"/>
      <c r="C926" s="244">
        <f t="shared" si="210"/>
        <v>4</v>
      </c>
      <c r="D926" s="267"/>
      <c r="E926" s="426">
        <f>E925</f>
        <v>9</v>
      </c>
      <c r="F926" s="316" t="b">
        <f t="shared" si="209"/>
        <v>1</v>
      </c>
      <c r="G926" s="267"/>
      <c r="H926" s="903"/>
      <c r="I926" s="904"/>
      <c r="J926" s="412" t="s">
        <v>633</v>
      </c>
      <c r="K926" s="430" t="str">
        <f t="shared" si="207"/>
        <v>-</v>
      </c>
      <c r="L926" s="427" t="s">
        <v>628</v>
      </c>
      <c r="M926" s="427" t="s">
        <v>628</v>
      </c>
      <c r="N926" s="427" t="s">
        <v>628</v>
      </c>
      <c r="O926" s="427" t="s">
        <v>628</v>
      </c>
      <c r="P926" s="427" t="s">
        <v>628</v>
      </c>
      <c r="Q926" s="427" t="s">
        <v>628</v>
      </c>
      <c r="R926" s="427" t="s">
        <v>628</v>
      </c>
      <c r="S926" s="427" t="s">
        <v>628</v>
      </c>
      <c r="T926" s="427" t="s">
        <v>628</v>
      </c>
      <c r="U926" s="427" t="s">
        <v>628</v>
      </c>
      <c r="V926" s="431" t="s">
        <v>628</v>
      </c>
      <c r="W926" s="431" t="s">
        <v>628</v>
      </c>
      <c r="X926" s="272"/>
      <c r="Y926" s="272"/>
      <c r="Z926" s="272"/>
      <c r="AA926" s="272"/>
      <c r="AB926" s="272"/>
      <c r="AC926" s="272"/>
      <c r="AD926" s="272"/>
      <c r="AE926" s="272"/>
      <c r="AF926" s="272"/>
      <c r="AG926" s="272"/>
      <c r="AH926" s="272"/>
      <c r="AI926" s="272"/>
      <c r="AJ926" s="272"/>
      <c r="AK926" s="272"/>
      <c r="AL926" s="272"/>
      <c r="AM926" s="272"/>
      <c r="AN926" s="272"/>
      <c r="AO926" s="272"/>
      <c r="AP926" s="272"/>
      <c r="AQ926" s="267"/>
      <c r="AR926" s="254"/>
      <c r="AS926" s="242"/>
      <c r="AT926" s="242"/>
      <c r="AU926" s="242"/>
    </row>
    <row r="927" spans="1:47" outlineLevel="3" x14ac:dyDescent="0.35">
      <c r="A927" s="242"/>
      <c r="B927" s="251"/>
      <c r="C927" s="244">
        <f t="shared" si="210"/>
        <v>4</v>
      </c>
      <c r="D927" s="267"/>
      <c r="E927" s="322">
        <v>10</v>
      </c>
      <c r="F927" s="316" t="b">
        <f t="shared" si="209"/>
        <v>1</v>
      </c>
      <c r="G927" s="267"/>
      <c r="H927" s="423" t="s">
        <v>646</v>
      </c>
      <c r="I927" s="423"/>
      <c r="J927" s="404" t="s">
        <v>627</v>
      </c>
      <c r="K927" s="424" t="str">
        <f t="shared" si="207"/>
        <v>-</v>
      </c>
      <c r="L927" s="425" t="s">
        <v>628</v>
      </c>
      <c r="M927" s="425" t="s">
        <v>628</v>
      </c>
      <c r="N927" s="425" t="s">
        <v>628</v>
      </c>
      <c r="O927" s="425" t="s">
        <v>628</v>
      </c>
      <c r="P927" s="425" t="s">
        <v>628</v>
      </c>
      <c r="Q927" s="425" t="s">
        <v>628</v>
      </c>
      <c r="R927" s="425" t="s">
        <v>628</v>
      </c>
      <c r="S927" s="425" t="s">
        <v>628</v>
      </c>
      <c r="T927" s="425" t="s">
        <v>628</v>
      </c>
      <c r="U927" s="425" t="s">
        <v>628</v>
      </c>
      <c r="V927" s="425" t="s">
        <v>628</v>
      </c>
      <c r="W927" s="425" t="s">
        <v>628</v>
      </c>
      <c r="X927" s="272"/>
      <c r="Y927" s="272"/>
      <c r="Z927" s="272"/>
      <c r="AA927" s="272"/>
      <c r="AB927" s="272"/>
      <c r="AC927" s="272"/>
      <c r="AD927" s="272"/>
      <c r="AE927" s="272"/>
      <c r="AF927" s="272"/>
      <c r="AG927" s="272"/>
      <c r="AH927" s="272"/>
      <c r="AI927" s="272"/>
      <c r="AJ927" s="272"/>
      <c r="AK927" s="272"/>
      <c r="AL927" s="272"/>
      <c r="AM927" s="272"/>
      <c r="AN927" s="272"/>
      <c r="AO927" s="272"/>
      <c r="AP927" s="272"/>
      <c r="AQ927" s="267"/>
      <c r="AR927" s="254"/>
      <c r="AS927" s="242"/>
      <c r="AT927" s="242"/>
      <c r="AU927" s="242"/>
    </row>
    <row r="928" spans="1:47" ht="15" customHeight="1" outlineLevel="3" x14ac:dyDescent="0.35">
      <c r="A928" s="242"/>
      <c r="B928" s="251"/>
      <c r="C928" s="244">
        <f t="shared" si="210"/>
        <v>4</v>
      </c>
      <c r="D928" s="267"/>
      <c r="E928" s="426">
        <f>E927</f>
        <v>10</v>
      </c>
      <c r="F928" s="316" t="b">
        <f t="shared" si="209"/>
        <v>1</v>
      </c>
      <c r="G928" s="267"/>
      <c r="H928" s="899" t="s">
        <v>950</v>
      </c>
      <c r="I928" s="900"/>
      <c r="J928" s="427" t="s">
        <v>630</v>
      </c>
      <c r="K928" s="428" t="str">
        <f t="shared" si="207"/>
        <v>-</v>
      </c>
      <c r="L928" s="429" t="s">
        <v>628</v>
      </c>
      <c r="M928" s="429" t="s">
        <v>628</v>
      </c>
      <c r="N928" s="429" t="s">
        <v>628</v>
      </c>
      <c r="O928" s="429" t="s">
        <v>628</v>
      </c>
      <c r="P928" s="429" t="s">
        <v>628</v>
      </c>
      <c r="Q928" s="434">
        <f>INT($I$393/7)+2</f>
        <v>9</v>
      </c>
      <c r="R928" s="429" t="s">
        <v>628</v>
      </c>
      <c r="S928" s="312" t="b">
        <v>1</v>
      </c>
      <c r="T928" s="429">
        <v>2</v>
      </c>
      <c r="U928" s="429" t="s">
        <v>628</v>
      </c>
      <c r="V928" s="429" t="s">
        <v>628</v>
      </c>
      <c r="W928" s="429" t="s">
        <v>628</v>
      </c>
      <c r="X928" s="272"/>
      <c r="Y928" s="272"/>
      <c r="Z928" s="272"/>
      <c r="AA928" s="272"/>
      <c r="AB928" s="272"/>
      <c r="AC928" s="272"/>
      <c r="AD928" s="272"/>
      <c r="AE928" s="272"/>
      <c r="AF928" s="272"/>
      <c r="AG928" s="272"/>
      <c r="AH928" s="272"/>
      <c r="AI928" s="272"/>
      <c r="AJ928" s="272"/>
      <c r="AK928" s="272"/>
      <c r="AL928" s="272"/>
      <c r="AM928" s="272"/>
      <c r="AN928" s="272"/>
      <c r="AO928" s="272"/>
      <c r="AP928" s="272"/>
      <c r="AQ928" s="267"/>
      <c r="AR928" s="254"/>
      <c r="AS928" s="242"/>
      <c r="AT928" s="242"/>
      <c r="AU928" s="242"/>
    </row>
    <row r="929" spans="1:47" outlineLevel="3" x14ac:dyDescent="0.35">
      <c r="A929" s="242"/>
      <c r="B929" s="251"/>
      <c r="C929" s="244">
        <f t="shared" si="210"/>
        <v>4</v>
      </c>
      <c r="D929" s="267"/>
      <c r="E929" s="426">
        <f>E928</f>
        <v>10</v>
      </c>
      <c r="F929" s="316" t="b">
        <f t="shared" si="209"/>
        <v>1</v>
      </c>
      <c r="G929" s="267"/>
      <c r="H929" s="901"/>
      <c r="I929" s="902"/>
      <c r="J929" s="427" t="s">
        <v>631</v>
      </c>
      <c r="K929" s="428" t="str">
        <f t="shared" si="207"/>
        <v>-</v>
      </c>
      <c r="L929" s="429" t="s">
        <v>632</v>
      </c>
      <c r="M929" s="429" t="s">
        <v>632</v>
      </c>
      <c r="N929" s="429" t="s">
        <v>632</v>
      </c>
      <c r="O929" s="429" t="s">
        <v>632</v>
      </c>
      <c r="P929" s="429" t="s">
        <v>632</v>
      </c>
      <c r="Q929" s="429" t="s">
        <v>632</v>
      </c>
      <c r="R929" s="429" t="s">
        <v>632</v>
      </c>
      <c r="S929" s="429" t="s">
        <v>632</v>
      </c>
      <c r="T929" s="429" t="s">
        <v>632</v>
      </c>
      <c r="U929" s="429" t="s">
        <v>632</v>
      </c>
      <c r="V929" s="429" t="s">
        <v>632</v>
      </c>
      <c r="W929" s="429" t="s">
        <v>632</v>
      </c>
      <c r="X929" s="272"/>
      <c r="Y929" s="272"/>
      <c r="Z929" s="272"/>
      <c r="AA929" s="272"/>
      <c r="AB929" s="272"/>
      <c r="AC929" s="272"/>
      <c r="AD929" s="272"/>
      <c r="AE929" s="272"/>
      <c r="AF929" s="272"/>
      <c r="AG929" s="272"/>
      <c r="AH929" s="272"/>
      <c r="AI929" s="272"/>
      <c r="AJ929" s="272"/>
      <c r="AK929" s="272"/>
      <c r="AL929" s="272"/>
      <c r="AM929" s="272"/>
      <c r="AN929" s="272"/>
      <c r="AO929" s="272"/>
      <c r="AP929" s="272"/>
      <c r="AQ929" s="267"/>
      <c r="AR929" s="254"/>
      <c r="AS929" s="242"/>
      <c r="AT929" s="242"/>
      <c r="AU929" s="242"/>
    </row>
    <row r="930" spans="1:47" outlineLevel="3" x14ac:dyDescent="0.35">
      <c r="A930" s="242"/>
      <c r="B930" s="251"/>
      <c r="C930" s="244">
        <f t="shared" si="210"/>
        <v>4</v>
      </c>
      <c r="D930" s="267"/>
      <c r="E930" s="426">
        <f>E929</f>
        <v>10</v>
      </c>
      <c r="F930" s="316" t="b">
        <f t="shared" si="209"/>
        <v>1</v>
      </c>
      <c r="G930" s="267"/>
      <c r="H930" s="903"/>
      <c r="I930" s="904"/>
      <c r="J930" s="412" t="s">
        <v>633</v>
      </c>
      <c r="K930" s="430" t="str">
        <f t="shared" si="207"/>
        <v>-</v>
      </c>
      <c r="L930" s="427" t="s">
        <v>628</v>
      </c>
      <c r="M930" s="427" t="s">
        <v>628</v>
      </c>
      <c r="N930" s="427" t="s">
        <v>628</v>
      </c>
      <c r="O930" s="427" t="s">
        <v>628</v>
      </c>
      <c r="P930" s="427" t="s">
        <v>628</v>
      </c>
      <c r="Q930" s="427" t="s">
        <v>628</v>
      </c>
      <c r="R930" s="427" t="s">
        <v>628</v>
      </c>
      <c r="S930" s="427" t="s">
        <v>628</v>
      </c>
      <c r="T930" s="427" t="s">
        <v>628</v>
      </c>
      <c r="U930" s="427" t="s">
        <v>628</v>
      </c>
      <c r="V930" s="431" t="s">
        <v>628</v>
      </c>
      <c r="W930" s="431" t="s">
        <v>628</v>
      </c>
      <c r="X930" s="272"/>
      <c r="Y930" s="272"/>
      <c r="Z930" s="272"/>
      <c r="AA930" s="272"/>
      <c r="AB930" s="272"/>
      <c r="AC930" s="272"/>
      <c r="AD930" s="272"/>
      <c r="AE930" s="272"/>
      <c r="AF930" s="272"/>
      <c r="AG930" s="272"/>
      <c r="AH930" s="272"/>
      <c r="AI930" s="272"/>
      <c r="AJ930" s="272"/>
      <c r="AK930" s="272"/>
      <c r="AL930" s="272"/>
      <c r="AM930" s="272"/>
      <c r="AN930" s="272"/>
      <c r="AO930" s="272"/>
      <c r="AP930" s="272"/>
      <c r="AQ930" s="267"/>
      <c r="AR930" s="254"/>
      <c r="AS930" s="242"/>
      <c r="AT930" s="242"/>
      <c r="AU930" s="242"/>
    </row>
    <row r="931" spans="1:47" outlineLevel="3" x14ac:dyDescent="0.35">
      <c r="A931" s="242"/>
      <c r="B931" s="251"/>
      <c r="C931" s="244">
        <f t="shared" si="210"/>
        <v>4</v>
      </c>
      <c r="D931" s="267"/>
      <c r="E931" s="322">
        <v>11</v>
      </c>
      <c r="F931" s="316" t="b">
        <f t="shared" si="209"/>
        <v>1</v>
      </c>
      <c r="G931" s="267"/>
      <c r="H931" s="423" t="s">
        <v>647</v>
      </c>
      <c r="I931" s="423"/>
      <c r="J931" s="404" t="s">
        <v>627</v>
      </c>
      <c r="K931" s="424" t="str">
        <f t="shared" si="207"/>
        <v>-</v>
      </c>
      <c r="L931" s="425" t="s">
        <v>628</v>
      </c>
      <c r="M931" s="425" t="s">
        <v>628</v>
      </c>
      <c r="N931" s="425" t="s">
        <v>628</v>
      </c>
      <c r="O931" s="425" t="s">
        <v>628</v>
      </c>
      <c r="P931" s="425" t="s">
        <v>628</v>
      </c>
      <c r="Q931" s="425" t="s">
        <v>628</v>
      </c>
      <c r="R931" s="425" t="s">
        <v>628</v>
      </c>
      <c r="S931" s="425" t="s">
        <v>628</v>
      </c>
      <c r="T931" s="425" t="s">
        <v>628</v>
      </c>
      <c r="U931" s="425" t="s">
        <v>628</v>
      </c>
      <c r="V931" s="425" t="s">
        <v>628</v>
      </c>
      <c r="W931" s="425" t="s">
        <v>628</v>
      </c>
      <c r="X931" s="272"/>
      <c r="Y931" s="272"/>
      <c r="Z931" s="272"/>
      <c r="AA931" s="272"/>
      <c r="AB931" s="272"/>
      <c r="AC931" s="272"/>
      <c r="AD931" s="272"/>
      <c r="AE931" s="272"/>
      <c r="AF931" s="272"/>
      <c r="AG931" s="272"/>
      <c r="AH931" s="272"/>
      <c r="AI931" s="272"/>
      <c r="AJ931" s="272"/>
      <c r="AK931" s="272"/>
      <c r="AL931" s="272"/>
      <c r="AM931" s="272"/>
      <c r="AN931" s="272"/>
      <c r="AO931" s="272"/>
      <c r="AP931" s="272"/>
      <c r="AQ931" s="267"/>
      <c r="AR931" s="254"/>
      <c r="AS931" s="242"/>
      <c r="AT931" s="242"/>
      <c r="AU931" s="242"/>
    </row>
    <row r="932" spans="1:47" ht="15" customHeight="1" outlineLevel="3" x14ac:dyDescent="0.35">
      <c r="A932" s="242"/>
      <c r="B932" s="251"/>
      <c r="C932" s="244">
        <f t="shared" si="210"/>
        <v>4</v>
      </c>
      <c r="D932" s="267"/>
      <c r="E932" s="426">
        <f>E931</f>
        <v>11</v>
      </c>
      <c r="F932" s="316" t="b">
        <f t="shared" si="209"/>
        <v>1</v>
      </c>
      <c r="G932" s="267"/>
      <c r="H932" s="899" t="s">
        <v>950</v>
      </c>
      <c r="I932" s="900"/>
      <c r="J932" s="427" t="s">
        <v>630</v>
      </c>
      <c r="K932" s="428" t="str">
        <f t="shared" si="207"/>
        <v>-</v>
      </c>
      <c r="L932" s="429" t="s">
        <v>628</v>
      </c>
      <c r="M932" s="429" t="s">
        <v>628</v>
      </c>
      <c r="N932" s="429" t="s">
        <v>628</v>
      </c>
      <c r="O932" s="429" t="s">
        <v>628</v>
      </c>
      <c r="P932" s="429" t="s">
        <v>628</v>
      </c>
      <c r="Q932" s="434">
        <f>INT($I$394/7)+2</f>
        <v>9</v>
      </c>
      <c r="R932" s="429" t="s">
        <v>628</v>
      </c>
      <c r="S932" s="312" t="b">
        <v>1</v>
      </c>
      <c r="T932" s="429">
        <v>3</v>
      </c>
      <c r="U932" s="429" t="s">
        <v>628</v>
      </c>
      <c r="V932" s="429" t="s">
        <v>628</v>
      </c>
      <c r="W932" s="429" t="s">
        <v>628</v>
      </c>
      <c r="X932" s="272"/>
      <c r="Y932" s="272"/>
      <c r="Z932" s="272"/>
      <c r="AA932" s="272"/>
      <c r="AB932" s="272"/>
      <c r="AC932" s="272"/>
      <c r="AD932" s="272"/>
      <c r="AE932" s="272"/>
      <c r="AF932" s="272"/>
      <c r="AG932" s="272"/>
      <c r="AH932" s="272"/>
      <c r="AI932" s="272"/>
      <c r="AJ932" s="272"/>
      <c r="AK932" s="272"/>
      <c r="AL932" s="272"/>
      <c r="AM932" s="272"/>
      <c r="AN932" s="272"/>
      <c r="AO932" s="272"/>
      <c r="AP932" s="272"/>
      <c r="AQ932" s="267"/>
      <c r="AR932" s="254"/>
      <c r="AS932" s="242"/>
      <c r="AT932" s="242"/>
      <c r="AU932" s="242"/>
    </row>
    <row r="933" spans="1:47" outlineLevel="3" x14ac:dyDescent="0.35">
      <c r="A933" s="242"/>
      <c r="B933" s="251"/>
      <c r="C933" s="244">
        <f t="shared" si="210"/>
        <v>4</v>
      </c>
      <c r="D933" s="267"/>
      <c r="E933" s="426">
        <f>E932</f>
        <v>11</v>
      </c>
      <c r="F933" s="316" t="b">
        <f t="shared" si="209"/>
        <v>1</v>
      </c>
      <c r="G933" s="267"/>
      <c r="H933" s="901"/>
      <c r="I933" s="902"/>
      <c r="J933" s="427" t="s">
        <v>631</v>
      </c>
      <c r="K933" s="428" t="str">
        <f t="shared" si="207"/>
        <v>-</v>
      </c>
      <c r="L933" s="429" t="s">
        <v>632</v>
      </c>
      <c r="M933" s="429" t="s">
        <v>632</v>
      </c>
      <c r="N933" s="429" t="s">
        <v>632</v>
      </c>
      <c r="O933" s="429" t="s">
        <v>632</v>
      </c>
      <c r="P933" s="429" t="s">
        <v>632</v>
      </c>
      <c r="Q933" s="429" t="s">
        <v>632</v>
      </c>
      <c r="R933" s="429" t="s">
        <v>632</v>
      </c>
      <c r="S933" s="429" t="s">
        <v>632</v>
      </c>
      <c r="T933" s="429" t="s">
        <v>632</v>
      </c>
      <c r="U933" s="429" t="s">
        <v>632</v>
      </c>
      <c r="V933" s="429" t="s">
        <v>632</v>
      </c>
      <c r="W933" s="429" t="s">
        <v>632</v>
      </c>
      <c r="X933" s="272"/>
      <c r="Y933" s="272"/>
      <c r="Z933" s="272"/>
      <c r="AA933" s="272"/>
      <c r="AB933" s="272"/>
      <c r="AC933" s="272"/>
      <c r="AD933" s="272"/>
      <c r="AE933" s="272"/>
      <c r="AF933" s="272"/>
      <c r="AG933" s="272"/>
      <c r="AH933" s="272"/>
      <c r="AI933" s="272"/>
      <c r="AJ933" s="272"/>
      <c r="AK933" s="272"/>
      <c r="AL933" s="272"/>
      <c r="AM933" s="272"/>
      <c r="AN933" s="272"/>
      <c r="AO933" s="272"/>
      <c r="AP933" s="272"/>
      <c r="AQ933" s="267"/>
      <c r="AR933" s="254"/>
      <c r="AS933" s="242"/>
      <c r="AT933" s="242"/>
      <c r="AU933" s="242"/>
    </row>
    <row r="934" spans="1:47" outlineLevel="3" x14ac:dyDescent="0.35">
      <c r="A934" s="242"/>
      <c r="B934" s="251"/>
      <c r="C934" s="244">
        <f t="shared" si="210"/>
        <v>4</v>
      </c>
      <c r="D934" s="267"/>
      <c r="E934" s="426">
        <f>E933</f>
        <v>11</v>
      </c>
      <c r="F934" s="316" t="b">
        <f t="shared" si="209"/>
        <v>1</v>
      </c>
      <c r="G934" s="267"/>
      <c r="H934" s="903"/>
      <c r="I934" s="904"/>
      <c r="J934" s="412" t="s">
        <v>633</v>
      </c>
      <c r="K934" s="430" t="str">
        <f t="shared" si="207"/>
        <v>-</v>
      </c>
      <c r="L934" s="427" t="s">
        <v>628</v>
      </c>
      <c r="M934" s="427" t="s">
        <v>628</v>
      </c>
      <c r="N934" s="427" t="s">
        <v>628</v>
      </c>
      <c r="O934" s="427" t="s">
        <v>628</v>
      </c>
      <c r="P934" s="427" t="s">
        <v>628</v>
      </c>
      <c r="Q934" s="427" t="s">
        <v>628</v>
      </c>
      <c r="R934" s="427" t="s">
        <v>628</v>
      </c>
      <c r="S934" s="427" t="s">
        <v>628</v>
      </c>
      <c r="T934" s="427" t="s">
        <v>628</v>
      </c>
      <c r="U934" s="427" t="s">
        <v>628</v>
      </c>
      <c r="V934" s="431" t="s">
        <v>628</v>
      </c>
      <c r="W934" s="431" t="s">
        <v>628</v>
      </c>
      <c r="X934" s="272"/>
      <c r="Y934" s="272"/>
      <c r="Z934" s="272"/>
      <c r="AA934" s="272"/>
      <c r="AB934" s="272"/>
      <c r="AC934" s="272"/>
      <c r="AD934" s="272"/>
      <c r="AE934" s="272"/>
      <c r="AF934" s="272"/>
      <c r="AG934" s="272"/>
      <c r="AH934" s="272"/>
      <c r="AI934" s="272"/>
      <c r="AJ934" s="272"/>
      <c r="AK934" s="272"/>
      <c r="AL934" s="272"/>
      <c r="AM934" s="272"/>
      <c r="AN934" s="272"/>
      <c r="AO934" s="272"/>
      <c r="AP934" s="272"/>
      <c r="AQ934" s="267"/>
      <c r="AR934" s="254"/>
      <c r="AS934" s="242"/>
      <c r="AT934" s="242"/>
      <c r="AU934" s="242"/>
    </row>
    <row r="935" spans="1:47" outlineLevel="3" x14ac:dyDescent="0.35">
      <c r="A935" s="242"/>
      <c r="B935" s="251"/>
      <c r="C935" s="244">
        <f t="shared" si="210"/>
        <v>4</v>
      </c>
      <c r="D935" s="267"/>
      <c r="E935" s="322">
        <v>12</v>
      </c>
      <c r="F935" s="316" t="b">
        <f t="shared" si="209"/>
        <v>1</v>
      </c>
      <c r="G935" s="267"/>
      <c r="H935" s="423" t="s">
        <v>648</v>
      </c>
      <c r="I935" s="423"/>
      <c r="J935" s="404" t="s">
        <v>627</v>
      </c>
      <c r="K935" s="424" t="str">
        <f t="shared" si="207"/>
        <v>-</v>
      </c>
      <c r="L935" s="425" t="s">
        <v>628</v>
      </c>
      <c r="M935" s="425" t="s">
        <v>628</v>
      </c>
      <c r="N935" s="425" t="s">
        <v>628</v>
      </c>
      <c r="O935" s="425" t="s">
        <v>628</v>
      </c>
      <c r="P935" s="425" t="s">
        <v>628</v>
      </c>
      <c r="Q935" s="425" t="s">
        <v>628</v>
      </c>
      <c r="R935" s="425" t="s">
        <v>628</v>
      </c>
      <c r="S935" s="425" t="s">
        <v>628</v>
      </c>
      <c r="T935" s="425" t="s">
        <v>628</v>
      </c>
      <c r="U935" s="425" t="s">
        <v>628</v>
      </c>
      <c r="V935" s="425" t="s">
        <v>628</v>
      </c>
      <c r="W935" s="425" t="s">
        <v>628</v>
      </c>
      <c r="X935" s="272"/>
      <c r="Y935" s="272"/>
      <c r="Z935" s="272"/>
      <c r="AA935" s="272"/>
      <c r="AB935" s="272"/>
      <c r="AC935" s="272"/>
      <c r="AD935" s="272"/>
      <c r="AE935" s="272"/>
      <c r="AF935" s="272"/>
      <c r="AG935" s="272"/>
      <c r="AH935" s="272"/>
      <c r="AI935" s="272"/>
      <c r="AJ935" s="272"/>
      <c r="AK935" s="272"/>
      <c r="AL935" s="272"/>
      <c r="AM935" s="272"/>
      <c r="AN935" s="272"/>
      <c r="AO935" s="272"/>
      <c r="AP935" s="272"/>
      <c r="AQ935" s="267"/>
      <c r="AR935" s="254"/>
      <c r="AS935" s="242"/>
      <c r="AT935" s="242"/>
      <c r="AU935" s="242"/>
    </row>
    <row r="936" spans="1:47" ht="15" customHeight="1" outlineLevel="3" x14ac:dyDescent="0.35">
      <c r="A936" s="242"/>
      <c r="B936" s="251"/>
      <c r="C936" s="244">
        <f t="shared" si="210"/>
        <v>4</v>
      </c>
      <c r="D936" s="267"/>
      <c r="E936" s="426">
        <f>E935</f>
        <v>12</v>
      </c>
      <c r="F936" s="316" t="b">
        <f t="shared" si="209"/>
        <v>1</v>
      </c>
      <c r="G936" s="267"/>
      <c r="H936" s="899" t="s">
        <v>950</v>
      </c>
      <c r="I936" s="900"/>
      <c r="J936" s="427" t="s">
        <v>630</v>
      </c>
      <c r="K936" s="428" t="str">
        <f t="shared" si="207"/>
        <v>-</v>
      </c>
      <c r="L936" s="429" t="s">
        <v>628</v>
      </c>
      <c r="M936" s="429" t="s">
        <v>628</v>
      </c>
      <c r="N936" s="429" t="s">
        <v>628</v>
      </c>
      <c r="O936" s="429" t="s">
        <v>628</v>
      </c>
      <c r="P936" s="429" t="s">
        <v>628</v>
      </c>
      <c r="Q936" s="434">
        <f>INT($I$395/7)+2</f>
        <v>9</v>
      </c>
      <c r="R936" s="429" t="s">
        <v>628</v>
      </c>
      <c r="S936" s="312" t="b">
        <v>1</v>
      </c>
      <c r="T936" s="429">
        <v>4</v>
      </c>
      <c r="U936" s="429" t="s">
        <v>628</v>
      </c>
      <c r="V936" s="429" t="s">
        <v>628</v>
      </c>
      <c r="W936" s="429" t="s">
        <v>628</v>
      </c>
      <c r="X936" s="272"/>
      <c r="Y936" s="272"/>
      <c r="Z936" s="272"/>
      <c r="AA936" s="272"/>
      <c r="AB936" s="272"/>
      <c r="AC936" s="272"/>
      <c r="AD936" s="272"/>
      <c r="AE936" s="272"/>
      <c r="AF936" s="272"/>
      <c r="AG936" s="272"/>
      <c r="AH936" s="272"/>
      <c r="AI936" s="272"/>
      <c r="AJ936" s="272"/>
      <c r="AK936" s="272"/>
      <c r="AL936" s="272"/>
      <c r="AM936" s="272"/>
      <c r="AN936" s="272"/>
      <c r="AO936" s="272"/>
      <c r="AP936" s="272"/>
      <c r="AQ936" s="267"/>
      <c r="AR936" s="254"/>
      <c r="AS936" s="242"/>
      <c r="AT936" s="242"/>
      <c r="AU936" s="242"/>
    </row>
    <row r="937" spans="1:47" outlineLevel="3" x14ac:dyDescent="0.35">
      <c r="A937" s="242"/>
      <c r="B937" s="251"/>
      <c r="C937" s="244">
        <f t="shared" si="210"/>
        <v>4</v>
      </c>
      <c r="D937" s="267"/>
      <c r="E937" s="426">
        <f>E936</f>
        <v>12</v>
      </c>
      <c r="F937" s="316" t="b">
        <f t="shared" si="209"/>
        <v>1</v>
      </c>
      <c r="G937" s="267"/>
      <c r="H937" s="901"/>
      <c r="I937" s="902"/>
      <c r="J937" s="427" t="s">
        <v>631</v>
      </c>
      <c r="K937" s="428" t="str">
        <f t="shared" si="207"/>
        <v>-</v>
      </c>
      <c r="L937" s="429" t="s">
        <v>632</v>
      </c>
      <c r="M937" s="429" t="s">
        <v>632</v>
      </c>
      <c r="N937" s="429" t="s">
        <v>632</v>
      </c>
      <c r="O937" s="429" t="s">
        <v>632</v>
      </c>
      <c r="P937" s="429" t="s">
        <v>632</v>
      </c>
      <c r="Q937" s="429" t="s">
        <v>632</v>
      </c>
      <c r="R937" s="429" t="s">
        <v>632</v>
      </c>
      <c r="S937" s="429" t="s">
        <v>632</v>
      </c>
      <c r="T937" s="429" t="s">
        <v>632</v>
      </c>
      <c r="U937" s="429" t="s">
        <v>632</v>
      </c>
      <c r="V937" s="429" t="s">
        <v>632</v>
      </c>
      <c r="W937" s="429" t="s">
        <v>632</v>
      </c>
      <c r="X937" s="272"/>
      <c r="Y937" s="272"/>
      <c r="Z937" s="272"/>
      <c r="AA937" s="272"/>
      <c r="AB937" s="272"/>
      <c r="AC937" s="272"/>
      <c r="AD937" s="272"/>
      <c r="AE937" s="272"/>
      <c r="AF937" s="272"/>
      <c r="AG937" s="272"/>
      <c r="AH937" s="272"/>
      <c r="AI937" s="272"/>
      <c r="AJ937" s="272"/>
      <c r="AK937" s="272"/>
      <c r="AL937" s="272"/>
      <c r="AM937" s="272"/>
      <c r="AN937" s="272"/>
      <c r="AO937" s="272"/>
      <c r="AP937" s="272"/>
      <c r="AQ937" s="267"/>
      <c r="AR937" s="254"/>
      <c r="AS937" s="242"/>
      <c r="AT937" s="242"/>
      <c r="AU937" s="242"/>
    </row>
    <row r="938" spans="1:47" outlineLevel="3" x14ac:dyDescent="0.35">
      <c r="A938" s="242"/>
      <c r="B938" s="251"/>
      <c r="C938" s="244">
        <f t="shared" si="210"/>
        <v>4</v>
      </c>
      <c r="D938" s="267"/>
      <c r="E938" s="426">
        <f>E937</f>
        <v>12</v>
      </c>
      <c r="F938" s="316" t="b">
        <f t="shared" si="209"/>
        <v>1</v>
      </c>
      <c r="G938" s="267"/>
      <c r="H938" s="903"/>
      <c r="I938" s="904"/>
      <c r="J938" s="412" t="s">
        <v>633</v>
      </c>
      <c r="K938" s="430" t="str">
        <f t="shared" si="207"/>
        <v>-</v>
      </c>
      <c r="L938" s="427" t="s">
        <v>628</v>
      </c>
      <c r="M938" s="427" t="s">
        <v>628</v>
      </c>
      <c r="N938" s="427" t="s">
        <v>628</v>
      </c>
      <c r="O938" s="427" t="s">
        <v>628</v>
      </c>
      <c r="P938" s="427" t="s">
        <v>628</v>
      </c>
      <c r="Q938" s="427" t="s">
        <v>628</v>
      </c>
      <c r="R938" s="427" t="s">
        <v>628</v>
      </c>
      <c r="S938" s="427" t="s">
        <v>628</v>
      </c>
      <c r="T938" s="427" t="s">
        <v>628</v>
      </c>
      <c r="U938" s="427" t="s">
        <v>628</v>
      </c>
      <c r="V938" s="431" t="s">
        <v>628</v>
      </c>
      <c r="W938" s="431" t="s">
        <v>628</v>
      </c>
      <c r="X938" s="272"/>
      <c r="Y938" s="272"/>
      <c r="Z938" s="272"/>
      <c r="AA938" s="272"/>
      <c r="AB938" s="272"/>
      <c r="AC938" s="272"/>
      <c r="AD938" s="272"/>
      <c r="AE938" s="272"/>
      <c r="AF938" s="272"/>
      <c r="AG938" s="272"/>
      <c r="AH938" s="272"/>
      <c r="AI938" s="272"/>
      <c r="AJ938" s="272"/>
      <c r="AK938" s="272"/>
      <c r="AL938" s="272"/>
      <c r="AM938" s="272"/>
      <c r="AN938" s="272"/>
      <c r="AO938" s="272"/>
      <c r="AP938" s="272"/>
      <c r="AQ938" s="267"/>
      <c r="AR938" s="254"/>
      <c r="AS938" s="242"/>
      <c r="AT938" s="242"/>
      <c r="AU938" s="242"/>
    </row>
    <row r="939" spans="1:47" outlineLevel="3" x14ac:dyDescent="0.35">
      <c r="A939" s="242"/>
      <c r="B939" s="251"/>
      <c r="C939" s="244">
        <f t="shared" si="210"/>
        <v>4</v>
      </c>
      <c r="D939" s="267"/>
      <c r="E939" s="322">
        <v>13</v>
      </c>
      <c r="F939" s="316" t="b">
        <f t="shared" si="209"/>
        <v>1</v>
      </c>
      <c r="G939" s="267"/>
      <c r="H939" s="423" t="s">
        <v>649</v>
      </c>
      <c r="I939" s="423"/>
      <c r="J939" s="404" t="s">
        <v>627</v>
      </c>
      <c r="K939" s="424" t="str">
        <f t="shared" si="207"/>
        <v>-</v>
      </c>
      <c r="L939" s="433">
        <v>-1</v>
      </c>
      <c r="M939" s="425" t="s">
        <v>628</v>
      </c>
      <c r="N939" s="425" t="s">
        <v>628</v>
      </c>
      <c r="O939" s="425" t="s">
        <v>628</v>
      </c>
      <c r="P939" s="425" t="s">
        <v>628</v>
      </c>
      <c r="Q939" s="425" t="s">
        <v>628</v>
      </c>
      <c r="R939" s="425" t="s">
        <v>628</v>
      </c>
      <c r="S939" s="425" t="s">
        <v>628</v>
      </c>
      <c r="T939" s="425" t="s">
        <v>628</v>
      </c>
      <c r="U939" s="425" t="s">
        <v>628</v>
      </c>
      <c r="V939" s="425" t="s">
        <v>628</v>
      </c>
      <c r="W939" s="425" t="s">
        <v>628</v>
      </c>
      <c r="X939" s="272"/>
      <c r="Y939" s="272"/>
      <c r="Z939" s="272"/>
      <c r="AA939" s="272"/>
      <c r="AB939" s="272"/>
      <c r="AC939" s="272"/>
      <c r="AD939" s="272"/>
      <c r="AE939" s="272"/>
      <c r="AF939" s="272"/>
      <c r="AG939" s="272"/>
      <c r="AH939" s="272"/>
      <c r="AI939" s="272"/>
      <c r="AJ939" s="272"/>
      <c r="AK939" s="272"/>
      <c r="AL939" s="272"/>
      <c r="AM939" s="272"/>
      <c r="AN939" s="272"/>
      <c r="AO939" s="272"/>
      <c r="AP939" s="272"/>
      <c r="AQ939" s="267"/>
      <c r="AR939" s="254"/>
      <c r="AS939" s="242"/>
      <c r="AT939" s="242"/>
      <c r="AU939" s="242"/>
    </row>
    <row r="940" spans="1:47" ht="15" customHeight="1" outlineLevel="3" x14ac:dyDescent="0.35">
      <c r="A940" s="242"/>
      <c r="B940" s="251"/>
      <c r="C940" s="244">
        <f t="shared" si="210"/>
        <v>4</v>
      </c>
      <c r="D940" s="267"/>
      <c r="E940" s="426">
        <f>E939</f>
        <v>13</v>
      </c>
      <c r="F940" s="316" t="b">
        <f t="shared" si="209"/>
        <v>1</v>
      </c>
      <c r="G940" s="267"/>
      <c r="H940" s="899" t="s">
        <v>650</v>
      </c>
      <c r="I940" s="900"/>
      <c r="J940" s="427" t="s">
        <v>630</v>
      </c>
      <c r="K940" s="428" t="str">
        <f t="shared" si="207"/>
        <v>-</v>
      </c>
      <c r="L940" s="429" t="s">
        <v>628</v>
      </c>
      <c r="M940" s="429" t="s">
        <v>628</v>
      </c>
      <c r="N940" s="429" t="s">
        <v>628</v>
      </c>
      <c r="O940" s="429" t="s">
        <v>628</v>
      </c>
      <c r="P940" s="429" t="s">
        <v>628</v>
      </c>
      <c r="Q940" s="312">
        <f>INT(150/7)+2</f>
        <v>23</v>
      </c>
      <c r="R940" s="429" t="s">
        <v>628</v>
      </c>
      <c r="S940" s="312" t="b">
        <v>1</v>
      </c>
      <c r="T940" s="429" t="s">
        <v>628</v>
      </c>
      <c r="U940" s="429" t="s">
        <v>628</v>
      </c>
      <c r="V940" s="429" t="s">
        <v>628</v>
      </c>
      <c r="W940" s="429" t="s">
        <v>628</v>
      </c>
      <c r="X940" s="272"/>
      <c r="Y940" s="272"/>
      <c r="Z940" s="272"/>
      <c r="AA940" s="272"/>
      <c r="AB940" s="272"/>
      <c r="AC940" s="272"/>
      <c r="AD940" s="272"/>
      <c r="AE940" s="272"/>
      <c r="AF940" s="272"/>
      <c r="AG940" s="272"/>
      <c r="AH940" s="272"/>
      <c r="AI940" s="272"/>
      <c r="AJ940" s="272"/>
      <c r="AK940" s="272"/>
      <c r="AL940" s="272"/>
      <c r="AM940" s="272"/>
      <c r="AN940" s="272"/>
      <c r="AO940" s="272"/>
      <c r="AP940" s="272"/>
      <c r="AQ940" s="267"/>
      <c r="AR940" s="254"/>
      <c r="AS940" s="242"/>
      <c r="AT940" s="242"/>
      <c r="AU940" s="242"/>
    </row>
    <row r="941" spans="1:47" outlineLevel="3" x14ac:dyDescent="0.35">
      <c r="A941" s="242"/>
      <c r="B941" s="251"/>
      <c r="C941" s="244">
        <f t="shared" si="210"/>
        <v>4</v>
      </c>
      <c r="D941" s="267"/>
      <c r="E941" s="426">
        <f>E940</f>
        <v>13</v>
      </c>
      <c r="F941" s="316" t="b">
        <f t="shared" si="209"/>
        <v>1</v>
      </c>
      <c r="G941" s="267"/>
      <c r="H941" s="901"/>
      <c r="I941" s="902"/>
      <c r="J941" s="427" t="s">
        <v>631</v>
      </c>
      <c r="K941" s="428" t="str">
        <f t="shared" si="207"/>
        <v>-</v>
      </c>
      <c r="L941" s="429" t="s">
        <v>632</v>
      </c>
      <c r="M941" s="429" t="s">
        <v>632</v>
      </c>
      <c r="N941" s="429" t="s">
        <v>632</v>
      </c>
      <c r="O941" s="429" t="s">
        <v>632</v>
      </c>
      <c r="P941" s="429" t="s">
        <v>632</v>
      </c>
      <c r="Q941" s="429" t="s">
        <v>632</v>
      </c>
      <c r="R941" s="429" t="s">
        <v>632</v>
      </c>
      <c r="S941" s="429" t="s">
        <v>632</v>
      </c>
      <c r="T941" s="429" t="s">
        <v>632</v>
      </c>
      <c r="U941" s="429" t="s">
        <v>632</v>
      </c>
      <c r="V941" s="429" t="s">
        <v>632</v>
      </c>
      <c r="W941" s="429" t="s">
        <v>632</v>
      </c>
      <c r="X941" s="272"/>
      <c r="Y941" s="272"/>
      <c r="Z941" s="272"/>
      <c r="AA941" s="272"/>
      <c r="AB941" s="272"/>
      <c r="AC941" s="272"/>
      <c r="AD941" s="272"/>
      <c r="AE941" s="272"/>
      <c r="AF941" s="272"/>
      <c r="AG941" s="272"/>
      <c r="AH941" s="272"/>
      <c r="AI941" s="272"/>
      <c r="AJ941" s="272"/>
      <c r="AK941" s="272"/>
      <c r="AL941" s="272"/>
      <c r="AM941" s="272"/>
      <c r="AN941" s="272"/>
      <c r="AO941" s="272"/>
      <c r="AP941" s="272"/>
      <c r="AQ941" s="267"/>
      <c r="AR941" s="254"/>
      <c r="AS941" s="242"/>
      <c r="AT941" s="242"/>
      <c r="AU941" s="242"/>
    </row>
    <row r="942" spans="1:47" outlineLevel="3" x14ac:dyDescent="0.35">
      <c r="A942" s="242"/>
      <c r="B942" s="251"/>
      <c r="C942" s="244">
        <f t="shared" si="210"/>
        <v>4</v>
      </c>
      <c r="D942" s="267"/>
      <c r="E942" s="426">
        <f>E941</f>
        <v>13</v>
      </c>
      <c r="F942" s="316" t="b">
        <f t="shared" si="209"/>
        <v>1</v>
      </c>
      <c r="G942" s="267"/>
      <c r="H942" s="903"/>
      <c r="I942" s="904"/>
      <c r="J942" s="412" t="s">
        <v>633</v>
      </c>
      <c r="K942" s="430" t="str">
        <f t="shared" si="207"/>
        <v>-</v>
      </c>
      <c r="L942" s="427" t="s">
        <v>628</v>
      </c>
      <c r="M942" s="427" t="s">
        <v>628</v>
      </c>
      <c r="N942" s="427" t="s">
        <v>628</v>
      </c>
      <c r="O942" s="427" t="s">
        <v>628</v>
      </c>
      <c r="P942" s="427" t="s">
        <v>628</v>
      </c>
      <c r="Q942" s="427" t="s">
        <v>628</v>
      </c>
      <c r="R942" s="427" t="s">
        <v>628</v>
      </c>
      <c r="S942" s="427" t="s">
        <v>628</v>
      </c>
      <c r="T942" s="427" t="s">
        <v>628</v>
      </c>
      <c r="U942" s="427" t="s">
        <v>628</v>
      </c>
      <c r="V942" s="431" t="s">
        <v>628</v>
      </c>
      <c r="W942" s="431" t="s">
        <v>628</v>
      </c>
      <c r="X942" s="272"/>
      <c r="Y942" s="272"/>
      <c r="Z942" s="272"/>
      <c r="AA942" s="272"/>
      <c r="AB942" s="272"/>
      <c r="AC942" s="272"/>
      <c r="AD942" s="272"/>
      <c r="AE942" s="272"/>
      <c r="AF942" s="272"/>
      <c r="AG942" s="272"/>
      <c r="AH942" s="272"/>
      <c r="AI942" s="272"/>
      <c r="AJ942" s="272"/>
      <c r="AK942" s="272"/>
      <c r="AL942" s="272"/>
      <c r="AM942" s="272"/>
      <c r="AN942" s="272"/>
      <c r="AO942" s="272"/>
      <c r="AP942" s="272"/>
      <c r="AQ942" s="267"/>
      <c r="AR942" s="254"/>
      <c r="AS942" s="242"/>
      <c r="AT942" s="242"/>
      <c r="AU942" s="242"/>
    </row>
    <row r="943" spans="1:47" outlineLevel="3" x14ac:dyDescent="0.35">
      <c r="A943" s="242"/>
      <c r="B943" s="251"/>
      <c r="C943" s="244">
        <f t="shared" si="210"/>
        <v>4</v>
      </c>
      <c r="D943" s="267"/>
      <c r="E943" s="322">
        <v>14</v>
      </c>
      <c r="F943" s="316" t="b">
        <f t="shared" si="209"/>
        <v>1</v>
      </c>
      <c r="G943" s="267"/>
      <c r="H943" s="423" t="s">
        <v>651</v>
      </c>
      <c r="I943" s="423"/>
      <c r="J943" s="404" t="s">
        <v>627</v>
      </c>
      <c r="K943" s="424" t="str">
        <f t="shared" si="207"/>
        <v>-</v>
      </c>
      <c r="L943" s="425" t="s">
        <v>628</v>
      </c>
      <c r="M943" s="425" t="s">
        <v>628</v>
      </c>
      <c r="N943" s="425" t="s">
        <v>628</v>
      </c>
      <c r="O943" s="425" t="s">
        <v>628</v>
      </c>
      <c r="P943" s="425" t="s">
        <v>628</v>
      </c>
      <c r="Q943" s="425" t="s">
        <v>628</v>
      </c>
      <c r="R943" s="425" t="s">
        <v>628</v>
      </c>
      <c r="S943" s="425" t="s">
        <v>628</v>
      </c>
      <c r="T943" s="425" t="s">
        <v>628</v>
      </c>
      <c r="U943" s="425" t="s">
        <v>628</v>
      </c>
      <c r="V943" s="425" t="s">
        <v>628</v>
      </c>
      <c r="W943" s="425" t="s">
        <v>628</v>
      </c>
      <c r="X943" s="272"/>
      <c r="Y943" s="272"/>
      <c r="Z943" s="272"/>
      <c r="AA943" s="272"/>
      <c r="AB943" s="272"/>
      <c r="AC943" s="272"/>
      <c r="AD943" s="272"/>
      <c r="AE943" s="272"/>
      <c r="AF943" s="272"/>
      <c r="AG943" s="272"/>
      <c r="AH943" s="272"/>
      <c r="AI943" s="272"/>
      <c r="AJ943" s="272"/>
      <c r="AK943" s="272"/>
      <c r="AL943" s="272"/>
      <c r="AM943" s="272"/>
      <c r="AN943" s="272"/>
      <c r="AO943" s="272"/>
      <c r="AP943" s="272"/>
      <c r="AQ943" s="267"/>
      <c r="AR943" s="254"/>
      <c r="AS943" s="242"/>
      <c r="AT943" s="242"/>
      <c r="AU943" s="242"/>
    </row>
    <row r="944" spans="1:47" ht="15" customHeight="1" outlineLevel="3" x14ac:dyDescent="0.35">
      <c r="A944" s="242"/>
      <c r="B944" s="251"/>
      <c r="C944" s="244">
        <f t="shared" si="210"/>
        <v>4</v>
      </c>
      <c r="D944" s="267"/>
      <c r="E944" s="426">
        <f>E943</f>
        <v>14</v>
      </c>
      <c r="F944" s="316" t="b">
        <f t="shared" si="209"/>
        <v>1</v>
      </c>
      <c r="G944" s="267"/>
      <c r="H944" s="899" t="s">
        <v>652</v>
      </c>
      <c r="I944" s="900"/>
      <c r="J944" s="427" t="s">
        <v>630</v>
      </c>
      <c r="K944" s="428" t="str">
        <f t="shared" si="207"/>
        <v>-</v>
      </c>
      <c r="L944" s="429" t="s">
        <v>628</v>
      </c>
      <c r="M944" s="429" t="s">
        <v>628</v>
      </c>
      <c r="N944" s="429" t="s">
        <v>628</v>
      </c>
      <c r="O944" s="429" t="s">
        <v>628</v>
      </c>
      <c r="P944" s="429" t="s">
        <v>628</v>
      </c>
      <c r="Q944" s="312">
        <f>INT(150/7)+2</f>
        <v>23</v>
      </c>
      <c r="R944" s="429" t="s">
        <v>628</v>
      </c>
      <c r="S944" s="312" t="b">
        <v>1</v>
      </c>
      <c r="T944" s="429" t="s">
        <v>628</v>
      </c>
      <c r="U944" s="429" t="s">
        <v>628</v>
      </c>
      <c r="V944" s="429" t="s">
        <v>628</v>
      </c>
      <c r="W944" s="429" t="s">
        <v>628</v>
      </c>
      <c r="X944" s="272"/>
      <c r="Y944" s="272"/>
      <c r="Z944" s="272"/>
      <c r="AA944" s="272"/>
      <c r="AB944" s="272"/>
      <c r="AC944" s="272"/>
      <c r="AD944" s="272"/>
      <c r="AE944" s="272"/>
      <c r="AF944" s="272"/>
      <c r="AG944" s="272"/>
      <c r="AH944" s="272"/>
      <c r="AI944" s="272"/>
      <c r="AJ944" s="272"/>
      <c r="AK944" s="272"/>
      <c r="AL944" s="272"/>
      <c r="AM944" s="272"/>
      <c r="AN944" s="272"/>
      <c r="AO944" s="272"/>
      <c r="AP944" s="272"/>
      <c r="AQ944" s="267"/>
      <c r="AR944" s="254"/>
      <c r="AS944" s="242"/>
      <c r="AT944" s="242"/>
      <c r="AU944" s="242"/>
    </row>
    <row r="945" spans="1:47" outlineLevel="3" x14ac:dyDescent="0.35">
      <c r="A945" s="242"/>
      <c r="B945" s="251"/>
      <c r="C945" s="244">
        <f t="shared" si="210"/>
        <v>4</v>
      </c>
      <c r="D945" s="267"/>
      <c r="E945" s="426">
        <f>E944</f>
        <v>14</v>
      </c>
      <c r="F945" s="316" t="b">
        <f t="shared" si="209"/>
        <v>1</v>
      </c>
      <c r="G945" s="267"/>
      <c r="H945" s="901"/>
      <c r="I945" s="902"/>
      <c r="J945" s="427" t="s">
        <v>631</v>
      </c>
      <c r="K945" s="428" t="str">
        <f t="shared" si="207"/>
        <v>-</v>
      </c>
      <c r="L945" s="429" t="s">
        <v>632</v>
      </c>
      <c r="M945" s="429" t="s">
        <v>632</v>
      </c>
      <c r="N945" s="429" t="s">
        <v>632</v>
      </c>
      <c r="O945" s="429" t="s">
        <v>632</v>
      </c>
      <c r="P945" s="429" t="s">
        <v>632</v>
      </c>
      <c r="Q945" s="429" t="s">
        <v>632</v>
      </c>
      <c r="R945" s="429" t="s">
        <v>632</v>
      </c>
      <c r="S945" s="429" t="s">
        <v>632</v>
      </c>
      <c r="T945" s="429" t="s">
        <v>632</v>
      </c>
      <c r="U945" s="429" t="s">
        <v>632</v>
      </c>
      <c r="V945" s="429" t="s">
        <v>632</v>
      </c>
      <c r="W945" s="429" t="s">
        <v>632</v>
      </c>
      <c r="X945" s="272"/>
      <c r="Y945" s="272"/>
      <c r="Z945" s="272"/>
      <c r="AA945" s="272"/>
      <c r="AB945" s="272"/>
      <c r="AC945" s="272"/>
      <c r="AD945" s="272"/>
      <c r="AE945" s="272"/>
      <c r="AF945" s="272"/>
      <c r="AG945" s="272"/>
      <c r="AH945" s="272"/>
      <c r="AI945" s="272"/>
      <c r="AJ945" s="272"/>
      <c r="AK945" s="272"/>
      <c r="AL945" s="272"/>
      <c r="AM945" s="272"/>
      <c r="AN945" s="272"/>
      <c r="AO945" s="272"/>
      <c r="AP945" s="272"/>
      <c r="AQ945" s="267"/>
      <c r="AR945" s="254"/>
      <c r="AS945" s="242"/>
      <c r="AT945" s="242"/>
      <c r="AU945" s="242"/>
    </row>
    <row r="946" spans="1:47" outlineLevel="3" x14ac:dyDescent="0.35">
      <c r="A946" s="242"/>
      <c r="B946" s="251"/>
      <c r="C946" s="244">
        <f t="shared" si="210"/>
        <v>4</v>
      </c>
      <c r="D946" s="267"/>
      <c r="E946" s="426">
        <f>E945</f>
        <v>14</v>
      </c>
      <c r="F946" s="316" t="b">
        <f t="shared" si="209"/>
        <v>1</v>
      </c>
      <c r="G946" s="267"/>
      <c r="H946" s="903"/>
      <c r="I946" s="904"/>
      <c r="J946" s="412" t="s">
        <v>633</v>
      </c>
      <c r="K946" s="430" t="str">
        <f t="shared" si="207"/>
        <v>-</v>
      </c>
      <c r="L946" s="427" t="s">
        <v>628</v>
      </c>
      <c r="M946" s="427" t="s">
        <v>628</v>
      </c>
      <c r="N946" s="427" t="s">
        <v>628</v>
      </c>
      <c r="O946" s="427" t="s">
        <v>628</v>
      </c>
      <c r="P946" s="427" t="s">
        <v>628</v>
      </c>
      <c r="Q946" s="427" t="s">
        <v>628</v>
      </c>
      <c r="R946" s="427" t="s">
        <v>628</v>
      </c>
      <c r="S946" s="427" t="s">
        <v>628</v>
      </c>
      <c r="T946" s="427" t="s">
        <v>628</v>
      </c>
      <c r="U946" s="427" t="s">
        <v>628</v>
      </c>
      <c r="V946" s="431" t="s">
        <v>628</v>
      </c>
      <c r="W946" s="431" t="s">
        <v>628</v>
      </c>
      <c r="X946" s="272"/>
      <c r="Y946" s="272"/>
      <c r="Z946" s="272"/>
      <c r="AA946" s="272"/>
      <c r="AB946" s="272"/>
      <c r="AC946" s="272"/>
      <c r="AD946" s="272"/>
      <c r="AE946" s="272"/>
      <c r="AF946" s="272"/>
      <c r="AG946" s="272"/>
      <c r="AH946" s="272"/>
      <c r="AI946" s="272"/>
      <c r="AJ946" s="272"/>
      <c r="AK946" s="272"/>
      <c r="AL946" s="272"/>
      <c r="AM946" s="272"/>
      <c r="AN946" s="272"/>
      <c r="AO946" s="272"/>
      <c r="AP946" s="272"/>
      <c r="AQ946" s="267"/>
      <c r="AR946" s="254"/>
      <c r="AS946" s="242"/>
      <c r="AT946" s="242"/>
      <c r="AU946" s="242"/>
    </row>
    <row r="947" spans="1:47" outlineLevel="3" x14ac:dyDescent="0.35">
      <c r="A947" s="242"/>
      <c r="B947" s="251"/>
      <c r="C947" s="244">
        <f t="shared" si="210"/>
        <v>4</v>
      </c>
      <c r="D947" s="267"/>
      <c r="E947" s="322">
        <v>15</v>
      </c>
      <c r="F947" s="316" t="b">
        <f t="shared" si="209"/>
        <v>1</v>
      </c>
      <c r="G947" s="267"/>
      <c r="H947" s="423" t="s">
        <v>653</v>
      </c>
      <c r="I947" s="423"/>
      <c r="J947" s="404" t="s">
        <v>627</v>
      </c>
      <c r="K947" s="424" t="str">
        <f t="shared" si="207"/>
        <v>-</v>
      </c>
      <c r="L947" s="425" t="s">
        <v>628</v>
      </c>
      <c r="M947" s="425" t="s">
        <v>628</v>
      </c>
      <c r="N947" s="425" t="s">
        <v>628</v>
      </c>
      <c r="O947" s="425" t="s">
        <v>628</v>
      </c>
      <c r="P947" s="425" t="s">
        <v>628</v>
      </c>
      <c r="Q947" s="425" t="s">
        <v>628</v>
      </c>
      <c r="R947" s="425" t="s">
        <v>628</v>
      </c>
      <c r="S947" s="425" t="s">
        <v>628</v>
      </c>
      <c r="T947" s="425" t="s">
        <v>628</v>
      </c>
      <c r="U947" s="425" t="s">
        <v>628</v>
      </c>
      <c r="V947" s="425" t="s">
        <v>628</v>
      </c>
      <c r="W947" s="425" t="s">
        <v>628</v>
      </c>
      <c r="X947" s="272"/>
      <c r="Y947" s="272"/>
      <c r="Z947" s="272"/>
      <c r="AA947" s="272"/>
      <c r="AB947" s="272"/>
      <c r="AC947" s="272"/>
      <c r="AD947" s="272"/>
      <c r="AE947" s="272"/>
      <c r="AF947" s="272"/>
      <c r="AG947" s="272"/>
      <c r="AH947" s="272"/>
      <c r="AI947" s="272"/>
      <c r="AJ947" s="272"/>
      <c r="AK947" s="272"/>
      <c r="AL947" s="272"/>
      <c r="AM947" s="272"/>
      <c r="AN947" s="272"/>
      <c r="AO947" s="272"/>
      <c r="AP947" s="272"/>
      <c r="AQ947" s="267"/>
      <c r="AR947" s="254"/>
      <c r="AS947" s="242"/>
      <c r="AT947" s="242"/>
      <c r="AU947" s="242"/>
    </row>
    <row r="948" spans="1:47" ht="15" customHeight="1" outlineLevel="3" x14ac:dyDescent="0.35">
      <c r="A948" s="242"/>
      <c r="B948" s="251"/>
      <c r="C948" s="244">
        <f t="shared" si="210"/>
        <v>4</v>
      </c>
      <c r="D948" s="267"/>
      <c r="E948" s="426">
        <f>E947</f>
        <v>15</v>
      </c>
      <c r="F948" s="316" t="b">
        <f t="shared" si="209"/>
        <v>1</v>
      </c>
      <c r="G948" s="267"/>
      <c r="H948" s="899" t="s">
        <v>654</v>
      </c>
      <c r="I948" s="900"/>
      <c r="J948" s="427" t="s">
        <v>630</v>
      </c>
      <c r="K948" s="428" t="str">
        <f t="shared" si="207"/>
        <v>-</v>
      </c>
      <c r="L948" s="429" t="s">
        <v>628</v>
      </c>
      <c r="M948" s="429" t="s">
        <v>628</v>
      </c>
      <c r="N948" s="429" t="s">
        <v>628</v>
      </c>
      <c r="O948" s="429" t="s">
        <v>628</v>
      </c>
      <c r="P948" s="429" t="s">
        <v>628</v>
      </c>
      <c r="Q948" s="312">
        <f>INT(150/7)+2</f>
        <v>23</v>
      </c>
      <c r="R948" s="429" t="s">
        <v>628</v>
      </c>
      <c r="S948" s="312" t="b">
        <v>1</v>
      </c>
      <c r="T948" s="429" t="s">
        <v>628</v>
      </c>
      <c r="U948" s="429" t="s">
        <v>628</v>
      </c>
      <c r="V948" s="429" t="s">
        <v>628</v>
      </c>
      <c r="W948" s="429" t="s">
        <v>628</v>
      </c>
      <c r="X948" s="272"/>
      <c r="Y948" s="272"/>
      <c r="Z948" s="272"/>
      <c r="AA948" s="272"/>
      <c r="AB948" s="272"/>
      <c r="AC948" s="272"/>
      <c r="AD948" s="272"/>
      <c r="AE948" s="272"/>
      <c r="AF948" s="272"/>
      <c r="AG948" s="272"/>
      <c r="AH948" s="272"/>
      <c r="AI948" s="272"/>
      <c r="AJ948" s="272"/>
      <c r="AK948" s="272"/>
      <c r="AL948" s="272"/>
      <c r="AM948" s="272"/>
      <c r="AN948" s="272"/>
      <c r="AO948" s="272"/>
      <c r="AP948" s="272"/>
      <c r="AQ948" s="267"/>
      <c r="AR948" s="254"/>
      <c r="AS948" s="242"/>
      <c r="AT948" s="242"/>
      <c r="AU948" s="242"/>
    </row>
    <row r="949" spans="1:47" outlineLevel="3" x14ac:dyDescent="0.35">
      <c r="A949" s="242"/>
      <c r="B949" s="251"/>
      <c r="C949" s="244">
        <f t="shared" si="210"/>
        <v>4</v>
      </c>
      <c r="D949" s="267"/>
      <c r="E949" s="426">
        <f>E948</f>
        <v>15</v>
      </c>
      <c r="F949" s="316" t="b">
        <f t="shared" si="209"/>
        <v>1</v>
      </c>
      <c r="G949" s="267"/>
      <c r="H949" s="901"/>
      <c r="I949" s="902"/>
      <c r="J949" s="427" t="s">
        <v>631</v>
      </c>
      <c r="K949" s="428" t="str">
        <f t="shared" si="207"/>
        <v>-</v>
      </c>
      <c r="L949" s="429" t="s">
        <v>632</v>
      </c>
      <c r="M949" s="429" t="s">
        <v>632</v>
      </c>
      <c r="N949" s="429" t="s">
        <v>632</v>
      </c>
      <c r="O949" s="429" t="s">
        <v>632</v>
      </c>
      <c r="P949" s="429" t="s">
        <v>632</v>
      </c>
      <c r="Q949" s="429" t="s">
        <v>632</v>
      </c>
      <c r="R949" s="429" t="s">
        <v>632</v>
      </c>
      <c r="S949" s="429" t="s">
        <v>632</v>
      </c>
      <c r="T949" s="429" t="s">
        <v>632</v>
      </c>
      <c r="U949" s="429" t="s">
        <v>632</v>
      </c>
      <c r="V949" s="429" t="s">
        <v>632</v>
      </c>
      <c r="W949" s="312">
        <v>0.8</v>
      </c>
      <c r="X949" s="272"/>
      <c r="Y949" s="272"/>
      <c r="Z949" s="272"/>
      <c r="AA949" s="272"/>
      <c r="AB949" s="272"/>
      <c r="AC949" s="272"/>
      <c r="AD949" s="272"/>
      <c r="AE949" s="272"/>
      <c r="AF949" s="272"/>
      <c r="AG949" s="272"/>
      <c r="AH949" s="272"/>
      <c r="AI949" s="272"/>
      <c r="AJ949" s="272"/>
      <c r="AK949" s="272"/>
      <c r="AL949" s="272"/>
      <c r="AM949" s="272"/>
      <c r="AN949" s="272"/>
      <c r="AO949" s="272"/>
      <c r="AP949" s="272"/>
      <c r="AQ949" s="267"/>
      <c r="AR949" s="254"/>
      <c r="AS949" s="242"/>
      <c r="AT949" s="242"/>
      <c r="AU949" s="242"/>
    </row>
    <row r="950" spans="1:47" outlineLevel="3" x14ac:dyDescent="0.35">
      <c r="A950" s="242"/>
      <c r="B950" s="251"/>
      <c r="C950" s="244">
        <f t="shared" si="210"/>
        <v>4</v>
      </c>
      <c r="D950" s="267"/>
      <c r="E950" s="426">
        <f>E949</f>
        <v>15</v>
      </c>
      <c r="F950" s="316" t="b">
        <f t="shared" si="209"/>
        <v>1</v>
      </c>
      <c r="G950" s="267"/>
      <c r="H950" s="903"/>
      <c r="I950" s="904"/>
      <c r="J950" s="412" t="s">
        <v>633</v>
      </c>
      <c r="K950" s="430" t="str">
        <f t="shared" si="207"/>
        <v>-</v>
      </c>
      <c r="L950" s="427" t="s">
        <v>628</v>
      </c>
      <c r="M950" s="427" t="s">
        <v>628</v>
      </c>
      <c r="N950" s="427" t="s">
        <v>628</v>
      </c>
      <c r="O950" s="427" t="s">
        <v>628</v>
      </c>
      <c r="P950" s="427" t="s">
        <v>628</v>
      </c>
      <c r="Q950" s="427" t="s">
        <v>628</v>
      </c>
      <c r="R950" s="427" t="s">
        <v>628</v>
      </c>
      <c r="S950" s="427" t="s">
        <v>628</v>
      </c>
      <c r="T950" s="427" t="s">
        <v>628</v>
      </c>
      <c r="U950" s="427" t="s">
        <v>628</v>
      </c>
      <c r="V950" s="431" t="s">
        <v>628</v>
      </c>
      <c r="W950" s="431" t="s">
        <v>628</v>
      </c>
      <c r="X950" s="272"/>
      <c r="Y950" s="272"/>
      <c r="Z950" s="272"/>
      <c r="AA950" s="272"/>
      <c r="AB950" s="272"/>
      <c r="AC950" s="272"/>
      <c r="AD950" s="272"/>
      <c r="AE950" s="272"/>
      <c r="AF950" s="272"/>
      <c r="AG950" s="272"/>
      <c r="AH950" s="272"/>
      <c r="AI950" s="272"/>
      <c r="AJ950" s="272"/>
      <c r="AK950" s="272"/>
      <c r="AL950" s="272"/>
      <c r="AM950" s="272"/>
      <c r="AN950" s="272"/>
      <c r="AO950" s="272"/>
      <c r="AP950" s="272"/>
      <c r="AQ950" s="267"/>
      <c r="AR950" s="254"/>
      <c r="AS950" s="242"/>
      <c r="AT950" s="242"/>
      <c r="AU950" s="242"/>
    </row>
    <row r="951" spans="1:47" outlineLevel="3" x14ac:dyDescent="0.35">
      <c r="A951" s="242"/>
      <c r="B951" s="251"/>
      <c r="C951" s="244">
        <f t="shared" si="210"/>
        <v>4</v>
      </c>
      <c r="D951" s="267"/>
      <c r="E951" s="322">
        <v>16</v>
      </c>
      <c r="F951" s="316" t="b">
        <f t="shared" ref="F951:F982" si="211">COUNTIFS($L951:$W951,"-")&lt;&gt;COUNTA($L951:$W951)</f>
        <v>1</v>
      </c>
      <c r="G951" s="267"/>
      <c r="H951" s="423" t="s">
        <v>655</v>
      </c>
      <c r="I951" s="423"/>
      <c r="J951" s="404" t="s">
        <v>627</v>
      </c>
      <c r="K951" s="424" t="str">
        <f t="shared" si="207"/>
        <v>-</v>
      </c>
      <c r="L951" s="425" t="s">
        <v>628</v>
      </c>
      <c r="M951" s="425" t="s">
        <v>628</v>
      </c>
      <c r="N951" s="425" t="s">
        <v>628</v>
      </c>
      <c r="O951" s="425" t="s">
        <v>628</v>
      </c>
      <c r="P951" s="425" t="s">
        <v>628</v>
      </c>
      <c r="Q951" s="425" t="s">
        <v>628</v>
      </c>
      <c r="R951" s="425" t="s">
        <v>628</v>
      </c>
      <c r="S951" s="425" t="s">
        <v>628</v>
      </c>
      <c r="T951" s="425" t="s">
        <v>628</v>
      </c>
      <c r="U951" s="425" t="s">
        <v>628</v>
      </c>
      <c r="V951" s="425" t="s">
        <v>628</v>
      </c>
      <c r="W951" s="425" t="s">
        <v>628</v>
      </c>
      <c r="X951" s="272"/>
      <c r="Y951" s="272"/>
      <c r="Z951" s="272"/>
      <c r="AA951" s="272"/>
      <c r="AB951" s="272"/>
      <c r="AC951" s="272"/>
      <c r="AD951" s="272"/>
      <c r="AE951" s="272"/>
      <c r="AF951" s="272"/>
      <c r="AG951" s="272"/>
      <c r="AH951" s="272"/>
      <c r="AI951" s="272"/>
      <c r="AJ951" s="272"/>
      <c r="AK951" s="272"/>
      <c r="AL951" s="272"/>
      <c r="AM951" s="272"/>
      <c r="AN951" s="272"/>
      <c r="AO951" s="272"/>
      <c r="AP951" s="272"/>
      <c r="AQ951" s="267"/>
      <c r="AR951" s="254"/>
      <c r="AS951" s="242"/>
      <c r="AT951" s="242"/>
      <c r="AU951" s="242"/>
    </row>
    <row r="952" spans="1:47" outlineLevel="3" x14ac:dyDescent="0.35">
      <c r="A952" s="242"/>
      <c r="B952" s="251"/>
      <c r="C952" s="244">
        <f t="shared" si="210"/>
        <v>4</v>
      </c>
      <c r="D952" s="267"/>
      <c r="E952" s="426">
        <f>E951</f>
        <v>16</v>
      </c>
      <c r="F952" s="316" t="b">
        <f t="shared" si="211"/>
        <v>1</v>
      </c>
      <c r="G952" s="267"/>
      <c r="H952" s="899"/>
      <c r="I952" s="900"/>
      <c r="J952" s="427" t="s">
        <v>630</v>
      </c>
      <c r="K952" s="428" t="str">
        <f t="shared" ref="K952:K994" si="212">IF(L952&lt;0,"-",IFERROR(DATE(2019,1,($L952)*7+1),"-"))</f>
        <v>-</v>
      </c>
      <c r="L952" s="429" t="s">
        <v>628</v>
      </c>
      <c r="M952" s="429" t="s">
        <v>628</v>
      </c>
      <c r="N952" s="429" t="s">
        <v>628</v>
      </c>
      <c r="O952" s="429" t="s">
        <v>628</v>
      </c>
      <c r="P952" s="429" t="s">
        <v>628</v>
      </c>
      <c r="Q952" s="429" t="s">
        <v>628</v>
      </c>
      <c r="R952" s="312">
        <v>0</v>
      </c>
      <c r="S952" s="312" t="b">
        <v>1</v>
      </c>
      <c r="T952" s="429" t="s">
        <v>628</v>
      </c>
      <c r="U952" s="429" t="s">
        <v>628</v>
      </c>
      <c r="V952" s="429" t="s">
        <v>628</v>
      </c>
      <c r="W952" s="429" t="s">
        <v>628</v>
      </c>
      <c r="X952" s="272"/>
      <c r="Y952" s="272"/>
      <c r="Z952" s="272"/>
      <c r="AA952" s="272"/>
      <c r="AB952" s="272"/>
      <c r="AC952" s="272"/>
      <c r="AD952" s="272"/>
      <c r="AE952" s="272"/>
      <c r="AF952" s="272"/>
      <c r="AG952" s="272"/>
      <c r="AH952" s="272"/>
      <c r="AI952" s="272"/>
      <c r="AJ952" s="272"/>
      <c r="AK952" s="272"/>
      <c r="AL952" s="272"/>
      <c r="AM952" s="272"/>
      <c r="AN952" s="272"/>
      <c r="AO952" s="272"/>
      <c r="AP952" s="272"/>
      <c r="AQ952" s="267"/>
      <c r="AR952" s="254"/>
      <c r="AS952" s="242"/>
      <c r="AT952" s="242"/>
      <c r="AU952" s="242"/>
    </row>
    <row r="953" spans="1:47" outlineLevel="3" x14ac:dyDescent="0.35">
      <c r="A953" s="242"/>
      <c r="B953" s="251"/>
      <c r="C953" s="244">
        <f t="shared" si="210"/>
        <v>4</v>
      </c>
      <c r="D953" s="267"/>
      <c r="E953" s="426">
        <f>E952</f>
        <v>16</v>
      </c>
      <c r="F953" s="316" t="b">
        <f t="shared" si="211"/>
        <v>1</v>
      </c>
      <c r="G953" s="267"/>
      <c r="H953" s="901"/>
      <c r="I953" s="902"/>
      <c r="J953" s="427" t="s">
        <v>631</v>
      </c>
      <c r="K953" s="428" t="str">
        <f t="shared" si="212"/>
        <v>-</v>
      </c>
      <c r="L953" s="429" t="s">
        <v>632</v>
      </c>
      <c r="M953" s="429">
        <v>42</v>
      </c>
      <c r="N953" s="429" t="s">
        <v>632</v>
      </c>
      <c r="O953" s="429" t="s">
        <v>632</v>
      </c>
      <c r="P953" s="429" t="s">
        <v>632</v>
      </c>
      <c r="Q953" s="429" t="s">
        <v>632</v>
      </c>
      <c r="R953" s="429" t="s">
        <v>632</v>
      </c>
      <c r="S953" s="429" t="s">
        <v>632</v>
      </c>
      <c r="T953" s="429" t="s">
        <v>632</v>
      </c>
      <c r="U953" s="429" t="s">
        <v>632</v>
      </c>
      <c r="V953" s="429" t="s">
        <v>632</v>
      </c>
      <c r="W953" s="429" t="s">
        <v>632</v>
      </c>
      <c r="X953" s="272"/>
      <c r="Y953" s="272"/>
      <c r="Z953" s="272"/>
      <c r="AA953" s="272"/>
      <c r="AB953" s="272"/>
      <c r="AC953" s="272"/>
      <c r="AD953" s="272"/>
      <c r="AE953" s="272"/>
      <c r="AF953" s="272"/>
      <c r="AG953" s="272"/>
      <c r="AH953" s="272"/>
      <c r="AI953" s="272"/>
      <c r="AJ953" s="272"/>
      <c r="AK953" s="272"/>
      <c r="AL953" s="272"/>
      <c r="AM953" s="272"/>
      <c r="AN953" s="272"/>
      <c r="AO953" s="272"/>
      <c r="AP953" s="272"/>
      <c r="AQ953" s="267"/>
      <c r="AR953" s="254"/>
      <c r="AS953" s="242"/>
      <c r="AT953" s="242"/>
      <c r="AU953" s="242"/>
    </row>
    <row r="954" spans="1:47" outlineLevel="3" x14ac:dyDescent="0.35">
      <c r="A954" s="242"/>
      <c r="B954" s="251"/>
      <c r="C954" s="244">
        <f t="shared" si="210"/>
        <v>4</v>
      </c>
      <c r="D954" s="267"/>
      <c r="E954" s="426">
        <f>E953</f>
        <v>16</v>
      </c>
      <c r="F954" s="316" t="b">
        <f t="shared" si="211"/>
        <v>1</v>
      </c>
      <c r="G954" s="267"/>
      <c r="H954" s="903"/>
      <c r="I954" s="904"/>
      <c r="J954" s="412" t="s">
        <v>633</v>
      </c>
      <c r="K954" s="430" t="str">
        <f t="shared" si="212"/>
        <v>-</v>
      </c>
      <c r="L954" s="427" t="s">
        <v>628</v>
      </c>
      <c r="M954" s="427" t="s">
        <v>628</v>
      </c>
      <c r="N954" s="427" t="s">
        <v>628</v>
      </c>
      <c r="O954" s="427" t="s">
        <v>628</v>
      </c>
      <c r="P954" s="427" t="s">
        <v>628</v>
      </c>
      <c r="Q954" s="427" t="s">
        <v>628</v>
      </c>
      <c r="R954" s="427" t="s">
        <v>628</v>
      </c>
      <c r="S954" s="427" t="s">
        <v>628</v>
      </c>
      <c r="T954" s="427" t="s">
        <v>628</v>
      </c>
      <c r="U954" s="427" t="s">
        <v>628</v>
      </c>
      <c r="V954" s="431" t="s">
        <v>628</v>
      </c>
      <c r="W954" s="431" t="s">
        <v>628</v>
      </c>
      <c r="X954" s="272"/>
      <c r="Y954" s="272"/>
      <c r="Z954" s="272"/>
      <c r="AA954" s="272"/>
      <c r="AB954" s="272"/>
      <c r="AC954" s="272"/>
      <c r="AD954" s="272"/>
      <c r="AE954" s="272"/>
      <c r="AF954" s="272"/>
      <c r="AG954" s="272"/>
      <c r="AH954" s="272"/>
      <c r="AI954" s="272"/>
      <c r="AJ954" s="272"/>
      <c r="AK954" s="272"/>
      <c r="AL954" s="272"/>
      <c r="AM954" s="272"/>
      <c r="AN954" s="272"/>
      <c r="AO954" s="272"/>
      <c r="AP954" s="272"/>
      <c r="AQ954" s="267"/>
      <c r="AR954" s="254"/>
      <c r="AS954" s="242"/>
      <c r="AT954" s="242"/>
      <c r="AU954" s="242"/>
    </row>
    <row r="955" spans="1:47" outlineLevel="3" x14ac:dyDescent="0.35">
      <c r="A955" s="242"/>
      <c r="B955" s="251"/>
      <c r="C955" s="244">
        <f t="shared" ref="C955:C986" si="213">INT($C$875)+3</f>
        <v>4</v>
      </c>
      <c r="D955" s="267"/>
      <c r="E955" s="322">
        <v>17</v>
      </c>
      <c r="F955" s="316" t="b">
        <f t="shared" si="211"/>
        <v>1</v>
      </c>
      <c r="G955" s="267"/>
      <c r="H955" s="423" t="s">
        <v>656</v>
      </c>
      <c r="I955" s="423"/>
      <c r="J955" s="404" t="s">
        <v>627</v>
      </c>
      <c r="K955" s="424" t="str">
        <f t="shared" si="212"/>
        <v>-</v>
      </c>
      <c r="L955" s="425" t="s">
        <v>628</v>
      </c>
      <c r="M955" s="432">
        <v>42</v>
      </c>
      <c r="N955" s="425" t="s">
        <v>628</v>
      </c>
      <c r="O955" s="425" t="s">
        <v>628</v>
      </c>
      <c r="P955" s="425" t="s">
        <v>628</v>
      </c>
      <c r="Q955" s="425" t="s">
        <v>628</v>
      </c>
      <c r="R955" s="425" t="s">
        <v>628</v>
      </c>
      <c r="S955" s="425" t="s">
        <v>628</v>
      </c>
      <c r="T955" s="425" t="s">
        <v>628</v>
      </c>
      <c r="U955" s="425" t="s">
        <v>628</v>
      </c>
      <c r="V955" s="425" t="s">
        <v>628</v>
      </c>
      <c r="W955" s="425" t="s">
        <v>628</v>
      </c>
      <c r="X955" s="272"/>
      <c r="Y955" s="272"/>
      <c r="Z955" s="272"/>
      <c r="AA955" s="272"/>
      <c r="AB955" s="272"/>
      <c r="AC955" s="272"/>
      <c r="AD955" s="272"/>
      <c r="AE955" s="272"/>
      <c r="AF955" s="272"/>
      <c r="AG955" s="272"/>
      <c r="AH955" s="272"/>
      <c r="AI955" s="272"/>
      <c r="AJ955" s="272"/>
      <c r="AK955" s="272"/>
      <c r="AL955" s="272"/>
      <c r="AM955" s="272"/>
      <c r="AN955" s="272"/>
      <c r="AO955" s="272"/>
      <c r="AP955" s="272"/>
      <c r="AQ955" s="267"/>
      <c r="AR955" s="254"/>
      <c r="AS955" s="242"/>
      <c r="AT955" s="242"/>
      <c r="AU955" s="242"/>
    </row>
    <row r="956" spans="1:47" ht="15" customHeight="1" outlineLevel="3" x14ac:dyDescent="0.35">
      <c r="A956" s="242"/>
      <c r="B956" s="251"/>
      <c r="C956" s="244">
        <f t="shared" si="213"/>
        <v>4</v>
      </c>
      <c r="D956" s="267"/>
      <c r="E956" s="426">
        <f>E955</f>
        <v>17</v>
      </c>
      <c r="F956" s="316" t="b">
        <f t="shared" si="211"/>
        <v>1</v>
      </c>
      <c r="G956" s="267"/>
      <c r="H956" s="899" t="s">
        <v>657</v>
      </c>
      <c r="I956" s="900"/>
      <c r="J956" s="427" t="s">
        <v>630</v>
      </c>
      <c r="K956" s="428" t="str">
        <f t="shared" si="212"/>
        <v>-</v>
      </c>
      <c r="L956" s="429" t="s">
        <v>628</v>
      </c>
      <c r="M956" s="429" t="s">
        <v>628</v>
      </c>
      <c r="N956" s="429" t="s">
        <v>628</v>
      </c>
      <c r="O956" s="429" t="s">
        <v>628</v>
      </c>
      <c r="P956" s="429" t="s">
        <v>628</v>
      </c>
      <c r="Q956" s="429" t="s">
        <v>628</v>
      </c>
      <c r="R956" s="312">
        <v>0</v>
      </c>
      <c r="S956" s="429" t="s">
        <v>628</v>
      </c>
      <c r="T956" s="429" t="s">
        <v>628</v>
      </c>
      <c r="U956" s="429" t="s">
        <v>628</v>
      </c>
      <c r="V956" s="429" t="s">
        <v>628</v>
      </c>
      <c r="W956" s="429" t="s">
        <v>628</v>
      </c>
      <c r="X956" s="272"/>
      <c r="Y956" s="272"/>
      <c r="Z956" s="272"/>
      <c r="AA956" s="272"/>
      <c r="AB956" s="272"/>
      <c r="AC956" s="272"/>
      <c r="AD956" s="272"/>
      <c r="AE956" s="272"/>
      <c r="AF956" s="272"/>
      <c r="AG956" s="272"/>
      <c r="AH956" s="272"/>
      <c r="AI956" s="272"/>
      <c r="AJ956" s="272"/>
      <c r="AK956" s="272"/>
      <c r="AL956" s="272"/>
      <c r="AM956" s="272"/>
      <c r="AN956" s="272"/>
      <c r="AO956" s="272"/>
      <c r="AP956" s="272"/>
      <c r="AQ956" s="267"/>
      <c r="AR956" s="254"/>
      <c r="AS956" s="242"/>
      <c r="AT956" s="242"/>
      <c r="AU956" s="242"/>
    </row>
    <row r="957" spans="1:47" outlineLevel="3" x14ac:dyDescent="0.35">
      <c r="A957" s="242"/>
      <c r="B957" s="251"/>
      <c r="C957" s="244">
        <f t="shared" si="213"/>
        <v>4</v>
      </c>
      <c r="D957" s="267"/>
      <c r="E957" s="426">
        <f>E956</f>
        <v>17</v>
      </c>
      <c r="F957" s="316" t="b">
        <f t="shared" si="211"/>
        <v>1</v>
      </c>
      <c r="G957" s="267"/>
      <c r="H957" s="901"/>
      <c r="I957" s="902"/>
      <c r="J957" s="427" t="s">
        <v>631</v>
      </c>
      <c r="K957" s="428" t="str">
        <f t="shared" si="212"/>
        <v>-</v>
      </c>
      <c r="L957" s="429" t="s">
        <v>632</v>
      </c>
      <c r="M957" s="429" t="s">
        <v>632</v>
      </c>
      <c r="N957" s="429" t="s">
        <v>632</v>
      </c>
      <c r="O957" s="429" t="s">
        <v>632</v>
      </c>
      <c r="P957" s="429" t="s">
        <v>632</v>
      </c>
      <c r="Q957" s="429" t="s">
        <v>632</v>
      </c>
      <c r="R957" s="429" t="s">
        <v>632</v>
      </c>
      <c r="S957" s="429" t="s">
        <v>632</v>
      </c>
      <c r="T957" s="429" t="s">
        <v>632</v>
      </c>
      <c r="U957" s="429" t="s">
        <v>632</v>
      </c>
      <c r="V957" s="429" t="s">
        <v>632</v>
      </c>
      <c r="W957" s="429" t="s">
        <v>632</v>
      </c>
      <c r="X957" s="272"/>
      <c r="Y957" s="272"/>
      <c r="Z957" s="272"/>
      <c r="AA957" s="272"/>
      <c r="AB957" s="272"/>
      <c r="AC957" s="272"/>
      <c r="AD957" s="272"/>
      <c r="AE957" s="272"/>
      <c r="AF957" s="272"/>
      <c r="AG957" s="272"/>
      <c r="AH957" s="272"/>
      <c r="AI957" s="272"/>
      <c r="AJ957" s="272"/>
      <c r="AK957" s="272"/>
      <c r="AL957" s="272"/>
      <c r="AM957" s="272"/>
      <c r="AN957" s="272"/>
      <c r="AO957" s="272"/>
      <c r="AP957" s="272"/>
      <c r="AQ957" s="267"/>
      <c r="AR957" s="254"/>
      <c r="AS957" s="242"/>
      <c r="AT957" s="242"/>
      <c r="AU957" s="242"/>
    </row>
    <row r="958" spans="1:47" outlineLevel="3" x14ac:dyDescent="0.35">
      <c r="A958" s="242"/>
      <c r="B958" s="251"/>
      <c r="C958" s="244">
        <f t="shared" si="213"/>
        <v>4</v>
      </c>
      <c r="D958" s="267"/>
      <c r="E958" s="426">
        <f>E957</f>
        <v>17</v>
      </c>
      <c r="F958" s="316" t="b">
        <f t="shared" si="211"/>
        <v>1</v>
      </c>
      <c r="G958" s="267"/>
      <c r="H958" s="903"/>
      <c r="I958" s="904"/>
      <c r="J958" s="412" t="s">
        <v>633</v>
      </c>
      <c r="K958" s="430" t="str">
        <f t="shared" si="212"/>
        <v>-</v>
      </c>
      <c r="L958" s="427" t="s">
        <v>628</v>
      </c>
      <c r="M958" s="427" t="s">
        <v>628</v>
      </c>
      <c r="N958" s="427" t="s">
        <v>628</v>
      </c>
      <c r="O958" s="427" t="s">
        <v>628</v>
      </c>
      <c r="P958" s="427" t="s">
        <v>628</v>
      </c>
      <c r="Q958" s="427" t="s">
        <v>628</v>
      </c>
      <c r="R958" s="427" t="s">
        <v>628</v>
      </c>
      <c r="S958" s="427" t="s">
        <v>628</v>
      </c>
      <c r="T958" s="427" t="s">
        <v>628</v>
      </c>
      <c r="U958" s="427" t="s">
        <v>628</v>
      </c>
      <c r="V958" s="431" t="s">
        <v>628</v>
      </c>
      <c r="W958" s="431" t="s">
        <v>628</v>
      </c>
      <c r="X958" s="272"/>
      <c r="Y958" s="272"/>
      <c r="Z958" s="272"/>
      <c r="AA958" s="272"/>
      <c r="AB958" s="272"/>
      <c r="AC958" s="272"/>
      <c r="AD958" s="272"/>
      <c r="AE958" s="272"/>
      <c r="AF958" s="272"/>
      <c r="AG958" s="272"/>
      <c r="AH958" s="272"/>
      <c r="AI958" s="272"/>
      <c r="AJ958" s="272"/>
      <c r="AK958" s="272"/>
      <c r="AL958" s="272"/>
      <c r="AM958" s="272"/>
      <c r="AN958" s="272"/>
      <c r="AO958" s="272"/>
      <c r="AP958" s="272"/>
      <c r="AQ958" s="267"/>
      <c r="AR958" s="254"/>
      <c r="AS958" s="242"/>
      <c r="AT958" s="242"/>
      <c r="AU958" s="242"/>
    </row>
    <row r="959" spans="1:47" outlineLevel="3" x14ac:dyDescent="0.35">
      <c r="A959" s="242"/>
      <c r="B959" s="251"/>
      <c r="C959" s="244">
        <f t="shared" si="213"/>
        <v>4</v>
      </c>
      <c r="D959" s="267"/>
      <c r="E959" s="322">
        <v>18</v>
      </c>
      <c r="F959" s="316" t="b">
        <f t="shared" si="211"/>
        <v>1</v>
      </c>
      <c r="G959" s="267"/>
      <c r="H959" s="423" t="s">
        <v>658</v>
      </c>
      <c r="I959" s="423"/>
      <c r="J959" s="404" t="s">
        <v>627</v>
      </c>
      <c r="K959" s="424" t="str">
        <f t="shared" si="212"/>
        <v>-</v>
      </c>
      <c r="L959" s="425" t="s">
        <v>628</v>
      </c>
      <c r="M959" s="425" t="s">
        <v>628</v>
      </c>
      <c r="N959" s="425" t="s">
        <v>628</v>
      </c>
      <c r="O959" s="425" t="s">
        <v>628</v>
      </c>
      <c r="P959" s="425" t="s">
        <v>628</v>
      </c>
      <c r="Q959" s="425" t="s">
        <v>628</v>
      </c>
      <c r="R959" s="425" t="s">
        <v>628</v>
      </c>
      <c r="S959" s="425" t="s">
        <v>628</v>
      </c>
      <c r="T959" s="425" t="s">
        <v>628</v>
      </c>
      <c r="U959" s="425" t="s">
        <v>628</v>
      </c>
      <c r="V959" s="425" t="s">
        <v>628</v>
      </c>
      <c r="W959" s="425" t="s">
        <v>628</v>
      </c>
      <c r="X959" s="272"/>
      <c r="Y959" s="272"/>
      <c r="Z959" s="272"/>
      <c r="AA959" s="272"/>
      <c r="AB959" s="272"/>
      <c r="AC959" s="272"/>
      <c r="AD959" s="272"/>
      <c r="AE959" s="272"/>
      <c r="AF959" s="272"/>
      <c r="AG959" s="272"/>
      <c r="AH959" s="272"/>
      <c r="AI959" s="272"/>
      <c r="AJ959" s="272"/>
      <c r="AK959" s="272"/>
      <c r="AL959" s="272"/>
      <c r="AM959" s="272"/>
      <c r="AN959" s="272"/>
      <c r="AO959" s="272"/>
      <c r="AP959" s="272"/>
      <c r="AQ959" s="267"/>
      <c r="AR959" s="254"/>
      <c r="AS959" s="242"/>
      <c r="AT959" s="242"/>
      <c r="AU959" s="242"/>
    </row>
    <row r="960" spans="1:47" ht="15" customHeight="1" outlineLevel="3" x14ac:dyDescent="0.35">
      <c r="A960" s="242"/>
      <c r="B960" s="251"/>
      <c r="C960" s="244">
        <f t="shared" si="213"/>
        <v>4</v>
      </c>
      <c r="D960" s="267"/>
      <c r="E960" s="426">
        <f>E959</f>
        <v>18</v>
      </c>
      <c r="F960" s="316" t="b">
        <f t="shared" si="211"/>
        <v>1</v>
      </c>
      <c r="G960" s="267"/>
      <c r="H960" s="899" t="s">
        <v>659</v>
      </c>
      <c r="I960" s="900"/>
      <c r="J960" s="427" t="s">
        <v>630</v>
      </c>
      <c r="K960" s="428" t="str">
        <f t="shared" si="212"/>
        <v>-</v>
      </c>
      <c r="L960" s="429" t="s">
        <v>628</v>
      </c>
      <c r="M960" s="429" t="s">
        <v>628</v>
      </c>
      <c r="N960" s="429" t="s">
        <v>628</v>
      </c>
      <c r="O960" s="312">
        <v>1</v>
      </c>
      <c r="P960" s="429" t="s">
        <v>628</v>
      </c>
      <c r="Q960" s="429" t="s">
        <v>628</v>
      </c>
      <c r="R960" s="429" t="s">
        <v>628</v>
      </c>
      <c r="S960" s="429" t="s">
        <v>628</v>
      </c>
      <c r="T960" s="429" t="s">
        <v>628</v>
      </c>
      <c r="U960" s="429" t="s">
        <v>628</v>
      </c>
      <c r="V960" s="429" t="s">
        <v>628</v>
      </c>
      <c r="W960" s="429" t="s">
        <v>628</v>
      </c>
      <c r="X960" s="272"/>
      <c r="Y960" s="272"/>
      <c r="Z960" s="272"/>
      <c r="AA960" s="272"/>
      <c r="AB960" s="272"/>
      <c r="AC960" s="272"/>
      <c r="AD960" s="272"/>
      <c r="AE960" s="272"/>
      <c r="AF960" s="272"/>
      <c r="AG960" s="272"/>
      <c r="AH960" s="272"/>
      <c r="AI960" s="272"/>
      <c r="AJ960" s="272"/>
      <c r="AK960" s="272"/>
      <c r="AL960" s="272"/>
      <c r="AM960" s="272"/>
      <c r="AN960" s="272"/>
      <c r="AO960" s="272"/>
      <c r="AP960" s="272"/>
      <c r="AQ960" s="267"/>
      <c r="AR960" s="254"/>
      <c r="AS960" s="242"/>
      <c r="AT960" s="242"/>
      <c r="AU960" s="242"/>
    </row>
    <row r="961" spans="1:47" outlineLevel="3" x14ac:dyDescent="0.35">
      <c r="A961" s="242"/>
      <c r="B961" s="251"/>
      <c r="C961" s="244">
        <f t="shared" si="213"/>
        <v>4</v>
      </c>
      <c r="D961" s="267"/>
      <c r="E961" s="426">
        <f>E960</f>
        <v>18</v>
      </c>
      <c r="F961" s="316" t="b">
        <f t="shared" si="211"/>
        <v>1</v>
      </c>
      <c r="G961" s="267"/>
      <c r="H961" s="901"/>
      <c r="I961" s="902"/>
      <c r="J961" s="427" t="s">
        <v>631</v>
      </c>
      <c r="K961" s="428" t="str">
        <f t="shared" si="212"/>
        <v>-</v>
      </c>
      <c r="L961" s="429" t="s">
        <v>632</v>
      </c>
      <c r="M961" s="312">
        <v>38</v>
      </c>
      <c r="N961" s="429" t="s">
        <v>632</v>
      </c>
      <c r="O961" s="429" t="s">
        <v>632</v>
      </c>
      <c r="P961" s="429" t="s">
        <v>632</v>
      </c>
      <c r="Q961" s="429" t="s">
        <v>632</v>
      </c>
      <c r="R961" s="429" t="s">
        <v>632</v>
      </c>
      <c r="S961" s="429" t="s">
        <v>632</v>
      </c>
      <c r="T961" s="429" t="s">
        <v>632</v>
      </c>
      <c r="U961" s="429" t="s">
        <v>632</v>
      </c>
      <c r="V961" s="429" t="s">
        <v>632</v>
      </c>
      <c r="W961" s="429" t="s">
        <v>632</v>
      </c>
      <c r="X961" s="272"/>
      <c r="Y961" s="272"/>
      <c r="Z961" s="272"/>
      <c r="AA961" s="272"/>
      <c r="AB961" s="272"/>
      <c r="AC961" s="272"/>
      <c r="AD961" s="272"/>
      <c r="AE961" s="272"/>
      <c r="AF961" s="272"/>
      <c r="AG961" s="272"/>
      <c r="AH961" s="272"/>
      <c r="AI961" s="272"/>
      <c r="AJ961" s="272"/>
      <c r="AK961" s="272"/>
      <c r="AL961" s="272"/>
      <c r="AM961" s="272"/>
      <c r="AN961" s="272"/>
      <c r="AO961" s="272"/>
      <c r="AP961" s="272"/>
      <c r="AQ961" s="267"/>
      <c r="AR961" s="254"/>
      <c r="AS961" s="242"/>
      <c r="AT961" s="242"/>
      <c r="AU961" s="242"/>
    </row>
    <row r="962" spans="1:47" outlineLevel="3" x14ac:dyDescent="0.35">
      <c r="A962" s="242"/>
      <c r="B962" s="251"/>
      <c r="C962" s="244">
        <f t="shared" si="213"/>
        <v>4</v>
      </c>
      <c r="D962" s="267"/>
      <c r="E962" s="426">
        <f>E961</f>
        <v>18</v>
      </c>
      <c r="F962" s="316" t="b">
        <f t="shared" si="211"/>
        <v>1</v>
      </c>
      <c r="G962" s="267"/>
      <c r="H962" s="903"/>
      <c r="I962" s="904"/>
      <c r="J962" s="412" t="s">
        <v>633</v>
      </c>
      <c r="K962" s="430" t="str">
        <f t="shared" si="212"/>
        <v>-</v>
      </c>
      <c r="L962" s="427" t="s">
        <v>628</v>
      </c>
      <c r="M962" s="427" t="s">
        <v>628</v>
      </c>
      <c r="N962" s="427" t="s">
        <v>628</v>
      </c>
      <c r="O962" s="427" t="s">
        <v>628</v>
      </c>
      <c r="P962" s="427" t="s">
        <v>628</v>
      </c>
      <c r="Q962" s="427" t="s">
        <v>628</v>
      </c>
      <c r="R962" s="427" t="s">
        <v>628</v>
      </c>
      <c r="S962" s="427" t="s">
        <v>628</v>
      </c>
      <c r="T962" s="427" t="s">
        <v>628</v>
      </c>
      <c r="U962" s="427" t="s">
        <v>628</v>
      </c>
      <c r="V962" s="431" t="s">
        <v>628</v>
      </c>
      <c r="W962" s="431" t="s">
        <v>628</v>
      </c>
      <c r="X962" s="272"/>
      <c r="Y962" s="272"/>
      <c r="Z962" s="272"/>
      <c r="AA962" s="272"/>
      <c r="AB962" s="272"/>
      <c r="AC962" s="272"/>
      <c r="AD962" s="272"/>
      <c r="AE962" s="272"/>
      <c r="AF962" s="272"/>
      <c r="AG962" s="272"/>
      <c r="AH962" s="272"/>
      <c r="AI962" s="272"/>
      <c r="AJ962" s="272"/>
      <c r="AK962" s="272"/>
      <c r="AL962" s="272"/>
      <c r="AM962" s="272"/>
      <c r="AN962" s="272"/>
      <c r="AO962" s="272"/>
      <c r="AP962" s="272"/>
      <c r="AQ962" s="267"/>
      <c r="AR962" s="254"/>
      <c r="AS962" s="242"/>
      <c r="AT962" s="242"/>
      <c r="AU962" s="242"/>
    </row>
    <row r="963" spans="1:47" outlineLevel="3" x14ac:dyDescent="0.35">
      <c r="A963" s="242"/>
      <c r="B963" s="251"/>
      <c r="C963" s="244">
        <f t="shared" si="213"/>
        <v>4</v>
      </c>
      <c r="D963" s="267"/>
      <c r="E963" s="322">
        <v>19</v>
      </c>
      <c r="F963" s="316" t="b">
        <f t="shared" si="211"/>
        <v>1</v>
      </c>
      <c r="G963" s="267"/>
      <c r="H963" s="423" t="s">
        <v>660</v>
      </c>
      <c r="I963" s="423"/>
      <c r="J963" s="404" t="s">
        <v>627</v>
      </c>
      <c r="K963" s="424" t="str">
        <f t="shared" si="212"/>
        <v>-</v>
      </c>
      <c r="L963" s="425" t="s">
        <v>628</v>
      </c>
      <c r="M963" s="425" t="s">
        <v>628</v>
      </c>
      <c r="N963" s="425" t="s">
        <v>628</v>
      </c>
      <c r="O963" s="425" t="s">
        <v>628</v>
      </c>
      <c r="P963" s="425" t="s">
        <v>628</v>
      </c>
      <c r="Q963" s="425" t="s">
        <v>628</v>
      </c>
      <c r="R963" s="425" t="s">
        <v>628</v>
      </c>
      <c r="S963" s="425" t="s">
        <v>628</v>
      </c>
      <c r="T963" s="425" t="s">
        <v>628</v>
      </c>
      <c r="U963" s="425" t="s">
        <v>628</v>
      </c>
      <c r="V963" s="425" t="s">
        <v>628</v>
      </c>
      <c r="W963" s="425" t="s">
        <v>628</v>
      </c>
      <c r="X963" s="272"/>
      <c r="Y963" s="272"/>
      <c r="Z963" s="272"/>
      <c r="AA963" s="272"/>
      <c r="AB963" s="272"/>
      <c r="AC963" s="272"/>
      <c r="AD963" s="272"/>
      <c r="AE963" s="272"/>
      <c r="AF963" s="272"/>
      <c r="AG963" s="272"/>
      <c r="AH963" s="272"/>
      <c r="AI963" s="272"/>
      <c r="AJ963" s="272"/>
      <c r="AK963" s="272"/>
      <c r="AL963" s="272"/>
      <c r="AM963" s="272"/>
      <c r="AN963" s="272"/>
      <c r="AO963" s="272"/>
      <c r="AP963" s="272"/>
      <c r="AQ963" s="267"/>
      <c r="AR963" s="254"/>
      <c r="AS963" s="242"/>
      <c r="AT963" s="242"/>
      <c r="AU963" s="242"/>
    </row>
    <row r="964" spans="1:47" ht="15" customHeight="1" outlineLevel="3" x14ac:dyDescent="0.35">
      <c r="A964" s="242"/>
      <c r="B964" s="251"/>
      <c r="C964" s="244">
        <f t="shared" si="213"/>
        <v>4</v>
      </c>
      <c r="D964" s="267"/>
      <c r="E964" s="426">
        <f>E963</f>
        <v>19</v>
      </c>
      <c r="F964" s="316" t="b">
        <f t="shared" si="211"/>
        <v>1</v>
      </c>
      <c r="G964" s="267"/>
      <c r="H964" s="899" t="s">
        <v>661</v>
      </c>
      <c r="I964" s="900"/>
      <c r="J964" s="427" t="s">
        <v>630</v>
      </c>
      <c r="K964" s="428">
        <f t="shared" si="212"/>
        <v>43543</v>
      </c>
      <c r="L964" s="312">
        <v>11</v>
      </c>
      <c r="M964" s="429" t="s">
        <v>628</v>
      </c>
      <c r="N964" s="429" t="s">
        <v>628</v>
      </c>
      <c r="O964" s="429" t="s">
        <v>628</v>
      </c>
      <c r="P964" s="429" t="s">
        <v>628</v>
      </c>
      <c r="Q964" s="429" t="s">
        <v>628</v>
      </c>
      <c r="R964" s="429" t="s">
        <v>628</v>
      </c>
      <c r="S964" s="429" t="s">
        <v>628</v>
      </c>
      <c r="T964" s="429" t="s">
        <v>628</v>
      </c>
      <c r="U964" s="429" t="s">
        <v>628</v>
      </c>
      <c r="V964" s="429" t="s">
        <v>628</v>
      </c>
      <c r="W964" s="429" t="s">
        <v>628</v>
      </c>
      <c r="X964" s="272"/>
      <c r="Y964" s="272"/>
      <c r="Z964" s="272"/>
      <c r="AA964" s="272"/>
      <c r="AB964" s="272"/>
      <c r="AC964" s="272"/>
      <c r="AD964" s="272"/>
      <c r="AE964" s="272"/>
      <c r="AF964" s="272"/>
      <c r="AG964" s="272"/>
      <c r="AH964" s="272"/>
      <c r="AI964" s="272"/>
      <c r="AJ964" s="272"/>
      <c r="AK964" s="272"/>
      <c r="AL964" s="272"/>
      <c r="AM964" s="272"/>
      <c r="AN964" s="272"/>
      <c r="AO964" s="272"/>
      <c r="AP964" s="272"/>
      <c r="AQ964" s="267"/>
      <c r="AR964" s="254"/>
      <c r="AS964" s="242"/>
      <c r="AT964" s="242"/>
      <c r="AU964" s="242"/>
    </row>
    <row r="965" spans="1:47" outlineLevel="3" x14ac:dyDescent="0.35">
      <c r="A965" s="242"/>
      <c r="B965" s="251"/>
      <c r="C965" s="244">
        <f t="shared" si="213"/>
        <v>4</v>
      </c>
      <c r="D965" s="267"/>
      <c r="E965" s="426">
        <f>E964</f>
        <v>19</v>
      </c>
      <c r="F965" s="316" t="b">
        <f t="shared" si="211"/>
        <v>1</v>
      </c>
      <c r="G965" s="267"/>
      <c r="H965" s="901"/>
      <c r="I965" s="902"/>
      <c r="J965" s="427" t="s">
        <v>631</v>
      </c>
      <c r="K965" s="428" t="str">
        <f t="shared" si="212"/>
        <v>-</v>
      </c>
      <c r="L965" s="429" t="s">
        <v>632</v>
      </c>
      <c r="M965" s="429" t="s">
        <v>632</v>
      </c>
      <c r="N965" s="312">
        <v>20</v>
      </c>
      <c r="O965" s="312">
        <v>3</v>
      </c>
      <c r="P965" s="429" t="s">
        <v>632</v>
      </c>
      <c r="Q965" s="429" t="s">
        <v>632</v>
      </c>
      <c r="R965" s="429" t="s">
        <v>632</v>
      </c>
      <c r="S965" s="429" t="s">
        <v>632</v>
      </c>
      <c r="T965" s="429" t="s">
        <v>632</v>
      </c>
      <c r="U965" s="429" t="s">
        <v>632</v>
      </c>
      <c r="V965" s="429" t="s">
        <v>632</v>
      </c>
      <c r="W965" s="312">
        <v>0.1</v>
      </c>
      <c r="X965" s="272"/>
      <c r="Y965" s="272"/>
      <c r="Z965" s="272"/>
      <c r="AA965" s="272"/>
      <c r="AB965" s="272"/>
      <c r="AC965" s="272"/>
      <c r="AD965" s="272"/>
      <c r="AE965" s="272"/>
      <c r="AF965" s="272"/>
      <c r="AG965" s="272"/>
      <c r="AH965" s="272"/>
      <c r="AI965" s="272"/>
      <c r="AJ965" s="272"/>
      <c r="AK965" s="272"/>
      <c r="AL965" s="272"/>
      <c r="AM965" s="272"/>
      <c r="AN965" s="272"/>
      <c r="AO965" s="272"/>
      <c r="AP965" s="272"/>
      <c r="AQ965" s="267"/>
      <c r="AR965" s="254"/>
      <c r="AS965" s="242"/>
      <c r="AT965" s="242"/>
      <c r="AU965" s="242"/>
    </row>
    <row r="966" spans="1:47" outlineLevel="3" x14ac:dyDescent="0.35">
      <c r="A966" s="242"/>
      <c r="B966" s="251"/>
      <c r="C966" s="244">
        <f t="shared" si="213"/>
        <v>4</v>
      </c>
      <c r="D966" s="267"/>
      <c r="E966" s="426">
        <f>E965</f>
        <v>19</v>
      </c>
      <c r="F966" s="316" t="b">
        <f t="shared" si="211"/>
        <v>1</v>
      </c>
      <c r="G966" s="267"/>
      <c r="H966" s="903"/>
      <c r="I966" s="904"/>
      <c r="J966" s="412" t="s">
        <v>633</v>
      </c>
      <c r="K966" s="430" t="str">
        <f t="shared" si="212"/>
        <v>-</v>
      </c>
      <c r="L966" s="427" t="s">
        <v>628</v>
      </c>
      <c r="M966" s="427" t="s">
        <v>628</v>
      </c>
      <c r="N966" s="427" t="s">
        <v>628</v>
      </c>
      <c r="O966" s="427" t="s">
        <v>628</v>
      </c>
      <c r="P966" s="427" t="s">
        <v>628</v>
      </c>
      <c r="Q966" s="427" t="s">
        <v>628</v>
      </c>
      <c r="R966" s="427" t="s">
        <v>628</v>
      </c>
      <c r="S966" s="427" t="s">
        <v>628</v>
      </c>
      <c r="T966" s="427" t="s">
        <v>628</v>
      </c>
      <c r="U966" s="427" t="s">
        <v>628</v>
      </c>
      <c r="V966" s="431" t="s">
        <v>628</v>
      </c>
      <c r="W966" s="435">
        <v>0.75</v>
      </c>
      <c r="X966" s="272"/>
      <c r="Y966" s="272"/>
      <c r="Z966" s="272"/>
      <c r="AA966" s="272"/>
      <c r="AB966" s="272"/>
      <c r="AC966" s="272"/>
      <c r="AD966" s="272"/>
      <c r="AE966" s="272"/>
      <c r="AF966" s="272"/>
      <c r="AG966" s="272"/>
      <c r="AH966" s="272"/>
      <c r="AI966" s="272"/>
      <c r="AJ966" s="272"/>
      <c r="AK966" s="272"/>
      <c r="AL966" s="272"/>
      <c r="AM966" s="272"/>
      <c r="AN966" s="272"/>
      <c r="AO966" s="272"/>
      <c r="AP966" s="272"/>
      <c r="AQ966" s="267"/>
      <c r="AR966" s="254"/>
      <c r="AS966" s="242"/>
      <c r="AT966" s="242"/>
      <c r="AU966" s="242"/>
    </row>
    <row r="967" spans="1:47" outlineLevel="3" x14ac:dyDescent="0.35">
      <c r="A967" s="242"/>
      <c r="B967" s="251"/>
      <c r="C967" s="244">
        <f t="shared" si="213"/>
        <v>4</v>
      </c>
      <c r="D967" s="267"/>
      <c r="E967" s="322">
        <v>20</v>
      </c>
      <c r="F967" s="316" t="b">
        <f t="shared" si="211"/>
        <v>1</v>
      </c>
      <c r="G967" s="267"/>
      <c r="H967" s="423" t="s">
        <v>662</v>
      </c>
      <c r="I967" s="423"/>
      <c r="J967" s="404" t="s">
        <v>627</v>
      </c>
      <c r="K967" s="424" t="str">
        <f t="shared" si="212"/>
        <v>-</v>
      </c>
      <c r="L967" s="425" t="s">
        <v>628</v>
      </c>
      <c r="M967" s="425" t="s">
        <v>628</v>
      </c>
      <c r="N967" s="425" t="s">
        <v>628</v>
      </c>
      <c r="O967" s="425" t="s">
        <v>628</v>
      </c>
      <c r="P967" s="425" t="s">
        <v>628</v>
      </c>
      <c r="Q967" s="425" t="s">
        <v>628</v>
      </c>
      <c r="R967" s="425" t="s">
        <v>628</v>
      </c>
      <c r="S967" s="425" t="s">
        <v>628</v>
      </c>
      <c r="T967" s="425" t="s">
        <v>628</v>
      </c>
      <c r="U967" s="425" t="s">
        <v>628</v>
      </c>
      <c r="V967" s="425" t="s">
        <v>628</v>
      </c>
      <c r="W967" s="425" t="s">
        <v>628</v>
      </c>
      <c r="X967" s="272"/>
      <c r="Y967" s="272"/>
      <c r="Z967" s="272"/>
      <c r="AA967" s="272"/>
      <c r="AB967" s="272"/>
      <c r="AC967" s="272"/>
      <c r="AD967" s="272"/>
      <c r="AE967" s="272"/>
      <c r="AF967" s="272"/>
      <c r="AG967" s="272"/>
      <c r="AH967" s="272"/>
      <c r="AI967" s="272"/>
      <c r="AJ967" s="272"/>
      <c r="AK967" s="272"/>
      <c r="AL967" s="272"/>
      <c r="AM967" s="272"/>
      <c r="AN967" s="272"/>
      <c r="AO967" s="272"/>
      <c r="AP967" s="272"/>
      <c r="AQ967" s="267"/>
      <c r="AR967" s="254"/>
      <c r="AS967" s="242"/>
      <c r="AT967" s="242"/>
      <c r="AU967" s="242"/>
    </row>
    <row r="968" spans="1:47" ht="15" customHeight="1" outlineLevel="3" x14ac:dyDescent="0.35">
      <c r="A968" s="242"/>
      <c r="B968" s="251"/>
      <c r="C968" s="244">
        <f t="shared" si="213"/>
        <v>4</v>
      </c>
      <c r="D968" s="267"/>
      <c r="E968" s="426">
        <f>E967</f>
        <v>20</v>
      </c>
      <c r="F968" s="316" t="b">
        <f t="shared" si="211"/>
        <v>1</v>
      </c>
      <c r="G968" s="267"/>
      <c r="H968" s="899" t="s">
        <v>663</v>
      </c>
      <c r="I968" s="900"/>
      <c r="J968" s="427" t="s">
        <v>630</v>
      </c>
      <c r="K968" s="428">
        <f t="shared" si="212"/>
        <v>43718</v>
      </c>
      <c r="L968" s="312">
        <v>36</v>
      </c>
      <c r="M968" s="429" t="s">
        <v>628</v>
      </c>
      <c r="N968" s="429" t="s">
        <v>628</v>
      </c>
      <c r="O968" s="429" t="s">
        <v>628</v>
      </c>
      <c r="P968" s="429" t="s">
        <v>628</v>
      </c>
      <c r="Q968" s="429" t="s">
        <v>628</v>
      </c>
      <c r="R968" s="429" t="s">
        <v>628</v>
      </c>
      <c r="S968" s="429" t="s">
        <v>628</v>
      </c>
      <c r="T968" s="429" t="s">
        <v>628</v>
      </c>
      <c r="U968" s="429" t="s">
        <v>628</v>
      </c>
      <c r="V968" s="429" t="s">
        <v>628</v>
      </c>
      <c r="W968" s="429" t="s">
        <v>628</v>
      </c>
      <c r="X968" s="272"/>
      <c r="Y968" s="272"/>
      <c r="Z968" s="272"/>
      <c r="AA968" s="272"/>
      <c r="AB968" s="272"/>
      <c r="AC968" s="272"/>
      <c r="AD968" s="272"/>
      <c r="AE968" s="272"/>
      <c r="AF968" s="272"/>
      <c r="AG968" s="272"/>
      <c r="AH968" s="272"/>
      <c r="AI968" s="272"/>
      <c r="AJ968" s="272"/>
      <c r="AK968" s="272"/>
      <c r="AL968" s="272"/>
      <c r="AM968" s="272"/>
      <c r="AN968" s="272"/>
      <c r="AO968" s="272"/>
      <c r="AP968" s="272"/>
      <c r="AQ968" s="267"/>
      <c r="AR968" s="254"/>
      <c r="AS968" s="242"/>
      <c r="AT968" s="242"/>
      <c r="AU968" s="242"/>
    </row>
    <row r="969" spans="1:47" outlineLevel="3" x14ac:dyDescent="0.35">
      <c r="A969" s="242"/>
      <c r="B969" s="251"/>
      <c r="C969" s="244">
        <f t="shared" si="213"/>
        <v>4</v>
      </c>
      <c r="D969" s="267"/>
      <c r="E969" s="426">
        <f>E968</f>
        <v>20</v>
      </c>
      <c r="F969" s="316" t="b">
        <f t="shared" si="211"/>
        <v>1</v>
      </c>
      <c r="G969" s="267"/>
      <c r="H969" s="901"/>
      <c r="I969" s="902"/>
      <c r="J969" s="427" t="s">
        <v>631</v>
      </c>
      <c r="K969" s="428" t="str">
        <f t="shared" si="212"/>
        <v>-</v>
      </c>
      <c r="L969" s="429" t="s">
        <v>632</v>
      </c>
      <c r="M969" s="429" t="s">
        <v>632</v>
      </c>
      <c r="N969" s="312">
        <v>20</v>
      </c>
      <c r="O969" s="312">
        <v>6</v>
      </c>
      <c r="P969" s="429" t="s">
        <v>632</v>
      </c>
      <c r="Q969" s="429" t="s">
        <v>632</v>
      </c>
      <c r="R969" s="429" t="s">
        <v>632</v>
      </c>
      <c r="S969" s="429" t="s">
        <v>632</v>
      </c>
      <c r="T969" s="429" t="s">
        <v>632</v>
      </c>
      <c r="U969" s="429" t="s">
        <v>632</v>
      </c>
      <c r="V969" s="429" t="s">
        <v>632</v>
      </c>
      <c r="W969" s="312">
        <v>0.1</v>
      </c>
      <c r="X969" s="272"/>
      <c r="Y969" s="272"/>
      <c r="Z969" s="272"/>
      <c r="AA969" s="272"/>
      <c r="AB969" s="272"/>
      <c r="AC969" s="272"/>
      <c r="AD969" s="272"/>
      <c r="AE969" s="272"/>
      <c r="AF969" s="272"/>
      <c r="AG969" s="272"/>
      <c r="AH969" s="272"/>
      <c r="AI969" s="272"/>
      <c r="AJ969" s="272"/>
      <c r="AK969" s="272"/>
      <c r="AL969" s="272"/>
      <c r="AM969" s="272"/>
      <c r="AN969" s="272"/>
      <c r="AO969" s="272"/>
      <c r="AP969" s="272"/>
      <c r="AQ969" s="267"/>
      <c r="AR969" s="254"/>
      <c r="AS969" s="242"/>
      <c r="AT969" s="242"/>
      <c r="AU969" s="242"/>
    </row>
    <row r="970" spans="1:47" outlineLevel="3" x14ac:dyDescent="0.35">
      <c r="A970" s="242"/>
      <c r="B970" s="251"/>
      <c r="C970" s="244">
        <f t="shared" si="213"/>
        <v>4</v>
      </c>
      <c r="D970" s="267"/>
      <c r="E970" s="426">
        <f>E969</f>
        <v>20</v>
      </c>
      <c r="F970" s="316" t="b">
        <f t="shared" si="211"/>
        <v>1</v>
      </c>
      <c r="G970" s="267"/>
      <c r="H970" s="903"/>
      <c r="I970" s="904"/>
      <c r="J970" s="412" t="s">
        <v>633</v>
      </c>
      <c r="K970" s="430" t="str">
        <f t="shared" si="212"/>
        <v>-</v>
      </c>
      <c r="L970" s="427" t="s">
        <v>628</v>
      </c>
      <c r="M970" s="427" t="s">
        <v>628</v>
      </c>
      <c r="N970" s="427" t="s">
        <v>628</v>
      </c>
      <c r="O970" s="427" t="s">
        <v>628</v>
      </c>
      <c r="P970" s="427" t="s">
        <v>628</v>
      </c>
      <c r="Q970" s="427" t="s">
        <v>628</v>
      </c>
      <c r="R970" s="427" t="s">
        <v>628</v>
      </c>
      <c r="S970" s="427" t="s">
        <v>628</v>
      </c>
      <c r="T970" s="427" t="s">
        <v>628</v>
      </c>
      <c r="U970" s="427" t="s">
        <v>628</v>
      </c>
      <c r="V970" s="431" t="s">
        <v>628</v>
      </c>
      <c r="W970" s="435">
        <v>0.75</v>
      </c>
      <c r="X970" s="272"/>
      <c r="Y970" s="272"/>
      <c r="Z970" s="272"/>
      <c r="AA970" s="272"/>
      <c r="AB970" s="272"/>
      <c r="AC970" s="272"/>
      <c r="AD970" s="272"/>
      <c r="AE970" s="272"/>
      <c r="AF970" s="272"/>
      <c r="AG970" s="272"/>
      <c r="AH970" s="272"/>
      <c r="AI970" s="272"/>
      <c r="AJ970" s="272"/>
      <c r="AK970" s="272"/>
      <c r="AL970" s="272"/>
      <c r="AM970" s="272"/>
      <c r="AN970" s="272"/>
      <c r="AO970" s="272"/>
      <c r="AP970" s="272"/>
      <c r="AQ970" s="267"/>
      <c r="AR970" s="254"/>
      <c r="AS970" s="242"/>
      <c r="AT970" s="242"/>
      <c r="AU970" s="242"/>
    </row>
    <row r="971" spans="1:47" outlineLevel="3" x14ac:dyDescent="0.35">
      <c r="A971" s="242"/>
      <c r="B971" s="251"/>
      <c r="C971" s="244">
        <f t="shared" si="213"/>
        <v>4</v>
      </c>
      <c r="D971" s="267"/>
      <c r="E971" s="322">
        <v>21</v>
      </c>
      <c r="F971" s="316" t="b">
        <f t="shared" si="211"/>
        <v>1</v>
      </c>
      <c r="G971" s="267"/>
      <c r="H971" s="423" t="s">
        <v>664</v>
      </c>
      <c r="I971" s="423"/>
      <c r="J971" s="404" t="s">
        <v>627</v>
      </c>
      <c r="K971" s="424" t="str">
        <f t="shared" si="212"/>
        <v>-</v>
      </c>
      <c r="L971" s="433">
        <v>-1</v>
      </c>
      <c r="M971" s="425" t="s">
        <v>628</v>
      </c>
      <c r="N971" s="425" t="s">
        <v>628</v>
      </c>
      <c r="O971" s="425" t="s">
        <v>628</v>
      </c>
      <c r="P971" s="425" t="s">
        <v>628</v>
      </c>
      <c r="Q971" s="425" t="s">
        <v>628</v>
      </c>
      <c r="R971" s="425" t="s">
        <v>628</v>
      </c>
      <c r="S971" s="425" t="s">
        <v>628</v>
      </c>
      <c r="T971" s="425" t="s">
        <v>628</v>
      </c>
      <c r="U971" s="425" t="s">
        <v>628</v>
      </c>
      <c r="V971" s="425" t="s">
        <v>628</v>
      </c>
      <c r="W971" s="425" t="s">
        <v>628</v>
      </c>
      <c r="X971" s="272"/>
      <c r="Y971" s="272"/>
      <c r="Z971" s="272"/>
      <c r="AA971" s="272"/>
      <c r="AB971" s="272"/>
      <c r="AC971" s="272"/>
      <c r="AD971" s="272"/>
      <c r="AE971" s="272"/>
      <c r="AF971" s="272"/>
      <c r="AG971" s="272"/>
      <c r="AH971" s="272"/>
      <c r="AI971" s="272"/>
      <c r="AJ971" s="272"/>
      <c r="AK971" s="272"/>
      <c r="AL971" s="272"/>
      <c r="AM971" s="272"/>
      <c r="AN971" s="272"/>
      <c r="AO971" s="272"/>
      <c r="AP971" s="272"/>
      <c r="AQ971" s="267"/>
      <c r="AR971" s="254"/>
      <c r="AS971" s="242"/>
      <c r="AT971" s="242"/>
      <c r="AU971" s="242"/>
    </row>
    <row r="972" spans="1:47" ht="15" customHeight="1" outlineLevel="3" x14ac:dyDescent="0.35">
      <c r="A972" s="242"/>
      <c r="B972" s="251"/>
      <c r="C972" s="244">
        <f t="shared" si="213"/>
        <v>4</v>
      </c>
      <c r="D972" s="267"/>
      <c r="E972" s="426">
        <f>E971</f>
        <v>21</v>
      </c>
      <c r="F972" s="316" t="b">
        <f t="shared" si="211"/>
        <v>1</v>
      </c>
      <c r="G972" s="267"/>
      <c r="H972" s="899" t="s">
        <v>665</v>
      </c>
      <c r="I972" s="900"/>
      <c r="J972" s="427" t="s">
        <v>630</v>
      </c>
      <c r="K972" s="428">
        <f t="shared" si="212"/>
        <v>43760</v>
      </c>
      <c r="L972" s="312">
        <v>42</v>
      </c>
      <c r="M972" s="429" t="s">
        <v>628</v>
      </c>
      <c r="N972" s="429" t="s">
        <v>628</v>
      </c>
      <c r="O972" s="429" t="s">
        <v>628</v>
      </c>
      <c r="P972" s="429" t="s">
        <v>628</v>
      </c>
      <c r="Q972" s="429" t="s">
        <v>628</v>
      </c>
      <c r="R972" s="429" t="s">
        <v>628</v>
      </c>
      <c r="S972" s="429" t="s">
        <v>628</v>
      </c>
      <c r="T972" s="429" t="s">
        <v>628</v>
      </c>
      <c r="U972" s="429" t="s">
        <v>628</v>
      </c>
      <c r="V972" s="429" t="s">
        <v>628</v>
      </c>
      <c r="W972" s="429" t="s">
        <v>628</v>
      </c>
      <c r="X972" s="272"/>
      <c r="Y972" s="272"/>
      <c r="Z972" s="272"/>
      <c r="AA972" s="272"/>
      <c r="AB972" s="272"/>
      <c r="AC972" s="272"/>
      <c r="AD972" s="272"/>
      <c r="AE972" s="272"/>
      <c r="AF972" s="272"/>
      <c r="AG972" s="272"/>
      <c r="AH972" s="272"/>
      <c r="AI972" s="272"/>
      <c r="AJ972" s="272"/>
      <c r="AK972" s="272"/>
      <c r="AL972" s="272"/>
      <c r="AM972" s="272"/>
      <c r="AN972" s="272"/>
      <c r="AO972" s="272"/>
      <c r="AP972" s="272"/>
      <c r="AQ972" s="267"/>
      <c r="AR972" s="254"/>
      <c r="AS972" s="242"/>
      <c r="AT972" s="242"/>
      <c r="AU972" s="242"/>
    </row>
    <row r="973" spans="1:47" outlineLevel="3" x14ac:dyDescent="0.35">
      <c r="A973" s="242"/>
      <c r="B973" s="251"/>
      <c r="C973" s="244">
        <f t="shared" si="213"/>
        <v>4</v>
      </c>
      <c r="D973" s="267"/>
      <c r="E973" s="426">
        <f>E972</f>
        <v>21</v>
      </c>
      <c r="F973" s="316" t="b">
        <f t="shared" si="211"/>
        <v>1</v>
      </c>
      <c r="G973" s="267"/>
      <c r="H973" s="901"/>
      <c r="I973" s="902"/>
      <c r="J973" s="427" t="s">
        <v>631</v>
      </c>
      <c r="K973" s="428" t="str">
        <f t="shared" si="212"/>
        <v>-</v>
      </c>
      <c r="L973" s="429" t="s">
        <v>632</v>
      </c>
      <c r="M973" s="429" t="s">
        <v>632</v>
      </c>
      <c r="N973" s="312">
        <v>28</v>
      </c>
      <c r="O973" s="312">
        <v>3</v>
      </c>
      <c r="P973" s="429" t="s">
        <v>632</v>
      </c>
      <c r="Q973" s="429" t="s">
        <v>632</v>
      </c>
      <c r="R973" s="429" t="s">
        <v>632</v>
      </c>
      <c r="S973" s="429" t="s">
        <v>632</v>
      </c>
      <c r="T973" s="429" t="s">
        <v>632</v>
      </c>
      <c r="U973" s="429" t="s">
        <v>632</v>
      </c>
      <c r="V973" s="429" t="s">
        <v>632</v>
      </c>
      <c r="W973" s="312">
        <v>0.5</v>
      </c>
      <c r="X973" s="272"/>
      <c r="Y973" s="272"/>
      <c r="Z973" s="272"/>
      <c r="AA973" s="272"/>
      <c r="AB973" s="272"/>
      <c r="AC973" s="272"/>
      <c r="AD973" s="272"/>
      <c r="AE973" s="272"/>
      <c r="AF973" s="272"/>
      <c r="AG973" s="272"/>
      <c r="AH973" s="272"/>
      <c r="AI973" s="272"/>
      <c r="AJ973" s="272"/>
      <c r="AK973" s="272"/>
      <c r="AL973" s="272"/>
      <c r="AM973" s="272"/>
      <c r="AN973" s="272"/>
      <c r="AO973" s="272"/>
      <c r="AP973" s="272"/>
      <c r="AQ973" s="267"/>
      <c r="AR973" s="254"/>
      <c r="AS973" s="242"/>
      <c r="AT973" s="242"/>
      <c r="AU973" s="242"/>
    </row>
    <row r="974" spans="1:47" outlineLevel="3" x14ac:dyDescent="0.35">
      <c r="A974" s="242"/>
      <c r="B974" s="251"/>
      <c r="C974" s="244">
        <f t="shared" si="213"/>
        <v>4</v>
      </c>
      <c r="D974" s="267"/>
      <c r="E974" s="426">
        <f>E973</f>
        <v>21</v>
      </c>
      <c r="F974" s="316" t="b">
        <f t="shared" si="211"/>
        <v>1</v>
      </c>
      <c r="G974" s="267"/>
      <c r="H974" s="903"/>
      <c r="I974" s="904"/>
      <c r="J974" s="412" t="s">
        <v>633</v>
      </c>
      <c r="K974" s="430" t="str">
        <f t="shared" si="212"/>
        <v>-</v>
      </c>
      <c r="L974" s="427" t="s">
        <v>628</v>
      </c>
      <c r="M974" s="427" t="s">
        <v>628</v>
      </c>
      <c r="N974" s="427" t="s">
        <v>628</v>
      </c>
      <c r="O974" s="427" t="s">
        <v>628</v>
      </c>
      <c r="P974" s="427" t="s">
        <v>628</v>
      </c>
      <c r="Q974" s="427" t="s">
        <v>628</v>
      </c>
      <c r="R974" s="427" t="s">
        <v>628</v>
      </c>
      <c r="S974" s="427" t="s">
        <v>628</v>
      </c>
      <c r="T974" s="427" t="s">
        <v>628</v>
      </c>
      <c r="U974" s="427" t="s">
        <v>628</v>
      </c>
      <c r="V974" s="431" t="s">
        <v>628</v>
      </c>
      <c r="W974" s="435">
        <v>0.9</v>
      </c>
      <c r="X974" s="272"/>
      <c r="Y974" s="272"/>
      <c r="Z974" s="272"/>
      <c r="AA974" s="272"/>
      <c r="AB974" s="272"/>
      <c r="AC974" s="272"/>
      <c r="AD974" s="272"/>
      <c r="AE974" s="272"/>
      <c r="AF974" s="272"/>
      <c r="AG974" s="272"/>
      <c r="AH974" s="272"/>
      <c r="AI974" s="272"/>
      <c r="AJ974" s="272"/>
      <c r="AK974" s="272"/>
      <c r="AL974" s="272"/>
      <c r="AM974" s="272"/>
      <c r="AN974" s="272"/>
      <c r="AO974" s="272"/>
      <c r="AP974" s="272"/>
      <c r="AQ974" s="267"/>
      <c r="AR974" s="254"/>
      <c r="AS974" s="242"/>
      <c r="AT974" s="242"/>
      <c r="AU974" s="242"/>
    </row>
    <row r="975" spans="1:47" outlineLevel="3" x14ac:dyDescent="0.35">
      <c r="A975" s="242"/>
      <c r="B975" s="251"/>
      <c r="C975" s="244">
        <f t="shared" si="213"/>
        <v>4</v>
      </c>
      <c r="D975" s="267"/>
      <c r="E975" s="322">
        <v>22</v>
      </c>
      <c r="F975" s="316" t="b">
        <f t="shared" si="211"/>
        <v>1</v>
      </c>
      <c r="G975" s="267"/>
      <c r="H975" s="423" t="s">
        <v>666</v>
      </c>
      <c r="I975" s="423"/>
      <c r="J975" s="404" t="s">
        <v>627</v>
      </c>
      <c r="K975" s="424" t="str">
        <f t="shared" si="212"/>
        <v>-</v>
      </c>
      <c r="L975" s="425" t="s">
        <v>628</v>
      </c>
      <c r="M975" s="425" t="s">
        <v>628</v>
      </c>
      <c r="N975" s="425" t="s">
        <v>628</v>
      </c>
      <c r="O975" s="425" t="s">
        <v>628</v>
      </c>
      <c r="P975" s="425" t="s">
        <v>628</v>
      </c>
      <c r="Q975" s="425" t="s">
        <v>628</v>
      </c>
      <c r="R975" s="425" t="s">
        <v>628</v>
      </c>
      <c r="S975" s="425" t="s">
        <v>628</v>
      </c>
      <c r="T975" s="425" t="s">
        <v>628</v>
      </c>
      <c r="U975" s="425" t="s">
        <v>628</v>
      </c>
      <c r="V975" s="425" t="s">
        <v>628</v>
      </c>
      <c r="W975" s="425" t="s">
        <v>628</v>
      </c>
      <c r="X975" s="272"/>
      <c r="Y975" s="272"/>
      <c r="Z975" s="272"/>
      <c r="AA975" s="272"/>
      <c r="AB975" s="272"/>
      <c r="AC975" s="272"/>
      <c r="AD975" s="272"/>
      <c r="AE975" s="272"/>
      <c r="AF975" s="272"/>
      <c r="AG975" s="272"/>
      <c r="AH975" s="272"/>
      <c r="AI975" s="272"/>
      <c r="AJ975" s="272"/>
      <c r="AK975" s="272"/>
      <c r="AL975" s="272"/>
      <c r="AM975" s="272"/>
      <c r="AN975" s="272"/>
      <c r="AO975" s="272"/>
      <c r="AP975" s="272"/>
      <c r="AQ975" s="267"/>
      <c r="AR975" s="254"/>
      <c r="AS975" s="242"/>
      <c r="AT975" s="242"/>
      <c r="AU975" s="242"/>
    </row>
    <row r="976" spans="1:47" outlineLevel="3" x14ac:dyDescent="0.35">
      <c r="A976" s="242"/>
      <c r="B976" s="251"/>
      <c r="C976" s="244">
        <f t="shared" si="213"/>
        <v>4</v>
      </c>
      <c r="D976" s="267"/>
      <c r="E976" s="426">
        <f>E975</f>
        <v>22</v>
      </c>
      <c r="F976" s="316" t="b">
        <f t="shared" si="211"/>
        <v>1</v>
      </c>
      <c r="G976" s="267"/>
      <c r="H976" s="899" t="s">
        <v>667</v>
      </c>
      <c r="I976" s="900"/>
      <c r="J976" s="427" t="s">
        <v>630</v>
      </c>
      <c r="K976" s="428" t="str">
        <f t="shared" si="212"/>
        <v>-</v>
      </c>
      <c r="L976" s="429" t="s">
        <v>628</v>
      </c>
      <c r="M976" s="429" t="s">
        <v>628</v>
      </c>
      <c r="N976" s="312">
        <v>0</v>
      </c>
      <c r="O976" s="429" t="s">
        <v>628</v>
      </c>
      <c r="P976" s="429" t="s">
        <v>628</v>
      </c>
      <c r="Q976" s="429" t="s">
        <v>628</v>
      </c>
      <c r="R976" s="429" t="s">
        <v>628</v>
      </c>
      <c r="S976" s="429" t="s">
        <v>628</v>
      </c>
      <c r="T976" s="429" t="s">
        <v>628</v>
      </c>
      <c r="U976" s="429" t="s">
        <v>628</v>
      </c>
      <c r="V976" s="429" t="s">
        <v>628</v>
      </c>
      <c r="W976" s="429" t="s">
        <v>628</v>
      </c>
      <c r="X976" s="272"/>
      <c r="Y976" s="272"/>
      <c r="Z976" s="272"/>
      <c r="AA976" s="272"/>
      <c r="AB976" s="272"/>
      <c r="AC976" s="272"/>
      <c r="AD976" s="272"/>
      <c r="AE976" s="272"/>
      <c r="AF976" s="272"/>
      <c r="AG976" s="272"/>
      <c r="AH976" s="272"/>
      <c r="AI976" s="272"/>
      <c r="AJ976" s="272"/>
      <c r="AK976" s="272"/>
      <c r="AL976" s="272"/>
      <c r="AM976" s="272"/>
      <c r="AN976" s="272"/>
      <c r="AO976" s="272"/>
      <c r="AP976" s="272"/>
      <c r="AQ976" s="267"/>
      <c r="AR976" s="254"/>
      <c r="AS976" s="242"/>
      <c r="AT976" s="242"/>
      <c r="AU976" s="242"/>
    </row>
    <row r="977" spans="1:47" outlineLevel="3" x14ac:dyDescent="0.35">
      <c r="A977" s="242"/>
      <c r="B977" s="251"/>
      <c r="C977" s="244">
        <f t="shared" si="213"/>
        <v>4</v>
      </c>
      <c r="D977" s="267"/>
      <c r="E977" s="426">
        <f>E976</f>
        <v>22</v>
      </c>
      <c r="F977" s="316" t="b">
        <f t="shared" si="211"/>
        <v>1</v>
      </c>
      <c r="G977" s="267"/>
      <c r="H977" s="901"/>
      <c r="I977" s="902"/>
      <c r="J977" s="427" t="s">
        <v>631</v>
      </c>
      <c r="K977" s="428" t="str">
        <f t="shared" si="212"/>
        <v>-</v>
      </c>
      <c r="L977" s="429" t="s">
        <v>632</v>
      </c>
      <c r="M977" s="429" t="s">
        <v>632</v>
      </c>
      <c r="N977" s="429" t="s">
        <v>632</v>
      </c>
      <c r="O977" s="429" t="s">
        <v>632</v>
      </c>
      <c r="P977" s="429" t="s">
        <v>632</v>
      </c>
      <c r="Q977" s="429" t="s">
        <v>632</v>
      </c>
      <c r="R977" s="429" t="s">
        <v>632</v>
      </c>
      <c r="S977" s="429" t="s">
        <v>632</v>
      </c>
      <c r="T977" s="429" t="s">
        <v>632</v>
      </c>
      <c r="U977" s="429" t="s">
        <v>632</v>
      </c>
      <c r="V977" s="429" t="s">
        <v>632</v>
      </c>
      <c r="W977" s="312">
        <v>0.1</v>
      </c>
      <c r="X977" s="272"/>
      <c r="Y977" s="272"/>
      <c r="Z977" s="272"/>
      <c r="AA977" s="272"/>
      <c r="AB977" s="272"/>
      <c r="AC977" s="272"/>
      <c r="AD977" s="272"/>
      <c r="AE977" s="272"/>
      <c r="AF977" s="272"/>
      <c r="AG977" s="272"/>
      <c r="AH977" s="272"/>
      <c r="AI977" s="272"/>
      <c r="AJ977" s="272"/>
      <c r="AK977" s="272"/>
      <c r="AL977" s="272"/>
      <c r="AM977" s="272"/>
      <c r="AN977" s="272"/>
      <c r="AO977" s="272"/>
      <c r="AP977" s="272"/>
      <c r="AQ977" s="267"/>
      <c r="AR977" s="254"/>
      <c r="AS977" s="242"/>
      <c r="AT977" s="242"/>
      <c r="AU977" s="242"/>
    </row>
    <row r="978" spans="1:47" outlineLevel="3" x14ac:dyDescent="0.35">
      <c r="A978" s="242"/>
      <c r="B978" s="251"/>
      <c r="C978" s="244">
        <f t="shared" si="213"/>
        <v>4</v>
      </c>
      <c r="D978" s="267"/>
      <c r="E978" s="426">
        <f>E977</f>
        <v>22</v>
      </c>
      <c r="F978" s="316" t="b">
        <f t="shared" si="211"/>
        <v>1</v>
      </c>
      <c r="G978" s="267"/>
      <c r="H978" s="903"/>
      <c r="I978" s="904"/>
      <c r="J978" s="412" t="s">
        <v>633</v>
      </c>
      <c r="K978" s="430" t="str">
        <f t="shared" si="212"/>
        <v>-</v>
      </c>
      <c r="L978" s="427" t="s">
        <v>628</v>
      </c>
      <c r="M978" s="427" t="s">
        <v>628</v>
      </c>
      <c r="N978" s="427" t="s">
        <v>628</v>
      </c>
      <c r="O978" s="427" t="s">
        <v>628</v>
      </c>
      <c r="P978" s="427" t="s">
        <v>628</v>
      </c>
      <c r="Q978" s="427" t="s">
        <v>628</v>
      </c>
      <c r="R978" s="427" t="s">
        <v>628</v>
      </c>
      <c r="S978" s="427" t="s">
        <v>628</v>
      </c>
      <c r="T978" s="427" t="s">
        <v>628</v>
      </c>
      <c r="U978" s="427" t="s">
        <v>628</v>
      </c>
      <c r="V978" s="431" t="s">
        <v>628</v>
      </c>
      <c r="W978" s="435">
        <v>0.5</v>
      </c>
      <c r="X978" s="272"/>
      <c r="Y978" s="272"/>
      <c r="Z978" s="272"/>
      <c r="AA978" s="272"/>
      <c r="AB978" s="272"/>
      <c r="AC978" s="272"/>
      <c r="AD978" s="272"/>
      <c r="AE978" s="272"/>
      <c r="AF978" s="272"/>
      <c r="AG978" s="272"/>
      <c r="AH978" s="272"/>
      <c r="AI978" s="272"/>
      <c r="AJ978" s="272"/>
      <c r="AK978" s="272"/>
      <c r="AL978" s="272"/>
      <c r="AM978" s="272"/>
      <c r="AN978" s="272"/>
      <c r="AO978" s="272"/>
      <c r="AP978" s="272"/>
      <c r="AQ978" s="267"/>
      <c r="AR978" s="254"/>
      <c r="AS978" s="242"/>
      <c r="AT978" s="242"/>
      <c r="AU978" s="242"/>
    </row>
    <row r="979" spans="1:47" outlineLevel="3" x14ac:dyDescent="0.35">
      <c r="A979" s="242"/>
      <c r="B979" s="251"/>
      <c r="C979" s="244">
        <f t="shared" si="213"/>
        <v>4</v>
      </c>
      <c r="D979" s="267"/>
      <c r="E979" s="322">
        <v>23</v>
      </c>
      <c r="F979" s="316" t="b">
        <f t="shared" si="211"/>
        <v>1</v>
      </c>
      <c r="G979" s="267"/>
      <c r="H979" s="423" t="s">
        <v>668</v>
      </c>
      <c r="I979" s="423"/>
      <c r="J979" s="404" t="s">
        <v>627</v>
      </c>
      <c r="K979" s="424" t="str">
        <f t="shared" si="212"/>
        <v>-</v>
      </c>
      <c r="L979" s="425" t="s">
        <v>628</v>
      </c>
      <c r="M979" s="425" t="s">
        <v>628</v>
      </c>
      <c r="N979" s="425" t="s">
        <v>628</v>
      </c>
      <c r="O979" s="425" t="s">
        <v>628</v>
      </c>
      <c r="P979" s="425" t="s">
        <v>628</v>
      </c>
      <c r="Q979" s="425" t="s">
        <v>628</v>
      </c>
      <c r="R979" s="425" t="s">
        <v>628</v>
      </c>
      <c r="S979" s="425" t="s">
        <v>628</v>
      </c>
      <c r="T979" s="425" t="s">
        <v>628</v>
      </c>
      <c r="U979" s="425" t="s">
        <v>628</v>
      </c>
      <c r="V979" s="425" t="s">
        <v>628</v>
      </c>
      <c r="W979" s="425" t="s">
        <v>628</v>
      </c>
      <c r="X979" s="272"/>
      <c r="Y979" s="272"/>
      <c r="Z979" s="272"/>
      <c r="AA979" s="272"/>
      <c r="AB979" s="272"/>
      <c r="AC979" s="272"/>
      <c r="AD979" s="272"/>
      <c r="AE979" s="272"/>
      <c r="AF979" s="272"/>
      <c r="AG979" s="272"/>
      <c r="AH979" s="272"/>
      <c r="AI979" s="272"/>
      <c r="AJ979" s="272"/>
      <c r="AK979" s="272"/>
      <c r="AL979" s="272"/>
      <c r="AM979" s="272"/>
      <c r="AN979" s="272"/>
      <c r="AO979" s="272"/>
      <c r="AP979" s="272"/>
      <c r="AQ979" s="267"/>
      <c r="AR979" s="254"/>
      <c r="AS979" s="242"/>
      <c r="AT979" s="242"/>
      <c r="AU979" s="242"/>
    </row>
    <row r="980" spans="1:47" outlineLevel="3" x14ac:dyDescent="0.35">
      <c r="A980" s="242"/>
      <c r="B980" s="251"/>
      <c r="C980" s="244">
        <f t="shared" si="213"/>
        <v>4</v>
      </c>
      <c r="D980" s="267"/>
      <c r="E980" s="426">
        <f>E979</f>
        <v>23</v>
      </c>
      <c r="F980" s="316" t="b">
        <f t="shared" si="211"/>
        <v>1</v>
      </c>
      <c r="G980" s="267"/>
      <c r="H980" s="899" t="s">
        <v>669</v>
      </c>
      <c r="I980" s="900"/>
      <c r="J980" s="427" t="s">
        <v>630</v>
      </c>
      <c r="K980" s="428" t="str">
        <f t="shared" si="212"/>
        <v>-</v>
      </c>
      <c r="L980" s="429" t="s">
        <v>628</v>
      </c>
      <c r="M980" s="429" t="s">
        <v>628</v>
      </c>
      <c r="N980" s="312">
        <v>0</v>
      </c>
      <c r="O980" s="429" t="s">
        <v>628</v>
      </c>
      <c r="P980" s="429" t="s">
        <v>628</v>
      </c>
      <c r="Q980" s="429" t="s">
        <v>628</v>
      </c>
      <c r="R980" s="429" t="s">
        <v>628</v>
      </c>
      <c r="S980" s="429" t="s">
        <v>628</v>
      </c>
      <c r="T980" s="429" t="s">
        <v>628</v>
      </c>
      <c r="U980" s="429" t="s">
        <v>628</v>
      </c>
      <c r="V980" s="429" t="s">
        <v>628</v>
      </c>
      <c r="W980" s="429" t="s">
        <v>628</v>
      </c>
      <c r="X980" s="272"/>
      <c r="Y980" s="272"/>
      <c r="Z980" s="272"/>
      <c r="AA980" s="272"/>
      <c r="AB980" s="272"/>
      <c r="AC980" s="272"/>
      <c r="AD980" s="272"/>
      <c r="AE980" s="272"/>
      <c r="AF980" s="272"/>
      <c r="AG980" s="272"/>
      <c r="AH980" s="272"/>
      <c r="AI980" s="272"/>
      <c r="AJ980" s="272"/>
      <c r="AK980" s="272"/>
      <c r="AL980" s="272"/>
      <c r="AM980" s="272"/>
      <c r="AN980" s="272"/>
      <c r="AO980" s="272"/>
      <c r="AP980" s="272"/>
      <c r="AQ980" s="267"/>
      <c r="AR980" s="254"/>
      <c r="AS980" s="242"/>
      <c r="AT980" s="242"/>
      <c r="AU980" s="242"/>
    </row>
    <row r="981" spans="1:47" outlineLevel="3" x14ac:dyDescent="0.35">
      <c r="A981" s="242"/>
      <c r="B981" s="251"/>
      <c r="C981" s="244">
        <f t="shared" si="213"/>
        <v>4</v>
      </c>
      <c r="D981" s="267"/>
      <c r="E981" s="426">
        <f>E980</f>
        <v>23</v>
      </c>
      <c r="F981" s="316" t="b">
        <f t="shared" si="211"/>
        <v>1</v>
      </c>
      <c r="G981" s="267"/>
      <c r="H981" s="901"/>
      <c r="I981" s="902"/>
      <c r="J981" s="427" t="s">
        <v>631</v>
      </c>
      <c r="K981" s="428" t="str">
        <f t="shared" si="212"/>
        <v>-</v>
      </c>
      <c r="L981" s="429" t="s">
        <v>632</v>
      </c>
      <c r="M981" s="429" t="s">
        <v>632</v>
      </c>
      <c r="N981" s="429" t="s">
        <v>632</v>
      </c>
      <c r="O981" s="429" t="s">
        <v>632</v>
      </c>
      <c r="P981" s="429" t="s">
        <v>632</v>
      </c>
      <c r="Q981" s="429" t="s">
        <v>632</v>
      </c>
      <c r="R981" s="429" t="s">
        <v>632</v>
      </c>
      <c r="S981" s="429" t="s">
        <v>632</v>
      </c>
      <c r="T981" s="429" t="s">
        <v>632</v>
      </c>
      <c r="U981" s="429" t="s">
        <v>632</v>
      </c>
      <c r="V981" s="429" t="s">
        <v>632</v>
      </c>
      <c r="W981" s="312">
        <v>0.1</v>
      </c>
      <c r="X981" s="272"/>
      <c r="Y981" s="272"/>
      <c r="Z981" s="272"/>
      <c r="AA981" s="272"/>
      <c r="AB981" s="272"/>
      <c r="AC981" s="272"/>
      <c r="AD981" s="272"/>
      <c r="AE981" s="272"/>
      <c r="AF981" s="272"/>
      <c r="AG981" s="272"/>
      <c r="AH981" s="272"/>
      <c r="AI981" s="272"/>
      <c r="AJ981" s="272"/>
      <c r="AK981" s="272"/>
      <c r="AL981" s="272"/>
      <c r="AM981" s="272"/>
      <c r="AN981" s="272"/>
      <c r="AO981" s="272"/>
      <c r="AP981" s="272"/>
      <c r="AQ981" s="267"/>
      <c r="AR981" s="254"/>
      <c r="AS981" s="242"/>
      <c r="AT981" s="242"/>
      <c r="AU981" s="242"/>
    </row>
    <row r="982" spans="1:47" outlineLevel="3" x14ac:dyDescent="0.35">
      <c r="A982" s="242"/>
      <c r="B982" s="251"/>
      <c r="C982" s="244">
        <f t="shared" si="213"/>
        <v>4</v>
      </c>
      <c r="D982" s="267"/>
      <c r="E982" s="426">
        <f>E981</f>
        <v>23</v>
      </c>
      <c r="F982" s="316" t="b">
        <f t="shared" si="211"/>
        <v>1</v>
      </c>
      <c r="G982" s="267"/>
      <c r="H982" s="903"/>
      <c r="I982" s="904"/>
      <c r="J982" s="412" t="s">
        <v>633</v>
      </c>
      <c r="K982" s="430" t="str">
        <f t="shared" si="212"/>
        <v>-</v>
      </c>
      <c r="L982" s="427" t="s">
        <v>628</v>
      </c>
      <c r="M982" s="427" t="s">
        <v>628</v>
      </c>
      <c r="N982" s="427" t="s">
        <v>628</v>
      </c>
      <c r="O982" s="427" t="s">
        <v>628</v>
      </c>
      <c r="P982" s="427" t="s">
        <v>628</v>
      </c>
      <c r="Q982" s="427" t="s">
        <v>628</v>
      </c>
      <c r="R982" s="427" t="s">
        <v>628</v>
      </c>
      <c r="S982" s="427" t="s">
        <v>628</v>
      </c>
      <c r="T982" s="427" t="s">
        <v>628</v>
      </c>
      <c r="U982" s="427" t="s">
        <v>628</v>
      </c>
      <c r="V982" s="431" t="s">
        <v>628</v>
      </c>
      <c r="W982" s="435">
        <v>0.5</v>
      </c>
      <c r="X982" s="272"/>
      <c r="Y982" s="272"/>
      <c r="Z982" s="272"/>
      <c r="AA982" s="272"/>
      <c r="AB982" s="272"/>
      <c r="AC982" s="272"/>
      <c r="AD982" s="272"/>
      <c r="AE982" s="272"/>
      <c r="AF982" s="272"/>
      <c r="AG982" s="272"/>
      <c r="AH982" s="272"/>
      <c r="AI982" s="272"/>
      <c r="AJ982" s="272"/>
      <c r="AK982" s="272"/>
      <c r="AL982" s="272"/>
      <c r="AM982" s="272"/>
      <c r="AN982" s="272"/>
      <c r="AO982" s="272"/>
      <c r="AP982" s="272"/>
      <c r="AQ982" s="267"/>
      <c r="AR982" s="254"/>
      <c r="AS982" s="242"/>
      <c r="AT982" s="242"/>
      <c r="AU982" s="242"/>
    </row>
    <row r="983" spans="1:47" outlineLevel="3" x14ac:dyDescent="0.35">
      <c r="A983" s="242"/>
      <c r="B983" s="251"/>
      <c r="C983" s="244">
        <f t="shared" si="213"/>
        <v>4</v>
      </c>
      <c r="D983" s="267"/>
      <c r="E983" s="322">
        <v>24</v>
      </c>
      <c r="F983" s="316" t="b">
        <f t="shared" ref="F983:F994" si="214">COUNTIFS($L983:$W983,"-")&lt;&gt;COUNTA($L983:$W983)</f>
        <v>1</v>
      </c>
      <c r="G983" s="267"/>
      <c r="H983" s="423" t="s">
        <v>670</v>
      </c>
      <c r="I983" s="423"/>
      <c r="J983" s="404" t="s">
        <v>627</v>
      </c>
      <c r="K983" s="424" t="str">
        <f t="shared" si="212"/>
        <v>-</v>
      </c>
      <c r="L983" s="425" t="s">
        <v>628</v>
      </c>
      <c r="M983" s="425" t="s">
        <v>628</v>
      </c>
      <c r="N983" s="425" t="s">
        <v>628</v>
      </c>
      <c r="O983" s="425" t="s">
        <v>628</v>
      </c>
      <c r="P983" s="425" t="s">
        <v>628</v>
      </c>
      <c r="Q983" s="425" t="s">
        <v>628</v>
      </c>
      <c r="R983" s="425" t="s">
        <v>628</v>
      </c>
      <c r="S983" s="425" t="s">
        <v>628</v>
      </c>
      <c r="T983" s="425" t="s">
        <v>628</v>
      </c>
      <c r="U983" s="425" t="s">
        <v>628</v>
      </c>
      <c r="V983" s="425" t="s">
        <v>628</v>
      </c>
      <c r="W983" s="425" t="s">
        <v>628</v>
      </c>
      <c r="X983" s="272"/>
      <c r="Y983" s="272"/>
      <c r="Z983" s="272"/>
      <c r="AA983" s="272"/>
      <c r="AB983" s="272"/>
      <c r="AC983" s="272"/>
      <c r="AD983" s="272"/>
      <c r="AE983" s="272"/>
      <c r="AF983" s="272"/>
      <c r="AG983" s="272"/>
      <c r="AH983" s="272"/>
      <c r="AI983" s="272"/>
      <c r="AJ983" s="272"/>
      <c r="AK983" s="272"/>
      <c r="AL983" s="272"/>
      <c r="AM983" s="272"/>
      <c r="AN983" s="272"/>
      <c r="AO983" s="272"/>
      <c r="AP983" s="272"/>
      <c r="AQ983" s="267"/>
      <c r="AR983" s="254"/>
      <c r="AS983" s="242"/>
      <c r="AT983" s="242"/>
      <c r="AU983" s="242"/>
    </row>
    <row r="984" spans="1:47" outlineLevel="3" x14ac:dyDescent="0.35">
      <c r="A984" s="242"/>
      <c r="B984" s="251"/>
      <c r="C984" s="244">
        <f t="shared" si="213"/>
        <v>4</v>
      </c>
      <c r="D984" s="267"/>
      <c r="E984" s="426">
        <f>E983</f>
        <v>24</v>
      </c>
      <c r="F984" s="316" t="b">
        <f t="shared" si="214"/>
        <v>1</v>
      </c>
      <c r="G984" s="267"/>
      <c r="H984" s="899" t="s">
        <v>671</v>
      </c>
      <c r="I984" s="900"/>
      <c r="J984" s="427" t="s">
        <v>630</v>
      </c>
      <c r="K984" s="428" t="str">
        <f t="shared" si="212"/>
        <v>-</v>
      </c>
      <c r="L984" s="429" t="s">
        <v>628</v>
      </c>
      <c r="M984" s="429" t="s">
        <v>628</v>
      </c>
      <c r="N984" s="429" t="s">
        <v>628</v>
      </c>
      <c r="O984" s="429" t="s">
        <v>628</v>
      </c>
      <c r="P984" s="429" t="s">
        <v>628</v>
      </c>
      <c r="Q984" s="429" t="s">
        <v>628</v>
      </c>
      <c r="R984" s="429" t="s">
        <v>628</v>
      </c>
      <c r="S984" s="429" t="s">
        <v>628</v>
      </c>
      <c r="T984" s="429" t="s">
        <v>628</v>
      </c>
      <c r="U984" s="429" t="s">
        <v>628</v>
      </c>
      <c r="V984" s="429" t="s">
        <v>628</v>
      </c>
      <c r="W984" s="429" t="s">
        <v>628</v>
      </c>
      <c r="X984" s="272"/>
      <c r="Y984" s="272"/>
      <c r="Z984" s="272"/>
      <c r="AA984" s="272"/>
      <c r="AB984" s="272"/>
      <c r="AC984" s="272"/>
      <c r="AD984" s="272"/>
      <c r="AE984" s="272"/>
      <c r="AF984" s="272"/>
      <c r="AG984" s="272"/>
      <c r="AH984" s="272"/>
      <c r="AI984" s="272"/>
      <c r="AJ984" s="272"/>
      <c r="AK984" s="272"/>
      <c r="AL984" s="272"/>
      <c r="AM984" s="272"/>
      <c r="AN984" s="272"/>
      <c r="AO984" s="272"/>
      <c r="AP984" s="272"/>
      <c r="AQ984" s="267"/>
      <c r="AR984" s="254"/>
      <c r="AS984" s="242"/>
      <c r="AT984" s="242"/>
      <c r="AU984" s="242"/>
    </row>
    <row r="985" spans="1:47" outlineLevel="3" x14ac:dyDescent="0.35">
      <c r="A985" s="242"/>
      <c r="B985" s="251"/>
      <c r="C985" s="244">
        <f t="shared" si="213"/>
        <v>4</v>
      </c>
      <c r="D985" s="267"/>
      <c r="E985" s="426">
        <f>E984</f>
        <v>24</v>
      </c>
      <c r="F985" s="316" t="b">
        <f t="shared" si="214"/>
        <v>1</v>
      </c>
      <c r="G985" s="267"/>
      <c r="H985" s="901"/>
      <c r="I985" s="902"/>
      <c r="J985" s="427" t="s">
        <v>631</v>
      </c>
      <c r="K985" s="428" t="str">
        <f t="shared" si="212"/>
        <v>-</v>
      </c>
      <c r="L985" s="429" t="s">
        <v>632</v>
      </c>
      <c r="M985" s="429" t="s">
        <v>632</v>
      </c>
      <c r="N985" s="429" t="s">
        <v>632</v>
      </c>
      <c r="O985" s="429" t="s">
        <v>632</v>
      </c>
      <c r="P985" s="429" t="s">
        <v>632</v>
      </c>
      <c r="Q985" s="429" t="s">
        <v>632</v>
      </c>
      <c r="R985" s="429" t="s">
        <v>632</v>
      </c>
      <c r="S985" s="429" t="s">
        <v>632</v>
      </c>
      <c r="T985" s="429" t="s">
        <v>632</v>
      </c>
      <c r="U985" s="429" t="s">
        <v>632</v>
      </c>
      <c r="V985" s="429" t="s">
        <v>632</v>
      </c>
      <c r="W985" s="429" t="s">
        <v>632</v>
      </c>
      <c r="X985" s="272"/>
      <c r="Y985" s="272"/>
      <c r="Z985" s="272"/>
      <c r="AA985" s="272"/>
      <c r="AB985" s="272"/>
      <c r="AC985" s="272"/>
      <c r="AD985" s="272"/>
      <c r="AE985" s="272"/>
      <c r="AF985" s="272"/>
      <c r="AG985" s="272"/>
      <c r="AH985" s="272"/>
      <c r="AI985" s="272"/>
      <c r="AJ985" s="272"/>
      <c r="AK985" s="272"/>
      <c r="AL985" s="272"/>
      <c r="AM985" s="272"/>
      <c r="AN985" s="272"/>
      <c r="AO985" s="272"/>
      <c r="AP985" s="272"/>
      <c r="AQ985" s="267"/>
      <c r="AR985" s="254"/>
      <c r="AS985" s="242"/>
      <c r="AT985" s="242"/>
      <c r="AU985" s="242"/>
    </row>
    <row r="986" spans="1:47" outlineLevel="3" x14ac:dyDescent="0.35">
      <c r="A986" s="242"/>
      <c r="B986" s="251"/>
      <c r="C986" s="244">
        <f t="shared" si="213"/>
        <v>4</v>
      </c>
      <c r="D986" s="267"/>
      <c r="E986" s="426">
        <f>E985</f>
        <v>24</v>
      </c>
      <c r="F986" s="316" t="b">
        <f t="shared" si="214"/>
        <v>1</v>
      </c>
      <c r="G986" s="267"/>
      <c r="H986" s="903"/>
      <c r="I986" s="904"/>
      <c r="J986" s="412" t="s">
        <v>633</v>
      </c>
      <c r="K986" s="430" t="str">
        <f t="shared" si="212"/>
        <v>-</v>
      </c>
      <c r="L986" s="427" t="s">
        <v>628</v>
      </c>
      <c r="M986" s="427" t="s">
        <v>628</v>
      </c>
      <c r="N986" s="427" t="s">
        <v>628</v>
      </c>
      <c r="O986" s="427" t="s">
        <v>628</v>
      </c>
      <c r="P986" s="427" t="s">
        <v>628</v>
      </c>
      <c r="Q986" s="427" t="s">
        <v>628</v>
      </c>
      <c r="R986" s="427" t="s">
        <v>628</v>
      </c>
      <c r="S986" s="427" t="s">
        <v>628</v>
      </c>
      <c r="T986" s="427" t="s">
        <v>628</v>
      </c>
      <c r="U986" s="427" t="s">
        <v>628</v>
      </c>
      <c r="V986" s="431" t="s">
        <v>628</v>
      </c>
      <c r="W986" s="431" t="s">
        <v>628</v>
      </c>
      <c r="X986" s="272"/>
      <c r="Y986" s="272"/>
      <c r="Z986" s="272"/>
      <c r="AA986" s="272"/>
      <c r="AB986" s="272"/>
      <c r="AC986" s="272"/>
      <c r="AD986" s="272"/>
      <c r="AE986" s="272"/>
      <c r="AF986" s="272"/>
      <c r="AG986" s="272"/>
      <c r="AH986" s="272"/>
      <c r="AI986" s="272"/>
      <c r="AJ986" s="272"/>
      <c r="AK986" s="272"/>
      <c r="AL986" s="272"/>
      <c r="AM986" s="272"/>
      <c r="AN986" s="272"/>
      <c r="AO986" s="272"/>
      <c r="AP986" s="272"/>
      <c r="AQ986" s="267"/>
      <c r="AR986" s="254"/>
      <c r="AS986" s="242"/>
      <c r="AT986" s="242"/>
      <c r="AU986" s="242"/>
    </row>
    <row r="987" spans="1:47" outlineLevel="3" x14ac:dyDescent="0.35">
      <c r="A987" s="242"/>
      <c r="B987" s="251"/>
      <c r="C987" s="244">
        <f t="shared" ref="C987:C994" si="215">INT($C$875)+3</f>
        <v>4</v>
      </c>
      <c r="D987" s="267"/>
      <c r="E987" s="322">
        <v>25</v>
      </c>
      <c r="F987" s="316" t="b">
        <f t="shared" si="214"/>
        <v>1</v>
      </c>
      <c r="G987" s="267"/>
      <c r="H987" s="423" t="s">
        <v>943</v>
      </c>
      <c r="I987" s="423"/>
      <c r="J987" s="404" t="s">
        <v>627</v>
      </c>
      <c r="K987" s="424" t="str">
        <f t="shared" si="212"/>
        <v>-</v>
      </c>
      <c r="L987" s="425" t="s">
        <v>628</v>
      </c>
      <c r="M987" s="425" t="s">
        <v>628</v>
      </c>
      <c r="N987" s="425" t="s">
        <v>628</v>
      </c>
      <c r="O987" s="425" t="s">
        <v>628</v>
      </c>
      <c r="P987" s="425" t="s">
        <v>628</v>
      </c>
      <c r="Q987" s="432">
        <v>21</v>
      </c>
      <c r="R987" s="425" t="s">
        <v>628</v>
      </c>
      <c r="S987" s="425" t="s">
        <v>628</v>
      </c>
      <c r="T987" s="425" t="s">
        <v>628</v>
      </c>
      <c r="U987" s="425" t="s">
        <v>628</v>
      </c>
      <c r="V987" s="425" t="s">
        <v>628</v>
      </c>
      <c r="W987" s="425" t="s">
        <v>628</v>
      </c>
      <c r="X987" s="272"/>
      <c r="Y987" s="272"/>
      <c r="Z987" s="272"/>
      <c r="AA987" s="272"/>
      <c r="AB987" s="272"/>
      <c r="AC987" s="272"/>
      <c r="AD987" s="272"/>
      <c r="AE987" s="272"/>
      <c r="AF987" s="272"/>
      <c r="AG987" s="272"/>
      <c r="AH987" s="272"/>
      <c r="AI987" s="272"/>
      <c r="AJ987" s="272"/>
      <c r="AK987" s="272"/>
      <c r="AL987" s="272"/>
      <c r="AM987" s="272"/>
      <c r="AN987" s="272"/>
      <c r="AO987" s="272"/>
      <c r="AP987" s="272"/>
      <c r="AQ987" s="267"/>
      <c r="AR987" s="254"/>
      <c r="AS987" s="242"/>
      <c r="AT987" s="242"/>
      <c r="AU987" s="242"/>
    </row>
    <row r="988" spans="1:47" ht="15" customHeight="1" outlineLevel="3" x14ac:dyDescent="0.35">
      <c r="A988" s="242"/>
      <c r="B988" s="251"/>
      <c r="C988" s="244">
        <f t="shared" si="215"/>
        <v>4</v>
      </c>
      <c r="D988" s="267"/>
      <c r="E988" s="426">
        <f>E987</f>
        <v>25</v>
      </c>
      <c r="F988" s="316" t="b">
        <f t="shared" si="214"/>
        <v>1</v>
      </c>
      <c r="G988" s="267"/>
      <c r="H988" s="899" t="s">
        <v>944</v>
      </c>
      <c r="I988" s="900"/>
      <c r="J988" s="427" t="s">
        <v>630</v>
      </c>
      <c r="K988" s="428" t="str">
        <f t="shared" si="212"/>
        <v>-</v>
      </c>
      <c r="L988" s="429" t="s">
        <v>628</v>
      </c>
      <c r="M988" s="429" t="s">
        <v>628</v>
      </c>
      <c r="N988" s="429" t="s">
        <v>628</v>
      </c>
      <c r="O988" s="429" t="s">
        <v>628</v>
      </c>
      <c r="P988" s="429" t="s">
        <v>628</v>
      </c>
      <c r="Q988" s="429" t="s">
        <v>628</v>
      </c>
      <c r="R988" s="429" t="s">
        <v>628</v>
      </c>
      <c r="S988" s="312" t="b">
        <v>1</v>
      </c>
      <c r="T988" s="429" t="s">
        <v>628</v>
      </c>
      <c r="U988" s="429" t="s">
        <v>628</v>
      </c>
      <c r="V988" s="429" t="s">
        <v>628</v>
      </c>
      <c r="W988" s="429" t="s">
        <v>628</v>
      </c>
      <c r="X988" s="272"/>
      <c r="Y988" s="272"/>
      <c r="Z988" s="272"/>
      <c r="AA988" s="272"/>
      <c r="AB988" s="272"/>
      <c r="AC988" s="272"/>
      <c r="AD988" s="272"/>
      <c r="AE988" s="272"/>
      <c r="AF988" s="272"/>
      <c r="AG988" s="272"/>
      <c r="AH988" s="272"/>
      <c r="AI988" s="272"/>
      <c r="AJ988" s="272"/>
      <c r="AK988" s="272"/>
      <c r="AL988" s="272"/>
      <c r="AM988" s="272"/>
      <c r="AN988" s="272"/>
      <c r="AO988" s="272"/>
      <c r="AP988" s="272"/>
      <c r="AQ988" s="267"/>
      <c r="AR988" s="254"/>
      <c r="AS988" s="242"/>
      <c r="AT988" s="242"/>
      <c r="AU988" s="242"/>
    </row>
    <row r="989" spans="1:47" outlineLevel="3" x14ac:dyDescent="0.35">
      <c r="A989" s="242"/>
      <c r="B989" s="251"/>
      <c r="C989" s="244">
        <f t="shared" si="215"/>
        <v>4</v>
      </c>
      <c r="D989" s="267"/>
      <c r="E989" s="426">
        <f>E988</f>
        <v>25</v>
      </c>
      <c r="F989" s="316" t="b">
        <f t="shared" si="214"/>
        <v>1</v>
      </c>
      <c r="G989" s="267"/>
      <c r="H989" s="901"/>
      <c r="I989" s="902"/>
      <c r="J989" s="427" t="s">
        <v>631</v>
      </c>
      <c r="K989" s="428" t="str">
        <f t="shared" si="212"/>
        <v>-</v>
      </c>
      <c r="L989" s="429" t="s">
        <v>632</v>
      </c>
      <c r="M989" s="429" t="s">
        <v>632</v>
      </c>
      <c r="N989" s="429" t="s">
        <v>632</v>
      </c>
      <c r="O989" s="429" t="s">
        <v>632</v>
      </c>
      <c r="P989" s="312">
        <v>21</v>
      </c>
      <c r="Q989" s="429" t="s">
        <v>632</v>
      </c>
      <c r="R989" s="429" t="s">
        <v>632</v>
      </c>
      <c r="S989" s="429" t="s">
        <v>632</v>
      </c>
      <c r="T989" s="429" t="s">
        <v>632</v>
      </c>
      <c r="U989" s="429" t="s">
        <v>632</v>
      </c>
      <c r="V989" s="429" t="s">
        <v>632</v>
      </c>
      <c r="W989" s="429" t="s">
        <v>632</v>
      </c>
      <c r="X989" s="272"/>
      <c r="Y989" s="272"/>
      <c r="Z989" s="272"/>
      <c r="AA989" s="272"/>
      <c r="AB989" s="272"/>
      <c r="AC989" s="272"/>
      <c r="AD989" s="272"/>
      <c r="AE989" s="272"/>
      <c r="AF989" s="272"/>
      <c r="AG989" s="272"/>
      <c r="AH989" s="272"/>
      <c r="AI989" s="272"/>
      <c r="AJ989" s="272"/>
      <c r="AK989" s="272"/>
      <c r="AL989" s="272"/>
      <c r="AM989" s="272"/>
      <c r="AN989" s="272"/>
      <c r="AO989" s="272"/>
      <c r="AP989" s="272"/>
      <c r="AQ989" s="267"/>
      <c r="AR989" s="254"/>
      <c r="AS989" s="242"/>
      <c r="AT989" s="242"/>
      <c r="AU989" s="242"/>
    </row>
    <row r="990" spans="1:47" outlineLevel="3" x14ac:dyDescent="0.35">
      <c r="A990" s="242"/>
      <c r="B990" s="251"/>
      <c r="C990" s="244">
        <f t="shared" si="215"/>
        <v>4</v>
      </c>
      <c r="D990" s="267"/>
      <c r="E990" s="426">
        <f>E989</f>
        <v>25</v>
      </c>
      <c r="F990" s="316" t="b">
        <f t="shared" si="214"/>
        <v>1</v>
      </c>
      <c r="G990" s="267"/>
      <c r="H990" s="903"/>
      <c r="I990" s="904"/>
      <c r="J990" s="412" t="s">
        <v>633</v>
      </c>
      <c r="K990" s="430" t="str">
        <f t="shared" si="212"/>
        <v>-</v>
      </c>
      <c r="L990" s="427" t="s">
        <v>628</v>
      </c>
      <c r="M990" s="427" t="s">
        <v>628</v>
      </c>
      <c r="N990" s="427" t="s">
        <v>628</v>
      </c>
      <c r="O990" s="427" t="s">
        <v>628</v>
      </c>
      <c r="P990" s="427" t="s">
        <v>628</v>
      </c>
      <c r="Q990" s="427" t="s">
        <v>628</v>
      </c>
      <c r="R990" s="427" t="s">
        <v>628</v>
      </c>
      <c r="S990" s="427" t="s">
        <v>628</v>
      </c>
      <c r="T990" s="427" t="s">
        <v>628</v>
      </c>
      <c r="U990" s="427" t="s">
        <v>628</v>
      </c>
      <c r="V990" s="431" t="s">
        <v>628</v>
      </c>
      <c r="W990" s="431" t="s">
        <v>628</v>
      </c>
      <c r="X990" s="272"/>
      <c r="Y990" s="272"/>
      <c r="Z990" s="272"/>
      <c r="AA990" s="272"/>
      <c r="AB990" s="272"/>
      <c r="AC990" s="272"/>
      <c r="AD990" s="272"/>
      <c r="AE990" s="272"/>
      <c r="AF990" s="272"/>
      <c r="AG990" s="272"/>
      <c r="AH990" s="272"/>
      <c r="AI990" s="272"/>
      <c r="AJ990" s="272"/>
      <c r="AK990" s="272"/>
      <c r="AL990" s="272"/>
      <c r="AM990" s="272"/>
      <c r="AN990" s="272"/>
      <c r="AO990" s="272"/>
      <c r="AP990" s="272"/>
      <c r="AQ990" s="267"/>
      <c r="AR990" s="254"/>
      <c r="AS990" s="242"/>
      <c r="AT990" s="242"/>
      <c r="AU990" s="242"/>
    </row>
    <row r="991" spans="1:47" outlineLevel="3" x14ac:dyDescent="0.35">
      <c r="A991" s="242"/>
      <c r="B991" s="251"/>
      <c r="C991" s="244">
        <f t="shared" si="215"/>
        <v>4</v>
      </c>
      <c r="D991" s="267"/>
      <c r="E991" s="322">
        <v>26</v>
      </c>
      <c r="F991" s="316" t="b">
        <f t="shared" si="214"/>
        <v>1</v>
      </c>
      <c r="G991" s="267"/>
      <c r="H991" s="423" t="s">
        <v>672</v>
      </c>
      <c r="I991" s="423"/>
      <c r="J991" s="404" t="s">
        <v>627</v>
      </c>
      <c r="K991" s="424" t="str">
        <f t="shared" si="212"/>
        <v>-</v>
      </c>
      <c r="L991" s="433">
        <v>-1</v>
      </c>
      <c r="M991" s="425" t="s">
        <v>628</v>
      </c>
      <c r="N991" s="425" t="s">
        <v>628</v>
      </c>
      <c r="O991" s="425" t="s">
        <v>628</v>
      </c>
      <c r="P991" s="425" t="s">
        <v>628</v>
      </c>
      <c r="Q991" s="425" t="s">
        <v>628</v>
      </c>
      <c r="R991" s="425" t="s">
        <v>628</v>
      </c>
      <c r="S991" s="425" t="s">
        <v>628</v>
      </c>
      <c r="T991" s="425" t="s">
        <v>628</v>
      </c>
      <c r="U991" s="425" t="s">
        <v>628</v>
      </c>
      <c r="V991" s="432">
        <v>0.05</v>
      </c>
      <c r="W991" s="425" t="s">
        <v>628</v>
      </c>
      <c r="X991" s="272"/>
      <c r="Y991" s="272"/>
      <c r="Z991" s="272"/>
      <c r="AA991" s="272"/>
      <c r="AB991" s="272"/>
      <c r="AC991" s="272"/>
      <c r="AD991" s="272"/>
      <c r="AE991" s="272"/>
      <c r="AF991" s="272"/>
      <c r="AG991" s="272"/>
      <c r="AH991" s="272"/>
      <c r="AI991" s="272"/>
      <c r="AJ991" s="272"/>
      <c r="AK991" s="272"/>
      <c r="AL991" s="272"/>
      <c r="AM991" s="272"/>
      <c r="AN991" s="272"/>
      <c r="AO991" s="272"/>
      <c r="AP991" s="272"/>
      <c r="AQ991" s="267"/>
      <c r="AR991" s="254"/>
      <c r="AS991" s="242"/>
      <c r="AT991" s="242"/>
      <c r="AU991" s="242"/>
    </row>
    <row r="992" spans="1:47" outlineLevel="3" x14ac:dyDescent="0.35">
      <c r="A992" s="242"/>
      <c r="B992" s="251"/>
      <c r="C992" s="244">
        <f t="shared" si="215"/>
        <v>4</v>
      </c>
      <c r="D992" s="267"/>
      <c r="E992" s="426">
        <f>E991</f>
        <v>26</v>
      </c>
      <c r="F992" s="316" t="b">
        <f t="shared" si="214"/>
        <v>1</v>
      </c>
      <c r="G992" s="267"/>
      <c r="H992" s="899" t="s">
        <v>673</v>
      </c>
      <c r="I992" s="900"/>
      <c r="J992" s="427" t="s">
        <v>630</v>
      </c>
      <c r="K992" s="428" t="str">
        <f t="shared" si="212"/>
        <v>-</v>
      </c>
      <c r="L992" s="429" t="s">
        <v>628</v>
      </c>
      <c r="M992" s="429" t="s">
        <v>628</v>
      </c>
      <c r="N992" s="429" t="s">
        <v>628</v>
      </c>
      <c r="O992" s="429" t="s">
        <v>628</v>
      </c>
      <c r="P992" s="429" t="s">
        <v>628</v>
      </c>
      <c r="Q992" s="429" t="s">
        <v>628</v>
      </c>
      <c r="R992" s="429" t="s">
        <v>628</v>
      </c>
      <c r="S992" s="429" t="s">
        <v>628</v>
      </c>
      <c r="T992" s="429" t="s">
        <v>628</v>
      </c>
      <c r="U992" s="429" t="s">
        <v>628</v>
      </c>
      <c r="V992" s="429" t="s">
        <v>628</v>
      </c>
      <c r="W992" s="429" t="s">
        <v>628</v>
      </c>
      <c r="X992" s="272"/>
      <c r="Y992" s="272"/>
      <c r="Z992" s="272"/>
      <c r="AA992" s="272"/>
      <c r="AB992" s="272"/>
      <c r="AC992" s="272"/>
      <c r="AD992" s="272"/>
      <c r="AE992" s="272"/>
      <c r="AF992" s="272"/>
      <c r="AG992" s="272"/>
      <c r="AH992" s="272"/>
      <c r="AI992" s="272"/>
      <c r="AJ992" s="272"/>
      <c r="AK992" s="272"/>
      <c r="AL992" s="272"/>
      <c r="AM992" s="272"/>
      <c r="AN992" s="272"/>
      <c r="AO992" s="272"/>
      <c r="AP992" s="272"/>
      <c r="AQ992" s="267"/>
      <c r="AR992" s="254"/>
      <c r="AS992" s="242"/>
      <c r="AT992" s="242"/>
      <c r="AU992" s="242"/>
    </row>
    <row r="993" spans="1:47" outlineLevel="3" x14ac:dyDescent="0.35">
      <c r="A993" s="242"/>
      <c r="B993" s="251"/>
      <c r="C993" s="244">
        <f t="shared" si="215"/>
        <v>4</v>
      </c>
      <c r="D993" s="267"/>
      <c r="E993" s="426">
        <f>E992</f>
        <v>26</v>
      </c>
      <c r="F993" s="316" t="b">
        <f t="shared" si="214"/>
        <v>1</v>
      </c>
      <c r="G993" s="267"/>
      <c r="H993" s="901"/>
      <c r="I993" s="902"/>
      <c r="J993" s="427" t="s">
        <v>631</v>
      </c>
      <c r="K993" s="428" t="str">
        <f t="shared" si="212"/>
        <v>-</v>
      </c>
      <c r="L993" s="429" t="s">
        <v>632</v>
      </c>
      <c r="M993" s="429" t="s">
        <v>632</v>
      </c>
      <c r="N993" s="429" t="s">
        <v>632</v>
      </c>
      <c r="O993" s="429" t="s">
        <v>632</v>
      </c>
      <c r="P993" s="429" t="s">
        <v>632</v>
      </c>
      <c r="Q993" s="429" t="s">
        <v>632</v>
      </c>
      <c r="R993" s="429" t="s">
        <v>632</v>
      </c>
      <c r="S993" s="429" t="s">
        <v>632</v>
      </c>
      <c r="T993" s="429" t="s">
        <v>632</v>
      </c>
      <c r="U993" s="429" t="s">
        <v>632</v>
      </c>
      <c r="V993" s="429" t="s">
        <v>632</v>
      </c>
      <c r="W993" s="429" t="s">
        <v>632</v>
      </c>
      <c r="X993" s="272"/>
      <c r="Y993" s="272"/>
      <c r="Z993" s="272"/>
      <c r="AA993" s="272"/>
      <c r="AB993" s="272"/>
      <c r="AC993" s="272"/>
      <c r="AD993" s="272"/>
      <c r="AE993" s="272"/>
      <c r="AF993" s="272"/>
      <c r="AG993" s="272"/>
      <c r="AH993" s="272"/>
      <c r="AI993" s="272"/>
      <c r="AJ993" s="272"/>
      <c r="AK993" s="272"/>
      <c r="AL993" s="272"/>
      <c r="AM993" s="272"/>
      <c r="AN993" s="272"/>
      <c r="AO993" s="272"/>
      <c r="AP993" s="272"/>
      <c r="AQ993" s="267"/>
      <c r="AR993" s="254"/>
      <c r="AS993" s="242"/>
      <c r="AT993" s="242"/>
      <c r="AU993" s="242"/>
    </row>
    <row r="994" spans="1:47" outlineLevel="3" x14ac:dyDescent="0.35">
      <c r="A994" s="242"/>
      <c r="B994" s="251"/>
      <c r="C994" s="244">
        <f t="shared" si="215"/>
        <v>4</v>
      </c>
      <c r="D994" s="267"/>
      <c r="E994" s="426">
        <f>E993</f>
        <v>26</v>
      </c>
      <c r="F994" s="316" t="b">
        <f t="shared" si="214"/>
        <v>1</v>
      </c>
      <c r="G994" s="267"/>
      <c r="H994" s="903"/>
      <c r="I994" s="904"/>
      <c r="J994" s="412" t="s">
        <v>633</v>
      </c>
      <c r="K994" s="430" t="str">
        <f t="shared" si="212"/>
        <v>-</v>
      </c>
      <c r="L994" s="436" t="s">
        <v>628</v>
      </c>
      <c r="M994" s="436" t="s">
        <v>628</v>
      </c>
      <c r="N994" s="436" t="s">
        <v>628</v>
      </c>
      <c r="O994" s="436" t="s">
        <v>628</v>
      </c>
      <c r="P994" s="436" t="s">
        <v>628</v>
      </c>
      <c r="Q994" s="436" t="s">
        <v>628</v>
      </c>
      <c r="R994" s="436" t="s">
        <v>628</v>
      </c>
      <c r="S994" s="436" t="s">
        <v>628</v>
      </c>
      <c r="T994" s="436" t="s">
        <v>628</v>
      </c>
      <c r="U994" s="436" t="s">
        <v>628</v>
      </c>
      <c r="V994" s="435">
        <v>-0.05</v>
      </c>
      <c r="W994" s="431" t="s">
        <v>628</v>
      </c>
      <c r="X994" s="272"/>
      <c r="Y994" s="272"/>
      <c r="Z994" s="272"/>
      <c r="AA994" s="272"/>
      <c r="AB994" s="272"/>
      <c r="AC994" s="272"/>
      <c r="AD994" s="272"/>
      <c r="AE994" s="272"/>
      <c r="AF994" s="272"/>
      <c r="AG994" s="272"/>
      <c r="AH994" s="272"/>
      <c r="AI994" s="272"/>
      <c r="AJ994" s="272"/>
      <c r="AK994" s="272"/>
      <c r="AL994" s="272"/>
      <c r="AM994" s="272"/>
      <c r="AN994" s="272"/>
      <c r="AO994" s="272"/>
      <c r="AP994" s="272"/>
      <c r="AQ994" s="267"/>
      <c r="AR994" s="254"/>
      <c r="AS994" s="242"/>
      <c r="AT994" s="242"/>
      <c r="AU994" s="242"/>
    </row>
    <row r="995" spans="1:47" ht="5.15" customHeight="1" outlineLevel="3" x14ac:dyDescent="0.35">
      <c r="A995" s="242"/>
      <c r="B995" s="251"/>
      <c r="C995" s="244">
        <f>INT($C$875)+3.005</f>
        <v>4.0049999999999999</v>
      </c>
      <c r="D995" s="267"/>
      <c r="E995" s="267"/>
      <c r="F995" s="267"/>
      <c r="G995" s="267"/>
      <c r="H995" s="267"/>
      <c r="I995" s="267"/>
      <c r="J995" s="267"/>
      <c r="K995" s="267"/>
      <c r="L995" s="267"/>
      <c r="M995" s="267"/>
      <c r="N995" s="267"/>
      <c r="O995" s="267"/>
      <c r="P995" s="267"/>
      <c r="Q995" s="267"/>
      <c r="R995" s="267"/>
      <c r="S995" s="267"/>
      <c r="T995" s="267"/>
      <c r="U995" s="267"/>
      <c r="V995" s="267"/>
      <c r="W995" s="267"/>
      <c r="X995" s="267"/>
      <c r="Y995" s="267"/>
      <c r="Z995" s="267"/>
      <c r="AA995" s="267"/>
      <c r="AB995" s="267"/>
      <c r="AC995" s="267"/>
      <c r="AD995" s="267"/>
      <c r="AE995" s="267"/>
      <c r="AF995" s="267"/>
      <c r="AG995" s="267"/>
      <c r="AH995" s="267"/>
      <c r="AI995" s="267"/>
      <c r="AJ995" s="267"/>
      <c r="AK995" s="267"/>
      <c r="AL995" s="267"/>
      <c r="AM995" s="267"/>
      <c r="AN995" s="267"/>
      <c r="AO995" s="267"/>
      <c r="AP995" s="267"/>
      <c r="AQ995" s="267" t="s">
        <v>372</v>
      </c>
      <c r="AR995" s="254"/>
      <c r="AS995" s="242"/>
      <c r="AT995" s="242"/>
      <c r="AU995" s="242"/>
    </row>
    <row r="996" spans="1:47" ht="5.15" customHeight="1" outlineLevel="2" x14ac:dyDescent="0.35">
      <c r="A996" s="242"/>
      <c r="B996" s="251"/>
      <c r="C996" s="244">
        <f>INT($C$875)+2.005</f>
        <v>3.0049999999999999</v>
      </c>
      <c r="D996" s="267" t="s">
        <v>368</v>
      </c>
      <c r="E996" s="267"/>
      <c r="F996" s="267"/>
      <c r="G996" s="267"/>
      <c r="H996" s="267"/>
      <c r="I996" s="267"/>
      <c r="J996" s="267"/>
      <c r="K996" s="267"/>
      <c r="L996" s="267"/>
      <c r="M996" s="267"/>
      <c r="N996" s="267"/>
      <c r="O996" s="267"/>
      <c r="P996" s="267"/>
      <c r="Q996" s="267"/>
      <c r="R996" s="267"/>
      <c r="S996" s="267"/>
      <c r="T996" s="267"/>
      <c r="U996" s="267"/>
      <c r="V996" s="267"/>
      <c r="W996" s="267"/>
      <c r="X996" s="267"/>
      <c r="Y996" s="267"/>
      <c r="Z996" s="267"/>
      <c r="AA996" s="267"/>
      <c r="AB996" s="267"/>
      <c r="AC996" s="267"/>
      <c r="AD996" s="267"/>
      <c r="AE996" s="267"/>
      <c r="AF996" s="267"/>
      <c r="AG996" s="267"/>
      <c r="AH996" s="267"/>
      <c r="AI996" s="267"/>
      <c r="AJ996" s="267"/>
      <c r="AK996" s="267"/>
      <c r="AL996" s="267"/>
      <c r="AM996" s="267"/>
      <c r="AN996" s="267"/>
      <c r="AO996" s="267"/>
      <c r="AP996" s="267"/>
      <c r="AQ996" s="267"/>
      <c r="AR996" s="254"/>
      <c r="AS996" s="242"/>
      <c r="AT996" s="242"/>
      <c r="AU996" s="242"/>
    </row>
    <row r="997" spans="1:47" outlineLevel="2" x14ac:dyDescent="0.35">
      <c r="A997" s="242"/>
      <c r="B997" s="251"/>
      <c r="C997" s="244">
        <f>INT($C$875)+2</f>
        <v>3</v>
      </c>
      <c r="D997" s="267"/>
      <c r="E997" s="322"/>
      <c r="F997" s="322"/>
      <c r="G997" s="267"/>
      <c r="H997" s="384" t="s">
        <v>674</v>
      </c>
      <c r="I997" s="272"/>
      <c r="J997" s="272"/>
      <c r="K997" s="271"/>
      <c r="L997" s="271"/>
      <c r="M997" s="271"/>
      <c r="N997" s="271"/>
      <c r="O997" s="271"/>
      <c r="P997" s="271"/>
      <c r="Q997" s="271"/>
      <c r="R997" s="271"/>
      <c r="S997" s="271"/>
      <c r="T997" s="271"/>
      <c r="U997" s="271"/>
      <c r="V997" s="271"/>
      <c r="W997" s="271"/>
      <c r="X997" s="271"/>
      <c r="Y997" s="271"/>
      <c r="Z997" s="271"/>
      <c r="AA997" s="271"/>
      <c r="AB997" s="327"/>
      <c r="AC997" s="327"/>
      <c r="AD997" s="327"/>
      <c r="AE997" s="327"/>
      <c r="AF997" s="327"/>
      <c r="AG997" s="327"/>
      <c r="AH997" s="327"/>
      <c r="AI997" s="327"/>
      <c r="AJ997" s="327"/>
      <c r="AK997" s="327"/>
      <c r="AL997" s="327"/>
      <c r="AM997" s="327"/>
      <c r="AN997" s="327"/>
      <c r="AO997" s="327"/>
      <c r="AP997" s="327"/>
      <c r="AQ997" s="267"/>
      <c r="AR997" s="254"/>
      <c r="AS997" s="242"/>
      <c r="AT997" s="242"/>
      <c r="AU997" s="242"/>
    </row>
    <row r="998" spans="1:47" outlineLevel="2" x14ac:dyDescent="0.35">
      <c r="A998" s="242"/>
      <c r="B998" s="251"/>
      <c r="C998" s="244">
        <f>INT($C$875)+3</f>
        <v>4</v>
      </c>
      <c r="D998" s="267"/>
      <c r="E998" s="322"/>
      <c r="F998" s="322"/>
      <c r="G998" s="267"/>
      <c r="H998" s="272"/>
      <c r="I998" s="272"/>
      <c r="J998" s="294" t="s">
        <v>675</v>
      </c>
      <c r="K998" s="294"/>
      <c r="L998" s="294"/>
      <c r="M998" s="294"/>
      <c r="N998" s="272"/>
      <c r="O998" s="272"/>
      <c r="P998" s="272"/>
      <c r="Q998" s="272"/>
      <c r="R998" s="272"/>
      <c r="S998" s="272"/>
      <c r="T998" s="272"/>
      <c r="U998" s="272"/>
      <c r="V998" s="272"/>
      <c r="W998" s="272"/>
      <c r="X998" s="272"/>
      <c r="Y998" s="272"/>
      <c r="Z998" s="272"/>
      <c r="AA998" s="272"/>
      <c r="AB998" s="272"/>
      <c r="AC998" s="272"/>
      <c r="AD998" s="272"/>
      <c r="AE998" s="272"/>
      <c r="AF998" s="272"/>
      <c r="AG998" s="272"/>
      <c r="AH998" s="272"/>
      <c r="AI998" s="272"/>
      <c r="AJ998" s="272"/>
      <c r="AK998" s="272"/>
      <c r="AL998" s="272"/>
      <c r="AM998" s="272"/>
      <c r="AN998" s="272"/>
      <c r="AO998" s="272"/>
      <c r="AP998" s="272"/>
      <c r="AQ998" s="267"/>
      <c r="AR998" s="254"/>
      <c r="AS998" s="242"/>
      <c r="AT998" s="242"/>
      <c r="AU998" s="242"/>
    </row>
    <row r="999" spans="1:47" outlineLevel="2" collapsed="1" x14ac:dyDescent="0.35">
      <c r="A999" s="242"/>
      <c r="B999" s="251"/>
      <c r="C999" s="244">
        <v>4</v>
      </c>
      <c r="D999" s="267"/>
      <c r="E999" s="322"/>
      <c r="F999" s="322"/>
      <c r="G999" s="267"/>
      <c r="H999" s="272"/>
      <c r="I999" s="272"/>
      <c r="J999" s="313">
        <v>0.3</v>
      </c>
      <c r="K999" s="313">
        <v>0.35</v>
      </c>
      <c r="L999" s="313">
        <v>0.45</v>
      </c>
      <c r="M999" s="394">
        <v>1</v>
      </c>
      <c r="N999" s="313">
        <v>0.55000000000000004</v>
      </c>
      <c r="O999" s="272" t="s">
        <v>676</v>
      </c>
      <c r="P999" s="272"/>
      <c r="Q999" s="272"/>
      <c r="R999" s="272"/>
      <c r="S999" s="272"/>
      <c r="T999" s="272"/>
      <c r="U999" s="272"/>
      <c r="V999" s="272"/>
      <c r="W999" s="272"/>
      <c r="X999" s="272"/>
      <c r="Y999" s="272"/>
      <c r="Z999" s="272"/>
      <c r="AA999" s="272"/>
      <c r="AB999" s="272"/>
      <c r="AC999" s="272"/>
      <c r="AD999" s="272"/>
      <c r="AE999" s="272"/>
      <c r="AF999" s="272"/>
      <c r="AG999" s="272"/>
      <c r="AH999" s="272"/>
      <c r="AI999" s="272"/>
      <c r="AJ999" s="272"/>
      <c r="AK999" s="272"/>
      <c r="AL999" s="272"/>
      <c r="AM999" s="272"/>
      <c r="AN999" s="272"/>
      <c r="AO999" s="272"/>
      <c r="AP999" s="272"/>
      <c r="AQ999" s="267"/>
      <c r="AR999" s="254"/>
      <c r="AS999" s="242"/>
      <c r="AT999" s="242"/>
      <c r="AU999" s="242"/>
    </row>
    <row r="1000" spans="1:47" hidden="1" outlineLevel="3" x14ac:dyDescent="0.35">
      <c r="A1000" s="242"/>
      <c r="B1000" s="251"/>
      <c r="C1000" s="244">
        <f>INT($C$875)+3</f>
        <v>4</v>
      </c>
      <c r="D1000" s="267"/>
      <c r="E1000" s="322"/>
      <c r="F1000" s="322"/>
      <c r="G1000" s="267"/>
      <c r="H1000" s="272" t="s">
        <v>677</v>
      </c>
      <c r="I1000" s="272"/>
      <c r="J1000" s="312">
        <v>0</v>
      </c>
      <c r="K1000" s="312">
        <v>0.5</v>
      </c>
      <c r="L1000" s="312">
        <v>1.25</v>
      </c>
      <c r="M1000" s="288">
        <f>FORECAST(M999,CHOOSE({1,2},L1000,N1000),CHOOSE({1,2},L999,N999))</f>
        <v>13.624999999999998</v>
      </c>
      <c r="N1000" s="312">
        <v>3.5</v>
      </c>
      <c r="O1000" s="272" t="s">
        <v>678</v>
      </c>
      <c r="P1000" s="272"/>
      <c r="Q1000" s="272"/>
      <c r="R1000" s="272"/>
      <c r="S1000" s="272"/>
      <c r="T1000" s="272"/>
      <c r="U1000" s="272"/>
      <c r="V1000" s="272"/>
      <c r="W1000" s="272"/>
      <c r="X1000" s="272"/>
      <c r="Y1000" s="272"/>
      <c r="Z1000" s="272"/>
      <c r="AA1000" s="272"/>
      <c r="AB1000" s="272"/>
      <c r="AC1000" s="272"/>
      <c r="AD1000" s="272"/>
      <c r="AE1000" s="272"/>
      <c r="AF1000" s="272"/>
      <c r="AG1000" s="272"/>
      <c r="AH1000" s="272"/>
      <c r="AI1000" s="272"/>
      <c r="AJ1000" s="272"/>
      <c r="AK1000" s="272"/>
      <c r="AL1000" s="272"/>
      <c r="AM1000" s="272"/>
      <c r="AN1000" s="272"/>
      <c r="AO1000" s="272"/>
      <c r="AP1000" s="272"/>
      <c r="AQ1000" s="267"/>
      <c r="AR1000" s="254"/>
      <c r="AS1000" s="242"/>
      <c r="AT1000" s="242"/>
      <c r="AU1000" s="242"/>
    </row>
    <row r="1001" spans="1:47" ht="5.15" hidden="1" customHeight="1" outlineLevel="3" x14ac:dyDescent="0.35">
      <c r="A1001" s="242"/>
      <c r="B1001" s="251"/>
      <c r="C1001" s="244">
        <f>INT($C$875)+3.005</f>
        <v>4.0049999999999999</v>
      </c>
      <c r="D1001" s="267"/>
      <c r="E1001" s="267"/>
      <c r="F1001" s="267"/>
      <c r="G1001" s="267"/>
      <c r="H1001" s="267"/>
      <c r="I1001" s="267"/>
      <c r="J1001" s="267"/>
      <c r="K1001" s="267"/>
      <c r="L1001" s="267"/>
      <c r="M1001" s="267"/>
      <c r="N1001" s="267"/>
      <c r="O1001" s="267"/>
      <c r="P1001" s="267"/>
      <c r="Q1001" s="267"/>
      <c r="R1001" s="267"/>
      <c r="S1001" s="267"/>
      <c r="T1001" s="267"/>
      <c r="U1001" s="267"/>
      <c r="V1001" s="267"/>
      <c r="W1001" s="267"/>
      <c r="X1001" s="267"/>
      <c r="Y1001" s="267"/>
      <c r="Z1001" s="267"/>
      <c r="AA1001" s="267"/>
      <c r="AB1001" s="267"/>
      <c r="AC1001" s="267"/>
      <c r="AD1001" s="267"/>
      <c r="AE1001" s="267"/>
      <c r="AF1001" s="267"/>
      <c r="AG1001" s="267"/>
      <c r="AH1001" s="267"/>
      <c r="AI1001" s="267"/>
      <c r="AJ1001" s="267"/>
      <c r="AK1001" s="267"/>
      <c r="AL1001" s="267"/>
      <c r="AM1001" s="267"/>
      <c r="AN1001" s="267"/>
      <c r="AO1001" s="267"/>
      <c r="AP1001" s="267"/>
      <c r="AQ1001" s="267" t="s">
        <v>372</v>
      </c>
      <c r="AR1001" s="254"/>
      <c r="AS1001" s="242"/>
      <c r="AT1001" s="242"/>
      <c r="AU1001" s="242"/>
    </row>
    <row r="1002" spans="1:47" ht="5.15" customHeight="1" outlineLevel="2" x14ac:dyDescent="0.35">
      <c r="A1002" s="242"/>
      <c r="B1002" s="251"/>
      <c r="C1002" s="244">
        <f>INT($C$875)+2.005</f>
        <v>3.0049999999999999</v>
      </c>
      <c r="D1002" s="267"/>
      <c r="E1002" s="267"/>
      <c r="F1002" s="267"/>
      <c r="G1002" s="267"/>
      <c r="H1002" s="267"/>
      <c r="I1002" s="267"/>
      <c r="J1002" s="267"/>
      <c r="K1002" s="267"/>
      <c r="L1002" s="267"/>
      <c r="M1002" s="267"/>
      <c r="N1002" s="267"/>
      <c r="O1002" s="267"/>
      <c r="P1002" s="267"/>
      <c r="Q1002" s="267"/>
      <c r="R1002" s="267"/>
      <c r="S1002" s="267"/>
      <c r="T1002" s="267"/>
      <c r="U1002" s="267"/>
      <c r="V1002" s="267"/>
      <c r="W1002" s="267"/>
      <c r="X1002" s="267"/>
      <c r="Y1002" s="267"/>
      <c r="Z1002" s="267"/>
      <c r="AA1002" s="267"/>
      <c r="AB1002" s="267"/>
      <c r="AC1002" s="267"/>
      <c r="AD1002" s="267"/>
      <c r="AE1002" s="267"/>
      <c r="AF1002" s="267"/>
      <c r="AG1002" s="267"/>
      <c r="AH1002" s="267"/>
      <c r="AI1002" s="267"/>
      <c r="AJ1002" s="267"/>
      <c r="AK1002" s="267"/>
      <c r="AL1002" s="267"/>
      <c r="AM1002" s="267"/>
      <c r="AN1002" s="267"/>
      <c r="AO1002" s="267"/>
      <c r="AP1002" s="267"/>
      <c r="AQ1002" s="267"/>
      <c r="AR1002" s="254"/>
      <c r="AS1002" s="242"/>
      <c r="AT1002" s="242"/>
      <c r="AU1002" s="242"/>
    </row>
    <row r="1003" spans="1:47" ht="5.15" customHeight="1" outlineLevel="1" x14ac:dyDescent="0.35">
      <c r="A1003" s="242"/>
      <c r="B1003" s="277"/>
      <c r="C1003" s="278">
        <f>INT($C$875)+1.005</f>
        <v>2.0049999999999999</v>
      </c>
      <c r="D1003" s="279"/>
      <c r="E1003" s="279"/>
      <c r="F1003" s="279"/>
      <c r="G1003" s="279"/>
      <c r="H1003" s="279"/>
      <c r="I1003" s="279"/>
      <c r="J1003" s="279"/>
      <c r="K1003" s="279"/>
      <c r="L1003" s="279"/>
      <c r="M1003" s="279"/>
      <c r="N1003" s="279"/>
      <c r="O1003" s="279"/>
      <c r="P1003" s="279"/>
      <c r="Q1003" s="279"/>
      <c r="R1003" s="279"/>
      <c r="S1003" s="279"/>
      <c r="T1003" s="279"/>
      <c r="U1003" s="279"/>
      <c r="V1003" s="279"/>
      <c r="W1003" s="279"/>
      <c r="X1003" s="279"/>
      <c r="Y1003" s="279"/>
      <c r="Z1003" s="279"/>
      <c r="AA1003" s="279"/>
      <c r="AB1003" s="279"/>
      <c r="AC1003" s="279"/>
      <c r="AD1003" s="279"/>
      <c r="AE1003" s="279"/>
      <c r="AF1003" s="279"/>
      <c r="AG1003" s="279"/>
      <c r="AH1003" s="279"/>
      <c r="AI1003" s="279"/>
      <c r="AJ1003" s="279"/>
      <c r="AK1003" s="279"/>
      <c r="AL1003" s="279"/>
      <c r="AM1003" s="279"/>
      <c r="AN1003" s="279"/>
      <c r="AO1003" s="279"/>
      <c r="AP1003" s="279"/>
      <c r="AQ1003" s="279"/>
      <c r="AR1003" s="280" t="s">
        <v>91</v>
      </c>
      <c r="AS1003" s="242"/>
      <c r="AT1003" s="242"/>
      <c r="AU1003" s="242"/>
    </row>
    <row r="1004" spans="1:47" ht="5.15" customHeight="1" x14ac:dyDescent="0.35">
      <c r="A1004" s="242"/>
      <c r="B1004" s="281"/>
      <c r="C1004" s="282">
        <f>INT($C$875)+0.005</f>
        <v>1.0049999999999999</v>
      </c>
      <c r="D1004" s="281"/>
      <c r="E1004" s="281"/>
      <c r="F1004" s="281"/>
      <c r="G1004" s="281"/>
      <c r="H1004" s="281"/>
      <c r="I1004" s="281"/>
      <c r="J1004" s="281"/>
      <c r="K1004" s="281"/>
      <c r="L1004" s="281"/>
      <c r="M1004" s="281"/>
      <c r="N1004" s="281"/>
      <c r="O1004" s="281"/>
      <c r="P1004" s="281"/>
      <c r="Q1004" s="281"/>
      <c r="R1004" s="281"/>
      <c r="S1004" s="281"/>
      <c r="T1004" s="281"/>
      <c r="U1004" s="281"/>
      <c r="V1004" s="281"/>
      <c r="W1004" s="281"/>
      <c r="X1004" s="281"/>
      <c r="Y1004" s="281"/>
      <c r="Z1004" s="281"/>
      <c r="AA1004" s="281"/>
      <c r="AB1004" s="281"/>
      <c r="AC1004" s="281"/>
      <c r="AD1004" s="281"/>
      <c r="AE1004" s="281"/>
      <c r="AF1004" s="281"/>
      <c r="AG1004" s="281"/>
      <c r="AH1004" s="281"/>
      <c r="AI1004" s="281"/>
      <c r="AJ1004" s="281"/>
      <c r="AK1004" s="281"/>
      <c r="AL1004" s="281"/>
      <c r="AM1004" s="281"/>
      <c r="AN1004" s="281"/>
      <c r="AO1004" s="281"/>
      <c r="AP1004" s="281"/>
      <c r="AQ1004" s="281"/>
      <c r="AR1004" s="281"/>
      <c r="AS1004" s="242"/>
      <c r="AT1004" s="242"/>
      <c r="AU1004" s="242"/>
    </row>
    <row r="1005" spans="1:47" outlineLevel="2" x14ac:dyDescent="0.35">
      <c r="A1005" s="242"/>
      <c r="B1005" s="242"/>
      <c r="C1005" s="244">
        <f>INT($C$875)+2</f>
        <v>3</v>
      </c>
      <c r="D1005" s="242"/>
      <c r="E1005" s="242"/>
      <c r="F1005" s="242"/>
      <c r="G1005" s="242"/>
      <c r="H1005" s="242"/>
      <c r="I1005" s="242"/>
      <c r="J1005" s="242"/>
      <c r="K1005" s="242"/>
      <c r="L1005" s="242"/>
      <c r="M1005" s="242"/>
      <c r="N1005" s="242"/>
      <c r="O1005" s="242"/>
      <c r="P1005" s="242"/>
      <c r="Q1005" s="242"/>
      <c r="R1005" s="242"/>
      <c r="S1005" s="242"/>
      <c r="T1005" s="242"/>
      <c r="U1005" s="242"/>
      <c r="V1005" s="242"/>
      <c r="W1005" s="242"/>
      <c r="X1005" s="242"/>
      <c r="Y1005" s="242"/>
      <c r="Z1005" s="242"/>
      <c r="AA1005" s="242"/>
      <c r="AB1005" s="242"/>
      <c r="AC1005" s="242"/>
      <c r="AD1005" s="242"/>
      <c r="AE1005" s="242"/>
      <c r="AF1005" s="242"/>
      <c r="AG1005" s="242"/>
      <c r="AH1005" s="242"/>
      <c r="AI1005" s="242"/>
      <c r="AJ1005" s="242"/>
      <c r="AK1005" s="242"/>
      <c r="AL1005" s="242"/>
      <c r="AM1005" s="242"/>
      <c r="AN1005" s="242"/>
      <c r="AO1005" s="242"/>
      <c r="AP1005" s="242"/>
      <c r="AQ1005" s="242"/>
      <c r="AR1005" s="242"/>
      <c r="AS1005" s="242"/>
      <c r="AT1005" s="242"/>
      <c r="AU1005" s="242"/>
    </row>
    <row r="1006" spans="1:47" x14ac:dyDescent="0.35">
      <c r="A1006" s="242"/>
      <c r="B1006" s="242"/>
      <c r="C1006" s="243"/>
      <c r="D1006" s="242"/>
      <c r="E1006" s="242"/>
      <c r="F1006" s="242"/>
      <c r="G1006" s="242"/>
      <c r="H1006" s="242"/>
      <c r="I1006" s="242"/>
      <c r="J1006" s="242"/>
      <c r="K1006" s="242"/>
      <c r="L1006" s="242"/>
      <c r="M1006" s="242"/>
      <c r="N1006" s="242"/>
      <c r="O1006" s="242"/>
      <c r="P1006" s="242"/>
      <c r="Q1006" s="242"/>
      <c r="R1006" s="242"/>
      <c r="S1006" s="242"/>
      <c r="T1006" s="242"/>
      <c r="U1006" s="242"/>
      <c r="V1006" s="242"/>
      <c r="W1006" s="242"/>
      <c r="X1006" s="242"/>
      <c r="Y1006" s="242"/>
      <c r="Z1006" s="242"/>
      <c r="AA1006" s="242"/>
      <c r="AB1006" s="242"/>
      <c r="AC1006" s="242"/>
      <c r="AD1006" s="242"/>
      <c r="AE1006" s="242"/>
      <c r="AF1006" s="242"/>
      <c r="AG1006" s="242"/>
      <c r="AH1006" s="242"/>
      <c r="AI1006" s="242"/>
      <c r="AJ1006" s="242"/>
      <c r="AK1006" s="242"/>
      <c r="AL1006" s="242"/>
      <c r="AM1006" s="242"/>
      <c r="AN1006" s="242"/>
      <c r="AO1006" s="242"/>
      <c r="AP1006" s="242"/>
      <c r="AQ1006" s="242"/>
      <c r="AR1006" s="242"/>
      <c r="AS1006" s="242"/>
      <c r="AT1006" s="242"/>
      <c r="AU1006" s="242"/>
    </row>
    <row r="1007" spans="1:47" x14ac:dyDescent="0.35">
      <c r="A1007" s="242"/>
      <c r="B1007" s="242"/>
      <c r="C1007" s="243"/>
      <c r="D1007" s="242"/>
      <c r="E1007" s="242"/>
      <c r="F1007" s="242"/>
      <c r="G1007" s="242"/>
      <c r="H1007" s="242"/>
      <c r="I1007" s="242"/>
      <c r="J1007" s="242"/>
      <c r="K1007" s="242"/>
      <c r="L1007" s="242"/>
      <c r="M1007" s="242"/>
      <c r="N1007" s="242"/>
      <c r="O1007" s="242"/>
      <c r="P1007" s="242"/>
      <c r="Q1007" s="242"/>
      <c r="R1007" s="242"/>
      <c r="S1007" s="242"/>
      <c r="T1007" s="242"/>
      <c r="U1007" s="242"/>
      <c r="V1007" s="242"/>
      <c r="W1007" s="242"/>
      <c r="X1007" s="242"/>
      <c r="Y1007" s="242"/>
      <c r="Z1007" s="242"/>
      <c r="AA1007" s="242"/>
      <c r="AB1007" s="242"/>
      <c r="AC1007" s="242"/>
      <c r="AD1007" s="242"/>
      <c r="AE1007" s="242"/>
      <c r="AF1007" s="242"/>
      <c r="AG1007" s="242"/>
      <c r="AH1007" s="242"/>
      <c r="AI1007" s="242"/>
      <c r="AJ1007" s="242"/>
      <c r="AK1007" s="242"/>
      <c r="AL1007" s="242"/>
      <c r="AM1007" s="242"/>
      <c r="AN1007" s="242"/>
      <c r="AO1007" s="242"/>
      <c r="AP1007" s="242"/>
      <c r="AQ1007" s="242"/>
      <c r="AR1007" s="242"/>
      <c r="AS1007" s="242"/>
      <c r="AT1007" s="242"/>
      <c r="AU1007" s="242"/>
    </row>
    <row r="1008" spans="1:47" x14ac:dyDescent="0.35">
      <c r="A1008" s="242"/>
      <c r="B1008" s="242"/>
      <c r="C1008" s="243"/>
      <c r="D1008" s="242"/>
      <c r="E1008" s="242"/>
      <c r="F1008" s="242"/>
      <c r="G1008" s="242"/>
      <c r="H1008" s="242"/>
      <c r="I1008" s="242"/>
      <c r="J1008" s="242"/>
      <c r="K1008" s="242"/>
      <c r="L1008" s="242"/>
      <c r="M1008" s="242"/>
      <c r="N1008" s="242"/>
      <c r="O1008" s="242"/>
      <c r="P1008" s="242"/>
      <c r="Q1008" s="242"/>
      <c r="R1008" s="242"/>
      <c r="S1008" s="242"/>
      <c r="T1008" s="242"/>
      <c r="U1008" s="242"/>
      <c r="V1008" s="242"/>
      <c r="W1008" s="242"/>
      <c r="X1008" s="242"/>
      <c r="Y1008" s="242"/>
      <c r="Z1008" s="242"/>
      <c r="AA1008" s="242"/>
      <c r="AB1008" s="242"/>
      <c r="AC1008" s="242"/>
      <c r="AD1008" s="242"/>
      <c r="AE1008" s="242"/>
      <c r="AF1008" s="242"/>
      <c r="AG1008" s="242"/>
      <c r="AH1008" s="242"/>
      <c r="AI1008" s="242"/>
      <c r="AJ1008" s="242"/>
      <c r="AK1008" s="242"/>
      <c r="AL1008" s="242"/>
      <c r="AM1008" s="242"/>
      <c r="AN1008" s="242"/>
      <c r="AO1008" s="242"/>
      <c r="AP1008" s="242"/>
      <c r="AQ1008" s="242"/>
      <c r="AR1008" s="242"/>
      <c r="AS1008" s="242"/>
      <c r="AT1008" s="242"/>
      <c r="AU1008" s="242"/>
    </row>
    <row r="1009" spans="1:47" x14ac:dyDescent="0.35">
      <c r="A1009" s="242"/>
      <c r="B1009" s="242"/>
      <c r="C1009" s="243"/>
      <c r="D1009" s="242"/>
      <c r="E1009" s="242"/>
      <c r="F1009" s="242"/>
      <c r="G1009" s="242"/>
      <c r="H1009" s="242"/>
      <c r="I1009" s="242"/>
      <c r="J1009" s="242"/>
      <c r="K1009" s="242"/>
      <c r="L1009" s="242"/>
      <c r="M1009" s="242"/>
      <c r="N1009" s="242"/>
      <c r="O1009" s="242"/>
      <c r="P1009" s="242"/>
      <c r="Q1009" s="242"/>
      <c r="R1009" s="242"/>
      <c r="S1009" s="242"/>
      <c r="T1009" s="242"/>
      <c r="U1009" s="242"/>
      <c r="V1009" s="242"/>
      <c r="W1009" s="242"/>
      <c r="X1009" s="242"/>
      <c r="Y1009" s="242"/>
      <c r="Z1009" s="242"/>
      <c r="AA1009" s="242"/>
      <c r="AB1009" s="242"/>
      <c r="AC1009" s="242"/>
      <c r="AD1009" s="242"/>
      <c r="AE1009" s="242"/>
      <c r="AF1009" s="242"/>
      <c r="AG1009" s="242"/>
      <c r="AH1009" s="242"/>
      <c r="AI1009" s="242"/>
      <c r="AJ1009" s="242"/>
      <c r="AK1009" s="242"/>
      <c r="AL1009" s="242"/>
      <c r="AM1009" s="242"/>
      <c r="AN1009" s="242"/>
      <c r="AO1009" s="242"/>
      <c r="AP1009" s="242"/>
      <c r="AQ1009" s="242"/>
      <c r="AR1009" s="242"/>
      <c r="AS1009" s="242"/>
      <c r="AT1009" s="242"/>
      <c r="AU1009" s="242"/>
    </row>
    <row r="1010" spans="1:47" x14ac:dyDescent="0.35">
      <c r="A1010" s="242"/>
      <c r="B1010" s="242"/>
      <c r="C1010" s="243"/>
      <c r="D1010" s="242"/>
      <c r="E1010" s="242"/>
      <c r="F1010" s="242"/>
      <c r="G1010" s="242"/>
      <c r="H1010" s="242"/>
      <c r="I1010" s="242"/>
      <c r="J1010" s="242"/>
      <c r="K1010" s="242"/>
      <c r="L1010" s="242"/>
      <c r="M1010" s="242"/>
      <c r="N1010" s="242"/>
      <c r="O1010" s="242"/>
      <c r="P1010" s="242"/>
      <c r="Q1010" s="242"/>
      <c r="R1010" s="242"/>
      <c r="S1010" s="242"/>
      <c r="T1010" s="242"/>
      <c r="U1010" s="242"/>
      <c r="V1010" s="242"/>
      <c r="W1010" s="242"/>
      <c r="X1010" s="242"/>
      <c r="Y1010" s="242"/>
      <c r="Z1010" s="242"/>
      <c r="AA1010" s="242"/>
      <c r="AB1010" s="242"/>
      <c r="AC1010" s="242"/>
      <c r="AD1010" s="242"/>
      <c r="AE1010" s="242"/>
      <c r="AF1010" s="242"/>
      <c r="AG1010" s="242"/>
      <c r="AH1010" s="242"/>
      <c r="AI1010" s="242"/>
      <c r="AJ1010" s="242"/>
      <c r="AK1010" s="242"/>
      <c r="AL1010" s="242"/>
      <c r="AM1010" s="242"/>
      <c r="AN1010" s="242"/>
      <c r="AO1010" s="242"/>
      <c r="AP1010" s="242"/>
      <c r="AQ1010" s="242"/>
      <c r="AR1010" s="242"/>
      <c r="AS1010" s="242"/>
      <c r="AT1010" s="242"/>
      <c r="AU1010" s="242"/>
    </row>
    <row r="1011" spans="1:47" x14ac:dyDescent="0.35">
      <c r="A1011" s="242"/>
      <c r="B1011" s="242"/>
      <c r="C1011" s="243"/>
      <c r="D1011" s="242"/>
      <c r="E1011" s="242"/>
      <c r="F1011" s="242"/>
      <c r="G1011" s="242"/>
      <c r="H1011" s="242"/>
      <c r="I1011" s="242"/>
      <c r="J1011" s="242"/>
      <c r="K1011" s="242"/>
      <c r="L1011" s="242"/>
      <c r="M1011" s="242"/>
      <c r="N1011" s="242"/>
      <c r="O1011" s="242"/>
      <c r="P1011" s="242"/>
      <c r="Q1011" s="242"/>
      <c r="R1011" s="242"/>
      <c r="S1011" s="242"/>
      <c r="T1011" s="242"/>
      <c r="U1011" s="242"/>
      <c r="V1011" s="242"/>
      <c r="W1011" s="242"/>
      <c r="X1011" s="242"/>
      <c r="Y1011" s="242"/>
      <c r="Z1011" s="242"/>
      <c r="AA1011" s="242"/>
      <c r="AB1011" s="242"/>
      <c r="AC1011" s="242"/>
      <c r="AD1011" s="242"/>
      <c r="AE1011" s="242"/>
      <c r="AF1011" s="242"/>
      <c r="AG1011" s="242"/>
      <c r="AH1011" s="242"/>
      <c r="AI1011" s="242"/>
      <c r="AJ1011" s="242"/>
      <c r="AK1011" s="242"/>
      <c r="AL1011" s="242"/>
      <c r="AM1011" s="242"/>
      <c r="AN1011" s="242"/>
      <c r="AO1011" s="242"/>
      <c r="AP1011" s="242"/>
      <c r="AQ1011" s="242"/>
      <c r="AR1011" s="242"/>
      <c r="AS1011" s="242"/>
      <c r="AT1011" s="242"/>
      <c r="AU1011" s="242"/>
    </row>
    <row r="1012" spans="1:47" x14ac:dyDescent="0.35">
      <c r="C1012" s="437" t="s">
        <v>679</v>
      </c>
    </row>
  </sheetData>
  <mergeCells count="34">
    <mergeCell ref="H980:I982"/>
    <mergeCell ref="H984:I986"/>
    <mergeCell ref="H988:I990"/>
    <mergeCell ref="H992:I994"/>
    <mergeCell ref="H956:I958"/>
    <mergeCell ref="H960:I962"/>
    <mergeCell ref="H964:I966"/>
    <mergeCell ref="H968:I970"/>
    <mergeCell ref="H972:I974"/>
    <mergeCell ref="H976:I978"/>
    <mergeCell ref="H952:I954"/>
    <mergeCell ref="H908:I910"/>
    <mergeCell ref="H912:I914"/>
    <mergeCell ref="H916:I918"/>
    <mergeCell ref="H920:I922"/>
    <mergeCell ref="H924:I926"/>
    <mergeCell ref="H928:I930"/>
    <mergeCell ref="H932:I934"/>
    <mergeCell ref="H936:I938"/>
    <mergeCell ref="H940:I942"/>
    <mergeCell ref="H944:I946"/>
    <mergeCell ref="H948:I950"/>
    <mergeCell ref="H904:I906"/>
    <mergeCell ref="J11:X11"/>
    <mergeCell ref="J12:X12"/>
    <mergeCell ref="AC251:AF253"/>
    <mergeCell ref="AC254:AF255"/>
    <mergeCell ref="O339:X342"/>
    <mergeCell ref="H888:I890"/>
    <mergeCell ref="H892:I894"/>
    <mergeCell ref="H896:I898"/>
    <mergeCell ref="H900:I902"/>
    <mergeCell ref="P405:Z412"/>
    <mergeCell ref="S848:W865"/>
  </mergeCells>
  <phoneticPr fontId="11" type="noConversion"/>
  <conditionalFormatting sqref="X679:AA681 X727:AA729">
    <cfRule type="cellIs" dxfId="3" priority="31" operator="equal">
      <formula>TRUE</formula>
    </cfRule>
  </conditionalFormatting>
  <conditionalFormatting sqref="X703:AA705">
    <cfRule type="cellIs" dxfId="2" priority="1" operator="equal">
      <formula>TRUE</formula>
    </cfRule>
  </conditionalFormatting>
  <pageMargins left="0.7" right="0.7" top="0.75" bottom="0.75" header="0.3" footer="0.3"/>
  <pageSetup orientation="portrait" r:id="rId1"/>
  <ignoredErrors>
    <ignoredError sqref="L68" unlockedFormula="1"/>
  </ignoredErrors>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5BD4F-7EBB-4CD4-864C-0D48C2B01F05}">
  <sheetPr codeName="Sheet13">
    <outlinePr summaryBelow="0" summaryRight="0"/>
    <pageSetUpPr fitToPage="1"/>
  </sheetPr>
  <dimension ref="A1:SO369"/>
  <sheetViews>
    <sheetView topLeftCell="A4" zoomScale="80" zoomScaleNormal="80" workbookViewId="0">
      <pane xSplit="11" ySplit="42" topLeftCell="L57" activePane="bottomRight" state="frozen"/>
      <selection activeCell="A4" sqref="A4"/>
      <selection pane="topRight" activeCell="K4" sqref="K4"/>
      <selection pane="bottomLeft" activeCell="A57" sqref="A57"/>
      <selection pane="bottomRight" activeCell="L11" sqref="L11:Z11"/>
    </sheetView>
  </sheetViews>
  <sheetFormatPr defaultColWidth="8.54296875" defaultRowHeight="14.5" outlineLevelRow="4" outlineLevelCol="1" x14ac:dyDescent="0.35"/>
  <cols>
    <col min="1" max="1" width="4.54296875" customWidth="1"/>
    <col min="2" max="2" width="2.54296875" customWidth="1"/>
    <col min="3" max="3" width="5.453125" customWidth="1" outlineLevel="1"/>
    <col min="4" max="4" width="1.54296875" customWidth="1"/>
    <col min="5" max="7" width="9.453125" customWidth="1" outlineLevel="1"/>
    <col min="8" max="8" width="1.54296875" customWidth="1" outlineLevel="1"/>
    <col min="9" max="9" width="24.453125" customWidth="1"/>
    <col min="10" max="10" width="16.54296875" customWidth="1"/>
    <col min="11" max="11" width="11" customWidth="1"/>
    <col min="12" max="504" width="10.54296875" customWidth="1"/>
    <col min="505" max="505" width="1.54296875" customWidth="1"/>
    <col min="506" max="507" width="4.54296875" customWidth="1"/>
    <col min="509" max="509" width="46.453125" customWidth="1"/>
  </cols>
  <sheetData>
    <row r="1" spans="1:509" x14ac:dyDescent="0.35">
      <c r="A1" s="242"/>
      <c r="B1" s="242"/>
      <c r="C1" s="243"/>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c r="BA1" s="242"/>
      <c r="BB1" s="242"/>
      <c r="BC1" s="242"/>
      <c r="BD1" s="242"/>
      <c r="BE1" s="242"/>
      <c r="BF1" s="242"/>
      <c r="BG1" s="242"/>
      <c r="BH1" s="242"/>
      <c r="BI1" s="242"/>
      <c r="BJ1" s="242"/>
      <c r="BK1" s="242"/>
      <c r="BL1" s="242"/>
      <c r="BM1" s="242"/>
      <c r="BN1" s="242"/>
      <c r="BO1" s="242"/>
      <c r="BP1" s="242"/>
      <c r="BQ1" s="242"/>
      <c r="BR1" s="242"/>
      <c r="BS1" s="242"/>
      <c r="BT1" s="242"/>
      <c r="BU1" s="242"/>
      <c r="BV1" s="242"/>
      <c r="BW1" s="242"/>
      <c r="BX1" s="242"/>
      <c r="BY1" s="242"/>
      <c r="BZ1" s="242"/>
      <c r="CA1" s="242"/>
      <c r="CB1" s="242"/>
      <c r="CC1" s="242"/>
      <c r="CD1" s="242"/>
      <c r="CE1" s="242"/>
      <c r="CF1" s="242"/>
      <c r="CG1" s="242"/>
      <c r="CH1" s="242"/>
      <c r="CI1" s="242"/>
      <c r="CJ1" s="242"/>
      <c r="CK1" s="242"/>
      <c r="CL1" s="242"/>
      <c r="CM1" s="242"/>
      <c r="CN1" s="242"/>
      <c r="CO1" s="242"/>
      <c r="CP1" s="242"/>
      <c r="CQ1" s="242"/>
      <c r="CR1" s="242"/>
      <c r="CS1" s="242"/>
      <c r="CT1" s="242"/>
      <c r="CU1" s="242"/>
      <c r="CV1" s="242"/>
      <c r="CW1" s="242"/>
      <c r="CX1" s="242"/>
      <c r="CY1" s="242"/>
      <c r="CZ1" s="242"/>
      <c r="DA1" s="242"/>
      <c r="DB1" s="242"/>
      <c r="DC1" s="242"/>
      <c r="DD1" s="242"/>
      <c r="DE1" s="242"/>
      <c r="DF1" s="242"/>
      <c r="DG1" s="242"/>
      <c r="DH1" s="242"/>
      <c r="DI1" s="242"/>
      <c r="DJ1" s="242"/>
      <c r="DK1" s="242"/>
      <c r="DL1" s="242"/>
      <c r="DM1" s="242"/>
      <c r="DN1" s="242"/>
      <c r="DO1" s="242"/>
      <c r="DP1" s="242"/>
      <c r="DQ1" s="242"/>
      <c r="DR1" s="242"/>
      <c r="DS1" s="242"/>
      <c r="DT1" s="242"/>
      <c r="DU1" s="242"/>
      <c r="DV1" s="242"/>
      <c r="DW1" s="242"/>
      <c r="DX1" s="242"/>
      <c r="DY1" s="242"/>
      <c r="DZ1" s="242"/>
      <c r="EA1" s="242"/>
      <c r="EB1" s="242"/>
      <c r="EC1" s="242"/>
      <c r="ED1" s="242"/>
      <c r="EE1" s="242"/>
      <c r="EF1" s="242"/>
      <c r="EG1" s="242"/>
      <c r="EH1" s="242"/>
      <c r="EI1" s="242"/>
      <c r="EJ1" s="242"/>
      <c r="EK1" s="242"/>
      <c r="EL1" s="242"/>
      <c r="EM1" s="242"/>
      <c r="EN1" s="242"/>
      <c r="EO1" s="242"/>
      <c r="EP1" s="242"/>
      <c r="EQ1" s="242"/>
      <c r="ER1" s="242"/>
      <c r="ES1" s="242"/>
      <c r="ET1" s="242"/>
      <c r="EU1" s="242"/>
      <c r="EV1" s="242"/>
      <c r="EW1" s="242"/>
      <c r="EX1" s="242"/>
      <c r="EY1" s="242"/>
      <c r="EZ1" s="242"/>
      <c r="FA1" s="242"/>
      <c r="FB1" s="242"/>
      <c r="FC1" s="242"/>
      <c r="FD1" s="242"/>
      <c r="FE1" s="242"/>
      <c r="FF1" s="242"/>
      <c r="FG1" s="242"/>
      <c r="FH1" s="242"/>
      <c r="FI1" s="242"/>
      <c r="FJ1" s="242"/>
      <c r="FK1" s="242"/>
      <c r="FL1" s="242"/>
      <c r="FM1" s="242"/>
      <c r="FN1" s="242"/>
      <c r="FO1" s="242"/>
      <c r="FP1" s="242"/>
      <c r="FQ1" s="242"/>
      <c r="FR1" s="242"/>
      <c r="FS1" s="242"/>
      <c r="FT1" s="242"/>
      <c r="FU1" s="242"/>
      <c r="FV1" s="242"/>
      <c r="FW1" s="242"/>
      <c r="FX1" s="242"/>
      <c r="FY1" s="242"/>
      <c r="FZ1" s="242"/>
      <c r="GA1" s="242"/>
      <c r="GB1" s="242"/>
      <c r="GC1" s="242"/>
      <c r="GD1" s="242"/>
      <c r="GE1" s="242"/>
      <c r="GF1" s="242"/>
      <c r="GG1" s="242"/>
      <c r="GH1" s="242"/>
      <c r="GI1" s="242"/>
      <c r="GJ1" s="242"/>
      <c r="GK1" s="242"/>
      <c r="GL1" s="242"/>
      <c r="GM1" s="242"/>
      <c r="GN1" s="242"/>
      <c r="GO1" s="242"/>
      <c r="GP1" s="242"/>
      <c r="GQ1" s="242"/>
      <c r="GR1" s="242"/>
      <c r="GS1" s="242"/>
      <c r="GT1" s="242"/>
      <c r="GU1" s="242"/>
      <c r="GV1" s="242"/>
      <c r="GW1" s="242"/>
      <c r="GX1" s="242"/>
      <c r="GY1" s="242"/>
      <c r="GZ1" s="242"/>
      <c r="HA1" s="242"/>
      <c r="HB1" s="242"/>
      <c r="HC1" s="242"/>
      <c r="HD1" s="242"/>
      <c r="HE1" s="242"/>
      <c r="HF1" s="242"/>
      <c r="HG1" s="242"/>
      <c r="HH1" s="242"/>
      <c r="HI1" s="242"/>
      <c r="HJ1" s="242"/>
      <c r="HK1" s="242"/>
      <c r="HL1" s="242"/>
      <c r="HM1" s="242"/>
      <c r="HN1" s="242"/>
      <c r="HO1" s="242"/>
      <c r="HP1" s="242"/>
      <c r="HQ1" s="242"/>
      <c r="HR1" s="242"/>
      <c r="HS1" s="242"/>
      <c r="HT1" s="242"/>
      <c r="HU1" s="242"/>
      <c r="HV1" s="242"/>
      <c r="HW1" s="242"/>
      <c r="HX1" s="242"/>
      <c r="HY1" s="242"/>
      <c r="HZ1" s="242"/>
      <c r="IA1" s="242"/>
      <c r="IB1" s="242"/>
      <c r="IC1" s="242"/>
      <c r="ID1" s="242"/>
      <c r="IE1" s="242"/>
      <c r="IF1" s="242"/>
      <c r="IG1" s="242"/>
      <c r="IH1" s="242"/>
      <c r="II1" s="242"/>
      <c r="IJ1" s="242"/>
      <c r="IK1" s="242"/>
      <c r="IL1" s="242"/>
      <c r="IM1" s="242"/>
      <c r="IN1" s="242"/>
      <c r="IO1" s="242"/>
      <c r="IP1" s="242"/>
      <c r="IQ1" s="242"/>
      <c r="IR1" s="242"/>
      <c r="IS1" s="242"/>
      <c r="IT1" s="242"/>
      <c r="IU1" s="242"/>
      <c r="IV1" s="242"/>
      <c r="IW1" s="242"/>
      <c r="IX1" s="242"/>
      <c r="IY1" s="242"/>
      <c r="IZ1" s="242"/>
      <c r="JA1" s="242"/>
      <c r="JB1" s="242"/>
      <c r="JC1" s="242"/>
      <c r="JD1" s="242"/>
      <c r="JE1" s="242"/>
      <c r="JF1" s="242"/>
      <c r="JG1" s="242"/>
      <c r="JH1" s="242"/>
      <c r="JI1" s="242"/>
      <c r="JJ1" s="242"/>
      <c r="JK1" s="242"/>
      <c r="JL1" s="242"/>
      <c r="JM1" s="242"/>
      <c r="JN1" s="242"/>
      <c r="JO1" s="242"/>
      <c r="JP1" s="242"/>
      <c r="JQ1" s="242"/>
      <c r="JR1" s="242"/>
      <c r="JS1" s="242"/>
      <c r="JT1" s="242"/>
      <c r="JU1" s="242"/>
      <c r="JV1" s="242"/>
      <c r="JW1" s="242"/>
      <c r="JX1" s="242"/>
      <c r="JY1" s="242"/>
      <c r="JZ1" s="242"/>
      <c r="KA1" s="242"/>
      <c r="KB1" s="242"/>
      <c r="KC1" s="242"/>
      <c r="KD1" s="242"/>
      <c r="KE1" s="242"/>
      <c r="KF1" s="242"/>
      <c r="KG1" s="242"/>
      <c r="KH1" s="242"/>
      <c r="KI1" s="242"/>
      <c r="KJ1" s="242"/>
      <c r="KK1" s="242"/>
      <c r="KL1" s="242"/>
      <c r="KM1" s="242"/>
      <c r="KN1" s="242"/>
      <c r="KO1" s="242"/>
      <c r="KP1" s="242"/>
      <c r="KQ1" s="242"/>
      <c r="KR1" s="242"/>
      <c r="KS1" s="242"/>
      <c r="KT1" s="242"/>
      <c r="KU1" s="242"/>
      <c r="KV1" s="242"/>
      <c r="KW1" s="242"/>
      <c r="KX1" s="242"/>
      <c r="KY1" s="242"/>
      <c r="KZ1" s="242"/>
      <c r="LA1" s="242"/>
      <c r="LB1" s="242"/>
      <c r="LC1" s="242"/>
      <c r="LD1" s="242"/>
      <c r="LE1" s="242"/>
      <c r="LF1" s="242"/>
      <c r="LG1" s="242"/>
      <c r="LH1" s="242"/>
      <c r="LI1" s="242"/>
      <c r="LJ1" s="242"/>
      <c r="LK1" s="242"/>
      <c r="LL1" s="242"/>
      <c r="LM1" s="242"/>
      <c r="LN1" s="242"/>
      <c r="LO1" s="242"/>
      <c r="LP1" s="242"/>
      <c r="LQ1" s="242"/>
      <c r="LR1" s="242"/>
      <c r="LS1" s="242"/>
      <c r="LT1" s="242"/>
      <c r="LU1" s="242"/>
      <c r="LV1" s="242"/>
      <c r="LW1" s="242"/>
      <c r="LX1" s="242"/>
      <c r="LY1" s="242"/>
      <c r="LZ1" s="242"/>
      <c r="MA1" s="242"/>
      <c r="MB1" s="242"/>
      <c r="MC1" s="242"/>
      <c r="MD1" s="242"/>
      <c r="ME1" s="242"/>
      <c r="MF1" s="242"/>
      <c r="MG1" s="242"/>
      <c r="MH1" s="242"/>
      <c r="MI1" s="242"/>
      <c r="MJ1" s="242"/>
      <c r="MK1" s="242"/>
      <c r="ML1" s="242"/>
      <c r="MM1" s="242"/>
      <c r="MN1" s="242"/>
      <c r="MO1" s="242"/>
      <c r="MP1" s="242"/>
      <c r="MQ1" s="242"/>
      <c r="MR1" s="242"/>
      <c r="MS1" s="242"/>
      <c r="MT1" s="242"/>
      <c r="MU1" s="242"/>
      <c r="MV1" s="242"/>
      <c r="MW1" s="242"/>
      <c r="MX1" s="242"/>
      <c r="MY1" s="242"/>
      <c r="MZ1" s="242"/>
      <c r="NA1" s="242"/>
      <c r="NB1" s="242"/>
      <c r="NC1" s="242"/>
      <c r="ND1" s="242"/>
      <c r="NE1" s="242"/>
      <c r="NF1" s="242"/>
      <c r="NG1" s="242"/>
      <c r="NH1" s="242"/>
      <c r="NI1" s="242"/>
      <c r="NJ1" s="242"/>
      <c r="NK1" s="242"/>
      <c r="NL1" s="242"/>
      <c r="NM1" s="242"/>
      <c r="NN1" s="242"/>
      <c r="NO1" s="242"/>
      <c r="NP1" s="242"/>
      <c r="NQ1" s="242"/>
      <c r="NR1" s="242"/>
      <c r="NS1" s="242"/>
      <c r="NT1" s="242"/>
      <c r="NU1" s="242"/>
      <c r="NV1" s="242"/>
      <c r="NW1" s="242"/>
      <c r="NX1" s="242"/>
      <c r="NY1" s="242"/>
      <c r="NZ1" s="242"/>
      <c r="OA1" s="242"/>
      <c r="OB1" s="242"/>
      <c r="OC1" s="242"/>
      <c r="OD1" s="242"/>
      <c r="OE1" s="242"/>
      <c r="OF1" s="242"/>
      <c r="OG1" s="242"/>
      <c r="OH1" s="242"/>
      <c r="OI1" s="242"/>
      <c r="OJ1" s="242"/>
      <c r="OK1" s="242"/>
      <c r="OL1" s="242"/>
      <c r="OM1" s="242"/>
      <c r="ON1" s="242"/>
      <c r="OO1" s="242"/>
      <c r="OP1" s="242"/>
      <c r="OQ1" s="242"/>
      <c r="OR1" s="242"/>
      <c r="OS1" s="242"/>
      <c r="OT1" s="242"/>
      <c r="OU1" s="242"/>
      <c r="OV1" s="242"/>
      <c r="OW1" s="242"/>
      <c r="OX1" s="242"/>
      <c r="OY1" s="242"/>
      <c r="OZ1" s="242"/>
      <c r="PA1" s="242"/>
      <c r="PB1" s="242"/>
      <c r="PC1" s="242"/>
      <c r="PD1" s="242"/>
      <c r="PE1" s="242"/>
      <c r="PF1" s="242"/>
      <c r="PG1" s="242"/>
      <c r="PH1" s="242"/>
      <c r="PI1" s="242"/>
      <c r="PJ1" s="242"/>
      <c r="PK1" s="242"/>
      <c r="PL1" s="242"/>
      <c r="PM1" s="242"/>
      <c r="PN1" s="242"/>
      <c r="PO1" s="242"/>
      <c r="PP1" s="242"/>
      <c r="PQ1" s="242"/>
      <c r="PR1" s="242"/>
      <c r="PS1" s="242"/>
      <c r="PT1" s="242"/>
      <c r="PU1" s="242"/>
      <c r="PV1" s="242"/>
      <c r="PW1" s="242"/>
      <c r="PX1" s="242"/>
      <c r="PY1" s="242"/>
      <c r="PZ1" s="242"/>
      <c r="QA1" s="242"/>
      <c r="QB1" s="242"/>
      <c r="QC1" s="242"/>
      <c r="QD1" s="242"/>
      <c r="QE1" s="242"/>
      <c r="QF1" s="242"/>
      <c r="QG1" s="242"/>
      <c r="QH1" s="242"/>
      <c r="QI1" s="242"/>
      <c r="QJ1" s="242"/>
      <c r="QK1" s="242"/>
      <c r="QL1" s="242"/>
      <c r="QM1" s="242"/>
      <c r="QN1" s="242"/>
      <c r="QO1" s="242"/>
      <c r="QP1" s="242"/>
      <c r="QQ1" s="242"/>
      <c r="QR1" s="242"/>
      <c r="QS1" s="242"/>
      <c r="QT1" s="242"/>
      <c r="QU1" s="242"/>
      <c r="QV1" s="242"/>
      <c r="QW1" s="242"/>
      <c r="QX1" s="242"/>
      <c r="QY1" s="242"/>
      <c r="QZ1" s="242"/>
      <c r="RA1" s="242"/>
      <c r="RB1" s="242"/>
      <c r="RC1" s="242"/>
      <c r="RD1" s="242"/>
      <c r="RE1" s="242"/>
      <c r="RF1" s="242"/>
      <c r="RG1" s="242"/>
      <c r="RH1" s="242"/>
      <c r="RI1" s="242"/>
      <c r="RJ1" s="242"/>
      <c r="RK1" s="242"/>
      <c r="RL1" s="242"/>
      <c r="RM1" s="242"/>
      <c r="RN1" s="242"/>
      <c r="RO1" s="242"/>
      <c r="RP1" s="242"/>
      <c r="RQ1" s="242"/>
      <c r="RR1" s="242"/>
      <c r="RS1" s="242"/>
      <c r="RT1" s="242"/>
      <c r="RU1" s="242"/>
      <c r="RV1" s="242"/>
      <c r="RW1" s="242"/>
      <c r="RX1" s="242"/>
      <c r="RY1" s="242"/>
      <c r="RZ1" s="242"/>
      <c r="SA1" s="242"/>
      <c r="SB1" s="242"/>
      <c r="SC1" s="242"/>
      <c r="SD1" s="242"/>
      <c r="SE1" s="242"/>
      <c r="SF1" s="242"/>
      <c r="SG1" s="242"/>
      <c r="SH1" s="242"/>
      <c r="SI1" s="242"/>
      <c r="SJ1" s="242"/>
      <c r="SK1" s="242"/>
      <c r="SL1" s="242"/>
      <c r="SM1" s="242"/>
      <c r="SN1" s="242"/>
      <c r="SO1" s="242"/>
    </row>
    <row r="2" spans="1:509" outlineLevel="2" x14ac:dyDescent="0.35">
      <c r="A2" s="242"/>
      <c r="B2" s="242"/>
      <c r="C2" s="438">
        <f>INT($C$6)+2</f>
        <v>3</v>
      </c>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2"/>
      <c r="AV2" s="242"/>
      <c r="AW2" s="242"/>
      <c r="AX2" s="242"/>
      <c r="AY2" s="242"/>
      <c r="AZ2" s="242"/>
      <c r="BA2" s="242"/>
      <c r="BB2" s="242"/>
      <c r="BC2" s="242"/>
      <c r="BD2" s="242"/>
      <c r="BE2" s="242"/>
      <c r="BF2" s="242"/>
      <c r="BG2" s="242"/>
      <c r="BH2" s="242"/>
      <c r="BI2" s="242"/>
      <c r="BJ2" s="242"/>
      <c r="BK2" s="242"/>
      <c r="BL2" s="242"/>
      <c r="BM2" s="242"/>
      <c r="BN2" s="242"/>
      <c r="BO2" s="242"/>
      <c r="BP2" s="242"/>
      <c r="BQ2" s="242"/>
      <c r="BR2" s="242"/>
      <c r="BS2" s="242"/>
      <c r="BT2" s="242"/>
      <c r="BU2" s="242"/>
      <c r="BV2" s="242"/>
      <c r="BW2" s="242"/>
      <c r="BX2" s="242"/>
      <c r="BY2" s="242"/>
      <c r="BZ2" s="242"/>
      <c r="CA2" s="242"/>
      <c r="CB2" s="242"/>
      <c r="CC2" s="242"/>
      <c r="CD2" s="242"/>
      <c r="CE2" s="242"/>
      <c r="CF2" s="242"/>
      <c r="CG2" s="242"/>
      <c r="CH2" s="242"/>
      <c r="CI2" s="242"/>
      <c r="CJ2" s="242"/>
      <c r="CK2" s="242"/>
      <c r="CL2" s="242"/>
      <c r="CM2" s="242"/>
      <c r="CN2" s="242"/>
      <c r="CO2" s="242"/>
      <c r="CP2" s="242"/>
      <c r="CQ2" s="242"/>
      <c r="CR2" s="242"/>
      <c r="CS2" s="242"/>
      <c r="CT2" s="242"/>
      <c r="CU2" s="242"/>
      <c r="CV2" s="242"/>
      <c r="CW2" s="242"/>
      <c r="CX2" s="242"/>
      <c r="CY2" s="242"/>
      <c r="CZ2" s="242"/>
      <c r="DA2" s="242"/>
      <c r="DB2" s="242"/>
      <c r="DC2" s="242"/>
      <c r="DD2" s="242"/>
      <c r="DE2" s="242"/>
      <c r="DF2" s="242"/>
      <c r="DG2" s="242"/>
      <c r="DH2" s="242"/>
      <c r="DI2" s="242"/>
      <c r="DJ2" s="242"/>
      <c r="DK2" s="242"/>
      <c r="DL2" s="242"/>
      <c r="DM2" s="242"/>
      <c r="DN2" s="242"/>
      <c r="DO2" s="242"/>
      <c r="DP2" s="242"/>
      <c r="DQ2" s="242"/>
      <c r="DR2" s="242"/>
      <c r="DS2" s="242"/>
      <c r="DT2" s="242"/>
      <c r="DU2" s="242"/>
      <c r="DV2" s="242"/>
      <c r="DW2" s="242"/>
      <c r="DX2" s="242"/>
      <c r="DY2" s="242"/>
      <c r="DZ2" s="242"/>
      <c r="EA2" s="242"/>
      <c r="EB2" s="242"/>
      <c r="EC2" s="242"/>
      <c r="ED2" s="242"/>
      <c r="EE2" s="242"/>
      <c r="EF2" s="242"/>
      <c r="EG2" s="242"/>
      <c r="EH2" s="242"/>
      <c r="EI2" s="242"/>
      <c r="EJ2" s="242"/>
      <c r="EK2" s="242"/>
      <c r="EL2" s="242"/>
      <c r="EM2" s="242"/>
      <c r="EN2" s="242"/>
      <c r="EO2" s="242"/>
      <c r="EP2" s="242"/>
      <c r="EQ2" s="242"/>
      <c r="ER2" s="242"/>
      <c r="ES2" s="242"/>
      <c r="ET2" s="242"/>
      <c r="EU2" s="242"/>
      <c r="EV2" s="242"/>
      <c r="EW2" s="242"/>
      <c r="EX2" s="242"/>
      <c r="EY2" s="242"/>
      <c r="EZ2" s="242"/>
      <c r="FA2" s="242"/>
      <c r="FB2" s="242"/>
      <c r="FC2" s="242"/>
      <c r="FD2" s="242"/>
      <c r="FE2" s="242"/>
      <c r="FF2" s="242"/>
      <c r="FG2" s="242"/>
      <c r="FH2" s="242"/>
      <c r="FI2" s="242"/>
      <c r="FJ2" s="242"/>
      <c r="FK2" s="242"/>
      <c r="FL2" s="242"/>
      <c r="FM2" s="242"/>
      <c r="FN2" s="242"/>
      <c r="FO2" s="242"/>
      <c r="FP2" s="242"/>
      <c r="FQ2" s="242"/>
      <c r="FR2" s="242"/>
      <c r="FS2" s="242"/>
      <c r="FT2" s="242"/>
      <c r="FU2" s="242"/>
      <c r="FV2" s="242"/>
      <c r="FW2" s="242"/>
      <c r="FX2" s="242"/>
      <c r="FY2" s="242"/>
      <c r="FZ2" s="242"/>
      <c r="GA2" s="242"/>
      <c r="GB2" s="242"/>
      <c r="GC2" s="242"/>
      <c r="GD2" s="242"/>
      <c r="GE2" s="242"/>
      <c r="GF2" s="242"/>
      <c r="GG2" s="242"/>
      <c r="GH2" s="242"/>
      <c r="GI2" s="242"/>
      <c r="GJ2" s="242"/>
      <c r="GK2" s="242"/>
      <c r="GL2" s="242"/>
      <c r="GM2" s="242"/>
      <c r="GN2" s="242"/>
      <c r="GO2" s="242"/>
      <c r="GP2" s="242"/>
      <c r="GQ2" s="242"/>
      <c r="GR2" s="242"/>
      <c r="GS2" s="242"/>
      <c r="GT2" s="242"/>
      <c r="GU2" s="242"/>
      <c r="GV2" s="242"/>
      <c r="GW2" s="242"/>
      <c r="GX2" s="242"/>
      <c r="GY2" s="242"/>
      <c r="GZ2" s="242"/>
      <c r="HA2" s="242"/>
      <c r="HB2" s="242"/>
      <c r="HC2" s="242"/>
      <c r="HD2" s="242"/>
      <c r="HE2" s="242"/>
      <c r="HF2" s="242"/>
      <c r="HG2" s="242"/>
      <c r="HH2" s="242"/>
      <c r="HI2" s="242"/>
      <c r="HJ2" s="242"/>
      <c r="HK2" s="242"/>
      <c r="HL2" s="242"/>
      <c r="HM2" s="242"/>
      <c r="HN2" s="242"/>
      <c r="HO2" s="242"/>
      <c r="HP2" s="242"/>
      <c r="HQ2" s="242"/>
      <c r="HR2" s="242"/>
      <c r="HS2" s="242"/>
      <c r="HT2" s="242"/>
      <c r="HU2" s="242"/>
      <c r="HV2" s="242"/>
      <c r="HW2" s="242"/>
      <c r="HX2" s="242"/>
      <c r="HY2" s="242"/>
      <c r="HZ2" s="242"/>
      <c r="IA2" s="242"/>
      <c r="IB2" s="242"/>
      <c r="IC2" s="242"/>
      <c r="ID2" s="242"/>
      <c r="IE2" s="242"/>
      <c r="IF2" s="242"/>
      <c r="IG2" s="242"/>
      <c r="IH2" s="242"/>
      <c r="II2" s="242"/>
      <c r="IJ2" s="242"/>
      <c r="IK2" s="242"/>
      <c r="IL2" s="242"/>
      <c r="IM2" s="242"/>
      <c r="IN2" s="242"/>
      <c r="IO2" s="242"/>
      <c r="IP2" s="242"/>
      <c r="IQ2" s="242"/>
      <c r="IR2" s="242"/>
      <c r="IS2" s="242"/>
      <c r="IT2" s="242"/>
      <c r="IU2" s="242"/>
      <c r="IV2" s="242"/>
      <c r="IW2" s="242"/>
      <c r="IX2" s="242"/>
      <c r="IY2" s="242"/>
      <c r="IZ2" s="242"/>
      <c r="JA2" s="242"/>
      <c r="JB2" s="242"/>
      <c r="JC2" s="242"/>
      <c r="JD2" s="242"/>
      <c r="JE2" s="242"/>
      <c r="JF2" s="242"/>
      <c r="JG2" s="242"/>
      <c r="JH2" s="242"/>
      <c r="JI2" s="242"/>
      <c r="JJ2" s="242"/>
      <c r="JK2" s="242"/>
      <c r="JL2" s="242"/>
      <c r="JM2" s="242"/>
      <c r="JN2" s="242"/>
      <c r="JO2" s="242"/>
      <c r="JP2" s="242"/>
      <c r="JQ2" s="242"/>
      <c r="JR2" s="242"/>
      <c r="JS2" s="242"/>
      <c r="JT2" s="242"/>
      <c r="JU2" s="242"/>
      <c r="JV2" s="242"/>
      <c r="JW2" s="242"/>
      <c r="JX2" s="242"/>
      <c r="JY2" s="242"/>
      <c r="JZ2" s="242"/>
      <c r="KA2" s="242"/>
      <c r="KB2" s="242"/>
      <c r="KC2" s="242"/>
      <c r="KD2" s="242"/>
      <c r="KE2" s="242"/>
      <c r="KF2" s="242"/>
      <c r="KG2" s="242"/>
      <c r="KH2" s="242"/>
      <c r="KI2" s="242"/>
      <c r="KJ2" s="242"/>
      <c r="KK2" s="242"/>
      <c r="KL2" s="242"/>
      <c r="KM2" s="242"/>
      <c r="KN2" s="242"/>
      <c r="KO2" s="242"/>
      <c r="KP2" s="242"/>
      <c r="KQ2" s="242"/>
      <c r="KR2" s="242"/>
      <c r="KS2" s="242"/>
      <c r="KT2" s="242"/>
      <c r="KU2" s="242"/>
      <c r="KV2" s="242"/>
      <c r="KW2" s="242"/>
      <c r="KX2" s="242"/>
      <c r="KY2" s="242"/>
      <c r="KZ2" s="242"/>
      <c r="LA2" s="242"/>
      <c r="LB2" s="242"/>
      <c r="LC2" s="242"/>
      <c r="LD2" s="242"/>
      <c r="LE2" s="242"/>
      <c r="LF2" s="242"/>
      <c r="LG2" s="242"/>
      <c r="LH2" s="242"/>
      <c r="LI2" s="242"/>
      <c r="LJ2" s="242"/>
      <c r="LK2" s="242"/>
      <c r="LL2" s="242"/>
      <c r="LM2" s="242"/>
      <c r="LN2" s="242"/>
      <c r="LO2" s="242"/>
      <c r="LP2" s="242"/>
      <c r="LQ2" s="242"/>
      <c r="LR2" s="242"/>
      <c r="LS2" s="242"/>
      <c r="LT2" s="242"/>
      <c r="LU2" s="242"/>
      <c r="LV2" s="242"/>
      <c r="LW2" s="242"/>
      <c r="LX2" s="242"/>
      <c r="LY2" s="242"/>
      <c r="LZ2" s="242"/>
      <c r="MA2" s="242"/>
      <c r="MB2" s="242"/>
      <c r="MC2" s="242"/>
      <c r="MD2" s="242"/>
      <c r="ME2" s="242"/>
      <c r="MF2" s="242"/>
      <c r="MG2" s="242"/>
      <c r="MH2" s="242"/>
      <c r="MI2" s="242"/>
      <c r="MJ2" s="242"/>
      <c r="MK2" s="242"/>
      <c r="ML2" s="242"/>
      <c r="MM2" s="242"/>
      <c r="MN2" s="242"/>
      <c r="MO2" s="242"/>
      <c r="MP2" s="242"/>
      <c r="MQ2" s="242"/>
      <c r="MR2" s="242"/>
      <c r="MS2" s="242"/>
      <c r="MT2" s="242"/>
      <c r="MU2" s="242"/>
      <c r="MV2" s="242"/>
      <c r="MW2" s="242"/>
      <c r="MX2" s="242"/>
      <c r="MY2" s="242"/>
      <c r="MZ2" s="242"/>
      <c r="NA2" s="242"/>
      <c r="NB2" s="242"/>
      <c r="NC2" s="242"/>
      <c r="ND2" s="242"/>
      <c r="NE2" s="242"/>
      <c r="NF2" s="242"/>
      <c r="NG2" s="242"/>
      <c r="NH2" s="242"/>
      <c r="NI2" s="242"/>
      <c r="NJ2" s="242"/>
      <c r="NK2" s="242"/>
      <c r="NL2" s="242"/>
      <c r="NM2" s="242"/>
      <c r="NN2" s="242"/>
      <c r="NO2" s="242"/>
      <c r="NP2" s="242"/>
      <c r="NQ2" s="242"/>
      <c r="NR2" s="242"/>
      <c r="NS2" s="242"/>
      <c r="NT2" s="242"/>
      <c r="NU2" s="242"/>
      <c r="NV2" s="242"/>
      <c r="NW2" s="242"/>
      <c r="NX2" s="242"/>
      <c r="NY2" s="242"/>
      <c r="NZ2" s="242"/>
      <c r="OA2" s="242"/>
      <c r="OB2" s="242"/>
      <c r="OC2" s="242"/>
      <c r="OD2" s="242"/>
      <c r="OE2" s="242"/>
      <c r="OF2" s="242"/>
      <c r="OG2" s="242"/>
      <c r="OH2" s="242"/>
      <c r="OI2" s="242"/>
      <c r="OJ2" s="242"/>
      <c r="OK2" s="242"/>
      <c r="OL2" s="242"/>
      <c r="OM2" s="242"/>
      <c r="ON2" s="242"/>
      <c r="OO2" s="242"/>
      <c r="OP2" s="242"/>
      <c r="OQ2" s="242"/>
      <c r="OR2" s="242"/>
      <c r="OS2" s="242"/>
      <c r="OT2" s="242"/>
      <c r="OU2" s="242"/>
      <c r="OV2" s="242"/>
      <c r="OW2" s="242"/>
      <c r="OX2" s="242"/>
      <c r="OY2" s="242"/>
      <c r="OZ2" s="242"/>
      <c r="PA2" s="242"/>
      <c r="PB2" s="242"/>
      <c r="PC2" s="242"/>
      <c r="PD2" s="242"/>
      <c r="PE2" s="242"/>
      <c r="PF2" s="242"/>
      <c r="PG2" s="242"/>
      <c r="PH2" s="242"/>
      <c r="PI2" s="242"/>
      <c r="PJ2" s="242"/>
      <c r="PK2" s="242"/>
      <c r="PL2" s="242"/>
      <c r="PM2" s="242"/>
      <c r="PN2" s="242"/>
      <c r="PO2" s="242"/>
      <c r="PP2" s="242"/>
      <c r="PQ2" s="242"/>
      <c r="PR2" s="242"/>
      <c r="PS2" s="242"/>
      <c r="PT2" s="242"/>
      <c r="PU2" s="242"/>
      <c r="PV2" s="242"/>
      <c r="PW2" s="242"/>
      <c r="PX2" s="242"/>
      <c r="PY2" s="242"/>
      <c r="PZ2" s="242"/>
      <c r="QA2" s="242"/>
      <c r="QB2" s="242"/>
      <c r="QC2" s="242"/>
      <c r="QD2" s="242"/>
      <c r="QE2" s="242"/>
      <c r="QF2" s="242"/>
      <c r="QG2" s="242"/>
      <c r="QH2" s="242"/>
      <c r="QI2" s="242"/>
      <c r="QJ2" s="242"/>
      <c r="QK2" s="242"/>
      <c r="QL2" s="242"/>
      <c r="QM2" s="242"/>
      <c r="QN2" s="242"/>
      <c r="QO2" s="242"/>
      <c r="QP2" s="242"/>
      <c r="QQ2" s="242"/>
      <c r="QR2" s="242"/>
      <c r="QS2" s="242"/>
      <c r="QT2" s="242"/>
      <c r="QU2" s="242"/>
      <c r="QV2" s="242"/>
      <c r="QW2" s="242"/>
      <c r="QX2" s="242"/>
      <c r="QY2" s="242"/>
      <c r="QZ2" s="242"/>
      <c r="RA2" s="242"/>
      <c r="RB2" s="242"/>
      <c r="RC2" s="242"/>
      <c r="RD2" s="242"/>
      <c r="RE2" s="242"/>
      <c r="RF2" s="242"/>
      <c r="RG2" s="242"/>
      <c r="RH2" s="242"/>
      <c r="RI2" s="242"/>
      <c r="RJ2" s="242"/>
      <c r="RK2" s="242"/>
      <c r="RL2" s="242"/>
      <c r="RM2" s="242"/>
      <c r="RN2" s="242"/>
      <c r="RO2" s="242"/>
      <c r="RP2" s="242"/>
      <c r="RQ2" s="242"/>
      <c r="RR2" s="242"/>
      <c r="RS2" s="242"/>
      <c r="RT2" s="242"/>
      <c r="RU2" s="242"/>
      <c r="RV2" s="242"/>
      <c r="RW2" s="242"/>
      <c r="RX2" s="242"/>
      <c r="RY2" s="242"/>
      <c r="RZ2" s="242"/>
      <c r="SA2" s="242"/>
      <c r="SB2" s="242"/>
      <c r="SC2" s="242"/>
      <c r="SD2" s="242"/>
      <c r="SE2" s="242"/>
      <c r="SF2" s="242"/>
      <c r="SG2" s="242"/>
      <c r="SH2" s="242"/>
      <c r="SI2" s="242"/>
      <c r="SJ2" s="242"/>
      <c r="SK2" s="242"/>
      <c r="SL2" s="242"/>
      <c r="SM2" s="242"/>
      <c r="SN2" s="242"/>
      <c r="SO2" s="242"/>
    </row>
    <row r="3" spans="1:509" ht="5.15" customHeight="1" thickBot="1" x14ac:dyDescent="0.4">
      <c r="A3" s="242"/>
      <c r="B3" s="245"/>
      <c r="C3" s="439">
        <f>INT($C$6)+0.005</f>
        <v>1.0049999999999999</v>
      </c>
      <c r="D3" s="245"/>
      <c r="E3" s="245"/>
      <c r="F3" s="245"/>
      <c r="G3" s="245"/>
      <c r="H3" s="245"/>
      <c r="I3" s="245"/>
      <c r="J3" s="245"/>
      <c r="K3" s="245"/>
      <c r="L3" s="245"/>
      <c r="M3" s="245"/>
      <c r="N3" s="245"/>
      <c r="O3" s="245"/>
      <c r="P3" s="245"/>
      <c r="Q3" s="245"/>
      <c r="R3" s="245"/>
      <c r="S3" s="245"/>
      <c r="T3" s="245"/>
      <c r="U3" s="245"/>
      <c r="V3" s="245"/>
      <c r="W3" s="245"/>
      <c r="X3" s="245"/>
      <c r="Y3" s="245"/>
      <c r="Z3" s="245"/>
      <c r="AA3" s="245"/>
      <c r="AB3" s="245"/>
      <c r="AC3" s="245"/>
      <c r="AD3" s="245"/>
      <c r="AE3" s="245"/>
      <c r="AF3" s="245"/>
      <c r="AG3" s="245"/>
      <c r="AH3" s="245"/>
      <c r="AI3" s="245"/>
      <c r="AJ3" s="245"/>
      <c r="AK3" s="245"/>
      <c r="AL3" s="245"/>
      <c r="AM3" s="245"/>
      <c r="AN3" s="245"/>
      <c r="AO3" s="245"/>
      <c r="AP3" s="245"/>
      <c r="AQ3" s="245"/>
      <c r="AR3" s="245"/>
      <c r="AS3" s="245"/>
      <c r="AT3" s="245"/>
      <c r="AU3" s="245"/>
      <c r="AV3" s="245"/>
      <c r="AW3" s="245"/>
      <c r="AX3" s="245"/>
      <c r="AY3" s="245"/>
      <c r="AZ3" s="245"/>
      <c r="BA3" s="245"/>
      <c r="BB3" s="245"/>
      <c r="BC3" s="245"/>
      <c r="BD3" s="245"/>
      <c r="BE3" s="245"/>
      <c r="BF3" s="245"/>
      <c r="BG3" s="245"/>
      <c r="BH3" s="245"/>
      <c r="BI3" s="245"/>
      <c r="BJ3" s="245"/>
      <c r="BK3" s="245"/>
      <c r="BL3" s="245"/>
      <c r="BM3" s="245"/>
      <c r="BN3" s="245"/>
      <c r="BO3" s="245"/>
      <c r="BP3" s="245"/>
      <c r="BQ3" s="245"/>
      <c r="BR3" s="245"/>
      <c r="BS3" s="245"/>
      <c r="BT3" s="245"/>
      <c r="BU3" s="245"/>
      <c r="BV3" s="245"/>
      <c r="BW3" s="245"/>
      <c r="BX3" s="245"/>
      <c r="BY3" s="245"/>
      <c r="BZ3" s="245"/>
      <c r="CA3" s="245"/>
      <c r="CB3" s="245"/>
      <c r="CC3" s="245"/>
      <c r="CD3" s="245"/>
      <c r="CE3" s="245"/>
      <c r="CF3" s="245"/>
      <c r="CG3" s="245"/>
      <c r="CH3" s="245"/>
      <c r="CI3" s="245"/>
      <c r="CJ3" s="245"/>
      <c r="CK3" s="245"/>
      <c r="CL3" s="245"/>
      <c r="CM3" s="245"/>
      <c r="CN3" s="245"/>
      <c r="CO3" s="245"/>
      <c r="CP3" s="245"/>
      <c r="CQ3" s="245"/>
      <c r="CR3" s="245"/>
      <c r="CS3" s="245"/>
      <c r="CT3" s="245"/>
      <c r="CU3" s="245"/>
      <c r="CV3" s="245"/>
      <c r="CW3" s="245"/>
      <c r="CX3" s="245"/>
      <c r="CY3" s="245"/>
      <c r="CZ3" s="245"/>
      <c r="DA3" s="245"/>
      <c r="DB3" s="245"/>
      <c r="DC3" s="245"/>
      <c r="DD3" s="245"/>
      <c r="DE3" s="245"/>
      <c r="DF3" s="245"/>
      <c r="DG3" s="245"/>
      <c r="DH3" s="245"/>
      <c r="DI3" s="245"/>
      <c r="DJ3" s="245"/>
      <c r="DK3" s="245"/>
      <c r="DL3" s="245"/>
      <c r="DM3" s="245"/>
      <c r="DN3" s="245"/>
      <c r="DO3" s="245"/>
      <c r="DP3" s="245"/>
      <c r="DQ3" s="245"/>
      <c r="DR3" s="245"/>
      <c r="DS3" s="245"/>
      <c r="DT3" s="245"/>
      <c r="DU3" s="245"/>
      <c r="DV3" s="245"/>
      <c r="DW3" s="245"/>
      <c r="DX3" s="245"/>
      <c r="DY3" s="245"/>
      <c r="DZ3" s="245"/>
      <c r="EA3" s="245"/>
      <c r="EB3" s="245"/>
      <c r="EC3" s="245"/>
      <c r="ED3" s="245"/>
      <c r="EE3" s="245"/>
      <c r="EF3" s="245"/>
      <c r="EG3" s="245"/>
      <c r="EH3" s="245"/>
      <c r="EI3" s="245"/>
      <c r="EJ3" s="245"/>
      <c r="EK3" s="245"/>
      <c r="EL3" s="245"/>
      <c r="EM3" s="245"/>
      <c r="EN3" s="245"/>
      <c r="EO3" s="245"/>
      <c r="EP3" s="245"/>
      <c r="EQ3" s="245"/>
      <c r="ER3" s="245"/>
      <c r="ES3" s="245"/>
      <c r="ET3" s="245"/>
      <c r="EU3" s="245"/>
      <c r="EV3" s="245"/>
      <c r="EW3" s="245"/>
      <c r="EX3" s="245"/>
      <c r="EY3" s="245"/>
      <c r="EZ3" s="245"/>
      <c r="FA3" s="245"/>
      <c r="FB3" s="245"/>
      <c r="FC3" s="245"/>
      <c r="FD3" s="245"/>
      <c r="FE3" s="245"/>
      <c r="FF3" s="245"/>
      <c r="FG3" s="245"/>
      <c r="FH3" s="245"/>
      <c r="FI3" s="245"/>
      <c r="FJ3" s="245"/>
      <c r="FK3" s="245"/>
      <c r="FL3" s="245"/>
      <c r="FM3" s="245"/>
      <c r="FN3" s="245"/>
      <c r="FO3" s="245"/>
      <c r="FP3" s="245"/>
      <c r="FQ3" s="245"/>
      <c r="FR3" s="245"/>
      <c r="FS3" s="245"/>
      <c r="FT3" s="245"/>
      <c r="FU3" s="245"/>
      <c r="FV3" s="245"/>
      <c r="FW3" s="245"/>
      <c r="FX3" s="245"/>
      <c r="FY3" s="245"/>
      <c r="FZ3" s="245"/>
      <c r="GA3" s="245"/>
      <c r="GB3" s="245"/>
      <c r="GC3" s="245"/>
      <c r="GD3" s="245"/>
      <c r="GE3" s="245"/>
      <c r="GF3" s="245"/>
      <c r="GG3" s="245"/>
      <c r="GH3" s="245"/>
      <c r="GI3" s="245"/>
      <c r="GJ3" s="245"/>
      <c r="GK3" s="245"/>
      <c r="GL3" s="245"/>
      <c r="GM3" s="245"/>
      <c r="GN3" s="245"/>
      <c r="GO3" s="245"/>
      <c r="GP3" s="245"/>
      <c r="GQ3" s="245"/>
      <c r="GR3" s="245"/>
      <c r="GS3" s="245"/>
      <c r="GT3" s="245"/>
      <c r="GU3" s="245"/>
      <c r="GV3" s="245"/>
      <c r="GW3" s="245"/>
      <c r="GX3" s="245"/>
      <c r="GY3" s="245"/>
      <c r="GZ3" s="245"/>
      <c r="HA3" s="245"/>
      <c r="HB3" s="245"/>
      <c r="HC3" s="245"/>
      <c r="HD3" s="245"/>
      <c r="HE3" s="245"/>
      <c r="HF3" s="245"/>
      <c r="HG3" s="245"/>
      <c r="HH3" s="245"/>
      <c r="HI3" s="245"/>
      <c r="HJ3" s="245"/>
      <c r="HK3" s="245"/>
      <c r="HL3" s="245"/>
      <c r="HM3" s="245"/>
      <c r="HN3" s="245"/>
      <c r="HO3" s="245"/>
      <c r="HP3" s="245"/>
      <c r="HQ3" s="245"/>
      <c r="HR3" s="245"/>
      <c r="HS3" s="245"/>
      <c r="HT3" s="245"/>
      <c r="HU3" s="245"/>
      <c r="HV3" s="245"/>
      <c r="HW3" s="245"/>
      <c r="HX3" s="245"/>
      <c r="HY3" s="245"/>
      <c r="HZ3" s="245"/>
      <c r="IA3" s="245"/>
      <c r="IB3" s="245"/>
      <c r="IC3" s="245"/>
      <c r="ID3" s="245"/>
      <c r="IE3" s="245"/>
      <c r="IF3" s="245"/>
      <c r="IG3" s="245"/>
      <c r="IH3" s="245"/>
      <c r="II3" s="245"/>
      <c r="IJ3" s="245"/>
      <c r="IK3" s="245"/>
      <c r="IL3" s="245"/>
      <c r="IM3" s="245"/>
      <c r="IN3" s="245"/>
      <c r="IO3" s="245"/>
      <c r="IP3" s="245"/>
      <c r="IQ3" s="245"/>
      <c r="IR3" s="245"/>
      <c r="IS3" s="245"/>
      <c r="IT3" s="245"/>
      <c r="IU3" s="245"/>
      <c r="IV3" s="245"/>
      <c r="IW3" s="245"/>
      <c r="IX3" s="245"/>
      <c r="IY3" s="245"/>
      <c r="IZ3" s="245"/>
      <c r="JA3" s="245"/>
      <c r="JB3" s="245"/>
      <c r="JC3" s="245"/>
      <c r="JD3" s="245"/>
      <c r="JE3" s="245"/>
      <c r="JF3" s="245"/>
      <c r="JG3" s="245"/>
      <c r="JH3" s="245"/>
      <c r="JI3" s="245"/>
      <c r="JJ3" s="245"/>
      <c r="JK3" s="245"/>
      <c r="JL3" s="245"/>
      <c r="JM3" s="245"/>
      <c r="JN3" s="245"/>
      <c r="JO3" s="245"/>
      <c r="JP3" s="245"/>
      <c r="JQ3" s="245"/>
      <c r="JR3" s="245"/>
      <c r="JS3" s="245"/>
      <c r="JT3" s="245"/>
      <c r="JU3" s="245"/>
      <c r="JV3" s="245"/>
      <c r="JW3" s="245"/>
      <c r="JX3" s="245"/>
      <c r="JY3" s="245"/>
      <c r="JZ3" s="245"/>
      <c r="KA3" s="245"/>
      <c r="KB3" s="245"/>
      <c r="KC3" s="245"/>
      <c r="KD3" s="245"/>
      <c r="KE3" s="245"/>
      <c r="KF3" s="245"/>
      <c r="KG3" s="245"/>
      <c r="KH3" s="245"/>
      <c r="KI3" s="245"/>
      <c r="KJ3" s="245"/>
      <c r="KK3" s="245"/>
      <c r="KL3" s="245"/>
      <c r="KM3" s="245"/>
      <c r="KN3" s="245"/>
      <c r="KO3" s="245"/>
      <c r="KP3" s="245"/>
      <c r="KQ3" s="245"/>
      <c r="KR3" s="245"/>
      <c r="KS3" s="245"/>
      <c r="KT3" s="245"/>
      <c r="KU3" s="245"/>
      <c r="KV3" s="245"/>
      <c r="KW3" s="245"/>
      <c r="KX3" s="245"/>
      <c r="KY3" s="245"/>
      <c r="KZ3" s="245"/>
      <c r="LA3" s="245"/>
      <c r="LB3" s="245"/>
      <c r="LC3" s="245"/>
      <c r="LD3" s="245"/>
      <c r="LE3" s="245"/>
      <c r="LF3" s="245"/>
      <c r="LG3" s="245"/>
      <c r="LH3" s="245"/>
      <c r="LI3" s="245"/>
      <c r="LJ3" s="245"/>
      <c r="LK3" s="245"/>
      <c r="LL3" s="245"/>
      <c r="LM3" s="245"/>
      <c r="LN3" s="245"/>
      <c r="LO3" s="245"/>
      <c r="LP3" s="245"/>
      <c r="LQ3" s="245"/>
      <c r="LR3" s="245"/>
      <c r="LS3" s="245"/>
      <c r="LT3" s="245"/>
      <c r="LU3" s="245"/>
      <c r="LV3" s="245"/>
      <c r="LW3" s="245"/>
      <c r="LX3" s="245"/>
      <c r="LY3" s="245"/>
      <c r="LZ3" s="245"/>
      <c r="MA3" s="245"/>
      <c r="MB3" s="245"/>
      <c r="MC3" s="245"/>
      <c r="MD3" s="245"/>
      <c r="ME3" s="245"/>
      <c r="MF3" s="245"/>
      <c r="MG3" s="245"/>
      <c r="MH3" s="245"/>
      <c r="MI3" s="245"/>
      <c r="MJ3" s="245"/>
      <c r="MK3" s="245"/>
      <c r="ML3" s="245"/>
      <c r="MM3" s="245"/>
      <c r="MN3" s="245"/>
      <c r="MO3" s="245"/>
      <c r="MP3" s="245"/>
      <c r="MQ3" s="245"/>
      <c r="MR3" s="245"/>
      <c r="MS3" s="245"/>
      <c r="MT3" s="245"/>
      <c r="MU3" s="245"/>
      <c r="MV3" s="245"/>
      <c r="MW3" s="245"/>
      <c r="MX3" s="245"/>
      <c r="MY3" s="245"/>
      <c r="MZ3" s="245"/>
      <c r="NA3" s="245"/>
      <c r="NB3" s="245"/>
      <c r="NC3" s="245"/>
      <c r="ND3" s="245"/>
      <c r="NE3" s="245"/>
      <c r="NF3" s="245"/>
      <c r="NG3" s="245"/>
      <c r="NH3" s="245"/>
      <c r="NI3" s="245"/>
      <c r="NJ3" s="245"/>
      <c r="NK3" s="245"/>
      <c r="NL3" s="245"/>
      <c r="NM3" s="245"/>
      <c r="NN3" s="245"/>
      <c r="NO3" s="245"/>
      <c r="NP3" s="245"/>
      <c r="NQ3" s="245"/>
      <c r="NR3" s="245"/>
      <c r="NS3" s="245"/>
      <c r="NT3" s="245"/>
      <c r="NU3" s="245"/>
      <c r="NV3" s="245"/>
      <c r="NW3" s="245"/>
      <c r="NX3" s="245"/>
      <c r="NY3" s="245"/>
      <c r="NZ3" s="245"/>
      <c r="OA3" s="245"/>
      <c r="OB3" s="245"/>
      <c r="OC3" s="245"/>
      <c r="OD3" s="245"/>
      <c r="OE3" s="245"/>
      <c r="OF3" s="245"/>
      <c r="OG3" s="245"/>
      <c r="OH3" s="245"/>
      <c r="OI3" s="245"/>
      <c r="OJ3" s="245"/>
      <c r="OK3" s="245"/>
      <c r="OL3" s="245"/>
      <c r="OM3" s="245"/>
      <c r="ON3" s="245"/>
      <c r="OO3" s="245"/>
      <c r="OP3" s="245"/>
      <c r="OQ3" s="245"/>
      <c r="OR3" s="245"/>
      <c r="OS3" s="245"/>
      <c r="OT3" s="245"/>
      <c r="OU3" s="245"/>
      <c r="OV3" s="245"/>
      <c r="OW3" s="245"/>
      <c r="OX3" s="245"/>
      <c r="OY3" s="245"/>
      <c r="OZ3" s="245"/>
      <c r="PA3" s="245"/>
      <c r="PB3" s="245"/>
      <c r="PC3" s="245"/>
      <c r="PD3" s="245"/>
      <c r="PE3" s="245"/>
      <c r="PF3" s="245"/>
      <c r="PG3" s="245"/>
      <c r="PH3" s="245"/>
      <c r="PI3" s="245"/>
      <c r="PJ3" s="245"/>
      <c r="PK3" s="245"/>
      <c r="PL3" s="245"/>
      <c r="PM3" s="245"/>
      <c r="PN3" s="245"/>
      <c r="PO3" s="245"/>
      <c r="PP3" s="245"/>
      <c r="PQ3" s="245"/>
      <c r="PR3" s="245"/>
      <c r="PS3" s="245"/>
      <c r="PT3" s="245"/>
      <c r="PU3" s="245"/>
      <c r="PV3" s="245"/>
      <c r="PW3" s="245"/>
      <c r="PX3" s="245"/>
      <c r="PY3" s="245"/>
      <c r="PZ3" s="245"/>
      <c r="QA3" s="245"/>
      <c r="QB3" s="245"/>
      <c r="QC3" s="245"/>
      <c r="QD3" s="245"/>
      <c r="QE3" s="245"/>
      <c r="QF3" s="245"/>
      <c r="QG3" s="245"/>
      <c r="QH3" s="245"/>
      <c r="QI3" s="245"/>
      <c r="QJ3" s="245"/>
      <c r="QK3" s="245"/>
      <c r="QL3" s="245"/>
      <c r="QM3" s="245"/>
      <c r="QN3" s="245"/>
      <c r="QO3" s="245"/>
      <c r="QP3" s="245"/>
      <c r="QQ3" s="245"/>
      <c r="QR3" s="245"/>
      <c r="QS3" s="245"/>
      <c r="QT3" s="245"/>
      <c r="QU3" s="245"/>
      <c r="QV3" s="245"/>
      <c r="QW3" s="245"/>
      <c r="QX3" s="245"/>
      <c r="QY3" s="245"/>
      <c r="QZ3" s="245"/>
      <c r="RA3" s="245"/>
      <c r="RB3" s="245"/>
      <c r="RC3" s="245"/>
      <c r="RD3" s="245"/>
      <c r="RE3" s="245"/>
      <c r="RF3" s="245"/>
      <c r="RG3" s="245"/>
      <c r="RH3" s="245"/>
      <c r="RI3" s="245"/>
      <c r="RJ3" s="245"/>
      <c r="RK3" s="245"/>
      <c r="RL3" s="245"/>
      <c r="RM3" s="245"/>
      <c r="RN3" s="245"/>
      <c r="RO3" s="245"/>
      <c r="RP3" s="245"/>
      <c r="RQ3" s="245"/>
      <c r="RR3" s="245"/>
      <c r="RS3" s="245"/>
      <c r="RT3" s="245"/>
      <c r="RU3" s="245"/>
      <c r="RV3" s="245"/>
      <c r="RW3" s="245"/>
      <c r="RX3" s="245"/>
      <c r="RY3" s="245"/>
      <c r="RZ3" s="245"/>
      <c r="SA3" s="245"/>
      <c r="SB3" s="245"/>
      <c r="SC3" s="245"/>
      <c r="SD3" s="245"/>
      <c r="SE3" s="245"/>
      <c r="SF3" s="245"/>
      <c r="SG3" s="245"/>
      <c r="SH3" s="245"/>
      <c r="SI3" s="245"/>
      <c r="SJ3" s="245"/>
      <c r="SK3" s="245"/>
      <c r="SL3" s="245"/>
      <c r="SM3" s="242"/>
      <c r="SN3" s="242"/>
      <c r="SO3" s="242"/>
    </row>
    <row r="4" spans="1:509" ht="5.15" customHeight="1" outlineLevel="1" x14ac:dyDescent="0.35">
      <c r="A4" s="242"/>
      <c r="B4" s="247" t="s">
        <v>0</v>
      </c>
      <c r="C4" s="440">
        <f>INT($C$6)+1.005</f>
        <v>2.0049999999999999</v>
      </c>
      <c r="D4" s="249"/>
      <c r="E4" s="249"/>
      <c r="F4" s="249"/>
      <c r="G4" s="249"/>
      <c r="H4" s="249"/>
      <c r="I4" s="249"/>
      <c r="J4" s="249"/>
      <c r="K4" s="249"/>
      <c r="L4" s="249"/>
      <c r="M4" s="249"/>
      <c r="N4" s="249"/>
      <c r="O4" s="249"/>
      <c r="P4" s="249"/>
      <c r="Q4" s="249"/>
      <c r="R4" s="249"/>
      <c r="S4" s="249"/>
      <c r="T4" s="249"/>
      <c r="U4" s="249"/>
      <c r="V4" s="249"/>
      <c r="W4" s="249"/>
      <c r="X4" s="249"/>
      <c r="Y4" s="249"/>
      <c r="Z4" s="249"/>
      <c r="AA4" s="249"/>
      <c r="AB4" s="249"/>
      <c r="AC4" s="249"/>
      <c r="AD4" s="249"/>
      <c r="AE4" s="249"/>
      <c r="AF4" s="249"/>
      <c r="AG4" s="249"/>
      <c r="AH4" s="249"/>
      <c r="AI4" s="249"/>
      <c r="AJ4" s="249"/>
      <c r="AK4" s="249"/>
      <c r="AL4" s="249"/>
      <c r="AM4" s="249"/>
      <c r="AN4" s="249"/>
      <c r="AO4" s="249"/>
      <c r="AP4" s="249"/>
      <c r="AQ4" s="249"/>
      <c r="AR4" s="249"/>
      <c r="AS4" s="249"/>
      <c r="AT4" s="249"/>
      <c r="AU4" s="249"/>
      <c r="AV4" s="249"/>
      <c r="AW4" s="249"/>
      <c r="AX4" s="249"/>
      <c r="AY4" s="249"/>
      <c r="AZ4" s="249"/>
      <c r="BA4" s="249"/>
      <c r="BB4" s="249"/>
      <c r="BC4" s="249"/>
      <c r="BD4" s="249"/>
      <c r="BE4" s="249"/>
      <c r="BF4" s="249"/>
      <c r="BG4" s="249"/>
      <c r="BH4" s="249"/>
      <c r="BI4" s="249"/>
      <c r="BJ4" s="249"/>
      <c r="BK4" s="249"/>
      <c r="BL4" s="249"/>
      <c r="BM4" s="249"/>
      <c r="BN4" s="249"/>
      <c r="BO4" s="249"/>
      <c r="BP4" s="249"/>
      <c r="BQ4" s="249"/>
      <c r="BR4" s="249"/>
      <c r="BS4" s="249"/>
      <c r="BT4" s="249"/>
      <c r="BU4" s="249"/>
      <c r="BV4" s="249"/>
      <c r="BW4" s="249"/>
      <c r="BX4" s="249"/>
      <c r="BY4" s="249"/>
      <c r="BZ4" s="249"/>
      <c r="CA4" s="249"/>
      <c r="CB4" s="249"/>
      <c r="CC4" s="249"/>
      <c r="CD4" s="249"/>
      <c r="CE4" s="249"/>
      <c r="CF4" s="249"/>
      <c r="CG4" s="249"/>
      <c r="CH4" s="249"/>
      <c r="CI4" s="249"/>
      <c r="CJ4" s="249"/>
      <c r="CK4" s="249"/>
      <c r="CL4" s="249"/>
      <c r="CM4" s="249"/>
      <c r="CN4" s="249"/>
      <c r="CO4" s="249"/>
      <c r="CP4" s="249"/>
      <c r="CQ4" s="249"/>
      <c r="CR4" s="249"/>
      <c r="CS4" s="249"/>
      <c r="CT4" s="249"/>
      <c r="CU4" s="249"/>
      <c r="CV4" s="249"/>
      <c r="CW4" s="249"/>
      <c r="CX4" s="249"/>
      <c r="CY4" s="249"/>
      <c r="CZ4" s="249"/>
      <c r="DA4" s="249"/>
      <c r="DB4" s="249"/>
      <c r="DC4" s="249"/>
      <c r="DD4" s="249"/>
      <c r="DE4" s="249"/>
      <c r="DF4" s="249"/>
      <c r="DG4" s="249"/>
      <c r="DH4" s="249"/>
      <c r="DI4" s="249"/>
      <c r="DJ4" s="249"/>
      <c r="DK4" s="249"/>
      <c r="DL4" s="249"/>
      <c r="DM4" s="249"/>
      <c r="DN4" s="249"/>
      <c r="DO4" s="249"/>
      <c r="DP4" s="249"/>
      <c r="DQ4" s="249"/>
      <c r="DR4" s="249"/>
      <c r="DS4" s="249"/>
      <c r="DT4" s="249"/>
      <c r="DU4" s="249"/>
      <c r="DV4" s="249"/>
      <c r="DW4" s="249"/>
      <c r="DX4" s="249"/>
      <c r="DY4" s="249"/>
      <c r="DZ4" s="249"/>
      <c r="EA4" s="249"/>
      <c r="EB4" s="249"/>
      <c r="EC4" s="249"/>
      <c r="ED4" s="249"/>
      <c r="EE4" s="249"/>
      <c r="EF4" s="249"/>
      <c r="EG4" s="249"/>
      <c r="EH4" s="249"/>
      <c r="EI4" s="249"/>
      <c r="EJ4" s="249"/>
      <c r="EK4" s="249"/>
      <c r="EL4" s="249"/>
      <c r="EM4" s="249"/>
      <c r="EN4" s="249"/>
      <c r="EO4" s="249"/>
      <c r="EP4" s="249"/>
      <c r="EQ4" s="249"/>
      <c r="ER4" s="249"/>
      <c r="ES4" s="249"/>
      <c r="ET4" s="249"/>
      <c r="EU4" s="249"/>
      <c r="EV4" s="249"/>
      <c r="EW4" s="249"/>
      <c r="EX4" s="249"/>
      <c r="EY4" s="249"/>
      <c r="EZ4" s="249"/>
      <c r="FA4" s="249"/>
      <c r="FB4" s="249"/>
      <c r="FC4" s="249"/>
      <c r="FD4" s="249"/>
      <c r="FE4" s="249"/>
      <c r="FF4" s="249"/>
      <c r="FG4" s="249"/>
      <c r="FH4" s="249"/>
      <c r="FI4" s="249"/>
      <c r="FJ4" s="249"/>
      <c r="FK4" s="249"/>
      <c r="FL4" s="249"/>
      <c r="FM4" s="249"/>
      <c r="FN4" s="249"/>
      <c r="FO4" s="249"/>
      <c r="FP4" s="249"/>
      <c r="FQ4" s="249"/>
      <c r="FR4" s="249"/>
      <c r="FS4" s="249"/>
      <c r="FT4" s="249"/>
      <c r="FU4" s="249"/>
      <c r="FV4" s="249"/>
      <c r="FW4" s="249"/>
      <c r="FX4" s="249"/>
      <c r="FY4" s="249"/>
      <c r="FZ4" s="249"/>
      <c r="GA4" s="249"/>
      <c r="GB4" s="249"/>
      <c r="GC4" s="249"/>
      <c r="GD4" s="249"/>
      <c r="GE4" s="249"/>
      <c r="GF4" s="249"/>
      <c r="GG4" s="249"/>
      <c r="GH4" s="249"/>
      <c r="GI4" s="249"/>
      <c r="GJ4" s="249"/>
      <c r="GK4" s="249"/>
      <c r="GL4" s="249"/>
      <c r="GM4" s="249"/>
      <c r="GN4" s="249"/>
      <c r="GO4" s="249"/>
      <c r="GP4" s="249"/>
      <c r="GQ4" s="249"/>
      <c r="GR4" s="249"/>
      <c r="GS4" s="249"/>
      <c r="GT4" s="249"/>
      <c r="GU4" s="249"/>
      <c r="GV4" s="249"/>
      <c r="GW4" s="249"/>
      <c r="GX4" s="249"/>
      <c r="GY4" s="249"/>
      <c r="GZ4" s="249"/>
      <c r="HA4" s="249"/>
      <c r="HB4" s="249"/>
      <c r="HC4" s="249"/>
      <c r="HD4" s="249"/>
      <c r="HE4" s="249"/>
      <c r="HF4" s="249"/>
      <c r="HG4" s="249"/>
      <c r="HH4" s="249"/>
      <c r="HI4" s="249"/>
      <c r="HJ4" s="249"/>
      <c r="HK4" s="249"/>
      <c r="HL4" s="249"/>
      <c r="HM4" s="249"/>
      <c r="HN4" s="249"/>
      <c r="HO4" s="249"/>
      <c r="HP4" s="249"/>
      <c r="HQ4" s="249"/>
      <c r="HR4" s="249"/>
      <c r="HS4" s="249"/>
      <c r="HT4" s="249"/>
      <c r="HU4" s="249"/>
      <c r="HV4" s="249"/>
      <c r="HW4" s="249"/>
      <c r="HX4" s="249"/>
      <c r="HY4" s="249"/>
      <c r="HZ4" s="249"/>
      <c r="IA4" s="249"/>
      <c r="IB4" s="249"/>
      <c r="IC4" s="249"/>
      <c r="ID4" s="249"/>
      <c r="IE4" s="249"/>
      <c r="IF4" s="249"/>
      <c r="IG4" s="249"/>
      <c r="IH4" s="249"/>
      <c r="II4" s="249"/>
      <c r="IJ4" s="249"/>
      <c r="IK4" s="249"/>
      <c r="IL4" s="249"/>
      <c r="IM4" s="249"/>
      <c r="IN4" s="249"/>
      <c r="IO4" s="249"/>
      <c r="IP4" s="249"/>
      <c r="IQ4" s="249"/>
      <c r="IR4" s="249"/>
      <c r="IS4" s="249"/>
      <c r="IT4" s="249"/>
      <c r="IU4" s="249"/>
      <c r="IV4" s="249"/>
      <c r="IW4" s="249"/>
      <c r="IX4" s="249"/>
      <c r="IY4" s="249"/>
      <c r="IZ4" s="249"/>
      <c r="JA4" s="249"/>
      <c r="JB4" s="249"/>
      <c r="JC4" s="249"/>
      <c r="JD4" s="249"/>
      <c r="JE4" s="249"/>
      <c r="JF4" s="249"/>
      <c r="JG4" s="249"/>
      <c r="JH4" s="249"/>
      <c r="JI4" s="249"/>
      <c r="JJ4" s="249"/>
      <c r="JK4" s="249"/>
      <c r="JL4" s="249"/>
      <c r="JM4" s="249"/>
      <c r="JN4" s="249"/>
      <c r="JO4" s="249"/>
      <c r="JP4" s="249"/>
      <c r="JQ4" s="249"/>
      <c r="JR4" s="249"/>
      <c r="JS4" s="249"/>
      <c r="JT4" s="249"/>
      <c r="JU4" s="249"/>
      <c r="JV4" s="249"/>
      <c r="JW4" s="249"/>
      <c r="JX4" s="249"/>
      <c r="JY4" s="249"/>
      <c r="JZ4" s="249"/>
      <c r="KA4" s="249"/>
      <c r="KB4" s="249"/>
      <c r="KC4" s="249"/>
      <c r="KD4" s="249"/>
      <c r="KE4" s="249"/>
      <c r="KF4" s="249"/>
      <c r="KG4" s="249"/>
      <c r="KH4" s="249"/>
      <c r="KI4" s="249"/>
      <c r="KJ4" s="249"/>
      <c r="KK4" s="249"/>
      <c r="KL4" s="249"/>
      <c r="KM4" s="249"/>
      <c r="KN4" s="249"/>
      <c r="KO4" s="249"/>
      <c r="KP4" s="249"/>
      <c r="KQ4" s="249"/>
      <c r="KR4" s="249"/>
      <c r="KS4" s="249"/>
      <c r="KT4" s="249"/>
      <c r="KU4" s="249"/>
      <c r="KV4" s="249"/>
      <c r="KW4" s="249"/>
      <c r="KX4" s="249"/>
      <c r="KY4" s="249"/>
      <c r="KZ4" s="249"/>
      <c r="LA4" s="249"/>
      <c r="LB4" s="249"/>
      <c r="LC4" s="249"/>
      <c r="LD4" s="249"/>
      <c r="LE4" s="249"/>
      <c r="LF4" s="249"/>
      <c r="LG4" s="249"/>
      <c r="LH4" s="249"/>
      <c r="LI4" s="249"/>
      <c r="LJ4" s="249"/>
      <c r="LK4" s="249"/>
      <c r="LL4" s="249"/>
      <c r="LM4" s="249"/>
      <c r="LN4" s="249"/>
      <c r="LO4" s="249"/>
      <c r="LP4" s="249"/>
      <c r="LQ4" s="249"/>
      <c r="LR4" s="249"/>
      <c r="LS4" s="249"/>
      <c r="LT4" s="249"/>
      <c r="LU4" s="249"/>
      <c r="LV4" s="249"/>
      <c r="LW4" s="249"/>
      <c r="LX4" s="249"/>
      <c r="LY4" s="249"/>
      <c r="LZ4" s="249"/>
      <c r="MA4" s="249"/>
      <c r="MB4" s="249"/>
      <c r="MC4" s="249"/>
      <c r="MD4" s="249"/>
      <c r="ME4" s="249"/>
      <c r="MF4" s="249"/>
      <c r="MG4" s="249"/>
      <c r="MH4" s="249"/>
      <c r="MI4" s="249"/>
      <c r="MJ4" s="249"/>
      <c r="MK4" s="249"/>
      <c r="ML4" s="249"/>
      <c r="MM4" s="249"/>
      <c r="MN4" s="249"/>
      <c r="MO4" s="249"/>
      <c r="MP4" s="249"/>
      <c r="MQ4" s="249"/>
      <c r="MR4" s="249"/>
      <c r="MS4" s="249"/>
      <c r="MT4" s="249"/>
      <c r="MU4" s="249"/>
      <c r="MV4" s="249"/>
      <c r="MW4" s="249"/>
      <c r="MX4" s="249"/>
      <c r="MY4" s="249"/>
      <c r="MZ4" s="249"/>
      <c r="NA4" s="249"/>
      <c r="NB4" s="249"/>
      <c r="NC4" s="249"/>
      <c r="ND4" s="249"/>
      <c r="NE4" s="249"/>
      <c r="NF4" s="249"/>
      <c r="NG4" s="249"/>
      <c r="NH4" s="249"/>
      <c r="NI4" s="249"/>
      <c r="NJ4" s="249"/>
      <c r="NK4" s="249"/>
      <c r="NL4" s="249"/>
      <c r="NM4" s="249"/>
      <c r="NN4" s="249"/>
      <c r="NO4" s="249"/>
      <c r="NP4" s="249"/>
      <c r="NQ4" s="249"/>
      <c r="NR4" s="249"/>
      <c r="NS4" s="249"/>
      <c r="NT4" s="249"/>
      <c r="NU4" s="249"/>
      <c r="NV4" s="249"/>
      <c r="NW4" s="249"/>
      <c r="NX4" s="249"/>
      <c r="NY4" s="249"/>
      <c r="NZ4" s="249"/>
      <c r="OA4" s="249"/>
      <c r="OB4" s="249"/>
      <c r="OC4" s="249"/>
      <c r="OD4" s="249"/>
      <c r="OE4" s="249"/>
      <c r="OF4" s="249"/>
      <c r="OG4" s="249"/>
      <c r="OH4" s="249"/>
      <c r="OI4" s="249"/>
      <c r="OJ4" s="249"/>
      <c r="OK4" s="249"/>
      <c r="OL4" s="249"/>
      <c r="OM4" s="249"/>
      <c r="ON4" s="249"/>
      <c r="OO4" s="249"/>
      <c r="OP4" s="249"/>
      <c r="OQ4" s="249"/>
      <c r="OR4" s="249"/>
      <c r="OS4" s="249"/>
      <c r="OT4" s="249"/>
      <c r="OU4" s="249"/>
      <c r="OV4" s="249"/>
      <c r="OW4" s="249"/>
      <c r="OX4" s="249"/>
      <c r="OY4" s="249"/>
      <c r="OZ4" s="249"/>
      <c r="PA4" s="249"/>
      <c r="PB4" s="249"/>
      <c r="PC4" s="249"/>
      <c r="PD4" s="249"/>
      <c r="PE4" s="249"/>
      <c r="PF4" s="249"/>
      <c r="PG4" s="249"/>
      <c r="PH4" s="249"/>
      <c r="PI4" s="249"/>
      <c r="PJ4" s="249"/>
      <c r="PK4" s="249"/>
      <c r="PL4" s="249"/>
      <c r="PM4" s="249"/>
      <c r="PN4" s="249"/>
      <c r="PO4" s="249"/>
      <c r="PP4" s="249"/>
      <c r="PQ4" s="249"/>
      <c r="PR4" s="249"/>
      <c r="PS4" s="249"/>
      <c r="PT4" s="249"/>
      <c r="PU4" s="249"/>
      <c r="PV4" s="249"/>
      <c r="PW4" s="249"/>
      <c r="PX4" s="249"/>
      <c r="PY4" s="249"/>
      <c r="PZ4" s="249"/>
      <c r="QA4" s="249"/>
      <c r="QB4" s="249"/>
      <c r="QC4" s="249"/>
      <c r="QD4" s="249"/>
      <c r="QE4" s="249"/>
      <c r="QF4" s="249"/>
      <c r="QG4" s="249"/>
      <c r="QH4" s="249"/>
      <c r="QI4" s="249"/>
      <c r="QJ4" s="249"/>
      <c r="QK4" s="249"/>
      <c r="QL4" s="249"/>
      <c r="QM4" s="249"/>
      <c r="QN4" s="249"/>
      <c r="QO4" s="249"/>
      <c r="QP4" s="249"/>
      <c r="QQ4" s="249"/>
      <c r="QR4" s="249"/>
      <c r="QS4" s="249"/>
      <c r="QT4" s="249"/>
      <c r="QU4" s="249"/>
      <c r="QV4" s="249"/>
      <c r="QW4" s="249"/>
      <c r="QX4" s="249"/>
      <c r="QY4" s="249"/>
      <c r="QZ4" s="249"/>
      <c r="RA4" s="249"/>
      <c r="RB4" s="249"/>
      <c r="RC4" s="249"/>
      <c r="RD4" s="249"/>
      <c r="RE4" s="249"/>
      <c r="RF4" s="249"/>
      <c r="RG4" s="249"/>
      <c r="RH4" s="249"/>
      <c r="RI4" s="249"/>
      <c r="RJ4" s="249"/>
      <c r="RK4" s="249"/>
      <c r="RL4" s="249"/>
      <c r="RM4" s="249"/>
      <c r="RN4" s="249"/>
      <c r="RO4" s="249"/>
      <c r="RP4" s="249"/>
      <c r="RQ4" s="249"/>
      <c r="RR4" s="249"/>
      <c r="RS4" s="249"/>
      <c r="RT4" s="249"/>
      <c r="RU4" s="249"/>
      <c r="RV4" s="249"/>
      <c r="RW4" s="249"/>
      <c r="RX4" s="249"/>
      <c r="RY4" s="249"/>
      <c r="RZ4" s="249"/>
      <c r="SA4" s="249"/>
      <c r="SB4" s="249"/>
      <c r="SC4" s="249"/>
      <c r="SD4" s="249"/>
      <c r="SE4" s="249"/>
      <c r="SF4" s="249"/>
      <c r="SG4" s="249"/>
      <c r="SH4" s="249"/>
      <c r="SI4" s="249"/>
      <c r="SJ4" s="249"/>
      <c r="SK4" s="249"/>
      <c r="SL4" s="250"/>
      <c r="SM4" s="242"/>
      <c r="SN4" s="242"/>
      <c r="SO4" s="242"/>
    </row>
    <row r="5" spans="1:509" outlineLevel="4" x14ac:dyDescent="0.35">
      <c r="A5" s="242"/>
      <c r="B5" s="251"/>
      <c r="C5" s="438">
        <f>INT(MAX($C$9:$C$20))+1</f>
        <v>5</v>
      </c>
      <c r="D5" s="252"/>
      <c r="E5" s="253">
        <v>2</v>
      </c>
      <c r="F5" s="253">
        <v>2</v>
      </c>
      <c r="G5" s="253"/>
      <c r="H5" s="253">
        <v>2.0099999999999998</v>
      </c>
      <c r="I5" s="253">
        <v>1.1499999999999999</v>
      </c>
      <c r="J5" s="253"/>
      <c r="K5" s="253">
        <v>1</v>
      </c>
      <c r="L5" s="253">
        <v>1</v>
      </c>
      <c r="M5" s="253">
        <v>1</v>
      </c>
      <c r="N5" s="253">
        <v>1</v>
      </c>
      <c r="O5" s="253">
        <v>1</v>
      </c>
      <c r="P5" s="253">
        <v>1</v>
      </c>
      <c r="Q5" s="253">
        <v>1</v>
      </c>
      <c r="R5" s="253">
        <v>1</v>
      </c>
      <c r="S5" s="253">
        <v>1</v>
      </c>
      <c r="T5" s="253">
        <v>1</v>
      </c>
      <c r="U5" s="253">
        <v>1</v>
      </c>
      <c r="V5" s="253">
        <v>1</v>
      </c>
      <c r="W5" s="253">
        <v>1</v>
      </c>
      <c r="X5" s="253">
        <v>1</v>
      </c>
      <c r="Y5" s="253">
        <v>1</v>
      </c>
      <c r="Z5" s="253">
        <v>1</v>
      </c>
      <c r="AA5" s="253"/>
      <c r="AB5" s="253"/>
      <c r="AC5" s="253"/>
      <c r="AD5" s="253"/>
      <c r="AE5" s="253"/>
      <c r="AF5" s="253"/>
      <c r="AG5" s="253"/>
      <c r="AH5" s="253"/>
      <c r="AI5" s="253"/>
      <c r="AJ5" s="253"/>
      <c r="AK5" s="253"/>
      <c r="AL5" s="253"/>
      <c r="AM5" s="253"/>
      <c r="AN5" s="253"/>
      <c r="AO5" s="253"/>
      <c r="AP5" s="253"/>
      <c r="AQ5" s="253"/>
      <c r="AR5" s="253"/>
      <c r="AS5" s="253"/>
      <c r="AT5" s="253"/>
      <c r="AU5" s="253"/>
      <c r="AV5" s="253"/>
      <c r="AW5" s="253"/>
      <c r="AX5" s="253"/>
      <c r="AY5" s="253"/>
      <c r="AZ5" s="253"/>
      <c r="BA5" s="253"/>
      <c r="BB5" s="253"/>
      <c r="BC5" s="253"/>
      <c r="BD5" s="253"/>
      <c r="BE5" s="253"/>
      <c r="BF5" s="253"/>
      <c r="BG5" s="253"/>
      <c r="BH5" s="253"/>
      <c r="BI5" s="253"/>
      <c r="BJ5" s="253"/>
      <c r="BK5" s="253"/>
      <c r="BL5" s="253"/>
      <c r="BM5" s="253"/>
      <c r="BN5" s="253"/>
      <c r="BO5" s="253"/>
      <c r="BP5" s="253"/>
      <c r="BQ5" s="253"/>
      <c r="BR5" s="253"/>
      <c r="BS5" s="253"/>
      <c r="BT5" s="253"/>
      <c r="BU5" s="253"/>
      <c r="BV5" s="253"/>
      <c r="BW5" s="253"/>
      <c r="BX5" s="253"/>
      <c r="BY5" s="253"/>
      <c r="BZ5" s="253"/>
      <c r="CA5" s="253"/>
      <c r="CB5" s="253"/>
      <c r="CC5" s="253"/>
      <c r="CD5" s="253"/>
      <c r="CE5" s="253"/>
      <c r="CF5" s="253"/>
      <c r="CG5" s="253"/>
      <c r="CH5" s="253"/>
      <c r="CI5" s="253"/>
      <c r="CJ5" s="253"/>
      <c r="CK5" s="253"/>
      <c r="CL5" s="253"/>
      <c r="CM5" s="253"/>
      <c r="CN5" s="253"/>
      <c r="CO5" s="253"/>
      <c r="CP5" s="253"/>
      <c r="CQ5" s="253"/>
      <c r="CR5" s="253"/>
      <c r="CS5" s="253"/>
      <c r="CT5" s="253"/>
      <c r="CU5" s="253"/>
      <c r="CV5" s="253"/>
      <c r="CW5" s="253">
        <v>1</v>
      </c>
      <c r="CX5" s="253">
        <v>1</v>
      </c>
      <c r="CY5" s="253">
        <v>1</v>
      </c>
      <c r="CZ5" s="253">
        <v>1</v>
      </c>
      <c r="DA5" s="253">
        <v>1</v>
      </c>
      <c r="DB5" s="253">
        <v>1</v>
      </c>
      <c r="DC5" s="253">
        <v>1</v>
      </c>
      <c r="DD5" s="253">
        <v>1</v>
      </c>
      <c r="DE5" s="253">
        <v>1</v>
      </c>
      <c r="DF5" s="253">
        <v>1</v>
      </c>
      <c r="DG5" s="253">
        <v>1</v>
      </c>
      <c r="DH5" s="253">
        <v>1</v>
      </c>
      <c r="DI5" s="253">
        <v>1</v>
      </c>
      <c r="DJ5" s="253">
        <v>1</v>
      </c>
      <c r="DK5" s="253">
        <v>1</v>
      </c>
      <c r="DL5" s="253">
        <v>1</v>
      </c>
      <c r="DM5" s="253">
        <v>1</v>
      </c>
      <c r="DN5" s="253">
        <v>1</v>
      </c>
      <c r="DO5" s="253">
        <v>1</v>
      </c>
      <c r="DP5" s="253">
        <v>1</v>
      </c>
      <c r="DQ5" s="253">
        <v>1</v>
      </c>
      <c r="DR5" s="253">
        <v>1</v>
      </c>
      <c r="DS5" s="253">
        <v>1</v>
      </c>
      <c r="DT5" s="253">
        <v>1</v>
      </c>
      <c r="DU5" s="253">
        <v>1</v>
      </c>
      <c r="DV5" s="253">
        <v>1</v>
      </c>
      <c r="DW5" s="253">
        <v>1</v>
      </c>
      <c r="DX5" s="253">
        <v>1</v>
      </c>
      <c r="DY5" s="253">
        <v>1</v>
      </c>
      <c r="DZ5" s="253">
        <v>1</v>
      </c>
      <c r="EA5" s="253">
        <v>1</v>
      </c>
      <c r="EB5" s="253">
        <v>1</v>
      </c>
      <c r="EC5" s="253">
        <v>1</v>
      </c>
      <c r="ED5" s="253">
        <v>1</v>
      </c>
      <c r="EE5" s="253">
        <v>1</v>
      </c>
      <c r="EF5" s="253">
        <v>1</v>
      </c>
      <c r="EG5" s="253">
        <v>1</v>
      </c>
      <c r="EH5" s="253">
        <v>1</v>
      </c>
      <c r="EI5" s="253">
        <v>1</v>
      </c>
      <c r="EJ5" s="253">
        <v>1</v>
      </c>
      <c r="EK5" s="253">
        <v>1</v>
      </c>
      <c r="EL5" s="253">
        <v>1</v>
      </c>
      <c r="EM5" s="253">
        <v>1</v>
      </c>
      <c r="EN5" s="253">
        <v>1</v>
      </c>
      <c r="EO5" s="253">
        <v>1</v>
      </c>
      <c r="EP5" s="253">
        <v>1</v>
      </c>
      <c r="EQ5" s="253">
        <v>1</v>
      </c>
      <c r="ER5" s="253">
        <v>1</v>
      </c>
      <c r="ES5" s="253">
        <v>1</v>
      </c>
      <c r="ET5" s="253">
        <v>1</v>
      </c>
      <c r="EU5" s="253">
        <v>1</v>
      </c>
      <c r="EV5" s="253">
        <v>1</v>
      </c>
      <c r="EW5" s="253">
        <v>1</v>
      </c>
      <c r="EX5" s="253">
        <v>1</v>
      </c>
      <c r="EY5" s="253">
        <v>1</v>
      </c>
      <c r="EZ5" s="253">
        <v>1</v>
      </c>
      <c r="FA5" s="253">
        <v>1</v>
      </c>
      <c r="FB5" s="253">
        <v>1</v>
      </c>
      <c r="FC5" s="253">
        <v>1</v>
      </c>
      <c r="FD5" s="253">
        <v>1</v>
      </c>
      <c r="FE5" s="253">
        <v>1</v>
      </c>
      <c r="FF5" s="253">
        <v>1</v>
      </c>
      <c r="FG5" s="253">
        <v>1</v>
      </c>
      <c r="FH5" s="253">
        <v>1</v>
      </c>
      <c r="FI5" s="253">
        <v>1</v>
      </c>
      <c r="FJ5" s="253">
        <v>1</v>
      </c>
      <c r="FK5" s="253">
        <v>1</v>
      </c>
      <c r="FL5" s="253">
        <v>1</v>
      </c>
      <c r="FM5" s="253">
        <v>1</v>
      </c>
      <c r="FN5" s="253">
        <v>1</v>
      </c>
      <c r="FO5" s="253">
        <v>1</v>
      </c>
      <c r="FP5" s="253">
        <v>1</v>
      </c>
      <c r="FQ5" s="253">
        <v>1</v>
      </c>
      <c r="FR5" s="253">
        <v>1</v>
      </c>
      <c r="FS5" s="253">
        <v>1</v>
      </c>
      <c r="FT5" s="253">
        <v>1</v>
      </c>
      <c r="FU5" s="253">
        <v>1</v>
      </c>
      <c r="FV5" s="253">
        <v>1</v>
      </c>
      <c r="FW5" s="253">
        <v>1</v>
      </c>
      <c r="FX5" s="253">
        <v>1</v>
      </c>
      <c r="FY5" s="253">
        <v>1</v>
      </c>
      <c r="FZ5" s="253">
        <v>1</v>
      </c>
      <c r="GA5" s="253">
        <v>1</v>
      </c>
      <c r="GB5" s="253">
        <v>1</v>
      </c>
      <c r="GC5" s="253">
        <v>1</v>
      </c>
      <c r="GD5" s="253">
        <v>1</v>
      </c>
      <c r="GE5" s="253">
        <v>1</v>
      </c>
      <c r="GF5" s="253">
        <v>1</v>
      </c>
      <c r="GG5" s="253">
        <v>1</v>
      </c>
      <c r="GH5" s="253">
        <v>1</v>
      </c>
      <c r="GI5" s="253">
        <v>1</v>
      </c>
      <c r="GJ5" s="253">
        <v>1</v>
      </c>
      <c r="GK5" s="253">
        <v>1</v>
      </c>
      <c r="GL5" s="253">
        <v>1</v>
      </c>
      <c r="GM5" s="253">
        <v>1</v>
      </c>
      <c r="GN5" s="253">
        <v>1</v>
      </c>
      <c r="GO5" s="253">
        <v>1</v>
      </c>
      <c r="GP5" s="253">
        <v>1</v>
      </c>
      <c r="GQ5" s="253">
        <v>1</v>
      </c>
      <c r="GR5" s="253">
        <v>1</v>
      </c>
      <c r="GS5" s="253">
        <v>1</v>
      </c>
      <c r="GT5" s="253">
        <v>1</v>
      </c>
      <c r="GU5" s="253">
        <v>1</v>
      </c>
      <c r="GV5" s="253">
        <v>1</v>
      </c>
      <c r="GW5" s="253">
        <v>1</v>
      </c>
      <c r="GX5" s="253">
        <v>1</v>
      </c>
      <c r="GY5" s="253">
        <v>1</v>
      </c>
      <c r="GZ5" s="253">
        <v>1</v>
      </c>
      <c r="HA5" s="253">
        <v>1</v>
      </c>
      <c r="HB5" s="253">
        <v>1</v>
      </c>
      <c r="HC5" s="253">
        <v>1</v>
      </c>
      <c r="HD5" s="253">
        <v>1</v>
      </c>
      <c r="HE5" s="253">
        <v>1</v>
      </c>
      <c r="HF5" s="253">
        <v>1</v>
      </c>
      <c r="HG5" s="253">
        <v>1</v>
      </c>
      <c r="HH5" s="253">
        <v>1</v>
      </c>
      <c r="HI5" s="253">
        <v>1</v>
      </c>
      <c r="HJ5" s="253">
        <v>1</v>
      </c>
      <c r="HK5" s="253">
        <v>1</v>
      </c>
      <c r="HL5" s="253">
        <v>1</v>
      </c>
      <c r="HM5" s="253">
        <v>1</v>
      </c>
      <c r="HN5" s="253">
        <v>1</v>
      </c>
      <c r="HO5" s="253">
        <v>1</v>
      </c>
      <c r="HP5" s="253">
        <v>1</v>
      </c>
      <c r="HQ5" s="253">
        <v>1</v>
      </c>
      <c r="HR5" s="253">
        <v>1</v>
      </c>
      <c r="HS5" s="253">
        <v>1</v>
      </c>
      <c r="HT5" s="253">
        <v>1</v>
      </c>
      <c r="HU5" s="253">
        <v>1</v>
      </c>
      <c r="HV5" s="253">
        <v>1</v>
      </c>
      <c r="HW5" s="253">
        <v>1</v>
      </c>
      <c r="HX5" s="253">
        <v>1</v>
      </c>
      <c r="HY5" s="253">
        <v>1</v>
      </c>
      <c r="HZ5" s="253">
        <v>1</v>
      </c>
      <c r="IA5" s="253">
        <v>1</v>
      </c>
      <c r="IB5" s="253">
        <v>1</v>
      </c>
      <c r="IC5" s="253">
        <v>1</v>
      </c>
      <c r="ID5" s="253">
        <v>1</v>
      </c>
      <c r="IE5" s="253">
        <v>1</v>
      </c>
      <c r="IF5" s="253">
        <v>1</v>
      </c>
      <c r="IG5" s="253">
        <v>1</v>
      </c>
      <c r="IH5" s="253">
        <v>1</v>
      </c>
      <c r="II5" s="253">
        <v>1</v>
      </c>
      <c r="IJ5" s="253">
        <v>1</v>
      </c>
      <c r="IK5" s="253">
        <v>1</v>
      </c>
      <c r="IL5" s="253">
        <v>1</v>
      </c>
      <c r="IM5" s="253">
        <v>1</v>
      </c>
      <c r="IN5" s="253">
        <v>1</v>
      </c>
      <c r="IO5" s="253">
        <v>1</v>
      </c>
      <c r="IP5" s="253">
        <v>1</v>
      </c>
      <c r="IQ5" s="253">
        <v>1</v>
      </c>
      <c r="IR5" s="253">
        <v>1</v>
      </c>
      <c r="IS5" s="253">
        <v>1</v>
      </c>
      <c r="IT5" s="253">
        <v>1</v>
      </c>
      <c r="IU5" s="253">
        <v>1</v>
      </c>
      <c r="IV5" s="253">
        <v>1</v>
      </c>
      <c r="IW5" s="253">
        <v>1</v>
      </c>
      <c r="IX5" s="253">
        <v>1</v>
      </c>
      <c r="IY5" s="253">
        <v>1</v>
      </c>
      <c r="IZ5" s="253">
        <v>1</v>
      </c>
      <c r="JA5" s="253">
        <v>1</v>
      </c>
      <c r="JB5" s="253">
        <v>1</v>
      </c>
      <c r="JC5" s="253">
        <v>1</v>
      </c>
      <c r="JD5" s="253">
        <v>1</v>
      </c>
      <c r="JE5" s="253">
        <v>1</v>
      </c>
      <c r="JF5" s="253">
        <v>1</v>
      </c>
      <c r="JG5" s="253">
        <v>1</v>
      </c>
      <c r="JH5" s="253">
        <v>1</v>
      </c>
      <c r="JI5" s="253">
        <v>1</v>
      </c>
      <c r="JJ5" s="253">
        <v>1</v>
      </c>
      <c r="JK5" s="253">
        <v>1</v>
      </c>
      <c r="JL5" s="253">
        <v>1</v>
      </c>
      <c r="JM5" s="253">
        <v>1</v>
      </c>
      <c r="JN5" s="253">
        <v>1</v>
      </c>
      <c r="JO5" s="253">
        <v>1</v>
      </c>
      <c r="JP5" s="253">
        <v>1</v>
      </c>
      <c r="JQ5" s="253">
        <v>1</v>
      </c>
      <c r="JR5" s="253">
        <v>1</v>
      </c>
      <c r="JS5" s="253">
        <v>1</v>
      </c>
      <c r="JT5" s="253">
        <v>1</v>
      </c>
      <c r="JU5" s="253">
        <v>1</v>
      </c>
      <c r="JV5" s="253">
        <v>1</v>
      </c>
      <c r="JW5" s="253">
        <v>1</v>
      </c>
      <c r="JX5" s="253">
        <v>1</v>
      </c>
      <c r="JY5" s="253">
        <v>1</v>
      </c>
      <c r="JZ5" s="253">
        <v>1</v>
      </c>
      <c r="KA5" s="253">
        <v>1</v>
      </c>
      <c r="KB5" s="253">
        <v>1</v>
      </c>
      <c r="KC5" s="253">
        <v>1</v>
      </c>
      <c r="KD5" s="253">
        <v>1</v>
      </c>
      <c r="KE5" s="253">
        <v>1</v>
      </c>
      <c r="KF5" s="253">
        <v>1</v>
      </c>
      <c r="KG5" s="253">
        <v>1</v>
      </c>
      <c r="KH5" s="253">
        <v>1</v>
      </c>
      <c r="KI5" s="253">
        <v>1</v>
      </c>
      <c r="KJ5" s="253">
        <v>1</v>
      </c>
      <c r="KK5" s="253">
        <v>1</v>
      </c>
      <c r="KL5" s="253">
        <v>1</v>
      </c>
      <c r="KM5" s="253">
        <v>1</v>
      </c>
      <c r="KN5" s="253">
        <v>1</v>
      </c>
      <c r="KO5" s="253">
        <v>1</v>
      </c>
      <c r="KP5" s="253">
        <v>1</v>
      </c>
      <c r="KQ5" s="253">
        <v>1</v>
      </c>
      <c r="KR5" s="253">
        <v>1</v>
      </c>
      <c r="KS5" s="253">
        <v>1</v>
      </c>
      <c r="KT5" s="253">
        <v>1</v>
      </c>
      <c r="KU5" s="253">
        <v>1</v>
      </c>
      <c r="KV5" s="253">
        <v>1</v>
      </c>
      <c r="KW5" s="253">
        <v>1</v>
      </c>
      <c r="KX5" s="253">
        <v>1</v>
      </c>
      <c r="KY5" s="253">
        <v>1</v>
      </c>
      <c r="KZ5" s="253">
        <v>1</v>
      </c>
      <c r="LA5" s="253">
        <v>1</v>
      </c>
      <c r="LB5" s="253">
        <v>1</v>
      </c>
      <c r="LC5" s="253">
        <v>1</v>
      </c>
      <c r="LD5" s="253">
        <v>1</v>
      </c>
      <c r="LE5" s="253">
        <v>1</v>
      </c>
      <c r="LF5" s="253">
        <v>1</v>
      </c>
      <c r="LG5" s="253">
        <v>1</v>
      </c>
      <c r="LH5" s="253">
        <v>1</v>
      </c>
      <c r="LI5" s="253">
        <v>1</v>
      </c>
      <c r="LJ5" s="253">
        <v>1</v>
      </c>
      <c r="LK5" s="253">
        <v>1</v>
      </c>
      <c r="LL5" s="253">
        <v>1</v>
      </c>
      <c r="LM5" s="253">
        <v>1</v>
      </c>
      <c r="LN5" s="253">
        <v>1</v>
      </c>
      <c r="LO5" s="253">
        <v>1</v>
      </c>
      <c r="LP5" s="253">
        <v>1</v>
      </c>
      <c r="LQ5" s="253">
        <v>1</v>
      </c>
      <c r="LR5" s="253">
        <v>1</v>
      </c>
      <c r="LS5" s="253">
        <v>1</v>
      </c>
      <c r="LT5" s="253">
        <v>1</v>
      </c>
      <c r="LU5" s="253">
        <v>1</v>
      </c>
      <c r="LV5" s="253">
        <v>1</v>
      </c>
      <c r="LW5" s="253">
        <v>1</v>
      </c>
      <c r="LX5" s="253">
        <v>1</v>
      </c>
      <c r="LY5" s="253">
        <v>1</v>
      </c>
      <c r="LZ5" s="253">
        <v>1</v>
      </c>
      <c r="MA5" s="253">
        <v>1</v>
      </c>
      <c r="MB5" s="253">
        <v>1</v>
      </c>
      <c r="MC5" s="253">
        <v>1</v>
      </c>
      <c r="MD5" s="253">
        <v>1</v>
      </c>
      <c r="ME5" s="253">
        <v>1</v>
      </c>
      <c r="MF5" s="253">
        <v>1</v>
      </c>
      <c r="MG5" s="253">
        <v>1</v>
      </c>
      <c r="MH5" s="253">
        <v>1</v>
      </c>
      <c r="MI5" s="253">
        <v>1</v>
      </c>
      <c r="MJ5" s="253">
        <v>1</v>
      </c>
      <c r="MK5" s="253">
        <v>1</v>
      </c>
      <c r="ML5" s="253">
        <v>1</v>
      </c>
      <c r="MM5" s="253">
        <v>1</v>
      </c>
      <c r="MN5" s="253">
        <v>1</v>
      </c>
      <c r="MO5" s="253">
        <v>1</v>
      </c>
      <c r="MP5" s="253">
        <v>1</v>
      </c>
      <c r="MQ5" s="253">
        <v>1</v>
      </c>
      <c r="MR5" s="253">
        <v>1</v>
      </c>
      <c r="MS5" s="253">
        <v>1</v>
      </c>
      <c r="MT5" s="253">
        <v>1</v>
      </c>
      <c r="MU5" s="253">
        <v>1</v>
      </c>
      <c r="MV5" s="253">
        <v>1</v>
      </c>
      <c r="MW5" s="253">
        <v>1</v>
      </c>
      <c r="MX5" s="253">
        <v>1</v>
      </c>
      <c r="MY5" s="253">
        <v>1</v>
      </c>
      <c r="MZ5" s="253">
        <v>1</v>
      </c>
      <c r="NA5" s="253">
        <v>1</v>
      </c>
      <c r="NB5" s="253">
        <v>1</v>
      </c>
      <c r="NC5" s="253">
        <v>1</v>
      </c>
      <c r="ND5" s="253">
        <v>1</v>
      </c>
      <c r="NE5" s="253">
        <v>1</v>
      </c>
      <c r="NF5" s="253">
        <v>1</v>
      </c>
      <c r="NG5" s="253">
        <v>1</v>
      </c>
      <c r="NH5" s="253">
        <v>1</v>
      </c>
      <c r="NI5" s="253">
        <v>1</v>
      </c>
      <c r="NJ5" s="253">
        <v>1</v>
      </c>
      <c r="NK5" s="253">
        <v>1</v>
      </c>
      <c r="NL5" s="253">
        <v>1</v>
      </c>
      <c r="NM5" s="253">
        <v>1</v>
      </c>
      <c r="NN5" s="253">
        <v>1</v>
      </c>
      <c r="NO5" s="253">
        <v>1</v>
      </c>
      <c r="NP5" s="253">
        <v>1</v>
      </c>
      <c r="NQ5" s="253">
        <v>1</v>
      </c>
      <c r="NR5" s="253">
        <v>1</v>
      </c>
      <c r="NS5" s="253">
        <v>1</v>
      </c>
      <c r="NT5" s="253">
        <v>1</v>
      </c>
      <c r="NU5" s="253">
        <v>1</v>
      </c>
      <c r="NV5" s="253">
        <v>1</v>
      </c>
      <c r="NW5" s="253">
        <v>1</v>
      </c>
      <c r="NX5" s="253">
        <v>1</v>
      </c>
      <c r="NY5" s="253">
        <v>1</v>
      </c>
      <c r="NZ5" s="253">
        <v>1</v>
      </c>
      <c r="OA5" s="253">
        <v>1</v>
      </c>
      <c r="OB5" s="253">
        <v>1</v>
      </c>
      <c r="OC5" s="253">
        <v>1</v>
      </c>
      <c r="OD5" s="253">
        <v>1</v>
      </c>
      <c r="OE5" s="253">
        <v>1</v>
      </c>
      <c r="OF5" s="253">
        <v>1</v>
      </c>
      <c r="OG5" s="253">
        <v>1</v>
      </c>
      <c r="OH5" s="253">
        <v>1</v>
      </c>
      <c r="OI5" s="253">
        <v>1</v>
      </c>
      <c r="OJ5" s="253">
        <v>1</v>
      </c>
      <c r="OK5" s="253">
        <v>1</v>
      </c>
      <c r="OL5" s="253">
        <v>1</v>
      </c>
      <c r="OM5" s="253">
        <v>1</v>
      </c>
      <c r="ON5" s="253">
        <v>1</v>
      </c>
      <c r="OO5" s="253">
        <v>1</v>
      </c>
      <c r="OP5" s="253">
        <v>1</v>
      </c>
      <c r="OQ5" s="253">
        <v>1</v>
      </c>
      <c r="OR5" s="253">
        <v>1</v>
      </c>
      <c r="OS5" s="253">
        <v>1</v>
      </c>
      <c r="OT5" s="253">
        <v>1</v>
      </c>
      <c r="OU5" s="253">
        <v>1</v>
      </c>
      <c r="OV5" s="253">
        <v>1</v>
      </c>
      <c r="OW5" s="253">
        <v>1</v>
      </c>
      <c r="OX5" s="253">
        <v>1</v>
      </c>
      <c r="OY5" s="253">
        <v>1</v>
      </c>
      <c r="OZ5" s="253">
        <v>1</v>
      </c>
      <c r="PA5" s="253">
        <v>1</v>
      </c>
      <c r="PB5" s="253">
        <v>1</v>
      </c>
      <c r="PC5" s="253">
        <v>1</v>
      </c>
      <c r="PD5" s="253">
        <v>1</v>
      </c>
      <c r="PE5" s="253">
        <v>1</v>
      </c>
      <c r="PF5" s="253">
        <v>1</v>
      </c>
      <c r="PG5" s="253">
        <v>1</v>
      </c>
      <c r="PH5" s="253">
        <v>1</v>
      </c>
      <c r="PI5" s="253">
        <v>1</v>
      </c>
      <c r="PJ5" s="253">
        <v>1</v>
      </c>
      <c r="PK5" s="253">
        <v>1</v>
      </c>
      <c r="PL5" s="253">
        <v>1</v>
      </c>
      <c r="PM5" s="253">
        <v>1</v>
      </c>
      <c r="PN5" s="253">
        <v>1</v>
      </c>
      <c r="PO5" s="253">
        <v>1</v>
      </c>
      <c r="PP5" s="253">
        <v>1</v>
      </c>
      <c r="PQ5" s="253">
        <v>1</v>
      </c>
      <c r="PR5" s="253">
        <v>1</v>
      </c>
      <c r="PS5" s="253">
        <v>1</v>
      </c>
      <c r="PT5" s="253">
        <v>1</v>
      </c>
      <c r="PU5" s="253">
        <v>1</v>
      </c>
      <c r="PV5" s="253">
        <v>1</v>
      </c>
      <c r="PW5" s="253">
        <v>1</v>
      </c>
      <c r="PX5" s="253">
        <v>1</v>
      </c>
      <c r="PY5" s="253">
        <v>1</v>
      </c>
      <c r="PZ5" s="253">
        <v>1</v>
      </c>
      <c r="QA5" s="253">
        <v>1</v>
      </c>
      <c r="QB5" s="253">
        <v>1</v>
      </c>
      <c r="QC5" s="253">
        <v>1</v>
      </c>
      <c r="QD5" s="253">
        <v>1</v>
      </c>
      <c r="QE5" s="253">
        <v>1</v>
      </c>
      <c r="QF5" s="253">
        <v>1</v>
      </c>
      <c r="QG5" s="253">
        <v>1</v>
      </c>
      <c r="QH5" s="253">
        <v>1</v>
      </c>
      <c r="QI5" s="253">
        <v>1</v>
      </c>
      <c r="QJ5" s="253">
        <v>1</v>
      </c>
      <c r="QK5" s="253">
        <v>1</v>
      </c>
      <c r="QL5" s="253">
        <v>1</v>
      </c>
      <c r="QM5" s="253">
        <v>1</v>
      </c>
      <c r="QN5" s="253">
        <v>1</v>
      </c>
      <c r="QO5" s="253">
        <v>1</v>
      </c>
      <c r="QP5" s="253">
        <v>1</v>
      </c>
      <c r="QQ5" s="253">
        <v>1</v>
      </c>
      <c r="QR5" s="253">
        <v>1</v>
      </c>
      <c r="QS5" s="253">
        <v>1</v>
      </c>
      <c r="QT5" s="253">
        <v>1</v>
      </c>
      <c r="QU5" s="253">
        <v>1</v>
      </c>
      <c r="QV5" s="253">
        <v>1</v>
      </c>
      <c r="QW5" s="253">
        <v>1</v>
      </c>
      <c r="QX5" s="253">
        <v>1</v>
      </c>
      <c r="QY5" s="253">
        <v>1</v>
      </c>
      <c r="QZ5" s="253">
        <v>1</v>
      </c>
      <c r="RA5" s="253">
        <v>1</v>
      </c>
      <c r="RB5" s="253">
        <v>1</v>
      </c>
      <c r="RC5" s="253">
        <v>1</v>
      </c>
      <c r="RD5" s="253">
        <v>1</v>
      </c>
      <c r="RE5" s="253">
        <v>1</v>
      </c>
      <c r="RF5" s="253">
        <v>1</v>
      </c>
      <c r="RG5" s="253">
        <v>1</v>
      </c>
      <c r="RH5" s="253">
        <v>1</v>
      </c>
      <c r="RI5" s="253">
        <v>1</v>
      </c>
      <c r="RJ5" s="253">
        <v>1</v>
      </c>
      <c r="RK5" s="253">
        <v>1</v>
      </c>
      <c r="RL5" s="253">
        <v>1</v>
      </c>
      <c r="RM5" s="253">
        <v>1</v>
      </c>
      <c r="RN5" s="253">
        <v>1</v>
      </c>
      <c r="RO5" s="253">
        <v>1</v>
      </c>
      <c r="RP5" s="253">
        <v>1</v>
      </c>
      <c r="RQ5" s="253">
        <v>1</v>
      </c>
      <c r="RR5" s="253">
        <v>1</v>
      </c>
      <c r="RS5" s="253">
        <v>1</v>
      </c>
      <c r="RT5" s="253">
        <v>1</v>
      </c>
      <c r="RU5" s="253">
        <v>1</v>
      </c>
      <c r="RV5" s="253">
        <v>1</v>
      </c>
      <c r="RW5" s="253">
        <v>1</v>
      </c>
      <c r="RX5" s="253">
        <v>1</v>
      </c>
      <c r="RY5" s="253">
        <v>1</v>
      </c>
      <c r="RZ5" s="253">
        <v>1</v>
      </c>
      <c r="SA5" s="253">
        <v>1</v>
      </c>
      <c r="SB5" s="253">
        <v>1</v>
      </c>
      <c r="SC5" s="253">
        <v>1</v>
      </c>
      <c r="SD5" s="253">
        <v>1</v>
      </c>
      <c r="SE5" s="253">
        <v>1</v>
      </c>
      <c r="SF5" s="253">
        <v>1</v>
      </c>
      <c r="SG5" s="253">
        <v>1</v>
      </c>
      <c r="SH5" s="253">
        <v>1</v>
      </c>
      <c r="SI5" s="253">
        <v>1</v>
      </c>
      <c r="SJ5" s="253">
        <v>1</v>
      </c>
      <c r="SK5" s="252"/>
      <c r="SL5" s="254"/>
      <c r="SM5" s="242"/>
      <c r="SN5" s="242"/>
      <c r="SO5" s="242"/>
    </row>
    <row r="6" spans="1:509" ht="20.149999999999999" customHeight="1" x14ac:dyDescent="0.35">
      <c r="A6" s="242"/>
      <c r="B6" s="251"/>
      <c r="C6" s="438">
        <v>1.02</v>
      </c>
      <c r="D6" s="255"/>
      <c r="E6" s="315" t="s">
        <v>360</v>
      </c>
      <c r="F6" s="316">
        <v>2</v>
      </c>
      <c r="G6" s="316"/>
      <c r="H6" s="256"/>
      <c r="I6" s="621" t="s">
        <v>680</v>
      </c>
      <c r="J6" s="618"/>
      <c r="K6" s="283"/>
      <c r="L6" s="283"/>
      <c r="M6" s="283"/>
      <c r="N6" s="283"/>
      <c r="O6" s="283"/>
      <c r="P6" s="283"/>
      <c r="Q6" s="283"/>
      <c r="R6" s="283"/>
      <c r="S6" s="283"/>
      <c r="T6" s="283"/>
      <c r="U6" s="283"/>
      <c r="V6" s="283"/>
      <c r="W6" s="283"/>
      <c r="X6" s="283"/>
      <c r="Y6" s="283"/>
      <c r="Z6" s="283"/>
      <c r="AA6" s="283"/>
      <c r="AB6" s="283"/>
      <c r="AC6" s="283"/>
      <c r="AD6" s="283"/>
      <c r="AE6" s="283"/>
      <c r="AF6" s="283"/>
      <c r="AG6" s="283"/>
      <c r="AH6" s="283"/>
      <c r="AI6" s="283"/>
      <c r="AJ6" s="283"/>
      <c r="AK6" s="283"/>
      <c r="AL6" s="283"/>
      <c r="AM6" s="283"/>
      <c r="AN6" s="283"/>
      <c r="AO6" s="283"/>
      <c r="AP6" s="283"/>
      <c r="AQ6" s="283"/>
      <c r="AR6" s="283"/>
      <c r="AS6" s="283"/>
      <c r="AT6" s="283"/>
      <c r="AU6" s="283"/>
      <c r="AV6" s="283"/>
      <c r="AW6" s="283"/>
      <c r="AX6" s="283"/>
      <c r="AY6" s="283"/>
      <c r="AZ6" s="283"/>
      <c r="BA6" s="283"/>
      <c r="BB6" s="283"/>
      <c r="BC6" s="283"/>
      <c r="BD6" s="283"/>
      <c r="BE6" s="283"/>
      <c r="BF6" s="283"/>
      <c r="BG6" s="283"/>
      <c r="BH6" s="283"/>
      <c r="BI6" s="283"/>
      <c r="BJ6" s="283"/>
      <c r="BK6" s="283"/>
      <c r="BL6" s="283"/>
      <c r="BM6" s="283"/>
      <c r="BN6" s="283"/>
      <c r="BO6" s="283"/>
      <c r="BP6" s="283"/>
      <c r="BQ6" s="283"/>
      <c r="BR6" s="283"/>
      <c r="BS6" s="283"/>
      <c r="BT6" s="283"/>
      <c r="BU6" s="283"/>
      <c r="BV6" s="283"/>
      <c r="BW6" s="283"/>
      <c r="BX6" s="283"/>
      <c r="BY6" s="283"/>
      <c r="BZ6" s="283"/>
      <c r="CA6" s="283"/>
      <c r="CB6" s="283"/>
      <c r="CC6" s="283"/>
      <c r="CD6" s="283"/>
      <c r="CE6" s="283"/>
      <c r="CF6" s="283"/>
      <c r="CG6" s="283"/>
      <c r="CH6" s="283"/>
      <c r="CI6" s="283"/>
      <c r="CJ6" s="283"/>
      <c r="CK6" s="283"/>
      <c r="CL6" s="283"/>
      <c r="CM6" s="283"/>
      <c r="CN6" s="283"/>
      <c r="CO6" s="283"/>
      <c r="CP6" s="283"/>
      <c r="CQ6" s="283"/>
      <c r="CR6" s="283"/>
      <c r="CS6" s="283"/>
      <c r="CT6" s="283"/>
      <c r="CU6" s="283"/>
      <c r="CV6" s="283"/>
      <c r="CW6" s="283"/>
      <c r="CX6" s="283"/>
      <c r="CY6" s="283"/>
      <c r="CZ6" s="283"/>
      <c r="DA6" s="283"/>
      <c r="DB6" s="283"/>
      <c r="DC6" s="283"/>
      <c r="DD6" s="283"/>
      <c r="DE6" s="283"/>
      <c r="DF6" s="283"/>
      <c r="DG6" s="283"/>
      <c r="DH6" s="283"/>
      <c r="DI6" s="283"/>
      <c r="DJ6" s="283"/>
      <c r="DK6" s="283"/>
      <c r="DL6" s="283"/>
      <c r="DM6" s="283"/>
      <c r="DN6" s="283"/>
      <c r="DO6" s="283"/>
      <c r="DP6" s="283"/>
      <c r="DQ6" s="283"/>
      <c r="DR6" s="283"/>
      <c r="DS6" s="283"/>
      <c r="DT6" s="283"/>
      <c r="DU6" s="283"/>
      <c r="DV6" s="283"/>
      <c r="DW6" s="283"/>
      <c r="DX6" s="283"/>
      <c r="DY6" s="283"/>
      <c r="DZ6" s="283"/>
      <c r="EA6" s="283"/>
      <c r="EB6" s="283"/>
      <c r="EC6" s="283"/>
      <c r="ED6" s="283"/>
      <c r="EE6" s="283"/>
      <c r="EF6" s="283"/>
      <c r="EG6" s="283"/>
      <c r="EH6" s="283"/>
      <c r="EI6" s="283"/>
      <c r="EJ6" s="283"/>
      <c r="EK6" s="283"/>
      <c r="EL6" s="283"/>
      <c r="EM6" s="283"/>
      <c r="EN6" s="283"/>
      <c r="EO6" s="283"/>
      <c r="EP6" s="283"/>
      <c r="EQ6" s="283"/>
      <c r="ER6" s="283"/>
      <c r="ES6" s="283"/>
      <c r="ET6" s="283"/>
      <c r="EU6" s="283"/>
      <c r="EV6" s="283"/>
      <c r="EW6" s="283"/>
      <c r="EX6" s="283"/>
      <c r="EY6" s="283"/>
      <c r="EZ6" s="283"/>
      <c r="FA6" s="283"/>
      <c r="FB6" s="283"/>
      <c r="FC6" s="283"/>
      <c r="FD6" s="283"/>
      <c r="FE6" s="283"/>
      <c r="FF6" s="283"/>
      <c r="FG6" s="283"/>
      <c r="FH6" s="283"/>
      <c r="FI6" s="283"/>
      <c r="FJ6" s="283"/>
      <c r="FK6" s="283"/>
      <c r="FL6" s="283"/>
      <c r="FM6" s="283"/>
      <c r="FN6" s="283"/>
      <c r="FO6" s="283"/>
      <c r="FP6" s="283"/>
      <c r="FQ6" s="283"/>
      <c r="FR6" s="283"/>
      <c r="FS6" s="283"/>
      <c r="FT6" s="283"/>
      <c r="FU6" s="283"/>
      <c r="FV6" s="283"/>
      <c r="FW6" s="283"/>
      <c r="FX6" s="283"/>
      <c r="FY6" s="283"/>
      <c r="FZ6" s="283"/>
      <c r="GA6" s="283"/>
      <c r="GB6" s="283"/>
      <c r="GC6" s="283"/>
      <c r="GD6" s="283"/>
      <c r="GE6" s="283"/>
      <c r="GF6" s="283"/>
      <c r="GG6" s="283"/>
      <c r="GH6" s="283"/>
      <c r="GI6" s="283"/>
      <c r="GJ6" s="283"/>
      <c r="GK6" s="283"/>
      <c r="GL6" s="283"/>
      <c r="GM6" s="283"/>
      <c r="GN6" s="283"/>
      <c r="GO6" s="283"/>
      <c r="GP6" s="283"/>
      <c r="GQ6" s="283"/>
      <c r="GR6" s="283"/>
      <c r="GS6" s="283"/>
      <c r="GT6" s="283"/>
      <c r="GU6" s="283"/>
      <c r="GV6" s="283"/>
      <c r="GW6" s="283"/>
      <c r="GX6" s="283"/>
      <c r="GY6" s="283"/>
      <c r="GZ6" s="283"/>
      <c r="HA6" s="283"/>
      <c r="HB6" s="283"/>
      <c r="HC6" s="283"/>
      <c r="HD6" s="283"/>
      <c r="HE6" s="283"/>
      <c r="HF6" s="283"/>
      <c r="HG6" s="283"/>
      <c r="HH6" s="283"/>
      <c r="HI6" s="283"/>
      <c r="HJ6" s="283"/>
      <c r="HK6" s="283"/>
      <c r="HL6" s="283"/>
      <c r="HM6" s="283"/>
      <c r="HN6" s="283"/>
      <c r="HO6" s="283"/>
      <c r="HP6" s="283"/>
      <c r="HQ6" s="283"/>
      <c r="HR6" s="283"/>
      <c r="HS6" s="283"/>
      <c r="HT6" s="283"/>
      <c r="HU6" s="283"/>
      <c r="HV6" s="283"/>
      <c r="HW6" s="283"/>
      <c r="HX6" s="283"/>
      <c r="HY6" s="283"/>
      <c r="HZ6" s="283"/>
      <c r="IA6" s="283"/>
      <c r="IB6" s="283"/>
      <c r="IC6" s="283"/>
      <c r="ID6" s="283"/>
      <c r="IE6" s="283"/>
      <c r="IF6" s="283"/>
      <c r="IG6" s="283"/>
      <c r="IH6" s="283"/>
      <c r="II6" s="283"/>
      <c r="IJ6" s="283"/>
      <c r="IK6" s="283"/>
      <c r="IL6" s="283"/>
      <c r="IM6" s="283"/>
      <c r="IN6" s="283"/>
      <c r="IO6" s="283"/>
      <c r="IP6" s="283"/>
      <c r="IQ6" s="283"/>
      <c r="IR6" s="283"/>
      <c r="IS6" s="283"/>
      <c r="IT6" s="283"/>
      <c r="IU6" s="283"/>
      <c r="IV6" s="283"/>
      <c r="IW6" s="283"/>
      <c r="IX6" s="283"/>
      <c r="IY6" s="283"/>
      <c r="IZ6" s="283"/>
      <c r="JA6" s="283"/>
      <c r="JB6" s="283"/>
      <c r="JC6" s="283"/>
      <c r="JD6" s="283"/>
      <c r="JE6" s="283"/>
      <c r="JF6" s="283"/>
      <c r="JG6" s="283"/>
      <c r="JH6" s="283"/>
      <c r="JI6" s="283"/>
      <c r="JJ6" s="283"/>
      <c r="JK6" s="283"/>
      <c r="JL6" s="283"/>
      <c r="JM6" s="283"/>
      <c r="JN6" s="283"/>
      <c r="JO6" s="283"/>
      <c r="JP6" s="283"/>
      <c r="JQ6" s="283"/>
      <c r="JR6" s="283"/>
      <c r="JS6" s="283"/>
      <c r="JT6" s="283"/>
      <c r="JU6" s="283"/>
      <c r="JV6" s="283"/>
      <c r="JW6" s="283"/>
      <c r="JX6" s="283"/>
      <c r="JY6" s="283"/>
      <c r="JZ6" s="283"/>
      <c r="KA6" s="283"/>
      <c r="KB6" s="283"/>
      <c r="KC6" s="283"/>
      <c r="KD6" s="283"/>
      <c r="KE6" s="283"/>
      <c r="KF6" s="283"/>
      <c r="KG6" s="283"/>
      <c r="KH6" s="283"/>
      <c r="KI6" s="283"/>
      <c r="KJ6" s="283"/>
      <c r="KK6" s="283"/>
      <c r="KL6" s="283"/>
      <c r="KM6" s="283"/>
      <c r="KN6" s="283"/>
      <c r="KO6" s="283"/>
      <c r="KP6" s="283"/>
      <c r="KQ6" s="283"/>
      <c r="KR6" s="283"/>
      <c r="KS6" s="283"/>
      <c r="KT6" s="283"/>
      <c r="KU6" s="283"/>
      <c r="KV6" s="283"/>
      <c r="KW6" s="283"/>
      <c r="KX6" s="283"/>
      <c r="KY6" s="283"/>
      <c r="KZ6" s="283"/>
      <c r="LA6" s="283"/>
      <c r="LB6" s="283"/>
      <c r="LC6" s="283"/>
      <c r="LD6" s="283"/>
      <c r="LE6" s="283"/>
      <c r="LF6" s="283"/>
      <c r="LG6" s="283"/>
      <c r="LH6" s="283"/>
      <c r="LI6" s="283"/>
      <c r="LJ6" s="283"/>
      <c r="LK6" s="283"/>
      <c r="LL6" s="283"/>
      <c r="LM6" s="283"/>
      <c r="LN6" s="283"/>
      <c r="LO6" s="283"/>
      <c r="LP6" s="283"/>
      <c r="LQ6" s="283"/>
      <c r="LR6" s="283"/>
      <c r="LS6" s="283"/>
      <c r="LT6" s="283"/>
      <c r="LU6" s="283"/>
      <c r="LV6" s="283"/>
      <c r="LW6" s="283"/>
      <c r="LX6" s="283"/>
      <c r="LY6" s="283"/>
      <c r="LZ6" s="283"/>
      <c r="MA6" s="283"/>
      <c r="MB6" s="283"/>
      <c r="MC6" s="283"/>
      <c r="MD6" s="283"/>
      <c r="ME6" s="283"/>
      <c r="MF6" s="283"/>
      <c r="MG6" s="283"/>
      <c r="MH6" s="283"/>
      <c r="MI6" s="283"/>
      <c r="MJ6" s="283"/>
      <c r="MK6" s="283"/>
      <c r="ML6" s="283"/>
      <c r="MM6" s="283"/>
      <c r="MN6" s="283"/>
      <c r="MO6" s="283"/>
      <c r="MP6" s="283"/>
      <c r="MQ6" s="283"/>
      <c r="MR6" s="283"/>
      <c r="MS6" s="283"/>
      <c r="MT6" s="283"/>
      <c r="MU6" s="283"/>
      <c r="MV6" s="283"/>
      <c r="MW6" s="283"/>
      <c r="MX6" s="283"/>
      <c r="MY6" s="283"/>
      <c r="MZ6" s="283"/>
      <c r="NA6" s="283"/>
      <c r="NB6" s="283"/>
      <c r="NC6" s="283"/>
      <c r="ND6" s="283"/>
      <c r="NE6" s="283"/>
      <c r="NF6" s="283"/>
      <c r="NG6" s="283"/>
      <c r="NH6" s="283"/>
      <c r="NI6" s="283"/>
      <c r="NJ6" s="283"/>
      <c r="NK6" s="283"/>
      <c r="NL6" s="283"/>
      <c r="NM6" s="283"/>
      <c r="NN6" s="283"/>
      <c r="NO6" s="283"/>
      <c r="NP6" s="283"/>
      <c r="NQ6" s="283"/>
      <c r="NR6" s="283"/>
      <c r="NS6" s="283"/>
      <c r="NT6" s="283"/>
      <c r="NU6" s="283"/>
      <c r="NV6" s="283"/>
      <c r="NW6" s="283"/>
      <c r="NX6" s="283"/>
      <c r="NY6" s="283"/>
      <c r="NZ6" s="283"/>
      <c r="OA6" s="283"/>
      <c r="OB6" s="283"/>
      <c r="OC6" s="283"/>
      <c r="OD6" s="283"/>
      <c r="OE6" s="283"/>
      <c r="OF6" s="283"/>
      <c r="OG6" s="283"/>
      <c r="OH6" s="283"/>
      <c r="OI6" s="283"/>
      <c r="OJ6" s="283"/>
      <c r="OK6" s="283"/>
      <c r="OL6" s="283"/>
      <c r="OM6" s="283"/>
      <c r="ON6" s="283"/>
      <c r="OO6" s="283"/>
      <c r="OP6" s="283"/>
      <c r="OQ6" s="283"/>
      <c r="OR6" s="283"/>
      <c r="OS6" s="283"/>
      <c r="OT6" s="283"/>
      <c r="OU6" s="283"/>
      <c r="OV6" s="283"/>
      <c r="OW6" s="283"/>
      <c r="OX6" s="283"/>
      <c r="OY6" s="283"/>
      <c r="OZ6" s="283"/>
      <c r="PA6" s="283"/>
      <c r="PB6" s="283"/>
      <c r="PC6" s="283"/>
      <c r="PD6" s="283"/>
      <c r="PE6" s="283"/>
      <c r="PF6" s="283"/>
      <c r="PG6" s="283"/>
      <c r="PH6" s="283"/>
      <c r="PI6" s="283"/>
      <c r="PJ6" s="283"/>
      <c r="PK6" s="283"/>
      <c r="PL6" s="283"/>
      <c r="PM6" s="283"/>
      <c r="PN6" s="283"/>
      <c r="PO6" s="283"/>
      <c r="PP6" s="283"/>
      <c r="PQ6" s="283"/>
      <c r="PR6" s="283"/>
      <c r="PS6" s="283"/>
      <c r="PT6" s="283"/>
      <c r="PU6" s="283"/>
      <c r="PV6" s="283"/>
      <c r="PW6" s="283"/>
      <c r="PX6" s="283"/>
      <c r="PY6" s="283"/>
      <c r="PZ6" s="283"/>
      <c r="QA6" s="283"/>
      <c r="QB6" s="283"/>
      <c r="QC6" s="283"/>
      <c r="QD6" s="283"/>
      <c r="QE6" s="283"/>
      <c r="QF6" s="283"/>
      <c r="QG6" s="283"/>
      <c r="QH6" s="283"/>
      <c r="QI6" s="283"/>
      <c r="QJ6" s="283"/>
      <c r="QK6" s="283"/>
      <c r="QL6" s="283"/>
      <c r="QM6" s="283"/>
      <c r="QN6" s="283"/>
      <c r="QO6" s="283"/>
      <c r="QP6" s="283"/>
      <c r="QQ6" s="283"/>
      <c r="QR6" s="283"/>
      <c r="QS6" s="283"/>
      <c r="QT6" s="283"/>
      <c r="QU6" s="283"/>
      <c r="QV6" s="283"/>
      <c r="QW6" s="283"/>
      <c r="QX6" s="283"/>
      <c r="QY6" s="283"/>
      <c r="QZ6" s="283"/>
      <c r="RA6" s="283"/>
      <c r="RB6" s="283"/>
      <c r="RC6" s="283"/>
      <c r="RD6" s="283"/>
      <c r="RE6" s="283"/>
      <c r="RF6" s="283"/>
      <c r="RG6" s="283"/>
      <c r="RH6" s="283"/>
      <c r="RI6" s="283"/>
      <c r="RJ6" s="283"/>
      <c r="RK6" s="283"/>
      <c r="RL6" s="283"/>
      <c r="RM6" s="283"/>
      <c r="RN6" s="283"/>
      <c r="RO6" s="283"/>
      <c r="RP6" s="283"/>
      <c r="RQ6" s="283"/>
      <c r="RR6" s="283"/>
      <c r="RS6" s="283"/>
      <c r="RT6" s="283"/>
      <c r="RU6" s="283"/>
      <c r="RV6" s="283"/>
      <c r="RW6" s="283"/>
      <c r="RX6" s="283"/>
      <c r="RY6" s="283"/>
      <c r="RZ6" s="283"/>
      <c r="SA6" s="283"/>
      <c r="SB6" s="283"/>
      <c r="SC6" s="283"/>
      <c r="SD6" s="283"/>
      <c r="SE6" s="283"/>
      <c r="SF6" s="283"/>
      <c r="SG6" s="283"/>
      <c r="SH6" s="283"/>
      <c r="SI6" s="283"/>
      <c r="SJ6" s="283"/>
      <c r="SK6" s="318"/>
      <c r="SL6" s="254"/>
      <c r="SM6" s="242"/>
      <c r="SN6" s="242"/>
      <c r="SO6" s="242"/>
    </row>
    <row r="7" spans="1:509" ht="20.149999999999999" customHeight="1" outlineLevel="1" collapsed="1" x14ac:dyDescent="0.35">
      <c r="A7" s="242"/>
      <c r="B7" s="251"/>
      <c r="C7" s="438">
        <f>INT($C$6)+1.02</f>
        <v>2.02</v>
      </c>
      <c r="D7" s="255"/>
      <c r="E7" s="315" t="s">
        <v>362</v>
      </c>
      <c r="F7" s="319">
        <v>1</v>
      </c>
      <c r="G7" s="319"/>
      <c r="H7" s="260"/>
      <c r="I7" s="447" t="s">
        <v>363</v>
      </c>
      <c r="J7" s="261"/>
      <c r="K7" s="262"/>
      <c r="L7" s="262"/>
      <c r="M7" s="262"/>
      <c r="N7" s="262"/>
      <c r="O7" s="262"/>
      <c r="P7" s="262"/>
      <c r="Q7" s="262"/>
      <c r="R7" s="262"/>
      <c r="S7" s="262"/>
      <c r="T7" s="262"/>
      <c r="U7" s="262"/>
      <c r="V7" s="262"/>
      <c r="W7" s="262"/>
      <c r="X7" s="262"/>
      <c r="Y7" s="262"/>
      <c r="Z7" s="262"/>
      <c r="AA7" s="262"/>
      <c r="AB7" s="262"/>
      <c r="AC7" s="262"/>
      <c r="AD7" s="262"/>
      <c r="AE7" s="262"/>
      <c r="AF7" s="262"/>
      <c r="AG7" s="262"/>
      <c r="AH7" s="262"/>
      <c r="AI7" s="262"/>
      <c r="AJ7" s="262"/>
      <c r="AK7" s="262"/>
      <c r="AL7" s="262"/>
      <c r="AM7" s="262"/>
      <c r="AN7" s="262"/>
      <c r="AO7" s="262"/>
      <c r="AP7" s="262"/>
      <c r="AQ7" s="262"/>
      <c r="AR7" s="262"/>
      <c r="AS7" s="262"/>
      <c r="AT7" s="262"/>
      <c r="AU7" s="262"/>
      <c r="AV7" s="262"/>
      <c r="AW7" s="262"/>
      <c r="AX7" s="262"/>
      <c r="AY7" s="262"/>
      <c r="AZ7" s="262"/>
      <c r="BA7" s="262"/>
      <c r="BB7" s="262"/>
      <c r="BC7" s="262"/>
      <c r="BD7" s="262"/>
      <c r="BE7" s="262"/>
      <c r="BF7" s="262"/>
      <c r="BG7" s="262"/>
      <c r="BH7" s="262"/>
      <c r="BI7" s="262"/>
      <c r="BJ7" s="262"/>
      <c r="BK7" s="262"/>
      <c r="BL7" s="262"/>
      <c r="BM7" s="262"/>
      <c r="BN7" s="262"/>
      <c r="BO7" s="262"/>
      <c r="BP7" s="262"/>
      <c r="BQ7" s="262"/>
      <c r="BR7" s="262"/>
      <c r="BS7" s="262"/>
      <c r="BT7" s="262"/>
      <c r="BU7" s="262"/>
      <c r="BV7" s="262"/>
      <c r="BW7" s="262"/>
      <c r="BX7" s="262"/>
      <c r="BY7" s="262"/>
      <c r="BZ7" s="262"/>
      <c r="CA7" s="262"/>
      <c r="CB7" s="262"/>
      <c r="CC7" s="262"/>
      <c r="CD7" s="262"/>
      <c r="CE7" s="262"/>
      <c r="CF7" s="262"/>
      <c r="CG7" s="262"/>
      <c r="CH7" s="262"/>
      <c r="CI7" s="262"/>
      <c r="CJ7" s="262"/>
      <c r="CK7" s="262"/>
      <c r="CL7" s="262"/>
      <c r="CM7" s="262"/>
      <c r="CN7" s="262"/>
      <c r="CO7" s="262"/>
      <c r="CP7" s="262"/>
      <c r="CQ7" s="262"/>
      <c r="CR7" s="262"/>
      <c r="CS7" s="262"/>
      <c r="CT7" s="262"/>
      <c r="CU7" s="262"/>
      <c r="CV7" s="262"/>
      <c r="CW7" s="262"/>
      <c r="CX7" s="262"/>
      <c r="CY7" s="262"/>
      <c r="CZ7" s="262"/>
      <c r="DA7" s="262"/>
      <c r="DB7" s="262"/>
      <c r="DC7" s="262"/>
      <c r="DD7" s="262"/>
      <c r="DE7" s="262"/>
      <c r="DF7" s="262"/>
      <c r="DG7" s="262"/>
      <c r="DH7" s="262"/>
      <c r="DI7" s="262"/>
      <c r="DJ7" s="262"/>
      <c r="DK7" s="262"/>
      <c r="DL7" s="262"/>
      <c r="DM7" s="262"/>
      <c r="DN7" s="262"/>
      <c r="DO7" s="262"/>
      <c r="DP7" s="262"/>
      <c r="DQ7" s="262"/>
      <c r="DR7" s="262"/>
      <c r="DS7" s="262"/>
      <c r="DT7" s="262"/>
      <c r="DU7" s="262"/>
      <c r="DV7" s="262"/>
      <c r="DW7" s="262"/>
      <c r="DX7" s="262"/>
      <c r="DY7" s="262"/>
      <c r="DZ7" s="262"/>
      <c r="EA7" s="262"/>
      <c r="EB7" s="262"/>
      <c r="EC7" s="262"/>
      <c r="ED7" s="262"/>
      <c r="EE7" s="262"/>
      <c r="EF7" s="262"/>
      <c r="EG7" s="262"/>
      <c r="EH7" s="262"/>
      <c r="EI7" s="262"/>
      <c r="EJ7" s="262"/>
      <c r="EK7" s="262"/>
      <c r="EL7" s="262"/>
      <c r="EM7" s="262"/>
      <c r="EN7" s="262"/>
      <c r="EO7" s="262"/>
      <c r="EP7" s="262"/>
      <c r="EQ7" s="262"/>
      <c r="ER7" s="262"/>
      <c r="ES7" s="262"/>
      <c r="ET7" s="262"/>
      <c r="EU7" s="262"/>
      <c r="EV7" s="262"/>
      <c r="EW7" s="262"/>
      <c r="EX7" s="262"/>
      <c r="EY7" s="262"/>
      <c r="EZ7" s="262"/>
      <c r="FA7" s="262"/>
      <c r="FB7" s="262"/>
      <c r="FC7" s="262"/>
      <c r="FD7" s="262"/>
      <c r="FE7" s="262"/>
      <c r="FF7" s="262"/>
      <c r="FG7" s="262"/>
      <c r="FH7" s="262"/>
      <c r="FI7" s="262"/>
      <c r="FJ7" s="262"/>
      <c r="FK7" s="262"/>
      <c r="FL7" s="262"/>
      <c r="FM7" s="262"/>
      <c r="FN7" s="262"/>
      <c r="FO7" s="262"/>
      <c r="FP7" s="262"/>
      <c r="FQ7" s="262"/>
      <c r="FR7" s="262"/>
      <c r="FS7" s="262"/>
      <c r="FT7" s="262"/>
      <c r="FU7" s="262"/>
      <c r="FV7" s="262"/>
      <c r="FW7" s="262"/>
      <c r="FX7" s="262"/>
      <c r="FY7" s="262"/>
      <c r="FZ7" s="262"/>
      <c r="GA7" s="262"/>
      <c r="GB7" s="262"/>
      <c r="GC7" s="262"/>
      <c r="GD7" s="262"/>
      <c r="GE7" s="262"/>
      <c r="GF7" s="262"/>
      <c r="GG7" s="262"/>
      <c r="GH7" s="262"/>
      <c r="GI7" s="262"/>
      <c r="GJ7" s="262"/>
      <c r="GK7" s="262"/>
      <c r="GL7" s="262"/>
      <c r="GM7" s="262"/>
      <c r="GN7" s="262"/>
      <c r="GO7" s="262"/>
      <c r="GP7" s="262"/>
      <c r="GQ7" s="262"/>
      <c r="GR7" s="262"/>
      <c r="GS7" s="262"/>
      <c r="GT7" s="262"/>
      <c r="GU7" s="262"/>
      <c r="GV7" s="262"/>
      <c r="GW7" s="262"/>
      <c r="GX7" s="262"/>
      <c r="GY7" s="262"/>
      <c r="GZ7" s="262"/>
      <c r="HA7" s="262"/>
      <c r="HB7" s="262"/>
      <c r="HC7" s="262"/>
      <c r="HD7" s="262"/>
      <c r="HE7" s="262"/>
      <c r="HF7" s="262"/>
      <c r="HG7" s="262"/>
      <c r="HH7" s="262"/>
      <c r="HI7" s="262"/>
      <c r="HJ7" s="262"/>
      <c r="HK7" s="262"/>
      <c r="HL7" s="262"/>
      <c r="HM7" s="262"/>
      <c r="HN7" s="262"/>
      <c r="HO7" s="262"/>
      <c r="HP7" s="262"/>
      <c r="HQ7" s="262"/>
      <c r="HR7" s="262"/>
      <c r="HS7" s="262"/>
      <c r="HT7" s="262"/>
      <c r="HU7" s="262"/>
      <c r="HV7" s="262"/>
      <c r="HW7" s="262"/>
      <c r="HX7" s="262"/>
      <c r="HY7" s="262"/>
      <c r="HZ7" s="262"/>
      <c r="IA7" s="262"/>
      <c r="IB7" s="262"/>
      <c r="IC7" s="262"/>
      <c r="ID7" s="262"/>
      <c r="IE7" s="262"/>
      <c r="IF7" s="262"/>
      <c r="IG7" s="262"/>
      <c r="IH7" s="262"/>
      <c r="II7" s="262"/>
      <c r="IJ7" s="262"/>
      <c r="IK7" s="262"/>
      <c r="IL7" s="262"/>
      <c r="IM7" s="262"/>
      <c r="IN7" s="262"/>
      <c r="IO7" s="262"/>
      <c r="IP7" s="262"/>
      <c r="IQ7" s="262"/>
      <c r="IR7" s="262"/>
      <c r="IS7" s="262"/>
      <c r="IT7" s="262"/>
      <c r="IU7" s="262"/>
      <c r="IV7" s="262"/>
      <c r="IW7" s="262"/>
      <c r="IX7" s="262"/>
      <c r="IY7" s="262"/>
      <c r="IZ7" s="262"/>
      <c r="JA7" s="262"/>
      <c r="JB7" s="262"/>
      <c r="JC7" s="262"/>
      <c r="JD7" s="262"/>
      <c r="JE7" s="262"/>
      <c r="JF7" s="262"/>
      <c r="JG7" s="262"/>
      <c r="JH7" s="262"/>
      <c r="JI7" s="262"/>
      <c r="JJ7" s="262"/>
      <c r="JK7" s="262"/>
      <c r="JL7" s="262"/>
      <c r="JM7" s="262"/>
      <c r="JN7" s="262"/>
      <c r="JO7" s="262"/>
      <c r="JP7" s="262"/>
      <c r="JQ7" s="262"/>
      <c r="JR7" s="262"/>
      <c r="JS7" s="262"/>
      <c r="JT7" s="262"/>
      <c r="JU7" s="262"/>
      <c r="JV7" s="262"/>
      <c r="JW7" s="262"/>
      <c r="JX7" s="262"/>
      <c r="JY7" s="262"/>
      <c r="JZ7" s="262"/>
      <c r="KA7" s="262"/>
      <c r="KB7" s="262"/>
      <c r="KC7" s="262"/>
      <c r="KD7" s="262"/>
      <c r="KE7" s="262"/>
      <c r="KF7" s="262"/>
      <c r="KG7" s="262"/>
      <c r="KH7" s="262"/>
      <c r="KI7" s="262"/>
      <c r="KJ7" s="262"/>
      <c r="KK7" s="262"/>
      <c r="KL7" s="262"/>
      <c r="KM7" s="262"/>
      <c r="KN7" s="262"/>
      <c r="KO7" s="262"/>
      <c r="KP7" s="262"/>
      <c r="KQ7" s="262"/>
      <c r="KR7" s="262"/>
      <c r="KS7" s="262"/>
      <c r="KT7" s="262"/>
      <c r="KU7" s="262"/>
      <c r="KV7" s="262"/>
      <c r="KW7" s="262"/>
      <c r="KX7" s="262"/>
      <c r="KY7" s="262"/>
      <c r="KZ7" s="262"/>
      <c r="LA7" s="262"/>
      <c r="LB7" s="262"/>
      <c r="LC7" s="262"/>
      <c r="LD7" s="262"/>
      <c r="LE7" s="262"/>
      <c r="LF7" s="262"/>
      <c r="LG7" s="262"/>
      <c r="LH7" s="262"/>
      <c r="LI7" s="262"/>
      <c r="LJ7" s="262"/>
      <c r="LK7" s="262"/>
      <c r="LL7" s="262"/>
      <c r="LM7" s="262"/>
      <c r="LN7" s="262"/>
      <c r="LO7" s="262"/>
      <c r="LP7" s="262"/>
      <c r="LQ7" s="262"/>
      <c r="LR7" s="262"/>
      <c r="LS7" s="262"/>
      <c r="LT7" s="262"/>
      <c r="LU7" s="262"/>
      <c r="LV7" s="262"/>
      <c r="LW7" s="262"/>
      <c r="LX7" s="262"/>
      <c r="LY7" s="262"/>
      <c r="LZ7" s="262"/>
      <c r="MA7" s="262"/>
      <c r="MB7" s="262"/>
      <c r="MC7" s="262"/>
      <c r="MD7" s="262"/>
      <c r="ME7" s="262"/>
      <c r="MF7" s="262"/>
      <c r="MG7" s="262"/>
      <c r="MH7" s="262"/>
      <c r="MI7" s="262"/>
      <c r="MJ7" s="262"/>
      <c r="MK7" s="262"/>
      <c r="ML7" s="262"/>
      <c r="MM7" s="262"/>
      <c r="MN7" s="262"/>
      <c r="MO7" s="262"/>
      <c r="MP7" s="262"/>
      <c r="MQ7" s="262"/>
      <c r="MR7" s="262"/>
      <c r="MS7" s="262"/>
      <c r="MT7" s="262"/>
      <c r="MU7" s="262"/>
      <c r="MV7" s="262"/>
      <c r="MW7" s="262"/>
      <c r="MX7" s="262"/>
      <c r="MY7" s="262"/>
      <c r="MZ7" s="262"/>
      <c r="NA7" s="262"/>
      <c r="NB7" s="262"/>
      <c r="NC7" s="262"/>
      <c r="ND7" s="262"/>
      <c r="NE7" s="262"/>
      <c r="NF7" s="262"/>
      <c r="NG7" s="262"/>
      <c r="NH7" s="262"/>
      <c r="NI7" s="262"/>
      <c r="NJ7" s="262"/>
      <c r="NK7" s="262"/>
      <c r="NL7" s="262"/>
      <c r="NM7" s="262"/>
      <c r="NN7" s="262"/>
      <c r="NO7" s="262"/>
      <c r="NP7" s="262"/>
      <c r="NQ7" s="262"/>
      <c r="NR7" s="262"/>
      <c r="NS7" s="262"/>
      <c r="NT7" s="262"/>
      <c r="NU7" s="262"/>
      <c r="NV7" s="262"/>
      <c r="NW7" s="262"/>
      <c r="NX7" s="262"/>
      <c r="NY7" s="262"/>
      <c r="NZ7" s="262"/>
      <c r="OA7" s="262"/>
      <c r="OB7" s="262"/>
      <c r="OC7" s="262"/>
      <c r="OD7" s="262"/>
      <c r="OE7" s="262"/>
      <c r="OF7" s="262"/>
      <c r="OG7" s="262"/>
      <c r="OH7" s="262"/>
      <c r="OI7" s="262"/>
      <c r="OJ7" s="262"/>
      <c r="OK7" s="262"/>
      <c r="OL7" s="262"/>
      <c r="OM7" s="262"/>
      <c r="ON7" s="262"/>
      <c r="OO7" s="262"/>
      <c r="OP7" s="262"/>
      <c r="OQ7" s="262"/>
      <c r="OR7" s="262"/>
      <c r="OS7" s="262"/>
      <c r="OT7" s="262"/>
      <c r="OU7" s="262"/>
      <c r="OV7" s="262"/>
      <c r="OW7" s="262"/>
      <c r="OX7" s="262"/>
      <c r="OY7" s="262"/>
      <c r="OZ7" s="262"/>
      <c r="PA7" s="262"/>
      <c r="PB7" s="262"/>
      <c r="PC7" s="262"/>
      <c r="PD7" s="262"/>
      <c r="PE7" s="262"/>
      <c r="PF7" s="262"/>
      <c r="PG7" s="262"/>
      <c r="PH7" s="262"/>
      <c r="PI7" s="262"/>
      <c r="PJ7" s="262"/>
      <c r="PK7" s="262"/>
      <c r="PL7" s="262"/>
      <c r="PM7" s="262"/>
      <c r="PN7" s="262"/>
      <c r="PO7" s="262"/>
      <c r="PP7" s="262"/>
      <c r="PQ7" s="262"/>
      <c r="PR7" s="262"/>
      <c r="PS7" s="262"/>
      <c r="PT7" s="262"/>
      <c r="PU7" s="262"/>
      <c r="PV7" s="262"/>
      <c r="PW7" s="262"/>
      <c r="PX7" s="262"/>
      <c r="PY7" s="262"/>
      <c r="PZ7" s="262"/>
      <c r="QA7" s="262"/>
      <c r="QB7" s="262"/>
      <c r="QC7" s="262"/>
      <c r="QD7" s="262"/>
      <c r="QE7" s="262"/>
      <c r="QF7" s="262"/>
      <c r="QG7" s="262"/>
      <c r="QH7" s="262"/>
      <c r="QI7" s="262"/>
      <c r="QJ7" s="262"/>
      <c r="QK7" s="262"/>
      <c r="QL7" s="262"/>
      <c r="QM7" s="262"/>
      <c r="QN7" s="262"/>
      <c r="QO7" s="262"/>
      <c r="QP7" s="262"/>
      <c r="QQ7" s="262"/>
      <c r="QR7" s="262"/>
      <c r="QS7" s="262"/>
      <c r="QT7" s="262"/>
      <c r="QU7" s="262"/>
      <c r="QV7" s="262"/>
      <c r="QW7" s="262"/>
      <c r="QX7" s="262"/>
      <c r="QY7" s="262"/>
      <c r="QZ7" s="262"/>
      <c r="RA7" s="262"/>
      <c r="RB7" s="262"/>
      <c r="RC7" s="262"/>
      <c r="RD7" s="262"/>
      <c r="RE7" s="262"/>
      <c r="RF7" s="262"/>
      <c r="RG7" s="262"/>
      <c r="RH7" s="262"/>
      <c r="RI7" s="262"/>
      <c r="RJ7" s="262"/>
      <c r="RK7" s="262"/>
      <c r="RL7" s="262"/>
      <c r="RM7" s="262"/>
      <c r="RN7" s="262"/>
      <c r="RO7" s="262"/>
      <c r="RP7" s="262"/>
      <c r="RQ7" s="262"/>
      <c r="RR7" s="262"/>
      <c r="RS7" s="262"/>
      <c r="RT7" s="262"/>
      <c r="RU7" s="262"/>
      <c r="RV7" s="262"/>
      <c r="RW7" s="262"/>
      <c r="RX7" s="262"/>
      <c r="RY7" s="262"/>
      <c r="RZ7" s="262"/>
      <c r="SA7" s="262"/>
      <c r="SB7" s="262"/>
      <c r="SC7" s="262"/>
      <c r="SD7" s="262"/>
      <c r="SE7" s="262"/>
      <c r="SF7" s="262"/>
      <c r="SG7" s="262"/>
      <c r="SH7" s="262"/>
      <c r="SI7" s="262"/>
      <c r="SJ7" s="262"/>
      <c r="SK7" s="321"/>
      <c r="SL7" s="254"/>
      <c r="SM7" s="242"/>
      <c r="SN7" s="242"/>
      <c r="SO7" s="242"/>
    </row>
    <row r="8" spans="1:509" ht="5.15" hidden="1" customHeight="1" outlineLevel="2" x14ac:dyDescent="0.35">
      <c r="A8" s="242"/>
      <c r="B8" s="251"/>
      <c r="C8" s="438">
        <f>INT($C$6)+2.005</f>
        <v>3.0049999999999999</v>
      </c>
      <c r="D8" s="252"/>
      <c r="E8" s="252"/>
      <c r="F8" s="252"/>
      <c r="G8" s="252"/>
      <c r="H8" s="252"/>
      <c r="I8" s="252"/>
      <c r="J8" s="252"/>
      <c r="K8" s="252"/>
      <c r="L8" s="252"/>
      <c r="M8" s="252"/>
      <c r="N8" s="252"/>
      <c r="O8" s="252"/>
      <c r="P8" s="252"/>
      <c r="Q8" s="252"/>
      <c r="R8" s="252"/>
      <c r="S8" s="252"/>
      <c r="T8" s="252"/>
      <c r="U8" s="252"/>
      <c r="V8" s="252"/>
      <c r="W8" s="252"/>
      <c r="X8" s="252"/>
      <c r="Y8" s="252"/>
      <c r="Z8" s="252"/>
      <c r="AA8" s="252"/>
      <c r="AB8" s="252"/>
      <c r="AC8" s="252"/>
      <c r="AD8" s="252"/>
      <c r="AE8" s="252"/>
      <c r="AF8" s="252"/>
      <c r="AG8" s="252"/>
      <c r="AH8" s="252"/>
      <c r="AI8" s="252"/>
      <c r="AJ8" s="252"/>
      <c r="AK8" s="252"/>
      <c r="AL8" s="252"/>
      <c r="AM8" s="252"/>
      <c r="AN8" s="252"/>
      <c r="AO8" s="252"/>
      <c r="AP8" s="252"/>
      <c r="AQ8" s="252"/>
      <c r="AR8" s="252"/>
      <c r="AS8" s="252"/>
      <c r="AT8" s="252"/>
      <c r="AU8" s="252"/>
      <c r="AV8" s="252"/>
      <c r="AW8" s="252"/>
      <c r="AX8" s="252"/>
      <c r="AY8" s="252"/>
      <c r="AZ8" s="252"/>
      <c r="BA8" s="252"/>
      <c r="BB8" s="252"/>
      <c r="BC8" s="252"/>
      <c r="BD8" s="252"/>
      <c r="BE8" s="252"/>
      <c r="BF8" s="252"/>
      <c r="BG8" s="252"/>
      <c r="BH8" s="252"/>
      <c r="BI8" s="252"/>
      <c r="BJ8" s="252"/>
      <c r="BK8" s="252"/>
      <c r="BL8" s="252"/>
      <c r="BM8" s="252"/>
      <c r="BN8" s="252"/>
      <c r="BO8" s="252"/>
      <c r="BP8" s="252"/>
      <c r="BQ8" s="252"/>
      <c r="BR8" s="252"/>
      <c r="BS8" s="252"/>
      <c r="BT8" s="252"/>
      <c r="BU8" s="252"/>
      <c r="BV8" s="252"/>
      <c r="BW8" s="252"/>
      <c r="BX8" s="252"/>
      <c r="BY8" s="252"/>
      <c r="BZ8" s="252"/>
      <c r="CA8" s="252"/>
      <c r="CB8" s="252"/>
      <c r="CC8" s="252"/>
      <c r="CD8" s="252"/>
      <c r="CE8" s="252"/>
      <c r="CF8" s="252"/>
      <c r="CG8" s="252"/>
      <c r="CH8" s="252"/>
      <c r="CI8" s="252"/>
      <c r="CJ8" s="252"/>
      <c r="CK8" s="252"/>
      <c r="CL8" s="252"/>
      <c r="CM8" s="252"/>
      <c r="CN8" s="252"/>
      <c r="CO8" s="252"/>
      <c r="CP8" s="252"/>
      <c r="CQ8" s="252"/>
      <c r="CR8" s="252"/>
      <c r="CS8" s="252"/>
      <c r="CT8" s="252"/>
      <c r="CU8" s="252"/>
      <c r="CV8" s="252"/>
      <c r="CW8" s="252"/>
      <c r="CX8" s="252"/>
      <c r="CY8" s="252"/>
      <c r="CZ8" s="252"/>
      <c r="DA8" s="252"/>
      <c r="DB8" s="252"/>
      <c r="DC8" s="252"/>
      <c r="DD8" s="252"/>
      <c r="DE8" s="252"/>
      <c r="DF8" s="252"/>
      <c r="DG8" s="252"/>
      <c r="DH8" s="252"/>
      <c r="DI8" s="252"/>
      <c r="DJ8" s="252"/>
      <c r="DK8" s="252"/>
      <c r="DL8" s="252"/>
      <c r="DM8" s="252"/>
      <c r="DN8" s="252"/>
      <c r="DO8" s="252"/>
      <c r="DP8" s="252"/>
      <c r="DQ8" s="252"/>
      <c r="DR8" s="252"/>
      <c r="DS8" s="252"/>
      <c r="DT8" s="252"/>
      <c r="DU8" s="252"/>
      <c r="DV8" s="252"/>
      <c r="DW8" s="252"/>
      <c r="DX8" s="252"/>
      <c r="DY8" s="252"/>
      <c r="DZ8" s="252"/>
      <c r="EA8" s="252"/>
      <c r="EB8" s="252"/>
      <c r="EC8" s="252"/>
      <c r="ED8" s="252"/>
      <c r="EE8" s="252"/>
      <c r="EF8" s="252"/>
      <c r="EG8" s="252"/>
      <c r="EH8" s="252"/>
      <c r="EI8" s="252"/>
      <c r="EJ8" s="252"/>
      <c r="EK8" s="252"/>
      <c r="EL8" s="252"/>
      <c r="EM8" s="252"/>
      <c r="EN8" s="252"/>
      <c r="EO8" s="252"/>
      <c r="EP8" s="252"/>
      <c r="EQ8" s="252"/>
      <c r="ER8" s="252"/>
      <c r="ES8" s="252"/>
      <c r="ET8" s="252"/>
      <c r="EU8" s="252"/>
      <c r="EV8" s="252"/>
      <c r="EW8" s="252"/>
      <c r="EX8" s="252"/>
      <c r="EY8" s="252"/>
      <c r="EZ8" s="252"/>
      <c r="FA8" s="252"/>
      <c r="FB8" s="252"/>
      <c r="FC8" s="252"/>
      <c r="FD8" s="252"/>
      <c r="FE8" s="252"/>
      <c r="FF8" s="252"/>
      <c r="FG8" s="252"/>
      <c r="FH8" s="252"/>
      <c r="FI8" s="252"/>
      <c r="FJ8" s="252"/>
      <c r="FK8" s="252"/>
      <c r="FL8" s="252"/>
      <c r="FM8" s="252"/>
      <c r="FN8" s="252"/>
      <c r="FO8" s="252"/>
      <c r="FP8" s="252"/>
      <c r="FQ8" s="252"/>
      <c r="FR8" s="252"/>
      <c r="FS8" s="252"/>
      <c r="FT8" s="252"/>
      <c r="FU8" s="252"/>
      <c r="FV8" s="252"/>
      <c r="FW8" s="252"/>
      <c r="FX8" s="252"/>
      <c r="FY8" s="252"/>
      <c r="FZ8" s="252"/>
      <c r="GA8" s="252"/>
      <c r="GB8" s="252"/>
      <c r="GC8" s="252"/>
      <c r="GD8" s="252"/>
      <c r="GE8" s="252"/>
      <c r="GF8" s="252"/>
      <c r="GG8" s="252"/>
      <c r="GH8" s="252"/>
      <c r="GI8" s="252"/>
      <c r="GJ8" s="252"/>
      <c r="GK8" s="252"/>
      <c r="GL8" s="252"/>
      <c r="GM8" s="252"/>
      <c r="GN8" s="252"/>
      <c r="GO8" s="252"/>
      <c r="GP8" s="252"/>
      <c r="GQ8" s="252"/>
      <c r="GR8" s="252"/>
      <c r="GS8" s="252"/>
      <c r="GT8" s="252"/>
      <c r="GU8" s="252"/>
      <c r="GV8" s="252"/>
      <c r="GW8" s="252"/>
      <c r="GX8" s="252"/>
      <c r="GY8" s="252"/>
      <c r="GZ8" s="252"/>
      <c r="HA8" s="252"/>
      <c r="HB8" s="252"/>
      <c r="HC8" s="252"/>
      <c r="HD8" s="252"/>
      <c r="HE8" s="252"/>
      <c r="HF8" s="252"/>
      <c r="HG8" s="252"/>
      <c r="HH8" s="252"/>
      <c r="HI8" s="252"/>
      <c r="HJ8" s="252"/>
      <c r="HK8" s="252"/>
      <c r="HL8" s="252"/>
      <c r="HM8" s="252"/>
      <c r="HN8" s="252"/>
      <c r="HO8" s="252"/>
      <c r="HP8" s="252"/>
      <c r="HQ8" s="252"/>
      <c r="HR8" s="252"/>
      <c r="HS8" s="252"/>
      <c r="HT8" s="252"/>
      <c r="HU8" s="252"/>
      <c r="HV8" s="252"/>
      <c r="HW8" s="252"/>
      <c r="HX8" s="252"/>
      <c r="HY8" s="252"/>
      <c r="HZ8" s="252"/>
      <c r="IA8" s="252"/>
      <c r="IB8" s="252"/>
      <c r="IC8" s="252"/>
      <c r="ID8" s="252"/>
      <c r="IE8" s="252"/>
      <c r="IF8" s="252"/>
      <c r="IG8" s="252"/>
      <c r="IH8" s="252"/>
      <c r="II8" s="252"/>
      <c r="IJ8" s="252"/>
      <c r="IK8" s="252"/>
      <c r="IL8" s="252"/>
      <c r="IM8" s="252"/>
      <c r="IN8" s="252"/>
      <c r="IO8" s="252"/>
      <c r="IP8" s="252"/>
      <c r="IQ8" s="252"/>
      <c r="IR8" s="252"/>
      <c r="IS8" s="252"/>
      <c r="IT8" s="252"/>
      <c r="IU8" s="252"/>
      <c r="IV8" s="252"/>
      <c r="IW8" s="252"/>
      <c r="IX8" s="252"/>
      <c r="IY8" s="252"/>
      <c r="IZ8" s="252"/>
      <c r="JA8" s="252"/>
      <c r="JB8" s="252"/>
      <c r="JC8" s="252"/>
      <c r="JD8" s="252"/>
      <c r="JE8" s="252"/>
      <c r="JF8" s="252"/>
      <c r="JG8" s="252"/>
      <c r="JH8" s="252"/>
      <c r="JI8" s="252"/>
      <c r="JJ8" s="252"/>
      <c r="JK8" s="252"/>
      <c r="JL8" s="252"/>
      <c r="JM8" s="252"/>
      <c r="JN8" s="252"/>
      <c r="JO8" s="252"/>
      <c r="JP8" s="252"/>
      <c r="JQ8" s="252"/>
      <c r="JR8" s="252"/>
      <c r="JS8" s="252"/>
      <c r="JT8" s="252"/>
      <c r="JU8" s="252"/>
      <c r="JV8" s="252"/>
      <c r="JW8" s="252"/>
      <c r="JX8" s="252"/>
      <c r="JY8" s="252"/>
      <c r="JZ8" s="252"/>
      <c r="KA8" s="252"/>
      <c r="KB8" s="252"/>
      <c r="KC8" s="252"/>
      <c r="KD8" s="252"/>
      <c r="KE8" s="252"/>
      <c r="KF8" s="252"/>
      <c r="KG8" s="252"/>
      <c r="KH8" s="252"/>
      <c r="KI8" s="252"/>
      <c r="KJ8" s="252"/>
      <c r="KK8" s="252"/>
      <c r="KL8" s="252"/>
      <c r="KM8" s="252"/>
      <c r="KN8" s="252"/>
      <c r="KO8" s="252"/>
      <c r="KP8" s="252"/>
      <c r="KQ8" s="252"/>
      <c r="KR8" s="252"/>
      <c r="KS8" s="252"/>
      <c r="KT8" s="252"/>
      <c r="KU8" s="252"/>
      <c r="KV8" s="252"/>
      <c r="KW8" s="252"/>
      <c r="KX8" s="252"/>
      <c r="KY8" s="252"/>
      <c r="KZ8" s="252"/>
      <c r="LA8" s="252"/>
      <c r="LB8" s="252"/>
      <c r="LC8" s="252"/>
      <c r="LD8" s="252"/>
      <c r="LE8" s="252"/>
      <c r="LF8" s="252"/>
      <c r="LG8" s="252"/>
      <c r="LH8" s="252"/>
      <c r="LI8" s="252"/>
      <c r="LJ8" s="252"/>
      <c r="LK8" s="252"/>
      <c r="LL8" s="252"/>
      <c r="LM8" s="252"/>
      <c r="LN8" s="252"/>
      <c r="LO8" s="252"/>
      <c r="LP8" s="252"/>
      <c r="LQ8" s="252"/>
      <c r="LR8" s="252"/>
      <c r="LS8" s="252"/>
      <c r="LT8" s="252"/>
      <c r="LU8" s="252"/>
      <c r="LV8" s="252"/>
      <c r="LW8" s="252"/>
      <c r="LX8" s="252"/>
      <c r="LY8" s="252"/>
      <c r="LZ8" s="252"/>
      <c r="MA8" s="252"/>
      <c r="MB8" s="252"/>
      <c r="MC8" s="252"/>
      <c r="MD8" s="252"/>
      <c r="ME8" s="252"/>
      <c r="MF8" s="252"/>
      <c r="MG8" s="252"/>
      <c r="MH8" s="252"/>
      <c r="MI8" s="252"/>
      <c r="MJ8" s="252"/>
      <c r="MK8" s="252"/>
      <c r="ML8" s="252"/>
      <c r="MM8" s="252"/>
      <c r="MN8" s="252"/>
      <c r="MO8" s="252"/>
      <c r="MP8" s="252"/>
      <c r="MQ8" s="252"/>
      <c r="MR8" s="252"/>
      <c r="MS8" s="252"/>
      <c r="MT8" s="252"/>
      <c r="MU8" s="252"/>
      <c r="MV8" s="252"/>
      <c r="MW8" s="252"/>
      <c r="MX8" s="252"/>
      <c r="MY8" s="252"/>
      <c r="MZ8" s="252"/>
      <c r="NA8" s="252"/>
      <c r="NB8" s="252"/>
      <c r="NC8" s="252"/>
      <c r="ND8" s="252"/>
      <c r="NE8" s="252"/>
      <c r="NF8" s="252"/>
      <c r="NG8" s="252"/>
      <c r="NH8" s="252"/>
      <c r="NI8" s="252"/>
      <c r="NJ8" s="252"/>
      <c r="NK8" s="252"/>
      <c r="NL8" s="252"/>
      <c r="NM8" s="252"/>
      <c r="NN8" s="252"/>
      <c r="NO8" s="252"/>
      <c r="NP8" s="252"/>
      <c r="NQ8" s="252"/>
      <c r="NR8" s="252"/>
      <c r="NS8" s="252"/>
      <c r="NT8" s="252"/>
      <c r="NU8" s="252"/>
      <c r="NV8" s="252"/>
      <c r="NW8" s="252"/>
      <c r="NX8" s="252"/>
      <c r="NY8" s="252"/>
      <c r="NZ8" s="252"/>
      <c r="OA8" s="252"/>
      <c r="OB8" s="252"/>
      <c r="OC8" s="252"/>
      <c r="OD8" s="252"/>
      <c r="OE8" s="252"/>
      <c r="OF8" s="252"/>
      <c r="OG8" s="252"/>
      <c r="OH8" s="252"/>
      <c r="OI8" s="252"/>
      <c r="OJ8" s="252"/>
      <c r="OK8" s="252"/>
      <c r="OL8" s="252"/>
      <c r="OM8" s="252"/>
      <c r="ON8" s="252"/>
      <c r="OO8" s="252"/>
      <c r="OP8" s="252"/>
      <c r="OQ8" s="252"/>
      <c r="OR8" s="252"/>
      <c r="OS8" s="252"/>
      <c r="OT8" s="252"/>
      <c r="OU8" s="252"/>
      <c r="OV8" s="252"/>
      <c r="OW8" s="252"/>
      <c r="OX8" s="252"/>
      <c r="OY8" s="252"/>
      <c r="OZ8" s="252"/>
      <c r="PA8" s="252"/>
      <c r="PB8" s="252"/>
      <c r="PC8" s="252"/>
      <c r="PD8" s="252"/>
      <c r="PE8" s="252"/>
      <c r="PF8" s="252"/>
      <c r="PG8" s="252"/>
      <c r="PH8" s="252"/>
      <c r="PI8" s="252"/>
      <c r="PJ8" s="252"/>
      <c r="PK8" s="252"/>
      <c r="PL8" s="252"/>
      <c r="PM8" s="252"/>
      <c r="PN8" s="252"/>
      <c r="PO8" s="252"/>
      <c r="PP8" s="252"/>
      <c r="PQ8" s="252"/>
      <c r="PR8" s="252"/>
      <c r="PS8" s="252"/>
      <c r="PT8" s="252"/>
      <c r="PU8" s="252"/>
      <c r="PV8" s="252"/>
      <c r="PW8" s="252"/>
      <c r="PX8" s="252"/>
      <c r="PY8" s="252"/>
      <c r="PZ8" s="252"/>
      <c r="QA8" s="252"/>
      <c r="QB8" s="252"/>
      <c r="QC8" s="252"/>
      <c r="QD8" s="252"/>
      <c r="QE8" s="252"/>
      <c r="QF8" s="252"/>
      <c r="QG8" s="252"/>
      <c r="QH8" s="252"/>
      <c r="QI8" s="252"/>
      <c r="QJ8" s="252"/>
      <c r="QK8" s="252"/>
      <c r="QL8" s="252"/>
      <c r="QM8" s="252"/>
      <c r="QN8" s="252"/>
      <c r="QO8" s="252"/>
      <c r="QP8" s="252"/>
      <c r="QQ8" s="252"/>
      <c r="QR8" s="252"/>
      <c r="QS8" s="252"/>
      <c r="QT8" s="252"/>
      <c r="QU8" s="252"/>
      <c r="QV8" s="252"/>
      <c r="QW8" s="252"/>
      <c r="QX8" s="252"/>
      <c r="QY8" s="252"/>
      <c r="QZ8" s="252"/>
      <c r="RA8" s="252"/>
      <c r="RB8" s="252"/>
      <c r="RC8" s="252"/>
      <c r="RD8" s="252"/>
      <c r="RE8" s="252"/>
      <c r="RF8" s="252"/>
      <c r="RG8" s="252"/>
      <c r="RH8" s="252"/>
      <c r="RI8" s="252"/>
      <c r="RJ8" s="252"/>
      <c r="RK8" s="252"/>
      <c r="RL8" s="252"/>
      <c r="RM8" s="252"/>
      <c r="RN8" s="252"/>
      <c r="RO8" s="252"/>
      <c r="RP8" s="252"/>
      <c r="RQ8" s="252"/>
      <c r="RR8" s="252"/>
      <c r="RS8" s="252"/>
      <c r="RT8" s="252"/>
      <c r="RU8" s="252"/>
      <c r="RV8" s="252"/>
      <c r="RW8" s="252"/>
      <c r="RX8" s="252"/>
      <c r="RY8" s="252"/>
      <c r="RZ8" s="252"/>
      <c r="SA8" s="252"/>
      <c r="SB8" s="252"/>
      <c r="SC8" s="252"/>
      <c r="SD8" s="252"/>
      <c r="SE8" s="252"/>
      <c r="SF8" s="252"/>
      <c r="SG8" s="252"/>
      <c r="SH8" s="252"/>
      <c r="SI8" s="252"/>
      <c r="SJ8" s="252"/>
      <c r="SK8" s="252"/>
      <c r="SL8" s="254"/>
      <c r="SM8" s="242"/>
      <c r="SN8" s="242"/>
      <c r="SO8" s="242"/>
    </row>
    <row r="9" spans="1:509" ht="5.15" customHeight="1" outlineLevel="1" x14ac:dyDescent="0.35">
      <c r="A9" s="242"/>
      <c r="B9" s="251"/>
      <c r="C9" s="438">
        <f>INT($C$6)+1.005</f>
        <v>2.0049999999999999</v>
      </c>
      <c r="D9" s="267" t="s">
        <v>368</v>
      </c>
      <c r="E9" s="267"/>
      <c r="F9" s="267"/>
      <c r="G9" s="267"/>
      <c r="H9" s="267"/>
      <c r="I9" s="441"/>
      <c r="J9" s="441"/>
      <c r="K9" s="441"/>
      <c r="L9" s="441"/>
      <c r="M9" s="441"/>
      <c r="N9" s="441"/>
      <c r="O9" s="441"/>
      <c r="P9" s="441"/>
      <c r="Q9" s="441"/>
      <c r="R9" s="441"/>
      <c r="S9" s="441"/>
      <c r="T9" s="441"/>
      <c r="U9" s="441"/>
      <c r="V9" s="441"/>
      <c r="W9" s="441"/>
      <c r="X9" s="441"/>
      <c r="Y9" s="441"/>
      <c r="Z9" s="441"/>
      <c r="AA9" s="441"/>
      <c r="AB9" s="441"/>
      <c r="AC9" s="441"/>
      <c r="AD9" s="441"/>
      <c r="AE9" s="441"/>
      <c r="AF9" s="441"/>
      <c r="AG9" s="441"/>
      <c r="AH9" s="441"/>
      <c r="AI9" s="441"/>
      <c r="AJ9" s="441"/>
      <c r="AK9" s="441"/>
      <c r="AL9" s="441"/>
      <c r="AM9" s="441"/>
      <c r="AN9" s="441"/>
      <c r="AO9" s="441"/>
      <c r="AP9" s="441"/>
      <c r="AQ9" s="441"/>
      <c r="AR9" s="441"/>
      <c r="AS9" s="441"/>
      <c r="AT9" s="441"/>
      <c r="AU9" s="441"/>
      <c r="AV9" s="441"/>
      <c r="AW9" s="441"/>
      <c r="AX9" s="441"/>
      <c r="AY9" s="441"/>
      <c r="AZ9" s="441"/>
      <c r="BA9" s="441"/>
      <c r="BB9" s="441"/>
      <c r="BC9" s="441"/>
      <c r="BD9" s="441"/>
      <c r="BE9" s="441"/>
      <c r="BF9" s="441"/>
      <c r="BG9" s="441"/>
      <c r="BH9" s="441"/>
      <c r="BI9" s="441"/>
      <c r="BJ9" s="441"/>
      <c r="BK9" s="441"/>
      <c r="BL9" s="441"/>
      <c r="BM9" s="441"/>
      <c r="BN9" s="441"/>
      <c r="BO9" s="441"/>
      <c r="BP9" s="441"/>
      <c r="BQ9" s="441"/>
      <c r="BR9" s="441"/>
      <c r="BS9" s="441"/>
      <c r="BT9" s="441"/>
      <c r="BU9" s="441"/>
      <c r="BV9" s="441"/>
      <c r="BW9" s="441"/>
      <c r="BX9" s="441"/>
      <c r="BY9" s="441"/>
      <c r="BZ9" s="441"/>
      <c r="CA9" s="441"/>
      <c r="CB9" s="441"/>
      <c r="CC9" s="441"/>
      <c r="CD9" s="441"/>
      <c r="CE9" s="441"/>
      <c r="CF9" s="441"/>
      <c r="CG9" s="441"/>
      <c r="CH9" s="441"/>
      <c r="CI9" s="441"/>
      <c r="CJ9" s="441"/>
      <c r="CK9" s="441"/>
      <c r="CL9" s="441"/>
      <c r="CM9" s="441"/>
      <c r="CN9" s="441"/>
      <c r="CO9" s="441"/>
      <c r="CP9" s="441"/>
      <c r="CQ9" s="441"/>
      <c r="CR9" s="441"/>
      <c r="CS9" s="441"/>
      <c r="CT9" s="441"/>
      <c r="CU9" s="441"/>
      <c r="CV9" s="441"/>
      <c r="CW9" s="441"/>
      <c r="CX9" s="441"/>
      <c r="CY9" s="441"/>
      <c r="CZ9" s="441"/>
      <c r="DA9" s="441"/>
      <c r="DB9" s="441"/>
      <c r="DC9" s="441"/>
      <c r="DD9" s="441"/>
      <c r="DE9" s="441"/>
      <c r="DF9" s="441"/>
      <c r="DG9" s="441"/>
      <c r="DH9" s="441"/>
      <c r="DI9" s="441"/>
      <c r="DJ9" s="441"/>
      <c r="DK9" s="441"/>
      <c r="DL9" s="441"/>
      <c r="DM9" s="441"/>
      <c r="DN9" s="441"/>
      <c r="DO9" s="441"/>
      <c r="DP9" s="441"/>
      <c r="DQ9" s="441"/>
      <c r="DR9" s="441"/>
      <c r="DS9" s="441"/>
      <c r="DT9" s="441"/>
      <c r="DU9" s="441"/>
      <c r="DV9" s="441"/>
      <c r="DW9" s="441"/>
      <c r="DX9" s="441"/>
      <c r="DY9" s="441"/>
      <c r="DZ9" s="441"/>
      <c r="EA9" s="441"/>
      <c r="EB9" s="441"/>
      <c r="EC9" s="441"/>
      <c r="ED9" s="441"/>
      <c r="EE9" s="441"/>
      <c r="EF9" s="441"/>
      <c r="EG9" s="441"/>
      <c r="EH9" s="441"/>
      <c r="EI9" s="441"/>
      <c r="EJ9" s="441"/>
      <c r="EK9" s="441"/>
      <c r="EL9" s="441"/>
      <c r="EM9" s="441"/>
      <c r="EN9" s="441"/>
      <c r="EO9" s="441"/>
      <c r="EP9" s="441"/>
      <c r="EQ9" s="441"/>
      <c r="ER9" s="441"/>
      <c r="ES9" s="441"/>
      <c r="ET9" s="441"/>
      <c r="EU9" s="441"/>
      <c r="EV9" s="441"/>
      <c r="EW9" s="441"/>
      <c r="EX9" s="441"/>
      <c r="EY9" s="441"/>
      <c r="EZ9" s="441"/>
      <c r="FA9" s="441"/>
      <c r="FB9" s="441"/>
      <c r="FC9" s="441"/>
      <c r="FD9" s="441"/>
      <c r="FE9" s="441"/>
      <c r="FF9" s="441"/>
      <c r="FG9" s="441"/>
      <c r="FH9" s="441"/>
      <c r="FI9" s="441"/>
      <c r="FJ9" s="441"/>
      <c r="FK9" s="441"/>
      <c r="FL9" s="441"/>
      <c r="FM9" s="441"/>
      <c r="FN9" s="441"/>
      <c r="FO9" s="441"/>
      <c r="FP9" s="441"/>
      <c r="FQ9" s="441"/>
      <c r="FR9" s="441"/>
      <c r="FS9" s="441"/>
      <c r="FT9" s="441"/>
      <c r="FU9" s="441"/>
      <c r="FV9" s="441"/>
      <c r="FW9" s="441"/>
      <c r="FX9" s="441"/>
      <c r="FY9" s="441"/>
      <c r="FZ9" s="441"/>
      <c r="GA9" s="441"/>
      <c r="GB9" s="441"/>
      <c r="GC9" s="441"/>
      <c r="GD9" s="441"/>
      <c r="GE9" s="441"/>
      <c r="GF9" s="441"/>
      <c r="GG9" s="441"/>
      <c r="GH9" s="441"/>
      <c r="GI9" s="441"/>
      <c r="GJ9" s="441"/>
      <c r="GK9" s="441"/>
      <c r="GL9" s="441"/>
      <c r="GM9" s="441"/>
      <c r="GN9" s="441"/>
      <c r="GO9" s="441"/>
      <c r="GP9" s="441"/>
      <c r="GQ9" s="441"/>
      <c r="GR9" s="441"/>
      <c r="GS9" s="441"/>
      <c r="GT9" s="441"/>
      <c r="GU9" s="441"/>
      <c r="GV9" s="441"/>
      <c r="GW9" s="441"/>
      <c r="GX9" s="441"/>
      <c r="GY9" s="441"/>
      <c r="GZ9" s="441"/>
      <c r="HA9" s="441"/>
      <c r="HB9" s="441"/>
      <c r="HC9" s="441"/>
      <c r="HD9" s="441"/>
      <c r="HE9" s="441"/>
      <c r="HF9" s="441"/>
      <c r="HG9" s="441"/>
      <c r="HH9" s="441"/>
      <c r="HI9" s="441"/>
      <c r="HJ9" s="441"/>
      <c r="HK9" s="441"/>
      <c r="HL9" s="441"/>
      <c r="HM9" s="441"/>
      <c r="HN9" s="441"/>
      <c r="HO9" s="441"/>
      <c r="HP9" s="441"/>
      <c r="HQ9" s="441"/>
      <c r="HR9" s="441"/>
      <c r="HS9" s="441"/>
      <c r="HT9" s="441"/>
      <c r="HU9" s="441"/>
      <c r="HV9" s="441"/>
      <c r="HW9" s="441"/>
      <c r="HX9" s="441"/>
      <c r="HY9" s="441"/>
      <c r="HZ9" s="441"/>
      <c r="IA9" s="441"/>
      <c r="IB9" s="441"/>
      <c r="IC9" s="441"/>
      <c r="ID9" s="441"/>
      <c r="IE9" s="441"/>
      <c r="IF9" s="441"/>
      <c r="IG9" s="441"/>
      <c r="IH9" s="441"/>
      <c r="II9" s="441"/>
      <c r="IJ9" s="441"/>
      <c r="IK9" s="441"/>
      <c r="IL9" s="441"/>
      <c r="IM9" s="441"/>
      <c r="IN9" s="441"/>
      <c r="IO9" s="441"/>
      <c r="IP9" s="441"/>
      <c r="IQ9" s="441"/>
      <c r="IR9" s="441"/>
      <c r="IS9" s="441"/>
      <c r="IT9" s="441"/>
      <c r="IU9" s="441"/>
      <c r="IV9" s="441"/>
      <c r="IW9" s="441"/>
      <c r="IX9" s="441"/>
      <c r="IY9" s="441"/>
      <c r="IZ9" s="441"/>
      <c r="JA9" s="441"/>
      <c r="JB9" s="441"/>
      <c r="JC9" s="441"/>
      <c r="JD9" s="441"/>
      <c r="JE9" s="441"/>
      <c r="JF9" s="441"/>
      <c r="JG9" s="441"/>
      <c r="JH9" s="441"/>
      <c r="JI9" s="441"/>
      <c r="JJ9" s="441"/>
      <c r="JK9" s="441"/>
      <c r="JL9" s="441"/>
      <c r="JM9" s="441"/>
      <c r="JN9" s="441"/>
      <c r="JO9" s="441"/>
      <c r="JP9" s="441"/>
      <c r="JQ9" s="441"/>
      <c r="JR9" s="441"/>
      <c r="JS9" s="441"/>
      <c r="JT9" s="441"/>
      <c r="JU9" s="441"/>
      <c r="JV9" s="441"/>
      <c r="JW9" s="441"/>
      <c r="JX9" s="441"/>
      <c r="JY9" s="441"/>
      <c r="JZ9" s="441"/>
      <c r="KA9" s="441"/>
      <c r="KB9" s="441"/>
      <c r="KC9" s="441"/>
      <c r="KD9" s="441"/>
      <c r="KE9" s="441"/>
      <c r="KF9" s="441"/>
      <c r="KG9" s="441"/>
      <c r="KH9" s="441"/>
      <c r="KI9" s="441"/>
      <c r="KJ9" s="441"/>
      <c r="KK9" s="441"/>
      <c r="KL9" s="441"/>
      <c r="KM9" s="441"/>
      <c r="KN9" s="441"/>
      <c r="KO9" s="441"/>
      <c r="KP9" s="441"/>
      <c r="KQ9" s="441"/>
      <c r="KR9" s="441"/>
      <c r="KS9" s="441"/>
      <c r="KT9" s="441"/>
      <c r="KU9" s="441"/>
      <c r="KV9" s="441"/>
      <c r="KW9" s="441"/>
      <c r="KX9" s="441"/>
      <c r="KY9" s="441"/>
      <c r="KZ9" s="441"/>
      <c r="LA9" s="441"/>
      <c r="LB9" s="441"/>
      <c r="LC9" s="441"/>
      <c r="LD9" s="441"/>
      <c r="LE9" s="441"/>
      <c r="LF9" s="441"/>
      <c r="LG9" s="441"/>
      <c r="LH9" s="441"/>
      <c r="LI9" s="441"/>
      <c r="LJ9" s="441"/>
      <c r="LK9" s="441"/>
      <c r="LL9" s="441"/>
      <c r="LM9" s="441"/>
      <c r="LN9" s="441"/>
      <c r="LO9" s="441"/>
      <c r="LP9" s="441"/>
      <c r="LQ9" s="441"/>
      <c r="LR9" s="441"/>
      <c r="LS9" s="441"/>
      <c r="LT9" s="441"/>
      <c r="LU9" s="441"/>
      <c r="LV9" s="441"/>
      <c r="LW9" s="441"/>
      <c r="LX9" s="441"/>
      <c r="LY9" s="441"/>
      <c r="LZ9" s="441"/>
      <c r="MA9" s="441"/>
      <c r="MB9" s="441"/>
      <c r="MC9" s="441"/>
      <c r="MD9" s="441"/>
      <c r="ME9" s="441"/>
      <c r="MF9" s="441"/>
      <c r="MG9" s="441"/>
      <c r="MH9" s="441"/>
      <c r="MI9" s="441"/>
      <c r="MJ9" s="441"/>
      <c r="MK9" s="441"/>
      <c r="ML9" s="441"/>
      <c r="MM9" s="441"/>
      <c r="MN9" s="441"/>
      <c r="MO9" s="441"/>
      <c r="MP9" s="441"/>
      <c r="MQ9" s="441"/>
      <c r="MR9" s="441"/>
      <c r="MS9" s="441"/>
      <c r="MT9" s="441"/>
      <c r="MU9" s="441"/>
      <c r="MV9" s="441"/>
      <c r="MW9" s="441"/>
      <c r="MX9" s="441"/>
      <c r="MY9" s="441"/>
      <c r="MZ9" s="441"/>
      <c r="NA9" s="441"/>
      <c r="NB9" s="441"/>
      <c r="NC9" s="441"/>
      <c r="ND9" s="441"/>
      <c r="NE9" s="441"/>
      <c r="NF9" s="441"/>
      <c r="NG9" s="441"/>
      <c r="NH9" s="441"/>
      <c r="NI9" s="441"/>
      <c r="NJ9" s="441"/>
      <c r="NK9" s="441"/>
      <c r="NL9" s="441"/>
      <c r="NM9" s="441"/>
      <c r="NN9" s="441"/>
      <c r="NO9" s="441"/>
      <c r="NP9" s="441"/>
      <c r="NQ9" s="441"/>
      <c r="NR9" s="441"/>
      <c r="NS9" s="441"/>
      <c r="NT9" s="441"/>
      <c r="NU9" s="441"/>
      <c r="NV9" s="441"/>
      <c r="NW9" s="441"/>
      <c r="NX9" s="441"/>
      <c r="NY9" s="441"/>
      <c r="NZ9" s="441"/>
      <c r="OA9" s="441"/>
      <c r="OB9" s="441"/>
      <c r="OC9" s="441"/>
      <c r="OD9" s="441"/>
      <c r="OE9" s="441"/>
      <c r="OF9" s="441"/>
      <c r="OG9" s="441"/>
      <c r="OH9" s="441"/>
      <c r="OI9" s="441"/>
      <c r="OJ9" s="441"/>
      <c r="OK9" s="441"/>
      <c r="OL9" s="441"/>
      <c r="OM9" s="441"/>
      <c r="ON9" s="441"/>
      <c r="OO9" s="441"/>
      <c r="OP9" s="441"/>
      <c r="OQ9" s="441"/>
      <c r="OR9" s="441"/>
      <c r="OS9" s="441"/>
      <c r="OT9" s="441"/>
      <c r="OU9" s="441"/>
      <c r="OV9" s="441"/>
      <c r="OW9" s="441"/>
      <c r="OX9" s="441"/>
      <c r="OY9" s="441"/>
      <c r="OZ9" s="441"/>
      <c r="PA9" s="441"/>
      <c r="PB9" s="441"/>
      <c r="PC9" s="441"/>
      <c r="PD9" s="441"/>
      <c r="PE9" s="441"/>
      <c r="PF9" s="441"/>
      <c r="PG9" s="441"/>
      <c r="PH9" s="441"/>
      <c r="PI9" s="441"/>
      <c r="PJ9" s="441"/>
      <c r="PK9" s="441"/>
      <c r="PL9" s="441"/>
      <c r="PM9" s="441"/>
      <c r="PN9" s="441"/>
      <c r="PO9" s="441"/>
      <c r="PP9" s="441"/>
      <c r="PQ9" s="441"/>
      <c r="PR9" s="441"/>
      <c r="PS9" s="441"/>
      <c r="PT9" s="441"/>
      <c r="PU9" s="441"/>
      <c r="PV9" s="441"/>
      <c r="PW9" s="441"/>
      <c r="PX9" s="441"/>
      <c r="PY9" s="441"/>
      <c r="PZ9" s="441"/>
      <c r="QA9" s="441"/>
      <c r="QB9" s="441"/>
      <c r="QC9" s="441"/>
      <c r="QD9" s="441"/>
      <c r="QE9" s="441"/>
      <c r="QF9" s="441"/>
      <c r="QG9" s="441"/>
      <c r="QH9" s="441"/>
      <c r="QI9" s="441"/>
      <c r="QJ9" s="441"/>
      <c r="QK9" s="441"/>
      <c r="QL9" s="441"/>
      <c r="QM9" s="441"/>
      <c r="QN9" s="441"/>
      <c r="QO9" s="441"/>
      <c r="QP9" s="441"/>
      <c r="QQ9" s="441"/>
      <c r="QR9" s="441"/>
      <c r="QS9" s="441"/>
      <c r="QT9" s="441"/>
      <c r="QU9" s="441"/>
      <c r="QV9" s="441"/>
      <c r="QW9" s="441"/>
      <c r="QX9" s="441"/>
      <c r="QY9" s="441"/>
      <c r="QZ9" s="441"/>
      <c r="RA9" s="441"/>
      <c r="RB9" s="441"/>
      <c r="RC9" s="441"/>
      <c r="RD9" s="441"/>
      <c r="RE9" s="441"/>
      <c r="RF9" s="441"/>
      <c r="RG9" s="441"/>
      <c r="RH9" s="441"/>
      <c r="RI9" s="441"/>
      <c r="RJ9" s="441"/>
      <c r="RK9" s="441"/>
      <c r="RL9" s="441"/>
      <c r="RM9" s="441"/>
      <c r="RN9" s="441"/>
      <c r="RO9" s="441"/>
      <c r="RP9" s="441"/>
      <c r="RQ9" s="441"/>
      <c r="RR9" s="441"/>
      <c r="RS9" s="441"/>
      <c r="RT9" s="441"/>
      <c r="RU9" s="441"/>
      <c r="RV9" s="441"/>
      <c r="RW9" s="441"/>
      <c r="RX9" s="441"/>
      <c r="RY9" s="441"/>
      <c r="RZ9" s="441"/>
      <c r="SA9" s="441"/>
      <c r="SB9" s="441"/>
      <c r="SC9" s="441"/>
      <c r="SD9" s="441"/>
      <c r="SE9" s="441"/>
      <c r="SF9" s="441"/>
      <c r="SG9" s="441"/>
      <c r="SH9" s="441"/>
      <c r="SI9" s="441"/>
      <c r="SJ9" s="441"/>
      <c r="SK9" s="267"/>
      <c r="SL9" s="254"/>
      <c r="SM9" s="242"/>
      <c r="SN9" s="242"/>
      <c r="SO9" s="242"/>
    </row>
    <row r="10" spans="1:509" outlineLevel="1" x14ac:dyDescent="0.35">
      <c r="A10" s="242"/>
      <c r="B10" s="251"/>
      <c r="C10" s="438">
        <f>INT($C$6)+1</f>
        <v>2</v>
      </c>
      <c r="D10" s="267"/>
      <c r="E10" s="322"/>
      <c r="F10" s="322"/>
      <c r="G10" s="322"/>
      <c r="H10" s="267"/>
      <c r="I10" s="442" t="s">
        <v>369</v>
      </c>
      <c r="J10" s="442"/>
      <c r="K10" s="272"/>
      <c r="L10" s="272"/>
      <c r="M10" s="272"/>
      <c r="N10" s="272"/>
      <c r="O10" s="272"/>
      <c r="P10" s="272"/>
      <c r="Q10" s="272"/>
      <c r="R10" s="272"/>
      <c r="S10" s="272"/>
      <c r="T10" s="272"/>
      <c r="U10" s="272"/>
      <c r="V10" s="272"/>
      <c r="W10" s="272"/>
      <c r="X10" s="272"/>
      <c r="Y10" s="272"/>
      <c r="Z10" s="272"/>
      <c r="AA10" s="272"/>
      <c r="AB10" s="272"/>
      <c r="AC10" s="272"/>
      <c r="AD10" s="272"/>
      <c r="AE10" s="272"/>
      <c r="AF10" s="272"/>
      <c r="AG10" s="272"/>
      <c r="AH10" s="272"/>
      <c r="AI10" s="272"/>
      <c r="AJ10" s="272"/>
      <c r="AK10" s="272"/>
      <c r="AL10" s="272"/>
      <c r="AM10" s="272"/>
      <c r="AN10" s="272"/>
      <c r="AO10" s="272"/>
      <c r="AP10" s="272"/>
      <c r="AQ10" s="272"/>
      <c r="AR10" s="272"/>
      <c r="AS10" s="272"/>
      <c r="AT10" s="272"/>
      <c r="AU10" s="272"/>
      <c r="AV10" s="272"/>
      <c r="AW10" s="272"/>
      <c r="AX10" s="272"/>
      <c r="AY10" s="272"/>
      <c r="AZ10" s="272"/>
      <c r="BA10" s="272"/>
      <c r="BB10" s="272"/>
      <c r="BC10" s="272"/>
      <c r="BD10" s="272"/>
      <c r="BE10" s="272"/>
      <c r="BF10" s="272"/>
      <c r="BG10" s="272"/>
      <c r="BH10" s="272"/>
      <c r="BI10" s="272"/>
      <c r="BJ10" s="272"/>
      <c r="BK10" s="272"/>
      <c r="BL10" s="272"/>
      <c r="BM10" s="272"/>
      <c r="BN10" s="272"/>
      <c r="BO10" s="272"/>
      <c r="BP10" s="272"/>
      <c r="BQ10" s="272"/>
      <c r="BR10" s="272"/>
      <c r="BS10" s="272"/>
      <c r="BT10" s="272"/>
      <c r="BU10" s="272"/>
      <c r="BV10" s="272"/>
      <c r="BW10" s="272"/>
      <c r="BX10" s="272"/>
      <c r="BY10" s="272"/>
      <c r="BZ10" s="272"/>
      <c r="CA10" s="272"/>
      <c r="CB10" s="272"/>
      <c r="CC10" s="272"/>
      <c r="CD10" s="272"/>
      <c r="CE10" s="272"/>
      <c r="CF10" s="272"/>
      <c r="CG10" s="272"/>
      <c r="CH10" s="272"/>
      <c r="CI10" s="272"/>
      <c r="CJ10" s="272"/>
      <c r="CK10" s="272"/>
      <c r="CL10" s="272"/>
      <c r="CM10" s="272"/>
      <c r="CN10" s="272"/>
      <c r="CO10" s="272"/>
      <c r="CP10" s="272"/>
      <c r="CQ10" s="272"/>
      <c r="CR10" s="272"/>
      <c r="CS10" s="272"/>
      <c r="CT10" s="272"/>
      <c r="CU10" s="272"/>
      <c r="CV10" s="272"/>
      <c r="CW10" s="272"/>
      <c r="CX10" s="272"/>
      <c r="CY10" s="272"/>
      <c r="CZ10" s="272"/>
      <c r="DA10" s="272"/>
      <c r="DB10" s="272"/>
      <c r="DC10" s="272"/>
      <c r="DD10" s="272"/>
      <c r="DE10" s="272"/>
      <c r="DF10" s="272"/>
      <c r="DG10" s="272"/>
      <c r="DH10" s="272"/>
      <c r="DI10" s="272"/>
      <c r="DJ10" s="272"/>
      <c r="DK10" s="272"/>
      <c r="DL10" s="272"/>
      <c r="DM10" s="272"/>
      <c r="DN10" s="272"/>
      <c r="DO10" s="272"/>
      <c r="DP10" s="272"/>
      <c r="DQ10" s="272"/>
      <c r="DR10" s="272"/>
      <c r="DS10" s="272"/>
      <c r="DT10" s="272"/>
      <c r="DU10" s="272"/>
      <c r="DV10" s="272"/>
      <c r="DW10" s="272"/>
      <c r="DX10" s="272"/>
      <c r="DY10" s="272"/>
      <c r="DZ10" s="272"/>
      <c r="EA10" s="272"/>
      <c r="EB10" s="272"/>
      <c r="EC10" s="272"/>
      <c r="ED10" s="272"/>
      <c r="EE10" s="272"/>
      <c r="EF10" s="272"/>
      <c r="EG10" s="272"/>
      <c r="EH10" s="272"/>
      <c r="EI10" s="272"/>
      <c r="EJ10" s="272"/>
      <c r="EK10" s="272"/>
      <c r="EL10" s="272"/>
      <c r="EM10" s="272"/>
      <c r="EN10" s="272"/>
      <c r="EO10" s="272"/>
      <c r="EP10" s="272"/>
      <c r="EQ10" s="272"/>
      <c r="ER10" s="272"/>
      <c r="ES10" s="272"/>
      <c r="ET10" s="272"/>
      <c r="EU10" s="272"/>
      <c r="EV10" s="272"/>
      <c r="EW10" s="272"/>
      <c r="EX10" s="272"/>
      <c r="EY10" s="272"/>
      <c r="EZ10" s="272"/>
      <c r="FA10" s="272"/>
      <c r="FB10" s="272"/>
      <c r="FC10" s="272"/>
      <c r="FD10" s="272"/>
      <c r="FE10" s="272"/>
      <c r="FF10" s="272"/>
      <c r="FG10" s="272"/>
      <c r="FH10" s="272"/>
      <c r="FI10" s="272"/>
      <c r="FJ10" s="272"/>
      <c r="FK10" s="272"/>
      <c r="FL10" s="272"/>
      <c r="FM10" s="272"/>
      <c r="FN10" s="272"/>
      <c r="FO10" s="272"/>
      <c r="FP10" s="272"/>
      <c r="FQ10" s="272"/>
      <c r="FR10" s="272"/>
      <c r="FS10" s="272"/>
      <c r="FT10" s="272"/>
      <c r="FU10" s="272"/>
      <c r="FV10" s="272"/>
      <c r="FW10" s="272"/>
      <c r="FX10" s="272"/>
      <c r="FY10" s="272"/>
      <c r="FZ10" s="272"/>
      <c r="GA10" s="272"/>
      <c r="GB10" s="272"/>
      <c r="GC10" s="272"/>
      <c r="GD10" s="272"/>
      <c r="GE10" s="272"/>
      <c r="GF10" s="272"/>
      <c r="GG10" s="272"/>
      <c r="GH10" s="272"/>
      <c r="GI10" s="272"/>
      <c r="GJ10" s="272"/>
      <c r="GK10" s="272"/>
      <c r="GL10" s="272"/>
      <c r="GM10" s="272"/>
      <c r="GN10" s="272"/>
      <c r="GO10" s="272"/>
      <c r="GP10" s="272"/>
      <c r="GQ10" s="272"/>
      <c r="GR10" s="272"/>
      <c r="GS10" s="272"/>
      <c r="GT10" s="272"/>
      <c r="GU10" s="272"/>
      <c r="GV10" s="272"/>
      <c r="GW10" s="272"/>
      <c r="GX10" s="272"/>
      <c r="GY10" s="272"/>
      <c r="GZ10" s="272"/>
      <c r="HA10" s="272"/>
      <c r="HB10" s="272"/>
      <c r="HC10" s="272"/>
      <c r="HD10" s="272"/>
      <c r="HE10" s="272"/>
      <c r="HF10" s="272"/>
      <c r="HG10" s="272"/>
      <c r="HH10" s="272"/>
      <c r="HI10" s="272"/>
      <c r="HJ10" s="272"/>
      <c r="HK10" s="272"/>
      <c r="HL10" s="272"/>
      <c r="HM10" s="272"/>
      <c r="HN10" s="272"/>
      <c r="HO10" s="272"/>
      <c r="HP10" s="272"/>
      <c r="HQ10" s="272"/>
      <c r="HR10" s="272"/>
      <c r="HS10" s="272"/>
      <c r="HT10" s="272"/>
      <c r="HU10" s="272"/>
      <c r="HV10" s="272"/>
      <c r="HW10" s="272"/>
      <c r="HX10" s="272"/>
      <c r="HY10" s="272"/>
      <c r="HZ10" s="272"/>
      <c r="IA10" s="272"/>
      <c r="IB10" s="272"/>
      <c r="IC10" s="272"/>
      <c r="ID10" s="272"/>
      <c r="IE10" s="272"/>
      <c r="IF10" s="272"/>
      <c r="IG10" s="272"/>
      <c r="IH10" s="272"/>
      <c r="II10" s="272"/>
      <c r="IJ10" s="272"/>
      <c r="IK10" s="272"/>
      <c r="IL10" s="272"/>
      <c r="IM10" s="272"/>
      <c r="IN10" s="272"/>
      <c r="IO10" s="272"/>
      <c r="IP10" s="272"/>
      <c r="IQ10" s="272"/>
      <c r="IR10" s="272"/>
      <c r="IS10" s="272"/>
      <c r="IT10" s="272"/>
      <c r="IU10" s="272"/>
      <c r="IV10" s="272"/>
      <c r="IW10" s="272"/>
      <c r="IX10" s="272"/>
      <c r="IY10" s="272"/>
      <c r="IZ10" s="272"/>
      <c r="JA10" s="272"/>
      <c r="JB10" s="272"/>
      <c r="JC10" s="272"/>
      <c r="JD10" s="272"/>
      <c r="JE10" s="272"/>
      <c r="JF10" s="272"/>
      <c r="JG10" s="272"/>
      <c r="JH10" s="272"/>
      <c r="JI10" s="272"/>
      <c r="JJ10" s="272"/>
      <c r="JK10" s="272"/>
      <c r="JL10" s="272"/>
      <c r="JM10" s="272"/>
      <c r="JN10" s="272"/>
      <c r="JO10" s="272"/>
      <c r="JP10" s="272"/>
      <c r="JQ10" s="272"/>
      <c r="JR10" s="272"/>
      <c r="JS10" s="272"/>
      <c r="JT10" s="272"/>
      <c r="JU10" s="272"/>
      <c r="JV10" s="272"/>
      <c r="JW10" s="272"/>
      <c r="JX10" s="272"/>
      <c r="JY10" s="272"/>
      <c r="JZ10" s="272"/>
      <c r="KA10" s="272"/>
      <c r="KB10" s="272"/>
      <c r="KC10" s="272"/>
      <c r="KD10" s="272"/>
      <c r="KE10" s="272"/>
      <c r="KF10" s="272"/>
      <c r="KG10" s="272"/>
      <c r="KH10" s="272"/>
      <c r="KI10" s="272"/>
      <c r="KJ10" s="272"/>
      <c r="KK10" s="272"/>
      <c r="KL10" s="272"/>
      <c r="KM10" s="272"/>
      <c r="KN10" s="272"/>
      <c r="KO10" s="272"/>
      <c r="KP10" s="272"/>
      <c r="KQ10" s="272"/>
      <c r="KR10" s="272"/>
      <c r="KS10" s="272"/>
      <c r="KT10" s="272"/>
      <c r="KU10" s="272"/>
      <c r="KV10" s="272"/>
      <c r="KW10" s="272"/>
      <c r="KX10" s="272"/>
      <c r="KY10" s="272"/>
      <c r="KZ10" s="272"/>
      <c r="LA10" s="272"/>
      <c r="LB10" s="272"/>
      <c r="LC10" s="272"/>
      <c r="LD10" s="272"/>
      <c r="LE10" s="272"/>
      <c r="LF10" s="272"/>
      <c r="LG10" s="272"/>
      <c r="LH10" s="272"/>
      <c r="LI10" s="272"/>
      <c r="LJ10" s="272"/>
      <c r="LK10" s="272"/>
      <c r="LL10" s="272"/>
      <c r="LM10" s="272"/>
      <c r="LN10" s="272"/>
      <c r="LO10" s="272"/>
      <c r="LP10" s="272"/>
      <c r="LQ10" s="272"/>
      <c r="LR10" s="272"/>
      <c r="LS10" s="272"/>
      <c r="LT10" s="272"/>
      <c r="LU10" s="272"/>
      <c r="LV10" s="272"/>
      <c r="LW10" s="272"/>
      <c r="LX10" s="272"/>
      <c r="LY10" s="272"/>
      <c r="LZ10" s="272"/>
      <c r="MA10" s="272"/>
      <c r="MB10" s="272"/>
      <c r="MC10" s="272"/>
      <c r="MD10" s="272"/>
      <c r="ME10" s="272"/>
      <c r="MF10" s="272"/>
      <c r="MG10" s="272"/>
      <c r="MH10" s="272"/>
      <c r="MI10" s="272"/>
      <c r="MJ10" s="272"/>
      <c r="MK10" s="272"/>
      <c r="ML10" s="272"/>
      <c r="MM10" s="272"/>
      <c r="MN10" s="272"/>
      <c r="MO10" s="272"/>
      <c r="MP10" s="272"/>
      <c r="MQ10" s="272"/>
      <c r="MR10" s="272"/>
      <c r="MS10" s="272"/>
      <c r="MT10" s="272"/>
      <c r="MU10" s="272"/>
      <c r="MV10" s="272"/>
      <c r="MW10" s="272"/>
      <c r="MX10" s="272"/>
      <c r="MY10" s="272"/>
      <c r="MZ10" s="272"/>
      <c r="NA10" s="272"/>
      <c r="NB10" s="272"/>
      <c r="NC10" s="272"/>
      <c r="ND10" s="272"/>
      <c r="NE10" s="272"/>
      <c r="NF10" s="272"/>
      <c r="NG10" s="272"/>
      <c r="NH10" s="272"/>
      <c r="NI10" s="272"/>
      <c r="NJ10" s="272"/>
      <c r="NK10" s="272"/>
      <c r="NL10" s="272"/>
      <c r="NM10" s="272"/>
      <c r="NN10" s="272"/>
      <c r="NO10" s="272"/>
      <c r="NP10" s="272"/>
      <c r="NQ10" s="272"/>
      <c r="NR10" s="272"/>
      <c r="NS10" s="272"/>
      <c r="NT10" s="272"/>
      <c r="NU10" s="272"/>
      <c r="NV10" s="272"/>
      <c r="NW10" s="272"/>
      <c r="NX10" s="272"/>
      <c r="NY10" s="272"/>
      <c r="NZ10" s="272"/>
      <c r="OA10" s="272"/>
      <c r="OB10" s="272"/>
      <c r="OC10" s="272"/>
      <c r="OD10" s="272"/>
      <c r="OE10" s="272"/>
      <c r="OF10" s="272"/>
      <c r="OG10" s="272"/>
      <c r="OH10" s="272"/>
      <c r="OI10" s="272"/>
      <c r="OJ10" s="272"/>
      <c r="OK10" s="272"/>
      <c r="OL10" s="272"/>
      <c r="OM10" s="272"/>
      <c r="ON10" s="272"/>
      <c r="OO10" s="272"/>
      <c r="OP10" s="272"/>
      <c r="OQ10" s="272"/>
      <c r="OR10" s="272"/>
      <c r="OS10" s="272"/>
      <c r="OT10" s="272"/>
      <c r="OU10" s="272"/>
      <c r="OV10" s="272"/>
      <c r="OW10" s="272"/>
      <c r="OX10" s="272"/>
      <c r="OY10" s="272"/>
      <c r="OZ10" s="272"/>
      <c r="PA10" s="272"/>
      <c r="PB10" s="272"/>
      <c r="PC10" s="272"/>
      <c r="PD10" s="272"/>
      <c r="PE10" s="272"/>
      <c r="PF10" s="272"/>
      <c r="PG10" s="272"/>
      <c r="PH10" s="272"/>
      <c r="PI10" s="272"/>
      <c r="PJ10" s="272"/>
      <c r="PK10" s="272"/>
      <c r="PL10" s="272"/>
      <c r="PM10" s="272"/>
      <c r="PN10" s="272"/>
      <c r="PO10" s="272"/>
      <c r="PP10" s="272"/>
      <c r="PQ10" s="272"/>
      <c r="PR10" s="272"/>
      <c r="PS10" s="272"/>
      <c r="PT10" s="272"/>
      <c r="PU10" s="272"/>
      <c r="PV10" s="272"/>
      <c r="PW10" s="272"/>
      <c r="PX10" s="272"/>
      <c r="PY10" s="272"/>
      <c r="PZ10" s="272"/>
      <c r="QA10" s="272"/>
      <c r="QB10" s="272"/>
      <c r="QC10" s="272"/>
      <c r="QD10" s="272"/>
      <c r="QE10" s="272"/>
      <c r="QF10" s="272"/>
      <c r="QG10" s="272"/>
      <c r="QH10" s="272"/>
      <c r="QI10" s="272"/>
      <c r="QJ10" s="272"/>
      <c r="QK10" s="272"/>
      <c r="QL10" s="272"/>
      <c r="QM10" s="272"/>
      <c r="QN10" s="272"/>
      <c r="QO10" s="272"/>
      <c r="QP10" s="272"/>
      <c r="QQ10" s="272"/>
      <c r="QR10" s="272"/>
      <c r="QS10" s="272"/>
      <c r="QT10" s="272"/>
      <c r="QU10" s="272"/>
      <c r="QV10" s="272"/>
      <c r="QW10" s="272"/>
      <c r="QX10" s="272"/>
      <c r="QY10" s="272"/>
      <c r="QZ10" s="272"/>
      <c r="RA10" s="272"/>
      <c r="RB10" s="272"/>
      <c r="RC10" s="272"/>
      <c r="RD10" s="272"/>
      <c r="RE10" s="272"/>
      <c r="RF10" s="272"/>
      <c r="RG10" s="272"/>
      <c r="RH10" s="272"/>
      <c r="RI10" s="272"/>
      <c r="RJ10" s="272"/>
      <c r="RK10" s="272"/>
      <c r="RL10" s="272"/>
      <c r="RM10" s="272"/>
      <c r="RN10" s="272"/>
      <c r="RO10" s="272"/>
      <c r="RP10" s="272"/>
      <c r="RQ10" s="272"/>
      <c r="RR10" s="272"/>
      <c r="RS10" s="272"/>
      <c r="RT10" s="272"/>
      <c r="RU10" s="272"/>
      <c r="RV10" s="272"/>
      <c r="RW10" s="272"/>
      <c r="RX10" s="272"/>
      <c r="RY10" s="272"/>
      <c r="RZ10" s="272"/>
      <c r="SA10" s="272"/>
      <c r="SB10" s="272"/>
      <c r="SC10" s="272"/>
      <c r="SD10" s="272"/>
      <c r="SE10" s="272"/>
      <c r="SF10" s="272"/>
      <c r="SG10" s="272"/>
      <c r="SH10" s="272"/>
      <c r="SI10" s="272"/>
      <c r="SJ10" s="272"/>
      <c r="SK10" s="267"/>
      <c r="SL10" s="254"/>
      <c r="SM10" s="242"/>
      <c r="SN10" s="242"/>
      <c r="SO10" s="242"/>
    </row>
    <row r="11" spans="1:509" ht="45" customHeight="1" outlineLevel="1" x14ac:dyDescent="0.35">
      <c r="A11" s="242"/>
      <c r="B11" s="251"/>
      <c r="C11" s="438">
        <f>INT($C$6)+1.045</f>
        <v>2.0449999999999999</v>
      </c>
      <c r="D11" s="267"/>
      <c r="E11" s="322"/>
      <c r="F11" s="322"/>
      <c r="G11" s="322"/>
      <c r="H11" s="267"/>
      <c r="I11" s="272" t="s">
        <v>370</v>
      </c>
      <c r="J11" s="272"/>
      <c r="K11" s="513">
        <v>46054.452314236099</v>
      </c>
      <c r="L11" s="883" t="s">
        <v>1203</v>
      </c>
      <c r="M11" s="884"/>
      <c r="N11" s="884"/>
      <c r="O11" s="884"/>
      <c r="P11" s="884"/>
      <c r="Q11" s="884"/>
      <c r="R11" s="884"/>
      <c r="S11" s="884"/>
      <c r="T11" s="884"/>
      <c r="U11" s="884"/>
      <c r="V11" s="884"/>
      <c r="W11" s="884"/>
      <c r="X11" s="884"/>
      <c r="Y11" s="884"/>
      <c r="Z11" s="884"/>
      <c r="AA11" s="491"/>
      <c r="AB11" s="491"/>
      <c r="AC11" s="491"/>
      <c r="AD11" s="491"/>
      <c r="AE11" s="491"/>
      <c r="AF11" s="491"/>
      <c r="AG11" s="491"/>
      <c r="AH11" s="491"/>
      <c r="AI11" s="491"/>
      <c r="AJ11" s="491"/>
      <c r="AK11" s="491"/>
      <c r="AL11" s="491"/>
      <c r="AM11" s="491"/>
      <c r="AN11" s="491"/>
      <c r="AO11" s="491"/>
      <c r="AP11" s="491"/>
      <c r="AQ11" s="491"/>
      <c r="AR11" s="491"/>
      <c r="AS11" s="491"/>
      <c r="AT11" s="491"/>
      <c r="AU11" s="491"/>
      <c r="AV11" s="491"/>
      <c r="AW11" s="491"/>
      <c r="AX11" s="491"/>
      <c r="AY11" s="491"/>
      <c r="AZ11" s="491"/>
      <c r="BA11" s="491"/>
      <c r="BB11" s="491"/>
      <c r="BC11" s="491"/>
      <c r="BD11" s="491"/>
      <c r="BE11" s="491"/>
      <c r="BF11" s="491"/>
      <c r="BG11" s="491"/>
      <c r="BH11" s="491"/>
      <c r="BI11" s="491"/>
      <c r="BJ11" s="491"/>
      <c r="BK11" s="491"/>
      <c r="BL11" s="491"/>
      <c r="BM11" s="491"/>
      <c r="BN11" s="491"/>
      <c r="BO11" s="491"/>
      <c r="BP11" s="491"/>
      <c r="BQ11" s="491"/>
      <c r="BR11" s="491"/>
      <c r="BS11" s="491"/>
      <c r="BT11" s="491"/>
      <c r="BU11" s="491"/>
      <c r="BV11" s="491"/>
      <c r="BW11" s="491"/>
      <c r="BX11" s="491"/>
      <c r="BY11" s="491"/>
      <c r="BZ11" s="491"/>
      <c r="CA11" s="491"/>
      <c r="CB11" s="491"/>
      <c r="CC11" s="491"/>
      <c r="CD11" s="491"/>
      <c r="CE11" s="491"/>
      <c r="CF11" s="491"/>
      <c r="CG11" s="491"/>
      <c r="CH11" s="491"/>
      <c r="CI11" s="491"/>
      <c r="CJ11" s="491"/>
      <c r="CK11" s="491"/>
      <c r="CL11" s="491"/>
      <c r="CM11" s="491"/>
      <c r="CN11" s="491"/>
      <c r="CO11" s="491"/>
      <c r="CP11" s="491"/>
      <c r="CQ11" s="491"/>
      <c r="CR11" s="491"/>
      <c r="CS11" s="491"/>
      <c r="CT11" s="491"/>
      <c r="CU11" s="491"/>
      <c r="CV11" s="491"/>
      <c r="CW11" s="272"/>
      <c r="CX11" s="272"/>
      <c r="CY11" s="272"/>
      <c r="CZ11" s="272"/>
      <c r="DA11" s="272"/>
      <c r="DB11" s="272"/>
      <c r="DC11" s="272"/>
      <c r="DD11" s="272"/>
      <c r="DE11" s="272"/>
      <c r="DF11" s="272"/>
      <c r="DG11" s="272"/>
      <c r="DH11" s="272"/>
      <c r="DI11" s="272"/>
      <c r="DJ11" s="272"/>
      <c r="DK11" s="272"/>
      <c r="DL11" s="272"/>
      <c r="DM11" s="272"/>
      <c r="DN11" s="272"/>
      <c r="DO11" s="272"/>
      <c r="DP11" s="272"/>
      <c r="DQ11" s="272"/>
      <c r="DR11" s="272"/>
      <c r="DS11" s="272"/>
      <c r="DT11" s="272"/>
      <c r="DU11" s="272"/>
      <c r="DV11" s="272"/>
      <c r="DW11" s="272"/>
      <c r="DX11" s="272"/>
      <c r="DY11" s="272"/>
      <c r="DZ11" s="272"/>
      <c r="EA11" s="272"/>
      <c r="EB11" s="272"/>
      <c r="EC11" s="272"/>
      <c r="ED11" s="272"/>
      <c r="EE11" s="272"/>
      <c r="EF11" s="272"/>
      <c r="EG11" s="272"/>
      <c r="EH11" s="272"/>
      <c r="EI11" s="272"/>
      <c r="EJ11" s="272"/>
      <c r="EK11" s="272"/>
      <c r="EL11" s="272"/>
      <c r="EM11" s="272"/>
      <c r="EN11" s="272"/>
      <c r="EO11" s="272"/>
      <c r="EP11" s="272"/>
      <c r="EQ11" s="272"/>
      <c r="ER11" s="272"/>
      <c r="ES11" s="272"/>
      <c r="ET11" s="272"/>
      <c r="EU11" s="272"/>
      <c r="EV11" s="272"/>
      <c r="EW11" s="272"/>
      <c r="EX11" s="272"/>
      <c r="EY11" s="272"/>
      <c r="EZ11" s="272"/>
      <c r="FA11" s="272"/>
      <c r="FB11" s="272"/>
      <c r="FC11" s="272"/>
      <c r="FD11" s="272"/>
      <c r="FE11" s="272"/>
      <c r="FF11" s="272"/>
      <c r="FG11" s="272"/>
      <c r="FH11" s="272"/>
      <c r="FI11" s="272"/>
      <c r="FJ11" s="272"/>
      <c r="FK11" s="272"/>
      <c r="FL11" s="272"/>
      <c r="FM11" s="272"/>
      <c r="FN11" s="272"/>
      <c r="FO11" s="272"/>
      <c r="FP11" s="272"/>
      <c r="FQ11" s="272"/>
      <c r="FR11" s="272"/>
      <c r="FS11" s="272"/>
      <c r="FT11" s="272"/>
      <c r="FU11" s="272"/>
      <c r="FV11" s="272"/>
      <c r="FW11" s="272"/>
      <c r="FX11" s="272"/>
      <c r="FY11" s="272"/>
      <c r="FZ11" s="272"/>
      <c r="GA11" s="272"/>
      <c r="GB11" s="272"/>
      <c r="GC11" s="272"/>
      <c r="GD11" s="272"/>
      <c r="GE11" s="272"/>
      <c r="GF11" s="272"/>
      <c r="GG11" s="272"/>
      <c r="GH11" s="272"/>
      <c r="GI11" s="272"/>
      <c r="GJ11" s="272"/>
      <c r="GK11" s="272"/>
      <c r="GL11" s="272"/>
      <c r="GM11" s="272"/>
      <c r="GN11" s="272"/>
      <c r="GO11" s="272"/>
      <c r="GP11" s="272"/>
      <c r="GQ11" s="272"/>
      <c r="GR11" s="272"/>
      <c r="GS11" s="272"/>
      <c r="GT11" s="272"/>
      <c r="GU11" s="272"/>
      <c r="GV11" s="272"/>
      <c r="GW11" s="272"/>
      <c r="GX11" s="272"/>
      <c r="GY11" s="272"/>
      <c r="GZ11" s="272"/>
      <c r="HA11" s="272"/>
      <c r="HB11" s="272"/>
      <c r="HC11" s="272"/>
      <c r="HD11" s="272"/>
      <c r="HE11" s="272"/>
      <c r="HF11" s="272"/>
      <c r="HG11" s="272"/>
      <c r="HH11" s="272"/>
      <c r="HI11" s="272"/>
      <c r="HJ11" s="272"/>
      <c r="HK11" s="272"/>
      <c r="HL11" s="272"/>
      <c r="HM11" s="272"/>
      <c r="HN11" s="272"/>
      <c r="HO11" s="272"/>
      <c r="HP11" s="272"/>
      <c r="HQ11" s="272"/>
      <c r="HR11" s="272"/>
      <c r="HS11" s="272"/>
      <c r="HT11" s="272"/>
      <c r="HU11" s="272"/>
      <c r="HV11" s="272"/>
      <c r="HW11" s="272"/>
      <c r="HX11" s="272"/>
      <c r="HY11" s="272"/>
      <c r="HZ11" s="272"/>
      <c r="IA11" s="272"/>
      <c r="IB11" s="272"/>
      <c r="IC11" s="272"/>
      <c r="ID11" s="272"/>
      <c r="IE11" s="272"/>
      <c r="IF11" s="272"/>
      <c r="IG11" s="272"/>
      <c r="IH11" s="272"/>
      <c r="II11" s="272"/>
      <c r="IJ11" s="272"/>
      <c r="IK11" s="272"/>
      <c r="IL11" s="272"/>
      <c r="IM11" s="272"/>
      <c r="IN11" s="272"/>
      <c r="IO11" s="272"/>
      <c r="IP11" s="272"/>
      <c r="IQ11" s="272"/>
      <c r="IR11" s="272"/>
      <c r="IS11" s="272"/>
      <c r="IT11" s="272"/>
      <c r="IU11" s="272"/>
      <c r="IV11" s="272"/>
      <c r="IW11" s="272"/>
      <c r="IX11" s="272"/>
      <c r="IY11" s="272"/>
      <c r="IZ11" s="272"/>
      <c r="JA11" s="272"/>
      <c r="JB11" s="272"/>
      <c r="JC11" s="272"/>
      <c r="JD11" s="272"/>
      <c r="JE11" s="272"/>
      <c r="JF11" s="272"/>
      <c r="JG11" s="272"/>
      <c r="JH11" s="272"/>
      <c r="JI11" s="272"/>
      <c r="JJ11" s="272"/>
      <c r="JK11" s="272"/>
      <c r="JL11" s="272"/>
      <c r="JM11" s="272"/>
      <c r="JN11" s="272"/>
      <c r="JO11" s="272"/>
      <c r="JP11" s="272"/>
      <c r="JQ11" s="272"/>
      <c r="JR11" s="272"/>
      <c r="JS11" s="272"/>
      <c r="JT11" s="272"/>
      <c r="JU11" s="272"/>
      <c r="JV11" s="272"/>
      <c r="JW11" s="272"/>
      <c r="JX11" s="272"/>
      <c r="JY11" s="272"/>
      <c r="JZ11" s="272"/>
      <c r="KA11" s="272"/>
      <c r="KB11" s="272"/>
      <c r="KC11" s="272"/>
      <c r="KD11" s="272"/>
      <c r="KE11" s="272"/>
      <c r="KF11" s="272"/>
      <c r="KG11" s="272"/>
      <c r="KH11" s="272"/>
      <c r="KI11" s="272"/>
      <c r="KJ11" s="272"/>
      <c r="KK11" s="272"/>
      <c r="KL11" s="272"/>
      <c r="KM11" s="272"/>
      <c r="KN11" s="272"/>
      <c r="KO11" s="272"/>
      <c r="KP11" s="272"/>
      <c r="KQ11" s="272"/>
      <c r="KR11" s="272"/>
      <c r="KS11" s="272"/>
      <c r="KT11" s="272"/>
      <c r="KU11" s="272"/>
      <c r="KV11" s="272"/>
      <c r="KW11" s="272"/>
      <c r="KX11" s="272"/>
      <c r="KY11" s="272"/>
      <c r="KZ11" s="272"/>
      <c r="LA11" s="272"/>
      <c r="LB11" s="272"/>
      <c r="LC11" s="272"/>
      <c r="LD11" s="272"/>
      <c r="LE11" s="272"/>
      <c r="LF11" s="272"/>
      <c r="LG11" s="272"/>
      <c r="LH11" s="272"/>
      <c r="LI11" s="272"/>
      <c r="LJ11" s="272"/>
      <c r="LK11" s="272"/>
      <c r="LL11" s="272"/>
      <c r="LM11" s="272"/>
      <c r="LN11" s="272"/>
      <c r="LO11" s="272"/>
      <c r="LP11" s="272"/>
      <c r="LQ11" s="272"/>
      <c r="LR11" s="272"/>
      <c r="LS11" s="272"/>
      <c r="LT11" s="272"/>
      <c r="LU11" s="272"/>
      <c r="LV11" s="272"/>
      <c r="LW11" s="272"/>
      <c r="LX11" s="272"/>
      <c r="LY11" s="272"/>
      <c r="LZ11" s="272"/>
      <c r="MA11" s="272"/>
      <c r="MB11" s="272"/>
      <c r="MC11" s="272"/>
      <c r="MD11" s="272"/>
      <c r="ME11" s="272"/>
      <c r="MF11" s="272"/>
      <c r="MG11" s="272"/>
      <c r="MH11" s="272"/>
      <c r="MI11" s="272"/>
      <c r="MJ11" s="272"/>
      <c r="MK11" s="272"/>
      <c r="ML11" s="272"/>
      <c r="MM11" s="272"/>
      <c r="MN11" s="272"/>
      <c r="MO11" s="272"/>
      <c r="MP11" s="272"/>
      <c r="MQ11" s="272"/>
      <c r="MR11" s="272"/>
      <c r="MS11" s="272"/>
      <c r="MT11" s="272"/>
      <c r="MU11" s="272"/>
      <c r="MV11" s="272"/>
      <c r="MW11" s="272"/>
      <c r="MX11" s="272"/>
      <c r="MY11" s="272"/>
      <c r="MZ11" s="272"/>
      <c r="NA11" s="272"/>
      <c r="NB11" s="272"/>
      <c r="NC11" s="272"/>
      <c r="ND11" s="272"/>
      <c r="NE11" s="272"/>
      <c r="NF11" s="272"/>
      <c r="NG11" s="272"/>
      <c r="NH11" s="272"/>
      <c r="NI11" s="272"/>
      <c r="NJ11" s="272"/>
      <c r="NK11" s="272"/>
      <c r="NL11" s="272"/>
      <c r="NM11" s="272"/>
      <c r="NN11" s="272"/>
      <c r="NO11" s="272"/>
      <c r="NP11" s="272"/>
      <c r="NQ11" s="272"/>
      <c r="NR11" s="272"/>
      <c r="NS11" s="272"/>
      <c r="NT11" s="272"/>
      <c r="NU11" s="272"/>
      <c r="NV11" s="272"/>
      <c r="NW11" s="272"/>
      <c r="NX11" s="272"/>
      <c r="NY11" s="272"/>
      <c r="NZ11" s="272"/>
      <c r="OA11" s="272"/>
      <c r="OB11" s="272"/>
      <c r="OC11" s="272"/>
      <c r="OD11" s="272"/>
      <c r="OE11" s="272"/>
      <c r="OF11" s="272"/>
      <c r="OG11" s="272"/>
      <c r="OH11" s="272"/>
      <c r="OI11" s="272"/>
      <c r="OJ11" s="272"/>
      <c r="OK11" s="272"/>
      <c r="OL11" s="272"/>
      <c r="OM11" s="272"/>
      <c r="ON11" s="272"/>
      <c r="OO11" s="272"/>
      <c r="OP11" s="272"/>
      <c r="OQ11" s="272"/>
      <c r="OR11" s="272"/>
      <c r="OS11" s="272"/>
      <c r="OT11" s="272"/>
      <c r="OU11" s="272"/>
      <c r="OV11" s="272"/>
      <c r="OW11" s="272"/>
      <c r="OX11" s="272"/>
      <c r="OY11" s="272"/>
      <c r="OZ11" s="272"/>
      <c r="PA11" s="272"/>
      <c r="PB11" s="272"/>
      <c r="PC11" s="272"/>
      <c r="PD11" s="272"/>
      <c r="PE11" s="272"/>
      <c r="PF11" s="272"/>
      <c r="PG11" s="272"/>
      <c r="PH11" s="272"/>
      <c r="PI11" s="272"/>
      <c r="PJ11" s="272"/>
      <c r="PK11" s="272"/>
      <c r="PL11" s="272"/>
      <c r="PM11" s="272"/>
      <c r="PN11" s="272"/>
      <c r="PO11" s="272"/>
      <c r="PP11" s="272"/>
      <c r="PQ11" s="272"/>
      <c r="PR11" s="272"/>
      <c r="PS11" s="272"/>
      <c r="PT11" s="272"/>
      <c r="PU11" s="272"/>
      <c r="PV11" s="272"/>
      <c r="PW11" s="272"/>
      <c r="PX11" s="272"/>
      <c r="PY11" s="272"/>
      <c r="PZ11" s="272"/>
      <c r="QA11" s="272"/>
      <c r="QB11" s="272"/>
      <c r="QC11" s="272"/>
      <c r="QD11" s="272"/>
      <c r="QE11" s="272"/>
      <c r="QF11" s="272"/>
      <c r="QG11" s="272"/>
      <c r="QH11" s="272"/>
      <c r="QI11" s="272"/>
      <c r="QJ11" s="272"/>
      <c r="QK11" s="272"/>
      <c r="QL11" s="272"/>
      <c r="QM11" s="272"/>
      <c r="QN11" s="272"/>
      <c r="QO11" s="272"/>
      <c r="QP11" s="272"/>
      <c r="QQ11" s="272"/>
      <c r="QR11" s="272"/>
      <c r="QS11" s="272"/>
      <c r="QT11" s="272"/>
      <c r="QU11" s="272"/>
      <c r="QV11" s="272"/>
      <c r="QW11" s="272"/>
      <c r="QX11" s="272"/>
      <c r="QY11" s="272"/>
      <c r="QZ11" s="272"/>
      <c r="RA11" s="272"/>
      <c r="RB11" s="272"/>
      <c r="RC11" s="272"/>
      <c r="RD11" s="272"/>
      <c r="RE11" s="272"/>
      <c r="RF11" s="272"/>
      <c r="RG11" s="272"/>
      <c r="RH11" s="272"/>
      <c r="RI11" s="272"/>
      <c r="RJ11" s="272"/>
      <c r="RK11" s="272"/>
      <c r="RL11" s="272"/>
      <c r="RM11" s="272"/>
      <c r="RN11" s="272"/>
      <c r="RO11" s="272"/>
      <c r="RP11" s="272"/>
      <c r="RQ11" s="272"/>
      <c r="RR11" s="272"/>
      <c r="RS11" s="272"/>
      <c r="RT11" s="272"/>
      <c r="RU11" s="272"/>
      <c r="RV11" s="272"/>
      <c r="RW11" s="272"/>
      <c r="RX11" s="272"/>
      <c r="RY11" s="272"/>
      <c r="RZ11" s="272"/>
      <c r="SA11" s="272"/>
      <c r="SB11" s="272"/>
      <c r="SC11" s="272"/>
      <c r="SD11" s="272"/>
      <c r="SE11" s="272"/>
      <c r="SF11" s="272"/>
      <c r="SG11" s="272"/>
      <c r="SH11" s="272"/>
      <c r="SI11" s="272"/>
      <c r="SJ11" s="272"/>
      <c r="SK11" s="267"/>
      <c r="SL11" s="254"/>
      <c r="SM11" s="242"/>
      <c r="SN11" s="242"/>
      <c r="SO11" s="242"/>
    </row>
    <row r="12" spans="1:509" ht="45" customHeight="1" outlineLevel="1" collapsed="1" x14ac:dyDescent="0.35">
      <c r="A12" s="242"/>
      <c r="B12" s="251"/>
      <c r="C12" s="438">
        <f>INT($C$6)+1.045</f>
        <v>2.0449999999999999</v>
      </c>
      <c r="D12" s="267"/>
      <c r="E12" s="322"/>
      <c r="F12" s="322"/>
      <c r="G12" s="322"/>
      <c r="H12" s="267"/>
      <c r="I12" s="272" t="s">
        <v>371</v>
      </c>
      <c r="J12" s="272"/>
      <c r="K12" s="512">
        <v>45081.620505671301</v>
      </c>
      <c r="L12" s="885" t="s">
        <v>1094</v>
      </c>
      <c r="M12" s="886"/>
      <c r="N12" s="886"/>
      <c r="O12" s="886"/>
      <c r="P12" s="886"/>
      <c r="Q12" s="886"/>
      <c r="R12" s="886"/>
      <c r="S12" s="886"/>
      <c r="T12" s="886"/>
      <c r="U12" s="886"/>
      <c r="V12" s="886"/>
      <c r="W12" s="886"/>
      <c r="X12" s="886"/>
      <c r="Y12" s="886"/>
      <c r="Z12" s="887"/>
      <c r="AA12" s="443"/>
      <c r="AB12" s="443"/>
      <c r="AC12" s="443"/>
      <c r="AD12" s="443"/>
      <c r="AE12" s="443"/>
      <c r="AF12" s="443"/>
      <c r="AG12" s="443"/>
      <c r="AH12" s="443"/>
      <c r="AI12" s="443"/>
      <c r="AJ12" s="443"/>
      <c r="AK12" s="443"/>
      <c r="AL12" s="443"/>
      <c r="AM12" s="443"/>
      <c r="AN12" s="443"/>
      <c r="AO12" s="443"/>
      <c r="AP12" s="443"/>
      <c r="AQ12" s="443"/>
      <c r="AR12" s="443"/>
      <c r="AS12" s="443"/>
      <c r="AT12" s="443"/>
      <c r="AU12" s="443"/>
      <c r="AV12" s="443"/>
      <c r="AW12" s="443"/>
      <c r="AX12" s="443"/>
      <c r="AY12" s="443"/>
      <c r="AZ12" s="443"/>
      <c r="BA12" s="443"/>
      <c r="BB12" s="443"/>
      <c r="BC12" s="443"/>
      <c r="BD12" s="443"/>
      <c r="BE12" s="443"/>
      <c r="BF12" s="443"/>
      <c r="BG12" s="443"/>
      <c r="BH12" s="443"/>
      <c r="BI12" s="443"/>
      <c r="BJ12" s="443"/>
      <c r="BK12" s="443"/>
      <c r="BL12" s="443"/>
      <c r="BM12" s="443"/>
      <c r="BN12" s="443"/>
      <c r="BO12" s="443"/>
      <c r="BP12" s="443"/>
      <c r="BQ12" s="443"/>
      <c r="BR12" s="443"/>
      <c r="BS12" s="443"/>
      <c r="BT12" s="443"/>
      <c r="BU12" s="443"/>
      <c r="BV12" s="443"/>
      <c r="BW12" s="443"/>
      <c r="BX12" s="443"/>
      <c r="BY12" s="443"/>
      <c r="BZ12" s="443"/>
      <c r="CA12" s="443"/>
      <c r="CB12" s="443"/>
      <c r="CC12" s="443"/>
      <c r="CD12" s="443"/>
      <c r="CE12" s="443"/>
      <c r="CF12" s="443"/>
      <c r="CG12" s="443"/>
      <c r="CH12" s="443"/>
      <c r="CI12" s="443"/>
      <c r="CJ12" s="443"/>
      <c r="CK12" s="443"/>
      <c r="CL12" s="443"/>
      <c r="CM12" s="443"/>
      <c r="CN12" s="443"/>
      <c r="CO12" s="443"/>
      <c r="CP12" s="443"/>
      <c r="CQ12" s="443"/>
      <c r="CR12" s="443"/>
      <c r="CS12" s="443"/>
      <c r="CT12" s="443"/>
      <c r="CU12" s="443"/>
      <c r="CV12" s="443"/>
      <c r="CW12" s="272"/>
      <c r="CX12" s="272"/>
      <c r="CY12" s="272"/>
      <c r="CZ12" s="272"/>
      <c r="DA12" s="272"/>
      <c r="DB12" s="272"/>
      <c r="DC12" s="272"/>
      <c r="DD12" s="272"/>
      <c r="DE12" s="272"/>
      <c r="DF12" s="272"/>
      <c r="DG12" s="272"/>
      <c r="DH12" s="272"/>
      <c r="DI12" s="272"/>
      <c r="DJ12" s="272"/>
      <c r="DK12" s="272"/>
      <c r="DL12" s="272"/>
      <c r="DM12" s="272"/>
      <c r="DN12" s="272"/>
      <c r="DO12" s="272"/>
      <c r="DP12" s="272"/>
      <c r="DQ12" s="272"/>
      <c r="DR12" s="272"/>
      <c r="DS12" s="272"/>
      <c r="DT12" s="272"/>
      <c r="DU12" s="272"/>
      <c r="DV12" s="272"/>
      <c r="DW12" s="272"/>
      <c r="DX12" s="272"/>
      <c r="DY12" s="272"/>
      <c r="DZ12" s="272"/>
      <c r="EA12" s="272"/>
      <c r="EB12" s="272"/>
      <c r="EC12" s="272"/>
      <c r="ED12" s="272"/>
      <c r="EE12" s="272"/>
      <c r="EF12" s="272"/>
      <c r="EG12" s="272"/>
      <c r="EH12" s="272"/>
      <c r="EI12" s="272"/>
      <c r="EJ12" s="272"/>
      <c r="EK12" s="272"/>
      <c r="EL12" s="272"/>
      <c r="EM12" s="272"/>
      <c r="EN12" s="272"/>
      <c r="EO12" s="272"/>
      <c r="EP12" s="272"/>
      <c r="EQ12" s="272"/>
      <c r="ER12" s="272"/>
      <c r="ES12" s="272"/>
      <c r="ET12" s="272"/>
      <c r="EU12" s="272"/>
      <c r="EV12" s="272"/>
      <c r="EW12" s="272"/>
      <c r="EX12" s="272"/>
      <c r="EY12" s="272"/>
      <c r="EZ12" s="272"/>
      <c r="FA12" s="272"/>
      <c r="FB12" s="272"/>
      <c r="FC12" s="272"/>
      <c r="FD12" s="272"/>
      <c r="FE12" s="272"/>
      <c r="FF12" s="272"/>
      <c r="FG12" s="272"/>
      <c r="FH12" s="272"/>
      <c r="FI12" s="272"/>
      <c r="FJ12" s="272"/>
      <c r="FK12" s="272"/>
      <c r="FL12" s="272"/>
      <c r="FM12" s="272"/>
      <c r="FN12" s="272"/>
      <c r="FO12" s="272"/>
      <c r="FP12" s="272"/>
      <c r="FQ12" s="272"/>
      <c r="FR12" s="272"/>
      <c r="FS12" s="272"/>
      <c r="FT12" s="272"/>
      <c r="FU12" s="272"/>
      <c r="FV12" s="272"/>
      <c r="FW12" s="272"/>
      <c r="FX12" s="272"/>
      <c r="FY12" s="272"/>
      <c r="FZ12" s="272"/>
      <c r="GA12" s="272"/>
      <c r="GB12" s="272"/>
      <c r="GC12" s="272"/>
      <c r="GD12" s="272"/>
      <c r="GE12" s="272"/>
      <c r="GF12" s="272"/>
      <c r="GG12" s="272"/>
      <c r="GH12" s="272"/>
      <c r="GI12" s="272"/>
      <c r="GJ12" s="272"/>
      <c r="GK12" s="272"/>
      <c r="GL12" s="272"/>
      <c r="GM12" s="272"/>
      <c r="GN12" s="272"/>
      <c r="GO12" s="272"/>
      <c r="GP12" s="272"/>
      <c r="GQ12" s="272"/>
      <c r="GR12" s="272"/>
      <c r="GS12" s="272"/>
      <c r="GT12" s="272"/>
      <c r="GU12" s="272"/>
      <c r="GV12" s="272"/>
      <c r="GW12" s="272"/>
      <c r="GX12" s="272"/>
      <c r="GY12" s="272"/>
      <c r="GZ12" s="272"/>
      <c r="HA12" s="272"/>
      <c r="HB12" s="272"/>
      <c r="HC12" s="272"/>
      <c r="HD12" s="272"/>
      <c r="HE12" s="272"/>
      <c r="HF12" s="272"/>
      <c r="HG12" s="272"/>
      <c r="HH12" s="272"/>
      <c r="HI12" s="272"/>
      <c r="HJ12" s="272"/>
      <c r="HK12" s="272"/>
      <c r="HL12" s="272"/>
      <c r="HM12" s="272"/>
      <c r="HN12" s="272"/>
      <c r="HO12" s="272"/>
      <c r="HP12" s="272"/>
      <c r="HQ12" s="272"/>
      <c r="HR12" s="272"/>
      <c r="HS12" s="272"/>
      <c r="HT12" s="272"/>
      <c r="HU12" s="272"/>
      <c r="HV12" s="272"/>
      <c r="HW12" s="272"/>
      <c r="HX12" s="272"/>
      <c r="HY12" s="272"/>
      <c r="HZ12" s="272"/>
      <c r="IA12" s="272"/>
      <c r="IB12" s="272"/>
      <c r="IC12" s="272"/>
      <c r="ID12" s="272"/>
      <c r="IE12" s="272"/>
      <c r="IF12" s="272"/>
      <c r="IG12" s="272"/>
      <c r="IH12" s="272"/>
      <c r="II12" s="272"/>
      <c r="IJ12" s="272"/>
      <c r="IK12" s="272"/>
      <c r="IL12" s="272"/>
      <c r="IM12" s="272"/>
      <c r="IN12" s="272"/>
      <c r="IO12" s="272"/>
      <c r="IP12" s="272"/>
      <c r="IQ12" s="272"/>
      <c r="IR12" s="272"/>
      <c r="IS12" s="272"/>
      <c r="IT12" s="272"/>
      <c r="IU12" s="272"/>
      <c r="IV12" s="272"/>
      <c r="IW12" s="272"/>
      <c r="IX12" s="272"/>
      <c r="IY12" s="272"/>
      <c r="IZ12" s="272"/>
      <c r="JA12" s="272"/>
      <c r="JB12" s="272"/>
      <c r="JC12" s="272"/>
      <c r="JD12" s="272"/>
      <c r="JE12" s="272"/>
      <c r="JF12" s="272"/>
      <c r="JG12" s="272"/>
      <c r="JH12" s="272"/>
      <c r="JI12" s="272"/>
      <c r="JJ12" s="272"/>
      <c r="JK12" s="272"/>
      <c r="JL12" s="272"/>
      <c r="JM12" s="272"/>
      <c r="JN12" s="272"/>
      <c r="JO12" s="272"/>
      <c r="JP12" s="272"/>
      <c r="JQ12" s="272"/>
      <c r="JR12" s="272"/>
      <c r="JS12" s="272"/>
      <c r="JT12" s="272"/>
      <c r="JU12" s="272"/>
      <c r="JV12" s="272"/>
      <c r="JW12" s="272"/>
      <c r="JX12" s="272"/>
      <c r="JY12" s="272"/>
      <c r="JZ12" s="272"/>
      <c r="KA12" s="272"/>
      <c r="KB12" s="272"/>
      <c r="KC12" s="272"/>
      <c r="KD12" s="272"/>
      <c r="KE12" s="272"/>
      <c r="KF12" s="272"/>
      <c r="KG12" s="272"/>
      <c r="KH12" s="272"/>
      <c r="KI12" s="272"/>
      <c r="KJ12" s="272"/>
      <c r="KK12" s="272"/>
      <c r="KL12" s="272"/>
      <c r="KM12" s="272"/>
      <c r="KN12" s="272"/>
      <c r="KO12" s="272"/>
      <c r="KP12" s="272"/>
      <c r="KQ12" s="272"/>
      <c r="KR12" s="272"/>
      <c r="KS12" s="272"/>
      <c r="KT12" s="272"/>
      <c r="KU12" s="272"/>
      <c r="KV12" s="272"/>
      <c r="KW12" s="272"/>
      <c r="KX12" s="272"/>
      <c r="KY12" s="272"/>
      <c r="KZ12" s="272"/>
      <c r="LA12" s="272"/>
      <c r="LB12" s="272"/>
      <c r="LC12" s="272"/>
      <c r="LD12" s="272"/>
      <c r="LE12" s="272"/>
      <c r="LF12" s="272"/>
      <c r="LG12" s="272"/>
      <c r="LH12" s="272"/>
      <c r="LI12" s="272"/>
      <c r="LJ12" s="272"/>
      <c r="LK12" s="272"/>
      <c r="LL12" s="272"/>
      <c r="LM12" s="272"/>
      <c r="LN12" s="272"/>
      <c r="LO12" s="272"/>
      <c r="LP12" s="272"/>
      <c r="LQ12" s="272"/>
      <c r="LR12" s="272"/>
      <c r="LS12" s="272"/>
      <c r="LT12" s="272"/>
      <c r="LU12" s="272"/>
      <c r="LV12" s="272"/>
      <c r="LW12" s="272"/>
      <c r="LX12" s="272"/>
      <c r="LY12" s="272"/>
      <c r="LZ12" s="272"/>
      <c r="MA12" s="272"/>
      <c r="MB12" s="272"/>
      <c r="MC12" s="272"/>
      <c r="MD12" s="272"/>
      <c r="ME12" s="272"/>
      <c r="MF12" s="272"/>
      <c r="MG12" s="272"/>
      <c r="MH12" s="272"/>
      <c r="MI12" s="272"/>
      <c r="MJ12" s="272"/>
      <c r="MK12" s="272"/>
      <c r="ML12" s="272"/>
      <c r="MM12" s="272"/>
      <c r="MN12" s="272"/>
      <c r="MO12" s="272"/>
      <c r="MP12" s="272"/>
      <c r="MQ12" s="272"/>
      <c r="MR12" s="272"/>
      <c r="MS12" s="272"/>
      <c r="MT12" s="272"/>
      <c r="MU12" s="272"/>
      <c r="MV12" s="272"/>
      <c r="MW12" s="272"/>
      <c r="MX12" s="272"/>
      <c r="MY12" s="272"/>
      <c r="MZ12" s="272"/>
      <c r="NA12" s="272"/>
      <c r="NB12" s="272"/>
      <c r="NC12" s="272"/>
      <c r="ND12" s="272"/>
      <c r="NE12" s="272"/>
      <c r="NF12" s="272"/>
      <c r="NG12" s="272"/>
      <c r="NH12" s="272"/>
      <c r="NI12" s="272"/>
      <c r="NJ12" s="272"/>
      <c r="NK12" s="272"/>
      <c r="NL12" s="272"/>
      <c r="NM12" s="272"/>
      <c r="NN12" s="272"/>
      <c r="NO12" s="272"/>
      <c r="NP12" s="272"/>
      <c r="NQ12" s="272"/>
      <c r="NR12" s="272"/>
      <c r="NS12" s="272"/>
      <c r="NT12" s="272"/>
      <c r="NU12" s="272"/>
      <c r="NV12" s="272"/>
      <c r="NW12" s="272"/>
      <c r="NX12" s="272"/>
      <c r="NY12" s="272"/>
      <c r="NZ12" s="272"/>
      <c r="OA12" s="272"/>
      <c r="OB12" s="272"/>
      <c r="OC12" s="272"/>
      <c r="OD12" s="272"/>
      <c r="OE12" s="272"/>
      <c r="OF12" s="272"/>
      <c r="OG12" s="272"/>
      <c r="OH12" s="272"/>
      <c r="OI12" s="272"/>
      <c r="OJ12" s="272"/>
      <c r="OK12" s="272"/>
      <c r="OL12" s="272"/>
      <c r="OM12" s="272"/>
      <c r="ON12" s="272"/>
      <c r="OO12" s="272"/>
      <c r="OP12" s="272"/>
      <c r="OQ12" s="272"/>
      <c r="OR12" s="272"/>
      <c r="OS12" s="272"/>
      <c r="OT12" s="272"/>
      <c r="OU12" s="272"/>
      <c r="OV12" s="272"/>
      <c r="OW12" s="272"/>
      <c r="OX12" s="272"/>
      <c r="OY12" s="272"/>
      <c r="OZ12" s="272"/>
      <c r="PA12" s="272"/>
      <c r="PB12" s="272"/>
      <c r="PC12" s="272"/>
      <c r="PD12" s="272"/>
      <c r="PE12" s="272"/>
      <c r="PF12" s="272"/>
      <c r="PG12" s="272"/>
      <c r="PH12" s="272"/>
      <c r="PI12" s="272"/>
      <c r="PJ12" s="272"/>
      <c r="PK12" s="272"/>
      <c r="PL12" s="272"/>
      <c r="PM12" s="272"/>
      <c r="PN12" s="272"/>
      <c r="PO12" s="272"/>
      <c r="PP12" s="272"/>
      <c r="PQ12" s="272"/>
      <c r="PR12" s="272"/>
      <c r="PS12" s="272"/>
      <c r="PT12" s="272"/>
      <c r="PU12" s="272"/>
      <c r="PV12" s="272"/>
      <c r="PW12" s="272"/>
      <c r="PX12" s="272"/>
      <c r="PY12" s="272"/>
      <c r="PZ12" s="272"/>
      <c r="QA12" s="272"/>
      <c r="QB12" s="272"/>
      <c r="QC12" s="272"/>
      <c r="QD12" s="272"/>
      <c r="QE12" s="272"/>
      <c r="QF12" s="272"/>
      <c r="QG12" s="272"/>
      <c r="QH12" s="272"/>
      <c r="QI12" s="272"/>
      <c r="QJ12" s="272"/>
      <c r="QK12" s="272"/>
      <c r="QL12" s="272"/>
      <c r="QM12" s="272"/>
      <c r="QN12" s="272"/>
      <c r="QO12" s="272"/>
      <c r="QP12" s="272"/>
      <c r="QQ12" s="272"/>
      <c r="QR12" s="272"/>
      <c r="QS12" s="272"/>
      <c r="QT12" s="272"/>
      <c r="QU12" s="272"/>
      <c r="QV12" s="272"/>
      <c r="QW12" s="272"/>
      <c r="QX12" s="272"/>
      <c r="QY12" s="272"/>
      <c r="QZ12" s="272"/>
      <c r="RA12" s="272"/>
      <c r="RB12" s="272"/>
      <c r="RC12" s="272"/>
      <c r="RD12" s="272"/>
      <c r="RE12" s="272"/>
      <c r="RF12" s="272"/>
      <c r="RG12" s="272"/>
      <c r="RH12" s="272"/>
      <c r="RI12" s="272"/>
      <c r="RJ12" s="272"/>
      <c r="RK12" s="272"/>
      <c r="RL12" s="272"/>
      <c r="RM12" s="272"/>
      <c r="RN12" s="272"/>
      <c r="RO12" s="272"/>
      <c r="RP12" s="272"/>
      <c r="RQ12" s="272"/>
      <c r="RR12" s="272"/>
      <c r="RS12" s="272"/>
      <c r="RT12" s="272"/>
      <c r="RU12" s="272"/>
      <c r="RV12" s="272"/>
      <c r="RW12" s="272"/>
      <c r="RX12" s="272"/>
      <c r="RY12" s="272"/>
      <c r="RZ12" s="272"/>
      <c r="SA12" s="272"/>
      <c r="SB12" s="272"/>
      <c r="SC12" s="272"/>
      <c r="SD12" s="272"/>
      <c r="SE12" s="272"/>
      <c r="SF12" s="272"/>
      <c r="SG12" s="272"/>
      <c r="SH12" s="272"/>
      <c r="SI12" s="272"/>
      <c r="SJ12" s="272"/>
      <c r="SK12" s="267"/>
      <c r="SL12" s="254"/>
      <c r="SM12" s="242"/>
      <c r="SN12" s="242"/>
      <c r="SO12" s="242"/>
    </row>
    <row r="13" spans="1:509" ht="5.15" hidden="1" customHeight="1" outlineLevel="3" x14ac:dyDescent="0.35">
      <c r="A13" s="242"/>
      <c r="B13" s="251"/>
      <c r="C13" s="438">
        <f>INT($C$6)+3.005</f>
        <v>4.0049999999999999</v>
      </c>
      <c r="D13" s="267"/>
      <c r="E13" s="267"/>
      <c r="F13" s="267"/>
      <c r="G13" s="267"/>
      <c r="H13" s="267"/>
      <c r="I13" s="267"/>
      <c r="J13" s="267"/>
      <c r="K13" s="267"/>
      <c r="L13" s="267"/>
      <c r="M13" s="267"/>
      <c r="N13" s="267"/>
      <c r="O13" s="267"/>
      <c r="P13" s="267"/>
      <c r="Q13" s="267"/>
      <c r="R13" s="267"/>
      <c r="S13" s="267"/>
      <c r="T13" s="267"/>
      <c r="U13" s="267"/>
      <c r="V13" s="267"/>
      <c r="W13" s="267"/>
      <c r="X13" s="267"/>
      <c r="Y13" s="267"/>
      <c r="Z13" s="267"/>
      <c r="AA13" s="267"/>
      <c r="AB13" s="267"/>
      <c r="AC13" s="267"/>
      <c r="AD13" s="267"/>
      <c r="AE13" s="267"/>
      <c r="AF13" s="267"/>
      <c r="AG13" s="267"/>
      <c r="AH13" s="267"/>
      <c r="AI13" s="267"/>
      <c r="AJ13" s="267"/>
      <c r="AK13" s="267"/>
      <c r="AL13" s="267"/>
      <c r="AM13" s="267"/>
      <c r="AN13" s="267"/>
      <c r="AO13" s="267"/>
      <c r="AP13" s="267"/>
      <c r="AQ13" s="267"/>
      <c r="AR13" s="267"/>
      <c r="AS13" s="267"/>
      <c r="AT13" s="267"/>
      <c r="AU13" s="267"/>
      <c r="AV13" s="267"/>
      <c r="AW13" s="267"/>
      <c r="AX13" s="267"/>
      <c r="AY13" s="267"/>
      <c r="AZ13" s="267"/>
      <c r="BA13" s="267"/>
      <c r="BB13" s="267"/>
      <c r="BC13" s="267"/>
      <c r="BD13" s="267"/>
      <c r="BE13" s="267"/>
      <c r="BF13" s="267"/>
      <c r="BG13" s="267"/>
      <c r="BH13" s="267"/>
      <c r="BI13" s="267"/>
      <c r="BJ13" s="267"/>
      <c r="BK13" s="267"/>
      <c r="BL13" s="267"/>
      <c r="BM13" s="267"/>
      <c r="BN13" s="267"/>
      <c r="BO13" s="267"/>
      <c r="BP13" s="267"/>
      <c r="BQ13" s="267"/>
      <c r="BR13" s="267"/>
      <c r="BS13" s="267"/>
      <c r="BT13" s="267"/>
      <c r="BU13" s="267"/>
      <c r="BV13" s="267"/>
      <c r="BW13" s="267"/>
      <c r="BX13" s="267"/>
      <c r="BY13" s="267"/>
      <c r="BZ13" s="267"/>
      <c r="CA13" s="267"/>
      <c r="CB13" s="267"/>
      <c r="CC13" s="267"/>
      <c r="CD13" s="267"/>
      <c r="CE13" s="267"/>
      <c r="CF13" s="267"/>
      <c r="CG13" s="267"/>
      <c r="CH13" s="267"/>
      <c r="CI13" s="267"/>
      <c r="CJ13" s="267"/>
      <c r="CK13" s="267"/>
      <c r="CL13" s="267"/>
      <c r="CM13" s="267"/>
      <c r="CN13" s="267"/>
      <c r="CO13" s="267"/>
      <c r="CP13" s="267"/>
      <c r="CQ13" s="267"/>
      <c r="CR13" s="267"/>
      <c r="CS13" s="267"/>
      <c r="CT13" s="267"/>
      <c r="CU13" s="267"/>
      <c r="CV13" s="267"/>
      <c r="CW13" s="267"/>
      <c r="CX13" s="267"/>
      <c r="CY13" s="267"/>
      <c r="CZ13" s="267"/>
      <c r="DA13" s="267"/>
      <c r="DB13" s="267"/>
      <c r="DC13" s="267"/>
      <c r="DD13" s="267"/>
      <c r="DE13" s="267"/>
      <c r="DF13" s="267"/>
      <c r="DG13" s="267"/>
      <c r="DH13" s="267"/>
      <c r="DI13" s="267"/>
      <c r="DJ13" s="267"/>
      <c r="DK13" s="267"/>
      <c r="DL13" s="267"/>
      <c r="DM13" s="267"/>
      <c r="DN13" s="267"/>
      <c r="DO13" s="267"/>
      <c r="DP13" s="267"/>
      <c r="DQ13" s="267"/>
      <c r="DR13" s="267"/>
      <c r="DS13" s="267"/>
      <c r="DT13" s="267"/>
      <c r="DU13" s="267"/>
      <c r="DV13" s="267"/>
      <c r="DW13" s="267"/>
      <c r="DX13" s="267"/>
      <c r="DY13" s="267"/>
      <c r="DZ13" s="267"/>
      <c r="EA13" s="267"/>
      <c r="EB13" s="267"/>
      <c r="EC13" s="267"/>
      <c r="ED13" s="267"/>
      <c r="EE13" s="267"/>
      <c r="EF13" s="267"/>
      <c r="EG13" s="267"/>
      <c r="EH13" s="267"/>
      <c r="EI13" s="267"/>
      <c r="EJ13" s="267"/>
      <c r="EK13" s="267"/>
      <c r="EL13" s="267"/>
      <c r="EM13" s="267"/>
      <c r="EN13" s="267"/>
      <c r="EO13" s="267"/>
      <c r="EP13" s="267"/>
      <c r="EQ13" s="267"/>
      <c r="ER13" s="267"/>
      <c r="ES13" s="267"/>
      <c r="ET13" s="267"/>
      <c r="EU13" s="267"/>
      <c r="EV13" s="267"/>
      <c r="EW13" s="267"/>
      <c r="EX13" s="267"/>
      <c r="EY13" s="267"/>
      <c r="EZ13" s="267"/>
      <c r="FA13" s="267"/>
      <c r="FB13" s="267"/>
      <c r="FC13" s="267"/>
      <c r="FD13" s="267"/>
      <c r="FE13" s="267"/>
      <c r="FF13" s="267"/>
      <c r="FG13" s="267"/>
      <c r="FH13" s="267"/>
      <c r="FI13" s="267"/>
      <c r="FJ13" s="267"/>
      <c r="FK13" s="267"/>
      <c r="FL13" s="267"/>
      <c r="FM13" s="267"/>
      <c r="FN13" s="267"/>
      <c r="FO13" s="267"/>
      <c r="FP13" s="267"/>
      <c r="FQ13" s="267"/>
      <c r="FR13" s="267"/>
      <c r="FS13" s="267"/>
      <c r="FT13" s="267"/>
      <c r="FU13" s="267"/>
      <c r="FV13" s="267"/>
      <c r="FW13" s="267"/>
      <c r="FX13" s="267"/>
      <c r="FY13" s="267"/>
      <c r="FZ13" s="267"/>
      <c r="GA13" s="267"/>
      <c r="GB13" s="267"/>
      <c r="GC13" s="267"/>
      <c r="GD13" s="267"/>
      <c r="GE13" s="267"/>
      <c r="GF13" s="267"/>
      <c r="GG13" s="267"/>
      <c r="GH13" s="267"/>
      <c r="GI13" s="267"/>
      <c r="GJ13" s="267"/>
      <c r="GK13" s="267"/>
      <c r="GL13" s="267"/>
      <c r="GM13" s="267"/>
      <c r="GN13" s="267"/>
      <c r="GO13" s="267"/>
      <c r="GP13" s="267"/>
      <c r="GQ13" s="267"/>
      <c r="GR13" s="267"/>
      <c r="GS13" s="267"/>
      <c r="GT13" s="267"/>
      <c r="GU13" s="267"/>
      <c r="GV13" s="267"/>
      <c r="GW13" s="267"/>
      <c r="GX13" s="267"/>
      <c r="GY13" s="267"/>
      <c r="GZ13" s="267"/>
      <c r="HA13" s="267"/>
      <c r="HB13" s="267"/>
      <c r="HC13" s="267"/>
      <c r="HD13" s="267"/>
      <c r="HE13" s="267"/>
      <c r="HF13" s="267"/>
      <c r="HG13" s="267"/>
      <c r="HH13" s="267"/>
      <c r="HI13" s="267"/>
      <c r="HJ13" s="267"/>
      <c r="HK13" s="267"/>
      <c r="HL13" s="267"/>
      <c r="HM13" s="267"/>
      <c r="HN13" s="267"/>
      <c r="HO13" s="267"/>
      <c r="HP13" s="267"/>
      <c r="HQ13" s="267"/>
      <c r="HR13" s="267"/>
      <c r="HS13" s="267"/>
      <c r="HT13" s="267"/>
      <c r="HU13" s="267"/>
      <c r="HV13" s="267"/>
      <c r="HW13" s="267"/>
      <c r="HX13" s="267"/>
      <c r="HY13" s="267"/>
      <c r="HZ13" s="267"/>
      <c r="IA13" s="267"/>
      <c r="IB13" s="267"/>
      <c r="IC13" s="267"/>
      <c r="ID13" s="267"/>
      <c r="IE13" s="267"/>
      <c r="IF13" s="267"/>
      <c r="IG13" s="267"/>
      <c r="IH13" s="267"/>
      <c r="II13" s="267"/>
      <c r="IJ13" s="267"/>
      <c r="IK13" s="267"/>
      <c r="IL13" s="267"/>
      <c r="IM13" s="267"/>
      <c r="IN13" s="267"/>
      <c r="IO13" s="267"/>
      <c r="IP13" s="267"/>
      <c r="IQ13" s="267"/>
      <c r="IR13" s="267"/>
      <c r="IS13" s="267"/>
      <c r="IT13" s="267"/>
      <c r="IU13" s="267"/>
      <c r="IV13" s="267"/>
      <c r="IW13" s="267"/>
      <c r="IX13" s="267"/>
      <c r="IY13" s="267"/>
      <c r="IZ13" s="267"/>
      <c r="JA13" s="267"/>
      <c r="JB13" s="267"/>
      <c r="JC13" s="267"/>
      <c r="JD13" s="267"/>
      <c r="JE13" s="267"/>
      <c r="JF13" s="267"/>
      <c r="JG13" s="267"/>
      <c r="JH13" s="267"/>
      <c r="JI13" s="267"/>
      <c r="JJ13" s="267"/>
      <c r="JK13" s="267"/>
      <c r="JL13" s="267"/>
      <c r="JM13" s="267"/>
      <c r="JN13" s="267"/>
      <c r="JO13" s="267"/>
      <c r="JP13" s="267"/>
      <c r="JQ13" s="267"/>
      <c r="JR13" s="267"/>
      <c r="JS13" s="267"/>
      <c r="JT13" s="267"/>
      <c r="JU13" s="267"/>
      <c r="JV13" s="267"/>
      <c r="JW13" s="267"/>
      <c r="JX13" s="267"/>
      <c r="JY13" s="267"/>
      <c r="JZ13" s="267"/>
      <c r="KA13" s="267"/>
      <c r="KB13" s="267"/>
      <c r="KC13" s="267"/>
      <c r="KD13" s="267"/>
      <c r="KE13" s="267"/>
      <c r="KF13" s="267"/>
      <c r="KG13" s="267"/>
      <c r="KH13" s="267"/>
      <c r="KI13" s="267"/>
      <c r="KJ13" s="267"/>
      <c r="KK13" s="267"/>
      <c r="KL13" s="267"/>
      <c r="KM13" s="267"/>
      <c r="KN13" s="267"/>
      <c r="KO13" s="267"/>
      <c r="KP13" s="267"/>
      <c r="KQ13" s="267"/>
      <c r="KR13" s="267"/>
      <c r="KS13" s="267"/>
      <c r="KT13" s="267"/>
      <c r="KU13" s="267"/>
      <c r="KV13" s="267"/>
      <c r="KW13" s="267"/>
      <c r="KX13" s="267"/>
      <c r="KY13" s="267"/>
      <c r="KZ13" s="267"/>
      <c r="LA13" s="267"/>
      <c r="LB13" s="267"/>
      <c r="LC13" s="267"/>
      <c r="LD13" s="267"/>
      <c r="LE13" s="267"/>
      <c r="LF13" s="267"/>
      <c r="LG13" s="267"/>
      <c r="LH13" s="267"/>
      <c r="LI13" s="267"/>
      <c r="LJ13" s="267"/>
      <c r="LK13" s="267"/>
      <c r="LL13" s="267"/>
      <c r="LM13" s="267"/>
      <c r="LN13" s="267"/>
      <c r="LO13" s="267"/>
      <c r="LP13" s="267"/>
      <c r="LQ13" s="267"/>
      <c r="LR13" s="267"/>
      <c r="LS13" s="267"/>
      <c r="LT13" s="267"/>
      <c r="LU13" s="267"/>
      <c r="LV13" s="267"/>
      <c r="LW13" s="267"/>
      <c r="LX13" s="267"/>
      <c r="LY13" s="267"/>
      <c r="LZ13" s="267"/>
      <c r="MA13" s="267"/>
      <c r="MB13" s="267"/>
      <c r="MC13" s="267"/>
      <c r="MD13" s="267"/>
      <c r="ME13" s="267"/>
      <c r="MF13" s="267"/>
      <c r="MG13" s="267"/>
      <c r="MH13" s="267"/>
      <c r="MI13" s="267"/>
      <c r="MJ13" s="267"/>
      <c r="MK13" s="267"/>
      <c r="ML13" s="267"/>
      <c r="MM13" s="267"/>
      <c r="MN13" s="267"/>
      <c r="MO13" s="267"/>
      <c r="MP13" s="267"/>
      <c r="MQ13" s="267"/>
      <c r="MR13" s="267"/>
      <c r="MS13" s="267"/>
      <c r="MT13" s="267"/>
      <c r="MU13" s="267"/>
      <c r="MV13" s="267"/>
      <c r="MW13" s="267"/>
      <c r="MX13" s="267"/>
      <c r="MY13" s="267"/>
      <c r="MZ13" s="267"/>
      <c r="NA13" s="267"/>
      <c r="NB13" s="267"/>
      <c r="NC13" s="267"/>
      <c r="ND13" s="267"/>
      <c r="NE13" s="267"/>
      <c r="NF13" s="267"/>
      <c r="NG13" s="267"/>
      <c r="NH13" s="267"/>
      <c r="NI13" s="267"/>
      <c r="NJ13" s="267"/>
      <c r="NK13" s="267"/>
      <c r="NL13" s="267"/>
      <c r="NM13" s="267"/>
      <c r="NN13" s="267"/>
      <c r="NO13" s="267"/>
      <c r="NP13" s="267"/>
      <c r="NQ13" s="267"/>
      <c r="NR13" s="267"/>
      <c r="NS13" s="267"/>
      <c r="NT13" s="267"/>
      <c r="NU13" s="267"/>
      <c r="NV13" s="267"/>
      <c r="NW13" s="267"/>
      <c r="NX13" s="267"/>
      <c r="NY13" s="267"/>
      <c r="NZ13" s="267"/>
      <c r="OA13" s="267"/>
      <c r="OB13" s="267"/>
      <c r="OC13" s="267"/>
      <c r="OD13" s="267"/>
      <c r="OE13" s="267"/>
      <c r="OF13" s="267"/>
      <c r="OG13" s="267"/>
      <c r="OH13" s="267"/>
      <c r="OI13" s="267"/>
      <c r="OJ13" s="267"/>
      <c r="OK13" s="267"/>
      <c r="OL13" s="267"/>
      <c r="OM13" s="267"/>
      <c r="ON13" s="267"/>
      <c r="OO13" s="267"/>
      <c r="OP13" s="267"/>
      <c r="OQ13" s="267"/>
      <c r="OR13" s="267"/>
      <c r="OS13" s="267"/>
      <c r="OT13" s="267"/>
      <c r="OU13" s="267"/>
      <c r="OV13" s="267"/>
      <c r="OW13" s="267"/>
      <c r="OX13" s="267"/>
      <c r="OY13" s="267"/>
      <c r="OZ13" s="267"/>
      <c r="PA13" s="267"/>
      <c r="PB13" s="267"/>
      <c r="PC13" s="267"/>
      <c r="PD13" s="267"/>
      <c r="PE13" s="267"/>
      <c r="PF13" s="267"/>
      <c r="PG13" s="267"/>
      <c r="PH13" s="267"/>
      <c r="PI13" s="267"/>
      <c r="PJ13" s="267"/>
      <c r="PK13" s="267"/>
      <c r="PL13" s="267"/>
      <c r="PM13" s="267"/>
      <c r="PN13" s="267"/>
      <c r="PO13" s="267"/>
      <c r="PP13" s="267"/>
      <c r="PQ13" s="267"/>
      <c r="PR13" s="267"/>
      <c r="PS13" s="267"/>
      <c r="PT13" s="267"/>
      <c r="PU13" s="267"/>
      <c r="PV13" s="267"/>
      <c r="PW13" s="267"/>
      <c r="PX13" s="267"/>
      <c r="PY13" s="267"/>
      <c r="PZ13" s="267"/>
      <c r="QA13" s="267"/>
      <c r="QB13" s="267"/>
      <c r="QC13" s="267"/>
      <c r="QD13" s="267"/>
      <c r="QE13" s="267"/>
      <c r="QF13" s="267"/>
      <c r="QG13" s="267"/>
      <c r="QH13" s="267"/>
      <c r="QI13" s="267"/>
      <c r="QJ13" s="267"/>
      <c r="QK13" s="267"/>
      <c r="QL13" s="267"/>
      <c r="QM13" s="267"/>
      <c r="QN13" s="267"/>
      <c r="QO13" s="267"/>
      <c r="QP13" s="267"/>
      <c r="QQ13" s="267"/>
      <c r="QR13" s="267"/>
      <c r="QS13" s="267"/>
      <c r="QT13" s="267"/>
      <c r="QU13" s="267"/>
      <c r="QV13" s="267"/>
      <c r="QW13" s="267"/>
      <c r="QX13" s="267"/>
      <c r="QY13" s="267"/>
      <c r="QZ13" s="267"/>
      <c r="RA13" s="267"/>
      <c r="RB13" s="267"/>
      <c r="RC13" s="267"/>
      <c r="RD13" s="267"/>
      <c r="RE13" s="267"/>
      <c r="RF13" s="267"/>
      <c r="RG13" s="267"/>
      <c r="RH13" s="267"/>
      <c r="RI13" s="267"/>
      <c r="RJ13" s="267"/>
      <c r="RK13" s="267"/>
      <c r="RL13" s="267"/>
      <c r="RM13" s="267"/>
      <c r="RN13" s="267"/>
      <c r="RO13" s="267"/>
      <c r="RP13" s="267"/>
      <c r="RQ13" s="267"/>
      <c r="RR13" s="267"/>
      <c r="RS13" s="267"/>
      <c r="RT13" s="267"/>
      <c r="RU13" s="267"/>
      <c r="RV13" s="267"/>
      <c r="RW13" s="267"/>
      <c r="RX13" s="267"/>
      <c r="RY13" s="267"/>
      <c r="RZ13" s="267"/>
      <c r="SA13" s="267"/>
      <c r="SB13" s="267"/>
      <c r="SC13" s="267"/>
      <c r="SD13" s="267"/>
      <c r="SE13" s="267"/>
      <c r="SF13" s="267"/>
      <c r="SG13" s="267"/>
      <c r="SH13" s="267"/>
      <c r="SI13" s="267"/>
      <c r="SJ13" s="267"/>
      <c r="SK13" s="267" t="s">
        <v>372</v>
      </c>
      <c r="SL13" s="254"/>
      <c r="SM13" s="242"/>
      <c r="SN13" s="242"/>
      <c r="SO13" s="242"/>
    </row>
    <row r="14" spans="1:509" ht="5.15" hidden="1" customHeight="1" outlineLevel="3" x14ac:dyDescent="0.35">
      <c r="A14" s="242"/>
      <c r="B14" s="251"/>
      <c r="C14" s="438">
        <f>INT($C$6)+3.005</f>
        <v>4.0049999999999999</v>
      </c>
      <c r="D14" s="267" t="s">
        <v>368</v>
      </c>
      <c r="E14" s="267"/>
      <c r="F14" s="267"/>
      <c r="G14" s="267"/>
      <c r="H14" s="267"/>
      <c r="I14" s="267"/>
      <c r="J14" s="267"/>
      <c r="K14" s="267"/>
      <c r="L14" s="267"/>
      <c r="M14" s="267"/>
      <c r="N14" s="267"/>
      <c r="O14" s="267"/>
      <c r="P14" s="267"/>
      <c r="Q14" s="267"/>
      <c r="R14" s="267"/>
      <c r="S14" s="267"/>
      <c r="T14" s="267"/>
      <c r="U14" s="267"/>
      <c r="V14" s="267"/>
      <c r="W14" s="267"/>
      <c r="X14" s="267"/>
      <c r="Y14" s="267"/>
      <c r="Z14" s="267"/>
      <c r="AA14" s="267"/>
      <c r="AB14" s="267"/>
      <c r="AC14" s="267"/>
      <c r="AD14" s="267"/>
      <c r="AE14" s="267"/>
      <c r="AF14" s="267"/>
      <c r="AG14" s="267"/>
      <c r="AH14" s="267"/>
      <c r="AI14" s="267"/>
      <c r="AJ14" s="267"/>
      <c r="AK14" s="267"/>
      <c r="AL14" s="267"/>
      <c r="AM14" s="267"/>
      <c r="AN14" s="267"/>
      <c r="AO14" s="267"/>
      <c r="AP14" s="267"/>
      <c r="AQ14" s="267"/>
      <c r="AR14" s="267"/>
      <c r="AS14" s="267"/>
      <c r="AT14" s="267"/>
      <c r="AU14" s="267"/>
      <c r="AV14" s="267"/>
      <c r="AW14" s="267"/>
      <c r="AX14" s="267"/>
      <c r="AY14" s="267"/>
      <c r="AZ14" s="267"/>
      <c r="BA14" s="267"/>
      <c r="BB14" s="267"/>
      <c r="BC14" s="267"/>
      <c r="BD14" s="267"/>
      <c r="BE14" s="267"/>
      <c r="BF14" s="267"/>
      <c r="BG14" s="267"/>
      <c r="BH14" s="267"/>
      <c r="BI14" s="267"/>
      <c r="BJ14" s="267"/>
      <c r="BK14" s="267"/>
      <c r="BL14" s="267"/>
      <c r="BM14" s="267"/>
      <c r="BN14" s="267"/>
      <c r="BO14" s="267"/>
      <c r="BP14" s="267"/>
      <c r="BQ14" s="267"/>
      <c r="BR14" s="267"/>
      <c r="BS14" s="267"/>
      <c r="BT14" s="267"/>
      <c r="BU14" s="267"/>
      <c r="BV14" s="267"/>
      <c r="BW14" s="267"/>
      <c r="BX14" s="267"/>
      <c r="BY14" s="267"/>
      <c r="BZ14" s="267"/>
      <c r="CA14" s="267"/>
      <c r="CB14" s="267"/>
      <c r="CC14" s="267"/>
      <c r="CD14" s="267"/>
      <c r="CE14" s="267"/>
      <c r="CF14" s="267"/>
      <c r="CG14" s="267"/>
      <c r="CH14" s="267"/>
      <c r="CI14" s="267"/>
      <c r="CJ14" s="267"/>
      <c r="CK14" s="267"/>
      <c r="CL14" s="267"/>
      <c r="CM14" s="267"/>
      <c r="CN14" s="267"/>
      <c r="CO14" s="267"/>
      <c r="CP14" s="267"/>
      <c r="CQ14" s="267"/>
      <c r="CR14" s="267"/>
      <c r="CS14" s="267"/>
      <c r="CT14" s="267"/>
      <c r="CU14" s="267"/>
      <c r="CV14" s="267"/>
      <c r="CW14" s="267"/>
      <c r="CX14" s="267"/>
      <c r="CY14" s="267"/>
      <c r="CZ14" s="267"/>
      <c r="DA14" s="267"/>
      <c r="DB14" s="267"/>
      <c r="DC14" s="267"/>
      <c r="DD14" s="267"/>
      <c r="DE14" s="267"/>
      <c r="DF14" s="267"/>
      <c r="DG14" s="267"/>
      <c r="DH14" s="267"/>
      <c r="DI14" s="267"/>
      <c r="DJ14" s="267"/>
      <c r="DK14" s="267"/>
      <c r="DL14" s="267"/>
      <c r="DM14" s="267"/>
      <c r="DN14" s="267"/>
      <c r="DO14" s="267"/>
      <c r="DP14" s="267"/>
      <c r="DQ14" s="267"/>
      <c r="DR14" s="267"/>
      <c r="DS14" s="267"/>
      <c r="DT14" s="267"/>
      <c r="DU14" s="267"/>
      <c r="DV14" s="267"/>
      <c r="DW14" s="267"/>
      <c r="DX14" s="267"/>
      <c r="DY14" s="267"/>
      <c r="DZ14" s="267"/>
      <c r="EA14" s="267"/>
      <c r="EB14" s="267"/>
      <c r="EC14" s="267"/>
      <c r="ED14" s="267"/>
      <c r="EE14" s="267"/>
      <c r="EF14" s="267"/>
      <c r="EG14" s="267"/>
      <c r="EH14" s="267"/>
      <c r="EI14" s="267"/>
      <c r="EJ14" s="267"/>
      <c r="EK14" s="267"/>
      <c r="EL14" s="267"/>
      <c r="EM14" s="267"/>
      <c r="EN14" s="267"/>
      <c r="EO14" s="267"/>
      <c r="EP14" s="267"/>
      <c r="EQ14" s="267"/>
      <c r="ER14" s="267"/>
      <c r="ES14" s="267"/>
      <c r="ET14" s="267"/>
      <c r="EU14" s="267"/>
      <c r="EV14" s="267"/>
      <c r="EW14" s="267"/>
      <c r="EX14" s="267"/>
      <c r="EY14" s="267"/>
      <c r="EZ14" s="267"/>
      <c r="FA14" s="267"/>
      <c r="FB14" s="267"/>
      <c r="FC14" s="267"/>
      <c r="FD14" s="267"/>
      <c r="FE14" s="267"/>
      <c r="FF14" s="267"/>
      <c r="FG14" s="267"/>
      <c r="FH14" s="267"/>
      <c r="FI14" s="267"/>
      <c r="FJ14" s="267"/>
      <c r="FK14" s="267"/>
      <c r="FL14" s="267"/>
      <c r="FM14" s="267"/>
      <c r="FN14" s="267"/>
      <c r="FO14" s="267"/>
      <c r="FP14" s="267"/>
      <c r="FQ14" s="267"/>
      <c r="FR14" s="267"/>
      <c r="FS14" s="267"/>
      <c r="FT14" s="267"/>
      <c r="FU14" s="267"/>
      <c r="FV14" s="267"/>
      <c r="FW14" s="267"/>
      <c r="FX14" s="267"/>
      <c r="FY14" s="267"/>
      <c r="FZ14" s="267"/>
      <c r="GA14" s="267"/>
      <c r="GB14" s="267"/>
      <c r="GC14" s="267"/>
      <c r="GD14" s="267"/>
      <c r="GE14" s="267"/>
      <c r="GF14" s="267"/>
      <c r="GG14" s="267"/>
      <c r="GH14" s="267"/>
      <c r="GI14" s="267"/>
      <c r="GJ14" s="267"/>
      <c r="GK14" s="267"/>
      <c r="GL14" s="267"/>
      <c r="GM14" s="267"/>
      <c r="GN14" s="267"/>
      <c r="GO14" s="267"/>
      <c r="GP14" s="267"/>
      <c r="GQ14" s="267"/>
      <c r="GR14" s="267"/>
      <c r="GS14" s="267"/>
      <c r="GT14" s="267"/>
      <c r="GU14" s="267"/>
      <c r="GV14" s="267"/>
      <c r="GW14" s="267"/>
      <c r="GX14" s="267"/>
      <c r="GY14" s="267"/>
      <c r="GZ14" s="267"/>
      <c r="HA14" s="267"/>
      <c r="HB14" s="267"/>
      <c r="HC14" s="267"/>
      <c r="HD14" s="267"/>
      <c r="HE14" s="267"/>
      <c r="HF14" s="267"/>
      <c r="HG14" s="267"/>
      <c r="HH14" s="267"/>
      <c r="HI14" s="267"/>
      <c r="HJ14" s="267"/>
      <c r="HK14" s="267"/>
      <c r="HL14" s="267"/>
      <c r="HM14" s="267"/>
      <c r="HN14" s="267"/>
      <c r="HO14" s="267"/>
      <c r="HP14" s="267"/>
      <c r="HQ14" s="267"/>
      <c r="HR14" s="267"/>
      <c r="HS14" s="267"/>
      <c r="HT14" s="267"/>
      <c r="HU14" s="267"/>
      <c r="HV14" s="267"/>
      <c r="HW14" s="267"/>
      <c r="HX14" s="267"/>
      <c r="HY14" s="267"/>
      <c r="HZ14" s="267"/>
      <c r="IA14" s="267"/>
      <c r="IB14" s="267"/>
      <c r="IC14" s="267"/>
      <c r="ID14" s="267"/>
      <c r="IE14" s="267"/>
      <c r="IF14" s="267"/>
      <c r="IG14" s="267"/>
      <c r="IH14" s="267"/>
      <c r="II14" s="267"/>
      <c r="IJ14" s="267"/>
      <c r="IK14" s="267"/>
      <c r="IL14" s="267"/>
      <c r="IM14" s="267"/>
      <c r="IN14" s="267"/>
      <c r="IO14" s="267"/>
      <c r="IP14" s="267"/>
      <c r="IQ14" s="267"/>
      <c r="IR14" s="267"/>
      <c r="IS14" s="267"/>
      <c r="IT14" s="267"/>
      <c r="IU14" s="267"/>
      <c r="IV14" s="267"/>
      <c r="IW14" s="267"/>
      <c r="IX14" s="267"/>
      <c r="IY14" s="267"/>
      <c r="IZ14" s="267"/>
      <c r="JA14" s="267"/>
      <c r="JB14" s="267"/>
      <c r="JC14" s="267"/>
      <c r="JD14" s="267"/>
      <c r="JE14" s="267"/>
      <c r="JF14" s="267"/>
      <c r="JG14" s="267"/>
      <c r="JH14" s="267"/>
      <c r="JI14" s="267"/>
      <c r="JJ14" s="267"/>
      <c r="JK14" s="267"/>
      <c r="JL14" s="267"/>
      <c r="JM14" s="267"/>
      <c r="JN14" s="267"/>
      <c r="JO14" s="267"/>
      <c r="JP14" s="267"/>
      <c r="JQ14" s="267"/>
      <c r="JR14" s="267"/>
      <c r="JS14" s="267"/>
      <c r="JT14" s="267"/>
      <c r="JU14" s="267"/>
      <c r="JV14" s="267"/>
      <c r="JW14" s="267"/>
      <c r="JX14" s="267"/>
      <c r="JY14" s="267"/>
      <c r="JZ14" s="267"/>
      <c r="KA14" s="267"/>
      <c r="KB14" s="267"/>
      <c r="KC14" s="267"/>
      <c r="KD14" s="267"/>
      <c r="KE14" s="267"/>
      <c r="KF14" s="267"/>
      <c r="KG14" s="267"/>
      <c r="KH14" s="267"/>
      <c r="KI14" s="267"/>
      <c r="KJ14" s="267"/>
      <c r="KK14" s="267"/>
      <c r="KL14" s="267"/>
      <c r="KM14" s="267"/>
      <c r="KN14" s="267"/>
      <c r="KO14" s="267"/>
      <c r="KP14" s="267"/>
      <c r="KQ14" s="267"/>
      <c r="KR14" s="267"/>
      <c r="KS14" s="267"/>
      <c r="KT14" s="267"/>
      <c r="KU14" s="267"/>
      <c r="KV14" s="267"/>
      <c r="KW14" s="267"/>
      <c r="KX14" s="267"/>
      <c r="KY14" s="267"/>
      <c r="KZ14" s="267"/>
      <c r="LA14" s="267"/>
      <c r="LB14" s="267"/>
      <c r="LC14" s="267"/>
      <c r="LD14" s="267"/>
      <c r="LE14" s="267"/>
      <c r="LF14" s="267"/>
      <c r="LG14" s="267"/>
      <c r="LH14" s="267"/>
      <c r="LI14" s="267"/>
      <c r="LJ14" s="267"/>
      <c r="LK14" s="267"/>
      <c r="LL14" s="267"/>
      <c r="LM14" s="267"/>
      <c r="LN14" s="267"/>
      <c r="LO14" s="267"/>
      <c r="LP14" s="267"/>
      <c r="LQ14" s="267"/>
      <c r="LR14" s="267"/>
      <c r="LS14" s="267"/>
      <c r="LT14" s="267"/>
      <c r="LU14" s="267"/>
      <c r="LV14" s="267"/>
      <c r="LW14" s="267"/>
      <c r="LX14" s="267"/>
      <c r="LY14" s="267"/>
      <c r="LZ14" s="267"/>
      <c r="MA14" s="267"/>
      <c r="MB14" s="267"/>
      <c r="MC14" s="267"/>
      <c r="MD14" s="267"/>
      <c r="ME14" s="267"/>
      <c r="MF14" s="267"/>
      <c r="MG14" s="267"/>
      <c r="MH14" s="267"/>
      <c r="MI14" s="267"/>
      <c r="MJ14" s="267"/>
      <c r="MK14" s="267"/>
      <c r="ML14" s="267"/>
      <c r="MM14" s="267"/>
      <c r="MN14" s="267"/>
      <c r="MO14" s="267"/>
      <c r="MP14" s="267"/>
      <c r="MQ14" s="267"/>
      <c r="MR14" s="267"/>
      <c r="MS14" s="267"/>
      <c r="MT14" s="267"/>
      <c r="MU14" s="267"/>
      <c r="MV14" s="267"/>
      <c r="MW14" s="267"/>
      <c r="MX14" s="267"/>
      <c r="MY14" s="267"/>
      <c r="MZ14" s="267"/>
      <c r="NA14" s="267"/>
      <c r="NB14" s="267"/>
      <c r="NC14" s="267"/>
      <c r="ND14" s="267"/>
      <c r="NE14" s="267"/>
      <c r="NF14" s="267"/>
      <c r="NG14" s="267"/>
      <c r="NH14" s="267"/>
      <c r="NI14" s="267"/>
      <c r="NJ14" s="267"/>
      <c r="NK14" s="267"/>
      <c r="NL14" s="267"/>
      <c r="NM14" s="267"/>
      <c r="NN14" s="267"/>
      <c r="NO14" s="267"/>
      <c r="NP14" s="267"/>
      <c r="NQ14" s="267"/>
      <c r="NR14" s="267"/>
      <c r="NS14" s="267"/>
      <c r="NT14" s="267"/>
      <c r="NU14" s="267"/>
      <c r="NV14" s="267"/>
      <c r="NW14" s="267"/>
      <c r="NX14" s="267"/>
      <c r="NY14" s="267"/>
      <c r="NZ14" s="267"/>
      <c r="OA14" s="267"/>
      <c r="OB14" s="267"/>
      <c r="OC14" s="267"/>
      <c r="OD14" s="267"/>
      <c r="OE14" s="267"/>
      <c r="OF14" s="267"/>
      <c r="OG14" s="267"/>
      <c r="OH14" s="267"/>
      <c r="OI14" s="267"/>
      <c r="OJ14" s="267"/>
      <c r="OK14" s="267"/>
      <c r="OL14" s="267"/>
      <c r="OM14" s="267"/>
      <c r="ON14" s="267"/>
      <c r="OO14" s="267"/>
      <c r="OP14" s="267"/>
      <c r="OQ14" s="267"/>
      <c r="OR14" s="267"/>
      <c r="OS14" s="267"/>
      <c r="OT14" s="267"/>
      <c r="OU14" s="267"/>
      <c r="OV14" s="267"/>
      <c r="OW14" s="267"/>
      <c r="OX14" s="267"/>
      <c r="OY14" s="267"/>
      <c r="OZ14" s="267"/>
      <c r="PA14" s="267"/>
      <c r="PB14" s="267"/>
      <c r="PC14" s="267"/>
      <c r="PD14" s="267"/>
      <c r="PE14" s="267"/>
      <c r="PF14" s="267"/>
      <c r="PG14" s="267"/>
      <c r="PH14" s="267"/>
      <c r="PI14" s="267"/>
      <c r="PJ14" s="267"/>
      <c r="PK14" s="267"/>
      <c r="PL14" s="267"/>
      <c r="PM14" s="267"/>
      <c r="PN14" s="267"/>
      <c r="PO14" s="267"/>
      <c r="PP14" s="267"/>
      <c r="PQ14" s="267"/>
      <c r="PR14" s="267"/>
      <c r="PS14" s="267"/>
      <c r="PT14" s="267"/>
      <c r="PU14" s="267"/>
      <c r="PV14" s="267"/>
      <c r="PW14" s="267"/>
      <c r="PX14" s="267"/>
      <c r="PY14" s="267"/>
      <c r="PZ14" s="267"/>
      <c r="QA14" s="267"/>
      <c r="QB14" s="267"/>
      <c r="QC14" s="267"/>
      <c r="QD14" s="267"/>
      <c r="QE14" s="267"/>
      <c r="QF14" s="267"/>
      <c r="QG14" s="267"/>
      <c r="QH14" s="267"/>
      <c r="QI14" s="267"/>
      <c r="QJ14" s="267"/>
      <c r="QK14" s="267"/>
      <c r="QL14" s="267"/>
      <c r="QM14" s="267"/>
      <c r="QN14" s="267"/>
      <c r="QO14" s="267"/>
      <c r="QP14" s="267"/>
      <c r="QQ14" s="267"/>
      <c r="QR14" s="267"/>
      <c r="QS14" s="267"/>
      <c r="QT14" s="267"/>
      <c r="QU14" s="267"/>
      <c r="QV14" s="267"/>
      <c r="QW14" s="267"/>
      <c r="QX14" s="267"/>
      <c r="QY14" s="267"/>
      <c r="QZ14" s="267"/>
      <c r="RA14" s="267"/>
      <c r="RB14" s="267"/>
      <c r="RC14" s="267"/>
      <c r="RD14" s="267"/>
      <c r="RE14" s="267"/>
      <c r="RF14" s="267"/>
      <c r="RG14" s="267"/>
      <c r="RH14" s="267"/>
      <c r="RI14" s="267"/>
      <c r="RJ14" s="267"/>
      <c r="RK14" s="267"/>
      <c r="RL14" s="267"/>
      <c r="RM14" s="267"/>
      <c r="RN14" s="267"/>
      <c r="RO14" s="267"/>
      <c r="RP14" s="267"/>
      <c r="RQ14" s="267"/>
      <c r="RR14" s="267"/>
      <c r="RS14" s="267"/>
      <c r="RT14" s="267"/>
      <c r="RU14" s="267"/>
      <c r="RV14" s="267"/>
      <c r="RW14" s="267"/>
      <c r="RX14" s="267"/>
      <c r="RY14" s="267"/>
      <c r="RZ14" s="267"/>
      <c r="SA14" s="267"/>
      <c r="SB14" s="267"/>
      <c r="SC14" s="267"/>
      <c r="SD14" s="267"/>
      <c r="SE14" s="267"/>
      <c r="SF14" s="267"/>
      <c r="SG14" s="267"/>
      <c r="SH14" s="267"/>
      <c r="SI14" s="267"/>
      <c r="SJ14" s="267"/>
      <c r="SK14" s="267"/>
      <c r="SL14" s="254"/>
      <c r="SM14" s="242"/>
      <c r="SN14" s="242"/>
      <c r="SO14" s="242"/>
    </row>
    <row r="15" spans="1:509" hidden="1" outlineLevel="3" x14ac:dyDescent="0.35">
      <c r="A15" s="242"/>
      <c r="B15" s="251"/>
      <c r="C15" s="438">
        <f>INT($C$6)+3</f>
        <v>4</v>
      </c>
      <c r="D15" s="267"/>
      <c r="E15" s="322"/>
      <c r="F15" s="322"/>
      <c r="G15" s="322"/>
      <c r="H15" s="267"/>
      <c r="I15" s="442" t="s">
        <v>373</v>
      </c>
      <c r="J15" s="442"/>
      <c r="K15" s="274" t="s">
        <v>374</v>
      </c>
      <c r="L15" s="275">
        <v>15</v>
      </c>
      <c r="M15" s="274" t="s">
        <v>375</v>
      </c>
      <c r="N15" s="275">
        <v>8.43</v>
      </c>
      <c r="O15" s="272" t="s">
        <v>376</v>
      </c>
      <c r="P15" s="272"/>
      <c r="Q15" s="276">
        <v>1</v>
      </c>
      <c r="R15" s="272"/>
      <c r="S15" s="272"/>
      <c r="T15" s="272"/>
      <c r="U15" s="272"/>
      <c r="V15" s="272"/>
      <c r="W15" s="272"/>
      <c r="X15" s="272"/>
      <c r="Y15" s="272"/>
      <c r="Z15" s="272"/>
      <c r="AA15" s="272"/>
      <c r="AB15" s="272"/>
      <c r="AC15" s="272"/>
      <c r="AD15" s="272"/>
      <c r="AE15" s="272"/>
      <c r="AF15" s="272"/>
      <c r="AG15" s="272"/>
      <c r="AH15" s="272"/>
      <c r="AI15" s="272"/>
      <c r="AJ15" s="272"/>
      <c r="AK15" s="272"/>
      <c r="AL15" s="272"/>
      <c r="AM15" s="272"/>
      <c r="AN15" s="272"/>
      <c r="AO15" s="272"/>
      <c r="AP15" s="272"/>
      <c r="AQ15" s="272"/>
      <c r="AR15" s="272"/>
      <c r="AS15" s="272"/>
      <c r="AT15" s="272"/>
      <c r="AU15" s="272"/>
      <c r="AV15" s="272"/>
      <c r="AW15" s="272"/>
      <c r="AX15" s="272"/>
      <c r="AY15" s="272"/>
      <c r="AZ15" s="272"/>
      <c r="BA15" s="272"/>
      <c r="BB15" s="272"/>
      <c r="BC15" s="272"/>
      <c r="BD15" s="272"/>
      <c r="BE15" s="272"/>
      <c r="BF15" s="272"/>
      <c r="BG15" s="272"/>
      <c r="BH15" s="272"/>
      <c r="BI15" s="272"/>
      <c r="BJ15" s="272"/>
      <c r="BK15" s="272"/>
      <c r="BL15" s="272"/>
      <c r="BM15" s="272"/>
      <c r="BN15" s="272"/>
      <c r="BO15" s="272"/>
      <c r="BP15" s="272"/>
      <c r="BQ15" s="272"/>
      <c r="BR15" s="272"/>
      <c r="BS15" s="272"/>
      <c r="BT15" s="272"/>
      <c r="BU15" s="272"/>
      <c r="BV15" s="272"/>
      <c r="BW15" s="272"/>
      <c r="BX15" s="272"/>
      <c r="BY15" s="272"/>
      <c r="BZ15" s="272"/>
      <c r="CA15" s="272"/>
      <c r="CB15" s="272"/>
      <c r="CC15" s="272"/>
      <c r="CD15" s="272"/>
      <c r="CE15" s="272"/>
      <c r="CF15" s="272"/>
      <c r="CG15" s="272"/>
      <c r="CH15" s="272"/>
      <c r="CI15" s="272"/>
      <c r="CJ15" s="272"/>
      <c r="CK15" s="272"/>
      <c r="CL15" s="272"/>
      <c r="CM15" s="272"/>
      <c r="CN15" s="272"/>
      <c r="CO15" s="272"/>
      <c r="CP15" s="272"/>
      <c r="CQ15" s="272"/>
      <c r="CR15" s="272"/>
      <c r="CS15" s="272"/>
      <c r="CT15" s="272"/>
      <c r="CU15" s="272"/>
      <c r="CV15" s="272"/>
      <c r="CW15" s="272"/>
      <c r="CX15" s="272"/>
      <c r="CY15" s="272"/>
      <c r="CZ15" s="272"/>
      <c r="DA15" s="272"/>
      <c r="DB15" s="272"/>
      <c r="DC15" s="272"/>
      <c r="DD15" s="272"/>
      <c r="DE15" s="272"/>
      <c r="DF15" s="272"/>
      <c r="DG15" s="272"/>
      <c r="DH15" s="272"/>
      <c r="DI15" s="272"/>
      <c r="DJ15" s="272"/>
      <c r="DK15" s="272"/>
      <c r="DL15" s="272"/>
      <c r="DM15" s="272"/>
      <c r="DN15" s="272"/>
      <c r="DO15" s="272"/>
      <c r="DP15" s="272"/>
      <c r="DQ15" s="272"/>
      <c r="DR15" s="272"/>
      <c r="DS15" s="272"/>
      <c r="DT15" s="272"/>
      <c r="DU15" s="272"/>
      <c r="DV15" s="272"/>
      <c r="DW15" s="272"/>
      <c r="DX15" s="272"/>
      <c r="DY15" s="272"/>
      <c r="DZ15" s="272"/>
      <c r="EA15" s="272"/>
      <c r="EB15" s="272"/>
      <c r="EC15" s="272"/>
      <c r="ED15" s="272"/>
      <c r="EE15" s="272"/>
      <c r="EF15" s="272"/>
      <c r="EG15" s="272"/>
      <c r="EH15" s="272"/>
      <c r="EI15" s="272"/>
      <c r="EJ15" s="272"/>
      <c r="EK15" s="272"/>
      <c r="EL15" s="272"/>
      <c r="EM15" s="272"/>
      <c r="EN15" s="272"/>
      <c r="EO15" s="272"/>
      <c r="EP15" s="272"/>
      <c r="EQ15" s="272"/>
      <c r="ER15" s="272"/>
      <c r="ES15" s="272"/>
      <c r="ET15" s="272"/>
      <c r="EU15" s="272"/>
      <c r="EV15" s="272"/>
      <c r="EW15" s="272"/>
      <c r="EX15" s="272"/>
      <c r="EY15" s="272"/>
      <c r="EZ15" s="272"/>
      <c r="FA15" s="272"/>
      <c r="FB15" s="272"/>
      <c r="FC15" s="272"/>
      <c r="FD15" s="272"/>
      <c r="FE15" s="272"/>
      <c r="FF15" s="272"/>
      <c r="FG15" s="272"/>
      <c r="FH15" s="272"/>
      <c r="FI15" s="272"/>
      <c r="FJ15" s="272"/>
      <c r="FK15" s="272"/>
      <c r="FL15" s="272"/>
      <c r="FM15" s="272"/>
      <c r="FN15" s="272"/>
      <c r="FO15" s="272"/>
      <c r="FP15" s="272"/>
      <c r="FQ15" s="272"/>
      <c r="FR15" s="272"/>
      <c r="FS15" s="272"/>
      <c r="FT15" s="272"/>
      <c r="FU15" s="272"/>
      <c r="FV15" s="272"/>
      <c r="FW15" s="272"/>
      <c r="FX15" s="272"/>
      <c r="FY15" s="272"/>
      <c r="FZ15" s="272"/>
      <c r="GA15" s="272"/>
      <c r="GB15" s="272"/>
      <c r="GC15" s="272"/>
      <c r="GD15" s="272"/>
      <c r="GE15" s="272"/>
      <c r="GF15" s="272"/>
      <c r="GG15" s="272"/>
      <c r="GH15" s="272"/>
      <c r="GI15" s="272"/>
      <c r="GJ15" s="272"/>
      <c r="GK15" s="272"/>
      <c r="GL15" s="272"/>
      <c r="GM15" s="272"/>
      <c r="GN15" s="272"/>
      <c r="GO15" s="272"/>
      <c r="GP15" s="272"/>
      <c r="GQ15" s="272"/>
      <c r="GR15" s="272"/>
      <c r="GS15" s="272"/>
      <c r="GT15" s="272"/>
      <c r="GU15" s="272"/>
      <c r="GV15" s="272"/>
      <c r="GW15" s="272"/>
      <c r="GX15" s="272"/>
      <c r="GY15" s="272"/>
      <c r="GZ15" s="272"/>
      <c r="HA15" s="272"/>
      <c r="HB15" s="272"/>
      <c r="HC15" s="272"/>
      <c r="HD15" s="272"/>
      <c r="HE15" s="272"/>
      <c r="HF15" s="272"/>
      <c r="HG15" s="272"/>
      <c r="HH15" s="272"/>
      <c r="HI15" s="272"/>
      <c r="HJ15" s="272"/>
      <c r="HK15" s="272"/>
      <c r="HL15" s="272"/>
      <c r="HM15" s="272"/>
      <c r="HN15" s="272"/>
      <c r="HO15" s="272"/>
      <c r="HP15" s="272"/>
      <c r="HQ15" s="272"/>
      <c r="HR15" s="272"/>
      <c r="HS15" s="272"/>
      <c r="HT15" s="272"/>
      <c r="HU15" s="272"/>
      <c r="HV15" s="272"/>
      <c r="HW15" s="272"/>
      <c r="HX15" s="272"/>
      <c r="HY15" s="272"/>
      <c r="HZ15" s="272"/>
      <c r="IA15" s="272"/>
      <c r="IB15" s="272"/>
      <c r="IC15" s="272"/>
      <c r="ID15" s="272"/>
      <c r="IE15" s="272"/>
      <c r="IF15" s="272"/>
      <c r="IG15" s="272"/>
      <c r="IH15" s="272"/>
      <c r="II15" s="272"/>
      <c r="IJ15" s="272"/>
      <c r="IK15" s="272"/>
      <c r="IL15" s="272"/>
      <c r="IM15" s="272"/>
      <c r="IN15" s="272"/>
      <c r="IO15" s="272"/>
      <c r="IP15" s="272"/>
      <c r="IQ15" s="272"/>
      <c r="IR15" s="272"/>
      <c r="IS15" s="272"/>
      <c r="IT15" s="272"/>
      <c r="IU15" s="272"/>
      <c r="IV15" s="272"/>
      <c r="IW15" s="272"/>
      <c r="IX15" s="272"/>
      <c r="IY15" s="272"/>
      <c r="IZ15" s="272"/>
      <c r="JA15" s="272"/>
      <c r="JB15" s="272"/>
      <c r="JC15" s="272"/>
      <c r="JD15" s="272"/>
      <c r="JE15" s="272"/>
      <c r="JF15" s="272"/>
      <c r="JG15" s="272"/>
      <c r="JH15" s="272"/>
      <c r="JI15" s="272"/>
      <c r="JJ15" s="272"/>
      <c r="JK15" s="272"/>
      <c r="JL15" s="272"/>
      <c r="JM15" s="272"/>
      <c r="JN15" s="272"/>
      <c r="JO15" s="272"/>
      <c r="JP15" s="272"/>
      <c r="JQ15" s="272"/>
      <c r="JR15" s="272"/>
      <c r="JS15" s="272"/>
      <c r="JT15" s="272"/>
      <c r="JU15" s="272"/>
      <c r="JV15" s="272"/>
      <c r="JW15" s="272"/>
      <c r="JX15" s="272"/>
      <c r="JY15" s="272"/>
      <c r="JZ15" s="272"/>
      <c r="KA15" s="272"/>
      <c r="KB15" s="272"/>
      <c r="KC15" s="272"/>
      <c r="KD15" s="272"/>
      <c r="KE15" s="272"/>
      <c r="KF15" s="272"/>
      <c r="KG15" s="272"/>
      <c r="KH15" s="272"/>
      <c r="KI15" s="272"/>
      <c r="KJ15" s="272"/>
      <c r="KK15" s="272"/>
      <c r="KL15" s="272"/>
      <c r="KM15" s="272"/>
      <c r="KN15" s="272"/>
      <c r="KO15" s="272"/>
      <c r="KP15" s="272"/>
      <c r="KQ15" s="272"/>
      <c r="KR15" s="272"/>
      <c r="KS15" s="272"/>
      <c r="KT15" s="272"/>
      <c r="KU15" s="272"/>
      <c r="KV15" s="272"/>
      <c r="KW15" s="272"/>
      <c r="KX15" s="272"/>
      <c r="KY15" s="272"/>
      <c r="KZ15" s="272"/>
      <c r="LA15" s="272"/>
      <c r="LB15" s="272"/>
      <c r="LC15" s="272"/>
      <c r="LD15" s="272"/>
      <c r="LE15" s="272"/>
      <c r="LF15" s="272"/>
      <c r="LG15" s="272"/>
      <c r="LH15" s="272"/>
      <c r="LI15" s="272"/>
      <c r="LJ15" s="272"/>
      <c r="LK15" s="272"/>
      <c r="LL15" s="272"/>
      <c r="LM15" s="272"/>
      <c r="LN15" s="272"/>
      <c r="LO15" s="272"/>
      <c r="LP15" s="272"/>
      <c r="LQ15" s="272"/>
      <c r="LR15" s="272"/>
      <c r="LS15" s="272"/>
      <c r="LT15" s="272"/>
      <c r="LU15" s="272"/>
      <c r="LV15" s="272"/>
      <c r="LW15" s="272"/>
      <c r="LX15" s="272"/>
      <c r="LY15" s="272"/>
      <c r="LZ15" s="272"/>
      <c r="MA15" s="272"/>
      <c r="MB15" s="272"/>
      <c r="MC15" s="272"/>
      <c r="MD15" s="272"/>
      <c r="ME15" s="272"/>
      <c r="MF15" s="272"/>
      <c r="MG15" s="272"/>
      <c r="MH15" s="272"/>
      <c r="MI15" s="272"/>
      <c r="MJ15" s="272"/>
      <c r="MK15" s="272"/>
      <c r="ML15" s="272"/>
      <c r="MM15" s="272"/>
      <c r="MN15" s="272"/>
      <c r="MO15" s="272"/>
      <c r="MP15" s="272"/>
      <c r="MQ15" s="272"/>
      <c r="MR15" s="272"/>
      <c r="MS15" s="272"/>
      <c r="MT15" s="272"/>
      <c r="MU15" s="272"/>
      <c r="MV15" s="272"/>
      <c r="MW15" s="272"/>
      <c r="MX15" s="272"/>
      <c r="MY15" s="272"/>
      <c r="MZ15" s="272"/>
      <c r="NA15" s="272"/>
      <c r="NB15" s="272"/>
      <c r="NC15" s="272"/>
      <c r="ND15" s="272"/>
      <c r="NE15" s="272"/>
      <c r="NF15" s="272"/>
      <c r="NG15" s="272"/>
      <c r="NH15" s="272"/>
      <c r="NI15" s="272"/>
      <c r="NJ15" s="272"/>
      <c r="NK15" s="272"/>
      <c r="NL15" s="272"/>
      <c r="NM15" s="272"/>
      <c r="NN15" s="272"/>
      <c r="NO15" s="272"/>
      <c r="NP15" s="272"/>
      <c r="NQ15" s="272"/>
      <c r="NR15" s="272"/>
      <c r="NS15" s="272"/>
      <c r="NT15" s="272"/>
      <c r="NU15" s="272"/>
      <c r="NV15" s="272"/>
      <c r="NW15" s="272"/>
      <c r="NX15" s="272"/>
      <c r="NY15" s="272"/>
      <c r="NZ15" s="272"/>
      <c r="OA15" s="272"/>
      <c r="OB15" s="272"/>
      <c r="OC15" s="272"/>
      <c r="OD15" s="272"/>
      <c r="OE15" s="272"/>
      <c r="OF15" s="272"/>
      <c r="OG15" s="272"/>
      <c r="OH15" s="272"/>
      <c r="OI15" s="272"/>
      <c r="OJ15" s="272"/>
      <c r="OK15" s="272"/>
      <c r="OL15" s="272"/>
      <c r="OM15" s="272"/>
      <c r="ON15" s="272"/>
      <c r="OO15" s="272"/>
      <c r="OP15" s="272"/>
      <c r="OQ15" s="272"/>
      <c r="OR15" s="272"/>
      <c r="OS15" s="272"/>
      <c r="OT15" s="272"/>
      <c r="OU15" s="272"/>
      <c r="OV15" s="272"/>
      <c r="OW15" s="272"/>
      <c r="OX15" s="272"/>
      <c r="OY15" s="272"/>
      <c r="OZ15" s="272"/>
      <c r="PA15" s="272"/>
      <c r="PB15" s="272"/>
      <c r="PC15" s="272"/>
      <c r="PD15" s="272"/>
      <c r="PE15" s="272"/>
      <c r="PF15" s="272"/>
      <c r="PG15" s="272"/>
      <c r="PH15" s="272"/>
      <c r="PI15" s="272"/>
      <c r="PJ15" s="272"/>
      <c r="PK15" s="272"/>
      <c r="PL15" s="272"/>
      <c r="PM15" s="272"/>
      <c r="PN15" s="272"/>
      <c r="PO15" s="272"/>
      <c r="PP15" s="272"/>
      <c r="PQ15" s="272"/>
      <c r="PR15" s="272"/>
      <c r="PS15" s="272"/>
      <c r="PT15" s="272"/>
      <c r="PU15" s="272"/>
      <c r="PV15" s="272"/>
      <c r="PW15" s="272"/>
      <c r="PX15" s="272"/>
      <c r="PY15" s="272"/>
      <c r="PZ15" s="272"/>
      <c r="QA15" s="272"/>
      <c r="QB15" s="272"/>
      <c r="QC15" s="272"/>
      <c r="QD15" s="272"/>
      <c r="QE15" s="272"/>
      <c r="QF15" s="272"/>
      <c r="QG15" s="272"/>
      <c r="QH15" s="272"/>
      <c r="QI15" s="272"/>
      <c r="QJ15" s="272"/>
      <c r="QK15" s="272"/>
      <c r="QL15" s="272"/>
      <c r="QM15" s="272"/>
      <c r="QN15" s="272"/>
      <c r="QO15" s="272"/>
      <c r="QP15" s="272"/>
      <c r="QQ15" s="272"/>
      <c r="QR15" s="272"/>
      <c r="QS15" s="272"/>
      <c r="QT15" s="272"/>
      <c r="QU15" s="272"/>
      <c r="QV15" s="272"/>
      <c r="QW15" s="272"/>
      <c r="QX15" s="272"/>
      <c r="QY15" s="272"/>
      <c r="QZ15" s="272"/>
      <c r="RA15" s="272"/>
      <c r="RB15" s="272"/>
      <c r="RC15" s="272"/>
      <c r="RD15" s="272"/>
      <c r="RE15" s="272"/>
      <c r="RF15" s="272"/>
      <c r="RG15" s="272"/>
      <c r="RH15" s="272"/>
      <c r="RI15" s="272"/>
      <c r="RJ15" s="272"/>
      <c r="RK15" s="272"/>
      <c r="RL15" s="272"/>
      <c r="RM15" s="272"/>
      <c r="RN15" s="272"/>
      <c r="RO15" s="272"/>
      <c r="RP15" s="272"/>
      <c r="RQ15" s="272"/>
      <c r="RR15" s="272"/>
      <c r="RS15" s="272"/>
      <c r="RT15" s="272"/>
      <c r="RU15" s="272"/>
      <c r="RV15" s="272"/>
      <c r="RW15" s="272"/>
      <c r="RX15" s="272"/>
      <c r="RY15" s="272"/>
      <c r="RZ15" s="272"/>
      <c r="SA15" s="272"/>
      <c r="SB15" s="272"/>
      <c r="SC15" s="272"/>
      <c r="SD15" s="272"/>
      <c r="SE15" s="272"/>
      <c r="SF15" s="272"/>
      <c r="SG15" s="272"/>
      <c r="SH15" s="272"/>
      <c r="SI15" s="272"/>
      <c r="SJ15" s="272"/>
      <c r="SK15" s="267"/>
      <c r="SL15" s="254"/>
      <c r="SM15" s="242"/>
      <c r="SN15" s="242"/>
      <c r="SO15" s="242"/>
    </row>
    <row r="16" spans="1:509" hidden="1" outlineLevel="3" x14ac:dyDescent="0.35">
      <c r="A16" s="242"/>
      <c r="B16" s="251"/>
      <c r="C16" s="438">
        <f>INT($C$6)+3</f>
        <v>4</v>
      </c>
      <c r="D16" s="267"/>
      <c r="E16" s="322"/>
      <c r="F16" s="322"/>
      <c r="G16" s="322"/>
      <c r="H16" s="267"/>
      <c r="I16" s="272" t="s">
        <v>377</v>
      </c>
      <c r="J16" s="272"/>
      <c r="K16" s="272"/>
      <c r="L16" s="272"/>
      <c r="M16" s="272"/>
      <c r="N16" s="275" t="b">
        <v>1</v>
      </c>
      <c r="O16" s="272"/>
      <c r="P16" s="272"/>
      <c r="Q16" s="272"/>
      <c r="R16" s="272"/>
      <c r="S16" s="272"/>
      <c r="T16" s="272"/>
      <c r="U16" s="272"/>
      <c r="V16" s="272"/>
      <c r="W16" s="272"/>
      <c r="X16" s="272"/>
      <c r="Y16" s="272"/>
      <c r="Z16" s="272"/>
      <c r="AA16" s="272"/>
      <c r="AB16" s="272"/>
      <c r="AC16" s="272"/>
      <c r="AD16" s="272"/>
      <c r="AE16" s="272"/>
      <c r="AF16" s="272"/>
      <c r="AG16" s="272"/>
      <c r="AH16" s="272"/>
      <c r="AI16" s="272"/>
      <c r="AJ16" s="272"/>
      <c r="AK16" s="272"/>
      <c r="AL16" s="272"/>
      <c r="AM16" s="272"/>
      <c r="AN16" s="272"/>
      <c r="AO16" s="272"/>
      <c r="AP16" s="272"/>
      <c r="AQ16" s="272"/>
      <c r="AR16" s="272"/>
      <c r="AS16" s="272"/>
      <c r="AT16" s="272"/>
      <c r="AU16" s="272"/>
      <c r="AV16" s="272"/>
      <c r="AW16" s="272"/>
      <c r="AX16" s="272"/>
      <c r="AY16" s="272"/>
      <c r="AZ16" s="272"/>
      <c r="BA16" s="272"/>
      <c r="BB16" s="272"/>
      <c r="BC16" s="272"/>
      <c r="BD16" s="272"/>
      <c r="BE16" s="272"/>
      <c r="BF16" s="272"/>
      <c r="BG16" s="272"/>
      <c r="BH16" s="272"/>
      <c r="BI16" s="272"/>
      <c r="BJ16" s="272"/>
      <c r="BK16" s="272"/>
      <c r="BL16" s="272"/>
      <c r="BM16" s="272"/>
      <c r="BN16" s="272"/>
      <c r="BO16" s="272"/>
      <c r="BP16" s="272"/>
      <c r="BQ16" s="272"/>
      <c r="BR16" s="272"/>
      <c r="BS16" s="272"/>
      <c r="BT16" s="272"/>
      <c r="BU16" s="272"/>
      <c r="BV16" s="272"/>
      <c r="BW16" s="272"/>
      <c r="BX16" s="272"/>
      <c r="BY16" s="272"/>
      <c r="BZ16" s="272"/>
      <c r="CA16" s="272"/>
      <c r="CB16" s="272"/>
      <c r="CC16" s="272"/>
      <c r="CD16" s="272"/>
      <c r="CE16" s="272"/>
      <c r="CF16" s="272"/>
      <c r="CG16" s="272"/>
      <c r="CH16" s="272"/>
      <c r="CI16" s="272"/>
      <c r="CJ16" s="272"/>
      <c r="CK16" s="272"/>
      <c r="CL16" s="272"/>
      <c r="CM16" s="272"/>
      <c r="CN16" s="272"/>
      <c r="CO16" s="272"/>
      <c r="CP16" s="272"/>
      <c r="CQ16" s="272"/>
      <c r="CR16" s="272"/>
      <c r="CS16" s="272"/>
      <c r="CT16" s="272"/>
      <c r="CU16" s="272"/>
      <c r="CV16" s="272"/>
      <c r="CW16" s="272"/>
      <c r="CX16" s="272"/>
      <c r="CY16" s="272"/>
      <c r="CZ16" s="272"/>
      <c r="DA16" s="272"/>
      <c r="DB16" s="272"/>
      <c r="DC16" s="272"/>
      <c r="DD16" s="272"/>
      <c r="DE16" s="272"/>
      <c r="DF16" s="272"/>
      <c r="DG16" s="272"/>
      <c r="DH16" s="272"/>
      <c r="DI16" s="272"/>
      <c r="DJ16" s="272"/>
      <c r="DK16" s="272"/>
      <c r="DL16" s="272"/>
      <c r="DM16" s="272"/>
      <c r="DN16" s="272"/>
      <c r="DO16" s="272"/>
      <c r="DP16" s="272"/>
      <c r="DQ16" s="272"/>
      <c r="DR16" s="272"/>
      <c r="DS16" s="272"/>
      <c r="DT16" s="272"/>
      <c r="DU16" s="272"/>
      <c r="DV16" s="272"/>
      <c r="DW16" s="272"/>
      <c r="DX16" s="272"/>
      <c r="DY16" s="272"/>
      <c r="DZ16" s="272"/>
      <c r="EA16" s="272"/>
      <c r="EB16" s="272"/>
      <c r="EC16" s="272"/>
      <c r="ED16" s="272"/>
      <c r="EE16" s="272"/>
      <c r="EF16" s="272"/>
      <c r="EG16" s="272"/>
      <c r="EH16" s="272"/>
      <c r="EI16" s="272"/>
      <c r="EJ16" s="272"/>
      <c r="EK16" s="272"/>
      <c r="EL16" s="272"/>
      <c r="EM16" s="272"/>
      <c r="EN16" s="272"/>
      <c r="EO16" s="272"/>
      <c r="EP16" s="272"/>
      <c r="EQ16" s="272"/>
      <c r="ER16" s="272"/>
      <c r="ES16" s="272"/>
      <c r="ET16" s="272"/>
      <c r="EU16" s="272"/>
      <c r="EV16" s="272"/>
      <c r="EW16" s="272"/>
      <c r="EX16" s="272"/>
      <c r="EY16" s="272"/>
      <c r="EZ16" s="272"/>
      <c r="FA16" s="272"/>
      <c r="FB16" s="272"/>
      <c r="FC16" s="272"/>
      <c r="FD16" s="272"/>
      <c r="FE16" s="272"/>
      <c r="FF16" s="272"/>
      <c r="FG16" s="272"/>
      <c r="FH16" s="272"/>
      <c r="FI16" s="272"/>
      <c r="FJ16" s="272"/>
      <c r="FK16" s="272"/>
      <c r="FL16" s="272"/>
      <c r="FM16" s="272"/>
      <c r="FN16" s="272"/>
      <c r="FO16" s="272"/>
      <c r="FP16" s="272"/>
      <c r="FQ16" s="272"/>
      <c r="FR16" s="272"/>
      <c r="FS16" s="272"/>
      <c r="FT16" s="272"/>
      <c r="FU16" s="272"/>
      <c r="FV16" s="272"/>
      <c r="FW16" s="272"/>
      <c r="FX16" s="272"/>
      <c r="FY16" s="272"/>
      <c r="FZ16" s="272"/>
      <c r="GA16" s="272"/>
      <c r="GB16" s="272"/>
      <c r="GC16" s="272"/>
      <c r="GD16" s="272"/>
      <c r="GE16" s="272"/>
      <c r="GF16" s="272"/>
      <c r="GG16" s="272"/>
      <c r="GH16" s="272"/>
      <c r="GI16" s="272"/>
      <c r="GJ16" s="272"/>
      <c r="GK16" s="272"/>
      <c r="GL16" s="272"/>
      <c r="GM16" s="272"/>
      <c r="GN16" s="272"/>
      <c r="GO16" s="272"/>
      <c r="GP16" s="272"/>
      <c r="GQ16" s="272"/>
      <c r="GR16" s="272"/>
      <c r="GS16" s="272"/>
      <c r="GT16" s="272"/>
      <c r="GU16" s="272"/>
      <c r="GV16" s="272"/>
      <c r="GW16" s="272"/>
      <c r="GX16" s="272"/>
      <c r="GY16" s="272"/>
      <c r="GZ16" s="272"/>
      <c r="HA16" s="272"/>
      <c r="HB16" s="272"/>
      <c r="HC16" s="272"/>
      <c r="HD16" s="272"/>
      <c r="HE16" s="272"/>
      <c r="HF16" s="272"/>
      <c r="HG16" s="272"/>
      <c r="HH16" s="272"/>
      <c r="HI16" s="272"/>
      <c r="HJ16" s="272"/>
      <c r="HK16" s="272"/>
      <c r="HL16" s="272"/>
      <c r="HM16" s="272"/>
      <c r="HN16" s="272"/>
      <c r="HO16" s="272"/>
      <c r="HP16" s="272"/>
      <c r="HQ16" s="272"/>
      <c r="HR16" s="272"/>
      <c r="HS16" s="272"/>
      <c r="HT16" s="272"/>
      <c r="HU16" s="272"/>
      <c r="HV16" s="272"/>
      <c r="HW16" s="272"/>
      <c r="HX16" s="272"/>
      <c r="HY16" s="272"/>
      <c r="HZ16" s="272"/>
      <c r="IA16" s="272"/>
      <c r="IB16" s="272"/>
      <c r="IC16" s="272"/>
      <c r="ID16" s="272"/>
      <c r="IE16" s="272"/>
      <c r="IF16" s="272"/>
      <c r="IG16" s="272"/>
      <c r="IH16" s="272"/>
      <c r="II16" s="272"/>
      <c r="IJ16" s="272"/>
      <c r="IK16" s="272"/>
      <c r="IL16" s="272"/>
      <c r="IM16" s="272"/>
      <c r="IN16" s="272"/>
      <c r="IO16" s="272"/>
      <c r="IP16" s="272"/>
      <c r="IQ16" s="272"/>
      <c r="IR16" s="272"/>
      <c r="IS16" s="272"/>
      <c r="IT16" s="272"/>
      <c r="IU16" s="272"/>
      <c r="IV16" s="272"/>
      <c r="IW16" s="272"/>
      <c r="IX16" s="272"/>
      <c r="IY16" s="272"/>
      <c r="IZ16" s="272"/>
      <c r="JA16" s="272"/>
      <c r="JB16" s="272"/>
      <c r="JC16" s="272"/>
      <c r="JD16" s="272"/>
      <c r="JE16" s="272"/>
      <c r="JF16" s="272"/>
      <c r="JG16" s="272"/>
      <c r="JH16" s="272"/>
      <c r="JI16" s="272"/>
      <c r="JJ16" s="272"/>
      <c r="JK16" s="272"/>
      <c r="JL16" s="272"/>
      <c r="JM16" s="272"/>
      <c r="JN16" s="272"/>
      <c r="JO16" s="272"/>
      <c r="JP16" s="272"/>
      <c r="JQ16" s="272"/>
      <c r="JR16" s="272"/>
      <c r="JS16" s="272"/>
      <c r="JT16" s="272"/>
      <c r="JU16" s="272"/>
      <c r="JV16" s="272"/>
      <c r="JW16" s="272"/>
      <c r="JX16" s="272"/>
      <c r="JY16" s="272"/>
      <c r="JZ16" s="272"/>
      <c r="KA16" s="272"/>
      <c r="KB16" s="272"/>
      <c r="KC16" s="272"/>
      <c r="KD16" s="272"/>
      <c r="KE16" s="272"/>
      <c r="KF16" s="272"/>
      <c r="KG16" s="272"/>
      <c r="KH16" s="272"/>
      <c r="KI16" s="272"/>
      <c r="KJ16" s="272"/>
      <c r="KK16" s="272"/>
      <c r="KL16" s="272"/>
      <c r="KM16" s="272"/>
      <c r="KN16" s="272"/>
      <c r="KO16" s="272"/>
      <c r="KP16" s="272"/>
      <c r="KQ16" s="272"/>
      <c r="KR16" s="272"/>
      <c r="KS16" s="272"/>
      <c r="KT16" s="272"/>
      <c r="KU16" s="272"/>
      <c r="KV16" s="272"/>
      <c r="KW16" s="272"/>
      <c r="KX16" s="272"/>
      <c r="KY16" s="272"/>
      <c r="KZ16" s="272"/>
      <c r="LA16" s="272"/>
      <c r="LB16" s="272"/>
      <c r="LC16" s="272"/>
      <c r="LD16" s="272"/>
      <c r="LE16" s="272"/>
      <c r="LF16" s="272"/>
      <c r="LG16" s="272"/>
      <c r="LH16" s="272"/>
      <c r="LI16" s="272"/>
      <c r="LJ16" s="272"/>
      <c r="LK16" s="272"/>
      <c r="LL16" s="272"/>
      <c r="LM16" s="272"/>
      <c r="LN16" s="272"/>
      <c r="LO16" s="272"/>
      <c r="LP16" s="272"/>
      <c r="LQ16" s="272"/>
      <c r="LR16" s="272"/>
      <c r="LS16" s="272"/>
      <c r="LT16" s="272"/>
      <c r="LU16" s="272"/>
      <c r="LV16" s="272"/>
      <c r="LW16" s="272"/>
      <c r="LX16" s="272"/>
      <c r="LY16" s="272"/>
      <c r="LZ16" s="272"/>
      <c r="MA16" s="272"/>
      <c r="MB16" s="272"/>
      <c r="MC16" s="272"/>
      <c r="MD16" s="272"/>
      <c r="ME16" s="272"/>
      <c r="MF16" s="272"/>
      <c r="MG16" s="272"/>
      <c r="MH16" s="272"/>
      <c r="MI16" s="272"/>
      <c r="MJ16" s="272"/>
      <c r="MK16" s="272"/>
      <c r="ML16" s="272"/>
      <c r="MM16" s="272"/>
      <c r="MN16" s="272"/>
      <c r="MO16" s="272"/>
      <c r="MP16" s="272"/>
      <c r="MQ16" s="272"/>
      <c r="MR16" s="272"/>
      <c r="MS16" s="272"/>
      <c r="MT16" s="272"/>
      <c r="MU16" s="272"/>
      <c r="MV16" s="272"/>
      <c r="MW16" s="272"/>
      <c r="MX16" s="272"/>
      <c r="MY16" s="272"/>
      <c r="MZ16" s="272"/>
      <c r="NA16" s="272"/>
      <c r="NB16" s="272"/>
      <c r="NC16" s="272"/>
      <c r="ND16" s="272"/>
      <c r="NE16" s="272"/>
      <c r="NF16" s="272"/>
      <c r="NG16" s="272"/>
      <c r="NH16" s="272"/>
      <c r="NI16" s="272"/>
      <c r="NJ16" s="272"/>
      <c r="NK16" s="272"/>
      <c r="NL16" s="272"/>
      <c r="NM16" s="272"/>
      <c r="NN16" s="272"/>
      <c r="NO16" s="272"/>
      <c r="NP16" s="272"/>
      <c r="NQ16" s="272"/>
      <c r="NR16" s="272"/>
      <c r="NS16" s="272"/>
      <c r="NT16" s="272"/>
      <c r="NU16" s="272"/>
      <c r="NV16" s="272"/>
      <c r="NW16" s="272"/>
      <c r="NX16" s="272"/>
      <c r="NY16" s="272"/>
      <c r="NZ16" s="272"/>
      <c r="OA16" s="272"/>
      <c r="OB16" s="272"/>
      <c r="OC16" s="272"/>
      <c r="OD16" s="272"/>
      <c r="OE16" s="272"/>
      <c r="OF16" s="272"/>
      <c r="OG16" s="272"/>
      <c r="OH16" s="272"/>
      <c r="OI16" s="272"/>
      <c r="OJ16" s="272"/>
      <c r="OK16" s="272"/>
      <c r="OL16" s="272"/>
      <c r="OM16" s="272"/>
      <c r="ON16" s="272"/>
      <c r="OO16" s="272"/>
      <c r="OP16" s="272"/>
      <c r="OQ16" s="272"/>
      <c r="OR16" s="272"/>
      <c r="OS16" s="272"/>
      <c r="OT16" s="272"/>
      <c r="OU16" s="272"/>
      <c r="OV16" s="272"/>
      <c r="OW16" s="272"/>
      <c r="OX16" s="272"/>
      <c r="OY16" s="272"/>
      <c r="OZ16" s="272"/>
      <c r="PA16" s="272"/>
      <c r="PB16" s="272"/>
      <c r="PC16" s="272"/>
      <c r="PD16" s="272"/>
      <c r="PE16" s="272"/>
      <c r="PF16" s="272"/>
      <c r="PG16" s="272"/>
      <c r="PH16" s="272"/>
      <c r="PI16" s="272"/>
      <c r="PJ16" s="272"/>
      <c r="PK16" s="272"/>
      <c r="PL16" s="272"/>
      <c r="PM16" s="272"/>
      <c r="PN16" s="272"/>
      <c r="PO16" s="272"/>
      <c r="PP16" s="272"/>
      <c r="PQ16" s="272"/>
      <c r="PR16" s="272"/>
      <c r="PS16" s="272"/>
      <c r="PT16" s="272"/>
      <c r="PU16" s="272"/>
      <c r="PV16" s="272"/>
      <c r="PW16" s="272"/>
      <c r="PX16" s="272"/>
      <c r="PY16" s="272"/>
      <c r="PZ16" s="272"/>
      <c r="QA16" s="272"/>
      <c r="QB16" s="272"/>
      <c r="QC16" s="272"/>
      <c r="QD16" s="272"/>
      <c r="QE16" s="272"/>
      <c r="QF16" s="272"/>
      <c r="QG16" s="272"/>
      <c r="QH16" s="272"/>
      <c r="QI16" s="272"/>
      <c r="QJ16" s="272"/>
      <c r="QK16" s="272"/>
      <c r="QL16" s="272"/>
      <c r="QM16" s="272"/>
      <c r="QN16" s="272"/>
      <c r="QO16" s="272"/>
      <c r="QP16" s="272"/>
      <c r="QQ16" s="272"/>
      <c r="QR16" s="272"/>
      <c r="QS16" s="272"/>
      <c r="QT16" s="272"/>
      <c r="QU16" s="272"/>
      <c r="QV16" s="272"/>
      <c r="QW16" s="272"/>
      <c r="QX16" s="272"/>
      <c r="QY16" s="272"/>
      <c r="QZ16" s="272"/>
      <c r="RA16" s="272"/>
      <c r="RB16" s="272"/>
      <c r="RC16" s="272"/>
      <c r="RD16" s="272"/>
      <c r="RE16" s="272"/>
      <c r="RF16" s="272"/>
      <c r="RG16" s="272"/>
      <c r="RH16" s="272"/>
      <c r="RI16" s="272"/>
      <c r="RJ16" s="272"/>
      <c r="RK16" s="272"/>
      <c r="RL16" s="272"/>
      <c r="RM16" s="272"/>
      <c r="RN16" s="272"/>
      <c r="RO16" s="272"/>
      <c r="RP16" s="272"/>
      <c r="RQ16" s="272"/>
      <c r="RR16" s="272"/>
      <c r="RS16" s="272"/>
      <c r="RT16" s="272"/>
      <c r="RU16" s="272"/>
      <c r="RV16" s="272"/>
      <c r="RW16" s="272"/>
      <c r="RX16" s="272"/>
      <c r="RY16" s="272"/>
      <c r="RZ16" s="272"/>
      <c r="SA16" s="272"/>
      <c r="SB16" s="272"/>
      <c r="SC16" s="272"/>
      <c r="SD16" s="272"/>
      <c r="SE16" s="272"/>
      <c r="SF16" s="272"/>
      <c r="SG16" s="272"/>
      <c r="SH16" s="272"/>
      <c r="SI16" s="272"/>
      <c r="SJ16" s="272"/>
      <c r="SK16" s="267"/>
      <c r="SL16" s="254"/>
      <c r="SM16" s="242"/>
      <c r="SN16" s="242"/>
      <c r="SO16" s="242"/>
    </row>
    <row r="17" spans="1:509" hidden="1" outlineLevel="3" x14ac:dyDescent="0.35">
      <c r="A17" s="242"/>
      <c r="B17" s="251"/>
      <c r="C17" s="438">
        <f>INT($C$6)+3</f>
        <v>4</v>
      </c>
      <c r="D17" s="267"/>
      <c r="E17" s="322"/>
      <c r="F17" s="322"/>
      <c r="G17" s="322"/>
      <c r="H17" s="267"/>
      <c r="I17" s="272" t="s">
        <v>378</v>
      </c>
      <c r="J17" s="272"/>
      <c r="K17" s="272"/>
      <c r="L17" s="272"/>
      <c r="M17" s="272"/>
      <c r="N17" s="275" t="b">
        <v>1</v>
      </c>
      <c r="O17" s="272"/>
      <c r="P17" s="272"/>
      <c r="Q17" s="275">
        <v>52</v>
      </c>
      <c r="R17" s="272"/>
      <c r="S17" s="272"/>
      <c r="T17" s="272"/>
      <c r="U17" s="272"/>
      <c r="V17" s="272"/>
      <c r="W17" s="272"/>
      <c r="X17" s="272"/>
      <c r="Y17" s="272"/>
      <c r="Z17" s="272"/>
      <c r="AA17" s="272"/>
      <c r="AB17" s="272"/>
      <c r="AC17" s="272"/>
      <c r="AD17" s="272"/>
      <c r="AE17" s="272"/>
      <c r="AF17" s="272"/>
      <c r="AG17" s="272"/>
      <c r="AH17" s="272"/>
      <c r="AI17" s="272"/>
      <c r="AJ17" s="272"/>
      <c r="AK17" s="272"/>
      <c r="AL17" s="272"/>
      <c r="AM17" s="272"/>
      <c r="AN17" s="272"/>
      <c r="AO17" s="272"/>
      <c r="AP17" s="272"/>
      <c r="AQ17" s="272"/>
      <c r="AR17" s="272"/>
      <c r="AS17" s="272"/>
      <c r="AT17" s="272"/>
      <c r="AU17" s="272"/>
      <c r="AV17" s="272"/>
      <c r="AW17" s="272"/>
      <c r="AX17" s="272"/>
      <c r="AY17" s="272"/>
      <c r="AZ17" s="272"/>
      <c r="BA17" s="272"/>
      <c r="BB17" s="272"/>
      <c r="BC17" s="272"/>
      <c r="BD17" s="272"/>
      <c r="BE17" s="272"/>
      <c r="BF17" s="272"/>
      <c r="BG17" s="272"/>
      <c r="BH17" s="272"/>
      <c r="BI17" s="272"/>
      <c r="BJ17" s="272"/>
      <c r="BK17" s="272"/>
      <c r="BL17" s="272"/>
      <c r="BM17" s="272"/>
      <c r="BN17" s="272"/>
      <c r="BO17" s="272"/>
      <c r="BP17" s="272"/>
      <c r="BQ17" s="272"/>
      <c r="BR17" s="272"/>
      <c r="BS17" s="272"/>
      <c r="BT17" s="272"/>
      <c r="BU17" s="272"/>
      <c r="BV17" s="272"/>
      <c r="BW17" s="272"/>
      <c r="BX17" s="272"/>
      <c r="BY17" s="272"/>
      <c r="BZ17" s="272"/>
      <c r="CA17" s="272"/>
      <c r="CB17" s="272"/>
      <c r="CC17" s="272"/>
      <c r="CD17" s="272"/>
      <c r="CE17" s="272"/>
      <c r="CF17" s="272"/>
      <c r="CG17" s="272"/>
      <c r="CH17" s="272"/>
      <c r="CI17" s="272"/>
      <c r="CJ17" s="272"/>
      <c r="CK17" s="272"/>
      <c r="CL17" s="272"/>
      <c r="CM17" s="272"/>
      <c r="CN17" s="272"/>
      <c r="CO17" s="272"/>
      <c r="CP17" s="272"/>
      <c r="CQ17" s="272"/>
      <c r="CR17" s="272"/>
      <c r="CS17" s="272"/>
      <c r="CT17" s="272"/>
      <c r="CU17" s="272"/>
      <c r="CV17" s="272"/>
      <c r="CW17" s="272"/>
      <c r="CX17" s="272"/>
      <c r="CY17" s="272"/>
      <c r="CZ17" s="272"/>
      <c r="DA17" s="272"/>
      <c r="DB17" s="272"/>
      <c r="DC17" s="272"/>
      <c r="DD17" s="272"/>
      <c r="DE17" s="272"/>
      <c r="DF17" s="272"/>
      <c r="DG17" s="272"/>
      <c r="DH17" s="272"/>
      <c r="DI17" s="272"/>
      <c r="DJ17" s="272"/>
      <c r="DK17" s="272"/>
      <c r="DL17" s="272"/>
      <c r="DM17" s="272"/>
      <c r="DN17" s="272"/>
      <c r="DO17" s="272"/>
      <c r="DP17" s="272"/>
      <c r="DQ17" s="272"/>
      <c r="DR17" s="272"/>
      <c r="DS17" s="272"/>
      <c r="DT17" s="272"/>
      <c r="DU17" s="272"/>
      <c r="DV17" s="272"/>
      <c r="DW17" s="272"/>
      <c r="DX17" s="272"/>
      <c r="DY17" s="272"/>
      <c r="DZ17" s="272"/>
      <c r="EA17" s="272"/>
      <c r="EB17" s="272"/>
      <c r="EC17" s="272"/>
      <c r="ED17" s="272"/>
      <c r="EE17" s="272"/>
      <c r="EF17" s="272"/>
      <c r="EG17" s="272"/>
      <c r="EH17" s="272"/>
      <c r="EI17" s="272"/>
      <c r="EJ17" s="272"/>
      <c r="EK17" s="272"/>
      <c r="EL17" s="272"/>
      <c r="EM17" s="272"/>
      <c r="EN17" s="272"/>
      <c r="EO17" s="272"/>
      <c r="EP17" s="272"/>
      <c r="EQ17" s="272"/>
      <c r="ER17" s="272"/>
      <c r="ES17" s="272"/>
      <c r="ET17" s="272"/>
      <c r="EU17" s="272"/>
      <c r="EV17" s="272"/>
      <c r="EW17" s="272"/>
      <c r="EX17" s="272"/>
      <c r="EY17" s="272"/>
      <c r="EZ17" s="272"/>
      <c r="FA17" s="272"/>
      <c r="FB17" s="272"/>
      <c r="FC17" s="272"/>
      <c r="FD17" s="272"/>
      <c r="FE17" s="272"/>
      <c r="FF17" s="272"/>
      <c r="FG17" s="272"/>
      <c r="FH17" s="272"/>
      <c r="FI17" s="272"/>
      <c r="FJ17" s="272"/>
      <c r="FK17" s="272"/>
      <c r="FL17" s="272"/>
      <c r="FM17" s="272"/>
      <c r="FN17" s="272"/>
      <c r="FO17" s="272"/>
      <c r="FP17" s="272"/>
      <c r="FQ17" s="272"/>
      <c r="FR17" s="272"/>
      <c r="FS17" s="272"/>
      <c r="FT17" s="272"/>
      <c r="FU17" s="272"/>
      <c r="FV17" s="272"/>
      <c r="FW17" s="272"/>
      <c r="FX17" s="272"/>
      <c r="FY17" s="272"/>
      <c r="FZ17" s="272"/>
      <c r="GA17" s="272"/>
      <c r="GB17" s="272"/>
      <c r="GC17" s="272"/>
      <c r="GD17" s="272"/>
      <c r="GE17" s="272"/>
      <c r="GF17" s="272"/>
      <c r="GG17" s="272"/>
      <c r="GH17" s="272"/>
      <c r="GI17" s="272"/>
      <c r="GJ17" s="272"/>
      <c r="GK17" s="272"/>
      <c r="GL17" s="272"/>
      <c r="GM17" s="272"/>
      <c r="GN17" s="272"/>
      <c r="GO17" s="272"/>
      <c r="GP17" s="272"/>
      <c r="GQ17" s="272"/>
      <c r="GR17" s="272"/>
      <c r="GS17" s="272"/>
      <c r="GT17" s="272"/>
      <c r="GU17" s="272"/>
      <c r="GV17" s="272"/>
      <c r="GW17" s="272"/>
      <c r="GX17" s="272"/>
      <c r="GY17" s="272"/>
      <c r="GZ17" s="272"/>
      <c r="HA17" s="272"/>
      <c r="HB17" s="272"/>
      <c r="HC17" s="272"/>
      <c r="HD17" s="272"/>
      <c r="HE17" s="272"/>
      <c r="HF17" s="272"/>
      <c r="HG17" s="272"/>
      <c r="HH17" s="272"/>
      <c r="HI17" s="272"/>
      <c r="HJ17" s="272"/>
      <c r="HK17" s="272"/>
      <c r="HL17" s="272"/>
      <c r="HM17" s="272"/>
      <c r="HN17" s="272"/>
      <c r="HO17" s="272"/>
      <c r="HP17" s="272"/>
      <c r="HQ17" s="272"/>
      <c r="HR17" s="272"/>
      <c r="HS17" s="272"/>
      <c r="HT17" s="272"/>
      <c r="HU17" s="272"/>
      <c r="HV17" s="272"/>
      <c r="HW17" s="272"/>
      <c r="HX17" s="272"/>
      <c r="HY17" s="272"/>
      <c r="HZ17" s="272"/>
      <c r="IA17" s="272"/>
      <c r="IB17" s="272"/>
      <c r="IC17" s="272"/>
      <c r="ID17" s="272"/>
      <c r="IE17" s="272"/>
      <c r="IF17" s="272"/>
      <c r="IG17" s="272"/>
      <c r="IH17" s="272"/>
      <c r="II17" s="272"/>
      <c r="IJ17" s="272"/>
      <c r="IK17" s="272"/>
      <c r="IL17" s="272"/>
      <c r="IM17" s="272"/>
      <c r="IN17" s="272"/>
      <c r="IO17" s="272"/>
      <c r="IP17" s="272"/>
      <c r="IQ17" s="272"/>
      <c r="IR17" s="272"/>
      <c r="IS17" s="272"/>
      <c r="IT17" s="272"/>
      <c r="IU17" s="272"/>
      <c r="IV17" s="272"/>
      <c r="IW17" s="272"/>
      <c r="IX17" s="272"/>
      <c r="IY17" s="272"/>
      <c r="IZ17" s="272"/>
      <c r="JA17" s="272"/>
      <c r="JB17" s="272"/>
      <c r="JC17" s="272"/>
      <c r="JD17" s="272"/>
      <c r="JE17" s="272"/>
      <c r="JF17" s="272"/>
      <c r="JG17" s="272"/>
      <c r="JH17" s="272"/>
      <c r="JI17" s="272"/>
      <c r="JJ17" s="272"/>
      <c r="JK17" s="272"/>
      <c r="JL17" s="272"/>
      <c r="JM17" s="272"/>
      <c r="JN17" s="272"/>
      <c r="JO17" s="272"/>
      <c r="JP17" s="272"/>
      <c r="JQ17" s="272"/>
      <c r="JR17" s="272"/>
      <c r="JS17" s="272"/>
      <c r="JT17" s="272"/>
      <c r="JU17" s="272"/>
      <c r="JV17" s="272"/>
      <c r="JW17" s="272"/>
      <c r="JX17" s="272"/>
      <c r="JY17" s="272"/>
      <c r="JZ17" s="272"/>
      <c r="KA17" s="272"/>
      <c r="KB17" s="272"/>
      <c r="KC17" s="272"/>
      <c r="KD17" s="272"/>
      <c r="KE17" s="272"/>
      <c r="KF17" s="272"/>
      <c r="KG17" s="272"/>
      <c r="KH17" s="272"/>
      <c r="KI17" s="272"/>
      <c r="KJ17" s="272"/>
      <c r="KK17" s="272"/>
      <c r="KL17" s="272"/>
      <c r="KM17" s="272"/>
      <c r="KN17" s="272"/>
      <c r="KO17" s="272"/>
      <c r="KP17" s="272"/>
      <c r="KQ17" s="272"/>
      <c r="KR17" s="272"/>
      <c r="KS17" s="272"/>
      <c r="KT17" s="272"/>
      <c r="KU17" s="272"/>
      <c r="KV17" s="272"/>
      <c r="KW17" s="272"/>
      <c r="KX17" s="272"/>
      <c r="KY17" s="272"/>
      <c r="KZ17" s="272"/>
      <c r="LA17" s="272"/>
      <c r="LB17" s="272"/>
      <c r="LC17" s="272"/>
      <c r="LD17" s="272"/>
      <c r="LE17" s="272"/>
      <c r="LF17" s="272"/>
      <c r="LG17" s="272"/>
      <c r="LH17" s="272"/>
      <c r="LI17" s="272"/>
      <c r="LJ17" s="272"/>
      <c r="LK17" s="272"/>
      <c r="LL17" s="272"/>
      <c r="LM17" s="272"/>
      <c r="LN17" s="272"/>
      <c r="LO17" s="272"/>
      <c r="LP17" s="272"/>
      <c r="LQ17" s="272"/>
      <c r="LR17" s="272"/>
      <c r="LS17" s="272"/>
      <c r="LT17" s="272"/>
      <c r="LU17" s="272"/>
      <c r="LV17" s="272"/>
      <c r="LW17" s="272"/>
      <c r="LX17" s="272"/>
      <c r="LY17" s="272"/>
      <c r="LZ17" s="272"/>
      <c r="MA17" s="272"/>
      <c r="MB17" s="272"/>
      <c r="MC17" s="272"/>
      <c r="MD17" s="272"/>
      <c r="ME17" s="272"/>
      <c r="MF17" s="272"/>
      <c r="MG17" s="272"/>
      <c r="MH17" s="272"/>
      <c r="MI17" s="272"/>
      <c r="MJ17" s="272"/>
      <c r="MK17" s="272"/>
      <c r="ML17" s="272"/>
      <c r="MM17" s="272"/>
      <c r="MN17" s="272"/>
      <c r="MO17" s="272"/>
      <c r="MP17" s="272"/>
      <c r="MQ17" s="272"/>
      <c r="MR17" s="272"/>
      <c r="MS17" s="272"/>
      <c r="MT17" s="272"/>
      <c r="MU17" s="272"/>
      <c r="MV17" s="272"/>
      <c r="MW17" s="272"/>
      <c r="MX17" s="272"/>
      <c r="MY17" s="272"/>
      <c r="MZ17" s="272"/>
      <c r="NA17" s="272"/>
      <c r="NB17" s="272"/>
      <c r="NC17" s="272"/>
      <c r="ND17" s="272"/>
      <c r="NE17" s="272"/>
      <c r="NF17" s="272"/>
      <c r="NG17" s="272"/>
      <c r="NH17" s="272"/>
      <c r="NI17" s="272"/>
      <c r="NJ17" s="272"/>
      <c r="NK17" s="272"/>
      <c r="NL17" s="272"/>
      <c r="NM17" s="272"/>
      <c r="NN17" s="272"/>
      <c r="NO17" s="272"/>
      <c r="NP17" s="272"/>
      <c r="NQ17" s="272"/>
      <c r="NR17" s="272"/>
      <c r="NS17" s="272"/>
      <c r="NT17" s="272"/>
      <c r="NU17" s="272"/>
      <c r="NV17" s="272"/>
      <c r="NW17" s="272"/>
      <c r="NX17" s="272"/>
      <c r="NY17" s="272"/>
      <c r="NZ17" s="272"/>
      <c r="OA17" s="272"/>
      <c r="OB17" s="272"/>
      <c r="OC17" s="272"/>
      <c r="OD17" s="272"/>
      <c r="OE17" s="272"/>
      <c r="OF17" s="272"/>
      <c r="OG17" s="272"/>
      <c r="OH17" s="272"/>
      <c r="OI17" s="272"/>
      <c r="OJ17" s="272"/>
      <c r="OK17" s="272"/>
      <c r="OL17" s="272"/>
      <c r="OM17" s="272"/>
      <c r="ON17" s="272"/>
      <c r="OO17" s="272"/>
      <c r="OP17" s="272"/>
      <c r="OQ17" s="272"/>
      <c r="OR17" s="272"/>
      <c r="OS17" s="272"/>
      <c r="OT17" s="272"/>
      <c r="OU17" s="272"/>
      <c r="OV17" s="272"/>
      <c r="OW17" s="272"/>
      <c r="OX17" s="272"/>
      <c r="OY17" s="272"/>
      <c r="OZ17" s="272"/>
      <c r="PA17" s="272"/>
      <c r="PB17" s="272"/>
      <c r="PC17" s="272"/>
      <c r="PD17" s="272"/>
      <c r="PE17" s="272"/>
      <c r="PF17" s="272"/>
      <c r="PG17" s="272"/>
      <c r="PH17" s="272"/>
      <c r="PI17" s="272"/>
      <c r="PJ17" s="272"/>
      <c r="PK17" s="272"/>
      <c r="PL17" s="272"/>
      <c r="PM17" s="272"/>
      <c r="PN17" s="272"/>
      <c r="PO17" s="272"/>
      <c r="PP17" s="272"/>
      <c r="PQ17" s="272"/>
      <c r="PR17" s="272"/>
      <c r="PS17" s="272"/>
      <c r="PT17" s="272"/>
      <c r="PU17" s="272"/>
      <c r="PV17" s="272"/>
      <c r="PW17" s="272"/>
      <c r="PX17" s="272"/>
      <c r="PY17" s="272"/>
      <c r="PZ17" s="272"/>
      <c r="QA17" s="272"/>
      <c r="QB17" s="272"/>
      <c r="QC17" s="272"/>
      <c r="QD17" s="272"/>
      <c r="QE17" s="272"/>
      <c r="QF17" s="272"/>
      <c r="QG17" s="272"/>
      <c r="QH17" s="272"/>
      <c r="QI17" s="272"/>
      <c r="QJ17" s="272"/>
      <c r="QK17" s="272"/>
      <c r="QL17" s="272"/>
      <c r="QM17" s="272"/>
      <c r="QN17" s="272"/>
      <c r="QO17" s="272"/>
      <c r="QP17" s="272"/>
      <c r="QQ17" s="272"/>
      <c r="QR17" s="272"/>
      <c r="QS17" s="272"/>
      <c r="QT17" s="272"/>
      <c r="QU17" s="272"/>
      <c r="QV17" s="272"/>
      <c r="QW17" s="272"/>
      <c r="QX17" s="272"/>
      <c r="QY17" s="272"/>
      <c r="QZ17" s="272"/>
      <c r="RA17" s="272"/>
      <c r="RB17" s="272"/>
      <c r="RC17" s="272"/>
      <c r="RD17" s="272"/>
      <c r="RE17" s="272"/>
      <c r="RF17" s="272"/>
      <c r="RG17" s="272"/>
      <c r="RH17" s="272"/>
      <c r="RI17" s="272"/>
      <c r="RJ17" s="272"/>
      <c r="RK17" s="272"/>
      <c r="RL17" s="272"/>
      <c r="RM17" s="272"/>
      <c r="RN17" s="272"/>
      <c r="RO17" s="272"/>
      <c r="RP17" s="272"/>
      <c r="RQ17" s="272"/>
      <c r="RR17" s="272"/>
      <c r="RS17" s="272"/>
      <c r="RT17" s="272"/>
      <c r="RU17" s="272"/>
      <c r="RV17" s="272"/>
      <c r="RW17" s="272"/>
      <c r="RX17" s="272"/>
      <c r="RY17" s="272"/>
      <c r="RZ17" s="272"/>
      <c r="SA17" s="272"/>
      <c r="SB17" s="272"/>
      <c r="SC17" s="272"/>
      <c r="SD17" s="272"/>
      <c r="SE17" s="272"/>
      <c r="SF17" s="272"/>
      <c r="SG17" s="272"/>
      <c r="SH17" s="272"/>
      <c r="SI17" s="272"/>
      <c r="SJ17" s="272"/>
      <c r="SK17" s="267"/>
      <c r="SL17" s="254"/>
      <c r="SM17" s="242"/>
      <c r="SN17" s="242"/>
      <c r="SO17" s="242"/>
    </row>
    <row r="18" spans="1:509" hidden="1" outlineLevel="3" x14ac:dyDescent="0.35">
      <c r="A18" s="242"/>
      <c r="B18" s="251"/>
      <c r="C18" s="438">
        <f>INT($C$6)+3</f>
        <v>4</v>
      </c>
      <c r="D18" s="267"/>
      <c r="E18" s="322"/>
      <c r="F18" s="322"/>
      <c r="G18" s="322"/>
      <c r="H18" s="267"/>
      <c r="I18" s="272" t="s">
        <v>379</v>
      </c>
      <c r="J18" s="272"/>
      <c r="K18" s="272"/>
      <c r="L18" s="272"/>
      <c r="M18" s="272"/>
      <c r="N18" s="275" t="b">
        <v>1</v>
      </c>
      <c r="O18" s="272"/>
      <c r="P18" s="272"/>
      <c r="Q18" s="272"/>
      <c r="R18" s="272"/>
      <c r="S18" s="272"/>
      <c r="T18" s="272"/>
      <c r="U18" s="272"/>
      <c r="V18" s="272"/>
      <c r="W18" s="272"/>
      <c r="X18" s="272"/>
      <c r="Y18" s="272"/>
      <c r="Z18" s="272"/>
      <c r="AA18" s="272"/>
      <c r="AB18" s="272"/>
      <c r="AC18" s="272"/>
      <c r="AD18" s="272"/>
      <c r="AE18" s="272"/>
      <c r="AF18" s="272"/>
      <c r="AG18" s="272"/>
      <c r="AH18" s="272"/>
      <c r="AI18" s="272"/>
      <c r="AJ18" s="272"/>
      <c r="AK18" s="272"/>
      <c r="AL18" s="272"/>
      <c r="AM18" s="272"/>
      <c r="AN18" s="272"/>
      <c r="AO18" s="272"/>
      <c r="AP18" s="272"/>
      <c r="AQ18" s="272"/>
      <c r="AR18" s="272"/>
      <c r="AS18" s="272"/>
      <c r="AT18" s="272"/>
      <c r="AU18" s="272"/>
      <c r="AV18" s="272"/>
      <c r="AW18" s="272"/>
      <c r="AX18" s="272"/>
      <c r="AY18" s="272"/>
      <c r="AZ18" s="272"/>
      <c r="BA18" s="272"/>
      <c r="BB18" s="272"/>
      <c r="BC18" s="272"/>
      <c r="BD18" s="272"/>
      <c r="BE18" s="272"/>
      <c r="BF18" s="272"/>
      <c r="BG18" s="272"/>
      <c r="BH18" s="272"/>
      <c r="BI18" s="272"/>
      <c r="BJ18" s="272"/>
      <c r="BK18" s="272"/>
      <c r="BL18" s="272"/>
      <c r="BM18" s="272"/>
      <c r="BN18" s="272"/>
      <c r="BO18" s="272"/>
      <c r="BP18" s="272"/>
      <c r="BQ18" s="272"/>
      <c r="BR18" s="272"/>
      <c r="BS18" s="272"/>
      <c r="BT18" s="272"/>
      <c r="BU18" s="272"/>
      <c r="BV18" s="272"/>
      <c r="BW18" s="272"/>
      <c r="BX18" s="272"/>
      <c r="BY18" s="272"/>
      <c r="BZ18" s="272"/>
      <c r="CA18" s="272"/>
      <c r="CB18" s="272"/>
      <c r="CC18" s="272"/>
      <c r="CD18" s="272"/>
      <c r="CE18" s="272"/>
      <c r="CF18" s="272"/>
      <c r="CG18" s="272"/>
      <c r="CH18" s="272"/>
      <c r="CI18" s="272"/>
      <c r="CJ18" s="272"/>
      <c r="CK18" s="272"/>
      <c r="CL18" s="272"/>
      <c r="CM18" s="272"/>
      <c r="CN18" s="272"/>
      <c r="CO18" s="272"/>
      <c r="CP18" s="272"/>
      <c r="CQ18" s="272"/>
      <c r="CR18" s="272"/>
      <c r="CS18" s="272"/>
      <c r="CT18" s="272"/>
      <c r="CU18" s="272"/>
      <c r="CV18" s="272"/>
      <c r="CW18" s="272"/>
      <c r="CX18" s="272"/>
      <c r="CY18" s="272"/>
      <c r="CZ18" s="272"/>
      <c r="DA18" s="272"/>
      <c r="DB18" s="272"/>
      <c r="DC18" s="272"/>
      <c r="DD18" s="272"/>
      <c r="DE18" s="272"/>
      <c r="DF18" s="272"/>
      <c r="DG18" s="272"/>
      <c r="DH18" s="272"/>
      <c r="DI18" s="272"/>
      <c r="DJ18" s="272"/>
      <c r="DK18" s="272"/>
      <c r="DL18" s="272"/>
      <c r="DM18" s="272"/>
      <c r="DN18" s="272"/>
      <c r="DO18" s="272"/>
      <c r="DP18" s="272"/>
      <c r="DQ18" s="272"/>
      <c r="DR18" s="272"/>
      <c r="DS18" s="272"/>
      <c r="DT18" s="272"/>
      <c r="DU18" s="272"/>
      <c r="DV18" s="272"/>
      <c r="DW18" s="272"/>
      <c r="DX18" s="272"/>
      <c r="DY18" s="272"/>
      <c r="DZ18" s="272"/>
      <c r="EA18" s="272"/>
      <c r="EB18" s="272"/>
      <c r="EC18" s="272"/>
      <c r="ED18" s="272"/>
      <c r="EE18" s="272"/>
      <c r="EF18" s="272"/>
      <c r="EG18" s="272"/>
      <c r="EH18" s="272"/>
      <c r="EI18" s="272"/>
      <c r="EJ18" s="272"/>
      <c r="EK18" s="272"/>
      <c r="EL18" s="272"/>
      <c r="EM18" s="272"/>
      <c r="EN18" s="272"/>
      <c r="EO18" s="272"/>
      <c r="EP18" s="272"/>
      <c r="EQ18" s="272"/>
      <c r="ER18" s="272"/>
      <c r="ES18" s="272"/>
      <c r="ET18" s="272"/>
      <c r="EU18" s="272"/>
      <c r="EV18" s="272"/>
      <c r="EW18" s="272"/>
      <c r="EX18" s="272"/>
      <c r="EY18" s="272"/>
      <c r="EZ18" s="272"/>
      <c r="FA18" s="272"/>
      <c r="FB18" s="272"/>
      <c r="FC18" s="272"/>
      <c r="FD18" s="272"/>
      <c r="FE18" s="272"/>
      <c r="FF18" s="272"/>
      <c r="FG18" s="272"/>
      <c r="FH18" s="272"/>
      <c r="FI18" s="272"/>
      <c r="FJ18" s="272"/>
      <c r="FK18" s="272"/>
      <c r="FL18" s="272"/>
      <c r="FM18" s="272"/>
      <c r="FN18" s="272"/>
      <c r="FO18" s="272"/>
      <c r="FP18" s="272"/>
      <c r="FQ18" s="272"/>
      <c r="FR18" s="272"/>
      <c r="FS18" s="272"/>
      <c r="FT18" s="272"/>
      <c r="FU18" s="272"/>
      <c r="FV18" s="272"/>
      <c r="FW18" s="272"/>
      <c r="FX18" s="272"/>
      <c r="FY18" s="272"/>
      <c r="FZ18" s="272"/>
      <c r="GA18" s="272"/>
      <c r="GB18" s="272"/>
      <c r="GC18" s="272"/>
      <c r="GD18" s="272"/>
      <c r="GE18" s="272"/>
      <c r="GF18" s="272"/>
      <c r="GG18" s="272"/>
      <c r="GH18" s="272"/>
      <c r="GI18" s="272"/>
      <c r="GJ18" s="272"/>
      <c r="GK18" s="272"/>
      <c r="GL18" s="272"/>
      <c r="GM18" s="272"/>
      <c r="GN18" s="272"/>
      <c r="GO18" s="272"/>
      <c r="GP18" s="272"/>
      <c r="GQ18" s="272"/>
      <c r="GR18" s="272"/>
      <c r="GS18" s="272"/>
      <c r="GT18" s="272"/>
      <c r="GU18" s="272"/>
      <c r="GV18" s="272"/>
      <c r="GW18" s="272"/>
      <c r="GX18" s="272"/>
      <c r="GY18" s="272"/>
      <c r="GZ18" s="272"/>
      <c r="HA18" s="272"/>
      <c r="HB18" s="272"/>
      <c r="HC18" s="272"/>
      <c r="HD18" s="272"/>
      <c r="HE18" s="272"/>
      <c r="HF18" s="272"/>
      <c r="HG18" s="272"/>
      <c r="HH18" s="272"/>
      <c r="HI18" s="272"/>
      <c r="HJ18" s="272"/>
      <c r="HK18" s="272"/>
      <c r="HL18" s="272"/>
      <c r="HM18" s="272"/>
      <c r="HN18" s="272"/>
      <c r="HO18" s="272"/>
      <c r="HP18" s="272"/>
      <c r="HQ18" s="272"/>
      <c r="HR18" s="272"/>
      <c r="HS18" s="272"/>
      <c r="HT18" s="272"/>
      <c r="HU18" s="272"/>
      <c r="HV18" s="272"/>
      <c r="HW18" s="272"/>
      <c r="HX18" s="272"/>
      <c r="HY18" s="272"/>
      <c r="HZ18" s="272"/>
      <c r="IA18" s="272"/>
      <c r="IB18" s="272"/>
      <c r="IC18" s="272"/>
      <c r="ID18" s="272"/>
      <c r="IE18" s="272"/>
      <c r="IF18" s="272"/>
      <c r="IG18" s="272"/>
      <c r="IH18" s="272"/>
      <c r="II18" s="272"/>
      <c r="IJ18" s="272"/>
      <c r="IK18" s="272"/>
      <c r="IL18" s="272"/>
      <c r="IM18" s="272"/>
      <c r="IN18" s="272"/>
      <c r="IO18" s="272"/>
      <c r="IP18" s="272"/>
      <c r="IQ18" s="272"/>
      <c r="IR18" s="272"/>
      <c r="IS18" s="272"/>
      <c r="IT18" s="272"/>
      <c r="IU18" s="272"/>
      <c r="IV18" s="272"/>
      <c r="IW18" s="272"/>
      <c r="IX18" s="272"/>
      <c r="IY18" s="272"/>
      <c r="IZ18" s="272"/>
      <c r="JA18" s="272"/>
      <c r="JB18" s="272"/>
      <c r="JC18" s="272"/>
      <c r="JD18" s="272"/>
      <c r="JE18" s="272"/>
      <c r="JF18" s="272"/>
      <c r="JG18" s="272"/>
      <c r="JH18" s="272"/>
      <c r="JI18" s="272"/>
      <c r="JJ18" s="272"/>
      <c r="JK18" s="272"/>
      <c r="JL18" s="272"/>
      <c r="JM18" s="272"/>
      <c r="JN18" s="272"/>
      <c r="JO18" s="272"/>
      <c r="JP18" s="272"/>
      <c r="JQ18" s="272"/>
      <c r="JR18" s="272"/>
      <c r="JS18" s="272"/>
      <c r="JT18" s="272"/>
      <c r="JU18" s="272"/>
      <c r="JV18" s="272"/>
      <c r="JW18" s="272"/>
      <c r="JX18" s="272"/>
      <c r="JY18" s="272"/>
      <c r="JZ18" s="272"/>
      <c r="KA18" s="272"/>
      <c r="KB18" s="272"/>
      <c r="KC18" s="272"/>
      <c r="KD18" s="272"/>
      <c r="KE18" s="272"/>
      <c r="KF18" s="272"/>
      <c r="KG18" s="272"/>
      <c r="KH18" s="272"/>
      <c r="KI18" s="272"/>
      <c r="KJ18" s="272"/>
      <c r="KK18" s="272"/>
      <c r="KL18" s="272"/>
      <c r="KM18" s="272"/>
      <c r="KN18" s="272"/>
      <c r="KO18" s="272"/>
      <c r="KP18" s="272"/>
      <c r="KQ18" s="272"/>
      <c r="KR18" s="272"/>
      <c r="KS18" s="272"/>
      <c r="KT18" s="272"/>
      <c r="KU18" s="272"/>
      <c r="KV18" s="272"/>
      <c r="KW18" s="272"/>
      <c r="KX18" s="272"/>
      <c r="KY18" s="272"/>
      <c r="KZ18" s="272"/>
      <c r="LA18" s="272"/>
      <c r="LB18" s="272"/>
      <c r="LC18" s="272"/>
      <c r="LD18" s="272"/>
      <c r="LE18" s="272"/>
      <c r="LF18" s="272"/>
      <c r="LG18" s="272"/>
      <c r="LH18" s="272"/>
      <c r="LI18" s="272"/>
      <c r="LJ18" s="272"/>
      <c r="LK18" s="272"/>
      <c r="LL18" s="272"/>
      <c r="LM18" s="272"/>
      <c r="LN18" s="272"/>
      <c r="LO18" s="272"/>
      <c r="LP18" s="272"/>
      <c r="LQ18" s="272"/>
      <c r="LR18" s="272"/>
      <c r="LS18" s="272"/>
      <c r="LT18" s="272"/>
      <c r="LU18" s="272"/>
      <c r="LV18" s="272"/>
      <c r="LW18" s="272"/>
      <c r="LX18" s="272"/>
      <c r="LY18" s="272"/>
      <c r="LZ18" s="272"/>
      <c r="MA18" s="272"/>
      <c r="MB18" s="272"/>
      <c r="MC18" s="272"/>
      <c r="MD18" s="272"/>
      <c r="ME18" s="272"/>
      <c r="MF18" s="272"/>
      <c r="MG18" s="272"/>
      <c r="MH18" s="272"/>
      <c r="MI18" s="272"/>
      <c r="MJ18" s="272"/>
      <c r="MK18" s="272"/>
      <c r="ML18" s="272"/>
      <c r="MM18" s="272"/>
      <c r="MN18" s="272"/>
      <c r="MO18" s="272"/>
      <c r="MP18" s="272"/>
      <c r="MQ18" s="272"/>
      <c r="MR18" s="272"/>
      <c r="MS18" s="272"/>
      <c r="MT18" s="272"/>
      <c r="MU18" s="272"/>
      <c r="MV18" s="272"/>
      <c r="MW18" s="272"/>
      <c r="MX18" s="272"/>
      <c r="MY18" s="272"/>
      <c r="MZ18" s="272"/>
      <c r="NA18" s="272"/>
      <c r="NB18" s="272"/>
      <c r="NC18" s="272"/>
      <c r="ND18" s="272"/>
      <c r="NE18" s="272"/>
      <c r="NF18" s="272"/>
      <c r="NG18" s="272"/>
      <c r="NH18" s="272"/>
      <c r="NI18" s="272"/>
      <c r="NJ18" s="272"/>
      <c r="NK18" s="272"/>
      <c r="NL18" s="272"/>
      <c r="NM18" s="272"/>
      <c r="NN18" s="272"/>
      <c r="NO18" s="272"/>
      <c r="NP18" s="272"/>
      <c r="NQ18" s="272"/>
      <c r="NR18" s="272"/>
      <c r="NS18" s="272"/>
      <c r="NT18" s="272"/>
      <c r="NU18" s="272"/>
      <c r="NV18" s="272"/>
      <c r="NW18" s="272"/>
      <c r="NX18" s="272"/>
      <c r="NY18" s="272"/>
      <c r="NZ18" s="272"/>
      <c r="OA18" s="272"/>
      <c r="OB18" s="272"/>
      <c r="OC18" s="272"/>
      <c r="OD18" s="272"/>
      <c r="OE18" s="272"/>
      <c r="OF18" s="272"/>
      <c r="OG18" s="272"/>
      <c r="OH18" s="272"/>
      <c r="OI18" s="272"/>
      <c r="OJ18" s="272"/>
      <c r="OK18" s="272"/>
      <c r="OL18" s="272"/>
      <c r="OM18" s="272"/>
      <c r="ON18" s="272"/>
      <c r="OO18" s="272"/>
      <c r="OP18" s="272"/>
      <c r="OQ18" s="272"/>
      <c r="OR18" s="272"/>
      <c r="OS18" s="272"/>
      <c r="OT18" s="272"/>
      <c r="OU18" s="272"/>
      <c r="OV18" s="272"/>
      <c r="OW18" s="272"/>
      <c r="OX18" s="272"/>
      <c r="OY18" s="272"/>
      <c r="OZ18" s="272"/>
      <c r="PA18" s="272"/>
      <c r="PB18" s="272"/>
      <c r="PC18" s="272"/>
      <c r="PD18" s="272"/>
      <c r="PE18" s="272"/>
      <c r="PF18" s="272"/>
      <c r="PG18" s="272"/>
      <c r="PH18" s="272"/>
      <c r="PI18" s="272"/>
      <c r="PJ18" s="272"/>
      <c r="PK18" s="272"/>
      <c r="PL18" s="272"/>
      <c r="PM18" s="272"/>
      <c r="PN18" s="272"/>
      <c r="PO18" s="272"/>
      <c r="PP18" s="272"/>
      <c r="PQ18" s="272"/>
      <c r="PR18" s="272"/>
      <c r="PS18" s="272"/>
      <c r="PT18" s="272"/>
      <c r="PU18" s="272"/>
      <c r="PV18" s="272"/>
      <c r="PW18" s="272"/>
      <c r="PX18" s="272"/>
      <c r="PY18" s="272"/>
      <c r="PZ18" s="272"/>
      <c r="QA18" s="272"/>
      <c r="QB18" s="272"/>
      <c r="QC18" s="272"/>
      <c r="QD18" s="272"/>
      <c r="QE18" s="272"/>
      <c r="QF18" s="272"/>
      <c r="QG18" s="272"/>
      <c r="QH18" s="272"/>
      <c r="QI18" s="272"/>
      <c r="QJ18" s="272"/>
      <c r="QK18" s="272"/>
      <c r="QL18" s="272"/>
      <c r="QM18" s="272"/>
      <c r="QN18" s="272"/>
      <c r="QO18" s="272"/>
      <c r="QP18" s="272"/>
      <c r="QQ18" s="272"/>
      <c r="QR18" s="272"/>
      <c r="QS18" s="272"/>
      <c r="QT18" s="272"/>
      <c r="QU18" s="272"/>
      <c r="QV18" s="272"/>
      <c r="QW18" s="272"/>
      <c r="QX18" s="272"/>
      <c r="QY18" s="272"/>
      <c r="QZ18" s="272"/>
      <c r="RA18" s="272"/>
      <c r="RB18" s="272"/>
      <c r="RC18" s="272"/>
      <c r="RD18" s="272"/>
      <c r="RE18" s="272"/>
      <c r="RF18" s="272"/>
      <c r="RG18" s="272"/>
      <c r="RH18" s="272"/>
      <c r="RI18" s="272"/>
      <c r="RJ18" s="272"/>
      <c r="RK18" s="272"/>
      <c r="RL18" s="272"/>
      <c r="RM18" s="272"/>
      <c r="RN18" s="272"/>
      <c r="RO18" s="272"/>
      <c r="RP18" s="272"/>
      <c r="RQ18" s="272"/>
      <c r="RR18" s="272"/>
      <c r="RS18" s="272"/>
      <c r="RT18" s="272"/>
      <c r="RU18" s="272"/>
      <c r="RV18" s="272"/>
      <c r="RW18" s="272"/>
      <c r="RX18" s="272"/>
      <c r="RY18" s="272"/>
      <c r="RZ18" s="272"/>
      <c r="SA18" s="272"/>
      <c r="SB18" s="272"/>
      <c r="SC18" s="272"/>
      <c r="SD18" s="272"/>
      <c r="SE18" s="272"/>
      <c r="SF18" s="272"/>
      <c r="SG18" s="272"/>
      <c r="SH18" s="272"/>
      <c r="SI18" s="272"/>
      <c r="SJ18" s="272"/>
      <c r="SK18" s="267"/>
      <c r="SL18" s="254"/>
      <c r="SM18" s="242"/>
      <c r="SN18" s="242"/>
      <c r="SO18" s="242"/>
    </row>
    <row r="19" spans="1:509" hidden="1" outlineLevel="3" x14ac:dyDescent="0.35">
      <c r="A19" s="242"/>
      <c r="B19" s="251"/>
      <c r="C19" s="438">
        <f>INT($C$6)+3</f>
        <v>4</v>
      </c>
      <c r="D19" s="267"/>
      <c r="E19" s="322"/>
      <c r="F19" s="322"/>
      <c r="G19" s="322"/>
      <c r="H19" s="267"/>
      <c r="I19" s="272" t="s">
        <v>380</v>
      </c>
      <c r="J19" s="272"/>
      <c r="K19" s="272"/>
      <c r="L19" s="272"/>
      <c r="M19" s="272"/>
      <c r="N19" s="275" t="b">
        <v>1</v>
      </c>
      <c r="O19" s="272"/>
      <c r="P19" s="272"/>
      <c r="Q19" s="272"/>
      <c r="R19" s="272"/>
      <c r="S19" s="272"/>
      <c r="T19" s="272"/>
      <c r="U19" s="272"/>
      <c r="V19" s="272"/>
      <c r="W19" s="272"/>
      <c r="X19" s="272"/>
      <c r="Y19" s="272"/>
      <c r="Z19" s="272"/>
      <c r="AA19" s="272"/>
      <c r="AB19" s="272"/>
      <c r="AC19" s="272"/>
      <c r="AD19" s="272"/>
      <c r="AE19" s="272"/>
      <c r="AF19" s="272"/>
      <c r="AG19" s="272"/>
      <c r="AH19" s="272"/>
      <c r="AI19" s="272"/>
      <c r="AJ19" s="272"/>
      <c r="AK19" s="272"/>
      <c r="AL19" s="272"/>
      <c r="AM19" s="272"/>
      <c r="AN19" s="272"/>
      <c r="AO19" s="272"/>
      <c r="AP19" s="272"/>
      <c r="AQ19" s="272"/>
      <c r="AR19" s="272"/>
      <c r="AS19" s="272"/>
      <c r="AT19" s="272"/>
      <c r="AU19" s="272"/>
      <c r="AV19" s="272"/>
      <c r="AW19" s="272"/>
      <c r="AX19" s="272"/>
      <c r="AY19" s="272"/>
      <c r="AZ19" s="272"/>
      <c r="BA19" s="272"/>
      <c r="BB19" s="272"/>
      <c r="BC19" s="272"/>
      <c r="BD19" s="272"/>
      <c r="BE19" s="272"/>
      <c r="BF19" s="272"/>
      <c r="BG19" s="272"/>
      <c r="BH19" s="272"/>
      <c r="BI19" s="272"/>
      <c r="BJ19" s="272"/>
      <c r="BK19" s="272"/>
      <c r="BL19" s="272"/>
      <c r="BM19" s="272"/>
      <c r="BN19" s="272"/>
      <c r="BO19" s="272"/>
      <c r="BP19" s="272"/>
      <c r="BQ19" s="272"/>
      <c r="BR19" s="272"/>
      <c r="BS19" s="272"/>
      <c r="BT19" s="272"/>
      <c r="BU19" s="272"/>
      <c r="BV19" s="272"/>
      <c r="BW19" s="272"/>
      <c r="BX19" s="272"/>
      <c r="BY19" s="272"/>
      <c r="BZ19" s="272"/>
      <c r="CA19" s="272"/>
      <c r="CB19" s="272"/>
      <c r="CC19" s="272"/>
      <c r="CD19" s="272"/>
      <c r="CE19" s="272"/>
      <c r="CF19" s="272"/>
      <c r="CG19" s="272"/>
      <c r="CH19" s="272"/>
      <c r="CI19" s="272"/>
      <c r="CJ19" s="272"/>
      <c r="CK19" s="272"/>
      <c r="CL19" s="272"/>
      <c r="CM19" s="272"/>
      <c r="CN19" s="272"/>
      <c r="CO19" s="272"/>
      <c r="CP19" s="272"/>
      <c r="CQ19" s="272"/>
      <c r="CR19" s="272"/>
      <c r="CS19" s="272"/>
      <c r="CT19" s="272"/>
      <c r="CU19" s="272"/>
      <c r="CV19" s="272"/>
      <c r="CW19" s="272"/>
      <c r="CX19" s="272"/>
      <c r="CY19" s="272"/>
      <c r="CZ19" s="272"/>
      <c r="DA19" s="272"/>
      <c r="DB19" s="272"/>
      <c r="DC19" s="272"/>
      <c r="DD19" s="272"/>
      <c r="DE19" s="272"/>
      <c r="DF19" s="272"/>
      <c r="DG19" s="272"/>
      <c r="DH19" s="272"/>
      <c r="DI19" s="272"/>
      <c r="DJ19" s="272"/>
      <c r="DK19" s="272"/>
      <c r="DL19" s="272"/>
      <c r="DM19" s="272"/>
      <c r="DN19" s="272"/>
      <c r="DO19" s="272"/>
      <c r="DP19" s="272"/>
      <c r="DQ19" s="272"/>
      <c r="DR19" s="272"/>
      <c r="DS19" s="272"/>
      <c r="DT19" s="272"/>
      <c r="DU19" s="272"/>
      <c r="DV19" s="272"/>
      <c r="DW19" s="272"/>
      <c r="DX19" s="272"/>
      <c r="DY19" s="272"/>
      <c r="DZ19" s="272"/>
      <c r="EA19" s="272"/>
      <c r="EB19" s="272"/>
      <c r="EC19" s="272"/>
      <c r="ED19" s="272"/>
      <c r="EE19" s="272"/>
      <c r="EF19" s="272"/>
      <c r="EG19" s="272"/>
      <c r="EH19" s="272"/>
      <c r="EI19" s="272"/>
      <c r="EJ19" s="272"/>
      <c r="EK19" s="272"/>
      <c r="EL19" s="272"/>
      <c r="EM19" s="272"/>
      <c r="EN19" s="272"/>
      <c r="EO19" s="272"/>
      <c r="EP19" s="272"/>
      <c r="EQ19" s="272"/>
      <c r="ER19" s="272"/>
      <c r="ES19" s="272"/>
      <c r="ET19" s="272"/>
      <c r="EU19" s="272"/>
      <c r="EV19" s="272"/>
      <c r="EW19" s="272"/>
      <c r="EX19" s="272"/>
      <c r="EY19" s="272"/>
      <c r="EZ19" s="272"/>
      <c r="FA19" s="272"/>
      <c r="FB19" s="272"/>
      <c r="FC19" s="272"/>
      <c r="FD19" s="272"/>
      <c r="FE19" s="272"/>
      <c r="FF19" s="272"/>
      <c r="FG19" s="272"/>
      <c r="FH19" s="272"/>
      <c r="FI19" s="272"/>
      <c r="FJ19" s="272"/>
      <c r="FK19" s="272"/>
      <c r="FL19" s="272"/>
      <c r="FM19" s="272"/>
      <c r="FN19" s="272"/>
      <c r="FO19" s="272"/>
      <c r="FP19" s="272"/>
      <c r="FQ19" s="272"/>
      <c r="FR19" s="272"/>
      <c r="FS19" s="272"/>
      <c r="FT19" s="272"/>
      <c r="FU19" s="272"/>
      <c r="FV19" s="272"/>
      <c r="FW19" s="272"/>
      <c r="FX19" s="272"/>
      <c r="FY19" s="272"/>
      <c r="FZ19" s="272"/>
      <c r="GA19" s="272"/>
      <c r="GB19" s="272"/>
      <c r="GC19" s="272"/>
      <c r="GD19" s="272"/>
      <c r="GE19" s="272"/>
      <c r="GF19" s="272"/>
      <c r="GG19" s="272"/>
      <c r="GH19" s="272"/>
      <c r="GI19" s="272"/>
      <c r="GJ19" s="272"/>
      <c r="GK19" s="272"/>
      <c r="GL19" s="272"/>
      <c r="GM19" s="272"/>
      <c r="GN19" s="272"/>
      <c r="GO19" s="272"/>
      <c r="GP19" s="272"/>
      <c r="GQ19" s="272"/>
      <c r="GR19" s="272"/>
      <c r="GS19" s="272"/>
      <c r="GT19" s="272"/>
      <c r="GU19" s="272"/>
      <c r="GV19" s="272"/>
      <c r="GW19" s="272"/>
      <c r="GX19" s="272"/>
      <c r="GY19" s="272"/>
      <c r="GZ19" s="272"/>
      <c r="HA19" s="272"/>
      <c r="HB19" s="272"/>
      <c r="HC19" s="272"/>
      <c r="HD19" s="272"/>
      <c r="HE19" s="272"/>
      <c r="HF19" s="272"/>
      <c r="HG19" s="272"/>
      <c r="HH19" s="272"/>
      <c r="HI19" s="272"/>
      <c r="HJ19" s="272"/>
      <c r="HK19" s="272"/>
      <c r="HL19" s="272"/>
      <c r="HM19" s="272"/>
      <c r="HN19" s="272"/>
      <c r="HO19" s="272"/>
      <c r="HP19" s="272"/>
      <c r="HQ19" s="272"/>
      <c r="HR19" s="272"/>
      <c r="HS19" s="272"/>
      <c r="HT19" s="272"/>
      <c r="HU19" s="272"/>
      <c r="HV19" s="272"/>
      <c r="HW19" s="272"/>
      <c r="HX19" s="272"/>
      <c r="HY19" s="272"/>
      <c r="HZ19" s="272"/>
      <c r="IA19" s="272"/>
      <c r="IB19" s="272"/>
      <c r="IC19" s="272"/>
      <c r="ID19" s="272"/>
      <c r="IE19" s="272"/>
      <c r="IF19" s="272"/>
      <c r="IG19" s="272"/>
      <c r="IH19" s="272"/>
      <c r="II19" s="272"/>
      <c r="IJ19" s="272"/>
      <c r="IK19" s="272"/>
      <c r="IL19" s="272"/>
      <c r="IM19" s="272"/>
      <c r="IN19" s="272"/>
      <c r="IO19" s="272"/>
      <c r="IP19" s="272"/>
      <c r="IQ19" s="272"/>
      <c r="IR19" s="272"/>
      <c r="IS19" s="272"/>
      <c r="IT19" s="272"/>
      <c r="IU19" s="272"/>
      <c r="IV19" s="272"/>
      <c r="IW19" s="272"/>
      <c r="IX19" s="272"/>
      <c r="IY19" s="272"/>
      <c r="IZ19" s="272"/>
      <c r="JA19" s="272"/>
      <c r="JB19" s="272"/>
      <c r="JC19" s="272"/>
      <c r="JD19" s="272"/>
      <c r="JE19" s="272"/>
      <c r="JF19" s="272"/>
      <c r="JG19" s="272"/>
      <c r="JH19" s="272"/>
      <c r="JI19" s="272"/>
      <c r="JJ19" s="272"/>
      <c r="JK19" s="272"/>
      <c r="JL19" s="272"/>
      <c r="JM19" s="272"/>
      <c r="JN19" s="272"/>
      <c r="JO19" s="272"/>
      <c r="JP19" s="272"/>
      <c r="JQ19" s="272"/>
      <c r="JR19" s="272"/>
      <c r="JS19" s="272"/>
      <c r="JT19" s="272"/>
      <c r="JU19" s="272"/>
      <c r="JV19" s="272"/>
      <c r="JW19" s="272"/>
      <c r="JX19" s="272"/>
      <c r="JY19" s="272"/>
      <c r="JZ19" s="272"/>
      <c r="KA19" s="272"/>
      <c r="KB19" s="272"/>
      <c r="KC19" s="272"/>
      <c r="KD19" s="272"/>
      <c r="KE19" s="272"/>
      <c r="KF19" s="272"/>
      <c r="KG19" s="272"/>
      <c r="KH19" s="272"/>
      <c r="KI19" s="272"/>
      <c r="KJ19" s="272"/>
      <c r="KK19" s="272"/>
      <c r="KL19" s="272"/>
      <c r="KM19" s="272"/>
      <c r="KN19" s="272"/>
      <c r="KO19" s="272"/>
      <c r="KP19" s="272"/>
      <c r="KQ19" s="272"/>
      <c r="KR19" s="272"/>
      <c r="KS19" s="272"/>
      <c r="KT19" s="272"/>
      <c r="KU19" s="272"/>
      <c r="KV19" s="272"/>
      <c r="KW19" s="272"/>
      <c r="KX19" s="272"/>
      <c r="KY19" s="272"/>
      <c r="KZ19" s="272"/>
      <c r="LA19" s="272"/>
      <c r="LB19" s="272"/>
      <c r="LC19" s="272"/>
      <c r="LD19" s="272"/>
      <c r="LE19" s="272"/>
      <c r="LF19" s="272"/>
      <c r="LG19" s="272"/>
      <c r="LH19" s="272"/>
      <c r="LI19" s="272"/>
      <c r="LJ19" s="272"/>
      <c r="LK19" s="272"/>
      <c r="LL19" s="272"/>
      <c r="LM19" s="272"/>
      <c r="LN19" s="272"/>
      <c r="LO19" s="272"/>
      <c r="LP19" s="272"/>
      <c r="LQ19" s="272"/>
      <c r="LR19" s="272"/>
      <c r="LS19" s="272"/>
      <c r="LT19" s="272"/>
      <c r="LU19" s="272"/>
      <c r="LV19" s="272"/>
      <c r="LW19" s="272"/>
      <c r="LX19" s="272"/>
      <c r="LY19" s="272"/>
      <c r="LZ19" s="272"/>
      <c r="MA19" s="272"/>
      <c r="MB19" s="272"/>
      <c r="MC19" s="272"/>
      <c r="MD19" s="272"/>
      <c r="ME19" s="272"/>
      <c r="MF19" s="272"/>
      <c r="MG19" s="272"/>
      <c r="MH19" s="272"/>
      <c r="MI19" s="272"/>
      <c r="MJ19" s="272"/>
      <c r="MK19" s="272"/>
      <c r="ML19" s="272"/>
      <c r="MM19" s="272"/>
      <c r="MN19" s="272"/>
      <c r="MO19" s="272"/>
      <c r="MP19" s="272"/>
      <c r="MQ19" s="272"/>
      <c r="MR19" s="272"/>
      <c r="MS19" s="272"/>
      <c r="MT19" s="272"/>
      <c r="MU19" s="272"/>
      <c r="MV19" s="272"/>
      <c r="MW19" s="272"/>
      <c r="MX19" s="272"/>
      <c r="MY19" s="272"/>
      <c r="MZ19" s="272"/>
      <c r="NA19" s="272"/>
      <c r="NB19" s="272"/>
      <c r="NC19" s="272"/>
      <c r="ND19" s="272"/>
      <c r="NE19" s="272"/>
      <c r="NF19" s="272"/>
      <c r="NG19" s="272"/>
      <c r="NH19" s="272"/>
      <c r="NI19" s="272"/>
      <c r="NJ19" s="272"/>
      <c r="NK19" s="272"/>
      <c r="NL19" s="272"/>
      <c r="NM19" s="272"/>
      <c r="NN19" s="272"/>
      <c r="NO19" s="272"/>
      <c r="NP19" s="272"/>
      <c r="NQ19" s="272"/>
      <c r="NR19" s="272"/>
      <c r="NS19" s="272"/>
      <c r="NT19" s="272"/>
      <c r="NU19" s="272"/>
      <c r="NV19" s="272"/>
      <c r="NW19" s="272"/>
      <c r="NX19" s="272"/>
      <c r="NY19" s="272"/>
      <c r="NZ19" s="272"/>
      <c r="OA19" s="272"/>
      <c r="OB19" s="272"/>
      <c r="OC19" s="272"/>
      <c r="OD19" s="272"/>
      <c r="OE19" s="272"/>
      <c r="OF19" s="272"/>
      <c r="OG19" s="272"/>
      <c r="OH19" s="272"/>
      <c r="OI19" s="272"/>
      <c r="OJ19" s="272"/>
      <c r="OK19" s="272"/>
      <c r="OL19" s="272"/>
      <c r="OM19" s="272"/>
      <c r="ON19" s="272"/>
      <c r="OO19" s="272"/>
      <c r="OP19" s="272"/>
      <c r="OQ19" s="272"/>
      <c r="OR19" s="272"/>
      <c r="OS19" s="272"/>
      <c r="OT19" s="272"/>
      <c r="OU19" s="272"/>
      <c r="OV19" s="272"/>
      <c r="OW19" s="272"/>
      <c r="OX19" s="272"/>
      <c r="OY19" s="272"/>
      <c r="OZ19" s="272"/>
      <c r="PA19" s="272"/>
      <c r="PB19" s="272"/>
      <c r="PC19" s="272"/>
      <c r="PD19" s="272"/>
      <c r="PE19" s="272"/>
      <c r="PF19" s="272"/>
      <c r="PG19" s="272"/>
      <c r="PH19" s="272"/>
      <c r="PI19" s="272"/>
      <c r="PJ19" s="272"/>
      <c r="PK19" s="272"/>
      <c r="PL19" s="272"/>
      <c r="PM19" s="272"/>
      <c r="PN19" s="272"/>
      <c r="PO19" s="272"/>
      <c r="PP19" s="272"/>
      <c r="PQ19" s="272"/>
      <c r="PR19" s="272"/>
      <c r="PS19" s="272"/>
      <c r="PT19" s="272"/>
      <c r="PU19" s="272"/>
      <c r="PV19" s="272"/>
      <c r="PW19" s="272"/>
      <c r="PX19" s="272"/>
      <c r="PY19" s="272"/>
      <c r="PZ19" s="272"/>
      <c r="QA19" s="272"/>
      <c r="QB19" s="272"/>
      <c r="QC19" s="272"/>
      <c r="QD19" s="272"/>
      <c r="QE19" s="272"/>
      <c r="QF19" s="272"/>
      <c r="QG19" s="272"/>
      <c r="QH19" s="272"/>
      <c r="QI19" s="272"/>
      <c r="QJ19" s="272"/>
      <c r="QK19" s="272"/>
      <c r="QL19" s="272"/>
      <c r="QM19" s="272"/>
      <c r="QN19" s="272"/>
      <c r="QO19" s="272"/>
      <c r="QP19" s="272"/>
      <c r="QQ19" s="272"/>
      <c r="QR19" s="272"/>
      <c r="QS19" s="272"/>
      <c r="QT19" s="272"/>
      <c r="QU19" s="272"/>
      <c r="QV19" s="272"/>
      <c r="QW19" s="272"/>
      <c r="QX19" s="272"/>
      <c r="QY19" s="272"/>
      <c r="QZ19" s="272"/>
      <c r="RA19" s="272"/>
      <c r="RB19" s="272"/>
      <c r="RC19" s="272"/>
      <c r="RD19" s="272"/>
      <c r="RE19" s="272"/>
      <c r="RF19" s="272"/>
      <c r="RG19" s="272"/>
      <c r="RH19" s="272"/>
      <c r="RI19" s="272"/>
      <c r="RJ19" s="272"/>
      <c r="RK19" s="272"/>
      <c r="RL19" s="272"/>
      <c r="RM19" s="272"/>
      <c r="RN19" s="272"/>
      <c r="RO19" s="272"/>
      <c r="RP19" s="272"/>
      <c r="RQ19" s="272"/>
      <c r="RR19" s="272"/>
      <c r="RS19" s="272"/>
      <c r="RT19" s="272"/>
      <c r="RU19" s="272"/>
      <c r="RV19" s="272"/>
      <c r="RW19" s="272"/>
      <c r="RX19" s="272"/>
      <c r="RY19" s="272"/>
      <c r="RZ19" s="272"/>
      <c r="SA19" s="272"/>
      <c r="SB19" s="272"/>
      <c r="SC19" s="272"/>
      <c r="SD19" s="272"/>
      <c r="SE19" s="272"/>
      <c r="SF19" s="272"/>
      <c r="SG19" s="272"/>
      <c r="SH19" s="272"/>
      <c r="SI19" s="272"/>
      <c r="SJ19" s="272"/>
      <c r="SK19" s="267"/>
      <c r="SL19" s="254"/>
      <c r="SM19" s="242"/>
      <c r="SN19" s="242"/>
      <c r="SO19" s="242"/>
    </row>
    <row r="20" spans="1:509" ht="5.15" hidden="1" customHeight="1" outlineLevel="3" x14ac:dyDescent="0.35">
      <c r="A20" s="242"/>
      <c r="B20" s="251"/>
      <c r="C20" s="438">
        <f>INT($C$6)+3.005</f>
        <v>4.0049999999999999</v>
      </c>
      <c r="D20" s="267"/>
      <c r="E20" s="267"/>
      <c r="F20" s="267"/>
      <c r="G20" s="267"/>
      <c r="H20" s="267"/>
      <c r="I20" s="267"/>
      <c r="J20" s="267"/>
      <c r="K20" s="267"/>
      <c r="L20" s="267"/>
      <c r="M20" s="267"/>
      <c r="N20" s="267"/>
      <c r="O20" s="267"/>
      <c r="P20" s="267"/>
      <c r="Q20" s="267"/>
      <c r="R20" s="267"/>
      <c r="S20" s="267"/>
      <c r="T20" s="267"/>
      <c r="U20" s="267"/>
      <c r="V20" s="267"/>
      <c r="W20" s="267"/>
      <c r="X20" s="267"/>
      <c r="Y20" s="267"/>
      <c r="Z20" s="267"/>
      <c r="AA20" s="267"/>
      <c r="AB20" s="267"/>
      <c r="AC20" s="267"/>
      <c r="AD20" s="267"/>
      <c r="AE20" s="267"/>
      <c r="AF20" s="267"/>
      <c r="AG20" s="267"/>
      <c r="AH20" s="267"/>
      <c r="AI20" s="267"/>
      <c r="AJ20" s="267"/>
      <c r="AK20" s="267"/>
      <c r="AL20" s="267"/>
      <c r="AM20" s="267"/>
      <c r="AN20" s="267"/>
      <c r="AO20" s="267"/>
      <c r="AP20" s="267"/>
      <c r="AQ20" s="267"/>
      <c r="AR20" s="267"/>
      <c r="AS20" s="267"/>
      <c r="AT20" s="267"/>
      <c r="AU20" s="267"/>
      <c r="AV20" s="267"/>
      <c r="AW20" s="267"/>
      <c r="AX20" s="267"/>
      <c r="AY20" s="267"/>
      <c r="AZ20" s="267"/>
      <c r="BA20" s="267"/>
      <c r="BB20" s="267"/>
      <c r="BC20" s="267"/>
      <c r="BD20" s="267"/>
      <c r="BE20" s="267"/>
      <c r="BF20" s="267"/>
      <c r="BG20" s="267"/>
      <c r="BH20" s="267"/>
      <c r="BI20" s="267"/>
      <c r="BJ20" s="267"/>
      <c r="BK20" s="267"/>
      <c r="BL20" s="267"/>
      <c r="BM20" s="267"/>
      <c r="BN20" s="267"/>
      <c r="BO20" s="267"/>
      <c r="BP20" s="267"/>
      <c r="BQ20" s="267"/>
      <c r="BR20" s="267"/>
      <c r="BS20" s="267"/>
      <c r="BT20" s="267"/>
      <c r="BU20" s="267"/>
      <c r="BV20" s="267"/>
      <c r="BW20" s="267"/>
      <c r="BX20" s="267"/>
      <c r="BY20" s="267"/>
      <c r="BZ20" s="267"/>
      <c r="CA20" s="267"/>
      <c r="CB20" s="267"/>
      <c r="CC20" s="267"/>
      <c r="CD20" s="267"/>
      <c r="CE20" s="267"/>
      <c r="CF20" s="267"/>
      <c r="CG20" s="267"/>
      <c r="CH20" s="267"/>
      <c r="CI20" s="267"/>
      <c r="CJ20" s="267"/>
      <c r="CK20" s="267"/>
      <c r="CL20" s="267"/>
      <c r="CM20" s="267"/>
      <c r="CN20" s="267"/>
      <c r="CO20" s="267"/>
      <c r="CP20" s="267"/>
      <c r="CQ20" s="267"/>
      <c r="CR20" s="267"/>
      <c r="CS20" s="267"/>
      <c r="CT20" s="267"/>
      <c r="CU20" s="267"/>
      <c r="CV20" s="267"/>
      <c r="CW20" s="267"/>
      <c r="CX20" s="267"/>
      <c r="CY20" s="267"/>
      <c r="CZ20" s="267"/>
      <c r="DA20" s="267"/>
      <c r="DB20" s="267"/>
      <c r="DC20" s="267"/>
      <c r="DD20" s="267"/>
      <c r="DE20" s="267"/>
      <c r="DF20" s="267"/>
      <c r="DG20" s="267"/>
      <c r="DH20" s="267"/>
      <c r="DI20" s="267"/>
      <c r="DJ20" s="267"/>
      <c r="DK20" s="267"/>
      <c r="DL20" s="267"/>
      <c r="DM20" s="267"/>
      <c r="DN20" s="267"/>
      <c r="DO20" s="267"/>
      <c r="DP20" s="267"/>
      <c r="DQ20" s="267"/>
      <c r="DR20" s="267"/>
      <c r="DS20" s="267"/>
      <c r="DT20" s="267"/>
      <c r="DU20" s="267"/>
      <c r="DV20" s="267"/>
      <c r="DW20" s="267"/>
      <c r="DX20" s="267"/>
      <c r="DY20" s="267"/>
      <c r="DZ20" s="267"/>
      <c r="EA20" s="267"/>
      <c r="EB20" s="267"/>
      <c r="EC20" s="267"/>
      <c r="ED20" s="267"/>
      <c r="EE20" s="267"/>
      <c r="EF20" s="267"/>
      <c r="EG20" s="267"/>
      <c r="EH20" s="267"/>
      <c r="EI20" s="267"/>
      <c r="EJ20" s="267"/>
      <c r="EK20" s="267"/>
      <c r="EL20" s="267"/>
      <c r="EM20" s="267"/>
      <c r="EN20" s="267"/>
      <c r="EO20" s="267"/>
      <c r="EP20" s="267"/>
      <c r="EQ20" s="267"/>
      <c r="ER20" s="267"/>
      <c r="ES20" s="267"/>
      <c r="ET20" s="267"/>
      <c r="EU20" s="267"/>
      <c r="EV20" s="267"/>
      <c r="EW20" s="267"/>
      <c r="EX20" s="267"/>
      <c r="EY20" s="267"/>
      <c r="EZ20" s="267"/>
      <c r="FA20" s="267"/>
      <c r="FB20" s="267"/>
      <c r="FC20" s="267"/>
      <c r="FD20" s="267"/>
      <c r="FE20" s="267"/>
      <c r="FF20" s="267"/>
      <c r="FG20" s="267"/>
      <c r="FH20" s="267"/>
      <c r="FI20" s="267"/>
      <c r="FJ20" s="267"/>
      <c r="FK20" s="267"/>
      <c r="FL20" s="267"/>
      <c r="FM20" s="267"/>
      <c r="FN20" s="267"/>
      <c r="FO20" s="267"/>
      <c r="FP20" s="267"/>
      <c r="FQ20" s="267"/>
      <c r="FR20" s="267"/>
      <c r="FS20" s="267"/>
      <c r="FT20" s="267"/>
      <c r="FU20" s="267"/>
      <c r="FV20" s="267"/>
      <c r="FW20" s="267"/>
      <c r="FX20" s="267"/>
      <c r="FY20" s="267"/>
      <c r="FZ20" s="267"/>
      <c r="GA20" s="267"/>
      <c r="GB20" s="267"/>
      <c r="GC20" s="267"/>
      <c r="GD20" s="267"/>
      <c r="GE20" s="267"/>
      <c r="GF20" s="267"/>
      <c r="GG20" s="267"/>
      <c r="GH20" s="267"/>
      <c r="GI20" s="267"/>
      <c r="GJ20" s="267"/>
      <c r="GK20" s="267"/>
      <c r="GL20" s="267"/>
      <c r="GM20" s="267"/>
      <c r="GN20" s="267"/>
      <c r="GO20" s="267"/>
      <c r="GP20" s="267"/>
      <c r="GQ20" s="267"/>
      <c r="GR20" s="267"/>
      <c r="GS20" s="267"/>
      <c r="GT20" s="267"/>
      <c r="GU20" s="267"/>
      <c r="GV20" s="267"/>
      <c r="GW20" s="267"/>
      <c r="GX20" s="267"/>
      <c r="GY20" s="267"/>
      <c r="GZ20" s="267"/>
      <c r="HA20" s="267"/>
      <c r="HB20" s="267"/>
      <c r="HC20" s="267"/>
      <c r="HD20" s="267"/>
      <c r="HE20" s="267"/>
      <c r="HF20" s="267"/>
      <c r="HG20" s="267"/>
      <c r="HH20" s="267"/>
      <c r="HI20" s="267"/>
      <c r="HJ20" s="267"/>
      <c r="HK20" s="267"/>
      <c r="HL20" s="267"/>
      <c r="HM20" s="267"/>
      <c r="HN20" s="267"/>
      <c r="HO20" s="267"/>
      <c r="HP20" s="267"/>
      <c r="HQ20" s="267"/>
      <c r="HR20" s="267"/>
      <c r="HS20" s="267"/>
      <c r="HT20" s="267"/>
      <c r="HU20" s="267"/>
      <c r="HV20" s="267"/>
      <c r="HW20" s="267"/>
      <c r="HX20" s="267"/>
      <c r="HY20" s="267"/>
      <c r="HZ20" s="267"/>
      <c r="IA20" s="267"/>
      <c r="IB20" s="267"/>
      <c r="IC20" s="267"/>
      <c r="ID20" s="267"/>
      <c r="IE20" s="267"/>
      <c r="IF20" s="267"/>
      <c r="IG20" s="267"/>
      <c r="IH20" s="267"/>
      <c r="II20" s="267"/>
      <c r="IJ20" s="267"/>
      <c r="IK20" s="267"/>
      <c r="IL20" s="267"/>
      <c r="IM20" s="267"/>
      <c r="IN20" s="267"/>
      <c r="IO20" s="267"/>
      <c r="IP20" s="267"/>
      <c r="IQ20" s="267"/>
      <c r="IR20" s="267"/>
      <c r="IS20" s="267"/>
      <c r="IT20" s="267"/>
      <c r="IU20" s="267"/>
      <c r="IV20" s="267"/>
      <c r="IW20" s="267"/>
      <c r="IX20" s="267"/>
      <c r="IY20" s="267"/>
      <c r="IZ20" s="267"/>
      <c r="JA20" s="267"/>
      <c r="JB20" s="267"/>
      <c r="JC20" s="267"/>
      <c r="JD20" s="267"/>
      <c r="JE20" s="267"/>
      <c r="JF20" s="267"/>
      <c r="JG20" s="267"/>
      <c r="JH20" s="267"/>
      <c r="JI20" s="267"/>
      <c r="JJ20" s="267"/>
      <c r="JK20" s="267"/>
      <c r="JL20" s="267"/>
      <c r="JM20" s="267"/>
      <c r="JN20" s="267"/>
      <c r="JO20" s="267"/>
      <c r="JP20" s="267"/>
      <c r="JQ20" s="267"/>
      <c r="JR20" s="267"/>
      <c r="JS20" s="267"/>
      <c r="JT20" s="267"/>
      <c r="JU20" s="267"/>
      <c r="JV20" s="267"/>
      <c r="JW20" s="267"/>
      <c r="JX20" s="267"/>
      <c r="JY20" s="267"/>
      <c r="JZ20" s="267"/>
      <c r="KA20" s="267"/>
      <c r="KB20" s="267"/>
      <c r="KC20" s="267"/>
      <c r="KD20" s="267"/>
      <c r="KE20" s="267"/>
      <c r="KF20" s="267"/>
      <c r="KG20" s="267"/>
      <c r="KH20" s="267"/>
      <c r="KI20" s="267"/>
      <c r="KJ20" s="267"/>
      <c r="KK20" s="267"/>
      <c r="KL20" s="267"/>
      <c r="KM20" s="267"/>
      <c r="KN20" s="267"/>
      <c r="KO20" s="267"/>
      <c r="KP20" s="267"/>
      <c r="KQ20" s="267"/>
      <c r="KR20" s="267"/>
      <c r="KS20" s="267"/>
      <c r="KT20" s="267"/>
      <c r="KU20" s="267"/>
      <c r="KV20" s="267"/>
      <c r="KW20" s="267"/>
      <c r="KX20" s="267"/>
      <c r="KY20" s="267"/>
      <c r="KZ20" s="267"/>
      <c r="LA20" s="267"/>
      <c r="LB20" s="267"/>
      <c r="LC20" s="267"/>
      <c r="LD20" s="267"/>
      <c r="LE20" s="267"/>
      <c r="LF20" s="267"/>
      <c r="LG20" s="267"/>
      <c r="LH20" s="267"/>
      <c r="LI20" s="267"/>
      <c r="LJ20" s="267"/>
      <c r="LK20" s="267"/>
      <c r="LL20" s="267"/>
      <c r="LM20" s="267"/>
      <c r="LN20" s="267"/>
      <c r="LO20" s="267"/>
      <c r="LP20" s="267"/>
      <c r="LQ20" s="267"/>
      <c r="LR20" s="267"/>
      <c r="LS20" s="267"/>
      <c r="LT20" s="267"/>
      <c r="LU20" s="267"/>
      <c r="LV20" s="267"/>
      <c r="LW20" s="267"/>
      <c r="LX20" s="267"/>
      <c r="LY20" s="267"/>
      <c r="LZ20" s="267"/>
      <c r="MA20" s="267"/>
      <c r="MB20" s="267"/>
      <c r="MC20" s="267"/>
      <c r="MD20" s="267"/>
      <c r="ME20" s="267"/>
      <c r="MF20" s="267"/>
      <c r="MG20" s="267"/>
      <c r="MH20" s="267"/>
      <c r="MI20" s="267"/>
      <c r="MJ20" s="267"/>
      <c r="MK20" s="267"/>
      <c r="ML20" s="267"/>
      <c r="MM20" s="267"/>
      <c r="MN20" s="267"/>
      <c r="MO20" s="267"/>
      <c r="MP20" s="267"/>
      <c r="MQ20" s="267"/>
      <c r="MR20" s="267"/>
      <c r="MS20" s="267"/>
      <c r="MT20" s="267"/>
      <c r="MU20" s="267"/>
      <c r="MV20" s="267"/>
      <c r="MW20" s="267"/>
      <c r="MX20" s="267"/>
      <c r="MY20" s="267"/>
      <c r="MZ20" s="267"/>
      <c r="NA20" s="267"/>
      <c r="NB20" s="267"/>
      <c r="NC20" s="267"/>
      <c r="ND20" s="267"/>
      <c r="NE20" s="267"/>
      <c r="NF20" s="267"/>
      <c r="NG20" s="267"/>
      <c r="NH20" s="267"/>
      <c r="NI20" s="267"/>
      <c r="NJ20" s="267"/>
      <c r="NK20" s="267"/>
      <c r="NL20" s="267"/>
      <c r="NM20" s="267"/>
      <c r="NN20" s="267"/>
      <c r="NO20" s="267"/>
      <c r="NP20" s="267"/>
      <c r="NQ20" s="267"/>
      <c r="NR20" s="267"/>
      <c r="NS20" s="267"/>
      <c r="NT20" s="267"/>
      <c r="NU20" s="267"/>
      <c r="NV20" s="267"/>
      <c r="NW20" s="267"/>
      <c r="NX20" s="267"/>
      <c r="NY20" s="267"/>
      <c r="NZ20" s="267"/>
      <c r="OA20" s="267"/>
      <c r="OB20" s="267"/>
      <c r="OC20" s="267"/>
      <c r="OD20" s="267"/>
      <c r="OE20" s="267"/>
      <c r="OF20" s="267"/>
      <c r="OG20" s="267"/>
      <c r="OH20" s="267"/>
      <c r="OI20" s="267"/>
      <c r="OJ20" s="267"/>
      <c r="OK20" s="267"/>
      <c r="OL20" s="267"/>
      <c r="OM20" s="267"/>
      <c r="ON20" s="267"/>
      <c r="OO20" s="267"/>
      <c r="OP20" s="267"/>
      <c r="OQ20" s="267"/>
      <c r="OR20" s="267"/>
      <c r="OS20" s="267"/>
      <c r="OT20" s="267"/>
      <c r="OU20" s="267"/>
      <c r="OV20" s="267"/>
      <c r="OW20" s="267"/>
      <c r="OX20" s="267"/>
      <c r="OY20" s="267"/>
      <c r="OZ20" s="267"/>
      <c r="PA20" s="267"/>
      <c r="PB20" s="267"/>
      <c r="PC20" s="267"/>
      <c r="PD20" s="267"/>
      <c r="PE20" s="267"/>
      <c r="PF20" s="267"/>
      <c r="PG20" s="267"/>
      <c r="PH20" s="267"/>
      <c r="PI20" s="267"/>
      <c r="PJ20" s="267"/>
      <c r="PK20" s="267"/>
      <c r="PL20" s="267"/>
      <c r="PM20" s="267"/>
      <c r="PN20" s="267"/>
      <c r="PO20" s="267"/>
      <c r="PP20" s="267"/>
      <c r="PQ20" s="267"/>
      <c r="PR20" s="267"/>
      <c r="PS20" s="267"/>
      <c r="PT20" s="267"/>
      <c r="PU20" s="267"/>
      <c r="PV20" s="267"/>
      <c r="PW20" s="267"/>
      <c r="PX20" s="267"/>
      <c r="PY20" s="267"/>
      <c r="PZ20" s="267"/>
      <c r="QA20" s="267"/>
      <c r="QB20" s="267"/>
      <c r="QC20" s="267"/>
      <c r="QD20" s="267"/>
      <c r="QE20" s="267"/>
      <c r="QF20" s="267"/>
      <c r="QG20" s="267"/>
      <c r="QH20" s="267"/>
      <c r="QI20" s="267"/>
      <c r="QJ20" s="267"/>
      <c r="QK20" s="267"/>
      <c r="QL20" s="267"/>
      <c r="QM20" s="267"/>
      <c r="QN20" s="267"/>
      <c r="QO20" s="267"/>
      <c r="QP20" s="267"/>
      <c r="QQ20" s="267"/>
      <c r="QR20" s="267"/>
      <c r="QS20" s="267"/>
      <c r="QT20" s="267"/>
      <c r="QU20" s="267"/>
      <c r="QV20" s="267"/>
      <c r="QW20" s="267"/>
      <c r="QX20" s="267"/>
      <c r="QY20" s="267"/>
      <c r="QZ20" s="267"/>
      <c r="RA20" s="267"/>
      <c r="RB20" s="267"/>
      <c r="RC20" s="267"/>
      <c r="RD20" s="267"/>
      <c r="RE20" s="267"/>
      <c r="RF20" s="267"/>
      <c r="RG20" s="267"/>
      <c r="RH20" s="267"/>
      <c r="RI20" s="267"/>
      <c r="RJ20" s="267"/>
      <c r="RK20" s="267"/>
      <c r="RL20" s="267"/>
      <c r="RM20" s="267"/>
      <c r="RN20" s="267"/>
      <c r="RO20" s="267"/>
      <c r="RP20" s="267"/>
      <c r="RQ20" s="267"/>
      <c r="RR20" s="267"/>
      <c r="RS20" s="267"/>
      <c r="RT20" s="267"/>
      <c r="RU20" s="267"/>
      <c r="RV20" s="267"/>
      <c r="RW20" s="267"/>
      <c r="RX20" s="267"/>
      <c r="RY20" s="267"/>
      <c r="RZ20" s="267"/>
      <c r="SA20" s="267"/>
      <c r="SB20" s="267"/>
      <c r="SC20" s="267"/>
      <c r="SD20" s="267"/>
      <c r="SE20" s="267"/>
      <c r="SF20" s="267"/>
      <c r="SG20" s="267"/>
      <c r="SH20" s="267"/>
      <c r="SI20" s="267"/>
      <c r="SJ20" s="267"/>
      <c r="SK20" s="267" t="s">
        <v>372</v>
      </c>
      <c r="SL20" s="254"/>
      <c r="SM20" s="242"/>
      <c r="SN20" s="242"/>
      <c r="SO20" s="242"/>
    </row>
    <row r="21" spans="1:509" ht="5.15" hidden="1" customHeight="1" outlineLevel="2" x14ac:dyDescent="0.35">
      <c r="A21" s="242"/>
      <c r="B21" s="251"/>
      <c r="C21" s="438">
        <f>INT($C$6)+2.005</f>
        <v>3.0049999999999999</v>
      </c>
      <c r="D21" s="267"/>
      <c r="E21" s="267"/>
      <c r="F21" s="267"/>
      <c r="G21" s="267"/>
      <c r="H21" s="267"/>
      <c r="I21" s="267"/>
      <c r="J21" s="267"/>
      <c r="K21" s="267"/>
      <c r="L21" s="267"/>
      <c r="M21" s="267"/>
      <c r="N21" s="267"/>
      <c r="O21" s="267"/>
      <c r="P21" s="267"/>
      <c r="Q21" s="267"/>
      <c r="R21" s="267"/>
      <c r="S21" s="267"/>
      <c r="T21" s="267"/>
      <c r="U21" s="267"/>
      <c r="V21" s="267"/>
      <c r="W21" s="267"/>
      <c r="X21" s="267"/>
      <c r="Y21" s="267"/>
      <c r="Z21" s="267"/>
      <c r="AA21" s="267"/>
      <c r="AB21" s="267"/>
      <c r="AC21" s="267"/>
      <c r="AD21" s="267"/>
      <c r="AE21" s="267"/>
      <c r="AF21" s="267"/>
      <c r="AG21" s="267"/>
      <c r="AH21" s="267"/>
      <c r="AI21" s="267"/>
      <c r="AJ21" s="267"/>
      <c r="AK21" s="267"/>
      <c r="AL21" s="267"/>
      <c r="AM21" s="267"/>
      <c r="AN21" s="267"/>
      <c r="AO21" s="267"/>
      <c r="AP21" s="267"/>
      <c r="AQ21" s="267"/>
      <c r="AR21" s="267"/>
      <c r="AS21" s="267"/>
      <c r="AT21" s="267"/>
      <c r="AU21" s="267"/>
      <c r="AV21" s="267"/>
      <c r="AW21" s="267"/>
      <c r="AX21" s="267"/>
      <c r="AY21" s="267"/>
      <c r="AZ21" s="267"/>
      <c r="BA21" s="267"/>
      <c r="BB21" s="267"/>
      <c r="BC21" s="267"/>
      <c r="BD21" s="267"/>
      <c r="BE21" s="267"/>
      <c r="BF21" s="267"/>
      <c r="BG21" s="267"/>
      <c r="BH21" s="267"/>
      <c r="BI21" s="267"/>
      <c r="BJ21" s="267"/>
      <c r="BK21" s="267"/>
      <c r="BL21" s="267"/>
      <c r="BM21" s="267"/>
      <c r="BN21" s="267"/>
      <c r="BO21" s="267"/>
      <c r="BP21" s="267"/>
      <c r="BQ21" s="267"/>
      <c r="BR21" s="267"/>
      <c r="BS21" s="267"/>
      <c r="BT21" s="267"/>
      <c r="BU21" s="267"/>
      <c r="BV21" s="267"/>
      <c r="BW21" s="267"/>
      <c r="BX21" s="267"/>
      <c r="BY21" s="267"/>
      <c r="BZ21" s="267"/>
      <c r="CA21" s="267"/>
      <c r="CB21" s="267"/>
      <c r="CC21" s="267"/>
      <c r="CD21" s="267"/>
      <c r="CE21" s="267"/>
      <c r="CF21" s="267"/>
      <c r="CG21" s="267"/>
      <c r="CH21" s="267"/>
      <c r="CI21" s="267"/>
      <c r="CJ21" s="267"/>
      <c r="CK21" s="267"/>
      <c r="CL21" s="267"/>
      <c r="CM21" s="267"/>
      <c r="CN21" s="267"/>
      <c r="CO21" s="267"/>
      <c r="CP21" s="267"/>
      <c r="CQ21" s="267"/>
      <c r="CR21" s="267"/>
      <c r="CS21" s="267"/>
      <c r="CT21" s="267"/>
      <c r="CU21" s="267"/>
      <c r="CV21" s="267"/>
      <c r="CW21" s="267"/>
      <c r="CX21" s="267"/>
      <c r="CY21" s="267"/>
      <c r="CZ21" s="267"/>
      <c r="DA21" s="267"/>
      <c r="DB21" s="267"/>
      <c r="DC21" s="267"/>
      <c r="DD21" s="267"/>
      <c r="DE21" s="267"/>
      <c r="DF21" s="267"/>
      <c r="DG21" s="267"/>
      <c r="DH21" s="267"/>
      <c r="DI21" s="267"/>
      <c r="DJ21" s="267"/>
      <c r="DK21" s="267"/>
      <c r="DL21" s="267"/>
      <c r="DM21" s="267"/>
      <c r="DN21" s="267"/>
      <c r="DO21" s="267"/>
      <c r="DP21" s="267"/>
      <c r="DQ21" s="267"/>
      <c r="DR21" s="267"/>
      <c r="DS21" s="267"/>
      <c r="DT21" s="267"/>
      <c r="DU21" s="267"/>
      <c r="DV21" s="267"/>
      <c r="DW21" s="267"/>
      <c r="DX21" s="267"/>
      <c r="DY21" s="267"/>
      <c r="DZ21" s="267"/>
      <c r="EA21" s="267"/>
      <c r="EB21" s="267"/>
      <c r="EC21" s="267"/>
      <c r="ED21" s="267"/>
      <c r="EE21" s="267"/>
      <c r="EF21" s="267"/>
      <c r="EG21" s="267"/>
      <c r="EH21" s="267"/>
      <c r="EI21" s="267"/>
      <c r="EJ21" s="267"/>
      <c r="EK21" s="267"/>
      <c r="EL21" s="267"/>
      <c r="EM21" s="267"/>
      <c r="EN21" s="267"/>
      <c r="EO21" s="267"/>
      <c r="EP21" s="267"/>
      <c r="EQ21" s="267"/>
      <c r="ER21" s="267"/>
      <c r="ES21" s="267"/>
      <c r="ET21" s="267"/>
      <c r="EU21" s="267"/>
      <c r="EV21" s="267"/>
      <c r="EW21" s="267"/>
      <c r="EX21" s="267"/>
      <c r="EY21" s="267"/>
      <c r="EZ21" s="267"/>
      <c r="FA21" s="267"/>
      <c r="FB21" s="267"/>
      <c r="FC21" s="267"/>
      <c r="FD21" s="267"/>
      <c r="FE21" s="267"/>
      <c r="FF21" s="267"/>
      <c r="FG21" s="267"/>
      <c r="FH21" s="267"/>
      <c r="FI21" s="267"/>
      <c r="FJ21" s="267"/>
      <c r="FK21" s="267"/>
      <c r="FL21" s="267"/>
      <c r="FM21" s="267"/>
      <c r="FN21" s="267"/>
      <c r="FO21" s="267"/>
      <c r="FP21" s="267"/>
      <c r="FQ21" s="267"/>
      <c r="FR21" s="267"/>
      <c r="FS21" s="267"/>
      <c r="FT21" s="267"/>
      <c r="FU21" s="267"/>
      <c r="FV21" s="267"/>
      <c r="FW21" s="267"/>
      <c r="FX21" s="267"/>
      <c r="FY21" s="267"/>
      <c r="FZ21" s="267"/>
      <c r="GA21" s="267"/>
      <c r="GB21" s="267"/>
      <c r="GC21" s="267"/>
      <c r="GD21" s="267"/>
      <c r="GE21" s="267"/>
      <c r="GF21" s="267"/>
      <c r="GG21" s="267"/>
      <c r="GH21" s="267"/>
      <c r="GI21" s="267"/>
      <c r="GJ21" s="267"/>
      <c r="GK21" s="267"/>
      <c r="GL21" s="267"/>
      <c r="GM21" s="267"/>
      <c r="GN21" s="267"/>
      <c r="GO21" s="267"/>
      <c r="GP21" s="267"/>
      <c r="GQ21" s="267"/>
      <c r="GR21" s="267"/>
      <c r="GS21" s="267"/>
      <c r="GT21" s="267"/>
      <c r="GU21" s="267"/>
      <c r="GV21" s="267"/>
      <c r="GW21" s="267"/>
      <c r="GX21" s="267"/>
      <c r="GY21" s="267"/>
      <c r="GZ21" s="267"/>
      <c r="HA21" s="267"/>
      <c r="HB21" s="267"/>
      <c r="HC21" s="267"/>
      <c r="HD21" s="267"/>
      <c r="HE21" s="267"/>
      <c r="HF21" s="267"/>
      <c r="HG21" s="267"/>
      <c r="HH21" s="267"/>
      <c r="HI21" s="267"/>
      <c r="HJ21" s="267"/>
      <c r="HK21" s="267"/>
      <c r="HL21" s="267"/>
      <c r="HM21" s="267"/>
      <c r="HN21" s="267"/>
      <c r="HO21" s="267"/>
      <c r="HP21" s="267"/>
      <c r="HQ21" s="267"/>
      <c r="HR21" s="267"/>
      <c r="HS21" s="267"/>
      <c r="HT21" s="267"/>
      <c r="HU21" s="267"/>
      <c r="HV21" s="267"/>
      <c r="HW21" s="267"/>
      <c r="HX21" s="267"/>
      <c r="HY21" s="267"/>
      <c r="HZ21" s="267"/>
      <c r="IA21" s="267"/>
      <c r="IB21" s="267"/>
      <c r="IC21" s="267"/>
      <c r="ID21" s="267"/>
      <c r="IE21" s="267"/>
      <c r="IF21" s="267"/>
      <c r="IG21" s="267"/>
      <c r="IH21" s="267"/>
      <c r="II21" s="267"/>
      <c r="IJ21" s="267"/>
      <c r="IK21" s="267"/>
      <c r="IL21" s="267"/>
      <c r="IM21" s="267"/>
      <c r="IN21" s="267"/>
      <c r="IO21" s="267"/>
      <c r="IP21" s="267"/>
      <c r="IQ21" s="267"/>
      <c r="IR21" s="267"/>
      <c r="IS21" s="267"/>
      <c r="IT21" s="267"/>
      <c r="IU21" s="267"/>
      <c r="IV21" s="267"/>
      <c r="IW21" s="267"/>
      <c r="IX21" s="267"/>
      <c r="IY21" s="267"/>
      <c r="IZ21" s="267"/>
      <c r="JA21" s="267"/>
      <c r="JB21" s="267"/>
      <c r="JC21" s="267"/>
      <c r="JD21" s="267"/>
      <c r="JE21" s="267"/>
      <c r="JF21" s="267"/>
      <c r="JG21" s="267"/>
      <c r="JH21" s="267"/>
      <c r="JI21" s="267"/>
      <c r="JJ21" s="267"/>
      <c r="JK21" s="267"/>
      <c r="JL21" s="267"/>
      <c r="JM21" s="267"/>
      <c r="JN21" s="267"/>
      <c r="JO21" s="267"/>
      <c r="JP21" s="267"/>
      <c r="JQ21" s="267"/>
      <c r="JR21" s="267"/>
      <c r="JS21" s="267"/>
      <c r="JT21" s="267"/>
      <c r="JU21" s="267"/>
      <c r="JV21" s="267"/>
      <c r="JW21" s="267"/>
      <c r="JX21" s="267"/>
      <c r="JY21" s="267"/>
      <c r="JZ21" s="267"/>
      <c r="KA21" s="267"/>
      <c r="KB21" s="267"/>
      <c r="KC21" s="267"/>
      <c r="KD21" s="267"/>
      <c r="KE21" s="267"/>
      <c r="KF21" s="267"/>
      <c r="KG21" s="267"/>
      <c r="KH21" s="267"/>
      <c r="KI21" s="267"/>
      <c r="KJ21" s="267"/>
      <c r="KK21" s="267"/>
      <c r="KL21" s="267"/>
      <c r="KM21" s="267"/>
      <c r="KN21" s="267"/>
      <c r="KO21" s="267"/>
      <c r="KP21" s="267"/>
      <c r="KQ21" s="267"/>
      <c r="KR21" s="267"/>
      <c r="KS21" s="267"/>
      <c r="KT21" s="267"/>
      <c r="KU21" s="267"/>
      <c r="KV21" s="267"/>
      <c r="KW21" s="267"/>
      <c r="KX21" s="267"/>
      <c r="KY21" s="267"/>
      <c r="KZ21" s="267"/>
      <c r="LA21" s="267"/>
      <c r="LB21" s="267"/>
      <c r="LC21" s="267"/>
      <c r="LD21" s="267"/>
      <c r="LE21" s="267"/>
      <c r="LF21" s="267"/>
      <c r="LG21" s="267"/>
      <c r="LH21" s="267"/>
      <c r="LI21" s="267"/>
      <c r="LJ21" s="267"/>
      <c r="LK21" s="267"/>
      <c r="LL21" s="267"/>
      <c r="LM21" s="267"/>
      <c r="LN21" s="267"/>
      <c r="LO21" s="267"/>
      <c r="LP21" s="267"/>
      <c r="LQ21" s="267"/>
      <c r="LR21" s="267"/>
      <c r="LS21" s="267"/>
      <c r="LT21" s="267"/>
      <c r="LU21" s="267"/>
      <c r="LV21" s="267"/>
      <c r="LW21" s="267"/>
      <c r="LX21" s="267"/>
      <c r="LY21" s="267"/>
      <c r="LZ21" s="267"/>
      <c r="MA21" s="267"/>
      <c r="MB21" s="267"/>
      <c r="MC21" s="267"/>
      <c r="MD21" s="267"/>
      <c r="ME21" s="267"/>
      <c r="MF21" s="267"/>
      <c r="MG21" s="267"/>
      <c r="MH21" s="267"/>
      <c r="MI21" s="267"/>
      <c r="MJ21" s="267"/>
      <c r="MK21" s="267"/>
      <c r="ML21" s="267"/>
      <c r="MM21" s="267"/>
      <c r="MN21" s="267"/>
      <c r="MO21" s="267"/>
      <c r="MP21" s="267"/>
      <c r="MQ21" s="267"/>
      <c r="MR21" s="267"/>
      <c r="MS21" s="267"/>
      <c r="MT21" s="267"/>
      <c r="MU21" s="267"/>
      <c r="MV21" s="267"/>
      <c r="MW21" s="267"/>
      <c r="MX21" s="267"/>
      <c r="MY21" s="267"/>
      <c r="MZ21" s="267"/>
      <c r="NA21" s="267"/>
      <c r="NB21" s="267"/>
      <c r="NC21" s="267"/>
      <c r="ND21" s="267"/>
      <c r="NE21" s="267"/>
      <c r="NF21" s="267"/>
      <c r="NG21" s="267"/>
      <c r="NH21" s="267"/>
      <c r="NI21" s="267"/>
      <c r="NJ21" s="267"/>
      <c r="NK21" s="267"/>
      <c r="NL21" s="267"/>
      <c r="NM21" s="267"/>
      <c r="NN21" s="267"/>
      <c r="NO21" s="267"/>
      <c r="NP21" s="267"/>
      <c r="NQ21" s="267"/>
      <c r="NR21" s="267"/>
      <c r="NS21" s="267"/>
      <c r="NT21" s="267"/>
      <c r="NU21" s="267"/>
      <c r="NV21" s="267"/>
      <c r="NW21" s="267"/>
      <c r="NX21" s="267"/>
      <c r="NY21" s="267"/>
      <c r="NZ21" s="267"/>
      <c r="OA21" s="267"/>
      <c r="OB21" s="267"/>
      <c r="OC21" s="267"/>
      <c r="OD21" s="267"/>
      <c r="OE21" s="267"/>
      <c r="OF21" s="267"/>
      <c r="OG21" s="267"/>
      <c r="OH21" s="267"/>
      <c r="OI21" s="267"/>
      <c r="OJ21" s="267"/>
      <c r="OK21" s="267"/>
      <c r="OL21" s="267"/>
      <c r="OM21" s="267"/>
      <c r="ON21" s="267"/>
      <c r="OO21" s="267"/>
      <c r="OP21" s="267"/>
      <c r="OQ21" s="267"/>
      <c r="OR21" s="267"/>
      <c r="OS21" s="267"/>
      <c r="OT21" s="267"/>
      <c r="OU21" s="267"/>
      <c r="OV21" s="267"/>
      <c r="OW21" s="267"/>
      <c r="OX21" s="267"/>
      <c r="OY21" s="267"/>
      <c r="OZ21" s="267"/>
      <c r="PA21" s="267"/>
      <c r="PB21" s="267"/>
      <c r="PC21" s="267"/>
      <c r="PD21" s="267"/>
      <c r="PE21" s="267"/>
      <c r="PF21" s="267"/>
      <c r="PG21" s="267"/>
      <c r="PH21" s="267"/>
      <c r="PI21" s="267"/>
      <c r="PJ21" s="267"/>
      <c r="PK21" s="267"/>
      <c r="PL21" s="267"/>
      <c r="PM21" s="267"/>
      <c r="PN21" s="267"/>
      <c r="PO21" s="267"/>
      <c r="PP21" s="267"/>
      <c r="PQ21" s="267"/>
      <c r="PR21" s="267"/>
      <c r="PS21" s="267"/>
      <c r="PT21" s="267"/>
      <c r="PU21" s="267"/>
      <c r="PV21" s="267"/>
      <c r="PW21" s="267"/>
      <c r="PX21" s="267"/>
      <c r="PY21" s="267"/>
      <c r="PZ21" s="267"/>
      <c r="QA21" s="267"/>
      <c r="QB21" s="267"/>
      <c r="QC21" s="267"/>
      <c r="QD21" s="267"/>
      <c r="QE21" s="267"/>
      <c r="QF21" s="267"/>
      <c r="QG21" s="267"/>
      <c r="QH21" s="267"/>
      <c r="QI21" s="267"/>
      <c r="QJ21" s="267"/>
      <c r="QK21" s="267"/>
      <c r="QL21" s="267"/>
      <c r="QM21" s="267"/>
      <c r="QN21" s="267"/>
      <c r="QO21" s="267"/>
      <c r="QP21" s="267"/>
      <c r="QQ21" s="267"/>
      <c r="QR21" s="267"/>
      <c r="QS21" s="267"/>
      <c r="QT21" s="267"/>
      <c r="QU21" s="267"/>
      <c r="QV21" s="267"/>
      <c r="QW21" s="267"/>
      <c r="QX21" s="267"/>
      <c r="QY21" s="267"/>
      <c r="QZ21" s="267"/>
      <c r="RA21" s="267"/>
      <c r="RB21" s="267"/>
      <c r="RC21" s="267"/>
      <c r="RD21" s="267"/>
      <c r="RE21" s="267"/>
      <c r="RF21" s="267"/>
      <c r="RG21" s="267"/>
      <c r="RH21" s="267"/>
      <c r="RI21" s="267"/>
      <c r="RJ21" s="267"/>
      <c r="RK21" s="267"/>
      <c r="RL21" s="267"/>
      <c r="RM21" s="267"/>
      <c r="RN21" s="267"/>
      <c r="RO21" s="267"/>
      <c r="RP21" s="267"/>
      <c r="RQ21" s="267"/>
      <c r="RR21" s="267"/>
      <c r="RS21" s="267"/>
      <c r="RT21" s="267"/>
      <c r="RU21" s="267"/>
      <c r="RV21" s="267"/>
      <c r="RW21" s="267"/>
      <c r="RX21" s="267"/>
      <c r="RY21" s="267"/>
      <c r="RZ21" s="267"/>
      <c r="SA21" s="267"/>
      <c r="SB21" s="267"/>
      <c r="SC21" s="267"/>
      <c r="SD21" s="267"/>
      <c r="SE21" s="267"/>
      <c r="SF21" s="267"/>
      <c r="SG21" s="267"/>
      <c r="SH21" s="267"/>
      <c r="SI21" s="267"/>
      <c r="SJ21" s="267"/>
      <c r="SK21" s="267"/>
      <c r="SL21" s="254"/>
      <c r="SM21" s="242"/>
      <c r="SN21" s="242"/>
      <c r="SO21" s="242"/>
    </row>
    <row r="22" spans="1:509" ht="5.15" customHeight="1" outlineLevel="1" x14ac:dyDescent="0.35">
      <c r="A22" s="242"/>
      <c r="B22" s="277"/>
      <c r="C22" s="444">
        <f>INT($C$6)+1.005</f>
        <v>2.0049999999999999</v>
      </c>
      <c r="D22" s="279"/>
      <c r="E22" s="279"/>
      <c r="F22" s="279"/>
      <c r="G22" s="279"/>
      <c r="H22" s="279"/>
      <c r="I22" s="279"/>
      <c r="J22" s="279"/>
      <c r="K22" s="279"/>
      <c r="L22" s="279"/>
      <c r="M22" s="279"/>
      <c r="N22" s="279"/>
      <c r="O22" s="279"/>
      <c r="P22" s="279"/>
      <c r="Q22" s="279"/>
      <c r="R22" s="279"/>
      <c r="S22" s="279"/>
      <c r="T22" s="279"/>
      <c r="U22" s="279"/>
      <c r="V22" s="279"/>
      <c r="W22" s="279"/>
      <c r="X22" s="279"/>
      <c r="Y22" s="279"/>
      <c r="Z22" s="279"/>
      <c r="AA22" s="279"/>
      <c r="AB22" s="279"/>
      <c r="AC22" s="279"/>
      <c r="AD22" s="279"/>
      <c r="AE22" s="279"/>
      <c r="AF22" s="279"/>
      <c r="AG22" s="279"/>
      <c r="AH22" s="279"/>
      <c r="AI22" s="279"/>
      <c r="AJ22" s="279"/>
      <c r="AK22" s="279"/>
      <c r="AL22" s="279"/>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79"/>
      <c r="BK22" s="279"/>
      <c r="BL22" s="279"/>
      <c r="BM22" s="279"/>
      <c r="BN22" s="279"/>
      <c r="BO22" s="279"/>
      <c r="BP22" s="279"/>
      <c r="BQ22" s="279"/>
      <c r="BR22" s="279"/>
      <c r="BS22" s="279"/>
      <c r="BT22" s="279"/>
      <c r="BU22" s="279"/>
      <c r="BV22" s="279"/>
      <c r="BW22" s="279"/>
      <c r="BX22" s="279"/>
      <c r="BY22" s="279"/>
      <c r="BZ22" s="279"/>
      <c r="CA22" s="279"/>
      <c r="CB22" s="279"/>
      <c r="CC22" s="279"/>
      <c r="CD22" s="279"/>
      <c r="CE22" s="279"/>
      <c r="CF22" s="279"/>
      <c r="CG22" s="279"/>
      <c r="CH22" s="279"/>
      <c r="CI22" s="279"/>
      <c r="CJ22" s="279"/>
      <c r="CK22" s="279"/>
      <c r="CL22" s="279"/>
      <c r="CM22" s="279"/>
      <c r="CN22" s="279"/>
      <c r="CO22" s="279"/>
      <c r="CP22" s="279"/>
      <c r="CQ22" s="279"/>
      <c r="CR22" s="279"/>
      <c r="CS22" s="279"/>
      <c r="CT22" s="279"/>
      <c r="CU22" s="279"/>
      <c r="CV22" s="279"/>
      <c r="CW22" s="279"/>
      <c r="CX22" s="279"/>
      <c r="CY22" s="279"/>
      <c r="CZ22" s="279"/>
      <c r="DA22" s="279"/>
      <c r="DB22" s="279"/>
      <c r="DC22" s="279"/>
      <c r="DD22" s="279"/>
      <c r="DE22" s="279"/>
      <c r="DF22" s="279"/>
      <c r="DG22" s="279"/>
      <c r="DH22" s="279"/>
      <c r="DI22" s="279"/>
      <c r="DJ22" s="279"/>
      <c r="DK22" s="279"/>
      <c r="DL22" s="279"/>
      <c r="DM22" s="279"/>
      <c r="DN22" s="279"/>
      <c r="DO22" s="279"/>
      <c r="DP22" s="279"/>
      <c r="DQ22" s="279"/>
      <c r="DR22" s="279"/>
      <c r="DS22" s="279"/>
      <c r="DT22" s="279"/>
      <c r="DU22" s="279"/>
      <c r="DV22" s="279"/>
      <c r="DW22" s="279"/>
      <c r="DX22" s="279"/>
      <c r="DY22" s="279"/>
      <c r="DZ22" s="279"/>
      <c r="EA22" s="279"/>
      <c r="EB22" s="279"/>
      <c r="EC22" s="279"/>
      <c r="ED22" s="279"/>
      <c r="EE22" s="279"/>
      <c r="EF22" s="279"/>
      <c r="EG22" s="279"/>
      <c r="EH22" s="279"/>
      <c r="EI22" s="279"/>
      <c r="EJ22" s="279"/>
      <c r="EK22" s="279"/>
      <c r="EL22" s="279"/>
      <c r="EM22" s="279"/>
      <c r="EN22" s="279"/>
      <c r="EO22" s="279"/>
      <c r="EP22" s="279"/>
      <c r="EQ22" s="279"/>
      <c r="ER22" s="279"/>
      <c r="ES22" s="279"/>
      <c r="ET22" s="279"/>
      <c r="EU22" s="279"/>
      <c r="EV22" s="279"/>
      <c r="EW22" s="279"/>
      <c r="EX22" s="279"/>
      <c r="EY22" s="279"/>
      <c r="EZ22" s="279"/>
      <c r="FA22" s="279"/>
      <c r="FB22" s="279"/>
      <c r="FC22" s="279"/>
      <c r="FD22" s="279"/>
      <c r="FE22" s="279"/>
      <c r="FF22" s="279"/>
      <c r="FG22" s="279"/>
      <c r="FH22" s="279"/>
      <c r="FI22" s="279"/>
      <c r="FJ22" s="279"/>
      <c r="FK22" s="279"/>
      <c r="FL22" s="279"/>
      <c r="FM22" s="279"/>
      <c r="FN22" s="279"/>
      <c r="FO22" s="279"/>
      <c r="FP22" s="279"/>
      <c r="FQ22" s="279"/>
      <c r="FR22" s="279"/>
      <c r="FS22" s="279"/>
      <c r="FT22" s="279"/>
      <c r="FU22" s="279"/>
      <c r="FV22" s="279"/>
      <c r="FW22" s="279"/>
      <c r="FX22" s="279"/>
      <c r="FY22" s="279"/>
      <c r="FZ22" s="279"/>
      <c r="GA22" s="279"/>
      <c r="GB22" s="279"/>
      <c r="GC22" s="279"/>
      <c r="GD22" s="279"/>
      <c r="GE22" s="279"/>
      <c r="GF22" s="279"/>
      <c r="GG22" s="279"/>
      <c r="GH22" s="279"/>
      <c r="GI22" s="279"/>
      <c r="GJ22" s="279"/>
      <c r="GK22" s="279"/>
      <c r="GL22" s="279"/>
      <c r="GM22" s="279"/>
      <c r="GN22" s="279"/>
      <c r="GO22" s="279"/>
      <c r="GP22" s="279"/>
      <c r="GQ22" s="279"/>
      <c r="GR22" s="279"/>
      <c r="GS22" s="279"/>
      <c r="GT22" s="279"/>
      <c r="GU22" s="279"/>
      <c r="GV22" s="279"/>
      <c r="GW22" s="279"/>
      <c r="GX22" s="279"/>
      <c r="GY22" s="279"/>
      <c r="GZ22" s="279"/>
      <c r="HA22" s="279"/>
      <c r="HB22" s="279"/>
      <c r="HC22" s="279"/>
      <c r="HD22" s="279"/>
      <c r="HE22" s="279"/>
      <c r="HF22" s="279"/>
      <c r="HG22" s="279"/>
      <c r="HH22" s="279"/>
      <c r="HI22" s="279"/>
      <c r="HJ22" s="279"/>
      <c r="HK22" s="279"/>
      <c r="HL22" s="279"/>
      <c r="HM22" s="279"/>
      <c r="HN22" s="279"/>
      <c r="HO22" s="279"/>
      <c r="HP22" s="279"/>
      <c r="HQ22" s="279"/>
      <c r="HR22" s="279"/>
      <c r="HS22" s="279"/>
      <c r="HT22" s="279"/>
      <c r="HU22" s="279"/>
      <c r="HV22" s="279"/>
      <c r="HW22" s="279"/>
      <c r="HX22" s="279"/>
      <c r="HY22" s="279"/>
      <c r="HZ22" s="279"/>
      <c r="IA22" s="279"/>
      <c r="IB22" s="279"/>
      <c r="IC22" s="279"/>
      <c r="ID22" s="279"/>
      <c r="IE22" s="279"/>
      <c r="IF22" s="279"/>
      <c r="IG22" s="279"/>
      <c r="IH22" s="279"/>
      <c r="II22" s="279"/>
      <c r="IJ22" s="279"/>
      <c r="IK22" s="279"/>
      <c r="IL22" s="279"/>
      <c r="IM22" s="279"/>
      <c r="IN22" s="279"/>
      <c r="IO22" s="279"/>
      <c r="IP22" s="279"/>
      <c r="IQ22" s="279"/>
      <c r="IR22" s="279"/>
      <c r="IS22" s="279"/>
      <c r="IT22" s="279"/>
      <c r="IU22" s="279"/>
      <c r="IV22" s="279"/>
      <c r="IW22" s="279"/>
      <c r="IX22" s="279"/>
      <c r="IY22" s="279"/>
      <c r="IZ22" s="279"/>
      <c r="JA22" s="279"/>
      <c r="JB22" s="279"/>
      <c r="JC22" s="279"/>
      <c r="JD22" s="279"/>
      <c r="JE22" s="279"/>
      <c r="JF22" s="279"/>
      <c r="JG22" s="279"/>
      <c r="JH22" s="279"/>
      <c r="JI22" s="279"/>
      <c r="JJ22" s="279"/>
      <c r="JK22" s="279"/>
      <c r="JL22" s="279"/>
      <c r="JM22" s="279"/>
      <c r="JN22" s="279"/>
      <c r="JO22" s="279"/>
      <c r="JP22" s="279"/>
      <c r="JQ22" s="279"/>
      <c r="JR22" s="279"/>
      <c r="JS22" s="279"/>
      <c r="JT22" s="279"/>
      <c r="JU22" s="279"/>
      <c r="JV22" s="279"/>
      <c r="JW22" s="279"/>
      <c r="JX22" s="279"/>
      <c r="JY22" s="279"/>
      <c r="JZ22" s="279"/>
      <c r="KA22" s="279"/>
      <c r="KB22" s="279"/>
      <c r="KC22" s="279"/>
      <c r="KD22" s="279"/>
      <c r="KE22" s="279"/>
      <c r="KF22" s="279"/>
      <c r="KG22" s="279"/>
      <c r="KH22" s="279"/>
      <c r="KI22" s="279"/>
      <c r="KJ22" s="279"/>
      <c r="KK22" s="279"/>
      <c r="KL22" s="279"/>
      <c r="KM22" s="279"/>
      <c r="KN22" s="279"/>
      <c r="KO22" s="279"/>
      <c r="KP22" s="279"/>
      <c r="KQ22" s="279"/>
      <c r="KR22" s="279"/>
      <c r="KS22" s="279"/>
      <c r="KT22" s="279"/>
      <c r="KU22" s="279"/>
      <c r="KV22" s="279"/>
      <c r="KW22" s="279"/>
      <c r="KX22" s="279"/>
      <c r="KY22" s="279"/>
      <c r="KZ22" s="279"/>
      <c r="LA22" s="279"/>
      <c r="LB22" s="279"/>
      <c r="LC22" s="279"/>
      <c r="LD22" s="279"/>
      <c r="LE22" s="279"/>
      <c r="LF22" s="279"/>
      <c r="LG22" s="279"/>
      <c r="LH22" s="279"/>
      <c r="LI22" s="279"/>
      <c r="LJ22" s="279"/>
      <c r="LK22" s="279"/>
      <c r="LL22" s="279"/>
      <c r="LM22" s="279"/>
      <c r="LN22" s="279"/>
      <c r="LO22" s="279"/>
      <c r="LP22" s="279"/>
      <c r="LQ22" s="279"/>
      <c r="LR22" s="279"/>
      <c r="LS22" s="279"/>
      <c r="LT22" s="279"/>
      <c r="LU22" s="279"/>
      <c r="LV22" s="279"/>
      <c r="LW22" s="279"/>
      <c r="LX22" s="279"/>
      <c r="LY22" s="279"/>
      <c r="LZ22" s="279"/>
      <c r="MA22" s="279"/>
      <c r="MB22" s="279"/>
      <c r="MC22" s="279"/>
      <c r="MD22" s="279"/>
      <c r="ME22" s="279"/>
      <c r="MF22" s="279"/>
      <c r="MG22" s="279"/>
      <c r="MH22" s="279"/>
      <c r="MI22" s="279"/>
      <c r="MJ22" s="279"/>
      <c r="MK22" s="279"/>
      <c r="ML22" s="279"/>
      <c r="MM22" s="279"/>
      <c r="MN22" s="279"/>
      <c r="MO22" s="279"/>
      <c r="MP22" s="279"/>
      <c r="MQ22" s="279"/>
      <c r="MR22" s="279"/>
      <c r="MS22" s="279"/>
      <c r="MT22" s="279"/>
      <c r="MU22" s="279"/>
      <c r="MV22" s="279"/>
      <c r="MW22" s="279"/>
      <c r="MX22" s="279"/>
      <c r="MY22" s="279"/>
      <c r="MZ22" s="279"/>
      <c r="NA22" s="279"/>
      <c r="NB22" s="279"/>
      <c r="NC22" s="279"/>
      <c r="ND22" s="279"/>
      <c r="NE22" s="279"/>
      <c r="NF22" s="279"/>
      <c r="NG22" s="279"/>
      <c r="NH22" s="279"/>
      <c r="NI22" s="279"/>
      <c r="NJ22" s="279"/>
      <c r="NK22" s="279"/>
      <c r="NL22" s="279"/>
      <c r="NM22" s="279"/>
      <c r="NN22" s="279"/>
      <c r="NO22" s="279"/>
      <c r="NP22" s="279"/>
      <c r="NQ22" s="279"/>
      <c r="NR22" s="279"/>
      <c r="NS22" s="279"/>
      <c r="NT22" s="279"/>
      <c r="NU22" s="279"/>
      <c r="NV22" s="279"/>
      <c r="NW22" s="279"/>
      <c r="NX22" s="279"/>
      <c r="NY22" s="279"/>
      <c r="NZ22" s="279"/>
      <c r="OA22" s="279"/>
      <c r="OB22" s="279"/>
      <c r="OC22" s="279"/>
      <c r="OD22" s="279"/>
      <c r="OE22" s="279"/>
      <c r="OF22" s="279"/>
      <c r="OG22" s="279"/>
      <c r="OH22" s="279"/>
      <c r="OI22" s="279"/>
      <c r="OJ22" s="279"/>
      <c r="OK22" s="279"/>
      <c r="OL22" s="279"/>
      <c r="OM22" s="279"/>
      <c r="ON22" s="279"/>
      <c r="OO22" s="279"/>
      <c r="OP22" s="279"/>
      <c r="OQ22" s="279"/>
      <c r="OR22" s="279"/>
      <c r="OS22" s="279"/>
      <c r="OT22" s="279"/>
      <c r="OU22" s="279"/>
      <c r="OV22" s="279"/>
      <c r="OW22" s="279"/>
      <c r="OX22" s="279"/>
      <c r="OY22" s="279"/>
      <c r="OZ22" s="279"/>
      <c r="PA22" s="279"/>
      <c r="PB22" s="279"/>
      <c r="PC22" s="279"/>
      <c r="PD22" s="279"/>
      <c r="PE22" s="279"/>
      <c r="PF22" s="279"/>
      <c r="PG22" s="279"/>
      <c r="PH22" s="279"/>
      <c r="PI22" s="279"/>
      <c r="PJ22" s="279"/>
      <c r="PK22" s="279"/>
      <c r="PL22" s="279"/>
      <c r="PM22" s="279"/>
      <c r="PN22" s="279"/>
      <c r="PO22" s="279"/>
      <c r="PP22" s="279"/>
      <c r="PQ22" s="279"/>
      <c r="PR22" s="279"/>
      <c r="PS22" s="279"/>
      <c r="PT22" s="279"/>
      <c r="PU22" s="279"/>
      <c r="PV22" s="279"/>
      <c r="PW22" s="279"/>
      <c r="PX22" s="279"/>
      <c r="PY22" s="279"/>
      <c r="PZ22" s="279"/>
      <c r="QA22" s="279"/>
      <c r="QB22" s="279"/>
      <c r="QC22" s="279"/>
      <c r="QD22" s="279"/>
      <c r="QE22" s="279"/>
      <c r="QF22" s="279"/>
      <c r="QG22" s="279"/>
      <c r="QH22" s="279"/>
      <c r="QI22" s="279"/>
      <c r="QJ22" s="279"/>
      <c r="QK22" s="279"/>
      <c r="QL22" s="279"/>
      <c r="QM22" s="279"/>
      <c r="QN22" s="279"/>
      <c r="QO22" s="279"/>
      <c r="QP22" s="279"/>
      <c r="QQ22" s="279"/>
      <c r="QR22" s="279"/>
      <c r="QS22" s="279"/>
      <c r="QT22" s="279"/>
      <c r="QU22" s="279"/>
      <c r="QV22" s="279"/>
      <c r="QW22" s="279"/>
      <c r="QX22" s="279"/>
      <c r="QY22" s="279"/>
      <c r="QZ22" s="279"/>
      <c r="RA22" s="279"/>
      <c r="RB22" s="279"/>
      <c r="RC22" s="279"/>
      <c r="RD22" s="279"/>
      <c r="RE22" s="279"/>
      <c r="RF22" s="279"/>
      <c r="RG22" s="279"/>
      <c r="RH22" s="279"/>
      <c r="RI22" s="279"/>
      <c r="RJ22" s="279"/>
      <c r="RK22" s="279"/>
      <c r="RL22" s="279"/>
      <c r="RM22" s="279"/>
      <c r="RN22" s="279"/>
      <c r="RO22" s="279"/>
      <c r="RP22" s="279"/>
      <c r="RQ22" s="279"/>
      <c r="RR22" s="279"/>
      <c r="RS22" s="279"/>
      <c r="RT22" s="279"/>
      <c r="RU22" s="279"/>
      <c r="RV22" s="279"/>
      <c r="RW22" s="279"/>
      <c r="RX22" s="279"/>
      <c r="RY22" s="279"/>
      <c r="RZ22" s="279"/>
      <c r="SA22" s="279"/>
      <c r="SB22" s="279"/>
      <c r="SC22" s="279"/>
      <c r="SD22" s="279"/>
      <c r="SE22" s="279"/>
      <c r="SF22" s="279"/>
      <c r="SG22" s="279"/>
      <c r="SH22" s="279"/>
      <c r="SI22" s="279"/>
      <c r="SJ22" s="279"/>
      <c r="SK22" s="279"/>
      <c r="SL22" s="280" t="s">
        <v>91</v>
      </c>
      <c r="SM22" s="242"/>
      <c r="SN22" s="242"/>
      <c r="SO22" s="242"/>
    </row>
    <row r="23" spans="1:509" ht="5.15" customHeight="1" x14ac:dyDescent="0.35">
      <c r="A23" s="242"/>
      <c r="B23" s="281"/>
      <c r="C23" s="445">
        <f>INT($C$6)+0.005</f>
        <v>1.0049999999999999</v>
      </c>
      <c r="D23" s="281"/>
      <c r="E23" s="281"/>
      <c r="F23" s="281"/>
      <c r="G23" s="281"/>
      <c r="H23" s="281"/>
      <c r="I23" s="281"/>
      <c r="J23" s="281"/>
      <c r="K23" s="281"/>
      <c r="L23" s="281"/>
      <c r="M23" s="281"/>
      <c r="N23" s="281"/>
      <c r="O23" s="281"/>
      <c r="P23" s="281"/>
      <c r="Q23" s="281"/>
      <c r="R23" s="281"/>
      <c r="S23" s="281"/>
      <c r="T23" s="281"/>
      <c r="U23" s="281"/>
      <c r="V23" s="281"/>
      <c r="W23" s="281"/>
      <c r="X23" s="281"/>
      <c r="Y23" s="281"/>
      <c r="Z23" s="281"/>
      <c r="AA23" s="281"/>
      <c r="AB23" s="281"/>
      <c r="AC23" s="281"/>
      <c r="AD23" s="281"/>
      <c r="AE23" s="281"/>
      <c r="AF23" s="281"/>
      <c r="AG23" s="281"/>
      <c r="AH23" s="281"/>
      <c r="AI23" s="281"/>
      <c r="AJ23" s="281"/>
      <c r="AK23" s="281"/>
      <c r="AL23" s="281"/>
      <c r="AM23" s="281"/>
      <c r="AN23" s="281"/>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1"/>
      <c r="BK23" s="281"/>
      <c r="BL23" s="281"/>
      <c r="BM23" s="281"/>
      <c r="BN23" s="281"/>
      <c r="BO23" s="281"/>
      <c r="BP23" s="281"/>
      <c r="BQ23" s="281"/>
      <c r="BR23" s="281"/>
      <c r="BS23" s="281"/>
      <c r="BT23" s="281"/>
      <c r="BU23" s="281"/>
      <c r="BV23" s="281"/>
      <c r="BW23" s="281"/>
      <c r="BX23" s="281"/>
      <c r="BY23" s="281"/>
      <c r="BZ23" s="281"/>
      <c r="CA23" s="281"/>
      <c r="CB23" s="281"/>
      <c r="CC23" s="281"/>
      <c r="CD23" s="281"/>
      <c r="CE23" s="281"/>
      <c r="CF23" s="281"/>
      <c r="CG23" s="281"/>
      <c r="CH23" s="281"/>
      <c r="CI23" s="281"/>
      <c r="CJ23" s="281"/>
      <c r="CK23" s="281"/>
      <c r="CL23" s="281"/>
      <c r="CM23" s="281"/>
      <c r="CN23" s="281"/>
      <c r="CO23" s="281"/>
      <c r="CP23" s="281"/>
      <c r="CQ23" s="281"/>
      <c r="CR23" s="281"/>
      <c r="CS23" s="281"/>
      <c r="CT23" s="281"/>
      <c r="CU23" s="281"/>
      <c r="CV23" s="281"/>
      <c r="CW23" s="281"/>
      <c r="CX23" s="281"/>
      <c r="CY23" s="281"/>
      <c r="CZ23" s="281"/>
      <c r="DA23" s="281"/>
      <c r="DB23" s="281"/>
      <c r="DC23" s="281"/>
      <c r="DD23" s="281"/>
      <c r="DE23" s="281"/>
      <c r="DF23" s="281"/>
      <c r="DG23" s="281"/>
      <c r="DH23" s="281"/>
      <c r="DI23" s="281"/>
      <c r="DJ23" s="281"/>
      <c r="DK23" s="281"/>
      <c r="DL23" s="281"/>
      <c r="DM23" s="281"/>
      <c r="DN23" s="281"/>
      <c r="DO23" s="281"/>
      <c r="DP23" s="281"/>
      <c r="DQ23" s="281"/>
      <c r="DR23" s="281"/>
      <c r="DS23" s="281"/>
      <c r="DT23" s="281"/>
      <c r="DU23" s="281"/>
      <c r="DV23" s="281"/>
      <c r="DW23" s="281"/>
      <c r="DX23" s="281"/>
      <c r="DY23" s="281"/>
      <c r="DZ23" s="281"/>
      <c r="EA23" s="281"/>
      <c r="EB23" s="281"/>
      <c r="EC23" s="281"/>
      <c r="ED23" s="281"/>
      <c r="EE23" s="281"/>
      <c r="EF23" s="281"/>
      <c r="EG23" s="281"/>
      <c r="EH23" s="281"/>
      <c r="EI23" s="281"/>
      <c r="EJ23" s="281"/>
      <c r="EK23" s="281"/>
      <c r="EL23" s="281"/>
      <c r="EM23" s="281"/>
      <c r="EN23" s="281"/>
      <c r="EO23" s="281"/>
      <c r="EP23" s="281"/>
      <c r="EQ23" s="281"/>
      <c r="ER23" s="281"/>
      <c r="ES23" s="281"/>
      <c r="ET23" s="281"/>
      <c r="EU23" s="281"/>
      <c r="EV23" s="281"/>
      <c r="EW23" s="281"/>
      <c r="EX23" s="281"/>
      <c r="EY23" s="281"/>
      <c r="EZ23" s="281"/>
      <c r="FA23" s="281"/>
      <c r="FB23" s="281"/>
      <c r="FC23" s="281"/>
      <c r="FD23" s="281"/>
      <c r="FE23" s="281"/>
      <c r="FF23" s="281"/>
      <c r="FG23" s="281"/>
      <c r="FH23" s="281"/>
      <c r="FI23" s="281"/>
      <c r="FJ23" s="281"/>
      <c r="FK23" s="281"/>
      <c r="FL23" s="281"/>
      <c r="FM23" s="281"/>
      <c r="FN23" s="281"/>
      <c r="FO23" s="281"/>
      <c r="FP23" s="281"/>
      <c r="FQ23" s="281"/>
      <c r="FR23" s="281"/>
      <c r="FS23" s="281"/>
      <c r="FT23" s="281"/>
      <c r="FU23" s="281"/>
      <c r="FV23" s="281"/>
      <c r="FW23" s="281"/>
      <c r="FX23" s="281"/>
      <c r="FY23" s="281"/>
      <c r="FZ23" s="281"/>
      <c r="GA23" s="281"/>
      <c r="GB23" s="281"/>
      <c r="GC23" s="281"/>
      <c r="GD23" s="281"/>
      <c r="GE23" s="281"/>
      <c r="GF23" s="281"/>
      <c r="GG23" s="281"/>
      <c r="GH23" s="281"/>
      <c r="GI23" s="281"/>
      <c r="GJ23" s="281"/>
      <c r="GK23" s="281"/>
      <c r="GL23" s="281"/>
      <c r="GM23" s="281"/>
      <c r="GN23" s="281"/>
      <c r="GO23" s="281"/>
      <c r="GP23" s="281"/>
      <c r="GQ23" s="281"/>
      <c r="GR23" s="281"/>
      <c r="GS23" s="281"/>
      <c r="GT23" s="281"/>
      <c r="GU23" s="281"/>
      <c r="GV23" s="281"/>
      <c r="GW23" s="281"/>
      <c r="GX23" s="281"/>
      <c r="GY23" s="281"/>
      <c r="GZ23" s="281"/>
      <c r="HA23" s="281"/>
      <c r="HB23" s="281"/>
      <c r="HC23" s="281"/>
      <c r="HD23" s="281"/>
      <c r="HE23" s="281"/>
      <c r="HF23" s="281"/>
      <c r="HG23" s="281"/>
      <c r="HH23" s="281"/>
      <c r="HI23" s="281"/>
      <c r="HJ23" s="281"/>
      <c r="HK23" s="281"/>
      <c r="HL23" s="281"/>
      <c r="HM23" s="281"/>
      <c r="HN23" s="281"/>
      <c r="HO23" s="281"/>
      <c r="HP23" s="281"/>
      <c r="HQ23" s="281"/>
      <c r="HR23" s="281"/>
      <c r="HS23" s="281"/>
      <c r="HT23" s="281"/>
      <c r="HU23" s="281"/>
      <c r="HV23" s="281"/>
      <c r="HW23" s="281"/>
      <c r="HX23" s="281"/>
      <c r="HY23" s="281"/>
      <c r="HZ23" s="281"/>
      <c r="IA23" s="281"/>
      <c r="IB23" s="281"/>
      <c r="IC23" s="281"/>
      <c r="ID23" s="281"/>
      <c r="IE23" s="281"/>
      <c r="IF23" s="281"/>
      <c r="IG23" s="281"/>
      <c r="IH23" s="281"/>
      <c r="II23" s="281"/>
      <c r="IJ23" s="281"/>
      <c r="IK23" s="281"/>
      <c r="IL23" s="281"/>
      <c r="IM23" s="281"/>
      <c r="IN23" s="281"/>
      <c r="IO23" s="281"/>
      <c r="IP23" s="281"/>
      <c r="IQ23" s="281"/>
      <c r="IR23" s="281"/>
      <c r="IS23" s="281"/>
      <c r="IT23" s="281"/>
      <c r="IU23" s="281"/>
      <c r="IV23" s="281"/>
      <c r="IW23" s="281"/>
      <c r="IX23" s="281"/>
      <c r="IY23" s="281"/>
      <c r="IZ23" s="281"/>
      <c r="JA23" s="281"/>
      <c r="JB23" s="281"/>
      <c r="JC23" s="281"/>
      <c r="JD23" s="281"/>
      <c r="JE23" s="281"/>
      <c r="JF23" s="281"/>
      <c r="JG23" s="281"/>
      <c r="JH23" s="281"/>
      <c r="JI23" s="281"/>
      <c r="JJ23" s="281"/>
      <c r="JK23" s="281"/>
      <c r="JL23" s="281"/>
      <c r="JM23" s="281"/>
      <c r="JN23" s="281"/>
      <c r="JO23" s="281"/>
      <c r="JP23" s="281"/>
      <c r="JQ23" s="281"/>
      <c r="JR23" s="281"/>
      <c r="JS23" s="281"/>
      <c r="JT23" s="281"/>
      <c r="JU23" s="281"/>
      <c r="JV23" s="281"/>
      <c r="JW23" s="281"/>
      <c r="JX23" s="281"/>
      <c r="JY23" s="281"/>
      <c r="JZ23" s="281"/>
      <c r="KA23" s="281"/>
      <c r="KB23" s="281"/>
      <c r="KC23" s="281"/>
      <c r="KD23" s="281"/>
      <c r="KE23" s="281"/>
      <c r="KF23" s="281"/>
      <c r="KG23" s="281"/>
      <c r="KH23" s="281"/>
      <c r="KI23" s="281"/>
      <c r="KJ23" s="281"/>
      <c r="KK23" s="281"/>
      <c r="KL23" s="281"/>
      <c r="KM23" s="281"/>
      <c r="KN23" s="281"/>
      <c r="KO23" s="281"/>
      <c r="KP23" s="281"/>
      <c r="KQ23" s="281"/>
      <c r="KR23" s="281"/>
      <c r="KS23" s="281"/>
      <c r="KT23" s="281"/>
      <c r="KU23" s="281"/>
      <c r="KV23" s="281"/>
      <c r="KW23" s="281"/>
      <c r="KX23" s="281"/>
      <c r="KY23" s="281"/>
      <c r="KZ23" s="281"/>
      <c r="LA23" s="281"/>
      <c r="LB23" s="281"/>
      <c r="LC23" s="281"/>
      <c r="LD23" s="281"/>
      <c r="LE23" s="281"/>
      <c r="LF23" s="281"/>
      <c r="LG23" s="281"/>
      <c r="LH23" s="281"/>
      <c r="LI23" s="281"/>
      <c r="LJ23" s="281"/>
      <c r="LK23" s="281"/>
      <c r="LL23" s="281"/>
      <c r="LM23" s="281"/>
      <c r="LN23" s="281"/>
      <c r="LO23" s="281"/>
      <c r="LP23" s="281"/>
      <c r="LQ23" s="281"/>
      <c r="LR23" s="281"/>
      <c r="LS23" s="281"/>
      <c r="LT23" s="281"/>
      <c r="LU23" s="281"/>
      <c r="LV23" s="281"/>
      <c r="LW23" s="281"/>
      <c r="LX23" s="281"/>
      <c r="LY23" s="281"/>
      <c r="LZ23" s="281"/>
      <c r="MA23" s="281"/>
      <c r="MB23" s="281"/>
      <c r="MC23" s="281"/>
      <c r="MD23" s="281"/>
      <c r="ME23" s="281"/>
      <c r="MF23" s="281"/>
      <c r="MG23" s="281"/>
      <c r="MH23" s="281"/>
      <c r="MI23" s="281"/>
      <c r="MJ23" s="281"/>
      <c r="MK23" s="281"/>
      <c r="ML23" s="281"/>
      <c r="MM23" s="281"/>
      <c r="MN23" s="281"/>
      <c r="MO23" s="281"/>
      <c r="MP23" s="281"/>
      <c r="MQ23" s="281"/>
      <c r="MR23" s="281"/>
      <c r="MS23" s="281"/>
      <c r="MT23" s="281"/>
      <c r="MU23" s="281"/>
      <c r="MV23" s="281"/>
      <c r="MW23" s="281"/>
      <c r="MX23" s="281"/>
      <c r="MY23" s="281"/>
      <c r="MZ23" s="281"/>
      <c r="NA23" s="281"/>
      <c r="NB23" s="281"/>
      <c r="NC23" s="281"/>
      <c r="ND23" s="281"/>
      <c r="NE23" s="281"/>
      <c r="NF23" s="281"/>
      <c r="NG23" s="281"/>
      <c r="NH23" s="281"/>
      <c r="NI23" s="281"/>
      <c r="NJ23" s="281"/>
      <c r="NK23" s="281"/>
      <c r="NL23" s="281"/>
      <c r="NM23" s="281"/>
      <c r="NN23" s="281"/>
      <c r="NO23" s="281"/>
      <c r="NP23" s="281"/>
      <c r="NQ23" s="281"/>
      <c r="NR23" s="281"/>
      <c r="NS23" s="281"/>
      <c r="NT23" s="281"/>
      <c r="NU23" s="281"/>
      <c r="NV23" s="281"/>
      <c r="NW23" s="281"/>
      <c r="NX23" s="281"/>
      <c r="NY23" s="281"/>
      <c r="NZ23" s="281"/>
      <c r="OA23" s="281"/>
      <c r="OB23" s="281"/>
      <c r="OC23" s="281"/>
      <c r="OD23" s="281"/>
      <c r="OE23" s="281"/>
      <c r="OF23" s="281"/>
      <c r="OG23" s="281"/>
      <c r="OH23" s="281"/>
      <c r="OI23" s="281"/>
      <c r="OJ23" s="281"/>
      <c r="OK23" s="281"/>
      <c r="OL23" s="281"/>
      <c r="OM23" s="281"/>
      <c r="ON23" s="281"/>
      <c r="OO23" s="281"/>
      <c r="OP23" s="281"/>
      <c r="OQ23" s="281"/>
      <c r="OR23" s="281"/>
      <c r="OS23" s="281"/>
      <c r="OT23" s="281"/>
      <c r="OU23" s="281"/>
      <c r="OV23" s="281"/>
      <c r="OW23" s="281"/>
      <c r="OX23" s="281"/>
      <c r="OY23" s="281"/>
      <c r="OZ23" s="281"/>
      <c r="PA23" s="281"/>
      <c r="PB23" s="281"/>
      <c r="PC23" s="281"/>
      <c r="PD23" s="281"/>
      <c r="PE23" s="281"/>
      <c r="PF23" s="281"/>
      <c r="PG23" s="281"/>
      <c r="PH23" s="281"/>
      <c r="PI23" s="281"/>
      <c r="PJ23" s="281"/>
      <c r="PK23" s="281"/>
      <c r="PL23" s="281"/>
      <c r="PM23" s="281"/>
      <c r="PN23" s="281"/>
      <c r="PO23" s="281"/>
      <c r="PP23" s="281"/>
      <c r="PQ23" s="281"/>
      <c r="PR23" s="281"/>
      <c r="PS23" s="281"/>
      <c r="PT23" s="281"/>
      <c r="PU23" s="281"/>
      <c r="PV23" s="281"/>
      <c r="PW23" s="281"/>
      <c r="PX23" s="281"/>
      <c r="PY23" s="281"/>
      <c r="PZ23" s="281"/>
      <c r="QA23" s="281"/>
      <c r="QB23" s="281"/>
      <c r="QC23" s="281"/>
      <c r="QD23" s="281"/>
      <c r="QE23" s="281"/>
      <c r="QF23" s="281"/>
      <c r="QG23" s="281"/>
      <c r="QH23" s="281"/>
      <c r="QI23" s="281"/>
      <c r="QJ23" s="281"/>
      <c r="QK23" s="281"/>
      <c r="QL23" s="281"/>
      <c r="QM23" s="281"/>
      <c r="QN23" s="281"/>
      <c r="QO23" s="281"/>
      <c r="QP23" s="281"/>
      <c r="QQ23" s="281"/>
      <c r="QR23" s="281"/>
      <c r="QS23" s="281"/>
      <c r="QT23" s="281"/>
      <c r="QU23" s="281"/>
      <c r="QV23" s="281"/>
      <c r="QW23" s="281"/>
      <c r="QX23" s="281"/>
      <c r="QY23" s="281"/>
      <c r="QZ23" s="281"/>
      <c r="RA23" s="281"/>
      <c r="RB23" s="281"/>
      <c r="RC23" s="281"/>
      <c r="RD23" s="281"/>
      <c r="RE23" s="281"/>
      <c r="RF23" s="281"/>
      <c r="RG23" s="281"/>
      <c r="RH23" s="281"/>
      <c r="RI23" s="281"/>
      <c r="RJ23" s="281"/>
      <c r="RK23" s="281"/>
      <c r="RL23" s="281"/>
      <c r="RM23" s="281"/>
      <c r="RN23" s="281"/>
      <c r="RO23" s="281"/>
      <c r="RP23" s="281"/>
      <c r="RQ23" s="281"/>
      <c r="RR23" s="281"/>
      <c r="RS23" s="281"/>
      <c r="RT23" s="281"/>
      <c r="RU23" s="281"/>
      <c r="RV23" s="281"/>
      <c r="RW23" s="281"/>
      <c r="RX23" s="281"/>
      <c r="RY23" s="281"/>
      <c r="RZ23" s="281"/>
      <c r="SA23" s="281"/>
      <c r="SB23" s="281"/>
      <c r="SC23" s="281"/>
      <c r="SD23" s="281"/>
      <c r="SE23" s="281"/>
      <c r="SF23" s="281"/>
      <c r="SG23" s="281"/>
      <c r="SH23" s="281"/>
      <c r="SI23" s="281"/>
      <c r="SJ23" s="281"/>
      <c r="SK23" s="281"/>
      <c r="SL23" s="281"/>
      <c r="SM23" s="242"/>
      <c r="SN23" s="242"/>
      <c r="SO23" s="242"/>
    </row>
    <row r="24" spans="1:509" outlineLevel="2" x14ac:dyDescent="0.35">
      <c r="A24" s="242"/>
      <c r="B24" s="242"/>
      <c r="C24" s="438">
        <f>INT($C$6)+2</f>
        <v>3</v>
      </c>
      <c r="D24" s="242"/>
      <c r="E24" s="242" t="s">
        <v>1201</v>
      </c>
      <c r="F24" s="242"/>
      <c r="G24" s="242">
        <f>MIN($L24:$SJ24)</f>
        <v>-1.5</v>
      </c>
      <c r="H24" s="242"/>
      <c r="I24" s="242" t="str" cm="1">
        <f t="array" ref="I24">INDEX(I$49:I$111,($K24-1)*3+1,1)</f>
        <v>Sires (all TOL, all flocks)</v>
      </c>
      <c r="J24" s="242">
        <f>MAX($L24:$SJ24)</f>
        <v>-0.375</v>
      </c>
      <c r="K24" s="289">
        <v>1</v>
      </c>
      <c r="L24" s="242" cm="1">
        <f t="array" ref="L24">INDEX(L$49:L$111,($K24-1)*3+2,1)-INDEX(L$49:L$111,($K24-1)*3+1,1)</f>
        <v>-0.5625</v>
      </c>
      <c r="M24" s="242" cm="1">
        <f t="array" ref="M24">INDEX(M$49:M$111,($K24-1)*3+2,1)-INDEX(M$49:M$111,($K24-1)*3+1,1)</f>
        <v>-0.5625</v>
      </c>
      <c r="N24" s="242" cm="1">
        <f t="array" ref="N24">INDEX(N$49:N$111,($K24-1)*3+2,1)-INDEX(N$49:N$111,($K24-1)*3+1,1)</f>
        <v>-0.5625</v>
      </c>
      <c r="O24" s="242" cm="1">
        <f t="array" ref="O24">INDEX(O$49:O$111,($K24-1)*3+2,1)-INDEX(O$49:O$111,($K24-1)*3+1,1)</f>
        <v>-0.5625</v>
      </c>
      <c r="P24" s="242" cm="1">
        <f t="array" ref="P24">INDEX(P$49:P$111,($K24-1)*3+2,1)-INDEX(P$49:P$111,($K24-1)*3+1,1)</f>
        <v>-0.5625</v>
      </c>
      <c r="Q24" s="242" cm="1">
        <f t="array" ref="Q24">INDEX(Q$49:Q$111,($K24-1)*3+2,1)-INDEX(Q$49:Q$111,($K24-1)*3+1,1)</f>
        <v>-0.5625</v>
      </c>
      <c r="R24" s="242" cm="1">
        <f t="array" ref="R24">INDEX(R$49:R$111,($K24-1)*3+2,1)-INDEX(R$49:R$111,($K24-1)*3+1,1)</f>
        <v>-0.5625</v>
      </c>
      <c r="S24" s="242" cm="1">
        <f t="array" ref="S24">INDEX(S$49:S$111,($K24-1)*3+2,1)-INDEX(S$49:S$111,($K24-1)*3+1,1)</f>
        <v>-0.5625</v>
      </c>
      <c r="T24" s="242" cm="1">
        <f t="array" ref="T24">INDEX(T$49:T$111,($K24-1)*3+2,1)-INDEX(T$49:T$111,($K24-1)*3+1,1)</f>
        <v>-0.5625</v>
      </c>
      <c r="U24" s="242" cm="1">
        <f t="array" ref="U24">INDEX(U$49:U$111,($K24-1)*3+2,1)-INDEX(U$49:U$111,($K24-1)*3+1,1)</f>
        <v>-0.5625</v>
      </c>
      <c r="V24" s="242" cm="1">
        <f t="array" ref="V24">INDEX(V$49:V$111,($K24-1)*3+2,1)-INDEX(V$49:V$111,($K24-1)*3+1,1)</f>
        <v>-0.5625</v>
      </c>
      <c r="W24" s="242" cm="1">
        <f t="array" ref="W24">INDEX(W$49:W$111,($K24-1)*3+2,1)-INDEX(W$49:W$111,($K24-1)*3+1,1)</f>
        <v>-0.5625</v>
      </c>
      <c r="X24" s="242" cm="1">
        <f t="array" ref="X24">INDEX(X$49:X$111,($K24-1)*3+2,1)-INDEX(X$49:X$111,($K24-1)*3+1,1)</f>
        <v>-0.5</v>
      </c>
      <c r="Y24" s="242" cm="1">
        <f t="array" ref="Y24">INDEX(Y$49:Y$111,($K24-1)*3+2,1)-INDEX(Y$49:Y$111,($K24-1)*3+1,1)</f>
        <v>-0.5</v>
      </c>
      <c r="Z24" s="242" cm="1">
        <f t="array" ref="Z24">INDEX(Z$49:Z$111,($K24-1)*3+2,1)-INDEX(Z$49:Z$111,($K24-1)*3+1,1)</f>
        <v>-0.5</v>
      </c>
      <c r="AA24" s="242" cm="1">
        <f t="array" ref="AA24">INDEX(AA$49:AA$111,($K24-1)*3+2,1)-INDEX(AA$49:AA$111,($K24-1)*3+1,1)</f>
        <v>-0.5</v>
      </c>
      <c r="AB24" s="242" cm="1">
        <f t="array" ref="AB24">INDEX(AB$49:AB$111,($K24-1)*3+2,1)-INDEX(AB$49:AB$111,($K24-1)*3+1,1)</f>
        <v>-0.4375</v>
      </c>
      <c r="AC24" s="242" cm="1">
        <f t="array" ref="AC24">INDEX(AC$49:AC$111,($K24-1)*3+2,1)-INDEX(AC$49:AC$111,($K24-1)*3+1,1)</f>
        <v>-0.4375</v>
      </c>
      <c r="AD24" s="242" cm="1">
        <f t="array" ref="AD24">INDEX(AD$49:AD$111,($K24-1)*3+2,1)-INDEX(AD$49:AD$111,($K24-1)*3+1,1)</f>
        <v>-0.375</v>
      </c>
      <c r="AE24" s="242" cm="1">
        <f t="array" ref="AE24">INDEX(AE$49:AE$111,($K24-1)*3+2,1)-INDEX(AE$49:AE$111,($K24-1)*3+1,1)</f>
        <v>-0.375</v>
      </c>
      <c r="AF24" s="242" cm="1">
        <f t="array" ref="AF24">INDEX(AF$49:AF$111,($K24-1)*3+2,1)-INDEX(AF$49:AF$111,($K24-1)*3+1,1)</f>
        <v>-0.5</v>
      </c>
      <c r="AG24" s="242" cm="1">
        <f t="array" ref="AG24">INDEX(AG$49:AG$111,($K24-1)*3+2,1)-INDEX(AG$49:AG$111,($K24-1)*3+1,1)</f>
        <v>-0.5</v>
      </c>
      <c r="AH24" s="242" cm="1">
        <f t="array" ref="AH24">INDEX(AH$49:AH$111,($K24-1)*3+2,1)-INDEX(AH$49:AH$111,($K24-1)*3+1,1)</f>
        <v>-0.5</v>
      </c>
      <c r="AI24" s="242" cm="1">
        <f t="array" ref="AI24">INDEX(AI$49:AI$111,($K24-1)*3+2,1)-INDEX(AI$49:AI$111,($K24-1)*3+1,1)</f>
        <v>-0.52500000000000036</v>
      </c>
      <c r="AJ24" s="242" cm="1">
        <f t="array" ref="AJ24">INDEX(AJ$49:AJ$111,($K24-1)*3+2,1)-INDEX(AJ$49:AJ$111,($K24-1)*3+1,1)</f>
        <v>-0.52500000000000036</v>
      </c>
      <c r="AK24" s="242" cm="1">
        <f t="array" ref="AK24">INDEX(AK$49:AK$111,($K24-1)*3+2,1)-INDEX(AK$49:AK$111,($K24-1)*3+1,1)</f>
        <v>-0.52500000000000036</v>
      </c>
      <c r="AL24" s="242" cm="1">
        <f t="array" ref="AL24">INDEX(AL$49:AL$111,($K24-1)*3+2,1)-INDEX(AL$49:AL$111,($K24-1)*3+1,1)</f>
        <v>-0.52500000000000036</v>
      </c>
      <c r="AM24" s="242" cm="1">
        <f t="array" ref="AM24">INDEX(AM$49:AM$111,($K24-1)*3+2,1)-INDEX(AM$49:AM$111,($K24-1)*3+1,1)</f>
        <v>-0.52500000000000036</v>
      </c>
      <c r="AN24" s="242" cm="1">
        <f t="array" ref="AN24">INDEX(AN$49:AN$111,($K24-1)*3+2,1)-INDEX(AN$49:AN$111,($K24-1)*3+1,1)</f>
        <v>-1</v>
      </c>
      <c r="AO24" s="242" cm="1">
        <f t="array" ref="AO24">INDEX(AO$49:AO$111,($K24-1)*3+2,1)-INDEX(AO$49:AO$111,($K24-1)*3+1,1)</f>
        <v>-1</v>
      </c>
      <c r="AP24" s="242" cm="1">
        <f t="array" ref="AP24">INDEX(AP$49:AP$111,($K24-1)*3+2,1)-INDEX(AP$49:AP$111,($K24-1)*3+1,1)</f>
        <v>-1</v>
      </c>
      <c r="AQ24" s="242" cm="1">
        <f t="array" ref="AQ24">INDEX(AQ$49:AQ$111,($K24-1)*3+2,1)-INDEX(AQ$49:AQ$111,($K24-1)*3+1,1)</f>
        <v>-1</v>
      </c>
      <c r="AR24" s="242" cm="1">
        <f t="array" ref="AR24">INDEX(AR$49:AR$111,($K24-1)*3+2,1)-INDEX(AR$49:AR$111,($K24-1)*3+1,1)</f>
        <v>-1</v>
      </c>
      <c r="AS24" s="242" cm="1">
        <f t="array" ref="AS24">INDEX(AS$49:AS$111,($K24-1)*3+2,1)-INDEX(AS$49:AS$111,($K24-1)*3+1,1)</f>
        <v>-1</v>
      </c>
      <c r="AT24" s="242" cm="1">
        <f t="array" ref="AT24">INDEX(AT$49:AT$111,($K24-1)*3+2,1)-INDEX(AT$49:AT$111,($K24-1)*3+1,1)</f>
        <v>-1</v>
      </c>
      <c r="AU24" s="242" cm="1">
        <f t="array" ref="AU24">INDEX(AU$49:AU$111,($K24-1)*3+2,1)-INDEX(AU$49:AU$111,($K24-1)*3+1,1)</f>
        <v>-1</v>
      </c>
      <c r="AV24" s="242" cm="1">
        <f t="array" ref="AV24">INDEX(AV$49:AV$111,($K24-1)*3+2,1)-INDEX(AV$49:AV$111,($K24-1)*3+1,1)</f>
        <v>-1.5</v>
      </c>
      <c r="AW24" s="242" cm="1">
        <f t="array" ref="AW24">INDEX(AW$49:AW$111,($K24-1)*3+2,1)-INDEX(AW$49:AW$111,($K24-1)*3+1,1)</f>
        <v>-1.5</v>
      </c>
      <c r="AX24" s="242" cm="1">
        <f t="array" ref="AX24">INDEX(AX$49:AX$111,($K24-1)*3+2,1)-INDEX(AX$49:AX$111,($K24-1)*3+1,1)</f>
        <v>-1.5</v>
      </c>
      <c r="AY24" s="242" cm="1">
        <f t="array" ref="AY24">INDEX(AY$49:AY$111,($K24-1)*3+2,1)-INDEX(AY$49:AY$111,($K24-1)*3+1,1)</f>
        <v>-1.5</v>
      </c>
      <c r="AZ24" s="242" cm="1">
        <f t="array" ref="AZ24">INDEX(AZ$49:AZ$111,($K24-1)*3+2,1)-INDEX(AZ$49:AZ$111,($K24-1)*3+1,1)</f>
        <v>-1.25</v>
      </c>
      <c r="BA24" s="242" cm="1">
        <f t="array" ref="BA24">INDEX(BA$49:BA$111,($K24-1)*3+2,1)-INDEX(BA$49:BA$111,($K24-1)*3+1,1)</f>
        <v>-1.25</v>
      </c>
      <c r="BB24" s="242" cm="1">
        <f t="array" ref="BB24">INDEX(BB$49:BB$111,($K24-1)*3+2,1)-INDEX(BB$49:BB$111,($K24-1)*3+1,1)</f>
        <v>-1.25</v>
      </c>
      <c r="BC24" s="242" cm="1">
        <f t="array" ref="BC24">INDEX(BC$49:BC$111,($K24-1)*3+2,1)-INDEX(BC$49:BC$111,($K24-1)*3+1,1)</f>
        <v>-0.625</v>
      </c>
      <c r="BD24" s="242" cm="1">
        <f t="array" ref="BD24">INDEX(BD$49:BD$111,($K24-1)*3+2,1)-INDEX(BD$49:BD$111,($K24-1)*3+1,1)</f>
        <v>-0.625</v>
      </c>
      <c r="BE24" s="242" cm="1">
        <f t="array" ref="BE24">INDEX(BE$49:BE$111,($K24-1)*3+2,1)-INDEX(BE$49:BE$111,($K24-1)*3+1,1)</f>
        <v>-0.625</v>
      </c>
      <c r="BF24" s="242" cm="1">
        <f t="array" ref="BF24">INDEX(BF$49:BF$111,($K24-1)*3+2,1)-INDEX(BF$49:BF$111,($K24-1)*3+1,1)</f>
        <v>-0.625</v>
      </c>
      <c r="BG24" s="242" cm="1">
        <f t="array" ref="BG24">INDEX(BG$49:BG$111,($K24-1)*3+2,1)-INDEX(BG$49:BG$111,($K24-1)*3+1,1)</f>
        <v>-0.625</v>
      </c>
      <c r="BH24" s="242" cm="1">
        <f t="array" ref="BH24">INDEX(BH$49:BH$111,($K24-1)*3+2,1)-INDEX(BH$49:BH$111,($K24-1)*3+1,1)</f>
        <v>-0.5625</v>
      </c>
      <c r="BI24" s="242" cm="1">
        <f t="array" ref="BI24">INDEX(BI$49:BI$111,($K24-1)*3+2,1)-INDEX(BI$49:BI$111,($K24-1)*3+1,1)</f>
        <v>-0.5625</v>
      </c>
      <c r="BJ24" s="242" cm="1">
        <f t="array" ref="BJ24">INDEX(BJ$49:BJ$111,($K24-1)*3+2,1)-INDEX(BJ$49:BJ$111,($K24-1)*3+1,1)</f>
        <v>-0.5625</v>
      </c>
      <c r="BK24" s="242" cm="1">
        <f t="array" ref="BK24">INDEX(BK$49:BK$111,($K24-1)*3+2,1)-INDEX(BK$49:BK$111,($K24-1)*3+1,1)</f>
        <v>-0.5625</v>
      </c>
      <c r="BL24" s="242" cm="1">
        <f t="array" ref="BL24">INDEX(BL$49:BL$111,($K24-1)*3+2,1)-INDEX(BL$49:BL$111,($K24-1)*3+1,1)</f>
        <v>-0.5625</v>
      </c>
      <c r="BM24" s="242" cm="1">
        <f t="array" ref="BM24">INDEX(BM$49:BM$111,($K24-1)*3+2,1)-INDEX(BM$49:BM$111,($K24-1)*3+1,1)</f>
        <v>-0.5625</v>
      </c>
      <c r="BN24" s="242" cm="1">
        <f t="array" ref="BN24">INDEX(BN$49:BN$111,($K24-1)*3+2,1)-INDEX(BN$49:BN$111,($K24-1)*3+1,1)</f>
        <v>-0.5625</v>
      </c>
      <c r="BO24" s="242" cm="1">
        <f t="array" ref="BO24">INDEX(BO$49:BO$111,($K24-1)*3+2,1)-INDEX(BO$49:BO$111,($K24-1)*3+1,1)</f>
        <v>-0.5625</v>
      </c>
      <c r="BP24" s="242" cm="1">
        <f t="array" ref="BP24">INDEX(BP$49:BP$111,($K24-1)*3+2,1)-INDEX(BP$49:BP$111,($K24-1)*3+1,1)</f>
        <v>-0.5625</v>
      </c>
      <c r="BQ24" s="242" cm="1">
        <f t="array" ref="BQ24">INDEX(BQ$49:BQ$111,($K24-1)*3+2,1)-INDEX(BQ$49:BQ$111,($K24-1)*3+1,1)</f>
        <v>-0.5625</v>
      </c>
      <c r="BR24" s="242" cm="1">
        <f t="array" ref="BR24">INDEX(BR$49:BR$111,($K24-1)*3+2,1)-INDEX(BR$49:BR$111,($K24-1)*3+1,1)</f>
        <v>-0.5625</v>
      </c>
      <c r="BS24" s="242" cm="1">
        <f t="array" ref="BS24">INDEX(BS$49:BS$111,($K24-1)*3+2,1)-INDEX(BS$49:BS$111,($K24-1)*3+1,1)</f>
        <v>-0.5625</v>
      </c>
      <c r="BT24" s="242" cm="1">
        <f t="array" ref="BT24">INDEX(BT$49:BT$111,($K24-1)*3+2,1)-INDEX(BT$49:BT$111,($K24-1)*3+1,1)</f>
        <v>-0.5625</v>
      </c>
      <c r="BU24" s="242" cm="1">
        <f t="array" ref="BU24">INDEX(BU$49:BU$111,($K24-1)*3+2,1)-INDEX(BU$49:BU$111,($K24-1)*3+1,1)</f>
        <v>-0.5625</v>
      </c>
      <c r="BV24" s="242" cm="1">
        <f t="array" ref="BV24">INDEX(BV$49:BV$111,($K24-1)*3+2,1)-INDEX(BV$49:BV$111,($K24-1)*3+1,1)</f>
        <v>-0.5625</v>
      </c>
      <c r="BW24" s="242" cm="1">
        <f t="array" ref="BW24">INDEX(BW$49:BW$111,($K24-1)*3+2,1)-INDEX(BW$49:BW$111,($K24-1)*3+1,1)</f>
        <v>-0.5625</v>
      </c>
      <c r="BX24" s="242" cm="1">
        <f t="array" ref="BX24">INDEX(BX$49:BX$111,($K24-1)*3+2,1)-INDEX(BX$49:BX$111,($K24-1)*3+1,1)</f>
        <v>-0.5</v>
      </c>
      <c r="BY24" s="242" cm="1">
        <f t="array" ref="BY24">INDEX(BY$49:BY$111,($K24-1)*3+2,1)-INDEX(BY$49:BY$111,($K24-1)*3+1,1)</f>
        <v>-0.5</v>
      </c>
      <c r="BZ24" s="242" cm="1">
        <f t="array" ref="BZ24">INDEX(BZ$49:BZ$111,($K24-1)*3+2,1)-INDEX(BZ$49:BZ$111,($K24-1)*3+1,1)</f>
        <v>-0.5</v>
      </c>
      <c r="CA24" s="242" cm="1">
        <f t="array" ref="CA24">INDEX(CA$49:CA$111,($K24-1)*3+2,1)-INDEX(CA$49:CA$111,($K24-1)*3+1,1)</f>
        <v>-0.5</v>
      </c>
      <c r="CB24" s="242" cm="1">
        <f t="array" ref="CB24">INDEX(CB$49:CB$111,($K24-1)*3+2,1)-INDEX(CB$49:CB$111,($K24-1)*3+1,1)</f>
        <v>-0.4375</v>
      </c>
      <c r="CC24" s="242" cm="1">
        <f t="array" ref="CC24">INDEX(CC$49:CC$111,($K24-1)*3+2,1)-INDEX(CC$49:CC$111,($K24-1)*3+1,1)</f>
        <v>-0.4375</v>
      </c>
      <c r="CD24" s="242" cm="1">
        <f t="array" ref="CD24">INDEX(CD$49:CD$111,($K24-1)*3+2,1)-INDEX(CD$49:CD$111,($K24-1)*3+1,1)</f>
        <v>-0.375</v>
      </c>
      <c r="CE24" s="242" cm="1">
        <f t="array" ref="CE24">INDEX(CE$49:CE$111,($K24-1)*3+2,1)-INDEX(CE$49:CE$111,($K24-1)*3+1,1)</f>
        <v>-0.375</v>
      </c>
      <c r="CF24" s="242" cm="1">
        <f t="array" ref="CF24">INDEX(CF$49:CF$111,($K24-1)*3+2,1)-INDEX(CF$49:CF$111,($K24-1)*3+1,1)</f>
        <v>-0.5</v>
      </c>
      <c r="CG24" s="242" cm="1">
        <f t="array" ref="CG24">INDEX(CG$49:CG$111,($K24-1)*3+2,1)-INDEX(CG$49:CG$111,($K24-1)*3+1,1)</f>
        <v>-0.5</v>
      </c>
      <c r="CH24" s="242" cm="1">
        <f t="array" ref="CH24">INDEX(CH$49:CH$111,($K24-1)*3+2,1)-INDEX(CH$49:CH$111,($K24-1)*3+1,1)</f>
        <v>-0.5</v>
      </c>
      <c r="CI24" s="242" cm="1">
        <f t="array" ref="CI24">INDEX(CI$49:CI$111,($K24-1)*3+2,1)-INDEX(CI$49:CI$111,($K24-1)*3+1,1)</f>
        <v>-0.52500000000000036</v>
      </c>
      <c r="CJ24" s="242" cm="1">
        <f t="array" ref="CJ24">INDEX(CJ$49:CJ$111,($K24-1)*3+2,1)-INDEX(CJ$49:CJ$111,($K24-1)*3+1,1)</f>
        <v>-0.52500000000000036</v>
      </c>
      <c r="CK24" s="242" cm="1">
        <f t="array" ref="CK24">INDEX(CK$49:CK$111,($K24-1)*3+2,1)-INDEX(CK$49:CK$111,($K24-1)*3+1,1)</f>
        <v>-0.52500000000000036</v>
      </c>
      <c r="CL24" s="242" cm="1">
        <f t="array" ref="CL24">INDEX(CL$49:CL$111,($K24-1)*3+2,1)-INDEX(CL$49:CL$111,($K24-1)*3+1,1)</f>
        <v>-0.52500000000000036</v>
      </c>
      <c r="CM24" s="242" cm="1">
        <f t="array" ref="CM24">INDEX(CM$49:CM$111,($K24-1)*3+2,1)-INDEX(CM$49:CM$111,($K24-1)*3+1,1)</f>
        <v>-0.52500000000000036</v>
      </c>
      <c r="CN24" s="242" cm="1">
        <f t="array" ref="CN24">INDEX(CN$49:CN$111,($K24-1)*3+2,1)-INDEX(CN$49:CN$111,($K24-1)*3+1,1)</f>
        <v>-1</v>
      </c>
      <c r="CO24" s="242" cm="1">
        <f t="array" ref="CO24">INDEX(CO$49:CO$111,($K24-1)*3+2,1)-INDEX(CO$49:CO$111,($K24-1)*3+1,1)</f>
        <v>-1</v>
      </c>
      <c r="CP24" s="242" cm="1">
        <f t="array" ref="CP24">INDEX(CP$49:CP$111,($K24-1)*3+2,1)-INDEX(CP$49:CP$111,($K24-1)*3+1,1)</f>
        <v>-1</v>
      </c>
      <c r="CQ24" s="242" cm="1">
        <f t="array" ref="CQ24">INDEX(CQ$49:CQ$111,($K24-1)*3+2,1)-INDEX(CQ$49:CQ$111,($K24-1)*3+1,1)</f>
        <v>-1</v>
      </c>
      <c r="CR24" s="242" cm="1">
        <f t="array" ref="CR24">INDEX(CR$49:CR$111,($K24-1)*3+2,1)-INDEX(CR$49:CR$111,($K24-1)*3+1,1)</f>
        <v>-1</v>
      </c>
      <c r="CS24" s="242" cm="1">
        <f t="array" ref="CS24">INDEX(CS$49:CS$111,($K24-1)*3+2,1)-INDEX(CS$49:CS$111,($K24-1)*3+1,1)</f>
        <v>-1</v>
      </c>
      <c r="CT24" s="242" cm="1">
        <f t="array" ref="CT24">INDEX(CT$49:CT$111,($K24-1)*3+2,1)-INDEX(CT$49:CT$111,($K24-1)*3+1,1)</f>
        <v>-1</v>
      </c>
      <c r="CU24" s="242" cm="1">
        <f t="array" ref="CU24">INDEX(CU$49:CU$111,($K24-1)*3+2,1)-INDEX(CU$49:CU$111,($K24-1)*3+1,1)</f>
        <v>-1</v>
      </c>
      <c r="CV24" s="242" cm="1">
        <f t="array" ref="CV24">INDEX(CV$49:CV$111,($K24-1)*3+2,1)-INDEX(CV$49:CV$111,($K24-1)*3+1,1)</f>
        <v>-1.5</v>
      </c>
      <c r="CW24" s="242" cm="1">
        <f t="array" ref="CW24">INDEX(CW$49:CW$111,($K24-1)*3+2,1)-INDEX(CW$49:CW$111,($K24-1)*3+1,1)</f>
        <v>-1.5</v>
      </c>
      <c r="CX24" s="242" cm="1">
        <f t="array" ref="CX24">INDEX(CX$49:CX$111,($K24-1)*3+2,1)-INDEX(CX$49:CX$111,($K24-1)*3+1,1)</f>
        <v>-1.5</v>
      </c>
      <c r="CY24" s="242" cm="1">
        <f t="array" ref="CY24">INDEX(CY$49:CY$111,($K24-1)*3+2,1)-INDEX(CY$49:CY$111,($K24-1)*3+1,1)</f>
        <v>-1.5</v>
      </c>
      <c r="CZ24" s="242" cm="1">
        <f t="array" ref="CZ24">INDEX(CZ$49:CZ$111,($K24-1)*3+2,1)-INDEX(CZ$49:CZ$111,($K24-1)*3+1,1)</f>
        <v>-1.25</v>
      </c>
      <c r="DA24" s="242" cm="1">
        <f t="array" ref="DA24">INDEX(DA$49:DA$111,($K24-1)*3+2,1)-INDEX(DA$49:DA$111,($K24-1)*3+1,1)</f>
        <v>-1.25</v>
      </c>
      <c r="DB24" s="242" cm="1">
        <f t="array" ref="DB24">INDEX(DB$49:DB$111,($K24-1)*3+2,1)-INDEX(DB$49:DB$111,($K24-1)*3+1,1)</f>
        <v>-1.25</v>
      </c>
      <c r="DC24" s="242" cm="1">
        <f t="array" ref="DC24">INDEX(DC$49:DC$111,($K24-1)*3+2,1)-INDEX(DC$49:DC$111,($K24-1)*3+1,1)</f>
        <v>-0.625</v>
      </c>
      <c r="DD24" s="242" cm="1">
        <f t="array" ref="DD24">INDEX(DD$49:DD$111,($K24-1)*3+2,1)-INDEX(DD$49:DD$111,($K24-1)*3+1,1)</f>
        <v>-0.625</v>
      </c>
      <c r="DE24" s="242" cm="1">
        <f t="array" ref="DE24">INDEX(DE$49:DE$111,($K24-1)*3+2,1)-INDEX(DE$49:DE$111,($K24-1)*3+1,1)</f>
        <v>-0.625</v>
      </c>
      <c r="DF24" s="242" cm="1">
        <f t="array" ref="DF24">INDEX(DF$49:DF$111,($K24-1)*3+2,1)-INDEX(DF$49:DF$111,($K24-1)*3+1,1)</f>
        <v>-0.625</v>
      </c>
      <c r="DG24" s="242" cm="1">
        <f t="array" ref="DG24">INDEX(DG$49:DG$111,($K24-1)*3+2,1)-INDEX(DG$49:DG$111,($K24-1)*3+1,1)</f>
        <v>-0.625</v>
      </c>
      <c r="DH24" s="242" cm="1">
        <f t="array" ref="DH24">INDEX(DH$49:DH$111,($K24-1)*3+2,1)-INDEX(DH$49:DH$111,($K24-1)*3+1,1)</f>
        <v>-0.5625</v>
      </c>
      <c r="DI24" s="242" cm="1">
        <f t="array" ref="DI24">INDEX(DI$49:DI$111,($K24-1)*3+2,1)-INDEX(DI$49:DI$111,($K24-1)*3+1,1)</f>
        <v>-0.5625</v>
      </c>
      <c r="DJ24" s="242" cm="1">
        <f t="array" ref="DJ24">INDEX(DJ$49:DJ$111,($K24-1)*3+2,1)-INDEX(DJ$49:DJ$111,($K24-1)*3+1,1)</f>
        <v>-0.5625</v>
      </c>
      <c r="DK24" s="242" cm="1">
        <f t="array" ref="DK24">INDEX(DK$49:DK$111,($K24-1)*3+2,1)-INDEX(DK$49:DK$111,($K24-1)*3+1,1)</f>
        <v>-0.5625</v>
      </c>
      <c r="DL24" s="242" cm="1">
        <f t="array" ref="DL24">INDEX(DL$49:DL$111,($K24-1)*3+2,1)-INDEX(DL$49:DL$111,($K24-1)*3+1,1)</f>
        <v>-0.5625</v>
      </c>
      <c r="DM24" s="242" cm="1">
        <f t="array" ref="DM24">INDEX(DM$49:DM$111,($K24-1)*3+2,1)-INDEX(DM$49:DM$111,($K24-1)*3+1,1)</f>
        <v>-0.5625</v>
      </c>
      <c r="DN24" s="242" cm="1">
        <f t="array" ref="DN24">INDEX(DN$49:DN$111,($K24-1)*3+2,1)-INDEX(DN$49:DN$111,($K24-1)*3+1,1)</f>
        <v>-0.5625</v>
      </c>
      <c r="DO24" s="242" cm="1">
        <f t="array" ref="DO24">INDEX(DO$49:DO$111,($K24-1)*3+2,1)-INDEX(DO$49:DO$111,($K24-1)*3+1,1)</f>
        <v>-0.5625</v>
      </c>
      <c r="DP24" s="242" cm="1">
        <f t="array" ref="DP24">INDEX(DP$49:DP$111,($K24-1)*3+2,1)-INDEX(DP$49:DP$111,($K24-1)*3+1,1)</f>
        <v>-0.5625</v>
      </c>
      <c r="DQ24" s="242" cm="1">
        <f t="array" ref="DQ24">INDEX(DQ$49:DQ$111,($K24-1)*3+2,1)-INDEX(DQ$49:DQ$111,($K24-1)*3+1,1)</f>
        <v>-0.5625</v>
      </c>
      <c r="DR24" s="242" cm="1">
        <f t="array" ref="DR24">INDEX(DR$49:DR$111,($K24-1)*3+2,1)-INDEX(DR$49:DR$111,($K24-1)*3+1,1)</f>
        <v>-0.5625</v>
      </c>
      <c r="DS24" s="242" cm="1">
        <f t="array" ref="DS24">INDEX(DS$49:DS$111,($K24-1)*3+2,1)-INDEX(DS$49:DS$111,($K24-1)*3+1,1)</f>
        <v>-0.5625</v>
      </c>
      <c r="DT24" s="242" cm="1">
        <f t="array" ref="DT24">INDEX(DT$49:DT$111,($K24-1)*3+2,1)-INDEX(DT$49:DT$111,($K24-1)*3+1,1)</f>
        <v>-0.5625</v>
      </c>
      <c r="DU24" s="242" cm="1">
        <f t="array" ref="DU24">INDEX(DU$49:DU$111,($K24-1)*3+2,1)-INDEX(DU$49:DU$111,($K24-1)*3+1,1)</f>
        <v>-0.5625</v>
      </c>
      <c r="DV24" s="242" cm="1">
        <f t="array" ref="DV24">INDEX(DV$49:DV$111,($K24-1)*3+2,1)-INDEX(DV$49:DV$111,($K24-1)*3+1,1)</f>
        <v>-0.5625</v>
      </c>
      <c r="DW24" s="242" cm="1">
        <f t="array" ref="DW24">INDEX(DW$49:DW$111,($K24-1)*3+2,1)-INDEX(DW$49:DW$111,($K24-1)*3+1,1)</f>
        <v>-0.5625</v>
      </c>
      <c r="DX24" s="242" cm="1">
        <f t="array" ref="DX24">INDEX(DX$49:DX$111,($K24-1)*3+2,1)-INDEX(DX$49:DX$111,($K24-1)*3+1,1)</f>
        <v>-0.5</v>
      </c>
      <c r="DY24" s="242" cm="1">
        <f t="array" ref="DY24">INDEX(DY$49:DY$111,($K24-1)*3+2,1)-INDEX(DY$49:DY$111,($K24-1)*3+1,1)</f>
        <v>-0.5</v>
      </c>
      <c r="DZ24" s="242" cm="1">
        <f t="array" ref="DZ24">INDEX(DZ$49:DZ$111,($K24-1)*3+2,1)-INDEX(DZ$49:DZ$111,($K24-1)*3+1,1)</f>
        <v>-0.5</v>
      </c>
      <c r="EA24" s="242" cm="1">
        <f t="array" ref="EA24">INDEX(EA$49:EA$111,($K24-1)*3+2,1)-INDEX(EA$49:EA$111,($K24-1)*3+1,1)</f>
        <v>-0.5</v>
      </c>
      <c r="EB24" s="242" cm="1">
        <f t="array" ref="EB24">INDEX(EB$49:EB$111,($K24-1)*3+2,1)-INDEX(EB$49:EB$111,($K24-1)*3+1,1)</f>
        <v>-0.4375</v>
      </c>
      <c r="EC24" s="242" cm="1">
        <f t="array" ref="EC24">INDEX(EC$49:EC$111,($K24-1)*3+2,1)-INDEX(EC$49:EC$111,($K24-1)*3+1,1)</f>
        <v>-0.4375</v>
      </c>
      <c r="ED24" s="242" cm="1">
        <f t="array" ref="ED24">INDEX(ED$49:ED$111,($K24-1)*3+2,1)-INDEX(ED$49:ED$111,($K24-1)*3+1,1)</f>
        <v>-0.375</v>
      </c>
      <c r="EE24" s="242" cm="1">
        <f t="array" ref="EE24">INDEX(EE$49:EE$111,($K24-1)*3+2,1)-INDEX(EE$49:EE$111,($K24-1)*3+1,1)</f>
        <v>-0.375</v>
      </c>
      <c r="EF24" s="242" cm="1">
        <f t="array" ref="EF24">INDEX(EF$49:EF$111,($K24-1)*3+2,1)-INDEX(EF$49:EF$111,($K24-1)*3+1,1)</f>
        <v>-0.5</v>
      </c>
      <c r="EG24" s="242" cm="1">
        <f t="array" ref="EG24">INDEX(EG$49:EG$111,($K24-1)*3+2,1)-INDEX(EG$49:EG$111,($K24-1)*3+1,1)</f>
        <v>-0.5</v>
      </c>
      <c r="EH24" s="242" cm="1">
        <f t="array" ref="EH24">INDEX(EH$49:EH$111,($K24-1)*3+2,1)-INDEX(EH$49:EH$111,($K24-1)*3+1,1)</f>
        <v>-0.5</v>
      </c>
      <c r="EI24" s="242" cm="1">
        <f t="array" ref="EI24">INDEX(EI$49:EI$111,($K24-1)*3+2,1)-INDEX(EI$49:EI$111,($K24-1)*3+1,1)</f>
        <v>-0.52500000000000036</v>
      </c>
      <c r="EJ24" s="242" cm="1">
        <f t="array" ref="EJ24">INDEX(EJ$49:EJ$111,($K24-1)*3+2,1)-INDEX(EJ$49:EJ$111,($K24-1)*3+1,1)</f>
        <v>-0.52500000000000036</v>
      </c>
      <c r="EK24" s="242" cm="1">
        <f t="array" ref="EK24">INDEX(EK$49:EK$111,($K24-1)*3+2,1)-INDEX(EK$49:EK$111,($K24-1)*3+1,1)</f>
        <v>-0.52500000000000036</v>
      </c>
      <c r="EL24" s="242" cm="1">
        <f t="array" ref="EL24">INDEX(EL$49:EL$111,($K24-1)*3+2,1)-INDEX(EL$49:EL$111,($K24-1)*3+1,1)</f>
        <v>-0.52500000000000036</v>
      </c>
      <c r="EM24" s="242" cm="1">
        <f t="array" ref="EM24">INDEX(EM$49:EM$111,($K24-1)*3+2,1)-INDEX(EM$49:EM$111,($K24-1)*3+1,1)</f>
        <v>-0.52500000000000036</v>
      </c>
      <c r="EN24" s="242" cm="1">
        <f t="array" ref="EN24">INDEX(EN$49:EN$111,($K24-1)*3+2,1)-INDEX(EN$49:EN$111,($K24-1)*3+1,1)</f>
        <v>-1</v>
      </c>
      <c r="EO24" s="242" cm="1">
        <f t="array" ref="EO24">INDEX(EO$49:EO$111,($K24-1)*3+2,1)-INDEX(EO$49:EO$111,($K24-1)*3+1,1)</f>
        <v>-1</v>
      </c>
      <c r="EP24" s="242" cm="1">
        <f t="array" ref="EP24">INDEX(EP$49:EP$111,($K24-1)*3+2,1)-INDEX(EP$49:EP$111,($K24-1)*3+1,1)</f>
        <v>-1</v>
      </c>
      <c r="EQ24" s="242" cm="1">
        <f t="array" ref="EQ24">INDEX(EQ$49:EQ$111,($K24-1)*3+2,1)-INDEX(EQ$49:EQ$111,($K24-1)*3+1,1)</f>
        <v>-1</v>
      </c>
      <c r="ER24" s="242" cm="1">
        <f t="array" ref="ER24">INDEX(ER$49:ER$111,($K24-1)*3+2,1)-INDEX(ER$49:ER$111,($K24-1)*3+1,1)</f>
        <v>-1</v>
      </c>
      <c r="ES24" s="242" cm="1">
        <f t="array" ref="ES24">INDEX(ES$49:ES$111,($K24-1)*3+2,1)-INDEX(ES$49:ES$111,($K24-1)*3+1,1)</f>
        <v>-1</v>
      </c>
      <c r="ET24" s="242" cm="1">
        <f t="array" ref="ET24">INDEX(ET$49:ET$111,($K24-1)*3+2,1)-INDEX(ET$49:ET$111,($K24-1)*3+1,1)</f>
        <v>-1</v>
      </c>
      <c r="EU24" s="242" cm="1">
        <f t="array" ref="EU24">INDEX(EU$49:EU$111,($K24-1)*3+2,1)-INDEX(EU$49:EU$111,($K24-1)*3+1,1)</f>
        <v>-1</v>
      </c>
      <c r="EV24" s="242" cm="1">
        <f t="array" ref="EV24">INDEX(EV$49:EV$111,($K24-1)*3+2,1)-INDEX(EV$49:EV$111,($K24-1)*3+1,1)</f>
        <v>-1.5</v>
      </c>
      <c r="EW24" s="242" cm="1">
        <f t="array" ref="EW24">INDEX(EW$49:EW$111,($K24-1)*3+2,1)-INDEX(EW$49:EW$111,($K24-1)*3+1,1)</f>
        <v>-1.5</v>
      </c>
      <c r="EX24" s="242" cm="1">
        <f t="array" ref="EX24">INDEX(EX$49:EX$111,($K24-1)*3+2,1)-INDEX(EX$49:EX$111,($K24-1)*3+1,1)</f>
        <v>-1.5</v>
      </c>
      <c r="EY24" s="242" cm="1">
        <f t="array" ref="EY24">INDEX(EY$49:EY$111,($K24-1)*3+2,1)-INDEX(EY$49:EY$111,($K24-1)*3+1,1)</f>
        <v>-1.5</v>
      </c>
      <c r="EZ24" s="242" cm="1">
        <f t="array" ref="EZ24">INDEX(EZ$49:EZ$111,($K24-1)*3+2,1)-INDEX(EZ$49:EZ$111,($K24-1)*3+1,1)</f>
        <v>-1.25</v>
      </c>
      <c r="FA24" s="242" cm="1">
        <f t="array" ref="FA24">INDEX(FA$49:FA$111,($K24-1)*3+2,1)-INDEX(FA$49:FA$111,($K24-1)*3+1,1)</f>
        <v>-1.25</v>
      </c>
      <c r="FB24" s="242" cm="1">
        <f t="array" ref="FB24">INDEX(FB$49:FB$111,($K24-1)*3+2,1)-INDEX(FB$49:FB$111,($K24-1)*3+1,1)</f>
        <v>-1.25</v>
      </c>
      <c r="FC24" s="242" cm="1">
        <f t="array" ref="FC24">INDEX(FC$49:FC$111,($K24-1)*3+2,1)-INDEX(FC$49:FC$111,($K24-1)*3+1,1)</f>
        <v>-0.625</v>
      </c>
      <c r="FD24" s="242" cm="1">
        <f t="array" ref="FD24">INDEX(FD$49:FD$111,($K24-1)*3+2,1)-INDEX(FD$49:FD$111,($K24-1)*3+1,1)</f>
        <v>-0.625</v>
      </c>
      <c r="FE24" s="242" cm="1">
        <f t="array" ref="FE24">INDEX(FE$49:FE$111,($K24-1)*3+2,1)-INDEX(FE$49:FE$111,($K24-1)*3+1,1)</f>
        <v>-0.625</v>
      </c>
      <c r="FF24" s="242" cm="1">
        <f t="array" ref="FF24">INDEX(FF$49:FF$111,($K24-1)*3+2,1)-INDEX(FF$49:FF$111,($K24-1)*3+1,1)</f>
        <v>-0.625</v>
      </c>
      <c r="FG24" s="242" cm="1">
        <f t="array" ref="FG24">INDEX(FG$49:FG$111,($K24-1)*3+2,1)-INDEX(FG$49:FG$111,($K24-1)*3+1,1)</f>
        <v>-0.625</v>
      </c>
      <c r="FH24" s="242" cm="1">
        <f t="array" ref="FH24">INDEX(FH$49:FH$111,($K24-1)*3+2,1)-INDEX(FH$49:FH$111,($K24-1)*3+1,1)</f>
        <v>-0.5625</v>
      </c>
      <c r="FI24" s="242" cm="1">
        <f t="array" ref="FI24">INDEX(FI$49:FI$111,($K24-1)*3+2,1)-INDEX(FI$49:FI$111,($K24-1)*3+1,1)</f>
        <v>-0.5625</v>
      </c>
      <c r="FJ24" s="242" cm="1">
        <f t="array" ref="FJ24">INDEX(FJ$49:FJ$111,($K24-1)*3+2,1)-INDEX(FJ$49:FJ$111,($K24-1)*3+1,1)</f>
        <v>-0.5625</v>
      </c>
      <c r="FK24" s="242" cm="1">
        <f t="array" ref="FK24">INDEX(FK$49:FK$111,($K24-1)*3+2,1)-INDEX(FK$49:FK$111,($K24-1)*3+1,1)</f>
        <v>-0.5625</v>
      </c>
      <c r="FL24" s="242" cm="1">
        <f t="array" ref="FL24">INDEX(FL$49:FL$111,($K24-1)*3+2,1)-INDEX(FL$49:FL$111,($K24-1)*3+1,1)</f>
        <v>-0.5625</v>
      </c>
      <c r="FM24" s="242" cm="1">
        <f t="array" ref="FM24">INDEX(FM$49:FM$111,($K24-1)*3+2,1)-INDEX(FM$49:FM$111,($K24-1)*3+1,1)</f>
        <v>-0.5625</v>
      </c>
      <c r="FN24" s="242" cm="1">
        <f t="array" ref="FN24">INDEX(FN$49:FN$111,($K24-1)*3+2,1)-INDEX(FN$49:FN$111,($K24-1)*3+1,1)</f>
        <v>-0.5625</v>
      </c>
      <c r="FO24" s="242" cm="1">
        <f t="array" ref="FO24">INDEX(FO$49:FO$111,($K24-1)*3+2,1)-INDEX(FO$49:FO$111,($K24-1)*3+1,1)</f>
        <v>-0.5625</v>
      </c>
      <c r="FP24" s="242" cm="1">
        <f t="array" ref="FP24">INDEX(FP$49:FP$111,($K24-1)*3+2,1)-INDEX(FP$49:FP$111,($K24-1)*3+1,1)</f>
        <v>-0.5625</v>
      </c>
      <c r="FQ24" s="242" cm="1">
        <f t="array" ref="FQ24">INDEX(FQ$49:FQ$111,($K24-1)*3+2,1)-INDEX(FQ$49:FQ$111,($K24-1)*3+1,1)</f>
        <v>-0.5625</v>
      </c>
      <c r="FR24" s="242" cm="1">
        <f t="array" ref="FR24">INDEX(FR$49:FR$111,($K24-1)*3+2,1)-INDEX(FR$49:FR$111,($K24-1)*3+1,1)</f>
        <v>-0.5625</v>
      </c>
      <c r="FS24" s="242" cm="1">
        <f t="array" ref="FS24">INDEX(FS$49:FS$111,($K24-1)*3+2,1)-INDEX(FS$49:FS$111,($K24-1)*3+1,1)</f>
        <v>-0.5625</v>
      </c>
      <c r="FT24" s="242" cm="1">
        <f t="array" ref="FT24">INDEX(FT$49:FT$111,($K24-1)*3+2,1)-INDEX(FT$49:FT$111,($K24-1)*3+1,1)</f>
        <v>-0.5625</v>
      </c>
      <c r="FU24" s="242" cm="1">
        <f t="array" ref="FU24">INDEX(FU$49:FU$111,($K24-1)*3+2,1)-INDEX(FU$49:FU$111,($K24-1)*3+1,1)</f>
        <v>-0.5625</v>
      </c>
      <c r="FV24" s="242" cm="1">
        <f t="array" ref="FV24">INDEX(FV$49:FV$111,($K24-1)*3+2,1)-INDEX(FV$49:FV$111,($K24-1)*3+1,1)</f>
        <v>-0.5625</v>
      </c>
      <c r="FW24" s="242" cm="1">
        <f t="array" ref="FW24">INDEX(FW$49:FW$111,($K24-1)*3+2,1)-INDEX(FW$49:FW$111,($K24-1)*3+1,1)</f>
        <v>-0.5625</v>
      </c>
      <c r="FX24" s="242" cm="1">
        <f t="array" ref="FX24">INDEX(FX$49:FX$111,($K24-1)*3+2,1)-INDEX(FX$49:FX$111,($K24-1)*3+1,1)</f>
        <v>-0.5</v>
      </c>
      <c r="FY24" s="242" cm="1">
        <f t="array" ref="FY24">INDEX(FY$49:FY$111,($K24-1)*3+2,1)-INDEX(FY$49:FY$111,($K24-1)*3+1,1)</f>
        <v>-0.5</v>
      </c>
      <c r="FZ24" s="242" cm="1">
        <f t="array" ref="FZ24">INDEX(FZ$49:FZ$111,($K24-1)*3+2,1)-INDEX(FZ$49:FZ$111,($K24-1)*3+1,1)</f>
        <v>-0.5</v>
      </c>
      <c r="GA24" s="242" cm="1">
        <f t="array" ref="GA24">INDEX(GA$49:GA$111,($K24-1)*3+2,1)-INDEX(GA$49:GA$111,($K24-1)*3+1,1)</f>
        <v>-0.5</v>
      </c>
      <c r="GB24" s="242" cm="1">
        <f t="array" ref="GB24">INDEX(GB$49:GB$111,($K24-1)*3+2,1)-INDEX(GB$49:GB$111,($K24-1)*3+1,1)</f>
        <v>-0.4375</v>
      </c>
      <c r="GC24" s="242" cm="1">
        <f t="array" ref="GC24">INDEX(GC$49:GC$111,($K24-1)*3+2,1)-INDEX(GC$49:GC$111,($K24-1)*3+1,1)</f>
        <v>-0.4375</v>
      </c>
      <c r="GD24" s="242" cm="1">
        <f t="array" ref="GD24">INDEX(GD$49:GD$111,($K24-1)*3+2,1)-INDEX(GD$49:GD$111,($K24-1)*3+1,1)</f>
        <v>-0.375</v>
      </c>
      <c r="GE24" s="242" cm="1">
        <f t="array" ref="GE24">INDEX(GE$49:GE$111,($K24-1)*3+2,1)-INDEX(GE$49:GE$111,($K24-1)*3+1,1)</f>
        <v>-0.375</v>
      </c>
      <c r="GF24" s="242" cm="1">
        <f t="array" ref="GF24">INDEX(GF$49:GF$111,($K24-1)*3+2,1)-INDEX(GF$49:GF$111,($K24-1)*3+1,1)</f>
        <v>-0.5</v>
      </c>
      <c r="GG24" s="242" cm="1">
        <f t="array" ref="GG24">INDEX(GG$49:GG$111,($K24-1)*3+2,1)-INDEX(GG$49:GG$111,($K24-1)*3+1,1)</f>
        <v>-0.5</v>
      </c>
      <c r="GH24" s="242" cm="1">
        <f t="array" ref="GH24">INDEX(GH$49:GH$111,($K24-1)*3+2,1)-INDEX(GH$49:GH$111,($K24-1)*3+1,1)</f>
        <v>-0.5</v>
      </c>
      <c r="GI24" s="242" cm="1">
        <f t="array" ref="GI24">INDEX(GI$49:GI$111,($K24-1)*3+2,1)-INDEX(GI$49:GI$111,($K24-1)*3+1,1)</f>
        <v>-0.52500000000000036</v>
      </c>
      <c r="GJ24" s="242" cm="1">
        <f t="array" ref="GJ24">INDEX(GJ$49:GJ$111,($K24-1)*3+2,1)-INDEX(GJ$49:GJ$111,($K24-1)*3+1,1)</f>
        <v>-0.52500000000000036</v>
      </c>
      <c r="GK24" s="242" cm="1">
        <f t="array" ref="GK24">INDEX(GK$49:GK$111,($K24-1)*3+2,1)-INDEX(GK$49:GK$111,($K24-1)*3+1,1)</f>
        <v>-0.52500000000000036</v>
      </c>
      <c r="GL24" s="242" cm="1">
        <f t="array" ref="GL24">INDEX(GL$49:GL$111,($K24-1)*3+2,1)-INDEX(GL$49:GL$111,($K24-1)*3+1,1)</f>
        <v>-0.52500000000000036</v>
      </c>
      <c r="GM24" s="242" cm="1">
        <f t="array" ref="GM24">INDEX(GM$49:GM$111,($K24-1)*3+2,1)-INDEX(GM$49:GM$111,($K24-1)*3+1,1)</f>
        <v>-0.52500000000000036</v>
      </c>
      <c r="GN24" s="242" cm="1">
        <f t="array" ref="GN24">INDEX(GN$49:GN$111,($K24-1)*3+2,1)-INDEX(GN$49:GN$111,($K24-1)*3+1,1)</f>
        <v>-1</v>
      </c>
      <c r="GO24" s="242" cm="1">
        <f t="array" ref="GO24">INDEX(GO$49:GO$111,($K24-1)*3+2,1)-INDEX(GO$49:GO$111,($K24-1)*3+1,1)</f>
        <v>-1</v>
      </c>
      <c r="GP24" s="242" cm="1">
        <f t="array" ref="GP24">INDEX(GP$49:GP$111,($K24-1)*3+2,1)-INDEX(GP$49:GP$111,($K24-1)*3+1,1)</f>
        <v>-1</v>
      </c>
      <c r="GQ24" s="242" cm="1">
        <f t="array" ref="GQ24">INDEX(GQ$49:GQ$111,($K24-1)*3+2,1)-INDEX(GQ$49:GQ$111,($K24-1)*3+1,1)</f>
        <v>-1</v>
      </c>
      <c r="GR24" s="242" cm="1">
        <f t="array" ref="GR24">INDEX(GR$49:GR$111,($K24-1)*3+2,1)-INDEX(GR$49:GR$111,($K24-1)*3+1,1)</f>
        <v>-1</v>
      </c>
      <c r="GS24" s="242" cm="1">
        <f t="array" ref="GS24">INDEX(GS$49:GS$111,($K24-1)*3+2,1)-INDEX(GS$49:GS$111,($K24-1)*3+1,1)</f>
        <v>-1</v>
      </c>
      <c r="GT24" s="242" cm="1">
        <f t="array" ref="GT24">INDEX(GT$49:GT$111,($K24-1)*3+2,1)-INDEX(GT$49:GT$111,($K24-1)*3+1,1)</f>
        <v>-1</v>
      </c>
      <c r="GU24" s="242" cm="1">
        <f t="array" ref="GU24">INDEX(GU$49:GU$111,($K24-1)*3+2,1)-INDEX(GU$49:GU$111,($K24-1)*3+1,1)</f>
        <v>-1</v>
      </c>
      <c r="GV24" s="242" cm="1">
        <f t="array" ref="GV24">INDEX(GV$49:GV$111,($K24-1)*3+2,1)-INDEX(GV$49:GV$111,($K24-1)*3+1,1)</f>
        <v>-1.5</v>
      </c>
      <c r="GW24" s="242" cm="1">
        <f t="array" ref="GW24">INDEX(GW$49:GW$111,($K24-1)*3+2,1)-INDEX(GW$49:GW$111,($K24-1)*3+1,1)</f>
        <v>-1.5</v>
      </c>
      <c r="GX24" s="242" cm="1">
        <f t="array" ref="GX24">INDEX(GX$49:GX$111,($K24-1)*3+2,1)-INDEX(GX$49:GX$111,($K24-1)*3+1,1)</f>
        <v>-1.5</v>
      </c>
      <c r="GY24" s="242" cm="1">
        <f t="array" ref="GY24">INDEX(GY$49:GY$111,($K24-1)*3+2,1)-INDEX(GY$49:GY$111,($K24-1)*3+1,1)</f>
        <v>-1.5</v>
      </c>
      <c r="GZ24" s="242" cm="1">
        <f t="array" ref="GZ24">INDEX(GZ$49:GZ$111,($K24-1)*3+2,1)-INDEX(GZ$49:GZ$111,($K24-1)*3+1,1)</f>
        <v>-1.25</v>
      </c>
      <c r="HA24" s="242" cm="1">
        <f t="array" ref="HA24">INDEX(HA$49:HA$111,($K24-1)*3+2,1)-INDEX(HA$49:HA$111,($K24-1)*3+1,1)</f>
        <v>-1.25</v>
      </c>
      <c r="HB24" s="242" cm="1">
        <f t="array" ref="HB24">INDEX(HB$49:HB$111,($K24-1)*3+2,1)-INDEX(HB$49:HB$111,($K24-1)*3+1,1)</f>
        <v>-1.25</v>
      </c>
      <c r="HC24" s="242" cm="1">
        <f t="array" ref="HC24">INDEX(HC$49:HC$111,($K24-1)*3+2,1)-INDEX(HC$49:HC$111,($K24-1)*3+1,1)</f>
        <v>-0.625</v>
      </c>
      <c r="HD24" s="242" cm="1">
        <f t="array" ref="HD24">INDEX(HD$49:HD$111,($K24-1)*3+2,1)-INDEX(HD$49:HD$111,($K24-1)*3+1,1)</f>
        <v>-0.625</v>
      </c>
      <c r="HE24" s="242" cm="1">
        <f t="array" ref="HE24">INDEX(HE$49:HE$111,($K24-1)*3+2,1)-INDEX(HE$49:HE$111,($K24-1)*3+1,1)</f>
        <v>-0.625</v>
      </c>
      <c r="HF24" s="242" cm="1">
        <f t="array" ref="HF24">INDEX(HF$49:HF$111,($K24-1)*3+2,1)-INDEX(HF$49:HF$111,($K24-1)*3+1,1)</f>
        <v>-0.625</v>
      </c>
      <c r="HG24" s="242" cm="1">
        <f t="array" ref="HG24">INDEX(HG$49:HG$111,($K24-1)*3+2,1)-INDEX(HG$49:HG$111,($K24-1)*3+1,1)</f>
        <v>-0.625</v>
      </c>
      <c r="HH24" s="242" cm="1">
        <f t="array" ref="HH24">INDEX(HH$49:HH$111,($K24-1)*3+2,1)-INDEX(HH$49:HH$111,($K24-1)*3+1,1)</f>
        <v>-0.5625</v>
      </c>
      <c r="HI24" s="242" cm="1">
        <f t="array" ref="HI24">INDEX(HI$49:HI$111,($K24-1)*3+2,1)-INDEX(HI$49:HI$111,($K24-1)*3+1,1)</f>
        <v>-0.5625</v>
      </c>
      <c r="HJ24" s="242" cm="1">
        <f t="array" ref="HJ24">INDEX(HJ$49:HJ$111,($K24-1)*3+2,1)-INDEX(HJ$49:HJ$111,($K24-1)*3+1,1)</f>
        <v>-0.5625</v>
      </c>
      <c r="HK24" s="242" cm="1">
        <f t="array" ref="HK24">INDEX(HK$49:HK$111,($K24-1)*3+2,1)-INDEX(HK$49:HK$111,($K24-1)*3+1,1)</f>
        <v>-0.5625</v>
      </c>
      <c r="HL24" s="242" cm="1">
        <f t="array" ref="HL24">INDEX(HL$49:HL$111,($K24-1)*3+2,1)-INDEX(HL$49:HL$111,($K24-1)*3+1,1)</f>
        <v>-0.5625</v>
      </c>
      <c r="HM24" s="242" cm="1">
        <f t="array" ref="HM24">INDEX(HM$49:HM$111,($K24-1)*3+2,1)-INDEX(HM$49:HM$111,($K24-1)*3+1,1)</f>
        <v>-0.5625</v>
      </c>
      <c r="HN24" s="242" cm="1">
        <f t="array" ref="HN24">INDEX(HN$49:HN$111,($K24-1)*3+2,1)-INDEX(HN$49:HN$111,($K24-1)*3+1,1)</f>
        <v>-0.5625</v>
      </c>
      <c r="HO24" s="242" cm="1">
        <f t="array" ref="HO24">INDEX(HO$49:HO$111,($K24-1)*3+2,1)-INDEX(HO$49:HO$111,($K24-1)*3+1,1)</f>
        <v>-0.5625</v>
      </c>
      <c r="HP24" s="242" cm="1">
        <f t="array" ref="HP24">INDEX(HP$49:HP$111,($K24-1)*3+2,1)-INDEX(HP$49:HP$111,($K24-1)*3+1,1)</f>
        <v>-0.5625</v>
      </c>
      <c r="HQ24" s="242" cm="1">
        <f t="array" ref="HQ24">INDEX(HQ$49:HQ$111,($K24-1)*3+2,1)-INDEX(HQ$49:HQ$111,($K24-1)*3+1,1)</f>
        <v>-0.5625</v>
      </c>
      <c r="HR24" s="242" cm="1">
        <f t="array" ref="HR24">INDEX(HR$49:HR$111,($K24-1)*3+2,1)-INDEX(HR$49:HR$111,($K24-1)*3+1,1)</f>
        <v>-0.5625</v>
      </c>
      <c r="HS24" s="242" cm="1">
        <f t="array" ref="HS24">INDEX(HS$49:HS$111,($K24-1)*3+2,1)-INDEX(HS$49:HS$111,($K24-1)*3+1,1)</f>
        <v>-0.5625</v>
      </c>
      <c r="HT24" s="242" cm="1">
        <f t="array" ref="HT24">INDEX(HT$49:HT$111,($K24-1)*3+2,1)-INDEX(HT$49:HT$111,($K24-1)*3+1,1)</f>
        <v>-0.5625</v>
      </c>
      <c r="HU24" s="242" cm="1">
        <f t="array" ref="HU24">INDEX(HU$49:HU$111,($K24-1)*3+2,1)-INDEX(HU$49:HU$111,($K24-1)*3+1,1)</f>
        <v>-0.5625</v>
      </c>
      <c r="HV24" s="242" cm="1">
        <f t="array" ref="HV24">INDEX(HV$49:HV$111,($K24-1)*3+2,1)-INDEX(HV$49:HV$111,($K24-1)*3+1,1)</f>
        <v>-0.5625</v>
      </c>
      <c r="HW24" s="242" cm="1">
        <f t="array" ref="HW24">INDEX(HW$49:HW$111,($K24-1)*3+2,1)-INDEX(HW$49:HW$111,($K24-1)*3+1,1)</f>
        <v>-0.5625</v>
      </c>
      <c r="HX24" s="242" cm="1">
        <f t="array" ref="HX24">INDEX(HX$49:HX$111,($K24-1)*3+2,1)-INDEX(HX$49:HX$111,($K24-1)*3+1,1)</f>
        <v>-0.5</v>
      </c>
      <c r="HY24" s="242" cm="1">
        <f t="array" ref="HY24">INDEX(HY$49:HY$111,($K24-1)*3+2,1)-INDEX(HY$49:HY$111,($K24-1)*3+1,1)</f>
        <v>-0.5</v>
      </c>
      <c r="HZ24" s="242" cm="1">
        <f t="array" ref="HZ24">INDEX(HZ$49:HZ$111,($K24-1)*3+2,1)-INDEX(HZ$49:HZ$111,($K24-1)*3+1,1)</f>
        <v>-0.5</v>
      </c>
      <c r="IA24" s="242" cm="1">
        <f t="array" ref="IA24">INDEX(IA$49:IA$111,($K24-1)*3+2,1)-INDEX(IA$49:IA$111,($K24-1)*3+1,1)</f>
        <v>-0.5</v>
      </c>
      <c r="IB24" s="242" cm="1">
        <f t="array" ref="IB24">INDEX(IB$49:IB$111,($K24-1)*3+2,1)-INDEX(IB$49:IB$111,($K24-1)*3+1,1)</f>
        <v>-0.4375</v>
      </c>
      <c r="IC24" s="242" cm="1">
        <f t="array" ref="IC24">INDEX(IC$49:IC$111,($K24-1)*3+2,1)-INDEX(IC$49:IC$111,($K24-1)*3+1,1)</f>
        <v>-0.4375</v>
      </c>
      <c r="ID24" s="242" cm="1">
        <f t="array" ref="ID24">INDEX(ID$49:ID$111,($K24-1)*3+2,1)-INDEX(ID$49:ID$111,($K24-1)*3+1,1)</f>
        <v>-0.375</v>
      </c>
      <c r="IE24" s="242" cm="1">
        <f t="array" ref="IE24">INDEX(IE$49:IE$111,($K24-1)*3+2,1)-INDEX(IE$49:IE$111,($K24-1)*3+1,1)</f>
        <v>-0.375</v>
      </c>
      <c r="IF24" s="242" cm="1">
        <f t="array" ref="IF24">INDEX(IF$49:IF$111,($K24-1)*3+2,1)-INDEX(IF$49:IF$111,($K24-1)*3+1,1)</f>
        <v>-0.5</v>
      </c>
      <c r="IG24" s="242" cm="1">
        <f t="array" ref="IG24">INDEX(IG$49:IG$111,($K24-1)*3+2,1)-INDEX(IG$49:IG$111,($K24-1)*3+1,1)</f>
        <v>-0.5</v>
      </c>
      <c r="IH24" s="242" cm="1">
        <f t="array" ref="IH24">INDEX(IH$49:IH$111,($K24-1)*3+2,1)-INDEX(IH$49:IH$111,($K24-1)*3+1,1)</f>
        <v>-0.5</v>
      </c>
      <c r="II24" s="242" cm="1">
        <f t="array" ref="II24">INDEX(II$49:II$111,($K24-1)*3+2,1)-INDEX(II$49:II$111,($K24-1)*3+1,1)</f>
        <v>-0.52500000000000036</v>
      </c>
      <c r="IJ24" s="242" cm="1">
        <f t="array" ref="IJ24">INDEX(IJ$49:IJ$111,($K24-1)*3+2,1)-INDEX(IJ$49:IJ$111,($K24-1)*3+1,1)</f>
        <v>-0.52500000000000036</v>
      </c>
      <c r="IK24" s="242" cm="1">
        <f t="array" ref="IK24">INDEX(IK$49:IK$111,($K24-1)*3+2,1)-INDEX(IK$49:IK$111,($K24-1)*3+1,1)</f>
        <v>-0.52500000000000036</v>
      </c>
      <c r="IL24" s="242" cm="1">
        <f t="array" ref="IL24">INDEX(IL$49:IL$111,($K24-1)*3+2,1)-INDEX(IL$49:IL$111,($K24-1)*3+1,1)</f>
        <v>-0.52500000000000036</v>
      </c>
      <c r="IM24" s="242" cm="1">
        <f t="array" ref="IM24">INDEX(IM$49:IM$111,($K24-1)*3+2,1)-INDEX(IM$49:IM$111,($K24-1)*3+1,1)</f>
        <v>-0.52500000000000036</v>
      </c>
      <c r="IN24" s="242" cm="1">
        <f t="array" ref="IN24">INDEX(IN$49:IN$111,($K24-1)*3+2,1)-INDEX(IN$49:IN$111,($K24-1)*3+1,1)</f>
        <v>-1</v>
      </c>
      <c r="IO24" s="242" cm="1">
        <f t="array" ref="IO24">INDEX(IO$49:IO$111,($K24-1)*3+2,1)-INDEX(IO$49:IO$111,($K24-1)*3+1,1)</f>
        <v>-1</v>
      </c>
      <c r="IP24" s="242" cm="1">
        <f t="array" ref="IP24">INDEX(IP$49:IP$111,($K24-1)*3+2,1)-INDEX(IP$49:IP$111,($K24-1)*3+1,1)</f>
        <v>-1</v>
      </c>
      <c r="IQ24" s="242" cm="1">
        <f t="array" ref="IQ24">INDEX(IQ$49:IQ$111,($K24-1)*3+2,1)-INDEX(IQ$49:IQ$111,($K24-1)*3+1,1)</f>
        <v>-1</v>
      </c>
      <c r="IR24" s="242" cm="1">
        <f t="array" ref="IR24">INDEX(IR$49:IR$111,($K24-1)*3+2,1)-INDEX(IR$49:IR$111,($K24-1)*3+1,1)</f>
        <v>-1</v>
      </c>
      <c r="IS24" s="242" cm="1">
        <f t="array" ref="IS24">INDEX(IS$49:IS$111,($K24-1)*3+2,1)-INDEX(IS$49:IS$111,($K24-1)*3+1,1)</f>
        <v>-1</v>
      </c>
      <c r="IT24" s="242" cm="1">
        <f t="array" ref="IT24">INDEX(IT$49:IT$111,($K24-1)*3+2,1)-INDEX(IT$49:IT$111,($K24-1)*3+1,1)</f>
        <v>-1</v>
      </c>
      <c r="IU24" s="242" cm="1">
        <f t="array" ref="IU24">INDEX(IU$49:IU$111,($K24-1)*3+2,1)-INDEX(IU$49:IU$111,($K24-1)*3+1,1)</f>
        <v>-1</v>
      </c>
      <c r="IV24" s="242" cm="1">
        <f t="array" ref="IV24">INDEX(IV$49:IV$111,($K24-1)*3+2,1)-INDEX(IV$49:IV$111,($K24-1)*3+1,1)</f>
        <v>-1.5</v>
      </c>
      <c r="IW24" s="242" cm="1">
        <f t="array" ref="IW24">INDEX(IW$49:IW$111,($K24-1)*3+2,1)-INDEX(IW$49:IW$111,($K24-1)*3+1,1)</f>
        <v>-1.5</v>
      </c>
      <c r="IX24" s="242" cm="1">
        <f t="array" ref="IX24">INDEX(IX$49:IX$111,($K24-1)*3+2,1)-INDEX(IX$49:IX$111,($K24-1)*3+1,1)</f>
        <v>-1.5</v>
      </c>
      <c r="IY24" s="242" cm="1">
        <f t="array" ref="IY24">INDEX(IY$49:IY$111,($K24-1)*3+2,1)-INDEX(IY$49:IY$111,($K24-1)*3+1,1)</f>
        <v>-1.5</v>
      </c>
      <c r="IZ24" s="242" cm="1">
        <f t="array" ref="IZ24">INDEX(IZ$49:IZ$111,($K24-1)*3+2,1)-INDEX(IZ$49:IZ$111,($K24-1)*3+1,1)</f>
        <v>-1.25</v>
      </c>
      <c r="JA24" s="242" cm="1">
        <f t="array" ref="JA24">INDEX(JA$49:JA$111,($K24-1)*3+2,1)-INDEX(JA$49:JA$111,($K24-1)*3+1,1)</f>
        <v>-1.25</v>
      </c>
      <c r="JB24" s="242" cm="1">
        <f t="array" ref="JB24">INDEX(JB$49:JB$111,($K24-1)*3+2,1)-INDEX(JB$49:JB$111,($K24-1)*3+1,1)</f>
        <v>-1.25</v>
      </c>
      <c r="JC24" s="242" cm="1">
        <f t="array" ref="JC24">INDEX(JC$49:JC$111,($K24-1)*3+2,1)-INDEX(JC$49:JC$111,($K24-1)*3+1,1)</f>
        <v>-0.625</v>
      </c>
      <c r="JD24" s="242" cm="1">
        <f t="array" ref="JD24">INDEX(JD$49:JD$111,($K24-1)*3+2,1)-INDEX(JD$49:JD$111,($K24-1)*3+1,1)</f>
        <v>-0.625</v>
      </c>
      <c r="JE24" s="242" cm="1">
        <f t="array" ref="JE24">INDEX(JE$49:JE$111,($K24-1)*3+2,1)-INDEX(JE$49:JE$111,($K24-1)*3+1,1)</f>
        <v>-0.625</v>
      </c>
      <c r="JF24" s="242" cm="1">
        <f t="array" ref="JF24">INDEX(JF$49:JF$111,($K24-1)*3+2,1)-INDEX(JF$49:JF$111,($K24-1)*3+1,1)</f>
        <v>-0.625</v>
      </c>
      <c r="JG24" s="242" cm="1">
        <f t="array" ref="JG24">INDEX(JG$49:JG$111,($K24-1)*3+2,1)-INDEX(JG$49:JG$111,($K24-1)*3+1,1)</f>
        <v>-0.625</v>
      </c>
      <c r="JH24" s="242" cm="1">
        <f t="array" ref="JH24">INDEX(JH$49:JH$111,($K24-1)*3+2,1)-INDEX(JH$49:JH$111,($K24-1)*3+1,1)</f>
        <v>-0.5625</v>
      </c>
      <c r="JI24" s="242" cm="1">
        <f t="array" ref="JI24">INDEX(JI$49:JI$111,($K24-1)*3+2,1)-INDEX(JI$49:JI$111,($K24-1)*3+1,1)</f>
        <v>-0.5625</v>
      </c>
      <c r="JJ24" s="242" cm="1">
        <f t="array" ref="JJ24">INDEX(JJ$49:JJ$111,($K24-1)*3+2,1)-INDEX(JJ$49:JJ$111,($K24-1)*3+1,1)</f>
        <v>-0.5625</v>
      </c>
      <c r="JK24" s="242" cm="1">
        <f t="array" ref="JK24">INDEX(JK$49:JK$111,($K24-1)*3+2,1)-INDEX(JK$49:JK$111,($K24-1)*3+1,1)</f>
        <v>-0.5625</v>
      </c>
      <c r="JL24" s="242" cm="1">
        <f t="array" ref="JL24">INDEX(JL$49:JL$111,($K24-1)*3+2,1)-INDEX(JL$49:JL$111,($K24-1)*3+1,1)</f>
        <v>-0.5625</v>
      </c>
      <c r="JM24" s="242" cm="1">
        <f t="array" ref="JM24">INDEX(JM$49:JM$111,($K24-1)*3+2,1)-INDEX(JM$49:JM$111,($K24-1)*3+1,1)</f>
        <v>-0.5625</v>
      </c>
      <c r="JN24" s="242" cm="1">
        <f t="array" ref="JN24">INDEX(JN$49:JN$111,($K24-1)*3+2,1)-INDEX(JN$49:JN$111,($K24-1)*3+1,1)</f>
        <v>-0.5625</v>
      </c>
      <c r="JO24" s="242" cm="1">
        <f t="array" ref="JO24">INDEX(JO$49:JO$111,($K24-1)*3+2,1)-INDEX(JO$49:JO$111,($K24-1)*3+1,1)</f>
        <v>-0.5625</v>
      </c>
      <c r="JP24" s="242" cm="1">
        <f t="array" ref="JP24">INDEX(JP$49:JP$111,($K24-1)*3+2,1)-INDEX(JP$49:JP$111,($K24-1)*3+1,1)</f>
        <v>-0.5625</v>
      </c>
      <c r="JQ24" s="242" cm="1">
        <f t="array" ref="JQ24">INDEX(JQ$49:JQ$111,($K24-1)*3+2,1)-INDEX(JQ$49:JQ$111,($K24-1)*3+1,1)</f>
        <v>-0.5625</v>
      </c>
      <c r="JR24" s="242" cm="1">
        <f t="array" ref="JR24">INDEX(JR$49:JR$111,($K24-1)*3+2,1)-INDEX(JR$49:JR$111,($K24-1)*3+1,1)</f>
        <v>-0.5625</v>
      </c>
      <c r="JS24" s="242" cm="1">
        <f t="array" ref="JS24">INDEX(JS$49:JS$111,($K24-1)*3+2,1)-INDEX(JS$49:JS$111,($K24-1)*3+1,1)</f>
        <v>-0.5625</v>
      </c>
      <c r="JT24" s="242" cm="1">
        <f t="array" ref="JT24">INDEX(JT$49:JT$111,($K24-1)*3+2,1)-INDEX(JT$49:JT$111,($K24-1)*3+1,1)</f>
        <v>-0.5625</v>
      </c>
      <c r="JU24" s="242" cm="1">
        <f t="array" ref="JU24">INDEX(JU$49:JU$111,($K24-1)*3+2,1)-INDEX(JU$49:JU$111,($K24-1)*3+1,1)</f>
        <v>-0.5625</v>
      </c>
      <c r="JV24" s="242" cm="1">
        <f t="array" ref="JV24">INDEX(JV$49:JV$111,($K24-1)*3+2,1)-INDEX(JV$49:JV$111,($K24-1)*3+1,1)</f>
        <v>-0.5625</v>
      </c>
      <c r="JW24" s="242" cm="1">
        <f t="array" ref="JW24">INDEX(JW$49:JW$111,($K24-1)*3+2,1)-INDEX(JW$49:JW$111,($K24-1)*3+1,1)</f>
        <v>-0.5625</v>
      </c>
      <c r="JX24" s="242" cm="1">
        <f t="array" ref="JX24">INDEX(JX$49:JX$111,($K24-1)*3+2,1)-INDEX(JX$49:JX$111,($K24-1)*3+1,1)</f>
        <v>-0.5</v>
      </c>
      <c r="JY24" s="242" cm="1">
        <f t="array" ref="JY24">INDEX(JY$49:JY$111,($K24-1)*3+2,1)-INDEX(JY$49:JY$111,($K24-1)*3+1,1)</f>
        <v>-0.5</v>
      </c>
      <c r="JZ24" s="242" cm="1">
        <f t="array" ref="JZ24">INDEX(JZ$49:JZ$111,($K24-1)*3+2,1)-INDEX(JZ$49:JZ$111,($K24-1)*3+1,1)</f>
        <v>-0.5</v>
      </c>
      <c r="KA24" s="242" cm="1">
        <f t="array" ref="KA24">INDEX(KA$49:KA$111,($K24-1)*3+2,1)-INDEX(KA$49:KA$111,($K24-1)*3+1,1)</f>
        <v>-0.5</v>
      </c>
      <c r="KB24" s="242" cm="1">
        <f t="array" ref="KB24">INDEX(KB$49:KB$111,($K24-1)*3+2,1)-INDEX(KB$49:KB$111,($K24-1)*3+1,1)</f>
        <v>-0.4375</v>
      </c>
      <c r="KC24" s="242" cm="1">
        <f t="array" ref="KC24">INDEX(KC$49:KC$111,($K24-1)*3+2,1)-INDEX(KC$49:KC$111,($K24-1)*3+1,1)</f>
        <v>-0.4375</v>
      </c>
      <c r="KD24" s="242" cm="1">
        <f t="array" ref="KD24">INDEX(KD$49:KD$111,($K24-1)*3+2,1)-INDEX(KD$49:KD$111,($K24-1)*3+1,1)</f>
        <v>-0.375</v>
      </c>
      <c r="KE24" s="242" cm="1">
        <f t="array" ref="KE24">INDEX(KE$49:KE$111,($K24-1)*3+2,1)-INDEX(KE$49:KE$111,($K24-1)*3+1,1)</f>
        <v>-0.375</v>
      </c>
      <c r="KF24" s="242" cm="1">
        <f t="array" ref="KF24">INDEX(KF$49:KF$111,($K24-1)*3+2,1)-INDEX(KF$49:KF$111,($K24-1)*3+1,1)</f>
        <v>-0.5</v>
      </c>
      <c r="KG24" s="242" cm="1">
        <f t="array" ref="KG24">INDEX(KG$49:KG$111,($K24-1)*3+2,1)-INDEX(KG$49:KG$111,($K24-1)*3+1,1)</f>
        <v>-0.5</v>
      </c>
      <c r="KH24" s="242" cm="1">
        <f t="array" ref="KH24">INDEX(KH$49:KH$111,($K24-1)*3+2,1)-INDEX(KH$49:KH$111,($K24-1)*3+1,1)</f>
        <v>-0.5</v>
      </c>
      <c r="KI24" s="242" cm="1">
        <f t="array" ref="KI24">INDEX(KI$49:KI$111,($K24-1)*3+2,1)-INDEX(KI$49:KI$111,($K24-1)*3+1,1)</f>
        <v>-0.52500000000000036</v>
      </c>
      <c r="KJ24" s="242" cm="1">
        <f t="array" ref="KJ24">INDEX(KJ$49:KJ$111,($K24-1)*3+2,1)-INDEX(KJ$49:KJ$111,($K24-1)*3+1,1)</f>
        <v>-0.52500000000000036</v>
      </c>
      <c r="KK24" s="242" cm="1">
        <f t="array" ref="KK24">INDEX(KK$49:KK$111,($K24-1)*3+2,1)-INDEX(KK$49:KK$111,($K24-1)*3+1,1)</f>
        <v>-0.52500000000000036</v>
      </c>
      <c r="KL24" s="242" cm="1">
        <f t="array" ref="KL24">INDEX(KL$49:KL$111,($K24-1)*3+2,1)-INDEX(KL$49:KL$111,($K24-1)*3+1,1)</f>
        <v>-0.52500000000000036</v>
      </c>
      <c r="KM24" s="242" cm="1">
        <f t="array" ref="KM24">INDEX(KM$49:KM$111,($K24-1)*3+2,1)-INDEX(KM$49:KM$111,($K24-1)*3+1,1)</f>
        <v>-0.52500000000000036</v>
      </c>
      <c r="KN24" s="242" cm="1">
        <f t="array" ref="KN24">INDEX(KN$49:KN$111,($K24-1)*3+2,1)-INDEX(KN$49:KN$111,($K24-1)*3+1,1)</f>
        <v>-1</v>
      </c>
      <c r="KO24" s="242" cm="1">
        <f t="array" ref="KO24">INDEX(KO$49:KO$111,($K24-1)*3+2,1)-INDEX(KO$49:KO$111,($K24-1)*3+1,1)</f>
        <v>-1</v>
      </c>
      <c r="KP24" s="242" cm="1">
        <f t="array" ref="KP24">INDEX(KP$49:KP$111,($K24-1)*3+2,1)-INDEX(KP$49:KP$111,($K24-1)*3+1,1)</f>
        <v>-1</v>
      </c>
      <c r="KQ24" s="242" cm="1">
        <f t="array" ref="KQ24">INDEX(KQ$49:KQ$111,($K24-1)*3+2,1)-INDEX(KQ$49:KQ$111,($K24-1)*3+1,1)</f>
        <v>-1</v>
      </c>
      <c r="KR24" s="242" cm="1">
        <f t="array" ref="KR24">INDEX(KR$49:KR$111,($K24-1)*3+2,1)-INDEX(KR$49:KR$111,($K24-1)*3+1,1)</f>
        <v>-1</v>
      </c>
      <c r="KS24" s="242" cm="1">
        <f t="array" ref="KS24">INDEX(KS$49:KS$111,($K24-1)*3+2,1)-INDEX(KS$49:KS$111,($K24-1)*3+1,1)</f>
        <v>-1</v>
      </c>
      <c r="KT24" s="242" cm="1">
        <f t="array" ref="KT24">INDEX(KT$49:KT$111,($K24-1)*3+2,1)-INDEX(KT$49:KT$111,($K24-1)*3+1,1)</f>
        <v>-1</v>
      </c>
      <c r="KU24" s="242" cm="1">
        <f t="array" ref="KU24">INDEX(KU$49:KU$111,($K24-1)*3+2,1)-INDEX(KU$49:KU$111,($K24-1)*3+1,1)</f>
        <v>-1</v>
      </c>
      <c r="KV24" s="242" cm="1">
        <f t="array" ref="KV24">INDEX(KV$49:KV$111,($K24-1)*3+2,1)-INDEX(KV$49:KV$111,($K24-1)*3+1,1)</f>
        <v>-1.5</v>
      </c>
      <c r="KW24" s="242" cm="1">
        <f t="array" ref="KW24">INDEX(KW$49:KW$111,($K24-1)*3+2,1)-INDEX(KW$49:KW$111,($K24-1)*3+1,1)</f>
        <v>-1.5</v>
      </c>
      <c r="KX24" s="242" cm="1">
        <f t="array" ref="KX24">INDEX(KX$49:KX$111,($K24-1)*3+2,1)-INDEX(KX$49:KX$111,($K24-1)*3+1,1)</f>
        <v>-1.5</v>
      </c>
      <c r="KY24" s="242" cm="1">
        <f t="array" ref="KY24">INDEX(KY$49:KY$111,($K24-1)*3+2,1)-INDEX(KY$49:KY$111,($K24-1)*3+1,1)</f>
        <v>-1.5</v>
      </c>
      <c r="KZ24" s="242" cm="1">
        <f t="array" ref="KZ24">INDEX(KZ$49:KZ$111,($K24-1)*3+2,1)-INDEX(KZ$49:KZ$111,($K24-1)*3+1,1)</f>
        <v>-1.25</v>
      </c>
      <c r="LA24" s="242" cm="1">
        <f t="array" ref="LA24">INDEX(LA$49:LA$111,($K24-1)*3+2,1)-INDEX(LA$49:LA$111,($K24-1)*3+1,1)</f>
        <v>-1.25</v>
      </c>
      <c r="LB24" s="242" cm="1">
        <f t="array" ref="LB24">INDEX(LB$49:LB$111,($K24-1)*3+2,1)-INDEX(LB$49:LB$111,($K24-1)*3+1,1)</f>
        <v>-1.25</v>
      </c>
      <c r="LC24" s="242" cm="1">
        <f t="array" ref="LC24">INDEX(LC$49:LC$111,($K24-1)*3+2,1)-INDEX(LC$49:LC$111,($K24-1)*3+1,1)</f>
        <v>-0.625</v>
      </c>
      <c r="LD24" s="242" cm="1">
        <f t="array" ref="LD24">INDEX(LD$49:LD$111,($K24-1)*3+2,1)-INDEX(LD$49:LD$111,($K24-1)*3+1,1)</f>
        <v>-0.625</v>
      </c>
      <c r="LE24" s="242" cm="1">
        <f t="array" ref="LE24">INDEX(LE$49:LE$111,($K24-1)*3+2,1)-INDEX(LE$49:LE$111,($K24-1)*3+1,1)</f>
        <v>-0.625</v>
      </c>
      <c r="LF24" s="242" cm="1">
        <f t="array" ref="LF24">INDEX(LF$49:LF$111,($K24-1)*3+2,1)-INDEX(LF$49:LF$111,($K24-1)*3+1,1)</f>
        <v>-0.625</v>
      </c>
      <c r="LG24" s="242" cm="1">
        <f t="array" ref="LG24">INDEX(LG$49:LG$111,($K24-1)*3+2,1)-INDEX(LG$49:LG$111,($K24-1)*3+1,1)</f>
        <v>-0.625</v>
      </c>
      <c r="LH24" s="242" cm="1">
        <f t="array" ref="LH24">INDEX(LH$49:LH$111,($K24-1)*3+2,1)-INDEX(LH$49:LH$111,($K24-1)*3+1,1)</f>
        <v>-0.5625</v>
      </c>
      <c r="LI24" s="242" cm="1">
        <f t="array" ref="LI24">INDEX(LI$49:LI$111,($K24-1)*3+2,1)-INDEX(LI$49:LI$111,($K24-1)*3+1,1)</f>
        <v>-0.5625</v>
      </c>
      <c r="LJ24" s="242" cm="1">
        <f t="array" ref="LJ24">INDEX(LJ$49:LJ$111,($K24-1)*3+2,1)-INDEX(LJ$49:LJ$111,($K24-1)*3+1,1)</f>
        <v>-0.5625</v>
      </c>
      <c r="LK24" s="242" cm="1">
        <f t="array" ref="LK24">INDEX(LK$49:LK$111,($K24-1)*3+2,1)-INDEX(LK$49:LK$111,($K24-1)*3+1,1)</f>
        <v>-0.5625</v>
      </c>
      <c r="LL24" s="242" cm="1">
        <f t="array" ref="LL24">INDEX(LL$49:LL$111,($K24-1)*3+2,1)-INDEX(LL$49:LL$111,($K24-1)*3+1,1)</f>
        <v>-0.5625</v>
      </c>
      <c r="LM24" s="242" cm="1">
        <f t="array" ref="LM24">INDEX(LM$49:LM$111,($K24-1)*3+2,1)-INDEX(LM$49:LM$111,($K24-1)*3+1,1)</f>
        <v>-0.5625</v>
      </c>
      <c r="LN24" s="242" cm="1">
        <f t="array" ref="LN24">INDEX(LN$49:LN$111,($K24-1)*3+2,1)-INDEX(LN$49:LN$111,($K24-1)*3+1,1)</f>
        <v>-0.5625</v>
      </c>
      <c r="LO24" s="242" cm="1">
        <f t="array" ref="LO24">INDEX(LO$49:LO$111,($K24-1)*3+2,1)-INDEX(LO$49:LO$111,($K24-1)*3+1,1)</f>
        <v>-0.5625</v>
      </c>
      <c r="LP24" s="242" cm="1">
        <f t="array" ref="LP24">INDEX(LP$49:LP$111,($K24-1)*3+2,1)-INDEX(LP$49:LP$111,($K24-1)*3+1,1)</f>
        <v>-0.5625</v>
      </c>
      <c r="LQ24" s="242" cm="1">
        <f t="array" ref="LQ24">INDEX(LQ$49:LQ$111,($K24-1)*3+2,1)-INDEX(LQ$49:LQ$111,($K24-1)*3+1,1)</f>
        <v>-0.5625</v>
      </c>
      <c r="LR24" s="242" cm="1">
        <f t="array" ref="LR24">INDEX(LR$49:LR$111,($K24-1)*3+2,1)-INDEX(LR$49:LR$111,($K24-1)*3+1,1)</f>
        <v>-0.5625</v>
      </c>
      <c r="LS24" s="242" cm="1">
        <f t="array" ref="LS24">INDEX(LS$49:LS$111,($K24-1)*3+2,1)-INDEX(LS$49:LS$111,($K24-1)*3+1,1)</f>
        <v>-0.5625</v>
      </c>
      <c r="LT24" s="242" cm="1">
        <f t="array" ref="LT24">INDEX(LT$49:LT$111,($K24-1)*3+2,1)-INDEX(LT$49:LT$111,($K24-1)*3+1,1)</f>
        <v>-0.5625</v>
      </c>
      <c r="LU24" s="242" cm="1">
        <f t="array" ref="LU24">INDEX(LU$49:LU$111,($K24-1)*3+2,1)-INDEX(LU$49:LU$111,($K24-1)*3+1,1)</f>
        <v>-0.5625</v>
      </c>
      <c r="LV24" s="242" cm="1">
        <f t="array" ref="LV24">INDEX(LV$49:LV$111,($K24-1)*3+2,1)-INDEX(LV$49:LV$111,($K24-1)*3+1,1)</f>
        <v>-0.5625</v>
      </c>
      <c r="LW24" s="242" cm="1">
        <f t="array" ref="LW24">INDEX(LW$49:LW$111,($K24-1)*3+2,1)-INDEX(LW$49:LW$111,($K24-1)*3+1,1)</f>
        <v>-0.5625</v>
      </c>
      <c r="LX24" s="242" cm="1">
        <f t="array" ref="LX24">INDEX(LX$49:LX$111,($K24-1)*3+2,1)-INDEX(LX$49:LX$111,($K24-1)*3+1,1)</f>
        <v>-0.5</v>
      </c>
      <c r="LY24" s="242" cm="1">
        <f t="array" ref="LY24">INDEX(LY$49:LY$111,($K24-1)*3+2,1)-INDEX(LY$49:LY$111,($K24-1)*3+1,1)</f>
        <v>-0.5</v>
      </c>
      <c r="LZ24" s="242" cm="1">
        <f t="array" ref="LZ24">INDEX(LZ$49:LZ$111,($K24-1)*3+2,1)-INDEX(LZ$49:LZ$111,($K24-1)*3+1,1)</f>
        <v>-0.5</v>
      </c>
      <c r="MA24" s="242" cm="1">
        <f t="array" ref="MA24">INDEX(MA$49:MA$111,($K24-1)*3+2,1)-INDEX(MA$49:MA$111,($K24-1)*3+1,1)</f>
        <v>-0.5</v>
      </c>
      <c r="MB24" s="242" cm="1">
        <f t="array" ref="MB24">INDEX(MB$49:MB$111,($K24-1)*3+2,1)-INDEX(MB$49:MB$111,($K24-1)*3+1,1)</f>
        <v>-0.4375</v>
      </c>
      <c r="MC24" s="242" cm="1">
        <f t="array" ref="MC24">INDEX(MC$49:MC$111,($K24-1)*3+2,1)-INDEX(MC$49:MC$111,($K24-1)*3+1,1)</f>
        <v>-0.4375</v>
      </c>
      <c r="MD24" s="242" cm="1">
        <f t="array" ref="MD24">INDEX(MD$49:MD$111,($K24-1)*3+2,1)-INDEX(MD$49:MD$111,($K24-1)*3+1,1)</f>
        <v>-0.375</v>
      </c>
      <c r="ME24" s="242" cm="1">
        <f t="array" ref="ME24">INDEX(ME$49:ME$111,($K24-1)*3+2,1)-INDEX(ME$49:ME$111,($K24-1)*3+1,1)</f>
        <v>-0.375</v>
      </c>
      <c r="MF24" s="242" cm="1">
        <f t="array" ref="MF24">INDEX(MF$49:MF$111,($K24-1)*3+2,1)-INDEX(MF$49:MF$111,($K24-1)*3+1,1)</f>
        <v>-0.5</v>
      </c>
      <c r="MG24" s="242" cm="1">
        <f t="array" ref="MG24">INDEX(MG$49:MG$111,($K24-1)*3+2,1)-INDEX(MG$49:MG$111,($K24-1)*3+1,1)</f>
        <v>-0.5</v>
      </c>
      <c r="MH24" s="242" cm="1">
        <f t="array" ref="MH24">INDEX(MH$49:MH$111,($K24-1)*3+2,1)-INDEX(MH$49:MH$111,($K24-1)*3+1,1)</f>
        <v>-0.5</v>
      </c>
      <c r="MI24" s="242" cm="1">
        <f t="array" ref="MI24">INDEX(MI$49:MI$111,($K24-1)*3+2,1)-INDEX(MI$49:MI$111,($K24-1)*3+1,1)</f>
        <v>-0.52500000000000036</v>
      </c>
      <c r="MJ24" s="242" cm="1">
        <f t="array" ref="MJ24">INDEX(MJ$49:MJ$111,($K24-1)*3+2,1)-INDEX(MJ$49:MJ$111,($K24-1)*3+1,1)</f>
        <v>-0.52500000000000036</v>
      </c>
      <c r="MK24" s="242" cm="1">
        <f t="array" ref="MK24">INDEX(MK$49:MK$111,($K24-1)*3+2,1)-INDEX(MK$49:MK$111,($K24-1)*3+1,1)</f>
        <v>-0.52500000000000036</v>
      </c>
      <c r="ML24" s="242" cm="1">
        <f t="array" ref="ML24">INDEX(ML$49:ML$111,($K24-1)*3+2,1)-INDEX(ML$49:ML$111,($K24-1)*3+1,1)</f>
        <v>-0.52500000000000036</v>
      </c>
      <c r="MM24" s="242" cm="1">
        <f t="array" ref="MM24">INDEX(MM$49:MM$111,($K24-1)*3+2,1)-INDEX(MM$49:MM$111,($K24-1)*3+1,1)</f>
        <v>-0.52500000000000036</v>
      </c>
      <c r="MN24" s="242" cm="1">
        <f t="array" ref="MN24">INDEX(MN$49:MN$111,($K24-1)*3+2,1)-INDEX(MN$49:MN$111,($K24-1)*3+1,1)</f>
        <v>-1</v>
      </c>
      <c r="MO24" s="242" cm="1">
        <f t="array" ref="MO24">INDEX(MO$49:MO$111,($K24-1)*3+2,1)-INDEX(MO$49:MO$111,($K24-1)*3+1,1)</f>
        <v>-1</v>
      </c>
      <c r="MP24" s="242" cm="1">
        <f t="array" ref="MP24">INDEX(MP$49:MP$111,($K24-1)*3+2,1)-INDEX(MP$49:MP$111,($K24-1)*3+1,1)</f>
        <v>-1</v>
      </c>
      <c r="MQ24" s="242" cm="1">
        <f t="array" ref="MQ24">INDEX(MQ$49:MQ$111,($K24-1)*3+2,1)-INDEX(MQ$49:MQ$111,($K24-1)*3+1,1)</f>
        <v>-1</v>
      </c>
      <c r="MR24" s="242" cm="1">
        <f t="array" ref="MR24">INDEX(MR$49:MR$111,($K24-1)*3+2,1)-INDEX(MR$49:MR$111,($K24-1)*3+1,1)</f>
        <v>-1</v>
      </c>
      <c r="MS24" s="242" cm="1">
        <f t="array" ref="MS24">INDEX(MS$49:MS$111,($K24-1)*3+2,1)-INDEX(MS$49:MS$111,($K24-1)*3+1,1)</f>
        <v>-1</v>
      </c>
      <c r="MT24" s="242" cm="1">
        <f t="array" ref="MT24">INDEX(MT$49:MT$111,($K24-1)*3+2,1)-INDEX(MT$49:MT$111,($K24-1)*3+1,1)</f>
        <v>-1</v>
      </c>
      <c r="MU24" s="242" cm="1">
        <f t="array" ref="MU24">INDEX(MU$49:MU$111,($K24-1)*3+2,1)-INDEX(MU$49:MU$111,($K24-1)*3+1,1)</f>
        <v>-1</v>
      </c>
      <c r="MV24" s="242" cm="1">
        <f t="array" ref="MV24">INDEX(MV$49:MV$111,($K24-1)*3+2,1)-INDEX(MV$49:MV$111,($K24-1)*3+1,1)</f>
        <v>-1.5</v>
      </c>
      <c r="MW24" s="242" cm="1">
        <f t="array" ref="MW24">INDEX(MW$49:MW$111,($K24-1)*3+2,1)-INDEX(MW$49:MW$111,($K24-1)*3+1,1)</f>
        <v>-1.5</v>
      </c>
      <c r="MX24" s="242" cm="1">
        <f t="array" ref="MX24">INDEX(MX$49:MX$111,($K24-1)*3+2,1)-INDEX(MX$49:MX$111,($K24-1)*3+1,1)</f>
        <v>-1.5</v>
      </c>
      <c r="MY24" s="242" cm="1">
        <f t="array" ref="MY24">INDEX(MY$49:MY$111,($K24-1)*3+2,1)-INDEX(MY$49:MY$111,($K24-1)*3+1,1)</f>
        <v>-1.5</v>
      </c>
      <c r="MZ24" s="242" cm="1">
        <f t="array" ref="MZ24">INDEX(MZ$49:MZ$111,($K24-1)*3+2,1)-INDEX(MZ$49:MZ$111,($K24-1)*3+1,1)</f>
        <v>-1.25</v>
      </c>
      <c r="NA24" s="242" cm="1">
        <f t="array" ref="NA24">INDEX(NA$49:NA$111,($K24-1)*3+2,1)-INDEX(NA$49:NA$111,($K24-1)*3+1,1)</f>
        <v>-1.25</v>
      </c>
      <c r="NB24" s="242" cm="1">
        <f t="array" ref="NB24">INDEX(NB$49:NB$111,($K24-1)*3+2,1)-INDEX(NB$49:NB$111,($K24-1)*3+1,1)</f>
        <v>-1.25</v>
      </c>
      <c r="NC24" s="242" cm="1">
        <f t="array" ref="NC24">INDEX(NC$49:NC$111,($K24-1)*3+2,1)-INDEX(NC$49:NC$111,($K24-1)*3+1,1)</f>
        <v>-0.625</v>
      </c>
      <c r="ND24" s="242" cm="1">
        <f t="array" ref="ND24">INDEX(ND$49:ND$111,($K24-1)*3+2,1)-INDEX(ND$49:ND$111,($K24-1)*3+1,1)</f>
        <v>-0.625</v>
      </c>
      <c r="NE24" s="242" cm="1">
        <f t="array" ref="NE24">INDEX(NE$49:NE$111,($K24-1)*3+2,1)-INDEX(NE$49:NE$111,($K24-1)*3+1,1)</f>
        <v>-0.625</v>
      </c>
      <c r="NF24" s="242" cm="1">
        <f t="array" ref="NF24">INDEX(NF$49:NF$111,($K24-1)*3+2,1)-INDEX(NF$49:NF$111,($K24-1)*3+1,1)</f>
        <v>-0.625</v>
      </c>
      <c r="NG24" s="242" cm="1">
        <f t="array" ref="NG24">INDEX(NG$49:NG$111,($K24-1)*3+2,1)-INDEX(NG$49:NG$111,($K24-1)*3+1,1)</f>
        <v>-0.625</v>
      </c>
      <c r="NH24" s="242" cm="1">
        <f t="array" ref="NH24">INDEX(NH$49:NH$111,($K24-1)*3+2,1)-INDEX(NH$49:NH$111,($K24-1)*3+1,1)</f>
        <v>-0.5625</v>
      </c>
      <c r="NI24" s="242" cm="1">
        <f t="array" ref="NI24">INDEX(NI$49:NI$111,($K24-1)*3+2,1)-INDEX(NI$49:NI$111,($K24-1)*3+1,1)</f>
        <v>-0.5625</v>
      </c>
      <c r="NJ24" s="242" cm="1">
        <f t="array" ref="NJ24">INDEX(NJ$49:NJ$111,($K24-1)*3+2,1)-INDEX(NJ$49:NJ$111,($K24-1)*3+1,1)</f>
        <v>-0.5625</v>
      </c>
      <c r="NK24" s="242" cm="1">
        <f t="array" ref="NK24">INDEX(NK$49:NK$111,($K24-1)*3+2,1)-INDEX(NK$49:NK$111,($K24-1)*3+1,1)</f>
        <v>-0.5625</v>
      </c>
      <c r="NL24" s="242" cm="1">
        <f t="array" ref="NL24">INDEX(NL$49:NL$111,($K24-1)*3+2,1)-INDEX(NL$49:NL$111,($K24-1)*3+1,1)</f>
        <v>-0.5625</v>
      </c>
      <c r="NM24" s="242" cm="1">
        <f t="array" ref="NM24">INDEX(NM$49:NM$111,($K24-1)*3+2,1)-INDEX(NM$49:NM$111,($K24-1)*3+1,1)</f>
        <v>-0.5625</v>
      </c>
      <c r="NN24" s="242" cm="1">
        <f t="array" ref="NN24">INDEX(NN$49:NN$111,($K24-1)*3+2,1)-INDEX(NN$49:NN$111,($K24-1)*3+1,1)</f>
        <v>-0.5625</v>
      </c>
      <c r="NO24" s="242" cm="1">
        <f t="array" ref="NO24">INDEX(NO$49:NO$111,($K24-1)*3+2,1)-INDEX(NO$49:NO$111,($K24-1)*3+1,1)</f>
        <v>-0.5625</v>
      </c>
      <c r="NP24" s="242" cm="1">
        <f t="array" ref="NP24">INDEX(NP$49:NP$111,($K24-1)*3+2,1)-INDEX(NP$49:NP$111,($K24-1)*3+1,1)</f>
        <v>-0.5625</v>
      </c>
      <c r="NQ24" s="242" cm="1">
        <f t="array" ref="NQ24">INDEX(NQ$49:NQ$111,($K24-1)*3+2,1)-INDEX(NQ$49:NQ$111,($K24-1)*3+1,1)</f>
        <v>-0.5625</v>
      </c>
      <c r="NR24" s="242" cm="1">
        <f t="array" ref="NR24">INDEX(NR$49:NR$111,($K24-1)*3+2,1)-INDEX(NR$49:NR$111,($K24-1)*3+1,1)</f>
        <v>-0.5625</v>
      </c>
      <c r="NS24" s="242" cm="1">
        <f t="array" ref="NS24">INDEX(NS$49:NS$111,($K24-1)*3+2,1)-INDEX(NS$49:NS$111,($K24-1)*3+1,1)</f>
        <v>-0.5625</v>
      </c>
      <c r="NT24" s="242" cm="1">
        <f t="array" ref="NT24">INDEX(NT$49:NT$111,($K24-1)*3+2,1)-INDEX(NT$49:NT$111,($K24-1)*3+1,1)</f>
        <v>-0.5625</v>
      </c>
      <c r="NU24" s="242" cm="1">
        <f t="array" ref="NU24">INDEX(NU$49:NU$111,($K24-1)*3+2,1)-INDEX(NU$49:NU$111,($K24-1)*3+1,1)</f>
        <v>-0.5625</v>
      </c>
      <c r="NV24" s="242" cm="1">
        <f t="array" ref="NV24">INDEX(NV$49:NV$111,($K24-1)*3+2,1)-INDEX(NV$49:NV$111,($K24-1)*3+1,1)</f>
        <v>-0.5625</v>
      </c>
      <c r="NW24" s="242" cm="1">
        <f t="array" ref="NW24">INDEX(NW$49:NW$111,($K24-1)*3+2,1)-INDEX(NW$49:NW$111,($K24-1)*3+1,1)</f>
        <v>-0.5625</v>
      </c>
      <c r="NX24" s="242" cm="1">
        <f t="array" ref="NX24">INDEX(NX$49:NX$111,($K24-1)*3+2,1)-INDEX(NX$49:NX$111,($K24-1)*3+1,1)</f>
        <v>-0.5</v>
      </c>
      <c r="NY24" s="242" cm="1">
        <f t="array" ref="NY24">INDEX(NY$49:NY$111,($K24-1)*3+2,1)-INDEX(NY$49:NY$111,($K24-1)*3+1,1)</f>
        <v>-0.5</v>
      </c>
      <c r="NZ24" s="242" cm="1">
        <f t="array" ref="NZ24">INDEX(NZ$49:NZ$111,($K24-1)*3+2,1)-INDEX(NZ$49:NZ$111,($K24-1)*3+1,1)</f>
        <v>-0.5</v>
      </c>
      <c r="OA24" s="242" cm="1">
        <f t="array" ref="OA24">INDEX(OA$49:OA$111,($K24-1)*3+2,1)-INDEX(OA$49:OA$111,($K24-1)*3+1,1)</f>
        <v>-0.5</v>
      </c>
      <c r="OB24" s="242" cm="1">
        <f t="array" ref="OB24">INDEX(OB$49:OB$111,($K24-1)*3+2,1)-INDEX(OB$49:OB$111,($K24-1)*3+1,1)</f>
        <v>-0.4375</v>
      </c>
      <c r="OC24" s="242" cm="1">
        <f t="array" ref="OC24">INDEX(OC$49:OC$111,($K24-1)*3+2,1)-INDEX(OC$49:OC$111,($K24-1)*3+1,1)</f>
        <v>-0.4375</v>
      </c>
      <c r="OD24" s="242" cm="1">
        <f t="array" ref="OD24">INDEX(OD$49:OD$111,($K24-1)*3+2,1)-INDEX(OD$49:OD$111,($K24-1)*3+1,1)</f>
        <v>-0.375</v>
      </c>
      <c r="OE24" s="242" cm="1">
        <f t="array" ref="OE24">INDEX(OE$49:OE$111,($K24-1)*3+2,1)-INDEX(OE$49:OE$111,($K24-1)*3+1,1)</f>
        <v>-0.375</v>
      </c>
      <c r="OF24" s="242" cm="1">
        <f t="array" ref="OF24">INDEX(OF$49:OF$111,($K24-1)*3+2,1)-INDEX(OF$49:OF$111,($K24-1)*3+1,1)</f>
        <v>-0.5</v>
      </c>
      <c r="OG24" s="242" cm="1">
        <f t="array" ref="OG24">INDEX(OG$49:OG$111,($K24-1)*3+2,1)-INDEX(OG$49:OG$111,($K24-1)*3+1,1)</f>
        <v>-0.5</v>
      </c>
      <c r="OH24" s="242" cm="1">
        <f t="array" ref="OH24">INDEX(OH$49:OH$111,($K24-1)*3+2,1)-INDEX(OH$49:OH$111,($K24-1)*3+1,1)</f>
        <v>-0.5</v>
      </c>
      <c r="OI24" s="242" cm="1">
        <f t="array" ref="OI24">INDEX(OI$49:OI$111,($K24-1)*3+2,1)-INDEX(OI$49:OI$111,($K24-1)*3+1,1)</f>
        <v>-0.52500000000000036</v>
      </c>
      <c r="OJ24" s="242" cm="1">
        <f t="array" ref="OJ24">INDEX(OJ$49:OJ$111,($K24-1)*3+2,1)-INDEX(OJ$49:OJ$111,($K24-1)*3+1,1)</f>
        <v>-0.52500000000000036</v>
      </c>
      <c r="OK24" s="242" cm="1">
        <f t="array" ref="OK24">INDEX(OK$49:OK$111,($K24-1)*3+2,1)-INDEX(OK$49:OK$111,($K24-1)*3+1,1)</f>
        <v>-0.52500000000000036</v>
      </c>
      <c r="OL24" s="242" cm="1">
        <f t="array" ref="OL24">INDEX(OL$49:OL$111,($K24-1)*3+2,1)-INDEX(OL$49:OL$111,($K24-1)*3+1,1)</f>
        <v>-0.52500000000000036</v>
      </c>
      <c r="OM24" s="242" cm="1">
        <f t="array" ref="OM24">INDEX(OM$49:OM$111,($K24-1)*3+2,1)-INDEX(OM$49:OM$111,($K24-1)*3+1,1)</f>
        <v>-0.52500000000000036</v>
      </c>
      <c r="ON24" s="242" cm="1">
        <f t="array" ref="ON24">INDEX(ON$49:ON$111,($K24-1)*3+2,1)-INDEX(ON$49:ON$111,($K24-1)*3+1,1)</f>
        <v>-1</v>
      </c>
      <c r="OO24" s="242" cm="1">
        <f t="array" ref="OO24">INDEX(OO$49:OO$111,($K24-1)*3+2,1)-INDEX(OO$49:OO$111,($K24-1)*3+1,1)</f>
        <v>-1</v>
      </c>
      <c r="OP24" s="242" cm="1">
        <f t="array" ref="OP24">INDEX(OP$49:OP$111,($K24-1)*3+2,1)-INDEX(OP$49:OP$111,($K24-1)*3+1,1)</f>
        <v>-1</v>
      </c>
      <c r="OQ24" s="242" cm="1">
        <f t="array" ref="OQ24">INDEX(OQ$49:OQ$111,($K24-1)*3+2,1)-INDEX(OQ$49:OQ$111,($K24-1)*3+1,1)</f>
        <v>-1</v>
      </c>
      <c r="OR24" s="242" cm="1">
        <f t="array" ref="OR24">INDEX(OR$49:OR$111,($K24-1)*3+2,1)-INDEX(OR$49:OR$111,($K24-1)*3+1,1)</f>
        <v>-1</v>
      </c>
      <c r="OS24" s="242" cm="1">
        <f t="array" ref="OS24">INDEX(OS$49:OS$111,($K24-1)*3+2,1)-INDEX(OS$49:OS$111,($K24-1)*3+1,1)</f>
        <v>-1</v>
      </c>
      <c r="OT24" s="242" cm="1">
        <f t="array" ref="OT24">INDEX(OT$49:OT$111,($K24-1)*3+2,1)-INDEX(OT$49:OT$111,($K24-1)*3+1,1)</f>
        <v>-1</v>
      </c>
      <c r="OU24" s="242" cm="1">
        <f t="array" ref="OU24">INDEX(OU$49:OU$111,($K24-1)*3+2,1)-INDEX(OU$49:OU$111,($K24-1)*3+1,1)</f>
        <v>-1</v>
      </c>
      <c r="OV24" s="242" cm="1">
        <f t="array" ref="OV24">INDEX(OV$49:OV$111,($K24-1)*3+2,1)-INDEX(OV$49:OV$111,($K24-1)*3+1,1)</f>
        <v>-1.5</v>
      </c>
      <c r="OW24" s="242" cm="1">
        <f t="array" ref="OW24">INDEX(OW$49:OW$111,($K24-1)*3+2,1)-INDEX(OW$49:OW$111,($K24-1)*3+1,1)</f>
        <v>-1.5</v>
      </c>
      <c r="OX24" s="242" cm="1">
        <f t="array" ref="OX24">INDEX(OX$49:OX$111,($K24-1)*3+2,1)-INDEX(OX$49:OX$111,($K24-1)*3+1,1)</f>
        <v>-1.5</v>
      </c>
      <c r="OY24" s="242" cm="1">
        <f t="array" ref="OY24">INDEX(OY$49:OY$111,($K24-1)*3+2,1)-INDEX(OY$49:OY$111,($K24-1)*3+1,1)</f>
        <v>-1.5</v>
      </c>
      <c r="OZ24" s="242" cm="1">
        <f t="array" ref="OZ24">INDEX(OZ$49:OZ$111,($K24-1)*3+2,1)-INDEX(OZ$49:OZ$111,($K24-1)*3+1,1)</f>
        <v>-1.25</v>
      </c>
      <c r="PA24" s="242" cm="1">
        <f t="array" ref="PA24">INDEX(PA$49:PA$111,($K24-1)*3+2,1)-INDEX(PA$49:PA$111,($K24-1)*3+1,1)</f>
        <v>-1.25</v>
      </c>
      <c r="PB24" s="242" cm="1">
        <f t="array" ref="PB24">INDEX(PB$49:PB$111,($K24-1)*3+2,1)-INDEX(PB$49:PB$111,($K24-1)*3+1,1)</f>
        <v>-1.25</v>
      </c>
      <c r="PC24" s="242" cm="1">
        <f t="array" ref="PC24">INDEX(PC$49:PC$111,($K24-1)*3+2,1)-INDEX(PC$49:PC$111,($K24-1)*3+1,1)</f>
        <v>-0.625</v>
      </c>
      <c r="PD24" s="242" cm="1">
        <f t="array" ref="PD24">INDEX(PD$49:PD$111,($K24-1)*3+2,1)-INDEX(PD$49:PD$111,($K24-1)*3+1,1)</f>
        <v>-0.625</v>
      </c>
      <c r="PE24" s="242" cm="1">
        <f t="array" ref="PE24">INDEX(PE$49:PE$111,($K24-1)*3+2,1)-INDEX(PE$49:PE$111,($K24-1)*3+1,1)</f>
        <v>-0.625</v>
      </c>
      <c r="PF24" s="242" cm="1">
        <f t="array" ref="PF24">INDEX(PF$49:PF$111,($K24-1)*3+2,1)-INDEX(PF$49:PF$111,($K24-1)*3+1,1)</f>
        <v>-0.625</v>
      </c>
      <c r="PG24" s="242" cm="1">
        <f t="array" ref="PG24">INDEX(PG$49:PG$111,($K24-1)*3+2,1)-INDEX(PG$49:PG$111,($K24-1)*3+1,1)</f>
        <v>-0.625</v>
      </c>
      <c r="PH24" s="242" cm="1">
        <f t="array" ref="PH24">INDEX(PH$49:PH$111,($K24-1)*3+2,1)-INDEX(PH$49:PH$111,($K24-1)*3+1,1)</f>
        <v>-0.5625</v>
      </c>
      <c r="PI24" s="242" cm="1">
        <f t="array" ref="PI24">INDEX(PI$49:PI$111,($K24-1)*3+2,1)-INDEX(PI$49:PI$111,($K24-1)*3+1,1)</f>
        <v>-0.5625</v>
      </c>
      <c r="PJ24" s="242" cm="1">
        <f t="array" ref="PJ24">INDEX(PJ$49:PJ$111,($K24-1)*3+2,1)-INDEX(PJ$49:PJ$111,($K24-1)*3+1,1)</f>
        <v>-0.5625</v>
      </c>
      <c r="PK24" s="242" cm="1">
        <f t="array" ref="PK24">INDEX(PK$49:PK$111,($K24-1)*3+2,1)-INDEX(PK$49:PK$111,($K24-1)*3+1,1)</f>
        <v>-0.5625</v>
      </c>
      <c r="PL24" s="242" cm="1">
        <f t="array" ref="PL24">INDEX(PL$49:PL$111,($K24-1)*3+2,1)-INDEX(PL$49:PL$111,($K24-1)*3+1,1)</f>
        <v>-0.5625</v>
      </c>
      <c r="PM24" s="242" cm="1">
        <f t="array" ref="PM24">INDEX(PM$49:PM$111,($K24-1)*3+2,1)-INDEX(PM$49:PM$111,($K24-1)*3+1,1)</f>
        <v>-0.5625</v>
      </c>
      <c r="PN24" s="242" cm="1">
        <f t="array" ref="PN24">INDEX(PN$49:PN$111,($K24-1)*3+2,1)-INDEX(PN$49:PN$111,($K24-1)*3+1,1)</f>
        <v>-0.5625</v>
      </c>
      <c r="PO24" s="242" cm="1">
        <f t="array" ref="PO24">INDEX(PO$49:PO$111,($K24-1)*3+2,1)-INDEX(PO$49:PO$111,($K24-1)*3+1,1)</f>
        <v>-0.5625</v>
      </c>
      <c r="PP24" s="242" cm="1">
        <f t="array" ref="PP24">INDEX(PP$49:PP$111,($K24-1)*3+2,1)-INDEX(PP$49:PP$111,($K24-1)*3+1,1)</f>
        <v>-0.5625</v>
      </c>
      <c r="PQ24" s="242" cm="1">
        <f t="array" ref="PQ24">INDEX(PQ$49:PQ$111,($K24-1)*3+2,1)-INDEX(PQ$49:PQ$111,($K24-1)*3+1,1)</f>
        <v>-0.5625</v>
      </c>
      <c r="PR24" s="242" cm="1">
        <f t="array" ref="PR24">INDEX(PR$49:PR$111,($K24-1)*3+2,1)-INDEX(PR$49:PR$111,($K24-1)*3+1,1)</f>
        <v>-0.5625</v>
      </c>
      <c r="PS24" s="242" cm="1">
        <f t="array" ref="PS24">INDEX(PS$49:PS$111,($K24-1)*3+2,1)-INDEX(PS$49:PS$111,($K24-1)*3+1,1)</f>
        <v>-0.5625</v>
      </c>
      <c r="PT24" s="242" cm="1">
        <f t="array" ref="PT24">INDEX(PT$49:PT$111,($K24-1)*3+2,1)-INDEX(PT$49:PT$111,($K24-1)*3+1,1)</f>
        <v>-0.5625</v>
      </c>
      <c r="PU24" s="242" cm="1">
        <f t="array" ref="PU24">INDEX(PU$49:PU$111,($K24-1)*3+2,1)-INDEX(PU$49:PU$111,($K24-1)*3+1,1)</f>
        <v>-0.5625</v>
      </c>
      <c r="PV24" s="242" cm="1">
        <f t="array" ref="PV24">INDEX(PV$49:PV$111,($K24-1)*3+2,1)-INDEX(PV$49:PV$111,($K24-1)*3+1,1)</f>
        <v>-0.5625</v>
      </c>
      <c r="PW24" s="242" cm="1">
        <f t="array" ref="PW24">INDEX(PW$49:PW$111,($K24-1)*3+2,1)-INDEX(PW$49:PW$111,($K24-1)*3+1,1)</f>
        <v>-0.5625</v>
      </c>
      <c r="PX24" s="242" cm="1">
        <f t="array" ref="PX24">INDEX(PX$49:PX$111,($K24-1)*3+2,1)-INDEX(PX$49:PX$111,($K24-1)*3+1,1)</f>
        <v>-0.5</v>
      </c>
      <c r="PY24" s="242" cm="1">
        <f t="array" ref="PY24">INDEX(PY$49:PY$111,($K24-1)*3+2,1)-INDEX(PY$49:PY$111,($K24-1)*3+1,1)</f>
        <v>-0.5</v>
      </c>
      <c r="PZ24" s="242" cm="1">
        <f t="array" ref="PZ24">INDEX(PZ$49:PZ$111,($K24-1)*3+2,1)-INDEX(PZ$49:PZ$111,($K24-1)*3+1,1)</f>
        <v>-0.5</v>
      </c>
      <c r="QA24" s="242" cm="1">
        <f t="array" ref="QA24">INDEX(QA$49:QA$111,($K24-1)*3+2,1)-INDEX(QA$49:QA$111,($K24-1)*3+1,1)</f>
        <v>-0.5</v>
      </c>
      <c r="QB24" s="242" cm="1">
        <f t="array" ref="QB24">INDEX(QB$49:QB$111,($K24-1)*3+2,1)-INDEX(QB$49:QB$111,($K24-1)*3+1,1)</f>
        <v>-0.4375</v>
      </c>
      <c r="QC24" s="242" cm="1">
        <f t="array" ref="QC24">INDEX(QC$49:QC$111,($K24-1)*3+2,1)-INDEX(QC$49:QC$111,($K24-1)*3+1,1)</f>
        <v>-0.4375</v>
      </c>
      <c r="QD24" s="242" cm="1">
        <f t="array" ref="QD24">INDEX(QD$49:QD$111,($K24-1)*3+2,1)-INDEX(QD$49:QD$111,($K24-1)*3+1,1)</f>
        <v>-0.375</v>
      </c>
      <c r="QE24" s="242" cm="1">
        <f t="array" ref="QE24">INDEX(QE$49:QE$111,($K24-1)*3+2,1)-INDEX(QE$49:QE$111,($K24-1)*3+1,1)</f>
        <v>-0.375</v>
      </c>
      <c r="QF24" s="242" cm="1">
        <f t="array" ref="QF24">INDEX(QF$49:QF$111,($K24-1)*3+2,1)-INDEX(QF$49:QF$111,($K24-1)*3+1,1)</f>
        <v>-0.5</v>
      </c>
      <c r="QG24" s="242" cm="1">
        <f t="array" ref="QG24">INDEX(QG$49:QG$111,($K24-1)*3+2,1)-INDEX(QG$49:QG$111,($K24-1)*3+1,1)</f>
        <v>-0.5</v>
      </c>
      <c r="QH24" s="242" cm="1">
        <f t="array" ref="QH24">INDEX(QH$49:QH$111,($K24-1)*3+2,1)-INDEX(QH$49:QH$111,($K24-1)*3+1,1)</f>
        <v>-0.5</v>
      </c>
      <c r="QI24" s="242" cm="1">
        <f t="array" ref="QI24">INDEX(QI$49:QI$111,($K24-1)*3+2,1)-INDEX(QI$49:QI$111,($K24-1)*3+1,1)</f>
        <v>-0.52500000000000036</v>
      </c>
      <c r="QJ24" s="242" cm="1">
        <f t="array" ref="QJ24">INDEX(QJ$49:QJ$111,($K24-1)*3+2,1)-INDEX(QJ$49:QJ$111,($K24-1)*3+1,1)</f>
        <v>-0.52500000000000036</v>
      </c>
      <c r="QK24" s="242" cm="1">
        <f t="array" ref="QK24">INDEX(QK$49:QK$111,($K24-1)*3+2,1)-INDEX(QK$49:QK$111,($K24-1)*3+1,1)</f>
        <v>-0.52500000000000036</v>
      </c>
      <c r="QL24" s="242" cm="1">
        <f t="array" ref="QL24">INDEX(QL$49:QL$111,($K24-1)*3+2,1)-INDEX(QL$49:QL$111,($K24-1)*3+1,1)</f>
        <v>-0.52500000000000036</v>
      </c>
      <c r="QM24" s="242" cm="1">
        <f t="array" ref="QM24">INDEX(QM$49:QM$111,($K24-1)*3+2,1)-INDEX(QM$49:QM$111,($K24-1)*3+1,1)</f>
        <v>-0.52500000000000036</v>
      </c>
      <c r="QN24" s="242" cm="1">
        <f t="array" ref="QN24">INDEX(QN$49:QN$111,($K24-1)*3+2,1)-INDEX(QN$49:QN$111,($K24-1)*3+1,1)</f>
        <v>-1</v>
      </c>
      <c r="QO24" s="242" cm="1">
        <f t="array" ref="QO24">INDEX(QO$49:QO$111,($K24-1)*3+2,1)-INDEX(QO$49:QO$111,($K24-1)*3+1,1)</f>
        <v>-1</v>
      </c>
      <c r="QP24" s="242" cm="1">
        <f t="array" ref="QP24">INDEX(QP$49:QP$111,($K24-1)*3+2,1)-INDEX(QP$49:QP$111,($K24-1)*3+1,1)</f>
        <v>-1</v>
      </c>
      <c r="QQ24" s="242" cm="1">
        <f t="array" ref="QQ24">INDEX(QQ$49:QQ$111,($K24-1)*3+2,1)-INDEX(QQ$49:QQ$111,($K24-1)*3+1,1)</f>
        <v>-1</v>
      </c>
      <c r="QR24" s="242" cm="1">
        <f t="array" ref="QR24">INDEX(QR$49:QR$111,($K24-1)*3+2,1)-INDEX(QR$49:QR$111,($K24-1)*3+1,1)</f>
        <v>-1</v>
      </c>
      <c r="QS24" s="242" cm="1">
        <f t="array" ref="QS24">INDEX(QS$49:QS$111,($K24-1)*3+2,1)-INDEX(QS$49:QS$111,($K24-1)*3+1,1)</f>
        <v>-1</v>
      </c>
      <c r="QT24" s="242" cm="1">
        <f t="array" ref="QT24">INDEX(QT$49:QT$111,($K24-1)*3+2,1)-INDEX(QT$49:QT$111,($K24-1)*3+1,1)</f>
        <v>-1</v>
      </c>
      <c r="QU24" s="242" cm="1">
        <f t="array" ref="QU24">INDEX(QU$49:QU$111,($K24-1)*3+2,1)-INDEX(QU$49:QU$111,($K24-1)*3+1,1)</f>
        <v>-1</v>
      </c>
      <c r="QV24" s="242" cm="1">
        <f t="array" ref="QV24">INDEX(QV$49:QV$111,($K24-1)*3+2,1)-INDEX(QV$49:QV$111,($K24-1)*3+1,1)</f>
        <v>-1.5</v>
      </c>
      <c r="QW24" s="242" cm="1">
        <f t="array" ref="QW24">INDEX(QW$49:QW$111,($K24-1)*3+2,1)-INDEX(QW$49:QW$111,($K24-1)*3+1,1)</f>
        <v>-1.5</v>
      </c>
      <c r="QX24" s="242" cm="1">
        <f t="array" ref="QX24">INDEX(QX$49:QX$111,($K24-1)*3+2,1)-INDEX(QX$49:QX$111,($K24-1)*3+1,1)</f>
        <v>-1.5</v>
      </c>
      <c r="QY24" s="242" cm="1">
        <f t="array" ref="QY24">INDEX(QY$49:QY$111,($K24-1)*3+2,1)-INDEX(QY$49:QY$111,($K24-1)*3+1,1)</f>
        <v>-1.5</v>
      </c>
      <c r="QZ24" s="242" cm="1">
        <f t="array" ref="QZ24">INDEX(QZ$49:QZ$111,($K24-1)*3+2,1)-INDEX(QZ$49:QZ$111,($K24-1)*3+1,1)</f>
        <v>-1.25</v>
      </c>
      <c r="RA24" s="242" cm="1">
        <f t="array" ref="RA24">INDEX(RA$49:RA$111,($K24-1)*3+2,1)-INDEX(RA$49:RA$111,($K24-1)*3+1,1)</f>
        <v>-1.25</v>
      </c>
      <c r="RB24" s="242" cm="1">
        <f t="array" ref="RB24">INDEX(RB$49:RB$111,($K24-1)*3+2,1)-INDEX(RB$49:RB$111,($K24-1)*3+1,1)</f>
        <v>-1.25</v>
      </c>
      <c r="RC24" s="242" cm="1">
        <f t="array" ref="RC24">INDEX(RC$49:RC$111,($K24-1)*3+2,1)-INDEX(RC$49:RC$111,($K24-1)*3+1,1)</f>
        <v>-0.625</v>
      </c>
      <c r="RD24" s="242" cm="1">
        <f t="array" ref="RD24">INDEX(RD$49:RD$111,($K24-1)*3+2,1)-INDEX(RD$49:RD$111,($K24-1)*3+1,1)</f>
        <v>-0.625</v>
      </c>
      <c r="RE24" s="242" cm="1">
        <f t="array" ref="RE24">INDEX(RE$49:RE$111,($K24-1)*3+2,1)-INDEX(RE$49:RE$111,($K24-1)*3+1,1)</f>
        <v>-0.625</v>
      </c>
      <c r="RF24" s="242" cm="1">
        <f t="array" ref="RF24">INDEX(RF$49:RF$111,($K24-1)*3+2,1)-INDEX(RF$49:RF$111,($K24-1)*3+1,1)</f>
        <v>-0.625</v>
      </c>
      <c r="RG24" s="242" cm="1">
        <f t="array" ref="RG24">INDEX(RG$49:RG$111,($K24-1)*3+2,1)-INDEX(RG$49:RG$111,($K24-1)*3+1,1)</f>
        <v>-0.625</v>
      </c>
      <c r="RH24" s="242" cm="1">
        <f t="array" ref="RH24">INDEX(RH$49:RH$111,($K24-1)*3+2,1)-INDEX(RH$49:RH$111,($K24-1)*3+1,1)</f>
        <v>-0.5625</v>
      </c>
      <c r="RI24" s="242" cm="1">
        <f t="array" ref="RI24">INDEX(RI$49:RI$111,($K24-1)*3+2,1)-INDEX(RI$49:RI$111,($K24-1)*3+1,1)</f>
        <v>-0.5625</v>
      </c>
      <c r="RJ24" s="242" cm="1">
        <f t="array" ref="RJ24">INDEX(RJ$49:RJ$111,($K24-1)*3+2,1)-INDEX(RJ$49:RJ$111,($K24-1)*3+1,1)</f>
        <v>-0.5625</v>
      </c>
      <c r="RK24" s="242" cm="1">
        <f t="array" ref="RK24">INDEX(RK$49:RK$111,($K24-1)*3+2,1)-INDEX(RK$49:RK$111,($K24-1)*3+1,1)</f>
        <v>-0.5625</v>
      </c>
      <c r="RL24" s="242" cm="1">
        <f t="array" ref="RL24">INDEX(RL$49:RL$111,($K24-1)*3+2,1)-INDEX(RL$49:RL$111,($K24-1)*3+1,1)</f>
        <v>-0.5625</v>
      </c>
      <c r="RM24" s="242" cm="1">
        <f t="array" ref="RM24">INDEX(RM$49:RM$111,($K24-1)*3+2,1)-INDEX(RM$49:RM$111,($K24-1)*3+1,1)</f>
        <v>-0.5625</v>
      </c>
      <c r="RN24" s="242" cm="1">
        <f t="array" ref="RN24">INDEX(RN$49:RN$111,($K24-1)*3+2,1)-INDEX(RN$49:RN$111,($K24-1)*3+1,1)</f>
        <v>-0.5625</v>
      </c>
      <c r="RO24" s="242" cm="1">
        <f t="array" ref="RO24">INDEX(RO$49:RO$111,($K24-1)*3+2,1)-INDEX(RO$49:RO$111,($K24-1)*3+1,1)</f>
        <v>-0.5625</v>
      </c>
      <c r="RP24" s="242" cm="1">
        <f t="array" ref="RP24">INDEX(RP$49:RP$111,($K24-1)*3+2,1)-INDEX(RP$49:RP$111,($K24-1)*3+1,1)</f>
        <v>-0.5625</v>
      </c>
      <c r="RQ24" s="242" cm="1">
        <f t="array" ref="RQ24">INDEX(RQ$49:RQ$111,($K24-1)*3+2,1)-INDEX(RQ$49:RQ$111,($K24-1)*3+1,1)</f>
        <v>-0.5625</v>
      </c>
      <c r="RR24" s="242" cm="1">
        <f t="array" ref="RR24">INDEX(RR$49:RR$111,($K24-1)*3+2,1)-INDEX(RR$49:RR$111,($K24-1)*3+1,1)</f>
        <v>-0.5625</v>
      </c>
      <c r="RS24" s="242" cm="1">
        <f t="array" ref="RS24">INDEX(RS$49:RS$111,($K24-1)*3+2,1)-INDEX(RS$49:RS$111,($K24-1)*3+1,1)</f>
        <v>-0.5625</v>
      </c>
      <c r="RT24" s="242" cm="1">
        <f t="array" ref="RT24">INDEX(RT$49:RT$111,($K24-1)*3+2,1)-INDEX(RT$49:RT$111,($K24-1)*3+1,1)</f>
        <v>-0.5625</v>
      </c>
      <c r="RU24" s="242" cm="1">
        <f t="array" ref="RU24">INDEX(RU$49:RU$111,($K24-1)*3+2,1)-INDEX(RU$49:RU$111,($K24-1)*3+1,1)</f>
        <v>-0.5625</v>
      </c>
      <c r="RV24" s="242" cm="1">
        <f t="array" ref="RV24">INDEX(RV$49:RV$111,($K24-1)*3+2,1)-INDEX(RV$49:RV$111,($K24-1)*3+1,1)</f>
        <v>-0.5625</v>
      </c>
      <c r="RW24" s="242" cm="1">
        <f t="array" ref="RW24">INDEX(RW$49:RW$111,($K24-1)*3+2,1)-INDEX(RW$49:RW$111,($K24-1)*3+1,1)</f>
        <v>-0.5625</v>
      </c>
      <c r="RX24" s="242" cm="1">
        <f t="array" ref="RX24">INDEX(RX$49:RX$111,($K24-1)*3+2,1)-INDEX(RX$49:RX$111,($K24-1)*3+1,1)</f>
        <v>-0.5</v>
      </c>
      <c r="RY24" s="242" cm="1">
        <f t="array" ref="RY24">INDEX(RY$49:RY$111,($K24-1)*3+2,1)-INDEX(RY$49:RY$111,($K24-1)*3+1,1)</f>
        <v>-0.5</v>
      </c>
      <c r="RZ24" s="242" cm="1">
        <f t="array" ref="RZ24">INDEX(RZ$49:RZ$111,($K24-1)*3+2,1)-INDEX(RZ$49:RZ$111,($K24-1)*3+1,1)</f>
        <v>-0.5</v>
      </c>
      <c r="SA24" s="242" cm="1">
        <f t="array" ref="SA24">INDEX(SA$49:SA$111,($K24-1)*3+2,1)-INDEX(SA$49:SA$111,($K24-1)*3+1,1)</f>
        <v>-0.5</v>
      </c>
      <c r="SB24" s="242" cm="1">
        <f t="array" ref="SB24">INDEX(SB$49:SB$111,($K24-1)*3+2,1)-INDEX(SB$49:SB$111,($K24-1)*3+1,1)</f>
        <v>-0.4375</v>
      </c>
      <c r="SC24" s="242" cm="1">
        <f t="array" ref="SC24">INDEX(SC$49:SC$111,($K24-1)*3+2,1)-INDEX(SC$49:SC$111,($K24-1)*3+1,1)</f>
        <v>-0.4375</v>
      </c>
      <c r="SD24" s="242" cm="1">
        <f t="array" ref="SD24">INDEX(SD$49:SD$111,($K24-1)*3+2,1)-INDEX(SD$49:SD$111,($K24-1)*3+1,1)</f>
        <v>-0.375</v>
      </c>
      <c r="SE24" s="242" cm="1">
        <f t="array" ref="SE24">INDEX(SE$49:SE$111,($K24-1)*3+2,1)-INDEX(SE$49:SE$111,($K24-1)*3+1,1)</f>
        <v>-0.375</v>
      </c>
      <c r="SF24" s="242" cm="1">
        <f t="array" ref="SF24">INDEX(SF$49:SF$111,($K24-1)*3+2,1)-INDEX(SF$49:SF$111,($K24-1)*3+1,1)</f>
        <v>-0.5</v>
      </c>
      <c r="SG24" s="242" cm="1">
        <f t="array" ref="SG24">INDEX(SG$49:SG$111,($K24-1)*3+2,1)-INDEX(SG$49:SG$111,($K24-1)*3+1,1)</f>
        <v>-0.5</v>
      </c>
      <c r="SH24" s="242" cm="1">
        <f t="array" ref="SH24">INDEX(SH$49:SH$111,($K24-1)*3+2,1)-INDEX(SH$49:SH$111,($K24-1)*3+1,1)</f>
        <v>-0.5</v>
      </c>
      <c r="SI24" s="242" cm="1">
        <f t="array" ref="SI24">INDEX(SI$49:SI$111,($K24-1)*3+2,1)-INDEX(SI$49:SI$111,($K24-1)*3+1,1)</f>
        <v>-0.52500000000000036</v>
      </c>
      <c r="SJ24" s="242" cm="1">
        <f t="array" ref="SJ24">INDEX(SJ$49:SJ$111,($K24-1)*3+2,1)-INDEX(SJ$49:SJ$111,($K24-1)*3+1,1)</f>
        <v>-0.52500000000000036</v>
      </c>
      <c r="SK24" s="242"/>
      <c r="SL24" s="242"/>
      <c r="SM24" s="242"/>
      <c r="SN24" s="242"/>
      <c r="SO24" s="242"/>
    </row>
    <row r="25" spans="1:509" outlineLevel="2" x14ac:dyDescent="0.35">
      <c r="A25" s="242"/>
      <c r="B25" s="242"/>
      <c r="C25" s="438">
        <f>INT($C$29)+2</f>
        <v>3</v>
      </c>
      <c r="D25" s="242"/>
      <c r="E25" s="242"/>
      <c r="F25" s="242"/>
      <c r="G25" s="242">
        <f>MIN($L25:$SJ25)</f>
        <v>0.5</v>
      </c>
      <c r="H25" s="242"/>
      <c r="I25" s="242"/>
      <c r="J25" s="242">
        <f>MAX($L25:$SJ25)</f>
        <v>2.125</v>
      </c>
      <c r="K25" s="242">
        <f>K24</f>
        <v>1</v>
      </c>
      <c r="L25" s="242" cm="1">
        <f t="array" ref="L25">INDEX(L$49:L$111,($K25-1)*3+3,1)-INDEX(L$49:L$111,($K25-1)*3+1,1)</f>
        <v>1.9375</v>
      </c>
      <c r="M25" s="242" cm="1">
        <f t="array" ref="M25">INDEX(M$49:M$111,($K25-1)*3+3,1)-INDEX(M$49:M$111,($K25-1)*3+1,1)</f>
        <v>1.9375</v>
      </c>
      <c r="N25" s="242" cm="1">
        <f t="array" ref="N25">INDEX(N$49:N$111,($K25-1)*3+3,1)-INDEX(N$49:N$111,($K25-1)*3+1,1)</f>
        <v>1.9375</v>
      </c>
      <c r="O25" s="242" cm="1">
        <f t="array" ref="O25">INDEX(O$49:O$111,($K25-1)*3+3,1)-INDEX(O$49:O$111,($K25-1)*3+1,1)</f>
        <v>1.9375</v>
      </c>
      <c r="P25" s="242" cm="1">
        <f t="array" ref="P25">INDEX(P$49:P$111,($K25-1)*3+3,1)-INDEX(P$49:P$111,($K25-1)*3+1,1)</f>
        <v>1.9375</v>
      </c>
      <c r="Q25" s="242" cm="1">
        <f t="array" ref="Q25">INDEX(Q$49:Q$111,($K25-1)*3+3,1)-INDEX(Q$49:Q$111,($K25-1)*3+1,1)</f>
        <v>1.9375</v>
      </c>
      <c r="R25" s="242" cm="1">
        <f t="array" ref="R25">INDEX(R$49:R$111,($K25-1)*3+3,1)-INDEX(R$49:R$111,($K25-1)*3+1,1)</f>
        <v>1.9375</v>
      </c>
      <c r="S25" s="242" cm="1">
        <f t="array" ref="S25">INDEX(S$49:S$111,($K25-1)*3+3,1)-INDEX(S$49:S$111,($K25-1)*3+1,1)</f>
        <v>1.9375</v>
      </c>
      <c r="T25" s="242" cm="1">
        <f t="array" ref="T25">INDEX(T$49:T$111,($K25-1)*3+3,1)-INDEX(T$49:T$111,($K25-1)*3+1,1)</f>
        <v>1.9375</v>
      </c>
      <c r="U25" s="242" cm="1">
        <f t="array" ref="U25">INDEX(U$49:U$111,($K25-1)*3+3,1)-INDEX(U$49:U$111,($K25-1)*3+1,1)</f>
        <v>1.9375</v>
      </c>
      <c r="V25" s="242" cm="1">
        <f t="array" ref="V25">INDEX(V$49:V$111,($K25-1)*3+3,1)-INDEX(V$49:V$111,($K25-1)*3+1,1)</f>
        <v>1.9375</v>
      </c>
      <c r="W25" s="242" cm="1">
        <f t="array" ref="W25">INDEX(W$49:W$111,($K25-1)*3+3,1)-INDEX(W$49:W$111,($K25-1)*3+1,1)</f>
        <v>1.9375</v>
      </c>
      <c r="X25" s="242" cm="1">
        <f t="array" ref="X25">INDEX(X$49:X$111,($K25-1)*3+3,1)-INDEX(X$49:X$111,($K25-1)*3+1,1)</f>
        <v>2</v>
      </c>
      <c r="Y25" s="242" cm="1">
        <f t="array" ref="Y25">INDEX(Y$49:Y$111,($K25-1)*3+3,1)-INDEX(Y$49:Y$111,($K25-1)*3+1,1)</f>
        <v>2</v>
      </c>
      <c r="Z25" s="242" cm="1">
        <f t="array" ref="Z25">INDEX(Z$49:Z$111,($K25-1)*3+3,1)-INDEX(Z$49:Z$111,($K25-1)*3+1,1)</f>
        <v>2</v>
      </c>
      <c r="AA25" s="242" cm="1">
        <f t="array" ref="AA25">INDEX(AA$49:AA$111,($K25-1)*3+3,1)-INDEX(AA$49:AA$111,($K25-1)*3+1,1)</f>
        <v>2</v>
      </c>
      <c r="AB25" s="242" cm="1">
        <f t="array" ref="AB25">INDEX(AB$49:AB$111,($K25-1)*3+3,1)-INDEX(AB$49:AB$111,($K25-1)*3+1,1)</f>
        <v>2.0625</v>
      </c>
      <c r="AC25" s="242" cm="1">
        <f t="array" ref="AC25">INDEX(AC$49:AC$111,($K25-1)*3+3,1)-INDEX(AC$49:AC$111,($K25-1)*3+1,1)</f>
        <v>2.0625</v>
      </c>
      <c r="AD25" s="242" cm="1">
        <f t="array" ref="AD25">INDEX(AD$49:AD$111,($K25-1)*3+3,1)-INDEX(AD$49:AD$111,($K25-1)*3+1,1)</f>
        <v>2.125</v>
      </c>
      <c r="AE25" s="242" cm="1">
        <f t="array" ref="AE25">INDEX(AE$49:AE$111,($K25-1)*3+3,1)-INDEX(AE$49:AE$111,($K25-1)*3+1,1)</f>
        <v>2.125</v>
      </c>
      <c r="AF25" s="242" cm="1">
        <f t="array" ref="AF25">INDEX(AF$49:AF$111,($K25-1)*3+3,1)-INDEX(AF$49:AF$111,($K25-1)*3+1,1)</f>
        <v>2</v>
      </c>
      <c r="AG25" s="242" cm="1">
        <f t="array" ref="AG25">INDEX(AG$49:AG$111,($K25-1)*3+3,1)-INDEX(AG$49:AG$111,($K25-1)*3+1,1)</f>
        <v>2</v>
      </c>
      <c r="AH25" s="242" cm="1">
        <f t="array" ref="AH25">INDEX(AH$49:AH$111,($K25-1)*3+3,1)-INDEX(AH$49:AH$111,($K25-1)*3+1,1)</f>
        <v>2</v>
      </c>
      <c r="AI25" s="242" cm="1">
        <f t="array" ref="AI25">INDEX(AI$49:AI$111,($K25-1)*3+3,1)-INDEX(AI$49:AI$111,($K25-1)*3+1,1)</f>
        <v>1.9749999999999996</v>
      </c>
      <c r="AJ25" s="242" cm="1">
        <f t="array" ref="AJ25">INDEX(AJ$49:AJ$111,($K25-1)*3+3,1)-INDEX(AJ$49:AJ$111,($K25-1)*3+1,1)</f>
        <v>1.9749999999999996</v>
      </c>
      <c r="AK25" s="242" cm="1">
        <f t="array" ref="AK25">INDEX(AK$49:AK$111,($K25-1)*3+3,1)-INDEX(AK$49:AK$111,($K25-1)*3+1,1)</f>
        <v>1.9749999999999996</v>
      </c>
      <c r="AL25" s="242" cm="1">
        <f t="array" ref="AL25">INDEX(AL$49:AL$111,($K25-1)*3+3,1)-INDEX(AL$49:AL$111,($K25-1)*3+1,1)</f>
        <v>1.9749999999999996</v>
      </c>
      <c r="AM25" s="242" cm="1">
        <f t="array" ref="AM25">INDEX(AM$49:AM$111,($K25-1)*3+3,1)-INDEX(AM$49:AM$111,($K25-1)*3+1,1)</f>
        <v>1.9749999999999996</v>
      </c>
      <c r="AN25" s="242" cm="1">
        <f t="array" ref="AN25">INDEX(AN$49:AN$111,($K25-1)*3+3,1)-INDEX(AN$49:AN$111,($K25-1)*3+1,1)</f>
        <v>1.5</v>
      </c>
      <c r="AO25" s="242" cm="1">
        <f t="array" ref="AO25">INDEX(AO$49:AO$111,($K25-1)*3+3,1)-INDEX(AO$49:AO$111,($K25-1)*3+1,1)</f>
        <v>1.5</v>
      </c>
      <c r="AP25" s="242" cm="1">
        <f t="array" ref="AP25">INDEX(AP$49:AP$111,($K25-1)*3+3,1)-INDEX(AP$49:AP$111,($K25-1)*3+1,1)</f>
        <v>1.5</v>
      </c>
      <c r="AQ25" s="242" cm="1">
        <f t="array" ref="AQ25">INDEX(AQ$49:AQ$111,($K25-1)*3+3,1)-INDEX(AQ$49:AQ$111,($K25-1)*3+1,1)</f>
        <v>1.5</v>
      </c>
      <c r="AR25" s="242" cm="1">
        <f t="array" ref="AR25">INDEX(AR$49:AR$111,($K25-1)*3+3,1)-INDEX(AR$49:AR$111,($K25-1)*3+1,1)</f>
        <v>1.5</v>
      </c>
      <c r="AS25" s="242" cm="1">
        <f t="array" ref="AS25">INDEX(AS$49:AS$111,($K25-1)*3+3,1)-INDEX(AS$49:AS$111,($K25-1)*3+1,1)</f>
        <v>1.5</v>
      </c>
      <c r="AT25" s="242" cm="1">
        <f t="array" ref="AT25">INDEX(AT$49:AT$111,($K25-1)*3+3,1)-INDEX(AT$49:AT$111,($K25-1)*3+1,1)</f>
        <v>1.5</v>
      </c>
      <c r="AU25" s="242" cm="1">
        <f t="array" ref="AU25">INDEX(AU$49:AU$111,($K25-1)*3+3,1)-INDEX(AU$49:AU$111,($K25-1)*3+1,1)</f>
        <v>1.5</v>
      </c>
      <c r="AV25" s="242" cm="1">
        <f t="array" ref="AV25">INDEX(AV$49:AV$111,($K25-1)*3+3,1)-INDEX(AV$49:AV$111,($K25-1)*3+1,1)</f>
        <v>0.5</v>
      </c>
      <c r="AW25" s="242" cm="1">
        <f t="array" ref="AW25">INDEX(AW$49:AW$111,($K25-1)*3+3,1)-INDEX(AW$49:AW$111,($K25-1)*3+1,1)</f>
        <v>0.5</v>
      </c>
      <c r="AX25" s="242" cm="1">
        <f t="array" ref="AX25">INDEX(AX$49:AX$111,($K25-1)*3+3,1)-INDEX(AX$49:AX$111,($K25-1)*3+1,1)</f>
        <v>0.5</v>
      </c>
      <c r="AY25" s="242" cm="1">
        <f t="array" ref="AY25">INDEX(AY$49:AY$111,($K25-1)*3+3,1)-INDEX(AY$49:AY$111,($K25-1)*3+1,1)</f>
        <v>0.5</v>
      </c>
      <c r="AZ25" s="242" cm="1">
        <f t="array" ref="AZ25">INDEX(AZ$49:AZ$111,($K25-1)*3+3,1)-INDEX(AZ$49:AZ$111,($K25-1)*3+1,1)</f>
        <v>1.25</v>
      </c>
      <c r="BA25" s="242" cm="1">
        <f t="array" ref="BA25">INDEX(BA$49:BA$111,($K25-1)*3+3,1)-INDEX(BA$49:BA$111,($K25-1)*3+1,1)</f>
        <v>1.25</v>
      </c>
      <c r="BB25" s="242" cm="1">
        <f t="array" ref="BB25">INDEX(BB$49:BB$111,($K25-1)*3+3,1)-INDEX(BB$49:BB$111,($K25-1)*3+1,1)</f>
        <v>1.25</v>
      </c>
      <c r="BC25" s="242" cm="1">
        <f t="array" ref="BC25">INDEX(BC$49:BC$111,($K25-1)*3+3,1)-INDEX(BC$49:BC$111,($K25-1)*3+1,1)</f>
        <v>1.875</v>
      </c>
      <c r="BD25" s="242" cm="1">
        <f t="array" ref="BD25">INDEX(BD$49:BD$111,($K25-1)*3+3,1)-INDEX(BD$49:BD$111,($K25-1)*3+1,1)</f>
        <v>1.875</v>
      </c>
      <c r="BE25" s="242" cm="1">
        <f t="array" ref="BE25">INDEX(BE$49:BE$111,($K25-1)*3+3,1)-INDEX(BE$49:BE$111,($K25-1)*3+1,1)</f>
        <v>1.875</v>
      </c>
      <c r="BF25" s="242" cm="1">
        <f t="array" ref="BF25">INDEX(BF$49:BF$111,($K25-1)*3+3,1)-INDEX(BF$49:BF$111,($K25-1)*3+1,1)</f>
        <v>1.875</v>
      </c>
      <c r="BG25" s="242" cm="1">
        <f t="array" ref="BG25">INDEX(BG$49:BG$111,($K25-1)*3+3,1)-INDEX(BG$49:BG$111,($K25-1)*3+1,1)</f>
        <v>1.875</v>
      </c>
      <c r="BH25" s="242" cm="1">
        <f t="array" ref="BH25">INDEX(BH$49:BH$111,($K25-1)*3+3,1)-INDEX(BH$49:BH$111,($K25-1)*3+1,1)</f>
        <v>1.9375</v>
      </c>
      <c r="BI25" s="242" cm="1">
        <f t="array" ref="BI25">INDEX(BI$49:BI$111,($K25-1)*3+3,1)-INDEX(BI$49:BI$111,($K25-1)*3+1,1)</f>
        <v>1.9375</v>
      </c>
      <c r="BJ25" s="242" cm="1">
        <f t="array" ref="BJ25">INDEX(BJ$49:BJ$111,($K25-1)*3+3,1)-INDEX(BJ$49:BJ$111,($K25-1)*3+1,1)</f>
        <v>1.9375</v>
      </c>
      <c r="BK25" s="242" cm="1">
        <f t="array" ref="BK25">INDEX(BK$49:BK$111,($K25-1)*3+3,1)-INDEX(BK$49:BK$111,($K25-1)*3+1,1)</f>
        <v>1.9375</v>
      </c>
      <c r="BL25" s="242" cm="1">
        <f t="array" ref="BL25">INDEX(BL$49:BL$111,($K25-1)*3+3,1)-INDEX(BL$49:BL$111,($K25-1)*3+1,1)</f>
        <v>1.9375</v>
      </c>
      <c r="BM25" s="242" cm="1">
        <f t="array" ref="BM25">INDEX(BM$49:BM$111,($K25-1)*3+3,1)-INDEX(BM$49:BM$111,($K25-1)*3+1,1)</f>
        <v>1.9375</v>
      </c>
      <c r="BN25" s="242" cm="1">
        <f t="array" ref="BN25">INDEX(BN$49:BN$111,($K25-1)*3+3,1)-INDEX(BN$49:BN$111,($K25-1)*3+1,1)</f>
        <v>1.9375</v>
      </c>
      <c r="BO25" s="242" cm="1">
        <f t="array" ref="BO25">INDEX(BO$49:BO$111,($K25-1)*3+3,1)-INDEX(BO$49:BO$111,($K25-1)*3+1,1)</f>
        <v>1.9375</v>
      </c>
      <c r="BP25" s="242" cm="1">
        <f t="array" ref="BP25">INDEX(BP$49:BP$111,($K25-1)*3+3,1)-INDEX(BP$49:BP$111,($K25-1)*3+1,1)</f>
        <v>1.9375</v>
      </c>
      <c r="BQ25" s="242" cm="1">
        <f t="array" ref="BQ25">INDEX(BQ$49:BQ$111,($K25-1)*3+3,1)-INDEX(BQ$49:BQ$111,($K25-1)*3+1,1)</f>
        <v>1.9375</v>
      </c>
      <c r="BR25" s="242" cm="1">
        <f t="array" ref="BR25">INDEX(BR$49:BR$111,($K25-1)*3+3,1)-INDEX(BR$49:BR$111,($K25-1)*3+1,1)</f>
        <v>1.9375</v>
      </c>
      <c r="BS25" s="242" cm="1">
        <f t="array" ref="BS25">INDEX(BS$49:BS$111,($K25-1)*3+3,1)-INDEX(BS$49:BS$111,($K25-1)*3+1,1)</f>
        <v>1.9375</v>
      </c>
      <c r="BT25" s="242" cm="1">
        <f t="array" ref="BT25">INDEX(BT$49:BT$111,($K25-1)*3+3,1)-INDEX(BT$49:BT$111,($K25-1)*3+1,1)</f>
        <v>1.9375</v>
      </c>
      <c r="BU25" s="242" cm="1">
        <f t="array" ref="BU25">INDEX(BU$49:BU$111,($K25-1)*3+3,1)-INDEX(BU$49:BU$111,($K25-1)*3+1,1)</f>
        <v>1.9375</v>
      </c>
      <c r="BV25" s="242" cm="1">
        <f t="array" ref="BV25">INDEX(BV$49:BV$111,($K25-1)*3+3,1)-INDEX(BV$49:BV$111,($K25-1)*3+1,1)</f>
        <v>1.9375</v>
      </c>
      <c r="BW25" s="242" cm="1">
        <f t="array" ref="BW25">INDEX(BW$49:BW$111,($K25-1)*3+3,1)-INDEX(BW$49:BW$111,($K25-1)*3+1,1)</f>
        <v>1.9375</v>
      </c>
      <c r="BX25" s="242" cm="1">
        <f t="array" ref="BX25">INDEX(BX$49:BX$111,($K25-1)*3+3,1)-INDEX(BX$49:BX$111,($K25-1)*3+1,1)</f>
        <v>2</v>
      </c>
      <c r="BY25" s="242" cm="1">
        <f t="array" ref="BY25">INDEX(BY$49:BY$111,($K25-1)*3+3,1)-INDEX(BY$49:BY$111,($K25-1)*3+1,1)</f>
        <v>2</v>
      </c>
      <c r="BZ25" s="242" cm="1">
        <f t="array" ref="BZ25">INDEX(BZ$49:BZ$111,($K25-1)*3+3,1)-INDEX(BZ$49:BZ$111,($K25-1)*3+1,1)</f>
        <v>2</v>
      </c>
      <c r="CA25" s="242" cm="1">
        <f t="array" ref="CA25">INDEX(CA$49:CA$111,($K25-1)*3+3,1)-INDEX(CA$49:CA$111,($K25-1)*3+1,1)</f>
        <v>2</v>
      </c>
      <c r="CB25" s="242" cm="1">
        <f t="array" ref="CB25">INDEX(CB$49:CB$111,($K25-1)*3+3,1)-INDEX(CB$49:CB$111,($K25-1)*3+1,1)</f>
        <v>2.0625</v>
      </c>
      <c r="CC25" s="242" cm="1">
        <f t="array" ref="CC25">INDEX(CC$49:CC$111,($K25-1)*3+3,1)-INDEX(CC$49:CC$111,($K25-1)*3+1,1)</f>
        <v>2.0625</v>
      </c>
      <c r="CD25" s="242" cm="1">
        <f t="array" ref="CD25">INDEX(CD$49:CD$111,($K25-1)*3+3,1)-INDEX(CD$49:CD$111,($K25-1)*3+1,1)</f>
        <v>2.125</v>
      </c>
      <c r="CE25" s="242" cm="1">
        <f t="array" ref="CE25">INDEX(CE$49:CE$111,($K25-1)*3+3,1)-INDEX(CE$49:CE$111,($K25-1)*3+1,1)</f>
        <v>2.125</v>
      </c>
      <c r="CF25" s="242" cm="1">
        <f t="array" ref="CF25">INDEX(CF$49:CF$111,($K25-1)*3+3,1)-INDEX(CF$49:CF$111,($K25-1)*3+1,1)</f>
        <v>2</v>
      </c>
      <c r="CG25" s="242" cm="1">
        <f t="array" ref="CG25">INDEX(CG$49:CG$111,($K25-1)*3+3,1)-INDEX(CG$49:CG$111,($K25-1)*3+1,1)</f>
        <v>2</v>
      </c>
      <c r="CH25" s="242" cm="1">
        <f t="array" ref="CH25">INDEX(CH$49:CH$111,($K25-1)*3+3,1)-INDEX(CH$49:CH$111,($K25-1)*3+1,1)</f>
        <v>2</v>
      </c>
      <c r="CI25" s="242" cm="1">
        <f t="array" ref="CI25">INDEX(CI$49:CI$111,($K25-1)*3+3,1)-INDEX(CI$49:CI$111,($K25-1)*3+1,1)</f>
        <v>1.9749999999999996</v>
      </c>
      <c r="CJ25" s="242" cm="1">
        <f t="array" ref="CJ25">INDEX(CJ$49:CJ$111,($K25-1)*3+3,1)-INDEX(CJ$49:CJ$111,($K25-1)*3+1,1)</f>
        <v>1.9749999999999996</v>
      </c>
      <c r="CK25" s="242" cm="1">
        <f t="array" ref="CK25">INDEX(CK$49:CK$111,($K25-1)*3+3,1)-INDEX(CK$49:CK$111,($K25-1)*3+1,1)</f>
        <v>1.9749999999999996</v>
      </c>
      <c r="CL25" s="242" cm="1">
        <f t="array" ref="CL25">INDEX(CL$49:CL$111,($K25-1)*3+3,1)-INDEX(CL$49:CL$111,($K25-1)*3+1,1)</f>
        <v>1.9749999999999996</v>
      </c>
      <c r="CM25" s="242" cm="1">
        <f t="array" ref="CM25">INDEX(CM$49:CM$111,($K25-1)*3+3,1)-INDEX(CM$49:CM$111,($K25-1)*3+1,1)</f>
        <v>1.9749999999999996</v>
      </c>
      <c r="CN25" s="242" cm="1">
        <f t="array" ref="CN25">INDEX(CN$49:CN$111,($K25-1)*3+3,1)-INDEX(CN$49:CN$111,($K25-1)*3+1,1)</f>
        <v>1.5</v>
      </c>
      <c r="CO25" s="242" cm="1">
        <f t="array" ref="CO25">INDEX(CO$49:CO$111,($K25-1)*3+3,1)-INDEX(CO$49:CO$111,($K25-1)*3+1,1)</f>
        <v>1.5</v>
      </c>
      <c r="CP25" s="242" cm="1">
        <f t="array" ref="CP25">INDEX(CP$49:CP$111,($K25-1)*3+3,1)-INDEX(CP$49:CP$111,($K25-1)*3+1,1)</f>
        <v>1.5</v>
      </c>
      <c r="CQ25" s="242" cm="1">
        <f t="array" ref="CQ25">INDEX(CQ$49:CQ$111,($K25-1)*3+3,1)-INDEX(CQ$49:CQ$111,($K25-1)*3+1,1)</f>
        <v>1.5</v>
      </c>
      <c r="CR25" s="242" cm="1">
        <f t="array" ref="CR25">INDEX(CR$49:CR$111,($K25-1)*3+3,1)-INDEX(CR$49:CR$111,($K25-1)*3+1,1)</f>
        <v>1.5</v>
      </c>
      <c r="CS25" s="242" cm="1">
        <f t="array" ref="CS25">INDEX(CS$49:CS$111,($K25-1)*3+3,1)-INDEX(CS$49:CS$111,($K25-1)*3+1,1)</f>
        <v>1.5</v>
      </c>
      <c r="CT25" s="242" cm="1">
        <f t="array" ref="CT25">INDEX(CT$49:CT$111,($K25-1)*3+3,1)-INDEX(CT$49:CT$111,($K25-1)*3+1,1)</f>
        <v>1.5</v>
      </c>
      <c r="CU25" s="242" cm="1">
        <f t="array" ref="CU25">INDEX(CU$49:CU$111,($K25-1)*3+3,1)-INDEX(CU$49:CU$111,($K25-1)*3+1,1)</f>
        <v>1.5</v>
      </c>
      <c r="CV25" s="242" cm="1">
        <f t="array" ref="CV25">INDEX(CV$49:CV$111,($K25-1)*3+3,1)-INDEX(CV$49:CV$111,($K25-1)*3+1,1)</f>
        <v>0.5</v>
      </c>
      <c r="CW25" s="242" cm="1">
        <f t="array" ref="CW25">INDEX(CW$49:CW$111,($K25-1)*3+3,1)-INDEX(CW$49:CW$111,($K25-1)*3+1,1)</f>
        <v>0.5</v>
      </c>
      <c r="CX25" s="242" cm="1">
        <f t="array" ref="CX25">INDEX(CX$49:CX$111,($K25-1)*3+3,1)-INDEX(CX$49:CX$111,($K25-1)*3+1,1)</f>
        <v>0.5</v>
      </c>
      <c r="CY25" s="242" cm="1">
        <f t="array" ref="CY25">INDEX(CY$49:CY$111,($K25-1)*3+3,1)-INDEX(CY$49:CY$111,($K25-1)*3+1,1)</f>
        <v>0.5</v>
      </c>
      <c r="CZ25" s="242" cm="1">
        <f t="array" ref="CZ25">INDEX(CZ$49:CZ$111,($K25-1)*3+3,1)-INDEX(CZ$49:CZ$111,($K25-1)*3+1,1)</f>
        <v>1.25</v>
      </c>
      <c r="DA25" s="242" cm="1">
        <f t="array" ref="DA25">INDEX(DA$49:DA$111,($K25-1)*3+3,1)-INDEX(DA$49:DA$111,($K25-1)*3+1,1)</f>
        <v>1.25</v>
      </c>
      <c r="DB25" s="242" cm="1">
        <f t="array" ref="DB25">INDEX(DB$49:DB$111,($K25-1)*3+3,1)-INDEX(DB$49:DB$111,($K25-1)*3+1,1)</f>
        <v>1.25</v>
      </c>
      <c r="DC25" s="242" cm="1">
        <f t="array" ref="DC25">INDEX(DC$49:DC$111,($K25-1)*3+3,1)-INDEX(DC$49:DC$111,($K25-1)*3+1,1)</f>
        <v>1.875</v>
      </c>
      <c r="DD25" s="242" cm="1">
        <f t="array" ref="DD25">INDEX(DD$49:DD$111,($K25-1)*3+3,1)-INDEX(DD$49:DD$111,($K25-1)*3+1,1)</f>
        <v>1.875</v>
      </c>
      <c r="DE25" s="242" cm="1">
        <f t="array" ref="DE25">INDEX(DE$49:DE$111,($K25-1)*3+3,1)-INDEX(DE$49:DE$111,($K25-1)*3+1,1)</f>
        <v>1.875</v>
      </c>
      <c r="DF25" s="242" cm="1">
        <f t="array" ref="DF25">INDEX(DF$49:DF$111,($K25-1)*3+3,1)-INDEX(DF$49:DF$111,($K25-1)*3+1,1)</f>
        <v>1.875</v>
      </c>
      <c r="DG25" s="242" cm="1">
        <f t="array" ref="DG25">INDEX(DG$49:DG$111,($K25-1)*3+3,1)-INDEX(DG$49:DG$111,($K25-1)*3+1,1)</f>
        <v>1.875</v>
      </c>
      <c r="DH25" s="242" cm="1">
        <f t="array" ref="DH25">INDEX(DH$49:DH$111,($K25-1)*3+3,1)-INDEX(DH$49:DH$111,($K25-1)*3+1,1)</f>
        <v>1.9375</v>
      </c>
      <c r="DI25" s="242" cm="1">
        <f t="array" ref="DI25">INDEX(DI$49:DI$111,($K25-1)*3+3,1)-INDEX(DI$49:DI$111,($K25-1)*3+1,1)</f>
        <v>1.9375</v>
      </c>
      <c r="DJ25" s="242" cm="1">
        <f t="array" ref="DJ25">INDEX(DJ$49:DJ$111,($K25-1)*3+3,1)-INDEX(DJ$49:DJ$111,($K25-1)*3+1,1)</f>
        <v>1.9375</v>
      </c>
      <c r="DK25" s="242" cm="1">
        <f t="array" ref="DK25">INDEX(DK$49:DK$111,($K25-1)*3+3,1)-INDEX(DK$49:DK$111,($K25-1)*3+1,1)</f>
        <v>1.9375</v>
      </c>
      <c r="DL25" s="242" cm="1">
        <f t="array" ref="DL25">INDEX(DL$49:DL$111,($K25-1)*3+3,1)-INDEX(DL$49:DL$111,($K25-1)*3+1,1)</f>
        <v>1.9375</v>
      </c>
      <c r="DM25" s="242" cm="1">
        <f t="array" ref="DM25">INDEX(DM$49:DM$111,($K25-1)*3+3,1)-INDEX(DM$49:DM$111,($K25-1)*3+1,1)</f>
        <v>1.9375</v>
      </c>
      <c r="DN25" s="242" cm="1">
        <f t="array" ref="DN25">INDEX(DN$49:DN$111,($K25-1)*3+3,1)-INDEX(DN$49:DN$111,($K25-1)*3+1,1)</f>
        <v>1.9375</v>
      </c>
      <c r="DO25" s="242" cm="1">
        <f t="array" ref="DO25">INDEX(DO$49:DO$111,($K25-1)*3+3,1)-INDEX(DO$49:DO$111,($K25-1)*3+1,1)</f>
        <v>1.9375</v>
      </c>
      <c r="DP25" s="242" cm="1">
        <f t="array" ref="DP25">INDEX(DP$49:DP$111,($K25-1)*3+3,1)-INDEX(DP$49:DP$111,($K25-1)*3+1,1)</f>
        <v>1.9375</v>
      </c>
      <c r="DQ25" s="242" cm="1">
        <f t="array" ref="DQ25">INDEX(DQ$49:DQ$111,($K25-1)*3+3,1)-INDEX(DQ$49:DQ$111,($K25-1)*3+1,1)</f>
        <v>1.9375</v>
      </c>
      <c r="DR25" s="242" cm="1">
        <f t="array" ref="DR25">INDEX(DR$49:DR$111,($K25-1)*3+3,1)-INDEX(DR$49:DR$111,($K25-1)*3+1,1)</f>
        <v>1.9375</v>
      </c>
      <c r="DS25" s="242" cm="1">
        <f t="array" ref="DS25">INDEX(DS$49:DS$111,($K25-1)*3+3,1)-INDEX(DS$49:DS$111,($K25-1)*3+1,1)</f>
        <v>1.9375</v>
      </c>
      <c r="DT25" s="242" cm="1">
        <f t="array" ref="DT25">INDEX(DT$49:DT$111,($K25-1)*3+3,1)-INDEX(DT$49:DT$111,($K25-1)*3+1,1)</f>
        <v>1.9375</v>
      </c>
      <c r="DU25" s="242" cm="1">
        <f t="array" ref="DU25">INDEX(DU$49:DU$111,($K25-1)*3+3,1)-INDEX(DU$49:DU$111,($K25-1)*3+1,1)</f>
        <v>1.9375</v>
      </c>
      <c r="DV25" s="242" cm="1">
        <f t="array" ref="DV25">INDEX(DV$49:DV$111,($K25-1)*3+3,1)-INDEX(DV$49:DV$111,($K25-1)*3+1,1)</f>
        <v>1.9375</v>
      </c>
      <c r="DW25" s="242" cm="1">
        <f t="array" ref="DW25">INDEX(DW$49:DW$111,($K25-1)*3+3,1)-INDEX(DW$49:DW$111,($K25-1)*3+1,1)</f>
        <v>1.9375</v>
      </c>
      <c r="DX25" s="242" cm="1">
        <f t="array" ref="DX25">INDEX(DX$49:DX$111,($K25-1)*3+3,1)-INDEX(DX$49:DX$111,($K25-1)*3+1,1)</f>
        <v>2</v>
      </c>
      <c r="DY25" s="242" cm="1">
        <f t="array" ref="DY25">INDEX(DY$49:DY$111,($K25-1)*3+3,1)-INDEX(DY$49:DY$111,($K25-1)*3+1,1)</f>
        <v>2</v>
      </c>
      <c r="DZ25" s="242" cm="1">
        <f t="array" ref="DZ25">INDEX(DZ$49:DZ$111,($K25-1)*3+3,1)-INDEX(DZ$49:DZ$111,($K25-1)*3+1,1)</f>
        <v>2</v>
      </c>
      <c r="EA25" s="242" cm="1">
        <f t="array" ref="EA25">INDEX(EA$49:EA$111,($K25-1)*3+3,1)-INDEX(EA$49:EA$111,($K25-1)*3+1,1)</f>
        <v>2</v>
      </c>
      <c r="EB25" s="242" cm="1">
        <f t="array" ref="EB25">INDEX(EB$49:EB$111,($K25-1)*3+3,1)-INDEX(EB$49:EB$111,($K25-1)*3+1,1)</f>
        <v>2.0625</v>
      </c>
      <c r="EC25" s="242" cm="1">
        <f t="array" ref="EC25">INDEX(EC$49:EC$111,($K25-1)*3+3,1)-INDEX(EC$49:EC$111,($K25-1)*3+1,1)</f>
        <v>2.0625</v>
      </c>
      <c r="ED25" s="242" cm="1">
        <f t="array" ref="ED25">INDEX(ED$49:ED$111,($K25-1)*3+3,1)-INDEX(ED$49:ED$111,($K25-1)*3+1,1)</f>
        <v>2.125</v>
      </c>
      <c r="EE25" s="242" cm="1">
        <f t="array" ref="EE25">INDEX(EE$49:EE$111,($K25-1)*3+3,1)-INDEX(EE$49:EE$111,($K25-1)*3+1,1)</f>
        <v>2.125</v>
      </c>
      <c r="EF25" s="242" cm="1">
        <f t="array" ref="EF25">INDEX(EF$49:EF$111,($K25-1)*3+3,1)-INDEX(EF$49:EF$111,($K25-1)*3+1,1)</f>
        <v>2</v>
      </c>
      <c r="EG25" s="242" cm="1">
        <f t="array" ref="EG25">INDEX(EG$49:EG$111,($K25-1)*3+3,1)-INDEX(EG$49:EG$111,($K25-1)*3+1,1)</f>
        <v>2</v>
      </c>
      <c r="EH25" s="242" cm="1">
        <f t="array" ref="EH25">INDEX(EH$49:EH$111,($K25-1)*3+3,1)-INDEX(EH$49:EH$111,($K25-1)*3+1,1)</f>
        <v>2</v>
      </c>
      <c r="EI25" s="242" cm="1">
        <f t="array" ref="EI25">INDEX(EI$49:EI$111,($K25-1)*3+3,1)-INDEX(EI$49:EI$111,($K25-1)*3+1,1)</f>
        <v>1.9749999999999996</v>
      </c>
      <c r="EJ25" s="242" cm="1">
        <f t="array" ref="EJ25">INDEX(EJ$49:EJ$111,($K25-1)*3+3,1)-INDEX(EJ$49:EJ$111,($K25-1)*3+1,1)</f>
        <v>1.9749999999999996</v>
      </c>
      <c r="EK25" s="242" cm="1">
        <f t="array" ref="EK25">INDEX(EK$49:EK$111,($K25-1)*3+3,1)-INDEX(EK$49:EK$111,($K25-1)*3+1,1)</f>
        <v>1.9749999999999996</v>
      </c>
      <c r="EL25" s="242" cm="1">
        <f t="array" ref="EL25">INDEX(EL$49:EL$111,($K25-1)*3+3,1)-INDEX(EL$49:EL$111,($K25-1)*3+1,1)</f>
        <v>1.9749999999999996</v>
      </c>
      <c r="EM25" s="242" cm="1">
        <f t="array" ref="EM25">INDEX(EM$49:EM$111,($K25-1)*3+3,1)-INDEX(EM$49:EM$111,($K25-1)*3+1,1)</f>
        <v>1.9749999999999996</v>
      </c>
      <c r="EN25" s="242" cm="1">
        <f t="array" ref="EN25">INDEX(EN$49:EN$111,($K25-1)*3+3,1)-INDEX(EN$49:EN$111,($K25-1)*3+1,1)</f>
        <v>1.5</v>
      </c>
      <c r="EO25" s="242" cm="1">
        <f t="array" ref="EO25">INDEX(EO$49:EO$111,($K25-1)*3+3,1)-INDEX(EO$49:EO$111,($K25-1)*3+1,1)</f>
        <v>1.5</v>
      </c>
      <c r="EP25" s="242" cm="1">
        <f t="array" ref="EP25">INDEX(EP$49:EP$111,($K25-1)*3+3,1)-INDEX(EP$49:EP$111,($K25-1)*3+1,1)</f>
        <v>1.5</v>
      </c>
      <c r="EQ25" s="242" cm="1">
        <f t="array" ref="EQ25">INDEX(EQ$49:EQ$111,($K25-1)*3+3,1)-INDEX(EQ$49:EQ$111,($K25-1)*3+1,1)</f>
        <v>1.5</v>
      </c>
      <c r="ER25" s="242" cm="1">
        <f t="array" ref="ER25">INDEX(ER$49:ER$111,($K25-1)*3+3,1)-INDEX(ER$49:ER$111,($K25-1)*3+1,1)</f>
        <v>1.5</v>
      </c>
      <c r="ES25" s="242" cm="1">
        <f t="array" ref="ES25">INDEX(ES$49:ES$111,($K25-1)*3+3,1)-INDEX(ES$49:ES$111,($K25-1)*3+1,1)</f>
        <v>1.5</v>
      </c>
      <c r="ET25" s="242" cm="1">
        <f t="array" ref="ET25">INDEX(ET$49:ET$111,($K25-1)*3+3,1)-INDEX(ET$49:ET$111,($K25-1)*3+1,1)</f>
        <v>1.5</v>
      </c>
      <c r="EU25" s="242" cm="1">
        <f t="array" ref="EU25">INDEX(EU$49:EU$111,($K25-1)*3+3,1)-INDEX(EU$49:EU$111,($K25-1)*3+1,1)</f>
        <v>1.5</v>
      </c>
      <c r="EV25" s="242" cm="1">
        <f t="array" ref="EV25">INDEX(EV$49:EV$111,($K25-1)*3+3,1)-INDEX(EV$49:EV$111,($K25-1)*3+1,1)</f>
        <v>0.5</v>
      </c>
      <c r="EW25" s="242" cm="1">
        <f t="array" ref="EW25">INDEX(EW$49:EW$111,($K25-1)*3+3,1)-INDEX(EW$49:EW$111,($K25-1)*3+1,1)</f>
        <v>0.5</v>
      </c>
      <c r="EX25" s="242" cm="1">
        <f t="array" ref="EX25">INDEX(EX$49:EX$111,($K25-1)*3+3,1)-INDEX(EX$49:EX$111,($K25-1)*3+1,1)</f>
        <v>0.5</v>
      </c>
      <c r="EY25" s="242" cm="1">
        <f t="array" ref="EY25">INDEX(EY$49:EY$111,($K25-1)*3+3,1)-INDEX(EY$49:EY$111,($K25-1)*3+1,1)</f>
        <v>0.5</v>
      </c>
      <c r="EZ25" s="242" cm="1">
        <f t="array" ref="EZ25">INDEX(EZ$49:EZ$111,($K25-1)*3+3,1)-INDEX(EZ$49:EZ$111,($K25-1)*3+1,1)</f>
        <v>1.25</v>
      </c>
      <c r="FA25" s="242" cm="1">
        <f t="array" ref="FA25">INDEX(FA$49:FA$111,($K25-1)*3+3,1)-INDEX(FA$49:FA$111,($K25-1)*3+1,1)</f>
        <v>1.25</v>
      </c>
      <c r="FB25" s="242" cm="1">
        <f t="array" ref="FB25">INDEX(FB$49:FB$111,($K25-1)*3+3,1)-INDEX(FB$49:FB$111,($K25-1)*3+1,1)</f>
        <v>1.25</v>
      </c>
      <c r="FC25" s="242" cm="1">
        <f t="array" ref="FC25">INDEX(FC$49:FC$111,($K25-1)*3+3,1)-INDEX(FC$49:FC$111,($K25-1)*3+1,1)</f>
        <v>1.875</v>
      </c>
      <c r="FD25" s="242" cm="1">
        <f t="array" ref="FD25">INDEX(FD$49:FD$111,($K25-1)*3+3,1)-INDEX(FD$49:FD$111,($K25-1)*3+1,1)</f>
        <v>1.875</v>
      </c>
      <c r="FE25" s="242" cm="1">
        <f t="array" ref="FE25">INDEX(FE$49:FE$111,($K25-1)*3+3,1)-INDEX(FE$49:FE$111,($K25-1)*3+1,1)</f>
        <v>1.875</v>
      </c>
      <c r="FF25" s="242" cm="1">
        <f t="array" ref="FF25">INDEX(FF$49:FF$111,($K25-1)*3+3,1)-INDEX(FF$49:FF$111,($K25-1)*3+1,1)</f>
        <v>1.875</v>
      </c>
      <c r="FG25" s="242" cm="1">
        <f t="array" ref="FG25">INDEX(FG$49:FG$111,($K25-1)*3+3,1)-INDEX(FG$49:FG$111,($K25-1)*3+1,1)</f>
        <v>1.875</v>
      </c>
      <c r="FH25" s="242" cm="1">
        <f t="array" ref="FH25">INDEX(FH$49:FH$111,($K25-1)*3+3,1)-INDEX(FH$49:FH$111,($K25-1)*3+1,1)</f>
        <v>1.9375</v>
      </c>
      <c r="FI25" s="242" cm="1">
        <f t="array" ref="FI25">INDEX(FI$49:FI$111,($K25-1)*3+3,1)-INDEX(FI$49:FI$111,($K25-1)*3+1,1)</f>
        <v>1.9375</v>
      </c>
      <c r="FJ25" s="242" cm="1">
        <f t="array" ref="FJ25">INDEX(FJ$49:FJ$111,($K25-1)*3+3,1)-INDEX(FJ$49:FJ$111,($K25-1)*3+1,1)</f>
        <v>1.9375</v>
      </c>
      <c r="FK25" s="242" cm="1">
        <f t="array" ref="FK25">INDEX(FK$49:FK$111,($K25-1)*3+3,1)-INDEX(FK$49:FK$111,($K25-1)*3+1,1)</f>
        <v>1.9375</v>
      </c>
      <c r="FL25" s="242" cm="1">
        <f t="array" ref="FL25">INDEX(FL$49:FL$111,($K25-1)*3+3,1)-INDEX(FL$49:FL$111,($K25-1)*3+1,1)</f>
        <v>1.9375</v>
      </c>
      <c r="FM25" s="242" cm="1">
        <f t="array" ref="FM25">INDEX(FM$49:FM$111,($K25-1)*3+3,1)-INDEX(FM$49:FM$111,($K25-1)*3+1,1)</f>
        <v>1.9375</v>
      </c>
      <c r="FN25" s="242" cm="1">
        <f t="array" ref="FN25">INDEX(FN$49:FN$111,($K25-1)*3+3,1)-INDEX(FN$49:FN$111,($K25-1)*3+1,1)</f>
        <v>1.9375</v>
      </c>
      <c r="FO25" s="242" cm="1">
        <f t="array" ref="FO25">INDEX(FO$49:FO$111,($K25-1)*3+3,1)-INDEX(FO$49:FO$111,($K25-1)*3+1,1)</f>
        <v>1.9375</v>
      </c>
      <c r="FP25" s="242" cm="1">
        <f t="array" ref="FP25">INDEX(FP$49:FP$111,($K25-1)*3+3,1)-INDEX(FP$49:FP$111,($K25-1)*3+1,1)</f>
        <v>1.9375</v>
      </c>
      <c r="FQ25" s="242" cm="1">
        <f t="array" ref="FQ25">INDEX(FQ$49:FQ$111,($K25-1)*3+3,1)-INDEX(FQ$49:FQ$111,($K25-1)*3+1,1)</f>
        <v>1.9375</v>
      </c>
      <c r="FR25" s="242" cm="1">
        <f t="array" ref="FR25">INDEX(FR$49:FR$111,($K25-1)*3+3,1)-INDEX(FR$49:FR$111,($K25-1)*3+1,1)</f>
        <v>1.9375</v>
      </c>
      <c r="FS25" s="242" cm="1">
        <f t="array" ref="FS25">INDEX(FS$49:FS$111,($K25-1)*3+3,1)-INDEX(FS$49:FS$111,($K25-1)*3+1,1)</f>
        <v>1.9375</v>
      </c>
      <c r="FT25" s="242" cm="1">
        <f t="array" ref="FT25">INDEX(FT$49:FT$111,($K25-1)*3+3,1)-INDEX(FT$49:FT$111,($K25-1)*3+1,1)</f>
        <v>1.9375</v>
      </c>
      <c r="FU25" s="242" cm="1">
        <f t="array" ref="FU25">INDEX(FU$49:FU$111,($K25-1)*3+3,1)-INDEX(FU$49:FU$111,($K25-1)*3+1,1)</f>
        <v>1.9375</v>
      </c>
      <c r="FV25" s="242" cm="1">
        <f t="array" ref="FV25">INDEX(FV$49:FV$111,($K25-1)*3+3,1)-INDEX(FV$49:FV$111,($K25-1)*3+1,1)</f>
        <v>1.9375</v>
      </c>
      <c r="FW25" s="242" cm="1">
        <f t="array" ref="FW25">INDEX(FW$49:FW$111,($K25-1)*3+3,1)-INDEX(FW$49:FW$111,($K25-1)*3+1,1)</f>
        <v>1.9375</v>
      </c>
      <c r="FX25" s="242" cm="1">
        <f t="array" ref="FX25">INDEX(FX$49:FX$111,($K25-1)*3+3,1)-INDEX(FX$49:FX$111,($K25-1)*3+1,1)</f>
        <v>2</v>
      </c>
      <c r="FY25" s="242" cm="1">
        <f t="array" ref="FY25">INDEX(FY$49:FY$111,($K25-1)*3+3,1)-INDEX(FY$49:FY$111,($K25-1)*3+1,1)</f>
        <v>2</v>
      </c>
      <c r="FZ25" s="242" cm="1">
        <f t="array" ref="FZ25">INDEX(FZ$49:FZ$111,($K25-1)*3+3,1)-INDEX(FZ$49:FZ$111,($K25-1)*3+1,1)</f>
        <v>2</v>
      </c>
      <c r="GA25" s="242" cm="1">
        <f t="array" ref="GA25">INDEX(GA$49:GA$111,($K25-1)*3+3,1)-INDEX(GA$49:GA$111,($K25-1)*3+1,1)</f>
        <v>2</v>
      </c>
      <c r="GB25" s="242" cm="1">
        <f t="array" ref="GB25">INDEX(GB$49:GB$111,($K25-1)*3+3,1)-INDEX(GB$49:GB$111,($K25-1)*3+1,1)</f>
        <v>2.0625</v>
      </c>
      <c r="GC25" s="242" cm="1">
        <f t="array" ref="GC25">INDEX(GC$49:GC$111,($K25-1)*3+3,1)-INDEX(GC$49:GC$111,($K25-1)*3+1,1)</f>
        <v>2.0625</v>
      </c>
      <c r="GD25" s="242" cm="1">
        <f t="array" ref="GD25">INDEX(GD$49:GD$111,($K25-1)*3+3,1)-INDEX(GD$49:GD$111,($K25-1)*3+1,1)</f>
        <v>2.125</v>
      </c>
      <c r="GE25" s="242" cm="1">
        <f t="array" ref="GE25">INDEX(GE$49:GE$111,($K25-1)*3+3,1)-INDEX(GE$49:GE$111,($K25-1)*3+1,1)</f>
        <v>2.125</v>
      </c>
      <c r="GF25" s="242" cm="1">
        <f t="array" ref="GF25">INDEX(GF$49:GF$111,($K25-1)*3+3,1)-INDEX(GF$49:GF$111,($K25-1)*3+1,1)</f>
        <v>2</v>
      </c>
      <c r="GG25" s="242" cm="1">
        <f t="array" ref="GG25">INDEX(GG$49:GG$111,($K25-1)*3+3,1)-INDEX(GG$49:GG$111,($K25-1)*3+1,1)</f>
        <v>2</v>
      </c>
      <c r="GH25" s="242" cm="1">
        <f t="array" ref="GH25">INDEX(GH$49:GH$111,($K25-1)*3+3,1)-INDEX(GH$49:GH$111,($K25-1)*3+1,1)</f>
        <v>2</v>
      </c>
      <c r="GI25" s="242" cm="1">
        <f t="array" ref="GI25">INDEX(GI$49:GI$111,($K25-1)*3+3,1)-INDEX(GI$49:GI$111,($K25-1)*3+1,1)</f>
        <v>1.9749999999999996</v>
      </c>
      <c r="GJ25" s="242" cm="1">
        <f t="array" ref="GJ25">INDEX(GJ$49:GJ$111,($K25-1)*3+3,1)-INDEX(GJ$49:GJ$111,($K25-1)*3+1,1)</f>
        <v>1.9749999999999996</v>
      </c>
      <c r="GK25" s="242" cm="1">
        <f t="array" ref="GK25">INDEX(GK$49:GK$111,($K25-1)*3+3,1)-INDEX(GK$49:GK$111,($K25-1)*3+1,1)</f>
        <v>1.9749999999999996</v>
      </c>
      <c r="GL25" s="242" cm="1">
        <f t="array" ref="GL25">INDEX(GL$49:GL$111,($K25-1)*3+3,1)-INDEX(GL$49:GL$111,($K25-1)*3+1,1)</f>
        <v>1.9749999999999996</v>
      </c>
      <c r="GM25" s="242" cm="1">
        <f t="array" ref="GM25">INDEX(GM$49:GM$111,($K25-1)*3+3,1)-INDEX(GM$49:GM$111,($K25-1)*3+1,1)</f>
        <v>1.9749999999999996</v>
      </c>
      <c r="GN25" s="242" cm="1">
        <f t="array" ref="GN25">INDEX(GN$49:GN$111,($K25-1)*3+3,1)-INDEX(GN$49:GN$111,($K25-1)*3+1,1)</f>
        <v>1.5</v>
      </c>
      <c r="GO25" s="242" cm="1">
        <f t="array" ref="GO25">INDEX(GO$49:GO$111,($K25-1)*3+3,1)-INDEX(GO$49:GO$111,($K25-1)*3+1,1)</f>
        <v>1.5</v>
      </c>
      <c r="GP25" s="242" cm="1">
        <f t="array" ref="GP25">INDEX(GP$49:GP$111,($K25-1)*3+3,1)-INDEX(GP$49:GP$111,($K25-1)*3+1,1)</f>
        <v>1.5</v>
      </c>
      <c r="GQ25" s="242" cm="1">
        <f t="array" ref="GQ25">INDEX(GQ$49:GQ$111,($K25-1)*3+3,1)-INDEX(GQ$49:GQ$111,($K25-1)*3+1,1)</f>
        <v>1.5</v>
      </c>
      <c r="GR25" s="242" cm="1">
        <f t="array" ref="GR25">INDEX(GR$49:GR$111,($K25-1)*3+3,1)-INDEX(GR$49:GR$111,($K25-1)*3+1,1)</f>
        <v>1.5</v>
      </c>
      <c r="GS25" s="242" cm="1">
        <f t="array" ref="GS25">INDEX(GS$49:GS$111,($K25-1)*3+3,1)-INDEX(GS$49:GS$111,($K25-1)*3+1,1)</f>
        <v>1.5</v>
      </c>
      <c r="GT25" s="242" cm="1">
        <f t="array" ref="GT25">INDEX(GT$49:GT$111,($K25-1)*3+3,1)-INDEX(GT$49:GT$111,($K25-1)*3+1,1)</f>
        <v>1.5</v>
      </c>
      <c r="GU25" s="242" cm="1">
        <f t="array" ref="GU25">INDEX(GU$49:GU$111,($K25-1)*3+3,1)-INDEX(GU$49:GU$111,($K25-1)*3+1,1)</f>
        <v>1.5</v>
      </c>
      <c r="GV25" s="242" cm="1">
        <f t="array" ref="GV25">INDEX(GV$49:GV$111,($K25-1)*3+3,1)-INDEX(GV$49:GV$111,($K25-1)*3+1,1)</f>
        <v>0.5</v>
      </c>
      <c r="GW25" s="242" cm="1">
        <f t="array" ref="GW25">INDEX(GW$49:GW$111,($K25-1)*3+3,1)-INDEX(GW$49:GW$111,($K25-1)*3+1,1)</f>
        <v>0.5</v>
      </c>
      <c r="GX25" s="242" cm="1">
        <f t="array" ref="GX25">INDEX(GX$49:GX$111,($K25-1)*3+3,1)-INDEX(GX$49:GX$111,($K25-1)*3+1,1)</f>
        <v>0.5</v>
      </c>
      <c r="GY25" s="242" cm="1">
        <f t="array" ref="GY25">INDEX(GY$49:GY$111,($K25-1)*3+3,1)-INDEX(GY$49:GY$111,($K25-1)*3+1,1)</f>
        <v>0.5</v>
      </c>
      <c r="GZ25" s="242" cm="1">
        <f t="array" ref="GZ25">INDEX(GZ$49:GZ$111,($K25-1)*3+3,1)-INDEX(GZ$49:GZ$111,($K25-1)*3+1,1)</f>
        <v>1.25</v>
      </c>
      <c r="HA25" s="242" cm="1">
        <f t="array" ref="HA25">INDEX(HA$49:HA$111,($K25-1)*3+3,1)-INDEX(HA$49:HA$111,($K25-1)*3+1,1)</f>
        <v>1.25</v>
      </c>
      <c r="HB25" s="242" cm="1">
        <f t="array" ref="HB25">INDEX(HB$49:HB$111,($K25-1)*3+3,1)-INDEX(HB$49:HB$111,($K25-1)*3+1,1)</f>
        <v>1.25</v>
      </c>
      <c r="HC25" s="242" cm="1">
        <f t="array" ref="HC25">INDEX(HC$49:HC$111,($K25-1)*3+3,1)-INDEX(HC$49:HC$111,($K25-1)*3+1,1)</f>
        <v>1.875</v>
      </c>
      <c r="HD25" s="242" cm="1">
        <f t="array" ref="HD25">INDEX(HD$49:HD$111,($K25-1)*3+3,1)-INDEX(HD$49:HD$111,($K25-1)*3+1,1)</f>
        <v>1.875</v>
      </c>
      <c r="HE25" s="242" cm="1">
        <f t="array" ref="HE25">INDEX(HE$49:HE$111,($K25-1)*3+3,1)-INDEX(HE$49:HE$111,($K25-1)*3+1,1)</f>
        <v>1.875</v>
      </c>
      <c r="HF25" s="242" cm="1">
        <f t="array" ref="HF25">INDEX(HF$49:HF$111,($K25-1)*3+3,1)-INDEX(HF$49:HF$111,($K25-1)*3+1,1)</f>
        <v>1.875</v>
      </c>
      <c r="HG25" s="242" cm="1">
        <f t="array" ref="HG25">INDEX(HG$49:HG$111,($K25-1)*3+3,1)-INDEX(HG$49:HG$111,($K25-1)*3+1,1)</f>
        <v>1.875</v>
      </c>
      <c r="HH25" s="242" cm="1">
        <f t="array" ref="HH25">INDEX(HH$49:HH$111,($K25-1)*3+3,1)-INDEX(HH$49:HH$111,($K25-1)*3+1,1)</f>
        <v>1.9375</v>
      </c>
      <c r="HI25" s="242" cm="1">
        <f t="array" ref="HI25">INDEX(HI$49:HI$111,($K25-1)*3+3,1)-INDEX(HI$49:HI$111,($K25-1)*3+1,1)</f>
        <v>1.9375</v>
      </c>
      <c r="HJ25" s="242" cm="1">
        <f t="array" ref="HJ25">INDEX(HJ$49:HJ$111,($K25-1)*3+3,1)-INDEX(HJ$49:HJ$111,($K25-1)*3+1,1)</f>
        <v>1.9375</v>
      </c>
      <c r="HK25" s="242" cm="1">
        <f t="array" ref="HK25">INDEX(HK$49:HK$111,($K25-1)*3+3,1)-INDEX(HK$49:HK$111,($K25-1)*3+1,1)</f>
        <v>1.9375</v>
      </c>
      <c r="HL25" s="242" cm="1">
        <f t="array" ref="HL25">INDEX(HL$49:HL$111,($K25-1)*3+3,1)-INDEX(HL$49:HL$111,($K25-1)*3+1,1)</f>
        <v>1.9375</v>
      </c>
      <c r="HM25" s="242" cm="1">
        <f t="array" ref="HM25">INDEX(HM$49:HM$111,($K25-1)*3+3,1)-INDEX(HM$49:HM$111,($K25-1)*3+1,1)</f>
        <v>1.9375</v>
      </c>
      <c r="HN25" s="242" cm="1">
        <f t="array" ref="HN25">INDEX(HN$49:HN$111,($K25-1)*3+3,1)-INDEX(HN$49:HN$111,($K25-1)*3+1,1)</f>
        <v>1.9375</v>
      </c>
      <c r="HO25" s="242" cm="1">
        <f t="array" ref="HO25">INDEX(HO$49:HO$111,($K25-1)*3+3,1)-INDEX(HO$49:HO$111,($K25-1)*3+1,1)</f>
        <v>1.9375</v>
      </c>
      <c r="HP25" s="242" cm="1">
        <f t="array" ref="HP25">INDEX(HP$49:HP$111,($K25-1)*3+3,1)-INDEX(HP$49:HP$111,($K25-1)*3+1,1)</f>
        <v>1.9375</v>
      </c>
      <c r="HQ25" s="242" cm="1">
        <f t="array" ref="HQ25">INDEX(HQ$49:HQ$111,($K25-1)*3+3,1)-INDEX(HQ$49:HQ$111,($K25-1)*3+1,1)</f>
        <v>1.9375</v>
      </c>
      <c r="HR25" s="242" cm="1">
        <f t="array" ref="HR25">INDEX(HR$49:HR$111,($K25-1)*3+3,1)-INDEX(HR$49:HR$111,($K25-1)*3+1,1)</f>
        <v>1.9375</v>
      </c>
      <c r="HS25" s="242" cm="1">
        <f t="array" ref="HS25">INDEX(HS$49:HS$111,($K25-1)*3+3,1)-INDEX(HS$49:HS$111,($K25-1)*3+1,1)</f>
        <v>1.9375</v>
      </c>
      <c r="HT25" s="242" cm="1">
        <f t="array" ref="HT25">INDEX(HT$49:HT$111,($K25-1)*3+3,1)-INDEX(HT$49:HT$111,($K25-1)*3+1,1)</f>
        <v>1.9375</v>
      </c>
      <c r="HU25" s="242" cm="1">
        <f t="array" ref="HU25">INDEX(HU$49:HU$111,($K25-1)*3+3,1)-INDEX(HU$49:HU$111,($K25-1)*3+1,1)</f>
        <v>1.9375</v>
      </c>
      <c r="HV25" s="242" cm="1">
        <f t="array" ref="HV25">INDEX(HV$49:HV$111,($K25-1)*3+3,1)-INDEX(HV$49:HV$111,($K25-1)*3+1,1)</f>
        <v>1.9375</v>
      </c>
      <c r="HW25" s="242" cm="1">
        <f t="array" ref="HW25">INDEX(HW$49:HW$111,($K25-1)*3+3,1)-INDEX(HW$49:HW$111,($K25-1)*3+1,1)</f>
        <v>1.9375</v>
      </c>
      <c r="HX25" s="242" cm="1">
        <f t="array" ref="HX25">INDEX(HX$49:HX$111,($K25-1)*3+3,1)-INDEX(HX$49:HX$111,($K25-1)*3+1,1)</f>
        <v>2</v>
      </c>
      <c r="HY25" s="242" cm="1">
        <f t="array" ref="HY25">INDEX(HY$49:HY$111,($K25-1)*3+3,1)-INDEX(HY$49:HY$111,($K25-1)*3+1,1)</f>
        <v>2</v>
      </c>
      <c r="HZ25" s="242" cm="1">
        <f t="array" ref="HZ25">INDEX(HZ$49:HZ$111,($K25-1)*3+3,1)-INDEX(HZ$49:HZ$111,($K25-1)*3+1,1)</f>
        <v>2</v>
      </c>
      <c r="IA25" s="242" cm="1">
        <f t="array" ref="IA25">INDEX(IA$49:IA$111,($K25-1)*3+3,1)-INDEX(IA$49:IA$111,($K25-1)*3+1,1)</f>
        <v>2</v>
      </c>
      <c r="IB25" s="242" cm="1">
        <f t="array" ref="IB25">INDEX(IB$49:IB$111,($K25-1)*3+3,1)-INDEX(IB$49:IB$111,($K25-1)*3+1,1)</f>
        <v>2.0625</v>
      </c>
      <c r="IC25" s="242" cm="1">
        <f t="array" ref="IC25">INDEX(IC$49:IC$111,($K25-1)*3+3,1)-INDEX(IC$49:IC$111,($K25-1)*3+1,1)</f>
        <v>2.0625</v>
      </c>
      <c r="ID25" s="242" cm="1">
        <f t="array" ref="ID25">INDEX(ID$49:ID$111,($K25-1)*3+3,1)-INDEX(ID$49:ID$111,($K25-1)*3+1,1)</f>
        <v>2.125</v>
      </c>
      <c r="IE25" s="242" cm="1">
        <f t="array" ref="IE25">INDEX(IE$49:IE$111,($K25-1)*3+3,1)-INDEX(IE$49:IE$111,($K25-1)*3+1,1)</f>
        <v>2.125</v>
      </c>
      <c r="IF25" s="242" cm="1">
        <f t="array" ref="IF25">INDEX(IF$49:IF$111,($K25-1)*3+3,1)-INDEX(IF$49:IF$111,($K25-1)*3+1,1)</f>
        <v>2</v>
      </c>
      <c r="IG25" s="242" cm="1">
        <f t="array" ref="IG25">INDEX(IG$49:IG$111,($K25-1)*3+3,1)-INDEX(IG$49:IG$111,($K25-1)*3+1,1)</f>
        <v>2</v>
      </c>
      <c r="IH25" s="242" cm="1">
        <f t="array" ref="IH25">INDEX(IH$49:IH$111,($K25-1)*3+3,1)-INDEX(IH$49:IH$111,($K25-1)*3+1,1)</f>
        <v>2</v>
      </c>
      <c r="II25" s="242" cm="1">
        <f t="array" ref="II25">INDEX(II$49:II$111,($K25-1)*3+3,1)-INDEX(II$49:II$111,($K25-1)*3+1,1)</f>
        <v>1.9749999999999996</v>
      </c>
      <c r="IJ25" s="242" cm="1">
        <f t="array" ref="IJ25">INDEX(IJ$49:IJ$111,($K25-1)*3+3,1)-INDEX(IJ$49:IJ$111,($K25-1)*3+1,1)</f>
        <v>1.9749999999999996</v>
      </c>
      <c r="IK25" s="242" cm="1">
        <f t="array" ref="IK25">INDEX(IK$49:IK$111,($K25-1)*3+3,1)-INDEX(IK$49:IK$111,($K25-1)*3+1,1)</f>
        <v>1.9749999999999996</v>
      </c>
      <c r="IL25" s="242" cm="1">
        <f t="array" ref="IL25">INDEX(IL$49:IL$111,($K25-1)*3+3,1)-INDEX(IL$49:IL$111,($K25-1)*3+1,1)</f>
        <v>1.9749999999999996</v>
      </c>
      <c r="IM25" s="242" cm="1">
        <f t="array" ref="IM25">INDEX(IM$49:IM$111,($K25-1)*3+3,1)-INDEX(IM$49:IM$111,($K25-1)*3+1,1)</f>
        <v>1.9749999999999996</v>
      </c>
      <c r="IN25" s="242" cm="1">
        <f t="array" ref="IN25">INDEX(IN$49:IN$111,($K25-1)*3+3,1)-INDEX(IN$49:IN$111,($K25-1)*3+1,1)</f>
        <v>1.5</v>
      </c>
      <c r="IO25" s="242" cm="1">
        <f t="array" ref="IO25">INDEX(IO$49:IO$111,($K25-1)*3+3,1)-INDEX(IO$49:IO$111,($K25-1)*3+1,1)</f>
        <v>1.5</v>
      </c>
      <c r="IP25" s="242" cm="1">
        <f t="array" ref="IP25">INDEX(IP$49:IP$111,($K25-1)*3+3,1)-INDEX(IP$49:IP$111,($K25-1)*3+1,1)</f>
        <v>1.5</v>
      </c>
      <c r="IQ25" s="242" cm="1">
        <f t="array" ref="IQ25">INDEX(IQ$49:IQ$111,($K25-1)*3+3,1)-INDEX(IQ$49:IQ$111,($K25-1)*3+1,1)</f>
        <v>1.5</v>
      </c>
      <c r="IR25" s="242" cm="1">
        <f t="array" ref="IR25">INDEX(IR$49:IR$111,($K25-1)*3+3,1)-INDEX(IR$49:IR$111,($K25-1)*3+1,1)</f>
        <v>1.5</v>
      </c>
      <c r="IS25" s="242" cm="1">
        <f t="array" ref="IS25">INDEX(IS$49:IS$111,($K25-1)*3+3,1)-INDEX(IS$49:IS$111,($K25-1)*3+1,1)</f>
        <v>1.5</v>
      </c>
      <c r="IT25" s="242" cm="1">
        <f t="array" ref="IT25">INDEX(IT$49:IT$111,($K25-1)*3+3,1)-INDEX(IT$49:IT$111,($K25-1)*3+1,1)</f>
        <v>1.5</v>
      </c>
      <c r="IU25" s="242" cm="1">
        <f t="array" ref="IU25">INDEX(IU$49:IU$111,($K25-1)*3+3,1)-INDEX(IU$49:IU$111,($K25-1)*3+1,1)</f>
        <v>1.5</v>
      </c>
      <c r="IV25" s="242" cm="1">
        <f t="array" ref="IV25">INDEX(IV$49:IV$111,($K25-1)*3+3,1)-INDEX(IV$49:IV$111,($K25-1)*3+1,1)</f>
        <v>0.5</v>
      </c>
      <c r="IW25" s="242" cm="1">
        <f t="array" ref="IW25">INDEX(IW$49:IW$111,($K25-1)*3+3,1)-INDEX(IW$49:IW$111,($K25-1)*3+1,1)</f>
        <v>0.5</v>
      </c>
      <c r="IX25" s="242" cm="1">
        <f t="array" ref="IX25">INDEX(IX$49:IX$111,($K25-1)*3+3,1)-INDEX(IX$49:IX$111,($K25-1)*3+1,1)</f>
        <v>0.5</v>
      </c>
      <c r="IY25" s="242" cm="1">
        <f t="array" ref="IY25">INDEX(IY$49:IY$111,($K25-1)*3+3,1)-INDEX(IY$49:IY$111,($K25-1)*3+1,1)</f>
        <v>0.5</v>
      </c>
      <c r="IZ25" s="242" cm="1">
        <f t="array" ref="IZ25">INDEX(IZ$49:IZ$111,($K25-1)*3+3,1)-INDEX(IZ$49:IZ$111,($K25-1)*3+1,1)</f>
        <v>1.25</v>
      </c>
      <c r="JA25" s="242" cm="1">
        <f t="array" ref="JA25">INDEX(JA$49:JA$111,($K25-1)*3+3,1)-INDEX(JA$49:JA$111,($K25-1)*3+1,1)</f>
        <v>1.25</v>
      </c>
      <c r="JB25" s="242" cm="1">
        <f t="array" ref="JB25">INDEX(JB$49:JB$111,($K25-1)*3+3,1)-INDEX(JB$49:JB$111,($K25-1)*3+1,1)</f>
        <v>1.25</v>
      </c>
      <c r="JC25" s="242" cm="1">
        <f t="array" ref="JC25">INDEX(JC$49:JC$111,($K25-1)*3+3,1)-INDEX(JC$49:JC$111,($K25-1)*3+1,1)</f>
        <v>1.875</v>
      </c>
      <c r="JD25" s="242" cm="1">
        <f t="array" ref="JD25">INDEX(JD$49:JD$111,($K25-1)*3+3,1)-INDEX(JD$49:JD$111,($K25-1)*3+1,1)</f>
        <v>1.875</v>
      </c>
      <c r="JE25" s="242" cm="1">
        <f t="array" ref="JE25">INDEX(JE$49:JE$111,($K25-1)*3+3,1)-INDEX(JE$49:JE$111,($K25-1)*3+1,1)</f>
        <v>1.875</v>
      </c>
      <c r="JF25" s="242" cm="1">
        <f t="array" ref="JF25">INDEX(JF$49:JF$111,($K25-1)*3+3,1)-INDEX(JF$49:JF$111,($K25-1)*3+1,1)</f>
        <v>1.875</v>
      </c>
      <c r="JG25" s="242" cm="1">
        <f t="array" ref="JG25">INDEX(JG$49:JG$111,($K25-1)*3+3,1)-INDEX(JG$49:JG$111,($K25-1)*3+1,1)</f>
        <v>1.875</v>
      </c>
      <c r="JH25" s="242" cm="1">
        <f t="array" ref="JH25">INDEX(JH$49:JH$111,($K25-1)*3+3,1)-INDEX(JH$49:JH$111,($K25-1)*3+1,1)</f>
        <v>1.9375</v>
      </c>
      <c r="JI25" s="242" cm="1">
        <f t="array" ref="JI25">INDEX(JI$49:JI$111,($K25-1)*3+3,1)-INDEX(JI$49:JI$111,($K25-1)*3+1,1)</f>
        <v>1.9375</v>
      </c>
      <c r="JJ25" s="242" cm="1">
        <f t="array" ref="JJ25">INDEX(JJ$49:JJ$111,($K25-1)*3+3,1)-INDEX(JJ$49:JJ$111,($K25-1)*3+1,1)</f>
        <v>1.9375</v>
      </c>
      <c r="JK25" s="242" cm="1">
        <f t="array" ref="JK25">INDEX(JK$49:JK$111,($K25-1)*3+3,1)-INDEX(JK$49:JK$111,($K25-1)*3+1,1)</f>
        <v>1.9375</v>
      </c>
      <c r="JL25" s="242" cm="1">
        <f t="array" ref="JL25">INDEX(JL$49:JL$111,($K25-1)*3+3,1)-INDEX(JL$49:JL$111,($K25-1)*3+1,1)</f>
        <v>1.9375</v>
      </c>
      <c r="JM25" s="242" cm="1">
        <f t="array" ref="JM25">INDEX(JM$49:JM$111,($K25-1)*3+3,1)-INDEX(JM$49:JM$111,($K25-1)*3+1,1)</f>
        <v>1.9375</v>
      </c>
      <c r="JN25" s="242" cm="1">
        <f t="array" ref="JN25">INDEX(JN$49:JN$111,($K25-1)*3+3,1)-INDEX(JN$49:JN$111,($K25-1)*3+1,1)</f>
        <v>1.9375</v>
      </c>
      <c r="JO25" s="242" cm="1">
        <f t="array" ref="JO25">INDEX(JO$49:JO$111,($K25-1)*3+3,1)-INDEX(JO$49:JO$111,($K25-1)*3+1,1)</f>
        <v>1.9375</v>
      </c>
      <c r="JP25" s="242" cm="1">
        <f t="array" ref="JP25">INDEX(JP$49:JP$111,($K25-1)*3+3,1)-INDEX(JP$49:JP$111,($K25-1)*3+1,1)</f>
        <v>1.9375</v>
      </c>
      <c r="JQ25" s="242" cm="1">
        <f t="array" ref="JQ25">INDEX(JQ$49:JQ$111,($K25-1)*3+3,1)-INDEX(JQ$49:JQ$111,($K25-1)*3+1,1)</f>
        <v>1.9375</v>
      </c>
      <c r="JR25" s="242" cm="1">
        <f t="array" ref="JR25">INDEX(JR$49:JR$111,($K25-1)*3+3,1)-INDEX(JR$49:JR$111,($K25-1)*3+1,1)</f>
        <v>1.9375</v>
      </c>
      <c r="JS25" s="242" cm="1">
        <f t="array" ref="JS25">INDEX(JS$49:JS$111,($K25-1)*3+3,1)-INDEX(JS$49:JS$111,($K25-1)*3+1,1)</f>
        <v>1.9375</v>
      </c>
      <c r="JT25" s="242" cm="1">
        <f t="array" ref="JT25">INDEX(JT$49:JT$111,($K25-1)*3+3,1)-INDEX(JT$49:JT$111,($K25-1)*3+1,1)</f>
        <v>1.9375</v>
      </c>
      <c r="JU25" s="242" cm="1">
        <f t="array" ref="JU25">INDEX(JU$49:JU$111,($K25-1)*3+3,1)-INDEX(JU$49:JU$111,($K25-1)*3+1,1)</f>
        <v>1.9375</v>
      </c>
      <c r="JV25" s="242" cm="1">
        <f t="array" ref="JV25">INDEX(JV$49:JV$111,($K25-1)*3+3,1)-INDEX(JV$49:JV$111,($K25-1)*3+1,1)</f>
        <v>1.9375</v>
      </c>
      <c r="JW25" s="242" cm="1">
        <f t="array" ref="JW25">INDEX(JW$49:JW$111,($K25-1)*3+3,1)-INDEX(JW$49:JW$111,($K25-1)*3+1,1)</f>
        <v>1.9375</v>
      </c>
      <c r="JX25" s="242" cm="1">
        <f t="array" ref="JX25">INDEX(JX$49:JX$111,($K25-1)*3+3,1)-INDEX(JX$49:JX$111,($K25-1)*3+1,1)</f>
        <v>2</v>
      </c>
      <c r="JY25" s="242" cm="1">
        <f t="array" ref="JY25">INDEX(JY$49:JY$111,($K25-1)*3+3,1)-INDEX(JY$49:JY$111,($K25-1)*3+1,1)</f>
        <v>2</v>
      </c>
      <c r="JZ25" s="242" cm="1">
        <f t="array" ref="JZ25">INDEX(JZ$49:JZ$111,($K25-1)*3+3,1)-INDEX(JZ$49:JZ$111,($K25-1)*3+1,1)</f>
        <v>2</v>
      </c>
      <c r="KA25" s="242" cm="1">
        <f t="array" ref="KA25">INDEX(KA$49:KA$111,($K25-1)*3+3,1)-INDEX(KA$49:KA$111,($K25-1)*3+1,1)</f>
        <v>2</v>
      </c>
      <c r="KB25" s="242" cm="1">
        <f t="array" ref="KB25">INDEX(KB$49:KB$111,($K25-1)*3+3,1)-INDEX(KB$49:KB$111,($K25-1)*3+1,1)</f>
        <v>2.0625</v>
      </c>
      <c r="KC25" s="242" cm="1">
        <f t="array" ref="KC25">INDEX(KC$49:KC$111,($K25-1)*3+3,1)-INDEX(KC$49:KC$111,($K25-1)*3+1,1)</f>
        <v>2.0625</v>
      </c>
      <c r="KD25" s="242" cm="1">
        <f t="array" ref="KD25">INDEX(KD$49:KD$111,($K25-1)*3+3,1)-INDEX(KD$49:KD$111,($K25-1)*3+1,1)</f>
        <v>2.125</v>
      </c>
      <c r="KE25" s="242" cm="1">
        <f t="array" ref="KE25">INDEX(KE$49:KE$111,($K25-1)*3+3,1)-INDEX(KE$49:KE$111,($K25-1)*3+1,1)</f>
        <v>2.125</v>
      </c>
      <c r="KF25" s="242" cm="1">
        <f t="array" ref="KF25">INDEX(KF$49:KF$111,($K25-1)*3+3,1)-INDEX(KF$49:KF$111,($K25-1)*3+1,1)</f>
        <v>2</v>
      </c>
      <c r="KG25" s="242" cm="1">
        <f t="array" ref="KG25">INDEX(KG$49:KG$111,($K25-1)*3+3,1)-INDEX(KG$49:KG$111,($K25-1)*3+1,1)</f>
        <v>2</v>
      </c>
      <c r="KH25" s="242" cm="1">
        <f t="array" ref="KH25">INDEX(KH$49:KH$111,($K25-1)*3+3,1)-INDEX(KH$49:KH$111,($K25-1)*3+1,1)</f>
        <v>2</v>
      </c>
      <c r="KI25" s="242" cm="1">
        <f t="array" ref="KI25">INDEX(KI$49:KI$111,($K25-1)*3+3,1)-INDEX(KI$49:KI$111,($K25-1)*3+1,1)</f>
        <v>1.9749999999999996</v>
      </c>
      <c r="KJ25" s="242" cm="1">
        <f t="array" ref="KJ25">INDEX(KJ$49:KJ$111,($K25-1)*3+3,1)-INDEX(KJ$49:KJ$111,($K25-1)*3+1,1)</f>
        <v>1.9749999999999996</v>
      </c>
      <c r="KK25" s="242" cm="1">
        <f t="array" ref="KK25">INDEX(KK$49:KK$111,($K25-1)*3+3,1)-INDEX(KK$49:KK$111,($K25-1)*3+1,1)</f>
        <v>1.9749999999999996</v>
      </c>
      <c r="KL25" s="242" cm="1">
        <f t="array" ref="KL25">INDEX(KL$49:KL$111,($K25-1)*3+3,1)-INDEX(KL$49:KL$111,($K25-1)*3+1,1)</f>
        <v>1.9749999999999996</v>
      </c>
      <c r="KM25" s="242" cm="1">
        <f t="array" ref="KM25">INDEX(KM$49:KM$111,($K25-1)*3+3,1)-INDEX(KM$49:KM$111,($K25-1)*3+1,1)</f>
        <v>1.9749999999999996</v>
      </c>
      <c r="KN25" s="242" cm="1">
        <f t="array" ref="KN25">INDEX(KN$49:KN$111,($K25-1)*3+3,1)-INDEX(KN$49:KN$111,($K25-1)*3+1,1)</f>
        <v>1.5</v>
      </c>
      <c r="KO25" s="242" cm="1">
        <f t="array" ref="KO25">INDEX(KO$49:KO$111,($K25-1)*3+3,1)-INDEX(KO$49:KO$111,($K25-1)*3+1,1)</f>
        <v>1.5</v>
      </c>
      <c r="KP25" s="242" cm="1">
        <f t="array" ref="KP25">INDEX(KP$49:KP$111,($K25-1)*3+3,1)-INDEX(KP$49:KP$111,($K25-1)*3+1,1)</f>
        <v>1.5</v>
      </c>
      <c r="KQ25" s="242" cm="1">
        <f t="array" ref="KQ25">INDEX(KQ$49:KQ$111,($K25-1)*3+3,1)-INDEX(KQ$49:KQ$111,($K25-1)*3+1,1)</f>
        <v>1.5</v>
      </c>
      <c r="KR25" s="242" cm="1">
        <f t="array" ref="KR25">INDEX(KR$49:KR$111,($K25-1)*3+3,1)-INDEX(KR$49:KR$111,($K25-1)*3+1,1)</f>
        <v>1.5</v>
      </c>
      <c r="KS25" s="242" cm="1">
        <f t="array" ref="KS25">INDEX(KS$49:KS$111,($K25-1)*3+3,1)-INDEX(KS$49:KS$111,($K25-1)*3+1,1)</f>
        <v>1.5</v>
      </c>
      <c r="KT25" s="242" cm="1">
        <f t="array" ref="KT25">INDEX(KT$49:KT$111,($K25-1)*3+3,1)-INDEX(KT$49:KT$111,($K25-1)*3+1,1)</f>
        <v>1.5</v>
      </c>
      <c r="KU25" s="242" cm="1">
        <f t="array" ref="KU25">INDEX(KU$49:KU$111,($K25-1)*3+3,1)-INDEX(KU$49:KU$111,($K25-1)*3+1,1)</f>
        <v>1.5</v>
      </c>
      <c r="KV25" s="242" cm="1">
        <f t="array" ref="KV25">INDEX(KV$49:KV$111,($K25-1)*3+3,1)-INDEX(KV$49:KV$111,($K25-1)*3+1,1)</f>
        <v>0.5</v>
      </c>
      <c r="KW25" s="242" cm="1">
        <f t="array" ref="KW25">INDEX(KW$49:KW$111,($K25-1)*3+3,1)-INDEX(KW$49:KW$111,($K25-1)*3+1,1)</f>
        <v>0.5</v>
      </c>
      <c r="KX25" s="242" cm="1">
        <f t="array" ref="KX25">INDEX(KX$49:KX$111,($K25-1)*3+3,1)-INDEX(KX$49:KX$111,($K25-1)*3+1,1)</f>
        <v>0.5</v>
      </c>
      <c r="KY25" s="242" cm="1">
        <f t="array" ref="KY25">INDEX(KY$49:KY$111,($K25-1)*3+3,1)-INDEX(KY$49:KY$111,($K25-1)*3+1,1)</f>
        <v>0.5</v>
      </c>
      <c r="KZ25" s="242" cm="1">
        <f t="array" ref="KZ25">INDEX(KZ$49:KZ$111,($K25-1)*3+3,1)-INDEX(KZ$49:KZ$111,($K25-1)*3+1,1)</f>
        <v>1.25</v>
      </c>
      <c r="LA25" s="242" cm="1">
        <f t="array" ref="LA25">INDEX(LA$49:LA$111,($K25-1)*3+3,1)-INDEX(LA$49:LA$111,($K25-1)*3+1,1)</f>
        <v>1.25</v>
      </c>
      <c r="LB25" s="242" cm="1">
        <f t="array" ref="LB25">INDEX(LB$49:LB$111,($K25-1)*3+3,1)-INDEX(LB$49:LB$111,($K25-1)*3+1,1)</f>
        <v>1.25</v>
      </c>
      <c r="LC25" s="242" cm="1">
        <f t="array" ref="LC25">INDEX(LC$49:LC$111,($K25-1)*3+3,1)-INDEX(LC$49:LC$111,($K25-1)*3+1,1)</f>
        <v>1.875</v>
      </c>
      <c r="LD25" s="242" cm="1">
        <f t="array" ref="LD25">INDEX(LD$49:LD$111,($K25-1)*3+3,1)-INDEX(LD$49:LD$111,($K25-1)*3+1,1)</f>
        <v>1.875</v>
      </c>
      <c r="LE25" s="242" cm="1">
        <f t="array" ref="LE25">INDEX(LE$49:LE$111,($K25-1)*3+3,1)-INDEX(LE$49:LE$111,($K25-1)*3+1,1)</f>
        <v>1.875</v>
      </c>
      <c r="LF25" s="242" cm="1">
        <f t="array" ref="LF25">INDEX(LF$49:LF$111,($K25-1)*3+3,1)-INDEX(LF$49:LF$111,($K25-1)*3+1,1)</f>
        <v>1.875</v>
      </c>
      <c r="LG25" s="242" cm="1">
        <f t="array" ref="LG25">INDEX(LG$49:LG$111,($K25-1)*3+3,1)-INDEX(LG$49:LG$111,($K25-1)*3+1,1)</f>
        <v>1.875</v>
      </c>
      <c r="LH25" s="242" cm="1">
        <f t="array" ref="LH25">INDEX(LH$49:LH$111,($K25-1)*3+3,1)-INDEX(LH$49:LH$111,($K25-1)*3+1,1)</f>
        <v>1.9375</v>
      </c>
      <c r="LI25" s="242" cm="1">
        <f t="array" ref="LI25">INDEX(LI$49:LI$111,($K25-1)*3+3,1)-INDEX(LI$49:LI$111,($K25-1)*3+1,1)</f>
        <v>1.9375</v>
      </c>
      <c r="LJ25" s="242" cm="1">
        <f t="array" ref="LJ25">INDEX(LJ$49:LJ$111,($K25-1)*3+3,1)-INDEX(LJ$49:LJ$111,($K25-1)*3+1,1)</f>
        <v>1.9375</v>
      </c>
      <c r="LK25" s="242" cm="1">
        <f t="array" ref="LK25">INDEX(LK$49:LK$111,($K25-1)*3+3,1)-INDEX(LK$49:LK$111,($K25-1)*3+1,1)</f>
        <v>1.9375</v>
      </c>
      <c r="LL25" s="242" cm="1">
        <f t="array" ref="LL25">INDEX(LL$49:LL$111,($K25-1)*3+3,1)-INDEX(LL$49:LL$111,($K25-1)*3+1,1)</f>
        <v>1.9375</v>
      </c>
      <c r="LM25" s="242" cm="1">
        <f t="array" ref="LM25">INDEX(LM$49:LM$111,($K25-1)*3+3,1)-INDEX(LM$49:LM$111,($K25-1)*3+1,1)</f>
        <v>1.9375</v>
      </c>
      <c r="LN25" s="242" cm="1">
        <f t="array" ref="LN25">INDEX(LN$49:LN$111,($K25-1)*3+3,1)-INDEX(LN$49:LN$111,($K25-1)*3+1,1)</f>
        <v>1.9375</v>
      </c>
      <c r="LO25" s="242" cm="1">
        <f t="array" ref="LO25">INDEX(LO$49:LO$111,($K25-1)*3+3,1)-INDEX(LO$49:LO$111,($K25-1)*3+1,1)</f>
        <v>1.9375</v>
      </c>
      <c r="LP25" s="242" cm="1">
        <f t="array" ref="LP25">INDEX(LP$49:LP$111,($K25-1)*3+3,1)-INDEX(LP$49:LP$111,($K25-1)*3+1,1)</f>
        <v>1.9375</v>
      </c>
      <c r="LQ25" s="242" cm="1">
        <f t="array" ref="LQ25">INDEX(LQ$49:LQ$111,($K25-1)*3+3,1)-INDEX(LQ$49:LQ$111,($K25-1)*3+1,1)</f>
        <v>1.9375</v>
      </c>
      <c r="LR25" s="242" cm="1">
        <f t="array" ref="LR25">INDEX(LR$49:LR$111,($K25-1)*3+3,1)-INDEX(LR$49:LR$111,($K25-1)*3+1,1)</f>
        <v>1.9375</v>
      </c>
      <c r="LS25" s="242" cm="1">
        <f t="array" ref="LS25">INDEX(LS$49:LS$111,($K25-1)*3+3,1)-INDEX(LS$49:LS$111,($K25-1)*3+1,1)</f>
        <v>1.9375</v>
      </c>
      <c r="LT25" s="242" cm="1">
        <f t="array" ref="LT25">INDEX(LT$49:LT$111,($K25-1)*3+3,1)-INDEX(LT$49:LT$111,($K25-1)*3+1,1)</f>
        <v>1.9375</v>
      </c>
      <c r="LU25" s="242" cm="1">
        <f t="array" ref="LU25">INDEX(LU$49:LU$111,($K25-1)*3+3,1)-INDEX(LU$49:LU$111,($K25-1)*3+1,1)</f>
        <v>1.9375</v>
      </c>
      <c r="LV25" s="242" cm="1">
        <f t="array" ref="LV25">INDEX(LV$49:LV$111,($K25-1)*3+3,1)-INDEX(LV$49:LV$111,($K25-1)*3+1,1)</f>
        <v>1.9375</v>
      </c>
      <c r="LW25" s="242" cm="1">
        <f t="array" ref="LW25">INDEX(LW$49:LW$111,($K25-1)*3+3,1)-INDEX(LW$49:LW$111,($K25-1)*3+1,1)</f>
        <v>1.9375</v>
      </c>
      <c r="LX25" s="242" cm="1">
        <f t="array" ref="LX25">INDEX(LX$49:LX$111,($K25-1)*3+3,1)-INDEX(LX$49:LX$111,($K25-1)*3+1,1)</f>
        <v>2</v>
      </c>
      <c r="LY25" s="242" cm="1">
        <f t="array" ref="LY25">INDEX(LY$49:LY$111,($K25-1)*3+3,1)-INDEX(LY$49:LY$111,($K25-1)*3+1,1)</f>
        <v>2</v>
      </c>
      <c r="LZ25" s="242" cm="1">
        <f t="array" ref="LZ25">INDEX(LZ$49:LZ$111,($K25-1)*3+3,1)-INDEX(LZ$49:LZ$111,($K25-1)*3+1,1)</f>
        <v>2</v>
      </c>
      <c r="MA25" s="242" cm="1">
        <f t="array" ref="MA25">INDEX(MA$49:MA$111,($K25-1)*3+3,1)-INDEX(MA$49:MA$111,($K25-1)*3+1,1)</f>
        <v>2</v>
      </c>
      <c r="MB25" s="242" cm="1">
        <f t="array" ref="MB25">INDEX(MB$49:MB$111,($K25-1)*3+3,1)-INDEX(MB$49:MB$111,($K25-1)*3+1,1)</f>
        <v>2.0625</v>
      </c>
      <c r="MC25" s="242" cm="1">
        <f t="array" ref="MC25">INDEX(MC$49:MC$111,($K25-1)*3+3,1)-INDEX(MC$49:MC$111,($K25-1)*3+1,1)</f>
        <v>2.0625</v>
      </c>
      <c r="MD25" s="242" cm="1">
        <f t="array" ref="MD25">INDEX(MD$49:MD$111,($K25-1)*3+3,1)-INDEX(MD$49:MD$111,($K25-1)*3+1,1)</f>
        <v>2.125</v>
      </c>
      <c r="ME25" s="242" cm="1">
        <f t="array" ref="ME25">INDEX(ME$49:ME$111,($K25-1)*3+3,1)-INDEX(ME$49:ME$111,($K25-1)*3+1,1)</f>
        <v>2.125</v>
      </c>
      <c r="MF25" s="242" cm="1">
        <f t="array" ref="MF25">INDEX(MF$49:MF$111,($K25-1)*3+3,1)-INDEX(MF$49:MF$111,($K25-1)*3+1,1)</f>
        <v>2</v>
      </c>
      <c r="MG25" s="242" cm="1">
        <f t="array" ref="MG25">INDEX(MG$49:MG$111,($K25-1)*3+3,1)-INDEX(MG$49:MG$111,($K25-1)*3+1,1)</f>
        <v>2</v>
      </c>
      <c r="MH25" s="242" cm="1">
        <f t="array" ref="MH25">INDEX(MH$49:MH$111,($K25-1)*3+3,1)-INDEX(MH$49:MH$111,($K25-1)*3+1,1)</f>
        <v>2</v>
      </c>
      <c r="MI25" s="242" cm="1">
        <f t="array" ref="MI25">INDEX(MI$49:MI$111,($K25-1)*3+3,1)-INDEX(MI$49:MI$111,($K25-1)*3+1,1)</f>
        <v>1.9749999999999996</v>
      </c>
      <c r="MJ25" s="242" cm="1">
        <f t="array" ref="MJ25">INDEX(MJ$49:MJ$111,($K25-1)*3+3,1)-INDEX(MJ$49:MJ$111,($K25-1)*3+1,1)</f>
        <v>1.9749999999999996</v>
      </c>
      <c r="MK25" s="242" cm="1">
        <f t="array" ref="MK25">INDEX(MK$49:MK$111,($K25-1)*3+3,1)-INDEX(MK$49:MK$111,($K25-1)*3+1,1)</f>
        <v>1.9749999999999996</v>
      </c>
      <c r="ML25" s="242" cm="1">
        <f t="array" ref="ML25">INDEX(ML$49:ML$111,($K25-1)*3+3,1)-INDEX(ML$49:ML$111,($K25-1)*3+1,1)</f>
        <v>1.9749999999999996</v>
      </c>
      <c r="MM25" s="242" cm="1">
        <f t="array" ref="MM25">INDEX(MM$49:MM$111,($K25-1)*3+3,1)-INDEX(MM$49:MM$111,($K25-1)*3+1,1)</f>
        <v>1.9749999999999996</v>
      </c>
      <c r="MN25" s="242" cm="1">
        <f t="array" ref="MN25">INDEX(MN$49:MN$111,($K25-1)*3+3,1)-INDEX(MN$49:MN$111,($K25-1)*3+1,1)</f>
        <v>1.5</v>
      </c>
      <c r="MO25" s="242" cm="1">
        <f t="array" ref="MO25">INDEX(MO$49:MO$111,($K25-1)*3+3,1)-INDEX(MO$49:MO$111,($K25-1)*3+1,1)</f>
        <v>1.5</v>
      </c>
      <c r="MP25" s="242" cm="1">
        <f t="array" ref="MP25">INDEX(MP$49:MP$111,($K25-1)*3+3,1)-INDEX(MP$49:MP$111,($K25-1)*3+1,1)</f>
        <v>1.5</v>
      </c>
      <c r="MQ25" s="242" cm="1">
        <f t="array" ref="MQ25">INDEX(MQ$49:MQ$111,($K25-1)*3+3,1)-INDEX(MQ$49:MQ$111,($K25-1)*3+1,1)</f>
        <v>1.5</v>
      </c>
      <c r="MR25" s="242" cm="1">
        <f t="array" ref="MR25">INDEX(MR$49:MR$111,($K25-1)*3+3,1)-INDEX(MR$49:MR$111,($K25-1)*3+1,1)</f>
        <v>1.5</v>
      </c>
      <c r="MS25" s="242" cm="1">
        <f t="array" ref="MS25">INDEX(MS$49:MS$111,($K25-1)*3+3,1)-INDEX(MS$49:MS$111,($K25-1)*3+1,1)</f>
        <v>1.5</v>
      </c>
      <c r="MT25" s="242" cm="1">
        <f t="array" ref="MT25">INDEX(MT$49:MT$111,($K25-1)*3+3,1)-INDEX(MT$49:MT$111,($K25-1)*3+1,1)</f>
        <v>1.5</v>
      </c>
      <c r="MU25" s="242" cm="1">
        <f t="array" ref="MU25">INDEX(MU$49:MU$111,($K25-1)*3+3,1)-INDEX(MU$49:MU$111,($K25-1)*3+1,1)</f>
        <v>1.5</v>
      </c>
      <c r="MV25" s="242" cm="1">
        <f t="array" ref="MV25">INDEX(MV$49:MV$111,($K25-1)*3+3,1)-INDEX(MV$49:MV$111,($K25-1)*3+1,1)</f>
        <v>0.5</v>
      </c>
      <c r="MW25" s="242" cm="1">
        <f t="array" ref="MW25">INDEX(MW$49:MW$111,($K25-1)*3+3,1)-INDEX(MW$49:MW$111,($K25-1)*3+1,1)</f>
        <v>0.5</v>
      </c>
      <c r="MX25" s="242" cm="1">
        <f t="array" ref="MX25">INDEX(MX$49:MX$111,($K25-1)*3+3,1)-INDEX(MX$49:MX$111,($K25-1)*3+1,1)</f>
        <v>0.5</v>
      </c>
      <c r="MY25" s="242" cm="1">
        <f t="array" ref="MY25">INDEX(MY$49:MY$111,($K25-1)*3+3,1)-INDEX(MY$49:MY$111,($K25-1)*3+1,1)</f>
        <v>0.5</v>
      </c>
      <c r="MZ25" s="242" cm="1">
        <f t="array" ref="MZ25">INDEX(MZ$49:MZ$111,($K25-1)*3+3,1)-INDEX(MZ$49:MZ$111,($K25-1)*3+1,1)</f>
        <v>1.25</v>
      </c>
      <c r="NA25" s="242" cm="1">
        <f t="array" ref="NA25">INDEX(NA$49:NA$111,($K25-1)*3+3,1)-INDEX(NA$49:NA$111,($K25-1)*3+1,1)</f>
        <v>1.25</v>
      </c>
      <c r="NB25" s="242" cm="1">
        <f t="array" ref="NB25">INDEX(NB$49:NB$111,($K25-1)*3+3,1)-INDEX(NB$49:NB$111,($K25-1)*3+1,1)</f>
        <v>1.25</v>
      </c>
      <c r="NC25" s="242" cm="1">
        <f t="array" ref="NC25">INDEX(NC$49:NC$111,($K25-1)*3+3,1)-INDEX(NC$49:NC$111,($K25-1)*3+1,1)</f>
        <v>1.875</v>
      </c>
      <c r="ND25" s="242" cm="1">
        <f t="array" ref="ND25">INDEX(ND$49:ND$111,($K25-1)*3+3,1)-INDEX(ND$49:ND$111,($K25-1)*3+1,1)</f>
        <v>1.875</v>
      </c>
      <c r="NE25" s="242" cm="1">
        <f t="array" ref="NE25">INDEX(NE$49:NE$111,($K25-1)*3+3,1)-INDEX(NE$49:NE$111,($K25-1)*3+1,1)</f>
        <v>1.875</v>
      </c>
      <c r="NF25" s="242" cm="1">
        <f t="array" ref="NF25">INDEX(NF$49:NF$111,($K25-1)*3+3,1)-INDEX(NF$49:NF$111,($K25-1)*3+1,1)</f>
        <v>1.875</v>
      </c>
      <c r="NG25" s="242" cm="1">
        <f t="array" ref="NG25">INDEX(NG$49:NG$111,($K25-1)*3+3,1)-INDEX(NG$49:NG$111,($K25-1)*3+1,1)</f>
        <v>1.875</v>
      </c>
      <c r="NH25" s="242" cm="1">
        <f t="array" ref="NH25">INDEX(NH$49:NH$111,($K25-1)*3+3,1)-INDEX(NH$49:NH$111,($K25-1)*3+1,1)</f>
        <v>1.9375</v>
      </c>
      <c r="NI25" s="242" cm="1">
        <f t="array" ref="NI25">INDEX(NI$49:NI$111,($K25-1)*3+3,1)-INDEX(NI$49:NI$111,($K25-1)*3+1,1)</f>
        <v>1.9375</v>
      </c>
      <c r="NJ25" s="242" cm="1">
        <f t="array" ref="NJ25">INDEX(NJ$49:NJ$111,($K25-1)*3+3,1)-INDEX(NJ$49:NJ$111,($K25-1)*3+1,1)</f>
        <v>1.9375</v>
      </c>
      <c r="NK25" s="242" cm="1">
        <f t="array" ref="NK25">INDEX(NK$49:NK$111,($K25-1)*3+3,1)-INDEX(NK$49:NK$111,($K25-1)*3+1,1)</f>
        <v>1.9375</v>
      </c>
      <c r="NL25" s="242" cm="1">
        <f t="array" ref="NL25">INDEX(NL$49:NL$111,($K25-1)*3+3,1)-INDEX(NL$49:NL$111,($K25-1)*3+1,1)</f>
        <v>1.9375</v>
      </c>
      <c r="NM25" s="242" cm="1">
        <f t="array" ref="NM25">INDEX(NM$49:NM$111,($K25-1)*3+3,1)-INDEX(NM$49:NM$111,($K25-1)*3+1,1)</f>
        <v>1.9375</v>
      </c>
      <c r="NN25" s="242" cm="1">
        <f t="array" ref="NN25">INDEX(NN$49:NN$111,($K25-1)*3+3,1)-INDEX(NN$49:NN$111,($K25-1)*3+1,1)</f>
        <v>1.9375</v>
      </c>
      <c r="NO25" s="242" cm="1">
        <f t="array" ref="NO25">INDEX(NO$49:NO$111,($K25-1)*3+3,1)-INDEX(NO$49:NO$111,($K25-1)*3+1,1)</f>
        <v>1.9375</v>
      </c>
      <c r="NP25" s="242" cm="1">
        <f t="array" ref="NP25">INDEX(NP$49:NP$111,($K25-1)*3+3,1)-INDEX(NP$49:NP$111,($K25-1)*3+1,1)</f>
        <v>1.9375</v>
      </c>
      <c r="NQ25" s="242" cm="1">
        <f t="array" ref="NQ25">INDEX(NQ$49:NQ$111,($K25-1)*3+3,1)-INDEX(NQ$49:NQ$111,($K25-1)*3+1,1)</f>
        <v>1.9375</v>
      </c>
      <c r="NR25" s="242" cm="1">
        <f t="array" ref="NR25">INDEX(NR$49:NR$111,($K25-1)*3+3,1)-INDEX(NR$49:NR$111,($K25-1)*3+1,1)</f>
        <v>1.9375</v>
      </c>
      <c r="NS25" s="242" cm="1">
        <f t="array" ref="NS25">INDEX(NS$49:NS$111,($K25-1)*3+3,1)-INDEX(NS$49:NS$111,($K25-1)*3+1,1)</f>
        <v>1.9375</v>
      </c>
      <c r="NT25" s="242" cm="1">
        <f t="array" ref="NT25">INDEX(NT$49:NT$111,($K25-1)*3+3,1)-INDEX(NT$49:NT$111,($K25-1)*3+1,1)</f>
        <v>1.9375</v>
      </c>
      <c r="NU25" s="242" cm="1">
        <f t="array" ref="NU25">INDEX(NU$49:NU$111,($K25-1)*3+3,1)-INDEX(NU$49:NU$111,($K25-1)*3+1,1)</f>
        <v>1.9375</v>
      </c>
      <c r="NV25" s="242" cm="1">
        <f t="array" ref="NV25">INDEX(NV$49:NV$111,($K25-1)*3+3,1)-INDEX(NV$49:NV$111,($K25-1)*3+1,1)</f>
        <v>1.9375</v>
      </c>
      <c r="NW25" s="242" cm="1">
        <f t="array" ref="NW25">INDEX(NW$49:NW$111,($K25-1)*3+3,1)-INDEX(NW$49:NW$111,($K25-1)*3+1,1)</f>
        <v>1.9375</v>
      </c>
      <c r="NX25" s="242" cm="1">
        <f t="array" ref="NX25">INDEX(NX$49:NX$111,($K25-1)*3+3,1)-INDEX(NX$49:NX$111,($K25-1)*3+1,1)</f>
        <v>2</v>
      </c>
      <c r="NY25" s="242" cm="1">
        <f t="array" ref="NY25">INDEX(NY$49:NY$111,($K25-1)*3+3,1)-INDEX(NY$49:NY$111,($K25-1)*3+1,1)</f>
        <v>2</v>
      </c>
      <c r="NZ25" s="242" cm="1">
        <f t="array" ref="NZ25">INDEX(NZ$49:NZ$111,($K25-1)*3+3,1)-INDEX(NZ$49:NZ$111,($K25-1)*3+1,1)</f>
        <v>2</v>
      </c>
      <c r="OA25" s="242" cm="1">
        <f t="array" ref="OA25">INDEX(OA$49:OA$111,($K25-1)*3+3,1)-INDEX(OA$49:OA$111,($K25-1)*3+1,1)</f>
        <v>2</v>
      </c>
      <c r="OB25" s="242" cm="1">
        <f t="array" ref="OB25">INDEX(OB$49:OB$111,($K25-1)*3+3,1)-INDEX(OB$49:OB$111,($K25-1)*3+1,1)</f>
        <v>2.0625</v>
      </c>
      <c r="OC25" s="242" cm="1">
        <f t="array" ref="OC25">INDEX(OC$49:OC$111,($K25-1)*3+3,1)-INDEX(OC$49:OC$111,($K25-1)*3+1,1)</f>
        <v>2.0625</v>
      </c>
      <c r="OD25" s="242" cm="1">
        <f t="array" ref="OD25">INDEX(OD$49:OD$111,($K25-1)*3+3,1)-INDEX(OD$49:OD$111,($K25-1)*3+1,1)</f>
        <v>2.125</v>
      </c>
      <c r="OE25" s="242" cm="1">
        <f t="array" ref="OE25">INDEX(OE$49:OE$111,($K25-1)*3+3,1)-INDEX(OE$49:OE$111,($K25-1)*3+1,1)</f>
        <v>2.125</v>
      </c>
      <c r="OF25" s="242" cm="1">
        <f t="array" ref="OF25">INDEX(OF$49:OF$111,($K25-1)*3+3,1)-INDEX(OF$49:OF$111,($K25-1)*3+1,1)</f>
        <v>2</v>
      </c>
      <c r="OG25" s="242" cm="1">
        <f t="array" ref="OG25">INDEX(OG$49:OG$111,($K25-1)*3+3,1)-INDEX(OG$49:OG$111,($K25-1)*3+1,1)</f>
        <v>2</v>
      </c>
      <c r="OH25" s="242" cm="1">
        <f t="array" ref="OH25">INDEX(OH$49:OH$111,($K25-1)*3+3,1)-INDEX(OH$49:OH$111,($K25-1)*3+1,1)</f>
        <v>2</v>
      </c>
      <c r="OI25" s="242" cm="1">
        <f t="array" ref="OI25">INDEX(OI$49:OI$111,($K25-1)*3+3,1)-INDEX(OI$49:OI$111,($K25-1)*3+1,1)</f>
        <v>1.9749999999999996</v>
      </c>
      <c r="OJ25" s="242" cm="1">
        <f t="array" ref="OJ25">INDEX(OJ$49:OJ$111,($K25-1)*3+3,1)-INDEX(OJ$49:OJ$111,($K25-1)*3+1,1)</f>
        <v>1.9749999999999996</v>
      </c>
      <c r="OK25" s="242" cm="1">
        <f t="array" ref="OK25">INDEX(OK$49:OK$111,($K25-1)*3+3,1)-INDEX(OK$49:OK$111,($K25-1)*3+1,1)</f>
        <v>1.9749999999999996</v>
      </c>
      <c r="OL25" s="242" cm="1">
        <f t="array" ref="OL25">INDEX(OL$49:OL$111,($K25-1)*3+3,1)-INDEX(OL$49:OL$111,($K25-1)*3+1,1)</f>
        <v>1.9749999999999996</v>
      </c>
      <c r="OM25" s="242" cm="1">
        <f t="array" ref="OM25">INDEX(OM$49:OM$111,($K25-1)*3+3,1)-INDEX(OM$49:OM$111,($K25-1)*3+1,1)</f>
        <v>1.9749999999999996</v>
      </c>
      <c r="ON25" s="242" cm="1">
        <f t="array" ref="ON25">INDEX(ON$49:ON$111,($K25-1)*3+3,1)-INDEX(ON$49:ON$111,($K25-1)*3+1,1)</f>
        <v>1.5</v>
      </c>
      <c r="OO25" s="242" cm="1">
        <f t="array" ref="OO25">INDEX(OO$49:OO$111,($K25-1)*3+3,1)-INDEX(OO$49:OO$111,($K25-1)*3+1,1)</f>
        <v>1.5</v>
      </c>
      <c r="OP25" s="242" cm="1">
        <f t="array" ref="OP25">INDEX(OP$49:OP$111,($K25-1)*3+3,1)-INDEX(OP$49:OP$111,($K25-1)*3+1,1)</f>
        <v>1.5</v>
      </c>
      <c r="OQ25" s="242" cm="1">
        <f t="array" ref="OQ25">INDEX(OQ$49:OQ$111,($K25-1)*3+3,1)-INDEX(OQ$49:OQ$111,($K25-1)*3+1,1)</f>
        <v>1.5</v>
      </c>
      <c r="OR25" s="242" cm="1">
        <f t="array" ref="OR25">INDEX(OR$49:OR$111,($K25-1)*3+3,1)-INDEX(OR$49:OR$111,($K25-1)*3+1,1)</f>
        <v>1.5</v>
      </c>
      <c r="OS25" s="242" cm="1">
        <f t="array" ref="OS25">INDEX(OS$49:OS$111,($K25-1)*3+3,1)-INDEX(OS$49:OS$111,($K25-1)*3+1,1)</f>
        <v>1.5</v>
      </c>
      <c r="OT25" s="242" cm="1">
        <f t="array" ref="OT25">INDEX(OT$49:OT$111,($K25-1)*3+3,1)-INDEX(OT$49:OT$111,($K25-1)*3+1,1)</f>
        <v>1.5</v>
      </c>
      <c r="OU25" s="242" cm="1">
        <f t="array" ref="OU25">INDEX(OU$49:OU$111,($K25-1)*3+3,1)-INDEX(OU$49:OU$111,($K25-1)*3+1,1)</f>
        <v>1.5</v>
      </c>
      <c r="OV25" s="242" cm="1">
        <f t="array" ref="OV25">INDEX(OV$49:OV$111,($K25-1)*3+3,1)-INDEX(OV$49:OV$111,($K25-1)*3+1,1)</f>
        <v>0.5</v>
      </c>
      <c r="OW25" s="242" cm="1">
        <f t="array" ref="OW25">INDEX(OW$49:OW$111,($K25-1)*3+3,1)-INDEX(OW$49:OW$111,($K25-1)*3+1,1)</f>
        <v>0.5</v>
      </c>
      <c r="OX25" s="242" cm="1">
        <f t="array" ref="OX25">INDEX(OX$49:OX$111,($K25-1)*3+3,1)-INDEX(OX$49:OX$111,($K25-1)*3+1,1)</f>
        <v>0.5</v>
      </c>
      <c r="OY25" s="242" cm="1">
        <f t="array" ref="OY25">INDEX(OY$49:OY$111,($K25-1)*3+3,1)-INDEX(OY$49:OY$111,($K25-1)*3+1,1)</f>
        <v>0.5</v>
      </c>
      <c r="OZ25" s="242" cm="1">
        <f t="array" ref="OZ25">INDEX(OZ$49:OZ$111,($K25-1)*3+3,1)-INDEX(OZ$49:OZ$111,($K25-1)*3+1,1)</f>
        <v>1.25</v>
      </c>
      <c r="PA25" s="242" cm="1">
        <f t="array" ref="PA25">INDEX(PA$49:PA$111,($K25-1)*3+3,1)-INDEX(PA$49:PA$111,($K25-1)*3+1,1)</f>
        <v>1.25</v>
      </c>
      <c r="PB25" s="242" cm="1">
        <f t="array" ref="PB25">INDEX(PB$49:PB$111,($K25-1)*3+3,1)-INDEX(PB$49:PB$111,($K25-1)*3+1,1)</f>
        <v>1.25</v>
      </c>
      <c r="PC25" s="242" cm="1">
        <f t="array" ref="PC25">INDEX(PC$49:PC$111,($K25-1)*3+3,1)-INDEX(PC$49:PC$111,($K25-1)*3+1,1)</f>
        <v>1.875</v>
      </c>
      <c r="PD25" s="242" cm="1">
        <f t="array" ref="PD25">INDEX(PD$49:PD$111,($K25-1)*3+3,1)-INDEX(PD$49:PD$111,($K25-1)*3+1,1)</f>
        <v>1.875</v>
      </c>
      <c r="PE25" s="242" cm="1">
        <f t="array" ref="PE25">INDEX(PE$49:PE$111,($K25-1)*3+3,1)-INDEX(PE$49:PE$111,($K25-1)*3+1,1)</f>
        <v>1.875</v>
      </c>
      <c r="PF25" s="242" cm="1">
        <f t="array" ref="PF25">INDEX(PF$49:PF$111,($K25-1)*3+3,1)-INDEX(PF$49:PF$111,($K25-1)*3+1,1)</f>
        <v>1.875</v>
      </c>
      <c r="PG25" s="242" cm="1">
        <f t="array" ref="PG25">INDEX(PG$49:PG$111,($K25-1)*3+3,1)-INDEX(PG$49:PG$111,($K25-1)*3+1,1)</f>
        <v>1.875</v>
      </c>
      <c r="PH25" s="242" cm="1">
        <f t="array" ref="PH25">INDEX(PH$49:PH$111,($K25-1)*3+3,1)-INDEX(PH$49:PH$111,($K25-1)*3+1,1)</f>
        <v>1.9375</v>
      </c>
      <c r="PI25" s="242" cm="1">
        <f t="array" ref="PI25">INDEX(PI$49:PI$111,($K25-1)*3+3,1)-INDEX(PI$49:PI$111,($K25-1)*3+1,1)</f>
        <v>1.9375</v>
      </c>
      <c r="PJ25" s="242" cm="1">
        <f t="array" ref="PJ25">INDEX(PJ$49:PJ$111,($K25-1)*3+3,1)-INDEX(PJ$49:PJ$111,($K25-1)*3+1,1)</f>
        <v>1.9375</v>
      </c>
      <c r="PK25" s="242" cm="1">
        <f t="array" ref="PK25">INDEX(PK$49:PK$111,($K25-1)*3+3,1)-INDEX(PK$49:PK$111,($K25-1)*3+1,1)</f>
        <v>1.9375</v>
      </c>
      <c r="PL25" s="242" cm="1">
        <f t="array" ref="PL25">INDEX(PL$49:PL$111,($K25-1)*3+3,1)-INDEX(PL$49:PL$111,($K25-1)*3+1,1)</f>
        <v>1.9375</v>
      </c>
      <c r="PM25" s="242" cm="1">
        <f t="array" ref="PM25">INDEX(PM$49:PM$111,($K25-1)*3+3,1)-INDEX(PM$49:PM$111,($K25-1)*3+1,1)</f>
        <v>1.9375</v>
      </c>
      <c r="PN25" s="242" cm="1">
        <f t="array" ref="PN25">INDEX(PN$49:PN$111,($K25-1)*3+3,1)-INDEX(PN$49:PN$111,($K25-1)*3+1,1)</f>
        <v>1.9375</v>
      </c>
      <c r="PO25" s="242" cm="1">
        <f t="array" ref="PO25">INDEX(PO$49:PO$111,($K25-1)*3+3,1)-INDEX(PO$49:PO$111,($K25-1)*3+1,1)</f>
        <v>1.9375</v>
      </c>
      <c r="PP25" s="242" cm="1">
        <f t="array" ref="PP25">INDEX(PP$49:PP$111,($K25-1)*3+3,1)-INDEX(PP$49:PP$111,($K25-1)*3+1,1)</f>
        <v>1.9375</v>
      </c>
      <c r="PQ25" s="242" cm="1">
        <f t="array" ref="PQ25">INDEX(PQ$49:PQ$111,($K25-1)*3+3,1)-INDEX(PQ$49:PQ$111,($K25-1)*3+1,1)</f>
        <v>1.9375</v>
      </c>
      <c r="PR25" s="242" cm="1">
        <f t="array" ref="PR25">INDEX(PR$49:PR$111,($K25-1)*3+3,1)-INDEX(PR$49:PR$111,($K25-1)*3+1,1)</f>
        <v>1.9375</v>
      </c>
      <c r="PS25" s="242" cm="1">
        <f t="array" ref="PS25">INDEX(PS$49:PS$111,($K25-1)*3+3,1)-INDEX(PS$49:PS$111,($K25-1)*3+1,1)</f>
        <v>1.9375</v>
      </c>
      <c r="PT25" s="242" cm="1">
        <f t="array" ref="PT25">INDEX(PT$49:PT$111,($K25-1)*3+3,1)-INDEX(PT$49:PT$111,($K25-1)*3+1,1)</f>
        <v>1.9375</v>
      </c>
      <c r="PU25" s="242" cm="1">
        <f t="array" ref="PU25">INDEX(PU$49:PU$111,($K25-1)*3+3,1)-INDEX(PU$49:PU$111,($K25-1)*3+1,1)</f>
        <v>1.9375</v>
      </c>
      <c r="PV25" s="242" cm="1">
        <f t="array" ref="PV25">INDEX(PV$49:PV$111,($K25-1)*3+3,1)-INDEX(PV$49:PV$111,($K25-1)*3+1,1)</f>
        <v>1.9375</v>
      </c>
      <c r="PW25" s="242" cm="1">
        <f t="array" ref="PW25">INDEX(PW$49:PW$111,($K25-1)*3+3,1)-INDEX(PW$49:PW$111,($K25-1)*3+1,1)</f>
        <v>1.9375</v>
      </c>
      <c r="PX25" s="242" cm="1">
        <f t="array" ref="PX25">INDEX(PX$49:PX$111,($K25-1)*3+3,1)-INDEX(PX$49:PX$111,($K25-1)*3+1,1)</f>
        <v>2</v>
      </c>
      <c r="PY25" s="242" cm="1">
        <f t="array" ref="PY25">INDEX(PY$49:PY$111,($K25-1)*3+3,1)-INDEX(PY$49:PY$111,($K25-1)*3+1,1)</f>
        <v>2</v>
      </c>
      <c r="PZ25" s="242" cm="1">
        <f t="array" ref="PZ25">INDEX(PZ$49:PZ$111,($K25-1)*3+3,1)-INDEX(PZ$49:PZ$111,($K25-1)*3+1,1)</f>
        <v>2</v>
      </c>
      <c r="QA25" s="242" cm="1">
        <f t="array" ref="QA25">INDEX(QA$49:QA$111,($K25-1)*3+3,1)-INDEX(QA$49:QA$111,($K25-1)*3+1,1)</f>
        <v>2</v>
      </c>
      <c r="QB25" s="242" cm="1">
        <f t="array" ref="QB25">INDEX(QB$49:QB$111,($K25-1)*3+3,1)-INDEX(QB$49:QB$111,($K25-1)*3+1,1)</f>
        <v>2.0625</v>
      </c>
      <c r="QC25" s="242" cm="1">
        <f t="array" ref="QC25">INDEX(QC$49:QC$111,($K25-1)*3+3,1)-INDEX(QC$49:QC$111,($K25-1)*3+1,1)</f>
        <v>2.0625</v>
      </c>
      <c r="QD25" s="242" cm="1">
        <f t="array" ref="QD25">INDEX(QD$49:QD$111,($K25-1)*3+3,1)-INDEX(QD$49:QD$111,($K25-1)*3+1,1)</f>
        <v>2.125</v>
      </c>
      <c r="QE25" s="242" cm="1">
        <f t="array" ref="QE25">INDEX(QE$49:QE$111,($K25-1)*3+3,1)-INDEX(QE$49:QE$111,($K25-1)*3+1,1)</f>
        <v>2.125</v>
      </c>
      <c r="QF25" s="242" cm="1">
        <f t="array" ref="QF25">INDEX(QF$49:QF$111,($K25-1)*3+3,1)-INDEX(QF$49:QF$111,($K25-1)*3+1,1)</f>
        <v>2</v>
      </c>
      <c r="QG25" s="242" cm="1">
        <f t="array" ref="QG25">INDEX(QG$49:QG$111,($K25-1)*3+3,1)-INDEX(QG$49:QG$111,($K25-1)*3+1,1)</f>
        <v>2</v>
      </c>
      <c r="QH25" s="242" cm="1">
        <f t="array" ref="QH25">INDEX(QH$49:QH$111,($K25-1)*3+3,1)-INDEX(QH$49:QH$111,($K25-1)*3+1,1)</f>
        <v>2</v>
      </c>
      <c r="QI25" s="242" cm="1">
        <f t="array" ref="QI25">INDEX(QI$49:QI$111,($K25-1)*3+3,1)-INDEX(QI$49:QI$111,($K25-1)*3+1,1)</f>
        <v>1.9749999999999996</v>
      </c>
      <c r="QJ25" s="242" cm="1">
        <f t="array" ref="QJ25">INDEX(QJ$49:QJ$111,($K25-1)*3+3,1)-INDEX(QJ$49:QJ$111,($K25-1)*3+1,1)</f>
        <v>1.9749999999999996</v>
      </c>
      <c r="QK25" s="242" cm="1">
        <f t="array" ref="QK25">INDEX(QK$49:QK$111,($K25-1)*3+3,1)-INDEX(QK$49:QK$111,($K25-1)*3+1,1)</f>
        <v>1.9749999999999996</v>
      </c>
      <c r="QL25" s="242" cm="1">
        <f t="array" ref="QL25">INDEX(QL$49:QL$111,($K25-1)*3+3,1)-INDEX(QL$49:QL$111,($K25-1)*3+1,1)</f>
        <v>1.9749999999999996</v>
      </c>
      <c r="QM25" s="242" cm="1">
        <f t="array" ref="QM25">INDEX(QM$49:QM$111,($K25-1)*3+3,1)-INDEX(QM$49:QM$111,($K25-1)*3+1,1)</f>
        <v>1.9749999999999996</v>
      </c>
      <c r="QN25" s="242" cm="1">
        <f t="array" ref="QN25">INDEX(QN$49:QN$111,($K25-1)*3+3,1)-INDEX(QN$49:QN$111,($K25-1)*3+1,1)</f>
        <v>1.5</v>
      </c>
      <c r="QO25" s="242" cm="1">
        <f t="array" ref="QO25">INDEX(QO$49:QO$111,($K25-1)*3+3,1)-INDEX(QO$49:QO$111,($K25-1)*3+1,1)</f>
        <v>1.5</v>
      </c>
      <c r="QP25" s="242" cm="1">
        <f t="array" ref="QP25">INDEX(QP$49:QP$111,($K25-1)*3+3,1)-INDEX(QP$49:QP$111,($K25-1)*3+1,1)</f>
        <v>1.5</v>
      </c>
      <c r="QQ25" s="242" cm="1">
        <f t="array" ref="QQ25">INDEX(QQ$49:QQ$111,($K25-1)*3+3,1)-INDEX(QQ$49:QQ$111,($K25-1)*3+1,1)</f>
        <v>1.5</v>
      </c>
      <c r="QR25" s="242" cm="1">
        <f t="array" ref="QR25">INDEX(QR$49:QR$111,($K25-1)*3+3,1)-INDEX(QR$49:QR$111,($K25-1)*3+1,1)</f>
        <v>1.5</v>
      </c>
      <c r="QS25" s="242" cm="1">
        <f t="array" ref="QS25">INDEX(QS$49:QS$111,($K25-1)*3+3,1)-INDEX(QS$49:QS$111,($K25-1)*3+1,1)</f>
        <v>1.5</v>
      </c>
      <c r="QT25" s="242" cm="1">
        <f t="array" ref="QT25">INDEX(QT$49:QT$111,($K25-1)*3+3,1)-INDEX(QT$49:QT$111,($K25-1)*3+1,1)</f>
        <v>1.5</v>
      </c>
      <c r="QU25" s="242" cm="1">
        <f t="array" ref="QU25">INDEX(QU$49:QU$111,($K25-1)*3+3,1)-INDEX(QU$49:QU$111,($K25-1)*3+1,1)</f>
        <v>1.5</v>
      </c>
      <c r="QV25" s="242" cm="1">
        <f t="array" ref="QV25">INDEX(QV$49:QV$111,($K25-1)*3+3,1)-INDEX(QV$49:QV$111,($K25-1)*3+1,1)</f>
        <v>0.5</v>
      </c>
      <c r="QW25" s="242" cm="1">
        <f t="array" ref="QW25">INDEX(QW$49:QW$111,($K25-1)*3+3,1)-INDEX(QW$49:QW$111,($K25-1)*3+1,1)</f>
        <v>0.5</v>
      </c>
      <c r="QX25" s="242" cm="1">
        <f t="array" ref="QX25">INDEX(QX$49:QX$111,($K25-1)*3+3,1)-INDEX(QX$49:QX$111,($K25-1)*3+1,1)</f>
        <v>0.5</v>
      </c>
      <c r="QY25" s="242" cm="1">
        <f t="array" ref="QY25">INDEX(QY$49:QY$111,($K25-1)*3+3,1)-INDEX(QY$49:QY$111,($K25-1)*3+1,1)</f>
        <v>0.5</v>
      </c>
      <c r="QZ25" s="242" cm="1">
        <f t="array" ref="QZ25">INDEX(QZ$49:QZ$111,($K25-1)*3+3,1)-INDEX(QZ$49:QZ$111,($K25-1)*3+1,1)</f>
        <v>1.25</v>
      </c>
      <c r="RA25" s="242" cm="1">
        <f t="array" ref="RA25">INDEX(RA$49:RA$111,($K25-1)*3+3,1)-INDEX(RA$49:RA$111,($K25-1)*3+1,1)</f>
        <v>1.25</v>
      </c>
      <c r="RB25" s="242" cm="1">
        <f t="array" ref="RB25">INDEX(RB$49:RB$111,($K25-1)*3+3,1)-INDEX(RB$49:RB$111,($K25-1)*3+1,1)</f>
        <v>1.25</v>
      </c>
      <c r="RC25" s="242" cm="1">
        <f t="array" ref="RC25">INDEX(RC$49:RC$111,($K25-1)*3+3,1)-INDEX(RC$49:RC$111,($K25-1)*3+1,1)</f>
        <v>1.875</v>
      </c>
      <c r="RD25" s="242" cm="1">
        <f t="array" ref="RD25">INDEX(RD$49:RD$111,($K25-1)*3+3,1)-INDEX(RD$49:RD$111,($K25-1)*3+1,1)</f>
        <v>1.875</v>
      </c>
      <c r="RE25" s="242" cm="1">
        <f t="array" ref="RE25">INDEX(RE$49:RE$111,($K25-1)*3+3,1)-INDEX(RE$49:RE$111,($K25-1)*3+1,1)</f>
        <v>1.875</v>
      </c>
      <c r="RF25" s="242" cm="1">
        <f t="array" ref="RF25">INDEX(RF$49:RF$111,($K25-1)*3+3,1)-INDEX(RF$49:RF$111,($K25-1)*3+1,1)</f>
        <v>1.875</v>
      </c>
      <c r="RG25" s="242" cm="1">
        <f t="array" ref="RG25">INDEX(RG$49:RG$111,($K25-1)*3+3,1)-INDEX(RG$49:RG$111,($K25-1)*3+1,1)</f>
        <v>1.875</v>
      </c>
      <c r="RH25" s="242" cm="1">
        <f t="array" ref="RH25">INDEX(RH$49:RH$111,($K25-1)*3+3,1)-INDEX(RH$49:RH$111,($K25-1)*3+1,1)</f>
        <v>1.9375</v>
      </c>
      <c r="RI25" s="242" cm="1">
        <f t="array" ref="RI25">INDEX(RI$49:RI$111,($K25-1)*3+3,1)-INDEX(RI$49:RI$111,($K25-1)*3+1,1)</f>
        <v>1.9375</v>
      </c>
      <c r="RJ25" s="242" cm="1">
        <f t="array" ref="RJ25">INDEX(RJ$49:RJ$111,($K25-1)*3+3,1)-INDEX(RJ$49:RJ$111,($K25-1)*3+1,1)</f>
        <v>1.9375</v>
      </c>
      <c r="RK25" s="242" cm="1">
        <f t="array" ref="RK25">INDEX(RK$49:RK$111,($K25-1)*3+3,1)-INDEX(RK$49:RK$111,($K25-1)*3+1,1)</f>
        <v>1.9375</v>
      </c>
      <c r="RL25" s="242" cm="1">
        <f t="array" ref="RL25">INDEX(RL$49:RL$111,($K25-1)*3+3,1)-INDEX(RL$49:RL$111,($K25-1)*3+1,1)</f>
        <v>1.9375</v>
      </c>
      <c r="RM25" s="242" cm="1">
        <f t="array" ref="RM25">INDEX(RM$49:RM$111,($K25-1)*3+3,1)-INDEX(RM$49:RM$111,($K25-1)*3+1,1)</f>
        <v>1.9375</v>
      </c>
      <c r="RN25" s="242" cm="1">
        <f t="array" ref="RN25">INDEX(RN$49:RN$111,($K25-1)*3+3,1)-INDEX(RN$49:RN$111,($K25-1)*3+1,1)</f>
        <v>1.9375</v>
      </c>
      <c r="RO25" s="242" cm="1">
        <f t="array" ref="RO25">INDEX(RO$49:RO$111,($K25-1)*3+3,1)-INDEX(RO$49:RO$111,($K25-1)*3+1,1)</f>
        <v>1.9375</v>
      </c>
      <c r="RP25" s="242" cm="1">
        <f t="array" ref="RP25">INDEX(RP$49:RP$111,($K25-1)*3+3,1)-INDEX(RP$49:RP$111,($K25-1)*3+1,1)</f>
        <v>1.9375</v>
      </c>
      <c r="RQ25" s="242" cm="1">
        <f t="array" ref="RQ25">INDEX(RQ$49:RQ$111,($K25-1)*3+3,1)-INDEX(RQ$49:RQ$111,($K25-1)*3+1,1)</f>
        <v>1.9375</v>
      </c>
      <c r="RR25" s="242" cm="1">
        <f t="array" ref="RR25">INDEX(RR$49:RR$111,($K25-1)*3+3,1)-INDEX(RR$49:RR$111,($K25-1)*3+1,1)</f>
        <v>1.9375</v>
      </c>
      <c r="RS25" s="242" cm="1">
        <f t="array" ref="RS25">INDEX(RS$49:RS$111,($K25-1)*3+3,1)-INDEX(RS$49:RS$111,($K25-1)*3+1,1)</f>
        <v>1.9375</v>
      </c>
      <c r="RT25" s="242" cm="1">
        <f t="array" ref="RT25">INDEX(RT$49:RT$111,($K25-1)*3+3,1)-INDEX(RT$49:RT$111,($K25-1)*3+1,1)</f>
        <v>1.9375</v>
      </c>
      <c r="RU25" s="242" cm="1">
        <f t="array" ref="RU25">INDEX(RU$49:RU$111,($K25-1)*3+3,1)-INDEX(RU$49:RU$111,($K25-1)*3+1,1)</f>
        <v>1.9375</v>
      </c>
      <c r="RV25" s="242" cm="1">
        <f t="array" ref="RV25">INDEX(RV$49:RV$111,($K25-1)*3+3,1)-INDEX(RV$49:RV$111,($K25-1)*3+1,1)</f>
        <v>1.9375</v>
      </c>
      <c r="RW25" s="242" cm="1">
        <f t="array" ref="RW25">INDEX(RW$49:RW$111,($K25-1)*3+3,1)-INDEX(RW$49:RW$111,($K25-1)*3+1,1)</f>
        <v>1.9375</v>
      </c>
      <c r="RX25" s="242" cm="1">
        <f t="array" ref="RX25">INDEX(RX$49:RX$111,($K25-1)*3+3,1)-INDEX(RX$49:RX$111,($K25-1)*3+1,1)</f>
        <v>2</v>
      </c>
      <c r="RY25" s="242" cm="1">
        <f t="array" ref="RY25">INDEX(RY$49:RY$111,($K25-1)*3+3,1)-INDEX(RY$49:RY$111,($K25-1)*3+1,1)</f>
        <v>2</v>
      </c>
      <c r="RZ25" s="242" cm="1">
        <f t="array" ref="RZ25">INDEX(RZ$49:RZ$111,($K25-1)*3+3,1)-INDEX(RZ$49:RZ$111,($K25-1)*3+1,1)</f>
        <v>2</v>
      </c>
      <c r="SA25" s="242" cm="1">
        <f t="array" ref="SA25">INDEX(SA$49:SA$111,($K25-1)*3+3,1)-INDEX(SA$49:SA$111,($K25-1)*3+1,1)</f>
        <v>2</v>
      </c>
      <c r="SB25" s="242" cm="1">
        <f t="array" ref="SB25">INDEX(SB$49:SB$111,($K25-1)*3+3,1)-INDEX(SB$49:SB$111,($K25-1)*3+1,1)</f>
        <v>2.0625</v>
      </c>
      <c r="SC25" s="242" cm="1">
        <f t="array" ref="SC25">INDEX(SC$49:SC$111,($K25-1)*3+3,1)-INDEX(SC$49:SC$111,($K25-1)*3+1,1)</f>
        <v>2.0625</v>
      </c>
      <c r="SD25" s="242" cm="1">
        <f t="array" ref="SD25">INDEX(SD$49:SD$111,($K25-1)*3+3,1)-INDEX(SD$49:SD$111,($K25-1)*3+1,1)</f>
        <v>2.125</v>
      </c>
      <c r="SE25" s="242" cm="1">
        <f t="array" ref="SE25">INDEX(SE$49:SE$111,($K25-1)*3+3,1)-INDEX(SE$49:SE$111,($K25-1)*3+1,1)</f>
        <v>2.125</v>
      </c>
      <c r="SF25" s="242" cm="1">
        <f t="array" ref="SF25">INDEX(SF$49:SF$111,($K25-1)*3+3,1)-INDEX(SF$49:SF$111,($K25-1)*3+1,1)</f>
        <v>2</v>
      </c>
      <c r="SG25" s="242" cm="1">
        <f t="array" ref="SG25">INDEX(SG$49:SG$111,($K25-1)*3+3,1)-INDEX(SG$49:SG$111,($K25-1)*3+1,1)</f>
        <v>2</v>
      </c>
      <c r="SH25" s="242" cm="1">
        <f t="array" ref="SH25">INDEX(SH$49:SH$111,($K25-1)*3+3,1)-INDEX(SH$49:SH$111,($K25-1)*3+1,1)</f>
        <v>2</v>
      </c>
      <c r="SI25" s="242" cm="1">
        <f t="array" ref="SI25">INDEX(SI$49:SI$111,($K25-1)*3+3,1)-INDEX(SI$49:SI$111,($K25-1)*3+1,1)</f>
        <v>1.9749999999999996</v>
      </c>
      <c r="SJ25" s="242" cm="1">
        <f t="array" ref="SJ25">INDEX(SJ$49:SJ$111,($K25-1)*3+3,1)-INDEX(SJ$49:SJ$111,($K25-1)*3+1,1)</f>
        <v>1.9749999999999996</v>
      </c>
      <c r="SK25" s="242"/>
      <c r="SL25" s="242"/>
      <c r="SM25" s="242"/>
      <c r="SN25" s="242"/>
      <c r="SO25" s="242"/>
    </row>
    <row r="26" spans="1:509" ht="5.15" customHeight="1" thickBot="1" x14ac:dyDescent="0.4">
      <c r="A26" s="242"/>
      <c r="B26" s="245"/>
      <c r="C26" s="439">
        <f>INT($C$29)+0.005</f>
        <v>1.0049999999999999</v>
      </c>
      <c r="D26" s="245"/>
      <c r="E26" s="245"/>
      <c r="F26" s="245"/>
      <c r="G26" s="245"/>
      <c r="H26" s="245"/>
      <c r="I26" s="245"/>
      <c r="J26" s="245"/>
      <c r="K26" s="245"/>
      <c r="L26" s="245"/>
      <c r="M26" s="245"/>
      <c r="N26" s="245"/>
      <c r="O26" s="245"/>
      <c r="P26" s="245"/>
      <c r="Q26" s="245"/>
      <c r="R26" s="245"/>
      <c r="S26" s="245"/>
      <c r="T26" s="245"/>
      <c r="U26" s="245"/>
      <c r="V26" s="245"/>
      <c r="W26" s="245"/>
      <c r="X26" s="245"/>
      <c r="Y26" s="245"/>
      <c r="Z26" s="245"/>
      <c r="AA26" s="245"/>
      <c r="AB26" s="245"/>
      <c r="AC26" s="245"/>
      <c r="AD26" s="245"/>
      <c r="AE26" s="245"/>
      <c r="AF26" s="245"/>
      <c r="AG26" s="245"/>
      <c r="AH26" s="245"/>
      <c r="AI26" s="245"/>
      <c r="AJ26" s="245"/>
      <c r="AK26" s="245"/>
      <c r="AL26" s="245"/>
      <c r="AM26" s="245"/>
      <c r="AN26" s="245"/>
      <c r="AO26" s="245"/>
      <c r="AP26" s="245"/>
      <c r="AQ26" s="245"/>
      <c r="AR26" s="245"/>
      <c r="AS26" s="245"/>
      <c r="AT26" s="245"/>
      <c r="AU26" s="245"/>
      <c r="AV26" s="245"/>
      <c r="AW26" s="245"/>
      <c r="AX26" s="245"/>
      <c r="AY26" s="245"/>
      <c r="AZ26" s="245"/>
      <c r="BA26" s="245"/>
      <c r="BB26" s="245"/>
      <c r="BC26" s="245"/>
      <c r="BD26" s="245"/>
      <c r="BE26" s="245"/>
      <c r="BF26" s="245"/>
      <c r="BG26" s="245"/>
      <c r="BH26" s="245"/>
      <c r="BI26" s="245"/>
      <c r="BJ26" s="245"/>
      <c r="BK26" s="245"/>
      <c r="BL26" s="245"/>
      <c r="BM26" s="245"/>
      <c r="BN26" s="245"/>
      <c r="BO26" s="245"/>
      <c r="BP26" s="245"/>
      <c r="BQ26" s="245"/>
      <c r="BR26" s="245"/>
      <c r="BS26" s="245"/>
      <c r="BT26" s="245"/>
      <c r="BU26" s="245"/>
      <c r="BV26" s="245"/>
      <c r="BW26" s="245"/>
      <c r="BX26" s="245"/>
      <c r="BY26" s="245"/>
      <c r="BZ26" s="245"/>
      <c r="CA26" s="245"/>
      <c r="CB26" s="245"/>
      <c r="CC26" s="245"/>
      <c r="CD26" s="245"/>
      <c r="CE26" s="245"/>
      <c r="CF26" s="245"/>
      <c r="CG26" s="245"/>
      <c r="CH26" s="245"/>
      <c r="CI26" s="245"/>
      <c r="CJ26" s="245"/>
      <c r="CK26" s="245"/>
      <c r="CL26" s="245"/>
      <c r="CM26" s="245"/>
      <c r="CN26" s="245"/>
      <c r="CO26" s="245"/>
      <c r="CP26" s="245"/>
      <c r="CQ26" s="245"/>
      <c r="CR26" s="245"/>
      <c r="CS26" s="245"/>
      <c r="CT26" s="245"/>
      <c r="CU26" s="245"/>
      <c r="CV26" s="245"/>
      <c r="CW26" s="245"/>
      <c r="CX26" s="245"/>
      <c r="CY26" s="245"/>
      <c r="CZ26" s="245"/>
      <c r="DA26" s="245"/>
      <c r="DB26" s="245"/>
      <c r="DC26" s="245"/>
      <c r="DD26" s="245"/>
      <c r="DE26" s="245"/>
      <c r="DF26" s="245"/>
      <c r="DG26" s="245"/>
      <c r="DH26" s="245"/>
      <c r="DI26" s="245"/>
      <c r="DJ26" s="245"/>
      <c r="DK26" s="245"/>
      <c r="DL26" s="245"/>
      <c r="DM26" s="245"/>
      <c r="DN26" s="245"/>
      <c r="DO26" s="245"/>
      <c r="DP26" s="245"/>
      <c r="DQ26" s="245"/>
      <c r="DR26" s="245"/>
      <c r="DS26" s="245"/>
      <c r="DT26" s="245"/>
      <c r="DU26" s="245"/>
      <c r="DV26" s="245"/>
      <c r="DW26" s="245"/>
      <c r="DX26" s="245"/>
      <c r="DY26" s="245"/>
      <c r="DZ26" s="245"/>
      <c r="EA26" s="245"/>
      <c r="EB26" s="245"/>
      <c r="EC26" s="245"/>
      <c r="ED26" s="245"/>
      <c r="EE26" s="245"/>
      <c r="EF26" s="245"/>
      <c r="EG26" s="245"/>
      <c r="EH26" s="245"/>
      <c r="EI26" s="245"/>
      <c r="EJ26" s="245"/>
      <c r="EK26" s="245"/>
      <c r="EL26" s="245"/>
      <c r="EM26" s="245"/>
      <c r="EN26" s="245"/>
      <c r="EO26" s="245"/>
      <c r="EP26" s="245"/>
      <c r="EQ26" s="245"/>
      <c r="ER26" s="245"/>
      <c r="ES26" s="245"/>
      <c r="ET26" s="245"/>
      <c r="EU26" s="245"/>
      <c r="EV26" s="245"/>
      <c r="EW26" s="245"/>
      <c r="EX26" s="245"/>
      <c r="EY26" s="245"/>
      <c r="EZ26" s="245"/>
      <c r="FA26" s="245"/>
      <c r="FB26" s="245"/>
      <c r="FC26" s="245"/>
      <c r="FD26" s="245"/>
      <c r="FE26" s="245"/>
      <c r="FF26" s="245"/>
      <c r="FG26" s="245"/>
      <c r="FH26" s="245"/>
      <c r="FI26" s="245"/>
      <c r="FJ26" s="245"/>
      <c r="FK26" s="245"/>
      <c r="FL26" s="245"/>
      <c r="FM26" s="245"/>
      <c r="FN26" s="245"/>
      <c r="FO26" s="245"/>
      <c r="FP26" s="245"/>
      <c r="FQ26" s="245"/>
      <c r="FR26" s="245"/>
      <c r="FS26" s="245"/>
      <c r="FT26" s="245"/>
      <c r="FU26" s="245"/>
      <c r="FV26" s="245"/>
      <c r="FW26" s="245"/>
      <c r="FX26" s="245"/>
      <c r="FY26" s="245"/>
      <c r="FZ26" s="245"/>
      <c r="GA26" s="245"/>
      <c r="GB26" s="245"/>
      <c r="GC26" s="245"/>
      <c r="GD26" s="245"/>
      <c r="GE26" s="245"/>
      <c r="GF26" s="245"/>
      <c r="GG26" s="245"/>
      <c r="GH26" s="245"/>
      <c r="GI26" s="245"/>
      <c r="GJ26" s="245"/>
      <c r="GK26" s="245"/>
      <c r="GL26" s="245"/>
      <c r="GM26" s="245"/>
      <c r="GN26" s="245"/>
      <c r="GO26" s="245"/>
      <c r="GP26" s="245"/>
      <c r="GQ26" s="245"/>
      <c r="GR26" s="245"/>
      <c r="GS26" s="245"/>
      <c r="GT26" s="245"/>
      <c r="GU26" s="245"/>
      <c r="GV26" s="245"/>
      <c r="GW26" s="245"/>
      <c r="GX26" s="245"/>
      <c r="GY26" s="245"/>
      <c r="GZ26" s="245"/>
      <c r="HA26" s="245"/>
      <c r="HB26" s="245"/>
      <c r="HC26" s="245"/>
      <c r="HD26" s="245"/>
      <c r="HE26" s="245"/>
      <c r="HF26" s="245"/>
      <c r="HG26" s="245"/>
      <c r="HH26" s="245"/>
      <c r="HI26" s="245"/>
      <c r="HJ26" s="245"/>
      <c r="HK26" s="245"/>
      <c r="HL26" s="245"/>
      <c r="HM26" s="245"/>
      <c r="HN26" s="245"/>
      <c r="HO26" s="245"/>
      <c r="HP26" s="245"/>
      <c r="HQ26" s="245"/>
      <c r="HR26" s="245"/>
      <c r="HS26" s="245"/>
      <c r="HT26" s="245"/>
      <c r="HU26" s="245"/>
      <c r="HV26" s="245"/>
      <c r="HW26" s="245"/>
      <c r="HX26" s="245"/>
      <c r="HY26" s="245"/>
      <c r="HZ26" s="245"/>
      <c r="IA26" s="245"/>
      <c r="IB26" s="245"/>
      <c r="IC26" s="245"/>
      <c r="ID26" s="245"/>
      <c r="IE26" s="245"/>
      <c r="IF26" s="245"/>
      <c r="IG26" s="245"/>
      <c r="IH26" s="245"/>
      <c r="II26" s="245"/>
      <c r="IJ26" s="245"/>
      <c r="IK26" s="245"/>
      <c r="IL26" s="245"/>
      <c r="IM26" s="245"/>
      <c r="IN26" s="245"/>
      <c r="IO26" s="245"/>
      <c r="IP26" s="245"/>
      <c r="IQ26" s="245"/>
      <c r="IR26" s="245"/>
      <c r="IS26" s="245"/>
      <c r="IT26" s="245"/>
      <c r="IU26" s="245"/>
      <c r="IV26" s="245"/>
      <c r="IW26" s="245"/>
      <c r="IX26" s="245"/>
      <c r="IY26" s="245"/>
      <c r="IZ26" s="245"/>
      <c r="JA26" s="245"/>
      <c r="JB26" s="245"/>
      <c r="JC26" s="245"/>
      <c r="JD26" s="245"/>
      <c r="JE26" s="245"/>
      <c r="JF26" s="245"/>
      <c r="JG26" s="245"/>
      <c r="JH26" s="245"/>
      <c r="JI26" s="245"/>
      <c r="JJ26" s="245"/>
      <c r="JK26" s="245"/>
      <c r="JL26" s="245"/>
      <c r="JM26" s="245"/>
      <c r="JN26" s="245"/>
      <c r="JO26" s="245"/>
      <c r="JP26" s="245"/>
      <c r="JQ26" s="245"/>
      <c r="JR26" s="245"/>
      <c r="JS26" s="245"/>
      <c r="JT26" s="245"/>
      <c r="JU26" s="245"/>
      <c r="JV26" s="245"/>
      <c r="JW26" s="245"/>
      <c r="JX26" s="245"/>
      <c r="JY26" s="245"/>
      <c r="JZ26" s="245"/>
      <c r="KA26" s="245"/>
      <c r="KB26" s="245"/>
      <c r="KC26" s="245"/>
      <c r="KD26" s="245"/>
      <c r="KE26" s="245"/>
      <c r="KF26" s="245"/>
      <c r="KG26" s="245"/>
      <c r="KH26" s="245"/>
      <c r="KI26" s="245"/>
      <c r="KJ26" s="245"/>
      <c r="KK26" s="245"/>
      <c r="KL26" s="245"/>
      <c r="KM26" s="245"/>
      <c r="KN26" s="245"/>
      <c r="KO26" s="245"/>
      <c r="KP26" s="245"/>
      <c r="KQ26" s="245"/>
      <c r="KR26" s="245"/>
      <c r="KS26" s="245"/>
      <c r="KT26" s="245"/>
      <c r="KU26" s="245"/>
      <c r="KV26" s="245"/>
      <c r="KW26" s="245"/>
      <c r="KX26" s="245"/>
      <c r="KY26" s="245"/>
      <c r="KZ26" s="245"/>
      <c r="LA26" s="245"/>
      <c r="LB26" s="245"/>
      <c r="LC26" s="245"/>
      <c r="LD26" s="245"/>
      <c r="LE26" s="245"/>
      <c r="LF26" s="245"/>
      <c r="LG26" s="245"/>
      <c r="LH26" s="245"/>
      <c r="LI26" s="245"/>
      <c r="LJ26" s="245"/>
      <c r="LK26" s="245"/>
      <c r="LL26" s="245"/>
      <c r="LM26" s="245"/>
      <c r="LN26" s="245"/>
      <c r="LO26" s="245"/>
      <c r="LP26" s="245"/>
      <c r="LQ26" s="245"/>
      <c r="LR26" s="245"/>
      <c r="LS26" s="245"/>
      <c r="LT26" s="245"/>
      <c r="LU26" s="245"/>
      <c r="LV26" s="245"/>
      <c r="LW26" s="245"/>
      <c r="LX26" s="245"/>
      <c r="LY26" s="245"/>
      <c r="LZ26" s="245"/>
      <c r="MA26" s="245"/>
      <c r="MB26" s="245"/>
      <c r="MC26" s="245"/>
      <c r="MD26" s="245"/>
      <c r="ME26" s="245"/>
      <c r="MF26" s="245"/>
      <c r="MG26" s="245"/>
      <c r="MH26" s="245"/>
      <c r="MI26" s="245"/>
      <c r="MJ26" s="245"/>
      <c r="MK26" s="245"/>
      <c r="ML26" s="245"/>
      <c r="MM26" s="245"/>
      <c r="MN26" s="245"/>
      <c r="MO26" s="245"/>
      <c r="MP26" s="245"/>
      <c r="MQ26" s="245"/>
      <c r="MR26" s="245"/>
      <c r="MS26" s="245"/>
      <c r="MT26" s="245"/>
      <c r="MU26" s="245"/>
      <c r="MV26" s="245"/>
      <c r="MW26" s="245"/>
      <c r="MX26" s="245"/>
      <c r="MY26" s="245"/>
      <c r="MZ26" s="245"/>
      <c r="NA26" s="245"/>
      <c r="NB26" s="245"/>
      <c r="NC26" s="245"/>
      <c r="ND26" s="245"/>
      <c r="NE26" s="245"/>
      <c r="NF26" s="245"/>
      <c r="NG26" s="245"/>
      <c r="NH26" s="245"/>
      <c r="NI26" s="245"/>
      <c r="NJ26" s="245"/>
      <c r="NK26" s="245"/>
      <c r="NL26" s="245"/>
      <c r="NM26" s="245"/>
      <c r="NN26" s="245"/>
      <c r="NO26" s="245"/>
      <c r="NP26" s="245"/>
      <c r="NQ26" s="245"/>
      <c r="NR26" s="245"/>
      <c r="NS26" s="245"/>
      <c r="NT26" s="245"/>
      <c r="NU26" s="245"/>
      <c r="NV26" s="245"/>
      <c r="NW26" s="245"/>
      <c r="NX26" s="245"/>
      <c r="NY26" s="245"/>
      <c r="NZ26" s="245"/>
      <c r="OA26" s="245"/>
      <c r="OB26" s="245"/>
      <c r="OC26" s="245"/>
      <c r="OD26" s="245"/>
      <c r="OE26" s="245"/>
      <c r="OF26" s="245"/>
      <c r="OG26" s="245"/>
      <c r="OH26" s="245"/>
      <c r="OI26" s="245"/>
      <c r="OJ26" s="245"/>
      <c r="OK26" s="245"/>
      <c r="OL26" s="245"/>
      <c r="OM26" s="245"/>
      <c r="ON26" s="245"/>
      <c r="OO26" s="245"/>
      <c r="OP26" s="245"/>
      <c r="OQ26" s="245"/>
      <c r="OR26" s="245"/>
      <c r="OS26" s="245"/>
      <c r="OT26" s="245"/>
      <c r="OU26" s="245"/>
      <c r="OV26" s="245"/>
      <c r="OW26" s="245"/>
      <c r="OX26" s="245"/>
      <c r="OY26" s="245"/>
      <c r="OZ26" s="245"/>
      <c r="PA26" s="245"/>
      <c r="PB26" s="245"/>
      <c r="PC26" s="245"/>
      <c r="PD26" s="245"/>
      <c r="PE26" s="245"/>
      <c r="PF26" s="245"/>
      <c r="PG26" s="245"/>
      <c r="PH26" s="245"/>
      <c r="PI26" s="245"/>
      <c r="PJ26" s="245"/>
      <c r="PK26" s="245"/>
      <c r="PL26" s="245"/>
      <c r="PM26" s="245"/>
      <c r="PN26" s="245"/>
      <c r="PO26" s="245"/>
      <c r="PP26" s="245"/>
      <c r="PQ26" s="245"/>
      <c r="PR26" s="245"/>
      <c r="PS26" s="245"/>
      <c r="PT26" s="245"/>
      <c r="PU26" s="245"/>
      <c r="PV26" s="245"/>
      <c r="PW26" s="245"/>
      <c r="PX26" s="245"/>
      <c r="PY26" s="245"/>
      <c r="PZ26" s="245"/>
      <c r="QA26" s="245"/>
      <c r="QB26" s="245"/>
      <c r="QC26" s="245"/>
      <c r="QD26" s="245"/>
      <c r="QE26" s="245"/>
      <c r="QF26" s="245"/>
      <c r="QG26" s="245"/>
      <c r="QH26" s="245"/>
      <c r="QI26" s="245"/>
      <c r="QJ26" s="245"/>
      <c r="QK26" s="245"/>
      <c r="QL26" s="245"/>
      <c r="QM26" s="245"/>
      <c r="QN26" s="245"/>
      <c r="QO26" s="245"/>
      <c r="QP26" s="245"/>
      <c r="QQ26" s="245"/>
      <c r="QR26" s="245"/>
      <c r="QS26" s="245"/>
      <c r="QT26" s="245"/>
      <c r="QU26" s="245"/>
      <c r="QV26" s="245"/>
      <c r="QW26" s="245"/>
      <c r="QX26" s="245"/>
      <c r="QY26" s="245"/>
      <c r="QZ26" s="245"/>
      <c r="RA26" s="245"/>
      <c r="RB26" s="245"/>
      <c r="RC26" s="245"/>
      <c r="RD26" s="245"/>
      <c r="RE26" s="245"/>
      <c r="RF26" s="245"/>
      <c r="RG26" s="245"/>
      <c r="RH26" s="245"/>
      <c r="RI26" s="245"/>
      <c r="RJ26" s="245"/>
      <c r="RK26" s="245"/>
      <c r="RL26" s="245"/>
      <c r="RM26" s="245"/>
      <c r="RN26" s="245"/>
      <c r="RO26" s="245"/>
      <c r="RP26" s="245"/>
      <c r="RQ26" s="245"/>
      <c r="RR26" s="245"/>
      <c r="RS26" s="245"/>
      <c r="RT26" s="245"/>
      <c r="RU26" s="245"/>
      <c r="RV26" s="245"/>
      <c r="RW26" s="245"/>
      <c r="RX26" s="245"/>
      <c r="RY26" s="245"/>
      <c r="RZ26" s="245"/>
      <c r="SA26" s="245"/>
      <c r="SB26" s="245"/>
      <c r="SC26" s="245"/>
      <c r="SD26" s="245"/>
      <c r="SE26" s="245"/>
      <c r="SF26" s="245"/>
      <c r="SG26" s="245"/>
      <c r="SH26" s="245"/>
      <c r="SI26" s="245"/>
      <c r="SJ26" s="245"/>
      <c r="SK26" s="245"/>
      <c r="SL26" s="245"/>
      <c r="SM26" s="242"/>
      <c r="SN26" s="242"/>
      <c r="SO26" s="242"/>
    </row>
    <row r="27" spans="1:509" ht="5.15" customHeight="1" outlineLevel="1" x14ac:dyDescent="0.35">
      <c r="A27" s="242"/>
      <c r="B27" s="247" t="s">
        <v>0</v>
      </c>
      <c r="C27" s="440">
        <f>INT($C$29)+1.005</f>
        <v>2.0049999999999999</v>
      </c>
      <c r="D27" s="249"/>
      <c r="E27" s="249"/>
      <c r="F27" s="249"/>
      <c r="G27" s="249"/>
      <c r="H27" s="249"/>
      <c r="I27" s="249"/>
      <c r="J27" s="249"/>
      <c r="K27" s="249"/>
      <c r="L27" s="249"/>
      <c r="M27" s="249"/>
      <c r="N27" s="249"/>
      <c r="O27" s="249"/>
      <c r="P27" s="249"/>
      <c r="Q27" s="249"/>
      <c r="R27" s="249"/>
      <c r="S27" s="249"/>
      <c r="T27" s="249"/>
      <c r="U27" s="249"/>
      <c r="V27" s="249"/>
      <c r="W27" s="249"/>
      <c r="X27" s="249"/>
      <c r="Y27" s="249"/>
      <c r="Z27" s="249"/>
      <c r="AA27" s="249"/>
      <c r="AB27" s="249"/>
      <c r="AC27" s="249"/>
      <c r="AD27" s="249"/>
      <c r="AE27" s="249"/>
      <c r="AF27" s="249"/>
      <c r="AG27" s="249"/>
      <c r="AH27" s="249"/>
      <c r="AI27" s="249"/>
      <c r="AJ27" s="249"/>
      <c r="AK27" s="249"/>
      <c r="AL27" s="249"/>
      <c r="AM27" s="249"/>
      <c r="AN27" s="249"/>
      <c r="AO27" s="249"/>
      <c r="AP27" s="249"/>
      <c r="AQ27" s="249"/>
      <c r="AR27" s="249"/>
      <c r="AS27" s="249"/>
      <c r="AT27" s="249"/>
      <c r="AU27" s="249"/>
      <c r="AV27" s="249"/>
      <c r="AW27" s="249"/>
      <c r="AX27" s="249"/>
      <c r="AY27" s="249"/>
      <c r="AZ27" s="249"/>
      <c r="BA27" s="249"/>
      <c r="BB27" s="249"/>
      <c r="BC27" s="249"/>
      <c r="BD27" s="249"/>
      <c r="BE27" s="249"/>
      <c r="BF27" s="249"/>
      <c r="BG27" s="249"/>
      <c r="BH27" s="249"/>
      <c r="BI27" s="249"/>
      <c r="BJ27" s="249"/>
      <c r="BK27" s="249"/>
      <c r="BL27" s="249"/>
      <c r="BM27" s="249"/>
      <c r="BN27" s="249"/>
      <c r="BO27" s="249"/>
      <c r="BP27" s="249"/>
      <c r="BQ27" s="249"/>
      <c r="BR27" s="249"/>
      <c r="BS27" s="249"/>
      <c r="BT27" s="249"/>
      <c r="BU27" s="249"/>
      <c r="BV27" s="249"/>
      <c r="BW27" s="249"/>
      <c r="BX27" s="249"/>
      <c r="BY27" s="249"/>
      <c r="BZ27" s="249"/>
      <c r="CA27" s="249"/>
      <c r="CB27" s="249"/>
      <c r="CC27" s="249"/>
      <c r="CD27" s="249"/>
      <c r="CE27" s="249"/>
      <c r="CF27" s="249"/>
      <c r="CG27" s="249"/>
      <c r="CH27" s="249"/>
      <c r="CI27" s="249"/>
      <c r="CJ27" s="249"/>
      <c r="CK27" s="249"/>
      <c r="CL27" s="249"/>
      <c r="CM27" s="249"/>
      <c r="CN27" s="249"/>
      <c r="CO27" s="249"/>
      <c r="CP27" s="249"/>
      <c r="CQ27" s="249"/>
      <c r="CR27" s="249"/>
      <c r="CS27" s="249"/>
      <c r="CT27" s="249"/>
      <c r="CU27" s="249"/>
      <c r="CV27" s="249"/>
      <c r="CW27" s="249"/>
      <c r="CX27" s="249"/>
      <c r="CY27" s="249"/>
      <c r="CZ27" s="249"/>
      <c r="DA27" s="249"/>
      <c r="DB27" s="249"/>
      <c r="DC27" s="249"/>
      <c r="DD27" s="249"/>
      <c r="DE27" s="249"/>
      <c r="DF27" s="249"/>
      <c r="DG27" s="249"/>
      <c r="DH27" s="249"/>
      <c r="DI27" s="249"/>
      <c r="DJ27" s="249"/>
      <c r="DK27" s="249"/>
      <c r="DL27" s="249"/>
      <c r="DM27" s="249"/>
      <c r="DN27" s="249"/>
      <c r="DO27" s="249"/>
      <c r="DP27" s="249"/>
      <c r="DQ27" s="249"/>
      <c r="DR27" s="249"/>
      <c r="DS27" s="249"/>
      <c r="DT27" s="249"/>
      <c r="DU27" s="249"/>
      <c r="DV27" s="249"/>
      <c r="DW27" s="249"/>
      <c r="DX27" s="249"/>
      <c r="DY27" s="249"/>
      <c r="DZ27" s="249"/>
      <c r="EA27" s="249"/>
      <c r="EB27" s="249"/>
      <c r="EC27" s="249"/>
      <c r="ED27" s="249"/>
      <c r="EE27" s="249"/>
      <c r="EF27" s="249"/>
      <c r="EG27" s="249"/>
      <c r="EH27" s="249"/>
      <c r="EI27" s="249"/>
      <c r="EJ27" s="249"/>
      <c r="EK27" s="249"/>
      <c r="EL27" s="249"/>
      <c r="EM27" s="249"/>
      <c r="EN27" s="249"/>
      <c r="EO27" s="249"/>
      <c r="EP27" s="249"/>
      <c r="EQ27" s="249"/>
      <c r="ER27" s="249"/>
      <c r="ES27" s="249"/>
      <c r="ET27" s="249"/>
      <c r="EU27" s="249"/>
      <c r="EV27" s="249"/>
      <c r="EW27" s="249"/>
      <c r="EX27" s="249"/>
      <c r="EY27" s="249"/>
      <c r="EZ27" s="249"/>
      <c r="FA27" s="249"/>
      <c r="FB27" s="249"/>
      <c r="FC27" s="249"/>
      <c r="FD27" s="249"/>
      <c r="FE27" s="249"/>
      <c r="FF27" s="249"/>
      <c r="FG27" s="249"/>
      <c r="FH27" s="249"/>
      <c r="FI27" s="249"/>
      <c r="FJ27" s="249"/>
      <c r="FK27" s="249"/>
      <c r="FL27" s="249"/>
      <c r="FM27" s="249"/>
      <c r="FN27" s="249"/>
      <c r="FO27" s="249"/>
      <c r="FP27" s="249"/>
      <c r="FQ27" s="249"/>
      <c r="FR27" s="249"/>
      <c r="FS27" s="249"/>
      <c r="FT27" s="249"/>
      <c r="FU27" s="249"/>
      <c r="FV27" s="249"/>
      <c r="FW27" s="249"/>
      <c r="FX27" s="249"/>
      <c r="FY27" s="249"/>
      <c r="FZ27" s="249"/>
      <c r="GA27" s="249"/>
      <c r="GB27" s="249"/>
      <c r="GC27" s="249"/>
      <c r="GD27" s="249"/>
      <c r="GE27" s="249"/>
      <c r="GF27" s="249"/>
      <c r="GG27" s="249"/>
      <c r="GH27" s="249"/>
      <c r="GI27" s="249"/>
      <c r="GJ27" s="249"/>
      <c r="GK27" s="249"/>
      <c r="GL27" s="249"/>
      <c r="GM27" s="249"/>
      <c r="GN27" s="249"/>
      <c r="GO27" s="249"/>
      <c r="GP27" s="249"/>
      <c r="GQ27" s="249"/>
      <c r="GR27" s="249"/>
      <c r="GS27" s="249"/>
      <c r="GT27" s="249"/>
      <c r="GU27" s="249"/>
      <c r="GV27" s="249"/>
      <c r="GW27" s="249"/>
      <c r="GX27" s="249"/>
      <c r="GY27" s="249"/>
      <c r="GZ27" s="249"/>
      <c r="HA27" s="249"/>
      <c r="HB27" s="249"/>
      <c r="HC27" s="249"/>
      <c r="HD27" s="249"/>
      <c r="HE27" s="249"/>
      <c r="HF27" s="249"/>
      <c r="HG27" s="249"/>
      <c r="HH27" s="249"/>
      <c r="HI27" s="249"/>
      <c r="HJ27" s="249"/>
      <c r="HK27" s="249"/>
      <c r="HL27" s="249"/>
      <c r="HM27" s="249"/>
      <c r="HN27" s="249"/>
      <c r="HO27" s="249"/>
      <c r="HP27" s="249"/>
      <c r="HQ27" s="249"/>
      <c r="HR27" s="249"/>
      <c r="HS27" s="249"/>
      <c r="HT27" s="249"/>
      <c r="HU27" s="249"/>
      <c r="HV27" s="249"/>
      <c r="HW27" s="249"/>
      <c r="HX27" s="249"/>
      <c r="HY27" s="249"/>
      <c r="HZ27" s="249"/>
      <c r="IA27" s="249"/>
      <c r="IB27" s="249"/>
      <c r="IC27" s="249"/>
      <c r="ID27" s="249"/>
      <c r="IE27" s="249"/>
      <c r="IF27" s="249"/>
      <c r="IG27" s="249"/>
      <c r="IH27" s="249"/>
      <c r="II27" s="249"/>
      <c r="IJ27" s="249"/>
      <c r="IK27" s="249"/>
      <c r="IL27" s="249"/>
      <c r="IM27" s="249"/>
      <c r="IN27" s="249"/>
      <c r="IO27" s="249"/>
      <c r="IP27" s="249"/>
      <c r="IQ27" s="249"/>
      <c r="IR27" s="249"/>
      <c r="IS27" s="249"/>
      <c r="IT27" s="249"/>
      <c r="IU27" s="249"/>
      <c r="IV27" s="249"/>
      <c r="IW27" s="249"/>
      <c r="IX27" s="249"/>
      <c r="IY27" s="249"/>
      <c r="IZ27" s="249"/>
      <c r="JA27" s="249"/>
      <c r="JB27" s="249"/>
      <c r="JC27" s="249"/>
      <c r="JD27" s="249"/>
      <c r="JE27" s="249"/>
      <c r="JF27" s="249"/>
      <c r="JG27" s="249"/>
      <c r="JH27" s="249"/>
      <c r="JI27" s="249"/>
      <c r="JJ27" s="249"/>
      <c r="JK27" s="249"/>
      <c r="JL27" s="249"/>
      <c r="JM27" s="249"/>
      <c r="JN27" s="249"/>
      <c r="JO27" s="249"/>
      <c r="JP27" s="249"/>
      <c r="JQ27" s="249"/>
      <c r="JR27" s="249"/>
      <c r="JS27" s="249"/>
      <c r="JT27" s="249"/>
      <c r="JU27" s="249"/>
      <c r="JV27" s="249"/>
      <c r="JW27" s="249"/>
      <c r="JX27" s="249"/>
      <c r="JY27" s="249"/>
      <c r="JZ27" s="249"/>
      <c r="KA27" s="249"/>
      <c r="KB27" s="249"/>
      <c r="KC27" s="249"/>
      <c r="KD27" s="249"/>
      <c r="KE27" s="249"/>
      <c r="KF27" s="249"/>
      <c r="KG27" s="249"/>
      <c r="KH27" s="249"/>
      <c r="KI27" s="249"/>
      <c r="KJ27" s="249"/>
      <c r="KK27" s="249"/>
      <c r="KL27" s="249"/>
      <c r="KM27" s="249"/>
      <c r="KN27" s="249"/>
      <c r="KO27" s="249"/>
      <c r="KP27" s="249"/>
      <c r="KQ27" s="249"/>
      <c r="KR27" s="249"/>
      <c r="KS27" s="249"/>
      <c r="KT27" s="249"/>
      <c r="KU27" s="249"/>
      <c r="KV27" s="249"/>
      <c r="KW27" s="249"/>
      <c r="KX27" s="249"/>
      <c r="KY27" s="249"/>
      <c r="KZ27" s="249"/>
      <c r="LA27" s="249"/>
      <c r="LB27" s="249"/>
      <c r="LC27" s="249"/>
      <c r="LD27" s="249"/>
      <c r="LE27" s="249"/>
      <c r="LF27" s="249"/>
      <c r="LG27" s="249"/>
      <c r="LH27" s="249"/>
      <c r="LI27" s="249"/>
      <c r="LJ27" s="249"/>
      <c r="LK27" s="249"/>
      <c r="LL27" s="249"/>
      <c r="LM27" s="249"/>
      <c r="LN27" s="249"/>
      <c r="LO27" s="249"/>
      <c r="LP27" s="249"/>
      <c r="LQ27" s="249"/>
      <c r="LR27" s="249"/>
      <c r="LS27" s="249"/>
      <c r="LT27" s="249"/>
      <c r="LU27" s="249"/>
      <c r="LV27" s="249"/>
      <c r="LW27" s="249"/>
      <c r="LX27" s="249"/>
      <c r="LY27" s="249"/>
      <c r="LZ27" s="249"/>
      <c r="MA27" s="249"/>
      <c r="MB27" s="249"/>
      <c r="MC27" s="249"/>
      <c r="MD27" s="249"/>
      <c r="ME27" s="249"/>
      <c r="MF27" s="249"/>
      <c r="MG27" s="249"/>
      <c r="MH27" s="249"/>
      <c r="MI27" s="249"/>
      <c r="MJ27" s="249"/>
      <c r="MK27" s="249"/>
      <c r="ML27" s="249"/>
      <c r="MM27" s="249"/>
      <c r="MN27" s="249"/>
      <c r="MO27" s="249"/>
      <c r="MP27" s="249"/>
      <c r="MQ27" s="249"/>
      <c r="MR27" s="249"/>
      <c r="MS27" s="249"/>
      <c r="MT27" s="249"/>
      <c r="MU27" s="249"/>
      <c r="MV27" s="249"/>
      <c r="MW27" s="249"/>
      <c r="MX27" s="249"/>
      <c r="MY27" s="249"/>
      <c r="MZ27" s="249"/>
      <c r="NA27" s="249"/>
      <c r="NB27" s="249"/>
      <c r="NC27" s="249"/>
      <c r="ND27" s="249"/>
      <c r="NE27" s="249"/>
      <c r="NF27" s="249"/>
      <c r="NG27" s="249"/>
      <c r="NH27" s="249"/>
      <c r="NI27" s="249"/>
      <c r="NJ27" s="249"/>
      <c r="NK27" s="249"/>
      <c r="NL27" s="249"/>
      <c r="NM27" s="249"/>
      <c r="NN27" s="249"/>
      <c r="NO27" s="249"/>
      <c r="NP27" s="249"/>
      <c r="NQ27" s="249"/>
      <c r="NR27" s="249"/>
      <c r="NS27" s="249"/>
      <c r="NT27" s="249"/>
      <c r="NU27" s="249"/>
      <c r="NV27" s="249"/>
      <c r="NW27" s="249"/>
      <c r="NX27" s="249"/>
      <c r="NY27" s="249"/>
      <c r="NZ27" s="249"/>
      <c r="OA27" s="249"/>
      <c r="OB27" s="249"/>
      <c r="OC27" s="249"/>
      <c r="OD27" s="249"/>
      <c r="OE27" s="249"/>
      <c r="OF27" s="249"/>
      <c r="OG27" s="249"/>
      <c r="OH27" s="249"/>
      <c r="OI27" s="249"/>
      <c r="OJ27" s="249"/>
      <c r="OK27" s="249"/>
      <c r="OL27" s="249"/>
      <c r="OM27" s="249"/>
      <c r="ON27" s="249"/>
      <c r="OO27" s="249"/>
      <c r="OP27" s="249"/>
      <c r="OQ27" s="249"/>
      <c r="OR27" s="249"/>
      <c r="OS27" s="249"/>
      <c r="OT27" s="249"/>
      <c r="OU27" s="249"/>
      <c r="OV27" s="249"/>
      <c r="OW27" s="249"/>
      <c r="OX27" s="249"/>
      <c r="OY27" s="249"/>
      <c r="OZ27" s="249"/>
      <c r="PA27" s="249"/>
      <c r="PB27" s="249"/>
      <c r="PC27" s="249"/>
      <c r="PD27" s="249"/>
      <c r="PE27" s="249"/>
      <c r="PF27" s="249"/>
      <c r="PG27" s="249"/>
      <c r="PH27" s="249"/>
      <c r="PI27" s="249"/>
      <c r="PJ27" s="249"/>
      <c r="PK27" s="249"/>
      <c r="PL27" s="249"/>
      <c r="PM27" s="249"/>
      <c r="PN27" s="249"/>
      <c r="PO27" s="249"/>
      <c r="PP27" s="249"/>
      <c r="PQ27" s="249"/>
      <c r="PR27" s="249"/>
      <c r="PS27" s="249"/>
      <c r="PT27" s="249"/>
      <c r="PU27" s="249"/>
      <c r="PV27" s="249"/>
      <c r="PW27" s="249"/>
      <c r="PX27" s="249"/>
      <c r="PY27" s="249"/>
      <c r="PZ27" s="249"/>
      <c r="QA27" s="249"/>
      <c r="QB27" s="249"/>
      <c r="QC27" s="249"/>
      <c r="QD27" s="249"/>
      <c r="QE27" s="249"/>
      <c r="QF27" s="249"/>
      <c r="QG27" s="249"/>
      <c r="QH27" s="249"/>
      <c r="QI27" s="249"/>
      <c r="QJ27" s="249"/>
      <c r="QK27" s="249"/>
      <c r="QL27" s="249"/>
      <c r="QM27" s="249"/>
      <c r="QN27" s="249"/>
      <c r="QO27" s="249"/>
      <c r="QP27" s="249"/>
      <c r="QQ27" s="249"/>
      <c r="QR27" s="249"/>
      <c r="QS27" s="249"/>
      <c r="QT27" s="249"/>
      <c r="QU27" s="249"/>
      <c r="QV27" s="249"/>
      <c r="QW27" s="249"/>
      <c r="QX27" s="249"/>
      <c r="QY27" s="249"/>
      <c r="QZ27" s="249"/>
      <c r="RA27" s="249"/>
      <c r="RB27" s="249"/>
      <c r="RC27" s="249"/>
      <c r="RD27" s="249"/>
      <c r="RE27" s="249"/>
      <c r="RF27" s="249"/>
      <c r="RG27" s="249"/>
      <c r="RH27" s="249"/>
      <c r="RI27" s="249"/>
      <c r="RJ27" s="249"/>
      <c r="RK27" s="249"/>
      <c r="RL27" s="249"/>
      <c r="RM27" s="249"/>
      <c r="RN27" s="249"/>
      <c r="RO27" s="249"/>
      <c r="RP27" s="249"/>
      <c r="RQ27" s="249"/>
      <c r="RR27" s="249"/>
      <c r="RS27" s="249"/>
      <c r="RT27" s="249"/>
      <c r="RU27" s="249"/>
      <c r="RV27" s="249"/>
      <c r="RW27" s="249"/>
      <c r="RX27" s="249"/>
      <c r="RY27" s="249"/>
      <c r="RZ27" s="249"/>
      <c r="SA27" s="249"/>
      <c r="SB27" s="249"/>
      <c r="SC27" s="249"/>
      <c r="SD27" s="249"/>
      <c r="SE27" s="249"/>
      <c r="SF27" s="249"/>
      <c r="SG27" s="249"/>
      <c r="SH27" s="249"/>
      <c r="SI27" s="249"/>
      <c r="SJ27" s="249"/>
      <c r="SK27" s="249"/>
      <c r="SL27" s="250"/>
      <c r="SM27" s="242"/>
      <c r="SN27" s="242"/>
      <c r="SO27" s="242"/>
    </row>
    <row r="28" spans="1:509" outlineLevel="4" x14ac:dyDescent="0.35">
      <c r="A28" s="242"/>
      <c r="B28" s="251"/>
      <c r="C28" s="438">
        <f>INT(MAX($C$48:$C$112))+1</f>
        <v>5</v>
      </c>
      <c r="D28" s="252"/>
      <c r="E28" s="252"/>
      <c r="F28" s="252"/>
      <c r="G28" s="252"/>
      <c r="H28" s="252"/>
      <c r="I28" s="253"/>
      <c r="J28" s="253"/>
      <c r="K28" s="253"/>
      <c r="L28" s="253"/>
      <c r="M28" s="253"/>
      <c r="N28" s="253"/>
      <c r="O28" s="253"/>
      <c r="P28" s="253"/>
      <c r="Q28" s="253"/>
      <c r="R28" s="253"/>
      <c r="S28" s="253"/>
      <c r="T28" s="253"/>
      <c r="U28" s="253"/>
      <c r="V28" s="253"/>
      <c r="W28" s="253"/>
      <c r="X28" s="253"/>
      <c r="Y28" s="253"/>
      <c r="Z28" s="253"/>
      <c r="AA28" s="253"/>
      <c r="AB28" s="253"/>
      <c r="AC28" s="253"/>
      <c r="AD28" s="253"/>
      <c r="AE28" s="253"/>
      <c r="AF28" s="253"/>
      <c r="AG28" s="253"/>
      <c r="AH28" s="253"/>
      <c r="AI28" s="253"/>
      <c r="AJ28" s="253"/>
      <c r="AK28" s="253"/>
      <c r="AL28" s="253"/>
      <c r="AM28" s="253"/>
      <c r="AN28" s="253"/>
      <c r="AO28" s="253"/>
      <c r="AP28" s="253"/>
      <c r="AQ28" s="253"/>
      <c r="AR28" s="253"/>
      <c r="AS28" s="253"/>
      <c r="AT28" s="253"/>
      <c r="AU28" s="253"/>
      <c r="AV28" s="253"/>
      <c r="AW28" s="253"/>
      <c r="AX28" s="253"/>
      <c r="AY28" s="253"/>
      <c r="AZ28" s="253"/>
      <c r="BA28" s="253"/>
      <c r="BB28" s="253"/>
      <c r="BC28" s="253"/>
      <c r="BD28" s="253"/>
      <c r="BE28" s="253"/>
      <c r="BF28" s="253"/>
      <c r="BG28" s="253"/>
      <c r="BH28" s="253"/>
      <c r="BI28" s="253"/>
      <c r="BJ28" s="253"/>
      <c r="BK28" s="253"/>
      <c r="BL28" s="253"/>
      <c r="BM28" s="253"/>
      <c r="BN28" s="253"/>
      <c r="BO28" s="253"/>
      <c r="BP28" s="253"/>
      <c r="BQ28" s="253"/>
      <c r="BR28" s="253"/>
      <c r="BS28" s="253"/>
      <c r="BT28" s="253"/>
      <c r="BU28" s="253"/>
      <c r="BV28" s="253"/>
      <c r="BW28" s="253"/>
      <c r="BX28" s="253"/>
      <c r="BY28" s="253"/>
      <c r="BZ28" s="253"/>
      <c r="CA28" s="253"/>
      <c r="CB28" s="253"/>
      <c r="CC28" s="253"/>
      <c r="CD28" s="253"/>
      <c r="CE28" s="253"/>
      <c r="CF28" s="253"/>
      <c r="CG28" s="253"/>
      <c r="CH28" s="253"/>
      <c r="CI28" s="253"/>
      <c r="CJ28" s="253"/>
      <c r="CK28" s="253"/>
      <c r="CL28" s="253"/>
      <c r="CM28" s="253"/>
      <c r="CN28" s="253"/>
      <c r="CO28" s="253"/>
      <c r="CP28" s="253"/>
      <c r="CQ28" s="253"/>
      <c r="CR28" s="253"/>
      <c r="CS28" s="253"/>
      <c r="CT28" s="253"/>
      <c r="CU28" s="253"/>
      <c r="CV28" s="253"/>
      <c r="CW28" s="253"/>
      <c r="CX28" s="253"/>
      <c r="CY28" s="253"/>
      <c r="CZ28" s="253"/>
      <c r="DA28" s="253"/>
      <c r="DB28" s="253"/>
      <c r="DC28" s="253"/>
      <c r="DD28" s="253"/>
      <c r="DE28" s="253"/>
      <c r="DF28" s="253"/>
      <c r="DG28" s="253"/>
      <c r="DH28" s="253"/>
      <c r="DI28" s="253"/>
      <c r="DJ28" s="253"/>
      <c r="DK28" s="253"/>
      <c r="DL28" s="253"/>
      <c r="DM28" s="253"/>
      <c r="DN28" s="253"/>
      <c r="DO28" s="253"/>
      <c r="DP28" s="253"/>
      <c r="DQ28" s="253"/>
      <c r="DR28" s="253"/>
      <c r="DS28" s="253"/>
      <c r="DT28" s="253"/>
      <c r="DU28" s="253"/>
      <c r="DV28" s="253"/>
      <c r="DW28" s="253"/>
      <c r="DX28" s="253"/>
      <c r="DY28" s="253"/>
      <c r="DZ28" s="253"/>
      <c r="EA28" s="253"/>
      <c r="EB28" s="253"/>
      <c r="EC28" s="253"/>
      <c r="ED28" s="253"/>
      <c r="EE28" s="253"/>
      <c r="EF28" s="253"/>
      <c r="EG28" s="253"/>
      <c r="EH28" s="253"/>
      <c r="EI28" s="253"/>
      <c r="EJ28" s="253"/>
      <c r="EK28" s="253"/>
      <c r="EL28" s="253"/>
      <c r="EM28" s="253"/>
      <c r="EN28" s="253"/>
      <c r="EO28" s="253"/>
      <c r="EP28" s="253"/>
      <c r="EQ28" s="253"/>
      <c r="ER28" s="253"/>
      <c r="ES28" s="253"/>
      <c r="ET28" s="253"/>
      <c r="EU28" s="253"/>
      <c r="EV28" s="253"/>
      <c r="EW28" s="253"/>
      <c r="EX28" s="253"/>
      <c r="EY28" s="253"/>
      <c r="EZ28" s="253"/>
      <c r="FA28" s="253"/>
      <c r="FB28" s="253"/>
      <c r="FC28" s="253"/>
      <c r="FD28" s="253"/>
      <c r="FE28" s="253"/>
      <c r="FF28" s="253"/>
      <c r="FG28" s="253"/>
      <c r="FH28" s="253"/>
      <c r="FI28" s="253"/>
      <c r="FJ28" s="253"/>
      <c r="FK28" s="253"/>
      <c r="FL28" s="253"/>
      <c r="FM28" s="253"/>
      <c r="FN28" s="253"/>
      <c r="FO28" s="253"/>
      <c r="FP28" s="253"/>
      <c r="FQ28" s="253"/>
      <c r="FR28" s="253"/>
      <c r="FS28" s="253"/>
      <c r="FT28" s="253"/>
      <c r="FU28" s="253"/>
      <c r="FV28" s="253"/>
      <c r="FW28" s="253"/>
      <c r="FX28" s="253"/>
      <c r="FY28" s="253"/>
      <c r="FZ28" s="253"/>
      <c r="GA28" s="253"/>
      <c r="GB28" s="253"/>
      <c r="GC28" s="253"/>
      <c r="GD28" s="253"/>
      <c r="GE28" s="253"/>
      <c r="GF28" s="253"/>
      <c r="GG28" s="253"/>
      <c r="GH28" s="253"/>
      <c r="GI28" s="253"/>
      <c r="GJ28" s="253"/>
      <c r="GK28" s="253"/>
      <c r="GL28" s="253"/>
      <c r="GM28" s="253"/>
      <c r="GN28" s="253"/>
      <c r="GO28" s="253"/>
      <c r="GP28" s="253"/>
      <c r="GQ28" s="253"/>
      <c r="GR28" s="253"/>
      <c r="GS28" s="253"/>
      <c r="GT28" s="253"/>
      <c r="GU28" s="253"/>
      <c r="GV28" s="253"/>
      <c r="GW28" s="253"/>
      <c r="GX28" s="253"/>
      <c r="GY28" s="253"/>
      <c r="GZ28" s="253"/>
      <c r="HA28" s="253"/>
      <c r="HB28" s="253"/>
      <c r="HC28" s="253"/>
      <c r="HD28" s="253"/>
      <c r="HE28" s="253"/>
      <c r="HF28" s="253"/>
      <c r="HG28" s="253"/>
      <c r="HH28" s="253"/>
      <c r="HI28" s="253"/>
      <c r="HJ28" s="253"/>
      <c r="HK28" s="253"/>
      <c r="HL28" s="253"/>
      <c r="HM28" s="253"/>
      <c r="HN28" s="253"/>
      <c r="HO28" s="253"/>
      <c r="HP28" s="253"/>
      <c r="HQ28" s="253"/>
      <c r="HR28" s="253"/>
      <c r="HS28" s="253"/>
      <c r="HT28" s="253"/>
      <c r="HU28" s="253"/>
      <c r="HV28" s="253"/>
      <c r="HW28" s="253"/>
      <c r="HX28" s="253"/>
      <c r="HY28" s="253"/>
      <c r="HZ28" s="253"/>
      <c r="IA28" s="253"/>
      <c r="IB28" s="253"/>
      <c r="IC28" s="253"/>
      <c r="ID28" s="253"/>
      <c r="IE28" s="253"/>
      <c r="IF28" s="253"/>
      <c r="IG28" s="253"/>
      <c r="IH28" s="253"/>
      <c r="II28" s="253"/>
      <c r="IJ28" s="253"/>
      <c r="IK28" s="253"/>
      <c r="IL28" s="253"/>
      <c r="IM28" s="253"/>
      <c r="IN28" s="253"/>
      <c r="IO28" s="253"/>
      <c r="IP28" s="253"/>
      <c r="IQ28" s="253"/>
      <c r="IR28" s="253"/>
      <c r="IS28" s="253"/>
      <c r="IT28" s="253"/>
      <c r="IU28" s="253"/>
      <c r="IV28" s="253"/>
      <c r="IW28" s="253"/>
      <c r="IX28" s="253"/>
      <c r="IY28" s="253"/>
      <c r="IZ28" s="253"/>
      <c r="JA28" s="253"/>
      <c r="JB28" s="253"/>
      <c r="JC28" s="253"/>
      <c r="JD28" s="253"/>
      <c r="JE28" s="253"/>
      <c r="JF28" s="253"/>
      <c r="JG28" s="253"/>
      <c r="JH28" s="253"/>
      <c r="JI28" s="253"/>
      <c r="JJ28" s="253"/>
      <c r="JK28" s="253"/>
      <c r="JL28" s="253"/>
      <c r="JM28" s="253"/>
      <c r="JN28" s="253"/>
      <c r="JO28" s="253"/>
      <c r="JP28" s="253"/>
      <c r="JQ28" s="253"/>
      <c r="JR28" s="253"/>
      <c r="JS28" s="253"/>
      <c r="JT28" s="253"/>
      <c r="JU28" s="253"/>
      <c r="JV28" s="253"/>
      <c r="JW28" s="253"/>
      <c r="JX28" s="253"/>
      <c r="JY28" s="253"/>
      <c r="JZ28" s="253"/>
      <c r="KA28" s="253"/>
      <c r="KB28" s="253"/>
      <c r="KC28" s="253"/>
      <c r="KD28" s="253"/>
      <c r="KE28" s="253"/>
      <c r="KF28" s="253"/>
      <c r="KG28" s="253"/>
      <c r="KH28" s="253"/>
      <c r="KI28" s="253"/>
      <c r="KJ28" s="253"/>
      <c r="KK28" s="253"/>
      <c r="KL28" s="253"/>
      <c r="KM28" s="253"/>
      <c r="KN28" s="253"/>
      <c r="KO28" s="253"/>
      <c r="KP28" s="253"/>
      <c r="KQ28" s="253"/>
      <c r="KR28" s="253"/>
      <c r="KS28" s="253"/>
      <c r="KT28" s="253"/>
      <c r="KU28" s="253"/>
      <c r="KV28" s="253"/>
      <c r="KW28" s="253"/>
      <c r="KX28" s="253"/>
      <c r="KY28" s="253"/>
      <c r="KZ28" s="253"/>
      <c r="LA28" s="253"/>
      <c r="LB28" s="253"/>
      <c r="LC28" s="253"/>
      <c r="LD28" s="253"/>
      <c r="LE28" s="253"/>
      <c r="LF28" s="253"/>
      <c r="LG28" s="253"/>
      <c r="LH28" s="253"/>
      <c r="LI28" s="253"/>
      <c r="LJ28" s="253"/>
      <c r="LK28" s="253"/>
      <c r="LL28" s="253"/>
      <c r="LM28" s="253"/>
      <c r="LN28" s="253"/>
      <c r="LO28" s="253"/>
      <c r="LP28" s="253"/>
      <c r="LQ28" s="253"/>
      <c r="LR28" s="253"/>
      <c r="LS28" s="253"/>
      <c r="LT28" s="253"/>
      <c r="LU28" s="253"/>
      <c r="LV28" s="253"/>
      <c r="LW28" s="253"/>
      <c r="LX28" s="253"/>
      <c r="LY28" s="253"/>
      <c r="LZ28" s="253"/>
      <c r="MA28" s="253"/>
      <c r="MB28" s="253"/>
      <c r="MC28" s="253"/>
      <c r="MD28" s="253"/>
      <c r="ME28" s="253"/>
      <c r="MF28" s="253"/>
      <c r="MG28" s="253"/>
      <c r="MH28" s="253"/>
      <c r="MI28" s="253"/>
      <c r="MJ28" s="253"/>
      <c r="MK28" s="253"/>
      <c r="ML28" s="253"/>
      <c r="MM28" s="253"/>
      <c r="MN28" s="253"/>
      <c r="MO28" s="253"/>
      <c r="MP28" s="253"/>
      <c r="MQ28" s="253"/>
      <c r="MR28" s="253"/>
      <c r="MS28" s="253"/>
      <c r="MT28" s="253"/>
      <c r="MU28" s="253"/>
      <c r="MV28" s="253"/>
      <c r="MW28" s="253"/>
      <c r="MX28" s="253"/>
      <c r="MY28" s="253"/>
      <c r="MZ28" s="253"/>
      <c r="NA28" s="253"/>
      <c r="NB28" s="253"/>
      <c r="NC28" s="253"/>
      <c r="ND28" s="253"/>
      <c r="NE28" s="253"/>
      <c r="NF28" s="253"/>
      <c r="NG28" s="253"/>
      <c r="NH28" s="253"/>
      <c r="NI28" s="253"/>
      <c r="NJ28" s="253"/>
      <c r="NK28" s="253"/>
      <c r="NL28" s="253"/>
      <c r="NM28" s="253"/>
      <c r="NN28" s="253"/>
      <c r="NO28" s="253"/>
      <c r="NP28" s="253"/>
      <c r="NQ28" s="253"/>
      <c r="NR28" s="253"/>
      <c r="NS28" s="253"/>
      <c r="NT28" s="253"/>
      <c r="NU28" s="253"/>
      <c r="NV28" s="253"/>
      <c r="NW28" s="253"/>
      <c r="NX28" s="253"/>
      <c r="NY28" s="253"/>
      <c r="NZ28" s="253"/>
      <c r="OA28" s="253"/>
      <c r="OB28" s="253"/>
      <c r="OC28" s="253"/>
      <c r="OD28" s="253"/>
      <c r="OE28" s="253"/>
      <c r="OF28" s="253"/>
      <c r="OG28" s="253"/>
      <c r="OH28" s="253"/>
      <c r="OI28" s="253"/>
      <c r="OJ28" s="253"/>
      <c r="OK28" s="253"/>
      <c r="OL28" s="253"/>
      <c r="OM28" s="253"/>
      <c r="ON28" s="253"/>
      <c r="OO28" s="253"/>
      <c r="OP28" s="253"/>
      <c r="OQ28" s="253"/>
      <c r="OR28" s="253"/>
      <c r="OS28" s="253"/>
      <c r="OT28" s="253"/>
      <c r="OU28" s="253"/>
      <c r="OV28" s="253"/>
      <c r="OW28" s="253"/>
      <c r="OX28" s="253"/>
      <c r="OY28" s="253"/>
      <c r="OZ28" s="253"/>
      <c r="PA28" s="253"/>
      <c r="PB28" s="253"/>
      <c r="PC28" s="253"/>
      <c r="PD28" s="253"/>
      <c r="PE28" s="253"/>
      <c r="PF28" s="253"/>
      <c r="PG28" s="253"/>
      <c r="PH28" s="253"/>
      <c r="PI28" s="253"/>
      <c r="PJ28" s="253"/>
      <c r="PK28" s="253"/>
      <c r="PL28" s="253"/>
      <c r="PM28" s="253"/>
      <c r="PN28" s="253"/>
      <c r="PO28" s="253"/>
      <c r="PP28" s="253"/>
      <c r="PQ28" s="253"/>
      <c r="PR28" s="253"/>
      <c r="PS28" s="253"/>
      <c r="PT28" s="253"/>
      <c r="PU28" s="253"/>
      <c r="PV28" s="253"/>
      <c r="PW28" s="253"/>
      <c r="PX28" s="253"/>
      <c r="PY28" s="253"/>
      <c r="PZ28" s="253"/>
      <c r="QA28" s="253"/>
      <c r="QB28" s="253"/>
      <c r="QC28" s="253"/>
      <c r="QD28" s="253"/>
      <c r="QE28" s="253"/>
      <c r="QF28" s="253"/>
      <c r="QG28" s="253"/>
      <c r="QH28" s="253"/>
      <c r="QI28" s="253"/>
      <c r="QJ28" s="253"/>
      <c r="QK28" s="253"/>
      <c r="QL28" s="253"/>
      <c r="QM28" s="253"/>
      <c r="QN28" s="253"/>
      <c r="QO28" s="253"/>
      <c r="QP28" s="253"/>
      <c r="QQ28" s="253"/>
      <c r="QR28" s="253"/>
      <c r="QS28" s="253"/>
      <c r="QT28" s="253"/>
      <c r="QU28" s="253"/>
      <c r="QV28" s="253"/>
      <c r="QW28" s="253"/>
      <c r="QX28" s="253"/>
      <c r="QY28" s="253"/>
      <c r="QZ28" s="253"/>
      <c r="RA28" s="253"/>
      <c r="RB28" s="253"/>
      <c r="RC28" s="253"/>
      <c r="RD28" s="253"/>
      <c r="RE28" s="253"/>
      <c r="RF28" s="253"/>
      <c r="RG28" s="253"/>
      <c r="RH28" s="253"/>
      <c r="RI28" s="253"/>
      <c r="RJ28" s="253"/>
      <c r="RK28" s="253"/>
      <c r="RL28" s="253"/>
      <c r="RM28" s="253"/>
      <c r="RN28" s="253"/>
      <c r="RO28" s="253"/>
      <c r="RP28" s="253"/>
      <c r="RQ28" s="253"/>
      <c r="RR28" s="253"/>
      <c r="RS28" s="253"/>
      <c r="RT28" s="253"/>
      <c r="RU28" s="253"/>
      <c r="RV28" s="253"/>
      <c r="RW28" s="253"/>
      <c r="RX28" s="253"/>
      <c r="RY28" s="253"/>
      <c r="RZ28" s="253"/>
      <c r="SA28" s="253"/>
      <c r="SB28" s="253"/>
      <c r="SC28" s="253"/>
      <c r="SD28" s="253"/>
      <c r="SE28" s="253"/>
      <c r="SF28" s="253"/>
      <c r="SG28" s="253"/>
      <c r="SH28" s="253"/>
      <c r="SI28" s="253"/>
      <c r="SJ28" s="253"/>
      <c r="SK28" s="252"/>
      <c r="SL28" s="254"/>
      <c r="SM28" s="242"/>
      <c r="SN28" s="242"/>
      <c r="SO28" s="242"/>
    </row>
    <row r="29" spans="1:509" ht="20.149999999999999" customHeight="1" x14ac:dyDescent="0.35">
      <c r="A29" s="242"/>
      <c r="B29" s="251"/>
      <c r="C29" s="438">
        <v>1.02</v>
      </c>
      <c r="D29" s="255"/>
      <c r="E29" s="315" t="s">
        <v>360</v>
      </c>
      <c r="F29" s="316"/>
      <c r="G29" s="316"/>
      <c r="H29" s="256"/>
      <c r="I29" s="620" t="str">
        <f>COUNTIFS($B$1:$B29, "«")&amp;" FeedSupply: Feed Supply options x Sim period (these are patterns for a super groups. Individual classes are altered in the adjustment tables based on scanning option)"</f>
        <v>2 FeedSupply: Feed Supply options x Sim period (these are patterns for a super groups. Individual classes are altered in the adjustment tables based on scanning option)</v>
      </c>
      <c r="J29" s="314"/>
      <c r="K29" s="283"/>
      <c r="L29" s="283"/>
      <c r="M29" s="283"/>
      <c r="N29" s="283"/>
      <c r="O29" s="283"/>
      <c r="P29" s="283"/>
      <c r="Q29" s="283"/>
      <c r="R29" s="283"/>
      <c r="S29" s="283"/>
      <c r="T29" s="283"/>
      <c r="U29" s="283"/>
      <c r="V29" s="283"/>
      <c r="W29" s="283"/>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c r="CQ29" s="283"/>
      <c r="CR29" s="396"/>
      <c r="CS29" s="283"/>
      <c r="CT29" s="283"/>
      <c r="CU29" s="283"/>
      <c r="CV29" s="283"/>
      <c r="CW29" s="283"/>
      <c r="CX29" s="283"/>
      <c r="CY29" s="283"/>
      <c r="CZ29" s="283"/>
      <c r="DA29" s="283"/>
      <c r="DB29" s="446"/>
      <c r="DC29" s="446"/>
      <c r="DD29" s="283"/>
      <c r="DE29" s="283"/>
      <c r="DF29" s="283"/>
      <c r="DG29" s="283"/>
      <c r="DH29" s="283"/>
      <c r="DI29" s="283"/>
      <c r="DJ29" s="283"/>
      <c r="DK29" s="283"/>
      <c r="DL29" s="283"/>
      <c r="DM29" s="283"/>
      <c r="DN29" s="283"/>
      <c r="DO29" s="283"/>
      <c r="DP29" s="283"/>
      <c r="DQ29" s="283"/>
      <c r="DR29" s="283"/>
      <c r="DS29" s="283"/>
      <c r="DT29" s="283"/>
      <c r="DU29" s="283"/>
      <c r="DV29" s="283"/>
      <c r="DW29" s="283"/>
      <c r="DX29" s="283"/>
      <c r="DY29" s="283"/>
      <c r="DZ29" s="283"/>
      <c r="EA29" s="283"/>
      <c r="EB29" s="283"/>
      <c r="EC29" s="283"/>
      <c r="ED29" s="283"/>
      <c r="EE29" s="283"/>
      <c r="EF29" s="283"/>
      <c r="EG29" s="283"/>
      <c r="EH29" s="283"/>
      <c r="EI29" s="283"/>
      <c r="EJ29" s="283"/>
      <c r="EK29" s="283"/>
      <c r="EL29" s="283"/>
      <c r="EM29" s="283"/>
      <c r="EN29" s="283"/>
      <c r="EO29" s="283"/>
      <c r="EP29" s="283"/>
      <c r="EQ29" s="283"/>
      <c r="ER29" s="283"/>
      <c r="ES29" s="283"/>
      <c r="ET29" s="283"/>
      <c r="EU29" s="283"/>
      <c r="EV29" s="283"/>
      <c r="EW29" s="283"/>
      <c r="EX29" s="283"/>
      <c r="EY29" s="283"/>
      <c r="EZ29" s="283"/>
      <c r="FA29" s="283"/>
      <c r="FB29" s="283"/>
      <c r="FC29" s="283"/>
      <c r="FD29" s="283"/>
      <c r="FE29" s="283"/>
      <c r="FF29" s="283"/>
      <c r="FG29" s="283"/>
      <c r="FH29" s="283"/>
      <c r="FI29" s="283"/>
      <c r="FJ29" s="283"/>
      <c r="FK29" s="283"/>
      <c r="FL29" s="283"/>
      <c r="FM29" s="283"/>
      <c r="FN29" s="283"/>
      <c r="FO29" s="283"/>
      <c r="FP29" s="283"/>
      <c r="FQ29" s="283"/>
      <c r="FR29" s="283"/>
      <c r="FS29" s="283"/>
      <c r="FT29" s="283"/>
      <c r="FU29" s="283"/>
      <c r="FV29" s="283"/>
      <c r="FW29" s="283"/>
      <c r="FX29" s="283"/>
      <c r="FY29" s="283"/>
      <c r="FZ29" s="283"/>
      <c r="GA29" s="283"/>
      <c r="GB29" s="283"/>
      <c r="GC29" s="283"/>
      <c r="GD29" s="283"/>
      <c r="GE29" s="283"/>
      <c r="GF29" s="283"/>
      <c r="GG29" s="283"/>
      <c r="GH29" s="283"/>
      <c r="GI29" s="283"/>
      <c r="GJ29" s="283"/>
      <c r="GK29" s="283"/>
      <c r="GL29" s="283"/>
      <c r="GM29" s="283"/>
      <c r="GN29" s="283"/>
      <c r="GO29" s="283"/>
      <c r="GP29" s="283"/>
      <c r="GQ29" s="283"/>
      <c r="GR29" s="283"/>
      <c r="GS29" s="283"/>
      <c r="GT29" s="283"/>
      <c r="GU29" s="283"/>
      <c r="GV29" s="283"/>
      <c r="GW29" s="283"/>
      <c r="GX29" s="283"/>
      <c r="GY29" s="283"/>
      <c r="GZ29" s="283"/>
      <c r="HA29" s="283"/>
      <c r="HB29" s="283"/>
      <c r="HC29" s="283"/>
      <c r="HD29" s="283"/>
      <c r="HE29" s="283"/>
      <c r="HF29" s="283"/>
      <c r="HG29" s="283"/>
      <c r="HH29" s="283"/>
      <c r="HI29" s="283"/>
      <c r="HJ29" s="283"/>
      <c r="HK29" s="283"/>
      <c r="HL29" s="283"/>
      <c r="HM29" s="283"/>
      <c r="HN29" s="283"/>
      <c r="HO29" s="283"/>
      <c r="HP29" s="283"/>
      <c r="HQ29" s="283"/>
      <c r="HR29" s="283"/>
      <c r="HS29" s="283"/>
      <c r="HT29" s="283"/>
      <c r="HU29" s="283"/>
      <c r="HV29" s="283"/>
      <c r="HW29" s="283"/>
      <c r="HX29" s="283"/>
      <c r="HY29" s="283"/>
      <c r="HZ29" s="283"/>
      <c r="IA29" s="283"/>
      <c r="IB29" s="283"/>
      <c r="IC29" s="283"/>
      <c r="ID29" s="283"/>
      <c r="IE29" s="283"/>
      <c r="IF29" s="283"/>
      <c r="IG29" s="283"/>
      <c r="IH29" s="283"/>
      <c r="II29" s="283"/>
      <c r="IJ29" s="283"/>
      <c r="IK29" s="283"/>
      <c r="IL29" s="283"/>
      <c r="IM29" s="283"/>
      <c r="IN29" s="283"/>
      <c r="IO29" s="283"/>
      <c r="IP29" s="283"/>
      <c r="IQ29" s="283"/>
      <c r="IR29" s="283"/>
      <c r="IS29" s="283"/>
      <c r="IT29" s="283"/>
      <c r="IU29" s="283"/>
      <c r="IV29" s="283"/>
      <c r="IW29" s="283"/>
      <c r="IX29" s="283"/>
      <c r="IY29" s="283"/>
      <c r="IZ29" s="283"/>
      <c r="JA29" s="283"/>
      <c r="JB29" s="283"/>
      <c r="JC29" s="283"/>
      <c r="JD29" s="283"/>
      <c r="JE29" s="283"/>
      <c r="JF29" s="283"/>
      <c r="JG29" s="283"/>
      <c r="JH29" s="283"/>
      <c r="JI29" s="283"/>
      <c r="JJ29" s="283"/>
      <c r="JK29" s="283"/>
      <c r="JL29" s="283"/>
      <c r="JM29" s="283"/>
      <c r="JN29" s="283"/>
      <c r="JO29" s="283"/>
      <c r="JP29" s="283"/>
      <c r="JQ29" s="283"/>
      <c r="JR29" s="283"/>
      <c r="JS29" s="283"/>
      <c r="JT29" s="283"/>
      <c r="JU29" s="283"/>
      <c r="JV29" s="283"/>
      <c r="JW29" s="283"/>
      <c r="JX29" s="283"/>
      <c r="JY29" s="283"/>
      <c r="JZ29" s="283"/>
      <c r="KA29" s="283"/>
      <c r="KB29" s="283"/>
      <c r="KC29" s="283"/>
      <c r="KD29" s="283"/>
      <c r="KE29" s="283"/>
      <c r="KF29" s="283"/>
      <c r="KG29" s="283"/>
      <c r="KH29" s="283"/>
      <c r="KI29" s="283"/>
      <c r="KJ29" s="283"/>
      <c r="KK29" s="283"/>
      <c r="KL29" s="283"/>
      <c r="KM29" s="283"/>
      <c r="KN29" s="283"/>
      <c r="KO29" s="283"/>
      <c r="KP29" s="283"/>
      <c r="KQ29" s="283"/>
      <c r="KR29" s="283"/>
      <c r="KS29" s="283"/>
      <c r="KT29" s="283"/>
      <c r="KU29" s="283"/>
      <c r="KV29" s="283"/>
      <c r="KW29" s="283"/>
      <c r="KX29" s="283"/>
      <c r="KY29" s="283"/>
      <c r="KZ29" s="283"/>
      <c r="LA29" s="283"/>
      <c r="LB29" s="283"/>
      <c r="LC29" s="283"/>
      <c r="LD29" s="283"/>
      <c r="LE29" s="283"/>
      <c r="LF29" s="283"/>
      <c r="LG29" s="283"/>
      <c r="LH29" s="283"/>
      <c r="LI29" s="283"/>
      <c r="LJ29" s="283"/>
      <c r="LK29" s="283"/>
      <c r="LL29" s="283"/>
      <c r="LM29" s="283"/>
      <c r="LN29" s="283"/>
      <c r="LO29" s="283"/>
      <c r="LP29" s="283"/>
      <c r="LQ29" s="283"/>
      <c r="LR29" s="283"/>
      <c r="LS29" s="283"/>
      <c r="LT29" s="283"/>
      <c r="LU29" s="283"/>
      <c r="LV29" s="283"/>
      <c r="LW29" s="283"/>
      <c r="LX29" s="283"/>
      <c r="LY29" s="283"/>
      <c r="LZ29" s="283"/>
      <c r="MA29" s="283"/>
      <c r="MB29" s="283"/>
      <c r="MC29" s="283"/>
      <c r="MD29" s="283"/>
      <c r="ME29" s="283"/>
      <c r="MF29" s="283"/>
      <c r="MG29" s="283"/>
      <c r="MH29" s="283"/>
      <c r="MI29" s="283"/>
      <c r="MJ29" s="283"/>
      <c r="MK29" s="283"/>
      <c r="ML29" s="283"/>
      <c r="MM29" s="283"/>
      <c r="MN29" s="283"/>
      <c r="MO29" s="283"/>
      <c r="MP29" s="283"/>
      <c r="MQ29" s="283"/>
      <c r="MR29" s="283"/>
      <c r="MS29" s="283"/>
      <c r="MT29" s="283"/>
      <c r="MU29" s="283"/>
      <c r="MV29" s="283"/>
      <c r="MW29" s="283"/>
      <c r="MX29" s="283"/>
      <c r="MY29" s="283"/>
      <c r="MZ29" s="283"/>
      <c r="NA29" s="283"/>
      <c r="NB29" s="283"/>
      <c r="NC29" s="283"/>
      <c r="ND29" s="283"/>
      <c r="NE29" s="283"/>
      <c r="NF29" s="283"/>
      <c r="NG29" s="283"/>
      <c r="NH29" s="283"/>
      <c r="NI29" s="283"/>
      <c r="NJ29" s="283"/>
      <c r="NK29" s="283"/>
      <c r="NL29" s="283"/>
      <c r="NM29" s="283"/>
      <c r="NN29" s="283"/>
      <c r="NO29" s="283"/>
      <c r="NP29" s="283"/>
      <c r="NQ29" s="283"/>
      <c r="NR29" s="283"/>
      <c r="NS29" s="283"/>
      <c r="NT29" s="283"/>
      <c r="NU29" s="283"/>
      <c r="NV29" s="283"/>
      <c r="NW29" s="283"/>
      <c r="NX29" s="283"/>
      <c r="NY29" s="283"/>
      <c r="NZ29" s="283"/>
      <c r="OA29" s="283"/>
      <c r="OB29" s="283"/>
      <c r="OC29" s="283"/>
      <c r="OD29" s="283"/>
      <c r="OE29" s="283"/>
      <c r="OF29" s="283"/>
      <c r="OG29" s="283"/>
      <c r="OH29" s="283"/>
      <c r="OI29" s="283"/>
      <c r="OJ29" s="283"/>
      <c r="OK29" s="283"/>
      <c r="OL29" s="283"/>
      <c r="OM29" s="283"/>
      <c r="ON29" s="283"/>
      <c r="OO29" s="283"/>
      <c r="OP29" s="283"/>
      <c r="OQ29" s="283"/>
      <c r="OR29" s="283"/>
      <c r="OS29" s="283"/>
      <c r="OT29" s="283"/>
      <c r="OU29" s="283"/>
      <c r="OV29" s="283"/>
      <c r="OW29" s="283"/>
      <c r="OX29" s="283"/>
      <c r="OY29" s="283"/>
      <c r="OZ29" s="283"/>
      <c r="PA29" s="283"/>
      <c r="PB29" s="283"/>
      <c r="PC29" s="283"/>
      <c r="PD29" s="283"/>
      <c r="PE29" s="283"/>
      <c r="PF29" s="283"/>
      <c r="PG29" s="283"/>
      <c r="PH29" s="283"/>
      <c r="PI29" s="283"/>
      <c r="PJ29" s="283"/>
      <c r="PK29" s="283"/>
      <c r="PL29" s="283"/>
      <c r="PM29" s="283"/>
      <c r="PN29" s="283"/>
      <c r="PO29" s="283"/>
      <c r="PP29" s="283"/>
      <c r="PQ29" s="283"/>
      <c r="PR29" s="283"/>
      <c r="PS29" s="283"/>
      <c r="PT29" s="283"/>
      <c r="PU29" s="283"/>
      <c r="PV29" s="283"/>
      <c r="PW29" s="283"/>
      <c r="PX29" s="283"/>
      <c r="PY29" s="283"/>
      <c r="PZ29" s="283"/>
      <c r="QA29" s="283"/>
      <c r="QB29" s="283"/>
      <c r="QC29" s="283"/>
      <c r="QD29" s="283"/>
      <c r="QE29" s="283"/>
      <c r="QF29" s="283"/>
      <c r="QG29" s="283"/>
      <c r="QH29" s="283"/>
      <c r="QI29" s="283"/>
      <c r="QJ29" s="283"/>
      <c r="QK29" s="283"/>
      <c r="QL29" s="283"/>
      <c r="QM29" s="283"/>
      <c r="QN29" s="283"/>
      <c r="QO29" s="283"/>
      <c r="QP29" s="283"/>
      <c r="QQ29" s="283"/>
      <c r="QR29" s="283"/>
      <c r="QS29" s="283"/>
      <c r="QT29" s="283"/>
      <c r="QU29" s="283"/>
      <c r="QV29" s="283"/>
      <c r="QW29" s="283"/>
      <c r="QX29" s="283"/>
      <c r="QY29" s="283"/>
      <c r="QZ29" s="283"/>
      <c r="RA29" s="283"/>
      <c r="RB29" s="283"/>
      <c r="RC29" s="283"/>
      <c r="RD29" s="283"/>
      <c r="RE29" s="283"/>
      <c r="RF29" s="283"/>
      <c r="RG29" s="283"/>
      <c r="RH29" s="283"/>
      <c r="RI29" s="283"/>
      <c r="RJ29" s="283"/>
      <c r="RK29" s="283"/>
      <c r="RL29" s="283"/>
      <c r="RM29" s="283"/>
      <c r="RN29" s="283"/>
      <c r="RO29" s="283"/>
      <c r="RP29" s="283"/>
      <c r="RQ29" s="283"/>
      <c r="RR29" s="283"/>
      <c r="RS29" s="283"/>
      <c r="RT29" s="283"/>
      <c r="RU29" s="283"/>
      <c r="RV29" s="283"/>
      <c r="RW29" s="283"/>
      <c r="RX29" s="283"/>
      <c r="RY29" s="283"/>
      <c r="RZ29" s="283"/>
      <c r="SA29" s="283"/>
      <c r="SB29" s="283"/>
      <c r="SC29" s="283"/>
      <c r="SD29" s="283"/>
      <c r="SE29" s="283"/>
      <c r="SF29" s="283"/>
      <c r="SG29" s="283"/>
      <c r="SH29" s="283"/>
      <c r="SI29" s="283"/>
      <c r="SJ29" s="283"/>
      <c r="SK29" s="318"/>
      <c r="SL29" s="254"/>
      <c r="SM29" s="242"/>
      <c r="SN29" s="242"/>
      <c r="SO29" s="242"/>
    </row>
    <row r="30" spans="1:509" ht="20.149999999999999" customHeight="1" outlineLevel="1" x14ac:dyDescent="0.35">
      <c r="A30" s="242"/>
      <c r="B30" s="251"/>
      <c r="C30" s="438">
        <f>INT($C$29)+1.02</f>
        <v>2.02</v>
      </c>
      <c r="D30" s="255"/>
      <c r="E30" s="315" t="s">
        <v>362</v>
      </c>
      <c r="F30" s="319">
        <v>1</v>
      </c>
      <c r="G30" s="319"/>
      <c r="H30" s="260"/>
      <c r="I30" s="447" t="s">
        <v>909</v>
      </c>
      <c r="J30" s="447"/>
      <c r="K30" s="262"/>
      <c r="L30" s="262"/>
      <c r="M30" s="262"/>
      <c r="N30" s="262"/>
      <c r="O30" s="262"/>
      <c r="P30" s="262"/>
      <c r="Q30" s="262"/>
      <c r="R30" s="262"/>
      <c r="S30" s="262"/>
      <c r="T30" s="262"/>
      <c r="U30" s="262"/>
      <c r="V30" s="262"/>
      <c r="W30" s="262"/>
      <c r="X30" s="262"/>
      <c r="Y30" s="262"/>
      <c r="Z30" s="262"/>
      <c r="AA30" s="262"/>
      <c r="AB30" s="262"/>
      <c r="AC30" s="262"/>
      <c r="AD30" s="262"/>
      <c r="AE30" s="262"/>
      <c r="AF30" s="262"/>
      <c r="AG30" s="262"/>
      <c r="AH30" s="262"/>
      <c r="AI30" s="262"/>
      <c r="AJ30" s="262"/>
      <c r="AK30" s="262"/>
      <c r="AL30" s="262"/>
      <c r="AM30" s="262"/>
      <c r="AN30" s="262"/>
      <c r="AO30" s="262"/>
      <c r="AP30" s="262"/>
      <c r="AQ30" s="262"/>
      <c r="AR30" s="262"/>
      <c r="AS30" s="262"/>
      <c r="AT30" s="262"/>
      <c r="AU30" s="262"/>
      <c r="AV30" s="262"/>
      <c r="AW30" s="262"/>
      <c r="AX30" s="262"/>
      <c r="AY30" s="262"/>
      <c r="AZ30" s="262"/>
      <c r="BA30" s="262"/>
      <c r="BB30" s="262"/>
      <c r="BC30" s="262"/>
      <c r="BD30" s="262"/>
      <c r="BE30" s="262"/>
      <c r="BF30" s="262"/>
      <c r="BG30" s="262"/>
      <c r="BH30" s="262"/>
      <c r="BI30" s="262"/>
      <c r="BJ30" s="262"/>
      <c r="BK30" s="262"/>
      <c r="BL30" s="262"/>
      <c r="BM30" s="262"/>
      <c r="BN30" s="262"/>
      <c r="BO30" s="262"/>
      <c r="BP30" s="262"/>
      <c r="BQ30" s="262"/>
      <c r="BR30" s="262"/>
      <c r="BS30" s="262"/>
      <c r="BT30" s="262"/>
      <c r="BU30" s="262"/>
      <c r="BV30" s="262"/>
      <c r="BW30" s="262"/>
      <c r="BX30" s="262"/>
      <c r="BY30" s="262"/>
      <c r="BZ30" s="262"/>
      <c r="CA30" s="262"/>
      <c r="CB30" s="262"/>
      <c r="CC30" s="262"/>
      <c r="CD30" s="262"/>
      <c r="CE30" s="262"/>
      <c r="CF30" s="262"/>
      <c r="CG30" s="262"/>
      <c r="CH30" s="262"/>
      <c r="CI30" s="262"/>
      <c r="CJ30" s="262"/>
      <c r="CK30" s="262"/>
      <c r="CL30" s="262"/>
      <c r="CM30" s="262"/>
      <c r="CN30" s="262"/>
      <c r="CO30" s="262"/>
      <c r="CP30" s="262"/>
      <c r="CQ30" s="262"/>
      <c r="CR30" s="397"/>
      <c r="CS30" s="262"/>
      <c r="CT30" s="262"/>
      <c r="CU30" s="262"/>
      <c r="CV30" s="262"/>
      <c r="CW30" s="262"/>
      <c r="CX30" s="262"/>
      <c r="CY30" s="262"/>
      <c r="CZ30" s="262"/>
      <c r="DA30" s="262"/>
      <c r="DB30" s="262"/>
      <c r="DC30" s="262"/>
      <c r="DD30" s="262"/>
      <c r="DE30" s="262"/>
      <c r="DF30" s="262"/>
      <c r="DG30" s="262"/>
      <c r="DH30" s="262"/>
      <c r="DI30" s="262"/>
      <c r="DJ30" s="262"/>
      <c r="DK30" s="262"/>
      <c r="DL30" s="262"/>
      <c r="DM30" s="262"/>
      <c r="DN30" s="262"/>
      <c r="DO30" s="262"/>
      <c r="DP30" s="262"/>
      <c r="DQ30" s="262"/>
      <c r="DR30" s="262"/>
      <c r="DS30" s="262"/>
      <c r="DT30" s="262"/>
      <c r="DU30" s="262"/>
      <c r="DV30" s="262"/>
      <c r="DW30" s="262"/>
      <c r="DX30" s="262"/>
      <c r="DY30" s="262"/>
      <c r="DZ30" s="262"/>
      <c r="EA30" s="262"/>
      <c r="EB30" s="262"/>
      <c r="EC30" s="262"/>
      <c r="ED30" s="262"/>
      <c r="EE30" s="262"/>
      <c r="EF30" s="262"/>
      <c r="EG30" s="262"/>
      <c r="EH30" s="262"/>
      <c r="EI30" s="262"/>
      <c r="EJ30" s="262"/>
      <c r="EK30" s="262"/>
      <c r="EL30" s="262"/>
      <c r="EM30" s="262"/>
      <c r="EN30" s="262"/>
      <c r="EO30" s="262"/>
      <c r="EP30" s="262"/>
      <c r="EQ30" s="262"/>
      <c r="ER30" s="262"/>
      <c r="ES30" s="262"/>
      <c r="ET30" s="262"/>
      <c r="EU30" s="262"/>
      <c r="EV30" s="262"/>
      <c r="EW30" s="262"/>
      <c r="EX30" s="262"/>
      <c r="EY30" s="262"/>
      <c r="EZ30" s="262"/>
      <c r="FA30" s="262"/>
      <c r="FB30" s="262"/>
      <c r="FC30" s="262"/>
      <c r="FD30" s="262"/>
      <c r="FE30" s="262"/>
      <c r="FF30" s="262"/>
      <c r="FG30" s="262"/>
      <c r="FH30" s="262"/>
      <c r="FI30" s="262"/>
      <c r="FJ30" s="262"/>
      <c r="FK30" s="262"/>
      <c r="FL30" s="262"/>
      <c r="FM30" s="262"/>
      <c r="FN30" s="262"/>
      <c r="FO30" s="262"/>
      <c r="FP30" s="262"/>
      <c r="FQ30" s="262"/>
      <c r="FR30" s="262"/>
      <c r="FS30" s="262"/>
      <c r="FT30" s="262"/>
      <c r="FU30" s="262"/>
      <c r="FV30" s="262"/>
      <c r="FW30" s="262"/>
      <c r="FX30" s="262"/>
      <c r="FY30" s="262"/>
      <c r="FZ30" s="262"/>
      <c r="GA30" s="262"/>
      <c r="GB30" s="262"/>
      <c r="GC30" s="262"/>
      <c r="GD30" s="262"/>
      <c r="GE30" s="262"/>
      <c r="GF30" s="262"/>
      <c r="GG30" s="262"/>
      <c r="GH30" s="262"/>
      <c r="GI30" s="262"/>
      <c r="GJ30" s="262"/>
      <c r="GK30" s="262"/>
      <c r="GL30" s="262"/>
      <c r="GM30" s="262"/>
      <c r="GN30" s="262"/>
      <c r="GO30" s="262"/>
      <c r="GP30" s="262"/>
      <c r="GQ30" s="262"/>
      <c r="GR30" s="262"/>
      <c r="GS30" s="262"/>
      <c r="GT30" s="262"/>
      <c r="GU30" s="262"/>
      <c r="GV30" s="262"/>
      <c r="GW30" s="262"/>
      <c r="GX30" s="262"/>
      <c r="GY30" s="262"/>
      <c r="GZ30" s="262"/>
      <c r="HA30" s="262"/>
      <c r="HB30" s="262"/>
      <c r="HC30" s="262"/>
      <c r="HD30" s="262"/>
      <c r="HE30" s="262"/>
      <c r="HF30" s="262"/>
      <c r="HG30" s="262"/>
      <c r="HH30" s="262"/>
      <c r="HI30" s="262"/>
      <c r="HJ30" s="262"/>
      <c r="HK30" s="262"/>
      <c r="HL30" s="262"/>
      <c r="HM30" s="262"/>
      <c r="HN30" s="262"/>
      <c r="HO30" s="262"/>
      <c r="HP30" s="262"/>
      <c r="HQ30" s="262"/>
      <c r="HR30" s="262"/>
      <c r="HS30" s="262"/>
      <c r="HT30" s="262"/>
      <c r="HU30" s="262"/>
      <c r="HV30" s="262"/>
      <c r="HW30" s="262"/>
      <c r="HX30" s="262"/>
      <c r="HY30" s="262"/>
      <c r="HZ30" s="262"/>
      <c r="IA30" s="262"/>
      <c r="IB30" s="262"/>
      <c r="IC30" s="262"/>
      <c r="ID30" s="262"/>
      <c r="IE30" s="262"/>
      <c r="IF30" s="262"/>
      <c r="IG30" s="262"/>
      <c r="IH30" s="262"/>
      <c r="II30" s="262"/>
      <c r="IJ30" s="262"/>
      <c r="IK30" s="262"/>
      <c r="IL30" s="262"/>
      <c r="IM30" s="262"/>
      <c r="IN30" s="262"/>
      <c r="IO30" s="262"/>
      <c r="IP30" s="262"/>
      <c r="IQ30" s="262"/>
      <c r="IR30" s="262"/>
      <c r="IS30" s="262"/>
      <c r="IT30" s="262"/>
      <c r="IU30" s="262"/>
      <c r="IV30" s="262"/>
      <c r="IW30" s="262"/>
      <c r="IX30" s="262"/>
      <c r="IY30" s="262"/>
      <c r="IZ30" s="262"/>
      <c r="JA30" s="262"/>
      <c r="JB30" s="262"/>
      <c r="JC30" s="262"/>
      <c r="JD30" s="262"/>
      <c r="JE30" s="262"/>
      <c r="JF30" s="262"/>
      <c r="JG30" s="262"/>
      <c r="JH30" s="262"/>
      <c r="JI30" s="262"/>
      <c r="JJ30" s="262"/>
      <c r="JK30" s="262"/>
      <c r="JL30" s="262"/>
      <c r="JM30" s="262"/>
      <c r="JN30" s="262"/>
      <c r="JO30" s="262"/>
      <c r="JP30" s="262"/>
      <c r="JQ30" s="262"/>
      <c r="JR30" s="262"/>
      <c r="JS30" s="262"/>
      <c r="JT30" s="262"/>
      <c r="JU30" s="262"/>
      <c r="JV30" s="262"/>
      <c r="JW30" s="262"/>
      <c r="JX30" s="262"/>
      <c r="JY30" s="262"/>
      <c r="JZ30" s="262"/>
      <c r="KA30" s="262"/>
      <c r="KB30" s="262"/>
      <c r="KC30" s="262"/>
      <c r="KD30" s="262"/>
      <c r="KE30" s="262"/>
      <c r="KF30" s="262"/>
      <c r="KG30" s="262"/>
      <c r="KH30" s="262"/>
      <c r="KI30" s="262"/>
      <c r="KJ30" s="262"/>
      <c r="KK30" s="262"/>
      <c r="KL30" s="262"/>
      <c r="KM30" s="262"/>
      <c r="KN30" s="262"/>
      <c r="KO30" s="262"/>
      <c r="KP30" s="262"/>
      <c r="KQ30" s="262"/>
      <c r="KR30" s="262"/>
      <c r="KS30" s="262"/>
      <c r="KT30" s="262"/>
      <c r="KU30" s="262"/>
      <c r="KV30" s="262"/>
      <c r="KW30" s="262"/>
      <c r="KX30" s="262"/>
      <c r="KY30" s="262"/>
      <c r="KZ30" s="262"/>
      <c r="LA30" s="262"/>
      <c r="LB30" s="262"/>
      <c r="LC30" s="262"/>
      <c r="LD30" s="262"/>
      <c r="LE30" s="262"/>
      <c r="LF30" s="262"/>
      <c r="LG30" s="262"/>
      <c r="LH30" s="262"/>
      <c r="LI30" s="262"/>
      <c r="LJ30" s="262"/>
      <c r="LK30" s="262"/>
      <c r="LL30" s="262"/>
      <c r="LM30" s="262"/>
      <c r="LN30" s="262"/>
      <c r="LO30" s="262"/>
      <c r="LP30" s="262"/>
      <c r="LQ30" s="262"/>
      <c r="LR30" s="262"/>
      <c r="LS30" s="262"/>
      <c r="LT30" s="262"/>
      <c r="LU30" s="262"/>
      <c r="LV30" s="262"/>
      <c r="LW30" s="262"/>
      <c r="LX30" s="262"/>
      <c r="LY30" s="262"/>
      <c r="LZ30" s="262"/>
      <c r="MA30" s="262"/>
      <c r="MB30" s="262"/>
      <c r="MC30" s="262"/>
      <c r="MD30" s="262"/>
      <c r="ME30" s="262"/>
      <c r="MF30" s="262"/>
      <c r="MG30" s="262"/>
      <c r="MH30" s="262"/>
      <c r="MI30" s="262"/>
      <c r="MJ30" s="262"/>
      <c r="MK30" s="262"/>
      <c r="ML30" s="262"/>
      <c r="MM30" s="262"/>
      <c r="MN30" s="262"/>
      <c r="MO30" s="262"/>
      <c r="MP30" s="262"/>
      <c r="MQ30" s="262"/>
      <c r="MR30" s="262"/>
      <c r="MS30" s="262"/>
      <c r="MT30" s="262"/>
      <c r="MU30" s="262"/>
      <c r="MV30" s="262"/>
      <c r="MW30" s="262"/>
      <c r="MX30" s="262"/>
      <c r="MY30" s="262"/>
      <c r="MZ30" s="262"/>
      <c r="NA30" s="262"/>
      <c r="NB30" s="262"/>
      <c r="NC30" s="262"/>
      <c r="ND30" s="262"/>
      <c r="NE30" s="262"/>
      <c r="NF30" s="262"/>
      <c r="NG30" s="262"/>
      <c r="NH30" s="262"/>
      <c r="NI30" s="262"/>
      <c r="NJ30" s="262"/>
      <c r="NK30" s="262"/>
      <c r="NL30" s="262"/>
      <c r="NM30" s="262"/>
      <c r="NN30" s="262"/>
      <c r="NO30" s="262"/>
      <c r="NP30" s="262"/>
      <c r="NQ30" s="262"/>
      <c r="NR30" s="262"/>
      <c r="NS30" s="262"/>
      <c r="NT30" s="262"/>
      <c r="NU30" s="262"/>
      <c r="NV30" s="262"/>
      <c r="NW30" s="262"/>
      <c r="NX30" s="262"/>
      <c r="NY30" s="262"/>
      <c r="NZ30" s="262"/>
      <c r="OA30" s="262"/>
      <c r="OB30" s="262"/>
      <c r="OC30" s="262"/>
      <c r="OD30" s="262"/>
      <c r="OE30" s="262"/>
      <c r="OF30" s="262"/>
      <c r="OG30" s="262"/>
      <c r="OH30" s="262"/>
      <c r="OI30" s="262"/>
      <c r="OJ30" s="262"/>
      <c r="OK30" s="262"/>
      <c r="OL30" s="262"/>
      <c r="OM30" s="262"/>
      <c r="ON30" s="262"/>
      <c r="OO30" s="262"/>
      <c r="OP30" s="262"/>
      <c r="OQ30" s="262"/>
      <c r="OR30" s="262"/>
      <c r="OS30" s="262"/>
      <c r="OT30" s="262"/>
      <c r="OU30" s="262"/>
      <c r="OV30" s="262"/>
      <c r="OW30" s="262"/>
      <c r="OX30" s="262"/>
      <c r="OY30" s="262"/>
      <c r="OZ30" s="262"/>
      <c r="PA30" s="262"/>
      <c r="PB30" s="262"/>
      <c r="PC30" s="262"/>
      <c r="PD30" s="262"/>
      <c r="PE30" s="262"/>
      <c r="PF30" s="262"/>
      <c r="PG30" s="262"/>
      <c r="PH30" s="262"/>
      <c r="PI30" s="262"/>
      <c r="PJ30" s="262"/>
      <c r="PK30" s="262"/>
      <c r="PL30" s="262"/>
      <c r="PM30" s="262"/>
      <c r="PN30" s="262"/>
      <c r="PO30" s="262"/>
      <c r="PP30" s="262"/>
      <c r="PQ30" s="262"/>
      <c r="PR30" s="262"/>
      <c r="PS30" s="262"/>
      <c r="PT30" s="262"/>
      <c r="PU30" s="262"/>
      <c r="PV30" s="262"/>
      <c r="PW30" s="262"/>
      <c r="PX30" s="262"/>
      <c r="PY30" s="262"/>
      <c r="PZ30" s="262"/>
      <c r="QA30" s="262"/>
      <c r="QB30" s="262"/>
      <c r="QC30" s="262"/>
      <c r="QD30" s="262"/>
      <c r="QE30" s="262"/>
      <c r="QF30" s="262"/>
      <c r="QG30" s="262"/>
      <c r="QH30" s="262"/>
      <c r="QI30" s="262"/>
      <c r="QJ30" s="262"/>
      <c r="QK30" s="262"/>
      <c r="QL30" s="262"/>
      <c r="QM30" s="262"/>
      <c r="QN30" s="262"/>
      <c r="QO30" s="262"/>
      <c r="QP30" s="262"/>
      <c r="QQ30" s="262"/>
      <c r="QR30" s="262"/>
      <c r="QS30" s="262"/>
      <c r="QT30" s="262"/>
      <c r="QU30" s="262"/>
      <c r="QV30" s="262"/>
      <c r="QW30" s="262"/>
      <c r="QX30" s="262"/>
      <c r="QY30" s="262"/>
      <c r="QZ30" s="262"/>
      <c r="RA30" s="262"/>
      <c r="RB30" s="262"/>
      <c r="RC30" s="262"/>
      <c r="RD30" s="262"/>
      <c r="RE30" s="262"/>
      <c r="RF30" s="262"/>
      <c r="RG30" s="262"/>
      <c r="RH30" s="262"/>
      <c r="RI30" s="262"/>
      <c r="RJ30" s="262"/>
      <c r="RK30" s="262"/>
      <c r="RL30" s="262"/>
      <c r="RM30" s="262"/>
      <c r="RN30" s="262"/>
      <c r="RO30" s="262"/>
      <c r="RP30" s="262"/>
      <c r="RQ30" s="262"/>
      <c r="RR30" s="262"/>
      <c r="RS30" s="262"/>
      <c r="RT30" s="262"/>
      <c r="RU30" s="262"/>
      <c r="RV30" s="262"/>
      <c r="RW30" s="262"/>
      <c r="RX30" s="262"/>
      <c r="RY30" s="262"/>
      <c r="RZ30" s="262"/>
      <c r="SA30" s="262"/>
      <c r="SB30" s="262"/>
      <c r="SC30" s="262"/>
      <c r="SD30" s="262"/>
      <c r="SE30" s="262"/>
      <c r="SF30" s="262"/>
      <c r="SG30" s="262"/>
      <c r="SH30" s="262"/>
      <c r="SI30" s="262"/>
      <c r="SJ30" s="262"/>
      <c r="SK30" s="321"/>
      <c r="SL30" s="254"/>
      <c r="SM30" s="242"/>
      <c r="SN30" s="242"/>
      <c r="SO30" s="242"/>
    </row>
    <row r="31" spans="1:509" ht="5.15" customHeight="1" outlineLevel="2" x14ac:dyDescent="0.35">
      <c r="A31" s="242"/>
      <c r="B31" s="251"/>
      <c r="C31" s="438">
        <f>INT($C$29)+2.005</f>
        <v>3.0049999999999999</v>
      </c>
      <c r="D31" s="252"/>
      <c r="E31" s="252"/>
      <c r="F31" s="252"/>
      <c r="G31" s="252"/>
      <c r="H31" s="252"/>
      <c r="I31" s="252"/>
      <c r="J31" s="252"/>
      <c r="K31" s="252"/>
      <c r="L31" s="252"/>
      <c r="M31" s="252"/>
      <c r="N31" s="252"/>
      <c r="O31" s="252"/>
      <c r="P31" s="252"/>
      <c r="Q31" s="252"/>
      <c r="R31" s="252"/>
      <c r="S31" s="252"/>
      <c r="T31" s="252"/>
      <c r="U31" s="252"/>
      <c r="V31" s="252"/>
      <c r="W31" s="252"/>
      <c r="X31" s="252"/>
      <c r="Y31" s="252"/>
      <c r="Z31" s="252"/>
      <c r="AA31" s="252"/>
      <c r="AB31" s="252"/>
      <c r="AC31" s="252"/>
      <c r="AD31" s="252"/>
      <c r="AE31" s="252"/>
      <c r="AF31" s="252"/>
      <c r="AG31" s="252"/>
      <c r="AH31" s="252"/>
      <c r="AI31" s="252"/>
      <c r="AJ31" s="252"/>
      <c r="AK31" s="252"/>
      <c r="AL31" s="252"/>
      <c r="AM31" s="252"/>
      <c r="AN31" s="252"/>
      <c r="AO31" s="252"/>
      <c r="AP31" s="252"/>
      <c r="AQ31" s="252"/>
      <c r="AR31" s="252"/>
      <c r="AS31" s="252"/>
      <c r="AT31" s="252"/>
      <c r="AU31" s="252"/>
      <c r="AV31" s="252"/>
      <c r="AW31" s="252"/>
      <c r="AX31" s="252"/>
      <c r="AY31" s="252"/>
      <c r="AZ31" s="252"/>
      <c r="BA31" s="252"/>
      <c r="BB31" s="252"/>
      <c r="BC31" s="252"/>
      <c r="BD31" s="252"/>
      <c r="BE31" s="252"/>
      <c r="BF31" s="252"/>
      <c r="BG31" s="252"/>
      <c r="BH31" s="252"/>
      <c r="BI31" s="252"/>
      <c r="BJ31" s="252"/>
      <c r="BK31" s="252"/>
      <c r="BL31" s="252"/>
      <c r="BM31" s="252"/>
      <c r="BN31" s="252"/>
      <c r="BO31" s="252"/>
      <c r="BP31" s="252"/>
      <c r="BQ31" s="252"/>
      <c r="BR31" s="252"/>
      <c r="BS31" s="252"/>
      <c r="BT31" s="252"/>
      <c r="BU31" s="252"/>
      <c r="BV31" s="252"/>
      <c r="BW31" s="252"/>
      <c r="BX31" s="252"/>
      <c r="BY31" s="252"/>
      <c r="BZ31" s="252"/>
      <c r="CA31" s="252"/>
      <c r="CB31" s="252"/>
      <c r="CC31" s="252"/>
      <c r="CD31" s="252"/>
      <c r="CE31" s="252"/>
      <c r="CF31" s="252"/>
      <c r="CG31" s="252"/>
      <c r="CH31" s="252"/>
      <c r="CI31" s="252"/>
      <c r="CJ31" s="252"/>
      <c r="CK31" s="252"/>
      <c r="CL31" s="252"/>
      <c r="CM31" s="252"/>
      <c r="CN31" s="252"/>
      <c r="CO31" s="252"/>
      <c r="CP31" s="252"/>
      <c r="CQ31" s="252"/>
      <c r="CR31" s="252"/>
      <c r="CS31" s="252"/>
      <c r="CT31" s="252"/>
      <c r="CU31" s="252"/>
      <c r="CV31" s="252"/>
      <c r="CW31" s="252"/>
      <c r="CX31" s="252"/>
      <c r="CY31" s="252"/>
      <c r="CZ31" s="252"/>
      <c r="DA31" s="252"/>
      <c r="DB31" s="252"/>
      <c r="DC31" s="252"/>
      <c r="DD31" s="252"/>
      <c r="DE31" s="252"/>
      <c r="DF31" s="252"/>
      <c r="DG31" s="252"/>
      <c r="DH31" s="252"/>
      <c r="DI31" s="252"/>
      <c r="DJ31" s="252"/>
      <c r="DK31" s="252"/>
      <c r="DL31" s="252"/>
      <c r="DM31" s="252"/>
      <c r="DN31" s="252"/>
      <c r="DO31" s="252"/>
      <c r="DP31" s="252"/>
      <c r="DQ31" s="252"/>
      <c r="DR31" s="252"/>
      <c r="DS31" s="252"/>
      <c r="DT31" s="252"/>
      <c r="DU31" s="252"/>
      <c r="DV31" s="252"/>
      <c r="DW31" s="252"/>
      <c r="DX31" s="252"/>
      <c r="DY31" s="252"/>
      <c r="DZ31" s="252"/>
      <c r="EA31" s="252"/>
      <c r="EB31" s="252"/>
      <c r="EC31" s="252"/>
      <c r="ED31" s="252"/>
      <c r="EE31" s="252"/>
      <c r="EF31" s="252"/>
      <c r="EG31" s="252"/>
      <c r="EH31" s="252"/>
      <c r="EI31" s="252"/>
      <c r="EJ31" s="252"/>
      <c r="EK31" s="252"/>
      <c r="EL31" s="252"/>
      <c r="EM31" s="252"/>
      <c r="EN31" s="252"/>
      <c r="EO31" s="252"/>
      <c r="EP31" s="252"/>
      <c r="EQ31" s="252"/>
      <c r="ER31" s="252"/>
      <c r="ES31" s="252"/>
      <c r="ET31" s="252"/>
      <c r="EU31" s="252"/>
      <c r="EV31" s="252"/>
      <c r="EW31" s="252"/>
      <c r="EX31" s="252"/>
      <c r="EY31" s="252"/>
      <c r="EZ31" s="252"/>
      <c r="FA31" s="252"/>
      <c r="FB31" s="252"/>
      <c r="FC31" s="252"/>
      <c r="FD31" s="252"/>
      <c r="FE31" s="252"/>
      <c r="FF31" s="252"/>
      <c r="FG31" s="252"/>
      <c r="FH31" s="252"/>
      <c r="FI31" s="252"/>
      <c r="FJ31" s="252"/>
      <c r="FK31" s="252"/>
      <c r="FL31" s="252"/>
      <c r="FM31" s="252"/>
      <c r="FN31" s="252"/>
      <c r="FO31" s="252"/>
      <c r="FP31" s="252"/>
      <c r="FQ31" s="252"/>
      <c r="FR31" s="252"/>
      <c r="FS31" s="252"/>
      <c r="FT31" s="252"/>
      <c r="FU31" s="252"/>
      <c r="FV31" s="252"/>
      <c r="FW31" s="252"/>
      <c r="FX31" s="252"/>
      <c r="FY31" s="252"/>
      <c r="FZ31" s="252"/>
      <c r="GA31" s="252"/>
      <c r="GB31" s="252"/>
      <c r="GC31" s="252"/>
      <c r="GD31" s="252"/>
      <c r="GE31" s="252"/>
      <c r="GF31" s="252"/>
      <c r="GG31" s="252"/>
      <c r="GH31" s="252"/>
      <c r="GI31" s="252"/>
      <c r="GJ31" s="252"/>
      <c r="GK31" s="252"/>
      <c r="GL31" s="252"/>
      <c r="GM31" s="252"/>
      <c r="GN31" s="252"/>
      <c r="GO31" s="252"/>
      <c r="GP31" s="252"/>
      <c r="GQ31" s="252"/>
      <c r="GR31" s="252"/>
      <c r="GS31" s="252"/>
      <c r="GT31" s="252"/>
      <c r="GU31" s="252"/>
      <c r="GV31" s="252"/>
      <c r="GW31" s="252"/>
      <c r="GX31" s="252"/>
      <c r="GY31" s="252"/>
      <c r="GZ31" s="252"/>
      <c r="HA31" s="252"/>
      <c r="HB31" s="252"/>
      <c r="HC31" s="252"/>
      <c r="HD31" s="252"/>
      <c r="HE31" s="252"/>
      <c r="HF31" s="252"/>
      <c r="HG31" s="252"/>
      <c r="HH31" s="252"/>
      <c r="HI31" s="252"/>
      <c r="HJ31" s="252"/>
      <c r="HK31" s="252"/>
      <c r="HL31" s="252"/>
      <c r="HM31" s="252"/>
      <c r="HN31" s="252"/>
      <c r="HO31" s="252"/>
      <c r="HP31" s="252"/>
      <c r="HQ31" s="252"/>
      <c r="HR31" s="252"/>
      <c r="HS31" s="252"/>
      <c r="HT31" s="252"/>
      <c r="HU31" s="252"/>
      <c r="HV31" s="252"/>
      <c r="HW31" s="252"/>
      <c r="HX31" s="252"/>
      <c r="HY31" s="252"/>
      <c r="HZ31" s="252"/>
      <c r="IA31" s="252"/>
      <c r="IB31" s="252"/>
      <c r="IC31" s="252"/>
      <c r="ID31" s="252"/>
      <c r="IE31" s="252"/>
      <c r="IF31" s="252"/>
      <c r="IG31" s="252"/>
      <c r="IH31" s="252"/>
      <c r="II31" s="252"/>
      <c r="IJ31" s="252"/>
      <c r="IK31" s="252"/>
      <c r="IL31" s="252"/>
      <c r="IM31" s="252"/>
      <c r="IN31" s="252"/>
      <c r="IO31" s="252"/>
      <c r="IP31" s="252"/>
      <c r="IQ31" s="252"/>
      <c r="IR31" s="252"/>
      <c r="IS31" s="252"/>
      <c r="IT31" s="252"/>
      <c r="IU31" s="252"/>
      <c r="IV31" s="252"/>
      <c r="IW31" s="252"/>
      <c r="IX31" s="252"/>
      <c r="IY31" s="252"/>
      <c r="IZ31" s="252"/>
      <c r="JA31" s="252"/>
      <c r="JB31" s="252"/>
      <c r="JC31" s="252"/>
      <c r="JD31" s="252"/>
      <c r="JE31" s="252"/>
      <c r="JF31" s="252"/>
      <c r="JG31" s="252"/>
      <c r="JH31" s="252"/>
      <c r="JI31" s="252"/>
      <c r="JJ31" s="252"/>
      <c r="JK31" s="252"/>
      <c r="JL31" s="252"/>
      <c r="JM31" s="252"/>
      <c r="JN31" s="252"/>
      <c r="JO31" s="252"/>
      <c r="JP31" s="252"/>
      <c r="JQ31" s="252"/>
      <c r="JR31" s="252"/>
      <c r="JS31" s="252"/>
      <c r="JT31" s="252"/>
      <c r="JU31" s="252"/>
      <c r="JV31" s="252"/>
      <c r="JW31" s="252"/>
      <c r="JX31" s="252"/>
      <c r="JY31" s="252"/>
      <c r="JZ31" s="252"/>
      <c r="KA31" s="252"/>
      <c r="KB31" s="252"/>
      <c r="KC31" s="252"/>
      <c r="KD31" s="252"/>
      <c r="KE31" s="252"/>
      <c r="KF31" s="252"/>
      <c r="KG31" s="252"/>
      <c r="KH31" s="252"/>
      <c r="KI31" s="252"/>
      <c r="KJ31" s="252"/>
      <c r="KK31" s="252"/>
      <c r="KL31" s="252"/>
      <c r="KM31" s="252"/>
      <c r="KN31" s="252"/>
      <c r="KO31" s="252"/>
      <c r="KP31" s="252"/>
      <c r="KQ31" s="252"/>
      <c r="KR31" s="252"/>
      <c r="KS31" s="252"/>
      <c r="KT31" s="252"/>
      <c r="KU31" s="252"/>
      <c r="KV31" s="252"/>
      <c r="KW31" s="252"/>
      <c r="KX31" s="252"/>
      <c r="KY31" s="252"/>
      <c r="KZ31" s="252"/>
      <c r="LA31" s="252"/>
      <c r="LB31" s="252"/>
      <c r="LC31" s="252"/>
      <c r="LD31" s="252"/>
      <c r="LE31" s="252"/>
      <c r="LF31" s="252"/>
      <c r="LG31" s="252"/>
      <c r="LH31" s="252"/>
      <c r="LI31" s="252"/>
      <c r="LJ31" s="252"/>
      <c r="LK31" s="252"/>
      <c r="LL31" s="252"/>
      <c r="LM31" s="252"/>
      <c r="LN31" s="252"/>
      <c r="LO31" s="252"/>
      <c r="LP31" s="252"/>
      <c r="LQ31" s="252"/>
      <c r="LR31" s="252"/>
      <c r="LS31" s="252"/>
      <c r="LT31" s="252"/>
      <c r="LU31" s="252"/>
      <c r="LV31" s="252"/>
      <c r="LW31" s="252"/>
      <c r="LX31" s="252"/>
      <c r="LY31" s="252"/>
      <c r="LZ31" s="252"/>
      <c r="MA31" s="252"/>
      <c r="MB31" s="252"/>
      <c r="MC31" s="252"/>
      <c r="MD31" s="252"/>
      <c r="ME31" s="252"/>
      <c r="MF31" s="252"/>
      <c r="MG31" s="252"/>
      <c r="MH31" s="252"/>
      <c r="MI31" s="252"/>
      <c r="MJ31" s="252"/>
      <c r="MK31" s="252"/>
      <c r="ML31" s="252"/>
      <c r="MM31" s="252"/>
      <c r="MN31" s="252"/>
      <c r="MO31" s="252"/>
      <c r="MP31" s="252"/>
      <c r="MQ31" s="252"/>
      <c r="MR31" s="252"/>
      <c r="MS31" s="252"/>
      <c r="MT31" s="252"/>
      <c r="MU31" s="252"/>
      <c r="MV31" s="252"/>
      <c r="MW31" s="252"/>
      <c r="MX31" s="252"/>
      <c r="MY31" s="252"/>
      <c r="MZ31" s="252"/>
      <c r="NA31" s="252"/>
      <c r="NB31" s="252"/>
      <c r="NC31" s="252"/>
      <c r="ND31" s="252"/>
      <c r="NE31" s="252"/>
      <c r="NF31" s="252"/>
      <c r="NG31" s="252"/>
      <c r="NH31" s="252"/>
      <c r="NI31" s="252"/>
      <c r="NJ31" s="252"/>
      <c r="NK31" s="252"/>
      <c r="NL31" s="252"/>
      <c r="NM31" s="252"/>
      <c r="NN31" s="252"/>
      <c r="NO31" s="252"/>
      <c r="NP31" s="252"/>
      <c r="NQ31" s="252"/>
      <c r="NR31" s="252"/>
      <c r="NS31" s="252"/>
      <c r="NT31" s="252"/>
      <c r="NU31" s="252"/>
      <c r="NV31" s="252"/>
      <c r="NW31" s="252"/>
      <c r="NX31" s="252"/>
      <c r="NY31" s="252"/>
      <c r="NZ31" s="252"/>
      <c r="OA31" s="252"/>
      <c r="OB31" s="252"/>
      <c r="OC31" s="252"/>
      <c r="OD31" s="252"/>
      <c r="OE31" s="252"/>
      <c r="OF31" s="252"/>
      <c r="OG31" s="252"/>
      <c r="OH31" s="252"/>
      <c r="OI31" s="252"/>
      <c r="OJ31" s="252"/>
      <c r="OK31" s="252"/>
      <c r="OL31" s="252"/>
      <c r="OM31" s="252"/>
      <c r="ON31" s="252"/>
      <c r="OO31" s="252"/>
      <c r="OP31" s="252"/>
      <c r="OQ31" s="252"/>
      <c r="OR31" s="252"/>
      <c r="OS31" s="252"/>
      <c r="OT31" s="252"/>
      <c r="OU31" s="252"/>
      <c r="OV31" s="252"/>
      <c r="OW31" s="252"/>
      <c r="OX31" s="252"/>
      <c r="OY31" s="252"/>
      <c r="OZ31" s="252"/>
      <c r="PA31" s="252"/>
      <c r="PB31" s="252"/>
      <c r="PC31" s="252"/>
      <c r="PD31" s="252"/>
      <c r="PE31" s="252"/>
      <c r="PF31" s="252"/>
      <c r="PG31" s="252"/>
      <c r="PH31" s="252"/>
      <c r="PI31" s="252"/>
      <c r="PJ31" s="252"/>
      <c r="PK31" s="252"/>
      <c r="PL31" s="252"/>
      <c r="PM31" s="252"/>
      <c r="PN31" s="252"/>
      <c r="PO31" s="252"/>
      <c r="PP31" s="252"/>
      <c r="PQ31" s="252"/>
      <c r="PR31" s="252"/>
      <c r="PS31" s="252"/>
      <c r="PT31" s="252"/>
      <c r="PU31" s="252"/>
      <c r="PV31" s="252"/>
      <c r="PW31" s="252"/>
      <c r="PX31" s="252"/>
      <c r="PY31" s="252"/>
      <c r="PZ31" s="252"/>
      <c r="QA31" s="252"/>
      <c r="QB31" s="252"/>
      <c r="QC31" s="252"/>
      <c r="QD31" s="252"/>
      <c r="QE31" s="252"/>
      <c r="QF31" s="252"/>
      <c r="QG31" s="252"/>
      <c r="QH31" s="252"/>
      <c r="QI31" s="252"/>
      <c r="QJ31" s="252"/>
      <c r="QK31" s="252"/>
      <c r="QL31" s="252"/>
      <c r="QM31" s="252"/>
      <c r="QN31" s="252"/>
      <c r="QO31" s="252"/>
      <c r="QP31" s="252"/>
      <c r="QQ31" s="252"/>
      <c r="QR31" s="252"/>
      <c r="QS31" s="252"/>
      <c r="QT31" s="252"/>
      <c r="QU31" s="252"/>
      <c r="QV31" s="252"/>
      <c r="QW31" s="252"/>
      <c r="QX31" s="252"/>
      <c r="QY31" s="252"/>
      <c r="QZ31" s="252"/>
      <c r="RA31" s="252"/>
      <c r="RB31" s="252"/>
      <c r="RC31" s="252"/>
      <c r="RD31" s="252"/>
      <c r="RE31" s="252"/>
      <c r="RF31" s="252"/>
      <c r="RG31" s="252"/>
      <c r="RH31" s="252"/>
      <c r="RI31" s="252"/>
      <c r="RJ31" s="252"/>
      <c r="RK31" s="252"/>
      <c r="RL31" s="252"/>
      <c r="RM31" s="252"/>
      <c r="RN31" s="252"/>
      <c r="RO31" s="252"/>
      <c r="RP31" s="252"/>
      <c r="RQ31" s="252"/>
      <c r="RR31" s="252"/>
      <c r="RS31" s="252"/>
      <c r="RT31" s="252"/>
      <c r="RU31" s="252"/>
      <c r="RV31" s="252"/>
      <c r="RW31" s="252"/>
      <c r="RX31" s="252"/>
      <c r="RY31" s="252"/>
      <c r="RZ31" s="252"/>
      <c r="SA31" s="252"/>
      <c r="SB31" s="252"/>
      <c r="SC31" s="252"/>
      <c r="SD31" s="252"/>
      <c r="SE31" s="252"/>
      <c r="SF31" s="252"/>
      <c r="SG31" s="252"/>
      <c r="SH31" s="252"/>
      <c r="SI31" s="252"/>
      <c r="SJ31" s="252"/>
      <c r="SK31" s="252"/>
      <c r="SL31" s="254"/>
      <c r="SM31" s="242"/>
      <c r="SN31" s="242"/>
      <c r="SO31" s="242"/>
    </row>
    <row r="32" spans="1:509" outlineLevel="2" x14ac:dyDescent="0.35">
      <c r="A32" s="242"/>
      <c r="B32" s="251"/>
      <c r="C32" s="438">
        <f>INT($C$29)+2</f>
        <v>3</v>
      </c>
      <c r="D32" s="252"/>
      <c r="E32" s="322"/>
      <c r="F32" s="322"/>
      <c r="G32" s="322"/>
      <c r="H32" s="252"/>
      <c r="I32" s="265"/>
      <c r="J32" s="265"/>
      <c r="K32" s="622" t="s">
        <v>912</v>
      </c>
      <c r="L32" s="265">
        <v>0</v>
      </c>
      <c r="M32" s="265">
        <f>L32+1</f>
        <v>1</v>
      </c>
      <c r="N32" s="265">
        <f t="shared" ref="N32:BY32" si="0">M32+1</f>
        <v>2</v>
      </c>
      <c r="O32" s="265">
        <f t="shared" si="0"/>
        <v>3</v>
      </c>
      <c r="P32" s="265">
        <f t="shared" si="0"/>
        <v>4</v>
      </c>
      <c r="Q32" s="265">
        <f t="shared" si="0"/>
        <v>5</v>
      </c>
      <c r="R32" s="265">
        <f t="shared" si="0"/>
        <v>6</v>
      </c>
      <c r="S32" s="265">
        <f t="shared" si="0"/>
        <v>7</v>
      </c>
      <c r="T32" s="265">
        <f t="shared" si="0"/>
        <v>8</v>
      </c>
      <c r="U32" s="265">
        <f t="shared" si="0"/>
        <v>9</v>
      </c>
      <c r="V32" s="265">
        <f t="shared" si="0"/>
        <v>10</v>
      </c>
      <c r="W32" s="265">
        <f t="shared" si="0"/>
        <v>11</v>
      </c>
      <c r="X32" s="265">
        <f t="shared" si="0"/>
        <v>12</v>
      </c>
      <c r="Y32" s="265">
        <f t="shared" si="0"/>
        <v>13</v>
      </c>
      <c r="Z32" s="265">
        <f t="shared" si="0"/>
        <v>14</v>
      </c>
      <c r="AA32" s="265">
        <f t="shared" si="0"/>
        <v>15</v>
      </c>
      <c r="AB32" s="265">
        <f t="shared" si="0"/>
        <v>16</v>
      </c>
      <c r="AC32" s="265">
        <f t="shared" si="0"/>
        <v>17</v>
      </c>
      <c r="AD32" s="265">
        <f t="shared" si="0"/>
        <v>18</v>
      </c>
      <c r="AE32" s="265">
        <f t="shared" si="0"/>
        <v>19</v>
      </c>
      <c r="AF32" s="265">
        <f t="shared" si="0"/>
        <v>20</v>
      </c>
      <c r="AG32" s="265">
        <f t="shared" si="0"/>
        <v>21</v>
      </c>
      <c r="AH32" s="265">
        <f t="shared" si="0"/>
        <v>22</v>
      </c>
      <c r="AI32" s="265">
        <f t="shared" si="0"/>
        <v>23</v>
      </c>
      <c r="AJ32" s="265">
        <f t="shared" si="0"/>
        <v>24</v>
      </c>
      <c r="AK32" s="265">
        <f t="shared" si="0"/>
        <v>25</v>
      </c>
      <c r="AL32" s="265">
        <f t="shared" si="0"/>
        <v>26</v>
      </c>
      <c r="AM32" s="265">
        <f t="shared" si="0"/>
        <v>27</v>
      </c>
      <c r="AN32" s="265">
        <f t="shared" si="0"/>
        <v>28</v>
      </c>
      <c r="AO32" s="265">
        <f t="shared" si="0"/>
        <v>29</v>
      </c>
      <c r="AP32" s="265">
        <f t="shared" si="0"/>
        <v>30</v>
      </c>
      <c r="AQ32" s="265">
        <f t="shared" si="0"/>
        <v>31</v>
      </c>
      <c r="AR32" s="265">
        <f t="shared" si="0"/>
        <v>32</v>
      </c>
      <c r="AS32" s="265">
        <f t="shared" si="0"/>
        <v>33</v>
      </c>
      <c r="AT32" s="265">
        <f t="shared" si="0"/>
        <v>34</v>
      </c>
      <c r="AU32" s="265">
        <f t="shared" si="0"/>
        <v>35</v>
      </c>
      <c r="AV32" s="265">
        <f t="shared" si="0"/>
        <v>36</v>
      </c>
      <c r="AW32" s="265">
        <f t="shared" si="0"/>
        <v>37</v>
      </c>
      <c r="AX32" s="265">
        <f t="shared" si="0"/>
        <v>38</v>
      </c>
      <c r="AY32" s="265">
        <f t="shared" si="0"/>
        <v>39</v>
      </c>
      <c r="AZ32" s="265">
        <f t="shared" si="0"/>
        <v>40</v>
      </c>
      <c r="BA32" s="265">
        <f t="shared" si="0"/>
        <v>41</v>
      </c>
      <c r="BB32" s="265">
        <f t="shared" si="0"/>
        <v>42</v>
      </c>
      <c r="BC32" s="265">
        <f t="shared" si="0"/>
        <v>43</v>
      </c>
      <c r="BD32" s="265">
        <f t="shared" si="0"/>
        <v>44</v>
      </c>
      <c r="BE32" s="265">
        <f t="shared" si="0"/>
        <v>45</v>
      </c>
      <c r="BF32" s="265">
        <f t="shared" si="0"/>
        <v>46</v>
      </c>
      <c r="BG32" s="265">
        <f t="shared" si="0"/>
        <v>47</v>
      </c>
      <c r="BH32" s="265">
        <f t="shared" si="0"/>
        <v>48</v>
      </c>
      <c r="BI32" s="265">
        <f t="shared" si="0"/>
        <v>49</v>
      </c>
      <c r="BJ32" s="265">
        <f t="shared" si="0"/>
        <v>50</v>
      </c>
      <c r="BK32" s="265">
        <f t="shared" si="0"/>
        <v>51</v>
      </c>
      <c r="BL32" s="265">
        <f t="shared" si="0"/>
        <v>52</v>
      </c>
      <c r="BM32" s="265">
        <f t="shared" si="0"/>
        <v>53</v>
      </c>
      <c r="BN32" s="265">
        <f t="shared" si="0"/>
        <v>54</v>
      </c>
      <c r="BO32" s="265">
        <f t="shared" si="0"/>
        <v>55</v>
      </c>
      <c r="BP32" s="265">
        <f t="shared" si="0"/>
        <v>56</v>
      </c>
      <c r="BQ32" s="265">
        <f t="shared" si="0"/>
        <v>57</v>
      </c>
      <c r="BR32" s="265">
        <f t="shared" si="0"/>
        <v>58</v>
      </c>
      <c r="BS32" s="265">
        <f t="shared" si="0"/>
        <v>59</v>
      </c>
      <c r="BT32" s="265">
        <f t="shared" si="0"/>
        <v>60</v>
      </c>
      <c r="BU32" s="265">
        <f t="shared" si="0"/>
        <v>61</v>
      </c>
      <c r="BV32" s="265">
        <f t="shared" si="0"/>
        <v>62</v>
      </c>
      <c r="BW32" s="265">
        <f t="shared" si="0"/>
        <v>63</v>
      </c>
      <c r="BX32" s="265">
        <f t="shared" si="0"/>
        <v>64</v>
      </c>
      <c r="BY32" s="265">
        <f t="shared" si="0"/>
        <v>65</v>
      </c>
      <c r="BZ32" s="265">
        <f t="shared" ref="BZ32:EK32" si="1">BY32+1</f>
        <v>66</v>
      </c>
      <c r="CA32" s="265">
        <f t="shared" si="1"/>
        <v>67</v>
      </c>
      <c r="CB32" s="265">
        <f t="shared" si="1"/>
        <v>68</v>
      </c>
      <c r="CC32" s="265">
        <f t="shared" si="1"/>
        <v>69</v>
      </c>
      <c r="CD32" s="265">
        <f t="shared" si="1"/>
        <v>70</v>
      </c>
      <c r="CE32" s="265">
        <f t="shared" si="1"/>
        <v>71</v>
      </c>
      <c r="CF32" s="265">
        <f t="shared" si="1"/>
        <v>72</v>
      </c>
      <c r="CG32" s="265">
        <f t="shared" si="1"/>
        <v>73</v>
      </c>
      <c r="CH32" s="265">
        <f t="shared" si="1"/>
        <v>74</v>
      </c>
      <c r="CI32" s="265">
        <f t="shared" si="1"/>
        <v>75</v>
      </c>
      <c r="CJ32" s="265">
        <f t="shared" si="1"/>
        <v>76</v>
      </c>
      <c r="CK32" s="265">
        <f t="shared" si="1"/>
        <v>77</v>
      </c>
      <c r="CL32" s="265">
        <f t="shared" si="1"/>
        <v>78</v>
      </c>
      <c r="CM32" s="265">
        <f t="shared" si="1"/>
        <v>79</v>
      </c>
      <c r="CN32" s="265">
        <f t="shared" si="1"/>
        <v>80</v>
      </c>
      <c r="CO32" s="265">
        <f t="shared" si="1"/>
        <v>81</v>
      </c>
      <c r="CP32" s="265">
        <f t="shared" si="1"/>
        <v>82</v>
      </c>
      <c r="CQ32" s="265">
        <f t="shared" si="1"/>
        <v>83</v>
      </c>
      <c r="CR32" s="265">
        <f t="shared" si="1"/>
        <v>84</v>
      </c>
      <c r="CS32" s="265">
        <f t="shared" si="1"/>
        <v>85</v>
      </c>
      <c r="CT32" s="265">
        <f t="shared" si="1"/>
        <v>86</v>
      </c>
      <c r="CU32" s="265">
        <f t="shared" si="1"/>
        <v>87</v>
      </c>
      <c r="CV32" s="265">
        <f t="shared" si="1"/>
        <v>88</v>
      </c>
      <c r="CW32" s="265">
        <f t="shared" si="1"/>
        <v>89</v>
      </c>
      <c r="CX32" s="265">
        <f t="shared" si="1"/>
        <v>90</v>
      </c>
      <c r="CY32" s="265">
        <f t="shared" si="1"/>
        <v>91</v>
      </c>
      <c r="CZ32" s="265">
        <f t="shared" si="1"/>
        <v>92</v>
      </c>
      <c r="DA32" s="265">
        <f t="shared" si="1"/>
        <v>93</v>
      </c>
      <c r="DB32" s="265">
        <f t="shared" si="1"/>
        <v>94</v>
      </c>
      <c r="DC32" s="265">
        <f t="shared" si="1"/>
        <v>95</v>
      </c>
      <c r="DD32" s="265">
        <f t="shared" si="1"/>
        <v>96</v>
      </c>
      <c r="DE32" s="265">
        <f t="shared" si="1"/>
        <v>97</v>
      </c>
      <c r="DF32" s="265">
        <f t="shared" si="1"/>
        <v>98</v>
      </c>
      <c r="DG32" s="265">
        <f t="shared" si="1"/>
        <v>99</v>
      </c>
      <c r="DH32" s="265">
        <f t="shared" si="1"/>
        <v>100</v>
      </c>
      <c r="DI32" s="265">
        <f t="shared" si="1"/>
        <v>101</v>
      </c>
      <c r="DJ32" s="265">
        <f t="shared" si="1"/>
        <v>102</v>
      </c>
      <c r="DK32" s="265">
        <f t="shared" si="1"/>
        <v>103</v>
      </c>
      <c r="DL32" s="265">
        <f t="shared" si="1"/>
        <v>104</v>
      </c>
      <c r="DM32" s="265">
        <f t="shared" si="1"/>
        <v>105</v>
      </c>
      <c r="DN32" s="265">
        <f t="shared" si="1"/>
        <v>106</v>
      </c>
      <c r="DO32" s="265">
        <f t="shared" si="1"/>
        <v>107</v>
      </c>
      <c r="DP32" s="265">
        <f t="shared" si="1"/>
        <v>108</v>
      </c>
      <c r="DQ32" s="265">
        <f t="shared" si="1"/>
        <v>109</v>
      </c>
      <c r="DR32" s="265">
        <f t="shared" si="1"/>
        <v>110</v>
      </c>
      <c r="DS32" s="265">
        <f t="shared" si="1"/>
        <v>111</v>
      </c>
      <c r="DT32" s="265">
        <f t="shared" si="1"/>
        <v>112</v>
      </c>
      <c r="DU32" s="265">
        <f t="shared" si="1"/>
        <v>113</v>
      </c>
      <c r="DV32" s="265">
        <f t="shared" si="1"/>
        <v>114</v>
      </c>
      <c r="DW32" s="265">
        <f t="shared" si="1"/>
        <v>115</v>
      </c>
      <c r="DX32" s="265">
        <f t="shared" si="1"/>
        <v>116</v>
      </c>
      <c r="DY32" s="265">
        <f t="shared" si="1"/>
        <v>117</v>
      </c>
      <c r="DZ32" s="265">
        <f t="shared" si="1"/>
        <v>118</v>
      </c>
      <c r="EA32" s="265">
        <f t="shared" si="1"/>
        <v>119</v>
      </c>
      <c r="EB32" s="265">
        <f t="shared" si="1"/>
        <v>120</v>
      </c>
      <c r="EC32" s="265">
        <f t="shared" si="1"/>
        <v>121</v>
      </c>
      <c r="ED32" s="265">
        <f t="shared" si="1"/>
        <v>122</v>
      </c>
      <c r="EE32" s="265">
        <f t="shared" si="1"/>
        <v>123</v>
      </c>
      <c r="EF32" s="265">
        <f t="shared" si="1"/>
        <v>124</v>
      </c>
      <c r="EG32" s="265">
        <f t="shared" si="1"/>
        <v>125</v>
      </c>
      <c r="EH32" s="265">
        <f t="shared" si="1"/>
        <v>126</v>
      </c>
      <c r="EI32" s="265">
        <f t="shared" si="1"/>
        <v>127</v>
      </c>
      <c r="EJ32" s="265">
        <f t="shared" si="1"/>
        <v>128</v>
      </c>
      <c r="EK32" s="265">
        <f t="shared" si="1"/>
        <v>129</v>
      </c>
      <c r="EL32" s="265">
        <f t="shared" ref="EL32:GW32" si="2">EK32+1</f>
        <v>130</v>
      </c>
      <c r="EM32" s="265">
        <f t="shared" si="2"/>
        <v>131</v>
      </c>
      <c r="EN32" s="265">
        <f t="shared" si="2"/>
        <v>132</v>
      </c>
      <c r="EO32" s="265">
        <f t="shared" si="2"/>
        <v>133</v>
      </c>
      <c r="EP32" s="265">
        <f t="shared" si="2"/>
        <v>134</v>
      </c>
      <c r="EQ32" s="265">
        <f t="shared" si="2"/>
        <v>135</v>
      </c>
      <c r="ER32" s="265">
        <f t="shared" si="2"/>
        <v>136</v>
      </c>
      <c r="ES32" s="265">
        <f t="shared" si="2"/>
        <v>137</v>
      </c>
      <c r="ET32" s="265">
        <f t="shared" si="2"/>
        <v>138</v>
      </c>
      <c r="EU32" s="265">
        <f t="shared" si="2"/>
        <v>139</v>
      </c>
      <c r="EV32" s="265">
        <f t="shared" si="2"/>
        <v>140</v>
      </c>
      <c r="EW32" s="265">
        <f t="shared" si="2"/>
        <v>141</v>
      </c>
      <c r="EX32" s="265">
        <f t="shared" si="2"/>
        <v>142</v>
      </c>
      <c r="EY32" s="265">
        <f t="shared" si="2"/>
        <v>143</v>
      </c>
      <c r="EZ32" s="265">
        <f t="shared" si="2"/>
        <v>144</v>
      </c>
      <c r="FA32" s="265">
        <f t="shared" si="2"/>
        <v>145</v>
      </c>
      <c r="FB32" s="265">
        <f t="shared" si="2"/>
        <v>146</v>
      </c>
      <c r="FC32" s="265">
        <f t="shared" si="2"/>
        <v>147</v>
      </c>
      <c r="FD32" s="265">
        <f t="shared" si="2"/>
        <v>148</v>
      </c>
      <c r="FE32" s="265">
        <f t="shared" si="2"/>
        <v>149</v>
      </c>
      <c r="FF32" s="265">
        <f t="shared" si="2"/>
        <v>150</v>
      </c>
      <c r="FG32" s="265">
        <f t="shared" si="2"/>
        <v>151</v>
      </c>
      <c r="FH32" s="265">
        <f t="shared" si="2"/>
        <v>152</v>
      </c>
      <c r="FI32" s="265">
        <f t="shared" si="2"/>
        <v>153</v>
      </c>
      <c r="FJ32" s="265">
        <f t="shared" si="2"/>
        <v>154</v>
      </c>
      <c r="FK32" s="265">
        <f t="shared" si="2"/>
        <v>155</v>
      </c>
      <c r="FL32" s="265">
        <f t="shared" si="2"/>
        <v>156</v>
      </c>
      <c r="FM32" s="265">
        <f t="shared" si="2"/>
        <v>157</v>
      </c>
      <c r="FN32" s="265">
        <f t="shared" si="2"/>
        <v>158</v>
      </c>
      <c r="FO32" s="265">
        <f t="shared" si="2"/>
        <v>159</v>
      </c>
      <c r="FP32" s="265">
        <f t="shared" si="2"/>
        <v>160</v>
      </c>
      <c r="FQ32" s="265">
        <f t="shared" si="2"/>
        <v>161</v>
      </c>
      <c r="FR32" s="265">
        <f t="shared" si="2"/>
        <v>162</v>
      </c>
      <c r="FS32" s="265">
        <f t="shared" si="2"/>
        <v>163</v>
      </c>
      <c r="FT32" s="265">
        <f t="shared" si="2"/>
        <v>164</v>
      </c>
      <c r="FU32" s="265">
        <f t="shared" si="2"/>
        <v>165</v>
      </c>
      <c r="FV32" s="265">
        <f t="shared" si="2"/>
        <v>166</v>
      </c>
      <c r="FW32" s="265">
        <f t="shared" si="2"/>
        <v>167</v>
      </c>
      <c r="FX32" s="265">
        <f t="shared" si="2"/>
        <v>168</v>
      </c>
      <c r="FY32" s="265">
        <f t="shared" si="2"/>
        <v>169</v>
      </c>
      <c r="FZ32" s="265">
        <f t="shared" si="2"/>
        <v>170</v>
      </c>
      <c r="GA32" s="265">
        <f t="shared" si="2"/>
        <v>171</v>
      </c>
      <c r="GB32" s="265">
        <f t="shared" si="2"/>
        <v>172</v>
      </c>
      <c r="GC32" s="265">
        <f t="shared" si="2"/>
        <v>173</v>
      </c>
      <c r="GD32" s="265">
        <f t="shared" si="2"/>
        <v>174</v>
      </c>
      <c r="GE32" s="265">
        <f t="shared" si="2"/>
        <v>175</v>
      </c>
      <c r="GF32" s="265">
        <f t="shared" si="2"/>
        <v>176</v>
      </c>
      <c r="GG32" s="265">
        <f t="shared" si="2"/>
        <v>177</v>
      </c>
      <c r="GH32" s="265">
        <f t="shared" si="2"/>
        <v>178</v>
      </c>
      <c r="GI32" s="265">
        <f t="shared" si="2"/>
        <v>179</v>
      </c>
      <c r="GJ32" s="265">
        <f t="shared" si="2"/>
        <v>180</v>
      </c>
      <c r="GK32" s="265">
        <f t="shared" si="2"/>
        <v>181</v>
      </c>
      <c r="GL32" s="265">
        <f t="shared" si="2"/>
        <v>182</v>
      </c>
      <c r="GM32" s="265">
        <f t="shared" si="2"/>
        <v>183</v>
      </c>
      <c r="GN32" s="265">
        <f t="shared" si="2"/>
        <v>184</v>
      </c>
      <c r="GO32" s="265">
        <f t="shared" si="2"/>
        <v>185</v>
      </c>
      <c r="GP32" s="265">
        <f t="shared" si="2"/>
        <v>186</v>
      </c>
      <c r="GQ32" s="265">
        <f t="shared" si="2"/>
        <v>187</v>
      </c>
      <c r="GR32" s="265">
        <f t="shared" si="2"/>
        <v>188</v>
      </c>
      <c r="GS32" s="265">
        <f t="shared" si="2"/>
        <v>189</v>
      </c>
      <c r="GT32" s="265">
        <f t="shared" si="2"/>
        <v>190</v>
      </c>
      <c r="GU32" s="265">
        <f t="shared" si="2"/>
        <v>191</v>
      </c>
      <c r="GV32" s="265">
        <f t="shared" si="2"/>
        <v>192</v>
      </c>
      <c r="GW32" s="265">
        <f t="shared" si="2"/>
        <v>193</v>
      </c>
      <c r="GX32" s="265">
        <f t="shared" ref="GX32:JI32" si="3">GW32+1</f>
        <v>194</v>
      </c>
      <c r="GY32" s="265">
        <f t="shared" si="3"/>
        <v>195</v>
      </c>
      <c r="GZ32" s="265">
        <f t="shared" si="3"/>
        <v>196</v>
      </c>
      <c r="HA32" s="265">
        <f t="shared" si="3"/>
        <v>197</v>
      </c>
      <c r="HB32" s="265">
        <f t="shared" si="3"/>
        <v>198</v>
      </c>
      <c r="HC32" s="265">
        <f t="shared" si="3"/>
        <v>199</v>
      </c>
      <c r="HD32" s="265">
        <f t="shared" si="3"/>
        <v>200</v>
      </c>
      <c r="HE32" s="265">
        <f t="shared" si="3"/>
        <v>201</v>
      </c>
      <c r="HF32" s="265">
        <f t="shared" si="3"/>
        <v>202</v>
      </c>
      <c r="HG32" s="265">
        <f t="shared" si="3"/>
        <v>203</v>
      </c>
      <c r="HH32" s="265">
        <f t="shared" si="3"/>
        <v>204</v>
      </c>
      <c r="HI32" s="265">
        <f t="shared" si="3"/>
        <v>205</v>
      </c>
      <c r="HJ32" s="265">
        <f t="shared" si="3"/>
        <v>206</v>
      </c>
      <c r="HK32" s="265">
        <f t="shared" si="3"/>
        <v>207</v>
      </c>
      <c r="HL32" s="265">
        <f t="shared" si="3"/>
        <v>208</v>
      </c>
      <c r="HM32" s="265">
        <f t="shared" si="3"/>
        <v>209</v>
      </c>
      <c r="HN32" s="265">
        <f t="shared" si="3"/>
        <v>210</v>
      </c>
      <c r="HO32" s="265">
        <f t="shared" si="3"/>
        <v>211</v>
      </c>
      <c r="HP32" s="265">
        <f t="shared" si="3"/>
        <v>212</v>
      </c>
      <c r="HQ32" s="265">
        <f t="shared" si="3"/>
        <v>213</v>
      </c>
      <c r="HR32" s="265">
        <f t="shared" si="3"/>
        <v>214</v>
      </c>
      <c r="HS32" s="265">
        <f t="shared" si="3"/>
        <v>215</v>
      </c>
      <c r="HT32" s="265">
        <f t="shared" si="3"/>
        <v>216</v>
      </c>
      <c r="HU32" s="265">
        <f t="shared" si="3"/>
        <v>217</v>
      </c>
      <c r="HV32" s="265">
        <f t="shared" si="3"/>
        <v>218</v>
      </c>
      <c r="HW32" s="265">
        <f t="shared" si="3"/>
        <v>219</v>
      </c>
      <c r="HX32" s="265">
        <f t="shared" si="3"/>
        <v>220</v>
      </c>
      <c r="HY32" s="265">
        <f t="shared" si="3"/>
        <v>221</v>
      </c>
      <c r="HZ32" s="265">
        <f t="shared" si="3"/>
        <v>222</v>
      </c>
      <c r="IA32" s="265">
        <f t="shared" si="3"/>
        <v>223</v>
      </c>
      <c r="IB32" s="265">
        <f t="shared" si="3"/>
        <v>224</v>
      </c>
      <c r="IC32" s="265">
        <f t="shared" si="3"/>
        <v>225</v>
      </c>
      <c r="ID32" s="265">
        <f t="shared" si="3"/>
        <v>226</v>
      </c>
      <c r="IE32" s="265">
        <f t="shared" si="3"/>
        <v>227</v>
      </c>
      <c r="IF32" s="265">
        <f t="shared" si="3"/>
        <v>228</v>
      </c>
      <c r="IG32" s="265">
        <f t="shared" si="3"/>
        <v>229</v>
      </c>
      <c r="IH32" s="265">
        <f t="shared" si="3"/>
        <v>230</v>
      </c>
      <c r="II32" s="265">
        <f t="shared" si="3"/>
        <v>231</v>
      </c>
      <c r="IJ32" s="265">
        <f t="shared" si="3"/>
        <v>232</v>
      </c>
      <c r="IK32" s="265">
        <f t="shared" si="3"/>
        <v>233</v>
      </c>
      <c r="IL32" s="265">
        <f t="shared" si="3"/>
        <v>234</v>
      </c>
      <c r="IM32" s="265">
        <f t="shared" si="3"/>
        <v>235</v>
      </c>
      <c r="IN32" s="265">
        <f t="shared" si="3"/>
        <v>236</v>
      </c>
      <c r="IO32" s="265">
        <f t="shared" si="3"/>
        <v>237</v>
      </c>
      <c r="IP32" s="265">
        <f t="shared" si="3"/>
        <v>238</v>
      </c>
      <c r="IQ32" s="265">
        <f t="shared" si="3"/>
        <v>239</v>
      </c>
      <c r="IR32" s="265">
        <f t="shared" si="3"/>
        <v>240</v>
      </c>
      <c r="IS32" s="265">
        <f t="shared" si="3"/>
        <v>241</v>
      </c>
      <c r="IT32" s="265">
        <f t="shared" si="3"/>
        <v>242</v>
      </c>
      <c r="IU32" s="265">
        <f t="shared" si="3"/>
        <v>243</v>
      </c>
      <c r="IV32" s="265">
        <f t="shared" si="3"/>
        <v>244</v>
      </c>
      <c r="IW32" s="265">
        <f t="shared" si="3"/>
        <v>245</v>
      </c>
      <c r="IX32" s="265">
        <f t="shared" si="3"/>
        <v>246</v>
      </c>
      <c r="IY32" s="265">
        <f t="shared" si="3"/>
        <v>247</v>
      </c>
      <c r="IZ32" s="265">
        <f t="shared" si="3"/>
        <v>248</v>
      </c>
      <c r="JA32" s="265">
        <f t="shared" si="3"/>
        <v>249</v>
      </c>
      <c r="JB32" s="265">
        <f t="shared" si="3"/>
        <v>250</v>
      </c>
      <c r="JC32" s="265">
        <f t="shared" si="3"/>
        <v>251</v>
      </c>
      <c r="JD32" s="265">
        <f t="shared" si="3"/>
        <v>252</v>
      </c>
      <c r="JE32" s="265">
        <f t="shared" si="3"/>
        <v>253</v>
      </c>
      <c r="JF32" s="265">
        <f t="shared" si="3"/>
        <v>254</v>
      </c>
      <c r="JG32" s="265">
        <f t="shared" si="3"/>
        <v>255</v>
      </c>
      <c r="JH32" s="265">
        <f t="shared" si="3"/>
        <v>256</v>
      </c>
      <c r="JI32" s="265">
        <f t="shared" si="3"/>
        <v>257</v>
      </c>
      <c r="JJ32" s="265">
        <f t="shared" ref="JJ32:LU32" si="4">JI32+1</f>
        <v>258</v>
      </c>
      <c r="JK32" s="265">
        <f t="shared" si="4"/>
        <v>259</v>
      </c>
      <c r="JL32" s="265">
        <f t="shared" si="4"/>
        <v>260</v>
      </c>
      <c r="JM32" s="265">
        <f t="shared" si="4"/>
        <v>261</v>
      </c>
      <c r="JN32" s="265">
        <f t="shared" si="4"/>
        <v>262</v>
      </c>
      <c r="JO32" s="265">
        <f t="shared" si="4"/>
        <v>263</v>
      </c>
      <c r="JP32" s="265">
        <f t="shared" si="4"/>
        <v>264</v>
      </c>
      <c r="JQ32" s="265">
        <f t="shared" si="4"/>
        <v>265</v>
      </c>
      <c r="JR32" s="265">
        <f t="shared" si="4"/>
        <v>266</v>
      </c>
      <c r="JS32" s="265">
        <f t="shared" si="4"/>
        <v>267</v>
      </c>
      <c r="JT32" s="265">
        <f t="shared" si="4"/>
        <v>268</v>
      </c>
      <c r="JU32" s="265">
        <f t="shared" si="4"/>
        <v>269</v>
      </c>
      <c r="JV32" s="265">
        <f t="shared" si="4"/>
        <v>270</v>
      </c>
      <c r="JW32" s="265">
        <f t="shared" si="4"/>
        <v>271</v>
      </c>
      <c r="JX32" s="265">
        <f t="shared" si="4"/>
        <v>272</v>
      </c>
      <c r="JY32" s="265">
        <f t="shared" si="4"/>
        <v>273</v>
      </c>
      <c r="JZ32" s="265">
        <f t="shared" si="4"/>
        <v>274</v>
      </c>
      <c r="KA32" s="265">
        <f t="shared" si="4"/>
        <v>275</v>
      </c>
      <c r="KB32" s="265">
        <f t="shared" si="4"/>
        <v>276</v>
      </c>
      <c r="KC32" s="265">
        <f t="shared" si="4"/>
        <v>277</v>
      </c>
      <c r="KD32" s="265">
        <f t="shared" si="4"/>
        <v>278</v>
      </c>
      <c r="KE32" s="265">
        <f t="shared" si="4"/>
        <v>279</v>
      </c>
      <c r="KF32" s="265">
        <f t="shared" si="4"/>
        <v>280</v>
      </c>
      <c r="KG32" s="265">
        <f t="shared" si="4"/>
        <v>281</v>
      </c>
      <c r="KH32" s="265">
        <f t="shared" si="4"/>
        <v>282</v>
      </c>
      <c r="KI32" s="265">
        <f t="shared" si="4"/>
        <v>283</v>
      </c>
      <c r="KJ32" s="265">
        <f t="shared" si="4"/>
        <v>284</v>
      </c>
      <c r="KK32" s="265">
        <f t="shared" si="4"/>
        <v>285</v>
      </c>
      <c r="KL32" s="265">
        <f t="shared" si="4"/>
        <v>286</v>
      </c>
      <c r="KM32" s="265">
        <f t="shared" si="4"/>
        <v>287</v>
      </c>
      <c r="KN32" s="265">
        <f t="shared" si="4"/>
        <v>288</v>
      </c>
      <c r="KO32" s="265">
        <f t="shared" si="4"/>
        <v>289</v>
      </c>
      <c r="KP32" s="265">
        <f t="shared" si="4"/>
        <v>290</v>
      </c>
      <c r="KQ32" s="265">
        <f t="shared" si="4"/>
        <v>291</v>
      </c>
      <c r="KR32" s="265">
        <f t="shared" si="4"/>
        <v>292</v>
      </c>
      <c r="KS32" s="265">
        <f t="shared" si="4"/>
        <v>293</v>
      </c>
      <c r="KT32" s="265">
        <f t="shared" si="4"/>
        <v>294</v>
      </c>
      <c r="KU32" s="265">
        <f t="shared" si="4"/>
        <v>295</v>
      </c>
      <c r="KV32" s="265">
        <f t="shared" si="4"/>
        <v>296</v>
      </c>
      <c r="KW32" s="265">
        <f t="shared" si="4"/>
        <v>297</v>
      </c>
      <c r="KX32" s="265">
        <f t="shared" si="4"/>
        <v>298</v>
      </c>
      <c r="KY32" s="265">
        <f t="shared" si="4"/>
        <v>299</v>
      </c>
      <c r="KZ32" s="265">
        <f t="shared" si="4"/>
        <v>300</v>
      </c>
      <c r="LA32" s="265">
        <f t="shared" si="4"/>
        <v>301</v>
      </c>
      <c r="LB32" s="265">
        <f t="shared" si="4"/>
        <v>302</v>
      </c>
      <c r="LC32" s="265">
        <f t="shared" si="4"/>
        <v>303</v>
      </c>
      <c r="LD32" s="265">
        <f t="shared" si="4"/>
        <v>304</v>
      </c>
      <c r="LE32" s="265">
        <f t="shared" si="4"/>
        <v>305</v>
      </c>
      <c r="LF32" s="265">
        <f t="shared" si="4"/>
        <v>306</v>
      </c>
      <c r="LG32" s="265">
        <f t="shared" si="4"/>
        <v>307</v>
      </c>
      <c r="LH32" s="265">
        <f t="shared" si="4"/>
        <v>308</v>
      </c>
      <c r="LI32" s="265">
        <f t="shared" si="4"/>
        <v>309</v>
      </c>
      <c r="LJ32" s="265">
        <f t="shared" si="4"/>
        <v>310</v>
      </c>
      <c r="LK32" s="265">
        <f t="shared" si="4"/>
        <v>311</v>
      </c>
      <c r="LL32" s="265">
        <f t="shared" si="4"/>
        <v>312</v>
      </c>
      <c r="LM32" s="265">
        <f t="shared" si="4"/>
        <v>313</v>
      </c>
      <c r="LN32" s="265">
        <f t="shared" si="4"/>
        <v>314</v>
      </c>
      <c r="LO32" s="265">
        <f t="shared" si="4"/>
        <v>315</v>
      </c>
      <c r="LP32" s="265">
        <f t="shared" si="4"/>
        <v>316</v>
      </c>
      <c r="LQ32" s="265">
        <f t="shared" si="4"/>
        <v>317</v>
      </c>
      <c r="LR32" s="265">
        <f t="shared" si="4"/>
        <v>318</v>
      </c>
      <c r="LS32" s="265">
        <f t="shared" si="4"/>
        <v>319</v>
      </c>
      <c r="LT32" s="265">
        <f t="shared" si="4"/>
        <v>320</v>
      </c>
      <c r="LU32" s="265">
        <f t="shared" si="4"/>
        <v>321</v>
      </c>
      <c r="LV32" s="265">
        <f t="shared" ref="LV32:OG32" si="5">LU32+1</f>
        <v>322</v>
      </c>
      <c r="LW32" s="265">
        <f t="shared" si="5"/>
        <v>323</v>
      </c>
      <c r="LX32" s="265">
        <f t="shared" si="5"/>
        <v>324</v>
      </c>
      <c r="LY32" s="265">
        <f t="shared" si="5"/>
        <v>325</v>
      </c>
      <c r="LZ32" s="265">
        <f t="shared" si="5"/>
        <v>326</v>
      </c>
      <c r="MA32" s="265">
        <f t="shared" si="5"/>
        <v>327</v>
      </c>
      <c r="MB32" s="265">
        <f t="shared" si="5"/>
        <v>328</v>
      </c>
      <c r="MC32" s="265">
        <f t="shared" si="5"/>
        <v>329</v>
      </c>
      <c r="MD32" s="265">
        <f t="shared" si="5"/>
        <v>330</v>
      </c>
      <c r="ME32" s="265">
        <f t="shared" si="5"/>
        <v>331</v>
      </c>
      <c r="MF32" s="265">
        <f t="shared" si="5"/>
        <v>332</v>
      </c>
      <c r="MG32" s="265">
        <f t="shared" si="5"/>
        <v>333</v>
      </c>
      <c r="MH32" s="265">
        <f t="shared" si="5"/>
        <v>334</v>
      </c>
      <c r="MI32" s="265">
        <f t="shared" si="5"/>
        <v>335</v>
      </c>
      <c r="MJ32" s="265">
        <f t="shared" si="5"/>
        <v>336</v>
      </c>
      <c r="MK32" s="265">
        <f t="shared" si="5"/>
        <v>337</v>
      </c>
      <c r="ML32" s="265">
        <f t="shared" si="5"/>
        <v>338</v>
      </c>
      <c r="MM32" s="265">
        <f t="shared" si="5"/>
        <v>339</v>
      </c>
      <c r="MN32" s="265">
        <f t="shared" si="5"/>
        <v>340</v>
      </c>
      <c r="MO32" s="265">
        <f t="shared" si="5"/>
        <v>341</v>
      </c>
      <c r="MP32" s="265">
        <f t="shared" si="5"/>
        <v>342</v>
      </c>
      <c r="MQ32" s="265">
        <f t="shared" si="5"/>
        <v>343</v>
      </c>
      <c r="MR32" s="265">
        <f t="shared" si="5"/>
        <v>344</v>
      </c>
      <c r="MS32" s="265">
        <f t="shared" si="5"/>
        <v>345</v>
      </c>
      <c r="MT32" s="265">
        <f t="shared" si="5"/>
        <v>346</v>
      </c>
      <c r="MU32" s="265">
        <f t="shared" si="5"/>
        <v>347</v>
      </c>
      <c r="MV32" s="265">
        <f t="shared" si="5"/>
        <v>348</v>
      </c>
      <c r="MW32" s="265">
        <f t="shared" si="5"/>
        <v>349</v>
      </c>
      <c r="MX32" s="265">
        <f t="shared" si="5"/>
        <v>350</v>
      </c>
      <c r="MY32" s="265">
        <f t="shared" si="5"/>
        <v>351</v>
      </c>
      <c r="MZ32" s="265">
        <f t="shared" si="5"/>
        <v>352</v>
      </c>
      <c r="NA32" s="265">
        <f t="shared" si="5"/>
        <v>353</v>
      </c>
      <c r="NB32" s="265">
        <f t="shared" si="5"/>
        <v>354</v>
      </c>
      <c r="NC32" s="265">
        <f t="shared" si="5"/>
        <v>355</v>
      </c>
      <c r="ND32" s="265">
        <f t="shared" si="5"/>
        <v>356</v>
      </c>
      <c r="NE32" s="265">
        <f t="shared" si="5"/>
        <v>357</v>
      </c>
      <c r="NF32" s="265">
        <f t="shared" si="5"/>
        <v>358</v>
      </c>
      <c r="NG32" s="265">
        <f t="shared" si="5"/>
        <v>359</v>
      </c>
      <c r="NH32" s="265">
        <f t="shared" si="5"/>
        <v>360</v>
      </c>
      <c r="NI32" s="265">
        <f t="shared" si="5"/>
        <v>361</v>
      </c>
      <c r="NJ32" s="265">
        <f t="shared" si="5"/>
        <v>362</v>
      </c>
      <c r="NK32" s="265">
        <f t="shared" si="5"/>
        <v>363</v>
      </c>
      <c r="NL32" s="265">
        <f t="shared" si="5"/>
        <v>364</v>
      </c>
      <c r="NM32" s="265">
        <f t="shared" si="5"/>
        <v>365</v>
      </c>
      <c r="NN32" s="265">
        <f t="shared" si="5"/>
        <v>366</v>
      </c>
      <c r="NO32" s="265">
        <f t="shared" si="5"/>
        <v>367</v>
      </c>
      <c r="NP32" s="265">
        <f t="shared" si="5"/>
        <v>368</v>
      </c>
      <c r="NQ32" s="265">
        <f t="shared" si="5"/>
        <v>369</v>
      </c>
      <c r="NR32" s="265">
        <f t="shared" si="5"/>
        <v>370</v>
      </c>
      <c r="NS32" s="265">
        <f t="shared" si="5"/>
        <v>371</v>
      </c>
      <c r="NT32" s="265">
        <f t="shared" si="5"/>
        <v>372</v>
      </c>
      <c r="NU32" s="265">
        <f t="shared" si="5"/>
        <v>373</v>
      </c>
      <c r="NV32" s="265">
        <f t="shared" si="5"/>
        <v>374</v>
      </c>
      <c r="NW32" s="265">
        <f t="shared" si="5"/>
        <v>375</v>
      </c>
      <c r="NX32" s="265">
        <f t="shared" si="5"/>
        <v>376</v>
      </c>
      <c r="NY32" s="265">
        <f t="shared" si="5"/>
        <v>377</v>
      </c>
      <c r="NZ32" s="265">
        <f t="shared" si="5"/>
        <v>378</v>
      </c>
      <c r="OA32" s="265">
        <f t="shared" si="5"/>
        <v>379</v>
      </c>
      <c r="OB32" s="265">
        <f t="shared" si="5"/>
        <v>380</v>
      </c>
      <c r="OC32" s="265">
        <f t="shared" si="5"/>
        <v>381</v>
      </c>
      <c r="OD32" s="265">
        <f t="shared" si="5"/>
        <v>382</v>
      </c>
      <c r="OE32" s="265">
        <f t="shared" si="5"/>
        <v>383</v>
      </c>
      <c r="OF32" s="265">
        <f t="shared" si="5"/>
        <v>384</v>
      </c>
      <c r="OG32" s="265">
        <f t="shared" si="5"/>
        <v>385</v>
      </c>
      <c r="OH32" s="265">
        <f t="shared" ref="OH32:QS32" si="6">OG32+1</f>
        <v>386</v>
      </c>
      <c r="OI32" s="265">
        <f t="shared" si="6"/>
        <v>387</v>
      </c>
      <c r="OJ32" s="265">
        <f t="shared" si="6"/>
        <v>388</v>
      </c>
      <c r="OK32" s="265">
        <f t="shared" si="6"/>
        <v>389</v>
      </c>
      <c r="OL32" s="265">
        <f t="shared" si="6"/>
        <v>390</v>
      </c>
      <c r="OM32" s="265">
        <f t="shared" si="6"/>
        <v>391</v>
      </c>
      <c r="ON32" s="265">
        <f t="shared" si="6"/>
        <v>392</v>
      </c>
      <c r="OO32" s="265">
        <f t="shared" si="6"/>
        <v>393</v>
      </c>
      <c r="OP32" s="265">
        <f t="shared" si="6"/>
        <v>394</v>
      </c>
      <c r="OQ32" s="265">
        <f t="shared" si="6"/>
        <v>395</v>
      </c>
      <c r="OR32" s="265">
        <f t="shared" si="6"/>
        <v>396</v>
      </c>
      <c r="OS32" s="265">
        <f t="shared" si="6"/>
        <v>397</v>
      </c>
      <c r="OT32" s="265">
        <f t="shared" si="6"/>
        <v>398</v>
      </c>
      <c r="OU32" s="265">
        <f t="shared" si="6"/>
        <v>399</v>
      </c>
      <c r="OV32" s="265">
        <f t="shared" si="6"/>
        <v>400</v>
      </c>
      <c r="OW32" s="265">
        <f t="shared" si="6"/>
        <v>401</v>
      </c>
      <c r="OX32" s="265">
        <f t="shared" si="6"/>
        <v>402</v>
      </c>
      <c r="OY32" s="265">
        <f t="shared" si="6"/>
        <v>403</v>
      </c>
      <c r="OZ32" s="265">
        <f t="shared" si="6"/>
        <v>404</v>
      </c>
      <c r="PA32" s="265">
        <f t="shared" si="6"/>
        <v>405</v>
      </c>
      <c r="PB32" s="265">
        <f t="shared" si="6"/>
        <v>406</v>
      </c>
      <c r="PC32" s="265">
        <f t="shared" si="6"/>
        <v>407</v>
      </c>
      <c r="PD32" s="265">
        <f t="shared" si="6"/>
        <v>408</v>
      </c>
      <c r="PE32" s="265">
        <f t="shared" si="6"/>
        <v>409</v>
      </c>
      <c r="PF32" s="265">
        <f t="shared" si="6"/>
        <v>410</v>
      </c>
      <c r="PG32" s="265">
        <f t="shared" si="6"/>
        <v>411</v>
      </c>
      <c r="PH32" s="265">
        <f t="shared" si="6"/>
        <v>412</v>
      </c>
      <c r="PI32" s="265">
        <f t="shared" si="6"/>
        <v>413</v>
      </c>
      <c r="PJ32" s="265">
        <f t="shared" si="6"/>
        <v>414</v>
      </c>
      <c r="PK32" s="265">
        <f t="shared" si="6"/>
        <v>415</v>
      </c>
      <c r="PL32" s="265">
        <f t="shared" si="6"/>
        <v>416</v>
      </c>
      <c r="PM32" s="265">
        <f t="shared" si="6"/>
        <v>417</v>
      </c>
      <c r="PN32" s="265">
        <f t="shared" si="6"/>
        <v>418</v>
      </c>
      <c r="PO32" s="265">
        <f t="shared" si="6"/>
        <v>419</v>
      </c>
      <c r="PP32" s="265">
        <f t="shared" si="6"/>
        <v>420</v>
      </c>
      <c r="PQ32" s="265">
        <f t="shared" si="6"/>
        <v>421</v>
      </c>
      <c r="PR32" s="265">
        <f t="shared" si="6"/>
        <v>422</v>
      </c>
      <c r="PS32" s="265">
        <f t="shared" si="6"/>
        <v>423</v>
      </c>
      <c r="PT32" s="265">
        <f t="shared" si="6"/>
        <v>424</v>
      </c>
      <c r="PU32" s="265">
        <f t="shared" si="6"/>
        <v>425</v>
      </c>
      <c r="PV32" s="265">
        <f t="shared" si="6"/>
        <v>426</v>
      </c>
      <c r="PW32" s="265">
        <f t="shared" si="6"/>
        <v>427</v>
      </c>
      <c r="PX32" s="265">
        <f t="shared" si="6"/>
        <v>428</v>
      </c>
      <c r="PY32" s="265">
        <f t="shared" si="6"/>
        <v>429</v>
      </c>
      <c r="PZ32" s="265">
        <f t="shared" si="6"/>
        <v>430</v>
      </c>
      <c r="QA32" s="265">
        <f t="shared" si="6"/>
        <v>431</v>
      </c>
      <c r="QB32" s="265">
        <f t="shared" si="6"/>
        <v>432</v>
      </c>
      <c r="QC32" s="265">
        <f t="shared" si="6"/>
        <v>433</v>
      </c>
      <c r="QD32" s="265">
        <f t="shared" si="6"/>
        <v>434</v>
      </c>
      <c r="QE32" s="265">
        <f t="shared" si="6"/>
        <v>435</v>
      </c>
      <c r="QF32" s="265">
        <f t="shared" si="6"/>
        <v>436</v>
      </c>
      <c r="QG32" s="265">
        <f t="shared" si="6"/>
        <v>437</v>
      </c>
      <c r="QH32" s="265">
        <f t="shared" si="6"/>
        <v>438</v>
      </c>
      <c r="QI32" s="265">
        <f t="shared" si="6"/>
        <v>439</v>
      </c>
      <c r="QJ32" s="265">
        <f t="shared" si="6"/>
        <v>440</v>
      </c>
      <c r="QK32" s="265">
        <f t="shared" si="6"/>
        <v>441</v>
      </c>
      <c r="QL32" s="265">
        <f t="shared" si="6"/>
        <v>442</v>
      </c>
      <c r="QM32" s="265">
        <f t="shared" si="6"/>
        <v>443</v>
      </c>
      <c r="QN32" s="265">
        <f t="shared" si="6"/>
        <v>444</v>
      </c>
      <c r="QO32" s="265">
        <f t="shared" si="6"/>
        <v>445</v>
      </c>
      <c r="QP32" s="265">
        <f t="shared" si="6"/>
        <v>446</v>
      </c>
      <c r="QQ32" s="265">
        <f t="shared" si="6"/>
        <v>447</v>
      </c>
      <c r="QR32" s="265">
        <f t="shared" si="6"/>
        <v>448</v>
      </c>
      <c r="QS32" s="265">
        <f t="shared" si="6"/>
        <v>449</v>
      </c>
      <c r="QT32" s="265">
        <f t="shared" ref="QT32:SJ32" si="7">QS32+1</f>
        <v>450</v>
      </c>
      <c r="QU32" s="265">
        <f t="shared" si="7"/>
        <v>451</v>
      </c>
      <c r="QV32" s="265">
        <f t="shared" si="7"/>
        <v>452</v>
      </c>
      <c r="QW32" s="265">
        <f t="shared" si="7"/>
        <v>453</v>
      </c>
      <c r="QX32" s="265">
        <f t="shared" si="7"/>
        <v>454</v>
      </c>
      <c r="QY32" s="265">
        <f t="shared" si="7"/>
        <v>455</v>
      </c>
      <c r="QZ32" s="265">
        <f t="shared" si="7"/>
        <v>456</v>
      </c>
      <c r="RA32" s="265">
        <f t="shared" si="7"/>
        <v>457</v>
      </c>
      <c r="RB32" s="265">
        <f t="shared" si="7"/>
        <v>458</v>
      </c>
      <c r="RC32" s="265">
        <f t="shared" si="7"/>
        <v>459</v>
      </c>
      <c r="RD32" s="265">
        <f t="shared" si="7"/>
        <v>460</v>
      </c>
      <c r="RE32" s="265">
        <f t="shared" si="7"/>
        <v>461</v>
      </c>
      <c r="RF32" s="265">
        <f t="shared" si="7"/>
        <v>462</v>
      </c>
      <c r="RG32" s="265">
        <f t="shared" si="7"/>
        <v>463</v>
      </c>
      <c r="RH32" s="265">
        <f t="shared" si="7"/>
        <v>464</v>
      </c>
      <c r="RI32" s="265">
        <f t="shared" si="7"/>
        <v>465</v>
      </c>
      <c r="RJ32" s="265">
        <f t="shared" si="7"/>
        <v>466</v>
      </c>
      <c r="RK32" s="265">
        <f t="shared" si="7"/>
        <v>467</v>
      </c>
      <c r="RL32" s="265">
        <f t="shared" si="7"/>
        <v>468</v>
      </c>
      <c r="RM32" s="265">
        <f t="shared" si="7"/>
        <v>469</v>
      </c>
      <c r="RN32" s="265">
        <f t="shared" si="7"/>
        <v>470</v>
      </c>
      <c r="RO32" s="265">
        <f t="shared" si="7"/>
        <v>471</v>
      </c>
      <c r="RP32" s="265">
        <f t="shared" si="7"/>
        <v>472</v>
      </c>
      <c r="RQ32" s="265">
        <f t="shared" si="7"/>
        <v>473</v>
      </c>
      <c r="RR32" s="265">
        <f t="shared" si="7"/>
        <v>474</v>
      </c>
      <c r="RS32" s="265">
        <f t="shared" si="7"/>
        <v>475</v>
      </c>
      <c r="RT32" s="265">
        <f t="shared" si="7"/>
        <v>476</v>
      </c>
      <c r="RU32" s="265">
        <f t="shared" si="7"/>
        <v>477</v>
      </c>
      <c r="RV32" s="265">
        <f t="shared" si="7"/>
        <v>478</v>
      </c>
      <c r="RW32" s="265">
        <f t="shared" si="7"/>
        <v>479</v>
      </c>
      <c r="RX32" s="265">
        <f t="shared" si="7"/>
        <v>480</v>
      </c>
      <c r="RY32" s="265">
        <f t="shared" si="7"/>
        <v>481</v>
      </c>
      <c r="RZ32" s="265">
        <f t="shared" si="7"/>
        <v>482</v>
      </c>
      <c r="SA32" s="265">
        <f t="shared" si="7"/>
        <v>483</v>
      </c>
      <c r="SB32" s="265">
        <f t="shared" si="7"/>
        <v>484</v>
      </c>
      <c r="SC32" s="265">
        <f t="shared" si="7"/>
        <v>485</v>
      </c>
      <c r="SD32" s="265">
        <f t="shared" si="7"/>
        <v>486</v>
      </c>
      <c r="SE32" s="265">
        <f t="shared" si="7"/>
        <v>487</v>
      </c>
      <c r="SF32" s="265">
        <f t="shared" si="7"/>
        <v>488</v>
      </c>
      <c r="SG32" s="265">
        <f t="shared" si="7"/>
        <v>489</v>
      </c>
      <c r="SH32" s="265">
        <f t="shared" si="7"/>
        <v>490</v>
      </c>
      <c r="SI32" s="265">
        <f t="shared" si="7"/>
        <v>491</v>
      </c>
      <c r="SJ32" s="265">
        <f t="shared" si="7"/>
        <v>492</v>
      </c>
      <c r="SK32" s="252"/>
      <c r="SL32" s="254"/>
      <c r="SM32" s="242"/>
      <c r="SN32" s="242"/>
      <c r="SO32" s="242"/>
    </row>
    <row r="33" spans="1:509" outlineLevel="2" x14ac:dyDescent="0.35">
      <c r="A33" s="242"/>
      <c r="B33" s="251"/>
      <c r="C33" s="438">
        <f>INT($C$29)+2</f>
        <v>3</v>
      </c>
      <c r="D33" s="252"/>
      <c r="E33" s="322"/>
      <c r="F33" s="322"/>
      <c r="G33" s="322"/>
      <c r="H33" s="252"/>
      <c r="I33" s="266"/>
      <c r="J33" s="266"/>
      <c r="K33" s="448" t="s">
        <v>128</v>
      </c>
      <c r="L33" s="661">
        <f>DATE(Sheep!i_startyear,1,1)</f>
        <v>43466</v>
      </c>
      <c r="M33" s="661">
        <f t="shared" ref="M33:BX33" si="8">$L33+INT(365.25/i_sim_periods_year*M$44)</f>
        <v>43473</v>
      </c>
      <c r="N33" s="661">
        <f t="shared" si="8"/>
        <v>43480</v>
      </c>
      <c r="O33" s="661">
        <f t="shared" si="8"/>
        <v>43487</v>
      </c>
      <c r="P33" s="661">
        <f t="shared" si="8"/>
        <v>43494</v>
      </c>
      <c r="Q33" s="661">
        <f t="shared" si="8"/>
        <v>43501</v>
      </c>
      <c r="R33" s="661">
        <f t="shared" si="8"/>
        <v>43508</v>
      </c>
      <c r="S33" s="661">
        <f t="shared" si="8"/>
        <v>43515</v>
      </c>
      <c r="T33" s="661">
        <f t="shared" si="8"/>
        <v>43522</v>
      </c>
      <c r="U33" s="661">
        <f t="shared" si="8"/>
        <v>43529</v>
      </c>
      <c r="V33" s="661">
        <f t="shared" si="8"/>
        <v>43536</v>
      </c>
      <c r="W33" s="661">
        <f t="shared" si="8"/>
        <v>43543</v>
      </c>
      <c r="X33" s="661">
        <f t="shared" si="8"/>
        <v>43550</v>
      </c>
      <c r="Y33" s="661">
        <f t="shared" si="8"/>
        <v>43557</v>
      </c>
      <c r="Z33" s="661">
        <f t="shared" si="8"/>
        <v>43564</v>
      </c>
      <c r="AA33" s="661">
        <f t="shared" si="8"/>
        <v>43571</v>
      </c>
      <c r="AB33" s="661">
        <f t="shared" si="8"/>
        <v>43578</v>
      </c>
      <c r="AC33" s="661">
        <f t="shared" si="8"/>
        <v>43585</v>
      </c>
      <c r="AD33" s="661">
        <f t="shared" si="8"/>
        <v>43592</v>
      </c>
      <c r="AE33" s="661">
        <f t="shared" si="8"/>
        <v>43599</v>
      </c>
      <c r="AF33" s="661">
        <f t="shared" si="8"/>
        <v>43606</v>
      </c>
      <c r="AG33" s="661">
        <f t="shared" si="8"/>
        <v>43613</v>
      </c>
      <c r="AH33" s="661">
        <f t="shared" si="8"/>
        <v>43620</v>
      </c>
      <c r="AI33" s="661">
        <f t="shared" si="8"/>
        <v>43627</v>
      </c>
      <c r="AJ33" s="661">
        <f t="shared" si="8"/>
        <v>43634</v>
      </c>
      <c r="AK33" s="661">
        <f t="shared" si="8"/>
        <v>43641</v>
      </c>
      <c r="AL33" s="661">
        <f t="shared" si="8"/>
        <v>43648</v>
      </c>
      <c r="AM33" s="661">
        <f t="shared" si="8"/>
        <v>43655</v>
      </c>
      <c r="AN33" s="661">
        <f t="shared" si="8"/>
        <v>43662</v>
      </c>
      <c r="AO33" s="661">
        <f t="shared" si="8"/>
        <v>43669</v>
      </c>
      <c r="AP33" s="661">
        <f t="shared" si="8"/>
        <v>43676</v>
      </c>
      <c r="AQ33" s="661">
        <f t="shared" si="8"/>
        <v>43683</v>
      </c>
      <c r="AR33" s="661">
        <f t="shared" si="8"/>
        <v>43690</v>
      </c>
      <c r="AS33" s="661">
        <f t="shared" si="8"/>
        <v>43697</v>
      </c>
      <c r="AT33" s="661">
        <f t="shared" si="8"/>
        <v>43704</v>
      </c>
      <c r="AU33" s="661">
        <f t="shared" si="8"/>
        <v>43711</v>
      </c>
      <c r="AV33" s="661">
        <f t="shared" si="8"/>
        <v>43718</v>
      </c>
      <c r="AW33" s="661">
        <f t="shared" si="8"/>
        <v>43725</v>
      </c>
      <c r="AX33" s="661">
        <f t="shared" si="8"/>
        <v>43732</v>
      </c>
      <c r="AY33" s="661">
        <f t="shared" si="8"/>
        <v>43739</v>
      </c>
      <c r="AZ33" s="661">
        <f t="shared" si="8"/>
        <v>43746</v>
      </c>
      <c r="BA33" s="661">
        <f t="shared" si="8"/>
        <v>43753</v>
      </c>
      <c r="BB33" s="661">
        <f t="shared" si="8"/>
        <v>43761</v>
      </c>
      <c r="BC33" s="661">
        <f t="shared" si="8"/>
        <v>43768</v>
      </c>
      <c r="BD33" s="661">
        <f t="shared" si="8"/>
        <v>43775</v>
      </c>
      <c r="BE33" s="661">
        <f t="shared" si="8"/>
        <v>43782</v>
      </c>
      <c r="BF33" s="661">
        <f t="shared" si="8"/>
        <v>43789</v>
      </c>
      <c r="BG33" s="661">
        <f t="shared" si="8"/>
        <v>43796</v>
      </c>
      <c r="BH33" s="661">
        <f t="shared" si="8"/>
        <v>43803</v>
      </c>
      <c r="BI33" s="661">
        <f t="shared" si="8"/>
        <v>43810</v>
      </c>
      <c r="BJ33" s="661">
        <f t="shared" si="8"/>
        <v>43817</v>
      </c>
      <c r="BK33" s="661">
        <f t="shared" si="8"/>
        <v>43824</v>
      </c>
      <c r="BL33" s="661">
        <f t="shared" si="8"/>
        <v>43831</v>
      </c>
      <c r="BM33" s="661">
        <f t="shared" si="8"/>
        <v>43838</v>
      </c>
      <c r="BN33" s="661">
        <f t="shared" si="8"/>
        <v>43845</v>
      </c>
      <c r="BO33" s="661">
        <f t="shared" si="8"/>
        <v>43852</v>
      </c>
      <c r="BP33" s="661">
        <f t="shared" si="8"/>
        <v>43859</v>
      </c>
      <c r="BQ33" s="661">
        <f t="shared" si="8"/>
        <v>43866</v>
      </c>
      <c r="BR33" s="661">
        <f t="shared" si="8"/>
        <v>43873</v>
      </c>
      <c r="BS33" s="661">
        <f t="shared" si="8"/>
        <v>43880</v>
      </c>
      <c r="BT33" s="661">
        <f t="shared" si="8"/>
        <v>43887</v>
      </c>
      <c r="BU33" s="661">
        <f t="shared" si="8"/>
        <v>43894</v>
      </c>
      <c r="BV33" s="661">
        <f t="shared" si="8"/>
        <v>43901</v>
      </c>
      <c r="BW33" s="661">
        <f t="shared" si="8"/>
        <v>43908</v>
      </c>
      <c r="BX33" s="661">
        <f t="shared" si="8"/>
        <v>43915</v>
      </c>
      <c r="BY33" s="661">
        <f t="shared" ref="BY33:EJ33" si="9">$L33+INT(365.25/i_sim_periods_year*BY$44)</f>
        <v>43922</v>
      </c>
      <c r="BZ33" s="661">
        <f t="shared" si="9"/>
        <v>43929</v>
      </c>
      <c r="CA33" s="661">
        <f t="shared" si="9"/>
        <v>43936</v>
      </c>
      <c r="CB33" s="661">
        <f t="shared" si="9"/>
        <v>43943</v>
      </c>
      <c r="CC33" s="661">
        <f t="shared" si="9"/>
        <v>43950</v>
      </c>
      <c r="CD33" s="661">
        <f t="shared" si="9"/>
        <v>43957</v>
      </c>
      <c r="CE33" s="661">
        <f t="shared" si="9"/>
        <v>43964</v>
      </c>
      <c r="CF33" s="661">
        <f t="shared" si="9"/>
        <v>43971</v>
      </c>
      <c r="CG33" s="661">
        <f t="shared" si="9"/>
        <v>43978</v>
      </c>
      <c r="CH33" s="661">
        <f t="shared" si="9"/>
        <v>43985</v>
      </c>
      <c r="CI33" s="661">
        <f t="shared" si="9"/>
        <v>43992</v>
      </c>
      <c r="CJ33" s="661">
        <f t="shared" si="9"/>
        <v>43999</v>
      </c>
      <c r="CK33" s="661">
        <f t="shared" si="9"/>
        <v>44006</v>
      </c>
      <c r="CL33" s="661">
        <f t="shared" si="9"/>
        <v>44013</v>
      </c>
      <c r="CM33" s="661">
        <f t="shared" si="9"/>
        <v>44020</v>
      </c>
      <c r="CN33" s="661">
        <f t="shared" si="9"/>
        <v>44027</v>
      </c>
      <c r="CO33" s="661">
        <f t="shared" si="9"/>
        <v>44034</v>
      </c>
      <c r="CP33" s="661">
        <f t="shared" si="9"/>
        <v>44041</v>
      </c>
      <c r="CQ33" s="661">
        <f t="shared" si="9"/>
        <v>44048</v>
      </c>
      <c r="CR33" s="661">
        <f t="shared" si="9"/>
        <v>44056</v>
      </c>
      <c r="CS33" s="661">
        <f t="shared" si="9"/>
        <v>44063</v>
      </c>
      <c r="CT33" s="661">
        <f t="shared" si="9"/>
        <v>44070</v>
      </c>
      <c r="CU33" s="661">
        <f t="shared" si="9"/>
        <v>44077</v>
      </c>
      <c r="CV33" s="661">
        <f t="shared" si="9"/>
        <v>44084</v>
      </c>
      <c r="CW33" s="661">
        <f t="shared" si="9"/>
        <v>44091</v>
      </c>
      <c r="CX33" s="661">
        <f t="shared" si="9"/>
        <v>44098</v>
      </c>
      <c r="CY33" s="661">
        <f t="shared" si="9"/>
        <v>44105</v>
      </c>
      <c r="CZ33" s="661">
        <f t="shared" si="9"/>
        <v>44112</v>
      </c>
      <c r="DA33" s="661">
        <f t="shared" si="9"/>
        <v>44119</v>
      </c>
      <c r="DB33" s="661">
        <f t="shared" si="9"/>
        <v>44126</v>
      </c>
      <c r="DC33" s="661">
        <f t="shared" si="9"/>
        <v>44133</v>
      </c>
      <c r="DD33" s="661">
        <f t="shared" si="9"/>
        <v>44140</v>
      </c>
      <c r="DE33" s="661">
        <f t="shared" si="9"/>
        <v>44147</v>
      </c>
      <c r="DF33" s="661">
        <f t="shared" si="9"/>
        <v>44154</v>
      </c>
      <c r="DG33" s="661">
        <f t="shared" si="9"/>
        <v>44161</v>
      </c>
      <c r="DH33" s="661">
        <f t="shared" si="9"/>
        <v>44168</v>
      </c>
      <c r="DI33" s="661">
        <f t="shared" si="9"/>
        <v>44175</v>
      </c>
      <c r="DJ33" s="661">
        <f t="shared" si="9"/>
        <v>44182</v>
      </c>
      <c r="DK33" s="661">
        <f t="shared" si="9"/>
        <v>44189</v>
      </c>
      <c r="DL33" s="661">
        <f t="shared" si="9"/>
        <v>44196</v>
      </c>
      <c r="DM33" s="661">
        <f t="shared" si="9"/>
        <v>44203</v>
      </c>
      <c r="DN33" s="661">
        <f t="shared" si="9"/>
        <v>44210</v>
      </c>
      <c r="DO33" s="661">
        <f t="shared" si="9"/>
        <v>44217</v>
      </c>
      <c r="DP33" s="661">
        <f t="shared" si="9"/>
        <v>44224</v>
      </c>
      <c r="DQ33" s="661">
        <f t="shared" si="9"/>
        <v>44231</v>
      </c>
      <c r="DR33" s="661">
        <f t="shared" si="9"/>
        <v>44238</v>
      </c>
      <c r="DS33" s="661">
        <f t="shared" si="9"/>
        <v>44245</v>
      </c>
      <c r="DT33" s="661">
        <f t="shared" si="9"/>
        <v>44252</v>
      </c>
      <c r="DU33" s="661">
        <f t="shared" si="9"/>
        <v>44259</v>
      </c>
      <c r="DV33" s="661">
        <f t="shared" si="9"/>
        <v>44266</v>
      </c>
      <c r="DW33" s="661">
        <f t="shared" si="9"/>
        <v>44273</v>
      </c>
      <c r="DX33" s="661">
        <f t="shared" si="9"/>
        <v>44280</v>
      </c>
      <c r="DY33" s="661">
        <f t="shared" si="9"/>
        <v>44287</v>
      </c>
      <c r="DZ33" s="661">
        <f t="shared" si="9"/>
        <v>44294</v>
      </c>
      <c r="EA33" s="661">
        <f t="shared" si="9"/>
        <v>44301</v>
      </c>
      <c r="EB33" s="661">
        <f t="shared" si="9"/>
        <v>44308</v>
      </c>
      <c r="EC33" s="661">
        <f t="shared" si="9"/>
        <v>44315</v>
      </c>
      <c r="ED33" s="661">
        <f t="shared" si="9"/>
        <v>44322</v>
      </c>
      <c r="EE33" s="661">
        <f t="shared" si="9"/>
        <v>44329</v>
      </c>
      <c r="EF33" s="661">
        <f t="shared" si="9"/>
        <v>44336</v>
      </c>
      <c r="EG33" s="661">
        <f t="shared" si="9"/>
        <v>44344</v>
      </c>
      <c r="EH33" s="661">
        <f t="shared" si="9"/>
        <v>44351</v>
      </c>
      <c r="EI33" s="661">
        <f t="shared" si="9"/>
        <v>44358</v>
      </c>
      <c r="EJ33" s="661">
        <f t="shared" si="9"/>
        <v>44365</v>
      </c>
      <c r="EK33" s="661">
        <f t="shared" ref="EK33:GV33" si="10">$L33+INT(365.25/i_sim_periods_year*EK$44)</f>
        <v>44372</v>
      </c>
      <c r="EL33" s="661">
        <f t="shared" si="10"/>
        <v>44379</v>
      </c>
      <c r="EM33" s="661">
        <f t="shared" si="10"/>
        <v>44386</v>
      </c>
      <c r="EN33" s="661">
        <f t="shared" si="10"/>
        <v>44393</v>
      </c>
      <c r="EO33" s="661">
        <f t="shared" si="10"/>
        <v>44400</v>
      </c>
      <c r="EP33" s="661">
        <f t="shared" si="10"/>
        <v>44407</v>
      </c>
      <c r="EQ33" s="661">
        <f t="shared" si="10"/>
        <v>44414</v>
      </c>
      <c r="ER33" s="661">
        <f t="shared" si="10"/>
        <v>44421</v>
      </c>
      <c r="ES33" s="661">
        <f t="shared" si="10"/>
        <v>44428</v>
      </c>
      <c r="ET33" s="661">
        <f t="shared" si="10"/>
        <v>44435</v>
      </c>
      <c r="EU33" s="661">
        <f t="shared" si="10"/>
        <v>44442</v>
      </c>
      <c r="EV33" s="661">
        <f t="shared" si="10"/>
        <v>44449</v>
      </c>
      <c r="EW33" s="661">
        <f t="shared" si="10"/>
        <v>44456</v>
      </c>
      <c r="EX33" s="661">
        <f t="shared" si="10"/>
        <v>44463</v>
      </c>
      <c r="EY33" s="661">
        <f t="shared" si="10"/>
        <v>44470</v>
      </c>
      <c r="EZ33" s="661">
        <f t="shared" si="10"/>
        <v>44477</v>
      </c>
      <c r="FA33" s="661">
        <f t="shared" si="10"/>
        <v>44484</v>
      </c>
      <c r="FB33" s="661">
        <f t="shared" si="10"/>
        <v>44491</v>
      </c>
      <c r="FC33" s="661">
        <f t="shared" si="10"/>
        <v>44498</v>
      </c>
      <c r="FD33" s="661">
        <f t="shared" si="10"/>
        <v>44505</v>
      </c>
      <c r="FE33" s="661">
        <f t="shared" si="10"/>
        <v>44512</v>
      </c>
      <c r="FF33" s="661">
        <f t="shared" si="10"/>
        <v>44519</v>
      </c>
      <c r="FG33" s="661">
        <f t="shared" si="10"/>
        <v>44526</v>
      </c>
      <c r="FH33" s="661">
        <f t="shared" si="10"/>
        <v>44533</v>
      </c>
      <c r="FI33" s="661">
        <f t="shared" si="10"/>
        <v>44540</v>
      </c>
      <c r="FJ33" s="661">
        <f t="shared" si="10"/>
        <v>44547</v>
      </c>
      <c r="FK33" s="661">
        <f t="shared" si="10"/>
        <v>44554</v>
      </c>
      <c r="FL33" s="661">
        <f t="shared" si="10"/>
        <v>44561</v>
      </c>
      <c r="FM33" s="661">
        <f t="shared" si="10"/>
        <v>44568</v>
      </c>
      <c r="FN33" s="661">
        <f t="shared" si="10"/>
        <v>44575</v>
      </c>
      <c r="FO33" s="661">
        <f t="shared" si="10"/>
        <v>44582</v>
      </c>
      <c r="FP33" s="661">
        <f t="shared" si="10"/>
        <v>44589</v>
      </c>
      <c r="FQ33" s="661">
        <f t="shared" si="10"/>
        <v>44596</v>
      </c>
      <c r="FR33" s="661">
        <f t="shared" si="10"/>
        <v>44603</v>
      </c>
      <c r="FS33" s="661">
        <f t="shared" si="10"/>
        <v>44610</v>
      </c>
      <c r="FT33" s="661">
        <f t="shared" si="10"/>
        <v>44617</v>
      </c>
      <c r="FU33" s="661">
        <f t="shared" si="10"/>
        <v>44624</v>
      </c>
      <c r="FV33" s="661">
        <f t="shared" si="10"/>
        <v>44631</v>
      </c>
      <c r="FW33" s="661">
        <f t="shared" si="10"/>
        <v>44639</v>
      </c>
      <c r="FX33" s="661">
        <f t="shared" si="10"/>
        <v>44646</v>
      </c>
      <c r="FY33" s="661">
        <f t="shared" si="10"/>
        <v>44653</v>
      </c>
      <c r="FZ33" s="661">
        <f t="shared" si="10"/>
        <v>44660</v>
      </c>
      <c r="GA33" s="661">
        <f t="shared" si="10"/>
        <v>44667</v>
      </c>
      <c r="GB33" s="661">
        <f t="shared" si="10"/>
        <v>44674</v>
      </c>
      <c r="GC33" s="661">
        <f t="shared" si="10"/>
        <v>44681</v>
      </c>
      <c r="GD33" s="661">
        <f t="shared" si="10"/>
        <v>44688</v>
      </c>
      <c r="GE33" s="661">
        <f t="shared" si="10"/>
        <v>44695</v>
      </c>
      <c r="GF33" s="661">
        <f t="shared" si="10"/>
        <v>44702</v>
      </c>
      <c r="GG33" s="661">
        <f t="shared" si="10"/>
        <v>44709</v>
      </c>
      <c r="GH33" s="661">
        <f t="shared" si="10"/>
        <v>44716</v>
      </c>
      <c r="GI33" s="661">
        <f t="shared" si="10"/>
        <v>44723</v>
      </c>
      <c r="GJ33" s="661">
        <f t="shared" si="10"/>
        <v>44730</v>
      </c>
      <c r="GK33" s="661">
        <f t="shared" si="10"/>
        <v>44737</v>
      </c>
      <c r="GL33" s="661">
        <f t="shared" si="10"/>
        <v>44744</v>
      </c>
      <c r="GM33" s="661">
        <f t="shared" si="10"/>
        <v>44751</v>
      </c>
      <c r="GN33" s="661">
        <f t="shared" si="10"/>
        <v>44758</v>
      </c>
      <c r="GO33" s="661">
        <f t="shared" si="10"/>
        <v>44765</v>
      </c>
      <c r="GP33" s="661">
        <f t="shared" si="10"/>
        <v>44772</v>
      </c>
      <c r="GQ33" s="661">
        <f t="shared" si="10"/>
        <v>44779</v>
      </c>
      <c r="GR33" s="661">
        <f t="shared" si="10"/>
        <v>44786</v>
      </c>
      <c r="GS33" s="661">
        <f t="shared" si="10"/>
        <v>44793</v>
      </c>
      <c r="GT33" s="661">
        <f t="shared" si="10"/>
        <v>44800</v>
      </c>
      <c r="GU33" s="661">
        <f t="shared" si="10"/>
        <v>44807</v>
      </c>
      <c r="GV33" s="661">
        <f t="shared" si="10"/>
        <v>44814</v>
      </c>
      <c r="GW33" s="661">
        <f t="shared" ref="GW33:JH33" si="11">$L33+INT(365.25/i_sim_periods_year*GW$44)</f>
        <v>44821</v>
      </c>
      <c r="GX33" s="661">
        <f t="shared" si="11"/>
        <v>44828</v>
      </c>
      <c r="GY33" s="661">
        <f t="shared" si="11"/>
        <v>44835</v>
      </c>
      <c r="GZ33" s="661">
        <f t="shared" si="11"/>
        <v>44842</v>
      </c>
      <c r="HA33" s="661">
        <f t="shared" si="11"/>
        <v>44849</v>
      </c>
      <c r="HB33" s="661">
        <f t="shared" si="11"/>
        <v>44856</v>
      </c>
      <c r="HC33" s="661">
        <f t="shared" si="11"/>
        <v>44863</v>
      </c>
      <c r="HD33" s="661">
        <f t="shared" si="11"/>
        <v>44870</v>
      </c>
      <c r="HE33" s="661">
        <f t="shared" si="11"/>
        <v>44877</v>
      </c>
      <c r="HF33" s="661">
        <f t="shared" si="11"/>
        <v>44884</v>
      </c>
      <c r="HG33" s="661">
        <f t="shared" si="11"/>
        <v>44891</v>
      </c>
      <c r="HH33" s="661">
        <f t="shared" si="11"/>
        <v>44898</v>
      </c>
      <c r="HI33" s="661">
        <f t="shared" si="11"/>
        <v>44905</v>
      </c>
      <c r="HJ33" s="661">
        <f t="shared" si="11"/>
        <v>44912</v>
      </c>
      <c r="HK33" s="661">
        <f t="shared" si="11"/>
        <v>44919</v>
      </c>
      <c r="HL33" s="661">
        <f t="shared" si="11"/>
        <v>44927</v>
      </c>
      <c r="HM33" s="661">
        <f t="shared" si="11"/>
        <v>44934</v>
      </c>
      <c r="HN33" s="661">
        <f t="shared" si="11"/>
        <v>44941</v>
      </c>
      <c r="HO33" s="661">
        <f t="shared" si="11"/>
        <v>44948</v>
      </c>
      <c r="HP33" s="661">
        <f t="shared" si="11"/>
        <v>44955</v>
      </c>
      <c r="HQ33" s="661">
        <f t="shared" si="11"/>
        <v>44962</v>
      </c>
      <c r="HR33" s="661">
        <f t="shared" si="11"/>
        <v>44969</v>
      </c>
      <c r="HS33" s="661">
        <f t="shared" si="11"/>
        <v>44976</v>
      </c>
      <c r="HT33" s="661">
        <f t="shared" si="11"/>
        <v>44983</v>
      </c>
      <c r="HU33" s="661">
        <f t="shared" si="11"/>
        <v>44990</v>
      </c>
      <c r="HV33" s="661">
        <f t="shared" si="11"/>
        <v>44997</v>
      </c>
      <c r="HW33" s="661">
        <f t="shared" si="11"/>
        <v>45004</v>
      </c>
      <c r="HX33" s="661">
        <f t="shared" si="11"/>
        <v>45011</v>
      </c>
      <c r="HY33" s="661">
        <f t="shared" si="11"/>
        <v>45018</v>
      </c>
      <c r="HZ33" s="661">
        <f t="shared" si="11"/>
        <v>45025</v>
      </c>
      <c r="IA33" s="661">
        <f t="shared" si="11"/>
        <v>45032</v>
      </c>
      <c r="IB33" s="661">
        <f t="shared" si="11"/>
        <v>45039</v>
      </c>
      <c r="IC33" s="661">
        <f t="shared" si="11"/>
        <v>45046</v>
      </c>
      <c r="ID33" s="661">
        <f t="shared" si="11"/>
        <v>45053</v>
      </c>
      <c r="IE33" s="661">
        <f t="shared" si="11"/>
        <v>45060</v>
      </c>
      <c r="IF33" s="661">
        <f t="shared" si="11"/>
        <v>45067</v>
      </c>
      <c r="IG33" s="661">
        <f t="shared" si="11"/>
        <v>45074</v>
      </c>
      <c r="IH33" s="661">
        <f t="shared" si="11"/>
        <v>45081</v>
      </c>
      <c r="II33" s="661">
        <f t="shared" si="11"/>
        <v>45088</v>
      </c>
      <c r="IJ33" s="661">
        <f t="shared" si="11"/>
        <v>45095</v>
      </c>
      <c r="IK33" s="661">
        <f t="shared" si="11"/>
        <v>45102</v>
      </c>
      <c r="IL33" s="661">
        <f t="shared" si="11"/>
        <v>45109</v>
      </c>
      <c r="IM33" s="661">
        <f t="shared" si="11"/>
        <v>45116</v>
      </c>
      <c r="IN33" s="661">
        <f t="shared" si="11"/>
        <v>45123</v>
      </c>
      <c r="IO33" s="661">
        <f t="shared" si="11"/>
        <v>45130</v>
      </c>
      <c r="IP33" s="661">
        <f t="shared" si="11"/>
        <v>45137</v>
      </c>
      <c r="IQ33" s="661">
        <f t="shared" si="11"/>
        <v>45144</v>
      </c>
      <c r="IR33" s="661">
        <f t="shared" si="11"/>
        <v>45151</v>
      </c>
      <c r="IS33" s="661">
        <f t="shared" si="11"/>
        <v>45158</v>
      </c>
      <c r="IT33" s="661">
        <f t="shared" si="11"/>
        <v>45165</v>
      </c>
      <c r="IU33" s="661">
        <f t="shared" si="11"/>
        <v>45172</v>
      </c>
      <c r="IV33" s="661">
        <f t="shared" si="11"/>
        <v>45179</v>
      </c>
      <c r="IW33" s="661">
        <f t="shared" si="11"/>
        <v>45186</v>
      </c>
      <c r="IX33" s="661">
        <f t="shared" si="11"/>
        <v>45193</v>
      </c>
      <c r="IY33" s="661">
        <f t="shared" si="11"/>
        <v>45200</v>
      </c>
      <c r="IZ33" s="661">
        <f t="shared" si="11"/>
        <v>45207</v>
      </c>
      <c r="JA33" s="661">
        <f t="shared" si="11"/>
        <v>45214</v>
      </c>
      <c r="JB33" s="661">
        <f t="shared" si="11"/>
        <v>45222</v>
      </c>
      <c r="JC33" s="661">
        <f t="shared" si="11"/>
        <v>45229</v>
      </c>
      <c r="JD33" s="661">
        <f t="shared" si="11"/>
        <v>45236</v>
      </c>
      <c r="JE33" s="661">
        <f t="shared" si="11"/>
        <v>45243</v>
      </c>
      <c r="JF33" s="661">
        <f t="shared" si="11"/>
        <v>45250</v>
      </c>
      <c r="JG33" s="661">
        <f t="shared" si="11"/>
        <v>45257</v>
      </c>
      <c r="JH33" s="661">
        <f t="shared" si="11"/>
        <v>45264</v>
      </c>
      <c r="JI33" s="661">
        <f t="shared" ref="JI33:LT33" si="12">$L33+INT(365.25/i_sim_periods_year*JI$44)</f>
        <v>45271</v>
      </c>
      <c r="JJ33" s="661">
        <f t="shared" si="12"/>
        <v>45278</v>
      </c>
      <c r="JK33" s="661">
        <f t="shared" si="12"/>
        <v>45285</v>
      </c>
      <c r="JL33" s="661">
        <f t="shared" si="12"/>
        <v>45292</v>
      </c>
      <c r="JM33" s="661">
        <f t="shared" si="12"/>
        <v>45299</v>
      </c>
      <c r="JN33" s="661">
        <f t="shared" si="12"/>
        <v>45306</v>
      </c>
      <c r="JO33" s="661">
        <f t="shared" si="12"/>
        <v>45313</v>
      </c>
      <c r="JP33" s="661">
        <f t="shared" si="12"/>
        <v>45320</v>
      </c>
      <c r="JQ33" s="661">
        <f t="shared" si="12"/>
        <v>45327</v>
      </c>
      <c r="JR33" s="661">
        <f t="shared" si="12"/>
        <v>45334</v>
      </c>
      <c r="JS33" s="661">
        <f t="shared" si="12"/>
        <v>45341</v>
      </c>
      <c r="JT33" s="661">
        <f t="shared" si="12"/>
        <v>45348</v>
      </c>
      <c r="JU33" s="661">
        <f t="shared" si="12"/>
        <v>45355</v>
      </c>
      <c r="JV33" s="661">
        <f t="shared" si="12"/>
        <v>45362</v>
      </c>
      <c r="JW33" s="661">
        <f t="shared" si="12"/>
        <v>45369</v>
      </c>
      <c r="JX33" s="661">
        <f t="shared" si="12"/>
        <v>45376</v>
      </c>
      <c r="JY33" s="661">
        <f t="shared" si="12"/>
        <v>45383</v>
      </c>
      <c r="JZ33" s="661">
        <f t="shared" si="12"/>
        <v>45390</v>
      </c>
      <c r="KA33" s="661">
        <f t="shared" si="12"/>
        <v>45397</v>
      </c>
      <c r="KB33" s="661">
        <f t="shared" si="12"/>
        <v>45404</v>
      </c>
      <c r="KC33" s="661">
        <f t="shared" si="12"/>
        <v>45411</v>
      </c>
      <c r="KD33" s="661">
        <f t="shared" si="12"/>
        <v>45418</v>
      </c>
      <c r="KE33" s="661">
        <f t="shared" si="12"/>
        <v>45425</v>
      </c>
      <c r="KF33" s="661">
        <f t="shared" si="12"/>
        <v>45432</v>
      </c>
      <c r="KG33" s="661">
        <f t="shared" si="12"/>
        <v>45439</v>
      </c>
      <c r="KH33" s="661">
        <f t="shared" si="12"/>
        <v>45446</v>
      </c>
      <c r="KI33" s="661">
        <f t="shared" si="12"/>
        <v>45453</v>
      </c>
      <c r="KJ33" s="661">
        <f t="shared" si="12"/>
        <v>45460</v>
      </c>
      <c r="KK33" s="661">
        <f t="shared" si="12"/>
        <v>45467</v>
      </c>
      <c r="KL33" s="661">
        <f t="shared" si="12"/>
        <v>45474</v>
      </c>
      <c r="KM33" s="661">
        <f t="shared" si="12"/>
        <v>45481</v>
      </c>
      <c r="KN33" s="661">
        <f t="shared" si="12"/>
        <v>45488</v>
      </c>
      <c r="KO33" s="661">
        <f t="shared" si="12"/>
        <v>45495</v>
      </c>
      <c r="KP33" s="661">
        <f t="shared" si="12"/>
        <v>45502</v>
      </c>
      <c r="KQ33" s="661">
        <f t="shared" si="12"/>
        <v>45509</v>
      </c>
      <c r="KR33" s="661">
        <f t="shared" si="12"/>
        <v>45517</v>
      </c>
      <c r="KS33" s="661">
        <f t="shared" si="12"/>
        <v>45524</v>
      </c>
      <c r="KT33" s="661">
        <f t="shared" si="12"/>
        <v>45531</v>
      </c>
      <c r="KU33" s="661">
        <f t="shared" si="12"/>
        <v>45538</v>
      </c>
      <c r="KV33" s="661">
        <f t="shared" si="12"/>
        <v>45545</v>
      </c>
      <c r="KW33" s="661">
        <f t="shared" si="12"/>
        <v>45552</v>
      </c>
      <c r="KX33" s="661">
        <f t="shared" si="12"/>
        <v>45559</v>
      </c>
      <c r="KY33" s="661">
        <f t="shared" si="12"/>
        <v>45566</v>
      </c>
      <c r="KZ33" s="661">
        <f t="shared" si="12"/>
        <v>45573</v>
      </c>
      <c r="LA33" s="661">
        <f t="shared" si="12"/>
        <v>45580</v>
      </c>
      <c r="LB33" s="661">
        <f t="shared" si="12"/>
        <v>45587</v>
      </c>
      <c r="LC33" s="661">
        <f t="shared" si="12"/>
        <v>45594</v>
      </c>
      <c r="LD33" s="661">
        <f t="shared" si="12"/>
        <v>45601</v>
      </c>
      <c r="LE33" s="661">
        <f t="shared" si="12"/>
        <v>45608</v>
      </c>
      <c r="LF33" s="661">
        <f t="shared" si="12"/>
        <v>45615</v>
      </c>
      <c r="LG33" s="661">
        <f t="shared" si="12"/>
        <v>45622</v>
      </c>
      <c r="LH33" s="661">
        <f t="shared" si="12"/>
        <v>45629</v>
      </c>
      <c r="LI33" s="661">
        <f t="shared" si="12"/>
        <v>45636</v>
      </c>
      <c r="LJ33" s="661">
        <f t="shared" si="12"/>
        <v>45643</v>
      </c>
      <c r="LK33" s="661">
        <f t="shared" si="12"/>
        <v>45650</v>
      </c>
      <c r="LL33" s="661">
        <f t="shared" si="12"/>
        <v>45657</v>
      </c>
      <c r="LM33" s="661">
        <f t="shared" si="12"/>
        <v>45664</v>
      </c>
      <c r="LN33" s="661">
        <f t="shared" si="12"/>
        <v>45671</v>
      </c>
      <c r="LO33" s="661">
        <f t="shared" si="12"/>
        <v>45678</v>
      </c>
      <c r="LP33" s="661">
        <f t="shared" si="12"/>
        <v>45685</v>
      </c>
      <c r="LQ33" s="661">
        <f t="shared" si="12"/>
        <v>45692</v>
      </c>
      <c r="LR33" s="661">
        <f t="shared" si="12"/>
        <v>45699</v>
      </c>
      <c r="LS33" s="661">
        <f t="shared" si="12"/>
        <v>45706</v>
      </c>
      <c r="LT33" s="661">
        <f t="shared" si="12"/>
        <v>45713</v>
      </c>
      <c r="LU33" s="661">
        <f t="shared" ref="LU33:OF33" si="13">$L33+INT(365.25/i_sim_periods_year*LU$44)</f>
        <v>45720</v>
      </c>
      <c r="LV33" s="661">
        <f t="shared" si="13"/>
        <v>45727</v>
      </c>
      <c r="LW33" s="661">
        <f t="shared" si="13"/>
        <v>45734</v>
      </c>
      <c r="LX33" s="661">
        <f t="shared" si="13"/>
        <v>45741</v>
      </c>
      <c r="LY33" s="661">
        <f t="shared" si="13"/>
        <v>45748</v>
      </c>
      <c r="LZ33" s="661">
        <f t="shared" si="13"/>
        <v>45755</v>
      </c>
      <c r="MA33" s="661">
        <f t="shared" si="13"/>
        <v>45762</v>
      </c>
      <c r="MB33" s="661">
        <f t="shared" si="13"/>
        <v>45769</v>
      </c>
      <c r="MC33" s="661">
        <f t="shared" si="13"/>
        <v>45776</v>
      </c>
      <c r="MD33" s="661">
        <f t="shared" si="13"/>
        <v>45783</v>
      </c>
      <c r="ME33" s="661">
        <f t="shared" si="13"/>
        <v>45790</v>
      </c>
      <c r="MF33" s="661">
        <f t="shared" si="13"/>
        <v>45797</v>
      </c>
      <c r="MG33" s="661">
        <f t="shared" si="13"/>
        <v>45805</v>
      </c>
      <c r="MH33" s="661">
        <f t="shared" si="13"/>
        <v>45812</v>
      </c>
      <c r="MI33" s="661">
        <f t="shared" si="13"/>
        <v>45819</v>
      </c>
      <c r="MJ33" s="661">
        <f t="shared" si="13"/>
        <v>45826</v>
      </c>
      <c r="MK33" s="661">
        <f t="shared" si="13"/>
        <v>45833</v>
      </c>
      <c r="ML33" s="661">
        <f t="shared" si="13"/>
        <v>45840</v>
      </c>
      <c r="MM33" s="661">
        <f t="shared" si="13"/>
        <v>45847</v>
      </c>
      <c r="MN33" s="661">
        <f t="shared" si="13"/>
        <v>45854</v>
      </c>
      <c r="MO33" s="661">
        <f t="shared" si="13"/>
        <v>45861</v>
      </c>
      <c r="MP33" s="661">
        <f t="shared" si="13"/>
        <v>45868</v>
      </c>
      <c r="MQ33" s="661">
        <f t="shared" si="13"/>
        <v>45875</v>
      </c>
      <c r="MR33" s="661">
        <f t="shared" si="13"/>
        <v>45882</v>
      </c>
      <c r="MS33" s="661">
        <f t="shared" si="13"/>
        <v>45889</v>
      </c>
      <c r="MT33" s="661">
        <f t="shared" si="13"/>
        <v>45896</v>
      </c>
      <c r="MU33" s="661">
        <f t="shared" si="13"/>
        <v>45903</v>
      </c>
      <c r="MV33" s="661">
        <f t="shared" si="13"/>
        <v>45910</v>
      </c>
      <c r="MW33" s="661">
        <f t="shared" si="13"/>
        <v>45917</v>
      </c>
      <c r="MX33" s="661">
        <f t="shared" si="13"/>
        <v>45924</v>
      </c>
      <c r="MY33" s="661">
        <f t="shared" si="13"/>
        <v>45931</v>
      </c>
      <c r="MZ33" s="661">
        <f t="shared" si="13"/>
        <v>45938</v>
      </c>
      <c r="NA33" s="661">
        <f t="shared" si="13"/>
        <v>45945</v>
      </c>
      <c r="NB33" s="661">
        <f t="shared" si="13"/>
        <v>45952</v>
      </c>
      <c r="NC33" s="661">
        <f t="shared" si="13"/>
        <v>45959</v>
      </c>
      <c r="ND33" s="661">
        <f t="shared" si="13"/>
        <v>45966</v>
      </c>
      <c r="NE33" s="661">
        <f t="shared" si="13"/>
        <v>45973</v>
      </c>
      <c r="NF33" s="661">
        <f t="shared" si="13"/>
        <v>45980</v>
      </c>
      <c r="NG33" s="661">
        <f t="shared" si="13"/>
        <v>45987</v>
      </c>
      <c r="NH33" s="661">
        <f t="shared" si="13"/>
        <v>45994</v>
      </c>
      <c r="NI33" s="661">
        <f t="shared" si="13"/>
        <v>46001</v>
      </c>
      <c r="NJ33" s="661">
        <f t="shared" si="13"/>
        <v>46008</v>
      </c>
      <c r="NK33" s="661">
        <f t="shared" si="13"/>
        <v>46015</v>
      </c>
      <c r="NL33" s="661">
        <f t="shared" si="13"/>
        <v>46022</v>
      </c>
      <c r="NM33" s="661">
        <f t="shared" si="13"/>
        <v>46029</v>
      </c>
      <c r="NN33" s="661">
        <f t="shared" si="13"/>
        <v>46036</v>
      </c>
      <c r="NO33" s="661">
        <f t="shared" si="13"/>
        <v>46043</v>
      </c>
      <c r="NP33" s="661">
        <f t="shared" si="13"/>
        <v>46050</v>
      </c>
      <c r="NQ33" s="661">
        <f t="shared" si="13"/>
        <v>46057</v>
      </c>
      <c r="NR33" s="661">
        <f t="shared" si="13"/>
        <v>46064</v>
      </c>
      <c r="NS33" s="661">
        <f t="shared" si="13"/>
        <v>46071</v>
      </c>
      <c r="NT33" s="661">
        <f t="shared" si="13"/>
        <v>46078</v>
      </c>
      <c r="NU33" s="661">
        <f t="shared" si="13"/>
        <v>46085</v>
      </c>
      <c r="NV33" s="661">
        <f t="shared" si="13"/>
        <v>46092</v>
      </c>
      <c r="NW33" s="661">
        <f t="shared" si="13"/>
        <v>46100</v>
      </c>
      <c r="NX33" s="661">
        <f t="shared" si="13"/>
        <v>46107</v>
      </c>
      <c r="NY33" s="661">
        <f t="shared" si="13"/>
        <v>46114</v>
      </c>
      <c r="NZ33" s="661">
        <f t="shared" si="13"/>
        <v>46121</v>
      </c>
      <c r="OA33" s="661">
        <f t="shared" si="13"/>
        <v>46128</v>
      </c>
      <c r="OB33" s="661">
        <f t="shared" si="13"/>
        <v>46135</v>
      </c>
      <c r="OC33" s="661">
        <f t="shared" si="13"/>
        <v>46142</v>
      </c>
      <c r="OD33" s="661">
        <f t="shared" si="13"/>
        <v>46149</v>
      </c>
      <c r="OE33" s="661">
        <f t="shared" si="13"/>
        <v>46156</v>
      </c>
      <c r="OF33" s="661">
        <f t="shared" si="13"/>
        <v>46163</v>
      </c>
      <c r="OG33" s="661">
        <f t="shared" ref="OG33:QR33" si="14">$L33+INT(365.25/i_sim_periods_year*OG$44)</f>
        <v>46170</v>
      </c>
      <c r="OH33" s="661">
        <f t="shared" si="14"/>
        <v>46177</v>
      </c>
      <c r="OI33" s="661">
        <f t="shared" si="14"/>
        <v>46184</v>
      </c>
      <c r="OJ33" s="661">
        <f t="shared" si="14"/>
        <v>46191</v>
      </c>
      <c r="OK33" s="661">
        <f t="shared" si="14"/>
        <v>46198</v>
      </c>
      <c r="OL33" s="661">
        <f t="shared" si="14"/>
        <v>46205</v>
      </c>
      <c r="OM33" s="661">
        <f t="shared" si="14"/>
        <v>46212</v>
      </c>
      <c r="ON33" s="661">
        <f t="shared" si="14"/>
        <v>46219</v>
      </c>
      <c r="OO33" s="661">
        <f t="shared" si="14"/>
        <v>46226</v>
      </c>
      <c r="OP33" s="661">
        <f t="shared" si="14"/>
        <v>46233</v>
      </c>
      <c r="OQ33" s="661">
        <f t="shared" si="14"/>
        <v>46240</v>
      </c>
      <c r="OR33" s="661">
        <f t="shared" si="14"/>
        <v>46247</v>
      </c>
      <c r="OS33" s="661">
        <f t="shared" si="14"/>
        <v>46254</v>
      </c>
      <c r="OT33" s="661">
        <f t="shared" si="14"/>
        <v>46261</v>
      </c>
      <c r="OU33" s="661">
        <f t="shared" si="14"/>
        <v>46268</v>
      </c>
      <c r="OV33" s="661">
        <f t="shared" si="14"/>
        <v>46275</v>
      </c>
      <c r="OW33" s="661">
        <f t="shared" si="14"/>
        <v>46282</v>
      </c>
      <c r="OX33" s="661">
        <f t="shared" si="14"/>
        <v>46289</v>
      </c>
      <c r="OY33" s="661">
        <f t="shared" si="14"/>
        <v>46296</v>
      </c>
      <c r="OZ33" s="661">
        <f t="shared" si="14"/>
        <v>46303</v>
      </c>
      <c r="PA33" s="661">
        <f t="shared" si="14"/>
        <v>46310</v>
      </c>
      <c r="PB33" s="661">
        <f t="shared" si="14"/>
        <v>46317</v>
      </c>
      <c r="PC33" s="661">
        <f t="shared" si="14"/>
        <v>46324</v>
      </c>
      <c r="PD33" s="661">
        <f t="shared" si="14"/>
        <v>46331</v>
      </c>
      <c r="PE33" s="661">
        <f t="shared" si="14"/>
        <v>46338</v>
      </c>
      <c r="PF33" s="661">
        <f t="shared" si="14"/>
        <v>46345</v>
      </c>
      <c r="PG33" s="661">
        <f t="shared" si="14"/>
        <v>46352</v>
      </c>
      <c r="PH33" s="661">
        <f t="shared" si="14"/>
        <v>46359</v>
      </c>
      <c r="PI33" s="661">
        <f t="shared" si="14"/>
        <v>46366</v>
      </c>
      <c r="PJ33" s="661">
        <f t="shared" si="14"/>
        <v>46373</v>
      </c>
      <c r="PK33" s="661">
        <f t="shared" si="14"/>
        <v>46380</v>
      </c>
      <c r="PL33" s="661">
        <f t="shared" si="14"/>
        <v>46388</v>
      </c>
      <c r="PM33" s="661">
        <f t="shared" si="14"/>
        <v>46395</v>
      </c>
      <c r="PN33" s="661">
        <f t="shared" si="14"/>
        <v>46402</v>
      </c>
      <c r="PO33" s="661">
        <f t="shared" si="14"/>
        <v>46409</v>
      </c>
      <c r="PP33" s="661">
        <f t="shared" si="14"/>
        <v>46416</v>
      </c>
      <c r="PQ33" s="661">
        <f t="shared" si="14"/>
        <v>46423</v>
      </c>
      <c r="PR33" s="661">
        <f t="shared" si="14"/>
        <v>46430</v>
      </c>
      <c r="PS33" s="661">
        <f t="shared" si="14"/>
        <v>46437</v>
      </c>
      <c r="PT33" s="661">
        <f t="shared" si="14"/>
        <v>46444</v>
      </c>
      <c r="PU33" s="661">
        <f t="shared" si="14"/>
        <v>46451</v>
      </c>
      <c r="PV33" s="661">
        <f t="shared" si="14"/>
        <v>46458</v>
      </c>
      <c r="PW33" s="661">
        <f t="shared" si="14"/>
        <v>46465</v>
      </c>
      <c r="PX33" s="661">
        <f t="shared" si="14"/>
        <v>46472</v>
      </c>
      <c r="PY33" s="661">
        <f t="shared" si="14"/>
        <v>46479</v>
      </c>
      <c r="PZ33" s="661">
        <f t="shared" si="14"/>
        <v>46486</v>
      </c>
      <c r="QA33" s="661">
        <f t="shared" si="14"/>
        <v>46493</v>
      </c>
      <c r="QB33" s="661">
        <f t="shared" si="14"/>
        <v>46500</v>
      </c>
      <c r="QC33" s="661">
        <f t="shared" si="14"/>
        <v>46507</v>
      </c>
      <c r="QD33" s="661">
        <f t="shared" si="14"/>
        <v>46514</v>
      </c>
      <c r="QE33" s="661">
        <f t="shared" si="14"/>
        <v>46521</v>
      </c>
      <c r="QF33" s="661">
        <f t="shared" si="14"/>
        <v>46528</v>
      </c>
      <c r="QG33" s="661">
        <f t="shared" si="14"/>
        <v>46535</v>
      </c>
      <c r="QH33" s="661">
        <f t="shared" si="14"/>
        <v>46542</v>
      </c>
      <c r="QI33" s="661">
        <f t="shared" si="14"/>
        <v>46549</v>
      </c>
      <c r="QJ33" s="661">
        <f t="shared" si="14"/>
        <v>46556</v>
      </c>
      <c r="QK33" s="661">
        <f t="shared" si="14"/>
        <v>46563</v>
      </c>
      <c r="QL33" s="661">
        <f t="shared" si="14"/>
        <v>46570</v>
      </c>
      <c r="QM33" s="661">
        <f t="shared" si="14"/>
        <v>46577</v>
      </c>
      <c r="QN33" s="661">
        <f t="shared" si="14"/>
        <v>46584</v>
      </c>
      <c r="QO33" s="661">
        <f t="shared" si="14"/>
        <v>46591</v>
      </c>
      <c r="QP33" s="661">
        <f t="shared" si="14"/>
        <v>46598</v>
      </c>
      <c r="QQ33" s="661">
        <f t="shared" si="14"/>
        <v>46605</v>
      </c>
      <c r="QR33" s="661">
        <f t="shared" si="14"/>
        <v>46612</v>
      </c>
      <c r="QS33" s="661">
        <f t="shared" ref="QS33:SJ33" si="15">$L33+INT(365.25/i_sim_periods_year*QS$44)</f>
        <v>46619</v>
      </c>
      <c r="QT33" s="661">
        <f t="shared" si="15"/>
        <v>46626</v>
      </c>
      <c r="QU33" s="661">
        <f t="shared" si="15"/>
        <v>46633</v>
      </c>
      <c r="QV33" s="661">
        <f t="shared" si="15"/>
        <v>46640</v>
      </c>
      <c r="QW33" s="661">
        <f t="shared" si="15"/>
        <v>46647</v>
      </c>
      <c r="QX33" s="661">
        <f t="shared" si="15"/>
        <v>46654</v>
      </c>
      <c r="QY33" s="661">
        <f t="shared" si="15"/>
        <v>46661</v>
      </c>
      <c r="QZ33" s="661">
        <f t="shared" si="15"/>
        <v>46668</v>
      </c>
      <c r="RA33" s="661">
        <f t="shared" si="15"/>
        <v>46675</v>
      </c>
      <c r="RB33" s="661">
        <f t="shared" si="15"/>
        <v>46683</v>
      </c>
      <c r="RC33" s="661">
        <f t="shared" si="15"/>
        <v>46690</v>
      </c>
      <c r="RD33" s="661">
        <f t="shared" si="15"/>
        <v>46697</v>
      </c>
      <c r="RE33" s="661">
        <f t="shared" si="15"/>
        <v>46704</v>
      </c>
      <c r="RF33" s="661">
        <f t="shared" si="15"/>
        <v>46711</v>
      </c>
      <c r="RG33" s="661">
        <f t="shared" si="15"/>
        <v>46718</v>
      </c>
      <c r="RH33" s="661">
        <f t="shared" si="15"/>
        <v>46725</v>
      </c>
      <c r="RI33" s="661">
        <f t="shared" si="15"/>
        <v>46732</v>
      </c>
      <c r="RJ33" s="661">
        <f t="shared" si="15"/>
        <v>46739</v>
      </c>
      <c r="RK33" s="661">
        <f t="shared" si="15"/>
        <v>46746</v>
      </c>
      <c r="RL33" s="661">
        <f t="shared" si="15"/>
        <v>46753</v>
      </c>
      <c r="RM33" s="661">
        <f t="shared" si="15"/>
        <v>46760</v>
      </c>
      <c r="RN33" s="661">
        <f t="shared" si="15"/>
        <v>46767</v>
      </c>
      <c r="RO33" s="661">
        <f t="shared" si="15"/>
        <v>46774</v>
      </c>
      <c r="RP33" s="661">
        <f t="shared" si="15"/>
        <v>46781</v>
      </c>
      <c r="RQ33" s="661">
        <f t="shared" si="15"/>
        <v>46788</v>
      </c>
      <c r="RR33" s="661">
        <f t="shared" si="15"/>
        <v>46795</v>
      </c>
      <c r="RS33" s="661">
        <f t="shared" si="15"/>
        <v>46802</v>
      </c>
      <c r="RT33" s="661">
        <f t="shared" si="15"/>
        <v>46809</v>
      </c>
      <c r="RU33" s="661">
        <f t="shared" si="15"/>
        <v>46816</v>
      </c>
      <c r="RV33" s="661">
        <f t="shared" si="15"/>
        <v>46823</v>
      </c>
      <c r="RW33" s="661">
        <f t="shared" si="15"/>
        <v>46830</v>
      </c>
      <c r="RX33" s="661">
        <f t="shared" si="15"/>
        <v>46837</v>
      </c>
      <c r="RY33" s="661">
        <f t="shared" si="15"/>
        <v>46844</v>
      </c>
      <c r="RZ33" s="661">
        <f t="shared" si="15"/>
        <v>46851</v>
      </c>
      <c r="SA33" s="661">
        <f t="shared" si="15"/>
        <v>46858</v>
      </c>
      <c r="SB33" s="661">
        <f t="shared" si="15"/>
        <v>46865</v>
      </c>
      <c r="SC33" s="661">
        <f t="shared" si="15"/>
        <v>46872</v>
      </c>
      <c r="SD33" s="661">
        <f t="shared" si="15"/>
        <v>46879</v>
      </c>
      <c r="SE33" s="661">
        <f t="shared" si="15"/>
        <v>46886</v>
      </c>
      <c r="SF33" s="661">
        <f t="shared" si="15"/>
        <v>46893</v>
      </c>
      <c r="SG33" s="661">
        <f t="shared" si="15"/>
        <v>46900</v>
      </c>
      <c r="SH33" s="661">
        <f t="shared" si="15"/>
        <v>46907</v>
      </c>
      <c r="SI33" s="661">
        <f t="shared" si="15"/>
        <v>46914</v>
      </c>
      <c r="SJ33" s="661">
        <f t="shared" si="15"/>
        <v>46921</v>
      </c>
      <c r="SK33" s="252"/>
      <c r="SL33" s="254"/>
      <c r="SM33" s="242"/>
      <c r="SN33" s="242"/>
      <c r="SO33" s="242"/>
    </row>
    <row r="34" spans="1:509" outlineLevel="3" x14ac:dyDescent="0.35">
      <c r="A34" s="242"/>
      <c r="B34" s="251"/>
      <c r="C34" s="438">
        <f>INT($C$29)+3</f>
        <v>4</v>
      </c>
      <c r="D34" s="252"/>
      <c r="E34" s="322"/>
      <c r="F34" s="322"/>
      <c r="G34" s="322"/>
      <c r="H34" s="252"/>
      <c r="I34" s="266"/>
      <c r="J34" s="266"/>
      <c r="K34" s="448" t="s">
        <v>681</v>
      </c>
      <c r="L34" s="449">
        <f>IFERROR(MATCH(M$33,Sheep!$R$314:$R$321,1),0)</f>
        <v>0</v>
      </c>
      <c r="M34" s="449">
        <f>IFERROR(MATCH(N$33,Sheep!$R$314:$R$321,1),0)</f>
        <v>0</v>
      </c>
      <c r="N34" s="449">
        <f>IFERROR(MATCH(O$33,Sheep!$R$314:$R$321,1),0)</f>
        <v>0</v>
      </c>
      <c r="O34" s="449">
        <f>IFERROR(MATCH(P$33,Sheep!$R$314:$R$321,1),0)</f>
        <v>0</v>
      </c>
      <c r="P34" s="449">
        <f>IFERROR(MATCH(Q$33,Sheep!$R$314:$R$321,1),0)</f>
        <v>0</v>
      </c>
      <c r="Q34" s="449">
        <f>IFERROR(MATCH(R$33,Sheep!$R$314:$R$321,1),0)</f>
        <v>0</v>
      </c>
      <c r="R34" s="449">
        <f>IFERROR(MATCH(S$33,Sheep!$R$314:$R$321,1),0)</f>
        <v>0</v>
      </c>
      <c r="S34" s="449">
        <f>IFERROR(MATCH(T$33,Sheep!$R$314:$R$321,1),0)</f>
        <v>0</v>
      </c>
      <c r="T34" s="449">
        <f>IFERROR(MATCH(U$33,Sheep!$R$314:$R$321,1),0)</f>
        <v>0</v>
      </c>
      <c r="U34" s="449">
        <f>IFERROR(MATCH(V$33,Sheep!$R$314:$R$321,1),0)</f>
        <v>0</v>
      </c>
      <c r="V34" s="449">
        <f>IFERROR(MATCH(W$33,Sheep!$R$314:$R$321,1),0)</f>
        <v>0</v>
      </c>
      <c r="W34" s="449">
        <f>IFERROR(MATCH(X$33,Sheep!$R$314:$R$321,1),0)</f>
        <v>0</v>
      </c>
      <c r="X34" s="449">
        <f>IFERROR(MATCH(Y$33,Sheep!$R$314:$R$321,1),0)</f>
        <v>0</v>
      </c>
      <c r="Y34" s="449">
        <f>IFERROR(MATCH(Z$33,Sheep!$R$314:$R$321,1),0)</f>
        <v>0</v>
      </c>
      <c r="Z34" s="449">
        <f>IFERROR(MATCH(AA$33,Sheep!$R$314:$R$321,1),0)</f>
        <v>0</v>
      </c>
      <c r="AA34" s="449">
        <f>IFERROR(MATCH(AB$33,Sheep!$R$314:$R$321,1),0)</f>
        <v>0</v>
      </c>
      <c r="AB34" s="449">
        <f>IFERROR(MATCH(AC$33,Sheep!$R$314:$R$321,1),0)</f>
        <v>0</v>
      </c>
      <c r="AC34" s="449">
        <f>IFERROR(MATCH(AD$33,Sheep!$R$314:$R$321,1),0)</f>
        <v>0</v>
      </c>
      <c r="AD34" s="449">
        <f>IFERROR(MATCH(AE$33,Sheep!$R$314:$R$321,1),0)</f>
        <v>0</v>
      </c>
      <c r="AE34" s="449">
        <f>IFERROR(MATCH(AF$33,Sheep!$R$314:$R$321,1),0)</f>
        <v>0</v>
      </c>
      <c r="AF34" s="449">
        <f>IFERROR(MATCH(AG$33,Sheep!$R$314:$R$321,1),0)</f>
        <v>0</v>
      </c>
      <c r="AG34" s="449">
        <f>IFERROR(MATCH(AH$33,Sheep!$R$314:$R$321,1),0)</f>
        <v>0</v>
      </c>
      <c r="AH34" s="449">
        <f>IFERROR(MATCH(AI$33,Sheep!$R$314:$R$321,1),0)</f>
        <v>0</v>
      </c>
      <c r="AI34" s="449">
        <f>IFERROR(MATCH(AJ$33,Sheep!$R$314:$R$321,1),0)</f>
        <v>0</v>
      </c>
      <c r="AJ34" s="449">
        <f>IFERROR(MATCH(AK$33,Sheep!$R$314:$R$321,1),0)</f>
        <v>0</v>
      </c>
      <c r="AK34" s="449">
        <f>IFERROR(MATCH(AL$33,Sheep!$R$314:$R$321,1),0)</f>
        <v>0</v>
      </c>
      <c r="AL34" s="449">
        <f>IFERROR(MATCH(AM$33,Sheep!$R$314:$R$321,1),0)</f>
        <v>0</v>
      </c>
      <c r="AM34" s="449">
        <f>IFERROR(MATCH(AN$33,Sheep!$R$314:$R$321,1),0)</f>
        <v>0</v>
      </c>
      <c r="AN34" s="449">
        <f>IFERROR(MATCH(AO$33,Sheep!$R$314:$R$321,1),0)</f>
        <v>0</v>
      </c>
      <c r="AO34" s="449">
        <f>IFERROR(MATCH(AP$33,Sheep!$R$314:$R$321,1),0)</f>
        <v>0</v>
      </c>
      <c r="AP34" s="449">
        <f>IFERROR(MATCH(AQ$33,Sheep!$R$314:$R$321,1),0)</f>
        <v>0</v>
      </c>
      <c r="AQ34" s="449">
        <f>IFERROR(MATCH(AR$33,Sheep!$R$314:$R$321,1),0)</f>
        <v>0</v>
      </c>
      <c r="AR34" s="449">
        <f>IFERROR(MATCH(AS$33,Sheep!$R$314:$R$321,1),0)</f>
        <v>0</v>
      </c>
      <c r="AS34" s="449">
        <f>IFERROR(MATCH(AT$33,Sheep!$R$314:$R$321,1),0)</f>
        <v>0</v>
      </c>
      <c r="AT34" s="449">
        <f>IFERROR(MATCH(AU$33,Sheep!$R$314:$R$321,1),0)</f>
        <v>0</v>
      </c>
      <c r="AU34" s="449">
        <f>IFERROR(MATCH(AV$33,Sheep!$R$314:$R$321,1),0)</f>
        <v>0</v>
      </c>
      <c r="AV34" s="449">
        <f>IFERROR(MATCH(AW$33,Sheep!$R$314:$R$321,1),0)</f>
        <v>0</v>
      </c>
      <c r="AW34" s="449">
        <f>IFERROR(MATCH(AX$33,Sheep!$R$314:$R$321,1),0)</f>
        <v>0</v>
      </c>
      <c r="AX34" s="449">
        <f>IFERROR(MATCH(AY$33,Sheep!$R$314:$R$321,1),0)</f>
        <v>0</v>
      </c>
      <c r="AY34" s="449">
        <f>IFERROR(MATCH(AZ$33,Sheep!$R$314:$R$321,1),0)</f>
        <v>0</v>
      </c>
      <c r="AZ34" s="449">
        <f>IFERROR(MATCH(BA$33,Sheep!$R$314:$R$321,1),0)</f>
        <v>0</v>
      </c>
      <c r="BA34" s="449">
        <f>IFERROR(MATCH(BB$33,Sheep!$R$314:$R$321,1),0)</f>
        <v>0</v>
      </c>
      <c r="BB34" s="449">
        <f>IFERROR(MATCH(BC$33,Sheep!$R$314:$R$321,1),0)</f>
        <v>0</v>
      </c>
      <c r="BC34" s="449">
        <f>IFERROR(MATCH(BD$33,Sheep!$R$314:$R$321,1),0)</f>
        <v>0</v>
      </c>
      <c r="BD34" s="449">
        <f>IFERROR(MATCH(BE$33,Sheep!$R$314:$R$321,1),0)</f>
        <v>0</v>
      </c>
      <c r="BE34" s="449">
        <f>IFERROR(MATCH(BF$33,Sheep!$R$314:$R$321,1),0)</f>
        <v>0</v>
      </c>
      <c r="BF34" s="449">
        <f>IFERROR(MATCH(BG$33,Sheep!$R$314:$R$321,1),0)</f>
        <v>0</v>
      </c>
      <c r="BG34" s="449">
        <f>IFERROR(MATCH(BH$33,Sheep!$R$314:$R$321,1),0)</f>
        <v>1</v>
      </c>
      <c r="BH34" s="449">
        <f>IFERROR(MATCH(BI$33,Sheep!$R$314:$R$321,1),0)</f>
        <v>1</v>
      </c>
      <c r="BI34" s="449">
        <f>IFERROR(MATCH(BJ$33,Sheep!$R$314:$R$321,1),0)</f>
        <v>1</v>
      </c>
      <c r="BJ34" s="449">
        <f>IFERROR(MATCH(BK$33,Sheep!$R$314:$R$321,1),0)</f>
        <v>1</v>
      </c>
      <c r="BK34" s="449">
        <f>IFERROR(MATCH(BL$33,Sheep!$R$314:$R$321,1),0)</f>
        <v>1</v>
      </c>
      <c r="BL34" s="449">
        <f>IFERROR(MATCH(BM$33,Sheep!$R$314:$R$321,1),0)</f>
        <v>1</v>
      </c>
      <c r="BM34" s="449">
        <f>IFERROR(MATCH(BN$33,Sheep!$R$314:$R$321,1),0)</f>
        <v>1</v>
      </c>
      <c r="BN34" s="449">
        <f>IFERROR(MATCH(BO$33,Sheep!$R$314:$R$321,1),0)</f>
        <v>1</v>
      </c>
      <c r="BO34" s="449">
        <f>IFERROR(MATCH(BP$33,Sheep!$R$314:$R$321,1),0)</f>
        <v>1</v>
      </c>
      <c r="BP34" s="449">
        <f>IFERROR(MATCH(BQ$33,Sheep!$R$314:$R$321,1),0)</f>
        <v>1</v>
      </c>
      <c r="BQ34" s="449">
        <f>IFERROR(MATCH(BR$33,Sheep!$R$314:$R$321,1),0)</f>
        <v>1</v>
      </c>
      <c r="BR34" s="449">
        <f>IFERROR(MATCH(BS$33,Sheep!$R$314:$R$321,1),0)</f>
        <v>1</v>
      </c>
      <c r="BS34" s="449">
        <f>IFERROR(MATCH(BT$33,Sheep!$R$314:$R$321,1),0)</f>
        <v>1</v>
      </c>
      <c r="BT34" s="449">
        <f>IFERROR(MATCH(BU$33,Sheep!$R$314:$R$321,1),0)</f>
        <v>1</v>
      </c>
      <c r="BU34" s="449">
        <f>IFERROR(MATCH(BV$33,Sheep!$R$314:$R$321,1),0)</f>
        <v>1</v>
      </c>
      <c r="BV34" s="449">
        <f>IFERROR(MATCH(BW$33,Sheep!$R$314:$R$321,1),0)</f>
        <v>1</v>
      </c>
      <c r="BW34" s="449">
        <f>IFERROR(MATCH(BX$33,Sheep!$R$314:$R$321,1),0)</f>
        <v>1</v>
      </c>
      <c r="BX34" s="449">
        <f>IFERROR(MATCH(BY$33,Sheep!$R$314:$R$321,1),0)</f>
        <v>1</v>
      </c>
      <c r="BY34" s="449">
        <f>IFERROR(MATCH(BZ$33,Sheep!$R$314:$R$321,1),0)</f>
        <v>1</v>
      </c>
      <c r="BZ34" s="449">
        <f>IFERROR(MATCH(CA$33,Sheep!$R$314:$R$321,1),0)</f>
        <v>1</v>
      </c>
      <c r="CA34" s="449">
        <f>IFERROR(MATCH(CB$33,Sheep!$R$314:$R$321,1),0)</f>
        <v>1</v>
      </c>
      <c r="CB34" s="449">
        <f>IFERROR(MATCH(CC$33,Sheep!$R$314:$R$321,1),0)</f>
        <v>1</v>
      </c>
      <c r="CC34" s="449">
        <f>IFERROR(MATCH(CD$33,Sheep!$R$314:$R$321,1),0)</f>
        <v>1</v>
      </c>
      <c r="CD34" s="449">
        <f>IFERROR(MATCH(CE$33,Sheep!$R$314:$R$321,1),0)</f>
        <v>1</v>
      </c>
      <c r="CE34" s="449">
        <f>IFERROR(MATCH(CF$33,Sheep!$R$314:$R$321,1),0)</f>
        <v>1</v>
      </c>
      <c r="CF34" s="449">
        <f>IFERROR(MATCH(CG$33,Sheep!$R$314:$R$321,1),0)</f>
        <v>1</v>
      </c>
      <c r="CG34" s="449">
        <f>IFERROR(MATCH(CH$33,Sheep!$R$314:$R$321,1),0)</f>
        <v>1</v>
      </c>
      <c r="CH34" s="449">
        <f>IFERROR(MATCH(CI$33,Sheep!$R$314:$R$321,1),0)</f>
        <v>1</v>
      </c>
      <c r="CI34" s="449">
        <f>IFERROR(MATCH(CJ$33,Sheep!$R$314:$R$321,1),0)</f>
        <v>1</v>
      </c>
      <c r="CJ34" s="449">
        <f>IFERROR(MATCH(CK$33,Sheep!$R$314:$R$321,1),0)</f>
        <v>1</v>
      </c>
      <c r="CK34" s="449">
        <f>IFERROR(MATCH(CL$33,Sheep!$R$314:$R$321,1),0)</f>
        <v>1</v>
      </c>
      <c r="CL34" s="449">
        <f>IFERROR(MATCH(CM$33,Sheep!$R$314:$R$321,1),0)</f>
        <v>1</v>
      </c>
      <c r="CM34" s="449">
        <f>IFERROR(MATCH(CN$33,Sheep!$R$314:$R$321,1),0)</f>
        <v>1</v>
      </c>
      <c r="CN34" s="449">
        <f>IFERROR(MATCH(CO$33,Sheep!$R$314:$R$321,1),0)</f>
        <v>1</v>
      </c>
      <c r="CO34" s="449">
        <f>IFERROR(MATCH(CP$33,Sheep!$R$314:$R$321,1),0)</f>
        <v>1</v>
      </c>
      <c r="CP34" s="449">
        <f>IFERROR(MATCH(CQ$33,Sheep!$R$314:$R$321,1),0)</f>
        <v>1</v>
      </c>
      <c r="CQ34" s="449">
        <f>IFERROR(MATCH(CR$33,Sheep!$R$314:$R$321,1),0)</f>
        <v>1</v>
      </c>
      <c r="CR34" s="449">
        <f>IFERROR(MATCH(CS$33,Sheep!$R$314:$R$321,1),0)</f>
        <v>1</v>
      </c>
      <c r="CS34" s="449">
        <f>IFERROR(MATCH(CT$33,Sheep!$R$314:$R$321,1),0)</f>
        <v>1</v>
      </c>
      <c r="CT34" s="449">
        <f>IFERROR(MATCH(CU$33,Sheep!$R$314:$R$321,1),0)</f>
        <v>1</v>
      </c>
      <c r="CU34" s="449">
        <f>IFERROR(MATCH(CV$33,Sheep!$R$314:$R$321,1),0)</f>
        <v>1</v>
      </c>
      <c r="CV34" s="449">
        <f>IFERROR(MATCH(CW$33,Sheep!$R$314:$R$321,1),0)</f>
        <v>1</v>
      </c>
      <c r="CW34" s="449">
        <f>IFERROR(MATCH(CX$33,Sheep!$R$314:$R$321,1),0)</f>
        <v>1</v>
      </c>
      <c r="CX34" s="449">
        <f>IFERROR(MATCH(CY$33,Sheep!$R$314:$R$321,1),0)</f>
        <v>1</v>
      </c>
      <c r="CY34" s="449">
        <f>IFERROR(MATCH(CZ$33,Sheep!$R$314:$R$321,1),0)</f>
        <v>1</v>
      </c>
      <c r="CZ34" s="449">
        <f>IFERROR(MATCH(DA$33,Sheep!$R$314:$R$321,1),0)</f>
        <v>1</v>
      </c>
      <c r="DA34" s="449">
        <f>IFERROR(MATCH(DB$33,Sheep!$R$314:$R$321,1),0)</f>
        <v>1</v>
      </c>
      <c r="DB34" s="449">
        <f>IFERROR(MATCH(DC$33,Sheep!$R$314:$R$321,1),0)</f>
        <v>1</v>
      </c>
      <c r="DC34" s="449">
        <f>IFERROR(MATCH(DD$33,Sheep!$R$314:$R$321,1),0)</f>
        <v>1</v>
      </c>
      <c r="DD34" s="449">
        <f>IFERROR(MATCH(DE$33,Sheep!$R$314:$R$321,1),0)</f>
        <v>1</v>
      </c>
      <c r="DE34" s="449">
        <f>IFERROR(MATCH(DF$33,Sheep!$R$314:$R$321,1),0)</f>
        <v>1</v>
      </c>
      <c r="DF34" s="449">
        <f>IFERROR(MATCH(DG$33,Sheep!$R$314:$R$321,1),0)</f>
        <v>1</v>
      </c>
      <c r="DG34" s="449">
        <f>IFERROR(MATCH(DH$33,Sheep!$R$314:$R$321,1),0)</f>
        <v>2</v>
      </c>
      <c r="DH34" s="449">
        <f>IFERROR(MATCH(DI$33,Sheep!$R$314:$R$321,1),0)</f>
        <v>2</v>
      </c>
      <c r="DI34" s="449">
        <f>IFERROR(MATCH(DJ$33,Sheep!$R$314:$R$321,1),0)</f>
        <v>2</v>
      </c>
      <c r="DJ34" s="449">
        <f>IFERROR(MATCH(DK$33,Sheep!$R$314:$R$321,1),0)</f>
        <v>2</v>
      </c>
      <c r="DK34" s="449">
        <f>IFERROR(MATCH(DL$33,Sheep!$R$314:$R$321,1),0)</f>
        <v>2</v>
      </c>
      <c r="DL34" s="449">
        <f>IFERROR(MATCH(DM$33,Sheep!$R$314:$R$321,1),0)</f>
        <v>2</v>
      </c>
      <c r="DM34" s="449">
        <f>IFERROR(MATCH(DN$33,Sheep!$R$314:$R$321,1),0)</f>
        <v>2</v>
      </c>
      <c r="DN34" s="449">
        <f>IFERROR(MATCH(DO$33,Sheep!$R$314:$R$321,1),0)</f>
        <v>2</v>
      </c>
      <c r="DO34" s="449">
        <f>IFERROR(MATCH(DP$33,Sheep!$R$314:$R$321,1),0)</f>
        <v>2</v>
      </c>
      <c r="DP34" s="449">
        <f>IFERROR(MATCH(DQ$33,Sheep!$R$314:$R$321,1),0)</f>
        <v>2</v>
      </c>
      <c r="DQ34" s="449">
        <f>IFERROR(MATCH(DR$33,Sheep!$R$314:$R$321,1),0)</f>
        <v>2</v>
      </c>
      <c r="DR34" s="449">
        <f>IFERROR(MATCH(DS$33,Sheep!$R$314:$R$321,1),0)</f>
        <v>2</v>
      </c>
      <c r="DS34" s="449">
        <f>IFERROR(MATCH(DT$33,Sheep!$R$314:$R$321,1),0)</f>
        <v>2</v>
      </c>
      <c r="DT34" s="449">
        <f>IFERROR(MATCH(DU$33,Sheep!$R$314:$R$321,1),0)</f>
        <v>2</v>
      </c>
      <c r="DU34" s="449">
        <f>IFERROR(MATCH(DV$33,Sheep!$R$314:$R$321,1),0)</f>
        <v>2</v>
      </c>
      <c r="DV34" s="449">
        <f>IFERROR(MATCH(DW$33,Sheep!$R$314:$R$321,1),0)</f>
        <v>2</v>
      </c>
      <c r="DW34" s="449">
        <f>IFERROR(MATCH(DX$33,Sheep!$R$314:$R$321,1),0)</f>
        <v>2</v>
      </c>
      <c r="DX34" s="449">
        <f>IFERROR(MATCH(DY$33,Sheep!$R$314:$R$321,1),0)</f>
        <v>2</v>
      </c>
      <c r="DY34" s="449">
        <f>IFERROR(MATCH(DZ$33,Sheep!$R$314:$R$321,1),0)</f>
        <v>2</v>
      </c>
      <c r="DZ34" s="449">
        <f>IFERROR(MATCH(EA$33,Sheep!$R$314:$R$321,1),0)</f>
        <v>2</v>
      </c>
      <c r="EA34" s="449">
        <f>IFERROR(MATCH(EB$33,Sheep!$R$314:$R$321,1),0)</f>
        <v>2</v>
      </c>
      <c r="EB34" s="449">
        <f>IFERROR(MATCH(EC$33,Sheep!$R$314:$R$321,1),0)</f>
        <v>2</v>
      </c>
      <c r="EC34" s="449">
        <f>IFERROR(MATCH(ED$33,Sheep!$R$314:$R$321,1),0)</f>
        <v>2</v>
      </c>
      <c r="ED34" s="449">
        <f>IFERROR(MATCH(EE$33,Sheep!$R$314:$R$321,1),0)</f>
        <v>2</v>
      </c>
      <c r="EE34" s="449">
        <f>IFERROR(MATCH(EF$33,Sheep!$R$314:$R$321,1),0)</f>
        <v>2</v>
      </c>
      <c r="EF34" s="449">
        <f>IFERROR(MATCH(EG$33,Sheep!$R$314:$R$321,1),0)</f>
        <v>2</v>
      </c>
      <c r="EG34" s="449">
        <f>IFERROR(MATCH(EH$33,Sheep!$R$314:$R$321,1),0)</f>
        <v>2</v>
      </c>
      <c r="EH34" s="449">
        <f>IFERROR(MATCH(EI$33,Sheep!$R$314:$R$321,1),0)</f>
        <v>2</v>
      </c>
      <c r="EI34" s="449">
        <f>IFERROR(MATCH(EJ$33,Sheep!$R$314:$R$321,1),0)</f>
        <v>2</v>
      </c>
      <c r="EJ34" s="449">
        <f>IFERROR(MATCH(EK$33,Sheep!$R$314:$R$321,1),0)</f>
        <v>2</v>
      </c>
      <c r="EK34" s="449">
        <f>IFERROR(MATCH(EL$33,Sheep!$R$314:$R$321,1),0)</f>
        <v>2</v>
      </c>
      <c r="EL34" s="449">
        <f>IFERROR(MATCH(EM$33,Sheep!$R$314:$R$321,1),0)</f>
        <v>2</v>
      </c>
      <c r="EM34" s="449">
        <f>IFERROR(MATCH(EN$33,Sheep!$R$314:$R$321,1),0)</f>
        <v>2</v>
      </c>
      <c r="EN34" s="449">
        <f>IFERROR(MATCH(EO$33,Sheep!$R$314:$R$321,1),0)</f>
        <v>2</v>
      </c>
      <c r="EO34" s="449">
        <f>IFERROR(MATCH(EP$33,Sheep!$R$314:$R$321,1),0)</f>
        <v>2</v>
      </c>
      <c r="EP34" s="449">
        <f>IFERROR(MATCH(EQ$33,Sheep!$R$314:$R$321,1),0)</f>
        <v>2</v>
      </c>
      <c r="EQ34" s="449">
        <f>IFERROR(MATCH(ER$33,Sheep!$R$314:$R$321,1),0)</f>
        <v>2</v>
      </c>
      <c r="ER34" s="449">
        <f>IFERROR(MATCH(ES$33,Sheep!$R$314:$R$321,1),0)</f>
        <v>2</v>
      </c>
      <c r="ES34" s="449">
        <f>IFERROR(MATCH(ET$33,Sheep!$R$314:$R$321,1),0)</f>
        <v>2</v>
      </c>
      <c r="ET34" s="449">
        <f>IFERROR(MATCH(EU$33,Sheep!$R$314:$R$321,1),0)</f>
        <v>2</v>
      </c>
      <c r="EU34" s="449">
        <f>IFERROR(MATCH(EV$33,Sheep!$R$314:$R$321,1),0)</f>
        <v>2</v>
      </c>
      <c r="EV34" s="449">
        <f>IFERROR(MATCH(EW$33,Sheep!$R$314:$R$321,1),0)</f>
        <v>2</v>
      </c>
      <c r="EW34" s="449">
        <f>IFERROR(MATCH(EX$33,Sheep!$R$314:$R$321,1),0)</f>
        <v>2</v>
      </c>
      <c r="EX34" s="449">
        <f>IFERROR(MATCH(EY$33,Sheep!$R$314:$R$321,1),0)</f>
        <v>2</v>
      </c>
      <c r="EY34" s="449">
        <f>IFERROR(MATCH(EZ$33,Sheep!$R$314:$R$321,1),0)</f>
        <v>2</v>
      </c>
      <c r="EZ34" s="449">
        <f>IFERROR(MATCH(FA$33,Sheep!$R$314:$R$321,1),0)</f>
        <v>2</v>
      </c>
      <c r="FA34" s="449">
        <f>IFERROR(MATCH(FB$33,Sheep!$R$314:$R$321,1),0)</f>
        <v>2</v>
      </c>
      <c r="FB34" s="449">
        <f>IFERROR(MATCH(FC$33,Sheep!$R$314:$R$321,1),0)</f>
        <v>2</v>
      </c>
      <c r="FC34" s="449">
        <f>IFERROR(MATCH(FD$33,Sheep!$R$314:$R$321,1),0)</f>
        <v>2</v>
      </c>
      <c r="FD34" s="449">
        <f>IFERROR(MATCH(FE$33,Sheep!$R$314:$R$321,1),0)</f>
        <v>2</v>
      </c>
      <c r="FE34" s="449">
        <f>IFERROR(MATCH(FF$33,Sheep!$R$314:$R$321,1),0)</f>
        <v>2</v>
      </c>
      <c r="FF34" s="449">
        <f>IFERROR(MATCH(FG$33,Sheep!$R$314:$R$321,1),0)</f>
        <v>2</v>
      </c>
      <c r="FG34" s="449">
        <f>IFERROR(MATCH(FH$33,Sheep!$R$314:$R$321,1),0)</f>
        <v>3</v>
      </c>
      <c r="FH34" s="449">
        <f>IFERROR(MATCH(FI$33,Sheep!$R$314:$R$321,1),0)</f>
        <v>3</v>
      </c>
      <c r="FI34" s="449">
        <f>IFERROR(MATCH(FJ$33,Sheep!$R$314:$R$321,1),0)</f>
        <v>3</v>
      </c>
      <c r="FJ34" s="449">
        <f>IFERROR(MATCH(FK$33,Sheep!$R$314:$R$321,1),0)</f>
        <v>3</v>
      </c>
      <c r="FK34" s="449">
        <f>IFERROR(MATCH(FL$33,Sheep!$R$314:$R$321,1),0)</f>
        <v>3</v>
      </c>
      <c r="FL34" s="449">
        <f>IFERROR(MATCH(FM$33,Sheep!$R$314:$R$321,1),0)</f>
        <v>3</v>
      </c>
      <c r="FM34" s="449">
        <f>IFERROR(MATCH(FN$33,Sheep!$R$314:$R$321,1),0)</f>
        <v>3</v>
      </c>
      <c r="FN34" s="449">
        <f>IFERROR(MATCH(FO$33,Sheep!$R$314:$R$321,1),0)</f>
        <v>3</v>
      </c>
      <c r="FO34" s="449">
        <f>IFERROR(MATCH(FP$33,Sheep!$R$314:$R$321,1),0)</f>
        <v>3</v>
      </c>
      <c r="FP34" s="449">
        <f>IFERROR(MATCH(FQ$33,Sheep!$R$314:$R$321,1),0)</f>
        <v>3</v>
      </c>
      <c r="FQ34" s="449">
        <f>IFERROR(MATCH(FR$33,Sheep!$R$314:$R$321,1),0)</f>
        <v>3</v>
      </c>
      <c r="FR34" s="449">
        <f>IFERROR(MATCH(FS$33,Sheep!$R$314:$R$321,1),0)</f>
        <v>3</v>
      </c>
      <c r="FS34" s="449">
        <f>IFERROR(MATCH(FT$33,Sheep!$R$314:$R$321,1),0)</f>
        <v>3</v>
      </c>
      <c r="FT34" s="449">
        <f>IFERROR(MATCH(FU$33,Sheep!$R$314:$R$321,1),0)</f>
        <v>3</v>
      </c>
      <c r="FU34" s="449">
        <f>IFERROR(MATCH(FV$33,Sheep!$R$314:$R$321,1),0)</f>
        <v>3</v>
      </c>
      <c r="FV34" s="449">
        <f>IFERROR(MATCH(FW$33,Sheep!$R$314:$R$321,1),0)</f>
        <v>3</v>
      </c>
      <c r="FW34" s="449">
        <f>IFERROR(MATCH(FX$33,Sheep!$R$314:$R$321,1),0)</f>
        <v>3</v>
      </c>
      <c r="FX34" s="449">
        <f>IFERROR(MATCH(FY$33,Sheep!$R$314:$R$321,1),0)</f>
        <v>3</v>
      </c>
      <c r="FY34" s="449">
        <f>IFERROR(MATCH(FZ$33,Sheep!$R$314:$R$321,1),0)</f>
        <v>3</v>
      </c>
      <c r="FZ34" s="449">
        <f>IFERROR(MATCH(GA$33,Sheep!$R$314:$R$321,1),0)</f>
        <v>3</v>
      </c>
      <c r="GA34" s="449">
        <f>IFERROR(MATCH(GB$33,Sheep!$R$314:$R$321,1),0)</f>
        <v>3</v>
      </c>
      <c r="GB34" s="449">
        <f>IFERROR(MATCH(GC$33,Sheep!$R$314:$R$321,1),0)</f>
        <v>3</v>
      </c>
      <c r="GC34" s="449">
        <f>IFERROR(MATCH(GD$33,Sheep!$R$314:$R$321,1),0)</f>
        <v>3</v>
      </c>
      <c r="GD34" s="449">
        <f>IFERROR(MATCH(GE$33,Sheep!$R$314:$R$321,1),0)</f>
        <v>3</v>
      </c>
      <c r="GE34" s="449">
        <f>IFERROR(MATCH(GF$33,Sheep!$R$314:$R$321,1),0)</f>
        <v>3</v>
      </c>
      <c r="GF34" s="449">
        <f>IFERROR(MATCH(GG$33,Sheep!$R$314:$R$321,1),0)</f>
        <v>3</v>
      </c>
      <c r="GG34" s="449">
        <f>IFERROR(MATCH(GH$33,Sheep!$R$314:$R$321,1),0)</f>
        <v>3</v>
      </c>
      <c r="GH34" s="449">
        <f>IFERROR(MATCH(GI$33,Sheep!$R$314:$R$321,1),0)</f>
        <v>3</v>
      </c>
      <c r="GI34" s="449">
        <f>IFERROR(MATCH(GJ$33,Sheep!$R$314:$R$321,1),0)</f>
        <v>3</v>
      </c>
      <c r="GJ34" s="449">
        <f>IFERROR(MATCH(GK$33,Sheep!$R$314:$R$321,1),0)</f>
        <v>3</v>
      </c>
      <c r="GK34" s="449">
        <f>IFERROR(MATCH(GL$33,Sheep!$R$314:$R$321,1),0)</f>
        <v>3</v>
      </c>
      <c r="GL34" s="449">
        <f>IFERROR(MATCH(GM$33,Sheep!$R$314:$R$321,1),0)</f>
        <v>3</v>
      </c>
      <c r="GM34" s="449">
        <f>IFERROR(MATCH(GN$33,Sheep!$R$314:$R$321,1),0)</f>
        <v>3</v>
      </c>
      <c r="GN34" s="449">
        <f>IFERROR(MATCH(GO$33,Sheep!$R$314:$R$321,1),0)</f>
        <v>3</v>
      </c>
      <c r="GO34" s="449">
        <f>IFERROR(MATCH(GP$33,Sheep!$R$314:$R$321,1),0)</f>
        <v>3</v>
      </c>
      <c r="GP34" s="449">
        <f>IFERROR(MATCH(GQ$33,Sheep!$R$314:$R$321,1),0)</f>
        <v>3</v>
      </c>
      <c r="GQ34" s="449">
        <f>IFERROR(MATCH(GR$33,Sheep!$R$314:$R$321,1),0)</f>
        <v>3</v>
      </c>
      <c r="GR34" s="449">
        <f>IFERROR(MATCH(GS$33,Sheep!$R$314:$R$321,1),0)</f>
        <v>3</v>
      </c>
      <c r="GS34" s="449">
        <f>IFERROR(MATCH(GT$33,Sheep!$R$314:$R$321,1),0)</f>
        <v>3</v>
      </c>
      <c r="GT34" s="449">
        <f>IFERROR(MATCH(GU$33,Sheep!$R$314:$R$321,1),0)</f>
        <v>3</v>
      </c>
      <c r="GU34" s="449">
        <f>IFERROR(MATCH(GV$33,Sheep!$R$314:$R$321,1),0)</f>
        <v>3</v>
      </c>
      <c r="GV34" s="449">
        <f>IFERROR(MATCH(GW$33,Sheep!$R$314:$R$321,1),0)</f>
        <v>3</v>
      </c>
      <c r="GW34" s="449">
        <f>IFERROR(MATCH(GX$33,Sheep!$R$314:$R$321,1),0)</f>
        <v>3</v>
      </c>
      <c r="GX34" s="449">
        <f>IFERROR(MATCH(GY$33,Sheep!$R$314:$R$321,1),0)</f>
        <v>3</v>
      </c>
      <c r="GY34" s="449">
        <f>IFERROR(MATCH(GZ$33,Sheep!$R$314:$R$321,1),0)</f>
        <v>3</v>
      </c>
      <c r="GZ34" s="449">
        <f>IFERROR(MATCH(HA$33,Sheep!$R$314:$R$321,1),0)</f>
        <v>3</v>
      </c>
      <c r="HA34" s="449">
        <f>IFERROR(MATCH(HB$33,Sheep!$R$314:$R$321,1),0)</f>
        <v>3</v>
      </c>
      <c r="HB34" s="449">
        <f>IFERROR(MATCH(HC$33,Sheep!$R$314:$R$321,1),0)</f>
        <v>3</v>
      </c>
      <c r="HC34" s="449">
        <f>IFERROR(MATCH(HD$33,Sheep!$R$314:$R$321,1),0)</f>
        <v>3</v>
      </c>
      <c r="HD34" s="449">
        <f>IFERROR(MATCH(HE$33,Sheep!$R$314:$R$321,1),0)</f>
        <v>3</v>
      </c>
      <c r="HE34" s="449">
        <f>IFERROR(MATCH(HF$33,Sheep!$R$314:$R$321,1),0)</f>
        <v>3</v>
      </c>
      <c r="HF34" s="449">
        <f>IFERROR(MATCH(HG$33,Sheep!$R$314:$R$321,1),0)</f>
        <v>3</v>
      </c>
      <c r="HG34" s="449">
        <f>IFERROR(MATCH(HH$33,Sheep!$R$314:$R$321,1),0)</f>
        <v>4</v>
      </c>
      <c r="HH34" s="449">
        <f>IFERROR(MATCH(HI$33,Sheep!$R$314:$R$321,1),0)</f>
        <v>4</v>
      </c>
      <c r="HI34" s="449">
        <f>IFERROR(MATCH(HJ$33,Sheep!$R$314:$R$321,1),0)</f>
        <v>4</v>
      </c>
      <c r="HJ34" s="449">
        <f>IFERROR(MATCH(HK$33,Sheep!$R$314:$R$321,1),0)</f>
        <v>4</v>
      </c>
      <c r="HK34" s="449">
        <f>IFERROR(MATCH(HL$33,Sheep!$R$314:$R$321,1),0)</f>
        <v>4</v>
      </c>
      <c r="HL34" s="449">
        <f>IFERROR(MATCH(HM$33,Sheep!$R$314:$R$321,1),0)</f>
        <v>4</v>
      </c>
      <c r="HM34" s="449">
        <f>IFERROR(MATCH(HN$33,Sheep!$R$314:$R$321,1),0)</f>
        <v>4</v>
      </c>
      <c r="HN34" s="449">
        <f>IFERROR(MATCH(HO$33,Sheep!$R$314:$R$321,1),0)</f>
        <v>4</v>
      </c>
      <c r="HO34" s="449">
        <f>IFERROR(MATCH(HP$33,Sheep!$R$314:$R$321,1),0)</f>
        <v>4</v>
      </c>
      <c r="HP34" s="449">
        <f>IFERROR(MATCH(HQ$33,Sheep!$R$314:$R$321,1),0)</f>
        <v>4</v>
      </c>
      <c r="HQ34" s="449">
        <f>IFERROR(MATCH(HR$33,Sheep!$R$314:$R$321,1),0)</f>
        <v>4</v>
      </c>
      <c r="HR34" s="449">
        <f>IFERROR(MATCH(HS$33,Sheep!$R$314:$R$321,1),0)</f>
        <v>4</v>
      </c>
      <c r="HS34" s="449">
        <f>IFERROR(MATCH(HT$33,Sheep!$R$314:$R$321,1),0)</f>
        <v>4</v>
      </c>
      <c r="HT34" s="449">
        <f>IFERROR(MATCH(HU$33,Sheep!$R$314:$R$321,1),0)</f>
        <v>4</v>
      </c>
      <c r="HU34" s="449">
        <f>IFERROR(MATCH(HV$33,Sheep!$R$314:$R$321,1),0)</f>
        <v>4</v>
      </c>
      <c r="HV34" s="449">
        <f>IFERROR(MATCH(HW$33,Sheep!$R$314:$R$321,1),0)</f>
        <v>4</v>
      </c>
      <c r="HW34" s="449">
        <f>IFERROR(MATCH(HX$33,Sheep!$R$314:$R$321,1),0)</f>
        <v>4</v>
      </c>
      <c r="HX34" s="449">
        <f>IFERROR(MATCH(HY$33,Sheep!$R$314:$R$321,1),0)</f>
        <v>4</v>
      </c>
      <c r="HY34" s="449">
        <f>IFERROR(MATCH(HZ$33,Sheep!$R$314:$R$321,1),0)</f>
        <v>4</v>
      </c>
      <c r="HZ34" s="449">
        <f>IFERROR(MATCH(IA$33,Sheep!$R$314:$R$321,1),0)</f>
        <v>4</v>
      </c>
      <c r="IA34" s="449">
        <f>IFERROR(MATCH(IB$33,Sheep!$R$314:$R$321,1),0)</f>
        <v>4</v>
      </c>
      <c r="IB34" s="449">
        <f>IFERROR(MATCH(IC$33,Sheep!$R$314:$R$321,1),0)</f>
        <v>4</v>
      </c>
      <c r="IC34" s="449">
        <f>IFERROR(MATCH(ID$33,Sheep!$R$314:$R$321,1),0)</f>
        <v>4</v>
      </c>
      <c r="ID34" s="449">
        <f>IFERROR(MATCH(IE$33,Sheep!$R$314:$R$321,1),0)</f>
        <v>4</v>
      </c>
      <c r="IE34" s="449">
        <f>IFERROR(MATCH(IF$33,Sheep!$R$314:$R$321,1),0)</f>
        <v>4</v>
      </c>
      <c r="IF34" s="449">
        <f>IFERROR(MATCH(IG$33,Sheep!$R$314:$R$321,1),0)</f>
        <v>4</v>
      </c>
      <c r="IG34" s="449">
        <f>IFERROR(MATCH(IH$33,Sheep!$R$314:$R$321,1),0)</f>
        <v>4</v>
      </c>
      <c r="IH34" s="449">
        <f>IFERROR(MATCH(II$33,Sheep!$R$314:$R$321,1),0)</f>
        <v>4</v>
      </c>
      <c r="II34" s="449">
        <f>IFERROR(MATCH(IJ$33,Sheep!$R$314:$R$321,1),0)</f>
        <v>4</v>
      </c>
      <c r="IJ34" s="449">
        <f>IFERROR(MATCH(IK$33,Sheep!$R$314:$R$321,1),0)</f>
        <v>4</v>
      </c>
      <c r="IK34" s="449">
        <f>IFERROR(MATCH(IL$33,Sheep!$R$314:$R$321,1),0)</f>
        <v>4</v>
      </c>
      <c r="IL34" s="449">
        <f>IFERROR(MATCH(IM$33,Sheep!$R$314:$R$321,1),0)</f>
        <v>4</v>
      </c>
      <c r="IM34" s="449">
        <f>IFERROR(MATCH(IN$33,Sheep!$R$314:$R$321,1),0)</f>
        <v>4</v>
      </c>
      <c r="IN34" s="449">
        <f>IFERROR(MATCH(IO$33,Sheep!$R$314:$R$321,1),0)</f>
        <v>4</v>
      </c>
      <c r="IO34" s="449">
        <f>IFERROR(MATCH(IP$33,Sheep!$R$314:$R$321,1),0)</f>
        <v>4</v>
      </c>
      <c r="IP34" s="449">
        <f>IFERROR(MATCH(IQ$33,Sheep!$R$314:$R$321,1),0)</f>
        <v>4</v>
      </c>
      <c r="IQ34" s="449">
        <f>IFERROR(MATCH(IR$33,Sheep!$R$314:$R$321,1),0)</f>
        <v>4</v>
      </c>
      <c r="IR34" s="449">
        <f>IFERROR(MATCH(IS$33,Sheep!$R$314:$R$321,1),0)</f>
        <v>4</v>
      </c>
      <c r="IS34" s="449">
        <f>IFERROR(MATCH(IT$33,Sheep!$R$314:$R$321,1),0)</f>
        <v>4</v>
      </c>
      <c r="IT34" s="449">
        <f>IFERROR(MATCH(IU$33,Sheep!$R$314:$R$321,1),0)</f>
        <v>4</v>
      </c>
      <c r="IU34" s="449">
        <f>IFERROR(MATCH(IV$33,Sheep!$R$314:$R$321,1),0)</f>
        <v>4</v>
      </c>
      <c r="IV34" s="449">
        <f>IFERROR(MATCH(IW$33,Sheep!$R$314:$R$321,1),0)</f>
        <v>4</v>
      </c>
      <c r="IW34" s="449">
        <f>IFERROR(MATCH(IX$33,Sheep!$R$314:$R$321,1),0)</f>
        <v>4</v>
      </c>
      <c r="IX34" s="449">
        <f>IFERROR(MATCH(IY$33,Sheep!$R$314:$R$321,1),0)</f>
        <v>4</v>
      </c>
      <c r="IY34" s="449">
        <f>IFERROR(MATCH(IZ$33,Sheep!$R$314:$R$321,1),0)</f>
        <v>4</v>
      </c>
      <c r="IZ34" s="449">
        <f>IFERROR(MATCH(JA$33,Sheep!$R$314:$R$321,1),0)</f>
        <v>4</v>
      </c>
      <c r="JA34" s="449">
        <f>IFERROR(MATCH(JB$33,Sheep!$R$314:$R$321,1),0)</f>
        <v>4</v>
      </c>
      <c r="JB34" s="449">
        <f>IFERROR(MATCH(JC$33,Sheep!$R$314:$R$321,1),0)</f>
        <v>4</v>
      </c>
      <c r="JC34" s="449">
        <f>IFERROR(MATCH(JD$33,Sheep!$R$314:$R$321,1),0)</f>
        <v>4</v>
      </c>
      <c r="JD34" s="449">
        <f>IFERROR(MATCH(JE$33,Sheep!$R$314:$R$321,1),0)</f>
        <v>4</v>
      </c>
      <c r="JE34" s="449">
        <f>IFERROR(MATCH(JF$33,Sheep!$R$314:$R$321,1),0)</f>
        <v>4</v>
      </c>
      <c r="JF34" s="449">
        <f>IFERROR(MATCH(JG$33,Sheep!$R$314:$R$321,1),0)</f>
        <v>4</v>
      </c>
      <c r="JG34" s="449">
        <f>IFERROR(MATCH(JH$33,Sheep!$R$314:$R$321,1),0)</f>
        <v>5</v>
      </c>
      <c r="JH34" s="449">
        <f>IFERROR(MATCH(JI$33,Sheep!$R$314:$R$321,1),0)</f>
        <v>5</v>
      </c>
      <c r="JI34" s="449">
        <f>IFERROR(MATCH(JJ$33,Sheep!$R$314:$R$321,1),0)</f>
        <v>5</v>
      </c>
      <c r="JJ34" s="449">
        <f>IFERROR(MATCH(JK$33,Sheep!$R$314:$R$321,1),0)</f>
        <v>5</v>
      </c>
      <c r="JK34" s="449">
        <f>IFERROR(MATCH(JL$33,Sheep!$R$314:$R$321,1),0)</f>
        <v>5</v>
      </c>
      <c r="JL34" s="449">
        <f>IFERROR(MATCH(JM$33,Sheep!$R$314:$R$321,1),0)</f>
        <v>5</v>
      </c>
      <c r="JM34" s="449">
        <f>IFERROR(MATCH(JN$33,Sheep!$R$314:$R$321,1),0)</f>
        <v>5</v>
      </c>
      <c r="JN34" s="449">
        <f>IFERROR(MATCH(JO$33,Sheep!$R$314:$R$321,1),0)</f>
        <v>5</v>
      </c>
      <c r="JO34" s="449">
        <f>IFERROR(MATCH(JP$33,Sheep!$R$314:$R$321,1),0)</f>
        <v>5</v>
      </c>
      <c r="JP34" s="449">
        <f>IFERROR(MATCH(JQ$33,Sheep!$R$314:$R$321,1),0)</f>
        <v>5</v>
      </c>
      <c r="JQ34" s="449">
        <f>IFERROR(MATCH(JR$33,Sheep!$R$314:$R$321,1),0)</f>
        <v>5</v>
      </c>
      <c r="JR34" s="449">
        <f>IFERROR(MATCH(JS$33,Sheep!$R$314:$R$321,1),0)</f>
        <v>5</v>
      </c>
      <c r="JS34" s="449">
        <f>IFERROR(MATCH(JT$33,Sheep!$R$314:$R$321,1),0)</f>
        <v>5</v>
      </c>
      <c r="JT34" s="449">
        <f>IFERROR(MATCH(JU$33,Sheep!$R$314:$R$321,1),0)</f>
        <v>5</v>
      </c>
      <c r="JU34" s="449">
        <f>IFERROR(MATCH(JV$33,Sheep!$R$314:$R$321,1),0)</f>
        <v>5</v>
      </c>
      <c r="JV34" s="449">
        <f>IFERROR(MATCH(JW$33,Sheep!$R$314:$R$321,1),0)</f>
        <v>5</v>
      </c>
      <c r="JW34" s="449">
        <f>IFERROR(MATCH(JX$33,Sheep!$R$314:$R$321,1),0)</f>
        <v>5</v>
      </c>
      <c r="JX34" s="449">
        <f>IFERROR(MATCH(JY$33,Sheep!$R$314:$R$321,1),0)</f>
        <v>5</v>
      </c>
      <c r="JY34" s="449">
        <f>IFERROR(MATCH(JZ$33,Sheep!$R$314:$R$321,1),0)</f>
        <v>5</v>
      </c>
      <c r="JZ34" s="449">
        <f>IFERROR(MATCH(KA$33,Sheep!$R$314:$R$321,1),0)</f>
        <v>5</v>
      </c>
      <c r="KA34" s="449">
        <f>IFERROR(MATCH(KB$33,Sheep!$R$314:$R$321,1),0)</f>
        <v>5</v>
      </c>
      <c r="KB34" s="449">
        <f>IFERROR(MATCH(KC$33,Sheep!$R$314:$R$321,1),0)</f>
        <v>5</v>
      </c>
      <c r="KC34" s="449">
        <f>IFERROR(MATCH(KD$33,Sheep!$R$314:$R$321,1),0)</f>
        <v>5</v>
      </c>
      <c r="KD34" s="449">
        <f>IFERROR(MATCH(KE$33,Sheep!$R$314:$R$321,1),0)</f>
        <v>5</v>
      </c>
      <c r="KE34" s="449">
        <f>IFERROR(MATCH(KF$33,Sheep!$R$314:$R$321,1),0)</f>
        <v>5</v>
      </c>
      <c r="KF34" s="449">
        <f>IFERROR(MATCH(KG$33,Sheep!$R$314:$R$321,1),0)</f>
        <v>5</v>
      </c>
      <c r="KG34" s="449">
        <f>IFERROR(MATCH(KH$33,Sheep!$R$314:$R$321,1),0)</f>
        <v>5</v>
      </c>
      <c r="KH34" s="449">
        <f>IFERROR(MATCH(KI$33,Sheep!$R$314:$R$321,1),0)</f>
        <v>5</v>
      </c>
      <c r="KI34" s="449">
        <f>IFERROR(MATCH(KJ$33,Sheep!$R$314:$R$321,1),0)</f>
        <v>5</v>
      </c>
      <c r="KJ34" s="449">
        <f>IFERROR(MATCH(KK$33,Sheep!$R$314:$R$321,1),0)</f>
        <v>5</v>
      </c>
      <c r="KK34" s="449">
        <f>IFERROR(MATCH(KL$33,Sheep!$R$314:$R$321,1),0)</f>
        <v>5</v>
      </c>
      <c r="KL34" s="449">
        <f>IFERROR(MATCH(KM$33,Sheep!$R$314:$R$321,1),0)</f>
        <v>5</v>
      </c>
      <c r="KM34" s="449">
        <f>IFERROR(MATCH(KN$33,Sheep!$R$314:$R$321,1),0)</f>
        <v>5</v>
      </c>
      <c r="KN34" s="449">
        <f>IFERROR(MATCH(KO$33,Sheep!$R$314:$R$321,1),0)</f>
        <v>5</v>
      </c>
      <c r="KO34" s="449">
        <f>IFERROR(MATCH(KP$33,Sheep!$R$314:$R$321,1),0)</f>
        <v>5</v>
      </c>
      <c r="KP34" s="449">
        <f>IFERROR(MATCH(KQ$33,Sheep!$R$314:$R$321,1),0)</f>
        <v>5</v>
      </c>
      <c r="KQ34" s="449">
        <f>IFERROR(MATCH(KR$33,Sheep!$R$314:$R$321,1),0)</f>
        <v>5</v>
      </c>
      <c r="KR34" s="449">
        <f>IFERROR(MATCH(KS$33,Sheep!$R$314:$R$321,1),0)</f>
        <v>5</v>
      </c>
      <c r="KS34" s="449">
        <f>IFERROR(MATCH(KT$33,Sheep!$R$314:$R$321,1),0)</f>
        <v>5</v>
      </c>
      <c r="KT34" s="449">
        <f>IFERROR(MATCH(KU$33,Sheep!$R$314:$R$321,1),0)</f>
        <v>5</v>
      </c>
      <c r="KU34" s="449">
        <f>IFERROR(MATCH(KV$33,Sheep!$R$314:$R$321,1),0)</f>
        <v>5</v>
      </c>
      <c r="KV34" s="449">
        <f>IFERROR(MATCH(KW$33,Sheep!$R$314:$R$321,1),0)</f>
        <v>5</v>
      </c>
      <c r="KW34" s="449">
        <f>IFERROR(MATCH(KX$33,Sheep!$R$314:$R$321,1),0)</f>
        <v>5</v>
      </c>
      <c r="KX34" s="449">
        <f>IFERROR(MATCH(KY$33,Sheep!$R$314:$R$321,1),0)</f>
        <v>5</v>
      </c>
      <c r="KY34" s="449">
        <f>IFERROR(MATCH(KZ$33,Sheep!$R$314:$R$321,1),0)</f>
        <v>5</v>
      </c>
      <c r="KZ34" s="449">
        <f>IFERROR(MATCH(LA$33,Sheep!$R$314:$R$321,1),0)</f>
        <v>5</v>
      </c>
      <c r="LA34" s="449">
        <f>IFERROR(MATCH(LB$33,Sheep!$R$314:$R$321,1),0)</f>
        <v>5</v>
      </c>
      <c r="LB34" s="449">
        <f>IFERROR(MATCH(LC$33,Sheep!$R$314:$R$321,1),0)</f>
        <v>5</v>
      </c>
      <c r="LC34" s="449">
        <f>IFERROR(MATCH(LD$33,Sheep!$R$314:$R$321,1),0)</f>
        <v>5</v>
      </c>
      <c r="LD34" s="449">
        <f>IFERROR(MATCH(LE$33,Sheep!$R$314:$R$321,1),0)</f>
        <v>5</v>
      </c>
      <c r="LE34" s="449">
        <f>IFERROR(MATCH(LF$33,Sheep!$R$314:$R$321,1),0)</f>
        <v>5</v>
      </c>
      <c r="LF34" s="449">
        <f>IFERROR(MATCH(LG$33,Sheep!$R$314:$R$321,1),0)</f>
        <v>5</v>
      </c>
      <c r="LG34" s="449">
        <f>IFERROR(MATCH(LH$33,Sheep!$R$314:$R$321,1),0)</f>
        <v>6</v>
      </c>
      <c r="LH34" s="449">
        <f>IFERROR(MATCH(LI$33,Sheep!$R$314:$R$321,1),0)</f>
        <v>6</v>
      </c>
      <c r="LI34" s="449">
        <f>IFERROR(MATCH(LJ$33,Sheep!$R$314:$R$321,1),0)</f>
        <v>6</v>
      </c>
      <c r="LJ34" s="449">
        <f>IFERROR(MATCH(LK$33,Sheep!$R$314:$R$321,1),0)</f>
        <v>6</v>
      </c>
      <c r="LK34" s="449">
        <f>IFERROR(MATCH(LL$33,Sheep!$R$314:$R$321,1),0)</f>
        <v>6</v>
      </c>
      <c r="LL34" s="449">
        <f>IFERROR(MATCH(LM$33,Sheep!$R$314:$R$321,1),0)</f>
        <v>6</v>
      </c>
      <c r="LM34" s="449">
        <f>IFERROR(MATCH(LN$33,Sheep!$R$314:$R$321,1),0)</f>
        <v>6</v>
      </c>
      <c r="LN34" s="449">
        <f>IFERROR(MATCH(LO$33,Sheep!$R$314:$R$321,1),0)</f>
        <v>6</v>
      </c>
      <c r="LO34" s="449">
        <f>IFERROR(MATCH(LP$33,Sheep!$R$314:$R$321,1),0)</f>
        <v>6</v>
      </c>
      <c r="LP34" s="449">
        <f>IFERROR(MATCH(LQ$33,Sheep!$R$314:$R$321,1),0)</f>
        <v>6</v>
      </c>
      <c r="LQ34" s="449">
        <f>IFERROR(MATCH(LR$33,Sheep!$R$314:$R$321,1),0)</f>
        <v>6</v>
      </c>
      <c r="LR34" s="449">
        <f>IFERROR(MATCH(LS$33,Sheep!$R$314:$R$321,1),0)</f>
        <v>6</v>
      </c>
      <c r="LS34" s="449">
        <f>IFERROR(MATCH(LT$33,Sheep!$R$314:$R$321,1),0)</f>
        <v>6</v>
      </c>
      <c r="LT34" s="449">
        <f>IFERROR(MATCH(LU$33,Sheep!$R$314:$R$321,1),0)</f>
        <v>6</v>
      </c>
      <c r="LU34" s="449">
        <f>IFERROR(MATCH(LV$33,Sheep!$R$314:$R$321,1),0)</f>
        <v>6</v>
      </c>
      <c r="LV34" s="449">
        <f>IFERROR(MATCH(LW$33,Sheep!$R$314:$R$321,1),0)</f>
        <v>6</v>
      </c>
      <c r="LW34" s="449">
        <f>IFERROR(MATCH(LX$33,Sheep!$R$314:$R$321,1),0)</f>
        <v>6</v>
      </c>
      <c r="LX34" s="449">
        <f>IFERROR(MATCH(LY$33,Sheep!$R$314:$R$321,1),0)</f>
        <v>6</v>
      </c>
      <c r="LY34" s="449">
        <f>IFERROR(MATCH(LZ$33,Sheep!$R$314:$R$321,1),0)</f>
        <v>6</v>
      </c>
      <c r="LZ34" s="449">
        <f>IFERROR(MATCH(MA$33,Sheep!$R$314:$R$321,1),0)</f>
        <v>6</v>
      </c>
      <c r="MA34" s="449">
        <f>IFERROR(MATCH(MB$33,Sheep!$R$314:$R$321,1),0)</f>
        <v>6</v>
      </c>
      <c r="MB34" s="449">
        <f>IFERROR(MATCH(MC$33,Sheep!$R$314:$R$321,1),0)</f>
        <v>6</v>
      </c>
      <c r="MC34" s="449">
        <f>IFERROR(MATCH(MD$33,Sheep!$R$314:$R$321,1),0)</f>
        <v>6</v>
      </c>
      <c r="MD34" s="449">
        <f>IFERROR(MATCH(ME$33,Sheep!$R$314:$R$321,1),0)</f>
        <v>6</v>
      </c>
      <c r="ME34" s="449">
        <f>IFERROR(MATCH(MF$33,Sheep!$R$314:$R$321,1),0)</f>
        <v>6</v>
      </c>
      <c r="MF34" s="449">
        <f>IFERROR(MATCH(MG$33,Sheep!$R$314:$R$321,1),0)</f>
        <v>6</v>
      </c>
      <c r="MG34" s="449">
        <f>IFERROR(MATCH(MH$33,Sheep!$R$314:$R$321,1),0)</f>
        <v>6</v>
      </c>
      <c r="MH34" s="449">
        <f>IFERROR(MATCH(MI$33,Sheep!$R$314:$R$321,1),0)</f>
        <v>6</v>
      </c>
      <c r="MI34" s="449">
        <f>IFERROR(MATCH(MJ$33,Sheep!$R$314:$R$321,1),0)</f>
        <v>6</v>
      </c>
      <c r="MJ34" s="449">
        <f>IFERROR(MATCH(MK$33,Sheep!$R$314:$R$321,1),0)</f>
        <v>6</v>
      </c>
      <c r="MK34" s="449">
        <f>IFERROR(MATCH(ML$33,Sheep!$R$314:$R$321,1),0)</f>
        <v>6</v>
      </c>
      <c r="ML34" s="449">
        <f>IFERROR(MATCH(MM$33,Sheep!$R$314:$R$321,1),0)</f>
        <v>6</v>
      </c>
      <c r="MM34" s="449">
        <f>IFERROR(MATCH(MN$33,Sheep!$R$314:$R$321,1),0)</f>
        <v>6</v>
      </c>
      <c r="MN34" s="449">
        <f>IFERROR(MATCH(MO$33,Sheep!$R$314:$R$321,1),0)</f>
        <v>6</v>
      </c>
      <c r="MO34" s="449">
        <f>IFERROR(MATCH(MP$33,Sheep!$R$314:$R$321,1),0)</f>
        <v>6</v>
      </c>
      <c r="MP34" s="449">
        <f>IFERROR(MATCH(MQ$33,Sheep!$R$314:$R$321,1),0)</f>
        <v>6</v>
      </c>
      <c r="MQ34" s="449">
        <f>IFERROR(MATCH(MR$33,Sheep!$R$314:$R$321,1),0)</f>
        <v>6</v>
      </c>
      <c r="MR34" s="449">
        <f>IFERROR(MATCH(MS$33,Sheep!$R$314:$R$321,1),0)</f>
        <v>6</v>
      </c>
      <c r="MS34" s="449">
        <f>IFERROR(MATCH(MT$33,Sheep!$R$314:$R$321,1),0)</f>
        <v>6</v>
      </c>
      <c r="MT34" s="449">
        <f>IFERROR(MATCH(MU$33,Sheep!$R$314:$R$321,1),0)</f>
        <v>6</v>
      </c>
      <c r="MU34" s="449">
        <f>IFERROR(MATCH(MV$33,Sheep!$R$314:$R$321,1),0)</f>
        <v>6</v>
      </c>
      <c r="MV34" s="449">
        <f>IFERROR(MATCH(MW$33,Sheep!$R$314:$R$321,1),0)</f>
        <v>6</v>
      </c>
      <c r="MW34" s="449">
        <f>IFERROR(MATCH(MX$33,Sheep!$R$314:$R$321,1),0)</f>
        <v>6</v>
      </c>
      <c r="MX34" s="449">
        <f>IFERROR(MATCH(MY$33,Sheep!$R$314:$R$321,1),0)</f>
        <v>6</v>
      </c>
      <c r="MY34" s="449">
        <f>IFERROR(MATCH(MZ$33,Sheep!$R$314:$R$321,1),0)</f>
        <v>6</v>
      </c>
      <c r="MZ34" s="449">
        <f>IFERROR(MATCH(NA$33,Sheep!$R$314:$R$321,1),0)</f>
        <v>6</v>
      </c>
      <c r="NA34" s="449">
        <f>IFERROR(MATCH(NB$33,Sheep!$R$314:$R$321,1),0)</f>
        <v>6</v>
      </c>
      <c r="NB34" s="449">
        <f>IFERROR(MATCH(NC$33,Sheep!$R$314:$R$321,1),0)</f>
        <v>6</v>
      </c>
      <c r="NC34" s="449">
        <f>IFERROR(MATCH(ND$33,Sheep!$R$314:$R$321,1),0)</f>
        <v>6</v>
      </c>
      <c r="ND34" s="449">
        <f>IFERROR(MATCH(NE$33,Sheep!$R$314:$R$321,1),0)</f>
        <v>6</v>
      </c>
      <c r="NE34" s="449">
        <f>IFERROR(MATCH(NF$33,Sheep!$R$314:$R$321,1),0)</f>
        <v>6</v>
      </c>
      <c r="NF34" s="449">
        <f>IFERROR(MATCH(NG$33,Sheep!$R$314:$R$321,1),0)</f>
        <v>6</v>
      </c>
      <c r="NG34" s="449">
        <f>IFERROR(MATCH(NH$33,Sheep!$R$314:$R$321,1),0)</f>
        <v>7</v>
      </c>
      <c r="NH34" s="449">
        <f>IFERROR(MATCH(NI$33,Sheep!$R$314:$R$321,1),0)</f>
        <v>7</v>
      </c>
      <c r="NI34" s="449">
        <f>IFERROR(MATCH(NJ$33,Sheep!$R$314:$R$321,1),0)</f>
        <v>7</v>
      </c>
      <c r="NJ34" s="449">
        <f>IFERROR(MATCH(NK$33,Sheep!$R$314:$R$321,1),0)</f>
        <v>7</v>
      </c>
      <c r="NK34" s="449">
        <f>IFERROR(MATCH(NL$33,Sheep!$R$314:$R$321,1),0)</f>
        <v>7</v>
      </c>
      <c r="NL34" s="449">
        <f>IFERROR(MATCH(NM$33,Sheep!$R$314:$R$321,1),0)</f>
        <v>7</v>
      </c>
      <c r="NM34" s="449">
        <f>IFERROR(MATCH(NN$33,Sheep!$R$314:$R$321,1),0)</f>
        <v>7</v>
      </c>
      <c r="NN34" s="449">
        <f>IFERROR(MATCH(NO$33,Sheep!$R$314:$R$321,1),0)</f>
        <v>7</v>
      </c>
      <c r="NO34" s="449">
        <f>IFERROR(MATCH(NP$33,Sheep!$R$314:$R$321,1),0)</f>
        <v>7</v>
      </c>
      <c r="NP34" s="449">
        <f>IFERROR(MATCH(NQ$33,Sheep!$R$314:$R$321,1),0)</f>
        <v>7</v>
      </c>
      <c r="NQ34" s="449">
        <f>IFERROR(MATCH(NR$33,Sheep!$R$314:$R$321,1),0)</f>
        <v>7</v>
      </c>
      <c r="NR34" s="449">
        <f>IFERROR(MATCH(NS$33,Sheep!$R$314:$R$321,1),0)</f>
        <v>7</v>
      </c>
      <c r="NS34" s="449">
        <f>IFERROR(MATCH(NT$33,Sheep!$R$314:$R$321,1),0)</f>
        <v>7</v>
      </c>
      <c r="NT34" s="449">
        <f>IFERROR(MATCH(NU$33,Sheep!$R$314:$R$321,1),0)</f>
        <v>7</v>
      </c>
      <c r="NU34" s="449">
        <f>IFERROR(MATCH(NV$33,Sheep!$R$314:$R$321,1),0)</f>
        <v>7</v>
      </c>
      <c r="NV34" s="449">
        <f>IFERROR(MATCH(NW$33,Sheep!$R$314:$R$321,1),0)</f>
        <v>7</v>
      </c>
      <c r="NW34" s="449">
        <f>IFERROR(MATCH(NX$33,Sheep!$R$314:$R$321,1),0)</f>
        <v>7</v>
      </c>
      <c r="NX34" s="449">
        <f>IFERROR(MATCH(NY$33,Sheep!$R$314:$R$321,1),0)</f>
        <v>7</v>
      </c>
      <c r="NY34" s="449">
        <f>IFERROR(MATCH(NZ$33,Sheep!$R$314:$R$321,1),0)</f>
        <v>7</v>
      </c>
      <c r="NZ34" s="449">
        <f>IFERROR(MATCH(OA$33,Sheep!$R$314:$R$321,1),0)</f>
        <v>7</v>
      </c>
      <c r="OA34" s="449">
        <f>IFERROR(MATCH(OB$33,Sheep!$R$314:$R$321,1),0)</f>
        <v>7</v>
      </c>
      <c r="OB34" s="449">
        <f>IFERROR(MATCH(OC$33,Sheep!$R$314:$R$321,1),0)</f>
        <v>7</v>
      </c>
      <c r="OC34" s="449">
        <f>IFERROR(MATCH(OD$33,Sheep!$R$314:$R$321,1),0)</f>
        <v>7</v>
      </c>
      <c r="OD34" s="449">
        <f>IFERROR(MATCH(OE$33,Sheep!$R$314:$R$321,1),0)</f>
        <v>7</v>
      </c>
      <c r="OE34" s="449">
        <f>IFERROR(MATCH(OF$33,Sheep!$R$314:$R$321,1),0)</f>
        <v>7</v>
      </c>
      <c r="OF34" s="449">
        <f>IFERROR(MATCH(OG$33,Sheep!$R$314:$R$321,1),0)</f>
        <v>7</v>
      </c>
      <c r="OG34" s="449">
        <f>IFERROR(MATCH(OH$33,Sheep!$R$314:$R$321,1),0)</f>
        <v>7</v>
      </c>
      <c r="OH34" s="449">
        <f>IFERROR(MATCH(OI$33,Sheep!$R$314:$R$321,1),0)</f>
        <v>7</v>
      </c>
      <c r="OI34" s="449">
        <f>IFERROR(MATCH(OJ$33,Sheep!$R$314:$R$321,1),0)</f>
        <v>7</v>
      </c>
      <c r="OJ34" s="449">
        <f>IFERROR(MATCH(OK$33,Sheep!$R$314:$R$321,1),0)</f>
        <v>7</v>
      </c>
      <c r="OK34" s="449">
        <f>IFERROR(MATCH(OL$33,Sheep!$R$314:$R$321,1),0)</f>
        <v>7</v>
      </c>
      <c r="OL34" s="449">
        <f>IFERROR(MATCH(OM$33,Sheep!$R$314:$R$321,1),0)</f>
        <v>7</v>
      </c>
      <c r="OM34" s="449">
        <f>IFERROR(MATCH(ON$33,Sheep!$R$314:$R$321,1),0)</f>
        <v>7</v>
      </c>
      <c r="ON34" s="449">
        <f>IFERROR(MATCH(OO$33,Sheep!$R$314:$R$321,1),0)</f>
        <v>7</v>
      </c>
      <c r="OO34" s="449">
        <f>IFERROR(MATCH(OP$33,Sheep!$R$314:$R$321,1),0)</f>
        <v>7</v>
      </c>
      <c r="OP34" s="449">
        <f>IFERROR(MATCH(OQ$33,Sheep!$R$314:$R$321,1),0)</f>
        <v>7</v>
      </c>
      <c r="OQ34" s="449">
        <f>IFERROR(MATCH(OR$33,Sheep!$R$314:$R$321,1),0)</f>
        <v>7</v>
      </c>
      <c r="OR34" s="449">
        <f>IFERROR(MATCH(OS$33,Sheep!$R$314:$R$321,1),0)</f>
        <v>7</v>
      </c>
      <c r="OS34" s="449">
        <f>IFERROR(MATCH(OT$33,Sheep!$R$314:$R$321,1),0)</f>
        <v>7</v>
      </c>
      <c r="OT34" s="449">
        <f>IFERROR(MATCH(OU$33,Sheep!$R$314:$R$321,1),0)</f>
        <v>7</v>
      </c>
      <c r="OU34" s="449">
        <f>IFERROR(MATCH(OV$33,Sheep!$R$314:$R$321,1),0)</f>
        <v>7</v>
      </c>
      <c r="OV34" s="449">
        <f>IFERROR(MATCH(OW$33,Sheep!$R$314:$R$321,1),0)</f>
        <v>7</v>
      </c>
      <c r="OW34" s="449">
        <f>IFERROR(MATCH(OX$33,Sheep!$R$314:$R$321,1),0)</f>
        <v>7</v>
      </c>
      <c r="OX34" s="449">
        <f>IFERROR(MATCH(OY$33,Sheep!$R$314:$R$321,1),0)</f>
        <v>7</v>
      </c>
      <c r="OY34" s="449">
        <f>IFERROR(MATCH(OZ$33,Sheep!$R$314:$R$321,1),0)</f>
        <v>7</v>
      </c>
      <c r="OZ34" s="449">
        <f>IFERROR(MATCH(PA$33,Sheep!$R$314:$R$321,1),0)</f>
        <v>7</v>
      </c>
      <c r="PA34" s="449">
        <f>IFERROR(MATCH(PB$33,Sheep!$R$314:$R$321,1),0)</f>
        <v>7</v>
      </c>
      <c r="PB34" s="449">
        <f>IFERROR(MATCH(PC$33,Sheep!$R$314:$R$321,1),0)</f>
        <v>7</v>
      </c>
      <c r="PC34" s="449">
        <f>IFERROR(MATCH(PD$33,Sheep!$R$314:$R$321,1),0)</f>
        <v>7</v>
      </c>
      <c r="PD34" s="449">
        <f>IFERROR(MATCH(PE$33,Sheep!$R$314:$R$321,1),0)</f>
        <v>7</v>
      </c>
      <c r="PE34" s="449">
        <f>IFERROR(MATCH(PF$33,Sheep!$R$314:$R$321,1),0)</f>
        <v>7</v>
      </c>
      <c r="PF34" s="449">
        <f>IFERROR(MATCH(PG$33,Sheep!$R$314:$R$321,1),0)</f>
        <v>7</v>
      </c>
      <c r="PG34" s="449">
        <f>IFERROR(MATCH(PH$33,Sheep!$R$314:$R$321,1),0)</f>
        <v>8</v>
      </c>
      <c r="PH34" s="449">
        <f>IFERROR(MATCH(PI$33,Sheep!$R$314:$R$321,1),0)</f>
        <v>8</v>
      </c>
      <c r="PI34" s="449">
        <f>IFERROR(MATCH(PJ$33,Sheep!$R$314:$R$321,1),0)</f>
        <v>8</v>
      </c>
      <c r="PJ34" s="449">
        <f>IFERROR(MATCH(PK$33,Sheep!$R$314:$R$321,1),0)</f>
        <v>8</v>
      </c>
      <c r="PK34" s="449">
        <f>IFERROR(MATCH(PL$33,Sheep!$R$314:$R$321,1),0)</f>
        <v>8</v>
      </c>
      <c r="PL34" s="449">
        <f>IFERROR(MATCH(PM$33,Sheep!$R$314:$R$321,1),0)</f>
        <v>8</v>
      </c>
      <c r="PM34" s="449">
        <f>IFERROR(MATCH(PN$33,Sheep!$R$314:$R$321,1),0)</f>
        <v>8</v>
      </c>
      <c r="PN34" s="449">
        <f>IFERROR(MATCH(PO$33,Sheep!$R$314:$R$321,1),0)</f>
        <v>8</v>
      </c>
      <c r="PO34" s="449">
        <f>IFERROR(MATCH(PP$33,Sheep!$R$314:$R$321,1),0)</f>
        <v>8</v>
      </c>
      <c r="PP34" s="449">
        <f>IFERROR(MATCH(PQ$33,Sheep!$R$314:$R$321,1),0)</f>
        <v>8</v>
      </c>
      <c r="PQ34" s="449">
        <f>IFERROR(MATCH(PR$33,Sheep!$R$314:$R$321,1),0)</f>
        <v>8</v>
      </c>
      <c r="PR34" s="449">
        <f>IFERROR(MATCH(PS$33,Sheep!$R$314:$R$321,1),0)</f>
        <v>8</v>
      </c>
      <c r="PS34" s="449">
        <f>IFERROR(MATCH(PT$33,Sheep!$R$314:$R$321,1),0)</f>
        <v>8</v>
      </c>
      <c r="PT34" s="449">
        <f>IFERROR(MATCH(PU$33,Sheep!$R$314:$R$321,1),0)</f>
        <v>8</v>
      </c>
      <c r="PU34" s="449">
        <f>IFERROR(MATCH(PV$33,Sheep!$R$314:$R$321,1),0)</f>
        <v>8</v>
      </c>
      <c r="PV34" s="449">
        <f>IFERROR(MATCH(PW$33,Sheep!$R$314:$R$321,1),0)</f>
        <v>8</v>
      </c>
      <c r="PW34" s="449">
        <f>IFERROR(MATCH(PX$33,Sheep!$R$314:$R$321,1),0)</f>
        <v>8</v>
      </c>
      <c r="PX34" s="449">
        <f>IFERROR(MATCH(PY$33,Sheep!$R$314:$R$321,1),0)</f>
        <v>8</v>
      </c>
      <c r="PY34" s="449">
        <f>IFERROR(MATCH(PZ$33,Sheep!$R$314:$R$321,1),0)</f>
        <v>8</v>
      </c>
      <c r="PZ34" s="449">
        <f>IFERROR(MATCH(QA$33,Sheep!$R$314:$R$321,1),0)</f>
        <v>8</v>
      </c>
      <c r="QA34" s="449">
        <f>IFERROR(MATCH(QB$33,Sheep!$R$314:$R$321,1),0)</f>
        <v>8</v>
      </c>
      <c r="QB34" s="449">
        <f>IFERROR(MATCH(QC$33,Sheep!$R$314:$R$321,1),0)</f>
        <v>8</v>
      </c>
      <c r="QC34" s="449">
        <f>IFERROR(MATCH(QD$33,Sheep!$R$314:$R$321,1),0)</f>
        <v>8</v>
      </c>
      <c r="QD34" s="449">
        <f>IFERROR(MATCH(QE$33,Sheep!$R$314:$R$321,1),0)</f>
        <v>8</v>
      </c>
      <c r="QE34" s="449">
        <f>IFERROR(MATCH(QF$33,Sheep!$R$314:$R$321,1),0)</f>
        <v>8</v>
      </c>
      <c r="QF34" s="449">
        <f>IFERROR(MATCH(QG$33,Sheep!$R$314:$R$321,1),0)</f>
        <v>8</v>
      </c>
      <c r="QG34" s="449">
        <f>IFERROR(MATCH(QH$33,Sheep!$R$314:$R$321,1),0)</f>
        <v>8</v>
      </c>
      <c r="QH34" s="449">
        <f>IFERROR(MATCH(QI$33,Sheep!$R$314:$R$321,1),0)</f>
        <v>8</v>
      </c>
      <c r="QI34" s="449">
        <f>IFERROR(MATCH(QJ$33,Sheep!$R$314:$R$321,1),0)</f>
        <v>8</v>
      </c>
      <c r="QJ34" s="449">
        <f>IFERROR(MATCH(QK$33,Sheep!$R$314:$R$321,1),0)</f>
        <v>8</v>
      </c>
      <c r="QK34" s="449">
        <f>IFERROR(MATCH(QL$33,Sheep!$R$314:$R$321,1),0)</f>
        <v>8</v>
      </c>
      <c r="QL34" s="449">
        <f>IFERROR(MATCH(QM$33,Sheep!$R$314:$R$321,1),0)</f>
        <v>8</v>
      </c>
      <c r="QM34" s="449">
        <f>IFERROR(MATCH(QN$33,Sheep!$R$314:$R$321,1),0)</f>
        <v>8</v>
      </c>
      <c r="QN34" s="449">
        <f>IFERROR(MATCH(QO$33,Sheep!$R$314:$R$321,1),0)</f>
        <v>8</v>
      </c>
      <c r="QO34" s="449">
        <f>IFERROR(MATCH(QP$33,Sheep!$R$314:$R$321,1),0)</f>
        <v>8</v>
      </c>
      <c r="QP34" s="449">
        <f>IFERROR(MATCH(QQ$33,Sheep!$R$314:$R$321,1),0)</f>
        <v>8</v>
      </c>
      <c r="QQ34" s="449">
        <f>IFERROR(MATCH(QR$33,Sheep!$R$314:$R$321,1),0)</f>
        <v>8</v>
      </c>
      <c r="QR34" s="449">
        <f>IFERROR(MATCH(QS$33,Sheep!$R$314:$R$321,1),0)</f>
        <v>8</v>
      </c>
      <c r="QS34" s="449">
        <f>IFERROR(MATCH(QT$33,Sheep!$R$314:$R$321,1),0)</f>
        <v>8</v>
      </c>
      <c r="QT34" s="449">
        <f>IFERROR(MATCH(QU$33,Sheep!$R$314:$R$321,1),0)</f>
        <v>8</v>
      </c>
      <c r="QU34" s="449">
        <f>IFERROR(MATCH(QV$33,Sheep!$R$314:$R$321,1),0)</f>
        <v>8</v>
      </c>
      <c r="QV34" s="449">
        <f>IFERROR(MATCH(QW$33,Sheep!$R$314:$R$321,1),0)</f>
        <v>8</v>
      </c>
      <c r="QW34" s="449">
        <f>IFERROR(MATCH(QX$33,Sheep!$R$314:$R$321,1),0)</f>
        <v>8</v>
      </c>
      <c r="QX34" s="449">
        <f>IFERROR(MATCH(QY$33,Sheep!$R$314:$R$321,1),0)</f>
        <v>8</v>
      </c>
      <c r="QY34" s="449">
        <f>IFERROR(MATCH(QZ$33,Sheep!$R$314:$R$321,1),0)</f>
        <v>8</v>
      </c>
      <c r="QZ34" s="449">
        <f>IFERROR(MATCH(RA$33,Sheep!$R$314:$R$321,1),0)</f>
        <v>8</v>
      </c>
      <c r="RA34" s="449">
        <f>IFERROR(MATCH(RB$33,Sheep!$R$314:$R$321,1),0)</f>
        <v>8</v>
      </c>
      <c r="RB34" s="449">
        <f>IFERROR(MATCH(RC$33,Sheep!$R$314:$R$321,1),0)</f>
        <v>8</v>
      </c>
      <c r="RC34" s="449">
        <f>IFERROR(MATCH(RD$33,Sheep!$R$314:$R$321,1),0)</f>
        <v>8</v>
      </c>
      <c r="RD34" s="449">
        <f>IFERROR(MATCH(RE$33,Sheep!$R$314:$R$321,1),0)</f>
        <v>8</v>
      </c>
      <c r="RE34" s="449">
        <f>IFERROR(MATCH(RF$33,Sheep!$R$314:$R$321,1),0)</f>
        <v>8</v>
      </c>
      <c r="RF34" s="449">
        <f>IFERROR(MATCH(RG$33,Sheep!$R$314:$R$321,1),0)</f>
        <v>8</v>
      </c>
      <c r="RG34" s="449">
        <f>IFERROR(MATCH(RH$33,Sheep!$R$314:$R$321,1),0)</f>
        <v>8</v>
      </c>
      <c r="RH34" s="449">
        <f>IFERROR(MATCH(RI$33,Sheep!$R$314:$R$321,1),0)</f>
        <v>8</v>
      </c>
      <c r="RI34" s="449">
        <f>IFERROR(MATCH(RJ$33,Sheep!$R$314:$R$321,1),0)</f>
        <v>8</v>
      </c>
      <c r="RJ34" s="449">
        <f>IFERROR(MATCH(RK$33,Sheep!$R$314:$R$321,1),0)</f>
        <v>8</v>
      </c>
      <c r="RK34" s="449">
        <f>IFERROR(MATCH(RL$33,Sheep!$R$314:$R$321,1),0)</f>
        <v>8</v>
      </c>
      <c r="RL34" s="449">
        <f>IFERROR(MATCH(RM$33,Sheep!$R$314:$R$321,1),0)</f>
        <v>8</v>
      </c>
      <c r="RM34" s="449">
        <f>IFERROR(MATCH(RN$33,Sheep!$R$314:$R$321,1),0)</f>
        <v>8</v>
      </c>
      <c r="RN34" s="449">
        <f>IFERROR(MATCH(RO$33,Sheep!$R$314:$R$321,1),0)</f>
        <v>8</v>
      </c>
      <c r="RO34" s="449">
        <f>IFERROR(MATCH(RP$33,Sheep!$R$314:$R$321,1),0)</f>
        <v>8</v>
      </c>
      <c r="RP34" s="449">
        <f>IFERROR(MATCH(RQ$33,Sheep!$R$314:$R$321,1),0)</f>
        <v>8</v>
      </c>
      <c r="RQ34" s="449">
        <f>IFERROR(MATCH(RR$33,Sheep!$R$314:$R$321,1),0)</f>
        <v>8</v>
      </c>
      <c r="RR34" s="449">
        <f>IFERROR(MATCH(RS$33,Sheep!$R$314:$R$321,1),0)</f>
        <v>8</v>
      </c>
      <c r="RS34" s="449">
        <f>IFERROR(MATCH(RT$33,Sheep!$R$314:$R$321,1),0)</f>
        <v>8</v>
      </c>
      <c r="RT34" s="449">
        <f>IFERROR(MATCH(RU$33,Sheep!$R$314:$R$321,1),0)</f>
        <v>8</v>
      </c>
      <c r="RU34" s="449">
        <f>IFERROR(MATCH(RV$33,Sheep!$R$314:$R$321,1),0)</f>
        <v>8</v>
      </c>
      <c r="RV34" s="449">
        <f>IFERROR(MATCH(RW$33,Sheep!$R$314:$R$321,1),0)</f>
        <v>8</v>
      </c>
      <c r="RW34" s="449">
        <f>IFERROR(MATCH(RX$33,Sheep!$R$314:$R$321,1),0)</f>
        <v>8</v>
      </c>
      <c r="RX34" s="449">
        <f>IFERROR(MATCH(RY$33,Sheep!$R$314:$R$321,1),0)</f>
        <v>8</v>
      </c>
      <c r="RY34" s="449">
        <f>IFERROR(MATCH(RZ$33,Sheep!$R$314:$R$321,1),0)</f>
        <v>8</v>
      </c>
      <c r="RZ34" s="449">
        <f>IFERROR(MATCH(SA$33,Sheep!$R$314:$R$321,1),0)</f>
        <v>8</v>
      </c>
      <c r="SA34" s="449">
        <f>IFERROR(MATCH(SB$33,Sheep!$R$314:$R$321,1),0)</f>
        <v>8</v>
      </c>
      <c r="SB34" s="449">
        <f>IFERROR(MATCH(SC$33,Sheep!$R$314:$R$321,1),0)</f>
        <v>8</v>
      </c>
      <c r="SC34" s="449">
        <f>IFERROR(MATCH(SD$33,Sheep!$R$314:$R$321,1),0)</f>
        <v>8</v>
      </c>
      <c r="SD34" s="449">
        <f>IFERROR(MATCH(SE$33,Sheep!$R$314:$R$321,1),0)</f>
        <v>8</v>
      </c>
      <c r="SE34" s="449">
        <f>IFERROR(MATCH(SF$33,Sheep!$R$314:$R$321,1),0)</f>
        <v>8</v>
      </c>
      <c r="SF34" s="449">
        <f>IFERROR(MATCH(SG$33,Sheep!$R$314:$R$321,1),0)</f>
        <v>8</v>
      </c>
      <c r="SG34" s="449">
        <f>IFERROR(MATCH(SH$33,Sheep!$R$314:$R$321,1),0)</f>
        <v>8</v>
      </c>
      <c r="SH34" s="449">
        <f>IFERROR(MATCH(SI$33,Sheep!$R$314:$R$321,1),0)</f>
        <v>8</v>
      </c>
      <c r="SI34" s="449">
        <f>IFERROR(MATCH(SJ$33,Sheep!$R$314:$R$321,1),0)</f>
        <v>8</v>
      </c>
      <c r="SJ34" s="449">
        <f>IFERROR(MATCH(SK$33,Sheep!$R$314:$R$321,1),0)</f>
        <v>0</v>
      </c>
      <c r="SK34" s="252"/>
      <c r="SL34" s="254"/>
      <c r="SM34" s="242"/>
      <c r="SN34" s="242"/>
      <c r="SO34" s="242"/>
    </row>
    <row r="35" spans="1:509" outlineLevel="3" x14ac:dyDescent="0.35">
      <c r="A35" s="242"/>
      <c r="B35" s="251"/>
      <c r="C35" s="438">
        <f>INT($C$29)+3</f>
        <v>4</v>
      </c>
      <c r="D35" s="252"/>
      <c r="E35" s="322"/>
      <c r="F35" s="322"/>
      <c r="G35" s="322"/>
      <c r="H35" s="252"/>
      <c r="I35" s="266"/>
      <c r="J35" s="266"/>
      <c r="K35" s="448" t="s">
        <v>682</v>
      </c>
      <c r="L35" s="492">
        <f>IFERROR(INDEX(Sheep!$R$314:$R$321,L34,1),0)</f>
        <v>0</v>
      </c>
      <c r="M35" s="492">
        <f>IFERROR(INDEX(Sheep!$R$314:$R$321,M34,1),0)</f>
        <v>0</v>
      </c>
      <c r="N35" s="492">
        <f>IFERROR(INDEX(Sheep!$R$314:$R$321,N34,1),0)</f>
        <v>0</v>
      </c>
      <c r="O35" s="492">
        <f>IFERROR(INDEX(Sheep!$R$314:$R$321,O34,1),0)</f>
        <v>0</v>
      </c>
      <c r="P35" s="492">
        <f>IFERROR(INDEX(Sheep!$R$314:$R$321,P34,1),0)</f>
        <v>0</v>
      </c>
      <c r="Q35" s="492">
        <f>IFERROR(INDEX(Sheep!$R$314:$R$321,Q34,1),0)</f>
        <v>0</v>
      </c>
      <c r="R35" s="492">
        <f>IFERROR(INDEX(Sheep!$R$314:$R$321,R34,1),0)</f>
        <v>0</v>
      </c>
      <c r="S35" s="492">
        <f>IFERROR(INDEX(Sheep!$R$314:$R$321,S34,1),0)</f>
        <v>0</v>
      </c>
      <c r="T35" s="492">
        <f>IFERROR(INDEX(Sheep!$R$314:$R$321,T34,1),0)</f>
        <v>0</v>
      </c>
      <c r="U35" s="492">
        <f>IFERROR(INDEX(Sheep!$R$314:$R$321,U34,1),0)</f>
        <v>0</v>
      </c>
      <c r="V35" s="492">
        <f>IFERROR(INDEX(Sheep!$R$314:$R$321,V34,1),0)</f>
        <v>0</v>
      </c>
      <c r="W35" s="492">
        <f>IFERROR(INDEX(Sheep!$R$314:$R$321,W34,1),0)</f>
        <v>0</v>
      </c>
      <c r="X35" s="492">
        <f>IFERROR(INDEX(Sheep!$R$314:$R$321,X34,1),0)</f>
        <v>0</v>
      </c>
      <c r="Y35" s="492">
        <f>IFERROR(INDEX(Sheep!$R$314:$R$321,Y34,1),0)</f>
        <v>0</v>
      </c>
      <c r="Z35" s="492">
        <f>IFERROR(INDEX(Sheep!$R$314:$R$321,Z34,1),0)</f>
        <v>0</v>
      </c>
      <c r="AA35" s="492">
        <f>IFERROR(INDEX(Sheep!$R$314:$R$321,AA34,1),0)</f>
        <v>0</v>
      </c>
      <c r="AB35" s="492">
        <f>IFERROR(INDEX(Sheep!$R$314:$R$321,AB34,1),0)</f>
        <v>0</v>
      </c>
      <c r="AC35" s="492">
        <f>IFERROR(INDEX(Sheep!$R$314:$R$321,AC34,1),0)</f>
        <v>0</v>
      </c>
      <c r="AD35" s="492">
        <f>IFERROR(INDEX(Sheep!$R$314:$R$321,AD34,1),0)</f>
        <v>0</v>
      </c>
      <c r="AE35" s="492">
        <f>IFERROR(INDEX(Sheep!$R$314:$R$321,AE34,1),0)</f>
        <v>0</v>
      </c>
      <c r="AF35" s="492">
        <f>IFERROR(INDEX(Sheep!$R$314:$R$321,AF34,1),0)</f>
        <v>0</v>
      </c>
      <c r="AG35" s="492">
        <f>IFERROR(INDEX(Sheep!$R$314:$R$321,AG34,1),0)</f>
        <v>0</v>
      </c>
      <c r="AH35" s="492">
        <f>IFERROR(INDEX(Sheep!$R$314:$R$321,AH34,1),0)</f>
        <v>0</v>
      </c>
      <c r="AI35" s="492">
        <f>IFERROR(INDEX(Sheep!$R$314:$R$321,AI34,1),0)</f>
        <v>0</v>
      </c>
      <c r="AJ35" s="492">
        <f>IFERROR(INDEX(Sheep!$R$314:$R$321,AJ34,1),0)</f>
        <v>0</v>
      </c>
      <c r="AK35" s="492">
        <f>IFERROR(INDEX(Sheep!$R$314:$R$321,AK34,1),0)</f>
        <v>0</v>
      </c>
      <c r="AL35" s="492">
        <f>IFERROR(INDEX(Sheep!$R$314:$R$321,AL34,1),0)</f>
        <v>0</v>
      </c>
      <c r="AM35" s="492">
        <f>IFERROR(INDEX(Sheep!$R$314:$R$321,AM34,1),0)</f>
        <v>0</v>
      </c>
      <c r="AN35" s="492">
        <f>IFERROR(INDEX(Sheep!$R$314:$R$321,AN34,1),0)</f>
        <v>0</v>
      </c>
      <c r="AO35" s="492">
        <f>IFERROR(INDEX(Sheep!$R$314:$R$321,AO34,1),0)</f>
        <v>0</v>
      </c>
      <c r="AP35" s="492">
        <f>IFERROR(INDEX(Sheep!$R$314:$R$321,AP34,1),0)</f>
        <v>0</v>
      </c>
      <c r="AQ35" s="492">
        <f>IFERROR(INDEX(Sheep!$R$314:$R$321,AQ34,1),0)</f>
        <v>0</v>
      </c>
      <c r="AR35" s="492">
        <f>IFERROR(INDEX(Sheep!$R$314:$R$321,AR34,1),0)</f>
        <v>0</v>
      </c>
      <c r="AS35" s="492">
        <f>IFERROR(INDEX(Sheep!$R$314:$R$321,AS34,1),0)</f>
        <v>0</v>
      </c>
      <c r="AT35" s="492">
        <f>IFERROR(INDEX(Sheep!$R$314:$R$321,AT34,1),0)</f>
        <v>0</v>
      </c>
      <c r="AU35" s="492">
        <f>IFERROR(INDEX(Sheep!$R$314:$R$321,AU34,1),0)</f>
        <v>0</v>
      </c>
      <c r="AV35" s="492">
        <f>IFERROR(INDEX(Sheep!$R$314:$R$321,AV34,1),0)</f>
        <v>0</v>
      </c>
      <c r="AW35" s="492">
        <f>IFERROR(INDEX(Sheep!$R$314:$R$321,AW34,1),0)</f>
        <v>0</v>
      </c>
      <c r="AX35" s="492">
        <f>IFERROR(INDEX(Sheep!$R$314:$R$321,AX34,1),0)</f>
        <v>0</v>
      </c>
      <c r="AY35" s="492">
        <f>IFERROR(INDEX(Sheep!$R$314:$R$321,AY34,1),0)</f>
        <v>0</v>
      </c>
      <c r="AZ35" s="492">
        <f>IFERROR(INDEX(Sheep!$R$314:$R$321,AZ34,1),0)</f>
        <v>0</v>
      </c>
      <c r="BA35" s="492">
        <f>IFERROR(INDEX(Sheep!$R$314:$R$321,BA34,1),0)</f>
        <v>0</v>
      </c>
      <c r="BB35" s="492">
        <f>IFERROR(INDEX(Sheep!$R$314:$R$321,BB34,1),0)</f>
        <v>0</v>
      </c>
      <c r="BC35" s="492">
        <f>IFERROR(INDEX(Sheep!$R$314:$R$321,BC34,1),0)</f>
        <v>0</v>
      </c>
      <c r="BD35" s="492">
        <f>IFERROR(INDEX(Sheep!$R$314:$R$321,BD34,1),0)</f>
        <v>0</v>
      </c>
      <c r="BE35" s="492">
        <f>IFERROR(INDEX(Sheep!$R$314:$R$321,BE34,1),0)</f>
        <v>0</v>
      </c>
      <c r="BF35" s="492">
        <f>IFERROR(INDEX(Sheep!$R$314:$R$321,BF34,1),0)</f>
        <v>0</v>
      </c>
      <c r="BG35" s="492">
        <f>IFERROR(INDEX(Sheep!$R$314:$R$321,BG34,1),0)</f>
        <v>43802</v>
      </c>
      <c r="BH35" s="492">
        <f>IFERROR(INDEX(Sheep!$R$314:$R$321,BH34,1),0)</f>
        <v>43802</v>
      </c>
      <c r="BI35" s="492">
        <f>IFERROR(INDEX(Sheep!$R$314:$R$321,BI34,1),0)</f>
        <v>43802</v>
      </c>
      <c r="BJ35" s="492">
        <f>IFERROR(INDEX(Sheep!$R$314:$R$321,BJ34,1),0)</f>
        <v>43802</v>
      </c>
      <c r="BK35" s="492">
        <f>IFERROR(INDEX(Sheep!$R$314:$R$321,BK34,1),0)</f>
        <v>43802</v>
      </c>
      <c r="BL35" s="492">
        <f>IFERROR(INDEX(Sheep!$R$314:$R$321,BL34,1),0)</f>
        <v>43802</v>
      </c>
      <c r="BM35" s="492">
        <f>IFERROR(INDEX(Sheep!$R$314:$R$321,BM34,1),0)</f>
        <v>43802</v>
      </c>
      <c r="BN35" s="492">
        <f>IFERROR(INDEX(Sheep!$R$314:$R$321,BN34,1),0)</f>
        <v>43802</v>
      </c>
      <c r="BO35" s="492">
        <f>IFERROR(INDEX(Sheep!$R$314:$R$321,BO34,1),0)</f>
        <v>43802</v>
      </c>
      <c r="BP35" s="492">
        <f>IFERROR(INDEX(Sheep!$R$314:$R$321,BP34,1),0)</f>
        <v>43802</v>
      </c>
      <c r="BQ35" s="492">
        <f>IFERROR(INDEX(Sheep!$R$314:$R$321,BQ34,1),0)</f>
        <v>43802</v>
      </c>
      <c r="BR35" s="492">
        <f>IFERROR(INDEX(Sheep!$R$314:$R$321,BR34,1),0)</f>
        <v>43802</v>
      </c>
      <c r="BS35" s="492">
        <f>IFERROR(INDEX(Sheep!$R$314:$R$321,BS34,1),0)</f>
        <v>43802</v>
      </c>
      <c r="BT35" s="492">
        <f>IFERROR(INDEX(Sheep!$R$314:$R$321,BT34,1),0)</f>
        <v>43802</v>
      </c>
      <c r="BU35" s="492">
        <f>IFERROR(INDEX(Sheep!$R$314:$R$321,BU34,1),0)</f>
        <v>43802</v>
      </c>
      <c r="BV35" s="492">
        <f>IFERROR(INDEX(Sheep!$R$314:$R$321,BV34,1),0)</f>
        <v>43802</v>
      </c>
      <c r="BW35" s="492">
        <f>IFERROR(INDEX(Sheep!$R$314:$R$321,BW34,1),0)</f>
        <v>43802</v>
      </c>
      <c r="BX35" s="492">
        <f>IFERROR(INDEX(Sheep!$R$314:$R$321,BX34,1),0)</f>
        <v>43802</v>
      </c>
      <c r="BY35" s="492">
        <f>IFERROR(INDEX(Sheep!$R$314:$R$321,BY34,1),0)</f>
        <v>43802</v>
      </c>
      <c r="BZ35" s="492">
        <f>IFERROR(INDEX(Sheep!$R$314:$R$321,BZ34,1),0)</f>
        <v>43802</v>
      </c>
      <c r="CA35" s="492">
        <f>IFERROR(INDEX(Sheep!$R$314:$R$321,CA34,1),0)</f>
        <v>43802</v>
      </c>
      <c r="CB35" s="492">
        <f>IFERROR(INDEX(Sheep!$R$314:$R$321,CB34,1),0)</f>
        <v>43802</v>
      </c>
      <c r="CC35" s="492">
        <f>IFERROR(INDEX(Sheep!$R$314:$R$321,CC34,1),0)</f>
        <v>43802</v>
      </c>
      <c r="CD35" s="492">
        <f>IFERROR(INDEX(Sheep!$R$314:$R$321,CD34,1),0)</f>
        <v>43802</v>
      </c>
      <c r="CE35" s="492">
        <f>IFERROR(INDEX(Sheep!$R$314:$R$321,CE34,1),0)</f>
        <v>43802</v>
      </c>
      <c r="CF35" s="492">
        <f>IFERROR(INDEX(Sheep!$R$314:$R$321,CF34,1),0)</f>
        <v>43802</v>
      </c>
      <c r="CG35" s="492">
        <f>IFERROR(INDEX(Sheep!$R$314:$R$321,CG34,1),0)</f>
        <v>43802</v>
      </c>
      <c r="CH35" s="492">
        <f>IFERROR(INDEX(Sheep!$R$314:$R$321,CH34,1),0)</f>
        <v>43802</v>
      </c>
      <c r="CI35" s="492">
        <f>IFERROR(INDEX(Sheep!$R$314:$R$321,CI34,1),0)</f>
        <v>43802</v>
      </c>
      <c r="CJ35" s="492">
        <f>IFERROR(INDEX(Sheep!$R$314:$R$321,CJ34,1),0)</f>
        <v>43802</v>
      </c>
      <c r="CK35" s="492">
        <f>IFERROR(INDEX(Sheep!$R$314:$R$321,CK34,1),0)</f>
        <v>43802</v>
      </c>
      <c r="CL35" s="492">
        <f>IFERROR(INDEX(Sheep!$R$314:$R$321,CL34,1),0)</f>
        <v>43802</v>
      </c>
      <c r="CM35" s="492">
        <f>IFERROR(INDEX(Sheep!$R$314:$R$321,CM34,1),0)</f>
        <v>43802</v>
      </c>
      <c r="CN35" s="492">
        <f>IFERROR(INDEX(Sheep!$R$314:$R$321,CN34,1),0)</f>
        <v>43802</v>
      </c>
      <c r="CO35" s="492">
        <f>IFERROR(INDEX(Sheep!$R$314:$R$321,CO34,1),0)</f>
        <v>43802</v>
      </c>
      <c r="CP35" s="492">
        <f>IFERROR(INDEX(Sheep!$R$314:$R$321,CP34,1),0)</f>
        <v>43802</v>
      </c>
      <c r="CQ35" s="492">
        <f>IFERROR(INDEX(Sheep!$R$314:$R$321,CQ34,1),0)</f>
        <v>43802</v>
      </c>
      <c r="CR35" s="492">
        <f>IFERROR(INDEX(Sheep!$R$314:$R$321,CR34,1),0)</f>
        <v>43802</v>
      </c>
      <c r="CS35" s="492">
        <f>IFERROR(INDEX(Sheep!$R$314:$R$321,CS34,1),0)</f>
        <v>43802</v>
      </c>
      <c r="CT35" s="492">
        <f>IFERROR(INDEX(Sheep!$R$314:$R$321,CT34,1),0)</f>
        <v>43802</v>
      </c>
      <c r="CU35" s="492">
        <f>IFERROR(INDEX(Sheep!$R$314:$R$321,CU34,1),0)</f>
        <v>43802</v>
      </c>
      <c r="CV35" s="492">
        <f>IFERROR(INDEX(Sheep!$R$314:$R$321,CV34,1),0)</f>
        <v>43802</v>
      </c>
      <c r="CW35" s="492">
        <f>IFERROR(INDEX(Sheep!$R$314:$R$321,CW34,1),0)</f>
        <v>43802</v>
      </c>
      <c r="CX35" s="492">
        <f>IFERROR(INDEX(Sheep!$R$314:$R$321,CX34,1),0)</f>
        <v>43802</v>
      </c>
      <c r="CY35" s="492">
        <f>IFERROR(INDEX(Sheep!$R$314:$R$321,CY34,1),0)</f>
        <v>43802</v>
      </c>
      <c r="CZ35" s="492">
        <f>IFERROR(INDEX(Sheep!$R$314:$R$321,CZ34,1),0)</f>
        <v>43802</v>
      </c>
      <c r="DA35" s="492">
        <f>IFERROR(INDEX(Sheep!$R$314:$R$321,DA34,1),0)</f>
        <v>43802</v>
      </c>
      <c r="DB35" s="492">
        <f>IFERROR(INDEX(Sheep!$R$314:$R$321,DB34,1),0)</f>
        <v>43802</v>
      </c>
      <c r="DC35" s="492">
        <f>IFERROR(INDEX(Sheep!$R$314:$R$321,DC34,1),0)</f>
        <v>43802</v>
      </c>
      <c r="DD35" s="492">
        <f>IFERROR(INDEX(Sheep!$R$314:$R$321,DD34,1),0)</f>
        <v>43802</v>
      </c>
      <c r="DE35" s="492">
        <f>IFERROR(INDEX(Sheep!$R$314:$R$321,DE34,1),0)</f>
        <v>43802</v>
      </c>
      <c r="DF35" s="492">
        <f>IFERROR(INDEX(Sheep!$R$314:$R$321,DF34,1),0)</f>
        <v>43802</v>
      </c>
      <c r="DG35" s="492">
        <f>IFERROR(INDEX(Sheep!$R$314:$R$321,DG34,1),0)</f>
        <v>44167</v>
      </c>
      <c r="DH35" s="492">
        <f>IFERROR(INDEX(Sheep!$R$314:$R$321,DH34,1),0)</f>
        <v>44167</v>
      </c>
      <c r="DI35" s="492">
        <f>IFERROR(INDEX(Sheep!$R$314:$R$321,DI34,1),0)</f>
        <v>44167</v>
      </c>
      <c r="DJ35" s="492">
        <f>IFERROR(INDEX(Sheep!$R$314:$R$321,DJ34,1),0)</f>
        <v>44167</v>
      </c>
      <c r="DK35" s="492">
        <f>IFERROR(INDEX(Sheep!$R$314:$R$321,DK34,1),0)</f>
        <v>44167</v>
      </c>
      <c r="DL35" s="492">
        <f>IFERROR(INDEX(Sheep!$R$314:$R$321,DL34,1),0)</f>
        <v>44167</v>
      </c>
      <c r="DM35" s="492">
        <f>IFERROR(INDEX(Sheep!$R$314:$R$321,DM34,1),0)</f>
        <v>44167</v>
      </c>
      <c r="DN35" s="492">
        <f>IFERROR(INDEX(Sheep!$R$314:$R$321,DN34,1),0)</f>
        <v>44167</v>
      </c>
      <c r="DO35" s="492">
        <f>IFERROR(INDEX(Sheep!$R$314:$R$321,DO34,1),0)</f>
        <v>44167</v>
      </c>
      <c r="DP35" s="492">
        <f>IFERROR(INDEX(Sheep!$R$314:$R$321,DP34,1),0)</f>
        <v>44167</v>
      </c>
      <c r="DQ35" s="492">
        <f>IFERROR(INDEX(Sheep!$R$314:$R$321,DQ34,1),0)</f>
        <v>44167</v>
      </c>
      <c r="DR35" s="492">
        <f>IFERROR(INDEX(Sheep!$R$314:$R$321,DR34,1),0)</f>
        <v>44167</v>
      </c>
      <c r="DS35" s="492">
        <f>IFERROR(INDEX(Sheep!$R$314:$R$321,DS34,1),0)</f>
        <v>44167</v>
      </c>
      <c r="DT35" s="492">
        <f>IFERROR(INDEX(Sheep!$R$314:$R$321,DT34,1),0)</f>
        <v>44167</v>
      </c>
      <c r="DU35" s="492">
        <f>IFERROR(INDEX(Sheep!$R$314:$R$321,DU34,1),0)</f>
        <v>44167</v>
      </c>
      <c r="DV35" s="492">
        <f>IFERROR(INDEX(Sheep!$R$314:$R$321,DV34,1),0)</f>
        <v>44167</v>
      </c>
      <c r="DW35" s="492">
        <f>IFERROR(INDEX(Sheep!$R$314:$R$321,DW34,1),0)</f>
        <v>44167</v>
      </c>
      <c r="DX35" s="492">
        <f>IFERROR(INDEX(Sheep!$R$314:$R$321,DX34,1),0)</f>
        <v>44167</v>
      </c>
      <c r="DY35" s="492">
        <f>IFERROR(INDEX(Sheep!$R$314:$R$321,DY34,1),0)</f>
        <v>44167</v>
      </c>
      <c r="DZ35" s="492">
        <f>IFERROR(INDEX(Sheep!$R$314:$R$321,DZ34,1),0)</f>
        <v>44167</v>
      </c>
      <c r="EA35" s="492">
        <f>IFERROR(INDEX(Sheep!$R$314:$R$321,EA34,1),0)</f>
        <v>44167</v>
      </c>
      <c r="EB35" s="492">
        <f>IFERROR(INDEX(Sheep!$R$314:$R$321,EB34,1),0)</f>
        <v>44167</v>
      </c>
      <c r="EC35" s="492">
        <f>IFERROR(INDEX(Sheep!$R$314:$R$321,EC34,1),0)</f>
        <v>44167</v>
      </c>
      <c r="ED35" s="492">
        <f>IFERROR(INDEX(Sheep!$R$314:$R$321,ED34,1),0)</f>
        <v>44167</v>
      </c>
      <c r="EE35" s="492">
        <f>IFERROR(INDEX(Sheep!$R$314:$R$321,EE34,1),0)</f>
        <v>44167</v>
      </c>
      <c r="EF35" s="492">
        <f>IFERROR(INDEX(Sheep!$R$314:$R$321,EF34,1),0)</f>
        <v>44167</v>
      </c>
      <c r="EG35" s="492">
        <f>IFERROR(INDEX(Sheep!$R$314:$R$321,EG34,1),0)</f>
        <v>44167</v>
      </c>
      <c r="EH35" s="492">
        <f>IFERROR(INDEX(Sheep!$R$314:$R$321,EH34,1),0)</f>
        <v>44167</v>
      </c>
      <c r="EI35" s="492">
        <f>IFERROR(INDEX(Sheep!$R$314:$R$321,EI34,1),0)</f>
        <v>44167</v>
      </c>
      <c r="EJ35" s="492">
        <f>IFERROR(INDEX(Sheep!$R$314:$R$321,EJ34,1),0)</f>
        <v>44167</v>
      </c>
      <c r="EK35" s="492">
        <f>IFERROR(INDEX(Sheep!$R$314:$R$321,EK34,1),0)</f>
        <v>44167</v>
      </c>
      <c r="EL35" s="492">
        <f>IFERROR(INDEX(Sheep!$R$314:$R$321,EL34,1),0)</f>
        <v>44167</v>
      </c>
      <c r="EM35" s="492">
        <f>IFERROR(INDEX(Sheep!$R$314:$R$321,EM34,1),0)</f>
        <v>44167</v>
      </c>
      <c r="EN35" s="492">
        <f>IFERROR(INDEX(Sheep!$R$314:$R$321,EN34,1),0)</f>
        <v>44167</v>
      </c>
      <c r="EO35" s="492">
        <f>IFERROR(INDEX(Sheep!$R$314:$R$321,EO34,1),0)</f>
        <v>44167</v>
      </c>
      <c r="EP35" s="492">
        <f>IFERROR(INDEX(Sheep!$R$314:$R$321,EP34,1),0)</f>
        <v>44167</v>
      </c>
      <c r="EQ35" s="492">
        <f>IFERROR(INDEX(Sheep!$R$314:$R$321,EQ34,1),0)</f>
        <v>44167</v>
      </c>
      <c r="ER35" s="492">
        <f>IFERROR(INDEX(Sheep!$R$314:$R$321,ER34,1),0)</f>
        <v>44167</v>
      </c>
      <c r="ES35" s="492">
        <f>IFERROR(INDEX(Sheep!$R$314:$R$321,ES34,1),0)</f>
        <v>44167</v>
      </c>
      <c r="ET35" s="492">
        <f>IFERROR(INDEX(Sheep!$R$314:$R$321,ET34,1),0)</f>
        <v>44167</v>
      </c>
      <c r="EU35" s="492">
        <f>IFERROR(INDEX(Sheep!$R$314:$R$321,EU34,1),0)</f>
        <v>44167</v>
      </c>
      <c r="EV35" s="492">
        <f>IFERROR(INDEX(Sheep!$R$314:$R$321,EV34,1),0)</f>
        <v>44167</v>
      </c>
      <c r="EW35" s="492">
        <f>IFERROR(INDEX(Sheep!$R$314:$R$321,EW34,1),0)</f>
        <v>44167</v>
      </c>
      <c r="EX35" s="492">
        <f>IFERROR(INDEX(Sheep!$R$314:$R$321,EX34,1),0)</f>
        <v>44167</v>
      </c>
      <c r="EY35" s="492">
        <f>IFERROR(INDEX(Sheep!$R$314:$R$321,EY34,1),0)</f>
        <v>44167</v>
      </c>
      <c r="EZ35" s="492">
        <f>IFERROR(INDEX(Sheep!$R$314:$R$321,EZ34,1),0)</f>
        <v>44167</v>
      </c>
      <c r="FA35" s="492">
        <f>IFERROR(INDEX(Sheep!$R$314:$R$321,FA34,1),0)</f>
        <v>44167</v>
      </c>
      <c r="FB35" s="492">
        <f>IFERROR(INDEX(Sheep!$R$314:$R$321,FB34,1),0)</f>
        <v>44167</v>
      </c>
      <c r="FC35" s="492">
        <f>IFERROR(INDEX(Sheep!$R$314:$R$321,FC34,1),0)</f>
        <v>44167</v>
      </c>
      <c r="FD35" s="492">
        <f>IFERROR(INDEX(Sheep!$R$314:$R$321,FD34,1),0)</f>
        <v>44167</v>
      </c>
      <c r="FE35" s="492">
        <f>IFERROR(INDEX(Sheep!$R$314:$R$321,FE34,1),0)</f>
        <v>44167</v>
      </c>
      <c r="FF35" s="492">
        <f>IFERROR(INDEX(Sheep!$R$314:$R$321,FF34,1),0)</f>
        <v>44167</v>
      </c>
      <c r="FG35" s="492">
        <f>IFERROR(INDEX(Sheep!$R$314:$R$321,FG34,1),0)</f>
        <v>44532</v>
      </c>
      <c r="FH35" s="492">
        <f>IFERROR(INDEX(Sheep!$R$314:$R$321,FH34,1),0)</f>
        <v>44532</v>
      </c>
      <c r="FI35" s="492">
        <f>IFERROR(INDEX(Sheep!$R$314:$R$321,FI34,1),0)</f>
        <v>44532</v>
      </c>
      <c r="FJ35" s="492">
        <f>IFERROR(INDEX(Sheep!$R$314:$R$321,FJ34,1),0)</f>
        <v>44532</v>
      </c>
      <c r="FK35" s="492">
        <f>IFERROR(INDEX(Sheep!$R$314:$R$321,FK34,1),0)</f>
        <v>44532</v>
      </c>
      <c r="FL35" s="492">
        <f>IFERROR(INDEX(Sheep!$R$314:$R$321,FL34,1),0)</f>
        <v>44532</v>
      </c>
      <c r="FM35" s="492">
        <f>IFERROR(INDEX(Sheep!$R$314:$R$321,FM34,1),0)</f>
        <v>44532</v>
      </c>
      <c r="FN35" s="492">
        <f>IFERROR(INDEX(Sheep!$R$314:$R$321,FN34,1),0)</f>
        <v>44532</v>
      </c>
      <c r="FO35" s="492">
        <f>IFERROR(INDEX(Sheep!$R$314:$R$321,FO34,1),0)</f>
        <v>44532</v>
      </c>
      <c r="FP35" s="492">
        <f>IFERROR(INDEX(Sheep!$R$314:$R$321,FP34,1),0)</f>
        <v>44532</v>
      </c>
      <c r="FQ35" s="492">
        <f>IFERROR(INDEX(Sheep!$R$314:$R$321,FQ34,1),0)</f>
        <v>44532</v>
      </c>
      <c r="FR35" s="492">
        <f>IFERROR(INDEX(Sheep!$R$314:$R$321,FR34,1),0)</f>
        <v>44532</v>
      </c>
      <c r="FS35" s="492">
        <f>IFERROR(INDEX(Sheep!$R$314:$R$321,FS34,1),0)</f>
        <v>44532</v>
      </c>
      <c r="FT35" s="492">
        <f>IFERROR(INDEX(Sheep!$R$314:$R$321,FT34,1),0)</f>
        <v>44532</v>
      </c>
      <c r="FU35" s="492">
        <f>IFERROR(INDEX(Sheep!$R$314:$R$321,FU34,1),0)</f>
        <v>44532</v>
      </c>
      <c r="FV35" s="492">
        <f>IFERROR(INDEX(Sheep!$R$314:$R$321,FV34,1),0)</f>
        <v>44532</v>
      </c>
      <c r="FW35" s="492">
        <f>IFERROR(INDEX(Sheep!$R$314:$R$321,FW34,1),0)</f>
        <v>44532</v>
      </c>
      <c r="FX35" s="492">
        <f>IFERROR(INDEX(Sheep!$R$314:$R$321,FX34,1),0)</f>
        <v>44532</v>
      </c>
      <c r="FY35" s="492">
        <f>IFERROR(INDEX(Sheep!$R$314:$R$321,FY34,1),0)</f>
        <v>44532</v>
      </c>
      <c r="FZ35" s="492">
        <f>IFERROR(INDEX(Sheep!$R$314:$R$321,FZ34,1),0)</f>
        <v>44532</v>
      </c>
      <c r="GA35" s="492">
        <f>IFERROR(INDEX(Sheep!$R$314:$R$321,GA34,1),0)</f>
        <v>44532</v>
      </c>
      <c r="GB35" s="492">
        <f>IFERROR(INDEX(Sheep!$R$314:$R$321,GB34,1),0)</f>
        <v>44532</v>
      </c>
      <c r="GC35" s="492">
        <f>IFERROR(INDEX(Sheep!$R$314:$R$321,GC34,1),0)</f>
        <v>44532</v>
      </c>
      <c r="GD35" s="492">
        <f>IFERROR(INDEX(Sheep!$R$314:$R$321,GD34,1),0)</f>
        <v>44532</v>
      </c>
      <c r="GE35" s="492">
        <f>IFERROR(INDEX(Sheep!$R$314:$R$321,GE34,1),0)</f>
        <v>44532</v>
      </c>
      <c r="GF35" s="492">
        <f>IFERROR(INDEX(Sheep!$R$314:$R$321,GF34,1),0)</f>
        <v>44532</v>
      </c>
      <c r="GG35" s="492">
        <f>IFERROR(INDEX(Sheep!$R$314:$R$321,GG34,1),0)</f>
        <v>44532</v>
      </c>
      <c r="GH35" s="492">
        <f>IFERROR(INDEX(Sheep!$R$314:$R$321,GH34,1),0)</f>
        <v>44532</v>
      </c>
      <c r="GI35" s="492">
        <f>IFERROR(INDEX(Sheep!$R$314:$R$321,GI34,1),0)</f>
        <v>44532</v>
      </c>
      <c r="GJ35" s="492">
        <f>IFERROR(INDEX(Sheep!$R$314:$R$321,GJ34,1),0)</f>
        <v>44532</v>
      </c>
      <c r="GK35" s="492">
        <f>IFERROR(INDEX(Sheep!$R$314:$R$321,GK34,1),0)</f>
        <v>44532</v>
      </c>
      <c r="GL35" s="492">
        <f>IFERROR(INDEX(Sheep!$R$314:$R$321,GL34,1),0)</f>
        <v>44532</v>
      </c>
      <c r="GM35" s="492">
        <f>IFERROR(INDEX(Sheep!$R$314:$R$321,GM34,1),0)</f>
        <v>44532</v>
      </c>
      <c r="GN35" s="492">
        <f>IFERROR(INDEX(Sheep!$R$314:$R$321,GN34,1),0)</f>
        <v>44532</v>
      </c>
      <c r="GO35" s="492">
        <f>IFERROR(INDEX(Sheep!$R$314:$R$321,GO34,1),0)</f>
        <v>44532</v>
      </c>
      <c r="GP35" s="492">
        <f>IFERROR(INDEX(Sheep!$R$314:$R$321,GP34,1),0)</f>
        <v>44532</v>
      </c>
      <c r="GQ35" s="492">
        <f>IFERROR(INDEX(Sheep!$R$314:$R$321,GQ34,1),0)</f>
        <v>44532</v>
      </c>
      <c r="GR35" s="492">
        <f>IFERROR(INDEX(Sheep!$R$314:$R$321,GR34,1),0)</f>
        <v>44532</v>
      </c>
      <c r="GS35" s="492">
        <f>IFERROR(INDEX(Sheep!$R$314:$R$321,GS34,1),0)</f>
        <v>44532</v>
      </c>
      <c r="GT35" s="492">
        <f>IFERROR(INDEX(Sheep!$R$314:$R$321,GT34,1),0)</f>
        <v>44532</v>
      </c>
      <c r="GU35" s="492">
        <f>IFERROR(INDEX(Sheep!$R$314:$R$321,GU34,1),0)</f>
        <v>44532</v>
      </c>
      <c r="GV35" s="492">
        <f>IFERROR(INDEX(Sheep!$R$314:$R$321,GV34,1),0)</f>
        <v>44532</v>
      </c>
      <c r="GW35" s="492">
        <f>IFERROR(INDEX(Sheep!$R$314:$R$321,GW34,1),0)</f>
        <v>44532</v>
      </c>
      <c r="GX35" s="492">
        <f>IFERROR(INDEX(Sheep!$R$314:$R$321,GX34,1),0)</f>
        <v>44532</v>
      </c>
      <c r="GY35" s="492">
        <f>IFERROR(INDEX(Sheep!$R$314:$R$321,GY34,1),0)</f>
        <v>44532</v>
      </c>
      <c r="GZ35" s="492">
        <f>IFERROR(INDEX(Sheep!$R$314:$R$321,GZ34,1),0)</f>
        <v>44532</v>
      </c>
      <c r="HA35" s="492">
        <f>IFERROR(INDEX(Sheep!$R$314:$R$321,HA34,1),0)</f>
        <v>44532</v>
      </c>
      <c r="HB35" s="492">
        <f>IFERROR(INDEX(Sheep!$R$314:$R$321,HB34,1),0)</f>
        <v>44532</v>
      </c>
      <c r="HC35" s="492">
        <f>IFERROR(INDEX(Sheep!$R$314:$R$321,HC34,1),0)</f>
        <v>44532</v>
      </c>
      <c r="HD35" s="492">
        <f>IFERROR(INDEX(Sheep!$R$314:$R$321,HD34,1),0)</f>
        <v>44532</v>
      </c>
      <c r="HE35" s="492">
        <f>IFERROR(INDEX(Sheep!$R$314:$R$321,HE34,1),0)</f>
        <v>44532</v>
      </c>
      <c r="HF35" s="492">
        <f>IFERROR(INDEX(Sheep!$R$314:$R$321,HF34,1),0)</f>
        <v>44532</v>
      </c>
      <c r="HG35" s="492">
        <f>IFERROR(INDEX(Sheep!$R$314:$R$321,HG34,1),0)</f>
        <v>44897</v>
      </c>
      <c r="HH35" s="492">
        <f>IFERROR(INDEX(Sheep!$R$314:$R$321,HH34,1),0)</f>
        <v>44897</v>
      </c>
      <c r="HI35" s="492">
        <f>IFERROR(INDEX(Sheep!$R$314:$R$321,HI34,1),0)</f>
        <v>44897</v>
      </c>
      <c r="HJ35" s="492">
        <f>IFERROR(INDEX(Sheep!$R$314:$R$321,HJ34,1),0)</f>
        <v>44897</v>
      </c>
      <c r="HK35" s="492">
        <f>IFERROR(INDEX(Sheep!$R$314:$R$321,HK34,1),0)</f>
        <v>44897</v>
      </c>
      <c r="HL35" s="492">
        <f>IFERROR(INDEX(Sheep!$R$314:$R$321,HL34,1),0)</f>
        <v>44897</v>
      </c>
      <c r="HM35" s="492">
        <f>IFERROR(INDEX(Sheep!$R$314:$R$321,HM34,1),0)</f>
        <v>44897</v>
      </c>
      <c r="HN35" s="492">
        <f>IFERROR(INDEX(Sheep!$R$314:$R$321,HN34,1),0)</f>
        <v>44897</v>
      </c>
      <c r="HO35" s="492">
        <f>IFERROR(INDEX(Sheep!$R$314:$R$321,HO34,1),0)</f>
        <v>44897</v>
      </c>
      <c r="HP35" s="492">
        <f>IFERROR(INDEX(Sheep!$R$314:$R$321,HP34,1),0)</f>
        <v>44897</v>
      </c>
      <c r="HQ35" s="492">
        <f>IFERROR(INDEX(Sheep!$R$314:$R$321,HQ34,1),0)</f>
        <v>44897</v>
      </c>
      <c r="HR35" s="492">
        <f>IFERROR(INDEX(Sheep!$R$314:$R$321,HR34,1),0)</f>
        <v>44897</v>
      </c>
      <c r="HS35" s="492">
        <f>IFERROR(INDEX(Sheep!$R$314:$R$321,HS34,1),0)</f>
        <v>44897</v>
      </c>
      <c r="HT35" s="492">
        <f>IFERROR(INDEX(Sheep!$R$314:$R$321,HT34,1),0)</f>
        <v>44897</v>
      </c>
      <c r="HU35" s="492">
        <f>IFERROR(INDEX(Sheep!$R$314:$R$321,HU34,1),0)</f>
        <v>44897</v>
      </c>
      <c r="HV35" s="492">
        <f>IFERROR(INDEX(Sheep!$R$314:$R$321,HV34,1),0)</f>
        <v>44897</v>
      </c>
      <c r="HW35" s="492">
        <f>IFERROR(INDEX(Sheep!$R$314:$R$321,HW34,1),0)</f>
        <v>44897</v>
      </c>
      <c r="HX35" s="492">
        <f>IFERROR(INDEX(Sheep!$R$314:$R$321,HX34,1),0)</f>
        <v>44897</v>
      </c>
      <c r="HY35" s="492">
        <f>IFERROR(INDEX(Sheep!$R$314:$R$321,HY34,1),0)</f>
        <v>44897</v>
      </c>
      <c r="HZ35" s="492">
        <f>IFERROR(INDEX(Sheep!$R$314:$R$321,HZ34,1),0)</f>
        <v>44897</v>
      </c>
      <c r="IA35" s="492">
        <f>IFERROR(INDEX(Sheep!$R$314:$R$321,IA34,1),0)</f>
        <v>44897</v>
      </c>
      <c r="IB35" s="492">
        <f>IFERROR(INDEX(Sheep!$R$314:$R$321,IB34,1),0)</f>
        <v>44897</v>
      </c>
      <c r="IC35" s="492">
        <f>IFERROR(INDEX(Sheep!$R$314:$R$321,IC34,1),0)</f>
        <v>44897</v>
      </c>
      <c r="ID35" s="492">
        <f>IFERROR(INDEX(Sheep!$R$314:$R$321,ID34,1),0)</f>
        <v>44897</v>
      </c>
      <c r="IE35" s="492">
        <f>IFERROR(INDEX(Sheep!$R$314:$R$321,IE34,1),0)</f>
        <v>44897</v>
      </c>
      <c r="IF35" s="492">
        <f>IFERROR(INDEX(Sheep!$R$314:$R$321,IF34,1),0)</f>
        <v>44897</v>
      </c>
      <c r="IG35" s="492">
        <f>IFERROR(INDEX(Sheep!$R$314:$R$321,IG34,1),0)</f>
        <v>44897</v>
      </c>
      <c r="IH35" s="492">
        <f>IFERROR(INDEX(Sheep!$R$314:$R$321,IH34,1),0)</f>
        <v>44897</v>
      </c>
      <c r="II35" s="492">
        <f>IFERROR(INDEX(Sheep!$R$314:$R$321,II34,1),0)</f>
        <v>44897</v>
      </c>
      <c r="IJ35" s="492">
        <f>IFERROR(INDEX(Sheep!$R$314:$R$321,IJ34,1),0)</f>
        <v>44897</v>
      </c>
      <c r="IK35" s="492">
        <f>IFERROR(INDEX(Sheep!$R$314:$R$321,IK34,1),0)</f>
        <v>44897</v>
      </c>
      <c r="IL35" s="492">
        <f>IFERROR(INDEX(Sheep!$R$314:$R$321,IL34,1),0)</f>
        <v>44897</v>
      </c>
      <c r="IM35" s="492">
        <f>IFERROR(INDEX(Sheep!$R$314:$R$321,IM34,1),0)</f>
        <v>44897</v>
      </c>
      <c r="IN35" s="492">
        <f>IFERROR(INDEX(Sheep!$R$314:$R$321,IN34,1),0)</f>
        <v>44897</v>
      </c>
      <c r="IO35" s="492">
        <f>IFERROR(INDEX(Sheep!$R$314:$R$321,IO34,1),0)</f>
        <v>44897</v>
      </c>
      <c r="IP35" s="492">
        <f>IFERROR(INDEX(Sheep!$R$314:$R$321,IP34,1),0)</f>
        <v>44897</v>
      </c>
      <c r="IQ35" s="492">
        <f>IFERROR(INDEX(Sheep!$R$314:$R$321,IQ34,1),0)</f>
        <v>44897</v>
      </c>
      <c r="IR35" s="492">
        <f>IFERROR(INDEX(Sheep!$R$314:$R$321,IR34,1),0)</f>
        <v>44897</v>
      </c>
      <c r="IS35" s="492">
        <f>IFERROR(INDEX(Sheep!$R$314:$R$321,IS34,1),0)</f>
        <v>44897</v>
      </c>
      <c r="IT35" s="492">
        <f>IFERROR(INDEX(Sheep!$R$314:$R$321,IT34,1),0)</f>
        <v>44897</v>
      </c>
      <c r="IU35" s="492">
        <f>IFERROR(INDEX(Sheep!$R$314:$R$321,IU34,1),0)</f>
        <v>44897</v>
      </c>
      <c r="IV35" s="492">
        <f>IFERROR(INDEX(Sheep!$R$314:$R$321,IV34,1),0)</f>
        <v>44897</v>
      </c>
      <c r="IW35" s="492">
        <f>IFERROR(INDEX(Sheep!$R$314:$R$321,IW34,1),0)</f>
        <v>44897</v>
      </c>
      <c r="IX35" s="492">
        <f>IFERROR(INDEX(Sheep!$R$314:$R$321,IX34,1),0)</f>
        <v>44897</v>
      </c>
      <c r="IY35" s="492">
        <f>IFERROR(INDEX(Sheep!$R$314:$R$321,IY34,1),0)</f>
        <v>44897</v>
      </c>
      <c r="IZ35" s="492">
        <f>IFERROR(INDEX(Sheep!$R$314:$R$321,IZ34,1),0)</f>
        <v>44897</v>
      </c>
      <c r="JA35" s="492">
        <f>IFERROR(INDEX(Sheep!$R$314:$R$321,JA34,1),0)</f>
        <v>44897</v>
      </c>
      <c r="JB35" s="492">
        <f>IFERROR(INDEX(Sheep!$R$314:$R$321,JB34,1),0)</f>
        <v>44897</v>
      </c>
      <c r="JC35" s="492">
        <f>IFERROR(INDEX(Sheep!$R$314:$R$321,JC34,1),0)</f>
        <v>44897</v>
      </c>
      <c r="JD35" s="492">
        <f>IFERROR(INDEX(Sheep!$R$314:$R$321,JD34,1),0)</f>
        <v>44897</v>
      </c>
      <c r="JE35" s="492">
        <f>IFERROR(INDEX(Sheep!$R$314:$R$321,JE34,1),0)</f>
        <v>44897</v>
      </c>
      <c r="JF35" s="492">
        <f>IFERROR(INDEX(Sheep!$R$314:$R$321,JF34,1),0)</f>
        <v>44897</v>
      </c>
      <c r="JG35" s="492">
        <f>IFERROR(INDEX(Sheep!$R$314:$R$321,JG34,1),0)</f>
        <v>45263</v>
      </c>
      <c r="JH35" s="492">
        <f>IFERROR(INDEX(Sheep!$R$314:$R$321,JH34,1),0)</f>
        <v>45263</v>
      </c>
      <c r="JI35" s="492">
        <f>IFERROR(INDEX(Sheep!$R$314:$R$321,JI34,1),0)</f>
        <v>45263</v>
      </c>
      <c r="JJ35" s="492">
        <f>IFERROR(INDEX(Sheep!$R$314:$R$321,JJ34,1),0)</f>
        <v>45263</v>
      </c>
      <c r="JK35" s="492">
        <f>IFERROR(INDEX(Sheep!$R$314:$R$321,JK34,1),0)</f>
        <v>45263</v>
      </c>
      <c r="JL35" s="492">
        <f>IFERROR(INDEX(Sheep!$R$314:$R$321,JL34,1),0)</f>
        <v>45263</v>
      </c>
      <c r="JM35" s="492">
        <f>IFERROR(INDEX(Sheep!$R$314:$R$321,JM34,1),0)</f>
        <v>45263</v>
      </c>
      <c r="JN35" s="492">
        <f>IFERROR(INDEX(Sheep!$R$314:$R$321,JN34,1),0)</f>
        <v>45263</v>
      </c>
      <c r="JO35" s="492">
        <f>IFERROR(INDEX(Sheep!$R$314:$R$321,JO34,1),0)</f>
        <v>45263</v>
      </c>
      <c r="JP35" s="492">
        <f>IFERROR(INDEX(Sheep!$R$314:$R$321,JP34,1),0)</f>
        <v>45263</v>
      </c>
      <c r="JQ35" s="492">
        <f>IFERROR(INDEX(Sheep!$R$314:$R$321,JQ34,1),0)</f>
        <v>45263</v>
      </c>
      <c r="JR35" s="492">
        <f>IFERROR(INDEX(Sheep!$R$314:$R$321,JR34,1),0)</f>
        <v>45263</v>
      </c>
      <c r="JS35" s="492">
        <f>IFERROR(INDEX(Sheep!$R$314:$R$321,JS34,1),0)</f>
        <v>45263</v>
      </c>
      <c r="JT35" s="492">
        <f>IFERROR(INDEX(Sheep!$R$314:$R$321,JT34,1),0)</f>
        <v>45263</v>
      </c>
      <c r="JU35" s="492">
        <f>IFERROR(INDEX(Sheep!$R$314:$R$321,JU34,1),0)</f>
        <v>45263</v>
      </c>
      <c r="JV35" s="492">
        <f>IFERROR(INDEX(Sheep!$R$314:$R$321,JV34,1),0)</f>
        <v>45263</v>
      </c>
      <c r="JW35" s="492">
        <f>IFERROR(INDEX(Sheep!$R$314:$R$321,JW34,1),0)</f>
        <v>45263</v>
      </c>
      <c r="JX35" s="492">
        <f>IFERROR(INDEX(Sheep!$R$314:$R$321,JX34,1),0)</f>
        <v>45263</v>
      </c>
      <c r="JY35" s="492">
        <f>IFERROR(INDEX(Sheep!$R$314:$R$321,JY34,1),0)</f>
        <v>45263</v>
      </c>
      <c r="JZ35" s="492">
        <f>IFERROR(INDEX(Sheep!$R$314:$R$321,JZ34,1),0)</f>
        <v>45263</v>
      </c>
      <c r="KA35" s="492">
        <f>IFERROR(INDEX(Sheep!$R$314:$R$321,KA34,1),0)</f>
        <v>45263</v>
      </c>
      <c r="KB35" s="492">
        <f>IFERROR(INDEX(Sheep!$R$314:$R$321,KB34,1),0)</f>
        <v>45263</v>
      </c>
      <c r="KC35" s="492">
        <f>IFERROR(INDEX(Sheep!$R$314:$R$321,KC34,1),0)</f>
        <v>45263</v>
      </c>
      <c r="KD35" s="492">
        <f>IFERROR(INDEX(Sheep!$R$314:$R$321,KD34,1),0)</f>
        <v>45263</v>
      </c>
      <c r="KE35" s="492">
        <f>IFERROR(INDEX(Sheep!$R$314:$R$321,KE34,1),0)</f>
        <v>45263</v>
      </c>
      <c r="KF35" s="492">
        <f>IFERROR(INDEX(Sheep!$R$314:$R$321,KF34,1),0)</f>
        <v>45263</v>
      </c>
      <c r="KG35" s="492">
        <f>IFERROR(INDEX(Sheep!$R$314:$R$321,KG34,1),0)</f>
        <v>45263</v>
      </c>
      <c r="KH35" s="492">
        <f>IFERROR(INDEX(Sheep!$R$314:$R$321,KH34,1),0)</f>
        <v>45263</v>
      </c>
      <c r="KI35" s="492">
        <f>IFERROR(INDEX(Sheep!$R$314:$R$321,KI34,1),0)</f>
        <v>45263</v>
      </c>
      <c r="KJ35" s="492">
        <f>IFERROR(INDEX(Sheep!$R$314:$R$321,KJ34,1),0)</f>
        <v>45263</v>
      </c>
      <c r="KK35" s="492">
        <f>IFERROR(INDEX(Sheep!$R$314:$R$321,KK34,1),0)</f>
        <v>45263</v>
      </c>
      <c r="KL35" s="492">
        <f>IFERROR(INDEX(Sheep!$R$314:$R$321,KL34,1),0)</f>
        <v>45263</v>
      </c>
      <c r="KM35" s="492">
        <f>IFERROR(INDEX(Sheep!$R$314:$R$321,KM34,1),0)</f>
        <v>45263</v>
      </c>
      <c r="KN35" s="492">
        <f>IFERROR(INDEX(Sheep!$R$314:$R$321,KN34,1),0)</f>
        <v>45263</v>
      </c>
      <c r="KO35" s="492">
        <f>IFERROR(INDEX(Sheep!$R$314:$R$321,KO34,1),0)</f>
        <v>45263</v>
      </c>
      <c r="KP35" s="492">
        <f>IFERROR(INDEX(Sheep!$R$314:$R$321,KP34,1),0)</f>
        <v>45263</v>
      </c>
      <c r="KQ35" s="492">
        <f>IFERROR(INDEX(Sheep!$R$314:$R$321,KQ34,1),0)</f>
        <v>45263</v>
      </c>
      <c r="KR35" s="492">
        <f>IFERROR(INDEX(Sheep!$R$314:$R$321,KR34,1),0)</f>
        <v>45263</v>
      </c>
      <c r="KS35" s="492">
        <f>IFERROR(INDEX(Sheep!$R$314:$R$321,KS34,1),0)</f>
        <v>45263</v>
      </c>
      <c r="KT35" s="492">
        <f>IFERROR(INDEX(Sheep!$R$314:$R$321,KT34,1),0)</f>
        <v>45263</v>
      </c>
      <c r="KU35" s="492">
        <f>IFERROR(INDEX(Sheep!$R$314:$R$321,KU34,1),0)</f>
        <v>45263</v>
      </c>
      <c r="KV35" s="492">
        <f>IFERROR(INDEX(Sheep!$R$314:$R$321,KV34,1),0)</f>
        <v>45263</v>
      </c>
      <c r="KW35" s="492">
        <f>IFERROR(INDEX(Sheep!$R$314:$R$321,KW34,1),0)</f>
        <v>45263</v>
      </c>
      <c r="KX35" s="492">
        <f>IFERROR(INDEX(Sheep!$R$314:$R$321,KX34,1),0)</f>
        <v>45263</v>
      </c>
      <c r="KY35" s="492">
        <f>IFERROR(INDEX(Sheep!$R$314:$R$321,KY34,1),0)</f>
        <v>45263</v>
      </c>
      <c r="KZ35" s="492">
        <f>IFERROR(INDEX(Sheep!$R$314:$R$321,KZ34,1),0)</f>
        <v>45263</v>
      </c>
      <c r="LA35" s="492">
        <f>IFERROR(INDEX(Sheep!$R$314:$R$321,LA34,1),0)</f>
        <v>45263</v>
      </c>
      <c r="LB35" s="492">
        <f>IFERROR(INDEX(Sheep!$R$314:$R$321,LB34,1),0)</f>
        <v>45263</v>
      </c>
      <c r="LC35" s="492">
        <f>IFERROR(INDEX(Sheep!$R$314:$R$321,LC34,1),0)</f>
        <v>45263</v>
      </c>
      <c r="LD35" s="492">
        <f>IFERROR(INDEX(Sheep!$R$314:$R$321,LD34,1),0)</f>
        <v>45263</v>
      </c>
      <c r="LE35" s="492">
        <f>IFERROR(INDEX(Sheep!$R$314:$R$321,LE34,1),0)</f>
        <v>45263</v>
      </c>
      <c r="LF35" s="492">
        <f>IFERROR(INDEX(Sheep!$R$314:$R$321,LF34,1),0)</f>
        <v>45263</v>
      </c>
      <c r="LG35" s="492">
        <f>IFERROR(INDEX(Sheep!$R$314:$R$321,LG34,1),0)</f>
        <v>45628</v>
      </c>
      <c r="LH35" s="492">
        <f>IFERROR(INDEX(Sheep!$R$314:$R$321,LH34,1),0)</f>
        <v>45628</v>
      </c>
      <c r="LI35" s="492">
        <f>IFERROR(INDEX(Sheep!$R$314:$R$321,LI34,1),0)</f>
        <v>45628</v>
      </c>
      <c r="LJ35" s="492">
        <f>IFERROR(INDEX(Sheep!$R$314:$R$321,LJ34,1),0)</f>
        <v>45628</v>
      </c>
      <c r="LK35" s="492">
        <f>IFERROR(INDEX(Sheep!$R$314:$R$321,LK34,1),0)</f>
        <v>45628</v>
      </c>
      <c r="LL35" s="492">
        <f>IFERROR(INDEX(Sheep!$R$314:$R$321,LL34,1),0)</f>
        <v>45628</v>
      </c>
      <c r="LM35" s="492">
        <f>IFERROR(INDEX(Sheep!$R$314:$R$321,LM34,1),0)</f>
        <v>45628</v>
      </c>
      <c r="LN35" s="492">
        <f>IFERROR(INDEX(Sheep!$R$314:$R$321,LN34,1),0)</f>
        <v>45628</v>
      </c>
      <c r="LO35" s="492">
        <f>IFERROR(INDEX(Sheep!$R$314:$R$321,LO34,1),0)</f>
        <v>45628</v>
      </c>
      <c r="LP35" s="492">
        <f>IFERROR(INDEX(Sheep!$R$314:$R$321,LP34,1),0)</f>
        <v>45628</v>
      </c>
      <c r="LQ35" s="492">
        <f>IFERROR(INDEX(Sheep!$R$314:$R$321,LQ34,1),0)</f>
        <v>45628</v>
      </c>
      <c r="LR35" s="492">
        <f>IFERROR(INDEX(Sheep!$R$314:$R$321,LR34,1),0)</f>
        <v>45628</v>
      </c>
      <c r="LS35" s="492">
        <f>IFERROR(INDEX(Sheep!$R$314:$R$321,LS34,1),0)</f>
        <v>45628</v>
      </c>
      <c r="LT35" s="492">
        <f>IFERROR(INDEX(Sheep!$R$314:$R$321,LT34,1),0)</f>
        <v>45628</v>
      </c>
      <c r="LU35" s="492">
        <f>IFERROR(INDEX(Sheep!$R$314:$R$321,LU34,1),0)</f>
        <v>45628</v>
      </c>
      <c r="LV35" s="492">
        <f>IFERROR(INDEX(Sheep!$R$314:$R$321,LV34,1),0)</f>
        <v>45628</v>
      </c>
      <c r="LW35" s="492">
        <f>IFERROR(INDEX(Sheep!$R$314:$R$321,LW34,1),0)</f>
        <v>45628</v>
      </c>
      <c r="LX35" s="492">
        <f>IFERROR(INDEX(Sheep!$R$314:$R$321,LX34,1),0)</f>
        <v>45628</v>
      </c>
      <c r="LY35" s="492">
        <f>IFERROR(INDEX(Sheep!$R$314:$R$321,LY34,1),0)</f>
        <v>45628</v>
      </c>
      <c r="LZ35" s="492">
        <f>IFERROR(INDEX(Sheep!$R$314:$R$321,LZ34,1),0)</f>
        <v>45628</v>
      </c>
      <c r="MA35" s="492">
        <f>IFERROR(INDEX(Sheep!$R$314:$R$321,MA34,1),0)</f>
        <v>45628</v>
      </c>
      <c r="MB35" s="492">
        <f>IFERROR(INDEX(Sheep!$R$314:$R$321,MB34,1),0)</f>
        <v>45628</v>
      </c>
      <c r="MC35" s="492">
        <f>IFERROR(INDEX(Sheep!$R$314:$R$321,MC34,1),0)</f>
        <v>45628</v>
      </c>
      <c r="MD35" s="492">
        <f>IFERROR(INDEX(Sheep!$R$314:$R$321,MD34,1),0)</f>
        <v>45628</v>
      </c>
      <c r="ME35" s="492">
        <f>IFERROR(INDEX(Sheep!$R$314:$R$321,ME34,1),0)</f>
        <v>45628</v>
      </c>
      <c r="MF35" s="492">
        <f>IFERROR(INDEX(Sheep!$R$314:$R$321,MF34,1),0)</f>
        <v>45628</v>
      </c>
      <c r="MG35" s="492">
        <f>IFERROR(INDEX(Sheep!$R$314:$R$321,MG34,1),0)</f>
        <v>45628</v>
      </c>
      <c r="MH35" s="492">
        <f>IFERROR(INDEX(Sheep!$R$314:$R$321,MH34,1),0)</f>
        <v>45628</v>
      </c>
      <c r="MI35" s="492">
        <f>IFERROR(INDEX(Sheep!$R$314:$R$321,MI34,1),0)</f>
        <v>45628</v>
      </c>
      <c r="MJ35" s="492">
        <f>IFERROR(INDEX(Sheep!$R$314:$R$321,MJ34,1),0)</f>
        <v>45628</v>
      </c>
      <c r="MK35" s="492">
        <f>IFERROR(INDEX(Sheep!$R$314:$R$321,MK34,1),0)</f>
        <v>45628</v>
      </c>
      <c r="ML35" s="492">
        <f>IFERROR(INDEX(Sheep!$R$314:$R$321,ML34,1),0)</f>
        <v>45628</v>
      </c>
      <c r="MM35" s="492">
        <f>IFERROR(INDEX(Sheep!$R$314:$R$321,MM34,1),0)</f>
        <v>45628</v>
      </c>
      <c r="MN35" s="492">
        <f>IFERROR(INDEX(Sheep!$R$314:$R$321,MN34,1),0)</f>
        <v>45628</v>
      </c>
      <c r="MO35" s="492">
        <f>IFERROR(INDEX(Sheep!$R$314:$R$321,MO34,1),0)</f>
        <v>45628</v>
      </c>
      <c r="MP35" s="492">
        <f>IFERROR(INDEX(Sheep!$R$314:$R$321,MP34,1),0)</f>
        <v>45628</v>
      </c>
      <c r="MQ35" s="492">
        <f>IFERROR(INDEX(Sheep!$R$314:$R$321,MQ34,1),0)</f>
        <v>45628</v>
      </c>
      <c r="MR35" s="492">
        <f>IFERROR(INDEX(Sheep!$R$314:$R$321,MR34,1),0)</f>
        <v>45628</v>
      </c>
      <c r="MS35" s="492">
        <f>IFERROR(INDEX(Sheep!$R$314:$R$321,MS34,1),0)</f>
        <v>45628</v>
      </c>
      <c r="MT35" s="492">
        <f>IFERROR(INDEX(Sheep!$R$314:$R$321,MT34,1),0)</f>
        <v>45628</v>
      </c>
      <c r="MU35" s="492">
        <f>IFERROR(INDEX(Sheep!$R$314:$R$321,MU34,1),0)</f>
        <v>45628</v>
      </c>
      <c r="MV35" s="492">
        <f>IFERROR(INDEX(Sheep!$R$314:$R$321,MV34,1),0)</f>
        <v>45628</v>
      </c>
      <c r="MW35" s="492">
        <f>IFERROR(INDEX(Sheep!$R$314:$R$321,MW34,1),0)</f>
        <v>45628</v>
      </c>
      <c r="MX35" s="492">
        <f>IFERROR(INDEX(Sheep!$R$314:$R$321,MX34,1),0)</f>
        <v>45628</v>
      </c>
      <c r="MY35" s="492">
        <f>IFERROR(INDEX(Sheep!$R$314:$R$321,MY34,1),0)</f>
        <v>45628</v>
      </c>
      <c r="MZ35" s="492">
        <f>IFERROR(INDEX(Sheep!$R$314:$R$321,MZ34,1),0)</f>
        <v>45628</v>
      </c>
      <c r="NA35" s="492">
        <f>IFERROR(INDEX(Sheep!$R$314:$R$321,NA34,1),0)</f>
        <v>45628</v>
      </c>
      <c r="NB35" s="492">
        <f>IFERROR(INDEX(Sheep!$R$314:$R$321,NB34,1),0)</f>
        <v>45628</v>
      </c>
      <c r="NC35" s="492">
        <f>IFERROR(INDEX(Sheep!$R$314:$R$321,NC34,1),0)</f>
        <v>45628</v>
      </c>
      <c r="ND35" s="492">
        <f>IFERROR(INDEX(Sheep!$R$314:$R$321,ND34,1),0)</f>
        <v>45628</v>
      </c>
      <c r="NE35" s="492">
        <f>IFERROR(INDEX(Sheep!$R$314:$R$321,NE34,1),0)</f>
        <v>45628</v>
      </c>
      <c r="NF35" s="492">
        <f>IFERROR(INDEX(Sheep!$R$314:$R$321,NF34,1),0)</f>
        <v>45628</v>
      </c>
      <c r="NG35" s="492">
        <f>IFERROR(INDEX(Sheep!$R$314:$R$321,NG34,1),0)</f>
        <v>45993</v>
      </c>
      <c r="NH35" s="492">
        <f>IFERROR(INDEX(Sheep!$R$314:$R$321,NH34,1),0)</f>
        <v>45993</v>
      </c>
      <c r="NI35" s="492">
        <f>IFERROR(INDEX(Sheep!$R$314:$R$321,NI34,1),0)</f>
        <v>45993</v>
      </c>
      <c r="NJ35" s="492">
        <f>IFERROR(INDEX(Sheep!$R$314:$R$321,NJ34,1),0)</f>
        <v>45993</v>
      </c>
      <c r="NK35" s="492">
        <f>IFERROR(INDEX(Sheep!$R$314:$R$321,NK34,1),0)</f>
        <v>45993</v>
      </c>
      <c r="NL35" s="492">
        <f>IFERROR(INDEX(Sheep!$R$314:$R$321,NL34,1),0)</f>
        <v>45993</v>
      </c>
      <c r="NM35" s="492">
        <f>IFERROR(INDEX(Sheep!$R$314:$R$321,NM34,1),0)</f>
        <v>45993</v>
      </c>
      <c r="NN35" s="492">
        <f>IFERROR(INDEX(Sheep!$R$314:$R$321,NN34,1),0)</f>
        <v>45993</v>
      </c>
      <c r="NO35" s="492">
        <f>IFERROR(INDEX(Sheep!$R$314:$R$321,NO34,1),0)</f>
        <v>45993</v>
      </c>
      <c r="NP35" s="492">
        <f>IFERROR(INDEX(Sheep!$R$314:$R$321,NP34,1),0)</f>
        <v>45993</v>
      </c>
      <c r="NQ35" s="492">
        <f>IFERROR(INDEX(Sheep!$R$314:$R$321,NQ34,1),0)</f>
        <v>45993</v>
      </c>
      <c r="NR35" s="492">
        <f>IFERROR(INDEX(Sheep!$R$314:$R$321,NR34,1),0)</f>
        <v>45993</v>
      </c>
      <c r="NS35" s="492">
        <f>IFERROR(INDEX(Sheep!$R$314:$R$321,NS34,1),0)</f>
        <v>45993</v>
      </c>
      <c r="NT35" s="492">
        <f>IFERROR(INDEX(Sheep!$R$314:$R$321,NT34,1),0)</f>
        <v>45993</v>
      </c>
      <c r="NU35" s="492">
        <f>IFERROR(INDEX(Sheep!$R$314:$R$321,NU34,1),0)</f>
        <v>45993</v>
      </c>
      <c r="NV35" s="492">
        <f>IFERROR(INDEX(Sheep!$R$314:$R$321,NV34,1),0)</f>
        <v>45993</v>
      </c>
      <c r="NW35" s="492">
        <f>IFERROR(INDEX(Sheep!$R$314:$R$321,NW34,1),0)</f>
        <v>45993</v>
      </c>
      <c r="NX35" s="492">
        <f>IFERROR(INDEX(Sheep!$R$314:$R$321,NX34,1),0)</f>
        <v>45993</v>
      </c>
      <c r="NY35" s="492">
        <f>IFERROR(INDEX(Sheep!$R$314:$R$321,NY34,1),0)</f>
        <v>45993</v>
      </c>
      <c r="NZ35" s="492">
        <f>IFERROR(INDEX(Sheep!$R$314:$R$321,NZ34,1),0)</f>
        <v>45993</v>
      </c>
      <c r="OA35" s="492">
        <f>IFERROR(INDEX(Sheep!$R$314:$R$321,OA34,1),0)</f>
        <v>45993</v>
      </c>
      <c r="OB35" s="492">
        <f>IFERROR(INDEX(Sheep!$R$314:$R$321,OB34,1),0)</f>
        <v>45993</v>
      </c>
      <c r="OC35" s="492">
        <f>IFERROR(INDEX(Sheep!$R$314:$R$321,OC34,1),0)</f>
        <v>45993</v>
      </c>
      <c r="OD35" s="492">
        <f>IFERROR(INDEX(Sheep!$R$314:$R$321,OD34,1),0)</f>
        <v>45993</v>
      </c>
      <c r="OE35" s="492">
        <f>IFERROR(INDEX(Sheep!$R$314:$R$321,OE34,1),0)</f>
        <v>45993</v>
      </c>
      <c r="OF35" s="492">
        <f>IFERROR(INDEX(Sheep!$R$314:$R$321,OF34,1),0)</f>
        <v>45993</v>
      </c>
      <c r="OG35" s="492">
        <f>IFERROR(INDEX(Sheep!$R$314:$R$321,OG34,1),0)</f>
        <v>45993</v>
      </c>
      <c r="OH35" s="492">
        <f>IFERROR(INDEX(Sheep!$R$314:$R$321,OH34,1),0)</f>
        <v>45993</v>
      </c>
      <c r="OI35" s="492">
        <f>IFERROR(INDEX(Sheep!$R$314:$R$321,OI34,1),0)</f>
        <v>45993</v>
      </c>
      <c r="OJ35" s="492">
        <f>IFERROR(INDEX(Sheep!$R$314:$R$321,OJ34,1),0)</f>
        <v>45993</v>
      </c>
      <c r="OK35" s="492">
        <f>IFERROR(INDEX(Sheep!$R$314:$R$321,OK34,1),0)</f>
        <v>45993</v>
      </c>
      <c r="OL35" s="492">
        <f>IFERROR(INDEX(Sheep!$R$314:$R$321,OL34,1),0)</f>
        <v>45993</v>
      </c>
      <c r="OM35" s="492">
        <f>IFERROR(INDEX(Sheep!$R$314:$R$321,OM34,1),0)</f>
        <v>45993</v>
      </c>
      <c r="ON35" s="492">
        <f>IFERROR(INDEX(Sheep!$R$314:$R$321,ON34,1),0)</f>
        <v>45993</v>
      </c>
      <c r="OO35" s="492">
        <f>IFERROR(INDEX(Sheep!$R$314:$R$321,OO34,1),0)</f>
        <v>45993</v>
      </c>
      <c r="OP35" s="492">
        <f>IFERROR(INDEX(Sheep!$R$314:$R$321,OP34,1),0)</f>
        <v>45993</v>
      </c>
      <c r="OQ35" s="492">
        <f>IFERROR(INDEX(Sheep!$R$314:$R$321,OQ34,1),0)</f>
        <v>45993</v>
      </c>
      <c r="OR35" s="492">
        <f>IFERROR(INDEX(Sheep!$R$314:$R$321,OR34,1),0)</f>
        <v>45993</v>
      </c>
      <c r="OS35" s="492">
        <f>IFERROR(INDEX(Sheep!$R$314:$R$321,OS34,1),0)</f>
        <v>45993</v>
      </c>
      <c r="OT35" s="492">
        <f>IFERROR(INDEX(Sheep!$R$314:$R$321,OT34,1),0)</f>
        <v>45993</v>
      </c>
      <c r="OU35" s="492">
        <f>IFERROR(INDEX(Sheep!$R$314:$R$321,OU34,1),0)</f>
        <v>45993</v>
      </c>
      <c r="OV35" s="492">
        <f>IFERROR(INDEX(Sheep!$R$314:$R$321,OV34,1),0)</f>
        <v>45993</v>
      </c>
      <c r="OW35" s="492">
        <f>IFERROR(INDEX(Sheep!$R$314:$R$321,OW34,1),0)</f>
        <v>45993</v>
      </c>
      <c r="OX35" s="492">
        <f>IFERROR(INDEX(Sheep!$R$314:$R$321,OX34,1),0)</f>
        <v>45993</v>
      </c>
      <c r="OY35" s="492">
        <f>IFERROR(INDEX(Sheep!$R$314:$R$321,OY34,1),0)</f>
        <v>45993</v>
      </c>
      <c r="OZ35" s="492">
        <f>IFERROR(INDEX(Sheep!$R$314:$R$321,OZ34,1),0)</f>
        <v>45993</v>
      </c>
      <c r="PA35" s="492">
        <f>IFERROR(INDEX(Sheep!$R$314:$R$321,PA34,1),0)</f>
        <v>45993</v>
      </c>
      <c r="PB35" s="492">
        <f>IFERROR(INDEX(Sheep!$R$314:$R$321,PB34,1),0)</f>
        <v>45993</v>
      </c>
      <c r="PC35" s="492">
        <f>IFERROR(INDEX(Sheep!$R$314:$R$321,PC34,1),0)</f>
        <v>45993</v>
      </c>
      <c r="PD35" s="492">
        <f>IFERROR(INDEX(Sheep!$R$314:$R$321,PD34,1),0)</f>
        <v>45993</v>
      </c>
      <c r="PE35" s="492">
        <f>IFERROR(INDEX(Sheep!$R$314:$R$321,PE34,1),0)</f>
        <v>45993</v>
      </c>
      <c r="PF35" s="492">
        <f>IFERROR(INDEX(Sheep!$R$314:$R$321,PF34,1),0)</f>
        <v>45993</v>
      </c>
      <c r="PG35" s="492">
        <f>IFERROR(INDEX(Sheep!$R$314:$R$321,PG34,1),0)</f>
        <v>46358</v>
      </c>
      <c r="PH35" s="492">
        <f>IFERROR(INDEX(Sheep!$R$314:$R$321,PH34,1),0)</f>
        <v>46358</v>
      </c>
      <c r="PI35" s="492">
        <f>IFERROR(INDEX(Sheep!$R$314:$R$321,PI34,1),0)</f>
        <v>46358</v>
      </c>
      <c r="PJ35" s="492">
        <f>IFERROR(INDEX(Sheep!$R$314:$R$321,PJ34,1),0)</f>
        <v>46358</v>
      </c>
      <c r="PK35" s="492">
        <f>IFERROR(INDEX(Sheep!$R$314:$R$321,PK34,1),0)</f>
        <v>46358</v>
      </c>
      <c r="PL35" s="492">
        <f>IFERROR(INDEX(Sheep!$R$314:$R$321,PL34,1),0)</f>
        <v>46358</v>
      </c>
      <c r="PM35" s="492">
        <f>IFERROR(INDEX(Sheep!$R$314:$R$321,PM34,1),0)</f>
        <v>46358</v>
      </c>
      <c r="PN35" s="492">
        <f>IFERROR(INDEX(Sheep!$R$314:$R$321,PN34,1),0)</f>
        <v>46358</v>
      </c>
      <c r="PO35" s="492">
        <f>IFERROR(INDEX(Sheep!$R$314:$R$321,PO34,1),0)</f>
        <v>46358</v>
      </c>
      <c r="PP35" s="492">
        <f>IFERROR(INDEX(Sheep!$R$314:$R$321,PP34,1),0)</f>
        <v>46358</v>
      </c>
      <c r="PQ35" s="492">
        <f>IFERROR(INDEX(Sheep!$R$314:$R$321,PQ34,1),0)</f>
        <v>46358</v>
      </c>
      <c r="PR35" s="492">
        <f>IFERROR(INDEX(Sheep!$R$314:$R$321,PR34,1),0)</f>
        <v>46358</v>
      </c>
      <c r="PS35" s="492">
        <f>IFERROR(INDEX(Sheep!$R$314:$R$321,PS34,1),0)</f>
        <v>46358</v>
      </c>
      <c r="PT35" s="492">
        <f>IFERROR(INDEX(Sheep!$R$314:$R$321,PT34,1),0)</f>
        <v>46358</v>
      </c>
      <c r="PU35" s="492">
        <f>IFERROR(INDEX(Sheep!$R$314:$R$321,PU34,1),0)</f>
        <v>46358</v>
      </c>
      <c r="PV35" s="492">
        <f>IFERROR(INDEX(Sheep!$R$314:$R$321,PV34,1),0)</f>
        <v>46358</v>
      </c>
      <c r="PW35" s="492">
        <f>IFERROR(INDEX(Sheep!$R$314:$R$321,PW34,1),0)</f>
        <v>46358</v>
      </c>
      <c r="PX35" s="492">
        <f>IFERROR(INDEX(Sheep!$R$314:$R$321,PX34,1),0)</f>
        <v>46358</v>
      </c>
      <c r="PY35" s="492">
        <f>IFERROR(INDEX(Sheep!$R$314:$R$321,PY34,1),0)</f>
        <v>46358</v>
      </c>
      <c r="PZ35" s="492">
        <f>IFERROR(INDEX(Sheep!$R$314:$R$321,PZ34,1),0)</f>
        <v>46358</v>
      </c>
      <c r="QA35" s="492">
        <f>IFERROR(INDEX(Sheep!$R$314:$R$321,QA34,1),0)</f>
        <v>46358</v>
      </c>
      <c r="QB35" s="492">
        <f>IFERROR(INDEX(Sheep!$R$314:$R$321,QB34,1),0)</f>
        <v>46358</v>
      </c>
      <c r="QC35" s="492">
        <f>IFERROR(INDEX(Sheep!$R$314:$R$321,QC34,1),0)</f>
        <v>46358</v>
      </c>
      <c r="QD35" s="492">
        <f>IFERROR(INDEX(Sheep!$R$314:$R$321,QD34,1),0)</f>
        <v>46358</v>
      </c>
      <c r="QE35" s="492">
        <f>IFERROR(INDEX(Sheep!$R$314:$R$321,QE34,1),0)</f>
        <v>46358</v>
      </c>
      <c r="QF35" s="492">
        <f>IFERROR(INDEX(Sheep!$R$314:$R$321,QF34,1),0)</f>
        <v>46358</v>
      </c>
      <c r="QG35" s="492">
        <f>IFERROR(INDEX(Sheep!$R$314:$R$321,QG34,1),0)</f>
        <v>46358</v>
      </c>
      <c r="QH35" s="492">
        <f>IFERROR(INDEX(Sheep!$R$314:$R$321,QH34,1),0)</f>
        <v>46358</v>
      </c>
      <c r="QI35" s="492">
        <f>IFERROR(INDEX(Sheep!$R$314:$R$321,QI34,1),0)</f>
        <v>46358</v>
      </c>
      <c r="QJ35" s="492">
        <f>IFERROR(INDEX(Sheep!$R$314:$R$321,QJ34,1),0)</f>
        <v>46358</v>
      </c>
      <c r="QK35" s="492">
        <f>IFERROR(INDEX(Sheep!$R$314:$R$321,QK34,1),0)</f>
        <v>46358</v>
      </c>
      <c r="QL35" s="492">
        <f>IFERROR(INDEX(Sheep!$R$314:$R$321,QL34,1),0)</f>
        <v>46358</v>
      </c>
      <c r="QM35" s="492">
        <f>IFERROR(INDEX(Sheep!$R$314:$R$321,QM34,1),0)</f>
        <v>46358</v>
      </c>
      <c r="QN35" s="492">
        <f>IFERROR(INDEX(Sheep!$R$314:$R$321,QN34,1),0)</f>
        <v>46358</v>
      </c>
      <c r="QO35" s="492">
        <f>IFERROR(INDEX(Sheep!$R$314:$R$321,QO34,1),0)</f>
        <v>46358</v>
      </c>
      <c r="QP35" s="492">
        <f>IFERROR(INDEX(Sheep!$R$314:$R$321,QP34,1),0)</f>
        <v>46358</v>
      </c>
      <c r="QQ35" s="492">
        <f>IFERROR(INDEX(Sheep!$R$314:$R$321,QQ34,1),0)</f>
        <v>46358</v>
      </c>
      <c r="QR35" s="492">
        <f>IFERROR(INDEX(Sheep!$R$314:$R$321,QR34,1),0)</f>
        <v>46358</v>
      </c>
      <c r="QS35" s="492">
        <f>IFERROR(INDEX(Sheep!$R$314:$R$321,QS34,1),0)</f>
        <v>46358</v>
      </c>
      <c r="QT35" s="492">
        <f>IFERROR(INDEX(Sheep!$R$314:$R$321,QT34,1),0)</f>
        <v>46358</v>
      </c>
      <c r="QU35" s="492">
        <f>IFERROR(INDEX(Sheep!$R$314:$R$321,QU34,1),0)</f>
        <v>46358</v>
      </c>
      <c r="QV35" s="492">
        <f>IFERROR(INDEX(Sheep!$R$314:$R$321,QV34,1),0)</f>
        <v>46358</v>
      </c>
      <c r="QW35" s="492">
        <f>IFERROR(INDEX(Sheep!$R$314:$R$321,QW34,1),0)</f>
        <v>46358</v>
      </c>
      <c r="QX35" s="492">
        <f>IFERROR(INDEX(Sheep!$R$314:$R$321,QX34,1),0)</f>
        <v>46358</v>
      </c>
      <c r="QY35" s="492">
        <f>IFERROR(INDEX(Sheep!$R$314:$R$321,QY34,1),0)</f>
        <v>46358</v>
      </c>
      <c r="QZ35" s="492">
        <f>IFERROR(INDEX(Sheep!$R$314:$R$321,QZ34,1),0)</f>
        <v>46358</v>
      </c>
      <c r="RA35" s="492">
        <f>IFERROR(INDEX(Sheep!$R$314:$R$321,RA34,1),0)</f>
        <v>46358</v>
      </c>
      <c r="RB35" s="492">
        <f>IFERROR(INDEX(Sheep!$R$314:$R$321,RB34,1),0)</f>
        <v>46358</v>
      </c>
      <c r="RC35" s="492">
        <f>IFERROR(INDEX(Sheep!$R$314:$R$321,RC34,1),0)</f>
        <v>46358</v>
      </c>
      <c r="RD35" s="492">
        <f>IFERROR(INDEX(Sheep!$R$314:$R$321,RD34,1),0)</f>
        <v>46358</v>
      </c>
      <c r="RE35" s="492">
        <f>IFERROR(INDEX(Sheep!$R$314:$R$321,RE34,1),0)</f>
        <v>46358</v>
      </c>
      <c r="RF35" s="492">
        <f>IFERROR(INDEX(Sheep!$R$314:$R$321,RF34,1),0)</f>
        <v>46358</v>
      </c>
      <c r="RG35" s="492">
        <f>IFERROR(INDEX(Sheep!$R$314:$R$321,RG34,1),0)</f>
        <v>46358</v>
      </c>
      <c r="RH35" s="492">
        <f>IFERROR(INDEX(Sheep!$R$314:$R$321,RH34,1),0)</f>
        <v>46358</v>
      </c>
      <c r="RI35" s="492">
        <f>IFERROR(INDEX(Sheep!$R$314:$R$321,RI34,1),0)</f>
        <v>46358</v>
      </c>
      <c r="RJ35" s="492">
        <f>IFERROR(INDEX(Sheep!$R$314:$R$321,RJ34,1),0)</f>
        <v>46358</v>
      </c>
      <c r="RK35" s="492">
        <f>IFERROR(INDEX(Sheep!$R$314:$R$321,RK34,1),0)</f>
        <v>46358</v>
      </c>
      <c r="RL35" s="492">
        <f>IFERROR(INDEX(Sheep!$R$314:$R$321,RL34,1),0)</f>
        <v>46358</v>
      </c>
      <c r="RM35" s="492">
        <f>IFERROR(INDEX(Sheep!$R$314:$R$321,RM34,1),0)</f>
        <v>46358</v>
      </c>
      <c r="RN35" s="492">
        <f>IFERROR(INDEX(Sheep!$R$314:$R$321,RN34,1),0)</f>
        <v>46358</v>
      </c>
      <c r="RO35" s="492">
        <f>IFERROR(INDEX(Sheep!$R$314:$R$321,RO34,1),0)</f>
        <v>46358</v>
      </c>
      <c r="RP35" s="492">
        <f>IFERROR(INDEX(Sheep!$R$314:$R$321,RP34,1),0)</f>
        <v>46358</v>
      </c>
      <c r="RQ35" s="492">
        <f>IFERROR(INDEX(Sheep!$R$314:$R$321,RQ34,1),0)</f>
        <v>46358</v>
      </c>
      <c r="RR35" s="492">
        <f>IFERROR(INDEX(Sheep!$R$314:$R$321,RR34,1),0)</f>
        <v>46358</v>
      </c>
      <c r="RS35" s="492">
        <f>IFERROR(INDEX(Sheep!$R$314:$R$321,RS34,1),0)</f>
        <v>46358</v>
      </c>
      <c r="RT35" s="492">
        <f>IFERROR(INDEX(Sheep!$R$314:$R$321,RT34,1),0)</f>
        <v>46358</v>
      </c>
      <c r="RU35" s="492">
        <f>IFERROR(INDEX(Sheep!$R$314:$R$321,RU34,1),0)</f>
        <v>46358</v>
      </c>
      <c r="RV35" s="492">
        <f>IFERROR(INDEX(Sheep!$R$314:$R$321,RV34,1),0)</f>
        <v>46358</v>
      </c>
      <c r="RW35" s="492">
        <f>IFERROR(INDEX(Sheep!$R$314:$R$321,RW34,1),0)</f>
        <v>46358</v>
      </c>
      <c r="RX35" s="492">
        <f>IFERROR(INDEX(Sheep!$R$314:$R$321,RX34,1),0)</f>
        <v>46358</v>
      </c>
      <c r="RY35" s="492">
        <f>IFERROR(INDEX(Sheep!$R$314:$R$321,RY34,1),0)</f>
        <v>46358</v>
      </c>
      <c r="RZ35" s="492">
        <f>IFERROR(INDEX(Sheep!$R$314:$R$321,RZ34,1),0)</f>
        <v>46358</v>
      </c>
      <c r="SA35" s="492">
        <f>IFERROR(INDEX(Sheep!$R$314:$R$321,SA34,1),0)</f>
        <v>46358</v>
      </c>
      <c r="SB35" s="492">
        <f>IFERROR(INDEX(Sheep!$R$314:$R$321,SB34,1),0)</f>
        <v>46358</v>
      </c>
      <c r="SC35" s="492">
        <f>IFERROR(INDEX(Sheep!$R$314:$R$321,SC34,1),0)</f>
        <v>46358</v>
      </c>
      <c r="SD35" s="492">
        <f>IFERROR(INDEX(Sheep!$R$314:$R$321,SD34,1),0)</f>
        <v>46358</v>
      </c>
      <c r="SE35" s="492">
        <f>IFERROR(INDEX(Sheep!$R$314:$R$321,SE34,1),0)</f>
        <v>46358</v>
      </c>
      <c r="SF35" s="492">
        <f>IFERROR(INDEX(Sheep!$R$314:$R$321,SF34,1),0)</f>
        <v>46358</v>
      </c>
      <c r="SG35" s="492">
        <f>IFERROR(INDEX(Sheep!$R$314:$R$321,SG34,1),0)</f>
        <v>46358</v>
      </c>
      <c r="SH35" s="492">
        <f>IFERROR(INDEX(Sheep!$R$314:$R$321,SH34,1),0)</f>
        <v>46358</v>
      </c>
      <c r="SI35" s="492">
        <f>IFERROR(INDEX(Sheep!$R$314:$R$321,SI34,1),0)</f>
        <v>46358</v>
      </c>
      <c r="SJ35" s="492">
        <f>IFERROR(INDEX(Sheep!$R$314:$R$321,SJ34,1),0)</f>
        <v>0</v>
      </c>
      <c r="SK35" s="252"/>
      <c r="SL35" s="254"/>
      <c r="SM35" s="242"/>
      <c r="SN35" s="242"/>
      <c r="SO35" s="242"/>
    </row>
    <row r="36" spans="1:509" outlineLevel="2" x14ac:dyDescent="0.35">
      <c r="A36" s="242"/>
      <c r="B36" s="251"/>
      <c r="C36" s="438">
        <f>INT($C$29)+2</f>
        <v>3</v>
      </c>
      <c r="D36" s="252"/>
      <c r="E36" s="322"/>
      <c r="F36" s="322"/>
      <c r="G36" s="322"/>
      <c r="H36" s="252"/>
      <c r="I36" s="266"/>
      <c r="J36" s="266" t="s">
        <v>683</v>
      </c>
      <c r="K36" s="266" t="str">
        <f>Sheep!$H251</f>
        <v>Aut</v>
      </c>
      <c r="L36" s="266" t="str">
        <f xml:space="preserve">                    IF(AND((L$33                                  -Sheep!$N$251                               )&gt;(L$33-M$33),(L$33                                  -Sheep!$N$251                                )&lt;=0),"Born","")
&amp;                   IF(AND((L$33-Sheep!$R$354-Sheep!$N$251                                )&gt;(L$33-M$33),(L$33-Sheep!$R$354-Sheep!$N$251                                )&lt;=0),"WeanStd","")
&amp;                   IF(AND((L$33-Sheep!$R$355-Sheep!$N$251                                )&gt;(L$33-M$33),(L$33-Sheep!$R$355-Sheep!$N$251                                )&lt;=0),"WeanAlt1","")
&amp;                   IF(AND((L$33-Sheep!$R$356-Sheep!$N$251                                )&gt;(L$33-M$33),(L$33-Sheep!$R$356-Sheep!$N$251                                )&lt;=0),"WeanAlt2","")
&amp;IFERROR(IF(AND((L$33-L35                                                                                     )&gt;(L$33-M$33),(L$33-L35                                                                                     )&lt;=0),"Join-"    &amp;L34,""),"")
&amp;IFERROR(IF(AND((L$33-L35-INDEX(Sheep!$V$361:$V$368,L34,1))&gt;(L$33-M$33),(L$33-L35-INDEX(Sheep!$V$361:$V$368,L34,1))&lt;=0),"Scan-"  &amp;L34,""),"")
&amp;IFERROR(IF(AND((L$33-L35-150                                                                            )&gt;(L$33-M$33),(L$33-L35-150                                                                             )&lt;=0),"Birth-" &amp;L34,""),"")
&amp;IFERROR(IF(AND((L$33-L35-150-Sheep!$R$354                                           )&gt;(L$33-M$33),(L$33-L35-150-Sheep!$R$354                                            )&lt;=0),"Wean-"&amp;L34,""),"")
&amp;IFERROR(IF(AND((L$33-L35-150-Sheep!$R$355                                           )&gt;(L$33-M$33),(L$33-L35-150-Sheep!$R$355                                            )&lt;=0),"Alt1-"   &amp;L34,""),"")
&amp;IFERROR(IF(AND((L$33-L35-150-Sheep!$R$356                                           )&gt;(L$33-M$33),(L$33-L35-150-Sheep!$R$356                                            )&lt;=0),"Alt2-"   &amp;L34,""),"")</f>
        <v/>
      </c>
      <c r="M36" s="266" t="str">
        <f xml:space="preserve">                    IF(AND((M$33                                  -Sheep!$N$251                               )&gt;(M$33-N$33),(M$33                                  -Sheep!$N$251                                )&lt;=0),"Born","")
&amp;                   IF(AND((M$33-Sheep!$R$354-Sheep!$N$251                                )&gt;(M$33-N$33),(M$33-Sheep!$R$354-Sheep!$N$251                                )&lt;=0),"WeanStd","")
&amp;                   IF(AND((M$33-Sheep!$R$355-Sheep!$N$251                                )&gt;(M$33-N$33),(M$33-Sheep!$R$355-Sheep!$N$251                                )&lt;=0),"WeanAlt1","")
&amp;                   IF(AND((M$33-Sheep!$R$356-Sheep!$N$251                                )&gt;(M$33-N$33),(M$33-Sheep!$R$356-Sheep!$N$251                                )&lt;=0),"WeanAlt2","")
&amp;IFERROR(IF(AND((M$33-M35                                                                                     )&gt;(M$33-N$33),(M$33-M35                                                                                     )&lt;=0),"Join-"    &amp;M34,""),"")
&amp;IFERROR(IF(AND((M$33-M35-INDEX(Sheep!$V$361:$V$368,M34,1))&gt;(M$33-N$33),(M$33-M35-INDEX(Sheep!$V$361:$V$368,M34,1))&lt;=0),"Scan-"  &amp;M34,""),"")
&amp;IFERROR(IF(AND((M$33-M35-150                                                                            )&gt;(M$33-N$33),(M$33-M35-150                                                                             )&lt;=0),"Birth-" &amp;M34,""),"")
&amp;IFERROR(IF(AND((M$33-M35-150-Sheep!$R$354                                           )&gt;(M$33-N$33),(M$33-M35-150-Sheep!$R$354                                            )&lt;=0),"Wean-"&amp;M34,""),"")
&amp;IFERROR(IF(AND((M$33-M35-150-Sheep!$R$355                                           )&gt;(M$33-N$33),(M$33-M35-150-Sheep!$R$355                                            )&lt;=0),"Alt1-"   &amp;M34,""),"")
&amp;IFERROR(IF(AND((M$33-M35-150-Sheep!$R$356                                           )&gt;(M$33-N$33),(M$33-M35-150-Sheep!$R$356                                            )&lt;=0),"Alt2-"   &amp;M34,""),"")</f>
        <v/>
      </c>
      <c r="N36" s="266" t="str">
        <f xml:space="preserve">                    IF(AND((N$33                                  -Sheep!$N$251                               )&gt;(N$33-O$33),(N$33                                  -Sheep!$N$251                                )&lt;=0),"Born","")
&amp;                   IF(AND((N$33-Sheep!$R$354-Sheep!$N$251                                )&gt;(N$33-O$33),(N$33-Sheep!$R$354-Sheep!$N$251                                )&lt;=0),"WeanStd","")
&amp;                   IF(AND((N$33-Sheep!$R$355-Sheep!$N$251                                )&gt;(N$33-O$33),(N$33-Sheep!$R$355-Sheep!$N$251                                )&lt;=0),"WeanAlt1","")
&amp;                   IF(AND((N$33-Sheep!$R$356-Sheep!$N$251                                )&gt;(N$33-O$33),(N$33-Sheep!$R$356-Sheep!$N$251                                )&lt;=0),"WeanAlt2","")
&amp;IFERROR(IF(AND((N$33-N35                                                                                     )&gt;(N$33-O$33),(N$33-N35                                                                                     )&lt;=0),"Join-"    &amp;N34,""),"")
&amp;IFERROR(IF(AND((N$33-N35-INDEX(Sheep!$V$361:$V$368,N34,1))&gt;(N$33-O$33),(N$33-N35-INDEX(Sheep!$V$361:$V$368,N34,1))&lt;=0),"Scan-"  &amp;N34,""),"")
&amp;IFERROR(IF(AND((N$33-N35-150                                                                            )&gt;(N$33-O$33),(N$33-N35-150                                                                             )&lt;=0),"Birth-" &amp;N34,""),"")
&amp;IFERROR(IF(AND((N$33-N35-150-Sheep!$R$354                                           )&gt;(N$33-O$33),(N$33-N35-150-Sheep!$R$354                                            )&lt;=0),"Wean-"&amp;N34,""),"")
&amp;IFERROR(IF(AND((N$33-N35-150-Sheep!$R$355                                           )&gt;(N$33-O$33),(N$33-N35-150-Sheep!$R$355                                            )&lt;=0),"Alt1-"   &amp;N34,""),"")
&amp;IFERROR(IF(AND((N$33-N35-150-Sheep!$R$356                                           )&gt;(N$33-O$33),(N$33-N35-150-Sheep!$R$356                                            )&lt;=0),"Alt2-"   &amp;N34,""),"")</f>
        <v/>
      </c>
      <c r="O36" s="266" t="str">
        <f xml:space="preserve">                    IF(AND((O$33                                  -Sheep!$N$251                               )&gt;(O$33-P$33),(O$33                                  -Sheep!$N$251                                )&lt;=0),"Born","")
&amp;                   IF(AND((O$33-Sheep!$R$354-Sheep!$N$251                                )&gt;(O$33-P$33),(O$33-Sheep!$R$354-Sheep!$N$251                                )&lt;=0),"WeanStd","")
&amp;                   IF(AND((O$33-Sheep!$R$355-Sheep!$N$251                                )&gt;(O$33-P$33),(O$33-Sheep!$R$355-Sheep!$N$251                                )&lt;=0),"WeanAlt1","")
&amp;                   IF(AND((O$33-Sheep!$R$356-Sheep!$N$251                                )&gt;(O$33-P$33),(O$33-Sheep!$R$356-Sheep!$N$251                                )&lt;=0),"WeanAlt2","")
&amp;IFERROR(IF(AND((O$33-O35                                                                                     )&gt;(O$33-P$33),(O$33-O35                                                                                     )&lt;=0),"Join-"    &amp;O34,""),"")
&amp;IFERROR(IF(AND((O$33-O35-INDEX(Sheep!$V$361:$V$368,O34,1))&gt;(O$33-P$33),(O$33-O35-INDEX(Sheep!$V$361:$V$368,O34,1))&lt;=0),"Scan-"  &amp;O34,""),"")
&amp;IFERROR(IF(AND((O$33-O35-150                                                                            )&gt;(O$33-P$33),(O$33-O35-150                                                                             )&lt;=0),"Birth-" &amp;O34,""),"")
&amp;IFERROR(IF(AND((O$33-O35-150-Sheep!$R$354                                           )&gt;(O$33-P$33),(O$33-O35-150-Sheep!$R$354                                            )&lt;=0),"Wean-"&amp;O34,""),"")
&amp;IFERROR(IF(AND((O$33-O35-150-Sheep!$R$355                                           )&gt;(O$33-P$33),(O$33-O35-150-Sheep!$R$355                                            )&lt;=0),"Alt1-"   &amp;O34,""),"")
&amp;IFERROR(IF(AND((O$33-O35-150-Sheep!$R$356                                           )&gt;(O$33-P$33),(O$33-O35-150-Sheep!$R$356                                            )&lt;=0),"Alt2-"   &amp;O34,""),"")</f>
        <v/>
      </c>
      <c r="P36" s="266" t="str">
        <f xml:space="preserve">                    IF(AND((P$33                                  -Sheep!$N$251                               )&gt;(P$33-Q$33),(P$33                                  -Sheep!$N$251                                )&lt;=0),"Born","")
&amp;                   IF(AND((P$33-Sheep!$R$354-Sheep!$N$251                                )&gt;(P$33-Q$33),(P$33-Sheep!$R$354-Sheep!$N$251                                )&lt;=0),"WeanStd","")
&amp;                   IF(AND((P$33-Sheep!$R$355-Sheep!$N$251                                )&gt;(P$33-Q$33),(P$33-Sheep!$R$355-Sheep!$N$251                                )&lt;=0),"WeanAlt1","")
&amp;                   IF(AND((P$33-Sheep!$R$356-Sheep!$N$251                                )&gt;(P$33-Q$33),(P$33-Sheep!$R$356-Sheep!$N$251                                )&lt;=0),"WeanAlt2","")
&amp;IFERROR(IF(AND((P$33-P35                                                                                     )&gt;(P$33-Q$33),(P$33-P35                                                                                     )&lt;=0),"Join-"    &amp;P34,""),"")
&amp;IFERROR(IF(AND((P$33-P35-INDEX(Sheep!$V$361:$V$368,P34,1))&gt;(P$33-Q$33),(P$33-P35-INDEX(Sheep!$V$361:$V$368,P34,1))&lt;=0),"Scan-"  &amp;P34,""),"")
&amp;IFERROR(IF(AND((P$33-P35-150                                                                            )&gt;(P$33-Q$33),(P$33-P35-150                                                                             )&lt;=0),"Birth-" &amp;P34,""),"")
&amp;IFERROR(IF(AND((P$33-P35-150-Sheep!$R$354                                           )&gt;(P$33-Q$33),(P$33-P35-150-Sheep!$R$354                                            )&lt;=0),"Wean-"&amp;P34,""),"")
&amp;IFERROR(IF(AND((P$33-P35-150-Sheep!$R$355                                           )&gt;(P$33-Q$33),(P$33-P35-150-Sheep!$R$355                                            )&lt;=0),"Alt1-"   &amp;P34,""),"")
&amp;IFERROR(IF(AND((P$33-P35-150-Sheep!$R$356                                           )&gt;(P$33-Q$33),(P$33-P35-150-Sheep!$R$356                                            )&lt;=0),"Alt2-"   &amp;P34,""),"")</f>
        <v/>
      </c>
      <c r="Q36" s="266" t="str">
        <f xml:space="preserve">                    IF(AND((Q$33                                  -Sheep!$N$251                               )&gt;(Q$33-R$33),(Q$33                                  -Sheep!$N$251                                )&lt;=0),"Born","")
&amp;                   IF(AND((Q$33-Sheep!$R$354-Sheep!$N$251                                )&gt;(Q$33-R$33),(Q$33-Sheep!$R$354-Sheep!$N$251                                )&lt;=0),"WeanStd","")
&amp;                   IF(AND((Q$33-Sheep!$R$355-Sheep!$N$251                                )&gt;(Q$33-R$33),(Q$33-Sheep!$R$355-Sheep!$N$251                                )&lt;=0),"WeanAlt1","")
&amp;                   IF(AND((Q$33-Sheep!$R$356-Sheep!$N$251                                )&gt;(Q$33-R$33),(Q$33-Sheep!$R$356-Sheep!$N$251                                )&lt;=0),"WeanAlt2","")
&amp;IFERROR(IF(AND((Q$33-Q35                                                                                     )&gt;(Q$33-R$33),(Q$33-Q35                                                                                     )&lt;=0),"Join-"    &amp;Q34,""),"")
&amp;IFERROR(IF(AND((Q$33-Q35-INDEX(Sheep!$V$361:$V$368,Q34,1))&gt;(Q$33-R$33),(Q$33-Q35-INDEX(Sheep!$V$361:$V$368,Q34,1))&lt;=0),"Scan-"  &amp;Q34,""),"")
&amp;IFERROR(IF(AND((Q$33-Q35-150                                                                            )&gt;(Q$33-R$33),(Q$33-Q35-150                                                                             )&lt;=0),"Birth-" &amp;Q34,""),"")
&amp;IFERROR(IF(AND((Q$33-Q35-150-Sheep!$R$354                                           )&gt;(Q$33-R$33),(Q$33-Q35-150-Sheep!$R$354                                            )&lt;=0),"Wean-"&amp;Q34,""),"")
&amp;IFERROR(IF(AND((Q$33-Q35-150-Sheep!$R$355                                           )&gt;(Q$33-R$33),(Q$33-Q35-150-Sheep!$R$355                                            )&lt;=0),"Alt1-"   &amp;Q34,""),"")
&amp;IFERROR(IF(AND((Q$33-Q35-150-Sheep!$R$356                                           )&gt;(Q$33-R$33),(Q$33-Q35-150-Sheep!$R$356                                            )&lt;=0),"Alt2-"   &amp;Q34,""),"")</f>
        <v/>
      </c>
      <c r="R36" s="266" t="str">
        <f xml:space="preserve">                    IF(AND((R$33                                  -Sheep!$N$251                               )&gt;(R$33-S$33),(R$33                                  -Sheep!$N$251                                )&lt;=0),"Born","")
&amp;                   IF(AND((R$33-Sheep!$R$354-Sheep!$N$251                                )&gt;(R$33-S$33),(R$33-Sheep!$R$354-Sheep!$N$251                                )&lt;=0),"WeanStd","")
&amp;                   IF(AND((R$33-Sheep!$R$355-Sheep!$N$251                                )&gt;(R$33-S$33),(R$33-Sheep!$R$355-Sheep!$N$251                                )&lt;=0),"WeanAlt1","")
&amp;                   IF(AND((R$33-Sheep!$R$356-Sheep!$N$251                                )&gt;(R$33-S$33),(R$33-Sheep!$R$356-Sheep!$N$251                                )&lt;=0),"WeanAlt2","")
&amp;IFERROR(IF(AND((R$33-R35                                                                                     )&gt;(R$33-S$33),(R$33-R35                                                                                     )&lt;=0),"Join-"    &amp;R34,""),"")
&amp;IFERROR(IF(AND((R$33-R35-INDEX(Sheep!$V$361:$V$368,R34,1))&gt;(R$33-S$33),(R$33-R35-INDEX(Sheep!$V$361:$V$368,R34,1))&lt;=0),"Scan-"  &amp;R34,""),"")
&amp;IFERROR(IF(AND((R$33-R35-150                                                                            )&gt;(R$33-S$33),(R$33-R35-150                                                                             )&lt;=0),"Birth-" &amp;R34,""),"")
&amp;IFERROR(IF(AND((R$33-R35-150-Sheep!$R$354                                           )&gt;(R$33-S$33),(R$33-R35-150-Sheep!$R$354                                            )&lt;=0),"Wean-"&amp;R34,""),"")
&amp;IFERROR(IF(AND((R$33-R35-150-Sheep!$R$355                                           )&gt;(R$33-S$33),(R$33-R35-150-Sheep!$R$355                                            )&lt;=0),"Alt1-"   &amp;R34,""),"")
&amp;IFERROR(IF(AND((R$33-R35-150-Sheep!$R$356                                           )&gt;(R$33-S$33),(R$33-R35-150-Sheep!$R$356                                            )&lt;=0),"Alt2-"   &amp;R34,""),"")</f>
        <v/>
      </c>
      <c r="S36" s="266" t="str">
        <f xml:space="preserve">                    IF(AND((S$33                                  -Sheep!$N$251                               )&gt;(S$33-T$33),(S$33                                  -Sheep!$N$251                                )&lt;=0),"Born","")
&amp;                   IF(AND((S$33-Sheep!$R$354-Sheep!$N$251                                )&gt;(S$33-T$33),(S$33-Sheep!$R$354-Sheep!$N$251                                )&lt;=0),"WeanStd","")
&amp;                   IF(AND((S$33-Sheep!$R$355-Sheep!$N$251                                )&gt;(S$33-T$33),(S$33-Sheep!$R$355-Sheep!$N$251                                )&lt;=0),"WeanAlt1","")
&amp;                   IF(AND((S$33-Sheep!$R$356-Sheep!$N$251                                )&gt;(S$33-T$33),(S$33-Sheep!$R$356-Sheep!$N$251                                )&lt;=0),"WeanAlt2","")
&amp;IFERROR(IF(AND((S$33-S35                                                                                     )&gt;(S$33-T$33),(S$33-S35                                                                                     )&lt;=0),"Join-"    &amp;S34,""),"")
&amp;IFERROR(IF(AND((S$33-S35-INDEX(Sheep!$V$361:$V$368,S34,1))&gt;(S$33-T$33),(S$33-S35-INDEX(Sheep!$V$361:$V$368,S34,1))&lt;=0),"Scan-"  &amp;S34,""),"")
&amp;IFERROR(IF(AND((S$33-S35-150                                                                            )&gt;(S$33-T$33),(S$33-S35-150                                                                             )&lt;=0),"Birth-" &amp;S34,""),"")
&amp;IFERROR(IF(AND((S$33-S35-150-Sheep!$R$354                                           )&gt;(S$33-T$33),(S$33-S35-150-Sheep!$R$354                                            )&lt;=0),"Wean-"&amp;S34,""),"")
&amp;IFERROR(IF(AND((S$33-S35-150-Sheep!$R$355                                           )&gt;(S$33-T$33),(S$33-S35-150-Sheep!$R$355                                            )&lt;=0),"Alt1-"   &amp;S34,""),"")
&amp;IFERROR(IF(AND((S$33-S35-150-Sheep!$R$356                                           )&gt;(S$33-T$33),(S$33-S35-150-Sheep!$R$356                                            )&lt;=0),"Alt2-"   &amp;S34,""),"")</f>
        <v/>
      </c>
      <c r="T36" s="266" t="str">
        <f xml:space="preserve">                    IF(AND((T$33                                  -Sheep!$N$251                               )&gt;(T$33-U$33),(T$33                                  -Sheep!$N$251                                )&lt;=0),"Born","")
&amp;                   IF(AND((T$33-Sheep!$R$354-Sheep!$N$251                                )&gt;(T$33-U$33),(T$33-Sheep!$R$354-Sheep!$N$251                                )&lt;=0),"WeanStd","")
&amp;                   IF(AND((T$33-Sheep!$R$355-Sheep!$N$251                                )&gt;(T$33-U$33),(T$33-Sheep!$R$355-Sheep!$N$251                                )&lt;=0),"WeanAlt1","")
&amp;                   IF(AND((T$33-Sheep!$R$356-Sheep!$N$251                                )&gt;(T$33-U$33),(T$33-Sheep!$R$356-Sheep!$N$251                                )&lt;=0),"WeanAlt2","")
&amp;IFERROR(IF(AND((T$33-T35                                                                                     )&gt;(T$33-U$33),(T$33-T35                                                                                     )&lt;=0),"Join-"    &amp;T34,""),"")
&amp;IFERROR(IF(AND((T$33-T35-INDEX(Sheep!$V$361:$V$368,T34,1))&gt;(T$33-U$33),(T$33-T35-INDEX(Sheep!$V$361:$V$368,T34,1))&lt;=0),"Scan-"  &amp;T34,""),"")
&amp;IFERROR(IF(AND((T$33-T35-150                                                                            )&gt;(T$33-U$33),(T$33-T35-150                                                                             )&lt;=0),"Birth-" &amp;T34,""),"")
&amp;IFERROR(IF(AND((T$33-T35-150-Sheep!$R$354                                           )&gt;(T$33-U$33),(T$33-T35-150-Sheep!$R$354                                            )&lt;=0),"Wean-"&amp;T34,""),"")
&amp;IFERROR(IF(AND((T$33-T35-150-Sheep!$R$355                                           )&gt;(T$33-U$33),(T$33-T35-150-Sheep!$R$355                                            )&lt;=0),"Alt1-"   &amp;T34,""),"")
&amp;IFERROR(IF(AND((T$33-T35-150-Sheep!$R$356                                           )&gt;(T$33-U$33),(T$33-T35-150-Sheep!$R$356                                            )&lt;=0),"Alt2-"   &amp;T34,""),"")</f>
        <v/>
      </c>
      <c r="U36" s="266" t="str">
        <f xml:space="preserve">                    IF(AND((U$33                                  -Sheep!$N$251                               )&gt;(U$33-V$33),(U$33                                  -Sheep!$N$251                                )&lt;=0),"Born","")
&amp;                   IF(AND((U$33-Sheep!$R$354-Sheep!$N$251                                )&gt;(U$33-V$33),(U$33-Sheep!$R$354-Sheep!$N$251                                )&lt;=0),"WeanStd","")
&amp;                   IF(AND((U$33-Sheep!$R$355-Sheep!$N$251                                )&gt;(U$33-V$33),(U$33-Sheep!$R$355-Sheep!$N$251                                )&lt;=0),"WeanAlt1","")
&amp;                   IF(AND((U$33-Sheep!$R$356-Sheep!$N$251                                )&gt;(U$33-V$33),(U$33-Sheep!$R$356-Sheep!$N$251                                )&lt;=0),"WeanAlt2","")
&amp;IFERROR(IF(AND((U$33-U35                                                                                     )&gt;(U$33-V$33),(U$33-U35                                                                                     )&lt;=0),"Join-"    &amp;U34,""),"")
&amp;IFERROR(IF(AND((U$33-U35-INDEX(Sheep!$V$361:$V$368,U34,1))&gt;(U$33-V$33),(U$33-U35-INDEX(Sheep!$V$361:$V$368,U34,1))&lt;=0),"Scan-"  &amp;U34,""),"")
&amp;IFERROR(IF(AND((U$33-U35-150                                                                            )&gt;(U$33-V$33),(U$33-U35-150                                                                             )&lt;=0),"Birth-" &amp;U34,""),"")
&amp;IFERROR(IF(AND((U$33-U35-150-Sheep!$R$354                                           )&gt;(U$33-V$33),(U$33-U35-150-Sheep!$R$354                                            )&lt;=0),"Wean-"&amp;U34,""),"")
&amp;IFERROR(IF(AND((U$33-U35-150-Sheep!$R$355                                           )&gt;(U$33-V$33),(U$33-U35-150-Sheep!$R$355                                            )&lt;=0),"Alt1-"   &amp;U34,""),"")
&amp;IFERROR(IF(AND((U$33-U35-150-Sheep!$R$356                                           )&gt;(U$33-V$33),(U$33-U35-150-Sheep!$R$356                                            )&lt;=0),"Alt2-"   &amp;U34,""),"")</f>
        <v/>
      </c>
      <c r="V36" s="266" t="str">
        <f xml:space="preserve">                    IF(AND((V$33                                  -Sheep!$N$251                               )&gt;(V$33-W$33),(V$33                                  -Sheep!$N$251                                )&lt;=0),"Born","")
&amp;                   IF(AND((V$33-Sheep!$R$354-Sheep!$N$251                                )&gt;(V$33-W$33),(V$33-Sheep!$R$354-Sheep!$N$251                                )&lt;=0),"WeanStd","")
&amp;                   IF(AND((V$33-Sheep!$R$355-Sheep!$N$251                                )&gt;(V$33-W$33),(V$33-Sheep!$R$355-Sheep!$N$251                                )&lt;=0),"WeanAlt1","")
&amp;                   IF(AND((V$33-Sheep!$R$356-Sheep!$N$251                                )&gt;(V$33-W$33),(V$33-Sheep!$R$356-Sheep!$N$251                                )&lt;=0),"WeanAlt2","")
&amp;IFERROR(IF(AND((V$33-V35                                                                                     )&gt;(V$33-W$33),(V$33-V35                                                                                     )&lt;=0),"Join-"    &amp;V34,""),"")
&amp;IFERROR(IF(AND((V$33-V35-INDEX(Sheep!$V$361:$V$368,V34,1))&gt;(V$33-W$33),(V$33-V35-INDEX(Sheep!$V$361:$V$368,V34,1))&lt;=0),"Scan-"  &amp;V34,""),"")
&amp;IFERROR(IF(AND((V$33-V35-150                                                                            )&gt;(V$33-W$33),(V$33-V35-150                                                                             )&lt;=0),"Birth-" &amp;V34,""),"")
&amp;IFERROR(IF(AND((V$33-V35-150-Sheep!$R$354                                           )&gt;(V$33-W$33),(V$33-V35-150-Sheep!$R$354                                            )&lt;=0),"Wean-"&amp;V34,""),"")
&amp;IFERROR(IF(AND((V$33-V35-150-Sheep!$R$355                                           )&gt;(V$33-W$33),(V$33-V35-150-Sheep!$R$355                                            )&lt;=0),"Alt1-"   &amp;V34,""),"")
&amp;IFERROR(IF(AND((V$33-V35-150-Sheep!$R$356                                           )&gt;(V$33-W$33),(V$33-V35-150-Sheep!$R$356                                            )&lt;=0),"Alt2-"   &amp;V34,""),"")</f>
        <v/>
      </c>
      <c r="W36" s="266" t="str">
        <f xml:space="preserve">                    IF(AND((W$33                                  -Sheep!$N$251                               )&gt;(W$33-X$33),(W$33                                  -Sheep!$N$251                                )&lt;=0),"Born","")
&amp;                   IF(AND((W$33-Sheep!$R$354-Sheep!$N$251                                )&gt;(W$33-X$33),(W$33-Sheep!$R$354-Sheep!$N$251                                )&lt;=0),"WeanStd","")
&amp;                   IF(AND((W$33-Sheep!$R$355-Sheep!$N$251                                )&gt;(W$33-X$33),(W$33-Sheep!$R$355-Sheep!$N$251                                )&lt;=0),"WeanAlt1","")
&amp;                   IF(AND((W$33-Sheep!$R$356-Sheep!$N$251                                )&gt;(W$33-X$33),(W$33-Sheep!$R$356-Sheep!$N$251                                )&lt;=0),"WeanAlt2","")
&amp;IFERROR(IF(AND((W$33-W35                                                                                     )&gt;(W$33-X$33),(W$33-W35                                                                                     )&lt;=0),"Join-"    &amp;W34,""),"")
&amp;IFERROR(IF(AND((W$33-W35-INDEX(Sheep!$V$361:$V$368,W34,1))&gt;(W$33-X$33),(W$33-W35-INDEX(Sheep!$V$361:$V$368,W34,1))&lt;=0),"Scan-"  &amp;W34,""),"")
&amp;IFERROR(IF(AND((W$33-W35-150                                                                            )&gt;(W$33-X$33),(W$33-W35-150                                                                             )&lt;=0),"Birth-" &amp;W34,""),"")
&amp;IFERROR(IF(AND((W$33-W35-150-Sheep!$R$354                                           )&gt;(W$33-X$33),(W$33-W35-150-Sheep!$R$354                                            )&lt;=0),"Wean-"&amp;W34,""),"")
&amp;IFERROR(IF(AND((W$33-W35-150-Sheep!$R$355                                           )&gt;(W$33-X$33),(W$33-W35-150-Sheep!$R$355                                            )&lt;=0),"Alt1-"   &amp;W34,""),"")
&amp;IFERROR(IF(AND((W$33-W35-150-Sheep!$R$356                                           )&gt;(W$33-X$33),(W$33-W35-150-Sheep!$R$356                                            )&lt;=0),"Alt2-"   &amp;W34,""),"")</f>
        <v/>
      </c>
      <c r="X36" s="266" t="str">
        <f xml:space="preserve">                    IF(AND((X$33                                  -Sheep!$N$251                               )&gt;(X$33-Y$33),(X$33                                  -Sheep!$N$251                                )&lt;=0),"Born","")
&amp;                   IF(AND((X$33-Sheep!$R$354-Sheep!$N$251                                )&gt;(X$33-Y$33),(X$33-Sheep!$R$354-Sheep!$N$251                                )&lt;=0),"WeanStd","")
&amp;                   IF(AND((X$33-Sheep!$R$355-Sheep!$N$251                                )&gt;(X$33-Y$33),(X$33-Sheep!$R$355-Sheep!$N$251                                )&lt;=0),"WeanAlt1","")
&amp;                   IF(AND((X$33-Sheep!$R$356-Sheep!$N$251                                )&gt;(X$33-Y$33),(X$33-Sheep!$R$356-Sheep!$N$251                                )&lt;=0),"WeanAlt2","")
&amp;IFERROR(IF(AND((X$33-X35                                                                                     )&gt;(X$33-Y$33),(X$33-X35                                                                                     )&lt;=0),"Join-"    &amp;X34,""),"")
&amp;IFERROR(IF(AND((X$33-X35-INDEX(Sheep!$V$361:$V$368,X34,1))&gt;(X$33-Y$33),(X$33-X35-INDEX(Sheep!$V$361:$V$368,X34,1))&lt;=0),"Scan-"  &amp;X34,""),"")
&amp;IFERROR(IF(AND((X$33-X35-150                                                                            )&gt;(X$33-Y$33),(X$33-X35-150                                                                             )&lt;=0),"Birth-" &amp;X34,""),"")
&amp;IFERROR(IF(AND((X$33-X35-150-Sheep!$R$354                                           )&gt;(X$33-Y$33),(X$33-X35-150-Sheep!$R$354                                            )&lt;=0),"Wean-"&amp;X34,""),"")
&amp;IFERROR(IF(AND((X$33-X35-150-Sheep!$R$355                                           )&gt;(X$33-Y$33),(X$33-X35-150-Sheep!$R$355                                            )&lt;=0),"Alt1-"   &amp;X34,""),"")
&amp;IFERROR(IF(AND((X$33-X35-150-Sheep!$R$356                                           )&gt;(X$33-Y$33),(X$33-X35-150-Sheep!$R$356                                            )&lt;=0),"Alt2-"   &amp;X34,""),"")</f>
        <v/>
      </c>
      <c r="Y36" s="266" t="str">
        <f xml:space="preserve">                    IF(AND((Y$33                                  -Sheep!$N$251                               )&gt;(Y$33-Z$33),(Y$33                                  -Sheep!$N$251                                )&lt;=0),"Born","")
&amp;                   IF(AND((Y$33-Sheep!$R$354-Sheep!$N$251                                )&gt;(Y$33-Z$33),(Y$33-Sheep!$R$354-Sheep!$N$251                                )&lt;=0),"WeanStd","")
&amp;                   IF(AND((Y$33-Sheep!$R$355-Sheep!$N$251                                )&gt;(Y$33-Z$33),(Y$33-Sheep!$R$355-Sheep!$N$251                                )&lt;=0),"WeanAlt1","")
&amp;                   IF(AND((Y$33-Sheep!$R$356-Sheep!$N$251                                )&gt;(Y$33-Z$33),(Y$33-Sheep!$R$356-Sheep!$N$251                                )&lt;=0),"WeanAlt2","")
&amp;IFERROR(IF(AND((Y$33-Y35                                                                                     )&gt;(Y$33-Z$33),(Y$33-Y35                                                                                     )&lt;=0),"Join-"    &amp;Y34,""),"")
&amp;IFERROR(IF(AND((Y$33-Y35-INDEX(Sheep!$V$361:$V$368,Y34,1))&gt;(Y$33-Z$33),(Y$33-Y35-INDEX(Sheep!$V$361:$V$368,Y34,1))&lt;=0),"Scan-"  &amp;Y34,""),"")
&amp;IFERROR(IF(AND((Y$33-Y35-150                                                                            )&gt;(Y$33-Z$33),(Y$33-Y35-150                                                                             )&lt;=0),"Birth-" &amp;Y34,""),"")
&amp;IFERROR(IF(AND((Y$33-Y35-150-Sheep!$R$354                                           )&gt;(Y$33-Z$33),(Y$33-Y35-150-Sheep!$R$354                                            )&lt;=0),"Wean-"&amp;Y34,""),"")
&amp;IFERROR(IF(AND((Y$33-Y35-150-Sheep!$R$355                                           )&gt;(Y$33-Z$33),(Y$33-Y35-150-Sheep!$R$355                                            )&lt;=0),"Alt1-"   &amp;Y34,""),"")
&amp;IFERROR(IF(AND((Y$33-Y35-150-Sheep!$R$356                                           )&gt;(Y$33-Z$33),(Y$33-Y35-150-Sheep!$R$356                                            )&lt;=0),"Alt2-"   &amp;Y34,""),"")</f>
        <v/>
      </c>
      <c r="Z36" s="266" t="str">
        <f xml:space="preserve">                    IF(AND((Z$33                                  -Sheep!$N$251                               )&gt;(Z$33-AA$33),(Z$33                                  -Sheep!$N$251                                )&lt;=0),"Born","")
&amp;                   IF(AND((Z$33-Sheep!$R$354-Sheep!$N$251                                )&gt;(Z$33-AA$33),(Z$33-Sheep!$R$354-Sheep!$N$251                                )&lt;=0),"WeanStd","")
&amp;                   IF(AND((Z$33-Sheep!$R$355-Sheep!$N$251                                )&gt;(Z$33-AA$33),(Z$33-Sheep!$R$355-Sheep!$N$251                                )&lt;=0),"WeanAlt1","")
&amp;                   IF(AND((Z$33-Sheep!$R$356-Sheep!$N$251                                )&gt;(Z$33-AA$33),(Z$33-Sheep!$R$356-Sheep!$N$251                                )&lt;=0),"WeanAlt2","")
&amp;IFERROR(IF(AND((Z$33-Z35                                                                                     )&gt;(Z$33-AA$33),(Z$33-Z35                                                                                     )&lt;=0),"Join-"    &amp;Z34,""),"")
&amp;IFERROR(IF(AND((Z$33-Z35-INDEX(Sheep!$V$361:$V$368,Z34,1))&gt;(Z$33-AA$33),(Z$33-Z35-INDEX(Sheep!$V$361:$V$368,Z34,1))&lt;=0),"Scan-"  &amp;Z34,""),"")
&amp;IFERROR(IF(AND((Z$33-Z35-150                                                                            )&gt;(Z$33-AA$33),(Z$33-Z35-150                                                                             )&lt;=0),"Birth-" &amp;Z34,""),"")
&amp;IFERROR(IF(AND((Z$33-Z35-150-Sheep!$R$354                                           )&gt;(Z$33-AA$33),(Z$33-Z35-150-Sheep!$R$354                                            )&lt;=0),"Wean-"&amp;Z34,""),"")
&amp;IFERROR(IF(AND((Z$33-Z35-150-Sheep!$R$355                                           )&gt;(Z$33-AA$33),(Z$33-Z35-150-Sheep!$R$355                                            )&lt;=0),"Alt1-"   &amp;Z34,""),"")
&amp;IFERROR(IF(AND((Z$33-Z35-150-Sheep!$R$356                                           )&gt;(Z$33-AA$33),(Z$33-Z35-150-Sheep!$R$356                                            )&lt;=0),"Alt2-"   &amp;Z34,""),"")</f>
        <v/>
      </c>
      <c r="AA36" s="266" t="str">
        <f xml:space="preserve">                    IF(AND((AA$33                                  -Sheep!$N$251                               )&gt;(AA$33-AB$33),(AA$33                                  -Sheep!$N$251                                )&lt;=0),"Born","")
&amp;                   IF(AND((AA$33-Sheep!$R$354-Sheep!$N$251                                )&gt;(AA$33-AB$33),(AA$33-Sheep!$R$354-Sheep!$N$251                                )&lt;=0),"WeanStd","")
&amp;                   IF(AND((AA$33-Sheep!$R$355-Sheep!$N$251                                )&gt;(AA$33-AB$33),(AA$33-Sheep!$R$355-Sheep!$N$251                                )&lt;=0),"WeanAlt1","")
&amp;                   IF(AND((AA$33-Sheep!$R$356-Sheep!$N$251                                )&gt;(AA$33-AB$33),(AA$33-Sheep!$R$356-Sheep!$N$251                                )&lt;=0),"WeanAlt2","")
&amp;IFERROR(IF(AND((AA$33-AA35                                                                                     )&gt;(AA$33-AB$33),(AA$33-AA35                                                                                     )&lt;=0),"Join-"    &amp;AA34,""),"")
&amp;IFERROR(IF(AND((AA$33-AA35-INDEX(Sheep!$V$361:$V$368,AA34,1))&gt;(AA$33-AB$33),(AA$33-AA35-INDEX(Sheep!$V$361:$V$368,AA34,1))&lt;=0),"Scan-"  &amp;AA34,""),"")
&amp;IFERROR(IF(AND((AA$33-AA35-150                                                                            )&gt;(AA$33-AB$33),(AA$33-AA35-150                                                                             )&lt;=0),"Birth-" &amp;AA34,""),"")
&amp;IFERROR(IF(AND((AA$33-AA35-150-Sheep!$R$354                                           )&gt;(AA$33-AB$33),(AA$33-AA35-150-Sheep!$R$354                                            )&lt;=0),"Wean-"&amp;AA34,""),"")
&amp;IFERROR(IF(AND((AA$33-AA35-150-Sheep!$R$355                                           )&gt;(AA$33-AB$33),(AA$33-AA35-150-Sheep!$R$355                                            )&lt;=0),"Alt1-"   &amp;AA34,""),"")
&amp;IFERROR(IF(AND((AA$33-AA35-150-Sheep!$R$356                                           )&gt;(AA$33-AB$33),(AA$33-AA35-150-Sheep!$R$356                                            )&lt;=0),"Alt2-"   &amp;AA34,""),"")</f>
        <v/>
      </c>
      <c r="AB36" s="266" t="str">
        <f xml:space="preserve">                    IF(AND((AB$33                                  -Sheep!$N$251                               )&gt;(AB$33-AC$33),(AB$33                                  -Sheep!$N$251                                )&lt;=0),"Born","")
&amp;                   IF(AND((AB$33-Sheep!$R$354-Sheep!$N$251                                )&gt;(AB$33-AC$33),(AB$33-Sheep!$R$354-Sheep!$N$251                                )&lt;=0),"WeanStd","")
&amp;                   IF(AND((AB$33-Sheep!$R$355-Sheep!$N$251                                )&gt;(AB$33-AC$33),(AB$33-Sheep!$R$355-Sheep!$N$251                                )&lt;=0),"WeanAlt1","")
&amp;                   IF(AND((AB$33-Sheep!$R$356-Sheep!$N$251                                )&gt;(AB$33-AC$33),(AB$33-Sheep!$R$356-Sheep!$N$251                                )&lt;=0),"WeanAlt2","")
&amp;IFERROR(IF(AND((AB$33-AB35                                                                                     )&gt;(AB$33-AC$33),(AB$33-AB35                                                                                     )&lt;=0),"Join-"    &amp;AB34,""),"")
&amp;IFERROR(IF(AND((AB$33-AB35-INDEX(Sheep!$V$361:$V$368,AB34,1))&gt;(AB$33-AC$33),(AB$33-AB35-INDEX(Sheep!$V$361:$V$368,AB34,1))&lt;=0),"Scan-"  &amp;AB34,""),"")
&amp;IFERROR(IF(AND((AB$33-AB35-150                                                                            )&gt;(AB$33-AC$33),(AB$33-AB35-150                                                                             )&lt;=0),"Birth-" &amp;AB34,""),"")
&amp;IFERROR(IF(AND((AB$33-AB35-150-Sheep!$R$354                                           )&gt;(AB$33-AC$33),(AB$33-AB35-150-Sheep!$R$354                                            )&lt;=0),"Wean-"&amp;AB34,""),"")
&amp;IFERROR(IF(AND((AB$33-AB35-150-Sheep!$R$355                                           )&gt;(AB$33-AC$33),(AB$33-AB35-150-Sheep!$R$355                                            )&lt;=0),"Alt1-"   &amp;AB34,""),"")
&amp;IFERROR(IF(AND((AB$33-AB35-150-Sheep!$R$356                                           )&gt;(AB$33-AC$33),(AB$33-AB35-150-Sheep!$R$356                                            )&lt;=0),"Alt2-"   &amp;AB34,""),"")</f>
        <v/>
      </c>
      <c r="AC36" s="266" t="str">
        <f xml:space="preserve">                    IF(AND((AC$33                                  -Sheep!$N$251                               )&gt;(AC$33-AD$33),(AC$33                                  -Sheep!$N$251                                )&lt;=0),"Born","")
&amp;                   IF(AND((AC$33-Sheep!$R$354-Sheep!$N$251                                )&gt;(AC$33-AD$33),(AC$33-Sheep!$R$354-Sheep!$N$251                                )&lt;=0),"WeanStd","")
&amp;                   IF(AND((AC$33-Sheep!$R$355-Sheep!$N$251                                )&gt;(AC$33-AD$33),(AC$33-Sheep!$R$355-Sheep!$N$251                                )&lt;=0),"WeanAlt1","")
&amp;                   IF(AND((AC$33-Sheep!$R$356-Sheep!$N$251                                )&gt;(AC$33-AD$33),(AC$33-Sheep!$R$356-Sheep!$N$251                                )&lt;=0),"WeanAlt2","")
&amp;IFERROR(IF(AND((AC$33-AC35                                                                                     )&gt;(AC$33-AD$33),(AC$33-AC35                                                                                     )&lt;=0),"Join-"    &amp;AC34,""),"")
&amp;IFERROR(IF(AND((AC$33-AC35-INDEX(Sheep!$V$361:$V$368,AC34,1))&gt;(AC$33-AD$33),(AC$33-AC35-INDEX(Sheep!$V$361:$V$368,AC34,1))&lt;=0),"Scan-"  &amp;AC34,""),"")
&amp;IFERROR(IF(AND((AC$33-AC35-150                                                                            )&gt;(AC$33-AD$33),(AC$33-AC35-150                                                                             )&lt;=0),"Birth-" &amp;AC34,""),"")
&amp;IFERROR(IF(AND((AC$33-AC35-150-Sheep!$R$354                                           )&gt;(AC$33-AD$33),(AC$33-AC35-150-Sheep!$R$354                                            )&lt;=0),"Wean-"&amp;AC34,""),"")
&amp;IFERROR(IF(AND((AC$33-AC35-150-Sheep!$R$355                                           )&gt;(AC$33-AD$33),(AC$33-AC35-150-Sheep!$R$355                                            )&lt;=0),"Alt1-"   &amp;AC34,""),"")
&amp;IFERROR(IF(AND((AC$33-AC35-150-Sheep!$R$356                                           )&gt;(AC$33-AD$33),(AC$33-AC35-150-Sheep!$R$356                                            )&lt;=0),"Alt2-"   &amp;AC34,""),"")</f>
        <v>Born</v>
      </c>
      <c r="AD36" s="266" t="str">
        <f xml:space="preserve">                    IF(AND((AD$33                                  -Sheep!$N$251                               )&gt;(AD$33-AE$33),(AD$33                                  -Sheep!$N$251                                )&lt;=0),"Born","")
&amp;                   IF(AND((AD$33-Sheep!$R$354-Sheep!$N$251                                )&gt;(AD$33-AE$33),(AD$33-Sheep!$R$354-Sheep!$N$251                                )&lt;=0),"WeanStd","")
&amp;                   IF(AND((AD$33-Sheep!$R$355-Sheep!$N$251                                )&gt;(AD$33-AE$33),(AD$33-Sheep!$R$355-Sheep!$N$251                                )&lt;=0),"WeanAlt1","")
&amp;                   IF(AND((AD$33-Sheep!$R$356-Sheep!$N$251                                )&gt;(AD$33-AE$33),(AD$33-Sheep!$R$356-Sheep!$N$251                                )&lt;=0),"WeanAlt2","")
&amp;IFERROR(IF(AND((AD$33-AD35                                                                                     )&gt;(AD$33-AE$33),(AD$33-AD35                                                                                     )&lt;=0),"Join-"    &amp;AD34,""),"")
&amp;IFERROR(IF(AND((AD$33-AD35-INDEX(Sheep!$V$361:$V$368,AD34,1))&gt;(AD$33-AE$33),(AD$33-AD35-INDEX(Sheep!$V$361:$V$368,AD34,1))&lt;=0),"Scan-"  &amp;AD34,""),"")
&amp;IFERROR(IF(AND((AD$33-AD35-150                                                                            )&gt;(AD$33-AE$33),(AD$33-AD35-150                                                                             )&lt;=0),"Birth-" &amp;AD34,""),"")
&amp;IFERROR(IF(AND((AD$33-AD35-150-Sheep!$R$354                                           )&gt;(AD$33-AE$33),(AD$33-AD35-150-Sheep!$R$354                                            )&lt;=0),"Wean-"&amp;AD34,""),"")
&amp;IFERROR(IF(AND((AD$33-AD35-150-Sheep!$R$355                                           )&gt;(AD$33-AE$33),(AD$33-AD35-150-Sheep!$R$355                                            )&lt;=0),"Alt1-"   &amp;AD34,""),"")
&amp;IFERROR(IF(AND((AD$33-AD35-150-Sheep!$R$356                                           )&gt;(AD$33-AE$33),(AD$33-AD35-150-Sheep!$R$356                                            )&lt;=0),"Alt2-"   &amp;AD34,""),"")</f>
        <v/>
      </c>
      <c r="AE36" s="266" t="str">
        <f xml:space="preserve">                    IF(AND((AE$33                                  -Sheep!$N$251                               )&gt;(AE$33-AF$33),(AE$33                                  -Sheep!$N$251                                )&lt;=0),"Born","")
&amp;                   IF(AND((AE$33-Sheep!$R$354-Sheep!$N$251                                )&gt;(AE$33-AF$33),(AE$33-Sheep!$R$354-Sheep!$N$251                                )&lt;=0),"WeanStd","")
&amp;                   IF(AND((AE$33-Sheep!$R$355-Sheep!$N$251                                )&gt;(AE$33-AF$33),(AE$33-Sheep!$R$355-Sheep!$N$251                                )&lt;=0),"WeanAlt1","")
&amp;                   IF(AND((AE$33-Sheep!$R$356-Sheep!$N$251                                )&gt;(AE$33-AF$33),(AE$33-Sheep!$R$356-Sheep!$N$251                                )&lt;=0),"WeanAlt2","")
&amp;IFERROR(IF(AND((AE$33-AE35                                                                                     )&gt;(AE$33-AF$33),(AE$33-AE35                                                                                     )&lt;=0),"Join-"    &amp;AE34,""),"")
&amp;IFERROR(IF(AND((AE$33-AE35-INDEX(Sheep!$V$361:$V$368,AE34,1))&gt;(AE$33-AF$33),(AE$33-AE35-INDEX(Sheep!$V$361:$V$368,AE34,1))&lt;=0),"Scan-"  &amp;AE34,""),"")
&amp;IFERROR(IF(AND((AE$33-AE35-150                                                                            )&gt;(AE$33-AF$33),(AE$33-AE35-150                                                                             )&lt;=0),"Birth-" &amp;AE34,""),"")
&amp;IFERROR(IF(AND((AE$33-AE35-150-Sheep!$R$354                                           )&gt;(AE$33-AF$33),(AE$33-AE35-150-Sheep!$R$354                                            )&lt;=0),"Wean-"&amp;AE34,""),"")
&amp;IFERROR(IF(AND((AE$33-AE35-150-Sheep!$R$355                                           )&gt;(AE$33-AF$33),(AE$33-AE35-150-Sheep!$R$355                                            )&lt;=0),"Alt1-"   &amp;AE34,""),"")
&amp;IFERROR(IF(AND((AE$33-AE35-150-Sheep!$R$356                                           )&gt;(AE$33-AF$33),(AE$33-AE35-150-Sheep!$R$356                                            )&lt;=0),"Alt2-"   &amp;AE34,""),"")</f>
        <v/>
      </c>
      <c r="AF36" s="266" t="str">
        <f xml:space="preserve">                    IF(AND((AF$33                                  -Sheep!$N$251                               )&gt;(AF$33-AG$33),(AF$33                                  -Sheep!$N$251                                )&lt;=0),"Born","")
&amp;                   IF(AND((AF$33-Sheep!$R$354-Sheep!$N$251                                )&gt;(AF$33-AG$33),(AF$33-Sheep!$R$354-Sheep!$N$251                                )&lt;=0),"WeanStd","")
&amp;                   IF(AND((AF$33-Sheep!$R$355-Sheep!$N$251                                )&gt;(AF$33-AG$33),(AF$33-Sheep!$R$355-Sheep!$N$251                                )&lt;=0),"WeanAlt1","")
&amp;                   IF(AND((AF$33-Sheep!$R$356-Sheep!$N$251                                )&gt;(AF$33-AG$33),(AF$33-Sheep!$R$356-Sheep!$N$251                                )&lt;=0),"WeanAlt2","")
&amp;IFERROR(IF(AND((AF$33-AF35                                                                                     )&gt;(AF$33-AG$33),(AF$33-AF35                                                                                     )&lt;=0),"Join-"    &amp;AF34,""),"")
&amp;IFERROR(IF(AND((AF$33-AF35-INDEX(Sheep!$V$361:$V$368,AF34,1))&gt;(AF$33-AG$33),(AF$33-AF35-INDEX(Sheep!$V$361:$V$368,AF34,1))&lt;=0),"Scan-"  &amp;AF34,""),"")
&amp;IFERROR(IF(AND((AF$33-AF35-150                                                                            )&gt;(AF$33-AG$33),(AF$33-AF35-150                                                                             )&lt;=0),"Birth-" &amp;AF34,""),"")
&amp;IFERROR(IF(AND((AF$33-AF35-150-Sheep!$R$354                                           )&gt;(AF$33-AG$33),(AF$33-AF35-150-Sheep!$R$354                                            )&lt;=0),"Wean-"&amp;AF34,""),"")
&amp;IFERROR(IF(AND((AF$33-AF35-150-Sheep!$R$355                                           )&gt;(AF$33-AG$33),(AF$33-AF35-150-Sheep!$R$355                                            )&lt;=0),"Alt1-"   &amp;AF34,""),"")
&amp;IFERROR(IF(AND((AF$33-AF35-150-Sheep!$R$356                                           )&gt;(AF$33-AG$33),(AF$33-AF35-150-Sheep!$R$356                                            )&lt;=0),"Alt2-"   &amp;AF34,""),"")</f>
        <v/>
      </c>
      <c r="AG36" s="266" t="str">
        <f xml:space="preserve">                    IF(AND((AG$33                                  -Sheep!$N$251                               )&gt;(AG$33-AH$33),(AG$33                                  -Sheep!$N$251                                )&lt;=0),"Born","")
&amp;                   IF(AND((AG$33-Sheep!$R$354-Sheep!$N$251                                )&gt;(AG$33-AH$33),(AG$33-Sheep!$R$354-Sheep!$N$251                                )&lt;=0),"WeanStd","")
&amp;                   IF(AND((AG$33-Sheep!$R$355-Sheep!$N$251                                )&gt;(AG$33-AH$33),(AG$33-Sheep!$R$355-Sheep!$N$251                                )&lt;=0),"WeanAlt1","")
&amp;                   IF(AND((AG$33-Sheep!$R$356-Sheep!$N$251                                )&gt;(AG$33-AH$33),(AG$33-Sheep!$R$356-Sheep!$N$251                                )&lt;=0),"WeanAlt2","")
&amp;IFERROR(IF(AND((AG$33-AG35                                                                                     )&gt;(AG$33-AH$33),(AG$33-AG35                                                                                     )&lt;=0),"Join-"    &amp;AG34,""),"")
&amp;IFERROR(IF(AND((AG$33-AG35-INDEX(Sheep!$V$361:$V$368,AG34,1))&gt;(AG$33-AH$33),(AG$33-AG35-INDEX(Sheep!$V$361:$V$368,AG34,1))&lt;=0),"Scan-"  &amp;AG34,""),"")
&amp;IFERROR(IF(AND((AG$33-AG35-150                                                                            )&gt;(AG$33-AH$33),(AG$33-AG35-150                                                                             )&lt;=0),"Birth-" &amp;AG34,""),"")
&amp;IFERROR(IF(AND((AG$33-AG35-150-Sheep!$R$354                                           )&gt;(AG$33-AH$33),(AG$33-AG35-150-Sheep!$R$354                                            )&lt;=0),"Wean-"&amp;AG34,""),"")
&amp;IFERROR(IF(AND((AG$33-AG35-150-Sheep!$R$355                                           )&gt;(AG$33-AH$33),(AG$33-AG35-150-Sheep!$R$355                                            )&lt;=0),"Alt1-"   &amp;AG34,""),"")
&amp;IFERROR(IF(AND((AG$33-AG35-150-Sheep!$R$356                                           )&gt;(AG$33-AH$33),(AG$33-AG35-150-Sheep!$R$356                                            )&lt;=0),"Alt2-"   &amp;AG34,""),"")</f>
        <v/>
      </c>
      <c r="AH36" s="266" t="str">
        <f xml:space="preserve">                    IF(AND((AH$33                                  -Sheep!$N$251                               )&gt;(AH$33-AI$33),(AH$33                                  -Sheep!$N$251                                )&lt;=0),"Born","")
&amp;                   IF(AND((AH$33-Sheep!$R$354-Sheep!$N$251                                )&gt;(AH$33-AI$33),(AH$33-Sheep!$R$354-Sheep!$N$251                                )&lt;=0),"WeanStd","")
&amp;                   IF(AND((AH$33-Sheep!$R$355-Sheep!$N$251                                )&gt;(AH$33-AI$33),(AH$33-Sheep!$R$355-Sheep!$N$251                                )&lt;=0),"WeanAlt1","")
&amp;                   IF(AND((AH$33-Sheep!$R$356-Sheep!$N$251                                )&gt;(AH$33-AI$33),(AH$33-Sheep!$R$356-Sheep!$N$251                                )&lt;=0),"WeanAlt2","")
&amp;IFERROR(IF(AND((AH$33-AH35                                                                                     )&gt;(AH$33-AI$33),(AH$33-AH35                                                                                     )&lt;=0),"Join-"    &amp;AH34,""),"")
&amp;IFERROR(IF(AND((AH$33-AH35-INDEX(Sheep!$V$361:$V$368,AH34,1))&gt;(AH$33-AI$33),(AH$33-AH35-INDEX(Sheep!$V$361:$V$368,AH34,1))&lt;=0),"Scan-"  &amp;AH34,""),"")
&amp;IFERROR(IF(AND((AH$33-AH35-150                                                                            )&gt;(AH$33-AI$33),(AH$33-AH35-150                                                                             )&lt;=0),"Birth-" &amp;AH34,""),"")
&amp;IFERROR(IF(AND((AH$33-AH35-150-Sheep!$R$354                                           )&gt;(AH$33-AI$33),(AH$33-AH35-150-Sheep!$R$354                                            )&lt;=0),"Wean-"&amp;AH34,""),"")
&amp;IFERROR(IF(AND((AH$33-AH35-150-Sheep!$R$355                                           )&gt;(AH$33-AI$33),(AH$33-AH35-150-Sheep!$R$355                                            )&lt;=0),"Alt1-"   &amp;AH34,""),"")
&amp;IFERROR(IF(AND((AH$33-AH35-150-Sheep!$R$356                                           )&gt;(AH$33-AI$33),(AH$33-AH35-150-Sheep!$R$356                                            )&lt;=0),"Alt2-"   &amp;AH34,""),"")</f>
        <v/>
      </c>
      <c r="AI36" s="266" t="str">
        <f xml:space="preserve">                    IF(AND((AI$33                                  -Sheep!$N$251                               )&gt;(AI$33-AJ$33),(AI$33                                  -Sheep!$N$251                                )&lt;=0),"Born","")
&amp;                   IF(AND((AI$33-Sheep!$R$354-Sheep!$N$251                                )&gt;(AI$33-AJ$33),(AI$33-Sheep!$R$354-Sheep!$N$251                                )&lt;=0),"WeanStd","")
&amp;                   IF(AND((AI$33-Sheep!$R$355-Sheep!$N$251                                )&gt;(AI$33-AJ$33),(AI$33-Sheep!$R$355-Sheep!$N$251                                )&lt;=0),"WeanAlt1","")
&amp;                   IF(AND((AI$33-Sheep!$R$356-Sheep!$N$251                                )&gt;(AI$33-AJ$33),(AI$33-Sheep!$R$356-Sheep!$N$251                                )&lt;=0),"WeanAlt2","")
&amp;IFERROR(IF(AND((AI$33-AI35                                                                                     )&gt;(AI$33-AJ$33),(AI$33-AI35                                                                                     )&lt;=0),"Join-"    &amp;AI34,""),"")
&amp;IFERROR(IF(AND((AI$33-AI35-INDEX(Sheep!$V$361:$V$368,AI34,1))&gt;(AI$33-AJ$33),(AI$33-AI35-INDEX(Sheep!$V$361:$V$368,AI34,1))&lt;=0),"Scan-"  &amp;AI34,""),"")
&amp;IFERROR(IF(AND((AI$33-AI35-150                                                                            )&gt;(AI$33-AJ$33),(AI$33-AI35-150                                                                             )&lt;=0),"Birth-" &amp;AI34,""),"")
&amp;IFERROR(IF(AND((AI$33-AI35-150-Sheep!$R$354                                           )&gt;(AI$33-AJ$33),(AI$33-AI35-150-Sheep!$R$354                                            )&lt;=0),"Wean-"&amp;AI34,""),"")
&amp;IFERROR(IF(AND((AI$33-AI35-150-Sheep!$R$355                                           )&gt;(AI$33-AJ$33),(AI$33-AI35-150-Sheep!$R$355                                            )&lt;=0),"Alt1-"   &amp;AI34,""),"")
&amp;IFERROR(IF(AND((AI$33-AI35-150-Sheep!$R$356                                           )&gt;(AI$33-AJ$33),(AI$33-AI35-150-Sheep!$R$356                                            )&lt;=0),"Alt2-"   &amp;AI34,""),"")</f>
        <v/>
      </c>
      <c r="AJ36" s="266" t="str">
        <f xml:space="preserve">                    IF(AND((AJ$33                                  -Sheep!$N$251                               )&gt;(AJ$33-AK$33),(AJ$33                                  -Sheep!$N$251                                )&lt;=0),"Born","")
&amp;                   IF(AND((AJ$33-Sheep!$R$354-Sheep!$N$251                                )&gt;(AJ$33-AK$33),(AJ$33-Sheep!$R$354-Sheep!$N$251                                )&lt;=0),"WeanStd","")
&amp;                   IF(AND((AJ$33-Sheep!$R$355-Sheep!$N$251                                )&gt;(AJ$33-AK$33),(AJ$33-Sheep!$R$355-Sheep!$N$251                                )&lt;=0),"WeanAlt1","")
&amp;                   IF(AND((AJ$33-Sheep!$R$356-Sheep!$N$251                                )&gt;(AJ$33-AK$33),(AJ$33-Sheep!$R$356-Sheep!$N$251                                )&lt;=0),"WeanAlt2","")
&amp;IFERROR(IF(AND((AJ$33-AJ35                                                                                     )&gt;(AJ$33-AK$33),(AJ$33-AJ35                                                                                     )&lt;=0),"Join-"    &amp;AJ34,""),"")
&amp;IFERROR(IF(AND((AJ$33-AJ35-INDEX(Sheep!$V$361:$V$368,AJ34,1))&gt;(AJ$33-AK$33),(AJ$33-AJ35-INDEX(Sheep!$V$361:$V$368,AJ34,1))&lt;=0),"Scan-"  &amp;AJ34,""),"")
&amp;IFERROR(IF(AND((AJ$33-AJ35-150                                                                            )&gt;(AJ$33-AK$33),(AJ$33-AJ35-150                                                                             )&lt;=0),"Birth-" &amp;AJ34,""),"")
&amp;IFERROR(IF(AND((AJ$33-AJ35-150-Sheep!$R$354                                           )&gt;(AJ$33-AK$33),(AJ$33-AJ35-150-Sheep!$R$354                                            )&lt;=0),"Wean-"&amp;AJ34,""),"")
&amp;IFERROR(IF(AND((AJ$33-AJ35-150-Sheep!$R$355                                           )&gt;(AJ$33-AK$33),(AJ$33-AJ35-150-Sheep!$R$355                                            )&lt;=0),"Alt1-"   &amp;AJ34,""),"")
&amp;IFERROR(IF(AND((AJ$33-AJ35-150-Sheep!$R$356                                           )&gt;(AJ$33-AK$33),(AJ$33-AJ35-150-Sheep!$R$356                                            )&lt;=0),"Alt2-"   &amp;AJ34,""),"")</f>
        <v/>
      </c>
      <c r="AK36" s="266" t="str">
        <f xml:space="preserve">                    IF(AND((AK$33                                  -Sheep!$N$251                               )&gt;(AK$33-AL$33),(AK$33                                  -Sheep!$N$251                                )&lt;=0),"Born","")
&amp;                   IF(AND((AK$33-Sheep!$R$354-Sheep!$N$251                                )&gt;(AK$33-AL$33),(AK$33-Sheep!$R$354-Sheep!$N$251                                )&lt;=0),"WeanStd","")
&amp;                   IF(AND((AK$33-Sheep!$R$355-Sheep!$N$251                                )&gt;(AK$33-AL$33),(AK$33-Sheep!$R$355-Sheep!$N$251                                )&lt;=0),"WeanAlt1","")
&amp;                   IF(AND((AK$33-Sheep!$R$356-Sheep!$N$251                                )&gt;(AK$33-AL$33),(AK$33-Sheep!$R$356-Sheep!$N$251                                )&lt;=0),"WeanAlt2","")
&amp;IFERROR(IF(AND((AK$33-AK35                                                                                     )&gt;(AK$33-AL$33),(AK$33-AK35                                                                                     )&lt;=0),"Join-"    &amp;AK34,""),"")
&amp;IFERROR(IF(AND((AK$33-AK35-INDEX(Sheep!$V$361:$V$368,AK34,1))&gt;(AK$33-AL$33),(AK$33-AK35-INDEX(Sheep!$V$361:$V$368,AK34,1))&lt;=0),"Scan-"  &amp;AK34,""),"")
&amp;IFERROR(IF(AND((AK$33-AK35-150                                                                            )&gt;(AK$33-AL$33),(AK$33-AK35-150                                                                             )&lt;=0),"Birth-" &amp;AK34,""),"")
&amp;IFERROR(IF(AND((AK$33-AK35-150-Sheep!$R$354                                           )&gt;(AK$33-AL$33),(AK$33-AK35-150-Sheep!$R$354                                            )&lt;=0),"Wean-"&amp;AK34,""),"")
&amp;IFERROR(IF(AND((AK$33-AK35-150-Sheep!$R$355                                           )&gt;(AK$33-AL$33),(AK$33-AK35-150-Sheep!$R$355                                            )&lt;=0),"Alt1-"   &amp;AK34,""),"")
&amp;IFERROR(IF(AND((AK$33-AK35-150-Sheep!$R$356                                           )&gt;(AK$33-AL$33),(AK$33-AK35-150-Sheep!$R$356                                            )&lt;=0),"Alt2-"   &amp;AK34,""),"")</f>
        <v/>
      </c>
      <c r="AL36" s="266" t="str">
        <f xml:space="preserve">                    IF(AND((AL$33                                  -Sheep!$N$251                               )&gt;(AL$33-AM$33),(AL$33                                  -Sheep!$N$251                                )&lt;=0),"Born","")
&amp;                   IF(AND((AL$33-Sheep!$R$354-Sheep!$N$251                                )&gt;(AL$33-AM$33),(AL$33-Sheep!$R$354-Sheep!$N$251                                )&lt;=0),"WeanStd","")
&amp;                   IF(AND((AL$33-Sheep!$R$355-Sheep!$N$251                                )&gt;(AL$33-AM$33),(AL$33-Sheep!$R$355-Sheep!$N$251                                )&lt;=0),"WeanAlt1","")
&amp;                   IF(AND((AL$33-Sheep!$R$356-Sheep!$N$251                                )&gt;(AL$33-AM$33),(AL$33-Sheep!$R$356-Sheep!$N$251                                )&lt;=0),"WeanAlt2","")
&amp;IFERROR(IF(AND((AL$33-AL35                                                                                     )&gt;(AL$33-AM$33),(AL$33-AL35                                                                                     )&lt;=0),"Join-"    &amp;AL34,""),"")
&amp;IFERROR(IF(AND((AL$33-AL35-INDEX(Sheep!$V$361:$V$368,AL34,1))&gt;(AL$33-AM$33),(AL$33-AL35-INDEX(Sheep!$V$361:$V$368,AL34,1))&lt;=0),"Scan-"  &amp;AL34,""),"")
&amp;IFERROR(IF(AND((AL$33-AL35-150                                                                            )&gt;(AL$33-AM$33),(AL$33-AL35-150                                                                             )&lt;=0),"Birth-" &amp;AL34,""),"")
&amp;IFERROR(IF(AND((AL$33-AL35-150-Sheep!$R$354                                           )&gt;(AL$33-AM$33),(AL$33-AL35-150-Sheep!$R$354                                            )&lt;=0),"Wean-"&amp;AL34,""),"")
&amp;IFERROR(IF(AND((AL$33-AL35-150-Sheep!$R$355                                           )&gt;(AL$33-AM$33),(AL$33-AL35-150-Sheep!$R$355                                            )&lt;=0),"Alt1-"   &amp;AL34,""),"")
&amp;IFERROR(IF(AND((AL$33-AL35-150-Sheep!$R$356                                           )&gt;(AL$33-AM$33),(AL$33-AL35-150-Sheep!$R$356                                            )&lt;=0),"Alt2-"   &amp;AL34,""),"")</f>
        <v/>
      </c>
      <c r="AM36" s="266" t="str">
        <f xml:space="preserve">                    IF(AND((AM$33                                  -Sheep!$N$251                               )&gt;(AM$33-AN$33),(AM$33                                  -Sheep!$N$251                                )&lt;=0),"Born","")
&amp;                   IF(AND((AM$33-Sheep!$R$354-Sheep!$N$251                                )&gt;(AM$33-AN$33),(AM$33-Sheep!$R$354-Sheep!$N$251                                )&lt;=0),"WeanStd","")
&amp;                   IF(AND((AM$33-Sheep!$R$355-Sheep!$N$251                                )&gt;(AM$33-AN$33),(AM$33-Sheep!$R$355-Sheep!$N$251                                )&lt;=0),"WeanAlt1","")
&amp;                   IF(AND((AM$33-Sheep!$R$356-Sheep!$N$251                                )&gt;(AM$33-AN$33),(AM$33-Sheep!$R$356-Sheep!$N$251                                )&lt;=0),"WeanAlt2","")
&amp;IFERROR(IF(AND((AM$33-AM35                                                                                     )&gt;(AM$33-AN$33),(AM$33-AM35                                                                                     )&lt;=0),"Join-"    &amp;AM34,""),"")
&amp;IFERROR(IF(AND((AM$33-AM35-INDEX(Sheep!$V$361:$V$368,AM34,1))&gt;(AM$33-AN$33),(AM$33-AM35-INDEX(Sheep!$V$361:$V$368,AM34,1))&lt;=0),"Scan-"  &amp;AM34,""),"")
&amp;IFERROR(IF(AND((AM$33-AM35-150                                                                            )&gt;(AM$33-AN$33),(AM$33-AM35-150                                                                             )&lt;=0),"Birth-" &amp;AM34,""),"")
&amp;IFERROR(IF(AND((AM$33-AM35-150-Sheep!$R$354                                           )&gt;(AM$33-AN$33),(AM$33-AM35-150-Sheep!$R$354                                            )&lt;=0),"Wean-"&amp;AM34,""),"")
&amp;IFERROR(IF(AND((AM$33-AM35-150-Sheep!$R$355                                           )&gt;(AM$33-AN$33),(AM$33-AM35-150-Sheep!$R$355                                            )&lt;=0),"Alt1-"   &amp;AM34,""),"")
&amp;IFERROR(IF(AND((AM$33-AM35-150-Sheep!$R$356                                           )&gt;(AM$33-AN$33),(AM$33-AM35-150-Sheep!$R$356                                            )&lt;=0),"Alt2-"   &amp;AM34,""),"")</f>
        <v/>
      </c>
      <c r="AN36" s="266" t="str">
        <f xml:space="preserve">                    IF(AND((AN$33                                  -Sheep!$N$251                               )&gt;(AN$33-AO$33),(AN$33                                  -Sheep!$N$251                                )&lt;=0),"Born","")
&amp;                   IF(AND((AN$33-Sheep!$R$354-Sheep!$N$251                                )&gt;(AN$33-AO$33),(AN$33-Sheep!$R$354-Sheep!$N$251                                )&lt;=0),"WeanStd","")
&amp;                   IF(AND((AN$33-Sheep!$R$355-Sheep!$N$251                                )&gt;(AN$33-AO$33),(AN$33-Sheep!$R$355-Sheep!$N$251                                )&lt;=0),"WeanAlt1","")
&amp;                   IF(AND((AN$33-Sheep!$R$356-Sheep!$N$251                                )&gt;(AN$33-AO$33),(AN$33-Sheep!$R$356-Sheep!$N$251                                )&lt;=0),"WeanAlt2","")
&amp;IFERROR(IF(AND((AN$33-AN35                                                                                     )&gt;(AN$33-AO$33),(AN$33-AN35                                                                                     )&lt;=0),"Join-"    &amp;AN34,""),"")
&amp;IFERROR(IF(AND((AN$33-AN35-INDEX(Sheep!$V$361:$V$368,AN34,1))&gt;(AN$33-AO$33),(AN$33-AN35-INDEX(Sheep!$V$361:$V$368,AN34,1))&lt;=0),"Scan-"  &amp;AN34,""),"")
&amp;IFERROR(IF(AND((AN$33-AN35-150                                                                            )&gt;(AN$33-AO$33),(AN$33-AN35-150                                                                             )&lt;=0),"Birth-" &amp;AN34,""),"")
&amp;IFERROR(IF(AND((AN$33-AN35-150-Sheep!$R$354                                           )&gt;(AN$33-AO$33),(AN$33-AN35-150-Sheep!$R$354                                            )&lt;=0),"Wean-"&amp;AN34,""),"")
&amp;IFERROR(IF(AND((AN$33-AN35-150-Sheep!$R$355                                           )&gt;(AN$33-AO$33),(AN$33-AN35-150-Sheep!$R$355                                            )&lt;=0),"Alt1-"   &amp;AN34,""),"")
&amp;IFERROR(IF(AND((AN$33-AN35-150-Sheep!$R$356                                           )&gt;(AN$33-AO$33),(AN$33-AN35-150-Sheep!$R$356                                            )&lt;=0),"Alt2-"   &amp;AN34,""),"")</f>
        <v/>
      </c>
      <c r="AO36" s="266" t="str">
        <f xml:space="preserve">                    IF(AND((AO$33                                  -Sheep!$N$251                               )&gt;(AO$33-AP$33),(AO$33                                  -Sheep!$N$251                                )&lt;=0),"Born","")
&amp;                   IF(AND((AO$33-Sheep!$R$354-Sheep!$N$251                                )&gt;(AO$33-AP$33),(AO$33-Sheep!$R$354-Sheep!$N$251                                )&lt;=0),"WeanStd","")
&amp;                   IF(AND((AO$33-Sheep!$R$355-Sheep!$N$251                                )&gt;(AO$33-AP$33),(AO$33-Sheep!$R$355-Sheep!$N$251                                )&lt;=0),"WeanAlt1","")
&amp;                   IF(AND((AO$33-Sheep!$R$356-Sheep!$N$251                                )&gt;(AO$33-AP$33),(AO$33-Sheep!$R$356-Sheep!$N$251                                )&lt;=0),"WeanAlt2","")
&amp;IFERROR(IF(AND((AO$33-AO35                                                                                     )&gt;(AO$33-AP$33),(AO$33-AO35                                                                                     )&lt;=0),"Join-"    &amp;AO34,""),"")
&amp;IFERROR(IF(AND((AO$33-AO35-INDEX(Sheep!$V$361:$V$368,AO34,1))&gt;(AO$33-AP$33),(AO$33-AO35-INDEX(Sheep!$V$361:$V$368,AO34,1))&lt;=0),"Scan-"  &amp;AO34,""),"")
&amp;IFERROR(IF(AND((AO$33-AO35-150                                                                            )&gt;(AO$33-AP$33),(AO$33-AO35-150                                                                             )&lt;=0),"Birth-" &amp;AO34,""),"")
&amp;IFERROR(IF(AND((AO$33-AO35-150-Sheep!$R$354                                           )&gt;(AO$33-AP$33),(AO$33-AO35-150-Sheep!$R$354                                            )&lt;=0),"Wean-"&amp;AO34,""),"")
&amp;IFERROR(IF(AND((AO$33-AO35-150-Sheep!$R$355                                           )&gt;(AO$33-AP$33),(AO$33-AO35-150-Sheep!$R$355                                            )&lt;=0),"Alt1-"   &amp;AO34,""),"")
&amp;IFERROR(IF(AND((AO$33-AO35-150-Sheep!$R$356                                           )&gt;(AO$33-AP$33),(AO$33-AO35-150-Sheep!$R$356                                            )&lt;=0),"Alt2-"   &amp;AO34,""),"")</f>
        <v/>
      </c>
      <c r="AP36" s="266" t="str">
        <f xml:space="preserve">                    IF(AND((AP$33                                  -Sheep!$N$251                               )&gt;(AP$33-AQ$33),(AP$33                                  -Sheep!$N$251                                )&lt;=0),"Born","")
&amp;                   IF(AND((AP$33-Sheep!$R$354-Sheep!$N$251                                )&gt;(AP$33-AQ$33),(AP$33-Sheep!$R$354-Sheep!$N$251                                )&lt;=0),"WeanStd","")
&amp;                   IF(AND((AP$33-Sheep!$R$355-Sheep!$N$251                                )&gt;(AP$33-AQ$33),(AP$33-Sheep!$R$355-Sheep!$N$251                                )&lt;=0),"WeanAlt1","")
&amp;                   IF(AND((AP$33-Sheep!$R$356-Sheep!$N$251                                )&gt;(AP$33-AQ$33),(AP$33-Sheep!$R$356-Sheep!$N$251                                )&lt;=0),"WeanAlt2","")
&amp;IFERROR(IF(AND((AP$33-AP35                                                                                     )&gt;(AP$33-AQ$33),(AP$33-AP35                                                                                     )&lt;=0),"Join-"    &amp;AP34,""),"")
&amp;IFERROR(IF(AND((AP$33-AP35-INDEX(Sheep!$V$361:$V$368,AP34,1))&gt;(AP$33-AQ$33),(AP$33-AP35-INDEX(Sheep!$V$361:$V$368,AP34,1))&lt;=0),"Scan-"  &amp;AP34,""),"")
&amp;IFERROR(IF(AND((AP$33-AP35-150                                                                            )&gt;(AP$33-AQ$33),(AP$33-AP35-150                                                                             )&lt;=0),"Birth-" &amp;AP34,""),"")
&amp;IFERROR(IF(AND((AP$33-AP35-150-Sheep!$R$354                                           )&gt;(AP$33-AQ$33),(AP$33-AP35-150-Sheep!$R$354                                            )&lt;=0),"Wean-"&amp;AP34,""),"")
&amp;IFERROR(IF(AND((AP$33-AP35-150-Sheep!$R$355                                           )&gt;(AP$33-AQ$33),(AP$33-AP35-150-Sheep!$R$355                                            )&lt;=0),"Alt1-"   &amp;AP34,""),"")
&amp;IFERROR(IF(AND((AP$33-AP35-150-Sheep!$R$356                                           )&gt;(AP$33-AQ$33),(AP$33-AP35-150-Sheep!$R$356                                            )&lt;=0),"Alt2-"   &amp;AP34,""),"")</f>
        <v>WeanStd</v>
      </c>
      <c r="AQ36" s="266" t="str">
        <f xml:space="preserve">                    IF(AND((AQ$33                                  -Sheep!$N$251                               )&gt;(AQ$33-AR$33),(AQ$33                                  -Sheep!$N$251                                )&lt;=0),"Born","")
&amp;                   IF(AND((AQ$33-Sheep!$R$354-Sheep!$N$251                                )&gt;(AQ$33-AR$33),(AQ$33-Sheep!$R$354-Sheep!$N$251                                )&lt;=0),"WeanStd","")
&amp;                   IF(AND((AQ$33-Sheep!$R$355-Sheep!$N$251                                )&gt;(AQ$33-AR$33),(AQ$33-Sheep!$R$355-Sheep!$N$251                                )&lt;=0),"WeanAlt1","")
&amp;                   IF(AND((AQ$33-Sheep!$R$356-Sheep!$N$251                                )&gt;(AQ$33-AR$33),(AQ$33-Sheep!$R$356-Sheep!$N$251                                )&lt;=0),"WeanAlt2","")
&amp;IFERROR(IF(AND((AQ$33-AQ35                                                                                     )&gt;(AQ$33-AR$33),(AQ$33-AQ35                                                                                     )&lt;=0),"Join-"    &amp;AQ34,""),"")
&amp;IFERROR(IF(AND((AQ$33-AQ35-INDEX(Sheep!$V$361:$V$368,AQ34,1))&gt;(AQ$33-AR$33),(AQ$33-AQ35-INDEX(Sheep!$V$361:$V$368,AQ34,1))&lt;=0),"Scan-"  &amp;AQ34,""),"")
&amp;IFERROR(IF(AND((AQ$33-AQ35-150                                                                            )&gt;(AQ$33-AR$33),(AQ$33-AQ35-150                                                                             )&lt;=0),"Birth-" &amp;AQ34,""),"")
&amp;IFERROR(IF(AND((AQ$33-AQ35-150-Sheep!$R$354                                           )&gt;(AQ$33-AR$33),(AQ$33-AQ35-150-Sheep!$R$354                                            )&lt;=0),"Wean-"&amp;AQ34,""),"")
&amp;IFERROR(IF(AND((AQ$33-AQ35-150-Sheep!$R$355                                           )&gt;(AQ$33-AR$33),(AQ$33-AQ35-150-Sheep!$R$355                                            )&lt;=0),"Alt1-"   &amp;AQ34,""),"")
&amp;IFERROR(IF(AND((AQ$33-AQ35-150-Sheep!$R$356                                           )&gt;(AQ$33-AR$33),(AQ$33-AQ35-150-Sheep!$R$356                                            )&lt;=0),"Alt2-"   &amp;AQ34,""),"")</f>
        <v/>
      </c>
      <c r="AR36" s="266" t="str">
        <f xml:space="preserve">                    IF(AND((AR$33                                  -Sheep!$N$251                               )&gt;(AR$33-AS$33),(AR$33                                  -Sheep!$N$251                                )&lt;=0),"Born","")
&amp;                   IF(AND((AR$33-Sheep!$R$354-Sheep!$N$251                                )&gt;(AR$33-AS$33),(AR$33-Sheep!$R$354-Sheep!$N$251                                )&lt;=0),"WeanStd","")
&amp;                   IF(AND((AR$33-Sheep!$R$355-Sheep!$N$251                                )&gt;(AR$33-AS$33),(AR$33-Sheep!$R$355-Sheep!$N$251                                )&lt;=0),"WeanAlt1","")
&amp;                   IF(AND((AR$33-Sheep!$R$356-Sheep!$N$251                                )&gt;(AR$33-AS$33),(AR$33-Sheep!$R$356-Sheep!$N$251                                )&lt;=0),"WeanAlt2","")
&amp;IFERROR(IF(AND((AR$33-AR35                                                                                     )&gt;(AR$33-AS$33),(AR$33-AR35                                                                                     )&lt;=0),"Join-"    &amp;AR34,""),"")
&amp;IFERROR(IF(AND((AR$33-AR35-INDEX(Sheep!$V$361:$V$368,AR34,1))&gt;(AR$33-AS$33),(AR$33-AR35-INDEX(Sheep!$V$361:$V$368,AR34,1))&lt;=0),"Scan-"  &amp;AR34,""),"")
&amp;IFERROR(IF(AND((AR$33-AR35-150                                                                            )&gt;(AR$33-AS$33),(AR$33-AR35-150                                                                             )&lt;=0),"Birth-" &amp;AR34,""),"")
&amp;IFERROR(IF(AND((AR$33-AR35-150-Sheep!$R$354                                           )&gt;(AR$33-AS$33),(AR$33-AR35-150-Sheep!$R$354                                            )&lt;=0),"Wean-"&amp;AR34,""),"")
&amp;IFERROR(IF(AND((AR$33-AR35-150-Sheep!$R$355                                           )&gt;(AR$33-AS$33),(AR$33-AR35-150-Sheep!$R$355                                            )&lt;=0),"Alt1-"   &amp;AR34,""),"")
&amp;IFERROR(IF(AND((AR$33-AR35-150-Sheep!$R$356                                           )&gt;(AR$33-AS$33),(AR$33-AR35-150-Sheep!$R$356                                            )&lt;=0),"Alt2-"   &amp;AR34,""),"")</f>
        <v/>
      </c>
      <c r="AS36" s="266" t="str">
        <f xml:space="preserve">                    IF(AND((AS$33                                  -Sheep!$N$251                               )&gt;(AS$33-AT$33),(AS$33                                  -Sheep!$N$251                                )&lt;=0),"Born","")
&amp;                   IF(AND((AS$33-Sheep!$R$354-Sheep!$N$251                                )&gt;(AS$33-AT$33),(AS$33-Sheep!$R$354-Sheep!$N$251                                )&lt;=0),"WeanStd","")
&amp;                   IF(AND((AS$33-Sheep!$R$355-Sheep!$N$251                                )&gt;(AS$33-AT$33),(AS$33-Sheep!$R$355-Sheep!$N$251                                )&lt;=0),"WeanAlt1","")
&amp;                   IF(AND((AS$33-Sheep!$R$356-Sheep!$N$251                                )&gt;(AS$33-AT$33),(AS$33-Sheep!$R$356-Sheep!$N$251                                )&lt;=0),"WeanAlt2","")
&amp;IFERROR(IF(AND((AS$33-AS35                                                                                     )&gt;(AS$33-AT$33),(AS$33-AS35                                                                                     )&lt;=0),"Join-"    &amp;AS34,""),"")
&amp;IFERROR(IF(AND((AS$33-AS35-INDEX(Sheep!$V$361:$V$368,AS34,1))&gt;(AS$33-AT$33),(AS$33-AS35-INDEX(Sheep!$V$361:$V$368,AS34,1))&lt;=0),"Scan-"  &amp;AS34,""),"")
&amp;IFERROR(IF(AND((AS$33-AS35-150                                                                            )&gt;(AS$33-AT$33),(AS$33-AS35-150                                                                             )&lt;=0),"Birth-" &amp;AS34,""),"")
&amp;IFERROR(IF(AND((AS$33-AS35-150-Sheep!$R$354                                           )&gt;(AS$33-AT$33),(AS$33-AS35-150-Sheep!$R$354                                            )&lt;=0),"Wean-"&amp;AS34,""),"")
&amp;IFERROR(IF(AND((AS$33-AS35-150-Sheep!$R$355                                           )&gt;(AS$33-AT$33),(AS$33-AS35-150-Sheep!$R$355                                            )&lt;=0),"Alt1-"   &amp;AS34,""),"")
&amp;IFERROR(IF(AND((AS$33-AS35-150-Sheep!$R$356                                           )&gt;(AS$33-AT$33),(AS$33-AS35-150-Sheep!$R$356                                            )&lt;=0),"Alt2-"   &amp;AS34,""),"")</f>
        <v/>
      </c>
      <c r="AT36" s="266" t="str">
        <f xml:space="preserve">                    IF(AND((AT$33                                  -Sheep!$N$251                               )&gt;(AT$33-AU$33),(AT$33                                  -Sheep!$N$251                                )&lt;=0),"Born","")
&amp;                   IF(AND((AT$33-Sheep!$R$354-Sheep!$N$251                                )&gt;(AT$33-AU$33),(AT$33-Sheep!$R$354-Sheep!$N$251                                )&lt;=0),"WeanStd","")
&amp;                   IF(AND((AT$33-Sheep!$R$355-Sheep!$N$251                                )&gt;(AT$33-AU$33),(AT$33-Sheep!$R$355-Sheep!$N$251                                )&lt;=0),"WeanAlt1","")
&amp;                   IF(AND((AT$33-Sheep!$R$356-Sheep!$N$251                                )&gt;(AT$33-AU$33),(AT$33-Sheep!$R$356-Sheep!$N$251                                )&lt;=0),"WeanAlt2","")
&amp;IFERROR(IF(AND((AT$33-AT35                                                                                     )&gt;(AT$33-AU$33),(AT$33-AT35                                                                                     )&lt;=0),"Join-"    &amp;AT34,""),"")
&amp;IFERROR(IF(AND((AT$33-AT35-INDEX(Sheep!$V$361:$V$368,AT34,1))&gt;(AT$33-AU$33),(AT$33-AT35-INDEX(Sheep!$V$361:$V$368,AT34,1))&lt;=0),"Scan-"  &amp;AT34,""),"")
&amp;IFERROR(IF(AND((AT$33-AT35-150                                                                            )&gt;(AT$33-AU$33),(AT$33-AT35-150                                                                             )&lt;=0),"Birth-" &amp;AT34,""),"")
&amp;IFERROR(IF(AND((AT$33-AT35-150-Sheep!$R$354                                           )&gt;(AT$33-AU$33),(AT$33-AT35-150-Sheep!$R$354                                            )&lt;=0),"Wean-"&amp;AT34,""),"")
&amp;IFERROR(IF(AND((AT$33-AT35-150-Sheep!$R$355                                           )&gt;(AT$33-AU$33),(AT$33-AT35-150-Sheep!$R$355                                            )&lt;=0),"Alt1-"   &amp;AT34,""),"")
&amp;IFERROR(IF(AND((AT$33-AT35-150-Sheep!$R$356                                           )&gt;(AT$33-AU$33),(AT$33-AT35-150-Sheep!$R$356                                            )&lt;=0),"Alt2-"   &amp;AT34,""),"")</f>
        <v>WeanAlt1</v>
      </c>
      <c r="AU36" s="266" t="str">
        <f xml:space="preserve">                    IF(AND((AU$33                                  -Sheep!$N$251                               )&gt;(AU$33-AV$33),(AU$33                                  -Sheep!$N$251                                )&lt;=0),"Born","")
&amp;                   IF(AND((AU$33-Sheep!$R$354-Sheep!$N$251                                )&gt;(AU$33-AV$33),(AU$33-Sheep!$R$354-Sheep!$N$251                                )&lt;=0),"WeanStd","")
&amp;                   IF(AND((AU$33-Sheep!$R$355-Sheep!$N$251                                )&gt;(AU$33-AV$33),(AU$33-Sheep!$R$355-Sheep!$N$251                                )&lt;=0),"WeanAlt1","")
&amp;                   IF(AND((AU$33-Sheep!$R$356-Sheep!$N$251                                )&gt;(AU$33-AV$33),(AU$33-Sheep!$R$356-Sheep!$N$251                                )&lt;=0),"WeanAlt2","")
&amp;IFERROR(IF(AND((AU$33-AU35                                                                                     )&gt;(AU$33-AV$33),(AU$33-AU35                                                                                     )&lt;=0),"Join-"    &amp;AU34,""),"")
&amp;IFERROR(IF(AND((AU$33-AU35-INDEX(Sheep!$V$361:$V$368,AU34,1))&gt;(AU$33-AV$33),(AU$33-AU35-INDEX(Sheep!$V$361:$V$368,AU34,1))&lt;=0),"Scan-"  &amp;AU34,""),"")
&amp;IFERROR(IF(AND((AU$33-AU35-150                                                                            )&gt;(AU$33-AV$33),(AU$33-AU35-150                                                                             )&lt;=0),"Birth-" &amp;AU34,""),"")
&amp;IFERROR(IF(AND((AU$33-AU35-150-Sheep!$R$354                                           )&gt;(AU$33-AV$33),(AU$33-AU35-150-Sheep!$R$354                                            )&lt;=0),"Wean-"&amp;AU34,""),"")
&amp;IFERROR(IF(AND((AU$33-AU35-150-Sheep!$R$355                                           )&gt;(AU$33-AV$33),(AU$33-AU35-150-Sheep!$R$355                                            )&lt;=0),"Alt1-"   &amp;AU34,""),"")
&amp;IFERROR(IF(AND((AU$33-AU35-150-Sheep!$R$356                                           )&gt;(AU$33-AV$33),(AU$33-AU35-150-Sheep!$R$356                                            )&lt;=0),"Alt2-"   &amp;AU34,""),"")</f>
        <v/>
      </c>
      <c r="AV36" s="266" t="str">
        <f xml:space="preserve">                    IF(AND((AV$33                                  -Sheep!$N$251                               )&gt;(AV$33-AW$33),(AV$33                                  -Sheep!$N$251                                )&lt;=0),"Born","")
&amp;                   IF(AND((AV$33-Sheep!$R$354-Sheep!$N$251                                )&gt;(AV$33-AW$33),(AV$33-Sheep!$R$354-Sheep!$N$251                                )&lt;=0),"WeanStd","")
&amp;                   IF(AND((AV$33-Sheep!$R$355-Sheep!$N$251                                )&gt;(AV$33-AW$33),(AV$33-Sheep!$R$355-Sheep!$N$251                                )&lt;=0),"WeanAlt1","")
&amp;                   IF(AND((AV$33-Sheep!$R$356-Sheep!$N$251                                )&gt;(AV$33-AW$33),(AV$33-Sheep!$R$356-Sheep!$N$251                                )&lt;=0),"WeanAlt2","")
&amp;IFERROR(IF(AND((AV$33-AV35                                                                                     )&gt;(AV$33-AW$33),(AV$33-AV35                                                                                     )&lt;=0),"Join-"    &amp;AV34,""),"")
&amp;IFERROR(IF(AND((AV$33-AV35-INDEX(Sheep!$V$361:$V$368,AV34,1))&gt;(AV$33-AW$33),(AV$33-AV35-INDEX(Sheep!$V$361:$V$368,AV34,1))&lt;=0),"Scan-"  &amp;AV34,""),"")
&amp;IFERROR(IF(AND((AV$33-AV35-150                                                                            )&gt;(AV$33-AW$33),(AV$33-AV35-150                                                                             )&lt;=0),"Birth-" &amp;AV34,""),"")
&amp;IFERROR(IF(AND((AV$33-AV35-150-Sheep!$R$354                                           )&gt;(AV$33-AW$33),(AV$33-AV35-150-Sheep!$R$354                                            )&lt;=0),"Wean-"&amp;AV34,""),"")
&amp;IFERROR(IF(AND((AV$33-AV35-150-Sheep!$R$355                                           )&gt;(AV$33-AW$33),(AV$33-AV35-150-Sheep!$R$355                                            )&lt;=0),"Alt1-"   &amp;AV34,""),"")
&amp;IFERROR(IF(AND((AV$33-AV35-150-Sheep!$R$356                                           )&gt;(AV$33-AW$33),(AV$33-AV35-150-Sheep!$R$356                                            )&lt;=0),"Alt2-"   &amp;AV34,""),"")</f>
        <v/>
      </c>
      <c r="AW36" s="266" t="str">
        <f xml:space="preserve">                    IF(AND((AW$33                                  -Sheep!$N$251                               )&gt;(AW$33-AX$33),(AW$33                                  -Sheep!$N$251                                )&lt;=0),"Born","")
&amp;                   IF(AND((AW$33-Sheep!$R$354-Sheep!$N$251                                )&gt;(AW$33-AX$33),(AW$33-Sheep!$R$354-Sheep!$N$251                                )&lt;=0),"WeanStd","")
&amp;                   IF(AND((AW$33-Sheep!$R$355-Sheep!$N$251                                )&gt;(AW$33-AX$33),(AW$33-Sheep!$R$355-Sheep!$N$251                                )&lt;=0),"WeanAlt1","")
&amp;                   IF(AND((AW$33-Sheep!$R$356-Sheep!$N$251                                )&gt;(AW$33-AX$33),(AW$33-Sheep!$R$356-Sheep!$N$251                                )&lt;=0),"WeanAlt2","")
&amp;IFERROR(IF(AND((AW$33-AW35                                                                                     )&gt;(AW$33-AX$33),(AW$33-AW35                                                                                     )&lt;=0),"Join-"    &amp;AW34,""),"")
&amp;IFERROR(IF(AND((AW$33-AW35-INDEX(Sheep!$V$361:$V$368,AW34,1))&gt;(AW$33-AX$33),(AW$33-AW35-INDEX(Sheep!$V$361:$V$368,AW34,1))&lt;=0),"Scan-"  &amp;AW34,""),"")
&amp;IFERROR(IF(AND((AW$33-AW35-150                                                                            )&gt;(AW$33-AX$33),(AW$33-AW35-150                                                                             )&lt;=0),"Birth-" &amp;AW34,""),"")
&amp;IFERROR(IF(AND((AW$33-AW35-150-Sheep!$R$354                                           )&gt;(AW$33-AX$33),(AW$33-AW35-150-Sheep!$R$354                                            )&lt;=0),"Wean-"&amp;AW34,""),"")
&amp;IFERROR(IF(AND((AW$33-AW35-150-Sheep!$R$355                                           )&gt;(AW$33-AX$33),(AW$33-AW35-150-Sheep!$R$355                                            )&lt;=0),"Alt1-"   &amp;AW34,""),"")
&amp;IFERROR(IF(AND((AW$33-AW35-150-Sheep!$R$356                                           )&gt;(AW$33-AX$33),(AW$33-AW35-150-Sheep!$R$356                                            )&lt;=0),"Alt2-"   &amp;AW34,""),"")</f>
        <v/>
      </c>
      <c r="AX36" s="266" t="str">
        <f xml:space="preserve">                    IF(AND((AX$33                                  -Sheep!$N$251                               )&gt;(AX$33-AY$33),(AX$33                                  -Sheep!$N$251                                )&lt;=0),"Born","")
&amp;                   IF(AND((AX$33-Sheep!$R$354-Sheep!$N$251                                )&gt;(AX$33-AY$33),(AX$33-Sheep!$R$354-Sheep!$N$251                                )&lt;=0),"WeanStd","")
&amp;                   IF(AND((AX$33-Sheep!$R$355-Sheep!$N$251                                )&gt;(AX$33-AY$33),(AX$33-Sheep!$R$355-Sheep!$N$251                                )&lt;=0),"WeanAlt1","")
&amp;                   IF(AND((AX$33-Sheep!$R$356-Sheep!$N$251                                )&gt;(AX$33-AY$33),(AX$33-Sheep!$R$356-Sheep!$N$251                                )&lt;=0),"WeanAlt2","")
&amp;IFERROR(IF(AND((AX$33-AX35                                                                                     )&gt;(AX$33-AY$33),(AX$33-AX35                                                                                     )&lt;=0),"Join-"    &amp;AX34,""),"")
&amp;IFERROR(IF(AND((AX$33-AX35-INDEX(Sheep!$V$361:$V$368,AX34,1))&gt;(AX$33-AY$33),(AX$33-AX35-INDEX(Sheep!$V$361:$V$368,AX34,1))&lt;=0),"Scan-"  &amp;AX34,""),"")
&amp;IFERROR(IF(AND((AX$33-AX35-150                                                                            )&gt;(AX$33-AY$33),(AX$33-AX35-150                                                                             )&lt;=0),"Birth-" &amp;AX34,""),"")
&amp;IFERROR(IF(AND((AX$33-AX35-150-Sheep!$R$354                                           )&gt;(AX$33-AY$33),(AX$33-AX35-150-Sheep!$R$354                                            )&lt;=0),"Wean-"&amp;AX34,""),"")
&amp;IFERROR(IF(AND((AX$33-AX35-150-Sheep!$R$355                                           )&gt;(AX$33-AY$33),(AX$33-AX35-150-Sheep!$R$355                                            )&lt;=0),"Alt1-"   &amp;AX34,""),"")
&amp;IFERROR(IF(AND((AX$33-AX35-150-Sheep!$R$356                                           )&gt;(AX$33-AY$33),(AX$33-AX35-150-Sheep!$R$356                                            )&lt;=0),"Alt2-"   &amp;AX34,""),"")</f>
        <v>WeanAlt2</v>
      </c>
      <c r="AY36" s="266" t="str">
        <f xml:space="preserve">                    IF(AND((AY$33                                  -Sheep!$N$251                               )&gt;(AY$33-AZ$33),(AY$33                                  -Sheep!$N$251                                )&lt;=0),"Born","")
&amp;                   IF(AND((AY$33-Sheep!$R$354-Sheep!$N$251                                )&gt;(AY$33-AZ$33),(AY$33-Sheep!$R$354-Sheep!$N$251                                )&lt;=0),"WeanStd","")
&amp;                   IF(AND((AY$33-Sheep!$R$355-Sheep!$N$251                                )&gt;(AY$33-AZ$33),(AY$33-Sheep!$R$355-Sheep!$N$251                                )&lt;=0),"WeanAlt1","")
&amp;                   IF(AND((AY$33-Sheep!$R$356-Sheep!$N$251                                )&gt;(AY$33-AZ$33),(AY$33-Sheep!$R$356-Sheep!$N$251                                )&lt;=0),"WeanAlt2","")
&amp;IFERROR(IF(AND((AY$33-AY35                                                                                     )&gt;(AY$33-AZ$33),(AY$33-AY35                                                                                     )&lt;=0),"Join-"    &amp;AY34,""),"")
&amp;IFERROR(IF(AND((AY$33-AY35-INDEX(Sheep!$V$361:$V$368,AY34,1))&gt;(AY$33-AZ$33),(AY$33-AY35-INDEX(Sheep!$V$361:$V$368,AY34,1))&lt;=0),"Scan-"  &amp;AY34,""),"")
&amp;IFERROR(IF(AND((AY$33-AY35-150                                                                            )&gt;(AY$33-AZ$33),(AY$33-AY35-150                                                                             )&lt;=0),"Birth-" &amp;AY34,""),"")
&amp;IFERROR(IF(AND((AY$33-AY35-150-Sheep!$R$354                                           )&gt;(AY$33-AZ$33),(AY$33-AY35-150-Sheep!$R$354                                            )&lt;=0),"Wean-"&amp;AY34,""),"")
&amp;IFERROR(IF(AND((AY$33-AY35-150-Sheep!$R$355                                           )&gt;(AY$33-AZ$33),(AY$33-AY35-150-Sheep!$R$355                                            )&lt;=0),"Alt1-"   &amp;AY34,""),"")
&amp;IFERROR(IF(AND((AY$33-AY35-150-Sheep!$R$356                                           )&gt;(AY$33-AZ$33),(AY$33-AY35-150-Sheep!$R$356                                            )&lt;=0),"Alt2-"   &amp;AY34,""),"")</f>
        <v/>
      </c>
      <c r="AZ36" s="266" t="str">
        <f xml:space="preserve">                    IF(AND((AZ$33                                  -Sheep!$N$251                               )&gt;(AZ$33-BA$33),(AZ$33                                  -Sheep!$N$251                                )&lt;=0),"Born","")
&amp;                   IF(AND((AZ$33-Sheep!$R$354-Sheep!$N$251                                )&gt;(AZ$33-BA$33),(AZ$33-Sheep!$R$354-Sheep!$N$251                                )&lt;=0),"WeanStd","")
&amp;                   IF(AND((AZ$33-Sheep!$R$355-Sheep!$N$251                                )&gt;(AZ$33-BA$33),(AZ$33-Sheep!$R$355-Sheep!$N$251                                )&lt;=0),"WeanAlt1","")
&amp;                   IF(AND((AZ$33-Sheep!$R$356-Sheep!$N$251                                )&gt;(AZ$33-BA$33),(AZ$33-Sheep!$R$356-Sheep!$N$251                                )&lt;=0),"WeanAlt2","")
&amp;IFERROR(IF(AND((AZ$33-AZ35                                                                                     )&gt;(AZ$33-BA$33),(AZ$33-AZ35                                                                                     )&lt;=0),"Join-"    &amp;AZ34,""),"")
&amp;IFERROR(IF(AND((AZ$33-AZ35-INDEX(Sheep!$V$361:$V$368,AZ34,1))&gt;(AZ$33-BA$33),(AZ$33-AZ35-INDEX(Sheep!$V$361:$V$368,AZ34,1))&lt;=0),"Scan-"  &amp;AZ34,""),"")
&amp;IFERROR(IF(AND((AZ$33-AZ35-150                                                                            )&gt;(AZ$33-BA$33),(AZ$33-AZ35-150                                                                             )&lt;=0),"Birth-" &amp;AZ34,""),"")
&amp;IFERROR(IF(AND((AZ$33-AZ35-150-Sheep!$R$354                                           )&gt;(AZ$33-BA$33),(AZ$33-AZ35-150-Sheep!$R$354                                            )&lt;=0),"Wean-"&amp;AZ34,""),"")
&amp;IFERROR(IF(AND((AZ$33-AZ35-150-Sheep!$R$355                                           )&gt;(AZ$33-BA$33),(AZ$33-AZ35-150-Sheep!$R$355                                            )&lt;=0),"Alt1-"   &amp;AZ34,""),"")
&amp;IFERROR(IF(AND((AZ$33-AZ35-150-Sheep!$R$356                                           )&gt;(AZ$33-BA$33),(AZ$33-AZ35-150-Sheep!$R$356                                            )&lt;=0),"Alt2-"   &amp;AZ34,""),"")</f>
        <v/>
      </c>
      <c r="BA36" s="266" t="str">
        <f xml:space="preserve">                    IF(AND((BA$33                                  -Sheep!$N$251                               )&gt;(BA$33-BB$33),(BA$33                                  -Sheep!$N$251                                )&lt;=0),"Born","")
&amp;                   IF(AND((BA$33-Sheep!$R$354-Sheep!$N$251                                )&gt;(BA$33-BB$33),(BA$33-Sheep!$R$354-Sheep!$N$251                                )&lt;=0),"WeanStd","")
&amp;                   IF(AND((BA$33-Sheep!$R$355-Sheep!$N$251                                )&gt;(BA$33-BB$33),(BA$33-Sheep!$R$355-Sheep!$N$251                                )&lt;=0),"WeanAlt1","")
&amp;                   IF(AND((BA$33-Sheep!$R$356-Sheep!$N$251                                )&gt;(BA$33-BB$33),(BA$33-Sheep!$R$356-Sheep!$N$251                                )&lt;=0),"WeanAlt2","")
&amp;IFERROR(IF(AND((BA$33-BA35                                                                                     )&gt;(BA$33-BB$33),(BA$33-BA35                                                                                     )&lt;=0),"Join-"    &amp;BA34,""),"")
&amp;IFERROR(IF(AND((BA$33-BA35-INDEX(Sheep!$V$361:$V$368,BA34,1))&gt;(BA$33-BB$33),(BA$33-BA35-INDEX(Sheep!$V$361:$V$368,BA34,1))&lt;=0),"Scan-"  &amp;BA34,""),"")
&amp;IFERROR(IF(AND((BA$33-BA35-150                                                                            )&gt;(BA$33-BB$33),(BA$33-BA35-150                                                                             )&lt;=0),"Birth-" &amp;BA34,""),"")
&amp;IFERROR(IF(AND((BA$33-BA35-150-Sheep!$R$354                                           )&gt;(BA$33-BB$33),(BA$33-BA35-150-Sheep!$R$354                                            )&lt;=0),"Wean-"&amp;BA34,""),"")
&amp;IFERROR(IF(AND((BA$33-BA35-150-Sheep!$R$355                                           )&gt;(BA$33-BB$33),(BA$33-BA35-150-Sheep!$R$355                                            )&lt;=0),"Alt1-"   &amp;BA34,""),"")
&amp;IFERROR(IF(AND((BA$33-BA35-150-Sheep!$R$356                                           )&gt;(BA$33-BB$33),(BA$33-BA35-150-Sheep!$R$356                                            )&lt;=0),"Alt2-"   &amp;BA34,""),"")</f>
        <v/>
      </c>
      <c r="BB36" s="266" t="str">
        <f xml:space="preserve">                    IF(AND((BB$33                                  -Sheep!$N$251                               )&gt;(BB$33-BC$33),(BB$33                                  -Sheep!$N$251                                )&lt;=0),"Born","")
&amp;                   IF(AND((BB$33-Sheep!$R$354-Sheep!$N$251                                )&gt;(BB$33-BC$33),(BB$33-Sheep!$R$354-Sheep!$N$251                                )&lt;=0),"WeanStd","")
&amp;                   IF(AND((BB$33-Sheep!$R$355-Sheep!$N$251                                )&gt;(BB$33-BC$33),(BB$33-Sheep!$R$355-Sheep!$N$251                                )&lt;=0),"WeanAlt1","")
&amp;                   IF(AND((BB$33-Sheep!$R$356-Sheep!$N$251                                )&gt;(BB$33-BC$33),(BB$33-Sheep!$R$356-Sheep!$N$251                                )&lt;=0),"WeanAlt2","")
&amp;IFERROR(IF(AND((BB$33-BB35                                                                                     )&gt;(BB$33-BC$33),(BB$33-BB35                                                                                     )&lt;=0),"Join-"    &amp;BB34,""),"")
&amp;IFERROR(IF(AND((BB$33-BB35-INDEX(Sheep!$V$361:$V$368,BB34,1))&gt;(BB$33-BC$33),(BB$33-BB35-INDEX(Sheep!$V$361:$V$368,BB34,1))&lt;=0),"Scan-"  &amp;BB34,""),"")
&amp;IFERROR(IF(AND((BB$33-BB35-150                                                                            )&gt;(BB$33-BC$33),(BB$33-BB35-150                                                                             )&lt;=0),"Birth-" &amp;BB34,""),"")
&amp;IFERROR(IF(AND((BB$33-BB35-150-Sheep!$R$354                                           )&gt;(BB$33-BC$33),(BB$33-BB35-150-Sheep!$R$354                                            )&lt;=0),"Wean-"&amp;BB34,""),"")
&amp;IFERROR(IF(AND((BB$33-BB35-150-Sheep!$R$355                                           )&gt;(BB$33-BC$33),(BB$33-BB35-150-Sheep!$R$355                                            )&lt;=0),"Alt1-"   &amp;BB34,""),"")
&amp;IFERROR(IF(AND((BB$33-BB35-150-Sheep!$R$356                                           )&gt;(BB$33-BC$33),(BB$33-BB35-150-Sheep!$R$356                                            )&lt;=0),"Alt2-"   &amp;BB34,""),"")</f>
        <v/>
      </c>
      <c r="BC36" s="266" t="str">
        <f xml:space="preserve">                    IF(AND((BC$33                                  -Sheep!$N$251                               )&gt;(BC$33-BD$33),(BC$33                                  -Sheep!$N$251                                )&lt;=0),"Born","")
&amp;                   IF(AND((BC$33-Sheep!$R$354-Sheep!$N$251                                )&gt;(BC$33-BD$33),(BC$33-Sheep!$R$354-Sheep!$N$251                                )&lt;=0),"WeanStd","")
&amp;                   IF(AND((BC$33-Sheep!$R$355-Sheep!$N$251                                )&gt;(BC$33-BD$33),(BC$33-Sheep!$R$355-Sheep!$N$251                                )&lt;=0),"WeanAlt1","")
&amp;                   IF(AND((BC$33-Sheep!$R$356-Sheep!$N$251                                )&gt;(BC$33-BD$33),(BC$33-Sheep!$R$356-Sheep!$N$251                                )&lt;=0),"WeanAlt2","")
&amp;IFERROR(IF(AND((BC$33-BC35                                                                                     )&gt;(BC$33-BD$33),(BC$33-BC35                                                                                     )&lt;=0),"Join-"    &amp;BC34,""),"")
&amp;IFERROR(IF(AND((BC$33-BC35-INDEX(Sheep!$V$361:$V$368,BC34,1))&gt;(BC$33-BD$33),(BC$33-BC35-INDEX(Sheep!$V$361:$V$368,BC34,1))&lt;=0),"Scan-"  &amp;BC34,""),"")
&amp;IFERROR(IF(AND((BC$33-BC35-150                                                                            )&gt;(BC$33-BD$33),(BC$33-BC35-150                                                                             )&lt;=0),"Birth-" &amp;BC34,""),"")
&amp;IFERROR(IF(AND((BC$33-BC35-150-Sheep!$R$354                                           )&gt;(BC$33-BD$33),(BC$33-BC35-150-Sheep!$R$354                                            )&lt;=0),"Wean-"&amp;BC34,""),"")
&amp;IFERROR(IF(AND((BC$33-BC35-150-Sheep!$R$355                                           )&gt;(BC$33-BD$33),(BC$33-BC35-150-Sheep!$R$355                                            )&lt;=0),"Alt1-"   &amp;BC34,""),"")
&amp;IFERROR(IF(AND((BC$33-BC35-150-Sheep!$R$356                                           )&gt;(BC$33-BD$33),(BC$33-BC35-150-Sheep!$R$356                                            )&lt;=0),"Alt2-"   &amp;BC34,""),"")</f>
        <v/>
      </c>
      <c r="BD36" s="266" t="str">
        <f xml:space="preserve">                    IF(AND((BD$33                                  -Sheep!$N$251                               )&gt;(BD$33-BE$33),(BD$33                                  -Sheep!$N$251                                )&lt;=0),"Born","")
&amp;                   IF(AND((BD$33-Sheep!$R$354-Sheep!$N$251                                )&gt;(BD$33-BE$33),(BD$33-Sheep!$R$354-Sheep!$N$251                                )&lt;=0),"WeanStd","")
&amp;                   IF(AND((BD$33-Sheep!$R$355-Sheep!$N$251                                )&gt;(BD$33-BE$33),(BD$33-Sheep!$R$355-Sheep!$N$251                                )&lt;=0),"WeanAlt1","")
&amp;                   IF(AND((BD$33-Sheep!$R$356-Sheep!$N$251                                )&gt;(BD$33-BE$33),(BD$33-Sheep!$R$356-Sheep!$N$251                                )&lt;=0),"WeanAlt2","")
&amp;IFERROR(IF(AND((BD$33-BD35                                                                                     )&gt;(BD$33-BE$33),(BD$33-BD35                                                                                     )&lt;=0),"Join-"    &amp;BD34,""),"")
&amp;IFERROR(IF(AND((BD$33-BD35-INDEX(Sheep!$V$361:$V$368,BD34,1))&gt;(BD$33-BE$33),(BD$33-BD35-INDEX(Sheep!$V$361:$V$368,BD34,1))&lt;=0),"Scan-"  &amp;BD34,""),"")
&amp;IFERROR(IF(AND((BD$33-BD35-150                                                                            )&gt;(BD$33-BE$33),(BD$33-BD35-150                                                                             )&lt;=0),"Birth-" &amp;BD34,""),"")
&amp;IFERROR(IF(AND((BD$33-BD35-150-Sheep!$R$354                                           )&gt;(BD$33-BE$33),(BD$33-BD35-150-Sheep!$R$354                                            )&lt;=0),"Wean-"&amp;BD34,""),"")
&amp;IFERROR(IF(AND((BD$33-BD35-150-Sheep!$R$355                                           )&gt;(BD$33-BE$33),(BD$33-BD35-150-Sheep!$R$355                                            )&lt;=0),"Alt1-"   &amp;BD34,""),"")
&amp;IFERROR(IF(AND((BD$33-BD35-150-Sheep!$R$356                                           )&gt;(BD$33-BE$33),(BD$33-BD35-150-Sheep!$R$356                                            )&lt;=0),"Alt2-"   &amp;BD34,""),"")</f>
        <v/>
      </c>
      <c r="BE36" s="266" t="str">
        <f xml:space="preserve">                    IF(AND((BE$33                                  -Sheep!$N$251                               )&gt;(BE$33-BF$33),(BE$33                                  -Sheep!$N$251                                )&lt;=0),"Born","")
&amp;                   IF(AND((BE$33-Sheep!$R$354-Sheep!$N$251                                )&gt;(BE$33-BF$33),(BE$33-Sheep!$R$354-Sheep!$N$251                                )&lt;=0),"WeanStd","")
&amp;                   IF(AND((BE$33-Sheep!$R$355-Sheep!$N$251                                )&gt;(BE$33-BF$33),(BE$33-Sheep!$R$355-Sheep!$N$251                                )&lt;=0),"WeanAlt1","")
&amp;                   IF(AND((BE$33-Sheep!$R$356-Sheep!$N$251                                )&gt;(BE$33-BF$33),(BE$33-Sheep!$R$356-Sheep!$N$251                                )&lt;=0),"WeanAlt2","")
&amp;IFERROR(IF(AND((BE$33-BE35                                                                                     )&gt;(BE$33-BF$33),(BE$33-BE35                                                                                     )&lt;=0),"Join-"    &amp;BE34,""),"")
&amp;IFERROR(IF(AND((BE$33-BE35-INDEX(Sheep!$V$361:$V$368,BE34,1))&gt;(BE$33-BF$33),(BE$33-BE35-INDEX(Sheep!$V$361:$V$368,BE34,1))&lt;=0),"Scan-"  &amp;BE34,""),"")
&amp;IFERROR(IF(AND((BE$33-BE35-150                                                                            )&gt;(BE$33-BF$33),(BE$33-BE35-150                                                                             )&lt;=0),"Birth-" &amp;BE34,""),"")
&amp;IFERROR(IF(AND((BE$33-BE35-150-Sheep!$R$354                                           )&gt;(BE$33-BF$33),(BE$33-BE35-150-Sheep!$R$354                                            )&lt;=0),"Wean-"&amp;BE34,""),"")
&amp;IFERROR(IF(AND((BE$33-BE35-150-Sheep!$R$355                                           )&gt;(BE$33-BF$33),(BE$33-BE35-150-Sheep!$R$355                                            )&lt;=0),"Alt1-"   &amp;BE34,""),"")
&amp;IFERROR(IF(AND((BE$33-BE35-150-Sheep!$R$356                                           )&gt;(BE$33-BF$33),(BE$33-BE35-150-Sheep!$R$356                                            )&lt;=0),"Alt2-"   &amp;BE34,""),"")</f>
        <v/>
      </c>
      <c r="BF36" s="266" t="str">
        <f xml:space="preserve">                    IF(AND((BF$33                                  -Sheep!$N$251                               )&gt;(BF$33-BG$33),(BF$33                                  -Sheep!$N$251                                )&lt;=0),"Born","")
&amp;                   IF(AND((BF$33-Sheep!$R$354-Sheep!$N$251                                )&gt;(BF$33-BG$33),(BF$33-Sheep!$R$354-Sheep!$N$251                                )&lt;=0),"WeanStd","")
&amp;                   IF(AND((BF$33-Sheep!$R$355-Sheep!$N$251                                )&gt;(BF$33-BG$33),(BF$33-Sheep!$R$355-Sheep!$N$251                                )&lt;=0),"WeanAlt1","")
&amp;                   IF(AND((BF$33-Sheep!$R$356-Sheep!$N$251                                )&gt;(BF$33-BG$33),(BF$33-Sheep!$R$356-Sheep!$N$251                                )&lt;=0),"WeanAlt2","")
&amp;IFERROR(IF(AND((BF$33-BF35                                                                                     )&gt;(BF$33-BG$33),(BF$33-BF35                                                                                     )&lt;=0),"Join-"    &amp;BF34,""),"")
&amp;IFERROR(IF(AND((BF$33-BF35-INDEX(Sheep!$V$361:$V$368,BF34,1))&gt;(BF$33-BG$33),(BF$33-BF35-INDEX(Sheep!$V$361:$V$368,BF34,1))&lt;=0),"Scan-"  &amp;BF34,""),"")
&amp;IFERROR(IF(AND((BF$33-BF35-150                                                                            )&gt;(BF$33-BG$33),(BF$33-BF35-150                                                                             )&lt;=0),"Birth-" &amp;BF34,""),"")
&amp;IFERROR(IF(AND((BF$33-BF35-150-Sheep!$R$354                                           )&gt;(BF$33-BG$33),(BF$33-BF35-150-Sheep!$R$354                                            )&lt;=0),"Wean-"&amp;BF34,""),"")
&amp;IFERROR(IF(AND((BF$33-BF35-150-Sheep!$R$355                                           )&gt;(BF$33-BG$33),(BF$33-BF35-150-Sheep!$R$355                                            )&lt;=0),"Alt1-"   &amp;BF34,""),"")
&amp;IFERROR(IF(AND((BF$33-BF35-150-Sheep!$R$356                                           )&gt;(BF$33-BG$33),(BF$33-BF35-150-Sheep!$R$356                                            )&lt;=0),"Alt2-"   &amp;BF34,""),"")</f>
        <v/>
      </c>
      <c r="BG36" s="266" t="str">
        <f xml:space="preserve">                    IF(AND((BG$33                                  -Sheep!$N$251                               )&gt;(BG$33-BH$33),(BG$33                                  -Sheep!$N$251                                )&lt;=0),"Born","")
&amp;                   IF(AND((BG$33-Sheep!$R$354-Sheep!$N$251                                )&gt;(BG$33-BH$33),(BG$33-Sheep!$R$354-Sheep!$N$251                                )&lt;=0),"WeanStd","")
&amp;                   IF(AND((BG$33-Sheep!$R$355-Sheep!$N$251                                )&gt;(BG$33-BH$33),(BG$33-Sheep!$R$355-Sheep!$N$251                                )&lt;=0),"WeanAlt1","")
&amp;                   IF(AND((BG$33-Sheep!$R$356-Sheep!$N$251                                )&gt;(BG$33-BH$33),(BG$33-Sheep!$R$356-Sheep!$N$251                                )&lt;=0),"WeanAlt2","")
&amp;IFERROR(IF(AND((BG$33-BG35                                                                                     )&gt;(BG$33-BH$33),(BG$33-BG35                                                                                     )&lt;=0),"Join-"    &amp;BG34,""),"")
&amp;IFERROR(IF(AND((BG$33-BG35-INDEX(Sheep!$V$361:$V$368,BG34,1))&gt;(BG$33-BH$33),(BG$33-BG35-INDEX(Sheep!$V$361:$V$368,BG34,1))&lt;=0),"Scan-"  &amp;BG34,""),"")
&amp;IFERROR(IF(AND((BG$33-BG35-150                                                                            )&gt;(BG$33-BH$33),(BG$33-BG35-150                                                                             )&lt;=0),"Birth-" &amp;BG34,""),"")
&amp;IFERROR(IF(AND((BG$33-BG35-150-Sheep!$R$354                                           )&gt;(BG$33-BH$33),(BG$33-BG35-150-Sheep!$R$354                                            )&lt;=0),"Wean-"&amp;BG34,""),"")
&amp;IFERROR(IF(AND((BG$33-BG35-150-Sheep!$R$355                                           )&gt;(BG$33-BH$33),(BG$33-BG35-150-Sheep!$R$355                                            )&lt;=0),"Alt1-"   &amp;BG34,""),"")
&amp;IFERROR(IF(AND((BG$33-BG35-150-Sheep!$R$356                                           )&gt;(BG$33-BH$33),(BG$33-BG35-150-Sheep!$R$356                                            )&lt;=0),"Alt2-"   &amp;BG34,""),"")</f>
        <v>Join-1</v>
      </c>
      <c r="BH36" s="266" t="str">
        <f xml:space="preserve">                    IF(AND((BH$33                                  -Sheep!$N$251                               )&gt;(BH$33-BI$33),(BH$33                                  -Sheep!$N$251                                )&lt;=0),"Born","")
&amp;                   IF(AND((BH$33-Sheep!$R$354-Sheep!$N$251                                )&gt;(BH$33-BI$33),(BH$33-Sheep!$R$354-Sheep!$N$251                                )&lt;=0),"WeanStd","")
&amp;                   IF(AND((BH$33-Sheep!$R$355-Sheep!$N$251                                )&gt;(BH$33-BI$33),(BH$33-Sheep!$R$355-Sheep!$N$251                                )&lt;=0),"WeanAlt1","")
&amp;                   IF(AND((BH$33-Sheep!$R$356-Sheep!$N$251                                )&gt;(BH$33-BI$33),(BH$33-Sheep!$R$356-Sheep!$N$251                                )&lt;=0),"WeanAlt2","")
&amp;IFERROR(IF(AND((BH$33-BH35                                                                                     )&gt;(BH$33-BI$33),(BH$33-BH35                                                                                     )&lt;=0),"Join-"    &amp;BH34,""),"")
&amp;IFERROR(IF(AND((BH$33-BH35-INDEX(Sheep!$V$361:$V$368,BH34,1))&gt;(BH$33-BI$33),(BH$33-BH35-INDEX(Sheep!$V$361:$V$368,BH34,1))&lt;=0),"Scan-"  &amp;BH34,""),"")
&amp;IFERROR(IF(AND((BH$33-BH35-150                                                                            )&gt;(BH$33-BI$33),(BH$33-BH35-150                                                                             )&lt;=0),"Birth-" &amp;BH34,""),"")
&amp;IFERROR(IF(AND((BH$33-BH35-150-Sheep!$R$354                                           )&gt;(BH$33-BI$33),(BH$33-BH35-150-Sheep!$R$354                                            )&lt;=0),"Wean-"&amp;BH34,""),"")
&amp;IFERROR(IF(AND((BH$33-BH35-150-Sheep!$R$355                                           )&gt;(BH$33-BI$33),(BH$33-BH35-150-Sheep!$R$355                                            )&lt;=0),"Alt1-"   &amp;BH34,""),"")
&amp;IFERROR(IF(AND((BH$33-BH35-150-Sheep!$R$356                                           )&gt;(BH$33-BI$33),(BH$33-BH35-150-Sheep!$R$356                                            )&lt;=0),"Alt2-"   &amp;BH34,""),"")</f>
        <v/>
      </c>
      <c r="BI36" s="266" t="str">
        <f xml:space="preserve">                    IF(AND((BI$33                                  -Sheep!$N$251                               )&gt;(BI$33-BJ$33),(BI$33                                  -Sheep!$N$251                                )&lt;=0),"Born","")
&amp;                   IF(AND((BI$33-Sheep!$R$354-Sheep!$N$251                                )&gt;(BI$33-BJ$33),(BI$33-Sheep!$R$354-Sheep!$N$251                                )&lt;=0),"WeanStd","")
&amp;                   IF(AND((BI$33-Sheep!$R$355-Sheep!$N$251                                )&gt;(BI$33-BJ$33),(BI$33-Sheep!$R$355-Sheep!$N$251                                )&lt;=0),"WeanAlt1","")
&amp;                   IF(AND((BI$33-Sheep!$R$356-Sheep!$N$251                                )&gt;(BI$33-BJ$33),(BI$33-Sheep!$R$356-Sheep!$N$251                                )&lt;=0),"WeanAlt2","")
&amp;IFERROR(IF(AND((BI$33-BI35                                                                                     )&gt;(BI$33-BJ$33),(BI$33-BI35                                                                                     )&lt;=0),"Join-"    &amp;BI34,""),"")
&amp;IFERROR(IF(AND((BI$33-BI35-INDEX(Sheep!$V$361:$V$368,BI34,1))&gt;(BI$33-BJ$33),(BI$33-BI35-INDEX(Sheep!$V$361:$V$368,BI34,1))&lt;=0),"Scan-"  &amp;BI34,""),"")
&amp;IFERROR(IF(AND((BI$33-BI35-150                                                                            )&gt;(BI$33-BJ$33),(BI$33-BI35-150                                                                             )&lt;=0),"Birth-" &amp;BI34,""),"")
&amp;IFERROR(IF(AND((BI$33-BI35-150-Sheep!$R$354                                           )&gt;(BI$33-BJ$33),(BI$33-BI35-150-Sheep!$R$354                                            )&lt;=0),"Wean-"&amp;BI34,""),"")
&amp;IFERROR(IF(AND((BI$33-BI35-150-Sheep!$R$355                                           )&gt;(BI$33-BJ$33),(BI$33-BI35-150-Sheep!$R$355                                            )&lt;=0),"Alt1-"   &amp;BI34,""),"")
&amp;IFERROR(IF(AND((BI$33-BI35-150-Sheep!$R$356                                           )&gt;(BI$33-BJ$33),(BI$33-BI35-150-Sheep!$R$356                                            )&lt;=0),"Alt2-"   &amp;BI34,""),"")</f>
        <v/>
      </c>
      <c r="BJ36" s="266" t="str">
        <f xml:space="preserve">                    IF(AND((BJ$33                                  -Sheep!$N$251                               )&gt;(BJ$33-BK$33),(BJ$33                                  -Sheep!$N$251                                )&lt;=0),"Born","")
&amp;                   IF(AND((BJ$33-Sheep!$R$354-Sheep!$N$251                                )&gt;(BJ$33-BK$33),(BJ$33-Sheep!$R$354-Sheep!$N$251                                )&lt;=0),"WeanStd","")
&amp;                   IF(AND((BJ$33-Sheep!$R$355-Sheep!$N$251                                )&gt;(BJ$33-BK$33),(BJ$33-Sheep!$R$355-Sheep!$N$251                                )&lt;=0),"WeanAlt1","")
&amp;                   IF(AND((BJ$33-Sheep!$R$356-Sheep!$N$251                                )&gt;(BJ$33-BK$33),(BJ$33-Sheep!$R$356-Sheep!$N$251                                )&lt;=0),"WeanAlt2","")
&amp;IFERROR(IF(AND((BJ$33-BJ35                                                                                     )&gt;(BJ$33-BK$33),(BJ$33-BJ35                                                                                     )&lt;=0),"Join-"    &amp;BJ34,""),"")
&amp;IFERROR(IF(AND((BJ$33-BJ35-INDEX(Sheep!$V$361:$V$368,BJ34,1))&gt;(BJ$33-BK$33),(BJ$33-BJ35-INDEX(Sheep!$V$361:$V$368,BJ34,1))&lt;=0),"Scan-"  &amp;BJ34,""),"")
&amp;IFERROR(IF(AND((BJ$33-BJ35-150                                                                            )&gt;(BJ$33-BK$33),(BJ$33-BJ35-150                                                                             )&lt;=0),"Birth-" &amp;BJ34,""),"")
&amp;IFERROR(IF(AND((BJ$33-BJ35-150-Sheep!$R$354                                           )&gt;(BJ$33-BK$33),(BJ$33-BJ35-150-Sheep!$R$354                                            )&lt;=0),"Wean-"&amp;BJ34,""),"")
&amp;IFERROR(IF(AND((BJ$33-BJ35-150-Sheep!$R$355                                           )&gt;(BJ$33-BK$33),(BJ$33-BJ35-150-Sheep!$R$355                                            )&lt;=0),"Alt1-"   &amp;BJ34,""),"")
&amp;IFERROR(IF(AND((BJ$33-BJ35-150-Sheep!$R$356                                           )&gt;(BJ$33-BK$33),(BJ$33-BJ35-150-Sheep!$R$356                                            )&lt;=0),"Alt2-"   &amp;BJ34,""),"")</f>
        <v/>
      </c>
      <c r="BK36" s="266" t="str">
        <f xml:space="preserve">                    IF(AND((BK$33                                  -Sheep!$N$251                               )&gt;(BK$33-BL$33),(BK$33                                  -Sheep!$N$251                                )&lt;=0),"Born","")
&amp;                   IF(AND((BK$33-Sheep!$R$354-Sheep!$N$251                                )&gt;(BK$33-BL$33),(BK$33-Sheep!$R$354-Sheep!$N$251                                )&lt;=0),"WeanStd","")
&amp;                   IF(AND((BK$33-Sheep!$R$355-Sheep!$N$251                                )&gt;(BK$33-BL$33),(BK$33-Sheep!$R$355-Sheep!$N$251                                )&lt;=0),"WeanAlt1","")
&amp;                   IF(AND((BK$33-Sheep!$R$356-Sheep!$N$251                                )&gt;(BK$33-BL$33),(BK$33-Sheep!$R$356-Sheep!$N$251                                )&lt;=0),"WeanAlt2","")
&amp;IFERROR(IF(AND((BK$33-BK35                                                                                     )&gt;(BK$33-BL$33),(BK$33-BK35                                                                                     )&lt;=0),"Join-"    &amp;BK34,""),"")
&amp;IFERROR(IF(AND((BK$33-BK35-INDEX(Sheep!$V$361:$V$368,BK34,1))&gt;(BK$33-BL$33),(BK$33-BK35-INDEX(Sheep!$V$361:$V$368,BK34,1))&lt;=0),"Scan-"  &amp;BK34,""),"")
&amp;IFERROR(IF(AND((BK$33-BK35-150                                                                            )&gt;(BK$33-BL$33),(BK$33-BK35-150                                                                             )&lt;=0),"Birth-" &amp;BK34,""),"")
&amp;IFERROR(IF(AND((BK$33-BK35-150-Sheep!$R$354                                           )&gt;(BK$33-BL$33),(BK$33-BK35-150-Sheep!$R$354                                            )&lt;=0),"Wean-"&amp;BK34,""),"")
&amp;IFERROR(IF(AND((BK$33-BK35-150-Sheep!$R$355                                           )&gt;(BK$33-BL$33),(BK$33-BK35-150-Sheep!$R$355                                            )&lt;=0),"Alt1-"   &amp;BK34,""),"")
&amp;IFERROR(IF(AND((BK$33-BK35-150-Sheep!$R$356                                           )&gt;(BK$33-BL$33),(BK$33-BK35-150-Sheep!$R$356                                            )&lt;=0),"Alt2-"   &amp;BK34,""),"")</f>
        <v/>
      </c>
      <c r="BL36" s="266" t="str">
        <f xml:space="preserve">                    IF(AND((BL$33                                  -Sheep!$N$251                               )&gt;(BL$33-BM$33),(BL$33                                  -Sheep!$N$251                                )&lt;=0),"Born","")
&amp;                   IF(AND((BL$33-Sheep!$R$354-Sheep!$N$251                                )&gt;(BL$33-BM$33),(BL$33-Sheep!$R$354-Sheep!$N$251                                )&lt;=0),"WeanStd","")
&amp;                   IF(AND((BL$33-Sheep!$R$355-Sheep!$N$251                                )&gt;(BL$33-BM$33),(BL$33-Sheep!$R$355-Sheep!$N$251                                )&lt;=0),"WeanAlt1","")
&amp;                   IF(AND((BL$33-Sheep!$R$356-Sheep!$N$251                                )&gt;(BL$33-BM$33),(BL$33-Sheep!$R$356-Sheep!$N$251                                )&lt;=0),"WeanAlt2","")
&amp;IFERROR(IF(AND((BL$33-BL35                                                                                     )&gt;(BL$33-BM$33),(BL$33-BL35                                                                                     )&lt;=0),"Join-"    &amp;BL34,""),"")
&amp;IFERROR(IF(AND((BL$33-BL35-INDEX(Sheep!$V$361:$V$368,BL34,1))&gt;(BL$33-BM$33),(BL$33-BL35-INDEX(Sheep!$V$361:$V$368,BL34,1))&lt;=0),"Scan-"  &amp;BL34,""),"")
&amp;IFERROR(IF(AND((BL$33-BL35-150                                                                            )&gt;(BL$33-BM$33),(BL$33-BL35-150                                                                             )&lt;=0),"Birth-" &amp;BL34,""),"")
&amp;IFERROR(IF(AND((BL$33-BL35-150-Sheep!$R$354                                           )&gt;(BL$33-BM$33),(BL$33-BL35-150-Sheep!$R$354                                            )&lt;=0),"Wean-"&amp;BL34,""),"")
&amp;IFERROR(IF(AND((BL$33-BL35-150-Sheep!$R$355                                           )&gt;(BL$33-BM$33),(BL$33-BL35-150-Sheep!$R$355                                            )&lt;=0),"Alt1-"   &amp;BL34,""),"")
&amp;IFERROR(IF(AND((BL$33-BL35-150-Sheep!$R$356                                           )&gt;(BL$33-BM$33),(BL$33-BL35-150-Sheep!$R$356                                            )&lt;=0),"Alt2-"   &amp;BL34,""),"")</f>
        <v/>
      </c>
      <c r="BM36" s="266" t="str">
        <f xml:space="preserve">                    IF(AND((BM$33                                  -Sheep!$N$251                               )&gt;(BM$33-BN$33),(BM$33                                  -Sheep!$N$251                                )&lt;=0),"Born","")
&amp;                   IF(AND((BM$33-Sheep!$R$354-Sheep!$N$251                                )&gt;(BM$33-BN$33),(BM$33-Sheep!$R$354-Sheep!$N$251                                )&lt;=0),"WeanStd","")
&amp;                   IF(AND((BM$33-Sheep!$R$355-Sheep!$N$251                                )&gt;(BM$33-BN$33),(BM$33-Sheep!$R$355-Sheep!$N$251                                )&lt;=0),"WeanAlt1","")
&amp;                   IF(AND((BM$33-Sheep!$R$356-Sheep!$N$251                                )&gt;(BM$33-BN$33),(BM$33-Sheep!$R$356-Sheep!$N$251                                )&lt;=0),"WeanAlt2","")
&amp;IFERROR(IF(AND((BM$33-BM35                                                                                     )&gt;(BM$33-BN$33),(BM$33-BM35                                                                                     )&lt;=0),"Join-"    &amp;BM34,""),"")
&amp;IFERROR(IF(AND((BM$33-BM35-INDEX(Sheep!$V$361:$V$368,BM34,1))&gt;(BM$33-BN$33),(BM$33-BM35-INDEX(Sheep!$V$361:$V$368,BM34,1))&lt;=0),"Scan-"  &amp;BM34,""),"")
&amp;IFERROR(IF(AND((BM$33-BM35-150                                                                            )&gt;(BM$33-BN$33),(BM$33-BM35-150                                                                             )&lt;=0),"Birth-" &amp;BM34,""),"")
&amp;IFERROR(IF(AND((BM$33-BM35-150-Sheep!$R$354                                           )&gt;(BM$33-BN$33),(BM$33-BM35-150-Sheep!$R$354                                            )&lt;=0),"Wean-"&amp;BM34,""),"")
&amp;IFERROR(IF(AND((BM$33-BM35-150-Sheep!$R$355                                           )&gt;(BM$33-BN$33),(BM$33-BM35-150-Sheep!$R$355                                            )&lt;=0),"Alt1-"   &amp;BM34,""),"")
&amp;IFERROR(IF(AND((BM$33-BM35-150-Sheep!$R$356                                           )&gt;(BM$33-BN$33),(BM$33-BM35-150-Sheep!$R$356                                            )&lt;=0),"Alt2-"   &amp;BM34,""),"")</f>
        <v/>
      </c>
      <c r="BN36" s="266" t="str">
        <f xml:space="preserve">                    IF(AND((BN$33                                  -Sheep!$N$251                               )&gt;(BN$33-BO$33),(BN$33                                  -Sheep!$N$251                                )&lt;=0),"Born","")
&amp;                   IF(AND((BN$33-Sheep!$R$354-Sheep!$N$251                                )&gt;(BN$33-BO$33),(BN$33-Sheep!$R$354-Sheep!$N$251                                )&lt;=0),"WeanStd","")
&amp;                   IF(AND((BN$33-Sheep!$R$355-Sheep!$N$251                                )&gt;(BN$33-BO$33),(BN$33-Sheep!$R$355-Sheep!$N$251                                )&lt;=0),"WeanAlt1","")
&amp;                   IF(AND((BN$33-Sheep!$R$356-Sheep!$N$251                                )&gt;(BN$33-BO$33),(BN$33-Sheep!$R$356-Sheep!$N$251                                )&lt;=0),"WeanAlt2","")
&amp;IFERROR(IF(AND((BN$33-BN35                                                                                     )&gt;(BN$33-BO$33),(BN$33-BN35                                                                                     )&lt;=0),"Join-"    &amp;BN34,""),"")
&amp;IFERROR(IF(AND((BN$33-BN35-INDEX(Sheep!$V$361:$V$368,BN34,1))&gt;(BN$33-BO$33),(BN$33-BN35-INDEX(Sheep!$V$361:$V$368,BN34,1))&lt;=0),"Scan-"  &amp;BN34,""),"")
&amp;IFERROR(IF(AND((BN$33-BN35-150                                                                            )&gt;(BN$33-BO$33),(BN$33-BN35-150                                                                             )&lt;=0),"Birth-" &amp;BN34,""),"")
&amp;IFERROR(IF(AND((BN$33-BN35-150-Sheep!$R$354                                           )&gt;(BN$33-BO$33),(BN$33-BN35-150-Sheep!$R$354                                            )&lt;=0),"Wean-"&amp;BN34,""),"")
&amp;IFERROR(IF(AND((BN$33-BN35-150-Sheep!$R$355                                           )&gt;(BN$33-BO$33),(BN$33-BN35-150-Sheep!$R$355                                            )&lt;=0),"Alt1-"   &amp;BN34,""),"")
&amp;IFERROR(IF(AND((BN$33-BN35-150-Sheep!$R$356                                           )&gt;(BN$33-BO$33),(BN$33-BN35-150-Sheep!$R$356                                            )&lt;=0),"Alt2-"   &amp;BN34,""),"")</f>
        <v/>
      </c>
      <c r="BO36" s="266" t="str">
        <f xml:space="preserve">                    IF(AND((BO$33                                  -Sheep!$N$251                               )&gt;(BO$33-BP$33),(BO$33                                  -Sheep!$N$251                                )&lt;=0),"Born","")
&amp;                   IF(AND((BO$33-Sheep!$R$354-Sheep!$N$251                                )&gt;(BO$33-BP$33),(BO$33-Sheep!$R$354-Sheep!$N$251                                )&lt;=0),"WeanStd","")
&amp;                   IF(AND((BO$33-Sheep!$R$355-Sheep!$N$251                                )&gt;(BO$33-BP$33),(BO$33-Sheep!$R$355-Sheep!$N$251                                )&lt;=0),"WeanAlt1","")
&amp;                   IF(AND((BO$33-Sheep!$R$356-Sheep!$N$251                                )&gt;(BO$33-BP$33),(BO$33-Sheep!$R$356-Sheep!$N$251                                )&lt;=0),"WeanAlt2","")
&amp;IFERROR(IF(AND((BO$33-BO35                                                                                     )&gt;(BO$33-BP$33),(BO$33-BO35                                                                                     )&lt;=0),"Join-"    &amp;BO34,""),"")
&amp;IFERROR(IF(AND((BO$33-BO35-INDEX(Sheep!$V$361:$V$368,BO34,1))&gt;(BO$33-BP$33),(BO$33-BO35-INDEX(Sheep!$V$361:$V$368,BO34,1))&lt;=0),"Scan-"  &amp;BO34,""),"")
&amp;IFERROR(IF(AND((BO$33-BO35-150                                                                            )&gt;(BO$33-BP$33),(BO$33-BO35-150                                                                             )&lt;=0),"Birth-" &amp;BO34,""),"")
&amp;IFERROR(IF(AND((BO$33-BO35-150-Sheep!$R$354                                           )&gt;(BO$33-BP$33),(BO$33-BO35-150-Sheep!$R$354                                            )&lt;=0),"Wean-"&amp;BO34,""),"")
&amp;IFERROR(IF(AND((BO$33-BO35-150-Sheep!$R$355                                           )&gt;(BO$33-BP$33),(BO$33-BO35-150-Sheep!$R$355                                            )&lt;=0),"Alt1-"   &amp;BO34,""),"")
&amp;IFERROR(IF(AND((BO$33-BO35-150-Sheep!$R$356                                           )&gt;(BO$33-BP$33),(BO$33-BO35-150-Sheep!$R$356                                            )&lt;=0),"Alt2-"   &amp;BO34,""),"")</f>
        <v/>
      </c>
      <c r="BP36" s="266" t="str">
        <f xml:space="preserve">                    IF(AND((BP$33                                  -Sheep!$N$251                               )&gt;(BP$33-BQ$33),(BP$33                                  -Sheep!$N$251                                )&lt;=0),"Born","")
&amp;                   IF(AND((BP$33-Sheep!$R$354-Sheep!$N$251                                )&gt;(BP$33-BQ$33),(BP$33-Sheep!$R$354-Sheep!$N$251                                )&lt;=0),"WeanStd","")
&amp;                   IF(AND((BP$33-Sheep!$R$355-Sheep!$N$251                                )&gt;(BP$33-BQ$33),(BP$33-Sheep!$R$355-Sheep!$N$251                                )&lt;=0),"WeanAlt1","")
&amp;                   IF(AND((BP$33-Sheep!$R$356-Sheep!$N$251                                )&gt;(BP$33-BQ$33),(BP$33-Sheep!$R$356-Sheep!$N$251                                )&lt;=0),"WeanAlt2","")
&amp;IFERROR(IF(AND((BP$33-BP35                                                                                     )&gt;(BP$33-BQ$33),(BP$33-BP35                                                                                     )&lt;=0),"Join-"    &amp;BP34,""),"")
&amp;IFERROR(IF(AND((BP$33-BP35-INDEX(Sheep!$V$361:$V$368,BP34,1))&gt;(BP$33-BQ$33),(BP$33-BP35-INDEX(Sheep!$V$361:$V$368,BP34,1))&lt;=0),"Scan-"  &amp;BP34,""),"")
&amp;IFERROR(IF(AND((BP$33-BP35-150                                                                            )&gt;(BP$33-BQ$33),(BP$33-BP35-150                                                                             )&lt;=0),"Birth-" &amp;BP34,""),"")
&amp;IFERROR(IF(AND((BP$33-BP35-150-Sheep!$R$354                                           )&gt;(BP$33-BQ$33),(BP$33-BP35-150-Sheep!$R$354                                            )&lt;=0),"Wean-"&amp;BP34,""),"")
&amp;IFERROR(IF(AND((BP$33-BP35-150-Sheep!$R$355                                           )&gt;(BP$33-BQ$33),(BP$33-BP35-150-Sheep!$R$355                                            )&lt;=0),"Alt1-"   &amp;BP34,""),"")
&amp;IFERROR(IF(AND((BP$33-BP35-150-Sheep!$R$356                                           )&gt;(BP$33-BQ$33),(BP$33-BP35-150-Sheep!$R$356                                            )&lt;=0),"Alt2-"   &amp;BP34,""),"")</f>
        <v/>
      </c>
      <c r="BQ36" s="266" t="str">
        <f xml:space="preserve">                    IF(AND((BQ$33                                  -Sheep!$N$251                               )&gt;(BQ$33-BR$33),(BQ$33                                  -Sheep!$N$251                                )&lt;=0),"Born","")
&amp;                   IF(AND((BQ$33-Sheep!$R$354-Sheep!$N$251                                )&gt;(BQ$33-BR$33),(BQ$33-Sheep!$R$354-Sheep!$N$251                                )&lt;=0),"WeanStd","")
&amp;                   IF(AND((BQ$33-Sheep!$R$355-Sheep!$N$251                                )&gt;(BQ$33-BR$33),(BQ$33-Sheep!$R$355-Sheep!$N$251                                )&lt;=0),"WeanAlt1","")
&amp;                   IF(AND((BQ$33-Sheep!$R$356-Sheep!$N$251                                )&gt;(BQ$33-BR$33),(BQ$33-Sheep!$R$356-Sheep!$N$251                                )&lt;=0),"WeanAlt2","")
&amp;IFERROR(IF(AND((BQ$33-BQ35                                                                                     )&gt;(BQ$33-BR$33),(BQ$33-BQ35                                                                                     )&lt;=0),"Join-"    &amp;BQ34,""),"")
&amp;IFERROR(IF(AND((BQ$33-BQ35-INDEX(Sheep!$V$361:$V$368,BQ34,1))&gt;(BQ$33-BR$33),(BQ$33-BQ35-INDEX(Sheep!$V$361:$V$368,BQ34,1))&lt;=0),"Scan-"  &amp;BQ34,""),"")
&amp;IFERROR(IF(AND((BQ$33-BQ35-150                                                                            )&gt;(BQ$33-BR$33),(BQ$33-BQ35-150                                                                             )&lt;=0),"Birth-" &amp;BQ34,""),"")
&amp;IFERROR(IF(AND((BQ$33-BQ35-150-Sheep!$R$354                                           )&gt;(BQ$33-BR$33),(BQ$33-BQ35-150-Sheep!$R$354                                            )&lt;=0),"Wean-"&amp;BQ34,""),"")
&amp;IFERROR(IF(AND((BQ$33-BQ35-150-Sheep!$R$355                                           )&gt;(BQ$33-BR$33),(BQ$33-BQ35-150-Sheep!$R$355                                            )&lt;=0),"Alt1-"   &amp;BQ34,""),"")
&amp;IFERROR(IF(AND((BQ$33-BQ35-150-Sheep!$R$356                                           )&gt;(BQ$33-BR$33),(BQ$33-BQ35-150-Sheep!$R$356                                            )&lt;=0),"Alt2-"   &amp;BQ34,""),"")</f>
        <v>Scan-1</v>
      </c>
      <c r="BR36" s="266" t="str">
        <f xml:space="preserve">                    IF(AND((BR$33                                  -Sheep!$N$251                               )&gt;(BR$33-BS$33),(BR$33                                  -Sheep!$N$251                                )&lt;=0),"Born","")
&amp;                   IF(AND((BR$33-Sheep!$R$354-Sheep!$N$251                                )&gt;(BR$33-BS$33),(BR$33-Sheep!$R$354-Sheep!$N$251                                )&lt;=0),"WeanStd","")
&amp;                   IF(AND((BR$33-Sheep!$R$355-Sheep!$N$251                                )&gt;(BR$33-BS$33),(BR$33-Sheep!$R$355-Sheep!$N$251                                )&lt;=0),"WeanAlt1","")
&amp;                   IF(AND((BR$33-Sheep!$R$356-Sheep!$N$251                                )&gt;(BR$33-BS$33),(BR$33-Sheep!$R$356-Sheep!$N$251                                )&lt;=0),"WeanAlt2","")
&amp;IFERROR(IF(AND((BR$33-BR35                                                                                     )&gt;(BR$33-BS$33),(BR$33-BR35                                                                                     )&lt;=0),"Join-"    &amp;BR34,""),"")
&amp;IFERROR(IF(AND((BR$33-BR35-INDEX(Sheep!$V$361:$V$368,BR34,1))&gt;(BR$33-BS$33),(BR$33-BR35-INDEX(Sheep!$V$361:$V$368,BR34,1))&lt;=0),"Scan-"  &amp;BR34,""),"")
&amp;IFERROR(IF(AND((BR$33-BR35-150                                                                            )&gt;(BR$33-BS$33),(BR$33-BR35-150                                                                             )&lt;=0),"Birth-" &amp;BR34,""),"")
&amp;IFERROR(IF(AND((BR$33-BR35-150-Sheep!$R$354                                           )&gt;(BR$33-BS$33),(BR$33-BR35-150-Sheep!$R$354                                            )&lt;=0),"Wean-"&amp;BR34,""),"")
&amp;IFERROR(IF(AND((BR$33-BR35-150-Sheep!$R$355                                           )&gt;(BR$33-BS$33),(BR$33-BR35-150-Sheep!$R$355                                            )&lt;=0),"Alt1-"   &amp;BR34,""),"")
&amp;IFERROR(IF(AND((BR$33-BR35-150-Sheep!$R$356                                           )&gt;(BR$33-BS$33),(BR$33-BR35-150-Sheep!$R$356                                            )&lt;=0),"Alt2-"   &amp;BR34,""),"")</f>
        <v/>
      </c>
      <c r="BS36" s="266" t="str">
        <f xml:space="preserve">                    IF(AND((BS$33                                  -Sheep!$N$251                               )&gt;(BS$33-BT$33),(BS$33                                  -Sheep!$N$251                                )&lt;=0),"Born","")
&amp;                   IF(AND((BS$33-Sheep!$R$354-Sheep!$N$251                                )&gt;(BS$33-BT$33),(BS$33-Sheep!$R$354-Sheep!$N$251                                )&lt;=0),"WeanStd","")
&amp;                   IF(AND((BS$33-Sheep!$R$355-Sheep!$N$251                                )&gt;(BS$33-BT$33),(BS$33-Sheep!$R$355-Sheep!$N$251                                )&lt;=0),"WeanAlt1","")
&amp;                   IF(AND((BS$33-Sheep!$R$356-Sheep!$N$251                                )&gt;(BS$33-BT$33),(BS$33-Sheep!$R$356-Sheep!$N$251                                )&lt;=0),"WeanAlt2","")
&amp;IFERROR(IF(AND((BS$33-BS35                                                                                     )&gt;(BS$33-BT$33),(BS$33-BS35                                                                                     )&lt;=0),"Join-"    &amp;BS34,""),"")
&amp;IFERROR(IF(AND((BS$33-BS35-INDEX(Sheep!$V$361:$V$368,BS34,1))&gt;(BS$33-BT$33),(BS$33-BS35-INDEX(Sheep!$V$361:$V$368,BS34,1))&lt;=0),"Scan-"  &amp;BS34,""),"")
&amp;IFERROR(IF(AND((BS$33-BS35-150                                                                            )&gt;(BS$33-BT$33),(BS$33-BS35-150                                                                             )&lt;=0),"Birth-" &amp;BS34,""),"")
&amp;IFERROR(IF(AND((BS$33-BS35-150-Sheep!$R$354                                           )&gt;(BS$33-BT$33),(BS$33-BS35-150-Sheep!$R$354                                            )&lt;=0),"Wean-"&amp;BS34,""),"")
&amp;IFERROR(IF(AND((BS$33-BS35-150-Sheep!$R$355                                           )&gt;(BS$33-BT$33),(BS$33-BS35-150-Sheep!$R$355                                            )&lt;=0),"Alt1-"   &amp;BS34,""),"")
&amp;IFERROR(IF(AND((BS$33-BS35-150-Sheep!$R$356                                           )&gt;(BS$33-BT$33),(BS$33-BS35-150-Sheep!$R$356                                            )&lt;=0),"Alt2-"   &amp;BS34,""),"")</f>
        <v/>
      </c>
      <c r="BT36" s="266" t="str">
        <f xml:space="preserve">                    IF(AND((BT$33                                  -Sheep!$N$251                               )&gt;(BT$33-BU$33),(BT$33                                  -Sheep!$N$251                                )&lt;=0),"Born","")
&amp;                   IF(AND((BT$33-Sheep!$R$354-Sheep!$N$251                                )&gt;(BT$33-BU$33),(BT$33-Sheep!$R$354-Sheep!$N$251                                )&lt;=0),"WeanStd","")
&amp;                   IF(AND((BT$33-Sheep!$R$355-Sheep!$N$251                                )&gt;(BT$33-BU$33),(BT$33-Sheep!$R$355-Sheep!$N$251                                )&lt;=0),"WeanAlt1","")
&amp;                   IF(AND((BT$33-Sheep!$R$356-Sheep!$N$251                                )&gt;(BT$33-BU$33),(BT$33-Sheep!$R$356-Sheep!$N$251                                )&lt;=0),"WeanAlt2","")
&amp;IFERROR(IF(AND((BT$33-BT35                                                                                     )&gt;(BT$33-BU$33),(BT$33-BT35                                                                                     )&lt;=0),"Join-"    &amp;BT34,""),"")
&amp;IFERROR(IF(AND((BT$33-BT35-INDEX(Sheep!$V$361:$V$368,BT34,1))&gt;(BT$33-BU$33),(BT$33-BT35-INDEX(Sheep!$V$361:$V$368,BT34,1))&lt;=0),"Scan-"  &amp;BT34,""),"")
&amp;IFERROR(IF(AND((BT$33-BT35-150                                                                            )&gt;(BT$33-BU$33),(BT$33-BT35-150                                                                             )&lt;=0),"Birth-" &amp;BT34,""),"")
&amp;IFERROR(IF(AND((BT$33-BT35-150-Sheep!$R$354                                           )&gt;(BT$33-BU$33),(BT$33-BT35-150-Sheep!$R$354                                            )&lt;=0),"Wean-"&amp;BT34,""),"")
&amp;IFERROR(IF(AND((BT$33-BT35-150-Sheep!$R$355                                           )&gt;(BT$33-BU$33),(BT$33-BT35-150-Sheep!$R$355                                            )&lt;=0),"Alt1-"   &amp;BT34,""),"")
&amp;IFERROR(IF(AND((BT$33-BT35-150-Sheep!$R$356                                           )&gt;(BT$33-BU$33),(BT$33-BT35-150-Sheep!$R$356                                            )&lt;=0),"Alt2-"   &amp;BT34,""),"")</f>
        <v/>
      </c>
      <c r="BU36" s="266" t="str">
        <f xml:space="preserve">                    IF(AND((BU$33                                  -Sheep!$N$251                               )&gt;(BU$33-BV$33),(BU$33                                  -Sheep!$N$251                                )&lt;=0),"Born","")
&amp;                   IF(AND((BU$33-Sheep!$R$354-Sheep!$N$251                                )&gt;(BU$33-BV$33),(BU$33-Sheep!$R$354-Sheep!$N$251                                )&lt;=0),"WeanStd","")
&amp;                   IF(AND((BU$33-Sheep!$R$355-Sheep!$N$251                                )&gt;(BU$33-BV$33),(BU$33-Sheep!$R$355-Sheep!$N$251                                )&lt;=0),"WeanAlt1","")
&amp;                   IF(AND((BU$33-Sheep!$R$356-Sheep!$N$251                                )&gt;(BU$33-BV$33),(BU$33-Sheep!$R$356-Sheep!$N$251                                )&lt;=0),"WeanAlt2","")
&amp;IFERROR(IF(AND((BU$33-BU35                                                                                     )&gt;(BU$33-BV$33),(BU$33-BU35                                                                                     )&lt;=0),"Join-"    &amp;BU34,""),"")
&amp;IFERROR(IF(AND((BU$33-BU35-INDEX(Sheep!$V$361:$V$368,BU34,1))&gt;(BU$33-BV$33),(BU$33-BU35-INDEX(Sheep!$V$361:$V$368,BU34,1))&lt;=0),"Scan-"  &amp;BU34,""),"")
&amp;IFERROR(IF(AND((BU$33-BU35-150                                                                            )&gt;(BU$33-BV$33),(BU$33-BU35-150                                                                             )&lt;=0),"Birth-" &amp;BU34,""),"")
&amp;IFERROR(IF(AND((BU$33-BU35-150-Sheep!$R$354                                           )&gt;(BU$33-BV$33),(BU$33-BU35-150-Sheep!$R$354                                            )&lt;=0),"Wean-"&amp;BU34,""),"")
&amp;IFERROR(IF(AND((BU$33-BU35-150-Sheep!$R$355                                           )&gt;(BU$33-BV$33),(BU$33-BU35-150-Sheep!$R$355                                            )&lt;=0),"Alt1-"   &amp;BU34,""),"")
&amp;IFERROR(IF(AND((BU$33-BU35-150-Sheep!$R$356                                           )&gt;(BU$33-BV$33),(BU$33-BU35-150-Sheep!$R$356                                            )&lt;=0),"Alt2-"   &amp;BU34,""),"")</f>
        <v/>
      </c>
      <c r="BV36" s="266" t="str">
        <f xml:space="preserve">                    IF(AND((BV$33                                  -Sheep!$N$251                               )&gt;(BV$33-BW$33),(BV$33                                  -Sheep!$N$251                                )&lt;=0),"Born","")
&amp;                   IF(AND((BV$33-Sheep!$R$354-Sheep!$N$251                                )&gt;(BV$33-BW$33),(BV$33-Sheep!$R$354-Sheep!$N$251                                )&lt;=0),"WeanStd","")
&amp;                   IF(AND((BV$33-Sheep!$R$355-Sheep!$N$251                                )&gt;(BV$33-BW$33),(BV$33-Sheep!$R$355-Sheep!$N$251                                )&lt;=0),"WeanAlt1","")
&amp;                   IF(AND((BV$33-Sheep!$R$356-Sheep!$N$251                                )&gt;(BV$33-BW$33),(BV$33-Sheep!$R$356-Sheep!$N$251                                )&lt;=0),"WeanAlt2","")
&amp;IFERROR(IF(AND((BV$33-BV35                                                                                     )&gt;(BV$33-BW$33),(BV$33-BV35                                                                                     )&lt;=0),"Join-"    &amp;BV34,""),"")
&amp;IFERROR(IF(AND((BV$33-BV35-INDEX(Sheep!$V$361:$V$368,BV34,1))&gt;(BV$33-BW$33),(BV$33-BV35-INDEX(Sheep!$V$361:$V$368,BV34,1))&lt;=0),"Scan-"  &amp;BV34,""),"")
&amp;IFERROR(IF(AND((BV$33-BV35-150                                                                            )&gt;(BV$33-BW$33),(BV$33-BV35-150                                                                             )&lt;=0),"Birth-" &amp;BV34,""),"")
&amp;IFERROR(IF(AND((BV$33-BV35-150-Sheep!$R$354                                           )&gt;(BV$33-BW$33),(BV$33-BV35-150-Sheep!$R$354                                            )&lt;=0),"Wean-"&amp;BV34,""),"")
&amp;IFERROR(IF(AND((BV$33-BV35-150-Sheep!$R$355                                           )&gt;(BV$33-BW$33),(BV$33-BV35-150-Sheep!$R$355                                            )&lt;=0),"Alt1-"   &amp;BV34,""),"")
&amp;IFERROR(IF(AND((BV$33-BV35-150-Sheep!$R$356                                           )&gt;(BV$33-BW$33),(BV$33-BV35-150-Sheep!$R$356                                            )&lt;=0),"Alt2-"   &amp;BV34,""),"")</f>
        <v/>
      </c>
      <c r="BW36" s="266" t="str">
        <f xml:space="preserve">                    IF(AND((BW$33                                  -Sheep!$N$251                               )&gt;(BW$33-BX$33),(BW$33                                  -Sheep!$N$251                                )&lt;=0),"Born","")
&amp;                   IF(AND((BW$33-Sheep!$R$354-Sheep!$N$251                                )&gt;(BW$33-BX$33),(BW$33-Sheep!$R$354-Sheep!$N$251                                )&lt;=0),"WeanStd","")
&amp;                   IF(AND((BW$33-Sheep!$R$355-Sheep!$N$251                                )&gt;(BW$33-BX$33),(BW$33-Sheep!$R$355-Sheep!$N$251                                )&lt;=0),"WeanAlt1","")
&amp;                   IF(AND((BW$33-Sheep!$R$356-Sheep!$N$251                                )&gt;(BW$33-BX$33),(BW$33-Sheep!$R$356-Sheep!$N$251                                )&lt;=0),"WeanAlt2","")
&amp;IFERROR(IF(AND((BW$33-BW35                                                                                     )&gt;(BW$33-BX$33),(BW$33-BW35                                                                                     )&lt;=0),"Join-"    &amp;BW34,""),"")
&amp;IFERROR(IF(AND((BW$33-BW35-INDEX(Sheep!$V$361:$V$368,BW34,1))&gt;(BW$33-BX$33),(BW$33-BW35-INDEX(Sheep!$V$361:$V$368,BW34,1))&lt;=0),"Scan-"  &amp;BW34,""),"")
&amp;IFERROR(IF(AND((BW$33-BW35-150                                                                            )&gt;(BW$33-BX$33),(BW$33-BW35-150                                                                             )&lt;=0),"Birth-" &amp;BW34,""),"")
&amp;IFERROR(IF(AND((BW$33-BW35-150-Sheep!$R$354                                           )&gt;(BW$33-BX$33),(BW$33-BW35-150-Sheep!$R$354                                            )&lt;=0),"Wean-"&amp;BW34,""),"")
&amp;IFERROR(IF(AND((BW$33-BW35-150-Sheep!$R$355                                           )&gt;(BW$33-BX$33),(BW$33-BW35-150-Sheep!$R$355                                            )&lt;=0),"Alt1-"   &amp;BW34,""),"")
&amp;IFERROR(IF(AND((BW$33-BW35-150-Sheep!$R$356                                           )&gt;(BW$33-BX$33),(BW$33-BW35-150-Sheep!$R$356                                            )&lt;=0),"Alt2-"   &amp;BW34,""),"")</f>
        <v/>
      </c>
      <c r="BX36" s="266" t="str">
        <f xml:space="preserve">                    IF(AND((BX$33                                  -Sheep!$N$251                               )&gt;(BX$33-BY$33),(BX$33                                  -Sheep!$N$251                                )&lt;=0),"Born","")
&amp;                   IF(AND((BX$33-Sheep!$R$354-Sheep!$N$251                                )&gt;(BX$33-BY$33),(BX$33-Sheep!$R$354-Sheep!$N$251                                )&lt;=0),"WeanStd","")
&amp;                   IF(AND((BX$33-Sheep!$R$355-Sheep!$N$251                                )&gt;(BX$33-BY$33),(BX$33-Sheep!$R$355-Sheep!$N$251                                )&lt;=0),"WeanAlt1","")
&amp;                   IF(AND((BX$33-Sheep!$R$356-Sheep!$N$251                                )&gt;(BX$33-BY$33),(BX$33-Sheep!$R$356-Sheep!$N$251                                )&lt;=0),"WeanAlt2","")
&amp;IFERROR(IF(AND((BX$33-BX35                                                                                     )&gt;(BX$33-BY$33),(BX$33-BX35                                                                                     )&lt;=0),"Join-"    &amp;BX34,""),"")
&amp;IFERROR(IF(AND((BX$33-BX35-INDEX(Sheep!$V$361:$V$368,BX34,1))&gt;(BX$33-BY$33),(BX$33-BX35-INDEX(Sheep!$V$361:$V$368,BX34,1))&lt;=0),"Scan-"  &amp;BX34,""),"")
&amp;IFERROR(IF(AND((BX$33-BX35-150                                                                            )&gt;(BX$33-BY$33),(BX$33-BX35-150                                                                             )&lt;=0),"Birth-" &amp;BX34,""),"")
&amp;IFERROR(IF(AND((BX$33-BX35-150-Sheep!$R$354                                           )&gt;(BX$33-BY$33),(BX$33-BX35-150-Sheep!$R$354                                            )&lt;=0),"Wean-"&amp;BX34,""),"")
&amp;IFERROR(IF(AND((BX$33-BX35-150-Sheep!$R$355                                           )&gt;(BX$33-BY$33),(BX$33-BX35-150-Sheep!$R$355                                            )&lt;=0),"Alt1-"   &amp;BX34,""),"")
&amp;IFERROR(IF(AND((BX$33-BX35-150-Sheep!$R$356                                           )&gt;(BX$33-BY$33),(BX$33-BX35-150-Sheep!$R$356                                            )&lt;=0),"Alt2-"   &amp;BX34,""),"")</f>
        <v/>
      </c>
      <c r="BY36" s="266" t="str">
        <f xml:space="preserve">                    IF(AND((BY$33                                  -Sheep!$N$251                               )&gt;(BY$33-BZ$33),(BY$33                                  -Sheep!$N$251                                )&lt;=0),"Born","")
&amp;                   IF(AND((BY$33-Sheep!$R$354-Sheep!$N$251                                )&gt;(BY$33-BZ$33),(BY$33-Sheep!$R$354-Sheep!$N$251                                )&lt;=0),"WeanStd","")
&amp;                   IF(AND((BY$33-Sheep!$R$355-Sheep!$N$251                                )&gt;(BY$33-BZ$33),(BY$33-Sheep!$R$355-Sheep!$N$251                                )&lt;=0),"WeanAlt1","")
&amp;                   IF(AND((BY$33-Sheep!$R$356-Sheep!$N$251                                )&gt;(BY$33-BZ$33),(BY$33-Sheep!$R$356-Sheep!$N$251                                )&lt;=0),"WeanAlt2","")
&amp;IFERROR(IF(AND((BY$33-BY35                                                                                     )&gt;(BY$33-BZ$33),(BY$33-BY35                                                                                     )&lt;=0),"Join-"    &amp;BY34,""),"")
&amp;IFERROR(IF(AND((BY$33-BY35-INDEX(Sheep!$V$361:$V$368,BY34,1))&gt;(BY$33-BZ$33),(BY$33-BY35-INDEX(Sheep!$V$361:$V$368,BY34,1))&lt;=0),"Scan-"  &amp;BY34,""),"")
&amp;IFERROR(IF(AND((BY$33-BY35-150                                                                            )&gt;(BY$33-BZ$33),(BY$33-BY35-150                                                                             )&lt;=0),"Birth-" &amp;BY34,""),"")
&amp;IFERROR(IF(AND((BY$33-BY35-150-Sheep!$R$354                                           )&gt;(BY$33-BZ$33),(BY$33-BY35-150-Sheep!$R$354                                            )&lt;=0),"Wean-"&amp;BY34,""),"")
&amp;IFERROR(IF(AND((BY$33-BY35-150-Sheep!$R$355                                           )&gt;(BY$33-BZ$33),(BY$33-BY35-150-Sheep!$R$355                                            )&lt;=0),"Alt1-"   &amp;BY34,""),"")
&amp;IFERROR(IF(AND((BY$33-BY35-150-Sheep!$R$356                                           )&gt;(BY$33-BZ$33),(BY$33-BY35-150-Sheep!$R$356                                            )&lt;=0),"Alt2-"   &amp;BY34,""),"")</f>
        <v/>
      </c>
      <c r="BZ36" s="266" t="str">
        <f xml:space="preserve">                    IF(AND((BZ$33                                  -Sheep!$N$251                               )&gt;(BZ$33-CA$33),(BZ$33                                  -Sheep!$N$251                                )&lt;=0),"Born","")
&amp;                   IF(AND((BZ$33-Sheep!$R$354-Sheep!$N$251                                )&gt;(BZ$33-CA$33),(BZ$33-Sheep!$R$354-Sheep!$N$251                                )&lt;=0),"WeanStd","")
&amp;                   IF(AND((BZ$33-Sheep!$R$355-Sheep!$N$251                                )&gt;(BZ$33-CA$33),(BZ$33-Sheep!$R$355-Sheep!$N$251                                )&lt;=0),"WeanAlt1","")
&amp;                   IF(AND((BZ$33-Sheep!$R$356-Sheep!$N$251                                )&gt;(BZ$33-CA$33),(BZ$33-Sheep!$R$356-Sheep!$N$251                                )&lt;=0),"WeanAlt2","")
&amp;IFERROR(IF(AND((BZ$33-BZ35                                                                                     )&gt;(BZ$33-CA$33),(BZ$33-BZ35                                                                                     )&lt;=0),"Join-"    &amp;BZ34,""),"")
&amp;IFERROR(IF(AND((BZ$33-BZ35-INDEX(Sheep!$V$361:$V$368,BZ34,1))&gt;(BZ$33-CA$33),(BZ$33-BZ35-INDEX(Sheep!$V$361:$V$368,BZ34,1))&lt;=0),"Scan-"  &amp;BZ34,""),"")
&amp;IFERROR(IF(AND((BZ$33-BZ35-150                                                                            )&gt;(BZ$33-CA$33),(BZ$33-BZ35-150                                                                             )&lt;=0),"Birth-" &amp;BZ34,""),"")
&amp;IFERROR(IF(AND((BZ$33-BZ35-150-Sheep!$R$354                                           )&gt;(BZ$33-CA$33),(BZ$33-BZ35-150-Sheep!$R$354                                            )&lt;=0),"Wean-"&amp;BZ34,""),"")
&amp;IFERROR(IF(AND((BZ$33-BZ35-150-Sheep!$R$355                                           )&gt;(BZ$33-CA$33),(BZ$33-BZ35-150-Sheep!$R$355                                            )&lt;=0),"Alt1-"   &amp;BZ34,""),"")
&amp;IFERROR(IF(AND((BZ$33-BZ35-150-Sheep!$R$356                                           )&gt;(BZ$33-CA$33),(BZ$33-BZ35-150-Sheep!$R$356                                            )&lt;=0),"Alt2-"   &amp;BZ34,""),"")</f>
        <v/>
      </c>
      <c r="CA36" s="266" t="str">
        <f xml:space="preserve">                    IF(AND((CA$33                                  -Sheep!$N$251                               )&gt;(CA$33-CB$33),(CA$33                                  -Sheep!$N$251                                )&lt;=0),"Born","")
&amp;                   IF(AND((CA$33-Sheep!$R$354-Sheep!$N$251                                )&gt;(CA$33-CB$33),(CA$33-Sheep!$R$354-Sheep!$N$251                                )&lt;=0),"WeanStd","")
&amp;                   IF(AND((CA$33-Sheep!$R$355-Sheep!$N$251                                )&gt;(CA$33-CB$33),(CA$33-Sheep!$R$355-Sheep!$N$251                                )&lt;=0),"WeanAlt1","")
&amp;                   IF(AND((CA$33-Sheep!$R$356-Sheep!$N$251                                )&gt;(CA$33-CB$33),(CA$33-Sheep!$R$356-Sheep!$N$251                                )&lt;=0),"WeanAlt2","")
&amp;IFERROR(IF(AND((CA$33-CA35                                                                                     )&gt;(CA$33-CB$33),(CA$33-CA35                                                                                     )&lt;=0),"Join-"    &amp;CA34,""),"")
&amp;IFERROR(IF(AND((CA$33-CA35-INDEX(Sheep!$V$361:$V$368,CA34,1))&gt;(CA$33-CB$33),(CA$33-CA35-INDEX(Sheep!$V$361:$V$368,CA34,1))&lt;=0),"Scan-"  &amp;CA34,""),"")
&amp;IFERROR(IF(AND((CA$33-CA35-150                                                                            )&gt;(CA$33-CB$33),(CA$33-CA35-150                                                                             )&lt;=0),"Birth-" &amp;CA34,""),"")
&amp;IFERROR(IF(AND((CA$33-CA35-150-Sheep!$R$354                                           )&gt;(CA$33-CB$33),(CA$33-CA35-150-Sheep!$R$354                                            )&lt;=0),"Wean-"&amp;CA34,""),"")
&amp;IFERROR(IF(AND((CA$33-CA35-150-Sheep!$R$355                                           )&gt;(CA$33-CB$33),(CA$33-CA35-150-Sheep!$R$355                                            )&lt;=0),"Alt1-"   &amp;CA34,""),"")
&amp;IFERROR(IF(AND((CA$33-CA35-150-Sheep!$R$356                                           )&gt;(CA$33-CB$33),(CA$33-CA35-150-Sheep!$R$356                                            )&lt;=0),"Alt2-"   &amp;CA34,""),"")</f>
        <v/>
      </c>
      <c r="CB36" s="266" t="str">
        <f xml:space="preserve">                    IF(AND((CB$33                                  -Sheep!$N$251                               )&gt;(CB$33-CC$33),(CB$33                                  -Sheep!$N$251                                )&lt;=0),"Born","")
&amp;                   IF(AND((CB$33-Sheep!$R$354-Sheep!$N$251                                )&gt;(CB$33-CC$33),(CB$33-Sheep!$R$354-Sheep!$N$251                                )&lt;=0),"WeanStd","")
&amp;                   IF(AND((CB$33-Sheep!$R$355-Sheep!$N$251                                )&gt;(CB$33-CC$33),(CB$33-Sheep!$R$355-Sheep!$N$251                                )&lt;=0),"WeanAlt1","")
&amp;                   IF(AND((CB$33-Sheep!$R$356-Sheep!$N$251                                )&gt;(CB$33-CC$33),(CB$33-Sheep!$R$356-Sheep!$N$251                                )&lt;=0),"WeanAlt2","")
&amp;IFERROR(IF(AND((CB$33-CB35                                                                                     )&gt;(CB$33-CC$33),(CB$33-CB35                                                                                     )&lt;=0),"Join-"    &amp;CB34,""),"")
&amp;IFERROR(IF(AND((CB$33-CB35-INDEX(Sheep!$V$361:$V$368,CB34,1))&gt;(CB$33-CC$33),(CB$33-CB35-INDEX(Sheep!$V$361:$V$368,CB34,1))&lt;=0),"Scan-"  &amp;CB34,""),"")
&amp;IFERROR(IF(AND((CB$33-CB35-150                                                                            )&gt;(CB$33-CC$33),(CB$33-CB35-150                                                                             )&lt;=0),"Birth-" &amp;CB34,""),"")
&amp;IFERROR(IF(AND((CB$33-CB35-150-Sheep!$R$354                                           )&gt;(CB$33-CC$33),(CB$33-CB35-150-Sheep!$R$354                                            )&lt;=0),"Wean-"&amp;CB34,""),"")
&amp;IFERROR(IF(AND((CB$33-CB35-150-Sheep!$R$355                                           )&gt;(CB$33-CC$33),(CB$33-CB35-150-Sheep!$R$355                                            )&lt;=0),"Alt1-"   &amp;CB34,""),"")
&amp;IFERROR(IF(AND((CB$33-CB35-150-Sheep!$R$356                                           )&gt;(CB$33-CC$33),(CB$33-CB35-150-Sheep!$R$356                                            )&lt;=0),"Alt2-"   &amp;CB34,""),"")</f>
        <v/>
      </c>
      <c r="CC36" s="266" t="str">
        <f xml:space="preserve">                    IF(AND((CC$33                                  -Sheep!$N$251                               )&gt;(CC$33-CD$33),(CC$33                                  -Sheep!$N$251                                )&lt;=0),"Born","")
&amp;                   IF(AND((CC$33-Sheep!$R$354-Sheep!$N$251                                )&gt;(CC$33-CD$33),(CC$33-Sheep!$R$354-Sheep!$N$251                                )&lt;=0),"WeanStd","")
&amp;                   IF(AND((CC$33-Sheep!$R$355-Sheep!$N$251                                )&gt;(CC$33-CD$33),(CC$33-Sheep!$R$355-Sheep!$N$251                                )&lt;=0),"WeanAlt1","")
&amp;                   IF(AND((CC$33-Sheep!$R$356-Sheep!$N$251                                )&gt;(CC$33-CD$33),(CC$33-Sheep!$R$356-Sheep!$N$251                                )&lt;=0),"WeanAlt2","")
&amp;IFERROR(IF(AND((CC$33-CC35                                                                                     )&gt;(CC$33-CD$33),(CC$33-CC35                                                                                     )&lt;=0),"Join-"    &amp;CC34,""),"")
&amp;IFERROR(IF(AND((CC$33-CC35-INDEX(Sheep!$V$361:$V$368,CC34,1))&gt;(CC$33-CD$33),(CC$33-CC35-INDEX(Sheep!$V$361:$V$368,CC34,1))&lt;=0),"Scan-"  &amp;CC34,""),"")
&amp;IFERROR(IF(AND((CC$33-CC35-150                                                                            )&gt;(CC$33-CD$33),(CC$33-CC35-150                                                                             )&lt;=0),"Birth-" &amp;CC34,""),"")
&amp;IFERROR(IF(AND((CC$33-CC35-150-Sheep!$R$354                                           )&gt;(CC$33-CD$33),(CC$33-CC35-150-Sheep!$R$354                                            )&lt;=0),"Wean-"&amp;CC34,""),"")
&amp;IFERROR(IF(AND((CC$33-CC35-150-Sheep!$R$355                                           )&gt;(CC$33-CD$33),(CC$33-CC35-150-Sheep!$R$355                                            )&lt;=0),"Alt1-"   &amp;CC34,""),"")
&amp;IFERROR(IF(AND((CC$33-CC35-150-Sheep!$R$356                                           )&gt;(CC$33-CD$33),(CC$33-CC35-150-Sheep!$R$356                                            )&lt;=0),"Alt2-"   &amp;CC34,""),"")</f>
        <v>Birth-1</v>
      </c>
      <c r="CD36" s="266" t="str">
        <f xml:space="preserve">                    IF(AND((CD$33                                  -Sheep!$N$251                               )&gt;(CD$33-CE$33),(CD$33                                  -Sheep!$N$251                                )&lt;=0),"Born","")
&amp;                   IF(AND((CD$33-Sheep!$R$354-Sheep!$N$251                                )&gt;(CD$33-CE$33),(CD$33-Sheep!$R$354-Sheep!$N$251                                )&lt;=0),"WeanStd","")
&amp;                   IF(AND((CD$33-Sheep!$R$355-Sheep!$N$251                                )&gt;(CD$33-CE$33),(CD$33-Sheep!$R$355-Sheep!$N$251                                )&lt;=0),"WeanAlt1","")
&amp;                   IF(AND((CD$33-Sheep!$R$356-Sheep!$N$251                                )&gt;(CD$33-CE$33),(CD$33-Sheep!$R$356-Sheep!$N$251                                )&lt;=0),"WeanAlt2","")
&amp;IFERROR(IF(AND((CD$33-CD35                                                                                     )&gt;(CD$33-CE$33),(CD$33-CD35                                                                                     )&lt;=0),"Join-"    &amp;CD34,""),"")
&amp;IFERROR(IF(AND((CD$33-CD35-INDEX(Sheep!$V$361:$V$368,CD34,1))&gt;(CD$33-CE$33),(CD$33-CD35-INDEX(Sheep!$V$361:$V$368,CD34,1))&lt;=0),"Scan-"  &amp;CD34,""),"")
&amp;IFERROR(IF(AND((CD$33-CD35-150                                                                            )&gt;(CD$33-CE$33),(CD$33-CD35-150                                                                             )&lt;=0),"Birth-" &amp;CD34,""),"")
&amp;IFERROR(IF(AND((CD$33-CD35-150-Sheep!$R$354                                           )&gt;(CD$33-CE$33),(CD$33-CD35-150-Sheep!$R$354                                            )&lt;=0),"Wean-"&amp;CD34,""),"")
&amp;IFERROR(IF(AND((CD$33-CD35-150-Sheep!$R$355                                           )&gt;(CD$33-CE$33),(CD$33-CD35-150-Sheep!$R$355                                            )&lt;=0),"Alt1-"   &amp;CD34,""),"")
&amp;IFERROR(IF(AND((CD$33-CD35-150-Sheep!$R$356                                           )&gt;(CD$33-CE$33),(CD$33-CD35-150-Sheep!$R$356                                            )&lt;=0),"Alt2-"   &amp;CD34,""),"")</f>
        <v/>
      </c>
      <c r="CE36" s="266" t="str">
        <f xml:space="preserve">                    IF(AND((CE$33                                  -Sheep!$N$251                               )&gt;(CE$33-CF$33),(CE$33                                  -Sheep!$N$251                                )&lt;=0),"Born","")
&amp;                   IF(AND((CE$33-Sheep!$R$354-Sheep!$N$251                                )&gt;(CE$33-CF$33),(CE$33-Sheep!$R$354-Sheep!$N$251                                )&lt;=0),"WeanStd","")
&amp;                   IF(AND((CE$33-Sheep!$R$355-Sheep!$N$251                                )&gt;(CE$33-CF$33),(CE$33-Sheep!$R$355-Sheep!$N$251                                )&lt;=0),"WeanAlt1","")
&amp;                   IF(AND((CE$33-Sheep!$R$356-Sheep!$N$251                                )&gt;(CE$33-CF$33),(CE$33-Sheep!$R$356-Sheep!$N$251                                )&lt;=0),"WeanAlt2","")
&amp;IFERROR(IF(AND((CE$33-CE35                                                                                     )&gt;(CE$33-CF$33),(CE$33-CE35                                                                                     )&lt;=0),"Join-"    &amp;CE34,""),"")
&amp;IFERROR(IF(AND((CE$33-CE35-INDEX(Sheep!$V$361:$V$368,CE34,1))&gt;(CE$33-CF$33),(CE$33-CE35-INDEX(Sheep!$V$361:$V$368,CE34,1))&lt;=0),"Scan-"  &amp;CE34,""),"")
&amp;IFERROR(IF(AND((CE$33-CE35-150                                                                            )&gt;(CE$33-CF$33),(CE$33-CE35-150                                                                             )&lt;=0),"Birth-" &amp;CE34,""),"")
&amp;IFERROR(IF(AND((CE$33-CE35-150-Sheep!$R$354                                           )&gt;(CE$33-CF$33),(CE$33-CE35-150-Sheep!$R$354                                            )&lt;=0),"Wean-"&amp;CE34,""),"")
&amp;IFERROR(IF(AND((CE$33-CE35-150-Sheep!$R$355                                           )&gt;(CE$33-CF$33),(CE$33-CE35-150-Sheep!$R$355                                            )&lt;=0),"Alt1-"   &amp;CE34,""),"")
&amp;IFERROR(IF(AND((CE$33-CE35-150-Sheep!$R$356                                           )&gt;(CE$33-CF$33),(CE$33-CE35-150-Sheep!$R$356                                            )&lt;=0),"Alt2-"   &amp;CE34,""),"")</f>
        <v/>
      </c>
      <c r="CF36" s="266" t="str">
        <f xml:space="preserve">                    IF(AND((CF$33                                  -Sheep!$N$251                               )&gt;(CF$33-CG$33),(CF$33                                  -Sheep!$N$251                                )&lt;=0),"Born","")
&amp;                   IF(AND((CF$33-Sheep!$R$354-Sheep!$N$251                                )&gt;(CF$33-CG$33),(CF$33-Sheep!$R$354-Sheep!$N$251                                )&lt;=0),"WeanStd","")
&amp;                   IF(AND((CF$33-Sheep!$R$355-Sheep!$N$251                                )&gt;(CF$33-CG$33),(CF$33-Sheep!$R$355-Sheep!$N$251                                )&lt;=0),"WeanAlt1","")
&amp;                   IF(AND((CF$33-Sheep!$R$356-Sheep!$N$251                                )&gt;(CF$33-CG$33),(CF$33-Sheep!$R$356-Sheep!$N$251                                )&lt;=0),"WeanAlt2","")
&amp;IFERROR(IF(AND((CF$33-CF35                                                                                     )&gt;(CF$33-CG$33),(CF$33-CF35                                                                                     )&lt;=0),"Join-"    &amp;CF34,""),"")
&amp;IFERROR(IF(AND((CF$33-CF35-INDEX(Sheep!$V$361:$V$368,CF34,1))&gt;(CF$33-CG$33),(CF$33-CF35-INDEX(Sheep!$V$361:$V$368,CF34,1))&lt;=0),"Scan-"  &amp;CF34,""),"")
&amp;IFERROR(IF(AND((CF$33-CF35-150                                                                            )&gt;(CF$33-CG$33),(CF$33-CF35-150                                                                             )&lt;=0),"Birth-" &amp;CF34,""),"")
&amp;IFERROR(IF(AND((CF$33-CF35-150-Sheep!$R$354                                           )&gt;(CF$33-CG$33),(CF$33-CF35-150-Sheep!$R$354                                            )&lt;=0),"Wean-"&amp;CF34,""),"")
&amp;IFERROR(IF(AND((CF$33-CF35-150-Sheep!$R$355                                           )&gt;(CF$33-CG$33),(CF$33-CF35-150-Sheep!$R$355                                            )&lt;=0),"Alt1-"   &amp;CF34,""),"")
&amp;IFERROR(IF(AND((CF$33-CF35-150-Sheep!$R$356                                           )&gt;(CF$33-CG$33),(CF$33-CF35-150-Sheep!$R$356                                            )&lt;=0),"Alt2-"   &amp;CF34,""),"")</f>
        <v/>
      </c>
      <c r="CG36" s="266" t="str">
        <f xml:space="preserve">                    IF(AND((CG$33                                  -Sheep!$N$251                               )&gt;(CG$33-CH$33),(CG$33                                  -Sheep!$N$251                                )&lt;=0),"Born","")
&amp;                   IF(AND((CG$33-Sheep!$R$354-Sheep!$N$251                                )&gt;(CG$33-CH$33),(CG$33-Sheep!$R$354-Sheep!$N$251                                )&lt;=0),"WeanStd","")
&amp;                   IF(AND((CG$33-Sheep!$R$355-Sheep!$N$251                                )&gt;(CG$33-CH$33),(CG$33-Sheep!$R$355-Sheep!$N$251                                )&lt;=0),"WeanAlt1","")
&amp;                   IF(AND((CG$33-Sheep!$R$356-Sheep!$N$251                                )&gt;(CG$33-CH$33),(CG$33-Sheep!$R$356-Sheep!$N$251                                )&lt;=0),"WeanAlt2","")
&amp;IFERROR(IF(AND((CG$33-CG35                                                                                     )&gt;(CG$33-CH$33),(CG$33-CG35                                                                                     )&lt;=0),"Join-"    &amp;CG34,""),"")
&amp;IFERROR(IF(AND((CG$33-CG35-INDEX(Sheep!$V$361:$V$368,CG34,1))&gt;(CG$33-CH$33),(CG$33-CG35-INDEX(Sheep!$V$361:$V$368,CG34,1))&lt;=0),"Scan-"  &amp;CG34,""),"")
&amp;IFERROR(IF(AND((CG$33-CG35-150                                                                            )&gt;(CG$33-CH$33),(CG$33-CG35-150                                                                             )&lt;=0),"Birth-" &amp;CG34,""),"")
&amp;IFERROR(IF(AND((CG$33-CG35-150-Sheep!$R$354                                           )&gt;(CG$33-CH$33),(CG$33-CG35-150-Sheep!$R$354                                            )&lt;=0),"Wean-"&amp;CG34,""),"")
&amp;IFERROR(IF(AND((CG$33-CG35-150-Sheep!$R$355                                           )&gt;(CG$33-CH$33),(CG$33-CG35-150-Sheep!$R$355                                            )&lt;=0),"Alt1-"   &amp;CG34,""),"")
&amp;IFERROR(IF(AND((CG$33-CG35-150-Sheep!$R$356                                           )&gt;(CG$33-CH$33),(CG$33-CG35-150-Sheep!$R$356                                            )&lt;=0),"Alt2-"   &amp;CG34,""),"")</f>
        <v/>
      </c>
      <c r="CH36" s="266" t="str">
        <f xml:space="preserve">                    IF(AND((CH$33                                  -Sheep!$N$251                               )&gt;(CH$33-CI$33),(CH$33                                  -Sheep!$N$251                                )&lt;=0),"Born","")
&amp;                   IF(AND((CH$33-Sheep!$R$354-Sheep!$N$251                                )&gt;(CH$33-CI$33),(CH$33-Sheep!$R$354-Sheep!$N$251                                )&lt;=0),"WeanStd","")
&amp;                   IF(AND((CH$33-Sheep!$R$355-Sheep!$N$251                                )&gt;(CH$33-CI$33),(CH$33-Sheep!$R$355-Sheep!$N$251                                )&lt;=0),"WeanAlt1","")
&amp;                   IF(AND((CH$33-Sheep!$R$356-Sheep!$N$251                                )&gt;(CH$33-CI$33),(CH$33-Sheep!$R$356-Sheep!$N$251                                )&lt;=0),"WeanAlt2","")
&amp;IFERROR(IF(AND((CH$33-CH35                                                                                     )&gt;(CH$33-CI$33),(CH$33-CH35                                                                                     )&lt;=0),"Join-"    &amp;CH34,""),"")
&amp;IFERROR(IF(AND((CH$33-CH35-INDEX(Sheep!$V$361:$V$368,CH34,1))&gt;(CH$33-CI$33),(CH$33-CH35-INDEX(Sheep!$V$361:$V$368,CH34,1))&lt;=0),"Scan-"  &amp;CH34,""),"")
&amp;IFERROR(IF(AND((CH$33-CH35-150                                                                            )&gt;(CH$33-CI$33),(CH$33-CH35-150                                                                             )&lt;=0),"Birth-" &amp;CH34,""),"")
&amp;IFERROR(IF(AND((CH$33-CH35-150-Sheep!$R$354                                           )&gt;(CH$33-CI$33),(CH$33-CH35-150-Sheep!$R$354                                            )&lt;=0),"Wean-"&amp;CH34,""),"")
&amp;IFERROR(IF(AND((CH$33-CH35-150-Sheep!$R$355                                           )&gt;(CH$33-CI$33),(CH$33-CH35-150-Sheep!$R$355                                            )&lt;=0),"Alt1-"   &amp;CH34,""),"")
&amp;IFERROR(IF(AND((CH$33-CH35-150-Sheep!$R$356                                           )&gt;(CH$33-CI$33),(CH$33-CH35-150-Sheep!$R$356                                            )&lt;=0),"Alt2-"   &amp;CH34,""),"")</f>
        <v/>
      </c>
      <c r="CI36" s="266" t="str">
        <f xml:space="preserve">                    IF(AND((CI$33                                  -Sheep!$N$251                               )&gt;(CI$33-CJ$33),(CI$33                                  -Sheep!$N$251                                )&lt;=0),"Born","")
&amp;                   IF(AND((CI$33-Sheep!$R$354-Sheep!$N$251                                )&gt;(CI$33-CJ$33),(CI$33-Sheep!$R$354-Sheep!$N$251                                )&lt;=0),"WeanStd","")
&amp;                   IF(AND((CI$33-Sheep!$R$355-Sheep!$N$251                                )&gt;(CI$33-CJ$33),(CI$33-Sheep!$R$355-Sheep!$N$251                                )&lt;=0),"WeanAlt1","")
&amp;                   IF(AND((CI$33-Sheep!$R$356-Sheep!$N$251                                )&gt;(CI$33-CJ$33),(CI$33-Sheep!$R$356-Sheep!$N$251                                )&lt;=0),"WeanAlt2","")
&amp;IFERROR(IF(AND((CI$33-CI35                                                                                     )&gt;(CI$33-CJ$33),(CI$33-CI35                                                                                     )&lt;=0),"Join-"    &amp;CI34,""),"")
&amp;IFERROR(IF(AND((CI$33-CI35-INDEX(Sheep!$V$361:$V$368,CI34,1))&gt;(CI$33-CJ$33),(CI$33-CI35-INDEX(Sheep!$V$361:$V$368,CI34,1))&lt;=0),"Scan-"  &amp;CI34,""),"")
&amp;IFERROR(IF(AND((CI$33-CI35-150                                                                            )&gt;(CI$33-CJ$33),(CI$33-CI35-150                                                                             )&lt;=0),"Birth-" &amp;CI34,""),"")
&amp;IFERROR(IF(AND((CI$33-CI35-150-Sheep!$R$354                                           )&gt;(CI$33-CJ$33),(CI$33-CI35-150-Sheep!$R$354                                            )&lt;=0),"Wean-"&amp;CI34,""),"")
&amp;IFERROR(IF(AND((CI$33-CI35-150-Sheep!$R$355                                           )&gt;(CI$33-CJ$33),(CI$33-CI35-150-Sheep!$R$355                                            )&lt;=0),"Alt1-"   &amp;CI34,""),"")
&amp;IFERROR(IF(AND((CI$33-CI35-150-Sheep!$R$356                                           )&gt;(CI$33-CJ$33),(CI$33-CI35-150-Sheep!$R$356                                            )&lt;=0),"Alt2-"   &amp;CI34,""),"")</f>
        <v/>
      </c>
      <c r="CJ36" s="266" t="str">
        <f xml:space="preserve">                    IF(AND((CJ$33                                  -Sheep!$N$251                               )&gt;(CJ$33-CK$33),(CJ$33                                  -Sheep!$N$251                                )&lt;=0),"Born","")
&amp;                   IF(AND((CJ$33-Sheep!$R$354-Sheep!$N$251                                )&gt;(CJ$33-CK$33),(CJ$33-Sheep!$R$354-Sheep!$N$251                                )&lt;=0),"WeanStd","")
&amp;                   IF(AND((CJ$33-Sheep!$R$355-Sheep!$N$251                                )&gt;(CJ$33-CK$33),(CJ$33-Sheep!$R$355-Sheep!$N$251                                )&lt;=0),"WeanAlt1","")
&amp;                   IF(AND((CJ$33-Sheep!$R$356-Sheep!$N$251                                )&gt;(CJ$33-CK$33),(CJ$33-Sheep!$R$356-Sheep!$N$251                                )&lt;=0),"WeanAlt2","")
&amp;IFERROR(IF(AND((CJ$33-CJ35                                                                                     )&gt;(CJ$33-CK$33),(CJ$33-CJ35                                                                                     )&lt;=0),"Join-"    &amp;CJ34,""),"")
&amp;IFERROR(IF(AND((CJ$33-CJ35-INDEX(Sheep!$V$361:$V$368,CJ34,1))&gt;(CJ$33-CK$33),(CJ$33-CJ35-INDEX(Sheep!$V$361:$V$368,CJ34,1))&lt;=0),"Scan-"  &amp;CJ34,""),"")
&amp;IFERROR(IF(AND((CJ$33-CJ35-150                                                                            )&gt;(CJ$33-CK$33),(CJ$33-CJ35-150                                                                             )&lt;=0),"Birth-" &amp;CJ34,""),"")
&amp;IFERROR(IF(AND((CJ$33-CJ35-150-Sheep!$R$354                                           )&gt;(CJ$33-CK$33),(CJ$33-CJ35-150-Sheep!$R$354                                            )&lt;=0),"Wean-"&amp;CJ34,""),"")
&amp;IFERROR(IF(AND((CJ$33-CJ35-150-Sheep!$R$355                                           )&gt;(CJ$33-CK$33),(CJ$33-CJ35-150-Sheep!$R$355                                            )&lt;=0),"Alt1-"   &amp;CJ34,""),"")
&amp;IFERROR(IF(AND((CJ$33-CJ35-150-Sheep!$R$356                                           )&gt;(CJ$33-CK$33),(CJ$33-CJ35-150-Sheep!$R$356                                            )&lt;=0),"Alt2-"   &amp;CJ34,""),"")</f>
        <v/>
      </c>
      <c r="CK36" s="266" t="str">
        <f xml:space="preserve">                    IF(AND((CK$33                                  -Sheep!$N$251                               )&gt;(CK$33-CL$33),(CK$33                                  -Sheep!$N$251                                )&lt;=0),"Born","")
&amp;                   IF(AND((CK$33-Sheep!$R$354-Sheep!$N$251                                )&gt;(CK$33-CL$33),(CK$33-Sheep!$R$354-Sheep!$N$251                                )&lt;=0),"WeanStd","")
&amp;                   IF(AND((CK$33-Sheep!$R$355-Sheep!$N$251                                )&gt;(CK$33-CL$33),(CK$33-Sheep!$R$355-Sheep!$N$251                                )&lt;=0),"WeanAlt1","")
&amp;                   IF(AND((CK$33-Sheep!$R$356-Sheep!$N$251                                )&gt;(CK$33-CL$33),(CK$33-Sheep!$R$356-Sheep!$N$251                                )&lt;=0),"WeanAlt2","")
&amp;IFERROR(IF(AND((CK$33-CK35                                                                                     )&gt;(CK$33-CL$33),(CK$33-CK35                                                                                     )&lt;=0),"Join-"    &amp;CK34,""),"")
&amp;IFERROR(IF(AND((CK$33-CK35-INDEX(Sheep!$V$361:$V$368,CK34,1))&gt;(CK$33-CL$33),(CK$33-CK35-INDEX(Sheep!$V$361:$V$368,CK34,1))&lt;=0),"Scan-"  &amp;CK34,""),"")
&amp;IFERROR(IF(AND((CK$33-CK35-150                                                                            )&gt;(CK$33-CL$33),(CK$33-CK35-150                                                                             )&lt;=0),"Birth-" &amp;CK34,""),"")
&amp;IFERROR(IF(AND((CK$33-CK35-150-Sheep!$R$354                                           )&gt;(CK$33-CL$33),(CK$33-CK35-150-Sheep!$R$354                                            )&lt;=0),"Wean-"&amp;CK34,""),"")
&amp;IFERROR(IF(AND((CK$33-CK35-150-Sheep!$R$355                                           )&gt;(CK$33-CL$33),(CK$33-CK35-150-Sheep!$R$355                                            )&lt;=0),"Alt1-"   &amp;CK34,""),"")
&amp;IFERROR(IF(AND((CK$33-CK35-150-Sheep!$R$356                                           )&gt;(CK$33-CL$33),(CK$33-CK35-150-Sheep!$R$356                                            )&lt;=0),"Alt2-"   &amp;CK34,""),"")</f>
        <v/>
      </c>
      <c r="CL36" s="266" t="str">
        <f xml:space="preserve">                    IF(AND((CL$33                                  -Sheep!$N$251                               )&gt;(CL$33-CM$33),(CL$33                                  -Sheep!$N$251                                )&lt;=0),"Born","")
&amp;                   IF(AND((CL$33-Sheep!$R$354-Sheep!$N$251                                )&gt;(CL$33-CM$33),(CL$33-Sheep!$R$354-Sheep!$N$251                                )&lt;=0),"WeanStd","")
&amp;                   IF(AND((CL$33-Sheep!$R$355-Sheep!$N$251                                )&gt;(CL$33-CM$33),(CL$33-Sheep!$R$355-Sheep!$N$251                                )&lt;=0),"WeanAlt1","")
&amp;                   IF(AND((CL$33-Sheep!$R$356-Sheep!$N$251                                )&gt;(CL$33-CM$33),(CL$33-Sheep!$R$356-Sheep!$N$251                                )&lt;=0),"WeanAlt2","")
&amp;IFERROR(IF(AND((CL$33-CL35                                                                                     )&gt;(CL$33-CM$33),(CL$33-CL35                                                                                     )&lt;=0),"Join-"    &amp;CL34,""),"")
&amp;IFERROR(IF(AND((CL$33-CL35-INDEX(Sheep!$V$361:$V$368,CL34,1))&gt;(CL$33-CM$33),(CL$33-CL35-INDEX(Sheep!$V$361:$V$368,CL34,1))&lt;=0),"Scan-"  &amp;CL34,""),"")
&amp;IFERROR(IF(AND((CL$33-CL35-150                                                                            )&gt;(CL$33-CM$33),(CL$33-CL35-150                                                                             )&lt;=0),"Birth-" &amp;CL34,""),"")
&amp;IFERROR(IF(AND((CL$33-CL35-150-Sheep!$R$354                                           )&gt;(CL$33-CM$33),(CL$33-CL35-150-Sheep!$R$354                                            )&lt;=0),"Wean-"&amp;CL34,""),"")
&amp;IFERROR(IF(AND((CL$33-CL35-150-Sheep!$R$355                                           )&gt;(CL$33-CM$33),(CL$33-CL35-150-Sheep!$R$355                                            )&lt;=0),"Alt1-"   &amp;CL34,""),"")
&amp;IFERROR(IF(AND((CL$33-CL35-150-Sheep!$R$356                                           )&gt;(CL$33-CM$33),(CL$33-CL35-150-Sheep!$R$356                                            )&lt;=0),"Alt2-"   &amp;CL34,""),"")</f>
        <v/>
      </c>
      <c r="CM36" s="266" t="str">
        <f xml:space="preserve">                    IF(AND((CM$33                                  -Sheep!$N$251                               )&gt;(CM$33-CN$33),(CM$33                                  -Sheep!$N$251                                )&lt;=0),"Born","")
&amp;                   IF(AND((CM$33-Sheep!$R$354-Sheep!$N$251                                )&gt;(CM$33-CN$33),(CM$33-Sheep!$R$354-Sheep!$N$251                                )&lt;=0),"WeanStd","")
&amp;                   IF(AND((CM$33-Sheep!$R$355-Sheep!$N$251                                )&gt;(CM$33-CN$33),(CM$33-Sheep!$R$355-Sheep!$N$251                                )&lt;=0),"WeanAlt1","")
&amp;                   IF(AND((CM$33-Sheep!$R$356-Sheep!$N$251                                )&gt;(CM$33-CN$33),(CM$33-Sheep!$R$356-Sheep!$N$251                                )&lt;=0),"WeanAlt2","")
&amp;IFERROR(IF(AND((CM$33-CM35                                                                                     )&gt;(CM$33-CN$33),(CM$33-CM35                                                                                     )&lt;=0),"Join-"    &amp;CM34,""),"")
&amp;IFERROR(IF(AND((CM$33-CM35-INDEX(Sheep!$V$361:$V$368,CM34,1))&gt;(CM$33-CN$33),(CM$33-CM35-INDEX(Sheep!$V$361:$V$368,CM34,1))&lt;=0),"Scan-"  &amp;CM34,""),"")
&amp;IFERROR(IF(AND((CM$33-CM35-150                                                                            )&gt;(CM$33-CN$33),(CM$33-CM35-150                                                                             )&lt;=0),"Birth-" &amp;CM34,""),"")
&amp;IFERROR(IF(AND((CM$33-CM35-150-Sheep!$R$354                                           )&gt;(CM$33-CN$33),(CM$33-CM35-150-Sheep!$R$354                                            )&lt;=0),"Wean-"&amp;CM34,""),"")
&amp;IFERROR(IF(AND((CM$33-CM35-150-Sheep!$R$355                                           )&gt;(CM$33-CN$33),(CM$33-CM35-150-Sheep!$R$355                                            )&lt;=0),"Alt1-"   &amp;CM34,""),"")
&amp;IFERROR(IF(AND((CM$33-CM35-150-Sheep!$R$356                                           )&gt;(CM$33-CN$33),(CM$33-CM35-150-Sheep!$R$356                                            )&lt;=0),"Alt2-"   &amp;CM34,""),"")</f>
        <v/>
      </c>
      <c r="CN36" s="266" t="str">
        <f xml:space="preserve">                    IF(AND((CN$33                                  -Sheep!$N$251                               )&gt;(CN$33-CO$33),(CN$33                                  -Sheep!$N$251                                )&lt;=0),"Born","")
&amp;                   IF(AND((CN$33-Sheep!$R$354-Sheep!$N$251                                )&gt;(CN$33-CO$33),(CN$33-Sheep!$R$354-Sheep!$N$251                                )&lt;=0),"WeanStd","")
&amp;                   IF(AND((CN$33-Sheep!$R$355-Sheep!$N$251                                )&gt;(CN$33-CO$33),(CN$33-Sheep!$R$355-Sheep!$N$251                                )&lt;=0),"WeanAlt1","")
&amp;                   IF(AND((CN$33-Sheep!$R$356-Sheep!$N$251                                )&gt;(CN$33-CO$33),(CN$33-Sheep!$R$356-Sheep!$N$251                                )&lt;=0),"WeanAlt2","")
&amp;IFERROR(IF(AND((CN$33-CN35                                                                                     )&gt;(CN$33-CO$33),(CN$33-CN35                                                                                     )&lt;=0),"Join-"    &amp;CN34,""),"")
&amp;IFERROR(IF(AND((CN$33-CN35-INDEX(Sheep!$V$361:$V$368,CN34,1))&gt;(CN$33-CO$33),(CN$33-CN35-INDEX(Sheep!$V$361:$V$368,CN34,1))&lt;=0),"Scan-"  &amp;CN34,""),"")
&amp;IFERROR(IF(AND((CN$33-CN35-150                                                                            )&gt;(CN$33-CO$33),(CN$33-CN35-150                                                                             )&lt;=0),"Birth-" &amp;CN34,""),"")
&amp;IFERROR(IF(AND((CN$33-CN35-150-Sheep!$R$354                                           )&gt;(CN$33-CO$33),(CN$33-CN35-150-Sheep!$R$354                                            )&lt;=0),"Wean-"&amp;CN34,""),"")
&amp;IFERROR(IF(AND((CN$33-CN35-150-Sheep!$R$355                                           )&gt;(CN$33-CO$33),(CN$33-CN35-150-Sheep!$R$355                                            )&lt;=0),"Alt1-"   &amp;CN34,""),"")
&amp;IFERROR(IF(AND((CN$33-CN35-150-Sheep!$R$356                                           )&gt;(CN$33-CO$33),(CN$33-CN35-150-Sheep!$R$356                                            )&lt;=0),"Alt2-"   &amp;CN34,""),"")</f>
        <v/>
      </c>
      <c r="CO36" s="266" t="str">
        <f xml:space="preserve">                    IF(AND((CO$33                                  -Sheep!$N$251                               )&gt;(CO$33-CP$33),(CO$33                                  -Sheep!$N$251                                )&lt;=0),"Born","")
&amp;                   IF(AND((CO$33-Sheep!$R$354-Sheep!$N$251                                )&gt;(CO$33-CP$33),(CO$33-Sheep!$R$354-Sheep!$N$251                                )&lt;=0),"WeanStd","")
&amp;                   IF(AND((CO$33-Sheep!$R$355-Sheep!$N$251                                )&gt;(CO$33-CP$33),(CO$33-Sheep!$R$355-Sheep!$N$251                                )&lt;=0),"WeanAlt1","")
&amp;                   IF(AND((CO$33-Sheep!$R$356-Sheep!$N$251                                )&gt;(CO$33-CP$33),(CO$33-Sheep!$R$356-Sheep!$N$251                                )&lt;=0),"WeanAlt2","")
&amp;IFERROR(IF(AND((CO$33-CO35                                                                                     )&gt;(CO$33-CP$33),(CO$33-CO35                                                                                     )&lt;=0),"Join-"    &amp;CO34,""),"")
&amp;IFERROR(IF(AND((CO$33-CO35-INDEX(Sheep!$V$361:$V$368,CO34,1))&gt;(CO$33-CP$33),(CO$33-CO35-INDEX(Sheep!$V$361:$V$368,CO34,1))&lt;=0),"Scan-"  &amp;CO34,""),"")
&amp;IFERROR(IF(AND((CO$33-CO35-150                                                                            )&gt;(CO$33-CP$33),(CO$33-CO35-150                                                                             )&lt;=0),"Birth-" &amp;CO34,""),"")
&amp;IFERROR(IF(AND((CO$33-CO35-150-Sheep!$R$354                                           )&gt;(CO$33-CP$33),(CO$33-CO35-150-Sheep!$R$354                                            )&lt;=0),"Wean-"&amp;CO34,""),"")
&amp;IFERROR(IF(AND((CO$33-CO35-150-Sheep!$R$355                                           )&gt;(CO$33-CP$33),(CO$33-CO35-150-Sheep!$R$355                                            )&lt;=0),"Alt1-"   &amp;CO34,""),"")
&amp;IFERROR(IF(AND((CO$33-CO35-150-Sheep!$R$356                                           )&gt;(CO$33-CP$33),(CO$33-CO35-150-Sheep!$R$356                                            )&lt;=0),"Alt2-"   &amp;CO34,""),"")</f>
        <v/>
      </c>
      <c r="CP36" s="266" t="str">
        <f xml:space="preserve">                    IF(AND((CP$33                                  -Sheep!$N$251                               )&gt;(CP$33-CQ$33),(CP$33                                  -Sheep!$N$251                                )&lt;=0),"Born","")
&amp;                   IF(AND((CP$33-Sheep!$R$354-Sheep!$N$251                                )&gt;(CP$33-CQ$33),(CP$33-Sheep!$R$354-Sheep!$N$251                                )&lt;=0),"WeanStd","")
&amp;                   IF(AND((CP$33-Sheep!$R$355-Sheep!$N$251                                )&gt;(CP$33-CQ$33),(CP$33-Sheep!$R$355-Sheep!$N$251                                )&lt;=0),"WeanAlt1","")
&amp;                   IF(AND((CP$33-Sheep!$R$356-Sheep!$N$251                                )&gt;(CP$33-CQ$33),(CP$33-Sheep!$R$356-Sheep!$N$251                                )&lt;=0),"WeanAlt2","")
&amp;IFERROR(IF(AND((CP$33-CP35                                                                                     )&gt;(CP$33-CQ$33),(CP$33-CP35                                                                                     )&lt;=0),"Join-"    &amp;CP34,""),"")
&amp;IFERROR(IF(AND((CP$33-CP35-INDEX(Sheep!$V$361:$V$368,CP34,1))&gt;(CP$33-CQ$33),(CP$33-CP35-INDEX(Sheep!$V$361:$V$368,CP34,1))&lt;=0),"Scan-"  &amp;CP34,""),"")
&amp;IFERROR(IF(AND((CP$33-CP35-150                                                                            )&gt;(CP$33-CQ$33),(CP$33-CP35-150                                                                             )&lt;=0),"Birth-" &amp;CP34,""),"")
&amp;IFERROR(IF(AND((CP$33-CP35-150-Sheep!$R$354                                           )&gt;(CP$33-CQ$33),(CP$33-CP35-150-Sheep!$R$354                                            )&lt;=0),"Wean-"&amp;CP34,""),"")
&amp;IFERROR(IF(AND((CP$33-CP35-150-Sheep!$R$355                                           )&gt;(CP$33-CQ$33),(CP$33-CP35-150-Sheep!$R$355                                            )&lt;=0),"Alt1-"   &amp;CP34,""),"")
&amp;IFERROR(IF(AND((CP$33-CP35-150-Sheep!$R$356                                           )&gt;(CP$33-CQ$33),(CP$33-CP35-150-Sheep!$R$356                                            )&lt;=0),"Alt2-"   &amp;CP34,""),"")</f>
        <v>Wean-1</v>
      </c>
      <c r="CQ36" s="266" t="str">
        <f xml:space="preserve">                    IF(AND((CQ$33                                  -Sheep!$N$251                               )&gt;(CQ$33-CR$33),(CQ$33                                  -Sheep!$N$251                                )&lt;=0),"Born","")
&amp;                   IF(AND((CQ$33-Sheep!$R$354-Sheep!$N$251                                )&gt;(CQ$33-CR$33),(CQ$33-Sheep!$R$354-Sheep!$N$251                                )&lt;=0),"WeanStd","")
&amp;                   IF(AND((CQ$33-Sheep!$R$355-Sheep!$N$251                                )&gt;(CQ$33-CR$33),(CQ$33-Sheep!$R$355-Sheep!$N$251                                )&lt;=0),"WeanAlt1","")
&amp;                   IF(AND((CQ$33-Sheep!$R$356-Sheep!$N$251                                )&gt;(CQ$33-CR$33),(CQ$33-Sheep!$R$356-Sheep!$N$251                                )&lt;=0),"WeanAlt2","")
&amp;IFERROR(IF(AND((CQ$33-CQ35                                                                                     )&gt;(CQ$33-CR$33),(CQ$33-CQ35                                                                                     )&lt;=0),"Join-"    &amp;CQ34,""),"")
&amp;IFERROR(IF(AND((CQ$33-CQ35-INDEX(Sheep!$V$361:$V$368,CQ34,1))&gt;(CQ$33-CR$33),(CQ$33-CQ35-INDEX(Sheep!$V$361:$V$368,CQ34,1))&lt;=0),"Scan-"  &amp;CQ34,""),"")
&amp;IFERROR(IF(AND((CQ$33-CQ35-150                                                                            )&gt;(CQ$33-CR$33),(CQ$33-CQ35-150                                                                             )&lt;=0),"Birth-" &amp;CQ34,""),"")
&amp;IFERROR(IF(AND((CQ$33-CQ35-150-Sheep!$R$354                                           )&gt;(CQ$33-CR$33),(CQ$33-CQ35-150-Sheep!$R$354                                            )&lt;=0),"Wean-"&amp;CQ34,""),"")
&amp;IFERROR(IF(AND((CQ$33-CQ35-150-Sheep!$R$355                                           )&gt;(CQ$33-CR$33),(CQ$33-CQ35-150-Sheep!$R$355                                            )&lt;=0),"Alt1-"   &amp;CQ34,""),"")
&amp;IFERROR(IF(AND((CQ$33-CQ35-150-Sheep!$R$356                                           )&gt;(CQ$33-CR$33),(CQ$33-CQ35-150-Sheep!$R$356                                            )&lt;=0),"Alt2-"   &amp;CQ34,""),"")</f>
        <v/>
      </c>
      <c r="CR36" s="266" t="str">
        <f xml:space="preserve">                    IF(AND((CR$33                                  -Sheep!$N$251                               )&gt;(CR$33-CS$33),(CR$33                                  -Sheep!$N$251                                )&lt;=0),"Born","")
&amp;                   IF(AND((CR$33-Sheep!$R$354-Sheep!$N$251                                )&gt;(CR$33-CS$33),(CR$33-Sheep!$R$354-Sheep!$N$251                                )&lt;=0),"WeanStd","")
&amp;                   IF(AND((CR$33-Sheep!$R$355-Sheep!$N$251                                )&gt;(CR$33-CS$33),(CR$33-Sheep!$R$355-Sheep!$N$251                                )&lt;=0),"WeanAlt1","")
&amp;                   IF(AND((CR$33-Sheep!$R$356-Sheep!$N$251                                )&gt;(CR$33-CS$33),(CR$33-Sheep!$R$356-Sheep!$N$251                                )&lt;=0),"WeanAlt2","")
&amp;IFERROR(IF(AND((CR$33-CR35                                                                                     )&gt;(CR$33-CS$33),(CR$33-CR35                                                                                     )&lt;=0),"Join-"    &amp;CR34,""),"")
&amp;IFERROR(IF(AND((CR$33-CR35-INDEX(Sheep!$V$361:$V$368,CR34,1))&gt;(CR$33-CS$33),(CR$33-CR35-INDEX(Sheep!$V$361:$V$368,CR34,1))&lt;=0),"Scan-"  &amp;CR34,""),"")
&amp;IFERROR(IF(AND((CR$33-CR35-150                                                                            )&gt;(CR$33-CS$33),(CR$33-CR35-150                                                                             )&lt;=0),"Birth-" &amp;CR34,""),"")
&amp;IFERROR(IF(AND((CR$33-CR35-150-Sheep!$R$354                                           )&gt;(CR$33-CS$33),(CR$33-CR35-150-Sheep!$R$354                                            )&lt;=0),"Wean-"&amp;CR34,""),"")
&amp;IFERROR(IF(AND((CR$33-CR35-150-Sheep!$R$355                                           )&gt;(CR$33-CS$33),(CR$33-CR35-150-Sheep!$R$355                                            )&lt;=0),"Alt1-"   &amp;CR34,""),"")
&amp;IFERROR(IF(AND((CR$33-CR35-150-Sheep!$R$356                                           )&gt;(CR$33-CS$33),(CR$33-CR35-150-Sheep!$R$356                                            )&lt;=0),"Alt2-"   &amp;CR34,""),"")</f>
        <v/>
      </c>
      <c r="CS36" s="266" t="str">
        <f xml:space="preserve">                    IF(AND((CS$33                                  -Sheep!$N$251                               )&gt;(CS$33-CT$33),(CS$33                                  -Sheep!$N$251                                )&lt;=0),"Born","")
&amp;                   IF(AND((CS$33-Sheep!$R$354-Sheep!$N$251                                )&gt;(CS$33-CT$33),(CS$33-Sheep!$R$354-Sheep!$N$251                                )&lt;=0),"WeanStd","")
&amp;                   IF(AND((CS$33-Sheep!$R$355-Sheep!$N$251                                )&gt;(CS$33-CT$33),(CS$33-Sheep!$R$355-Sheep!$N$251                                )&lt;=0),"WeanAlt1","")
&amp;                   IF(AND((CS$33-Sheep!$R$356-Sheep!$N$251                                )&gt;(CS$33-CT$33),(CS$33-Sheep!$R$356-Sheep!$N$251                                )&lt;=0),"WeanAlt2","")
&amp;IFERROR(IF(AND((CS$33-CS35                                                                                     )&gt;(CS$33-CT$33),(CS$33-CS35                                                                                     )&lt;=0),"Join-"    &amp;CS34,""),"")
&amp;IFERROR(IF(AND((CS$33-CS35-INDEX(Sheep!$V$361:$V$368,CS34,1))&gt;(CS$33-CT$33),(CS$33-CS35-INDEX(Sheep!$V$361:$V$368,CS34,1))&lt;=0),"Scan-"  &amp;CS34,""),"")
&amp;IFERROR(IF(AND((CS$33-CS35-150                                                                            )&gt;(CS$33-CT$33),(CS$33-CS35-150                                                                             )&lt;=0),"Birth-" &amp;CS34,""),"")
&amp;IFERROR(IF(AND((CS$33-CS35-150-Sheep!$R$354                                           )&gt;(CS$33-CT$33),(CS$33-CS35-150-Sheep!$R$354                                            )&lt;=0),"Wean-"&amp;CS34,""),"")
&amp;IFERROR(IF(AND((CS$33-CS35-150-Sheep!$R$355                                           )&gt;(CS$33-CT$33),(CS$33-CS35-150-Sheep!$R$355                                            )&lt;=0),"Alt1-"   &amp;CS34,""),"")
&amp;IFERROR(IF(AND((CS$33-CS35-150-Sheep!$R$356                                           )&gt;(CS$33-CT$33),(CS$33-CS35-150-Sheep!$R$356                                            )&lt;=0),"Alt2-"   &amp;CS34,""),"")</f>
        <v/>
      </c>
      <c r="CT36" s="266" t="str">
        <f xml:space="preserve">                    IF(AND((CT$33                                  -Sheep!$N$251                               )&gt;(CT$33-CU$33),(CT$33                                  -Sheep!$N$251                                )&lt;=0),"Born","")
&amp;                   IF(AND((CT$33-Sheep!$R$354-Sheep!$N$251                                )&gt;(CT$33-CU$33),(CT$33-Sheep!$R$354-Sheep!$N$251                                )&lt;=0),"WeanStd","")
&amp;                   IF(AND((CT$33-Sheep!$R$355-Sheep!$N$251                                )&gt;(CT$33-CU$33),(CT$33-Sheep!$R$355-Sheep!$N$251                                )&lt;=0),"WeanAlt1","")
&amp;                   IF(AND((CT$33-Sheep!$R$356-Sheep!$N$251                                )&gt;(CT$33-CU$33),(CT$33-Sheep!$R$356-Sheep!$N$251                                )&lt;=0),"WeanAlt2","")
&amp;IFERROR(IF(AND((CT$33-CT35                                                                                     )&gt;(CT$33-CU$33),(CT$33-CT35                                                                                     )&lt;=0),"Join-"    &amp;CT34,""),"")
&amp;IFERROR(IF(AND((CT$33-CT35-INDEX(Sheep!$V$361:$V$368,CT34,1))&gt;(CT$33-CU$33),(CT$33-CT35-INDEX(Sheep!$V$361:$V$368,CT34,1))&lt;=0),"Scan-"  &amp;CT34,""),"")
&amp;IFERROR(IF(AND((CT$33-CT35-150                                                                            )&gt;(CT$33-CU$33),(CT$33-CT35-150                                                                             )&lt;=0),"Birth-" &amp;CT34,""),"")
&amp;IFERROR(IF(AND((CT$33-CT35-150-Sheep!$R$354                                           )&gt;(CT$33-CU$33),(CT$33-CT35-150-Sheep!$R$354                                            )&lt;=0),"Wean-"&amp;CT34,""),"")
&amp;IFERROR(IF(AND((CT$33-CT35-150-Sheep!$R$355                                           )&gt;(CT$33-CU$33),(CT$33-CT35-150-Sheep!$R$355                                            )&lt;=0),"Alt1-"   &amp;CT34,""),"")
&amp;IFERROR(IF(AND((CT$33-CT35-150-Sheep!$R$356                                           )&gt;(CT$33-CU$33),(CT$33-CT35-150-Sheep!$R$356                                            )&lt;=0),"Alt2-"   &amp;CT34,""),"")</f>
        <v>Alt1-1</v>
      </c>
      <c r="CU36" s="266" t="str">
        <f xml:space="preserve">                    IF(AND((CU$33                                  -Sheep!$N$251                               )&gt;(CU$33-CV$33),(CU$33                                  -Sheep!$N$251                                )&lt;=0),"Born","")
&amp;                   IF(AND((CU$33-Sheep!$R$354-Sheep!$N$251                                )&gt;(CU$33-CV$33),(CU$33-Sheep!$R$354-Sheep!$N$251                                )&lt;=0),"WeanStd","")
&amp;                   IF(AND((CU$33-Sheep!$R$355-Sheep!$N$251                                )&gt;(CU$33-CV$33),(CU$33-Sheep!$R$355-Sheep!$N$251                                )&lt;=0),"WeanAlt1","")
&amp;                   IF(AND((CU$33-Sheep!$R$356-Sheep!$N$251                                )&gt;(CU$33-CV$33),(CU$33-Sheep!$R$356-Sheep!$N$251                                )&lt;=0),"WeanAlt2","")
&amp;IFERROR(IF(AND((CU$33-CU35                                                                                     )&gt;(CU$33-CV$33),(CU$33-CU35                                                                                     )&lt;=0),"Join-"    &amp;CU34,""),"")
&amp;IFERROR(IF(AND((CU$33-CU35-INDEX(Sheep!$V$361:$V$368,CU34,1))&gt;(CU$33-CV$33),(CU$33-CU35-INDEX(Sheep!$V$361:$V$368,CU34,1))&lt;=0),"Scan-"  &amp;CU34,""),"")
&amp;IFERROR(IF(AND((CU$33-CU35-150                                                                            )&gt;(CU$33-CV$33),(CU$33-CU35-150                                                                             )&lt;=0),"Birth-" &amp;CU34,""),"")
&amp;IFERROR(IF(AND((CU$33-CU35-150-Sheep!$R$354                                           )&gt;(CU$33-CV$33),(CU$33-CU35-150-Sheep!$R$354                                            )&lt;=0),"Wean-"&amp;CU34,""),"")
&amp;IFERROR(IF(AND((CU$33-CU35-150-Sheep!$R$355                                           )&gt;(CU$33-CV$33),(CU$33-CU35-150-Sheep!$R$355                                            )&lt;=0),"Alt1-"   &amp;CU34,""),"")
&amp;IFERROR(IF(AND((CU$33-CU35-150-Sheep!$R$356                                           )&gt;(CU$33-CV$33),(CU$33-CU35-150-Sheep!$R$356                                            )&lt;=0),"Alt2-"   &amp;CU34,""),"")</f>
        <v/>
      </c>
      <c r="CV36" s="266" t="str">
        <f xml:space="preserve">                    IF(AND((CV$33                                  -Sheep!$N$251                               )&gt;(CV$33-CW$33),(CV$33                                  -Sheep!$N$251                                )&lt;=0),"Born","")
&amp;                   IF(AND((CV$33-Sheep!$R$354-Sheep!$N$251                                )&gt;(CV$33-CW$33),(CV$33-Sheep!$R$354-Sheep!$N$251                                )&lt;=0),"WeanStd","")
&amp;                   IF(AND((CV$33-Sheep!$R$355-Sheep!$N$251                                )&gt;(CV$33-CW$33),(CV$33-Sheep!$R$355-Sheep!$N$251                                )&lt;=0),"WeanAlt1","")
&amp;                   IF(AND((CV$33-Sheep!$R$356-Sheep!$N$251                                )&gt;(CV$33-CW$33),(CV$33-Sheep!$R$356-Sheep!$N$251                                )&lt;=0),"WeanAlt2","")
&amp;IFERROR(IF(AND((CV$33-CV35                                                                                     )&gt;(CV$33-CW$33),(CV$33-CV35                                                                                     )&lt;=0),"Join-"    &amp;CV34,""),"")
&amp;IFERROR(IF(AND((CV$33-CV35-INDEX(Sheep!$V$361:$V$368,CV34,1))&gt;(CV$33-CW$33),(CV$33-CV35-INDEX(Sheep!$V$361:$V$368,CV34,1))&lt;=0),"Scan-"  &amp;CV34,""),"")
&amp;IFERROR(IF(AND((CV$33-CV35-150                                                                            )&gt;(CV$33-CW$33),(CV$33-CV35-150                                                                             )&lt;=0),"Birth-" &amp;CV34,""),"")
&amp;IFERROR(IF(AND((CV$33-CV35-150-Sheep!$R$354                                           )&gt;(CV$33-CW$33),(CV$33-CV35-150-Sheep!$R$354                                            )&lt;=0),"Wean-"&amp;CV34,""),"")
&amp;IFERROR(IF(AND((CV$33-CV35-150-Sheep!$R$355                                           )&gt;(CV$33-CW$33),(CV$33-CV35-150-Sheep!$R$355                                            )&lt;=0),"Alt1-"   &amp;CV34,""),"")
&amp;IFERROR(IF(AND((CV$33-CV35-150-Sheep!$R$356                                           )&gt;(CV$33-CW$33),(CV$33-CV35-150-Sheep!$R$356                                            )&lt;=0),"Alt2-"   &amp;CV34,""),"")</f>
        <v/>
      </c>
      <c r="CW36" s="266" t="str">
        <f xml:space="preserve">                    IF(AND((CW$33                                  -Sheep!$N$251                               )&gt;(CW$33-CX$33),(CW$33                                  -Sheep!$N$251                                )&lt;=0),"Born","")
&amp;                   IF(AND((CW$33-Sheep!$R$354-Sheep!$N$251                                )&gt;(CW$33-CX$33),(CW$33-Sheep!$R$354-Sheep!$N$251                                )&lt;=0),"WeanStd","")
&amp;                   IF(AND((CW$33-Sheep!$R$355-Sheep!$N$251                                )&gt;(CW$33-CX$33),(CW$33-Sheep!$R$355-Sheep!$N$251                                )&lt;=0),"WeanAlt1","")
&amp;                   IF(AND((CW$33-Sheep!$R$356-Sheep!$N$251                                )&gt;(CW$33-CX$33),(CW$33-Sheep!$R$356-Sheep!$N$251                                )&lt;=0),"WeanAlt2","")
&amp;IFERROR(IF(AND((CW$33-CW35                                                                                     )&gt;(CW$33-CX$33),(CW$33-CW35                                                                                     )&lt;=0),"Join-"    &amp;CW34,""),"")
&amp;IFERROR(IF(AND((CW$33-CW35-INDEX(Sheep!$V$361:$V$368,CW34,1))&gt;(CW$33-CX$33),(CW$33-CW35-INDEX(Sheep!$V$361:$V$368,CW34,1))&lt;=0),"Scan-"  &amp;CW34,""),"")
&amp;IFERROR(IF(AND((CW$33-CW35-150                                                                            )&gt;(CW$33-CX$33),(CW$33-CW35-150                                                                             )&lt;=0),"Birth-" &amp;CW34,""),"")
&amp;IFERROR(IF(AND((CW$33-CW35-150-Sheep!$R$354                                           )&gt;(CW$33-CX$33),(CW$33-CW35-150-Sheep!$R$354                                            )&lt;=0),"Wean-"&amp;CW34,""),"")
&amp;IFERROR(IF(AND((CW$33-CW35-150-Sheep!$R$355                                           )&gt;(CW$33-CX$33),(CW$33-CW35-150-Sheep!$R$355                                            )&lt;=0),"Alt1-"   &amp;CW34,""),"")
&amp;IFERROR(IF(AND((CW$33-CW35-150-Sheep!$R$356                                           )&gt;(CW$33-CX$33),(CW$33-CW35-150-Sheep!$R$356                                            )&lt;=0),"Alt2-"   &amp;CW34,""),"")</f>
        <v/>
      </c>
      <c r="CX36" s="266" t="str">
        <f xml:space="preserve">                    IF(AND((CX$33                                  -Sheep!$N$251                               )&gt;(CX$33-CY$33),(CX$33                                  -Sheep!$N$251                                )&lt;=0),"Born","")
&amp;                   IF(AND((CX$33-Sheep!$R$354-Sheep!$N$251                                )&gt;(CX$33-CY$33),(CX$33-Sheep!$R$354-Sheep!$N$251                                )&lt;=0),"WeanStd","")
&amp;                   IF(AND((CX$33-Sheep!$R$355-Sheep!$N$251                                )&gt;(CX$33-CY$33),(CX$33-Sheep!$R$355-Sheep!$N$251                                )&lt;=0),"WeanAlt1","")
&amp;                   IF(AND((CX$33-Sheep!$R$356-Sheep!$N$251                                )&gt;(CX$33-CY$33),(CX$33-Sheep!$R$356-Sheep!$N$251                                )&lt;=0),"WeanAlt2","")
&amp;IFERROR(IF(AND((CX$33-CX35                                                                                     )&gt;(CX$33-CY$33),(CX$33-CX35                                                                                     )&lt;=0),"Join-"    &amp;CX34,""),"")
&amp;IFERROR(IF(AND((CX$33-CX35-INDEX(Sheep!$V$361:$V$368,CX34,1))&gt;(CX$33-CY$33),(CX$33-CX35-INDEX(Sheep!$V$361:$V$368,CX34,1))&lt;=0),"Scan-"  &amp;CX34,""),"")
&amp;IFERROR(IF(AND((CX$33-CX35-150                                                                            )&gt;(CX$33-CY$33),(CX$33-CX35-150                                                                             )&lt;=0),"Birth-" &amp;CX34,""),"")
&amp;IFERROR(IF(AND((CX$33-CX35-150-Sheep!$R$354                                           )&gt;(CX$33-CY$33),(CX$33-CX35-150-Sheep!$R$354                                            )&lt;=0),"Wean-"&amp;CX34,""),"")
&amp;IFERROR(IF(AND((CX$33-CX35-150-Sheep!$R$355                                           )&gt;(CX$33-CY$33),(CX$33-CX35-150-Sheep!$R$355                                            )&lt;=0),"Alt1-"   &amp;CX34,""),"")
&amp;IFERROR(IF(AND((CX$33-CX35-150-Sheep!$R$356                                           )&gt;(CX$33-CY$33),(CX$33-CX35-150-Sheep!$R$356                                            )&lt;=0),"Alt2-"   &amp;CX34,""),"")</f>
        <v>Alt2-1</v>
      </c>
      <c r="CY36" s="266" t="str">
        <f xml:space="preserve">                    IF(AND((CY$33                                  -Sheep!$N$251                               )&gt;(CY$33-CZ$33),(CY$33                                  -Sheep!$N$251                                )&lt;=0),"Born","")
&amp;                   IF(AND((CY$33-Sheep!$R$354-Sheep!$N$251                                )&gt;(CY$33-CZ$33),(CY$33-Sheep!$R$354-Sheep!$N$251                                )&lt;=0),"WeanStd","")
&amp;                   IF(AND((CY$33-Sheep!$R$355-Sheep!$N$251                                )&gt;(CY$33-CZ$33),(CY$33-Sheep!$R$355-Sheep!$N$251                                )&lt;=0),"WeanAlt1","")
&amp;                   IF(AND((CY$33-Sheep!$R$356-Sheep!$N$251                                )&gt;(CY$33-CZ$33),(CY$33-Sheep!$R$356-Sheep!$N$251                                )&lt;=0),"WeanAlt2","")
&amp;IFERROR(IF(AND((CY$33-CY35                                                                                     )&gt;(CY$33-CZ$33),(CY$33-CY35                                                                                     )&lt;=0),"Join-"    &amp;CY34,""),"")
&amp;IFERROR(IF(AND((CY$33-CY35-INDEX(Sheep!$V$361:$V$368,CY34,1))&gt;(CY$33-CZ$33),(CY$33-CY35-INDEX(Sheep!$V$361:$V$368,CY34,1))&lt;=0),"Scan-"  &amp;CY34,""),"")
&amp;IFERROR(IF(AND((CY$33-CY35-150                                                                            )&gt;(CY$33-CZ$33),(CY$33-CY35-150                                                                             )&lt;=0),"Birth-" &amp;CY34,""),"")
&amp;IFERROR(IF(AND((CY$33-CY35-150-Sheep!$R$354                                           )&gt;(CY$33-CZ$33),(CY$33-CY35-150-Sheep!$R$354                                            )&lt;=0),"Wean-"&amp;CY34,""),"")
&amp;IFERROR(IF(AND((CY$33-CY35-150-Sheep!$R$355                                           )&gt;(CY$33-CZ$33),(CY$33-CY35-150-Sheep!$R$355                                            )&lt;=0),"Alt1-"   &amp;CY34,""),"")
&amp;IFERROR(IF(AND((CY$33-CY35-150-Sheep!$R$356                                           )&gt;(CY$33-CZ$33),(CY$33-CY35-150-Sheep!$R$356                                            )&lt;=0),"Alt2-"   &amp;CY34,""),"")</f>
        <v/>
      </c>
      <c r="CZ36" s="266" t="str">
        <f xml:space="preserve">                    IF(AND((CZ$33                                  -Sheep!$N$251                               )&gt;(CZ$33-DA$33),(CZ$33                                  -Sheep!$N$251                                )&lt;=0),"Born","")
&amp;                   IF(AND((CZ$33-Sheep!$R$354-Sheep!$N$251                                )&gt;(CZ$33-DA$33),(CZ$33-Sheep!$R$354-Sheep!$N$251                                )&lt;=0),"WeanStd","")
&amp;                   IF(AND((CZ$33-Sheep!$R$355-Sheep!$N$251                                )&gt;(CZ$33-DA$33),(CZ$33-Sheep!$R$355-Sheep!$N$251                                )&lt;=0),"WeanAlt1","")
&amp;                   IF(AND((CZ$33-Sheep!$R$356-Sheep!$N$251                                )&gt;(CZ$33-DA$33),(CZ$33-Sheep!$R$356-Sheep!$N$251                                )&lt;=0),"WeanAlt2","")
&amp;IFERROR(IF(AND((CZ$33-CZ35                                                                                     )&gt;(CZ$33-DA$33),(CZ$33-CZ35                                                                                     )&lt;=0),"Join-"    &amp;CZ34,""),"")
&amp;IFERROR(IF(AND((CZ$33-CZ35-INDEX(Sheep!$V$361:$V$368,CZ34,1))&gt;(CZ$33-DA$33),(CZ$33-CZ35-INDEX(Sheep!$V$361:$V$368,CZ34,1))&lt;=0),"Scan-"  &amp;CZ34,""),"")
&amp;IFERROR(IF(AND((CZ$33-CZ35-150                                                                            )&gt;(CZ$33-DA$33),(CZ$33-CZ35-150                                                                             )&lt;=0),"Birth-" &amp;CZ34,""),"")
&amp;IFERROR(IF(AND((CZ$33-CZ35-150-Sheep!$R$354                                           )&gt;(CZ$33-DA$33),(CZ$33-CZ35-150-Sheep!$R$354                                            )&lt;=0),"Wean-"&amp;CZ34,""),"")
&amp;IFERROR(IF(AND((CZ$33-CZ35-150-Sheep!$R$355                                           )&gt;(CZ$33-DA$33),(CZ$33-CZ35-150-Sheep!$R$355                                            )&lt;=0),"Alt1-"   &amp;CZ34,""),"")
&amp;IFERROR(IF(AND((CZ$33-CZ35-150-Sheep!$R$356                                           )&gt;(CZ$33-DA$33),(CZ$33-CZ35-150-Sheep!$R$356                                            )&lt;=0),"Alt2-"   &amp;CZ34,""),"")</f>
        <v/>
      </c>
      <c r="DA36" s="266" t="str">
        <f xml:space="preserve">                    IF(AND((DA$33                                  -Sheep!$N$251                               )&gt;(DA$33-DB$33),(DA$33                                  -Sheep!$N$251                                )&lt;=0),"Born","")
&amp;                   IF(AND((DA$33-Sheep!$R$354-Sheep!$N$251                                )&gt;(DA$33-DB$33),(DA$33-Sheep!$R$354-Sheep!$N$251                                )&lt;=0),"WeanStd","")
&amp;                   IF(AND((DA$33-Sheep!$R$355-Sheep!$N$251                                )&gt;(DA$33-DB$33),(DA$33-Sheep!$R$355-Sheep!$N$251                                )&lt;=0),"WeanAlt1","")
&amp;                   IF(AND((DA$33-Sheep!$R$356-Sheep!$N$251                                )&gt;(DA$33-DB$33),(DA$33-Sheep!$R$356-Sheep!$N$251                                )&lt;=0),"WeanAlt2","")
&amp;IFERROR(IF(AND((DA$33-DA35                                                                                     )&gt;(DA$33-DB$33),(DA$33-DA35                                                                                     )&lt;=0),"Join-"    &amp;DA34,""),"")
&amp;IFERROR(IF(AND((DA$33-DA35-INDEX(Sheep!$V$361:$V$368,DA34,1))&gt;(DA$33-DB$33),(DA$33-DA35-INDEX(Sheep!$V$361:$V$368,DA34,1))&lt;=0),"Scan-"  &amp;DA34,""),"")
&amp;IFERROR(IF(AND((DA$33-DA35-150                                                                            )&gt;(DA$33-DB$33),(DA$33-DA35-150                                                                             )&lt;=0),"Birth-" &amp;DA34,""),"")
&amp;IFERROR(IF(AND((DA$33-DA35-150-Sheep!$R$354                                           )&gt;(DA$33-DB$33),(DA$33-DA35-150-Sheep!$R$354                                            )&lt;=0),"Wean-"&amp;DA34,""),"")
&amp;IFERROR(IF(AND((DA$33-DA35-150-Sheep!$R$355                                           )&gt;(DA$33-DB$33),(DA$33-DA35-150-Sheep!$R$355                                            )&lt;=0),"Alt1-"   &amp;DA34,""),"")
&amp;IFERROR(IF(AND((DA$33-DA35-150-Sheep!$R$356                                           )&gt;(DA$33-DB$33),(DA$33-DA35-150-Sheep!$R$356                                            )&lt;=0),"Alt2-"   &amp;DA34,""),"")</f>
        <v/>
      </c>
      <c r="DB36" s="266" t="str">
        <f xml:space="preserve">                    IF(AND((DB$33                                  -Sheep!$N$251                               )&gt;(DB$33-DC$33),(DB$33                                  -Sheep!$N$251                                )&lt;=0),"Born","")
&amp;                   IF(AND((DB$33-Sheep!$R$354-Sheep!$N$251                                )&gt;(DB$33-DC$33),(DB$33-Sheep!$R$354-Sheep!$N$251                                )&lt;=0),"WeanStd","")
&amp;                   IF(AND((DB$33-Sheep!$R$355-Sheep!$N$251                                )&gt;(DB$33-DC$33),(DB$33-Sheep!$R$355-Sheep!$N$251                                )&lt;=0),"WeanAlt1","")
&amp;                   IF(AND((DB$33-Sheep!$R$356-Sheep!$N$251                                )&gt;(DB$33-DC$33),(DB$33-Sheep!$R$356-Sheep!$N$251                                )&lt;=0),"WeanAlt2","")
&amp;IFERROR(IF(AND((DB$33-DB35                                                                                     )&gt;(DB$33-DC$33),(DB$33-DB35                                                                                     )&lt;=0),"Join-"    &amp;DB34,""),"")
&amp;IFERROR(IF(AND((DB$33-DB35-INDEX(Sheep!$V$361:$V$368,DB34,1))&gt;(DB$33-DC$33),(DB$33-DB35-INDEX(Sheep!$V$361:$V$368,DB34,1))&lt;=0),"Scan-"  &amp;DB34,""),"")
&amp;IFERROR(IF(AND((DB$33-DB35-150                                                                            )&gt;(DB$33-DC$33),(DB$33-DB35-150                                                                             )&lt;=0),"Birth-" &amp;DB34,""),"")
&amp;IFERROR(IF(AND((DB$33-DB35-150-Sheep!$R$354                                           )&gt;(DB$33-DC$33),(DB$33-DB35-150-Sheep!$R$354                                            )&lt;=0),"Wean-"&amp;DB34,""),"")
&amp;IFERROR(IF(AND((DB$33-DB35-150-Sheep!$R$355                                           )&gt;(DB$33-DC$33),(DB$33-DB35-150-Sheep!$R$355                                            )&lt;=0),"Alt1-"   &amp;DB34,""),"")
&amp;IFERROR(IF(AND((DB$33-DB35-150-Sheep!$R$356                                           )&gt;(DB$33-DC$33),(DB$33-DB35-150-Sheep!$R$356                                            )&lt;=0),"Alt2-"   &amp;DB34,""),"")</f>
        <v/>
      </c>
      <c r="DC36" s="266" t="str">
        <f xml:space="preserve">                    IF(AND((DC$33                                  -Sheep!$N$251                               )&gt;(DC$33-DD$33),(DC$33                                  -Sheep!$N$251                                )&lt;=0),"Born","")
&amp;                   IF(AND((DC$33-Sheep!$R$354-Sheep!$N$251                                )&gt;(DC$33-DD$33),(DC$33-Sheep!$R$354-Sheep!$N$251                                )&lt;=0),"WeanStd","")
&amp;                   IF(AND((DC$33-Sheep!$R$355-Sheep!$N$251                                )&gt;(DC$33-DD$33),(DC$33-Sheep!$R$355-Sheep!$N$251                                )&lt;=0),"WeanAlt1","")
&amp;                   IF(AND((DC$33-Sheep!$R$356-Sheep!$N$251                                )&gt;(DC$33-DD$33),(DC$33-Sheep!$R$356-Sheep!$N$251                                )&lt;=0),"WeanAlt2","")
&amp;IFERROR(IF(AND((DC$33-DC35                                                                                     )&gt;(DC$33-DD$33),(DC$33-DC35                                                                                     )&lt;=0),"Join-"    &amp;DC34,""),"")
&amp;IFERROR(IF(AND((DC$33-DC35-INDEX(Sheep!$V$361:$V$368,DC34,1))&gt;(DC$33-DD$33),(DC$33-DC35-INDEX(Sheep!$V$361:$V$368,DC34,1))&lt;=0),"Scan-"  &amp;DC34,""),"")
&amp;IFERROR(IF(AND((DC$33-DC35-150                                                                            )&gt;(DC$33-DD$33),(DC$33-DC35-150                                                                             )&lt;=0),"Birth-" &amp;DC34,""),"")
&amp;IFERROR(IF(AND((DC$33-DC35-150-Sheep!$R$354                                           )&gt;(DC$33-DD$33),(DC$33-DC35-150-Sheep!$R$354                                            )&lt;=0),"Wean-"&amp;DC34,""),"")
&amp;IFERROR(IF(AND((DC$33-DC35-150-Sheep!$R$355                                           )&gt;(DC$33-DD$33),(DC$33-DC35-150-Sheep!$R$355                                            )&lt;=0),"Alt1-"   &amp;DC34,""),"")
&amp;IFERROR(IF(AND((DC$33-DC35-150-Sheep!$R$356                                           )&gt;(DC$33-DD$33),(DC$33-DC35-150-Sheep!$R$356                                            )&lt;=0),"Alt2-"   &amp;DC34,""),"")</f>
        <v/>
      </c>
      <c r="DD36" s="266" t="str">
        <f xml:space="preserve">                    IF(AND((DD$33                                  -Sheep!$N$251                               )&gt;(DD$33-DE$33),(DD$33                                  -Sheep!$N$251                                )&lt;=0),"Born","")
&amp;                   IF(AND((DD$33-Sheep!$R$354-Sheep!$N$251                                )&gt;(DD$33-DE$33),(DD$33-Sheep!$R$354-Sheep!$N$251                                )&lt;=0),"WeanStd","")
&amp;                   IF(AND((DD$33-Sheep!$R$355-Sheep!$N$251                                )&gt;(DD$33-DE$33),(DD$33-Sheep!$R$355-Sheep!$N$251                                )&lt;=0),"WeanAlt1","")
&amp;                   IF(AND((DD$33-Sheep!$R$356-Sheep!$N$251                                )&gt;(DD$33-DE$33),(DD$33-Sheep!$R$356-Sheep!$N$251                                )&lt;=0),"WeanAlt2","")
&amp;IFERROR(IF(AND((DD$33-DD35                                                                                     )&gt;(DD$33-DE$33),(DD$33-DD35                                                                                     )&lt;=0),"Join-"    &amp;DD34,""),"")
&amp;IFERROR(IF(AND((DD$33-DD35-INDEX(Sheep!$V$361:$V$368,DD34,1))&gt;(DD$33-DE$33),(DD$33-DD35-INDEX(Sheep!$V$361:$V$368,DD34,1))&lt;=0),"Scan-"  &amp;DD34,""),"")
&amp;IFERROR(IF(AND((DD$33-DD35-150                                                                            )&gt;(DD$33-DE$33),(DD$33-DD35-150                                                                             )&lt;=0),"Birth-" &amp;DD34,""),"")
&amp;IFERROR(IF(AND((DD$33-DD35-150-Sheep!$R$354                                           )&gt;(DD$33-DE$33),(DD$33-DD35-150-Sheep!$R$354                                            )&lt;=0),"Wean-"&amp;DD34,""),"")
&amp;IFERROR(IF(AND((DD$33-DD35-150-Sheep!$R$355                                           )&gt;(DD$33-DE$33),(DD$33-DD35-150-Sheep!$R$355                                            )&lt;=0),"Alt1-"   &amp;DD34,""),"")
&amp;IFERROR(IF(AND((DD$33-DD35-150-Sheep!$R$356                                           )&gt;(DD$33-DE$33),(DD$33-DD35-150-Sheep!$R$356                                            )&lt;=0),"Alt2-"   &amp;DD34,""),"")</f>
        <v/>
      </c>
      <c r="DE36" s="266" t="str">
        <f xml:space="preserve">                    IF(AND((DE$33                                  -Sheep!$N$251                               )&gt;(DE$33-DF$33),(DE$33                                  -Sheep!$N$251                                )&lt;=0),"Born","")
&amp;                   IF(AND((DE$33-Sheep!$R$354-Sheep!$N$251                                )&gt;(DE$33-DF$33),(DE$33-Sheep!$R$354-Sheep!$N$251                                )&lt;=0),"WeanStd","")
&amp;                   IF(AND((DE$33-Sheep!$R$355-Sheep!$N$251                                )&gt;(DE$33-DF$33),(DE$33-Sheep!$R$355-Sheep!$N$251                                )&lt;=0),"WeanAlt1","")
&amp;                   IF(AND((DE$33-Sheep!$R$356-Sheep!$N$251                                )&gt;(DE$33-DF$33),(DE$33-Sheep!$R$356-Sheep!$N$251                                )&lt;=0),"WeanAlt2","")
&amp;IFERROR(IF(AND((DE$33-DE35                                                                                     )&gt;(DE$33-DF$33),(DE$33-DE35                                                                                     )&lt;=0),"Join-"    &amp;DE34,""),"")
&amp;IFERROR(IF(AND((DE$33-DE35-INDEX(Sheep!$V$361:$V$368,DE34,1))&gt;(DE$33-DF$33),(DE$33-DE35-INDEX(Sheep!$V$361:$V$368,DE34,1))&lt;=0),"Scan-"  &amp;DE34,""),"")
&amp;IFERROR(IF(AND((DE$33-DE35-150                                                                            )&gt;(DE$33-DF$33),(DE$33-DE35-150                                                                             )&lt;=0),"Birth-" &amp;DE34,""),"")
&amp;IFERROR(IF(AND((DE$33-DE35-150-Sheep!$R$354                                           )&gt;(DE$33-DF$33),(DE$33-DE35-150-Sheep!$R$354                                            )&lt;=0),"Wean-"&amp;DE34,""),"")
&amp;IFERROR(IF(AND((DE$33-DE35-150-Sheep!$R$355                                           )&gt;(DE$33-DF$33),(DE$33-DE35-150-Sheep!$R$355                                            )&lt;=0),"Alt1-"   &amp;DE34,""),"")
&amp;IFERROR(IF(AND((DE$33-DE35-150-Sheep!$R$356                                           )&gt;(DE$33-DF$33),(DE$33-DE35-150-Sheep!$R$356                                            )&lt;=0),"Alt2-"   &amp;DE34,""),"")</f>
        <v/>
      </c>
      <c r="DF36" s="266" t="str">
        <f xml:space="preserve">                    IF(AND((DF$33                                  -Sheep!$N$251                               )&gt;(DF$33-DG$33),(DF$33                                  -Sheep!$N$251                                )&lt;=0),"Born","")
&amp;                   IF(AND((DF$33-Sheep!$R$354-Sheep!$N$251                                )&gt;(DF$33-DG$33),(DF$33-Sheep!$R$354-Sheep!$N$251                                )&lt;=0),"WeanStd","")
&amp;                   IF(AND((DF$33-Sheep!$R$355-Sheep!$N$251                                )&gt;(DF$33-DG$33),(DF$33-Sheep!$R$355-Sheep!$N$251                                )&lt;=0),"WeanAlt1","")
&amp;                   IF(AND((DF$33-Sheep!$R$356-Sheep!$N$251                                )&gt;(DF$33-DG$33),(DF$33-Sheep!$R$356-Sheep!$N$251                                )&lt;=0),"WeanAlt2","")
&amp;IFERROR(IF(AND((DF$33-DF35                                                                                     )&gt;(DF$33-DG$33),(DF$33-DF35                                                                                     )&lt;=0),"Join-"    &amp;DF34,""),"")
&amp;IFERROR(IF(AND((DF$33-DF35-INDEX(Sheep!$V$361:$V$368,DF34,1))&gt;(DF$33-DG$33),(DF$33-DF35-INDEX(Sheep!$V$361:$V$368,DF34,1))&lt;=0),"Scan-"  &amp;DF34,""),"")
&amp;IFERROR(IF(AND((DF$33-DF35-150                                                                            )&gt;(DF$33-DG$33),(DF$33-DF35-150                                                                             )&lt;=0),"Birth-" &amp;DF34,""),"")
&amp;IFERROR(IF(AND((DF$33-DF35-150-Sheep!$R$354                                           )&gt;(DF$33-DG$33),(DF$33-DF35-150-Sheep!$R$354                                            )&lt;=0),"Wean-"&amp;DF34,""),"")
&amp;IFERROR(IF(AND((DF$33-DF35-150-Sheep!$R$355                                           )&gt;(DF$33-DG$33),(DF$33-DF35-150-Sheep!$R$355                                            )&lt;=0),"Alt1-"   &amp;DF34,""),"")
&amp;IFERROR(IF(AND((DF$33-DF35-150-Sheep!$R$356                                           )&gt;(DF$33-DG$33),(DF$33-DF35-150-Sheep!$R$356                                            )&lt;=0),"Alt2-"   &amp;DF34,""),"")</f>
        <v/>
      </c>
      <c r="DG36" s="266" t="str">
        <f xml:space="preserve">                    IF(AND((DG$33                                  -Sheep!$N$251                               )&gt;(DG$33-DH$33),(DG$33                                  -Sheep!$N$251                                )&lt;=0),"Born","")
&amp;                   IF(AND((DG$33-Sheep!$R$354-Sheep!$N$251                                )&gt;(DG$33-DH$33),(DG$33-Sheep!$R$354-Sheep!$N$251                                )&lt;=0),"WeanStd","")
&amp;                   IF(AND((DG$33-Sheep!$R$355-Sheep!$N$251                                )&gt;(DG$33-DH$33),(DG$33-Sheep!$R$355-Sheep!$N$251                                )&lt;=0),"WeanAlt1","")
&amp;                   IF(AND((DG$33-Sheep!$R$356-Sheep!$N$251                                )&gt;(DG$33-DH$33),(DG$33-Sheep!$R$356-Sheep!$N$251                                )&lt;=0),"WeanAlt2","")
&amp;IFERROR(IF(AND((DG$33-DG35                                                                                     )&gt;(DG$33-DH$33),(DG$33-DG35                                                                                     )&lt;=0),"Join-"    &amp;DG34,""),"")
&amp;IFERROR(IF(AND((DG$33-DG35-INDEX(Sheep!$V$361:$V$368,DG34,1))&gt;(DG$33-DH$33),(DG$33-DG35-INDEX(Sheep!$V$361:$V$368,DG34,1))&lt;=0),"Scan-"  &amp;DG34,""),"")
&amp;IFERROR(IF(AND((DG$33-DG35-150                                                                            )&gt;(DG$33-DH$33),(DG$33-DG35-150                                                                             )&lt;=0),"Birth-" &amp;DG34,""),"")
&amp;IFERROR(IF(AND((DG$33-DG35-150-Sheep!$R$354                                           )&gt;(DG$33-DH$33),(DG$33-DG35-150-Sheep!$R$354                                            )&lt;=0),"Wean-"&amp;DG34,""),"")
&amp;IFERROR(IF(AND((DG$33-DG35-150-Sheep!$R$355                                           )&gt;(DG$33-DH$33),(DG$33-DG35-150-Sheep!$R$355                                            )&lt;=0),"Alt1-"   &amp;DG34,""),"")
&amp;IFERROR(IF(AND((DG$33-DG35-150-Sheep!$R$356                                           )&gt;(DG$33-DH$33),(DG$33-DG35-150-Sheep!$R$356                                            )&lt;=0),"Alt2-"   &amp;DG34,""),"")</f>
        <v>Join-2</v>
      </c>
      <c r="DH36" s="266" t="str">
        <f xml:space="preserve">                    IF(AND((DH$33                                  -Sheep!$N$251                               )&gt;(DH$33-DI$33),(DH$33                                  -Sheep!$N$251                                )&lt;=0),"Born","")
&amp;                   IF(AND((DH$33-Sheep!$R$354-Sheep!$N$251                                )&gt;(DH$33-DI$33),(DH$33-Sheep!$R$354-Sheep!$N$251                                )&lt;=0),"WeanStd","")
&amp;                   IF(AND((DH$33-Sheep!$R$355-Sheep!$N$251                                )&gt;(DH$33-DI$33),(DH$33-Sheep!$R$355-Sheep!$N$251                                )&lt;=0),"WeanAlt1","")
&amp;                   IF(AND((DH$33-Sheep!$R$356-Sheep!$N$251                                )&gt;(DH$33-DI$33),(DH$33-Sheep!$R$356-Sheep!$N$251                                )&lt;=0),"WeanAlt2","")
&amp;IFERROR(IF(AND((DH$33-DH35                                                                                     )&gt;(DH$33-DI$33),(DH$33-DH35                                                                                     )&lt;=0),"Join-"    &amp;DH34,""),"")
&amp;IFERROR(IF(AND((DH$33-DH35-INDEX(Sheep!$V$361:$V$368,DH34,1))&gt;(DH$33-DI$33),(DH$33-DH35-INDEX(Sheep!$V$361:$V$368,DH34,1))&lt;=0),"Scan-"  &amp;DH34,""),"")
&amp;IFERROR(IF(AND((DH$33-DH35-150                                                                            )&gt;(DH$33-DI$33),(DH$33-DH35-150                                                                             )&lt;=0),"Birth-" &amp;DH34,""),"")
&amp;IFERROR(IF(AND((DH$33-DH35-150-Sheep!$R$354                                           )&gt;(DH$33-DI$33),(DH$33-DH35-150-Sheep!$R$354                                            )&lt;=0),"Wean-"&amp;DH34,""),"")
&amp;IFERROR(IF(AND((DH$33-DH35-150-Sheep!$R$355                                           )&gt;(DH$33-DI$33),(DH$33-DH35-150-Sheep!$R$355                                            )&lt;=0),"Alt1-"   &amp;DH34,""),"")
&amp;IFERROR(IF(AND((DH$33-DH35-150-Sheep!$R$356                                           )&gt;(DH$33-DI$33),(DH$33-DH35-150-Sheep!$R$356                                            )&lt;=0),"Alt2-"   &amp;DH34,""),"")</f>
        <v/>
      </c>
      <c r="DI36" s="266" t="str">
        <f xml:space="preserve">                    IF(AND((DI$33                                  -Sheep!$N$251                               )&gt;(DI$33-DJ$33),(DI$33                                  -Sheep!$N$251                                )&lt;=0),"Born","")
&amp;                   IF(AND((DI$33-Sheep!$R$354-Sheep!$N$251                                )&gt;(DI$33-DJ$33),(DI$33-Sheep!$R$354-Sheep!$N$251                                )&lt;=0),"WeanStd","")
&amp;                   IF(AND((DI$33-Sheep!$R$355-Sheep!$N$251                                )&gt;(DI$33-DJ$33),(DI$33-Sheep!$R$355-Sheep!$N$251                                )&lt;=0),"WeanAlt1","")
&amp;                   IF(AND((DI$33-Sheep!$R$356-Sheep!$N$251                                )&gt;(DI$33-DJ$33),(DI$33-Sheep!$R$356-Sheep!$N$251                                )&lt;=0),"WeanAlt2","")
&amp;IFERROR(IF(AND((DI$33-DI35                                                                                     )&gt;(DI$33-DJ$33),(DI$33-DI35                                                                                     )&lt;=0),"Join-"    &amp;DI34,""),"")
&amp;IFERROR(IF(AND((DI$33-DI35-INDEX(Sheep!$V$361:$V$368,DI34,1))&gt;(DI$33-DJ$33),(DI$33-DI35-INDEX(Sheep!$V$361:$V$368,DI34,1))&lt;=0),"Scan-"  &amp;DI34,""),"")
&amp;IFERROR(IF(AND((DI$33-DI35-150                                                                            )&gt;(DI$33-DJ$33),(DI$33-DI35-150                                                                             )&lt;=0),"Birth-" &amp;DI34,""),"")
&amp;IFERROR(IF(AND((DI$33-DI35-150-Sheep!$R$354                                           )&gt;(DI$33-DJ$33),(DI$33-DI35-150-Sheep!$R$354                                            )&lt;=0),"Wean-"&amp;DI34,""),"")
&amp;IFERROR(IF(AND((DI$33-DI35-150-Sheep!$R$355                                           )&gt;(DI$33-DJ$33),(DI$33-DI35-150-Sheep!$R$355                                            )&lt;=0),"Alt1-"   &amp;DI34,""),"")
&amp;IFERROR(IF(AND((DI$33-DI35-150-Sheep!$R$356                                           )&gt;(DI$33-DJ$33),(DI$33-DI35-150-Sheep!$R$356                                            )&lt;=0),"Alt2-"   &amp;DI34,""),"")</f>
        <v/>
      </c>
      <c r="DJ36" s="266" t="str">
        <f xml:space="preserve">                    IF(AND((DJ$33                                  -Sheep!$N$251                               )&gt;(DJ$33-DK$33),(DJ$33                                  -Sheep!$N$251                                )&lt;=0),"Born","")
&amp;                   IF(AND((DJ$33-Sheep!$R$354-Sheep!$N$251                                )&gt;(DJ$33-DK$33),(DJ$33-Sheep!$R$354-Sheep!$N$251                                )&lt;=0),"WeanStd","")
&amp;                   IF(AND((DJ$33-Sheep!$R$355-Sheep!$N$251                                )&gt;(DJ$33-DK$33),(DJ$33-Sheep!$R$355-Sheep!$N$251                                )&lt;=0),"WeanAlt1","")
&amp;                   IF(AND((DJ$33-Sheep!$R$356-Sheep!$N$251                                )&gt;(DJ$33-DK$33),(DJ$33-Sheep!$R$356-Sheep!$N$251                                )&lt;=0),"WeanAlt2","")
&amp;IFERROR(IF(AND((DJ$33-DJ35                                                                                     )&gt;(DJ$33-DK$33),(DJ$33-DJ35                                                                                     )&lt;=0),"Join-"    &amp;DJ34,""),"")
&amp;IFERROR(IF(AND((DJ$33-DJ35-INDEX(Sheep!$V$361:$V$368,DJ34,1))&gt;(DJ$33-DK$33),(DJ$33-DJ35-INDEX(Sheep!$V$361:$V$368,DJ34,1))&lt;=0),"Scan-"  &amp;DJ34,""),"")
&amp;IFERROR(IF(AND((DJ$33-DJ35-150                                                                            )&gt;(DJ$33-DK$33),(DJ$33-DJ35-150                                                                             )&lt;=0),"Birth-" &amp;DJ34,""),"")
&amp;IFERROR(IF(AND((DJ$33-DJ35-150-Sheep!$R$354                                           )&gt;(DJ$33-DK$33),(DJ$33-DJ35-150-Sheep!$R$354                                            )&lt;=0),"Wean-"&amp;DJ34,""),"")
&amp;IFERROR(IF(AND((DJ$33-DJ35-150-Sheep!$R$355                                           )&gt;(DJ$33-DK$33),(DJ$33-DJ35-150-Sheep!$R$355                                            )&lt;=0),"Alt1-"   &amp;DJ34,""),"")
&amp;IFERROR(IF(AND((DJ$33-DJ35-150-Sheep!$R$356                                           )&gt;(DJ$33-DK$33),(DJ$33-DJ35-150-Sheep!$R$356                                            )&lt;=0),"Alt2-"   &amp;DJ34,""),"")</f>
        <v/>
      </c>
      <c r="DK36" s="266" t="str">
        <f xml:space="preserve">                    IF(AND((DK$33                                  -Sheep!$N$251                               )&gt;(DK$33-DL$33),(DK$33                                  -Sheep!$N$251                                )&lt;=0),"Born","")
&amp;                   IF(AND((DK$33-Sheep!$R$354-Sheep!$N$251                                )&gt;(DK$33-DL$33),(DK$33-Sheep!$R$354-Sheep!$N$251                                )&lt;=0),"WeanStd","")
&amp;                   IF(AND((DK$33-Sheep!$R$355-Sheep!$N$251                                )&gt;(DK$33-DL$33),(DK$33-Sheep!$R$355-Sheep!$N$251                                )&lt;=0),"WeanAlt1","")
&amp;                   IF(AND((DK$33-Sheep!$R$356-Sheep!$N$251                                )&gt;(DK$33-DL$33),(DK$33-Sheep!$R$356-Sheep!$N$251                                )&lt;=0),"WeanAlt2","")
&amp;IFERROR(IF(AND((DK$33-DK35                                                                                     )&gt;(DK$33-DL$33),(DK$33-DK35                                                                                     )&lt;=0),"Join-"    &amp;DK34,""),"")
&amp;IFERROR(IF(AND((DK$33-DK35-INDEX(Sheep!$V$361:$V$368,DK34,1))&gt;(DK$33-DL$33),(DK$33-DK35-INDEX(Sheep!$V$361:$V$368,DK34,1))&lt;=0),"Scan-"  &amp;DK34,""),"")
&amp;IFERROR(IF(AND((DK$33-DK35-150                                                                            )&gt;(DK$33-DL$33),(DK$33-DK35-150                                                                             )&lt;=0),"Birth-" &amp;DK34,""),"")
&amp;IFERROR(IF(AND((DK$33-DK35-150-Sheep!$R$354                                           )&gt;(DK$33-DL$33),(DK$33-DK35-150-Sheep!$R$354                                            )&lt;=0),"Wean-"&amp;DK34,""),"")
&amp;IFERROR(IF(AND((DK$33-DK35-150-Sheep!$R$355                                           )&gt;(DK$33-DL$33),(DK$33-DK35-150-Sheep!$R$355                                            )&lt;=0),"Alt1-"   &amp;DK34,""),"")
&amp;IFERROR(IF(AND((DK$33-DK35-150-Sheep!$R$356                                           )&gt;(DK$33-DL$33),(DK$33-DK35-150-Sheep!$R$356                                            )&lt;=0),"Alt2-"   &amp;DK34,""),"")</f>
        <v/>
      </c>
      <c r="DL36" s="266" t="str">
        <f xml:space="preserve">                    IF(AND((DL$33                                  -Sheep!$N$251                               )&gt;(DL$33-DM$33),(DL$33                                  -Sheep!$N$251                                )&lt;=0),"Born","")
&amp;                   IF(AND((DL$33-Sheep!$R$354-Sheep!$N$251                                )&gt;(DL$33-DM$33),(DL$33-Sheep!$R$354-Sheep!$N$251                                )&lt;=0),"WeanStd","")
&amp;                   IF(AND((DL$33-Sheep!$R$355-Sheep!$N$251                                )&gt;(DL$33-DM$33),(DL$33-Sheep!$R$355-Sheep!$N$251                                )&lt;=0),"WeanAlt1","")
&amp;                   IF(AND((DL$33-Sheep!$R$356-Sheep!$N$251                                )&gt;(DL$33-DM$33),(DL$33-Sheep!$R$356-Sheep!$N$251                                )&lt;=0),"WeanAlt2","")
&amp;IFERROR(IF(AND((DL$33-DL35                                                                                     )&gt;(DL$33-DM$33),(DL$33-DL35                                                                                     )&lt;=0),"Join-"    &amp;DL34,""),"")
&amp;IFERROR(IF(AND((DL$33-DL35-INDEX(Sheep!$V$361:$V$368,DL34,1))&gt;(DL$33-DM$33),(DL$33-DL35-INDEX(Sheep!$V$361:$V$368,DL34,1))&lt;=0),"Scan-"  &amp;DL34,""),"")
&amp;IFERROR(IF(AND((DL$33-DL35-150                                                                            )&gt;(DL$33-DM$33),(DL$33-DL35-150                                                                             )&lt;=0),"Birth-" &amp;DL34,""),"")
&amp;IFERROR(IF(AND((DL$33-DL35-150-Sheep!$R$354                                           )&gt;(DL$33-DM$33),(DL$33-DL35-150-Sheep!$R$354                                            )&lt;=0),"Wean-"&amp;DL34,""),"")
&amp;IFERROR(IF(AND((DL$33-DL35-150-Sheep!$R$355                                           )&gt;(DL$33-DM$33),(DL$33-DL35-150-Sheep!$R$355                                            )&lt;=0),"Alt1-"   &amp;DL34,""),"")
&amp;IFERROR(IF(AND((DL$33-DL35-150-Sheep!$R$356                                           )&gt;(DL$33-DM$33),(DL$33-DL35-150-Sheep!$R$356                                            )&lt;=0),"Alt2-"   &amp;DL34,""),"")</f>
        <v/>
      </c>
      <c r="DM36" s="266" t="str">
        <f xml:space="preserve">                    IF(AND((DM$33                                  -Sheep!$N$251                               )&gt;(DM$33-DN$33),(DM$33                                  -Sheep!$N$251                                )&lt;=0),"Born","")
&amp;                   IF(AND((DM$33-Sheep!$R$354-Sheep!$N$251                                )&gt;(DM$33-DN$33),(DM$33-Sheep!$R$354-Sheep!$N$251                                )&lt;=0),"WeanStd","")
&amp;                   IF(AND((DM$33-Sheep!$R$355-Sheep!$N$251                                )&gt;(DM$33-DN$33),(DM$33-Sheep!$R$355-Sheep!$N$251                                )&lt;=0),"WeanAlt1","")
&amp;                   IF(AND((DM$33-Sheep!$R$356-Sheep!$N$251                                )&gt;(DM$33-DN$33),(DM$33-Sheep!$R$356-Sheep!$N$251                                )&lt;=0),"WeanAlt2","")
&amp;IFERROR(IF(AND((DM$33-DM35                                                                                     )&gt;(DM$33-DN$33),(DM$33-DM35                                                                                     )&lt;=0),"Join-"    &amp;DM34,""),"")
&amp;IFERROR(IF(AND((DM$33-DM35-INDEX(Sheep!$V$361:$V$368,DM34,1))&gt;(DM$33-DN$33),(DM$33-DM35-INDEX(Sheep!$V$361:$V$368,DM34,1))&lt;=0),"Scan-"  &amp;DM34,""),"")
&amp;IFERROR(IF(AND((DM$33-DM35-150                                                                            )&gt;(DM$33-DN$33),(DM$33-DM35-150                                                                             )&lt;=0),"Birth-" &amp;DM34,""),"")
&amp;IFERROR(IF(AND((DM$33-DM35-150-Sheep!$R$354                                           )&gt;(DM$33-DN$33),(DM$33-DM35-150-Sheep!$R$354                                            )&lt;=0),"Wean-"&amp;DM34,""),"")
&amp;IFERROR(IF(AND((DM$33-DM35-150-Sheep!$R$355                                           )&gt;(DM$33-DN$33),(DM$33-DM35-150-Sheep!$R$355                                            )&lt;=0),"Alt1-"   &amp;DM34,""),"")
&amp;IFERROR(IF(AND((DM$33-DM35-150-Sheep!$R$356                                           )&gt;(DM$33-DN$33),(DM$33-DM35-150-Sheep!$R$356                                            )&lt;=0),"Alt2-"   &amp;DM34,""),"")</f>
        <v/>
      </c>
      <c r="DN36" s="266" t="str">
        <f xml:space="preserve">                    IF(AND((DN$33                                  -Sheep!$N$251                               )&gt;(DN$33-DO$33),(DN$33                                  -Sheep!$N$251                                )&lt;=0),"Born","")
&amp;                   IF(AND((DN$33-Sheep!$R$354-Sheep!$N$251                                )&gt;(DN$33-DO$33),(DN$33-Sheep!$R$354-Sheep!$N$251                                )&lt;=0),"WeanStd","")
&amp;                   IF(AND((DN$33-Sheep!$R$355-Sheep!$N$251                                )&gt;(DN$33-DO$33),(DN$33-Sheep!$R$355-Sheep!$N$251                                )&lt;=0),"WeanAlt1","")
&amp;                   IF(AND((DN$33-Sheep!$R$356-Sheep!$N$251                                )&gt;(DN$33-DO$33),(DN$33-Sheep!$R$356-Sheep!$N$251                                )&lt;=0),"WeanAlt2","")
&amp;IFERROR(IF(AND((DN$33-DN35                                                                                     )&gt;(DN$33-DO$33),(DN$33-DN35                                                                                     )&lt;=0),"Join-"    &amp;DN34,""),"")
&amp;IFERROR(IF(AND((DN$33-DN35-INDEX(Sheep!$V$361:$V$368,DN34,1))&gt;(DN$33-DO$33),(DN$33-DN35-INDEX(Sheep!$V$361:$V$368,DN34,1))&lt;=0),"Scan-"  &amp;DN34,""),"")
&amp;IFERROR(IF(AND((DN$33-DN35-150                                                                            )&gt;(DN$33-DO$33),(DN$33-DN35-150                                                                             )&lt;=0),"Birth-" &amp;DN34,""),"")
&amp;IFERROR(IF(AND((DN$33-DN35-150-Sheep!$R$354                                           )&gt;(DN$33-DO$33),(DN$33-DN35-150-Sheep!$R$354                                            )&lt;=0),"Wean-"&amp;DN34,""),"")
&amp;IFERROR(IF(AND((DN$33-DN35-150-Sheep!$R$355                                           )&gt;(DN$33-DO$33),(DN$33-DN35-150-Sheep!$R$355                                            )&lt;=0),"Alt1-"   &amp;DN34,""),"")
&amp;IFERROR(IF(AND((DN$33-DN35-150-Sheep!$R$356                                           )&gt;(DN$33-DO$33),(DN$33-DN35-150-Sheep!$R$356                                            )&lt;=0),"Alt2-"   &amp;DN34,""),"")</f>
        <v/>
      </c>
      <c r="DO36" s="266" t="str">
        <f xml:space="preserve">                    IF(AND((DO$33                                  -Sheep!$N$251                               )&gt;(DO$33-DP$33),(DO$33                                  -Sheep!$N$251                                )&lt;=0),"Born","")
&amp;                   IF(AND((DO$33-Sheep!$R$354-Sheep!$N$251                                )&gt;(DO$33-DP$33),(DO$33-Sheep!$R$354-Sheep!$N$251                                )&lt;=0),"WeanStd","")
&amp;                   IF(AND((DO$33-Sheep!$R$355-Sheep!$N$251                                )&gt;(DO$33-DP$33),(DO$33-Sheep!$R$355-Sheep!$N$251                                )&lt;=0),"WeanAlt1","")
&amp;                   IF(AND((DO$33-Sheep!$R$356-Sheep!$N$251                                )&gt;(DO$33-DP$33),(DO$33-Sheep!$R$356-Sheep!$N$251                                )&lt;=0),"WeanAlt2","")
&amp;IFERROR(IF(AND((DO$33-DO35                                                                                     )&gt;(DO$33-DP$33),(DO$33-DO35                                                                                     )&lt;=0),"Join-"    &amp;DO34,""),"")
&amp;IFERROR(IF(AND((DO$33-DO35-INDEX(Sheep!$V$361:$V$368,DO34,1))&gt;(DO$33-DP$33),(DO$33-DO35-INDEX(Sheep!$V$361:$V$368,DO34,1))&lt;=0),"Scan-"  &amp;DO34,""),"")
&amp;IFERROR(IF(AND((DO$33-DO35-150                                                                            )&gt;(DO$33-DP$33),(DO$33-DO35-150                                                                             )&lt;=0),"Birth-" &amp;DO34,""),"")
&amp;IFERROR(IF(AND((DO$33-DO35-150-Sheep!$R$354                                           )&gt;(DO$33-DP$33),(DO$33-DO35-150-Sheep!$R$354                                            )&lt;=0),"Wean-"&amp;DO34,""),"")
&amp;IFERROR(IF(AND((DO$33-DO35-150-Sheep!$R$355                                           )&gt;(DO$33-DP$33),(DO$33-DO35-150-Sheep!$R$355                                            )&lt;=0),"Alt1-"   &amp;DO34,""),"")
&amp;IFERROR(IF(AND((DO$33-DO35-150-Sheep!$R$356                                           )&gt;(DO$33-DP$33),(DO$33-DO35-150-Sheep!$R$356                                            )&lt;=0),"Alt2-"   &amp;DO34,""),"")</f>
        <v/>
      </c>
      <c r="DP36" s="266" t="str">
        <f xml:space="preserve">                    IF(AND((DP$33                                  -Sheep!$N$251                               )&gt;(DP$33-DQ$33),(DP$33                                  -Sheep!$N$251                                )&lt;=0),"Born","")
&amp;                   IF(AND((DP$33-Sheep!$R$354-Sheep!$N$251                                )&gt;(DP$33-DQ$33),(DP$33-Sheep!$R$354-Sheep!$N$251                                )&lt;=0),"WeanStd","")
&amp;                   IF(AND((DP$33-Sheep!$R$355-Sheep!$N$251                                )&gt;(DP$33-DQ$33),(DP$33-Sheep!$R$355-Sheep!$N$251                                )&lt;=0),"WeanAlt1","")
&amp;                   IF(AND((DP$33-Sheep!$R$356-Sheep!$N$251                                )&gt;(DP$33-DQ$33),(DP$33-Sheep!$R$356-Sheep!$N$251                                )&lt;=0),"WeanAlt2","")
&amp;IFERROR(IF(AND((DP$33-DP35                                                                                     )&gt;(DP$33-DQ$33),(DP$33-DP35                                                                                     )&lt;=0),"Join-"    &amp;DP34,""),"")
&amp;IFERROR(IF(AND((DP$33-DP35-INDEX(Sheep!$V$361:$V$368,DP34,1))&gt;(DP$33-DQ$33),(DP$33-DP35-INDEX(Sheep!$V$361:$V$368,DP34,1))&lt;=0),"Scan-"  &amp;DP34,""),"")
&amp;IFERROR(IF(AND((DP$33-DP35-150                                                                            )&gt;(DP$33-DQ$33),(DP$33-DP35-150                                                                             )&lt;=0),"Birth-" &amp;DP34,""),"")
&amp;IFERROR(IF(AND((DP$33-DP35-150-Sheep!$R$354                                           )&gt;(DP$33-DQ$33),(DP$33-DP35-150-Sheep!$R$354                                            )&lt;=0),"Wean-"&amp;DP34,""),"")
&amp;IFERROR(IF(AND((DP$33-DP35-150-Sheep!$R$355                                           )&gt;(DP$33-DQ$33),(DP$33-DP35-150-Sheep!$R$355                                            )&lt;=0),"Alt1-"   &amp;DP34,""),"")
&amp;IFERROR(IF(AND((DP$33-DP35-150-Sheep!$R$356                                           )&gt;(DP$33-DQ$33),(DP$33-DP35-150-Sheep!$R$356                                            )&lt;=0),"Alt2-"   &amp;DP34,""),"")</f>
        <v/>
      </c>
      <c r="DQ36" s="266" t="str">
        <f xml:space="preserve">                    IF(AND((DQ$33                                  -Sheep!$N$251                               )&gt;(DQ$33-DR$33),(DQ$33                                  -Sheep!$N$251                                )&lt;=0),"Born","")
&amp;                   IF(AND((DQ$33-Sheep!$R$354-Sheep!$N$251                                )&gt;(DQ$33-DR$33),(DQ$33-Sheep!$R$354-Sheep!$N$251                                )&lt;=0),"WeanStd","")
&amp;                   IF(AND((DQ$33-Sheep!$R$355-Sheep!$N$251                                )&gt;(DQ$33-DR$33),(DQ$33-Sheep!$R$355-Sheep!$N$251                                )&lt;=0),"WeanAlt1","")
&amp;                   IF(AND((DQ$33-Sheep!$R$356-Sheep!$N$251                                )&gt;(DQ$33-DR$33),(DQ$33-Sheep!$R$356-Sheep!$N$251                                )&lt;=0),"WeanAlt2","")
&amp;IFERROR(IF(AND((DQ$33-DQ35                                                                                     )&gt;(DQ$33-DR$33),(DQ$33-DQ35                                                                                     )&lt;=0),"Join-"    &amp;DQ34,""),"")
&amp;IFERROR(IF(AND((DQ$33-DQ35-INDEX(Sheep!$V$361:$V$368,DQ34,1))&gt;(DQ$33-DR$33),(DQ$33-DQ35-INDEX(Sheep!$V$361:$V$368,DQ34,1))&lt;=0),"Scan-"  &amp;DQ34,""),"")
&amp;IFERROR(IF(AND((DQ$33-DQ35-150                                                                            )&gt;(DQ$33-DR$33),(DQ$33-DQ35-150                                                                             )&lt;=0),"Birth-" &amp;DQ34,""),"")
&amp;IFERROR(IF(AND((DQ$33-DQ35-150-Sheep!$R$354                                           )&gt;(DQ$33-DR$33),(DQ$33-DQ35-150-Sheep!$R$354                                            )&lt;=0),"Wean-"&amp;DQ34,""),"")
&amp;IFERROR(IF(AND((DQ$33-DQ35-150-Sheep!$R$355                                           )&gt;(DQ$33-DR$33),(DQ$33-DQ35-150-Sheep!$R$355                                            )&lt;=0),"Alt1-"   &amp;DQ34,""),"")
&amp;IFERROR(IF(AND((DQ$33-DQ35-150-Sheep!$R$356                                           )&gt;(DQ$33-DR$33),(DQ$33-DQ35-150-Sheep!$R$356                                            )&lt;=0),"Alt2-"   &amp;DQ34,""),"")</f>
        <v>Scan-2</v>
      </c>
      <c r="DR36" s="266" t="str">
        <f xml:space="preserve">                    IF(AND((DR$33                                  -Sheep!$N$251                               )&gt;(DR$33-DS$33),(DR$33                                  -Sheep!$N$251                                )&lt;=0),"Born","")
&amp;                   IF(AND((DR$33-Sheep!$R$354-Sheep!$N$251                                )&gt;(DR$33-DS$33),(DR$33-Sheep!$R$354-Sheep!$N$251                                )&lt;=0),"WeanStd","")
&amp;                   IF(AND((DR$33-Sheep!$R$355-Sheep!$N$251                                )&gt;(DR$33-DS$33),(DR$33-Sheep!$R$355-Sheep!$N$251                                )&lt;=0),"WeanAlt1","")
&amp;                   IF(AND((DR$33-Sheep!$R$356-Sheep!$N$251                                )&gt;(DR$33-DS$33),(DR$33-Sheep!$R$356-Sheep!$N$251                                )&lt;=0),"WeanAlt2","")
&amp;IFERROR(IF(AND((DR$33-DR35                                                                                     )&gt;(DR$33-DS$33),(DR$33-DR35                                                                                     )&lt;=0),"Join-"    &amp;DR34,""),"")
&amp;IFERROR(IF(AND((DR$33-DR35-INDEX(Sheep!$V$361:$V$368,DR34,1))&gt;(DR$33-DS$33),(DR$33-DR35-INDEX(Sheep!$V$361:$V$368,DR34,1))&lt;=0),"Scan-"  &amp;DR34,""),"")
&amp;IFERROR(IF(AND((DR$33-DR35-150                                                                            )&gt;(DR$33-DS$33),(DR$33-DR35-150                                                                             )&lt;=0),"Birth-" &amp;DR34,""),"")
&amp;IFERROR(IF(AND((DR$33-DR35-150-Sheep!$R$354                                           )&gt;(DR$33-DS$33),(DR$33-DR35-150-Sheep!$R$354                                            )&lt;=0),"Wean-"&amp;DR34,""),"")
&amp;IFERROR(IF(AND((DR$33-DR35-150-Sheep!$R$355                                           )&gt;(DR$33-DS$33),(DR$33-DR35-150-Sheep!$R$355                                            )&lt;=0),"Alt1-"   &amp;DR34,""),"")
&amp;IFERROR(IF(AND((DR$33-DR35-150-Sheep!$R$356                                           )&gt;(DR$33-DS$33),(DR$33-DR35-150-Sheep!$R$356                                            )&lt;=0),"Alt2-"   &amp;DR34,""),"")</f>
        <v/>
      </c>
      <c r="DS36" s="266" t="str">
        <f xml:space="preserve">                    IF(AND((DS$33                                  -Sheep!$N$251                               )&gt;(DS$33-DT$33),(DS$33                                  -Sheep!$N$251                                )&lt;=0),"Born","")
&amp;                   IF(AND((DS$33-Sheep!$R$354-Sheep!$N$251                                )&gt;(DS$33-DT$33),(DS$33-Sheep!$R$354-Sheep!$N$251                                )&lt;=0),"WeanStd","")
&amp;                   IF(AND((DS$33-Sheep!$R$355-Sheep!$N$251                                )&gt;(DS$33-DT$33),(DS$33-Sheep!$R$355-Sheep!$N$251                                )&lt;=0),"WeanAlt1","")
&amp;                   IF(AND((DS$33-Sheep!$R$356-Sheep!$N$251                                )&gt;(DS$33-DT$33),(DS$33-Sheep!$R$356-Sheep!$N$251                                )&lt;=0),"WeanAlt2","")
&amp;IFERROR(IF(AND((DS$33-DS35                                                                                     )&gt;(DS$33-DT$33),(DS$33-DS35                                                                                     )&lt;=0),"Join-"    &amp;DS34,""),"")
&amp;IFERROR(IF(AND((DS$33-DS35-INDEX(Sheep!$V$361:$V$368,DS34,1))&gt;(DS$33-DT$33),(DS$33-DS35-INDEX(Sheep!$V$361:$V$368,DS34,1))&lt;=0),"Scan-"  &amp;DS34,""),"")
&amp;IFERROR(IF(AND((DS$33-DS35-150                                                                            )&gt;(DS$33-DT$33),(DS$33-DS35-150                                                                             )&lt;=0),"Birth-" &amp;DS34,""),"")
&amp;IFERROR(IF(AND((DS$33-DS35-150-Sheep!$R$354                                           )&gt;(DS$33-DT$33),(DS$33-DS35-150-Sheep!$R$354                                            )&lt;=0),"Wean-"&amp;DS34,""),"")
&amp;IFERROR(IF(AND((DS$33-DS35-150-Sheep!$R$355                                           )&gt;(DS$33-DT$33),(DS$33-DS35-150-Sheep!$R$355                                            )&lt;=0),"Alt1-"   &amp;DS34,""),"")
&amp;IFERROR(IF(AND((DS$33-DS35-150-Sheep!$R$356                                           )&gt;(DS$33-DT$33),(DS$33-DS35-150-Sheep!$R$356                                            )&lt;=0),"Alt2-"   &amp;DS34,""),"")</f>
        <v/>
      </c>
      <c r="DT36" s="266" t="str">
        <f xml:space="preserve">                    IF(AND((DT$33                                  -Sheep!$N$251                               )&gt;(DT$33-DU$33),(DT$33                                  -Sheep!$N$251                                )&lt;=0),"Born","")
&amp;                   IF(AND((DT$33-Sheep!$R$354-Sheep!$N$251                                )&gt;(DT$33-DU$33),(DT$33-Sheep!$R$354-Sheep!$N$251                                )&lt;=0),"WeanStd","")
&amp;                   IF(AND((DT$33-Sheep!$R$355-Sheep!$N$251                                )&gt;(DT$33-DU$33),(DT$33-Sheep!$R$355-Sheep!$N$251                                )&lt;=0),"WeanAlt1","")
&amp;                   IF(AND((DT$33-Sheep!$R$356-Sheep!$N$251                                )&gt;(DT$33-DU$33),(DT$33-Sheep!$R$356-Sheep!$N$251                                )&lt;=0),"WeanAlt2","")
&amp;IFERROR(IF(AND((DT$33-DT35                                                                                     )&gt;(DT$33-DU$33),(DT$33-DT35                                                                                     )&lt;=0),"Join-"    &amp;DT34,""),"")
&amp;IFERROR(IF(AND((DT$33-DT35-INDEX(Sheep!$V$361:$V$368,DT34,1))&gt;(DT$33-DU$33),(DT$33-DT35-INDEX(Sheep!$V$361:$V$368,DT34,1))&lt;=0),"Scan-"  &amp;DT34,""),"")
&amp;IFERROR(IF(AND((DT$33-DT35-150                                                                            )&gt;(DT$33-DU$33),(DT$33-DT35-150                                                                             )&lt;=0),"Birth-" &amp;DT34,""),"")
&amp;IFERROR(IF(AND((DT$33-DT35-150-Sheep!$R$354                                           )&gt;(DT$33-DU$33),(DT$33-DT35-150-Sheep!$R$354                                            )&lt;=0),"Wean-"&amp;DT34,""),"")
&amp;IFERROR(IF(AND((DT$33-DT35-150-Sheep!$R$355                                           )&gt;(DT$33-DU$33),(DT$33-DT35-150-Sheep!$R$355                                            )&lt;=0),"Alt1-"   &amp;DT34,""),"")
&amp;IFERROR(IF(AND((DT$33-DT35-150-Sheep!$R$356                                           )&gt;(DT$33-DU$33),(DT$33-DT35-150-Sheep!$R$356                                            )&lt;=0),"Alt2-"   &amp;DT34,""),"")</f>
        <v/>
      </c>
      <c r="DU36" s="266" t="str">
        <f xml:space="preserve">                    IF(AND((DU$33                                  -Sheep!$N$251                               )&gt;(DU$33-DV$33),(DU$33                                  -Sheep!$N$251                                )&lt;=0),"Born","")
&amp;                   IF(AND((DU$33-Sheep!$R$354-Sheep!$N$251                                )&gt;(DU$33-DV$33),(DU$33-Sheep!$R$354-Sheep!$N$251                                )&lt;=0),"WeanStd","")
&amp;                   IF(AND((DU$33-Sheep!$R$355-Sheep!$N$251                                )&gt;(DU$33-DV$33),(DU$33-Sheep!$R$355-Sheep!$N$251                                )&lt;=0),"WeanAlt1","")
&amp;                   IF(AND((DU$33-Sheep!$R$356-Sheep!$N$251                                )&gt;(DU$33-DV$33),(DU$33-Sheep!$R$356-Sheep!$N$251                                )&lt;=0),"WeanAlt2","")
&amp;IFERROR(IF(AND((DU$33-DU35                                                                                     )&gt;(DU$33-DV$33),(DU$33-DU35                                                                                     )&lt;=0),"Join-"    &amp;DU34,""),"")
&amp;IFERROR(IF(AND((DU$33-DU35-INDEX(Sheep!$V$361:$V$368,DU34,1))&gt;(DU$33-DV$33),(DU$33-DU35-INDEX(Sheep!$V$361:$V$368,DU34,1))&lt;=0),"Scan-"  &amp;DU34,""),"")
&amp;IFERROR(IF(AND((DU$33-DU35-150                                                                            )&gt;(DU$33-DV$33),(DU$33-DU35-150                                                                             )&lt;=0),"Birth-" &amp;DU34,""),"")
&amp;IFERROR(IF(AND((DU$33-DU35-150-Sheep!$R$354                                           )&gt;(DU$33-DV$33),(DU$33-DU35-150-Sheep!$R$354                                            )&lt;=0),"Wean-"&amp;DU34,""),"")
&amp;IFERROR(IF(AND((DU$33-DU35-150-Sheep!$R$355                                           )&gt;(DU$33-DV$33),(DU$33-DU35-150-Sheep!$R$355                                            )&lt;=0),"Alt1-"   &amp;DU34,""),"")
&amp;IFERROR(IF(AND((DU$33-DU35-150-Sheep!$R$356                                           )&gt;(DU$33-DV$33),(DU$33-DU35-150-Sheep!$R$356                                            )&lt;=0),"Alt2-"   &amp;DU34,""),"")</f>
        <v/>
      </c>
      <c r="DV36" s="266" t="str">
        <f xml:space="preserve">                    IF(AND((DV$33                                  -Sheep!$N$251                               )&gt;(DV$33-DW$33),(DV$33                                  -Sheep!$N$251                                )&lt;=0),"Born","")
&amp;                   IF(AND((DV$33-Sheep!$R$354-Sheep!$N$251                                )&gt;(DV$33-DW$33),(DV$33-Sheep!$R$354-Sheep!$N$251                                )&lt;=0),"WeanStd","")
&amp;                   IF(AND((DV$33-Sheep!$R$355-Sheep!$N$251                                )&gt;(DV$33-DW$33),(DV$33-Sheep!$R$355-Sheep!$N$251                                )&lt;=0),"WeanAlt1","")
&amp;                   IF(AND((DV$33-Sheep!$R$356-Sheep!$N$251                                )&gt;(DV$33-DW$33),(DV$33-Sheep!$R$356-Sheep!$N$251                                )&lt;=0),"WeanAlt2","")
&amp;IFERROR(IF(AND((DV$33-DV35                                                                                     )&gt;(DV$33-DW$33),(DV$33-DV35                                                                                     )&lt;=0),"Join-"    &amp;DV34,""),"")
&amp;IFERROR(IF(AND((DV$33-DV35-INDEX(Sheep!$V$361:$V$368,DV34,1))&gt;(DV$33-DW$33),(DV$33-DV35-INDEX(Sheep!$V$361:$V$368,DV34,1))&lt;=0),"Scan-"  &amp;DV34,""),"")
&amp;IFERROR(IF(AND((DV$33-DV35-150                                                                            )&gt;(DV$33-DW$33),(DV$33-DV35-150                                                                             )&lt;=0),"Birth-" &amp;DV34,""),"")
&amp;IFERROR(IF(AND((DV$33-DV35-150-Sheep!$R$354                                           )&gt;(DV$33-DW$33),(DV$33-DV35-150-Sheep!$R$354                                            )&lt;=0),"Wean-"&amp;DV34,""),"")
&amp;IFERROR(IF(AND((DV$33-DV35-150-Sheep!$R$355                                           )&gt;(DV$33-DW$33),(DV$33-DV35-150-Sheep!$R$355                                            )&lt;=0),"Alt1-"   &amp;DV34,""),"")
&amp;IFERROR(IF(AND((DV$33-DV35-150-Sheep!$R$356                                           )&gt;(DV$33-DW$33),(DV$33-DV35-150-Sheep!$R$356                                            )&lt;=0),"Alt2-"   &amp;DV34,""),"")</f>
        <v/>
      </c>
      <c r="DW36" s="266" t="str">
        <f xml:space="preserve">                    IF(AND((DW$33                                  -Sheep!$N$251                               )&gt;(DW$33-DX$33),(DW$33                                  -Sheep!$N$251                                )&lt;=0),"Born","")
&amp;                   IF(AND((DW$33-Sheep!$R$354-Sheep!$N$251                                )&gt;(DW$33-DX$33),(DW$33-Sheep!$R$354-Sheep!$N$251                                )&lt;=0),"WeanStd","")
&amp;                   IF(AND((DW$33-Sheep!$R$355-Sheep!$N$251                                )&gt;(DW$33-DX$33),(DW$33-Sheep!$R$355-Sheep!$N$251                                )&lt;=0),"WeanAlt1","")
&amp;                   IF(AND((DW$33-Sheep!$R$356-Sheep!$N$251                                )&gt;(DW$33-DX$33),(DW$33-Sheep!$R$356-Sheep!$N$251                                )&lt;=0),"WeanAlt2","")
&amp;IFERROR(IF(AND((DW$33-DW35                                                                                     )&gt;(DW$33-DX$33),(DW$33-DW35                                                                                     )&lt;=0),"Join-"    &amp;DW34,""),"")
&amp;IFERROR(IF(AND((DW$33-DW35-INDEX(Sheep!$V$361:$V$368,DW34,1))&gt;(DW$33-DX$33),(DW$33-DW35-INDEX(Sheep!$V$361:$V$368,DW34,1))&lt;=0),"Scan-"  &amp;DW34,""),"")
&amp;IFERROR(IF(AND((DW$33-DW35-150                                                                            )&gt;(DW$33-DX$33),(DW$33-DW35-150                                                                             )&lt;=0),"Birth-" &amp;DW34,""),"")
&amp;IFERROR(IF(AND((DW$33-DW35-150-Sheep!$R$354                                           )&gt;(DW$33-DX$33),(DW$33-DW35-150-Sheep!$R$354                                            )&lt;=0),"Wean-"&amp;DW34,""),"")
&amp;IFERROR(IF(AND((DW$33-DW35-150-Sheep!$R$355                                           )&gt;(DW$33-DX$33),(DW$33-DW35-150-Sheep!$R$355                                            )&lt;=0),"Alt1-"   &amp;DW34,""),"")
&amp;IFERROR(IF(AND((DW$33-DW35-150-Sheep!$R$356                                           )&gt;(DW$33-DX$33),(DW$33-DW35-150-Sheep!$R$356                                            )&lt;=0),"Alt2-"   &amp;DW34,""),"")</f>
        <v/>
      </c>
      <c r="DX36" s="266" t="str">
        <f xml:space="preserve">                    IF(AND((DX$33                                  -Sheep!$N$251                               )&gt;(DX$33-DY$33),(DX$33                                  -Sheep!$N$251                                )&lt;=0),"Born","")
&amp;                   IF(AND((DX$33-Sheep!$R$354-Sheep!$N$251                                )&gt;(DX$33-DY$33),(DX$33-Sheep!$R$354-Sheep!$N$251                                )&lt;=0),"WeanStd","")
&amp;                   IF(AND((DX$33-Sheep!$R$355-Sheep!$N$251                                )&gt;(DX$33-DY$33),(DX$33-Sheep!$R$355-Sheep!$N$251                                )&lt;=0),"WeanAlt1","")
&amp;                   IF(AND((DX$33-Sheep!$R$356-Sheep!$N$251                                )&gt;(DX$33-DY$33),(DX$33-Sheep!$R$356-Sheep!$N$251                                )&lt;=0),"WeanAlt2","")
&amp;IFERROR(IF(AND((DX$33-DX35                                                                                     )&gt;(DX$33-DY$33),(DX$33-DX35                                                                                     )&lt;=0),"Join-"    &amp;DX34,""),"")
&amp;IFERROR(IF(AND((DX$33-DX35-INDEX(Sheep!$V$361:$V$368,DX34,1))&gt;(DX$33-DY$33),(DX$33-DX35-INDEX(Sheep!$V$361:$V$368,DX34,1))&lt;=0),"Scan-"  &amp;DX34,""),"")
&amp;IFERROR(IF(AND((DX$33-DX35-150                                                                            )&gt;(DX$33-DY$33),(DX$33-DX35-150                                                                             )&lt;=0),"Birth-" &amp;DX34,""),"")
&amp;IFERROR(IF(AND((DX$33-DX35-150-Sheep!$R$354                                           )&gt;(DX$33-DY$33),(DX$33-DX35-150-Sheep!$R$354                                            )&lt;=0),"Wean-"&amp;DX34,""),"")
&amp;IFERROR(IF(AND((DX$33-DX35-150-Sheep!$R$355                                           )&gt;(DX$33-DY$33),(DX$33-DX35-150-Sheep!$R$355                                            )&lt;=0),"Alt1-"   &amp;DX34,""),"")
&amp;IFERROR(IF(AND((DX$33-DX35-150-Sheep!$R$356                                           )&gt;(DX$33-DY$33),(DX$33-DX35-150-Sheep!$R$356                                            )&lt;=0),"Alt2-"   &amp;DX34,""),"")</f>
        <v/>
      </c>
      <c r="DY36" s="266" t="str">
        <f xml:space="preserve">                    IF(AND((DY$33                                  -Sheep!$N$251                               )&gt;(DY$33-DZ$33),(DY$33                                  -Sheep!$N$251                                )&lt;=0),"Born","")
&amp;                   IF(AND((DY$33-Sheep!$R$354-Sheep!$N$251                                )&gt;(DY$33-DZ$33),(DY$33-Sheep!$R$354-Sheep!$N$251                                )&lt;=0),"WeanStd","")
&amp;                   IF(AND((DY$33-Sheep!$R$355-Sheep!$N$251                                )&gt;(DY$33-DZ$33),(DY$33-Sheep!$R$355-Sheep!$N$251                                )&lt;=0),"WeanAlt1","")
&amp;                   IF(AND((DY$33-Sheep!$R$356-Sheep!$N$251                                )&gt;(DY$33-DZ$33),(DY$33-Sheep!$R$356-Sheep!$N$251                                )&lt;=0),"WeanAlt2","")
&amp;IFERROR(IF(AND((DY$33-DY35                                                                                     )&gt;(DY$33-DZ$33),(DY$33-DY35                                                                                     )&lt;=0),"Join-"    &amp;DY34,""),"")
&amp;IFERROR(IF(AND((DY$33-DY35-INDEX(Sheep!$V$361:$V$368,DY34,1))&gt;(DY$33-DZ$33),(DY$33-DY35-INDEX(Sheep!$V$361:$V$368,DY34,1))&lt;=0),"Scan-"  &amp;DY34,""),"")
&amp;IFERROR(IF(AND((DY$33-DY35-150                                                                            )&gt;(DY$33-DZ$33),(DY$33-DY35-150                                                                             )&lt;=0),"Birth-" &amp;DY34,""),"")
&amp;IFERROR(IF(AND((DY$33-DY35-150-Sheep!$R$354                                           )&gt;(DY$33-DZ$33),(DY$33-DY35-150-Sheep!$R$354                                            )&lt;=0),"Wean-"&amp;DY34,""),"")
&amp;IFERROR(IF(AND((DY$33-DY35-150-Sheep!$R$355                                           )&gt;(DY$33-DZ$33),(DY$33-DY35-150-Sheep!$R$355                                            )&lt;=0),"Alt1-"   &amp;DY34,""),"")
&amp;IFERROR(IF(AND((DY$33-DY35-150-Sheep!$R$356                                           )&gt;(DY$33-DZ$33),(DY$33-DY35-150-Sheep!$R$356                                            )&lt;=0),"Alt2-"   &amp;DY34,""),"")</f>
        <v/>
      </c>
      <c r="DZ36" s="266" t="str">
        <f xml:space="preserve">                    IF(AND((DZ$33                                  -Sheep!$N$251                               )&gt;(DZ$33-EA$33),(DZ$33                                  -Sheep!$N$251                                )&lt;=0),"Born","")
&amp;                   IF(AND((DZ$33-Sheep!$R$354-Sheep!$N$251                                )&gt;(DZ$33-EA$33),(DZ$33-Sheep!$R$354-Sheep!$N$251                                )&lt;=0),"WeanStd","")
&amp;                   IF(AND((DZ$33-Sheep!$R$355-Sheep!$N$251                                )&gt;(DZ$33-EA$33),(DZ$33-Sheep!$R$355-Sheep!$N$251                                )&lt;=0),"WeanAlt1","")
&amp;                   IF(AND((DZ$33-Sheep!$R$356-Sheep!$N$251                                )&gt;(DZ$33-EA$33),(DZ$33-Sheep!$R$356-Sheep!$N$251                                )&lt;=0),"WeanAlt2","")
&amp;IFERROR(IF(AND((DZ$33-DZ35                                                                                     )&gt;(DZ$33-EA$33),(DZ$33-DZ35                                                                                     )&lt;=0),"Join-"    &amp;DZ34,""),"")
&amp;IFERROR(IF(AND((DZ$33-DZ35-INDEX(Sheep!$V$361:$V$368,DZ34,1))&gt;(DZ$33-EA$33),(DZ$33-DZ35-INDEX(Sheep!$V$361:$V$368,DZ34,1))&lt;=0),"Scan-"  &amp;DZ34,""),"")
&amp;IFERROR(IF(AND((DZ$33-DZ35-150                                                                            )&gt;(DZ$33-EA$33),(DZ$33-DZ35-150                                                                             )&lt;=0),"Birth-" &amp;DZ34,""),"")
&amp;IFERROR(IF(AND((DZ$33-DZ35-150-Sheep!$R$354                                           )&gt;(DZ$33-EA$33),(DZ$33-DZ35-150-Sheep!$R$354                                            )&lt;=0),"Wean-"&amp;DZ34,""),"")
&amp;IFERROR(IF(AND((DZ$33-DZ35-150-Sheep!$R$355                                           )&gt;(DZ$33-EA$33),(DZ$33-DZ35-150-Sheep!$R$355                                            )&lt;=0),"Alt1-"   &amp;DZ34,""),"")
&amp;IFERROR(IF(AND((DZ$33-DZ35-150-Sheep!$R$356                                           )&gt;(DZ$33-EA$33),(DZ$33-DZ35-150-Sheep!$R$356                                            )&lt;=0),"Alt2-"   &amp;DZ34,""),"")</f>
        <v/>
      </c>
      <c r="EA36" s="266" t="str">
        <f xml:space="preserve">                    IF(AND((EA$33                                  -Sheep!$N$251                               )&gt;(EA$33-EB$33),(EA$33                                  -Sheep!$N$251                                )&lt;=0),"Born","")
&amp;                   IF(AND((EA$33-Sheep!$R$354-Sheep!$N$251                                )&gt;(EA$33-EB$33),(EA$33-Sheep!$R$354-Sheep!$N$251                                )&lt;=0),"WeanStd","")
&amp;                   IF(AND((EA$33-Sheep!$R$355-Sheep!$N$251                                )&gt;(EA$33-EB$33),(EA$33-Sheep!$R$355-Sheep!$N$251                                )&lt;=0),"WeanAlt1","")
&amp;                   IF(AND((EA$33-Sheep!$R$356-Sheep!$N$251                                )&gt;(EA$33-EB$33),(EA$33-Sheep!$R$356-Sheep!$N$251                                )&lt;=0),"WeanAlt2","")
&amp;IFERROR(IF(AND((EA$33-EA35                                                                                     )&gt;(EA$33-EB$33),(EA$33-EA35                                                                                     )&lt;=0),"Join-"    &amp;EA34,""),"")
&amp;IFERROR(IF(AND((EA$33-EA35-INDEX(Sheep!$V$361:$V$368,EA34,1))&gt;(EA$33-EB$33),(EA$33-EA35-INDEX(Sheep!$V$361:$V$368,EA34,1))&lt;=0),"Scan-"  &amp;EA34,""),"")
&amp;IFERROR(IF(AND((EA$33-EA35-150                                                                            )&gt;(EA$33-EB$33),(EA$33-EA35-150                                                                             )&lt;=0),"Birth-" &amp;EA34,""),"")
&amp;IFERROR(IF(AND((EA$33-EA35-150-Sheep!$R$354                                           )&gt;(EA$33-EB$33),(EA$33-EA35-150-Sheep!$R$354                                            )&lt;=0),"Wean-"&amp;EA34,""),"")
&amp;IFERROR(IF(AND((EA$33-EA35-150-Sheep!$R$355                                           )&gt;(EA$33-EB$33),(EA$33-EA35-150-Sheep!$R$355                                            )&lt;=0),"Alt1-"   &amp;EA34,""),"")
&amp;IFERROR(IF(AND((EA$33-EA35-150-Sheep!$R$356                                           )&gt;(EA$33-EB$33),(EA$33-EA35-150-Sheep!$R$356                                            )&lt;=0),"Alt2-"   &amp;EA34,""),"")</f>
        <v/>
      </c>
      <c r="EB36" s="266" t="str">
        <f xml:space="preserve">                    IF(AND((EB$33                                  -Sheep!$N$251                               )&gt;(EB$33-EC$33),(EB$33                                  -Sheep!$N$251                                )&lt;=0),"Born","")
&amp;                   IF(AND((EB$33-Sheep!$R$354-Sheep!$N$251                                )&gt;(EB$33-EC$33),(EB$33-Sheep!$R$354-Sheep!$N$251                                )&lt;=0),"WeanStd","")
&amp;                   IF(AND((EB$33-Sheep!$R$355-Sheep!$N$251                                )&gt;(EB$33-EC$33),(EB$33-Sheep!$R$355-Sheep!$N$251                                )&lt;=0),"WeanAlt1","")
&amp;                   IF(AND((EB$33-Sheep!$R$356-Sheep!$N$251                                )&gt;(EB$33-EC$33),(EB$33-Sheep!$R$356-Sheep!$N$251                                )&lt;=0),"WeanAlt2","")
&amp;IFERROR(IF(AND((EB$33-EB35                                                                                     )&gt;(EB$33-EC$33),(EB$33-EB35                                                                                     )&lt;=0),"Join-"    &amp;EB34,""),"")
&amp;IFERROR(IF(AND((EB$33-EB35-INDEX(Sheep!$V$361:$V$368,EB34,1))&gt;(EB$33-EC$33),(EB$33-EB35-INDEX(Sheep!$V$361:$V$368,EB34,1))&lt;=0),"Scan-"  &amp;EB34,""),"")
&amp;IFERROR(IF(AND((EB$33-EB35-150                                                                            )&gt;(EB$33-EC$33),(EB$33-EB35-150                                                                             )&lt;=0),"Birth-" &amp;EB34,""),"")
&amp;IFERROR(IF(AND((EB$33-EB35-150-Sheep!$R$354                                           )&gt;(EB$33-EC$33),(EB$33-EB35-150-Sheep!$R$354                                            )&lt;=0),"Wean-"&amp;EB34,""),"")
&amp;IFERROR(IF(AND((EB$33-EB35-150-Sheep!$R$355                                           )&gt;(EB$33-EC$33),(EB$33-EB35-150-Sheep!$R$355                                            )&lt;=0),"Alt1-"   &amp;EB34,""),"")
&amp;IFERROR(IF(AND((EB$33-EB35-150-Sheep!$R$356                                           )&gt;(EB$33-EC$33),(EB$33-EB35-150-Sheep!$R$356                                            )&lt;=0),"Alt2-"   &amp;EB34,""),"")</f>
        <v/>
      </c>
      <c r="EC36" s="266" t="str">
        <f xml:space="preserve">                    IF(AND((EC$33                                  -Sheep!$N$251                               )&gt;(EC$33-ED$33),(EC$33                                  -Sheep!$N$251                                )&lt;=0),"Born","")
&amp;                   IF(AND((EC$33-Sheep!$R$354-Sheep!$N$251                                )&gt;(EC$33-ED$33),(EC$33-Sheep!$R$354-Sheep!$N$251                                )&lt;=0),"WeanStd","")
&amp;                   IF(AND((EC$33-Sheep!$R$355-Sheep!$N$251                                )&gt;(EC$33-ED$33),(EC$33-Sheep!$R$355-Sheep!$N$251                                )&lt;=0),"WeanAlt1","")
&amp;                   IF(AND((EC$33-Sheep!$R$356-Sheep!$N$251                                )&gt;(EC$33-ED$33),(EC$33-Sheep!$R$356-Sheep!$N$251                                )&lt;=0),"WeanAlt2","")
&amp;IFERROR(IF(AND((EC$33-EC35                                                                                     )&gt;(EC$33-ED$33),(EC$33-EC35                                                                                     )&lt;=0),"Join-"    &amp;EC34,""),"")
&amp;IFERROR(IF(AND((EC$33-EC35-INDEX(Sheep!$V$361:$V$368,EC34,1))&gt;(EC$33-ED$33),(EC$33-EC35-INDEX(Sheep!$V$361:$V$368,EC34,1))&lt;=0),"Scan-"  &amp;EC34,""),"")
&amp;IFERROR(IF(AND((EC$33-EC35-150                                                                            )&gt;(EC$33-ED$33),(EC$33-EC35-150                                                                             )&lt;=0),"Birth-" &amp;EC34,""),"")
&amp;IFERROR(IF(AND((EC$33-EC35-150-Sheep!$R$354                                           )&gt;(EC$33-ED$33),(EC$33-EC35-150-Sheep!$R$354                                            )&lt;=0),"Wean-"&amp;EC34,""),"")
&amp;IFERROR(IF(AND((EC$33-EC35-150-Sheep!$R$355                                           )&gt;(EC$33-ED$33),(EC$33-EC35-150-Sheep!$R$355                                            )&lt;=0),"Alt1-"   &amp;EC34,""),"")
&amp;IFERROR(IF(AND((EC$33-EC35-150-Sheep!$R$356                                           )&gt;(EC$33-ED$33),(EC$33-EC35-150-Sheep!$R$356                                            )&lt;=0),"Alt2-"   &amp;EC34,""),"")</f>
        <v>Birth-2</v>
      </c>
      <c r="ED36" s="266" t="str">
        <f xml:space="preserve">                    IF(AND((ED$33                                  -Sheep!$N$251                               )&gt;(ED$33-EE$33),(ED$33                                  -Sheep!$N$251                                )&lt;=0),"Born","")
&amp;                   IF(AND((ED$33-Sheep!$R$354-Sheep!$N$251                                )&gt;(ED$33-EE$33),(ED$33-Sheep!$R$354-Sheep!$N$251                                )&lt;=0),"WeanStd","")
&amp;                   IF(AND((ED$33-Sheep!$R$355-Sheep!$N$251                                )&gt;(ED$33-EE$33),(ED$33-Sheep!$R$355-Sheep!$N$251                                )&lt;=0),"WeanAlt1","")
&amp;                   IF(AND((ED$33-Sheep!$R$356-Sheep!$N$251                                )&gt;(ED$33-EE$33),(ED$33-Sheep!$R$356-Sheep!$N$251                                )&lt;=0),"WeanAlt2","")
&amp;IFERROR(IF(AND((ED$33-ED35                                                                                     )&gt;(ED$33-EE$33),(ED$33-ED35                                                                                     )&lt;=0),"Join-"    &amp;ED34,""),"")
&amp;IFERROR(IF(AND((ED$33-ED35-INDEX(Sheep!$V$361:$V$368,ED34,1))&gt;(ED$33-EE$33),(ED$33-ED35-INDEX(Sheep!$V$361:$V$368,ED34,1))&lt;=0),"Scan-"  &amp;ED34,""),"")
&amp;IFERROR(IF(AND((ED$33-ED35-150                                                                            )&gt;(ED$33-EE$33),(ED$33-ED35-150                                                                             )&lt;=0),"Birth-" &amp;ED34,""),"")
&amp;IFERROR(IF(AND((ED$33-ED35-150-Sheep!$R$354                                           )&gt;(ED$33-EE$33),(ED$33-ED35-150-Sheep!$R$354                                            )&lt;=0),"Wean-"&amp;ED34,""),"")
&amp;IFERROR(IF(AND((ED$33-ED35-150-Sheep!$R$355                                           )&gt;(ED$33-EE$33),(ED$33-ED35-150-Sheep!$R$355                                            )&lt;=0),"Alt1-"   &amp;ED34,""),"")
&amp;IFERROR(IF(AND((ED$33-ED35-150-Sheep!$R$356                                           )&gt;(ED$33-EE$33),(ED$33-ED35-150-Sheep!$R$356                                            )&lt;=0),"Alt2-"   &amp;ED34,""),"")</f>
        <v/>
      </c>
      <c r="EE36" s="266" t="str">
        <f xml:space="preserve">                    IF(AND((EE$33                                  -Sheep!$N$251                               )&gt;(EE$33-EF$33),(EE$33                                  -Sheep!$N$251                                )&lt;=0),"Born","")
&amp;                   IF(AND((EE$33-Sheep!$R$354-Sheep!$N$251                                )&gt;(EE$33-EF$33),(EE$33-Sheep!$R$354-Sheep!$N$251                                )&lt;=0),"WeanStd","")
&amp;                   IF(AND((EE$33-Sheep!$R$355-Sheep!$N$251                                )&gt;(EE$33-EF$33),(EE$33-Sheep!$R$355-Sheep!$N$251                                )&lt;=0),"WeanAlt1","")
&amp;                   IF(AND((EE$33-Sheep!$R$356-Sheep!$N$251                                )&gt;(EE$33-EF$33),(EE$33-Sheep!$R$356-Sheep!$N$251                                )&lt;=0),"WeanAlt2","")
&amp;IFERROR(IF(AND((EE$33-EE35                                                                                     )&gt;(EE$33-EF$33),(EE$33-EE35                                                                                     )&lt;=0),"Join-"    &amp;EE34,""),"")
&amp;IFERROR(IF(AND((EE$33-EE35-INDEX(Sheep!$V$361:$V$368,EE34,1))&gt;(EE$33-EF$33),(EE$33-EE35-INDEX(Sheep!$V$361:$V$368,EE34,1))&lt;=0),"Scan-"  &amp;EE34,""),"")
&amp;IFERROR(IF(AND((EE$33-EE35-150                                                                            )&gt;(EE$33-EF$33),(EE$33-EE35-150                                                                             )&lt;=0),"Birth-" &amp;EE34,""),"")
&amp;IFERROR(IF(AND((EE$33-EE35-150-Sheep!$R$354                                           )&gt;(EE$33-EF$33),(EE$33-EE35-150-Sheep!$R$354                                            )&lt;=0),"Wean-"&amp;EE34,""),"")
&amp;IFERROR(IF(AND((EE$33-EE35-150-Sheep!$R$355                                           )&gt;(EE$33-EF$33),(EE$33-EE35-150-Sheep!$R$355                                            )&lt;=0),"Alt1-"   &amp;EE34,""),"")
&amp;IFERROR(IF(AND((EE$33-EE35-150-Sheep!$R$356                                           )&gt;(EE$33-EF$33),(EE$33-EE35-150-Sheep!$R$356                                            )&lt;=0),"Alt2-"   &amp;EE34,""),"")</f>
        <v/>
      </c>
      <c r="EF36" s="266" t="str">
        <f xml:space="preserve">                    IF(AND((EF$33                                  -Sheep!$N$251                               )&gt;(EF$33-EG$33),(EF$33                                  -Sheep!$N$251                                )&lt;=0),"Born","")
&amp;                   IF(AND((EF$33-Sheep!$R$354-Sheep!$N$251                                )&gt;(EF$33-EG$33),(EF$33-Sheep!$R$354-Sheep!$N$251                                )&lt;=0),"WeanStd","")
&amp;                   IF(AND((EF$33-Sheep!$R$355-Sheep!$N$251                                )&gt;(EF$33-EG$33),(EF$33-Sheep!$R$355-Sheep!$N$251                                )&lt;=0),"WeanAlt1","")
&amp;                   IF(AND((EF$33-Sheep!$R$356-Sheep!$N$251                                )&gt;(EF$33-EG$33),(EF$33-Sheep!$R$356-Sheep!$N$251                                )&lt;=0),"WeanAlt2","")
&amp;IFERROR(IF(AND((EF$33-EF35                                                                                     )&gt;(EF$33-EG$33),(EF$33-EF35                                                                                     )&lt;=0),"Join-"    &amp;EF34,""),"")
&amp;IFERROR(IF(AND((EF$33-EF35-INDEX(Sheep!$V$361:$V$368,EF34,1))&gt;(EF$33-EG$33),(EF$33-EF35-INDEX(Sheep!$V$361:$V$368,EF34,1))&lt;=0),"Scan-"  &amp;EF34,""),"")
&amp;IFERROR(IF(AND((EF$33-EF35-150                                                                            )&gt;(EF$33-EG$33),(EF$33-EF35-150                                                                             )&lt;=0),"Birth-" &amp;EF34,""),"")
&amp;IFERROR(IF(AND((EF$33-EF35-150-Sheep!$R$354                                           )&gt;(EF$33-EG$33),(EF$33-EF35-150-Sheep!$R$354                                            )&lt;=0),"Wean-"&amp;EF34,""),"")
&amp;IFERROR(IF(AND((EF$33-EF35-150-Sheep!$R$355                                           )&gt;(EF$33-EG$33),(EF$33-EF35-150-Sheep!$R$355                                            )&lt;=0),"Alt1-"   &amp;EF34,""),"")
&amp;IFERROR(IF(AND((EF$33-EF35-150-Sheep!$R$356                                           )&gt;(EF$33-EG$33),(EF$33-EF35-150-Sheep!$R$356                                            )&lt;=0),"Alt2-"   &amp;EF34,""),"")</f>
        <v/>
      </c>
      <c r="EG36" s="266" t="str">
        <f xml:space="preserve">                    IF(AND((EG$33                                  -Sheep!$N$251                               )&gt;(EG$33-EH$33),(EG$33                                  -Sheep!$N$251                                )&lt;=0),"Born","")
&amp;                   IF(AND((EG$33-Sheep!$R$354-Sheep!$N$251                                )&gt;(EG$33-EH$33),(EG$33-Sheep!$R$354-Sheep!$N$251                                )&lt;=0),"WeanStd","")
&amp;                   IF(AND((EG$33-Sheep!$R$355-Sheep!$N$251                                )&gt;(EG$33-EH$33),(EG$33-Sheep!$R$355-Sheep!$N$251                                )&lt;=0),"WeanAlt1","")
&amp;                   IF(AND((EG$33-Sheep!$R$356-Sheep!$N$251                                )&gt;(EG$33-EH$33),(EG$33-Sheep!$R$356-Sheep!$N$251                                )&lt;=0),"WeanAlt2","")
&amp;IFERROR(IF(AND((EG$33-EG35                                                                                     )&gt;(EG$33-EH$33),(EG$33-EG35                                                                                     )&lt;=0),"Join-"    &amp;EG34,""),"")
&amp;IFERROR(IF(AND((EG$33-EG35-INDEX(Sheep!$V$361:$V$368,EG34,1))&gt;(EG$33-EH$33),(EG$33-EG35-INDEX(Sheep!$V$361:$V$368,EG34,1))&lt;=0),"Scan-"  &amp;EG34,""),"")
&amp;IFERROR(IF(AND((EG$33-EG35-150                                                                            )&gt;(EG$33-EH$33),(EG$33-EG35-150                                                                             )&lt;=0),"Birth-" &amp;EG34,""),"")
&amp;IFERROR(IF(AND((EG$33-EG35-150-Sheep!$R$354                                           )&gt;(EG$33-EH$33),(EG$33-EG35-150-Sheep!$R$354                                            )&lt;=0),"Wean-"&amp;EG34,""),"")
&amp;IFERROR(IF(AND((EG$33-EG35-150-Sheep!$R$355                                           )&gt;(EG$33-EH$33),(EG$33-EG35-150-Sheep!$R$355                                            )&lt;=0),"Alt1-"   &amp;EG34,""),"")
&amp;IFERROR(IF(AND((EG$33-EG35-150-Sheep!$R$356                                           )&gt;(EG$33-EH$33),(EG$33-EG35-150-Sheep!$R$356                                            )&lt;=0),"Alt2-"   &amp;EG34,""),"")</f>
        <v/>
      </c>
      <c r="EH36" s="266" t="str">
        <f xml:space="preserve">                    IF(AND((EH$33                                  -Sheep!$N$251                               )&gt;(EH$33-EI$33),(EH$33                                  -Sheep!$N$251                                )&lt;=0),"Born","")
&amp;                   IF(AND((EH$33-Sheep!$R$354-Sheep!$N$251                                )&gt;(EH$33-EI$33),(EH$33-Sheep!$R$354-Sheep!$N$251                                )&lt;=0),"WeanStd","")
&amp;                   IF(AND((EH$33-Sheep!$R$355-Sheep!$N$251                                )&gt;(EH$33-EI$33),(EH$33-Sheep!$R$355-Sheep!$N$251                                )&lt;=0),"WeanAlt1","")
&amp;                   IF(AND((EH$33-Sheep!$R$356-Sheep!$N$251                                )&gt;(EH$33-EI$33),(EH$33-Sheep!$R$356-Sheep!$N$251                                )&lt;=0),"WeanAlt2","")
&amp;IFERROR(IF(AND((EH$33-EH35                                                                                     )&gt;(EH$33-EI$33),(EH$33-EH35                                                                                     )&lt;=0),"Join-"    &amp;EH34,""),"")
&amp;IFERROR(IF(AND((EH$33-EH35-INDEX(Sheep!$V$361:$V$368,EH34,1))&gt;(EH$33-EI$33),(EH$33-EH35-INDEX(Sheep!$V$361:$V$368,EH34,1))&lt;=0),"Scan-"  &amp;EH34,""),"")
&amp;IFERROR(IF(AND((EH$33-EH35-150                                                                            )&gt;(EH$33-EI$33),(EH$33-EH35-150                                                                             )&lt;=0),"Birth-" &amp;EH34,""),"")
&amp;IFERROR(IF(AND((EH$33-EH35-150-Sheep!$R$354                                           )&gt;(EH$33-EI$33),(EH$33-EH35-150-Sheep!$R$354                                            )&lt;=0),"Wean-"&amp;EH34,""),"")
&amp;IFERROR(IF(AND((EH$33-EH35-150-Sheep!$R$355                                           )&gt;(EH$33-EI$33),(EH$33-EH35-150-Sheep!$R$355                                            )&lt;=0),"Alt1-"   &amp;EH34,""),"")
&amp;IFERROR(IF(AND((EH$33-EH35-150-Sheep!$R$356                                           )&gt;(EH$33-EI$33),(EH$33-EH35-150-Sheep!$R$356                                            )&lt;=0),"Alt2-"   &amp;EH34,""),"")</f>
        <v/>
      </c>
      <c r="EI36" s="266" t="str">
        <f xml:space="preserve">                    IF(AND((EI$33                                  -Sheep!$N$251                               )&gt;(EI$33-EJ$33),(EI$33                                  -Sheep!$N$251                                )&lt;=0),"Born","")
&amp;                   IF(AND((EI$33-Sheep!$R$354-Sheep!$N$251                                )&gt;(EI$33-EJ$33),(EI$33-Sheep!$R$354-Sheep!$N$251                                )&lt;=0),"WeanStd","")
&amp;                   IF(AND((EI$33-Sheep!$R$355-Sheep!$N$251                                )&gt;(EI$33-EJ$33),(EI$33-Sheep!$R$355-Sheep!$N$251                                )&lt;=0),"WeanAlt1","")
&amp;                   IF(AND((EI$33-Sheep!$R$356-Sheep!$N$251                                )&gt;(EI$33-EJ$33),(EI$33-Sheep!$R$356-Sheep!$N$251                                )&lt;=0),"WeanAlt2","")
&amp;IFERROR(IF(AND((EI$33-EI35                                                                                     )&gt;(EI$33-EJ$33),(EI$33-EI35                                                                                     )&lt;=0),"Join-"    &amp;EI34,""),"")
&amp;IFERROR(IF(AND((EI$33-EI35-INDEX(Sheep!$V$361:$V$368,EI34,1))&gt;(EI$33-EJ$33),(EI$33-EI35-INDEX(Sheep!$V$361:$V$368,EI34,1))&lt;=0),"Scan-"  &amp;EI34,""),"")
&amp;IFERROR(IF(AND((EI$33-EI35-150                                                                            )&gt;(EI$33-EJ$33),(EI$33-EI35-150                                                                             )&lt;=0),"Birth-" &amp;EI34,""),"")
&amp;IFERROR(IF(AND((EI$33-EI35-150-Sheep!$R$354                                           )&gt;(EI$33-EJ$33),(EI$33-EI35-150-Sheep!$R$354                                            )&lt;=0),"Wean-"&amp;EI34,""),"")
&amp;IFERROR(IF(AND((EI$33-EI35-150-Sheep!$R$355                                           )&gt;(EI$33-EJ$33),(EI$33-EI35-150-Sheep!$R$355                                            )&lt;=0),"Alt1-"   &amp;EI34,""),"")
&amp;IFERROR(IF(AND((EI$33-EI35-150-Sheep!$R$356                                           )&gt;(EI$33-EJ$33),(EI$33-EI35-150-Sheep!$R$356                                            )&lt;=0),"Alt2-"   &amp;EI34,""),"")</f>
        <v/>
      </c>
      <c r="EJ36" s="266" t="str">
        <f xml:space="preserve">                    IF(AND((EJ$33                                  -Sheep!$N$251                               )&gt;(EJ$33-EK$33),(EJ$33                                  -Sheep!$N$251                                )&lt;=0),"Born","")
&amp;                   IF(AND((EJ$33-Sheep!$R$354-Sheep!$N$251                                )&gt;(EJ$33-EK$33),(EJ$33-Sheep!$R$354-Sheep!$N$251                                )&lt;=0),"WeanStd","")
&amp;                   IF(AND((EJ$33-Sheep!$R$355-Sheep!$N$251                                )&gt;(EJ$33-EK$33),(EJ$33-Sheep!$R$355-Sheep!$N$251                                )&lt;=0),"WeanAlt1","")
&amp;                   IF(AND((EJ$33-Sheep!$R$356-Sheep!$N$251                                )&gt;(EJ$33-EK$33),(EJ$33-Sheep!$R$356-Sheep!$N$251                                )&lt;=0),"WeanAlt2","")
&amp;IFERROR(IF(AND((EJ$33-EJ35                                                                                     )&gt;(EJ$33-EK$33),(EJ$33-EJ35                                                                                     )&lt;=0),"Join-"    &amp;EJ34,""),"")
&amp;IFERROR(IF(AND((EJ$33-EJ35-INDEX(Sheep!$V$361:$V$368,EJ34,1))&gt;(EJ$33-EK$33),(EJ$33-EJ35-INDEX(Sheep!$V$361:$V$368,EJ34,1))&lt;=0),"Scan-"  &amp;EJ34,""),"")
&amp;IFERROR(IF(AND((EJ$33-EJ35-150                                                                            )&gt;(EJ$33-EK$33),(EJ$33-EJ35-150                                                                             )&lt;=0),"Birth-" &amp;EJ34,""),"")
&amp;IFERROR(IF(AND((EJ$33-EJ35-150-Sheep!$R$354                                           )&gt;(EJ$33-EK$33),(EJ$33-EJ35-150-Sheep!$R$354                                            )&lt;=0),"Wean-"&amp;EJ34,""),"")
&amp;IFERROR(IF(AND((EJ$33-EJ35-150-Sheep!$R$355                                           )&gt;(EJ$33-EK$33),(EJ$33-EJ35-150-Sheep!$R$355                                            )&lt;=0),"Alt1-"   &amp;EJ34,""),"")
&amp;IFERROR(IF(AND((EJ$33-EJ35-150-Sheep!$R$356                                           )&gt;(EJ$33-EK$33),(EJ$33-EJ35-150-Sheep!$R$356                                            )&lt;=0),"Alt2-"   &amp;EJ34,""),"")</f>
        <v/>
      </c>
      <c r="EK36" s="266" t="str">
        <f xml:space="preserve">                    IF(AND((EK$33                                  -Sheep!$N$251                               )&gt;(EK$33-EL$33),(EK$33                                  -Sheep!$N$251                                )&lt;=0),"Born","")
&amp;                   IF(AND((EK$33-Sheep!$R$354-Sheep!$N$251                                )&gt;(EK$33-EL$33),(EK$33-Sheep!$R$354-Sheep!$N$251                                )&lt;=0),"WeanStd","")
&amp;                   IF(AND((EK$33-Sheep!$R$355-Sheep!$N$251                                )&gt;(EK$33-EL$33),(EK$33-Sheep!$R$355-Sheep!$N$251                                )&lt;=0),"WeanAlt1","")
&amp;                   IF(AND((EK$33-Sheep!$R$356-Sheep!$N$251                                )&gt;(EK$33-EL$33),(EK$33-Sheep!$R$356-Sheep!$N$251                                )&lt;=0),"WeanAlt2","")
&amp;IFERROR(IF(AND((EK$33-EK35                                                                                     )&gt;(EK$33-EL$33),(EK$33-EK35                                                                                     )&lt;=0),"Join-"    &amp;EK34,""),"")
&amp;IFERROR(IF(AND((EK$33-EK35-INDEX(Sheep!$V$361:$V$368,EK34,1))&gt;(EK$33-EL$33),(EK$33-EK35-INDEX(Sheep!$V$361:$V$368,EK34,1))&lt;=0),"Scan-"  &amp;EK34,""),"")
&amp;IFERROR(IF(AND((EK$33-EK35-150                                                                            )&gt;(EK$33-EL$33),(EK$33-EK35-150                                                                             )&lt;=0),"Birth-" &amp;EK34,""),"")
&amp;IFERROR(IF(AND((EK$33-EK35-150-Sheep!$R$354                                           )&gt;(EK$33-EL$33),(EK$33-EK35-150-Sheep!$R$354                                            )&lt;=0),"Wean-"&amp;EK34,""),"")
&amp;IFERROR(IF(AND((EK$33-EK35-150-Sheep!$R$355                                           )&gt;(EK$33-EL$33),(EK$33-EK35-150-Sheep!$R$355                                            )&lt;=0),"Alt1-"   &amp;EK34,""),"")
&amp;IFERROR(IF(AND((EK$33-EK35-150-Sheep!$R$356                                           )&gt;(EK$33-EL$33),(EK$33-EK35-150-Sheep!$R$356                                            )&lt;=0),"Alt2-"   &amp;EK34,""),"")</f>
        <v/>
      </c>
      <c r="EL36" s="266" t="str">
        <f xml:space="preserve">                    IF(AND((EL$33                                  -Sheep!$N$251                               )&gt;(EL$33-EM$33),(EL$33                                  -Sheep!$N$251                                )&lt;=0),"Born","")
&amp;                   IF(AND((EL$33-Sheep!$R$354-Sheep!$N$251                                )&gt;(EL$33-EM$33),(EL$33-Sheep!$R$354-Sheep!$N$251                                )&lt;=0),"WeanStd","")
&amp;                   IF(AND((EL$33-Sheep!$R$355-Sheep!$N$251                                )&gt;(EL$33-EM$33),(EL$33-Sheep!$R$355-Sheep!$N$251                                )&lt;=0),"WeanAlt1","")
&amp;                   IF(AND((EL$33-Sheep!$R$356-Sheep!$N$251                                )&gt;(EL$33-EM$33),(EL$33-Sheep!$R$356-Sheep!$N$251                                )&lt;=0),"WeanAlt2","")
&amp;IFERROR(IF(AND((EL$33-EL35                                                                                     )&gt;(EL$33-EM$33),(EL$33-EL35                                                                                     )&lt;=0),"Join-"    &amp;EL34,""),"")
&amp;IFERROR(IF(AND((EL$33-EL35-INDEX(Sheep!$V$361:$V$368,EL34,1))&gt;(EL$33-EM$33),(EL$33-EL35-INDEX(Sheep!$V$361:$V$368,EL34,1))&lt;=0),"Scan-"  &amp;EL34,""),"")
&amp;IFERROR(IF(AND((EL$33-EL35-150                                                                            )&gt;(EL$33-EM$33),(EL$33-EL35-150                                                                             )&lt;=0),"Birth-" &amp;EL34,""),"")
&amp;IFERROR(IF(AND((EL$33-EL35-150-Sheep!$R$354                                           )&gt;(EL$33-EM$33),(EL$33-EL35-150-Sheep!$R$354                                            )&lt;=0),"Wean-"&amp;EL34,""),"")
&amp;IFERROR(IF(AND((EL$33-EL35-150-Sheep!$R$355                                           )&gt;(EL$33-EM$33),(EL$33-EL35-150-Sheep!$R$355                                            )&lt;=0),"Alt1-"   &amp;EL34,""),"")
&amp;IFERROR(IF(AND((EL$33-EL35-150-Sheep!$R$356                                           )&gt;(EL$33-EM$33),(EL$33-EL35-150-Sheep!$R$356                                            )&lt;=0),"Alt2-"   &amp;EL34,""),"")</f>
        <v/>
      </c>
      <c r="EM36" s="266" t="str">
        <f xml:space="preserve">                    IF(AND((EM$33                                  -Sheep!$N$251                               )&gt;(EM$33-EN$33),(EM$33                                  -Sheep!$N$251                                )&lt;=0),"Born","")
&amp;                   IF(AND((EM$33-Sheep!$R$354-Sheep!$N$251                                )&gt;(EM$33-EN$33),(EM$33-Sheep!$R$354-Sheep!$N$251                                )&lt;=0),"WeanStd","")
&amp;                   IF(AND((EM$33-Sheep!$R$355-Sheep!$N$251                                )&gt;(EM$33-EN$33),(EM$33-Sheep!$R$355-Sheep!$N$251                                )&lt;=0),"WeanAlt1","")
&amp;                   IF(AND((EM$33-Sheep!$R$356-Sheep!$N$251                                )&gt;(EM$33-EN$33),(EM$33-Sheep!$R$356-Sheep!$N$251                                )&lt;=0),"WeanAlt2","")
&amp;IFERROR(IF(AND((EM$33-EM35                                                                                     )&gt;(EM$33-EN$33),(EM$33-EM35                                                                                     )&lt;=0),"Join-"    &amp;EM34,""),"")
&amp;IFERROR(IF(AND((EM$33-EM35-INDEX(Sheep!$V$361:$V$368,EM34,1))&gt;(EM$33-EN$33),(EM$33-EM35-INDEX(Sheep!$V$361:$V$368,EM34,1))&lt;=0),"Scan-"  &amp;EM34,""),"")
&amp;IFERROR(IF(AND((EM$33-EM35-150                                                                            )&gt;(EM$33-EN$33),(EM$33-EM35-150                                                                             )&lt;=0),"Birth-" &amp;EM34,""),"")
&amp;IFERROR(IF(AND((EM$33-EM35-150-Sheep!$R$354                                           )&gt;(EM$33-EN$33),(EM$33-EM35-150-Sheep!$R$354                                            )&lt;=0),"Wean-"&amp;EM34,""),"")
&amp;IFERROR(IF(AND((EM$33-EM35-150-Sheep!$R$355                                           )&gt;(EM$33-EN$33),(EM$33-EM35-150-Sheep!$R$355                                            )&lt;=0),"Alt1-"   &amp;EM34,""),"")
&amp;IFERROR(IF(AND((EM$33-EM35-150-Sheep!$R$356                                           )&gt;(EM$33-EN$33),(EM$33-EM35-150-Sheep!$R$356                                            )&lt;=0),"Alt2-"   &amp;EM34,""),"")</f>
        <v/>
      </c>
      <c r="EN36" s="266" t="str">
        <f xml:space="preserve">                    IF(AND((EN$33                                  -Sheep!$N$251                               )&gt;(EN$33-EO$33),(EN$33                                  -Sheep!$N$251                                )&lt;=0),"Born","")
&amp;                   IF(AND((EN$33-Sheep!$R$354-Sheep!$N$251                                )&gt;(EN$33-EO$33),(EN$33-Sheep!$R$354-Sheep!$N$251                                )&lt;=0),"WeanStd","")
&amp;                   IF(AND((EN$33-Sheep!$R$355-Sheep!$N$251                                )&gt;(EN$33-EO$33),(EN$33-Sheep!$R$355-Sheep!$N$251                                )&lt;=0),"WeanAlt1","")
&amp;                   IF(AND((EN$33-Sheep!$R$356-Sheep!$N$251                                )&gt;(EN$33-EO$33),(EN$33-Sheep!$R$356-Sheep!$N$251                                )&lt;=0),"WeanAlt2","")
&amp;IFERROR(IF(AND((EN$33-EN35                                                                                     )&gt;(EN$33-EO$33),(EN$33-EN35                                                                                     )&lt;=0),"Join-"    &amp;EN34,""),"")
&amp;IFERROR(IF(AND((EN$33-EN35-INDEX(Sheep!$V$361:$V$368,EN34,1))&gt;(EN$33-EO$33),(EN$33-EN35-INDEX(Sheep!$V$361:$V$368,EN34,1))&lt;=0),"Scan-"  &amp;EN34,""),"")
&amp;IFERROR(IF(AND((EN$33-EN35-150                                                                            )&gt;(EN$33-EO$33),(EN$33-EN35-150                                                                             )&lt;=0),"Birth-" &amp;EN34,""),"")
&amp;IFERROR(IF(AND((EN$33-EN35-150-Sheep!$R$354                                           )&gt;(EN$33-EO$33),(EN$33-EN35-150-Sheep!$R$354                                            )&lt;=0),"Wean-"&amp;EN34,""),"")
&amp;IFERROR(IF(AND((EN$33-EN35-150-Sheep!$R$355                                           )&gt;(EN$33-EO$33),(EN$33-EN35-150-Sheep!$R$355                                            )&lt;=0),"Alt1-"   &amp;EN34,""),"")
&amp;IFERROR(IF(AND((EN$33-EN35-150-Sheep!$R$356                                           )&gt;(EN$33-EO$33),(EN$33-EN35-150-Sheep!$R$356                                            )&lt;=0),"Alt2-"   &amp;EN34,""),"")</f>
        <v/>
      </c>
      <c r="EO36" s="266" t="str">
        <f xml:space="preserve">                    IF(AND((EO$33                                  -Sheep!$N$251                               )&gt;(EO$33-EP$33),(EO$33                                  -Sheep!$N$251                                )&lt;=0),"Born","")
&amp;                   IF(AND((EO$33-Sheep!$R$354-Sheep!$N$251                                )&gt;(EO$33-EP$33),(EO$33-Sheep!$R$354-Sheep!$N$251                                )&lt;=0),"WeanStd","")
&amp;                   IF(AND((EO$33-Sheep!$R$355-Sheep!$N$251                                )&gt;(EO$33-EP$33),(EO$33-Sheep!$R$355-Sheep!$N$251                                )&lt;=0),"WeanAlt1","")
&amp;                   IF(AND((EO$33-Sheep!$R$356-Sheep!$N$251                                )&gt;(EO$33-EP$33),(EO$33-Sheep!$R$356-Sheep!$N$251                                )&lt;=0),"WeanAlt2","")
&amp;IFERROR(IF(AND((EO$33-EO35                                                                                     )&gt;(EO$33-EP$33),(EO$33-EO35                                                                                     )&lt;=0),"Join-"    &amp;EO34,""),"")
&amp;IFERROR(IF(AND((EO$33-EO35-INDEX(Sheep!$V$361:$V$368,EO34,1))&gt;(EO$33-EP$33),(EO$33-EO35-INDEX(Sheep!$V$361:$V$368,EO34,1))&lt;=0),"Scan-"  &amp;EO34,""),"")
&amp;IFERROR(IF(AND((EO$33-EO35-150                                                                            )&gt;(EO$33-EP$33),(EO$33-EO35-150                                                                             )&lt;=0),"Birth-" &amp;EO34,""),"")
&amp;IFERROR(IF(AND((EO$33-EO35-150-Sheep!$R$354                                           )&gt;(EO$33-EP$33),(EO$33-EO35-150-Sheep!$R$354                                            )&lt;=0),"Wean-"&amp;EO34,""),"")
&amp;IFERROR(IF(AND((EO$33-EO35-150-Sheep!$R$355                                           )&gt;(EO$33-EP$33),(EO$33-EO35-150-Sheep!$R$355                                            )&lt;=0),"Alt1-"   &amp;EO34,""),"")
&amp;IFERROR(IF(AND((EO$33-EO35-150-Sheep!$R$356                                           )&gt;(EO$33-EP$33),(EO$33-EO35-150-Sheep!$R$356                                            )&lt;=0),"Alt2-"   &amp;EO34,""),"")</f>
        <v/>
      </c>
      <c r="EP36" s="266" t="str">
        <f xml:space="preserve">                    IF(AND((EP$33                                  -Sheep!$N$251                               )&gt;(EP$33-EQ$33),(EP$33                                  -Sheep!$N$251                                )&lt;=0),"Born","")
&amp;                   IF(AND((EP$33-Sheep!$R$354-Sheep!$N$251                                )&gt;(EP$33-EQ$33),(EP$33-Sheep!$R$354-Sheep!$N$251                                )&lt;=0),"WeanStd","")
&amp;                   IF(AND((EP$33-Sheep!$R$355-Sheep!$N$251                                )&gt;(EP$33-EQ$33),(EP$33-Sheep!$R$355-Sheep!$N$251                                )&lt;=0),"WeanAlt1","")
&amp;                   IF(AND((EP$33-Sheep!$R$356-Sheep!$N$251                                )&gt;(EP$33-EQ$33),(EP$33-Sheep!$R$356-Sheep!$N$251                                )&lt;=0),"WeanAlt2","")
&amp;IFERROR(IF(AND((EP$33-EP35                                                                                     )&gt;(EP$33-EQ$33),(EP$33-EP35                                                                                     )&lt;=0),"Join-"    &amp;EP34,""),"")
&amp;IFERROR(IF(AND((EP$33-EP35-INDEX(Sheep!$V$361:$V$368,EP34,1))&gt;(EP$33-EQ$33),(EP$33-EP35-INDEX(Sheep!$V$361:$V$368,EP34,1))&lt;=0),"Scan-"  &amp;EP34,""),"")
&amp;IFERROR(IF(AND((EP$33-EP35-150                                                                            )&gt;(EP$33-EQ$33),(EP$33-EP35-150                                                                             )&lt;=0),"Birth-" &amp;EP34,""),"")
&amp;IFERROR(IF(AND((EP$33-EP35-150-Sheep!$R$354                                           )&gt;(EP$33-EQ$33),(EP$33-EP35-150-Sheep!$R$354                                            )&lt;=0),"Wean-"&amp;EP34,""),"")
&amp;IFERROR(IF(AND((EP$33-EP35-150-Sheep!$R$355                                           )&gt;(EP$33-EQ$33),(EP$33-EP35-150-Sheep!$R$355                                            )&lt;=0),"Alt1-"   &amp;EP34,""),"")
&amp;IFERROR(IF(AND((EP$33-EP35-150-Sheep!$R$356                                           )&gt;(EP$33-EQ$33),(EP$33-EP35-150-Sheep!$R$356                                            )&lt;=0),"Alt2-"   &amp;EP34,""),"")</f>
        <v>Wean-2</v>
      </c>
      <c r="EQ36" s="266" t="str">
        <f xml:space="preserve">                    IF(AND((EQ$33                                  -Sheep!$N$251                               )&gt;(EQ$33-ER$33),(EQ$33                                  -Sheep!$N$251                                )&lt;=0),"Born","")
&amp;                   IF(AND((EQ$33-Sheep!$R$354-Sheep!$N$251                                )&gt;(EQ$33-ER$33),(EQ$33-Sheep!$R$354-Sheep!$N$251                                )&lt;=0),"WeanStd","")
&amp;                   IF(AND((EQ$33-Sheep!$R$355-Sheep!$N$251                                )&gt;(EQ$33-ER$33),(EQ$33-Sheep!$R$355-Sheep!$N$251                                )&lt;=0),"WeanAlt1","")
&amp;                   IF(AND((EQ$33-Sheep!$R$356-Sheep!$N$251                                )&gt;(EQ$33-ER$33),(EQ$33-Sheep!$R$356-Sheep!$N$251                                )&lt;=0),"WeanAlt2","")
&amp;IFERROR(IF(AND((EQ$33-EQ35                                                                                     )&gt;(EQ$33-ER$33),(EQ$33-EQ35                                                                                     )&lt;=0),"Join-"    &amp;EQ34,""),"")
&amp;IFERROR(IF(AND((EQ$33-EQ35-INDEX(Sheep!$V$361:$V$368,EQ34,1))&gt;(EQ$33-ER$33),(EQ$33-EQ35-INDEX(Sheep!$V$361:$V$368,EQ34,1))&lt;=0),"Scan-"  &amp;EQ34,""),"")
&amp;IFERROR(IF(AND((EQ$33-EQ35-150                                                                            )&gt;(EQ$33-ER$33),(EQ$33-EQ35-150                                                                             )&lt;=0),"Birth-" &amp;EQ34,""),"")
&amp;IFERROR(IF(AND((EQ$33-EQ35-150-Sheep!$R$354                                           )&gt;(EQ$33-ER$33),(EQ$33-EQ35-150-Sheep!$R$354                                            )&lt;=0),"Wean-"&amp;EQ34,""),"")
&amp;IFERROR(IF(AND((EQ$33-EQ35-150-Sheep!$R$355                                           )&gt;(EQ$33-ER$33),(EQ$33-EQ35-150-Sheep!$R$355                                            )&lt;=0),"Alt1-"   &amp;EQ34,""),"")
&amp;IFERROR(IF(AND((EQ$33-EQ35-150-Sheep!$R$356                                           )&gt;(EQ$33-ER$33),(EQ$33-EQ35-150-Sheep!$R$356                                            )&lt;=0),"Alt2-"   &amp;EQ34,""),"")</f>
        <v/>
      </c>
      <c r="ER36" s="266" t="str">
        <f xml:space="preserve">                    IF(AND((ER$33                                  -Sheep!$N$251                               )&gt;(ER$33-ES$33),(ER$33                                  -Sheep!$N$251                                )&lt;=0),"Born","")
&amp;                   IF(AND((ER$33-Sheep!$R$354-Sheep!$N$251                                )&gt;(ER$33-ES$33),(ER$33-Sheep!$R$354-Sheep!$N$251                                )&lt;=0),"WeanStd","")
&amp;                   IF(AND((ER$33-Sheep!$R$355-Sheep!$N$251                                )&gt;(ER$33-ES$33),(ER$33-Sheep!$R$355-Sheep!$N$251                                )&lt;=0),"WeanAlt1","")
&amp;                   IF(AND((ER$33-Sheep!$R$356-Sheep!$N$251                                )&gt;(ER$33-ES$33),(ER$33-Sheep!$R$356-Sheep!$N$251                                )&lt;=0),"WeanAlt2","")
&amp;IFERROR(IF(AND((ER$33-ER35                                                                                     )&gt;(ER$33-ES$33),(ER$33-ER35                                                                                     )&lt;=0),"Join-"    &amp;ER34,""),"")
&amp;IFERROR(IF(AND((ER$33-ER35-INDEX(Sheep!$V$361:$V$368,ER34,1))&gt;(ER$33-ES$33),(ER$33-ER35-INDEX(Sheep!$V$361:$V$368,ER34,1))&lt;=0),"Scan-"  &amp;ER34,""),"")
&amp;IFERROR(IF(AND((ER$33-ER35-150                                                                            )&gt;(ER$33-ES$33),(ER$33-ER35-150                                                                             )&lt;=0),"Birth-" &amp;ER34,""),"")
&amp;IFERROR(IF(AND((ER$33-ER35-150-Sheep!$R$354                                           )&gt;(ER$33-ES$33),(ER$33-ER35-150-Sheep!$R$354                                            )&lt;=0),"Wean-"&amp;ER34,""),"")
&amp;IFERROR(IF(AND((ER$33-ER35-150-Sheep!$R$355                                           )&gt;(ER$33-ES$33),(ER$33-ER35-150-Sheep!$R$355                                            )&lt;=0),"Alt1-"   &amp;ER34,""),"")
&amp;IFERROR(IF(AND((ER$33-ER35-150-Sheep!$R$356                                           )&gt;(ER$33-ES$33),(ER$33-ER35-150-Sheep!$R$356                                            )&lt;=0),"Alt2-"   &amp;ER34,""),"")</f>
        <v/>
      </c>
      <c r="ES36" s="266" t="str">
        <f xml:space="preserve">                    IF(AND((ES$33                                  -Sheep!$N$251                               )&gt;(ES$33-ET$33),(ES$33                                  -Sheep!$N$251                                )&lt;=0),"Born","")
&amp;                   IF(AND((ES$33-Sheep!$R$354-Sheep!$N$251                                )&gt;(ES$33-ET$33),(ES$33-Sheep!$R$354-Sheep!$N$251                                )&lt;=0),"WeanStd","")
&amp;                   IF(AND((ES$33-Sheep!$R$355-Sheep!$N$251                                )&gt;(ES$33-ET$33),(ES$33-Sheep!$R$355-Sheep!$N$251                                )&lt;=0),"WeanAlt1","")
&amp;                   IF(AND((ES$33-Sheep!$R$356-Sheep!$N$251                                )&gt;(ES$33-ET$33),(ES$33-Sheep!$R$356-Sheep!$N$251                                )&lt;=0),"WeanAlt2","")
&amp;IFERROR(IF(AND((ES$33-ES35                                                                                     )&gt;(ES$33-ET$33),(ES$33-ES35                                                                                     )&lt;=0),"Join-"    &amp;ES34,""),"")
&amp;IFERROR(IF(AND((ES$33-ES35-INDEX(Sheep!$V$361:$V$368,ES34,1))&gt;(ES$33-ET$33),(ES$33-ES35-INDEX(Sheep!$V$361:$V$368,ES34,1))&lt;=0),"Scan-"  &amp;ES34,""),"")
&amp;IFERROR(IF(AND((ES$33-ES35-150                                                                            )&gt;(ES$33-ET$33),(ES$33-ES35-150                                                                             )&lt;=0),"Birth-" &amp;ES34,""),"")
&amp;IFERROR(IF(AND((ES$33-ES35-150-Sheep!$R$354                                           )&gt;(ES$33-ET$33),(ES$33-ES35-150-Sheep!$R$354                                            )&lt;=0),"Wean-"&amp;ES34,""),"")
&amp;IFERROR(IF(AND((ES$33-ES35-150-Sheep!$R$355                                           )&gt;(ES$33-ET$33),(ES$33-ES35-150-Sheep!$R$355                                            )&lt;=0),"Alt1-"   &amp;ES34,""),"")
&amp;IFERROR(IF(AND((ES$33-ES35-150-Sheep!$R$356                                           )&gt;(ES$33-ET$33),(ES$33-ES35-150-Sheep!$R$356                                            )&lt;=0),"Alt2-"   &amp;ES34,""),"")</f>
        <v/>
      </c>
      <c r="ET36" s="266" t="str">
        <f xml:space="preserve">                    IF(AND((ET$33                                  -Sheep!$N$251                               )&gt;(ET$33-EU$33),(ET$33                                  -Sheep!$N$251                                )&lt;=0),"Born","")
&amp;                   IF(AND((ET$33-Sheep!$R$354-Sheep!$N$251                                )&gt;(ET$33-EU$33),(ET$33-Sheep!$R$354-Sheep!$N$251                                )&lt;=0),"WeanStd","")
&amp;                   IF(AND((ET$33-Sheep!$R$355-Sheep!$N$251                                )&gt;(ET$33-EU$33),(ET$33-Sheep!$R$355-Sheep!$N$251                                )&lt;=0),"WeanAlt1","")
&amp;                   IF(AND((ET$33-Sheep!$R$356-Sheep!$N$251                                )&gt;(ET$33-EU$33),(ET$33-Sheep!$R$356-Sheep!$N$251                                )&lt;=0),"WeanAlt2","")
&amp;IFERROR(IF(AND((ET$33-ET35                                                                                     )&gt;(ET$33-EU$33),(ET$33-ET35                                                                                     )&lt;=0),"Join-"    &amp;ET34,""),"")
&amp;IFERROR(IF(AND((ET$33-ET35-INDEX(Sheep!$V$361:$V$368,ET34,1))&gt;(ET$33-EU$33),(ET$33-ET35-INDEX(Sheep!$V$361:$V$368,ET34,1))&lt;=0),"Scan-"  &amp;ET34,""),"")
&amp;IFERROR(IF(AND((ET$33-ET35-150                                                                            )&gt;(ET$33-EU$33),(ET$33-ET35-150                                                                             )&lt;=0),"Birth-" &amp;ET34,""),"")
&amp;IFERROR(IF(AND((ET$33-ET35-150-Sheep!$R$354                                           )&gt;(ET$33-EU$33),(ET$33-ET35-150-Sheep!$R$354                                            )&lt;=0),"Wean-"&amp;ET34,""),"")
&amp;IFERROR(IF(AND((ET$33-ET35-150-Sheep!$R$355                                           )&gt;(ET$33-EU$33),(ET$33-ET35-150-Sheep!$R$355                                            )&lt;=0),"Alt1-"   &amp;ET34,""),"")
&amp;IFERROR(IF(AND((ET$33-ET35-150-Sheep!$R$356                                           )&gt;(ET$33-EU$33),(ET$33-ET35-150-Sheep!$R$356                                            )&lt;=0),"Alt2-"   &amp;ET34,""),"")</f>
        <v>Alt1-2</v>
      </c>
      <c r="EU36" s="266" t="str">
        <f xml:space="preserve">                    IF(AND((EU$33                                  -Sheep!$N$251                               )&gt;(EU$33-EV$33),(EU$33                                  -Sheep!$N$251                                )&lt;=0),"Born","")
&amp;                   IF(AND((EU$33-Sheep!$R$354-Sheep!$N$251                                )&gt;(EU$33-EV$33),(EU$33-Sheep!$R$354-Sheep!$N$251                                )&lt;=0),"WeanStd","")
&amp;                   IF(AND((EU$33-Sheep!$R$355-Sheep!$N$251                                )&gt;(EU$33-EV$33),(EU$33-Sheep!$R$355-Sheep!$N$251                                )&lt;=0),"WeanAlt1","")
&amp;                   IF(AND((EU$33-Sheep!$R$356-Sheep!$N$251                                )&gt;(EU$33-EV$33),(EU$33-Sheep!$R$356-Sheep!$N$251                                )&lt;=0),"WeanAlt2","")
&amp;IFERROR(IF(AND((EU$33-EU35                                                                                     )&gt;(EU$33-EV$33),(EU$33-EU35                                                                                     )&lt;=0),"Join-"    &amp;EU34,""),"")
&amp;IFERROR(IF(AND((EU$33-EU35-INDEX(Sheep!$V$361:$V$368,EU34,1))&gt;(EU$33-EV$33),(EU$33-EU35-INDEX(Sheep!$V$361:$V$368,EU34,1))&lt;=0),"Scan-"  &amp;EU34,""),"")
&amp;IFERROR(IF(AND((EU$33-EU35-150                                                                            )&gt;(EU$33-EV$33),(EU$33-EU35-150                                                                             )&lt;=0),"Birth-" &amp;EU34,""),"")
&amp;IFERROR(IF(AND((EU$33-EU35-150-Sheep!$R$354                                           )&gt;(EU$33-EV$33),(EU$33-EU35-150-Sheep!$R$354                                            )&lt;=0),"Wean-"&amp;EU34,""),"")
&amp;IFERROR(IF(AND((EU$33-EU35-150-Sheep!$R$355                                           )&gt;(EU$33-EV$33),(EU$33-EU35-150-Sheep!$R$355                                            )&lt;=0),"Alt1-"   &amp;EU34,""),"")
&amp;IFERROR(IF(AND((EU$33-EU35-150-Sheep!$R$356                                           )&gt;(EU$33-EV$33),(EU$33-EU35-150-Sheep!$R$356                                            )&lt;=0),"Alt2-"   &amp;EU34,""),"")</f>
        <v/>
      </c>
      <c r="EV36" s="266" t="str">
        <f xml:space="preserve">                    IF(AND((EV$33                                  -Sheep!$N$251                               )&gt;(EV$33-EW$33),(EV$33                                  -Sheep!$N$251                                )&lt;=0),"Born","")
&amp;                   IF(AND((EV$33-Sheep!$R$354-Sheep!$N$251                                )&gt;(EV$33-EW$33),(EV$33-Sheep!$R$354-Sheep!$N$251                                )&lt;=0),"WeanStd","")
&amp;                   IF(AND((EV$33-Sheep!$R$355-Sheep!$N$251                                )&gt;(EV$33-EW$33),(EV$33-Sheep!$R$355-Sheep!$N$251                                )&lt;=0),"WeanAlt1","")
&amp;                   IF(AND((EV$33-Sheep!$R$356-Sheep!$N$251                                )&gt;(EV$33-EW$33),(EV$33-Sheep!$R$356-Sheep!$N$251                                )&lt;=0),"WeanAlt2","")
&amp;IFERROR(IF(AND((EV$33-EV35                                                                                     )&gt;(EV$33-EW$33),(EV$33-EV35                                                                                     )&lt;=0),"Join-"    &amp;EV34,""),"")
&amp;IFERROR(IF(AND((EV$33-EV35-INDEX(Sheep!$V$361:$V$368,EV34,1))&gt;(EV$33-EW$33),(EV$33-EV35-INDEX(Sheep!$V$361:$V$368,EV34,1))&lt;=0),"Scan-"  &amp;EV34,""),"")
&amp;IFERROR(IF(AND((EV$33-EV35-150                                                                            )&gt;(EV$33-EW$33),(EV$33-EV35-150                                                                             )&lt;=0),"Birth-" &amp;EV34,""),"")
&amp;IFERROR(IF(AND((EV$33-EV35-150-Sheep!$R$354                                           )&gt;(EV$33-EW$33),(EV$33-EV35-150-Sheep!$R$354                                            )&lt;=0),"Wean-"&amp;EV34,""),"")
&amp;IFERROR(IF(AND((EV$33-EV35-150-Sheep!$R$355                                           )&gt;(EV$33-EW$33),(EV$33-EV35-150-Sheep!$R$355                                            )&lt;=0),"Alt1-"   &amp;EV34,""),"")
&amp;IFERROR(IF(AND((EV$33-EV35-150-Sheep!$R$356                                           )&gt;(EV$33-EW$33),(EV$33-EV35-150-Sheep!$R$356                                            )&lt;=0),"Alt2-"   &amp;EV34,""),"")</f>
        <v/>
      </c>
      <c r="EW36" s="266" t="str">
        <f xml:space="preserve">                    IF(AND((EW$33                                  -Sheep!$N$251                               )&gt;(EW$33-EX$33),(EW$33                                  -Sheep!$N$251                                )&lt;=0),"Born","")
&amp;                   IF(AND((EW$33-Sheep!$R$354-Sheep!$N$251                                )&gt;(EW$33-EX$33),(EW$33-Sheep!$R$354-Sheep!$N$251                                )&lt;=0),"WeanStd","")
&amp;                   IF(AND((EW$33-Sheep!$R$355-Sheep!$N$251                                )&gt;(EW$33-EX$33),(EW$33-Sheep!$R$355-Sheep!$N$251                                )&lt;=0),"WeanAlt1","")
&amp;                   IF(AND((EW$33-Sheep!$R$356-Sheep!$N$251                                )&gt;(EW$33-EX$33),(EW$33-Sheep!$R$356-Sheep!$N$251                                )&lt;=0),"WeanAlt2","")
&amp;IFERROR(IF(AND((EW$33-EW35                                                                                     )&gt;(EW$33-EX$33),(EW$33-EW35                                                                                     )&lt;=0),"Join-"    &amp;EW34,""),"")
&amp;IFERROR(IF(AND((EW$33-EW35-INDEX(Sheep!$V$361:$V$368,EW34,1))&gt;(EW$33-EX$33),(EW$33-EW35-INDEX(Sheep!$V$361:$V$368,EW34,1))&lt;=0),"Scan-"  &amp;EW34,""),"")
&amp;IFERROR(IF(AND((EW$33-EW35-150                                                                            )&gt;(EW$33-EX$33),(EW$33-EW35-150                                                                             )&lt;=0),"Birth-" &amp;EW34,""),"")
&amp;IFERROR(IF(AND((EW$33-EW35-150-Sheep!$R$354                                           )&gt;(EW$33-EX$33),(EW$33-EW35-150-Sheep!$R$354                                            )&lt;=0),"Wean-"&amp;EW34,""),"")
&amp;IFERROR(IF(AND((EW$33-EW35-150-Sheep!$R$355                                           )&gt;(EW$33-EX$33),(EW$33-EW35-150-Sheep!$R$355                                            )&lt;=0),"Alt1-"   &amp;EW34,""),"")
&amp;IFERROR(IF(AND((EW$33-EW35-150-Sheep!$R$356                                           )&gt;(EW$33-EX$33),(EW$33-EW35-150-Sheep!$R$356                                            )&lt;=0),"Alt2-"   &amp;EW34,""),"")</f>
        <v/>
      </c>
      <c r="EX36" s="266" t="str">
        <f xml:space="preserve">                    IF(AND((EX$33                                  -Sheep!$N$251                               )&gt;(EX$33-EY$33),(EX$33                                  -Sheep!$N$251                                )&lt;=0),"Born","")
&amp;                   IF(AND((EX$33-Sheep!$R$354-Sheep!$N$251                                )&gt;(EX$33-EY$33),(EX$33-Sheep!$R$354-Sheep!$N$251                                )&lt;=0),"WeanStd","")
&amp;                   IF(AND((EX$33-Sheep!$R$355-Sheep!$N$251                                )&gt;(EX$33-EY$33),(EX$33-Sheep!$R$355-Sheep!$N$251                                )&lt;=0),"WeanAlt1","")
&amp;                   IF(AND((EX$33-Sheep!$R$356-Sheep!$N$251                                )&gt;(EX$33-EY$33),(EX$33-Sheep!$R$356-Sheep!$N$251                                )&lt;=0),"WeanAlt2","")
&amp;IFERROR(IF(AND((EX$33-EX35                                                                                     )&gt;(EX$33-EY$33),(EX$33-EX35                                                                                     )&lt;=0),"Join-"    &amp;EX34,""),"")
&amp;IFERROR(IF(AND((EX$33-EX35-INDEX(Sheep!$V$361:$V$368,EX34,1))&gt;(EX$33-EY$33),(EX$33-EX35-INDEX(Sheep!$V$361:$V$368,EX34,1))&lt;=0),"Scan-"  &amp;EX34,""),"")
&amp;IFERROR(IF(AND((EX$33-EX35-150                                                                            )&gt;(EX$33-EY$33),(EX$33-EX35-150                                                                             )&lt;=0),"Birth-" &amp;EX34,""),"")
&amp;IFERROR(IF(AND((EX$33-EX35-150-Sheep!$R$354                                           )&gt;(EX$33-EY$33),(EX$33-EX35-150-Sheep!$R$354                                            )&lt;=0),"Wean-"&amp;EX34,""),"")
&amp;IFERROR(IF(AND((EX$33-EX35-150-Sheep!$R$355                                           )&gt;(EX$33-EY$33),(EX$33-EX35-150-Sheep!$R$355                                            )&lt;=0),"Alt1-"   &amp;EX34,""),"")
&amp;IFERROR(IF(AND((EX$33-EX35-150-Sheep!$R$356                                           )&gt;(EX$33-EY$33),(EX$33-EX35-150-Sheep!$R$356                                            )&lt;=0),"Alt2-"   &amp;EX34,""),"")</f>
        <v>Alt2-2</v>
      </c>
      <c r="EY36" s="266" t="str">
        <f xml:space="preserve">                    IF(AND((EY$33                                  -Sheep!$N$251                               )&gt;(EY$33-EZ$33),(EY$33                                  -Sheep!$N$251                                )&lt;=0),"Born","")
&amp;                   IF(AND((EY$33-Sheep!$R$354-Sheep!$N$251                                )&gt;(EY$33-EZ$33),(EY$33-Sheep!$R$354-Sheep!$N$251                                )&lt;=0),"WeanStd","")
&amp;                   IF(AND((EY$33-Sheep!$R$355-Sheep!$N$251                                )&gt;(EY$33-EZ$33),(EY$33-Sheep!$R$355-Sheep!$N$251                                )&lt;=0),"WeanAlt1","")
&amp;                   IF(AND((EY$33-Sheep!$R$356-Sheep!$N$251                                )&gt;(EY$33-EZ$33),(EY$33-Sheep!$R$356-Sheep!$N$251                                )&lt;=0),"WeanAlt2","")
&amp;IFERROR(IF(AND((EY$33-EY35                                                                                     )&gt;(EY$33-EZ$33),(EY$33-EY35                                                                                     )&lt;=0),"Join-"    &amp;EY34,""),"")
&amp;IFERROR(IF(AND((EY$33-EY35-INDEX(Sheep!$V$361:$V$368,EY34,1))&gt;(EY$33-EZ$33),(EY$33-EY35-INDEX(Sheep!$V$361:$V$368,EY34,1))&lt;=0),"Scan-"  &amp;EY34,""),"")
&amp;IFERROR(IF(AND((EY$33-EY35-150                                                                            )&gt;(EY$33-EZ$33),(EY$33-EY35-150                                                                             )&lt;=0),"Birth-" &amp;EY34,""),"")
&amp;IFERROR(IF(AND((EY$33-EY35-150-Sheep!$R$354                                           )&gt;(EY$33-EZ$33),(EY$33-EY35-150-Sheep!$R$354                                            )&lt;=0),"Wean-"&amp;EY34,""),"")
&amp;IFERROR(IF(AND((EY$33-EY35-150-Sheep!$R$355                                           )&gt;(EY$33-EZ$33),(EY$33-EY35-150-Sheep!$R$355                                            )&lt;=0),"Alt1-"   &amp;EY34,""),"")
&amp;IFERROR(IF(AND((EY$33-EY35-150-Sheep!$R$356                                           )&gt;(EY$33-EZ$33),(EY$33-EY35-150-Sheep!$R$356                                            )&lt;=0),"Alt2-"   &amp;EY34,""),"")</f>
        <v/>
      </c>
      <c r="EZ36" s="266" t="str">
        <f xml:space="preserve">                    IF(AND((EZ$33                                  -Sheep!$N$251                               )&gt;(EZ$33-FA$33),(EZ$33                                  -Sheep!$N$251                                )&lt;=0),"Born","")
&amp;                   IF(AND((EZ$33-Sheep!$R$354-Sheep!$N$251                                )&gt;(EZ$33-FA$33),(EZ$33-Sheep!$R$354-Sheep!$N$251                                )&lt;=0),"WeanStd","")
&amp;                   IF(AND((EZ$33-Sheep!$R$355-Sheep!$N$251                                )&gt;(EZ$33-FA$33),(EZ$33-Sheep!$R$355-Sheep!$N$251                                )&lt;=0),"WeanAlt1","")
&amp;                   IF(AND((EZ$33-Sheep!$R$356-Sheep!$N$251                                )&gt;(EZ$33-FA$33),(EZ$33-Sheep!$R$356-Sheep!$N$251                                )&lt;=0),"WeanAlt2","")
&amp;IFERROR(IF(AND((EZ$33-EZ35                                                                                     )&gt;(EZ$33-FA$33),(EZ$33-EZ35                                                                                     )&lt;=0),"Join-"    &amp;EZ34,""),"")
&amp;IFERROR(IF(AND((EZ$33-EZ35-INDEX(Sheep!$V$361:$V$368,EZ34,1))&gt;(EZ$33-FA$33),(EZ$33-EZ35-INDEX(Sheep!$V$361:$V$368,EZ34,1))&lt;=0),"Scan-"  &amp;EZ34,""),"")
&amp;IFERROR(IF(AND((EZ$33-EZ35-150                                                                            )&gt;(EZ$33-FA$33),(EZ$33-EZ35-150                                                                             )&lt;=0),"Birth-" &amp;EZ34,""),"")
&amp;IFERROR(IF(AND((EZ$33-EZ35-150-Sheep!$R$354                                           )&gt;(EZ$33-FA$33),(EZ$33-EZ35-150-Sheep!$R$354                                            )&lt;=0),"Wean-"&amp;EZ34,""),"")
&amp;IFERROR(IF(AND((EZ$33-EZ35-150-Sheep!$R$355                                           )&gt;(EZ$33-FA$33),(EZ$33-EZ35-150-Sheep!$R$355                                            )&lt;=0),"Alt1-"   &amp;EZ34,""),"")
&amp;IFERROR(IF(AND((EZ$33-EZ35-150-Sheep!$R$356                                           )&gt;(EZ$33-FA$33),(EZ$33-EZ35-150-Sheep!$R$356                                            )&lt;=0),"Alt2-"   &amp;EZ34,""),"")</f>
        <v/>
      </c>
      <c r="FA36" s="266" t="str">
        <f xml:space="preserve">                    IF(AND((FA$33                                  -Sheep!$N$251                               )&gt;(FA$33-FB$33),(FA$33                                  -Sheep!$N$251                                )&lt;=0),"Born","")
&amp;                   IF(AND((FA$33-Sheep!$R$354-Sheep!$N$251                                )&gt;(FA$33-FB$33),(FA$33-Sheep!$R$354-Sheep!$N$251                                )&lt;=0),"WeanStd","")
&amp;                   IF(AND((FA$33-Sheep!$R$355-Sheep!$N$251                                )&gt;(FA$33-FB$33),(FA$33-Sheep!$R$355-Sheep!$N$251                                )&lt;=0),"WeanAlt1","")
&amp;                   IF(AND((FA$33-Sheep!$R$356-Sheep!$N$251                                )&gt;(FA$33-FB$33),(FA$33-Sheep!$R$356-Sheep!$N$251                                )&lt;=0),"WeanAlt2","")
&amp;IFERROR(IF(AND((FA$33-FA35                                                                                     )&gt;(FA$33-FB$33),(FA$33-FA35                                                                                     )&lt;=0),"Join-"    &amp;FA34,""),"")
&amp;IFERROR(IF(AND((FA$33-FA35-INDEX(Sheep!$V$361:$V$368,FA34,1))&gt;(FA$33-FB$33),(FA$33-FA35-INDEX(Sheep!$V$361:$V$368,FA34,1))&lt;=0),"Scan-"  &amp;FA34,""),"")
&amp;IFERROR(IF(AND((FA$33-FA35-150                                                                            )&gt;(FA$33-FB$33),(FA$33-FA35-150                                                                             )&lt;=0),"Birth-" &amp;FA34,""),"")
&amp;IFERROR(IF(AND((FA$33-FA35-150-Sheep!$R$354                                           )&gt;(FA$33-FB$33),(FA$33-FA35-150-Sheep!$R$354                                            )&lt;=0),"Wean-"&amp;FA34,""),"")
&amp;IFERROR(IF(AND((FA$33-FA35-150-Sheep!$R$355                                           )&gt;(FA$33-FB$33),(FA$33-FA35-150-Sheep!$R$355                                            )&lt;=0),"Alt1-"   &amp;FA34,""),"")
&amp;IFERROR(IF(AND((FA$33-FA35-150-Sheep!$R$356                                           )&gt;(FA$33-FB$33),(FA$33-FA35-150-Sheep!$R$356                                            )&lt;=0),"Alt2-"   &amp;FA34,""),"")</f>
        <v/>
      </c>
      <c r="FB36" s="266" t="str">
        <f xml:space="preserve">                    IF(AND((FB$33                                  -Sheep!$N$251                               )&gt;(FB$33-FC$33),(FB$33                                  -Sheep!$N$251                                )&lt;=0),"Born","")
&amp;                   IF(AND((FB$33-Sheep!$R$354-Sheep!$N$251                                )&gt;(FB$33-FC$33),(FB$33-Sheep!$R$354-Sheep!$N$251                                )&lt;=0),"WeanStd","")
&amp;                   IF(AND((FB$33-Sheep!$R$355-Sheep!$N$251                                )&gt;(FB$33-FC$33),(FB$33-Sheep!$R$355-Sheep!$N$251                                )&lt;=0),"WeanAlt1","")
&amp;                   IF(AND((FB$33-Sheep!$R$356-Sheep!$N$251                                )&gt;(FB$33-FC$33),(FB$33-Sheep!$R$356-Sheep!$N$251                                )&lt;=0),"WeanAlt2","")
&amp;IFERROR(IF(AND((FB$33-FB35                                                                                     )&gt;(FB$33-FC$33),(FB$33-FB35                                                                                     )&lt;=0),"Join-"    &amp;FB34,""),"")
&amp;IFERROR(IF(AND((FB$33-FB35-INDEX(Sheep!$V$361:$V$368,FB34,1))&gt;(FB$33-FC$33),(FB$33-FB35-INDEX(Sheep!$V$361:$V$368,FB34,1))&lt;=0),"Scan-"  &amp;FB34,""),"")
&amp;IFERROR(IF(AND((FB$33-FB35-150                                                                            )&gt;(FB$33-FC$33),(FB$33-FB35-150                                                                             )&lt;=0),"Birth-" &amp;FB34,""),"")
&amp;IFERROR(IF(AND((FB$33-FB35-150-Sheep!$R$354                                           )&gt;(FB$33-FC$33),(FB$33-FB35-150-Sheep!$R$354                                            )&lt;=0),"Wean-"&amp;FB34,""),"")
&amp;IFERROR(IF(AND((FB$33-FB35-150-Sheep!$R$355                                           )&gt;(FB$33-FC$33),(FB$33-FB35-150-Sheep!$R$355                                            )&lt;=0),"Alt1-"   &amp;FB34,""),"")
&amp;IFERROR(IF(AND((FB$33-FB35-150-Sheep!$R$356                                           )&gt;(FB$33-FC$33),(FB$33-FB35-150-Sheep!$R$356                                            )&lt;=0),"Alt2-"   &amp;FB34,""),"")</f>
        <v/>
      </c>
      <c r="FC36" s="266" t="str">
        <f xml:space="preserve">                    IF(AND((FC$33                                  -Sheep!$N$251                               )&gt;(FC$33-FD$33),(FC$33                                  -Sheep!$N$251                                )&lt;=0),"Born","")
&amp;                   IF(AND((FC$33-Sheep!$R$354-Sheep!$N$251                                )&gt;(FC$33-FD$33),(FC$33-Sheep!$R$354-Sheep!$N$251                                )&lt;=0),"WeanStd","")
&amp;                   IF(AND((FC$33-Sheep!$R$355-Sheep!$N$251                                )&gt;(FC$33-FD$33),(FC$33-Sheep!$R$355-Sheep!$N$251                                )&lt;=0),"WeanAlt1","")
&amp;                   IF(AND((FC$33-Sheep!$R$356-Sheep!$N$251                                )&gt;(FC$33-FD$33),(FC$33-Sheep!$R$356-Sheep!$N$251                                )&lt;=0),"WeanAlt2","")
&amp;IFERROR(IF(AND((FC$33-FC35                                                                                     )&gt;(FC$33-FD$33),(FC$33-FC35                                                                                     )&lt;=0),"Join-"    &amp;FC34,""),"")
&amp;IFERROR(IF(AND((FC$33-FC35-INDEX(Sheep!$V$361:$V$368,FC34,1))&gt;(FC$33-FD$33),(FC$33-FC35-INDEX(Sheep!$V$361:$V$368,FC34,1))&lt;=0),"Scan-"  &amp;FC34,""),"")
&amp;IFERROR(IF(AND((FC$33-FC35-150                                                                            )&gt;(FC$33-FD$33),(FC$33-FC35-150                                                                             )&lt;=0),"Birth-" &amp;FC34,""),"")
&amp;IFERROR(IF(AND((FC$33-FC35-150-Sheep!$R$354                                           )&gt;(FC$33-FD$33),(FC$33-FC35-150-Sheep!$R$354                                            )&lt;=0),"Wean-"&amp;FC34,""),"")
&amp;IFERROR(IF(AND((FC$33-FC35-150-Sheep!$R$355                                           )&gt;(FC$33-FD$33),(FC$33-FC35-150-Sheep!$R$355                                            )&lt;=0),"Alt1-"   &amp;FC34,""),"")
&amp;IFERROR(IF(AND((FC$33-FC35-150-Sheep!$R$356                                           )&gt;(FC$33-FD$33),(FC$33-FC35-150-Sheep!$R$356                                            )&lt;=0),"Alt2-"   &amp;FC34,""),"")</f>
        <v/>
      </c>
      <c r="FD36" s="266" t="str">
        <f xml:space="preserve">                    IF(AND((FD$33                                  -Sheep!$N$251                               )&gt;(FD$33-FE$33),(FD$33                                  -Sheep!$N$251                                )&lt;=0),"Born","")
&amp;                   IF(AND((FD$33-Sheep!$R$354-Sheep!$N$251                                )&gt;(FD$33-FE$33),(FD$33-Sheep!$R$354-Sheep!$N$251                                )&lt;=0),"WeanStd","")
&amp;                   IF(AND((FD$33-Sheep!$R$355-Sheep!$N$251                                )&gt;(FD$33-FE$33),(FD$33-Sheep!$R$355-Sheep!$N$251                                )&lt;=0),"WeanAlt1","")
&amp;                   IF(AND((FD$33-Sheep!$R$356-Sheep!$N$251                                )&gt;(FD$33-FE$33),(FD$33-Sheep!$R$356-Sheep!$N$251                                )&lt;=0),"WeanAlt2","")
&amp;IFERROR(IF(AND((FD$33-FD35                                                                                     )&gt;(FD$33-FE$33),(FD$33-FD35                                                                                     )&lt;=0),"Join-"    &amp;FD34,""),"")
&amp;IFERROR(IF(AND((FD$33-FD35-INDEX(Sheep!$V$361:$V$368,FD34,1))&gt;(FD$33-FE$33),(FD$33-FD35-INDEX(Sheep!$V$361:$V$368,FD34,1))&lt;=0),"Scan-"  &amp;FD34,""),"")
&amp;IFERROR(IF(AND((FD$33-FD35-150                                                                            )&gt;(FD$33-FE$33),(FD$33-FD35-150                                                                             )&lt;=0),"Birth-" &amp;FD34,""),"")
&amp;IFERROR(IF(AND((FD$33-FD35-150-Sheep!$R$354                                           )&gt;(FD$33-FE$33),(FD$33-FD35-150-Sheep!$R$354                                            )&lt;=0),"Wean-"&amp;FD34,""),"")
&amp;IFERROR(IF(AND((FD$33-FD35-150-Sheep!$R$355                                           )&gt;(FD$33-FE$33),(FD$33-FD35-150-Sheep!$R$355                                            )&lt;=0),"Alt1-"   &amp;FD34,""),"")
&amp;IFERROR(IF(AND((FD$33-FD35-150-Sheep!$R$356                                           )&gt;(FD$33-FE$33),(FD$33-FD35-150-Sheep!$R$356                                            )&lt;=0),"Alt2-"   &amp;FD34,""),"")</f>
        <v/>
      </c>
      <c r="FE36" s="266" t="str">
        <f xml:space="preserve">                    IF(AND((FE$33                                  -Sheep!$N$251                               )&gt;(FE$33-FF$33),(FE$33                                  -Sheep!$N$251                                )&lt;=0),"Born","")
&amp;                   IF(AND((FE$33-Sheep!$R$354-Sheep!$N$251                                )&gt;(FE$33-FF$33),(FE$33-Sheep!$R$354-Sheep!$N$251                                )&lt;=0),"WeanStd","")
&amp;                   IF(AND((FE$33-Sheep!$R$355-Sheep!$N$251                                )&gt;(FE$33-FF$33),(FE$33-Sheep!$R$355-Sheep!$N$251                                )&lt;=0),"WeanAlt1","")
&amp;                   IF(AND((FE$33-Sheep!$R$356-Sheep!$N$251                                )&gt;(FE$33-FF$33),(FE$33-Sheep!$R$356-Sheep!$N$251                                )&lt;=0),"WeanAlt2","")
&amp;IFERROR(IF(AND((FE$33-FE35                                                                                     )&gt;(FE$33-FF$33),(FE$33-FE35                                                                                     )&lt;=0),"Join-"    &amp;FE34,""),"")
&amp;IFERROR(IF(AND((FE$33-FE35-INDEX(Sheep!$V$361:$V$368,FE34,1))&gt;(FE$33-FF$33),(FE$33-FE35-INDEX(Sheep!$V$361:$V$368,FE34,1))&lt;=0),"Scan-"  &amp;FE34,""),"")
&amp;IFERROR(IF(AND((FE$33-FE35-150                                                                            )&gt;(FE$33-FF$33),(FE$33-FE35-150                                                                             )&lt;=0),"Birth-" &amp;FE34,""),"")
&amp;IFERROR(IF(AND((FE$33-FE35-150-Sheep!$R$354                                           )&gt;(FE$33-FF$33),(FE$33-FE35-150-Sheep!$R$354                                            )&lt;=0),"Wean-"&amp;FE34,""),"")
&amp;IFERROR(IF(AND((FE$33-FE35-150-Sheep!$R$355                                           )&gt;(FE$33-FF$33),(FE$33-FE35-150-Sheep!$R$355                                            )&lt;=0),"Alt1-"   &amp;FE34,""),"")
&amp;IFERROR(IF(AND((FE$33-FE35-150-Sheep!$R$356                                           )&gt;(FE$33-FF$33),(FE$33-FE35-150-Sheep!$R$356                                            )&lt;=0),"Alt2-"   &amp;FE34,""),"")</f>
        <v/>
      </c>
      <c r="FF36" s="266" t="str">
        <f xml:space="preserve">                    IF(AND((FF$33                                  -Sheep!$N$251                               )&gt;(FF$33-FG$33),(FF$33                                  -Sheep!$N$251                                )&lt;=0),"Born","")
&amp;                   IF(AND((FF$33-Sheep!$R$354-Sheep!$N$251                                )&gt;(FF$33-FG$33),(FF$33-Sheep!$R$354-Sheep!$N$251                                )&lt;=0),"WeanStd","")
&amp;                   IF(AND((FF$33-Sheep!$R$355-Sheep!$N$251                                )&gt;(FF$33-FG$33),(FF$33-Sheep!$R$355-Sheep!$N$251                                )&lt;=0),"WeanAlt1","")
&amp;                   IF(AND((FF$33-Sheep!$R$356-Sheep!$N$251                                )&gt;(FF$33-FG$33),(FF$33-Sheep!$R$356-Sheep!$N$251                                )&lt;=0),"WeanAlt2","")
&amp;IFERROR(IF(AND((FF$33-FF35                                                                                     )&gt;(FF$33-FG$33),(FF$33-FF35                                                                                     )&lt;=0),"Join-"    &amp;FF34,""),"")
&amp;IFERROR(IF(AND((FF$33-FF35-INDEX(Sheep!$V$361:$V$368,FF34,1))&gt;(FF$33-FG$33),(FF$33-FF35-INDEX(Sheep!$V$361:$V$368,FF34,1))&lt;=0),"Scan-"  &amp;FF34,""),"")
&amp;IFERROR(IF(AND((FF$33-FF35-150                                                                            )&gt;(FF$33-FG$33),(FF$33-FF35-150                                                                             )&lt;=0),"Birth-" &amp;FF34,""),"")
&amp;IFERROR(IF(AND((FF$33-FF35-150-Sheep!$R$354                                           )&gt;(FF$33-FG$33),(FF$33-FF35-150-Sheep!$R$354                                            )&lt;=0),"Wean-"&amp;FF34,""),"")
&amp;IFERROR(IF(AND((FF$33-FF35-150-Sheep!$R$355                                           )&gt;(FF$33-FG$33),(FF$33-FF35-150-Sheep!$R$355                                            )&lt;=0),"Alt1-"   &amp;FF34,""),"")
&amp;IFERROR(IF(AND((FF$33-FF35-150-Sheep!$R$356                                           )&gt;(FF$33-FG$33),(FF$33-FF35-150-Sheep!$R$356                                            )&lt;=0),"Alt2-"   &amp;FF34,""),"")</f>
        <v/>
      </c>
      <c r="FG36" s="266" t="str">
        <f xml:space="preserve">                    IF(AND((FG$33                                  -Sheep!$N$251                               )&gt;(FG$33-FH$33),(FG$33                                  -Sheep!$N$251                                )&lt;=0),"Born","")
&amp;                   IF(AND((FG$33-Sheep!$R$354-Sheep!$N$251                                )&gt;(FG$33-FH$33),(FG$33-Sheep!$R$354-Sheep!$N$251                                )&lt;=0),"WeanStd","")
&amp;                   IF(AND((FG$33-Sheep!$R$355-Sheep!$N$251                                )&gt;(FG$33-FH$33),(FG$33-Sheep!$R$355-Sheep!$N$251                                )&lt;=0),"WeanAlt1","")
&amp;                   IF(AND((FG$33-Sheep!$R$356-Sheep!$N$251                                )&gt;(FG$33-FH$33),(FG$33-Sheep!$R$356-Sheep!$N$251                                )&lt;=0),"WeanAlt2","")
&amp;IFERROR(IF(AND((FG$33-FG35                                                                                     )&gt;(FG$33-FH$33),(FG$33-FG35                                                                                     )&lt;=0),"Join-"    &amp;FG34,""),"")
&amp;IFERROR(IF(AND((FG$33-FG35-INDEX(Sheep!$V$361:$V$368,FG34,1))&gt;(FG$33-FH$33),(FG$33-FG35-INDEX(Sheep!$V$361:$V$368,FG34,1))&lt;=0),"Scan-"  &amp;FG34,""),"")
&amp;IFERROR(IF(AND((FG$33-FG35-150                                                                            )&gt;(FG$33-FH$33),(FG$33-FG35-150                                                                             )&lt;=0),"Birth-" &amp;FG34,""),"")
&amp;IFERROR(IF(AND((FG$33-FG35-150-Sheep!$R$354                                           )&gt;(FG$33-FH$33),(FG$33-FG35-150-Sheep!$R$354                                            )&lt;=0),"Wean-"&amp;FG34,""),"")
&amp;IFERROR(IF(AND((FG$33-FG35-150-Sheep!$R$355                                           )&gt;(FG$33-FH$33),(FG$33-FG35-150-Sheep!$R$355                                            )&lt;=0),"Alt1-"   &amp;FG34,""),"")
&amp;IFERROR(IF(AND((FG$33-FG35-150-Sheep!$R$356                                           )&gt;(FG$33-FH$33),(FG$33-FG35-150-Sheep!$R$356                                            )&lt;=0),"Alt2-"   &amp;FG34,""),"")</f>
        <v>Join-3</v>
      </c>
      <c r="FH36" s="266" t="str">
        <f xml:space="preserve">                    IF(AND((FH$33                                  -Sheep!$N$251                               )&gt;(FH$33-FI$33),(FH$33                                  -Sheep!$N$251                                )&lt;=0),"Born","")
&amp;                   IF(AND((FH$33-Sheep!$R$354-Sheep!$N$251                                )&gt;(FH$33-FI$33),(FH$33-Sheep!$R$354-Sheep!$N$251                                )&lt;=0),"WeanStd","")
&amp;                   IF(AND((FH$33-Sheep!$R$355-Sheep!$N$251                                )&gt;(FH$33-FI$33),(FH$33-Sheep!$R$355-Sheep!$N$251                                )&lt;=0),"WeanAlt1","")
&amp;                   IF(AND((FH$33-Sheep!$R$356-Sheep!$N$251                                )&gt;(FH$33-FI$33),(FH$33-Sheep!$R$356-Sheep!$N$251                                )&lt;=0),"WeanAlt2","")
&amp;IFERROR(IF(AND((FH$33-FH35                                                                                     )&gt;(FH$33-FI$33),(FH$33-FH35                                                                                     )&lt;=0),"Join-"    &amp;FH34,""),"")
&amp;IFERROR(IF(AND((FH$33-FH35-INDEX(Sheep!$V$361:$V$368,FH34,1))&gt;(FH$33-FI$33),(FH$33-FH35-INDEX(Sheep!$V$361:$V$368,FH34,1))&lt;=0),"Scan-"  &amp;FH34,""),"")
&amp;IFERROR(IF(AND((FH$33-FH35-150                                                                            )&gt;(FH$33-FI$33),(FH$33-FH35-150                                                                             )&lt;=0),"Birth-" &amp;FH34,""),"")
&amp;IFERROR(IF(AND((FH$33-FH35-150-Sheep!$R$354                                           )&gt;(FH$33-FI$33),(FH$33-FH35-150-Sheep!$R$354                                            )&lt;=0),"Wean-"&amp;FH34,""),"")
&amp;IFERROR(IF(AND((FH$33-FH35-150-Sheep!$R$355                                           )&gt;(FH$33-FI$33),(FH$33-FH35-150-Sheep!$R$355                                            )&lt;=0),"Alt1-"   &amp;FH34,""),"")
&amp;IFERROR(IF(AND((FH$33-FH35-150-Sheep!$R$356                                           )&gt;(FH$33-FI$33),(FH$33-FH35-150-Sheep!$R$356                                            )&lt;=0),"Alt2-"   &amp;FH34,""),"")</f>
        <v/>
      </c>
      <c r="FI36" s="266" t="str">
        <f xml:space="preserve">                    IF(AND((FI$33                                  -Sheep!$N$251                               )&gt;(FI$33-FJ$33),(FI$33                                  -Sheep!$N$251                                )&lt;=0),"Born","")
&amp;                   IF(AND((FI$33-Sheep!$R$354-Sheep!$N$251                                )&gt;(FI$33-FJ$33),(FI$33-Sheep!$R$354-Sheep!$N$251                                )&lt;=0),"WeanStd","")
&amp;                   IF(AND((FI$33-Sheep!$R$355-Sheep!$N$251                                )&gt;(FI$33-FJ$33),(FI$33-Sheep!$R$355-Sheep!$N$251                                )&lt;=0),"WeanAlt1","")
&amp;                   IF(AND((FI$33-Sheep!$R$356-Sheep!$N$251                                )&gt;(FI$33-FJ$33),(FI$33-Sheep!$R$356-Sheep!$N$251                                )&lt;=0),"WeanAlt2","")
&amp;IFERROR(IF(AND((FI$33-FI35                                                                                     )&gt;(FI$33-FJ$33),(FI$33-FI35                                                                                     )&lt;=0),"Join-"    &amp;FI34,""),"")
&amp;IFERROR(IF(AND((FI$33-FI35-INDEX(Sheep!$V$361:$V$368,FI34,1))&gt;(FI$33-FJ$33),(FI$33-FI35-INDEX(Sheep!$V$361:$V$368,FI34,1))&lt;=0),"Scan-"  &amp;FI34,""),"")
&amp;IFERROR(IF(AND((FI$33-FI35-150                                                                            )&gt;(FI$33-FJ$33),(FI$33-FI35-150                                                                             )&lt;=0),"Birth-" &amp;FI34,""),"")
&amp;IFERROR(IF(AND((FI$33-FI35-150-Sheep!$R$354                                           )&gt;(FI$33-FJ$33),(FI$33-FI35-150-Sheep!$R$354                                            )&lt;=0),"Wean-"&amp;FI34,""),"")
&amp;IFERROR(IF(AND((FI$33-FI35-150-Sheep!$R$355                                           )&gt;(FI$33-FJ$33),(FI$33-FI35-150-Sheep!$R$355                                            )&lt;=0),"Alt1-"   &amp;FI34,""),"")
&amp;IFERROR(IF(AND((FI$33-FI35-150-Sheep!$R$356                                           )&gt;(FI$33-FJ$33),(FI$33-FI35-150-Sheep!$R$356                                            )&lt;=0),"Alt2-"   &amp;FI34,""),"")</f>
        <v/>
      </c>
      <c r="FJ36" s="266" t="str">
        <f xml:space="preserve">                    IF(AND((FJ$33                                  -Sheep!$N$251                               )&gt;(FJ$33-FK$33),(FJ$33                                  -Sheep!$N$251                                )&lt;=0),"Born","")
&amp;                   IF(AND((FJ$33-Sheep!$R$354-Sheep!$N$251                                )&gt;(FJ$33-FK$33),(FJ$33-Sheep!$R$354-Sheep!$N$251                                )&lt;=0),"WeanStd","")
&amp;                   IF(AND((FJ$33-Sheep!$R$355-Sheep!$N$251                                )&gt;(FJ$33-FK$33),(FJ$33-Sheep!$R$355-Sheep!$N$251                                )&lt;=0),"WeanAlt1","")
&amp;                   IF(AND((FJ$33-Sheep!$R$356-Sheep!$N$251                                )&gt;(FJ$33-FK$33),(FJ$33-Sheep!$R$356-Sheep!$N$251                                )&lt;=0),"WeanAlt2","")
&amp;IFERROR(IF(AND((FJ$33-FJ35                                                                                     )&gt;(FJ$33-FK$33),(FJ$33-FJ35                                                                                     )&lt;=0),"Join-"    &amp;FJ34,""),"")
&amp;IFERROR(IF(AND((FJ$33-FJ35-INDEX(Sheep!$V$361:$V$368,FJ34,1))&gt;(FJ$33-FK$33),(FJ$33-FJ35-INDEX(Sheep!$V$361:$V$368,FJ34,1))&lt;=0),"Scan-"  &amp;FJ34,""),"")
&amp;IFERROR(IF(AND((FJ$33-FJ35-150                                                                            )&gt;(FJ$33-FK$33),(FJ$33-FJ35-150                                                                             )&lt;=0),"Birth-" &amp;FJ34,""),"")
&amp;IFERROR(IF(AND((FJ$33-FJ35-150-Sheep!$R$354                                           )&gt;(FJ$33-FK$33),(FJ$33-FJ35-150-Sheep!$R$354                                            )&lt;=0),"Wean-"&amp;FJ34,""),"")
&amp;IFERROR(IF(AND((FJ$33-FJ35-150-Sheep!$R$355                                           )&gt;(FJ$33-FK$33),(FJ$33-FJ35-150-Sheep!$R$355                                            )&lt;=0),"Alt1-"   &amp;FJ34,""),"")
&amp;IFERROR(IF(AND((FJ$33-FJ35-150-Sheep!$R$356                                           )&gt;(FJ$33-FK$33),(FJ$33-FJ35-150-Sheep!$R$356                                            )&lt;=0),"Alt2-"   &amp;FJ34,""),"")</f>
        <v/>
      </c>
      <c r="FK36" s="266" t="str">
        <f xml:space="preserve">                    IF(AND((FK$33                                  -Sheep!$N$251                               )&gt;(FK$33-FL$33),(FK$33                                  -Sheep!$N$251                                )&lt;=0),"Born","")
&amp;                   IF(AND((FK$33-Sheep!$R$354-Sheep!$N$251                                )&gt;(FK$33-FL$33),(FK$33-Sheep!$R$354-Sheep!$N$251                                )&lt;=0),"WeanStd","")
&amp;                   IF(AND((FK$33-Sheep!$R$355-Sheep!$N$251                                )&gt;(FK$33-FL$33),(FK$33-Sheep!$R$355-Sheep!$N$251                                )&lt;=0),"WeanAlt1","")
&amp;                   IF(AND((FK$33-Sheep!$R$356-Sheep!$N$251                                )&gt;(FK$33-FL$33),(FK$33-Sheep!$R$356-Sheep!$N$251                                )&lt;=0),"WeanAlt2","")
&amp;IFERROR(IF(AND((FK$33-FK35                                                                                     )&gt;(FK$33-FL$33),(FK$33-FK35                                                                                     )&lt;=0),"Join-"    &amp;FK34,""),"")
&amp;IFERROR(IF(AND((FK$33-FK35-INDEX(Sheep!$V$361:$V$368,FK34,1))&gt;(FK$33-FL$33),(FK$33-FK35-INDEX(Sheep!$V$361:$V$368,FK34,1))&lt;=0),"Scan-"  &amp;FK34,""),"")
&amp;IFERROR(IF(AND((FK$33-FK35-150                                                                            )&gt;(FK$33-FL$33),(FK$33-FK35-150                                                                             )&lt;=0),"Birth-" &amp;FK34,""),"")
&amp;IFERROR(IF(AND((FK$33-FK35-150-Sheep!$R$354                                           )&gt;(FK$33-FL$33),(FK$33-FK35-150-Sheep!$R$354                                            )&lt;=0),"Wean-"&amp;FK34,""),"")
&amp;IFERROR(IF(AND((FK$33-FK35-150-Sheep!$R$355                                           )&gt;(FK$33-FL$33),(FK$33-FK35-150-Sheep!$R$355                                            )&lt;=0),"Alt1-"   &amp;FK34,""),"")
&amp;IFERROR(IF(AND((FK$33-FK35-150-Sheep!$R$356                                           )&gt;(FK$33-FL$33),(FK$33-FK35-150-Sheep!$R$356                                            )&lt;=0),"Alt2-"   &amp;FK34,""),"")</f>
        <v/>
      </c>
      <c r="FL36" s="266" t="str">
        <f xml:space="preserve">                    IF(AND((FL$33                                  -Sheep!$N$251                               )&gt;(FL$33-FM$33),(FL$33                                  -Sheep!$N$251                                )&lt;=0),"Born","")
&amp;                   IF(AND((FL$33-Sheep!$R$354-Sheep!$N$251                                )&gt;(FL$33-FM$33),(FL$33-Sheep!$R$354-Sheep!$N$251                                )&lt;=0),"WeanStd","")
&amp;                   IF(AND((FL$33-Sheep!$R$355-Sheep!$N$251                                )&gt;(FL$33-FM$33),(FL$33-Sheep!$R$355-Sheep!$N$251                                )&lt;=0),"WeanAlt1","")
&amp;                   IF(AND((FL$33-Sheep!$R$356-Sheep!$N$251                                )&gt;(FL$33-FM$33),(FL$33-Sheep!$R$356-Sheep!$N$251                                )&lt;=0),"WeanAlt2","")
&amp;IFERROR(IF(AND((FL$33-FL35                                                                                     )&gt;(FL$33-FM$33),(FL$33-FL35                                                                                     )&lt;=0),"Join-"    &amp;FL34,""),"")
&amp;IFERROR(IF(AND((FL$33-FL35-INDEX(Sheep!$V$361:$V$368,FL34,1))&gt;(FL$33-FM$33),(FL$33-FL35-INDEX(Sheep!$V$361:$V$368,FL34,1))&lt;=0),"Scan-"  &amp;FL34,""),"")
&amp;IFERROR(IF(AND((FL$33-FL35-150                                                                            )&gt;(FL$33-FM$33),(FL$33-FL35-150                                                                             )&lt;=0),"Birth-" &amp;FL34,""),"")
&amp;IFERROR(IF(AND((FL$33-FL35-150-Sheep!$R$354                                           )&gt;(FL$33-FM$33),(FL$33-FL35-150-Sheep!$R$354                                            )&lt;=0),"Wean-"&amp;FL34,""),"")
&amp;IFERROR(IF(AND((FL$33-FL35-150-Sheep!$R$355                                           )&gt;(FL$33-FM$33),(FL$33-FL35-150-Sheep!$R$355                                            )&lt;=0),"Alt1-"   &amp;FL34,""),"")
&amp;IFERROR(IF(AND((FL$33-FL35-150-Sheep!$R$356                                           )&gt;(FL$33-FM$33),(FL$33-FL35-150-Sheep!$R$356                                            )&lt;=0),"Alt2-"   &amp;FL34,""),"")</f>
        <v/>
      </c>
      <c r="FM36" s="266" t="str">
        <f xml:space="preserve">                    IF(AND((FM$33                                  -Sheep!$N$251                               )&gt;(FM$33-FN$33),(FM$33                                  -Sheep!$N$251                                )&lt;=0),"Born","")
&amp;                   IF(AND((FM$33-Sheep!$R$354-Sheep!$N$251                                )&gt;(FM$33-FN$33),(FM$33-Sheep!$R$354-Sheep!$N$251                                )&lt;=0),"WeanStd","")
&amp;                   IF(AND((FM$33-Sheep!$R$355-Sheep!$N$251                                )&gt;(FM$33-FN$33),(FM$33-Sheep!$R$355-Sheep!$N$251                                )&lt;=0),"WeanAlt1","")
&amp;                   IF(AND((FM$33-Sheep!$R$356-Sheep!$N$251                                )&gt;(FM$33-FN$33),(FM$33-Sheep!$R$356-Sheep!$N$251                                )&lt;=0),"WeanAlt2","")
&amp;IFERROR(IF(AND((FM$33-FM35                                                                                     )&gt;(FM$33-FN$33),(FM$33-FM35                                                                                     )&lt;=0),"Join-"    &amp;FM34,""),"")
&amp;IFERROR(IF(AND((FM$33-FM35-INDEX(Sheep!$V$361:$V$368,FM34,1))&gt;(FM$33-FN$33),(FM$33-FM35-INDEX(Sheep!$V$361:$V$368,FM34,1))&lt;=0),"Scan-"  &amp;FM34,""),"")
&amp;IFERROR(IF(AND((FM$33-FM35-150                                                                            )&gt;(FM$33-FN$33),(FM$33-FM35-150                                                                             )&lt;=0),"Birth-" &amp;FM34,""),"")
&amp;IFERROR(IF(AND((FM$33-FM35-150-Sheep!$R$354                                           )&gt;(FM$33-FN$33),(FM$33-FM35-150-Sheep!$R$354                                            )&lt;=0),"Wean-"&amp;FM34,""),"")
&amp;IFERROR(IF(AND((FM$33-FM35-150-Sheep!$R$355                                           )&gt;(FM$33-FN$33),(FM$33-FM35-150-Sheep!$R$355                                            )&lt;=0),"Alt1-"   &amp;FM34,""),"")
&amp;IFERROR(IF(AND((FM$33-FM35-150-Sheep!$R$356                                           )&gt;(FM$33-FN$33),(FM$33-FM35-150-Sheep!$R$356                                            )&lt;=0),"Alt2-"   &amp;FM34,""),"")</f>
        <v/>
      </c>
      <c r="FN36" s="266" t="str">
        <f xml:space="preserve">                    IF(AND((FN$33                                  -Sheep!$N$251                               )&gt;(FN$33-FO$33),(FN$33                                  -Sheep!$N$251                                )&lt;=0),"Born","")
&amp;                   IF(AND((FN$33-Sheep!$R$354-Sheep!$N$251                                )&gt;(FN$33-FO$33),(FN$33-Sheep!$R$354-Sheep!$N$251                                )&lt;=0),"WeanStd","")
&amp;                   IF(AND((FN$33-Sheep!$R$355-Sheep!$N$251                                )&gt;(FN$33-FO$33),(FN$33-Sheep!$R$355-Sheep!$N$251                                )&lt;=0),"WeanAlt1","")
&amp;                   IF(AND((FN$33-Sheep!$R$356-Sheep!$N$251                                )&gt;(FN$33-FO$33),(FN$33-Sheep!$R$356-Sheep!$N$251                                )&lt;=0),"WeanAlt2","")
&amp;IFERROR(IF(AND((FN$33-FN35                                                                                     )&gt;(FN$33-FO$33),(FN$33-FN35                                                                                     )&lt;=0),"Join-"    &amp;FN34,""),"")
&amp;IFERROR(IF(AND((FN$33-FN35-INDEX(Sheep!$V$361:$V$368,FN34,1))&gt;(FN$33-FO$33),(FN$33-FN35-INDEX(Sheep!$V$361:$V$368,FN34,1))&lt;=0),"Scan-"  &amp;FN34,""),"")
&amp;IFERROR(IF(AND((FN$33-FN35-150                                                                            )&gt;(FN$33-FO$33),(FN$33-FN35-150                                                                             )&lt;=0),"Birth-" &amp;FN34,""),"")
&amp;IFERROR(IF(AND((FN$33-FN35-150-Sheep!$R$354                                           )&gt;(FN$33-FO$33),(FN$33-FN35-150-Sheep!$R$354                                            )&lt;=0),"Wean-"&amp;FN34,""),"")
&amp;IFERROR(IF(AND((FN$33-FN35-150-Sheep!$R$355                                           )&gt;(FN$33-FO$33),(FN$33-FN35-150-Sheep!$R$355                                            )&lt;=0),"Alt1-"   &amp;FN34,""),"")
&amp;IFERROR(IF(AND((FN$33-FN35-150-Sheep!$R$356                                           )&gt;(FN$33-FO$33),(FN$33-FN35-150-Sheep!$R$356                                            )&lt;=0),"Alt2-"   &amp;FN34,""),"")</f>
        <v/>
      </c>
      <c r="FO36" s="266" t="str">
        <f xml:space="preserve">                    IF(AND((FO$33                                  -Sheep!$N$251                               )&gt;(FO$33-FP$33),(FO$33                                  -Sheep!$N$251                                )&lt;=0),"Born","")
&amp;                   IF(AND((FO$33-Sheep!$R$354-Sheep!$N$251                                )&gt;(FO$33-FP$33),(FO$33-Sheep!$R$354-Sheep!$N$251                                )&lt;=0),"WeanStd","")
&amp;                   IF(AND((FO$33-Sheep!$R$355-Sheep!$N$251                                )&gt;(FO$33-FP$33),(FO$33-Sheep!$R$355-Sheep!$N$251                                )&lt;=0),"WeanAlt1","")
&amp;                   IF(AND((FO$33-Sheep!$R$356-Sheep!$N$251                                )&gt;(FO$33-FP$33),(FO$33-Sheep!$R$356-Sheep!$N$251                                )&lt;=0),"WeanAlt2","")
&amp;IFERROR(IF(AND((FO$33-FO35                                                                                     )&gt;(FO$33-FP$33),(FO$33-FO35                                                                                     )&lt;=0),"Join-"    &amp;FO34,""),"")
&amp;IFERROR(IF(AND((FO$33-FO35-INDEX(Sheep!$V$361:$V$368,FO34,1))&gt;(FO$33-FP$33),(FO$33-FO35-INDEX(Sheep!$V$361:$V$368,FO34,1))&lt;=0),"Scan-"  &amp;FO34,""),"")
&amp;IFERROR(IF(AND((FO$33-FO35-150                                                                            )&gt;(FO$33-FP$33),(FO$33-FO35-150                                                                             )&lt;=0),"Birth-" &amp;FO34,""),"")
&amp;IFERROR(IF(AND((FO$33-FO35-150-Sheep!$R$354                                           )&gt;(FO$33-FP$33),(FO$33-FO35-150-Sheep!$R$354                                            )&lt;=0),"Wean-"&amp;FO34,""),"")
&amp;IFERROR(IF(AND((FO$33-FO35-150-Sheep!$R$355                                           )&gt;(FO$33-FP$33),(FO$33-FO35-150-Sheep!$R$355                                            )&lt;=0),"Alt1-"   &amp;FO34,""),"")
&amp;IFERROR(IF(AND((FO$33-FO35-150-Sheep!$R$356                                           )&gt;(FO$33-FP$33),(FO$33-FO35-150-Sheep!$R$356                                            )&lt;=0),"Alt2-"   &amp;FO34,""),"")</f>
        <v/>
      </c>
      <c r="FP36" s="266" t="str">
        <f xml:space="preserve">                    IF(AND((FP$33                                  -Sheep!$N$251                               )&gt;(FP$33-FQ$33),(FP$33                                  -Sheep!$N$251                                )&lt;=0),"Born","")
&amp;                   IF(AND((FP$33-Sheep!$R$354-Sheep!$N$251                                )&gt;(FP$33-FQ$33),(FP$33-Sheep!$R$354-Sheep!$N$251                                )&lt;=0),"WeanStd","")
&amp;                   IF(AND((FP$33-Sheep!$R$355-Sheep!$N$251                                )&gt;(FP$33-FQ$33),(FP$33-Sheep!$R$355-Sheep!$N$251                                )&lt;=0),"WeanAlt1","")
&amp;                   IF(AND((FP$33-Sheep!$R$356-Sheep!$N$251                                )&gt;(FP$33-FQ$33),(FP$33-Sheep!$R$356-Sheep!$N$251                                )&lt;=0),"WeanAlt2","")
&amp;IFERROR(IF(AND((FP$33-FP35                                                                                     )&gt;(FP$33-FQ$33),(FP$33-FP35                                                                                     )&lt;=0),"Join-"    &amp;FP34,""),"")
&amp;IFERROR(IF(AND((FP$33-FP35-INDEX(Sheep!$V$361:$V$368,FP34,1))&gt;(FP$33-FQ$33),(FP$33-FP35-INDEX(Sheep!$V$361:$V$368,FP34,1))&lt;=0),"Scan-"  &amp;FP34,""),"")
&amp;IFERROR(IF(AND((FP$33-FP35-150                                                                            )&gt;(FP$33-FQ$33),(FP$33-FP35-150                                                                             )&lt;=0),"Birth-" &amp;FP34,""),"")
&amp;IFERROR(IF(AND((FP$33-FP35-150-Sheep!$R$354                                           )&gt;(FP$33-FQ$33),(FP$33-FP35-150-Sheep!$R$354                                            )&lt;=0),"Wean-"&amp;FP34,""),"")
&amp;IFERROR(IF(AND((FP$33-FP35-150-Sheep!$R$355                                           )&gt;(FP$33-FQ$33),(FP$33-FP35-150-Sheep!$R$355                                            )&lt;=0),"Alt1-"   &amp;FP34,""),"")
&amp;IFERROR(IF(AND((FP$33-FP35-150-Sheep!$R$356                                           )&gt;(FP$33-FQ$33),(FP$33-FP35-150-Sheep!$R$356                                            )&lt;=0),"Alt2-"   &amp;FP34,""),"")</f>
        <v/>
      </c>
      <c r="FQ36" s="266" t="str">
        <f xml:space="preserve">                    IF(AND((FQ$33                                  -Sheep!$N$251                               )&gt;(FQ$33-FR$33),(FQ$33                                  -Sheep!$N$251                                )&lt;=0),"Born","")
&amp;                   IF(AND((FQ$33-Sheep!$R$354-Sheep!$N$251                                )&gt;(FQ$33-FR$33),(FQ$33-Sheep!$R$354-Sheep!$N$251                                )&lt;=0),"WeanStd","")
&amp;                   IF(AND((FQ$33-Sheep!$R$355-Sheep!$N$251                                )&gt;(FQ$33-FR$33),(FQ$33-Sheep!$R$355-Sheep!$N$251                                )&lt;=0),"WeanAlt1","")
&amp;                   IF(AND((FQ$33-Sheep!$R$356-Sheep!$N$251                                )&gt;(FQ$33-FR$33),(FQ$33-Sheep!$R$356-Sheep!$N$251                                )&lt;=0),"WeanAlt2","")
&amp;IFERROR(IF(AND((FQ$33-FQ35                                                                                     )&gt;(FQ$33-FR$33),(FQ$33-FQ35                                                                                     )&lt;=0),"Join-"    &amp;FQ34,""),"")
&amp;IFERROR(IF(AND((FQ$33-FQ35-INDEX(Sheep!$V$361:$V$368,FQ34,1))&gt;(FQ$33-FR$33),(FQ$33-FQ35-INDEX(Sheep!$V$361:$V$368,FQ34,1))&lt;=0),"Scan-"  &amp;FQ34,""),"")
&amp;IFERROR(IF(AND((FQ$33-FQ35-150                                                                            )&gt;(FQ$33-FR$33),(FQ$33-FQ35-150                                                                             )&lt;=0),"Birth-" &amp;FQ34,""),"")
&amp;IFERROR(IF(AND((FQ$33-FQ35-150-Sheep!$R$354                                           )&gt;(FQ$33-FR$33),(FQ$33-FQ35-150-Sheep!$R$354                                            )&lt;=0),"Wean-"&amp;FQ34,""),"")
&amp;IFERROR(IF(AND((FQ$33-FQ35-150-Sheep!$R$355                                           )&gt;(FQ$33-FR$33),(FQ$33-FQ35-150-Sheep!$R$355                                            )&lt;=0),"Alt1-"   &amp;FQ34,""),"")
&amp;IFERROR(IF(AND((FQ$33-FQ35-150-Sheep!$R$356                                           )&gt;(FQ$33-FR$33),(FQ$33-FQ35-150-Sheep!$R$356                                            )&lt;=0),"Alt2-"   &amp;FQ34,""),"")</f>
        <v>Scan-3</v>
      </c>
      <c r="FR36" s="266" t="str">
        <f xml:space="preserve">                    IF(AND((FR$33                                  -Sheep!$N$251                               )&gt;(FR$33-FS$33),(FR$33                                  -Sheep!$N$251                                )&lt;=0),"Born","")
&amp;                   IF(AND((FR$33-Sheep!$R$354-Sheep!$N$251                                )&gt;(FR$33-FS$33),(FR$33-Sheep!$R$354-Sheep!$N$251                                )&lt;=0),"WeanStd","")
&amp;                   IF(AND((FR$33-Sheep!$R$355-Sheep!$N$251                                )&gt;(FR$33-FS$33),(FR$33-Sheep!$R$355-Sheep!$N$251                                )&lt;=0),"WeanAlt1","")
&amp;                   IF(AND((FR$33-Sheep!$R$356-Sheep!$N$251                                )&gt;(FR$33-FS$33),(FR$33-Sheep!$R$356-Sheep!$N$251                                )&lt;=0),"WeanAlt2","")
&amp;IFERROR(IF(AND((FR$33-FR35                                                                                     )&gt;(FR$33-FS$33),(FR$33-FR35                                                                                     )&lt;=0),"Join-"    &amp;FR34,""),"")
&amp;IFERROR(IF(AND((FR$33-FR35-INDEX(Sheep!$V$361:$V$368,FR34,1))&gt;(FR$33-FS$33),(FR$33-FR35-INDEX(Sheep!$V$361:$V$368,FR34,1))&lt;=0),"Scan-"  &amp;FR34,""),"")
&amp;IFERROR(IF(AND((FR$33-FR35-150                                                                            )&gt;(FR$33-FS$33),(FR$33-FR35-150                                                                             )&lt;=0),"Birth-" &amp;FR34,""),"")
&amp;IFERROR(IF(AND((FR$33-FR35-150-Sheep!$R$354                                           )&gt;(FR$33-FS$33),(FR$33-FR35-150-Sheep!$R$354                                            )&lt;=0),"Wean-"&amp;FR34,""),"")
&amp;IFERROR(IF(AND((FR$33-FR35-150-Sheep!$R$355                                           )&gt;(FR$33-FS$33),(FR$33-FR35-150-Sheep!$R$355                                            )&lt;=0),"Alt1-"   &amp;FR34,""),"")
&amp;IFERROR(IF(AND((FR$33-FR35-150-Sheep!$R$356                                           )&gt;(FR$33-FS$33),(FR$33-FR35-150-Sheep!$R$356                                            )&lt;=0),"Alt2-"   &amp;FR34,""),"")</f>
        <v/>
      </c>
      <c r="FS36" s="266" t="str">
        <f xml:space="preserve">                    IF(AND((FS$33                                  -Sheep!$N$251                               )&gt;(FS$33-FT$33),(FS$33                                  -Sheep!$N$251                                )&lt;=0),"Born","")
&amp;                   IF(AND((FS$33-Sheep!$R$354-Sheep!$N$251                                )&gt;(FS$33-FT$33),(FS$33-Sheep!$R$354-Sheep!$N$251                                )&lt;=0),"WeanStd","")
&amp;                   IF(AND((FS$33-Sheep!$R$355-Sheep!$N$251                                )&gt;(FS$33-FT$33),(FS$33-Sheep!$R$355-Sheep!$N$251                                )&lt;=0),"WeanAlt1","")
&amp;                   IF(AND((FS$33-Sheep!$R$356-Sheep!$N$251                                )&gt;(FS$33-FT$33),(FS$33-Sheep!$R$356-Sheep!$N$251                                )&lt;=0),"WeanAlt2","")
&amp;IFERROR(IF(AND((FS$33-FS35                                                                                     )&gt;(FS$33-FT$33),(FS$33-FS35                                                                                     )&lt;=0),"Join-"    &amp;FS34,""),"")
&amp;IFERROR(IF(AND((FS$33-FS35-INDEX(Sheep!$V$361:$V$368,FS34,1))&gt;(FS$33-FT$33),(FS$33-FS35-INDEX(Sheep!$V$361:$V$368,FS34,1))&lt;=0),"Scan-"  &amp;FS34,""),"")
&amp;IFERROR(IF(AND((FS$33-FS35-150                                                                            )&gt;(FS$33-FT$33),(FS$33-FS35-150                                                                             )&lt;=0),"Birth-" &amp;FS34,""),"")
&amp;IFERROR(IF(AND((FS$33-FS35-150-Sheep!$R$354                                           )&gt;(FS$33-FT$33),(FS$33-FS35-150-Sheep!$R$354                                            )&lt;=0),"Wean-"&amp;FS34,""),"")
&amp;IFERROR(IF(AND((FS$33-FS35-150-Sheep!$R$355                                           )&gt;(FS$33-FT$33),(FS$33-FS35-150-Sheep!$R$355                                            )&lt;=0),"Alt1-"   &amp;FS34,""),"")
&amp;IFERROR(IF(AND((FS$33-FS35-150-Sheep!$R$356                                           )&gt;(FS$33-FT$33),(FS$33-FS35-150-Sheep!$R$356                                            )&lt;=0),"Alt2-"   &amp;FS34,""),"")</f>
        <v/>
      </c>
      <c r="FT36" s="266" t="str">
        <f xml:space="preserve">                    IF(AND((FT$33                                  -Sheep!$N$251                               )&gt;(FT$33-FU$33),(FT$33                                  -Sheep!$N$251                                )&lt;=0),"Born","")
&amp;                   IF(AND((FT$33-Sheep!$R$354-Sheep!$N$251                                )&gt;(FT$33-FU$33),(FT$33-Sheep!$R$354-Sheep!$N$251                                )&lt;=0),"WeanStd","")
&amp;                   IF(AND((FT$33-Sheep!$R$355-Sheep!$N$251                                )&gt;(FT$33-FU$33),(FT$33-Sheep!$R$355-Sheep!$N$251                                )&lt;=0),"WeanAlt1","")
&amp;                   IF(AND((FT$33-Sheep!$R$356-Sheep!$N$251                                )&gt;(FT$33-FU$33),(FT$33-Sheep!$R$356-Sheep!$N$251                                )&lt;=0),"WeanAlt2","")
&amp;IFERROR(IF(AND((FT$33-FT35                                                                                     )&gt;(FT$33-FU$33),(FT$33-FT35                                                                                     )&lt;=0),"Join-"    &amp;FT34,""),"")
&amp;IFERROR(IF(AND((FT$33-FT35-INDEX(Sheep!$V$361:$V$368,FT34,1))&gt;(FT$33-FU$33),(FT$33-FT35-INDEX(Sheep!$V$361:$V$368,FT34,1))&lt;=0),"Scan-"  &amp;FT34,""),"")
&amp;IFERROR(IF(AND((FT$33-FT35-150                                                                            )&gt;(FT$33-FU$33),(FT$33-FT35-150                                                                             )&lt;=0),"Birth-" &amp;FT34,""),"")
&amp;IFERROR(IF(AND((FT$33-FT35-150-Sheep!$R$354                                           )&gt;(FT$33-FU$33),(FT$33-FT35-150-Sheep!$R$354                                            )&lt;=0),"Wean-"&amp;FT34,""),"")
&amp;IFERROR(IF(AND((FT$33-FT35-150-Sheep!$R$355                                           )&gt;(FT$33-FU$33),(FT$33-FT35-150-Sheep!$R$355                                            )&lt;=0),"Alt1-"   &amp;FT34,""),"")
&amp;IFERROR(IF(AND((FT$33-FT35-150-Sheep!$R$356                                           )&gt;(FT$33-FU$33),(FT$33-FT35-150-Sheep!$R$356                                            )&lt;=0),"Alt2-"   &amp;FT34,""),"")</f>
        <v/>
      </c>
      <c r="FU36" s="266" t="str">
        <f xml:space="preserve">                    IF(AND((FU$33                                  -Sheep!$N$251                               )&gt;(FU$33-FV$33),(FU$33                                  -Sheep!$N$251                                )&lt;=0),"Born","")
&amp;                   IF(AND((FU$33-Sheep!$R$354-Sheep!$N$251                                )&gt;(FU$33-FV$33),(FU$33-Sheep!$R$354-Sheep!$N$251                                )&lt;=0),"WeanStd","")
&amp;                   IF(AND((FU$33-Sheep!$R$355-Sheep!$N$251                                )&gt;(FU$33-FV$33),(FU$33-Sheep!$R$355-Sheep!$N$251                                )&lt;=0),"WeanAlt1","")
&amp;                   IF(AND((FU$33-Sheep!$R$356-Sheep!$N$251                                )&gt;(FU$33-FV$33),(FU$33-Sheep!$R$356-Sheep!$N$251                                )&lt;=0),"WeanAlt2","")
&amp;IFERROR(IF(AND((FU$33-FU35                                                                                     )&gt;(FU$33-FV$33),(FU$33-FU35                                                                                     )&lt;=0),"Join-"    &amp;FU34,""),"")
&amp;IFERROR(IF(AND((FU$33-FU35-INDEX(Sheep!$V$361:$V$368,FU34,1))&gt;(FU$33-FV$33),(FU$33-FU35-INDEX(Sheep!$V$361:$V$368,FU34,1))&lt;=0),"Scan-"  &amp;FU34,""),"")
&amp;IFERROR(IF(AND((FU$33-FU35-150                                                                            )&gt;(FU$33-FV$33),(FU$33-FU35-150                                                                             )&lt;=0),"Birth-" &amp;FU34,""),"")
&amp;IFERROR(IF(AND((FU$33-FU35-150-Sheep!$R$354                                           )&gt;(FU$33-FV$33),(FU$33-FU35-150-Sheep!$R$354                                            )&lt;=0),"Wean-"&amp;FU34,""),"")
&amp;IFERROR(IF(AND((FU$33-FU35-150-Sheep!$R$355                                           )&gt;(FU$33-FV$33),(FU$33-FU35-150-Sheep!$R$355                                            )&lt;=0),"Alt1-"   &amp;FU34,""),"")
&amp;IFERROR(IF(AND((FU$33-FU35-150-Sheep!$R$356                                           )&gt;(FU$33-FV$33),(FU$33-FU35-150-Sheep!$R$356                                            )&lt;=0),"Alt2-"   &amp;FU34,""),"")</f>
        <v/>
      </c>
      <c r="FV36" s="266" t="str">
        <f xml:space="preserve">                    IF(AND((FV$33                                  -Sheep!$N$251                               )&gt;(FV$33-FW$33),(FV$33                                  -Sheep!$N$251                                )&lt;=0),"Born","")
&amp;                   IF(AND((FV$33-Sheep!$R$354-Sheep!$N$251                                )&gt;(FV$33-FW$33),(FV$33-Sheep!$R$354-Sheep!$N$251                                )&lt;=0),"WeanStd","")
&amp;                   IF(AND((FV$33-Sheep!$R$355-Sheep!$N$251                                )&gt;(FV$33-FW$33),(FV$33-Sheep!$R$355-Sheep!$N$251                                )&lt;=0),"WeanAlt1","")
&amp;                   IF(AND((FV$33-Sheep!$R$356-Sheep!$N$251                                )&gt;(FV$33-FW$33),(FV$33-Sheep!$R$356-Sheep!$N$251                                )&lt;=0),"WeanAlt2","")
&amp;IFERROR(IF(AND((FV$33-FV35                                                                                     )&gt;(FV$33-FW$33),(FV$33-FV35                                                                                     )&lt;=0),"Join-"    &amp;FV34,""),"")
&amp;IFERROR(IF(AND((FV$33-FV35-INDEX(Sheep!$V$361:$V$368,FV34,1))&gt;(FV$33-FW$33),(FV$33-FV35-INDEX(Sheep!$V$361:$V$368,FV34,1))&lt;=0),"Scan-"  &amp;FV34,""),"")
&amp;IFERROR(IF(AND((FV$33-FV35-150                                                                            )&gt;(FV$33-FW$33),(FV$33-FV35-150                                                                             )&lt;=0),"Birth-" &amp;FV34,""),"")
&amp;IFERROR(IF(AND((FV$33-FV35-150-Sheep!$R$354                                           )&gt;(FV$33-FW$33),(FV$33-FV35-150-Sheep!$R$354                                            )&lt;=0),"Wean-"&amp;FV34,""),"")
&amp;IFERROR(IF(AND((FV$33-FV35-150-Sheep!$R$355                                           )&gt;(FV$33-FW$33),(FV$33-FV35-150-Sheep!$R$355                                            )&lt;=0),"Alt1-"   &amp;FV34,""),"")
&amp;IFERROR(IF(AND((FV$33-FV35-150-Sheep!$R$356                                           )&gt;(FV$33-FW$33),(FV$33-FV35-150-Sheep!$R$356                                            )&lt;=0),"Alt2-"   &amp;FV34,""),"")</f>
        <v/>
      </c>
      <c r="FW36" s="266" t="str">
        <f xml:space="preserve">                    IF(AND((FW$33                                  -Sheep!$N$251                               )&gt;(FW$33-FX$33),(FW$33                                  -Sheep!$N$251                                )&lt;=0),"Born","")
&amp;                   IF(AND((FW$33-Sheep!$R$354-Sheep!$N$251                                )&gt;(FW$33-FX$33),(FW$33-Sheep!$R$354-Sheep!$N$251                                )&lt;=0),"WeanStd","")
&amp;                   IF(AND((FW$33-Sheep!$R$355-Sheep!$N$251                                )&gt;(FW$33-FX$33),(FW$33-Sheep!$R$355-Sheep!$N$251                                )&lt;=0),"WeanAlt1","")
&amp;                   IF(AND((FW$33-Sheep!$R$356-Sheep!$N$251                                )&gt;(FW$33-FX$33),(FW$33-Sheep!$R$356-Sheep!$N$251                                )&lt;=0),"WeanAlt2","")
&amp;IFERROR(IF(AND((FW$33-FW35                                                                                     )&gt;(FW$33-FX$33),(FW$33-FW35                                                                                     )&lt;=0),"Join-"    &amp;FW34,""),"")
&amp;IFERROR(IF(AND((FW$33-FW35-INDEX(Sheep!$V$361:$V$368,FW34,1))&gt;(FW$33-FX$33),(FW$33-FW35-INDEX(Sheep!$V$361:$V$368,FW34,1))&lt;=0),"Scan-"  &amp;FW34,""),"")
&amp;IFERROR(IF(AND((FW$33-FW35-150                                                                            )&gt;(FW$33-FX$33),(FW$33-FW35-150                                                                             )&lt;=0),"Birth-" &amp;FW34,""),"")
&amp;IFERROR(IF(AND((FW$33-FW35-150-Sheep!$R$354                                           )&gt;(FW$33-FX$33),(FW$33-FW35-150-Sheep!$R$354                                            )&lt;=0),"Wean-"&amp;FW34,""),"")
&amp;IFERROR(IF(AND((FW$33-FW35-150-Sheep!$R$355                                           )&gt;(FW$33-FX$33),(FW$33-FW35-150-Sheep!$R$355                                            )&lt;=0),"Alt1-"   &amp;FW34,""),"")
&amp;IFERROR(IF(AND((FW$33-FW35-150-Sheep!$R$356                                           )&gt;(FW$33-FX$33),(FW$33-FW35-150-Sheep!$R$356                                            )&lt;=0),"Alt2-"   &amp;FW34,""),"")</f>
        <v/>
      </c>
      <c r="FX36" s="266" t="str">
        <f xml:space="preserve">                    IF(AND((FX$33                                  -Sheep!$N$251                               )&gt;(FX$33-FY$33),(FX$33                                  -Sheep!$N$251                                )&lt;=0),"Born","")
&amp;                   IF(AND((FX$33-Sheep!$R$354-Sheep!$N$251                                )&gt;(FX$33-FY$33),(FX$33-Sheep!$R$354-Sheep!$N$251                                )&lt;=0),"WeanStd","")
&amp;                   IF(AND((FX$33-Sheep!$R$355-Sheep!$N$251                                )&gt;(FX$33-FY$33),(FX$33-Sheep!$R$355-Sheep!$N$251                                )&lt;=0),"WeanAlt1","")
&amp;                   IF(AND((FX$33-Sheep!$R$356-Sheep!$N$251                                )&gt;(FX$33-FY$33),(FX$33-Sheep!$R$356-Sheep!$N$251                                )&lt;=0),"WeanAlt2","")
&amp;IFERROR(IF(AND((FX$33-FX35                                                                                     )&gt;(FX$33-FY$33),(FX$33-FX35                                                                                     )&lt;=0),"Join-"    &amp;FX34,""),"")
&amp;IFERROR(IF(AND((FX$33-FX35-INDEX(Sheep!$V$361:$V$368,FX34,1))&gt;(FX$33-FY$33),(FX$33-FX35-INDEX(Sheep!$V$361:$V$368,FX34,1))&lt;=0),"Scan-"  &amp;FX34,""),"")
&amp;IFERROR(IF(AND((FX$33-FX35-150                                                                            )&gt;(FX$33-FY$33),(FX$33-FX35-150                                                                             )&lt;=0),"Birth-" &amp;FX34,""),"")
&amp;IFERROR(IF(AND((FX$33-FX35-150-Sheep!$R$354                                           )&gt;(FX$33-FY$33),(FX$33-FX35-150-Sheep!$R$354                                            )&lt;=0),"Wean-"&amp;FX34,""),"")
&amp;IFERROR(IF(AND((FX$33-FX35-150-Sheep!$R$355                                           )&gt;(FX$33-FY$33),(FX$33-FX35-150-Sheep!$R$355                                            )&lt;=0),"Alt1-"   &amp;FX34,""),"")
&amp;IFERROR(IF(AND((FX$33-FX35-150-Sheep!$R$356                                           )&gt;(FX$33-FY$33),(FX$33-FX35-150-Sheep!$R$356                                            )&lt;=0),"Alt2-"   &amp;FX34,""),"")</f>
        <v/>
      </c>
      <c r="FY36" s="266" t="str">
        <f xml:space="preserve">                    IF(AND((FY$33                                  -Sheep!$N$251                               )&gt;(FY$33-FZ$33),(FY$33                                  -Sheep!$N$251                                )&lt;=0),"Born","")
&amp;                   IF(AND((FY$33-Sheep!$R$354-Sheep!$N$251                                )&gt;(FY$33-FZ$33),(FY$33-Sheep!$R$354-Sheep!$N$251                                )&lt;=0),"WeanStd","")
&amp;                   IF(AND((FY$33-Sheep!$R$355-Sheep!$N$251                                )&gt;(FY$33-FZ$33),(FY$33-Sheep!$R$355-Sheep!$N$251                                )&lt;=0),"WeanAlt1","")
&amp;                   IF(AND((FY$33-Sheep!$R$356-Sheep!$N$251                                )&gt;(FY$33-FZ$33),(FY$33-Sheep!$R$356-Sheep!$N$251                                )&lt;=0),"WeanAlt2","")
&amp;IFERROR(IF(AND((FY$33-FY35                                                                                     )&gt;(FY$33-FZ$33),(FY$33-FY35                                                                                     )&lt;=0),"Join-"    &amp;FY34,""),"")
&amp;IFERROR(IF(AND((FY$33-FY35-INDEX(Sheep!$V$361:$V$368,FY34,1))&gt;(FY$33-FZ$33),(FY$33-FY35-INDEX(Sheep!$V$361:$V$368,FY34,1))&lt;=0),"Scan-"  &amp;FY34,""),"")
&amp;IFERROR(IF(AND((FY$33-FY35-150                                                                            )&gt;(FY$33-FZ$33),(FY$33-FY35-150                                                                             )&lt;=0),"Birth-" &amp;FY34,""),"")
&amp;IFERROR(IF(AND((FY$33-FY35-150-Sheep!$R$354                                           )&gt;(FY$33-FZ$33),(FY$33-FY35-150-Sheep!$R$354                                            )&lt;=0),"Wean-"&amp;FY34,""),"")
&amp;IFERROR(IF(AND((FY$33-FY35-150-Sheep!$R$355                                           )&gt;(FY$33-FZ$33),(FY$33-FY35-150-Sheep!$R$355                                            )&lt;=0),"Alt1-"   &amp;FY34,""),"")
&amp;IFERROR(IF(AND((FY$33-FY35-150-Sheep!$R$356                                           )&gt;(FY$33-FZ$33),(FY$33-FY35-150-Sheep!$R$356                                            )&lt;=0),"Alt2-"   &amp;FY34,""),"")</f>
        <v/>
      </c>
      <c r="FZ36" s="266" t="str">
        <f xml:space="preserve">                    IF(AND((FZ$33                                  -Sheep!$N$251                               )&gt;(FZ$33-GA$33),(FZ$33                                  -Sheep!$N$251                                )&lt;=0),"Born","")
&amp;                   IF(AND((FZ$33-Sheep!$R$354-Sheep!$N$251                                )&gt;(FZ$33-GA$33),(FZ$33-Sheep!$R$354-Sheep!$N$251                                )&lt;=0),"WeanStd","")
&amp;                   IF(AND((FZ$33-Sheep!$R$355-Sheep!$N$251                                )&gt;(FZ$33-GA$33),(FZ$33-Sheep!$R$355-Sheep!$N$251                                )&lt;=0),"WeanAlt1","")
&amp;                   IF(AND((FZ$33-Sheep!$R$356-Sheep!$N$251                                )&gt;(FZ$33-GA$33),(FZ$33-Sheep!$R$356-Sheep!$N$251                                )&lt;=0),"WeanAlt2","")
&amp;IFERROR(IF(AND((FZ$33-FZ35                                                                                     )&gt;(FZ$33-GA$33),(FZ$33-FZ35                                                                                     )&lt;=0),"Join-"    &amp;FZ34,""),"")
&amp;IFERROR(IF(AND((FZ$33-FZ35-INDEX(Sheep!$V$361:$V$368,FZ34,1))&gt;(FZ$33-GA$33),(FZ$33-FZ35-INDEX(Sheep!$V$361:$V$368,FZ34,1))&lt;=0),"Scan-"  &amp;FZ34,""),"")
&amp;IFERROR(IF(AND((FZ$33-FZ35-150                                                                            )&gt;(FZ$33-GA$33),(FZ$33-FZ35-150                                                                             )&lt;=0),"Birth-" &amp;FZ34,""),"")
&amp;IFERROR(IF(AND((FZ$33-FZ35-150-Sheep!$R$354                                           )&gt;(FZ$33-GA$33),(FZ$33-FZ35-150-Sheep!$R$354                                            )&lt;=0),"Wean-"&amp;FZ34,""),"")
&amp;IFERROR(IF(AND((FZ$33-FZ35-150-Sheep!$R$355                                           )&gt;(FZ$33-GA$33),(FZ$33-FZ35-150-Sheep!$R$355                                            )&lt;=0),"Alt1-"   &amp;FZ34,""),"")
&amp;IFERROR(IF(AND((FZ$33-FZ35-150-Sheep!$R$356                                           )&gt;(FZ$33-GA$33),(FZ$33-FZ35-150-Sheep!$R$356                                            )&lt;=0),"Alt2-"   &amp;FZ34,""),"")</f>
        <v/>
      </c>
      <c r="GA36" s="266" t="str">
        <f xml:space="preserve">                    IF(AND((GA$33                                  -Sheep!$N$251                               )&gt;(GA$33-GB$33),(GA$33                                  -Sheep!$N$251                                )&lt;=0),"Born","")
&amp;                   IF(AND((GA$33-Sheep!$R$354-Sheep!$N$251                                )&gt;(GA$33-GB$33),(GA$33-Sheep!$R$354-Sheep!$N$251                                )&lt;=0),"WeanStd","")
&amp;                   IF(AND((GA$33-Sheep!$R$355-Sheep!$N$251                                )&gt;(GA$33-GB$33),(GA$33-Sheep!$R$355-Sheep!$N$251                                )&lt;=0),"WeanAlt1","")
&amp;                   IF(AND((GA$33-Sheep!$R$356-Sheep!$N$251                                )&gt;(GA$33-GB$33),(GA$33-Sheep!$R$356-Sheep!$N$251                                )&lt;=0),"WeanAlt2","")
&amp;IFERROR(IF(AND((GA$33-GA35                                                                                     )&gt;(GA$33-GB$33),(GA$33-GA35                                                                                     )&lt;=0),"Join-"    &amp;GA34,""),"")
&amp;IFERROR(IF(AND((GA$33-GA35-INDEX(Sheep!$V$361:$V$368,GA34,1))&gt;(GA$33-GB$33),(GA$33-GA35-INDEX(Sheep!$V$361:$V$368,GA34,1))&lt;=0),"Scan-"  &amp;GA34,""),"")
&amp;IFERROR(IF(AND((GA$33-GA35-150                                                                            )&gt;(GA$33-GB$33),(GA$33-GA35-150                                                                             )&lt;=0),"Birth-" &amp;GA34,""),"")
&amp;IFERROR(IF(AND((GA$33-GA35-150-Sheep!$R$354                                           )&gt;(GA$33-GB$33),(GA$33-GA35-150-Sheep!$R$354                                            )&lt;=0),"Wean-"&amp;GA34,""),"")
&amp;IFERROR(IF(AND((GA$33-GA35-150-Sheep!$R$355                                           )&gt;(GA$33-GB$33),(GA$33-GA35-150-Sheep!$R$355                                            )&lt;=0),"Alt1-"   &amp;GA34,""),"")
&amp;IFERROR(IF(AND((GA$33-GA35-150-Sheep!$R$356                                           )&gt;(GA$33-GB$33),(GA$33-GA35-150-Sheep!$R$356                                            )&lt;=0),"Alt2-"   &amp;GA34,""),"")</f>
        <v/>
      </c>
      <c r="GB36" s="266" t="str">
        <f xml:space="preserve">                    IF(AND((GB$33                                  -Sheep!$N$251                               )&gt;(GB$33-GC$33),(GB$33                                  -Sheep!$N$251                                )&lt;=0),"Born","")
&amp;                   IF(AND((GB$33-Sheep!$R$354-Sheep!$N$251                                )&gt;(GB$33-GC$33),(GB$33-Sheep!$R$354-Sheep!$N$251                                )&lt;=0),"WeanStd","")
&amp;                   IF(AND((GB$33-Sheep!$R$355-Sheep!$N$251                                )&gt;(GB$33-GC$33),(GB$33-Sheep!$R$355-Sheep!$N$251                                )&lt;=0),"WeanAlt1","")
&amp;                   IF(AND((GB$33-Sheep!$R$356-Sheep!$N$251                                )&gt;(GB$33-GC$33),(GB$33-Sheep!$R$356-Sheep!$N$251                                )&lt;=0),"WeanAlt2","")
&amp;IFERROR(IF(AND((GB$33-GB35                                                                                     )&gt;(GB$33-GC$33),(GB$33-GB35                                                                                     )&lt;=0),"Join-"    &amp;GB34,""),"")
&amp;IFERROR(IF(AND((GB$33-GB35-INDEX(Sheep!$V$361:$V$368,GB34,1))&gt;(GB$33-GC$33),(GB$33-GB35-INDEX(Sheep!$V$361:$V$368,GB34,1))&lt;=0),"Scan-"  &amp;GB34,""),"")
&amp;IFERROR(IF(AND((GB$33-GB35-150                                                                            )&gt;(GB$33-GC$33),(GB$33-GB35-150                                                                             )&lt;=0),"Birth-" &amp;GB34,""),"")
&amp;IFERROR(IF(AND((GB$33-GB35-150-Sheep!$R$354                                           )&gt;(GB$33-GC$33),(GB$33-GB35-150-Sheep!$R$354                                            )&lt;=0),"Wean-"&amp;GB34,""),"")
&amp;IFERROR(IF(AND((GB$33-GB35-150-Sheep!$R$355                                           )&gt;(GB$33-GC$33),(GB$33-GB35-150-Sheep!$R$355                                            )&lt;=0),"Alt1-"   &amp;GB34,""),"")
&amp;IFERROR(IF(AND((GB$33-GB35-150-Sheep!$R$356                                           )&gt;(GB$33-GC$33),(GB$33-GB35-150-Sheep!$R$356                                            )&lt;=0),"Alt2-"   &amp;GB34,""),"")</f>
        <v/>
      </c>
      <c r="GC36" s="266" t="str">
        <f xml:space="preserve">                    IF(AND((GC$33                                  -Sheep!$N$251                               )&gt;(GC$33-GD$33),(GC$33                                  -Sheep!$N$251                                )&lt;=0),"Born","")
&amp;                   IF(AND((GC$33-Sheep!$R$354-Sheep!$N$251                                )&gt;(GC$33-GD$33),(GC$33-Sheep!$R$354-Sheep!$N$251                                )&lt;=0),"WeanStd","")
&amp;                   IF(AND((GC$33-Sheep!$R$355-Sheep!$N$251                                )&gt;(GC$33-GD$33),(GC$33-Sheep!$R$355-Sheep!$N$251                                )&lt;=0),"WeanAlt1","")
&amp;                   IF(AND((GC$33-Sheep!$R$356-Sheep!$N$251                                )&gt;(GC$33-GD$33),(GC$33-Sheep!$R$356-Sheep!$N$251                                )&lt;=0),"WeanAlt2","")
&amp;IFERROR(IF(AND((GC$33-GC35                                                                                     )&gt;(GC$33-GD$33),(GC$33-GC35                                                                                     )&lt;=0),"Join-"    &amp;GC34,""),"")
&amp;IFERROR(IF(AND((GC$33-GC35-INDEX(Sheep!$V$361:$V$368,GC34,1))&gt;(GC$33-GD$33),(GC$33-GC35-INDEX(Sheep!$V$361:$V$368,GC34,1))&lt;=0),"Scan-"  &amp;GC34,""),"")
&amp;IFERROR(IF(AND((GC$33-GC35-150                                                                            )&gt;(GC$33-GD$33),(GC$33-GC35-150                                                                             )&lt;=0),"Birth-" &amp;GC34,""),"")
&amp;IFERROR(IF(AND((GC$33-GC35-150-Sheep!$R$354                                           )&gt;(GC$33-GD$33),(GC$33-GC35-150-Sheep!$R$354                                            )&lt;=0),"Wean-"&amp;GC34,""),"")
&amp;IFERROR(IF(AND((GC$33-GC35-150-Sheep!$R$355                                           )&gt;(GC$33-GD$33),(GC$33-GC35-150-Sheep!$R$355                                            )&lt;=0),"Alt1-"   &amp;GC34,""),"")
&amp;IFERROR(IF(AND((GC$33-GC35-150-Sheep!$R$356                                           )&gt;(GC$33-GD$33),(GC$33-GC35-150-Sheep!$R$356                                            )&lt;=0),"Alt2-"   &amp;GC34,""),"")</f>
        <v>Birth-3</v>
      </c>
      <c r="GD36" s="266" t="str">
        <f xml:space="preserve">                    IF(AND((GD$33                                  -Sheep!$N$251                               )&gt;(GD$33-GE$33),(GD$33                                  -Sheep!$N$251                                )&lt;=0),"Born","")
&amp;                   IF(AND((GD$33-Sheep!$R$354-Sheep!$N$251                                )&gt;(GD$33-GE$33),(GD$33-Sheep!$R$354-Sheep!$N$251                                )&lt;=0),"WeanStd","")
&amp;                   IF(AND((GD$33-Sheep!$R$355-Sheep!$N$251                                )&gt;(GD$33-GE$33),(GD$33-Sheep!$R$355-Sheep!$N$251                                )&lt;=0),"WeanAlt1","")
&amp;                   IF(AND((GD$33-Sheep!$R$356-Sheep!$N$251                                )&gt;(GD$33-GE$33),(GD$33-Sheep!$R$356-Sheep!$N$251                                )&lt;=0),"WeanAlt2","")
&amp;IFERROR(IF(AND((GD$33-GD35                                                                                     )&gt;(GD$33-GE$33),(GD$33-GD35                                                                                     )&lt;=0),"Join-"    &amp;GD34,""),"")
&amp;IFERROR(IF(AND((GD$33-GD35-INDEX(Sheep!$V$361:$V$368,GD34,1))&gt;(GD$33-GE$33),(GD$33-GD35-INDEX(Sheep!$V$361:$V$368,GD34,1))&lt;=0),"Scan-"  &amp;GD34,""),"")
&amp;IFERROR(IF(AND((GD$33-GD35-150                                                                            )&gt;(GD$33-GE$33),(GD$33-GD35-150                                                                             )&lt;=0),"Birth-" &amp;GD34,""),"")
&amp;IFERROR(IF(AND((GD$33-GD35-150-Sheep!$R$354                                           )&gt;(GD$33-GE$33),(GD$33-GD35-150-Sheep!$R$354                                            )&lt;=0),"Wean-"&amp;GD34,""),"")
&amp;IFERROR(IF(AND((GD$33-GD35-150-Sheep!$R$355                                           )&gt;(GD$33-GE$33),(GD$33-GD35-150-Sheep!$R$355                                            )&lt;=0),"Alt1-"   &amp;GD34,""),"")
&amp;IFERROR(IF(AND((GD$33-GD35-150-Sheep!$R$356                                           )&gt;(GD$33-GE$33),(GD$33-GD35-150-Sheep!$R$356                                            )&lt;=0),"Alt2-"   &amp;GD34,""),"")</f>
        <v/>
      </c>
      <c r="GE36" s="266" t="str">
        <f xml:space="preserve">                    IF(AND((GE$33                                  -Sheep!$N$251                               )&gt;(GE$33-GF$33),(GE$33                                  -Sheep!$N$251                                )&lt;=0),"Born","")
&amp;                   IF(AND((GE$33-Sheep!$R$354-Sheep!$N$251                                )&gt;(GE$33-GF$33),(GE$33-Sheep!$R$354-Sheep!$N$251                                )&lt;=0),"WeanStd","")
&amp;                   IF(AND((GE$33-Sheep!$R$355-Sheep!$N$251                                )&gt;(GE$33-GF$33),(GE$33-Sheep!$R$355-Sheep!$N$251                                )&lt;=0),"WeanAlt1","")
&amp;                   IF(AND((GE$33-Sheep!$R$356-Sheep!$N$251                                )&gt;(GE$33-GF$33),(GE$33-Sheep!$R$356-Sheep!$N$251                                )&lt;=0),"WeanAlt2","")
&amp;IFERROR(IF(AND((GE$33-GE35                                                                                     )&gt;(GE$33-GF$33),(GE$33-GE35                                                                                     )&lt;=0),"Join-"    &amp;GE34,""),"")
&amp;IFERROR(IF(AND((GE$33-GE35-INDEX(Sheep!$V$361:$V$368,GE34,1))&gt;(GE$33-GF$33),(GE$33-GE35-INDEX(Sheep!$V$361:$V$368,GE34,1))&lt;=0),"Scan-"  &amp;GE34,""),"")
&amp;IFERROR(IF(AND((GE$33-GE35-150                                                                            )&gt;(GE$33-GF$33),(GE$33-GE35-150                                                                             )&lt;=0),"Birth-" &amp;GE34,""),"")
&amp;IFERROR(IF(AND((GE$33-GE35-150-Sheep!$R$354                                           )&gt;(GE$33-GF$33),(GE$33-GE35-150-Sheep!$R$354                                            )&lt;=0),"Wean-"&amp;GE34,""),"")
&amp;IFERROR(IF(AND((GE$33-GE35-150-Sheep!$R$355                                           )&gt;(GE$33-GF$33),(GE$33-GE35-150-Sheep!$R$355                                            )&lt;=0),"Alt1-"   &amp;GE34,""),"")
&amp;IFERROR(IF(AND((GE$33-GE35-150-Sheep!$R$356                                           )&gt;(GE$33-GF$33),(GE$33-GE35-150-Sheep!$R$356                                            )&lt;=0),"Alt2-"   &amp;GE34,""),"")</f>
        <v/>
      </c>
      <c r="GF36" s="266" t="str">
        <f xml:space="preserve">                    IF(AND((GF$33                                  -Sheep!$N$251                               )&gt;(GF$33-GG$33),(GF$33                                  -Sheep!$N$251                                )&lt;=0),"Born","")
&amp;                   IF(AND((GF$33-Sheep!$R$354-Sheep!$N$251                                )&gt;(GF$33-GG$33),(GF$33-Sheep!$R$354-Sheep!$N$251                                )&lt;=0),"WeanStd","")
&amp;                   IF(AND((GF$33-Sheep!$R$355-Sheep!$N$251                                )&gt;(GF$33-GG$33),(GF$33-Sheep!$R$355-Sheep!$N$251                                )&lt;=0),"WeanAlt1","")
&amp;                   IF(AND((GF$33-Sheep!$R$356-Sheep!$N$251                                )&gt;(GF$33-GG$33),(GF$33-Sheep!$R$356-Sheep!$N$251                                )&lt;=0),"WeanAlt2","")
&amp;IFERROR(IF(AND((GF$33-GF35                                                                                     )&gt;(GF$33-GG$33),(GF$33-GF35                                                                                     )&lt;=0),"Join-"    &amp;GF34,""),"")
&amp;IFERROR(IF(AND((GF$33-GF35-INDEX(Sheep!$V$361:$V$368,GF34,1))&gt;(GF$33-GG$33),(GF$33-GF35-INDEX(Sheep!$V$361:$V$368,GF34,1))&lt;=0),"Scan-"  &amp;GF34,""),"")
&amp;IFERROR(IF(AND((GF$33-GF35-150                                                                            )&gt;(GF$33-GG$33),(GF$33-GF35-150                                                                             )&lt;=0),"Birth-" &amp;GF34,""),"")
&amp;IFERROR(IF(AND((GF$33-GF35-150-Sheep!$R$354                                           )&gt;(GF$33-GG$33),(GF$33-GF35-150-Sheep!$R$354                                            )&lt;=0),"Wean-"&amp;GF34,""),"")
&amp;IFERROR(IF(AND((GF$33-GF35-150-Sheep!$R$355                                           )&gt;(GF$33-GG$33),(GF$33-GF35-150-Sheep!$R$355                                            )&lt;=0),"Alt1-"   &amp;GF34,""),"")
&amp;IFERROR(IF(AND((GF$33-GF35-150-Sheep!$R$356                                           )&gt;(GF$33-GG$33),(GF$33-GF35-150-Sheep!$R$356                                            )&lt;=0),"Alt2-"   &amp;GF34,""),"")</f>
        <v/>
      </c>
      <c r="GG36" s="266" t="str">
        <f xml:space="preserve">                    IF(AND((GG$33                                  -Sheep!$N$251                               )&gt;(GG$33-GH$33),(GG$33                                  -Sheep!$N$251                                )&lt;=0),"Born","")
&amp;                   IF(AND((GG$33-Sheep!$R$354-Sheep!$N$251                                )&gt;(GG$33-GH$33),(GG$33-Sheep!$R$354-Sheep!$N$251                                )&lt;=0),"WeanStd","")
&amp;                   IF(AND((GG$33-Sheep!$R$355-Sheep!$N$251                                )&gt;(GG$33-GH$33),(GG$33-Sheep!$R$355-Sheep!$N$251                                )&lt;=0),"WeanAlt1","")
&amp;                   IF(AND((GG$33-Sheep!$R$356-Sheep!$N$251                                )&gt;(GG$33-GH$33),(GG$33-Sheep!$R$356-Sheep!$N$251                                )&lt;=0),"WeanAlt2","")
&amp;IFERROR(IF(AND((GG$33-GG35                                                                                     )&gt;(GG$33-GH$33),(GG$33-GG35                                                                                     )&lt;=0),"Join-"    &amp;GG34,""),"")
&amp;IFERROR(IF(AND((GG$33-GG35-INDEX(Sheep!$V$361:$V$368,GG34,1))&gt;(GG$33-GH$33),(GG$33-GG35-INDEX(Sheep!$V$361:$V$368,GG34,1))&lt;=0),"Scan-"  &amp;GG34,""),"")
&amp;IFERROR(IF(AND((GG$33-GG35-150                                                                            )&gt;(GG$33-GH$33),(GG$33-GG35-150                                                                             )&lt;=0),"Birth-" &amp;GG34,""),"")
&amp;IFERROR(IF(AND((GG$33-GG35-150-Sheep!$R$354                                           )&gt;(GG$33-GH$33),(GG$33-GG35-150-Sheep!$R$354                                            )&lt;=0),"Wean-"&amp;GG34,""),"")
&amp;IFERROR(IF(AND((GG$33-GG35-150-Sheep!$R$355                                           )&gt;(GG$33-GH$33),(GG$33-GG35-150-Sheep!$R$355                                            )&lt;=0),"Alt1-"   &amp;GG34,""),"")
&amp;IFERROR(IF(AND((GG$33-GG35-150-Sheep!$R$356                                           )&gt;(GG$33-GH$33),(GG$33-GG35-150-Sheep!$R$356                                            )&lt;=0),"Alt2-"   &amp;GG34,""),"")</f>
        <v/>
      </c>
      <c r="GH36" s="266" t="str">
        <f xml:space="preserve">                    IF(AND((GH$33                                  -Sheep!$N$251                               )&gt;(GH$33-GI$33),(GH$33                                  -Sheep!$N$251                                )&lt;=0),"Born","")
&amp;                   IF(AND((GH$33-Sheep!$R$354-Sheep!$N$251                                )&gt;(GH$33-GI$33),(GH$33-Sheep!$R$354-Sheep!$N$251                                )&lt;=0),"WeanStd","")
&amp;                   IF(AND((GH$33-Sheep!$R$355-Sheep!$N$251                                )&gt;(GH$33-GI$33),(GH$33-Sheep!$R$355-Sheep!$N$251                                )&lt;=0),"WeanAlt1","")
&amp;                   IF(AND((GH$33-Sheep!$R$356-Sheep!$N$251                                )&gt;(GH$33-GI$33),(GH$33-Sheep!$R$356-Sheep!$N$251                                )&lt;=0),"WeanAlt2","")
&amp;IFERROR(IF(AND((GH$33-GH35                                                                                     )&gt;(GH$33-GI$33),(GH$33-GH35                                                                                     )&lt;=0),"Join-"    &amp;GH34,""),"")
&amp;IFERROR(IF(AND((GH$33-GH35-INDEX(Sheep!$V$361:$V$368,GH34,1))&gt;(GH$33-GI$33),(GH$33-GH35-INDEX(Sheep!$V$361:$V$368,GH34,1))&lt;=0),"Scan-"  &amp;GH34,""),"")
&amp;IFERROR(IF(AND((GH$33-GH35-150                                                                            )&gt;(GH$33-GI$33),(GH$33-GH35-150                                                                             )&lt;=0),"Birth-" &amp;GH34,""),"")
&amp;IFERROR(IF(AND((GH$33-GH35-150-Sheep!$R$354                                           )&gt;(GH$33-GI$33),(GH$33-GH35-150-Sheep!$R$354                                            )&lt;=0),"Wean-"&amp;GH34,""),"")
&amp;IFERROR(IF(AND((GH$33-GH35-150-Sheep!$R$355                                           )&gt;(GH$33-GI$33),(GH$33-GH35-150-Sheep!$R$355                                            )&lt;=0),"Alt1-"   &amp;GH34,""),"")
&amp;IFERROR(IF(AND((GH$33-GH35-150-Sheep!$R$356                                           )&gt;(GH$33-GI$33),(GH$33-GH35-150-Sheep!$R$356                                            )&lt;=0),"Alt2-"   &amp;GH34,""),"")</f>
        <v/>
      </c>
      <c r="GI36" s="266" t="str">
        <f xml:space="preserve">                    IF(AND((GI$33                                  -Sheep!$N$251                               )&gt;(GI$33-GJ$33),(GI$33                                  -Sheep!$N$251                                )&lt;=0),"Born","")
&amp;                   IF(AND((GI$33-Sheep!$R$354-Sheep!$N$251                                )&gt;(GI$33-GJ$33),(GI$33-Sheep!$R$354-Sheep!$N$251                                )&lt;=0),"WeanStd","")
&amp;                   IF(AND((GI$33-Sheep!$R$355-Sheep!$N$251                                )&gt;(GI$33-GJ$33),(GI$33-Sheep!$R$355-Sheep!$N$251                                )&lt;=0),"WeanAlt1","")
&amp;                   IF(AND((GI$33-Sheep!$R$356-Sheep!$N$251                                )&gt;(GI$33-GJ$33),(GI$33-Sheep!$R$356-Sheep!$N$251                                )&lt;=0),"WeanAlt2","")
&amp;IFERROR(IF(AND((GI$33-GI35                                                                                     )&gt;(GI$33-GJ$33),(GI$33-GI35                                                                                     )&lt;=0),"Join-"    &amp;GI34,""),"")
&amp;IFERROR(IF(AND((GI$33-GI35-INDEX(Sheep!$V$361:$V$368,GI34,1))&gt;(GI$33-GJ$33),(GI$33-GI35-INDEX(Sheep!$V$361:$V$368,GI34,1))&lt;=0),"Scan-"  &amp;GI34,""),"")
&amp;IFERROR(IF(AND((GI$33-GI35-150                                                                            )&gt;(GI$33-GJ$33),(GI$33-GI35-150                                                                             )&lt;=0),"Birth-" &amp;GI34,""),"")
&amp;IFERROR(IF(AND((GI$33-GI35-150-Sheep!$R$354                                           )&gt;(GI$33-GJ$33),(GI$33-GI35-150-Sheep!$R$354                                            )&lt;=0),"Wean-"&amp;GI34,""),"")
&amp;IFERROR(IF(AND((GI$33-GI35-150-Sheep!$R$355                                           )&gt;(GI$33-GJ$33),(GI$33-GI35-150-Sheep!$R$355                                            )&lt;=0),"Alt1-"   &amp;GI34,""),"")
&amp;IFERROR(IF(AND((GI$33-GI35-150-Sheep!$R$356                                           )&gt;(GI$33-GJ$33),(GI$33-GI35-150-Sheep!$R$356                                            )&lt;=0),"Alt2-"   &amp;GI34,""),"")</f>
        <v/>
      </c>
      <c r="GJ36" s="266" t="str">
        <f xml:space="preserve">                    IF(AND((GJ$33                                  -Sheep!$N$251                               )&gt;(GJ$33-GK$33),(GJ$33                                  -Sheep!$N$251                                )&lt;=0),"Born","")
&amp;                   IF(AND((GJ$33-Sheep!$R$354-Sheep!$N$251                                )&gt;(GJ$33-GK$33),(GJ$33-Sheep!$R$354-Sheep!$N$251                                )&lt;=0),"WeanStd","")
&amp;                   IF(AND((GJ$33-Sheep!$R$355-Sheep!$N$251                                )&gt;(GJ$33-GK$33),(GJ$33-Sheep!$R$355-Sheep!$N$251                                )&lt;=0),"WeanAlt1","")
&amp;                   IF(AND((GJ$33-Sheep!$R$356-Sheep!$N$251                                )&gt;(GJ$33-GK$33),(GJ$33-Sheep!$R$356-Sheep!$N$251                                )&lt;=0),"WeanAlt2","")
&amp;IFERROR(IF(AND((GJ$33-GJ35                                                                                     )&gt;(GJ$33-GK$33),(GJ$33-GJ35                                                                                     )&lt;=0),"Join-"    &amp;GJ34,""),"")
&amp;IFERROR(IF(AND((GJ$33-GJ35-INDEX(Sheep!$V$361:$V$368,GJ34,1))&gt;(GJ$33-GK$33),(GJ$33-GJ35-INDEX(Sheep!$V$361:$V$368,GJ34,1))&lt;=0),"Scan-"  &amp;GJ34,""),"")
&amp;IFERROR(IF(AND((GJ$33-GJ35-150                                                                            )&gt;(GJ$33-GK$33),(GJ$33-GJ35-150                                                                             )&lt;=0),"Birth-" &amp;GJ34,""),"")
&amp;IFERROR(IF(AND((GJ$33-GJ35-150-Sheep!$R$354                                           )&gt;(GJ$33-GK$33),(GJ$33-GJ35-150-Sheep!$R$354                                            )&lt;=0),"Wean-"&amp;GJ34,""),"")
&amp;IFERROR(IF(AND((GJ$33-GJ35-150-Sheep!$R$355                                           )&gt;(GJ$33-GK$33),(GJ$33-GJ35-150-Sheep!$R$355                                            )&lt;=0),"Alt1-"   &amp;GJ34,""),"")
&amp;IFERROR(IF(AND((GJ$33-GJ35-150-Sheep!$R$356                                           )&gt;(GJ$33-GK$33),(GJ$33-GJ35-150-Sheep!$R$356                                            )&lt;=0),"Alt2-"   &amp;GJ34,""),"")</f>
        <v/>
      </c>
      <c r="GK36" s="266" t="str">
        <f xml:space="preserve">                    IF(AND((GK$33                                  -Sheep!$N$251                               )&gt;(GK$33-GL$33),(GK$33                                  -Sheep!$N$251                                )&lt;=0),"Born","")
&amp;                   IF(AND((GK$33-Sheep!$R$354-Sheep!$N$251                                )&gt;(GK$33-GL$33),(GK$33-Sheep!$R$354-Sheep!$N$251                                )&lt;=0),"WeanStd","")
&amp;                   IF(AND((GK$33-Sheep!$R$355-Sheep!$N$251                                )&gt;(GK$33-GL$33),(GK$33-Sheep!$R$355-Sheep!$N$251                                )&lt;=0),"WeanAlt1","")
&amp;                   IF(AND((GK$33-Sheep!$R$356-Sheep!$N$251                                )&gt;(GK$33-GL$33),(GK$33-Sheep!$R$356-Sheep!$N$251                                )&lt;=0),"WeanAlt2","")
&amp;IFERROR(IF(AND((GK$33-GK35                                                                                     )&gt;(GK$33-GL$33),(GK$33-GK35                                                                                     )&lt;=0),"Join-"    &amp;GK34,""),"")
&amp;IFERROR(IF(AND((GK$33-GK35-INDEX(Sheep!$V$361:$V$368,GK34,1))&gt;(GK$33-GL$33),(GK$33-GK35-INDEX(Sheep!$V$361:$V$368,GK34,1))&lt;=0),"Scan-"  &amp;GK34,""),"")
&amp;IFERROR(IF(AND((GK$33-GK35-150                                                                            )&gt;(GK$33-GL$33),(GK$33-GK35-150                                                                             )&lt;=0),"Birth-" &amp;GK34,""),"")
&amp;IFERROR(IF(AND((GK$33-GK35-150-Sheep!$R$354                                           )&gt;(GK$33-GL$33),(GK$33-GK35-150-Sheep!$R$354                                            )&lt;=0),"Wean-"&amp;GK34,""),"")
&amp;IFERROR(IF(AND((GK$33-GK35-150-Sheep!$R$355                                           )&gt;(GK$33-GL$33),(GK$33-GK35-150-Sheep!$R$355                                            )&lt;=0),"Alt1-"   &amp;GK34,""),"")
&amp;IFERROR(IF(AND((GK$33-GK35-150-Sheep!$R$356                                           )&gt;(GK$33-GL$33),(GK$33-GK35-150-Sheep!$R$356                                            )&lt;=0),"Alt2-"   &amp;GK34,""),"")</f>
        <v/>
      </c>
      <c r="GL36" s="266" t="str">
        <f xml:space="preserve">                    IF(AND((GL$33                                  -Sheep!$N$251                               )&gt;(GL$33-GM$33),(GL$33                                  -Sheep!$N$251                                )&lt;=0),"Born","")
&amp;                   IF(AND((GL$33-Sheep!$R$354-Sheep!$N$251                                )&gt;(GL$33-GM$33),(GL$33-Sheep!$R$354-Sheep!$N$251                                )&lt;=0),"WeanStd","")
&amp;                   IF(AND((GL$33-Sheep!$R$355-Sheep!$N$251                                )&gt;(GL$33-GM$33),(GL$33-Sheep!$R$355-Sheep!$N$251                                )&lt;=0),"WeanAlt1","")
&amp;                   IF(AND((GL$33-Sheep!$R$356-Sheep!$N$251                                )&gt;(GL$33-GM$33),(GL$33-Sheep!$R$356-Sheep!$N$251                                )&lt;=0),"WeanAlt2","")
&amp;IFERROR(IF(AND((GL$33-GL35                                                                                     )&gt;(GL$33-GM$33),(GL$33-GL35                                                                                     )&lt;=0),"Join-"    &amp;GL34,""),"")
&amp;IFERROR(IF(AND((GL$33-GL35-INDEX(Sheep!$V$361:$V$368,GL34,1))&gt;(GL$33-GM$33),(GL$33-GL35-INDEX(Sheep!$V$361:$V$368,GL34,1))&lt;=0),"Scan-"  &amp;GL34,""),"")
&amp;IFERROR(IF(AND((GL$33-GL35-150                                                                            )&gt;(GL$33-GM$33),(GL$33-GL35-150                                                                             )&lt;=0),"Birth-" &amp;GL34,""),"")
&amp;IFERROR(IF(AND((GL$33-GL35-150-Sheep!$R$354                                           )&gt;(GL$33-GM$33),(GL$33-GL35-150-Sheep!$R$354                                            )&lt;=0),"Wean-"&amp;GL34,""),"")
&amp;IFERROR(IF(AND((GL$33-GL35-150-Sheep!$R$355                                           )&gt;(GL$33-GM$33),(GL$33-GL35-150-Sheep!$R$355                                            )&lt;=0),"Alt1-"   &amp;GL34,""),"")
&amp;IFERROR(IF(AND((GL$33-GL35-150-Sheep!$R$356                                           )&gt;(GL$33-GM$33),(GL$33-GL35-150-Sheep!$R$356                                            )&lt;=0),"Alt2-"   &amp;GL34,""),"")</f>
        <v/>
      </c>
      <c r="GM36" s="266" t="str">
        <f xml:space="preserve">                    IF(AND((GM$33                                  -Sheep!$N$251                               )&gt;(GM$33-GN$33),(GM$33                                  -Sheep!$N$251                                )&lt;=0),"Born","")
&amp;                   IF(AND((GM$33-Sheep!$R$354-Sheep!$N$251                                )&gt;(GM$33-GN$33),(GM$33-Sheep!$R$354-Sheep!$N$251                                )&lt;=0),"WeanStd","")
&amp;                   IF(AND((GM$33-Sheep!$R$355-Sheep!$N$251                                )&gt;(GM$33-GN$33),(GM$33-Sheep!$R$355-Sheep!$N$251                                )&lt;=0),"WeanAlt1","")
&amp;                   IF(AND((GM$33-Sheep!$R$356-Sheep!$N$251                                )&gt;(GM$33-GN$33),(GM$33-Sheep!$R$356-Sheep!$N$251                                )&lt;=0),"WeanAlt2","")
&amp;IFERROR(IF(AND((GM$33-GM35                                                                                     )&gt;(GM$33-GN$33),(GM$33-GM35                                                                                     )&lt;=0),"Join-"    &amp;GM34,""),"")
&amp;IFERROR(IF(AND((GM$33-GM35-INDEX(Sheep!$V$361:$V$368,GM34,1))&gt;(GM$33-GN$33),(GM$33-GM35-INDEX(Sheep!$V$361:$V$368,GM34,1))&lt;=0),"Scan-"  &amp;GM34,""),"")
&amp;IFERROR(IF(AND((GM$33-GM35-150                                                                            )&gt;(GM$33-GN$33),(GM$33-GM35-150                                                                             )&lt;=0),"Birth-" &amp;GM34,""),"")
&amp;IFERROR(IF(AND((GM$33-GM35-150-Sheep!$R$354                                           )&gt;(GM$33-GN$33),(GM$33-GM35-150-Sheep!$R$354                                            )&lt;=0),"Wean-"&amp;GM34,""),"")
&amp;IFERROR(IF(AND((GM$33-GM35-150-Sheep!$R$355                                           )&gt;(GM$33-GN$33),(GM$33-GM35-150-Sheep!$R$355                                            )&lt;=0),"Alt1-"   &amp;GM34,""),"")
&amp;IFERROR(IF(AND((GM$33-GM35-150-Sheep!$R$356                                           )&gt;(GM$33-GN$33),(GM$33-GM35-150-Sheep!$R$356                                            )&lt;=0),"Alt2-"   &amp;GM34,""),"")</f>
        <v/>
      </c>
      <c r="GN36" s="266" t="str">
        <f xml:space="preserve">                    IF(AND((GN$33                                  -Sheep!$N$251                               )&gt;(GN$33-GO$33),(GN$33                                  -Sheep!$N$251                                )&lt;=0),"Born","")
&amp;                   IF(AND((GN$33-Sheep!$R$354-Sheep!$N$251                                )&gt;(GN$33-GO$33),(GN$33-Sheep!$R$354-Sheep!$N$251                                )&lt;=0),"WeanStd","")
&amp;                   IF(AND((GN$33-Sheep!$R$355-Sheep!$N$251                                )&gt;(GN$33-GO$33),(GN$33-Sheep!$R$355-Sheep!$N$251                                )&lt;=0),"WeanAlt1","")
&amp;                   IF(AND((GN$33-Sheep!$R$356-Sheep!$N$251                                )&gt;(GN$33-GO$33),(GN$33-Sheep!$R$356-Sheep!$N$251                                )&lt;=0),"WeanAlt2","")
&amp;IFERROR(IF(AND((GN$33-GN35                                                                                     )&gt;(GN$33-GO$33),(GN$33-GN35                                                                                     )&lt;=0),"Join-"    &amp;GN34,""),"")
&amp;IFERROR(IF(AND((GN$33-GN35-INDEX(Sheep!$V$361:$V$368,GN34,1))&gt;(GN$33-GO$33),(GN$33-GN35-INDEX(Sheep!$V$361:$V$368,GN34,1))&lt;=0),"Scan-"  &amp;GN34,""),"")
&amp;IFERROR(IF(AND((GN$33-GN35-150                                                                            )&gt;(GN$33-GO$33),(GN$33-GN35-150                                                                             )&lt;=0),"Birth-" &amp;GN34,""),"")
&amp;IFERROR(IF(AND((GN$33-GN35-150-Sheep!$R$354                                           )&gt;(GN$33-GO$33),(GN$33-GN35-150-Sheep!$R$354                                            )&lt;=0),"Wean-"&amp;GN34,""),"")
&amp;IFERROR(IF(AND((GN$33-GN35-150-Sheep!$R$355                                           )&gt;(GN$33-GO$33),(GN$33-GN35-150-Sheep!$R$355                                            )&lt;=0),"Alt1-"   &amp;GN34,""),"")
&amp;IFERROR(IF(AND((GN$33-GN35-150-Sheep!$R$356                                           )&gt;(GN$33-GO$33),(GN$33-GN35-150-Sheep!$R$356                                            )&lt;=0),"Alt2-"   &amp;GN34,""),"")</f>
        <v/>
      </c>
      <c r="GO36" s="266" t="str">
        <f xml:space="preserve">                    IF(AND((GO$33                                  -Sheep!$N$251                               )&gt;(GO$33-GP$33),(GO$33                                  -Sheep!$N$251                                )&lt;=0),"Born","")
&amp;                   IF(AND((GO$33-Sheep!$R$354-Sheep!$N$251                                )&gt;(GO$33-GP$33),(GO$33-Sheep!$R$354-Sheep!$N$251                                )&lt;=0),"WeanStd","")
&amp;                   IF(AND((GO$33-Sheep!$R$355-Sheep!$N$251                                )&gt;(GO$33-GP$33),(GO$33-Sheep!$R$355-Sheep!$N$251                                )&lt;=0),"WeanAlt1","")
&amp;                   IF(AND((GO$33-Sheep!$R$356-Sheep!$N$251                                )&gt;(GO$33-GP$33),(GO$33-Sheep!$R$356-Sheep!$N$251                                )&lt;=0),"WeanAlt2","")
&amp;IFERROR(IF(AND((GO$33-GO35                                                                                     )&gt;(GO$33-GP$33),(GO$33-GO35                                                                                     )&lt;=0),"Join-"    &amp;GO34,""),"")
&amp;IFERROR(IF(AND((GO$33-GO35-INDEX(Sheep!$V$361:$V$368,GO34,1))&gt;(GO$33-GP$33),(GO$33-GO35-INDEX(Sheep!$V$361:$V$368,GO34,1))&lt;=0),"Scan-"  &amp;GO34,""),"")
&amp;IFERROR(IF(AND((GO$33-GO35-150                                                                            )&gt;(GO$33-GP$33),(GO$33-GO35-150                                                                             )&lt;=0),"Birth-" &amp;GO34,""),"")
&amp;IFERROR(IF(AND((GO$33-GO35-150-Sheep!$R$354                                           )&gt;(GO$33-GP$33),(GO$33-GO35-150-Sheep!$R$354                                            )&lt;=0),"Wean-"&amp;GO34,""),"")
&amp;IFERROR(IF(AND((GO$33-GO35-150-Sheep!$R$355                                           )&gt;(GO$33-GP$33),(GO$33-GO35-150-Sheep!$R$355                                            )&lt;=0),"Alt1-"   &amp;GO34,""),"")
&amp;IFERROR(IF(AND((GO$33-GO35-150-Sheep!$R$356                                           )&gt;(GO$33-GP$33),(GO$33-GO35-150-Sheep!$R$356                                            )&lt;=0),"Alt2-"   &amp;GO34,""),"")</f>
        <v/>
      </c>
      <c r="GP36" s="266" t="str">
        <f xml:space="preserve">                    IF(AND((GP$33                                  -Sheep!$N$251                               )&gt;(GP$33-GQ$33),(GP$33                                  -Sheep!$N$251                                )&lt;=0),"Born","")
&amp;                   IF(AND((GP$33-Sheep!$R$354-Sheep!$N$251                                )&gt;(GP$33-GQ$33),(GP$33-Sheep!$R$354-Sheep!$N$251                                )&lt;=0),"WeanStd","")
&amp;                   IF(AND((GP$33-Sheep!$R$355-Sheep!$N$251                                )&gt;(GP$33-GQ$33),(GP$33-Sheep!$R$355-Sheep!$N$251                                )&lt;=0),"WeanAlt1","")
&amp;                   IF(AND((GP$33-Sheep!$R$356-Sheep!$N$251                                )&gt;(GP$33-GQ$33),(GP$33-Sheep!$R$356-Sheep!$N$251                                )&lt;=0),"WeanAlt2","")
&amp;IFERROR(IF(AND((GP$33-GP35                                                                                     )&gt;(GP$33-GQ$33),(GP$33-GP35                                                                                     )&lt;=0),"Join-"    &amp;GP34,""),"")
&amp;IFERROR(IF(AND((GP$33-GP35-INDEX(Sheep!$V$361:$V$368,GP34,1))&gt;(GP$33-GQ$33),(GP$33-GP35-INDEX(Sheep!$V$361:$V$368,GP34,1))&lt;=0),"Scan-"  &amp;GP34,""),"")
&amp;IFERROR(IF(AND((GP$33-GP35-150                                                                            )&gt;(GP$33-GQ$33),(GP$33-GP35-150                                                                             )&lt;=0),"Birth-" &amp;GP34,""),"")
&amp;IFERROR(IF(AND((GP$33-GP35-150-Sheep!$R$354                                           )&gt;(GP$33-GQ$33),(GP$33-GP35-150-Sheep!$R$354                                            )&lt;=0),"Wean-"&amp;GP34,""),"")
&amp;IFERROR(IF(AND((GP$33-GP35-150-Sheep!$R$355                                           )&gt;(GP$33-GQ$33),(GP$33-GP35-150-Sheep!$R$355                                            )&lt;=0),"Alt1-"   &amp;GP34,""),"")
&amp;IFERROR(IF(AND((GP$33-GP35-150-Sheep!$R$356                                           )&gt;(GP$33-GQ$33),(GP$33-GP35-150-Sheep!$R$356                                            )&lt;=0),"Alt2-"   &amp;GP34,""),"")</f>
        <v>Wean-3</v>
      </c>
      <c r="GQ36" s="266" t="str">
        <f xml:space="preserve">                    IF(AND((GQ$33                                  -Sheep!$N$251                               )&gt;(GQ$33-GR$33),(GQ$33                                  -Sheep!$N$251                                )&lt;=0),"Born","")
&amp;                   IF(AND((GQ$33-Sheep!$R$354-Sheep!$N$251                                )&gt;(GQ$33-GR$33),(GQ$33-Sheep!$R$354-Sheep!$N$251                                )&lt;=0),"WeanStd","")
&amp;                   IF(AND((GQ$33-Sheep!$R$355-Sheep!$N$251                                )&gt;(GQ$33-GR$33),(GQ$33-Sheep!$R$355-Sheep!$N$251                                )&lt;=0),"WeanAlt1","")
&amp;                   IF(AND((GQ$33-Sheep!$R$356-Sheep!$N$251                                )&gt;(GQ$33-GR$33),(GQ$33-Sheep!$R$356-Sheep!$N$251                                )&lt;=0),"WeanAlt2","")
&amp;IFERROR(IF(AND((GQ$33-GQ35                                                                                     )&gt;(GQ$33-GR$33),(GQ$33-GQ35                                                                                     )&lt;=0),"Join-"    &amp;GQ34,""),"")
&amp;IFERROR(IF(AND((GQ$33-GQ35-INDEX(Sheep!$V$361:$V$368,GQ34,1))&gt;(GQ$33-GR$33),(GQ$33-GQ35-INDEX(Sheep!$V$361:$V$368,GQ34,1))&lt;=0),"Scan-"  &amp;GQ34,""),"")
&amp;IFERROR(IF(AND((GQ$33-GQ35-150                                                                            )&gt;(GQ$33-GR$33),(GQ$33-GQ35-150                                                                             )&lt;=0),"Birth-" &amp;GQ34,""),"")
&amp;IFERROR(IF(AND((GQ$33-GQ35-150-Sheep!$R$354                                           )&gt;(GQ$33-GR$33),(GQ$33-GQ35-150-Sheep!$R$354                                            )&lt;=0),"Wean-"&amp;GQ34,""),"")
&amp;IFERROR(IF(AND((GQ$33-GQ35-150-Sheep!$R$355                                           )&gt;(GQ$33-GR$33),(GQ$33-GQ35-150-Sheep!$R$355                                            )&lt;=0),"Alt1-"   &amp;GQ34,""),"")
&amp;IFERROR(IF(AND((GQ$33-GQ35-150-Sheep!$R$356                                           )&gt;(GQ$33-GR$33),(GQ$33-GQ35-150-Sheep!$R$356                                            )&lt;=0),"Alt2-"   &amp;GQ34,""),"")</f>
        <v/>
      </c>
      <c r="GR36" s="266" t="str">
        <f xml:space="preserve">                    IF(AND((GR$33                                  -Sheep!$N$251                               )&gt;(GR$33-GS$33),(GR$33                                  -Sheep!$N$251                                )&lt;=0),"Born","")
&amp;                   IF(AND((GR$33-Sheep!$R$354-Sheep!$N$251                                )&gt;(GR$33-GS$33),(GR$33-Sheep!$R$354-Sheep!$N$251                                )&lt;=0),"WeanStd","")
&amp;                   IF(AND((GR$33-Sheep!$R$355-Sheep!$N$251                                )&gt;(GR$33-GS$33),(GR$33-Sheep!$R$355-Sheep!$N$251                                )&lt;=0),"WeanAlt1","")
&amp;                   IF(AND((GR$33-Sheep!$R$356-Sheep!$N$251                                )&gt;(GR$33-GS$33),(GR$33-Sheep!$R$356-Sheep!$N$251                                )&lt;=0),"WeanAlt2","")
&amp;IFERROR(IF(AND((GR$33-GR35                                                                                     )&gt;(GR$33-GS$33),(GR$33-GR35                                                                                     )&lt;=0),"Join-"    &amp;GR34,""),"")
&amp;IFERROR(IF(AND((GR$33-GR35-INDEX(Sheep!$V$361:$V$368,GR34,1))&gt;(GR$33-GS$33),(GR$33-GR35-INDEX(Sheep!$V$361:$V$368,GR34,1))&lt;=0),"Scan-"  &amp;GR34,""),"")
&amp;IFERROR(IF(AND((GR$33-GR35-150                                                                            )&gt;(GR$33-GS$33),(GR$33-GR35-150                                                                             )&lt;=0),"Birth-" &amp;GR34,""),"")
&amp;IFERROR(IF(AND((GR$33-GR35-150-Sheep!$R$354                                           )&gt;(GR$33-GS$33),(GR$33-GR35-150-Sheep!$R$354                                            )&lt;=0),"Wean-"&amp;GR34,""),"")
&amp;IFERROR(IF(AND((GR$33-GR35-150-Sheep!$R$355                                           )&gt;(GR$33-GS$33),(GR$33-GR35-150-Sheep!$R$355                                            )&lt;=0),"Alt1-"   &amp;GR34,""),"")
&amp;IFERROR(IF(AND((GR$33-GR35-150-Sheep!$R$356                                           )&gt;(GR$33-GS$33),(GR$33-GR35-150-Sheep!$R$356                                            )&lt;=0),"Alt2-"   &amp;GR34,""),"")</f>
        <v/>
      </c>
      <c r="GS36" s="266" t="str">
        <f xml:space="preserve">                    IF(AND((GS$33                                  -Sheep!$N$251                               )&gt;(GS$33-GT$33),(GS$33                                  -Sheep!$N$251                                )&lt;=0),"Born","")
&amp;                   IF(AND((GS$33-Sheep!$R$354-Sheep!$N$251                                )&gt;(GS$33-GT$33),(GS$33-Sheep!$R$354-Sheep!$N$251                                )&lt;=0),"WeanStd","")
&amp;                   IF(AND((GS$33-Sheep!$R$355-Sheep!$N$251                                )&gt;(GS$33-GT$33),(GS$33-Sheep!$R$355-Sheep!$N$251                                )&lt;=0),"WeanAlt1","")
&amp;                   IF(AND((GS$33-Sheep!$R$356-Sheep!$N$251                                )&gt;(GS$33-GT$33),(GS$33-Sheep!$R$356-Sheep!$N$251                                )&lt;=0),"WeanAlt2","")
&amp;IFERROR(IF(AND((GS$33-GS35                                                                                     )&gt;(GS$33-GT$33),(GS$33-GS35                                                                                     )&lt;=0),"Join-"    &amp;GS34,""),"")
&amp;IFERROR(IF(AND((GS$33-GS35-INDEX(Sheep!$V$361:$V$368,GS34,1))&gt;(GS$33-GT$33),(GS$33-GS35-INDEX(Sheep!$V$361:$V$368,GS34,1))&lt;=0),"Scan-"  &amp;GS34,""),"")
&amp;IFERROR(IF(AND((GS$33-GS35-150                                                                            )&gt;(GS$33-GT$33),(GS$33-GS35-150                                                                             )&lt;=0),"Birth-" &amp;GS34,""),"")
&amp;IFERROR(IF(AND((GS$33-GS35-150-Sheep!$R$354                                           )&gt;(GS$33-GT$33),(GS$33-GS35-150-Sheep!$R$354                                            )&lt;=0),"Wean-"&amp;GS34,""),"")
&amp;IFERROR(IF(AND((GS$33-GS35-150-Sheep!$R$355                                           )&gt;(GS$33-GT$33),(GS$33-GS35-150-Sheep!$R$355                                            )&lt;=0),"Alt1-"   &amp;GS34,""),"")
&amp;IFERROR(IF(AND((GS$33-GS35-150-Sheep!$R$356                                           )&gt;(GS$33-GT$33),(GS$33-GS35-150-Sheep!$R$356                                            )&lt;=0),"Alt2-"   &amp;GS34,""),"")</f>
        <v/>
      </c>
      <c r="GT36" s="266" t="str">
        <f xml:space="preserve">                    IF(AND((GT$33                                  -Sheep!$N$251                               )&gt;(GT$33-GU$33),(GT$33                                  -Sheep!$N$251                                )&lt;=0),"Born","")
&amp;                   IF(AND((GT$33-Sheep!$R$354-Sheep!$N$251                                )&gt;(GT$33-GU$33),(GT$33-Sheep!$R$354-Sheep!$N$251                                )&lt;=0),"WeanStd","")
&amp;                   IF(AND((GT$33-Sheep!$R$355-Sheep!$N$251                                )&gt;(GT$33-GU$33),(GT$33-Sheep!$R$355-Sheep!$N$251                                )&lt;=0),"WeanAlt1","")
&amp;                   IF(AND((GT$33-Sheep!$R$356-Sheep!$N$251                                )&gt;(GT$33-GU$33),(GT$33-Sheep!$R$356-Sheep!$N$251                                )&lt;=0),"WeanAlt2","")
&amp;IFERROR(IF(AND((GT$33-GT35                                                                                     )&gt;(GT$33-GU$33),(GT$33-GT35                                                                                     )&lt;=0),"Join-"    &amp;GT34,""),"")
&amp;IFERROR(IF(AND((GT$33-GT35-INDEX(Sheep!$V$361:$V$368,GT34,1))&gt;(GT$33-GU$33),(GT$33-GT35-INDEX(Sheep!$V$361:$V$368,GT34,1))&lt;=0),"Scan-"  &amp;GT34,""),"")
&amp;IFERROR(IF(AND((GT$33-GT35-150                                                                            )&gt;(GT$33-GU$33),(GT$33-GT35-150                                                                             )&lt;=0),"Birth-" &amp;GT34,""),"")
&amp;IFERROR(IF(AND((GT$33-GT35-150-Sheep!$R$354                                           )&gt;(GT$33-GU$33),(GT$33-GT35-150-Sheep!$R$354                                            )&lt;=0),"Wean-"&amp;GT34,""),"")
&amp;IFERROR(IF(AND((GT$33-GT35-150-Sheep!$R$355                                           )&gt;(GT$33-GU$33),(GT$33-GT35-150-Sheep!$R$355                                            )&lt;=0),"Alt1-"   &amp;GT34,""),"")
&amp;IFERROR(IF(AND((GT$33-GT35-150-Sheep!$R$356                                           )&gt;(GT$33-GU$33),(GT$33-GT35-150-Sheep!$R$356                                            )&lt;=0),"Alt2-"   &amp;GT34,""),"")</f>
        <v>Alt1-3</v>
      </c>
      <c r="GU36" s="266" t="str">
        <f xml:space="preserve">                    IF(AND((GU$33                                  -Sheep!$N$251                               )&gt;(GU$33-GV$33),(GU$33                                  -Sheep!$N$251                                )&lt;=0),"Born","")
&amp;                   IF(AND((GU$33-Sheep!$R$354-Sheep!$N$251                                )&gt;(GU$33-GV$33),(GU$33-Sheep!$R$354-Sheep!$N$251                                )&lt;=0),"WeanStd","")
&amp;                   IF(AND((GU$33-Sheep!$R$355-Sheep!$N$251                                )&gt;(GU$33-GV$33),(GU$33-Sheep!$R$355-Sheep!$N$251                                )&lt;=0),"WeanAlt1","")
&amp;                   IF(AND((GU$33-Sheep!$R$356-Sheep!$N$251                                )&gt;(GU$33-GV$33),(GU$33-Sheep!$R$356-Sheep!$N$251                                )&lt;=0),"WeanAlt2","")
&amp;IFERROR(IF(AND((GU$33-GU35                                                                                     )&gt;(GU$33-GV$33),(GU$33-GU35                                                                                     )&lt;=0),"Join-"    &amp;GU34,""),"")
&amp;IFERROR(IF(AND((GU$33-GU35-INDEX(Sheep!$V$361:$V$368,GU34,1))&gt;(GU$33-GV$33),(GU$33-GU35-INDEX(Sheep!$V$361:$V$368,GU34,1))&lt;=0),"Scan-"  &amp;GU34,""),"")
&amp;IFERROR(IF(AND((GU$33-GU35-150                                                                            )&gt;(GU$33-GV$33),(GU$33-GU35-150                                                                             )&lt;=0),"Birth-" &amp;GU34,""),"")
&amp;IFERROR(IF(AND((GU$33-GU35-150-Sheep!$R$354                                           )&gt;(GU$33-GV$33),(GU$33-GU35-150-Sheep!$R$354                                            )&lt;=0),"Wean-"&amp;GU34,""),"")
&amp;IFERROR(IF(AND((GU$33-GU35-150-Sheep!$R$355                                           )&gt;(GU$33-GV$33),(GU$33-GU35-150-Sheep!$R$355                                            )&lt;=0),"Alt1-"   &amp;GU34,""),"")
&amp;IFERROR(IF(AND((GU$33-GU35-150-Sheep!$R$356                                           )&gt;(GU$33-GV$33),(GU$33-GU35-150-Sheep!$R$356                                            )&lt;=0),"Alt2-"   &amp;GU34,""),"")</f>
        <v/>
      </c>
      <c r="GV36" s="266" t="str">
        <f xml:space="preserve">                    IF(AND((GV$33                                  -Sheep!$N$251                               )&gt;(GV$33-GW$33),(GV$33                                  -Sheep!$N$251                                )&lt;=0),"Born","")
&amp;                   IF(AND((GV$33-Sheep!$R$354-Sheep!$N$251                                )&gt;(GV$33-GW$33),(GV$33-Sheep!$R$354-Sheep!$N$251                                )&lt;=0),"WeanStd","")
&amp;                   IF(AND((GV$33-Sheep!$R$355-Sheep!$N$251                                )&gt;(GV$33-GW$33),(GV$33-Sheep!$R$355-Sheep!$N$251                                )&lt;=0),"WeanAlt1","")
&amp;                   IF(AND((GV$33-Sheep!$R$356-Sheep!$N$251                                )&gt;(GV$33-GW$33),(GV$33-Sheep!$R$356-Sheep!$N$251                                )&lt;=0),"WeanAlt2","")
&amp;IFERROR(IF(AND((GV$33-GV35                                                                                     )&gt;(GV$33-GW$33),(GV$33-GV35                                                                                     )&lt;=0),"Join-"    &amp;GV34,""),"")
&amp;IFERROR(IF(AND((GV$33-GV35-INDEX(Sheep!$V$361:$V$368,GV34,1))&gt;(GV$33-GW$33),(GV$33-GV35-INDEX(Sheep!$V$361:$V$368,GV34,1))&lt;=0),"Scan-"  &amp;GV34,""),"")
&amp;IFERROR(IF(AND((GV$33-GV35-150                                                                            )&gt;(GV$33-GW$33),(GV$33-GV35-150                                                                             )&lt;=0),"Birth-" &amp;GV34,""),"")
&amp;IFERROR(IF(AND((GV$33-GV35-150-Sheep!$R$354                                           )&gt;(GV$33-GW$33),(GV$33-GV35-150-Sheep!$R$354                                            )&lt;=0),"Wean-"&amp;GV34,""),"")
&amp;IFERROR(IF(AND((GV$33-GV35-150-Sheep!$R$355                                           )&gt;(GV$33-GW$33),(GV$33-GV35-150-Sheep!$R$355                                            )&lt;=0),"Alt1-"   &amp;GV34,""),"")
&amp;IFERROR(IF(AND((GV$33-GV35-150-Sheep!$R$356                                           )&gt;(GV$33-GW$33),(GV$33-GV35-150-Sheep!$R$356                                            )&lt;=0),"Alt2-"   &amp;GV34,""),"")</f>
        <v/>
      </c>
      <c r="GW36" s="266" t="str">
        <f xml:space="preserve">                    IF(AND((GW$33                                  -Sheep!$N$251                               )&gt;(GW$33-GX$33),(GW$33                                  -Sheep!$N$251                                )&lt;=0),"Born","")
&amp;                   IF(AND((GW$33-Sheep!$R$354-Sheep!$N$251                                )&gt;(GW$33-GX$33),(GW$33-Sheep!$R$354-Sheep!$N$251                                )&lt;=0),"WeanStd","")
&amp;                   IF(AND((GW$33-Sheep!$R$355-Sheep!$N$251                                )&gt;(GW$33-GX$33),(GW$33-Sheep!$R$355-Sheep!$N$251                                )&lt;=0),"WeanAlt1","")
&amp;                   IF(AND((GW$33-Sheep!$R$356-Sheep!$N$251                                )&gt;(GW$33-GX$33),(GW$33-Sheep!$R$356-Sheep!$N$251                                )&lt;=0),"WeanAlt2","")
&amp;IFERROR(IF(AND((GW$33-GW35                                                                                     )&gt;(GW$33-GX$33),(GW$33-GW35                                                                                     )&lt;=0),"Join-"    &amp;GW34,""),"")
&amp;IFERROR(IF(AND((GW$33-GW35-INDEX(Sheep!$V$361:$V$368,GW34,1))&gt;(GW$33-GX$33),(GW$33-GW35-INDEX(Sheep!$V$361:$V$368,GW34,1))&lt;=0),"Scan-"  &amp;GW34,""),"")
&amp;IFERROR(IF(AND((GW$33-GW35-150                                                                            )&gt;(GW$33-GX$33),(GW$33-GW35-150                                                                             )&lt;=0),"Birth-" &amp;GW34,""),"")
&amp;IFERROR(IF(AND((GW$33-GW35-150-Sheep!$R$354                                           )&gt;(GW$33-GX$33),(GW$33-GW35-150-Sheep!$R$354                                            )&lt;=0),"Wean-"&amp;GW34,""),"")
&amp;IFERROR(IF(AND((GW$33-GW35-150-Sheep!$R$355                                           )&gt;(GW$33-GX$33),(GW$33-GW35-150-Sheep!$R$355                                            )&lt;=0),"Alt1-"   &amp;GW34,""),"")
&amp;IFERROR(IF(AND((GW$33-GW35-150-Sheep!$R$356                                           )&gt;(GW$33-GX$33),(GW$33-GW35-150-Sheep!$R$356                                            )&lt;=0),"Alt2-"   &amp;GW34,""),"")</f>
        <v/>
      </c>
      <c r="GX36" s="266" t="str">
        <f xml:space="preserve">                    IF(AND((GX$33                                  -Sheep!$N$251                               )&gt;(GX$33-GY$33),(GX$33                                  -Sheep!$N$251                                )&lt;=0),"Born","")
&amp;                   IF(AND((GX$33-Sheep!$R$354-Sheep!$N$251                                )&gt;(GX$33-GY$33),(GX$33-Sheep!$R$354-Sheep!$N$251                                )&lt;=0),"WeanStd","")
&amp;                   IF(AND((GX$33-Sheep!$R$355-Sheep!$N$251                                )&gt;(GX$33-GY$33),(GX$33-Sheep!$R$355-Sheep!$N$251                                )&lt;=0),"WeanAlt1","")
&amp;                   IF(AND((GX$33-Sheep!$R$356-Sheep!$N$251                                )&gt;(GX$33-GY$33),(GX$33-Sheep!$R$356-Sheep!$N$251                                )&lt;=0),"WeanAlt2","")
&amp;IFERROR(IF(AND((GX$33-GX35                                                                                     )&gt;(GX$33-GY$33),(GX$33-GX35                                                                                     )&lt;=0),"Join-"    &amp;GX34,""),"")
&amp;IFERROR(IF(AND((GX$33-GX35-INDEX(Sheep!$V$361:$V$368,GX34,1))&gt;(GX$33-GY$33),(GX$33-GX35-INDEX(Sheep!$V$361:$V$368,GX34,1))&lt;=0),"Scan-"  &amp;GX34,""),"")
&amp;IFERROR(IF(AND((GX$33-GX35-150                                                                            )&gt;(GX$33-GY$33),(GX$33-GX35-150                                                                             )&lt;=0),"Birth-" &amp;GX34,""),"")
&amp;IFERROR(IF(AND((GX$33-GX35-150-Sheep!$R$354                                           )&gt;(GX$33-GY$33),(GX$33-GX35-150-Sheep!$R$354                                            )&lt;=0),"Wean-"&amp;GX34,""),"")
&amp;IFERROR(IF(AND((GX$33-GX35-150-Sheep!$R$355                                           )&gt;(GX$33-GY$33),(GX$33-GX35-150-Sheep!$R$355                                            )&lt;=0),"Alt1-"   &amp;GX34,""),"")
&amp;IFERROR(IF(AND((GX$33-GX35-150-Sheep!$R$356                                           )&gt;(GX$33-GY$33),(GX$33-GX35-150-Sheep!$R$356                                            )&lt;=0),"Alt2-"   &amp;GX34,""),"")</f>
        <v>Alt2-3</v>
      </c>
      <c r="GY36" s="266" t="str">
        <f xml:space="preserve">                    IF(AND((GY$33                                  -Sheep!$N$251                               )&gt;(GY$33-GZ$33),(GY$33                                  -Sheep!$N$251                                )&lt;=0),"Born","")
&amp;                   IF(AND((GY$33-Sheep!$R$354-Sheep!$N$251                                )&gt;(GY$33-GZ$33),(GY$33-Sheep!$R$354-Sheep!$N$251                                )&lt;=0),"WeanStd","")
&amp;                   IF(AND((GY$33-Sheep!$R$355-Sheep!$N$251                                )&gt;(GY$33-GZ$33),(GY$33-Sheep!$R$355-Sheep!$N$251                                )&lt;=0),"WeanAlt1","")
&amp;                   IF(AND((GY$33-Sheep!$R$356-Sheep!$N$251                                )&gt;(GY$33-GZ$33),(GY$33-Sheep!$R$356-Sheep!$N$251                                )&lt;=0),"WeanAlt2","")
&amp;IFERROR(IF(AND((GY$33-GY35                                                                                     )&gt;(GY$33-GZ$33),(GY$33-GY35                                                                                     )&lt;=0),"Join-"    &amp;GY34,""),"")
&amp;IFERROR(IF(AND((GY$33-GY35-INDEX(Sheep!$V$361:$V$368,GY34,1))&gt;(GY$33-GZ$33),(GY$33-GY35-INDEX(Sheep!$V$361:$V$368,GY34,1))&lt;=0),"Scan-"  &amp;GY34,""),"")
&amp;IFERROR(IF(AND((GY$33-GY35-150                                                                            )&gt;(GY$33-GZ$33),(GY$33-GY35-150                                                                             )&lt;=0),"Birth-" &amp;GY34,""),"")
&amp;IFERROR(IF(AND((GY$33-GY35-150-Sheep!$R$354                                           )&gt;(GY$33-GZ$33),(GY$33-GY35-150-Sheep!$R$354                                            )&lt;=0),"Wean-"&amp;GY34,""),"")
&amp;IFERROR(IF(AND((GY$33-GY35-150-Sheep!$R$355                                           )&gt;(GY$33-GZ$33),(GY$33-GY35-150-Sheep!$R$355                                            )&lt;=0),"Alt1-"   &amp;GY34,""),"")
&amp;IFERROR(IF(AND((GY$33-GY35-150-Sheep!$R$356                                           )&gt;(GY$33-GZ$33),(GY$33-GY35-150-Sheep!$R$356                                            )&lt;=0),"Alt2-"   &amp;GY34,""),"")</f>
        <v/>
      </c>
      <c r="GZ36" s="266" t="str">
        <f xml:space="preserve">                    IF(AND((GZ$33                                  -Sheep!$N$251                               )&gt;(GZ$33-HA$33),(GZ$33                                  -Sheep!$N$251                                )&lt;=0),"Born","")
&amp;                   IF(AND((GZ$33-Sheep!$R$354-Sheep!$N$251                                )&gt;(GZ$33-HA$33),(GZ$33-Sheep!$R$354-Sheep!$N$251                                )&lt;=0),"WeanStd","")
&amp;                   IF(AND((GZ$33-Sheep!$R$355-Sheep!$N$251                                )&gt;(GZ$33-HA$33),(GZ$33-Sheep!$R$355-Sheep!$N$251                                )&lt;=0),"WeanAlt1","")
&amp;                   IF(AND((GZ$33-Sheep!$R$356-Sheep!$N$251                                )&gt;(GZ$33-HA$33),(GZ$33-Sheep!$R$356-Sheep!$N$251                                )&lt;=0),"WeanAlt2","")
&amp;IFERROR(IF(AND((GZ$33-GZ35                                                                                     )&gt;(GZ$33-HA$33),(GZ$33-GZ35                                                                                     )&lt;=0),"Join-"    &amp;GZ34,""),"")
&amp;IFERROR(IF(AND((GZ$33-GZ35-INDEX(Sheep!$V$361:$V$368,GZ34,1))&gt;(GZ$33-HA$33),(GZ$33-GZ35-INDEX(Sheep!$V$361:$V$368,GZ34,1))&lt;=0),"Scan-"  &amp;GZ34,""),"")
&amp;IFERROR(IF(AND((GZ$33-GZ35-150                                                                            )&gt;(GZ$33-HA$33),(GZ$33-GZ35-150                                                                             )&lt;=0),"Birth-" &amp;GZ34,""),"")
&amp;IFERROR(IF(AND((GZ$33-GZ35-150-Sheep!$R$354                                           )&gt;(GZ$33-HA$33),(GZ$33-GZ35-150-Sheep!$R$354                                            )&lt;=0),"Wean-"&amp;GZ34,""),"")
&amp;IFERROR(IF(AND((GZ$33-GZ35-150-Sheep!$R$355                                           )&gt;(GZ$33-HA$33),(GZ$33-GZ35-150-Sheep!$R$355                                            )&lt;=0),"Alt1-"   &amp;GZ34,""),"")
&amp;IFERROR(IF(AND((GZ$33-GZ35-150-Sheep!$R$356                                           )&gt;(GZ$33-HA$33),(GZ$33-GZ35-150-Sheep!$R$356                                            )&lt;=0),"Alt2-"   &amp;GZ34,""),"")</f>
        <v/>
      </c>
      <c r="HA36" s="266" t="str">
        <f xml:space="preserve">                    IF(AND((HA$33                                  -Sheep!$N$251                               )&gt;(HA$33-HB$33),(HA$33                                  -Sheep!$N$251                                )&lt;=0),"Born","")
&amp;                   IF(AND((HA$33-Sheep!$R$354-Sheep!$N$251                                )&gt;(HA$33-HB$33),(HA$33-Sheep!$R$354-Sheep!$N$251                                )&lt;=0),"WeanStd","")
&amp;                   IF(AND((HA$33-Sheep!$R$355-Sheep!$N$251                                )&gt;(HA$33-HB$33),(HA$33-Sheep!$R$355-Sheep!$N$251                                )&lt;=0),"WeanAlt1","")
&amp;                   IF(AND((HA$33-Sheep!$R$356-Sheep!$N$251                                )&gt;(HA$33-HB$33),(HA$33-Sheep!$R$356-Sheep!$N$251                                )&lt;=0),"WeanAlt2","")
&amp;IFERROR(IF(AND((HA$33-HA35                                                                                     )&gt;(HA$33-HB$33),(HA$33-HA35                                                                                     )&lt;=0),"Join-"    &amp;HA34,""),"")
&amp;IFERROR(IF(AND((HA$33-HA35-INDEX(Sheep!$V$361:$V$368,HA34,1))&gt;(HA$33-HB$33),(HA$33-HA35-INDEX(Sheep!$V$361:$V$368,HA34,1))&lt;=0),"Scan-"  &amp;HA34,""),"")
&amp;IFERROR(IF(AND((HA$33-HA35-150                                                                            )&gt;(HA$33-HB$33),(HA$33-HA35-150                                                                             )&lt;=0),"Birth-" &amp;HA34,""),"")
&amp;IFERROR(IF(AND((HA$33-HA35-150-Sheep!$R$354                                           )&gt;(HA$33-HB$33),(HA$33-HA35-150-Sheep!$R$354                                            )&lt;=0),"Wean-"&amp;HA34,""),"")
&amp;IFERROR(IF(AND((HA$33-HA35-150-Sheep!$R$355                                           )&gt;(HA$33-HB$33),(HA$33-HA35-150-Sheep!$R$355                                            )&lt;=0),"Alt1-"   &amp;HA34,""),"")
&amp;IFERROR(IF(AND((HA$33-HA35-150-Sheep!$R$356                                           )&gt;(HA$33-HB$33),(HA$33-HA35-150-Sheep!$R$356                                            )&lt;=0),"Alt2-"   &amp;HA34,""),"")</f>
        <v/>
      </c>
      <c r="HB36" s="266" t="str">
        <f xml:space="preserve">                    IF(AND((HB$33                                  -Sheep!$N$251                               )&gt;(HB$33-HC$33),(HB$33                                  -Sheep!$N$251                                )&lt;=0),"Born","")
&amp;                   IF(AND((HB$33-Sheep!$R$354-Sheep!$N$251                                )&gt;(HB$33-HC$33),(HB$33-Sheep!$R$354-Sheep!$N$251                                )&lt;=0),"WeanStd","")
&amp;                   IF(AND((HB$33-Sheep!$R$355-Sheep!$N$251                                )&gt;(HB$33-HC$33),(HB$33-Sheep!$R$355-Sheep!$N$251                                )&lt;=0),"WeanAlt1","")
&amp;                   IF(AND((HB$33-Sheep!$R$356-Sheep!$N$251                                )&gt;(HB$33-HC$33),(HB$33-Sheep!$R$356-Sheep!$N$251                                )&lt;=0),"WeanAlt2","")
&amp;IFERROR(IF(AND((HB$33-HB35                                                                                     )&gt;(HB$33-HC$33),(HB$33-HB35                                                                                     )&lt;=0),"Join-"    &amp;HB34,""),"")
&amp;IFERROR(IF(AND((HB$33-HB35-INDEX(Sheep!$V$361:$V$368,HB34,1))&gt;(HB$33-HC$33),(HB$33-HB35-INDEX(Sheep!$V$361:$V$368,HB34,1))&lt;=0),"Scan-"  &amp;HB34,""),"")
&amp;IFERROR(IF(AND((HB$33-HB35-150                                                                            )&gt;(HB$33-HC$33),(HB$33-HB35-150                                                                             )&lt;=0),"Birth-" &amp;HB34,""),"")
&amp;IFERROR(IF(AND((HB$33-HB35-150-Sheep!$R$354                                           )&gt;(HB$33-HC$33),(HB$33-HB35-150-Sheep!$R$354                                            )&lt;=0),"Wean-"&amp;HB34,""),"")
&amp;IFERROR(IF(AND((HB$33-HB35-150-Sheep!$R$355                                           )&gt;(HB$33-HC$33),(HB$33-HB35-150-Sheep!$R$355                                            )&lt;=0),"Alt1-"   &amp;HB34,""),"")
&amp;IFERROR(IF(AND((HB$33-HB35-150-Sheep!$R$356                                           )&gt;(HB$33-HC$33),(HB$33-HB35-150-Sheep!$R$356                                            )&lt;=0),"Alt2-"   &amp;HB34,""),"")</f>
        <v/>
      </c>
      <c r="HC36" s="266" t="str">
        <f xml:space="preserve">                    IF(AND((HC$33                                  -Sheep!$N$251                               )&gt;(HC$33-HD$33),(HC$33                                  -Sheep!$N$251                                )&lt;=0),"Born","")
&amp;                   IF(AND((HC$33-Sheep!$R$354-Sheep!$N$251                                )&gt;(HC$33-HD$33),(HC$33-Sheep!$R$354-Sheep!$N$251                                )&lt;=0),"WeanStd","")
&amp;                   IF(AND((HC$33-Sheep!$R$355-Sheep!$N$251                                )&gt;(HC$33-HD$33),(HC$33-Sheep!$R$355-Sheep!$N$251                                )&lt;=0),"WeanAlt1","")
&amp;                   IF(AND((HC$33-Sheep!$R$356-Sheep!$N$251                                )&gt;(HC$33-HD$33),(HC$33-Sheep!$R$356-Sheep!$N$251                                )&lt;=0),"WeanAlt2","")
&amp;IFERROR(IF(AND((HC$33-HC35                                                                                     )&gt;(HC$33-HD$33),(HC$33-HC35                                                                                     )&lt;=0),"Join-"    &amp;HC34,""),"")
&amp;IFERROR(IF(AND((HC$33-HC35-INDEX(Sheep!$V$361:$V$368,HC34,1))&gt;(HC$33-HD$33),(HC$33-HC35-INDEX(Sheep!$V$361:$V$368,HC34,1))&lt;=0),"Scan-"  &amp;HC34,""),"")
&amp;IFERROR(IF(AND((HC$33-HC35-150                                                                            )&gt;(HC$33-HD$33),(HC$33-HC35-150                                                                             )&lt;=0),"Birth-" &amp;HC34,""),"")
&amp;IFERROR(IF(AND((HC$33-HC35-150-Sheep!$R$354                                           )&gt;(HC$33-HD$33),(HC$33-HC35-150-Sheep!$R$354                                            )&lt;=0),"Wean-"&amp;HC34,""),"")
&amp;IFERROR(IF(AND((HC$33-HC35-150-Sheep!$R$355                                           )&gt;(HC$33-HD$33),(HC$33-HC35-150-Sheep!$R$355                                            )&lt;=0),"Alt1-"   &amp;HC34,""),"")
&amp;IFERROR(IF(AND((HC$33-HC35-150-Sheep!$R$356                                           )&gt;(HC$33-HD$33),(HC$33-HC35-150-Sheep!$R$356                                            )&lt;=0),"Alt2-"   &amp;HC34,""),"")</f>
        <v/>
      </c>
      <c r="HD36" s="266" t="str">
        <f xml:space="preserve">                    IF(AND((HD$33                                  -Sheep!$N$251                               )&gt;(HD$33-HE$33),(HD$33                                  -Sheep!$N$251                                )&lt;=0),"Born","")
&amp;                   IF(AND((HD$33-Sheep!$R$354-Sheep!$N$251                                )&gt;(HD$33-HE$33),(HD$33-Sheep!$R$354-Sheep!$N$251                                )&lt;=0),"WeanStd","")
&amp;                   IF(AND((HD$33-Sheep!$R$355-Sheep!$N$251                                )&gt;(HD$33-HE$33),(HD$33-Sheep!$R$355-Sheep!$N$251                                )&lt;=0),"WeanAlt1","")
&amp;                   IF(AND((HD$33-Sheep!$R$356-Sheep!$N$251                                )&gt;(HD$33-HE$33),(HD$33-Sheep!$R$356-Sheep!$N$251                                )&lt;=0),"WeanAlt2","")
&amp;IFERROR(IF(AND((HD$33-HD35                                                                                     )&gt;(HD$33-HE$33),(HD$33-HD35                                                                                     )&lt;=0),"Join-"    &amp;HD34,""),"")
&amp;IFERROR(IF(AND((HD$33-HD35-INDEX(Sheep!$V$361:$V$368,HD34,1))&gt;(HD$33-HE$33),(HD$33-HD35-INDEX(Sheep!$V$361:$V$368,HD34,1))&lt;=0),"Scan-"  &amp;HD34,""),"")
&amp;IFERROR(IF(AND((HD$33-HD35-150                                                                            )&gt;(HD$33-HE$33),(HD$33-HD35-150                                                                             )&lt;=0),"Birth-" &amp;HD34,""),"")
&amp;IFERROR(IF(AND((HD$33-HD35-150-Sheep!$R$354                                           )&gt;(HD$33-HE$33),(HD$33-HD35-150-Sheep!$R$354                                            )&lt;=0),"Wean-"&amp;HD34,""),"")
&amp;IFERROR(IF(AND((HD$33-HD35-150-Sheep!$R$355                                           )&gt;(HD$33-HE$33),(HD$33-HD35-150-Sheep!$R$355                                            )&lt;=0),"Alt1-"   &amp;HD34,""),"")
&amp;IFERROR(IF(AND((HD$33-HD35-150-Sheep!$R$356                                           )&gt;(HD$33-HE$33),(HD$33-HD35-150-Sheep!$R$356                                            )&lt;=0),"Alt2-"   &amp;HD34,""),"")</f>
        <v/>
      </c>
      <c r="HE36" s="266" t="str">
        <f xml:space="preserve">                    IF(AND((HE$33                                  -Sheep!$N$251                               )&gt;(HE$33-HF$33),(HE$33                                  -Sheep!$N$251                                )&lt;=0),"Born","")
&amp;                   IF(AND((HE$33-Sheep!$R$354-Sheep!$N$251                                )&gt;(HE$33-HF$33),(HE$33-Sheep!$R$354-Sheep!$N$251                                )&lt;=0),"WeanStd","")
&amp;                   IF(AND((HE$33-Sheep!$R$355-Sheep!$N$251                                )&gt;(HE$33-HF$33),(HE$33-Sheep!$R$355-Sheep!$N$251                                )&lt;=0),"WeanAlt1","")
&amp;                   IF(AND((HE$33-Sheep!$R$356-Sheep!$N$251                                )&gt;(HE$33-HF$33),(HE$33-Sheep!$R$356-Sheep!$N$251                                )&lt;=0),"WeanAlt2","")
&amp;IFERROR(IF(AND((HE$33-HE35                                                                                     )&gt;(HE$33-HF$33),(HE$33-HE35                                                                                     )&lt;=0),"Join-"    &amp;HE34,""),"")
&amp;IFERROR(IF(AND((HE$33-HE35-INDEX(Sheep!$V$361:$V$368,HE34,1))&gt;(HE$33-HF$33),(HE$33-HE35-INDEX(Sheep!$V$361:$V$368,HE34,1))&lt;=0),"Scan-"  &amp;HE34,""),"")
&amp;IFERROR(IF(AND((HE$33-HE35-150                                                                            )&gt;(HE$33-HF$33),(HE$33-HE35-150                                                                             )&lt;=0),"Birth-" &amp;HE34,""),"")
&amp;IFERROR(IF(AND((HE$33-HE35-150-Sheep!$R$354                                           )&gt;(HE$33-HF$33),(HE$33-HE35-150-Sheep!$R$354                                            )&lt;=0),"Wean-"&amp;HE34,""),"")
&amp;IFERROR(IF(AND((HE$33-HE35-150-Sheep!$R$355                                           )&gt;(HE$33-HF$33),(HE$33-HE35-150-Sheep!$R$355                                            )&lt;=0),"Alt1-"   &amp;HE34,""),"")
&amp;IFERROR(IF(AND((HE$33-HE35-150-Sheep!$R$356                                           )&gt;(HE$33-HF$33),(HE$33-HE35-150-Sheep!$R$356                                            )&lt;=0),"Alt2-"   &amp;HE34,""),"")</f>
        <v/>
      </c>
      <c r="HF36" s="266" t="str">
        <f xml:space="preserve">                    IF(AND((HF$33                                  -Sheep!$N$251                               )&gt;(HF$33-HG$33),(HF$33                                  -Sheep!$N$251                                )&lt;=0),"Born","")
&amp;                   IF(AND((HF$33-Sheep!$R$354-Sheep!$N$251                                )&gt;(HF$33-HG$33),(HF$33-Sheep!$R$354-Sheep!$N$251                                )&lt;=0),"WeanStd","")
&amp;                   IF(AND((HF$33-Sheep!$R$355-Sheep!$N$251                                )&gt;(HF$33-HG$33),(HF$33-Sheep!$R$355-Sheep!$N$251                                )&lt;=0),"WeanAlt1","")
&amp;                   IF(AND((HF$33-Sheep!$R$356-Sheep!$N$251                                )&gt;(HF$33-HG$33),(HF$33-Sheep!$R$356-Sheep!$N$251                                )&lt;=0),"WeanAlt2","")
&amp;IFERROR(IF(AND((HF$33-HF35                                                                                     )&gt;(HF$33-HG$33),(HF$33-HF35                                                                                     )&lt;=0),"Join-"    &amp;HF34,""),"")
&amp;IFERROR(IF(AND((HF$33-HF35-INDEX(Sheep!$V$361:$V$368,HF34,1))&gt;(HF$33-HG$33),(HF$33-HF35-INDEX(Sheep!$V$361:$V$368,HF34,1))&lt;=0),"Scan-"  &amp;HF34,""),"")
&amp;IFERROR(IF(AND((HF$33-HF35-150                                                                            )&gt;(HF$33-HG$33),(HF$33-HF35-150                                                                             )&lt;=0),"Birth-" &amp;HF34,""),"")
&amp;IFERROR(IF(AND((HF$33-HF35-150-Sheep!$R$354                                           )&gt;(HF$33-HG$33),(HF$33-HF35-150-Sheep!$R$354                                            )&lt;=0),"Wean-"&amp;HF34,""),"")
&amp;IFERROR(IF(AND((HF$33-HF35-150-Sheep!$R$355                                           )&gt;(HF$33-HG$33),(HF$33-HF35-150-Sheep!$R$355                                            )&lt;=0),"Alt1-"   &amp;HF34,""),"")
&amp;IFERROR(IF(AND((HF$33-HF35-150-Sheep!$R$356                                           )&gt;(HF$33-HG$33),(HF$33-HF35-150-Sheep!$R$356                                            )&lt;=0),"Alt2-"   &amp;HF34,""),"")</f>
        <v/>
      </c>
      <c r="HG36" s="266" t="str">
        <f xml:space="preserve">                    IF(AND((HG$33                                  -Sheep!$N$251                               )&gt;(HG$33-HH$33),(HG$33                                  -Sheep!$N$251                                )&lt;=0),"Born","")
&amp;                   IF(AND((HG$33-Sheep!$R$354-Sheep!$N$251                                )&gt;(HG$33-HH$33),(HG$33-Sheep!$R$354-Sheep!$N$251                                )&lt;=0),"WeanStd","")
&amp;                   IF(AND((HG$33-Sheep!$R$355-Sheep!$N$251                                )&gt;(HG$33-HH$33),(HG$33-Sheep!$R$355-Sheep!$N$251                                )&lt;=0),"WeanAlt1","")
&amp;                   IF(AND((HG$33-Sheep!$R$356-Sheep!$N$251                                )&gt;(HG$33-HH$33),(HG$33-Sheep!$R$356-Sheep!$N$251                                )&lt;=0),"WeanAlt2","")
&amp;IFERROR(IF(AND((HG$33-HG35                                                                                     )&gt;(HG$33-HH$33),(HG$33-HG35                                                                                     )&lt;=0),"Join-"    &amp;HG34,""),"")
&amp;IFERROR(IF(AND((HG$33-HG35-INDEX(Sheep!$V$361:$V$368,HG34,1))&gt;(HG$33-HH$33),(HG$33-HG35-INDEX(Sheep!$V$361:$V$368,HG34,1))&lt;=0),"Scan-"  &amp;HG34,""),"")
&amp;IFERROR(IF(AND((HG$33-HG35-150                                                                            )&gt;(HG$33-HH$33),(HG$33-HG35-150                                                                             )&lt;=0),"Birth-" &amp;HG34,""),"")
&amp;IFERROR(IF(AND((HG$33-HG35-150-Sheep!$R$354                                           )&gt;(HG$33-HH$33),(HG$33-HG35-150-Sheep!$R$354                                            )&lt;=0),"Wean-"&amp;HG34,""),"")
&amp;IFERROR(IF(AND((HG$33-HG35-150-Sheep!$R$355                                           )&gt;(HG$33-HH$33),(HG$33-HG35-150-Sheep!$R$355                                            )&lt;=0),"Alt1-"   &amp;HG34,""),"")
&amp;IFERROR(IF(AND((HG$33-HG35-150-Sheep!$R$356                                           )&gt;(HG$33-HH$33),(HG$33-HG35-150-Sheep!$R$356                                            )&lt;=0),"Alt2-"   &amp;HG34,""),"")</f>
        <v>Join-4</v>
      </c>
      <c r="HH36" s="266" t="str">
        <f xml:space="preserve">                    IF(AND((HH$33                                  -Sheep!$N$251                               )&gt;(HH$33-HI$33),(HH$33                                  -Sheep!$N$251                                )&lt;=0),"Born","")
&amp;                   IF(AND((HH$33-Sheep!$R$354-Sheep!$N$251                                )&gt;(HH$33-HI$33),(HH$33-Sheep!$R$354-Sheep!$N$251                                )&lt;=0),"WeanStd","")
&amp;                   IF(AND((HH$33-Sheep!$R$355-Sheep!$N$251                                )&gt;(HH$33-HI$33),(HH$33-Sheep!$R$355-Sheep!$N$251                                )&lt;=0),"WeanAlt1","")
&amp;                   IF(AND((HH$33-Sheep!$R$356-Sheep!$N$251                                )&gt;(HH$33-HI$33),(HH$33-Sheep!$R$356-Sheep!$N$251                                )&lt;=0),"WeanAlt2","")
&amp;IFERROR(IF(AND((HH$33-HH35                                                                                     )&gt;(HH$33-HI$33),(HH$33-HH35                                                                                     )&lt;=0),"Join-"    &amp;HH34,""),"")
&amp;IFERROR(IF(AND((HH$33-HH35-INDEX(Sheep!$V$361:$V$368,HH34,1))&gt;(HH$33-HI$33),(HH$33-HH35-INDEX(Sheep!$V$361:$V$368,HH34,1))&lt;=0),"Scan-"  &amp;HH34,""),"")
&amp;IFERROR(IF(AND((HH$33-HH35-150                                                                            )&gt;(HH$33-HI$33),(HH$33-HH35-150                                                                             )&lt;=0),"Birth-" &amp;HH34,""),"")
&amp;IFERROR(IF(AND((HH$33-HH35-150-Sheep!$R$354                                           )&gt;(HH$33-HI$33),(HH$33-HH35-150-Sheep!$R$354                                            )&lt;=0),"Wean-"&amp;HH34,""),"")
&amp;IFERROR(IF(AND((HH$33-HH35-150-Sheep!$R$355                                           )&gt;(HH$33-HI$33),(HH$33-HH35-150-Sheep!$R$355                                            )&lt;=0),"Alt1-"   &amp;HH34,""),"")
&amp;IFERROR(IF(AND((HH$33-HH35-150-Sheep!$R$356                                           )&gt;(HH$33-HI$33),(HH$33-HH35-150-Sheep!$R$356                                            )&lt;=0),"Alt2-"   &amp;HH34,""),"")</f>
        <v/>
      </c>
      <c r="HI36" s="266" t="str">
        <f xml:space="preserve">                    IF(AND((HI$33                                  -Sheep!$N$251                               )&gt;(HI$33-HJ$33),(HI$33                                  -Sheep!$N$251                                )&lt;=0),"Born","")
&amp;                   IF(AND((HI$33-Sheep!$R$354-Sheep!$N$251                                )&gt;(HI$33-HJ$33),(HI$33-Sheep!$R$354-Sheep!$N$251                                )&lt;=0),"WeanStd","")
&amp;                   IF(AND((HI$33-Sheep!$R$355-Sheep!$N$251                                )&gt;(HI$33-HJ$33),(HI$33-Sheep!$R$355-Sheep!$N$251                                )&lt;=0),"WeanAlt1","")
&amp;                   IF(AND((HI$33-Sheep!$R$356-Sheep!$N$251                                )&gt;(HI$33-HJ$33),(HI$33-Sheep!$R$356-Sheep!$N$251                                )&lt;=0),"WeanAlt2","")
&amp;IFERROR(IF(AND((HI$33-HI35                                                                                     )&gt;(HI$33-HJ$33),(HI$33-HI35                                                                                     )&lt;=0),"Join-"    &amp;HI34,""),"")
&amp;IFERROR(IF(AND((HI$33-HI35-INDEX(Sheep!$V$361:$V$368,HI34,1))&gt;(HI$33-HJ$33),(HI$33-HI35-INDEX(Sheep!$V$361:$V$368,HI34,1))&lt;=0),"Scan-"  &amp;HI34,""),"")
&amp;IFERROR(IF(AND((HI$33-HI35-150                                                                            )&gt;(HI$33-HJ$33),(HI$33-HI35-150                                                                             )&lt;=0),"Birth-" &amp;HI34,""),"")
&amp;IFERROR(IF(AND((HI$33-HI35-150-Sheep!$R$354                                           )&gt;(HI$33-HJ$33),(HI$33-HI35-150-Sheep!$R$354                                            )&lt;=0),"Wean-"&amp;HI34,""),"")
&amp;IFERROR(IF(AND((HI$33-HI35-150-Sheep!$R$355                                           )&gt;(HI$33-HJ$33),(HI$33-HI35-150-Sheep!$R$355                                            )&lt;=0),"Alt1-"   &amp;HI34,""),"")
&amp;IFERROR(IF(AND((HI$33-HI35-150-Sheep!$R$356                                           )&gt;(HI$33-HJ$33),(HI$33-HI35-150-Sheep!$R$356                                            )&lt;=0),"Alt2-"   &amp;HI34,""),"")</f>
        <v/>
      </c>
      <c r="HJ36" s="266" t="str">
        <f xml:space="preserve">                    IF(AND((HJ$33                                  -Sheep!$N$251                               )&gt;(HJ$33-HK$33),(HJ$33                                  -Sheep!$N$251                                )&lt;=0),"Born","")
&amp;                   IF(AND((HJ$33-Sheep!$R$354-Sheep!$N$251                                )&gt;(HJ$33-HK$33),(HJ$33-Sheep!$R$354-Sheep!$N$251                                )&lt;=0),"WeanStd","")
&amp;                   IF(AND((HJ$33-Sheep!$R$355-Sheep!$N$251                                )&gt;(HJ$33-HK$33),(HJ$33-Sheep!$R$355-Sheep!$N$251                                )&lt;=0),"WeanAlt1","")
&amp;                   IF(AND((HJ$33-Sheep!$R$356-Sheep!$N$251                                )&gt;(HJ$33-HK$33),(HJ$33-Sheep!$R$356-Sheep!$N$251                                )&lt;=0),"WeanAlt2","")
&amp;IFERROR(IF(AND((HJ$33-HJ35                                                                                     )&gt;(HJ$33-HK$33),(HJ$33-HJ35                                                                                     )&lt;=0),"Join-"    &amp;HJ34,""),"")
&amp;IFERROR(IF(AND((HJ$33-HJ35-INDEX(Sheep!$V$361:$V$368,HJ34,1))&gt;(HJ$33-HK$33),(HJ$33-HJ35-INDEX(Sheep!$V$361:$V$368,HJ34,1))&lt;=0),"Scan-"  &amp;HJ34,""),"")
&amp;IFERROR(IF(AND((HJ$33-HJ35-150                                                                            )&gt;(HJ$33-HK$33),(HJ$33-HJ35-150                                                                             )&lt;=0),"Birth-" &amp;HJ34,""),"")
&amp;IFERROR(IF(AND((HJ$33-HJ35-150-Sheep!$R$354                                           )&gt;(HJ$33-HK$33),(HJ$33-HJ35-150-Sheep!$R$354                                            )&lt;=0),"Wean-"&amp;HJ34,""),"")
&amp;IFERROR(IF(AND((HJ$33-HJ35-150-Sheep!$R$355                                           )&gt;(HJ$33-HK$33),(HJ$33-HJ35-150-Sheep!$R$355                                            )&lt;=0),"Alt1-"   &amp;HJ34,""),"")
&amp;IFERROR(IF(AND((HJ$33-HJ35-150-Sheep!$R$356                                           )&gt;(HJ$33-HK$33),(HJ$33-HJ35-150-Sheep!$R$356                                            )&lt;=0),"Alt2-"   &amp;HJ34,""),"")</f>
        <v/>
      </c>
      <c r="HK36" s="266" t="str">
        <f xml:space="preserve">                    IF(AND((HK$33                                  -Sheep!$N$251                               )&gt;(HK$33-HL$33),(HK$33                                  -Sheep!$N$251                                )&lt;=0),"Born","")
&amp;                   IF(AND((HK$33-Sheep!$R$354-Sheep!$N$251                                )&gt;(HK$33-HL$33),(HK$33-Sheep!$R$354-Sheep!$N$251                                )&lt;=0),"WeanStd","")
&amp;                   IF(AND((HK$33-Sheep!$R$355-Sheep!$N$251                                )&gt;(HK$33-HL$33),(HK$33-Sheep!$R$355-Sheep!$N$251                                )&lt;=0),"WeanAlt1","")
&amp;                   IF(AND((HK$33-Sheep!$R$356-Sheep!$N$251                                )&gt;(HK$33-HL$33),(HK$33-Sheep!$R$356-Sheep!$N$251                                )&lt;=0),"WeanAlt2","")
&amp;IFERROR(IF(AND((HK$33-HK35                                                                                     )&gt;(HK$33-HL$33),(HK$33-HK35                                                                                     )&lt;=0),"Join-"    &amp;HK34,""),"")
&amp;IFERROR(IF(AND((HK$33-HK35-INDEX(Sheep!$V$361:$V$368,HK34,1))&gt;(HK$33-HL$33),(HK$33-HK35-INDEX(Sheep!$V$361:$V$368,HK34,1))&lt;=0),"Scan-"  &amp;HK34,""),"")
&amp;IFERROR(IF(AND((HK$33-HK35-150                                                                            )&gt;(HK$33-HL$33),(HK$33-HK35-150                                                                             )&lt;=0),"Birth-" &amp;HK34,""),"")
&amp;IFERROR(IF(AND((HK$33-HK35-150-Sheep!$R$354                                           )&gt;(HK$33-HL$33),(HK$33-HK35-150-Sheep!$R$354                                            )&lt;=0),"Wean-"&amp;HK34,""),"")
&amp;IFERROR(IF(AND((HK$33-HK35-150-Sheep!$R$355                                           )&gt;(HK$33-HL$33),(HK$33-HK35-150-Sheep!$R$355                                            )&lt;=0),"Alt1-"   &amp;HK34,""),"")
&amp;IFERROR(IF(AND((HK$33-HK35-150-Sheep!$R$356                                           )&gt;(HK$33-HL$33),(HK$33-HK35-150-Sheep!$R$356                                            )&lt;=0),"Alt2-"   &amp;HK34,""),"")</f>
        <v/>
      </c>
      <c r="HL36" s="266" t="str">
        <f xml:space="preserve">                    IF(AND((HL$33                                  -Sheep!$N$251                               )&gt;(HL$33-HM$33),(HL$33                                  -Sheep!$N$251                                )&lt;=0),"Born","")
&amp;                   IF(AND((HL$33-Sheep!$R$354-Sheep!$N$251                                )&gt;(HL$33-HM$33),(HL$33-Sheep!$R$354-Sheep!$N$251                                )&lt;=0),"WeanStd","")
&amp;                   IF(AND((HL$33-Sheep!$R$355-Sheep!$N$251                                )&gt;(HL$33-HM$33),(HL$33-Sheep!$R$355-Sheep!$N$251                                )&lt;=0),"WeanAlt1","")
&amp;                   IF(AND((HL$33-Sheep!$R$356-Sheep!$N$251                                )&gt;(HL$33-HM$33),(HL$33-Sheep!$R$356-Sheep!$N$251                                )&lt;=0),"WeanAlt2","")
&amp;IFERROR(IF(AND((HL$33-HL35                                                                                     )&gt;(HL$33-HM$33),(HL$33-HL35                                                                                     )&lt;=0),"Join-"    &amp;HL34,""),"")
&amp;IFERROR(IF(AND((HL$33-HL35-INDEX(Sheep!$V$361:$V$368,HL34,1))&gt;(HL$33-HM$33),(HL$33-HL35-INDEX(Sheep!$V$361:$V$368,HL34,1))&lt;=0),"Scan-"  &amp;HL34,""),"")
&amp;IFERROR(IF(AND((HL$33-HL35-150                                                                            )&gt;(HL$33-HM$33),(HL$33-HL35-150                                                                             )&lt;=0),"Birth-" &amp;HL34,""),"")
&amp;IFERROR(IF(AND((HL$33-HL35-150-Sheep!$R$354                                           )&gt;(HL$33-HM$33),(HL$33-HL35-150-Sheep!$R$354                                            )&lt;=0),"Wean-"&amp;HL34,""),"")
&amp;IFERROR(IF(AND((HL$33-HL35-150-Sheep!$R$355                                           )&gt;(HL$33-HM$33),(HL$33-HL35-150-Sheep!$R$355                                            )&lt;=0),"Alt1-"   &amp;HL34,""),"")
&amp;IFERROR(IF(AND((HL$33-HL35-150-Sheep!$R$356                                           )&gt;(HL$33-HM$33),(HL$33-HL35-150-Sheep!$R$356                                            )&lt;=0),"Alt2-"   &amp;HL34,""),"")</f>
        <v/>
      </c>
      <c r="HM36" s="266" t="str">
        <f xml:space="preserve">                    IF(AND((HM$33                                  -Sheep!$N$251                               )&gt;(HM$33-HN$33),(HM$33                                  -Sheep!$N$251                                )&lt;=0),"Born","")
&amp;                   IF(AND((HM$33-Sheep!$R$354-Sheep!$N$251                                )&gt;(HM$33-HN$33),(HM$33-Sheep!$R$354-Sheep!$N$251                                )&lt;=0),"WeanStd","")
&amp;                   IF(AND((HM$33-Sheep!$R$355-Sheep!$N$251                                )&gt;(HM$33-HN$33),(HM$33-Sheep!$R$355-Sheep!$N$251                                )&lt;=0),"WeanAlt1","")
&amp;                   IF(AND((HM$33-Sheep!$R$356-Sheep!$N$251                                )&gt;(HM$33-HN$33),(HM$33-Sheep!$R$356-Sheep!$N$251                                )&lt;=0),"WeanAlt2","")
&amp;IFERROR(IF(AND((HM$33-HM35                                                                                     )&gt;(HM$33-HN$33),(HM$33-HM35                                                                                     )&lt;=0),"Join-"    &amp;HM34,""),"")
&amp;IFERROR(IF(AND((HM$33-HM35-INDEX(Sheep!$V$361:$V$368,HM34,1))&gt;(HM$33-HN$33),(HM$33-HM35-INDEX(Sheep!$V$361:$V$368,HM34,1))&lt;=0),"Scan-"  &amp;HM34,""),"")
&amp;IFERROR(IF(AND((HM$33-HM35-150                                                                            )&gt;(HM$33-HN$33),(HM$33-HM35-150                                                                             )&lt;=0),"Birth-" &amp;HM34,""),"")
&amp;IFERROR(IF(AND((HM$33-HM35-150-Sheep!$R$354                                           )&gt;(HM$33-HN$33),(HM$33-HM35-150-Sheep!$R$354                                            )&lt;=0),"Wean-"&amp;HM34,""),"")
&amp;IFERROR(IF(AND((HM$33-HM35-150-Sheep!$R$355                                           )&gt;(HM$33-HN$33),(HM$33-HM35-150-Sheep!$R$355                                            )&lt;=0),"Alt1-"   &amp;HM34,""),"")
&amp;IFERROR(IF(AND((HM$33-HM35-150-Sheep!$R$356                                           )&gt;(HM$33-HN$33),(HM$33-HM35-150-Sheep!$R$356                                            )&lt;=0),"Alt2-"   &amp;HM34,""),"")</f>
        <v/>
      </c>
      <c r="HN36" s="266" t="str">
        <f xml:space="preserve">                    IF(AND((HN$33                                  -Sheep!$N$251                               )&gt;(HN$33-HO$33),(HN$33                                  -Sheep!$N$251                                )&lt;=0),"Born","")
&amp;                   IF(AND((HN$33-Sheep!$R$354-Sheep!$N$251                                )&gt;(HN$33-HO$33),(HN$33-Sheep!$R$354-Sheep!$N$251                                )&lt;=0),"WeanStd","")
&amp;                   IF(AND((HN$33-Sheep!$R$355-Sheep!$N$251                                )&gt;(HN$33-HO$33),(HN$33-Sheep!$R$355-Sheep!$N$251                                )&lt;=0),"WeanAlt1","")
&amp;                   IF(AND((HN$33-Sheep!$R$356-Sheep!$N$251                                )&gt;(HN$33-HO$33),(HN$33-Sheep!$R$356-Sheep!$N$251                                )&lt;=0),"WeanAlt2","")
&amp;IFERROR(IF(AND((HN$33-HN35                                                                                     )&gt;(HN$33-HO$33),(HN$33-HN35                                                                                     )&lt;=0),"Join-"    &amp;HN34,""),"")
&amp;IFERROR(IF(AND((HN$33-HN35-INDEX(Sheep!$V$361:$V$368,HN34,1))&gt;(HN$33-HO$33),(HN$33-HN35-INDEX(Sheep!$V$361:$V$368,HN34,1))&lt;=0),"Scan-"  &amp;HN34,""),"")
&amp;IFERROR(IF(AND((HN$33-HN35-150                                                                            )&gt;(HN$33-HO$33),(HN$33-HN35-150                                                                             )&lt;=0),"Birth-" &amp;HN34,""),"")
&amp;IFERROR(IF(AND((HN$33-HN35-150-Sheep!$R$354                                           )&gt;(HN$33-HO$33),(HN$33-HN35-150-Sheep!$R$354                                            )&lt;=0),"Wean-"&amp;HN34,""),"")
&amp;IFERROR(IF(AND((HN$33-HN35-150-Sheep!$R$355                                           )&gt;(HN$33-HO$33),(HN$33-HN35-150-Sheep!$R$355                                            )&lt;=0),"Alt1-"   &amp;HN34,""),"")
&amp;IFERROR(IF(AND((HN$33-HN35-150-Sheep!$R$356                                           )&gt;(HN$33-HO$33),(HN$33-HN35-150-Sheep!$R$356                                            )&lt;=0),"Alt2-"   &amp;HN34,""),"")</f>
        <v/>
      </c>
      <c r="HO36" s="266" t="str">
        <f xml:space="preserve">                    IF(AND((HO$33                                  -Sheep!$N$251                               )&gt;(HO$33-HP$33),(HO$33                                  -Sheep!$N$251                                )&lt;=0),"Born","")
&amp;                   IF(AND((HO$33-Sheep!$R$354-Sheep!$N$251                                )&gt;(HO$33-HP$33),(HO$33-Sheep!$R$354-Sheep!$N$251                                )&lt;=0),"WeanStd","")
&amp;                   IF(AND((HO$33-Sheep!$R$355-Sheep!$N$251                                )&gt;(HO$33-HP$33),(HO$33-Sheep!$R$355-Sheep!$N$251                                )&lt;=0),"WeanAlt1","")
&amp;                   IF(AND((HO$33-Sheep!$R$356-Sheep!$N$251                                )&gt;(HO$33-HP$33),(HO$33-Sheep!$R$356-Sheep!$N$251                                )&lt;=0),"WeanAlt2","")
&amp;IFERROR(IF(AND((HO$33-HO35                                                                                     )&gt;(HO$33-HP$33),(HO$33-HO35                                                                                     )&lt;=0),"Join-"    &amp;HO34,""),"")
&amp;IFERROR(IF(AND((HO$33-HO35-INDEX(Sheep!$V$361:$V$368,HO34,1))&gt;(HO$33-HP$33),(HO$33-HO35-INDEX(Sheep!$V$361:$V$368,HO34,1))&lt;=0),"Scan-"  &amp;HO34,""),"")
&amp;IFERROR(IF(AND((HO$33-HO35-150                                                                            )&gt;(HO$33-HP$33),(HO$33-HO35-150                                                                             )&lt;=0),"Birth-" &amp;HO34,""),"")
&amp;IFERROR(IF(AND((HO$33-HO35-150-Sheep!$R$354                                           )&gt;(HO$33-HP$33),(HO$33-HO35-150-Sheep!$R$354                                            )&lt;=0),"Wean-"&amp;HO34,""),"")
&amp;IFERROR(IF(AND((HO$33-HO35-150-Sheep!$R$355                                           )&gt;(HO$33-HP$33),(HO$33-HO35-150-Sheep!$R$355                                            )&lt;=0),"Alt1-"   &amp;HO34,""),"")
&amp;IFERROR(IF(AND((HO$33-HO35-150-Sheep!$R$356                                           )&gt;(HO$33-HP$33),(HO$33-HO35-150-Sheep!$R$356                                            )&lt;=0),"Alt2-"   &amp;HO34,""),"")</f>
        <v/>
      </c>
      <c r="HP36" s="266" t="str">
        <f xml:space="preserve">                    IF(AND((HP$33                                  -Sheep!$N$251                               )&gt;(HP$33-HQ$33),(HP$33                                  -Sheep!$N$251                                )&lt;=0),"Born","")
&amp;                   IF(AND((HP$33-Sheep!$R$354-Sheep!$N$251                                )&gt;(HP$33-HQ$33),(HP$33-Sheep!$R$354-Sheep!$N$251                                )&lt;=0),"WeanStd","")
&amp;                   IF(AND((HP$33-Sheep!$R$355-Sheep!$N$251                                )&gt;(HP$33-HQ$33),(HP$33-Sheep!$R$355-Sheep!$N$251                                )&lt;=0),"WeanAlt1","")
&amp;                   IF(AND((HP$33-Sheep!$R$356-Sheep!$N$251                                )&gt;(HP$33-HQ$33),(HP$33-Sheep!$R$356-Sheep!$N$251                                )&lt;=0),"WeanAlt2","")
&amp;IFERROR(IF(AND((HP$33-HP35                                                                                     )&gt;(HP$33-HQ$33),(HP$33-HP35                                                                                     )&lt;=0),"Join-"    &amp;HP34,""),"")
&amp;IFERROR(IF(AND((HP$33-HP35-INDEX(Sheep!$V$361:$V$368,HP34,1))&gt;(HP$33-HQ$33),(HP$33-HP35-INDEX(Sheep!$V$361:$V$368,HP34,1))&lt;=0),"Scan-"  &amp;HP34,""),"")
&amp;IFERROR(IF(AND((HP$33-HP35-150                                                                            )&gt;(HP$33-HQ$33),(HP$33-HP35-150                                                                             )&lt;=0),"Birth-" &amp;HP34,""),"")
&amp;IFERROR(IF(AND((HP$33-HP35-150-Sheep!$R$354                                           )&gt;(HP$33-HQ$33),(HP$33-HP35-150-Sheep!$R$354                                            )&lt;=0),"Wean-"&amp;HP34,""),"")
&amp;IFERROR(IF(AND((HP$33-HP35-150-Sheep!$R$355                                           )&gt;(HP$33-HQ$33),(HP$33-HP35-150-Sheep!$R$355                                            )&lt;=0),"Alt1-"   &amp;HP34,""),"")
&amp;IFERROR(IF(AND((HP$33-HP35-150-Sheep!$R$356                                           )&gt;(HP$33-HQ$33),(HP$33-HP35-150-Sheep!$R$356                                            )&lt;=0),"Alt2-"   &amp;HP34,""),"")</f>
        <v/>
      </c>
      <c r="HQ36" s="266" t="str">
        <f xml:space="preserve">                    IF(AND((HQ$33                                  -Sheep!$N$251                               )&gt;(HQ$33-HR$33),(HQ$33                                  -Sheep!$N$251                                )&lt;=0),"Born","")
&amp;                   IF(AND((HQ$33-Sheep!$R$354-Sheep!$N$251                                )&gt;(HQ$33-HR$33),(HQ$33-Sheep!$R$354-Sheep!$N$251                                )&lt;=0),"WeanStd","")
&amp;                   IF(AND((HQ$33-Sheep!$R$355-Sheep!$N$251                                )&gt;(HQ$33-HR$33),(HQ$33-Sheep!$R$355-Sheep!$N$251                                )&lt;=0),"WeanAlt1","")
&amp;                   IF(AND((HQ$33-Sheep!$R$356-Sheep!$N$251                                )&gt;(HQ$33-HR$33),(HQ$33-Sheep!$R$356-Sheep!$N$251                                )&lt;=0),"WeanAlt2","")
&amp;IFERROR(IF(AND((HQ$33-HQ35                                                                                     )&gt;(HQ$33-HR$33),(HQ$33-HQ35                                                                                     )&lt;=0),"Join-"    &amp;HQ34,""),"")
&amp;IFERROR(IF(AND((HQ$33-HQ35-INDEX(Sheep!$V$361:$V$368,HQ34,1))&gt;(HQ$33-HR$33),(HQ$33-HQ35-INDEX(Sheep!$V$361:$V$368,HQ34,1))&lt;=0),"Scan-"  &amp;HQ34,""),"")
&amp;IFERROR(IF(AND((HQ$33-HQ35-150                                                                            )&gt;(HQ$33-HR$33),(HQ$33-HQ35-150                                                                             )&lt;=0),"Birth-" &amp;HQ34,""),"")
&amp;IFERROR(IF(AND((HQ$33-HQ35-150-Sheep!$R$354                                           )&gt;(HQ$33-HR$33),(HQ$33-HQ35-150-Sheep!$R$354                                            )&lt;=0),"Wean-"&amp;HQ34,""),"")
&amp;IFERROR(IF(AND((HQ$33-HQ35-150-Sheep!$R$355                                           )&gt;(HQ$33-HR$33),(HQ$33-HQ35-150-Sheep!$R$355                                            )&lt;=0),"Alt1-"   &amp;HQ34,""),"")
&amp;IFERROR(IF(AND((HQ$33-HQ35-150-Sheep!$R$356                                           )&gt;(HQ$33-HR$33),(HQ$33-HQ35-150-Sheep!$R$356                                            )&lt;=0),"Alt2-"   &amp;HQ34,""),"")</f>
        <v>Scan-4</v>
      </c>
      <c r="HR36" s="266" t="str">
        <f xml:space="preserve">                    IF(AND((HR$33                                  -Sheep!$N$251                               )&gt;(HR$33-HS$33),(HR$33                                  -Sheep!$N$251                                )&lt;=0),"Born","")
&amp;                   IF(AND((HR$33-Sheep!$R$354-Sheep!$N$251                                )&gt;(HR$33-HS$33),(HR$33-Sheep!$R$354-Sheep!$N$251                                )&lt;=0),"WeanStd","")
&amp;                   IF(AND((HR$33-Sheep!$R$355-Sheep!$N$251                                )&gt;(HR$33-HS$33),(HR$33-Sheep!$R$355-Sheep!$N$251                                )&lt;=0),"WeanAlt1","")
&amp;                   IF(AND((HR$33-Sheep!$R$356-Sheep!$N$251                                )&gt;(HR$33-HS$33),(HR$33-Sheep!$R$356-Sheep!$N$251                                )&lt;=0),"WeanAlt2","")
&amp;IFERROR(IF(AND((HR$33-HR35                                                                                     )&gt;(HR$33-HS$33),(HR$33-HR35                                                                                     )&lt;=0),"Join-"    &amp;HR34,""),"")
&amp;IFERROR(IF(AND((HR$33-HR35-INDEX(Sheep!$V$361:$V$368,HR34,1))&gt;(HR$33-HS$33),(HR$33-HR35-INDEX(Sheep!$V$361:$V$368,HR34,1))&lt;=0),"Scan-"  &amp;HR34,""),"")
&amp;IFERROR(IF(AND((HR$33-HR35-150                                                                            )&gt;(HR$33-HS$33),(HR$33-HR35-150                                                                             )&lt;=0),"Birth-" &amp;HR34,""),"")
&amp;IFERROR(IF(AND((HR$33-HR35-150-Sheep!$R$354                                           )&gt;(HR$33-HS$33),(HR$33-HR35-150-Sheep!$R$354                                            )&lt;=0),"Wean-"&amp;HR34,""),"")
&amp;IFERROR(IF(AND((HR$33-HR35-150-Sheep!$R$355                                           )&gt;(HR$33-HS$33),(HR$33-HR35-150-Sheep!$R$355                                            )&lt;=0),"Alt1-"   &amp;HR34,""),"")
&amp;IFERROR(IF(AND((HR$33-HR35-150-Sheep!$R$356                                           )&gt;(HR$33-HS$33),(HR$33-HR35-150-Sheep!$R$356                                            )&lt;=0),"Alt2-"   &amp;HR34,""),"")</f>
        <v/>
      </c>
      <c r="HS36" s="266" t="str">
        <f xml:space="preserve">                    IF(AND((HS$33                                  -Sheep!$N$251                               )&gt;(HS$33-HT$33),(HS$33                                  -Sheep!$N$251                                )&lt;=0),"Born","")
&amp;                   IF(AND((HS$33-Sheep!$R$354-Sheep!$N$251                                )&gt;(HS$33-HT$33),(HS$33-Sheep!$R$354-Sheep!$N$251                                )&lt;=0),"WeanStd","")
&amp;                   IF(AND((HS$33-Sheep!$R$355-Sheep!$N$251                                )&gt;(HS$33-HT$33),(HS$33-Sheep!$R$355-Sheep!$N$251                                )&lt;=0),"WeanAlt1","")
&amp;                   IF(AND((HS$33-Sheep!$R$356-Sheep!$N$251                                )&gt;(HS$33-HT$33),(HS$33-Sheep!$R$356-Sheep!$N$251                                )&lt;=0),"WeanAlt2","")
&amp;IFERROR(IF(AND((HS$33-HS35                                                                                     )&gt;(HS$33-HT$33),(HS$33-HS35                                                                                     )&lt;=0),"Join-"    &amp;HS34,""),"")
&amp;IFERROR(IF(AND((HS$33-HS35-INDEX(Sheep!$V$361:$V$368,HS34,1))&gt;(HS$33-HT$33),(HS$33-HS35-INDEX(Sheep!$V$361:$V$368,HS34,1))&lt;=0),"Scan-"  &amp;HS34,""),"")
&amp;IFERROR(IF(AND((HS$33-HS35-150                                                                            )&gt;(HS$33-HT$33),(HS$33-HS35-150                                                                             )&lt;=0),"Birth-" &amp;HS34,""),"")
&amp;IFERROR(IF(AND((HS$33-HS35-150-Sheep!$R$354                                           )&gt;(HS$33-HT$33),(HS$33-HS35-150-Sheep!$R$354                                            )&lt;=0),"Wean-"&amp;HS34,""),"")
&amp;IFERROR(IF(AND((HS$33-HS35-150-Sheep!$R$355                                           )&gt;(HS$33-HT$33),(HS$33-HS35-150-Sheep!$R$355                                            )&lt;=0),"Alt1-"   &amp;HS34,""),"")
&amp;IFERROR(IF(AND((HS$33-HS35-150-Sheep!$R$356                                           )&gt;(HS$33-HT$33),(HS$33-HS35-150-Sheep!$R$356                                            )&lt;=0),"Alt2-"   &amp;HS34,""),"")</f>
        <v/>
      </c>
      <c r="HT36" s="266" t="str">
        <f xml:space="preserve">                    IF(AND((HT$33                                  -Sheep!$N$251                               )&gt;(HT$33-HU$33),(HT$33                                  -Sheep!$N$251                                )&lt;=0),"Born","")
&amp;                   IF(AND((HT$33-Sheep!$R$354-Sheep!$N$251                                )&gt;(HT$33-HU$33),(HT$33-Sheep!$R$354-Sheep!$N$251                                )&lt;=0),"WeanStd","")
&amp;                   IF(AND((HT$33-Sheep!$R$355-Sheep!$N$251                                )&gt;(HT$33-HU$33),(HT$33-Sheep!$R$355-Sheep!$N$251                                )&lt;=0),"WeanAlt1","")
&amp;                   IF(AND((HT$33-Sheep!$R$356-Sheep!$N$251                                )&gt;(HT$33-HU$33),(HT$33-Sheep!$R$356-Sheep!$N$251                                )&lt;=0),"WeanAlt2","")
&amp;IFERROR(IF(AND((HT$33-HT35                                                                                     )&gt;(HT$33-HU$33),(HT$33-HT35                                                                                     )&lt;=0),"Join-"    &amp;HT34,""),"")
&amp;IFERROR(IF(AND((HT$33-HT35-INDEX(Sheep!$V$361:$V$368,HT34,1))&gt;(HT$33-HU$33),(HT$33-HT35-INDEX(Sheep!$V$361:$V$368,HT34,1))&lt;=0),"Scan-"  &amp;HT34,""),"")
&amp;IFERROR(IF(AND((HT$33-HT35-150                                                                            )&gt;(HT$33-HU$33),(HT$33-HT35-150                                                                             )&lt;=0),"Birth-" &amp;HT34,""),"")
&amp;IFERROR(IF(AND((HT$33-HT35-150-Sheep!$R$354                                           )&gt;(HT$33-HU$33),(HT$33-HT35-150-Sheep!$R$354                                            )&lt;=0),"Wean-"&amp;HT34,""),"")
&amp;IFERROR(IF(AND((HT$33-HT35-150-Sheep!$R$355                                           )&gt;(HT$33-HU$33),(HT$33-HT35-150-Sheep!$R$355                                            )&lt;=0),"Alt1-"   &amp;HT34,""),"")
&amp;IFERROR(IF(AND((HT$33-HT35-150-Sheep!$R$356                                           )&gt;(HT$33-HU$33),(HT$33-HT35-150-Sheep!$R$356                                            )&lt;=0),"Alt2-"   &amp;HT34,""),"")</f>
        <v/>
      </c>
      <c r="HU36" s="266" t="str">
        <f xml:space="preserve">                    IF(AND((HU$33                                  -Sheep!$N$251                               )&gt;(HU$33-HV$33),(HU$33                                  -Sheep!$N$251                                )&lt;=0),"Born","")
&amp;                   IF(AND((HU$33-Sheep!$R$354-Sheep!$N$251                                )&gt;(HU$33-HV$33),(HU$33-Sheep!$R$354-Sheep!$N$251                                )&lt;=0),"WeanStd","")
&amp;                   IF(AND((HU$33-Sheep!$R$355-Sheep!$N$251                                )&gt;(HU$33-HV$33),(HU$33-Sheep!$R$355-Sheep!$N$251                                )&lt;=0),"WeanAlt1","")
&amp;                   IF(AND((HU$33-Sheep!$R$356-Sheep!$N$251                                )&gt;(HU$33-HV$33),(HU$33-Sheep!$R$356-Sheep!$N$251                                )&lt;=0),"WeanAlt2","")
&amp;IFERROR(IF(AND((HU$33-HU35                                                                                     )&gt;(HU$33-HV$33),(HU$33-HU35                                                                                     )&lt;=0),"Join-"    &amp;HU34,""),"")
&amp;IFERROR(IF(AND((HU$33-HU35-INDEX(Sheep!$V$361:$V$368,HU34,1))&gt;(HU$33-HV$33),(HU$33-HU35-INDEX(Sheep!$V$361:$V$368,HU34,1))&lt;=0),"Scan-"  &amp;HU34,""),"")
&amp;IFERROR(IF(AND((HU$33-HU35-150                                                                            )&gt;(HU$33-HV$33),(HU$33-HU35-150                                                                             )&lt;=0),"Birth-" &amp;HU34,""),"")
&amp;IFERROR(IF(AND((HU$33-HU35-150-Sheep!$R$354                                           )&gt;(HU$33-HV$33),(HU$33-HU35-150-Sheep!$R$354                                            )&lt;=0),"Wean-"&amp;HU34,""),"")
&amp;IFERROR(IF(AND((HU$33-HU35-150-Sheep!$R$355                                           )&gt;(HU$33-HV$33),(HU$33-HU35-150-Sheep!$R$355                                            )&lt;=0),"Alt1-"   &amp;HU34,""),"")
&amp;IFERROR(IF(AND((HU$33-HU35-150-Sheep!$R$356                                           )&gt;(HU$33-HV$33),(HU$33-HU35-150-Sheep!$R$356                                            )&lt;=0),"Alt2-"   &amp;HU34,""),"")</f>
        <v/>
      </c>
      <c r="HV36" s="266" t="str">
        <f xml:space="preserve">                    IF(AND((HV$33                                  -Sheep!$N$251                               )&gt;(HV$33-HW$33),(HV$33                                  -Sheep!$N$251                                )&lt;=0),"Born","")
&amp;                   IF(AND((HV$33-Sheep!$R$354-Sheep!$N$251                                )&gt;(HV$33-HW$33),(HV$33-Sheep!$R$354-Sheep!$N$251                                )&lt;=0),"WeanStd","")
&amp;                   IF(AND((HV$33-Sheep!$R$355-Sheep!$N$251                                )&gt;(HV$33-HW$33),(HV$33-Sheep!$R$355-Sheep!$N$251                                )&lt;=0),"WeanAlt1","")
&amp;                   IF(AND((HV$33-Sheep!$R$356-Sheep!$N$251                                )&gt;(HV$33-HW$33),(HV$33-Sheep!$R$356-Sheep!$N$251                                )&lt;=0),"WeanAlt2","")
&amp;IFERROR(IF(AND((HV$33-HV35                                                                                     )&gt;(HV$33-HW$33),(HV$33-HV35                                                                                     )&lt;=0),"Join-"    &amp;HV34,""),"")
&amp;IFERROR(IF(AND((HV$33-HV35-INDEX(Sheep!$V$361:$V$368,HV34,1))&gt;(HV$33-HW$33),(HV$33-HV35-INDEX(Sheep!$V$361:$V$368,HV34,1))&lt;=0),"Scan-"  &amp;HV34,""),"")
&amp;IFERROR(IF(AND((HV$33-HV35-150                                                                            )&gt;(HV$33-HW$33),(HV$33-HV35-150                                                                             )&lt;=0),"Birth-" &amp;HV34,""),"")
&amp;IFERROR(IF(AND((HV$33-HV35-150-Sheep!$R$354                                           )&gt;(HV$33-HW$33),(HV$33-HV35-150-Sheep!$R$354                                            )&lt;=0),"Wean-"&amp;HV34,""),"")
&amp;IFERROR(IF(AND((HV$33-HV35-150-Sheep!$R$355                                           )&gt;(HV$33-HW$33),(HV$33-HV35-150-Sheep!$R$355                                            )&lt;=0),"Alt1-"   &amp;HV34,""),"")
&amp;IFERROR(IF(AND((HV$33-HV35-150-Sheep!$R$356                                           )&gt;(HV$33-HW$33),(HV$33-HV35-150-Sheep!$R$356                                            )&lt;=0),"Alt2-"   &amp;HV34,""),"")</f>
        <v/>
      </c>
      <c r="HW36" s="266" t="str">
        <f xml:space="preserve">                    IF(AND((HW$33                                  -Sheep!$N$251                               )&gt;(HW$33-HX$33),(HW$33                                  -Sheep!$N$251                                )&lt;=0),"Born","")
&amp;                   IF(AND((HW$33-Sheep!$R$354-Sheep!$N$251                                )&gt;(HW$33-HX$33),(HW$33-Sheep!$R$354-Sheep!$N$251                                )&lt;=0),"WeanStd","")
&amp;                   IF(AND((HW$33-Sheep!$R$355-Sheep!$N$251                                )&gt;(HW$33-HX$33),(HW$33-Sheep!$R$355-Sheep!$N$251                                )&lt;=0),"WeanAlt1","")
&amp;                   IF(AND((HW$33-Sheep!$R$356-Sheep!$N$251                                )&gt;(HW$33-HX$33),(HW$33-Sheep!$R$356-Sheep!$N$251                                )&lt;=0),"WeanAlt2","")
&amp;IFERROR(IF(AND((HW$33-HW35                                                                                     )&gt;(HW$33-HX$33),(HW$33-HW35                                                                                     )&lt;=0),"Join-"    &amp;HW34,""),"")
&amp;IFERROR(IF(AND((HW$33-HW35-INDEX(Sheep!$V$361:$V$368,HW34,1))&gt;(HW$33-HX$33),(HW$33-HW35-INDEX(Sheep!$V$361:$V$368,HW34,1))&lt;=0),"Scan-"  &amp;HW34,""),"")
&amp;IFERROR(IF(AND((HW$33-HW35-150                                                                            )&gt;(HW$33-HX$33),(HW$33-HW35-150                                                                             )&lt;=0),"Birth-" &amp;HW34,""),"")
&amp;IFERROR(IF(AND((HW$33-HW35-150-Sheep!$R$354                                           )&gt;(HW$33-HX$33),(HW$33-HW35-150-Sheep!$R$354                                            )&lt;=0),"Wean-"&amp;HW34,""),"")
&amp;IFERROR(IF(AND((HW$33-HW35-150-Sheep!$R$355                                           )&gt;(HW$33-HX$33),(HW$33-HW35-150-Sheep!$R$355                                            )&lt;=0),"Alt1-"   &amp;HW34,""),"")
&amp;IFERROR(IF(AND((HW$33-HW35-150-Sheep!$R$356                                           )&gt;(HW$33-HX$33),(HW$33-HW35-150-Sheep!$R$356                                            )&lt;=0),"Alt2-"   &amp;HW34,""),"")</f>
        <v/>
      </c>
      <c r="HX36" s="266" t="str">
        <f xml:space="preserve">                    IF(AND((HX$33                                  -Sheep!$N$251                               )&gt;(HX$33-HY$33),(HX$33                                  -Sheep!$N$251                                )&lt;=0),"Born","")
&amp;                   IF(AND((HX$33-Sheep!$R$354-Sheep!$N$251                                )&gt;(HX$33-HY$33),(HX$33-Sheep!$R$354-Sheep!$N$251                                )&lt;=0),"WeanStd","")
&amp;                   IF(AND((HX$33-Sheep!$R$355-Sheep!$N$251                                )&gt;(HX$33-HY$33),(HX$33-Sheep!$R$355-Sheep!$N$251                                )&lt;=0),"WeanAlt1","")
&amp;                   IF(AND((HX$33-Sheep!$R$356-Sheep!$N$251                                )&gt;(HX$33-HY$33),(HX$33-Sheep!$R$356-Sheep!$N$251                                )&lt;=0),"WeanAlt2","")
&amp;IFERROR(IF(AND((HX$33-HX35                                                                                     )&gt;(HX$33-HY$33),(HX$33-HX35                                                                                     )&lt;=0),"Join-"    &amp;HX34,""),"")
&amp;IFERROR(IF(AND((HX$33-HX35-INDEX(Sheep!$V$361:$V$368,HX34,1))&gt;(HX$33-HY$33),(HX$33-HX35-INDEX(Sheep!$V$361:$V$368,HX34,1))&lt;=0),"Scan-"  &amp;HX34,""),"")
&amp;IFERROR(IF(AND((HX$33-HX35-150                                                                            )&gt;(HX$33-HY$33),(HX$33-HX35-150                                                                             )&lt;=0),"Birth-" &amp;HX34,""),"")
&amp;IFERROR(IF(AND((HX$33-HX35-150-Sheep!$R$354                                           )&gt;(HX$33-HY$33),(HX$33-HX35-150-Sheep!$R$354                                            )&lt;=0),"Wean-"&amp;HX34,""),"")
&amp;IFERROR(IF(AND((HX$33-HX35-150-Sheep!$R$355                                           )&gt;(HX$33-HY$33),(HX$33-HX35-150-Sheep!$R$355                                            )&lt;=0),"Alt1-"   &amp;HX34,""),"")
&amp;IFERROR(IF(AND((HX$33-HX35-150-Sheep!$R$356                                           )&gt;(HX$33-HY$33),(HX$33-HX35-150-Sheep!$R$356                                            )&lt;=0),"Alt2-"   &amp;HX34,""),"")</f>
        <v/>
      </c>
      <c r="HY36" s="266" t="str">
        <f xml:space="preserve">                    IF(AND((HY$33                                  -Sheep!$N$251                               )&gt;(HY$33-HZ$33),(HY$33                                  -Sheep!$N$251                                )&lt;=0),"Born","")
&amp;                   IF(AND((HY$33-Sheep!$R$354-Sheep!$N$251                                )&gt;(HY$33-HZ$33),(HY$33-Sheep!$R$354-Sheep!$N$251                                )&lt;=0),"WeanStd","")
&amp;                   IF(AND((HY$33-Sheep!$R$355-Sheep!$N$251                                )&gt;(HY$33-HZ$33),(HY$33-Sheep!$R$355-Sheep!$N$251                                )&lt;=0),"WeanAlt1","")
&amp;                   IF(AND((HY$33-Sheep!$R$356-Sheep!$N$251                                )&gt;(HY$33-HZ$33),(HY$33-Sheep!$R$356-Sheep!$N$251                                )&lt;=0),"WeanAlt2","")
&amp;IFERROR(IF(AND((HY$33-HY35                                                                                     )&gt;(HY$33-HZ$33),(HY$33-HY35                                                                                     )&lt;=0),"Join-"    &amp;HY34,""),"")
&amp;IFERROR(IF(AND((HY$33-HY35-INDEX(Sheep!$V$361:$V$368,HY34,1))&gt;(HY$33-HZ$33),(HY$33-HY35-INDEX(Sheep!$V$361:$V$368,HY34,1))&lt;=0),"Scan-"  &amp;HY34,""),"")
&amp;IFERROR(IF(AND((HY$33-HY35-150                                                                            )&gt;(HY$33-HZ$33),(HY$33-HY35-150                                                                             )&lt;=0),"Birth-" &amp;HY34,""),"")
&amp;IFERROR(IF(AND((HY$33-HY35-150-Sheep!$R$354                                           )&gt;(HY$33-HZ$33),(HY$33-HY35-150-Sheep!$R$354                                            )&lt;=0),"Wean-"&amp;HY34,""),"")
&amp;IFERROR(IF(AND((HY$33-HY35-150-Sheep!$R$355                                           )&gt;(HY$33-HZ$33),(HY$33-HY35-150-Sheep!$R$355                                            )&lt;=0),"Alt1-"   &amp;HY34,""),"")
&amp;IFERROR(IF(AND((HY$33-HY35-150-Sheep!$R$356                                           )&gt;(HY$33-HZ$33),(HY$33-HY35-150-Sheep!$R$356                                            )&lt;=0),"Alt2-"   &amp;HY34,""),"")</f>
        <v/>
      </c>
      <c r="HZ36" s="266" t="str">
        <f xml:space="preserve">                    IF(AND((HZ$33                                  -Sheep!$N$251                               )&gt;(HZ$33-IA$33),(HZ$33                                  -Sheep!$N$251                                )&lt;=0),"Born","")
&amp;                   IF(AND((HZ$33-Sheep!$R$354-Sheep!$N$251                                )&gt;(HZ$33-IA$33),(HZ$33-Sheep!$R$354-Sheep!$N$251                                )&lt;=0),"WeanStd","")
&amp;                   IF(AND((HZ$33-Sheep!$R$355-Sheep!$N$251                                )&gt;(HZ$33-IA$33),(HZ$33-Sheep!$R$355-Sheep!$N$251                                )&lt;=0),"WeanAlt1","")
&amp;                   IF(AND((HZ$33-Sheep!$R$356-Sheep!$N$251                                )&gt;(HZ$33-IA$33),(HZ$33-Sheep!$R$356-Sheep!$N$251                                )&lt;=0),"WeanAlt2","")
&amp;IFERROR(IF(AND((HZ$33-HZ35                                                                                     )&gt;(HZ$33-IA$33),(HZ$33-HZ35                                                                                     )&lt;=0),"Join-"    &amp;HZ34,""),"")
&amp;IFERROR(IF(AND((HZ$33-HZ35-INDEX(Sheep!$V$361:$V$368,HZ34,1))&gt;(HZ$33-IA$33),(HZ$33-HZ35-INDEX(Sheep!$V$361:$V$368,HZ34,1))&lt;=0),"Scan-"  &amp;HZ34,""),"")
&amp;IFERROR(IF(AND((HZ$33-HZ35-150                                                                            )&gt;(HZ$33-IA$33),(HZ$33-HZ35-150                                                                             )&lt;=0),"Birth-" &amp;HZ34,""),"")
&amp;IFERROR(IF(AND((HZ$33-HZ35-150-Sheep!$R$354                                           )&gt;(HZ$33-IA$33),(HZ$33-HZ35-150-Sheep!$R$354                                            )&lt;=0),"Wean-"&amp;HZ34,""),"")
&amp;IFERROR(IF(AND((HZ$33-HZ35-150-Sheep!$R$355                                           )&gt;(HZ$33-IA$33),(HZ$33-HZ35-150-Sheep!$R$355                                            )&lt;=0),"Alt1-"   &amp;HZ34,""),"")
&amp;IFERROR(IF(AND((HZ$33-HZ35-150-Sheep!$R$356                                           )&gt;(HZ$33-IA$33),(HZ$33-HZ35-150-Sheep!$R$356                                            )&lt;=0),"Alt2-"   &amp;HZ34,""),"")</f>
        <v/>
      </c>
      <c r="IA36" s="266" t="str">
        <f xml:space="preserve">                    IF(AND((IA$33                                  -Sheep!$N$251                               )&gt;(IA$33-IB$33),(IA$33                                  -Sheep!$N$251                                )&lt;=0),"Born","")
&amp;                   IF(AND((IA$33-Sheep!$R$354-Sheep!$N$251                                )&gt;(IA$33-IB$33),(IA$33-Sheep!$R$354-Sheep!$N$251                                )&lt;=0),"WeanStd","")
&amp;                   IF(AND((IA$33-Sheep!$R$355-Sheep!$N$251                                )&gt;(IA$33-IB$33),(IA$33-Sheep!$R$355-Sheep!$N$251                                )&lt;=0),"WeanAlt1","")
&amp;                   IF(AND((IA$33-Sheep!$R$356-Sheep!$N$251                                )&gt;(IA$33-IB$33),(IA$33-Sheep!$R$356-Sheep!$N$251                                )&lt;=0),"WeanAlt2","")
&amp;IFERROR(IF(AND((IA$33-IA35                                                                                     )&gt;(IA$33-IB$33),(IA$33-IA35                                                                                     )&lt;=0),"Join-"    &amp;IA34,""),"")
&amp;IFERROR(IF(AND((IA$33-IA35-INDEX(Sheep!$V$361:$V$368,IA34,1))&gt;(IA$33-IB$33),(IA$33-IA35-INDEX(Sheep!$V$361:$V$368,IA34,1))&lt;=0),"Scan-"  &amp;IA34,""),"")
&amp;IFERROR(IF(AND((IA$33-IA35-150                                                                            )&gt;(IA$33-IB$33),(IA$33-IA35-150                                                                             )&lt;=0),"Birth-" &amp;IA34,""),"")
&amp;IFERROR(IF(AND((IA$33-IA35-150-Sheep!$R$354                                           )&gt;(IA$33-IB$33),(IA$33-IA35-150-Sheep!$R$354                                            )&lt;=0),"Wean-"&amp;IA34,""),"")
&amp;IFERROR(IF(AND((IA$33-IA35-150-Sheep!$R$355                                           )&gt;(IA$33-IB$33),(IA$33-IA35-150-Sheep!$R$355                                            )&lt;=0),"Alt1-"   &amp;IA34,""),"")
&amp;IFERROR(IF(AND((IA$33-IA35-150-Sheep!$R$356                                           )&gt;(IA$33-IB$33),(IA$33-IA35-150-Sheep!$R$356                                            )&lt;=0),"Alt2-"   &amp;IA34,""),"")</f>
        <v/>
      </c>
      <c r="IB36" s="266" t="str">
        <f xml:space="preserve">                    IF(AND((IB$33                                  -Sheep!$N$251                               )&gt;(IB$33-IC$33),(IB$33                                  -Sheep!$N$251                                )&lt;=0),"Born","")
&amp;                   IF(AND((IB$33-Sheep!$R$354-Sheep!$N$251                                )&gt;(IB$33-IC$33),(IB$33-Sheep!$R$354-Sheep!$N$251                                )&lt;=0),"WeanStd","")
&amp;                   IF(AND((IB$33-Sheep!$R$355-Sheep!$N$251                                )&gt;(IB$33-IC$33),(IB$33-Sheep!$R$355-Sheep!$N$251                                )&lt;=0),"WeanAlt1","")
&amp;                   IF(AND((IB$33-Sheep!$R$356-Sheep!$N$251                                )&gt;(IB$33-IC$33),(IB$33-Sheep!$R$356-Sheep!$N$251                                )&lt;=0),"WeanAlt2","")
&amp;IFERROR(IF(AND((IB$33-IB35                                                                                     )&gt;(IB$33-IC$33),(IB$33-IB35                                                                                     )&lt;=0),"Join-"    &amp;IB34,""),"")
&amp;IFERROR(IF(AND((IB$33-IB35-INDEX(Sheep!$V$361:$V$368,IB34,1))&gt;(IB$33-IC$33),(IB$33-IB35-INDEX(Sheep!$V$361:$V$368,IB34,1))&lt;=0),"Scan-"  &amp;IB34,""),"")
&amp;IFERROR(IF(AND((IB$33-IB35-150                                                                            )&gt;(IB$33-IC$33),(IB$33-IB35-150                                                                             )&lt;=0),"Birth-" &amp;IB34,""),"")
&amp;IFERROR(IF(AND((IB$33-IB35-150-Sheep!$R$354                                           )&gt;(IB$33-IC$33),(IB$33-IB35-150-Sheep!$R$354                                            )&lt;=0),"Wean-"&amp;IB34,""),"")
&amp;IFERROR(IF(AND((IB$33-IB35-150-Sheep!$R$355                                           )&gt;(IB$33-IC$33),(IB$33-IB35-150-Sheep!$R$355                                            )&lt;=0),"Alt1-"   &amp;IB34,""),"")
&amp;IFERROR(IF(AND((IB$33-IB35-150-Sheep!$R$356                                           )&gt;(IB$33-IC$33),(IB$33-IB35-150-Sheep!$R$356                                            )&lt;=0),"Alt2-"   &amp;IB34,""),"")</f>
        <v/>
      </c>
      <c r="IC36" s="266" t="str">
        <f xml:space="preserve">                    IF(AND((IC$33                                  -Sheep!$N$251                               )&gt;(IC$33-ID$33),(IC$33                                  -Sheep!$N$251                                )&lt;=0),"Born","")
&amp;                   IF(AND((IC$33-Sheep!$R$354-Sheep!$N$251                                )&gt;(IC$33-ID$33),(IC$33-Sheep!$R$354-Sheep!$N$251                                )&lt;=0),"WeanStd","")
&amp;                   IF(AND((IC$33-Sheep!$R$355-Sheep!$N$251                                )&gt;(IC$33-ID$33),(IC$33-Sheep!$R$355-Sheep!$N$251                                )&lt;=0),"WeanAlt1","")
&amp;                   IF(AND((IC$33-Sheep!$R$356-Sheep!$N$251                                )&gt;(IC$33-ID$33),(IC$33-Sheep!$R$356-Sheep!$N$251                                )&lt;=0),"WeanAlt2","")
&amp;IFERROR(IF(AND((IC$33-IC35                                                                                     )&gt;(IC$33-ID$33),(IC$33-IC35                                                                                     )&lt;=0),"Join-"    &amp;IC34,""),"")
&amp;IFERROR(IF(AND((IC$33-IC35-INDEX(Sheep!$V$361:$V$368,IC34,1))&gt;(IC$33-ID$33),(IC$33-IC35-INDEX(Sheep!$V$361:$V$368,IC34,1))&lt;=0),"Scan-"  &amp;IC34,""),"")
&amp;IFERROR(IF(AND((IC$33-IC35-150                                                                            )&gt;(IC$33-ID$33),(IC$33-IC35-150                                                                             )&lt;=0),"Birth-" &amp;IC34,""),"")
&amp;IFERROR(IF(AND((IC$33-IC35-150-Sheep!$R$354                                           )&gt;(IC$33-ID$33),(IC$33-IC35-150-Sheep!$R$354                                            )&lt;=0),"Wean-"&amp;IC34,""),"")
&amp;IFERROR(IF(AND((IC$33-IC35-150-Sheep!$R$355                                           )&gt;(IC$33-ID$33),(IC$33-IC35-150-Sheep!$R$355                                            )&lt;=0),"Alt1-"   &amp;IC34,""),"")
&amp;IFERROR(IF(AND((IC$33-IC35-150-Sheep!$R$356                                           )&gt;(IC$33-ID$33),(IC$33-IC35-150-Sheep!$R$356                                            )&lt;=0),"Alt2-"   &amp;IC34,""),"")</f>
        <v>Birth-4</v>
      </c>
      <c r="ID36" s="266" t="str">
        <f xml:space="preserve">                    IF(AND((ID$33                                  -Sheep!$N$251                               )&gt;(ID$33-IE$33),(ID$33                                  -Sheep!$N$251                                )&lt;=0),"Born","")
&amp;                   IF(AND((ID$33-Sheep!$R$354-Sheep!$N$251                                )&gt;(ID$33-IE$33),(ID$33-Sheep!$R$354-Sheep!$N$251                                )&lt;=0),"WeanStd","")
&amp;                   IF(AND((ID$33-Sheep!$R$355-Sheep!$N$251                                )&gt;(ID$33-IE$33),(ID$33-Sheep!$R$355-Sheep!$N$251                                )&lt;=0),"WeanAlt1","")
&amp;                   IF(AND((ID$33-Sheep!$R$356-Sheep!$N$251                                )&gt;(ID$33-IE$33),(ID$33-Sheep!$R$356-Sheep!$N$251                                )&lt;=0),"WeanAlt2","")
&amp;IFERROR(IF(AND((ID$33-ID35                                                                                     )&gt;(ID$33-IE$33),(ID$33-ID35                                                                                     )&lt;=0),"Join-"    &amp;ID34,""),"")
&amp;IFERROR(IF(AND((ID$33-ID35-INDEX(Sheep!$V$361:$V$368,ID34,1))&gt;(ID$33-IE$33),(ID$33-ID35-INDEX(Sheep!$V$361:$V$368,ID34,1))&lt;=0),"Scan-"  &amp;ID34,""),"")
&amp;IFERROR(IF(AND((ID$33-ID35-150                                                                            )&gt;(ID$33-IE$33),(ID$33-ID35-150                                                                             )&lt;=0),"Birth-" &amp;ID34,""),"")
&amp;IFERROR(IF(AND((ID$33-ID35-150-Sheep!$R$354                                           )&gt;(ID$33-IE$33),(ID$33-ID35-150-Sheep!$R$354                                            )&lt;=0),"Wean-"&amp;ID34,""),"")
&amp;IFERROR(IF(AND((ID$33-ID35-150-Sheep!$R$355                                           )&gt;(ID$33-IE$33),(ID$33-ID35-150-Sheep!$R$355                                            )&lt;=0),"Alt1-"   &amp;ID34,""),"")
&amp;IFERROR(IF(AND((ID$33-ID35-150-Sheep!$R$356                                           )&gt;(ID$33-IE$33),(ID$33-ID35-150-Sheep!$R$356                                            )&lt;=0),"Alt2-"   &amp;ID34,""),"")</f>
        <v/>
      </c>
      <c r="IE36" s="266" t="str">
        <f xml:space="preserve">                    IF(AND((IE$33                                  -Sheep!$N$251                               )&gt;(IE$33-IF$33),(IE$33                                  -Sheep!$N$251                                )&lt;=0),"Born","")
&amp;                   IF(AND((IE$33-Sheep!$R$354-Sheep!$N$251                                )&gt;(IE$33-IF$33),(IE$33-Sheep!$R$354-Sheep!$N$251                                )&lt;=0),"WeanStd","")
&amp;                   IF(AND((IE$33-Sheep!$R$355-Sheep!$N$251                                )&gt;(IE$33-IF$33),(IE$33-Sheep!$R$355-Sheep!$N$251                                )&lt;=0),"WeanAlt1","")
&amp;                   IF(AND((IE$33-Sheep!$R$356-Sheep!$N$251                                )&gt;(IE$33-IF$33),(IE$33-Sheep!$R$356-Sheep!$N$251                                )&lt;=0),"WeanAlt2","")
&amp;IFERROR(IF(AND((IE$33-IE35                                                                                     )&gt;(IE$33-IF$33),(IE$33-IE35                                                                                     )&lt;=0),"Join-"    &amp;IE34,""),"")
&amp;IFERROR(IF(AND((IE$33-IE35-INDEX(Sheep!$V$361:$V$368,IE34,1))&gt;(IE$33-IF$33),(IE$33-IE35-INDEX(Sheep!$V$361:$V$368,IE34,1))&lt;=0),"Scan-"  &amp;IE34,""),"")
&amp;IFERROR(IF(AND((IE$33-IE35-150                                                                            )&gt;(IE$33-IF$33),(IE$33-IE35-150                                                                             )&lt;=0),"Birth-" &amp;IE34,""),"")
&amp;IFERROR(IF(AND((IE$33-IE35-150-Sheep!$R$354                                           )&gt;(IE$33-IF$33),(IE$33-IE35-150-Sheep!$R$354                                            )&lt;=0),"Wean-"&amp;IE34,""),"")
&amp;IFERROR(IF(AND((IE$33-IE35-150-Sheep!$R$355                                           )&gt;(IE$33-IF$33),(IE$33-IE35-150-Sheep!$R$355                                            )&lt;=0),"Alt1-"   &amp;IE34,""),"")
&amp;IFERROR(IF(AND((IE$33-IE35-150-Sheep!$R$356                                           )&gt;(IE$33-IF$33),(IE$33-IE35-150-Sheep!$R$356                                            )&lt;=0),"Alt2-"   &amp;IE34,""),"")</f>
        <v/>
      </c>
      <c r="IF36" s="266" t="str">
        <f xml:space="preserve">                    IF(AND((IF$33                                  -Sheep!$N$251                               )&gt;(IF$33-IG$33),(IF$33                                  -Sheep!$N$251                                )&lt;=0),"Born","")
&amp;                   IF(AND((IF$33-Sheep!$R$354-Sheep!$N$251                                )&gt;(IF$33-IG$33),(IF$33-Sheep!$R$354-Sheep!$N$251                                )&lt;=0),"WeanStd","")
&amp;                   IF(AND((IF$33-Sheep!$R$355-Sheep!$N$251                                )&gt;(IF$33-IG$33),(IF$33-Sheep!$R$355-Sheep!$N$251                                )&lt;=0),"WeanAlt1","")
&amp;                   IF(AND((IF$33-Sheep!$R$356-Sheep!$N$251                                )&gt;(IF$33-IG$33),(IF$33-Sheep!$R$356-Sheep!$N$251                                )&lt;=0),"WeanAlt2","")
&amp;IFERROR(IF(AND((IF$33-IF35                                                                                     )&gt;(IF$33-IG$33),(IF$33-IF35                                                                                     )&lt;=0),"Join-"    &amp;IF34,""),"")
&amp;IFERROR(IF(AND((IF$33-IF35-INDEX(Sheep!$V$361:$V$368,IF34,1))&gt;(IF$33-IG$33),(IF$33-IF35-INDEX(Sheep!$V$361:$V$368,IF34,1))&lt;=0),"Scan-"  &amp;IF34,""),"")
&amp;IFERROR(IF(AND((IF$33-IF35-150                                                                            )&gt;(IF$33-IG$33),(IF$33-IF35-150                                                                             )&lt;=0),"Birth-" &amp;IF34,""),"")
&amp;IFERROR(IF(AND((IF$33-IF35-150-Sheep!$R$354                                           )&gt;(IF$33-IG$33),(IF$33-IF35-150-Sheep!$R$354                                            )&lt;=0),"Wean-"&amp;IF34,""),"")
&amp;IFERROR(IF(AND((IF$33-IF35-150-Sheep!$R$355                                           )&gt;(IF$33-IG$33),(IF$33-IF35-150-Sheep!$R$355                                            )&lt;=0),"Alt1-"   &amp;IF34,""),"")
&amp;IFERROR(IF(AND((IF$33-IF35-150-Sheep!$R$356                                           )&gt;(IF$33-IG$33),(IF$33-IF35-150-Sheep!$R$356                                            )&lt;=0),"Alt2-"   &amp;IF34,""),"")</f>
        <v/>
      </c>
      <c r="IG36" s="266" t="str">
        <f xml:space="preserve">                    IF(AND((IG$33                                  -Sheep!$N$251                               )&gt;(IG$33-IH$33),(IG$33                                  -Sheep!$N$251                                )&lt;=0),"Born","")
&amp;                   IF(AND((IG$33-Sheep!$R$354-Sheep!$N$251                                )&gt;(IG$33-IH$33),(IG$33-Sheep!$R$354-Sheep!$N$251                                )&lt;=0),"WeanStd","")
&amp;                   IF(AND((IG$33-Sheep!$R$355-Sheep!$N$251                                )&gt;(IG$33-IH$33),(IG$33-Sheep!$R$355-Sheep!$N$251                                )&lt;=0),"WeanAlt1","")
&amp;                   IF(AND((IG$33-Sheep!$R$356-Sheep!$N$251                                )&gt;(IG$33-IH$33),(IG$33-Sheep!$R$356-Sheep!$N$251                                )&lt;=0),"WeanAlt2","")
&amp;IFERROR(IF(AND((IG$33-IG35                                                                                     )&gt;(IG$33-IH$33),(IG$33-IG35                                                                                     )&lt;=0),"Join-"    &amp;IG34,""),"")
&amp;IFERROR(IF(AND((IG$33-IG35-INDEX(Sheep!$V$361:$V$368,IG34,1))&gt;(IG$33-IH$33),(IG$33-IG35-INDEX(Sheep!$V$361:$V$368,IG34,1))&lt;=0),"Scan-"  &amp;IG34,""),"")
&amp;IFERROR(IF(AND((IG$33-IG35-150                                                                            )&gt;(IG$33-IH$33),(IG$33-IG35-150                                                                             )&lt;=0),"Birth-" &amp;IG34,""),"")
&amp;IFERROR(IF(AND((IG$33-IG35-150-Sheep!$R$354                                           )&gt;(IG$33-IH$33),(IG$33-IG35-150-Sheep!$R$354                                            )&lt;=0),"Wean-"&amp;IG34,""),"")
&amp;IFERROR(IF(AND((IG$33-IG35-150-Sheep!$R$355                                           )&gt;(IG$33-IH$33),(IG$33-IG35-150-Sheep!$R$355                                            )&lt;=0),"Alt1-"   &amp;IG34,""),"")
&amp;IFERROR(IF(AND((IG$33-IG35-150-Sheep!$R$356                                           )&gt;(IG$33-IH$33),(IG$33-IG35-150-Sheep!$R$356                                            )&lt;=0),"Alt2-"   &amp;IG34,""),"")</f>
        <v/>
      </c>
      <c r="IH36" s="266" t="str">
        <f xml:space="preserve">                    IF(AND((IH$33                                  -Sheep!$N$251                               )&gt;(IH$33-II$33),(IH$33                                  -Sheep!$N$251                                )&lt;=0),"Born","")
&amp;                   IF(AND((IH$33-Sheep!$R$354-Sheep!$N$251                                )&gt;(IH$33-II$33),(IH$33-Sheep!$R$354-Sheep!$N$251                                )&lt;=0),"WeanStd","")
&amp;                   IF(AND((IH$33-Sheep!$R$355-Sheep!$N$251                                )&gt;(IH$33-II$33),(IH$33-Sheep!$R$355-Sheep!$N$251                                )&lt;=0),"WeanAlt1","")
&amp;                   IF(AND((IH$33-Sheep!$R$356-Sheep!$N$251                                )&gt;(IH$33-II$33),(IH$33-Sheep!$R$356-Sheep!$N$251                                )&lt;=0),"WeanAlt2","")
&amp;IFERROR(IF(AND((IH$33-IH35                                                                                     )&gt;(IH$33-II$33),(IH$33-IH35                                                                                     )&lt;=0),"Join-"    &amp;IH34,""),"")
&amp;IFERROR(IF(AND((IH$33-IH35-INDEX(Sheep!$V$361:$V$368,IH34,1))&gt;(IH$33-II$33),(IH$33-IH35-INDEX(Sheep!$V$361:$V$368,IH34,1))&lt;=0),"Scan-"  &amp;IH34,""),"")
&amp;IFERROR(IF(AND((IH$33-IH35-150                                                                            )&gt;(IH$33-II$33),(IH$33-IH35-150                                                                             )&lt;=0),"Birth-" &amp;IH34,""),"")
&amp;IFERROR(IF(AND((IH$33-IH35-150-Sheep!$R$354                                           )&gt;(IH$33-II$33),(IH$33-IH35-150-Sheep!$R$354                                            )&lt;=0),"Wean-"&amp;IH34,""),"")
&amp;IFERROR(IF(AND((IH$33-IH35-150-Sheep!$R$355                                           )&gt;(IH$33-II$33),(IH$33-IH35-150-Sheep!$R$355                                            )&lt;=0),"Alt1-"   &amp;IH34,""),"")
&amp;IFERROR(IF(AND((IH$33-IH35-150-Sheep!$R$356                                           )&gt;(IH$33-II$33),(IH$33-IH35-150-Sheep!$R$356                                            )&lt;=0),"Alt2-"   &amp;IH34,""),"")</f>
        <v/>
      </c>
      <c r="II36" s="266" t="str">
        <f xml:space="preserve">                    IF(AND((II$33                                  -Sheep!$N$251                               )&gt;(II$33-IJ$33),(II$33                                  -Sheep!$N$251                                )&lt;=0),"Born","")
&amp;                   IF(AND((II$33-Sheep!$R$354-Sheep!$N$251                                )&gt;(II$33-IJ$33),(II$33-Sheep!$R$354-Sheep!$N$251                                )&lt;=0),"WeanStd","")
&amp;                   IF(AND((II$33-Sheep!$R$355-Sheep!$N$251                                )&gt;(II$33-IJ$33),(II$33-Sheep!$R$355-Sheep!$N$251                                )&lt;=0),"WeanAlt1","")
&amp;                   IF(AND((II$33-Sheep!$R$356-Sheep!$N$251                                )&gt;(II$33-IJ$33),(II$33-Sheep!$R$356-Sheep!$N$251                                )&lt;=0),"WeanAlt2","")
&amp;IFERROR(IF(AND((II$33-II35                                                                                     )&gt;(II$33-IJ$33),(II$33-II35                                                                                     )&lt;=0),"Join-"    &amp;II34,""),"")
&amp;IFERROR(IF(AND((II$33-II35-INDEX(Sheep!$V$361:$V$368,II34,1))&gt;(II$33-IJ$33),(II$33-II35-INDEX(Sheep!$V$361:$V$368,II34,1))&lt;=0),"Scan-"  &amp;II34,""),"")
&amp;IFERROR(IF(AND((II$33-II35-150                                                                            )&gt;(II$33-IJ$33),(II$33-II35-150                                                                             )&lt;=0),"Birth-" &amp;II34,""),"")
&amp;IFERROR(IF(AND((II$33-II35-150-Sheep!$R$354                                           )&gt;(II$33-IJ$33),(II$33-II35-150-Sheep!$R$354                                            )&lt;=0),"Wean-"&amp;II34,""),"")
&amp;IFERROR(IF(AND((II$33-II35-150-Sheep!$R$355                                           )&gt;(II$33-IJ$33),(II$33-II35-150-Sheep!$R$355                                            )&lt;=0),"Alt1-"   &amp;II34,""),"")
&amp;IFERROR(IF(AND((II$33-II35-150-Sheep!$R$356                                           )&gt;(II$33-IJ$33),(II$33-II35-150-Sheep!$R$356                                            )&lt;=0),"Alt2-"   &amp;II34,""),"")</f>
        <v/>
      </c>
      <c r="IJ36" s="266" t="str">
        <f xml:space="preserve">                    IF(AND((IJ$33                                  -Sheep!$N$251                               )&gt;(IJ$33-IK$33),(IJ$33                                  -Sheep!$N$251                                )&lt;=0),"Born","")
&amp;                   IF(AND((IJ$33-Sheep!$R$354-Sheep!$N$251                                )&gt;(IJ$33-IK$33),(IJ$33-Sheep!$R$354-Sheep!$N$251                                )&lt;=0),"WeanStd","")
&amp;                   IF(AND((IJ$33-Sheep!$R$355-Sheep!$N$251                                )&gt;(IJ$33-IK$33),(IJ$33-Sheep!$R$355-Sheep!$N$251                                )&lt;=0),"WeanAlt1","")
&amp;                   IF(AND((IJ$33-Sheep!$R$356-Sheep!$N$251                                )&gt;(IJ$33-IK$33),(IJ$33-Sheep!$R$356-Sheep!$N$251                                )&lt;=0),"WeanAlt2","")
&amp;IFERROR(IF(AND((IJ$33-IJ35                                                                                     )&gt;(IJ$33-IK$33),(IJ$33-IJ35                                                                                     )&lt;=0),"Join-"    &amp;IJ34,""),"")
&amp;IFERROR(IF(AND((IJ$33-IJ35-INDEX(Sheep!$V$361:$V$368,IJ34,1))&gt;(IJ$33-IK$33),(IJ$33-IJ35-INDEX(Sheep!$V$361:$V$368,IJ34,1))&lt;=0),"Scan-"  &amp;IJ34,""),"")
&amp;IFERROR(IF(AND((IJ$33-IJ35-150                                                                            )&gt;(IJ$33-IK$33),(IJ$33-IJ35-150                                                                             )&lt;=0),"Birth-" &amp;IJ34,""),"")
&amp;IFERROR(IF(AND((IJ$33-IJ35-150-Sheep!$R$354                                           )&gt;(IJ$33-IK$33),(IJ$33-IJ35-150-Sheep!$R$354                                            )&lt;=0),"Wean-"&amp;IJ34,""),"")
&amp;IFERROR(IF(AND((IJ$33-IJ35-150-Sheep!$R$355                                           )&gt;(IJ$33-IK$33),(IJ$33-IJ35-150-Sheep!$R$355                                            )&lt;=0),"Alt1-"   &amp;IJ34,""),"")
&amp;IFERROR(IF(AND((IJ$33-IJ35-150-Sheep!$R$356                                           )&gt;(IJ$33-IK$33),(IJ$33-IJ35-150-Sheep!$R$356                                            )&lt;=0),"Alt2-"   &amp;IJ34,""),"")</f>
        <v/>
      </c>
      <c r="IK36" s="266" t="str">
        <f xml:space="preserve">                    IF(AND((IK$33                                  -Sheep!$N$251                               )&gt;(IK$33-IL$33),(IK$33                                  -Sheep!$N$251                                )&lt;=0),"Born","")
&amp;                   IF(AND((IK$33-Sheep!$R$354-Sheep!$N$251                                )&gt;(IK$33-IL$33),(IK$33-Sheep!$R$354-Sheep!$N$251                                )&lt;=0),"WeanStd","")
&amp;                   IF(AND((IK$33-Sheep!$R$355-Sheep!$N$251                                )&gt;(IK$33-IL$33),(IK$33-Sheep!$R$355-Sheep!$N$251                                )&lt;=0),"WeanAlt1","")
&amp;                   IF(AND((IK$33-Sheep!$R$356-Sheep!$N$251                                )&gt;(IK$33-IL$33),(IK$33-Sheep!$R$356-Sheep!$N$251                                )&lt;=0),"WeanAlt2","")
&amp;IFERROR(IF(AND((IK$33-IK35                                                                                     )&gt;(IK$33-IL$33),(IK$33-IK35                                                                                     )&lt;=0),"Join-"    &amp;IK34,""),"")
&amp;IFERROR(IF(AND((IK$33-IK35-INDEX(Sheep!$V$361:$V$368,IK34,1))&gt;(IK$33-IL$33),(IK$33-IK35-INDEX(Sheep!$V$361:$V$368,IK34,1))&lt;=0),"Scan-"  &amp;IK34,""),"")
&amp;IFERROR(IF(AND((IK$33-IK35-150                                                                            )&gt;(IK$33-IL$33),(IK$33-IK35-150                                                                             )&lt;=0),"Birth-" &amp;IK34,""),"")
&amp;IFERROR(IF(AND((IK$33-IK35-150-Sheep!$R$354                                           )&gt;(IK$33-IL$33),(IK$33-IK35-150-Sheep!$R$354                                            )&lt;=0),"Wean-"&amp;IK34,""),"")
&amp;IFERROR(IF(AND((IK$33-IK35-150-Sheep!$R$355                                           )&gt;(IK$33-IL$33),(IK$33-IK35-150-Sheep!$R$355                                            )&lt;=0),"Alt1-"   &amp;IK34,""),"")
&amp;IFERROR(IF(AND((IK$33-IK35-150-Sheep!$R$356                                           )&gt;(IK$33-IL$33),(IK$33-IK35-150-Sheep!$R$356                                            )&lt;=0),"Alt2-"   &amp;IK34,""),"")</f>
        <v/>
      </c>
      <c r="IL36" s="266" t="str">
        <f xml:space="preserve">                    IF(AND((IL$33                                  -Sheep!$N$251                               )&gt;(IL$33-IM$33),(IL$33                                  -Sheep!$N$251                                )&lt;=0),"Born","")
&amp;                   IF(AND((IL$33-Sheep!$R$354-Sheep!$N$251                                )&gt;(IL$33-IM$33),(IL$33-Sheep!$R$354-Sheep!$N$251                                )&lt;=0),"WeanStd","")
&amp;                   IF(AND((IL$33-Sheep!$R$355-Sheep!$N$251                                )&gt;(IL$33-IM$33),(IL$33-Sheep!$R$355-Sheep!$N$251                                )&lt;=0),"WeanAlt1","")
&amp;                   IF(AND((IL$33-Sheep!$R$356-Sheep!$N$251                                )&gt;(IL$33-IM$33),(IL$33-Sheep!$R$356-Sheep!$N$251                                )&lt;=0),"WeanAlt2","")
&amp;IFERROR(IF(AND((IL$33-IL35                                                                                     )&gt;(IL$33-IM$33),(IL$33-IL35                                                                                     )&lt;=0),"Join-"    &amp;IL34,""),"")
&amp;IFERROR(IF(AND((IL$33-IL35-INDEX(Sheep!$V$361:$V$368,IL34,1))&gt;(IL$33-IM$33),(IL$33-IL35-INDEX(Sheep!$V$361:$V$368,IL34,1))&lt;=0),"Scan-"  &amp;IL34,""),"")
&amp;IFERROR(IF(AND((IL$33-IL35-150                                                                            )&gt;(IL$33-IM$33),(IL$33-IL35-150                                                                             )&lt;=0),"Birth-" &amp;IL34,""),"")
&amp;IFERROR(IF(AND((IL$33-IL35-150-Sheep!$R$354                                           )&gt;(IL$33-IM$33),(IL$33-IL35-150-Sheep!$R$354                                            )&lt;=0),"Wean-"&amp;IL34,""),"")
&amp;IFERROR(IF(AND((IL$33-IL35-150-Sheep!$R$355                                           )&gt;(IL$33-IM$33),(IL$33-IL35-150-Sheep!$R$355                                            )&lt;=0),"Alt1-"   &amp;IL34,""),"")
&amp;IFERROR(IF(AND((IL$33-IL35-150-Sheep!$R$356                                           )&gt;(IL$33-IM$33),(IL$33-IL35-150-Sheep!$R$356                                            )&lt;=0),"Alt2-"   &amp;IL34,""),"")</f>
        <v/>
      </c>
      <c r="IM36" s="266" t="str">
        <f xml:space="preserve">                    IF(AND((IM$33                                  -Sheep!$N$251                               )&gt;(IM$33-IN$33),(IM$33                                  -Sheep!$N$251                                )&lt;=0),"Born","")
&amp;                   IF(AND((IM$33-Sheep!$R$354-Sheep!$N$251                                )&gt;(IM$33-IN$33),(IM$33-Sheep!$R$354-Sheep!$N$251                                )&lt;=0),"WeanStd","")
&amp;                   IF(AND((IM$33-Sheep!$R$355-Sheep!$N$251                                )&gt;(IM$33-IN$33),(IM$33-Sheep!$R$355-Sheep!$N$251                                )&lt;=0),"WeanAlt1","")
&amp;                   IF(AND((IM$33-Sheep!$R$356-Sheep!$N$251                                )&gt;(IM$33-IN$33),(IM$33-Sheep!$R$356-Sheep!$N$251                                )&lt;=0),"WeanAlt2","")
&amp;IFERROR(IF(AND((IM$33-IM35                                                                                     )&gt;(IM$33-IN$33),(IM$33-IM35                                                                                     )&lt;=0),"Join-"    &amp;IM34,""),"")
&amp;IFERROR(IF(AND((IM$33-IM35-INDEX(Sheep!$V$361:$V$368,IM34,1))&gt;(IM$33-IN$33),(IM$33-IM35-INDEX(Sheep!$V$361:$V$368,IM34,1))&lt;=0),"Scan-"  &amp;IM34,""),"")
&amp;IFERROR(IF(AND((IM$33-IM35-150                                                                            )&gt;(IM$33-IN$33),(IM$33-IM35-150                                                                             )&lt;=0),"Birth-" &amp;IM34,""),"")
&amp;IFERROR(IF(AND((IM$33-IM35-150-Sheep!$R$354                                           )&gt;(IM$33-IN$33),(IM$33-IM35-150-Sheep!$R$354                                            )&lt;=0),"Wean-"&amp;IM34,""),"")
&amp;IFERROR(IF(AND((IM$33-IM35-150-Sheep!$R$355                                           )&gt;(IM$33-IN$33),(IM$33-IM35-150-Sheep!$R$355                                            )&lt;=0),"Alt1-"   &amp;IM34,""),"")
&amp;IFERROR(IF(AND((IM$33-IM35-150-Sheep!$R$356                                           )&gt;(IM$33-IN$33),(IM$33-IM35-150-Sheep!$R$356                                            )&lt;=0),"Alt2-"   &amp;IM34,""),"")</f>
        <v/>
      </c>
      <c r="IN36" s="266" t="str">
        <f xml:space="preserve">                    IF(AND((IN$33                                  -Sheep!$N$251                               )&gt;(IN$33-IO$33),(IN$33                                  -Sheep!$N$251                                )&lt;=0),"Born","")
&amp;                   IF(AND((IN$33-Sheep!$R$354-Sheep!$N$251                                )&gt;(IN$33-IO$33),(IN$33-Sheep!$R$354-Sheep!$N$251                                )&lt;=0),"WeanStd","")
&amp;                   IF(AND((IN$33-Sheep!$R$355-Sheep!$N$251                                )&gt;(IN$33-IO$33),(IN$33-Sheep!$R$355-Sheep!$N$251                                )&lt;=0),"WeanAlt1","")
&amp;                   IF(AND((IN$33-Sheep!$R$356-Sheep!$N$251                                )&gt;(IN$33-IO$33),(IN$33-Sheep!$R$356-Sheep!$N$251                                )&lt;=0),"WeanAlt2","")
&amp;IFERROR(IF(AND((IN$33-IN35                                                                                     )&gt;(IN$33-IO$33),(IN$33-IN35                                                                                     )&lt;=0),"Join-"    &amp;IN34,""),"")
&amp;IFERROR(IF(AND((IN$33-IN35-INDEX(Sheep!$V$361:$V$368,IN34,1))&gt;(IN$33-IO$33),(IN$33-IN35-INDEX(Sheep!$V$361:$V$368,IN34,1))&lt;=0),"Scan-"  &amp;IN34,""),"")
&amp;IFERROR(IF(AND((IN$33-IN35-150                                                                            )&gt;(IN$33-IO$33),(IN$33-IN35-150                                                                             )&lt;=0),"Birth-" &amp;IN34,""),"")
&amp;IFERROR(IF(AND((IN$33-IN35-150-Sheep!$R$354                                           )&gt;(IN$33-IO$33),(IN$33-IN35-150-Sheep!$R$354                                            )&lt;=0),"Wean-"&amp;IN34,""),"")
&amp;IFERROR(IF(AND((IN$33-IN35-150-Sheep!$R$355                                           )&gt;(IN$33-IO$33),(IN$33-IN35-150-Sheep!$R$355                                            )&lt;=0),"Alt1-"   &amp;IN34,""),"")
&amp;IFERROR(IF(AND((IN$33-IN35-150-Sheep!$R$356                                           )&gt;(IN$33-IO$33),(IN$33-IN35-150-Sheep!$R$356                                            )&lt;=0),"Alt2-"   &amp;IN34,""),"")</f>
        <v/>
      </c>
      <c r="IO36" s="266" t="str">
        <f xml:space="preserve">                    IF(AND((IO$33                                  -Sheep!$N$251                               )&gt;(IO$33-IP$33),(IO$33                                  -Sheep!$N$251                                )&lt;=0),"Born","")
&amp;                   IF(AND((IO$33-Sheep!$R$354-Sheep!$N$251                                )&gt;(IO$33-IP$33),(IO$33-Sheep!$R$354-Sheep!$N$251                                )&lt;=0),"WeanStd","")
&amp;                   IF(AND((IO$33-Sheep!$R$355-Sheep!$N$251                                )&gt;(IO$33-IP$33),(IO$33-Sheep!$R$355-Sheep!$N$251                                )&lt;=0),"WeanAlt1","")
&amp;                   IF(AND((IO$33-Sheep!$R$356-Sheep!$N$251                                )&gt;(IO$33-IP$33),(IO$33-Sheep!$R$356-Sheep!$N$251                                )&lt;=0),"WeanAlt2","")
&amp;IFERROR(IF(AND((IO$33-IO35                                                                                     )&gt;(IO$33-IP$33),(IO$33-IO35                                                                                     )&lt;=0),"Join-"    &amp;IO34,""),"")
&amp;IFERROR(IF(AND((IO$33-IO35-INDEX(Sheep!$V$361:$V$368,IO34,1))&gt;(IO$33-IP$33),(IO$33-IO35-INDEX(Sheep!$V$361:$V$368,IO34,1))&lt;=0),"Scan-"  &amp;IO34,""),"")
&amp;IFERROR(IF(AND((IO$33-IO35-150                                                                            )&gt;(IO$33-IP$33),(IO$33-IO35-150                                                                             )&lt;=0),"Birth-" &amp;IO34,""),"")
&amp;IFERROR(IF(AND((IO$33-IO35-150-Sheep!$R$354                                           )&gt;(IO$33-IP$33),(IO$33-IO35-150-Sheep!$R$354                                            )&lt;=0),"Wean-"&amp;IO34,""),"")
&amp;IFERROR(IF(AND((IO$33-IO35-150-Sheep!$R$355                                           )&gt;(IO$33-IP$33),(IO$33-IO35-150-Sheep!$R$355                                            )&lt;=0),"Alt1-"   &amp;IO34,""),"")
&amp;IFERROR(IF(AND((IO$33-IO35-150-Sheep!$R$356                                           )&gt;(IO$33-IP$33),(IO$33-IO35-150-Sheep!$R$356                                            )&lt;=0),"Alt2-"   &amp;IO34,""),"")</f>
        <v/>
      </c>
      <c r="IP36" s="266" t="str">
        <f xml:space="preserve">                    IF(AND((IP$33                                  -Sheep!$N$251                               )&gt;(IP$33-IQ$33),(IP$33                                  -Sheep!$N$251                                )&lt;=0),"Born","")
&amp;                   IF(AND((IP$33-Sheep!$R$354-Sheep!$N$251                                )&gt;(IP$33-IQ$33),(IP$33-Sheep!$R$354-Sheep!$N$251                                )&lt;=0),"WeanStd","")
&amp;                   IF(AND((IP$33-Sheep!$R$355-Sheep!$N$251                                )&gt;(IP$33-IQ$33),(IP$33-Sheep!$R$355-Sheep!$N$251                                )&lt;=0),"WeanAlt1","")
&amp;                   IF(AND((IP$33-Sheep!$R$356-Sheep!$N$251                                )&gt;(IP$33-IQ$33),(IP$33-Sheep!$R$356-Sheep!$N$251                                )&lt;=0),"WeanAlt2","")
&amp;IFERROR(IF(AND((IP$33-IP35                                                                                     )&gt;(IP$33-IQ$33),(IP$33-IP35                                                                                     )&lt;=0),"Join-"    &amp;IP34,""),"")
&amp;IFERROR(IF(AND((IP$33-IP35-INDEX(Sheep!$V$361:$V$368,IP34,1))&gt;(IP$33-IQ$33),(IP$33-IP35-INDEX(Sheep!$V$361:$V$368,IP34,1))&lt;=0),"Scan-"  &amp;IP34,""),"")
&amp;IFERROR(IF(AND((IP$33-IP35-150                                                                            )&gt;(IP$33-IQ$33),(IP$33-IP35-150                                                                             )&lt;=0),"Birth-" &amp;IP34,""),"")
&amp;IFERROR(IF(AND((IP$33-IP35-150-Sheep!$R$354                                           )&gt;(IP$33-IQ$33),(IP$33-IP35-150-Sheep!$R$354                                            )&lt;=0),"Wean-"&amp;IP34,""),"")
&amp;IFERROR(IF(AND((IP$33-IP35-150-Sheep!$R$355                                           )&gt;(IP$33-IQ$33),(IP$33-IP35-150-Sheep!$R$355                                            )&lt;=0),"Alt1-"   &amp;IP34,""),"")
&amp;IFERROR(IF(AND((IP$33-IP35-150-Sheep!$R$356                                           )&gt;(IP$33-IQ$33),(IP$33-IP35-150-Sheep!$R$356                                            )&lt;=0),"Alt2-"   &amp;IP34,""),"")</f>
        <v>Wean-4</v>
      </c>
      <c r="IQ36" s="266" t="str">
        <f xml:space="preserve">                    IF(AND((IQ$33                                  -Sheep!$N$251                               )&gt;(IQ$33-IR$33),(IQ$33                                  -Sheep!$N$251                                )&lt;=0),"Born","")
&amp;                   IF(AND((IQ$33-Sheep!$R$354-Sheep!$N$251                                )&gt;(IQ$33-IR$33),(IQ$33-Sheep!$R$354-Sheep!$N$251                                )&lt;=0),"WeanStd","")
&amp;                   IF(AND((IQ$33-Sheep!$R$355-Sheep!$N$251                                )&gt;(IQ$33-IR$33),(IQ$33-Sheep!$R$355-Sheep!$N$251                                )&lt;=0),"WeanAlt1","")
&amp;                   IF(AND((IQ$33-Sheep!$R$356-Sheep!$N$251                                )&gt;(IQ$33-IR$33),(IQ$33-Sheep!$R$356-Sheep!$N$251                                )&lt;=0),"WeanAlt2","")
&amp;IFERROR(IF(AND((IQ$33-IQ35                                                                                     )&gt;(IQ$33-IR$33),(IQ$33-IQ35                                                                                     )&lt;=0),"Join-"    &amp;IQ34,""),"")
&amp;IFERROR(IF(AND((IQ$33-IQ35-INDEX(Sheep!$V$361:$V$368,IQ34,1))&gt;(IQ$33-IR$33),(IQ$33-IQ35-INDEX(Sheep!$V$361:$V$368,IQ34,1))&lt;=0),"Scan-"  &amp;IQ34,""),"")
&amp;IFERROR(IF(AND((IQ$33-IQ35-150                                                                            )&gt;(IQ$33-IR$33),(IQ$33-IQ35-150                                                                             )&lt;=0),"Birth-" &amp;IQ34,""),"")
&amp;IFERROR(IF(AND((IQ$33-IQ35-150-Sheep!$R$354                                           )&gt;(IQ$33-IR$33),(IQ$33-IQ35-150-Sheep!$R$354                                            )&lt;=0),"Wean-"&amp;IQ34,""),"")
&amp;IFERROR(IF(AND((IQ$33-IQ35-150-Sheep!$R$355                                           )&gt;(IQ$33-IR$33),(IQ$33-IQ35-150-Sheep!$R$355                                            )&lt;=0),"Alt1-"   &amp;IQ34,""),"")
&amp;IFERROR(IF(AND((IQ$33-IQ35-150-Sheep!$R$356                                           )&gt;(IQ$33-IR$33),(IQ$33-IQ35-150-Sheep!$R$356                                            )&lt;=0),"Alt2-"   &amp;IQ34,""),"")</f>
        <v/>
      </c>
      <c r="IR36" s="266" t="str">
        <f xml:space="preserve">                    IF(AND((IR$33                                  -Sheep!$N$251                               )&gt;(IR$33-IS$33),(IR$33                                  -Sheep!$N$251                                )&lt;=0),"Born","")
&amp;                   IF(AND((IR$33-Sheep!$R$354-Sheep!$N$251                                )&gt;(IR$33-IS$33),(IR$33-Sheep!$R$354-Sheep!$N$251                                )&lt;=0),"WeanStd","")
&amp;                   IF(AND((IR$33-Sheep!$R$355-Sheep!$N$251                                )&gt;(IR$33-IS$33),(IR$33-Sheep!$R$355-Sheep!$N$251                                )&lt;=0),"WeanAlt1","")
&amp;                   IF(AND((IR$33-Sheep!$R$356-Sheep!$N$251                                )&gt;(IR$33-IS$33),(IR$33-Sheep!$R$356-Sheep!$N$251                                )&lt;=0),"WeanAlt2","")
&amp;IFERROR(IF(AND((IR$33-IR35                                                                                     )&gt;(IR$33-IS$33),(IR$33-IR35                                                                                     )&lt;=0),"Join-"    &amp;IR34,""),"")
&amp;IFERROR(IF(AND((IR$33-IR35-INDEX(Sheep!$V$361:$V$368,IR34,1))&gt;(IR$33-IS$33),(IR$33-IR35-INDEX(Sheep!$V$361:$V$368,IR34,1))&lt;=0),"Scan-"  &amp;IR34,""),"")
&amp;IFERROR(IF(AND((IR$33-IR35-150                                                                            )&gt;(IR$33-IS$33),(IR$33-IR35-150                                                                             )&lt;=0),"Birth-" &amp;IR34,""),"")
&amp;IFERROR(IF(AND((IR$33-IR35-150-Sheep!$R$354                                           )&gt;(IR$33-IS$33),(IR$33-IR35-150-Sheep!$R$354                                            )&lt;=0),"Wean-"&amp;IR34,""),"")
&amp;IFERROR(IF(AND((IR$33-IR35-150-Sheep!$R$355                                           )&gt;(IR$33-IS$33),(IR$33-IR35-150-Sheep!$R$355                                            )&lt;=0),"Alt1-"   &amp;IR34,""),"")
&amp;IFERROR(IF(AND((IR$33-IR35-150-Sheep!$R$356                                           )&gt;(IR$33-IS$33),(IR$33-IR35-150-Sheep!$R$356                                            )&lt;=0),"Alt2-"   &amp;IR34,""),"")</f>
        <v/>
      </c>
      <c r="IS36" s="266" t="str">
        <f xml:space="preserve">                    IF(AND((IS$33                                  -Sheep!$N$251                               )&gt;(IS$33-IT$33),(IS$33                                  -Sheep!$N$251                                )&lt;=0),"Born","")
&amp;                   IF(AND((IS$33-Sheep!$R$354-Sheep!$N$251                                )&gt;(IS$33-IT$33),(IS$33-Sheep!$R$354-Sheep!$N$251                                )&lt;=0),"WeanStd","")
&amp;                   IF(AND((IS$33-Sheep!$R$355-Sheep!$N$251                                )&gt;(IS$33-IT$33),(IS$33-Sheep!$R$355-Sheep!$N$251                                )&lt;=0),"WeanAlt1","")
&amp;                   IF(AND((IS$33-Sheep!$R$356-Sheep!$N$251                                )&gt;(IS$33-IT$33),(IS$33-Sheep!$R$356-Sheep!$N$251                                )&lt;=0),"WeanAlt2","")
&amp;IFERROR(IF(AND((IS$33-IS35                                                                                     )&gt;(IS$33-IT$33),(IS$33-IS35                                                                                     )&lt;=0),"Join-"    &amp;IS34,""),"")
&amp;IFERROR(IF(AND((IS$33-IS35-INDEX(Sheep!$V$361:$V$368,IS34,1))&gt;(IS$33-IT$33),(IS$33-IS35-INDEX(Sheep!$V$361:$V$368,IS34,1))&lt;=0),"Scan-"  &amp;IS34,""),"")
&amp;IFERROR(IF(AND((IS$33-IS35-150                                                                            )&gt;(IS$33-IT$33),(IS$33-IS35-150                                                                             )&lt;=0),"Birth-" &amp;IS34,""),"")
&amp;IFERROR(IF(AND((IS$33-IS35-150-Sheep!$R$354                                           )&gt;(IS$33-IT$33),(IS$33-IS35-150-Sheep!$R$354                                            )&lt;=0),"Wean-"&amp;IS34,""),"")
&amp;IFERROR(IF(AND((IS$33-IS35-150-Sheep!$R$355                                           )&gt;(IS$33-IT$33),(IS$33-IS35-150-Sheep!$R$355                                            )&lt;=0),"Alt1-"   &amp;IS34,""),"")
&amp;IFERROR(IF(AND((IS$33-IS35-150-Sheep!$R$356                                           )&gt;(IS$33-IT$33),(IS$33-IS35-150-Sheep!$R$356                                            )&lt;=0),"Alt2-"   &amp;IS34,""),"")</f>
        <v/>
      </c>
      <c r="IT36" s="266" t="str">
        <f xml:space="preserve">                    IF(AND((IT$33                                  -Sheep!$N$251                               )&gt;(IT$33-IU$33),(IT$33                                  -Sheep!$N$251                                )&lt;=0),"Born","")
&amp;                   IF(AND((IT$33-Sheep!$R$354-Sheep!$N$251                                )&gt;(IT$33-IU$33),(IT$33-Sheep!$R$354-Sheep!$N$251                                )&lt;=0),"WeanStd","")
&amp;                   IF(AND((IT$33-Sheep!$R$355-Sheep!$N$251                                )&gt;(IT$33-IU$33),(IT$33-Sheep!$R$355-Sheep!$N$251                                )&lt;=0),"WeanAlt1","")
&amp;                   IF(AND((IT$33-Sheep!$R$356-Sheep!$N$251                                )&gt;(IT$33-IU$33),(IT$33-Sheep!$R$356-Sheep!$N$251                                )&lt;=0),"WeanAlt2","")
&amp;IFERROR(IF(AND((IT$33-IT35                                                                                     )&gt;(IT$33-IU$33),(IT$33-IT35                                                                                     )&lt;=0),"Join-"    &amp;IT34,""),"")
&amp;IFERROR(IF(AND((IT$33-IT35-INDEX(Sheep!$V$361:$V$368,IT34,1))&gt;(IT$33-IU$33),(IT$33-IT35-INDEX(Sheep!$V$361:$V$368,IT34,1))&lt;=0),"Scan-"  &amp;IT34,""),"")
&amp;IFERROR(IF(AND((IT$33-IT35-150                                                                            )&gt;(IT$33-IU$33),(IT$33-IT35-150                                                                             )&lt;=0),"Birth-" &amp;IT34,""),"")
&amp;IFERROR(IF(AND((IT$33-IT35-150-Sheep!$R$354                                           )&gt;(IT$33-IU$33),(IT$33-IT35-150-Sheep!$R$354                                            )&lt;=0),"Wean-"&amp;IT34,""),"")
&amp;IFERROR(IF(AND((IT$33-IT35-150-Sheep!$R$355                                           )&gt;(IT$33-IU$33),(IT$33-IT35-150-Sheep!$R$355                                            )&lt;=0),"Alt1-"   &amp;IT34,""),"")
&amp;IFERROR(IF(AND((IT$33-IT35-150-Sheep!$R$356                                           )&gt;(IT$33-IU$33),(IT$33-IT35-150-Sheep!$R$356                                            )&lt;=0),"Alt2-"   &amp;IT34,""),"")</f>
        <v>Alt1-4</v>
      </c>
      <c r="IU36" s="266" t="str">
        <f xml:space="preserve">                    IF(AND((IU$33                                  -Sheep!$N$251                               )&gt;(IU$33-IV$33),(IU$33                                  -Sheep!$N$251                                )&lt;=0),"Born","")
&amp;                   IF(AND((IU$33-Sheep!$R$354-Sheep!$N$251                                )&gt;(IU$33-IV$33),(IU$33-Sheep!$R$354-Sheep!$N$251                                )&lt;=0),"WeanStd","")
&amp;                   IF(AND((IU$33-Sheep!$R$355-Sheep!$N$251                                )&gt;(IU$33-IV$33),(IU$33-Sheep!$R$355-Sheep!$N$251                                )&lt;=0),"WeanAlt1","")
&amp;                   IF(AND((IU$33-Sheep!$R$356-Sheep!$N$251                                )&gt;(IU$33-IV$33),(IU$33-Sheep!$R$356-Sheep!$N$251                                )&lt;=0),"WeanAlt2","")
&amp;IFERROR(IF(AND((IU$33-IU35                                                                                     )&gt;(IU$33-IV$33),(IU$33-IU35                                                                                     )&lt;=0),"Join-"    &amp;IU34,""),"")
&amp;IFERROR(IF(AND((IU$33-IU35-INDEX(Sheep!$V$361:$V$368,IU34,1))&gt;(IU$33-IV$33),(IU$33-IU35-INDEX(Sheep!$V$361:$V$368,IU34,1))&lt;=0),"Scan-"  &amp;IU34,""),"")
&amp;IFERROR(IF(AND((IU$33-IU35-150                                                                            )&gt;(IU$33-IV$33),(IU$33-IU35-150                                                                             )&lt;=0),"Birth-" &amp;IU34,""),"")
&amp;IFERROR(IF(AND((IU$33-IU35-150-Sheep!$R$354                                           )&gt;(IU$33-IV$33),(IU$33-IU35-150-Sheep!$R$354                                            )&lt;=0),"Wean-"&amp;IU34,""),"")
&amp;IFERROR(IF(AND((IU$33-IU35-150-Sheep!$R$355                                           )&gt;(IU$33-IV$33),(IU$33-IU35-150-Sheep!$R$355                                            )&lt;=0),"Alt1-"   &amp;IU34,""),"")
&amp;IFERROR(IF(AND((IU$33-IU35-150-Sheep!$R$356                                           )&gt;(IU$33-IV$33),(IU$33-IU35-150-Sheep!$R$356                                            )&lt;=0),"Alt2-"   &amp;IU34,""),"")</f>
        <v/>
      </c>
      <c r="IV36" s="266" t="str">
        <f xml:space="preserve">                    IF(AND((IV$33                                  -Sheep!$N$251                               )&gt;(IV$33-IW$33),(IV$33                                  -Sheep!$N$251                                )&lt;=0),"Born","")
&amp;                   IF(AND((IV$33-Sheep!$R$354-Sheep!$N$251                                )&gt;(IV$33-IW$33),(IV$33-Sheep!$R$354-Sheep!$N$251                                )&lt;=0),"WeanStd","")
&amp;                   IF(AND((IV$33-Sheep!$R$355-Sheep!$N$251                                )&gt;(IV$33-IW$33),(IV$33-Sheep!$R$355-Sheep!$N$251                                )&lt;=0),"WeanAlt1","")
&amp;                   IF(AND((IV$33-Sheep!$R$356-Sheep!$N$251                                )&gt;(IV$33-IW$33),(IV$33-Sheep!$R$356-Sheep!$N$251                                )&lt;=0),"WeanAlt2","")
&amp;IFERROR(IF(AND((IV$33-IV35                                                                                     )&gt;(IV$33-IW$33),(IV$33-IV35                                                                                     )&lt;=0),"Join-"    &amp;IV34,""),"")
&amp;IFERROR(IF(AND((IV$33-IV35-INDEX(Sheep!$V$361:$V$368,IV34,1))&gt;(IV$33-IW$33),(IV$33-IV35-INDEX(Sheep!$V$361:$V$368,IV34,1))&lt;=0),"Scan-"  &amp;IV34,""),"")
&amp;IFERROR(IF(AND((IV$33-IV35-150                                                                            )&gt;(IV$33-IW$33),(IV$33-IV35-150                                                                             )&lt;=0),"Birth-" &amp;IV34,""),"")
&amp;IFERROR(IF(AND((IV$33-IV35-150-Sheep!$R$354                                           )&gt;(IV$33-IW$33),(IV$33-IV35-150-Sheep!$R$354                                            )&lt;=0),"Wean-"&amp;IV34,""),"")
&amp;IFERROR(IF(AND((IV$33-IV35-150-Sheep!$R$355                                           )&gt;(IV$33-IW$33),(IV$33-IV35-150-Sheep!$R$355                                            )&lt;=0),"Alt1-"   &amp;IV34,""),"")
&amp;IFERROR(IF(AND((IV$33-IV35-150-Sheep!$R$356                                           )&gt;(IV$33-IW$33),(IV$33-IV35-150-Sheep!$R$356                                            )&lt;=0),"Alt2-"   &amp;IV34,""),"")</f>
        <v/>
      </c>
      <c r="IW36" s="266" t="str">
        <f xml:space="preserve">                    IF(AND((IW$33                                  -Sheep!$N$251                               )&gt;(IW$33-IX$33),(IW$33                                  -Sheep!$N$251                                )&lt;=0),"Born","")
&amp;                   IF(AND((IW$33-Sheep!$R$354-Sheep!$N$251                                )&gt;(IW$33-IX$33),(IW$33-Sheep!$R$354-Sheep!$N$251                                )&lt;=0),"WeanStd","")
&amp;                   IF(AND((IW$33-Sheep!$R$355-Sheep!$N$251                                )&gt;(IW$33-IX$33),(IW$33-Sheep!$R$355-Sheep!$N$251                                )&lt;=0),"WeanAlt1","")
&amp;                   IF(AND((IW$33-Sheep!$R$356-Sheep!$N$251                                )&gt;(IW$33-IX$33),(IW$33-Sheep!$R$356-Sheep!$N$251                                )&lt;=0),"WeanAlt2","")
&amp;IFERROR(IF(AND((IW$33-IW35                                                                                     )&gt;(IW$33-IX$33),(IW$33-IW35                                                                                     )&lt;=0),"Join-"    &amp;IW34,""),"")
&amp;IFERROR(IF(AND((IW$33-IW35-INDEX(Sheep!$V$361:$V$368,IW34,1))&gt;(IW$33-IX$33),(IW$33-IW35-INDEX(Sheep!$V$361:$V$368,IW34,1))&lt;=0),"Scan-"  &amp;IW34,""),"")
&amp;IFERROR(IF(AND((IW$33-IW35-150                                                                            )&gt;(IW$33-IX$33),(IW$33-IW35-150                                                                             )&lt;=0),"Birth-" &amp;IW34,""),"")
&amp;IFERROR(IF(AND((IW$33-IW35-150-Sheep!$R$354                                           )&gt;(IW$33-IX$33),(IW$33-IW35-150-Sheep!$R$354                                            )&lt;=0),"Wean-"&amp;IW34,""),"")
&amp;IFERROR(IF(AND((IW$33-IW35-150-Sheep!$R$355                                           )&gt;(IW$33-IX$33),(IW$33-IW35-150-Sheep!$R$355                                            )&lt;=0),"Alt1-"   &amp;IW34,""),"")
&amp;IFERROR(IF(AND((IW$33-IW35-150-Sheep!$R$356                                           )&gt;(IW$33-IX$33),(IW$33-IW35-150-Sheep!$R$356                                            )&lt;=0),"Alt2-"   &amp;IW34,""),"")</f>
        <v/>
      </c>
      <c r="IX36" s="266" t="str">
        <f xml:space="preserve">                    IF(AND((IX$33                                  -Sheep!$N$251                               )&gt;(IX$33-IY$33),(IX$33                                  -Sheep!$N$251                                )&lt;=0),"Born","")
&amp;                   IF(AND((IX$33-Sheep!$R$354-Sheep!$N$251                                )&gt;(IX$33-IY$33),(IX$33-Sheep!$R$354-Sheep!$N$251                                )&lt;=0),"WeanStd","")
&amp;                   IF(AND((IX$33-Sheep!$R$355-Sheep!$N$251                                )&gt;(IX$33-IY$33),(IX$33-Sheep!$R$355-Sheep!$N$251                                )&lt;=0),"WeanAlt1","")
&amp;                   IF(AND((IX$33-Sheep!$R$356-Sheep!$N$251                                )&gt;(IX$33-IY$33),(IX$33-Sheep!$R$356-Sheep!$N$251                                )&lt;=0),"WeanAlt2","")
&amp;IFERROR(IF(AND((IX$33-IX35                                                                                     )&gt;(IX$33-IY$33),(IX$33-IX35                                                                                     )&lt;=0),"Join-"    &amp;IX34,""),"")
&amp;IFERROR(IF(AND((IX$33-IX35-INDEX(Sheep!$V$361:$V$368,IX34,1))&gt;(IX$33-IY$33),(IX$33-IX35-INDEX(Sheep!$V$361:$V$368,IX34,1))&lt;=0),"Scan-"  &amp;IX34,""),"")
&amp;IFERROR(IF(AND((IX$33-IX35-150                                                                            )&gt;(IX$33-IY$33),(IX$33-IX35-150                                                                             )&lt;=0),"Birth-" &amp;IX34,""),"")
&amp;IFERROR(IF(AND((IX$33-IX35-150-Sheep!$R$354                                           )&gt;(IX$33-IY$33),(IX$33-IX35-150-Sheep!$R$354                                            )&lt;=0),"Wean-"&amp;IX34,""),"")
&amp;IFERROR(IF(AND((IX$33-IX35-150-Sheep!$R$355                                           )&gt;(IX$33-IY$33),(IX$33-IX35-150-Sheep!$R$355                                            )&lt;=0),"Alt1-"   &amp;IX34,""),"")
&amp;IFERROR(IF(AND((IX$33-IX35-150-Sheep!$R$356                                           )&gt;(IX$33-IY$33),(IX$33-IX35-150-Sheep!$R$356                                            )&lt;=0),"Alt2-"   &amp;IX34,""),"")</f>
        <v>Alt2-4</v>
      </c>
      <c r="IY36" s="266" t="str">
        <f xml:space="preserve">                    IF(AND((IY$33                                  -Sheep!$N$251                               )&gt;(IY$33-IZ$33),(IY$33                                  -Sheep!$N$251                                )&lt;=0),"Born","")
&amp;                   IF(AND((IY$33-Sheep!$R$354-Sheep!$N$251                                )&gt;(IY$33-IZ$33),(IY$33-Sheep!$R$354-Sheep!$N$251                                )&lt;=0),"WeanStd","")
&amp;                   IF(AND((IY$33-Sheep!$R$355-Sheep!$N$251                                )&gt;(IY$33-IZ$33),(IY$33-Sheep!$R$355-Sheep!$N$251                                )&lt;=0),"WeanAlt1","")
&amp;                   IF(AND((IY$33-Sheep!$R$356-Sheep!$N$251                                )&gt;(IY$33-IZ$33),(IY$33-Sheep!$R$356-Sheep!$N$251                                )&lt;=0),"WeanAlt2","")
&amp;IFERROR(IF(AND((IY$33-IY35                                                                                     )&gt;(IY$33-IZ$33),(IY$33-IY35                                                                                     )&lt;=0),"Join-"    &amp;IY34,""),"")
&amp;IFERROR(IF(AND((IY$33-IY35-INDEX(Sheep!$V$361:$V$368,IY34,1))&gt;(IY$33-IZ$33),(IY$33-IY35-INDEX(Sheep!$V$361:$V$368,IY34,1))&lt;=0),"Scan-"  &amp;IY34,""),"")
&amp;IFERROR(IF(AND((IY$33-IY35-150                                                                            )&gt;(IY$33-IZ$33),(IY$33-IY35-150                                                                             )&lt;=0),"Birth-" &amp;IY34,""),"")
&amp;IFERROR(IF(AND((IY$33-IY35-150-Sheep!$R$354                                           )&gt;(IY$33-IZ$33),(IY$33-IY35-150-Sheep!$R$354                                            )&lt;=0),"Wean-"&amp;IY34,""),"")
&amp;IFERROR(IF(AND((IY$33-IY35-150-Sheep!$R$355                                           )&gt;(IY$33-IZ$33),(IY$33-IY35-150-Sheep!$R$355                                            )&lt;=0),"Alt1-"   &amp;IY34,""),"")
&amp;IFERROR(IF(AND((IY$33-IY35-150-Sheep!$R$356                                           )&gt;(IY$33-IZ$33),(IY$33-IY35-150-Sheep!$R$356                                            )&lt;=0),"Alt2-"   &amp;IY34,""),"")</f>
        <v/>
      </c>
      <c r="IZ36" s="266" t="str">
        <f xml:space="preserve">                    IF(AND((IZ$33                                  -Sheep!$N$251                               )&gt;(IZ$33-JA$33),(IZ$33                                  -Sheep!$N$251                                )&lt;=0),"Born","")
&amp;                   IF(AND((IZ$33-Sheep!$R$354-Sheep!$N$251                                )&gt;(IZ$33-JA$33),(IZ$33-Sheep!$R$354-Sheep!$N$251                                )&lt;=0),"WeanStd","")
&amp;                   IF(AND((IZ$33-Sheep!$R$355-Sheep!$N$251                                )&gt;(IZ$33-JA$33),(IZ$33-Sheep!$R$355-Sheep!$N$251                                )&lt;=0),"WeanAlt1","")
&amp;                   IF(AND((IZ$33-Sheep!$R$356-Sheep!$N$251                                )&gt;(IZ$33-JA$33),(IZ$33-Sheep!$R$356-Sheep!$N$251                                )&lt;=0),"WeanAlt2","")
&amp;IFERROR(IF(AND((IZ$33-IZ35                                                                                     )&gt;(IZ$33-JA$33),(IZ$33-IZ35                                                                                     )&lt;=0),"Join-"    &amp;IZ34,""),"")
&amp;IFERROR(IF(AND((IZ$33-IZ35-INDEX(Sheep!$V$361:$V$368,IZ34,1))&gt;(IZ$33-JA$33),(IZ$33-IZ35-INDEX(Sheep!$V$361:$V$368,IZ34,1))&lt;=0),"Scan-"  &amp;IZ34,""),"")
&amp;IFERROR(IF(AND((IZ$33-IZ35-150                                                                            )&gt;(IZ$33-JA$33),(IZ$33-IZ35-150                                                                             )&lt;=0),"Birth-" &amp;IZ34,""),"")
&amp;IFERROR(IF(AND((IZ$33-IZ35-150-Sheep!$R$354                                           )&gt;(IZ$33-JA$33),(IZ$33-IZ35-150-Sheep!$R$354                                            )&lt;=0),"Wean-"&amp;IZ34,""),"")
&amp;IFERROR(IF(AND((IZ$33-IZ35-150-Sheep!$R$355                                           )&gt;(IZ$33-JA$33),(IZ$33-IZ35-150-Sheep!$R$355                                            )&lt;=0),"Alt1-"   &amp;IZ34,""),"")
&amp;IFERROR(IF(AND((IZ$33-IZ35-150-Sheep!$R$356                                           )&gt;(IZ$33-JA$33),(IZ$33-IZ35-150-Sheep!$R$356                                            )&lt;=0),"Alt2-"   &amp;IZ34,""),"")</f>
        <v/>
      </c>
      <c r="JA36" s="266" t="str">
        <f xml:space="preserve">                    IF(AND((JA$33                                  -Sheep!$N$251                               )&gt;(JA$33-JB$33),(JA$33                                  -Sheep!$N$251                                )&lt;=0),"Born","")
&amp;                   IF(AND((JA$33-Sheep!$R$354-Sheep!$N$251                                )&gt;(JA$33-JB$33),(JA$33-Sheep!$R$354-Sheep!$N$251                                )&lt;=0),"WeanStd","")
&amp;                   IF(AND((JA$33-Sheep!$R$355-Sheep!$N$251                                )&gt;(JA$33-JB$33),(JA$33-Sheep!$R$355-Sheep!$N$251                                )&lt;=0),"WeanAlt1","")
&amp;                   IF(AND((JA$33-Sheep!$R$356-Sheep!$N$251                                )&gt;(JA$33-JB$33),(JA$33-Sheep!$R$356-Sheep!$N$251                                )&lt;=0),"WeanAlt2","")
&amp;IFERROR(IF(AND((JA$33-JA35                                                                                     )&gt;(JA$33-JB$33),(JA$33-JA35                                                                                     )&lt;=0),"Join-"    &amp;JA34,""),"")
&amp;IFERROR(IF(AND((JA$33-JA35-INDEX(Sheep!$V$361:$V$368,JA34,1))&gt;(JA$33-JB$33),(JA$33-JA35-INDEX(Sheep!$V$361:$V$368,JA34,1))&lt;=0),"Scan-"  &amp;JA34,""),"")
&amp;IFERROR(IF(AND((JA$33-JA35-150                                                                            )&gt;(JA$33-JB$33),(JA$33-JA35-150                                                                             )&lt;=0),"Birth-" &amp;JA34,""),"")
&amp;IFERROR(IF(AND((JA$33-JA35-150-Sheep!$R$354                                           )&gt;(JA$33-JB$33),(JA$33-JA35-150-Sheep!$R$354                                            )&lt;=0),"Wean-"&amp;JA34,""),"")
&amp;IFERROR(IF(AND((JA$33-JA35-150-Sheep!$R$355                                           )&gt;(JA$33-JB$33),(JA$33-JA35-150-Sheep!$R$355                                            )&lt;=0),"Alt1-"   &amp;JA34,""),"")
&amp;IFERROR(IF(AND((JA$33-JA35-150-Sheep!$R$356                                           )&gt;(JA$33-JB$33),(JA$33-JA35-150-Sheep!$R$356                                            )&lt;=0),"Alt2-"   &amp;JA34,""),"")</f>
        <v/>
      </c>
      <c r="JB36" s="266" t="str">
        <f xml:space="preserve">                    IF(AND((JB$33                                  -Sheep!$N$251                               )&gt;(JB$33-JC$33),(JB$33                                  -Sheep!$N$251                                )&lt;=0),"Born","")
&amp;                   IF(AND((JB$33-Sheep!$R$354-Sheep!$N$251                                )&gt;(JB$33-JC$33),(JB$33-Sheep!$R$354-Sheep!$N$251                                )&lt;=0),"WeanStd","")
&amp;                   IF(AND((JB$33-Sheep!$R$355-Sheep!$N$251                                )&gt;(JB$33-JC$33),(JB$33-Sheep!$R$355-Sheep!$N$251                                )&lt;=0),"WeanAlt1","")
&amp;                   IF(AND((JB$33-Sheep!$R$356-Sheep!$N$251                                )&gt;(JB$33-JC$33),(JB$33-Sheep!$R$356-Sheep!$N$251                                )&lt;=0),"WeanAlt2","")
&amp;IFERROR(IF(AND((JB$33-JB35                                                                                     )&gt;(JB$33-JC$33),(JB$33-JB35                                                                                     )&lt;=0),"Join-"    &amp;JB34,""),"")
&amp;IFERROR(IF(AND((JB$33-JB35-INDEX(Sheep!$V$361:$V$368,JB34,1))&gt;(JB$33-JC$33),(JB$33-JB35-INDEX(Sheep!$V$361:$V$368,JB34,1))&lt;=0),"Scan-"  &amp;JB34,""),"")
&amp;IFERROR(IF(AND((JB$33-JB35-150                                                                            )&gt;(JB$33-JC$33),(JB$33-JB35-150                                                                             )&lt;=0),"Birth-" &amp;JB34,""),"")
&amp;IFERROR(IF(AND((JB$33-JB35-150-Sheep!$R$354                                           )&gt;(JB$33-JC$33),(JB$33-JB35-150-Sheep!$R$354                                            )&lt;=0),"Wean-"&amp;JB34,""),"")
&amp;IFERROR(IF(AND((JB$33-JB35-150-Sheep!$R$355                                           )&gt;(JB$33-JC$33),(JB$33-JB35-150-Sheep!$R$355                                            )&lt;=0),"Alt1-"   &amp;JB34,""),"")
&amp;IFERROR(IF(AND((JB$33-JB35-150-Sheep!$R$356                                           )&gt;(JB$33-JC$33),(JB$33-JB35-150-Sheep!$R$356                                            )&lt;=0),"Alt2-"   &amp;JB34,""),"")</f>
        <v/>
      </c>
      <c r="JC36" s="266" t="str">
        <f xml:space="preserve">                    IF(AND((JC$33                                  -Sheep!$N$251                               )&gt;(JC$33-JD$33),(JC$33                                  -Sheep!$N$251                                )&lt;=0),"Born","")
&amp;                   IF(AND((JC$33-Sheep!$R$354-Sheep!$N$251                                )&gt;(JC$33-JD$33),(JC$33-Sheep!$R$354-Sheep!$N$251                                )&lt;=0),"WeanStd","")
&amp;                   IF(AND((JC$33-Sheep!$R$355-Sheep!$N$251                                )&gt;(JC$33-JD$33),(JC$33-Sheep!$R$355-Sheep!$N$251                                )&lt;=0),"WeanAlt1","")
&amp;                   IF(AND((JC$33-Sheep!$R$356-Sheep!$N$251                                )&gt;(JC$33-JD$33),(JC$33-Sheep!$R$356-Sheep!$N$251                                )&lt;=0),"WeanAlt2","")
&amp;IFERROR(IF(AND((JC$33-JC35                                                                                     )&gt;(JC$33-JD$33),(JC$33-JC35                                                                                     )&lt;=0),"Join-"    &amp;JC34,""),"")
&amp;IFERROR(IF(AND((JC$33-JC35-INDEX(Sheep!$V$361:$V$368,JC34,1))&gt;(JC$33-JD$33),(JC$33-JC35-INDEX(Sheep!$V$361:$V$368,JC34,1))&lt;=0),"Scan-"  &amp;JC34,""),"")
&amp;IFERROR(IF(AND((JC$33-JC35-150                                                                            )&gt;(JC$33-JD$33),(JC$33-JC35-150                                                                             )&lt;=0),"Birth-" &amp;JC34,""),"")
&amp;IFERROR(IF(AND((JC$33-JC35-150-Sheep!$R$354                                           )&gt;(JC$33-JD$33),(JC$33-JC35-150-Sheep!$R$354                                            )&lt;=0),"Wean-"&amp;JC34,""),"")
&amp;IFERROR(IF(AND((JC$33-JC35-150-Sheep!$R$355                                           )&gt;(JC$33-JD$33),(JC$33-JC35-150-Sheep!$R$355                                            )&lt;=0),"Alt1-"   &amp;JC34,""),"")
&amp;IFERROR(IF(AND((JC$33-JC35-150-Sheep!$R$356                                           )&gt;(JC$33-JD$33),(JC$33-JC35-150-Sheep!$R$356                                            )&lt;=0),"Alt2-"   &amp;JC34,""),"")</f>
        <v/>
      </c>
      <c r="JD36" s="266" t="str">
        <f xml:space="preserve">                    IF(AND((JD$33                                  -Sheep!$N$251                               )&gt;(JD$33-JE$33),(JD$33                                  -Sheep!$N$251                                )&lt;=0),"Born","")
&amp;                   IF(AND((JD$33-Sheep!$R$354-Sheep!$N$251                                )&gt;(JD$33-JE$33),(JD$33-Sheep!$R$354-Sheep!$N$251                                )&lt;=0),"WeanStd","")
&amp;                   IF(AND((JD$33-Sheep!$R$355-Sheep!$N$251                                )&gt;(JD$33-JE$33),(JD$33-Sheep!$R$355-Sheep!$N$251                                )&lt;=0),"WeanAlt1","")
&amp;                   IF(AND((JD$33-Sheep!$R$356-Sheep!$N$251                                )&gt;(JD$33-JE$33),(JD$33-Sheep!$R$356-Sheep!$N$251                                )&lt;=0),"WeanAlt2","")
&amp;IFERROR(IF(AND((JD$33-JD35                                                                                     )&gt;(JD$33-JE$33),(JD$33-JD35                                                                                     )&lt;=0),"Join-"    &amp;JD34,""),"")
&amp;IFERROR(IF(AND((JD$33-JD35-INDEX(Sheep!$V$361:$V$368,JD34,1))&gt;(JD$33-JE$33),(JD$33-JD35-INDEX(Sheep!$V$361:$V$368,JD34,1))&lt;=0),"Scan-"  &amp;JD34,""),"")
&amp;IFERROR(IF(AND((JD$33-JD35-150                                                                            )&gt;(JD$33-JE$33),(JD$33-JD35-150                                                                             )&lt;=0),"Birth-" &amp;JD34,""),"")
&amp;IFERROR(IF(AND((JD$33-JD35-150-Sheep!$R$354                                           )&gt;(JD$33-JE$33),(JD$33-JD35-150-Sheep!$R$354                                            )&lt;=0),"Wean-"&amp;JD34,""),"")
&amp;IFERROR(IF(AND((JD$33-JD35-150-Sheep!$R$355                                           )&gt;(JD$33-JE$33),(JD$33-JD35-150-Sheep!$R$355                                            )&lt;=0),"Alt1-"   &amp;JD34,""),"")
&amp;IFERROR(IF(AND((JD$33-JD35-150-Sheep!$R$356                                           )&gt;(JD$33-JE$33),(JD$33-JD35-150-Sheep!$R$356                                            )&lt;=0),"Alt2-"   &amp;JD34,""),"")</f>
        <v/>
      </c>
      <c r="JE36" s="266" t="str">
        <f xml:space="preserve">                    IF(AND((JE$33                                  -Sheep!$N$251                               )&gt;(JE$33-JF$33),(JE$33                                  -Sheep!$N$251                                )&lt;=0),"Born","")
&amp;                   IF(AND((JE$33-Sheep!$R$354-Sheep!$N$251                                )&gt;(JE$33-JF$33),(JE$33-Sheep!$R$354-Sheep!$N$251                                )&lt;=0),"WeanStd","")
&amp;                   IF(AND((JE$33-Sheep!$R$355-Sheep!$N$251                                )&gt;(JE$33-JF$33),(JE$33-Sheep!$R$355-Sheep!$N$251                                )&lt;=0),"WeanAlt1","")
&amp;                   IF(AND((JE$33-Sheep!$R$356-Sheep!$N$251                                )&gt;(JE$33-JF$33),(JE$33-Sheep!$R$356-Sheep!$N$251                                )&lt;=0),"WeanAlt2","")
&amp;IFERROR(IF(AND((JE$33-JE35                                                                                     )&gt;(JE$33-JF$33),(JE$33-JE35                                                                                     )&lt;=0),"Join-"    &amp;JE34,""),"")
&amp;IFERROR(IF(AND((JE$33-JE35-INDEX(Sheep!$V$361:$V$368,JE34,1))&gt;(JE$33-JF$33),(JE$33-JE35-INDEX(Sheep!$V$361:$V$368,JE34,1))&lt;=0),"Scan-"  &amp;JE34,""),"")
&amp;IFERROR(IF(AND((JE$33-JE35-150                                                                            )&gt;(JE$33-JF$33),(JE$33-JE35-150                                                                             )&lt;=0),"Birth-" &amp;JE34,""),"")
&amp;IFERROR(IF(AND((JE$33-JE35-150-Sheep!$R$354                                           )&gt;(JE$33-JF$33),(JE$33-JE35-150-Sheep!$R$354                                            )&lt;=0),"Wean-"&amp;JE34,""),"")
&amp;IFERROR(IF(AND((JE$33-JE35-150-Sheep!$R$355                                           )&gt;(JE$33-JF$33),(JE$33-JE35-150-Sheep!$R$355                                            )&lt;=0),"Alt1-"   &amp;JE34,""),"")
&amp;IFERROR(IF(AND((JE$33-JE35-150-Sheep!$R$356                                           )&gt;(JE$33-JF$33),(JE$33-JE35-150-Sheep!$R$356                                            )&lt;=0),"Alt2-"   &amp;JE34,""),"")</f>
        <v/>
      </c>
      <c r="JF36" s="266" t="str">
        <f xml:space="preserve">                    IF(AND((JF$33                                  -Sheep!$N$251                               )&gt;(JF$33-JG$33),(JF$33                                  -Sheep!$N$251                                )&lt;=0),"Born","")
&amp;                   IF(AND((JF$33-Sheep!$R$354-Sheep!$N$251                                )&gt;(JF$33-JG$33),(JF$33-Sheep!$R$354-Sheep!$N$251                                )&lt;=0),"WeanStd","")
&amp;                   IF(AND((JF$33-Sheep!$R$355-Sheep!$N$251                                )&gt;(JF$33-JG$33),(JF$33-Sheep!$R$355-Sheep!$N$251                                )&lt;=0),"WeanAlt1","")
&amp;                   IF(AND((JF$33-Sheep!$R$356-Sheep!$N$251                                )&gt;(JF$33-JG$33),(JF$33-Sheep!$R$356-Sheep!$N$251                                )&lt;=0),"WeanAlt2","")
&amp;IFERROR(IF(AND((JF$33-JF35                                                                                     )&gt;(JF$33-JG$33),(JF$33-JF35                                                                                     )&lt;=0),"Join-"    &amp;JF34,""),"")
&amp;IFERROR(IF(AND((JF$33-JF35-INDEX(Sheep!$V$361:$V$368,JF34,1))&gt;(JF$33-JG$33),(JF$33-JF35-INDEX(Sheep!$V$361:$V$368,JF34,1))&lt;=0),"Scan-"  &amp;JF34,""),"")
&amp;IFERROR(IF(AND((JF$33-JF35-150                                                                            )&gt;(JF$33-JG$33),(JF$33-JF35-150                                                                             )&lt;=0),"Birth-" &amp;JF34,""),"")
&amp;IFERROR(IF(AND((JF$33-JF35-150-Sheep!$R$354                                           )&gt;(JF$33-JG$33),(JF$33-JF35-150-Sheep!$R$354                                            )&lt;=0),"Wean-"&amp;JF34,""),"")
&amp;IFERROR(IF(AND((JF$33-JF35-150-Sheep!$R$355                                           )&gt;(JF$33-JG$33),(JF$33-JF35-150-Sheep!$R$355                                            )&lt;=0),"Alt1-"   &amp;JF34,""),"")
&amp;IFERROR(IF(AND((JF$33-JF35-150-Sheep!$R$356                                           )&gt;(JF$33-JG$33),(JF$33-JF35-150-Sheep!$R$356                                            )&lt;=0),"Alt2-"   &amp;JF34,""),"")</f>
        <v/>
      </c>
      <c r="JG36" s="266" t="str">
        <f xml:space="preserve">                    IF(AND((JG$33                                  -Sheep!$N$251                               )&gt;(JG$33-JH$33),(JG$33                                  -Sheep!$N$251                                )&lt;=0),"Born","")
&amp;                   IF(AND((JG$33-Sheep!$R$354-Sheep!$N$251                                )&gt;(JG$33-JH$33),(JG$33-Sheep!$R$354-Sheep!$N$251                                )&lt;=0),"WeanStd","")
&amp;                   IF(AND((JG$33-Sheep!$R$355-Sheep!$N$251                                )&gt;(JG$33-JH$33),(JG$33-Sheep!$R$355-Sheep!$N$251                                )&lt;=0),"WeanAlt1","")
&amp;                   IF(AND((JG$33-Sheep!$R$356-Sheep!$N$251                                )&gt;(JG$33-JH$33),(JG$33-Sheep!$R$356-Sheep!$N$251                                )&lt;=0),"WeanAlt2","")
&amp;IFERROR(IF(AND((JG$33-JG35                                                                                     )&gt;(JG$33-JH$33),(JG$33-JG35                                                                                     )&lt;=0),"Join-"    &amp;JG34,""),"")
&amp;IFERROR(IF(AND((JG$33-JG35-INDEX(Sheep!$V$361:$V$368,JG34,1))&gt;(JG$33-JH$33),(JG$33-JG35-INDEX(Sheep!$V$361:$V$368,JG34,1))&lt;=0),"Scan-"  &amp;JG34,""),"")
&amp;IFERROR(IF(AND((JG$33-JG35-150                                                                            )&gt;(JG$33-JH$33),(JG$33-JG35-150                                                                             )&lt;=0),"Birth-" &amp;JG34,""),"")
&amp;IFERROR(IF(AND((JG$33-JG35-150-Sheep!$R$354                                           )&gt;(JG$33-JH$33),(JG$33-JG35-150-Sheep!$R$354                                            )&lt;=0),"Wean-"&amp;JG34,""),"")
&amp;IFERROR(IF(AND((JG$33-JG35-150-Sheep!$R$355                                           )&gt;(JG$33-JH$33),(JG$33-JG35-150-Sheep!$R$355                                            )&lt;=0),"Alt1-"   &amp;JG34,""),"")
&amp;IFERROR(IF(AND((JG$33-JG35-150-Sheep!$R$356                                           )&gt;(JG$33-JH$33),(JG$33-JG35-150-Sheep!$R$356                                            )&lt;=0),"Alt2-"   &amp;JG34,""),"")</f>
        <v>Join-5</v>
      </c>
      <c r="JH36" s="266" t="str">
        <f xml:space="preserve">                    IF(AND((JH$33                                  -Sheep!$N$251                               )&gt;(JH$33-JI$33),(JH$33                                  -Sheep!$N$251                                )&lt;=0),"Born","")
&amp;                   IF(AND((JH$33-Sheep!$R$354-Sheep!$N$251                                )&gt;(JH$33-JI$33),(JH$33-Sheep!$R$354-Sheep!$N$251                                )&lt;=0),"WeanStd","")
&amp;                   IF(AND((JH$33-Sheep!$R$355-Sheep!$N$251                                )&gt;(JH$33-JI$33),(JH$33-Sheep!$R$355-Sheep!$N$251                                )&lt;=0),"WeanAlt1","")
&amp;                   IF(AND((JH$33-Sheep!$R$356-Sheep!$N$251                                )&gt;(JH$33-JI$33),(JH$33-Sheep!$R$356-Sheep!$N$251                                )&lt;=0),"WeanAlt2","")
&amp;IFERROR(IF(AND((JH$33-JH35                                                                                     )&gt;(JH$33-JI$33),(JH$33-JH35                                                                                     )&lt;=0),"Join-"    &amp;JH34,""),"")
&amp;IFERROR(IF(AND((JH$33-JH35-INDEX(Sheep!$V$361:$V$368,JH34,1))&gt;(JH$33-JI$33),(JH$33-JH35-INDEX(Sheep!$V$361:$V$368,JH34,1))&lt;=0),"Scan-"  &amp;JH34,""),"")
&amp;IFERROR(IF(AND((JH$33-JH35-150                                                                            )&gt;(JH$33-JI$33),(JH$33-JH35-150                                                                             )&lt;=0),"Birth-" &amp;JH34,""),"")
&amp;IFERROR(IF(AND((JH$33-JH35-150-Sheep!$R$354                                           )&gt;(JH$33-JI$33),(JH$33-JH35-150-Sheep!$R$354                                            )&lt;=0),"Wean-"&amp;JH34,""),"")
&amp;IFERROR(IF(AND((JH$33-JH35-150-Sheep!$R$355                                           )&gt;(JH$33-JI$33),(JH$33-JH35-150-Sheep!$R$355                                            )&lt;=0),"Alt1-"   &amp;JH34,""),"")
&amp;IFERROR(IF(AND((JH$33-JH35-150-Sheep!$R$356                                           )&gt;(JH$33-JI$33),(JH$33-JH35-150-Sheep!$R$356                                            )&lt;=0),"Alt2-"   &amp;JH34,""),"")</f>
        <v/>
      </c>
      <c r="JI36" s="266" t="str">
        <f xml:space="preserve">                    IF(AND((JI$33                                  -Sheep!$N$251                               )&gt;(JI$33-JJ$33),(JI$33                                  -Sheep!$N$251                                )&lt;=0),"Born","")
&amp;                   IF(AND((JI$33-Sheep!$R$354-Sheep!$N$251                                )&gt;(JI$33-JJ$33),(JI$33-Sheep!$R$354-Sheep!$N$251                                )&lt;=0),"WeanStd","")
&amp;                   IF(AND((JI$33-Sheep!$R$355-Sheep!$N$251                                )&gt;(JI$33-JJ$33),(JI$33-Sheep!$R$355-Sheep!$N$251                                )&lt;=0),"WeanAlt1","")
&amp;                   IF(AND((JI$33-Sheep!$R$356-Sheep!$N$251                                )&gt;(JI$33-JJ$33),(JI$33-Sheep!$R$356-Sheep!$N$251                                )&lt;=0),"WeanAlt2","")
&amp;IFERROR(IF(AND((JI$33-JI35                                                                                     )&gt;(JI$33-JJ$33),(JI$33-JI35                                                                                     )&lt;=0),"Join-"    &amp;JI34,""),"")
&amp;IFERROR(IF(AND((JI$33-JI35-INDEX(Sheep!$V$361:$V$368,JI34,1))&gt;(JI$33-JJ$33),(JI$33-JI35-INDEX(Sheep!$V$361:$V$368,JI34,1))&lt;=0),"Scan-"  &amp;JI34,""),"")
&amp;IFERROR(IF(AND((JI$33-JI35-150                                                                            )&gt;(JI$33-JJ$33),(JI$33-JI35-150                                                                             )&lt;=0),"Birth-" &amp;JI34,""),"")
&amp;IFERROR(IF(AND((JI$33-JI35-150-Sheep!$R$354                                           )&gt;(JI$33-JJ$33),(JI$33-JI35-150-Sheep!$R$354                                            )&lt;=0),"Wean-"&amp;JI34,""),"")
&amp;IFERROR(IF(AND((JI$33-JI35-150-Sheep!$R$355                                           )&gt;(JI$33-JJ$33),(JI$33-JI35-150-Sheep!$R$355                                            )&lt;=0),"Alt1-"   &amp;JI34,""),"")
&amp;IFERROR(IF(AND((JI$33-JI35-150-Sheep!$R$356                                           )&gt;(JI$33-JJ$33),(JI$33-JI35-150-Sheep!$R$356                                            )&lt;=0),"Alt2-"   &amp;JI34,""),"")</f>
        <v/>
      </c>
      <c r="JJ36" s="266" t="str">
        <f xml:space="preserve">                    IF(AND((JJ$33                                  -Sheep!$N$251                               )&gt;(JJ$33-JK$33),(JJ$33                                  -Sheep!$N$251                                )&lt;=0),"Born","")
&amp;                   IF(AND((JJ$33-Sheep!$R$354-Sheep!$N$251                                )&gt;(JJ$33-JK$33),(JJ$33-Sheep!$R$354-Sheep!$N$251                                )&lt;=0),"WeanStd","")
&amp;                   IF(AND((JJ$33-Sheep!$R$355-Sheep!$N$251                                )&gt;(JJ$33-JK$33),(JJ$33-Sheep!$R$355-Sheep!$N$251                                )&lt;=0),"WeanAlt1","")
&amp;                   IF(AND((JJ$33-Sheep!$R$356-Sheep!$N$251                                )&gt;(JJ$33-JK$33),(JJ$33-Sheep!$R$356-Sheep!$N$251                                )&lt;=0),"WeanAlt2","")
&amp;IFERROR(IF(AND((JJ$33-JJ35                                                                                     )&gt;(JJ$33-JK$33),(JJ$33-JJ35                                                                                     )&lt;=0),"Join-"    &amp;JJ34,""),"")
&amp;IFERROR(IF(AND((JJ$33-JJ35-INDEX(Sheep!$V$361:$V$368,JJ34,1))&gt;(JJ$33-JK$33),(JJ$33-JJ35-INDEX(Sheep!$V$361:$V$368,JJ34,1))&lt;=0),"Scan-"  &amp;JJ34,""),"")
&amp;IFERROR(IF(AND((JJ$33-JJ35-150                                                                            )&gt;(JJ$33-JK$33),(JJ$33-JJ35-150                                                                             )&lt;=0),"Birth-" &amp;JJ34,""),"")
&amp;IFERROR(IF(AND((JJ$33-JJ35-150-Sheep!$R$354                                           )&gt;(JJ$33-JK$33),(JJ$33-JJ35-150-Sheep!$R$354                                            )&lt;=0),"Wean-"&amp;JJ34,""),"")
&amp;IFERROR(IF(AND((JJ$33-JJ35-150-Sheep!$R$355                                           )&gt;(JJ$33-JK$33),(JJ$33-JJ35-150-Sheep!$R$355                                            )&lt;=0),"Alt1-"   &amp;JJ34,""),"")
&amp;IFERROR(IF(AND((JJ$33-JJ35-150-Sheep!$R$356                                           )&gt;(JJ$33-JK$33),(JJ$33-JJ35-150-Sheep!$R$356                                            )&lt;=0),"Alt2-"   &amp;JJ34,""),"")</f>
        <v/>
      </c>
      <c r="JK36" s="266" t="str">
        <f xml:space="preserve">                    IF(AND((JK$33                                  -Sheep!$N$251                               )&gt;(JK$33-JL$33),(JK$33                                  -Sheep!$N$251                                )&lt;=0),"Born","")
&amp;                   IF(AND((JK$33-Sheep!$R$354-Sheep!$N$251                                )&gt;(JK$33-JL$33),(JK$33-Sheep!$R$354-Sheep!$N$251                                )&lt;=0),"WeanStd","")
&amp;                   IF(AND((JK$33-Sheep!$R$355-Sheep!$N$251                                )&gt;(JK$33-JL$33),(JK$33-Sheep!$R$355-Sheep!$N$251                                )&lt;=0),"WeanAlt1","")
&amp;                   IF(AND((JK$33-Sheep!$R$356-Sheep!$N$251                                )&gt;(JK$33-JL$33),(JK$33-Sheep!$R$356-Sheep!$N$251                                )&lt;=0),"WeanAlt2","")
&amp;IFERROR(IF(AND((JK$33-JK35                                                                                     )&gt;(JK$33-JL$33),(JK$33-JK35                                                                                     )&lt;=0),"Join-"    &amp;JK34,""),"")
&amp;IFERROR(IF(AND((JK$33-JK35-INDEX(Sheep!$V$361:$V$368,JK34,1))&gt;(JK$33-JL$33),(JK$33-JK35-INDEX(Sheep!$V$361:$V$368,JK34,1))&lt;=0),"Scan-"  &amp;JK34,""),"")
&amp;IFERROR(IF(AND((JK$33-JK35-150                                                                            )&gt;(JK$33-JL$33),(JK$33-JK35-150                                                                             )&lt;=0),"Birth-" &amp;JK34,""),"")
&amp;IFERROR(IF(AND((JK$33-JK35-150-Sheep!$R$354                                           )&gt;(JK$33-JL$33),(JK$33-JK35-150-Sheep!$R$354                                            )&lt;=0),"Wean-"&amp;JK34,""),"")
&amp;IFERROR(IF(AND((JK$33-JK35-150-Sheep!$R$355                                           )&gt;(JK$33-JL$33),(JK$33-JK35-150-Sheep!$R$355                                            )&lt;=0),"Alt1-"   &amp;JK34,""),"")
&amp;IFERROR(IF(AND((JK$33-JK35-150-Sheep!$R$356                                           )&gt;(JK$33-JL$33),(JK$33-JK35-150-Sheep!$R$356                                            )&lt;=0),"Alt2-"   &amp;JK34,""),"")</f>
        <v/>
      </c>
      <c r="JL36" s="266" t="str">
        <f xml:space="preserve">                    IF(AND((JL$33                                  -Sheep!$N$251                               )&gt;(JL$33-JM$33),(JL$33                                  -Sheep!$N$251                                )&lt;=0),"Born","")
&amp;                   IF(AND((JL$33-Sheep!$R$354-Sheep!$N$251                                )&gt;(JL$33-JM$33),(JL$33-Sheep!$R$354-Sheep!$N$251                                )&lt;=0),"WeanStd","")
&amp;                   IF(AND((JL$33-Sheep!$R$355-Sheep!$N$251                                )&gt;(JL$33-JM$33),(JL$33-Sheep!$R$355-Sheep!$N$251                                )&lt;=0),"WeanAlt1","")
&amp;                   IF(AND((JL$33-Sheep!$R$356-Sheep!$N$251                                )&gt;(JL$33-JM$33),(JL$33-Sheep!$R$356-Sheep!$N$251                                )&lt;=0),"WeanAlt2","")
&amp;IFERROR(IF(AND((JL$33-JL35                                                                                     )&gt;(JL$33-JM$33),(JL$33-JL35                                                                                     )&lt;=0),"Join-"    &amp;JL34,""),"")
&amp;IFERROR(IF(AND((JL$33-JL35-INDEX(Sheep!$V$361:$V$368,JL34,1))&gt;(JL$33-JM$33),(JL$33-JL35-INDEX(Sheep!$V$361:$V$368,JL34,1))&lt;=0),"Scan-"  &amp;JL34,""),"")
&amp;IFERROR(IF(AND((JL$33-JL35-150                                                                            )&gt;(JL$33-JM$33),(JL$33-JL35-150                                                                             )&lt;=0),"Birth-" &amp;JL34,""),"")
&amp;IFERROR(IF(AND((JL$33-JL35-150-Sheep!$R$354                                           )&gt;(JL$33-JM$33),(JL$33-JL35-150-Sheep!$R$354                                            )&lt;=0),"Wean-"&amp;JL34,""),"")
&amp;IFERROR(IF(AND((JL$33-JL35-150-Sheep!$R$355                                           )&gt;(JL$33-JM$33),(JL$33-JL35-150-Sheep!$R$355                                            )&lt;=0),"Alt1-"   &amp;JL34,""),"")
&amp;IFERROR(IF(AND((JL$33-JL35-150-Sheep!$R$356                                           )&gt;(JL$33-JM$33),(JL$33-JL35-150-Sheep!$R$356                                            )&lt;=0),"Alt2-"   &amp;JL34,""),"")</f>
        <v/>
      </c>
      <c r="JM36" s="266" t="str">
        <f xml:space="preserve">                    IF(AND((JM$33                                  -Sheep!$N$251                               )&gt;(JM$33-JN$33),(JM$33                                  -Sheep!$N$251                                )&lt;=0),"Born","")
&amp;                   IF(AND((JM$33-Sheep!$R$354-Sheep!$N$251                                )&gt;(JM$33-JN$33),(JM$33-Sheep!$R$354-Sheep!$N$251                                )&lt;=0),"WeanStd","")
&amp;                   IF(AND((JM$33-Sheep!$R$355-Sheep!$N$251                                )&gt;(JM$33-JN$33),(JM$33-Sheep!$R$355-Sheep!$N$251                                )&lt;=0),"WeanAlt1","")
&amp;                   IF(AND((JM$33-Sheep!$R$356-Sheep!$N$251                                )&gt;(JM$33-JN$33),(JM$33-Sheep!$R$356-Sheep!$N$251                                )&lt;=0),"WeanAlt2","")
&amp;IFERROR(IF(AND((JM$33-JM35                                                                                     )&gt;(JM$33-JN$33),(JM$33-JM35                                                                                     )&lt;=0),"Join-"    &amp;JM34,""),"")
&amp;IFERROR(IF(AND((JM$33-JM35-INDEX(Sheep!$V$361:$V$368,JM34,1))&gt;(JM$33-JN$33),(JM$33-JM35-INDEX(Sheep!$V$361:$V$368,JM34,1))&lt;=0),"Scan-"  &amp;JM34,""),"")
&amp;IFERROR(IF(AND((JM$33-JM35-150                                                                            )&gt;(JM$33-JN$33),(JM$33-JM35-150                                                                             )&lt;=0),"Birth-" &amp;JM34,""),"")
&amp;IFERROR(IF(AND((JM$33-JM35-150-Sheep!$R$354                                           )&gt;(JM$33-JN$33),(JM$33-JM35-150-Sheep!$R$354                                            )&lt;=0),"Wean-"&amp;JM34,""),"")
&amp;IFERROR(IF(AND((JM$33-JM35-150-Sheep!$R$355                                           )&gt;(JM$33-JN$33),(JM$33-JM35-150-Sheep!$R$355                                            )&lt;=0),"Alt1-"   &amp;JM34,""),"")
&amp;IFERROR(IF(AND((JM$33-JM35-150-Sheep!$R$356                                           )&gt;(JM$33-JN$33),(JM$33-JM35-150-Sheep!$R$356                                            )&lt;=0),"Alt2-"   &amp;JM34,""),"")</f>
        <v/>
      </c>
      <c r="JN36" s="266" t="str">
        <f xml:space="preserve">                    IF(AND((JN$33                                  -Sheep!$N$251                               )&gt;(JN$33-JO$33),(JN$33                                  -Sheep!$N$251                                )&lt;=0),"Born","")
&amp;                   IF(AND((JN$33-Sheep!$R$354-Sheep!$N$251                                )&gt;(JN$33-JO$33),(JN$33-Sheep!$R$354-Sheep!$N$251                                )&lt;=0),"WeanStd","")
&amp;                   IF(AND((JN$33-Sheep!$R$355-Sheep!$N$251                                )&gt;(JN$33-JO$33),(JN$33-Sheep!$R$355-Sheep!$N$251                                )&lt;=0),"WeanAlt1","")
&amp;                   IF(AND((JN$33-Sheep!$R$356-Sheep!$N$251                                )&gt;(JN$33-JO$33),(JN$33-Sheep!$R$356-Sheep!$N$251                                )&lt;=0),"WeanAlt2","")
&amp;IFERROR(IF(AND((JN$33-JN35                                                                                     )&gt;(JN$33-JO$33),(JN$33-JN35                                                                                     )&lt;=0),"Join-"    &amp;JN34,""),"")
&amp;IFERROR(IF(AND((JN$33-JN35-INDEX(Sheep!$V$361:$V$368,JN34,1))&gt;(JN$33-JO$33),(JN$33-JN35-INDEX(Sheep!$V$361:$V$368,JN34,1))&lt;=0),"Scan-"  &amp;JN34,""),"")
&amp;IFERROR(IF(AND((JN$33-JN35-150                                                                            )&gt;(JN$33-JO$33),(JN$33-JN35-150                                                                             )&lt;=0),"Birth-" &amp;JN34,""),"")
&amp;IFERROR(IF(AND((JN$33-JN35-150-Sheep!$R$354                                           )&gt;(JN$33-JO$33),(JN$33-JN35-150-Sheep!$R$354                                            )&lt;=0),"Wean-"&amp;JN34,""),"")
&amp;IFERROR(IF(AND((JN$33-JN35-150-Sheep!$R$355                                           )&gt;(JN$33-JO$33),(JN$33-JN35-150-Sheep!$R$355                                            )&lt;=0),"Alt1-"   &amp;JN34,""),"")
&amp;IFERROR(IF(AND((JN$33-JN35-150-Sheep!$R$356                                           )&gt;(JN$33-JO$33),(JN$33-JN35-150-Sheep!$R$356                                            )&lt;=0),"Alt2-"   &amp;JN34,""),"")</f>
        <v/>
      </c>
      <c r="JO36" s="266" t="str">
        <f xml:space="preserve">                    IF(AND((JO$33                                  -Sheep!$N$251                               )&gt;(JO$33-JP$33),(JO$33                                  -Sheep!$N$251                                )&lt;=0),"Born","")
&amp;                   IF(AND((JO$33-Sheep!$R$354-Sheep!$N$251                                )&gt;(JO$33-JP$33),(JO$33-Sheep!$R$354-Sheep!$N$251                                )&lt;=0),"WeanStd","")
&amp;                   IF(AND((JO$33-Sheep!$R$355-Sheep!$N$251                                )&gt;(JO$33-JP$33),(JO$33-Sheep!$R$355-Sheep!$N$251                                )&lt;=0),"WeanAlt1","")
&amp;                   IF(AND((JO$33-Sheep!$R$356-Sheep!$N$251                                )&gt;(JO$33-JP$33),(JO$33-Sheep!$R$356-Sheep!$N$251                                )&lt;=0),"WeanAlt2","")
&amp;IFERROR(IF(AND((JO$33-JO35                                                                                     )&gt;(JO$33-JP$33),(JO$33-JO35                                                                                     )&lt;=0),"Join-"    &amp;JO34,""),"")
&amp;IFERROR(IF(AND((JO$33-JO35-INDEX(Sheep!$V$361:$V$368,JO34,1))&gt;(JO$33-JP$33),(JO$33-JO35-INDEX(Sheep!$V$361:$V$368,JO34,1))&lt;=0),"Scan-"  &amp;JO34,""),"")
&amp;IFERROR(IF(AND((JO$33-JO35-150                                                                            )&gt;(JO$33-JP$33),(JO$33-JO35-150                                                                             )&lt;=0),"Birth-" &amp;JO34,""),"")
&amp;IFERROR(IF(AND((JO$33-JO35-150-Sheep!$R$354                                           )&gt;(JO$33-JP$33),(JO$33-JO35-150-Sheep!$R$354                                            )&lt;=0),"Wean-"&amp;JO34,""),"")
&amp;IFERROR(IF(AND((JO$33-JO35-150-Sheep!$R$355                                           )&gt;(JO$33-JP$33),(JO$33-JO35-150-Sheep!$R$355                                            )&lt;=0),"Alt1-"   &amp;JO34,""),"")
&amp;IFERROR(IF(AND((JO$33-JO35-150-Sheep!$R$356                                           )&gt;(JO$33-JP$33),(JO$33-JO35-150-Sheep!$R$356                                            )&lt;=0),"Alt2-"   &amp;JO34,""),"")</f>
        <v/>
      </c>
      <c r="JP36" s="266" t="str">
        <f xml:space="preserve">                    IF(AND((JP$33                                  -Sheep!$N$251                               )&gt;(JP$33-JQ$33),(JP$33                                  -Sheep!$N$251                                )&lt;=0),"Born","")
&amp;                   IF(AND((JP$33-Sheep!$R$354-Sheep!$N$251                                )&gt;(JP$33-JQ$33),(JP$33-Sheep!$R$354-Sheep!$N$251                                )&lt;=0),"WeanStd","")
&amp;                   IF(AND((JP$33-Sheep!$R$355-Sheep!$N$251                                )&gt;(JP$33-JQ$33),(JP$33-Sheep!$R$355-Sheep!$N$251                                )&lt;=0),"WeanAlt1","")
&amp;                   IF(AND((JP$33-Sheep!$R$356-Sheep!$N$251                                )&gt;(JP$33-JQ$33),(JP$33-Sheep!$R$356-Sheep!$N$251                                )&lt;=0),"WeanAlt2","")
&amp;IFERROR(IF(AND((JP$33-JP35                                                                                     )&gt;(JP$33-JQ$33),(JP$33-JP35                                                                                     )&lt;=0),"Join-"    &amp;JP34,""),"")
&amp;IFERROR(IF(AND((JP$33-JP35-INDEX(Sheep!$V$361:$V$368,JP34,1))&gt;(JP$33-JQ$33),(JP$33-JP35-INDEX(Sheep!$V$361:$V$368,JP34,1))&lt;=0),"Scan-"  &amp;JP34,""),"")
&amp;IFERROR(IF(AND((JP$33-JP35-150                                                                            )&gt;(JP$33-JQ$33),(JP$33-JP35-150                                                                             )&lt;=0),"Birth-" &amp;JP34,""),"")
&amp;IFERROR(IF(AND((JP$33-JP35-150-Sheep!$R$354                                           )&gt;(JP$33-JQ$33),(JP$33-JP35-150-Sheep!$R$354                                            )&lt;=0),"Wean-"&amp;JP34,""),"")
&amp;IFERROR(IF(AND((JP$33-JP35-150-Sheep!$R$355                                           )&gt;(JP$33-JQ$33),(JP$33-JP35-150-Sheep!$R$355                                            )&lt;=0),"Alt1-"   &amp;JP34,""),"")
&amp;IFERROR(IF(AND((JP$33-JP35-150-Sheep!$R$356                                           )&gt;(JP$33-JQ$33),(JP$33-JP35-150-Sheep!$R$356                                            )&lt;=0),"Alt2-"   &amp;JP34,""),"")</f>
        <v/>
      </c>
      <c r="JQ36" s="266" t="str">
        <f xml:space="preserve">                    IF(AND((JQ$33                                  -Sheep!$N$251                               )&gt;(JQ$33-JR$33),(JQ$33                                  -Sheep!$N$251                                )&lt;=0),"Born","")
&amp;                   IF(AND((JQ$33-Sheep!$R$354-Sheep!$N$251                                )&gt;(JQ$33-JR$33),(JQ$33-Sheep!$R$354-Sheep!$N$251                                )&lt;=0),"WeanStd","")
&amp;                   IF(AND((JQ$33-Sheep!$R$355-Sheep!$N$251                                )&gt;(JQ$33-JR$33),(JQ$33-Sheep!$R$355-Sheep!$N$251                                )&lt;=0),"WeanAlt1","")
&amp;                   IF(AND((JQ$33-Sheep!$R$356-Sheep!$N$251                                )&gt;(JQ$33-JR$33),(JQ$33-Sheep!$R$356-Sheep!$N$251                                )&lt;=0),"WeanAlt2","")
&amp;IFERROR(IF(AND((JQ$33-JQ35                                                                                     )&gt;(JQ$33-JR$33),(JQ$33-JQ35                                                                                     )&lt;=0),"Join-"    &amp;JQ34,""),"")
&amp;IFERROR(IF(AND((JQ$33-JQ35-INDEX(Sheep!$V$361:$V$368,JQ34,1))&gt;(JQ$33-JR$33),(JQ$33-JQ35-INDEX(Sheep!$V$361:$V$368,JQ34,1))&lt;=0),"Scan-"  &amp;JQ34,""),"")
&amp;IFERROR(IF(AND((JQ$33-JQ35-150                                                                            )&gt;(JQ$33-JR$33),(JQ$33-JQ35-150                                                                             )&lt;=0),"Birth-" &amp;JQ34,""),"")
&amp;IFERROR(IF(AND((JQ$33-JQ35-150-Sheep!$R$354                                           )&gt;(JQ$33-JR$33),(JQ$33-JQ35-150-Sheep!$R$354                                            )&lt;=0),"Wean-"&amp;JQ34,""),"")
&amp;IFERROR(IF(AND((JQ$33-JQ35-150-Sheep!$R$355                                           )&gt;(JQ$33-JR$33),(JQ$33-JQ35-150-Sheep!$R$355                                            )&lt;=0),"Alt1-"   &amp;JQ34,""),"")
&amp;IFERROR(IF(AND((JQ$33-JQ35-150-Sheep!$R$356                                           )&gt;(JQ$33-JR$33),(JQ$33-JQ35-150-Sheep!$R$356                                            )&lt;=0),"Alt2-"   &amp;JQ34,""),"")</f>
        <v>Scan-5</v>
      </c>
      <c r="JR36" s="266" t="str">
        <f xml:space="preserve">                    IF(AND((JR$33                                  -Sheep!$N$251                               )&gt;(JR$33-JS$33),(JR$33                                  -Sheep!$N$251                                )&lt;=0),"Born","")
&amp;                   IF(AND((JR$33-Sheep!$R$354-Sheep!$N$251                                )&gt;(JR$33-JS$33),(JR$33-Sheep!$R$354-Sheep!$N$251                                )&lt;=0),"WeanStd","")
&amp;                   IF(AND((JR$33-Sheep!$R$355-Sheep!$N$251                                )&gt;(JR$33-JS$33),(JR$33-Sheep!$R$355-Sheep!$N$251                                )&lt;=0),"WeanAlt1","")
&amp;                   IF(AND((JR$33-Sheep!$R$356-Sheep!$N$251                                )&gt;(JR$33-JS$33),(JR$33-Sheep!$R$356-Sheep!$N$251                                )&lt;=0),"WeanAlt2","")
&amp;IFERROR(IF(AND((JR$33-JR35                                                                                     )&gt;(JR$33-JS$33),(JR$33-JR35                                                                                     )&lt;=0),"Join-"    &amp;JR34,""),"")
&amp;IFERROR(IF(AND((JR$33-JR35-INDEX(Sheep!$V$361:$V$368,JR34,1))&gt;(JR$33-JS$33),(JR$33-JR35-INDEX(Sheep!$V$361:$V$368,JR34,1))&lt;=0),"Scan-"  &amp;JR34,""),"")
&amp;IFERROR(IF(AND((JR$33-JR35-150                                                                            )&gt;(JR$33-JS$33),(JR$33-JR35-150                                                                             )&lt;=0),"Birth-" &amp;JR34,""),"")
&amp;IFERROR(IF(AND((JR$33-JR35-150-Sheep!$R$354                                           )&gt;(JR$33-JS$33),(JR$33-JR35-150-Sheep!$R$354                                            )&lt;=0),"Wean-"&amp;JR34,""),"")
&amp;IFERROR(IF(AND((JR$33-JR35-150-Sheep!$R$355                                           )&gt;(JR$33-JS$33),(JR$33-JR35-150-Sheep!$R$355                                            )&lt;=0),"Alt1-"   &amp;JR34,""),"")
&amp;IFERROR(IF(AND((JR$33-JR35-150-Sheep!$R$356                                           )&gt;(JR$33-JS$33),(JR$33-JR35-150-Sheep!$R$356                                            )&lt;=0),"Alt2-"   &amp;JR34,""),"")</f>
        <v/>
      </c>
      <c r="JS36" s="266" t="str">
        <f xml:space="preserve">                    IF(AND((JS$33                                  -Sheep!$N$251                               )&gt;(JS$33-JT$33),(JS$33                                  -Sheep!$N$251                                )&lt;=0),"Born","")
&amp;                   IF(AND((JS$33-Sheep!$R$354-Sheep!$N$251                                )&gt;(JS$33-JT$33),(JS$33-Sheep!$R$354-Sheep!$N$251                                )&lt;=0),"WeanStd","")
&amp;                   IF(AND((JS$33-Sheep!$R$355-Sheep!$N$251                                )&gt;(JS$33-JT$33),(JS$33-Sheep!$R$355-Sheep!$N$251                                )&lt;=0),"WeanAlt1","")
&amp;                   IF(AND((JS$33-Sheep!$R$356-Sheep!$N$251                                )&gt;(JS$33-JT$33),(JS$33-Sheep!$R$356-Sheep!$N$251                                )&lt;=0),"WeanAlt2","")
&amp;IFERROR(IF(AND((JS$33-JS35                                                                                     )&gt;(JS$33-JT$33),(JS$33-JS35                                                                                     )&lt;=0),"Join-"    &amp;JS34,""),"")
&amp;IFERROR(IF(AND((JS$33-JS35-INDEX(Sheep!$V$361:$V$368,JS34,1))&gt;(JS$33-JT$33),(JS$33-JS35-INDEX(Sheep!$V$361:$V$368,JS34,1))&lt;=0),"Scan-"  &amp;JS34,""),"")
&amp;IFERROR(IF(AND((JS$33-JS35-150                                                                            )&gt;(JS$33-JT$33),(JS$33-JS35-150                                                                             )&lt;=0),"Birth-" &amp;JS34,""),"")
&amp;IFERROR(IF(AND((JS$33-JS35-150-Sheep!$R$354                                           )&gt;(JS$33-JT$33),(JS$33-JS35-150-Sheep!$R$354                                            )&lt;=0),"Wean-"&amp;JS34,""),"")
&amp;IFERROR(IF(AND((JS$33-JS35-150-Sheep!$R$355                                           )&gt;(JS$33-JT$33),(JS$33-JS35-150-Sheep!$R$355                                            )&lt;=0),"Alt1-"   &amp;JS34,""),"")
&amp;IFERROR(IF(AND((JS$33-JS35-150-Sheep!$R$356                                           )&gt;(JS$33-JT$33),(JS$33-JS35-150-Sheep!$R$356                                            )&lt;=0),"Alt2-"   &amp;JS34,""),"")</f>
        <v/>
      </c>
      <c r="JT36" s="266" t="str">
        <f xml:space="preserve">                    IF(AND((JT$33                                  -Sheep!$N$251                               )&gt;(JT$33-JU$33),(JT$33                                  -Sheep!$N$251                                )&lt;=0),"Born","")
&amp;                   IF(AND((JT$33-Sheep!$R$354-Sheep!$N$251                                )&gt;(JT$33-JU$33),(JT$33-Sheep!$R$354-Sheep!$N$251                                )&lt;=0),"WeanStd","")
&amp;                   IF(AND((JT$33-Sheep!$R$355-Sheep!$N$251                                )&gt;(JT$33-JU$33),(JT$33-Sheep!$R$355-Sheep!$N$251                                )&lt;=0),"WeanAlt1","")
&amp;                   IF(AND((JT$33-Sheep!$R$356-Sheep!$N$251                                )&gt;(JT$33-JU$33),(JT$33-Sheep!$R$356-Sheep!$N$251                                )&lt;=0),"WeanAlt2","")
&amp;IFERROR(IF(AND((JT$33-JT35                                                                                     )&gt;(JT$33-JU$33),(JT$33-JT35                                                                                     )&lt;=0),"Join-"    &amp;JT34,""),"")
&amp;IFERROR(IF(AND((JT$33-JT35-INDEX(Sheep!$V$361:$V$368,JT34,1))&gt;(JT$33-JU$33),(JT$33-JT35-INDEX(Sheep!$V$361:$V$368,JT34,1))&lt;=0),"Scan-"  &amp;JT34,""),"")
&amp;IFERROR(IF(AND((JT$33-JT35-150                                                                            )&gt;(JT$33-JU$33),(JT$33-JT35-150                                                                             )&lt;=0),"Birth-" &amp;JT34,""),"")
&amp;IFERROR(IF(AND((JT$33-JT35-150-Sheep!$R$354                                           )&gt;(JT$33-JU$33),(JT$33-JT35-150-Sheep!$R$354                                            )&lt;=0),"Wean-"&amp;JT34,""),"")
&amp;IFERROR(IF(AND((JT$33-JT35-150-Sheep!$R$355                                           )&gt;(JT$33-JU$33),(JT$33-JT35-150-Sheep!$R$355                                            )&lt;=0),"Alt1-"   &amp;JT34,""),"")
&amp;IFERROR(IF(AND((JT$33-JT35-150-Sheep!$R$356                                           )&gt;(JT$33-JU$33),(JT$33-JT35-150-Sheep!$R$356                                            )&lt;=0),"Alt2-"   &amp;JT34,""),"")</f>
        <v/>
      </c>
      <c r="JU36" s="266" t="str">
        <f xml:space="preserve">                    IF(AND((JU$33                                  -Sheep!$N$251                               )&gt;(JU$33-JV$33),(JU$33                                  -Sheep!$N$251                                )&lt;=0),"Born","")
&amp;                   IF(AND((JU$33-Sheep!$R$354-Sheep!$N$251                                )&gt;(JU$33-JV$33),(JU$33-Sheep!$R$354-Sheep!$N$251                                )&lt;=0),"WeanStd","")
&amp;                   IF(AND((JU$33-Sheep!$R$355-Sheep!$N$251                                )&gt;(JU$33-JV$33),(JU$33-Sheep!$R$355-Sheep!$N$251                                )&lt;=0),"WeanAlt1","")
&amp;                   IF(AND((JU$33-Sheep!$R$356-Sheep!$N$251                                )&gt;(JU$33-JV$33),(JU$33-Sheep!$R$356-Sheep!$N$251                                )&lt;=0),"WeanAlt2","")
&amp;IFERROR(IF(AND((JU$33-JU35                                                                                     )&gt;(JU$33-JV$33),(JU$33-JU35                                                                                     )&lt;=0),"Join-"    &amp;JU34,""),"")
&amp;IFERROR(IF(AND((JU$33-JU35-INDEX(Sheep!$V$361:$V$368,JU34,1))&gt;(JU$33-JV$33),(JU$33-JU35-INDEX(Sheep!$V$361:$V$368,JU34,1))&lt;=0),"Scan-"  &amp;JU34,""),"")
&amp;IFERROR(IF(AND((JU$33-JU35-150                                                                            )&gt;(JU$33-JV$33),(JU$33-JU35-150                                                                             )&lt;=0),"Birth-" &amp;JU34,""),"")
&amp;IFERROR(IF(AND((JU$33-JU35-150-Sheep!$R$354                                           )&gt;(JU$33-JV$33),(JU$33-JU35-150-Sheep!$R$354                                            )&lt;=0),"Wean-"&amp;JU34,""),"")
&amp;IFERROR(IF(AND((JU$33-JU35-150-Sheep!$R$355                                           )&gt;(JU$33-JV$33),(JU$33-JU35-150-Sheep!$R$355                                            )&lt;=0),"Alt1-"   &amp;JU34,""),"")
&amp;IFERROR(IF(AND((JU$33-JU35-150-Sheep!$R$356                                           )&gt;(JU$33-JV$33),(JU$33-JU35-150-Sheep!$R$356                                            )&lt;=0),"Alt2-"   &amp;JU34,""),"")</f>
        <v/>
      </c>
      <c r="JV36" s="266" t="str">
        <f xml:space="preserve">                    IF(AND((JV$33                                  -Sheep!$N$251                               )&gt;(JV$33-JW$33),(JV$33                                  -Sheep!$N$251                                )&lt;=0),"Born","")
&amp;                   IF(AND((JV$33-Sheep!$R$354-Sheep!$N$251                                )&gt;(JV$33-JW$33),(JV$33-Sheep!$R$354-Sheep!$N$251                                )&lt;=0),"WeanStd","")
&amp;                   IF(AND((JV$33-Sheep!$R$355-Sheep!$N$251                                )&gt;(JV$33-JW$33),(JV$33-Sheep!$R$355-Sheep!$N$251                                )&lt;=0),"WeanAlt1","")
&amp;                   IF(AND((JV$33-Sheep!$R$356-Sheep!$N$251                                )&gt;(JV$33-JW$33),(JV$33-Sheep!$R$356-Sheep!$N$251                                )&lt;=0),"WeanAlt2","")
&amp;IFERROR(IF(AND((JV$33-JV35                                                                                     )&gt;(JV$33-JW$33),(JV$33-JV35                                                                                     )&lt;=0),"Join-"    &amp;JV34,""),"")
&amp;IFERROR(IF(AND((JV$33-JV35-INDEX(Sheep!$V$361:$V$368,JV34,1))&gt;(JV$33-JW$33),(JV$33-JV35-INDEX(Sheep!$V$361:$V$368,JV34,1))&lt;=0),"Scan-"  &amp;JV34,""),"")
&amp;IFERROR(IF(AND((JV$33-JV35-150                                                                            )&gt;(JV$33-JW$33),(JV$33-JV35-150                                                                             )&lt;=0),"Birth-" &amp;JV34,""),"")
&amp;IFERROR(IF(AND((JV$33-JV35-150-Sheep!$R$354                                           )&gt;(JV$33-JW$33),(JV$33-JV35-150-Sheep!$R$354                                            )&lt;=0),"Wean-"&amp;JV34,""),"")
&amp;IFERROR(IF(AND((JV$33-JV35-150-Sheep!$R$355                                           )&gt;(JV$33-JW$33),(JV$33-JV35-150-Sheep!$R$355                                            )&lt;=0),"Alt1-"   &amp;JV34,""),"")
&amp;IFERROR(IF(AND((JV$33-JV35-150-Sheep!$R$356                                           )&gt;(JV$33-JW$33),(JV$33-JV35-150-Sheep!$R$356                                            )&lt;=0),"Alt2-"   &amp;JV34,""),"")</f>
        <v/>
      </c>
      <c r="JW36" s="266" t="str">
        <f xml:space="preserve">                    IF(AND((JW$33                                  -Sheep!$N$251                               )&gt;(JW$33-JX$33),(JW$33                                  -Sheep!$N$251                                )&lt;=0),"Born","")
&amp;                   IF(AND((JW$33-Sheep!$R$354-Sheep!$N$251                                )&gt;(JW$33-JX$33),(JW$33-Sheep!$R$354-Sheep!$N$251                                )&lt;=0),"WeanStd","")
&amp;                   IF(AND((JW$33-Sheep!$R$355-Sheep!$N$251                                )&gt;(JW$33-JX$33),(JW$33-Sheep!$R$355-Sheep!$N$251                                )&lt;=0),"WeanAlt1","")
&amp;                   IF(AND((JW$33-Sheep!$R$356-Sheep!$N$251                                )&gt;(JW$33-JX$33),(JW$33-Sheep!$R$356-Sheep!$N$251                                )&lt;=0),"WeanAlt2","")
&amp;IFERROR(IF(AND((JW$33-JW35                                                                                     )&gt;(JW$33-JX$33),(JW$33-JW35                                                                                     )&lt;=0),"Join-"    &amp;JW34,""),"")
&amp;IFERROR(IF(AND((JW$33-JW35-INDEX(Sheep!$V$361:$V$368,JW34,1))&gt;(JW$33-JX$33),(JW$33-JW35-INDEX(Sheep!$V$361:$V$368,JW34,1))&lt;=0),"Scan-"  &amp;JW34,""),"")
&amp;IFERROR(IF(AND((JW$33-JW35-150                                                                            )&gt;(JW$33-JX$33),(JW$33-JW35-150                                                                             )&lt;=0),"Birth-" &amp;JW34,""),"")
&amp;IFERROR(IF(AND((JW$33-JW35-150-Sheep!$R$354                                           )&gt;(JW$33-JX$33),(JW$33-JW35-150-Sheep!$R$354                                            )&lt;=0),"Wean-"&amp;JW34,""),"")
&amp;IFERROR(IF(AND((JW$33-JW35-150-Sheep!$R$355                                           )&gt;(JW$33-JX$33),(JW$33-JW35-150-Sheep!$R$355                                            )&lt;=0),"Alt1-"   &amp;JW34,""),"")
&amp;IFERROR(IF(AND((JW$33-JW35-150-Sheep!$R$356                                           )&gt;(JW$33-JX$33),(JW$33-JW35-150-Sheep!$R$356                                            )&lt;=0),"Alt2-"   &amp;JW34,""),"")</f>
        <v/>
      </c>
      <c r="JX36" s="266" t="str">
        <f xml:space="preserve">                    IF(AND((JX$33                                  -Sheep!$N$251                               )&gt;(JX$33-JY$33),(JX$33                                  -Sheep!$N$251                                )&lt;=0),"Born","")
&amp;                   IF(AND((JX$33-Sheep!$R$354-Sheep!$N$251                                )&gt;(JX$33-JY$33),(JX$33-Sheep!$R$354-Sheep!$N$251                                )&lt;=0),"WeanStd","")
&amp;                   IF(AND((JX$33-Sheep!$R$355-Sheep!$N$251                                )&gt;(JX$33-JY$33),(JX$33-Sheep!$R$355-Sheep!$N$251                                )&lt;=0),"WeanAlt1","")
&amp;                   IF(AND((JX$33-Sheep!$R$356-Sheep!$N$251                                )&gt;(JX$33-JY$33),(JX$33-Sheep!$R$356-Sheep!$N$251                                )&lt;=0),"WeanAlt2","")
&amp;IFERROR(IF(AND((JX$33-JX35                                                                                     )&gt;(JX$33-JY$33),(JX$33-JX35                                                                                     )&lt;=0),"Join-"    &amp;JX34,""),"")
&amp;IFERROR(IF(AND((JX$33-JX35-INDEX(Sheep!$V$361:$V$368,JX34,1))&gt;(JX$33-JY$33),(JX$33-JX35-INDEX(Sheep!$V$361:$V$368,JX34,1))&lt;=0),"Scan-"  &amp;JX34,""),"")
&amp;IFERROR(IF(AND((JX$33-JX35-150                                                                            )&gt;(JX$33-JY$33),(JX$33-JX35-150                                                                             )&lt;=0),"Birth-" &amp;JX34,""),"")
&amp;IFERROR(IF(AND((JX$33-JX35-150-Sheep!$R$354                                           )&gt;(JX$33-JY$33),(JX$33-JX35-150-Sheep!$R$354                                            )&lt;=0),"Wean-"&amp;JX34,""),"")
&amp;IFERROR(IF(AND((JX$33-JX35-150-Sheep!$R$355                                           )&gt;(JX$33-JY$33),(JX$33-JX35-150-Sheep!$R$355                                            )&lt;=0),"Alt1-"   &amp;JX34,""),"")
&amp;IFERROR(IF(AND((JX$33-JX35-150-Sheep!$R$356                                           )&gt;(JX$33-JY$33),(JX$33-JX35-150-Sheep!$R$356                                            )&lt;=0),"Alt2-"   &amp;JX34,""),"")</f>
        <v/>
      </c>
      <c r="JY36" s="266" t="str">
        <f xml:space="preserve">                    IF(AND((JY$33                                  -Sheep!$N$251                               )&gt;(JY$33-JZ$33),(JY$33                                  -Sheep!$N$251                                )&lt;=0),"Born","")
&amp;                   IF(AND((JY$33-Sheep!$R$354-Sheep!$N$251                                )&gt;(JY$33-JZ$33),(JY$33-Sheep!$R$354-Sheep!$N$251                                )&lt;=0),"WeanStd","")
&amp;                   IF(AND((JY$33-Sheep!$R$355-Sheep!$N$251                                )&gt;(JY$33-JZ$33),(JY$33-Sheep!$R$355-Sheep!$N$251                                )&lt;=0),"WeanAlt1","")
&amp;                   IF(AND((JY$33-Sheep!$R$356-Sheep!$N$251                                )&gt;(JY$33-JZ$33),(JY$33-Sheep!$R$356-Sheep!$N$251                                )&lt;=0),"WeanAlt2","")
&amp;IFERROR(IF(AND((JY$33-JY35                                                                                     )&gt;(JY$33-JZ$33),(JY$33-JY35                                                                                     )&lt;=0),"Join-"    &amp;JY34,""),"")
&amp;IFERROR(IF(AND((JY$33-JY35-INDEX(Sheep!$V$361:$V$368,JY34,1))&gt;(JY$33-JZ$33),(JY$33-JY35-INDEX(Sheep!$V$361:$V$368,JY34,1))&lt;=0),"Scan-"  &amp;JY34,""),"")
&amp;IFERROR(IF(AND((JY$33-JY35-150                                                                            )&gt;(JY$33-JZ$33),(JY$33-JY35-150                                                                             )&lt;=0),"Birth-" &amp;JY34,""),"")
&amp;IFERROR(IF(AND((JY$33-JY35-150-Sheep!$R$354                                           )&gt;(JY$33-JZ$33),(JY$33-JY35-150-Sheep!$R$354                                            )&lt;=0),"Wean-"&amp;JY34,""),"")
&amp;IFERROR(IF(AND((JY$33-JY35-150-Sheep!$R$355                                           )&gt;(JY$33-JZ$33),(JY$33-JY35-150-Sheep!$R$355                                            )&lt;=0),"Alt1-"   &amp;JY34,""),"")
&amp;IFERROR(IF(AND((JY$33-JY35-150-Sheep!$R$356                                           )&gt;(JY$33-JZ$33),(JY$33-JY35-150-Sheep!$R$356                                            )&lt;=0),"Alt2-"   &amp;JY34,""),"")</f>
        <v/>
      </c>
      <c r="JZ36" s="266" t="str">
        <f xml:space="preserve">                    IF(AND((JZ$33                                  -Sheep!$N$251                               )&gt;(JZ$33-KA$33),(JZ$33                                  -Sheep!$N$251                                )&lt;=0),"Born","")
&amp;                   IF(AND((JZ$33-Sheep!$R$354-Sheep!$N$251                                )&gt;(JZ$33-KA$33),(JZ$33-Sheep!$R$354-Sheep!$N$251                                )&lt;=0),"WeanStd","")
&amp;                   IF(AND((JZ$33-Sheep!$R$355-Sheep!$N$251                                )&gt;(JZ$33-KA$33),(JZ$33-Sheep!$R$355-Sheep!$N$251                                )&lt;=0),"WeanAlt1","")
&amp;                   IF(AND((JZ$33-Sheep!$R$356-Sheep!$N$251                                )&gt;(JZ$33-KA$33),(JZ$33-Sheep!$R$356-Sheep!$N$251                                )&lt;=0),"WeanAlt2","")
&amp;IFERROR(IF(AND((JZ$33-JZ35                                                                                     )&gt;(JZ$33-KA$33),(JZ$33-JZ35                                                                                     )&lt;=0),"Join-"    &amp;JZ34,""),"")
&amp;IFERROR(IF(AND((JZ$33-JZ35-INDEX(Sheep!$V$361:$V$368,JZ34,1))&gt;(JZ$33-KA$33),(JZ$33-JZ35-INDEX(Sheep!$V$361:$V$368,JZ34,1))&lt;=0),"Scan-"  &amp;JZ34,""),"")
&amp;IFERROR(IF(AND((JZ$33-JZ35-150                                                                            )&gt;(JZ$33-KA$33),(JZ$33-JZ35-150                                                                             )&lt;=0),"Birth-" &amp;JZ34,""),"")
&amp;IFERROR(IF(AND((JZ$33-JZ35-150-Sheep!$R$354                                           )&gt;(JZ$33-KA$33),(JZ$33-JZ35-150-Sheep!$R$354                                            )&lt;=0),"Wean-"&amp;JZ34,""),"")
&amp;IFERROR(IF(AND((JZ$33-JZ35-150-Sheep!$R$355                                           )&gt;(JZ$33-KA$33),(JZ$33-JZ35-150-Sheep!$R$355                                            )&lt;=0),"Alt1-"   &amp;JZ34,""),"")
&amp;IFERROR(IF(AND((JZ$33-JZ35-150-Sheep!$R$356                                           )&gt;(JZ$33-KA$33),(JZ$33-JZ35-150-Sheep!$R$356                                            )&lt;=0),"Alt2-"   &amp;JZ34,""),"")</f>
        <v/>
      </c>
      <c r="KA36" s="266" t="str">
        <f xml:space="preserve">                    IF(AND((KA$33                                  -Sheep!$N$251                               )&gt;(KA$33-KB$33),(KA$33                                  -Sheep!$N$251                                )&lt;=0),"Born","")
&amp;                   IF(AND((KA$33-Sheep!$R$354-Sheep!$N$251                                )&gt;(KA$33-KB$33),(KA$33-Sheep!$R$354-Sheep!$N$251                                )&lt;=0),"WeanStd","")
&amp;                   IF(AND((KA$33-Sheep!$R$355-Sheep!$N$251                                )&gt;(KA$33-KB$33),(KA$33-Sheep!$R$355-Sheep!$N$251                                )&lt;=0),"WeanAlt1","")
&amp;                   IF(AND((KA$33-Sheep!$R$356-Sheep!$N$251                                )&gt;(KA$33-KB$33),(KA$33-Sheep!$R$356-Sheep!$N$251                                )&lt;=0),"WeanAlt2","")
&amp;IFERROR(IF(AND((KA$33-KA35                                                                                     )&gt;(KA$33-KB$33),(KA$33-KA35                                                                                     )&lt;=0),"Join-"    &amp;KA34,""),"")
&amp;IFERROR(IF(AND((KA$33-KA35-INDEX(Sheep!$V$361:$V$368,KA34,1))&gt;(KA$33-KB$33),(KA$33-KA35-INDEX(Sheep!$V$361:$V$368,KA34,1))&lt;=0),"Scan-"  &amp;KA34,""),"")
&amp;IFERROR(IF(AND((KA$33-KA35-150                                                                            )&gt;(KA$33-KB$33),(KA$33-KA35-150                                                                             )&lt;=0),"Birth-" &amp;KA34,""),"")
&amp;IFERROR(IF(AND((KA$33-KA35-150-Sheep!$R$354                                           )&gt;(KA$33-KB$33),(KA$33-KA35-150-Sheep!$R$354                                            )&lt;=0),"Wean-"&amp;KA34,""),"")
&amp;IFERROR(IF(AND((KA$33-KA35-150-Sheep!$R$355                                           )&gt;(KA$33-KB$33),(KA$33-KA35-150-Sheep!$R$355                                            )&lt;=0),"Alt1-"   &amp;KA34,""),"")
&amp;IFERROR(IF(AND((KA$33-KA35-150-Sheep!$R$356                                           )&gt;(KA$33-KB$33),(KA$33-KA35-150-Sheep!$R$356                                            )&lt;=0),"Alt2-"   &amp;KA34,""),"")</f>
        <v/>
      </c>
      <c r="KB36" s="266" t="str">
        <f xml:space="preserve">                    IF(AND((KB$33                                  -Sheep!$N$251                               )&gt;(KB$33-KC$33),(KB$33                                  -Sheep!$N$251                                )&lt;=0),"Born","")
&amp;                   IF(AND((KB$33-Sheep!$R$354-Sheep!$N$251                                )&gt;(KB$33-KC$33),(KB$33-Sheep!$R$354-Sheep!$N$251                                )&lt;=0),"WeanStd","")
&amp;                   IF(AND((KB$33-Sheep!$R$355-Sheep!$N$251                                )&gt;(KB$33-KC$33),(KB$33-Sheep!$R$355-Sheep!$N$251                                )&lt;=0),"WeanAlt1","")
&amp;                   IF(AND((KB$33-Sheep!$R$356-Sheep!$N$251                                )&gt;(KB$33-KC$33),(KB$33-Sheep!$R$356-Sheep!$N$251                                )&lt;=0),"WeanAlt2","")
&amp;IFERROR(IF(AND((KB$33-KB35                                                                                     )&gt;(KB$33-KC$33),(KB$33-KB35                                                                                     )&lt;=0),"Join-"    &amp;KB34,""),"")
&amp;IFERROR(IF(AND((KB$33-KB35-INDEX(Sheep!$V$361:$V$368,KB34,1))&gt;(KB$33-KC$33),(KB$33-KB35-INDEX(Sheep!$V$361:$V$368,KB34,1))&lt;=0),"Scan-"  &amp;KB34,""),"")
&amp;IFERROR(IF(AND((KB$33-KB35-150                                                                            )&gt;(KB$33-KC$33),(KB$33-KB35-150                                                                             )&lt;=0),"Birth-" &amp;KB34,""),"")
&amp;IFERROR(IF(AND((KB$33-KB35-150-Sheep!$R$354                                           )&gt;(KB$33-KC$33),(KB$33-KB35-150-Sheep!$R$354                                            )&lt;=0),"Wean-"&amp;KB34,""),"")
&amp;IFERROR(IF(AND((KB$33-KB35-150-Sheep!$R$355                                           )&gt;(KB$33-KC$33),(KB$33-KB35-150-Sheep!$R$355                                            )&lt;=0),"Alt1-"   &amp;KB34,""),"")
&amp;IFERROR(IF(AND((KB$33-KB35-150-Sheep!$R$356                                           )&gt;(KB$33-KC$33),(KB$33-KB35-150-Sheep!$R$356                                            )&lt;=0),"Alt2-"   &amp;KB34,""),"")</f>
        <v/>
      </c>
      <c r="KC36" s="266" t="str">
        <f xml:space="preserve">                    IF(AND((KC$33                                  -Sheep!$N$251                               )&gt;(KC$33-KD$33),(KC$33                                  -Sheep!$N$251                                )&lt;=0),"Born","")
&amp;                   IF(AND((KC$33-Sheep!$R$354-Sheep!$N$251                                )&gt;(KC$33-KD$33),(KC$33-Sheep!$R$354-Sheep!$N$251                                )&lt;=0),"WeanStd","")
&amp;                   IF(AND((KC$33-Sheep!$R$355-Sheep!$N$251                                )&gt;(KC$33-KD$33),(KC$33-Sheep!$R$355-Sheep!$N$251                                )&lt;=0),"WeanAlt1","")
&amp;                   IF(AND((KC$33-Sheep!$R$356-Sheep!$N$251                                )&gt;(KC$33-KD$33),(KC$33-Sheep!$R$356-Sheep!$N$251                                )&lt;=0),"WeanAlt2","")
&amp;IFERROR(IF(AND((KC$33-KC35                                                                                     )&gt;(KC$33-KD$33),(KC$33-KC35                                                                                     )&lt;=0),"Join-"    &amp;KC34,""),"")
&amp;IFERROR(IF(AND((KC$33-KC35-INDEX(Sheep!$V$361:$V$368,KC34,1))&gt;(KC$33-KD$33),(KC$33-KC35-INDEX(Sheep!$V$361:$V$368,KC34,1))&lt;=0),"Scan-"  &amp;KC34,""),"")
&amp;IFERROR(IF(AND((KC$33-KC35-150                                                                            )&gt;(KC$33-KD$33),(KC$33-KC35-150                                                                             )&lt;=0),"Birth-" &amp;KC34,""),"")
&amp;IFERROR(IF(AND((KC$33-KC35-150-Sheep!$R$354                                           )&gt;(KC$33-KD$33),(KC$33-KC35-150-Sheep!$R$354                                            )&lt;=0),"Wean-"&amp;KC34,""),"")
&amp;IFERROR(IF(AND((KC$33-KC35-150-Sheep!$R$355                                           )&gt;(KC$33-KD$33),(KC$33-KC35-150-Sheep!$R$355                                            )&lt;=0),"Alt1-"   &amp;KC34,""),"")
&amp;IFERROR(IF(AND((KC$33-KC35-150-Sheep!$R$356                                           )&gt;(KC$33-KD$33),(KC$33-KC35-150-Sheep!$R$356                                            )&lt;=0),"Alt2-"   &amp;KC34,""),"")</f>
        <v>Birth-5</v>
      </c>
      <c r="KD36" s="266" t="str">
        <f xml:space="preserve">                    IF(AND((KD$33                                  -Sheep!$N$251                               )&gt;(KD$33-KE$33),(KD$33                                  -Sheep!$N$251                                )&lt;=0),"Born","")
&amp;                   IF(AND((KD$33-Sheep!$R$354-Sheep!$N$251                                )&gt;(KD$33-KE$33),(KD$33-Sheep!$R$354-Sheep!$N$251                                )&lt;=0),"WeanStd","")
&amp;                   IF(AND((KD$33-Sheep!$R$355-Sheep!$N$251                                )&gt;(KD$33-KE$33),(KD$33-Sheep!$R$355-Sheep!$N$251                                )&lt;=0),"WeanAlt1","")
&amp;                   IF(AND((KD$33-Sheep!$R$356-Sheep!$N$251                                )&gt;(KD$33-KE$33),(KD$33-Sheep!$R$356-Sheep!$N$251                                )&lt;=0),"WeanAlt2","")
&amp;IFERROR(IF(AND((KD$33-KD35                                                                                     )&gt;(KD$33-KE$33),(KD$33-KD35                                                                                     )&lt;=0),"Join-"    &amp;KD34,""),"")
&amp;IFERROR(IF(AND((KD$33-KD35-INDEX(Sheep!$V$361:$V$368,KD34,1))&gt;(KD$33-KE$33),(KD$33-KD35-INDEX(Sheep!$V$361:$V$368,KD34,1))&lt;=0),"Scan-"  &amp;KD34,""),"")
&amp;IFERROR(IF(AND((KD$33-KD35-150                                                                            )&gt;(KD$33-KE$33),(KD$33-KD35-150                                                                             )&lt;=0),"Birth-" &amp;KD34,""),"")
&amp;IFERROR(IF(AND((KD$33-KD35-150-Sheep!$R$354                                           )&gt;(KD$33-KE$33),(KD$33-KD35-150-Sheep!$R$354                                            )&lt;=0),"Wean-"&amp;KD34,""),"")
&amp;IFERROR(IF(AND((KD$33-KD35-150-Sheep!$R$355                                           )&gt;(KD$33-KE$33),(KD$33-KD35-150-Sheep!$R$355                                            )&lt;=0),"Alt1-"   &amp;KD34,""),"")
&amp;IFERROR(IF(AND((KD$33-KD35-150-Sheep!$R$356                                           )&gt;(KD$33-KE$33),(KD$33-KD35-150-Sheep!$R$356                                            )&lt;=0),"Alt2-"   &amp;KD34,""),"")</f>
        <v/>
      </c>
      <c r="KE36" s="266" t="str">
        <f xml:space="preserve">                    IF(AND((KE$33                                  -Sheep!$N$251                               )&gt;(KE$33-KF$33),(KE$33                                  -Sheep!$N$251                                )&lt;=0),"Born","")
&amp;                   IF(AND((KE$33-Sheep!$R$354-Sheep!$N$251                                )&gt;(KE$33-KF$33),(KE$33-Sheep!$R$354-Sheep!$N$251                                )&lt;=0),"WeanStd","")
&amp;                   IF(AND((KE$33-Sheep!$R$355-Sheep!$N$251                                )&gt;(KE$33-KF$33),(KE$33-Sheep!$R$355-Sheep!$N$251                                )&lt;=0),"WeanAlt1","")
&amp;                   IF(AND((KE$33-Sheep!$R$356-Sheep!$N$251                                )&gt;(KE$33-KF$33),(KE$33-Sheep!$R$356-Sheep!$N$251                                )&lt;=0),"WeanAlt2","")
&amp;IFERROR(IF(AND((KE$33-KE35                                                                                     )&gt;(KE$33-KF$33),(KE$33-KE35                                                                                     )&lt;=0),"Join-"    &amp;KE34,""),"")
&amp;IFERROR(IF(AND((KE$33-KE35-INDEX(Sheep!$V$361:$V$368,KE34,1))&gt;(KE$33-KF$33),(KE$33-KE35-INDEX(Sheep!$V$361:$V$368,KE34,1))&lt;=0),"Scan-"  &amp;KE34,""),"")
&amp;IFERROR(IF(AND((KE$33-KE35-150                                                                            )&gt;(KE$33-KF$33),(KE$33-KE35-150                                                                             )&lt;=0),"Birth-" &amp;KE34,""),"")
&amp;IFERROR(IF(AND((KE$33-KE35-150-Sheep!$R$354                                           )&gt;(KE$33-KF$33),(KE$33-KE35-150-Sheep!$R$354                                            )&lt;=0),"Wean-"&amp;KE34,""),"")
&amp;IFERROR(IF(AND((KE$33-KE35-150-Sheep!$R$355                                           )&gt;(KE$33-KF$33),(KE$33-KE35-150-Sheep!$R$355                                            )&lt;=0),"Alt1-"   &amp;KE34,""),"")
&amp;IFERROR(IF(AND((KE$33-KE35-150-Sheep!$R$356                                           )&gt;(KE$33-KF$33),(KE$33-KE35-150-Sheep!$R$356                                            )&lt;=0),"Alt2-"   &amp;KE34,""),"")</f>
        <v/>
      </c>
      <c r="KF36" s="266" t="str">
        <f xml:space="preserve">                    IF(AND((KF$33                                  -Sheep!$N$251                               )&gt;(KF$33-KG$33),(KF$33                                  -Sheep!$N$251                                )&lt;=0),"Born","")
&amp;                   IF(AND((KF$33-Sheep!$R$354-Sheep!$N$251                                )&gt;(KF$33-KG$33),(KF$33-Sheep!$R$354-Sheep!$N$251                                )&lt;=0),"WeanStd","")
&amp;                   IF(AND((KF$33-Sheep!$R$355-Sheep!$N$251                                )&gt;(KF$33-KG$33),(KF$33-Sheep!$R$355-Sheep!$N$251                                )&lt;=0),"WeanAlt1","")
&amp;                   IF(AND((KF$33-Sheep!$R$356-Sheep!$N$251                                )&gt;(KF$33-KG$33),(KF$33-Sheep!$R$356-Sheep!$N$251                                )&lt;=0),"WeanAlt2","")
&amp;IFERROR(IF(AND((KF$33-KF35                                                                                     )&gt;(KF$33-KG$33),(KF$33-KF35                                                                                     )&lt;=0),"Join-"    &amp;KF34,""),"")
&amp;IFERROR(IF(AND((KF$33-KF35-INDEX(Sheep!$V$361:$V$368,KF34,1))&gt;(KF$33-KG$33),(KF$33-KF35-INDEX(Sheep!$V$361:$V$368,KF34,1))&lt;=0),"Scan-"  &amp;KF34,""),"")
&amp;IFERROR(IF(AND((KF$33-KF35-150                                                                            )&gt;(KF$33-KG$33),(KF$33-KF35-150                                                                             )&lt;=0),"Birth-" &amp;KF34,""),"")
&amp;IFERROR(IF(AND((KF$33-KF35-150-Sheep!$R$354                                           )&gt;(KF$33-KG$33),(KF$33-KF35-150-Sheep!$R$354                                            )&lt;=0),"Wean-"&amp;KF34,""),"")
&amp;IFERROR(IF(AND((KF$33-KF35-150-Sheep!$R$355                                           )&gt;(KF$33-KG$33),(KF$33-KF35-150-Sheep!$R$355                                            )&lt;=0),"Alt1-"   &amp;KF34,""),"")
&amp;IFERROR(IF(AND((KF$33-KF35-150-Sheep!$R$356                                           )&gt;(KF$33-KG$33),(KF$33-KF35-150-Sheep!$R$356                                            )&lt;=0),"Alt2-"   &amp;KF34,""),"")</f>
        <v/>
      </c>
      <c r="KG36" s="266" t="str">
        <f xml:space="preserve">                    IF(AND((KG$33                                  -Sheep!$N$251                               )&gt;(KG$33-KH$33),(KG$33                                  -Sheep!$N$251                                )&lt;=0),"Born","")
&amp;                   IF(AND((KG$33-Sheep!$R$354-Sheep!$N$251                                )&gt;(KG$33-KH$33),(KG$33-Sheep!$R$354-Sheep!$N$251                                )&lt;=0),"WeanStd","")
&amp;                   IF(AND((KG$33-Sheep!$R$355-Sheep!$N$251                                )&gt;(KG$33-KH$33),(KG$33-Sheep!$R$355-Sheep!$N$251                                )&lt;=0),"WeanAlt1","")
&amp;                   IF(AND((KG$33-Sheep!$R$356-Sheep!$N$251                                )&gt;(KG$33-KH$33),(KG$33-Sheep!$R$356-Sheep!$N$251                                )&lt;=0),"WeanAlt2","")
&amp;IFERROR(IF(AND((KG$33-KG35                                                                                     )&gt;(KG$33-KH$33),(KG$33-KG35                                                                                     )&lt;=0),"Join-"    &amp;KG34,""),"")
&amp;IFERROR(IF(AND((KG$33-KG35-INDEX(Sheep!$V$361:$V$368,KG34,1))&gt;(KG$33-KH$33),(KG$33-KG35-INDEX(Sheep!$V$361:$V$368,KG34,1))&lt;=0),"Scan-"  &amp;KG34,""),"")
&amp;IFERROR(IF(AND((KG$33-KG35-150                                                                            )&gt;(KG$33-KH$33),(KG$33-KG35-150                                                                             )&lt;=0),"Birth-" &amp;KG34,""),"")
&amp;IFERROR(IF(AND((KG$33-KG35-150-Sheep!$R$354                                           )&gt;(KG$33-KH$33),(KG$33-KG35-150-Sheep!$R$354                                            )&lt;=0),"Wean-"&amp;KG34,""),"")
&amp;IFERROR(IF(AND((KG$33-KG35-150-Sheep!$R$355                                           )&gt;(KG$33-KH$33),(KG$33-KG35-150-Sheep!$R$355                                            )&lt;=0),"Alt1-"   &amp;KG34,""),"")
&amp;IFERROR(IF(AND((KG$33-KG35-150-Sheep!$R$356                                           )&gt;(KG$33-KH$33),(KG$33-KG35-150-Sheep!$R$356                                            )&lt;=0),"Alt2-"   &amp;KG34,""),"")</f>
        <v/>
      </c>
      <c r="KH36" s="266" t="str">
        <f xml:space="preserve">                    IF(AND((KH$33                                  -Sheep!$N$251                               )&gt;(KH$33-KI$33),(KH$33                                  -Sheep!$N$251                                )&lt;=0),"Born","")
&amp;                   IF(AND((KH$33-Sheep!$R$354-Sheep!$N$251                                )&gt;(KH$33-KI$33),(KH$33-Sheep!$R$354-Sheep!$N$251                                )&lt;=0),"WeanStd","")
&amp;                   IF(AND((KH$33-Sheep!$R$355-Sheep!$N$251                                )&gt;(KH$33-KI$33),(KH$33-Sheep!$R$355-Sheep!$N$251                                )&lt;=0),"WeanAlt1","")
&amp;                   IF(AND((KH$33-Sheep!$R$356-Sheep!$N$251                                )&gt;(KH$33-KI$33),(KH$33-Sheep!$R$356-Sheep!$N$251                                )&lt;=0),"WeanAlt2","")
&amp;IFERROR(IF(AND((KH$33-KH35                                                                                     )&gt;(KH$33-KI$33),(KH$33-KH35                                                                                     )&lt;=0),"Join-"    &amp;KH34,""),"")
&amp;IFERROR(IF(AND((KH$33-KH35-INDEX(Sheep!$V$361:$V$368,KH34,1))&gt;(KH$33-KI$33),(KH$33-KH35-INDEX(Sheep!$V$361:$V$368,KH34,1))&lt;=0),"Scan-"  &amp;KH34,""),"")
&amp;IFERROR(IF(AND((KH$33-KH35-150                                                                            )&gt;(KH$33-KI$33),(KH$33-KH35-150                                                                             )&lt;=0),"Birth-" &amp;KH34,""),"")
&amp;IFERROR(IF(AND((KH$33-KH35-150-Sheep!$R$354                                           )&gt;(KH$33-KI$33),(KH$33-KH35-150-Sheep!$R$354                                            )&lt;=0),"Wean-"&amp;KH34,""),"")
&amp;IFERROR(IF(AND((KH$33-KH35-150-Sheep!$R$355                                           )&gt;(KH$33-KI$33),(KH$33-KH35-150-Sheep!$R$355                                            )&lt;=0),"Alt1-"   &amp;KH34,""),"")
&amp;IFERROR(IF(AND((KH$33-KH35-150-Sheep!$R$356                                           )&gt;(KH$33-KI$33),(KH$33-KH35-150-Sheep!$R$356                                            )&lt;=0),"Alt2-"   &amp;KH34,""),"")</f>
        <v/>
      </c>
      <c r="KI36" s="266" t="str">
        <f xml:space="preserve">                    IF(AND((KI$33                                  -Sheep!$N$251                               )&gt;(KI$33-KJ$33),(KI$33                                  -Sheep!$N$251                                )&lt;=0),"Born","")
&amp;                   IF(AND((KI$33-Sheep!$R$354-Sheep!$N$251                                )&gt;(KI$33-KJ$33),(KI$33-Sheep!$R$354-Sheep!$N$251                                )&lt;=0),"WeanStd","")
&amp;                   IF(AND((KI$33-Sheep!$R$355-Sheep!$N$251                                )&gt;(KI$33-KJ$33),(KI$33-Sheep!$R$355-Sheep!$N$251                                )&lt;=0),"WeanAlt1","")
&amp;                   IF(AND((KI$33-Sheep!$R$356-Sheep!$N$251                                )&gt;(KI$33-KJ$33),(KI$33-Sheep!$R$356-Sheep!$N$251                                )&lt;=0),"WeanAlt2","")
&amp;IFERROR(IF(AND((KI$33-KI35                                                                                     )&gt;(KI$33-KJ$33),(KI$33-KI35                                                                                     )&lt;=0),"Join-"    &amp;KI34,""),"")
&amp;IFERROR(IF(AND((KI$33-KI35-INDEX(Sheep!$V$361:$V$368,KI34,1))&gt;(KI$33-KJ$33),(KI$33-KI35-INDEX(Sheep!$V$361:$V$368,KI34,1))&lt;=0),"Scan-"  &amp;KI34,""),"")
&amp;IFERROR(IF(AND((KI$33-KI35-150                                                                            )&gt;(KI$33-KJ$33),(KI$33-KI35-150                                                                             )&lt;=0),"Birth-" &amp;KI34,""),"")
&amp;IFERROR(IF(AND((KI$33-KI35-150-Sheep!$R$354                                           )&gt;(KI$33-KJ$33),(KI$33-KI35-150-Sheep!$R$354                                            )&lt;=0),"Wean-"&amp;KI34,""),"")
&amp;IFERROR(IF(AND((KI$33-KI35-150-Sheep!$R$355                                           )&gt;(KI$33-KJ$33),(KI$33-KI35-150-Sheep!$R$355                                            )&lt;=0),"Alt1-"   &amp;KI34,""),"")
&amp;IFERROR(IF(AND((KI$33-KI35-150-Sheep!$R$356                                           )&gt;(KI$33-KJ$33),(KI$33-KI35-150-Sheep!$R$356                                            )&lt;=0),"Alt2-"   &amp;KI34,""),"")</f>
        <v/>
      </c>
      <c r="KJ36" s="266" t="str">
        <f xml:space="preserve">                    IF(AND((KJ$33                                  -Sheep!$N$251                               )&gt;(KJ$33-KK$33),(KJ$33                                  -Sheep!$N$251                                )&lt;=0),"Born","")
&amp;                   IF(AND((KJ$33-Sheep!$R$354-Sheep!$N$251                                )&gt;(KJ$33-KK$33),(KJ$33-Sheep!$R$354-Sheep!$N$251                                )&lt;=0),"WeanStd","")
&amp;                   IF(AND((KJ$33-Sheep!$R$355-Sheep!$N$251                                )&gt;(KJ$33-KK$33),(KJ$33-Sheep!$R$355-Sheep!$N$251                                )&lt;=0),"WeanAlt1","")
&amp;                   IF(AND((KJ$33-Sheep!$R$356-Sheep!$N$251                                )&gt;(KJ$33-KK$33),(KJ$33-Sheep!$R$356-Sheep!$N$251                                )&lt;=0),"WeanAlt2","")
&amp;IFERROR(IF(AND((KJ$33-KJ35                                                                                     )&gt;(KJ$33-KK$33),(KJ$33-KJ35                                                                                     )&lt;=0),"Join-"    &amp;KJ34,""),"")
&amp;IFERROR(IF(AND((KJ$33-KJ35-INDEX(Sheep!$V$361:$V$368,KJ34,1))&gt;(KJ$33-KK$33),(KJ$33-KJ35-INDEX(Sheep!$V$361:$V$368,KJ34,1))&lt;=0),"Scan-"  &amp;KJ34,""),"")
&amp;IFERROR(IF(AND((KJ$33-KJ35-150                                                                            )&gt;(KJ$33-KK$33),(KJ$33-KJ35-150                                                                             )&lt;=0),"Birth-" &amp;KJ34,""),"")
&amp;IFERROR(IF(AND((KJ$33-KJ35-150-Sheep!$R$354                                           )&gt;(KJ$33-KK$33),(KJ$33-KJ35-150-Sheep!$R$354                                            )&lt;=0),"Wean-"&amp;KJ34,""),"")
&amp;IFERROR(IF(AND((KJ$33-KJ35-150-Sheep!$R$355                                           )&gt;(KJ$33-KK$33),(KJ$33-KJ35-150-Sheep!$R$355                                            )&lt;=0),"Alt1-"   &amp;KJ34,""),"")
&amp;IFERROR(IF(AND((KJ$33-KJ35-150-Sheep!$R$356                                           )&gt;(KJ$33-KK$33),(KJ$33-KJ35-150-Sheep!$R$356                                            )&lt;=0),"Alt2-"   &amp;KJ34,""),"")</f>
        <v/>
      </c>
      <c r="KK36" s="266" t="str">
        <f xml:space="preserve">                    IF(AND((KK$33                                  -Sheep!$N$251                               )&gt;(KK$33-KL$33),(KK$33                                  -Sheep!$N$251                                )&lt;=0),"Born","")
&amp;                   IF(AND((KK$33-Sheep!$R$354-Sheep!$N$251                                )&gt;(KK$33-KL$33),(KK$33-Sheep!$R$354-Sheep!$N$251                                )&lt;=0),"WeanStd","")
&amp;                   IF(AND((KK$33-Sheep!$R$355-Sheep!$N$251                                )&gt;(KK$33-KL$33),(KK$33-Sheep!$R$355-Sheep!$N$251                                )&lt;=0),"WeanAlt1","")
&amp;                   IF(AND((KK$33-Sheep!$R$356-Sheep!$N$251                                )&gt;(KK$33-KL$33),(KK$33-Sheep!$R$356-Sheep!$N$251                                )&lt;=0),"WeanAlt2","")
&amp;IFERROR(IF(AND((KK$33-KK35                                                                                     )&gt;(KK$33-KL$33),(KK$33-KK35                                                                                     )&lt;=0),"Join-"    &amp;KK34,""),"")
&amp;IFERROR(IF(AND((KK$33-KK35-INDEX(Sheep!$V$361:$V$368,KK34,1))&gt;(KK$33-KL$33),(KK$33-KK35-INDEX(Sheep!$V$361:$V$368,KK34,1))&lt;=0),"Scan-"  &amp;KK34,""),"")
&amp;IFERROR(IF(AND((KK$33-KK35-150                                                                            )&gt;(KK$33-KL$33),(KK$33-KK35-150                                                                             )&lt;=0),"Birth-" &amp;KK34,""),"")
&amp;IFERROR(IF(AND((KK$33-KK35-150-Sheep!$R$354                                           )&gt;(KK$33-KL$33),(KK$33-KK35-150-Sheep!$R$354                                            )&lt;=0),"Wean-"&amp;KK34,""),"")
&amp;IFERROR(IF(AND((KK$33-KK35-150-Sheep!$R$355                                           )&gt;(KK$33-KL$33),(KK$33-KK35-150-Sheep!$R$355                                            )&lt;=0),"Alt1-"   &amp;KK34,""),"")
&amp;IFERROR(IF(AND((KK$33-KK35-150-Sheep!$R$356                                           )&gt;(KK$33-KL$33),(KK$33-KK35-150-Sheep!$R$356                                            )&lt;=0),"Alt2-"   &amp;KK34,""),"")</f>
        <v/>
      </c>
      <c r="KL36" s="266" t="str">
        <f xml:space="preserve">                    IF(AND((KL$33                                  -Sheep!$N$251                               )&gt;(KL$33-KM$33),(KL$33                                  -Sheep!$N$251                                )&lt;=0),"Born","")
&amp;                   IF(AND((KL$33-Sheep!$R$354-Sheep!$N$251                                )&gt;(KL$33-KM$33),(KL$33-Sheep!$R$354-Sheep!$N$251                                )&lt;=0),"WeanStd","")
&amp;                   IF(AND((KL$33-Sheep!$R$355-Sheep!$N$251                                )&gt;(KL$33-KM$33),(KL$33-Sheep!$R$355-Sheep!$N$251                                )&lt;=0),"WeanAlt1","")
&amp;                   IF(AND((KL$33-Sheep!$R$356-Sheep!$N$251                                )&gt;(KL$33-KM$33),(KL$33-Sheep!$R$356-Sheep!$N$251                                )&lt;=0),"WeanAlt2","")
&amp;IFERROR(IF(AND((KL$33-KL35                                                                                     )&gt;(KL$33-KM$33),(KL$33-KL35                                                                                     )&lt;=0),"Join-"    &amp;KL34,""),"")
&amp;IFERROR(IF(AND((KL$33-KL35-INDEX(Sheep!$V$361:$V$368,KL34,1))&gt;(KL$33-KM$33),(KL$33-KL35-INDEX(Sheep!$V$361:$V$368,KL34,1))&lt;=0),"Scan-"  &amp;KL34,""),"")
&amp;IFERROR(IF(AND((KL$33-KL35-150                                                                            )&gt;(KL$33-KM$33),(KL$33-KL35-150                                                                             )&lt;=0),"Birth-" &amp;KL34,""),"")
&amp;IFERROR(IF(AND((KL$33-KL35-150-Sheep!$R$354                                           )&gt;(KL$33-KM$33),(KL$33-KL35-150-Sheep!$R$354                                            )&lt;=0),"Wean-"&amp;KL34,""),"")
&amp;IFERROR(IF(AND((KL$33-KL35-150-Sheep!$R$355                                           )&gt;(KL$33-KM$33),(KL$33-KL35-150-Sheep!$R$355                                            )&lt;=0),"Alt1-"   &amp;KL34,""),"")
&amp;IFERROR(IF(AND((KL$33-KL35-150-Sheep!$R$356                                           )&gt;(KL$33-KM$33),(KL$33-KL35-150-Sheep!$R$356                                            )&lt;=0),"Alt2-"   &amp;KL34,""),"")</f>
        <v/>
      </c>
      <c r="KM36" s="266" t="str">
        <f xml:space="preserve">                    IF(AND((KM$33                                  -Sheep!$N$251                               )&gt;(KM$33-KN$33),(KM$33                                  -Sheep!$N$251                                )&lt;=0),"Born","")
&amp;                   IF(AND((KM$33-Sheep!$R$354-Sheep!$N$251                                )&gt;(KM$33-KN$33),(KM$33-Sheep!$R$354-Sheep!$N$251                                )&lt;=0),"WeanStd","")
&amp;                   IF(AND((KM$33-Sheep!$R$355-Sheep!$N$251                                )&gt;(KM$33-KN$33),(KM$33-Sheep!$R$355-Sheep!$N$251                                )&lt;=0),"WeanAlt1","")
&amp;                   IF(AND((KM$33-Sheep!$R$356-Sheep!$N$251                                )&gt;(KM$33-KN$33),(KM$33-Sheep!$R$356-Sheep!$N$251                                )&lt;=0),"WeanAlt2","")
&amp;IFERROR(IF(AND((KM$33-KM35                                                                                     )&gt;(KM$33-KN$33),(KM$33-KM35                                                                                     )&lt;=0),"Join-"    &amp;KM34,""),"")
&amp;IFERROR(IF(AND((KM$33-KM35-INDEX(Sheep!$V$361:$V$368,KM34,1))&gt;(KM$33-KN$33),(KM$33-KM35-INDEX(Sheep!$V$361:$V$368,KM34,1))&lt;=0),"Scan-"  &amp;KM34,""),"")
&amp;IFERROR(IF(AND((KM$33-KM35-150                                                                            )&gt;(KM$33-KN$33),(KM$33-KM35-150                                                                             )&lt;=0),"Birth-" &amp;KM34,""),"")
&amp;IFERROR(IF(AND((KM$33-KM35-150-Sheep!$R$354                                           )&gt;(KM$33-KN$33),(KM$33-KM35-150-Sheep!$R$354                                            )&lt;=0),"Wean-"&amp;KM34,""),"")
&amp;IFERROR(IF(AND((KM$33-KM35-150-Sheep!$R$355                                           )&gt;(KM$33-KN$33),(KM$33-KM35-150-Sheep!$R$355                                            )&lt;=0),"Alt1-"   &amp;KM34,""),"")
&amp;IFERROR(IF(AND((KM$33-KM35-150-Sheep!$R$356                                           )&gt;(KM$33-KN$33),(KM$33-KM35-150-Sheep!$R$356                                            )&lt;=0),"Alt2-"   &amp;KM34,""),"")</f>
        <v/>
      </c>
      <c r="KN36" s="266" t="str">
        <f xml:space="preserve">                    IF(AND((KN$33                                  -Sheep!$N$251                               )&gt;(KN$33-KO$33),(KN$33                                  -Sheep!$N$251                                )&lt;=0),"Born","")
&amp;                   IF(AND((KN$33-Sheep!$R$354-Sheep!$N$251                                )&gt;(KN$33-KO$33),(KN$33-Sheep!$R$354-Sheep!$N$251                                )&lt;=0),"WeanStd","")
&amp;                   IF(AND((KN$33-Sheep!$R$355-Sheep!$N$251                                )&gt;(KN$33-KO$33),(KN$33-Sheep!$R$355-Sheep!$N$251                                )&lt;=0),"WeanAlt1","")
&amp;                   IF(AND((KN$33-Sheep!$R$356-Sheep!$N$251                                )&gt;(KN$33-KO$33),(KN$33-Sheep!$R$356-Sheep!$N$251                                )&lt;=0),"WeanAlt2","")
&amp;IFERROR(IF(AND((KN$33-KN35                                                                                     )&gt;(KN$33-KO$33),(KN$33-KN35                                                                                     )&lt;=0),"Join-"    &amp;KN34,""),"")
&amp;IFERROR(IF(AND((KN$33-KN35-INDEX(Sheep!$V$361:$V$368,KN34,1))&gt;(KN$33-KO$33),(KN$33-KN35-INDEX(Sheep!$V$361:$V$368,KN34,1))&lt;=0),"Scan-"  &amp;KN34,""),"")
&amp;IFERROR(IF(AND((KN$33-KN35-150                                                                            )&gt;(KN$33-KO$33),(KN$33-KN35-150                                                                             )&lt;=0),"Birth-" &amp;KN34,""),"")
&amp;IFERROR(IF(AND((KN$33-KN35-150-Sheep!$R$354                                           )&gt;(KN$33-KO$33),(KN$33-KN35-150-Sheep!$R$354                                            )&lt;=0),"Wean-"&amp;KN34,""),"")
&amp;IFERROR(IF(AND((KN$33-KN35-150-Sheep!$R$355                                           )&gt;(KN$33-KO$33),(KN$33-KN35-150-Sheep!$R$355                                            )&lt;=0),"Alt1-"   &amp;KN34,""),"")
&amp;IFERROR(IF(AND((KN$33-KN35-150-Sheep!$R$356                                           )&gt;(KN$33-KO$33),(KN$33-KN35-150-Sheep!$R$356                                            )&lt;=0),"Alt2-"   &amp;KN34,""),"")</f>
        <v/>
      </c>
      <c r="KO36" s="266" t="str">
        <f xml:space="preserve">                    IF(AND((KO$33                                  -Sheep!$N$251                               )&gt;(KO$33-KP$33),(KO$33                                  -Sheep!$N$251                                )&lt;=0),"Born","")
&amp;                   IF(AND((KO$33-Sheep!$R$354-Sheep!$N$251                                )&gt;(KO$33-KP$33),(KO$33-Sheep!$R$354-Sheep!$N$251                                )&lt;=0),"WeanStd","")
&amp;                   IF(AND((KO$33-Sheep!$R$355-Sheep!$N$251                                )&gt;(KO$33-KP$33),(KO$33-Sheep!$R$355-Sheep!$N$251                                )&lt;=0),"WeanAlt1","")
&amp;                   IF(AND((KO$33-Sheep!$R$356-Sheep!$N$251                                )&gt;(KO$33-KP$33),(KO$33-Sheep!$R$356-Sheep!$N$251                                )&lt;=0),"WeanAlt2","")
&amp;IFERROR(IF(AND((KO$33-KO35                                                                                     )&gt;(KO$33-KP$33),(KO$33-KO35                                                                                     )&lt;=0),"Join-"    &amp;KO34,""),"")
&amp;IFERROR(IF(AND((KO$33-KO35-INDEX(Sheep!$V$361:$V$368,KO34,1))&gt;(KO$33-KP$33),(KO$33-KO35-INDEX(Sheep!$V$361:$V$368,KO34,1))&lt;=0),"Scan-"  &amp;KO34,""),"")
&amp;IFERROR(IF(AND((KO$33-KO35-150                                                                            )&gt;(KO$33-KP$33),(KO$33-KO35-150                                                                             )&lt;=0),"Birth-" &amp;KO34,""),"")
&amp;IFERROR(IF(AND((KO$33-KO35-150-Sheep!$R$354                                           )&gt;(KO$33-KP$33),(KO$33-KO35-150-Sheep!$R$354                                            )&lt;=0),"Wean-"&amp;KO34,""),"")
&amp;IFERROR(IF(AND((KO$33-KO35-150-Sheep!$R$355                                           )&gt;(KO$33-KP$33),(KO$33-KO35-150-Sheep!$R$355                                            )&lt;=0),"Alt1-"   &amp;KO34,""),"")
&amp;IFERROR(IF(AND((KO$33-KO35-150-Sheep!$R$356                                           )&gt;(KO$33-KP$33),(KO$33-KO35-150-Sheep!$R$356                                            )&lt;=0),"Alt2-"   &amp;KO34,""),"")</f>
        <v/>
      </c>
      <c r="KP36" s="266" t="str">
        <f xml:space="preserve">                    IF(AND((KP$33                                  -Sheep!$N$251                               )&gt;(KP$33-KQ$33),(KP$33                                  -Sheep!$N$251                                )&lt;=0),"Born","")
&amp;                   IF(AND((KP$33-Sheep!$R$354-Sheep!$N$251                                )&gt;(KP$33-KQ$33),(KP$33-Sheep!$R$354-Sheep!$N$251                                )&lt;=0),"WeanStd","")
&amp;                   IF(AND((KP$33-Sheep!$R$355-Sheep!$N$251                                )&gt;(KP$33-KQ$33),(KP$33-Sheep!$R$355-Sheep!$N$251                                )&lt;=0),"WeanAlt1","")
&amp;                   IF(AND((KP$33-Sheep!$R$356-Sheep!$N$251                                )&gt;(KP$33-KQ$33),(KP$33-Sheep!$R$356-Sheep!$N$251                                )&lt;=0),"WeanAlt2","")
&amp;IFERROR(IF(AND((KP$33-KP35                                                                                     )&gt;(KP$33-KQ$33),(KP$33-KP35                                                                                     )&lt;=0),"Join-"    &amp;KP34,""),"")
&amp;IFERROR(IF(AND((KP$33-KP35-INDEX(Sheep!$V$361:$V$368,KP34,1))&gt;(KP$33-KQ$33),(KP$33-KP35-INDEX(Sheep!$V$361:$V$368,KP34,1))&lt;=0),"Scan-"  &amp;KP34,""),"")
&amp;IFERROR(IF(AND((KP$33-KP35-150                                                                            )&gt;(KP$33-KQ$33),(KP$33-KP35-150                                                                             )&lt;=0),"Birth-" &amp;KP34,""),"")
&amp;IFERROR(IF(AND((KP$33-KP35-150-Sheep!$R$354                                           )&gt;(KP$33-KQ$33),(KP$33-KP35-150-Sheep!$R$354                                            )&lt;=0),"Wean-"&amp;KP34,""),"")
&amp;IFERROR(IF(AND((KP$33-KP35-150-Sheep!$R$355                                           )&gt;(KP$33-KQ$33),(KP$33-KP35-150-Sheep!$R$355                                            )&lt;=0),"Alt1-"   &amp;KP34,""),"")
&amp;IFERROR(IF(AND((KP$33-KP35-150-Sheep!$R$356                                           )&gt;(KP$33-KQ$33),(KP$33-KP35-150-Sheep!$R$356                                            )&lt;=0),"Alt2-"   &amp;KP34,""),"")</f>
        <v>Wean-5</v>
      </c>
      <c r="KQ36" s="266" t="str">
        <f xml:space="preserve">                    IF(AND((KQ$33                                  -Sheep!$N$251                               )&gt;(KQ$33-KR$33),(KQ$33                                  -Sheep!$N$251                                )&lt;=0),"Born","")
&amp;                   IF(AND((KQ$33-Sheep!$R$354-Sheep!$N$251                                )&gt;(KQ$33-KR$33),(KQ$33-Sheep!$R$354-Sheep!$N$251                                )&lt;=0),"WeanStd","")
&amp;                   IF(AND((KQ$33-Sheep!$R$355-Sheep!$N$251                                )&gt;(KQ$33-KR$33),(KQ$33-Sheep!$R$355-Sheep!$N$251                                )&lt;=0),"WeanAlt1","")
&amp;                   IF(AND((KQ$33-Sheep!$R$356-Sheep!$N$251                                )&gt;(KQ$33-KR$33),(KQ$33-Sheep!$R$356-Sheep!$N$251                                )&lt;=0),"WeanAlt2","")
&amp;IFERROR(IF(AND((KQ$33-KQ35                                                                                     )&gt;(KQ$33-KR$33),(KQ$33-KQ35                                                                                     )&lt;=0),"Join-"    &amp;KQ34,""),"")
&amp;IFERROR(IF(AND((KQ$33-KQ35-INDEX(Sheep!$V$361:$V$368,KQ34,1))&gt;(KQ$33-KR$33),(KQ$33-KQ35-INDEX(Sheep!$V$361:$V$368,KQ34,1))&lt;=0),"Scan-"  &amp;KQ34,""),"")
&amp;IFERROR(IF(AND((KQ$33-KQ35-150                                                                            )&gt;(KQ$33-KR$33),(KQ$33-KQ35-150                                                                             )&lt;=0),"Birth-" &amp;KQ34,""),"")
&amp;IFERROR(IF(AND((KQ$33-KQ35-150-Sheep!$R$354                                           )&gt;(KQ$33-KR$33),(KQ$33-KQ35-150-Sheep!$R$354                                            )&lt;=0),"Wean-"&amp;KQ34,""),"")
&amp;IFERROR(IF(AND((KQ$33-KQ35-150-Sheep!$R$355                                           )&gt;(KQ$33-KR$33),(KQ$33-KQ35-150-Sheep!$R$355                                            )&lt;=0),"Alt1-"   &amp;KQ34,""),"")
&amp;IFERROR(IF(AND((KQ$33-KQ35-150-Sheep!$R$356                                           )&gt;(KQ$33-KR$33),(KQ$33-KQ35-150-Sheep!$R$356                                            )&lt;=0),"Alt2-"   &amp;KQ34,""),"")</f>
        <v/>
      </c>
      <c r="KR36" s="266" t="str">
        <f xml:space="preserve">                    IF(AND((KR$33                                  -Sheep!$N$251                               )&gt;(KR$33-KS$33),(KR$33                                  -Sheep!$N$251                                )&lt;=0),"Born","")
&amp;                   IF(AND((KR$33-Sheep!$R$354-Sheep!$N$251                                )&gt;(KR$33-KS$33),(KR$33-Sheep!$R$354-Sheep!$N$251                                )&lt;=0),"WeanStd","")
&amp;                   IF(AND((KR$33-Sheep!$R$355-Sheep!$N$251                                )&gt;(KR$33-KS$33),(KR$33-Sheep!$R$355-Sheep!$N$251                                )&lt;=0),"WeanAlt1","")
&amp;                   IF(AND((KR$33-Sheep!$R$356-Sheep!$N$251                                )&gt;(KR$33-KS$33),(KR$33-Sheep!$R$356-Sheep!$N$251                                )&lt;=0),"WeanAlt2","")
&amp;IFERROR(IF(AND((KR$33-KR35                                                                                     )&gt;(KR$33-KS$33),(KR$33-KR35                                                                                     )&lt;=0),"Join-"    &amp;KR34,""),"")
&amp;IFERROR(IF(AND((KR$33-KR35-INDEX(Sheep!$V$361:$V$368,KR34,1))&gt;(KR$33-KS$33),(KR$33-KR35-INDEX(Sheep!$V$361:$V$368,KR34,1))&lt;=0),"Scan-"  &amp;KR34,""),"")
&amp;IFERROR(IF(AND((KR$33-KR35-150                                                                            )&gt;(KR$33-KS$33),(KR$33-KR35-150                                                                             )&lt;=0),"Birth-" &amp;KR34,""),"")
&amp;IFERROR(IF(AND((KR$33-KR35-150-Sheep!$R$354                                           )&gt;(KR$33-KS$33),(KR$33-KR35-150-Sheep!$R$354                                            )&lt;=0),"Wean-"&amp;KR34,""),"")
&amp;IFERROR(IF(AND((KR$33-KR35-150-Sheep!$R$355                                           )&gt;(KR$33-KS$33),(KR$33-KR35-150-Sheep!$R$355                                            )&lt;=0),"Alt1-"   &amp;KR34,""),"")
&amp;IFERROR(IF(AND((KR$33-KR35-150-Sheep!$R$356                                           )&gt;(KR$33-KS$33),(KR$33-KR35-150-Sheep!$R$356                                            )&lt;=0),"Alt2-"   &amp;KR34,""),"")</f>
        <v/>
      </c>
      <c r="KS36" s="266" t="str">
        <f xml:space="preserve">                    IF(AND((KS$33                                  -Sheep!$N$251                               )&gt;(KS$33-KT$33),(KS$33                                  -Sheep!$N$251                                )&lt;=0),"Born","")
&amp;                   IF(AND((KS$33-Sheep!$R$354-Sheep!$N$251                                )&gt;(KS$33-KT$33),(KS$33-Sheep!$R$354-Sheep!$N$251                                )&lt;=0),"WeanStd","")
&amp;                   IF(AND((KS$33-Sheep!$R$355-Sheep!$N$251                                )&gt;(KS$33-KT$33),(KS$33-Sheep!$R$355-Sheep!$N$251                                )&lt;=0),"WeanAlt1","")
&amp;                   IF(AND((KS$33-Sheep!$R$356-Sheep!$N$251                                )&gt;(KS$33-KT$33),(KS$33-Sheep!$R$356-Sheep!$N$251                                )&lt;=0),"WeanAlt2","")
&amp;IFERROR(IF(AND((KS$33-KS35                                                                                     )&gt;(KS$33-KT$33),(KS$33-KS35                                                                                     )&lt;=0),"Join-"    &amp;KS34,""),"")
&amp;IFERROR(IF(AND((KS$33-KS35-INDEX(Sheep!$V$361:$V$368,KS34,1))&gt;(KS$33-KT$33),(KS$33-KS35-INDEX(Sheep!$V$361:$V$368,KS34,1))&lt;=0),"Scan-"  &amp;KS34,""),"")
&amp;IFERROR(IF(AND((KS$33-KS35-150                                                                            )&gt;(KS$33-KT$33),(KS$33-KS35-150                                                                             )&lt;=0),"Birth-" &amp;KS34,""),"")
&amp;IFERROR(IF(AND((KS$33-KS35-150-Sheep!$R$354                                           )&gt;(KS$33-KT$33),(KS$33-KS35-150-Sheep!$R$354                                            )&lt;=0),"Wean-"&amp;KS34,""),"")
&amp;IFERROR(IF(AND((KS$33-KS35-150-Sheep!$R$355                                           )&gt;(KS$33-KT$33),(KS$33-KS35-150-Sheep!$R$355                                            )&lt;=0),"Alt1-"   &amp;KS34,""),"")
&amp;IFERROR(IF(AND((KS$33-KS35-150-Sheep!$R$356                                           )&gt;(KS$33-KT$33),(KS$33-KS35-150-Sheep!$R$356                                            )&lt;=0),"Alt2-"   &amp;KS34,""),"")</f>
        <v/>
      </c>
      <c r="KT36" s="266" t="str">
        <f xml:space="preserve">                    IF(AND((KT$33                                  -Sheep!$N$251                               )&gt;(KT$33-KU$33),(KT$33                                  -Sheep!$N$251                                )&lt;=0),"Born","")
&amp;                   IF(AND((KT$33-Sheep!$R$354-Sheep!$N$251                                )&gt;(KT$33-KU$33),(KT$33-Sheep!$R$354-Sheep!$N$251                                )&lt;=0),"WeanStd","")
&amp;                   IF(AND((KT$33-Sheep!$R$355-Sheep!$N$251                                )&gt;(KT$33-KU$33),(KT$33-Sheep!$R$355-Sheep!$N$251                                )&lt;=0),"WeanAlt1","")
&amp;                   IF(AND((KT$33-Sheep!$R$356-Sheep!$N$251                                )&gt;(KT$33-KU$33),(KT$33-Sheep!$R$356-Sheep!$N$251                                )&lt;=0),"WeanAlt2","")
&amp;IFERROR(IF(AND((KT$33-KT35                                                                                     )&gt;(KT$33-KU$33),(KT$33-KT35                                                                                     )&lt;=0),"Join-"    &amp;KT34,""),"")
&amp;IFERROR(IF(AND((KT$33-KT35-INDEX(Sheep!$V$361:$V$368,KT34,1))&gt;(KT$33-KU$33),(KT$33-KT35-INDEX(Sheep!$V$361:$V$368,KT34,1))&lt;=0),"Scan-"  &amp;KT34,""),"")
&amp;IFERROR(IF(AND((KT$33-KT35-150                                                                            )&gt;(KT$33-KU$33),(KT$33-KT35-150                                                                             )&lt;=0),"Birth-" &amp;KT34,""),"")
&amp;IFERROR(IF(AND((KT$33-KT35-150-Sheep!$R$354                                           )&gt;(KT$33-KU$33),(KT$33-KT35-150-Sheep!$R$354                                            )&lt;=0),"Wean-"&amp;KT34,""),"")
&amp;IFERROR(IF(AND((KT$33-KT35-150-Sheep!$R$355                                           )&gt;(KT$33-KU$33),(KT$33-KT35-150-Sheep!$R$355                                            )&lt;=0),"Alt1-"   &amp;KT34,""),"")
&amp;IFERROR(IF(AND((KT$33-KT35-150-Sheep!$R$356                                           )&gt;(KT$33-KU$33),(KT$33-KT35-150-Sheep!$R$356                                            )&lt;=0),"Alt2-"   &amp;KT34,""),"")</f>
        <v>Alt1-5</v>
      </c>
      <c r="KU36" s="266" t="str">
        <f xml:space="preserve">                    IF(AND((KU$33                                  -Sheep!$N$251                               )&gt;(KU$33-KV$33),(KU$33                                  -Sheep!$N$251                                )&lt;=0),"Born","")
&amp;                   IF(AND((KU$33-Sheep!$R$354-Sheep!$N$251                                )&gt;(KU$33-KV$33),(KU$33-Sheep!$R$354-Sheep!$N$251                                )&lt;=0),"WeanStd","")
&amp;                   IF(AND((KU$33-Sheep!$R$355-Sheep!$N$251                                )&gt;(KU$33-KV$33),(KU$33-Sheep!$R$355-Sheep!$N$251                                )&lt;=0),"WeanAlt1","")
&amp;                   IF(AND((KU$33-Sheep!$R$356-Sheep!$N$251                                )&gt;(KU$33-KV$33),(KU$33-Sheep!$R$356-Sheep!$N$251                                )&lt;=0),"WeanAlt2","")
&amp;IFERROR(IF(AND((KU$33-KU35                                                                                     )&gt;(KU$33-KV$33),(KU$33-KU35                                                                                     )&lt;=0),"Join-"    &amp;KU34,""),"")
&amp;IFERROR(IF(AND((KU$33-KU35-INDEX(Sheep!$V$361:$V$368,KU34,1))&gt;(KU$33-KV$33),(KU$33-KU35-INDEX(Sheep!$V$361:$V$368,KU34,1))&lt;=0),"Scan-"  &amp;KU34,""),"")
&amp;IFERROR(IF(AND((KU$33-KU35-150                                                                            )&gt;(KU$33-KV$33),(KU$33-KU35-150                                                                             )&lt;=0),"Birth-" &amp;KU34,""),"")
&amp;IFERROR(IF(AND((KU$33-KU35-150-Sheep!$R$354                                           )&gt;(KU$33-KV$33),(KU$33-KU35-150-Sheep!$R$354                                            )&lt;=0),"Wean-"&amp;KU34,""),"")
&amp;IFERROR(IF(AND((KU$33-KU35-150-Sheep!$R$355                                           )&gt;(KU$33-KV$33),(KU$33-KU35-150-Sheep!$R$355                                            )&lt;=0),"Alt1-"   &amp;KU34,""),"")
&amp;IFERROR(IF(AND((KU$33-KU35-150-Sheep!$R$356                                           )&gt;(KU$33-KV$33),(KU$33-KU35-150-Sheep!$R$356                                            )&lt;=0),"Alt2-"   &amp;KU34,""),"")</f>
        <v/>
      </c>
      <c r="KV36" s="266" t="str">
        <f xml:space="preserve">                    IF(AND((KV$33                                  -Sheep!$N$251                               )&gt;(KV$33-KW$33),(KV$33                                  -Sheep!$N$251                                )&lt;=0),"Born","")
&amp;                   IF(AND((KV$33-Sheep!$R$354-Sheep!$N$251                                )&gt;(KV$33-KW$33),(KV$33-Sheep!$R$354-Sheep!$N$251                                )&lt;=0),"WeanStd","")
&amp;                   IF(AND((KV$33-Sheep!$R$355-Sheep!$N$251                                )&gt;(KV$33-KW$33),(KV$33-Sheep!$R$355-Sheep!$N$251                                )&lt;=0),"WeanAlt1","")
&amp;                   IF(AND((KV$33-Sheep!$R$356-Sheep!$N$251                                )&gt;(KV$33-KW$33),(KV$33-Sheep!$R$356-Sheep!$N$251                                )&lt;=0),"WeanAlt2","")
&amp;IFERROR(IF(AND((KV$33-KV35                                                                                     )&gt;(KV$33-KW$33),(KV$33-KV35                                                                                     )&lt;=0),"Join-"    &amp;KV34,""),"")
&amp;IFERROR(IF(AND((KV$33-KV35-INDEX(Sheep!$V$361:$V$368,KV34,1))&gt;(KV$33-KW$33),(KV$33-KV35-INDEX(Sheep!$V$361:$V$368,KV34,1))&lt;=0),"Scan-"  &amp;KV34,""),"")
&amp;IFERROR(IF(AND((KV$33-KV35-150                                                                            )&gt;(KV$33-KW$33),(KV$33-KV35-150                                                                             )&lt;=0),"Birth-" &amp;KV34,""),"")
&amp;IFERROR(IF(AND((KV$33-KV35-150-Sheep!$R$354                                           )&gt;(KV$33-KW$33),(KV$33-KV35-150-Sheep!$R$354                                            )&lt;=0),"Wean-"&amp;KV34,""),"")
&amp;IFERROR(IF(AND((KV$33-KV35-150-Sheep!$R$355                                           )&gt;(KV$33-KW$33),(KV$33-KV35-150-Sheep!$R$355                                            )&lt;=0),"Alt1-"   &amp;KV34,""),"")
&amp;IFERROR(IF(AND((KV$33-KV35-150-Sheep!$R$356                                           )&gt;(KV$33-KW$33),(KV$33-KV35-150-Sheep!$R$356                                            )&lt;=0),"Alt2-"   &amp;KV34,""),"")</f>
        <v/>
      </c>
      <c r="KW36" s="266" t="str">
        <f xml:space="preserve">                    IF(AND((KW$33                                  -Sheep!$N$251                               )&gt;(KW$33-KX$33),(KW$33                                  -Sheep!$N$251                                )&lt;=0),"Born","")
&amp;                   IF(AND((KW$33-Sheep!$R$354-Sheep!$N$251                                )&gt;(KW$33-KX$33),(KW$33-Sheep!$R$354-Sheep!$N$251                                )&lt;=0),"WeanStd","")
&amp;                   IF(AND((KW$33-Sheep!$R$355-Sheep!$N$251                                )&gt;(KW$33-KX$33),(KW$33-Sheep!$R$355-Sheep!$N$251                                )&lt;=0),"WeanAlt1","")
&amp;                   IF(AND((KW$33-Sheep!$R$356-Sheep!$N$251                                )&gt;(KW$33-KX$33),(KW$33-Sheep!$R$356-Sheep!$N$251                                )&lt;=0),"WeanAlt2","")
&amp;IFERROR(IF(AND((KW$33-KW35                                                                                     )&gt;(KW$33-KX$33),(KW$33-KW35                                                                                     )&lt;=0),"Join-"    &amp;KW34,""),"")
&amp;IFERROR(IF(AND((KW$33-KW35-INDEX(Sheep!$V$361:$V$368,KW34,1))&gt;(KW$33-KX$33),(KW$33-KW35-INDEX(Sheep!$V$361:$V$368,KW34,1))&lt;=0),"Scan-"  &amp;KW34,""),"")
&amp;IFERROR(IF(AND((KW$33-KW35-150                                                                            )&gt;(KW$33-KX$33),(KW$33-KW35-150                                                                             )&lt;=0),"Birth-" &amp;KW34,""),"")
&amp;IFERROR(IF(AND((KW$33-KW35-150-Sheep!$R$354                                           )&gt;(KW$33-KX$33),(KW$33-KW35-150-Sheep!$R$354                                            )&lt;=0),"Wean-"&amp;KW34,""),"")
&amp;IFERROR(IF(AND((KW$33-KW35-150-Sheep!$R$355                                           )&gt;(KW$33-KX$33),(KW$33-KW35-150-Sheep!$R$355                                            )&lt;=0),"Alt1-"   &amp;KW34,""),"")
&amp;IFERROR(IF(AND((KW$33-KW35-150-Sheep!$R$356                                           )&gt;(KW$33-KX$33),(KW$33-KW35-150-Sheep!$R$356                                            )&lt;=0),"Alt2-"   &amp;KW34,""),"")</f>
        <v/>
      </c>
      <c r="KX36" s="266" t="str">
        <f xml:space="preserve">                    IF(AND((KX$33                                  -Sheep!$N$251                               )&gt;(KX$33-KY$33),(KX$33                                  -Sheep!$N$251                                )&lt;=0),"Born","")
&amp;                   IF(AND((KX$33-Sheep!$R$354-Sheep!$N$251                                )&gt;(KX$33-KY$33),(KX$33-Sheep!$R$354-Sheep!$N$251                                )&lt;=0),"WeanStd","")
&amp;                   IF(AND((KX$33-Sheep!$R$355-Sheep!$N$251                                )&gt;(KX$33-KY$33),(KX$33-Sheep!$R$355-Sheep!$N$251                                )&lt;=0),"WeanAlt1","")
&amp;                   IF(AND((KX$33-Sheep!$R$356-Sheep!$N$251                                )&gt;(KX$33-KY$33),(KX$33-Sheep!$R$356-Sheep!$N$251                                )&lt;=0),"WeanAlt2","")
&amp;IFERROR(IF(AND((KX$33-KX35                                                                                     )&gt;(KX$33-KY$33),(KX$33-KX35                                                                                     )&lt;=0),"Join-"    &amp;KX34,""),"")
&amp;IFERROR(IF(AND((KX$33-KX35-INDEX(Sheep!$V$361:$V$368,KX34,1))&gt;(KX$33-KY$33),(KX$33-KX35-INDEX(Sheep!$V$361:$V$368,KX34,1))&lt;=0),"Scan-"  &amp;KX34,""),"")
&amp;IFERROR(IF(AND((KX$33-KX35-150                                                                            )&gt;(KX$33-KY$33),(KX$33-KX35-150                                                                             )&lt;=0),"Birth-" &amp;KX34,""),"")
&amp;IFERROR(IF(AND((KX$33-KX35-150-Sheep!$R$354                                           )&gt;(KX$33-KY$33),(KX$33-KX35-150-Sheep!$R$354                                            )&lt;=0),"Wean-"&amp;KX34,""),"")
&amp;IFERROR(IF(AND((KX$33-KX35-150-Sheep!$R$355                                           )&gt;(KX$33-KY$33),(KX$33-KX35-150-Sheep!$R$355                                            )&lt;=0),"Alt1-"   &amp;KX34,""),"")
&amp;IFERROR(IF(AND((KX$33-KX35-150-Sheep!$R$356                                           )&gt;(KX$33-KY$33),(KX$33-KX35-150-Sheep!$R$356                                            )&lt;=0),"Alt2-"   &amp;KX34,""),"")</f>
        <v>Alt2-5</v>
      </c>
      <c r="KY36" s="266" t="str">
        <f xml:space="preserve">                    IF(AND((KY$33                                  -Sheep!$N$251                               )&gt;(KY$33-KZ$33),(KY$33                                  -Sheep!$N$251                                )&lt;=0),"Born","")
&amp;                   IF(AND((KY$33-Sheep!$R$354-Sheep!$N$251                                )&gt;(KY$33-KZ$33),(KY$33-Sheep!$R$354-Sheep!$N$251                                )&lt;=0),"WeanStd","")
&amp;                   IF(AND((KY$33-Sheep!$R$355-Sheep!$N$251                                )&gt;(KY$33-KZ$33),(KY$33-Sheep!$R$355-Sheep!$N$251                                )&lt;=0),"WeanAlt1","")
&amp;                   IF(AND((KY$33-Sheep!$R$356-Sheep!$N$251                                )&gt;(KY$33-KZ$33),(KY$33-Sheep!$R$356-Sheep!$N$251                                )&lt;=0),"WeanAlt2","")
&amp;IFERROR(IF(AND((KY$33-KY35                                                                                     )&gt;(KY$33-KZ$33),(KY$33-KY35                                                                                     )&lt;=0),"Join-"    &amp;KY34,""),"")
&amp;IFERROR(IF(AND((KY$33-KY35-INDEX(Sheep!$V$361:$V$368,KY34,1))&gt;(KY$33-KZ$33),(KY$33-KY35-INDEX(Sheep!$V$361:$V$368,KY34,1))&lt;=0),"Scan-"  &amp;KY34,""),"")
&amp;IFERROR(IF(AND((KY$33-KY35-150                                                                            )&gt;(KY$33-KZ$33),(KY$33-KY35-150                                                                             )&lt;=0),"Birth-" &amp;KY34,""),"")
&amp;IFERROR(IF(AND((KY$33-KY35-150-Sheep!$R$354                                           )&gt;(KY$33-KZ$33),(KY$33-KY35-150-Sheep!$R$354                                            )&lt;=0),"Wean-"&amp;KY34,""),"")
&amp;IFERROR(IF(AND((KY$33-KY35-150-Sheep!$R$355                                           )&gt;(KY$33-KZ$33),(KY$33-KY35-150-Sheep!$R$355                                            )&lt;=0),"Alt1-"   &amp;KY34,""),"")
&amp;IFERROR(IF(AND((KY$33-KY35-150-Sheep!$R$356                                           )&gt;(KY$33-KZ$33),(KY$33-KY35-150-Sheep!$R$356                                            )&lt;=0),"Alt2-"   &amp;KY34,""),"")</f>
        <v/>
      </c>
      <c r="KZ36" s="266" t="str">
        <f xml:space="preserve">                    IF(AND((KZ$33                                  -Sheep!$N$251                               )&gt;(KZ$33-LA$33),(KZ$33                                  -Sheep!$N$251                                )&lt;=0),"Born","")
&amp;                   IF(AND((KZ$33-Sheep!$R$354-Sheep!$N$251                                )&gt;(KZ$33-LA$33),(KZ$33-Sheep!$R$354-Sheep!$N$251                                )&lt;=0),"WeanStd","")
&amp;                   IF(AND((KZ$33-Sheep!$R$355-Sheep!$N$251                                )&gt;(KZ$33-LA$33),(KZ$33-Sheep!$R$355-Sheep!$N$251                                )&lt;=0),"WeanAlt1","")
&amp;                   IF(AND((KZ$33-Sheep!$R$356-Sheep!$N$251                                )&gt;(KZ$33-LA$33),(KZ$33-Sheep!$R$356-Sheep!$N$251                                )&lt;=0),"WeanAlt2","")
&amp;IFERROR(IF(AND((KZ$33-KZ35                                                                                     )&gt;(KZ$33-LA$33),(KZ$33-KZ35                                                                                     )&lt;=0),"Join-"    &amp;KZ34,""),"")
&amp;IFERROR(IF(AND((KZ$33-KZ35-INDEX(Sheep!$V$361:$V$368,KZ34,1))&gt;(KZ$33-LA$33),(KZ$33-KZ35-INDEX(Sheep!$V$361:$V$368,KZ34,1))&lt;=0),"Scan-"  &amp;KZ34,""),"")
&amp;IFERROR(IF(AND((KZ$33-KZ35-150                                                                            )&gt;(KZ$33-LA$33),(KZ$33-KZ35-150                                                                             )&lt;=0),"Birth-" &amp;KZ34,""),"")
&amp;IFERROR(IF(AND((KZ$33-KZ35-150-Sheep!$R$354                                           )&gt;(KZ$33-LA$33),(KZ$33-KZ35-150-Sheep!$R$354                                            )&lt;=0),"Wean-"&amp;KZ34,""),"")
&amp;IFERROR(IF(AND((KZ$33-KZ35-150-Sheep!$R$355                                           )&gt;(KZ$33-LA$33),(KZ$33-KZ35-150-Sheep!$R$355                                            )&lt;=0),"Alt1-"   &amp;KZ34,""),"")
&amp;IFERROR(IF(AND((KZ$33-KZ35-150-Sheep!$R$356                                           )&gt;(KZ$33-LA$33),(KZ$33-KZ35-150-Sheep!$R$356                                            )&lt;=0),"Alt2-"   &amp;KZ34,""),"")</f>
        <v/>
      </c>
      <c r="LA36" s="266" t="str">
        <f xml:space="preserve">                    IF(AND((LA$33                                  -Sheep!$N$251                               )&gt;(LA$33-LB$33),(LA$33                                  -Sheep!$N$251                                )&lt;=0),"Born","")
&amp;                   IF(AND((LA$33-Sheep!$R$354-Sheep!$N$251                                )&gt;(LA$33-LB$33),(LA$33-Sheep!$R$354-Sheep!$N$251                                )&lt;=0),"WeanStd","")
&amp;                   IF(AND((LA$33-Sheep!$R$355-Sheep!$N$251                                )&gt;(LA$33-LB$33),(LA$33-Sheep!$R$355-Sheep!$N$251                                )&lt;=0),"WeanAlt1","")
&amp;                   IF(AND((LA$33-Sheep!$R$356-Sheep!$N$251                                )&gt;(LA$33-LB$33),(LA$33-Sheep!$R$356-Sheep!$N$251                                )&lt;=0),"WeanAlt2","")
&amp;IFERROR(IF(AND((LA$33-LA35                                                                                     )&gt;(LA$33-LB$33),(LA$33-LA35                                                                                     )&lt;=0),"Join-"    &amp;LA34,""),"")
&amp;IFERROR(IF(AND((LA$33-LA35-INDEX(Sheep!$V$361:$V$368,LA34,1))&gt;(LA$33-LB$33),(LA$33-LA35-INDEX(Sheep!$V$361:$V$368,LA34,1))&lt;=0),"Scan-"  &amp;LA34,""),"")
&amp;IFERROR(IF(AND((LA$33-LA35-150                                                                            )&gt;(LA$33-LB$33),(LA$33-LA35-150                                                                             )&lt;=0),"Birth-" &amp;LA34,""),"")
&amp;IFERROR(IF(AND((LA$33-LA35-150-Sheep!$R$354                                           )&gt;(LA$33-LB$33),(LA$33-LA35-150-Sheep!$R$354                                            )&lt;=0),"Wean-"&amp;LA34,""),"")
&amp;IFERROR(IF(AND((LA$33-LA35-150-Sheep!$R$355                                           )&gt;(LA$33-LB$33),(LA$33-LA35-150-Sheep!$R$355                                            )&lt;=0),"Alt1-"   &amp;LA34,""),"")
&amp;IFERROR(IF(AND((LA$33-LA35-150-Sheep!$R$356                                           )&gt;(LA$33-LB$33),(LA$33-LA35-150-Sheep!$R$356                                            )&lt;=0),"Alt2-"   &amp;LA34,""),"")</f>
        <v/>
      </c>
      <c r="LB36" s="266" t="str">
        <f xml:space="preserve">                    IF(AND((LB$33                                  -Sheep!$N$251                               )&gt;(LB$33-LC$33),(LB$33                                  -Sheep!$N$251                                )&lt;=0),"Born","")
&amp;                   IF(AND((LB$33-Sheep!$R$354-Sheep!$N$251                                )&gt;(LB$33-LC$33),(LB$33-Sheep!$R$354-Sheep!$N$251                                )&lt;=0),"WeanStd","")
&amp;                   IF(AND((LB$33-Sheep!$R$355-Sheep!$N$251                                )&gt;(LB$33-LC$33),(LB$33-Sheep!$R$355-Sheep!$N$251                                )&lt;=0),"WeanAlt1","")
&amp;                   IF(AND((LB$33-Sheep!$R$356-Sheep!$N$251                                )&gt;(LB$33-LC$33),(LB$33-Sheep!$R$356-Sheep!$N$251                                )&lt;=0),"WeanAlt2","")
&amp;IFERROR(IF(AND((LB$33-LB35                                                                                     )&gt;(LB$33-LC$33),(LB$33-LB35                                                                                     )&lt;=0),"Join-"    &amp;LB34,""),"")
&amp;IFERROR(IF(AND((LB$33-LB35-INDEX(Sheep!$V$361:$V$368,LB34,1))&gt;(LB$33-LC$33),(LB$33-LB35-INDEX(Sheep!$V$361:$V$368,LB34,1))&lt;=0),"Scan-"  &amp;LB34,""),"")
&amp;IFERROR(IF(AND((LB$33-LB35-150                                                                            )&gt;(LB$33-LC$33),(LB$33-LB35-150                                                                             )&lt;=0),"Birth-" &amp;LB34,""),"")
&amp;IFERROR(IF(AND((LB$33-LB35-150-Sheep!$R$354                                           )&gt;(LB$33-LC$33),(LB$33-LB35-150-Sheep!$R$354                                            )&lt;=0),"Wean-"&amp;LB34,""),"")
&amp;IFERROR(IF(AND((LB$33-LB35-150-Sheep!$R$355                                           )&gt;(LB$33-LC$33),(LB$33-LB35-150-Sheep!$R$355                                            )&lt;=0),"Alt1-"   &amp;LB34,""),"")
&amp;IFERROR(IF(AND((LB$33-LB35-150-Sheep!$R$356                                           )&gt;(LB$33-LC$33),(LB$33-LB35-150-Sheep!$R$356                                            )&lt;=0),"Alt2-"   &amp;LB34,""),"")</f>
        <v/>
      </c>
      <c r="LC36" s="266" t="str">
        <f xml:space="preserve">                    IF(AND((LC$33                                  -Sheep!$N$251                               )&gt;(LC$33-LD$33),(LC$33                                  -Sheep!$N$251                                )&lt;=0),"Born","")
&amp;                   IF(AND((LC$33-Sheep!$R$354-Sheep!$N$251                                )&gt;(LC$33-LD$33),(LC$33-Sheep!$R$354-Sheep!$N$251                                )&lt;=0),"WeanStd","")
&amp;                   IF(AND((LC$33-Sheep!$R$355-Sheep!$N$251                                )&gt;(LC$33-LD$33),(LC$33-Sheep!$R$355-Sheep!$N$251                                )&lt;=0),"WeanAlt1","")
&amp;                   IF(AND((LC$33-Sheep!$R$356-Sheep!$N$251                                )&gt;(LC$33-LD$33),(LC$33-Sheep!$R$356-Sheep!$N$251                                )&lt;=0),"WeanAlt2","")
&amp;IFERROR(IF(AND((LC$33-LC35                                                                                     )&gt;(LC$33-LD$33),(LC$33-LC35                                                                                     )&lt;=0),"Join-"    &amp;LC34,""),"")
&amp;IFERROR(IF(AND((LC$33-LC35-INDEX(Sheep!$V$361:$V$368,LC34,1))&gt;(LC$33-LD$33),(LC$33-LC35-INDEX(Sheep!$V$361:$V$368,LC34,1))&lt;=0),"Scan-"  &amp;LC34,""),"")
&amp;IFERROR(IF(AND((LC$33-LC35-150                                                                            )&gt;(LC$33-LD$33),(LC$33-LC35-150                                                                             )&lt;=0),"Birth-" &amp;LC34,""),"")
&amp;IFERROR(IF(AND((LC$33-LC35-150-Sheep!$R$354                                           )&gt;(LC$33-LD$33),(LC$33-LC35-150-Sheep!$R$354                                            )&lt;=0),"Wean-"&amp;LC34,""),"")
&amp;IFERROR(IF(AND((LC$33-LC35-150-Sheep!$R$355                                           )&gt;(LC$33-LD$33),(LC$33-LC35-150-Sheep!$R$355                                            )&lt;=0),"Alt1-"   &amp;LC34,""),"")
&amp;IFERROR(IF(AND((LC$33-LC35-150-Sheep!$R$356                                           )&gt;(LC$33-LD$33),(LC$33-LC35-150-Sheep!$R$356                                            )&lt;=0),"Alt2-"   &amp;LC34,""),"")</f>
        <v/>
      </c>
      <c r="LD36" s="266" t="str">
        <f xml:space="preserve">                    IF(AND((LD$33                                  -Sheep!$N$251                               )&gt;(LD$33-LE$33),(LD$33                                  -Sheep!$N$251                                )&lt;=0),"Born","")
&amp;                   IF(AND((LD$33-Sheep!$R$354-Sheep!$N$251                                )&gt;(LD$33-LE$33),(LD$33-Sheep!$R$354-Sheep!$N$251                                )&lt;=0),"WeanStd","")
&amp;                   IF(AND((LD$33-Sheep!$R$355-Sheep!$N$251                                )&gt;(LD$33-LE$33),(LD$33-Sheep!$R$355-Sheep!$N$251                                )&lt;=0),"WeanAlt1","")
&amp;                   IF(AND((LD$33-Sheep!$R$356-Sheep!$N$251                                )&gt;(LD$33-LE$33),(LD$33-Sheep!$R$356-Sheep!$N$251                                )&lt;=0),"WeanAlt2","")
&amp;IFERROR(IF(AND((LD$33-LD35                                                                                     )&gt;(LD$33-LE$33),(LD$33-LD35                                                                                     )&lt;=0),"Join-"    &amp;LD34,""),"")
&amp;IFERROR(IF(AND((LD$33-LD35-INDEX(Sheep!$V$361:$V$368,LD34,1))&gt;(LD$33-LE$33),(LD$33-LD35-INDEX(Sheep!$V$361:$V$368,LD34,1))&lt;=0),"Scan-"  &amp;LD34,""),"")
&amp;IFERROR(IF(AND((LD$33-LD35-150                                                                            )&gt;(LD$33-LE$33),(LD$33-LD35-150                                                                             )&lt;=0),"Birth-" &amp;LD34,""),"")
&amp;IFERROR(IF(AND((LD$33-LD35-150-Sheep!$R$354                                           )&gt;(LD$33-LE$33),(LD$33-LD35-150-Sheep!$R$354                                            )&lt;=0),"Wean-"&amp;LD34,""),"")
&amp;IFERROR(IF(AND((LD$33-LD35-150-Sheep!$R$355                                           )&gt;(LD$33-LE$33),(LD$33-LD35-150-Sheep!$R$355                                            )&lt;=0),"Alt1-"   &amp;LD34,""),"")
&amp;IFERROR(IF(AND((LD$33-LD35-150-Sheep!$R$356                                           )&gt;(LD$33-LE$33),(LD$33-LD35-150-Sheep!$R$356                                            )&lt;=0),"Alt2-"   &amp;LD34,""),"")</f>
        <v/>
      </c>
      <c r="LE36" s="266" t="str">
        <f xml:space="preserve">                    IF(AND((LE$33                                  -Sheep!$N$251                               )&gt;(LE$33-LF$33),(LE$33                                  -Sheep!$N$251                                )&lt;=0),"Born","")
&amp;                   IF(AND((LE$33-Sheep!$R$354-Sheep!$N$251                                )&gt;(LE$33-LF$33),(LE$33-Sheep!$R$354-Sheep!$N$251                                )&lt;=0),"WeanStd","")
&amp;                   IF(AND((LE$33-Sheep!$R$355-Sheep!$N$251                                )&gt;(LE$33-LF$33),(LE$33-Sheep!$R$355-Sheep!$N$251                                )&lt;=0),"WeanAlt1","")
&amp;                   IF(AND((LE$33-Sheep!$R$356-Sheep!$N$251                                )&gt;(LE$33-LF$33),(LE$33-Sheep!$R$356-Sheep!$N$251                                )&lt;=0),"WeanAlt2","")
&amp;IFERROR(IF(AND((LE$33-LE35                                                                                     )&gt;(LE$33-LF$33),(LE$33-LE35                                                                                     )&lt;=0),"Join-"    &amp;LE34,""),"")
&amp;IFERROR(IF(AND((LE$33-LE35-INDEX(Sheep!$V$361:$V$368,LE34,1))&gt;(LE$33-LF$33),(LE$33-LE35-INDEX(Sheep!$V$361:$V$368,LE34,1))&lt;=0),"Scan-"  &amp;LE34,""),"")
&amp;IFERROR(IF(AND((LE$33-LE35-150                                                                            )&gt;(LE$33-LF$33),(LE$33-LE35-150                                                                             )&lt;=0),"Birth-" &amp;LE34,""),"")
&amp;IFERROR(IF(AND((LE$33-LE35-150-Sheep!$R$354                                           )&gt;(LE$33-LF$33),(LE$33-LE35-150-Sheep!$R$354                                            )&lt;=0),"Wean-"&amp;LE34,""),"")
&amp;IFERROR(IF(AND((LE$33-LE35-150-Sheep!$R$355                                           )&gt;(LE$33-LF$33),(LE$33-LE35-150-Sheep!$R$355                                            )&lt;=0),"Alt1-"   &amp;LE34,""),"")
&amp;IFERROR(IF(AND((LE$33-LE35-150-Sheep!$R$356                                           )&gt;(LE$33-LF$33),(LE$33-LE35-150-Sheep!$R$356                                            )&lt;=0),"Alt2-"   &amp;LE34,""),"")</f>
        <v/>
      </c>
      <c r="LF36" s="266" t="str">
        <f xml:space="preserve">                    IF(AND((LF$33                                  -Sheep!$N$251                               )&gt;(LF$33-LG$33),(LF$33                                  -Sheep!$N$251                                )&lt;=0),"Born","")
&amp;                   IF(AND((LF$33-Sheep!$R$354-Sheep!$N$251                                )&gt;(LF$33-LG$33),(LF$33-Sheep!$R$354-Sheep!$N$251                                )&lt;=0),"WeanStd","")
&amp;                   IF(AND((LF$33-Sheep!$R$355-Sheep!$N$251                                )&gt;(LF$33-LG$33),(LF$33-Sheep!$R$355-Sheep!$N$251                                )&lt;=0),"WeanAlt1","")
&amp;                   IF(AND((LF$33-Sheep!$R$356-Sheep!$N$251                                )&gt;(LF$33-LG$33),(LF$33-Sheep!$R$356-Sheep!$N$251                                )&lt;=0),"WeanAlt2","")
&amp;IFERROR(IF(AND((LF$33-LF35                                                                                     )&gt;(LF$33-LG$33),(LF$33-LF35                                                                                     )&lt;=0),"Join-"    &amp;LF34,""),"")
&amp;IFERROR(IF(AND((LF$33-LF35-INDEX(Sheep!$V$361:$V$368,LF34,1))&gt;(LF$33-LG$33),(LF$33-LF35-INDEX(Sheep!$V$361:$V$368,LF34,1))&lt;=0),"Scan-"  &amp;LF34,""),"")
&amp;IFERROR(IF(AND((LF$33-LF35-150                                                                            )&gt;(LF$33-LG$33),(LF$33-LF35-150                                                                             )&lt;=0),"Birth-" &amp;LF34,""),"")
&amp;IFERROR(IF(AND((LF$33-LF35-150-Sheep!$R$354                                           )&gt;(LF$33-LG$33),(LF$33-LF35-150-Sheep!$R$354                                            )&lt;=0),"Wean-"&amp;LF34,""),"")
&amp;IFERROR(IF(AND((LF$33-LF35-150-Sheep!$R$355                                           )&gt;(LF$33-LG$33),(LF$33-LF35-150-Sheep!$R$355                                            )&lt;=0),"Alt1-"   &amp;LF34,""),"")
&amp;IFERROR(IF(AND((LF$33-LF35-150-Sheep!$R$356                                           )&gt;(LF$33-LG$33),(LF$33-LF35-150-Sheep!$R$356                                            )&lt;=0),"Alt2-"   &amp;LF34,""),"")</f>
        <v/>
      </c>
      <c r="LG36" s="266" t="str">
        <f xml:space="preserve">                    IF(AND((LG$33                                  -Sheep!$N$251                               )&gt;(LG$33-LH$33),(LG$33                                  -Sheep!$N$251                                )&lt;=0),"Born","")
&amp;                   IF(AND((LG$33-Sheep!$R$354-Sheep!$N$251                                )&gt;(LG$33-LH$33),(LG$33-Sheep!$R$354-Sheep!$N$251                                )&lt;=0),"WeanStd","")
&amp;                   IF(AND((LG$33-Sheep!$R$355-Sheep!$N$251                                )&gt;(LG$33-LH$33),(LG$33-Sheep!$R$355-Sheep!$N$251                                )&lt;=0),"WeanAlt1","")
&amp;                   IF(AND((LG$33-Sheep!$R$356-Sheep!$N$251                                )&gt;(LG$33-LH$33),(LG$33-Sheep!$R$356-Sheep!$N$251                                )&lt;=0),"WeanAlt2","")
&amp;IFERROR(IF(AND((LG$33-LG35                                                                                     )&gt;(LG$33-LH$33),(LG$33-LG35                                                                                     )&lt;=0),"Join-"    &amp;LG34,""),"")
&amp;IFERROR(IF(AND((LG$33-LG35-INDEX(Sheep!$V$361:$V$368,LG34,1))&gt;(LG$33-LH$33),(LG$33-LG35-INDEX(Sheep!$V$361:$V$368,LG34,1))&lt;=0),"Scan-"  &amp;LG34,""),"")
&amp;IFERROR(IF(AND((LG$33-LG35-150                                                                            )&gt;(LG$33-LH$33),(LG$33-LG35-150                                                                             )&lt;=0),"Birth-" &amp;LG34,""),"")
&amp;IFERROR(IF(AND((LG$33-LG35-150-Sheep!$R$354                                           )&gt;(LG$33-LH$33),(LG$33-LG35-150-Sheep!$R$354                                            )&lt;=0),"Wean-"&amp;LG34,""),"")
&amp;IFERROR(IF(AND((LG$33-LG35-150-Sheep!$R$355                                           )&gt;(LG$33-LH$33),(LG$33-LG35-150-Sheep!$R$355                                            )&lt;=0),"Alt1-"   &amp;LG34,""),"")
&amp;IFERROR(IF(AND((LG$33-LG35-150-Sheep!$R$356                                           )&gt;(LG$33-LH$33),(LG$33-LG35-150-Sheep!$R$356                                            )&lt;=0),"Alt2-"   &amp;LG34,""),"")</f>
        <v>Join-6</v>
      </c>
      <c r="LH36" s="266" t="str">
        <f xml:space="preserve">                    IF(AND((LH$33                                  -Sheep!$N$251                               )&gt;(LH$33-LI$33),(LH$33                                  -Sheep!$N$251                                )&lt;=0),"Born","")
&amp;                   IF(AND((LH$33-Sheep!$R$354-Sheep!$N$251                                )&gt;(LH$33-LI$33),(LH$33-Sheep!$R$354-Sheep!$N$251                                )&lt;=0),"WeanStd","")
&amp;                   IF(AND((LH$33-Sheep!$R$355-Sheep!$N$251                                )&gt;(LH$33-LI$33),(LH$33-Sheep!$R$355-Sheep!$N$251                                )&lt;=0),"WeanAlt1","")
&amp;                   IF(AND((LH$33-Sheep!$R$356-Sheep!$N$251                                )&gt;(LH$33-LI$33),(LH$33-Sheep!$R$356-Sheep!$N$251                                )&lt;=0),"WeanAlt2","")
&amp;IFERROR(IF(AND((LH$33-LH35                                                                                     )&gt;(LH$33-LI$33),(LH$33-LH35                                                                                     )&lt;=0),"Join-"    &amp;LH34,""),"")
&amp;IFERROR(IF(AND((LH$33-LH35-INDEX(Sheep!$V$361:$V$368,LH34,1))&gt;(LH$33-LI$33),(LH$33-LH35-INDEX(Sheep!$V$361:$V$368,LH34,1))&lt;=0),"Scan-"  &amp;LH34,""),"")
&amp;IFERROR(IF(AND((LH$33-LH35-150                                                                            )&gt;(LH$33-LI$33),(LH$33-LH35-150                                                                             )&lt;=0),"Birth-" &amp;LH34,""),"")
&amp;IFERROR(IF(AND((LH$33-LH35-150-Sheep!$R$354                                           )&gt;(LH$33-LI$33),(LH$33-LH35-150-Sheep!$R$354                                            )&lt;=0),"Wean-"&amp;LH34,""),"")
&amp;IFERROR(IF(AND((LH$33-LH35-150-Sheep!$R$355                                           )&gt;(LH$33-LI$33),(LH$33-LH35-150-Sheep!$R$355                                            )&lt;=0),"Alt1-"   &amp;LH34,""),"")
&amp;IFERROR(IF(AND((LH$33-LH35-150-Sheep!$R$356                                           )&gt;(LH$33-LI$33),(LH$33-LH35-150-Sheep!$R$356                                            )&lt;=0),"Alt2-"   &amp;LH34,""),"")</f>
        <v/>
      </c>
      <c r="LI36" s="266" t="str">
        <f xml:space="preserve">                    IF(AND((LI$33                                  -Sheep!$N$251                               )&gt;(LI$33-LJ$33),(LI$33                                  -Sheep!$N$251                                )&lt;=0),"Born","")
&amp;                   IF(AND((LI$33-Sheep!$R$354-Sheep!$N$251                                )&gt;(LI$33-LJ$33),(LI$33-Sheep!$R$354-Sheep!$N$251                                )&lt;=0),"WeanStd","")
&amp;                   IF(AND((LI$33-Sheep!$R$355-Sheep!$N$251                                )&gt;(LI$33-LJ$33),(LI$33-Sheep!$R$355-Sheep!$N$251                                )&lt;=0),"WeanAlt1","")
&amp;                   IF(AND((LI$33-Sheep!$R$356-Sheep!$N$251                                )&gt;(LI$33-LJ$33),(LI$33-Sheep!$R$356-Sheep!$N$251                                )&lt;=0),"WeanAlt2","")
&amp;IFERROR(IF(AND((LI$33-LI35                                                                                     )&gt;(LI$33-LJ$33),(LI$33-LI35                                                                                     )&lt;=0),"Join-"    &amp;LI34,""),"")
&amp;IFERROR(IF(AND((LI$33-LI35-INDEX(Sheep!$V$361:$V$368,LI34,1))&gt;(LI$33-LJ$33),(LI$33-LI35-INDEX(Sheep!$V$361:$V$368,LI34,1))&lt;=0),"Scan-"  &amp;LI34,""),"")
&amp;IFERROR(IF(AND((LI$33-LI35-150                                                                            )&gt;(LI$33-LJ$33),(LI$33-LI35-150                                                                             )&lt;=0),"Birth-" &amp;LI34,""),"")
&amp;IFERROR(IF(AND((LI$33-LI35-150-Sheep!$R$354                                           )&gt;(LI$33-LJ$33),(LI$33-LI35-150-Sheep!$R$354                                            )&lt;=0),"Wean-"&amp;LI34,""),"")
&amp;IFERROR(IF(AND((LI$33-LI35-150-Sheep!$R$355                                           )&gt;(LI$33-LJ$33),(LI$33-LI35-150-Sheep!$R$355                                            )&lt;=0),"Alt1-"   &amp;LI34,""),"")
&amp;IFERROR(IF(AND((LI$33-LI35-150-Sheep!$R$356                                           )&gt;(LI$33-LJ$33),(LI$33-LI35-150-Sheep!$R$356                                            )&lt;=0),"Alt2-"   &amp;LI34,""),"")</f>
        <v/>
      </c>
      <c r="LJ36" s="266" t="str">
        <f xml:space="preserve">                    IF(AND((LJ$33                                  -Sheep!$N$251                               )&gt;(LJ$33-LK$33),(LJ$33                                  -Sheep!$N$251                                )&lt;=0),"Born","")
&amp;                   IF(AND((LJ$33-Sheep!$R$354-Sheep!$N$251                                )&gt;(LJ$33-LK$33),(LJ$33-Sheep!$R$354-Sheep!$N$251                                )&lt;=0),"WeanStd","")
&amp;                   IF(AND((LJ$33-Sheep!$R$355-Sheep!$N$251                                )&gt;(LJ$33-LK$33),(LJ$33-Sheep!$R$355-Sheep!$N$251                                )&lt;=0),"WeanAlt1","")
&amp;                   IF(AND((LJ$33-Sheep!$R$356-Sheep!$N$251                                )&gt;(LJ$33-LK$33),(LJ$33-Sheep!$R$356-Sheep!$N$251                                )&lt;=0),"WeanAlt2","")
&amp;IFERROR(IF(AND((LJ$33-LJ35                                                                                     )&gt;(LJ$33-LK$33),(LJ$33-LJ35                                                                                     )&lt;=0),"Join-"    &amp;LJ34,""),"")
&amp;IFERROR(IF(AND((LJ$33-LJ35-INDEX(Sheep!$V$361:$V$368,LJ34,1))&gt;(LJ$33-LK$33),(LJ$33-LJ35-INDEX(Sheep!$V$361:$V$368,LJ34,1))&lt;=0),"Scan-"  &amp;LJ34,""),"")
&amp;IFERROR(IF(AND((LJ$33-LJ35-150                                                                            )&gt;(LJ$33-LK$33),(LJ$33-LJ35-150                                                                             )&lt;=0),"Birth-" &amp;LJ34,""),"")
&amp;IFERROR(IF(AND((LJ$33-LJ35-150-Sheep!$R$354                                           )&gt;(LJ$33-LK$33),(LJ$33-LJ35-150-Sheep!$R$354                                            )&lt;=0),"Wean-"&amp;LJ34,""),"")
&amp;IFERROR(IF(AND((LJ$33-LJ35-150-Sheep!$R$355                                           )&gt;(LJ$33-LK$33),(LJ$33-LJ35-150-Sheep!$R$355                                            )&lt;=0),"Alt1-"   &amp;LJ34,""),"")
&amp;IFERROR(IF(AND((LJ$33-LJ35-150-Sheep!$R$356                                           )&gt;(LJ$33-LK$33),(LJ$33-LJ35-150-Sheep!$R$356                                            )&lt;=0),"Alt2-"   &amp;LJ34,""),"")</f>
        <v/>
      </c>
      <c r="LK36" s="266" t="str">
        <f xml:space="preserve">                    IF(AND((LK$33                                  -Sheep!$N$251                               )&gt;(LK$33-LL$33),(LK$33                                  -Sheep!$N$251                                )&lt;=0),"Born","")
&amp;                   IF(AND((LK$33-Sheep!$R$354-Sheep!$N$251                                )&gt;(LK$33-LL$33),(LK$33-Sheep!$R$354-Sheep!$N$251                                )&lt;=0),"WeanStd","")
&amp;                   IF(AND((LK$33-Sheep!$R$355-Sheep!$N$251                                )&gt;(LK$33-LL$33),(LK$33-Sheep!$R$355-Sheep!$N$251                                )&lt;=0),"WeanAlt1","")
&amp;                   IF(AND((LK$33-Sheep!$R$356-Sheep!$N$251                                )&gt;(LK$33-LL$33),(LK$33-Sheep!$R$356-Sheep!$N$251                                )&lt;=0),"WeanAlt2","")
&amp;IFERROR(IF(AND((LK$33-LK35                                                                                     )&gt;(LK$33-LL$33),(LK$33-LK35                                                                                     )&lt;=0),"Join-"    &amp;LK34,""),"")
&amp;IFERROR(IF(AND((LK$33-LK35-INDEX(Sheep!$V$361:$V$368,LK34,1))&gt;(LK$33-LL$33),(LK$33-LK35-INDEX(Sheep!$V$361:$V$368,LK34,1))&lt;=0),"Scan-"  &amp;LK34,""),"")
&amp;IFERROR(IF(AND((LK$33-LK35-150                                                                            )&gt;(LK$33-LL$33),(LK$33-LK35-150                                                                             )&lt;=0),"Birth-" &amp;LK34,""),"")
&amp;IFERROR(IF(AND((LK$33-LK35-150-Sheep!$R$354                                           )&gt;(LK$33-LL$33),(LK$33-LK35-150-Sheep!$R$354                                            )&lt;=0),"Wean-"&amp;LK34,""),"")
&amp;IFERROR(IF(AND((LK$33-LK35-150-Sheep!$R$355                                           )&gt;(LK$33-LL$33),(LK$33-LK35-150-Sheep!$R$355                                            )&lt;=0),"Alt1-"   &amp;LK34,""),"")
&amp;IFERROR(IF(AND((LK$33-LK35-150-Sheep!$R$356                                           )&gt;(LK$33-LL$33),(LK$33-LK35-150-Sheep!$R$356                                            )&lt;=0),"Alt2-"   &amp;LK34,""),"")</f>
        <v/>
      </c>
      <c r="LL36" s="266" t="str">
        <f xml:space="preserve">                    IF(AND((LL$33                                  -Sheep!$N$251                               )&gt;(LL$33-LM$33),(LL$33                                  -Sheep!$N$251                                )&lt;=0),"Born","")
&amp;                   IF(AND((LL$33-Sheep!$R$354-Sheep!$N$251                                )&gt;(LL$33-LM$33),(LL$33-Sheep!$R$354-Sheep!$N$251                                )&lt;=0),"WeanStd","")
&amp;                   IF(AND((LL$33-Sheep!$R$355-Sheep!$N$251                                )&gt;(LL$33-LM$33),(LL$33-Sheep!$R$355-Sheep!$N$251                                )&lt;=0),"WeanAlt1","")
&amp;                   IF(AND((LL$33-Sheep!$R$356-Sheep!$N$251                                )&gt;(LL$33-LM$33),(LL$33-Sheep!$R$356-Sheep!$N$251                                )&lt;=0),"WeanAlt2","")
&amp;IFERROR(IF(AND((LL$33-LL35                                                                                     )&gt;(LL$33-LM$33),(LL$33-LL35                                                                                     )&lt;=0),"Join-"    &amp;LL34,""),"")
&amp;IFERROR(IF(AND((LL$33-LL35-INDEX(Sheep!$V$361:$V$368,LL34,1))&gt;(LL$33-LM$33),(LL$33-LL35-INDEX(Sheep!$V$361:$V$368,LL34,1))&lt;=0),"Scan-"  &amp;LL34,""),"")
&amp;IFERROR(IF(AND((LL$33-LL35-150                                                                            )&gt;(LL$33-LM$33),(LL$33-LL35-150                                                                             )&lt;=0),"Birth-" &amp;LL34,""),"")
&amp;IFERROR(IF(AND((LL$33-LL35-150-Sheep!$R$354                                           )&gt;(LL$33-LM$33),(LL$33-LL35-150-Sheep!$R$354                                            )&lt;=0),"Wean-"&amp;LL34,""),"")
&amp;IFERROR(IF(AND((LL$33-LL35-150-Sheep!$R$355                                           )&gt;(LL$33-LM$33),(LL$33-LL35-150-Sheep!$R$355                                            )&lt;=0),"Alt1-"   &amp;LL34,""),"")
&amp;IFERROR(IF(AND((LL$33-LL35-150-Sheep!$R$356                                           )&gt;(LL$33-LM$33),(LL$33-LL35-150-Sheep!$R$356                                            )&lt;=0),"Alt2-"   &amp;LL34,""),"")</f>
        <v/>
      </c>
      <c r="LM36" s="266" t="str">
        <f xml:space="preserve">                    IF(AND((LM$33                                  -Sheep!$N$251                               )&gt;(LM$33-LN$33),(LM$33                                  -Sheep!$N$251                                )&lt;=0),"Born","")
&amp;                   IF(AND((LM$33-Sheep!$R$354-Sheep!$N$251                                )&gt;(LM$33-LN$33),(LM$33-Sheep!$R$354-Sheep!$N$251                                )&lt;=0),"WeanStd","")
&amp;                   IF(AND((LM$33-Sheep!$R$355-Sheep!$N$251                                )&gt;(LM$33-LN$33),(LM$33-Sheep!$R$355-Sheep!$N$251                                )&lt;=0),"WeanAlt1","")
&amp;                   IF(AND((LM$33-Sheep!$R$356-Sheep!$N$251                                )&gt;(LM$33-LN$33),(LM$33-Sheep!$R$356-Sheep!$N$251                                )&lt;=0),"WeanAlt2","")
&amp;IFERROR(IF(AND((LM$33-LM35                                                                                     )&gt;(LM$33-LN$33),(LM$33-LM35                                                                                     )&lt;=0),"Join-"    &amp;LM34,""),"")
&amp;IFERROR(IF(AND((LM$33-LM35-INDEX(Sheep!$V$361:$V$368,LM34,1))&gt;(LM$33-LN$33),(LM$33-LM35-INDEX(Sheep!$V$361:$V$368,LM34,1))&lt;=0),"Scan-"  &amp;LM34,""),"")
&amp;IFERROR(IF(AND((LM$33-LM35-150                                                                            )&gt;(LM$33-LN$33),(LM$33-LM35-150                                                                             )&lt;=0),"Birth-" &amp;LM34,""),"")
&amp;IFERROR(IF(AND((LM$33-LM35-150-Sheep!$R$354                                           )&gt;(LM$33-LN$33),(LM$33-LM35-150-Sheep!$R$354                                            )&lt;=0),"Wean-"&amp;LM34,""),"")
&amp;IFERROR(IF(AND((LM$33-LM35-150-Sheep!$R$355                                           )&gt;(LM$33-LN$33),(LM$33-LM35-150-Sheep!$R$355                                            )&lt;=0),"Alt1-"   &amp;LM34,""),"")
&amp;IFERROR(IF(AND((LM$33-LM35-150-Sheep!$R$356                                           )&gt;(LM$33-LN$33),(LM$33-LM35-150-Sheep!$R$356                                            )&lt;=0),"Alt2-"   &amp;LM34,""),"")</f>
        <v/>
      </c>
      <c r="LN36" s="266" t="str">
        <f xml:space="preserve">                    IF(AND((LN$33                                  -Sheep!$N$251                               )&gt;(LN$33-LO$33),(LN$33                                  -Sheep!$N$251                                )&lt;=0),"Born","")
&amp;                   IF(AND((LN$33-Sheep!$R$354-Sheep!$N$251                                )&gt;(LN$33-LO$33),(LN$33-Sheep!$R$354-Sheep!$N$251                                )&lt;=0),"WeanStd","")
&amp;                   IF(AND((LN$33-Sheep!$R$355-Sheep!$N$251                                )&gt;(LN$33-LO$33),(LN$33-Sheep!$R$355-Sheep!$N$251                                )&lt;=0),"WeanAlt1","")
&amp;                   IF(AND((LN$33-Sheep!$R$356-Sheep!$N$251                                )&gt;(LN$33-LO$33),(LN$33-Sheep!$R$356-Sheep!$N$251                                )&lt;=0),"WeanAlt2","")
&amp;IFERROR(IF(AND((LN$33-LN35                                                                                     )&gt;(LN$33-LO$33),(LN$33-LN35                                                                                     )&lt;=0),"Join-"    &amp;LN34,""),"")
&amp;IFERROR(IF(AND((LN$33-LN35-INDEX(Sheep!$V$361:$V$368,LN34,1))&gt;(LN$33-LO$33),(LN$33-LN35-INDEX(Sheep!$V$361:$V$368,LN34,1))&lt;=0),"Scan-"  &amp;LN34,""),"")
&amp;IFERROR(IF(AND((LN$33-LN35-150                                                                            )&gt;(LN$33-LO$33),(LN$33-LN35-150                                                                             )&lt;=0),"Birth-" &amp;LN34,""),"")
&amp;IFERROR(IF(AND((LN$33-LN35-150-Sheep!$R$354                                           )&gt;(LN$33-LO$33),(LN$33-LN35-150-Sheep!$R$354                                            )&lt;=0),"Wean-"&amp;LN34,""),"")
&amp;IFERROR(IF(AND((LN$33-LN35-150-Sheep!$R$355                                           )&gt;(LN$33-LO$33),(LN$33-LN35-150-Sheep!$R$355                                            )&lt;=0),"Alt1-"   &amp;LN34,""),"")
&amp;IFERROR(IF(AND((LN$33-LN35-150-Sheep!$R$356                                           )&gt;(LN$33-LO$33),(LN$33-LN35-150-Sheep!$R$356                                            )&lt;=0),"Alt2-"   &amp;LN34,""),"")</f>
        <v/>
      </c>
      <c r="LO36" s="266" t="str">
        <f xml:space="preserve">                    IF(AND((LO$33                                  -Sheep!$N$251                               )&gt;(LO$33-LP$33),(LO$33                                  -Sheep!$N$251                                )&lt;=0),"Born","")
&amp;                   IF(AND((LO$33-Sheep!$R$354-Sheep!$N$251                                )&gt;(LO$33-LP$33),(LO$33-Sheep!$R$354-Sheep!$N$251                                )&lt;=0),"WeanStd","")
&amp;                   IF(AND((LO$33-Sheep!$R$355-Sheep!$N$251                                )&gt;(LO$33-LP$33),(LO$33-Sheep!$R$355-Sheep!$N$251                                )&lt;=0),"WeanAlt1","")
&amp;                   IF(AND((LO$33-Sheep!$R$356-Sheep!$N$251                                )&gt;(LO$33-LP$33),(LO$33-Sheep!$R$356-Sheep!$N$251                                )&lt;=0),"WeanAlt2","")
&amp;IFERROR(IF(AND((LO$33-LO35                                                                                     )&gt;(LO$33-LP$33),(LO$33-LO35                                                                                     )&lt;=0),"Join-"    &amp;LO34,""),"")
&amp;IFERROR(IF(AND((LO$33-LO35-INDEX(Sheep!$V$361:$V$368,LO34,1))&gt;(LO$33-LP$33),(LO$33-LO35-INDEX(Sheep!$V$361:$V$368,LO34,1))&lt;=0),"Scan-"  &amp;LO34,""),"")
&amp;IFERROR(IF(AND((LO$33-LO35-150                                                                            )&gt;(LO$33-LP$33),(LO$33-LO35-150                                                                             )&lt;=0),"Birth-" &amp;LO34,""),"")
&amp;IFERROR(IF(AND((LO$33-LO35-150-Sheep!$R$354                                           )&gt;(LO$33-LP$33),(LO$33-LO35-150-Sheep!$R$354                                            )&lt;=0),"Wean-"&amp;LO34,""),"")
&amp;IFERROR(IF(AND((LO$33-LO35-150-Sheep!$R$355                                           )&gt;(LO$33-LP$33),(LO$33-LO35-150-Sheep!$R$355                                            )&lt;=0),"Alt1-"   &amp;LO34,""),"")
&amp;IFERROR(IF(AND((LO$33-LO35-150-Sheep!$R$356                                           )&gt;(LO$33-LP$33),(LO$33-LO35-150-Sheep!$R$356                                            )&lt;=0),"Alt2-"   &amp;LO34,""),"")</f>
        <v/>
      </c>
      <c r="LP36" s="266" t="str">
        <f xml:space="preserve">                    IF(AND((LP$33                                  -Sheep!$N$251                               )&gt;(LP$33-LQ$33),(LP$33                                  -Sheep!$N$251                                )&lt;=0),"Born","")
&amp;                   IF(AND((LP$33-Sheep!$R$354-Sheep!$N$251                                )&gt;(LP$33-LQ$33),(LP$33-Sheep!$R$354-Sheep!$N$251                                )&lt;=0),"WeanStd","")
&amp;                   IF(AND((LP$33-Sheep!$R$355-Sheep!$N$251                                )&gt;(LP$33-LQ$33),(LP$33-Sheep!$R$355-Sheep!$N$251                                )&lt;=0),"WeanAlt1","")
&amp;                   IF(AND((LP$33-Sheep!$R$356-Sheep!$N$251                                )&gt;(LP$33-LQ$33),(LP$33-Sheep!$R$356-Sheep!$N$251                                )&lt;=0),"WeanAlt2","")
&amp;IFERROR(IF(AND((LP$33-LP35                                                                                     )&gt;(LP$33-LQ$33),(LP$33-LP35                                                                                     )&lt;=0),"Join-"    &amp;LP34,""),"")
&amp;IFERROR(IF(AND((LP$33-LP35-INDEX(Sheep!$V$361:$V$368,LP34,1))&gt;(LP$33-LQ$33),(LP$33-LP35-INDEX(Sheep!$V$361:$V$368,LP34,1))&lt;=0),"Scan-"  &amp;LP34,""),"")
&amp;IFERROR(IF(AND((LP$33-LP35-150                                                                            )&gt;(LP$33-LQ$33),(LP$33-LP35-150                                                                             )&lt;=0),"Birth-" &amp;LP34,""),"")
&amp;IFERROR(IF(AND((LP$33-LP35-150-Sheep!$R$354                                           )&gt;(LP$33-LQ$33),(LP$33-LP35-150-Sheep!$R$354                                            )&lt;=0),"Wean-"&amp;LP34,""),"")
&amp;IFERROR(IF(AND((LP$33-LP35-150-Sheep!$R$355                                           )&gt;(LP$33-LQ$33),(LP$33-LP35-150-Sheep!$R$355                                            )&lt;=0),"Alt1-"   &amp;LP34,""),"")
&amp;IFERROR(IF(AND((LP$33-LP35-150-Sheep!$R$356                                           )&gt;(LP$33-LQ$33),(LP$33-LP35-150-Sheep!$R$356                                            )&lt;=0),"Alt2-"   &amp;LP34,""),"")</f>
        <v/>
      </c>
      <c r="LQ36" s="266" t="str">
        <f xml:space="preserve">                    IF(AND((LQ$33                                  -Sheep!$N$251                               )&gt;(LQ$33-LR$33),(LQ$33                                  -Sheep!$N$251                                )&lt;=0),"Born","")
&amp;                   IF(AND((LQ$33-Sheep!$R$354-Sheep!$N$251                                )&gt;(LQ$33-LR$33),(LQ$33-Sheep!$R$354-Sheep!$N$251                                )&lt;=0),"WeanStd","")
&amp;                   IF(AND((LQ$33-Sheep!$R$355-Sheep!$N$251                                )&gt;(LQ$33-LR$33),(LQ$33-Sheep!$R$355-Sheep!$N$251                                )&lt;=0),"WeanAlt1","")
&amp;                   IF(AND((LQ$33-Sheep!$R$356-Sheep!$N$251                                )&gt;(LQ$33-LR$33),(LQ$33-Sheep!$R$356-Sheep!$N$251                                )&lt;=0),"WeanAlt2","")
&amp;IFERROR(IF(AND((LQ$33-LQ35                                                                                     )&gt;(LQ$33-LR$33),(LQ$33-LQ35                                                                                     )&lt;=0),"Join-"    &amp;LQ34,""),"")
&amp;IFERROR(IF(AND((LQ$33-LQ35-INDEX(Sheep!$V$361:$V$368,LQ34,1))&gt;(LQ$33-LR$33),(LQ$33-LQ35-INDEX(Sheep!$V$361:$V$368,LQ34,1))&lt;=0),"Scan-"  &amp;LQ34,""),"")
&amp;IFERROR(IF(AND((LQ$33-LQ35-150                                                                            )&gt;(LQ$33-LR$33),(LQ$33-LQ35-150                                                                             )&lt;=0),"Birth-" &amp;LQ34,""),"")
&amp;IFERROR(IF(AND((LQ$33-LQ35-150-Sheep!$R$354                                           )&gt;(LQ$33-LR$33),(LQ$33-LQ35-150-Sheep!$R$354                                            )&lt;=0),"Wean-"&amp;LQ34,""),"")
&amp;IFERROR(IF(AND((LQ$33-LQ35-150-Sheep!$R$355                                           )&gt;(LQ$33-LR$33),(LQ$33-LQ35-150-Sheep!$R$355                                            )&lt;=0),"Alt1-"   &amp;LQ34,""),"")
&amp;IFERROR(IF(AND((LQ$33-LQ35-150-Sheep!$R$356                                           )&gt;(LQ$33-LR$33),(LQ$33-LQ35-150-Sheep!$R$356                                            )&lt;=0),"Alt2-"   &amp;LQ34,""),"")</f>
        <v>Scan-6</v>
      </c>
      <c r="LR36" s="266" t="str">
        <f xml:space="preserve">                    IF(AND((LR$33                                  -Sheep!$N$251                               )&gt;(LR$33-LS$33),(LR$33                                  -Sheep!$N$251                                )&lt;=0),"Born","")
&amp;                   IF(AND((LR$33-Sheep!$R$354-Sheep!$N$251                                )&gt;(LR$33-LS$33),(LR$33-Sheep!$R$354-Sheep!$N$251                                )&lt;=0),"WeanStd","")
&amp;                   IF(AND((LR$33-Sheep!$R$355-Sheep!$N$251                                )&gt;(LR$33-LS$33),(LR$33-Sheep!$R$355-Sheep!$N$251                                )&lt;=0),"WeanAlt1","")
&amp;                   IF(AND((LR$33-Sheep!$R$356-Sheep!$N$251                                )&gt;(LR$33-LS$33),(LR$33-Sheep!$R$356-Sheep!$N$251                                )&lt;=0),"WeanAlt2","")
&amp;IFERROR(IF(AND((LR$33-LR35                                                                                     )&gt;(LR$33-LS$33),(LR$33-LR35                                                                                     )&lt;=0),"Join-"    &amp;LR34,""),"")
&amp;IFERROR(IF(AND((LR$33-LR35-INDEX(Sheep!$V$361:$V$368,LR34,1))&gt;(LR$33-LS$33),(LR$33-LR35-INDEX(Sheep!$V$361:$V$368,LR34,1))&lt;=0),"Scan-"  &amp;LR34,""),"")
&amp;IFERROR(IF(AND((LR$33-LR35-150                                                                            )&gt;(LR$33-LS$33),(LR$33-LR35-150                                                                             )&lt;=0),"Birth-" &amp;LR34,""),"")
&amp;IFERROR(IF(AND((LR$33-LR35-150-Sheep!$R$354                                           )&gt;(LR$33-LS$33),(LR$33-LR35-150-Sheep!$R$354                                            )&lt;=0),"Wean-"&amp;LR34,""),"")
&amp;IFERROR(IF(AND((LR$33-LR35-150-Sheep!$R$355                                           )&gt;(LR$33-LS$33),(LR$33-LR35-150-Sheep!$R$355                                            )&lt;=0),"Alt1-"   &amp;LR34,""),"")
&amp;IFERROR(IF(AND((LR$33-LR35-150-Sheep!$R$356                                           )&gt;(LR$33-LS$33),(LR$33-LR35-150-Sheep!$R$356                                            )&lt;=0),"Alt2-"   &amp;LR34,""),"")</f>
        <v/>
      </c>
      <c r="LS36" s="266" t="str">
        <f xml:space="preserve">                    IF(AND((LS$33                                  -Sheep!$N$251                               )&gt;(LS$33-LT$33),(LS$33                                  -Sheep!$N$251                                )&lt;=0),"Born","")
&amp;                   IF(AND((LS$33-Sheep!$R$354-Sheep!$N$251                                )&gt;(LS$33-LT$33),(LS$33-Sheep!$R$354-Sheep!$N$251                                )&lt;=0),"WeanStd","")
&amp;                   IF(AND((LS$33-Sheep!$R$355-Sheep!$N$251                                )&gt;(LS$33-LT$33),(LS$33-Sheep!$R$355-Sheep!$N$251                                )&lt;=0),"WeanAlt1","")
&amp;                   IF(AND((LS$33-Sheep!$R$356-Sheep!$N$251                                )&gt;(LS$33-LT$33),(LS$33-Sheep!$R$356-Sheep!$N$251                                )&lt;=0),"WeanAlt2","")
&amp;IFERROR(IF(AND((LS$33-LS35                                                                                     )&gt;(LS$33-LT$33),(LS$33-LS35                                                                                     )&lt;=0),"Join-"    &amp;LS34,""),"")
&amp;IFERROR(IF(AND((LS$33-LS35-INDEX(Sheep!$V$361:$V$368,LS34,1))&gt;(LS$33-LT$33),(LS$33-LS35-INDEX(Sheep!$V$361:$V$368,LS34,1))&lt;=0),"Scan-"  &amp;LS34,""),"")
&amp;IFERROR(IF(AND((LS$33-LS35-150                                                                            )&gt;(LS$33-LT$33),(LS$33-LS35-150                                                                             )&lt;=0),"Birth-" &amp;LS34,""),"")
&amp;IFERROR(IF(AND((LS$33-LS35-150-Sheep!$R$354                                           )&gt;(LS$33-LT$33),(LS$33-LS35-150-Sheep!$R$354                                            )&lt;=0),"Wean-"&amp;LS34,""),"")
&amp;IFERROR(IF(AND((LS$33-LS35-150-Sheep!$R$355                                           )&gt;(LS$33-LT$33),(LS$33-LS35-150-Sheep!$R$355                                            )&lt;=0),"Alt1-"   &amp;LS34,""),"")
&amp;IFERROR(IF(AND((LS$33-LS35-150-Sheep!$R$356                                           )&gt;(LS$33-LT$33),(LS$33-LS35-150-Sheep!$R$356                                            )&lt;=0),"Alt2-"   &amp;LS34,""),"")</f>
        <v/>
      </c>
      <c r="LT36" s="266" t="str">
        <f xml:space="preserve">                    IF(AND((LT$33                                  -Sheep!$N$251                               )&gt;(LT$33-LU$33),(LT$33                                  -Sheep!$N$251                                )&lt;=0),"Born","")
&amp;                   IF(AND((LT$33-Sheep!$R$354-Sheep!$N$251                                )&gt;(LT$33-LU$33),(LT$33-Sheep!$R$354-Sheep!$N$251                                )&lt;=0),"WeanStd","")
&amp;                   IF(AND((LT$33-Sheep!$R$355-Sheep!$N$251                                )&gt;(LT$33-LU$33),(LT$33-Sheep!$R$355-Sheep!$N$251                                )&lt;=0),"WeanAlt1","")
&amp;                   IF(AND((LT$33-Sheep!$R$356-Sheep!$N$251                                )&gt;(LT$33-LU$33),(LT$33-Sheep!$R$356-Sheep!$N$251                                )&lt;=0),"WeanAlt2","")
&amp;IFERROR(IF(AND((LT$33-LT35                                                                                     )&gt;(LT$33-LU$33),(LT$33-LT35                                                                                     )&lt;=0),"Join-"    &amp;LT34,""),"")
&amp;IFERROR(IF(AND((LT$33-LT35-INDEX(Sheep!$V$361:$V$368,LT34,1))&gt;(LT$33-LU$33),(LT$33-LT35-INDEX(Sheep!$V$361:$V$368,LT34,1))&lt;=0),"Scan-"  &amp;LT34,""),"")
&amp;IFERROR(IF(AND((LT$33-LT35-150                                                                            )&gt;(LT$33-LU$33),(LT$33-LT35-150                                                                             )&lt;=0),"Birth-" &amp;LT34,""),"")
&amp;IFERROR(IF(AND((LT$33-LT35-150-Sheep!$R$354                                           )&gt;(LT$33-LU$33),(LT$33-LT35-150-Sheep!$R$354                                            )&lt;=0),"Wean-"&amp;LT34,""),"")
&amp;IFERROR(IF(AND((LT$33-LT35-150-Sheep!$R$355                                           )&gt;(LT$33-LU$33),(LT$33-LT35-150-Sheep!$R$355                                            )&lt;=0),"Alt1-"   &amp;LT34,""),"")
&amp;IFERROR(IF(AND((LT$33-LT35-150-Sheep!$R$356                                           )&gt;(LT$33-LU$33),(LT$33-LT35-150-Sheep!$R$356                                            )&lt;=0),"Alt2-"   &amp;LT34,""),"")</f>
        <v/>
      </c>
      <c r="LU36" s="266" t="str">
        <f xml:space="preserve">                    IF(AND((LU$33                                  -Sheep!$N$251                               )&gt;(LU$33-LV$33),(LU$33                                  -Sheep!$N$251                                )&lt;=0),"Born","")
&amp;                   IF(AND((LU$33-Sheep!$R$354-Sheep!$N$251                                )&gt;(LU$33-LV$33),(LU$33-Sheep!$R$354-Sheep!$N$251                                )&lt;=0),"WeanStd","")
&amp;                   IF(AND((LU$33-Sheep!$R$355-Sheep!$N$251                                )&gt;(LU$33-LV$33),(LU$33-Sheep!$R$355-Sheep!$N$251                                )&lt;=0),"WeanAlt1","")
&amp;                   IF(AND((LU$33-Sheep!$R$356-Sheep!$N$251                                )&gt;(LU$33-LV$33),(LU$33-Sheep!$R$356-Sheep!$N$251                                )&lt;=0),"WeanAlt2","")
&amp;IFERROR(IF(AND((LU$33-LU35                                                                                     )&gt;(LU$33-LV$33),(LU$33-LU35                                                                                     )&lt;=0),"Join-"    &amp;LU34,""),"")
&amp;IFERROR(IF(AND((LU$33-LU35-INDEX(Sheep!$V$361:$V$368,LU34,1))&gt;(LU$33-LV$33),(LU$33-LU35-INDEX(Sheep!$V$361:$V$368,LU34,1))&lt;=0),"Scan-"  &amp;LU34,""),"")
&amp;IFERROR(IF(AND((LU$33-LU35-150                                                                            )&gt;(LU$33-LV$33),(LU$33-LU35-150                                                                             )&lt;=0),"Birth-" &amp;LU34,""),"")
&amp;IFERROR(IF(AND((LU$33-LU35-150-Sheep!$R$354                                           )&gt;(LU$33-LV$33),(LU$33-LU35-150-Sheep!$R$354                                            )&lt;=0),"Wean-"&amp;LU34,""),"")
&amp;IFERROR(IF(AND((LU$33-LU35-150-Sheep!$R$355                                           )&gt;(LU$33-LV$33),(LU$33-LU35-150-Sheep!$R$355                                            )&lt;=0),"Alt1-"   &amp;LU34,""),"")
&amp;IFERROR(IF(AND((LU$33-LU35-150-Sheep!$R$356                                           )&gt;(LU$33-LV$33),(LU$33-LU35-150-Sheep!$R$356                                            )&lt;=0),"Alt2-"   &amp;LU34,""),"")</f>
        <v/>
      </c>
      <c r="LV36" s="266" t="str">
        <f xml:space="preserve">                    IF(AND((LV$33                                  -Sheep!$N$251                               )&gt;(LV$33-LW$33),(LV$33                                  -Sheep!$N$251                                )&lt;=0),"Born","")
&amp;                   IF(AND((LV$33-Sheep!$R$354-Sheep!$N$251                                )&gt;(LV$33-LW$33),(LV$33-Sheep!$R$354-Sheep!$N$251                                )&lt;=0),"WeanStd","")
&amp;                   IF(AND((LV$33-Sheep!$R$355-Sheep!$N$251                                )&gt;(LV$33-LW$33),(LV$33-Sheep!$R$355-Sheep!$N$251                                )&lt;=0),"WeanAlt1","")
&amp;                   IF(AND((LV$33-Sheep!$R$356-Sheep!$N$251                                )&gt;(LV$33-LW$33),(LV$33-Sheep!$R$356-Sheep!$N$251                                )&lt;=0),"WeanAlt2","")
&amp;IFERROR(IF(AND((LV$33-LV35                                                                                     )&gt;(LV$33-LW$33),(LV$33-LV35                                                                                     )&lt;=0),"Join-"    &amp;LV34,""),"")
&amp;IFERROR(IF(AND((LV$33-LV35-INDEX(Sheep!$V$361:$V$368,LV34,1))&gt;(LV$33-LW$33),(LV$33-LV35-INDEX(Sheep!$V$361:$V$368,LV34,1))&lt;=0),"Scan-"  &amp;LV34,""),"")
&amp;IFERROR(IF(AND((LV$33-LV35-150                                                                            )&gt;(LV$33-LW$33),(LV$33-LV35-150                                                                             )&lt;=0),"Birth-" &amp;LV34,""),"")
&amp;IFERROR(IF(AND((LV$33-LV35-150-Sheep!$R$354                                           )&gt;(LV$33-LW$33),(LV$33-LV35-150-Sheep!$R$354                                            )&lt;=0),"Wean-"&amp;LV34,""),"")
&amp;IFERROR(IF(AND((LV$33-LV35-150-Sheep!$R$355                                           )&gt;(LV$33-LW$33),(LV$33-LV35-150-Sheep!$R$355                                            )&lt;=0),"Alt1-"   &amp;LV34,""),"")
&amp;IFERROR(IF(AND((LV$33-LV35-150-Sheep!$R$356                                           )&gt;(LV$33-LW$33),(LV$33-LV35-150-Sheep!$R$356                                            )&lt;=0),"Alt2-"   &amp;LV34,""),"")</f>
        <v/>
      </c>
      <c r="LW36" s="266" t="str">
        <f xml:space="preserve">                    IF(AND((LW$33                                  -Sheep!$N$251                               )&gt;(LW$33-LX$33),(LW$33                                  -Sheep!$N$251                                )&lt;=0),"Born","")
&amp;                   IF(AND((LW$33-Sheep!$R$354-Sheep!$N$251                                )&gt;(LW$33-LX$33),(LW$33-Sheep!$R$354-Sheep!$N$251                                )&lt;=0),"WeanStd","")
&amp;                   IF(AND((LW$33-Sheep!$R$355-Sheep!$N$251                                )&gt;(LW$33-LX$33),(LW$33-Sheep!$R$355-Sheep!$N$251                                )&lt;=0),"WeanAlt1","")
&amp;                   IF(AND((LW$33-Sheep!$R$356-Sheep!$N$251                                )&gt;(LW$33-LX$33),(LW$33-Sheep!$R$356-Sheep!$N$251                                )&lt;=0),"WeanAlt2","")
&amp;IFERROR(IF(AND((LW$33-LW35                                                                                     )&gt;(LW$33-LX$33),(LW$33-LW35                                                                                     )&lt;=0),"Join-"    &amp;LW34,""),"")
&amp;IFERROR(IF(AND((LW$33-LW35-INDEX(Sheep!$V$361:$V$368,LW34,1))&gt;(LW$33-LX$33),(LW$33-LW35-INDEX(Sheep!$V$361:$V$368,LW34,1))&lt;=0),"Scan-"  &amp;LW34,""),"")
&amp;IFERROR(IF(AND((LW$33-LW35-150                                                                            )&gt;(LW$33-LX$33),(LW$33-LW35-150                                                                             )&lt;=0),"Birth-" &amp;LW34,""),"")
&amp;IFERROR(IF(AND((LW$33-LW35-150-Sheep!$R$354                                           )&gt;(LW$33-LX$33),(LW$33-LW35-150-Sheep!$R$354                                            )&lt;=0),"Wean-"&amp;LW34,""),"")
&amp;IFERROR(IF(AND((LW$33-LW35-150-Sheep!$R$355                                           )&gt;(LW$33-LX$33),(LW$33-LW35-150-Sheep!$R$355                                            )&lt;=0),"Alt1-"   &amp;LW34,""),"")
&amp;IFERROR(IF(AND((LW$33-LW35-150-Sheep!$R$356                                           )&gt;(LW$33-LX$33),(LW$33-LW35-150-Sheep!$R$356                                            )&lt;=0),"Alt2-"   &amp;LW34,""),"")</f>
        <v/>
      </c>
      <c r="LX36" s="266" t="str">
        <f xml:space="preserve">                    IF(AND((LX$33                                  -Sheep!$N$251                               )&gt;(LX$33-LY$33),(LX$33                                  -Sheep!$N$251                                )&lt;=0),"Born","")
&amp;                   IF(AND((LX$33-Sheep!$R$354-Sheep!$N$251                                )&gt;(LX$33-LY$33),(LX$33-Sheep!$R$354-Sheep!$N$251                                )&lt;=0),"WeanStd","")
&amp;                   IF(AND((LX$33-Sheep!$R$355-Sheep!$N$251                                )&gt;(LX$33-LY$33),(LX$33-Sheep!$R$355-Sheep!$N$251                                )&lt;=0),"WeanAlt1","")
&amp;                   IF(AND((LX$33-Sheep!$R$356-Sheep!$N$251                                )&gt;(LX$33-LY$33),(LX$33-Sheep!$R$356-Sheep!$N$251                                )&lt;=0),"WeanAlt2","")
&amp;IFERROR(IF(AND((LX$33-LX35                                                                                     )&gt;(LX$33-LY$33),(LX$33-LX35                                                                                     )&lt;=0),"Join-"    &amp;LX34,""),"")
&amp;IFERROR(IF(AND((LX$33-LX35-INDEX(Sheep!$V$361:$V$368,LX34,1))&gt;(LX$33-LY$33),(LX$33-LX35-INDEX(Sheep!$V$361:$V$368,LX34,1))&lt;=0),"Scan-"  &amp;LX34,""),"")
&amp;IFERROR(IF(AND((LX$33-LX35-150                                                                            )&gt;(LX$33-LY$33),(LX$33-LX35-150                                                                             )&lt;=0),"Birth-" &amp;LX34,""),"")
&amp;IFERROR(IF(AND((LX$33-LX35-150-Sheep!$R$354                                           )&gt;(LX$33-LY$33),(LX$33-LX35-150-Sheep!$R$354                                            )&lt;=0),"Wean-"&amp;LX34,""),"")
&amp;IFERROR(IF(AND((LX$33-LX35-150-Sheep!$R$355                                           )&gt;(LX$33-LY$33),(LX$33-LX35-150-Sheep!$R$355                                            )&lt;=0),"Alt1-"   &amp;LX34,""),"")
&amp;IFERROR(IF(AND((LX$33-LX35-150-Sheep!$R$356                                           )&gt;(LX$33-LY$33),(LX$33-LX35-150-Sheep!$R$356                                            )&lt;=0),"Alt2-"   &amp;LX34,""),"")</f>
        <v/>
      </c>
      <c r="LY36" s="266" t="str">
        <f xml:space="preserve">                    IF(AND((LY$33                                  -Sheep!$N$251                               )&gt;(LY$33-LZ$33),(LY$33                                  -Sheep!$N$251                                )&lt;=0),"Born","")
&amp;                   IF(AND((LY$33-Sheep!$R$354-Sheep!$N$251                                )&gt;(LY$33-LZ$33),(LY$33-Sheep!$R$354-Sheep!$N$251                                )&lt;=0),"WeanStd","")
&amp;                   IF(AND((LY$33-Sheep!$R$355-Sheep!$N$251                                )&gt;(LY$33-LZ$33),(LY$33-Sheep!$R$355-Sheep!$N$251                                )&lt;=0),"WeanAlt1","")
&amp;                   IF(AND((LY$33-Sheep!$R$356-Sheep!$N$251                                )&gt;(LY$33-LZ$33),(LY$33-Sheep!$R$356-Sheep!$N$251                                )&lt;=0),"WeanAlt2","")
&amp;IFERROR(IF(AND((LY$33-LY35                                                                                     )&gt;(LY$33-LZ$33),(LY$33-LY35                                                                                     )&lt;=0),"Join-"    &amp;LY34,""),"")
&amp;IFERROR(IF(AND((LY$33-LY35-INDEX(Sheep!$V$361:$V$368,LY34,1))&gt;(LY$33-LZ$33),(LY$33-LY35-INDEX(Sheep!$V$361:$V$368,LY34,1))&lt;=0),"Scan-"  &amp;LY34,""),"")
&amp;IFERROR(IF(AND((LY$33-LY35-150                                                                            )&gt;(LY$33-LZ$33),(LY$33-LY35-150                                                                             )&lt;=0),"Birth-" &amp;LY34,""),"")
&amp;IFERROR(IF(AND((LY$33-LY35-150-Sheep!$R$354                                           )&gt;(LY$33-LZ$33),(LY$33-LY35-150-Sheep!$R$354                                            )&lt;=0),"Wean-"&amp;LY34,""),"")
&amp;IFERROR(IF(AND((LY$33-LY35-150-Sheep!$R$355                                           )&gt;(LY$33-LZ$33),(LY$33-LY35-150-Sheep!$R$355                                            )&lt;=0),"Alt1-"   &amp;LY34,""),"")
&amp;IFERROR(IF(AND((LY$33-LY35-150-Sheep!$R$356                                           )&gt;(LY$33-LZ$33),(LY$33-LY35-150-Sheep!$R$356                                            )&lt;=0),"Alt2-"   &amp;LY34,""),"")</f>
        <v/>
      </c>
      <c r="LZ36" s="266" t="str">
        <f xml:space="preserve">                    IF(AND((LZ$33                                  -Sheep!$N$251                               )&gt;(LZ$33-MA$33),(LZ$33                                  -Sheep!$N$251                                )&lt;=0),"Born","")
&amp;                   IF(AND((LZ$33-Sheep!$R$354-Sheep!$N$251                                )&gt;(LZ$33-MA$33),(LZ$33-Sheep!$R$354-Sheep!$N$251                                )&lt;=0),"WeanStd","")
&amp;                   IF(AND((LZ$33-Sheep!$R$355-Sheep!$N$251                                )&gt;(LZ$33-MA$33),(LZ$33-Sheep!$R$355-Sheep!$N$251                                )&lt;=0),"WeanAlt1","")
&amp;                   IF(AND((LZ$33-Sheep!$R$356-Sheep!$N$251                                )&gt;(LZ$33-MA$33),(LZ$33-Sheep!$R$356-Sheep!$N$251                                )&lt;=0),"WeanAlt2","")
&amp;IFERROR(IF(AND((LZ$33-LZ35                                                                                     )&gt;(LZ$33-MA$33),(LZ$33-LZ35                                                                                     )&lt;=0),"Join-"    &amp;LZ34,""),"")
&amp;IFERROR(IF(AND((LZ$33-LZ35-INDEX(Sheep!$V$361:$V$368,LZ34,1))&gt;(LZ$33-MA$33),(LZ$33-LZ35-INDEX(Sheep!$V$361:$V$368,LZ34,1))&lt;=0),"Scan-"  &amp;LZ34,""),"")
&amp;IFERROR(IF(AND((LZ$33-LZ35-150                                                                            )&gt;(LZ$33-MA$33),(LZ$33-LZ35-150                                                                             )&lt;=0),"Birth-" &amp;LZ34,""),"")
&amp;IFERROR(IF(AND((LZ$33-LZ35-150-Sheep!$R$354                                           )&gt;(LZ$33-MA$33),(LZ$33-LZ35-150-Sheep!$R$354                                            )&lt;=0),"Wean-"&amp;LZ34,""),"")
&amp;IFERROR(IF(AND((LZ$33-LZ35-150-Sheep!$R$355                                           )&gt;(LZ$33-MA$33),(LZ$33-LZ35-150-Sheep!$R$355                                            )&lt;=0),"Alt1-"   &amp;LZ34,""),"")
&amp;IFERROR(IF(AND((LZ$33-LZ35-150-Sheep!$R$356                                           )&gt;(LZ$33-MA$33),(LZ$33-LZ35-150-Sheep!$R$356                                            )&lt;=0),"Alt2-"   &amp;LZ34,""),"")</f>
        <v/>
      </c>
      <c r="MA36" s="266" t="str">
        <f xml:space="preserve">                    IF(AND((MA$33                                  -Sheep!$N$251                               )&gt;(MA$33-MB$33),(MA$33                                  -Sheep!$N$251                                )&lt;=0),"Born","")
&amp;                   IF(AND((MA$33-Sheep!$R$354-Sheep!$N$251                                )&gt;(MA$33-MB$33),(MA$33-Sheep!$R$354-Sheep!$N$251                                )&lt;=0),"WeanStd","")
&amp;                   IF(AND((MA$33-Sheep!$R$355-Sheep!$N$251                                )&gt;(MA$33-MB$33),(MA$33-Sheep!$R$355-Sheep!$N$251                                )&lt;=0),"WeanAlt1","")
&amp;                   IF(AND((MA$33-Sheep!$R$356-Sheep!$N$251                                )&gt;(MA$33-MB$33),(MA$33-Sheep!$R$356-Sheep!$N$251                                )&lt;=0),"WeanAlt2","")
&amp;IFERROR(IF(AND((MA$33-MA35                                                                                     )&gt;(MA$33-MB$33),(MA$33-MA35                                                                                     )&lt;=0),"Join-"    &amp;MA34,""),"")
&amp;IFERROR(IF(AND((MA$33-MA35-INDEX(Sheep!$V$361:$V$368,MA34,1))&gt;(MA$33-MB$33),(MA$33-MA35-INDEX(Sheep!$V$361:$V$368,MA34,1))&lt;=0),"Scan-"  &amp;MA34,""),"")
&amp;IFERROR(IF(AND((MA$33-MA35-150                                                                            )&gt;(MA$33-MB$33),(MA$33-MA35-150                                                                             )&lt;=0),"Birth-" &amp;MA34,""),"")
&amp;IFERROR(IF(AND((MA$33-MA35-150-Sheep!$R$354                                           )&gt;(MA$33-MB$33),(MA$33-MA35-150-Sheep!$R$354                                            )&lt;=0),"Wean-"&amp;MA34,""),"")
&amp;IFERROR(IF(AND((MA$33-MA35-150-Sheep!$R$355                                           )&gt;(MA$33-MB$33),(MA$33-MA35-150-Sheep!$R$355                                            )&lt;=0),"Alt1-"   &amp;MA34,""),"")
&amp;IFERROR(IF(AND((MA$33-MA35-150-Sheep!$R$356                                           )&gt;(MA$33-MB$33),(MA$33-MA35-150-Sheep!$R$356                                            )&lt;=0),"Alt2-"   &amp;MA34,""),"")</f>
        <v/>
      </c>
      <c r="MB36" s="266" t="str">
        <f xml:space="preserve">                    IF(AND((MB$33                                  -Sheep!$N$251                               )&gt;(MB$33-MC$33),(MB$33                                  -Sheep!$N$251                                )&lt;=0),"Born","")
&amp;                   IF(AND((MB$33-Sheep!$R$354-Sheep!$N$251                                )&gt;(MB$33-MC$33),(MB$33-Sheep!$R$354-Sheep!$N$251                                )&lt;=0),"WeanStd","")
&amp;                   IF(AND((MB$33-Sheep!$R$355-Sheep!$N$251                                )&gt;(MB$33-MC$33),(MB$33-Sheep!$R$355-Sheep!$N$251                                )&lt;=0),"WeanAlt1","")
&amp;                   IF(AND((MB$33-Sheep!$R$356-Sheep!$N$251                                )&gt;(MB$33-MC$33),(MB$33-Sheep!$R$356-Sheep!$N$251                                )&lt;=0),"WeanAlt2","")
&amp;IFERROR(IF(AND((MB$33-MB35                                                                                     )&gt;(MB$33-MC$33),(MB$33-MB35                                                                                     )&lt;=0),"Join-"    &amp;MB34,""),"")
&amp;IFERROR(IF(AND((MB$33-MB35-INDEX(Sheep!$V$361:$V$368,MB34,1))&gt;(MB$33-MC$33),(MB$33-MB35-INDEX(Sheep!$V$361:$V$368,MB34,1))&lt;=0),"Scan-"  &amp;MB34,""),"")
&amp;IFERROR(IF(AND((MB$33-MB35-150                                                                            )&gt;(MB$33-MC$33),(MB$33-MB35-150                                                                             )&lt;=0),"Birth-" &amp;MB34,""),"")
&amp;IFERROR(IF(AND((MB$33-MB35-150-Sheep!$R$354                                           )&gt;(MB$33-MC$33),(MB$33-MB35-150-Sheep!$R$354                                            )&lt;=0),"Wean-"&amp;MB34,""),"")
&amp;IFERROR(IF(AND((MB$33-MB35-150-Sheep!$R$355                                           )&gt;(MB$33-MC$33),(MB$33-MB35-150-Sheep!$R$355                                            )&lt;=0),"Alt1-"   &amp;MB34,""),"")
&amp;IFERROR(IF(AND((MB$33-MB35-150-Sheep!$R$356                                           )&gt;(MB$33-MC$33),(MB$33-MB35-150-Sheep!$R$356                                            )&lt;=0),"Alt2-"   &amp;MB34,""),"")</f>
        <v/>
      </c>
      <c r="MC36" s="266" t="str">
        <f xml:space="preserve">                    IF(AND((MC$33                                  -Sheep!$N$251                               )&gt;(MC$33-MD$33),(MC$33                                  -Sheep!$N$251                                )&lt;=0),"Born","")
&amp;                   IF(AND((MC$33-Sheep!$R$354-Sheep!$N$251                                )&gt;(MC$33-MD$33),(MC$33-Sheep!$R$354-Sheep!$N$251                                )&lt;=0),"WeanStd","")
&amp;                   IF(AND((MC$33-Sheep!$R$355-Sheep!$N$251                                )&gt;(MC$33-MD$33),(MC$33-Sheep!$R$355-Sheep!$N$251                                )&lt;=0),"WeanAlt1","")
&amp;                   IF(AND((MC$33-Sheep!$R$356-Sheep!$N$251                                )&gt;(MC$33-MD$33),(MC$33-Sheep!$R$356-Sheep!$N$251                                )&lt;=0),"WeanAlt2","")
&amp;IFERROR(IF(AND((MC$33-MC35                                                                                     )&gt;(MC$33-MD$33),(MC$33-MC35                                                                                     )&lt;=0),"Join-"    &amp;MC34,""),"")
&amp;IFERROR(IF(AND((MC$33-MC35-INDEX(Sheep!$V$361:$V$368,MC34,1))&gt;(MC$33-MD$33),(MC$33-MC35-INDEX(Sheep!$V$361:$V$368,MC34,1))&lt;=0),"Scan-"  &amp;MC34,""),"")
&amp;IFERROR(IF(AND((MC$33-MC35-150                                                                            )&gt;(MC$33-MD$33),(MC$33-MC35-150                                                                             )&lt;=0),"Birth-" &amp;MC34,""),"")
&amp;IFERROR(IF(AND((MC$33-MC35-150-Sheep!$R$354                                           )&gt;(MC$33-MD$33),(MC$33-MC35-150-Sheep!$R$354                                            )&lt;=0),"Wean-"&amp;MC34,""),"")
&amp;IFERROR(IF(AND((MC$33-MC35-150-Sheep!$R$355                                           )&gt;(MC$33-MD$33),(MC$33-MC35-150-Sheep!$R$355                                            )&lt;=0),"Alt1-"   &amp;MC34,""),"")
&amp;IFERROR(IF(AND((MC$33-MC35-150-Sheep!$R$356                                           )&gt;(MC$33-MD$33),(MC$33-MC35-150-Sheep!$R$356                                            )&lt;=0),"Alt2-"   &amp;MC34,""),"")</f>
        <v>Birth-6</v>
      </c>
      <c r="MD36" s="266" t="str">
        <f xml:space="preserve">                    IF(AND((MD$33                                  -Sheep!$N$251                               )&gt;(MD$33-ME$33),(MD$33                                  -Sheep!$N$251                                )&lt;=0),"Born","")
&amp;                   IF(AND((MD$33-Sheep!$R$354-Sheep!$N$251                                )&gt;(MD$33-ME$33),(MD$33-Sheep!$R$354-Sheep!$N$251                                )&lt;=0),"WeanStd","")
&amp;                   IF(AND((MD$33-Sheep!$R$355-Sheep!$N$251                                )&gt;(MD$33-ME$33),(MD$33-Sheep!$R$355-Sheep!$N$251                                )&lt;=0),"WeanAlt1","")
&amp;                   IF(AND((MD$33-Sheep!$R$356-Sheep!$N$251                                )&gt;(MD$33-ME$33),(MD$33-Sheep!$R$356-Sheep!$N$251                                )&lt;=0),"WeanAlt2","")
&amp;IFERROR(IF(AND((MD$33-MD35                                                                                     )&gt;(MD$33-ME$33),(MD$33-MD35                                                                                     )&lt;=0),"Join-"    &amp;MD34,""),"")
&amp;IFERROR(IF(AND((MD$33-MD35-INDEX(Sheep!$V$361:$V$368,MD34,1))&gt;(MD$33-ME$33),(MD$33-MD35-INDEX(Sheep!$V$361:$V$368,MD34,1))&lt;=0),"Scan-"  &amp;MD34,""),"")
&amp;IFERROR(IF(AND((MD$33-MD35-150                                                                            )&gt;(MD$33-ME$33),(MD$33-MD35-150                                                                             )&lt;=0),"Birth-" &amp;MD34,""),"")
&amp;IFERROR(IF(AND((MD$33-MD35-150-Sheep!$R$354                                           )&gt;(MD$33-ME$33),(MD$33-MD35-150-Sheep!$R$354                                            )&lt;=0),"Wean-"&amp;MD34,""),"")
&amp;IFERROR(IF(AND((MD$33-MD35-150-Sheep!$R$355                                           )&gt;(MD$33-ME$33),(MD$33-MD35-150-Sheep!$R$355                                            )&lt;=0),"Alt1-"   &amp;MD34,""),"")
&amp;IFERROR(IF(AND((MD$33-MD35-150-Sheep!$R$356                                           )&gt;(MD$33-ME$33),(MD$33-MD35-150-Sheep!$R$356                                            )&lt;=0),"Alt2-"   &amp;MD34,""),"")</f>
        <v/>
      </c>
      <c r="ME36" s="266" t="str">
        <f xml:space="preserve">                    IF(AND((ME$33                                  -Sheep!$N$251                               )&gt;(ME$33-MF$33),(ME$33                                  -Sheep!$N$251                                )&lt;=0),"Born","")
&amp;                   IF(AND((ME$33-Sheep!$R$354-Sheep!$N$251                                )&gt;(ME$33-MF$33),(ME$33-Sheep!$R$354-Sheep!$N$251                                )&lt;=0),"WeanStd","")
&amp;                   IF(AND((ME$33-Sheep!$R$355-Sheep!$N$251                                )&gt;(ME$33-MF$33),(ME$33-Sheep!$R$355-Sheep!$N$251                                )&lt;=0),"WeanAlt1","")
&amp;                   IF(AND((ME$33-Sheep!$R$356-Sheep!$N$251                                )&gt;(ME$33-MF$33),(ME$33-Sheep!$R$356-Sheep!$N$251                                )&lt;=0),"WeanAlt2","")
&amp;IFERROR(IF(AND((ME$33-ME35                                                                                     )&gt;(ME$33-MF$33),(ME$33-ME35                                                                                     )&lt;=0),"Join-"    &amp;ME34,""),"")
&amp;IFERROR(IF(AND((ME$33-ME35-INDEX(Sheep!$V$361:$V$368,ME34,1))&gt;(ME$33-MF$33),(ME$33-ME35-INDEX(Sheep!$V$361:$V$368,ME34,1))&lt;=0),"Scan-"  &amp;ME34,""),"")
&amp;IFERROR(IF(AND((ME$33-ME35-150                                                                            )&gt;(ME$33-MF$33),(ME$33-ME35-150                                                                             )&lt;=0),"Birth-" &amp;ME34,""),"")
&amp;IFERROR(IF(AND((ME$33-ME35-150-Sheep!$R$354                                           )&gt;(ME$33-MF$33),(ME$33-ME35-150-Sheep!$R$354                                            )&lt;=0),"Wean-"&amp;ME34,""),"")
&amp;IFERROR(IF(AND((ME$33-ME35-150-Sheep!$R$355                                           )&gt;(ME$33-MF$33),(ME$33-ME35-150-Sheep!$R$355                                            )&lt;=0),"Alt1-"   &amp;ME34,""),"")
&amp;IFERROR(IF(AND((ME$33-ME35-150-Sheep!$R$356                                           )&gt;(ME$33-MF$33),(ME$33-ME35-150-Sheep!$R$356                                            )&lt;=0),"Alt2-"   &amp;ME34,""),"")</f>
        <v/>
      </c>
      <c r="MF36" s="266" t="str">
        <f xml:space="preserve">                    IF(AND((MF$33                                  -Sheep!$N$251                               )&gt;(MF$33-MG$33),(MF$33                                  -Sheep!$N$251                                )&lt;=0),"Born","")
&amp;                   IF(AND((MF$33-Sheep!$R$354-Sheep!$N$251                                )&gt;(MF$33-MG$33),(MF$33-Sheep!$R$354-Sheep!$N$251                                )&lt;=0),"WeanStd","")
&amp;                   IF(AND((MF$33-Sheep!$R$355-Sheep!$N$251                                )&gt;(MF$33-MG$33),(MF$33-Sheep!$R$355-Sheep!$N$251                                )&lt;=0),"WeanAlt1","")
&amp;                   IF(AND((MF$33-Sheep!$R$356-Sheep!$N$251                                )&gt;(MF$33-MG$33),(MF$33-Sheep!$R$356-Sheep!$N$251                                )&lt;=0),"WeanAlt2","")
&amp;IFERROR(IF(AND((MF$33-MF35                                                                                     )&gt;(MF$33-MG$33),(MF$33-MF35                                                                                     )&lt;=0),"Join-"    &amp;MF34,""),"")
&amp;IFERROR(IF(AND((MF$33-MF35-INDEX(Sheep!$V$361:$V$368,MF34,1))&gt;(MF$33-MG$33),(MF$33-MF35-INDEX(Sheep!$V$361:$V$368,MF34,1))&lt;=0),"Scan-"  &amp;MF34,""),"")
&amp;IFERROR(IF(AND((MF$33-MF35-150                                                                            )&gt;(MF$33-MG$33),(MF$33-MF35-150                                                                             )&lt;=0),"Birth-" &amp;MF34,""),"")
&amp;IFERROR(IF(AND((MF$33-MF35-150-Sheep!$R$354                                           )&gt;(MF$33-MG$33),(MF$33-MF35-150-Sheep!$R$354                                            )&lt;=0),"Wean-"&amp;MF34,""),"")
&amp;IFERROR(IF(AND((MF$33-MF35-150-Sheep!$R$355                                           )&gt;(MF$33-MG$33),(MF$33-MF35-150-Sheep!$R$355                                            )&lt;=0),"Alt1-"   &amp;MF34,""),"")
&amp;IFERROR(IF(AND((MF$33-MF35-150-Sheep!$R$356                                           )&gt;(MF$33-MG$33),(MF$33-MF35-150-Sheep!$R$356                                            )&lt;=0),"Alt2-"   &amp;MF34,""),"")</f>
        <v/>
      </c>
      <c r="MG36" s="266" t="str">
        <f xml:space="preserve">                    IF(AND((MG$33                                  -Sheep!$N$251                               )&gt;(MG$33-MH$33),(MG$33                                  -Sheep!$N$251                                )&lt;=0),"Born","")
&amp;                   IF(AND((MG$33-Sheep!$R$354-Sheep!$N$251                                )&gt;(MG$33-MH$33),(MG$33-Sheep!$R$354-Sheep!$N$251                                )&lt;=0),"WeanStd","")
&amp;                   IF(AND((MG$33-Sheep!$R$355-Sheep!$N$251                                )&gt;(MG$33-MH$33),(MG$33-Sheep!$R$355-Sheep!$N$251                                )&lt;=0),"WeanAlt1","")
&amp;                   IF(AND((MG$33-Sheep!$R$356-Sheep!$N$251                                )&gt;(MG$33-MH$33),(MG$33-Sheep!$R$356-Sheep!$N$251                                )&lt;=0),"WeanAlt2","")
&amp;IFERROR(IF(AND((MG$33-MG35                                                                                     )&gt;(MG$33-MH$33),(MG$33-MG35                                                                                     )&lt;=0),"Join-"    &amp;MG34,""),"")
&amp;IFERROR(IF(AND((MG$33-MG35-INDEX(Sheep!$V$361:$V$368,MG34,1))&gt;(MG$33-MH$33),(MG$33-MG35-INDEX(Sheep!$V$361:$V$368,MG34,1))&lt;=0),"Scan-"  &amp;MG34,""),"")
&amp;IFERROR(IF(AND((MG$33-MG35-150                                                                            )&gt;(MG$33-MH$33),(MG$33-MG35-150                                                                             )&lt;=0),"Birth-" &amp;MG34,""),"")
&amp;IFERROR(IF(AND((MG$33-MG35-150-Sheep!$R$354                                           )&gt;(MG$33-MH$33),(MG$33-MG35-150-Sheep!$R$354                                            )&lt;=0),"Wean-"&amp;MG34,""),"")
&amp;IFERROR(IF(AND((MG$33-MG35-150-Sheep!$R$355                                           )&gt;(MG$33-MH$33),(MG$33-MG35-150-Sheep!$R$355                                            )&lt;=0),"Alt1-"   &amp;MG34,""),"")
&amp;IFERROR(IF(AND((MG$33-MG35-150-Sheep!$R$356                                           )&gt;(MG$33-MH$33),(MG$33-MG35-150-Sheep!$R$356                                            )&lt;=0),"Alt2-"   &amp;MG34,""),"")</f>
        <v/>
      </c>
      <c r="MH36" s="266" t="str">
        <f xml:space="preserve">                    IF(AND((MH$33                                  -Sheep!$N$251                               )&gt;(MH$33-MI$33),(MH$33                                  -Sheep!$N$251                                )&lt;=0),"Born","")
&amp;                   IF(AND((MH$33-Sheep!$R$354-Sheep!$N$251                                )&gt;(MH$33-MI$33),(MH$33-Sheep!$R$354-Sheep!$N$251                                )&lt;=0),"WeanStd","")
&amp;                   IF(AND((MH$33-Sheep!$R$355-Sheep!$N$251                                )&gt;(MH$33-MI$33),(MH$33-Sheep!$R$355-Sheep!$N$251                                )&lt;=0),"WeanAlt1","")
&amp;                   IF(AND((MH$33-Sheep!$R$356-Sheep!$N$251                                )&gt;(MH$33-MI$33),(MH$33-Sheep!$R$356-Sheep!$N$251                                )&lt;=0),"WeanAlt2","")
&amp;IFERROR(IF(AND((MH$33-MH35                                                                                     )&gt;(MH$33-MI$33),(MH$33-MH35                                                                                     )&lt;=0),"Join-"    &amp;MH34,""),"")
&amp;IFERROR(IF(AND((MH$33-MH35-INDEX(Sheep!$V$361:$V$368,MH34,1))&gt;(MH$33-MI$33),(MH$33-MH35-INDEX(Sheep!$V$361:$V$368,MH34,1))&lt;=0),"Scan-"  &amp;MH34,""),"")
&amp;IFERROR(IF(AND((MH$33-MH35-150                                                                            )&gt;(MH$33-MI$33),(MH$33-MH35-150                                                                             )&lt;=0),"Birth-" &amp;MH34,""),"")
&amp;IFERROR(IF(AND((MH$33-MH35-150-Sheep!$R$354                                           )&gt;(MH$33-MI$33),(MH$33-MH35-150-Sheep!$R$354                                            )&lt;=0),"Wean-"&amp;MH34,""),"")
&amp;IFERROR(IF(AND((MH$33-MH35-150-Sheep!$R$355                                           )&gt;(MH$33-MI$33),(MH$33-MH35-150-Sheep!$R$355                                            )&lt;=0),"Alt1-"   &amp;MH34,""),"")
&amp;IFERROR(IF(AND((MH$33-MH35-150-Sheep!$R$356                                           )&gt;(MH$33-MI$33),(MH$33-MH35-150-Sheep!$R$356                                            )&lt;=0),"Alt2-"   &amp;MH34,""),"")</f>
        <v/>
      </c>
      <c r="MI36" s="266" t="str">
        <f xml:space="preserve">                    IF(AND((MI$33                                  -Sheep!$N$251                               )&gt;(MI$33-MJ$33),(MI$33                                  -Sheep!$N$251                                )&lt;=0),"Born","")
&amp;                   IF(AND((MI$33-Sheep!$R$354-Sheep!$N$251                                )&gt;(MI$33-MJ$33),(MI$33-Sheep!$R$354-Sheep!$N$251                                )&lt;=0),"WeanStd","")
&amp;                   IF(AND((MI$33-Sheep!$R$355-Sheep!$N$251                                )&gt;(MI$33-MJ$33),(MI$33-Sheep!$R$355-Sheep!$N$251                                )&lt;=0),"WeanAlt1","")
&amp;                   IF(AND((MI$33-Sheep!$R$356-Sheep!$N$251                                )&gt;(MI$33-MJ$33),(MI$33-Sheep!$R$356-Sheep!$N$251                                )&lt;=0),"WeanAlt2","")
&amp;IFERROR(IF(AND((MI$33-MI35                                                                                     )&gt;(MI$33-MJ$33),(MI$33-MI35                                                                                     )&lt;=0),"Join-"    &amp;MI34,""),"")
&amp;IFERROR(IF(AND((MI$33-MI35-INDEX(Sheep!$V$361:$V$368,MI34,1))&gt;(MI$33-MJ$33),(MI$33-MI35-INDEX(Sheep!$V$361:$V$368,MI34,1))&lt;=0),"Scan-"  &amp;MI34,""),"")
&amp;IFERROR(IF(AND((MI$33-MI35-150                                                                            )&gt;(MI$33-MJ$33),(MI$33-MI35-150                                                                             )&lt;=0),"Birth-" &amp;MI34,""),"")
&amp;IFERROR(IF(AND((MI$33-MI35-150-Sheep!$R$354                                           )&gt;(MI$33-MJ$33),(MI$33-MI35-150-Sheep!$R$354                                            )&lt;=0),"Wean-"&amp;MI34,""),"")
&amp;IFERROR(IF(AND((MI$33-MI35-150-Sheep!$R$355                                           )&gt;(MI$33-MJ$33),(MI$33-MI35-150-Sheep!$R$355                                            )&lt;=0),"Alt1-"   &amp;MI34,""),"")
&amp;IFERROR(IF(AND((MI$33-MI35-150-Sheep!$R$356                                           )&gt;(MI$33-MJ$33),(MI$33-MI35-150-Sheep!$R$356                                            )&lt;=0),"Alt2-"   &amp;MI34,""),"")</f>
        <v/>
      </c>
      <c r="MJ36" s="266" t="str">
        <f xml:space="preserve">                    IF(AND((MJ$33                                  -Sheep!$N$251                               )&gt;(MJ$33-MK$33),(MJ$33                                  -Sheep!$N$251                                )&lt;=0),"Born","")
&amp;                   IF(AND((MJ$33-Sheep!$R$354-Sheep!$N$251                                )&gt;(MJ$33-MK$33),(MJ$33-Sheep!$R$354-Sheep!$N$251                                )&lt;=0),"WeanStd","")
&amp;                   IF(AND((MJ$33-Sheep!$R$355-Sheep!$N$251                                )&gt;(MJ$33-MK$33),(MJ$33-Sheep!$R$355-Sheep!$N$251                                )&lt;=0),"WeanAlt1","")
&amp;                   IF(AND((MJ$33-Sheep!$R$356-Sheep!$N$251                                )&gt;(MJ$33-MK$33),(MJ$33-Sheep!$R$356-Sheep!$N$251                                )&lt;=0),"WeanAlt2","")
&amp;IFERROR(IF(AND((MJ$33-MJ35                                                                                     )&gt;(MJ$33-MK$33),(MJ$33-MJ35                                                                                     )&lt;=0),"Join-"    &amp;MJ34,""),"")
&amp;IFERROR(IF(AND((MJ$33-MJ35-INDEX(Sheep!$V$361:$V$368,MJ34,1))&gt;(MJ$33-MK$33),(MJ$33-MJ35-INDEX(Sheep!$V$361:$V$368,MJ34,1))&lt;=0),"Scan-"  &amp;MJ34,""),"")
&amp;IFERROR(IF(AND((MJ$33-MJ35-150                                                                            )&gt;(MJ$33-MK$33),(MJ$33-MJ35-150                                                                             )&lt;=0),"Birth-" &amp;MJ34,""),"")
&amp;IFERROR(IF(AND((MJ$33-MJ35-150-Sheep!$R$354                                           )&gt;(MJ$33-MK$33),(MJ$33-MJ35-150-Sheep!$R$354                                            )&lt;=0),"Wean-"&amp;MJ34,""),"")
&amp;IFERROR(IF(AND((MJ$33-MJ35-150-Sheep!$R$355                                           )&gt;(MJ$33-MK$33),(MJ$33-MJ35-150-Sheep!$R$355                                            )&lt;=0),"Alt1-"   &amp;MJ34,""),"")
&amp;IFERROR(IF(AND((MJ$33-MJ35-150-Sheep!$R$356                                           )&gt;(MJ$33-MK$33),(MJ$33-MJ35-150-Sheep!$R$356                                            )&lt;=0),"Alt2-"   &amp;MJ34,""),"")</f>
        <v/>
      </c>
      <c r="MK36" s="266" t="str">
        <f xml:space="preserve">                    IF(AND((MK$33                                  -Sheep!$N$251                               )&gt;(MK$33-ML$33),(MK$33                                  -Sheep!$N$251                                )&lt;=0),"Born","")
&amp;                   IF(AND((MK$33-Sheep!$R$354-Sheep!$N$251                                )&gt;(MK$33-ML$33),(MK$33-Sheep!$R$354-Sheep!$N$251                                )&lt;=0),"WeanStd","")
&amp;                   IF(AND((MK$33-Sheep!$R$355-Sheep!$N$251                                )&gt;(MK$33-ML$33),(MK$33-Sheep!$R$355-Sheep!$N$251                                )&lt;=0),"WeanAlt1","")
&amp;                   IF(AND((MK$33-Sheep!$R$356-Sheep!$N$251                                )&gt;(MK$33-ML$33),(MK$33-Sheep!$R$356-Sheep!$N$251                                )&lt;=0),"WeanAlt2","")
&amp;IFERROR(IF(AND((MK$33-MK35                                                                                     )&gt;(MK$33-ML$33),(MK$33-MK35                                                                                     )&lt;=0),"Join-"    &amp;MK34,""),"")
&amp;IFERROR(IF(AND((MK$33-MK35-INDEX(Sheep!$V$361:$V$368,MK34,1))&gt;(MK$33-ML$33),(MK$33-MK35-INDEX(Sheep!$V$361:$V$368,MK34,1))&lt;=0),"Scan-"  &amp;MK34,""),"")
&amp;IFERROR(IF(AND((MK$33-MK35-150                                                                            )&gt;(MK$33-ML$33),(MK$33-MK35-150                                                                             )&lt;=0),"Birth-" &amp;MK34,""),"")
&amp;IFERROR(IF(AND((MK$33-MK35-150-Sheep!$R$354                                           )&gt;(MK$33-ML$33),(MK$33-MK35-150-Sheep!$R$354                                            )&lt;=0),"Wean-"&amp;MK34,""),"")
&amp;IFERROR(IF(AND((MK$33-MK35-150-Sheep!$R$355                                           )&gt;(MK$33-ML$33),(MK$33-MK35-150-Sheep!$R$355                                            )&lt;=0),"Alt1-"   &amp;MK34,""),"")
&amp;IFERROR(IF(AND((MK$33-MK35-150-Sheep!$R$356                                           )&gt;(MK$33-ML$33),(MK$33-MK35-150-Sheep!$R$356                                            )&lt;=0),"Alt2-"   &amp;MK34,""),"")</f>
        <v/>
      </c>
      <c r="ML36" s="266" t="str">
        <f xml:space="preserve">                    IF(AND((ML$33                                  -Sheep!$N$251                               )&gt;(ML$33-MM$33),(ML$33                                  -Sheep!$N$251                                )&lt;=0),"Born","")
&amp;                   IF(AND((ML$33-Sheep!$R$354-Sheep!$N$251                                )&gt;(ML$33-MM$33),(ML$33-Sheep!$R$354-Sheep!$N$251                                )&lt;=0),"WeanStd","")
&amp;                   IF(AND((ML$33-Sheep!$R$355-Sheep!$N$251                                )&gt;(ML$33-MM$33),(ML$33-Sheep!$R$355-Sheep!$N$251                                )&lt;=0),"WeanAlt1","")
&amp;                   IF(AND((ML$33-Sheep!$R$356-Sheep!$N$251                                )&gt;(ML$33-MM$33),(ML$33-Sheep!$R$356-Sheep!$N$251                                )&lt;=0),"WeanAlt2","")
&amp;IFERROR(IF(AND((ML$33-ML35                                                                                     )&gt;(ML$33-MM$33),(ML$33-ML35                                                                                     )&lt;=0),"Join-"    &amp;ML34,""),"")
&amp;IFERROR(IF(AND((ML$33-ML35-INDEX(Sheep!$V$361:$V$368,ML34,1))&gt;(ML$33-MM$33),(ML$33-ML35-INDEX(Sheep!$V$361:$V$368,ML34,1))&lt;=0),"Scan-"  &amp;ML34,""),"")
&amp;IFERROR(IF(AND((ML$33-ML35-150                                                                            )&gt;(ML$33-MM$33),(ML$33-ML35-150                                                                             )&lt;=0),"Birth-" &amp;ML34,""),"")
&amp;IFERROR(IF(AND((ML$33-ML35-150-Sheep!$R$354                                           )&gt;(ML$33-MM$33),(ML$33-ML35-150-Sheep!$R$354                                            )&lt;=0),"Wean-"&amp;ML34,""),"")
&amp;IFERROR(IF(AND((ML$33-ML35-150-Sheep!$R$355                                           )&gt;(ML$33-MM$33),(ML$33-ML35-150-Sheep!$R$355                                            )&lt;=0),"Alt1-"   &amp;ML34,""),"")
&amp;IFERROR(IF(AND((ML$33-ML35-150-Sheep!$R$356                                           )&gt;(ML$33-MM$33),(ML$33-ML35-150-Sheep!$R$356                                            )&lt;=0),"Alt2-"   &amp;ML34,""),"")</f>
        <v/>
      </c>
      <c r="MM36" s="266" t="str">
        <f xml:space="preserve">                    IF(AND((MM$33                                  -Sheep!$N$251                               )&gt;(MM$33-MN$33),(MM$33                                  -Sheep!$N$251                                )&lt;=0),"Born","")
&amp;                   IF(AND((MM$33-Sheep!$R$354-Sheep!$N$251                                )&gt;(MM$33-MN$33),(MM$33-Sheep!$R$354-Sheep!$N$251                                )&lt;=0),"WeanStd","")
&amp;                   IF(AND((MM$33-Sheep!$R$355-Sheep!$N$251                                )&gt;(MM$33-MN$33),(MM$33-Sheep!$R$355-Sheep!$N$251                                )&lt;=0),"WeanAlt1","")
&amp;                   IF(AND((MM$33-Sheep!$R$356-Sheep!$N$251                                )&gt;(MM$33-MN$33),(MM$33-Sheep!$R$356-Sheep!$N$251                                )&lt;=0),"WeanAlt2","")
&amp;IFERROR(IF(AND((MM$33-MM35                                                                                     )&gt;(MM$33-MN$33),(MM$33-MM35                                                                                     )&lt;=0),"Join-"    &amp;MM34,""),"")
&amp;IFERROR(IF(AND((MM$33-MM35-INDEX(Sheep!$V$361:$V$368,MM34,1))&gt;(MM$33-MN$33),(MM$33-MM35-INDEX(Sheep!$V$361:$V$368,MM34,1))&lt;=0),"Scan-"  &amp;MM34,""),"")
&amp;IFERROR(IF(AND((MM$33-MM35-150                                                                            )&gt;(MM$33-MN$33),(MM$33-MM35-150                                                                             )&lt;=0),"Birth-" &amp;MM34,""),"")
&amp;IFERROR(IF(AND((MM$33-MM35-150-Sheep!$R$354                                           )&gt;(MM$33-MN$33),(MM$33-MM35-150-Sheep!$R$354                                            )&lt;=0),"Wean-"&amp;MM34,""),"")
&amp;IFERROR(IF(AND((MM$33-MM35-150-Sheep!$R$355                                           )&gt;(MM$33-MN$33),(MM$33-MM35-150-Sheep!$R$355                                            )&lt;=0),"Alt1-"   &amp;MM34,""),"")
&amp;IFERROR(IF(AND((MM$33-MM35-150-Sheep!$R$356                                           )&gt;(MM$33-MN$33),(MM$33-MM35-150-Sheep!$R$356                                            )&lt;=0),"Alt2-"   &amp;MM34,""),"")</f>
        <v/>
      </c>
      <c r="MN36" s="266" t="str">
        <f xml:space="preserve">                    IF(AND((MN$33                                  -Sheep!$N$251                               )&gt;(MN$33-MO$33),(MN$33                                  -Sheep!$N$251                                )&lt;=0),"Born","")
&amp;                   IF(AND((MN$33-Sheep!$R$354-Sheep!$N$251                                )&gt;(MN$33-MO$33),(MN$33-Sheep!$R$354-Sheep!$N$251                                )&lt;=0),"WeanStd","")
&amp;                   IF(AND((MN$33-Sheep!$R$355-Sheep!$N$251                                )&gt;(MN$33-MO$33),(MN$33-Sheep!$R$355-Sheep!$N$251                                )&lt;=0),"WeanAlt1","")
&amp;                   IF(AND((MN$33-Sheep!$R$356-Sheep!$N$251                                )&gt;(MN$33-MO$33),(MN$33-Sheep!$R$356-Sheep!$N$251                                )&lt;=0),"WeanAlt2","")
&amp;IFERROR(IF(AND((MN$33-MN35                                                                                     )&gt;(MN$33-MO$33),(MN$33-MN35                                                                                     )&lt;=0),"Join-"    &amp;MN34,""),"")
&amp;IFERROR(IF(AND((MN$33-MN35-INDEX(Sheep!$V$361:$V$368,MN34,1))&gt;(MN$33-MO$33),(MN$33-MN35-INDEX(Sheep!$V$361:$V$368,MN34,1))&lt;=0),"Scan-"  &amp;MN34,""),"")
&amp;IFERROR(IF(AND((MN$33-MN35-150                                                                            )&gt;(MN$33-MO$33),(MN$33-MN35-150                                                                             )&lt;=0),"Birth-" &amp;MN34,""),"")
&amp;IFERROR(IF(AND((MN$33-MN35-150-Sheep!$R$354                                           )&gt;(MN$33-MO$33),(MN$33-MN35-150-Sheep!$R$354                                            )&lt;=0),"Wean-"&amp;MN34,""),"")
&amp;IFERROR(IF(AND((MN$33-MN35-150-Sheep!$R$355                                           )&gt;(MN$33-MO$33),(MN$33-MN35-150-Sheep!$R$355                                            )&lt;=0),"Alt1-"   &amp;MN34,""),"")
&amp;IFERROR(IF(AND((MN$33-MN35-150-Sheep!$R$356                                           )&gt;(MN$33-MO$33),(MN$33-MN35-150-Sheep!$R$356                                            )&lt;=0),"Alt2-"   &amp;MN34,""),"")</f>
        <v/>
      </c>
      <c r="MO36" s="266" t="str">
        <f xml:space="preserve">                    IF(AND((MO$33                                  -Sheep!$N$251                               )&gt;(MO$33-MP$33),(MO$33                                  -Sheep!$N$251                                )&lt;=0),"Born","")
&amp;                   IF(AND((MO$33-Sheep!$R$354-Sheep!$N$251                                )&gt;(MO$33-MP$33),(MO$33-Sheep!$R$354-Sheep!$N$251                                )&lt;=0),"WeanStd","")
&amp;                   IF(AND((MO$33-Sheep!$R$355-Sheep!$N$251                                )&gt;(MO$33-MP$33),(MO$33-Sheep!$R$355-Sheep!$N$251                                )&lt;=0),"WeanAlt1","")
&amp;                   IF(AND((MO$33-Sheep!$R$356-Sheep!$N$251                                )&gt;(MO$33-MP$33),(MO$33-Sheep!$R$356-Sheep!$N$251                                )&lt;=0),"WeanAlt2","")
&amp;IFERROR(IF(AND((MO$33-MO35                                                                                     )&gt;(MO$33-MP$33),(MO$33-MO35                                                                                     )&lt;=0),"Join-"    &amp;MO34,""),"")
&amp;IFERROR(IF(AND((MO$33-MO35-INDEX(Sheep!$V$361:$V$368,MO34,1))&gt;(MO$33-MP$33),(MO$33-MO35-INDEX(Sheep!$V$361:$V$368,MO34,1))&lt;=0),"Scan-"  &amp;MO34,""),"")
&amp;IFERROR(IF(AND((MO$33-MO35-150                                                                            )&gt;(MO$33-MP$33),(MO$33-MO35-150                                                                             )&lt;=0),"Birth-" &amp;MO34,""),"")
&amp;IFERROR(IF(AND((MO$33-MO35-150-Sheep!$R$354                                           )&gt;(MO$33-MP$33),(MO$33-MO35-150-Sheep!$R$354                                            )&lt;=0),"Wean-"&amp;MO34,""),"")
&amp;IFERROR(IF(AND((MO$33-MO35-150-Sheep!$R$355                                           )&gt;(MO$33-MP$33),(MO$33-MO35-150-Sheep!$R$355                                            )&lt;=0),"Alt1-"   &amp;MO34,""),"")
&amp;IFERROR(IF(AND((MO$33-MO35-150-Sheep!$R$356                                           )&gt;(MO$33-MP$33),(MO$33-MO35-150-Sheep!$R$356                                            )&lt;=0),"Alt2-"   &amp;MO34,""),"")</f>
        <v/>
      </c>
      <c r="MP36" s="266" t="str">
        <f xml:space="preserve">                    IF(AND((MP$33                                  -Sheep!$N$251                               )&gt;(MP$33-MQ$33),(MP$33                                  -Sheep!$N$251                                )&lt;=0),"Born","")
&amp;                   IF(AND((MP$33-Sheep!$R$354-Sheep!$N$251                                )&gt;(MP$33-MQ$33),(MP$33-Sheep!$R$354-Sheep!$N$251                                )&lt;=0),"WeanStd","")
&amp;                   IF(AND((MP$33-Sheep!$R$355-Sheep!$N$251                                )&gt;(MP$33-MQ$33),(MP$33-Sheep!$R$355-Sheep!$N$251                                )&lt;=0),"WeanAlt1","")
&amp;                   IF(AND((MP$33-Sheep!$R$356-Sheep!$N$251                                )&gt;(MP$33-MQ$33),(MP$33-Sheep!$R$356-Sheep!$N$251                                )&lt;=0),"WeanAlt2","")
&amp;IFERROR(IF(AND((MP$33-MP35                                                                                     )&gt;(MP$33-MQ$33),(MP$33-MP35                                                                                     )&lt;=0),"Join-"    &amp;MP34,""),"")
&amp;IFERROR(IF(AND((MP$33-MP35-INDEX(Sheep!$V$361:$V$368,MP34,1))&gt;(MP$33-MQ$33),(MP$33-MP35-INDEX(Sheep!$V$361:$V$368,MP34,1))&lt;=0),"Scan-"  &amp;MP34,""),"")
&amp;IFERROR(IF(AND((MP$33-MP35-150                                                                            )&gt;(MP$33-MQ$33),(MP$33-MP35-150                                                                             )&lt;=0),"Birth-" &amp;MP34,""),"")
&amp;IFERROR(IF(AND((MP$33-MP35-150-Sheep!$R$354                                           )&gt;(MP$33-MQ$33),(MP$33-MP35-150-Sheep!$R$354                                            )&lt;=0),"Wean-"&amp;MP34,""),"")
&amp;IFERROR(IF(AND((MP$33-MP35-150-Sheep!$R$355                                           )&gt;(MP$33-MQ$33),(MP$33-MP35-150-Sheep!$R$355                                            )&lt;=0),"Alt1-"   &amp;MP34,""),"")
&amp;IFERROR(IF(AND((MP$33-MP35-150-Sheep!$R$356                                           )&gt;(MP$33-MQ$33),(MP$33-MP35-150-Sheep!$R$356                                            )&lt;=0),"Alt2-"   &amp;MP34,""),"")</f>
        <v>Wean-6</v>
      </c>
      <c r="MQ36" s="266" t="str">
        <f xml:space="preserve">                    IF(AND((MQ$33                                  -Sheep!$N$251                               )&gt;(MQ$33-MR$33),(MQ$33                                  -Sheep!$N$251                                )&lt;=0),"Born","")
&amp;                   IF(AND((MQ$33-Sheep!$R$354-Sheep!$N$251                                )&gt;(MQ$33-MR$33),(MQ$33-Sheep!$R$354-Sheep!$N$251                                )&lt;=0),"WeanStd","")
&amp;                   IF(AND((MQ$33-Sheep!$R$355-Sheep!$N$251                                )&gt;(MQ$33-MR$33),(MQ$33-Sheep!$R$355-Sheep!$N$251                                )&lt;=0),"WeanAlt1","")
&amp;                   IF(AND((MQ$33-Sheep!$R$356-Sheep!$N$251                                )&gt;(MQ$33-MR$33),(MQ$33-Sheep!$R$356-Sheep!$N$251                                )&lt;=0),"WeanAlt2","")
&amp;IFERROR(IF(AND((MQ$33-MQ35                                                                                     )&gt;(MQ$33-MR$33),(MQ$33-MQ35                                                                                     )&lt;=0),"Join-"    &amp;MQ34,""),"")
&amp;IFERROR(IF(AND((MQ$33-MQ35-INDEX(Sheep!$V$361:$V$368,MQ34,1))&gt;(MQ$33-MR$33),(MQ$33-MQ35-INDEX(Sheep!$V$361:$V$368,MQ34,1))&lt;=0),"Scan-"  &amp;MQ34,""),"")
&amp;IFERROR(IF(AND((MQ$33-MQ35-150                                                                            )&gt;(MQ$33-MR$33),(MQ$33-MQ35-150                                                                             )&lt;=0),"Birth-" &amp;MQ34,""),"")
&amp;IFERROR(IF(AND((MQ$33-MQ35-150-Sheep!$R$354                                           )&gt;(MQ$33-MR$33),(MQ$33-MQ35-150-Sheep!$R$354                                            )&lt;=0),"Wean-"&amp;MQ34,""),"")
&amp;IFERROR(IF(AND((MQ$33-MQ35-150-Sheep!$R$355                                           )&gt;(MQ$33-MR$33),(MQ$33-MQ35-150-Sheep!$R$355                                            )&lt;=0),"Alt1-"   &amp;MQ34,""),"")
&amp;IFERROR(IF(AND((MQ$33-MQ35-150-Sheep!$R$356                                           )&gt;(MQ$33-MR$33),(MQ$33-MQ35-150-Sheep!$R$356                                            )&lt;=0),"Alt2-"   &amp;MQ34,""),"")</f>
        <v/>
      </c>
      <c r="MR36" s="266" t="str">
        <f xml:space="preserve">                    IF(AND((MR$33                                  -Sheep!$N$251                               )&gt;(MR$33-MS$33),(MR$33                                  -Sheep!$N$251                                )&lt;=0),"Born","")
&amp;                   IF(AND((MR$33-Sheep!$R$354-Sheep!$N$251                                )&gt;(MR$33-MS$33),(MR$33-Sheep!$R$354-Sheep!$N$251                                )&lt;=0),"WeanStd","")
&amp;                   IF(AND((MR$33-Sheep!$R$355-Sheep!$N$251                                )&gt;(MR$33-MS$33),(MR$33-Sheep!$R$355-Sheep!$N$251                                )&lt;=0),"WeanAlt1","")
&amp;                   IF(AND((MR$33-Sheep!$R$356-Sheep!$N$251                                )&gt;(MR$33-MS$33),(MR$33-Sheep!$R$356-Sheep!$N$251                                )&lt;=0),"WeanAlt2","")
&amp;IFERROR(IF(AND((MR$33-MR35                                                                                     )&gt;(MR$33-MS$33),(MR$33-MR35                                                                                     )&lt;=0),"Join-"    &amp;MR34,""),"")
&amp;IFERROR(IF(AND((MR$33-MR35-INDEX(Sheep!$V$361:$V$368,MR34,1))&gt;(MR$33-MS$33),(MR$33-MR35-INDEX(Sheep!$V$361:$V$368,MR34,1))&lt;=0),"Scan-"  &amp;MR34,""),"")
&amp;IFERROR(IF(AND((MR$33-MR35-150                                                                            )&gt;(MR$33-MS$33),(MR$33-MR35-150                                                                             )&lt;=0),"Birth-" &amp;MR34,""),"")
&amp;IFERROR(IF(AND((MR$33-MR35-150-Sheep!$R$354                                           )&gt;(MR$33-MS$33),(MR$33-MR35-150-Sheep!$R$354                                            )&lt;=0),"Wean-"&amp;MR34,""),"")
&amp;IFERROR(IF(AND((MR$33-MR35-150-Sheep!$R$355                                           )&gt;(MR$33-MS$33),(MR$33-MR35-150-Sheep!$R$355                                            )&lt;=0),"Alt1-"   &amp;MR34,""),"")
&amp;IFERROR(IF(AND((MR$33-MR35-150-Sheep!$R$356                                           )&gt;(MR$33-MS$33),(MR$33-MR35-150-Sheep!$R$356                                            )&lt;=0),"Alt2-"   &amp;MR34,""),"")</f>
        <v/>
      </c>
      <c r="MS36" s="266" t="str">
        <f xml:space="preserve">                    IF(AND((MS$33                                  -Sheep!$N$251                               )&gt;(MS$33-MT$33),(MS$33                                  -Sheep!$N$251                                )&lt;=0),"Born","")
&amp;                   IF(AND((MS$33-Sheep!$R$354-Sheep!$N$251                                )&gt;(MS$33-MT$33),(MS$33-Sheep!$R$354-Sheep!$N$251                                )&lt;=0),"WeanStd","")
&amp;                   IF(AND((MS$33-Sheep!$R$355-Sheep!$N$251                                )&gt;(MS$33-MT$33),(MS$33-Sheep!$R$355-Sheep!$N$251                                )&lt;=0),"WeanAlt1","")
&amp;                   IF(AND((MS$33-Sheep!$R$356-Sheep!$N$251                                )&gt;(MS$33-MT$33),(MS$33-Sheep!$R$356-Sheep!$N$251                                )&lt;=0),"WeanAlt2","")
&amp;IFERROR(IF(AND((MS$33-MS35                                                                                     )&gt;(MS$33-MT$33),(MS$33-MS35                                                                                     )&lt;=0),"Join-"    &amp;MS34,""),"")
&amp;IFERROR(IF(AND((MS$33-MS35-INDEX(Sheep!$V$361:$V$368,MS34,1))&gt;(MS$33-MT$33),(MS$33-MS35-INDEX(Sheep!$V$361:$V$368,MS34,1))&lt;=0),"Scan-"  &amp;MS34,""),"")
&amp;IFERROR(IF(AND((MS$33-MS35-150                                                                            )&gt;(MS$33-MT$33),(MS$33-MS35-150                                                                             )&lt;=0),"Birth-" &amp;MS34,""),"")
&amp;IFERROR(IF(AND((MS$33-MS35-150-Sheep!$R$354                                           )&gt;(MS$33-MT$33),(MS$33-MS35-150-Sheep!$R$354                                            )&lt;=0),"Wean-"&amp;MS34,""),"")
&amp;IFERROR(IF(AND((MS$33-MS35-150-Sheep!$R$355                                           )&gt;(MS$33-MT$33),(MS$33-MS35-150-Sheep!$R$355                                            )&lt;=0),"Alt1-"   &amp;MS34,""),"")
&amp;IFERROR(IF(AND((MS$33-MS35-150-Sheep!$R$356                                           )&gt;(MS$33-MT$33),(MS$33-MS35-150-Sheep!$R$356                                            )&lt;=0),"Alt2-"   &amp;MS34,""),"")</f>
        <v/>
      </c>
      <c r="MT36" s="266" t="str">
        <f xml:space="preserve">                    IF(AND((MT$33                                  -Sheep!$N$251                               )&gt;(MT$33-MU$33),(MT$33                                  -Sheep!$N$251                                )&lt;=0),"Born","")
&amp;                   IF(AND((MT$33-Sheep!$R$354-Sheep!$N$251                                )&gt;(MT$33-MU$33),(MT$33-Sheep!$R$354-Sheep!$N$251                                )&lt;=0),"WeanStd","")
&amp;                   IF(AND((MT$33-Sheep!$R$355-Sheep!$N$251                                )&gt;(MT$33-MU$33),(MT$33-Sheep!$R$355-Sheep!$N$251                                )&lt;=0),"WeanAlt1","")
&amp;                   IF(AND((MT$33-Sheep!$R$356-Sheep!$N$251                                )&gt;(MT$33-MU$33),(MT$33-Sheep!$R$356-Sheep!$N$251                                )&lt;=0),"WeanAlt2","")
&amp;IFERROR(IF(AND((MT$33-MT35                                                                                     )&gt;(MT$33-MU$33),(MT$33-MT35                                                                                     )&lt;=0),"Join-"    &amp;MT34,""),"")
&amp;IFERROR(IF(AND((MT$33-MT35-INDEX(Sheep!$V$361:$V$368,MT34,1))&gt;(MT$33-MU$33),(MT$33-MT35-INDEX(Sheep!$V$361:$V$368,MT34,1))&lt;=0),"Scan-"  &amp;MT34,""),"")
&amp;IFERROR(IF(AND((MT$33-MT35-150                                                                            )&gt;(MT$33-MU$33),(MT$33-MT35-150                                                                             )&lt;=0),"Birth-" &amp;MT34,""),"")
&amp;IFERROR(IF(AND((MT$33-MT35-150-Sheep!$R$354                                           )&gt;(MT$33-MU$33),(MT$33-MT35-150-Sheep!$R$354                                            )&lt;=0),"Wean-"&amp;MT34,""),"")
&amp;IFERROR(IF(AND((MT$33-MT35-150-Sheep!$R$355                                           )&gt;(MT$33-MU$33),(MT$33-MT35-150-Sheep!$R$355                                            )&lt;=0),"Alt1-"   &amp;MT34,""),"")
&amp;IFERROR(IF(AND((MT$33-MT35-150-Sheep!$R$356                                           )&gt;(MT$33-MU$33),(MT$33-MT35-150-Sheep!$R$356                                            )&lt;=0),"Alt2-"   &amp;MT34,""),"")</f>
        <v>Alt1-6</v>
      </c>
      <c r="MU36" s="266" t="str">
        <f xml:space="preserve">                    IF(AND((MU$33                                  -Sheep!$N$251                               )&gt;(MU$33-MV$33),(MU$33                                  -Sheep!$N$251                                )&lt;=0),"Born","")
&amp;                   IF(AND((MU$33-Sheep!$R$354-Sheep!$N$251                                )&gt;(MU$33-MV$33),(MU$33-Sheep!$R$354-Sheep!$N$251                                )&lt;=0),"WeanStd","")
&amp;                   IF(AND((MU$33-Sheep!$R$355-Sheep!$N$251                                )&gt;(MU$33-MV$33),(MU$33-Sheep!$R$355-Sheep!$N$251                                )&lt;=0),"WeanAlt1","")
&amp;                   IF(AND((MU$33-Sheep!$R$356-Sheep!$N$251                                )&gt;(MU$33-MV$33),(MU$33-Sheep!$R$356-Sheep!$N$251                                )&lt;=0),"WeanAlt2","")
&amp;IFERROR(IF(AND((MU$33-MU35                                                                                     )&gt;(MU$33-MV$33),(MU$33-MU35                                                                                     )&lt;=0),"Join-"    &amp;MU34,""),"")
&amp;IFERROR(IF(AND((MU$33-MU35-INDEX(Sheep!$V$361:$V$368,MU34,1))&gt;(MU$33-MV$33),(MU$33-MU35-INDEX(Sheep!$V$361:$V$368,MU34,1))&lt;=0),"Scan-"  &amp;MU34,""),"")
&amp;IFERROR(IF(AND((MU$33-MU35-150                                                                            )&gt;(MU$33-MV$33),(MU$33-MU35-150                                                                             )&lt;=0),"Birth-" &amp;MU34,""),"")
&amp;IFERROR(IF(AND((MU$33-MU35-150-Sheep!$R$354                                           )&gt;(MU$33-MV$33),(MU$33-MU35-150-Sheep!$R$354                                            )&lt;=0),"Wean-"&amp;MU34,""),"")
&amp;IFERROR(IF(AND((MU$33-MU35-150-Sheep!$R$355                                           )&gt;(MU$33-MV$33),(MU$33-MU35-150-Sheep!$R$355                                            )&lt;=0),"Alt1-"   &amp;MU34,""),"")
&amp;IFERROR(IF(AND((MU$33-MU35-150-Sheep!$R$356                                           )&gt;(MU$33-MV$33),(MU$33-MU35-150-Sheep!$R$356                                            )&lt;=0),"Alt2-"   &amp;MU34,""),"")</f>
        <v/>
      </c>
      <c r="MV36" s="266" t="str">
        <f xml:space="preserve">                    IF(AND((MV$33                                  -Sheep!$N$251                               )&gt;(MV$33-MW$33),(MV$33                                  -Sheep!$N$251                                )&lt;=0),"Born","")
&amp;                   IF(AND((MV$33-Sheep!$R$354-Sheep!$N$251                                )&gt;(MV$33-MW$33),(MV$33-Sheep!$R$354-Sheep!$N$251                                )&lt;=0),"WeanStd","")
&amp;                   IF(AND((MV$33-Sheep!$R$355-Sheep!$N$251                                )&gt;(MV$33-MW$33),(MV$33-Sheep!$R$355-Sheep!$N$251                                )&lt;=0),"WeanAlt1","")
&amp;                   IF(AND((MV$33-Sheep!$R$356-Sheep!$N$251                                )&gt;(MV$33-MW$33),(MV$33-Sheep!$R$356-Sheep!$N$251                                )&lt;=0),"WeanAlt2","")
&amp;IFERROR(IF(AND((MV$33-MV35                                                                                     )&gt;(MV$33-MW$33),(MV$33-MV35                                                                                     )&lt;=0),"Join-"    &amp;MV34,""),"")
&amp;IFERROR(IF(AND((MV$33-MV35-INDEX(Sheep!$V$361:$V$368,MV34,1))&gt;(MV$33-MW$33),(MV$33-MV35-INDEX(Sheep!$V$361:$V$368,MV34,1))&lt;=0),"Scan-"  &amp;MV34,""),"")
&amp;IFERROR(IF(AND((MV$33-MV35-150                                                                            )&gt;(MV$33-MW$33),(MV$33-MV35-150                                                                             )&lt;=0),"Birth-" &amp;MV34,""),"")
&amp;IFERROR(IF(AND((MV$33-MV35-150-Sheep!$R$354                                           )&gt;(MV$33-MW$33),(MV$33-MV35-150-Sheep!$R$354                                            )&lt;=0),"Wean-"&amp;MV34,""),"")
&amp;IFERROR(IF(AND((MV$33-MV35-150-Sheep!$R$355                                           )&gt;(MV$33-MW$33),(MV$33-MV35-150-Sheep!$R$355                                            )&lt;=0),"Alt1-"   &amp;MV34,""),"")
&amp;IFERROR(IF(AND((MV$33-MV35-150-Sheep!$R$356                                           )&gt;(MV$33-MW$33),(MV$33-MV35-150-Sheep!$R$356                                            )&lt;=0),"Alt2-"   &amp;MV34,""),"")</f>
        <v/>
      </c>
      <c r="MW36" s="266" t="str">
        <f xml:space="preserve">                    IF(AND((MW$33                                  -Sheep!$N$251                               )&gt;(MW$33-MX$33),(MW$33                                  -Sheep!$N$251                                )&lt;=0),"Born","")
&amp;                   IF(AND((MW$33-Sheep!$R$354-Sheep!$N$251                                )&gt;(MW$33-MX$33),(MW$33-Sheep!$R$354-Sheep!$N$251                                )&lt;=0),"WeanStd","")
&amp;                   IF(AND((MW$33-Sheep!$R$355-Sheep!$N$251                                )&gt;(MW$33-MX$33),(MW$33-Sheep!$R$355-Sheep!$N$251                                )&lt;=0),"WeanAlt1","")
&amp;                   IF(AND((MW$33-Sheep!$R$356-Sheep!$N$251                                )&gt;(MW$33-MX$33),(MW$33-Sheep!$R$356-Sheep!$N$251                                )&lt;=0),"WeanAlt2","")
&amp;IFERROR(IF(AND((MW$33-MW35                                                                                     )&gt;(MW$33-MX$33),(MW$33-MW35                                                                                     )&lt;=0),"Join-"    &amp;MW34,""),"")
&amp;IFERROR(IF(AND((MW$33-MW35-INDEX(Sheep!$V$361:$V$368,MW34,1))&gt;(MW$33-MX$33),(MW$33-MW35-INDEX(Sheep!$V$361:$V$368,MW34,1))&lt;=0),"Scan-"  &amp;MW34,""),"")
&amp;IFERROR(IF(AND((MW$33-MW35-150                                                                            )&gt;(MW$33-MX$33),(MW$33-MW35-150                                                                             )&lt;=0),"Birth-" &amp;MW34,""),"")
&amp;IFERROR(IF(AND((MW$33-MW35-150-Sheep!$R$354                                           )&gt;(MW$33-MX$33),(MW$33-MW35-150-Sheep!$R$354                                            )&lt;=0),"Wean-"&amp;MW34,""),"")
&amp;IFERROR(IF(AND((MW$33-MW35-150-Sheep!$R$355                                           )&gt;(MW$33-MX$33),(MW$33-MW35-150-Sheep!$R$355                                            )&lt;=0),"Alt1-"   &amp;MW34,""),"")
&amp;IFERROR(IF(AND((MW$33-MW35-150-Sheep!$R$356                                           )&gt;(MW$33-MX$33),(MW$33-MW35-150-Sheep!$R$356                                            )&lt;=0),"Alt2-"   &amp;MW34,""),"")</f>
        <v/>
      </c>
      <c r="MX36" s="266" t="str">
        <f xml:space="preserve">                    IF(AND((MX$33                                  -Sheep!$N$251                               )&gt;(MX$33-MY$33),(MX$33                                  -Sheep!$N$251                                )&lt;=0),"Born","")
&amp;                   IF(AND((MX$33-Sheep!$R$354-Sheep!$N$251                                )&gt;(MX$33-MY$33),(MX$33-Sheep!$R$354-Sheep!$N$251                                )&lt;=0),"WeanStd","")
&amp;                   IF(AND((MX$33-Sheep!$R$355-Sheep!$N$251                                )&gt;(MX$33-MY$33),(MX$33-Sheep!$R$355-Sheep!$N$251                                )&lt;=0),"WeanAlt1","")
&amp;                   IF(AND((MX$33-Sheep!$R$356-Sheep!$N$251                                )&gt;(MX$33-MY$33),(MX$33-Sheep!$R$356-Sheep!$N$251                                )&lt;=0),"WeanAlt2","")
&amp;IFERROR(IF(AND((MX$33-MX35                                                                                     )&gt;(MX$33-MY$33),(MX$33-MX35                                                                                     )&lt;=0),"Join-"    &amp;MX34,""),"")
&amp;IFERROR(IF(AND((MX$33-MX35-INDEX(Sheep!$V$361:$V$368,MX34,1))&gt;(MX$33-MY$33),(MX$33-MX35-INDEX(Sheep!$V$361:$V$368,MX34,1))&lt;=0),"Scan-"  &amp;MX34,""),"")
&amp;IFERROR(IF(AND((MX$33-MX35-150                                                                            )&gt;(MX$33-MY$33),(MX$33-MX35-150                                                                             )&lt;=0),"Birth-" &amp;MX34,""),"")
&amp;IFERROR(IF(AND((MX$33-MX35-150-Sheep!$R$354                                           )&gt;(MX$33-MY$33),(MX$33-MX35-150-Sheep!$R$354                                            )&lt;=0),"Wean-"&amp;MX34,""),"")
&amp;IFERROR(IF(AND((MX$33-MX35-150-Sheep!$R$355                                           )&gt;(MX$33-MY$33),(MX$33-MX35-150-Sheep!$R$355                                            )&lt;=0),"Alt1-"   &amp;MX34,""),"")
&amp;IFERROR(IF(AND((MX$33-MX35-150-Sheep!$R$356                                           )&gt;(MX$33-MY$33),(MX$33-MX35-150-Sheep!$R$356                                            )&lt;=0),"Alt2-"   &amp;MX34,""),"")</f>
        <v>Alt2-6</v>
      </c>
      <c r="MY36" s="266" t="str">
        <f xml:space="preserve">                    IF(AND((MY$33                                  -Sheep!$N$251                               )&gt;(MY$33-MZ$33),(MY$33                                  -Sheep!$N$251                                )&lt;=0),"Born","")
&amp;                   IF(AND((MY$33-Sheep!$R$354-Sheep!$N$251                                )&gt;(MY$33-MZ$33),(MY$33-Sheep!$R$354-Sheep!$N$251                                )&lt;=0),"WeanStd","")
&amp;                   IF(AND((MY$33-Sheep!$R$355-Sheep!$N$251                                )&gt;(MY$33-MZ$33),(MY$33-Sheep!$R$355-Sheep!$N$251                                )&lt;=0),"WeanAlt1","")
&amp;                   IF(AND((MY$33-Sheep!$R$356-Sheep!$N$251                                )&gt;(MY$33-MZ$33),(MY$33-Sheep!$R$356-Sheep!$N$251                                )&lt;=0),"WeanAlt2","")
&amp;IFERROR(IF(AND((MY$33-MY35                                                                                     )&gt;(MY$33-MZ$33),(MY$33-MY35                                                                                     )&lt;=0),"Join-"    &amp;MY34,""),"")
&amp;IFERROR(IF(AND((MY$33-MY35-INDEX(Sheep!$V$361:$V$368,MY34,1))&gt;(MY$33-MZ$33),(MY$33-MY35-INDEX(Sheep!$V$361:$V$368,MY34,1))&lt;=0),"Scan-"  &amp;MY34,""),"")
&amp;IFERROR(IF(AND((MY$33-MY35-150                                                                            )&gt;(MY$33-MZ$33),(MY$33-MY35-150                                                                             )&lt;=0),"Birth-" &amp;MY34,""),"")
&amp;IFERROR(IF(AND((MY$33-MY35-150-Sheep!$R$354                                           )&gt;(MY$33-MZ$33),(MY$33-MY35-150-Sheep!$R$354                                            )&lt;=0),"Wean-"&amp;MY34,""),"")
&amp;IFERROR(IF(AND((MY$33-MY35-150-Sheep!$R$355                                           )&gt;(MY$33-MZ$33),(MY$33-MY35-150-Sheep!$R$355                                            )&lt;=0),"Alt1-"   &amp;MY34,""),"")
&amp;IFERROR(IF(AND((MY$33-MY35-150-Sheep!$R$356                                           )&gt;(MY$33-MZ$33),(MY$33-MY35-150-Sheep!$R$356                                            )&lt;=0),"Alt2-"   &amp;MY34,""),"")</f>
        <v/>
      </c>
      <c r="MZ36" s="266" t="str">
        <f xml:space="preserve">                    IF(AND((MZ$33                                  -Sheep!$N$251                               )&gt;(MZ$33-NA$33),(MZ$33                                  -Sheep!$N$251                                )&lt;=0),"Born","")
&amp;                   IF(AND((MZ$33-Sheep!$R$354-Sheep!$N$251                                )&gt;(MZ$33-NA$33),(MZ$33-Sheep!$R$354-Sheep!$N$251                                )&lt;=0),"WeanStd","")
&amp;                   IF(AND((MZ$33-Sheep!$R$355-Sheep!$N$251                                )&gt;(MZ$33-NA$33),(MZ$33-Sheep!$R$355-Sheep!$N$251                                )&lt;=0),"WeanAlt1","")
&amp;                   IF(AND((MZ$33-Sheep!$R$356-Sheep!$N$251                                )&gt;(MZ$33-NA$33),(MZ$33-Sheep!$R$356-Sheep!$N$251                                )&lt;=0),"WeanAlt2","")
&amp;IFERROR(IF(AND((MZ$33-MZ35                                                                                     )&gt;(MZ$33-NA$33),(MZ$33-MZ35                                                                                     )&lt;=0),"Join-"    &amp;MZ34,""),"")
&amp;IFERROR(IF(AND((MZ$33-MZ35-INDEX(Sheep!$V$361:$V$368,MZ34,1))&gt;(MZ$33-NA$33),(MZ$33-MZ35-INDEX(Sheep!$V$361:$V$368,MZ34,1))&lt;=0),"Scan-"  &amp;MZ34,""),"")
&amp;IFERROR(IF(AND((MZ$33-MZ35-150                                                                            )&gt;(MZ$33-NA$33),(MZ$33-MZ35-150                                                                             )&lt;=0),"Birth-" &amp;MZ34,""),"")
&amp;IFERROR(IF(AND((MZ$33-MZ35-150-Sheep!$R$354                                           )&gt;(MZ$33-NA$33),(MZ$33-MZ35-150-Sheep!$R$354                                            )&lt;=0),"Wean-"&amp;MZ34,""),"")
&amp;IFERROR(IF(AND((MZ$33-MZ35-150-Sheep!$R$355                                           )&gt;(MZ$33-NA$33),(MZ$33-MZ35-150-Sheep!$R$355                                            )&lt;=0),"Alt1-"   &amp;MZ34,""),"")
&amp;IFERROR(IF(AND((MZ$33-MZ35-150-Sheep!$R$356                                           )&gt;(MZ$33-NA$33),(MZ$33-MZ35-150-Sheep!$R$356                                            )&lt;=0),"Alt2-"   &amp;MZ34,""),"")</f>
        <v/>
      </c>
      <c r="NA36" s="266" t="str">
        <f xml:space="preserve">                    IF(AND((NA$33                                  -Sheep!$N$251                               )&gt;(NA$33-NB$33),(NA$33                                  -Sheep!$N$251                                )&lt;=0),"Born","")
&amp;                   IF(AND((NA$33-Sheep!$R$354-Sheep!$N$251                                )&gt;(NA$33-NB$33),(NA$33-Sheep!$R$354-Sheep!$N$251                                )&lt;=0),"WeanStd","")
&amp;                   IF(AND((NA$33-Sheep!$R$355-Sheep!$N$251                                )&gt;(NA$33-NB$33),(NA$33-Sheep!$R$355-Sheep!$N$251                                )&lt;=0),"WeanAlt1","")
&amp;                   IF(AND((NA$33-Sheep!$R$356-Sheep!$N$251                                )&gt;(NA$33-NB$33),(NA$33-Sheep!$R$356-Sheep!$N$251                                )&lt;=0),"WeanAlt2","")
&amp;IFERROR(IF(AND((NA$33-NA35                                                                                     )&gt;(NA$33-NB$33),(NA$33-NA35                                                                                     )&lt;=0),"Join-"    &amp;NA34,""),"")
&amp;IFERROR(IF(AND((NA$33-NA35-INDEX(Sheep!$V$361:$V$368,NA34,1))&gt;(NA$33-NB$33),(NA$33-NA35-INDEX(Sheep!$V$361:$V$368,NA34,1))&lt;=0),"Scan-"  &amp;NA34,""),"")
&amp;IFERROR(IF(AND((NA$33-NA35-150                                                                            )&gt;(NA$33-NB$33),(NA$33-NA35-150                                                                             )&lt;=0),"Birth-" &amp;NA34,""),"")
&amp;IFERROR(IF(AND((NA$33-NA35-150-Sheep!$R$354                                           )&gt;(NA$33-NB$33),(NA$33-NA35-150-Sheep!$R$354                                            )&lt;=0),"Wean-"&amp;NA34,""),"")
&amp;IFERROR(IF(AND((NA$33-NA35-150-Sheep!$R$355                                           )&gt;(NA$33-NB$33),(NA$33-NA35-150-Sheep!$R$355                                            )&lt;=0),"Alt1-"   &amp;NA34,""),"")
&amp;IFERROR(IF(AND((NA$33-NA35-150-Sheep!$R$356                                           )&gt;(NA$33-NB$33),(NA$33-NA35-150-Sheep!$R$356                                            )&lt;=0),"Alt2-"   &amp;NA34,""),"")</f>
        <v/>
      </c>
      <c r="NB36" s="266" t="str">
        <f xml:space="preserve">                    IF(AND((NB$33                                  -Sheep!$N$251                               )&gt;(NB$33-NC$33),(NB$33                                  -Sheep!$N$251                                )&lt;=0),"Born","")
&amp;                   IF(AND((NB$33-Sheep!$R$354-Sheep!$N$251                                )&gt;(NB$33-NC$33),(NB$33-Sheep!$R$354-Sheep!$N$251                                )&lt;=0),"WeanStd","")
&amp;                   IF(AND((NB$33-Sheep!$R$355-Sheep!$N$251                                )&gt;(NB$33-NC$33),(NB$33-Sheep!$R$355-Sheep!$N$251                                )&lt;=0),"WeanAlt1","")
&amp;                   IF(AND((NB$33-Sheep!$R$356-Sheep!$N$251                                )&gt;(NB$33-NC$33),(NB$33-Sheep!$R$356-Sheep!$N$251                                )&lt;=0),"WeanAlt2","")
&amp;IFERROR(IF(AND((NB$33-NB35                                                                                     )&gt;(NB$33-NC$33),(NB$33-NB35                                                                                     )&lt;=0),"Join-"    &amp;NB34,""),"")
&amp;IFERROR(IF(AND((NB$33-NB35-INDEX(Sheep!$V$361:$V$368,NB34,1))&gt;(NB$33-NC$33),(NB$33-NB35-INDEX(Sheep!$V$361:$V$368,NB34,1))&lt;=0),"Scan-"  &amp;NB34,""),"")
&amp;IFERROR(IF(AND((NB$33-NB35-150                                                                            )&gt;(NB$33-NC$33),(NB$33-NB35-150                                                                             )&lt;=0),"Birth-" &amp;NB34,""),"")
&amp;IFERROR(IF(AND((NB$33-NB35-150-Sheep!$R$354                                           )&gt;(NB$33-NC$33),(NB$33-NB35-150-Sheep!$R$354                                            )&lt;=0),"Wean-"&amp;NB34,""),"")
&amp;IFERROR(IF(AND((NB$33-NB35-150-Sheep!$R$355                                           )&gt;(NB$33-NC$33),(NB$33-NB35-150-Sheep!$R$355                                            )&lt;=0),"Alt1-"   &amp;NB34,""),"")
&amp;IFERROR(IF(AND((NB$33-NB35-150-Sheep!$R$356                                           )&gt;(NB$33-NC$33),(NB$33-NB35-150-Sheep!$R$356                                            )&lt;=0),"Alt2-"   &amp;NB34,""),"")</f>
        <v/>
      </c>
      <c r="NC36" s="266" t="str">
        <f xml:space="preserve">                    IF(AND((NC$33                                  -Sheep!$N$251                               )&gt;(NC$33-ND$33),(NC$33                                  -Sheep!$N$251                                )&lt;=0),"Born","")
&amp;                   IF(AND((NC$33-Sheep!$R$354-Sheep!$N$251                                )&gt;(NC$33-ND$33),(NC$33-Sheep!$R$354-Sheep!$N$251                                )&lt;=0),"WeanStd","")
&amp;                   IF(AND((NC$33-Sheep!$R$355-Sheep!$N$251                                )&gt;(NC$33-ND$33),(NC$33-Sheep!$R$355-Sheep!$N$251                                )&lt;=0),"WeanAlt1","")
&amp;                   IF(AND((NC$33-Sheep!$R$356-Sheep!$N$251                                )&gt;(NC$33-ND$33),(NC$33-Sheep!$R$356-Sheep!$N$251                                )&lt;=0),"WeanAlt2","")
&amp;IFERROR(IF(AND((NC$33-NC35                                                                                     )&gt;(NC$33-ND$33),(NC$33-NC35                                                                                     )&lt;=0),"Join-"    &amp;NC34,""),"")
&amp;IFERROR(IF(AND((NC$33-NC35-INDEX(Sheep!$V$361:$V$368,NC34,1))&gt;(NC$33-ND$33),(NC$33-NC35-INDEX(Sheep!$V$361:$V$368,NC34,1))&lt;=0),"Scan-"  &amp;NC34,""),"")
&amp;IFERROR(IF(AND((NC$33-NC35-150                                                                            )&gt;(NC$33-ND$33),(NC$33-NC35-150                                                                             )&lt;=0),"Birth-" &amp;NC34,""),"")
&amp;IFERROR(IF(AND((NC$33-NC35-150-Sheep!$R$354                                           )&gt;(NC$33-ND$33),(NC$33-NC35-150-Sheep!$R$354                                            )&lt;=0),"Wean-"&amp;NC34,""),"")
&amp;IFERROR(IF(AND((NC$33-NC35-150-Sheep!$R$355                                           )&gt;(NC$33-ND$33),(NC$33-NC35-150-Sheep!$R$355                                            )&lt;=0),"Alt1-"   &amp;NC34,""),"")
&amp;IFERROR(IF(AND((NC$33-NC35-150-Sheep!$R$356                                           )&gt;(NC$33-ND$33),(NC$33-NC35-150-Sheep!$R$356                                            )&lt;=0),"Alt2-"   &amp;NC34,""),"")</f>
        <v/>
      </c>
      <c r="ND36" s="266" t="str">
        <f xml:space="preserve">                    IF(AND((ND$33                                  -Sheep!$N$251                               )&gt;(ND$33-NE$33),(ND$33                                  -Sheep!$N$251                                )&lt;=0),"Born","")
&amp;                   IF(AND((ND$33-Sheep!$R$354-Sheep!$N$251                                )&gt;(ND$33-NE$33),(ND$33-Sheep!$R$354-Sheep!$N$251                                )&lt;=0),"WeanStd","")
&amp;                   IF(AND((ND$33-Sheep!$R$355-Sheep!$N$251                                )&gt;(ND$33-NE$33),(ND$33-Sheep!$R$355-Sheep!$N$251                                )&lt;=0),"WeanAlt1","")
&amp;                   IF(AND((ND$33-Sheep!$R$356-Sheep!$N$251                                )&gt;(ND$33-NE$33),(ND$33-Sheep!$R$356-Sheep!$N$251                                )&lt;=0),"WeanAlt2","")
&amp;IFERROR(IF(AND((ND$33-ND35                                                                                     )&gt;(ND$33-NE$33),(ND$33-ND35                                                                                     )&lt;=0),"Join-"    &amp;ND34,""),"")
&amp;IFERROR(IF(AND((ND$33-ND35-INDEX(Sheep!$V$361:$V$368,ND34,1))&gt;(ND$33-NE$33),(ND$33-ND35-INDEX(Sheep!$V$361:$V$368,ND34,1))&lt;=0),"Scan-"  &amp;ND34,""),"")
&amp;IFERROR(IF(AND((ND$33-ND35-150                                                                            )&gt;(ND$33-NE$33),(ND$33-ND35-150                                                                             )&lt;=0),"Birth-" &amp;ND34,""),"")
&amp;IFERROR(IF(AND((ND$33-ND35-150-Sheep!$R$354                                           )&gt;(ND$33-NE$33),(ND$33-ND35-150-Sheep!$R$354                                            )&lt;=0),"Wean-"&amp;ND34,""),"")
&amp;IFERROR(IF(AND((ND$33-ND35-150-Sheep!$R$355                                           )&gt;(ND$33-NE$33),(ND$33-ND35-150-Sheep!$R$355                                            )&lt;=0),"Alt1-"   &amp;ND34,""),"")
&amp;IFERROR(IF(AND((ND$33-ND35-150-Sheep!$R$356                                           )&gt;(ND$33-NE$33),(ND$33-ND35-150-Sheep!$R$356                                            )&lt;=0),"Alt2-"   &amp;ND34,""),"")</f>
        <v/>
      </c>
      <c r="NE36" s="266" t="str">
        <f xml:space="preserve">                    IF(AND((NE$33                                  -Sheep!$N$251                               )&gt;(NE$33-NF$33),(NE$33                                  -Sheep!$N$251                                )&lt;=0),"Born","")
&amp;                   IF(AND((NE$33-Sheep!$R$354-Sheep!$N$251                                )&gt;(NE$33-NF$33),(NE$33-Sheep!$R$354-Sheep!$N$251                                )&lt;=0),"WeanStd","")
&amp;                   IF(AND((NE$33-Sheep!$R$355-Sheep!$N$251                                )&gt;(NE$33-NF$33),(NE$33-Sheep!$R$355-Sheep!$N$251                                )&lt;=0),"WeanAlt1","")
&amp;                   IF(AND((NE$33-Sheep!$R$356-Sheep!$N$251                                )&gt;(NE$33-NF$33),(NE$33-Sheep!$R$356-Sheep!$N$251                                )&lt;=0),"WeanAlt2","")
&amp;IFERROR(IF(AND((NE$33-NE35                                                                                     )&gt;(NE$33-NF$33),(NE$33-NE35                                                                                     )&lt;=0),"Join-"    &amp;NE34,""),"")
&amp;IFERROR(IF(AND((NE$33-NE35-INDEX(Sheep!$V$361:$V$368,NE34,1))&gt;(NE$33-NF$33),(NE$33-NE35-INDEX(Sheep!$V$361:$V$368,NE34,1))&lt;=0),"Scan-"  &amp;NE34,""),"")
&amp;IFERROR(IF(AND((NE$33-NE35-150                                                                            )&gt;(NE$33-NF$33),(NE$33-NE35-150                                                                             )&lt;=0),"Birth-" &amp;NE34,""),"")
&amp;IFERROR(IF(AND((NE$33-NE35-150-Sheep!$R$354                                           )&gt;(NE$33-NF$33),(NE$33-NE35-150-Sheep!$R$354                                            )&lt;=0),"Wean-"&amp;NE34,""),"")
&amp;IFERROR(IF(AND((NE$33-NE35-150-Sheep!$R$355                                           )&gt;(NE$33-NF$33),(NE$33-NE35-150-Sheep!$R$355                                            )&lt;=0),"Alt1-"   &amp;NE34,""),"")
&amp;IFERROR(IF(AND((NE$33-NE35-150-Sheep!$R$356                                           )&gt;(NE$33-NF$33),(NE$33-NE35-150-Sheep!$R$356                                            )&lt;=0),"Alt2-"   &amp;NE34,""),"")</f>
        <v/>
      </c>
      <c r="NF36" s="266" t="str">
        <f xml:space="preserve">                    IF(AND((NF$33                                  -Sheep!$N$251                               )&gt;(NF$33-NG$33),(NF$33                                  -Sheep!$N$251                                )&lt;=0),"Born","")
&amp;                   IF(AND((NF$33-Sheep!$R$354-Sheep!$N$251                                )&gt;(NF$33-NG$33),(NF$33-Sheep!$R$354-Sheep!$N$251                                )&lt;=0),"WeanStd","")
&amp;                   IF(AND((NF$33-Sheep!$R$355-Sheep!$N$251                                )&gt;(NF$33-NG$33),(NF$33-Sheep!$R$355-Sheep!$N$251                                )&lt;=0),"WeanAlt1","")
&amp;                   IF(AND((NF$33-Sheep!$R$356-Sheep!$N$251                                )&gt;(NF$33-NG$33),(NF$33-Sheep!$R$356-Sheep!$N$251                                )&lt;=0),"WeanAlt2","")
&amp;IFERROR(IF(AND((NF$33-NF35                                                                                     )&gt;(NF$33-NG$33),(NF$33-NF35                                                                                     )&lt;=0),"Join-"    &amp;NF34,""),"")
&amp;IFERROR(IF(AND((NF$33-NF35-INDEX(Sheep!$V$361:$V$368,NF34,1))&gt;(NF$33-NG$33),(NF$33-NF35-INDEX(Sheep!$V$361:$V$368,NF34,1))&lt;=0),"Scan-"  &amp;NF34,""),"")
&amp;IFERROR(IF(AND((NF$33-NF35-150                                                                            )&gt;(NF$33-NG$33),(NF$33-NF35-150                                                                             )&lt;=0),"Birth-" &amp;NF34,""),"")
&amp;IFERROR(IF(AND((NF$33-NF35-150-Sheep!$R$354                                           )&gt;(NF$33-NG$33),(NF$33-NF35-150-Sheep!$R$354                                            )&lt;=0),"Wean-"&amp;NF34,""),"")
&amp;IFERROR(IF(AND((NF$33-NF35-150-Sheep!$R$355                                           )&gt;(NF$33-NG$33),(NF$33-NF35-150-Sheep!$R$355                                            )&lt;=0),"Alt1-"   &amp;NF34,""),"")
&amp;IFERROR(IF(AND((NF$33-NF35-150-Sheep!$R$356                                           )&gt;(NF$33-NG$33),(NF$33-NF35-150-Sheep!$R$356                                            )&lt;=0),"Alt2-"   &amp;NF34,""),"")</f>
        <v/>
      </c>
      <c r="NG36" s="266" t="str">
        <f xml:space="preserve">                    IF(AND((NG$33                                  -Sheep!$N$251                               )&gt;(NG$33-NH$33),(NG$33                                  -Sheep!$N$251                                )&lt;=0),"Born","")
&amp;                   IF(AND((NG$33-Sheep!$R$354-Sheep!$N$251                                )&gt;(NG$33-NH$33),(NG$33-Sheep!$R$354-Sheep!$N$251                                )&lt;=0),"WeanStd","")
&amp;                   IF(AND((NG$33-Sheep!$R$355-Sheep!$N$251                                )&gt;(NG$33-NH$33),(NG$33-Sheep!$R$355-Sheep!$N$251                                )&lt;=0),"WeanAlt1","")
&amp;                   IF(AND((NG$33-Sheep!$R$356-Sheep!$N$251                                )&gt;(NG$33-NH$33),(NG$33-Sheep!$R$356-Sheep!$N$251                                )&lt;=0),"WeanAlt2","")
&amp;IFERROR(IF(AND((NG$33-NG35                                                                                     )&gt;(NG$33-NH$33),(NG$33-NG35                                                                                     )&lt;=0),"Join-"    &amp;NG34,""),"")
&amp;IFERROR(IF(AND((NG$33-NG35-INDEX(Sheep!$V$361:$V$368,NG34,1))&gt;(NG$33-NH$33),(NG$33-NG35-INDEX(Sheep!$V$361:$V$368,NG34,1))&lt;=0),"Scan-"  &amp;NG34,""),"")
&amp;IFERROR(IF(AND((NG$33-NG35-150                                                                            )&gt;(NG$33-NH$33),(NG$33-NG35-150                                                                             )&lt;=0),"Birth-" &amp;NG34,""),"")
&amp;IFERROR(IF(AND((NG$33-NG35-150-Sheep!$R$354                                           )&gt;(NG$33-NH$33),(NG$33-NG35-150-Sheep!$R$354                                            )&lt;=0),"Wean-"&amp;NG34,""),"")
&amp;IFERROR(IF(AND((NG$33-NG35-150-Sheep!$R$355                                           )&gt;(NG$33-NH$33),(NG$33-NG35-150-Sheep!$R$355                                            )&lt;=0),"Alt1-"   &amp;NG34,""),"")
&amp;IFERROR(IF(AND((NG$33-NG35-150-Sheep!$R$356                                           )&gt;(NG$33-NH$33),(NG$33-NG35-150-Sheep!$R$356                                            )&lt;=0),"Alt2-"   &amp;NG34,""),"")</f>
        <v>Join-7</v>
      </c>
      <c r="NH36" s="266" t="str">
        <f xml:space="preserve">                    IF(AND((NH$33                                  -Sheep!$N$251                               )&gt;(NH$33-NI$33),(NH$33                                  -Sheep!$N$251                                )&lt;=0),"Born","")
&amp;                   IF(AND((NH$33-Sheep!$R$354-Sheep!$N$251                                )&gt;(NH$33-NI$33),(NH$33-Sheep!$R$354-Sheep!$N$251                                )&lt;=0),"WeanStd","")
&amp;                   IF(AND((NH$33-Sheep!$R$355-Sheep!$N$251                                )&gt;(NH$33-NI$33),(NH$33-Sheep!$R$355-Sheep!$N$251                                )&lt;=0),"WeanAlt1","")
&amp;                   IF(AND((NH$33-Sheep!$R$356-Sheep!$N$251                                )&gt;(NH$33-NI$33),(NH$33-Sheep!$R$356-Sheep!$N$251                                )&lt;=0),"WeanAlt2","")
&amp;IFERROR(IF(AND((NH$33-NH35                                                                                     )&gt;(NH$33-NI$33),(NH$33-NH35                                                                                     )&lt;=0),"Join-"    &amp;NH34,""),"")
&amp;IFERROR(IF(AND((NH$33-NH35-INDEX(Sheep!$V$361:$V$368,NH34,1))&gt;(NH$33-NI$33),(NH$33-NH35-INDEX(Sheep!$V$361:$V$368,NH34,1))&lt;=0),"Scan-"  &amp;NH34,""),"")
&amp;IFERROR(IF(AND((NH$33-NH35-150                                                                            )&gt;(NH$33-NI$33),(NH$33-NH35-150                                                                             )&lt;=0),"Birth-" &amp;NH34,""),"")
&amp;IFERROR(IF(AND((NH$33-NH35-150-Sheep!$R$354                                           )&gt;(NH$33-NI$33),(NH$33-NH35-150-Sheep!$R$354                                            )&lt;=0),"Wean-"&amp;NH34,""),"")
&amp;IFERROR(IF(AND((NH$33-NH35-150-Sheep!$R$355                                           )&gt;(NH$33-NI$33),(NH$33-NH35-150-Sheep!$R$355                                            )&lt;=0),"Alt1-"   &amp;NH34,""),"")
&amp;IFERROR(IF(AND((NH$33-NH35-150-Sheep!$R$356                                           )&gt;(NH$33-NI$33),(NH$33-NH35-150-Sheep!$R$356                                            )&lt;=0),"Alt2-"   &amp;NH34,""),"")</f>
        <v/>
      </c>
      <c r="NI36" s="266" t="str">
        <f xml:space="preserve">                    IF(AND((NI$33                                  -Sheep!$N$251                               )&gt;(NI$33-NJ$33),(NI$33                                  -Sheep!$N$251                                )&lt;=0),"Born","")
&amp;                   IF(AND((NI$33-Sheep!$R$354-Sheep!$N$251                                )&gt;(NI$33-NJ$33),(NI$33-Sheep!$R$354-Sheep!$N$251                                )&lt;=0),"WeanStd","")
&amp;                   IF(AND((NI$33-Sheep!$R$355-Sheep!$N$251                                )&gt;(NI$33-NJ$33),(NI$33-Sheep!$R$355-Sheep!$N$251                                )&lt;=0),"WeanAlt1","")
&amp;                   IF(AND((NI$33-Sheep!$R$356-Sheep!$N$251                                )&gt;(NI$33-NJ$33),(NI$33-Sheep!$R$356-Sheep!$N$251                                )&lt;=0),"WeanAlt2","")
&amp;IFERROR(IF(AND((NI$33-NI35                                                                                     )&gt;(NI$33-NJ$33),(NI$33-NI35                                                                                     )&lt;=0),"Join-"    &amp;NI34,""),"")
&amp;IFERROR(IF(AND((NI$33-NI35-INDEX(Sheep!$V$361:$V$368,NI34,1))&gt;(NI$33-NJ$33),(NI$33-NI35-INDEX(Sheep!$V$361:$V$368,NI34,1))&lt;=0),"Scan-"  &amp;NI34,""),"")
&amp;IFERROR(IF(AND((NI$33-NI35-150                                                                            )&gt;(NI$33-NJ$33),(NI$33-NI35-150                                                                             )&lt;=0),"Birth-" &amp;NI34,""),"")
&amp;IFERROR(IF(AND((NI$33-NI35-150-Sheep!$R$354                                           )&gt;(NI$33-NJ$33),(NI$33-NI35-150-Sheep!$R$354                                            )&lt;=0),"Wean-"&amp;NI34,""),"")
&amp;IFERROR(IF(AND((NI$33-NI35-150-Sheep!$R$355                                           )&gt;(NI$33-NJ$33),(NI$33-NI35-150-Sheep!$R$355                                            )&lt;=0),"Alt1-"   &amp;NI34,""),"")
&amp;IFERROR(IF(AND((NI$33-NI35-150-Sheep!$R$356                                           )&gt;(NI$33-NJ$33),(NI$33-NI35-150-Sheep!$R$356                                            )&lt;=0),"Alt2-"   &amp;NI34,""),"")</f>
        <v/>
      </c>
      <c r="NJ36" s="266" t="str">
        <f xml:space="preserve">                    IF(AND((NJ$33                                  -Sheep!$N$251                               )&gt;(NJ$33-NK$33),(NJ$33                                  -Sheep!$N$251                                )&lt;=0),"Born","")
&amp;                   IF(AND((NJ$33-Sheep!$R$354-Sheep!$N$251                                )&gt;(NJ$33-NK$33),(NJ$33-Sheep!$R$354-Sheep!$N$251                                )&lt;=0),"WeanStd","")
&amp;                   IF(AND((NJ$33-Sheep!$R$355-Sheep!$N$251                                )&gt;(NJ$33-NK$33),(NJ$33-Sheep!$R$355-Sheep!$N$251                                )&lt;=0),"WeanAlt1","")
&amp;                   IF(AND((NJ$33-Sheep!$R$356-Sheep!$N$251                                )&gt;(NJ$33-NK$33),(NJ$33-Sheep!$R$356-Sheep!$N$251                                )&lt;=0),"WeanAlt2","")
&amp;IFERROR(IF(AND((NJ$33-NJ35                                                                                     )&gt;(NJ$33-NK$33),(NJ$33-NJ35                                                                                     )&lt;=0),"Join-"    &amp;NJ34,""),"")
&amp;IFERROR(IF(AND((NJ$33-NJ35-INDEX(Sheep!$V$361:$V$368,NJ34,1))&gt;(NJ$33-NK$33),(NJ$33-NJ35-INDEX(Sheep!$V$361:$V$368,NJ34,1))&lt;=0),"Scan-"  &amp;NJ34,""),"")
&amp;IFERROR(IF(AND((NJ$33-NJ35-150                                                                            )&gt;(NJ$33-NK$33),(NJ$33-NJ35-150                                                                             )&lt;=0),"Birth-" &amp;NJ34,""),"")
&amp;IFERROR(IF(AND((NJ$33-NJ35-150-Sheep!$R$354                                           )&gt;(NJ$33-NK$33),(NJ$33-NJ35-150-Sheep!$R$354                                            )&lt;=0),"Wean-"&amp;NJ34,""),"")
&amp;IFERROR(IF(AND((NJ$33-NJ35-150-Sheep!$R$355                                           )&gt;(NJ$33-NK$33),(NJ$33-NJ35-150-Sheep!$R$355                                            )&lt;=0),"Alt1-"   &amp;NJ34,""),"")
&amp;IFERROR(IF(AND((NJ$33-NJ35-150-Sheep!$R$356                                           )&gt;(NJ$33-NK$33),(NJ$33-NJ35-150-Sheep!$R$356                                            )&lt;=0),"Alt2-"   &amp;NJ34,""),"")</f>
        <v/>
      </c>
      <c r="NK36" s="266" t="str">
        <f xml:space="preserve">                    IF(AND((NK$33                                  -Sheep!$N$251                               )&gt;(NK$33-NL$33),(NK$33                                  -Sheep!$N$251                                )&lt;=0),"Born","")
&amp;                   IF(AND((NK$33-Sheep!$R$354-Sheep!$N$251                                )&gt;(NK$33-NL$33),(NK$33-Sheep!$R$354-Sheep!$N$251                                )&lt;=0),"WeanStd","")
&amp;                   IF(AND((NK$33-Sheep!$R$355-Sheep!$N$251                                )&gt;(NK$33-NL$33),(NK$33-Sheep!$R$355-Sheep!$N$251                                )&lt;=0),"WeanAlt1","")
&amp;                   IF(AND((NK$33-Sheep!$R$356-Sheep!$N$251                                )&gt;(NK$33-NL$33),(NK$33-Sheep!$R$356-Sheep!$N$251                                )&lt;=0),"WeanAlt2","")
&amp;IFERROR(IF(AND((NK$33-NK35                                                                                     )&gt;(NK$33-NL$33),(NK$33-NK35                                                                                     )&lt;=0),"Join-"    &amp;NK34,""),"")
&amp;IFERROR(IF(AND((NK$33-NK35-INDEX(Sheep!$V$361:$V$368,NK34,1))&gt;(NK$33-NL$33),(NK$33-NK35-INDEX(Sheep!$V$361:$V$368,NK34,1))&lt;=0),"Scan-"  &amp;NK34,""),"")
&amp;IFERROR(IF(AND((NK$33-NK35-150                                                                            )&gt;(NK$33-NL$33),(NK$33-NK35-150                                                                             )&lt;=0),"Birth-" &amp;NK34,""),"")
&amp;IFERROR(IF(AND((NK$33-NK35-150-Sheep!$R$354                                           )&gt;(NK$33-NL$33),(NK$33-NK35-150-Sheep!$R$354                                            )&lt;=0),"Wean-"&amp;NK34,""),"")
&amp;IFERROR(IF(AND((NK$33-NK35-150-Sheep!$R$355                                           )&gt;(NK$33-NL$33),(NK$33-NK35-150-Sheep!$R$355                                            )&lt;=0),"Alt1-"   &amp;NK34,""),"")
&amp;IFERROR(IF(AND((NK$33-NK35-150-Sheep!$R$356                                           )&gt;(NK$33-NL$33),(NK$33-NK35-150-Sheep!$R$356                                            )&lt;=0),"Alt2-"   &amp;NK34,""),"")</f>
        <v/>
      </c>
      <c r="NL36" s="266" t="str">
        <f xml:space="preserve">                    IF(AND((NL$33                                  -Sheep!$N$251                               )&gt;(NL$33-NM$33),(NL$33                                  -Sheep!$N$251                                )&lt;=0),"Born","")
&amp;                   IF(AND((NL$33-Sheep!$R$354-Sheep!$N$251                                )&gt;(NL$33-NM$33),(NL$33-Sheep!$R$354-Sheep!$N$251                                )&lt;=0),"WeanStd","")
&amp;                   IF(AND((NL$33-Sheep!$R$355-Sheep!$N$251                                )&gt;(NL$33-NM$33),(NL$33-Sheep!$R$355-Sheep!$N$251                                )&lt;=0),"WeanAlt1","")
&amp;                   IF(AND((NL$33-Sheep!$R$356-Sheep!$N$251                                )&gt;(NL$33-NM$33),(NL$33-Sheep!$R$356-Sheep!$N$251                                )&lt;=0),"WeanAlt2","")
&amp;IFERROR(IF(AND((NL$33-NL35                                                                                     )&gt;(NL$33-NM$33),(NL$33-NL35                                                                                     )&lt;=0),"Join-"    &amp;NL34,""),"")
&amp;IFERROR(IF(AND((NL$33-NL35-INDEX(Sheep!$V$361:$V$368,NL34,1))&gt;(NL$33-NM$33),(NL$33-NL35-INDEX(Sheep!$V$361:$V$368,NL34,1))&lt;=0),"Scan-"  &amp;NL34,""),"")
&amp;IFERROR(IF(AND((NL$33-NL35-150                                                                            )&gt;(NL$33-NM$33),(NL$33-NL35-150                                                                             )&lt;=0),"Birth-" &amp;NL34,""),"")
&amp;IFERROR(IF(AND((NL$33-NL35-150-Sheep!$R$354                                           )&gt;(NL$33-NM$33),(NL$33-NL35-150-Sheep!$R$354                                            )&lt;=0),"Wean-"&amp;NL34,""),"")
&amp;IFERROR(IF(AND((NL$33-NL35-150-Sheep!$R$355                                           )&gt;(NL$33-NM$33),(NL$33-NL35-150-Sheep!$R$355                                            )&lt;=0),"Alt1-"   &amp;NL34,""),"")
&amp;IFERROR(IF(AND((NL$33-NL35-150-Sheep!$R$356                                           )&gt;(NL$33-NM$33),(NL$33-NL35-150-Sheep!$R$356                                            )&lt;=0),"Alt2-"   &amp;NL34,""),"")</f>
        <v/>
      </c>
      <c r="NM36" s="266" t="str">
        <f xml:space="preserve">                    IF(AND((NM$33                                  -Sheep!$N$251                               )&gt;(NM$33-NN$33),(NM$33                                  -Sheep!$N$251                                )&lt;=0),"Born","")
&amp;                   IF(AND((NM$33-Sheep!$R$354-Sheep!$N$251                                )&gt;(NM$33-NN$33),(NM$33-Sheep!$R$354-Sheep!$N$251                                )&lt;=0),"WeanStd","")
&amp;                   IF(AND((NM$33-Sheep!$R$355-Sheep!$N$251                                )&gt;(NM$33-NN$33),(NM$33-Sheep!$R$355-Sheep!$N$251                                )&lt;=0),"WeanAlt1","")
&amp;                   IF(AND((NM$33-Sheep!$R$356-Sheep!$N$251                                )&gt;(NM$33-NN$33),(NM$33-Sheep!$R$356-Sheep!$N$251                                )&lt;=0),"WeanAlt2","")
&amp;IFERROR(IF(AND((NM$33-NM35                                                                                     )&gt;(NM$33-NN$33),(NM$33-NM35                                                                                     )&lt;=0),"Join-"    &amp;NM34,""),"")
&amp;IFERROR(IF(AND((NM$33-NM35-INDEX(Sheep!$V$361:$V$368,NM34,1))&gt;(NM$33-NN$33),(NM$33-NM35-INDEX(Sheep!$V$361:$V$368,NM34,1))&lt;=0),"Scan-"  &amp;NM34,""),"")
&amp;IFERROR(IF(AND((NM$33-NM35-150                                                                            )&gt;(NM$33-NN$33),(NM$33-NM35-150                                                                             )&lt;=0),"Birth-" &amp;NM34,""),"")
&amp;IFERROR(IF(AND((NM$33-NM35-150-Sheep!$R$354                                           )&gt;(NM$33-NN$33),(NM$33-NM35-150-Sheep!$R$354                                            )&lt;=0),"Wean-"&amp;NM34,""),"")
&amp;IFERROR(IF(AND((NM$33-NM35-150-Sheep!$R$355                                           )&gt;(NM$33-NN$33),(NM$33-NM35-150-Sheep!$R$355                                            )&lt;=0),"Alt1-"   &amp;NM34,""),"")
&amp;IFERROR(IF(AND((NM$33-NM35-150-Sheep!$R$356                                           )&gt;(NM$33-NN$33),(NM$33-NM35-150-Sheep!$R$356                                            )&lt;=0),"Alt2-"   &amp;NM34,""),"")</f>
        <v/>
      </c>
      <c r="NN36" s="266" t="str">
        <f xml:space="preserve">                    IF(AND((NN$33                                  -Sheep!$N$251                               )&gt;(NN$33-NO$33),(NN$33                                  -Sheep!$N$251                                )&lt;=0),"Born","")
&amp;                   IF(AND((NN$33-Sheep!$R$354-Sheep!$N$251                                )&gt;(NN$33-NO$33),(NN$33-Sheep!$R$354-Sheep!$N$251                                )&lt;=0),"WeanStd","")
&amp;                   IF(AND((NN$33-Sheep!$R$355-Sheep!$N$251                                )&gt;(NN$33-NO$33),(NN$33-Sheep!$R$355-Sheep!$N$251                                )&lt;=0),"WeanAlt1","")
&amp;                   IF(AND((NN$33-Sheep!$R$356-Sheep!$N$251                                )&gt;(NN$33-NO$33),(NN$33-Sheep!$R$356-Sheep!$N$251                                )&lt;=0),"WeanAlt2","")
&amp;IFERROR(IF(AND((NN$33-NN35                                                                                     )&gt;(NN$33-NO$33),(NN$33-NN35                                                                                     )&lt;=0),"Join-"    &amp;NN34,""),"")
&amp;IFERROR(IF(AND((NN$33-NN35-INDEX(Sheep!$V$361:$V$368,NN34,1))&gt;(NN$33-NO$33),(NN$33-NN35-INDEX(Sheep!$V$361:$V$368,NN34,1))&lt;=0),"Scan-"  &amp;NN34,""),"")
&amp;IFERROR(IF(AND((NN$33-NN35-150                                                                            )&gt;(NN$33-NO$33),(NN$33-NN35-150                                                                             )&lt;=0),"Birth-" &amp;NN34,""),"")
&amp;IFERROR(IF(AND((NN$33-NN35-150-Sheep!$R$354                                           )&gt;(NN$33-NO$33),(NN$33-NN35-150-Sheep!$R$354                                            )&lt;=0),"Wean-"&amp;NN34,""),"")
&amp;IFERROR(IF(AND((NN$33-NN35-150-Sheep!$R$355                                           )&gt;(NN$33-NO$33),(NN$33-NN35-150-Sheep!$R$355                                            )&lt;=0),"Alt1-"   &amp;NN34,""),"")
&amp;IFERROR(IF(AND((NN$33-NN35-150-Sheep!$R$356                                           )&gt;(NN$33-NO$33),(NN$33-NN35-150-Sheep!$R$356                                            )&lt;=0),"Alt2-"   &amp;NN34,""),"")</f>
        <v/>
      </c>
      <c r="NO36" s="266" t="str">
        <f xml:space="preserve">                    IF(AND((NO$33                                  -Sheep!$N$251                               )&gt;(NO$33-NP$33),(NO$33                                  -Sheep!$N$251                                )&lt;=0),"Born","")
&amp;                   IF(AND((NO$33-Sheep!$R$354-Sheep!$N$251                                )&gt;(NO$33-NP$33),(NO$33-Sheep!$R$354-Sheep!$N$251                                )&lt;=0),"WeanStd","")
&amp;                   IF(AND((NO$33-Sheep!$R$355-Sheep!$N$251                                )&gt;(NO$33-NP$33),(NO$33-Sheep!$R$355-Sheep!$N$251                                )&lt;=0),"WeanAlt1","")
&amp;                   IF(AND((NO$33-Sheep!$R$356-Sheep!$N$251                                )&gt;(NO$33-NP$33),(NO$33-Sheep!$R$356-Sheep!$N$251                                )&lt;=0),"WeanAlt2","")
&amp;IFERROR(IF(AND((NO$33-NO35                                                                                     )&gt;(NO$33-NP$33),(NO$33-NO35                                                                                     )&lt;=0),"Join-"    &amp;NO34,""),"")
&amp;IFERROR(IF(AND((NO$33-NO35-INDEX(Sheep!$V$361:$V$368,NO34,1))&gt;(NO$33-NP$33),(NO$33-NO35-INDEX(Sheep!$V$361:$V$368,NO34,1))&lt;=0),"Scan-"  &amp;NO34,""),"")
&amp;IFERROR(IF(AND((NO$33-NO35-150                                                                            )&gt;(NO$33-NP$33),(NO$33-NO35-150                                                                             )&lt;=0),"Birth-" &amp;NO34,""),"")
&amp;IFERROR(IF(AND((NO$33-NO35-150-Sheep!$R$354                                           )&gt;(NO$33-NP$33),(NO$33-NO35-150-Sheep!$R$354                                            )&lt;=0),"Wean-"&amp;NO34,""),"")
&amp;IFERROR(IF(AND((NO$33-NO35-150-Sheep!$R$355                                           )&gt;(NO$33-NP$33),(NO$33-NO35-150-Sheep!$R$355                                            )&lt;=0),"Alt1-"   &amp;NO34,""),"")
&amp;IFERROR(IF(AND((NO$33-NO35-150-Sheep!$R$356                                           )&gt;(NO$33-NP$33),(NO$33-NO35-150-Sheep!$R$356                                            )&lt;=0),"Alt2-"   &amp;NO34,""),"")</f>
        <v/>
      </c>
      <c r="NP36" s="266" t="str">
        <f xml:space="preserve">                    IF(AND((NP$33                                  -Sheep!$N$251                               )&gt;(NP$33-NQ$33),(NP$33                                  -Sheep!$N$251                                )&lt;=0),"Born","")
&amp;                   IF(AND((NP$33-Sheep!$R$354-Sheep!$N$251                                )&gt;(NP$33-NQ$33),(NP$33-Sheep!$R$354-Sheep!$N$251                                )&lt;=0),"WeanStd","")
&amp;                   IF(AND((NP$33-Sheep!$R$355-Sheep!$N$251                                )&gt;(NP$33-NQ$33),(NP$33-Sheep!$R$355-Sheep!$N$251                                )&lt;=0),"WeanAlt1","")
&amp;                   IF(AND((NP$33-Sheep!$R$356-Sheep!$N$251                                )&gt;(NP$33-NQ$33),(NP$33-Sheep!$R$356-Sheep!$N$251                                )&lt;=0),"WeanAlt2","")
&amp;IFERROR(IF(AND((NP$33-NP35                                                                                     )&gt;(NP$33-NQ$33),(NP$33-NP35                                                                                     )&lt;=0),"Join-"    &amp;NP34,""),"")
&amp;IFERROR(IF(AND((NP$33-NP35-INDEX(Sheep!$V$361:$V$368,NP34,1))&gt;(NP$33-NQ$33),(NP$33-NP35-INDEX(Sheep!$V$361:$V$368,NP34,1))&lt;=0),"Scan-"  &amp;NP34,""),"")
&amp;IFERROR(IF(AND((NP$33-NP35-150                                                                            )&gt;(NP$33-NQ$33),(NP$33-NP35-150                                                                             )&lt;=0),"Birth-" &amp;NP34,""),"")
&amp;IFERROR(IF(AND((NP$33-NP35-150-Sheep!$R$354                                           )&gt;(NP$33-NQ$33),(NP$33-NP35-150-Sheep!$R$354                                            )&lt;=0),"Wean-"&amp;NP34,""),"")
&amp;IFERROR(IF(AND((NP$33-NP35-150-Sheep!$R$355                                           )&gt;(NP$33-NQ$33),(NP$33-NP35-150-Sheep!$R$355                                            )&lt;=0),"Alt1-"   &amp;NP34,""),"")
&amp;IFERROR(IF(AND((NP$33-NP35-150-Sheep!$R$356                                           )&gt;(NP$33-NQ$33),(NP$33-NP35-150-Sheep!$R$356                                            )&lt;=0),"Alt2-"   &amp;NP34,""),"")</f>
        <v/>
      </c>
      <c r="NQ36" s="266" t="str">
        <f xml:space="preserve">                    IF(AND((NQ$33                                  -Sheep!$N$251                               )&gt;(NQ$33-NR$33),(NQ$33                                  -Sheep!$N$251                                )&lt;=0),"Born","")
&amp;                   IF(AND((NQ$33-Sheep!$R$354-Sheep!$N$251                                )&gt;(NQ$33-NR$33),(NQ$33-Sheep!$R$354-Sheep!$N$251                                )&lt;=0),"WeanStd","")
&amp;                   IF(AND((NQ$33-Sheep!$R$355-Sheep!$N$251                                )&gt;(NQ$33-NR$33),(NQ$33-Sheep!$R$355-Sheep!$N$251                                )&lt;=0),"WeanAlt1","")
&amp;                   IF(AND((NQ$33-Sheep!$R$356-Sheep!$N$251                                )&gt;(NQ$33-NR$33),(NQ$33-Sheep!$R$356-Sheep!$N$251                                )&lt;=0),"WeanAlt2","")
&amp;IFERROR(IF(AND((NQ$33-NQ35                                                                                     )&gt;(NQ$33-NR$33),(NQ$33-NQ35                                                                                     )&lt;=0),"Join-"    &amp;NQ34,""),"")
&amp;IFERROR(IF(AND((NQ$33-NQ35-INDEX(Sheep!$V$361:$V$368,NQ34,1))&gt;(NQ$33-NR$33),(NQ$33-NQ35-INDEX(Sheep!$V$361:$V$368,NQ34,1))&lt;=0),"Scan-"  &amp;NQ34,""),"")
&amp;IFERROR(IF(AND((NQ$33-NQ35-150                                                                            )&gt;(NQ$33-NR$33),(NQ$33-NQ35-150                                                                             )&lt;=0),"Birth-" &amp;NQ34,""),"")
&amp;IFERROR(IF(AND((NQ$33-NQ35-150-Sheep!$R$354                                           )&gt;(NQ$33-NR$33),(NQ$33-NQ35-150-Sheep!$R$354                                            )&lt;=0),"Wean-"&amp;NQ34,""),"")
&amp;IFERROR(IF(AND((NQ$33-NQ35-150-Sheep!$R$355                                           )&gt;(NQ$33-NR$33),(NQ$33-NQ35-150-Sheep!$R$355                                            )&lt;=0),"Alt1-"   &amp;NQ34,""),"")
&amp;IFERROR(IF(AND((NQ$33-NQ35-150-Sheep!$R$356                                           )&gt;(NQ$33-NR$33),(NQ$33-NQ35-150-Sheep!$R$356                                            )&lt;=0),"Alt2-"   &amp;NQ34,""),"")</f>
        <v>Scan-7</v>
      </c>
      <c r="NR36" s="266" t="str">
        <f xml:space="preserve">                    IF(AND((NR$33                                  -Sheep!$N$251                               )&gt;(NR$33-NS$33),(NR$33                                  -Sheep!$N$251                                )&lt;=0),"Born","")
&amp;                   IF(AND((NR$33-Sheep!$R$354-Sheep!$N$251                                )&gt;(NR$33-NS$33),(NR$33-Sheep!$R$354-Sheep!$N$251                                )&lt;=0),"WeanStd","")
&amp;                   IF(AND((NR$33-Sheep!$R$355-Sheep!$N$251                                )&gt;(NR$33-NS$33),(NR$33-Sheep!$R$355-Sheep!$N$251                                )&lt;=0),"WeanAlt1","")
&amp;                   IF(AND((NR$33-Sheep!$R$356-Sheep!$N$251                                )&gt;(NR$33-NS$33),(NR$33-Sheep!$R$356-Sheep!$N$251                                )&lt;=0),"WeanAlt2","")
&amp;IFERROR(IF(AND((NR$33-NR35                                                                                     )&gt;(NR$33-NS$33),(NR$33-NR35                                                                                     )&lt;=0),"Join-"    &amp;NR34,""),"")
&amp;IFERROR(IF(AND((NR$33-NR35-INDEX(Sheep!$V$361:$V$368,NR34,1))&gt;(NR$33-NS$33),(NR$33-NR35-INDEX(Sheep!$V$361:$V$368,NR34,1))&lt;=0),"Scan-"  &amp;NR34,""),"")
&amp;IFERROR(IF(AND((NR$33-NR35-150                                                                            )&gt;(NR$33-NS$33),(NR$33-NR35-150                                                                             )&lt;=0),"Birth-" &amp;NR34,""),"")
&amp;IFERROR(IF(AND((NR$33-NR35-150-Sheep!$R$354                                           )&gt;(NR$33-NS$33),(NR$33-NR35-150-Sheep!$R$354                                            )&lt;=0),"Wean-"&amp;NR34,""),"")
&amp;IFERROR(IF(AND((NR$33-NR35-150-Sheep!$R$355                                           )&gt;(NR$33-NS$33),(NR$33-NR35-150-Sheep!$R$355                                            )&lt;=0),"Alt1-"   &amp;NR34,""),"")
&amp;IFERROR(IF(AND((NR$33-NR35-150-Sheep!$R$356                                           )&gt;(NR$33-NS$33),(NR$33-NR35-150-Sheep!$R$356                                            )&lt;=0),"Alt2-"   &amp;NR34,""),"")</f>
        <v/>
      </c>
      <c r="NS36" s="266" t="str">
        <f xml:space="preserve">                    IF(AND((NS$33                                  -Sheep!$N$251                               )&gt;(NS$33-NT$33),(NS$33                                  -Sheep!$N$251                                )&lt;=0),"Born","")
&amp;                   IF(AND((NS$33-Sheep!$R$354-Sheep!$N$251                                )&gt;(NS$33-NT$33),(NS$33-Sheep!$R$354-Sheep!$N$251                                )&lt;=0),"WeanStd","")
&amp;                   IF(AND((NS$33-Sheep!$R$355-Sheep!$N$251                                )&gt;(NS$33-NT$33),(NS$33-Sheep!$R$355-Sheep!$N$251                                )&lt;=0),"WeanAlt1","")
&amp;                   IF(AND((NS$33-Sheep!$R$356-Sheep!$N$251                                )&gt;(NS$33-NT$33),(NS$33-Sheep!$R$356-Sheep!$N$251                                )&lt;=0),"WeanAlt2","")
&amp;IFERROR(IF(AND((NS$33-NS35                                                                                     )&gt;(NS$33-NT$33),(NS$33-NS35                                                                                     )&lt;=0),"Join-"    &amp;NS34,""),"")
&amp;IFERROR(IF(AND((NS$33-NS35-INDEX(Sheep!$V$361:$V$368,NS34,1))&gt;(NS$33-NT$33),(NS$33-NS35-INDEX(Sheep!$V$361:$V$368,NS34,1))&lt;=0),"Scan-"  &amp;NS34,""),"")
&amp;IFERROR(IF(AND((NS$33-NS35-150                                                                            )&gt;(NS$33-NT$33),(NS$33-NS35-150                                                                             )&lt;=0),"Birth-" &amp;NS34,""),"")
&amp;IFERROR(IF(AND((NS$33-NS35-150-Sheep!$R$354                                           )&gt;(NS$33-NT$33),(NS$33-NS35-150-Sheep!$R$354                                            )&lt;=0),"Wean-"&amp;NS34,""),"")
&amp;IFERROR(IF(AND((NS$33-NS35-150-Sheep!$R$355                                           )&gt;(NS$33-NT$33),(NS$33-NS35-150-Sheep!$R$355                                            )&lt;=0),"Alt1-"   &amp;NS34,""),"")
&amp;IFERROR(IF(AND((NS$33-NS35-150-Sheep!$R$356                                           )&gt;(NS$33-NT$33),(NS$33-NS35-150-Sheep!$R$356                                            )&lt;=0),"Alt2-"   &amp;NS34,""),"")</f>
        <v/>
      </c>
      <c r="NT36" s="266" t="str">
        <f xml:space="preserve">                    IF(AND((NT$33                                  -Sheep!$N$251                               )&gt;(NT$33-NU$33),(NT$33                                  -Sheep!$N$251                                )&lt;=0),"Born","")
&amp;                   IF(AND((NT$33-Sheep!$R$354-Sheep!$N$251                                )&gt;(NT$33-NU$33),(NT$33-Sheep!$R$354-Sheep!$N$251                                )&lt;=0),"WeanStd","")
&amp;                   IF(AND((NT$33-Sheep!$R$355-Sheep!$N$251                                )&gt;(NT$33-NU$33),(NT$33-Sheep!$R$355-Sheep!$N$251                                )&lt;=0),"WeanAlt1","")
&amp;                   IF(AND((NT$33-Sheep!$R$356-Sheep!$N$251                                )&gt;(NT$33-NU$33),(NT$33-Sheep!$R$356-Sheep!$N$251                                )&lt;=0),"WeanAlt2","")
&amp;IFERROR(IF(AND((NT$33-NT35                                                                                     )&gt;(NT$33-NU$33),(NT$33-NT35                                                                                     )&lt;=0),"Join-"    &amp;NT34,""),"")
&amp;IFERROR(IF(AND((NT$33-NT35-INDEX(Sheep!$V$361:$V$368,NT34,1))&gt;(NT$33-NU$33),(NT$33-NT35-INDEX(Sheep!$V$361:$V$368,NT34,1))&lt;=0),"Scan-"  &amp;NT34,""),"")
&amp;IFERROR(IF(AND((NT$33-NT35-150                                                                            )&gt;(NT$33-NU$33),(NT$33-NT35-150                                                                             )&lt;=0),"Birth-" &amp;NT34,""),"")
&amp;IFERROR(IF(AND((NT$33-NT35-150-Sheep!$R$354                                           )&gt;(NT$33-NU$33),(NT$33-NT35-150-Sheep!$R$354                                            )&lt;=0),"Wean-"&amp;NT34,""),"")
&amp;IFERROR(IF(AND((NT$33-NT35-150-Sheep!$R$355                                           )&gt;(NT$33-NU$33),(NT$33-NT35-150-Sheep!$R$355                                            )&lt;=0),"Alt1-"   &amp;NT34,""),"")
&amp;IFERROR(IF(AND((NT$33-NT35-150-Sheep!$R$356                                           )&gt;(NT$33-NU$33),(NT$33-NT35-150-Sheep!$R$356                                            )&lt;=0),"Alt2-"   &amp;NT34,""),"")</f>
        <v/>
      </c>
      <c r="NU36" s="266" t="str">
        <f xml:space="preserve">                    IF(AND((NU$33                                  -Sheep!$N$251                               )&gt;(NU$33-NV$33),(NU$33                                  -Sheep!$N$251                                )&lt;=0),"Born","")
&amp;                   IF(AND((NU$33-Sheep!$R$354-Sheep!$N$251                                )&gt;(NU$33-NV$33),(NU$33-Sheep!$R$354-Sheep!$N$251                                )&lt;=0),"WeanStd","")
&amp;                   IF(AND((NU$33-Sheep!$R$355-Sheep!$N$251                                )&gt;(NU$33-NV$33),(NU$33-Sheep!$R$355-Sheep!$N$251                                )&lt;=0),"WeanAlt1","")
&amp;                   IF(AND((NU$33-Sheep!$R$356-Sheep!$N$251                                )&gt;(NU$33-NV$33),(NU$33-Sheep!$R$356-Sheep!$N$251                                )&lt;=0),"WeanAlt2","")
&amp;IFERROR(IF(AND((NU$33-NU35                                                                                     )&gt;(NU$33-NV$33),(NU$33-NU35                                                                                     )&lt;=0),"Join-"    &amp;NU34,""),"")
&amp;IFERROR(IF(AND((NU$33-NU35-INDEX(Sheep!$V$361:$V$368,NU34,1))&gt;(NU$33-NV$33),(NU$33-NU35-INDEX(Sheep!$V$361:$V$368,NU34,1))&lt;=0),"Scan-"  &amp;NU34,""),"")
&amp;IFERROR(IF(AND((NU$33-NU35-150                                                                            )&gt;(NU$33-NV$33),(NU$33-NU35-150                                                                             )&lt;=0),"Birth-" &amp;NU34,""),"")
&amp;IFERROR(IF(AND((NU$33-NU35-150-Sheep!$R$354                                           )&gt;(NU$33-NV$33),(NU$33-NU35-150-Sheep!$R$354                                            )&lt;=0),"Wean-"&amp;NU34,""),"")
&amp;IFERROR(IF(AND((NU$33-NU35-150-Sheep!$R$355                                           )&gt;(NU$33-NV$33),(NU$33-NU35-150-Sheep!$R$355                                            )&lt;=0),"Alt1-"   &amp;NU34,""),"")
&amp;IFERROR(IF(AND((NU$33-NU35-150-Sheep!$R$356                                           )&gt;(NU$33-NV$33),(NU$33-NU35-150-Sheep!$R$356                                            )&lt;=0),"Alt2-"   &amp;NU34,""),"")</f>
        <v/>
      </c>
      <c r="NV36" s="266" t="str">
        <f xml:space="preserve">                    IF(AND((NV$33                                  -Sheep!$N$251                               )&gt;(NV$33-NW$33),(NV$33                                  -Sheep!$N$251                                )&lt;=0),"Born","")
&amp;                   IF(AND((NV$33-Sheep!$R$354-Sheep!$N$251                                )&gt;(NV$33-NW$33),(NV$33-Sheep!$R$354-Sheep!$N$251                                )&lt;=0),"WeanStd","")
&amp;                   IF(AND((NV$33-Sheep!$R$355-Sheep!$N$251                                )&gt;(NV$33-NW$33),(NV$33-Sheep!$R$355-Sheep!$N$251                                )&lt;=0),"WeanAlt1","")
&amp;                   IF(AND((NV$33-Sheep!$R$356-Sheep!$N$251                                )&gt;(NV$33-NW$33),(NV$33-Sheep!$R$356-Sheep!$N$251                                )&lt;=0),"WeanAlt2","")
&amp;IFERROR(IF(AND((NV$33-NV35                                                                                     )&gt;(NV$33-NW$33),(NV$33-NV35                                                                                     )&lt;=0),"Join-"    &amp;NV34,""),"")
&amp;IFERROR(IF(AND((NV$33-NV35-INDEX(Sheep!$V$361:$V$368,NV34,1))&gt;(NV$33-NW$33),(NV$33-NV35-INDEX(Sheep!$V$361:$V$368,NV34,1))&lt;=0),"Scan-"  &amp;NV34,""),"")
&amp;IFERROR(IF(AND((NV$33-NV35-150                                                                            )&gt;(NV$33-NW$33),(NV$33-NV35-150                                                                             )&lt;=0),"Birth-" &amp;NV34,""),"")
&amp;IFERROR(IF(AND((NV$33-NV35-150-Sheep!$R$354                                           )&gt;(NV$33-NW$33),(NV$33-NV35-150-Sheep!$R$354                                            )&lt;=0),"Wean-"&amp;NV34,""),"")
&amp;IFERROR(IF(AND((NV$33-NV35-150-Sheep!$R$355                                           )&gt;(NV$33-NW$33),(NV$33-NV35-150-Sheep!$R$355                                            )&lt;=0),"Alt1-"   &amp;NV34,""),"")
&amp;IFERROR(IF(AND((NV$33-NV35-150-Sheep!$R$356                                           )&gt;(NV$33-NW$33),(NV$33-NV35-150-Sheep!$R$356                                            )&lt;=0),"Alt2-"   &amp;NV34,""),"")</f>
        <v/>
      </c>
      <c r="NW36" s="266" t="str">
        <f xml:space="preserve">                    IF(AND((NW$33                                  -Sheep!$N$251                               )&gt;(NW$33-NX$33),(NW$33                                  -Sheep!$N$251                                )&lt;=0),"Born","")
&amp;                   IF(AND((NW$33-Sheep!$R$354-Sheep!$N$251                                )&gt;(NW$33-NX$33),(NW$33-Sheep!$R$354-Sheep!$N$251                                )&lt;=0),"WeanStd","")
&amp;                   IF(AND((NW$33-Sheep!$R$355-Sheep!$N$251                                )&gt;(NW$33-NX$33),(NW$33-Sheep!$R$355-Sheep!$N$251                                )&lt;=0),"WeanAlt1","")
&amp;                   IF(AND((NW$33-Sheep!$R$356-Sheep!$N$251                                )&gt;(NW$33-NX$33),(NW$33-Sheep!$R$356-Sheep!$N$251                                )&lt;=0),"WeanAlt2","")
&amp;IFERROR(IF(AND((NW$33-NW35                                                                                     )&gt;(NW$33-NX$33),(NW$33-NW35                                                                                     )&lt;=0),"Join-"    &amp;NW34,""),"")
&amp;IFERROR(IF(AND((NW$33-NW35-INDEX(Sheep!$V$361:$V$368,NW34,1))&gt;(NW$33-NX$33),(NW$33-NW35-INDEX(Sheep!$V$361:$V$368,NW34,1))&lt;=0),"Scan-"  &amp;NW34,""),"")
&amp;IFERROR(IF(AND((NW$33-NW35-150                                                                            )&gt;(NW$33-NX$33),(NW$33-NW35-150                                                                             )&lt;=0),"Birth-" &amp;NW34,""),"")
&amp;IFERROR(IF(AND((NW$33-NW35-150-Sheep!$R$354                                           )&gt;(NW$33-NX$33),(NW$33-NW35-150-Sheep!$R$354                                            )&lt;=0),"Wean-"&amp;NW34,""),"")
&amp;IFERROR(IF(AND((NW$33-NW35-150-Sheep!$R$355                                           )&gt;(NW$33-NX$33),(NW$33-NW35-150-Sheep!$R$355                                            )&lt;=0),"Alt1-"   &amp;NW34,""),"")
&amp;IFERROR(IF(AND((NW$33-NW35-150-Sheep!$R$356                                           )&gt;(NW$33-NX$33),(NW$33-NW35-150-Sheep!$R$356                                            )&lt;=0),"Alt2-"   &amp;NW34,""),"")</f>
        <v/>
      </c>
      <c r="NX36" s="266" t="str">
        <f xml:space="preserve">                    IF(AND((NX$33                                  -Sheep!$N$251                               )&gt;(NX$33-NY$33),(NX$33                                  -Sheep!$N$251                                )&lt;=0),"Born","")
&amp;                   IF(AND((NX$33-Sheep!$R$354-Sheep!$N$251                                )&gt;(NX$33-NY$33),(NX$33-Sheep!$R$354-Sheep!$N$251                                )&lt;=0),"WeanStd","")
&amp;                   IF(AND((NX$33-Sheep!$R$355-Sheep!$N$251                                )&gt;(NX$33-NY$33),(NX$33-Sheep!$R$355-Sheep!$N$251                                )&lt;=0),"WeanAlt1","")
&amp;                   IF(AND((NX$33-Sheep!$R$356-Sheep!$N$251                                )&gt;(NX$33-NY$33),(NX$33-Sheep!$R$356-Sheep!$N$251                                )&lt;=0),"WeanAlt2","")
&amp;IFERROR(IF(AND((NX$33-NX35                                                                                     )&gt;(NX$33-NY$33),(NX$33-NX35                                                                                     )&lt;=0),"Join-"    &amp;NX34,""),"")
&amp;IFERROR(IF(AND((NX$33-NX35-INDEX(Sheep!$V$361:$V$368,NX34,1))&gt;(NX$33-NY$33),(NX$33-NX35-INDEX(Sheep!$V$361:$V$368,NX34,1))&lt;=0),"Scan-"  &amp;NX34,""),"")
&amp;IFERROR(IF(AND((NX$33-NX35-150                                                                            )&gt;(NX$33-NY$33),(NX$33-NX35-150                                                                             )&lt;=0),"Birth-" &amp;NX34,""),"")
&amp;IFERROR(IF(AND((NX$33-NX35-150-Sheep!$R$354                                           )&gt;(NX$33-NY$33),(NX$33-NX35-150-Sheep!$R$354                                            )&lt;=0),"Wean-"&amp;NX34,""),"")
&amp;IFERROR(IF(AND((NX$33-NX35-150-Sheep!$R$355                                           )&gt;(NX$33-NY$33),(NX$33-NX35-150-Sheep!$R$355                                            )&lt;=0),"Alt1-"   &amp;NX34,""),"")
&amp;IFERROR(IF(AND((NX$33-NX35-150-Sheep!$R$356                                           )&gt;(NX$33-NY$33),(NX$33-NX35-150-Sheep!$R$356                                            )&lt;=0),"Alt2-"   &amp;NX34,""),"")</f>
        <v/>
      </c>
      <c r="NY36" s="266" t="str">
        <f xml:space="preserve">                    IF(AND((NY$33                                  -Sheep!$N$251                               )&gt;(NY$33-NZ$33),(NY$33                                  -Sheep!$N$251                                )&lt;=0),"Born","")
&amp;                   IF(AND((NY$33-Sheep!$R$354-Sheep!$N$251                                )&gt;(NY$33-NZ$33),(NY$33-Sheep!$R$354-Sheep!$N$251                                )&lt;=0),"WeanStd","")
&amp;                   IF(AND((NY$33-Sheep!$R$355-Sheep!$N$251                                )&gt;(NY$33-NZ$33),(NY$33-Sheep!$R$355-Sheep!$N$251                                )&lt;=0),"WeanAlt1","")
&amp;                   IF(AND((NY$33-Sheep!$R$356-Sheep!$N$251                                )&gt;(NY$33-NZ$33),(NY$33-Sheep!$R$356-Sheep!$N$251                                )&lt;=0),"WeanAlt2","")
&amp;IFERROR(IF(AND((NY$33-NY35                                                                                     )&gt;(NY$33-NZ$33),(NY$33-NY35                                                                                     )&lt;=0),"Join-"    &amp;NY34,""),"")
&amp;IFERROR(IF(AND((NY$33-NY35-INDEX(Sheep!$V$361:$V$368,NY34,1))&gt;(NY$33-NZ$33),(NY$33-NY35-INDEX(Sheep!$V$361:$V$368,NY34,1))&lt;=0),"Scan-"  &amp;NY34,""),"")
&amp;IFERROR(IF(AND((NY$33-NY35-150                                                                            )&gt;(NY$33-NZ$33),(NY$33-NY35-150                                                                             )&lt;=0),"Birth-" &amp;NY34,""),"")
&amp;IFERROR(IF(AND((NY$33-NY35-150-Sheep!$R$354                                           )&gt;(NY$33-NZ$33),(NY$33-NY35-150-Sheep!$R$354                                            )&lt;=0),"Wean-"&amp;NY34,""),"")
&amp;IFERROR(IF(AND((NY$33-NY35-150-Sheep!$R$355                                           )&gt;(NY$33-NZ$33),(NY$33-NY35-150-Sheep!$R$355                                            )&lt;=0),"Alt1-"   &amp;NY34,""),"")
&amp;IFERROR(IF(AND((NY$33-NY35-150-Sheep!$R$356                                           )&gt;(NY$33-NZ$33),(NY$33-NY35-150-Sheep!$R$356                                            )&lt;=0),"Alt2-"   &amp;NY34,""),"")</f>
        <v/>
      </c>
      <c r="NZ36" s="266" t="str">
        <f xml:space="preserve">                    IF(AND((NZ$33                                  -Sheep!$N$251                               )&gt;(NZ$33-OA$33),(NZ$33                                  -Sheep!$N$251                                )&lt;=0),"Born","")
&amp;                   IF(AND((NZ$33-Sheep!$R$354-Sheep!$N$251                                )&gt;(NZ$33-OA$33),(NZ$33-Sheep!$R$354-Sheep!$N$251                                )&lt;=0),"WeanStd","")
&amp;                   IF(AND((NZ$33-Sheep!$R$355-Sheep!$N$251                                )&gt;(NZ$33-OA$33),(NZ$33-Sheep!$R$355-Sheep!$N$251                                )&lt;=0),"WeanAlt1","")
&amp;                   IF(AND((NZ$33-Sheep!$R$356-Sheep!$N$251                                )&gt;(NZ$33-OA$33),(NZ$33-Sheep!$R$356-Sheep!$N$251                                )&lt;=0),"WeanAlt2","")
&amp;IFERROR(IF(AND((NZ$33-NZ35                                                                                     )&gt;(NZ$33-OA$33),(NZ$33-NZ35                                                                                     )&lt;=0),"Join-"    &amp;NZ34,""),"")
&amp;IFERROR(IF(AND((NZ$33-NZ35-INDEX(Sheep!$V$361:$V$368,NZ34,1))&gt;(NZ$33-OA$33),(NZ$33-NZ35-INDEX(Sheep!$V$361:$V$368,NZ34,1))&lt;=0),"Scan-"  &amp;NZ34,""),"")
&amp;IFERROR(IF(AND((NZ$33-NZ35-150                                                                            )&gt;(NZ$33-OA$33),(NZ$33-NZ35-150                                                                             )&lt;=0),"Birth-" &amp;NZ34,""),"")
&amp;IFERROR(IF(AND((NZ$33-NZ35-150-Sheep!$R$354                                           )&gt;(NZ$33-OA$33),(NZ$33-NZ35-150-Sheep!$R$354                                            )&lt;=0),"Wean-"&amp;NZ34,""),"")
&amp;IFERROR(IF(AND((NZ$33-NZ35-150-Sheep!$R$355                                           )&gt;(NZ$33-OA$33),(NZ$33-NZ35-150-Sheep!$R$355                                            )&lt;=0),"Alt1-"   &amp;NZ34,""),"")
&amp;IFERROR(IF(AND((NZ$33-NZ35-150-Sheep!$R$356                                           )&gt;(NZ$33-OA$33),(NZ$33-NZ35-150-Sheep!$R$356                                            )&lt;=0),"Alt2-"   &amp;NZ34,""),"")</f>
        <v/>
      </c>
      <c r="OA36" s="266" t="str">
        <f xml:space="preserve">                    IF(AND((OA$33                                  -Sheep!$N$251                               )&gt;(OA$33-OB$33),(OA$33                                  -Sheep!$N$251                                )&lt;=0),"Born","")
&amp;                   IF(AND((OA$33-Sheep!$R$354-Sheep!$N$251                                )&gt;(OA$33-OB$33),(OA$33-Sheep!$R$354-Sheep!$N$251                                )&lt;=0),"WeanStd","")
&amp;                   IF(AND((OA$33-Sheep!$R$355-Sheep!$N$251                                )&gt;(OA$33-OB$33),(OA$33-Sheep!$R$355-Sheep!$N$251                                )&lt;=0),"WeanAlt1","")
&amp;                   IF(AND((OA$33-Sheep!$R$356-Sheep!$N$251                                )&gt;(OA$33-OB$33),(OA$33-Sheep!$R$356-Sheep!$N$251                                )&lt;=0),"WeanAlt2","")
&amp;IFERROR(IF(AND((OA$33-OA35                                                                                     )&gt;(OA$33-OB$33),(OA$33-OA35                                                                                     )&lt;=0),"Join-"    &amp;OA34,""),"")
&amp;IFERROR(IF(AND((OA$33-OA35-INDEX(Sheep!$V$361:$V$368,OA34,1))&gt;(OA$33-OB$33),(OA$33-OA35-INDEX(Sheep!$V$361:$V$368,OA34,1))&lt;=0),"Scan-"  &amp;OA34,""),"")
&amp;IFERROR(IF(AND((OA$33-OA35-150                                                                            )&gt;(OA$33-OB$33),(OA$33-OA35-150                                                                             )&lt;=0),"Birth-" &amp;OA34,""),"")
&amp;IFERROR(IF(AND((OA$33-OA35-150-Sheep!$R$354                                           )&gt;(OA$33-OB$33),(OA$33-OA35-150-Sheep!$R$354                                            )&lt;=0),"Wean-"&amp;OA34,""),"")
&amp;IFERROR(IF(AND((OA$33-OA35-150-Sheep!$R$355                                           )&gt;(OA$33-OB$33),(OA$33-OA35-150-Sheep!$R$355                                            )&lt;=0),"Alt1-"   &amp;OA34,""),"")
&amp;IFERROR(IF(AND((OA$33-OA35-150-Sheep!$R$356                                           )&gt;(OA$33-OB$33),(OA$33-OA35-150-Sheep!$R$356                                            )&lt;=0),"Alt2-"   &amp;OA34,""),"")</f>
        <v/>
      </c>
      <c r="OB36" s="266" t="str">
        <f xml:space="preserve">                    IF(AND((OB$33                                  -Sheep!$N$251                               )&gt;(OB$33-OC$33),(OB$33                                  -Sheep!$N$251                                )&lt;=0),"Born","")
&amp;                   IF(AND((OB$33-Sheep!$R$354-Sheep!$N$251                                )&gt;(OB$33-OC$33),(OB$33-Sheep!$R$354-Sheep!$N$251                                )&lt;=0),"WeanStd","")
&amp;                   IF(AND((OB$33-Sheep!$R$355-Sheep!$N$251                                )&gt;(OB$33-OC$33),(OB$33-Sheep!$R$355-Sheep!$N$251                                )&lt;=0),"WeanAlt1","")
&amp;                   IF(AND((OB$33-Sheep!$R$356-Sheep!$N$251                                )&gt;(OB$33-OC$33),(OB$33-Sheep!$R$356-Sheep!$N$251                                )&lt;=0),"WeanAlt2","")
&amp;IFERROR(IF(AND((OB$33-OB35                                                                                     )&gt;(OB$33-OC$33),(OB$33-OB35                                                                                     )&lt;=0),"Join-"    &amp;OB34,""),"")
&amp;IFERROR(IF(AND((OB$33-OB35-INDEX(Sheep!$V$361:$V$368,OB34,1))&gt;(OB$33-OC$33),(OB$33-OB35-INDEX(Sheep!$V$361:$V$368,OB34,1))&lt;=0),"Scan-"  &amp;OB34,""),"")
&amp;IFERROR(IF(AND((OB$33-OB35-150                                                                            )&gt;(OB$33-OC$33),(OB$33-OB35-150                                                                             )&lt;=0),"Birth-" &amp;OB34,""),"")
&amp;IFERROR(IF(AND((OB$33-OB35-150-Sheep!$R$354                                           )&gt;(OB$33-OC$33),(OB$33-OB35-150-Sheep!$R$354                                            )&lt;=0),"Wean-"&amp;OB34,""),"")
&amp;IFERROR(IF(AND((OB$33-OB35-150-Sheep!$R$355                                           )&gt;(OB$33-OC$33),(OB$33-OB35-150-Sheep!$R$355                                            )&lt;=0),"Alt1-"   &amp;OB34,""),"")
&amp;IFERROR(IF(AND((OB$33-OB35-150-Sheep!$R$356                                           )&gt;(OB$33-OC$33),(OB$33-OB35-150-Sheep!$R$356                                            )&lt;=0),"Alt2-"   &amp;OB34,""),"")</f>
        <v/>
      </c>
      <c r="OC36" s="266" t="str">
        <f xml:space="preserve">                    IF(AND((OC$33                                  -Sheep!$N$251                               )&gt;(OC$33-OD$33),(OC$33                                  -Sheep!$N$251                                )&lt;=0),"Born","")
&amp;                   IF(AND((OC$33-Sheep!$R$354-Sheep!$N$251                                )&gt;(OC$33-OD$33),(OC$33-Sheep!$R$354-Sheep!$N$251                                )&lt;=0),"WeanStd","")
&amp;                   IF(AND((OC$33-Sheep!$R$355-Sheep!$N$251                                )&gt;(OC$33-OD$33),(OC$33-Sheep!$R$355-Sheep!$N$251                                )&lt;=0),"WeanAlt1","")
&amp;                   IF(AND((OC$33-Sheep!$R$356-Sheep!$N$251                                )&gt;(OC$33-OD$33),(OC$33-Sheep!$R$356-Sheep!$N$251                                )&lt;=0),"WeanAlt2","")
&amp;IFERROR(IF(AND((OC$33-OC35                                                                                     )&gt;(OC$33-OD$33),(OC$33-OC35                                                                                     )&lt;=0),"Join-"    &amp;OC34,""),"")
&amp;IFERROR(IF(AND((OC$33-OC35-INDEX(Sheep!$V$361:$V$368,OC34,1))&gt;(OC$33-OD$33),(OC$33-OC35-INDEX(Sheep!$V$361:$V$368,OC34,1))&lt;=0),"Scan-"  &amp;OC34,""),"")
&amp;IFERROR(IF(AND((OC$33-OC35-150                                                                            )&gt;(OC$33-OD$33),(OC$33-OC35-150                                                                             )&lt;=0),"Birth-" &amp;OC34,""),"")
&amp;IFERROR(IF(AND((OC$33-OC35-150-Sheep!$R$354                                           )&gt;(OC$33-OD$33),(OC$33-OC35-150-Sheep!$R$354                                            )&lt;=0),"Wean-"&amp;OC34,""),"")
&amp;IFERROR(IF(AND((OC$33-OC35-150-Sheep!$R$355                                           )&gt;(OC$33-OD$33),(OC$33-OC35-150-Sheep!$R$355                                            )&lt;=0),"Alt1-"   &amp;OC34,""),"")
&amp;IFERROR(IF(AND((OC$33-OC35-150-Sheep!$R$356                                           )&gt;(OC$33-OD$33),(OC$33-OC35-150-Sheep!$R$356                                            )&lt;=0),"Alt2-"   &amp;OC34,""),"")</f>
        <v>Birth-7</v>
      </c>
      <c r="OD36" s="266" t="str">
        <f xml:space="preserve">                    IF(AND((OD$33                                  -Sheep!$N$251                               )&gt;(OD$33-OE$33),(OD$33                                  -Sheep!$N$251                                )&lt;=0),"Born","")
&amp;                   IF(AND((OD$33-Sheep!$R$354-Sheep!$N$251                                )&gt;(OD$33-OE$33),(OD$33-Sheep!$R$354-Sheep!$N$251                                )&lt;=0),"WeanStd","")
&amp;                   IF(AND((OD$33-Sheep!$R$355-Sheep!$N$251                                )&gt;(OD$33-OE$33),(OD$33-Sheep!$R$355-Sheep!$N$251                                )&lt;=0),"WeanAlt1","")
&amp;                   IF(AND((OD$33-Sheep!$R$356-Sheep!$N$251                                )&gt;(OD$33-OE$33),(OD$33-Sheep!$R$356-Sheep!$N$251                                )&lt;=0),"WeanAlt2","")
&amp;IFERROR(IF(AND((OD$33-OD35                                                                                     )&gt;(OD$33-OE$33),(OD$33-OD35                                                                                     )&lt;=0),"Join-"    &amp;OD34,""),"")
&amp;IFERROR(IF(AND((OD$33-OD35-INDEX(Sheep!$V$361:$V$368,OD34,1))&gt;(OD$33-OE$33),(OD$33-OD35-INDEX(Sheep!$V$361:$V$368,OD34,1))&lt;=0),"Scan-"  &amp;OD34,""),"")
&amp;IFERROR(IF(AND((OD$33-OD35-150                                                                            )&gt;(OD$33-OE$33),(OD$33-OD35-150                                                                             )&lt;=0),"Birth-" &amp;OD34,""),"")
&amp;IFERROR(IF(AND((OD$33-OD35-150-Sheep!$R$354                                           )&gt;(OD$33-OE$33),(OD$33-OD35-150-Sheep!$R$354                                            )&lt;=0),"Wean-"&amp;OD34,""),"")
&amp;IFERROR(IF(AND((OD$33-OD35-150-Sheep!$R$355                                           )&gt;(OD$33-OE$33),(OD$33-OD35-150-Sheep!$R$355                                            )&lt;=0),"Alt1-"   &amp;OD34,""),"")
&amp;IFERROR(IF(AND((OD$33-OD35-150-Sheep!$R$356                                           )&gt;(OD$33-OE$33),(OD$33-OD35-150-Sheep!$R$356                                            )&lt;=0),"Alt2-"   &amp;OD34,""),"")</f>
        <v/>
      </c>
      <c r="OE36" s="266" t="str">
        <f xml:space="preserve">                    IF(AND((OE$33                                  -Sheep!$N$251                               )&gt;(OE$33-OF$33),(OE$33                                  -Sheep!$N$251                                )&lt;=0),"Born","")
&amp;                   IF(AND((OE$33-Sheep!$R$354-Sheep!$N$251                                )&gt;(OE$33-OF$33),(OE$33-Sheep!$R$354-Sheep!$N$251                                )&lt;=0),"WeanStd","")
&amp;                   IF(AND((OE$33-Sheep!$R$355-Sheep!$N$251                                )&gt;(OE$33-OF$33),(OE$33-Sheep!$R$355-Sheep!$N$251                                )&lt;=0),"WeanAlt1","")
&amp;                   IF(AND((OE$33-Sheep!$R$356-Sheep!$N$251                                )&gt;(OE$33-OF$33),(OE$33-Sheep!$R$356-Sheep!$N$251                                )&lt;=0),"WeanAlt2","")
&amp;IFERROR(IF(AND((OE$33-OE35                                                                                     )&gt;(OE$33-OF$33),(OE$33-OE35                                                                                     )&lt;=0),"Join-"    &amp;OE34,""),"")
&amp;IFERROR(IF(AND((OE$33-OE35-INDEX(Sheep!$V$361:$V$368,OE34,1))&gt;(OE$33-OF$33),(OE$33-OE35-INDEX(Sheep!$V$361:$V$368,OE34,1))&lt;=0),"Scan-"  &amp;OE34,""),"")
&amp;IFERROR(IF(AND((OE$33-OE35-150                                                                            )&gt;(OE$33-OF$33),(OE$33-OE35-150                                                                             )&lt;=0),"Birth-" &amp;OE34,""),"")
&amp;IFERROR(IF(AND((OE$33-OE35-150-Sheep!$R$354                                           )&gt;(OE$33-OF$33),(OE$33-OE35-150-Sheep!$R$354                                            )&lt;=0),"Wean-"&amp;OE34,""),"")
&amp;IFERROR(IF(AND((OE$33-OE35-150-Sheep!$R$355                                           )&gt;(OE$33-OF$33),(OE$33-OE35-150-Sheep!$R$355                                            )&lt;=0),"Alt1-"   &amp;OE34,""),"")
&amp;IFERROR(IF(AND((OE$33-OE35-150-Sheep!$R$356                                           )&gt;(OE$33-OF$33),(OE$33-OE35-150-Sheep!$R$356                                            )&lt;=0),"Alt2-"   &amp;OE34,""),"")</f>
        <v/>
      </c>
      <c r="OF36" s="266" t="str">
        <f xml:space="preserve">                    IF(AND((OF$33                                  -Sheep!$N$251                               )&gt;(OF$33-OG$33),(OF$33                                  -Sheep!$N$251                                )&lt;=0),"Born","")
&amp;                   IF(AND((OF$33-Sheep!$R$354-Sheep!$N$251                                )&gt;(OF$33-OG$33),(OF$33-Sheep!$R$354-Sheep!$N$251                                )&lt;=0),"WeanStd","")
&amp;                   IF(AND((OF$33-Sheep!$R$355-Sheep!$N$251                                )&gt;(OF$33-OG$33),(OF$33-Sheep!$R$355-Sheep!$N$251                                )&lt;=0),"WeanAlt1","")
&amp;                   IF(AND((OF$33-Sheep!$R$356-Sheep!$N$251                                )&gt;(OF$33-OG$33),(OF$33-Sheep!$R$356-Sheep!$N$251                                )&lt;=0),"WeanAlt2","")
&amp;IFERROR(IF(AND((OF$33-OF35                                                                                     )&gt;(OF$33-OG$33),(OF$33-OF35                                                                                     )&lt;=0),"Join-"    &amp;OF34,""),"")
&amp;IFERROR(IF(AND((OF$33-OF35-INDEX(Sheep!$V$361:$V$368,OF34,1))&gt;(OF$33-OG$33),(OF$33-OF35-INDEX(Sheep!$V$361:$V$368,OF34,1))&lt;=0),"Scan-"  &amp;OF34,""),"")
&amp;IFERROR(IF(AND((OF$33-OF35-150                                                                            )&gt;(OF$33-OG$33),(OF$33-OF35-150                                                                             )&lt;=0),"Birth-" &amp;OF34,""),"")
&amp;IFERROR(IF(AND((OF$33-OF35-150-Sheep!$R$354                                           )&gt;(OF$33-OG$33),(OF$33-OF35-150-Sheep!$R$354                                            )&lt;=0),"Wean-"&amp;OF34,""),"")
&amp;IFERROR(IF(AND((OF$33-OF35-150-Sheep!$R$355                                           )&gt;(OF$33-OG$33),(OF$33-OF35-150-Sheep!$R$355                                            )&lt;=0),"Alt1-"   &amp;OF34,""),"")
&amp;IFERROR(IF(AND((OF$33-OF35-150-Sheep!$R$356                                           )&gt;(OF$33-OG$33),(OF$33-OF35-150-Sheep!$R$356                                            )&lt;=0),"Alt2-"   &amp;OF34,""),"")</f>
        <v/>
      </c>
      <c r="OG36" s="266" t="str">
        <f xml:space="preserve">                    IF(AND((OG$33                                  -Sheep!$N$251                               )&gt;(OG$33-OH$33),(OG$33                                  -Sheep!$N$251                                )&lt;=0),"Born","")
&amp;                   IF(AND((OG$33-Sheep!$R$354-Sheep!$N$251                                )&gt;(OG$33-OH$33),(OG$33-Sheep!$R$354-Sheep!$N$251                                )&lt;=0),"WeanStd","")
&amp;                   IF(AND((OG$33-Sheep!$R$355-Sheep!$N$251                                )&gt;(OG$33-OH$33),(OG$33-Sheep!$R$355-Sheep!$N$251                                )&lt;=0),"WeanAlt1","")
&amp;                   IF(AND((OG$33-Sheep!$R$356-Sheep!$N$251                                )&gt;(OG$33-OH$33),(OG$33-Sheep!$R$356-Sheep!$N$251                                )&lt;=0),"WeanAlt2","")
&amp;IFERROR(IF(AND((OG$33-OG35                                                                                     )&gt;(OG$33-OH$33),(OG$33-OG35                                                                                     )&lt;=0),"Join-"    &amp;OG34,""),"")
&amp;IFERROR(IF(AND((OG$33-OG35-INDEX(Sheep!$V$361:$V$368,OG34,1))&gt;(OG$33-OH$33),(OG$33-OG35-INDEX(Sheep!$V$361:$V$368,OG34,1))&lt;=0),"Scan-"  &amp;OG34,""),"")
&amp;IFERROR(IF(AND((OG$33-OG35-150                                                                            )&gt;(OG$33-OH$33),(OG$33-OG35-150                                                                             )&lt;=0),"Birth-" &amp;OG34,""),"")
&amp;IFERROR(IF(AND((OG$33-OG35-150-Sheep!$R$354                                           )&gt;(OG$33-OH$33),(OG$33-OG35-150-Sheep!$R$354                                            )&lt;=0),"Wean-"&amp;OG34,""),"")
&amp;IFERROR(IF(AND((OG$33-OG35-150-Sheep!$R$355                                           )&gt;(OG$33-OH$33),(OG$33-OG35-150-Sheep!$R$355                                            )&lt;=0),"Alt1-"   &amp;OG34,""),"")
&amp;IFERROR(IF(AND((OG$33-OG35-150-Sheep!$R$356                                           )&gt;(OG$33-OH$33),(OG$33-OG35-150-Sheep!$R$356                                            )&lt;=0),"Alt2-"   &amp;OG34,""),"")</f>
        <v/>
      </c>
      <c r="OH36" s="266" t="str">
        <f xml:space="preserve">                    IF(AND((OH$33                                  -Sheep!$N$251                               )&gt;(OH$33-OI$33),(OH$33                                  -Sheep!$N$251                                )&lt;=0),"Born","")
&amp;                   IF(AND((OH$33-Sheep!$R$354-Sheep!$N$251                                )&gt;(OH$33-OI$33),(OH$33-Sheep!$R$354-Sheep!$N$251                                )&lt;=0),"WeanStd","")
&amp;                   IF(AND((OH$33-Sheep!$R$355-Sheep!$N$251                                )&gt;(OH$33-OI$33),(OH$33-Sheep!$R$355-Sheep!$N$251                                )&lt;=0),"WeanAlt1","")
&amp;                   IF(AND((OH$33-Sheep!$R$356-Sheep!$N$251                                )&gt;(OH$33-OI$33),(OH$33-Sheep!$R$356-Sheep!$N$251                                )&lt;=0),"WeanAlt2","")
&amp;IFERROR(IF(AND((OH$33-OH35                                                                                     )&gt;(OH$33-OI$33),(OH$33-OH35                                                                                     )&lt;=0),"Join-"    &amp;OH34,""),"")
&amp;IFERROR(IF(AND((OH$33-OH35-INDEX(Sheep!$V$361:$V$368,OH34,1))&gt;(OH$33-OI$33),(OH$33-OH35-INDEX(Sheep!$V$361:$V$368,OH34,1))&lt;=0),"Scan-"  &amp;OH34,""),"")
&amp;IFERROR(IF(AND((OH$33-OH35-150                                                                            )&gt;(OH$33-OI$33),(OH$33-OH35-150                                                                             )&lt;=0),"Birth-" &amp;OH34,""),"")
&amp;IFERROR(IF(AND((OH$33-OH35-150-Sheep!$R$354                                           )&gt;(OH$33-OI$33),(OH$33-OH35-150-Sheep!$R$354                                            )&lt;=0),"Wean-"&amp;OH34,""),"")
&amp;IFERROR(IF(AND((OH$33-OH35-150-Sheep!$R$355                                           )&gt;(OH$33-OI$33),(OH$33-OH35-150-Sheep!$R$355                                            )&lt;=0),"Alt1-"   &amp;OH34,""),"")
&amp;IFERROR(IF(AND((OH$33-OH35-150-Sheep!$R$356                                           )&gt;(OH$33-OI$33),(OH$33-OH35-150-Sheep!$R$356                                            )&lt;=0),"Alt2-"   &amp;OH34,""),"")</f>
        <v/>
      </c>
      <c r="OI36" s="266" t="str">
        <f xml:space="preserve">                    IF(AND((OI$33                                  -Sheep!$N$251                               )&gt;(OI$33-OJ$33),(OI$33                                  -Sheep!$N$251                                )&lt;=0),"Born","")
&amp;                   IF(AND((OI$33-Sheep!$R$354-Sheep!$N$251                                )&gt;(OI$33-OJ$33),(OI$33-Sheep!$R$354-Sheep!$N$251                                )&lt;=0),"WeanStd","")
&amp;                   IF(AND((OI$33-Sheep!$R$355-Sheep!$N$251                                )&gt;(OI$33-OJ$33),(OI$33-Sheep!$R$355-Sheep!$N$251                                )&lt;=0),"WeanAlt1","")
&amp;                   IF(AND((OI$33-Sheep!$R$356-Sheep!$N$251                                )&gt;(OI$33-OJ$33),(OI$33-Sheep!$R$356-Sheep!$N$251                                )&lt;=0),"WeanAlt2","")
&amp;IFERROR(IF(AND((OI$33-OI35                                                                                     )&gt;(OI$33-OJ$33),(OI$33-OI35                                                                                     )&lt;=0),"Join-"    &amp;OI34,""),"")
&amp;IFERROR(IF(AND((OI$33-OI35-INDEX(Sheep!$V$361:$V$368,OI34,1))&gt;(OI$33-OJ$33),(OI$33-OI35-INDEX(Sheep!$V$361:$V$368,OI34,1))&lt;=0),"Scan-"  &amp;OI34,""),"")
&amp;IFERROR(IF(AND((OI$33-OI35-150                                                                            )&gt;(OI$33-OJ$33),(OI$33-OI35-150                                                                             )&lt;=0),"Birth-" &amp;OI34,""),"")
&amp;IFERROR(IF(AND((OI$33-OI35-150-Sheep!$R$354                                           )&gt;(OI$33-OJ$33),(OI$33-OI35-150-Sheep!$R$354                                            )&lt;=0),"Wean-"&amp;OI34,""),"")
&amp;IFERROR(IF(AND((OI$33-OI35-150-Sheep!$R$355                                           )&gt;(OI$33-OJ$33),(OI$33-OI35-150-Sheep!$R$355                                            )&lt;=0),"Alt1-"   &amp;OI34,""),"")
&amp;IFERROR(IF(AND((OI$33-OI35-150-Sheep!$R$356                                           )&gt;(OI$33-OJ$33),(OI$33-OI35-150-Sheep!$R$356                                            )&lt;=0),"Alt2-"   &amp;OI34,""),"")</f>
        <v/>
      </c>
      <c r="OJ36" s="266" t="str">
        <f xml:space="preserve">                    IF(AND((OJ$33                                  -Sheep!$N$251                               )&gt;(OJ$33-OK$33),(OJ$33                                  -Sheep!$N$251                                )&lt;=0),"Born","")
&amp;                   IF(AND((OJ$33-Sheep!$R$354-Sheep!$N$251                                )&gt;(OJ$33-OK$33),(OJ$33-Sheep!$R$354-Sheep!$N$251                                )&lt;=0),"WeanStd","")
&amp;                   IF(AND((OJ$33-Sheep!$R$355-Sheep!$N$251                                )&gt;(OJ$33-OK$33),(OJ$33-Sheep!$R$355-Sheep!$N$251                                )&lt;=0),"WeanAlt1","")
&amp;                   IF(AND((OJ$33-Sheep!$R$356-Sheep!$N$251                                )&gt;(OJ$33-OK$33),(OJ$33-Sheep!$R$356-Sheep!$N$251                                )&lt;=0),"WeanAlt2","")
&amp;IFERROR(IF(AND((OJ$33-OJ35                                                                                     )&gt;(OJ$33-OK$33),(OJ$33-OJ35                                                                                     )&lt;=0),"Join-"    &amp;OJ34,""),"")
&amp;IFERROR(IF(AND((OJ$33-OJ35-INDEX(Sheep!$V$361:$V$368,OJ34,1))&gt;(OJ$33-OK$33),(OJ$33-OJ35-INDEX(Sheep!$V$361:$V$368,OJ34,1))&lt;=0),"Scan-"  &amp;OJ34,""),"")
&amp;IFERROR(IF(AND((OJ$33-OJ35-150                                                                            )&gt;(OJ$33-OK$33),(OJ$33-OJ35-150                                                                             )&lt;=0),"Birth-" &amp;OJ34,""),"")
&amp;IFERROR(IF(AND((OJ$33-OJ35-150-Sheep!$R$354                                           )&gt;(OJ$33-OK$33),(OJ$33-OJ35-150-Sheep!$R$354                                            )&lt;=0),"Wean-"&amp;OJ34,""),"")
&amp;IFERROR(IF(AND((OJ$33-OJ35-150-Sheep!$R$355                                           )&gt;(OJ$33-OK$33),(OJ$33-OJ35-150-Sheep!$R$355                                            )&lt;=0),"Alt1-"   &amp;OJ34,""),"")
&amp;IFERROR(IF(AND((OJ$33-OJ35-150-Sheep!$R$356                                           )&gt;(OJ$33-OK$33),(OJ$33-OJ35-150-Sheep!$R$356                                            )&lt;=0),"Alt2-"   &amp;OJ34,""),"")</f>
        <v/>
      </c>
      <c r="OK36" s="266" t="str">
        <f xml:space="preserve">                    IF(AND((OK$33                                  -Sheep!$N$251                               )&gt;(OK$33-OL$33),(OK$33                                  -Sheep!$N$251                                )&lt;=0),"Born","")
&amp;                   IF(AND((OK$33-Sheep!$R$354-Sheep!$N$251                                )&gt;(OK$33-OL$33),(OK$33-Sheep!$R$354-Sheep!$N$251                                )&lt;=0),"WeanStd","")
&amp;                   IF(AND((OK$33-Sheep!$R$355-Sheep!$N$251                                )&gt;(OK$33-OL$33),(OK$33-Sheep!$R$355-Sheep!$N$251                                )&lt;=0),"WeanAlt1","")
&amp;                   IF(AND((OK$33-Sheep!$R$356-Sheep!$N$251                                )&gt;(OK$33-OL$33),(OK$33-Sheep!$R$356-Sheep!$N$251                                )&lt;=0),"WeanAlt2","")
&amp;IFERROR(IF(AND((OK$33-OK35                                                                                     )&gt;(OK$33-OL$33),(OK$33-OK35                                                                                     )&lt;=0),"Join-"    &amp;OK34,""),"")
&amp;IFERROR(IF(AND((OK$33-OK35-INDEX(Sheep!$V$361:$V$368,OK34,1))&gt;(OK$33-OL$33),(OK$33-OK35-INDEX(Sheep!$V$361:$V$368,OK34,1))&lt;=0),"Scan-"  &amp;OK34,""),"")
&amp;IFERROR(IF(AND((OK$33-OK35-150                                                                            )&gt;(OK$33-OL$33),(OK$33-OK35-150                                                                             )&lt;=0),"Birth-" &amp;OK34,""),"")
&amp;IFERROR(IF(AND((OK$33-OK35-150-Sheep!$R$354                                           )&gt;(OK$33-OL$33),(OK$33-OK35-150-Sheep!$R$354                                            )&lt;=0),"Wean-"&amp;OK34,""),"")
&amp;IFERROR(IF(AND((OK$33-OK35-150-Sheep!$R$355                                           )&gt;(OK$33-OL$33),(OK$33-OK35-150-Sheep!$R$355                                            )&lt;=0),"Alt1-"   &amp;OK34,""),"")
&amp;IFERROR(IF(AND((OK$33-OK35-150-Sheep!$R$356                                           )&gt;(OK$33-OL$33),(OK$33-OK35-150-Sheep!$R$356                                            )&lt;=0),"Alt2-"   &amp;OK34,""),"")</f>
        <v/>
      </c>
      <c r="OL36" s="266" t="str">
        <f xml:space="preserve">                    IF(AND((OL$33                                  -Sheep!$N$251                               )&gt;(OL$33-OM$33),(OL$33                                  -Sheep!$N$251                                )&lt;=0),"Born","")
&amp;                   IF(AND((OL$33-Sheep!$R$354-Sheep!$N$251                                )&gt;(OL$33-OM$33),(OL$33-Sheep!$R$354-Sheep!$N$251                                )&lt;=0),"WeanStd","")
&amp;                   IF(AND((OL$33-Sheep!$R$355-Sheep!$N$251                                )&gt;(OL$33-OM$33),(OL$33-Sheep!$R$355-Sheep!$N$251                                )&lt;=0),"WeanAlt1","")
&amp;                   IF(AND((OL$33-Sheep!$R$356-Sheep!$N$251                                )&gt;(OL$33-OM$33),(OL$33-Sheep!$R$356-Sheep!$N$251                                )&lt;=0),"WeanAlt2","")
&amp;IFERROR(IF(AND((OL$33-OL35                                                                                     )&gt;(OL$33-OM$33),(OL$33-OL35                                                                                     )&lt;=0),"Join-"    &amp;OL34,""),"")
&amp;IFERROR(IF(AND((OL$33-OL35-INDEX(Sheep!$V$361:$V$368,OL34,1))&gt;(OL$33-OM$33),(OL$33-OL35-INDEX(Sheep!$V$361:$V$368,OL34,1))&lt;=0),"Scan-"  &amp;OL34,""),"")
&amp;IFERROR(IF(AND((OL$33-OL35-150                                                                            )&gt;(OL$33-OM$33),(OL$33-OL35-150                                                                             )&lt;=0),"Birth-" &amp;OL34,""),"")
&amp;IFERROR(IF(AND((OL$33-OL35-150-Sheep!$R$354                                           )&gt;(OL$33-OM$33),(OL$33-OL35-150-Sheep!$R$354                                            )&lt;=0),"Wean-"&amp;OL34,""),"")
&amp;IFERROR(IF(AND((OL$33-OL35-150-Sheep!$R$355                                           )&gt;(OL$33-OM$33),(OL$33-OL35-150-Sheep!$R$355                                            )&lt;=0),"Alt1-"   &amp;OL34,""),"")
&amp;IFERROR(IF(AND((OL$33-OL35-150-Sheep!$R$356                                           )&gt;(OL$33-OM$33),(OL$33-OL35-150-Sheep!$R$356                                            )&lt;=0),"Alt2-"   &amp;OL34,""),"")</f>
        <v/>
      </c>
      <c r="OM36" s="266" t="str">
        <f xml:space="preserve">                    IF(AND((OM$33                                  -Sheep!$N$251                               )&gt;(OM$33-ON$33),(OM$33                                  -Sheep!$N$251                                )&lt;=0),"Born","")
&amp;                   IF(AND((OM$33-Sheep!$R$354-Sheep!$N$251                                )&gt;(OM$33-ON$33),(OM$33-Sheep!$R$354-Sheep!$N$251                                )&lt;=0),"WeanStd","")
&amp;                   IF(AND((OM$33-Sheep!$R$355-Sheep!$N$251                                )&gt;(OM$33-ON$33),(OM$33-Sheep!$R$355-Sheep!$N$251                                )&lt;=0),"WeanAlt1","")
&amp;                   IF(AND((OM$33-Sheep!$R$356-Sheep!$N$251                                )&gt;(OM$33-ON$33),(OM$33-Sheep!$R$356-Sheep!$N$251                                )&lt;=0),"WeanAlt2","")
&amp;IFERROR(IF(AND((OM$33-OM35                                                                                     )&gt;(OM$33-ON$33),(OM$33-OM35                                                                                     )&lt;=0),"Join-"    &amp;OM34,""),"")
&amp;IFERROR(IF(AND((OM$33-OM35-INDEX(Sheep!$V$361:$V$368,OM34,1))&gt;(OM$33-ON$33),(OM$33-OM35-INDEX(Sheep!$V$361:$V$368,OM34,1))&lt;=0),"Scan-"  &amp;OM34,""),"")
&amp;IFERROR(IF(AND((OM$33-OM35-150                                                                            )&gt;(OM$33-ON$33),(OM$33-OM35-150                                                                             )&lt;=0),"Birth-" &amp;OM34,""),"")
&amp;IFERROR(IF(AND((OM$33-OM35-150-Sheep!$R$354                                           )&gt;(OM$33-ON$33),(OM$33-OM35-150-Sheep!$R$354                                            )&lt;=0),"Wean-"&amp;OM34,""),"")
&amp;IFERROR(IF(AND((OM$33-OM35-150-Sheep!$R$355                                           )&gt;(OM$33-ON$33),(OM$33-OM35-150-Sheep!$R$355                                            )&lt;=0),"Alt1-"   &amp;OM34,""),"")
&amp;IFERROR(IF(AND((OM$33-OM35-150-Sheep!$R$356                                           )&gt;(OM$33-ON$33),(OM$33-OM35-150-Sheep!$R$356                                            )&lt;=0),"Alt2-"   &amp;OM34,""),"")</f>
        <v/>
      </c>
      <c r="ON36" s="266" t="str">
        <f xml:space="preserve">                    IF(AND((ON$33                                  -Sheep!$N$251                               )&gt;(ON$33-OO$33),(ON$33                                  -Sheep!$N$251                                )&lt;=0),"Born","")
&amp;                   IF(AND((ON$33-Sheep!$R$354-Sheep!$N$251                                )&gt;(ON$33-OO$33),(ON$33-Sheep!$R$354-Sheep!$N$251                                )&lt;=0),"WeanStd","")
&amp;                   IF(AND((ON$33-Sheep!$R$355-Sheep!$N$251                                )&gt;(ON$33-OO$33),(ON$33-Sheep!$R$355-Sheep!$N$251                                )&lt;=0),"WeanAlt1","")
&amp;                   IF(AND((ON$33-Sheep!$R$356-Sheep!$N$251                                )&gt;(ON$33-OO$33),(ON$33-Sheep!$R$356-Sheep!$N$251                                )&lt;=0),"WeanAlt2","")
&amp;IFERROR(IF(AND((ON$33-ON35                                                                                     )&gt;(ON$33-OO$33),(ON$33-ON35                                                                                     )&lt;=0),"Join-"    &amp;ON34,""),"")
&amp;IFERROR(IF(AND((ON$33-ON35-INDEX(Sheep!$V$361:$V$368,ON34,1))&gt;(ON$33-OO$33),(ON$33-ON35-INDEX(Sheep!$V$361:$V$368,ON34,1))&lt;=0),"Scan-"  &amp;ON34,""),"")
&amp;IFERROR(IF(AND((ON$33-ON35-150                                                                            )&gt;(ON$33-OO$33),(ON$33-ON35-150                                                                             )&lt;=0),"Birth-" &amp;ON34,""),"")
&amp;IFERROR(IF(AND((ON$33-ON35-150-Sheep!$R$354                                           )&gt;(ON$33-OO$33),(ON$33-ON35-150-Sheep!$R$354                                            )&lt;=0),"Wean-"&amp;ON34,""),"")
&amp;IFERROR(IF(AND((ON$33-ON35-150-Sheep!$R$355                                           )&gt;(ON$33-OO$33),(ON$33-ON35-150-Sheep!$R$355                                            )&lt;=0),"Alt1-"   &amp;ON34,""),"")
&amp;IFERROR(IF(AND((ON$33-ON35-150-Sheep!$R$356                                           )&gt;(ON$33-OO$33),(ON$33-ON35-150-Sheep!$R$356                                            )&lt;=0),"Alt2-"   &amp;ON34,""),"")</f>
        <v/>
      </c>
      <c r="OO36" s="266" t="str">
        <f xml:space="preserve">                    IF(AND((OO$33                                  -Sheep!$N$251                               )&gt;(OO$33-OP$33),(OO$33                                  -Sheep!$N$251                                )&lt;=0),"Born","")
&amp;                   IF(AND((OO$33-Sheep!$R$354-Sheep!$N$251                                )&gt;(OO$33-OP$33),(OO$33-Sheep!$R$354-Sheep!$N$251                                )&lt;=0),"WeanStd","")
&amp;                   IF(AND((OO$33-Sheep!$R$355-Sheep!$N$251                                )&gt;(OO$33-OP$33),(OO$33-Sheep!$R$355-Sheep!$N$251                                )&lt;=0),"WeanAlt1","")
&amp;                   IF(AND((OO$33-Sheep!$R$356-Sheep!$N$251                                )&gt;(OO$33-OP$33),(OO$33-Sheep!$R$356-Sheep!$N$251                                )&lt;=0),"WeanAlt2","")
&amp;IFERROR(IF(AND((OO$33-OO35                                                                                     )&gt;(OO$33-OP$33),(OO$33-OO35                                                                                     )&lt;=0),"Join-"    &amp;OO34,""),"")
&amp;IFERROR(IF(AND((OO$33-OO35-INDEX(Sheep!$V$361:$V$368,OO34,1))&gt;(OO$33-OP$33),(OO$33-OO35-INDEX(Sheep!$V$361:$V$368,OO34,1))&lt;=0),"Scan-"  &amp;OO34,""),"")
&amp;IFERROR(IF(AND((OO$33-OO35-150                                                                            )&gt;(OO$33-OP$33),(OO$33-OO35-150                                                                             )&lt;=0),"Birth-" &amp;OO34,""),"")
&amp;IFERROR(IF(AND((OO$33-OO35-150-Sheep!$R$354                                           )&gt;(OO$33-OP$33),(OO$33-OO35-150-Sheep!$R$354                                            )&lt;=0),"Wean-"&amp;OO34,""),"")
&amp;IFERROR(IF(AND((OO$33-OO35-150-Sheep!$R$355                                           )&gt;(OO$33-OP$33),(OO$33-OO35-150-Sheep!$R$355                                            )&lt;=0),"Alt1-"   &amp;OO34,""),"")
&amp;IFERROR(IF(AND((OO$33-OO35-150-Sheep!$R$356                                           )&gt;(OO$33-OP$33),(OO$33-OO35-150-Sheep!$R$356                                            )&lt;=0),"Alt2-"   &amp;OO34,""),"")</f>
        <v/>
      </c>
      <c r="OP36" s="266" t="str">
        <f xml:space="preserve">                    IF(AND((OP$33                                  -Sheep!$N$251                               )&gt;(OP$33-OQ$33),(OP$33                                  -Sheep!$N$251                                )&lt;=0),"Born","")
&amp;                   IF(AND((OP$33-Sheep!$R$354-Sheep!$N$251                                )&gt;(OP$33-OQ$33),(OP$33-Sheep!$R$354-Sheep!$N$251                                )&lt;=0),"WeanStd","")
&amp;                   IF(AND((OP$33-Sheep!$R$355-Sheep!$N$251                                )&gt;(OP$33-OQ$33),(OP$33-Sheep!$R$355-Sheep!$N$251                                )&lt;=0),"WeanAlt1","")
&amp;                   IF(AND((OP$33-Sheep!$R$356-Sheep!$N$251                                )&gt;(OP$33-OQ$33),(OP$33-Sheep!$R$356-Sheep!$N$251                                )&lt;=0),"WeanAlt2","")
&amp;IFERROR(IF(AND((OP$33-OP35                                                                                     )&gt;(OP$33-OQ$33),(OP$33-OP35                                                                                     )&lt;=0),"Join-"    &amp;OP34,""),"")
&amp;IFERROR(IF(AND((OP$33-OP35-INDEX(Sheep!$V$361:$V$368,OP34,1))&gt;(OP$33-OQ$33),(OP$33-OP35-INDEX(Sheep!$V$361:$V$368,OP34,1))&lt;=0),"Scan-"  &amp;OP34,""),"")
&amp;IFERROR(IF(AND((OP$33-OP35-150                                                                            )&gt;(OP$33-OQ$33),(OP$33-OP35-150                                                                             )&lt;=0),"Birth-" &amp;OP34,""),"")
&amp;IFERROR(IF(AND((OP$33-OP35-150-Sheep!$R$354                                           )&gt;(OP$33-OQ$33),(OP$33-OP35-150-Sheep!$R$354                                            )&lt;=0),"Wean-"&amp;OP34,""),"")
&amp;IFERROR(IF(AND((OP$33-OP35-150-Sheep!$R$355                                           )&gt;(OP$33-OQ$33),(OP$33-OP35-150-Sheep!$R$355                                            )&lt;=0),"Alt1-"   &amp;OP34,""),"")
&amp;IFERROR(IF(AND((OP$33-OP35-150-Sheep!$R$356                                           )&gt;(OP$33-OQ$33),(OP$33-OP35-150-Sheep!$R$356                                            )&lt;=0),"Alt2-"   &amp;OP34,""),"")</f>
        <v>Wean-7</v>
      </c>
      <c r="OQ36" s="266" t="str">
        <f xml:space="preserve">                    IF(AND((OQ$33                                  -Sheep!$N$251                               )&gt;(OQ$33-OR$33),(OQ$33                                  -Sheep!$N$251                                )&lt;=0),"Born","")
&amp;                   IF(AND((OQ$33-Sheep!$R$354-Sheep!$N$251                                )&gt;(OQ$33-OR$33),(OQ$33-Sheep!$R$354-Sheep!$N$251                                )&lt;=0),"WeanStd","")
&amp;                   IF(AND((OQ$33-Sheep!$R$355-Sheep!$N$251                                )&gt;(OQ$33-OR$33),(OQ$33-Sheep!$R$355-Sheep!$N$251                                )&lt;=0),"WeanAlt1","")
&amp;                   IF(AND((OQ$33-Sheep!$R$356-Sheep!$N$251                                )&gt;(OQ$33-OR$33),(OQ$33-Sheep!$R$356-Sheep!$N$251                                )&lt;=0),"WeanAlt2","")
&amp;IFERROR(IF(AND((OQ$33-OQ35                                                                                     )&gt;(OQ$33-OR$33),(OQ$33-OQ35                                                                                     )&lt;=0),"Join-"    &amp;OQ34,""),"")
&amp;IFERROR(IF(AND((OQ$33-OQ35-INDEX(Sheep!$V$361:$V$368,OQ34,1))&gt;(OQ$33-OR$33),(OQ$33-OQ35-INDEX(Sheep!$V$361:$V$368,OQ34,1))&lt;=0),"Scan-"  &amp;OQ34,""),"")
&amp;IFERROR(IF(AND((OQ$33-OQ35-150                                                                            )&gt;(OQ$33-OR$33),(OQ$33-OQ35-150                                                                             )&lt;=0),"Birth-" &amp;OQ34,""),"")
&amp;IFERROR(IF(AND((OQ$33-OQ35-150-Sheep!$R$354                                           )&gt;(OQ$33-OR$33),(OQ$33-OQ35-150-Sheep!$R$354                                            )&lt;=0),"Wean-"&amp;OQ34,""),"")
&amp;IFERROR(IF(AND((OQ$33-OQ35-150-Sheep!$R$355                                           )&gt;(OQ$33-OR$33),(OQ$33-OQ35-150-Sheep!$R$355                                            )&lt;=0),"Alt1-"   &amp;OQ34,""),"")
&amp;IFERROR(IF(AND((OQ$33-OQ35-150-Sheep!$R$356                                           )&gt;(OQ$33-OR$33),(OQ$33-OQ35-150-Sheep!$R$356                                            )&lt;=0),"Alt2-"   &amp;OQ34,""),"")</f>
        <v/>
      </c>
      <c r="OR36" s="266" t="str">
        <f xml:space="preserve">                    IF(AND((OR$33                                  -Sheep!$N$251                               )&gt;(OR$33-OS$33),(OR$33                                  -Sheep!$N$251                                )&lt;=0),"Born","")
&amp;                   IF(AND((OR$33-Sheep!$R$354-Sheep!$N$251                                )&gt;(OR$33-OS$33),(OR$33-Sheep!$R$354-Sheep!$N$251                                )&lt;=0),"WeanStd","")
&amp;                   IF(AND((OR$33-Sheep!$R$355-Sheep!$N$251                                )&gt;(OR$33-OS$33),(OR$33-Sheep!$R$355-Sheep!$N$251                                )&lt;=0),"WeanAlt1","")
&amp;                   IF(AND((OR$33-Sheep!$R$356-Sheep!$N$251                                )&gt;(OR$33-OS$33),(OR$33-Sheep!$R$356-Sheep!$N$251                                )&lt;=0),"WeanAlt2","")
&amp;IFERROR(IF(AND((OR$33-OR35                                                                                     )&gt;(OR$33-OS$33),(OR$33-OR35                                                                                     )&lt;=0),"Join-"    &amp;OR34,""),"")
&amp;IFERROR(IF(AND((OR$33-OR35-INDEX(Sheep!$V$361:$V$368,OR34,1))&gt;(OR$33-OS$33),(OR$33-OR35-INDEX(Sheep!$V$361:$V$368,OR34,1))&lt;=0),"Scan-"  &amp;OR34,""),"")
&amp;IFERROR(IF(AND((OR$33-OR35-150                                                                            )&gt;(OR$33-OS$33),(OR$33-OR35-150                                                                             )&lt;=0),"Birth-" &amp;OR34,""),"")
&amp;IFERROR(IF(AND((OR$33-OR35-150-Sheep!$R$354                                           )&gt;(OR$33-OS$33),(OR$33-OR35-150-Sheep!$R$354                                            )&lt;=0),"Wean-"&amp;OR34,""),"")
&amp;IFERROR(IF(AND((OR$33-OR35-150-Sheep!$R$355                                           )&gt;(OR$33-OS$33),(OR$33-OR35-150-Sheep!$R$355                                            )&lt;=0),"Alt1-"   &amp;OR34,""),"")
&amp;IFERROR(IF(AND((OR$33-OR35-150-Sheep!$R$356                                           )&gt;(OR$33-OS$33),(OR$33-OR35-150-Sheep!$R$356                                            )&lt;=0),"Alt2-"   &amp;OR34,""),"")</f>
        <v/>
      </c>
      <c r="OS36" s="266" t="str">
        <f xml:space="preserve">                    IF(AND((OS$33                                  -Sheep!$N$251                               )&gt;(OS$33-OT$33),(OS$33                                  -Sheep!$N$251                                )&lt;=0),"Born","")
&amp;                   IF(AND((OS$33-Sheep!$R$354-Sheep!$N$251                                )&gt;(OS$33-OT$33),(OS$33-Sheep!$R$354-Sheep!$N$251                                )&lt;=0),"WeanStd","")
&amp;                   IF(AND((OS$33-Sheep!$R$355-Sheep!$N$251                                )&gt;(OS$33-OT$33),(OS$33-Sheep!$R$355-Sheep!$N$251                                )&lt;=0),"WeanAlt1","")
&amp;                   IF(AND((OS$33-Sheep!$R$356-Sheep!$N$251                                )&gt;(OS$33-OT$33),(OS$33-Sheep!$R$356-Sheep!$N$251                                )&lt;=0),"WeanAlt2","")
&amp;IFERROR(IF(AND((OS$33-OS35                                                                                     )&gt;(OS$33-OT$33),(OS$33-OS35                                                                                     )&lt;=0),"Join-"    &amp;OS34,""),"")
&amp;IFERROR(IF(AND((OS$33-OS35-INDEX(Sheep!$V$361:$V$368,OS34,1))&gt;(OS$33-OT$33),(OS$33-OS35-INDEX(Sheep!$V$361:$V$368,OS34,1))&lt;=0),"Scan-"  &amp;OS34,""),"")
&amp;IFERROR(IF(AND((OS$33-OS35-150                                                                            )&gt;(OS$33-OT$33),(OS$33-OS35-150                                                                             )&lt;=0),"Birth-" &amp;OS34,""),"")
&amp;IFERROR(IF(AND((OS$33-OS35-150-Sheep!$R$354                                           )&gt;(OS$33-OT$33),(OS$33-OS35-150-Sheep!$R$354                                            )&lt;=0),"Wean-"&amp;OS34,""),"")
&amp;IFERROR(IF(AND((OS$33-OS35-150-Sheep!$R$355                                           )&gt;(OS$33-OT$33),(OS$33-OS35-150-Sheep!$R$355                                            )&lt;=0),"Alt1-"   &amp;OS34,""),"")
&amp;IFERROR(IF(AND((OS$33-OS35-150-Sheep!$R$356                                           )&gt;(OS$33-OT$33),(OS$33-OS35-150-Sheep!$R$356                                            )&lt;=0),"Alt2-"   &amp;OS34,""),"")</f>
        <v/>
      </c>
      <c r="OT36" s="266" t="str">
        <f xml:space="preserve">                    IF(AND((OT$33                                  -Sheep!$N$251                               )&gt;(OT$33-OU$33),(OT$33                                  -Sheep!$N$251                                )&lt;=0),"Born","")
&amp;                   IF(AND((OT$33-Sheep!$R$354-Sheep!$N$251                                )&gt;(OT$33-OU$33),(OT$33-Sheep!$R$354-Sheep!$N$251                                )&lt;=0),"WeanStd","")
&amp;                   IF(AND((OT$33-Sheep!$R$355-Sheep!$N$251                                )&gt;(OT$33-OU$33),(OT$33-Sheep!$R$355-Sheep!$N$251                                )&lt;=0),"WeanAlt1","")
&amp;                   IF(AND((OT$33-Sheep!$R$356-Sheep!$N$251                                )&gt;(OT$33-OU$33),(OT$33-Sheep!$R$356-Sheep!$N$251                                )&lt;=0),"WeanAlt2","")
&amp;IFERROR(IF(AND((OT$33-OT35                                                                                     )&gt;(OT$33-OU$33),(OT$33-OT35                                                                                     )&lt;=0),"Join-"    &amp;OT34,""),"")
&amp;IFERROR(IF(AND((OT$33-OT35-INDEX(Sheep!$V$361:$V$368,OT34,1))&gt;(OT$33-OU$33),(OT$33-OT35-INDEX(Sheep!$V$361:$V$368,OT34,1))&lt;=0),"Scan-"  &amp;OT34,""),"")
&amp;IFERROR(IF(AND((OT$33-OT35-150                                                                            )&gt;(OT$33-OU$33),(OT$33-OT35-150                                                                             )&lt;=0),"Birth-" &amp;OT34,""),"")
&amp;IFERROR(IF(AND((OT$33-OT35-150-Sheep!$R$354                                           )&gt;(OT$33-OU$33),(OT$33-OT35-150-Sheep!$R$354                                            )&lt;=0),"Wean-"&amp;OT34,""),"")
&amp;IFERROR(IF(AND((OT$33-OT35-150-Sheep!$R$355                                           )&gt;(OT$33-OU$33),(OT$33-OT35-150-Sheep!$R$355                                            )&lt;=0),"Alt1-"   &amp;OT34,""),"")
&amp;IFERROR(IF(AND((OT$33-OT35-150-Sheep!$R$356                                           )&gt;(OT$33-OU$33),(OT$33-OT35-150-Sheep!$R$356                                            )&lt;=0),"Alt2-"   &amp;OT34,""),"")</f>
        <v>Alt1-7</v>
      </c>
      <c r="OU36" s="266" t="str">
        <f xml:space="preserve">                    IF(AND((OU$33                                  -Sheep!$N$251                               )&gt;(OU$33-OV$33),(OU$33                                  -Sheep!$N$251                                )&lt;=0),"Born","")
&amp;                   IF(AND((OU$33-Sheep!$R$354-Sheep!$N$251                                )&gt;(OU$33-OV$33),(OU$33-Sheep!$R$354-Sheep!$N$251                                )&lt;=0),"WeanStd","")
&amp;                   IF(AND((OU$33-Sheep!$R$355-Sheep!$N$251                                )&gt;(OU$33-OV$33),(OU$33-Sheep!$R$355-Sheep!$N$251                                )&lt;=0),"WeanAlt1","")
&amp;                   IF(AND((OU$33-Sheep!$R$356-Sheep!$N$251                                )&gt;(OU$33-OV$33),(OU$33-Sheep!$R$356-Sheep!$N$251                                )&lt;=0),"WeanAlt2","")
&amp;IFERROR(IF(AND((OU$33-OU35                                                                                     )&gt;(OU$33-OV$33),(OU$33-OU35                                                                                     )&lt;=0),"Join-"    &amp;OU34,""),"")
&amp;IFERROR(IF(AND((OU$33-OU35-INDEX(Sheep!$V$361:$V$368,OU34,1))&gt;(OU$33-OV$33),(OU$33-OU35-INDEX(Sheep!$V$361:$V$368,OU34,1))&lt;=0),"Scan-"  &amp;OU34,""),"")
&amp;IFERROR(IF(AND((OU$33-OU35-150                                                                            )&gt;(OU$33-OV$33),(OU$33-OU35-150                                                                             )&lt;=0),"Birth-" &amp;OU34,""),"")
&amp;IFERROR(IF(AND((OU$33-OU35-150-Sheep!$R$354                                           )&gt;(OU$33-OV$33),(OU$33-OU35-150-Sheep!$R$354                                            )&lt;=0),"Wean-"&amp;OU34,""),"")
&amp;IFERROR(IF(AND((OU$33-OU35-150-Sheep!$R$355                                           )&gt;(OU$33-OV$33),(OU$33-OU35-150-Sheep!$R$355                                            )&lt;=0),"Alt1-"   &amp;OU34,""),"")
&amp;IFERROR(IF(AND((OU$33-OU35-150-Sheep!$R$356                                           )&gt;(OU$33-OV$33),(OU$33-OU35-150-Sheep!$R$356                                            )&lt;=0),"Alt2-"   &amp;OU34,""),"")</f>
        <v/>
      </c>
      <c r="OV36" s="266" t="str">
        <f xml:space="preserve">                    IF(AND((OV$33                                  -Sheep!$N$251                               )&gt;(OV$33-OW$33),(OV$33                                  -Sheep!$N$251                                )&lt;=0),"Born","")
&amp;                   IF(AND((OV$33-Sheep!$R$354-Sheep!$N$251                                )&gt;(OV$33-OW$33),(OV$33-Sheep!$R$354-Sheep!$N$251                                )&lt;=0),"WeanStd","")
&amp;                   IF(AND((OV$33-Sheep!$R$355-Sheep!$N$251                                )&gt;(OV$33-OW$33),(OV$33-Sheep!$R$355-Sheep!$N$251                                )&lt;=0),"WeanAlt1","")
&amp;                   IF(AND((OV$33-Sheep!$R$356-Sheep!$N$251                                )&gt;(OV$33-OW$33),(OV$33-Sheep!$R$356-Sheep!$N$251                                )&lt;=0),"WeanAlt2","")
&amp;IFERROR(IF(AND((OV$33-OV35                                                                                     )&gt;(OV$33-OW$33),(OV$33-OV35                                                                                     )&lt;=0),"Join-"    &amp;OV34,""),"")
&amp;IFERROR(IF(AND((OV$33-OV35-INDEX(Sheep!$V$361:$V$368,OV34,1))&gt;(OV$33-OW$33),(OV$33-OV35-INDEX(Sheep!$V$361:$V$368,OV34,1))&lt;=0),"Scan-"  &amp;OV34,""),"")
&amp;IFERROR(IF(AND((OV$33-OV35-150                                                                            )&gt;(OV$33-OW$33),(OV$33-OV35-150                                                                             )&lt;=0),"Birth-" &amp;OV34,""),"")
&amp;IFERROR(IF(AND((OV$33-OV35-150-Sheep!$R$354                                           )&gt;(OV$33-OW$33),(OV$33-OV35-150-Sheep!$R$354                                            )&lt;=0),"Wean-"&amp;OV34,""),"")
&amp;IFERROR(IF(AND((OV$33-OV35-150-Sheep!$R$355                                           )&gt;(OV$33-OW$33),(OV$33-OV35-150-Sheep!$R$355                                            )&lt;=0),"Alt1-"   &amp;OV34,""),"")
&amp;IFERROR(IF(AND((OV$33-OV35-150-Sheep!$R$356                                           )&gt;(OV$33-OW$33),(OV$33-OV35-150-Sheep!$R$356                                            )&lt;=0),"Alt2-"   &amp;OV34,""),"")</f>
        <v/>
      </c>
      <c r="OW36" s="266" t="str">
        <f xml:space="preserve">                    IF(AND((OW$33                                  -Sheep!$N$251                               )&gt;(OW$33-OX$33),(OW$33                                  -Sheep!$N$251                                )&lt;=0),"Born","")
&amp;                   IF(AND((OW$33-Sheep!$R$354-Sheep!$N$251                                )&gt;(OW$33-OX$33),(OW$33-Sheep!$R$354-Sheep!$N$251                                )&lt;=0),"WeanStd","")
&amp;                   IF(AND((OW$33-Sheep!$R$355-Sheep!$N$251                                )&gt;(OW$33-OX$33),(OW$33-Sheep!$R$355-Sheep!$N$251                                )&lt;=0),"WeanAlt1","")
&amp;                   IF(AND((OW$33-Sheep!$R$356-Sheep!$N$251                                )&gt;(OW$33-OX$33),(OW$33-Sheep!$R$356-Sheep!$N$251                                )&lt;=0),"WeanAlt2","")
&amp;IFERROR(IF(AND((OW$33-OW35                                                                                     )&gt;(OW$33-OX$33),(OW$33-OW35                                                                                     )&lt;=0),"Join-"    &amp;OW34,""),"")
&amp;IFERROR(IF(AND((OW$33-OW35-INDEX(Sheep!$V$361:$V$368,OW34,1))&gt;(OW$33-OX$33),(OW$33-OW35-INDEX(Sheep!$V$361:$V$368,OW34,1))&lt;=0),"Scan-"  &amp;OW34,""),"")
&amp;IFERROR(IF(AND((OW$33-OW35-150                                                                            )&gt;(OW$33-OX$33),(OW$33-OW35-150                                                                             )&lt;=0),"Birth-" &amp;OW34,""),"")
&amp;IFERROR(IF(AND((OW$33-OW35-150-Sheep!$R$354                                           )&gt;(OW$33-OX$33),(OW$33-OW35-150-Sheep!$R$354                                            )&lt;=0),"Wean-"&amp;OW34,""),"")
&amp;IFERROR(IF(AND((OW$33-OW35-150-Sheep!$R$355                                           )&gt;(OW$33-OX$33),(OW$33-OW35-150-Sheep!$R$355                                            )&lt;=0),"Alt1-"   &amp;OW34,""),"")
&amp;IFERROR(IF(AND((OW$33-OW35-150-Sheep!$R$356                                           )&gt;(OW$33-OX$33),(OW$33-OW35-150-Sheep!$R$356                                            )&lt;=0),"Alt2-"   &amp;OW34,""),"")</f>
        <v/>
      </c>
      <c r="OX36" s="266" t="str">
        <f xml:space="preserve">                    IF(AND((OX$33                                  -Sheep!$N$251                               )&gt;(OX$33-OY$33),(OX$33                                  -Sheep!$N$251                                )&lt;=0),"Born","")
&amp;                   IF(AND((OX$33-Sheep!$R$354-Sheep!$N$251                                )&gt;(OX$33-OY$33),(OX$33-Sheep!$R$354-Sheep!$N$251                                )&lt;=0),"WeanStd","")
&amp;                   IF(AND((OX$33-Sheep!$R$355-Sheep!$N$251                                )&gt;(OX$33-OY$33),(OX$33-Sheep!$R$355-Sheep!$N$251                                )&lt;=0),"WeanAlt1","")
&amp;                   IF(AND((OX$33-Sheep!$R$356-Sheep!$N$251                                )&gt;(OX$33-OY$33),(OX$33-Sheep!$R$356-Sheep!$N$251                                )&lt;=0),"WeanAlt2","")
&amp;IFERROR(IF(AND((OX$33-OX35                                                                                     )&gt;(OX$33-OY$33),(OX$33-OX35                                                                                     )&lt;=0),"Join-"    &amp;OX34,""),"")
&amp;IFERROR(IF(AND((OX$33-OX35-INDEX(Sheep!$V$361:$V$368,OX34,1))&gt;(OX$33-OY$33),(OX$33-OX35-INDEX(Sheep!$V$361:$V$368,OX34,1))&lt;=0),"Scan-"  &amp;OX34,""),"")
&amp;IFERROR(IF(AND((OX$33-OX35-150                                                                            )&gt;(OX$33-OY$33),(OX$33-OX35-150                                                                             )&lt;=0),"Birth-" &amp;OX34,""),"")
&amp;IFERROR(IF(AND((OX$33-OX35-150-Sheep!$R$354                                           )&gt;(OX$33-OY$33),(OX$33-OX35-150-Sheep!$R$354                                            )&lt;=0),"Wean-"&amp;OX34,""),"")
&amp;IFERROR(IF(AND((OX$33-OX35-150-Sheep!$R$355                                           )&gt;(OX$33-OY$33),(OX$33-OX35-150-Sheep!$R$355                                            )&lt;=0),"Alt1-"   &amp;OX34,""),"")
&amp;IFERROR(IF(AND((OX$33-OX35-150-Sheep!$R$356                                           )&gt;(OX$33-OY$33),(OX$33-OX35-150-Sheep!$R$356                                            )&lt;=0),"Alt2-"   &amp;OX34,""),"")</f>
        <v>Alt2-7</v>
      </c>
      <c r="OY36" s="266" t="str">
        <f xml:space="preserve">                    IF(AND((OY$33                                  -Sheep!$N$251                               )&gt;(OY$33-OZ$33),(OY$33                                  -Sheep!$N$251                                )&lt;=0),"Born","")
&amp;                   IF(AND((OY$33-Sheep!$R$354-Sheep!$N$251                                )&gt;(OY$33-OZ$33),(OY$33-Sheep!$R$354-Sheep!$N$251                                )&lt;=0),"WeanStd","")
&amp;                   IF(AND((OY$33-Sheep!$R$355-Sheep!$N$251                                )&gt;(OY$33-OZ$33),(OY$33-Sheep!$R$355-Sheep!$N$251                                )&lt;=0),"WeanAlt1","")
&amp;                   IF(AND((OY$33-Sheep!$R$356-Sheep!$N$251                                )&gt;(OY$33-OZ$33),(OY$33-Sheep!$R$356-Sheep!$N$251                                )&lt;=0),"WeanAlt2","")
&amp;IFERROR(IF(AND((OY$33-OY35                                                                                     )&gt;(OY$33-OZ$33),(OY$33-OY35                                                                                     )&lt;=0),"Join-"    &amp;OY34,""),"")
&amp;IFERROR(IF(AND((OY$33-OY35-INDEX(Sheep!$V$361:$V$368,OY34,1))&gt;(OY$33-OZ$33),(OY$33-OY35-INDEX(Sheep!$V$361:$V$368,OY34,1))&lt;=0),"Scan-"  &amp;OY34,""),"")
&amp;IFERROR(IF(AND((OY$33-OY35-150                                                                            )&gt;(OY$33-OZ$33),(OY$33-OY35-150                                                                             )&lt;=0),"Birth-" &amp;OY34,""),"")
&amp;IFERROR(IF(AND((OY$33-OY35-150-Sheep!$R$354                                           )&gt;(OY$33-OZ$33),(OY$33-OY35-150-Sheep!$R$354                                            )&lt;=0),"Wean-"&amp;OY34,""),"")
&amp;IFERROR(IF(AND((OY$33-OY35-150-Sheep!$R$355                                           )&gt;(OY$33-OZ$33),(OY$33-OY35-150-Sheep!$R$355                                            )&lt;=0),"Alt1-"   &amp;OY34,""),"")
&amp;IFERROR(IF(AND((OY$33-OY35-150-Sheep!$R$356                                           )&gt;(OY$33-OZ$33),(OY$33-OY35-150-Sheep!$R$356                                            )&lt;=0),"Alt2-"   &amp;OY34,""),"")</f>
        <v/>
      </c>
      <c r="OZ36" s="266" t="str">
        <f xml:space="preserve">                    IF(AND((OZ$33                                  -Sheep!$N$251                               )&gt;(OZ$33-PA$33),(OZ$33                                  -Sheep!$N$251                                )&lt;=0),"Born","")
&amp;                   IF(AND((OZ$33-Sheep!$R$354-Sheep!$N$251                                )&gt;(OZ$33-PA$33),(OZ$33-Sheep!$R$354-Sheep!$N$251                                )&lt;=0),"WeanStd","")
&amp;                   IF(AND((OZ$33-Sheep!$R$355-Sheep!$N$251                                )&gt;(OZ$33-PA$33),(OZ$33-Sheep!$R$355-Sheep!$N$251                                )&lt;=0),"WeanAlt1","")
&amp;                   IF(AND((OZ$33-Sheep!$R$356-Sheep!$N$251                                )&gt;(OZ$33-PA$33),(OZ$33-Sheep!$R$356-Sheep!$N$251                                )&lt;=0),"WeanAlt2","")
&amp;IFERROR(IF(AND((OZ$33-OZ35                                                                                     )&gt;(OZ$33-PA$33),(OZ$33-OZ35                                                                                     )&lt;=0),"Join-"    &amp;OZ34,""),"")
&amp;IFERROR(IF(AND((OZ$33-OZ35-INDEX(Sheep!$V$361:$V$368,OZ34,1))&gt;(OZ$33-PA$33),(OZ$33-OZ35-INDEX(Sheep!$V$361:$V$368,OZ34,1))&lt;=0),"Scan-"  &amp;OZ34,""),"")
&amp;IFERROR(IF(AND((OZ$33-OZ35-150                                                                            )&gt;(OZ$33-PA$33),(OZ$33-OZ35-150                                                                             )&lt;=0),"Birth-" &amp;OZ34,""),"")
&amp;IFERROR(IF(AND((OZ$33-OZ35-150-Sheep!$R$354                                           )&gt;(OZ$33-PA$33),(OZ$33-OZ35-150-Sheep!$R$354                                            )&lt;=0),"Wean-"&amp;OZ34,""),"")
&amp;IFERROR(IF(AND((OZ$33-OZ35-150-Sheep!$R$355                                           )&gt;(OZ$33-PA$33),(OZ$33-OZ35-150-Sheep!$R$355                                            )&lt;=0),"Alt1-"   &amp;OZ34,""),"")
&amp;IFERROR(IF(AND((OZ$33-OZ35-150-Sheep!$R$356                                           )&gt;(OZ$33-PA$33),(OZ$33-OZ35-150-Sheep!$R$356                                            )&lt;=0),"Alt2-"   &amp;OZ34,""),"")</f>
        <v/>
      </c>
      <c r="PA36" s="266" t="str">
        <f xml:space="preserve">                    IF(AND((PA$33                                  -Sheep!$N$251                               )&gt;(PA$33-PB$33),(PA$33                                  -Sheep!$N$251                                )&lt;=0),"Born","")
&amp;                   IF(AND((PA$33-Sheep!$R$354-Sheep!$N$251                                )&gt;(PA$33-PB$33),(PA$33-Sheep!$R$354-Sheep!$N$251                                )&lt;=0),"WeanStd","")
&amp;                   IF(AND((PA$33-Sheep!$R$355-Sheep!$N$251                                )&gt;(PA$33-PB$33),(PA$33-Sheep!$R$355-Sheep!$N$251                                )&lt;=0),"WeanAlt1","")
&amp;                   IF(AND((PA$33-Sheep!$R$356-Sheep!$N$251                                )&gt;(PA$33-PB$33),(PA$33-Sheep!$R$356-Sheep!$N$251                                )&lt;=0),"WeanAlt2","")
&amp;IFERROR(IF(AND((PA$33-PA35                                                                                     )&gt;(PA$33-PB$33),(PA$33-PA35                                                                                     )&lt;=0),"Join-"    &amp;PA34,""),"")
&amp;IFERROR(IF(AND((PA$33-PA35-INDEX(Sheep!$V$361:$V$368,PA34,1))&gt;(PA$33-PB$33),(PA$33-PA35-INDEX(Sheep!$V$361:$V$368,PA34,1))&lt;=0),"Scan-"  &amp;PA34,""),"")
&amp;IFERROR(IF(AND((PA$33-PA35-150                                                                            )&gt;(PA$33-PB$33),(PA$33-PA35-150                                                                             )&lt;=0),"Birth-" &amp;PA34,""),"")
&amp;IFERROR(IF(AND((PA$33-PA35-150-Sheep!$R$354                                           )&gt;(PA$33-PB$33),(PA$33-PA35-150-Sheep!$R$354                                            )&lt;=0),"Wean-"&amp;PA34,""),"")
&amp;IFERROR(IF(AND((PA$33-PA35-150-Sheep!$R$355                                           )&gt;(PA$33-PB$33),(PA$33-PA35-150-Sheep!$R$355                                            )&lt;=0),"Alt1-"   &amp;PA34,""),"")
&amp;IFERROR(IF(AND((PA$33-PA35-150-Sheep!$R$356                                           )&gt;(PA$33-PB$33),(PA$33-PA35-150-Sheep!$R$356                                            )&lt;=0),"Alt2-"   &amp;PA34,""),"")</f>
        <v/>
      </c>
      <c r="PB36" s="266" t="str">
        <f xml:space="preserve">                    IF(AND((PB$33                                  -Sheep!$N$251                               )&gt;(PB$33-PC$33),(PB$33                                  -Sheep!$N$251                                )&lt;=0),"Born","")
&amp;                   IF(AND((PB$33-Sheep!$R$354-Sheep!$N$251                                )&gt;(PB$33-PC$33),(PB$33-Sheep!$R$354-Sheep!$N$251                                )&lt;=0),"WeanStd","")
&amp;                   IF(AND((PB$33-Sheep!$R$355-Sheep!$N$251                                )&gt;(PB$33-PC$33),(PB$33-Sheep!$R$355-Sheep!$N$251                                )&lt;=0),"WeanAlt1","")
&amp;                   IF(AND((PB$33-Sheep!$R$356-Sheep!$N$251                                )&gt;(PB$33-PC$33),(PB$33-Sheep!$R$356-Sheep!$N$251                                )&lt;=0),"WeanAlt2","")
&amp;IFERROR(IF(AND((PB$33-PB35                                                                                     )&gt;(PB$33-PC$33),(PB$33-PB35                                                                                     )&lt;=0),"Join-"    &amp;PB34,""),"")
&amp;IFERROR(IF(AND((PB$33-PB35-INDEX(Sheep!$V$361:$V$368,PB34,1))&gt;(PB$33-PC$33),(PB$33-PB35-INDEX(Sheep!$V$361:$V$368,PB34,1))&lt;=0),"Scan-"  &amp;PB34,""),"")
&amp;IFERROR(IF(AND((PB$33-PB35-150                                                                            )&gt;(PB$33-PC$33),(PB$33-PB35-150                                                                             )&lt;=0),"Birth-" &amp;PB34,""),"")
&amp;IFERROR(IF(AND((PB$33-PB35-150-Sheep!$R$354                                           )&gt;(PB$33-PC$33),(PB$33-PB35-150-Sheep!$R$354                                            )&lt;=0),"Wean-"&amp;PB34,""),"")
&amp;IFERROR(IF(AND((PB$33-PB35-150-Sheep!$R$355                                           )&gt;(PB$33-PC$33),(PB$33-PB35-150-Sheep!$R$355                                            )&lt;=0),"Alt1-"   &amp;PB34,""),"")
&amp;IFERROR(IF(AND((PB$33-PB35-150-Sheep!$R$356                                           )&gt;(PB$33-PC$33),(PB$33-PB35-150-Sheep!$R$356                                            )&lt;=0),"Alt2-"   &amp;PB34,""),"")</f>
        <v/>
      </c>
      <c r="PC36" s="266" t="str">
        <f xml:space="preserve">                    IF(AND((PC$33                                  -Sheep!$N$251                               )&gt;(PC$33-PD$33),(PC$33                                  -Sheep!$N$251                                )&lt;=0),"Born","")
&amp;                   IF(AND((PC$33-Sheep!$R$354-Sheep!$N$251                                )&gt;(PC$33-PD$33),(PC$33-Sheep!$R$354-Sheep!$N$251                                )&lt;=0),"WeanStd","")
&amp;                   IF(AND((PC$33-Sheep!$R$355-Sheep!$N$251                                )&gt;(PC$33-PD$33),(PC$33-Sheep!$R$355-Sheep!$N$251                                )&lt;=0),"WeanAlt1","")
&amp;                   IF(AND((PC$33-Sheep!$R$356-Sheep!$N$251                                )&gt;(PC$33-PD$33),(PC$33-Sheep!$R$356-Sheep!$N$251                                )&lt;=0),"WeanAlt2","")
&amp;IFERROR(IF(AND((PC$33-PC35                                                                                     )&gt;(PC$33-PD$33),(PC$33-PC35                                                                                     )&lt;=0),"Join-"    &amp;PC34,""),"")
&amp;IFERROR(IF(AND((PC$33-PC35-INDEX(Sheep!$V$361:$V$368,PC34,1))&gt;(PC$33-PD$33),(PC$33-PC35-INDEX(Sheep!$V$361:$V$368,PC34,1))&lt;=0),"Scan-"  &amp;PC34,""),"")
&amp;IFERROR(IF(AND((PC$33-PC35-150                                                                            )&gt;(PC$33-PD$33),(PC$33-PC35-150                                                                             )&lt;=0),"Birth-" &amp;PC34,""),"")
&amp;IFERROR(IF(AND((PC$33-PC35-150-Sheep!$R$354                                           )&gt;(PC$33-PD$33),(PC$33-PC35-150-Sheep!$R$354                                            )&lt;=0),"Wean-"&amp;PC34,""),"")
&amp;IFERROR(IF(AND((PC$33-PC35-150-Sheep!$R$355                                           )&gt;(PC$33-PD$33),(PC$33-PC35-150-Sheep!$R$355                                            )&lt;=0),"Alt1-"   &amp;PC34,""),"")
&amp;IFERROR(IF(AND((PC$33-PC35-150-Sheep!$R$356                                           )&gt;(PC$33-PD$33),(PC$33-PC35-150-Sheep!$R$356                                            )&lt;=0),"Alt2-"   &amp;PC34,""),"")</f>
        <v/>
      </c>
      <c r="PD36" s="266" t="str">
        <f xml:space="preserve">                    IF(AND((PD$33                                  -Sheep!$N$251                               )&gt;(PD$33-PE$33),(PD$33                                  -Sheep!$N$251                                )&lt;=0),"Born","")
&amp;                   IF(AND((PD$33-Sheep!$R$354-Sheep!$N$251                                )&gt;(PD$33-PE$33),(PD$33-Sheep!$R$354-Sheep!$N$251                                )&lt;=0),"WeanStd","")
&amp;                   IF(AND((PD$33-Sheep!$R$355-Sheep!$N$251                                )&gt;(PD$33-PE$33),(PD$33-Sheep!$R$355-Sheep!$N$251                                )&lt;=0),"WeanAlt1","")
&amp;                   IF(AND((PD$33-Sheep!$R$356-Sheep!$N$251                                )&gt;(PD$33-PE$33),(PD$33-Sheep!$R$356-Sheep!$N$251                                )&lt;=0),"WeanAlt2","")
&amp;IFERROR(IF(AND((PD$33-PD35                                                                                     )&gt;(PD$33-PE$33),(PD$33-PD35                                                                                     )&lt;=0),"Join-"    &amp;PD34,""),"")
&amp;IFERROR(IF(AND((PD$33-PD35-INDEX(Sheep!$V$361:$V$368,PD34,1))&gt;(PD$33-PE$33),(PD$33-PD35-INDEX(Sheep!$V$361:$V$368,PD34,1))&lt;=0),"Scan-"  &amp;PD34,""),"")
&amp;IFERROR(IF(AND((PD$33-PD35-150                                                                            )&gt;(PD$33-PE$33),(PD$33-PD35-150                                                                             )&lt;=0),"Birth-" &amp;PD34,""),"")
&amp;IFERROR(IF(AND((PD$33-PD35-150-Sheep!$R$354                                           )&gt;(PD$33-PE$33),(PD$33-PD35-150-Sheep!$R$354                                            )&lt;=0),"Wean-"&amp;PD34,""),"")
&amp;IFERROR(IF(AND((PD$33-PD35-150-Sheep!$R$355                                           )&gt;(PD$33-PE$33),(PD$33-PD35-150-Sheep!$R$355                                            )&lt;=0),"Alt1-"   &amp;PD34,""),"")
&amp;IFERROR(IF(AND((PD$33-PD35-150-Sheep!$R$356                                           )&gt;(PD$33-PE$33),(PD$33-PD35-150-Sheep!$R$356                                            )&lt;=0),"Alt2-"   &amp;PD34,""),"")</f>
        <v/>
      </c>
      <c r="PE36" s="266" t="str">
        <f xml:space="preserve">                    IF(AND((PE$33                                  -Sheep!$N$251                               )&gt;(PE$33-PF$33),(PE$33                                  -Sheep!$N$251                                )&lt;=0),"Born","")
&amp;                   IF(AND((PE$33-Sheep!$R$354-Sheep!$N$251                                )&gt;(PE$33-PF$33),(PE$33-Sheep!$R$354-Sheep!$N$251                                )&lt;=0),"WeanStd","")
&amp;                   IF(AND((PE$33-Sheep!$R$355-Sheep!$N$251                                )&gt;(PE$33-PF$33),(PE$33-Sheep!$R$355-Sheep!$N$251                                )&lt;=0),"WeanAlt1","")
&amp;                   IF(AND((PE$33-Sheep!$R$356-Sheep!$N$251                                )&gt;(PE$33-PF$33),(PE$33-Sheep!$R$356-Sheep!$N$251                                )&lt;=0),"WeanAlt2","")
&amp;IFERROR(IF(AND((PE$33-PE35                                                                                     )&gt;(PE$33-PF$33),(PE$33-PE35                                                                                     )&lt;=0),"Join-"    &amp;PE34,""),"")
&amp;IFERROR(IF(AND((PE$33-PE35-INDEX(Sheep!$V$361:$V$368,PE34,1))&gt;(PE$33-PF$33),(PE$33-PE35-INDEX(Sheep!$V$361:$V$368,PE34,1))&lt;=0),"Scan-"  &amp;PE34,""),"")
&amp;IFERROR(IF(AND((PE$33-PE35-150                                                                            )&gt;(PE$33-PF$33),(PE$33-PE35-150                                                                             )&lt;=0),"Birth-" &amp;PE34,""),"")
&amp;IFERROR(IF(AND((PE$33-PE35-150-Sheep!$R$354                                           )&gt;(PE$33-PF$33),(PE$33-PE35-150-Sheep!$R$354                                            )&lt;=0),"Wean-"&amp;PE34,""),"")
&amp;IFERROR(IF(AND((PE$33-PE35-150-Sheep!$R$355                                           )&gt;(PE$33-PF$33),(PE$33-PE35-150-Sheep!$R$355                                            )&lt;=0),"Alt1-"   &amp;PE34,""),"")
&amp;IFERROR(IF(AND((PE$33-PE35-150-Sheep!$R$356                                           )&gt;(PE$33-PF$33),(PE$33-PE35-150-Sheep!$R$356                                            )&lt;=0),"Alt2-"   &amp;PE34,""),"")</f>
        <v/>
      </c>
      <c r="PF36" s="266" t="str">
        <f xml:space="preserve">                    IF(AND((PF$33                                  -Sheep!$N$251                               )&gt;(PF$33-PG$33),(PF$33                                  -Sheep!$N$251                                )&lt;=0),"Born","")
&amp;                   IF(AND((PF$33-Sheep!$R$354-Sheep!$N$251                                )&gt;(PF$33-PG$33),(PF$33-Sheep!$R$354-Sheep!$N$251                                )&lt;=0),"WeanStd","")
&amp;                   IF(AND((PF$33-Sheep!$R$355-Sheep!$N$251                                )&gt;(PF$33-PG$33),(PF$33-Sheep!$R$355-Sheep!$N$251                                )&lt;=0),"WeanAlt1","")
&amp;                   IF(AND((PF$33-Sheep!$R$356-Sheep!$N$251                                )&gt;(PF$33-PG$33),(PF$33-Sheep!$R$356-Sheep!$N$251                                )&lt;=0),"WeanAlt2","")
&amp;IFERROR(IF(AND((PF$33-PF35                                                                                     )&gt;(PF$33-PG$33),(PF$33-PF35                                                                                     )&lt;=0),"Join-"    &amp;PF34,""),"")
&amp;IFERROR(IF(AND((PF$33-PF35-INDEX(Sheep!$V$361:$V$368,PF34,1))&gt;(PF$33-PG$33),(PF$33-PF35-INDEX(Sheep!$V$361:$V$368,PF34,1))&lt;=0),"Scan-"  &amp;PF34,""),"")
&amp;IFERROR(IF(AND((PF$33-PF35-150                                                                            )&gt;(PF$33-PG$33),(PF$33-PF35-150                                                                             )&lt;=0),"Birth-" &amp;PF34,""),"")
&amp;IFERROR(IF(AND((PF$33-PF35-150-Sheep!$R$354                                           )&gt;(PF$33-PG$33),(PF$33-PF35-150-Sheep!$R$354                                            )&lt;=0),"Wean-"&amp;PF34,""),"")
&amp;IFERROR(IF(AND((PF$33-PF35-150-Sheep!$R$355                                           )&gt;(PF$33-PG$33),(PF$33-PF35-150-Sheep!$R$355                                            )&lt;=0),"Alt1-"   &amp;PF34,""),"")
&amp;IFERROR(IF(AND((PF$33-PF35-150-Sheep!$R$356                                           )&gt;(PF$33-PG$33),(PF$33-PF35-150-Sheep!$R$356                                            )&lt;=0),"Alt2-"   &amp;PF34,""),"")</f>
        <v/>
      </c>
      <c r="PG36" s="266" t="str">
        <f xml:space="preserve">                    IF(AND((PG$33                                  -Sheep!$N$251                               )&gt;(PG$33-PH$33),(PG$33                                  -Sheep!$N$251                                )&lt;=0),"Born","")
&amp;                   IF(AND((PG$33-Sheep!$R$354-Sheep!$N$251                                )&gt;(PG$33-PH$33),(PG$33-Sheep!$R$354-Sheep!$N$251                                )&lt;=0),"WeanStd","")
&amp;                   IF(AND((PG$33-Sheep!$R$355-Sheep!$N$251                                )&gt;(PG$33-PH$33),(PG$33-Sheep!$R$355-Sheep!$N$251                                )&lt;=0),"WeanAlt1","")
&amp;                   IF(AND((PG$33-Sheep!$R$356-Sheep!$N$251                                )&gt;(PG$33-PH$33),(PG$33-Sheep!$R$356-Sheep!$N$251                                )&lt;=0),"WeanAlt2","")
&amp;IFERROR(IF(AND((PG$33-PG35                                                                                     )&gt;(PG$33-PH$33),(PG$33-PG35                                                                                     )&lt;=0),"Join-"    &amp;PG34,""),"")
&amp;IFERROR(IF(AND((PG$33-PG35-INDEX(Sheep!$V$361:$V$368,PG34,1))&gt;(PG$33-PH$33),(PG$33-PG35-INDEX(Sheep!$V$361:$V$368,PG34,1))&lt;=0),"Scan-"  &amp;PG34,""),"")
&amp;IFERROR(IF(AND((PG$33-PG35-150                                                                            )&gt;(PG$33-PH$33),(PG$33-PG35-150                                                                             )&lt;=0),"Birth-" &amp;PG34,""),"")
&amp;IFERROR(IF(AND((PG$33-PG35-150-Sheep!$R$354                                           )&gt;(PG$33-PH$33),(PG$33-PG35-150-Sheep!$R$354                                            )&lt;=0),"Wean-"&amp;PG34,""),"")
&amp;IFERROR(IF(AND((PG$33-PG35-150-Sheep!$R$355                                           )&gt;(PG$33-PH$33),(PG$33-PG35-150-Sheep!$R$355                                            )&lt;=0),"Alt1-"   &amp;PG34,""),"")
&amp;IFERROR(IF(AND((PG$33-PG35-150-Sheep!$R$356                                           )&gt;(PG$33-PH$33),(PG$33-PG35-150-Sheep!$R$356                                            )&lt;=0),"Alt2-"   &amp;PG34,""),"")</f>
        <v>Join-8</v>
      </c>
      <c r="PH36" s="266" t="str">
        <f xml:space="preserve">                    IF(AND((PH$33                                  -Sheep!$N$251                               )&gt;(PH$33-PI$33),(PH$33                                  -Sheep!$N$251                                )&lt;=0),"Born","")
&amp;                   IF(AND((PH$33-Sheep!$R$354-Sheep!$N$251                                )&gt;(PH$33-PI$33),(PH$33-Sheep!$R$354-Sheep!$N$251                                )&lt;=0),"WeanStd","")
&amp;                   IF(AND((PH$33-Sheep!$R$355-Sheep!$N$251                                )&gt;(PH$33-PI$33),(PH$33-Sheep!$R$355-Sheep!$N$251                                )&lt;=0),"WeanAlt1","")
&amp;                   IF(AND((PH$33-Sheep!$R$356-Sheep!$N$251                                )&gt;(PH$33-PI$33),(PH$33-Sheep!$R$356-Sheep!$N$251                                )&lt;=0),"WeanAlt2","")
&amp;IFERROR(IF(AND((PH$33-PH35                                                                                     )&gt;(PH$33-PI$33),(PH$33-PH35                                                                                     )&lt;=0),"Join-"    &amp;PH34,""),"")
&amp;IFERROR(IF(AND((PH$33-PH35-INDEX(Sheep!$V$361:$V$368,PH34,1))&gt;(PH$33-PI$33),(PH$33-PH35-INDEX(Sheep!$V$361:$V$368,PH34,1))&lt;=0),"Scan-"  &amp;PH34,""),"")
&amp;IFERROR(IF(AND((PH$33-PH35-150                                                                            )&gt;(PH$33-PI$33),(PH$33-PH35-150                                                                             )&lt;=0),"Birth-" &amp;PH34,""),"")
&amp;IFERROR(IF(AND((PH$33-PH35-150-Sheep!$R$354                                           )&gt;(PH$33-PI$33),(PH$33-PH35-150-Sheep!$R$354                                            )&lt;=0),"Wean-"&amp;PH34,""),"")
&amp;IFERROR(IF(AND((PH$33-PH35-150-Sheep!$R$355                                           )&gt;(PH$33-PI$33),(PH$33-PH35-150-Sheep!$R$355                                            )&lt;=0),"Alt1-"   &amp;PH34,""),"")
&amp;IFERROR(IF(AND((PH$33-PH35-150-Sheep!$R$356                                           )&gt;(PH$33-PI$33),(PH$33-PH35-150-Sheep!$R$356                                            )&lt;=0),"Alt2-"   &amp;PH34,""),"")</f>
        <v/>
      </c>
      <c r="PI36" s="266" t="str">
        <f xml:space="preserve">                    IF(AND((PI$33                                  -Sheep!$N$251                               )&gt;(PI$33-PJ$33),(PI$33                                  -Sheep!$N$251                                )&lt;=0),"Born","")
&amp;                   IF(AND((PI$33-Sheep!$R$354-Sheep!$N$251                                )&gt;(PI$33-PJ$33),(PI$33-Sheep!$R$354-Sheep!$N$251                                )&lt;=0),"WeanStd","")
&amp;                   IF(AND((PI$33-Sheep!$R$355-Sheep!$N$251                                )&gt;(PI$33-PJ$33),(PI$33-Sheep!$R$355-Sheep!$N$251                                )&lt;=0),"WeanAlt1","")
&amp;                   IF(AND((PI$33-Sheep!$R$356-Sheep!$N$251                                )&gt;(PI$33-PJ$33),(PI$33-Sheep!$R$356-Sheep!$N$251                                )&lt;=0),"WeanAlt2","")
&amp;IFERROR(IF(AND((PI$33-PI35                                                                                     )&gt;(PI$33-PJ$33),(PI$33-PI35                                                                                     )&lt;=0),"Join-"    &amp;PI34,""),"")
&amp;IFERROR(IF(AND((PI$33-PI35-INDEX(Sheep!$V$361:$V$368,PI34,1))&gt;(PI$33-PJ$33),(PI$33-PI35-INDEX(Sheep!$V$361:$V$368,PI34,1))&lt;=0),"Scan-"  &amp;PI34,""),"")
&amp;IFERROR(IF(AND((PI$33-PI35-150                                                                            )&gt;(PI$33-PJ$33),(PI$33-PI35-150                                                                             )&lt;=0),"Birth-" &amp;PI34,""),"")
&amp;IFERROR(IF(AND((PI$33-PI35-150-Sheep!$R$354                                           )&gt;(PI$33-PJ$33),(PI$33-PI35-150-Sheep!$R$354                                            )&lt;=0),"Wean-"&amp;PI34,""),"")
&amp;IFERROR(IF(AND((PI$33-PI35-150-Sheep!$R$355                                           )&gt;(PI$33-PJ$33),(PI$33-PI35-150-Sheep!$R$355                                            )&lt;=0),"Alt1-"   &amp;PI34,""),"")
&amp;IFERROR(IF(AND((PI$33-PI35-150-Sheep!$R$356                                           )&gt;(PI$33-PJ$33),(PI$33-PI35-150-Sheep!$R$356                                            )&lt;=0),"Alt2-"   &amp;PI34,""),"")</f>
        <v/>
      </c>
      <c r="PJ36" s="266" t="str">
        <f xml:space="preserve">                    IF(AND((PJ$33                                  -Sheep!$N$251                               )&gt;(PJ$33-PK$33),(PJ$33                                  -Sheep!$N$251                                )&lt;=0),"Born","")
&amp;                   IF(AND((PJ$33-Sheep!$R$354-Sheep!$N$251                                )&gt;(PJ$33-PK$33),(PJ$33-Sheep!$R$354-Sheep!$N$251                                )&lt;=0),"WeanStd","")
&amp;                   IF(AND((PJ$33-Sheep!$R$355-Sheep!$N$251                                )&gt;(PJ$33-PK$33),(PJ$33-Sheep!$R$355-Sheep!$N$251                                )&lt;=0),"WeanAlt1","")
&amp;                   IF(AND((PJ$33-Sheep!$R$356-Sheep!$N$251                                )&gt;(PJ$33-PK$33),(PJ$33-Sheep!$R$356-Sheep!$N$251                                )&lt;=0),"WeanAlt2","")
&amp;IFERROR(IF(AND((PJ$33-PJ35                                                                                     )&gt;(PJ$33-PK$33),(PJ$33-PJ35                                                                                     )&lt;=0),"Join-"    &amp;PJ34,""),"")
&amp;IFERROR(IF(AND((PJ$33-PJ35-INDEX(Sheep!$V$361:$V$368,PJ34,1))&gt;(PJ$33-PK$33),(PJ$33-PJ35-INDEX(Sheep!$V$361:$V$368,PJ34,1))&lt;=0),"Scan-"  &amp;PJ34,""),"")
&amp;IFERROR(IF(AND((PJ$33-PJ35-150                                                                            )&gt;(PJ$33-PK$33),(PJ$33-PJ35-150                                                                             )&lt;=0),"Birth-" &amp;PJ34,""),"")
&amp;IFERROR(IF(AND((PJ$33-PJ35-150-Sheep!$R$354                                           )&gt;(PJ$33-PK$33),(PJ$33-PJ35-150-Sheep!$R$354                                            )&lt;=0),"Wean-"&amp;PJ34,""),"")
&amp;IFERROR(IF(AND((PJ$33-PJ35-150-Sheep!$R$355                                           )&gt;(PJ$33-PK$33),(PJ$33-PJ35-150-Sheep!$R$355                                            )&lt;=0),"Alt1-"   &amp;PJ34,""),"")
&amp;IFERROR(IF(AND((PJ$33-PJ35-150-Sheep!$R$356                                           )&gt;(PJ$33-PK$33),(PJ$33-PJ35-150-Sheep!$R$356                                            )&lt;=0),"Alt2-"   &amp;PJ34,""),"")</f>
        <v/>
      </c>
      <c r="PK36" s="266" t="str">
        <f xml:space="preserve">                    IF(AND((PK$33                                  -Sheep!$N$251                               )&gt;(PK$33-PL$33),(PK$33                                  -Sheep!$N$251                                )&lt;=0),"Born","")
&amp;                   IF(AND((PK$33-Sheep!$R$354-Sheep!$N$251                                )&gt;(PK$33-PL$33),(PK$33-Sheep!$R$354-Sheep!$N$251                                )&lt;=0),"WeanStd","")
&amp;                   IF(AND((PK$33-Sheep!$R$355-Sheep!$N$251                                )&gt;(PK$33-PL$33),(PK$33-Sheep!$R$355-Sheep!$N$251                                )&lt;=0),"WeanAlt1","")
&amp;                   IF(AND((PK$33-Sheep!$R$356-Sheep!$N$251                                )&gt;(PK$33-PL$33),(PK$33-Sheep!$R$356-Sheep!$N$251                                )&lt;=0),"WeanAlt2","")
&amp;IFERROR(IF(AND((PK$33-PK35                                                                                     )&gt;(PK$33-PL$33),(PK$33-PK35                                                                                     )&lt;=0),"Join-"    &amp;PK34,""),"")
&amp;IFERROR(IF(AND((PK$33-PK35-INDEX(Sheep!$V$361:$V$368,PK34,1))&gt;(PK$33-PL$33),(PK$33-PK35-INDEX(Sheep!$V$361:$V$368,PK34,1))&lt;=0),"Scan-"  &amp;PK34,""),"")
&amp;IFERROR(IF(AND((PK$33-PK35-150                                                                            )&gt;(PK$33-PL$33),(PK$33-PK35-150                                                                             )&lt;=0),"Birth-" &amp;PK34,""),"")
&amp;IFERROR(IF(AND((PK$33-PK35-150-Sheep!$R$354                                           )&gt;(PK$33-PL$33),(PK$33-PK35-150-Sheep!$R$354                                            )&lt;=0),"Wean-"&amp;PK34,""),"")
&amp;IFERROR(IF(AND((PK$33-PK35-150-Sheep!$R$355                                           )&gt;(PK$33-PL$33),(PK$33-PK35-150-Sheep!$R$355                                            )&lt;=0),"Alt1-"   &amp;PK34,""),"")
&amp;IFERROR(IF(AND((PK$33-PK35-150-Sheep!$R$356                                           )&gt;(PK$33-PL$33),(PK$33-PK35-150-Sheep!$R$356                                            )&lt;=0),"Alt2-"   &amp;PK34,""),"")</f>
        <v/>
      </c>
      <c r="PL36" s="266" t="str">
        <f xml:space="preserve">                    IF(AND((PL$33                                  -Sheep!$N$251                               )&gt;(PL$33-PM$33),(PL$33                                  -Sheep!$N$251                                )&lt;=0),"Born","")
&amp;                   IF(AND((PL$33-Sheep!$R$354-Sheep!$N$251                                )&gt;(PL$33-PM$33),(PL$33-Sheep!$R$354-Sheep!$N$251                                )&lt;=0),"WeanStd","")
&amp;                   IF(AND((PL$33-Sheep!$R$355-Sheep!$N$251                                )&gt;(PL$33-PM$33),(PL$33-Sheep!$R$355-Sheep!$N$251                                )&lt;=0),"WeanAlt1","")
&amp;                   IF(AND((PL$33-Sheep!$R$356-Sheep!$N$251                                )&gt;(PL$33-PM$33),(PL$33-Sheep!$R$356-Sheep!$N$251                                )&lt;=0),"WeanAlt2","")
&amp;IFERROR(IF(AND((PL$33-PL35                                                                                     )&gt;(PL$33-PM$33),(PL$33-PL35                                                                                     )&lt;=0),"Join-"    &amp;PL34,""),"")
&amp;IFERROR(IF(AND((PL$33-PL35-INDEX(Sheep!$V$361:$V$368,PL34,1))&gt;(PL$33-PM$33),(PL$33-PL35-INDEX(Sheep!$V$361:$V$368,PL34,1))&lt;=0),"Scan-"  &amp;PL34,""),"")
&amp;IFERROR(IF(AND((PL$33-PL35-150                                                                            )&gt;(PL$33-PM$33),(PL$33-PL35-150                                                                             )&lt;=0),"Birth-" &amp;PL34,""),"")
&amp;IFERROR(IF(AND((PL$33-PL35-150-Sheep!$R$354                                           )&gt;(PL$33-PM$33),(PL$33-PL35-150-Sheep!$R$354                                            )&lt;=0),"Wean-"&amp;PL34,""),"")
&amp;IFERROR(IF(AND((PL$33-PL35-150-Sheep!$R$355                                           )&gt;(PL$33-PM$33),(PL$33-PL35-150-Sheep!$R$355                                            )&lt;=0),"Alt1-"   &amp;PL34,""),"")
&amp;IFERROR(IF(AND((PL$33-PL35-150-Sheep!$R$356                                           )&gt;(PL$33-PM$33),(PL$33-PL35-150-Sheep!$R$356                                            )&lt;=0),"Alt2-"   &amp;PL34,""),"")</f>
        <v/>
      </c>
      <c r="PM36" s="266" t="str">
        <f xml:space="preserve">                    IF(AND((PM$33                                  -Sheep!$N$251                               )&gt;(PM$33-PN$33),(PM$33                                  -Sheep!$N$251                                )&lt;=0),"Born","")
&amp;                   IF(AND((PM$33-Sheep!$R$354-Sheep!$N$251                                )&gt;(PM$33-PN$33),(PM$33-Sheep!$R$354-Sheep!$N$251                                )&lt;=0),"WeanStd","")
&amp;                   IF(AND((PM$33-Sheep!$R$355-Sheep!$N$251                                )&gt;(PM$33-PN$33),(PM$33-Sheep!$R$355-Sheep!$N$251                                )&lt;=0),"WeanAlt1","")
&amp;                   IF(AND((PM$33-Sheep!$R$356-Sheep!$N$251                                )&gt;(PM$33-PN$33),(PM$33-Sheep!$R$356-Sheep!$N$251                                )&lt;=0),"WeanAlt2","")
&amp;IFERROR(IF(AND((PM$33-PM35                                                                                     )&gt;(PM$33-PN$33),(PM$33-PM35                                                                                     )&lt;=0),"Join-"    &amp;PM34,""),"")
&amp;IFERROR(IF(AND((PM$33-PM35-INDEX(Sheep!$V$361:$V$368,PM34,1))&gt;(PM$33-PN$33),(PM$33-PM35-INDEX(Sheep!$V$361:$V$368,PM34,1))&lt;=0),"Scan-"  &amp;PM34,""),"")
&amp;IFERROR(IF(AND((PM$33-PM35-150                                                                            )&gt;(PM$33-PN$33),(PM$33-PM35-150                                                                             )&lt;=0),"Birth-" &amp;PM34,""),"")
&amp;IFERROR(IF(AND((PM$33-PM35-150-Sheep!$R$354                                           )&gt;(PM$33-PN$33),(PM$33-PM35-150-Sheep!$R$354                                            )&lt;=0),"Wean-"&amp;PM34,""),"")
&amp;IFERROR(IF(AND((PM$33-PM35-150-Sheep!$R$355                                           )&gt;(PM$33-PN$33),(PM$33-PM35-150-Sheep!$R$355                                            )&lt;=0),"Alt1-"   &amp;PM34,""),"")
&amp;IFERROR(IF(AND((PM$33-PM35-150-Sheep!$R$356                                           )&gt;(PM$33-PN$33),(PM$33-PM35-150-Sheep!$R$356                                            )&lt;=0),"Alt2-"   &amp;PM34,""),"")</f>
        <v/>
      </c>
      <c r="PN36" s="266" t="str">
        <f xml:space="preserve">                    IF(AND((PN$33                                  -Sheep!$N$251                               )&gt;(PN$33-PO$33),(PN$33                                  -Sheep!$N$251                                )&lt;=0),"Born","")
&amp;                   IF(AND((PN$33-Sheep!$R$354-Sheep!$N$251                                )&gt;(PN$33-PO$33),(PN$33-Sheep!$R$354-Sheep!$N$251                                )&lt;=0),"WeanStd","")
&amp;                   IF(AND((PN$33-Sheep!$R$355-Sheep!$N$251                                )&gt;(PN$33-PO$33),(PN$33-Sheep!$R$355-Sheep!$N$251                                )&lt;=0),"WeanAlt1","")
&amp;                   IF(AND((PN$33-Sheep!$R$356-Sheep!$N$251                                )&gt;(PN$33-PO$33),(PN$33-Sheep!$R$356-Sheep!$N$251                                )&lt;=0),"WeanAlt2","")
&amp;IFERROR(IF(AND((PN$33-PN35                                                                                     )&gt;(PN$33-PO$33),(PN$33-PN35                                                                                     )&lt;=0),"Join-"    &amp;PN34,""),"")
&amp;IFERROR(IF(AND((PN$33-PN35-INDEX(Sheep!$V$361:$V$368,PN34,1))&gt;(PN$33-PO$33),(PN$33-PN35-INDEX(Sheep!$V$361:$V$368,PN34,1))&lt;=0),"Scan-"  &amp;PN34,""),"")
&amp;IFERROR(IF(AND((PN$33-PN35-150                                                                            )&gt;(PN$33-PO$33),(PN$33-PN35-150                                                                             )&lt;=0),"Birth-" &amp;PN34,""),"")
&amp;IFERROR(IF(AND((PN$33-PN35-150-Sheep!$R$354                                           )&gt;(PN$33-PO$33),(PN$33-PN35-150-Sheep!$R$354                                            )&lt;=0),"Wean-"&amp;PN34,""),"")
&amp;IFERROR(IF(AND((PN$33-PN35-150-Sheep!$R$355                                           )&gt;(PN$33-PO$33),(PN$33-PN35-150-Sheep!$R$355                                            )&lt;=0),"Alt1-"   &amp;PN34,""),"")
&amp;IFERROR(IF(AND((PN$33-PN35-150-Sheep!$R$356                                           )&gt;(PN$33-PO$33),(PN$33-PN35-150-Sheep!$R$356                                            )&lt;=0),"Alt2-"   &amp;PN34,""),"")</f>
        <v/>
      </c>
      <c r="PO36" s="266" t="str">
        <f xml:space="preserve">                    IF(AND((PO$33                                  -Sheep!$N$251                               )&gt;(PO$33-PP$33),(PO$33                                  -Sheep!$N$251                                )&lt;=0),"Born","")
&amp;                   IF(AND((PO$33-Sheep!$R$354-Sheep!$N$251                                )&gt;(PO$33-PP$33),(PO$33-Sheep!$R$354-Sheep!$N$251                                )&lt;=0),"WeanStd","")
&amp;                   IF(AND((PO$33-Sheep!$R$355-Sheep!$N$251                                )&gt;(PO$33-PP$33),(PO$33-Sheep!$R$355-Sheep!$N$251                                )&lt;=0),"WeanAlt1","")
&amp;                   IF(AND((PO$33-Sheep!$R$356-Sheep!$N$251                                )&gt;(PO$33-PP$33),(PO$33-Sheep!$R$356-Sheep!$N$251                                )&lt;=0),"WeanAlt2","")
&amp;IFERROR(IF(AND((PO$33-PO35                                                                                     )&gt;(PO$33-PP$33),(PO$33-PO35                                                                                     )&lt;=0),"Join-"    &amp;PO34,""),"")
&amp;IFERROR(IF(AND((PO$33-PO35-INDEX(Sheep!$V$361:$V$368,PO34,1))&gt;(PO$33-PP$33),(PO$33-PO35-INDEX(Sheep!$V$361:$V$368,PO34,1))&lt;=0),"Scan-"  &amp;PO34,""),"")
&amp;IFERROR(IF(AND((PO$33-PO35-150                                                                            )&gt;(PO$33-PP$33),(PO$33-PO35-150                                                                             )&lt;=0),"Birth-" &amp;PO34,""),"")
&amp;IFERROR(IF(AND((PO$33-PO35-150-Sheep!$R$354                                           )&gt;(PO$33-PP$33),(PO$33-PO35-150-Sheep!$R$354                                            )&lt;=0),"Wean-"&amp;PO34,""),"")
&amp;IFERROR(IF(AND((PO$33-PO35-150-Sheep!$R$355                                           )&gt;(PO$33-PP$33),(PO$33-PO35-150-Sheep!$R$355                                            )&lt;=0),"Alt1-"   &amp;PO34,""),"")
&amp;IFERROR(IF(AND((PO$33-PO35-150-Sheep!$R$356                                           )&gt;(PO$33-PP$33),(PO$33-PO35-150-Sheep!$R$356                                            )&lt;=0),"Alt2-"   &amp;PO34,""),"")</f>
        <v/>
      </c>
      <c r="PP36" s="266" t="str">
        <f xml:space="preserve">                    IF(AND((PP$33                                  -Sheep!$N$251                               )&gt;(PP$33-PQ$33),(PP$33                                  -Sheep!$N$251                                )&lt;=0),"Born","")
&amp;                   IF(AND((PP$33-Sheep!$R$354-Sheep!$N$251                                )&gt;(PP$33-PQ$33),(PP$33-Sheep!$R$354-Sheep!$N$251                                )&lt;=0),"WeanStd","")
&amp;                   IF(AND((PP$33-Sheep!$R$355-Sheep!$N$251                                )&gt;(PP$33-PQ$33),(PP$33-Sheep!$R$355-Sheep!$N$251                                )&lt;=0),"WeanAlt1","")
&amp;                   IF(AND((PP$33-Sheep!$R$356-Sheep!$N$251                                )&gt;(PP$33-PQ$33),(PP$33-Sheep!$R$356-Sheep!$N$251                                )&lt;=0),"WeanAlt2","")
&amp;IFERROR(IF(AND((PP$33-PP35                                                                                     )&gt;(PP$33-PQ$33),(PP$33-PP35                                                                                     )&lt;=0),"Join-"    &amp;PP34,""),"")
&amp;IFERROR(IF(AND((PP$33-PP35-INDEX(Sheep!$V$361:$V$368,PP34,1))&gt;(PP$33-PQ$33),(PP$33-PP35-INDEX(Sheep!$V$361:$V$368,PP34,1))&lt;=0),"Scan-"  &amp;PP34,""),"")
&amp;IFERROR(IF(AND((PP$33-PP35-150                                                                            )&gt;(PP$33-PQ$33),(PP$33-PP35-150                                                                             )&lt;=0),"Birth-" &amp;PP34,""),"")
&amp;IFERROR(IF(AND((PP$33-PP35-150-Sheep!$R$354                                           )&gt;(PP$33-PQ$33),(PP$33-PP35-150-Sheep!$R$354                                            )&lt;=0),"Wean-"&amp;PP34,""),"")
&amp;IFERROR(IF(AND((PP$33-PP35-150-Sheep!$R$355                                           )&gt;(PP$33-PQ$33),(PP$33-PP35-150-Sheep!$R$355                                            )&lt;=0),"Alt1-"   &amp;PP34,""),"")
&amp;IFERROR(IF(AND((PP$33-PP35-150-Sheep!$R$356                                           )&gt;(PP$33-PQ$33),(PP$33-PP35-150-Sheep!$R$356                                            )&lt;=0),"Alt2-"   &amp;PP34,""),"")</f>
        <v/>
      </c>
      <c r="PQ36" s="266" t="str">
        <f xml:space="preserve">                    IF(AND((PQ$33                                  -Sheep!$N$251                               )&gt;(PQ$33-PR$33),(PQ$33                                  -Sheep!$N$251                                )&lt;=0),"Born","")
&amp;                   IF(AND((PQ$33-Sheep!$R$354-Sheep!$N$251                                )&gt;(PQ$33-PR$33),(PQ$33-Sheep!$R$354-Sheep!$N$251                                )&lt;=0),"WeanStd","")
&amp;                   IF(AND((PQ$33-Sheep!$R$355-Sheep!$N$251                                )&gt;(PQ$33-PR$33),(PQ$33-Sheep!$R$355-Sheep!$N$251                                )&lt;=0),"WeanAlt1","")
&amp;                   IF(AND((PQ$33-Sheep!$R$356-Sheep!$N$251                                )&gt;(PQ$33-PR$33),(PQ$33-Sheep!$R$356-Sheep!$N$251                                )&lt;=0),"WeanAlt2","")
&amp;IFERROR(IF(AND((PQ$33-PQ35                                                                                     )&gt;(PQ$33-PR$33),(PQ$33-PQ35                                                                                     )&lt;=0),"Join-"    &amp;PQ34,""),"")
&amp;IFERROR(IF(AND((PQ$33-PQ35-INDEX(Sheep!$V$361:$V$368,PQ34,1))&gt;(PQ$33-PR$33),(PQ$33-PQ35-INDEX(Sheep!$V$361:$V$368,PQ34,1))&lt;=0),"Scan-"  &amp;PQ34,""),"")
&amp;IFERROR(IF(AND((PQ$33-PQ35-150                                                                            )&gt;(PQ$33-PR$33),(PQ$33-PQ35-150                                                                             )&lt;=0),"Birth-" &amp;PQ34,""),"")
&amp;IFERROR(IF(AND((PQ$33-PQ35-150-Sheep!$R$354                                           )&gt;(PQ$33-PR$33),(PQ$33-PQ35-150-Sheep!$R$354                                            )&lt;=0),"Wean-"&amp;PQ34,""),"")
&amp;IFERROR(IF(AND((PQ$33-PQ35-150-Sheep!$R$355                                           )&gt;(PQ$33-PR$33),(PQ$33-PQ35-150-Sheep!$R$355                                            )&lt;=0),"Alt1-"   &amp;PQ34,""),"")
&amp;IFERROR(IF(AND((PQ$33-PQ35-150-Sheep!$R$356                                           )&gt;(PQ$33-PR$33),(PQ$33-PQ35-150-Sheep!$R$356                                            )&lt;=0),"Alt2-"   &amp;PQ34,""),"")</f>
        <v>Scan-8</v>
      </c>
      <c r="PR36" s="266" t="str">
        <f xml:space="preserve">                    IF(AND((PR$33                                  -Sheep!$N$251                               )&gt;(PR$33-PS$33),(PR$33                                  -Sheep!$N$251                                )&lt;=0),"Born","")
&amp;                   IF(AND((PR$33-Sheep!$R$354-Sheep!$N$251                                )&gt;(PR$33-PS$33),(PR$33-Sheep!$R$354-Sheep!$N$251                                )&lt;=0),"WeanStd","")
&amp;                   IF(AND((PR$33-Sheep!$R$355-Sheep!$N$251                                )&gt;(PR$33-PS$33),(PR$33-Sheep!$R$355-Sheep!$N$251                                )&lt;=0),"WeanAlt1","")
&amp;                   IF(AND((PR$33-Sheep!$R$356-Sheep!$N$251                                )&gt;(PR$33-PS$33),(PR$33-Sheep!$R$356-Sheep!$N$251                                )&lt;=0),"WeanAlt2","")
&amp;IFERROR(IF(AND((PR$33-PR35                                                                                     )&gt;(PR$33-PS$33),(PR$33-PR35                                                                                     )&lt;=0),"Join-"    &amp;PR34,""),"")
&amp;IFERROR(IF(AND((PR$33-PR35-INDEX(Sheep!$V$361:$V$368,PR34,1))&gt;(PR$33-PS$33),(PR$33-PR35-INDEX(Sheep!$V$361:$V$368,PR34,1))&lt;=0),"Scan-"  &amp;PR34,""),"")
&amp;IFERROR(IF(AND((PR$33-PR35-150                                                                            )&gt;(PR$33-PS$33),(PR$33-PR35-150                                                                             )&lt;=0),"Birth-" &amp;PR34,""),"")
&amp;IFERROR(IF(AND((PR$33-PR35-150-Sheep!$R$354                                           )&gt;(PR$33-PS$33),(PR$33-PR35-150-Sheep!$R$354                                            )&lt;=0),"Wean-"&amp;PR34,""),"")
&amp;IFERROR(IF(AND((PR$33-PR35-150-Sheep!$R$355                                           )&gt;(PR$33-PS$33),(PR$33-PR35-150-Sheep!$R$355                                            )&lt;=0),"Alt1-"   &amp;PR34,""),"")
&amp;IFERROR(IF(AND((PR$33-PR35-150-Sheep!$R$356                                           )&gt;(PR$33-PS$33),(PR$33-PR35-150-Sheep!$R$356                                            )&lt;=0),"Alt2-"   &amp;PR34,""),"")</f>
        <v/>
      </c>
      <c r="PS36" s="266" t="str">
        <f xml:space="preserve">                    IF(AND((PS$33                                  -Sheep!$N$251                               )&gt;(PS$33-PT$33),(PS$33                                  -Sheep!$N$251                                )&lt;=0),"Born","")
&amp;                   IF(AND((PS$33-Sheep!$R$354-Sheep!$N$251                                )&gt;(PS$33-PT$33),(PS$33-Sheep!$R$354-Sheep!$N$251                                )&lt;=0),"WeanStd","")
&amp;                   IF(AND((PS$33-Sheep!$R$355-Sheep!$N$251                                )&gt;(PS$33-PT$33),(PS$33-Sheep!$R$355-Sheep!$N$251                                )&lt;=0),"WeanAlt1","")
&amp;                   IF(AND((PS$33-Sheep!$R$356-Sheep!$N$251                                )&gt;(PS$33-PT$33),(PS$33-Sheep!$R$356-Sheep!$N$251                                )&lt;=0),"WeanAlt2","")
&amp;IFERROR(IF(AND((PS$33-PS35                                                                                     )&gt;(PS$33-PT$33),(PS$33-PS35                                                                                     )&lt;=0),"Join-"    &amp;PS34,""),"")
&amp;IFERROR(IF(AND((PS$33-PS35-INDEX(Sheep!$V$361:$V$368,PS34,1))&gt;(PS$33-PT$33),(PS$33-PS35-INDEX(Sheep!$V$361:$V$368,PS34,1))&lt;=0),"Scan-"  &amp;PS34,""),"")
&amp;IFERROR(IF(AND((PS$33-PS35-150                                                                            )&gt;(PS$33-PT$33),(PS$33-PS35-150                                                                             )&lt;=0),"Birth-" &amp;PS34,""),"")
&amp;IFERROR(IF(AND((PS$33-PS35-150-Sheep!$R$354                                           )&gt;(PS$33-PT$33),(PS$33-PS35-150-Sheep!$R$354                                            )&lt;=0),"Wean-"&amp;PS34,""),"")
&amp;IFERROR(IF(AND((PS$33-PS35-150-Sheep!$R$355                                           )&gt;(PS$33-PT$33),(PS$33-PS35-150-Sheep!$R$355                                            )&lt;=0),"Alt1-"   &amp;PS34,""),"")
&amp;IFERROR(IF(AND((PS$33-PS35-150-Sheep!$R$356                                           )&gt;(PS$33-PT$33),(PS$33-PS35-150-Sheep!$R$356                                            )&lt;=0),"Alt2-"   &amp;PS34,""),"")</f>
        <v/>
      </c>
      <c r="PT36" s="266" t="str">
        <f xml:space="preserve">                    IF(AND((PT$33                                  -Sheep!$N$251                               )&gt;(PT$33-PU$33),(PT$33                                  -Sheep!$N$251                                )&lt;=0),"Born","")
&amp;                   IF(AND((PT$33-Sheep!$R$354-Sheep!$N$251                                )&gt;(PT$33-PU$33),(PT$33-Sheep!$R$354-Sheep!$N$251                                )&lt;=0),"WeanStd","")
&amp;                   IF(AND((PT$33-Sheep!$R$355-Sheep!$N$251                                )&gt;(PT$33-PU$33),(PT$33-Sheep!$R$355-Sheep!$N$251                                )&lt;=0),"WeanAlt1","")
&amp;                   IF(AND((PT$33-Sheep!$R$356-Sheep!$N$251                                )&gt;(PT$33-PU$33),(PT$33-Sheep!$R$356-Sheep!$N$251                                )&lt;=0),"WeanAlt2","")
&amp;IFERROR(IF(AND((PT$33-PT35                                                                                     )&gt;(PT$33-PU$33),(PT$33-PT35                                                                                     )&lt;=0),"Join-"    &amp;PT34,""),"")
&amp;IFERROR(IF(AND((PT$33-PT35-INDEX(Sheep!$V$361:$V$368,PT34,1))&gt;(PT$33-PU$33),(PT$33-PT35-INDEX(Sheep!$V$361:$V$368,PT34,1))&lt;=0),"Scan-"  &amp;PT34,""),"")
&amp;IFERROR(IF(AND((PT$33-PT35-150                                                                            )&gt;(PT$33-PU$33),(PT$33-PT35-150                                                                             )&lt;=0),"Birth-" &amp;PT34,""),"")
&amp;IFERROR(IF(AND((PT$33-PT35-150-Sheep!$R$354                                           )&gt;(PT$33-PU$33),(PT$33-PT35-150-Sheep!$R$354                                            )&lt;=0),"Wean-"&amp;PT34,""),"")
&amp;IFERROR(IF(AND((PT$33-PT35-150-Sheep!$R$355                                           )&gt;(PT$33-PU$33),(PT$33-PT35-150-Sheep!$R$355                                            )&lt;=0),"Alt1-"   &amp;PT34,""),"")
&amp;IFERROR(IF(AND((PT$33-PT35-150-Sheep!$R$356                                           )&gt;(PT$33-PU$33),(PT$33-PT35-150-Sheep!$R$356                                            )&lt;=0),"Alt2-"   &amp;PT34,""),"")</f>
        <v/>
      </c>
      <c r="PU36" s="266" t="str">
        <f xml:space="preserve">                    IF(AND((PU$33                                  -Sheep!$N$251                               )&gt;(PU$33-PV$33),(PU$33                                  -Sheep!$N$251                                )&lt;=0),"Born","")
&amp;                   IF(AND((PU$33-Sheep!$R$354-Sheep!$N$251                                )&gt;(PU$33-PV$33),(PU$33-Sheep!$R$354-Sheep!$N$251                                )&lt;=0),"WeanStd","")
&amp;                   IF(AND((PU$33-Sheep!$R$355-Sheep!$N$251                                )&gt;(PU$33-PV$33),(PU$33-Sheep!$R$355-Sheep!$N$251                                )&lt;=0),"WeanAlt1","")
&amp;                   IF(AND((PU$33-Sheep!$R$356-Sheep!$N$251                                )&gt;(PU$33-PV$33),(PU$33-Sheep!$R$356-Sheep!$N$251                                )&lt;=0),"WeanAlt2","")
&amp;IFERROR(IF(AND((PU$33-PU35                                                                                     )&gt;(PU$33-PV$33),(PU$33-PU35                                                                                     )&lt;=0),"Join-"    &amp;PU34,""),"")
&amp;IFERROR(IF(AND((PU$33-PU35-INDEX(Sheep!$V$361:$V$368,PU34,1))&gt;(PU$33-PV$33),(PU$33-PU35-INDEX(Sheep!$V$361:$V$368,PU34,1))&lt;=0),"Scan-"  &amp;PU34,""),"")
&amp;IFERROR(IF(AND((PU$33-PU35-150                                                                            )&gt;(PU$33-PV$33),(PU$33-PU35-150                                                                             )&lt;=0),"Birth-" &amp;PU34,""),"")
&amp;IFERROR(IF(AND((PU$33-PU35-150-Sheep!$R$354                                           )&gt;(PU$33-PV$33),(PU$33-PU35-150-Sheep!$R$354                                            )&lt;=0),"Wean-"&amp;PU34,""),"")
&amp;IFERROR(IF(AND((PU$33-PU35-150-Sheep!$R$355                                           )&gt;(PU$33-PV$33),(PU$33-PU35-150-Sheep!$R$355                                            )&lt;=0),"Alt1-"   &amp;PU34,""),"")
&amp;IFERROR(IF(AND((PU$33-PU35-150-Sheep!$R$356                                           )&gt;(PU$33-PV$33),(PU$33-PU35-150-Sheep!$R$356                                            )&lt;=0),"Alt2-"   &amp;PU34,""),"")</f>
        <v/>
      </c>
      <c r="PV36" s="266" t="str">
        <f xml:space="preserve">                    IF(AND((PV$33                                  -Sheep!$N$251                               )&gt;(PV$33-PW$33),(PV$33                                  -Sheep!$N$251                                )&lt;=0),"Born","")
&amp;                   IF(AND((PV$33-Sheep!$R$354-Sheep!$N$251                                )&gt;(PV$33-PW$33),(PV$33-Sheep!$R$354-Sheep!$N$251                                )&lt;=0),"WeanStd","")
&amp;                   IF(AND((PV$33-Sheep!$R$355-Sheep!$N$251                                )&gt;(PV$33-PW$33),(PV$33-Sheep!$R$355-Sheep!$N$251                                )&lt;=0),"WeanAlt1","")
&amp;                   IF(AND((PV$33-Sheep!$R$356-Sheep!$N$251                                )&gt;(PV$33-PW$33),(PV$33-Sheep!$R$356-Sheep!$N$251                                )&lt;=0),"WeanAlt2","")
&amp;IFERROR(IF(AND((PV$33-PV35                                                                                     )&gt;(PV$33-PW$33),(PV$33-PV35                                                                                     )&lt;=0),"Join-"    &amp;PV34,""),"")
&amp;IFERROR(IF(AND((PV$33-PV35-INDEX(Sheep!$V$361:$V$368,PV34,1))&gt;(PV$33-PW$33),(PV$33-PV35-INDEX(Sheep!$V$361:$V$368,PV34,1))&lt;=0),"Scan-"  &amp;PV34,""),"")
&amp;IFERROR(IF(AND((PV$33-PV35-150                                                                            )&gt;(PV$33-PW$33),(PV$33-PV35-150                                                                             )&lt;=0),"Birth-" &amp;PV34,""),"")
&amp;IFERROR(IF(AND((PV$33-PV35-150-Sheep!$R$354                                           )&gt;(PV$33-PW$33),(PV$33-PV35-150-Sheep!$R$354                                            )&lt;=0),"Wean-"&amp;PV34,""),"")
&amp;IFERROR(IF(AND((PV$33-PV35-150-Sheep!$R$355                                           )&gt;(PV$33-PW$33),(PV$33-PV35-150-Sheep!$R$355                                            )&lt;=0),"Alt1-"   &amp;PV34,""),"")
&amp;IFERROR(IF(AND((PV$33-PV35-150-Sheep!$R$356                                           )&gt;(PV$33-PW$33),(PV$33-PV35-150-Sheep!$R$356                                            )&lt;=0),"Alt2-"   &amp;PV34,""),"")</f>
        <v/>
      </c>
      <c r="PW36" s="266" t="str">
        <f xml:space="preserve">                    IF(AND((PW$33                                  -Sheep!$N$251                               )&gt;(PW$33-PX$33),(PW$33                                  -Sheep!$N$251                                )&lt;=0),"Born","")
&amp;                   IF(AND((PW$33-Sheep!$R$354-Sheep!$N$251                                )&gt;(PW$33-PX$33),(PW$33-Sheep!$R$354-Sheep!$N$251                                )&lt;=0),"WeanStd","")
&amp;                   IF(AND((PW$33-Sheep!$R$355-Sheep!$N$251                                )&gt;(PW$33-PX$33),(PW$33-Sheep!$R$355-Sheep!$N$251                                )&lt;=0),"WeanAlt1","")
&amp;                   IF(AND((PW$33-Sheep!$R$356-Sheep!$N$251                                )&gt;(PW$33-PX$33),(PW$33-Sheep!$R$356-Sheep!$N$251                                )&lt;=0),"WeanAlt2","")
&amp;IFERROR(IF(AND((PW$33-PW35                                                                                     )&gt;(PW$33-PX$33),(PW$33-PW35                                                                                     )&lt;=0),"Join-"    &amp;PW34,""),"")
&amp;IFERROR(IF(AND((PW$33-PW35-INDEX(Sheep!$V$361:$V$368,PW34,1))&gt;(PW$33-PX$33),(PW$33-PW35-INDEX(Sheep!$V$361:$V$368,PW34,1))&lt;=0),"Scan-"  &amp;PW34,""),"")
&amp;IFERROR(IF(AND((PW$33-PW35-150                                                                            )&gt;(PW$33-PX$33),(PW$33-PW35-150                                                                             )&lt;=0),"Birth-" &amp;PW34,""),"")
&amp;IFERROR(IF(AND((PW$33-PW35-150-Sheep!$R$354                                           )&gt;(PW$33-PX$33),(PW$33-PW35-150-Sheep!$R$354                                            )&lt;=0),"Wean-"&amp;PW34,""),"")
&amp;IFERROR(IF(AND((PW$33-PW35-150-Sheep!$R$355                                           )&gt;(PW$33-PX$33),(PW$33-PW35-150-Sheep!$R$355                                            )&lt;=0),"Alt1-"   &amp;PW34,""),"")
&amp;IFERROR(IF(AND((PW$33-PW35-150-Sheep!$R$356                                           )&gt;(PW$33-PX$33),(PW$33-PW35-150-Sheep!$R$356                                            )&lt;=0),"Alt2-"   &amp;PW34,""),"")</f>
        <v/>
      </c>
      <c r="PX36" s="266" t="str">
        <f xml:space="preserve">                    IF(AND((PX$33                                  -Sheep!$N$251                               )&gt;(PX$33-PY$33),(PX$33                                  -Sheep!$N$251                                )&lt;=0),"Born","")
&amp;                   IF(AND((PX$33-Sheep!$R$354-Sheep!$N$251                                )&gt;(PX$33-PY$33),(PX$33-Sheep!$R$354-Sheep!$N$251                                )&lt;=0),"WeanStd","")
&amp;                   IF(AND((PX$33-Sheep!$R$355-Sheep!$N$251                                )&gt;(PX$33-PY$33),(PX$33-Sheep!$R$355-Sheep!$N$251                                )&lt;=0),"WeanAlt1","")
&amp;                   IF(AND((PX$33-Sheep!$R$356-Sheep!$N$251                                )&gt;(PX$33-PY$33),(PX$33-Sheep!$R$356-Sheep!$N$251                                )&lt;=0),"WeanAlt2","")
&amp;IFERROR(IF(AND((PX$33-PX35                                                                                     )&gt;(PX$33-PY$33),(PX$33-PX35                                                                                     )&lt;=0),"Join-"    &amp;PX34,""),"")
&amp;IFERROR(IF(AND((PX$33-PX35-INDEX(Sheep!$V$361:$V$368,PX34,1))&gt;(PX$33-PY$33),(PX$33-PX35-INDEX(Sheep!$V$361:$V$368,PX34,1))&lt;=0),"Scan-"  &amp;PX34,""),"")
&amp;IFERROR(IF(AND((PX$33-PX35-150                                                                            )&gt;(PX$33-PY$33),(PX$33-PX35-150                                                                             )&lt;=0),"Birth-" &amp;PX34,""),"")
&amp;IFERROR(IF(AND((PX$33-PX35-150-Sheep!$R$354                                           )&gt;(PX$33-PY$33),(PX$33-PX35-150-Sheep!$R$354                                            )&lt;=0),"Wean-"&amp;PX34,""),"")
&amp;IFERROR(IF(AND((PX$33-PX35-150-Sheep!$R$355                                           )&gt;(PX$33-PY$33),(PX$33-PX35-150-Sheep!$R$355                                            )&lt;=0),"Alt1-"   &amp;PX34,""),"")
&amp;IFERROR(IF(AND((PX$33-PX35-150-Sheep!$R$356                                           )&gt;(PX$33-PY$33),(PX$33-PX35-150-Sheep!$R$356                                            )&lt;=0),"Alt2-"   &amp;PX34,""),"")</f>
        <v/>
      </c>
      <c r="PY36" s="266" t="str">
        <f xml:space="preserve">                    IF(AND((PY$33                                  -Sheep!$N$251                               )&gt;(PY$33-PZ$33),(PY$33                                  -Sheep!$N$251                                )&lt;=0),"Born","")
&amp;                   IF(AND((PY$33-Sheep!$R$354-Sheep!$N$251                                )&gt;(PY$33-PZ$33),(PY$33-Sheep!$R$354-Sheep!$N$251                                )&lt;=0),"WeanStd","")
&amp;                   IF(AND((PY$33-Sheep!$R$355-Sheep!$N$251                                )&gt;(PY$33-PZ$33),(PY$33-Sheep!$R$355-Sheep!$N$251                                )&lt;=0),"WeanAlt1","")
&amp;                   IF(AND((PY$33-Sheep!$R$356-Sheep!$N$251                                )&gt;(PY$33-PZ$33),(PY$33-Sheep!$R$356-Sheep!$N$251                                )&lt;=0),"WeanAlt2","")
&amp;IFERROR(IF(AND((PY$33-PY35                                                                                     )&gt;(PY$33-PZ$33),(PY$33-PY35                                                                                     )&lt;=0),"Join-"    &amp;PY34,""),"")
&amp;IFERROR(IF(AND((PY$33-PY35-INDEX(Sheep!$V$361:$V$368,PY34,1))&gt;(PY$33-PZ$33),(PY$33-PY35-INDEX(Sheep!$V$361:$V$368,PY34,1))&lt;=0),"Scan-"  &amp;PY34,""),"")
&amp;IFERROR(IF(AND((PY$33-PY35-150                                                                            )&gt;(PY$33-PZ$33),(PY$33-PY35-150                                                                             )&lt;=0),"Birth-" &amp;PY34,""),"")
&amp;IFERROR(IF(AND((PY$33-PY35-150-Sheep!$R$354                                           )&gt;(PY$33-PZ$33),(PY$33-PY35-150-Sheep!$R$354                                            )&lt;=0),"Wean-"&amp;PY34,""),"")
&amp;IFERROR(IF(AND((PY$33-PY35-150-Sheep!$R$355                                           )&gt;(PY$33-PZ$33),(PY$33-PY35-150-Sheep!$R$355                                            )&lt;=0),"Alt1-"   &amp;PY34,""),"")
&amp;IFERROR(IF(AND((PY$33-PY35-150-Sheep!$R$356                                           )&gt;(PY$33-PZ$33),(PY$33-PY35-150-Sheep!$R$356                                            )&lt;=0),"Alt2-"   &amp;PY34,""),"")</f>
        <v/>
      </c>
      <c r="PZ36" s="266" t="str">
        <f xml:space="preserve">                    IF(AND((PZ$33                                  -Sheep!$N$251                               )&gt;(PZ$33-QA$33),(PZ$33                                  -Sheep!$N$251                                )&lt;=0),"Born","")
&amp;                   IF(AND((PZ$33-Sheep!$R$354-Sheep!$N$251                                )&gt;(PZ$33-QA$33),(PZ$33-Sheep!$R$354-Sheep!$N$251                                )&lt;=0),"WeanStd","")
&amp;                   IF(AND((PZ$33-Sheep!$R$355-Sheep!$N$251                                )&gt;(PZ$33-QA$33),(PZ$33-Sheep!$R$355-Sheep!$N$251                                )&lt;=0),"WeanAlt1","")
&amp;                   IF(AND((PZ$33-Sheep!$R$356-Sheep!$N$251                                )&gt;(PZ$33-QA$33),(PZ$33-Sheep!$R$356-Sheep!$N$251                                )&lt;=0),"WeanAlt2","")
&amp;IFERROR(IF(AND((PZ$33-PZ35                                                                                     )&gt;(PZ$33-QA$33),(PZ$33-PZ35                                                                                     )&lt;=0),"Join-"    &amp;PZ34,""),"")
&amp;IFERROR(IF(AND((PZ$33-PZ35-INDEX(Sheep!$V$361:$V$368,PZ34,1))&gt;(PZ$33-QA$33),(PZ$33-PZ35-INDEX(Sheep!$V$361:$V$368,PZ34,1))&lt;=0),"Scan-"  &amp;PZ34,""),"")
&amp;IFERROR(IF(AND((PZ$33-PZ35-150                                                                            )&gt;(PZ$33-QA$33),(PZ$33-PZ35-150                                                                             )&lt;=0),"Birth-" &amp;PZ34,""),"")
&amp;IFERROR(IF(AND((PZ$33-PZ35-150-Sheep!$R$354                                           )&gt;(PZ$33-QA$33),(PZ$33-PZ35-150-Sheep!$R$354                                            )&lt;=0),"Wean-"&amp;PZ34,""),"")
&amp;IFERROR(IF(AND((PZ$33-PZ35-150-Sheep!$R$355                                           )&gt;(PZ$33-QA$33),(PZ$33-PZ35-150-Sheep!$R$355                                            )&lt;=0),"Alt1-"   &amp;PZ34,""),"")
&amp;IFERROR(IF(AND((PZ$33-PZ35-150-Sheep!$R$356                                           )&gt;(PZ$33-QA$33),(PZ$33-PZ35-150-Sheep!$R$356                                            )&lt;=0),"Alt2-"   &amp;PZ34,""),"")</f>
        <v/>
      </c>
      <c r="QA36" s="266" t="str">
        <f xml:space="preserve">                    IF(AND((QA$33                                  -Sheep!$N$251                               )&gt;(QA$33-QB$33),(QA$33                                  -Sheep!$N$251                                )&lt;=0),"Born","")
&amp;                   IF(AND((QA$33-Sheep!$R$354-Sheep!$N$251                                )&gt;(QA$33-QB$33),(QA$33-Sheep!$R$354-Sheep!$N$251                                )&lt;=0),"WeanStd","")
&amp;                   IF(AND((QA$33-Sheep!$R$355-Sheep!$N$251                                )&gt;(QA$33-QB$33),(QA$33-Sheep!$R$355-Sheep!$N$251                                )&lt;=0),"WeanAlt1","")
&amp;                   IF(AND((QA$33-Sheep!$R$356-Sheep!$N$251                                )&gt;(QA$33-QB$33),(QA$33-Sheep!$R$356-Sheep!$N$251                                )&lt;=0),"WeanAlt2","")
&amp;IFERROR(IF(AND((QA$33-QA35                                                                                     )&gt;(QA$33-QB$33),(QA$33-QA35                                                                                     )&lt;=0),"Join-"    &amp;QA34,""),"")
&amp;IFERROR(IF(AND((QA$33-QA35-INDEX(Sheep!$V$361:$V$368,QA34,1))&gt;(QA$33-QB$33),(QA$33-QA35-INDEX(Sheep!$V$361:$V$368,QA34,1))&lt;=0),"Scan-"  &amp;QA34,""),"")
&amp;IFERROR(IF(AND((QA$33-QA35-150                                                                            )&gt;(QA$33-QB$33),(QA$33-QA35-150                                                                             )&lt;=0),"Birth-" &amp;QA34,""),"")
&amp;IFERROR(IF(AND((QA$33-QA35-150-Sheep!$R$354                                           )&gt;(QA$33-QB$33),(QA$33-QA35-150-Sheep!$R$354                                            )&lt;=0),"Wean-"&amp;QA34,""),"")
&amp;IFERROR(IF(AND((QA$33-QA35-150-Sheep!$R$355                                           )&gt;(QA$33-QB$33),(QA$33-QA35-150-Sheep!$R$355                                            )&lt;=0),"Alt1-"   &amp;QA34,""),"")
&amp;IFERROR(IF(AND((QA$33-QA35-150-Sheep!$R$356                                           )&gt;(QA$33-QB$33),(QA$33-QA35-150-Sheep!$R$356                                            )&lt;=0),"Alt2-"   &amp;QA34,""),"")</f>
        <v/>
      </c>
      <c r="QB36" s="266" t="str">
        <f xml:space="preserve">                    IF(AND((QB$33                                  -Sheep!$N$251                               )&gt;(QB$33-QC$33),(QB$33                                  -Sheep!$N$251                                )&lt;=0),"Born","")
&amp;                   IF(AND((QB$33-Sheep!$R$354-Sheep!$N$251                                )&gt;(QB$33-QC$33),(QB$33-Sheep!$R$354-Sheep!$N$251                                )&lt;=0),"WeanStd","")
&amp;                   IF(AND((QB$33-Sheep!$R$355-Sheep!$N$251                                )&gt;(QB$33-QC$33),(QB$33-Sheep!$R$355-Sheep!$N$251                                )&lt;=0),"WeanAlt1","")
&amp;                   IF(AND((QB$33-Sheep!$R$356-Sheep!$N$251                                )&gt;(QB$33-QC$33),(QB$33-Sheep!$R$356-Sheep!$N$251                                )&lt;=0),"WeanAlt2","")
&amp;IFERROR(IF(AND((QB$33-QB35                                                                                     )&gt;(QB$33-QC$33),(QB$33-QB35                                                                                     )&lt;=0),"Join-"    &amp;QB34,""),"")
&amp;IFERROR(IF(AND((QB$33-QB35-INDEX(Sheep!$V$361:$V$368,QB34,1))&gt;(QB$33-QC$33),(QB$33-QB35-INDEX(Sheep!$V$361:$V$368,QB34,1))&lt;=0),"Scan-"  &amp;QB34,""),"")
&amp;IFERROR(IF(AND((QB$33-QB35-150                                                                            )&gt;(QB$33-QC$33),(QB$33-QB35-150                                                                             )&lt;=0),"Birth-" &amp;QB34,""),"")
&amp;IFERROR(IF(AND((QB$33-QB35-150-Sheep!$R$354                                           )&gt;(QB$33-QC$33),(QB$33-QB35-150-Sheep!$R$354                                            )&lt;=0),"Wean-"&amp;QB34,""),"")
&amp;IFERROR(IF(AND((QB$33-QB35-150-Sheep!$R$355                                           )&gt;(QB$33-QC$33),(QB$33-QB35-150-Sheep!$R$355                                            )&lt;=0),"Alt1-"   &amp;QB34,""),"")
&amp;IFERROR(IF(AND((QB$33-QB35-150-Sheep!$R$356                                           )&gt;(QB$33-QC$33),(QB$33-QB35-150-Sheep!$R$356                                            )&lt;=0),"Alt2-"   &amp;QB34,""),"")</f>
        <v/>
      </c>
      <c r="QC36" s="266" t="str">
        <f xml:space="preserve">                    IF(AND((QC$33                                  -Sheep!$N$251                               )&gt;(QC$33-QD$33),(QC$33                                  -Sheep!$N$251                                )&lt;=0),"Born","")
&amp;                   IF(AND((QC$33-Sheep!$R$354-Sheep!$N$251                                )&gt;(QC$33-QD$33),(QC$33-Sheep!$R$354-Sheep!$N$251                                )&lt;=0),"WeanStd","")
&amp;                   IF(AND((QC$33-Sheep!$R$355-Sheep!$N$251                                )&gt;(QC$33-QD$33),(QC$33-Sheep!$R$355-Sheep!$N$251                                )&lt;=0),"WeanAlt1","")
&amp;                   IF(AND((QC$33-Sheep!$R$356-Sheep!$N$251                                )&gt;(QC$33-QD$33),(QC$33-Sheep!$R$356-Sheep!$N$251                                )&lt;=0),"WeanAlt2","")
&amp;IFERROR(IF(AND((QC$33-QC35                                                                                     )&gt;(QC$33-QD$33),(QC$33-QC35                                                                                     )&lt;=0),"Join-"    &amp;QC34,""),"")
&amp;IFERROR(IF(AND((QC$33-QC35-INDEX(Sheep!$V$361:$V$368,QC34,1))&gt;(QC$33-QD$33),(QC$33-QC35-INDEX(Sheep!$V$361:$V$368,QC34,1))&lt;=0),"Scan-"  &amp;QC34,""),"")
&amp;IFERROR(IF(AND((QC$33-QC35-150                                                                            )&gt;(QC$33-QD$33),(QC$33-QC35-150                                                                             )&lt;=0),"Birth-" &amp;QC34,""),"")
&amp;IFERROR(IF(AND((QC$33-QC35-150-Sheep!$R$354                                           )&gt;(QC$33-QD$33),(QC$33-QC35-150-Sheep!$R$354                                            )&lt;=0),"Wean-"&amp;QC34,""),"")
&amp;IFERROR(IF(AND((QC$33-QC35-150-Sheep!$R$355                                           )&gt;(QC$33-QD$33),(QC$33-QC35-150-Sheep!$R$355                                            )&lt;=0),"Alt1-"   &amp;QC34,""),"")
&amp;IFERROR(IF(AND((QC$33-QC35-150-Sheep!$R$356                                           )&gt;(QC$33-QD$33),(QC$33-QC35-150-Sheep!$R$356                                            )&lt;=0),"Alt2-"   &amp;QC34,""),"")</f>
        <v>Birth-8</v>
      </c>
      <c r="QD36" s="266" t="str">
        <f xml:space="preserve">                    IF(AND((QD$33                                  -Sheep!$N$251                               )&gt;(QD$33-QE$33),(QD$33                                  -Sheep!$N$251                                )&lt;=0),"Born","")
&amp;                   IF(AND((QD$33-Sheep!$R$354-Sheep!$N$251                                )&gt;(QD$33-QE$33),(QD$33-Sheep!$R$354-Sheep!$N$251                                )&lt;=0),"WeanStd","")
&amp;                   IF(AND((QD$33-Sheep!$R$355-Sheep!$N$251                                )&gt;(QD$33-QE$33),(QD$33-Sheep!$R$355-Sheep!$N$251                                )&lt;=0),"WeanAlt1","")
&amp;                   IF(AND((QD$33-Sheep!$R$356-Sheep!$N$251                                )&gt;(QD$33-QE$33),(QD$33-Sheep!$R$356-Sheep!$N$251                                )&lt;=0),"WeanAlt2","")
&amp;IFERROR(IF(AND((QD$33-QD35                                                                                     )&gt;(QD$33-QE$33),(QD$33-QD35                                                                                     )&lt;=0),"Join-"    &amp;QD34,""),"")
&amp;IFERROR(IF(AND((QD$33-QD35-INDEX(Sheep!$V$361:$V$368,QD34,1))&gt;(QD$33-QE$33),(QD$33-QD35-INDEX(Sheep!$V$361:$V$368,QD34,1))&lt;=0),"Scan-"  &amp;QD34,""),"")
&amp;IFERROR(IF(AND((QD$33-QD35-150                                                                            )&gt;(QD$33-QE$33),(QD$33-QD35-150                                                                             )&lt;=0),"Birth-" &amp;QD34,""),"")
&amp;IFERROR(IF(AND((QD$33-QD35-150-Sheep!$R$354                                           )&gt;(QD$33-QE$33),(QD$33-QD35-150-Sheep!$R$354                                            )&lt;=0),"Wean-"&amp;QD34,""),"")
&amp;IFERROR(IF(AND((QD$33-QD35-150-Sheep!$R$355                                           )&gt;(QD$33-QE$33),(QD$33-QD35-150-Sheep!$R$355                                            )&lt;=0),"Alt1-"   &amp;QD34,""),"")
&amp;IFERROR(IF(AND((QD$33-QD35-150-Sheep!$R$356                                           )&gt;(QD$33-QE$33),(QD$33-QD35-150-Sheep!$R$356                                            )&lt;=0),"Alt2-"   &amp;QD34,""),"")</f>
        <v/>
      </c>
      <c r="QE36" s="266" t="str">
        <f xml:space="preserve">                    IF(AND((QE$33                                  -Sheep!$N$251                               )&gt;(QE$33-QF$33),(QE$33                                  -Sheep!$N$251                                )&lt;=0),"Born","")
&amp;                   IF(AND((QE$33-Sheep!$R$354-Sheep!$N$251                                )&gt;(QE$33-QF$33),(QE$33-Sheep!$R$354-Sheep!$N$251                                )&lt;=0),"WeanStd","")
&amp;                   IF(AND((QE$33-Sheep!$R$355-Sheep!$N$251                                )&gt;(QE$33-QF$33),(QE$33-Sheep!$R$355-Sheep!$N$251                                )&lt;=0),"WeanAlt1","")
&amp;                   IF(AND((QE$33-Sheep!$R$356-Sheep!$N$251                                )&gt;(QE$33-QF$33),(QE$33-Sheep!$R$356-Sheep!$N$251                                )&lt;=0),"WeanAlt2","")
&amp;IFERROR(IF(AND((QE$33-QE35                                                                                     )&gt;(QE$33-QF$33),(QE$33-QE35                                                                                     )&lt;=0),"Join-"    &amp;QE34,""),"")
&amp;IFERROR(IF(AND((QE$33-QE35-INDEX(Sheep!$V$361:$V$368,QE34,1))&gt;(QE$33-QF$33),(QE$33-QE35-INDEX(Sheep!$V$361:$V$368,QE34,1))&lt;=0),"Scan-"  &amp;QE34,""),"")
&amp;IFERROR(IF(AND((QE$33-QE35-150                                                                            )&gt;(QE$33-QF$33),(QE$33-QE35-150                                                                             )&lt;=0),"Birth-" &amp;QE34,""),"")
&amp;IFERROR(IF(AND((QE$33-QE35-150-Sheep!$R$354                                           )&gt;(QE$33-QF$33),(QE$33-QE35-150-Sheep!$R$354                                            )&lt;=0),"Wean-"&amp;QE34,""),"")
&amp;IFERROR(IF(AND((QE$33-QE35-150-Sheep!$R$355                                           )&gt;(QE$33-QF$33),(QE$33-QE35-150-Sheep!$R$355                                            )&lt;=0),"Alt1-"   &amp;QE34,""),"")
&amp;IFERROR(IF(AND((QE$33-QE35-150-Sheep!$R$356                                           )&gt;(QE$33-QF$33),(QE$33-QE35-150-Sheep!$R$356                                            )&lt;=0),"Alt2-"   &amp;QE34,""),"")</f>
        <v/>
      </c>
      <c r="QF36" s="266" t="str">
        <f xml:space="preserve">                    IF(AND((QF$33                                  -Sheep!$N$251                               )&gt;(QF$33-QG$33),(QF$33                                  -Sheep!$N$251                                )&lt;=0),"Born","")
&amp;                   IF(AND((QF$33-Sheep!$R$354-Sheep!$N$251                                )&gt;(QF$33-QG$33),(QF$33-Sheep!$R$354-Sheep!$N$251                                )&lt;=0),"WeanStd","")
&amp;                   IF(AND((QF$33-Sheep!$R$355-Sheep!$N$251                                )&gt;(QF$33-QG$33),(QF$33-Sheep!$R$355-Sheep!$N$251                                )&lt;=0),"WeanAlt1","")
&amp;                   IF(AND((QF$33-Sheep!$R$356-Sheep!$N$251                                )&gt;(QF$33-QG$33),(QF$33-Sheep!$R$356-Sheep!$N$251                                )&lt;=0),"WeanAlt2","")
&amp;IFERROR(IF(AND((QF$33-QF35                                                                                     )&gt;(QF$33-QG$33),(QF$33-QF35                                                                                     )&lt;=0),"Join-"    &amp;QF34,""),"")
&amp;IFERROR(IF(AND((QF$33-QF35-INDEX(Sheep!$V$361:$V$368,QF34,1))&gt;(QF$33-QG$33),(QF$33-QF35-INDEX(Sheep!$V$361:$V$368,QF34,1))&lt;=0),"Scan-"  &amp;QF34,""),"")
&amp;IFERROR(IF(AND((QF$33-QF35-150                                                                            )&gt;(QF$33-QG$33),(QF$33-QF35-150                                                                             )&lt;=0),"Birth-" &amp;QF34,""),"")
&amp;IFERROR(IF(AND((QF$33-QF35-150-Sheep!$R$354                                           )&gt;(QF$33-QG$33),(QF$33-QF35-150-Sheep!$R$354                                            )&lt;=0),"Wean-"&amp;QF34,""),"")
&amp;IFERROR(IF(AND((QF$33-QF35-150-Sheep!$R$355                                           )&gt;(QF$33-QG$33),(QF$33-QF35-150-Sheep!$R$355                                            )&lt;=0),"Alt1-"   &amp;QF34,""),"")
&amp;IFERROR(IF(AND((QF$33-QF35-150-Sheep!$R$356                                           )&gt;(QF$33-QG$33),(QF$33-QF35-150-Sheep!$R$356                                            )&lt;=0),"Alt2-"   &amp;QF34,""),"")</f>
        <v/>
      </c>
      <c r="QG36" s="266" t="str">
        <f xml:space="preserve">                    IF(AND((QG$33                                  -Sheep!$N$251                               )&gt;(QG$33-QH$33),(QG$33                                  -Sheep!$N$251                                )&lt;=0),"Born","")
&amp;                   IF(AND((QG$33-Sheep!$R$354-Sheep!$N$251                                )&gt;(QG$33-QH$33),(QG$33-Sheep!$R$354-Sheep!$N$251                                )&lt;=0),"WeanStd","")
&amp;                   IF(AND((QG$33-Sheep!$R$355-Sheep!$N$251                                )&gt;(QG$33-QH$33),(QG$33-Sheep!$R$355-Sheep!$N$251                                )&lt;=0),"WeanAlt1","")
&amp;                   IF(AND((QG$33-Sheep!$R$356-Sheep!$N$251                                )&gt;(QG$33-QH$33),(QG$33-Sheep!$R$356-Sheep!$N$251                                )&lt;=0),"WeanAlt2","")
&amp;IFERROR(IF(AND((QG$33-QG35                                                                                     )&gt;(QG$33-QH$33),(QG$33-QG35                                                                                     )&lt;=0),"Join-"    &amp;QG34,""),"")
&amp;IFERROR(IF(AND((QG$33-QG35-INDEX(Sheep!$V$361:$V$368,QG34,1))&gt;(QG$33-QH$33),(QG$33-QG35-INDEX(Sheep!$V$361:$V$368,QG34,1))&lt;=0),"Scan-"  &amp;QG34,""),"")
&amp;IFERROR(IF(AND((QG$33-QG35-150                                                                            )&gt;(QG$33-QH$33),(QG$33-QG35-150                                                                             )&lt;=0),"Birth-" &amp;QG34,""),"")
&amp;IFERROR(IF(AND((QG$33-QG35-150-Sheep!$R$354                                           )&gt;(QG$33-QH$33),(QG$33-QG35-150-Sheep!$R$354                                            )&lt;=0),"Wean-"&amp;QG34,""),"")
&amp;IFERROR(IF(AND((QG$33-QG35-150-Sheep!$R$355                                           )&gt;(QG$33-QH$33),(QG$33-QG35-150-Sheep!$R$355                                            )&lt;=0),"Alt1-"   &amp;QG34,""),"")
&amp;IFERROR(IF(AND((QG$33-QG35-150-Sheep!$R$356                                           )&gt;(QG$33-QH$33),(QG$33-QG35-150-Sheep!$R$356                                            )&lt;=0),"Alt2-"   &amp;QG34,""),"")</f>
        <v/>
      </c>
      <c r="QH36" s="266" t="str">
        <f xml:space="preserve">                    IF(AND((QH$33                                  -Sheep!$N$251                               )&gt;(QH$33-QI$33),(QH$33                                  -Sheep!$N$251                                )&lt;=0),"Born","")
&amp;                   IF(AND((QH$33-Sheep!$R$354-Sheep!$N$251                                )&gt;(QH$33-QI$33),(QH$33-Sheep!$R$354-Sheep!$N$251                                )&lt;=0),"WeanStd","")
&amp;                   IF(AND((QH$33-Sheep!$R$355-Sheep!$N$251                                )&gt;(QH$33-QI$33),(QH$33-Sheep!$R$355-Sheep!$N$251                                )&lt;=0),"WeanAlt1","")
&amp;                   IF(AND((QH$33-Sheep!$R$356-Sheep!$N$251                                )&gt;(QH$33-QI$33),(QH$33-Sheep!$R$356-Sheep!$N$251                                )&lt;=0),"WeanAlt2","")
&amp;IFERROR(IF(AND((QH$33-QH35                                                                                     )&gt;(QH$33-QI$33),(QH$33-QH35                                                                                     )&lt;=0),"Join-"    &amp;QH34,""),"")
&amp;IFERROR(IF(AND((QH$33-QH35-INDEX(Sheep!$V$361:$V$368,QH34,1))&gt;(QH$33-QI$33),(QH$33-QH35-INDEX(Sheep!$V$361:$V$368,QH34,1))&lt;=0),"Scan-"  &amp;QH34,""),"")
&amp;IFERROR(IF(AND((QH$33-QH35-150                                                                            )&gt;(QH$33-QI$33),(QH$33-QH35-150                                                                             )&lt;=0),"Birth-" &amp;QH34,""),"")
&amp;IFERROR(IF(AND((QH$33-QH35-150-Sheep!$R$354                                           )&gt;(QH$33-QI$33),(QH$33-QH35-150-Sheep!$R$354                                            )&lt;=0),"Wean-"&amp;QH34,""),"")
&amp;IFERROR(IF(AND((QH$33-QH35-150-Sheep!$R$355                                           )&gt;(QH$33-QI$33),(QH$33-QH35-150-Sheep!$R$355                                            )&lt;=0),"Alt1-"   &amp;QH34,""),"")
&amp;IFERROR(IF(AND((QH$33-QH35-150-Sheep!$R$356                                           )&gt;(QH$33-QI$33),(QH$33-QH35-150-Sheep!$R$356                                            )&lt;=0),"Alt2-"   &amp;QH34,""),"")</f>
        <v/>
      </c>
      <c r="QI36" s="266" t="str">
        <f xml:space="preserve">                    IF(AND((QI$33                                  -Sheep!$N$251                               )&gt;(QI$33-QJ$33),(QI$33                                  -Sheep!$N$251                                )&lt;=0),"Born","")
&amp;                   IF(AND((QI$33-Sheep!$R$354-Sheep!$N$251                                )&gt;(QI$33-QJ$33),(QI$33-Sheep!$R$354-Sheep!$N$251                                )&lt;=0),"WeanStd","")
&amp;                   IF(AND((QI$33-Sheep!$R$355-Sheep!$N$251                                )&gt;(QI$33-QJ$33),(QI$33-Sheep!$R$355-Sheep!$N$251                                )&lt;=0),"WeanAlt1","")
&amp;                   IF(AND((QI$33-Sheep!$R$356-Sheep!$N$251                                )&gt;(QI$33-QJ$33),(QI$33-Sheep!$R$356-Sheep!$N$251                                )&lt;=0),"WeanAlt2","")
&amp;IFERROR(IF(AND((QI$33-QI35                                                                                     )&gt;(QI$33-QJ$33),(QI$33-QI35                                                                                     )&lt;=0),"Join-"    &amp;QI34,""),"")
&amp;IFERROR(IF(AND((QI$33-QI35-INDEX(Sheep!$V$361:$V$368,QI34,1))&gt;(QI$33-QJ$33),(QI$33-QI35-INDEX(Sheep!$V$361:$V$368,QI34,1))&lt;=0),"Scan-"  &amp;QI34,""),"")
&amp;IFERROR(IF(AND((QI$33-QI35-150                                                                            )&gt;(QI$33-QJ$33),(QI$33-QI35-150                                                                             )&lt;=0),"Birth-" &amp;QI34,""),"")
&amp;IFERROR(IF(AND((QI$33-QI35-150-Sheep!$R$354                                           )&gt;(QI$33-QJ$33),(QI$33-QI35-150-Sheep!$R$354                                            )&lt;=0),"Wean-"&amp;QI34,""),"")
&amp;IFERROR(IF(AND((QI$33-QI35-150-Sheep!$R$355                                           )&gt;(QI$33-QJ$33),(QI$33-QI35-150-Sheep!$R$355                                            )&lt;=0),"Alt1-"   &amp;QI34,""),"")
&amp;IFERROR(IF(AND((QI$33-QI35-150-Sheep!$R$356                                           )&gt;(QI$33-QJ$33),(QI$33-QI35-150-Sheep!$R$356                                            )&lt;=0),"Alt2-"   &amp;QI34,""),"")</f>
        <v/>
      </c>
      <c r="QJ36" s="266" t="str">
        <f xml:space="preserve">                    IF(AND((QJ$33                                  -Sheep!$N$251                               )&gt;(QJ$33-QK$33),(QJ$33                                  -Sheep!$N$251                                )&lt;=0),"Born","")
&amp;                   IF(AND((QJ$33-Sheep!$R$354-Sheep!$N$251                                )&gt;(QJ$33-QK$33),(QJ$33-Sheep!$R$354-Sheep!$N$251                                )&lt;=0),"WeanStd","")
&amp;                   IF(AND((QJ$33-Sheep!$R$355-Sheep!$N$251                                )&gt;(QJ$33-QK$33),(QJ$33-Sheep!$R$355-Sheep!$N$251                                )&lt;=0),"WeanAlt1","")
&amp;                   IF(AND((QJ$33-Sheep!$R$356-Sheep!$N$251                                )&gt;(QJ$33-QK$33),(QJ$33-Sheep!$R$356-Sheep!$N$251                                )&lt;=0),"WeanAlt2","")
&amp;IFERROR(IF(AND((QJ$33-QJ35                                                                                     )&gt;(QJ$33-QK$33),(QJ$33-QJ35                                                                                     )&lt;=0),"Join-"    &amp;QJ34,""),"")
&amp;IFERROR(IF(AND((QJ$33-QJ35-INDEX(Sheep!$V$361:$V$368,QJ34,1))&gt;(QJ$33-QK$33),(QJ$33-QJ35-INDEX(Sheep!$V$361:$V$368,QJ34,1))&lt;=0),"Scan-"  &amp;QJ34,""),"")
&amp;IFERROR(IF(AND((QJ$33-QJ35-150                                                                            )&gt;(QJ$33-QK$33),(QJ$33-QJ35-150                                                                             )&lt;=0),"Birth-" &amp;QJ34,""),"")
&amp;IFERROR(IF(AND((QJ$33-QJ35-150-Sheep!$R$354                                           )&gt;(QJ$33-QK$33),(QJ$33-QJ35-150-Sheep!$R$354                                            )&lt;=0),"Wean-"&amp;QJ34,""),"")
&amp;IFERROR(IF(AND((QJ$33-QJ35-150-Sheep!$R$355                                           )&gt;(QJ$33-QK$33),(QJ$33-QJ35-150-Sheep!$R$355                                            )&lt;=0),"Alt1-"   &amp;QJ34,""),"")
&amp;IFERROR(IF(AND((QJ$33-QJ35-150-Sheep!$R$356                                           )&gt;(QJ$33-QK$33),(QJ$33-QJ35-150-Sheep!$R$356                                            )&lt;=0),"Alt2-"   &amp;QJ34,""),"")</f>
        <v/>
      </c>
      <c r="QK36" s="266" t="str">
        <f xml:space="preserve">                    IF(AND((QK$33                                  -Sheep!$N$251                               )&gt;(QK$33-QL$33),(QK$33                                  -Sheep!$N$251                                )&lt;=0),"Born","")
&amp;                   IF(AND((QK$33-Sheep!$R$354-Sheep!$N$251                                )&gt;(QK$33-QL$33),(QK$33-Sheep!$R$354-Sheep!$N$251                                )&lt;=0),"WeanStd","")
&amp;                   IF(AND((QK$33-Sheep!$R$355-Sheep!$N$251                                )&gt;(QK$33-QL$33),(QK$33-Sheep!$R$355-Sheep!$N$251                                )&lt;=0),"WeanAlt1","")
&amp;                   IF(AND((QK$33-Sheep!$R$356-Sheep!$N$251                                )&gt;(QK$33-QL$33),(QK$33-Sheep!$R$356-Sheep!$N$251                                )&lt;=0),"WeanAlt2","")
&amp;IFERROR(IF(AND((QK$33-QK35                                                                                     )&gt;(QK$33-QL$33),(QK$33-QK35                                                                                     )&lt;=0),"Join-"    &amp;QK34,""),"")
&amp;IFERROR(IF(AND((QK$33-QK35-INDEX(Sheep!$V$361:$V$368,QK34,1))&gt;(QK$33-QL$33),(QK$33-QK35-INDEX(Sheep!$V$361:$V$368,QK34,1))&lt;=0),"Scan-"  &amp;QK34,""),"")
&amp;IFERROR(IF(AND((QK$33-QK35-150                                                                            )&gt;(QK$33-QL$33),(QK$33-QK35-150                                                                             )&lt;=0),"Birth-" &amp;QK34,""),"")
&amp;IFERROR(IF(AND((QK$33-QK35-150-Sheep!$R$354                                           )&gt;(QK$33-QL$33),(QK$33-QK35-150-Sheep!$R$354                                            )&lt;=0),"Wean-"&amp;QK34,""),"")
&amp;IFERROR(IF(AND((QK$33-QK35-150-Sheep!$R$355                                           )&gt;(QK$33-QL$33),(QK$33-QK35-150-Sheep!$R$355                                            )&lt;=0),"Alt1-"   &amp;QK34,""),"")
&amp;IFERROR(IF(AND((QK$33-QK35-150-Sheep!$R$356                                           )&gt;(QK$33-QL$33),(QK$33-QK35-150-Sheep!$R$356                                            )&lt;=0),"Alt2-"   &amp;QK34,""),"")</f>
        <v/>
      </c>
      <c r="QL36" s="266" t="str">
        <f xml:space="preserve">                    IF(AND((QL$33                                  -Sheep!$N$251                               )&gt;(QL$33-QM$33),(QL$33                                  -Sheep!$N$251                                )&lt;=0),"Born","")
&amp;                   IF(AND((QL$33-Sheep!$R$354-Sheep!$N$251                                )&gt;(QL$33-QM$33),(QL$33-Sheep!$R$354-Sheep!$N$251                                )&lt;=0),"WeanStd","")
&amp;                   IF(AND((QL$33-Sheep!$R$355-Sheep!$N$251                                )&gt;(QL$33-QM$33),(QL$33-Sheep!$R$355-Sheep!$N$251                                )&lt;=0),"WeanAlt1","")
&amp;                   IF(AND((QL$33-Sheep!$R$356-Sheep!$N$251                                )&gt;(QL$33-QM$33),(QL$33-Sheep!$R$356-Sheep!$N$251                                )&lt;=0),"WeanAlt2","")
&amp;IFERROR(IF(AND((QL$33-QL35                                                                                     )&gt;(QL$33-QM$33),(QL$33-QL35                                                                                     )&lt;=0),"Join-"    &amp;QL34,""),"")
&amp;IFERROR(IF(AND((QL$33-QL35-INDEX(Sheep!$V$361:$V$368,QL34,1))&gt;(QL$33-QM$33),(QL$33-QL35-INDEX(Sheep!$V$361:$V$368,QL34,1))&lt;=0),"Scan-"  &amp;QL34,""),"")
&amp;IFERROR(IF(AND((QL$33-QL35-150                                                                            )&gt;(QL$33-QM$33),(QL$33-QL35-150                                                                             )&lt;=0),"Birth-" &amp;QL34,""),"")
&amp;IFERROR(IF(AND((QL$33-QL35-150-Sheep!$R$354                                           )&gt;(QL$33-QM$33),(QL$33-QL35-150-Sheep!$R$354                                            )&lt;=0),"Wean-"&amp;QL34,""),"")
&amp;IFERROR(IF(AND((QL$33-QL35-150-Sheep!$R$355                                           )&gt;(QL$33-QM$33),(QL$33-QL35-150-Sheep!$R$355                                            )&lt;=0),"Alt1-"   &amp;QL34,""),"")
&amp;IFERROR(IF(AND((QL$33-QL35-150-Sheep!$R$356                                           )&gt;(QL$33-QM$33),(QL$33-QL35-150-Sheep!$R$356                                            )&lt;=0),"Alt2-"   &amp;QL34,""),"")</f>
        <v/>
      </c>
      <c r="QM36" s="266" t="str">
        <f xml:space="preserve">                    IF(AND((QM$33                                  -Sheep!$N$251                               )&gt;(QM$33-QN$33),(QM$33                                  -Sheep!$N$251                                )&lt;=0),"Born","")
&amp;                   IF(AND((QM$33-Sheep!$R$354-Sheep!$N$251                                )&gt;(QM$33-QN$33),(QM$33-Sheep!$R$354-Sheep!$N$251                                )&lt;=0),"WeanStd","")
&amp;                   IF(AND((QM$33-Sheep!$R$355-Sheep!$N$251                                )&gt;(QM$33-QN$33),(QM$33-Sheep!$R$355-Sheep!$N$251                                )&lt;=0),"WeanAlt1","")
&amp;                   IF(AND((QM$33-Sheep!$R$356-Sheep!$N$251                                )&gt;(QM$33-QN$33),(QM$33-Sheep!$R$356-Sheep!$N$251                                )&lt;=0),"WeanAlt2","")
&amp;IFERROR(IF(AND((QM$33-QM35                                                                                     )&gt;(QM$33-QN$33),(QM$33-QM35                                                                                     )&lt;=0),"Join-"    &amp;QM34,""),"")
&amp;IFERROR(IF(AND((QM$33-QM35-INDEX(Sheep!$V$361:$V$368,QM34,1))&gt;(QM$33-QN$33),(QM$33-QM35-INDEX(Sheep!$V$361:$V$368,QM34,1))&lt;=0),"Scan-"  &amp;QM34,""),"")
&amp;IFERROR(IF(AND((QM$33-QM35-150                                                                            )&gt;(QM$33-QN$33),(QM$33-QM35-150                                                                             )&lt;=0),"Birth-" &amp;QM34,""),"")
&amp;IFERROR(IF(AND((QM$33-QM35-150-Sheep!$R$354                                           )&gt;(QM$33-QN$33),(QM$33-QM35-150-Sheep!$R$354                                            )&lt;=0),"Wean-"&amp;QM34,""),"")
&amp;IFERROR(IF(AND((QM$33-QM35-150-Sheep!$R$355                                           )&gt;(QM$33-QN$33),(QM$33-QM35-150-Sheep!$R$355                                            )&lt;=0),"Alt1-"   &amp;QM34,""),"")
&amp;IFERROR(IF(AND((QM$33-QM35-150-Sheep!$R$356                                           )&gt;(QM$33-QN$33),(QM$33-QM35-150-Sheep!$R$356                                            )&lt;=0),"Alt2-"   &amp;QM34,""),"")</f>
        <v/>
      </c>
      <c r="QN36" s="266" t="str">
        <f xml:space="preserve">                    IF(AND((QN$33                                  -Sheep!$N$251                               )&gt;(QN$33-QO$33),(QN$33                                  -Sheep!$N$251                                )&lt;=0),"Born","")
&amp;                   IF(AND((QN$33-Sheep!$R$354-Sheep!$N$251                                )&gt;(QN$33-QO$33),(QN$33-Sheep!$R$354-Sheep!$N$251                                )&lt;=0),"WeanStd","")
&amp;                   IF(AND((QN$33-Sheep!$R$355-Sheep!$N$251                                )&gt;(QN$33-QO$33),(QN$33-Sheep!$R$355-Sheep!$N$251                                )&lt;=0),"WeanAlt1","")
&amp;                   IF(AND((QN$33-Sheep!$R$356-Sheep!$N$251                                )&gt;(QN$33-QO$33),(QN$33-Sheep!$R$356-Sheep!$N$251                                )&lt;=0),"WeanAlt2","")
&amp;IFERROR(IF(AND((QN$33-QN35                                                                                     )&gt;(QN$33-QO$33),(QN$33-QN35                                                                                     )&lt;=0),"Join-"    &amp;QN34,""),"")
&amp;IFERROR(IF(AND((QN$33-QN35-INDEX(Sheep!$V$361:$V$368,QN34,1))&gt;(QN$33-QO$33),(QN$33-QN35-INDEX(Sheep!$V$361:$V$368,QN34,1))&lt;=0),"Scan-"  &amp;QN34,""),"")
&amp;IFERROR(IF(AND((QN$33-QN35-150                                                                            )&gt;(QN$33-QO$33),(QN$33-QN35-150                                                                             )&lt;=0),"Birth-" &amp;QN34,""),"")
&amp;IFERROR(IF(AND((QN$33-QN35-150-Sheep!$R$354                                           )&gt;(QN$33-QO$33),(QN$33-QN35-150-Sheep!$R$354                                            )&lt;=0),"Wean-"&amp;QN34,""),"")
&amp;IFERROR(IF(AND((QN$33-QN35-150-Sheep!$R$355                                           )&gt;(QN$33-QO$33),(QN$33-QN35-150-Sheep!$R$355                                            )&lt;=0),"Alt1-"   &amp;QN34,""),"")
&amp;IFERROR(IF(AND((QN$33-QN35-150-Sheep!$R$356                                           )&gt;(QN$33-QO$33),(QN$33-QN35-150-Sheep!$R$356                                            )&lt;=0),"Alt2-"   &amp;QN34,""),"")</f>
        <v/>
      </c>
      <c r="QO36" s="266" t="str">
        <f xml:space="preserve">                    IF(AND((QO$33                                  -Sheep!$N$251                               )&gt;(QO$33-QP$33),(QO$33                                  -Sheep!$N$251                                )&lt;=0),"Born","")
&amp;                   IF(AND((QO$33-Sheep!$R$354-Sheep!$N$251                                )&gt;(QO$33-QP$33),(QO$33-Sheep!$R$354-Sheep!$N$251                                )&lt;=0),"WeanStd","")
&amp;                   IF(AND((QO$33-Sheep!$R$355-Sheep!$N$251                                )&gt;(QO$33-QP$33),(QO$33-Sheep!$R$355-Sheep!$N$251                                )&lt;=0),"WeanAlt1","")
&amp;                   IF(AND((QO$33-Sheep!$R$356-Sheep!$N$251                                )&gt;(QO$33-QP$33),(QO$33-Sheep!$R$356-Sheep!$N$251                                )&lt;=0),"WeanAlt2","")
&amp;IFERROR(IF(AND((QO$33-QO35                                                                                     )&gt;(QO$33-QP$33),(QO$33-QO35                                                                                     )&lt;=0),"Join-"    &amp;QO34,""),"")
&amp;IFERROR(IF(AND((QO$33-QO35-INDEX(Sheep!$V$361:$V$368,QO34,1))&gt;(QO$33-QP$33),(QO$33-QO35-INDEX(Sheep!$V$361:$V$368,QO34,1))&lt;=0),"Scan-"  &amp;QO34,""),"")
&amp;IFERROR(IF(AND((QO$33-QO35-150                                                                            )&gt;(QO$33-QP$33),(QO$33-QO35-150                                                                             )&lt;=0),"Birth-" &amp;QO34,""),"")
&amp;IFERROR(IF(AND((QO$33-QO35-150-Sheep!$R$354                                           )&gt;(QO$33-QP$33),(QO$33-QO35-150-Sheep!$R$354                                            )&lt;=0),"Wean-"&amp;QO34,""),"")
&amp;IFERROR(IF(AND((QO$33-QO35-150-Sheep!$R$355                                           )&gt;(QO$33-QP$33),(QO$33-QO35-150-Sheep!$R$355                                            )&lt;=0),"Alt1-"   &amp;QO34,""),"")
&amp;IFERROR(IF(AND((QO$33-QO35-150-Sheep!$R$356                                           )&gt;(QO$33-QP$33),(QO$33-QO35-150-Sheep!$R$356                                            )&lt;=0),"Alt2-"   &amp;QO34,""),"")</f>
        <v/>
      </c>
      <c r="QP36" s="266" t="str">
        <f xml:space="preserve">                    IF(AND((QP$33                                  -Sheep!$N$251                               )&gt;(QP$33-QQ$33),(QP$33                                  -Sheep!$N$251                                )&lt;=0),"Born","")
&amp;                   IF(AND((QP$33-Sheep!$R$354-Sheep!$N$251                                )&gt;(QP$33-QQ$33),(QP$33-Sheep!$R$354-Sheep!$N$251                                )&lt;=0),"WeanStd","")
&amp;                   IF(AND((QP$33-Sheep!$R$355-Sheep!$N$251                                )&gt;(QP$33-QQ$33),(QP$33-Sheep!$R$355-Sheep!$N$251                                )&lt;=0),"WeanAlt1","")
&amp;                   IF(AND((QP$33-Sheep!$R$356-Sheep!$N$251                                )&gt;(QP$33-QQ$33),(QP$33-Sheep!$R$356-Sheep!$N$251                                )&lt;=0),"WeanAlt2","")
&amp;IFERROR(IF(AND((QP$33-QP35                                                                                     )&gt;(QP$33-QQ$33),(QP$33-QP35                                                                                     )&lt;=0),"Join-"    &amp;QP34,""),"")
&amp;IFERROR(IF(AND((QP$33-QP35-INDEX(Sheep!$V$361:$V$368,QP34,1))&gt;(QP$33-QQ$33),(QP$33-QP35-INDEX(Sheep!$V$361:$V$368,QP34,1))&lt;=0),"Scan-"  &amp;QP34,""),"")
&amp;IFERROR(IF(AND((QP$33-QP35-150                                                                            )&gt;(QP$33-QQ$33),(QP$33-QP35-150                                                                             )&lt;=0),"Birth-" &amp;QP34,""),"")
&amp;IFERROR(IF(AND((QP$33-QP35-150-Sheep!$R$354                                           )&gt;(QP$33-QQ$33),(QP$33-QP35-150-Sheep!$R$354                                            )&lt;=0),"Wean-"&amp;QP34,""),"")
&amp;IFERROR(IF(AND((QP$33-QP35-150-Sheep!$R$355                                           )&gt;(QP$33-QQ$33),(QP$33-QP35-150-Sheep!$R$355                                            )&lt;=0),"Alt1-"   &amp;QP34,""),"")
&amp;IFERROR(IF(AND((QP$33-QP35-150-Sheep!$R$356                                           )&gt;(QP$33-QQ$33),(QP$33-QP35-150-Sheep!$R$356                                            )&lt;=0),"Alt2-"   &amp;QP34,""),"")</f>
        <v>Wean-8</v>
      </c>
      <c r="QQ36" s="266" t="str">
        <f xml:space="preserve">                    IF(AND((QQ$33                                  -Sheep!$N$251                               )&gt;(QQ$33-QR$33),(QQ$33                                  -Sheep!$N$251                                )&lt;=0),"Born","")
&amp;                   IF(AND((QQ$33-Sheep!$R$354-Sheep!$N$251                                )&gt;(QQ$33-QR$33),(QQ$33-Sheep!$R$354-Sheep!$N$251                                )&lt;=0),"WeanStd","")
&amp;                   IF(AND((QQ$33-Sheep!$R$355-Sheep!$N$251                                )&gt;(QQ$33-QR$33),(QQ$33-Sheep!$R$355-Sheep!$N$251                                )&lt;=0),"WeanAlt1","")
&amp;                   IF(AND((QQ$33-Sheep!$R$356-Sheep!$N$251                                )&gt;(QQ$33-QR$33),(QQ$33-Sheep!$R$356-Sheep!$N$251                                )&lt;=0),"WeanAlt2","")
&amp;IFERROR(IF(AND((QQ$33-QQ35                                                                                     )&gt;(QQ$33-QR$33),(QQ$33-QQ35                                                                                     )&lt;=0),"Join-"    &amp;QQ34,""),"")
&amp;IFERROR(IF(AND((QQ$33-QQ35-INDEX(Sheep!$V$361:$V$368,QQ34,1))&gt;(QQ$33-QR$33),(QQ$33-QQ35-INDEX(Sheep!$V$361:$V$368,QQ34,1))&lt;=0),"Scan-"  &amp;QQ34,""),"")
&amp;IFERROR(IF(AND((QQ$33-QQ35-150                                                                            )&gt;(QQ$33-QR$33),(QQ$33-QQ35-150                                                                             )&lt;=0),"Birth-" &amp;QQ34,""),"")
&amp;IFERROR(IF(AND((QQ$33-QQ35-150-Sheep!$R$354                                           )&gt;(QQ$33-QR$33),(QQ$33-QQ35-150-Sheep!$R$354                                            )&lt;=0),"Wean-"&amp;QQ34,""),"")
&amp;IFERROR(IF(AND((QQ$33-QQ35-150-Sheep!$R$355                                           )&gt;(QQ$33-QR$33),(QQ$33-QQ35-150-Sheep!$R$355                                            )&lt;=0),"Alt1-"   &amp;QQ34,""),"")
&amp;IFERROR(IF(AND((QQ$33-QQ35-150-Sheep!$R$356                                           )&gt;(QQ$33-QR$33),(QQ$33-QQ35-150-Sheep!$R$356                                            )&lt;=0),"Alt2-"   &amp;QQ34,""),"")</f>
        <v/>
      </c>
      <c r="QR36" s="266" t="str">
        <f xml:space="preserve">                    IF(AND((QR$33                                  -Sheep!$N$251                               )&gt;(QR$33-QS$33),(QR$33                                  -Sheep!$N$251                                )&lt;=0),"Born","")
&amp;                   IF(AND((QR$33-Sheep!$R$354-Sheep!$N$251                                )&gt;(QR$33-QS$33),(QR$33-Sheep!$R$354-Sheep!$N$251                                )&lt;=0),"WeanStd","")
&amp;                   IF(AND((QR$33-Sheep!$R$355-Sheep!$N$251                                )&gt;(QR$33-QS$33),(QR$33-Sheep!$R$355-Sheep!$N$251                                )&lt;=0),"WeanAlt1","")
&amp;                   IF(AND((QR$33-Sheep!$R$356-Sheep!$N$251                                )&gt;(QR$33-QS$33),(QR$33-Sheep!$R$356-Sheep!$N$251                                )&lt;=0),"WeanAlt2","")
&amp;IFERROR(IF(AND((QR$33-QR35                                                                                     )&gt;(QR$33-QS$33),(QR$33-QR35                                                                                     )&lt;=0),"Join-"    &amp;QR34,""),"")
&amp;IFERROR(IF(AND((QR$33-QR35-INDEX(Sheep!$V$361:$V$368,QR34,1))&gt;(QR$33-QS$33),(QR$33-QR35-INDEX(Sheep!$V$361:$V$368,QR34,1))&lt;=0),"Scan-"  &amp;QR34,""),"")
&amp;IFERROR(IF(AND((QR$33-QR35-150                                                                            )&gt;(QR$33-QS$33),(QR$33-QR35-150                                                                             )&lt;=0),"Birth-" &amp;QR34,""),"")
&amp;IFERROR(IF(AND((QR$33-QR35-150-Sheep!$R$354                                           )&gt;(QR$33-QS$33),(QR$33-QR35-150-Sheep!$R$354                                            )&lt;=0),"Wean-"&amp;QR34,""),"")
&amp;IFERROR(IF(AND((QR$33-QR35-150-Sheep!$R$355                                           )&gt;(QR$33-QS$33),(QR$33-QR35-150-Sheep!$R$355                                            )&lt;=0),"Alt1-"   &amp;QR34,""),"")
&amp;IFERROR(IF(AND((QR$33-QR35-150-Sheep!$R$356                                           )&gt;(QR$33-QS$33),(QR$33-QR35-150-Sheep!$R$356                                            )&lt;=0),"Alt2-"   &amp;QR34,""),"")</f>
        <v/>
      </c>
      <c r="QS36" s="266" t="str">
        <f xml:space="preserve">                    IF(AND((QS$33                                  -Sheep!$N$251                               )&gt;(QS$33-QT$33),(QS$33                                  -Sheep!$N$251                                )&lt;=0),"Born","")
&amp;                   IF(AND((QS$33-Sheep!$R$354-Sheep!$N$251                                )&gt;(QS$33-QT$33),(QS$33-Sheep!$R$354-Sheep!$N$251                                )&lt;=0),"WeanStd","")
&amp;                   IF(AND((QS$33-Sheep!$R$355-Sheep!$N$251                                )&gt;(QS$33-QT$33),(QS$33-Sheep!$R$355-Sheep!$N$251                                )&lt;=0),"WeanAlt1","")
&amp;                   IF(AND((QS$33-Sheep!$R$356-Sheep!$N$251                                )&gt;(QS$33-QT$33),(QS$33-Sheep!$R$356-Sheep!$N$251                                )&lt;=0),"WeanAlt2","")
&amp;IFERROR(IF(AND((QS$33-QS35                                                                                     )&gt;(QS$33-QT$33),(QS$33-QS35                                                                                     )&lt;=0),"Join-"    &amp;QS34,""),"")
&amp;IFERROR(IF(AND((QS$33-QS35-INDEX(Sheep!$V$361:$V$368,QS34,1))&gt;(QS$33-QT$33),(QS$33-QS35-INDEX(Sheep!$V$361:$V$368,QS34,1))&lt;=0),"Scan-"  &amp;QS34,""),"")
&amp;IFERROR(IF(AND((QS$33-QS35-150                                                                            )&gt;(QS$33-QT$33),(QS$33-QS35-150                                                                             )&lt;=0),"Birth-" &amp;QS34,""),"")
&amp;IFERROR(IF(AND((QS$33-QS35-150-Sheep!$R$354                                           )&gt;(QS$33-QT$33),(QS$33-QS35-150-Sheep!$R$354                                            )&lt;=0),"Wean-"&amp;QS34,""),"")
&amp;IFERROR(IF(AND((QS$33-QS35-150-Sheep!$R$355                                           )&gt;(QS$33-QT$33),(QS$33-QS35-150-Sheep!$R$355                                            )&lt;=0),"Alt1-"   &amp;QS34,""),"")
&amp;IFERROR(IF(AND((QS$33-QS35-150-Sheep!$R$356                                           )&gt;(QS$33-QT$33),(QS$33-QS35-150-Sheep!$R$356                                            )&lt;=0),"Alt2-"   &amp;QS34,""),"")</f>
        <v/>
      </c>
      <c r="QT36" s="266" t="str">
        <f xml:space="preserve">                    IF(AND((QT$33                                  -Sheep!$N$251                               )&gt;(QT$33-QU$33),(QT$33                                  -Sheep!$N$251                                )&lt;=0),"Born","")
&amp;                   IF(AND((QT$33-Sheep!$R$354-Sheep!$N$251                                )&gt;(QT$33-QU$33),(QT$33-Sheep!$R$354-Sheep!$N$251                                )&lt;=0),"WeanStd","")
&amp;                   IF(AND((QT$33-Sheep!$R$355-Sheep!$N$251                                )&gt;(QT$33-QU$33),(QT$33-Sheep!$R$355-Sheep!$N$251                                )&lt;=0),"WeanAlt1","")
&amp;                   IF(AND((QT$33-Sheep!$R$356-Sheep!$N$251                                )&gt;(QT$33-QU$33),(QT$33-Sheep!$R$356-Sheep!$N$251                                )&lt;=0),"WeanAlt2","")
&amp;IFERROR(IF(AND((QT$33-QT35                                                                                     )&gt;(QT$33-QU$33),(QT$33-QT35                                                                                     )&lt;=0),"Join-"    &amp;QT34,""),"")
&amp;IFERROR(IF(AND((QT$33-QT35-INDEX(Sheep!$V$361:$V$368,QT34,1))&gt;(QT$33-QU$33),(QT$33-QT35-INDEX(Sheep!$V$361:$V$368,QT34,1))&lt;=0),"Scan-"  &amp;QT34,""),"")
&amp;IFERROR(IF(AND((QT$33-QT35-150                                                                            )&gt;(QT$33-QU$33),(QT$33-QT35-150                                                                             )&lt;=0),"Birth-" &amp;QT34,""),"")
&amp;IFERROR(IF(AND((QT$33-QT35-150-Sheep!$R$354                                           )&gt;(QT$33-QU$33),(QT$33-QT35-150-Sheep!$R$354                                            )&lt;=0),"Wean-"&amp;QT34,""),"")
&amp;IFERROR(IF(AND((QT$33-QT35-150-Sheep!$R$355                                           )&gt;(QT$33-QU$33),(QT$33-QT35-150-Sheep!$R$355                                            )&lt;=0),"Alt1-"   &amp;QT34,""),"")
&amp;IFERROR(IF(AND((QT$33-QT35-150-Sheep!$R$356                                           )&gt;(QT$33-QU$33),(QT$33-QT35-150-Sheep!$R$356                                            )&lt;=0),"Alt2-"   &amp;QT34,""),"")</f>
        <v>Alt1-8</v>
      </c>
      <c r="QU36" s="266" t="str">
        <f xml:space="preserve">                    IF(AND((QU$33                                  -Sheep!$N$251                               )&gt;(QU$33-QV$33),(QU$33                                  -Sheep!$N$251                                )&lt;=0),"Born","")
&amp;                   IF(AND((QU$33-Sheep!$R$354-Sheep!$N$251                                )&gt;(QU$33-QV$33),(QU$33-Sheep!$R$354-Sheep!$N$251                                )&lt;=0),"WeanStd","")
&amp;                   IF(AND((QU$33-Sheep!$R$355-Sheep!$N$251                                )&gt;(QU$33-QV$33),(QU$33-Sheep!$R$355-Sheep!$N$251                                )&lt;=0),"WeanAlt1","")
&amp;                   IF(AND((QU$33-Sheep!$R$356-Sheep!$N$251                                )&gt;(QU$33-QV$33),(QU$33-Sheep!$R$356-Sheep!$N$251                                )&lt;=0),"WeanAlt2","")
&amp;IFERROR(IF(AND((QU$33-QU35                                                                                     )&gt;(QU$33-QV$33),(QU$33-QU35                                                                                     )&lt;=0),"Join-"    &amp;QU34,""),"")
&amp;IFERROR(IF(AND((QU$33-QU35-INDEX(Sheep!$V$361:$V$368,QU34,1))&gt;(QU$33-QV$33),(QU$33-QU35-INDEX(Sheep!$V$361:$V$368,QU34,1))&lt;=0),"Scan-"  &amp;QU34,""),"")
&amp;IFERROR(IF(AND((QU$33-QU35-150                                                                            )&gt;(QU$33-QV$33),(QU$33-QU35-150                                                                             )&lt;=0),"Birth-" &amp;QU34,""),"")
&amp;IFERROR(IF(AND((QU$33-QU35-150-Sheep!$R$354                                           )&gt;(QU$33-QV$33),(QU$33-QU35-150-Sheep!$R$354                                            )&lt;=0),"Wean-"&amp;QU34,""),"")
&amp;IFERROR(IF(AND((QU$33-QU35-150-Sheep!$R$355                                           )&gt;(QU$33-QV$33),(QU$33-QU35-150-Sheep!$R$355                                            )&lt;=0),"Alt1-"   &amp;QU34,""),"")
&amp;IFERROR(IF(AND((QU$33-QU35-150-Sheep!$R$356                                           )&gt;(QU$33-QV$33),(QU$33-QU35-150-Sheep!$R$356                                            )&lt;=0),"Alt2-"   &amp;QU34,""),"")</f>
        <v/>
      </c>
      <c r="QV36" s="266" t="str">
        <f xml:space="preserve">                    IF(AND((QV$33                                  -Sheep!$N$251                               )&gt;(QV$33-QW$33),(QV$33                                  -Sheep!$N$251                                )&lt;=0),"Born","")
&amp;                   IF(AND((QV$33-Sheep!$R$354-Sheep!$N$251                                )&gt;(QV$33-QW$33),(QV$33-Sheep!$R$354-Sheep!$N$251                                )&lt;=0),"WeanStd","")
&amp;                   IF(AND((QV$33-Sheep!$R$355-Sheep!$N$251                                )&gt;(QV$33-QW$33),(QV$33-Sheep!$R$355-Sheep!$N$251                                )&lt;=0),"WeanAlt1","")
&amp;                   IF(AND((QV$33-Sheep!$R$356-Sheep!$N$251                                )&gt;(QV$33-QW$33),(QV$33-Sheep!$R$356-Sheep!$N$251                                )&lt;=0),"WeanAlt2","")
&amp;IFERROR(IF(AND((QV$33-QV35                                                                                     )&gt;(QV$33-QW$33),(QV$33-QV35                                                                                     )&lt;=0),"Join-"    &amp;QV34,""),"")
&amp;IFERROR(IF(AND((QV$33-QV35-INDEX(Sheep!$V$361:$V$368,QV34,1))&gt;(QV$33-QW$33),(QV$33-QV35-INDEX(Sheep!$V$361:$V$368,QV34,1))&lt;=0),"Scan-"  &amp;QV34,""),"")
&amp;IFERROR(IF(AND((QV$33-QV35-150                                                                            )&gt;(QV$33-QW$33),(QV$33-QV35-150                                                                             )&lt;=0),"Birth-" &amp;QV34,""),"")
&amp;IFERROR(IF(AND((QV$33-QV35-150-Sheep!$R$354                                           )&gt;(QV$33-QW$33),(QV$33-QV35-150-Sheep!$R$354                                            )&lt;=0),"Wean-"&amp;QV34,""),"")
&amp;IFERROR(IF(AND((QV$33-QV35-150-Sheep!$R$355                                           )&gt;(QV$33-QW$33),(QV$33-QV35-150-Sheep!$R$355                                            )&lt;=0),"Alt1-"   &amp;QV34,""),"")
&amp;IFERROR(IF(AND((QV$33-QV35-150-Sheep!$R$356                                           )&gt;(QV$33-QW$33),(QV$33-QV35-150-Sheep!$R$356                                            )&lt;=0),"Alt2-"   &amp;QV34,""),"")</f>
        <v/>
      </c>
      <c r="QW36" s="266" t="str">
        <f xml:space="preserve">                    IF(AND((QW$33                                  -Sheep!$N$251                               )&gt;(QW$33-QX$33),(QW$33                                  -Sheep!$N$251                                )&lt;=0),"Born","")
&amp;                   IF(AND((QW$33-Sheep!$R$354-Sheep!$N$251                                )&gt;(QW$33-QX$33),(QW$33-Sheep!$R$354-Sheep!$N$251                                )&lt;=0),"WeanStd","")
&amp;                   IF(AND((QW$33-Sheep!$R$355-Sheep!$N$251                                )&gt;(QW$33-QX$33),(QW$33-Sheep!$R$355-Sheep!$N$251                                )&lt;=0),"WeanAlt1","")
&amp;                   IF(AND((QW$33-Sheep!$R$356-Sheep!$N$251                                )&gt;(QW$33-QX$33),(QW$33-Sheep!$R$356-Sheep!$N$251                                )&lt;=0),"WeanAlt2","")
&amp;IFERROR(IF(AND((QW$33-QW35                                                                                     )&gt;(QW$33-QX$33),(QW$33-QW35                                                                                     )&lt;=0),"Join-"    &amp;QW34,""),"")
&amp;IFERROR(IF(AND((QW$33-QW35-INDEX(Sheep!$V$361:$V$368,QW34,1))&gt;(QW$33-QX$33),(QW$33-QW35-INDEX(Sheep!$V$361:$V$368,QW34,1))&lt;=0),"Scan-"  &amp;QW34,""),"")
&amp;IFERROR(IF(AND((QW$33-QW35-150                                                                            )&gt;(QW$33-QX$33),(QW$33-QW35-150                                                                             )&lt;=0),"Birth-" &amp;QW34,""),"")
&amp;IFERROR(IF(AND((QW$33-QW35-150-Sheep!$R$354                                           )&gt;(QW$33-QX$33),(QW$33-QW35-150-Sheep!$R$354                                            )&lt;=0),"Wean-"&amp;QW34,""),"")
&amp;IFERROR(IF(AND((QW$33-QW35-150-Sheep!$R$355                                           )&gt;(QW$33-QX$33),(QW$33-QW35-150-Sheep!$R$355                                            )&lt;=0),"Alt1-"   &amp;QW34,""),"")
&amp;IFERROR(IF(AND((QW$33-QW35-150-Sheep!$R$356                                           )&gt;(QW$33-QX$33),(QW$33-QW35-150-Sheep!$R$356                                            )&lt;=0),"Alt2-"   &amp;QW34,""),"")</f>
        <v/>
      </c>
      <c r="QX36" s="266" t="str">
        <f xml:space="preserve">                    IF(AND((QX$33                                  -Sheep!$N$251                               )&gt;(QX$33-QY$33),(QX$33                                  -Sheep!$N$251                                )&lt;=0),"Born","")
&amp;                   IF(AND((QX$33-Sheep!$R$354-Sheep!$N$251                                )&gt;(QX$33-QY$33),(QX$33-Sheep!$R$354-Sheep!$N$251                                )&lt;=0),"WeanStd","")
&amp;                   IF(AND((QX$33-Sheep!$R$355-Sheep!$N$251                                )&gt;(QX$33-QY$33),(QX$33-Sheep!$R$355-Sheep!$N$251                                )&lt;=0),"WeanAlt1","")
&amp;                   IF(AND((QX$33-Sheep!$R$356-Sheep!$N$251                                )&gt;(QX$33-QY$33),(QX$33-Sheep!$R$356-Sheep!$N$251                                )&lt;=0),"WeanAlt2","")
&amp;IFERROR(IF(AND((QX$33-QX35                                                                                     )&gt;(QX$33-QY$33),(QX$33-QX35                                                                                     )&lt;=0),"Join-"    &amp;QX34,""),"")
&amp;IFERROR(IF(AND((QX$33-QX35-INDEX(Sheep!$V$361:$V$368,QX34,1))&gt;(QX$33-QY$33),(QX$33-QX35-INDEX(Sheep!$V$361:$V$368,QX34,1))&lt;=0),"Scan-"  &amp;QX34,""),"")
&amp;IFERROR(IF(AND((QX$33-QX35-150                                                                            )&gt;(QX$33-QY$33),(QX$33-QX35-150                                                                             )&lt;=0),"Birth-" &amp;QX34,""),"")
&amp;IFERROR(IF(AND((QX$33-QX35-150-Sheep!$R$354                                           )&gt;(QX$33-QY$33),(QX$33-QX35-150-Sheep!$R$354                                            )&lt;=0),"Wean-"&amp;QX34,""),"")
&amp;IFERROR(IF(AND((QX$33-QX35-150-Sheep!$R$355                                           )&gt;(QX$33-QY$33),(QX$33-QX35-150-Sheep!$R$355                                            )&lt;=0),"Alt1-"   &amp;QX34,""),"")
&amp;IFERROR(IF(AND((QX$33-QX35-150-Sheep!$R$356                                           )&gt;(QX$33-QY$33),(QX$33-QX35-150-Sheep!$R$356                                            )&lt;=0),"Alt2-"   &amp;QX34,""),"")</f>
        <v>Alt2-8</v>
      </c>
      <c r="QY36" s="266" t="str">
        <f xml:space="preserve">                    IF(AND((QY$33                                  -Sheep!$N$251                               )&gt;(QY$33-QZ$33),(QY$33                                  -Sheep!$N$251                                )&lt;=0),"Born","")
&amp;                   IF(AND((QY$33-Sheep!$R$354-Sheep!$N$251                                )&gt;(QY$33-QZ$33),(QY$33-Sheep!$R$354-Sheep!$N$251                                )&lt;=0),"WeanStd","")
&amp;                   IF(AND((QY$33-Sheep!$R$355-Sheep!$N$251                                )&gt;(QY$33-QZ$33),(QY$33-Sheep!$R$355-Sheep!$N$251                                )&lt;=0),"WeanAlt1","")
&amp;                   IF(AND((QY$33-Sheep!$R$356-Sheep!$N$251                                )&gt;(QY$33-QZ$33),(QY$33-Sheep!$R$356-Sheep!$N$251                                )&lt;=0),"WeanAlt2","")
&amp;IFERROR(IF(AND((QY$33-QY35                                                                                     )&gt;(QY$33-QZ$33),(QY$33-QY35                                                                                     )&lt;=0),"Join-"    &amp;QY34,""),"")
&amp;IFERROR(IF(AND((QY$33-QY35-INDEX(Sheep!$V$361:$V$368,QY34,1))&gt;(QY$33-QZ$33),(QY$33-QY35-INDEX(Sheep!$V$361:$V$368,QY34,1))&lt;=0),"Scan-"  &amp;QY34,""),"")
&amp;IFERROR(IF(AND((QY$33-QY35-150                                                                            )&gt;(QY$33-QZ$33),(QY$33-QY35-150                                                                             )&lt;=0),"Birth-" &amp;QY34,""),"")
&amp;IFERROR(IF(AND((QY$33-QY35-150-Sheep!$R$354                                           )&gt;(QY$33-QZ$33),(QY$33-QY35-150-Sheep!$R$354                                            )&lt;=0),"Wean-"&amp;QY34,""),"")
&amp;IFERROR(IF(AND((QY$33-QY35-150-Sheep!$R$355                                           )&gt;(QY$33-QZ$33),(QY$33-QY35-150-Sheep!$R$355                                            )&lt;=0),"Alt1-"   &amp;QY34,""),"")
&amp;IFERROR(IF(AND((QY$33-QY35-150-Sheep!$R$356                                           )&gt;(QY$33-QZ$33),(QY$33-QY35-150-Sheep!$R$356                                            )&lt;=0),"Alt2-"   &amp;QY34,""),"")</f>
        <v/>
      </c>
      <c r="QZ36" s="266" t="str">
        <f xml:space="preserve">                    IF(AND((QZ$33                                  -Sheep!$N$251                               )&gt;(QZ$33-RA$33),(QZ$33                                  -Sheep!$N$251                                )&lt;=0),"Born","")
&amp;                   IF(AND((QZ$33-Sheep!$R$354-Sheep!$N$251                                )&gt;(QZ$33-RA$33),(QZ$33-Sheep!$R$354-Sheep!$N$251                                )&lt;=0),"WeanStd","")
&amp;                   IF(AND((QZ$33-Sheep!$R$355-Sheep!$N$251                                )&gt;(QZ$33-RA$33),(QZ$33-Sheep!$R$355-Sheep!$N$251                                )&lt;=0),"WeanAlt1","")
&amp;                   IF(AND((QZ$33-Sheep!$R$356-Sheep!$N$251                                )&gt;(QZ$33-RA$33),(QZ$33-Sheep!$R$356-Sheep!$N$251                                )&lt;=0),"WeanAlt2","")
&amp;IFERROR(IF(AND((QZ$33-QZ35                                                                                     )&gt;(QZ$33-RA$33),(QZ$33-QZ35                                                                                     )&lt;=0),"Join-"    &amp;QZ34,""),"")
&amp;IFERROR(IF(AND((QZ$33-QZ35-INDEX(Sheep!$V$361:$V$368,QZ34,1))&gt;(QZ$33-RA$33),(QZ$33-QZ35-INDEX(Sheep!$V$361:$V$368,QZ34,1))&lt;=0),"Scan-"  &amp;QZ34,""),"")
&amp;IFERROR(IF(AND((QZ$33-QZ35-150                                                                            )&gt;(QZ$33-RA$33),(QZ$33-QZ35-150                                                                             )&lt;=0),"Birth-" &amp;QZ34,""),"")
&amp;IFERROR(IF(AND((QZ$33-QZ35-150-Sheep!$R$354                                           )&gt;(QZ$33-RA$33),(QZ$33-QZ35-150-Sheep!$R$354                                            )&lt;=0),"Wean-"&amp;QZ34,""),"")
&amp;IFERROR(IF(AND((QZ$33-QZ35-150-Sheep!$R$355                                           )&gt;(QZ$33-RA$33),(QZ$33-QZ35-150-Sheep!$R$355                                            )&lt;=0),"Alt1-"   &amp;QZ34,""),"")
&amp;IFERROR(IF(AND((QZ$33-QZ35-150-Sheep!$R$356                                           )&gt;(QZ$33-RA$33),(QZ$33-QZ35-150-Sheep!$R$356                                            )&lt;=0),"Alt2-"   &amp;QZ34,""),"")</f>
        <v/>
      </c>
      <c r="RA36" s="266" t="str">
        <f xml:space="preserve">                    IF(AND((RA$33                                  -Sheep!$N$251                               )&gt;(RA$33-RB$33),(RA$33                                  -Sheep!$N$251                                )&lt;=0),"Born","")
&amp;                   IF(AND((RA$33-Sheep!$R$354-Sheep!$N$251                                )&gt;(RA$33-RB$33),(RA$33-Sheep!$R$354-Sheep!$N$251                                )&lt;=0),"WeanStd","")
&amp;                   IF(AND((RA$33-Sheep!$R$355-Sheep!$N$251                                )&gt;(RA$33-RB$33),(RA$33-Sheep!$R$355-Sheep!$N$251                                )&lt;=0),"WeanAlt1","")
&amp;                   IF(AND((RA$33-Sheep!$R$356-Sheep!$N$251                                )&gt;(RA$33-RB$33),(RA$33-Sheep!$R$356-Sheep!$N$251                                )&lt;=0),"WeanAlt2","")
&amp;IFERROR(IF(AND((RA$33-RA35                                                                                     )&gt;(RA$33-RB$33),(RA$33-RA35                                                                                     )&lt;=0),"Join-"    &amp;RA34,""),"")
&amp;IFERROR(IF(AND((RA$33-RA35-INDEX(Sheep!$V$361:$V$368,RA34,1))&gt;(RA$33-RB$33),(RA$33-RA35-INDEX(Sheep!$V$361:$V$368,RA34,1))&lt;=0),"Scan-"  &amp;RA34,""),"")
&amp;IFERROR(IF(AND((RA$33-RA35-150                                                                            )&gt;(RA$33-RB$33),(RA$33-RA35-150                                                                             )&lt;=0),"Birth-" &amp;RA34,""),"")
&amp;IFERROR(IF(AND((RA$33-RA35-150-Sheep!$R$354                                           )&gt;(RA$33-RB$33),(RA$33-RA35-150-Sheep!$R$354                                            )&lt;=0),"Wean-"&amp;RA34,""),"")
&amp;IFERROR(IF(AND((RA$33-RA35-150-Sheep!$R$355                                           )&gt;(RA$33-RB$33),(RA$33-RA35-150-Sheep!$R$355                                            )&lt;=0),"Alt1-"   &amp;RA34,""),"")
&amp;IFERROR(IF(AND((RA$33-RA35-150-Sheep!$R$356                                           )&gt;(RA$33-RB$33),(RA$33-RA35-150-Sheep!$R$356                                            )&lt;=0),"Alt2-"   &amp;RA34,""),"")</f>
        <v/>
      </c>
      <c r="RB36" s="266" t="str">
        <f xml:space="preserve">                    IF(AND((RB$33                                  -Sheep!$N$251                               )&gt;(RB$33-RC$33),(RB$33                                  -Sheep!$N$251                                )&lt;=0),"Born","")
&amp;                   IF(AND((RB$33-Sheep!$R$354-Sheep!$N$251                                )&gt;(RB$33-RC$33),(RB$33-Sheep!$R$354-Sheep!$N$251                                )&lt;=0),"WeanStd","")
&amp;                   IF(AND((RB$33-Sheep!$R$355-Sheep!$N$251                                )&gt;(RB$33-RC$33),(RB$33-Sheep!$R$355-Sheep!$N$251                                )&lt;=0),"WeanAlt1","")
&amp;                   IF(AND((RB$33-Sheep!$R$356-Sheep!$N$251                                )&gt;(RB$33-RC$33),(RB$33-Sheep!$R$356-Sheep!$N$251                                )&lt;=0),"WeanAlt2","")
&amp;IFERROR(IF(AND((RB$33-RB35                                                                                     )&gt;(RB$33-RC$33),(RB$33-RB35                                                                                     )&lt;=0),"Join-"    &amp;RB34,""),"")
&amp;IFERROR(IF(AND((RB$33-RB35-INDEX(Sheep!$V$361:$V$368,RB34,1))&gt;(RB$33-RC$33),(RB$33-RB35-INDEX(Sheep!$V$361:$V$368,RB34,1))&lt;=0),"Scan-"  &amp;RB34,""),"")
&amp;IFERROR(IF(AND((RB$33-RB35-150                                                                            )&gt;(RB$33-RC$33),(RB$33-RB35-150                                                                             )&lt;=0),"Birth-" &amp;RB34,""),"")
&amp;IFERROR(IF(AND((RB$33-RB35-150-Sheep!$R$354                                           )&gt;(RB$33-RC$33),(RB$33-RB35-150-Sheep!$R$354                                            )&lt;=0),"Wean-"&amp;RB34,""),"")
&amp;IFERROR(IF(AND((RB$33-RB35-150-Sheep!$R$355                                           )&gt;(RB$33-RC$33),(RB$33-RB35-150-Sheep!$R$355                                            )&lt;=0),"Alt1-"   &amp;RB34,""),"")
&amp;IFERROR(IF(AND((RB$33-RB35-150-Sheep!$R$356                                           )&gt;(RB$33-RC$33),(RB$33-RB35-150-Sheep!$R$356                                            )&lt;=0),"Alt2-"   &amp;RB34,""),"")</f>
        <v/>
      </c>
      <c r="RC36" s="266" t="str">
        <f xml:space="preserve">                    IF(AND((RC$33                                  -Sheep!$N$251                               )&gt;(RC$33-RD$33),(RC$33                                  -Sheep!$N$251                                )&lt;=0),"Born","")
&amp;                   IF(AND((RC$33-Sheep!$R$354-Sheep!$N$251                                )&gt;(RC$33-RD$33),(RC$33-Sheep!$R$354-Sheep!$N$251                                )&lt;=0),"WeanStd","")
&amp;                   IF(AND((RC$33-Sheep!$R$355-Sheep!$N$251                                )&gt;(RC$33-RD$33),(RC$33-Sheep!$R$355-Sheep!$N$251                                )&lt;=0),"WeanAlt1","")
&amp;                   IF(AND((RC$33-Sheep!$R$356-Sheep!$N$251                                )&gt;(RC$33-RD$33),(RC$33-Sheep!$R$356-Sheep!$N$251                                )&lt;=0),"WeanAlt2","")
&amp;IFERROR(IF(AND((RC$33-RC35                                                                                     )&gt;(RC$33-RD$33),(RC$33-RC35                                                                                     )&lt;=0),"Join-"    &amp;RC34,""),"")
&amp;IFERROR(IF(AND((RC$33-RC35-INDEX(Sheep!$V$361:$V$368,RC34,1))&gt;(RC$33-RD$33),(RC$33-RC35-INDEX(Sheep!$V$361:$V$368,RC34,1))&lt;=0),"Scan-"  &amp;RC34,""),"")
&amp;IFERROR(IF(AND((RC$33-RC35-150                                                                            )&gt;(RC$33-RD$33),(RC$33-RC35-150                                                                             )&lt;=0),"Birth-" &amp;RC34,""),"")
&amp;IFERROR(IF(AND((RC$33-RC35-150-Sheep!$R$354                                           )&gt;(RC$33-RD$33),(RC$33-RC35-150-Sheep!$R$354                                            )&lt;=0),"Wean-"&amp;RC34,""),"")
&amp;IFERROR(IF(AND((RC$33-RC35-150-Sheep!$R$355                                           )&gt;(RC$33-RD$33),(RC$33-RC35-150-Sheep!$R$355                                            )&lt;=0),"Alt1-"   &amp;RC34,""),"")
&amp;IFERROR(IF(AND((RC$33-RC35-150-Sheep!$R$356                                           )&gt;(RC$33-RD$33),(RC$33-RC35-150-Sheep!$R$356                                            )&lt;=0),"Alt2-"   &amp;RC34,""),"")</f>
        <v/>
      </c>
      <c r="RD36" s="266" t="str">
        <f xml:space="preserve">                    IF(AND((RD$33                                  -Sheep!$N$251                               )&gt;(RD$33-RE$33),(RD$33                                  -Sheep!$N$251                                )&lt;=0),"Born","")
&amp;                   IF(AND((RD$33-Sheep!$R$354-Sheep!$N$251                                )&gt;(RD$33-RE$33),(RD$33-Sheep!$R$354-Sheep!$N$251                                )&lt;=0),"WeanStd","")
&amp;                   IF(AND((RD$33-Sheep!$R$355-Sheep!$N$251                                )&gt;(RD$33-RE$33),(RD$33-Sheep!$R$355-Sheep!$N$251                                )&lt;=0),"WeanAlt1","")
&amp;                   IF(AND((RD$33-Sheep!$R$356-Sheep!$N$251                                )&gt;(RD$33-RE$33),(RD$33-Sheep!$R$356-Sheep!$N$251                                )&lt;=0),"WeanAlt2","")
&amp;IFERROR(IF(AND((RD$33-RD35                                                                                     )&gt;(RD$33-RE$33),(RD$33-RD35                                                                                     )&lt;=0),"Join-"    &amp;RD34,""),"")
&amp;IFERROR(IF(AND((RD$33-RD35-INDEX(Sheep!$V$361:$V$368,RD34,1))&gt;(RD$33-RE$33),(RD$33-RD35-INDEX(Sheep!$V$361:$V$368,RD34,1))&lt;=0),"Scan-"  &amp;RD34,""),"")
&amp;IFERROR(IF(AND((RD$33-RD35-150                                                                            )&gt;(RD$33-RE$33),(RD$33-RD35-150                                                                             )&lt;=0),"Birth-" &amp;RD34,""),"")
&amp;IFERROR(IF(AND((RD$33-RD35-150-Sheep!$R$354                                           )&gt;(RD$33-RE$33),(RD$33-RD35-150-Sheep!$R$354                                            )&lt;=0),"Wean-"&amp;RD34,""),"")
&amp;IFERROR(IF(AND((RD$33-RD35-150-Sheep!$R$355                                           )&gt;(RD$33-RE$33),(RD$33-RD35-150-Sheep!$R$355                                            )&lt;=0),"Alt1-"   &amp;RD34,""),"")
&amp;IFERROR(IF(AND((RD$33-RD35-150-Sheep!$R$356                                           )&gt;(RD$33-RE$33),(RD$33-RD35-150-Sheep!$R$356                                            )&lt;=0),"Alt2-"   &amp;RD34,""),"")</f>
        <v/>
      </c>
      <c r="RE36" s="266" t="str">
        <f xml:space="preserve">                    IF(AND((RE$33                                  -Sheep!$N$251                               )&gt;(RE$33-RF$33),(RE$33                                  -Sheep!$N$251                                )&lt;=0),"Born","")
&amp;                   IF(AND((RE$33-Sheep!$R$354-Sheep!$N$251                                )&gt;(RE$33-RF$33),(RE$33-Sheep!$R$354-Sheep!$N$251                                )&lt;=0),"WeanStd","")
&amp;                   IF(AND((RE$33-Sheep!$R$355-Sheep!$N$251                                )&gt;(RE$33-RF$33),(RE$33-Sheep!$R$355-Sheep!$N$251                                )&lt;=0),"WeanAlt1","")
&amp;                   IF(AND((RE$33-Sheep!$R$356-Sheep!$N$251                                )&gt;(RE$33-RF$33),(RE$33-Sheep!$R$356-Sheep!$N$251                                )&lt;=0),"WeanAlt2","")
&amp;IFERROR(IF(AND((RE$33-RE35                                                                                     )&gt;(RE$33-RF$33),(RE$33-RE35                                                                                     )&lt;=0),"Join-"    &amp;RE34,""),"")
&amp;IFERROR(IF(AND((RE$33-RE35-INDEX(Sheep!$V$361:$V$368,RE34,1))&gt;(RE$33-RF$33),(RE$33-RE35-INDEX(Sheep!$V$361:$V$368,RE34,1))&lt;=0),"Scan-"  &amp;RE34,""),"")
&amp;IFERROR(IF(AND((RE$33-RE35-150                                                                            )&gt;(RE$33-RF$33),(RE$33-RE35-150                                                                             )&lt;=0),"Birth-" &amp;RE34,""),"")
&amp;IFERROR(IF(AND((RE$33-RE35-150-Sheep!$R$354                                           )&gt;(RE$33-RF$33),(RE$33-RE35-150-Sheep!$R$354                                            )&lt;=0),"Wean-"&amp;RE34,""),"")
&amp;IFERROR(IF(AND((RE$33-RE35-150-Sheep!$R$355                                           )&gt;(RE$33-RF$33),(RE$33-RE35-150-Sheep!$R$355                                            )&lt;=0),"Alt1-"   &amp;RE34,""),"")
&amp;IFERROR(IF(AND((RE$33-RE35-150-Sheep!$R$356                                           )&gt;(RE$33-RF$33),(RE$33-RE35-150-Sheep!$R$356                                            )&lt;=0),"Alt2-"   &amp;RE34,""),"")</f>
        <v/>
      </c>
      <c r="RF36" s="266" t="str">
        <f xml:space="preserve">                    IF(AND((RF$33                                  -Sheep!$N$251                               )&gt;(RF$33-RG$33),(RF$33                                  -Sheep!$N$251                                )&lt;=0),"Born","")
&amp;                   IF(AND((RF$33-Sheep!$R$354-Sheep!$N$251                                )&gt;(RF$33-RG$33),(RF$33-Sheep!$R$354-Sheep!$N$251                                )&lt;=0),"WeanStd","")
&amp;                   IF(AND((RF$33-Sheep!$R$355-Sheep!$N$251                                )&gt;(RF$33-RG$33),(RF$33-Sheep!$R$355-Sheep!$N$251                                )&lt;=0),"WeanAlt1","")
&amp;                   IF(AND((RF$33-Sheep!$R$356-Sheep!$N$251                                )&gt;(RF$33-RG$33),(RF$33-Sheep!$R$356-Sheep!$N$251                                )&lt;=0),"WeanAlt2","")
&amp;IFERROR(IF(AND((RF$33-RF35                                                                                     )&gt;(RF$33-RG$33),(RF$33-RF35                                                                                     )&lt;=0),"Join-"    &amp;RF34,""),"")
&amp;IFERROR(IF(AND((RF$33-RF35-INDEX(Sheep!$V$361:$V$368,RF34,1))&gt;(RF$33-RG$33),(RF$33-RF35-INDEX(Sheep!$V$361:$V$368,RF34,1))&lt;=0),"Scan-"  &amp;RF34,""),"")
&amp;IFERROR(IF(AND((RF$33-RF35-150                                                                            )&gt;(RF$33-RG$33),(RF$33-RF35-150                                                                             )&lt;=0),"Birth-" &amp;RF34,""),"")
&amp;IFERROR(IF(AND((RF$33-RF35-150-Sheep!$R$354                                           )&gt;(RF$33-RG$33),(RF$33-RF35-150-Sheep!$R$354                                            )&lt;=0),"Wean-"&amp;RF34,""),"")
&amp;IFERROR(IF(AND((RF$33-RF35-150-Sheep!$R$355                                           )&gt;(RF$33-RG$33),(RF$33-RF35-150-Sheep!$R$355                                            )&lt;=0),"Alt1-"   &amp;RF34,""),"")
&amp;IFERROR(IF(AND((RF$33-RF35-150-Sheep!$R$356                                           )&gt;(RF$33-RG$33),(RF$33-RF35-150-Sheep!$R$356                                            )&lt;=0),"Alt2-"   &amp;RF34,""),"")</f>
        <v/>
      </c>
      <c r="RG36" s="266" t="str">
        <f xml:space="preserve">                    IF(AND((RG$33                                  -Sheep!$N$251                               )&gt;(RG$33-RH$33),(RG$33                                  -Sheep!$N$251                                )&lt;=0),"Born","")
&amp;                   IF(AND((RG$33-Sheep!$R$354-Sheep!$N$251                                )&gt;(RG$33-RH$33),(RG$33-Sheep!$R$354-Sheep!$N$251                                )&lt;=0),"WeanStd","")
&amp;                   IF(AND((RG$33-Sheep!$R$355-Sheep!$N$251                                )&gt;(RG$33-RH$33),(RG$33-Sheep!$R$355-Sheep!$N$251                                )&lt;=0),"WeanAlt1","")
&amp;                   IF(AND((RG$33-Sheep!$R$356-Sheep!$N$251                                )&gt;(RG$33-RH$33),(RG$33-Sheep!$R$356-Sheep!$N$251                                )&lt;=0),"WeanAlt2","")
&amp;IFERROR(IF(AND((RG$33-RG35                                                                                     )&gt;(RG$33-RH$33),(RG$33-RG35                                                                                     )&lt;=0),"Join-"    &amp;RG34,""),"")
&amp;IFERROR(IF(AND((RG$33-RG35-INDEX(Sheep!$V$361:$V$368,RG34,1))&gt;(RG$33-RH$33),(RG$33-RG35-INDEX(Sheep!$V$361:$V$368,RG34,1))&lt;=0),"Scan-"  &amp;RG34,""),"")
&amp;IFERROR(IF(AND((RG$33-RG35-150                                                                            )&gt;(RG$33-RH$33),(RG$33-RG35-150                                                                             )&lt;=0),"Birth-" &amp;RG34,""),"")
&amp;IFERROR(IF(AND((RG$33-RG35-150-Sheep!$R$354                                           )&gt;(RG$33-RH$33),(RG$33-RG35-150-Sheep!$R$354                                            )&lt;=0),"Wean-"&amp;RG34,""),"")
&amp;IFERROR(IF(AND((RG$33-RG35-150-Sheep!$R$355                                           )&gt;(RG$33-RH$33),(RG$33-RG35-150-Sheep!$R$355                                            )&lt;=0),"Alt1-"   &amp;RG34,""),"")
&amp;IFERROR(IF(AND((RG$33-RG35-150-Sheep!$R$356                                           )&gt;(RG$33-RH$33),(RG$33-RG35-150-Sheep!$R$356                                            )&lt;=0),"Alt2-"   &amp;RG34,""),"")</f>
        <v/>
      </c>
      <c r="RH36" s="266" t="str">
        <f xml:space="preserve">                    IF(AND((RH$33                                  -Sheep!$N$251                               )&gt;(RH$33-RI$33),(RH$33                                  -Sheep!$N$251                                )&lt;=0),"Born","")
&amp;                   IF(AND((RH$33-Sheep!$R$354-Sheep!$N$251                                )&gt;(RH$33-RI$33),(RH$33-Sheep!$R$354-Sheep!$N$251                                )&lt;=0),"WeanStd","")
&amp;                   IF(AND((RH$33-Sheep!$R$355-Sheep!$N$251                                )&gt;(RH$33-RI$33),(RH$33-Sheep!$R$355-Sheep!$N$251                                )&lt;=0),"WeanAlt1","")
&amp;                   IF(AND((RH$33-Sheep!$R$356-Sheep!$N$251                                )&gt;(RH$33-RI$33),(RH$33-Sheep!$R$356-Sheep!$N$251                                )&lt;=0),"WeanAlt2","")
&amp;IFERROR(IF(AND((RH$33-RH35                                                                                     )&gt;(RH$33-RI$33),(RH$33-RH35                                                                                     )&lt;=0),"Join-"    &amp;RH34,""),"")
&amp;IFERROR(IF(AND((RH$33-RH35-INDEX(Sheep!$V$361:$V$368,RH34,1))&gt;(RH$33-RI$33),(RH$33-RH35-INDEX(Sheep!$V$361:$V$368,RH34,1))&lt;=0),"Scan-"  &amp;RH34,""),"")
&amp;IFERROR(IF(AND((RH$33-RH35-150                                                                            )&gt;(RH$33-RI$33),(RH$33-RH35-150                                                                             )&lt;=0),"Birth-" &amp;RH34,""),"")
&amp;IFERROR(IF(AND((RH$33-RH35-150-Sheep!$R$354                                           )&gt;(RH$33-RI$33),(RH$33-RH35-150-Sheep!$R$354                                            )&lt;=0),"Wean-"&amp;RH34,""),"")
&amp;IFERROR(IF(AND((RH$33-RH35-150-Sheep!$R$355                                           )&gt;(RH$33-RI$33),(RH$33-RH35-150-Sheep!$R$355                                            )&lt;=0),"Alt1-"   &amp;RH34,""),"")
&amp;IFERROR(IF(AND((RH$33-RH35-150-Sheep!$R$356                                           )&gt;(RH$33-RI$33),(RH$33-RH35-150-Sheep!$R$356                                            )&lt;=0),"Alt2-"   &amp;RH34,""),"")</f>
        <v/>
      </c>
      <c r="RI36" s="266" t="str">
        <f xml:space="preserve">                    IF(AND((RI$33                                  -Sheep!$N$251                               )&gt;(RI$33-RJ$33),(RI$33                                  -Sheep!$N$251                                )&lt;=0),"Born","")
&amp;                   IF(AND((RI$33-Sheep!$R$354-Sheep!$N$251                                )&gt;(RI$33-RJ$33),(RI$33-Sheep!$R$354-Sheep!$N$251                                )&lt;=0),"WeanStd","")
&amp;                   IF(AND((RI$33-Sheep!$R$355-Sheep!$N$251                                )&gt;(RI$33-RJ$33),(RI$33-Sheep!$R$355-Sheep!$N$251                                )&lt;=0),"WeanAlt1","")
&amp;                   IF(AND((RI$33-Sheep!$R$356-Sheep!$N$251                                )&gt;(RI$33-RJ$33),(RI$33-Sheep!$R$356-Sheep!$N$251                                )&lt;=0),"WeanAlt2","")
&amp;IFERROR(IF(AND((RI$33-RI35                                                                                     )&gt;(RI$33-RJ$33),(RI$33-RI35                                                                                     )&lt;=0),"Join-"    &amp;RI34,""),"")
&amp;IFERROR(IF(AND((RI$33-RI35-INDEX(Sheep!$V$361:$V$368,RI34,1))&gt;(RI$33-RJ$33),(RI$33-RI35-INDEX(Sheep!$V$361:$V$368,RI34,1))&lt;=0),"Scan-"  &amp;RI34,""),"")
&amp;IFERROR(IF(AND((RI$33-RI35-150                                                                            )&gt;(RI$33-RJ$33),(RI$33-RI35-150                                                                             )&lt;=0),"Birth-" &amp;RI34,""),"")
&amp;IFERROR(IF(AND((RI$33-RI35-150-Sheep!$R$354                                           )&gt;(RI$33-RJ$33),(RI$33-RI35-150-Sheep!$R$354                                            )&lt;=0),"Wean-"&amp;RI34,""),"")
&amp;IFERROR(IF(AND((RI$33-RI35-150-Sheep!$R$355                                           )&gt;(RI$33-RJ$33),(RI$33-RI35-150-Sheep!$R$355                                            )&lt;=0),"Alt1-"   &amp;RI34,""),"")
&amp;IFERROR(IF(AND((RI$33-RI35-150-Sheep!$R$356                                           )&gt;(RI$33-RJ$33),(RI$33-RI35-150-Sheep!$R$356                                            )&lt;=0),"Alt2-"   &amp;RI34,""),"")</f>
        <v/>
      </c>
      <c r="RJ36" s="266" t="str">
        <f xml:space="preserve">                    IF(AND((RJ$33                                  -Sheep!$N$251                               )&gt;(RJ$33-RK$33),(RJ$33                                  -Sheep!$N$251                                )&lt;=0),"Born","")
&amp;                   IF(AND((RJ$33-Sheep!$R$354-Sheep!$N$251                                )&gt;(RJ$33-RK$33),(RJ$33-Sheep!$R$354-Sheep!$N$251                                )&lt;=0),"WeanStd","")
&amp;                   IF(AND((RJ$33-Sheep!$R$355-Sheep!$N$251                                )&gt;(RJ$33-RK$33),(RJ$33-Sheep!$R$355-Sheep!$N$251                                )&lt;=0),"WeanAlt1","")
&amp;                   IF(AND((RJ$33-Sheep!$R$356-Sheep!$N$251                                )&gt;(RJ$33-RK$33),(RJ$33-Sheep!$R$356-Sheep!$N$251                                )&lt;=0),"WeanAlt2","")
&amp;IFERROR(IF(AND((RJ$33-RJ35                                                                                     )&gt;(RJ$33-RK$33),(RJ$33-RJ35                                                                                     )&lt;=0),"Join-"    &amp;RJ34,""),"")
&amp;IFERROR(IF(AND((RJ$33-RJ35-INDEX(Sheep!$V$361:$V$368,RJ34,1))&gt;(RJ$33-RK$33),(RJ$33-RJ35-INDEX(Sheep!$V$361:$V$368,RJ34,1))&lt;=0),"Scan-"  &amp;RJ34,""),"")
&amp;IFERROR(IF(AND((RJ$33-RJ35-150                                                                            )&gt;(RJ$33-RK$33),(RJ$33-RJ35-150                                                                             )&lt;=0),"Birth-" &amp;RJ34,""),"")
&amp;IFERROR(IF(AND((RJ$33-RJ35-150-Sheep!$R$354                                           )&gt;(RJ$33-RK$33),(RJ$33-RJ35-150-Sheep!$R$354                                            )&lt;=0),"Wean-"&amp;RJ34,""),"")
&amp;IFERROR(IF(AND((RJ$33-RJ35-150-Sheep!$R$355                                           )&gt;(RJ$33-RK$33),(RJ$33-RJ35-150-Sheep!$R$355                                            )&lt;=0),"Alt1-"   &amp;RJ34,""),"")
&amp;IFERROR(IF(AND((RJ$33-RJ35-150-Sheep!$R$356                                           )&gt;(RJ$33-RK$33),(RJ$33-RJ35-150-Sheep!$R$356                                            )&lt;=0),"Alt2-"   &amp;RJ34,""),"")</f>
        <v/>
      </c>
      <c r="RK36" s="266" t="str">
        <f xml:space="preserve">                    IF(AND((RK$33                                  -Sheep!$N$251                               )&gt;(RK$33-RL$33),(RK$33                                  -Sheep!$N$251                                )&lt;=0),"Born","")
&amp;                   IF(AND((RK$33-Sheep!$R$354-Sheep!$N$251                                )&gt;(RK$33-RL$33),(RK$33-Sheep!$R$354-Sheep!$N$251                                )&lt;=0),"WeanStd","")
&amp;                   IF(AND((RK$33-Sheep!$R$355-Sheep!$N$251                                )&gt;(RK$33-RL$33),(RK$33-Sheep!$R$355-Sheep!$N$251                                )&lt;=0),"WeanAlt1","")
&amp;                   IF(AND((RK$33-Sheep!$R$356-Sheep!$N$251                                )&gt;(RK$33-RL$33),(RK$33-Sheep!$R$356-Sheep!$N$251                                )&lt;=0),"WeanAlt2","")
&amp;IFERROR(IF(AND((RK$33-RK35                                                                                     )&gt;(RK$33-RL$33),(RK$33-RK35                                                                                     )&lt;=0),"Join-"    &amp;RK34,""),"")
&amp;IFERROR(IF(AND((RK$33-RK35-INDEX(Sheep!$V$361:$V$368,RK34,1))&gt;(RK$33-RL$33),(RK$33-RK35-INDEX(Sheep!$V$361:$V$368,RK34,1))&lt;=0),"Scan-"  &amp;RK34,""),"")
&amp;IFERROR(IF(AND((RK$33-RK35-150                                                                            )&gt;(RK$33-RL$33),(RK$33-RK35-150                                                                             )&lt;=0),"Birth-" &amp;RK34,""),"")
&amp;IFERROR(IF(AND((RK$33-RK35-150-Sheep!$R$354                                           )&gt;(RK$33-RL$33),(RK$33-RK35-150-Sheep!$R$354                                            )&lt;=0),"Wean-"&amp;RK34,""),"")
&amp;IFERROR(IF(AND((RK$33-RK35-150-Sheep!$R$355                                           )&gt;(RK$33-RL$33),(RK$33-RK35-150-Sheep!$R$355                                            )&lt;=0),"Alt1-"   &amp;RK34,""),"")
&amp;IFERROR(IF(AND((RK$33-RK35-150-Sheep!$R$356                                           )&gt;(RK$33-RL$33),(RK$33-RK35-150-Sheep!$R$356                                            )&lt;=0),"Alt2-"   &amp;RK34,""),"")</f>
        <v/>
      </c>
      <c r="RL36" s="266" t="str">
        <f xml:space="preserve">                    IF(AND((RL$33                                  -Sheep!$N$251                               )&gt;(RL$33-RM$33),(RL$33                                  -Sheep!$N$251                                )&lt;=0),"Born","")
&amp;                   IF(AND((RL$33-Sheep!$R$354-Sheep!$N$251                                )&gt;(RL$33-RM$33),(RL$33-Sheep!$R$354-Sheep!$N$251                                )&lt;=0),"WeanStd","")
&amp;                   IF(AND((RL$33-Sheep!$R$355-Sheep!$N$251                                )&gt;(RL$33-RM$33),(RL$33-Sheep!$R$355-Sheep!$N$251                                )&lt;=0),"WeanAlt1","")
&amp;                   IF(AND((RL$33-Sheep!$R$356-Sheep!$N$251                                )&gt;(RL$33-RM$33),(RL$33-Sheep!$R$356-Sheep!$N$251                                )&lt;=0),"WeanAlt2","")
&amp;IFERROR(IF(AND((RL$33-RL35                                                                                     )&gt;(RL$33-RM$33),(RL$33-RL35                                                                                     )&lt;=0),"Join-"    &amp;RL34,""),"")
&amp;IFERROR(IF(AND((RL$33-RL35-INDEX(Sheep!$V$361:$V$368,RL34,1))&gt;(RL$33-RM$33),(RL$33-RL35-INDEX(Sheep!$V$361:$V$368,RL34,1))&lt;=0),"Scan-"  &amp;RL34,""),"")
&amp;IFERROR(IF(AND((RL$33-RL35-150                                                                            )&gt;(RL$33-RM$33),(RL$33-RL35-150                                                                             )&lt;=0),"Birth-" &amp;RL34,""),"")
&amp;IFERROR(IF(AND((RL$33-RL35-150-Sheep!$R$354                                           )&gt;(RL$33-RM$33),(RL$33-RL35-150-Sheep!$R$354                                            )&lt;=0),"Wean-"&amp;RL34,""),"")
&amp;IFERROR(IF(AND((RL$33-RL35-150-Sheep!$R$355                                           )&gt;(RL$33-RM$33),(RL$33-RL35-150-Sheep!$R$355                                            )&lt;=0),"Alt1-"   &amp;RL34,""),"")
&amp;IFERROR(IF(AND((RL$33-RL35-150-Sheep!$R$356                                           )&gt;(RL$33-RM$33),(RL$33-RL35-150-Sheep!$R$356                                            )&lt;=0),"Alt2-"   &amp;RL34,""),"")</f>
        <v/>
      </c>
      <c r="RM36" s="266" t="str">
        <f xml:space="preserve">                    IF(AND((RM$33                                  -Sheep!$N$251                               )&gt;(RM$33-RN$33),(RM$33                                  -Sheep!$N$251                                )&lt;=0),"Born","")
&amp;                   IF(AND((RM$33-Sheep!$R$354-Sheep!$N$251                                )&gt;(RM$33-RN$33),(RM$33-Sheep!$R$354-Sheep!$N$251                                )&lt;=0),"WeanStd","")
&amp;                   IF(AND((RM$33-Sheep!$R$355-Sheep!$N$251                                )&gt;(RM$33-RN$33),(RM$33-Sheep!$R$355-Sheep!$N$251                                )&lt;=0),"WeanAlt1","")
&amp;                   IF(AND((RM$33-Sheep!$R$356-Sheep!$N$251                                )&gt;(RM$33-RN$33),(RM$33-Sheep!$R$356-Sheep!$N$251                                )&lt;=0),"WeanAlt2","")
&amp;IFERROR(IF(AND((RM$33-RM35                                                                                     )&gt;(RM$33-RN$33),(RM$33-RM35                                                                                     )&lt;=0),"Join-"    &amp;RM34,""),"")
&amp;IFERROR(IF(AND((RM$33-RM35-INDEX(Sheep!$V$361:$V$368,RM34,1))&gt;(RM$33-RN$33),(RM$33-RM35-INDEX(Sheep!$V$361:$V$368,RM34,1))&lt;=0),"Scan-"  &amp;RM34,""),"")
&amp;IFERROR(IF(AND((RM$33-RM35-150                                                                            )&gt;(RM$33-RN$33),(RM$33-RM35-150                                                                             )&lt;=0),"Birth-" &amp;RM34,""),"")
&amp;IFERROR(IF(AND((RM$33-RM35-150-Sheep!$R$354                                           )&gt;(RM$33-RN$33),(RM$33-RM35-150-Sheep!$R$354                                            )&lt;=0),"Wean-"&amp;RM34,""),"")
&amp;IFERROR(IF(AND((RM$33-RM35-150-Sheep!$R$355                                           )&gt;(RM$33-RN$33),(RM$33-RM35-150-Sheep!$R$355                                            )&lt;=0),"Alt1-"   &amp;RM34,""),"")
&amp;IFERROR(IF(AND((RM$33-RM35-150-Sheep!$R$356                                           )&gt;(RM$33-RN$33),(RM$33-RM35-150-Sheep!$R$356                                            )&lt;=0),"Alt2-"   &amp;RM34,""),"")</f>
        <v/>
      </c>
      <c r="RN36" s="266" t="str">
        <f xml:space="preserve">                    IF(AND((RN$33                                  -Sheep!$N$251                               )&gt;(RN$33-RO$33),(RN$33                                  -Sheep!$N$251                                )&lt;=0),"Born","")
&amp;                   IF(AND((RN$33-Sheep!$R$354-Sheep!$N$251                                )&gt;(RN$33-RO$33),(RN$33-Sheep!$R$354-Sheep!$N$251                                )&lt;=0),"WeanStd","")
&amp;                   IF(AND((RN$33-Sheep!$R$355-Sheep!$N$251                                )&gt;(RN$33-RO$33),(RN$33-Sheep!$R$355-Sheep!$N$251                                )&lt;=0),"WeanAlt1","")
&amp;                   IF(AND((RN$33-Sheep!$R$356-Sheep!$N$251                                )&gt;(RN$33-RO$33),(RN$33-Sheep!$R$356-Sheep!$N$251                                )&lt;=0),"WeanAlt2","")
&amp;IFERROR(IF(AND((RN$33-RN35                                                                                     )&gt;(RN$33-RO$33),(RN$33-RN35                                                                                     )&lt;=0),"Join-"    &amp;RN34,""),"")
&amp;IFERROR(IF(AND((RN$33-RN35-INDEX(Sheep!$V$361:$V$368,RN34,1))&gt;(RN$33-RO$33),(RN$33-RN35-INDEX(Sheep!$V$361:$V$368,RN34,1))&lt;=0),"Scan-"  &amp;RN34,""),"")
&amp;IFERROR(IF(AND((RN$33-RN35-150                                                                            )&gt;(RN$33-RO$33),(RN$33-RN35-150                                                                             )&lt;=0),"Birth-" &amp;RN34,""),"")
&amp;IFERROR(IF(AND((RN$33-RN35-150-Sheep!$R$354                                           )&gt;(RN$33-RO$33),(RN$33-RN35-150-Sheep!$R$354                                            )&lt;=0),"Wean-"&amp;RN34,""),"")
&amp;IFERROR(IF(AND((RN$33-RN35-150-Sheep!$R$355                                           )&gt;(RN$33-RO$33),(RN$33-RN35-150-Sheep!$R$355                                            )&lt;=0),"Alt1-"   &amp;RN34,""),"")
&amp;IFERROR(IF(AND((RN$33-RN35-150-Sheep!$R$356                                           )&gt;(RN$33-RO$33),(RN$33-RN35-150-Sheep!$R$356                                            )&lt;=0),"Alt2-"   &amp;RN34,""),"")</f>
        <v/>
      </c>
      <c r="RO36" s="266" t="str">
        <f xml:space="preserve">                    IF(AND((RO$33                                  -Sheep!$N$251                               )&gt;(RO$33-RP$33),(RO$33                                  -Sheep!$N$251                                )&lt;=0),"Born","")
&amp;                   IF(AND((RO$33-Sheep!$R$354-Sheep!$N$251                                )&gt;(RO$33-RP$33),(RO$33-Sheep!$R$354-Sheep!$N$251                                )&lt;=0),"WeanStd","")
&amp;                   IF(AND((RO$33-Sheep!$R$355-Sheep!$N$251                                )&gt;(RO$33-RP$33),(RO$33-Sheep!$R$355-Sheep!$N$251                                )&lt;=0),"WeanAlt1","")
&amp;                   IF(AND((RO$33-Sheep!$R$356-Sheep!$N$251                                )&gt;(RO$33-RP$33),(RO$33-Sheep!$R$356-Sheep!$N$251                                )&lt;=0),"WeanAlt2","")
&amp;IFERROR(IF(AND((RO$33-RO35                                                                                     )&gt;(RO$33-RP$33),(RO$33-RO35                                                                                     )&lt;=0),"Join-"    &amp;RO34,""),"")
&amp;IFERROR(IF(AND((RO$33-RO35-INDEX(Sheep!$V$361:$V$368,RO34,1))&gt;(RO$33-RP$33),(RO$33-RO35-INDEX(Sheep!$V$361:$V$368,RO34,1))&lt;=0),"Scan-"  &amp;RO34,""),"")
&amp;IFERROR(IF(AND((RO$33-RO35-150                                                                            )&gt;(RO$33-RP$33),(RO$33-RO35-150                                                                             )&lt;=0),"Birth-" &amp;RO34,""),"")
&amp;IFERROR(IF(AND((RO$33-RO35-150-Sheep!$R$354                                           )&gt;(RO$33-RP$33),(RO$33-RO35-150-Sheep!$R$354                                            )&lt;=0),"Wean-"&amp;RO34,""),"")
&amp;IFERROR(IF(AND((RO$33-RO35-150-Sheep!$R$355                                           )&gt;(RO$33-RP$33),(RO$33-RO35-150-Sheep!$R$355                                            )&lt;=0),"Alt1-"   &amp;RO34,""),"")
&amp;IFERROR(IF(AND((RO$33-RO35-150-Sheep!$R$356                                           )&gt;(RO$33-RP$33),(RO$33-RO35-150-Sheep!$R$356                                            )&lt;=0),"Alt2-"   &amp;RO34,""),"")</f>
        <v/>
      </c>
      <c r="RP36" s="266" t="str">
        <f xml:space="preserve">                    IF(AND((RP$33                                  -Sheep!$N$251                               )&gt;(RP$33-RQ$33),(RP$33                                  -Sheep!$N$251                                )&lt;=0),"Born","")
&amp;                   IF(AND((RP$33-Sheep!$R$354-Sheep!$N$251                                )&gt;(RP$33-RQ$33),(RP$33-Sheep!$R$354-Sheep!$N$251                                )&lt;=0),"WeanStd","")
&amp;                   IF(AND((RP$33-Sheep!$R$355-Sheep!$N$251                                )&gt;(RP$33-RQ$33),(RP$33-Sheep!$R$355-Sheep!$N$251                                )&lt;=0),"WeanAlt1","")
&amp;                   IF(AND((RP$33-Sheep!$R$356-Sheep!$N$251                                )&gt;(RP$33-RQ$33),(RP$33-Sheep!$R$356-Sheep!$N$251                                )&lt;=0),"WeanAlt2","")
&amp;IFERROR(IF(AND((RP$33-RP35                                                                                     )&gt;(RP$33-RQ$33),(RP$33-RP35                                                                                     )&lt;=0),"Join-"    &amp;RP34,""),"")
&amp;IFERROR(IF(AND((RP$33-RP35-INDEX(Sheep!$V$361:$V$368,RP34,1))&gt;(RP$33-RQ$33),(RP$33-RP35-INDEX(Sheep!$V$361:$V$368,RP34,1))&lt;=0),"Scan-"  &amp;RP34,""),"")
&amp;IFERROR(IF(AND((RP$33-RP35-150                                                                            )&gt;(RP$33-RQ$33),(RP$33-RP35-150                                                                             )&lt;=0),"Birth-" &amp;RP34,""),"")
&amp;IFERROR(IF(AND((RP$33-RP35-150-Sheep!$R$354                                           )&gt;(RP$33-RQ$33),(RP$33-RP35-150-Sheep!$R$354                                            )&lt;=0),"Wean-"&amp;RP34,""),"")
&amp;IFERROR(IF(AND((RP$33-RP35-150-Sheep!$R$355                                           )&gt;(RP$33-RQ$33),(RP$33-RP35-150-Sheep!$R$355                                            )&lt;=0),"Alt1-"   &amp;RP34,""),"")
&amp;IFERROR(IF(AND((RP$33-RP35-150-Sheep!$R$356                                           )&gt;(RP$33-RQ$33),(RP$33-RP35-150-Sheep!$R$356                                            )&lt;=0),"Alt2-"   &amp;RP34,""),"")</f>
        <v/>
      </c>
      <c r="RQ36" s="266" t="str">
        <f xml:space="preserve">                    IF(AND((RQ$33                                  -Sheep!$N$251                               )&gt;(RQ$33-RR$33),(RQ$33                                  -Sheep!$N$251                                )&lt;=0),"Born","")
&amp;                   IF(AND((RQ$33-Sheep!$R$354-Sheep!$N$251                                )&gt;(RQ$33-RR$33),(RQ$33-Sheep!$R$354-Sheep!$N$251                                )&lt;=0),"WeanStd","")
&amp;                   IF(AND((RQ$33-Sheep!$R$355-Sheep!$N$251                                )&gt;(RQ$33-RR$33),(RQ$33-Sheep!$R$355-Sheep!$N$251                                )&lt;=0),"WeanAlt1","")
&amp;                   IF(AND((RQ$33-Sheep!$R$356-Sheep!$N$251                                )&gt;(RQ$33-RR$33),(RQ$33-Sheep!$R$356-Sheep!$N$251                                )&lt;=0),"WeanAlt2","")
&amp;IFERROR(IF(AND((RQ$33-RQ35                                                                                     )&gt;(RQ$33-RR$33),(RQ$33-RQ35                                                                                     )&lt;=0),"Join-"    &amp;RQ34,""),"")
&amp;IFERROR(IF(AND((RQ$33-RQ35-INDEX(Sheep!$V$361:$V$368,RQ34,1))&gt;(RQ$33-RR$33),(RQ$33-RQ35-INDEX(Sheep!$V$361:$V$368,RQ34,1))&lt;=0),"Scan-"  &amp;RQ34,""),"")
&amp;IFERROR(IF(AND((RQ$33-RQ35-150                                                                            )&gt;(RQ$33-RR$33),(RQ$33-RQ35-150                                                                             )&lt;=0),"Birth-" &amp;RQ34,""),"")
&amp;IFERROR(IF(AND((RQ$33-RQ35-150-Sheep!$R$354                                           )&gt;(RQ$33-RR$33),(RQ$33-RQ35-150-Sheep!$R$354                                            )&lt;=0),"Wean-"&amp;RQ34,""),"")
&amp;IFERROR(IF(AND((RQ$33-RQ35-150-Sheep!$R$355                                           )&gt;(RQ$33-RR$33),(RQ$33-RQ35-150-Sheep!$R$355                                            )&lt;=0),"Alt1-"   &amp;RQ34,""),"")
&amp;IFERROR(IF(AND((RQ$33-RQ35-150-Sheep!$R$356                                           )&gt;(RQ$33-RR$33),(RQ$33-RQ35-150-Sheep!$R$356                                            )&lt;=0),"Alt2-"   &amp;RQ34,""),"")</f>
        <v/>
      </c>
      <c r="RR36" s="266" t="str">
        <f xml:space="preserve">                    IF(AND((RR$33                                  -Sheep!$N$251                               )&gt;(RR$33-RS$33),(RR$33                                  -Sheep!$N$251                                )&lt;=0),"Born","")
&amp;                   IF(AND((RR$33-Sheep!$R$354-Sheep!$N$251                                )&gt;(RR$33-RS$33),(RR$33-Sheep!$R$354-Sheep!$N$251                                )&lt;=0),"WeanStd","")
&amp;                   IF(AND((RR$33-Sheep!$R$355-Sheep!$N$251                                )&gt;(RR$33-RS$33),(RR$33-Sheep!$R$355-Sheep!$N$251                                )&lt;=0),"WeanAlt1","")
&amp;                   IF(AND((RR$33-Sheep!$R$356-Sheep!$N$251                                )&gt;(RR$33-RS$33),(RR$33-Sheep!$R$356-Sheep!$N$251                                )&lt;=0),"WeanAlt2","")
&amp;IFERROR(IF(AND((RR$33-RR35                                                                                     )&gt;(RR$33-RS$33),(RR$33-RR35                                                                                     )&lt;=0),"Join-"    &amp;RR34,""),"")
&amp;IFERROR(IF(AND((RR$33-RR35-INDEX(Sheep!$V$361:$V$368,RR34,1))&gt;(RR$33-RS$33),(RR$33-RR35-INDEX(Sheep!$V$361:$V$368,RR34,1))&lt;=0),"Scan-"  &amp;RR34,""),"")
&amp;IFERROR(IF(AND((RR$33-RR35-150                                                                            )&gt;(RR$33-RS$33),(RR$33-RR35-150                                                                             )&lt;=0),"Birth-" &amp;RR34,""),"")
&amp;IFERROR(IF(AND((RR$33-RR35-150-Sheep!$R$354                                           )&gt;(RR$33-RS$33),(RR$33-RR35-150-Sheep!$R$354                                            )&lt;=0),"Wean-"&amp;RR34,""),"")
&amp;IFERROR(IF(AND((RR$33-RR35-150-Sheep!$R$355                                           )&gt;(RR$33-RS$33),(RR$33-RR35-150-Sheep!$R$355                                            )&lt;=0),"Alt1-"   &amp;RR34,""),"")
&amp;IFERROR(IF(AND((RR$33-RR35-150-Sheep!$R$356                                           )&gt;(RR$33-RS$33),(RR$33-RR35-150-Sheep!$R$356                                            )&lt;=0),"Alt2-"   &amp;RR34,""),"")</f>
        <v/>
      </c>
      <c r="RS36" s="266" t="str">
        <f xml:space="preserve">                    IF(AND((RS$33                                  -Sheep!$N$251                               )&gt;(RS$33-RT$33),(RS$33                                  -Sheep!$N$251                                )&lt;=0),"Born","")
&amp;                   IF(AND((RS$33-Sheep!$R$354-Sheep!$N$251                                )&gt;(RS$33-RT$33),(RS$33-Sheep!$R$354-Sheep!$N$251                                )&lt;=0),"WeanStd","")
&amp;                   IF(AND((RS$33-Sheep!$R$355-Sheep!$N$251                                )&gt;(RS$33-RT$33),(RS$33-Sheep!$R$355-Sheep!$N$251                                )&lt;=0),"WeanAlt1","")
&amp;                   IF(AND((RS$33-Sheep!$R$356-Sheep!$N$251                                )&gt;(RS$33-RT$33),(RS$33-Sheep!$R$356-Sheep!$N$251                                )&lt;=0),"WeanAlt2","")
&amp;IFERROR(IF(AND((RS$33-RS35                                                                                     )&gt;(RS$33-RT$33),(RS$33-RS35                                                                                     )&lt;=0),"Join-"    &amp;RS34,""),"")
&amp;IFERROR(IF(AND((RS$33-RS35-INDEX(Sheep!$V$361:$V$368,RS34,1))&gt;(RS$33-RT$33),(RS$33-RS35-INDEX(Sheep!$V$361:$V$368,RS34,1))&lt;=0),"Scan-"  &amp;RS34,""),"")
&amp;IFERROR(IF(AND((RS$33-RS35-150                                                                            )&gt;(RS$33-RT$33),(RS$33-RS35-150                                                                             )&lt;=0),"Birth-" &amp;RS34,""),"")
&amp;IFERROR(IF(AND((RS$33-RS35-150-Sheep!$R$354                                           )&gt;(RS$33-RT$33),(RS$33-RS35-150-Sheep!$R$354                                            )&lt;=0),"Wean-"&amp;RS34,""),"")
&amp;IFERROR(IF(AND((RS$33-RS35-150-Sheep!$R$355                                           )&gt;(RS$33-RT$33),(RS$33-RS35-150-Sheep!$R$355                                            )&lt;=0),"Alt1-"   &amp;RS34,""),"")
&amp;IFERROR(IF(AND((RS$33-RS35-150-Sheep!$R$356                                           )&gt;(RS$33-RT$33),(RS$33-RS35-150-Sheep!$R$356                                            )&lt;=0),"Alt2-"   &amp;RS34,""),"")</f>
        <v/>
      </c>
      <c r="RT36" s="266" t="str">
        <f xml:space="preserve">                    IF(AND((RT$33                                  -Sheep!$N$251                               )&gt;(RT$33-RU$33),(RT$33                                  -Sheep!$N$251                                )&lt;=0),"Born","")
&amp;                   IF(AND((RT$33-Sheep!$R$354-Sheep!$N$251                                )&gt;(RT$33-RU$33),(RT$33-Sheep!$R$354-Sheep!$N$251                                )&lt;=0),"WeanStd","")
&amp;                   IF(AND((RT$33-Sheep!$R$355-Sheep!$N$251                                )&gt;(RT$33-RU$33),(RT$33-Sheep!$R$355-Sheep!$N$251                                )&lt;=0),"WeanAlt1","")
&amp;                   IF(AND((RT$33-Sheep!$R$356-Sheep!$N$251                                )&gt;(RT$33-RU$33),(RT$33-Sheep!$R$356-Sheep!$N$251                                )&lt;=0),"WeanAlt2","")
&amp;IFERROR(IF(AND((RT$33-RT35                                                                                     )&gt;(RT$33-RU$33),(RT$33-RT35                                                                                     )&lt;=0),"Join-"    &amp;RT34,""),"")
&amp;IFERROR(IF(AND((RT$33-RT35-INDEX(Sheep!$V$361:$V$368,RT34,1))&gt;(RT$33-RU$33),(RT$33-RT35-INDEX(Sheep!$V$361:$V$368,RT34,1))&lt;=0),"Scan-"  &amp;RT34,""),"")
&amp;IFERROR(IF(AND((RT$33-RT35-150                                                                            )&gt;(RT$33-RU$33),(RT$33-RT35-150                                                                             )&lt;=0),"Birth-" &amp;RT34,""),"")
&amp;IFERROR(IF(AND((RT$33-RT35-150-Sheep!$R$354                                           )&gt;(RT$33-RU$33),(RT$33-RT35-150-Sheep!$R$354                                            )&lt;=0),"Wean-"&amp;RT34,""),"")
&amp;IFERROR(IF(AND((RT$33-RT35-150-Sheep!$R$355                                           )&gt;(RT$33-RU$33),(RT$33-RT35-150-Sheep!$R$355                                            )&lt;=0),"Alt1-"   &amp;RT34,""),"")
&amp;IFERROR(IF(AND((RT$33-RT35-150-Sheep!$R$356                                           )&gt;(RT$33-RU$33),(RT$33-RT35-150-Sheep!$R$356                                            )&lt;=0),"Alt2-"   &amp;RT34,""),"")</f>
        <v/>
      </c>
      <c r="RU36" s="266" t="str">
        <f xml:space="preserve">                    IF(AND((RU$33                                  -Sheep!$N$251                               )&gt;(RU$33-RV$33),(RU$33                                  -Sheep!$N$251                                )&lt;=0),"Born","")
&amp;                   IF(AND((RU$33-Sheep!$R$354-Sheep!$N$251                                )&gt;(RU$33-RV$33),(RU$33-Sheep!$R$354-Sheep!$N$251                                )&lt;=0),"WeanStd","")
&amp;                   IF(AND((RU$33-Sheep!$R$355-Sheep!$N$251                                )&gt;(RU$33-RV$33),(RU$33-Sheep!$R$355-Sheep!$N$251                                )&lt;=0),"WeanAlt1","")
&amp;                   IF(AND((RU$33-Sheep!$R$356-Sheep!$N$251                                )&gt;(RU$33-RV$33),(RU$33-Sheep!$R$356-Sheep!$N$251                                )&lt;=0),"WeanAlt2","")
&amp;IFERROR(IF(AND((RU$33-RU35                                                                                     )&gt;(RU$33-RV$33),(RU$33-RU35                                                                                     )&lt;=0),"Join-"    &amp;RU34,""),"")
&amp;IFERROR(IF(AND((RU$33-RU35-INDEX(Sheep!$V$361:$V$368,RU34,1))&gt;(RU$33-RV$33),(RU$33-RU35-INDEX(Sheep!$V$361:$V$368,RU34,1))&lt;=0),"Scan-"  &amp;RU34,""),"")
&amp;IFERROR(IF(AND((RU$33-RU35-150                                                                            )&gt;(RU$33-RV$33),(RU$33-RU35-150                                                                             )&lt;=0),"Birth-" &amp;RU34,""),"")
&amp;IFERROR(IF(AND((RU$33-RU35-150-Sheep!$R$354                                           )&gt;(RU$33-RV$33),(RU$33-RU35-150-Sheep!$R$354                                            )&lt;=0),"Wean-"&amp;RU34,""),"")
&amp;IFERROR(IF(AND((RU$33-RU35-150-Sheep!$R$355                                           )&gt;(RU$33-RV$33),(RU$33-RU35-150-Sheep!$R$355                                            )&lt;=0),"Alt1-"   &amp;RU34,""),"")
&amp;IFERROR(IF(AND((RU$33-RU35-150-Sheep!$R$356                                           )&gt;(RU$33-RV$33),(RU$33-RU35-150-Sheep!$R$356                                            )&lt;=0),"Alt2-"   &amp;RU34,""),"")</f>
        <v/>
      </c>
      <c r="RV36" s="266" t="str">
        <f xml:space="preserve">                    IF(AND((RV$33                                  -Sheep!$N$251                               )&gt;(RV$33-RW$33),(RV$33                                  -Sheep!$N$251                                )&lt;=0),"Born","")
&amp;                   IF(AND((RV$33-Sheep!$R$354-Sheep!$N$251                                )&gt;(RV$33-RW$33),(RV$33-Sheep!$R$354-Sheep!$N$251                                )&lt;=0),"WeanStd","")
&amp;                   IF(AND((RV$33-Sheep!$R$355-Sheep!$N$251                                )&gt;(RV$33-RW$33),(RV$33-Sheep!$R$355-Sheep!$N$251                                )&lt;=0),"WeanAlt1","")
&amp;                   IF(AND((RV$33-Sheep!$R$356-Sheep!$N$251                                )&gt;(RV$33-RW$33),(RV$33-Sheep!$R$356-Sheep!$N$251                                )&lt;=0),"WeanAlt2","")
&amp;IFERROR(IF(AND((RV$33-RV35                                                                                     )&gt;(RV$33-RW$33),(RV$33-RV35                                                                                     )&lt;=0),"Join-"    &amp;RV34,""),"")
&amp;IFERROR(IF(AND((RV$33-RV35-INDEX(Sheep!$V$361:$V$368,RV34,1))&gt;(RV$33-RW$33),(RV$33-RV35-INDEX(Sheep!$V$361:$V$368,RV34,1))&lt;=0),"Scan-"  &amp;RV34,""),"")
&amp;IFERROR(IF(AND((RV$33-RV35-150                                                                            )&gt;(RV$33-RW$33),(RV$33-RV35-150                                                                             )&lt;=0),"Birth-" &amp;RV34,""),"")
&amp;IFERROR(IF(AND((RV$33-RV35-150-Sheep!$R$354                                           )&gt;(RV$33-RW$33),(RV$33-RV35-150-Sheep!$R$354                                            )&lt;=0),"Wean-"&amp;RV34,""),"")
&amp;IFERROR(IF(AND((RV$33-RV35-150-Sheep!$R$355                                           )&gt;(RV$33-RW$33),(RV$33-RV35-150-Sheep!$R$355                                            )&lt;=0),"Alt1-"   &amp;RV34,""),"")
&amp;IFERROR(IF(AND((RV$33-RV35-150-Sheep!$R$356                                           )&gt;(RV$33-RW$33),(RV$33-RV35-150-Sheep!$R$356                                            )&lt;=0),"Alt2-"   &amp;RV34,""),"")</f>
        <v/>
      </c>
      <c r="RW36" s="266" t="str">
        <f xml:space="preserve">                    IF(AND((RW$33                                  -Sheep!$N$251                               )&gt;(RW$33-RX$33),(RW$33                                  -Sheep!$N$251                                )&lt;=0),"Born","")
&amp;                   IF(AND((RW$33-Sheep!$R$354-Sheep!$N$251                                )&gt;(RW$33-RX$33),(RW$33-Sheep!$R$354-Sheep!$N$251                                )&lt;=0),"WeanStd","")
&amp;                   IF(AND((RW$33-Sheep!$R$355-Sheep!$N$251                                )&gt;(RW$33-RX$33),(RW$33-Sheep!$R$355-Sheep!$N$251                                )&lt;=0),"WeanAlt1","")
&amp;                   IF(AND((RW$33-Sheep!$R$356-Sheep!$N$251                                )&gt;(RW$33-RX$33),(RW$33-Sheep!$R$356-Sheep!$N$251                                )&lt;=0),"WeanAlt2","")
&amp;IFERROR(IF(AND((RW$33-RW35                                                                                     )&gt;(RW$33-RX$33),(RW$33-RW35                                                                                     )&lt;=0),"Join-"    &amp;RW34,""),"")
&amp;IFERROR(IF(AND((RW$33-RW35-INDEX(Sheep!$V$361:$V$368,RW34,1))&gt;(RW$33-RX$33),(RW$33-RW35-INDEX(Sheep!$V$361:$V$368,RW34,1))&lt;=0),"Scan-"  &amp;RW34,""),"")
&amp;IFERROR(IF(AND((RW$33-RW35-150                                                                            )&gt;(RW$33-RX$33),(RW$33-RW35-150                                                                             )&lt;=0),"Birth-" &amp;RW34,""),"")
&amp;IFERROR(IF(AND((RW$33-RW35-150-Sheep!$R$354                                           )&gt;(RW$33-RX$33),(RW$33-RW35-150-Sheep!$R$354                                            )&lt;=0),"Wean-"&amp;RW34,""),"")
&amp;IFERROR(IF(AND((RW$33-RW35-150-Sheep!$R$355                                           )&gt;(RW$33-RX$33),(RW$33-RW35-150-Sheep!$R$355                                            )&lt;=0),"Alt1-"   &amp;RW34,""),"")
&amp;IFERROR(IF(AND((RW$33-RW35-150-Sheep!$R$356                                           )&gt;(RW$33-RX$33),(RW$33-RW35-150-Sheep!$R$356                                            )&lt;=0),"Alt2-"   &amp;RW34,""),"")</f>
        <v/>
      </c>
      <c r="RX36" s="266" t="str">
        <f xml:space="preserve">                    IF(AND((RX$33                                  -Sheep!$N$251                               )&gt;(RX$33-RY$33),(RX$33                                  -Sheep!$N$251                                )&lt;=0),"Born","")
&amp;                   IF(AND((RX$33-Sheep!$R$354-Sheep!$N$251                                )&gt;(RX$33-RY$33),(RX$33-Sheep!$R$354-Sheep!$N$251                                )&lt;=0),"WeanStd","")
&amp;                   IF(AND((RX$33-Sheep!$R$355-Sheep!$N$251                                )&gt;(RX$33-RY$33),(RX$33-Sheep!$R$355-Sheep!$N$251                                )&lt;=0),"WeanAlt1","")
&amp;                   IF(AND((RX$33-Sheep!$R$356-Sheep!$N$251                                )&gt;(RX$33-RY$33),(RX$33-Sheep!$R$356-Sheep!$N$251                                )&lt;=0),"WeanAlt2","")
&amp;IFERROR(IF(AND((RX$33-RX35                                                                                     )&gt;(RX$33-RY$33),(RX$33-RX35                                                                                     )&lt;=0),"Join-"    &amp;RX34,""),"")
&amp;IFERROR(IF(AND((RX$33-RX35-INDEX(Sheep!$V$361:$V$368,RX34,1))&gt;(RX$33-RY$33),(RX$33-RX35-INDEX(Sheep!$V$361:$V$368,RX34,1))&lt;=0),"Scan-"  &amp;RX34,""),"")
&amp;IFERROR(IF(AND((RX$33-RX35-150                                                                            )&gt;(RX$33-RY$33),(RX$33-RX35-150                                                                             )&lt;=0),"Birth-" &amp;RX34,""),"")
&amp;IFERROR(IF(AND((RX$33-RX35-150-Sheep!$R$354                                           )&gt;(RX$33-RY$33),(RX$33-RX35-150-Sheep!$R$354                                            )&lt;=0),"Wean-"&amp;RX34,""),"")
&amp;IFERROR(IF(AND((RX$33-RX35-150-Sheep!$R$355                                           )&gt;(RX$33-RY$33),(RX$33-RX35-150-Sheep!$R$355                                            )&lt;=0),"Alt1-"   &amp;RX34,""),"")
&amp;IFERROR(IF(AND((RX$33-RX35-150-Sheep!$R$356                                           )&gt;(RX$33-RY$33),(RX$33-RX35-150-Sheep!$R$356                                            )&lt;=0),"Alt2-"   &amp;RX34,""),"")</f>
        <v/>
      </c>
      <c r="RY36" s="266" t="str">
        <f xml:space="preserve">                    IF(AND((RY$33                                  -Sheep!$N$251                               )&gt;(RY$33-RZ$33),(RY$33                                  -Sheep!$N$251                                )&lt;=0),"Born","")
&amp;                   IF(AND((RY$33-Sheep!$R$354-Sheep!$N$251                                )&gt;(RY$33-RZ$33),(RY$33-Sheep!$R$354-Sheep!$N$251                                )&lt;=0),"WeanStd","")
&amp;                   IF(AND((RY$33-Sheep!$R$355-Sheep!$N$251                                )&gt;(RY$33-RZ$33),(RY$33-Sheep!$R$355-Sheep!$N$251                                )&lt;=0),"WeanAlt1","")
&amp;                   IF(AND((RY$33-Sheep!$R$356-Sheep!$N$251                                )&gt;(RY$33-RZ$33),(RY$33-Sheep!$R$356-Sheep!$N$251                                )&lt;=0),"WeanAlt2","")
&amp;IFERROR(IF(AND((RY$33-RY35                                                                                     )&gt;(RY$33-RZ$33),(RY$33-RY35                                                                                     )&lt;=0),"Join-"    &amp;RY34,""),"")
&amp;IFERROR(IF(AND((RY$33-RY35-INDEX(Sheep!$V$361:$V$368,RY34,1))&gt;(RY$33-RZ$33),(RY$33-RY35-INDEX(Sheep!$V$361:$V$368,RY34,1))&lt;=0),"Scan-"  &amp;RY34,""),"")
&amp;IFERROR(IF(AND((RY$33-RY35-150                                                                            )&gt;(RY$33-RZ$33),(RY$33-RY35-150                                                                             )&lt;=0),"Birth-" &amp;RY34,""),"")
&amp;IFERROR(IF(AND((RY$33-RY35-150-Sheep!$R$354                                           )&gt;(RY$33-RZ$33),(RY$33-RY35-150-Sheep!$R$354                                            )&lt;=0),"Wean-"&amp;RY34,""),"")
&amp;IFERROR(IF(AND((RY$33-RY35-150-Sheep!$R$355                                           )&gt;(RY$33-RZ$33),(RY$33-RY35-150-Sheep!$R$355                                            )&lt;=0),"Alt1-"   &amp;RY34,""),"")
&amp;IFERROR(IF(AND((RY$33-RY35-150-Sheep!$R$356                                           )&gt;(RY$33-RZ$33),(RY$33-RY35-150-Sheep!$R$356                                            )&lt;=0),"Alt2-"   &amp;RY34,""),"")</f>
        <v/>
      </c>
      <c r="RZ36" s="266" t="str">
        <f xml:space="preserve">                    IF(AND((RZ$33                                  -Sheep!$N$251                               )&gt;(RZ$33-SA$33),(RZ$33                                  -Sheep!$N$251                                )&lt;=0),"Born","")
&amp;                   IF(AND((RZ$33-Sheep!$R$354-Sheep!$N$251                                )&gt;(RZ$33-SA$33),(RZ$33-Sheep!$R$354-Sheep!$N$251                                )&lt;=0),"WeanStd","")
&amp;                   IF(AND((RZ$33-Sheep!$R$355-Sheep!$N$251                                )&gt;(RZ$33-SA$33),(RZ$33-Sheep!$R$355-Sheep!$N$251                                )&lt;=0),"WeanAlt1","")
&amp;                   IF(AND((RZ$33-Sheep!$R$356-Sheep!$N$251                                )&gt;(RZ$33-SA$33),(RZ$33-Sheep!$R$356-Sheep!$N$251                                )&lt;=0),"WeanAlt2","")
&amp;IFERROR(IF(AND((RZ$33-RZ35                                                                                     )&gt;(RZ$33-SA$33),(RZ$33-RZ35                                                                                     )&lt;=0),"Join-"    &amp;RZ34,""),"")
&amp;IFERROR(IF(AND((RZ$33-RZ35-INDEX(Sheep!$V$361:$V$368,RZ34,1))&gt;(RZ$33-SA$33),(RZ$33-RZ35-INDEX(Sheep!$V$361:$V$368,RZ34,1))&lt;=0),"Scan-"  &amp;RZ34,""),"")
&amp;IFERROR(IF(AND((RZ$33-RZ35-150                                                                            )&gt;(RZ$33-SA$33),(RZ$33-RZ35-150                                                                             )&lt;=0),"Birth-" &amp;RZ34,""),"")
&amp;IFERROR(IF(AND((RZ$33-RZ35-150-Sheep!$R$354                                           )&gt;(RZ$33-SA$33),(RZ$33-RZ35-150-Sheep!$R$354                                            )&lt;=0),"Wean-"&amp;RZ34,""),"")
&amp;IFERROR(IF(AND((RZ$33-RZ35-150-Sheep!$R$355                                           )&gt;(RZ$33-SA$33),(RZ$33-RZ35-150-Sheep!$R$355                                            )&lt;=0),"Alt1-"   &amp;RZ34,""),"")
&amp;IFERROR(IF(AND((RZ$33-RZ35-150-Sheep!$R$356                                           )&gt;(RZ$33-SA$33),(RZ$33-RZ35-150-Sheep!$R$356                                            )&lt;=0),"Alt2-"   &amp;RZ34,""),"")</f>
        <v/>
      </c>
      <c r="SA36" s="266" t="str">
        <f xml:space="preserve">                    IF(AND((SA$33                                  -Sheep!$N$251                               )&gt;(SA$33-SB$33),(SA$33                                  -Sheep!$N$251                                )&lt;=0),"Born","")
&amp;                   IF(AND((SA$33-Sheep!$R$354-Sheep!$N$251                                )&gt;(SA$33-SB$33),(SA$33-Sheep!$R$354-Sheep!$N$251                                )&lt;=0),"WeanStd","")
&amp;                   IF(AND((SA$33-Sheep!$R$355-Sheep!$N$251                                )&gt;(SA$33-SB$33),(SA$33-Sheep!$R$355-Sheep!$N$251                                )&lt;=0),"WeanAlt1","")
&amp;                   IF(AND((SA$33-Sheep!$R$356-Sheep!$N$251                                )&gt;(SA$33-SB$33),(SA$33-Sheep!$R$356-Sheep!$N$251                                )&lt;=0),"WeanAlt2","")
&amp;IFERROR(IF(AND((SA$33-SA35                                                                                     )&gt;(SA$33-SB$33),(SA$33-SA35                                                                                     )&lt;=0),"Join-"    &amp;SA34,""),"")
&amp;IFERROR(IF(AND((SA$33-SA35-INDEX(Sheep!$V$361:$V$368,SA34,1))&gt;(SA$33-SB$33),(SA$33-SA35-INDEX(Sheep!$V$361:$V$368,SA34,1))&lt;=0),"Scan-"  &amp;SA34,""),"")
&amp;IFERROR(IF(AND((SA$33-SA35-150                                                                            )&gt;(SA$33-SB$33),(SA$33-SA35-150                                                                             )&lt;=0),"Birth-" &amp;SA34,""),"")
&amp;IFERROR(IF(AND((SA$33-SA35-150-Sheep!$R$354                                           )&gt;(SA$33-SB$33),(SA$33-SA35-150-Sheep!$R$354                                            )&lt;=0),"Wean-"&amp;SA34,""),"")
&amp;IFERROR(IF(AND((SA$33-SA35-150-Sheep!$R$355                                           )&gt;(SA$33-SB$33),(SA$33-SA35-150-Sheep!$R$355                                            )&lt;=0),"Alt1-"   &amp;SA34,""),"")
&amp;IFERROR(IF(AND((SA$33-SA35-150-Sheep!$R$356                                           )&gt;(SA$33-SB$33),(SA$33-SA35-150-Sheep!$R$356                                            )&lt;=0),"Alt2-"   &amp;SA34,""),"")</f>
        <v/>
      </c>
      <c r="SB36" s="266" t="str">
        <f xml:space="preserve">                    IF(AND((SB$33                                  -Sheep!$N$251                               )&gt;(SB$33-SC$33),(SB$33                                  -Sheep!$N$251                                )&lt;=0),"Born","")
&amp;                   IF(AND((SB$33-Sheep!$R$354-Sheep!$N$251                                )&gt;(SB$33-SC$33),(SB$33-Sheep!$R$354-Sheep!$N$251                                )&lt;=0),"WeanStd","")
&amp;                   IF(AND((SB$33-Sheep!$R$355-Sheep!$N$251                                )&gt;(SB$33-SC$33),(SB$33-Sheep!$R$355-Sheep!$N$251                                )&lt;=0),"WeanAlt1","")
&amp;                   IF(AND((SB$33-Sheep!$R$356-Sheep!$N$251                                )&gt;(SB$33-SC$33),(SB$33-Sheep!$R$356-Sheep!$N$251                                )&lt;=0),"WeanAlt2","")
&amp;IFERROR(IF(AND((SB$33-SB35                                                                                     )&gt;(SB$33-SC$33),(SB$33-SB35                                                                                     )&lt;=0),"Join-"    &amp;SB34,""),"")
&amp;IFERROR(IF(AND((SB$33-SB35-INDEX(Sheep!$V$361:$V$368,SB34,1))&gt;(SB$33-SC$33),(SB$33-SB35-INDEX(Sheep!$V$361:$V$368,SB34,1))&lt;=0),"Scan-"  &amp;SB34,""),"")
&amp;IFERROR(IF(AND((SB$33-SB35-150                                                                            )&gt;(SB$33-SC$33),(SB$33-SB35-150                                                                             )&lt;=0),"Birth-" &amp;SB34,""),"")
&amp;IFERROR(IF(AND((SB$33-SB35-150-Sheep!$R$354                                           )&gt;(SB$33-SC$33),(SB$33-SB35-150-Sheep!$R$354                                            )&lt;=0),"Wean-"&amp;SB34,""),"")
&amp;IFERROR(IF(AND((SB$33-SB35-150-Sheep!$R$355                                           )&gt;(SB$33-SC$33),(SB$33-SB35-150-Sheep!$R$355                                            )&lt;=0),"Alt1-"   &amp;SB34,""),"")
&amp;IFERROR(IF(AND((SB$33-SB35-150-Sheep!$R$356                                           )&gt;(SB$33-SC$33),(SB$33-SB35-150-Sheep!$R$356                                            )&lt;=0),"Alt2-"   &amp;SB34,""),"")</f>
        <v/>
      </c>
      <c r="SC36" s="266" t="str">
        <f xml:space="preserve">                    IF(AND((SC$33                                  -Sheep!$N$251                               )&gt;(SC$33-SD$33),(SC$33                                  -Sheep!$N$251                                )&lt;=0),"Born","")
&amp;                   IF(AND((SC$33-Sheep!$R$354-Sheep!$N$251                                )&gt;(SC$33-SD$33),(SC$33-Sheep!$R$354-Sheep!$N$251                                )&lt;=0),"WeanStd","")
&amp;                   IF(AND((SC$33-Sheep!$R$355-Sheep!$N$251                                )&gt;(SC$33-SD$33),(SC$33-Sheep!$R$355-Sheep!$N$251                                )&lt;=0),"WeanAlt1","")
&amp;                   IF(AND((SC$33-Sheep!$R$356-Sheep!$N$251                                )&gt;(SC$33-SD$33),(SC$33-Sheep!$R$356-Sheep!$N$251                                )&lt;=0),"WeanAlt2","")
&amp;IFERROR(IF(AND((SC$33-SC35                                                                                     )&gt;(SC$33-SD$33),(SC$33-SC35                                                                                     )&lt;=0),"Join-"    &amp;SC34,""),"")
&amp;IFERROR(IF(AND((SC$33-SC35-INDEX(Sheep!$V$361:$V$368,SC34,1))&gt;(SC$33-SD$33),(SC$33-SC35-INDEX(Sheep!$V$361:$V$368,SC34,1))&lt;=0),"Scan-"  &amp;SC34,""),"")
&amp;IFERROR(IF(AND((SC$33-SC35-150                                                                            )&gt;(SC$33-SD$33),(SC$33-SC35-150                                                                             )&lt;=0),"Birth-" &amp;SC34,""),"")
&amp;IFERROR(IF(AND((SC$33-SC35-150-Sheep!$R$354                                           )&gt;(SC$33-SD$33),(SC$33-SC35-150-Sheep!$R$354                                            )&lt;=0),"Wean-"&amp;SC34,""),"")
&amp;IFERROR(IF(AND((SC$33-SC35-150-Sheep!$R$355                                           )&gt;(SC$33-SD$33),(SC$33-SC35-150-Sheep!$R$355                                            )&lt;=0),"Alt1-"   &amp;SC34,""),"")
&amp;IFERROR(IF(AND((SC$33-SC35-150-Sheep!$R$356                                           )&gt;(SC$33-SD$33),(SC$33-SC35-150-Sheep!$R$356                                            )&lt;=0),"Alt2-"   &amp;SC34,""),"")</f>
        <v/>
      </c>
      <c r="SD36" s="266" t="str">
        <f xml:space="preserve">                    IF(AND((SD$33                                  -Sheep!$N$251                               )&gt;(SD$33-SE$33),(SD$33                                  -Sheep!$N$251                                )&lt;=0),"Born","")
&amp;                   IF(AND((SD$33-Sheep!$R$354-Sheep!$N$251                                )&gt;(SD$33-SE$33),(SD$33-Sheep!$R$354-Sheep!$N$251                                )&lt;=0),"WeanStd","")
&amp;                   IF(AND((SD$33-Sheep!$R$355-Sheep!$N$251                                )&gt;(SD$33-SE$33),(SD$33-Sheep!$R$355-Sheep!$N$251                                )&lt;=0),"WeanAlt1","")
&amp;                   IF(AND((SD$33-Sheep!$R$356-Sheep!$N$251                                )&gt;(SD$33-SE$33),(SD$33-Sheep!$R$356-Sheep!$N$251                                )&lt;=0),"WeanAlt2","")
&amp;IFERROR(IF(AND((SD$33-SD35                                                                                     )&gt;(SD$33-SE$33),(SD$33-SD35                                                                                     )&lt;=0),"Join-"    &amp;SD34,""),"")
&amp;IFERROR(IF(AND((SD$33-SD35-INDEX(Sheep!$V$361:$V$368,SD34,1))&gt;(SD$33-SE$33),(SD$33-SD35-INDEX(Sheep!$V$361:$V$368,SD34,1))&lt;=0),"Scan-"  &amp;SD34,""),"")
&amp;IFERROR(IF(AND((SD$33-SD35-150                                                                            )&gt;(SD$33-SE$33),(SD$33-SD35-150                                                                             )&lt;=0),"Birth-" &amp;SD34,""),"")
&amp;IFERROR(IF(AND((SD$33-SD35-150-Sheep!$R$354                                           )&gt;(SD$33-SE$33),(SD$33-SD35-150-Sheep!$R$354                                            )&lt;=0),"Wean-"&amp;SD34,""),"")
&amp;IFERROR(IF(AND((SD$33-SD35-150-Sheep!$R$355                                           )&gt;(SD$33-SE$33),(SD$33-SD35-150-Sheep!$R$355                                            )&lt;=0),"Alt1-"   &amp;SD34,""),"")
&amp;IFERROR(IF(AND((SD$33-SD35-150-Sheep!$R$356                                           )&gt;(SD$33-SE$33),(SD$33-SD35-150-Sheep!$R$356                                            )&lt;=0),"Alt2-"   &amp;SD34,""),"")</f>
        <v/>
      </c>
      <c r="SE36" s="266" t="str">
        <f xml:space="preserve">                    IF(AND((SE$33                                  -Sheep!$N$251                               )&gt;(SE$33-SF$33),(SE$33                                  -Sheep!$N$251                                )&lt;=0),"Born","")
&amp;                   IF(AND((SE$33-Sheep!$R$354-Sheep!$N$251                                )&gt;(SE$33-SF$33),(SE$33-Sheep!$R$354-Sheep!$N$251                                )&lt;=0),"WeanStd","")
&amp;                   IF(AND((SE$33-Sheep!$R$355-Sheep!$N$251                                )&gt;(SE$33-SF$33),(SE$33-Sheep!$R$355-Sheep!$N$251                                )&lt;=0),"WeanAlt1","")
&amp;                   IF(AND((SE$33-Sheep!$R$356-Sheep!$N$251                                )&gt;(SE$33-SF$33),(SE$33-Sheep!$R$356-Sheep!$N$251                                )&lt;=0),"WeanAlt2","")
&amp;IFERROR(IF(AND((SE$33-SE35                                                                                     )&gt;(SE$33-SF$33),(SE$33-SE35                                                                                     )&lt;=0),"Join-"    &amp;SE34,""),"")
&amp;IFERROR(IF(AND((SE$33-SE35-INDEX(Sheep!$V$361:$V$368,SE34,1))&gt;(SE$33-SF$33),(SE$33-SE35-INDEX(Sheep!$V$361:$V$368,SE34,1))&lt;=0),"Scan-"  &amp;SE34,""),"")
&amp;IFERROR(IF(AND((SE$33-SE35-150                                                                            )&gt;(SE$33-SF$33),(SE$33-SE35-150                                                                             )&lt;=0),"Birth-" &amp;SE34,""),"")
&amp;IFERROR(IF(AND((SE$33-SE35-150-Sheep!$R$354                                           )&gt;(SE$33-SF$33),(SE$33-SE35-150-Sheep!$R$354                                            )&lt;=0),"Wean-"&amp;SE34,""),"")
&amp;IFERROR(IF(AND((SE$33-SE35-150-Sheep!$R$355                                           )&gt;(SE$33-SF$33),(SE$33-SE35-150-Sheep!$R$355                                            )&lt;=0),"Alt1-"   &amp;SE34,""),"")
&amp;IFERROR(IF(AND((SE$33-SE35-150-Sheep!$R$356                                           )&gt;(SE$33-SF$33),(SE$33-SE35-150-Sheep!$R$356                                            )&lt;=0),"Alt2-"   &amp;SE34,""),"")</f>
        <v/>
      </c>
      <c r="SF36" s="266" t="str">
        <f xml:space="preserve">                    IF(AND((SF$33                                  -Sheep!$N$251                               )&gt;(SF$33-SG$33),(SF$33                                  -Sheep!$N$251                                )&lt;=0),"Born","")
&amp;                   IF(AND((SF$33-Sheep!$R$354-Sheep!$N$251                                )&gt;(SF$33-SG$33),(SF$33-Sheep!$R$354-Sheep!$N$251                                )&lt;=0),"WeanStd","")
&amp;                   IF(AND((SF$33-Sheep!$R$355-Sheep!$N$251                                )&gt;(SF$33-SG$33),(SF$33-Sheep!$R$355-Sheep!$N$251                                )&lt;=0),"WeanAlt1","")
&amp;                   IF(AND((SF$33-Sheep!$R$356-Sheep!$N$251                                )&gt;(SF$33-SG$33),(SF$33-Sheep!$R$356-Sheep!$N$251                                )&lt;=0),"WeanAlt2","")
&amp;IFERROR(IF(AND((SF$33-SF35                                                                                     )&gt;(SF$33-SG$33),(SF$33-SF35                                                                                     )&lt;=0),"Join-"    &amp;SF34,""),"")
&amp;IFERROR(IF(AND((SF$33-SF35-INDEX(Sheep!$V$361:$V$368,SF34,1))&gt;(SF$33-SG$33),(SF$33-SF35-INDEX(Sheep!$V$361:$V$368,SF34,1))&lt;=0),"Scan-"  &amp;SF34,""),"")
&amp;IFERROR(IF(AND((SF$33-SF35-150                                                                            )&gt;(SF$33-SG$33),(SF$33-SF35-150                                                                             )&lt;=0),"Birth-" &amp;SF34,""),"")
&amp;IFERROR(IF(AND((SF$33-SF35-150-Sheep!$R$354                                           )&gt;(SF$33-SG$33),(SF$33-SF35-150-Sheep!$R$354                                            )&lt;=0),"Wean-"&amp;SF34,""),"")
&amp;IFERROR(IF(AND((SF$33-SF35-150-Sheep!$R$355                                           )&gt;(SF$33-SG$33),(SF$33-SF35-150-Sheep!$R$355                                            )&lt;=0),"Alt1-"   &amp;SF34,""),"")
&amp;IFERROR(IF(AND((SF$33-SF35-150-Sheep!$R$356                                           )&gt;(SF$33-SG$33),(SF$33-SF35-150-Sheep!$R$356                                            )&lt;=0),"Alt2-"   &amp;SF34,""),"")</f>
        <v/>
      </c>
      <c r="SG36" s="266" t="str">
        <f xml:space="preserve">                    IF(AND((SG$33                                  -Sheep!$N$251                               )&gt;(SG$33-SH$33),(SG$33                                  -Sheep!$N$251                                )&lt;=0),"Born","")
&amp;                   IF(AND((SG$33-Sheep!$R$354-Sheep!$N$251                                )&gt;(SG$33-SH$33),(SG$33-Sheep!$R$354-Sheep!$N$251                                )&lt;=0),"WeanStd","")
&amp;                   IF(AND((SG$33-Sheep!$R$355-Sheep!$N$251                                )&gt;(SG$33-SH$33),(SG$33-Sheep!$R$355-Sheep!$N$251                                )&lt;=0),"WeanAlt1","")
&amp;                   IF(AND((SG$33-Sheep!$R$356-Sheep!$N$251                                )&gt;(SG$33-SH$33),(SG$33-Sheep!$R$356-Sheep!$N$251                                )&lt;=0),"WeanAlt2","")
&amp;IFERROR(IF(AND((SG$33-SG35                                                                                     )&gt;(SG$33-SH$33),(SG$33-SG35                                                                                     )&lt;=0),"Join-"    &amp;SG34,""),"")
&amp;IFERROR(IF(AND((SG$33-SG35-INDEX(Sheep!$V$361:$V$368,SG34,1))&gt;(SG$33-SH$33),(SG$33-SG35-INDEX(Sheep!$V$361:$V$368,SG34,1))&lt;=0),"Scan-"  &amp;SG34,""),"")
&amp;IFERROR(IF(AND((SG$33-SG35-150                                                                            )&gt;(SG$33-SH$33),(SG$33-SG35-150                                                                             )&lt;=0),"Birth-" &amp;SG34,""),"")
&amp;IFERROR(IF(AND((SG$33-SG35-150-Sheep!$R$354                                           )&gt;(SG$33-SH$33),(SG$33-SG35-150-Sheep!$R$354                                            )&lt;=0),"Wean-"&amp;SG34,""),"")
&amp;IFERROR(IF(AND((SG$33-SG35-150-Sheep!$R$355                                           )&gt;(SG$33-SH$33),(SG$33-SG35-150-Sheep!$R$355                                            )&lt;=0),"Alt1-"   &amp;SG34,""),"")
&amp;IFERROR(IF(AND((SG$33-SG35-150-Sheep!$R$356                                           )&gt;(SG$33-SH$33),(SG$33-SG35-150-Sheep!$R$356                                            )&lt;=0),"Alt2-"   &amp;SG34,""),"")</f>
        <v/>
      </c>
      <c r="SH36" s="266" t="str">
        <f xml:space="preserve">                    IF(AND((SH$33                                  -Sheep!$N$251                               )&gt;(SH$33-SI$33),(SH$33                                  -Sheep!$N$251                                )&lt;=0),"Born","")
&amp;                   IF(AND((SH$33-Sheep!$R$354-Sheep!$N$251                                )&gt;(SH$33-SI$33),(SH$33-Sheep!$R$354-Sheep!$N$251                                )&lt;=0),"WeanStd","")
&amp;                   IF(AND((SH$33-Sheep!$R$355-Sheep!$N$251                                )&gt;(SH$33-SI$33),(SH$33-Sheep!$R$355-Sheep!$N$251                                )&lt;=0),"WeanAlt1","")
&amp;                   IF(AND((SH$33-Sheep!$R$356-Sheep!$N$251                                )&gt;(SH$33-SI$33),(SH$33-Sheep!$R$356-Sheep!$N$251                                )&lt;=0),"WeanAlt2","")
&amp;IFERROR(IF(AND((SH$33-SH35                                                                                     )&gt;(SH$33-SI$33),(SH$33-SH35                                                                                     )&lt;=0),"Join-"    &amp;SH34,""),"")
&amp;IFERROR(IF(AND((SH$33-SH35-INDEX(Sheep!$V$361:$V$368,SH34,1))&gt;(SH$33-SI$33),(SH$33-SH35-INDEX(Sheep!$V$361:$V$368,SH34,1))&lt;=0),"Scan-"  &amp;SH34,""),"")
&amp;IFERROR(IF(AND((SH$33-SH35-150                                                                            )&gt;(SH$33-SI$33),(SH$33-SH35-150                                                                             )&lt;=0),"Birth-" &amp;SH34,""),"")
&amp;IFERROR(IF(AND((SH$33-SH35-150-Sheep!$R$354                                           )&gt;(SH$33-SI$33),(SH$33-SH35-150-Sheep!$R$354                                            )&lt;=0),"Wean-"&amp;SH34,""),"")
&amp;IFERROR(IF(AND((SH$33-SH35-150-Sheep!$R$355                                           )&gt;(SH$33-SI$33),(SH$33-SH35-150-Sheep!$R$355                                            )&lt;=0),"Alt1-"   &amp;SH34,""),"")
&amp;IFERROR(IF(AND((SH$33-SH35-150-Sheep!$R$356                                           )&gt;(SH$33-SI$33),(SH$33-SH35-150-Sheep!$R$356                                            )&lt;=0),"Alt2-"   &amp;SH34,""),"")</f>
        <v/>
      </c>
      <c r="SI36" s="266" t="str">
        <f xml:space="preserve">                    IF(AND((SI$33                                  -Sheep!$N$251                               )&gt;(SI$33-SK$33),(SI$33                                  -Sheep!$N$251                                )&lt;=0),"Born","")
&amp;                   IF(AND((SI$33-Sheep!$R$354-Sheep!$N$251                                )&gt;(SI$33-SK$33),(SI$33-Sheep!$R$354-Sheep!$N$251                                )&lt;=0),"WeanStd","")
&amp;                   IF(AND((SI$33-Sheep!$R$355-Sheep!$N$251                                )&gt;(SI$33-SK$33),(SI$33-Sheep!$R$355-Sheep!$N$251                                )&lt;=0),"WeanAlt1","")
&amp;                   IF(AND((SI$33-Sheep!$R$356-Sheep!$N$251                                )&gt;(SI$33-SK$33),(SI$33-Sheep!$R$356-Sheep!$N$251                                )&lt;=0),"WeanAlt2","")
&amp;IFERROR(IF(AND((SI$33-SI35                                                                                     )&gt;(SI$33-SK$33),(SI$33-SI35                                                                                     )&lt;=0),"Join-"    &amp;SI34,""),"")
&amp;IFERROR(IF(AND((SI$33-SI35-INDEX(Sheep!$V$361:$V$368,SI34,1))&gt;(SI$33-SK$33),(SI$33-SI35-INDEX(Sheep!$V$361:$V$368,SI34,1))&lt;=0),"Scan-"  &amp;SI34,""),"")
&amp;IFERROR(IF(AND((SI$33-SI35-150                                                                            )&gt;(SI$33-SK$33),(SI$33-SI35-150                                                                             )&lt;=0),"Birth-" &amp;SI34,""),"")
&amp;IFERROR(IF(AND((SI$33-SI35-150-Sheep!$R$354                                           )&gt;(SI$33-SK$33),(SI$33-SI35-150-Sheep!$R$354                                            )&lt;=0),"Wean-"&amp;SI34,""),"")
&amp;IFERROR(IF(AND((SI$33-SI35-150-Sheep!$R$355                                           )&gt;(SI$33-SK$33),(SI$33-SI35-150-Sheep!$R$355                                            )&lt;=0),"Alt1-"   &amp;SI34,""),"")
&amp;IFERROR(IF(AND((SI$33-SI35-150-Sheep!$R$356                                           )&gt;(SI$33-SK$33),(SI$33-SI35-150-Sheep!$R$356                                            )&lt;=0),"Alt2-"   &amp;SI34,""),"")</f>
        <v/>
      </c>
      <c r="SJ36" s="266" t="str">
        <f xml:space="preserve">                    IF(AND((SJ$33                                  -Sheep!$N$251                               )&gt;(SJ$33-SL$33),(SJ$33                                  -Sheep!$N$251                                )&lt;=0),"Born","")
&amp;                   IF(AND((SJ$33-Sheep!$R$354-Sheep!$N$251                                )&gt;(SJ$33-SL$33),(SJ$33-Sheep!$R$354-Sheep!$N$251                                )&lt;=0),"WeanStd","")
&amp;                   IF(AND((SJ$33-Sheep!$R$355-Sheep!$N$251                                )&gt;(SJ$33-SL$33),(SJ$33-Sheep!$R$355-Sheep!$N$251                                )&lt;=0),"WeanAlt1","")
&amp;                   IF(AND((SJ$33-Sheep!$R$356-Sheep!$N$251                                )&gt;(SJ$33-SL$33),(SJ$33-Sheep!$R$356-Sheep!$N$251                                )&lt;=0),"WeanAlt2","")
&amp;IFERROR(IF(AND((SJ$33-SJ35                                                                                     )&gt;(SJ$33-SL$33),(SJ$33-SJ35                                                                                     )&lt;=0),"Join-"    &amp;SJ34,""),"")
&amp;IFERROR(IF(AND((SJ$33-SJ35-INDEX(Sheep!$V$361:$V$368,SJ34,1))&gt;(SJ$33-SL$33),(SJ$33-SJ35-INDEX(Sheep!$V$361:$V$368,SJ34,1))&lt;=0),"Scan-"  &amp;SJ34,""),"")
&amp;IFERROR(IF(AND((SJ$33-SJ35-150                                                                            )&gt;(SJ$33-SL$33),(SJ$33-SJ35-150                                                                             )&lt;=0),"Birth-" &amp;SJ34,""),"")
&amp;IFERROR(IF(AND((SJ$33-SJ35-150-Sheep!$R$354                                           )&gt;(SJ$33-SL$33),(SJ$33-SJ35-150-Sheep!$R$354                                            )&lt;=0),"Wean-"&amp;SJ34,""),"")
&amp;IFERROR(IF(AND((SJ$33-SJ35-150-Sheep!$R$355                                           )&gt;(SJ$33-SL$33),(SJ$33-SJ35-150-Sheep!$R$355                                            )&lt;=0),"Alt1-"   &amp;SJ34,""),"")
&amp;IFERROR(IF(AND((SJ$33-SJ35-150-Sheep!$R$356                                           )&gt;(SJ$33-SL$33),(SJ$33-SJ35-150-Sheep!$R$356                                            )&lt;=0),"Alt2-"   &amp;SJ34,""),"")</f>
        <v/>
      </c>
      <c r="SK36" s="252"/>
      <c r="SL36" s="254"/>
      <c r="SM36" s="242"/>
      <c r="SN36" s="242"/>
      <c r="SO36" s="242"/>
    </row>
    <row r="37" spans="1:509" outlineLevel="3" x14ac:dyDescent="0.35">
      <c r="A37" s="242"/>
      <c r="B37" s="251"/>
      <c r="C37" s="438">
        <f>INT($C$29)+3</f>
        <v>4</v>
      </c>
      <c r="D37" s="252"/>
      <c r="E37" s="322"/>
      <c r="F37" s="322"/>
      <c r="G37" s="322"/>
      <c r="H37" s="252"/>
      <c r="I37" s="266"/>
      <c r="J37" s="266"/>
      <c r="K37" s="448" t="s">
        <v>681</v>
      </c>
      <c r="L37" s="449">
        <f>IFERROR(MATCH(M$33,Sheep!$R$322:$R$329,1),0)</f>
        <v>0</v>
      </c>
      <c r="M37" s="449">
        <f>IFERROR(MATCH(N$33,Sheep!$R$322:$R$329,1),0)</f>
        <v>0</v>
      </c>
      <c r="N37" s="449">
        <f>IFERROR(MATCH(O$33,Sheep!$R$322:$R$329,1),0)</f>
        <v>0</v>
      </c>
      <c r="O37" s="449">
        <f>IFERROR(MATCH(P$33,Sheep!$R$322:$R$329,1),0)</f>
        <v>0</v>
      </c>
      <c r="P37" s="449">
        <f>IFERROR(MATCH(Q$33,Sheep!$R$322:$R$329,1),0)</f>
        <v>0</v>
      </c>
      <c r="Q37" s="449">
        <f>IFERROR(MATCH(R$33,Sheep!$R$322:$R$329,1),0)</f>
        <v>0</v>
      </c>
      <c r="R37" s="449">
        <f>IFERROR(MATCH(S$33,Sheep!$R$322:$R$329,1),0)</f>
        <v>0</v>
      </c>
      <c r="S37" s="449">
        <f>IFERROR(MATCH(T$33,Sheep!$R$322:$R$329,1),0)</f>
        <v>0</v>
      </c>
      <c r="T37" s="449">
        <f>IFERROR(MATCH(U$33,Sheep!$R$322:$R$329,1),0)</f>
        <v>0</v>
      </c>
      <c r="U37" s="449">
        <f>IFERROR(MATCH(V$33,Sheep!$R$322:$R$329,1),0)</f>
        <v>0</v>
      </c>
      <c r="V37" s="449">
        <f>IFERROR(MATCH(W$33,Sheep!$R$322:$R$329,1),0)</f>
        <v>0</v>
      </c>
      <c r="W37" s="449">
        <f>IFERROR(MATCH(X$33,Sheep!$R$322:$R$329,1),0)</f>
        <v>0</v>
      </c>
      <c r="X37" s="449">
        <f>IFERROR(MATCH(Y$33,Sheep!$R$322:$R$329,1),0)</f>
        <v>0</v>
      </c>
      <c r="Y37" s="449">
        <f>IFERROR(MATCH(Z$33,Sheep!$R$322:$R$329,1),0)</f>
        <v>0</v>
      </c>
      <c r="Z37" s="449">
        <f>IFERROR(MATCH(AA$33,Sheep!$R$322:$R$329,1),0)</f>
        <v>0</v>
      </c>
      <c r="AA37" s="449">
        <f>IFERROR(MATCH(AB$33,Sheep!$R$322:$R$329,1),0)</f>
        <v>0</v>
      </c>
      <c r="AB37" s="449">
        <f>IFERROR(MATCH(AC$33,Sheep!$R$322:$R$329,1),0)</f>
        <v>0</v>
      </c>
      <c r="AC37" s="449">
        <f>IFERROR(MATCH(AD$33,Sheep!$R$322:$R$329,1),0)</f>
        <v>0</v>
      </c>
      <c r="AD37" s="449">
        <f>IFERROR(MATCH(AE$33,Sheep!$R$322:$R$329,1),0)</f>
        <v>0</v>
      </c>
      <c r="AE37" s="449">
        <f>IFERROR(MATCH(AF$33,Sheep!$R$322:$R$329,1),0)</f>
        <v>0</v>
      </c>
      <c r="AF37" s="449">
        <f>IFERROR(MATCH(AG$33,Sheep!$R$322:$R$329,1),0)</f>
        <v>0</v>
      </c>
      <c r="AG37" s="449">
        <f>IFERROR(MATCH(AH$33,Sheep!$R$322:$R$329,1),0)</f>
        <v>0</v>
      </c>
      <c r="AH37" s="449">
        <f>IFERROR(MATCH(AI$33,Sheep!$R$322:$R$329,1),0)</f>
        <v>0</v>
      </c>
      <c r="AI37" s="449">
        <f>IFERROR(MATCH(AJ$33,Sheep!$R$322:$R$329,1),0)</f>
        <v>0</v>
      </c>
      <c r="AJ37" s="449">
        <f>IFERROR(MATCH(AK$33,Sheep!$R$322:$R$329,1),0)</f>
        <v>0</v>
      </c>
      <c r="AK37" s="449">
        <f>IFERROR(MATCH(AL$33,Sheep!$R$322:$R$329,1),0)</f>
        <v>0</v>
      </c>
      <c r="AL37" s="449">
        <f>IFERROR(MATCH(AM$33,Sheep!$R$322:$R$329,1),0)</f>
        <v>0</v>
      </c>
      <c r="AM37" s="449">
        <f>IFERROR(MATCH(AN$33,Sheep!$R$322:$R$329,1),0)</f>
        <v>0</v>
      </c>
      <c r="AN37" s="449">
        <f>IFERROR(MATCH(AO$33,Sheep!$R$322:$R$329,1),0)</f>
        <v>0</v>
      </c>
      <c r="AO37" s="449">
        <f>IFERROR(MATCH(AP$33,Sheep!$R$322:$R$329,1),0)</f>
        <v>0</v>
      </c>
      <c r="AP37" s="449">
        <f>IFERROR(MATCH(AQ$33,Sheep!$R$322:$R$329,1),0)</f>
        <v>0</v>
      </c>
      <c r="AQ37" s="449">
        <f>IFERROR(MATCH(AR$33,Sheep!$R$322:$R$329,1),0)</f>
        <v>0</v>
      </c>
      <c r="AR37" s="449">
        <f>IFERROR(MATCH(AS$33,Sheep!$R$322:$R$329,1),0)</f>
        <v>0</v>
      </c>
      <c r="AS37" s="449">
        <f>IFERROR(MATCH(AT$33,Sheep!$R$322:$R$329,1),0)</f>
        <v>0</v>
      </c>
      <c r="AT37" s="449">
        <f>IFERROR(MATCH(AU$33,Sheep!$R$322:$R$329,1),0)</f>
        <v>0</v>
      </c>
      <c r="AU37" s="449">
        <f>IFERROR(MATCH(AV$33,Sheep!$R$322:$R$329,1),0)</f>
        <v>0</v>
      </c>
      <c r="AV37" s="449">
        <f>IFERROR(MATCH(AW$33,Sheep!$R$322:$R$329,1),0)</f>
        <v>0</v>
      </c>
      <c r="AW37" s="449">
        <f>IFERROR(MATCH(AX$33,Sheep!$R$322:$R$329,1),0)</f>
        <v>0</v>
      </c>
      <c r="AX37" s="449">
        <f>IFERROR(MATCH(AY$33,Sheep!$R$322:$R$329,1),0)</f>
        <v>0</v>
      </c>
      <c r="AY37" s="449">
        <f>IFERROR(MATCH(AZ$33,Sheep!$R$322:$R$329,1),0)</f>
        <v>0</v>
      </c>
      <c r="AZ37" s="449">
        <f>IFERROR(MATCH(BA$33,Sheep!$R$322:$R$329,1),0)</f>
        <v>0</v>
      </c>
      <c r="BA37" s="449">
        <f>IFERROR(MATCH(BB$33,Sheep!$R$322:$R$329,1),0)</f>
        <v>0</v>
      </c>
      <c r="BB37" s="449">
        <f>IFERROR(MATCH(BC$33,Sheep!$R$322:$R$329,1),0)</f>
        <v>0</v>
      </c>
      <c r="BC37" s="449">
        <f>IFERROR(MATCH(BD$33,Sheep!$R$322:$R$329,1),0)</f>
        <v>0</v>
      </c>
      <c r="BD37" s="449">
        <f>IFERROR(MATCH(BE$33,Sheep!$R$322:$R$329,1),0)</f>
        <v>0</v>
      </c>
      <c r="BE37" s="449">
        <f>IFERROR(MATCH(BF$33,Sheep!$R$322:$R$329,1),0)</f>
        <v>0</v>
      </c>
      <c r="BF37" s="449">
        <f>IFERROR(MATCH(BG$33,Sheep!$R$322:$R$329,1),0)</f>
        <v>0</v>
      </c>
      <c r="BG37" s="449">
        <f>IFERROR(MATCH(BH$33,Sheep!$R$322:$R$329,1),0)</f>
        <v>0</v>
      </c>
      <c r="BH37" s="449">
        <f>IFERROR(MATCH(BI$33,Sheep!$R$322:$R$329,1),0)</f>
        <v>0</v>
      </c>
      <c r="BI37" s="449">
        <f>IFERROR(MATCH(BJ$33,Sheep!$R$322:$R$329,1),0)</f>
        <v>0</v>
      </c>
      <c r="BJ37" s="449">
        <f>IFERROR(MATCH(BK$33,Sheep!$R$322:$R$329,1),0)</f>
        <v>0</v>
      </c>
      <c r="BK37" s="449">
        <f>IFERROR(MATCH(BL$33,Sheep!$R$322:$R$329,1),0)</f>
        <v>0</v>
      </c>
      <c r="BL37" s="449">
        <f>IFERROR(MATCH(BM$33,Sheep!$R$322:$R$329,1),0)</f>
        <v>1</v>
      </c>
      <c r="BM37" s="449">
        <f>IFERROR(MATCH(BN$33,Sheep!$R$322:$R$329,1),0)</f>
        <v>1</v>
      </c>
      <c r="BN37" s="449">
        <f>IFERROR(MATCH(BO$33,Sheep!$R$322:$R$329,1),0)</f>
        <v>1</v>
      </c>
      <c r="BO37" s="449">
        <f>IFERROR(MATCH(BP$33,Sheep!$R$322:$R$329,1),0)</f>
        <v>1</v>
      </c>
      <c r="BP37" s="449">
        <f>IFERROR(MATCH(BQ$33,Sheep!$R$322:$R$329,1),0)</f>
        <v>1</v>
      </c>
      <c r="BQ37" s="449">
        <f>IFERROR(MATCH(BR$33,Sheep!$R$322:$R$329,1),0)</f>
        <v>1</v>
      </c>
      <c r="BR37" s="449">
        <f>IFERROR(MATCH(BS$33,Sheep!$R$322:$R$329,1),0)</f>
        <v>1</v>
      </c>
      <c r="BS37" s="449">
        <f>IFERROR(MATCH(BT$33,Sheep!$R$322:$R$329,1),0)</f>
        <v>1</v>
      </c>
      <c r="BT37" s="449">
        <f>IFERROR(MATCH(BU$33,Sheep!$R$322:$R$329,1),0)</f>
        <v>1</v>
      </c>
      <c r="BU37" s="449">
        <f>IFERROR(MATCH(BV$33,Sheep!$R$322:$R$329,1),0)</f>
        <v>1</v>
      </c>
      <c r="BV37" s="449">
        <f>IFERROR(MATCH(BW$33,Sheep!$R$322:$R$329,1),0)</f>
        <v>1</v>
      </c>
      <c r="BW37" s="449">
        <f>IFERROR(MATCH(BX$33,Sheep!$R$322:$R$329,1),0)</f>
        <v>1</v>
      </c>
      <c r="BX37" s="449">
        <f>IFERROR(MATCH(BY$33,Sheep!$R$322:$R$329,1),0)</f>
        <v>1</v>
      </c>
      <c r="BY37" s="449">
        <f>IFERROR(MATCH(BZ$33,Sheep!$R$322:$R$329,1),0)</f>
        <v>1</v>
      </c>
      <c r="BZ37" s="449">
        <f>IFERROR(MATCH(CA$33,Sheep!$R$322:$R$329,1),0)</f>
        <v>1</v>
      </c>
      <c r="CA37" s="449">
        <f>IFERROR(MATCH(CB$33,Sheep!$R$322:$R$329,1),0)</f>
        <v>1</v>
      </c>
      <c r="CB37" s="449">
        <f>IFERROR(MATCH(CC$33,Sheep!$R$322:$R$329,1),0)</f>
        <v>1</v>
      </c>
      <c r="CC37" s="449">
        <f>IFERROR(MATCH(CD$33,Sheep!$R$322:$R$329,1),0)</f>
        <v>1</v>
      </c>
      <c r="CD37" s="449">
        <f>IFERROR(MATCH(CE$33,Sheep!$R$322:$R$329,1),0)</f>
        <v>1</v>
      </c>
      <c r="CE37" s="449">
        <f>IFERROR(MATCH(CF$33,Sheep!$R$322:$R$329,1),0)</f>
        <v>1</v>
      </c>
      <c r="CF37" s="449">
        <f>IFERROR(MATCH(CG$33,Sheep!$R$322:$R$329,1),0)</f>
        <v>1</v>
      </c>
      <c r="CG37" s="449">
        <f>IFERROR(MATCH(CH$33,Sheep!$R$322:$R$329,1),0)</f>
        <v>1</v>
      </c>
      <c r="CH37" s="449">
        <f>IFERROR(MATCH(CI$33,Sheep!$R$322:$R$329,1),0)</f>
        <v>1</v>
      </c>
      <c r="CI37" s="449">
        <f>IFERROR(MATCH(CJ$33,Sheep!$R$322:$R$329,1),0)</f>
        <v>1</v>
      </c>
      <c r="CJ37" s="449">
        <f>IFERROR(MATCH(CK$33,Sheep!$R$322:$R$329,1),0)</f>
        <v>1</v>
      </c>
      <c r="CK37" s="449">
        <f>IFERROR(MATCH(CL$33,Sheep!$R$322:$R$329,1),0)</f>
        <v>1</v>
      </c>
      <c r="CL37" s="449">
        <f>IFERROR(MATCH(CM$33,Sheep!$R$322:$R$329,1),0)</f>
        <v>1</v>
      </c>
      <c r="CM37" s="449">
        <f>IFERROR(MATCH(CN$33,Sheep!$R$322:$R$329,1),0)</f>
        <v>1</v>
      </c>
      <c r="CN37" s="449">
        <f>IFERROR(MATCH(CO$33,Sheep!$R$322:$R$329,1),0)</f>
        <v>1</v>
      </c>
      <c r="CO37" s="449">
        <f>IFERROR(MATCH(CP$33,Sheep!$R$322:$R$329,1),0)</f>
        <v>1</v>
      </c>
      <c r="CP37" s="449">
        <f>IFERROR(MATCH(CQ$33,Sheep!$R$322:$R$329,1),0)</f>
        <v>1</v>
      </c>
      <c r="CQ37" s="449">
        <f>IFERROR(MATCH(CR$33,Sheep!$R$322:$R$329,1),0)</f>
        <v>1</v>
      </c>
      <c r="CR37" s="449">
        <f>IFERROR(MATCH(CS$33,Sheep!$R$322:$R$329,1),0)</f>
        <v>1</v>
      </c>
      <c r="CS37" s="449">
        <f>IFERROR(MATCH(CT$33,Sheep!$R$322:$R$329,1),0)</f>
        <v>1</v>
      </c>
      <c r="CT37" s="449">
        <f>IFERROR(MATCH(CU$33,Sheep!$R$322:$R$329,1),0)</f>
        <v>1</v>
      </c>
      <c r="CU37" s="449">
        <f>IFERROR(MATCH(CV$33,Sheep!$R$322:$R$329,1),0)</f>
        <v>1</v>
      </c>
      <c r="CV37" s="449">
        <f>IFERROR(MATCH(CW$33,Sheep!$R$322:$R$329,1),0)</f>
        <v>1</v>
      </c>
      <c r="CW37" s="449">
        <f>IFERROR(MATCH(CX$33,Sheep!$R$322:$R$329,1),0)</f>
        <v>1</v>
      </c>
      <c r="CX37" s="449">
        <f>IFERROR(MATCH(CY$33,Sheep!$R$322:$R$329,1),0)</f>
        <v>1</v>
      </c>
      <c r="CY37" s="449">
        <f>IFERROR(MATCH(CZ$33,Sheep!$R$322:$R$329,1),0)</f>
        <v>1</v>
      </c>
      <c r="CZ37" s="449">
        <f>IFERROR(MATCH(DA$33,Sheep!$R$322:$R$329,1),0)</f>
        <v>1</v>
      </c>
      <c r="DA37" s="449">
        <f>IFERROR(MATCH(DB$33,Sheep!$R$322:$R$329,1),0)</f>
        <v>1</v>
      </c>
      <c r="DB37" s="449">
        <f>IFERROR(MATCH(DC$33,Sheep!$R$322:$R$329,1),0)</f>
        <v>1</v>
      </c>
      <c r="DC37" s="449">
        <f>IFERROR(MATCH(DD$33,Sheep!$R$322:$R$329,1),0)</f>
        <v>1</v>
      </c>
      <c r="DD37" s="449">
        <f>IFERROR(MATCH(DE$33,Sheep!$R$322:$R$329,1),0)</f>
        <v>1</v>
      </c>
      <c r="DE37" s="449">
        <f>IFERROR(MATCH(DF$33,Sheep!$R$322:$R$329,1),0)</f>
        <v>1</v>
      </c>
      <c r="DF37" s="449">
        <f>IFERROR(MATCH(DG$33,Sheep!$R$322:$R$329,1),0)</f>
        <v>1</v>
      </c>
      <c r="DG37" s="449">
        <f>IFERROR(MATCH(DH$33,Sheep!$R$322:$R$329,1),0)</f>
        <v>1</v>
      </c>
      <c r="DH37" s="449">
        <f>IFERROR(MATCH(DI$33,Sheep!$R$322:$R$329,1),0)</f>
        <v>1</v>
      </c>
      <c r="DI37" s="449">
        <f>IFERROR(MATCH(DJ$33,Sheep!$R$322:$R$329,1),0)</f>
        <v>1</v>
      </c>
      <c r="DJ37" s="449">
        <f>IFERROR(MATCH(DK$33,Sheep!$R$322:$R$329,1),0)</f>
        <v>1</v>
      </c>
      <c r="DK37" s="449">
        <f>IFERROR(MATCH(DL$33,Sheep!$R$322:$R$329,1),0)</f>
        <v>1</v>
      </c>
      <c r="DL37" s="449">
        <f>IFERROR(MATCH(DM$33,Sheep!$R$322:$R$329,1),0)</f>
        <v>2</v>
      </c>
      <c r="DM37" s="449">
        <f>IFERROR(MATCH(DN$33,Sheep!$R$322:$R$329,1),0)</f>
        <v>2</v>
      </c>
      <c r="DN37" s="449">
        <f>IFERROR(MATCH(DO$33,Sheep!$R$322:$R$329,1),0)</f>
        <v>2</v>
      </c>
      <c r="DO37" s="449">
        <f>IFERROR(MATCH(DP$33,Sheep!$R$322:$R$329,1),0)</f>
        <v>2</v>
      </c>
      <c r="DP37" s="449">
        <f>IFERROR(MATCH(DQ$33,Sheep!$R$322:$R$329,1),0)</f>
        <v>2</v>
      </c>
      <c r="DQ37" s="449">
        <f>IFERROR(MATCH(DR$33,Sheep!$R$322:$R$329,1),0)</f>
        <v>2</v>
      </c>
      <c r="DR37" s="449">
        <f>IFERROR(MATCH(DS$33,Sheep!$R$322:$R$329,1),0)</f>
        <v>2</v>
      </c>
      <c r="DS37" s="449">
        <f>IFERROR(MATCH(DT$33,Sheep!$R$322:$R$329,1),0)</f>
        <v>2</v>
      </c>
      <c r="DT37" s="449">
        <f>IFERROR(MATCH(DU$33,Sheep!$R$322:$R$329,1),0)</f>
        <v>2</v>
      </c>
      <c r="DU37" s="449">
        <f>IFERROR(MATCH(DV$33,Sheep!$R$322:$R$329,1),0)</f>
        <v>2</v>
      </c>
      <c r="DV37" s="449">
        <f>IFERROR(MATCH(DW$33,Sheep!$R$322:$R$329,1),0)</f>
        <v>2</v>
      </c>
      <c r="DW37" s="449">
        <f>IFERROR(MATCH(DX$33,Sheep!$R$322:$R$329,1),0)</f>
        <v>2</v>
      </c>
      <c r="DX37" s="449">
        <f>IFERROR(MATCH(DY$33,Sheep!$R$322:$R$329,1),0)</f>
        <v>2</v>
      </c>
      <c r="DY37" s="449">
        <f>IFERROR(MATCH(DZ$33,Sheep!$R$322:$R$329,1),0)</f>
        <v>2</v>
      </c>
      <c r="DZ37" s="449">
        <f>IFERROR(MATCH(EA$33,Sheep!$R$322:$R$329,1),0)</f>
        <v>2</v>
      </c>
      <c r="EA37" s="449">
        <f>IFERROR(MATCH(EB$33,Sheep!$R$322:$R$329,1),0)</f>
        <v>2</v>
      </c>
      <c r="EB37" s="449">
        <f>IFERROR(MATCH(EC$33,Sheep!$R$322:$R$329,1),0)</f>
        <v>2</v>
      </c>
      <c r="EC37" s="449">
        <f>IFERROR(MATCH(ED$33,Sheep!$R$322:$R$329,1),0)</f>
        <v>2</v>
      </c>
      <c r="ED37" s="449">
        <f>IFERROR(MATCH(EE$33,Sheep!$R$322:$R$329,1),0)</f>
        <v>2</v>
      </c>
      <c r="EE37" s="449">
        <f>IFERROR(MATCH(EF$33,Sheep!$R$322:$R$329,1),0)</f>
        <v>2</v>
      </c>
      <c r="EF37" s="449">
        <f>IFERROR(MATCH(EG$33,Sheep!$R$322:$R$329,1),0)</f>
        <v>2</v>
      </c>
      <c r="EG37" s="449">
        <f>IFERROR(MATCH(EH$33,Sheep!$R$322:$R$329,1),0)</f>
        <v>2</v>
      </c>
      <c r="EH37" s="449">
        <f>IFERROR(MATCH(EI$33,Sheep!$R$322:$R$329,1),0)</f>
        <v>2</v>
      </c>
      <c r="EI37" s="449">
        <f>IFERROR(MATCH(EJ$33,Sheep!$R$322:$R$329,1),0)</f>
        <v>2</v>
      </c>
      <c r="EJ37" s="449">
        <f>IFERROR(MATCH(EK$33,Sheep!$R$322:$R$329,1),0)</f>
        <v>2</v>
      </c>
      <c r="EK37" s="449">
        <f>IFERROR(MATCH(EL$33,Sheep!$R$322:$R$329,1),0)</f>
        <v>2</v>
      </c>
      <c r="EL37" s="449">
        <f>IFERROR(MATCH(EM$33,Sheep!$R$322:$R$329,1),0)</f>
        <v>2</v>
      </c>
      <c r="EM37" s="449">
        <f>IFERROR(MATCH(EN$33,Sheep!$R$322:$R$329,1),0)</f>
        <v>2</v>
      </c>
      <c r="EN37" s="449">
        <f>IFERROR(MATCH(EO$33,Sheep!$R$322:$R$329,1),0)</f>
        <v>2</v>
      </c>
      <c r="EO37" s="449">
        <f>IFERROR(MATCH(EP$33,Sheep!$R$322:$R$329,1),0)</f>
        <v>2</v>
      </c>
      <c r="EP37" s="449">
        <f>IFERROR(MATCH(EQ$33,Sheep!$R$322:$R$329,1),0)</f>
        <v>2</v>
      </c>
      <c r="EQ37" s="449">
        <f>IFERROR(MATCH(ER$33,Sheep!$R$322:$R$329,1),0)</f>
        <v>2</v>
      </c>
      <c r="ER37" s="449">
        <f>IFERROR(MATCH(ES$33,Sheep!$R$322:$R$329,1),0)</f>
        <v>2</v>
      </c>
      <c r="ES37" s="449">
        <f>IFERROR(MATCH(ET$33,Sheep!$R$322:$R$329,1),0)</f>
        <v>2</v>
      </c>
      <c r="ET37" s="449">
        <f>IFERROR(MATCH(EU$33,Sheep!$R$322:$R$329,1),0)</f>
        <v>2</v>
      </c>
      <c r="EU37" s="449">
        <f>IFERROR(MATCH(EV$33,Sheep!$R$322:$R$329,1),0)</f>
        <v>2</v>
      </c>
      <c r="EV37" s="449">
        <f>IFERROR(MATCH(EW$33,Sheep!$R$322:$R$329,1),0)</f>
        <v>2</v>
      </c>
      <c r="EW37" s="449">
        <f>IFERROR(MATCH(EX$33,Sheep!$R$322:$R$329,1),0)</f>
        <v>2</v>
      </c>
      <c r="EX37" s="449">
        <f>IFERROR(MATCH(EY$33,Sheep!$R$322:$R$329,1),0)</f>
        <v>2</v>
      </c>
      <c r="EY37" s="449">
        <f>IFERROR(MATCH(EZ$33,Sheep!$R$322:$R$329,1),0)</f>
        <v>2</v>
      </c>
      <c r="EZ37" s="449">
        <f>IFERROR(MATCH(FA$33,Sheep!$R$322:$R$329,1),0)</f>
        <v>2</v>
      </c>
      <c r="FA37" s="449">
        <f>IFERROR(MATCH(FB$33,Sheep!$R$322:$R$329,1),0)</f>
        <v>2</v>
      </c>
      <c r="FB37" s="449">
        <f>IFERROR(MATCH(FC$33,Sheep!$R$322:$R$329,1),0)</f>
        <v>2</v>
      </c>
      <c r="FC37" s="449">
        <f>IFERROR(MATCH(FD$33,Sheep!$R$322:$R$329,1),0)</f>
        <v>2</v>
      </c>
      <c r="FD37" s="449">
        <f>IFERROR(MATCH(FE$33,Sheep!$R$322:$R$329,1),0)</f>
        <v>2</v>
      </c>
      <c r="FE37" s="449">
        <f>IFERROR(MATCH(FF$33,Sheep!$R$322:$R$329,1),0)</f>
        <v>2</v>
      </c>
      <c r="FF37" s="449">
        <f>IFERROR(MATCH(FG$33,Sheep!$R$322:$R$329,1),0)</f>
        <v>2</v>
      </c>
      <c r="FG37" s="449">
        <f>IFERROR(MATCH(FH$33,Sheep!$R$322:$R$329,1),0)</f>
        <v>2</v>
      </c>
      <c r="FH37" s="449">
        <f>IFERROR(MATCH(FI$33,Sheep!$R$322:$R$329,1),0)</f>
        <v>2</v>
      </c>
      <c r="FI37" s="449">
        <f>IFERROR(MATCH(FJ$33,Sheep!$R$322:$R$329,1),0)</f>
        <v>2</v>
      </c>
      <c r="FJ37" s="449">
        <f>IFERROR(MATCH(FK$33,Sheep!$R$322:$R$329,1),0)</f>
        <v>2</v>
      </c>
      <c r="FK37" s="449">
        <f>IFERROR(MATCH(FL$33,Sheep!$R$322:$R$329,1),0)</f>
        <v>2</v>
      </c>
      <c r="FL37" s="449">
        <f>IFERROR(MATCH(FM$33,Sheep!$R$322:$R$329,1),0)</f>
        <v>3</v>
      </c>
      <c r="FM37" s="449">
        <f>IFERROR(MATCH(FN$33,Sheep!$R$322:$R$329,1),0)</f>
        <v>3</v>
      </c>
      <c r="FN37" s="449">
        <f>IFERROR(MATCH(FO$33,Sheep!$R$322:$R$329,1),0)</f>
        <v>3</v>
      </c>
      <c r="FO37" s="449">
        <f>IFERROR(MATCH(FP$33,Sheep!$R$322:$R$329,1),0)</f>
        <v>3</v>
      </c>
      <c r="FP37" s="449">
        <f>IFERROR(MATCH(FQ$33,Sheep!$R$322:$R$329,1),0)</f>
        <v>3</v>
      </c>
      <c r="FQ37" s="449">
        <f>IFERROR(MATCH(FR$33,Sheep!$R$322:$R$329,1),0)</f>
        <v>3</v>
      </c>
      <c r="FR37" s="449">
        <f>IFERROR(MATCH(FS$33,Sheep!$R$322:$R$329,1),0)</f>
        <v>3</v>
      </c>
      <c r="FS37" s="449">
        <f>IFERROR(MATCH(FT$33,Sheep!$R$322:$R$329,1),0)</f>
        <v>3</v>
      </c>
      <c r="FT37" s="449">
        <f>IFERROR(MATCH(FU$33,Sheep!$R$322:$R$329,1),0)</f>
        <v>3</v>
      </c>
      <c r="FU37" s="449">
        <f>IFERROR(MATCH(FV$33,Sheep!$R$322:$R$329,1),0)</f>
        <v>3</v>
      </c>
      <c r="FV37" s="449">
        <f>IFERROR(MATCH(FW$33,Sheep!$R$322:$R$329,1),0)</f>
        <v>3</v>
      </c>
      <c r="FW37" s="449">
        <f>IFERROR(MATCH(FX$33,Sheep!$R$322:$R$329,1),0)</f>
        <v>3</v>
      </c>
      <c r="FX37" s="449">
        <f>IFERROR(MATCH(FY$33,Sheep!$R$322:$R$329,1),0)</f>
        <v>3</v>
      </c>
      <c r="FY37" s="449">
        <f>IFERROR(MATCH(FZ$33,Sheep!$R$322:$R$329,1),0)</f>
        <v>3</v>
      </c>
      <c r="FZ37" s="449">
        <f>IFERROR(MATCH(GA$33,Sheep!$R$322:$R$329,1),0)</f>
        <v>3</v>
      </c>
      <c r="GA37" s="449">
        <f>IFERROR(MATCH(GB$33,Sheep!$R$322:$R$329,1),0)</f>
        <v>3</v>
      </c>
      <c r="GB37" s="449">
        <f>IFERROR(MATCH(GC$33,Sheep!$R$322:$R$329,1),0)</f>
        <v>3</v>
      </c>
      <c r="GC37" s="449">
        <f>IFERROR(MATCH(GD$33,Sheep!$R$322:$R$329,1),0)</f>
        <v>3</v>
      </c>
      <c r="GD37" s="449">
        <f>IFERROR(MATCH(GE$33,Sheep!$R$322:$R$329,1),0)</f>
        <v>3</v>
      </c>
      <c r="GE37" s="449">
        <f>IFERROR(MATCH(GF$33,Sheep!$R$322:$R$329,1),0)</f>
        <v>3</v>
      </c>
      <c r="GF37" s="449">
        <f>IFERROR(MATCH(GG$33,Sheep!$R$322:$R$329,1),0)</f>
        <v>3</v>
      </c>
      <c r="GG37" s="449">
        <f>IFERROR(MATCH(GH$33,Sheep!$R$322:$R$329,1),0)</f>
        <v>3</v>
      </c>
      <c r="GH37" s="449">
        <f>IFERROR(MATCH(GI$33,Sheep!$R$322:$R$329,1),0)</f>
        <v>3</v>
      </c>
      <c r="GI37" s="449">
        <f>IFERROR(MATCH(GJ$33,Sheep!$R$322:$R$329,1),0)</f>
        <v>3</v>
      </c>
      <c r="GJ37" s="449">
        <f>IFERROR(MATCH(GK$33,Sheep!$R$322:$R$329,1),0)</f>
        <v>3</v>
      </c>
      <c r="GK37" s="449">
        <f>IFERROR(MATCH(GL$33,Sheep!$R$322:$R$329,1),0)</f>
        <v>3</v>
      </c>
      <c r="GL37" s="449">
        <f>IFERROR(MATCH(GM$33,Sheep!$R$322:$R$329,1),0)</f>
        <v>3</v>
      </c>
      <c r="GM37" s="449">
        <f>IFERROR(MATCH(GN$33,Sheep!$R$322:$R$329,1),0)</f>
        <v>3</v>
      </c>
      <c r="GN37" s="449">
        <f>IFERROR(MATCH(GO$33,Sheep!$R$322:$R$329,1),0)</f>
        <v>3</v>
      </c>
      <c r="GO37" s="449">
        <f>IFERROR(MATCH(GP$33,Sheep!$R$322:$R$329,1),0)</f>
        <v>3</v>
      </c>
      <c r="GP37" s="449">
        <f>IFERROR(MATCH(GQ$33,Sheep!$R$322:$R$329,1),0)</f>
        <v>3</v>
      </c>
      <c r="GQ37" s="449">
        <f>IFERROR(MATCH(GR$33,Sheep!$R$322:$R$329,1),0)</f>
        <v>3</v>
      </c>
      <c r="GR37" s="449">
        <f>IFERROR(MATCH(GS$33,Sheep!$R$322:$R$329,1),0)</f>
        <v>3</v>
      </c>
      <c r="GS37" s="449">
        <f>IFERROR(MATCH(GT$33,Sheep!$R$322:$R$329,1),0)</f>
        <v>3</v>
      </c>
      <c r="GT37" s="449">
        <f>IFERROR(MATCH(GU$33,Sheep!$R$322:$R$329,1),0)</f>
        <v>3</v>
      </c>
      <c r="GU37" s="449">
        <f>IFERROR(MATCH(GV$33,Sheep!$R$322:$R$329,1),0)</f>
        <v>3</v>
      </c>
      <c r="GV37" s="449">
        <f>IFERROR(MATCH(GW$33,Sheep!$R$322:$R$329,1),0)</f>
        <v>3</v>
      </c>
      <c r="GW37" s="449">
        <f>IFERROR(MATCH(GX$33,Sheep!$R$322:$R$329,1),0)</f>
        <v>3</v>
      </c>
      <c r="GX37" s="449">
        <f>IFERROR(MATCH(GY$33,Sheep!$R$322:$R$329,1),0)</f>
        <v>3</v>
      </c>
      <c r="GY37" s="449">
        <f>IFERROR(MATCH(GZ$33,Sheep!$R$322:$R$329,1),0)</f>
        <v>3</v>
      </c>
      <c r="GZ37" s="449">
        <f>IFERROR(MATCH(HA$33,Sheep!$R$322:$R$329,1),0)</f>
        <v>3</v>
      </c>
      <c r="HA37" s="449">
        <f>IFERROR(MATCH(HB$33,Sheep!$R$322:$R$329,1),0)</f>
        <v>3</v>
      </c>
      <c r="HB37" s="449">
        <f>IFERROR(MATCH(HC$33,Sheep!$R$322:$R$329,1),0)</f>
        <v>3</v>
      </c>
      <c r="HC37" s="449">
        <f>IFERROR(MATCH(HD$33,Sheep!$R$322:$R$329,1),0)</f>
        <v>3</v>
      </c>
      <c r="HD37" s="449">
        <f>IFERROR(MATCH(HE$33,Sheep!$R$322:$R$329,1),0)</f>
        <v>3</v>
      </c>
      <c r="HE37" s="449">
        <f>IFERROR(MATCH(HF$33,Sheep!$R$322:$R$329,1),0)</f>
        <v>3</v>
      </c>
      <c r="HF37" s="449">
        <f>IFERROR(MATCH(HG$33,Sheep!$R$322:$R$329,1),0)</f>
        <v>3</v>
      </c>
      <c r="HG37" s="449">
        <f>IFERROR(MATCH(HH$33,Sheep!$R$322:$R$329,1),0)</f>
        <v>3</v>
      </c>
      <c r="HH37" s="449">
        <f>IFERROR(MATCH(HI$33,Sheep!$R$322:$R$329,1),0)</f>
        <v>3</v>
      </c>
      <c r="HI37" s="449">
        <f>IFERROR(MATCH(HJ$33,Sheep!$R$322:$R$329,1),0)</f>
        <v>3</v>
      </c>
      <c r="HJ37" s="449">
        <f>IFERROR(MATCH(HK$33,Sheep!$R$322:$R$329,1),0)</f>
        <v>3</v>
      </c>
      <c r="HK37" s="449">
        <f>IFERROR(MATCH(HL$33,Sheep!$R$322:$R$329,1),0)</f>
        <v>3</v>
      </c>
      <c r="HL37" s="449">
        <f>IFERROR(MATCH(HM$33,Sheep!$R$322:$R$329,1),0)</f>
        <v>4</v>
      </c>
      <c r="HM37" s="449">
        <f>IFERROR(MATCH(HN$33,Sheep!$R$322:$R$329,1),0)</f>
        <v>4</v>
      </c>
      <c r="HN37" s="449">
        <f>IFERROR(MATCH(HO$33,Sheep!$R$322:$R$329,1),0)</f>
        <v>4</v>
      </c>
      <c r="HO37" s="449">
        <f>IFERROR(MATCH(HP$33,Sheep!$R$322:$R$329,1),0)</f>
        <v>4</v>
      </c>
      <c r="HP37" s="449">
        <f>IFERROR(MATCH(HQ$33,Sheep!$R$322:$R$329,1),0)</f>
        <v>4</v>
      </c>
      <c r="HQ37" s="449">
        <f>IFERROR(MATCH(HR$33,Sheep!$R$322:$R$329,1),0)</f>
        <v>4</v>
      </c>
      <c r="HR37" s="449">
        <f>IFERROR(MATCH(HS$33,Sheep!$R$322:$R$329,1),0)</f>
        <v>4</v>
      </c>
      <c r="HS37" s="449">
        <f>IFERROR(MATCH(HT$33,Sheep!$R$322:$R$329,1),0)</f>
        <v>4</v>
      </c>
      <c r="HT37" s="449">
        <f>IFERROR(MATCH(HU$33,Sheep!$R$322:$R$329,1),0)</f>
        <v>4</v>
      </c>
      <c r="HU37" s="449">
        <f>IFERROR(MATCH(HV$33,Sheep!$R$322:$R$329,1),0)</f>
        <v>4</v>
      </c>
      <c r="HV37" s="449">
        <f>IFERROR(MATCH(HW$33,Sheep!$R$322:$R$329,1),0)</f>
        <v>4</v>
      </c>
      <c r="HW37" s="449">
        <f>IFERROR(MATCH(HX$33,Sheep!$R$322:$R$329,1),0)</f>
        <v>4</v>
      </c>
      <c r="HX37" s="449">
        <f>IFERROR(MATCH(HY$33,Sheep!$R$322:$R$329,1),0)</f>
        <v>4</v>
      </c>
      <c r="HY37" s="449">
        <f>IFERROR(MATCH(HZ$33,Sheep!$R$322:$R$329,1),0)</f>
        <v>4</v>
      </c>
      <c r="HZ37" s="449">
        <f>IFERROR(MATCH(IA$33,Sheep!$R$322:$R$329,1),0)</f>
        <v>4</v>
      </c>
      <c r="IA37" s="449">
        <f>IFERROR(MATCH(IB$33,Sheep!$R$322:$R$329,1),0)</f>
        <v>4</v>
      </c>
      <c r="IB37" s="449">
        <f>IFERROR(MATCH(IC$33,Sheep!$R$322:$R$329,1),0)</f>
        <v>4</v>
      </c>
      <c r="IC37" s="449">
        <f>IFERROR(MATCH(ID$33,Sheep!$R$322:$R$329,1),0)</f>
        <v>4</v>
      </c>
      <c r="ID37" s="449">
        <f>IFERROR(MATCH(IE$33,Sheep!$R$322:$R$329,1),0)</f>
        <v>4</v>
      </c>
      <c r="IE37" s="449">
        <f>IFERROR(MATCH(IF$33,Sheep!$R$322:$R$329,1),0)</f>
        <v>4</v>
      </c>
      <c r="IF37" s="449">
        <f>IFERROR(MATCH(IG$33,Sheep!$R$322:$R$329,1),0)</f>
        <v>4</v>
      </c>
      <c r="IG37" s="449">
        <f>IFERROR(MATCH(IH$33,Sheep!$R$322:$R$329,1),0)</f>
        <v>4</v>
      </c>
      <c r="IH37" s="449">
        <f>IFERROR(MATCH(II$33,Sheep!$R$322:$R$329,1),0)</f>
        <v>4</v>
      </c>
      <c r="II37" s="449">
        <f>IFERROR(MATCH(IJ$33,Sheep!$R$322:$R$329,1),0)</f>
        <v>4</v>
      </c>
      <c r="IJ37" s="449">
        <f>IFERROR(MATCH(IK$33,Sheep!$R$322:$R$329,1),0)</f>
        <v>4</v>
      </c>
      <c r="IK37" s="449">
        <f>IFERROR(MATCH(IL$33,Sheep!$R$322:$R$329,1),0)</f>
        <v>4</v>
      </c>
      <c r="IL37" s="449">
        <f>IFERROR(MATCH(IM$33,Sheep!$R$322:$R$329,1),0)</f>
        <v>4</v>
      </c>
      <c r="IM37" s="449">
        <f>IFERROR(MATCH(IN$33,Sheep!$R$322:$R$329,1),0)</f>
        <v>4</v>
      </c>
      <c r="IN37" s="449">
        <f>IFERROR(MATCH(IO$33,Sheep!$R$322:$R$329,1),0)</f>
        <v>4</v>
      </c>
      <c r="IO37" s="449">
        <f>IFERROR(MATCH(IP$33,Sheep!$R$322:$R$329,1),0)</f>
        <v>4</v>
      </c>
      <c r="IP37" s="449">
        <f>IFERROR(MATCH(IQ$33,Sheep!$R$322:$R$329,1),0)</f>
        <v>4</v>
      </c>
      <c r="IQ37" s="449">
        <f>IFERROR(MATCH(IR$33,Sheep!$R$322:$R$329,1),0)</f>
        <v>4</v>
      </c>
      <c r="IR37" s="449">
        <f>IFERROR(MATCH(IS$33,Sheep!$R$322:$R$329,1),0)</f>
        <v>4</v>
      </c>
      <c r="IS37" s="449">
        <f>IFERROR(MATCH(IT$33,Sheep!$R$322:$R$329,1),0)</f>
        <v>4</v>
      </c>
      <c r="IT37" s="449">
        <f>IFERROR(MATCH(IU$33,Sheep!$R$322:$R$329,1),0)</f>
        <v>4</v>
      </c>
      <c r="IU37" s="449">
        <f>IFERROR(MATCH(IV$33,Sheep!$R$322:$R$329,1),0)</f>
        <v>4</v>
      </c>
      <c r="IV37" s="449">
        <f>IFERROR(MATCH(IW$33,Sheep!$R$322:$R$329,1),0)</f>
        <v>4</v>
      </c>
      <c r="IW37" s="449">
        <f>IFERROR(MATCH(IX$33,Sheep!$R$322:$R$329,1),0)</f>
        <v>4</v>
      </c>
      <c r="IX37" s="449">
        <f>IFERROR(MATCH(IY$33,Sheep!$R$322:$R$329,1),0)</f>
        <v>4</v>
      </c>
      <c r="IY37" s="449">
        <f>IFERROR(MATCH(IZ$33,Sheep!$R$322:$R$329,1),0)</f>
        <v>4</v>
      </c>
      <c r="IZ37" s="449">
        <f>IFERROR(MATCH(JA$33,Sheep!$R$322:$R$329,1),0)</f>
        <v>4</v>
      </c>
      <c r="JA37" s="449">
        <f>IFERROR(MATCH(JB$33,Sheep!$R$322:$R$329,1),0)</f>
        <v>4</v>
      </c>
      <c r="JB37" s="449">
        <f>IFERROR(MATCH(JC$33,Sheep!$R$322:$R$329,1),0)</f>
        <v>4</v>
      </c>
      <c r="JC37" s="449">
        <f>IFERROR(MATCH(JD$33,Sheep!$R$322:$R$329,1),0)</f>
        <v>4</v>
      </c>
      <c r="JD37" s="449">
        <f>IFERROR(MATCH(JE$33,Sheep!$R$322:$R$329,1),0)</f>
        <v>4</v>
      </c>
      <c r="JE37" s="449">
        <f>IFERROR(MATCH(JF$33,Sheep!$R$322:$R$329,1),0)</f>
        <v>4</v>
      </c>
      <c r="JF37" s="449">
        <f>IFERROR(MATCH(JG$33,Sheep!$R$322:$R$329,1),0)</f>
        <v>4</v>
      </c>
      <c r="JG37" s="449">
        <f>IFERROR(MATCH(JH$33,Sheep!$R$322:$R$329,1),0)</f>
        <v>4</v>
      </c>
      <c r="JH37" s="449">
        <f>IFERROR(MATCH(JI$33,Sheep!$R$322:$R$329,1),0)</f>
        <v>4</v>
      </c>
      <c r="JI37" s="449">
        <f>IFERROR(MATCH(JJ$33,Sheep!$R$322:$R$329,1),0)</f>
        <v>4</v>
      </c>
      <c r="JJ37" s="449">
        <f>IFERROR(MATCH(JK$33,Sheep!$R$322:$R$329,1),0)</f>
        <v>4</v>
      </c>
      <c r="JK37" s="449">
        <f>IFERROR(MATCH(JL$33,Sheep!$R$322:$R$329,1),0)</f>
        <v>4</v>
      </c>
      <c r="JL37" s="449">
        <f>IFERROR(MATCH(JM$33,Sheep!$R$322:$R$329,1),0)</f>
        <v>5</v>
      </c>
      <c r="JM37" s="449">
        <f>IFERROR(MATCH(JN$33,Sheep!$R$322:$R$329,1),0)</f>
        <v>5</v>
      </c>
      <c r="JN37" s="449">
        <f>IFERROR(MATCH(JO$33,Sheep!$R$322:$R$329,1),0)</f>
        <v>5</v>
      </c>
      <c r="JO37" s="449">
        <f>IFERROR(MATCH(JP$33,Sheep!$R$322:$R$329,1),0)</f>
        <v>5</v>
      </c>
      <c r="JP37" s="449">
        <f>IFERROR(MATCH(JQ$33,Sheep!$R$322:$R$329,1),0)</f>
        <v>5</v>
      </c>
      <c r="JQ37" s="449">
        <f>IFERROR(MATCH(JR$33,Sheep!$R$322:$R$329,1),0)</f>
        <v>5</v>
      </c>
      <c r="JR37" s="449">
        <f>IFERROR(MATCH(JS$33,Sheep!$R$322:$R$329,1),0)</f>
        <v>5</v>
      </c>
      <c r="JS37" s="449">
        <f>IFERROR(MATCH(JT$33,Sheep!$R$322:$R$329,1),0)</f>
        <v>5</v>
      </c>
      <c r="JT37" s="449">
        <f>IFERROR(MATCH(JU$33,Sheep!$R$322:$R$329,1),0)</f>
        <v>5</v>
      </c>
      <c r="JU37" s="449">
        <f>IFERROR(MATCH(JV$33,Sheep!$R$322:$R$329,1),0)</f>
        <v>5</v>
      </c>
      <c r="JV37" s="449">
        <f>IFERROR(MATCH(JW$33,Sheep!$R$322:$R$329,1),0)</f>
        <v>5</v>
      </c>
      <c r="JW37" s="449">
        <f>IFERROR(MATCH(JX$33,Sheep!$R$322:$R$329,1),0)</f>
        <v>5</v>
      </c>
      <c r="JX37" s="449">
        <f>IFERROR(MATCH(JY$33,Sheep!$R$322:$R$329,1),0)</f>
        <v>5</v>
      </c>
      <c r="JY37" s="449">
        <f>IFERROR(MATCH(JZ$33,Sheep!$R$322:$R$329,1),0)</f>
        <v>5</v>
      </c>
      <c r="JZ37" s="449">
        <f>IFERROR(MATCH(KA$33,Sheep!$R$322:$R$329,1),0)</f>
        <v>5</v>
      </c>
      <c r="KA37" s="449">
        <f>IFERROR(MATCH(KB$33,Sheep!$R$322:$R$329,1),0)</f>
        <v>5</v>
      </c>
      <c r="KB37" s="449">
        <f>IFERROR(MATCH(KC$33,Sheep!$R$322:$R$329,1),0)</f>
        <v>5</v>
      </c>
      <c r="KC37" s="449">
        <f>IFERROR(MATCH(KD$33,Sheep!$R$322:$R$329,1),0)</f>
        <v>5</v>
      </c>
      <c r="KD37" s="449">
        <f>IFERROR(MATCH(KE$33,Sheep!$R$322:$R$329,1),0)</f>
        <v>5</v>
      </c>
      <c r="KE37" s="449">
        <f>IFERROR(MATCH(KF$33,Sheep!$R$322:$R$329,1),0)</f>
        <v>5</v>
      </c>
      <c r="KF37" s="449">
        <f>IFERROR(MATCH(KG$33,Sheep!$R$322:$R$329,1),0)</f>
        <v>5</v>
      </c>
      <c r="KG37" s="449">
        <f>IFERROR(MATCH(KH$33,Sheep!$R$322:$R$329,1),0)</f>
        <v>5</v>
      </c>
      <c r="KH37" s="449">
        <f>IFERROR(MATCH(KI$33,Sheep!$R$322:$R$329,1),0)</f>
        <v>5</v>
      </c>
      <c r="KI37" s="449">
        <f>IFERROR(MATCH(KJ$33,Sheep!$R$322:$R$329,1),0)</f>
        <v>5</v>
      </c>
      <c r="KJ37" s="449">
        <f>IFERROR(MATCH(KK$33,Sheep!$R$322:$R$329,1),0)</f>
        <v>5</v>
      </c>
      <c r="KK37" s="449">
        <f>IFERROR(MATCH(KL$33,Sheep!$R$322:$R$329,1),0)</f>
        <v>5</v>
      </c>
      <c r="KL37" s="449">
        <f>IFERROR(MATCH(KM$33,Sheep!$R$322:$R$329,1),0)</f>
        <v>5</v>
      </c>
      <c r="KM37" s="449">
        <f>IFERROR(MATCH(KN$33,Sheep!$R$322:$R$329,1),0)</f>
        <v>5</v>
      </c>
      <c r="KN37" s="449">
        <f>IFERROR(MATCH(KO$33,Sheep!$R$322:$R$329,1),0)</f>
        <v>5</v>
      </c>
      <c r="KO37" s="449">
        <f>IFERROR(MATCH(KP$33,Sheep!$R$322:$R$329,1),0)</f>
        <v>5</v>
      </c>
      <c r="KP37" s="449">
        <f>IFERROR(MATCH(KQ$33,Sheep!$R$322:$R$329,1),0)</f>
        <v>5</v>
      </c>
      <c r="KQ37" s="449">
        <f>IFERROR(MATCH(KR$33,Sheep!$R$322:$R$329,1),0)</f>
        <v>5</v>
      </c>
      <c r="KR37" s="449">
        <f>IFERROR(MATCH(KS$33,Sheep!$R$322:$R$329,1),0)</f>
        <v>5</v>
      </c>
      <c r="KS37" s="449">
        <f>IFERROR(MATCH(KT$33,Sheep!$R$322:$R$329,1),0)</f>
        <v>5</v>
      </c>
      <c r="KT37" s="449">
        <f>IFERROR(MATCH(KU$33,Sheep!$R$322:$R$329,1),0)</f>
        <v>5</v>
      </c>
      <c r="KU37" s="449">
        <f>IFERROR(MATCH(KV$33,Sheep!$R$322:$R$329,1),0)</f>
        <v>5</v>
      </c>
      <c r="KV37" s="449">
        <f>IFERROR(MATCH(KW$33,Sheep!$R$322:$R$329,1),0)</f>
        <v>5</v>
      </c>
      <c r="KW37" s="449">
        <f>IFERROR(MATCH(KX$33,Sheep!$R$322:$R$329,1),0)</f>
        <v>5</v>
      </c>
      <c r="KX37" s="449">
        <f>IFERROR(MATCH(KY$33,Sheep!$R$322:$R$329,1),0)</f>
        <v>5</v>
      </c>
      <c r="KY37" s="449">
        <f>IFERROR(MATCH(KZ$33,Sheep!$R$322:$R$329,1),0)</f>
        <v>5</v>
      </c>
      <c r="KZ37" s="449">
        <f>IFERROR(MATCH(LA$33,Sheep!$R$322:$R$329,1),0)</f>
        <v>5</v>
      </c>
      <c r="LA37" s="449">
        <f>IFERROR(MATCH(LB$33,Sheep!$R$322:$R$329,1),0)</f>
        <v>5</v>
      </c>
      <c r="LB37" s="449">
        <f>IFERROR(MATCH(LC$33,Sheep!$R$322:$R$329,1),0)</f>
        <v>5</v>
      </c>
      <c r="LC37" s="449">
        <f>IFERROR(MATCH(LD$33,Sheep!$R$322:$R$329,1),0)</f>
        <v>5</v>
      </c>
      <c r="LD37" s="449">
        <f>IFERROR(MATCH(LE$33,Sheep!$R$322:$R$329,1),0)</f>
        <v>5</v>
      </c>
      <c r="LE37" s="449">
        <f>IFERROR(MATCH(LF$33,Sheep!$R$322:$R$329,1),0)</f>
        <v>5</v>
      </c>
      <c r="LF37" s="449">
        <f>IFERROR(MATCH(LG$33,Sheep!$R$322:$R$329,1),0)</f>
        <v>5</v>
      </c>
      <c r="LG37" s="449">
        <f>IFERROR(MATCH(LH$33,Sheep!$R$322:$R$329,1),0)</f>
        <v>5</v>
      </c>
      <c r="LH37" s="449">
        <f>IFERROR(MATCH(LI$33,Sheep!$R$322:$R$329,1),0)</f>
        <v>5</v>
      </c>
      <c r="LI37" s="449">
        <f>IFERROR(MATCH(LJ$33,Sheep!$R$322:$R$329,1),0)</f>
        <v>5</v>
      </c>
      <c r="LJ37" s="449">
        <f>IFERROR(MATCH(LK$33,Sheep!$R$322:$R$329,1),0)</f>
        <v>5</v>
      </c>
      <c r="LK37" s="449">
        <f>IFERROR(MATCH(LL$33,Sheep!$R$322:$R$329,1),0)</f>
        <v>5</v>
      </c>
      <c r="LL37" s="449">
        <f>IFERROR(MATCH(LM$33,Sheep!$R$322:$R$329,1),0)</f>
        <v>6</v>
      </c>
      <c r="LM37" s="449">
        <f>IFERROR(MATCH(LN$33,Sheep!$R$322:$R$329,1),0)</f>
        <v>6</v>
      </c>
      <c r="LN37" s="449">
        <f>IFERROR(MATCH(LO$33,Sheep!$R$322:$R$329,1),0)</f>
        <v>6</v>
      </c>
      <c r="LO37" s="449">
        <f>IFERROR(MATCH(LP$33,Sheep!$R$322:$R$329,1),0)</f>
        <v>6</v>
      </c>
      <c r="LP37" s="449">
        <f>IFERROR(MATCH(LQ$33,Sheep!$R$322:$R$329,1),0)</f>
        <v>6</v>
      </c>
      <c r="LQ37" s="449">
        <f>IFERROR(MATCH(LR$33,Sheep!$R$322:$R$329,1),0)</f>
        <v>6</v>
      </c>
      <c r="LR37" s="449">
        <f>IFERROR(MATCH(LS$33,Sheep!$R$322:$R$329,1),0)</f>
        <v>6</v>
      </c>
      <c r="LS37" s="449">
        <f>IFERROR(MATCH(LT$33,Sheep!$R$322:$R$329,1),0)</f>
        <v>6</v>
      </c>
      <c r="LT37" s="449">
        <f>IFERROR(MATCH(LU$33,Sheep!$R$322:$R$329,1),0)</f>
        <v>6</v>
      </c>
      <c r="LU37" s="449">
        <f>IFERROR(MATCH(LV$33,Sheep!$R$322:$R$329,1),0)</f>
        <v>6</v>
      </c>
      <c r="LV37" s="449">
        <f>IFERROR(MATCH(LW$33,Sheep!$R$322:$R$329,1),0)</f>
        <v>6</v>
      </c>
      <c r="LW37" s="449">
        <f>IFERROR(MATCH(LX$33,Sheep!$R$322:$R$329,1),0)</f>
        <v>6</v>
      </c>
      <c r="LX37" s="449">
        <f>IFERROR(MATCH(LY$33,Sheep!$R$322:$R$329,1),0)</f>
        <v>6</v>
      </c>
      <c r="LY37" s="449">
        <f>IFERROR(MATCH(LZ$33,Sheep!$R$322:$R$329,1),0)</f>
        <v>6</v>
      </c>
      <c r="LZ37" s="449">
        <f>IFERROR(MATCH(MA$33,Sheep!$R$322:$R$329,1),0)</f>
        <v>6</v>
      </c>
      <c r="MA37" s="449">
        <f>IFERROR(MATCH(MB$33,Sheep!$R$322:$R$329,1),0)</f>
        <v>6</v>
      </c>
      <c r="MB37" s="449">
        <f>IFERROR(MATCH(MC$33,Sheep!$R$322:$R$329,1),0)</f>
        <v>6</v>
      </c>
      <c r="MC37" s="449">
        <f>IFERROR(MATCH(MD$33,Sheep!$R$322:$R$329,1),0)</f>
        <v>6</v>
      </c>
      <c r="MD37" s="449">
        <f>IFERROR(MATCH(ME$33,Sheep!$R$322:$R$329,1),0)</f>
        <v>6</v>
      </c>
      <c r="ME37" s="449">
        <f>IFERROR(MATCH(MF$33,Sheep!$R$322:$R$329,1),0)</f>
        <v>6</v>
      </c>
      <c r="MF37" s="449">
        <f>IFERROR(MATCH(MG$33,Sheep!$R$322:$R$329,1),0)</f>
        <v>6</v>
      </c>
      <c r="MG37" s="449">
        <f>IFERROR(MATCH(MH$33,Sheep!$R$322:$R$329,1),0)</f>
        <v>6</v>
      </c>
      <c r="MH37" s="449">
        <f>IFERROR(MATCH(MI$33,Sheep!$R$322:$R$329,1),0)</f>
        <v>6</v>
      </c>
      <c r="MI37" s="449">
        <f>IFERROR(MATCH(MJ$33,Sheep!$R$322:$R$329,1),0)</f>
        <v>6</v>
      </c>
      <c r="MJ37" s="449">
        <f>IFERROR(MATCH(MK$33,Sheep!$R$322:$R$329,1),0)</f>
        <v>6</v>
      </c>
      <c r="MK37" s="449">
        <f>IFERROR(MATCH(ML$33,Sheep!$R$322:$R$329,1),0)</f>
        <v>6</v>
      </c>
      <c r="ML37" s="449">
        <f>IFERROR(MATCH(MM$33,Sheep!$R$322:$R$329,1),0)</f>
        <v>6</v>
      </c>
      <c r="MM37" s="449">
        <f>IFERROR(MATCH(MN$33,Sheep!$R$322:$R$329,1),0)</f>
        <v>6</v>
      </c>
      <c r="MN37" s="449">
        <f>IFERROR(MATCH(MO$33,Sheep!$R$322:$R$329,1),0)</f>
        <v>6</v>
      </c>
      <c r="MO37" s="449">
        <f>IFERROR(MATCH(MP$33,Sheep!$R$322:$R$329,1),0)</f>
        <v>6</v>
      </c>
      <c r="MP37" s="449">
        <f>IFERROR(MATCH(MQ$33,Sheep!$R$322:$R$329,1),0)</f>
        <v>6</v>
      </c>
      <c r="MQ37" s="449">
        <f>IFERROR(MATCH(MR$33,Sheep!$R$322:$R$329,1),0)</f>
        <v>6</v>
      </c>
      <c r="MR37" s="449">
        <f>IFERROR(MATCH(MS$33,Sheep!$R$322:$R$329,1),0)</f>
        <v>6</v>
      </c>
      <c r="MS37" s="449">
        <f>IFERROR(MATCH(MT$33,Sheep!$R$322:$R$329,1),0)</f>
        <v>6</v>
      </c>
      <c r="MT37" s="449">
        <f>IFERROR(MATCH(MU$33,Sheep!$R$322:$R$329,1),0)</f>
        <v>6</v>
      </c>
      <c r="MU37" s="449">
        <f>IFERROR(MATCH(MV$33,Sheep!$R$322:$R$329,1),0)</f>
        <v>6</v>
      </c>
      <c r="MV37" s="449">
        <f>IFERROR(MATCH(MW$33,Sheep!$R$322:$R$329,1),0)</f>
        <v>6</v>
      </c>
      <c r="MW37" s="449">
        <f>IFERROR(MATCH(MX$33,Sheep!$R$322:$R$329,1),0)</f>
        <v>6</v>
      </c>
      <c r="MX37" s="449">
        <f>IFERROR(MATCH(MY$33,Sheep!$R$322:$R$329,1),0)</f>
        <v>6</v>
      </c>
      <c r="MY37" s="449">
        <f>IFERROR(MATCH(MZ$33,Sheep!$R$322:$R$329,1),0)</f>
        <v>6</v>
      </c>
      <c r="MZ37" s="449">
        <f>IFERROR(MATCH(NA$33,Sheep!$R$322:$R$329,1),0)</f>
        <v>6</v>
      </c>
      <c r="NA37" s="449">
        <f>IFERROR(MATCH(NB$33,Sheep!$R$322:$R$329,1),0)</f>
        <v>6</v>
      </c>
      <c r="NB37" s="449">
        <f>IFERROR(MATCH(NC$33,Sheep!$R$322:$R$329,1),0)</f>
        <v>6</v>
      </c>
      <c r="NC37" s="449">
        <f>IFERROR(MATCH(ND$33,Sheep!$R$322:$R$329,1),0)</f>
        <v>6</v>
      </c>
      <c r="ND37" s="449">
        <f>IFERROR(MATCH(NE$33,Sheep!$R$322:$R$329,1),0)</f>
        <v>6</v>
      </c>
      <c r="NE37" s="449">
        <f>IFERROR(MATCH(NF$33,Sheep!$R$322:$R$329,1),0)</f>
        <v>6</v>
      </c>
      <c r="NF37" s="449">
        <f>IFERROR(MATCH(NG$33,Sheep!$R$322:$R$329,1),0)</f>
        <v>6</v>
      </c>
      <c r="NG37" s="449">
        <f>IFERROR(MATCH(NH$33,Sheep!$R$322:$R$329,1),0)</f>
        <v>6</v>
      </c>
      <c r="NH37" s="449">
        <f>IFERROR(MATCH(NI$33,Sheep!$R$322:$R$329,1),0)</f>
        <v>6</v>
      </c>
      <c r="NI37" s="449">
        <f>IFERROR(MATCH(NJ$33,Sheep!$R$322:$R$329,1),0)</f>
        <v>6</v>
      </c>
      <c r="NJ37" s="449">
        <f>IFERROR(MATCH(NK$33,Sheep!$R$322:$R$329,1),0)</f>
        <v>6</v>
      </c>
      <c r="NK37" s="449">
        <f>IFERROR(MATCH(NL$33,Sheep!$R$322:$R$329,1),0)</f>
        <v>6</v>
      </c>
      <c r="NL37" s="449">
        <f>IFERROR(MATCH(NM$33,Sheep!$R$322:$R$329,1),0)</f>
        <v>7</v>
      </c>
      <c r="NM37" s="449">
        <f>IFERROR(MATCH(NN$33,Sheep!$R$322:$R$329,1),0)</f>
        <v>7</v>
      </c>
      <c r="NN37" s="449">
        <f>IFERROR(MATCH(NO$33,Sheep!$R$322:$R$329,1),0)</f>
        <v>7</v>
      </c>
      <c r="NO37" s="449">
        <f>IFERROR(MATCH(NP$33,Sheep!$R$322:$R$329,1),0)</f>
        <v>7</v>
      </c>
      <c r="NP37" s="449">
        <f>IFERROR(MATCH(NQ$33,Sheep!$R$322:$R$329,1),0)</f>
        <v>7</v>
      </c>
      <c r="NQ37" s="449">
        <f>IFERROR(MATCH(NR$33,Sheep!$R$322:$R$329,1),0)</f>
        <v>7</v>
      </c>
      <c r="NR37" s="449">
        <f>IFERROR(MATCH(NS$33,Sheep!$R$322:$R$329,1),0)</f>
        <v>7</v>
      </c>
      <c r="NS37" s="449">
        <f>IFERROR(MATCH(NT$33,Sheep!$R$322:$R$329,1),0)</f>
        <v>7</v>
      </c>
      <c r="NT37" s="449">
        <f>IFERROR(MATCH(NU$33,Sheep!$R$322:$R$329,1),0)</f>
        <v>7</v>
      </c>
      <c r="NU37" s="449">
        <f>IFERROR(MATCH(NV$33,Sheep!$R$322:$R$329,1),0)</f>
        <v>7</v>
      </c>
      <c r="NV37" s="449">
        <f>IFERROR(MATCH(NW$33,Sheep!$R$322:$R$329,1),0)</f>
        <v>7</v>
      </c>
      <c r="NW37" s="449">
        <f>IFERROR(MATCH(NX$33,Sheep!$R$322:$R$329,1),0)</f>
        <v>7</v>
      </c>
      <c r="NX37" s="449">
        <f>IFERROR(MATCH(NY$33,Sheep!$R$322:$R$329,1),0)</f>
        <v>7</v>
      </c>
      <c r="NY37" s="449">
        <f>IFERROR(MATCH(NZ$33,Sheep!$R$322:$R$329,1),0)</f>
        <v>7</v>
      </c>
      <c r="NZ37" s="449">
        <f>IFERROR(MATCH(OA$33,Sheep!$R$322:$R$329,1),0)</f>
        <v>7</v>
      </c>
      <c r="OA37" s="449">
        <f>IFERROR(MATCH(OB$33,Sheep!$R$322:$R$329,1),0)</f>
        <v>7</v>
      </c>
      <c r="OB37" s="449">
        <f>IFERROR(MATCH(OC$33,Sheep!$R$322:$R$329,1),0)</f>
        <v>7</v>
      </c>
      <c r="OC37" s="449">
        <f>IFERROR(MATCH(OD$33,Sheep!$R$322:$R$329,1),0)</f>
        <v>7</v>
      </c>
      <c r="OD37" s="449">
        <f>IFERROR(MATCH(OE$33,Sheep!$R$322:$R$329,1),0)</f>
        <v>7</v>
      </c>
      <c r="OE37" s="449">
        <f>IFERROR(MATCH(OF$33,Sheep!$R$322:$R$329,1),0)</f>
        <v>7</v>
      </c>
      <c r="OF37" s="449">
        <f>IFERROR(MATCH(OG$33,Sheep!$R$322:$R$329,1),0)</f>
        <v>7</v>
      </c>
      <c r="OG37" s="449">
        <f>IFERROR(MATCH(OH$33,Sheep!$R$322:$R$329,1),0)</f>
        <v>7</v>
      </c>
      <c r="OH37" s="449">
        <f>IFERROR(MATCH(OI$33,Sheep!$R$322:$R$329,1),0)</f>
        <v>7</v>
      </c>
      <c r="OI37" s="449">
        <f>IFERROR(MATCH(OJ$33,Sheep!$R$322:$R$329,1),0)</f>
        <v>7</v>
      </c>
      <c r="OJ37" s="449">
        <f>IFERROR(MATCH(OK$33,Sheep!$R$322:$R$329,1),0)</f>
        <v>7</v>
      </c>
      <c r="OK37" s="449">
        <f>IFERROR(MATCH(OL$33,Sheep!$R$322:$R$329,1),0)</f>
        <v>7</v>
      </c>
      <c r="OL37" s="449">
        <f>IFERROR(MATCH(OM$33,Sheep!$R$322:$R$329,1),0)</f>
        <v>7</v>
      </c>
      <c r="OM37" s="449">
        <f>IFERROR(MATCH(ON$33,Sheep!$R$322:$R$329,1),0)</f>
        <v>7</v>
      </c>
      <c r="ON37" s="449">
        <f>IFERROR(MATCH(OO$33,Sheep!$R$322:$R$329,1),0)</f>
        <v>7</v>
      </c>
      <c r="OO37" s="449">
        <f>IFERROR(MATCH(OP$33,Sheep!$R$322:$R$329,1),0)</f>
        <v>7</v>
      </c>
      <c r="OP37" s="449">
        <f>IFERROR(MATCH(OQ$33,Sheep!$R$322:$R$329,1),0)</f>
        <v>7</v>
      </c>
      <c r="OQ37" s="449">
        <f>IFERROR(MATCH(OR$33,Sheep!$R$322:$R$329,1),0)</f>
        <v>7</v>
      </c>
      <c r="OR37" s="449">
        <f>IFERROR(MATCH(OS$33,Sheep!$R$322:$R$329,1),0)</f>
        <v>7</v>
      </c>
      <c r="OS37" s="449">
        <f>IFERROR(MATCH(OT$33,Sheep!$R$322:$R$329,1),0)</f>
        <v>7</v>
      </c>
      <c r="OT37" s="449">
        <f>IFERROR(MATCH(OU$33,Sheep!$R$322:$R$329,1),0)</f>
        <v>7</v>
      </c>
      <c r="OU37" s="449">
        <f>IFERROR(MATCH(OV$33,Sheep!$R$322:$R$329,1),0)</f>
        <v>7</v>
      </c>
      <c r="OV37" s="449">
        <f>IFERROR(MATCH(OW$33,Sheep!$R$322:$R$329,1),0)</f>
        <v>7</v>
      </c>
      <c r="OW37" s="449">
        <f>IFERROR(MATCH(OX$33,Sheep!$R$322:$R$329,1),0)</f>
        <v>7</v>
      </c>
      <c r="OX37" s="449">
        <f>IFERROR(MATCH(OY$33,Sheep!$R$322:$R$329,1),0)</f>
        <v>7</v>
      </c>
      <c r="OY37" s="449">
        <f>IFERROR(MATCH(OZ$33,Sheep!$R$322:$R$329,1),0)</f>
        <v>7</v>
      </c>
      <c r="OZ37" s="449">
        <f>IFERROR(MATCH(PA$33,Sheep!$R$322:$R$329,1),0)</f>
        <v>7</v>
      </c>
      <c r="PA37" s="449">
        <f>IFERROR(MATCH(PB$33,Sheep!$R$322:$R$329,1),0)</f>
        <v>7</v>
      </c>
      <c r="PB37" s="449">
        <f>IFERROR(MATCH(PC$33,Sheep!$R$322:$R$329,1),0)</f>
        <v>7</v>
      </c>
      <c r="PC37" s="449">
        <f>IFERROR(MATCH(PD$33,Sheep!$R$322:$R$329,1),0)</f>
        <v>7</v>
      </c>
      <c r="PD37" s="449">
        <f>IFERROR(MATCH(PE$33,Sheep!$R$322:$R$329,1),0)</f>
        <v>7</v>
      </c>
      <c r="PE37" s="449">
        <f>IFERROR(MATCH(PF$33,Sheep!$R$322:$R$329,1),0)</f>
        <v>7</v>
      </c>
      <c r="PF37" s="449">
        <f>IFERROR(MATCH(PG$33,Sheep!$R$322:$R$329,1),0)</f>
        <v>7</v>
      </c>
      <c r="PG37" s="449">
        <f>IFERROR(MATCH(PH$33,Sheep!$R$322:$R$329,1),0)</f>
        <v>7</v>
      </c>
      <c r="PH37" s="449">
        <f>IFERROR(MATCH(PI$33,Sheep!$R$322:$R$329,1),0)</f>
        <v>7</v>
      </c>
      <c r="PI37" s="449">
        <f>IFERROR(MATCH(PJ$33,Sheep!$R$322:$R$329,1),0)</f>
        <v>7</v>
      </c>
      <c r="PJ37" s="449">
        <f>IFERROR(MATCH(PK$33,Sheep!$R$322:$R$329,1),0)</f>
        <v>7</v>
      </c>
      <c r="PK37" s="449">
        <f>IFERROR(MATCH(PL$33,Sheep!$R$322:$R$329,1),0)</f>
        <v>7</v>
      </c>
      <c r="PL37" s="449">
        <f>IFERROR(MATCH(PM$33,Sheep!$R$322:$R$329,1),0)</f>
        <v>8</v>
      </c>
      <c r="PM37" s="449">
        <f>IFERROR(MATCH(PN$33,Sheep!$R$322:$R$329,1),0)</f>
        <v>8</v>
      </c>
      <c r="PN37" s="449">
        <f>IFERROR(MATCH(PO$33,Sheep!$R$322:$R$329,1),0)</f>
        <v>8</v>
      </c>
      <c r="PO37" s="449">
        <f>IFERROR(MATCH(PP$33,Sheep!$R$322:$R$329,1),0)</f>
        <v>8</v>
      </c>
      <c r="PP37" s="449">
        <f>IFERROR(MATCH(PQ$33,Sheep!$R$322:$R$329,1),0)</f>
        <v>8</v>
      </c>
      <c r="PQ37" s="449">
        <f>IFERROR(MATCH(PR$33,Sheep!$R$322:$R$329,1),0)</f>
        <v>8</v>
      </c>
      <c r="PR37" s="449">
        <f>IFERROR(MATCH(PS$33,Sheep!$R$322:$R$329,1),0)</f>
        <v>8</v>
      </c>
      <c r="PS37" s="449">
        <f>IFERROR(MATCH(PT$33,Sheep!$R$322:$R$329,1),0)</f>
        <v>8</v>
      </c>
      <c r="PT37" s="449">
        <f>IFERROR(MATCH(PU$33,Sheep!$R$322:$R$329,1),0)</f>
        <v>8</v>
      </c>
      <c r="PU37" s="449">
        <f>IFERROR(MATCH(PV$33,Sheep!$R$322:$R$329,1),0)</f>
        <v>8</v>
      </c>
      <c r="PV37" s="449">
        <f>IFERROR(MATCH(PW$33,Sheep!$R$322:$R$329,1),0)</f>
        <v>8</v>
      </c>
      <c r="PW37" s="449">
        <f>IFERROR(MATCH(PX$33,Sheep!$R$322:$R$329,1),0)</f>
        <v>8</v>
      </c>
      <c r="PX37" s="449">
        <f>IFERROR(MATCH(PY$33,Sheep!$R$322:$R$329,1),0)</f>
        <v>8</v>
      </c>
      <c r="PY37" s="449">
        <f>IFERROR(MATCH(PZ$33,Sheep!$R$322:$R$329,1),0)</f>
        <v>8</v>
      </c>
      <c r="PZ37" s="449">
        <f>IFERROR(MATCH(QA$33,Sheep!$R$322:$R$329,1),0)</f>
        <v>8</v>
      </c>
      <c r="QA37" s="449">
        <f>IFERROR(MATCH(QB$33,Sheep!$R$322:$R$329,1),0)</f>
        <v>8</v>
      </c>
      <c r="QB37" s="449">
        <f>IFERROR(MATCH(QC$33,Sheep!$R$322:$R$329,1),0)</f>
        <v>8</v>
      </c>
      <c r="QC37" s="449">
        <f>IFERROR(MATCH(QD$33,Sheep!$R$322:$R$329,1),0)</f>
        <v>8</v>
      </c>
      <c r="QD37" s="449">
        <f>IFERROR(MATCH(QE$33,Sheep!$R$322:$R$329,1),0)</f>
        <v>8</v>
      </c>
      <c r="QE37" s="449">
        <f>IFERROR(MATCH(QF$33,Sheep!$R$322:$R$329,1),0)</f>
        <v>8</v>
      </c>
      <c r="QF37" s="449">
        <f>IFERROR(MATCH(QG$33,Sheep!$R$322:$R$329,1),0)</f>
        <v>8</v>
      </c>
      <c r="QG37" s="449">
        <f>IFERROR(MATCH(QH$33,Sheep!$R$322:$R$329,1),0)</f>
        <v>8</v>
      </c>
      <c r="QH37" s="449">
        <f>IFERROR(MATCH(QI$33,Sheep!$R$322:$R$329,1),0)</f>
        <v>8</v>
      </c>
      <c r="QI37" s="449">
        <f>IFERROR(MATCH(QJ$33,Sheep!$R$322:$R$329,1),0)</f>
        <v>8</v>
      </c>
      <c r="QJ37" s="449">
        <f>IFERROR(MATCH(QK$33,Sheep!$R$322:$R$329,1),0)</f>
        <v>8</v>
      </c>
      <c r="QK37" s="449">
        <f>IFERROR(MATCH(QL$33,Sheep!$R$322:$R$329,1),0)</f>
        <v>8</v>
      </c>
      <c r="QL37" s="449">
        <f>IFERROR(MATCH(QM$33,Sheep!$R$322:$R$329,1),0)</f>
        <v>8</v>
      </c>
      <c r="QM37" s="449">
        <f>IFERROR(MATCH(QN$33,Sheep!$R$322:$R$329,1),0)</f>
        <v>8</v>
      </c>
      <c r="QN37" s="449">
        <f>IFERROR(MATCH(QO$33,Sheep!$R$322:$R$329,1),0)</f>
        <v>8</v>
      </c>
      <c r="QO37" s="449">
        <f>IFERROR(MATCH(QP$33,Sheep!$R$322:$R$329,1),0)</f>
        <v>8</v>
      </c>
      <c r="QP37" s="449">
        <f>IFERROR(MATCH(QQ$33,Sheep!$R$322:$R$329,1),0)</f>
        <v>8</v>
      </c>
      <c r="QQ37" s="449">
        <f>IFERROR(MATCH(QR$33,Sheep!$R$322:$R$329,1),0)</f>
        <v>8</v>
      </c>
      <c r="QR37" s="449">
        <f>IFERROR(MATCH(QS$33,Sheep!$R$322:$R$329,1),0)</f>
        <v>8</v>
      </c>
      <c r="QS37" s="449">
        <f>IFERROR(MATCH(QT$33,Sheep!$R$322:$R$329,1),0)</f>
        <v>8</v>
      </c>
      <c r="QT37" s="449">
        <f>IFERROR(MATCH(QU$33,Sheep!$R$322:$R$329,1),0)</f>
        <v>8</v>
      </c>
      <c r="QU37" s="449">
        <f>IFERROR(MATCH(QV$33,Sheep!$R$322:$R$329,1),0)</f>
        <v>8</v>
      </c>
      <c r="QV37" s="449">
        <f>IFERROR(MATCH(QW$33,Sheep!$R$322:$R$329,1),0)</f>
        <v>8</v>
      </c>
      <c r="QW37" s="449">
        <f>IFERROR(MATCH(QX$33,Sheep!$R$322:$R$329,1),0)</f>
        <v>8</v>
      </c>
      <c r="QX37" s="449">
        <f>IFERROR(MATCH(QY$33,Sheep!$R$322:$R$329,1),0)</f>
        <v>8</v>
      </c>
      <c r="QY37" s="449">
        <f>IFERROR(MATCH(QZ$33,Sheep!$R$322:$R$329,1),0)</f>
        <v>8</v>
      </c>
      <c r="QZ37" s="449">
        <f>IFERROR(MATCH(RA$33,Sheep!$R$322:$R$329,1),0)</f>
        <v>8</v>
      </c>
      <c r="RA37" s="449">
        <f>IFERROR(MATCH(RB$33,Sheep!$R$322:$R$329,1),0)</f>
        <v>8</v>
      </c>
      <c r="RB37" s="449">
        <f>IFERROR(MATCH(RC$33,Sheep!$R$322:$R$329,1),0)</f>
        <v>8</v>
      </c>
      <c r="RC37" s="449">
        <f>IFERROR(MATCH(RD$33,Sheep!$R$322:$R$329,1),0)</f>
        <v>8</v>
      </c>
      <c r="RD37" s="449">
        <f>IFERROR(MATCH(RE$33,Sheep!$R$322:$R$329,1),0)</f>
        <v>8</v>
      </c>
      <c r="RE37" s="449">
        <f>IFERROR(MATCH(RF$33,Sheep!$R$322:$R$329,1),0)</f>
        <v>8</v>
      </c>
      <c r="RF37" s="449">
        <f>IFERROR(MATCH(RG$33,Sheep!$R$322:$R$329,1),0)</f>
        <v>8</v>
      </c>
      <c r="RG37" s="449">
        <f>IFERROR(MATCH(RH$33,Sheep!$R$322:$R$329,1),0)</f>
        <v>8</v>
      </c>
      <c r="RH37" s="449">
        <f>IFERROR(MATCH(RI$33,Sheep!$R$322:$R$329,1),0)</f>
        <v>8</v>
      </c>
      <c r="RI37" s="449">
        <f>IFERROR(MATCH(RJ$33,Sheep!$R$322:$R$329,1),0)</f>
        <v>8</v>
      </c>
      <c r="RJ37" s="449">
        <f>IFERROR(MATCH(RK$33,Sheep!$R$322:$R$329,1),0)</f>
        <v>8</v>
      </c>
      <c r="RK37" s="449">
        <f>IFERROR(MATCH(RL$33,Sheep!$R$322:$R$329,1),0)</f>
        <v>8</v>
      </c>
      <c r="RL37" s="449">
        <f>IFERROR(MATCH(RM$33,Sheep!$R$322:$R$329,1),0)</f>
        <v>8</v>
      </c>
      <c r="RM37" s="449">
        <f>IFERROR(MATCH(RN$33,Sheep!$R$322:$R$329,1),0)</f>
        <v>8</v>
      </c>
      <c r="RN37" s="449">
        <f>IFERROR(MATCH(RO$33,Sheep!$R$322:$R$329,1),0)</f>
        <v>8</v>
      </c>
      <c r="RO37" s="449">
        <f>IFERROR(MATCH(RP$33,Sheep!$R$322:$R$329,1),0)</f>
        <v>8</v>
      </c>
      <c r="RP37" s="449">
        <f>IFERROR(MATCH(RQ$33,Sheep!$R$322:$R$329,1),0)</f>
        <v>8</v>
      </c>
      <c r="RQ37" s="449">
        <f>IFERROR(MATCH(RR$33,Sheep!$R$322:$R$329,1),0)</f>
        <v>8</v>
      </c>
      <c r="RR37" s="449">
        <f>IFERROR(MATCH(RS$33,Sheep!$R$322:$R$329,1),0)</f>
        <v>8</v>
      </c>
      <c r="RS37" s="449">
        <f>IFERROR(MATCH(RT$33,Sheep!$R$322:$R$329,1),0)</f>
        <v>8</v>
      </c>
      <c r="RT37" s="449">
        <f>IFERROR(MATCH(RU$33,Sheep!$R$322:$R$329,1),0)</f>
        <v>8</v>
      </c>
      <c r="RU37" s="449">
        <f>IFERROR(MATCH(RV$33,Sheep!$R$322:$R$329,1),0)</f>
        <v>8</v>
      </c>
      <c r="RV37" s="449">
        <f>IFERROR(MATCH(RW$33,Sheep!$R$322:$R$329,1),0)</f>
        <v>8</v>
      </c>
      <c r="RW37" s="449">
        <f>IFERROR(MATCH(RX$33,Sheep!$R$322:$R$329,1),0)</f>
        <v>8</v>
      </c>
      <c r="RX37" s="449">
        <f>IFERROR(MATCH(RY$33,Sheep!$R$322:$R$329,1),0)</f>
        <v>8</v>
      </c>
      <c r="RY37" s="449">
        <f>IFERROR(MATCH(RZ$33,Sheep!$R$322:$R$329,1),0)</f>
        <v>8</v>
      </c>
      <c r="RZ37" s="449">
        <f>IFERROR(MATCH(SA$33,Sheep!$R$322:$R$329,1),0)</f>
        <v>8</v>
      </c>
      <c r="SA37" s="449">
        <f>IFERROR(MATCH(SB$33,Sheep!$R$322:$R$329,1),0)</f>
        <v>8</v>
      </c>
      <c r="SB37" s="449">
        <f>IFERROR(MATCH(SC$33,Sheep!$R$322:$R$329,1),0)</f>
        <v>8</v>
      </c>
      <c r="SC37" s="449">
        <f>IFERROR(MATCH(SD$33,Sheep!$R$322:$R$329,1),0)</f>
        <v>8</v>
      </c>
      <c r="SD37" s="449">
        <f>IFERROR(MATCH(SE$33,Sheep!$R$322:$R$329,1),0)</f>
        <v>8</v>
      </c>
      <c r="SE37" s="449">
        <f>IFERROR(MATCH(SF$33,Sheep!$R$322:$R$329,1),0)</f>
        <v>8</v>
      </c>
      <c r="SF37" s="449">
        <f>IFERROR(MATCH(SG$33,Sheep!$R$322:$R$329,1),0)</f>
        <v>8</v>
      </c>
      <c r="SG37" s="449">
        <f>IFERROR(MATCH(SH$33,Sheep!$R$322:$R$329,1),0)</f>
        <v>8</v>
      </c>
      <c r="SH37" s="449">
        <f>IFERROR(MATCH(SI$33,Sheep!$R$322:$R$329,1),0)</f>
        <v>8</v>
      </c>
      <c r="SI37" s="449">
        <f>IFERROR(MATCH(SJ$33,Sheep!$R$322:$R$329,1),0)</f>
        <v>8</v>
      </c>
      <c r="SJ37" s="449">
        <f>IFERROR(MATCH(SK$33,Sheep!$R$322:$R$329,1),0)</f>
        <v>0</v>
      </c>
      <c r="SK37" s="252"/>
      <c r="SL37" s="254"/>
      <c r="SM37" s="242"/>
      <c r="SN37" s="242"/>
      <c r="SO37" s="242"/>
    </row>
    <row r="38" spans="1:509" outlineLevel="3" x14ac:dyDescent="0.35">
      <c r="A38" s="242"/>
      <c r="B38" s="251"/>
      <c r="C38" s="438">
        <f>INT($C$29)+3</f>
        <v>4</v>
      </c>
      <c r="D38" s="252"/>
      <c r="E38" s="322"/>
      <c r="F38" s="322"/>
      <c r="G38" s="322"/>
      <c r="H38" s="252"/>
      <c r="I38" s="266"/>
      <c r="J38" s="266"/>
      <c r="K38" s="448" t="s">
        <v>682</v>
      </c>
      <c r="L38" s="492">
        <f>IFERROR(INDEX(Sheep!$R$322:$R$329,L37,1),0)</f>
        <v>0</v>
      </c>
      <c r="M38" s="492">
        <f>IFERROR(INDEX(Sheep!$R$322:$R$329,M37,1),0)</f>
        <v>0</v>
      </c>
      <c r="N38" s="492">
        <f>IFERROR(INDEX(Sheep!$R$322:$R$329,N37,1),0)</f>
        <v>0</v>
      </c>
      <c r="O38" s="492">
        <f>IFERROR(INDEX(Sheep!$R$322:$R$329,O37,1),0)</f>
        <v>0</v>
      </c>
      <c r="P38" s="492">
        <f>IFERROR(INDEX(Sheep!$R$322:$R$329,P37,1),0)</f>
        <v>0</v>
      </c>
      <c r="Q38" s="492">
        <f>IFERROR(INDEX(Sheep!$R$322:$R$329,Q37,1),0)</f>
        <v>0</v>
      </c>
      <c r="R38" s="492">
        <f>IFERROR(INDEX(Sheep!$R$322:$R$329,R37,1),0)</f>
        <v>0</v>
      </c>
      <c r="S38" s="492">
        <f>IFERROR(INDEX(Sheep!$R$322:$R$329,S37,1),0)</f>
        <v>0</v>
      </c>
      <c r="T38" s="492">
        <f>IFERROR(INDEX(Sheep!$R$322:$R$329,T37,1),0)</f>
        <v>0</v>
      </c>
      <c r="U38" s="492">
        <f>IFERROR(INDEX(Sheep!$R$322:$R$329,U37,1),0)</f>
        <v>0</v>
      </c>
      <c r="V38" s="492">
        <f>IFERROR(INDEX(Sheep!$R$322:$R$329,V37,1),0)</f>
        <v>0</v>
      </c>
      <c r="W38" s="492">
        <f>IFERROR(INDEX(Sheep!$R$322:$R$329,W37,1),0)</f>
        <v>0</v>
      </c>
      <c r="X38" s="492">
        <f>IFERROR(INDEX(Sheep!$R$322:$R$329,X37,1),0)</f>
        <v>0</v>
      </c>
      <c r="Y38" s="492">
        <f>IFERROR(INDEX(Sheep!$R$322:$R$329,Y37,1),0)</f>
        <v>0</v>
      </c>
      <c r="Z38" s="492">
        <f>IFERROR(INDEX(Sheep!$R$322:$R$329,Z37,1),0)</f>
        <v>0</v>
      </c>
      <c r="AA38" s="492">
        <f>IFERROR(INDEX(Sheep!$R$322:$R$329,AA37,1),0)</f>
        <v>0</v>
      </c>
      <c r="AB38" s="492">
        <f>IFERROR(INDEX(Sheep!$R$322:$R$329,AB37,1),0)</f>
        <v>0</v>
      </c>
      <c r="AC38" s="492">
        <f>IFERROR(INDEX(Sheep!$R$322:$R$329,AC37,1),0)</f>
        <v>0</v>
      </c>
      <c r="AD38" s="492">
        <f>IFERROR(INDEX(Sheep!$R$322:$R$329,AD37,1),0)</f>
        <v>0</v>
      </c>
      <c r="AE38" s="492">
        <f>IFERROR(INDEX(Sheep!$R$322:$R$329,AE37,1),0)</f>
        <v>0</v>
      </c>
      <c r="AF38" s="492">
        <f>IFERROR(INDEX(Sheep!$R$322:$R$329,AF37,1),0)</f>
        <v>0</v>
      </c>
      <c r="AG38" s="492">
        <f>IFERROR(INDEX(Sheep!$R$322:$R$329,AG37,1),0)</f>
        <v>0</v>
      </c>
      <c r="AH38" s="492">
        <f>IFERROR(INDEX(Sheep!$R$322:$R$329,AH37,1),0)</f>
        <v>0</v>
      </c>
      <c r="AI38" s="492">
        <f>IFERROR(INDEX(Sheep!$R$322:$R$329,AI37,1),0)</f>
        <v>0</v>
      </c>
      <c r="AJ38" s="492">
        <f>IFERROR(INDEX(Sheep!$R$322:$R$329,AJ37,1),0)</f>
        <v>0</v>
      </c>
      <c r="AK38" s="492">
        <f>IFERROR(INDEX(Sheep!$R$322:$R$329,AK37,1),0)</f>
        <v>0</v>
      </c>
      <c r="AL38" s="492">
        <f>IFERROR(INDEX(Sheep!$R$322:$R$329,AL37,1),0)</f>
        <v>0</v>
      </c>
      <c r="AM38" s="492">
        <f>IFERROR(INDEX(Sheep!$R$322:$R$329,AM37,1),0)</f>
        <v>0</v>
      </c>
      <c r="AN38" s="492">
        <f>IFERROR(INDEX(Sheep!$R$322:$R$329,AN37,1),0)</f>
        <v>0</v>
      </c>
      <c r="AO38" s="492">
        <f>IFERROR(INDEX(Sheep!$R$322:$R$329,AO37,1),0)</f>
        <v>0</v>
      </c>
      <c r="AP38" s="492">
        <f>IFERROR(INDEX(Sheep!$R$322:$R$329,AP37,1),0)</f>
        <v>0</v>
      </c>
      <c r="AQ38" s="492">
        <f>IFERROR(INDEX(Sheep!$R$322:$R$329,AQ37,1),0)</f>
        <v>0</v>
      </c>
      <c r="AR38" s="492">
        <f>IFERROR(INDEX(Sheep!$R$322:$R$329,AR37,1),0)</f>
        <v>0</v>
      </c>
      <c r="AS38" s="492">
        <f>IFERROR(INDEX(Sheep!$R$322:$R$329,AS37,1),0)</f>
        <v>0</v>
      </c>
      <c r="AT38" s="492">
        <f>IFERROR(INDEX(Sheep!$R$322:$R$329,AT37,1),0)</f>
        <v>0</v>
      </c>
      <c r="AU38" s="492">
        <f>IFERROR(INDEX(Sheep!$R$322:$R$329,AU37,1),0)</f>
        <v>0</v>
      </c>
      <c r="AV38" s="492">
        <f>IFERROR(INDEX(Sheep!$R$322:$R$329,AV37,1),0)</f>
        <v>0</v>
      </c>
      <c r="AW38" s="492">
        <f>IFERROR(INDEX(Sheep!$R$322:$R$329,AW37,1),0)</f>
        <v>0</v>
      </c>
      <c r="AX38" s="492">
        <f>IFERROR(INDEX(Sheep!$R$322:$R$329,AX37,1),0)</f>
        <v>0</v>
      </c>
      <c r="AY38" s="492">
        <f>IFERROR(INDEX(Sheep!$R$322:$R$329,AY37,1),0)</f>
        <v>0</v>
      </c>
      <c r="AZ38" s="492">
        <f>IFERROR(INDEX(Sheep!$R$322:$R$329,AZ37,1),0)</f>
        <v>0</v>
      </c>
      <c r="BA38" s="492">
        <f>IFERROR(INDEX(Sheep!$R$322:$R$329,BA37,1),0)</f>
        <v>0</v>
      </c>
      <c r="BB38" s="492">
        <f>IFERROR(INDEX(Sheep!$R$322:$R$329,BB37,1),0)</f>
        <v>0</v>
      </c>
      <c r="BC38" s="492">
        <f>IFERROR(INDEX(Sheep!$R$322:$R$329,BC37,1),0)</f>
        <v>0</v>
      </c>
      <c r="BD38" s="492">
        <f>IFERROR(INDEX(Sheep!$R$322:$R$329,BD37,1),0)</f>
        <v>0</v>
      </c>
      <c r="BE38" s="492">
        <f>IFERROR(INDEX(Sheep!$R$322:$R$329,BE37,1),0)</f>
        <v>0</v>
      </c>
      <c r="BF38" s="492">
        <f>IFERROR(INDEX(Sheep!$R$322:$R$329,BF37,1),0)</f>
        <v>0</v>
      </c>
      <c r="BG38" s="492">
        <f>IFERROR(INDEX(Sheep!$R$322:$R$329,BG37,1),0)</f>
        <v>0</v>
      </c>
      <c r="BH38" s="492">
        <f>IFERROR(INDEX(Sheep!$R$322:$R$329,BH37,1),0)</f>
        <v>0</v>
      </c>
      <c r="BI38" s="492">
        <f>IFERROR(INDEX(Sheep!$R$322:$R$329,BI37,1),0)</f>
        <v>0</v>
      </c>
      <c r="BJ38" s="492">
        <f>IFERROR(INDEX(Sheep!$R$322:$R$329,BJ37,1),0)</f>
        <v>0</v>
      </c>
      <c r="BK38" s="492">
        <f>IFERROR(INDEX(Sheep!$R$322:$R$329,BK37,1),0)</f>
        <v>0</v>
      </c>
      <c r="BL38" s="492">
        <f>IFERROR(INDEX(Sheep!$R$322:$R$329,BL37,1),0)</f>
        <v>43836</v>
      </c>
      <c r="BM38" s="492">
        <f>IFERROR(INDEX(Sheep!$R$322:$R$329,BM37,1),0)</f>
        <v>43836</v>
      </c>
      <c r="BN38" s="492">
        <f>IFERROR(INDEX(Sheep!$R$322:$R$329,BN37,1),0)</f>
        <v>43836</v>
      </c>
      <c r="BO38" s="492">
        <f>IFERROR(INDEX(Sheep!$R$322:$R$329,BO37,1),0)</f>
        <v>43836</v>
      </c>
      <c r="BP38" s="492">
        <f>IFERROR(INDEX(Sheep!$R$322:$R$329,BP37,1),0)</f>
        <v>43836</v>
      </c>
      <c r="BQ38" s="492">
        <f>IFERROR(INDEX(Sheep!$R$322:$R$329,BQ37,1),0)</f>
        <v>43836</v>
      </c>
      <c r="BR38" s="492">
        <f>IFERROR(INDEX(Sheep!$R$322:$R$329,BR37,1),0)</f>
        <v>43836</v>
      </c>
      <c r="BS38" s="492">
        <f>IFERROR(INDEX(Sheep!$R$322:$R$329,BS37,1),0)</f>
        <v>43836</v>
      </c>
      <c r="BT38" s="492">
        <f>IFERROR(INDEX(Sheep!$R$322:$R$329,BT37,1),0)</f>
        <v>43836</v>
      </c>
      <c r="BU38" s="492">
        <f>IFERROR(INDEX(Sheep!$R$322:$R$329,BU37,1),0)</f>
        <v>43836</v>
      </c>
      <c r="BV38" s="492">
        <f>IFERROR(INDEX(Sheep!$R$322:$R$329,BV37,1),0)</f>
        <v>43836</v>
      </c>
      <c r="BW38" s="492">
        <f>IFERROR(INDEX(Sheep!$R$322:$R$329,BW37,1),0)</f>
        <v>43836</v>
      </c>
      <c r="BX38" s="492">
        <f>IFERROR(INDEX(Sheep!$R$322:$R$329,BX37,1),0)</f>
        <v>43836</v>
      </c>
      <c r="BY38" s="492">
        <f>IFERROR(INDEX(Sheep!$R$322:$R$329,BY37,1),0)</f>
        <v>43836</v>
      </c>
      <c r="BZ38" s="492">
        <f>IFERROR(INDEX(Sheep!$R$322:$R$329,BZ37,1),0)</f>
        <v>43836</v>
      </c>
      <c r="CA38" s="492">
        <f>IFERROR(INDEX(Sheep!$R$322:$R$329,CA37,1),0)</f>
        <v>43836</v>
      </c>
      <c r="CB38" s="492">
        <f>IFERROR(INDEX(Sheep!$R$322:$R$329,CB37,1),0)</f>
        <v>43836</v>
      </c>
      <c r="CC38" s="492">
        <f>IFERROR(INDEX(Sheep!$R$322:$R$329,CC37,1),0)</f>
        <v>43836</v>
      </c>
      <c r="CD38" s="492">
        <f>IFERROR(INDEX(Sheep!$R$322:$R$329,CD37,1),0)</f>
        <v>43836</v>
      </c>
      <c r="CE38" s="492">
        <f>IFERROR(INDEX(Sheep!$R$322:$R$329,CE37,1),0)</f>
        <v>43836</v>
      </c>
      <c r="CF38" s="492">
        <f>IFERROR(INDEX(Sheep!$R$322:$R$329,CF37,1),0)</f>
        <v>43836</v>
      </c>
      <c r="CG38" s="492">
        <f>IFERROR(INDEX(Sheep!$R$322:$R$329,CG37,1),0)</f>
        <v>43836</v>
      </c>
      <c r="CH38" s="492">
        <f>IFERROR(INDEX(Sheep!$R$322:$R$329,CH37,1),0)</f>
        <v>43836</v>
      </c>
      <c r="CI38" s="492">
        <f>IFERROR(INDEX(Sheep!$R$322:$R$329,CI37,1),0)</f>
        <v>43836</v>
      </c>
      <c r="CJ38" s="492">
        <f>IFERROR(INDEX(Sheep!$R$322:$R$329,CJ37,1),0)</f>
        <v>43836</v>
      </c>
      <c r="CK38" s="492">
        <f>IFERROR(INDEX(Sheep!$R$322:$R$329,CK37,1),0)</f>
        <v>43836</v>
      </c>
      <c r="CL38" s="492">
        <f>IFERROR(INDEX(Sheep!$R$322:$R$329,CL37,1),0)</f>
        <v>43836</v>
      </c>
      <c r="CM38" s="492">
        <f>IFERROR(INDEX(Sheep!$R$322:$R$329,CM37,1),0)</f>
        <v>43836</v>
      </c>
      <c r="CN38" s="492">
        <f>IFERROR(INDEX(Sheep!$R$322:$R$329,CN37,1),0)</f>
        <v>43836</v>
      </c>
      <c r="CO38" s="492">
        <f>IFERROR(INDEX(Sheep!$R$322:$R$329,CO37,1),0)</f>
        <v>43836</v>
      </c>
      <c r="CP38" s="492">
        <f>IFERROR(INDEX(Sheep!$R$322:$R$329,CP37,1),0)</f>
        <v>43836</v>
      </c>
      <c r="CQ38" s="492">
        <f>IFERROR(INDEX(Sheep!$R$322:$R$329,CQ37,1),0)</f>
        <v>43836</v>
      </c>
      <c r="CR38" s="492">
        <f>IFERROR(INDEX(Sheep!$R$322:$R$329,CR37,1),0)</f>
        <v>43836</v>
      </c>
      <c r="CS38" s="492">
        <f>IFERROR(INDEX(Sheep!$R$322:$R$329,CS37,1),0)</f>
        <v>43836</v>
      </c>
      <c r="CT38" s="492">
        <f>IFERROR(INDEX(Sheep!$R$322:$R$329,CT37,1),0)</f>
        <v>43836</v>
      </c>
      <c r="CU38" s="492">
        <f>IFERROR(INDEX(Sheep!$R$322:$R$329,CU37,1),0)</f>
        <v>43836</v>
      </c>
      <c r="CV38" s="492">
        <f>IFERROR(INDEX(Sheep!$R$322:$R$329,CV37,1),0)</f>
        <v>43836</v>
      </c>
      <c r="CW38" s="492">
        <f>IFERROR(INDEX(Sheep!$R$322:$R$329,CW37,1),0)</f>
        <v>43836</v>
      </c>
      <c r="CX38" s="492">
        <f>IFERROR(INDEX(Sheep!$R$322:$R$329,CX37,1),0)</f>
        <v>43836</v>
      </c>
      <c r="CY38" s="492">
        <f>IFERROR(INDEX(Sheep!$R$322:$R$329,CY37,1),0)</f>
        <v>43836</v>
      </c>
      <c r="CZ38" s="492">
        <f>IFERROR(INDEX(Sheep!$R$322:$R$329,CZ37,1),0)</f>
        <v>43836</v>
      </c>
      <c r="DA38" s="492">
        <f>IFERROR(INDEX(Sheep!$R$322:$R$329,DA37,1),0)</f>
        <v>43836</v>
      </c>
      <c r="DB38" s="492">
        <f>IFERROR(INDEX(Sheep!$R$322:$R$329,DB37,1),0)</f>
        <v>43836</v>
      </c>
      <c r="DC38" s="492">
        <f>IFERROR(INDEX(Sheep!$R$322:$R$329,DC37,1),0)</f>
        <v>43836</v>
      </c>
      <c r="DD38" s="492">
        <f>IFERROR(INDEX(Sheep!$R$322:$R$329,DD37,1),0)</f>
        <v>43836</v>
      </c>
      <c r="DE38" s="492">
        <f>IFERROR(INDEX(Sheep!$R$322:$R$329,DE37,1),0)</f>
        <v>43836</v>
      </c>
      <c r="DF38" s="492">
        <f>IFERROR(INDEX(Sheep!$R$322:$R$329,DF37,1),0)</f>
        <v>43836</v>
      </c>
      <c r="DG38" s="492">
        <f>IFERROR(INDEX(Sheep!$R$322:$R$329,DG37,1),0)</f>
        <v>43836</v>
      </c>
      <c r="DH38" s="492">
        <f>IFERROR(INDEX(Sheep!$R$322:$R$329,DH37,1),0)</f>
        <v>43836</v>
      </c>
      <c r="DI38" s="492">
        <f>IFERROR(INDEX(Sheep!$R$322:$R$329,DI37,1),0)</f>
        <v>43836</v>
      </c>
      <c r="DJ38" s="492">
        <f>IFERROR(INDEX(Sheep!$R$322:$R$329,DJ37,1),0)</f>
        <v>43836</v>
      </c>
      <c r="DK38" s="492">
        <f>IFERROR(INDEX(Sheep!$R$322:$R$329,DK37,1),0)</f>
        <v>43836</v>
      </c>
      <c r="DL38" s="492">
        <f>IFERROR(INDEX(Sheep!$R$322:$R$329,DL37,1),0)</f>
        <v>44201</v>
      </c>
      <c r="DM38" s="492">
        <f>IFERROR(INDEX(Sheep!$R$322:$R$329,DM37,1),0)</f>
        <v>44201</v>
      </c>
      <c r="DN38" s="492">
        <f>IFERROR(INDEX(Sheep!$R$322:$R$329,DN37,1),0)</f>
        <v>44201</v>
      </c>
      <c r="DO38" s="492">
        <f>IFERROR(INDEX(Sheep!$R$322:$R$329,DO37,1),0)</f>
        <v>44201</v>
      </c>
      <c r="DP38" s="492">
        <f>IFERROR(INDEX(Sheep!$R$322:$R$329,DP37,1),0)</f>
        <v>44201</v>
      </c>
      <c r="DQ38" s="492">
        <f>IFERROR(INDEX(Sheep!$R$322:$R$329,DQ37,1),0)</f>
        <v>44201</v>
      </c>
      <c r="DR38" s="492">
        <f>IFERROR(INDEX(Sheep!$R$322:$R$329,DR37,1),0)</f>
        <v>44201</v>
      </c>
      <c r="DS38" s="492">
        <f>IFERROR(INDEX(Sheep!$R$322:$R$329,DS37,1),0)</f>
        <v>44201</v>
      </c>
      <c r="DT38" s="492">
        <f>IFERROR(INDEX(Sheep!$R$322:$R$329,DT37,1),0)</f>
        <v>44201</v>
      </c>
      <c r="DU38" s="492">
        <f>IFERROR(INDEX(Sheep!$R$322:$R$329,DU37,1),0)</f>
        <v>44201</v>
      </c>
      <c r="DV38" s="492">
        <f>IFERROR(INDEX(Sheep!$R$322:$R$329,DV37,1),0)</f>
        <v>44201</v>
      </c>
      <c r="DW38" s="492">
        <f>IFERROR(INDEX(Sheep!$R$322:$R$329,DW37,1),0)</f>
        <v>44201</v>
      </c>
      <c r="DX38" s="492">
        <f>IFERROR(INDEX(Sheep!$R$322:$R$329,DX37,1),0)</f>
        <v>44201</v>
      </c>
      <c r="DY38" s="492">
        <f>IFERROR(INDEX(Sheep!$R$322:$R$329,DY37,1),0)</f>
        <v>44201</v>
      </c>
      <c r="DZ38" s="492">
        <f>IFERROR(INDEX(Sheep!$R$322:$R$329,DZ37,1),0)</f>
        <v>44201</v>
      </c>
      <c r="EA38" s="492">
        <f>IFERROR(INDEX(Sheep!$R$322:$R$329,EA37,1),0)</f>
        <v>44201</v>
      </c>
      <c r="EB38" s="492">
        <f>IFERROR(INDEX(Sheep!$R$322:$R$329,EB37,1),0)</f>
        <v>44201</v>
      </c>
      <c r="EC38" s="492">
        <f>IFERROR(INDEX(Sheep!$R$322:$R$329,EC37,1),0)</f>
        <v>44201</v>
      </c>
      <c r="ED38" s="492">
        <f>IFERROR(INDEX(Sheep!$R$322:$R$329,ED37,1),0)</f>
        <v>44201</v>
      </c>
      <c r="EE38" s="492">
        <f>IFERROR(INDEX(Sheep!$R$322:$R$329,EE37,1),0)</f>
        <v>44201</v>
      </c>
      <c r="EF38" s="492">
        <f>IFERROR(INDEX(Sheep!$R$322:$R$329,EF37,1),0)</f>
        <v>44201</v>
      </c>
      <c r="EG38" s="492">
        <f>IFERROR(INDEX(Sheep!$R$322:$R$329,EG37,1),0)</f>
        <v>44201</v>
      </c>
      <c r="EH38" s="492">
        <f>IFERROR(INDEX(Sheep!$R$322:$R$329,EH37,1),0)</f>
        <v>44201</v>
      </c>
      <c r="EI38" s="492">
        <f>IFERROR(INDEX(Sheep!$R$322:$R$329,EI37,1),0)</f>
        <v>44201</v>
      </c>
      <c r="EJ38" s="492">
        <f>IFERROR(INDEX(Sheep!$R$322:$R$329,EJ37,1),0)</f>
        <v>44201</v>
      </c>
      <c r="EK38" s="492">
        <f>IFERROR(INDEX(Sheep!$R$322:$R$329,EK37,1),0)</f>
        <v>44201</v>
      </c>
      <c r="EL38" s="492">
        <f>IFERROR(INDEX(Sheep!$R$322:$R$329,EL37,1),0)</f>
        <v>44201</v>
      </c>
      <c r="EM38" s="492">
        <f>IFERROR(INDEX(Sheep!$R$322:$R$329,EM37,1),0)</f>
        <v>44201</v>
      </c>
      <c r="EN38" s="492">
        <f>IFERROR(INDEX(Sheep!$R$322:$R$329,EN37,1),0)</f>
        <v>44201</v>
      </c>
      <c r="EO38" s="492">
        <f>IFERROR(INDEX(Sheep!$R$322:$R$329,EO37,1),0)</f>
        <v>44201</v>
      </c>
      <c r="EP38" s="492">
        <f>IFERROR(INDEX(Sheep!$R$322:$R$329,EP37,1),0)</f>
        <v>44201</v>
      </c>
      <c r="EQ38" s="492">
        <f>IFERROR(INDEX(Sheep!$R$322:$R$329,EQ37,1),0)</f>
        <v>44201</v>
      </c>
      <c r="ER38" s="492">
        <f>IFERROR(INDEX(Sheep!$R$322:$R$329,ER37,1),0)</f>
        <v>44201</v>
      </c>
      <c r="ES38" s="492">
        <f>IFERROR(INDEX(Sheep!$R$322:$R$329,ES37,1),0)</f>
        <v>44201</v>
      </c>
      <c r="ET38" s="492">
        <f>IFERROR(INDEX(Sheep!$R$322:$R$329,ET37,1),0)</f>
        <v>44201</v>
      </c>
      <c r="EU38" s="492">
        <f>IFERROR(INDEX(Sheep!$R$322:$R$329,EU37,1),0)</f>
        <v>44201</v>
      </c>
      <c r="EV38" s="492">
        <f>IFERROR(INDEX(Sheep!$R$322:$R$329,EV37,1),0)</f>
        <v>44201</v>
      </c>
      <c r="EW38" s="492">
        <f>IFERROR(INDEX(Sheep!$R$322:$R$329,EW37,1),0)</f>
        <v>44201</v>
      </c>
      <c r="EX38" s="492">
        <f>IFERROR(INDEX(Sheep!$R$322:$R$329,EX37,1),0)</f>
        <v>44201</v>
      </c>
      <c r="EY38" s="492">
        <f>IFERROR(INDEX(Sheep!$R$322:$R$329,EY37,1),0)</f>
        <v>44201</v>
      </c>
      <c r="EZ38" s="492">
        <f>IFERROR(INDEX(Sheep!$R$322:$R$329,EZ37,1),0)</f>
        <v>44201</v>
      </c>
      <c r="FA38" s="492">
        <f>IFERROR(INDEX(Sheep!$R$322:$R$329,FA37,1),0)</f>
        <v>44201</v>
      </c>
      <c r="FB38" s="492">
        <f>IFERROR(INDEX(Sheep!$R$322:$R$329,FB37,1),0)</f>
        <v>44201</v>
      </c>
      <c r="FC38" s="492">
        <f>IFERROR(INDEX(Sheep!$R$322:$R$329,FC37,1),0)</f>
        <v>44201</v>
      </c>
      <c r="FD38" s="492">
        <f>IFERROR(INDEX(Sheep!$R$322:$R$329,FD37,1),0)</f>
        <v>44201</v>
      </c>
      <c r="FE38" s="492">
        <f>IFERROR(INDEX(Sheep!$R$322:$R$329,FE37,1),0)</f>
        <v>44201</v>
      </c>
      <c r="FF38" s="492">
        <f>IFERROR(INDEX(Sheep!$R$322:$R$329,FF37,1),0)</f>
        <v>44201</v>
      </c>
      <c r="FG38" s="492">
        <f>IFERROR(INDEX(Sheep!$R$322:$R$329,FG37,1),0)</f>
        <v>44201</v>
      </c>
      <c r="FH38" s="492">
        <f>IFERROR(INDEX(Sheep!$R$322:$R$329,FH37,1),0)</f>
        <v>44201</v>
      </c>
      <c r="FI38" s="492">
        <f>IFERROR(INDEX(Sheep!$R$322:$R$329,FI37,1),0)</f>
        <v>44201</v>
      </c>
      <c r="FJ38" s="492">
        <f>IFERROR(INDEX(Sheep!$R$322:$R$329,FJ37,1),0)</f>
        <v>44201</v>
      </c>
      <c r="FK38" s="492">
        <f>IFERROR(INDEX(Sheep!$R$322:$R$329,FK37,1),0)</f>
        <v>44201</v>
      </c>
      <c r="FL38" s="492">
        <f>IFERROR(INDEX(Sheep!$R$322:$R$329,FL37,1),0)</f>
        <v>44566</v>
      </c>
      <c r="FM38" s="492">
        <f>IFERROR(INDEX(Sheep!$R$322:$R$329,FM37,1),0)</f>
        <v>44566</v>
      </c>
      <c r="FN38" s="492">
        <f>IFERROR(INDEX(Sheep!$R$322:$R$329,FN37,1),0)</f>
        <v>44566</v>
      </c>
      <c r="FO38" s="492">
        <f>IFERROR(INDEX(Sheep!$R$322:$R$329,FO37,1),0)</f>
        <v>44566</v>
      </c>
      <c r="FP38" s="492">
        <f>IFERROR(INDEX(Sheep!$R$322:$R$329,FP37,1),0)</f>
        <v>44566</v>
      </c>
      <c r="FQ38" s="492">
        <f>IFERROR(INDEX(Sheep!$R$322:$R$329,FQ37,1),0)</f>
        <v>44566</v>
      </c>
      <c r="FR38" s="492">
        <f>IFERROR(INDEX(Sheep!$R$322:$R$329,FR37,1),0)</f>
        <v>44566</v>
      </c>
      <c r="FS38" s="492">
        <f>IFERROR(INDEX(Sheep!$R$322:$R$329,FS37,1),0)</f>
        <v>44566</v>
      </c>
      <c r="FT38" s="492">
        <f>IFERROR(INDEX(Sheep!$R$322:$R$329,FT37,1),0)</f>
        <v>44566</v>
      </c>
      <c r="FU38" s="492">
        <f>IFERROR(INDEX(Sheep!$R$322:$R$329,FU37,1),0)</f>
        <v>44566</v>
      </c>
      <c r="FV38" s="492">
        <f>IFERROR(INDEX(Sheep!$R$322:$R$329,FV37,1),0)</f>
        <v>44566</v>
      </c>
      <c r="FW38" s="492">
        <f>IFERROR(INDEX(Sheep!$R$322:$R$329,FW37,1),0)</f>
        <v>44566</v>
      </c>
      <c r="FX38" s="492">
        <f>IFERROR(INDEX(Sheep!$R$322:$R$329,FX37,1),0)</f>
        <v>44566</v>
      </c>
      <c r="FY38" s="492">
        <f>IFERROR(INDEX(Sheep!$R$322:$R$329,FY37,1),0)</f>
        <v>44566</v>
      </c>
      <c r="FZ38" s="492">
        <f>IFERROR(INDEX(Sheep!$R$322:$R$329,FZ37,1),0)</f>
        <v>44566</v>
      </c>
      <c r="GA38" s="492">
        <f>IFERROR(INDEX(Sheep!$R$322:$R$329,GA37,1),0)</f>
        <v>44566</v>
      </c>
      <c r="GB38" s="492">
        <f>IFERROR(INDEX(Sheep!$R$322:$R$329,GB37,1),0)</f>
        <v>44566</v>
      </c>
      <c r="GC38" s="492">
        <f>IFERROR(INDEX(Sheep!$R$322:$R$329,GC37,1),0)</f>
        <v>44566</v>
      </c>
      <c r="GD38" s="492">
        <f>IFERROR(INDEX(Sheep!$R$322:$R$329,GD37,1),0)</f>
        <v>44566</v>
      </c>
      <c r="GE38" s="492">
        <f>IFERROR(INDEX(Sheep!$R$322:$R$329,GE37,1),0)</f>
        <v>44566</v>
      </c>
      <c r="GF38" s="492">
        <f>IFERROR(INDEX(Sheep!$R$322:$R$329,GF37,1),0)</f>
        <v>44566</v>
      </c>
      <c r="GG38" s="492">
        <f>IFERROR(INDEX(Sheep!$R$322:$R$329,GG37,1),0)</f>
        <v>44566</v>
      </c>
      <c r="GH38" s="492">
        <f>IFERROR(INDEX(Sheep!$R$322:$R$329,GH37,1),0)</f>
        <v>44566</v>
      </c>
      <c r="GI38" s="492">
        <f>IFERROR(INDEX(Sheep!$R$322:$R$329,GI37,1),0)</f>
        <v>44566</v>
      </c>
      <c r="GJ38" s="492">
        <f>IFERROR(INDEX(Sheep!$R$322:$R$329,GJ37,1),0)</f>
        <v>44566</v>
      </c>
      <c r="GK38" s="492">
        <f>IFERROR(INDEX(Sheep!$R$322:$R$329,GK37,1),0)</f>
        <v>44566</v>
      </c>
      <c r="GL38" s="492">
        <f>IFERROR(INDEX(Sheep!$R$322:$R$329,GL37,1),0)</f>
        <v>44566</v>
      </c>
      <c r="GM38" s="492">
        <f>IFERROR(INDEX(Sheep!$R$322:$R$329,GM37,1),0)</f>
        <v>44566</v>
      </c>
      <c r="GN38" s="492">
        <f>IFERROR(INDEX(Sheep!$R$322:$R$329,GN37,1),0)</f>
        <v>44566</v>
      </c>
      <c r="GO38" s="492">
        <f>IFERROR(INDEX(Sheep!$R$322:$R$329,GO37,1),0)</f>
        <v>44566</v>
      </c>
      <c r="GP38" s="492">
        <f>IFERROR(INDEX(Sheep!$R$322:$R$329,GP37,1),0)</f>
        <v>44566</v>
      </c>
      <c r="GQ38" s="492">
        <f>IFERROR(INDEX(Sheep!$R$322:$R$329,GQ37,1),0)</f>
        <v>44566</v>
      </c>
      <c r="GR38" s="492">
        <f>IFERROR(INDEX(Sheep!$R$322:$R$329,GR37,1),0)</f>
        <v>44566</v>
      </c>
      <c r="GS38" s="492">
        <f>IFERROR(INDEX(Sheep!$R$322:$R$329,GS37,1),0)</f>
        <v>44566</v>
      </c>
      <c r="GT38" s="492">
        <f>IFERROR(INDEX(Sheep!$R$322:$R$329,GT37,1),0)</f>
        <v>44566</v>
      </c>
      <c r="GU38" s="492">
        <f>IFERROR(INDEX(Sheep!$R$322:$R$329,GU37,1),0)</f>
        <v>44566</v>
      </c>
      <c r="GV38" s="492">
        <f>IFERROR(INDEX(Sheep!$R$322:$R$329,GV37,1),0)</f>
        <v>44566</v>
      </c>
      <c r="GW38" s="492">
        <f>IFERROR(INDEX(Sheep!$R$322:$R$329,GW37,1),0)</f>
        <v>44566</v>
      </c>
      <c r="GX38" s="492">
        <f>IFERROR(INDEX(Sheep!$R$322:$R$329,GX37,1),0)</f>
        <v>44566</v>
      </c>
      <c r="GY38" s="492">
        <f>IFERROR(INDEX(Sheep!$R$322:$R$329,GY37,1),0)</f>
        <v>44566</v>
      </c>
      <c r="GZ38" s="492">
        <f>IFERROR(INDEX(Sheep!$R$322:$R$329,GZ37,1),0)</f>
        <v>44566</v>
      </c>
      <c r="HA38" s="492">
        <f>IFERROR(INDEX(Sheep!$R$322:$R$329,HA37,1),0)</f>
        <v>44566</v>
      </c>
      <c r="HB38" s="492">
        <f>IFERROR(INDEX(Sheep!$R$322:$R$329,HB37,1),0)</f>
        <v>44566</v>
      </c>
      <c r="HC38" s="492">
        <f>IFERROR(INDEX(Sheep!$R$322:$R$329,HC37,1),0)</f>
        <v>44566</v>
      </c>
      <c r="HD38" s="492">
        <f>IFERROR(INDEX(Sheep!$R$322:$R$329,HD37,1),0)</f>
        <v>44566</v>
      </c>
      <c r="HE38" s="492">
        <f>IFERROR(INDEX(Sheep!$R$322:$R$329,HE37,1),0)</f>
        <v>44566</v>
      </c>
      <c r="HF38" s="492">
        <f>IFERROR(INDEX(Sheep!$R$322:$R$329,HF37,1),0)</f>
        <v>44566</v>
      </c>
      <c r="HG38" s="492">
        <f>IFERROR(INDEX(Sheep!$R$322:$R$329,HG37,1),0)</f>
        <v>44566</v>
      </c>
      <c r="HH38" s="492">
        <f>IFERROR(INDEX(Sheep!$R$322:$R$329,HH37,1),0)</f>
        <v>44566</v>
      </c>
      <c r="HI38" s="492">
        <f>IFERROR(INDEX(Sheep!$R$322:$R$329,HI37,1),0)</f>
        <v>44566</v>
      </c>
      <c r="HJ38" s="492">
        <f>IFERROR(INDEX(Sheep!$R$322:$R$329,HJ37,1),0)</f>
        <v>44566</v>
      </c>
      <c r="HK38" s="492">
        <f>IFERROR(INDEX(Sheep!$R$322:$R$329,HK37,1),0)</f>
        <v>44566</v>
      </c>
      <c r="HL38" s="492">
        <f>IFERROR(INDEX(Sheep!$R$322:$R$329,HL37,1),0)</f>
        <v>44931</v>
      </c>
      <c r="HM38" s="492">
        <f>IFERROR(INDEX(Sheep!$R$322:$R$329,HM37,1),0)</f>
        <v>44931</v>
      </c>
      <c r="HN38" s="492">
        <f>IFERROR(INDEX(Sheep!$R$322:$R$329,HN37,1),0)</f>
        <v>44931</v>
      </c>
      <c r="HO38" s="492">
        <f>IFERROR(INDEX(Sheep!$R$322:$R$329,HO37,1),0)</f>
        <v>44931</v>
      </c>
      <c r="HP38" s="492">
        <f>IFERROR(INDEX(Sheep!$R$322:$R$329,HP37,1),0)</f>
        <v>44931</v>
      </c>
      <c r="HQ38" s="492">
        <f>IFERROR(INDEX(Sheep!$R$322:$R$329,HQ37,1),0)</f>
        <v>44931</v>
      </c>
      <c r="HR38" s="492">
        <f>IFERROR(INDEX(Sheep!$R$322:$R$329,HR37,1),0)</f>
        <v>44931</v>
      </c>
      <c r="HS38" s="492">
        <f>IFERROR(INDEX(Sheep!$R$322:$R$329,HS37,1),0)</f>
        <v>44931</v>
      </c>
      <c r="HT38" s="492">
        <f>IFERROR(INDEX(Sheep!$R$322:$R$329,HT37,1),0)</f>
        <v>44931</v>
      </c>
      <c r="HU38" s="492">
        <f>IFERROR(INDEX(Sheep!$R$322:$R$329,HU37,1),0)</f>
        <v>44931</v>
      </c>
      <c r="HV38" s="492">
        <f>IFERROR(INDEX(Sheep!$R$322:$R$329,HV37,1),0)</f>
        <v>44931</v>
      </c>
      <c r="HW38" s="492">
        <f>IFERROR(INDEX(Sheep!$R$322:$R$329,HW37,1),0)</f>
        <v>44931</v>
      </c>
      <c r="HX38" s="492">
        <f>IFERROR(INDEX(Sheep!$R$322:$R$329,HX37,1),0)</f>
        <v>44931</v>
      </c>
      <c r="HY38" s="492">
        <f>IFERROR(INDEX(Sheep!$R$322:$R$329,HY37,1),0)</f>
        <v>44931</v>
      </c>
      <c r="HZ38" s="492">
        <f>IFERROR(INDEX(Sheep!$R$322:$R$329,HZ37,1),0)</f>
        <v>44931</v>
      </c>
      <c r="IA38" s="492">
        <f>IFERROR(INDEX(Sheep!$R$322:$R$329,IA37,1),0)</f>
        <v>44931</v>
      </c>
      <c r="IB38" s="492">
        <f>IFERROR(INDEX(Sheep!$R$322:$R$329,IB37,1),0)</f>
        <v>44931</v>
      </c>
      <c r="IC38" s="492">
        <f>IFERROR(INDEX(Sheep!$R$322:$R$329,IC37,1),0)</f>
        <v>44931</v>
      </c>
      <c r="ID38" s="492">
        <f>IFERROR(INDEX(Sheep!$R$322:$R$329,ID37,1),0)</f>
        <v>44931</v>
      </c>
      <c r="IE38" s="492">
        <f>IFERROR(INDEX(Sheep!$R$322:$R$329,IE37,1),0)</f>
        <v>44931</v>
      </c>
      <c r="IF38" s="492">
        <f>IFERROR(INDEX(Sheep!$R$322:$R$329,IF37,1),0)</f>
        <v>44931</v>
      </c>
      <c r="IG38" s="492">
        <f>IFERROR(INDEX(Sheep!$R$322:$R$329,IG37,1),0)</f>
        <v>44931</v>
      </c>
      <c r="IH38" s="492">
        <f>IFERROR(INDEX(Sheep!$R$322:$R$329,IH37,1),0)</f>
        <v>44931</v>
      </c>
      <c r="II38" s="492">
        <f>IFERROR(INDEX(Sheep!$R$322:$R$329,II37,1),0)</f>
        <v>44931</v>
      </c>
      <c r="IJ38" s="492">
        <f>IFERROR(INDEX(Sheep!$R$322:$R$329,IJ37,1),0)</f>
        <v>44931</v>
      </c>
      <c r="IK38" s="492">
        <f>IFERROR(INDEX(Sheep!$R$322:$R$329,IK37,1),0)</f>
        <v>44931</v>
      </c>
      <c r="IL38" s="492">
        <f>IFERROR(INDEX(Sheep!$R$322:$R$329,IL37,1),0)</f>
        <v>44931</v>
      </c>
      <c r="IM38" s="492">
        <f>IFERROR(INDEX(Sheep!$R$322:$R$329,IM37,1),0)</f>
        <v>44931</v>
      </c>
      <c r="IN38" s="492">
        <f>IFERROR(INDEX(Sheep!$R$322:$R$329,IN37,1),0)</f>
        <v>44931</v>
      </c>
      <c r="IO38" s="492">
        <f>IFERROR(INDEX(Sheep!$R$322:$R$329,IO37,1),0)</f>
        <v>44931</v>
      </c>
      <c r="IP38" s="492">
        <f>IFERROR(INDEX(Sheep!$R$322:$R$329,IP37,1),0)</f>
        <v>44931</v>
      </c>
      <c r="IQ38" s="492">
        <f>IFERROR(INDEX(Sheep!$R$322:$R$329,IQ37,1),0)</f>
        <v>44931</v>
      </c>
      <c r="IR38" s="492">
        <f>IFERROR(INDEX(Sheep!$R$322:$R$329,IR37,1),0)</f>
        <v>44931</v>
      </c>
      <c r="IS38" s="492">
        <f>IFERROR(INDEX(Sheep!$R$322:$R$329,IS37,1),0)</f>
        <v>44931</v>
      </c>
      <c r="IT38" s="492">
        <f>IFERROR(INDEX(Sheep!$R$322:$R$329,IT37,1),0)</f>
        <v>44931</v>
      </c>
      <c r="IU38" s="492">
        <f>IFERROR(INDEX(Sheep!$R$322:$R$329,IU37,1),0)</f>
        <v>44931</v>
      </c>
      <c r="IV38" s="492">
        <f>IFERROR(INDEX(Sheep!$R$322:$R$329,IV37,1),0)</f>
        <v>44931</v>
      </c>
      <c r="IW38" s="492">
        <f>IFERROR(INDEX(Sheep!$R$322:$R$329,IW37,1),0)</f>
        <v>44931</v>
      </c>
      <c r="IX38" s="492">
        <f>IFERROR(INDEX(Sheep!$R$322:$R$329,IX37,1),0)</f>
        <v>44931</v>
      </c>
      <c r="IY38" s="492">
        <f>IFERROR(INDEX(Sheep!$R$322:$R$329,IY37,1),0)</f>
        <v>44931</v>
      </c>
      <c r="IZ38" s="492">
        <f>IFERROR(INDEX(Sheep!$R$322:$R$329,IZ37,1),0)</f>
        <v>44931</v>
      </c>
      <c r="JA38" s="492">
        <f>IFERROR(INDEX(Sheep!$R$322:$R$329,JA37,1),0)</f>
        <v>44931</v>
      </c>
      <c r="JB38" s="492">
        <f>IFERROR(INDEX(Sheep!$R$322:$R$329,JB37,1),0)</f>
        <v>44931</v>
      </c>
      <c r="JC38" s="492">
        <f>IFERROR(INDEX(Sheep!$R$322:$R$329,JC37,1),0)</f>
        <v>44931</v>
      </c>
      <c r="JD38" s="492">
        <f>IFERROR(INDEX(Sheep!$R$322:$R$329,JD37,1),0)</f>
        <v>44931</v>
      </c>
      <c r="JE38" s="492">
        <f>IFERROR(INDEX(Sheep!$R$322:$R$329,JE37,1),0)</f>
        <v>44931</v>
      </c>
      <c r="JF38" s="492">
        <f>IFERROR(INDEX(Sheep!$R$322:$R$329,JF37,1),0)</f>
        <v>44931</v>
      </c>
      <c r="JG38" s="492">
        <f>IFERROR(INDEX(Sheep!$R$322:$R$329,JG37,1),0)</f>
        <v>44931</v>
      </c>
      <c r="JH38" s="492">
        <f>IFERROR(INDEX(Sheep!$R$322:$R$329,JH37,1),0)</f>
        <v>44931</v>
      </c>
      <c r="JI38" s="492">
        <f>IFERROR(INDEX(Sheep!$R$322:$R$329,JI37,1),0)</f>
        <v>44931</v>
      </c>
      <c r="JJ38" s="492">
        <f>IFERROR(INDEX(Sheep!$R$322:$R$329,JJ37,1),0)</f>
        <v>44931</v>
      </c>
      <c r="JK38" s="492">
        <f>IFERROR(INDEX(Sheep!$R$322:$R$329,JK37,1),0)</f>
        <v>44931</v>
      </c>
      <c r="JL38" s="492">
        <f>IFERROR(INDEX(Sheep!$R$322:$R$329,JL37,1),0)</f>
        <v>45297</v>
      </c>
      <c r="JM38" s="492">
        <f>IFERROR(INDEX(Sheep!$R$322:$R$329,JM37,1),0)</f>
        <v>45297</v>
      </c>
      <c r="JN38" s="492">
        <f>IFERROR(INDEX(Sheep!$R$322:$R$329,JN37,1),0)</f>
        <v>45297</v>
      </c>
      <c r="JO38" s="492">
        <f>IFERROR(INDEX(Sheep!$R$322:$R$329,JO37,1),0)</f>
        <v>45297</v>
      </c>
      <c r="JP38" s="492">
        <f>IFERROR(INDEX(Sheep!$R$322:$R$329,JP37,1),0)</f>
        <v>45297</v>
      </c>
      <c r="JQ38" s="492">
        <f>IFERROR(INDEX(Sheep!$R$322:$R$329,JQ37,1),0)</f>
        <v>45297</v>
      </c>
      <c r="JR38" s="492">
        <f>IFERROR(INDEX(Sheep!$R$322:$R$329,JR37,1),0)</f>
        <v>45297</v>
      </c>
      <c r="JS38" s="492">
        <f>IFERROR(INDEX(Sheep!$R$322:$R$329,JS37,1),0)</f>
        <v>45297</v>
      </c>
      <c r="JT38" s="492">
        <f>IFERROR(INDEX(Sheep!$R$322:$R$329,JT37,1),0)</f>
        <v>45297</v>
      </c>
      <c r="JU38" s="492">
        <f>IFERROR(INDEX(Sheep!$R$322:$R$329,JU37,1),0)</f>
        <v>45297</v>
      </c>
      <c r="JV38" s="492">
        <f>IFERROR(INDEX(Sheep!$R$322:$R$329,JV37,1),0)</f>
        <v>45297</v>
      </c>
      <c r="JW38" s="492">
        <f>IFERROR(INDEX(Sheep!$R$322:$R$329,JW37,1),0)</f>
        <v>45297</v>
      </c>
      <c r="JX38" s="492">
        <f>IFERROR(INDEX(Sheep!$R$322:$R$329,JX37,1),0)</f>
        <v>45297</v>
      </c>
      <c r="JY38" s="492">
        <f>IFERROR(INDEX(Sheep!$R$322:$R$329,JY37,1),0)</f>
        <v>45297</v>
      </c>
      <c r="JZ38" s="492">
        <f>IFERROR(INDEX(Sheep!$R$322:$R$329,JZ37,1),0)</f>
        <v>45297</v>
      </c>
      <c r="KA38" s="492">
        <f>IFERROR(INDEX(Sheep!$R$322:$R$329,KA37,1),0)</f>
        <v>45297</v>
      </c>
      <c r="KB38" s="492">
        <f>IFERROR(INDEX(Sheep!$R$322:$R$329,KB37,1),0)</f>
        <v>45297</v>
      </c>
      <c r="KC38" s="492">
        <f>IFERROR(INDEX(Sheep!$R$322:$R$329,KC37,1),0)</f>
        <v>45297</v>
      </c>
      <c r="KD38" s="492">
        <f>IFERROR(INDEX(Sheep!$R$322:$R$329,KD37,1),0)</f>
        <v>45297</v>
      </c>
      <c r="KE38" s="492">
        <f>IFERROR(INDEX(Sheep!$R$322:$R$329,KE37,1),0)</f>
        <v>45297</v>
      </c>
      <c r="KF38" s="492">
        <f>IFERROR(INDEX(Sheep!$R$322:$R$329,KF37,1),0)</f>
        <v>45297</v>
      </c>
      <c r="KG38" s="492">
        <f>IFERROR(INDEX(Sheep!$R$322:$R$329,KG37,1),0)</f>
        <v>45297</v>
      </c>
      <c r="KH38" s="492">
        <f>IFERROR(INDEX(Sheep!$R$322:$R$329,KH37,1),0)</f>
        <v>45297</v>
      </c>
      <c r="KI38" s="492">
        <f>IFERROR(INDEX(Sheep!$R$322:$R$329,KI37,1),0)</f>
        <v>45297</v>
      </c>
      <c r="KJ38" s="492">
        <f>IFERROR(INDEX(Sheep!$R$322:$R$329,KJ37,1),0)</f>
        <v>45297</v>
      </c>
      <c r="KK38" s="492">
        <f>IFERROR(INDEX(Sheep!$R$322:$R$329,KK37,1),0)</f>
        <v>45297</v>
      </c>
      <c r="KL38" s="492">
        <f>IFERROR(INDEX(Sheep!$R$322:$R$329,KL37,1),0)</f>
        <v>45297</v>
      </c>
      <c r="KM38" s="492">
        <f>IFERROR(INDEX(Sheep!$R$322:$R$329,KM37,1),0)</f>
        <v>45297</v>
      </c>
      <c r="KN38" s="492">
        <f>IFERROR(INDEX(Sheep!$R$322:$R$329,KN37,1),0)</f>
        <v>45297</v>
      </c>
      <c r="KO38" s="492">
        <f>IFERROR(INDEX(Sheep!$R$322:$R$329,KO37,1),0)</f>
        <v>45297</v>
      </c>
      <c r="KP38" s="492">
        <f>IFERROR(INDEX(Sheep!$R$322:$R$329,KP37,1),0)</f>
        <v>45297</v>
      </c>
      <c r="KQ38" s="492">
        <f>IFERROR(INDEX(Sheep!$R$322:$R$329,KQ37,1),0)</f>
        <v>45297</v>
      </c>
      <c r="KR38" s="492">
        <f>IFERROR(INDEX(Sheep!$R$322:$R$329,KR37,1),0)</f>
        <v>45297</v>
      </c>
      <c r="KS38" s="492">
        <f>IFERROR(INDEX(Sheep!$R$322:$R$329,KS37,1),0)</f>
        <v>45297</v>
      </c>
      <c r="KT38" s="492">
        <f>IFERROR(INDEX(Sheep!$R$322:$R$329,KT37,1),0)</f>
        <v>45297</v>
      </c>
      <c r="KU38" s="492">
        <f>IFERROR(INDEX(Sheep!$R$322:$R$329,KU37,1),0)</f>
        <v>45297</v>
      </c>
      <c r="KV38" s="492">
        <f>IFERROR(INDEX(Sheep!$R$322:$R$329,KV37,1),0)</f>
        <v>45297</v>
      </c>
      <c r="KW38" s="492">
        <f>IFERROR(INDEX(Sheep!$R$322:$R$329,KW37,1),0)</f>
        <v>45297</v>
      </c>
      <c r="KX38" s="492">
        <f>IFERROR(INDEX(Sheep!$R$322:$R$329,KX37,1),0)</f>
        <v>45297</v>
      </c>
      <c r="KY38" s="492">
        <f>IFERROR(INDEX(Sheep!$R$322:$R$329,KY37,1),0)</f>
        <v>45297</v>
      </c>
      <c r="KZ38" s="492">
        <f>IFERROR(INDEX(Sheep!$R$322:$R$329,KZ37,1),0)</f>
        <v>45297</v>
      </c>
      <c r="LA38" s="492">
        <f>IFERROR(INDEX(Sheep!$R$322:$R$329,LA37,1),0)</f>
        <v>45297</v>
      </c>
      <c r="LB38" s="492">
        <f>IFERROR(INDEX(Sheep!$R$322:$R$329,LB37,1),0)</f>
        <v>45297</v>
      </c>
      <c r="LC38" s="492">
        <f>IFERROR(INDEX(Sheep!$R$322:$R$329,LC37,1),0)</f>
        <v>45297</v>
      </c>
      <c r="LD38" s="492">
        <f>IFERROR(INDEX(Sheep!$R$322:$R$329,LD37,1),0)</f>
        <v>45297</v>
      </c>
      <c r="LE38" s="492">
        <f>IFERROR(INDEX(Sheep!$R$322:$R$329,LE37,1),0)</f>
        <v>45297</v>
      </c>
      <c r="LF38" s="492">
        <f>IFERROR(INDEX(Sheep!$R$322:$R$329,LF37,1),0)</f>
        <v>45297</v>
      </c>
      <c r="LG38" s="492">
        <f>IFERROR(INDEX(Sheep!$R$322:$R$329,LG37,1),0)</f>
        <v>45297</v>
      </c>
      <c r="LH38" s="492">
        <f>IFERROR(INDEX(Sheep!$R$322:$R$329,LH37,1),0)</f>
        <v>45297</v>
      </c>
      <c r="LI38" s="492">
        <f>IFERROR(INDEX(Sheep!$R$322:$R$329,LI37,1),0)</f>
        <v>45297</v>
      </c>
      <c r="LJ38" s="492">
        <f>IFERROR(INDEX(Sheep!$R$322:$R$329,LJ37,1),0)</f>
        <v>45297</v>
      </c>
      <c r="LK38" s="492">
        <f>IFERROR(INDEX(Sheep!$R$322:$R$329,LK37,1),0)</f>
        <v>45297</v>
      </c>
      <c r="LL38" s="492">
        <f>IFERROR(INDEX(Sheep!$R$322:$R$329,LL37,1),0)</f>
        <v>45662</v>
      </c>
      <c r="LM38" s="492">
        <f>IFERROR(INDEX(Sheep!$R$322:$R$329,LM37,1),0)</f>
        <v>45662</v>
      </c>
      <c r="LN38" s="492">
        <f>IFERROR(INDEX(Sheep!$R$322:$R$329,LN37,1),0)</f>
        <v>45662</v>
      </c>
      <c r="LO38" s="492">
        <f>IFERROR(INDEX(Sheep!$R$322:$R$329,LO37,1),0)</f>
        <v>45662</v>
      </c>
      <c r="LP38" s="492">
        <f>IFERROR(INDEX(Sheep!$R$322:$R$329,LP37,1),0)</f>
        <v>45662</v>
      </c>
      <c r="LQ38" s="492">
        <f>IFERROR(INDEX(Sheep!$R$322:$R$329,LQ37,1),0)</f>
        <v>45662</v>
      </c>
      <c r="LR38" s="492">
        <f>IFERROR(INDEX(Sheep!$R$322:$R$329,LR37,1),0)</f>
        <v>45662</v>
      </c>
      <c r="LS38" s="492">
        <f>IFERROR(INDEX(Sheep!$R$322:$R$329,LS37,1),0)</f>
        <v>45662</v>
      </c>
      <c r="LT38" s="492">
        <f>IFERROR(INDEX(Sheep!$R$322:$R$329,LT37,1),0)</f>
        <v>45662</v>
      </c>
      <c r="LU38" s="492">
        <f>IFERROR(INDEX(Sheep!$R$322:$R$329,LU37,1),0)</f>
        <v>45662</v>
      </c>
      <c r="LV38" s="492">
        <f>IFERROR(INDEX(Sheep!$R$322:$R$329,LV37,1),0)</f>
        <v>45662</v>
      </c>
      <c r="LW38" s="492">
        <f>IFERROR(INDEX(Sheep!$R$322:$R$329,LW37,1),0)</f>
        <v>45662</v>
      </c>
      <c r="LX38" s="492">
        <f>IFERROR(INDEX(Sheep!$R$322:$R$329,LX37,1),0)</f>
        <v>45662</v>
      </c>
      <c r="LY38" s="492">
        <f>IFERROR(INDEX(Sheep!$R$322:$R$329,LY37,1),0)</f>
        <v>45662</v>
      </c>
      <c r="LZ38" s="492">
        <f>IFERROR(INDEX(Sheep!$R$322:$R$329,LZ37,1),0)</f>
        <v>45662</v>
      </c>
      <c r="MA38" s="492">
        <f>IFERROR(INDEX(Sheep!$R$322:$R$329,MA37,1),0)</f>
        <v>45662</v>
      </c>
      <c r="MB38" s="492">
        <f>IFERROR(INDEX(Sheep!$R$322:$R$329,MB37,1),0)</f>
        <v>45662</v>
      </c>
      <c r="MC38" s="492">
        <f>IFERROR(INDEX(Sheep!$R$322:$R$329,MC37,1),0)</f>
        <v>45662</v>
      </c>
      <c r="MD38" s="492">
        <f>IFERROR(INDEX(Sheep!$R$322:$R$329,MD37,1),0)</f>
        <v>45662</v>
      </c>
      <c r="ME38" s="492">
        <f>IFERROR(INDEX(Sheep!$R$322:$R$329,ME37,1),0)</f>
        <v>45662</v>
      </c>
      <c r="MF38" s="492">
        <f>IFERROR(INDEX(Sheep!$R$322:$R$329,MF37,1),0)</f>
        <v>45662</v>
      </c>
      <c r="MG38" s="492">
        <f>IFERROR(INDEX(Sheep!$R$322:$R$329,MG37,1),0)</f>
        <v>45662</v>
      </c>
      <c r="MH38" s="492">
        <f>IFERROR(INDEX(Sheep!$R$322:$R$329,MH37,1),0)</f>
        <v>45662</v>
      </c>
      <c r="MI38" s="492">
        <f>IFERROR(INDEX(Sheep!$R$322:$R$329,MI37,1),0)</f>
        <v>45662</v>
      </c>
      <c r="MJ38" s="492">
        <f>IFERROR(INDEX(Sheep!$R$322:$R$329,MJ37,1),0)</f>
        <v>45662</v>
      </c>
      <c r="MK38" s="492">
        <f>IFERROR(INDEX(Sheep!$R$322:$R$329,MK37,1),0)</f>
        <v>45662</v>
      </c>
      <c r="ML38" s="492">
        <f>IFERROR(INDEX(Sheep!$R$322:$R$329,ML37,1),0)</f>
        <v>45662</v>
      </c>
      <c r="MM38" s="492">
        <f>IFERROR(INDEX(Sheep!$R$322:$R$329,MM37,1),0)</f>
        <v>45662</v>
      </c>
      <c r="MN38" s="492">
        <f>IFERROR(INDEX(Sheep!$R$322:$R$329,MN37,1),0)</f>
        <v>45662</v>
      </c>
      <c r="MO38" s="492">
        <f>IFERROR(INDEX(Sheep!$R$322:$R$329,MO37,1),0)</f>
        <v>45662</v>
      </c>
      <c r="MP38" s="492">
        <f>IFERROR(INDEX(Sheep!$R$322:$R$329,MP37,1),0)</f>
        <v>45662</v>
      </c>
      <c r="MQ38" s="492">
        <f>IFERROR(INDEX(Sheep!$R$322:$R$329,MQ37,1),0)</f>
        <v>45662</v>
      </c>
      <c r="MR38" s="492">
        <f>IFERROR(INDEX(Sheep!$R$322:$R$329,MR37,1),0)</f>
        <v>45662</v>
      </c>
      <c r="MS38" s="492">
        <f>IFERROR(INDEX(Sheep!$R$322:$R$329,MS37,1),0)</f>
        <v>45662</v>
      </c>
      <c r="MT38" s="492">
        <f>IFERROR(INDEX(Sheep!$R$322:$R$329,MT37,1),0)</f>
        <v>45662</v>
      </c>
      <c r="MU38" s="492">
        <f>IFERROR(INDEX(Sheep!$R$322:$R$329,MU37,1),0)</f>
        <v>45662</v>
      </c>
      <c r="MV38" s="492">
        <f>IFERROR(INDEX(Sheep!$R$322:$R$329,MV37,1),0)</f>
        <v>45662</v>
      </c>
      <c r="MW38" s="492">
        <f>IFERROR(INDEX(Sheep!$R$322:$R$329,MW37,1),0)</f>
        <v>45662</v>
      </c>
      <c r="MX38" s="492">
        <f>IFERROR(INDEX(Sheep!$R$322:$R$329,MX37,1),0)</f>
        <v>45662</v>
      </c>
      <c r="MY38" s="492">
        <f>IFERROR(INDEX(Sheep!$R$322:$R$329,MY37,1),0)</f>
        <v>45662</v>
      </c>
      <c r="MZ38" s="492">
        <f>IFERROR(INDEX(Sheep!$R$322:$R$329,MZ37,1),0)</f>
        <v>45662</v>
      </c>
      <c r="NA38" s="492">
        <f>IFERROR(INDEX(Sheep!$R$322:$R$329,NA37,1),0)</f>
        <v>45662</v>
      </c>
      <c r="NB38" s="492">
        <f>IFERROR(INDEX(Sheep!$R$322:$R$329,NB37,1),0)</f>
        <v>45662</v>
      </c>
      <c r="NC38" s="492">
        <f>IFERROR(INDEX(Sheep!$R$322:$R$329,NC37,1),0)</f>
        <v>45662</v>
      </c>
      <c r="ND38" s="492">
        <f>IFERROR(INDEX(Sheep!$R$322:$R$329,ND37,1),0)</f>
        <v>45662</v>
      </c>
      <c r="NE38" s="492">
        <f>IFERROR(INDEX(Sheep!$R$322:$R$329,NE37,1),0)</f>
        <v>45662</v>
      </c>
      <c r="NF38" s="492">
        <f>IFERROR(INDEX(Sheep!$R$322:$R$329,NF37,1),0)</f>
        <v>45662</v>
      </c>
      <c r="NG38" s="492">
        <f>IFERROR(INDEX(Sheep!$R$322:$R$329,NG37,1),0)</f>
        <v>45662</v>
      </c>
      <c r="NH38" s="492">
        <f>IFERROR(INDEX(Sheep!$R$322:$R$329,NH37,1),0)</f>
        <v>45662</v>
      </c>
      <c r="NI38" s="492">
        <f>IFERROR(INDEX(Sheep!$R$322:$R$329,NI37,1),0)</f>
        <v>45662</v>
      </c>
      <c r="NJ38" s="492">
        <f>IFERROR(INDEX(Sheep!$R$322:$R$329,NJ37,1),0)</f>
        <v>45662</v>
      </c>
      <c r="NK38" s="492">
        <f>IFERROR(INDEX(Sheep!$R$322:$R$329,NK37,1),0)</f>
        <v>45662</v>
      </c>
      <c r="NL38" s="492">
        <f>IFERROR(INDEX(Sheep!$R$322:$R$329,NL37,1),0)</f>
        <v>46027</v>
      </c>
      <c r="NM38" s="492">
        <f>IFERROR(INDEX(Sheep!$R$322:$R$329,NM37,1),0)</f>
        <v>46027</v>
      </c>
      <c r="NN38" s="492">
        <f>IFERROR(INDEX(Sheep!$R$322:$R$329,NN37,1),0)</f>
        <v>46027</v>
      </c>
      <c r="NO38" s="492">
        <f>IFERROR(INDEX(Sheep!$R$322:$R$329,NO37,1),0)</f>
        <v>46027</v>
      </c>
      <c r="NP38" s="492">
        <f>IFERROR(INDEX(Sheep!$R$322:$R$329,NP37,1),0)</f>
        <v>46027</v>
      </c>
      <c r="NQ38" s="492">
        <f>IFERROR(INDEX(Sheep!$R$322:$R$329,NQ37,1),0)</f>
        <v>46027</v>
      </c>
      <c r="NR38" s="492">
        <f>IFERROR(INDEX(Sheep!$R$322:$R$329,NR37,1),0)</f>
        <v>46027</v>
      </c>
      <c r="NS38" s="492">
        <f>IFERROR(INDEX(Sheep!$R$322:$R$329,NS37,1),0)</f>
        <v>46027</v>
      </c>
      <c r="NT38" s="492">
        <f>IFERROR(INDEX(Sheep!$R$322:$R$329,NT37,1),0)</f>
        <v>46027</v>
      </c>
      <c r="NU38" s="492">
        <f>IFERROR(INDEX(Sheep!$R$322:$R$329,NU37,1),0)</f>
        <v>46027</v>
      </c>
      <c r="NV38" s="492">
        <f>IFERROR(INDEX(Sheep!$R$322:$R$329,NV37,1),0)</f>
        <v>46027</v>
      </c>
      <c r="NW38" s="492">
        <f>IFERROR(INDEX(Sheep!$R$322:$R$329,NW37,1),0)</f>
        <v>46027</v>
      </c>
      <c r="NX38" s="492">
        <f>IFERROR(INDEX(Sheep!$R$322:$R$329,NX37,1),0)</f>
        <v>46027</v>
      </c>
      <c r="NY38" s="492">
        <f>IFERROR(INDEX(Sheep!$R$322:$R$329,NY37,1),0)</f>
        <v>46027</v>
      </c>
      <c r="NZ38" s="492">
        <f>IFERROR(INDEX(Sheep!$R$322:$R$329,NZ37,1),0)</f>
        <v>46027</v>
      </c>
      <c r="OA38" s="492">
        <f>IFERROR(INDEX(Sheep!$R$322:$R$329,OA37,1),0)</f>
        <v>46027</v>
      </c>
      <c r="OB38" s="492">
        <f>IFERROR(INDEX(Sheep!$R$322:$R$329,OB37,1),0)</f>
        <v>46027</v>
      </c>
      <c r="OC38" s="492">
        <f>IFERROR(INDEX(Sheep!$R$322:$R$329,OC37,1),0)</f>
        <v>46027</v>
      </c>
      <c r="OD38" s="492">
        <f>IFERROR(INDEX(Sheep!$R$322:$R$329,OD37,1),0)</f>
        <v>46027</v>
      </c>
      <c r="OE38" s="492">
        <f>IFERROR(INDEX(Sheep!$R$322:$R$329,OE37,1),0)</f>
        <v>46027</v>
      </c>
      <c r="OF38" s="492">
        <f>IFERROR(INDEX(Sheep!$R$322:$R$329,OF37,1),0)</f>
        <v>46027</v>
      </c>
      <c r="OG38" s="492">
        <f>IFERROR(INDEX(Sheep!$R$322:$R$329,OG37,1),0)</f>
        <v>46027</v>
      </c>
      <c r="OH38" s="492">
        <f>IFERROR(INDEX(Sheep!$R$322:$R$329,OH37,1),0)</f>
        <v>46027</v>
      </c>
      <c r="OI38" s="492">
        <f>IFERROR(INDEX(Sheep!$R$322:$R$329,OI37,1),0)</f>
        <v>46027</v>
      </c>
      <c r="OJ38" s="492">
        <f>IFERROR(INDEX(Sheep!$R$322:$R$329,OJ37,1),0)</f>
        <v>46027</v>
      </c>
      <c r="OK38" s="492">
        <f>IFERROR(INDEX(Sheep!$R$322:$R$329,OK37,1),0)</f>
        <v>46027</v>
      </c>
      <c r="OL38" s="492">
        <f>IFERROR(INDEX(Sheep!$R$322:$R$329,OL37,1),0)</f>
        <v>46027</v>
      </c>
      <c r="OM38" s="492">
        <f>IFERROR(INDEX(Sheep!$R$322:$R$329,OM37,1),0)</f>
        <v>46027</v>
      </c>
      <c r="ON38" s="492">
        <f>IFERROR(INDEX(Sheep!$R$322:$R$329,ON37,1),0)</f>
        <v>46027</v>
      </c>
      <c r="OO38" s="492">
        <f>IFERROR(INDEX(Sheep!$R$322:$R$329,OO37,1),0)</f>
        <v>46027</v>
      </c>
      <c r="OP38" s="492">
        <f>IFERROR(INDEX(Sheep!$R$322:$R$329,OP37,1),0)</f>
        <v>46027</v>
      </c>
      <c r="OQ38" s="492">
        <f>IFERROR(INDEX(Sheep!$R$322:$R$329,OQ37,1),0)</f>
        <v>46027</v>
      </c>
      <c r="OR38" s="492">
        <f>IFERROR(INDEX(Sheep!$R$322:$R$329,OR37,1),0)</f>
        <v>46027</v>
      </c>
      <c r="OS38" s="492">
        <f>IFERROR(INDEX(Sheep!$R$322:$R$329,OS37,1),0)</f>
        <v>46027</v>
      </c>
      <c r="OT38" s="492">
        <f>IFERROR(INDEX(Sheep!$R$322:$R$329,OT37,1),0)</f>
        <v>46027</v>
      </c>
      <c r="OU38" s="492">
        <f>IFERROR(INDEX(Sheep!$R$322:$R$329,OU37,1),0)</f>
        <v>46027</v>
      </c>
      <c r="OV38" s="492">
        <f>IFERROR(INDEX(Sheep!$R$322:$R$329,OV37,1),0)</f>
        <v>46027</v>
      </c>
      <c r="OW38" s="492">
        <f>IFERROR(INDEX(Sheep!$R$322:$R$329,OW37,1),0)</f>
        <v>46027</v>
      </c>
      <c r="OX38" s="492">
        <f>IFERROR(INDEX(Sheep!$R$322:$R$329,OX37,1),0)</f>
        <v>46027</v>
      </c>
      <c r="OY38" s="492">
        <f>IFERROR(INDEX(Sheep!$R$322:$R$329,OY37,1),0)</f>
        <v>46027</v>
      </c>
      <c r="OZ38" s="492">
        <f>IFERROR(INDEX(Sheep!$R$322:$R$329,OZ37,1),0)</f>
        <v>46027</v>
      </c>
      <c r="PA38" s="492">
        <f>IFERROR(INDEX(Sheep!$R$322:$R$329,PA37,1),0)</f>
        <v>46027</v>
      </c>
      <c r="PB38" s="492">
        <f>IFERROR(INDEX(Sheep!$R$322:$R$329,PB37,1),0)</f>
        <v>46027</v>
      </c>
      <c r="PC38" s="492">
        <f>IFERROR(INDEX(Sheep!$R$322:$R$329,PC37,1),0)</f>
        <v>46027</v>
      </c>
      <c r="PD38" s="492">
        <f>IFERROR(INDEX(Sheep!$R$322:$R$329,PD37,1),0)</f>
        <v>46027</v>
      </c>
      <c r="PE38" s="492">
        <f>IFERROR(INDEX(Sheep!$R$322:$R$329,PE37,1),0)</f>
        <v>46027</v>
      </c>
      <c r="PF38" s="492">
        <f>IFERROR(INDEX(Sheep!$R$322:$R$329,PF37,1),0)</f>
        <v>46027</v>
      </c>
      <c r="PG38" s="492">
        <f>IFERROR(INDEX(Sheep!$R$322:$R$329,PG37,1),0)</f>
        <v>46027</v>
      </c>
      <c r="PH38" s="492">
        <f>IFERROR(INDEX(Sheep!$R$322:$R$329,PH37,1),0)</f>
        <v>46027</v>
      </c>
      <c r="PI38" s="492">
        <f>IFERROR(INDEX(Sheep!$R$322:$R$329,PI37,1),0)</f>
        <v>46027</v>
      </c>
      <c r="PJ38" s="492">
        <f>IFERROR(INDEX(Sheep!$R$322:$R$329,PJ37,1),0)</f>
        <v>46027</v>
      </c>
      <c r="PK38" s="492">
        <f>IFERROR(INDEX(Sheep!$R$322:$R$329,PK37,1),0)</f>
        <v>46027</v>
      </c>
      <c r="PL38" s="492">
        <f>IFERROR(INDEX(Sheep!$R$322:$R$329,PL37,1),0)</f>
        <v>46392</v>
      </c>
      <c r="PM38" s="492">
        <f>IFERROR(INDEX(Sheep!$R$322:$R$329,PM37,1),0)</f>
        <v>46392</v>
      </c>
      <c r="PN38" s="492">
        <f>IFERROR(INDEX(Sheep!$R$322:$R$329,PN37,1),0)</f>
        <v>46392</v>
      </c>
      <c r="PO38" s="492">
        <f>IFERROR(INDEX(Sheep!$R$322:$R$329,PO37,1),0)</f>
        <v>46392</v>
      </c>
      <c r="PP38" s="492">
        <f>IFERROR(INDEX(Sheep!$R$322:$R$329,PP37,1),0)</f>
        <v>46392</v>
      </c>
      <c r="PQ38" s="492">
        <f>IFERROR(INDEX(Sheep!$R$322:$R$329,PQ37,1),0)</f>
        <v>46392</v>
      </c>
      <c r="PR38" s="492">
        <f>IFERROR(INDEX(Sheep!$R$322:$R$329,PR37,1),0)</f>
        <v>46392</v>
      </c>
      <c r="PS38" s="492">
        <f>IFERROR(INDEX(Sheep!$R$322:$R$329,PS37,1),0)</f>
        <v>46392</v>
      </c>
      <c r="PT38" s="492">
        <f>IFERROR(INDEX(Sheep!$R$322:$R$329,PT37,1),0)</f>
        <v>46392</v>
      </c>
      <c r="PU38" s="492">
        <f>IFERROR(INDEX(Sheep!$R$322:$R$329,PU37,1),0)</f>
        <v>46392</v>
      </c>
      <c r="PV38" s="492">
        <f>IFERROR(INDEX(Sheep!$R$322:$R$329,PV37,1),0)</f>
        <v>46392</v>
      </c>
      <c r="PW38" s="492">
        <f>IFERROR(INDEX(Sheep!$R$322:$R$329,PW37,1),0)</f>
        <v>46392</v>
      </c>
      <c r="PX38" s="492">
        <f>IFERROR(INDEX(Sheep!$R$322:$R$329,PX37,1),0)</f>
        <v>46392</v>
      </c>
      <c r="PY38" s="492">
        <f>IFERROR(INDEX(Sheep!$R$322:$R$329,PY37,1),0)</f>
        <v>46392</v>
      </c>
      <c r="PZ38" s="492">
        <f>IFERROR(INDEX(Sheep!$R$322:$R$329,PZ37,1),0)</f>
        <v>46392</v>
      </c>
      <c r="QA38" s="492">
        <f>IFERROR(INDEX(Sheep!$R$322:$R$329,QA37,1),0)</f>
        <v>46392</v>
      </c>
      <c r="QB38" s="492">
        <f>IFERROR(INDEX(Sheep!$R$322:$R$329,QB37,1),0)</f>
        <v>46392</v>
      </c>
      <c r="QC38" s="492">
        <f>IFERROR(INDEX(Sheep!$R$322:$R$329,QC37,1),0)</f>
        <v>46392</v>
      </c>
      <c r="QD38" s="492">
        <f>IFERROR(INDEX(Sheep!$R$322:$R$329,QD37,1),0)</f>
        <v>46392</v>
      </c>
      <c r="QE38" s="492">
        <f>IFERROR(INDEX(Sheep!$R$322:$R$329,QE37,1),0)</f>
        <v>46392</v>
      </c>
      <c r="QF38" s="492">
        <f>IFERROR(INDEX(Sheep!$R$322:$R$329,QF37,1),0)</f>
        <v>46392</v>
      </c>
      <c r="QG38" s="492">
        <f>IFERROR(INDEX(Sheep!$R$322:$R$329,QG37,1),0)</f>
        <v>46392</v>
      </c>
      <c r="QH38" s="492">
        <f>IFERROR(INDEX(Sheep!$R$322:$R$329,QH37,1),0)</f>
        <v>46392</v>
      </c>
      <c r="QI38" s="492">
        <f>IFERROR(INDEX(Sheep!$R$322:$R$329,QI37,1),0)</f>
        <v>46392</v>
      </c>
      <c r="QJ38" s="492">
        <f>IFERROR(INDEX(Sheep!$R$322:$R$329,QJ37,1),0)</f>
        <v>46392</v>
      </c>
      <c r="QK38" s="492">
        <f>IFERROR(INDEX(Sheep!$R$322:$R$329,QK37,1),0)</f>
        <v>46392</v>
      </c>
      <c r="QL38" s="492">
        <f>IFERROR(INDEX(Sheep!$R$322:$R$329,QL37,1),0)</f>
        <v>46392</v>
      </c>
      <c r="QM38" s="492">
        <f>IFERROR(INDEX(Sheep!$R$322:$R$329,QM37,1),0)</f>
        <v>46392</v>
      </c>
      <c r="QN38" s="492">
        <f>IFERROR(INDEX(Sheep!$R$322:$R$329,QN37,1),0)</f>
        <v>46392</v>
      </c>
      <c r="QO38" s="492">
        <f>IFERROR(INDEX(Sheep!$R$322:$R$329,QO37,1),0)</f>
        <v>46392</v>
      </c>
      <c r="QP38" s="492">
        <f>IFERROR(INDEX(Sheep!$R$322:$R$329,QP37,1),0)</f>
        <v>46392</v>
      </c>
      <c r="QQ38" s="492">
        <f>IFERROR(INDEX(Sheep!$R$322:$R$329,QQ37,1),0)</f>
        <v>46392</v>
      </c>
      <c r="QR38" s="492">
        <f>IFERROR(INDEX(Sheep!$R$322:$R$329,QR37,1),0)</f>
        <v>46392</v>
      </c>
      <c r="QS38" s="492">
        <f>IFERROR(INDEX(Sheep!$R$322:$R$329,QS37,1),0)</f>
        <v>46392</v>
      </c>
      <c r="QT38" s="492">
        <f>IFERROR(INDEX(Sheep!$R$322:$R$329,QT37,1),0)</f>
        <v>46392</v>
      </c>
      <c r="QU38" s="492">
        <f>IFERROR(INDEX(Sheep!$R$322:$R$329,QU37,1),0)</f>
        <v>46392</v>
      </c>
      <c r="QV38" s="492">
        <f>IFERROR(INDEX(Sheep!$R$322:$R$329,QV37,1),0)</f>
        <v>46392</v>
      </c>
      <c r="QW38" s="492">
        <f>IFERROR(INDEX(Sheep!$R$322:$R$329,QW37,1),0)</f>
        <v>46392</v>
      </c>
      <c r="QX38" s="492">
        <f>IFERROR(INDEX(Sheep!$R$322:$R$329,QX37,1),0)</f>
        <v>46392</v>
      </c>
      <c r="QY38" s="492">
        <f>IFERROR(INDEX(Sheep!$R$322:$R$329,QY37,1),0)</f>
        <v>46392</v>
      </c>
      <c r="QZ38" s="492">
        <f>IFERROR(INDEX(Sheep!$R$322:$R$329,QZ37,1),0)</f>
        <v>46392</v>
      </c>
      <c r="RA38" s="492">
        <f>IFERROR(INDEX(Sheep!$R$322:$R$329,RA37,1),0)</f>
        <v>46392</v>
      </c>
      <c r="RB38" s="492">
        <f>IFERROR(INDEX(Sheep!$R$322:$R$329,RB37,1),0)</f>
        <v>46392</v>
      </c>
      <c r="RC38" s="492">
        <f>IFERROR(INDEX(Sheep!$R$322:$R$329,RC37,1),0)</f>
        <v>46392</v>
      </c>
      <c r="RD38" s="492">
        <f>IFERROR(INDEX(Sheep!$R$322:$R$329,RD37,1),0)</f>
        <v>46392</v>
      </c>
      <c r="RE38" s="492">
        <f>IFERROR(INDEX(Sheep!$R$322:$R$329,RE37,1),0)</f>
        <v>46392</v>
      </c>
      <c r="RF38" s="492">
        <f>IFERROR(INDEX(Sheep!$R$322:$R$329,RF37,1),0)</f>
        <v>46392</v>
      </c>
      <c r="RG38" s="492">
        <f>IFERROR(INDEX(Sheep!$R$322:$R$329,RG37,1),0)</f>
        <v>46392</v>
      </c>
      <c r="RH38" s="492">
        <f>IFERROR(INDEX(Sheep!$R$322:$R$329,RH37,1),0)</f>
        <v>46392</v>
      </c>
      <c r="RI38" s="492">
        <f>IFERROR(INDEX(Sheep!$R$322:$R$329,RI37,1),0)</f>
        <v>46392</v>
      </c>
      <c r="RJ38" s="492">
        <f>IFERROR(INDEX(Sheep!$R$322:$R$329,RJ37,1),0)</f>
        <v>46392</v>
      </c>
      <c r="RK38" s="492">
        <f>IFERROR(INDEX(Sheep!$R$322:$R$329,RK37,1),0)</f>
        <v>46392</v>
      </c>
      <c r="RL38" s="492">
        <f>IFERROR(INDEX(Sheep!$R$322:$R$329,RL37,1),0)</f>
        <v>46392</v>
      </c>
      <c r="RM38" s="492">
        <f>IFERROR(INDEX(Sheep!$R$322:$R$329,RM37,1),0)</f>
        <v>46392</v>
      </c>
      <c r="RN38" s="492">
        <f>IFERROR(INDEX(Sheep!$R$322:$R$329,RN37,1),0)</f>
        <v>46392</v>
      </c>
      <c r="RO38" s="492">
        <f>IFERROR(INDEX(Sheep!$R$322:$R$329,RO37,1),0)</f>
        <v>46392</v>
      </c>
      <c r="RP38" s="492">
        <f>IFERROR(INDEX(Sheep!$R$322:$R$329,RP37,1),0)</f>
        <v>46392</v>
      </c>
      <c r="RQ38" s="492">
        <f>IFERROR(INDEX(Sheep!$R$322:$R$329,RQ37,1),0)</f>
        <v>46392</v>
      </c>
      <c r="RR38" s="492">
        <f>IFERROR(INDEX(Sheep!$R$322:$R$329,RR37,1),0)</f>
        <v>46392</v>
      </c>
      <c r="RS38" s="492">
        <f>IFERROR(INDEX(Sheep!$R$322:$R$329,RS37,1),0)</f>
        <v>46392</v>
      </c>
      <c r="RT38" s="492">
        <f>IFERROR(INDEX(Sheep!$R$322:$R$329,RT37,1),0)</f>
        <v>46392</v>
      </c>
      <c r="RU38" s="492">
        <f>IFERROR(INDEX(Sheep!$R$322:$R$329,RU37,1),0)</f>
        <v>46392</v>
      </c>
      <c r="RV38" s="492">
        <f>IFERROR(INDEX(Sheep!$R$322:$R$329,RV37,1),0)</f>
        <v>46392</v>
      </c>
      <c r="RW38" s="492">
        <f>IFERROR(INDEX(Sheep!$R$322:$R$329,RW37,1),0)</f>
        <v>46392</v>
      </c>
      <c r="RX38" s="492">
        <f>IFERROR(INDEX(Sheep!$R$322:$R$329,RX37,1),0)</f>
        <v>46392</v>
      </c>
      <c r="RY38" s="492">
        <f>IFERROR(INDEX(Sheep!$R$322:$R$329,RY37,1),0)</f>
        <v>46392</v>
      </c>
      <c r="RZ38" s="492">
        <f>IFERROR(INDEX(Sheep!$R$322:$R$329,RZ37,1),0)</f>
        <v>46392</v>
      </c>
      <c r="SA38" s="492">
        <f>IFERROR(INDEX(Sheep!$R$322:$R$329,SA37,1),0)</f>
        <v>46392</v>
      </c>
      <c r="SB38" s="492">
        <f>IFERROR(INDEX(Sheep!$R$322:$R$329,SB37,1),0)</f>
        <v>46392</v>
      </c>
      <c r="SC38" s="492">
        <f>IFERROR(INDEX(Sheep!$R$322:$R$329,SC37,1),0)</f>
        <v>46392</v>
      </c>
      <c r="SD38" s="492">
        <f>IFERROR(INDEX(Sheep!$R$322:$R$329,SD37,1),0)</f>
        <v>46392</v>
      </c>
      <c r="SE38" s="492">
        <f>IFERROR(INDEX(Sheep!$R$322:$R$329,SE37,1),0)</f>
        <v>46392</v>
      </c>
      <c r="SF38" s="492">
        <f>IFERROR(INDEX(Sheep!$R$322:$R$329,SF37,1),0)</f>
        <v>46392</v>
      </c>
      <c r="SG38" s="492">
        <f>IFERROR(INDEX(Sheep!$R$322:$R$329,SG37,1),0)</f>
        <v>46392</v>
      </c>
      <c r="SH38" s="492">
        <f>IFERROR(INDEX(Sheep!$R$322:$R$329,SH37,1),0)</f>
        <v>46392</v>
      </c>
      <c r="SI38" s="492">
        <f>IFERROR(INDEX(Sheep!$R$322:$R$329,SI37,1),0)</f>
        <v>46392</v>
      </c>
      <c r="SJ38" s="492">
        <f>IFERROR(INDEX(Sheep!$R$322:$R$329,SJ37,1),0)</f>
        <v>0</v>
      </c>
      <c r="SK38" s="252"/>
      <c r="SL38" s="254"/>
      <c r="SM38" s="242"/>
      <c r="SN38" s="242"/>
      <c r="SO38" s="242"/>
    </row>
    <row r="39" spans="1:509" outlineLevel="2" x14ac:dyDescent="0.35">
      <c r="A39" s="242"/>
      <c r="B39" s="251"/>
      <c r="C39" s="438">
        <f>INT($C$29)+2</f>
        <v>3</v>
      </c>
      <c r="D39" s="252"/>
      <c r="E39" s="322"/>
      <c r="F39" s="322"/>
      <c r="G39" s="322"/>
      <c r="H39" s="252"/>
      <c r="I39" s="266"/>
      <c r="J39" s="266"/>
      <c r="K39" s="266" t="str">
        <f>Sheep!$H252</f>
        <v>Win</v>
      </c>
      <c r="L39" s="266" t="str">
        <f xml:space="preserve">                    IF(AND((L$33                                  -Sheep!$N$252                               )&gt;(L$33-M$33),(L$33                                  -Sheep!$N$252                                )&lt;=0),"Born","")
&amp;                   IF(AND((L$33-Sheep!$R$354-Sheep!$N$252                                )&gt;(L$33-M$33),(L$33-Sheep!$R$354-Sheep!$N$252                                )&lt;=0),"WeanStd","")
&amp;                   IF(AND((L$33-Sheep!$R$355-Sheep!$N$252                                )&gt;(L$33-M$33),(L$33-Sheep!$R$355-Sheep!$N$252                                )&lt;=0),"WeanAlt1","")
&amp;                   IF(AND((L$33-Sheep!$R$356-Sheep!$N$252                                )&gt;(L$33-M$33),(L$33-Sheep!$R$356-Sheep!$N$252                                )&lt;=0),"WeanAlt2","")
&amp;IFERROR(IF(AND((L$33-L38                                                                                     )&gt;(L$33-M$33),(L$33-L38                                                                                     )&lt;=0),"Join-"    &amp;L37,""),"")
&amp;IFERROR(IF(AND((L$33-L38-INDEX(Sheep!$V$361:$V$368,L37,1))&gt;(L$33-M$33),(L$33-L38-INDEX(Sheep!$V$361:$V$368,L37,1))&lt;=0),"Scan-"  &amp;L37,""),"")
&amp;IFERROR(IF(AND((L$33-L38-150                                                                            )&gt;(L$33-M$33),(L$33-L38-150                                                                             )&lt;=0),"Birth-" &amp;L37,""),"")
&amp;IFERROR(IF(AND((L$33-L38-150-Sheep!$R$354                                           )&gt;(L$33-M$33),(L$33-L38-150-Sheep!$R$354                                            )&lt;=0),"Wean-"&amp;L37,""),"")
&amp;IFERROR(IF(AND((L$33-L38-150-Sheep!$R$355                                           )&gt;(L$33-M$33),(L$33-L38-150-Sheep!$R$355                                            )&lt;=0),"Alt1-"   &amp;L37,""),"")
&amp;IFERROR(IF(AND((L$33-L38-150-Sheep!$R$356                                           )&gt;(L$33-M$33),(L$33-L38-150-Sheep!$R$356                                            )&lt;=0),"Alt2-"   &amp;L37,""),"")</f>
        <v/>
      </c>
      <c r="M39" s="266" t="str">
        <f xml:space="preserve">                    IF(AND((M$33                                  -Sheep!$N$252                               )&gt;(M$33-N$33),(M$33                                  -Sheep!$N$252                                )&lt;=0),"Born","")
&amp;                   IF(AND((M$33-Sheep!$R$354-Sheep!$N$252                                )&gt;(M$33-N$33),(M$33-Sheep!$R$354-Sheep!$N$252                                )&lt;=0),"WeanStd","")
&amp;                   IF(AND((M$33-Sheep!$R$355-Sheep!$N$252                                )&gt;(M$33-N$33),(M$33-Sheep!$R$355-Sheep!$N$252                                )&lt;=0),"WeanAlt1","")
&amp;                   IF(AND((M$33-Sheep!$R$356-Sheep!$N$252                                )&gt;(M$33-N$33),(M$33-Sheep!$R$356-Sheep!$N$252                                )&lt;=0),"WeanAlt2","")
&amp;IFERROR(IF(AND((M$33-M38                                                                                     )&gt;(M$33-N$33),(M$33-M38                                                                                     )&lt;=0),"Join-"    &amp;M37,""),"")
&amp;IFERROR(IF(AND((M$33-M38-INDEX(Sheep!$V$361:$V$368,M37,1))&gt;(M$33-N$33),(M$33-M38-INDEX(Sheep!$V$361:$V$368,M37,1))&lt;=0),"Scan-"  &amp;M37,""),"")
&amp;IFERROR(IF(AND((M$33-M38-150                                                                            )&gt;(M$33-N$33),(M$33-M38-150                                                                             )&lt;=0),"Birth-" &amp;M37,""),"")
&amp;IFERROR(IF(AND((M$33-M38-150-Sheep!$R$354                                           )&gt;(M$33-N$33),(M$33-M38-150-Sheep!$R$354                                            )&lt;=0),"Wean-"&amp;M37,""),"")
&amp;IFERROR(IF(AND((M$33-M38-150-Sheep!$R$355                                           )&gt;(M$33-N$33),(M$33-M38-150-Sheep!$R$355                                            )&lt;=0),"Alt1-"   &amp;M37,""),"")
&amp;IFERROR(IF(AND((M$33-M38-150-Sheep!$R$356                                           )&gt;(M$33-N$33),(M$33-M38-150-Sheep!$R$356                                            )&lt;=0),"Alt2-"   &amp;M37,""),"")</f>
        <v/>
      </c>
      <c r="N39" s="266" t="str">
        <f xml:space="preserve">                    IF(AND((N$33                                  -Sheep!$N$252                               )&gt;(N$33-O$33),(N$33                                  -Sheep!$N$252                                )&lt;=0),"Born","")
&amp;                   IF(AND((N$33-Sheep!$R$354-Sheep!$N$252                                )&gt;(N$33-O$33),(N$33-Sheep!$R$354-Sheep!$N$252                                )&lt;=0),"WeanStd","")
&amp;                   IF(AND((N$33-Sheep!$R$355-Sheep!$N$252                                )&gt;(N$33-O$33),(N$33-Sheep!$R$355-Sheep!$N$252                                )&lt;=0),"WeanAlt1","")
&amp;                   IF(AND((N$33-Sheep!$R$356-Sheep!$N$252                                )&gt;(N$33-O$33),(N$33-Sheep!$R$356-Sheep!$N$252                                )&lt;=0),"WeanAlt2","")
&amp;IFERROR(IF(AND((N$33-N38                                                                                     )&gt;(N$33-O$33),(N$33-N38                                                                                     )&lt;=0),"Join-"    &amp;N37,""),"")
&amp;IFERROR(IF(AND((N$33-N38-INDEX(Sheep!$V$361:$V$368,N37,1))&gt;(N$33-O$33),(N$33-N38-INDEX(Sheep!$V$361:$V$368,N37,1))&lt;=0),"Scan-"  &amp;N37,""),"")
&amp;IFERROR(IF(AND((N$33-N38-150                                                                            )&gt;(N$33-O$33),(N$33-N38-150                                                                             )&lt;=0),"Birth-" &amp;N37,""),"")
&amp;IFERROR(IF(AND((N$33-N38-150-Sheep!$R$354                                           )&gt;(N$33-O$33),(N$33-N38-150-Sheep!$R$354                                            )&lt;=0),"Wean-"&amp;N37,""),"")
&amp;IFERROR(IF(AND((N$33-N38-150-Sheep!$R$355                                           )&gt;(N$33-O$33),(N$33-N38-150-Sheep!$R$355                                            )&lt;=0),"Alt1-"   &amp;N37,""),"")
&amp;IFERROR(IF(AND((N$33-N38-150-Sheep!$R$356                                           )&gt;(N$33-O$33),(N$33-N38-150-Sheep!$R$356                                            )&lt;=0),"Alt2-"   &amp;N37,""),"")</f>
        <v/>
      </c>
      <c r="O39" s="266" t="str">
        <f xml:space="preserve">                    IF(AND((O$33                                  -Sheep!$N$252                               )&gt;(O$33-P$33),(O$33                                  -Sheep!$N$252                                )&lt;=0),"Born","")
&amp;                   IF(AND((O$33-Sheep!$R$354-Sheep!$N$252                                )&gt;(O$33-P$33),(O$33-Sheep!$R$354-Sheep!$N$252                                )&lt;=0),"WeanStd","")
&amp;                   IF(AND((O$33-Sheep!$R$355-Sheep!$N$252                                )&gt;(O$33-P$33),(O$33-Sheep!$R$355-Sheep!$N$252                                )&lt;=0),"WeanAlt1","")
&amp;                   IF(AND((O$33-Sheep!$R$356-Sheep!$N$252                                )&gt;(O$33-P$33),(O$33-Sheep!$R$356-Sheep!$N$252                                )&lt;=0),"WeanAlt2","")
&amp;IFERROR(IF(AND((O$33-O38                                                                                     )&gt;(O$33-P$33),(O$33-O38                                                                                     )&lt;=0),"Join-"    &amp;O37,""),"")
&amp;IFERROR(IF(AND((O$33-O38-INDEX(Sheep!$V$361:$V$368,O37,1))&gt;(O$33-P$33),(O$33-O38-INDEX(Sheep!$V$361:$V$368,O37,1))&lt;=0),"Scan-"  &amp;O37,""),"")
&amp;IFERROR(IF(AND((O$33-O38-150                                                                            )&gt;(O$33-P$33),(O$33-O38-150                                                                             )&lt;=0),"Birth-" &amp;O37,""),"")
&amp;IFERROR(IF(AND((O$33-O38-150-Sheep!$R$354                                           )&gt;(O$33-P$33),(O$33-O38-150-Sheep!$R$354                                            )&lt;=0),"Wean-"&amp;O37,""),"")
&amp;IFERROR(IF(AND((O$33-O38-150-Sheep!$R$355                                           )&gt;(O$33-P$33),(O$33-O38-150-Sheep!$R$355                                            )&lt;=0),"Alt1-"   &amp;O37,""),"")
&amp;IFERROR(IF(AND((O$33-O38-150-Sheep!$R$356                                           )&gt;(O$33-P$33),(O$33-O38-150-Sheep!$R$356                                            )&lt;=0),"Alt2-"   &amp;O37,""),"")</f>
        <v/>
      </c>
      <c r="P39" s="266" t="str">
        <f xml:space="preserve">                    IF(AND((P$33                                  -Sheep!$N$252                               )&gt;(P$33-Q$33),(P$33                                  -Sheep!$N$252                                )&lt;=0),"Born","")
&amp;                   IF(AND((P$33-Sheep!$R$354-Sheep!$N$252                                )&gt;(P$33-Q$33),(P$33-Sheep!$R$354-Sheep!$N$252                                )&lt;=0),"WeanStd","")
&amp;                   IF(AND((P$33-Sheep!$R$355-Sheep!$N$252                                )&gt;(P$33-Q$33),(P$33-Sheep!$R$355-Sheep!$N$252                                )&lt;=0),"WeanAlt1","")
&amp;                   IF(AND((P$33-Sheep!$R$356-Sheep!$N$252                                )&gt;(P$33-Q$33),(P$33-Sheep!$R$356-Sheep!$N$252                                )&lt;=0),"WeanAlt2","")
&amp;IFERROR(IF(AND((P$33-P38                                                                                     )&gt;(P$33-Q$33),(P$33-P38                                                                                     )&lt;=0),"Join-"    &amp;P37,""),"")
&amp;IFERROR(IF(AND((P$33-P38-INDEX(Sheep!$V$361:$V$368,P37,1))&gt;(P$33-Q$33),(P$33-P38-INDEX(Sheep!$V$361:$V$368,P37,1))&lt;=0),"Scan-"  &amp;P37,""),"")
&amp;IFERROR(IF(AND((P$33-P38-150                                                                            )&gt;(P$33-Q$33),(P$33-P38-150                                                                             )&lt;=0),"Birth-" &amp;P37,""),"")
&amp;IFERROR(IF(AND((P$33-P38-150-Sheep!$R$354                                           )&gt;(P$33-Q$33),(P$33-P38-150-Sheep!$R$354                                            )&lt;=0),"Wean-"&amp;P37,""),"")
&amp;IFERROR(IF(AND((P$33-P38-150-Sheep!$R$355                                           )&gt;(P$33-Q$33),(P$33-P38-150-Sheep!$R$355                                            )&lt;=0),"Alt1-"   &amp;P37,""),"")
&amp;IFERROR(IF(AND((P$33-P38-150-Sheep!$R$356                                           )&gt;(P$33-Q$33),(P$33-P38-150-Sheep!$R$356                                            )&lt;=0),"Alt2-"   &amp;P37,""),"")</f>
        <v/>
      </c>
      <c r="Q39" s="266" t="str">
        <f xml:space="preserve">                    IF(AND((Q$33                                  -Sheep!$N$252                               )&gt;(Q$33-R$33),(Q$33                                  -Sheep!$N$252                                )&lt;=0),"Born","")
&amp;                   IF(AND((Q$33-Sheep!$R$354-Sheep!$N$252                                )&gt;(Q$33-R$33),(Q$33-Sheep!$R$354-Sheep!$N$252                                )&lt;=0),"WeanStd","")
&amp;                   IF(AND((Q$33-Sheep!$R$355-Sheep!$N$252                                )&gt;(Q$33-R$33),(Q$33-Sheep!$R$355-Sheep!$N$252                                )&lt;=0),"WeanAlt1","")
&amp;                   IF(AND((Q$33-Sheep!$R$356-Sheep!$N$252                                )&gt;(Q$33-R$33),(Q$33-Sheep!$R$356-Sheep!$N$252                                )&lt;=0),"WeanAlt2","")
&amp;IFERROR(IF(AND((Q$33-Q38                                                                                     )&gt;(Q$33-R$33),(Q$33-Q38                                                                                     )&lt;=0),"Join-"    &amp;Q37,""),"")
&amp;IFERROR(IF(AND((Q$33-Q38-INDEX(Sheep!$V$361:$V$368,Q37,1))&gt;(Q$33-R$33),(Q$33-Q38-INDEX(Sheep!$V$361:$V$368,Q37,1))&lt;=0),"Scan-"  &amp;Q37,""),"")
&amp;IFERROR(IF(AND((Q$33-Q38-150                                                                            )&gt;(Q$33-R$33),(Q$33-Q38-150                                                                             )&lt;=0),"Birth-" &amp;Q37,""),"")
&amp;IFERROR(IF(AND((Q$33-Q38-150-Sheep!$R$354                                           )&gt;(Q$33-R$33),(Q$33-Q38-150-Sheep!$R$354                                            )&lt;=0),"Wean-"&amp;Q37,""),"")
&amp;IFERROR(IF(AND((Q$33-Q38-150-Sheep!$R$355                                           )&gt;(Q$33-R$33),(Q$33-Q38-150-Sheep!$R$355                                            )&lt;=0),"Alt1-"   &amp;Q37,""),"")
&amp;IFERROR(IF(AND((Q$33-Q38-150-Sheep!$R$356                                           )&gt;(Q$33-R$33),(Q$33-Q38-150-Sheep!$R$356                                            )&lt;=0),"Alt2-"   &amp;Q37,""),"")</f>
        <v/>
      </c>
      <c r="R39" s="266" t="str">
        <f xml:space="preserve">                    IF(AND((R$33                                  -Sheep!$N$252                               )&gt;(R$33-S$33),(R$33                                  -Sheep!$N$252                                )&lt;=0),"Born","")
&amp;                   IF(AND((R$33-Sheep!$R$354-Sheep!$N$252                                )&gt;(R$33-S$33),(R$33-Sheep!$R$354-Sheep!$N$252                                )&lt;=0),"WeanStd","")
&amp;                   IF(AND((R$33-Sheep!$R$355-Sheep!$N$252                                )&gt;(R$33-S$33),(R$33-Sheep!$R$355-Sheep!$N$252                                )&lt;=0),"WeanAlt1","")
&amp;                   IF(AND((R$33-Sheep!$R$356-Sheep!$N$252                                )&gt;(R$33-S$33),(R$33-Sheep!$R$356-Sheep!$N$252                                )&lt;=0),"WeanAlt2","")
&amp;IFERROR(IF(AND((R$33-R38                                                                                     )&gt;(R$33-S$33),(R$33-R38                                                                                     )&lt;=0),"Join-"    &amp;R37,""),"")
&amp;IFERROR(IF(AND((R$33-R38-INDEX(Sheep!$V$361:$V$368,R37,1))&gt;(R$33-S$33),(R$33-R38-INDEX(Sheep!$V$361:$V$368,R37,1))&lt;=0),"Scan-"  &amp;R37,""),"")
&amp;IFERROR(IF(AND((R$33-R38-150                                                                            )&gt;(R$33-S$33),(R$33-R38-150                                                                             )&lt;=0),"Birth-" &amp;R37,""),"")
&amp;IFERROR(IF(AND((R$33-R38-150-Sheep!$R$354                                           )&gt;(R$33-S$33),(R$33-R38-150-Sheep!$R$354                                            )&lt;=0),"Wean-"&amp;R37,""),"")
&amp;IFERROR(IF(AND((R$33-R38-150-Sheep!$R$355                                           )&gt;(R$33-S$33),(R$33-R38-150-Sheep!$R$355                                            )&lt;=0),"Alt1-"   &amp;R37,""),"")
&amp;IFERROR(IF(AND((R$33-R38-150-Sheep!$R$356                                           )&gt;(R$33-S$33),(R$33-R38-150-Sheep!$R$356                                            )&lt;=0),"Alt2-"   &amp;R37,""),"")</f>
        <v/>
      </c>
      <c r="S39" s="266" t="str">
        <f xml:space="preserve">                    IF(AND((S$33                                  -Sheep!$N$252                               )&gt;(S$33-T$33),(S$33                                  -Sheep!$N$252                                )&lt;=0),"Born","")
&amp;                   IF(AND((S$33-Sheep!$R$354-Sheep!$N$252                                )&gt;(S$33-T$33),(S$33-Sheep!$R$354-Sheep!$N$252                                )&lt;=0),"WeanStd","")
&amp;                   IF(AND((S$33-Sheep!$R$355-Sheep!$N$252                                )&gt;(S$33-T$33),(S$33-Sheep!$R$355-Sheep!$N$252                                )&lt;=0),"WeanAlt1","")
&amp;                   IF(AND((S$33-Sheep!$R$356-Sheep!$N$252                                )&gt;(S$33-T$33),(S$33-Sheep!$R$356-Sheep!$N$252                                )&lt;=0),"WeanAlt2","")
&amp;IFERROR(IF(AND((S$33-S38                                                                                     )&gt;(S$33-T$33),(S$33-S38                                                                                     )&lt;=0),"Join-"    &amp;S37,""),"")
&amp;IFERROR(IF(AND((S$33-S38-INDEX(Sheep!$V$361:$V$368,S37,1))&gt;(S$33-T$33),(S$33-S38-INDEX(Sheep!$V$361:$V$368,S37,1))&lt;=0),"Scan-"  &amp;S37,""),"")
&amp;IFERROR(IF(AND((S$33-S38-150                                                                            )&gt;(S$33-T$33),(S$33-S38-150                                                                             )&lt;=0),"Birth-" &amp;S37,""),"")
&amp;IFERROR(IF(AND((S$33-S38-150-Sheep!$R$354                                           )&gt;(S$33-T$33),(S$33-S38-150-Sheep!$R$354                                            )&lt;=0),"Wean-"&amp;S37,""),"")
&amp;IFERROR(IF(AND((S$33-S38-150-Sheep!$R$355                                           )&gt;(S$33-T$33),(S$33-S38-150-Sheep!$R$355                                            )&lt;=0),"Alt1-"   &amp;S37,""),"")
&amp;IFERROR(IF(AND((S$33-S38-150-Sheep!$R$356                                           )&gt;(S$33-T$33),(S$33-S38-150-Sheep!$R$356                                            )&lt;=0),"Alt2-"   &amp;S37,""),"")</f>
        <v/>
      </c>
      <c r="T39" s="266" t="str">
        <f xml:space="preserve">                    IF(AND((T$33                                  -Sheep!$N$252                               )&gt;(T$33-U$33),(T$33                                  -Sheep!$N$252                                )&lt;=0),"Born","")
&amp;                   IF(AND((T$33-Sheep!$R$354-Sheep!$N$252                                )&gt;(T$33-U$33),(T$33-Sheep!$R$354-Sheep!$N$252                                )&lt;=0),"WeanStd","")
&amp;                   IF(AND((T$33-Sheep!$R$355-Sheep!$N$252                                )&gt;(T$33-U$33),(T$33-Sheep!$R$355-Sheep!$N$252                                )&lt;=0),"WeanAlt1","")
&amp;                   IF(AND((T$33-Sheep!$R$356-Sheep!$N$252                                )&gt;(T$33-U$33),(T$33-Sheep!$R$356-Sheep!$N$252                                )&lt;=0),"WeanAlt2","")
&amp;IFERROR(IF(AND((T$33-T38                                                                                     )&gt;(T$33-U$33),(T$33-T38                                                                                     )&lt;=0),"Join-"    &amp;T37,""),"")
&amp;IFERROR(IF(AND((T$33-T38-INDEX(Sheep!$V$361:$V$368,T37,1))&gt;(T$33-U$33),(T$33-T38-INDEX(Sheep!$V$361:$V$368,T37,1))&lt;=0),"Scan-"  &amp;T37,""),"")
&amp;IFERROR(IF(AND((T$33-T38-150                                                                            )&gt;(T$33-U$33),(T$33-T38-150                                                                             )&lt;=0),"Birth-" &amp;T37,""),"")
&amp;IFERROR(IF(AND((T$33-T38-150-Sheep!$R$354                                           )&gt;(T$33-U$33),(T$33-T38-150-Sheep!$R$354                                            )&lt;=0),"Wean-"&amp;T37,""),"")
&amp;IFERROR(IF(AND((T$33-T38-150-Sheep!$R$355                                           )&gt;(T$33-U$33),(T$33-T38-150-Sheep!$R$355                                            )&lt;=0),"Alt1-"   &amp;T37,""),"")
&amp;IFERROR(IF(AND((T$33-T38-150-Sheep!$R$356                                           )&gt;(T$33-U$33),(T$33-T38-150-Sheep!$R$356                                            )&lt;=0),"Alt2-"   &amp;T37,""),"")</f>
        <v/>
      </c>
      <c r="U39" s="266" t="str">
        <f xml:space="preserve">                    IF(AND((U$33                                  -Sheep!$N$252                               )&gt;(U$33-V$33),(U$33                                  -Sheep!$N$252                                )&lt;=0),"Born","")
&amp;                   IF(AND((U$33-Sheep!$R$354-Sheep!$N$252                                )&gt;(U$33-V$33),(U$33-Sheep!$R$354-Sheep!$N$252                                )&lt;=0),"WeanStd","")
&amp;                   IF(AND((U$33-Sheep!$R$355-Sheep!$N$252                                )&gt;(U$33-V$33),(U$33-Sheep!$R$355-Sheep!$N$252                                )&lt;=0),"WeanAlt1","")
&amp;                   IF(AND((U$33-Sheep!$R$356-Sheep!$N$252                                )&gt;(U$33-V$33),(U$33-Sheep!$R$356-Sheep!$N$252                                )&lt;=0),"WeanAlt2","")
&amp;IFERROR(IF(AND((U$33-U38                                                                                     )&gt;(U$33-V$33),(U$33-U38                                                                                     )&lt;=0),"Join-"    &amp;U37,""),"")
&amp;IFERROR(IF(AND((U$33-U38-INDEX(Sheep!$V$361:$V$368,U37,1))&gt;(U$33-V$33),(U$33-U38-INDEX(Sheep!$V$361:$V$368,U37,1))&lt;=0),"Scan-"  &amp;U37,""),"")
&amp;IFERROR(IF(AND((U$33-U38-150                                                                            )&gt;(U$33-V$33),(U$33-U38-150                                                                             )&lt;=0),"Birth-" &amp;U37,""),"")
&amp;IFERROR(IF(AND((U$33-U38-150-Sheep!$R$354                                           )&gt;(U$33-V$33),(U$33-U38-150-Sheep!$R$354                                            )&lt;=0),"Wean-"&amp;U37,""),"")
&amp;IFERROR(IF(AND((U$33-U38-150-Sheep!$R$355                                           )&gt;(U$33-V$33),(U$33-U38-150-Sheep!$R$355                                            )&lt;=0),"Alt1-"   &amp;U37,""),"")
&amp;IFERROR(IF(AND((U$33-U38-150-Sheep!$R$356                                           )&gt;(U$33-V$33),(U$33-U38-150-Sheep!$R$356                                            )&lt;=0),"Alt2-"   &amp;U37,""),"")</f>
        <v/>
      </c>
      <c r="V39" s="266" t="str">
        <f xml:space="preserve">                    IF(AND((V$33                                  -Sheep!$N$252                               )&gt;(V$33-W$33),(V$33                                  -Sheep!$N$252                                )&lt;=0),"Born","")
&amp;                   IF(AND((V$33-Sheep!$R$354-Sheep!$N$252                                )&gt;(V$33-W$33),(V$33-Sheep!$R$354-Sheep!$N$252                                )&lt;=0),"WeanStd","")
&amp;                   IF(AND((V$33-Sheep!$R$355-Sheep!$N$252                                )&gt;(V$33-W$33),(V$33-Sheep!$R$355-Sheep!$N$252                                )&lt;=0),"WeanAlt1","")
&amp;                   IF(AND((V$33-Sheep!$R$356-Sheep!$N$252                                )&gt;(V$33-W$33),(V$33-Sheep!$R$356-Sheep!$N$252                                )&lt;=0),"WeanAlt2","")
&amp;IFERROR(IF(AND((V$33-V38                                                                                     )&gt;(V$33-W$33),(V$33-V38                                                                                     )&lt;=0),"Join-"    &amp;V37,""),"")
&amp;IFERROR(IF(AND((V$33-V38-INDEX(Sheep!$V$361:$V$368,V37,1))&gt;(V$33-W$33),(V$33-V38-INDEX(Sheep!$V$361:$V$368,V37,1))&lt;=0),"Scan-"  &amp;V37,""),"")
&amp;IFERROR(IF(AND((V$33-V38-150                                                                            )&gt;(V$33-W$33),(V$33-V38-150                                                                             )&lt;=0),"Birth-" &amp;V37,""),"")
&amp;IFERROR(IF(AND((V$33-V38-150-Sheep!$R$354                                           )&gt;(V$33-W$33),(V$33-V38-150-Sheep!$R$354                                            )&lt;=0),"Wean-"&amp;V37,""),"")
&amp;IFERROR(IF(AND((V$33-V38-150-Sheep!$R$355                                           )&gt;(V$33-W$33),(V$33-V38-150-Sheep!$R$355                                            )&lt;=0),"Alt1-"   &amp;V37,""),"")
&amp;IFERROR(IF(AND((V$33-V38-150-Sheep!$R$356                                           )&gt;(V$33-W$33),(V$33-V38-150-Sheep!$R$356                                            )&lt;=0),"Alt2-"   &amp;V37,""),"")</f>
        <v/>
      </c>
      <c r="W39" s="266" t="str">
        <f xml:space="preserve">                    IF(AND((W$33                                  -Sheep!$N$252                               )&gt;(W$33-X$33),(W$33                                  -Sheep!$N$252                                )&lt;=0),"Born","")
&amp;                   IF(AND((W$33-Sheep!$R$354-Sheep!$N$252                                )&gt;(W$33-X$33),(W$33-Sheep!$R$354-Sheep!$N$252                                )&lt;=0),"WeanStd","")
&amp;                   IF(AND((W$33-Sheep!$R$355-Sheep!$N$252                                )&gt;(W$33-X$33),(W$33-Sheep!$R$355-Sheep!$N$252                                )&lt;=0),"WeanAlt1","")
&amp;                   IF(AND((W$33-Sheep!$R$356-Sheep!$N$252                                )&gt;(W$33-X$33),(W$33-Sheep!$R$356-Sheep!$N$252                                )&lt;=0),"WeanAlt2","")
&amp;IFERROR(IF(AND((W$33-W38                                                                                     )&gt;(W$33-X$33),(W$33-W38                                                                                     )&lt;=0),"Join-"    &amp;W37,""),"")
&amp;IFERROR(IF(AND((W$33-W38-INDEX(Sheep!$V$361:$V$368,W37,1))&gt;(W$33-X$33),(W$33-W38-INDEX(Sheep!$V$361:$V$368,W37,1))&lt;=0),"Scan-"  &amp;W37,""),"")
&amp;IFERROR(IF(AND((W$33-W38-150                                                                            )&gt;(W$33-X$33),(W$33-W38-150                                                                             )&lt;=0),"Birth-" &amp;W37,""),"")
&amp;IFERROR(IF(AND((W$33-W38-150-Sheep!$R$354                                           )&gt;(W$33-X$33),(W$33-W38-150-Sheep!$R$354                                            )&lt;=0),"Wean-"&amp;W37,""),"")
&amp;IFERROR(IF(AND((W$33-W38-150-Sheep!$R$355                                           )&gt;(W$33-X$33),(W$33-W38-150-Sheep!$R$355                                            )&lt;=0),"Alt1-"   &amp;W37,""),"")
&amp;IFERROR(IF(AND((W$33-W38-150-Sheep!$R$356                                           )&gt;(W$33-X$33),(W$33-W38-150-Sheep!$R$356                                            )&lt;=0),"Alt2-"   &amp;W37,""),"")</f>
        <v/>
      </c>
      <c r="X39" s="266" t="str">
        <f xml:space="preserve">                    IF(AND((X$33                                  -Sheep!$N$252                               )&gt;(X$33-Y$33),(X$33                                  -Sheep!$N$252                                )&lt;=0),"Born","")
&amp;                   IF(AND((X$33-Sheep!$R$354-Sheep!$N$252                                )&gt;(X$33-Y$33),(X$33-Sheep!$R$354-Sheep!$N$252                                )&lt;=0),"WeanStd","")
&amp;                   IF(AND((X$33-Sheep!$R$355-Sheep!$N$252                                )&gt;(X$33-Y$33),(X$33-Sheep!$R$355-Sheep!$N$252                                )&lt;=0),"WeanAlt1","")
&amp;                   IF(AND((X$33-Sheep!$R$356-Sheep!$N$252                                )&gt;(X$33-Y$33),(X$33-Sheep!$R$356-Sheep!$N$252                                )&lt;=0),"WeanAlt2","")
&amp;IFERROR(IF(AND((X$33-X38                                                                                     )&gt;(X$33-Y$33),(X$33-X38                                                                                     )&lt;=0),"Join-"    &amp;X37,""),"")
&amp;IFERROR(IF(AND((X$33-X38-INDEX(Sheep!$V$361:$V$368,X37,1))&gt;(X$33-Y$33),(X$33-X38-INDEX(Sheep!$V$361:$V$368,X37,1))&lt;=0),"Scan-"  &amp;X37,""),"")
&amp;IFERROR(IF(AND((X$33-X38-150                                                                            )&gt;(X$33-Y$33),(X$33-X38-150                                                                             )&lt;=0),"Birth-" &amp;X37,""),"")
&amp;IFERROR(IF(AND((X$33-X38-150-Sheep!$R$354                                           )&gt;(X$33-Y$33),(X$33-X38-150-Sheep!$R$354                                            )&lt;=0),"Wean-"&amp;X37,""),"")
&amp;IFERROR(IF(AND((X$33-X38-150-Sheep!$R$355                                           )&gt;(X$33-Y$33),(X$33-X38-150-Sheep!$R$355                                            )&lt;=0),"Alt1-"   &amp;X37,""),"")
&amp;IFERROR(IF(AND((X$33-X38-150-Sheep!$R$356                                           )&gt;(X$33-Y$33),(X$33-X38-150-Sheep!$R$356                                            )&lt;=0),"Alt2-"   &amp;X37,""),"")</f>
        <v/>
      </c>
      <c r="Y39" s="266" t="str">
        <f xml:space="preserve">                    IF(AND((Y$33                                  -Sheep!$N$252                               )&gt;(Y$33-Z$33),(Y$33                                  -Sheep!$N$252                                )&lt;=0),"Born","")
&amp;                   IF(AND((Y$33-Sheep!$R$354-Sheep!$N$252                                )&gt;(Y$33-Z$33),(Y$33-Sheep!$R$354-Sheep!$N$252                                )&lt;=0),"WeanStd","")
&amp;                   IF(AND((Y$33-Sheep!$R$355-Sheep!$N$252                                )&gt;(Y$33-Z$33),(Y$33-Sheep!$R$355-Sheep!$N$252                                )&lt;=0),"WeanAlt1","")
&amp;                   IF(AND((Y$33-Sheep!$R$356-Sheep!$N$252                                )&gt;(Y$33-Z$33),(Y$33-Sheep!$R$356-Sheep!$N$252                                )&lt;=0),"WeanAlt2","")
&amp;IFERROR(IF(AND((Y$33-Y38                                                                                     )&gt;(Y$33-Z$33),(Y$33-Y38                                                                                     )&lt;=0),"Join-"    &amp;Y37,""),"")
&amp;IFERROR(IF(AND((Y$33-Y38-INDEX(Sheep!$V$361:$V$368,Y37,1))&gt;(Y$33-Z$33),(Y$33-Y38-INDEX(Sheep!$V$361:$V$368,Y37,1))&lt;=0),"Scan-"  &amp;Y37,""),"")
&amp;IFERROR(IF(AND((Y$33-Y38-150                                                                            )&gt;(Y$33-Z$33),(Y$33-Y38-150                                                                             )&lt;=0),"Birth-" &amp;Y37,""),"")
&amp;IFERROR(IF(AND((Y$33-Y38-150-Sheep!$R$354                                           )&gt;(Y$33-Z$33),(Y$33-Y38-150-Sheep!$R$354                                            )&lt;=0),"Wean-"&amp;Y37,""),"")
&amp;IFERROR(IF(AND((Y$33-Y38-150-Sheep!$R$355                                           )&gt;(Y$33-Z$33),(Y$33-Y38-150-Sheep!$R$355                                            )&lt;=0),"Alt1-"   &amp;Y37,""),"")
&amp;IFERROR(IF(AND((Y$33-Y38-150-Sheep!$R$356                                           )&gt;(Y$33-Z$33),(Y$33-Y38-150-Sheep!$R$356                                            )&lt;=0),"Alt2-"   &amp;Y37,""),"")</f>
        <v/>
      </c>
      <c r="Z39" s="266" t="str">
        <f xml:space="preserve">                    IF(AND((Z$33                                  -Sheep!$N$252                               )&gt;(Z$33-AA$33),(Z$33                                  -Sheep!$N$252                                )&lt;=0),"Born","")
&amp;                   IF(AND((Z$33-Sheep!$R$354-Sheep!$N$252                                )&gt;(Z$33-AA$33),(Z$33-Sheep!$R$354-Sheep!$N$252                                )&lt;=0),"WeanStd","")
&amp;                   IF(AND((Z$33-Sheep!$R$355-Sheep!$N$252                                )&gt;(Z$33-AA$33),(Z$33-Sheep!$R$355-Sheep!$N$252                                )&lt;=0),"WeanAlt1","")
&amp;                   IF(AND((Z$33-Sheep!$R$356-Sheep!$N$252                                )&gt;(Z$33-AA$33),(Z$33-Sheep!$R$356-Sheep!$N$252                                )&lt;=0),"WeanAlt2","")
&amp;IFERROR(IF(AND((Z$33-Z38                                                                                     )&gt;(Z$33-AA$33),(Z$33-Z38                                                                                     )&lt;=0),"Join-"    &amp;Z37,""),"")
&amp;IFERROR(IF(AND((Z$33-Z38-INDEX(Sheep!$V$361:$V$368,Z37,1))&gt;(Z$33-AA$33),(Z$33-Z38-INDEX(Sheep!$V$361:$V$368,Z37,1))&lt;=0),"Scan-"  &amp;Z37,""),"")
&amp;IFERROR(IF(AND((Z$33-Z38-150                                                                            )&gt;(Z$33-AA$33),(Z$33-Z38-150                                                                             )&lt;=0),"Birth-" &amp;Z37,""),"")
&amp;IFERROR(IF(AND((Z$33-Z38-150-Sheep!$R$354                                           )&gt;(Z$33-AA$33),(Z$33-Z38-150-Sheep!$R$354                                            )&lt;=0),"Wean-"&amp;Z37,""),"")
&amp;IFERROR(IF(AND((Z$33-Z38-150-Sheep!$R$355                                           )&gt;(Z$33-AA$33),(Z$33-Z38-150-Sheep!$R$355                                            )&lt;=0),"Alt1-"   &amp;Z37,""),"")
&amp;IFERROR(IF(AND((Z$33-Z38-150-Sheep!$R$356                                           )&gt;(Z$33-AA$33),(Z$33-Z38-150-Sheep!$R$356                                            )&lt;=0),"Alt2-"   &amp;Z37,""),"")</f>
        <v/>
      </c>
      <c r="AA39" s="266" t="str">
        <f xml:space="preserve">                    IF(AND((AA$33                                  -Sheep!$N$252                               )&gt;(AA$33-AB$33),(AA$33                                  -Sheep!$N$252                                )&lt;=0),"Born","")
&amp;                   IF(AND((AA$33-Sheep!$R$354-Sheep!$N$252                                )&gt;(AA$33-AB$33),(AA$33-Sheep!$R$354-Sheep!$N$252                                )&lt;=0),"WeanStd","")
&amp;                   IF(AND((AA$33-Sheep!$R$355-Sheep!$N$252                                )&gt;(AA$33-AB$33),(AA$33-Sheep!$R$355-Sheep!$N$252                                )&lt;=0),"WeanAlt1","")
&amp;                   IF(AND((AA$33-Sheep!$R$356-Sheep!$N$252                                )&gt;(AA$33-AB$33),(AA$33-Sheep!$R$356-Sheep!$N$252                                )&lt;=0),"WeanAlt2","")
&amp;IFERROR(IF(AND((AA$33-AA38                                                                                     )&gt;(AA$33-AB$33),(AA$33-AA38                                                                                     )&lt;=0),"Join-"    &amp;AA37,""),"")
&amp;IFERROR(IF(AND((AA$33-AA38-INDEX(Sheep!$V$361:$V$368,AA37,1))&gt;(AA$33-AB$33),(AA$33-AA38-INDEX(Sheep!$V$361:$V$368,AA37,1))&lt;=0),"Scan-"  &amp;AA37,""),"")
&amp;IFERROR(IF(AND((AA$33-AA38-150                                                                            )&gt;(AA$33-AB$33),(AA$33-AA38-150                                                                             )&lt;=0),"Birth-" &amp;AA37,""),"")
&amp;IFERROR(IF(AND((AA$33-AA38-150-Sheep!$R$354                                           )&gt;(AA$33-AB$33),(AA$33-AA38-150-Sheep!$R$354                                            )&lt;=0),"Wean-"&amp;AA37,""),"")
&amp;IFERROR(IF(AND((AA$33-AA38-150-Sheep!$R$355                                           )&gt;(AA$33-AB$33),(AA$33-AA38-150-Sheep!$R$355                                            )&lt;=0),"Alt1-"   &amp;AA37,""),"")
&amp;IFERROR(IF(AND((AA$33-AA38-150-Sheep!$R$356                                           )&gt;(AA$33-AB$33),(AA$33-AA38-150-Sheep!$R$356                                            )&lt;=0),"Alt2-"   &amp;AA37,""),"")</f>
        <v/>
      </c>
      <c r="AB39" s="266" t="str">
        <f xml:space="preserve">                    IF(AND((AB$33                                  -Sheep!$N$252                               )&gt;(AB$33-AC$33),(AB$33                                  -Sheep!$N$252                                )&lt;=0),"Born","")
&amp;                   IF(AND((AB$33-Sheep!$R$354-Sheep!$N$252                                )&gt;(AB$33-AC$33),(AB$33-Sheep!$R$354-Sheep!$N$252                                )&lt;=0),"WeanStd","")
&amp;                   IF(AND((AB$33-Sheep!$R$355-Sheep!$N$252                                )&gt;(AB$33-AC$33),(AB$33-Sheep!$R$355-Sheep!$N$252                                )&lt;=0),"WeanAlt1","")
&amp;                   IF(AND((AB$33-Sheep!$R$356-Sheep!$N$252                                )&gt;(AB$33-AC$33),(AB$33-Sheep!$R$356-Sheep!$N$252                                )&lt;=0),"WeanAlt2","")
&amp;IFERROR(IF(AND((AB$33-AB38                                                                                     )&gt;(AB$33-AC$33),(AB$33-AB38                                                                                     )&lt;=0),"Join-"    &amp;AB37,""),"")
&amp;IFERROR(IF(AND((AB$33-AB38-INDEX(Sheep!$V$361:$V$368,AB37,1))&gt;(AB$33-AC$33),(AB$33-AB38-INDEX(Sheep!$V$361:$V$368,AB37,1))&lt;=0),"Scan-"  &amp;AB37,""),"")
&amp;IFERROR(IF(AND((AB$33-AB38-150                                                                            )&gt;(AB$33-AC$33),(AB$33-AB38-150                                                                             )&lt;=0),"Birth-" &amp;AB37,""),"")
&amp;IFERROR(IF(AND((AB$33-AB38-150-Sheep!$R$354                                           )&gt;(AB$33-AC$33),(AB$33-AB38-150-Sheep!$R$354                                            )&lt;=0),"Wean-"&amp;AB37,""),"")
&amp;IFERROR(IF(AND((AB$33-AB38-150-Sheep!$R$355                                           )&gt;(AB$33-AC$33),(AB$33-AB38-150-Sheep!$R$355                                            )&lt;=0),"Alt1-"   &amp;AB37,""),"")
&amp;IFERROR(IF(AND((AB$33-AB38-150-Sheep!$R$356                                           )&gt;(AB$33-AC$33),(AB$33-AB38-150-Sheep!$R$356                                            )&lt;=0),"Alt2-"   &amp;AB37,""),"")</f>
        <v/>
      </c>
      <c r="AC39" s="266" t="str">
        <f xml:space="preserve">                    IF(AND((AC$33                                  -Sheep!$N$252                               )&gt;(AC$33-AD$33),(AC$33                                  -Sheep!$N$252                                )&lt;=0),"Born","")
&amp;                   IF(AND((AC$33-Sheep!$R$354-Sheep!$N$252                                )&gt;(AC$33-AD$33),(AC$33-Sheep!$R$354-Sheep!$N$252                                )&lt;=0),"WeanStd","")
&amp;                   IF(AND((AC$33-Sheep!$R$355-Sheep!$N$252                                )&gt;(AC$33-AD$33),(AC$33-Sheep!$R$355-Sheep!$N$252                                )&lt;=0),"WeanAlt1","")
&amp;                   IF(AND((AC$33-Sheep!$R$356-Sheep!$N$252                                )&gt;(AC$33-AD$33),(AC$33-Sheep!$R$356-Sheep!$N$252                                )&lt;=0),"WeanAlt2","")
&amp;IFERROR(IF(AND((AC$33-AC38                                                                                     )&gt;(AC$33-AD$33),(AC$33-AC38                                                                                     )&lt;=0),"Join-"    &amp;AC37,""),"")
&amp;IFERROR(IF(AND((AC$33-AC38-INDEX(Sheep!$V$361:$V$368,AC37,1))&gt;(AC$33-AD$33),(AC$33-AC38-INDEX(Sheep!$V$361:$V$368,AC37,1))&lt;=0),"Scan-"  &amp;AC37,""),"")
&amp;IFERROR(IF(AND((AC$33-AC38-150                                                                            )&gt;(AC$33-AD$33),(AC$33-AC38-150                                                                             )&lt;=0),"Birth-" &amp;AC37,""),"")
&amp;IFERROR(IF(AND((AC$33-AC38-150-Sheep!$R$354                                           )&gt;(AC$33-AD$33),(AC$33-AC38-150-Sheep!$R$354                                            )&lt;=0),"Wean-"&amp;AC37,""),"")
&amp;IFERROR(IF(AND((AC$33-AC38-150-Sheep!$R$355                                           )&gt;(AC$33-AD$33),(AC$33-AC38-150-Sheep!$R$355                                            )&lt;=0),"Alt1-"   &amp;AC37,""),"")
&amp;IFERROR(IF(AND((AC$33-AC38-150-Sheep!$R$356                                           )&gt;(AC$33-AD$33),(AC$33-AC38-150-Sheep!$R$356                                            )&lt;=0),"Alt2-"   &amp;AC37,""),"")</f>
        <v/>
      </c>
      <c r="AD39" s="266" t="str">
        <f xml:space="preserve">                    IF(AND((AD$33                                  -Sheep!$N$252                               )&gt;(AD$33-AE$33),(AD$33                                  -Sheep!$N$252                                )&lt;=0),"Born","")
&amp;                   IF(AND((AD$33-Sheep!$R$354-Sheep!$N$252                                )&gt;(AD$33-AE$33),(AD$33-Sheep!$R$354-Sheep!$N$252                                )&lt;=0),"WeanStd","")
&amp;                   IF(AND((AD$33-Sheep!$R$355-Sheep!$N$252                                )&gt;(AD$33-AE$33),(AD$33-Sheep!$R$355-Sheep!$N$252                                )&lt;=0),"WeanAlt1","")
&amp;                   IF(AND((AD$33-Sheep!$R$356-Sheep!$N$252                                )&gt;(AD$33-AE$33),(AD$33-Sheep!$R$356-Sheep!$N$252                                )&lt;=0),"WeanAlt2","")
&amp;IFERROR(IF(AND((AD$33-AD38                                                                                     )&gt;(AD$33-AE$33),(AD$33-AD38                                                                                     )&lt;=0),"Join-"    &amp;AD37,""),"")
&amp;IFERROR(IF(AND((AD$33-AD38-INDEX(Sheep!$V$361:$V$368,AD37,1))&gt;(AD$33-AE$33),(AD$33-AD38-INDEX(Sheep!$V$361:$V$368,AD37,1))&lt;=0),"Scan-"  &amp;AD37,""),"")
&amp;IFERROR(IF(AND((AD$33-AD38-150                                                                            )&gt;(AD$33-AE$33),(AD$33-AD38-150                                                                             )&lt;=0),"Birth-" &amp;AD37,""),"")
&amp;IFERROR(IF(AND((AD$33-AD38-150-Sheep!$R$354                                           )&gt;(AD$33-AE$33),(AD$33-AD38-150-Sheep!$R$354                                            )&lt;=0),"Wean-"&amp;AD37,""),"")
&amp;IFERROR(IF(AND((AD$33-AD38-150-Sheep!$R$355                                           )&gt;(AD$33-AE$33),(AD$33-AD38-150-Sheep!$R$355                                            )&lt;=0),"Alt1-"   &amp;AD37,""),"")
&amp;IFERROR(IF(AND((AD$33-AD38-150-Sheep!$R$356                                           )&gt;(AD$33-AE$33),(AD$33-AD38-150-Sheep!$R$356                                            )&lt;=0),"Alt2-"   &amp;AD37,""),"")</f>
        <v/>
      </c>
      <c r="AE39" s="266" t="str">
        <f xml:space="preserve">                    IF(AND((AE$33                                  -Sheep!$N$252                               )&gt;(AE$33-AF$33),(AE$33                                  -Sheep!$N$252                                )&lt;=0),"Born","")
&amp;                   IF(AND((AE$33-Sheep!$R$354-Sheep!$N$252                                )&gt;(AE$33-AF$33),(AE$33-Sheep!$R$354-Sheep!$N$252                                )&lt;=0),"WeanStd","")
&amp;                   IF(AND((AE$33-Sheep!$R$355-Sheep!$N$252                                )&gt;(AE$33-AF$33),(AE$33-Sheep!$R$355-Sheep!$N$252                                )&lt;=0),"WeanAlt1","")
&amp;                   IF(AND((AE$33-Sheep!$R$356-Sheep!$N$252                                )&gt;(AE$33-AF$33),(AE$33-Sheep!$R$356-Sheep!$N$252                                )&lt;=0),"WeanAlt2","")
&amp;IFERROR(IF(AND((AE$33-AE38                                                                                     )&gt;(AE$33-AF$33),(AE$33-AE38                                                                                     )&lt;=0),"Join-"    &amp;AE37,""),"")
&amp;IFERROR(IF(AND((AE$33-AE38-INDEX(Sheep!$V$361:$V$368,AE37,1))&gt;(AE$33-AF$33),(AE$33-AE38-INDEX(Sheep!$V$361:$V$368,AE37,1))&lt;=0),"Scan-"  &amp;AE37,""),"")
&amp;IFERROR(IF(AND((AE$33-AE38-150                                                                            )&gt;(AE$33-AF$33),(AE$33-AE38-150                                                                             )&lt;=0),"Birth-" &amp;AE37,""),"")
&amp;IFERROR(IF(AND((AE$33-AE38-150-Sheep!$R$354                                           )&gt;(AE$33-AF$33),(AE$33-AE38-150-Sheep!$R$354                                            )&lt;=0),"Wean-"&amp;AE37,""),"")
&amp;IFERROR(IF(AND((AE$33-AE38-150-Sheep!$R$355                                           )&gt;(AE$33-AF$33),(AE$33-AE38-150-Sheep!$R$355                                            )&lt;=0),"Alt1-"   &amp;AE37,""),"")
&amp;IFERROR(IF(AND((AE$33-AE38-150-Sheep!$R$356                                           )&gt;(AE$33-AF$33),(AE$33-AE38-150-Sheep!$R$356                                            )&lt;=0),"Alt2-"   &amp;AE37,""),"")</f>
        <v/>
      </c>
      <c r="AF39" s="266" t="str">
        <f xml:space="preserve">                    IF(AND((AF$33                                  -Sheep!$N$252                               )&gt;(AF$33-AG$33),(AF$33                                  -Sheep!$N$252                                )&lt;=0),"Born","")
&amp;                   IF(AND((AF$33-Sheep!$R$354-Sheep!$N$252                                )&gt;(AF$33-AG$33),(AF$33-Sheep!$R$354-Sheep!$N$252                                )&lt;=0),"WeanStd","")
&amp;                   IF(AND((AF$33-Sheep!$R$355-Sheep!$N$252                                )&gt;(AF$33-AG$33),(AF$33-Sheep!$R$355-Sheep!$N$252                                )&lt;=0),"WeanAlt1","")
&amp;                   IF(AND((AF$33-Sheep!$R$356-Sheep!$N$252                                )&gt;(AF$33-AG$33),(AF$33-Sheep!$R$356-Sheep!$N$252                                )&lt;=0),"WeanAlt2","")
&amp;IFERROR(IF(AND((AF$33-AF38                                                                                     )&gt;(AF$33-AG$33),(AF$33-AF38                                                                                     )&lt;=0),"Join-"    &amp;AF37,""),"")
&amp;IFERROR(IF(AND((AF$33-AF38-INDEX(Sheep!$V$361:$V$368,AF37,1))&gt;(AF$33-AG$33),(AF$33-AF38-INDEX(Sheep!$V$361:$V$368,AF37,1))&lt;=0),"Scan-"  &amp;AF37,""),"")
&amp;IFERROR(IF(AND((AF$33-AF38-150                                                                            )&gt;(AF$33-AG$33),(AF$33-AF38-150                                                                             )&lt;=0),"Birth-" &amp;AF37,""),"")
&amp;IFERROR(IF(AND((AF$33-AF38-150-Sheep!$R$354                                           )&gt;(AF$33-AG$33),(AF$33-AF38-150-Sheep!$R$354                                            )&lt;=0),"Wean-"&amp;AF37,""),"")
&amp;IFERROR(IF(AND((AF$33-AF38-150-Sheep!$R$355                                           )&gt;(AF$33-AG$33),(AF$33-AF38-150-Sheep!$R$355                                            )&lt;=0),"Alt1-"   &amp;AF37,""),"")
&amp;IFERROR(IF(AND((AF$33-AF38-150-Sheep!$R$356                                           )&gt;(AF$33-AG$33),(AF$33-AF38-150-Sheep!$R$356                                            )&lt;=0),"Alt2-"   &amp;AF37,""),"")</f>
        <v/>
      </c>
      <c r="AG39" s="266" t="str">
        <f xml:space="preserve">                    IF(AND((AG$33                                  -Sheep!$N$252                               )&gt;(AG$33-AH$33),(AG$33                                  -Sheep!$N$252                                )&lt;=0),"Born","")
&amp;                   IF(AND((AG$33-Sheep!$R$354-Sheep!$N$252                                )&gt;(AG$33-AH$33),(AG$33-Sheep!$R$354-Sheep!$N$252                                )&lt;=0),"WeanStd","")
&amp;                   IF(AND((AG$33-Sheep!$R$355-Sheep!$N$252                                )&gt;(AG$33-AH$33),(AG$33-Sheep!$R$355-Sheep!$N$252                                )&lt;=0),"WeanAlt1","")
&amp;                   IF(AND((AG$33-Sheep!$R$356-Sheep!$N$252                                )&gt;(AG$33-AH$33),(AG$33-Sheep!$R$356-Sheep!$N$252                                )&lt;=0),"WeanAlt2","")
&amp;IFERROR(IF(AND((AG$33-AG38                                                                                     )&gt;(AG$33-AH$33),(AG$33-AG38                                                                                     )&lt;=0),"Join-"    &amp;AG37,""),"")
&amp;IFERROR(IF(AND((AG$33-AG38-INDEX(Sheep!$V$361:$V$368,AG37,1))&gt;(AG$33-AH$33),(AG$33-AG38-INDEX(Sheep!$V$361:$V$368,AG37,1))&lt;=0),"Scan-"  &amp;AG37,""),"")
&amp;IFERROR(IF(AND((AG$33-AG38-150                                                                            )&gt;(AG$33-AH$33),(AG$33-AG38-150                                                                             )&lt;=0),"Birth-" &amp;AG37,""),"")
&amp;IFERROR(IF(AND((AG$33-AG38-150-Sheep!$R$354                                           )&gt;(AG$33-AH$33),(AG$33-AG38-150-Sheep!$R$354                                            )&lt;=0),"Wean-"&amp;AG37,""),"")
&amp;IFERROR(IF(AND((AG$33-AG38-150-Sheep!$R$355                                           )&gt;(AG$33-AH$33),(AG$33-AG38-150-Sheep!$R$355                                            )&lt;=0),"Alt1-"   &amp;AG37,""),"")
&amp;IFERROR(IF(AND((AG$33-AG38-150-Sheep!$R$356                                           )&gt;(AG$33-AH$33),(AG$33-AG38-150-Sheep!$R$356                                            )&lt;=0),"Alt2-"   &amp;AG37,""),"")</f>
        <v/>
      </c>
      <c r="AH39" s="266" t="str">
        <f xml:space="preserve">                    IF(AND((AH$33                                  -Sheep!$N$252                               )&gt;(AH$33-AI$33),(AH$33                                  -Sheep!$N$252                                )&lt;=0),"Born","")
&amp;                   IF(AND((AH$33-Sheep!$R$354-Sheep!$N$252                                )&gt;(AH$33-AI$33),(AH$33-Sheep!$R$354-Sheep!$N$252                                )&lt;=0),"WeanStd","")
&amp;                   IF(AND((AH$33-Sheep!$R$355-Sheep!$N$252                                )&gt;(AH$33-AI$33),(AH$33-Sheep!$R$355-Sheep!$N$252                                )&lt;=0),"WeanAlt1","")
&amp;                   IF(AND((AH$33-Sheep!$R$356-Sheep!$N$252                                )&gt;(AH$33-AI$33),(AH$33-Sheep!$R$356-Sheep!$N$252                                )&lt;=0),"WeanAlt2","")
&amp;IFERROR(IF(AND((AH$33-AH38                                                                                     )&gt;(AH$33-AI$33),(AH$33-AH38                                                                                     )&lt;=0),"Join-"    &amp;AH37,""),"")
&amp;IFERROR(IF(AND((AH$33-AH38-INDEX(Sheep!$V$361:$V$368,AH37,1))&gt;(AH$33-AI$33),(AH$33-AH38-INDEX(Sheep!$V$361:$V$368,AH37,1))&lt;=0),"Scan-"  &amp;AH37,""),"")
&amp;IFERROR(IF(AND((AH$33-AH38-150                                                                            )&gt;(AH$33-AI$33),(AH$33-AH38-150                                                                             )&lt;=0),"Birth-" &amp;AH37,""),"")
&amp;IFERROR(IF(AND((AH$33-AH38-150-Sheep!$R$354                                           )&gt;(AH$33-AI$33),(AH$33-AH38-150-Sheep!$R$354                                            )&lt;=0),"Wean-"&amp;AH37,""),"")
&amp;IFERROR(IF(AND((AH$33-AH38-150-Sheep!$R$355                                           )&gt;(AH$33-AI$33),(AH$33-AH38-150-Sheep!$R$355                                            )&lt;=0),"Alt1-"   &amp;AH37,""),"")
&amp;IFERROR(IF(AND((AH$33-AH38-150-Sheep!$R$356                                           )&gt;(AH$33-AI$33),(AH$33-AH38-150-Sheep!$R$356                                            )&lt;=0),"Alt2-"   &amp;AH37,""),"")</f>
        <v>Born</v>
      </c>
      <c r="AI39" s="266" t="str">
        <f xml:space="preserve">                    IF(AND((AI$33                                  -Sheep!$N$252                               )&gt;(AI$33-AJ$33),(AI$33                                  -Sheep!$N$252                                )&lt;=0),"Born","")
&amp;                   IF(AND((AI$33-Sheep!$R$354-Sheep!$N$252                                )&gt;(AI$33-AJ$33),(AI$33-Sheep!$R$354-Sheep!$N$252                                )&lt;=0),"WeanStd","")
&amp;                   IF(AND((AI$33-Sheep!$R$355-Sheep!$N$252                                )&gt;(AI$33-AJ$33),(AI$33-Sheep!$R$355-Sheep!$N$252                                )&lt;=0),"WeanAlt1","")
&amp;                   IF(AND((AI$33-Sheep!$R$356-Sheep!$N$252                                )&gt;(AI$33-AJ$33),(AI$33-Sheep!$R$356-Sheep!$N$252                                )&lt;=0),"WeanAlt2","")
&amp;IFERROR(IF(AND((AI$33-AI38                                                                                     )&gt;(AI$33-AJ$33),(AI$33-AI38                                                                                     )&lt;=0),"Join-"    &amp;AI37,""),"")
&amp;IFERROR(IF(AND((AI$33-AI38-INDEX(Sheep!$V$361:$V$368,AI37,1))&gt;(AI$33-AJ$33),(AI$33-AI38-INDEX(Sheep!$V$361:$V$368,AI37,1))&lt;=0),"Scan-"  &amp;AI37,""),"")
&amp;IFERROR(IF(AND((AI$33-AI38-150                                                                            )&gt;(AI$33-AJ$33),(AI$33-AI38-150                                                                             )&lt;=0),"Birth-" &amp;AI37,""),"")
&amp;IFERROR(IF(AND((AI$33-AI38-150-Sheep!$R$354                                           )&gt;(AI$33-AJ$33),(AI$33-AI38-150-Sheep!$R$354                                            )&lt;=0),"Wean-"&amp;AI37,""),"")
&amp;IFERROR(IF(AND((AI$33-AI38-150-Sheep!$R$355                                           )&gt;(AI$33-AJ$33),(AI$33-AI38-150-Sheep!$R$355                                            )&lt;=0),"Alt1-"   &amp;AI37,""),"")
&amp;IFERROR(IF(AND((AI$33-AI38-150-Sheep!$R$356                                           )&gt;(AI$33-AJ$33),(AI$33-AI38-150-Sheep!$R$356                                            )&lt;=0),"Alt2-"   &amp;AI37,""),"")</f>
        <v/>
      </c>
      <c r="AJ39" s="266" t="str">
        <f xml:space="preserve">                    IF(AND((AJ$33                                  -Sheep!$N$252                               )&gt;(AJ$33-AK$33),(AJ$33                                  -Sheep!$N$252                                )&lt;=0),"Born","")
&amp;                   IF(AND((AJ$33-Sheep!$R$354-Sheep!$N$252                                )&gt;(AJ$33-AK$33),(AJ$33-Sheep!$R$354-Sheep!$N$252                                )&lt;=0),"WeanStd","")
&amp;                   IF(AND((AJ$33-Sheep!$R$355-Sheep!$N$252                                )&gt;(AJ$33-AK$33),(AJ$33-Sheep!$R$355-Sheep!$N$252                                )&lt;=0),"WeanAlt1","")
&amp;                   IF(AND((AJ$33-Sheep!$R$356-Sheep!$N$252                                )&gt;(AJ$33-AK$33),(AJ$33-Sheep!$R$356-Sheep!$N$252                                )&lt;=0),"WeanAlt2","")
&amp;IFERROR(IF(AND((AJ$33-AJ38                                                                                     )&gt;(AJ$33-AK$33),(AJ$33-AJ38                                                                                     )&lt;=0),"Join-"    &amp;AJ37,""),"")
&amp;IFERROR(IF(AND((AJ$33-AJ38-INDEX(Sheep!$V$361:$V$368,AJ37,1))&gt;(AJ$33-AK$33),(AJ$33-AJ38-INDEX(Sheep!$V$361:$V$368,AJ37,1))&lt;=0),"Scan-"  &amp;AJ37,""),"")
&amp;IFERROR(IF(AND((AJ$33-AJ38-150                                                                            )&gt;(AJ$33-AK$33),(AJ$33-AJ38-150                                                                             )&lt;=0),"Birth-" &amp;AJ37,""),"")
&amp;IFERROR(IF(AND((AJ$33-AJ38-150-Sheep!$R$354                                           )&gt;(AJ$33-AK$33),(AJ$33-AJ38-150-Sheep!$R$354                                            )&lt;=0),"Wean-"&amp;AJ37,""),"")
&amp;IFERROR(IF(AND((AJ$33-AJ38-150-Sheep!$R$355                                           )&gt;(AJ$33-AK$33),(AJ$33-AJ38-150-Sheep!$R$355                                            )&lt;=0),"Alt1-"   &amp;AJ37,""),"")
&amp;IFERROR(IF(AND((AJ$33-AJ38-150-Sheep!$R$356                                           )&gt;(AJ$33-AK$33),(AJ$33-AJ38-150-Sheep!$R$356                                            )&lt;=0),"Alt2-"   &amp;AJ37,""),"")</f>
        <v/>
      </c>
      <c r="AK39" s="266" t="str">
        <f xml:space="preserve">                    IF(AND((AK$33                                  -Sheep!$N$252                               )&gt;(AK$33-AL$33),(AK$33                                  -Sheep!$N$252                                )&lt;=0),"Born","")
&amp;                   IF(AND((AK$33-Sheep!$R$354-Sheep!$N$252                                )&gt;(AK$33-AL$33),(AK$33-Sheep!$R$354-Sheep!$N$252                                )&lt;=0),"WeanStd","")
&amp;                   IF(AND((AK$33-Sheep!$R$355-Sheep!$N$252                                )&gt;(AK$33-AL$33),(AK$33-Sheep!$R$355-Sheep!$N$252                                )&lt;=0),"WeanAlt1","")
&amp;                   IF(AND((AK$33-Sheep!$R$356-Sheep!$N$252                                )&gt;(AK$33-AL$33),(AK$33-Sheep!$R$356-Sheep!$N$252                                )&lt;=0),"WeanAlt2","")
&amp;IFERROR(IF(AND((AK$33-AK38                                                                                     )&gt;(AK$33-AL$33),(AK$33-AK38                                                                                     )&lt;=0),"Join-"    &amp;AK37,""),"")
&amp;IFERROR(IF(AND((AK$33-AK38-INDEX(Sheep!$V$361:$V$368,AK37,1))&gt;(AK$33-AL$33),(AK$33-AK38-INDEX(Sheep!$V$361:$V$368,AK37,1))&lt;=0),"Scan-"  &amp;AK37,""),"")
&amp;IFERROR(IF(AND((AK$33-AK38-150                                                                            )&gt;(AK$33-AL$33),(AK$33-AK38-150                                                                             )&lt;=0),"Birth-" &amp;AK37,""),"")
&amp;IFERROR(IF(AND((AK$33-AK38-150-Sheep!$R$354                                           )&gt;(AK$33-AL$33),(AK$33-AK38-150-Sheep!$R$354                                            )&lt;=0),"Wean-"&amp;AK37,""),"")
&amp;IFERROR(IF(AND((AK$33-AK38-150-Sheep!$R$355                                           )&gt;(AK$33-AL$33),(AK$33-AK38-150-Sheep!$R$355                                            )&lt;=0),"Alt1-"   &amp;AK37,""),"")
&amp;IFERROR(IF(AND((AK$33-AK38-150-Sheep!$R$356                                           )&gt;(AK$33-AL$33),(AK$33-AK38-150-Sheep!$R$356                                            )&lt;=0),"Alt2-"   &amp;AK37,""),"")</f>
        <v/>
      </c>
      <c r="AL39" s="266" t="str">
        <f xml:space="preserve">                    IF(AND((AL$33                                  -Sheep!$N$252                               )&gt;(AL$33-AM$33),(AL$33                                  -Sheep!$N$252                                )&lt;=0),"Born","")
&amp;                   IF(AND((AL$33-Sheep!$R$354-Sheep!$N$252                                )&gt;(AL$33-AM$33),(AL$33-Sheep!$R$354-Sheep!$N$252                                )&lt;=0),"WeanStd","")
&amp;                   IF(AND((AL$33-Sheep!$R$355-Sheep!$N$252                                )&gt;(AL$33-AM$33),(AL$33-Sheep!$R$355-Sheep!$N$252                                )&lt;=0),"WeanAlt1","")
&amp;                   IF(AND((AL$33-Sheep!$R$356-Sheep!$N$252                                )&gt;(AL$33-AM$33),(AL$33-Sheep!$R$356-Sheep!$N$252                                )&lt;=0),"WeanAlt2","")
&amp;IFERROR(IF(AND((AL$33-AL38                                                                                     )&gt;(AL$33-AM$33),(AL$33-AL38                                                                                     )&lt;=0),"Join-"    &amp;AL37,""),"")
&amp;IFERROR(IF(AND((AL$33-AL38-INDEX(Sheep!$V$361:$V$368,AL37,1))&gt;(AL$33-AM$33),(AL$33-AL38-INDEX(Sheep!$V$361:$V$368,AL37,1))&lt;=0),"Scan-"  &amp;AL37,""),"")
&amp;IFERROR(IF(AND((AL$33-AL38-150                                                                            )&gt;(AL$33-AM$33),(AL$33-AL38-150                                                                             )&lt;=0),"Birth-" &amp;AL37,""),"")
&amp;IFERROR(IF(AND((AL$33-AL38-150-Sheep!$R$354                                           )&gt;(AL$33-AM$33),(AL$33-AL38-150-Sheep!$R$354                                            )&lt;=0),"Wean-"&amp;AL37,""),"")
&amp;IFERROR(IF(AND((AL$33-AL38-150-Sheep!$R$355                                           )&gt;(AL$33-AM$33),(AL$33-AL38-150-Sheep!$R$355                                            )&lt;=0),"Alt1-"   &amp;AL37,""),"")
&amp;IFERROR(IF(AND((AL$33-AL38-150-Sheep!$R$356                                           )&gt;(AL$33-AM$33),(AL$33-AL38-150-Sheep!$R$356                                            )&lt;=0),"Alt2-"   &amp;AL37,""),"")</f>
        <v/>
      </c>
      <c r="AM39" s="266" t="str">
        <f xml:space="preserve">                    IF(AND((AM$33                                  -Sheep!$N$252                               )&gt;(AM$33-AN$33),(AM$33                                  -Sheep!$N$252                                )&lt;=0),"Born","")
&amp;                   IF(AND((AM$33-Sheep!$R$354-Sheep!$N$252                                )&gt;(AM$33-AN$33),(AM$33-Sheep!$R$354-Sheep!$N$252                                )&lt;=0),"WeanStd","")
&amp;                   IF(AND((AM$33-Sheep!$R$355-Sheep!$N$252                                )&gt;(AM$33-AN$33),(AM$33-Sheep!$R$355-Sheep!$N$252                                )&lt;=0),"WeanAlt1","")
&amp;                   IF(AND((AM$33-Sheep!$R$356-Sheep!$N$252                                )&gt;(AM$33-AN$33),(AM$33-Sheep!$R$356-Sheep!$N$252                                )&lt;=0),"WeanAlt2","")
&amp;IFERROR(IF(AND((AM$33-AM38                                                                                     )&gt;(AM$33-AN$33),(AM$33-AM38                                                                                     )&lt;=0),"Join-"    &amp;AM37,""),"")
&amp;IFERROR(IF(AND((AM$33-AM38-INDEX(Sheep!$V$361:$V$368,AM37,1))&gt;(AM$33-AN$33),(AM$33-AM38-INDEX(Sheep!$V$361:$V$368,AM37,1))&lt;=0),"Scan-"  &amp;AM37,""),"")
&amp;IFERROR(IF(AND((AM$33-AM38-150                                                                            )&gt;(AM$33-AN$33),(AM$33-AM38-150                                                                             )&lt;=0),"Birth-" &amp;AM37,""),"")
&amp;IFERROR(IF(AND((AM$33-AM38-150-Sheep!$R$354                                           )&gt;(AM$33-AN$33),(AM$33-AM38-150-Sheep!$R$354                                            )&lt;=0),"Wean-"&amp;AM37,""),"")
&amp;IFERROR(IF(AND((AM$33-AM38-150-Sheep!$R$355                                           )&gt;(AM$33-AN$33),(AM$33-AM38-150-Sheep!$R$355                                            )&lt;=0),"Alt1-"   &amp;AM37,""),"")
&amp;IFERROR(IF(AND((AM$33-AM38-150-Sheep!$R$356                                           )&gt;(AM$33-AN$33),(AM$33-AM38-150-Sheep!$R$356                                            )&lt;=0),"Alt2-"   &amp;AM37,""),"")</f>
        <v/>
      </c>
      <c r="AN39" s="266" t="str">
        <f xml:space="preserve">                    IF(AND((AN$33                                  -Sheep!$N$252                               )&gt;(AN$33-AO$33),(AN$33                                  -Sheep!$N$252                                )&lt;=0),"Born","")
&amp;                   IF(AND((AN$33-Sheep!$R$354-Sheep!$N$252                                )&gt;(AN$33-AO$33),(AN$33-Sheep!$R$354-Sheep!$N$252                                )&lt;=0),"WeanStd","")
&amp;                   IF(AND((AN$33-Sheep!$R$355-Sheep!$N$252                                )&gt;(AN$33-AO$33),(AN$33-Sheep!$R$355-Sheep!$N$252                                )&lt;=0),"WeanAlt1","")
&amp;                   IF(AND((AN$33-Sheep!$R$356-Sheep!$N$252                                )&gt;(AN$33-AO$33),(AN$33-Sheep!$R$356-Sheep!$N$252                                )&lt;=0),"WeanAlt2","")
&amp;IFERROR(IF(AND((AN$33-AN38                                                                                     )&gt;(AN$33-AO$33),(AN$33-AN38                                                                                     )&lt;=0),"Join-"    &amp;AN37,""),"")
&amp;IFERROR(IF(AND((AN$33-AN38-INDEX(Sheep!$V$361:$V$368,AN37,1))&gt;(AN$33-AO$33),(AN$33-AN38-INDEX(Sheep!$V$361:$V$368,AN37,1))&lt;=0),"Scan-"  &amp;AN37,""),"")
&amp;IFERROR(IF(AND((AN$33-AN38-150                                                                            )&gt;(AN$33-AO$33),(AN$33-AN38-150                                                                             )&lt;=0),"Birth-" &amp;AN37,""),"")
&amp;IFERROR(IF(AND((AN$33-AN38-150-Sheep!$R$354                                           )&gt;(AN$33-AO$33),(AN$33-AN38-150-Sheep!$R$354                                            )&lt;=0),"Wean-"&amp;AN37,""),"")
&amp;IFERROR(IF(AND((AN$33-AN38-150-Sheep!$R$355                                           )&gt;(AN$33-AO$33),(AN$33-AN38-150-Sheep!$R$355                                            )&lt;=0),"Alt1-"   &amp;AN37,""),"")
&amp;IFERROR(IF(AND((AN$33-AN38-150-Sheep!$R$356                                           )&gt;(AN$33-AO$33),(AN$33-AN38-150-Sheep!$R$356                                            )&lt;=0),"Alt2-"   &amp;AN37,""),"")</f>
        <v/>
      </c>
      <c r="AO39" s="266" t="str">
        <f xml:space="preserve">                    IF(AND((AO$33                                  -Sheep!$N$252                               )&gt;(AO$33-AP$33),(AO$33                                  -Sheep!$N$252                                )&lt;=0),"Born","")
&amp;                   IF(AND((AO$33-Sheep!$R$354-Sheep!$N$252                                )&gt;(AO$33-AP$33),(AO$33-Sheep!$R$354-Sheep!$N$252                                )&lt;=0),"WeanStd","")
&amp;                   IF(AND((AO$33-Sheep!$R$355-Sheep!$N$252                                )&gt;(AO$33-AP$33),(AO$33-Sheep!$R$355-Sheep!$N$252                                )&lt;=0),"WeanAlt1","")
&amp;                   IF(AND((AO$33-Sheep!$R$356-Sheep!$N$252                                )&gt;(AO$33-AP$33),(AO$33-Sheep!$R$356-Sheep!$N$252                                )&lt;=0),"WeanAlt2","")
&amp;IFERROR(IF(AND((AO$33-AO38                                                                                     )&gt;(AO$33-AP$33),(AO$33-AO38                                                                                     )&lt;=0),"Join-"    &amp;AO37,""),"")
&amp;IFERROR(IF(AND((AO$33-AO38-INDEX(Sheep!$V$361:$V$368,AO37,1))&gt;(AO$33-AP$33),(AO$33-AO38-INDEX(Sheep!$V$361:$V$368,AO37,1))&lt;=0),"Scan-"  &amp;AO37,""),"")
&amp;IFERROR(IF(AND((AO$33-AO38-150                                                                            )&gt;(AO$33-AP$33),(AO$33-AO38-150                                                                             )&lt;=0),"Birth-" &amp;AO37,""),"")
&amp;IFERROR(IF(AND((AO$33-AO38-150-Sheep!$R$354                                           )&gt;(AO$33-AP$33),(AO$33-AO38-150-Sheep!$R$354                                            )&lt;=0),"Wean-"&amp;AO37,""),"")
&amp;IFERROR(IF(AND((AO$33-AO38-150-Sheep!$R$355                                           )&gt;(AO$33-AP$33),(AO$33-AO38-150-Sheep!$R$355                                            )&lt;=0),"Alt1-"   &amp;AO37,""),"")
&amp;IFERROR(IF(AND((AO$33-AO38-150-Sheep!$R$356                                           )&gt;(AO$33-AP$33),(AO$33-AO38-150-Sheep!$R$356                                            )&lt;=0),"Alt2-"   &amp;AO37,""),"")</f>
        <v/>
      </c>
      <c r="AP39" s="266" t="str">
        <f xml:space="preserve">                    IF(AND((AP$33                                  -Sheep!$N$252                               )&gt;(AP$33-AQ$33),(AP$33                                  -Sheep!$N$252                                )&lt;=0),"Born","")
&amp;                   IF(AND((AP$33-Sheep!$R$354-Sheep!$N$252                                )&gt;(AP$33-AQ$33),(AP$33-Sheep!$R$354-Sheep!$N$252                                )&lt;=0),"WeanStd","")
&amp;                   IF(AND((AP$33-Sheep!$R$355-Sheep!$N$252                                )&gt;(AP$33-AQ$33),(AP$33-Sheep!$R$355-Sheep!$N$252                                )&lt;=0),"WeanAlt1","")
&amp;                   IF(AND((AP$33-Sheep!$R$356-Sheep!$N$252                                )&gt;(AP$33-AQ$33),(AP$33-Sheep!$R$356-Sheep!$N$252                                )&lt;=0),"WeanAlt2","")
&amp;IFERROR(IF(AND((AP$33-AP38                                                                                     )&gt;(AP$33-AQ$33),(AP$33-AP38                                                                                     )&lt;=0),"Join-"    &amp;AP37,""),"")
&amp;IFERROR(IF(AND((AP$33-AP38-INDEX(Sheep!$V$361:$V$368,AP37,1))&gt;(AP$33-AQ$33),(AP$33-AP38-INDEX(Sheep!$V$361:$V$368,AP37,1))&lt;=0),"Scan-"  &amp;AP37,""),"")
&amp;IFERROR(IF(AND((AP$33-AP38-150                                                                            )&gt;(AP$33-AQ$33),(AP$33-AP38-150                                                                             )&lt;=0),"Birth-" &amp;AP37,""),"")
&amp;IFERROR(IF(AND((AP$33-AP38-150-Sheep!$R$354                                           )&gt;(AP$33-AQ$33),(AP$33-AP38-150-Sheep!$R$354                                            )&lt;=0),"Wean-"&amp;AP37,""),"")
&amp;IFERROR(IF(AND((AP$33-AP38-150-Sheep!$R$355                                           )&gt;(AP$33-AQ$33),(AP$33-AP38-150-Sheep!$R$355                                            )&lt;=0),"Alt1-"   &amp;AP37,""),"")
&amp;IFERROR(IF(AND((AP$33-AP38-150-Sheep!$R$356                                           )&gt;(AP$33-AQ$33),(AP$33-AP38-150-Sheep!$R$356                                            )&lt;=0),"Alt2-"   &amp;AP37,""),"")</f>
        <v/>
      </c>
      <c r="AQ39" s="266" t="str">
        <f xml:space="preserve">                    IF(AND((AQ$33                                  -Sheep!$N$252                               )&gt;(AQ$33-AR$33),(AQ$33                                  -Sheep!$N$252                                )&lt;=0),"Born","")
&amp;                   IF(AND((AQ$33-Sheep!$R$354-Sheep!$N$252                                )&gt;(AQ$33-AR$33),(AQ$33-Sheep!$R$354-Sheep!$N$252                                )&lt;=0),"WeanStd","")
&amp;                   IF(AND((AQ$33-Sheep!$R$355-Sheep!$N$252                                )&gt;(AQ$33-AR$33),(AQ$33-Sheep!$R$355-Sheep!$N$252                                )&lt;=0),"WeanAlt1","")
&amp;                   IF(AND((AQ$33-Sheep!$R$356-Sheep!$N$252                                )&gt;(AQ$33-AR$33),(AQ$33-Sheep!$R$356-Sheep!$N$252                                )&lt;=0),"WeanAlt2","")
&amp;IFERROR(IF(AND((AQ$33-AQ38                                                                                     )&gt;(AQ$33-AR$33),(AQ$33-AQ38                                                                                     )&lt;=0),"Join-"    &amp;AQ37,""),"")
&amp;IFERROR(IF(AND((AQ$33-AQ38-INDEX(Sheep!$V$361:$V$368,AQ37,1))&gt;(AQ$33-AR$33),(AQ$33-AQ38-INDEX(Sheep!$V$361:$V$368,AQ37,1))&lt;=0),"Scan-"  &amp;AQ37,""),"")
&amp;IFERROR(IF(AND((AQ$33-AQ38-150                                                                            )&gt;(AQ$33-AR$33),(AQ$33-AQ38-150                                                                             )&lt;=0),"Birth-" &amp;AQ37,""),"")
&amp;IFERROR(IF(AND((AQ$33-AQ38-150-Sheep!$R$354                                           )&gt;(AQ$33-AR$33),(AQ$33-AQ38-150-Sheep!$R$354                                            )&lt;=0),"Wean-"&amp;AQ37,""),"")
&amp;IFERROR(IF(AND((AQ$33-AQ38-150-Sheep!$R$355                                           )&gt;(AQ$33-AR$33),(AQ$33-AQ38-150-Sheep!$R$355                                            )&lt;=0),"Alt1-"   &amp;AQ37,""),"")
&amp;IFERROR(IF(AND((AQ$33-AQ38-150-Sheep!$R$356                                           )&gt;(AQ$33-AR$33),(AQ$33-AQ38-150-Sheep!$R$356                                            )&lt;=0),"Alt2-"   &amp;AQ37,""),"")</f>
        <v/>
      </c>
      <c r="AR39" s="266" t="str">
        <f xml:space="preserve">                    IF(AND((AR$33                                  -Sheep!$N$252                               )&gt;(AR$33-AS$33),(AR$33                                  -Sheep!$N$252                                )&lt;=0),"Born","")
&amp;                   IF(AND((AR$33-Sheep!$R$354-Sheep!$N$252                                )&gt;(AR$33-AS$33),(AR$33-Sheep!$R$354-Sheep!$N$252                                )&lt;=0),"WeanStd","")
&amp;                   IF(AND((AR$33-Sheep!$R$355-Sheep!$N$252                                )&gt;(AR$33-AS$33),(AR$33-Sheep!$R$355-Sheep!$N$252                                )&lt;=0),"WeanAlt1","")
&amp;                   IF(AND((AR$33-Sheep!$R$356-Sheep!$N$252                                )&gt;(AR$33-AS$33),(AR$33-Sheep!$R$356-Sheep!$N$252                                )&lt;=0),"WeanAlt2","")
&amp;IFERROR(IF(AND((AR$33-AR38                                                                                     )&gt;(AR$33-AS$33),(AR$33-AR38                                                                                     )&lt;=0),"Join-"    &amp;AR37,""),"")
&amp;IFERROR(IF(AND((AR$33-AR38-INDEX(Sheep!$V$361:$V$368,AR37,1))&gt;(AR$33-AS$33),(AR$33-AR38-INDEX(Sheep!$V$361:$V$368,AR37,1))&lt;=0),"Scan-"  &amp;AR37,""),"")
&amp;IFERROR(IF(AND((AR$33-AR38-150                                                                            )&gt;(AR$33-AS$33),(AR$33-AR38-150                                                                             )&lt;=0),"Birth-" &amp;AR37,""),"")
&amp;IFERROR(IF(AND((AR$33-AR38-150-Sheep!$R$354                                           )&gt;(AR$33-AS$33),(AR$33-AR38-150-Sheep!$R$354                                            )&lt;=0),"Wean-"&amp;AR37,""),"")
&amp;IFERROR(IF(AND((AR$33-AR38-150-Sheep!$R$355                                           )&gt;(AR$33-AS$33),(AR$33-AR38-150-Sheep!$R$355                                            )&lt;=0),"Alt1-"   &amp;AR37,""),"")
&amp;IFERROR(IF(AND((AR$33-AR38-150-Sheep!$R$356                                           )&gt;(AR$33-AS$33),(AR$33-AR38-150-Sheep!$R$356                                            )&lt;=0),"Alt2-"   &amp;AR37,""),"")</f>
        <v/>
      </c>
      <c r="AS39" s="266" t="str">
        <f xml:space="preserve">                    IF(AND((AS$33                                  -Sheep!$N$252                               )&gt;(AS$33-AT$33),(AS$33                                  -Sheep!$N$252                                )&lt;=0),"Born","")
&amp;                   IF(AND((AS$33-Sheep!$R$354-Sheep!$N$252                                )&gt;(AS$33-AT$33),(AS$33-Sheep!$R$354-Sheep!$N$252                                )&lt;=0),"WeanStd","")
&amp;                   IF(AND((AS$33-Sheep!$R$355-Sheep!$N$252                                )&gt;(AS$33-AT$33),(AS$33-Sheep!$R$355-Sheep!$N$252                                )&lt;=0),"WeanAlt1","")
&amp;                   IF(AND((AS$33-Sheep!$R$356-Sheep!$N$252                                )&gt;(AS$33-AT$33),(AS$33-Sheep!$R$356-Sheep!$N$252                                )&lt;=0),"WeanAlt2","")
&amp;IFERROR(IF(AND((AS$33-AS38                                                                                     )&gt;(AS$33-AT$33),(AS$33-AS38                                                                                     )&lt;=0),"Join-"    &amp;AS37,""),"")
&amp;IFERROR(IF(AND((AS$33-AS38-INDEX(Sheep!$V$361:$V$368,AS37,1))&gt;(AS$33-AT$33),(AS$33-AS38-INDEX(Sheep!$V$361:$V$368,AS37,1))&lt;=0),"Scan-"  &amp;AS37,""),"")
&amp;IFERROR(IF(AND((AS$33-AS38-150                                                                            )&gt;(AS$33-AT$33),(AS$33-AS38-150                                                                             )&lt;=0),"Birth-" &amp;AS37,""),"")
&amp;IFERROR(IF(AND((AS$33-AS38-150-Sheep!$R$354                                           )&gt;(AS$33-AT$33),(AS$33-AS38-150-Sheep!$R$354                                            )&lt;=0),"Wean-"&amp;AS37,""),"")
&amp;IFERROR(IF(AND((AS$33-AS38-150-Sheep!$R$355                                           )&gt;(AS$33-AT$33),(AS$33-AS38-150-Sheep!$R$355                                            )&lt;=0),"Alt1-"   &amp;AS37,""),"")
&amp;IFERROR(IF(AND((AS$33-AS38-150-Sheep!$R$356                                           )&gt;(AS$33-AT$33),(AS$33-AS38-150-Sheep!$R$356                                            )&lt;=0),"Alt2-"   &amp;AS37,""),"")</f>
        <v/>
      </c>
      <c r="AT39" s="266" t="str">
        <f xml:space="preserve">                    IF(AND((AT$33                                  -Sheep!$N$252                               )&gt;(AT$33-AU$33),(AT$33                                  -Sheep!$N$252                                )&lt;=0),"Born","")
&amp;                   IF(AND((AT$33-Sheep!$R$354-Sheep!$N$252                                )&gt;(AT$33-AU$33),(AT$33-Sheep!$R$354-Sheep!$N$252                                )&lt;=0),"WeanStd","")
&amp;                   IF(AND((AT$33-Sheep!$R$355-Sheep!$N$252                                )&gt;(AT$33-AU$33),(AT$33-Sheep!$R$355-Sheep!$N$252                                )&lt;=0),"WeanAlt1","")
&amp;                   IF(AND((AT$33-Sheep!$R$356-Sheep!$N$252                                )&gt;(AT$33-AU$33),(AT$33-Sheep!$R$356-Sheep!$N$252                                )&lt;=0),"WeanAlt2","")
&amp;IFERROR(IF(AND((AT$33-AT38                                                                                     )&gt;(AT$33-AU$33),(AT$33-AT38                                                                                     )&lt;=0),"Join-"    &amp;AT37,""),"")
&amp;IFERROR(IF(AND((AT$33-AT38-INDEX(Sheep!$V$361:$V$368,AT37,1))&gt;(AT$33-AU$33),(AT$33-AT38-INDEX(Sheep!$V$361:$V$368,AT37,1))&lt;=0),"Scan-"  &amp;AT37,""),"")
&amp;IFERROR(IF(AND((AT$33-AT38-150                                                                            )&gt;(AT$33-AU$33),(AT$33-AT38-150                                                                             )&lt;=0),"Birth-" &amp;AT37,""),"")
&amp;IFERROR(IF(AND((AT$33-AT38-150-Sheep!$R$354                                           )&gt;(AT$33-AU$33),(AT$33-AT38-150-Sheep!$R$354                                            )&lt;=0),"Wean-"&amp;AT37,""),"")
&amp;IFERROR(IF(AND((AT$33-AT38-150-Sheep!$R$355                                           )&gt;(AT$33-AU$33),(AT$33-AT38-150-Sheep!$R$355                                            )&lt;=0),"Alt1-"   &amp;AT37,""),"")
&amp;IFERROR(IF(AND((AT$33-AT38-150-Sheep!$R$356                                           )&gt;(AT$33-AU$33),(AT$33-AT38-150-Sheep!$R$356                                            )&lt;=0),"Alt2-"   &amp;AT37,""),"")</f>
        <v/>
      </c>
      <c r="AU39" s="266" t="str">
        <f xml:space="preserve">                    IF(AND((AU$33                                  -Sheep!$N$252                               )&gt;(AU$33-AV$33),(AU$33                                  -Sheep!$N$252                                )&lt;=0),"Born","")
&amp;                   IF(AND((AU$33-Sheep!$R$354-Sheep!$N$252                                )&gt;(AU$33-AV$33),(AU$33-Sheep!$R$354-Sheep!$N$252                                )&lt;=0),"WeanStd","")
&amp;                   IF(AND((AU$33-Sheep!$R$355-Sheep!$N$252                                )&gt;(AU$33-AV$33),(AU$33-Sheep!$R$355-Sheep!$N$252                                )&lt;=0),"WeanAlt1","")
&amp;                   IF(AND((AU$33-Sheep!$R$356-Sheep!$N$252                                )&gt;(AU$33-AV$33),(AU$33-Sheep!$R$356-Sheep!$N$252                                )&lt;=0),"WeanAlt2","")
&amp;IFERROR(IF(AND((AU$33-AU38                                                                                     )&gt;(AU$33-AV$33),(AU$33-AU38                                                                                     )&lt;=0),"Join-"    &amp;AU37,""),"")
&amp;IFERROR(IF(AND((AU$33-AU38-INDEX(Sheep!$V$361:$V$368,AU37,1))&gt;(AU$33-AV$33),(AU$33-AU38-INDEX(Sheep!$V$361:$V$368,AU37,1))&lt;=0),"Scan-"  &amp;AU37,""),"")
&amp;IFERROR(IF(AND((AU$33-AU38-150                                                                            )&gt;(AU$33-AV$33),(AU$33-AU38-150                                                                             )&lt;=0),"Birth-" &amp;AU37,""),"")
&amp;IFERROR(IF(AND((AU$33-AU38-150-Sheep!$R$354                                           )&gt;(AU$33-AV$33),(AU$33-AU38-150-Sheep!$R$354                                            )&lt;=0),"Wean-"&amp;AU37,""),"")
&amp;IFERROR(IF(AND((AU$33-AU38-150-Sheep!$R$355                                           )&gt;(AU$33-AV$33),(AU$33-AU38-150-Sheep!$R$355                                            )&lt;=0),"Alt1-"   &amp;AU37,""),"")
&amp;IFERROR(IF(AND((AU$33-AU38-150-Sheep!$R$356                                           )&gt;(AU$33-AV$33),(AU$33-AU38-150-Sheep!$R$356                                            )&lt;=0),"Alt2-"   &amp;AU37,""),"")</f>
        <v>WeanStd</v>
      </c>
      <c r="AV39" s="266" t="str">
        <f xml:space="preserve">                    IF(AND((AV$33                                  -Sheep!$N$252                               )&gt;(AV$33-AW$33),(AV$33                                  -Sheep!$N$252                                )&lt;=0),"Born","")
&amp;                   IF(AND((AV$33-Sheep!$R$354-Sheep!$N$252                                )&gt;(AV$33-AW$33),(AV$33-Sheep!$R$354-Sheep!$N$252                                )&lt;=0),"WeanStd","")
&amp;                   IF(AND((AV$33-Sheep!$R$355-Sheep!$N$252                                )&gt;(AV$33-AW$33),(AV$33-Sheep!$R$355-Sheep!$N$252                                )&lt;=0),"WeanAlt1","")
&amp;                   IF(AND((AV$33-Sheep!$R$356-Sheep!$N$252                                )&gt;(AV$33-AW$33),(AV$33-Sheep!$R$356-Sheep!$N$252                                )&lt;=0),"WeanAlt2","")
&amp;IFERROR(IF(AND((AV$33-AV38                                                                                     )&gt;(AV$33-AW$33),(AV$33-AV38                                                                                     )&lt;=0),"Join-"    &amp;AV37,""),"")
&amp;IFERROR(IF(AND((AV$33-AV38-INDEX(Sheep!$V$361:$V$368,AV37,1))&gt;(AV$33-AW$33),(AV$33-AV38-INDEX(Sheep!$V$361:$V$368,AV37,1))&lt;=0),"Scan-"  &amp;AV37,""),"")
&amp;IFERROR(IF(AND((AV$33-AV38-150                                                                            )&gt;(AV$33-AW$33),(AV$33-AV38-150                                                                             )&lt;=0),"Birth-" &amp;AV37,""),"")
&amp;IFERROR(IF(AND((AV$33-AV38-150-Sheep!$R$354                                           )&gt;(AV$33-AW$33),(AV$33-AV38-150-Sheep!$R$354                                            )&lt;=0),"Wean-"&amp;AV37,""),"")
&amp;IFERROR(IF(AND((AV$33-AV38-150-Sheep!$R$355                                           )&gt;(AV$33-AW$33),(AV$33-AV38-150-Sheep!$R$355                                            )&lt;=0),"Alt1-"   &amp;AV37,""),"")
&amp;IFERROR(IF(AND((AV$33-AV38-150-Sheep!$R$356                                           )&gt;(AV$33-AW$33),(AV$33-AV38-150-Sheep!$R$356                                            )&lt;=0),"Alt2-"   &amp;AV37,""),"")</f>
        <v/>
      </c>
      <c r="AW39" s="266" t="str">
        <f xml:space="preserve">                    IF(AND((AW$33                                  -Sheep!$N$252                               )&gt;(AW$33-AX$33),(AW$33                                  -Sheep!$N$252                                )&lt;=0),"Born","")
&amp;                   IF(AND((AW$33-Sheep!$R$354-Sheep!$N$252                                )&gt;(AW$33-AX$33),(AW$33-Sheep!$R$354-Sheep!$N$252                                )&lt;=0),"WeanStd","")
&amp;                   IF(AND((AW$33-Sheep!$R$355-Sheep!$N$252                                )&gt;(AW$33-AX$33),(AW$33-Sheep!$R$355-Sheep!$N$252                                )&lt;=0),"WeanAlt1","")
&amp;                   IF(AND((AW$33-Sheep!$R$356-Sheep!$N$252                                )&gt;(AW$33-AX$33),(AW$33-Sheep!$R$356-Sheep!$N$252                                )&lt;=0),"WeanAlt2","")
&amp;IFERROR(IF(AND((AW$33-AW38                                                                                     )&gt;(AW$33-AX$33),(AW$33-AW38                                                                                     )&lt;=0),"Join-"    &amp;AW37,""),"")
&amp;IFERROR(IF(AND((AW$33-AW38-INDEX(Sheep!$V$361:$V$368,AW37,1))&gt;(AW$33-AX$33),(AW$33-AW38-INDEX(Sheep!$V$361:$V$368,AW37,1))&lt;=0),"Scan-"  &amp;AW37,""),"")
&amp;IFERROR(IF(AND((AW$33-AW38-150                                                                            )&gt;(AW$33-AX$33),(AW$33-AW38-150                                                                             )&lt;=0),"Birth-" &amp;AW37,""),"")
&amp;IFERROR(IF(AND((AW$33-AW38-150-Sheep!$R$354                                           )&gt;(AW$33-AX$33),(AW$33-AW38-150-Sheep!$R$354                                            )&lt;=0),"Wean-"&amp;AW37,""),"")
&amp;IFERROR(IF(AND((AW$33-AW38-150-Sheep!$R$355                                           )&gt;(AW$33-AX$33),(AW$33-AW38-150-Sheep!$R$355                                            )&lt;=0),"Alt1-"   &amp;AW37,""),"")
&amp;IFERROR(IF(AND((AW$33-AW38-150-Sheep!$R$356                                           )&gt;(AW$33-AX$33),(AW$33-AW38-150-Sheep!$R$356                                            )&lt;=0),"Alt2-"   &amp;AW37,""),"")</f>
        <v/>
      </c>
      <c r="AX39" s="266" t="str">
        <f xml:space="preserve">                    IF(AND((AX$33                                  -Sheep!$N$252                               )&gt;(AX$33-AY$33),(AX$33                                  -Sheep!$N$252                                )&lt;=0),"Born","")
&amp;                   IF(AND((AX$33-Sheep!$R$354-Sheep!$N$252                                )&gt;(AX$33-AY$33),(AX$33-Sheep!$R$354-Sheep!$N$252                                )&lt;=0),"WeanStd","")
&amp;                   IF(AND((AX$33-Sheep!$R$355-Sheep!$N$252                                )&gt;(AX$33-AY$33),(AX$33-Sheep!$R$355-Sheep!$N$252                                )&lt;=0),"WeanAlt1","")
&amp;                   IF(AND((AX$33-Sheep!$R$356-Sheep!$N$252                                )&gt;(AX$33-AY$33),(AX$33-Sheep!$R$356-Sheep!$N$252                                )&lt;=0),"WeanAlt2","")
&amp;IFERROR(IF(AND((AX$33-AX38                                                                                     )&gt;(AX$33-AY$33),(AX$33-AX38                                                                                     )&lt;=0),"Join-"    &amp;AX37,""),"")
&amp;IFERROR(IF(AND((AX$33-AX38-INDEX(Sheep!$V$361:$V$368,AX37,1))&gt;(AX$33-AY$33),(AX$33-AX38-INDEX(Sheep!$V$361:$V$368,AX37,1))&lt;=0),"Scan-"  &amp;AX37,""),"")
&amp;IFERROR(IF(AND((AX$33-AX38-150                                                                            )&gt;(AX$33-AY$33),(AX$33-AX38-150                                                                             )&lt;=0),"Birth-" &amp;AX37,""),"")
&amp;IFERROR(IF(AND((AX$33-AX38-150-Sheep!$R$354                                           )&gt;(AX$33-AY$33),(AX$33-AX38-150-Sheep!$R$354                                            )&lt;=0),"Wean-"&amp;AX37,""),"")
&amp;IFERROR(IF(AND((AX$33-AX38-150-Sheep!$R$355                                           )&gt;(AX$33-AY$33),(AX$33-AX38-150-Sheep!$R$355                                            )&lt;=0),"Alt1-"   &amp;AX37,""),"")
&amp;IFERROR(IF(AND((AX$33-AX38-150-Sheep!$R$356                                           )&gt;(AX$33-AY$33),(AX$33-AX38-150-Sheep!$R$356                                            )&lt;=0),"Alt2-"   &amp;AX37,""),"")</f>
        <v/>
      </c>
      <c r="AY39" s="266" t="str">
        <f xml:space="preserve">                    IF(AND((AY$33                                  -Sheep!$N$252                               )&gt;(AY$33-AZ$33),(AY$33                                  -Sheep!$N$252                                )&lt;=0),"Born","")
&amp;                   IF(AND((AY$33-Sheep!$R$354-Sheep!$N$252                                )&gt;(AY$33-AZ$33),(AY$33-Sheep!$R$354-Sheep!$N$252                                )&lt;=0),"WeanStd","")
&amp;                   IF(AND((AY$33-Sheep!$R$355-Sheep!$N$252                                )&gt;(AY$33-AZ$33),(AY$33-Sheep!$R$355-Sheep!$N$252                                )&lt;=0),"WeanAlt1","")
&amp;                   IF(AND((AY$33-Sheep!$R$356-Sheep!$N$252                                )&gt;(AY$33-AZ$33),(AY$33-Sheep!$R$356-Sheep!$N$252                                )&lt;=0),"WeanAlt2","")
&amp;IFERROR(IF(AND((AY$33-AY38                                                                                     )&gt;(AY$33-AZ$33),(AY$33-AY38                                                                                     )&lt;=0),"Join-"    &amp;AY37,""),"")
&amp;IFERROR(IF(AND((AY$33-AY38-INDEX(Sheep!$V$361:$V$368,AY37,1))&gt;(AY$33-AZ$33),(AY$33-AY38-INDEX(Sheep!$V$361:$V$368,AY37,1))&lt;=0),"Scan-"  &amp;AY37,""),"")
&amp;IFERROR(IF(AND((AY$33-AY38-150                                                                            )&gt;(AY$33-AZ$33),(AY$33-AY38-150                                                                             )&lt;=0),"Birth-" &amp;AY37,""),"")
&amp;IFERROR(IF(AND((AY$33-AY38-150-Sheep!$R$354                                           )&gt;(AY$33-AZ$33),(AY$33-AY38-150-Sheep!$R$354                                            )&lt;=0),"Wean-"&amp;AY37,""),"")
&amp;IFERROR(IF(AND((AY$33-AY38-150-Sheep!$R$355                                           )&gt;(AY$33-AZ$33),(AY$33-AY38-150-Sheep!$R$355                                            )&lt;=0),"Alt1-"   &amp;AY37,""),"")
&amp;IFERROR(IF(AND((AY$33-AY38-150-Sheep!$R$356                                           )&gt;(AY$33-AZ$33),(AY$33-AY38-150-Sheep!$R$356                                            )&lt;=0),"Alt2-"   &amp;AY37,""),"")</f>
        <v>WeanAlt1</v>
      </c>
      <c r="AZ39" s="266" t="str">
        <f xml:space="preserve">                    IF(AND((AZ$33                                  -Sheep!$N$252                               )&gt;(AZ$33-BA$33),(AZ$33                                  -Sheep!$N$252                                )&lt;=0),"Born","")
&amp;                   IF(AND((AZ$33-Sheep!$R$354-Sheep!$N$252                                )&gt;(AZ$33-BA$33),(AZ$33-Sheep!$R$354-Sheep!$N$252                                )&lt;=0),"WeanStd","")
&amp;                   IF(AND((AZ$33-Sheep!$R$355-Sheep!$N$252                                )&gt;(AZ$33-BA$33),(AZ$33-Sheep!$R$355-Sheep!$N$252                                )&lt;=0),"WeanAlt1","")
&amp;                   IF(AND((AZ$33-Sheep!$R$356-Sheep!$N$252                                )&gt;(AZ$33-BA$33),(AZ$33-Sheep!$R$356-Sheep!$N$252                                )&lt;=0),"WeanAlt2","")
&amp;IFERROR(IF(AND((AZ$33-AZ38                                                                                     )&gt;(AZ$33-BA$33),(AZ$33-AZ38                                                                                     )&lt;=0),"Join-"    &amp;AZ37,""),"")
&amp;IFERROR(IF(AND((AZ$33-AZ38-INDEX(Sheep!$V$361:$V$368,AZ37,1))&gt;(AZ$33-BA$33),(AZ$33-AZ38-INDEX(Sheep!$V$361:$V$368,AZ37,1))&lt;=0),"Scan-"  &amp;AZ37,""),"")
&amp;IFERROR(IF(AND((AZ$33-AZ38-150                                                                            )&gt;(AZ$33-BA$33),(AZ$33-AZ38-150                                                                             )&lt;=0),"Birth-" &amp;AZ37,""),"")
&amp;IFERROR(IF(AND((AZ$33-AZ38-150-Sheep!$R$354                                           )&gt;(AZ$33-BA$33),(AZ$33-AZ38-150-Sheep!$R$354                                            )&lt;=0),"Wean-"&amp;AZ37,""),"")
&amp;IFERROR(IF(AND((AZ$33-AZ38-150-Sheep!$R$355                                           )&gt;(AZ$33-BA$33),(AZ$33-AZ38-150-Sheep!$R$355                                            )&lt;=0),"Alt1-"   &amp;AZ37,""),"")
&amp;IFERROR(IF(AND((AZ$33-AZ38-150-Sheep!$R$356                                           )&gt;(AZ$33-BA$33),(AZ$33-AZ38-150-Sheep!$R$356                                            )&lt;=0),"Alt2-"   &amp;AZ37,""),"")</f>
        <v/>
      </c>
      <c r="BA39" s="266" t="str">
        <f xml:space="preserve">                    IF(AND((BA$33                                  -Sheep!$N$252                               )&gt;(BA$33-BB$33),(BA$33                                  -Sheep!$N$252                                )&lt;=0),"Born","")
&amp;                   IF(AND((BA$33-Sheep!$R$354-Sheep!$N$252                                )&gt;(BA$33-BB$33),(BA$33-Sheep!$R$354-Sheep!$N$252                                )&lt;=0),"WeanStd","")
&amp;                   IF(AND((BA$33-Sheep!$R$355-Sheep!$N$252                                )&gt;(BA$33-BB$33),(BA$33-Sheep!$R$355-Sheep!$N$252                                )&lt;=0),"WeanAlt1","")
&amp;                   IF(AND((BA$33-Sheep!$R$356-Sheep!$N$252                                )&gt;(BA$33-BB$33),(BA$33-Sheep!$R$356-Sheep!$N$252                                )&lt;=0),"WeanAlt2","")
&amp;IFERROR(IF(AND((BA$33-BA38                                                                                     )&gt;(BA$33-BB$33),(BA$33-BA38                                                                                     )&lt;=0),"Join-"    &amp;BA37,""),"")
&amp;IFERROR(IF(AND((BA$33-BA38-INDEX(Sheep!$V$361:$V$368,BA37,1))&gt;(BA$33-BB$33),(BA$33-BA38-INDEX(Sheep!$V$361:$V$368,BA37,1))&lt;=0),"Scan-"  &amp;BA37,""),"")
&amp;IFERROR(IF(AND((BA$33-BA38-150                                                                            )&gt;(BA$33-BB$33),(BA$33-BA38-150                                                                             )&lt;=0),"Birth-" &amp;BA37,""),"")
&amp;IFERROR(IF(AND((BA$33-BA38-150-Sheep!$R$354                                           )&gt;(BA$33-BB$33),(BA$33-BA38-150-Sheep!$R$354                                            )&lt;=0),"Wean-"&amp;BA37,""),"")
&amp;IFERROR(IF(AND((BA$33-BA38-150-Sheep!$R$355                                           )&gt;(BA$33-BB$33),(BA$33-BA38-150-Sheep!$R$355                                            )&lt;=0),"Alt1-"   &amp;BA37,""),"")
&amp;IFERROR(IF(AND((BA$33-BA38-150-Sheep!$R$356                                           )&gt;(BA$33-BB$33),(BA$33-BA38-150-Sheep!$R$356                                            )&lt;=0),"Alt2-"   &amp;BA37,""),"")</f>
        <v/>
      </c>
      <c r="BB39" s="266" t="str">
        <f xml:space="preserve">                    IF(AND((BB$33                                  -Sheep!$N$252                               )&gt;(BB$33-BC$33),(BB$33                                  -Sheep!$N$252                                )&lt;=0),"Born","")
&amp;                   IF(AND((BB$33-Sheep!$R$354-Sheep!$N$252                                )&gt;(BB$33-BC$33),(BB$33-Sheep!$R$354-Sheep!$N$252                                )&lt;=0),"WeanStd","")
&amp;                   IF(AND((BB$33-Sheep!$R$355-Sheep!$N$252                                )&gt;(BB$33-BC$33),(BB$33-Sheep!$R$355-Sheep!$N$252                                )&lt;=0),"WeanAlt1","")
&amp;                   IF(AND((BB$33-Sheep!$R$356-Sheep!$N$252                                )&gt;(BB$33-BC$33),(BB$33-Sheep!$R$356-Sheep!$N$252                                )&lt;=0),"WeanAlt2","")
&amp;IFERROR(IF(AND((BB$33-BB38                                                                                     )&gt;(BB$33-BC$33),(BB$33-BB38                                                                                     )&lt;=0),"Join-"    &amp;BB37,""),"")
&amp;IFERROR(IF(AND((BB$33-BB38-INDEX(Sheep!$V$361:$V$368,BB37,1))&gt;(BB$33-BC$33),(BB$33-BB38-INDEX(Sheep!$V$361:$V$368,BB37,1))&lt;=0),"Scan-"  &amp;BB37,""),"")
&amp;IFERROR(IF(AND((BB$33-BB38-150                                                                            )&gt;(BB$33-BC$33),(BB$33-BB38-150                                                                             )&lt;=0),"Birth-" &amp;BB37,""),"")
&amp;IFERROR(IF(AND((BB$33-BB38-150-Sheep!$R$354                                           )&gt;(BB$33-BC$33),(BB$33-BB38-150-Sheep!$R$354                                            )&lt;=0),"Wean-"&amp;BB37,""),"")
&amp;IFERROR(IF(AND((BB$33-BB38-150-Sheep!$R$355                                           )&gt;(BB$33-BC$33),(BB$33-BB38-150-Sheep!$R$355                                            )&lt;=0),"Alt1-"   &amp;BB37,""),"")
&amp;IFERROR(IF(AND((BB$33-BB38-150-Sheep!$R$356                                           )&gt;(BB$33-BC$33),(BB$33-BB38-150-Sheep!$R$356                                            )&lt;=0),"Alt2-"   &amp;BB37,""),"")</f>
        <v/>
      </c>
      <c r="BC39" s="266" t="str">
        <f xml:space="preserve">                    IF(AND((BC$33                                  -Sheep!$N$252                               )&gt;(BC$33-BD$33),(BC$33                                  -Sheep!$N$252                                )&lt;=0),"Born","")
&amp;                   IF(AND((BC$33-Sheep!$R$354-Sheep!$N$252                                )&gt;(BC$33-BD$33),(BC$33-Sheep!$R$354-Sheep!$N$252                                )&lt;=0),"WeanStd","")
&amp;                   IF(AND((BC$33-Sheep!$R$355-Sheep!$N$252                                )&gt;(BC$33-BD$33),(BC$33-Sheep!$R$355-Sheep!$N$252                                )&lt;=0),"WeanAlt1","")
&amp;                   IF(AND((BC$33-Sheep!$R$356-Sheep!$N$252                                )&gt;(BC$33-BD$33),(BC$33-Sheep!$R$356-Sheep!$N$252                                )&lt;=0),"WeanAlt2","")
&amp;IFERROR(IF(AND((BC$33-BC38                                                                                     )&gt;(BC$33-BD$33),(BC$33-BC38                                                                                     )&lt;=0),"Join-"    &amp;BC37,""),"")
&amp;IFERROR(IF(AND((BC$33-BC38-INDEX(Sheep!$V$361:$V$368,BC37,1))&gt;(BC$33-BD$33),(BC$33-BC38-INDEX(Sheep!$V$361:$V$368,BC37,1))&lt;=0),"Scan-"  &amp;BC37,""),"")
&amp;IFERROR(IF(AND((BC$33-BC38-150                                                                            )&gt;(BC$33-BD$33),(BC$33-BC38-150                                                                             )&lt;=0),"Birth-" &amp;BC37,""),"")
&amp;IFERROR(IF(AND((BC$33-BC38-150-Sheep!$R$354                                           )&gt;(BC$33-BD$33),(BC$33-BC38-150-Sheep!$R$354                                            )&lt;=0),"Wean-"&amp;BC37,""),"")
&amp;IFERROR(IF(AND((BC$33-BC38-150-Sheep!$R$355                                           )&gt;(BC$33-BD$33),(BC$33-BC38-150-Sheep!$R$355                                            )&lt;=0),"Alt1-"   &amp;BC37,""),"")
&amp;IFERROR(IF(AND((BC$33-BC38-150-Sheep!$R$356                                           )&gt;(BC$33-BD$33),(BC$33-BC38-150-Sheep!$R$356                                            )&lt;=0),"Alt2-"   &amp;BC37,""),"")</f>
        <v>WeanAlt2</v>
      </c>
      <c r="BD39" s="266" t="str">
        <f xml:space="preserve">                    IF(AND((BD$33                                  -Sheep!$N$252                               )&gt;(BD$33-BE$33),(BD$33                                  -Sheep!$N$252                                )&lt;=0),"Born","")
&amp;                   IF(AND((BD$33-Sheep!$R$354-Sheep!$N$252                                )&gt;(BD$33-BE$33),(BD$33-Sheep!$R$354-Sheep!$N$252                                )&lt;=0),"WeanStd","")
&amp;                   IF(AND((BD$33-Sheep!$R$355-Sheep!$N$252                                )&gt;(BD$33-BE$33),(BD$33-Sheep!$R$355-Sheep!$N$252                                )&lt;=0),"WeanAlt1","")
&amp;                   IF(AND((BD$33-Sheep!$R$356-Sheep!$N$252                                )&gt;(BD$33-BE$33),(BD$33-Sheep!$R$356-Sheep!$N$252                                )&lt;=0),"WeanAlt2","")
&amp;IFERROR(IF(AND((BD$33-BD38                                                                                     )&gt;(BD$33-BE$33),(BD$33-BD38                                                                                     )&lt;=0),"Join-"    &amp;BD37,""),"")
&amp;IFERROR(IF(AND((BD$33-BD38-INDEX(Sheep!$V$361:$V$368,BD37,1))&gt;(BD$33-BE$33),(BD$33-BD38-INDEX(Sheep!$V$361:$V$368,BD37,1))&lt;=0),"Scan-"  &amp;BD37,""),"")
&amp;IFERROR(IF(AND((BD$33-BD38-150                                                                            )&gt;(BD$33-BE$33),(BD$33-BD38-150                                                                             )&lt;=0),"Birth-" &amp;BD37,""),"")
&amp;IFERROR(IF(AND((BD$33-BD38-150-Sheep!$R$354                                           )&gt;(BD$33-BE$33),(BD$33-BD38-150-Sheep!$R$354                                            )&lt;=0),"Wean-"&amp;BD37,""),"")
&amp;IFERROR(IF(AND((BD$33-BD38-150-Sheep!$R$355                                           )&gt;(BD$33-BE$33),(BD$33-BD38-150-Sheep!$R$355                                            )&lt;=0),"Alt1-"   &amp;BD37,""),"")
&amp;IFERROR(IF(AND((BD$33-BD38-150-Sheep!$R$356                                           )&gt;(BD$33-BE$33),(BD$33-BD38-150-Sheep!$R$356                                            )&lt;=0),"Alt2-"   &amp;BD37,""),"")</f>
        <v/>
      </c>
      <c r="BE39" s="266" t="str">
        <f xml:space="preserve">                    IF(AND((BE$33                                  -Sheep!$N$252                               )&gt;(BE$33-BF$33),(BE$33                                  -Sheep!$N$252                                )&lt;=0),"Born","")
&amp;                   IF(AND((BE$33-Sheep!$R$354-Sheep!$N$252                                )&gt;(BE$33-BF$33),(BE$33-Sheep!$R$354-Sheep!$N$252                                )&lt;=0),"WeanStd","")
&amp;                   IF(AND((BE$33-Sheep!$R$355-Sheep!$N$252                                )&gt;(BE$33-BF$33),(BE$33-Sheep!$R$355-Sheep!$N$252                                )&lt;=0),"WeanAlt1","")
&amp;                   IF(AND((BE$33-Sheep!$R$356-Sheep!$N$252                                )&gt;(BE$33-BF$33),(BE$33-Sheep!$R$356-Sheep!$N$252                                )&lt;=0),"WeanAlt2","")
&amp;IFERROR(IF(AND((BE$33-BE38                                                                                     )&gt;(BE$33-BF$33),(BE$33-BE38                                                                                     )&lt;=0),"Join-"    &amp;BE37,""),"")
&amp;IFERROR(IF(AND((BE$33-BE38-INDEX(Sheep!$V$361:$V$368,BE37,1))&gt;(BE$33-BF$33),(BE$33-BE38-INDEX(Sheep!$V$361:$V$368,BE37,1))&lt;=0),"Scan-"  &amp;BE37,""),"")
&amp;IFERROR(IF(AND((BE$33-BE38-150                                                                            )&gt;(BE$33-BF$33),(BE$33-BE38-150                                                                             )&lt;=0),"Birth-" &amp;BE37,""),"")
&amp;IFERROR(IF(AND((BE$33-BE38-150-Sheep!$R$354                                           )&gt;(BE$33-BF$33),(BE$33-BE38-150-Sheep!$R$354                                            )&lt;=0),"Wean-"&amp;BE37,""),"")
&amp;IFERROR(IF(AND((BE$33-BE38-150-Sheep!$R$355                                           )&gt;(BE$33-BF$33),(BE$33-BE38-150-Sheep!$R$355                                            )&lt;=0),"Alt1-"   &amp;BE37,""),"")
&amp;IFERROR(IF(AND((BE$33-BE38-150-Sheep!$R$356                                           )&gt;(BE$33-BF$33),(BE$33-BE38-150-Sheep!$R$356                                            )&lt;=0),"Alt2-"   &amp;BE37,""),"")</f>
        <v/>
      </c>
      <c r="BF39" s="266" t="str">
        <f xml:space="preserve">                    IF(AND((BF$33                                  -Sheep!$N$252                               )&gt;(BF$33-BG$33),(BF$33                                  -Sheep!$N$252                                )&lt;=0),"Born","")
&amp;                   IF(AND((BF$33-Sheep!$R$354-Sheep!$N$252                                )&gt;(BF$33-BG$33),(BF$33-Sheep!$R$354-Sheep!$N$252                                )&lt;=0),"WeanStd","")
&amp;                   IF(AND((BF$33-Sheep!$R$355-Sheep!$N$252                                )&gt;(BF$33-BG$33),(BF$33-Sheep!$R$355-Sheep!$N$252                                )&lt;=0),"WeanAlt1","")
&amp;                   IF(AND((BF$33-Sheep!$R$356-Sheep!$N$252                                )&gt;(BF$33-BG$33),(BF$33-Sheep!$R$356-Sheep!$N$252                                )&lt;=0),"WeanAlt2","")
&amp;IFERROR(IF(AND((BF$33-BF38                                                                                     )&gt;(BF$33-BG$33),(BF$33-BF38                                                                                     )&lt;=0),"Join-"    &amp;BF37,""),"")
&amp;IFERROR(IF(AND((BF$33-BF38-INDEX(Sheep!$V$361:$V$368,BF37,1))&gt;(BF$33-BG$33),(BF$33-BF38-INDEX(Sheep!$V$361:$V$368,BF37,1))&lt;=0),"Scan-"  &amp;BF37,""),"")
&amp;IFERROR(IF(AND((BF$33-BF38-150                                                                            )&gt;(BF$33-BG$33),(BF$33-BF38-150                                                                             )&lt;=0),"Birth-" &amp;BF37,""),"")
&amp;IFERROR(IF(AND((BF$33-BF38-150-Sheep!$R$354                                           )&gt;(BF$33-BG$33),(BF$33-BF38-150-Sheep!$R$354                                            )&lt;=0),"Wean-"&amp;BF37,""),"")
&amp;IFERROR(IF(AND((BF$33-BF38-150-Sheep!$R$355                                           )&gt;(BF$33-BG$33),(BF$33-BF38-150-Sheep!$R$355                                            )&lt;=0),"Alt1-"   &amp;BF37,""),"")
&amp;IFERROR(IF(AND((BF$33-BF38-150-Sheep!$R$356                                           )&gt;(BF$33-BG$33),(BF$33-BF38-150-Sheep!$R$356                                            )&lt;=0),"Alt2-"   &amp;BF37,""),"")</f>
        <v/>
      </c>
      <c r="BG39" s="266" t="str">
        <f xml:space="preserve">                    IF(AND((BG$33                                  -Sheep!$N$252                               )&gt;(BG$33-BH$33),(BG$33                                  -Sheep!$N$252                                )&lt;=0),"Born","")
&amp;                   IF(AND((BG$33-Sheep!$R$354-Sheep!$N$252                                )&gt;(BG$33-BH$33),(BG$33-Sheep!$R$354-Sheep!$N$252                                )&lt;=0),"WeanStd","")
&amp;                   IF(AND((BG$33-Sheep!$R$355-Sheep!$N$252                                )&gt;(BG$33-BH$33),(BG$33-Sheep!$R$355-Sheep!$N$252                                )&lt;=0),"WeanAlt1","")
&amp;                   IF(AND((BG$33-Sheep!$R$356-Sheep!$N$252                                )&gt;(BG$33-BH$33),(BG$33-Sheep!$R$356-Sheep!$N$252                                )&lt;=0),"WeanAlt2","")
&amp;IFERROR(IF(AND((BG$33-BG38                                                                                     )&gt;(BG$33-BH$33),(BG$33-BG38                                                                                     )&lt;=0),"Join-"    &amp;BG37,""),"")
&amp;IFERROR(IF(AND((BG$33-BG38-INDEX(Sheep!$V$361:$V$368,BG37,1))&gt;(BG$33-BH$33),(BG$33-BG38-INDEX(Sheep!$V$361:$V$368,BG37,1))&lt;=0),"Scan-"  &amp;BG37,""),"")
&amp;IFERROR(IF(AND((BG$33-BG38-150                                                                            )&gt;(BG$33-BH$33),(BG$33-BG38-150                                                                             )&lt;=0),"Birth-" &amp;BG37,""),"")
&amp;IFERROR(IF(AND((BG$33-BG38-150-Sheep!$R$354                                           )&gt;(BG$33-BH$33),(BG$33-BG38-150-Sheep!$R$354                                            )&lt;=0),"Wean-"&amp;BG37,""),"")
&amp;IFERROR(IF(AND((BG$33-BG38-150-Sheep!$R$355                                           )&gt;(BG$33-BH$33),(BG$33-BG38-150-Sheep!$R$355                                            )&lt;=0),"Alt1-"   &amp;BG37,""),"")
&amp;IFERROR(IF(AND((BG$33-BG38-150-Sheep!$R$356                                           )&gt;(BG$33-BH$33),(BG$33-BG38-150-Sheep!$R$356                                            )&lt;=0),"Alt2-"   &amp;BG37,""),"")</f>
        <v/>
      </c>
      <c r="BH39" s="266" t="str">
        <f xml:space="preserve">                    IF(AND((BH$33                                  -Sheep!$N$252                               )&gt;(BH$33-BI$33),(BH$33                                  -Sheep!$N$252                                )&lt;=0),"Born","")
&amp;                   IF(AND((BH$33-Sheep!$R$354-Sheep!$N$252                                )&gt;(BH$33-BI$33),(BH$33-Sheep!$R$354-Sheep!$N$252                                )&lt;=0),"WeanStd","")
&amp;                   IF(AND((BH$33-Sheep!$R$355-Sheep!$N$252                                )&gt;(BH$33-BI$33),(BH$33-Sheep!$R$355-Sheep!$N$252                                )&lt;=0),"WeanAlt1","")
&amp;                   IF(AND((BH$33-Sheep!$R$356-Sheep!$N$252                                )&gt;(BH$33-BI$33),(BH$33-Sheep!$R$356-Sheep!$N$252                                )&lt;=0),"WeanAlt2","")
&amp;IFERROR(IF(AND((BH$33-BH38                                                                                     )&gt;(BH$33-BI$33),(BH$33-BH38                                                                                     )&lt;=0),"Join-"    &amp;BH37,""),"")
&amp;IFERROR(IF(AND((BH$33-BH38-INDEX(Sheep!$V$361:$V$368,BH37,1))&gt;(BH$33-BI$33),(BH$33-BH38-INDEX(Sheep!$V$361:$V$368,BH37,1))&lt;=0),"Scan-"  &amp;BH37,""),"")
&amp;IFERROR(IF(AND((BH$33-BH38-150                                                                            )&gt;(BH$33-BI$33),(BH$33-BH38-150                                                                             )&lt;=0),"Birth-" &amp;BH37,""),"")
&amp;IFERROR(IF(AND((BH$33-BH38-150-Sheep!$R$354                                           )&gt;(BH$33-BI$33),(BH$33-BH38-150-Sheep!$R$354                                            )&lt;=0),"Wean-"&amp;BH37,""),"")
&amp;IFERROR(IF(AND((BH$33-BH38-150-Sheep!$R$355                                           )&gt;(BH$33-BI$33),(BH$33-BH38-150-Sheep!$R$355                                            )&lt;=0),"Alt1-"   &amp;BH37,""),"")
&amp;IFERROR(IF(AND((BH$33-BH38-150-Sheep!$R$356                                           )&gt;(BH$33-BI$33),(BH$33-BH38-150-Sheep!$R$356                                            )&lt;=0),"Alt2-"   &amp;BH37,""),"")</f>
        <v/>
      </c>
      <c r="BI39" s="266" t="str">
        <f xml:space="preserve">                    IF(AND((BI$33                                  -Sheep!$N$252                               )&gt;(BI$33-BJ$33),(BI$33                                  -Sheep!$N$252                                )&lt;=0),"Born","")
&amp;                   IF(AND((BI$33-Sheep!$R$354-Sheep!$N$252                                )&gt;(BI$33-BJ$33),(BI$33-Sheep!$R$354-Sheep!$N$252                                )&lt;=0),"WeanStd","")
&amp;                   IF(AND((BI$33-Sheep!$R$355-Sheep!$N$252                                )&gt;(BI$33-BJ$33),(BI$33-Sheep!$R$355-Sheep!$N$252                                )&lt;=0),"WeanAlt1","")
&amp;                   IF(AND((BI$33-Sheep!$R$356-Sheep!$N$252                                )&gt;(BI$33-BJ$33),(BI$33-Sheep!$R$356-Sheep!$N$252                                )&lt;=0),"WeanAlt2","")
&amp;IFERROR(IF(AND((BI$33-BI38                                                                                     )&gt;(BI$33-BJ$33),(BI$33-BI38                                                                                     )&lt;=0),"Join-"    &amp;BI37,""),"")
&amp;IFERROR(IF(AND((BI$33-BI38-INDEX(Sheep!$V$361:$V$368,BI37,1))&gt;(BI$33-BJ$33),(BI$33-BI38-INDEX(Sheep!$V$361:$V$368,BI37,1))&lt;=0),"Scan-"  &amp;BI37,""),"")
&amp;IFERROR(IF(AND((BI$33-BI38-150                                                                            )&gt;(BI$33-BJ$33),(BI$33-BI38-150                                                                             )&lt;=0),"Birth-" &amp;BI37,""),"")
&amp;IFERROR(IF(AND((BI$33-BI38-150-Sheep!$R$354                                           )&gt;(BI$33-BJ$33),(BI$33-BI38-150-Sheep!$R$354                                            )&lt;=0),"Wean-"&amp;BI37,""),"")
&amp;IFERROR(IF(AND((BI$33-BI38-150-Sheep!$R$355                                           )&gt;(BI$33-BJ$33),(BI$33-BI38-150-Sheep!$R$355                                            )&lt;=0),"Alt1-"   &amp;BI37,""),"")
&amp;IFERROR(IF(AND((BI$33-BI38-150-Sheep!$R$356                                           )&gt;(BI$33-BJ$33),(BI$33-BI38-150-Sheep!$R$356                                            )&lt;=0),"Alt2-"   &amp;BI37,""),"")</f>
        <v/>
      </c>
      <c r="BJ39" s="266" t="str">
        <f xml:space="preserve">                    IF(AND((BJ$33                                  -Sheep!$N$252                               )&gt;(BJ$33-BK$33),(BJ$33                                  -Sheep!$N$252                                )&lt;=0),"Born","")
&amp;                   IF(AND((BJ$33-Sheep!$R$354-Sheep!$N$252                                )&gt;(BJ$33-BK$33),(BJ$33-Sheep!$R$354-Sheep!$N$252                                )&lt;=0),"WeanStd","")
&amp;                   IF(AND((BJ$33-Sheep!$R$355-Sheep!$N$252                                )&gt;(BJ$33-BK$33),(BJ$33-Sheep!$R$355-Sheep!$N$252                                )&lt;=0),"WeanAlt1","")
&amp;                   IF(AND((BJ$33-Sheep!$R$356-Sheep!$N$252                                )&gt;(BJ$33-BK$33),(BJ$33-Sheep!$R$356-Sheep!$N$252                                )&lt;=0),"WeanAlt2","")
&amp;IFERROR(IF(AND((BJ$33-BJ38                                                                                     )&gt;(BJ$33-BK$33),(BJ$33-BJ38                                                                                     )&lt;=0),"Join-"    &amp;BJ37,""),"")
&amp;IFERROR(IF(AND((BJ$33-BJ38-INDEX(Sheep!$V$361:$V$368,BJ37,1))&gt;(BJ$33-BK$33),(BJ$33-BJ38-INDEX(Sheep!$V$361:$V$368,BJ37,1))&lt;=0),"Scan-"  &amp;BJ37,""),"")
&amp;IFERROR(IF(AND((BJ$33-BJ38-150                                                                            )&gt;(BJ$33-BK$33),(BJ$33-BJ38-150                                                                             )&lt;=0),"Birth-" &amp;BJ37,""),"")
&amp;IFERROR(IF(AND((BJ$33-BJ38-150-Sheep!$R$354                                           )&gt;(BJ$33-BK$33),(BJ$33-BJ38-150-Sheep!$R$354                                            )&lt;=0),"Wean-"&amp;BJ37,""),"")
&amp;IFERROR(IF(AND((BJ$33-BJ38-150-Sheep!$R$355                                           )&gt;(BJ$33-BK$33),(BJ$33-BJ38-150-Sheep!$R$355                                            )&lt;=0),"Alt1-"   &amp;BJ37,""),"")
&amp;IFERROR(IF(AND((BJ$33-BJ38-150-Sheep!$R$356                                           )&gt;(BJ$33-BK$33),(BJ$33-BJ38-150-Sheep!$R$356                                            )&lt;=0),"Alt2-"   &amp;BJ37,""),"")</f>
        <v/>
      </c>
      <c r="BK39" s="266" t="str">
        <f xml:space="preserve">                    IF(AND((BK$33                                  -Sheep!$N$252                               )&gt;(BK$33-BL$33),(BK$33                                  -Sheep!$N$252                                )&lt;=0),"Born","")
&amp;                   IF(AND((BK$33-Sheep!$R$354-Sheep!$N$252                                )&gt;(BK$33-BL$33),(BK$33-Sheep!$R$354-Sheep!$N$252                                )&lt;=0),"WeanStd","")
&amp;                   IF(AND((BK$33-Sheep!$R$355-Sheep!$N$252                                )&gt;(BK$33-BL$33),(BK$33-Sheep!$R$355-Sheep!$N$252                                )&lt;=0),"WeanAlt1","")
&amp;                   IF(AND((BK$33-Sheep!$R$356-Sheep!$N$252                                )&gt;(BK$33-BL$33),(BK$33-Sheep!$R$356-Sheep!$N$252                                )&lt;=0),"WeanAlt2","")
&amp;IFERROR(IF(AND((BK$33-BK38                                                                                     )&gt;(BK$33-BL$33),(BK$33-BK38                                                                                     )&lt;=0),"Join-"    &amp;BK37,""),"")
&amp;IFERROR(IF(AND((BK$33-BK38-INDEX(Sheep!$V$361:$V$368,BK37,1))&gt;(BK$33-BL$33),(BK$33-BK38-INDEX(Sheep!$V$361:$V$368,BK37,1))&lt;=0),"Scan-"  &amp;BK37,""),"")
&amp;IFERROR(IF(AND((BK$33-BK38-150                                                                            )&gt;(BK$33-BL$33),(BK$33-BK38-150                                                                             )&lt;=0),"Birth-" &amp;BK37,""),"")
&amp;IFERROR(IF(AND((BK$33-BK38-150-Sheep!$R$354                                           )&gt;(BK$33-BL$33),(BK$33-BK38-150-Sheep!$R$354                                            )&lt;=0),"Wean-"&amp;BK37,""),"")
&amp;IFERROR(IF(AND((BK$33-BK38-150-Sheep!$R$355                                           )&gt;(BK$33-BL$33),(BK$33-BK38-150-Sheep!$R$355                                            )&lt;=0),"Alt1-"   &amp;BK37,""),"")
&amp;IFERROR(IF(AND((BK$33-BK38-150-Sheep!$R$356                                           )&gt;(BK$33-BL$33),(BK$33-BK38-150-Sheep!$R$356                                            )&lt;=0),"Alt2-"   &amp;BK37,""),"")</f>
        <v/>
      </c>
      <c r="BL39" s="266" t="str">
        <f xml:space="preserve">                    IF(AND((BL$33                                  -Sheep!$N$252                               )&gt;(BL$33-BM$33),(BL$33                                  -Sheep!$N$252                                )&lt;=0),"Born","")
&amp;                   IF(AND((BL$33-Sheep!$R$354-Sheep!$N$252                                )&gt;(BL$33-BM$33),(BL$33-Sheep!$R$354-Sheep!$N$252                                )&lt;=0),"WeanStd","")
&amp;                   IF(AND((BL$33-Sheep!$R$355-Sheep!$N$252                                )&gt;(BL$33-BM$33),(BL$33-Sheep!$R$355-Sheep!$N$252                                )&lt;=0),"WeanAlt1","")
&amp;                   IF(AND((BL$33-Sheep!$R$356-Sheep!$N$252                                )&gt;(BL$33-BM$33),(BL$33-Sheep!$R$356-Sheep!$N$252                                )&lt;=0),"WeanAlt2","")
&amp;IFERROR(IF(AND((BL$33-BL38                                                                                     )&gt;(BL$33-BM$33),(BL$33-BL38                                                                                     )&lt;=0),"Join-"    &amp;BL37,""),"")
&amp;IFERROR(IF(AND((BL$33-BL38-INDEX(Sheep!$V$361:$V$368,BL37,1))&gt;(BL$33-BM$33),(BL$33-BL38-INDEX(Sheep!$V$361:$V$368,BL37,1))&lt;=0),"Scan-"  &amp;BL37,""),"")
&amp;IFERROR(IF(AND((BL$33-BL38-150                                                                            )&gt;(BL$33-BM$33),(BL$33-BL38-150                                                                             )&lt;=0),"Birth-" &amp;BL37,""),"")
&amp;IFERROR(IF(AND((BL$33-BL38-150-Sheep!$R$354                                           )&gt;(BL$33-BM$33),(BL$33-BL38-150-Sheep!$R$354                                            )&lt;=0),"Wean-"&amp;BL37,""),"")
&amp;IFERROR(IF(AND((BL$33-BL38-150-Sheep!$R$355                                           )&gt;(BL$33-BM$33),(BL$33-BL38-150-Sheep!$R$355                                            )&lt;=0),"Alt1-"   &amp;BL37,""),"")
&amp;IFERROR(IF(AND((BL$33-BL38-150-Sheep!$R$356                                           )&gt;(BL$33-BM$33),(BL$33-BL38-150-Sheep!$R$356                                            )&lt;=0),"Alt2-"   &amp;BL37,""),"")</f>
        <v>Join-1</v>
      </c>
      <c r="BM39" s="266" t="str">
        <f xml:space="preserve">                    IF(AND((BM$33                                  -Sheep!$N$252                               )&gt;(BM$33-BN$33),(BM$33                                  -Sheep!$N$252                                )&lt;=0),"Born","")
&amp;                   IF(AND((BM$33-Sheep!$R$354-Sheep!$N$252                                )&gt;(BM$33-BN$33),(BM$33-Sheep!$R$354-Sheep!$N$252                                )&lt;=0),"WeanStd","")
&amp;                   IF(AND((BM$33-Sheep!$R$355-Sheep!$N$252                                )&gt;(BM$33-BN$33),(BM$33-Sheep!$R$355-Sheep!$N$252                                )&lt;=0),"WeanAlt1","")
&amp;                   IF(AND((BM$33-Sheep!$R$356-Sheep!$N$252                                )&gt;(BM$33-BN$33),(BM$33-Sheep!$R$356-Sheep!$N$252                                )&lt;=0),"WeanAlt2","")
&amp;IFERROR(IF(AND((BM$33-BM38                                                                                     )&gt;(BM$33-BN$33),(BM$33-BM38                                                                                     )&lt;=0),"Join-"    &amp;BM37,""),"")
&amp;IFERROR(IF(AND((BM$33-BM38-INDEX(Sheep!$V$361:$V$368,BM37,1))&gt;(BM$33-BN$33),(BM$33-BM38-INDEX(Sheep!$V$361:$V$368,BM37,1))&lt;=0),"Scan-"  &amp;BM37,""),"")
&amp;IFERROR(IF(AND((BM$33-BM38-150                                                                            )&gt;(BM$33-BN$33),(BM$33-BM38-150                                                                             )&lt;=0),"Birth-" &amp;BM37,""),"")
&amp;IFERROR(IF(AND((BM$33-BM38-150-Sheep!$R$354                                           )&gt;(BM$33-BN$33),(BM$33-BM38-150-Sheep!$R$354                                            )&lt;=0),"Wean-"&amp;BM37,""),"")
&amp;IFERROR(IF(AND((BM$33-BM38-150-Sheep!$R$355                                           )&gt;(BM$33-BN$33),(BM$33-BM38-150-Sheep!$R$355                                            )&lt;=0),"Alt1-"   &amp;BM37,""),"")
&amp;IFERROR(IF(AND((BM$33-BM38-150-Sheep!$R$356                                           )&gt;(BM$33-BN$33),(BM$33-BM38-150-Sheep!$R$356                                            )&lt;=0),"Alt2-"   &amp;BM37,""),"")</f>
        <v/>
      </c>
      <c r="BN39" s="266" t="str">
        <f xml:space="preserve">                    IF(AND((BN$33                                  -Sheep!$N$252                               )&gt;(BN$33-BO$33),(BN$33                                  -Sheep!$N$252                                )&lt;=0),"Born","")
&amp;                   IF(AND((BN$33-Sheep!$R$354-Sheep!$N$252                                )&gt;(BN$33-BO$33),(BN$33-Sheep!$R$354-Sheep!$N$252                                )&lt;=0),"WeanStd","")
&amp;                   IF(AND((BN$33-Sheep!$R$355-Sheep!$N$252                                )&gt;(BN$33-BO$33),(BN$33-Sheep!$R$355-Sheep!$N$252                                )&lt;=0),"WeanAlt1","")
&amp;                   IF(AND((BN$33-Sheep!$R$356-Sheep!$N$252                                )&gt;(BN$33-BO$33),(BN$33-Sheep!$R$356-Sheep!$N$252                                )&lt;=0),"WeanAlt2","")
&amp;IFERROR(IF(AND((BN$33-BN38                                                                                     )&gt;(BN$33-BO$33),(BN$33-BN38                                                                                     )&lt;=0),"Join-"    &amp;BN37,""),"")
&amp;IFERROR(IF(AND((BN$33-BN38-INDEX(Sheep!$V$361:$V$368,BN37,1))&gt;(BN$33-BO$33),(BN$33-BN38-INDEX(Sheep!$V$361:$V$368,BN37,1))&lt;=0),"Scan-"  &amp;BN37,""),"")
&amp;IFERROR(IF(AND((BN$33-BN38-150                                                                            )&gt;(BN$33-BO$33),(BN$33-BN38-150                                                                             )&lt;=0),"Birth-" &amp;BN37,""),"")
&amp;IFERROR(IF(AND((BN$33-BN38-150-Sheep!$R$354                                           )&gt;(BN$33-BO$33),(BN$33-BN38-150-Sheep!$R$354                                            )&lt;=0),"Wean-"&amp;BN37,""),"")
&amp;IFERROR(IF(AND((BN$33-BN38-150-Sheep!$R$355                                           )&gt;(BN$33-BO$33),(BN$33-BN38-150-Sheep!$R$355                                            )&lt;=0),"Alt1-"   &amp;BN37,""),"")
&amp;IFERROR(IF(AND((BN$33-BN38-150-Sheep!$R$356                                           )&gt;(BN$33-BO$33),(BN$33-BN38-150-Sheep!$R$356                                            )&lt;=0),"Alt2-"   &amp;BN37,""),"")</f>
        <v/>
      </c>
      <c r="BO39" s="266" t="str">
        <f xml:space="preserve">                    IF(AND((BO$33                                  -Sheep!$N$252                               )&gt;(BO$33-BP$33),(BO$33                                  -Sheep!$N$252                                )&lt;=0),"Born","")
&amp;                   IF(AND((BO$33-Sheep!$R$354-Sheep!$N$252                                )&gt;(BO$33-BP$33),(BO$33-Sheep!$R$354-Sheep!$N$252                                )&lt;=0),"WeanStd","")
&amp;                   IF(AND((BO$33-Sheep!$R$355-Sheep!$N$252                                )&gt;(BO$33-BP$33),(BO$33-Sheep!$R$355-Sheep!$N$252                                )&lt;=0),"WeanAlt1","")
&amp;                   IF(AND((BO$33-Sheep!$R$356-Sheep!$N$252                                )&gt;(BO$33-BP$33),(BO$33-Sheep!$R$356-Sheep!$N$252                                )&lt;=0),"WeanAlt2","")
&amp;IFERROR(IF(AND((BO$33-BO38                                                                                     )&gt;(BO$33-BP$33),(BO$33-BO38                                                                                     )&lt;=0),"Join-"    &amp;BO37,""),"")
&amp;IFERROR(IF(AND((BO$33-BO38-INDEX(Sheep!$V$361:$V$368,BO37,1))&gt;(BO$33-BP$33),(BO$33-BO38-INDEX(Sheep!$V$361:$V$368,BO37,1))&lt;=0),"Scan-"  &amp;BO37,""),"")
&amp;IFERROR(IF(AND((BO$33-BO38-150                                                                            )&gt;(BO$33-BP$33),(BO$33-BO38-150                                                                             )&lt;=0),"Birth-" &amp;BO37,""),"")
&amp;IFERROR(IF(AND((BO$33-BO38-150-Sheep!$R$354                                           )&gt;(BO$33-BP$33),(BO$33-BO38-150-Sheep!$R$354                                            )&lt;=0),"Wean-"&amp;BO37,""),"")
&amp;IFERROR(IF(AND((BO$33-BO38-150-Sheep!$R$355                                           )&gt;(BO$33-BP$33),(BO$33-BO38-150-Sheep!$R$355                                            )&lt;=0),"Alt1-"   &amp;BO37,""),"")
&amp;IFERROR(IF(AND((BO$33-BO38-150-Sheep!$R$356                                           )&gt;(BO$33-BP$33),(BO$33-BO38-150-Sheep!$R$356                                            )&lt;=0),"Alt2-"   &amp;BO37,""),"")</f>
        <v/>
      </c>
      <c r="BP39" s="266" t="str">
        <f xml:space="preserve">                    IF(AND((BP$33                                  -Sheep!$N$252                               )&gt;(BP$33-BQ$33),(BP$33                                  -Sheep!$N$252                                )&lt;=0),"Born","")
&amp;                   IF(AND((BP$33-Sheep!$R$354-Sheep!$N$252                                )&gt;(BP$33-BQ$33),(BP$33-Sheep!$R$354-Sheep!$N$252                                )&lt;=0),"WeanStd","")
&amp;                   IF(AND((BP$33-Sheep!$R$355-Sheep!$N$252                                )&gt;(BP$33-BQ$33),(BP$33-Sheep!$R$355-Sheep!$N$252                                )&lt;=0),"WeanAlt1","")
&amp;                   IF(AND((BP$33-Sheep!$R$356-Sheep!$N$252                                )&gt;(BP$33-BQ$33),(BP$33-Sheep!$R$356-Sheep!$N$252                                )&lt;=0),"WeanAlt2","")
&amp;IFERROR(IF(AND((BP$33-BP38                                                                                     )&gt;(BP$33-BQ$33),(BP$33-BP38                                                                                     )&lt;=0),"Join-"    &amp;BP37,""),"")
&amp;IFERROR(IF(AND((BP$33-BP38-INDEX(Sheep!$V$361:$V$368,BP37,1))&gt;(BP$33-BQ$33),(BP$33-BP38-INDEX(Sheep!$V$361:$V$368,BP37,1))&lt;=0),"Scan-"  &amp;BP37,""),"")
&amp;IFERROR(IF(AND((BP$33-BP38-150                                                                            )&gt;(BP$33-BQ$33),(BP$33-BP38-150                                                                             )&lt;=0),"Birth-" &amp;BP37,""),"")
&amp;IFERROR(IF(AND((BP$33-BP38-150-Sheep!$R$354                                           )&gt;(BP$33-BQ$33),(BP$33-BP38-150-Sheep!$R$354                                            )&lt;=0),"Wean-"&amp;BP37,""),"")
&amp;IFERROR(IF(AND((BP$33-BP38-150-Sheep!$R$355                                           )&gt;(BP$33-BQ$33),(BP$33-BP38-150-Sheep!$R$355                                            )&lt;=0),"Alt1-"   &amp;BP37,""),"")
&amp;IFERROR(IF(AND((BP$33-BP38-150-Sheep!$R$356                                           )&gt;(BP$33-BQ$33),(BP$33-BP38-150-Sheep!$R$356                                            )&lt;=0),"Alt2-"   &amp;BP37,""),"")</f>
        <v/>
      </c>
      <c r="BQ39" s="266" t="str">
        <f xml:space="preserve">                    IF(AND((BQ$33                                  -Sheep!$N$252                               )&gt;(BQ$33-BR$33),(BQ$33                                  -Sheep!$N$252                                )&lt;=0),"Born","")
&amp;                   IF(AND((BQ$33-Sheep!$R$354-Sheep!$N$252                                )&gt;(BQ$33-BR$33),(BQ$33-Sheep!$R$354-Sheep!$N$252                                )&lt;=0),"WeanStd","")
&amp;                   IF(AND((BQ$33-Sheep!$R$355-Sheep!$N$252                                )&gt;(BQ$33-BR$33),(BQ$33-Sheep!$R$355-Sheep!$N$252                                )&lt;=0),"WeanAlt1","")
&amp;                   IF(AND((BQ$33-Sheep!$R$356-Sheep!$N$252                                )&gt;(BQ$33-BR$33),(BQ$33-Sheep!$R$356-Sheep!$N$252                                )&lt;=0),"WeanAlt2","")
&amp;IFERROR(IF(AND((BQ$33-BQ38                                                                                     )&gt;(BQ$33-BR$33),(BQ$33-BQ38                                                                                     )&lt;=0),"Join-"    &amp;BQ37,""),"")
&amp;IFERROR(IF(AND((BQ$33-BQ38-INDEX(Sheep!$V$361:$V$368,BQ37,1))&gt;(BQ$33-BR$33),(BQ$33-BQ38-INDEX(Sheep!$V$361:$V$368,BQ37,1))&lt;=0),"Scan-"  &amp;BQ37,""),"")
&amp;IFERROR(IF(AND((BQ$33-BQ38-150                                                                            )&gt;(BQ$33-BR$33),(BQ$33-BQ38-150                                                                             )&lt;=0),"Birth-" &amp;BQ37,""),"")
&amp;IFERROR(IF(AND((BQ$33-BQ38-150-Sheep!$R$354                                           )&gt;(BQ$33-BR$33),(BQ$33-BQ38-150-Sheep!$R$354                                            )&lt;=0),"Wean-"&amp;BQ37,""),"")
&amp;IFERROR(IF(AND((BQ$33-BQ38-150-Sheep!$R$355                                           )&gt;(BQ$33-BR$33),(BQ$33-BQ38-150-Sheep!$R$355                                            )&lt;=0),"Alt1-"   &amp;BQ37,""),"")
&amp;IFERROR(IF(AND((BQ$33-BQ38-150-Sheep!$R$356                                           )&gt;(BQ$33-BR$33),(BQ$33-BQ38-150-Sheep!$R$356                                            )&lt;=0),"Alt2-"   &amp;BQ37,""),"")</f>
        <v/>
      </c>
      <c r="BR39" s="266" t="str">
        <f xml:space="preserve">                    IF(AND((BR$33                                  -Sheep!$N$252                               )&gt;(BR$33-BS$33),(BR$33                                  -Sheep!$N$252                                )&lt;=0),"Born","")
&amp;                   IF(AND((BR$33-Sheep!$R$354-Sheep!$N$252                                )&gt;(BR$33-BS$33),(BR$33-Sheep!$R$354-Sheep!$N$252                                )&lt;=0),"WeanStd","")
&amp;                   IF(AND((BR$33-Sheep!$R$355-Sheep!$N$252                                )&gt;(BR$33-BS$33),(BR$33-Sheep!$R$355-Sheep!$N$252                                )&lt;=0),"WeanAlt1","")
&amp;                   IF(AND((BR$33-Sheep!$R$356-Sheep!$N$252                                )&gt;(BR$33-BS$33),(BR$33-Sheep!$R$356-Sheep!$N$252                                )&lt;=0),"WeanAlt2","")
&amp;IFERROR(IF(AND((BR$33-BR38                                                                                     )&gt;(BR$33-BS$33),(BR$33-BR38                                                                                     )&lt;=0),"Join-"    &amp;BR37,""),"")
&amp;IFERROR(IF(AND((BR$33-BR38-INDEX(Sheep!$V$361:$V$368,BR37,1))&gt;(BR$33-BS$33),(BR$33-BR38-INDEX(Sheep!$V$361:$V$368,BR37,1))&lt;=0),"Scan-"  &amp;BR37,""),"")
&amp;IFERROR(IF(AND((BR$33-BR38-150                                                                            )&gt;(BR$33-BS$33),(BR$33-BR38-150                                                                             )&lt;=0),"Birth-" &amp;BR37,""),"")
&amp;IFERROR(IF(AND((BR$33-BR38-150-Sheep!$R$354                                           )&gt;(BR$33-BS$33),(BR$33-BR38-150-Sheep!$R$354                                            )&lt;=0),"Wean-"&amp;BR37,""),"")
&amp;IFERROR(IF(AND((BR$33-BR38-150-Sheep!$R$355                                           )&gt;(BR$33-BS$33),(BR$33-BR38-150-Sheep!$R$355                                            )&lt;=0),"Alt1-"   &amp;BR37,""),"")
&amp;IFERROR(IF(AND((BR$33-BR38-150-Sheep!$R$356                                           )&gt;(BR$33-BS$33),(BR$33-BR38-150-Sheep!$R$356                                            )&lt;=0),"Alt2-"   &amp;BR37,""),"")</f>
        <v/>
      </c>
      <c r="BS39" s="266" t="str">
        <f xml:space="preserve">                    IF(AND((BS$33                                  -Sheep!$N$252                               )&gt;(BS$33-BT$33),(BS$33                                  -Sheep!$N$252                                )&lt;=0),"Born","")
&amp;                   IF(AND((BS$33-Sheep!$R$354-Sheep!$N$252                                )&gt;(BS$33-BT$33),(BS$33-Sheep!$R$354-Sheep!$N$252                                )&lt;=0),"WeanStd","")
&amp;                   IF(AND((BS$33-Sheep!$R$355-Sheep!$N$252                                )&gt;(BS$33-BT$33),(BS$33-Sheep!$R$355-Sheep!$N$252                                )&lt;=0),"WeanAlt1","")
&amp;                   IF(AND((BS$33-Sheep!$R$356-Sheep!$N$252                                )&gt;(BS$33-BT$33),(BS$33-Sheep!$R$356-Sheep!$N$252                                )&lt;=0),"WeanAlt2","")
&amp;IFERROR(IF(AND((BS$33-BS38                                                                                     )&gt;(BS$33-BT$33),(BS$33-BS38                                                                                     )&lt;=0),"Join-"    &amp;BS37,""),"")
&amp;IFERROR(IF(AND((BS$33-BS38-INDEX(Sheep!$V$361:$V$368,BS37,1))&gt;(BS$33-BT$33),(BS$33-BS38-INDEX(Sheep!$V$361:$V$368,BS37,1))&lt;=0),"Scan-"  &amp;BS37,""),"")
&amp;IFERROR(IF(AND((BS$33-BS38-150                                                                            )&gt;(BS$33-BT$33),(BS$33-BS38-150                                                                             )&lt;=0),"Birth-" &amp;BS37,""),"")
&amp;IFERROR(IF(AND((BS$33-BS38-150-Sheep!$R$354                                           )&gt;(BS$33-BT$33),(BS$33-BS38-150-Sheep!$R$354                                            )&lt;=0),"Wean-"&amp;BS37,""),"")
&amp;IFERROR(IF(AND((BS$33-BS38-150-Sheep!$R$355                                           )&gt;(BS$33-BT$33),(BS$33-BS38-150-Sheep!$R$355                                            )&lt;=0),"Alt1-"   &amp;BS37,""),"")
&amp;IFERROR(IF(AND((BS$33-BS38-150-Sheep!$R$356                                           )&gt;(BS$33-BT$33),(BS$33-BS38-150-Sheep!$R$356                                            )&lt;=0),"Alt2-"   &amp;BS37,""),"")</f>
        <v/>
      </c>
      <c r="BT39" s="266" t="str">
        <f xml:space="preserve">                    IF(AND((BT$33                                  -Sheep!$N$252                               )&gt;(BT$33-BU$33),(BT$33                                  -Sheep!$N$252                                )&lt;=0),"Born","")
&amp;                   IF(AND((BT$33-Sheep!$R$354-Sheep!$N$252                                )&gt;(BT$33-BU$33),(BT$33-Sheep!$R$354-Sheep!$N$252                                )&lt;=0),"WeanStd","")
&amp;                   IF(AND((BT$33-Sheep!$R$355-Sheep!$N$252                                )&gt;(BT$33-BU$33),(BT$33-Sheep!$R$355-Sheep!$N$252                                )&lt;=0),"WeanAlt1","")
&amp;                   IF(AND((BT$33-Sheep!$R$356-Sheep!$N$252                                )&gt;(BT$33-BU$33),(BT$33-Sheep!$R$356-Sheep!$N$252                                )&lt;=0),"WeanAlt2","")
&amp;IFERROR(IF(AND((BT$33-BT38                                                                                     )&gt;(BT$33-BU$33),(BT$33-BT38                                                                                     )&lt;=0),"Join-"    &amp;BT37,""),"")
&amp;IFERROR(IF(AND((BT$33-BT38-INDEX(Sheep!$V$361:$V$368,BT37,1))&gt;(BT$33-BU$33),(BT$33-BT38-INDEX(Sheep!$V$361:$V$368,BT37,1))&lt;=0),"Scan-"  &amp;BT37,""),"")
&amp;IFERROR(IF(AND((BT$33-BT38-150                                                                            )&gt;(BT$33-BU$33),(BT$33-BT38-150                                                                             )&lt;=0),"Birth-" &amp;BT37,""),"")
&amp;IFERROR(IF(AND((BT$33-BT38-150-Sheep!$R$354                                           )&gt;(BT$33-BU$33),(BT$33-BT38-150-Sheep!$R$354                                            )&lt;=0),"Wean-"&amp;BT37,""),"")
&amp;IFERROR(IF(AND((BT$33-BT38-150-Sheep!$R$355                                           )&gt;(BT$33-BU$33),(BT$33-BT38-150-Sheep!$R$355                                            )&lt;=0),"Alt1-"   &amp;BT37,""),"")
&amp;IFERROR(IF(AND((BT$33-BT38-150-Sheep!$R$356                                           )&gt;(BT$33-BU$33),(BT$33-BT38-150-Sheep!$R$356                                            )&lt;=0),"Alt2-"   &amp;BT37,""),"")</f>
        <v/>
      </c>
      <c r="BU39" s="266" t="str">
        <f xml:space="preserve">                    IF(AND((BU$33                                  -Sheep!$N$252                               )&gt;(BU$33-BV$33),(BU$33                                  -Sheep!$N$252                                )&lt;=0),"Born","")
&amp;                   IF(AND((BU$33-Sheep!$R$354-Sheep!$N$252                                )&gt;(BU$33-BV$33),(BU$33-Sheep!$R$354-Sheep!$N$252                                )&lt;=0),"WeanStd","")
&amp;                   IF(AND((BU$33-Sheep!$R$355-Sheep!$N$252                                )&gt;(BU$33-BV$33),(BU$33-Sheep!$R$355-Sheep!$N$252                                )&lt;=0),"WeanAlt1","")
&amp;                   IF(AND((BU$33-Sheep!$R$356-Sheep!$N$252                                )&gt;(BU$33-BV$33),(BU$33-Sheep!$R$356-Sheep!$N$252                                )&lt;=0),"WeanAlt2","")
&amp;IFERROR(IF(AND((BU$33-BU38                                                                                     )&gt;(BU$33-BV$33),(BU$33-BU38                                                                                     )&lt;=0),"Join-"    &amp;BU37,""),"")
&amp;IFERROR(IF(AND((BU$33-BU38-INDEX(Sheep!$V$361:$V$368,BU37,1))&gt;(BU$33-BV$33),(BU$33-BU38-INDEX(Sheep!$V$361:$V$368,BU37,1))&lt;=0),"Scan-"  &amp;BU37,""),"")
&amp;IFERROR(IF(AND((BU$33-BU38-150                                                                            )&gt;(BU$33-BV$33),(BU$33-BU38-150                                                                             )&lt;=0),"Birth-" &amp;BU37,""),"")
&amp;IFERROR(IF(AND((BU$33-BU38-150-Sheep!$R$354                                           )&gt;(BU$33-BV$33),(BU$33-BU38-150-Sheep!$R$354                                            )&lt;=0),"Wean-"&amp;BU37,""),"")
&amp;IFERROR(IF(AND((BU$33-BU38-150-Sheep!$R$355                                           )&gt;(BU$33-BV$33),(BU$33-BU38-150-Sheep!$R$355                                            )&lt;=0),"Alt1-"   &amp;BU37,""),"")
&amp;IFERROR(IF(AND((BU$33-BU38-150-Sheep!$R$356                                           )&gt;(BU$33-BV$33),(BU$33-BU38-150-Sheep!$R$356                                            )&lt;=0),"Alt2-"   &amp;BU37,""),"")</f>
        <v/>
      </c>
      <c r="BV39" s="266" t="str">
        <f xml:space="preserve">                    IF(AND((BV$33                                  -Sheep!$N$252                               )&gt;(BV$33-BW$33),(BV$33                                  -Sheep!$N$252                                )&lt;=0),"Born","")
&amp;                   IF(AND((BV$33-Sheep!$R$354-Sheep!$N$252                                )&gt;(BV$33-BW$33),(BV$33-Sheep!$R$354-Sheep!$N$252                                )&lt;=0),"WeanStd","")
&amp;                   IF(AND((BV$33-Sheep!$R$355-Sheep!$N$252                                )&gt;(BV$33-BW$33),(BV$33-Sheep!$R$355-Sheep!$N$252                                )&lt;=0),"WeanAlt1","")
&amp;                   IF(AND((BV$33-Sheep!$R$356-Sheep!$N$252                                )&gt;(BV$33-BW$33),(BV$33-Sheep!$R$356-Sheep!$N$252                                )&lt;=0),"WeanAlt2","")
&amp;IFERROR(IF(AND((BV$33-BV38                                                                                     )&gt;(BV$33-BW$33),(BV$33-BV38                                                                                     )&lt;=0),"Join-"    &amp;BV37,""),"")
&amp;IFERROR(IF(AND((BV$33-BV38-INDEX(Sheep!$V$361:$V$368,BV37,1))&gt;(BV$33-BW$33),(BV$33-BV38-INDEX(Sheep!$V$361:$V$368,BV37,1))&lt;=0),"Scan-"  &amp;BV37,""),"")
&amp;IFERROR(IF(AND((BV$33-BV38-150                                                                            )&gt;(BV$33-BW$33),(BV$33-BV38-150                                                                             )&lt;=0),"Birth-" &amp;BV37,""),"")
&amp;IFERROR(IF(AND((BV$33-BV38-150-Sheep!$R$354                                           )&gt;(BV$33-BW$33),(BV$33-BV38-150-Sheep!$R$354                                            )&lt;=0),"Wean-"&amp;BV37,""),"")
&amp;IFERROR(IF(AND((BV$33-BV38-150-Sheep!$R$355                                           )&gt;(BV$33-BW$33),(BV$33-BV38-150-Sheep!$R$355                                            )&lt;=0),"Alt1-"   &amp;BV37,""),"")
&amp;IFERROR(IF(AND((BV$33-BV38-150-Sheep!$R$356                                           )&gt;(BV$33-BW$33),(BV$33-BV38-150-Sheep!$R$356                                            )&lt;=0),"Alt2-"   &amp;BV37,""),"")</f>
        <v>Scan-1</v>
      </c>
      <c r="BW39" s="266" t="str">
        <f xml:space="preserve">                    IF(AND((BW$33                                  -Sheep!$N$252                               )&gt;(BW$33-BX$33),(BW$33                                  -Sheep!$N$252                                )&lt;=0),"Born","")
&amp;                   IF(AND((BW$33-Sheep!$R$354-Sheep!$N$252                                )&gt;(BW$33-BX$33),(BW$33-Sheep!$R$354-Sheep!$N$252                                )&lt;=0),"WeanStd","")
&amp;                   IF(AND((BW$33-Sheep!$R$355-Sheep!$N$252                                )&gt;(BW$33-BX$33),(BW$33-Sheep!$R$355-Sheep!$N$252                                )&lt;=0),"WeanAlt1","")
&amp;                   IF(AND((BW$33-Sheep!$R$356-Sheep!$N$252                                )&gt;(BW$33-BX$33),(BW$33-Sheep!$R$356-Sheep!$N$252                                )&lt;=0),"WeanAlt2","")
&amp;IFERROR(IF(AND((BW$33-BW38                                                                                     )&gt;(BW$33-BX$33),(BW$33-BW38                                                                                     )&lt;=0),"Join-"    &amp;BW37,""),"")
&amp;IFERROR(IF(AND((BW$33-BW38-INDEX(Sheep!$V$361:$V$368,BW37,1))&gt;(BW$33-BX$33),(BW$33-BW38-INDEX(Sheep!$V$361:$V$368,BW37,1))&lt;=0),"Scan-"  &amp;BW37,""),"")
&amp;IFERROR(IF(AND((BW$33-BW38-150                                                                            )&gt;(BW$33-BX$33),(BW$33-BW38-150                                                                             )&lt;=0),"Birth-" &amp;BW37,""),"")
&amp;IFERROR(IF(AND((BW$33-BW38-150-Sheep!$R$354                                           )&gt;(BW$33-BX$33),(BW$33-BW38-150-Sheep!$R$354                                            )&lt;=0),"Wean-"&amp;BW37,""),"")
&amp;IFERROR(IF(AND((BW$33-BW38-150-Sheep!$R$355                                           )&gt;(BW$33-BX$33),(BW$33-BW38-150-Sheep!$R$355                                            )&lt;=0),"Alt1-"   &amp;BW37,""),"")
&amp;IFERROR(IF(AND((BW$33-BW38-150-Sheep!$R$356                                           )&gt;(BW$33-BX$33),(BW$33-BW38-150-Sheep!$R$356                                            )&lt;=0),"Alt2-"   &amp;BW37,""),"")</f>
        <v/>
      </c>
      <c r="BX39" s="266" t="str">
        <f xml:space="preserve">                    IF(AND((BX$33                                  -Sheep!$N$252                               )&gt;(BX$33-BY$33),(BX$33                                  -Sheep!$N$252                                )&lt;=0),"Born","")
&amp;                   IF(AND((BX$33-Sheep!$R$354-Sheep!$N$252                                )&gt;(BX$33-BY$33),(BX$33-Sheep!$R$354-Sheep!$N$252                                )&lt;=0),"WeanStd","")
&amp;                   IF(AND((BX$33-Sheep!$R$355-Sheep!$N$252                                )&gt;(BX$33-BY$33),(BX$33-Sheep!$R$355-Sheep!$N$252                                )&lt;=0),"WeanAlt1","")
&amp;                   IF(AND((BX$33-Sheep!$R$356-Sheep!$N$252                                )&gt;(BX$33-BY$33),(BX$33-Sheep!$R$356-Sheep!$N$252                                )&lt;=0),"WeanAlt2","")
&amp;IFERROR(IF(AND((BX$33-BX38                                                                                     )&gt;(BX$33-BY$33),(BX$33-BX38                                                                                     )&lt;=0),"Join-"    &amp;BX37,""),"")
&amp;IFERROR(IF(AND((BX$33-BX38-INDEX(Sheep!$V$361:$V$368,BX37,1))&gt;(BX$33-BY$33),(BX$33-BX38-INDEX(Sheep!$V$361:$V$368,BX37,1))&lt;=0),"Scan-"  &amp;BX37,""),"")
&amp;IFERROR(IF(AND((BX$33-BX38-150                                                                            )&gt;(BX$33-BY$33),(BX$33-BX38-150                                                                             )&lt;=0),"Birth-" &amp;BX37,""),"")
&amp;IFERROR(IF(AND((BX$33-BX38-150-Sheep!$R$354                                           )&gt;(BX$33-BY$33),(BX$33-BX38-150-Sheep!$R$354                                            )&lt;=0),"Wean-"&amp;BX37,""),"")
&amp;IFERROR(IF(AND((BX$33-BX38-150-Sheep!$R$355                                           )&gt;(BX$33-BY$33),(BX$33-BX38-150-Sheep!$R$355                                            )&lt;=0),"Alt1-"   &amp;BX37,""),"")
&amp;IFERROR(IF(AND((BX$33-BX38-150-Sheep!$R$356                                           )&gt;(BX$33-BY$33),(BX$33-BX38-150-Sheep!$R$356                                            )&lt;=0),"Alt2-"   &amp;BX37,""),"")</f>
        <v/>
      </c>
      <c r="BY39" s="266" t="str">
        <f xml:space="preserve">                    IF(AND((BY$33                                  -Sheep!$N$252                               )&gt;(BY$33-BZ$33),(BY$33                                  -Sheep!$N$252                                )&lt;=0),"Born","")
&amp;                   IF(AND((BY$33-Sheep!$R$354-Sheep!$N$252                                )&gt;(BY$33-BZ$33),(BY$33-Sheep!$R$354-Sheep!$N$252                                )&lt;=0),"WeanStd","")
&amp;                   IF(AND((BY$33-Sheep!$R$355-Sheep!$N$252                                )&gt;(BY$33-BZ$33),(BY$33-Sheep!$R$355-Sheep!$N$252                                )&lt;=0),"WeanAlt1","")
&amp;                   IF(AND((BY$33-Sheep!$R$356-Sheep!$N$252                                )&gt;(BY$33-BZ$33),(BY$33-Sheep!$R$356-Sheep!$N$252                                )&lt;=0),"WeanAlt2","")
&amp;IFERROR(IF(AND((BY$33-BY38                                                                                     )&gt;(BY$33-BZ$33),(BY$33-BY38                                                                                     )&lt;=0),"Join-"    &amp;BY37,""),"")
&amp;IFERROR(IF(AND((BY$33-BY38-INDEX(Sheep!$V$361:$V$368,BY37,1))&gt;(BY$33-BZ$33),(BY$33-BY38-INDEX(Sheep!$V$361:$V$368,BY37,1))&lt;=0),"Scan-"  &amp;BY37,""),"")
&amp;IFERROR(IF(AND((BY$33-BY38-150                                                                            )&gt;(BY$33-BZ$33),(BY$33-BY38-150                                                                             )&lt;=0),"Birth-" &amp;BY37,""),"")
&amp;IFERROR(IF(AND((BY$33-BY38-150-Sheep!$R$354                                           )&gt;(BY$33-BZ$33),(BY$33-BY38-150-Sheep!$R$354                                            )&lt;=0),"Wean-"&amp;BY37,""),"")
&amp;IFERROR(IF(AND((BY$33-BY38-150-Sheep!$R$355                                           )&gt;(BY$33-BZ$33),(BY$33-BY38-150-Sheep!$R$355                                            )&lt;=0),"Alt1-"   &amp;BY37,""),"")
&amp;IFERROR(IF(AND((BY$33-BY38-150-Sheep!$R$356                                           )&gt;(BY$33-BZ$33),(BY$33-BY38-150-Sheep!$R$356                                            )&lt;=0),"Alt2-"   &amp;BY37,""),"")</f>
        <v/>
      </c>
      <c r="BZ39" s="266" t="str">
        <f xml:space="preserve">                    IF(AND((BZ$33                                  -Sheep!$N$252                               )&gt;(BZ$33-CA$33),(BZ$33                                  -Sheep!$N$252                                )&lt;=0),"Born","")
&amp;                   IF(AND((BZ$33-Sheep!$R$354-Sheep!$N$252                                )&gt;(BZ$33-CA$33),(BZ$33-Sheep!$R$354-Sheep!$N$252                                )&lt;=0),"WeanStd","")
&amp;                   IF(AND((BZ$33-Sheep!$R$355-Sheep!$N$252                                )&gt;(BZ$33-CA$33),(BZ$33-Sheep!$R$355-Sheep!$N$252                                )&lt;=0),"WeanAlt1","")
&amp;                   IF(AND((BZ$33-Sheep!$R$356-Sheep!$N$252                                )&gt;(BZ$33-CA$33),(BZ$33-Sheep!$R$356-Sheep!$N$252                                )&lt;=0),"WeanAlt2","")
&amp;IFERROR(IF(AND((BZ$33-BZ38                                                                                     )&gt;(BZ$33-CA$33),(BZ$33-BZ38                                                                                     )&lt;=0),"Join-"    &amp;BZ37,""),"")
&amp;IFERROR(IF(AND((BZ$33-BZ38-INDEX(Sheep!$V$361:$V$368,BZ37,1))&gt;(BZ$33-CA$33),(BZ$33-BZ38-INDEX(Sheep!$V$361:$V$368,BZ37,1))&lt;=0),"Scan-"  &amp;BZ37,""),"")
&amp;IFERROR(IF(AND((BZ$33-BZ38-150                                                                            )&gt;(BZ$33-CA$33),(BZ$33-BZ38-150                                                                             )&lt;=0),"Birth-" &amp;BZ37,""),"")
&amp;IFERROR(IF(AND((BZ$33-BZ38-150-Sheep!$R$354                                           )&gt;(BZ$33-CA$33),(BZ$33-BZ38-150-Sheep!$R$354                                            )&lt;=0),"Wean-"&amp;BZ37,""),"")
&amp;IFERROR(IF(AND((BZ$33-BZ38-150-Sheep!$R$355                                           )&gt;(BZ$33-CA$33),(BZ$33-BZ38-150-Sheep!$R$355                                            )&lt;=0),"Alt1-"   &amp;BZ37,""),"")
&amp;IFERROR(IF(AND((BZ$33-BZ38-150-Sheep!$R$356                                           )&gt;(BZ$33-CA$33),(BZ$33-BZ38-150-Sheep!$R$356                                            )&lt;=0),"Alt2-"   &amp;BZ37,""),"")</f>
        <v/>
      </c>
      <c r="CA39" s="266" t="str">
        <f xml:space="preserve">                    IF(AND((CA$33                                  -Sheep!$N$252                               )&gt;(CA$33-CB$33),(CA$33                                  -Sheep!$N$252                                )&lt;=0),"Born","")
&amp;                   IF(AND((CA$33-Sheep!$R$354-Sheep!$N$252                                )&gt;(CA$33-CB$33),(CA$33-Sheep!$R$354-Sheep!$N$252                                )&lt;=0),"WeanStd","")
&amp;                   IF(AND((CA$33-Sheep!$R$355-Sheep!$N$252                                )&gt;(CA$33-CB$33),(CA$33-Sheep!$R$355-Sheep!$N$252                                )&lt;=0),"WeanAlt1","")
&amp;                   IF(AND((CA$33-Sheep!$R$356-Sheep!$N$252                                )&gt;(CA$33-CB$33),(CA$33-Sheep!$R$356-Sheep!$N$252                                )&lt;=0),"WeanAlt2","")
&amp;IFERROR(IF(AND((CA$33-CA38                                                                                     )&gt;(CA$33-CB$33),(CA$33-CA38                                                                                     )&lt;=0),"Join-"    &amp;CA37,""),"")
&amp;IFERROR(IF(AND((CA$33-CA38-INDEX(Sheep!$V$361:$V$368,CA37,1))&gt;(CA$33-CB$33),(CA$33-CA38-INDEX(Sheep!$V$361:$V$368,CA37,1))&lt;=0),"Scan-"  &amp;CA37,""),"")
&amp;IFERROR(IF(AND((CA$33-CA38-150                                                                            )&gt;(CA$33-CB$33),(CA$33-CA38-150                                                                             )&lt;=0),"Birth-" &amp;CA37,""),"")
&amp;IFERROR(IF(AND((CA$33-CA38-150-Sheep!$R$354                                           )&gt;(CA$33-CB$33),(CA$33-CA38-150-Sheep!$R$354                                            )&lt;=0),"Wean-"&amp;CA37,""),"")
&amp;IFERROR(IF(AND((CA$33-CA38-150-Sheep!$R$355                                           )&gt;(CA$33-CB$33),(CA$33-CA38-150-Sheep!$R$355                                            )&lt;=0),"Alt1-"   &amp;CA37,""),"")
&amp;IFERROR(IF(AND((CA$33-CA38-150-Sheep!$R$356                                           )&gt;(CA$33-CB$33),(CA$33-CA38-150-Sheep!$R$356                                            )&lt;=0),"Alt2-"   &amp;CA37,""),"")</f>
        <v/>
      </c>
      <c r="CB39" s="266" t="str">
        <f xml:space="preserve">                    IF(AND((CB$33                                  -Sheep!$N$252                               )&gt;(CB$33-CC$33),(CB$33                                  -Sheep!$N$252                                )&lt;=0),"Born","")
&amp;                   IF(AND((CB$33-Sheep!$R$354-Sheep!$N$252                                )&gt;(CB$33-CC$33),(CB$33-Sheep!$R$354-Sheep!$N$252                                )&lt;=0),"WeanStd","")
&amp;                   IF(AND((CB$33-Sheep!$R$355-Sheep!$N$252                                )&gt;(CB$33-CC$33),(CB$33-Sheep!$R$355-Sheep!$N$252                                )&lt;=0),"WeanAlt1","")
&amp;                   IF(AND((CB$33-Sheep!$R$356-Sheep!$N$252                                )&gt;(CB$33-CC$33),(CB$33-Sheep!$R$356-Sheep!$N$252                                )&lt;=0),"WeanAlt2","")
&amp;IFERROR(IF(AND((CB$33-CB38                                                                                     )&gt;(CB$33-CC$33),(CB$33-CB38                                                                                     )&lt;=0),"Join-"    &amp;CB37,""),"")
&amp;IFERROR(IF(AND((CB$33-CB38-INDEX(Sheep!$V$361:$V$368,CB37,1))&gt;(CB$33-CC$33),(CB$33-CB38-INDEX(Sheep!$V$361:$V$368,CB37,1))&lt;=0),"Scan-"  &amp;CB37,""),"")
&amp;IFERROR(IF(AND((CB$33-CB38-150                                                                            )&gt;(CB$33-CC$33),(CB$33-CB38-150                                                                             )&lt;=0),"Birth-" &amp;CB37,""),"")
&amp;IFERROR(IF(AND((CB$33-CB38-150-Sheep!$R$354                                           )&gt;(CB$33-CC$33),(CB$33-CB38-150-Sheep!$R$354                                            )&lt;=0),"Wean-"&amp;CB37,""),"")
&amp;IFERROR(IF(AND((CB$33-CB38-150-Sheep!$R$355                                           )&gt;(CB$33-CC$33),(CB$33-CB38-150-Sheep!$R$355                                            )&lt;=0),"Alt1-"   &amp;CB37,""),"")
&amp;IFERROR(IF(AND((CB$33-CB38-150-Sheep!$R$356                                           )&gt;(CB$33-CC$33),(CB$33-CB38-150-Sheep!$R$356                                            )&lt;=0),"Alt2-"   &amp;CB37,""),"")</f>
        <v/>
      </c>
      <c r="CC39" s="266" t="str">
        <f xml:space="preserve">                    IF(AND((CC$33                                  -Sheep!$N$252                               )&gt;(CC$33-CD$33),(CC$33                                  -Sheep!$N$252                                )&lt;=0),"Born","")
&amp;                   IF(AND((CC$33-Sheep!$R$354-Sheep!$N$252                                )&gt;(CC$33-CD$33),(CC$33-Sheep!$R$354-Sheep!$N$252                                )&lt;=0),"WeanStd","")
&amp;                   IF(AND((CC$33-Sheep!$R$355-Sheep!$N$252                                )&gt;(CC$33-CD$33),(CC$33-Sheep!$R$355-Sheep!$N$252                                )&lt;=0),"WeanAlt1","")
&amp;                   IF(AND((CC$33-Sheep!$R$356-Sheep!$N$252                                )&gt;(CC$33-CD$33),(CC$33-Sheep!$R$356-Sheep!$N$252                                )&lt;=0),"WeanAlt2","")
&amp;IFERROR(IF(AND((CC$33-CC38                                                                                     )&gt;(CC$33-CD$33),(CC$33-CC38                                                                                     )&lt;=0),"Join-"    &amp;CC37,""),"")
&amp;IFERROR(IF(AND((CC$33-CC38-INDEX(Sheep!$V$361:$V$368,CC37,1))&gt;(CC$33-CD$33),(CC$33-CC38-INDEX(Sheep!$V$361:$V$368,CC37,1))&lt;=0),"Scan-"  &amp;CC37,""),"")
&amp;IFERROR(IF(AND((CC$33-CC38-150                                                                            )&gt;(CC$33-CD$33),(CC$33-CC38-150                                                                             )&lt;=0),"Birth-" &amp;CC37,""),"")
&amp;IFERROR(IF(AND((CC$33-CC38-150-Sheep!$R$354                                           )&gt;(CC$33-CD$33),(CC$33-CC38-150-Sheep!$R$354                                            )&lt;=0),"Wean-"&amp;CC37,""),"")
&amp;IFERROR(IF(AND((CC$33-CC38-150-Sheep!$R$355                                           )&gt;(CC$33-CD$33),(CC$33-CC38-150-Sheep!$R$355                                            )&lt;=0),"Alt1-"   &amp;CC37,""),"")
&amp;IFERROR(IF(AND((CC$33-CC38-150-Sheep!$R$356                                           )&gt;(CC$33-CD$33),(CC$33-CC38-150-Sheep!$R$356                                            )&lt;=0),"Alt2-"   &amp;CC37,""),"")</f>
        <v/>
      </c>
      <c r="CD39" s="266" t="str">
        <f xml:space="preserve">                    IF(AND((CD$33                                  -Sheep!$N$252                               )&gt;(CD$33-CE$33),(CD$33                                  -Sheep!$N$252                                )&lt;=0),"Born","")
&amp;                   IF(AND((CD$33-Sheep!$R$354-Sheep!$N$252                                )&gt;(CD$33-CE$33),(CD$33-Sheep!$R$354-Sheep!$N$252                                )&lt;=0),"WeanStd","")
&amp;                   IF(AND((CD$33-Sheep!$R$355-Sheep!$N$252                                )&gt;(CD$33-CE$33),(CD$33-Sheep!$R$355-Sheep!$N$252                                )&lt;=0),"WeanAlt1","")
&amp;                   IF(AND((CD$33-Sheep!$R$356-Sheep!$N$252                                )&gt;(CD$33-CE$33),(CD$33-Sheep!$R$356-Sheep!$N$252                                )&lt;=0),"WeanAlt2","")
&amp;IFERROR(IF(AND((CD$33-CD38                                                                                     )&gt;(CD$33-CE$33),(CD$33-CD38                                                                                     )&lt;=0),"Join-"    &amp;CD37,""),"")
&amp;IFERROR(IF(AND((CD$33-CD38-INDEX(Sheep!$V$361:$V$368,CD37,1))&gt;(CD$33-CE$33),(CD$33-CD38-INDEX(Sheep!$V$361:$V$368,CD37,1))&lt;=0),"Scan-"  &amp;CD37,""),"")
&amp;IFERROR(IF(AND((CD$33-CD38-150                                                                            )&gt;(CD$33-CE$33),(CD$33-CD38-150                                                                             )&lt;=0),"Birth-" &amp;CD37,""),"")
&amp;IFERROR(IF(AND((CD$33-CD38-150-Sheep!$R$354                                           )&gt;(CD$33-CE$33),(CD$33-CD38-150-Sheep!$R$354                                            )&lt;=0),"Wean-"&amp;CD37,""),"")
&amp;IFERROR(IF(AND((CD$33-CD38-150-Sheep!$R$355                                           )&gt;(CD$33-CE$33),(CD$33-CD38-150-Sheep!$R$355                                            )&lt;=0),"Alt1-"   &amp;CD37,""),"")
&amp;IFERROR(IF(AND((CD$33-CD38-150-Sheep!$R$356                                           )&gt;(CD$33-CE$33),(CD$33-CD38-150-Sheep!$R$356                                            )&lt;=0),"Alt2-"   &amp;CD37,""),"")</f>
        <v/>
      </c>
      <c r="CE39" s="266" t="str">
        <f xml:space="preserve">                    IF(AND((CE$33                                  -Sheep!$N$252                               )&gt;(CE$33-CF$33),(CE$33                                  -Sheep!$N$252                                )&lt;=0),"Born","")
&amp;                   IF(AND((CE$33-Sheep!$R$354-Sheep!$N$252                                )&gt;(CE$33-CF$33),(CE$33-Sheep!$R$354-Sheep!$N$252                                )&lt;=0),"WeanStd","")
&amp;                   IF(AND((CE$33-Sheep!$R$355-Sheep!$N$252                                )&gt;(CE$33-CF$33),(CE$33-Sheep!$R$355-Sheep!$N$252                                )&lt;=0),"WeanAlt1","")
&amp;                   IF(AND((CE$33-Sheep!$R$356-Sheep!$N$252                                )&gt;(CE$33-CF$33),(CE$33-Sheep!$R$356-Sheep!$N$252                                )&lt;=0),"WeanAlt2","")
&amp;IFERROR(IF(AND((CE$33-CE38                                                                                     )&gt;(CE$33-CF$33),(CE$33-CE38                                                                                     )&lt;=0),"Join-"    &amp;CE37,""),"")
&amp;IFERROR(IF(AND((CE$33-CE38-INDEX(Sheep!$V$361:$V$368,CE37,1))&gt;(CE$33-CF$33),(CE$33-CE38-INDEX(Sheep!$V$361:$V$368,CE37,1))&lt;=0),"Scan-"  &amp;CE37,""),"")
&amp;IFERROR(IF(AND((CE$33-CE38-150                                                                            )&gt;(CE$33-CF$33),(CE$33-CE38-150                                                                             )&lt;=0),"Birth-" &amp;CE37,""),"")
&amp;IFERROR(IF(AND((CE$33-CE38-150-Sheep!$R$354                                           )&gt;(CE$33-CF$33),(CE$33-CE38-150-Sheep!$R$354                                            )&lt;=0),"Wean-"&amp;CE37,""),"")
&amp;IFERROR(IF(AND((CE$33-CE38-150-Sheep!$R$355                                           )&gt;(CE$33-CF$33),(CE$33-CE38-150-Sheep!$R$355                                            )&lt;=0),"Alt1-"   &amp;CE37,""),"")
&amp;IFERROR(IF(AND((CE$33-CE38-150-Sheep!$R$356                                           )&gt;(CE$33-CF$33),(CE$33-CE38-150-Sheep!$R$356                                            )&lt;=0),"Alt2-"   &amp;CE37,""),"")</f>
        <v/>
      </c>
      <c r="CF39" s="266" t="str">
        <f xml:space="preserve">                    IF(AND((CF$33                                  -Sheep!$N$252                               )&gt;(CF$33-CG$33),(CF$33                                  -Sheep!$N$252                                )&lt;=0),"Born","")
&amp;                   IF(AND((CF$33-Sheep!$R$354-Sheep!$N$252                                )&gt;(CF$33-CG$33),(CF$33-Sheep!$R$354-Sheep!$N$252                                )&lt;=0),"WeanStd","")
&amp;                   IF(AND((CF$33-Sheep!$R$355-Sheep!$N$252                                )&gt;(CF$33-CG$33),(CF$33-Sheep!$R$355-Sheep!$N$252                                )&lt;=0),"WeanAlt1","")
&amp;                   IF(AND((CF$33-Sheep!$R$356-Sheep!$N$252                                )&gt;(CF$33-CG$33),(CF$33-Sheep!$R$356-Sheep!$N$252                                )&lt;=0),"WeanAlt2","")
&amp;IFERROR(IF(AND((CF$33-CF38                                                                                     )&gt;(CF$33-CG$33),(CF$33-CF38                                                                                     )&lt;=0),"Join-"    &amp;CF37,""),"")
&amp;IFERROR(IF(AND((CF$33-CF38-INDEX(Sheep!$V$361:$V$368,CF37,1))&gt;(CF$33-CG$33),(CF$33-CF38-INDEX(Sheep!$V$361:$V$368,CF37,1))&lt;=0),"Scan-"  &amp;CF37,""),"")
&amp;IFERROR(IF(AND((CF$33-CF38-150                                                                            )&gt;(CF$33-CG$33),(CF$33-CF38-150                                                                             )&lt;=0),"Birth-" &amp;CF37,""),"")
&amp;IFERROR(IF(AND((CF$33-CF38-150-Sheep!$R$354                                           )&gt;(CF$33-CG$33),(CF$33-CF38-150-Sheep!$R$354                                            )&lt;=0),"Wean-"&amp;CF37,""),"")
&amp;IFERROR(IF(AND((CF$33-CF38-150-Sheep!$R$355                                           )&gt;(CF$33-CG$33),(CF$33-CF38-150-Sheep!$R$355                                            )&lt;=0),"Alt1-"   &amp;CF37,""),"")
&amp;IFERROR(IF(AND((CF$33-CF38-150-Sheep!$R$356                                           )&gt;(CF$33-CG$33),(CF$33-CF38-150-Sheep!$R$356                                            )&lt;=0),"Alt2-"   &amp;CF37,""),"")</f>
        <v/>
      </c>
      <c r="CG39" s="266" t="str">
        <f xml:space="preserve">                    IF(AND((CG$33                                  -Sheep!$N$252                               )&gt;(CG$33-CH$33),(CG$33                                  -Sheep!$N$252                                )&lt;=0),"Born","")
&amp;                   IF(AND((CG$33-Sheep!$R$354-Sheep!$N$252                                )&gt;(CG$33-CH$33),(CG$33-Sheep!$R$354-Sheep!$N$252                                )&lt;=0),"WeanStd","")
&amp;                   IF(AND((CG$33-Sheep!$R$355-Sheep!$N$252                                )&gt;(CG$33-CH$33),(CG$33-Sheep!$R$355-Sheep!$N$252                                )&lt;=0),"WeanAlt1","")
&amp;                   IF(AND((CG$33-Sheep!$R$356-Sheep!$N$252                                )&gt;(CG$33-CH$33),(CG$33-Sheep!$R$356-Sheep!$N$252                                )&lt;=0),"WeanAlt2","")
&amp;IFERROR(IF(AND((CG$33-CG38                                                                                     )&gt;(CG$33-CH$33),(CG$33-CG38                                                                                     )&lt;=0),"Join-"    &amp;CG37,""),"")
&amp;IFERROR(IF(AND((CG$33-CG38-INDEX(Sheep!$V$361:$V$368,CG37,1))&gt;(CG$33-CH$33),(CG$33-CG38-INDEX(Sheep!$V$361:$V$368,CG37,1))&lt;=0),"Scan-"  &amp;CG37,""),"")
&amp;IFERROR(IF(AND((CG$33-CG38-150                                                                            )&gt;(CG$33-CH$33),(CG$33-CG38-150                                                                             )&lt;=0),"Birth-" &amp;CG37,""),"")
&amp;IFERROR(IF(AND((CG$33-CG38-150-Sheep!$R$354                                           )&gt;(CG$33-CH$33),(CG$33-CG38-150-Sheep!$R$354                                            )&lt;=0),"Wean-"&amp;CG37,""),"")
&amp;IFERROR(IF(AND((CG$33-CG38-150-Sheep!$R$355                                           )&gt;(CG$33-CH$33),(CG$33-CG38-150-Sheep!$R$355                                            )&lt;=0),"Alt1-"   &amp;CG37,""),"")
&amp;IFERROR(IF(AND((CG$33-CG38-150-Sheep!$R$356                                           )&gt;(CG$33-CH$33),(CG$33-CG38-150-Sheep!$R$356                                            )&lt;=0),"Alt2-"   &amp;CG37,""),"")</f>
        <v/>
      </c>
      <c r="CH39" s="266" t="str">
        <f xml:space="preserve">                    IF(AND((CH$33                                  -Sheep!$N$252                               )&gt;(CH$33-CI$33),(CH$33                                  -Sheep!$N$252                                )&lt;=0),"Born","")
&amp;                   IF(AND((CH$33-Sheep!$R$354-Sheep!$N$252                                )&gt;(CH$33-CI$33),(CH$33-Sheep!$R$354-Sheep!$N$252                                )&lt;=0),"WeanStd","")
&amp;                   IF(AND((CH$33-Sheep!$R$355-Sheep!$N$252                                )&gt;(CH$33-CI$33),(CH$33-Sheep!$R$355-Sheep!$N$252                                )&lt;=0),"WeanAlt1","")
&amp;                   IF(AND((CH$33-Sheep!$R$356-Sheep!$N$252                                )&gt;(CH$33-CI$33),(CH$33-Sheep!$R$356-Sheep!$N$252                                )&lt;=0),"WeanAlt2","")
&amp;IFERROR(IF(AND((CH$33-CH38                                                                                     )&gt;(CH$33-CI$33),(CH$33-CH38                                                                                     )&lt;=0),"Join-"    &amp;CH37,""),"")
&amp;IFERROR(IF(AND((CH$33-CH38-INDEX(Sheep!$V$361:$V$368,CH37,1))&gt;(CH$33-CI$33),(CH$33-CH38-INDEX(Sheep!$V$361:$V$368,CH37,1))&lt;=0),"Scan-"  &amp;CH37,""),"")
&amp;IFERROR(IF(AND((CH$33-CH38-150                                                                            )&gt;(CH$33-CI$33),(CH$33-CH38-150                                                                             )&lt;=0),"Birth-" &amp;CH37,""),"")
&amp;IFERROR(IF(AND((CH$33-CH38-150-Sheep!$R$354                                           )&gt;(CH$33-CI$33),(CH$33-CH38-150-Sheep!$R$354                                            )&lt;=0),"Wean-"&amp;CH37,""),"")
&amp;IFERROR(IF(AND((CH$33-CH38-150-Sheep!$R$355                                           )&gt;(CH$33-CI$33),(CH$33-CH38-150-Sheep!$R$355                                            )&lt;=0),"Alt1-"   &amp;CH37,""),"")
&amp;IFERROR(IF(AND((CH$33-CH38-150-Sheep!$R$356                                           )&gt;(CH$33-CI$33),(CH$33-CH38-150-Sheep!$R$356                                            )&lt;=0),"Alt2-"   &amp;CH37,""),"")</f>
        <v>Birth-1</v>
      </c>
      <c r="CI39" s="266" t="str">
        <f xml:space="preserve">                    IF(AND((CI$33                                  -Sheep!$N$252                               )&gt;(CI$33-CJ$33),(CI$33                                  -Sheep!$N$252                                )&lt;=0),"Born","")
&amp;                   IF(AND((CI$33-Sheep!$R$354-Sheep!$N$252                                )&gt;(CI$33-CJ$33),(CI$33-Sheep!$R$354-Sheep!$N$252                                )&lt;=0),"WeanStd","")
&amp;                   IF(AND((CI$33-Sheep!$R$355-Sheep!$N$252                                )&gt;(CI$33-CJ$33),(CI$33-Sheep!$R$355-Sheep!$N$252                                )&lt;=0),"WeanAlt1","")
&amp;                   IF(AND((CI$33-Sheep!$R$356-Sheep!$N$252                                )&gt;(CI$33-CJ$33),(CI$33-Sheep!$R$356-Sheep!$N$252                                )&lt;=0),"WeanAlt2","")
&amp;IFERROR(IF(AND((CI$33-CI38                                                                                     )&gt;(CI$33-CJ$33),(CI$33-CI38                                                                                     )&lt;=0),"Join-"    &amp;CI37,""),"")
&amp;IFERROR(IF(AND((CI$33-CI38-INDEX(Sheep!$V$361:$V$368,CI37,1))&gt;(CI$33-CJ$33),(CI$33-CI38-INDEX(Sheep!$V$361:$V$368,CI37,1))&lt;=0),"Scan-"  &amp;CI37,""),"")
&amp;IFERROR(IF(AND((CI$33-CI38-150                                                                            )&gt;(CI$33-CJ$33),(CI$33-CI38-150                                                                             )&lt;=0),"Birth-" &amp;CI37,""),"")
&amp;IFERROR(IF(AND((CI$33-CI38-150-Sheep!$R$354                                           )&gt;(CI$33-CJ$33),(CI$33-CI38-150-Sheep!$R$354                                            )&lt;=0),"Wean-"&amp;CI37,""),"")
&amp;IFERROR(IF(AND((CI$33-CI38-150-Sheep!$R$355                                           )&gt;(CI$33-CJ$33),(CI$33-CI38-150-Sheep!$R$355                                            )&lt;=0),"Alt1-"   &amp;CI37,""),"")
&amp;IFERROR(IF(AND((CI$33-CI38-150-Sheep!$R$356                                           )&gt;(CI$33-CJ$33),(CI$33-CI38-150-Sheep!$R$356                                            )&lt;=0),"Alt2-"   &amp;CI37,""),"")</f>
        <v/>
      </c>
      <c r="CJ39" s="266" t="str">
        <f xml:space="preserve">                    IF(AND((CJ$33                                  -Sheep!$N$252                               )&gt;(CJ$33-CK$33),(CJ$33                                  -Sheep!$N$252                                )&lt;=0),"Born","")
&amp;                   IF(AND((CJ$33-Sheep!$R$354-Sheep!$N$252                                )&gt;(CJ$33-CK$33),(CJ$33-Sheep!$R$354-Sheep!$N$252                                )&lt;=0),"WeanStd","")
&amp;                   IF(AND((CJ$33-Sheep!$R$355-Sheep!$N$252                                )&gt;(CJ$33-CK$33),(CJ$33-Sheep!$R$355-Sheep!$N$252                                )&lt;=0),"WeanAlt1","")
&amp;                   IF(AND((CJ$33-Sheep!$R$356-Sheep!$N$252                                )&gt;(CJ$33-CK$33),(CJ$33-Sheep!$R$356-Sheep!$N$252                                )&lt;=0),"WeanAlt2","")
&amp;IFERROR(IF(AND((CJ$33-CJ38                                                                                     )&gt;(CJ$33-CK$33),(CJ$33-CJ38                                                                                     )&lt;=0),"Join-"    &amp;CJ37,""),"")
&amp;IFERROR(IF(AND((CJ$33-CJ38-INDEX(Sheep!$V$361:$V$368,CJ37,1))&gt;(CJ$33-CK$33),(CJ$33-CJ38-INDEX(Sheep!$V$361:$V$368,CJ37,1))&lt;=0),"Scan-"  &amp;CJ37,""),"")
&amp;IFERROR(IF(AND((CJ$33-CJ38-150                                                                            )&gt;(CJ$33-CK$33),(CJ$33-CJ38-150                                                                             )&lt;=0),"Birth-" &amp;CJ37,""),"")
&amp;IFERROR(IF(AND((CJ$33-CJ38-150-Sheep!$R$354                                           )&gt;(CJ$33-CK$33),(CJ$33-CJ38-150-Sheep!$R$354                                            )&lt;=0),"Wean-"&amp;CJ37,""),"")
&amp;IFERROR(IF(AND((CJ$33-CJ38-150-Sheep!$R$355                                           )&gt;(CJ$33-CK$33),(CJ$33-CJ38-150-Sheep!$R$355                                            )&lt;=0),"Alt1-"   &amp;CJ37,""),"")
&amp;IFERROR(IF(AND((CJ$33-CJ38-150-Sheep!$R$356                                           )&gt;(CJ$33-CK$33),(CJ$33-CJ38-150-Sheep!$R$356                                            )&lt;=0),"Alt2-"   &amp;CJ37,""),"")</f>
        <v/>
      </c>
      <c r="CK39" s="266" t="str">
        <f xml:space="preserve">                    IF(AND((CK$33                                  -Sheep!$N$252                               )&gt;(CK$33-CL$33),(CK$33                                  -Sheep!$N$252                                )&lt;=0),"Born","")
&amp;                   IF(AND((CK$33-Sheep!$R$354-Sheep!$N$252                                )&gt;(CK$33-CL$33),(CK$33-Sheep!$R$354-Sheep!$N$252                                )&lt;=0),"WeanStd","")
&amp;                   IF(AND((CK$33-Sheep!$R$355-Sheep!$N$252                                )&gt;(CK$33-CL$33),(CK$33-Sheep!$R$355-Sheep!$N$252                                )&lt;=0),"WeanAlt1","")
&amp;                   IF(AND((CK$33-Sheep!$R$356-Sheep!$N$252                                )&gt;(CK$33-CL$33),(CK$33-Sheep!$R$356-Sheep!$N$252                                )&lt;=0),"WeanAlt2","")
&amp;IFERROR(IF(AND((CK$33-CK38                                                                                     )&gt;(CK$33-CL$33),(CK$33-CK38                                                                                     )&lt;=0),"Join-"    &amp;CK37,""),"")
&amp;IFERROR(IF(AND((CK$33-CK38-INDEX(Sheep!$V$361:$V$368,CK37,1))&gt;(CK$33-CL$33),(CK$33-CK38-INDEX(Sheep!$V$361:$V$368,CK37,1))&lt;=0),"Scan-"  &amp;CK37,""),"")
&amp;IFERROR(IF(AND((CK$33-CK38-150                                                                            )&gt;(CK$33-CL$33),(CK$33-CK38-150                                                                             )&lt;=0),"Birth-" &amp;CK37,""),"")
&amp;IFERROR(IF(AND((CK$33-CK38-150-Sheep!$R$354                                           )&gt;(CK$33-CL$33),(CK$33-CK38-150-Sheep!$R$354                                            )&lt;=0),"Wean-"&amp;CK37,""),"")
&amp;IFERROR(IF(AND((CK$33-CK38-150-Sheep!$R$355                                           )&gt;(CK$33-CL$33),(CK$33-CK38-150-Sheep!$R$355                                            )&lt;=0),"Alt1-"   &amp;CK37,""),"")
&amp;IFERROR(IF(AND((CK$33-CK38-150-Sheep!$R$356                                           )&gt;(CK$33-CL$33),(CK$33-CK38-150-Sheep!$R$356                                            )&lt;=0),"Alt2-"   &amp;CK37,""),"")</f>
        <v/>
      </c>
      <c r="CL39" s="266" t="str">
        <f xml:space="preserve">                    IF(AND((CL$33                                  -Sheep!$N$252                               )&gt;(CL$33-CM$33),(CL$33                                  -Sheep!$N$252                                )&lt;=0),"Born","")
&amp;                   IF(AND((CL$33-Sheep!$R$354-Sheep!$N$252                                )&gt;(CL$33-CM$33),(CL$33-Sheep!$R$354-Sheep!$N$252                                )&lt;=0),"WeanStd","")
&amp;                   IF(AND((CL$33-Sheep!$R$355-Sheep!$N$252                                )&gt;(CL$33-CM$33),(CL$33-Sheep!$R$355-Sheep!$N$252                                )&lt;=0),"WeanAlt1","")
&amp;                   IF(AND((CL$33-Sheep!$R$356-Sheep!$N$252                                )&gt;(CL$33-CM$33),(CL$33-Sheep!$R$356-Sheep!$N$252                                )&lt;=0),"WeanAlt2","")
&amp;IFERROR(IF(AND((CL$33-CL38                                                                                     )&gt;(CL$33-CM$33),(CL$33-CL38                                                                                     )&lt;=0),"Join-"    &amp;CL37,""),"")
&amp;IFERROR(IF(AND((CL$33-CL38-INDEX(Sheep!$V$361:$V$368,CL37,1))&gt;(CL$33-CM$33),(CL$33-CL38-INDEX(Sheep!$V$361:$V$368,CL37,1))&lt;=0),"Scan-"  &amp;CL37,""),"")
&amp;IFERROR(IF(AND((CL$33-CL38-150                                                                            )&gt;(CL$33-CM$33),(CL$33-CL38-150                                                                             )&lt;=0),"Birth-" &amp;CL37,""),"")
&amp;IFERROR(IF(AND((CL$33-CL38-150-Sheep!$R$354                                           )&gt;(CL$33-CM$33),(CL$33-CL38-150-Sheep!$R$354                                            )&lt;=0),"Wean-"&amp;CL37,""),"")
&amp;IFERROR(IF(AND((CL$33-CL38-150-Sheep!$R$355                                           )&gt;(CL$33-CM$33),(CL$33-CL38-150-Sheep!$R$355                                            )&lt;=0),"Alt1-"   &amp;CL37,""),"")
&amp;IFERROR(IF(AND((CL$33-CL38-150-Sheep!$R$356                                           )&gt;(CL$33-CM$33),(CL$33-CL38-150-Sheep!$R$356                                            )&lt;=0),"Alt2-"   &amp;CL37,""),"")</f>
        <v/>
      </c>
      <c r="CM39" s="266" t="str">
        <f xml:space="preserve">                    IF(AND((CM$33                                  -Sheep!$N$252                               )&gt;(CM$33-CN$33),(CM$33                                  -Sheep!$N$252                                )&lt;=0),"Born","")
&amp;                   IF(AND((CM$33-Sheep!$R$354-Sheep!$N$252                                )&gt;(CM$33-CN$33),(CM$33-Sheep!$R$354-Sheep!$N$252                                )&lt;=0),"WeanStd","")
&amp;                   IF(AND((CM$33-Sheep!$R$355-Sheep!$N$252                                )&gt;(CM$33-CN$33),(CM$33-Sheep!$R$355-Sheep!$N$252                                )&lt;=0),"WeanAlt1","")
&amp;                   IF(AND((CM$33-Sheep!$R$356-Sheep!$N$252                                )&gt;(CM$33-CN$33),(CM$33-Sheep!$R$356-Sheep!$N$252                                )&lt;=0),"WeanAlt2","")
&amp;IFERROR(IF(AND((CM$33-CM38                                                                                     )&gt;(CM$33-CN$33),(CM$33-CM38                                                                                     )&lt;=0),"Join-"    &amp;CM37,""),"")
&amp;IFERROR(IF(AND((CM$33-CM38-INDEX(Sheep!$V$361:$V$368,CM37,1))&gt;(CM$33-CN$33),(CM$33-CM38-INDEX(Sheep!$V$361:$V$368,CM37,1))&lt;=0),"Scan-"  &amp;CM37,""),"")
&amp;IFERROR(IF(AND((CM$33-CM38-150                                                                            )&gt;(CM$33-CN$33),(CM$33-CM38-150                                                                             )&lt;=0),"Birth-" &amp;CM37,""),"")
&amp;IFERROR(IF(AND((CM$33-CM38-150-Sheep!$R$354                                           )&gt;(CM$33-CN$33),(CM$33-CM38-150-Sheep!$R$354                                            )&lt;=0),"Wean-"&amp;CM37,""),"")
&amp;IFERROR(IF(AND((CM$33-CM38-150-Sheep!$R$355                                           )&gt;(CM$33-CN$33),(CM$33-CM38-150-Sheep!$R$355                                            )&lt;=0),"Alt1-"   &amp;CM37,""),"")
&amp;IFERROR(IF(AND((CM$33-CM38-150-Sheep!$R$356                                           )&gt;(CM$33-CN$33),(CM$33-CM38-150-Sheep!$R$356                                            )&lt;=0),"Alt2-"   &amp;CM37,""),"")</f>
        <v/>
      </c>
      <c r="CN39" s="266" t="str">
        <f xml:space="preserve">                    IF(AND((CN$33                                  -Sheep!$N$252                               )&gt;(CN$33-CO$33),(CN$33                                  -Sheep!$N$252                                )&lt;=0),"Born","")
&amp;                   IF(AND((CN$33-Sheep!$R$354-Sheep!$N$252                                )&gt;(CN$33-CO$33),(CN$33-Sheep!$R$354-Sheep!$N$252                                )&lt;=0),"WeanStd","")
&amp;                   IF(AND((CN$33-Sheep!$R$355-Sheep!$N$252                                )&gt;(CN$33-CO$33),(CN$33-Sheep!$R$355-Sheep!$N$252                                )&lt;=0),"WeanAlt1","")
&amp;                   IF(AND((CN$33-Sheep!$R$356-Sheep!$N$252                                )&gt;(CN$33-CO$33),(CN$33-Sheep!$R$356-Sheep!$N$252                                )&lt;=0),"WeanAlt2","")
&amp;IFERROR(IF(AND((CN$33-CN38                                                                                     )&gt;(CN$33-CO$33),(CN$33-CN38                                                                                     )&lt;=0),"Join-"    &amp;CN37,""),"")
&amp;IFERROR(IF(AND((CN$33-CN38-INDEX(Sheep!$V$361:$V$368,CN37,1))&gt;(CN$33-CO$33),(CN$33-CN38-INDEX(Sheep!$V$361:$V$368,CN37,1))&lt;=0),"Scan-"  &amp;CN37,""),"")
&amp;IFERROR(IF(AND((CN$33-CN38-150                                                                            )&gt;(CN$33-CO$33),(CN$33-CN38-150                                                                             )&lt;=0),"Birth-" &amp;CN37,""),"")
&amp;IFERROR(IF(AND((CN$33-CN38-150-Sheep!$R$354                                           )&gt;(CN$33-CO$33),(CN$33-CN38-150-Sheep!$R$354                                            )&lt;=0),"Wean-"&amp;CN37,""),"")
&amp;IFERROR(IF(AND((CN$33-CN38-150-Sheep!$R$355                                           )&gt;(CN$33-CO$33),(CN$33-CN38-150-Sheep!$R$355                                            )&lt;=0),"Alt1-"   &amp;CN37,""),"")
&amp;IFERROR(IF(AND((CN$33-CN38-150-Sheep!$R$356                                           )&gt;(CN$33-CO$33),(CN$33-CN38-150-Sheep!$R$356                                            )&lt;=0),"Alt2-"   &amp;CN37,""),"")</f>
        <v/>
      </c>
      <c r="CO39" s="266" t="str">
        <f xml:space="preserve">                    IF(AND((CO$33                                  -Sheep!$N$252                               )&gt;(CO$33-CP$33),(CO$33                                  -Sheep!$N$252                                )&lt;=0),"Born","")
&amp;                   IF(AND((CO$33-Sheep!$R$354-Sheep!$N$252                                )&gt;(CO$33-CP$33),(CO$33-Sheep!$R$354-Sheep!$N$252                                )&lt;=0),"WeanStd","")
&amp;                   IF(AND((CO$33-Sheep!$R$355-Sheep!$N$252                                )&gt;(CO$33-CP$33),(CO$33-Sheep!$R$355-Sheep!$N$252                                )&lt;=0),"WeanAlt1","")
&amp;                   IF(AND((CO$33-Sheep!$R$356-Sheep!$N$252                                )&gt;(CO$33-CP$33),(CO$33-Sheep!$R$356-Sheep!$N$252                                )&lt;=0),"WeanAlt2","")
&amp;IFERROR(IF(AND((CO$33-CO38                                                                                     )&gt;(CO$33-CP$33),(CO$33-CO38                                                                                     )&lt;=0),"Join-"    &amp;CO37,""),"")
&amp;IFERROR(IF(AND((CO$33-CO38-INDEX(Sheep!$V$361:$V$368,CO37,1))&gt;(CO$33-CP$33),(CO$33-CO38-INDEX(Sheep!$V$361:$V$368,CO37,1))&lt;=0),"Scan-"  &amp;CO37,""),"")
&amp;IFERROR(IF(AND((CO$33-CO38-150                                                                            )&gt;(CO$33-CP$33),(CO$33-CO38-150                                                                             )&lt;=0),"Birth-" &amp;CO37,""),"")
&amp;IFERROR(IF(AND((CO$33-CO38-150-Sheep!$R$354                                           )&gt;(CO$33-CP$33),(CO$33-CO38-150-Sheep!$R$354                                            )&lt;=0),"Wean-"&amp;CO37,""),"")
&amp;IFERROR(IF(AND((CO$33-CO38-150-Sheep!$R$355                                           )&gt;(CO$33-CP$33),(CO$33-CO38-150-Sheep!$R$355                                            )&lt;=0),"Alt1-"   &amp;CO37,""),"")
&amp;IFERROR(IF(AND((CO$33-CO38-150-Sheep!$R$356                                           )&gt;(CO$33-CP$33),(CO$33-CO38-150-Sheep!$R$356                                            )&lt;=0),"Alt2-"   &amp;CO37,""),"")</f>
        <v/>
      </c>
      <c r="CP39" s="266" t="str">
        <f xml:space="preserve">                    IF(AND((CP$33                                  -Sheep!$N$252                               )&gt;(CP$33-CQ$33),(CP$33                                  -Sheep!$N$252                                )&lt;=0),"Born","")
&amp;                   IF(AND((CP$33-Sheep!$R$354-Sheep!$N$252                                )&gt;(CP$33-CQ$33),(CP$33-Sheep!$R$354-Sheep!$N$252                                )&lt;=0),"WeanStd","")
&amp;                   IF(AND((CP$33-Sheep!$R$355-Sheep!$N$252                                )&gt;(CP$33-CQ$33),(CP$33-Sheep!$R$355-Sheep!$N$252                                )&lt;=0),"WeanAlt1","")
&amp;                   IF(AND((CP$33-Sheep!$R$356-Sheep!$N$252                                )&gt;(CP$33-CQ$33),(CP$33-Sheep!$R$356-Sheep!$N$252                                )&lt;=0),"WeanAlt2","")
&amp;IFERROR(IF(AND((CP$33-CP38                                                                                     )&gt;(CP$33-CQ$33),(CP$33-CP38                                                                                     )&lt;=0),"Join-"    &amp;CP37,""),"")
&amp;IFERROR(IF(AND((CP$33-CP38-INDEX(Sheep!$V$361:$V$368,CP37,1))&gt;(CP$33-CQ$33),(CP$33-CP38-INDEX(Sheep!$V$361:$V$368,CP37,1))&lt;=0),"Scan-"  &amp;CP37,""),"")
&amp;IFERROR(IF(AND((CP$33-CP38-150                                                                            )&gt;(CP$33-CQ$33),(CP$33-CP38-150                                                                             )&lt;=0),"Birth-" &amp;CP37,""),"")
&amp;IFERROR(IF(AND((CP$33-CP38-150-Sheep!$R$354                                           )&gt;(CP$33-CQ$33),(CP$33-CP38-150-Sheep!$R$354                                            )&lt;=0),"Wean-"&amp;CP37,""),"")
&amp;IFERROR(IF(AND((CP$33-CP38-150-Sheep!$R$355                                           )&gt;(CP$33-CQ$33),(CP$33-CP38-150-Sheep!$R$355                                            )&lt;=0),"Alt1-"   &amp;CP37,""),"")
&amp;IFERROR(IF(AND((CP$33-CP38-150-Sheep!$R$356                                           )&gt;(CP$33-CQ$33),(CP$33-CP38-150-Sheep!$R$356                                            )&lt;=0),"Alt2-"   &amp;CP37,""),"")</f>
        <v/>
      </c>
      <c r="CQ39" s="266" t="str">
        <f xml:space="preserve">                    IF(AND((CQ$33                                  -Sheep!$N$252                               )&gt;(CQ$33-CR$33),(CQ$33                                  -Sheep!$N$252                                )&lt;=0),"Born","")
&amp;                   IF(AND((CQ$33-Sheep!$R$354-Sheep!$N$252                                )&gt;(CQ$33-CR$33),(CQ$33-Sheep!$R$354-Sheep!$N$252                                )&lt;=0),"WeanStd","")
&amp;                   IF(AND((CQ$33-Sheep!$R$355-Sheep!$N$252                                )&gt;(CQ$33-CR$33),(CQ$33-Sheep!$R$355-Sheep!$N$252                                )&lt;=0),"WeanAlt1","")
&amp;                   IF(AND((CQ$33-Sheep!$R$356-Sheep!$N$252                                )&gt;(CQ$33-CR$33),(CQ$33-Sheep!$R$356-Sheep!$N$252                                )&lt;=0),"WeanAlt2","")
&amp;IFERROR(IF(AND((CQ$33-CQ38                                                                                     )&gt;(CQ$33-CR$33),(CQ$33-CQ38                                                                                     )&lt;=0),"Join-"    &amp;CQ37,""),"")
&amp;IFERROR(IF(AND((CQ$33-CQ38-INDEX(Sheep!$V$361:$V$368,CQ37,1))&gt;(CQ$33-CR$33),(CQ$33-CQ38-INDEX(Sheep!$V$361:$V$368,CQ37,1))&lt;=0),"Scan-"  &amp;CQ37,""),"")
&amp;IFERROR(IF(AND((CQ$33-CQ38-150                                                                            )&gt;(CQ$33-CR$33),(CQ$33-CQ38-150                                                                             )&lt;=0),"Birth-" &amp;CQ37,""),"")
&amp;IFERROR(IF(AND((CQ$33-CQ38-150-Sheep!$R$354                                           )&gt;(CQ$33-CR$33),(CQ$33-CQ38-150-Sheep!$R$354                                            )&lt;=0),"Wean-"&amp;CQ37,""),"")
&amp;IFERROR(IF(AND((CQ$33-CQ38-150-Sheep!$R$355                                           )&gt;(CQ$33-CR$33),(CQ$33-CQ38-150-Sheep!$R$355                                            )&lt;=0),"Alt1-"   &amp;CQ37,""),"")
&amp;IFERROR(IF(AND((CQ$33-CQ38-150-Sheep!$R$356                                           )&gt;(CQ$33-CR$33),(CQ$33-CQ38-150-Sheep!$R$356                                            )&lt;=0),"Alt2-"   &amp;CQ37,""),"")</f>
        <v/>
      </c>
      <c r="CR39" s="266" t="str">
        <f xml:space="preserve">                    IF(AND((CR$33                                  -Sheep!$N$252                               )&gt;(CR$33-CS$33),(CR$33                                  -Sheep!$N$252                                )&lt;=0),"Born","")
&amp;                   IF(AND((CR$33-Sheep!$R$354-Sheep!$N$252                                )&gt;(CR$33-CS$33),(CR$33-Sheep!$R$354-Sheep!$N$252                                )&lt;=0),"WeanStd","")
&amp;                   IF(AND((CR$33-Sheep!$R$355-Sheep!$N$252                                )&gt;(CR$33-CS$33),(CR$33-Sheep!$R$355-Sheep!$N$252                                )&lt;=0),"WeanAlt1","")
&amp;                   IF(AND((CR$33-Sheep!$R$356-Sheep!$N$252                                )&gt;(CR$33-CS$33),(CR$33-Sheep!$R$356-Sheep!$N$252                                )&lt;=0),"WeanAlt2","")
&amp;IFERROR(IF(AND((CR$33-CR38                                                                                     )&gt;(CR$33-CS$33),(CR$33-CR38                                                                                     )&lt;=0),"Join-"    &amp;CR37,""),"")
&amp;IFERROR(IF(AND((CR$33-CR38-INDEX(Sheep!$V$361:$V$368,CR37,1))&gt;(CR$33-CS$33),(CR$33-CR38-INDEX(Sheep!$V$361:$V$368,CR37,1))&lt;=0),"Scan-"  &amp;CR37,""),"")
&amp;IFERROR(IF(AND((CR$33-CR38-150                                                                            )&gt;(CR$33-CS$33),(CR$33-CR38-150                                                                             )&lt;=0),"Birth-" &amp;CR37,""),"")
&amp;IFERROR(IF(AND((CR$33-CR38-150-Sheep!$R$354                                           )&gt;(CR$33-CS$33),(CR$33-CR38-150-Sheep!$R$354                                            )&lt;=0),"Wean-"&amp;CR37,""),"")
&amp;IFERROR(IF(AND((CR$33-CR38-150-Sheep!$R$355                                           )&gt;(CR$33-CS$33),(CR$33-CR38-150-Sheep!$R$355                                            )&lt;=0),"Alt1-"   &amp;CR37,""),"")
&amp;IFERROR(IF(AND((CR$33-CR38-150-Sheep!$R$356                                           )&gt;(CR$33-CS$33),(CR$33-CR38-150-Sheep!$R$356                                            )&lt;=0),"Alt2-"   &amp;CR37,""),"")</f>
        <v/>
      </c>
      <c r="CS39" s="266" t="str">
        <f xml:space="preserve">                    IF(AND((CS$33                                  -Sheep!$N$252                               )&gt;(CS$33-CT$33),(CS$33                                  -Sheep!$N$252                                )&lt;=0),"Born","")
&amp;                   IF(AND((CS$33-Sheep!$R$354-Sheep!$N$252                                )&gt;(CS$33-CT$33),(CS$33-Sheep!$R$354-Sheep!$N$252                                )&lt;=0),"WeanStd","")
&amp;                   IF(AND((CS$33-Sheep!$R$355-Sheep!$N$252                                )&gt;(CS$33-CT$33),(CS$33-Sheep!$R$355-Sheep!$N$252                                )&lt;=0),"WeanAlt1","")
&amp;                   IF(AND((CS$33-Sheep!$R$356-Sheep!$N$252                                )&gt;(CS$33-CT$33),(CS$33-Sheep!$R$356-Sheep!$N$252                                )&lt;=0),"WeanAlt2","")
&amp;IFERROR(IF(AND((CS$33-CS38                                                                                     )&gt;(CS$33-CT$33),(CS$33-CS38                                                                                     )&lt;=0),"Join-"    &amp;CS37,""),"")
&amp;IFERROR(IF(AND((CS$33-CS38-INDEX(Sheep!$V$361:$V$368,CS37,1))&gt;(CS$33-CT$33),(CS$33-CS38-INDEX(Sheep!$V$361:$V$368,CS37,1))&lt;=0),"Scan-"  &amp;CS37,""),"")
&amp;IFERROR(IF(AND((CS$33-CS38-150                                                                            )&gt;(CS$33-CT$33),(CS$33-CS38-150                                                                             )&lt;=0),"Birth-" &amp;CS37,""),"")
&amp;IFERROR(IF(AND((CS$33-CS38-150-Sheep!$R$354                                           )&gt;(CS$33-CT$33),(CS$33-CS38-150-Sheep!$R$354                                            )&lt;=0),"Wean-"&amp;CS37,""),"")
&amp;IFERROR(IF(AND((CS$33-CS38-150-Sheep!$R$355                                           )&gt;(CS$33-CT$33),(CS$33-CS38-150-Sheep!$R$355                                            )&lt;=0),"Alt1-"   &amp;CS37,""),"")
&amp;IFERROR(IF(AND((CS$33-CS38-150-Sheep!$R$356                                           )&gt;(CS$33-CT$33),(CS$33-CS38-150-Sheep!$R$356                                            )&lt;=0),"Alt2-"   &amp;CS37,""),"")</f>
        <v/>
      </c>
      <c r="CT39" s="266" t="str">
        <f xml:space="preserve">                    IF(AND((CT$33                                  -Sheep!$N$252                               )&gt;(CT$33-CU$33),(CT$33                                  -Sheep!$N$252                                )&lt;=0),"Born","")
&amp;                   IF(AND((CT$33-Sheep!$R$354-Sheep!$N$252                                )&gt;(CT$33-CU$33),(CT$33-Sheep!$R$354-Sheep!$N$252                                )&lt;=0),"WeanStd","")
&amp;                   IF(AND((CT$33-Sheep!$R$355-Sheep!$N$252                                )&gt;(CT$33-CU$33),(CT$33-Sheep!$R$355-Sheep!$N$252                                )&lt;=0),"WeanAlt1","")
&amp;                   IF(AND((CT$33-Sheep!$R$356-Sheep!$N$252                                )&gt;(CT$33-CU$33),(CT$33-Sheep!$R$356-Sheep!$N$252                                )&lt;=0),"WeanAlt2","")
&amp;IFERROR(IF(AND((CT$33-CT38                                                                                     )&gt;(CT$33-CU$33),(CT$33-CT38                                                                                     )&lt;=0),"Join-"    &amp;CT37,""),"")
&amp;IFERROR(IF(AND((CT$33-CT38-INDEX(Sheep!$V$361:$V$368,CT37,1))&gt;(CT$33-CU$33),(CT$33-CT38-INDEX(Sheep!$V$361:$V$368,CT37,1))&lt;=0),"Scan-"  &amp;CT37,""),"")
&amp;IFERROR(IF(AND((CT$33-CT38-150                                                                            )&gt;(CT$33-CU$33),(CT$33-CT38-150                                                                             )&lt;=0),"Birth-" &amp;CT37,""),"")
&amp;IFERROR(IF(AND((CT$33-CT38-150-Sheep!$R$354                                           )&gt;(CT$33-CU$33),(CT$33-CT38-150-Sheep!$R$354                                            )&lt;=0),"Wean-"&amp;CT37,""),"")
&amp;IFERROR(IF(AND((CT$33-CT38-150-Sheep!$R$355                                           )&gt;(CT$33-CU$33),(CT$33-CT38-150-Sheep!$R$355                                            )&lt;=0),"Alt1-"   &amp;CT37,""),"")
&amp;IFERROR(IF(AND((CT$33-CT38-150-Sheep!$R$356                                           )&gt;(CT$33-CU$33),(CT$33-CT38-150-Sheep!$R$356                                            )&lt;=0),"Alt2-"   &amp;CT37,""),"")</f>
        <v/>
      </c>
      <c r="CU39" s="266" t="str">
        <f xml:space="preserve">                    IF(AND((CU$33                                  -Sheep!$N$252                               )&gt;(CU$33-CV$33),(CU$33                                  -Sheep!$N$252                                )&lt;=0),"Born","")
&amp;                   IF(AND((CU$33-Sheep!$R$354-Sheep!$N$252                                )&gt;(CU$33-CV$33),(CU$33-Sheep!$R$354-Sheep!$N$252                                )&lt;=0),"WeanStd","")
&amp;                   IF(AND((CU$33-Sheep!$R$355-Sheep!$N$252                                )&gt;(CU$33-CV$33),(CU$33-Sheep!$R$355-Sheep!$N$252                                )&lt;=0),"WeanAlt1","")
&amp;                   IF(AND((CU$33-Sheep!$R$356-Sheep!$N$252                                )&gt;(CU$33-CV$33),(CU$33-Sheep!$R$356-Sheep!$N$252                                )&lt;=0),"WeanAlt2","")
&amp;IFERROR(IF(AND((CU$33-CU38                                                                                     )&gt;(CU$33-CV$33),(CU$33-CU38                                                                                     )&lt;=0),"Join-"    &amp;CU37,""),"")
&amp;IFERROR(IF(AND((CU$33-CU38-INDEX(Sheep!$V$361:$V$368,CU37,1))&gt;(CU$33-CV$33),(CU$33-CU38-INDEX(Sheep!$V$361:$V$368,CU37,1))&lt;=0),"Scan-"  &amp;CU37,""),"")
&amp;IFERROR(IF(AND((CU$33-CU38-150                                                                            )&gt;(CU$33-CV$33),(CU$33-CU38-150                                                                             )&lt;=0),"Birth-" &amp;CU37,""),"")
&amp;IFERROR(IF(AND((CU$33-CU38-150-Sheep!$R$354                                           )&gt;(CU$33-CV$33),(CU$33-CU38-150-Sheep!$R$354                                            )&lt;=0),"Wean-"&amp;CU37,""),"")
&amp;IFERROR(IF(AND((CU$33-CU38-150-Sheep!$R$355                                           )&gt;(CU$33-CV$33),(CU$33-CU38-150-Sheep!$R$355                                            )&lt;=0),"Alt1-"   &amp;CU37,""),"")
&amp;IFERROR(IF(AND((CU$33-CU38-150-Sheep!$R$356                                           )&gt;(CU$33-CV$33),(CU$33-CU38-150-Sheep!$R$356                                            )&lt;=0),"Alt2-"   &amp;CU37,""),"")</f>
        <v>Wean-1</v>
      </c>
      <c r="CV39" s="266" t="str">
        <f xml:space="preserve">                    IF(AND((CV$33                                  -Sheep!$N$252                               )&gt;(CV$33-CW$33),(CV$33                                  -Sheep!$N$252                                )&lt;=0),"Born","")
&amp;                   IF(AND((CV$33-Sheep!$R$354-Sheep!$N$252                                )&gt;(CV$33-CW$33),(CV$33-Sheep!$R$354-Sheep!$N$252                                )&lt;=0),"WeanStd","")
&amp;                   IF(AND((CV$33-Sheep!$R$355-Sheep!$N$252                                )&gt;(CV$33-CW$33),(CV$33-Sheep!$R$355-Sheep!$N$252                                )&lt;=0),"WeanAlt1","")
&amp;                   IF(AND((CV$33-Sheep!$R$356-Sheep!$N$252                                )&gt;(CV$33-CW$33),(CV$33-Sheep!$R$356-Sheep!$N$252                                )&lt;=0),"WeanAlt2","")
&amp;IFERROR(IF(AND((CV$33-CV38                                                                                     )&gt;(CV$33-CW$33),(CV$33-CV38                                                                                     )&lt;=0),"Join-"    &amp;CV37,""),"")
&amp;IFERROR(IF(AND((CV$33-CV38-INDEX(Sheep!$V$361:$V$368,CV37,1))&gt;(CV$33-CW$33),(CV$33-CV38-INDEX(Sheep!$V$361:$V$368,CV37,1))&lt;=0),"Scan-"  &amp;CV37,""),"")
&amp;IFERROR(IF(AND((CV$33-CV38-150                                                                            )&gt;(CV$33-CW$33),(CV$33-CV38-150                                                                             )&lt;=0),"Birth-" &amp;CV37,""),"")
&amp;IFERROR(IF(AND((CV$33-CV38-150-Sheep!$R$354                                           )&gt;(CV$33-CW$33),(CV$33-CV38-150-Sheep!$R$354                                            )&lt;=0),"Wean-"&amp;CV37,""),"")
&amp;IFERROR(IF(AND((CV$33-CV38-150-Sheep!$R$355                                           )&gt;(CV$33-CW$33),(CV$33-CV38-150-Sheep!$R$355                                            )&lt;=0),"Alt1-"   &amp;CV37,""),"")
&amp;IFERROR(IF(AND((CV$33-CV38-150-Sheep!$R$356                                           )&gt;(CV$33-CW$33),(CV$33-CV38-150-Sheep!$R$356                                            )&lt;=0),"Alt2-"   &amp;CV37,""),"")</f>
        <v/>
      </c>
      <c r="CW39" s="266" t="str">
        <f xml:space="preserve">                    IF(AND((CW$33                                  -Sheep!$N$252                               )&gt;(CW$33-CX$33),(CW$33                                  -Sheep!$N$252                                )&lt;=0),"Born","")
&amp;                   IF(AND((CW$33-Sheep!$R$354-Sheep!$N$252                                )&gt;(CW$33-CX$33),(CW$33-Sheep!$R$354-Sheep!$N$252                                )&lt;=0),"WeanStd","")
&amp;                   IF(AND((CW$33-Sheep!$R$355-Sheep!$N$252                                )&gt;(CW$33-CX$33),(CW$33-Sheep!$R$355-Sheep!$N$252                                )&lt;=0),"WeanAlt1","")
&amp;                   IF(AND((CW$33-Sheep!$R$356-Sheep!$N$252                                )&gt;(CW$33-CX$33),(CW$33-Sheep!$R$356-Sheep!$N$252                                )&lt;=0),"WeanAlt2","")
&amp;IFERROR(IF(AND((CW$33-CW38                                                                                     )&gt;(CW$33-CX$33),(CW$33-CW38                                                                                     )&lt;=0),"Join-"    &amp;CW37,""),"")
&amp;IFERROR(IF(AND((CW$33-CW38-INDEX(Sheep!$V$361:$V$368,CW37,1))&gt;(CW$33-CX$33),(CW$33-CW38-INDEX(Sheep!$V$361:$V$368,CW37,1))&lt;=0),"Scan-"  &amp;CW37,""),"")
&amp;IFERROR(IF(AND((CW$33-CW38-150                                                                            )&gt;(CW$33-CX$33),(CW$33-CW38-150                                                                             )&lt;=0),"Birth-" &amp;CW37,""),"")
&amp;IFERROR(IF(AND((CW$33-CW38-150-Sheep!$R$354                                           )&gt;(CW$33-CX$33),(CW$33-CW38-150-Sheep!$R$354                                            )&lt;=0),"Wean-"&amp;CW37,""),"")
&amp;IFERROR(IF(AND((CW$33-CW38-150-Sheep!$R$355                                           )&gt;(CW$33-CX$33),(CW$33-CW38-150-Sheep!$R$355                                            )&lt;=0),"Alt1-"   &amp;CW37,""),"")
&amp;IFERROR(IF(AND((CW$33-CW38-150-Sheep!$R$356                                           )&gt;(CW$33-CX$33),(CW$33-CW38-150-Sheep!$R$356                                            )&lt;=0),"Alt2-"   &amp;CW37,""),"")</f>
        <v/>
      </c>
      <c r="CX39" s="266" t="str">
        <f xml:space="preserve">                    IF(AND((CX$33                                  -Sheep!$N$252                               )&gt;(CX$33-CY$33),(CX$33                                  -Sheep!$N$252                                )&lt;=0),"Born","")
&amp;                   IF(AND((CX$33-Sheep!$R$354-Sheep!$N$252                                )&gt;(CX$33-CY$33),(CX$33-Sheep!$R$354-Sheep!$N$252                                )&lt;=0),"WeanStd","")
&amp;                   IF(AND((CX$33-Sheep!$R$355-Sheep!$N$252                                )&gt;(CX$33-CY$33),(CX$33-Sheep!$R$355-Sheep!$N$252                                )&lt;=0),"WeanAlt1","")
&amp;                   IF(AND((CX$33-Sheep!$R$356-Sheep!$N$252                                )&gt;(CX$33-CY$33),(CX$33-Sheep!$R$356-Sheep!$N$252                                )&lt;=0),"WeanAlt2","")
&amp;IFERROR(IF(AND((CX$33-CX38                                                                                     )&gt;(CX$33-CY$33),(CX$33-CX38                                                                                     )&lt;=0),"Join-"    &amp;CX37,""),"")
&amp;IFERROR(IF(AND((CX$33-CX38-INDEX(Sheep!$V$361:$V$368,CX37,1))&gt;(CX$33-CY$33),(CX$33-CX38-INDEX(Sheep!$V$361:$V$368,CX37,1))&lt;=0),"Scan-"  &amp;CX37,""),"")
&amp;IFERROR(IF(AND((CX$33-CX38-150                                                                            )&gt;(CX$33-CY$33),(CX$33-CX38-150                                                                             )&lt;=0),"Birth-" &amp;CX37,""),"")
&amp;IFERROR(IF(AND((CX$33-CX38-150-Sheep!$R$354                                           )&gt;(CX$33-CY$33),(CX$33-CX38-150-Sheep!$R$354                                            )&lt;=0),"Wean-"&amp;CX37,""),"")
&amp;IFERROR(IF(AND((CX$33-CX38-150-Sheep!$R$355                                           )&gt;(CX$33-CY$33),(CX$33-CX38-150-Sheep!$R$355                                            )&lt;=0),"Alt1-"   &amp;CX37,""),"")
&amp;IFERROR(IF(AND((CX$33-CX38-150-Sheep!$R$356                                           )&gt;(CX$33-CY$33),(CX$33-CX38-150-Sheep!$R$356                                            )&lt;=0),"Alt2-"   &amp;CX37,""),"")</f>
        <v/>
      </c>
      <c r="CY39" s="266" t="str">
        <f xml:space="preserve">                    IF(AND((CY$33                                  -Sheep!$N$252                               )&gt;(CY$33-CZ$33),(CY$33                                  -Sheep!$N$252                                )&lt;=0),"Born","")
&amp;                   IF(AND((CY$33-Sheep!$R$354-Sheep!$N$252                                )&gt;(CY$33-CZ$33),(CY$33-Sheep!$R$354-Sheep!$N$252                                )&lt;=0),"WeanStd","")
&amp;                   IF(AND((CY$33-Sheep!$R$355-Sheep!$N$252                                )&gt;(CY$33-CZ$33),(CY$33-Sheep!$R$355-Sheep!$N$252                                )&lt;=0),"WeanAlt1","")
&amp;                   IF(AND((CY$33-Sheep!$R$356-Sheep!$N$252                                )&gt;(CY$33-CZ$33),(CY$33-Sheep!$R$356-Sheep!$N$252                                )&lt;=0),"WeanAlt2","")
&amp;IFERROR(IF(AND((CY$33-CY38                                                                                     )&gt;(CY$33-CZ$33),(CY$33-CY38                                                                                     )&lt;=0),"Join-"    &amp;CY37,""),"")
&amp;IFERROR(IF(AND((CY$33-CY38-INDEX(Sheep!$V$361:$V$368,CY37,1))&gt;(CY$33-CZ$33),(CY$33-CY38-INDEX(Sheep!$V$361:$V$368,CY37,1))&lt;=0),"Scan-"  &amp;CY37,""),"")
&amp;IFERROR(IF(AND((CY$33-CY38-150                                                                            )&gt;(CY$33-CZ$33),(CY$33-CY38-150                                                                             )&lt;=0),"Birth-" &amp;CY37,""),"")
&amp;IFERROR(IF(AND((CY$33-CY38-150-Sheep!$R$354                                           )&gt;(CY$33-CZ$33),(CY$33-CY38-150-Sheep!$R$354                                            )&lt;=0),"Wean-"&amp;CY37,""),"")
&amp;IFERROR(IF(AND((CY$33-CY38-150-Sheep!$R$355                                           )&gt;(CY$33-CZ$33),(CY$33-CY38-150-Sheep!$R$355                                            )&lt;=0),"Alt1-"   &amp;CY37,""),"")
&amp;IFERROR(IF(AND((CY$33-CY38-150-Sheep!$R$356                                           )&gt;(CY$33-CZ$33),(CY$33-CY38-150-Sheep!$R$356                                            )&lt;=0),"Alt2-"   &amp;CY37,""),"")</f>
        <v>Alt1-1</v>
      </c>
      <c r="CZ39" s="266" t="str">
        <f xml:space="preserve">                    IF(AND((CZ$33                                  -Sheep!$N$252                               )&gt;(CZ$33-DA$33),(CZ$33                                  -Sheep!$N$252                                )&lt;=0),"Born","")
&amp;                   IF(AND((CZ$33-Sheep!$R$354-Sheep!$N$252                                )&gt;(CZ$33-DA$33),(CZ$33-Sheep!$R$354-Sheep!$N$252                                )&lt;=0),"WeanStd","")
&amp;                   IF(AND((CZ$33-Sheep!$R$355-Sheep!$N$252                                )&gt;(CZ$33-DA$33),(CZ$33-Sheep!$R$355-Sheep!$N$252                                )&lt;=0),"WeanAlt1","")
&amp;                   IF(AND((CZ$33-Sheep!$R$356-Sheep!$N$252                                )&gt;(CZ$33-DA$33),(CZ$33-Sheep!$R$356-Sheep!$N$252                                )&lt;=0),"WeanAlt2","")
&amp;IFERROR(IF(AND((CZ$33-CZ38                                                                                     )&gt;(CZ$33-DA$33),(CZ$33-CZ38                                                                                     )&lt;=0),"Join-"    &amp;CZ37,""),"")
&amp;IFERROR(IF(AND((CZ$33-CZ38-INDEX(Sheep!$V$361:$V$368,CZ37,1))&gt;(CZ$33-DA$33),(CZ$33-CZ38-INDEX(Sheep!$V$361:$V$368,CZ37,1))&lt;=0),"Scan-"  &amp;CZ37,""),"")
&amp;IFERROR(IF(AND((CZ$33-CZ38-150                                                                            )&gt;(CZ$33-DA$33),(CZ$33-CZ38-150                                                                             )&lt;=0),"Birth-" &amp;CZ37,""),"")
&amp;IFERROR(IF(AND((CZ$33-CZ38-150-Sheep!$R$354                                           )&gt;(CZ$33-DA$33),(CZ$33-CZ38-150-Sheep!$R$354                                            )&lt;=0),"Wean-"&amp;CZ37,""),"")
&amp;IFERROR(IF(AND((CZ$33-CZ38-150-Sheep!$R$355                                           )&gt;(CZ$33-DA$33),(CZ$33-CZ38-150-Sheep!$R$355                                            )&lt;=0),"Alt1-"   &amp;CZ37,""),"")
&amp;IFERROR(IF(AND((CZ$33-CZ38-150-Sheep!$R$356                                           )&gt;(CZ$33-DA$33),(CZ$33-CZ38-150-Sheep!$R$356                                            )&lt;=0),"Alt2-"   &amp;CZ37,""),"")</f>
        <v/>
      </c>
      <c r="DA39" s="266" t="str">
        <f xml:space="preserve">                    IF(AND((DA$33                                  -Sheep!$N$252                               )&gt;(DA$33-DB$33),(DA$33                                  -Sheep!$N$252                                )&lt;=0),"Born","")
&amp;                   IF(AND((DA$33-Sheep!$R$354-Sheep!$N$252                                )&gt;(DA$33-DB$33),(DA$33-Sheep!$R$354-Sheep!$N$252                                )&lt;=0),"WeanStd","")
&amp;                   IF(AND((DA$33-Sheep!$R$355-Sheep!$N$252                                )&gt;(DA$33-DB$33),(DA$33-Sheep!$R$355-Sheep!$N$252                                )&lt;=0),"WeanAlt1","")
&amp;                   IF(AND((DA$33-Sheep!$R$356-Sheep!$N$252                                )&gt;(DA$33-DB$33),(DA$33-Sheep!$R$356-Sheep!$N$252                                )&lt;=0),"WeanAlt2","")
&amp;IFERROR(IF(AND((DA$33-DA38                                                                                     )&gt;(DA$33-DB$33),(DA$33-DA38                                                                                     )&lt;=0),"Join-"    &amp;DA37,""),"")
&amp;IFERROR(IF(AND((DA$33-DA38-INDEX(Sheep!$V$361:$V$368,DA37,1))&gt;(DA$33-DB$33),(DA$33-DA38-INDEX(Sheep!$V$361:$V$368,DA37,1))&lt;=0),"Scan-"  &amp;DA37,""),"")
&amp;IFERROR(IF(AND((DA$33-DA38-150                                                                            )&gt;(DA$33-DB$33),(DA$33-DA38-150                                                                             )&lt;=0),"Birth-" &amp;DA37,""),"")
&amp;IFERROR(IF(AND((DA$33-DA38-150-Sheep!$R$354                                           )&gt;(DA$33-DB$33),(DA$33-DA38-150-Sheep!$R$354                                            )&lt;=0),"Wean-"&amp;DA37,""),"")
&amp;IFERROR(IF(AND((DA$33-DA38-150-Sheep!$R$355                                           )&gt;(DA$33-DB$33),(DA$33-DA38-150-Sheep!$R$355                                            )&lt;=0),"Alt1-"   &amp;DA37,""),"")
&amp;IFERROR(IF(AND((DA$33-DA38-150-Sheep!$R$356                                           )&gt;(DA$33-DB$33),(DA$33-DA38-150-Sheep!$R$356                                            )&lt;=0),"Alt2-"   &amp;DA37,""),"")</f>
        <v/>
      </c>
      <c r="DB39" s="266" t="str">
        <f xml:space="preserve">                    IF(AND((DB$33                                  -Sheep!$N$252                               )&gt;(DB$33-DC$33),(DB$33                                  -Sheep!$N$252                                )&lt;=0),"Born","")
&amp;                   IF(AND((DB$33-Sheep!$R$354-Sheep!$N$252                                )&gt;(DB$33-DC$33),(DB$33-Sheep!$R$354-Sheep!$N$252                                )&lt;=0),"WeanStd","")
&amp;                   IF(AND((DB$33-Sheep!$R$355-Sheep!$N$252                                )&gt;(DB$33-DC$33),(DB$33-Sheep!$R$355-Sheep!$N$252                                )&lt;=0),"WeanAlt1","")
&amp;                   IF(AND((DB$33-Sheep!$R$356-Sheep!$N$252                                )&gt;(DB$33-DC$33),(DB$33-Sheep!$R$356-Sheep!$N$252                                )&lt;=0),"WeanAlt2","")
&amp;IFERROR(IF(AND((DB$33-DB38                                                                                     )&gt;(DB$33-DC$33),(DB$33-DB38                                                                                     )&lt;=0),"Join-"    &amp;DB37,""),"")
&amp;IFERROR(IF(AND((DB$33-DB38-INDEX(Sheep!$V$361:$V$368,DB37,1))&gt;(DB$33-DC$33),(DB$33-DB38-INDEX(Sheep!$V$361:$V$368,DB37,1))&lt;=0),"Scan-"  &amp;DB37,""),"")
&amp;IFERROR(IF(AND((DB$33-DB38-150                                                                            )&gt;(DB$33-DC$33),(DB$33-DB38-150                                                                             )&lt;=0),"Birth-" &amp;DB37,""),"")
&amp;IFERROR(IF(AND((DB$33-DB38-150-Sheep!$R$354                                           )&gt;(DB$33-DC$33),(DB$33-DB38-150-Sheep!$R$354                                            )&lt;=0),"Wean-"&amp;DB37,""),"")
&amp;IFERROR(IF(AND((DB$33-DB38-150-Sheep!$R$355                                           )&gt;(DB$33-DC$33),(DB$33-DB38-150-Sheep!$R$355                                            )&lt;=0),"Alt1-"   &amp;DB37,""),"")
&amp;IFERROR(IF(AND((DB$33-DB38-150-Sheep!$R$356                                           )&gt;(DB$33-DC$33),(DB$33-DB38-150-Sheep!$R$356                                            )&lt;=0),"Alt2-"   &amp;DB37,""),"")</f>
        <v/>
      </c>
      <c r="DC39" s="266" t="str">
        <f xml:space="preserve">                    IF(AND((DC$33                                  -Sheep!$N$252                               )&gt;(DC$33-DD$33),(DC$33                                  -Sheep!$N$252                                )&lt;=0),"Born","")
&amp;                   IF(AND((DC$33-Sheep!$R$354-Sheep!$N$252                                )&gt;(DC$33-DD$33),(DC$33-Sheep!$R$354-Sheep!$N$252                                )&lt;=0),"WeanStd","")
&amp;                   IF(AND((DC$33-Sheep!$R$355-Sheep!$N$252                                )&gt;(DC$33-DD$33),(DC$33-Sheep!$R$355-Sheep!$N$252                                )&lt;=0),"WeanAlt1","")
&amp;                   IF(AND((DC$33-Sheep!$R$356-Sheep!$N$252                                )&gt;(DC$33-DD$33),(DC$33-Sheep!$R$356-Sheep!$N$252                                )&lt;=0),"WeanAlt2","")
&amp;IFERROR(IF(AND((DC$33-DC38                                                                                     )&gt;(DC$33-DD$33),(DC$33-DC38                                                                                     )&lt;=0),"Join-"    &amp;DC37,""),"")
&amp;IFERROR(IF(AND((DC$33-DC38-INDEX(Sheep!$V$361:$V$368,DC37,1))&gt;(DC$33-DD$33),(DC$33-DC38-INDEX(Sheep!$V$361:$V$368,DC37,1))&lt;=0),"Scan-"  &amp;DC37,""),"")
&amp;IFERROR(IF(AND((DC$33-DC38-150                                                                            )&gt;(DC$33-DD$33),(DC$33-DC38-150                                                                             )&lt;=0),"Birth-" &amp;DC37,""),"")
&amp;IFERROR(IF(AND((DC$33-DC38-150-Sheep!$R$354                                           )&gt;(DC$33-DD$33),(DC$33-DC38-150-Sheep!$R$354                                            )&lt;=0),"Wean-"&amp;DC37,""),"")
&amp;IFERROR(IF(AND((DC$33-DC38-150-Sheep!$R$355                                           )&gt;(DC$33-DD$33),(DC$33-DC38-150-Sheep!$R$355                                            )&lt;=0),"Alt1-"   &amp;DC37,""),"")
&amp;IFERROR(IF(AND((DC$33-DC38-150-Sheep!$R$356                                           )&gt;(DC$33-DD$33),(DC$33-DC38-150-Sheep!$R$356                                            )&lt;=0),"Alt2-"   &amp;DC37,""),"")</f>
        <v>Alt2-1</v>
      </c>
      <c r="DD39" s="266" t="str">
        <f xml:space="preserve">                    IF(AND((DD$33                                  -Sheep!$N$252                               )&gt;(DD$33-DE$33),(DD$33                                  -Sheep!$N$252                                )&lt;=0),"Born","")
&amp;                   IF(AND((DD$33-Sheep!$R$354-Sheep!$N$252                                )&gt;(DD$33-DE$33),(DD$33-Sheep!$R$354-Sheep!$N$252                                )&lt;=0),"WeanStd","")
&amp;                   IF(AND((DD$33-Sheep!$R$355-Sheep!$N$252                                )&gt;(DD$33-DE$33),(DD$33-Sheep!$R$355-Sheep!$N$252                                )&lt;=0),"WeanAlt1","")
&amp;                   IF(AND((DD$33-Sheep!$R$356-Sheep!$N$252                                )&gt;(DD$33-DE$33),(DD$33-Sheep!$R$356-Sheep!$N$252                                )&lt;=0),"WeanAlt2","")
&amp;IFERROR(IF(AND((DD$33-DD38                                                                                     )&gt;(DD$33-DE$33),(DD$33-DD38                                                                                     )&lt;=0),"Join-"    &amp;DD37,""),"")
&amp;IFERROR(IF(AND((DD$33-DD38-INDEX(Sheep!$V$361:$V$368,DD37,1))&gt;(DD$33-DE$33),(DD$33-DD38-INDEX(Sheep!$V$361:$V$368,DD37,1))&lt;=0),"Scan-"  &amp;DD37,""),"")
&amp;IFERROR(IF(AND((DD$33-DD38-150                                                                            )&gt;(DD$33-DE$33),(DD$33-DD38-150                                                                             )&lt;=0),"Birth-" &amp;DD37,""),"")
&amp;IFERROR(IF(AND((DD$33-DD38-150-Sheep!$R$354                                           )&gt;(DD$33-DE$33),(DD$33-DD38-150-Sheep!$R$354                                            )&lt;=0),"Wean-"&amp;DD37,""),"")
&amp;IFERROR(IF(AND((DD$33-DD38-150-Sheep!$R$355                                           )&gt;(DD$33-DE$33),(DD$33-DD38-150-Sheep!$R$355                                            )&lt;=0),"Alt1-"   &amp;DD37,""),"")
&amp;IFERROR(IF(AND((DD$33-DD38-150-Sheep!$R$356                                           )&gt;(DD$33-DE$33),(DD$33-DD38-150-Sheep!$R$356                                            )&lt;=0),"Alt2-"   &amp;DD37,""),"")</f>
        <v/>
      </c>
      <c r="DE39" s="266" t="str">
        <f xml:space="preserve">                    IF(AND((DE$33                                  -Sheep!$N$252                               )&gt;(DE$33-DF$33),(DE$33                                  -Sheep!$N$252                                )&lt;=0),"Born","")
&amp;                   IF(AND((DE$33-Sheep!$R$354-Sheep!$N$252                                )&gt;(DE$33-DF$33),(DE$33-Sheep!$R$354-Sheep!$N$252                                )&lt;=0),"WeanStd","")
&amp;                   IF(AND((DE$33-Sheep!$R$355-Sheep!$N$252                                )&gt;(DE$33-DF$33),(DE$33-Sheep!$R$355-Sheep!$N$252                                )&lt;=0),"WeanAlt1","")
&amp;                   IF(AND((DE$33-Sheep!$R$356-Sheep!$N$252                                )&gt;(DE$33-DF$33),(DE$33-Sheep!$R$356-Sheep!$N$252                                )&lt;=0),"WeanAlt2","")
&amp;IFERROR(IF(AND((DE$33-DE38                                                                                     )&gt;(DE$33-DF$33),(DE$33-DE38                                                                                     )&lt;=0),"Join-"    &amp;DE37,""),"")
&amp;IFERROR(IF(AND((DE$33-DE38-INDEX(Sheep!$V$361:$V$368,DE37,1))&gt;(DE$33-DF$33),(DE$33-DE38-INDEX(Sheep!$V$361:$V$368,DE37,1))&lt;=0),"Scan-"  &amp;DE37,""),"")
&amp;IFERROR(IF(AND((DE$33-DE38-150                                                                            )&gt;(DE$33-DF$33),(DE$33-DE38-150                                                                             )&lt;=0),"Birth-" &amp;DE37,""),"")
&amp;IFERROR(IF(AND((DE$33-DE38-150-Sheep!$R$354                                           )&gt;(DE$33-DF$33),(DE$33-DE38-150-Sheep!$R$354                                            )&lt;=0),"Wean-"&amp;DE37,""),"")
&amp;IFERROR(IF(AND((DE$33-DE38-150-Sheep!$R$355                                           )&gt;(DE$33-DF$33),(DE$33-DE38-150-Sheep!$R$355                                            )&lt;=0),"Alt1-"   &amp;DE37,""),"")
&amp;IFERROR(IF(AND((DE$33-DE38-150-Sheep!$R$356                                           )&gt;(DE$33-DF$33),(DE$33-DE38-150-Sheep!$R$356                                            )&lt;=0),"Alt2-"   &amp;DE37,""),"")</f>
        <v/>
      </c>
      <c r="DF39" s="266" t="str">
        <f xml:space="preserve">                    IF(AND((DF$33                                  -Sheep!$N$252                               )&gt;(DF$33-DG$33),(DF$33                                  -Sheep!$N$252                                )&lt;=0),"Born","")
&amp;                   IF(AND((DF$33-Sheep!$R$354-Sheep!$N$252                                )&gt;(DF$33-DG$33),(DF$33-Sheep!$R$354-Sheep!$N$252                                )&lt;=0),"WeanStd","")
&amp;                   IF(AND((DF$33-Sheep!$R$355-Sheep!$N$252                                )&gt;(DF$33-DG$33),(DF$33-Sheep!$R$355-Sheep!$N$252                                )&lt;=0),"WeanAlt1","")
&amp;                   IF(AND((DF$33-Sheep!$R$356-Sheep!$N$252                                )&gt;(DF$33-DG$33),(DF$33-Sheep!$R$356-Sheep!$N$252                                )&lt;=0),"WeanAlt2","")
&amp;IFERROR(IF(AND((DF$33-DF38                                                                                     )&gt;(DF$33-DG$33),(DF$33-DF38                                                                                     )&lt;=0),"Join-"    &amp;DF37,""),"")
&amp;IFERROR(IF(AND((DF$33-DF38-INDEX(Sheep!$V$361:$V$368,DF37,1))&gt;(DF$33-DG$33),(DF$33-DF38-INDEX(Sheep!$V$361:$V$368,DF37,1))&lt;=0),"Scan-"  &amp;DF37,""),"")
&amp;IFERROR(IF(AND((DF$33-DF38-150                                                                            )&gt;(DF$33-DG$33),(DF$33-DF38-150                                                                             )&lt;=0),"Birth-" &amp;DF37,""),"")
&amp;IFERROR(IF(AND((DF$33-DF38-150-Sheep!$R$354                                           )&gt;(DF$33-DG$33),(DF$33-DF38-150-Sheep!$R$354                                            )&lt;=0),"Wean-"&amp;DF37,""),"")
&amp;IFERROR(IF(AND((DF$33-DF38-150-Sheep!$R$355                                           )&gt;(DF$33-DG$33),(DF$33-DF38-150-Sheep!$R$355                                            )&lt;=0),"Alt1-"   &amp;DF37,""),"")
&amp;IFERROR(IF(AND((DF$33-DF38-150-Sheep!$R$356                                           )&gt;(DF$33-DG$33),(DF$33-DF38-150-Sheep!$R$356                                            )&lt;=0),"Alt2-"   &amp;DF37,""),"")</f>
        <v/>
      </c>
      <c r="DG39" s="266" t="str">
        <f xml:space="preserve">                    IF(AND((DG$33                                  -Sheep!$N$252                               )&gt;(DG$33-DH$33),(DG$33                                  -Sheep!$N$252                                )&lt;=0),"Born","")
&amp;                   IF(AND((DG$33-Sheep!$R$354-Sheep!$N$252                                )&gt;(DG$33-DH$33),(DG$33-Sheep!$R$354-Sheep!$N$252                                )&lt;=0),"WeanStd","")
&amp;                   IF(AND((DG$33-Sheep!$R$355-Sheep!$N$252                                )&gt;(DG$33-DH$33),(DG$33-Sheep!$R$355-Sheep!$N$252                                )&lt;=0),"WeanAlt1","")
&amp;                   IF(AND((DG$33-Sheep!$R$356-Sheep!$N$252                                )&gt;(DG$33-DH$33),(DG$33-Sheep!$R$356-Sheep!$N$252                                )&lt;=0),"WeanAlt2","")
&amp;IFERROR(IF(AND((DG$33-DG38                                                                                     )&gt;(DG$33-DH$33),(DG$33-DG38                                                                                     )&lt;=0),"Join-"    &amp;DG37,""),"")
&amp;IFERROR(IF(AND((DG$33-DG38-INDEX(Sheep!$V$361:$V$368,DG37,1))&gt;(DG$33-DH$33),(DG$33-DG38-INDEX(Sheep!$V$361:$V$368,DG37,1))&lt;=0),"Scan-"  &amp;DG37,""),"")
&amp;IFERROR(IF(AND((DG$33-DG38-150                                                                            )&gt;(DG$33-DH$33),(DG$33-DG38-150                                                                             )&lt;=0),"Birth-" &amp;DG37,""),"")
&amp;IFERROR(IF(AND((DG$33-DG38-150-Sheep!$R$354                                           )&gt;(DG$33-DH$33),(DG$33-DG38-150-Sheep!$R$354                                            )&lt;=0),"Wean-"&amp;DG37,""),"")
&amp;IFERROR(IF(AND((DG$33-DG38-150-Sheep!$R$355                                           )&gt;(DG$33-DH$33),(DG$33-DG38-150-Sheep!$R$355                                            )&lt;=0),"Alt1-"   &amp;DG37,""),"")
&amp;IFERROR(IF(AND((DG$33-DG38-150-Sheep!$R$356                                           )&gt;(DG$33-DH$33),(DG$33-DG38-150-Sheep!$R$356                                            )&lt;=0),"Alt2-"   &amp;DG37,""),"")</f>
        <v/>
      </c>
      <c r="DH39" s="266" t="str">
        <f xml:space="preserve">                    IF(AND((DH$33                                  -Sheep!$N$252                               )&gt;(DH$33-DI$33),(DH$33                                  -Sheep!$N$252                                )&lt;=0),"Born","")
&amp;                   IF(AND((DH$33-Sheep!$R$354-Sheep!$N$252                                )&gt;(DH$33-DI$33),(DH$33-Sheep!$R$354-Sheep!$N$252                                )&lt;=0),"WeanStd","")
&amp;                   IF(AND((DH$33-Sheep!$R$355-Sheep!$N$252                                )&gt;(DH$33-DI$33),(DH$33-Sheep!$R$355-Sheep!$N$252                                )&lt;=0),"WeanAlt1","")
&amp;                   IF(AND((DH$33-Sheep!$R$356-Sheep!$N$252                                )&gt;(DH$33-DI$33),(DH$33-Sheep!$R$356-Sheep!$N$252                                )&lt;=0),"WeanAlt2","")
&amp;IFERROR(IF(AND((DH$33-DH38                                                                                     )&gt;(DH$33-DI$33),(DH$33-DH38                                                                                     )&lt;=0),"Join-"    &amp;DH37,""),"")
&amp;IFERROR(IF(AND((DH$33-DH38-INDEX(Sheep!$V$361:$V$368,DH37,1))&gt;(DH$33-DI$33),(DH$33-DH38-INDEX(Sheep!$V$361:$V$368,DH37,1))&lt;=0),"Scan-"  &amp;DH37,""),"")
&amp;IFERROR(IF(AND((DH$33-DH38-150                                                                            )&gt;(DH$33-DI$33),(DH$33-DH38-150                                                                             )&lt;=0),"Birth-" &amp;DH37,""),"")
&amp;IFERROR(IF(AND((DH$33-DH38-150-Sheep!$R$354                                           )&gt;(DH$33-DI$33),(DH$33-DH38-150-Sheep!$R$354                                            )&lt;=0),"Wean-"&amp;DH37,""),"")
&amp;IFERROR(IF(AND((DH$33-DH38-150-Sheep!$R$355                                           )&gt;(DH$33-DI$33),(DH$33-DH38-150-Sheep!$R$355                                            )&lt;=0),"Alt1-"   &amp;DH37,""),"")
&amp;IFERROR(IF(AND((DH$33-DH38-150-Sheep!$R$356                                           )&gt;(DH$33-DI$33),(DH$33-DH38-150-Sheep!$R$356                                            )&lt;=0),"Alt2-"   &amp;DH37,""),"")</f>
        <v/>
      </c>
      <c r="DI39" s="266" t="str">
        <f xml:space="preserve">                    IF(AND((DI$33                                  -Sheep!$N$252                               )&gt;(DI$33-DJ$33),(DI$33                                  -Sheep!$N$252                                )&lt;=0),"Born","")
&amp;                   IF(AND((DI$33-Sheep!$R$354-Sheep!$N$252                                )&gt;(DI$33-DJ$33),(DI$33-Sheep!$R$354-Sheep!$N$252                                )&lt;=0),"WeanStd","")
&amp;                   IF(AND((DI$33-Sheep!$R$355-Sheep!$N$252                                )&gt;(DI$33-DJ$33),(DI$33-Sheep!$R$355-Sheep!$N$252                                )&lt;=0),"WeanAlt1","")
&amp;                   IF(AND((DI$33-Sheep!$R$356-Sheep!$N$252                                )&gt;(DI$33-DJ$33),(DI$33-Sheep!$R$356-Sheep!$N$252                                )&lt;=0),"WeanAlt2","")
&amp;IFERROR(IF(AND((DI$33-DI38                                                                                     )&gt;(DI$33-DJ$33),(DI$33-DI38                                                                                     )&lt;=0),"Join-"    &amp;DI37,""),"")
&amp;IFERROR(IF(AND((DI$33-DI38-INDEX(Sheep!$V$361:$V$368,DI37,1))&gt;(DI$33-DJ$33),(DI$33-DI38-INDEX(Sheep!$V$361:$V$368,DI37,1))&lt;=0),"Scan-"  &amp;DI37,""),"")
&amp;IFERROR(IF(AND((DI$33-DI38-150                                                                            )&gt;(DI$33-DJ$33),(DI$33-DI38-150                                                                             )&lt;=0),"Birth-" &amp;DI37,""),"")
&amp;IFERROR(IF(AND((DI$33-DI38-150-Sheep!$R$354                                           )&gt;(DI$33-DJ$33),(DI$33-DI38-150-Sheep!$R$354                                            )&lt;=0),"Wean-"&amp;DI37,""),"")
&amp;IFERROR(IF(AND((DI$33-DI38-150-Sheep!$R$355                                           )&gt;(DI$33-DJ$33),(DI$33-DI38-150-Sheep!$R$355                                            )&lt;=0),"Alt1-"   &amp;DI37,""),"")
&amp;IFERROR(IF(AND((DI$33-DI38-150-Sheep!$R$356                                           )&gt;(DI$33-DJ$33),(DI$33-DI38-150-Sheep!$R$356                                            )&lt;=0),"Alt2-"   &amp;DI37,""),"")</f>
        <v/>
      </c>
      <c r="DJ39" s="266" t="str">
        <f xml:space="preserve">                    IF(AND((DJ$33                                  -Sheep!$N$252                               )&gt;(DJ$33-DK$33),(DJ$33                                  -Sheep!$N$252                                )&lt;=0),"Born","")
&amp;                   IF(AND((DJ$33-Sheep!$R$354-Sheep!$N$252                                )&gt;(DJ$33-DK$33),(DJ$33-Sheep!$R$354-Sheep!$N$252                                )&lt;=0),"WeanStd","")
&amp;                   IF(AND((DJ$33-Sheep!$R$355-Sheep!$N$252                                )&gt;(DJ$33-DK$33),(DJ$33-Sheep!$R$355-Sheep!$N$252                                )&lt;=0),"WeanAlt1","")
&amp;                   IF(AND((DJ$33-Sheep!$R$356-Sheep!$N$252                                )&gt;(DJ$33-DK$33),(DJ$33-Sheep!$R$356-Sheep!$N$252                                )&lt;=0),"WeanAlt2","")
&amp;IFERROR(IF(AND((DJ$33-DJ38                                                                                     )&gt;(DJ$33-DK$33),(DJ$33-DJ38                                                                                     )&lt;=0),"Join-"    &amp;DJ37,""),"")
&amp;IFERROR(IF(AND((DJ$33-DJ38-INDEX(Sheep!$V$361:$V$368,DJ37,1))&gt;(DJ$33-DK$33),(DJ$33-DJ38-INDEX(Sheep!$V$361:$V$368,DJ37,1))&lt;=0),"Scan-"  &amp;DJ37,""),"")
&amp;IFERROR(IF(AND((DJ$33-DJ38-150                                                                            )&gt;(DJ$33-DK$33),(DJ$33-DJ38-150                                                                             )&lt;=0),"Birth-" &amp;DJ37,""),"")
&amp;IFERROR(IF(AND((DJ$33-DJ38-150-Sheep!$R$354                                           )&gt;(DJ$33-DK$33),(DJ$33-DJ38-150-Sheep!$R$354                                            )&lt;=0),"Wean-"&amp;DJ37,""),"")
&amp;IFERROR(IF(AND((DJ$33-DJ38-150-Sheep!$R$355                                           )&gt;(DJ$33-DK$33),(DJ$33-DJ38-150-Sheep!$R$355                                            )&lt;=0),"Alt1-"   &amp;DJ37,""),"")
&amp;IFERROR(IF(AND((DJ$33-DJ38-150-Sheep!$R$356                                           )&gt;(DJ$33-DK$33),(DJ$33-DJ38-150-Sheep!$R$356                                            )&lt;=0),"Alt2-"   &amp;DJ37,""),"")</f>
        <v/>
      </c>
      <c r="DK39" s="266" t="str">
        <f xml:space="preserve">                    IF(AND((DK$33                                  -Sheep!$N$252                               )&gt;(DK$33-DL$33),(DK$33                                  -Sheep!$N$252                                )&lt;=0),"Born","")
&amp;                   IF(AND((DK$33-Sheep!$R$354-Sheep!$N$252                                )&gt;(DK$33-DL$33),(DK$33-Sheep!$R$354-Sheep!$N$252                                )&lt;=0),"WeanStd","")
&amp;                   IF(AND((DK$33-Sheep!$R$355-Sheep!$N$252                                )&gt;(DK$33-DL$33),(DK$33-Sheep!$R$355-Sheep!$N$252                                )&lt;=0),"WeanAlt1","")
&amp;                   IF(AND((DK$33-Sheep!$R$356-Sheep!$N$252                                )&gt;(DK$33-DL$33),(DK$33-Sheep!$R$356-Sheep!$N$252                                )&lt;=0),"WeanAlt2","")
&amp;IFERROR(IF(AND((DK$33-DK38                                                                                     )&gt;(DK$33-DL$33),(DK$33-DK38                                                                                     )&lt;=0),"Join-"    &amp;DK37,""),"")
&amp;IFERROR(IF(AND((DK$33-DK38-INDEX(Sheep!$V$361:$V$368,DK37,1))&gt;(DK$33-DL$33),(DK$33-DK38-INDEX(Sheep!$V$361:$V$368,DK37,1))&lt;=0),"Scan-"  &amp;DK37,""),"")
&amp;IFERROR(IF(AND((DK$33-DK38-150                                                                            )&gt;(DK$33-DL$33),(DK$33-DK38-150                                                                             )&lt;=0),"Birth-" &amp;DK37,""),"")
&amp;IFERROR(IF(AND((DK$33-DK38-150-Sheep!$R$354                                           )&gt;(DK$33-DL$33),(DK$33-DK38-150-Sheep!$R$354                                            )&lt;=0),"Wean-"&amp;DK37,""),"")
&amp;IFERROR(IF(AND((DK$33-DK38-150-Sheep!$R$355                                           )&gt;(DK$33-DL$33),(DK$33-DK38-150-Sheep!$R$355                                            )&lt;=0),"Alt1-"   &amp;DK37,""),"")
&amp;IFERROR(IF(AND((DK$33-DK38-150-Sheep!$R$356                                           )&gt;(DK$33-DL$33),(DK$33-DK38-150-Sheep!$R$356                                            )&lt;=0),"Alt2-"   &amp;DK37,""),"")</f>
        <v/>
      </c>
      <c r="DL39" s="266" t="str">
        <f xml:space="preserve">                    IF(AND((DL$33                                  -Sheep!$N$252                               )&gt;(DL$33-DM$33),(DL$33                                  -Sheep!$N$252                                )&lt;=0),"Born","")
&amp;                   IF(AND((DL$33-Sheep!$R$354-Sheep!$N$252                                )&gt;(DL$33-DM$33),(DL$33-Sheep!$R$354-Sheep!$N$252                                )&lt;=0),"WeanStd","")
&amp;                   IF(AND((DL$33-Sheep!$R$355-Sheep!$N$252                                )&gt;(DL$33-DM$33),(DL$33-Sheep!$R$355-Sheep!$N$252                                )&lt;=0),"WeanAlt1","")
&amp;                   IF(AND((DL$33-Sheep!$R$356-Sheep!$N$252                                )&gt;(DL$33-DM$33),(DL$33-Sheep!$R$356-Sheep!$N$252                                )&lt;=0),"WeanAlt2","")
&amp;IFERROR(IF(AND((DL$33-DL38                                                                                     )&gt;(DL$33-DM$33),(DL$33-DL38                                                                                     )&lt;=0),"Join-"    &amp;DL37,""),"")
&amp;IFERROR(IF(AND((DL$33-DL38-INDEX(Sheep!$V$361:$V$368,DL37,1))&gt;(DL$33-DM$33),(DL$33-DL38-INDEX(Sheep!$V$361:$V$368,DL37,1))&lt;=0),"Scan-"  &amp;DL37,""),"")
&amp;IFERROR(IF(AND((DL$33-DL38-150                                                                            )&gt;(DL$33-DM$33),(DL$33-DL38-150                                                                             )&lt;=0),"Birth-" &amp;DL37,""),"")
&amp;IFERROR(IF(AND((DL$33-DL38-150-Sheep!$R$354                                           )&gt;(DL$33-DM$33),(DL$33-DL38-150-Sheep!$R$354                                            )&lt;=0),"Wean-"&amp;DL37,""),"")
&amp;IFERROR(IF(AND((DL$33-DL38-150-Sheep!$R$355                                           )&gt;(DL$33-DM$33),(DL$33-DL38-150-Sheep!$R$355                                            )&lt;=0),"Alt1-"   &amp;DL37,""),"")
&amp;IFERROR(IF(AND((DL$33-DL38-150-Sheep!$R$356                                           )&gt;(DL$33-DM$33),(DL$33-DL38-150-Sheep!$R$356                                            )&lt;=0),"Alt2-"   &amp;DL37,""),"")</f>
        <v>Join-2</v>
      </c>
      <c r="DM39" s="266" t="str">
        <f xml:space="preserve">                    IF(AND((DM$33                                  -Sheep!$N$252                               )&gt;(DM$33-DN$33),(DM$33                                  -Sheep!$N$252                                )&lt;=0),"Born","")
&amp;                   IF(AND((DM$33-Sheep!$R$354-Sheep!$N$252                                )&gt;(DM$33-DN$33),(DM$33-Sheep!$R$354-Sheep!$N$252                                )&lt;=0),"WeanStd","")
&amp;                   IF(AND((DM$33-Sheep!$R$355-Sheep!$N$252                                )&gt;(DM$33-DN$33),(DM$33-Sheep!$R$355-Sheep!$N$252                                )&lt;=0),"WeanAlt1","")
&amp;                   IF(AND((DM$33-Sheep!$R$356-Sheep!$N$252                                )&gt;(DM$33-DN$33),(DM$33-Sheep!$R$356-Sheep!$N$252                                )&lt;=0),"WeanAlt2","")
&amp;IFERROR(IF(AND((DM$33-DM38                                                                                     )&gt;(DM$33-DN$33),(DM$33-DM38                                                                                     )&lt;=0),"Join-"    &amp;DM37,""),"")
&amp;IFERROR(IF(AND((DM$33-DM38-INDEX(Sheep!$V$361:$V$368,DM37,1))&gt;(DM$33-DN$33),(DM$33-DM38-INDEX(Sheep!$V$361:$V$368,DM37,1))&lt;=0),"Scan-"  &amp;DM37,""),"")
&amp;IFERROR(IF(AND((DM$33-DM38-150                                                                            )&gt;(DM$33-DN$33),(DM$33-DM38-150                                                                             )&lt;=0),"Birth-" &amp;DM37,""),"")
&amp;IFERROR(IF(AND((DM$33-DM38-150-Sheep!$R$354                                           )&gt;(DM$33-DN$33),(DM$33-DM38-150-Sheep!$R$354                                            )&lt;=0),"Wean-"&amp;DM37,""),"")
&amp;IFERROR(IF(AND((DM$33-DM38-150-Sheep!$R$355                                           )&gt;(DM$33-DN$33),(DM$33-DM38-150-Sheep!$R$355                                            )&lt;=0),"Alt1-"   &amp;DM37,""),"")
&amp;IFERROR(IF(AND((DM$33-DM38-150-Sheep!$R$356                                           )&gt;(DM$33-DN$33),(DM$33-DM38-150-Sheep!$R$356                                            )&lt;=0),"Alt2-"   &amp;DM37,""),"")</f>
        <v/>
      </c>
      <c r="DN39" s="266" t="str">
        <f xml:space="preserve">                    IF(AND((DN$33                                  -Sheep!$N$252                               )&gt;(DN$33-DO$33),(DN$33                                  -Sheep!$N$252                                )&lt;=0),"Born","")
&amp;                   IF(AND((DN$33-Sheep!$R$354-Sheep!$N$252                                )&gt;(DN$33-DO$33),(DN$33-Sheep!$R$354-Sheep!$N$252                                )&lt;=0),"WeanStd","")
&amp;                   IF(AND((DN$33-Sheep!$R$355-Sheep!$N$252                                )&gt;(DN$33-DO$33),(DN$33-Sheep!$R$355-Sheep!$N$252                                )&lt;=0),"WeanAlt1","")
&amp;                   IF(AND((DN$33-Sheep!$R$356-Sheep!$N$252                                )&gt;(DN$33-DO$33),(DN$33-Sheep!$R$356-Sheep!$N$252                                )&lt;=0),"WeanAlt2","")
&amp;IFERROR(IF(AND((DN$33-DN38                                                                                     )&gt;(DN$33-DO$33),(DN$33-DN38                                                                                     )&lt;=0),"Join-"    &amp;DN37,""),"")
&amp;IFERROR(IF(AND((DN$33-DN38-INDEX(Sheep!$V$361:$V$368,DN37,1))&gt;(DN$33-DO$33),(DN$33-DN38-INDEX(Sheep!$V$361:$V$368,DN37,1))&lt;=0),"Scan-"  &amp;DN37,""),"")
&amp;IFERROR(IF(AND((DN$33-DN38-150                                                                            )&gt;(DN$33-DO$33),(DN$33-DN38-150                                                                             )&lt;=0),"Birth-" &amp;DN37,""),"")
&amp;IFERROR(IF(AND((DN$33-DN38-150-Sheep!$R$354                                           )&gt;(DN$33-DO$33),(DN$33-DN38-150-Sheep!$R$354                                            )&lt;=0),"Wean-"&amp;DN37,""),"")
&amp;IFERROR(IF(AND((DN$33-DN38-150-Sheep!$R$355                                           )&gt;(DN$33-DO$33),(DN$33-DN38-150-Sheep!$R$355                                            )&lt;=0),"Alt1-"   &amp;DN37,""),"")
&amp;IFERROR(IF(AND((DN$33-DN38-150-Sheep!$R$356                                           )&gt;(DN$33-DO$33),(DN$33-DN38-150-Sheep!$R$356                                            )&lt;=0),"Alt2-"   &amp;DN37,""),"")</f>
        <v/>
      </c>
      <c r="DO39" s="266" t="str">
        <f xml:space="preserve">                    IF(AND((DO$33                                  -Sheep!$N$252                               )&gt;(DO$33-DP$33),(DO$33                                  -Sheep!$N$252                                )&lt;=0),"Born","")
&amp;                   IF(AND((DO$33-Sheep!$R$354-Sheep!$N$252                                )&gt;(DO$33-DP$33),(DO$33-Sheep!$R$354-Sheep!$N$252                                )&lt;=0),"WeanStd","")
&amp;                   IF(AND((DO$33-Sheep!$R$355-Sheep!$N$252                                )&gt;(DO$33-DP$33),(DO$33-Sheep!$R$355-Sheep!$N$252                                )&lt;=0),"WeanAlt1","")
&amp;                   IF(AND((DO$33-Sheep!$R$356-Sheep!$N$252                                )&gt;(DO$33-DP$33),(DO$33-Sheep!$R$356-Sheep!$N$252                                )&lt;=0),"WeanAlt2","")
&amp;IFERROR(IF(AND((DO$33-DO38                                                                                     )&gt;(DO$33-DP$33),(DO$33-DO38                                                                                     )&lt;=0),"Join-"    &amp;DO37,""),"")
&amp;IFERROR(IF(AND((DO$33-DO38-INDEX(Sheep!$V$361:$V$368,DO37,1))&gt;(DO$33-DP$33),(DO$33-DO38-INDEX(Sheep!$V$361:$V$368,DO37,1))&lt;=0),"Scan-"  &amp;DO37,""),"")
&amp;IFERROR(IF(AND((DO$33-DO38-150                                                                            )&gt;(DO$33-DP$33),(DO$33-DO38-150                                                                             )&lt;=0),"Birth-" &amp;DO37,""),"")
&amp;IFERROR(IF(AND((DO$33-DO38-150-Sheep!$R$354                                           )&gt;(DO$33-DP$33),(DO$33-DO38-150-Sheep!$R$354                                            )&lt;=0),"Wean-"&amp;DO37,""),"")
&amp;IFERROR(IF(AND((DO$33-DO38-150-Sheep!$R$355                                           )&gt;(DO$33-DP$33),(DO$33-DO38-150-Sheep!$R$355                                            )&lt;=0),"Alt1-"   &amp;DO37,""),"")
&amp;IFERROR(IF(AND((DO$33-DO38-150-Sheep!$R$356                                           )&gt;(DO$33-DP$33),(DO$33-DO38-150-Sheep!$R$356                                            )&lt;=0),"Alt2-"   &amp;DO37,""),"")</f>
        <v/>
      </c>
      <c r="DP39" s="266" t="str">
        <f xml:space="preserve">                    IF(AND((DP$33                                  -Sheep!$N$252                               )&gt;(DP$33-DQ$33),(DP$33                                  -Sheep!$N$252                                )&lt;=0),"Born","")
&amp;                   IF(AND((DP$33-Sheep!$R$354-Sheep!$N$252                                )&gt;(DP$33-DQ$33),(DP$33-Sheep!$R$354-Sheep!$N$252                                )&lt;=0),"WeanStd","")
&amp;                   IF(AND((DP$33-Sheep!$R$355-Sheep!$N$252                                )&gt;(DP$33-DQ$33),(DP$33-Sheep!$R$355-Sheep!$N$252                                )&lt;=0),"WeanAlt1","")
&amp;                   IF(AND((DP$33-Sheep!$R$356-Sheep!$N$252                                )&gt;(DP$33-DQ$33),(DP$33-Sheep!$R$356-Sheep!$N$252                                )&lt;=0),"WeanAlt2","")
&amp;IFERROR(IF(AND((DP$33-DP38                                                                                     )&gt;(DP$33-DQ$33),(DP$33-DP38                                                                                     )&lt;=0),"Join-"    &amp;DP37,""),"")
&amp;IFERROR(IF(AND((DP$33-DP38-INDEX(Sheep!$V$361:$V$368,DP37,1))&gt;(DP$33-DQ$33),(DP$33-DP38-INDEX(Sheep!$V$361:$V$368,DP37,1))&lt;=0),"Scan-"  &amp;DP37,""),"")
&amp;IFERROR(IF(AND((DP$33-DP38-150                                                                            )&gt;(DP$33-DQ$33),(DP$33-DP38-150                                                                             )&lt;=0),"Birth-" &amp;DP37,""),"")
&amp;IFERROR(IF(AND((DP$33-DP38-150-Sheep!$R$354                                           )&gt;(DP$33-DQ$33),(DP$33-DP38-150-Sheep!$R$354                                            )&lt;=0),"Wean-"&amp;DP37,""),"")
&amp;IFERROR(IF(AND((DP$33-DP38-150-Sheep!$R$355                                           )&gt;(DP$33-DQ$33),(DP$33-DP38-150-Sheep!$R$355                                            )&lt;=0),"Alt1-"   &amp;DP37,""),"")
&amp;IFERROR(IF(AND((DP$33-DP38-150-Sheep!$R$356                                           )&gt;(DP$33-DQ$33),(DP$33-DP38-150-Sheep!$R$356                                            )&lt;=0),"Alt2-"   &amp;DP37,""),"")</f>
        <v/>
      </c>
      <c r="DQ39" s="266" t="str">
        <f xml:space="preserve">                    IF(AND((DQ$33                                  -Sheep!$N$252                               )&gt;(DQ$33-DR$33),(DQ$33                                  -Sheep!$N$252                                )&lt;=0),"Born","")
&amp;                   IF(AND((DQ$33-Sheep!$R$354-Sheep!$N$252                                )&gt;(DQ$33-DR$33),(DQ$33-Sheep!$R$354-Sheep!$N$252                                )&lt;=0),"WeanStd","")
&amp;                   IF(AND((DQ$33-Sheep!$R$355-Sheep!$N$252                                )&gt;(DQ$33-DR$33),(DQ$33-Sheep!$R$355-Sheep!$N$252                                )&lt;=0),"WeanAlt1","")
&amp;                   IF(AND((DQ$33-Sheep!$R$356-Sheep!$N$252                                )&gt;(DQ$33-DR$33),(DQ$33-Sheep!$R$356-Sheep!$N$252                                )&lt;=0),"WeanAlt2","")
&amp;IFERROR(IF(AND((DQ$33-DQ38                                                                                     )&gt;(DQ$33-DR$33),(DQ$33-DQ38                                                                                     )&lt;=0),"Join-"    &amp;DQ37,""),"")
&amp;IFERROR(IF(AND((DQ$33-DQ38-INDEX(Sheep!$V$361:$V$368,DQ37,1))&gt;(DQ$33-DR$33),(DQ$33-DQ38-INDEX(Sheep!$V$361:$V$368,DQ37,1))&lt;=0),"Scan-"  &amp;DQ37,""),"")
&amp;IFERROR(IF(AND((DQ$33-DQ38-150                                                                            )&gt;(DQ$33-DR$33),(DQ$33-DQ38-150                                                                             )&lt;=0),"Birth-" &amp;DQ37,""),"")
&amp;IFERROR(IF(AND((DQ$33-DQ38-150-Sheep!$R$354                                           )&gt;(DQ$33-DR$33),(DQ$33-DQ38-150-Sheep!$R$354                                            )&lt;=0),"Wean-"&amp;DQ37,""),"")
&amp;IFERROR(IF(AND((DQ$33-DQ38-150-Sheep!$R$355                                           )&gt;(DQ$33-DR$33),(DQ$33-DQ38-150-Sheep!$R$355                                            )&lt;=0),"Alt1-"   &amp;DQ37,""),"")
&amp;IFERROR(IF(AND((DQ$33-DQ38-150-Sheep!$R$356                                           )&gt;(DQ$33-DR$33),(DQ$33-DQ38-150-Sheep!$R$356                                            )&lt;=0),"Alt2-"   &amp;DQ37,""),"")</f>
        <v/>
      </c>
      <c r="DR39" s="266" t="str">
        <f xml:space="preserve">                    IF(AND((DR$33                                  -Sheep!$N$252                               )&gt;(DR$33-DS$33),(DR$33                                  -Sheep!$N$252                                )&lt;=0),"Born","")
&amp;                   IF(AND((DR$33-Sheep!$R$354-Sheep!$N$252                                )&gt;(DR$33-DS$33),(DR$33-Sheep!$R$354-Sheep!$N$252                                )&lt;=0),"WeanStd","")
&amp;                   IF(AND((DR$33-Sheep!$R$355-Sheep!$N$252                                )&gt;(DR$33-DS$33),(DR$33-Sheep!$R$355-Sheep!$N$252                                )&lt;=0),"WeanAlt1","")
&amp;                   IF(AND((DR$33-Sheep!$R$356-Sheep!$N$252                                )&gt;(DR$33-DS$33),(DR$33-Sheep!$R$356-Sheep!$N$252                                )&lt;=0),"WeanAlt2","")
&amp;IFERROR(IF(AND((DR$33-DR38                                                                                     )&gt;(DR$33-DS$33),(DR$33-DR38                                                                                     )&lt;=0),"Join-"    &amp;DR37,""),"")
&amp;IFERROR(IF(AND((DR$33-DR38-INDEX(Sheep!$V$361:$V$368,DR37,1))&gt;(DR$33-DS$33),(DR$33-DR38-INDEX(Sheep!$V$361:$V$368,DR37,1))&lt;=0),"Scan-"  &amp;DR37,""),"")
&amp;IFERROR(IF(AND((DR$33-DR38-150                                                                            )&gt;(DR$33-DS$33),(DR$33-DR38-150                                                                             )&lt;=0),"Birth-" &amp;DR37,""),"")
&amp;IFERROR(IF(AND((DR$33-DR38-150-Sheep!$R$354                                           )&gt;(DR$33-DS$33),(DR$33-DR38-150-Sheep!$R$354                                            )&lt;=0),"Wean-"&amp;DR37,""),"")
&amp;IFERROR(IF(AND((DR$33-DR38-150-Sheep!$R$355                                           )&gt;(DR$33-DS$33),(DR$33-DR38-150-Sheep!$R$355                                            )&lt;=0),"Alt1-"   &amp;DR37,""),"")
&amp;IFERROR(IF(AND((DR$33-DR38-150-Sheep!$R$356                                           )&gt;(DR$33-DS$33),(DR$33-DR38-150-Sheep!$R$356                                            )&lt;=0),"Alt2-"   &amp;DR37,""),"")</f>
        <v/>
      </c>
      <c r="DS39" s="266" t="str">
        <f xml:space="preserve">                    IF(AND((DS$33                                  -Sheep!$N$252                               )&gt;(DS$33-DT$33),(DS$33                                  -Sheep!$N$252                                )&lt;=0),"Born","")
&amp;                   IF(AND((DS$33-Sheep!$R$354-Sheep!$N$252                                )&gt;(DS$33-DT$33),(DS$33-Sheep!$R$354-Sheep!$N$252                                )&lt;=0),"WeanStd","")
&amp;                   IF(AND((DS$33-Sheep!$R$355-Sheep!$N$252                                )&gt;(DS$33-DT$33),(DS$33-Sheep!$R$355-Sheep!$N$252                                )&lt;=0),"WeanAlt1","")
&amp;                   IF(AND((DS$33-Sheep!$R$356-Sheep!$N$252                                )&gt;(DS$33-DT$33),(DS$33-Sheep!$R$356-Sheep!$N$252                                )&lt;=0),"WeanAlt2","")
&amp;IFERROR(IF(AND((DS$33-DS38                                                                                     )&gt;(DS$33-DT$33),(DS$33-DS38                                                                                     )&lt;=0),"Join-"    &amp;DS37,""),"")
&amp;IFERROR(IF(AND((DS$33-DS38-INDEX(Sheep!$V$361:$V$368,DS37,1))&gt;(DS$33-DT$33),(DS$33-DS38-INDEX(Sheep!$V$361:$V$368,DS37,1))&lt;=0),"Scan-"  &amp;DS37,""),"")
&amp;IFERROR(IF(AND((DS$33-DS38-150                                                                            )&gt;(DS$33-DT$33),(DS$33-DS38-150                                                                             )&lt;=0),"Birth-" &amp;DS37,""),"")
&amp;IFERROR(IF(AND((DS$33-DS38-150-Sheep!$R$354                                           )&gt;(DS$33-DT$33),(DS$33-DS38-150-Sheep!$R$354                                            )&lt;=0),"Wean-"&amp;DS37,""),"")
&amp;IFERROR(IF(AND((DS$33-DS38-150-Sheep!$R$355                                           )&gt;(DS$33-DT$33),(DS$33-DS38-150-Sheep!$R$355                                            )&lt;=0),"Alt1-"   &amp;DS37,""),"")
&amp;IFERROR(IF(AND((DS$33-DS38-150-Sheep!$R$356                                           )&gt;(DS$33-DT$33),(DS$33-DS38-150-Sheep!$R$356                                            )&lt;=0),"Alt2-"   &amp;DS37,""),"")</f>
        <v/>
      </c>
      <c r="DT39" s="266" t="str">
        <f xml:space="preserve">                    IF(AND((DT$33                                  -Sheep!$N$252                               )&gt;(DT$33-DU$33),(DT$33                                  -Sheep!$N$252                                )&lt;=0),"Born","")
&amp;                   IF(AND((DT$33-Sheep!$R$354-Sheep!$N$252                                )&gt;(DT$33-DU$33),(DT$33-Sheep!$R$354-Sheep!$N$252                                )&lt;=0),"WeanStd","")
&amp;                   IF(AND((DT$33-Sheep!$R$355-Sheep!$N$252                                )&gt;(DT$33-DU$33),(DT$33-Sheep!$R$355-Sheep!$N$252                                )&lt;=0),"WeanAlt1","")
&amp;                   IF(AND((DT$33-Sheep!$R$356-Sheep!$N$252                                )&gt;(DT$33-DU$33),(DT$33-Sheep!$R$356-Sheep!$N$252                                )&lt;=0),"WeanAlt2","")
&amp;IFERROR(IF(AND((DT$33-DT38                                                                                     )&gt;(DT$33-DU$33),(DT$33-DT38                                                                                     )&lt;=0),"Join-"    &amp;DT37,""),"")
&amp;IFERROR(IF(AND((DT$33-DT38-INDEX(Sheep!$V$361:$V$368,DT37,1))&gt;(DT$33-DU$33),(DT$33-DT38-INDEX(Sheep!$V$361:$V$368,DT37,1))&lt;=0),"Scan-"  &amp;DT37,""),"")
&amp;IFERROR(IF(AND((DT$33-DT38-150                                                                            )&gt;(DT$33-DU$33),(DT$33-DT38-150                                                                             )&lt;=0),"Birth-" &amp;DT37,""),"")
&amp;IFERROR(IF(AND((DT$33-DT38-150-Sheep!$R$354                                           )&gt;(DT$33-DU$33),(DT$33-DT38-150-Sheep!$R$354                                            )&lt;=0),"Wean-"&amp;DT37,""),"")
&amp;IFERROR(IF(AND((DT$33-DT38-150-Sheep!$R$355                                           )&gt;(DT$33-DU$33),(DT$33-DT38-150-Sheep!$R$355                                            )&lt;=0),"Alt1-"   &amp;DT37,""),"")
&amp;IFERROR(IF(AND((DT$33-DT38-150-Sheep!$R$356                                           )&gt;(DT$33-DU$33),(DT$33-DT38-150-Sheep!$R$356                                            )&lt;=0),"Alt2-"   &amp;DT37,""),"")</f>
        <v/>
      </c>
      <c r="DU39" s="266" t="str">
        <f xml:space="preserve">                    IF(AND((DU$33                                  -Sheep!$N$252                               )&gt;(DU$33-DV$33),(DU$33                                  -Sheep!$N$252                                )&lt;=0),"Born","")
&amp;                   IF(AND((DU$33-Sheep!$R$354-Sheep!$N$252                                )&gt;(DU$33-DV$33),(DU$33-Sheep!$R$354-Sheep!$N$252                                )&lt;=0),"WeanStd","")
&amp;                   IF(AND((DU$33-Sheep!$R$355-Sheep!$N$252                                )&gt;(DU$33-DV$33),(DU$33-Sheep!$R$355-Sheep!$N$252                                )&lt;=0),"WeanAlt1","")
&amp;                   IF(AND((DU$33-Sheep!$R$356-Sheep!$N$252                                )&gt;(DU$33-DV$33),(DU$33-Sheep!$R$356-Sheep!$N$252                                )&lt;=0),"WeanAlt2","")
&amp;IFERROR(IF(AND((DU$33-DU38                                                                                     )&gt;(DU$33-DV$33),(DU$33-DU38                                                                                     )&lt;=0),"Join-"    &amp;DU37,""),"")
&amp;IFERROR(IF(AND((DU$33-DU38-INDEX(Sheep!$V$361:$V$368,DU37,1))&gt;(DU$33-DV$33),(DU$33-DU38-INDEX(Sheep!$V$361:$V$368,DU37,1))&lt;=0),"Scan-"  &amp;DU37,""),"")
&amp;IFERROR(IF(AND((DU$33-DU38-150                                                                            )&gt;(DU$33-DV$33),(DU$33-DU38-150                                                                             )&lt;=0),"Birth-" &amp;DU37,""),"")
&amp;IFERROR(IF(AND((DU$33-DU38-150-Sheep!$R$354                                           )&gt;(DU$33-DV$33),(DU$33-DU38-150-Sheep!$R$354                                            )&lt;=0),"Wean-"&amp;DU37,""),"")
&amp;IFERROR(IF(AND((DU$33-DU38-150-Sheep!$R$355                                           )&gt;(DU$33-DV$33),(DU$33-DU38-150-Sheep!$R$355                                            )&lt;=0),"Alt1-"   &amp;DU37,""),"")
&amp;IFERROR(IF(AND((DU$33-DU38-150-Sheep!$R$356                                           )&gt;(DU$33-DV$33),(DU$33-DU38-150-Sheep!$R$356                                            )&lt;=0),"Alt2-"   &amp;DU37,""),"")</f>
        <v/>
      </c>
      <c r="DV39" s="266" t="str">
        <f xml:space="preserve">                    IF(AND((DV$33                                  -Sheep!$N$252                               )&gt;(DV$33-DW$33),(DV$33                                  -Sheep!$N$252                                )&lt;=0),"Born","")
&amp;                   IF(AND((DV$33-Sheep!$R$354-Sheep!$N$252                                )&gt;(DV$33-DW$33),(DV$33-Sheep!$R$354-Sheep!$N$252                                )&lt;=0),"WeanStd","")
&amp;                   IF(AND((DV$33-Sheep!$R$355-Sheep!$N$252                                )&gt;(DV$33-DW$33),(DV$33-Sheep!$R$355-Sheep!$N$252                                )&lt;=0),"WeanAlt1","")
&amp;                   IF(AND((DV$33-Sheep!$R$356-Sheep!$N$252                                )&gt;(DV$33-DW$33),(DV$33-Sheep!$R$356-Sheep!$N$252                                )&lt;=0),"WeanAlt2","")
&amp;IFERROR(IF(AND((DV$33-DV38                                                                                     )&gt;(DV$33-DW$33),(DV$33-DV38                                                                                     )&lt;=0),"Join-"    &amp;DV37,""),"")
&amp;IFERROR(IF(AND((DV$33-DV38-INDEX(Sheep!$V$361:$V$368,DV37,1))&gt;(DV$33-DW$33),(DV$33-DV38-INDEX(Sheep!$V$361:$V$368,DV37,1))&lt;=0),"Scan-"  &amp;DV37,""),"")
&amp;IFERROR(IF(AND((DV$33-DV38-150                                                                            )&gt;(DV$33-DW$33),(DV$33-DV38-150                                                                             )&lt;=0),"Birth-" &amp;DV37,""),"")
&amp;IFERROR(IF(AND((DV$33-DV38-150-Sheep!$R$354                                           )&gt;(DV$33-DW$33),(DV$33-DV38-150-Sheep!$R$354                                            )&lt;=0),"Wean-"&amp;DV37,""),"")
&amp;IFERROR(IF(AND((DV$33-DV38-150-Sheep!$R$355                                           )&gt;(DV$33-DW$33),(DV$33-DV38-150-Sheep!$R$355                                            )&lt;=0),"Alt1-"   &amp;DV37,""),"")
&amp;IFERROR(IF(AND((DV$33-DV38-150-Sheep!$R$356                                           )&gt;(DV$33-DW$33),(DV$33-DV38-150-Sheep!$R$356                                            )&lt;=0),"Alt2-"   &amp;DV37,""),"")</f>
        <v>Scan-2</v>
      </c>
      <c r="DW39" s="266" t="str">
        <f xml:space="preserve">                    IF(AND((DW$33                                  -Sheep!$N$252                               )&gt;(DW$33-DX$33),(DW$33                                  -Sheep!$N$252                                )&lt;=0),"Born","")
&amp;                   IF(AND((DW$33-Sheep!$R$354-Sheep!$N$252                                )&gt;(DW$33-DX$33),(DW$33-Sheep!$R$354-Sheep!$N$252                                )&lt;=0),"WeanStd","")
&amp;                   IF(AND((DW$33-Sheep!$R$355-Sheep!$N$252                                )&gt;(DW$33-DX$33),(DW$33-Sheep!$R$355-Sheep!$N$252                                )&lt;=0),"WeanAlt1","")
&amp;                   IF(AND((DW$33-Sheep!$R$356-Sheep!$N$252                                )&gt;(DW$33-DX$33),(DW$33-Sheep!$R$356-Sheep!$N$252                                )&lt;=0),"WeanAlt2","")
&amp;IFERROR(IF(AND((DW$33-DW38                                                                                     )&gt;(DW$33-DX$33),(DW$33-DW38                                                                                     )&lt;=0),"Join-"    &amp;DW37,""),"")
&amp;IFERROR(IF(AND((DW$33-DW38-INDEX(Sheep!$V$361:$V$368,DW37,1))&gt;(DW$33-DX$33),(DW$33-DW38-INDEX(Sheep!$V$361:$V$368,DW37,1))&lt;=0),"Scan-"  &amp;DW37,""),"")
&amp;IFERROR(IF(AND((DW$33-DW38-150                                                                            )&gt;(DW$33-DX$33),(DW$33-DW38-150                                                                             )&lt;=0),"Birth-" &amp;DW37,""),"")
&amp;IFERROR(IF(AND((DW$33-DW38-150-Sheep!$R$354                                           )&gt;(DW$33-DX$33),(DW$33-DW38-150-Sheep!$R$354                                            )&lt;=0),"Wean-"&amp;DW37,""),"")
&amp;IFERROR(IF(AND((DW$33-DW38-150-Sheep!$R$355                                           )&gt;(DW$33-DX$33),(DW$33-DW38-150-Sheep!$R$355                                            )&lt;=0),"Alt1-"   &amp;DW37,""),"")
&amp;IFERROR(IF(AND((DW$33-DW38-150-Sheep!$R$356                                           )&gt;(DW$33-DX$33),(DW$33-DW38-150-Sheep!$R$356                                            )&lt;=0),"Alt2-"   &amp;DW37,""),"")</f>
        <v/>
      </c>
      <c r="DX39" s="266" t="str">
        <f xml:space="preserve">                    IF(AND((DX$33                                  -Sheep!$N$252                               )&gt;(DX$33-DY$33),(DX$33                                  -Sheep!$N$252                                )&lt;=0),"Born","")
&amp;                   IF(AND((DX$33-Sheep!$R$354-Sheep!$N$252                                )&gt;(DX$33-DY$33),(DX$33-Sheep!$R$354-Sheep!$N$252                                )&lt;=0),"WeanStd","")
&amp;                   IF(AND((DX$33-Sheep!$R$355-Sheep!$N$252                                )&gt;(DX$33-DY$33),(DX$33-Sheep!$R$355-Sheep!$N$252                                )&lt;=0),"WeanAlt1","")
&amp;                   IF(AND((DX$33-Sheep!$R$356-Sheep!$N$252                                )&gt;(DX$33-DY$33),(DX$33-Sheep!$R$356-Sheep!$N$252                                )&lt;=0),"WeanAlt2","")
&amp;IFERROR(IF(AND((DX$33-DX38                                                                                     )&gt;(DX$33-DY$33),(DX$33-DX38                                                                                     )&lt;=0),"Join-"    &amp;DX37,""),"")
&amp;IFERROR(IF(AND((DX$33-DX38-INDEX(Sheep!$V$361:$V$368,DX37,1))&gt;(DX$33-DY$33),(DX$33-DX38-INDEX(Sheep!$V$361:$V$368,DX37,1))&lt;=0),"Scan-"  &amp;DX37,""),"")
&amp;IFERROR(IF(AND((DX$33-DX38-150                                                                            )&gt;(DX$33-DY$33),(DX$33-DX38-150                                                                             )&lt;=0),"Birth-" &amp;DX37,""),"")
&amp;IFERROR(IF(AND((DX$33-DX38-150-Sheep!$R$354                                           )&gt;(DX$33-DY$33),(DX$33-DX38-150-Sheep!$R$354                                            )&lt;=0),"Wean-"&amp;DX37,""),"")
&amp;IFERROR(IF(AND((DX$33-DX38-150-Sheep!$R$355                                           )&gt;(DX$33-DY$33),(DX$33-DX38-150-Sheep!$R$355                                            )&lt;=0),"Alt1-"   &amp;DX37,""),"")
&amp;IFERROR(IF(AND((DX$33-DX38-150-Sheep!$R$356                                           )&gt;(DX$33-DY$33),(DX$33-DX38-150-Sheep!$R$356                                            )&lt;=0),"Alt2-"   &amp;DX37,""),"")</f>
        <v/>
      </c>
      <c r="DY39" s="266" t="str">
        <f xml:space="preserve">                    IF(AND((DY$33                                  -Sheep!$N$252                               )&gt;(DY$33-DZ$33),(DY$33                                  -Sheep!$N$252                                )&lt;=0),"Born","")
&amp;                   IF(AND((DY$33-Sheep!$R$354-Sheep!$N$252                                )&gt;(DY$33-DZ$33),(DY$33-Sheep!$R$354-Sheep!$N$252                                )&lt;=0),"WeanStd","")
&amp;                   IF(AND((DY$33-Sheep!$R$355-Sheep!$N$252                                )&gt;(DY$33-DZ$33),(DY$33-Sheep!$R$355-Sheep!$N$252                                )&lt;=0),"WeanAlt1","")
&amp;                   IF(AND((DY$33-Sheep!$R$356-Sheep!$N$252                                )&gt;(DY$33-DZ$33),(DY$33-Sheep!$R$356-Sheep!$N$252                                )&lt;=0),"WeanAlt2","")
&amp;IFERROR(IF(AND((DY$33-DY38                                                                                     )&gt;(DY$33-DZ$33),(DY$33-DY38                                                                                     )&lt;=0),"Join-"    &amp;DY37,""),"")
&amp;IFERROR(IF(AND((DY$33-DY38-INDEX(Sheep!$V$361:$V$368,DY37,1))&gt;(DY$33-DZ$33),(DY$33-DY38-INDEX(Sheep!$V$361:$V$368,DY37,1))&lt;=0),"Scan-"  &amp;DY37,""),"")
&amp;IFERROR(IF(AND((DY$33-DY38-150                                                                            )&gt;(DY$33-DZ$33),(DY$33-DY38-150                                                                             )&lt;=0),"Birth-" &amp;DY37,""),"")
&amp;IFERROR(IF(AND((DY$33-DY38-150-Sheep!$R$354                                           )&gt;(DY$33-DZ$33),(DY$33-DY38-150-Sheep!$R$354                                            )&lt;=0),"Wean-"&amp;DY37,""),"")
&amp;IFERROR(IF(AND((DY$33-DY38-150-Sheep!$R$355                                           )&gt;(DY$33-DZ$33),(DY$33-DY38-150-Sheep!$R$355                                            )&lt;=0),"Alt1-"   &amp;DY37,""),"")
&amp;IFERROR(IF(AND((DY$33-DY38-150-Sheep!$R$356                                           )&gt;(DY$33-DZ$33),(DY$33-DY38-150-Sheep!$R$356                                            )&lt;=0),"Alt2-"   &amp;DY37,""),"")</f>
        <v/>
      </c>
      <c r="DZ39" s="266" t="str">
        <f xml:space="preserve">                    IF(AND((DZ$33                                  -Sheep!$N$252                               )&gt;(DZ$33-EA$33),(DZ$33                                  -Sheep!$N$252                                )&lt;=0),"Born","")
&amp;                   IF(AND((DZ$33-Sheep!$R$354-Sheep!$N$252                                )&gt;(DZ$33-EA$33),(DZ$33-Sheep!$R$354-Sheep!$N$252                                )&lt;=0),"WeanStd","")
&amp;                   IF(AND((DZ$33-Sheep!$R$355-Sheep!$N$252                                )&gt;(DZ$33-EA$33),(DZ$33-Sheep!$R$355-Sheep!$N$252                                )&lt;=0),"WeanAlt1","")
&amp;                   IF(AND((DZ$33-Sheep!$R$356-Sheep!$N$252                                )&gt;(DZ$33-EA$33),(DZ$33-Sheep!$R$356-Sheep!$N$252                                )&lt;=0),"WeanAlt2","")
&amp;IFERROR(IF(AND((DZ$33-DZ38                                                                                     )&gt;(DZ$33-EA$33),(DZ$33-DZ38                                                                                     )&lt;=0),"Join-"    &amp;DZ37,""),"")
&amp;IFERROR(IF(AND((DZ$33-DZ38-INDEX(Sheep!$V$361:$V$368,DZ37,1))&gt;(DZ$33-EA$33),(DZ$33-DZ38-INDEX(Sheep!$V$361:$V$368,DZ37,1))&lt;=0),"Scan-"  &amp;DZ37,""),"")
&amp;IFERROR(IF(AND((DZ$33-DZ38-150                                                                            )&gt;(DZ$33-EA$33),(DZ$33-DZ38-150                                                                             )&lt;=0),"Birth-" &amp;DZ37,""),"")
&amp;IFERROR(IF(AND((DZ$33-DZ38-150-Sheep!$R$354                                           )&gt;(DZ$33-EA$33),(DZ$33-DZ38-150-Sheep!$R$354                                            )&lt;=0),"Wean-"&amp;DZ37,""),"")
&amp;IFERROR(IF(AND((DZ$33-DZ38-150-Sheep!$R$355                                           )&gt;(DZ$33-EA$33),(DZ$33-DZ38-150-Sheep!$R$355                                            )&lt;=0),"Alt1-"   &amp;DZ37,""),"")
&amp;IFERROR(IF(AND((DZ$33-DZ38-150-Sheep!$R$356                                           )&gt;(DZ$33-EA$33),(DZ$33-DZ38-150-Sheep!$R$356                                            )&lt;=0),"Alt2-"   &amp;DZ37,""),"")</f>
        <v/>
      </c>
      <c r="EA39" s="266" t="str">
        <f xml:space="preserve">                    IF(AND((EA$33                                  -Sheep!$N$252                               )&gt;(EA$33-EB$33),(EA$33                                  -Sheep!$N$252                                )&lt;=0),"Born","")
&amp;                   IF(AND((EA$33-Sheep!$R$354-Sheep!$N$252                                )&gt;(EA$33-EB$33),(EA$33-Sheep!$R$354-Sheep!$N$252                                )&lt;=0),"WeanStd","")
&amp;                   IF(AND((EA$33-Sheep!$R$355-Sheep!$N$252                                )&gt;(EA$33-EB$33),(EA$33-Sheep!$R$355-Sheep!$N$252                                )&lt;=0),"WeanAlt1","")
&amp;                   IF(AND((EA$33-Sheep!$R$356-Sheep!$N$252                                )&gt;(EA$33-EB$33),(EA$33-Sheep!$R$356-Sheep!$N$252                                )&lt;=0),"WeanAlt2","")
&amp;IFERROR(IF(AND((EA$33-EA38                                                                                     )&gt;(EA$33-EB$33),(EA$33-EA38                                                                                     )&lt;=0),"Join-"    &amp;EA37,""),"")
&amp;IFERROR(IF(AND((EA$33-EA38-INDEX(Sheep!$V$361:$V$368,EA37,1))&gt;(EA$33-EB$33),(EA$33-EA38-INDEX(Sheep!$V$361:$V$368,EA37,1))&lt;=0),"Scan-"  &amp;EA37,""),"")
&amp;IFERROR(IF(AND((EA$33-EA38-150                                                                            )&gt;(EA$33-EB$33),(EA$33-EA38-150                                                                             )&lt;=0),"Birth-" &amp;EA37,""),"")
&amp;IFERROR(IF(AND((EA$33-EA38-150-Sheep!$R$354                                           )&gt;(EA$33-EB$33),(EA$33-EA38-150-Sheep!$R$354                                            )&lt;=0),"Wean-"&amp;EA37,""),"")
&amp;IFERROR(IF(AND((EA$33-EA38-150-Sheep!$R$355                                           )&gt;(EA$33-EB$33),(EA$33-EA38-150-Sheep!$R$355                                            )&lt;=0),"Alt1-"   &amp;EA37,""),"")
&amp;IFERROR(IF(AND((EA$33-EA38-150-Sheep!$R$356                                           )&gt;(EA$33-EB$33),(EA$33-EA38-150-Sheep!$R$356                                            )&lt;=0),"Alt2-"   &amp;EA37,""),"")</f>
        <v/>
      </c>
      <c r="EB39" s="266" t="str">
        <f xml:space="preserve">                    IF(AND((EB$33                                  -Sheep!$N$252                               )&gt;(EB$33-EC$33),(EB$33                                  -Sheep!$N$252                                )&lt;=0),"Born","")
&amp;                   IF(AND((EB$33-Sheep!$R$354-Sheep!$N$252                                )&gt;(EB$33-EC$33),(EB$33-Sheep!$R$354-Sheep!$N$252                                )&lt;=0),"WeanStd","")
&amp;                   IF(AND((EB$33-Sheep!$R$355-Sheep!$N$252                                )&gt;(EB$33-EC$33),(EB$33-Sheep!$R$355-Sheep!$N$252                                )&lt;=0),"WeanAlt1","")
&amp;                   IF(AND((EB$33-Sheep!$R$356-Sheep!$N$252                                )&gt;(EB$33-EC$33),(EB$33-Sheep!$R$356-Sheep!$N$252                                )&lt;=0),"WeanAlt2","")
&amp;IFERROR(IF(AND((EB$33-EB38                                                                                     )&gt;(EB$33-EC$33),(EB$33-EB38                                                                                     )&lt;=0),"Join-"    &amp;EB37,""),"")
&amp;IFERROR(IF(AND((EB$33-EB38-INDEX(Sheep!$V$361:$V$368,EB37,1))&gt;(EB$33-EC$33),(EB$33-EB38-INDEX(Sheep!$V$361:$V$368,EB37,1))&lt;=0),"Scan-"  &amp;EB37,""),"")
&amp;IFERROR(IF(AND((EB$33-EB38-150                                                                            )&gt;(EB$33-EC$33),(EB$33-EB38-150                                                                             )&lt;=0),"Birth-" &amp;EB37,""),"")
&amp;IFERROR(IF(AND((EB$33-EB38-150-Sheep!$R$354                                           )&gt;(EB$33-EC$33),(EB$33-EB38-150-Sheep!$R$354                                            )&lt;=0),"Wean-"&amp;EB37,""),"")
&amp;IFERROR(IF(AND((EB$33-EB38-150-Sheep!$R$355                                           )&gt;(EB$33-EC$33),(EB$33-EB38-150-Sheep!$R$355                                            )&lt;=0),"Alt1-"   &amp;EB37,""),"")
&amp;IFERROR(IF(AND((EB$33-EB38-150-Sheep!$R$356                                           )&gt;(EB$33-EC$33),(EB$33-EB38-150-Sheep!$R$356                                            )&lt;=0),"Alt2-"   &amp;EB37,""),"")</f>
        <v/>
      </c>
      <c r="EC39" s="266" t="str">
        <f xml:space="preserve">                    IF(AND((EC$33                                  -Sheep!$N$252                               )&gt;(EC$33-ED$33),(EC$33                                  -Sheep!$N$252                                )&lt;=0),"Born","")
&amp;                   IF(AND((EC$33-Sheep!$R$354-Sheep!$N$252                                )&gt;(EC$33-ED$33),(EC$33-Sheep!$R$354-Sheep!$N$252                                )&lt;=0),"WeanStd","")
&amp;                   IF(AND((EC$33-Sheep!$R$355-Sheep!$N$252                                )&gt;(EC$33-ED$33),(EC$33-Sheep!$R$355-Sheep!$N$252                                )&lt;=0),"WeanAlt1","")
&amp;                   IF(AND((EC$33-Sheep!$R$356-Sheep!$N$252                                )&gt;(EC$33-ED$33),(EC$33-Sheep!$R$356-Sheep!$N$252                                )&lt;=0),"WeanAlt2","")
&amp;IFERROR(IF(AND((EC$33-EC38                                                                                     )&gt;(EC$33-ED$33),(EC$33-EC38                                                                                     )&lt;=0),"Join-"    &amp;EC37,""),"")
&amp;IFERROR(IF(AND((EC$33-EC38-INDEX(Sheep!$V$361:$V$368,EC37,1))&gt;(EC$33-ED$33),(EC$33-EC38-INDEX(Sheep!$V$361:$V$368,EC37,1))&lt;=0),"Scan-"  &amp;EC37,""),"")
&amp;IFERROR(IF(AND((EC$33-EC38-150                                                                            )&gt;(EC$33-ED$33),(EC$33-EC38-150                                                                             )&lt;=0),"Birth-" &amp;EC37,""),"")
&amp;IFERROR(IF(AND((EC$33-EC38-150-Sheep!$R$354                                           )&gt;(EC$33-ED$33),(EC$33-EC38-150-Sheep!$R$354                                            )&lt;=0),"Wean-"&amp;EC37,""),"")
&amp;IFERROR(IF(AND((EC$33-EC38-150-Sheep!$R$355                                           )&gt;(EC$33-ED$33),(EC$33-EC38-150-Sheep!$R$355                                            )&lt;=0),"Alt1-"   &amp;EC37,""),"")
&amp;IFERROR(IF(AND((EC$33-EC38-150-Sheep!$R$356                                           )&gt;(EC$33-ED$33),(EC$33-EC38-150-Sheep!$R$356                                            )&lt;=0),"Alt2-"   &amp;EC37,""),"")</f>
        <v/>
      </c>
      <c r="ED39" s="266" t="str">
        <f xml:space="preserve">                    IF(AND((ED$33                                  -Sheep!$N$252                               )&gt;(ED$33-EE$33),(ED$33                                  -Sheep!$N$252                                )&lt;=0),"Born","")
&amp;                   IF(AND((ED$33-Sheep!$R$354-Sheep!$N$252                                )&gt;(ED$33-EE$33),(ED$33-Sheep!$R$354-Sheep!$N$252                                )&lt;=0),"WeanStd","")
&amp;                   IF(AND((ED$33-Sheep!$R$355-Sheep!$N$252                                )&gt;(ED$33-EE$33),(ED$33-Sheep!$R$355-Sheep!$N$252                                )&lt;=0),"WeanAlt1","")
&amp;                   IF(AND((ED$33-Sheep!$R$356-Sheep!$N$252                                )&gt;(ED$33-EE$33),(ED$33-Sheep!$R$356-Sheep!$N$252                                )&lt;=0),"WeanAlt2","")
&amp;IFERROR(IF(AND((ED$33-ED38                                                                                     )&gt;(ED$33-EE$33),(ED$33-ED38                                                                                     )&lt;=0),"Join-"    &amp;ED37,""),"")
&amp;IFERROR(IF(AND((ED$33-ED38-INDEX(Sheep!$V$361:$V$368,ED37,1))&gt;(ED$33-EE$33),(ED$33-ED38-INDEX(Sheep!$V$361:$V$368,ED37,1))&lt;=0),"Scan-"  &amp;ED37,""),"")
&amp;IFERROR(IF(AND((ED$33-ED38-150                                                                            )&gt;(ED$33-EE$33),(ED$33-ED38-150                                                                             )&lt;=0),"Birth-" &amp;ED37,""),"")
&amp;IFERROR(IF(AND((ED$33-ED38-150-Sheep!$R$354                                           )&gt;(ED$33-EE$33),(ED$33-ED38-150-Sheep!$R$354                                            )&lt;=0),"Wean-"&amp;ED37,""),"")
&amp;IFERROR(IF(AND((ED$33-ED38-150-Sheep!$R$355                                           )&gt;(ED$33-EE$33),(ED$33-ED38-150-Sheep!$R$355                                            )&lt;=0),"Alt1-"   &amp;ED37,""),"")
&amp;IFERROR(IF(AND((ED$33-ED38-150-Sheep!$R$356                                           )&gt;(ED$33-EE$33),(ED$33-ED38-150-Sheep!$R$356                                            )&lt;=0),"Alt2-"   &amp;ED37,""),"")</f>
        <v/>
      </c>
      <c r="EE39" s="266" t="str">
        <f xml:space="preserve">                    IF(AND((EE$33                                  -Sheep!$N$252                               )&gt;(EE$33-EF$33),(EE$33                                  -Sheep!$N$252                                )&lt;=0),"Born","")
&amp;                   IF(AND((EE$33-Sheep!$R$354-Sheep!$N$252                                )&gt;(EE$33-EF$33),(EE$33-Sheep!$R$354-Sheep!$N$252                                )&lt;=0),"WeanStd","")
&amp;                   IF(AND((EE$33-Sheep!$R$355-Sheep!$N$252                                )&gt;(EE$33-EF$33),(EE$33-Sheep!$R$355-Sheep!$N$252                                )&lt;=0),"WeanAlt1","")
&amp;                   IF(AND((EE$33-Sheep!$R$356-Sheep!$N$252                                )&gt;(EE$33-EF$33),(EE$33-Sheep!$R$356-Sheep!$N$252                                )&lt;=0),"WeanAlt2","")
&amp;IFERROR(IF(AND((EE$33-EE38                                                                                     )&gt;(EE$33-EF$33),(EE$33-EE38                                                                                     )&lt;=0),"Join-"    &amp;EE37,""),"")
&amp;IFERROR(IF(AND((EE$33-EE38-INDEX(Sheep!$V$361:$V$368,EE37,1))&gt;(EE$33-EF$33),(EE$33-EE38-INDEX(Sheep!$V$361:$V$368,EE37,1))&lt;=0),"Scan-"  &amp;EE37,""),"")
&amp;IFERROR(IF(AND((EE$33-EE38-150                                                                            )&gt;(EE$33-EF$33),(EE$33-EE38-150                                                                             )&lt;=0),"Birth-" &amp;EE37,""),"")
&amp;IFERROR(IF(AND((EE$33-EE38-150-Sheep!$R$354                                           )&gt;(EE$33-EF$33),(EE$33-EE38-150-Sheep!$R$354                                            )&lt;=0),"Wean-"&amp;EE37,""),"")
&amp;IFERROR(IF(AND((EE$33-EE38-150-Sheep!$R$355                                           )&gt;(EE$33-EF$33),(EE$33-EE38-150-Sheep!$R$355                                            )&lt;=0),"Alt1-"   &amp;EE37,""),"")
&amp;IFERROR(IF(AND((EE$33-EE38-150-Sheep!$R$356                                           )&gt;(EE$33-EF$33),(EE$33-EE38-150-Sheep!$R$356                                            )&lt;=0),"Alt2-"   &amp;EE37,""),"")</f>
        <v/>
      </c>
      <c r="EF39" s="266" t="str">
        <f xml:space="preserve">                    IF(AND((EF$33                                  -Sheep!$N$252                               )&gt;(EF$33-EG$33),(EF$33                                  -Sheep!$N$252                                )&lt;=0),"Born","")
&amp;                   IF(AND((EF$33-Sheep!$R$354-Sheep!$N$252                                )&gt;(EF$33-EG$33),(EF$33-Sheep!$R$354-Sheep!$N$252                                )&lt;=0),"WeanStd","")
&amp;                   IF(AND((EF$33-Sheep!$R$355-Sheep!$N$252                                )&gt;(EF$33-EG$33),(EF$33-Sheep!$R$355-Sheep!$N$252                                )&lt;=0),"WeanAlt1","")
&amp;                   IF(AND((EF$33-Sheep!$R$356-Sheep!$N$252                                )&gt;(EF$33-EG$33),(EF$33-Sheep!$R$356-Sheep!$N$252                                )&lt;=0),"WeanAlt2","")
&amp;IFERROR(IF(AND((EF$33-EF38                                                                                     )&gt;(EF$33-EG$33),(EF$33-EF38                                                                                     )&lt;=0),"Join-"    &amp;EF37,""),"")
&amp;IFERROR(IF(AND((EF$33-EF38-INDEX(Sheep!$V$361:$V$368,EF37,1))&gt;(EF$33-EG$33),(EF$33-EF38-INDEX(Sheep!$V$361:$V$368,EF37,1))&lt;=0),"Scan-"  &amp;EF37,""),"")
&amp;IFERROR(IF(AND((EF$33-EF38-150                                                                            )&gt;(EF$33-EG$33),(EF$33-EF38-150                                                                             )&lt;=0),"Birth-" &amp;EF37,""),"")
&amp;IFERROR(IF(AND((EF$33-EF38-150-Sheep!$R$354                                           )&gt;(EF$33-EG$33),(EF$33-EF38-150-Sheep!$R$354                                            )&lt;=0),"Wean-"&amp;EF37,""),"")
&amp;IFERROR(IF(AND((EF$33-EF38-150-Sheep!$R$355                                           )&gt;(EF$33-EG$33),(EF$33-EF38-150-Sheep!$R$355                                            )&lt;=0),"Alt1-"   &amp;EF37,""),"")
&amp;IFERROR(IF(AND((EF$33-EF38-150-Sheep!$R$356                                           )&gt;(EF$33-EG$33),(EF$33-EF38-150-Sheep!$R$356                                            )&lt;=0),"Alt2-"   &amp;EF37,""),"")</f>
        <v/>
      </c>
      <c r="EG39" s="266" t="str">
        <f xml:space="preserve">                    IF(AND((EG$33                                  -Sheep!$N$252                               )&gt;(EG$33-EH$33),(EG$33                                  -Sheep!$N$252                                )&lt;=0),"Born","")
&amp;                   IF(AND((EG$33-Sheep!$R$354-Sheep!$N$252                                )&gt;(EG$33-EH$33),(EG$33-Sheep!$R$354-Sheep!$N$252                                )&lt;=0),"WeanStd","")
&amp;                   IF(AND((EG$33-Sheep!$R$355-Sheep!$N$252                                )&gt;(EG$33-EH$33),(EG$33-Sheep!$R$355-Sheep!$N$252                                )&lt;=0),"WeanAlt1","")
&amp;                   IF(AND((EG$33-Sheep!$R$356-Sheep!$N$252                                )&gt;(EG$33-EH$33),(EG$33-Sheep!$R$356-Sheep!$N$252                                )&lt;=0),"WeanAlt2","")
&amp;IFERROR(IF(AND((EG$33-EG38                                                                                     )&gt;(EG$33-EH$33),(EG$33-EG38                                                                                     )&lt;=0),"Join-"    &amp;EG37,""),"")
&amp;IFERROR(IF(AND((EG$33-EG38-INDEX(Sheep!$V$361:$V$368,EG37,1))&gt;(EG$33-EH$33),(EG$33-EG38-INDEX(Sheep!$V$361:$V$368,EG37,1))&lt;=0),"Scan-"  &amp;EG37,""),"")
&amp;IFERROR(IF(AND((EG$33-EG38-150                                                                            )&gt;(EG$33-EH$33),(EG$33-EG38-150                                                                             )&lt;=0),"Birth-" &amp;EG37,""),"")
&amp;IFERROR(IF(AND((EG$33-EG38-150-Sheep!$R$354                                           )&gt;(EG$33-EH$33),(EG$33-EG38-150-Sheep!$R$354                                            )&lt;=0),"Wean-"&amp;EG37,""),"")
&amp;IFERROR(IF(AND((EG$33-EG38-150-Sheep!$R$355                                           )&gt;(EG$33-EH$33),(EG$33-EG38-150-Sheep!$R$355                                            )&lt;=0),"Alt1-"   &amp;EG37,""),"")
&amp;IFERROR(IF(AND((EG$33-EG38-150-Sheep!$R$356                                           )&gt;(EG$33-EH$33),(EG$33-EG38-150-Sheep!$R$356                                            )&lt;=0),"Alt2-"   &amp;EG37,""),"")</f>
        <v/>
      </c>
      <c r="EH39" s="266" t="str">
        <f xml:space="preserve">                    IF(AND((EH$33                                  -Sheep!$N$252                               )&gt;(EH$33-EI$33),(EH$33                                  -Sheep!$N$252                                )&lt;=0),"Born","")
&amp;                   IF(AND((EH$33-Sheep!$R$354-Sheep!$N$252                                )&gt;(EH$33-EI$33),(EH$33-Sheep!$R$354-Sheep!$N$252                                )&lt;=0),"WeanStd","")
&amp;                   IF(AND((EH$33-Sheep!$R$355-Sheep!$N$252                                )&gt;(EH$33-EI$33),(EH$33-Sheep!$R$355-Sheep!$N$252                                )&lt;=0),"WeanAlt1","")
&amp;                   IF(AND((EH$33-Sheep!$R$356-Sheep!$N$252                                )&gt;(EH$33-EI$33),(EH$33-Sheep!$R$356-Sheep!$N$252                                )&lt;=0),"WeanAlt2","")
&amp;IFERROR(IF(AND((EH$33-EH38                                                                                     )&gt;(EH$33-EI$33),(EH$33-EH38                                                                                     )&lt;=0),"Join-"    &amp;EH37,""),"")
&amp;IFERROR(IF(AND((EH$33-EH38-INDEX(Sheep!$V$361:$V$368,EH37,1))&gt;(EH$33-EI$33),(EH$33-EH38-INDEX(Sheep!$V$361:$V$368,EH37,1))&lt;=0),"Scan-"  &amp;EH37,""),"")
&amp;IFERROR(IF(AND((EH$33-EH38-150                                                                            )&gt;(EH$33-EI$33),(EH$33-EH38-150                                                                             )&lt;=0),"Birth-" &amp;EH37,""),"")
&amp;IFERROR(IF(AND((EH$33-EH38-150-Sheep!$R$354                                           )&gt;(EH$33-EI$33),(EH$33-EH38-150-Sheep!$R$354                                            )&lt;=0),"Wean-"&amp;EH37,""),"")
&amp;IFERROR(IF(AND((EH$33-EH38-150-Sheep!$R$355                                           )&gt;(EH$33-EI$33),(EH$33-EH38-150-Sheep!$R$355                                            )&lt;=0),"Alt1-"   &amp;EH37,""),"")
&amp;IFERROR(IF(AND((EH$33-EH38-150-Sheep!$R$356                                           )&gt;(EH$33-EI$33),(EH$33-EH38-150-Sheep!$R$356                                            )&lt;=0),"Alt2-"   &amp;EH37,""),"")</f>
        <v>Birth-2</v>
      </c>
      <c r="EI39" s="266" t="str">
        <f xml:space="preserve">                    IF(AND((EI$33                                  -Sheep!$N$252                               )&gt;(EI$33-EJ$33),(EI$33                                  -Sheep!$N$252                                )&lt;=0),"Born","")
&amp;                   IF(AND((EI$33-Sheep!$R$354-Sheep!$N$252                                )&gt;(EI$33-EJ$33),(EI$33-Sheep!$R$354-Sheep!$N$252                                )&lt;=0),"WeanStd","")
&amp;                   IF(AND((EI$33-Sheep!$R$355-Sheep!$N$252                                )&gt;(EI$33-EJ$33),(EI$33-Sheep!$R$355-Sheep!$N$252                                )&lt;=0),"WeanAlt1","")
&amp;                   IF(AND((EI$33-Sheep!$R$356-Sheep!$N$252                                )&gt;(EI$33-EJ$33),(EI$33-Sheep!$R$356-Sheep!$N$252                                )&lt;=0),"WeanAlt2","")
&amp;IFERROR(IF(AND((EI$33-EI38                                                                                     )&gt;(EI$33-EJ$33),(EI$33-EI38                                                                                     )&lt;=0),"Join-"    &amp;EI37,""),"")
&amp;IFERROR(IF(AND((EI$33-EI38-INDEX(Sheep!$V$361:$V$368,EI37,1))&gt;(EI$33-EJ$33),(EI$33-EI38-INDEX(Sheep!$V$361:$V$368,EI37,1))&lt;=0),"Scan-"  &amp;EI37,""),"")
&amp;IFERROR(IF(AND((EI$33-EI38-150                                                                            )&gt;(EI$33-EJ$33),(EI$33-EI38-150                                                                             )&lt;=0),"Birth-" &amp;EI37,""),"")
&amp;IFERROR(IF(AND((EI$33-EI38-150-Sheep!$R$354                                           )&gt;(EI$33-EJ$33),(EI$33-EI38-150-Sheep!$R$354                                            )&lt;=0),"Wean-"&amp;EI37,""),"")
&amp;IFERROR(IF(AND((EI$33-EI38-150-Sheep!$R$355                                           )&gt;(EI$33-EJ$33),(EI$33-EI38-150-Sheep!$R$355                                            )&lt;=0),"Alt1-"   &amp;EI37,""),"")
&amp;IFERROR(IF(AND((EI$33-EI38-150-Sheep!$R$356                                           )&gt;(EI$33-EJ$33),(EI$33-EI38-150-Sheep!$R$356                                            )&lt;=0),"Alt2-"   &amp;EI37,""),"")</f>
        <v/>
      </c>
      <c r="EJ39" s="266" t="str">
        <f xml:space="preserve">                    IF(AND((EJ$33                                  -Sheep!$N$252                               )&gt;(EJ$33-EK$33),(EJ$33                                  -Sheep!$N$252                                )&lt;=0),"Born","")
&amp;                   IF(AND((EJ$33-Sheep!$R$354-Sheep!$N$252                                )&gt;(EJ$33-EK$33),(EJ$33-Sheep!$R$354-Sheep!$N$252                                )&lt;=0),"WeanStd","")
&amp;                   IF(AND((EJ$33-Sheep!$R$355-Sheep!$N$252                                )&gt;(EJ$33-EK$33),(EJ$33-Sheep!$R$355-Sheep!$N$252                                )&lt;=0),"WeanAlt1","")
&amp;                   IF(AND((EJ$33-Sheep!$R$356-Sheep!$N$252                                )&gt;(EJ$33-EK$33),(EJ$33-Sheep!$R$356-Sheep!$N$252                                )&lt;=0),"WeanAlt2","")
&amp;IFERROR(IF(AND((EJ$33-EJ38                                                                                     )&gt;(EJ$33-EK$33),(EJ$33-EJ38                                                                                     )&lt;=0),"Join-"    &amp;EJ37,""),"")
&amp;IFERROR(IF(AND((EJ$33-EJ38-INDEX(Sheep!$V$361:$V$368,EJ37,1))&gt;(EJ$33-EK$33),(EJ$33-EJ38-INDEX(Sheep!$V$361:$V$368,EJ37,1))&lt;=0),"Scan-"  &amp;EJ37,""),"")
&amp;IFERROR(IF(AND((EJ$33-EJ38-150                                                                            )&gt;(EJ$33-EK$33),(EJ$33-EJ38-150                                                                             )&lt;=0),"Birth-" &amp;EJ37,""),"")
&amp;IFERROR(IF(AND((EJ$33-EJ38-150-Sheep!$R$354                                           )&gt;(EJ$33-EK$33),(EJ$33-EJ38-150-Sheep!$R$354                                            )&lt;=0),"Wean-"&amp;EJ37,""),"")
&amp;IFERROR(IF(AND((EJ$33-EJ38-150-Sheep!$R$355                                           )&gt;(EJ$33-EK$33),(EJ$33-EJ38-150-Sheep!$R$355                                            )&lt;=0),"Alt1-"   &amp;EJ37,""),"")
&amp;IFERROR(IF(AND((EJ$33-EJ38-150-Sheep!$R$356                                           )&gt;(EJ$33-EK$33),(EJ$33-EJ38-150-Sheep!$R$356                                            )&lt;=0),"Alt2-"   &amp;EJ37,""),"")</f>
        <v/>
      </c>
      <c r="EK39" s="266" t="str">
        <f xml:space="preserve">                    IF(AND((EK$33                                  -Sheep!$N$252                               )&gt;(EK$33-EL$33),(EK$33                                  -Sheep!$N$252                                )&lt;=0),"Born","")
&amp;                   IF(AND((EK$33-Sheep!$R$354-Sheep!$N$252                                )&gt;(EK$33-EL$33),(EK$33-Sheep!$R$354-Sheep!$N$252                                )&lt;=0),"WeanStd","")
&amp;                   IF(AND((EK$33-Sheep!$R$355-Sheep!$N$252                                )&gt;(EK$33-EL$33),(EK$33-Sheep!$R$355-Sheep!$N$252                                )&lt;=0),"WeanAlt1","")
&amp;                   IF(AND((EK$33-Sheep!$R$356-Sheep!$N$252                                )&gt;(EK$33-EL$33),(EK$33-Sheep!$R$356-Sheep!$N$252                                )&lt;=0),"WeanAlt2","")
&amp;IFERROR(IF(AND((EK$33-EK38                                                                                     )&gt;(EK$33-EL$33),(EK$33-EK38                                                                                     )&lt;=0),"Join-"    &amp;EK37,""),"")
&amp;IFERROR(IF(AND((EK$33-EK38-INDEX(Sheep!$V$361:$V$368,EK37,1))&gt;(EK$33-EL$33),(EK$33-EK38-INDEX(Sheep!$V$361:$V$368,EK37,1))&lt;=0),"Scan-"  &amp;EK37,""),"")
&amp;IFERROR(IF(AND((EK$33-EK38-150                                                                            )&gt;(EK$33-EL$33),(EK$33-EK38-150                                                                             )&lt;=0),"Birth-" &amp;EK37,""),"")
&amp;IFERROR(IF(AND((EK$33-EK38-150-Sheep!$R$354                                           )&gt;(EK$33-EL$33),(EK$33-EK38-150-Sheep!$R$354                                            )&lt;=0),"Wean-"&amp;EK37,""),"")
&amp;IFERROR(IF(AND((EK$33-EK38-150-Sheep!$R$355                                           )&gt;(EK$33-EL$33),(EK$33-EK38-150-Sheep!$R$355                                            )&lt;=0),"Alt1-"   &amp;EK37,""),"")
&amp;IFERROR(IF(AND((EK$33-EK38-150-Sheep!$R$356                                           )&gt;(EK$33-EL$33),(EK$33-EK38-150-Sheep!$R$356                                            )&lt;=0),"Alt2-"   &amp;EK37,""),"")</f>
        <v/>
      </c>
      <c r="EL39" s="266" t="str">
        <f xml:space="preserve">                    IF(AND((EL$33                                  -Sheep!$N$252                               )&gt;(EL$33-EM$33),(EL$33                                  -Sheep!$N$252                                )&lt;=0),"Born","")
&amp;                   IF(AND((EL$33-Sheep!$R$354-Sheep!$N$252                                )&gt;(EL$33-EM$33),(EL$33-Sheep!$R$354-Sheep!$N$252                                )&lt;=0),"WeanStd","")
&amp;                   IF(AND((EL$33-Sheep!$R$355-Sheep!$N$252                                )&gt;(EL$33-EM$33),(EL$33-Sheep!$R$355-Sheep!$N$252                                )&lt;=0),"WeanAlt1","")
&amp;                   IF(AND((EL$33-Sheep!$R$356-Sheep!$N$252                                )&gt;(EL$33-EM$33),(EL$33-Sheep!$R$356-Sheep!$N$252                                )&lt;=0),"WeanAlt2","")
&amp;IFERROR(IF(AND((EL$33-EL38                                                                                     )&gt;(EL$33-EM$33),(EL$33-EL38                                                                                     )&lt;=0),"Join-"    &amp;EL37,""),"")
&amp;IFERROR(IF(AND((EL$33-EL38-INDEX(Sheep!$V$361:$V$368,EL37,1))&gt;(EL$33-EM$33),(EL$33-EL38-INDEX(Sheep!$V$361:$V$368,EL37,1))&lt;=0),"Scan-"  &amp;EL37,""),"")
&amp;IFERROR(IF(AND((EL$33-EL38-150                                                                            )&gt;(EL$33-EM$33),(EL$33-EL38-150                                                                             )&lt;=0),"Birth-" &amp;EL37,""),"")
&amp;IFERROR(IF(AND((EL$33-EL38-150-Sheep!$R$354                                           )&gt;(EL$33-EM$33),(EL$33-EL38-150-Sheep!$R$354                                            )&lt;=0),"Wean-"&amp;EL37,""),"")
&amp;IFERROR(IF(AND((EL$33-EL38-150-Sheep!$R$355                                           )&gt;(EL$33-EM$33),(EL$33-EL38-150-Sheep!$R$355                                            )&lt;=0),"Alt1-"   &amp;EL37,""),"")
&amp;IFERROR(IF(AND((EL$33-EL38-150-Sheep!$R$356                                           )&gt;(EL$33-EM$33),(EL$33-EL38-150-Sheep!$R$356                                            )&lt;=0),"Alt2-"   &amp;EL37,""),"")</f>
        <v/>
      </c>
      <c r="EM39" s="266" t="str">
        <f xml:space="preserve">                    IF(AND((EM$33                                  -Sheep!$N$252                               )&gt;(EM$33-EN$33),(EM$33                                  -Sheep!$N$252                                )&lt;=0),"Born","")
&amp;                   IF(AND((EM$33-Sheep!$R$354-Sheep!$N$252                                )&gt;(EM$33-EN$33),(EM$33-Sheep!$R$354-Sheep!$N$252                                )&lt;=0),"WeanStd","")
&amp;                   IF(AND((EM$33-Sheep!$R$355-Sheep!$N$252                                )&gt;(EM$33-EN$33),(EM$33-Sheep!$R$355-Sheep!$N$252                                )&lt;=0),"WeanAlt1","")
&amp;                   IF(AND((EM$33-Sheep!$R$356-Sheep!$N$252                                )&gt;(EM$33-EN$33),(EM$33-Sheep!$R$356-Sheep!$N$252                                )&lt;=0),"WeanAlt2","")
&amp;IFERROR(IF(AND((EM$33-EM38                                                                                     )&gt;(EM$33-EN$33),(EM$33-EM38                                                                                     )&lt;=0),"Join-"    &amp;EM37,""),"")
&amp;IFERROR(IF(AND((EM$33-EM38-INDEX(Sheep!$V$361:$V$368,EM37,1))&gt;(EM$33-EN$33),(EM$33-EM38-INDEX(Sheep!$V$361:$V$368,EM37,1))&lt;=0),"Scan-"  &amp;EM37,""),"")
&amp;IFERROR(IF(AND((EM$33-EM38-150                                                                            )&gt;(EM$33-EN$33),(EM$33-EM38-150                                                                             )&lt;=0),"Birth-" &amp;EM37,""),"")
&amp;IFERROR(IF(AND((EM$33-EM38-150-Sheep!$R$354                                           )&gt;(EM$33-EN$33),(EM$33-EM38-150-Sheep!$R$354                                            )&lt;=0),"Wean-"&amp;EM37,""),"")
&amp;IFERROR(IF(AND((EM$33-EM38-150-Sheep!$R$355                                           )&gt;(EM$33-EN$33),(EM$33-EM38-150-Sheep!$R$355                                            )&lt;=0),"Alt1-"   &amp;EM37,""),"")
&amp;IFERROR(IF(AND((EM$33-EM38-150-Sheep!$R$356                                           )&gt;(EM$33-EN$33),(EM$33-EM38-150-Sheep!$R$356                                            )&lt;=0),"Alt2-"   &amp;EM37,""),"")</f>
        <v/>
      </c>
      <c r="EN39" s="266" t="str">
        <f xml:space="preserve">                    IF(AND((EN$33                                  -Sheep!$N$252                               )&gt;(EN$33-EO$33),(EN$33                                  -Sheep!$N$252                                )&lt;=0),"Born","")
&amp;                   IF(AND((EN$33-Sheep!$R$354-Sheep!$N$252                                )&gt;(EN$33-EO$33),(EN$33-Sheep!$R$354-Sheep!$N$252                                )&lt;=0),"WeanStd","")
&amp;                   IF(AND((EN$33-Sheep!$R$355-Sheep!$N$252                                )&gt;(EN$33-EO$33),(EN$33-Sheep!$R$355-Sheep!$N$252                                )&lt;=0),"WeanAlt1","")
&amp;                   IF(AND((EN$33-Sheep!$R$356-Sheep!$N$252                                )&gt;(EN$33-EO$33),(EN$33-Sheep!$R$356-Sheep!$N$252                                )&lt;=0),"WeanAlt2","")
&amp;IFERROR(IF(AND((EN$33-EN38                                                                                     )&gt;(EN$33-EO$33),(EN$33-EN38                                                                                     )&lt;=0),"Join-"    &amp;EN37,""),"")
&amp;IFERROR(IF(AND((EN$33-EN38-INDEX(Sheep!$V$361:$V$368,EN37,1))&gt;(EN$33-EO$33),(EN$33-EN38-INDEX(Sheep!$V$361:$V$368,EN37,1))&lt;=0),"Scan-"  &amp;EN37,""),"")
&amp;IFERROR(IF(AND((EN$33-EN38-150                                                                            )&gt;(EN$33-EO$33),(EN$33-EN38-150                                                                             )&lt;=0),"Birth-" &amp;EN37,""),"")
&amp;IFERROR(IF(AND((EN$33-EN38-150-Sheep!$R$354                                           )&gt;(EN$33-EO$33),(EN$33-EN38-150-Sheep!$R$354                                            )&lt;=0),"Wean-"&amp;EN37,""),"")
&amp;IFERROR(IF(AND((EN$33-EN38-150-Sheep!$R$355                                           )&gt;(EN$33-EO$33),(EN$33-EN38-150-Sheep!$R$355                                            )&lt;=0),"Alt1-"   &amp;EN37,""),"")
&amp;IFERROR(IF(AND((EN$33-EN38-150-Sheep!$R$356                                           )&gt;(EN$33-EO$33),(EN$33-EN38-150-Sheep!$R$356                                            )&lt;=0),"Alt2-"   &amp;EN37,""),"")</f>
        <v/>
      </c>
      <c r="EO39" s="266" t="str">
        <f xml:space="preserve">                    IF(AND((EO$33                                  -Sheep!$N$252                               )&gt;(EO$33-EP$33),(EO$33                                  -Sheep!$N$252                                )&lt;=0),"Born","")
&amp;                   IF(AND((EO$33-Sheep!$R$354-Sheep!$N$252                                )&gt;(EO$33-EP$33),(EO$33-Sheep!$R$354-Sheep!$N$252                                )&lt;=0),"WeanStd","")
&amp;                   IF(AND((EO$33-Sheep!$R$355-Sheep!$N$252                                )&gt;(EO$33-EP$33),(EO$33-Sheep!$R$355-Sheep!$N$252                                )&lt;=0),"WeanAlt1","")
&amp;                   IF(AND((EO$33-Sheep!$R$356-Sheep!$N$252                                )&gt;(EO$33-EP$33),(EO$33-Sheep!$R$356-Sheep!$N$252                                )&lt;=0),"WeanAlt2","")
&amp;IFERROR(IF(AND((EO$33-EO38                                                                                     )&gt;(EO$33-EP$33),(EO$33-EO38                                                                                     )&lt;=0),"Join-"    &amp;EO37,""),"")
&amp;IFERROR(IF(AND((EO$33-EO38-INDEX(Sheep!$V$361:$V$368,EO37,1))&gt;(EO$33-EP$33),(EO$33-EO38-INDEX(Sheep!$V$361:$V$368,EO37,1))&lt;=0),"Scan-"  &amp;EO37,""),"")
&amp;IFERROR(IF(AND((EO$33-EO38-150                                                                            )&gt;(EO$33-EP$33),(EO$33-EO38-150                                                                             )&lt;=0),"Birth-" &amp;EO37,""),"")
&amp;IFERROR(IF(AND((EO$33-EO38-150-Sheep!$R$354                                           )&gt;(EO$33-EP$33),(EO$33-EO38-150-Sheep!$R$354                                            )&lt;=0),"Wean-"&amp;EO37,""),"")
&amp;IFERROR(IF(AND((EO$33-EO38-150-Sheep!$R$355                                           )&gt;(EO$33-EP$33),(EO$33-EO38-150-Sheep!$R$355                                            )&lt;=0),"Alt1-"   &amp;EO37,""),"")
&amp;IFERROR(IF(AND((EO$33-EO38-150-Sheep!$R$356                                           )&gt;(EO$33-EP$33),(EO$33-EO38-150-Sheep!$R$356                                            )&lt;=0),"Alt2-"   &amp;EO37,""),"")</f>
        <v/>
      </c>
      <c r="EP39" s="266" t="str">
        <f xml:space="preserve">                    IF(AND((EP$33                                  -Sheep!$N$252                               )&gt;(EP$33-EQ$33),(EP$33                                  -Sheep!$N$252                                )&lt;=0),"Born","")
&amp;                   IF(AND((EP$33-Sheep!$R$354-Sheep!$N$252                                )&gt;(EP$33-EQ$33),(EP$33-Sheep!$R$354-Sheep!$N$252                                )&lt;=0),"WeanStd","")
&amp;                   IF(AND((EP$33-Sheep!$R$355-Sheep!$N$252                                )&gt;(EP$33-EQ$33),(EP$33-Sheep!$R$355-Sheep!$N$252                                )&lt;=0),"WeanAlt1","")
&amp;                   IF(AND((EP$33-Sheep!$R$356-Sheep!$N$252                                )&gt;(EP$33-EQ$33),(EP$33-Sheep!$R$356-Sheep!$N$252                                )&lt;=0),"WeanAlt2","")
&amp;IFERROR(IF(AND((EP$33-EP38                                                                                     )&gt;(EP$33-EQ$33),(EP$33-EP38                                                                                     )&lt;=0),"Join-"    &amp;EP37,""),"")
&amp;IFERROR(IF(AND((EP$33-EP38-INDEX(Sheep!$V$361:$V$368,EP37,1))&gt;(EP$33-EQ$33),(EP$33-EP38-INDEX(Sheep!$V$361:$V$368,EP37,1))&lt;=0),"Scan-"  &amp;EP37,""),"")
&amp;IFERROR(IF(AND((EP$33-EP38-150                                                                            )&gt;(EP$33-EQ$33),(EP$33-EP38-150                                                                             )&lt;=0),"Birth-" &amp;EP37,""),"")
&amp;IFERROR(IF(AND((EP$33-EP38-150-Sheep!$R$354                                           )&gt;(EP$33-EQ$33),(EP$33-EP38-150-Sheep!$R$354                                            )&lt;=0),"Wean-"&amp;EP37,""),"")
&amp;IFERROR(IF(AND((EP$33-EP38-150-Sheep!$R$355                                           )&gt;(EP$33-EQ$33),(EP$33-EP38-150-Sheep!$R$355                                            )&lt;=0),"Alt1-"   &amp;EP37,""),"")
&amp;IFERROR(IF(AND((EP$33-EP38-150-Sheep!$R$356                                           )&gt;(EP$33-EQ$33),(EP$33-EP38-150-Sheep!$R$356                                            )&lt;=0),"Alt2-"   &amp;EP37,""),"")</f>
        <v/>
      </c>
      <c r="EQ39" s="266" t="str">
        <f xml:space="preserve">                    IF(AND((EQ$33                                  -Sheep!$N$252                               )&gt;(EQ$33-ER$33),(EQ$33                                  -Sheep!$N$252                                )&lt;=0),"Born","")
&amp;                   IF(AND((EQ$33-Sheep!$R$354-Sheep!$N$252                                )&gt;(EQ$33-ER$33),(EQ$33-Sheep!$R$354-Sheep!$N$252                                )&lt;=0),"WeanStd","")
&amp;                   IF(AND((EQ$33-Sheep!$R$355-Sheep!$N$252                                )&gt;(EQ$33-ER$33),(EQ$33-Sheep!$R$355-Sheep!$N$252                                )&lt;=0),"WeanAlt1","")
&amp;                   IF(AND((EQ$33-Sheep!$R$356-Sheep!$N$252                                )&gt;(EQ$33-ER$33),(EQ$33-Sheep!$R$356-Sheep!$N$252                                )&lt;=0),"WeanAlt2","")
&amp;IFERROR(IF(AND((EQ$33-EQ38                                                                                     )&gt;(EQ$33-ER$33),(EQ$33-EQ38                                                                                     )&lt;=0),"Join-"    &amp;EQ37,""),"")
&amp;IFERROR(IF(AND((EQ$33-EQ38-INDEX(Sheep!$V$361:$V$368,EQ37,1))&gt;(EQ$33-ER$33),(EQ$33-EQ38-INDEX(Sheep!$V$361:$V$368,EQ37,1))&lt;=0),"Scan-"  &amp;EQ37,""),"")
&amp;IFERROR(IF(AND((EQ$33-EQ38-150                                                                            )&gt;(EQ$33-ER$33),(EQ$33-EQ38-150                                                                             )&lt;=0),"Birth-" &amp;EQ37,""),"")
&amp;IFERROR(IF(AND((EQ$33-EQ38-150-Sheep!$R$354                                           )&gt;(EQ$33-ER$33),(EQ$33-EQ38-150-Sheep!$R$354                                            )&lt;=0),"Wean-"&amp;EQ37,""),"")
&amp;IFERROR(IF(AND((EQ$33-EQ38-150-Sheep!$R$355                                           )&gt;(EQ$33-ER$33),(EQ$33-EQ38-150-Sheep!$R$355                                            )&lt;=0),"Alt1-"   &amp;EQ37,""),"")
&amp;IFERROR(IF(AND((EQ$33-EQ38-150-Sheep!$R$356                                           )&gt;(EQ$33-ER$33),(EQ$33-EQ38-150-Sheep!$R$356                                            )&lt;=0),"Alt2-"   &amp;EQ37,""),"")</f>
        <v/>
      </c>
      <c r="ER39" s="266" t="str">
        <f xml:space="preserve">                    IF(AND((ER$33                                  -Sheep!$N$252                               )&gt;(ER$33-ES$33),(ER$33                                  -Sheep!$N$252                                )&lt;=0),"Born","")
&amp;                   IF(AND((ER$33-Sheep!$R$354-Sheep!$N$252                                )&gt;(ER$33-ES$33),(ER$33-Sheep!$R$354-Sheep!$N$252                                )&lt;=0),"WeanStd","")
&amp;                   IF(AND((ER$33-Sheep!$R$355-Sheep!$N$252                                )&gt;(ER$33-ES$33),(ER$33-Sheep!$R$355-Sheep!$N$252                                )&lt;=0),"WeanAlt1","")
&amp;                   IF(AND((ER$33-Sheep!$R$356-Sheep!$N$252                                )&gt;(ER$33-ES$33),(ER$33-Sheep!$R$356-Sheep!$N$252                                )&lt;=0),"WeanAlt2","")
&amp;IFERROR(IF(AND((ER$33-ER38                                                                                     )&gt;(ER$33-ES$33),(ER$33-ER38                                                                                     )&lt;=0),"Join-"    &amp;ER37,""),"")
&amp;IFERROR(IF(AND((ER$33-ER38-INDEX(Sheep!$V$361:$V$368,ER37,1))&gt;(ER$33-ES$33),(ER$33-ER38-INDEX(Sheep!$V$361:$V$368,ER37,1))&lt;=0),"Scan-"  &amp;ER37,""),"")
&amp;IFERROR(IF(AND((ER$33-ER38-150                                                                            )&gt;(ER$33-ES$33),(ER$33-ER38-150                                                                             )&lt;=0),"Birth-" &amp;ER37,""),"")
&amp;IFERROR(IF(AND((ER$33-ER38-150-Sheep!$R$354                                           )&gt;(ER$33-ES$33),(ER$33-ER38-150-Sheep!$R$354                                            )&lt;=0),"Wean-"&amp;ER37,""),"")
&amp;IFERROR(IF(AND((ER$33-ER38-150-Sheep!$R$355                                           )&gt;(ER$33-ES$33),(ER$33-ER38-150-Sheep!$R$355                                            )&lt;=0),"Alt1-"   &amp;ER37,""),"")
&amp;IFERROR(IF(AND((ER$33-ER38-150-Sheep!$R$356                                           )&gt;(ER$33-ES$33),(ER$33-ER38-150-Sheep!$R$356                                            )&lt;=0),"Alt2-"   &amp;ER37,""),"")</f>
        <v/>
      </c>
      <c r="ES39" s="266" t="str">
        <f xml:space="preserve">                    IF(AND((ES$33                                  -Sheep!$N$252                               )&gt;(ES$33-ET$33),(ES$33                                  -Sheep!$N$252                                )&lt;=0),"Born","")
&amp;                   IF(AND((ES$33-Sheep!$R$354-Sheep!$N$252                                )&gt;(ES$33-ET$33),(ES$33-Sheep!$R$354-Sheep!$N$252                                )&lt;=0),"WeanStd","")
&amp;                   IF(AND((ES$33-Sheep!$R$355-Sheep!$N$252                                )&gt;(ES$33-ET$33),(ES$33-Sheep!$R$355-Sheep!$N$252                                )&lt;=0),"WeanAlt1","")
&amp;                   IF(AND((ES$33-Sheep!$R$356-Sheep!$N$252                                )&gt;(ES$33-ET$33),(ES$33-Sheep!$R$356-Sheep!$N$252                                )&lt;=0),"WeanAlt2","")
&amp;IFERROR(IF(AND((ES$33-ES38                                                                                     )&gt;(ES$33-ET$33),(ES$33-ES38                                                                                     )&lt;=0),"Join-"    &amp;ES37,""),"")
&amp;IFERROR(IF(AND((ES$33-ES38-INDEX(Sheep!$V$361:$V$368,ES37,1))&gt;(ES$33-ET$33),(ES$33-ES38-INDEX(Sheep!$V$361:$V$368,ES37,1))&lt;=0),"Scan-"  &amp;ES37,""),"")
&amp;IFERROR(IF(AND((ES$33-ES38-150                                                                            )&gt;(ES$33-ET$33),(ES$33-ES38-150                                                                             )&lt;=0),"Birth-" &amp;ES37,""),"")
&amp;IFERROR(IF(AND((ES$33-ES38-150-Sheep!$R$354                                           )&gt;(ES$33-ET$33),(ES$33-ES38-150-Sheep!$R$354                                            )&lt;=0),"Wean-"&amp;ES37,""),"")
&amp;IFERROR(IF(AND((ES$33-ES38-150-Sheep!$R$355                                           )&gt;(ES$33-ET$33),(ES$33-ES38-150-Sheep!$R$355                                            )&lt;=0),"Alt1-"   &amp;ES37,""),"")
&amp;IFERROR(IF(AND((ES$33-ES38-150-Sheep!$R$356                                           )&gt;(ES$33-ET$33),(ES$33-ES38-150-Sheep!$R$356                                            )&lt;=0),"Alt2-"   &amp;ES37,""),"")</f>
        <v/>
      </c>
      <c r="ET39" s="266" t="str">
        <f xml:space="preserve">                    IF(AND((ET$33                                  -Sheep!$N$252                               )&gt;(ET$33-EU$33),(ET$33                                  -Sheep!$N$252                                )&lt;=0),"Born","")
&amp;                   IF(AND((ET$33-Sheep!$R$354-Sheep!$N$252                                )&gt;(ET$33-EU$33),(ET$33-Sheep!$R$354-Sheep!$N$252                                )&lt;=0),"WeanStd","")
&amp;                   IF(AND((ET$33-Sheep!$R$355-Sheep!$N$252                                )&gt;(ET$33-EU$33),(ET$33-Sheep!$R$355-Sheep!$N$252                                )&lt;=0),"WeanAlt1","")
&amp;                   IF(AND((ET$33-Sheep!$R$356-Sheep!$N$252                                )&gt;(ET$33-EU$33),(ET$33-Sheep!$R$356-Sheep!$N$252                                )&lt;=0),"WeanAlt2","")
&amp;IFERROR(IF(AND((ET$33-ET38                                                                                     )&gt;(ET$33-EU$33),(ET$33-ET38                                                                                     )&lt;=0),"Join-"    &amp;ET37,""),"")
&amp;IFERROR(IF(AND((ET$33-ET38-INDEX(Sheep!$V$361:$V$368,ET37,1))&gt;(ET$33-EU$33),(ET$33-ET38-INDEX(Sheep!$V$361:$V$368,ET37,1))&lt;=0),"Scan-"  &amp;ET37,""),"")
&amp;IFERROR(IF(AND((ET$33-ET38-150                                                                            )&gt;(ET$33-EU$33),(ET$33-ET38-150                                                                             )&lt;=0),"Birth-" &amp;ET37,""),"")
&amp;IFERROR(IF(AND((ET$33-ET38-150-Sheep!$R$354                                           )&gt;(ET$33-EU$33),(ET$33-ET38-150-Sheep!$R$354                                            )&lt;=0),"Wean-"&amp;ET37,""),"")
&amp;IFERROR(IF(AND((ET$33-ET38-150-Sheep!$R$355                                           )&gt;(ET$33-EU$33),(ET$33-ET38-150-Sheep!$R$355                                            )&lt;=0),"Alt1-"   &amp;ET37,""),"")
&amp;IFERROR(IF(AND((ET$33-ET38-150-Sheep!$R$356                                           )&gt;(ET$33-EU$33),(ET$33-ET38-150-Sheep!$R$356                                            )&lt;=0),"Alt2-"   &amp;ET37,""),"")</f>
        <v/>
      </c>
      <c r="EU39" s="266" t="str">
        <f xml:space="preserve">                    IF(AND((EU$33                                  -Sheep!$N$252                               )&gt;(EU$33-EV$33),(EU$33                                  -Sheep!$N$252                                )&lt;=0),"Born","")
&amp;                   IF(AND((EU$33-Sheep!$R$354-Sheep!$N$252                                )&gt;(EU$33-EV$33),(EU$33-Sheep!$R$354-Sheep!$N$252                                )&lt;=0),"WeanStd","")
&amp;                   IF(AND((EU$33-Sheep!$R$355-Sheep!$N$252                                )&gt;(EU$33-EV$33),(EU$33-Sheep!$R$355-Sheep!$N$252                                )&lt;=0),"WeanAlt1","")
&amp;                   IF(AND((EU$33-Sheep!$R$356-Sheep!$N$252                                )&gt;(EU$33-EV$33),(EU$33-Sheep!$R$356-Sheep!$N$252                                )&lt;=0),"WeanAlt2","")
&amp;IFERROR(IF(AND((EU$33-EU38                                                                                     )&gt;(EU$33-EV$33),(EU$33-EU38                                                                                     )&lt;=0),"Join-"    &amp;EU37,""),"")
&amp;IFERROR(IF(AND((EU$33-EU38-INDEX(Sheep!$V$361:$V$368,EU37,1))&gt;(EU$33-EV$33),(EU$33-EU38-INDEX(Sheep!$V$361:$V$368,EU37,1))&lt;=0),"Scan-"  &amp;EU37,""),"")
&amp;IFERROR(IF(AND((EU$33-EU38-150                                                                            )&gt;(EU$33-EV$33),(EU$33-EU38-150                                                                             )&lt;=0),"Birth-" &amp;EU37,""),"")
&amp;IFERROR(IF(AND((EU$33-EU38-150-Sheep!$R$354                                           )&gt;(EU$33-EV$33),(EU$33-EU38-150-Sheep!$R$354                                            )&lt;=0),"Wean-"&amp;EU37,""),"")
&amp;IFERROR(IF(AND((EU$33-EU38-150-Sheep!$R$355                                           )&gt;(EU$33-EV$33),(EU$33-EU38-150-Sheep!$R$355                                            )&lt;=0),"Alt1-"   &amp;EU37,""),"")
&amp;IFERROR(IF(AND((EU$33-EU38-150-Sheep!$R$356                                           )&gt;(EU$33-EV$33),(EU$33-EU38-150-Sheep!$R$356                                            )&lt;=0),"Alt2-"   &amp;EU37,""),"")</f>
        <v>Wean-2</v>
      </c>
      <c r="EV39" s="266" t="str">
        <f xml:space="preserve">                    IF(AND((EV$33                                  -Sheep!$N$252                               )&gt;(EV$33-EW$33),(EV$33                                  -Sheep!$N$252                                )&lt;=0),"Born","")
&amp;                   IF(AND((EV$33-Sheep!$R$354-Sheep!$N$252                                )&gt;(EV$33-EW$33),(EV$33-Sheep!$R$354-Sheep!$N$252                                )&lt;=0),"WeanStd","")
&amp;                   IF(AND((EV$33-Sheep!$R$355-Sheep!$N$252                                )&gt;(EV$33-EW$33),(EV$33-Sheep!$R$355-Sheep!$N$252                                )&lt;=0),"WeanAlt1","")
&amp;                   IF(AND((EV$33-Sheep!$R$356-Sheep!$N$252                                )&gt;(EV$33-EW$33),(EV$33-Sheep!$R$356-Sheep!$N$252                                )&lt;=0),"WeanAlt2","")
&amp;IFERROR(IF(AND((EV$33-EV38                                                                                     )&gt;(EV$33-EW$33),(EV$33-EV38                                                                                     )&lt;=0),"Join-"    &amp;EV37,""),"")
&amp;IFERROR(IF(AND((EV$33-EV38-INDEX(Sheep!$V$361:$V$368,EV37,1))&gt;(EV$33-EW$33),(EV$33-EV38-INDEX(Sheep!$V$361:$V$368,EV37,1))&lt;=0),"Scan-"  &amp;EV37,""),"")
&amp;IFERROR(IF(AND((EV$33-EV38-150                                                                            )&gt;(EV$33-EW$33),(EV$33-EV38-150                                                                             )&lt;=0),"Birth-" &amp;EV37,""),"")
&amp;IFERROR(IF(AND((EV$33-EV38-150-Sheep!$R$354                                           )&gt;(EV$33-EW$33),(EV$33-EV38-150-Sheep!$R$354                                            )&lt;=0),"Wean-"&amp;EV37,""),"")
&amp;IFERROR(IF(AND((EV$33-EV38-150-Sheep!$R$355                                           )&gt;(EV$33-EW$33),(EV$33-EV38-150-Sheep!$R$355                                            )&lt;=0),"Alt1-"   &amp;EV37,""),"")
&amp;IFERROR(IF(AND((EV$33-EV38-150-Sheep!$R$356                                           )&gt;(EV$33-EW$33),(EV$33-EV38-150-Sheep!$R$356                                            )&lt;=0),"Alt2-"   &amp;EV37,""),"")</f>
        <v/>
      </c>
      <c r="EW39" s="266" t="str">
        <f xml:space="preserve">                    IF(AND((EW$33                                  -Sheep!$N$252                               )&gt;(EW$33-EX$33),(EW$33                                  -Sheep!$N$252                                )&lt;=0),"Born","")
&amp;                   IF(AND((EW$33-Sheep!$R$354-Sheep!$N$252                                )&gt;(EW$33-EX$33),(EW$33-Sheep!$R$354-Sheep!$N$252                                )&lt;=0),"WeanStd","")
&amp;                   IF(AND((EW$33-Sheep!$R$355-Sheep!$N$252                                )&gt;(EW$33-EX$33),(EW$33-Sheep!$R$355-Sheep!$N$252                                )&lt;=0),"WeanAlt1","")
&amp;                   IF(AND((EW$33-Sheep!$R$356-Sheep!$N$252                                )&gt;(EW$33-EX$33),(EW$33-Sheep!$R$356-Sheep!$N$252                                )&lt;=0),"WeanAlt2","")
&amp;IFERROR(IF(AND((EW$33-EW38                                                                                     )&gt;(EW$33-EX$33),(EW$33-EW38                                                                                     )&lt;=0),"Join-"    &amp;EW37,""),"")
&amp;IFERROR(IF(AND((EW$33-EW38-INDEX(Sheep!$V$361:$V$368,EW37,1))&gt;(EW$33-EX$33),(EW$33-EW38-INDEX(Sheep!$V$361:$V$368,EW37,1))&lt;=0),"Scan-"  &amp;EW37,""),"")
&amp;IFERROR(IF(AND((EW$33-EW38-150                                                                            )&gt;(EW$33-EX$33),(EW$33-EW38-150                                                                             )&lt;=0),"Birth-" &amp;EW37,""),"")
&amp;IFERROR(IF(AND((EW$33-EW38-150-Sheep!$R$354                                           )&gt;(EW$33-EX$33),(EW$33-EW38-150-Sheep!$R$354                                            )&lt;=0),"Wean-"&amp;EW37,""),"")
&amp;IFERROR(IF(AND((EW$33-EW38-150-Sheep!$R$355                                           )&gt;(EW$33-EX$33),(EW$33-EW38-150-Sheep!$R$355                                            )&lt;=0),"Alt1-"   &amp;EW37,""),"")
&amp;IFERROR(IF(AND((EW$33-EW38-150-Sheep!$R$356                                           )&gt;(EW$33-EX$33),(EW$33-EW38-150-Sheep!$R$356                                            )&lt;=0),"Alt2-"   &amp;EW37,""),"")</f>
        <v/>
      </c>
      <c r="EX39" s="266" t="str">
        <f xml:space="preserve">                    IF(AND((EX$33                                  -Sheep!$N$252                               )&gt;(EX$33-EY$33),(EX$33                                  -Sheep!$N$252                                )&lt;=0),"Born","")
&amp;                   IF(AND((EX$33-Sheep!$R$354-Sheep!$N$252                                )&gt;(EX$33-EY$33),(EX$33-Sheep!$R$354-Sheep!$N$252                                )&lt;=0),"WeanStd","")
&amp;                   IF(AND((EX$33-Sheep!$R$355-Sheep!$N$252                                )&gt;(EX$33-EY$33),(EX$33-Sheep!$R$355-Sheep!$N$252                                )&lt;=0),"WeanAlt1","")
&amp;                   IF(AND((EX$33-Sheep!$R$356-Sheep!$N$252                                )&gt;(EX$33-EY$33),(EX$33-Sheep!$R$356-Sheep!$N$252                                )&lt;=0),"WeanAlt2","")
&amp;IFERROR(IF(AND((EX$33-EX38                                                                                     )&gt;(EX$33-EY$33),(EX$33-EX38                                                                                     )&lt;=0),"Join-"    &amp;EX37,""),"")
&amp;IFERROR(IF(AND((EX$33-EX38-INDEX(Sheep!$V$361:$V$368,EX37,1))&gt;(EX$33-EY$33),(EX$33-EX38-INDEX(Sheep!$V$361:$V$368,EX37,1))&lt;=0),"Scan-"  &amp;EX37,""),"")
&amp;IFERROR(IF(AND((EX$33-EX38-150                                                                            )&gt;(EX$33-EY$33),(EX$33-EX38-150                                                                             )&lt;=0),"Birth-" &amp;EX37,""),"")
&amp;IFERROR(IF(AND((EX$33-EX38-150-Sheep!$R$354                                           )&gt;(EX$33-EY$33),(EX$33-EX38-150-Sheep!$R$354                                            )&lt;=0),"Wean-"&amp;EX37,""),"")
&amp;IFERROR(IF(AND((EX$33-EX38-150-Sheep!$R$355                                           )&gt;(EX$33-EY$33),(EX$33-EX38-150-Sheep!$R$355                                            )&lt;=0),"Alt1-"   &amp;EX37,""),"")
&amp;IFERROR(IF(AND((EX$33-EX38-150-Sheep!$R$356                                           )&gt;(EX$33-EY$33),(EX$33-EX38-150-Sheep!$R$356                                            )&lt;=0),"Alt2-"   &amp;EX37,""),"")</f>
        <v/>
      </c>
      <c r="EY39" s="266" t="str">
        <f xml:space="preserve">                    IF(AND((EY$33                                  -Sheep!$N$252                               )&gt;(EY$33-EZ$33),(EY$33                                  -Sheep!$N$252                                )&lt;=0),"Born","")
&amp;                   IF(AND((EY$33-Sheep!$R$354-Sheep!$N$252                                )&gt;(EY$33-EZ$33),(EY$33-Sheep!$R$354-Sheep!$N$252                                )&lt;=0),"WeanStd","")
&amp;                   IF(AND((EY$33-Sheep!$R$355-Sheep!$N$252                                )&gt;(EY$33-EZ$33),(EY$33-Sheep!$R$355-Sheep!$N$252                                )&lt;=0),"WeanAlt1","")
&amp;                   IF(AND((EY$33-Sheep!$R$356-Sheep!$N$252                                )&gt;(EY$33-EZ$33),(EY$33-Sheep!$R$356-Sheep!$N$252                                )&lt;=0),"WeanAlt2","")
&amp;IFERROR(IF(AND((EY$33-EY38                                                                                     )&gt;(EY$33-EZ$33),(EY$33-EY38                                                                                     )&lt;=0),"Join-"    &amp;EY37,""),"")
&amp;IFERROR(IF(AND((EY$33-EY38-INDEX(Sheep!$V$361:$V$368,EY37,1))&gt;(EY$33-EZ$33),(EY$33-EY38-INDEX(Sheep!$V$361:$V$368,EY37,1))&lt;=0),"Scan-"  &amp;EY37,""),"")
&amp;IFERROR(IF(AND((EY$33-EY38-150                                                                            )&gt;(EY$33-EZ$33),(EY$33-EY38-150                                                                             )&lt;=0),"Birth-" &amp;EY37,""),"")
&amp;IFERROR(IF(AND((EY$33-EY38-150-Sheep!$R$354                                           )&gt;(EY$33-EZ$33),(EY$33-EY38-150-Sheep!$R$354                                            )&lt;=0),"Wean-"&amp;EY37,""),"")
&amp;IFERROR(IF(AND((EY$33-EY38-150-Sheep!$R$355                                           )&gt;(EY$33-EZ$33),(EY$33-EY38-150-Sheep!$R$355                                            )&lt;=0),"Alt1-"   &amp;EY37,""),"")
&amp;IFERROR(IF(AND((EY$33-EY38-150-Sheep!$R$356                                           )&gt;(EY$33-EZ$33),(EY$33-EY38-150-Sheep!$R$356                                            )&lt;=0),"Alt2-"   &amp;EY37,""),"")</f>
        <v>Alt1-2</v>
      </c>
      <c r="EZ39" s="266" t="str">
        <f xml:space="preserve">                    IF(AND((EZ$33                                  -Sheep!$N$252                               )&gt;(EZ$33-FA$33),(EZ$33                                  -Sheep!$N$252                                )&lt;=0),"Born","")
&amp;                   IF(AND((EZ$33-Sheep!$R$354-Sheep!$N$252                                )&gt;(EZ$33-FA$33),(EZ$33-Sheep!$R$354-Sheep!$N$252                                )&lt;=0),"WeanStd","")
&amp;                   IF(AND((EZ$33-Sheep!$R$355-Sheep!$N$252                                )&gt;(EZ$33-FA$33),(EZ$33-Sheep!$R$355-Sheep!$N$252                                )&lt;=0),"WeanAlt1","")
&amp;                   IF(AND((EZ$33-Sheep!$R$356-Sheep!$N$252                                )&gt;(EZ$33-FA$33),(EZ$33-Sheep!$R$356-Sheep!$N$252                                )&lt;=0),"WeanAlt2","")
&amp;IFERROR(IF(AND((EZ$33-EZ38                                                                                     )&gt;(EZ$33-FA$33),(EZ$33-EZ38                                                                                     )&lt;=0),"Join-"    &amp;EZ37,""),"")
&amp;IFERROR(IF(AND((EZ$33-EZ38-INDEX(Sheep!$V$361:$V$368,EZ37,1))&gt;(EZ$33-FA$33),(EZ$33-EZ38-INDEX(Sheep!$V$361:$V$368,EZ37,1))&lt;=0),"Scan-"  &amp;EZ37,""),"")
&amp;IFERROR(IF(AND((EZ$33-EZ38-150                                                                            )&gt;(EZ$33-FA$33),(EZ$33-EZ38-150                                                                             )&lt;=0),"Birth-" &amp;EZ37,""),"")
&amp;IFERROR(IF(AND((EZ$33-EZ38-150-Sheep!$R$354                                           )&gt;(EZ$33-FA$33),(EZ$33-EZ38-150-Sheep!$R$354                                            )&lt;=0),"Wean-"&amp;EZ37,""),"")
&amp;IFERROR(IF(AND((EZ$33-EZ38-150-Sheep!$R$355                                           )&gt;(EZ$33-FA$33),(EZ$33-EZ38-150-Sheep!$R$355                                            )&lt;=0),"Alt1-"   &amp;EZ37,""),"")
&amp;IFERROR(IF(AND((EZ$33-EZ38-150-Sheep!$R$356                                           )&gt;(EZ$33-FA$33),(EZ$33-EZ38-150-Sheep!$R$356                                            )&lt;=0),"Alt2-"   &amp;EZ37,""),"")</f>
        <v/>
      </c>
      <c r="FA39" s="266" t="str">
        <f xml:space="preserve">                    IF(AND((FA$33                                  -Sheep!$N$252                               )&gt;(FA$33-FB$33),(FA$33                                  -Sheep!$N$252                                )&lt;=0),"Born","")
&amp;                   IF(AND((FA$33-Sheep!$R$354-Sheep!$N$252                                )&gt;(FA$33-FB$33),(FA$33-Sheep!$R$354-Sheep!$N$252                                )&lt;=0),"WeanStd","")
&amp;                   IF(AND((FA$33-Sheep!$R$355-Sheep!$N$252                                )&gt;(FA$33-FB$33),(FA$33-Sheep!$R$355-Sheep!$N$252                                )&lt;=0),"WeanAlt1","")
&amp;                   IF(AND((FA$33-Sheep!$R$356-Sheep!$N$252                                )&gt;(FA$33-FB$33),(FA$33-Sheep!$R$356-Sheep!$N$252                                )&lt;=0),"WeanAlt2","")
&amp;IFERROR(IF(AND((FA$33-FA38                                                                                     )&gt;(FA$33-FB$33),(FA$33-FA38                                                                                     )&lt;=0),"Join-"    &amp;FA37,""),"")
&amp;IFERROR(IF(AND((FA$33-FA38-INDEX(Sheep!$V$361:$V$368,FA37,1))&gt;(FA$33-FB$33),(FA$33-FA38-INDEX(Sheep!$V$361:$V$368,FA37,1))&lt;=0),"Scan-"  &amp;FA37,""),"")
&amp;IFERROR(IF(AND((FA$33-FA38-150                                                                            )&gt;(FA$33-FB$33),(FA$33-FA38-150                                                                             )&lt;=0),"Birth-" &amp;FA37,""),"")
&amp;IFERROR(IF(AND((FA$33-FA38-150-Sheep!$R$354                                           )&gt;(FA$33-FB$33),(FA$33-FA38-150-Sheep!$R$354                                            )&lt;=0),"Wean-"&amp;FA37,""),"")
&amp;IFERROR(IF(AND((FA$33-FA38-150-Sheep!$R$355                                           )&gt;(FA$33-FB$33),(FA$33-FA38-150-Sheep!$R$355                                            )&lt;=0),"Alt1-"   &amp;FA37,""),"")
&amp;IFERROR(IF(AND((FA$33-FA38-150-Sheep!$R$356                                           )&gt;(FA$33-FB$33),(FA$33-FA38-150-Sheep!$R$356                                            )&lt;=0),"Alt2-"   &amp;FA37,""),"")</f>
        <v/>
      </c>
      <c r="FB39" s="266" t="str">
        <f xml:space="preserve">                    IF(AND((FB$33                                  -Sheep!$N$252                               )&gt;(FB$33-FC$33),(FB$33                                  -Sheep!$N$252                                )&lt;=0),"Born","")
&amp;                   IF(AND((FB$33-Sheep!$R$354-Sheep!$N$252                                )&gt;(FB$33-FC$33),(FB$33-Sheep!$R$354-Sheep!$N$252                                )&lt;=0),"WeanStd","")
&amp;                   IF(AND((FB$33-Sheep!$R$355-Sheep!$N$252                                )&gt;(FB$33-FC$33),(FB$33-Sheep!$R$355-Sheep!$N$252                                )&lt;=0),"WeanAlt1","")
&amp;                   IF(AND((FB$33-Sheep!$R$356-Sheep!$N$252                                )&gt;(FB$33-FC$33),(FB$33-Sheep!$R$356-Sheep!$N$252                                )&lt;=0),"WeanAlt2","")
&amp;IFERROR(IF(AND((FB$33-FB38                                                                                     )&gt;(FB$33-FC$33),(FB$33-FB38                                                                                     )&lt;=0),"Join-"    &amp;FB37,""),"")
&amp;IFERROR(IF(AND((FB$33-FB38-INDEX(Sheep!$V$361:$V$368,FB37,1))&gt;(FB$33-FC$33),(FB$33-FB38-INDEX(Sheep!$V$361:$V$368,FB37,1))&lt;=0),"Scan-"  &amp;FB37,""),"")
&amp;IFERROR(IF(AND((FB$33-FB38-150                                                                            )&gt;(FB$33-FC$33),(FB$33-FB38-150                                                                             )&lt;=0),"Birth-" &amp;FB37,""),"")
&amp;IFERROR(IF(AND((FB$33-FB38-150-Sheep!$R$354                                           )&gt;(FB$33-FC$33),(FB$33-FB38-150-Sheep!$R$354                                            )&lt;=0),"Wean-"&amp;FB37,""),"")
&amp;IFERROR(IF(AND((FB$33-FB38-150-Sheep!$R$355                                           )&gt;(FB$33-FC$33),(FB$33-FB38-150-Sheep!$R$355                                            )&lt;=0),"Alt1-"   &amp;FB37,""),"")
&amp;IFERROR(IF(AND((FB$33-FB38-150-Sheep!$R$356                                           )&gt;(FB$33-FC$33),(FB$33-FB38-150-Sheep!$R$356                                            )&lt;=0),"Alt2-"   &amp;FB37,""),"")</f>
        <v/>
      </c>
      <c r="FC39" s="266" t="str">
        <f xml:space="preserve">                    IF(AND((FC$33                                  -Sheep!$N$252                               )&gt;(FC$33-FD$33),(FC$33                                  -Sheep!$N$252                                )&lt;=0),"Born","")
&amp;                   IF(AND((FC$33-Sheep!$R$354-Sheep!$N$252                                )&gt;(FC$33-FD$33),(FC$33-Sheep!$R$354-Sheep!$N$252                                )&lt;=0),"WeanStd","")
&amp;                   IF(AND((FC$33-Sheep!$R$355-Sheep!$N$252                                )&gt;(FC$33-FD$33),(FC$33-Sheep!$R$355-Sheep!$N$252                                )&lt;=0),"WeanAlt1","")
&amp;                   IF(AND((FC$33-Sheep!$R$356-Sheep!$N$252                                )&gt;(FC$33-FD$33),(FC$33-Sheep!$R$356-Sheep!$N$252                                )&lt;=0),"WeanAlt2","")
&amp;IFERROR(IF(AND((FC$33-FC38                                                                                     )&gt;(FC$33-FD$33),(FC$33-FC38                                                                                     )&lt;=0),"Join-"    &amp;FC37,""),"")
&amp;IFERROR(IF(AND((FC$33-FC38-INDEX(Sheep!$V$361:$V$368,FC37,1))&gt;(FC$33-FD$33),(FC$33-FC38-INDEX(Sheep!$V$361:$V$368,FC37,1))&lt;=0),"Scan-"  &amp;FC37,""),"")
&amp;IFERROR(IF(AND((FC$33-FC38-150                                                                            )&gt;(FC$33-FD$33),(FC$33-FC38-150                                                                             )&lt;=0),"Birth-" &amp;FC37,""),"")
&amp;IFERROR(IF(AND((FC$33-FC38-150-Sheep!$R$354                                           )&gt;(FC$33-FD$33),(FC$33-FC38-150-Sheep!$R$354                                            )&lt;=0),"Wean-"&amp;FC37,""),"")
&amp;IFERROR(IF(AND((FC$33-FC38-150-Sheep!$R$355                                           )&gt;(FC$33-FD$33),(FC$33-FC38-150-Sheep!$R$355                                            )&lt;=0),"Alt1-"   &amp;FC37,""),"")
&amp;IFERROR(IF(AND((FC$33-FC38-150-Sheep!$R$356                                           )&gt;(FC$33-FD$33),(FC$33-FC38-150-Sheep!$R$356                                            )&lt;=0),"Alt2-"   &amp;FC37,""),"")</f>
        <v>Alt2-2</v>
      </c>
      <c r="FD39" s="266" t="str">
        <f xml:space="preserve">                    IF(AND((FD$33                                  -Sheep!$N$252                               )&gt;(FD$33-FE$33),(FD$33                                  -Sheep!$N$252                                )&lt;=0),"Born","")
&amp;                   IF(AND((FD$33-Sheep!$R$354-Sheep!$N$252                                )&gt;(FD$33-FE$33),(FD$33-Sheep!$R$354-Sheep!$N$252                                )&lt;=0),"WeanStd","")
&amp;                   IF(AND((FD$33-Sheep!$R$355-Sheep!$N$252                                )&gt;(FD$33-FE$33),(FD$33-Sheep!$R$355-Sheep!$N$252                                )&lt;=0),"WeanAlt1","")
&amp;                   IF(AND((FD$33-Sheep!$R$356-Sheep!$N$252                                )&gt;(FD$33-FE$33),(FD$33-Sheep!$R$356-Sheep!$N$252                                )&lt;=0),"WeanAlt2","")
&amp;IFERROR(IF(AND((FD$33-FD38                                                                                     )&gt;(FD$33-FE$33),(FD$33-FD38                                                                                     )&lt;=0),"Join-"    &amp;FD37,""),"")
&amp;IFERROR(IF(AND((FD$33-FD38-INDEX(Sheep!$V$361:$V$368,FD37,1))&gt;(FD$33-FE$33),(FD$33-FD38-INDEX(Sheep!$V$361:$V$368,FD37,1))&lt;=0),"Scan-"  &amp;FD37,""),"")
&amp;IFERROR(IF(AND((FD$33-FD38-150                                                                            )&gt;(FD$33-FE$33),(FD$33-FD38-150                                                                             )&lt;=0),"Birth-" &amp;FD37,""),"")
&amp;IFERROR(IF(AND((FD$33-FD38-150-Sheep!$R$354                                           )&gt;(FD$33-FE$33),(FD$33-FD38-150-Sheep!$R$354                                            )&lt;=0),"Wean-"&amp;FD37,""),"")
&amp;IFERROR(IF(AND((FD$33-FD38-150-Sheep!$R$355                                           )&gt;(FD$33-FE$33),(FD$33-FD38-150-Sheep!$R$355                                            )&lt;=0),"Alt1-"   &amp;FD37,""),"")
&amp;IFERROR(IF(AND((FD$33-FD38-150-Sheep!$R$356                                           )&gt;(FD$33-FE$33),(FD$33-FD38-150-Sheep!$R$356                                            )&lt;=0),"Alt2-"   &amp;FD37,""),"")</f>
        <v/>
      </c>
      <c r="FE39" s="266" t="str">
        <f xml:space="preserve">                    IF(AND((FE$33                                  -Sheep!$N$252                               )&gt;(FE$33-FF$33),(FE$33                                  -Sheep!$N$252                                )&lt;=0),"Born","")
&amp;                   IF(AND((FE$33-Sheep!$R$354-Sheep!$N$252                                )&gt;(FE$33-FF$33),(FE$33-Sheep!$R$354-Sheep!$N$252                                )&lt;=0),"WeanStd","")
&amp;                   IF(AND((FE$33-Sheep!$R$355-Sheep!$N$252                                )&gt;(FE$33-FF$33),(FE$33-Sheep!$R$355-Sheep!$N$252                                )&lt;=0),"WeanAlt1","")
&amp;                   IF(AND((FE$33-Sheep!$R$356-Sheep!$N$252                                )&gt;(FE$33-FF$33),(FE$33-Sheep!$R$356-Sheep!$N$252                                )&lt;=0),"WeanAlt2","")
&amp;IFERROR(IF(AND((FE$33-FE38                                                                                     )&gt;(FE$33-FF$33),(FE$33-FE38                                                                                     )&lt;=0),"Join-"    &amp;FE37,""),"")
&amp;IFERROR(IF(AND((FE$33-FE38-INDEX(Sheep!$V$361:$V$368,FE37,1))&gt;(FE$33-FF$33),(FE$33-FE38-INDEX(Sheep!$V$361:$V$368,FE37,1))&lt;=0),"Scan-"  &amp;FE37,""),"")
&amp;IFERROR(IF(AND((FE$33-FE38-150                                                                            )&gt;(FE$33-FF$33),(FE$33-FE38-150                                                                             )&lt;=0),"Birth-" &amp;FE37,""),"")
&amp;IFERROR(IF(AND((FE$33-FE38-150-Sheep!$R$354                                           )&gt;(FE$33-FF$33),(FE$33-FE38-150-Sheep!$R$354                                            )&lt;=0),"Wean-"&amp;FE37,""),"")
&amp;IFERROR(IF(AND((FE$33-FE38-150-Sheep!$R$355                                           )&gt;(FE$33-FF$33),(FE$33-FE38-150-Sheep!$R$355                                            )&lt;=0),"Alt1-"   &amp;FE37,""),"")
&amp;IFERROR(IF(AND((FE$33-FE38-150-Sheep!$R$356                                           )&gt;(FE$33-FF$33),(FE$33-FE38-150-Sheep!$R$356                                            )&lt;=0),"Alt2-"   &amp;FE37,""),"")</f>
        <v/>
      </c>
      <c r="FF39" s="266" t="str">
        <f xml:space="preserve">                    IF(AND((FF$33                                  -Sheep!$N$252                               )&gt;(FF$33-FG$33),(FF$33                                  -Sheep!$N$252                                )&lt;=0),"Born","")
&amp;                   IF(AND((FF$33-Sheep!$R$354-Sheep!$N$252                                )&gt;(FF$33-FG$33),(FF$33-Sheep!$R$354-Sheep!$N$252                                )&lt;=0),"WeanStd","")
&amp;                   IF(AND((FF$33-Sheep!$R$355-Sheep!$N$252                                )&gt;(FF$33-FG$33),(FF$33-Sheep!$R$355-Sheep!$N$252                                )&lt;=0),"WeanAlt1","")
&amp;                   IF(AND((FF$33-Sheep!$R$356-Sheep!$N$252                                )&gt;(FF$33-FG$33),(FF$33-Sheep!$R$356-Sheep!$N$252                                )&lt;=0),"WeanAlt2","")
&amp;IFERROR(IF(AND((FF$33-FF38                                                                                     )&gt;(FF$33-FG$33),(FF$33-FF38                                                                                     )&lt;=0),"Join-"    &amp;FF37,""),"")
&amp;IFERROR(IF(AND((FF$33-FF38-INDEX(Sheep!$V$361:$V$368,FF37,1))&gt;(FF$33-FG$33),(FF$33-FF38-INDEX(Sheep!$V$361:$V$368,FF37,1))&lt;=0),"Scan-"  &amp;FF37,""),"")
&amp;IFERROR(IF(AND((FF$33-FF38-150                                                                            )&gt;(FF$33-FG$33),(FF$33-FF38-150                                                                             )&lt;=0),"Birth-" &amp;FF37,""),"")
&amp;IFERROR(IF(AND((FF$33-FF38-150-Sheep!$R$354                                           )&gt;(FF$33-FG$33),(FF$33-FF38-150-Sheep!$R$354                                            )&lt;=0),"Wean-"&amp;FF37,""),"")
&amp;IFERROR(IF(AND((FF$33-FF38-150-Sheep!$R$355                                           )&gt;(FF$33-FG$33),(FF$33-FF38-150-Sheep!$R$355                                            )&lt;=0),"Alt1-"   &amp;FF37,""),"")
&amp;IFERROR(IF(AND((FF$33-FF38-150-Sheep!$R$356                                           )&gt;(FF$33-FG$33),(FF$33-FF38-150-Sheep!$R$356                                            )&lt;=0),"Alt2-"   &amp;FF37,""),"")</f>
        <v/>
      </c>
      <c r="FG39" s="266" t="str">
        <f xml:space="preserve">                    IF(AND((FG$33                                  -Sheep!$N$252                               )&gt;(FG$33-FH$33),(FG$33                                  -Sheep!$N$252                                )&lt;=0),"Born","")
&amp;                   IF(AND((FG$33-Sheep!$R$354-Sheep!$N$252                                )&gt;(FG$33-FH$33),(FG$33-Sheep!$R$354-Sheep!$N$252                                )&lt;=0),"WeanStd","")
&amp;                   IF(AND((FG$33-Sheep!$R$355-Sheep!$N$252                                )&gt;(FG$33-FH$33),(FG$33-Sheep!$R$355-Sheep!$N$252                                )&lt;=0),"WeanAlt1","")
&amp;                   IF(AND((FG$33-Sheep!$R$356-Sheep!$N$252                                )&gt;(FG$33-FH$33),(FG$33-Sheep!$R$356-Sheep!$N$252                                )&lt;=0),"WeanAlt2","")
&amp;IFERROR(IF(AND((FG$33-FG38                                                                                     )&gt;(FG$33-FH$33),(FG$33-FG38                                                                                     )&lt;=0),"Join-"    &amp;FG37,""),"")
&amp;IFERROR(IF(AND((FG$33-FG38-INDEX(Sheep!$V$361:$V$368,FG37,1))&gt;(FG$33-FH$33),(FG$33-FG38-INDEX(Sheep!$V$361:$V$368,FG37,1))&lt;=0),"Scan-"  &amp;FG37,""),"")
&amp;IFERROR(IF(AND((FG$33-FG38-150                                                                            )&gt;(FG$33-FH$33),(FG$33-FG38-150                                                                             )&lt;=0),"Birth-" &amp;FG37,""),"")
&amp;IFERROR(IF(AND((FG$33-FG38-150-Sheep!$R$354                                           )&gt;(FG$33-FH$33),(FG$33-FG38-150-Sheep!$R$354                                            )&lt;=0),"Wean-"&amp;FG37,""),"")
&amp;IFERROR(IF(AND((FG$33-FG38-150-Sheep!$R$355                                           )&gt;(FG$33-FH$33),(FG$33-FG38-150-Sheep!$R$355                                            )&lt;=0),"Alt1-"   &amp;FG37,""),"")
&amp;IFERROR(IF(AND((FG$33-FG38-150-Sheep!$R$356                                           )&gt;(FG$33-FH$33),(FG$33-FG38-150-Sheep!$R$356                                            )&lt;=0),"Alt2-"   &amp;FG37,""),"")</f>
        <v/>
      </c>
      <c r="FH39" s="266" t="str">
        <f xml:space="preserve">                    IF(AND((FH$33                                  -Sheep!$N$252                               )&gt;(FH$33-FI$33),(FH$33                                  -Sheep!$N$252                                )&lt;=0),"Born","")
&amp;                   IF(AND((FH$33-Sheep!$R$354-Sheep!$N$252                                )&gt;(FH$33-FI$33),(FH$33-Sheep!$R$354-Sheep!$N$252                                )&lt;=0),"WeanStd","")
&amp;                   IF(AND((FH$33-Sheep!$R$355-Sheep!$N$252                                )&gt;(FH$33-FI$33),(FH$33-Sheep!$R$355-Sheep!$N$252                                )&lt;=0),"WeanAlt1","")
&amp;                   IF(AND((FH$33-Sheep!$R$356-Sheep!$N$252                                )&gt;(FH$33-FI$33),(FH$33-Sheep!$R$356-Sheep!$N$252                                )&lt;=0),"WeanAlt2","")
&amp;IFERROR(IF(AND((FH$33-FH38                                                                                     )&gt;(FH$33-FI$33),(FH$33-FH38                                                                                     )&lt;=0),"Join-"    &amp;FH37,""),"")
&amp;IFERROR(IF(AND((FH$33-FH38-INDEX(Sheep!$V$361:$V$368,FH37,1))&gt;(FH$33-FI$33),(FH$33-FH38-INDEX(Sheep!$V$361:$V$368,FH37,1))&lt;=0),"Scan-"  &amp;FH37,""),"")
&amp;IFERROR(IF(AND((FH$33-FH38-150                                                                            )&gt;(FH$33-FI$33),(FH$33-FH38-150                                                                             )&lt;=0),"Birth-" &amp;FH37,""),"")
&amp;IFERROR(IF(AND((FH$33-FH38-150-Sheep!$R$354                                           )&gt;(FH$33-FI$33),(FH$33-FH38-150-Sheep!$R$354                                            )&lt;=0),"Wean-"&amp;FH37,""),"")
&amp;IFERROR(IF(AND((FH$33-FH38-150-Sheep!$R$355                                           )&gt;(FH$33-FI$33),(FH$33-FH38-150-Sheep!$R$355                                            )&lt;=0),"Alt1-"   &amp;FH37,""),"")
&amp;IFERROR(IF(AND((FH$33-FH38-150-Sheep!$R$356                                           )&gt;(FH$33-FI$33),(FH$33-FH38-150-Sheep!$R$356                                            )&lt;=0),"Alt2-"   &amp;FH37,""),"")</f>
        <v/>
      </c>
      <c r="FI39" s="266" t="str">
        <f xml:space="preserve">                    IF(AND((FI$33                                  -Sheep!$N$252                               )&gt;(FI$33-FJ$33),(FI$33                                  -Sheep!$N$252                                )&lt;=0),"Born","")
&amp;                   IF(AND((FI$33-Sheep!$R$354-Sheep!$N$252                                )&gt;(FI$33-FJ$33),(FI$33-Sheep!$R$354-Sheep!$N$252                                )&lt;=0),"WeanStd","")
&amp;                   IF(AND((FI$33-Sheep!$R$355-Sheep!$N$252                                )&gt;(FI$33-FJ$33),(FI$33-Sheep!$R$355-Sheep!$N$252                                )&lt;=0),"WeanAlt1","")
&amp;                   IF(AND((FI$33-Sheep!$R$356-Sheep!$N$252                                )&gt;(FI$33-FJ$33),(FI$33-Sheep!$R$356-Sheep!$N$252                                )&lt;=0),"WeanAlt2","")
&amp;IFERROR(IF(AND((FI$33-FI38                                                                                     )&gt;(FI$33-FJ$33),(FI$33-FI38                                                                                     )&lt;=0),"Join-"    &amp;FI37,""),"")
&amp;IFERROR(IF(AND((FI$33-FI38-INDEX(Sheep!$V$361:$V$368,FI37,1))&gt;(FI$33-FJ$33),(FI$33-FI38-INDEX(Sheep!$V$361:$V$368,FI37,1))&lt;=0),"Scan-"  &amp;FI37,""),"")
&amp;IFERROR(IF(AND((FI$33-FI38-150                                                                            )&gt;(FI$33-FJ$33),(FI$33-FI38-150                                                                             )&lt;=0),"Birth-" &amp;FI37,""),"")
&amp;IFERROR(IF(AND((FI$33-FI38-150-Sheep!$R$354                                           )&gt;(FI$33-FJ$33),(FI$33-FI38-150-Sheep!$R$354                                            )&lt;=0),"Wean-"&amp;FI37,""),"")
&amp;IFERROR(IF(AND((FI$33-FI38-150-Sheep!$R$355                                           )&gt;(FI$33-FJ$33),(FI$33-FI38-150-Sheep!$R$355                                            )&lt;=0),"Alt1-"   &amp;FI37,""),"")
&amp;IFERROR(IF(AND((FI$33-FI38-150-Sheep!$R$356                                           )&gt;(FI$33-FJ$33),(FI$33-FI38-150-Sheep!$R$356                                            )&lt;=0),"Alt2-"   &amp;FI37,""),"")</f>
        <v/>
      </c>
      <c r="FJ39" s="266" t="str">
        <f xml:space="preserve">                    IF(AND((FJ$33                                  -Sheep!$N$252                               )&gt;(FJ$33-FK$33),(FJ$33                                  -Sheep!$N$252                                )&lt;=0),"Born","")
&amp;                   IF(AND((FJ$33-Sheep!$R$354-Sheep!$N$252                                )&gt;(FJ$33-FK$33),(FJ$33-Sheep!$R$354-Sheep!$N$252                                )&lt;=0),"WeanStd","")
&amp;                   IF(AND((FJ$33-Sheep!$R$355-Sheep!$N$252                                )&gt;(FJ$33-FK$33),(FJ$33-Sheep!$R$355-Sheep!$N$252                                )&lt;=0),"WeanAlt1","")
&amp;                   IF(AND((FJ$33-Sheep!$R$356-Sheep!$N$252                                )&gt;(FJ$33-FK$33),(FJ$33-Sheep!$R$356-Sheep!$N$252                                )&lt;=0),"WeanAlt2","")
&amp;IFERROR(IF(AND((FJ$33-FJ38                                                                                     )&gt;(FJ$33-FK$33),(FJ$33-FJ38                                                                                     )&lt;=0),"Join-"    &amp;FJ37,""),"")
&amp;IFERROR(IF(AND((FJ$33-FJ38-INDEX(Sheep!$V$361:$V$368,FJ37,1))&gt;(FJ$33-FK$33),(FJ$33-FJ38-INDEX(Sheep!$V$361:$V$368,FJ37,1))&lt;=0),"Scan-"  &amp;FJ37,""),"")
&amp;IFERROR(IF(AND((FJ$33-FJ38-150                                                                            )&gt;(FJ$33-FK$33),(FJ$33-FJ38-150                                                                             )&lt;=0),"Birth-" &amp;FJ37,""),"")
&amp;IFERROR(IF(AND((FJ$33-FJ38-150-Sheep!$R$354                                           )&gt;(FJ$33-FK$33),(FJ$33-FJ38-150-Sheep!$R$354                                            )&lt;=0),"Wean-"&amp;FJ37,""),"")
&amp;IFERROR(IF(AND((FJ$33-FJ38-150-Sheep!$R$355                                           )&gt;(FJ$33-FK$33),(FJ$33-FJ38-150-Sheep!$R$355                                            )&lt;=0),"Alt1-"   &amp;FJ37,""),"")
&amp;IFERROR(IF(AND((FJ$33-FJ38-150-Sheep!$R$356                                           )&gt;(FJ$33-FK$33),(FJ$33-FJ38-150-Sheep!$R$356                                            )&lt;=0),"Alt2-"   &amp;FJ37,""),"")</f>
        <v/>
      </c>
      <c r="FK39" s="266" t="str">
        <f xml:space="preserve">                    IF(AND((FK$33                                  -Sheep!$N$252                               )&gt;(FK$33-FL$33),(FK$33                                  -Sheep!$N$252                                )&lt;=0),"Born","")
&amp;                   IF(AND((FK$33-Sheep!$R$354-Sheep!$N$252                                )&gt;(FK$33-FL$33),(FK$33-Sheep!$R$354-Sheep!$N$252                                )&lt;=0),"WeanStd","")
&amp;                   IF(AND((FK$33-Sheep!$R$355-Sheep!$N$252                                )&gt;(FK$33-FL$33),(FK$33-Sheep!$R$355-Sheep!$N$252                                )&lt;=0),"WeanAlt1","")
&amp;                   IF(AND((FK$33-Sheep!$R$356-Sheep!$N$252                                )&gt;(FK$33-FL$33),(FK$33-Sheep!$R$356-Sheep!$N$252                                )&lt;=0),"WeanAlt2","")
&amp;IFERROR(IF(AND((FK$33-FK38                                                                                     )&gt;(FK$33-FL$33),(FK$33-FK38                                                                                     )&lt;=0),"Join-"    &amp;FK37,""),"")
&amp;IFERROR(IF(AND((FK$33-FK38-INDEX(Sheep!$V$361:$V$368,FK37,1))&gt;(FK$33-FL$33),(FK$33-FK38-INDEX(Sheep!$V$361:$V$368,FK37,1))&lt;=0),"Scan-"  &amp;FK37,""),"")
&amp;IFERROR(IF(AND((FK$33-FK38-150                                                                            )&gt;(FK$33-FL$33),(FK$33-FK38-150                                                                             )&lt;=0),"Birth-" &amp;FK37,""),"")
&amp;IFERROR(IF(AND((FK$33-FK38-150-Sheep!$R$354                                           )&gt;(FK$33-FL$33),(FK$33-FK38-150-Sheep!$R$354                                            )&lt;=0),"Wean-"&amp;FK37,""),"")
&amp;IFERROR(IF(AND((FK$33-FK38-150-Sheep!$R$355                                           )&gt;(FK$33-FL$33),(FK$33-FK38-150-Sheep!$R$355                                            )&lt;=0),"Alt1-"   &amp;FK37,""),"")
&amp;IFERROR(IF(AND((FK$33-FK38-150-Sheep!$R$356                                           )&gt;(FK$33-FL$33),(FK$33-FK38-150-Sheep!$R$356                                            )&lt;=0),"Alt2-"   &amp;FK37,""),"")</f>
        <v/>
      </c>
      <c r="FL39" s="266" t="str">
        <f xml:space="preserve">                    IF(AND((FL$33                                  -Sheep!$N$252                               )&gt;(FL$33-FM$33),(FL$33                                  -Sheep!$N$252                                )&lt;=0),"Born","")
&amp;                   IF(AND((FL$33-Sheep!$R$354-Sheep!$N$252                                )&gt;(FL$33-FM$33),(FL$33-Sheep!$R$354-Sheep!$N$252                                )&lt;=0),"WeanStd","")
&amp;                   IF(AND((FL$33-Sheep!$R$355-Sheep!$N$252                                )&gt;(FL$33-FM$33),(FL$33-Sheep!$R$355-Sheep!$N$252                                )&lt;=0),"WeanAlt1","")
&amp;                   IF(AND((FL$33-Sheep!$R$356-Sheep!$N$252                                )&gt;(FL$33-FM$33),(FL$33-Sheep!$R$356-Sheep!$N$252                                )&lt;=0),"WeanAlt2","")
&amp;IFERROR(IF(AND((FL$33-FL38                                                                                     )&gt;(FL$33-FM$33),(FL$33-FL38                                                                                     )&lt;=0),"Join-"    &amp;FL37,""),"")
&amp;IFERROR(IF(AND((FL$33-FL38-INDEX(Sheep!$V$361:$V$368,FL37,1))&gt;(FL$33-FM$33),(FL$33-FL38-INDEX(Sheep!$V$361:$V$368,FL37,1))&lt;=0),"Scan-"  &amp;FL37,""),"")
&amp;IFERROR(IF(AND((FL$33-FL38-150                                                                            )&gt;(FL$33-FM$33),(FL$33-FL38-150                                                                             )&lt;=0),"Birth-" &amp;FL37,""),"")
&amp;IFERROR(IF(AND((FL$33-FL38-150-Sheep!$R$354                                           )&gt;(FL$33-FM$33),(FL$33-FL38-150-Sheep!$R$354                                            )&lt;=0),"Wean-"&amp;FL37,""),"")
&amp;IFERROR(IF(AND((FL$33-FL38-150-Sheep!$R$355                                           )&gt;(FL$33-FM$33),(FL$33-FL38-150-Sheep!$R$355                                            )&lt;=0),"Alt1-"   &amp;FL37,""),"")
&amp;IFERROR(IF(AND((FL$33-FL38-150-Sheep!$R$356                                           )&gt;(FL$33-FM$33),(FL$33-FL38-150-Sheep!$R$356                                            )&lt;=0),"Alt2-"   &amp;FL37,""),"")</f>
        <v>Join-3</v>
      </c>
      <c r="FM39" s="266" t="str">
        <f xml:space="preserve">                    IF(AND((FM$33                                  -Sheep!$N$252                               )&gt;(FM$33-FN$33),(FM$33                                  -Sheep!$N$252                                )&lt;=0),"Born","")
&amp;                   IF(AND((FM$33-Sheep!$R$354-Sheep!$N$252                                )&gt;(FM$33-FN$33),(FM$33-Sheep!$R$354-Sheep!$N$252                                )&lt;=0),"WeanStd","")
&amp;                   IF(AND((FM$33-Sheep!$R$355-Sheep!$N$252                                )&gt;(FM$33-FN$33),(FM$33-Sheep!$R$355-Sheep!$N$252                                )&lt;=0),"WeanAlt1","")
&amp;                   IF(AND((FM$33-Sheep!$R$356-Sheep!$N$252                                )&gt;(FM$33-FN$33),(FM$33-Sheep!$R$356-Sheep!$N$252                                )&lt;=0),"WeanAlt2","")
&amp;IFERROR(IF(AND((FM$33-FM38                                                                                     )&gt;(FM$33-FN$33),(FM$33-FM38                                                                                     )&lt;=0),"Join-"    &amp;FM37,""),"")
&amp;IFERROR(IF(AND((FM$33-FM38-INDEX(Sheep!$V$361:$V$368,FM37,1))&gt;(FM$33-FN$33),(FM$33-FM38-INDEX(Sheep!$V$361:$V$368,FM37,1))&lt;=0),"Scan-"  &amp;FM37,""),"")
&amp;IFERROR(IF(AND((FM$33-FM38-150                                                                            )&gt;(FM$33-FN$33),(FM$33-FM38-150                                                                             )&lt;=0),"Birth-" &amp;FM37,""),"")
&amp;IFERROR(IF(AND((FM$33-FM38-150-Sheep!$R$354                                           )&gt;(FM$33-FN$33),(FM$33-FM38-150-Sheep!$R$354                                            )&lt;=0),"Wean-"&amp;FM37,""),"")
&amp;IFERROR(IF(AND((FM$33-FM38-150-Sheep!$R$355                                           )&gt;(FM$33-FN$33),(FM$33-FM38-150-Sheep!$R$355                                            )&lt;=0),"Alt1-"   &amp;FM37,""),"")
&amp;IFERROR(IF(AND((FM$33-FM38-150-Sheep!$R$356                                           )&gt;(FM$33-FN$33),(FM$33-FM38-150-Sheep!$R$356                                            )&lt;=0),"Alt2-"   &amp;FM37,""),"")</f>
        <v/>
      </c>
      <c r="FN39" s="266" t="str">
        <f xml:space="preserve">                    IF(AND((FN$33                                  -Sheep!$N$252                               )&gt;(FN$33-FO$33),(FN$33                                  -Sheep!$N$252                                )&lt;=0),"Born","")
&amp;                   IF(AND((FN$33-Sheep!$R$354-Sheep!$N$252                                )&gt;(FN$33-FO$33),(FN$33-Sheep!$R$354-Sheep!$N$252                                )&lt;=0),"WeanStd","")
&amp;                   IF(AND((FN$33-Sheep!$R$355-Sheep!$N$252                                )&gt;(FN$33-FO$33),(FN$33-Sheep!$R$355-Sheep!$N$252                                )&lt;=0),"WeanAlt1","")
&amp;                   IF(AND((FN$33-Sheep!$R$356-Sheep!$N$252                                )&gt;(FN$33-FO$33),(FN$33-Sheep!$R$356-Sheep!$N$252                                )&lt;=0),"WeanAlt2","")
&amp;IFERROR(IF(AND((FN$33-FN38                                                                                     )&gt;(FN$33-FO$33),(FN$33-FN38                                                                                     )&lt;=0),"Join-"    &amp;FN37,""),"")
&amp;IFERROR(IF(AND((FN$33-FN38-INDEX(Sheep!$V$361:$V$368,FN37,1))&gt;(FN$33-FO$33),(FN$33-FN38-INDEX(Sheep!$V$361:$V$368,FN37,1))&lt;=0),"Scan-"  &amp;FN37,""),"")
&amp;IFERROR(IF(AND((FN$33-FN38-150                                                                            )&gt;(FN$33-FO$33),(FN$33-FN38-150                                                                             )&lt;=0),"Birth-" &amp;FN37,""),"")
&amp;IFERROR(IF(AND((FN$33-FN38-150-Sheep!$R$354                                           )&gt;(FN$33-FO$33),(FN$33-FN38-150-Sheep!$R$354                                            )&lt;=0),"Wean-"&amp;FN37,""),"")
&amp;IFERROR(IF(AND((FN$33-FN38-150-Sheep!$R$355                                           )&gt;(FN$33-FO$33),(FN$33-FN38-150-Sheep!$R$355                                            )&lt;=0),"Alt1-"   &amp;FN37,""),"")
&amp;IFERROR(IF(AND((FN$33-FN38-150-Sheep!$R$356                                           )&gt;(FN$33-FO$33),(FN$33-FN38-150-Sheep!$R$356                                            )&lt;=0),"Alt2-"   &amp;FN37,""),"")</f>
        <v/>
      </c>
      <c r="FO39" s="266" t="str">
        <f xml:space="preserve">                    IF(AND((FO$33                                  -Sheep!$N$252                               )&gt;(FO$33-FP$33),(FO$33                                  -Sheep!$N$252                                )&lt;=0),"Born","")
&amp;                   IF(AND((FO$33-Sheep!$R$354-Sheep!$N$252                                )&gt;(FO$33-FP$33),(FO$33-Sheep!$R$354-Sheep!$N$252                                )&lt;=0),"WeanStd","")
&amp;                   IF(AND((FO$33-Sheep!$R$355-Sheep!$N$252                                )&gt;(FO$33-FP$33),(FO$33-Sheep!$R$355-Sheep!$N$252                                )&lt;=0),"WeanAlt1","")
&amp;                   IF(AND((FO$33-Sheep!$R$356-Sheep!$N$252                                )&gt;(FO$33-FP$33),(FO$33-Sheep!$R$356-Sheep!$N$252                                )&lt;=0),"WeanAlt2","")
&amp;IFERROR(IF(AND((FO$33-FO38                                                                                     )&gt;(FO$33-FP$33),(FO$33-FO38                                                                                     )&lt;=0),"Join-"    &amp;FO37,""),"")
&amp;IFERROR(IF(AND((FO$33-FO38-INDEX(Sheep!$V$361:$V$368,FO37,1))&gt;(FO$33-FP$33),(FO$33-FO38-INDEX(Sheep!$V$361:$V$368,FO37,1))&lt;=0),"Scan-"  &amp;FO37,""),"")
&amp;IFERROR(IF(AND((FO$33-FO38-150                                                                            )&gt;(FO$33-FP$33),(FO$33-FO38-150                                                                             )&lt;=0),"Birth-" &amp;FO37,""),"")
&amp;IFERROR(IF(AND((FO$33-FO38-150-Sheep!$R$354                                           )&gt;(FO$33-FP$33),(FO$33-FO38-150-Sheep!$R$354                                            )&lt;=0),"Wean-"&amp;FO37,""),"")
&amp;IFERROR(IF(AND((FO$33-FO38-150-Sheep!$R$355                                           )&gt;(FO$33-FP$33),(FO$33-FO38-150-Sheep!$R$355                                            )&lt;=0),"Alt1-"   &amp;FO37,""),"")
&amp;IFERROR(IF(AND((FO$33-FO38-150-Sheep!$R$356                                           )&gt;(FO$33-FP$33),(FO$33-FO38-150-Sheep!$R$356                                            )&lt;=0),"Alt2-"   &amp;FO37,""),"")</f>
        <v/>
      </c>
      <c r="FP39" s="266" t="str">
        <f xml:space="preserve">                    IF(AND((FP$33                                  -Sheep!$N$252                               )&gt;(FP$33-FQ$33),(FP$33                                  -Sheep!$N$252                                )&lt;=0),"Born","")
&amp;                   IF(AND((FP$33-Sheep!$R$354-Sheep!$N$252                                )&gt;(FP$33-FQ$33),(FP$33-Sheep!$R$354-Sheep!$N$252                                )&lt;=0),"WeanStd","")
&amp;                   IF(AND((FP$33-Sheep!$R$355-Sheep!$N$252                                )&gt;(FP$33-FQ$33),(FP$33-Sheep!$R$355-Sheep!$N$252                                )&lt;=0),"WeanAlt1","")
&amp;                   IF(AND((FP$33-Sheep!$R$356-Sheep!$N$252                                )&gt;(FP$33-FQ$33),(FP$33-Sheep!$R$356-Sheep!$N$252                                )&lt;=0),"WeanAlt2","")
&amp;IFERROR(IF(AND((FP$33-FP38                                                                                     )&gt;(FP$33-FQ$33),(FP$33-FP38                                                                                     )&lt;=0),"Join-"    &amp;FP37,""),"")
&amp;IFERROR(IF(AND((FP$33-FP38-INDEX(Sheep!$V$361:$V$368,FP37,1))&gt;(FP$33-FQ$33),(FP$33-FP38-INDEX(Sheep!$V$361:$V$368,FP37,1))&lt;=0),"Scan-"  &amp;FP37,""),"")
&amp;IFERROR(IF(AND((FP$33-FP38-150                                                                            )&gt;(FP$33-FQ$33),(FP$33-FP38-150                                                                             )&lt;=0),"Birth-" &amp;FP37,""),"")
&amp;IFERROR(IF(AND((FP$33-FP38-150-Sheep!$R$354                                           )&gt;(FP$33-FQ$33),(FP$33-FP38-150-Sheep!$R$354                                            )&lt;=0),"Wean-"&amp;FP37,""),"")
&amp;IFERROR(IF(AND((FP$33-FP38-150-Sheep!$R$355                                           )&gt;(FP$33-FQ$33),(FP$33-FP38-150-Sheep!$R$355                                            )&lt;=0),"Alt1-"   &amp;FP37,""),"")
&amp;IFERROR(IF(AND((FP$33-FP38-150-Sheep!$R$356                                           )&gt;(FP$33-FQ$33),(FP$33-FP38-150-Sheep!$R$356                                            )&lt;=0),"Alt2-"   &amp;FP37,""),"")</f>
        <v/>
      </c>
      <c r="FQ39" s="266" t="str">
        <f xml:space="preserve">                    IF(AND((FQ$33                                  -Sheep!$N$252                               )&gt;(FQ$33-FR$33),(FQ$33                                  -Sheep!$N$252                                )&lt;=0),"Born","")
&amp;                   IF(AND((FQ$33-Sheep!$R$354-Sheep!$N$252                                )&gt;(FQ$33-FR$33),(FQ$33-Sheep!$R$354-Sheep!$N$252                                )&lt;=0),"WeanStd","")
&amp;                   IF(AND((FQ$33-Sheep!$R$355-Sheep!$N$252                                )&gt;(FQ$33-FR$33),(FQ$33-Sheep!$R$355-Sheep!$N$252                                )&lt;=0),"WeanAlt1","")
&amp;                   IF(AND((FQ$33-Sheep!$R$356-Sheep!$N$252                                )&gt;(FQ$33-FR$33),(FQ$33-Sheep!$R$356-Sheep!$N$252                                )&lt;=0),"WeanAlt2","")
&amp;IFERROR(IF(AND((FQ$33-FQ38                                                                                     )&gt;(FQ$33-FR$33),(FQ$33-FQ38                                                                                     )&lt;=0),"Join-"    &amp;FQ37,""),"")
&amp;IFERROR(IF(AND((FQ$33-FQ38-INDEX(Sheep!$V$361:$V$368,FQ37,1))&gt;(FQ$33-FR$33),(FQ$33-FQ38-INDEX(Sheep!$V$361:$V$368,FQ37,1))&lt;=0),"Scan-"  &amp;FQ37,""),"")
&amp;IFERROR(IF(AND((FQ$33-FQ38-150                                                                            )&gt;(FQ$33-FR$33),(FQ$33-FQ38-150                                                                             )&lt;=0),"Birth-" &amp;FQ37,""),"")
&amp;IFERROR(IF(AND((FQ$33-FQ38-150-Sheep!$R$354                                           )&gt;(FQ$33-FR$33),(FQ$33-FQ38-150-Sheep!$R$354                                            )&lt;=0),"Wean-"&amp;FQ37,""),"")
&amp;IFERROR(IF(AND((FQ$33-FQ38-150-Sheep!$R$355                                           )&gt;(FQ$33-FR$33),(FQ$33-FQ38-150-Sheep!$R$355                                            )&lt;=0),"Alt1-"   &amp;FQ37,""),"")
&amp;IFERROR(IF(AND((FQ$33-FQ38-150-Sheep!$R$356                                           )&gt;(FQ$33-FR$33),(FQ$33-FQ38-150-Sheep!$R$356                                            )&lt;=0),"Alt2-"   &amp;FQ37,""),"")</f>
        <v/>
      </c>
      <c r="FR39" s="266" t="str">
        <f xml:space="preserve">                    IF(AND((FR$33                                  -Sheep!$N$252                               )&gt;(FR$33-FS$33),(FR$33                                  -Sheep!$N$252                                )&lt;=0),"Born","")
&amp;                   IF(AND((FR$33-Sheep!$R$354-Sheep!$N$252                                )&gt;(FR$33-FS$33),(FR$33-Sheep!$R$354-Sheep!$N$252                                )&lt;=0),"WeanStd","")
&amp;                   IF(AND((FR$33-Sheep!$R$355-Sheep!$N$252                                )&gt;(FR$33-FS$33),(FR$33-Sheep!$R$355-Sheep!$N$252                                )&lt;=0),"WeanAlt1","")
&amp;                   IF(AND((FR$33-Sheep!$R$356-Sheep!$N$252                                )&gt;(FR$33-FS$33),(FR$33-Sheep!$R$356-Sheep!$N$252                                )&lt;=0),"WeanAlt2","")
&amp;IFERROR(IF(AND((FR$33-FR38                                                                                     )&gt;(FR$33-FS$33),(FR$33-FR38                                                                                     )&lt;=0),"Join-"    &amp;FR37,""),"")
&amp;IFERROR(IF(AND((FR$33-FR38-INDEX(Sheep!$V$361:$V$368,FR37,1))&gt;(FR$33-FS$33),(FR$33-FR38-INDEX(Sheep!$V$361:$V$368,FR37,1))&lt;=0),"Scan-"  &amp;FR37,""),"")
&amp;IFERROR(IF(AND((FR$33-FR38-150                                                                            )&gt;(FR$33-FS$33),(FR$33-FR38-150                                                                             )&lt;=0),"Birth-" &amp;FR37,""),"")
&amp;IFERROR(IF(AND((FR$33-FR38-150-Sheep!$R$354                                           )&gt;(FR$33-FS$33),(FR$33-FR38-150-Sheep!$R$354                                            )&lt;=0),"Wean-"&amp;FR37,""),"")
&amp;IFERROR(IF(AND((FR$33-FR38-150-Sheep!$R$355                                           )&gt;(FR$33-FS$33),(FR$33-FR38-150-Sheep!$R$355                                            )&lt;=0),"Alt1-"   &amp;FR37,""),"")
&amp;IFERROR(IF(AND((FR$33-FR38-150-Sheep!$R$356                                           )&gt;(FR$33-FS$33),(FR$33-FR38-150-Sheep!$R$356                                            )&lt;=0),"Alt2-"   &amp;FR37,""),"")</f>
        <v/>
      </c>
      <c r="FS39" s="266" t="str">
        <f xml:space="preserve">                    IF(AND((FS$33                                  -Sheep!$N$252                               )&gt;(FS$33-FT$33),(FS$33                                  -Sheep!$N$252                                )&lt;=0),"Born","")
&amp;                   IF(AND((FS$33-Sheep!$R$354-Sheep!$N$252                                )&gt;(FS$33-FT$33),(FS$33-Sheep!$R$354-Sheep!$N$252                                )&lt;=0),"WeanStd","")
&amp;                   IF(AND((FS$33-Sheep!$R$355-Sheep!$N$252                                )&gt;(FS$33-FT$33),(FS$33-Sheep!$R$355-Sheep!$N$252                                )&lt;=0),"WeanAlt1","")
&amp;                   IF(AND((FS$33-Sheep!$R$356-Sheep!$N$252                                )&gt;(FS$33-FT$33),(FS$33-Sheep!$R$356-Sheep!$N$252                                )&lt;=0),"WeanAlt2","")
&amp;IFERROR(IF(AND((FS$33-FS38                                                                                     )&gt;(FS$33-FT$33),(FS$33-FS38                                                                                     )&lt;=0),"Join-"    &amp;FS37,""),"")
&amp;IFERROR(IF(AND((FS$33-FS38-INDEX(Sheep!$V$361:$V$368,FS37,1))&gt;(FS$33-FT$33),(FS$33-FS38-INDEX(Sheep!$V$361:$V$368,FS37,1))&lt;=0),"Scan-"  &amp;FS37,""),"")
&amp;IFERROR(IF(AND((FS$33-FS38-150                                                                            )&gt;(FS$33-FT$33),(FS$33-FS38-150                                                                             )&lt;=0),"Birth-" &amp;FS37,""),"")
&amp;IFERROR(IF(AND((FS$33-FS38-150-Sheep!$R$354                                           )&gt;(FS$33-FT$33),(FS$33-FS38-150-Sheep!$R$354                                            )&lt;=0),"Wean-"&amp;FS37,""),"")
&amp;IFERROR(IF(AND((FS$33-FS38-150-Sheep!$R$355                                           )&gt;(FS$33-FT$33),(FS$33-FS38-150-Sheep!$R$355                                            )&lt;=0),"Alt1-"   &amp;FS37,""),"")
&amp;IFERROR(IF(AND((FS$33-FS38-150-Sheep!$R$356                                           )&gt;(FS$33-FT$33),(FS$33-FS38-150-Sheep!$R$356                                            )&lt;=0),"Alt2-"   &amp;FS37,""),"")</f>
        <v/>
      </c>
      <c r="FT39" s="266" t="str">
        <f xml:space="preserve">                    IF(AND((FT$33                                  -Sheep!$N$252                               )&gt;(FT$33-FU$33),(FT$33                                  -Sheep!$N$252                                )&lt;=0),"Born","")
&amp;                   IF(AND((FT$33-Sheep!$R$354-Sheep!$N$252                                )&gt;(FT$33-FU$33),(FT$33-Sheep!$R$354-Sheep!$N$252                                )&lt;=0),"WeanStd","")
&amp;                   IF(AND((FT$33-Sheep!$R$355-Sheep!$N$252                                )&gt;(FT$33-FU$33),(FT$33-Sheep!$R$355-Sheep!$N$252                                )&lt;=0),"WeanAlt1","")
&amp;                   IF(AND((FT$33-Sheep!$R$356-Sheep!$N$252                                )&gt;(FT$33-FU$33),(FT$33-Sheep!$R$356-Sheep!$N$252                                )&lt;=0),"WeanAlt2","")
&amp;IFERROR(IF(AND((FT$33-FT38                                                                                     )&gt;(FT$33-FU$33),(FT$33-FT38                                                                                     )&lt;=0),"Join-"    &amp;FT37,""),"")
&amp;IFERROR(IF(AND((FT$33-FT38-INDEX(Sheep!$V$361:$V$368,FT37,1))&gt;(FT$33-FU$33),(FT$33-FT38-INDEX(Sheep!$V$361:$V$368,FT37,1))&lt;=0),"Scan-"  &amp;FT37,""),"")
&amp;IFERROR(IF(AND((FT$33-FT38-150                                                                            )&gt;(FT$33-FU$33),(FT$33-FT38-150                                                                             )&lt;=0),"Birth-" &amp;FT37,""),"")
&amp;IFERROR(IF(AND((FT$33-FT38-150-Sheep!$R$354                                           )&gt;(FT$33-FU$33),(FT$33-FT38-150-Sheep!$R$354                                            )&lt;=0),"Wean-"&amp;FT37,""),"")
&amp;IFERROR(IF(AND((FT$33-FT38-150-Sheep!$R$355                                           )&gt;(FT$33-FU$33),(FT$33-FT38-150-Sheep!$R$355                                            )&lt;=0),"Alt1-"   &amp;FT37,""),"")
&amp;IFERROR(IF(AND((FT$33-FT38-150-Sheep!$R$356                                           )&gt;(FT$33-FU$33),(FT$33-FT38-150-Sheep!$R$356                                            )&lt;=0),"Alt2-"   &amp;FT37,""),"")</f>
        <v/>
      </c>
      <c r="FU39" s="266" t="str">
        <f xml:space="preserve">                    IF(AND((FU$33                                  -Sheep!$N$252                               )&gt;(FU$33-FV$33),(FU$33                                  -Sheep!$N$252                                )&lt;=0),"Born","")
&amp;                   IF(AND((FU$33-Sheep!$R$354-Sheep!$N$252                                )&gt;(FU$33-FV$33),(FU$33-Sheep!$R$354-Sheep!$N$252                                )&lt;=0),"WeanStd","")
&amp;                   IF(AND((FU$33-Sheep!$R$355-Sheep!$N$252                                )&gt;(FU$33-FV$33),(FU$33-Sheep!$R$355-Sheep!$N$252                                )&lt;=0),"WeanAlt1","")
&amp;                   IF(AND((FU$33-Sheep!$R$356-Sheep!$N$252                                )&gt;(FU$33-FV$33),(FU$33-Sheep!$R$356-Sheep!$N$252                                )&lt;=0),"WeanAlt2","")
&amp;IFERROR(IF(AND((FU$33-FU38                                                                                     )&gt;(FU$33-FV$33),(FU$33-FU38                                                                                     )&lt;=0),"Join-"    &amp;FU37,""),"")
&amp;IFERROR(IF(AND((FU$33-FU38-INDEX(Sheep!$V$361:$V$368,FU37,1))&gt;(FU$33-FV$33),(FU$33-FU38-INDEX(Sheep!$V$361:$V$368,FU37,1))&lt;=0),"Scan-"  &amp;FU37,""),"")
&amp;IFERROR(IF(AND((FU$33-FU38-150                                                                            )&gt;(FU$33-FV$33),(FU$33-FU38-150                                                                             )&lt;=0),"Birth-" &amp;FU37,""),"")
&amp;IFERROR(IF(AND((FU$33-FU38-150-Sheep!$R$354                                           )&gt;(FU$33-FV$33),(FU$33-FU38-150-Sheep!$R$354                                            )&lt;=0),"Wean-"&amp;FU37,""),"")
&amp;IFERROR(IF(AND((FU$33-FU38-150-Sheep!$R$355                                           )&gt;(FU$33-FV$33),(FU$33-FU38-150-Sheep!$R$355                                            )&lt;=0),"Alt1-"   &amp;FU37,""),"")
&amp;IFERROR(IF(AND((FU$33-FU38-150-Sheep!$R$356                                           )&gt;(FU$33-FV$33),(FU$33-FU38-150-Sheep!$R$356                                            )&lt;=0),"Alt2-"   &amp;FU37,""),"")</f>
        <v/>
      </c>
      <c r="FV39" s="266" t="str">
        <f xml:space="preserve">                    IF(AND((FV$33                                  -Sheep!$N$252                               )&gt;(FV$33-FW$33),(FV$33                                  -Sheep!$N$252                                )&lt;=0),"Born","")
&amp;                   IF(AND((FV$33-Sheep!$R$354-Sheep!$N$252                                )&gt;(FV$33-FW$33),(FV$33-Sheep!$R$354-Sheep!$N$252                                )&lt;=0),"WeanStd","")
&amp;                   IF(AND((FV$33-Sheep!$R$355-Sheep!$N$252                                )&gt;(FV$33-FW$33),(FV$33-Sheep!$R$355-Sheep!$N$252                                )&lt;=0),"WeanAlt1","")
&amp;                   IF(AND((FV$33-Sheep!$R$356-Sheep!$N$252                                )&gt;(FV$33-FW$33),(FV$33-Sheep!$R$356-Sheep!$N$252                                )&lt;=0),"WeanAlt2","")
&amp;IFERROR(IF(AND((FV$33-FV38                                                                                     )&gt;(FV$33-FW$33),(FV$33-FV38                                                                                     )&lt;=0),"Join-"    &amp;FV37,""),"")
&amp;IFERROR(IF(AND((FV$33-FV38-INDEX(Sheep!$V$361:$V$368,FV37,1))&gt;(FV$33-FW$33),(FV$33-FV38-INDEX(Sheep!$V$361:$V$368,FV37,1))&lt;=0),"Scan-"  &amp;FV37,""),"")
&amp;IFERROR(IF(AND((FV$33-FV38-150                                                                            )&gt;(FV$33-FW$33),(FV$33-FV38-150                                                                             )&lt;=0),"Birth-" &amp;FV37,""),"")
&amp;IFERROR(IF(AND((FV$33-FV38-150-Sheep!$R$354                                           )&gt;(FV$33-FW$33),(FV$33-FV38-150-Sheep!$R$354                                            )&lt;=0),"Wean-"&amp;FV37,""),"")
&amp;IFERROR(IF(AND((FV$33-FV38-150-Sheep!$R$355                                           )&gt;(FV$33-FW$33),(FV$33-FV38-150-Sheep!$R$355                                            )&lt;=0),"Alt1-"   &amp;FV37,""),"")
&amp;IFERROR(IF(AND((FV$33-FV38-150-Sheep!$R$356                                           )&gt;(FV$33-FW$33),(FV$33-FV38-150-Sheep!$R$356                                            )&lt;=0),"Alt2-"   &amp;FV37,""),"")</f>
        <v>Scan-3</v>
      </c>
      <c r="FW39" s="266" t="str">
        <f xml:space="preserve">                    IF(AND((FW$33                                  -Sheep!$N$252                               )&gt;(FW$33-FX$33),(FW$33                                  -Sheep!$N$252                                )&lt;=0),"Born","")
&amp;                   IF(AND((FW$33-Sheep!$R$354-Sheep!$N$252                                )&gt;(FW$33-FX$33),(FW$33-Sheep!$R$354-Sheep!$N$252                                )&lt;=0),"WeanStd","")
&amp;                   IF(AND((FW$33-Sheep!$R$355-Sheep!$N$252                                )&gt;(FW$33-FX$33),(FW$33-Sheep!$R$355-Sheep!$N$252                                )&lt;=0),"WeanAlt1","")
&amp;                   IF(AND((FW$33-Sheep!$R$356-Sheep!$N$252                                )&gt;(FW$33-FX$33),(FW$33-Sheep!$R$356-Sheep!$N$252                                )&lt;=0),"WeanAlt2","")
&amp;IFERROR(IF(AND((FW$33-FW38                                                                                     )&gt;(FW$33-FX$33),(FW$33-FW38                                                                                     )&lt;=0),"Join-"    &amp;FW37,""),"")
&amp;IFERROR(IF(AND((FW$33-FW38-INDEX(Sheep!$V$361:$V$368,FW37,1))&gt;(FW$33-FX$33),(FW$33-FW38-INDEX(Sheep!$V$361:$V$368,FW37,1))&lt;=0),"Scan-"  &amp;FW37,""),"")
&amp;IFERROR(IF(AND((FW$33-FW38-150                                                                            )&gt;(FW$33-FX$33),(FW$33-FW38-150                                                                             )&lt;=0),"Birth-" &amp;FW37,""),"")
&amp;IFERROR(IF(AND((FW$33-FW38-150-Sheep!$R$354                                           )&gt;(FW$33-FX$33),(FW$33-FW38-150-Sheep!$R$354                                            )&lt;=0),"Wean-"&amp;FW37,""),"")
&amp;IFERROR(IF(AND((FW$33-FW38-150-Sheep!$R$355                                           )&gt;(FW$33-FX$33),(FW$33-FW38-150-Sheep!$R$355                                            )&lt;=0),"Alt1-"   &amp;FW37,""),"")
&amp;IFERROR(IF(AND((FW$33-FW38-150-Sheep!$R$356                                           )&gt;(FW$33-FX$33),(FW$33-FW38-150-Sheep!$R$356                                            )&lt;=0),"Alt2-"   &amp;FW37,""),"")</f>
        <v/>
      </c>
      <c r="FX39" s="266" t="str">
        <f xml:space="preserve">                    IF(AND((FX$33                                  -Sheep!$N$252                               )&gt;(FX$33-FY$33),(FX$33                                  -Sheep!$N$252                                )&lt;=0),"Born","")
&amp;                   IF(AND((FX$33-Sheep!$R$354-Sheep!$N$252                                )&gt;(FX$33-FY$33),(FX$33-Sheep!$R$354-Sheep!$N$252                                )&lt;=0),"WeanStd","")
&amp;                   IF(AND((FX$33-Sheep!$R$355-Sheep!$N$252                                )&gt;(FX$33-FY$33),(FX$33-Sheep!$R$355-Sheep!$N$252                                )&lt;=0),"WeanAlt1","")
&amp;                   IF(AND((FX$33-Sheep!$R$356-Sheep!$N$252                                )&gt;(FX$33-FY$33),(FX$33-Sheep!$R$356-Sheep!$N$252                                )&lt;=0),"WeanAlt2","")
&amp;IFERROR(IF(AND((FX$33-FX38                                                                                     )&gt;(FX$33-FY$33),(FX$33-FX38                                                                                     )&lt;=0),"Join-"    &amp;FX37,""),"")
&amp;IFERROR(IF(AND((FX$33-FX38-INDEX(Sheep!$V$361:$V$368,FX37,1))&gt;(FX$33-FY$33),(FX$33-FX38-INDEX(Sheep!$V$361:$V$368,FX37,1))&lt;=0),"Scan-"  &amp;FX37,""),"")
&amp;IFERROR(IF(AND((FX$33-FX38-150                                                                            )&gt;(FX$33-FY$33),(FX$33-FX38-150                                                                             )&lt;=0),"Birth-" &amp;FX37,""),"")
&amp;IFERROR(IF(AND((FX$33-FX38-150-Sheep!$R$354                                           )&gt;(FX$33-FY$33),(FX$33-FX38-150-Sheep!$R$354                                            )&lt;=0),"Wean-"&amp;FX37,""),"")
&amp;IFERROR(IF(AND((FX$33-FX38-150-Sheep!$R$355                                           )&gt;(FX$33-FY$33),(FX$33-FX38-150-Sheep!$R$355                                            )&lt;=0),"Alt1-"   &amp;FX37,""),"")
&amp;IFERROR(IF(AND((FX$33-FX38-150-Sheep!$R$356                                           )&gt;(FX$33-FY$33),(FX$33-FX38-150-Sheep!$R$356                                            )&lt;=0),"Alt2-"   &amp;FX37,""),"")</f>
        <v/>
      </c>
      <c r="FY39" s="266" t="str">
        <f xml:space="preserve">                    IF(AND((FY$33                                  -Sheep!$N$252                               )&gt;(FY$33-FZ$33),(FY$33                                  -Sheep!$N$252                                )&lt;=0),"Born","")
&amp;                   IF(AND((FY$33-Sheep!$R$354-Sheep!$N$252                                )&gt;(FY$33-FZ$33),(FY$33-Sheep!$R$354-Sheep!$N$252                                )&lt;=0),"WeanStd","")
&amp;                   IF(AND((FY$33-Sheep!$R$355-Sheep!$N$252                                )&gt;(FY$33-FZ$33),(FY$33-Sheep!$R$355-Sheep!$N$252                                )&lt;=0),"WeanAlt1","")
&amp;                   IF(AND((FY$33-Sheep!$R$356-Sheep!$N$252                                )&gt;(FY$33-FZ$33),(FY$33-Sheep!$R$356-Sheep!$N$252                                )&lt;=0),"WeanAlt2","")
&amp;IFERROR(IF(AND((FY$33-FY38                                                                                     )&gt;(FY$33-FZ$33),(FY$33-FY38                                                                                     )&lt;=0),"Join-"    &amp;FY37,""),"")
&amp;IFERROR(IF(AND((FY$33-FY38-INDEX(Sheep!$V$361:$V$368,FY37,1))&gt;(FY$33-FZ$33),(FY$33-FY38-INDEX(Sheep!$V$361:$V$368,FY37,1))&lt;=0),"Scan-"  &amp;FY37,""),"")
&amp;IFERROR(IF(AND((FY$33-FY38-150                                                                            )&gt;(FY$33-FZ$33),(FY$33-FY38-150                                                                             )&lt;=0),"Birth-" &amp;FY37,""),"")
&amp;IFERROR(IF(AND((FY$33-FY38-150-Sheep!$R$354                                           )&gt;(FY$33-FZ$33),(FY$33-FY38-150-Sheep!$R$354                                            )&lt;=0),"Wean-"&amp;FY37,""),"")
&amp;IFERROR(IF(AND((FY$33-FY38-150-Sheep!$R$355                                           )&gt;(FY$33-FZ$33),(FY$33-FY38-150-Sheep!$R$355                                            )&lt;=0),"Alt1-"   &amp;FY37,""),"")
&amp;IFERROR(IF(AND((FY$33-FY38-150-Sheep!$R$356                                           )&gt;(FY$33-FZ$33),(FY$33-FY38-150-Sheep!$R$356                                            )&lt;=0),"Alt2-"   &amp;FY37,""),"")</f>
        <v/>
      </c>
      <c r="FZ39" s="266" t="str">
        <f xml:space="preserve">                    IF(AND((FZ$33                                  -Sheep!$N$252                               )&gt;(FZ$33-GA$33),(FZ$33                                  -Sheep!$N$252                                )&lt;=0),"Born","")
&amp;                   IF(AND((FZ$33-Sheep!$R$354-Sheep!$N$252                                )&gt;(FZ$33-GA$33),(FZ$33-Sheep!$R$354-Sheep!$N$252                                )&lt;=0),"WeanStd","")
&amp;                   IF(AND((FZ$33-Sheep!$R$355-Sheep!$N$252                                )&gt;(FZ$33-GA$33),(FZ$33-Sheep!$R$355-Sheep!$N$252                                )&lt;=0),"WeanAlt1","")
&amp;                   IF(AND((FZ$33-Sheep!$R$356-Sheep!$N$252                                )&gt;(FZ$33-GA$33),(FZ$33-Sheep!$R$356-Sheep!$N$252                                )&lt;=0),"WeanAlt2","")
&amp;IFERROR(IF(AND((FZ$33-FZ38                                                                                     )&gt;(FZ$33-GA$33),(FZ$33-FZ38                                                                                     )&lt;=0),"Join-"    &amp;FZ37,""),"")
&amp;IFERROR(IF(AND((FZ$33-FZ38-INDEX(Sheep!$V$361:$V$368,FZ37,1))&gt;(FZ$33-GA$33),(FZ$33-FZ38-INDEX(Sheep!$V$361:$V$368,FZ37,1))&lt;=0),"Scan-"  &amp;FZ37,""),"")
&amp;IFERROR(IF(AND((FZ$33-FZ38-150                                                                            )&gt;(FZ$33-GA$33),(FZ$33-FZ38-150                                                                             )&lt;=0),"Birth-" &amp;FZ37,""),"")
&amp;IFERROR(IF(AND((FZ$33-FZ38-150-Sheep!$R$354                                           )&gt;(FZ$33-GA$33),(FZ$33-FZ38-150-Sheep!$R$354                                            )&lt;=0),"Wean-"&amp;FZ37,""),"")
&amp;IFERROR(IF(AND((FZ$33-FZ38-150-Sheep!$R$355                                           )&gt;(FZ$33-GA$33),(FZ$33-FZ38-150-Sheep!$R$355                                            )&lt;=0),"Alt1-"   &amp;FZ37,""),"")
&amp;IFERROR(IF(AND((FZ$33-FZ38-150-Sheep!$R$356                                           )&gt;(FZ$33-GA$33),(FZ$33-FZ38-150-Sheep!$R$356                                            )&lt;=0),"Alt2-"   &amp;FZ37,""),"")</f>
        <v/>
      </c>
      <c r="GA39" s="266" t="str">
        <f xml:space="preserve">                    IF(AND((GA$33                                  -Sheep!$N$252                               )&gt;(GA$33-GB$33),(GA$33                                  -Sheep!$N$252                                )&lt;=0),"Born","")
&amp;                   IF(AND((GA$33-Sheep!$R$354-Sheep!$N$252                                )&gt;(GA$33-GB$33),(GA$33-Sheep!$R$354-Sheep!$N$252                                )&lt;=0),"WeanStd","")
&amp;                   IF(AND((GA$33-Sheep!$R$355-Sheep!$N$252                                )&gt;(GA$33-GB$33),(GA$33-Sheep!$R$355-Sheep!$N$252                                )&lt;=0),"WeanAlt1","")
&amp;                   IF(AND((GA$33-Sheep!$R$356-Sheep!$N$252                                )&gt;(GA$33-GB$33),(GA$33-Sheep!$R$356-Sheep!$N$252                                )&lt;=0),"WeanAlt2","")
&amp;IFERROR(IF(AND((GA$33-GA38                                                                                     )&gt;(GA$33-GB$33),(GA$33-GA38                                                                                     )&lt;=0),"Join-"    &amp;GA37,""),"")
&amp;IFERROR(IF(AND((GA$33-GA38-INDEX(Sheep!$V$361:$V$368,GA37,1))&gt;(GA$33-GB$33),(GA$33-GA38-INDEX(Sheep!$V$361:$V$368,GA37,1))&lt;=0),"Scan-"  &amp;GA37,""),"")
&amp;IFERROR(IF(AND((GA$33-GA38-150                                                                            )&gt;(GA$33-GB$33),(GA$33-GA38-150                                                                             )&lt;=0),"Birth-" &amp;GA37,""),"")
&amp;IFERROR(IF(AND((GA$33-GA38-150-Sheep!$R$354                                           )&gt;(GA$33-GB$33),(GA$33-GA38-150-Sheep!$R$354                                            )&lt;=0),"Wean-"&amp;GA37,""),"")
&amp;IFERROR(IF(AND((GA$33-GA38-150-Sheep!$R$355                                           )&gt;(GA$33-GB$33),(GA$33-GA38-150-Sheep!$R$355                                            )&lt;=0),"Alt1-"   &amp;GA37,""),"")
&amp;IFERROR(IF(AND((GA$33-GA38-150-Sheep!$R$356                                           )&gt;(GA$33-GB$33),(GA$33-GA38-150-Sheep!$R$356                                            )&lt;=0),"Alt2-"   &amp;GA37,""),"")</f>
        <v/>
      </c>
      <c r="GB39" s="266" t="str">
        <f xml:space="preserve">                    IF(AND((GB$33                                  -Sheep!$N$252                               )&gt;(GB$33-GC$33),(GB$33                                  -Sheep!$N$252                                )&lt;=0),"Born","")
&amp;                   IF(AND((GB$33-Sheep!$R$354-Sheep!$N$252                                )&gt;(GB$33-GC$33),(GB$33-Sheep!$R$354-Sheep!$N$252                                )&lt;=0),"WeanStd","")
&amp;                   IF(AND((GB$33-Sheep!$R$355-Sheep!$N$252                                )&gt;(GB$33-GC$33),(GB$33-Sheep!$R$355-Sheep!$N$252                                )&lt;=0),"WeanAlt1","")
&amp;                   IF(AND((GB$33-Sheep!$R$356-Sheep!$N$252                                )&gt;(GB$33-GC$33),(GB$33-Sheep!$R$356-Sheep!$N$252                                )&lt;=0),"WeanAlt2","")
&amp;IFERROR(IF(AND((GB$33-GB38                                                                                     )&gt;(GB$33-GC$33),(GB$33-GB38                                                                                     )&lt;=0),"Join-"    &amp;GB37,""),"")
&amp;IFERROR(IF(AND((GB$33-GB38-INDEX(Sheep!$V$361:$V$368,GB37,1))&gt;(GB$33-GC$33),(GB$33-GB38-INDEX(Sheep!$V$361:$V$368,GB37,1))&lt;=0),"Scan-"  &amp;GB37,""),"")
&amp;IFERROR(IF(AND((GB$33-GB38-150                                                                            )&gt;(GB$33-GC$33),(GB$33-GB38-150                                                                             )&lt;=0),"Birth-" &amp;GB37,""),"")
&amp;IFERROR(IF(AND((GB$33-GB38-150-Sheep!$R$354                                           )&gt;(GB$33-GC$33),(GB$33-GB38-150-Sheep!$R$354                                            )&lt;=0),"Wean-"&amp;GB37,""),"")
&amp;IFERROR(IF(AND((GB$33-GB38-150-Sheep!$R$355                                           )&gt;(GB$33-GC$33),(GB$33-GB38-150-Sheep!$R$355                                            )&lt;=0),"Alt1-"   &amp;GB37,""),"")
&amp;IFERROR(IF(AND((GB$33-GB38-150-Sheep!$R$356                                           )&gt;(GB$33-GC$33),(GB$33-GB38-150-Sheep!$R$356                                            )&lt;=0),"Alt2-"   &amp;GB37,""),"")</f>
        <v/>
      </c>
      <c r="GC39" s="266" t="str">
        <f xml:space="preserve">                    IF(AND((GC$33                                  -Sheep!$N$252                               )&gt;(GC$33-GD$33),(GC$33                                  -Sheep!$N$252                                )&lt;=0),"Born","")
&amp;                   IF(AND((GC$33-Sheep!$R$354-Sheep!$N$252                                )&gt;(GC$33-GD$33),(GC$33-Sheep!$R$354-Sheep!$N$252                                )&lt;=0),"WeanStd","")
&amp;                   IF(AND((GC$33-Sheep!$R$355-Sheep!$N$252                                )&gt;(GC$33-GD$33),(GC$33-Sheep!$R$355-Sheep!$N$252                                )&lt;=0),"WeanAlt1","")
&amp;                   IF(AND((GC$33-Sheep!$R$356-Sheep!$N$252                                )&gt;(GC$33-GD$33),(GC$33-Sheep!$R$356-Sheep!$N$252                                )&lt;=0),"WeanAlt2","")
&amp;IFERROR(IF(AND((GC$33-GC38                                                                                     )&gt;(GC$33-GD$33),(GC$33-GC38                                                                                     )&lt;=0),"Join-"    &amp;GC37,""),"")
&amp;IFERROR(IF(AND((GC$33-GC38-INDEX(Sheep!$V$361:$V$368,GC37,1))&gt;(GC$33-GD$33),(GC$33-GC38-INDEX(Sheep!$V$361:$V$368,GC37,1))&lt;=0),"Scan-"  &amp;GC37,""),"")
&amp;IFERROR(IF(AND((GC$33-GC38-150                                                                            )&gt;(GC$33-GD$33),(GC$33-GC38-150                                                                             )&lt;=0),"Birth-" &amp;GC37,""),"")
&amp;IFERROR(IF(AND((GC$33-GC38-150-Sheep!$R$354                                           )&gt;(GC$33-GD$33),(GC$33-GC38-150-Sheep!$R$354                                            )&lt;=0),"Wean-"&amp;GC37,""),"")
&amp;IFERROR(IF(AND((GC$33-GC38-150-Sheep!$R$355                                           )&gt;(GC$33-GD$33),(GC$33-GC38-150-Sheep!$R$355                                            )&lt;=0),"Alt1-"   &amp;GC37,""),"")
&amp;IFERROR(IF(AND((GC$33-GC38-150-Sheep!$R$356                                           )&gt;(GC$33-GD$33),(GC$33-GC38-150-Sheep!$R$356                                            )&lt;=0),"Alt2-"   &amp;GC37,""),"")</f>
        <v/>
      </c>
      <c r="GD39" s="266" t="str">
        <f xml:space="preserve">                    IF(AND((GD$33                                  -Sheep!$N$252                               )&gt;(GD$33-GE$33),(GD$33                                  -Sheep!$N$252                                )&lt;=0),"Born","")
&amp;                   IF(AND((GD$33-Sheep!$R$354-Sheep!$N$252                                )&gt;(GD$33-GE$33),(GD$33-Sheep!$R$354-Sheep!$N$252                                )&lt;=0),"WeanStd","")
&amp;                   IF(AND((GD$33-Sheep!$R$355-Sheep!$N$252                                )&gt;(GD$33-GE$33),(GD$33-Sheep!$R$355-Sheep!$N$252                                )&lt;=0),"WeanAlt1","")
&amp;                   IF(AND((GD$33-Sheep!$R$356-Sheep!$N$252                                )&gt;(GD$33-GE$33),(GD$33-Sheep!$R$356-Sheep!$N$252                                )&lt;=0),"WeanAlt2","")
&amp;IFERROR(IF(AND((GD$33-GD38                                                                                     )&gt;(GD$33-GE$33),(GD$33-GD38                                                                                     )&lt;=0),"Join-"    &amp;GD37,""),"")
&amp;IFERROR(IF(AND((GD$33-GD38-INDEX(Sheep!$V$361:$V$368,GD37,1))&gt;(GD$33-GE$33),(GD$33-GD38-INDEX(Sheep!$V$361:$V$368,GD37,1))&lt;=0),"Scan-"  &amp;GD37,""),"")
&amp;IFERROR(IF(AND((GD$33-GD38-150                                                                            )&gt;(GD$33-GE$33),(GD$33-GD38-150                                                                             )&lt;=0),"Birth-" &amp;GD37,""),"")
&amp;IFERROR(IF(AND((GD$33-GD38-150-Sheep!$R$354                                           )&gt;(GD$33-GE$33),(GD$33-GD38-150-Sheep!$R$354                                            )&lt;=0),"Wean-"&amp;GD37,""),"")
&amp;IFERROR(IF(AND((GD$33-GD38-150-Sheep!$R$355                                           )&gt;(GD$33-GE$33),(GD$33-GD38-150-Sheep!$R$355                                            )&lt;=0),"Alt1-"   &amp;GD37,""),"")
&amp;IFERROR(IF(AND((GD$33-GD38-150-Sheep!$R$356                                           )&gt;(GD$33-GE$33),(GD$33-GD38-150-Sheep!$R$356                                            )&lt;=0),"Alt2-"   &amp;GD37,""),"")</f>
        <v/>
      </c>
      <c r="GE39" s="266" t="str">
        <f xml:space="preserve">                    IF(AND((GE$33                                  -Sheep!$N$252                               )&gt;(GE$33-GF$33),(GE$33                                  -Sheep!$N$252                                )&lt;=0),"Born","")
&amp;                   IF(AND((GE$33-Sheep!$R$354-Sheep!$N$252                                )&gt;(GE$33-GF$33),(GE$33-Sheep!$R$354-Sheep!$N$252                                )&lt;=0),"WeanStd","")
&amp;                   IF(AND((GE$33-Sheep!$R$355-Sheep!$N$252                                )&gt;(GE$33-GF$33),(GE$33-Sheep!$R$355-Sheep!$N$252                                )&lt;=0),"WeanAlt1","")
&amp;                   IF(AND((GE$33-Sheep!$R$356-Sheep!$N$252                                )&gt;(GE$33-GF$33),(GE$33-Sheep!$R$356-Sheep!$N$252                                )&lt;=0),"WeanAlt2","")
&amp;IFERROR(IF(AND((GE$33-GE38                                                                                     )&gt;(GE$33-GF$33),(GE$33-GE38                                                                                     )&lt;=0),"Join-"    &amp;GE37,""),"")
&amp;IFERROR(IF(AND((GE$33-GE38-INDEX(Sheep!$V$361:$V$368,GE37,1))&gt;(GE$33-GF$33),(GE$33-GE38-INDEX(Sheep!$V$361:$V$368,GE37,1))&lt;=0),"Scan-"  &amp;GE37,""),"")
&amp;IFERROR(IF(AND((GE$33-GE38-150                                                                            )&gt;(GE$33-GF$33),(GE$33-GE38-150                                                                             )&lt;=0),"Birth-" &amp;GE37,""),"")
&amp;IFERROR(IF(AND((GE$33-GE38-150-Sheep!$R$354                                           )&gt;(GE$33-GF$33),(GE$33-GE38-150-Sheep!$R$354                                            )&lt;=0),"Wean-"&amp;GE37,""),"")
&amp;IFERROR(IF(AND((GE$33-GE38-150-Sheep!$R$355                                           )&gt;(GE$33-GF$33),(GE$33-GE38-150-Sheep!$R$355                                            )&lt;=0),"Alt1-"   &amp;GE37,""),"")
&amp;IFERROR(IF(AND((GE$33-GE38-150-Sheep!$R$356                                           )&gt;(GE$33-GF$33),(GE$33-GE38-150-Sheep!$R$356                                            )&lt;=0),"Alt2-"   &amp;GE37,""),"")</f>
        <v/>
      </c>
      <c r="GF39" s="266" t="str">
        <f xml:space="preserve">                    IF(AND((GF$33                                  -Sheep!$N$252                               )&gt;(GF$33-GG$33),(GF$33                                  -Sheep!$N$252                                )&lt;=0),"Born","")
&amp;                   IF(AND((GF$33-Sheep!$R$354-Sheep!$N$252                                )&gt;(GF$33-GG$33),(GF$33-Sheep!$R$354-Sheep!$N$252                                )&lt;=0),"WeanStd","")
&amp;                   IF(AND((GF$33-Sheep!$R$355-Sheep!$N$252                                )&gt;(GF$33-GG$33),(GF$33-Sheep!$R$355-Sheep!$N$252                                )&lt;=0),"WeanAlt1","")
&amp;                   IF(AND((GF$33-Sheep!$R$356-Sheep!$N$252                                )&gt;(GF$33-GG$33),(GF$33-Sheep!$R$356-Sheep!$N$252                                )&lt;=0),"WeanAlt2","")
&amp;IFERROR(IF(AND((GF$33-GF38                                                                                     )&gt;(GF$33-GG$33),(GF$33-GF38                                                                                     )&lt;=0),"Join-"    &amp;GF37,""),"")
&amp;IFERROR(IF(AND((GF$33-GF38-INDEX(Sheep!$V$361:$V$368,GF37,1))&gt;(GF$33-GG$33),(GF$33-GF38-INDEX(Sheep!$V$361:$V$368,GF37,1))&lt;=0),"Scan-"  &amp;GF37,""),"")
&amp;IFERROR(IF(AND((GF$33-GF38-150                                                                            )&gt;(GF$33-GG$33),(GF$33-GF38-150                                                                             )&lt;=0),"Birth-" &amp;GF37,""),"")
&amp;IFERROR(IF(AND((GF$33-GF38-150-Sheep!$R$354                                           )&gt;(GF$33-GG$33),(GF$33-GF38-150-Sheep!$R$354                                            )&lt;=0),"Wean-"&amp;GF37,""),"")
&amp;IFERROR(IF(AND((GF$33-GF38-150-Sheep!$R$355                                           )&gt;(GF$33-GG$33),(GF$33-GF38-150-Sheep!$R$355                                            )&lt;=0),"Alt1-"   &amp;GF37,""),"")
&amp;IFERROR(IF(AND((GF$33-GF38-150-Sheep!$R$356                                           )&gt;(GF$33-GG$33),(GF$33-GF38-150-Sheep!$R$356                                            )&lt;=0),"Alt2-"   &amp;GF37,""),"")</f>
        <v/>
      </c>
      <c r="GG39" s="266" t="str">
        <f xml:space="preserve">                    IF(AND((GG$33                                  -Sheep!$N$252                               )&gt;(GG$33-GH$33),(GG$33                                  -Sheep!$N$252                                )&lt;=0),"Born","")
&amp;                   IF(AND((GG$33-Sheep!$R$354-Sheep!$N$252                                )&gt;(GG$33-GH$33),(GG$33-Sheep!$R$354-Sheep!$N$252                                )&lt;=0),"WeanStd","")
&amp;                   IF(AND((GG$33-Sheep!$R$355-Sheep!$N$252                                )&gt;(GG$33-GH$33),(GG$33-Sheep!$R$355-Sheep!$N$252                                )&lt;=0),"WeanAlt1","")
&amp;                   IF(AND((GG$33-Sheep!$R$356-Sheep!$N$252                                )&gt;(GG$33-GH$33),(GG$33-Sheep!$R$356-Sheep!$N$252                                )&lt;=0),"WeanAlt2","")
&amp;IFERROR(IF(AND((GG$33-GG38                                                                                     )&gt;(GG$33-GH$33),(GG$33-GG38                                                                                     )&lt;=0),"Join-"    &amp;GG37,""),"")
&amp;IFERROR(IF(AND((GG$33-GG38-INDEX(Sheep!$V$361:$V$368,GG37,1))&gt;(GG$33-GH$33),(GG$33-GG38-INDEX(Sheep!$V$361:$V$368,GG37,1))&lt;=0),"Scan-"  &amp;GG37,""),"")
&amp;IFERROR(IF(AND((GG$33-GG38-150                                                                            )&gt;(GG$33-GH$33),(GG$33-GG38-150                                                                             )&lt;=0),"Birth-" &amp;GG37,""),"")
&amp;IFERROR(IF(AND((GG$33-GG38-150-Sheep!$R$354                                           )&gt;(GG$33-GH$33),(GG$33-GG38-150-Sheep!$R$354                                            )&lt;=0),"Wean-"&amp;GG37,""),"")
&amp;IFERROR(IF(AND((GG$33-GG38-150-Sheep!$R$355                                           )&gt;(GG$33-GH$33),(GG$33-GG38-150-Sheep!$R$355                                            )&lt;=0),"Alt1-"   &amp;GG37,""),"")
&amp;IFERROR(IF(AND((GG$33-GG38-150-Sheep!$R$356                                           )&gt;(GG$33-GH$33),(GG$33-GG38-150-Sheep!$R$356                                            )&lt;=0),"Alt2-"   &amp;GG37,""),"")</f>
        <v/>
      </c>
      <c r="GH39" s="266" t="str">
        <f xml:space="preserve">                    IF(AND((GH$33                                  -Sheep!$N$252                               )&gt;(GH$33-GI$33),(GH$33                                  -Sheep!$N$252                                )&lt;=0),"Born","")
&amp;                   IF(AND((GH$33-Sheep!$R$354-Sheep!$N$252                                )&gt;(GH$33-GI$33),(GH$33-Sheep!$R$354-Sheep!$N$252                                )&lt;=0),"WeanStd","")
&amp;                   IF(AND((GH$33-Sheep!$R$355-Sheep!$N$252                                )&gt;(GH$33-GI$33),(GH$33-Sheep!$R$355-Sheep!$N$252                                )&lt;=0),"WeanAlt1","")
&amp;                   IF(AND((GH$33-Sheep!$R$356-Sheep!$N$252                                )&gt;(GH$33-GI$33),(GH$33-Sheep!$R$356-Sheep!$N$252                                )&lt;=0),"WeanAlt2","")
&amp;IFERROR(IF(AND((GH$33-GH38                                                                                     )&gt;(GH$33-GI$33),(GH$33-GH38                                                                                     )&lt;=0),"Join-"    &amp;GH37,""),"")
&amp;IFERROR(IF(AND((GH$33-GH38-INDEX(Sheep!$V$361:$V$368,GH37,1))&gt;(GH$33-GI$33),(GH$33-GH38-INDEX(Sheep!$V$361:$V$368,GH37,1))&lt;=0),"Scan-"  &amp;GH37,""),"")
&amp;IFERROR(IF(AND((GH$33-GH38-150                                                                            )&gt;(GH$33-GI$33),(GH$33-GH38-150                                                                             )&lt;=0),"Birth-" &amp;GH37,""),"")
&amp;IFERROR(IF(AND((GH$33-GH38-150-Sheep!$R$354                                           )&gt;(GH$33-GI$33),(GH$33-GH38-150-Sheep!$R$354                                            )&lt;=0),"Wean-"&amp;GH37,""),"")
&amp;IFERROR(IF(AND((GH$33-GH38-150-Sheep!$R$355                                           )&gt;(GH$33-GI$33),(GH$33-GH38-150-Sheep!$R$355                                            )&lt;=0),"Alt1-"   &amp;GH37,""),"")
&amp;IFERROR(IF(AND((GH$33-GH38-150-Sheep!$R$356                                           )&gt;(GH$33-GI$33),(GH$33-GH38-150-Sheep!$R$356                                            )&lt;=0),"Alt2-"   &amp;GH37,""),"")</f>
        <v>Birth-3</v>
      </c>
      <c r="GI39" s="266" t="str">
        <f xml:space="preserve">                    IF(AND((GI$33                                  -Sheep!$N$252                               )&gt;(GI$33-GJ$33),(GI$33                                  -Sheep!$N$252                                )&lt;=0),"Born","")
&amp;                   IF(AND((GI$33-Sheep!$R$354-Sheep!$N$252                                )&gt;(GI$33-GJ$33),(GI$33-Sheep!$R$354-Sheep!$N$252                                )&lt;=0),"WeanStd","")
&amp;                   IF(AND((GI$33-Sheep!$R$355-Sheep!$N$252                                )&gt;(GI$33-GJ$33),(GI$33-Sheep!$R$355-Sheep!$N$252                                )&lt;=0),"WeanAlt1","")
&amp;                   IF(AND((GI$33-Sheep!$R$356-Sheep!$N$252                                )&gt;(GI$33-GJ$33),(GI$33-Sheep!$R$356-Sheep!$N$252                                )&lt;=0),"WeanAlt2","")
&amp;IFERROR(IF(AND((GI$33-GI38                                                                                     )&gt;(GI$33-GJ$33),(GI$33-GI38                                                                                     )&lt;=0),"Join-"    &amp;GI37,""),"")
&amp;IFERROR(IF(AND((GI$33-GI38-INDEX(Sheep!$V$361:$V$368,GI37,1))&gt;(GI$33-GJ$33),(GI$33-GI38-INDEX(Sheep!$V$361:$V$368,GI37,1))&lt;=0),"Scan-"  &amp;GI37,""),"")
&amp;IFERROR(IF(AND((GI$33-GI38-150                                                                            )&gt;(GI$33-GJ$33),(GI$33-GI38-150                                                                             )&lt;=0),"Birth-" &amp;GI37,""),"")
&amp;IFERROR(IF(AND((GI$33-GI38-150-Sheep!$R$354                                           )&gt;(GI$33-GJ$33),(GI$33-GI38-150-Sheep!$R$354                                            )&lt;=0),"Wean-"&amp;GI37,""),"")
&amp;IFERROR(IF(AND((GI$33-GI38-150-Sheep!$R$355                                           )&gt;(GI$33-GJ$33),(GI$33-GI38-150-Sheep!$R$355                                            )&lt;=0),"Alt1-"   &amp;GI37,""),"")
&amp;IFERROR(IF(AND((GI$33-GI38-150-Sheep!$R$356                                           )&gt;(GI$33-GJ$33),(GI$33-GI38-150-Sheep!$R$356                                            )&lt;=0),"Alt2-"   &amp;GI37,""),"")</f>
        <v/>
      </c>
      <c r="GJ39" s="266" t="str">
        <f xml:space="preserve">                    IF(AND((GJ$33                                  -Sheep!$N$252                               )&gt;(GJ$33-GK$33),(GJ$33                                  -Sheep!$N$252                                )&lt;=0),"Born","")
&amp;                   IF(AND((GJ$33-Sheep!$R$354-Sheep!$N$252                                )&gt;(GJ$33-GK$33),(GJ$33-Sheep!$R$354-Sheep!$N$252                                )&lt;=0),"WeanStd","")
&amp;                   IF(AND((GJ$33-Sheep!$R$355-Sheep!$N$252                                )&gt;(GJ$33-GK$33),(GJ$33-Sheep!$R$355-Sheep!$N$252                                )&lt;=0),"WeanAlt1","")
&amp;                   IF(AND((GJ$33-Sheep!$R$356-Sheep!$N$252                                )&gt;(GJ$33-GK$33),(GJ$33-Sheep!$R$356-Sheep!$N$252                                )&lt;=0),"WeanAlt2","")
&amp;IFERROR(IF(AND((GJ$33-GJ38                                                                                     )&gt;(GJ$33-GK$33),(GJ$33-GJ38                                                                                     )&lt;=0),"Join-"    &amp;GJ37,""),"")
&amp;IFERROR(IF(AND((GJ$33-GJ38-INDEX(Sheep!$V$361:$V$368,GJ37,1))&gt;(GJ$33-GK$33),(GJ$33-GJ38-INDEX(Sheep!$V$361:$V$368,GJ37,1))&lt;=0),"Scan-"  &amp;GJ37,""),"")
&amp;IFERROR(IF(AND((GJ$33-GJ38-150                                                                            )&gt;(GJ$33-GK$33),(GJ$33-GJ38-150                                                                             )&lt;=0),"Birth-" &amp;GJ37,""),"")
&amp;IFERROR(IF(AND((GJ$33-GJ38-150-Sheep!$R$354                                           )&gt;(GJ$33-GK$33),(GJ$33-GJ38-150-Sheep!$R$354                                            )&lt;=0),"Wean-"&amp;GJ37,""),"")
&amp;IFERROR(IF(AND((GJ$33-GJ38-150-Sheep!$R$355                                           )&gt;(GJ$33-GK$33),(GJ$33-GJ38-150-Sheep!$R$355                                            )&lt;=0),"Alt1-"   &amp;GJ37,""),"")
&amp;IFERROR(IF(AND((GJ$33-GJ38-150-Sheep!$R$356                                           )&gt;(GJ$33-GK$33),(GJ$33-GJ38-150-Sheep!$R$356                                            )&lt;=0),"Alt2-"   &amp;GJ37,""),"")</f>
        <v/>
      </c>
      <c r="GK39" s="266" t="str">
        <f xml:space="preserve">                    IF(AND((GK$33                                  -Sheep!$N$252                               )&gt;(GK$33-GL$33),(GK$33                                  -Sheep!$N$252                                )&lt;=0),"Born","")
&amp;                   IF(AND((GK$33-Sheep!$R$354-Sheep!$N$252                                )&gt;(GK$33-GL$33),(GK$33-Sheep!$R$354-Sheep!$N$252                                )&lt;=0),"WeanStd","")
&amp;                   IF(AND((GK$33-Sheep!$R$355-Sheep!$N$252                                )&gt;(GK$33-GL$33),(GK$33-Sheep!$R$355-Sheep!$N$252                                )&lt;=0),"WeanAlt1","")
&amp;                   IF(AND((GK$33-Sheep!$R$356-Sheep!$N$252                                )&gt;(GK$33-GL$33),(GK$33-Sheep!$R$356-Sheep!$N$252                                )&lt;=0),"WeanAlt2","")
&amp;IFERROR(IF(AND((GK$33-GK38                                                                                     )&gt;(GK$33-GL$33),(GK$33-GK38                                                                                     )&lt;=0),"Join-"    &amp;GK37,""),"")
&amp;IFERROR(IF(AND((GK$33-GK38-INDEX(Sheep!$V$361:$V$368,GK37,1))&gt;(GK$33-GL$33),(GK$33-GK38-INDEX(Sheep!$V$361:$V$368,GK37,1))&lt;=0),"Scan-"  &amp;GK37,""),"")
&amp;IFERROR(IF(AND((GK$33-GK38-150                                                                            )&gt;(GK$33-GL$33),(GK$33-GK38-150                                                                             )&lt;=0),"Birth-" &amp;GK37,""),"")
&amp;IFERROR(IF(AND((GK$33-GK38-150-Sheep!$R$354                                           )&gt;(GK$33-GL$33),(GK$33-GK38-150-Sheep!$R$354                                            )&lt;=0),"Wean-"&amp;GK37,""),"")
&amp;IFERROR(IF(AND((GK$33-GK38-150-Sheep!$R$355                                           )&gt;(GK$33-GL$33),(GK$33-GK38-150-Sheep!$R$355                                            )&lt;=0),"Alt1-"   &amp;GK37,""),"")
&amp;IFERROR(IF(AND((GK$33-GK38-150-Sheep!$R$356                                           )&gt;(GK$33-GL$33),(GK$33-GK38-150-Sheep!$R$356                                            )&lt;=0),"Alt2-"   &amp;GK37,""),"")</f>
        <v/>
      </c>
      <c r="GL39" s="266" t="str">
        <f xml:space="preserve">                    IF(AND((GL$33                                  -Sheep!$N$252                               )&gt;(GL$33-GM$33),(GL$33                                  -Sheep!$N$252                                )&lt;=0),"Born","")
&amp;                   IF(AND((GL$33-Sheep!$R$354-Sheep!$N$252                                )&gt;(GL$33-GM$33),(GL$33-Sheep!$R$354-Sheep!$N$252                                )&lt;=0),"WeanStd","")
&amp;                   IF(AND((GL$33-Sheep!$R$355-Sheep!$N$252                                )&gt;(GL$33-GM$33),(GL$33-Sheep!$R$355-Sheep!$N$252                                )&lt;=0),"WeanAlt1","")
&amp;                   IF(AND((GL$33-Sheep!$R$356-Sheep!$N$252                                )&gt;(GL$33-GM$33),(GL$33-Sheep!$R$356-Sheep!$N$252                                )&lt;=0),"WeanAlt2","")
&amp;IFERROR(IF(AND((GL$33-GL38                                                                                     )&gt;(GL$33-GM$33),(GL$33-GL38                                                                                     )&lt;=0),"Join-"    &amp;GL37,""),"")
&amp;IFERROR(IF(AND((GL$33-GL38-INDEX(Sheep!$V$361:$V$368,GL37,1))&gt;(GL$33-GM$33),(GL$33-GL38-INDEX(Sheep!$V$361:$V$368,GL37,1))&lt;=0),"Scan-"  &amp;GL37,""),"")
&amp;IFERROR(IF(AND((GL$33-GL38-150                                                                            )&gt;(GL$33-GM$33),(GL$33-GL38-150                                                                             )&lt;=0),"Birth-" &amp;GL37,""),"")
&amp;IFERROR(IF(AND((GL$33-GL38-150-Sheep!$R$354                                           )&gt;(GL$33-GM$33),(GL$33-GL38-150-Sheep!$R$354                                            )&lt;=0),"Wean-"&amp;GL37,""),"")
&amp;IFERROR(IF(AND((GL$33-GL38-150-Sheep!$R$355                                           )&gt;(GL$33-GM$33),(GL$33-GL38-150-Sheep!$R$355                                            )&lt;=0),"Alt1-"   &amp;GL37,""),"")
&amp;IFERROR(IF(AND((GL$33-GL38-150-Sheep!$R$356                                           )&gt;(GL$33-GM$33),(GL$33-GL38-150-Sheep!$R$356                                            )&lt;=0),"Alt2-"   &amp;GL37,""),"")</f>
        <v/>
      </c>
      <c r="GM39" s="266" t="str">
        <f xml:space="preserve">                    IF(AND((GM$33                                  -Sheep!$N$252                               )&gt;(GM$33-GN$33),(GM$33                                  -Sheep!$N$252                                )&lt;=0),"Born","")
&amp;                   IF(AND((GM$33-Sheep!$R$354-Sheep!$N$252                                )&gt;(GM$33-GN$33),(GM$33-Sheep!$R$354-Sheep!$N$252                                )&lt;=0),"WeanStd","")
&amp;                   IF(AND((GM$33-Sheep!$R$355-Sheep!$N$252                                )&gt;(GM$33-GN$33),(GM$33-Sheep!$R$355-Sheep!$N$252                                )&lt;=0),"WeanAlt1","")
&amp;                   IF(AND((GM$33-Sheep!$R$356-Sheep!$N$252                                )&gt;(GM$33-GN$33),(GM$33-Sheep!$R$356-Sheep!$N$252                                )&lt;=0),"WeanAlt2","")
&amp;IFERROR(IF(AND((GM$33-GM38                                                                                     )&gt;(GM$33-GN$33),(GM$33-GM38                                                                                     )&lt;=0),"Join-"    &amp;GM37,""),"")
&amp;IFERROR(IF(AND((GM$33-GM38-INDEX(Sheep!$V$361:$V$368,GM37,1))&gt;(GM$33-GN$33),(GM$33-GM38-INDEX(Sheep!$V$361:$V$368,GM37,1))&lt;=0),"Scan-"  &amp;GM37,""),"")
&amp;IFERROR(IF(AND((GM$33-GM38-150                                                                            )&gt;(GM$33-GN$33),(GM$33-GM38-150                                                                             )&lt;=0),"Birth-" &amp;GM37,""),"")
&amp;IFERROR(IF(AND((GM$33-GM38-150-Sheep!$R$354                                           )&gt;(GM$33-GN$33),(GM$33-GM38-150-Sheep!$R$354                                            )&lt;=0),"Wean-"&amp;GM37,""),"")
&amp;IFERROR(IF(AND((GM$33-GM38-150-Sheep!$R$355                                           )&gt;(GM$33-GN$33),(GM$33-GM38-150-Sheep!$R$355                                            )&lt;=0),"Alt1-"   &amp;GM37,""),"")
&amp;IFERROR(IF(AND((GM$33-GM38-150-Sheep!$R$356                                           )&gt;(GM$33-GN$33),(GM$33-GM38-150-Sheep!$R$356                                            )&lt;=0),"Alt2-"   &amp;GM37,""),"")</f>
        <v/>
      </c>
      <c r="GN39" s="266" t="str">
        <f xml:space="preserve">                    IF(AND((GN$33                                  -Sheep!$N$252                               )&gt;(GN$33-GO$33),(GN$33                                  -Sheep!$N$252                                )&lt;=0),"Born","")
&amp;                   IF(AND((GN$33-Sheep!$R$354-Sheep!$N$252                                )&gt;(GN$33-GO$33),(GN$33-Sheep!$R$354-Sheep!$N$252                                )&lt;=0),"WeanStd","")
&amp;                   IF(AND((GN$33-Sheep!$R$355-Sheep!$N$252                                )&gt;(GN$33-GO$33),(GN$33-Sheep!$R$355-Sheep!$N$252                                )&lt;=0),"WeanAlt1","")
&amp;                   IF(AND((GN$33-Sheep!$R$356-Sheep!$N$252                                )&gt;(GN$33-GO$33),(GN$33-Sheep!$R$356-Sheep!$N$252                                )&lt;=0),"WeanAlt2","")
&amp;IFERROR(IF(AND((GN$33-GN38                                                                                     )&gt;(GN$33-GO$33),(GN$33-GN38                                                                                     )&lt;=0),"Join-"    &amp;GN37,""),"")
&amp;IFERROR(IF(AND((GN$33-GN38-INDEX(Sheep!$V$361:$V$368,GN37,1))&gt;(GN$33-GO$33),(GN$33-GN38-INDEX(Sheep!$V$361:$V$368,GN37,1))&lt;=0),"Scan-"  &amp;GN37,""),"")
&amp;IFERROR(IF(AND((GN$33-GN38-150                                                                            )&gt;(GN$33-GO$33),(GN$33-GN38-150                                                                             )&lt;=0),"Birth-" &amp;GN37,""),"")
&amp;IFERROR(IF(AND((GN$33-GN38-150-Sheep!$R$354                                           )&gt;(GN$33-GO$33),(GN$33-GN38-150-Sheep!$R$354                                            )&lt;=0),"Wean-"&amp;GN37,""),"")
&amp;IFERROR(IF(AND((GN$33-GN38-150-Sheep!$R$355                                           )&gt;(GN$33-GO$33),(GN$33-GN38-150-Sheep!$R$355                                            )&lt;=0),"Alt1-"   &amp;GN37,""),"")
&amp;IFERROR(IF(AND((GN$33-GN38-150-Sheep!$R$356                                           )&gt;(GN$33-GO$33),(GN$33-GN38-150-Sheep!$R$356                                            )&lt;=0),"Alt2-"   &amp;GN37,""),"")</f>
        <v/>
      </c>
      <c r="GO39" s="266" t="str">
        <f xml:space="preserve">                    IF(AND((GO$33                                  -Sheep!$N$252                               )&gt;(GO$33-GP$33),(GO$33                                  -Sheep!$N$252                                )&lt;=0),"Born","")
&amp;                   IF(AND((GO$33-Sheep!$R$354-Sheep!$N$252                                )&gt;(GO$33-GP$33),(GO$33-Sheep!$R$354-Sheep!$N$252                                )&lt;=0),"WeanStd","")
&amp;                   IF(AND((GO$33-Sheep!$R$355-Sheep!$N$252                                )&gt;(GO$33-GP$33),(GO$33-Sheep!$R$355-Sheep!$N$252                                )&lt;=0),"WeanAlt1","")
&amp;                   IF(AND((GO$33-Sheep!$R$356-Sheep!$N$252                                )&gt;(GO$33-GP$33),(GO$33-Sheep!$R$356-Sheep!$N$252                                )&lt;=0),"WeanAlt2","")
&amp;IFERROR(IF(AND((GO$33-GO38                                                                                     )&gt;(GO$33-GP$33),(GO$33-GO38                                                                                     )&lt;=0),"Join-"    &amp;GO37,""),"")
&amp;IFERROR(IF(AND((GO$33-GO38-INDEX(Sheep!$V$361:$V$368,GO37,1))&gt;(GO$33-GP$33),(GO$33-GO38-INDEX(Sheep!$V$361:$V$368,GO37,1))&lt;=0),"Scan-"  &amp;GO37,""),"")
&amp;IFERROR(IF(AND((GO$33-GO38-150                                                                            )&gt;(GO$33-GP$33),(GO$33-GO38-150                                                                             )&lt;=0),"Birth-" &amp;GO37,""),"")
&amp;IFERROR(IF(AND((GO$33-GO38-150-Sheep!$R$354                                           )&gt;(GO$33-GP$33),(GO$33-GO38-150-Sheep!$R$354                                            )&lt;=0),"Wean-"&amp;GO37,""),"")
&amp;IFERROR(IF(AND((GO$33-GO38-150-Sheep!$R$355                                           )&gt;(GO$33-GP$33),(GO$33-GO38-150-Sheep!$R$355                                            )&lt;=0),"Alt1-"   &amp;GO37,""),"")
&amp;IFERROR(IF(AND((GO$33-GO38-150-Sheep!$R$356                                           )&gt;(GO$33-GP$33),(GO$33-GO38-150-Sheep!$R$356                                            )&lt;=0),"Alt2-"   &amp;GO37,""),"")</f>
        <v/>
      </c>
      <c r="GP39" s="266" t="str">
        <f xml:space="preserve">                    IF(AND((GP$33                                  -Sheep!$N$252                               )&gt;(GP$33-GQ$33),(GP$33                                  -Sheep!$N$252                                )&lt;=0),"Born","")
&amp;                   IF(AND((GP$33-Sheep!$R$354-Sheep!$N$252                                )&gt;(GP$33-GQ$33),(GP$33-Sheep!$R$354-Sheep!$N$252                                )&lt;=0),"WeanStd","")
&amp;                   IF(AND((GP$33-Sheep!$R$355-Sheep!$N$252                                )&gt;(GP$33-GQ$33),(GP$33-Sheep!$R$355-Sheep!$N$252                                )&lt;=0),"WeanAlt1","")
&amp;                   IF(AND((GP$33-Sheep!$R$356-Sheep!$N$252                                )&gt;(GP$33-GQ$33),(GP$33-Sheep!$R$356-Sheep!$N$252                                )&lt;=0),"WeanAlt2","")
&amp;IFERROR(IF(AND((GP$33-GP38                                                                                     )&gt;(GP$33-GQ$33),(GP$33-GP38                                                                                     )&lt;=0),"Join-"    &amp;GP37,""),"")
&amp;IFERROR(IF(AND((GP$33-GP38-INDEX(Sheep!$V$361:$V$368,GP37,1))&gt;(GP$33-GQ$33),(GP$33-GP38-INDEX(Sheep!$V$361:$V$368,GP37,1))&lt;=0),"Scan-"  &amp;GP37,""),"")
&amp;IFERROR(IF(AND((GP$33-GP38-150                                                                            )&gt;(GP$33-GQ$33),(GP$33-GP38-150                                                                             )&lt;=0),"Birth-" &amp;GP37,""),"")
&amp;IFERROR(IF(AND((GP$33-GP38-150-Sheep!$R$354                                           )&gt;(GP$33-GQ$33),(GP$33-GP38-150-Sheep!$R$354                                            )&lt;=0),"Wean-"&amp;GP37,""),"")
&amp;IFERROR(IF(AND((GP$33-GP38-150-Sheep!$R$355                                           )&gt;(GP$33-GQ$33),(GP$33-GP38-150-Sheep!$R$355                                            )&lt;=0),"Alt1-"   &amp;GP37,""),"")
&amp;IFERROR(IF(AND((GP$33-GP38-150-Sheep!$R$356                                           )&gt;(GP$33-GQ$33),(GP$33-GP38-150-Sheep!$R$356                                            )&lt;=0),"Alt2-"   &amp;GP37,""),"")</f>
        <v/>
      </c>
      <c r="GQ39" s="266" t="str">
        <f xml:space="preserve">                    IF(AND((GQ$33                                  -Sheep!$N$252                               )&gt;(GQ$33-GR$33),(GQ$33                                  -Sheep!$N$252                                )&lt;=0),"Born","")
&amp;                   IF(AND((GQ$33-Sheep!$R$354-Sheep!$N$252                                )&gt;(GQ$33-GR$33),(GQ$33-Sheep!$R$354-Sheep!$N$252                                )&lt;=0),"WeanStd","")
&amp;                   IF(AND((GQ$33-Sheep!$R$355-Sheep!$N$252                                )&gt;(GQ$33-GR$33),(GQ$33-Sheep!$R$355-Sheep!$N$252                                )&lt;=0),"WeanAlt1","")
&amp;                   IF(AND((GQ$33-Sheep!$R$356-Sheep!$N$252                                )&gt;(GQ$33-GR$33),(GQ$33-Sheep!$R$356-Sheep!$N$252                                )&lt;=0),"WeanAlt2","")
&amp;IFERROR(IF(AND((GQ$33-GQ38                                                                                     )&gt;(GQ$33-GR$33),(GQ$33-GQ38                                                                                     )&lt;=0),"Join-"    &amp;GQ37,""),"")
&amp;IFERROR(IF(AND((GQ$33-GQ38-INDEX(Sheep!$V$361:$V$368,GQ37,1))&gt;(GQ$33-GR$33),(GQ$33-GQ38-INDEX(Sheep!$V$361:$V$368,GQ37,1))&lt;=0),"Scan-"  &amp;GQ37,""),"")
&amp;IFERROR(IF(AND((GQ$33-GQ38-150                                                                            )&gt;(GQ$33-GR$33),(GQ$33-GQ38-150                                                                             )&lt;=0),"Birth-" &amp;GQ37,""),"")
&amp;IFERROR(IF(AND((GQ$33-GQ38-150-Sheep!$R$354                                           )&gt;(GQ$33-GR$33),(GQ$33-GQ38-150-Sheep!$R$354                                            )&lt;=0),"Wean-"&amp;GQ37,""),"")
&amp;IFERROR(IF(AND((GQ$33-GQ38-150-Sheep!$R$355                                           )&gt;(GQ$33-GR$33),(GQ$33-GQ38-150-Sheep!$R$355                                            )&lt;=0),"Alt1-"   &amp;GQ37,""),"")
&amp;IFERROR(IF(AND((GQ$33-GQ38-150-Sheep!$R$356                                           )&gt;(GQ$33-GR$33),(GQ$33-GQ38-150-Sheep!$R$356                                            )&lt;=0),"Alt2-"   &amp;GQ37,""),"")</f>
        <v/>
      </c>
      <c r="GR39" s="266" t="str">
        <f xml:space="preserve">                    IF(AND((GR$33                                  -Sheep!$N$252                               )&gt;(GR$33-GS$33),(GR$33                                  -Sheep!$N$252                                )&lt;=0),"Born","")
&amp;                   IF(AND((GR$33-Sheep!$R$354-Sheep!$N$252                                )&gt;(GR$33-GS$33),(GR$33-Sheep!$R$354-Sheep!$N$252                                )&lt;=0),"WeanStd","")
&amp;                   IF(AND((GR$33-Sheep!$R$355-Sheep!$N$252                                )&gt;(GR$33-GS$33),(GR$33-Sheep!$R$355-Sheep!$N$252                                )&lt;=0),"WeanAlt1","")
&amp;                   IF(AND((GR$33-Sheep!$R$356-Sheep!$N$252                                )&gt;(GR$33-GS$33),(GR$33-Sheep!$R$356-Sheep!$N$252                                )&lt;=0),"WeanAlt2","")
&amp;IFERROR(IF(AND((GR$33-GR38                                                                                     )&gt;(GR$33-GS$33),(GR$33-GR38                                                                                     )&lt;=0),"Join-"    &amp;GR37,""),"")
&amp;IFERROR(IF(AND((GR$33-GR38-INDEX(Sheep!$V$361:$V$368,GR37,1))&gt;(GR$33-GS$33),(GR$33-GR38-INDEX(Sheep!$V$361:$V$368,GR37,1))&lt;=0),"Scan-"  &amp;GR37,""),"")
&amp;IFERROR(IF(AND((GR$33-GR38-150                                                                            )&gt;(GR$33-GS$33),(GR$33-GR38-150                                                                             )&lt;=0),"Birth-" &amp;GR37,""),"")
&amp;IFERROR(IF(AND((GR$33-GR38-150-Sheep!$R$354                                           )&gt;(GR$33-GS$33),(GR$33-GR38-150-Sheep!$R$354                                            )&lt;=0),"Wean-"&amp;GR37,""),"")
&amp;IFERROR(IF(AND((GR$33-GR38-150-Sheep!$R$355                                           )&gt;(GR$33-GS$33),(GR$33-GR38-150-Sheep!$R$355                                            )&lt;=0),"Alt1-"   &amp;GR37,""),"")
&amp;IFERROR(IF(AND((GR$33-GR38-150-Sheep!$R$356                                           )&gt;(GR$33-GS$33),(GR$33-GR38-150-Sheep!$R$356                                            )&lt;=0),"Alt2-"   &amp;GR37,""),"")</f>
        <v/>
      </c>
      <c r="GS39" s="266" t="str">
        <f xml:space="preserve">                    IF(AND((GS$33                                  -Sheep!$N$252                               )&gt;(GS$33-GT$33),(GS$33                                  -Sheep!$N$252                                )&lt;=0),"Born","")
&amp;                   IF(AND((GS$33-Sheep!$R$354-Sheep!$N$252                                )&gt;(GS$33-GT$33),(GS$33-Sheep!$R$354-Sheep!$N$252                                )&lt;=0),"WeanStd","")
&amp;                   IF(AND((GS$33-Sheep!$R$355-Sheep!$N$252                                )&gt;(GS$33-GT$33),(GS$33-Sheep!$R$355-Sheep!$N$252                                )&lt;=0),"WeanAlt1","")
&amp;                   IF(AND((GS$33-Sheep!$R$356-Sheep!$N$252                                )&gt;(GS$33-GT$33),(GS$33-Sheep!$R$356-Sheep!$N$252                                )&lt;=0),"WeanAlt2","")
&amp;IFERROR(IF(AND((GS$33-GS38                                                                                     )&gt;(GS$33-GT$33),(GS$33-GS38                                                                                     )&lt;=0),"Join-"    &amp;GS37,""),"")
&amp;IFERROR(IF(AND((GS$33-GS38-INDEX(Sheep!$V$361:$V$368,GS37,1))&gt;(GS$33-GT$33),(GS$33-GS38-INDEX(Sheep!$V$361:$V$368,GS37,1))&lt;=0),"Scan-"  &amp;GS37,""),"")
&amp;IFERROR(IF(AND((GS$33-GS38-150                                                                            )&gt;(GS$33-GT$33),(GS$33-GS38-150                                                                             )&lt;=0),"Birth-" &amp;GS37,""),"")
&amp;IFERROR(IF(AND((GS$33-GS38-150-Sheep!$R$354                                           )&gt;(GS$33-GT$33),(GS$33-GS38-150-Sheep!$R$354                                            )&lt;=0),"Wean-"&amp;GS37,""),"")
&amp;IFERROR(IF(AND((GS$33-GS38-150-Sheep!$R$355                                           )&gt;(GS$33-GT$33),(GS$33-GS38-150-Sheep!$R$355                                            )&lt;=0),"Alt1-"   &amp;GS37,""),"")
&amp;IFERROR(IF(AND((GS$33-GS38-150-Sheep!$R$356                                           )&gt;(GS$33-GT$33),(GS$33-GS38-150-Sheep!$R$356                                            )&lt;=0),"Alt2-"   &amp;GS37,""),"")</f>
        <v/>
      </c>
      <c r="GT39" s="266" t="str">
        <f xml:space="preserve">                    IF(AND((GT$33                                  -Sheep!$N$252                               )&gt;(GT$33-GU$33),(GT$33                                  -Sheep!$N$252                                )&lt;=0),"Born","")
&amp;                   IF(AND((GT$33-Sheep!$R$354-Sheep!$N$252                                )&gt;(GT$33-GU$33),(GT$33-Sheep!$R$354-Sheep!$N$252                                )&lt;=0),"WeanStd","")
&amp;                   IF(AND((GT$33-Sheep!$R$355-Sheep!$N$252                                )&gt;(GT$33-GU$33),(GT$33-Sheep!$R$355-Sheep!$N$252                                )&lt;=0),"WeanAlt1","")
&amp;                   IF(AND((GT$33-Sheep!$R$356-Sheep!$N$252                                )&gt;(GT$33-GU$33),(GT$33-Sheep!$R$356-Sheep!$N$252                                )&lt;=0),"WeanAlt2","")
&amp;IFERROR(IF(AND((GT$33-GT38                                                                                     )&gt;(GT$33-GU$33),(GT$33-GT38                                                                                     )&lt;=0),"Join-"    &amp;GT37,""),"")
&amp;IFERROR(IF(AND((GT$33-GT38-INDEX(Sheep!$V$361:$V$368,GT37,1))&gt;(GT$33-GU$33),(GT$33-GT38-INDEX(Sheep!$V$361:$V$368,GT37,1))&lt;=0),"Scan-"  &amp;GT37,""),"")
&amp;IFERROR(IF(AND((GT$33-GT38-150                                                                            )&gt;(GT$33-GU$33),(GT$33-GT38-150                                                                             )&lt;=0),"Birth-" &amp;GT37,""),"")
&amp;IFERROR(IF(AND((GT$33-GT38-150-Sheep!$R$354                                           )&gt;(GT$33-GU$33),(GT$33-GT38-150-Sheep!$R$354                                            )&lt;=0),"Wean-"&amp;GT37,""),"")
&amp;IFERROR(IF(AND((GT$33-GT38-150-Sheep!$R$355                                           )&gt;(GT$33-GU$33),(GT$33-GT38-150-Sheep!$R$355                                            )&lt;=0),"Alt1-"   &amp;GT37,""),"")
&amp;IFERROR(IF(AND((GT$33-GT38-150-Sheep!$R$356                                           )&gt;(GT$33-GU$33),(GT$33-GT38-150-Sheep!$R$356                                            )&lt;=0),"Alt2-"   &amp;GT37,""),"")</f>
        <v/>
      </c>
      <c r="GU39" s="266" t="str">
        <f xml:space="preserve">                    IF(AND((GU$33                                  -Sheep!$N$252                               )&gt;(GU$33-GV$33),(GU$33                                  -Sheep!$N$252                                )&lt;=0),"Born","")
&amp;                   IF(AND((GU$33-Sheep!$R$354-Sheep!$N$252                                )&gt;(GU$33-GV$33),(GU$33-Sheep!$R$354-Sheep!$N$252                                )&lt;=0),"WeanStd","")
&amp;                   IF(AND((GU$33-Sheep!$R$355-Sheep!$N$252                                )&gt;(GU$33-GV$33),(GU$33-Sheep!$R$355-Sheep!$N$252                                )&lt;=0),"WeanAlt1","")
&amp;                   IF(AND((GU$33-Sheep!$R$356-Sheep!$N$252                                )&gt;(GU$33-GV$33),(GU$33-Sheep!$R$356-Sheep!$N$252                                )&lt;=0),"WeanAlt2","")
&amp;IFERROR(IF(AND((GU$33-GU38                                                                                     )&gt;(GU$33-GV$33),(GU$33-GU38                                                                                     )&lt;=0),"Join-"    &amp;GU37,""),"")
&amp;IFERROR(IF(AND((GU$33-GU38-INDEX(Sheep!$V$361:$V$368,GU37,1))&gt;(GU$33-GV$33),(GU$33-GU38-INDEX(Sheep!$V$361:$V$368,GU37,1))&lt;=0),"Scan-"  &amp;GU37,""),"")
&amp;IFERROR(IF(AND((GU$33-GU38-150                                                                            )&gt;(GU$33-GV$33),(GU$33-GU38-150                                                                             )&lt;=0),"Birth-" &amp;GU37,""),"")
&amp;IFERROR(IF(AND((GU$33-GU38-150-Sheep!$R$354                                           )&gt;(GU$33-GV$33),(GU$33-GU38-150-Sheep!$R$354                                            )&lt;=0),"Wean-"&amp;GU37,""),"")
&amp;IFERROR(IF(AND((GU$33-GU38-150-Sheep!$R$355                                           )&gt;(GU$33-GV$33),(GU$33-GU38-150-Sheep!$R$355                                            )&lt;=0),"Alt1-"   &amp;GU37,""),"")
&amp;IFERROR(IF(AND((GU$33-GU38-150-Sheep!$R$356                                           )&gt;(GU$33-GV$33),(GU$33-GU38-150-Sheep!$R$356                                            )&lt;=0),"Alt2-"   &amp;GU37,""),"")</f>
        <v>Wean-3</v>
      </c>
      <c r="GV39" s="266" t="str">
        <f xml:space="preserve">                    IF(AND((GV$33                                  -Sheep!$N$252                               )&gt;(GV$33-GW$33),(GV$33                                  -Sheep!$N$252                                )&lt;=0),"Born","")
&amp;                   IF(AND((GV$33-Sheep!$R$354-Sheep!$N$252                                )&gt;(GV$33-GW$33),(GV$33-Sheep!$R$354-Sheep!$N$252                                )&lt;=0),"WeanStd","")
&amp;                   IF(AND((GV$33-Sheep!$R$355-Sheep!$N$252                                )&gt;(GV$33-GW$33),(GV$33-Sheep!$R$355-Sheep!$N$252                                )&lt;=0),"WeanAlt1","")
&amp;                   IF(AND((GV$33-Sheep!$R$356-Sheep!$N$252                                )&gt;(GV$33-GW$33),(GV$33-Sheep!$R$356-Sheep!$N$252                                )&lt;=0),"WeanAlt2","")
&amp;IFERROR(IF(AND((GV$33-GV38                                                                                     )&gt;(GV$33-GW$33),(GV$33-GV38                                                                                     )&lt;=0),"Join-"    &amp;GV37,""),"")
&amp;IFERROR(IF(AND((GV$33-GV38-INDEX(Sheep!$V$361:$V$368,GV37,1))&gt;(GV$33-GW$33),(GV$33-GV38-INDEX(Sheep!$V$361:$V$368,GV37,1))&lt;=0),"Scan-"  &amp;GV37,""),"")
&amp;IFERROR(IF(AND((GV$33-GV38-150                                                                            )&gt;(GV$33-GW$33),(GV$33-GV38-150                                                                             )&lt;=0),"Birth-" &amp;GV37,""),"")
&amp;IFERROR(IF(AND((GV$33-GV38-150-Sheep!$R$354                                           )&gt;(GV$33-GW$33),(GV$33-GV38-150-Sheep!$R$354                                            )&lt;=0),"Wean-"&amp;GV37,""),"")
&amp;IFERROR(IF(AND((GV$33-GV38-150-Sheep!$R$355                                           )&gt;(GV$33-GW$33),(GV$33-GV38-150-Sheep!$R$355                                            )&lt;=0),"Alt1-"   &amp;GV37,""),"")
&amp;IFERROR(IF(AND((GV$33-GV38-150-Sheep!$R$356                                           )&gt;(GV$33-GW$33),(GV$33-GV38-150-Sheep!$R$356                                            )&lt;=0),"Alt2-"   &amp;GV37,""),"")</f>
        <v/>
      </c>
      <c r="GW39" s="266" t="str">
        <f xml:space="preserve">                    IF(AND((GW$33                                  -Sheep!$N$252                               )&gt;(GW$33-GX$33),(GW$33                                  -Sheep!$N$252                                )&lt;=0),"Born","")
&amp;                   IF(AND((GW$33-Sheep!$R$354-Sheep!$N$252                                )&gt;(GW$33-GX$33),(GW$33-Sheep!$R$354-Sheep!$N$252                                )&lt;=0),"WeanStd","")
&amp;                   IF(AND((GW$33-Sheep!$R$355-Sheep!$N$252                                )&gt;(GW$33-GX$33),(GW$33-Sheep!$R$355-Sheep!$N$252                                )&lt;=0),"WeanAlt1","")
&amp;                   IF(AND((GW$33-Sheep!$R$356-Sheep!$N$252                                )&gt;(GW$33-GX$33),(GW$33-Sheep!$R$356-Sheep!$N$252                                )&lt;=0),"WeanAlt2","")
&amp;IFERROR(IF(AND((GW$33-GW38                                                                                     )&gt;(GW$33-GX$33),(GW$33-GW38                                                                                     )&lt;=0),"Join-"    &amp;GW37,""),"")
&amp;IFERROR(IF(AND((GW$33-GW38-INDEX(Sheep!$V$361:$V$368,GW37,1))&gt;(GW$33-GX$33),(GW$33-GW38-INDEX(Sheep!$V$361:$V$368,GW37,1))&lt;=0),"Scan-"  &amp;GW37,""),"")
&amp;IFERROR(IF(AND((GW$33-GW38-150                                                                            )&gt;(GW$33-GX$33),(GW$33-GW38-150                                                                             )&lt;=0),"Birth-" &amp;GW37,""),"")
&amp;IFERROR(IF(AND((GW$33-GW38-150-Sheep!$R$354                                           )&gt;(GW$33-GX$33),(GW$33-GW38-150-Sheep!$R$354                                            )&lt;=0),"Wean-"&amp;GW37,""),"")
&amp;IFERROR(IF(AND((GW$33-GW38-150-Sheep!$R$355                                           )&gt;(GW$33-GX$33),(GW$33-GW38-150-Sheep!$R$355                                            )&lt;=0),"Alt1-"   &amp;GW37,""),"")
&amp;IFERROR(IF(AND((GW$33-GW38-150-Sheep!$R$356                                           )&gt;(GW$33-GX$33),(GW$33-GW38-150-Sheep!$R$356                                            )&lt;=0),"Alt2-"   &amp;GW37,""),"")</f>
        <v/>
      </c>
      <c r="GX39" s="266" t="str">
        <f xml:space="preserve">                    IF(AND((GX$33                                  -Sheep!$N$252                               )&gt;(GX$33-GY$33),(GX$33                                  -Sheep!$N$252                                )&lt;=0),"Born","")
&amp;                   IF(AND((GX$33-Sheep!$R$354-Sheep!$N$252                                )&gt;(GX$33-GY$33),(GX$33-Sheep!$R$354-Sheep!$N$252                                )&lt;=0),"WeanStd","")
&amp;                   IF(AND((GX$33-Sheep!$R$355-Sheep!$N$252                                )&gt;(GX$33-GY$33),(GX$33-Sheep!$R$355-Sheep!$N$252                                )&lt;=0),"WeanAlt1","")
&amp;                   IF(AND((GX$33-Sheep!$R$356-Sheep!$N$252                                )&gt;(GX$33-GY$33),(GX$33-Sheep!$R$356-Sheep!$N$252                                )&lt;=0),"WeanAlt2","")
&amp;IFERROR(IF(AND((GX$33-GX38                                                                                     )&gt;(GX$33-GY$33),(GX$33-GX38                                                                                     )&lt;=0),"Join-"    &amp;GX37,""),"")
&amp;IFERROR(IF(AND((GX$33-GX38-INDEX(Sheep!$V$361:$V$368,GX37,1))&gt;(GX$33-GY$33),(GX$33-GX38-INDEX(Sheep!$V$361:$V$368,GX37,1))&lt;=0),"Scan-"  &amp;GX37,""),"")
&amp;IFERROR(IF(AND((GX$33-GX38-150                                                                            )&gt;(GX$33-GY$33),(GX$33-GX38-150                                                                             )&lt;=0),"Birth-" &amp;GX37,""),"")
&amp;IFERROR(IF(AND((GX$33-GX38-150-Sheep!$R$354                                           )&gt;(GX$33-GY$33),(GX$33-GX38-150-Sheep!$R$354                                            )&lt;=0),"Wean-"&amp;GX37,""),"")
&amp;IFERROR(IF(AND((GX$33-GX38-150-Sheep!$R$355                                           )&gt;(GX$33-GY$33),(GX$33-GX38-150-Sheep!$R$355                                            )&lt;=0),"Alt1-"   &amp;GX37,""),"")
&amp;IFERROR(IF(AND((GX$33-GX38-150-Sheep!$R$356                                           )&gt;(GX$33-GY$33),(GX$33-GX38-150-Sheep!$R$356                                            )&lt;=0),"Alt2-"   &amp;GX37,""),"")</f>
        <v/>
      </c>
      <c r="GY39" s="266" t="str">
        <f xml:space="preserve">                    IF(AND((GY$33                                  -Sheep!$N$252                               )&gt;(GY$33-GZ$33),(GY$33                                  -Sheep!$N$252                                )&lt;=0),"Born","")
&amp;                   IF(AND((GY$33-Sheep!$R$354-Sheep!$N$252                                )&gt;(GY$33-GZ$33),(GY$33-Sheep!$R$354-Sheep!$N$252                                )&lt;=0),"WeanStd","")
&amp;                   IF(AND((GY$33-Sheep!$R$355-Sheep!$N$252                                )&gt;(GY$33-GZ$33),(GY$33-Sheep!$R$355-Sheep!$N$252                                )&lt;=0),"WeanAlt1","")
&amp;                   IF(AND((GY$33-Sheep!$R$356-Sheep!$N$252                                )&gt;(GY$33-GZ$33),(GY$33-Sheep!$R$356-Sheep!$N$252                                )&lt;=0),"WeanAlt2","")
&amp;IFERROR(IF(AND((GY$33-GY38                                                                                     )&gt;(GY$33-GZ$33),(GY$33-GY38                                                                                     )&lt;=0),"Join-"    &amp;GY37,""),"")
&amp;IFERROR(IF(AND((GY$33-GY38-INDEX(Sheep!$V$361:$V$368,GY37,1))&gt;(GY$33-GZ$33),(GY$33-GY38-INDEX(Sheep!$V$361:$V$368,GY37,1))&lt;=0),"Scan-"  &amp;GY37,""),"")
&amp;IFERROR(IF(AND((GY$33-GY38-150                                                                            )&gt;(GY$33-GZ$33),(GY$33-GY38-150                                                                             )&lt;=0),"Birth-" &amp;GY37,""),"")
&amp;IFERROR(IF(AND((GY$33-GY38-150-Sheep!$R$354                                           )&gt;(GY$33-GZ$33),(GY$33-GY38-150-Sheep!$R$354                                            )&lt;=0),"Wean-"&amp;GY37,""),"")
&amp;IFERROR(IF(AND((GY$33-GY38-150-Sheep!$R$355                                           )&gt;(GY$33-GZ$33),(GY$33-GY38-150-Sheep!$R$355                                            )&lt;=0),"Alt1-"   &amp;GY37,""),"")
&amp;IFERROR(IF(AND((GY$33-GY38-150-Sheep!$R$356                                           )&gt;(GY$33-GZ$33),(GY$33-GY38-150-Sheep!$R$356                                            )&lt;=0),"Alt2-"   &amp;GY37,""),"")</f>
        <v>Alt1-3</v>
      </c>
      <c r="GZ39" s="266" t="str">
        <f xml:space="preserve">                    IF(AND((GZ$33                                  -Sheep!$N$252                               )&gt;(GZ$33-HA$33),(GZ$33                                  -Sheep!$N$252                                )&lt;=0),"Born","")
&amp;                   IF(AND((GZ$33-Sheep!$R$354-Sheep!$N$252                                )&gt;(GZ$33-HA$33),(GZ$33-Sheep!$R$354-Sheep!$N$252                                )&lt;=0),"WeanStd","")
&amp;                   IF(AND((GZ$33-Sheep!$R$355-Sheep!$N$252                                )&gt;(GZ$33-HA$33),(GZ$33-Sheep!$R$355-Sheep!$N$252                                )&lt;=0),"WeanAlt1","")
&amp;                   IF(AND((GZ$33-Sheep!$R$356-Sheep!$N$252                                )&gt;(GZ$33-HA$33),(GZ$33-Sheep!$R$356-Sheep!$N$252                                )&lt;=0),"WeanAlt2","")
&amp;IFERROR(IF(AND((GZ$33-GZ38                                                                                     )&gt;(GZ$33-HA$33),(GZ$33-GZ38                                                                                     )&lt;=0),"Join-"    &amp;GZ37,""),"")
&amp;IFERROR(IF(AND((GZ$33-GZ38-INDEX(Sheep!$V$361:$V$368,GZ37,1))&gt;(GZ$33-HA$33),(GZ$33-GZ38-INDEX(Sheep!$V$361:$V$368,GZ37,1))&lt;=0),"Scan-"  &amp;GZ37,""),"")
&amp;IFERROR(IF(AND((GZ$33-GZ38-150                                                                            )&gt;(GZ$33-HA$33),(GZ$33-GZ38-150                                                                             )&lt;=0),"Birth-" &amp;GZ37,""),"")
&amp;IFERROR(IF(AND((GZ$33-GZ38-150-Sheep!$R$354                                           )&gt;(GZ$33-HA$33),(GZ$33-GZ38-150-Sheep!$R$354                                            )&lt;=0),"Wean-"&amp;GZ37,""),"")
&amp;IFERROR(IF(AND((GZ$33-GZ38-150-Sheep!$R$355                                           )&gt;(GZ$33-HA$33),(GZ$33-GZ38-150-Sheep!$R$355                                            )&lt;=0),"Alt1-"   &amp;GZ37,""),"")
&amp;IFERROR(IF(AND((GZ$33-GZ38-150-Sheep!$R$356                                           )&gt;(GZ$33-HA$33),(GZ$33-GZ38-150-Sheep!$R$356                                            )&lt;=0),"Alt2-"   &amp;GZ37,""),"")</f>
        <v/>
      </c>
      <c r="HA39" s="266" t="str">
        <f xml:space="preserve">                    IF(AND((HA$33                                  -Sheep!$N$252                               )&gt;(HA$33-HB$33),(HA$33                                  -Sheep!$N$252                                )&lt;=0),"Born","")
&amp;                   IF(AND((HA$33-Sheep!$R$354-Sheep!$N$252                                )&gt;(HA$33-HB$33),(HA$33-Sheep!$R$354-Sheep!$N$252                                )&lt;=0),"WeanStd","")
&amp;                   IF(AND((HA$33-Sheep!$R$355-Sheep!$N$252                                )&gt;(HA$33-HB$33),(HA$33-Sheep!$R$355-Sheep!$N$252                                )&lt;=0),"WeanAlt1","")
&amp;                   IF(AND((HA$33-Sheep!$R$356-Sheep!$N$252                                )&gt;(HA$33-HB$33),(HA$33-Sheep!$R$356-Sheep!$N$252                                )&lt;=0),"WeanAlt2","")
&amp;IFERROR(IF(AND((HA$33-HA38                                                                                     )&gt;(HA$33-HB$33),(HA$33-HA38                                                                                     )&lt;=0),"Join-"    &amp;HA37,""),"")
&amp;IFERROR(IF(AND((HA$33-HA38-INDEX(Sheep!$V$361:$V$368,HA37,1))&gt;(HA$33-HB$33),(HA$33-HA38-INDEX(Sheep!$V$361:$V$368,HA37,1))&lt;=0),"Scan-"  &amp;HA37,""),"")
&amp;IFERROR(IF(AND((HA$33-HA38-150                                                                            )&gt;(HA$33-HB$33),(HA$33-HA38-150                                                                             )&lt;=0),"Birth-" &amp;HA37,""),"")
&amp;IFERROR(IF(AND((HA$33-HA38-150-Sheep!$R$354                                           )&gt;(HA$33-HB$33),(HA$33-HA38-150-Sheep!$R$354                                            )&lt;=0),"Wean-"&amp;HA37,""),"")
&amp;IFERROR(IF(AND((HA$33-HA38-150-Sheep!$R$355                                           )&gt;(HA$33-HB$33),(HA$33-HA38-150-Sheep!$R$355                                            )&lt;=0),"Alt1-"   &amp;HA37,""),"")
&amp;IFERROR(IF(AND((HA$33-HA38-150-Sheep!$R$356                                           )&gt;(HA$33-HB$33),(HA$33-HA38-150-Sheep!$R$356                                            )&lt;=0),"Alt2-"   &amp;HA37,""),"")</f>
        <v/>
      </c>
      <c r="HB39" s="266" t="str">
        <f xml:space="preserve">                    IF(AND((HB$33                                  -Sheep!$N$252                               )&gt;(HB$33-HC$33),(HB$33                                  -Sheep!$N$252                                )&lt;=0),"Born","")
&amp;                   IF(AND((HB$33-Sheep!$R$354-Sheep!$N$252                                )&gt;(HB$33-HC$33),(HB$33-Sheep!$R$354-Sheep!$N$252                                )&lt;=0),"WeanStd","")
&amp;                   IF(AND((HB$33-Sheep!$R$355-Sheep!$N$252                                )&gt;(HB$33-HC$33),(HB$33-Sheep!$R$355-Sheep!$N$252                                )&lt;=0),"WeanAlt1","")
&amp;                   IF(AND((HB$33-Sheep!$R$356-Sheep!$N$252                                )&gt;(HB$33-HC$33),(HB$33-Sheep!$R$356-Sheep!$N$252                                )&lt;=0),"WeanAlt2","")
&amp;IFERROR(IF(AND((HB$33-HB38                                                                                     )&gt;(HB$33-HC$33),(HB$33-HB38                                                                                     )&lt;=0),"Join-"    &amp;HB37,""),"")
&amp;IFERROR(IF(AND((HB$33-HB38-INDEX(Sheep!$V$361:$V$368,HB37,1))&gt;(HB$33-HC$33),(HB$33-HB38-INDEX(Sheep!$V$361:$V$368,HB37,1))&lt;=0),"Scan-"  &amp;HB37,""),"")
&amp;IFERROR(IF(AND((HB$33-HB38-150                                                                            )&gt;(HB$33-HC$33),(HB$33-HB38-150                                                                             )&lt;=0),"Birth-" &amp;HB37,""),"")
&amp;IFERROR(IF(AND((HB$33-HB38-150-Sheep!$R$354                                           )&gt;(HB$33-HC$33),(HB$33-HB38-150-Sheep!$R$354                                            )&lt;=0),"Wean-"&amp;HB37,""),"")
&amp;IFERROR(IF(AND((HB$33-HB38-150-Sheep!$R$355                                           )&gt;(HB$33-HC$33),(HB$33-HB38-150-Sheep!$R$355                                            )&lt;=0),"Alt1-"   &amp;HB37,""),"")
&amp;IFERROR(IF(AND((HB$33-HB38-150-Sheep!$R$356                                           )&gt;(HB$33-HC$33),(HB$33-HB38-150-Sheep!$R$356                                            )&lt;=0),"Alt2-"   &amp;HB37,""),"")</f>
        <v/>
      </c>
      <c r="HC39" s="266" t="str">
        <f xml:space="preserve">                    IF(AND((HC$33                                  -Sheep!$N$252                               )&gt;(HC$33-HD$33),(HC$33                                  -Sheep!$N$252                                )&lt;=0),"Born","")
&amp;                   IF(AND((HC$33-Sheep!$R$354-Sheep!$N$252                                )&gt;(HC$33-HD$33),(HC$33-Sheep!$R$354-Sheep!$N$252                                )&lt;=0),"WeanStd","")
&amp;                   IF(AND((HC$33-Sheep!$R$355-Sheep!$N$252                                )&gt;(HC$33-HD$33),(HC$33-Sheep!$R$355-Sheep!$N$252                                )&lt;=0),"WeanAlt1","")
&amp;                   IF(AND((HC$33-Sheep!$R$356-Sheep!$N$252                                )&gt;(HC$33-HD$33),(HC$33-Sheep!$R$356-Sheep!$N$252                                )&lt;=0),"WeanAlt2","")
&amp;IFERROR(IF(AND((HC$33-HC38                                                                                     )&gt;(HC$33-HD$33),(HC$33-HC38                                                                                     )&lt;=0),"Join-"    &amp;HC37,""),"")
&amp;IFERROR(IF(AND((HC$33-HC38-INDEX(Sheep!$V$361:$V$368,HC37,1))&gt;(HC$33-HD$33),(HC$33-HC38-INDEX(Sheep!$V$361:$V$368,HC37,1))&lt;=0),"Scan-"  &amp;HC37,""),"")
&amp;IFERROR(IF(AND((HC$33-HC38-150                                                                            )&gt;(HC$33-HD$33),(HC$33-HC38-150                                                                             )&lt;=0),"Birth-" &amp;HC37,""),"")
&amp;IFERROR(IF(AND((HC$33-HC38-150-Sheep!$R$354                                           )&gt;(HC$33-HD$33),(HC$33-HC38-150-Sheep!$R$354                                            )&lt;=0),"Wean-"&amp;HC37,""),"")
&amp;IFERROR(IF(AND((HC$33-HC38-150-Sheep!$R$355                                           )&gt;(HC$33-HD$33),(HC$33-HC38-150-Sheep!$R$355                                            )&lt;=0),"Alt1-"   &amp;HC37,""),"")
&amp;IFERROR(IF(AND((HC$33-HC38-150-Sheep!$R$356                                           )&gt;(HC$33-HD$33),(HC$33-HC38-150-Sheep!$R$356                                            )&lt;=0),"Alt2-"   &amp;HC37,""),"")</f>
        <v>Alt2-3</v>
      </c>
      <c r="HD39" s="266" t="str">
        <f xml:space="preserve">                    IF(AND((HD$33                                  -Sheep!$N$252                               )&gt;(HD$33-HE$33),(HD$33                                  -Sheep!$N$252                                )&lt;=0),"Born","")
&amp;                   IF(AND((HD$33-Sheep!$R$354-Sheep!$N$252                                )&gt;(HD$33-HE$33),(HD$33-Sheep!$R$354-Sheep!$N$252                                )&lt;=0),"WeanStd","")
&amp;                   IF(AND((HD$33-Sheep!$R$355-Sheep!$N$252                                )&gt;(HD$33-HE$33),(HD$33-Sheep!$R$355-Sheep!$N$252                                )&lt;=0),"WeanAlt1","")
&amp;                   IF(AND((HD$33-Sheep!$R$356-Sheep!$N$252                                )&gt;(HD$33-HE$33),(HD$33-Sheep!$R$356-Sheep!$N$252                                )&lt;=0),"WeanAlt2","")
&amp;IFERROR(IF(AND((HD$33-HD38                                                                                     )&gt;(HD$33-HE$33),(HD$33-HD38                                                                                     )&lt;=0),"Join-"    &amp;HD37,""),"")
&amp;IFERROR(IF(AND((HD$33-HD38-INDEX(Sheep!$V$361:$V$368,HD37,1))&gt;(HD$33-HE$33),(HD$33-HD38-INDEX(Sheep!$V$361:$V$368,HD37,1))&lt;=0),"Scan-"  &amp;HD37,""),"")
&amp;IFERROR(IF(AND((HD$33-HD38-150                                                                            )&gt;(HD$33-HE$33),(HD$33-HD38-150                                                                             )&lt;=0),"Birth-" &amp;HD37,""),"")
&amp;IFERROR(IF(AND((HD$33-HD38-150-Sheep!$R$354                                           )&gt;(HD$33-HE$33),(HD$33-HD38-150-Sheep!$R$354                                            )&lt;=0),"Wean-"&amp;HD37,""),"")
&amp;IFERROR(IF(AND((HD$33-HD38-150-Sheep!$R$355                                           )&gt;(HD$33-HE$33),(HD$33-HD38-150-Sheep!$R$355                                            )&lt;=0),"Alt1-"   &amp;HD37,""),"")
&amp;IFERROR(IF(AND((HD$33-HD38-150-Sheep!$R$356                                           )&gt;(HD$33-HE$33),(HD$33-HD38-150-Sheep!$R$356                                            )&lt;=0),"Alt2-"   &amp;HD37,""),"")</f>
        <v/>
      </c>
      <c r="HE39" s="266" t="str">
        <f xml:space="preserve">                    IF(AND((HE$33                                  -Sheep!$N$252                               )&gt;(HE$33-HF$33),(HE$33                                  -Sheep!$N$252                                )&lt;=0),"Born","")
&amp;                   IF(AND((HE$33-Sheep!$R$354-Sheep!$N$252                                )&gt;(HE$33-HF$33),(HE$33-Sheep!$R$354-Sheep!$N$252                                )&lt;=0),"WeanStd","")
&amp;                   IF(AND((HE$33-Sheep!$R$355-Sheep!$N$252                                )&gt;(HE$33-HF$33),(HE$33-Sheep!$R$355-Sheep!$N$252                                )&lt;=0),"WeanAlt1","")
&amp;                   IF(AND((HE$33-Sheep!$R$356-Sheep!$N$252                                )&gt;(HE$33-HF$33),(HE$33-Sheep!$R$356-Sheep!$N$252                                )&lt;=0),"WeanAlt2","")
&amp;IFERROR(IF(AND((HE$33-HE38                                                                                     )&gt;(HE$33-HF$33),(HE$33-HE38                                                                                     )&lt;=0),"Join-"    &amp;HE37,""),"")
&amp;IFERROR(IF(AND((HE$33-HE38-INDEX(Sheep!$V$361:$V$368,HE37,1))&gt;(HE$33-HF$33),(HE$33-HE38-INDEX(Sheep!$V$361:$V$368,HE37,1))&lt;=0),"Scan-"  &amp;HE37,""),"")
&amp;IFERROR(IF(AND((HE$33-HE38-150                                                                            )&gt;(HE$33-HF$33),(HE$33-HE38-150                                                                             )&lt;=0),"Birth-" &amp;HE37,""),"")
&amp;IFERROR(IF(AND((HE$33-HE38-150-Sheep!$R$354                                           )&gt;(HE$33-HF$33),(HE$33-HE38-150-Sheep!$R$354                                            )&lt;=0),"Wean-"&amp;HE37,""),"")
&amp;IFERROR(IF(AND((HE$33-HE38-150-Sheep!$R$355                                           )&gt;(HE$33-HF$33),(HE$33-HE38-150-Sheep!$R$355                                            )&lt;=0),"Alt1-"   &amp;HE37,""),"")
&amp;IFERROR(IF(AND((HE$33-HE38-150-Sheep!$R$356                                           )&gt;(HE$33-HF$33),(HE$33-HE38-150-Sheep!$R$356                                            )&lt;=0),"Alt2-"   &amp;HE37,""),"")</f>
        <v/>
      </c>
      <c r="HF39" s="266" t="str">
        <f xml:space="preserve">                    IF(AND((HF$33                                  -Sheep!$N$252                               )&gt;(HF$33-HG$33),(HF$33                                  -Sheep!$N$252                                )&lt;=0),"Born","")
&amp;                   IF(AND((HF$33-Sheep!$R$354-Sheep!$N$252                                )&gt;(HF$33-HG$33),(HF$33-Sheep!$R$354-Sheep!$N$252                                )&lt;=0),"WeanStd","")
&amp;                   IF(AND((HF$33-Sheep!$R$355-Sheep!$N$252                                )&gt;(HF$33-HG$33),(HF$33-Sheep!$R$355-Sheep!$N$252                                )&lt;=0),"WeanAlt1","")
&amp;                   IF(AND((HF$33-Sheep!$R$356-Sheep!$N$252                                )&gt;(HF$33-HG$33),(HF$33-Sheep!$R$356-Sheep!$N$252                                )&lt;=0),"WeanAlt2","")
&amp;IFERROR(IF(AND((HF$33-HF38                                                                                     )&gt;(HF$33-HG$33),(HF$33-HF38                                                                                     )&lt;=0),"Join-"    &amp;HF37,""),"")
&amp;IFERROR(IF(AND((HF$33-HF38-INDEX(Sheep!$V$361:$V$368,HF37,1))&gt;(HF$33-HG$33),(HF$33-HF38-INDEX(Sheep!$V$361:$V$368,HF37,1))&lt;=0),"Scan-"  &amp;HF37,""),"")
&amp;IFERROR(IF(AND((HF$33-HF38-150                                                                            )&gt;(HF$33-HG$33),(HF$33-HF38-150                                                                             )&lt;=0),"Birth-" &amp;HF37,""),"")
&amp;IFERROR(IF(AND((HF$33-HF38-150-Sheep!$R$354                                           )&gt;(HF$33-HG$33),(HF$33-HF38-150-Sheep!$R$354                                            )&lt;=0),"Wean-"&amp;HF37,""),"")
&amp;IFERROR(IF(AND((HF$33-HF38-150-Sheep!$R$355                                           )&gt;(HF$33-HG$33),(HF$33-HF38-150-Sheep!$R$355                                            )&lt;=0),"Alt1-"   &amp;HF37,""),"")
&amp;IFERROR(IF(AND((HF$33-HF38-150-Sheep!$R$356                                           )&gt;(HF$33-HG$33),(HF$33-HF38-150-Sheep!$R$356                                            )&lt;=0),"Alt2-"   &amp;HF37,""),"")</f>
        <v/>
      </c>
      <c r="HG39" s="266" t="str">
        <f xml:space="preserve">                    IF(AND((HG$33                                  -Sheep!$N$252                               )&gt;(HG$33-HH$33),(HG$33                                  -Sheep!$N$252                                )&lt;=0),"Born","")
&amp;                   IF(AND((HG$33-Sheep!$R$354-Sheep!$N$252                                )&gt;(HG$33-HH$33),(HG$33-Sheep!$R$354-Sheep!$N$252                                )&lt;=0),"WeanStd","")
&amp;                   IF(AND((HG$33-Sheep!$R$355-Sheep!$N$252                                )&gt;(HG$33-HH$33),(HG$33-Sheep!$R$355-Sheep!$N$252                                )&lt;=0),"WeanAlt1","")
&amp;                   IF(AND((HG$33-Sheep!$R$356-Sheep!$N$252                                )&gt;(HG$33-HH$33),(HG$33-Sheep!$R$356-Sheep!$N$252                                )&lt;=0),"WeanAlt2","")
&amp;IFERROR(IF(AND((HG$33-HG38                                                                                     )&gt;(HG$33-HH$33),(HG$33-HG38                                                                                     )&lt;=0),"Join-"    &amp;HG37,""),"")
&amp;IFERROR(IF(AND((HG$33-HG38-INDEX(Sheep!$V$361:$V$368,HG37,1))&gt;(HG$33-HH$33),(HG$33-HG38-INDEX(Sheep!$V$361:$V$368,HG37,1))&lt;=0),"Scan-"  &amp;HG37,""),"")
&amp;IFERROR(IF(AND((HG$33-HG38-150                                                                            )&gt;(HG$33-HH$33),(HG$33-HG38-150                                                                             )&lt;=0),"Birth-" &amp;HG37,""),"")
&amp;IFERROR(IF(AND((HG$33-HG38-150-Sheep!$R$354                                           )&gt;(HG$33-HH$33),(HG$33-HG38-150-Sheep!$R$354                                            )&lt;=0),"Wean-"&amp;HG37,""),"")
&amp;IFERROR(IF(AND((HG$33-HG38-150-Sheep!$R$355                                           )&gt;(HG$33-HH$33),(HG$33-HG38-150-Sheep!$R$355                                            )&lt;=0),"Alt1-"   &amp;HG37,""),"")
&amp;IFERROR(IF(AND((HG$33-HG38-150-Sheep!$R$356                                           )&gt;(HG$33-HH$33),(HG$33-HG38-150-Sheep!$R$356                                            )&lt;=0),"Alt2-"   &amp;HG37,""),"")</f>
        <v/>
      </c>
      <c r="HH39" s="266" t="str">
        <f xml:space="preserve">                    IF(AND((HH$33                                  -Sheep!$N$252                               )&gt;(HH$33-HI$33),(HH$33                                  -Sheep!$N$252                                )&lt;=0),"Born","")
&amp;                   IF(AND((HH$33-Sheep!$R$354-Sheep!$N$252                                )&gt;(HH$33-HI$33),(HH$33-Sheep!$R$354-Sheep!$N$252                                )&lt;=0),"WeanStd","")
&amp;                   IF(AND((HH$33-Sheep!$R$355-Sheep!$N$252                                )&gt;(HH$33-HI$33),(HH$33-Sheep!$R$355-Sheep!$N$252                                )&lt;=0),"WeanAlt1","")
&amp;                   IF(AND((HH$33-Sheep!$R$356-Sheep!$N$252                                )&gt;(HH$33-HI$33),(HH$33-Sheep!$R$356-Sheep!$N$252                                )&lt;=0),"WeanAlt2","")
&amp;IFERROR(IF(AND((HH$33-HH38                                                                                     )&gt;(HH$33-HI$33),(HH$33-HH38                                                                                     )&lt;=0),"Join-"    &amp;HH37,""),"")
&amp;IFERROR(IF(AND((HH$33-HH38-INDEX(Sheep!$V$361:$V$368,HH37,1))&gt;(HH$33-HI$33),(HH$33-HH38-INDEX(Sheep!$V$361:$V$368,HH37,1))&lt;=0),"Scan-"  &amp;HH37,""),"")
&amp;IFERROR(IF(AND((HH$33-HH38-150                                                                            )&gt;(HH$33-HI$33),(HH$33-HH38-150                                                                             )&lt;=0),"Birth-" &amp;HH37,""),"")
&amp;IFERROR(IF(AND((HH$33-HH38-150-Sheep!$R$354                                           )&gt;(HH$33-HI$33),(HH$33-HH38-150-Sheep!$R$354                                            )&lt;=0),"Wean-"&amp;HH37,""),"")
&amp;IFERROR(IF(AND((HH$33-HH38-150-Sheep!$R$355                                           )&gt;(HH$33-HI$33),(HH$33-HH38-150-Sheep!$R$355                                            )&lt;=0),"Alt1-"   &amp;HH37,""),"")
&amp;IFERROR(IF(AND((HH$33-HH38-150-Sheep!$R$356                                           )&gt;(HH$33-HI$33),(HH$33-HH38-150-Sheep!$R$356                                            )&lt;=0),"Alt2-"   &amp;HH37,""),"")</f>
        <v/>
      </c>
      <c r="HI39" s="266" t="str">
        <f xml:space="preserve">                    IF(AND((HI$33                                  -Sheep!$N$252                               )&gt;(HI$33-HJ$33),(HI$33                                  -Sheep!$N$252                                )&lt;=0),"Born","")
&amp;                   IF(AND((HI$33-Sheep!$R$354-Sheep!$N$252                                )&gt;(HI$33-HJ$33),(HI$33-Sheep!$R$354-Sheep!$N$252                                )&lt;=0),"WeanStd","")
&amp;                   IF(AND((HI$33-Sheep!$R$355-Sheep!$N$252                                )&gt;(HI$33-HJ$33),(HI$33-Sheep!$R$355-Sheep!$N$252                                )&lt;=0),"WeanAlt1","")
&amp;                   IF(AND((HI$33-Sheep!$R$356-Sheep!$N$252                                )&gt;(HI$33-HJ$33),(HI$33-Sheep!$R$356-Sheep!$N$252                                )&lt;=0),"WeanAlt2","")
&amp;IFERROR(IF(AND((HI$33-HI38                                                                                     )&gt;(HI$33-HJ$33),(HI$33-HI38                                                                                     )&lt;=0),"Join-"    &amp;HI37,""),"")
&amp;IFERROR(IF(AND((HI$33-HI38-INDEX(Sheep!$V$361:$V$368,HI37,1))&gt;(HI$33-HJ$33),(HI$33-HI38-INDEX(Sheep!$V$361:$V$368,HI37,1))&lt;=0),"Scan-"  &amp;HI37,""),"")
&amp;IFERROR(IF(AND((HI$33-HI38-150                                                                            )&gt;(HI$33-HJ$33),(HI$33-HI38-150                                                                             )&lt;=0),"Birth-" &amp;HI37,""),"")
&amp;IFERROR(IF(AND((HI$33-HI38-150-Sheep!$R$354                                           )&gt;(HI$33-HJ$33),(HI$33-HI38-150-Sheep!$R$354                                            )&lt;=0),"Wean-"&amp;HI37,""),"")
&amp;IFERROR(IF(AND((HI$33-HI38-150-Sheep!$R$355                                           )&gt;(HI$33-HJ$33),(HI$33-HI38-150-Sheep!$R$355                                            )&lt;=0),"Alt1-"   &amp;HI37,""),"")
&amp;IFERROR(IF(AND((HI$33-HI38-150-Sheep!$R$356                                           )&gt;(HI$33-HJ$33),(HI$33-HI38-150-Sheep!$R$356                                            )&lt;=0),"Alt2-"   &amp;HI37,""),"")</f>
        <v/>
      </c>
      <c r="HJ39" s="266" t="str">
        <f xml:space="preserve">                    IF(AND((HJ$33                                  -Sheep!$N$252                               )&gt;(HJ$33-HK$33),(HJ$33                                  -Sheep!$N$252                                )&lt;=0),"Born","")
&amp;                   IF(AND((HJ$33-Sheep!$R$354-Sheep!$N$252                                )&gt;(HJ$33-HK$33),(HJ$33-Sheep!$R$354-Sheep!$N$252                                )&lt;=0),"WeanStd","")
&amp;                   IF(AND((HJ$33-Sheep!$R$355-Sheep!$N$252                                )&gt;(HJ$33-HK$33),(HJ$33-Sheep!$R$355-Sheep!$N$252                                )&lt;=0),"WeanAlt1","")
&amp;                   IF(AND((HJ$33-Sheep!$R$356-Sheep!$N$252                                )&gt;(HJ$33-HK$33),(HJ$33-Sheep!$R$356-Sheep!$N$252                                )&lt;=0),"WeanAlt2","")
&amp;IFERROR(IF(AND((HJ$33-HJ38                                                                                     )&gt;(HJ$33-HK$33),(HJ$33-HJ38                                                                                     )&lt;=0),"Join-"    &amp;HJ37,""),"")
&amp;IFERROR(IF(AND((HJ$33-HJ38-INDEX(Sheep!$V$361:$V$368,HJ37,1))&gt;(HJ$33-HK$33),(HJ$33-HJ38-INDEX(Sheep!$V$361:$V$368,HJ37,1))&lt;=0),"Scan-"  &amp;HJ37,""),"")
&amp;IFERROR(IF(AND((HJ$33-HJ38-150                                                                            )&gt;(HJ$33-HK$33),(HJ$33-HJ38-150                                                                             )&lt;=0),"Birth-" &amp;HJ37,""),"")
&amp;IFERROR(IF(AND((HJ$33-HJ38-150-Sheep!$R$354                                           )&gt;(HJ$33-HK$33),(HJ$33-HJ38-150-Sheep!$R$354                                            )&lt;=0),"Wean-"&amp;HJ37,""),"")
&amp;IFERROR(IF(AND((HJ$33-HJ38-150-Sheep!$R$355                                           )&gt;(HJ$33-HK$33),(HJ$33-HJ38-150-Sheep!$R$355                                            )&lt;=0),"Alt1-"   &amp;HJ37,""),"")
&amp;IFERROR(IF(AND((HJ$33-HJ38-150-Sheep!$R$356                                           )&gt;(HJ$33-HK$33),(HJ$33-HJ38-150-Sheep!$R$356                                            )&lt;=0),"Alt2-"   &amp;HJ37,""),"")</f>
        <v/>
      </c>
      <c r="HK39" s="266" t="str">
        <f xml:space="preserve">                    IF(AND((HK$33                                  -Sheep!$N$252                               )&gt;(HK$33-HL$33),(HK$33                                  -Sheep!$N$252                                )&lt;=0),"Born","")
&amp;                   IF(AND((HK$33-Sheep!$R$354-Sheep!$N$252                                )&gt;(HK$33-HL$33),(HK$33-Sheep!$R$354-Sheep!$N$252                                )&lt;=0),"WeanStd","")
&amp;                   IF(AND((HK$33-Sheep!$R$355-Sheep!$N$252                                )&gt;(HK$33-HL$33),(HK$33-Sheep!$R$355-Sheep!$N$252                                )&lt;=0),"WeanAlt1","")
&amp;                   IF(AND((HK$33-Sheep!$R$356-Sheep!$N$252                                )&gt;(HK$33-HL$33),(HK$33-Sheep!$R$356-Sheep!$N$252                                )&lt;=0),"WeanAlt2","")
&amp;IFERROR(IF(AND((HK$33-HK38                                                                                     )&gt;(HK$33-HL$33),(HK$33-HK38                                                                                     )&lt;=0),"Join-"    &amp;HK37,""),"")
&amp;IFERROR(IF(AND((HK$33-HK38-INDEX(Sheep!$V$361:$V$368,HK37,1))&gt;(HK$33-HL$33),(HK$33-HK38-INDEX(Sheep!$V$361:$V$368,HK37,1))&lt;=0),"Scan-"  &amp;HK37,""),"")
&amp;IFERROR(IF(AND((HK$33-HK38-150                                                                            )&gt;(HK$33-HL$33),(HK$33-HK38-150                                                                             )&lt;=0),"Birth-" &amp;HK37,""),"")
&amp;IFERROR(IF(AND((HK$33-HK38-150-Sheep!$R$354                                           )&gt;(HK$33-HL$33),(HK$33-HK38-150-Sheep!$R$354                                            )&lt;=0),"Wean-"&amp;HK37,""),"")
&amp;IFERROR(IF(AND((HK$33-HK38-150-Sheep!$R$355                                           )&gt;(HK$33-HL$33),(HK$33-HK38-150-Sheep!$R$355                                            )&lt;=0),"Alt1-"   &amp;HK37,""),"")
&amp;IFERROR(IF(AND((HK$33-HK38-150-Sheep!$R$356                                           )&gt;(HK$33-HL$33),(HK$33-HK38-150-Sheep!$R$356                                            )&lt;=0),"Alt2-"   &amp;HK37,""),"")</f>
        <v/>
      </c>
      <c r="HL39" s="266" t="str">
        <f xml:space="preserve">                    IF(AND((HL$33                                  -Sheep!$N$252                               )&gt;(HL$33-HM$33),(HL$33                                  -Sheep!$N$252                                )&lt;=0),"Born","")
&amp;                   IF(AND((HL$33-Sheep!$R$354-Sheep!$N$252                                )&gt;(HL$33-HM$33),(HL$33-Sheep!$R$354-Sheep!$N$252                                )&lt;=0),"WeanStd","")
&amp;                   IF(AND((HL$33-Sheep!$R$355-Sheep!$N$252                                )&gt;(HL$33-HM$33),(HL$33-Sheep!$R$355-Sheep!$N$252                                )&lt;=0),"WeanAlt1","")
&amp;                   IF(AND((HL$33-Sheep!$R$356-Sheep!$N$252                                )&gt;(HL$33-HM$33),(HL$33-Sheep!$R$356-Sheep!$N$252                                )&lt;=0),"WeanAlt2","")
&amp;IFERROR(IF(AND((HL$33-HL38                                                                                     )&gt;(HL$33-HM$33),(HL$33-HL38                                                                                     )&lt;=0),"Join-"    &amp;HL37,""),"")
&amp;IFERROR(IF(AND((HL$33-HL38-INDEX(Sheep!$V$361:$V$368,HL37,1))&gt;(HL$33-HM$33),(HL$33-HL38-INDEX(Sheep!$V$361:$V$368,HL37,1))&lt;=0),"Scan-"  &amp;HL37,""),"")
&amp;IFERROR(IF(AND((HL$33-HL38-150                                                                            )&gt;(HL$33-HM$33),(HL$33-HL38-150                                                                             )&lt;=0),"Birth-" &amp;HL37,""),"")
&amp;IFERROR(IF(AND((HL$33-HL38-150-Sheep!$R$354                                           )&gt;(HL$33-HM$33),(HL$33-HL38-150-Sheep!$R$354                                            )&lt;=0),"Wean-"&amp;HL37,""),"")
&amp;IFERROR(IF(AND((HL$33-HL38-150-Sheep!$R$355                                           )&gt;(HL$33-HM$33),(HL$33-HL38-150-Sheep!$R$355                                            )&lt;=0),"Alt1-"   &amp;HL37,""),"")
&amp;IFERROR(IF(AND((HL$33-HL38-150-Sheep!$R$356                                           )&gt;(HL$33-HM$33),(HL$33-HL38-150-Sheep!$R$356                                            )&lt;=0),"Alt2-"   &amp;HL37,""),"")</f>
        <v>Join-4</v>
      </c>
      <c r="HM39" s="266" t="str">
        <f xml:space="preserve">                    IF(AND((HM$33                                  -Sheep!$N$252                               )&gt;(HM$33-HN$33),(HM$33                                  -Sheep!$N$252                                )&lt;=0),"Born","")
&amp;                   IF(AND((HM$33-Sheep!$R$354-Sheep!$N$252                                )&gt;(HM$33-HN$33),(HM$33-Sheep!$R$354-Sheep!$N$252                                )&lt;=0),"WeanStd","")
&amp;                   IF(AND((HM$33-Sheep!$R$355-Sheep!$N$252                                )&gt;(HM$33-HN$33),(HM$33-Sheep!$R$355-Sheep!$N$252                                )&lt;=0),"WeanAlt1","")
&amp;                   IF(AND((HM$33-Sheep!$R$356-Sheep!$N$252                                )&gt;(HM$33-HN$33),(HM$33-Sheep!$R$356-Sheep!$N$252                                )&lt;=0),"WeanAlt2","")
&amp;IFERROR(IF(AND((HM$33-HM38                                                                                     )&gt;(HM$33-HN$33),(HM$33-HM38                                                                                     )&lt;=0),"Join-"    &amp;HM37,""),"")
&amp;IFERROR(IF(AND((HM$33-HM38-INDEX(Sheep!$V$361:$V$368,HM37,1))&gt;(HM$33-HN$33),(HM$33-HM38-INDEX(Sheep!$V$361:$V$368,HM37,1))&lt;=0),"Scan-"  &amp;HM37,""),"")
&amp;IFERROR(IF(AND((HM$33-HM38-150                                                                            )&gt;(HM$33-HN$33),(HM$33-HM38-150                                                                             )&lt;=0),"Birth-" &amp;HM37,""),"")
&amp;IFERROR(IF(AND((HM$33-HM38-150-Sheep!$R$354                                           )&gt;(HM$33-HN$33),(HM$33-HM38-150-Sheep!$R$354                                            )&lt;=0),"Wean-"&amp;HM37,""),"")
&amp;IFERROR(IF(AND((HM$33-HM38-150-Sheep!$R$355                                           )&gt;(HM$33-HN$33),(HM$33-HM38-150-Sheep!$R$355                                            )&lt;=0),"Alt1-"   &amp;HM37,""),"")
&amp;IFERROR(IF(AND((HM$33-HM38-150-Sheep!$R$356                                           )&gt;(HM$33-HN$33),(HM$33-HM38-150-Sheep!$R$356                                            )&lt;=0),"Alt2-"   &amp;HM37,""),"")</f>
        <v/>
      </c>
      <c r="HN39" s="266" t="str">
        <f xml:space="preserve">                    IF(AND((HN$33                                  -Sheep!$N$252                               )&gt;(HN$33-HO$33),(HN$33                                  -Sheep!$N$252                                )&lt;=0),"Born","")
&amp;                   IF(AND((HN$33-Sheep!$R$354-Sheep!$N$252                                )&gt;(HN$33-HO$33),(HN$33-Sheep!$R$354-Sheep!$N$252                                )&lt;=0),"WeanStd","")
&amp;                   IF(AND((HN$33-Sheep!$R$355-Sheep!$N$252                                )&gt;(HN$33-HO$33),(HN$33-Sheep!$R$355-Sheep!$N$252                                )&lt;=0),"WeanAlt1","")
&amp;                   IF(AND((HN$33-Sheep!$R$356-Sheep!$N$252                                )&gt;(HN$33-HO$33),(HN$33-Sheep!$R$356-Sheep!$N$252                                )&lt;=0),"WeanAlt2","")
&amp;IFERROR(IF(AND((HN$33-HN38                                                                                     )&gt;(HN$33-HO$33),(HN$33-HN38                                                                                     )&lt;=0),"Join-"    &amp;HN37,""),"")
&amp;IFERROR(IF(AND((HN$33-HN38-INDEX(Sheep!$V$361:$V$368,HN37,1))&gt;(HN$33-HO$33),(HN$33-HN38-INDEX(Sheep!$V$361:$V$368,HN37,1))&lt;=0),"Scan-"  &amp;HN37,""),"")
&amp;IFERROR(IF(AND((HN$33-HN38-150                                                                            )&gt;(HN$33-HO$33),(HN$33-HN38-150                                                                             )&lt;=0),"Birth-" &amp;HN37,""),"")
&amp;IFERROR(IF(AND((HN$33-HN38-150-Sheep!$R$354                                           )&gt;(HN$33-HO$33),(HN$33-HN38-150-Sheep!$R$354                                            )&lt;=0),"Wean-"&amp;HN37,""),"")
&amp;IFERROR(IF(AND((HN$33-HN38-150-Sheep!$R$355                                           )&gt;(HN$33-HO$33),(HN$33-HN38-150-Sheep!$R$355                                            )&lt;=0),"Alt1-"   &amp;HN37,""),"")
&amp;IFERROR(IF(AND((HN$33-HN38-150-Sheep!$R$356                                           )&gt;(HN$33-HO$33),(HN$33-HN38-150-Sheep!$R$356                                            )&lt;=0),"Alt2-"   &amp;HN37,""),"")</f>
        <v/>
      </c>
      <c r="HO39" s="266" t="str">
        <f xml:space="preserve">                    IF(AND((HO$33                                  -Sheep!$N$252                               )&gt;(HO$33-HP$33),(HO$33                                  -Sheep!$N$252                                )&lt;=0),"Born","")
&amp;                   IF(AND((HO$33-Sheep!$R$354-Sheep!$N$252                                )&gt;(HO$33-HP$33),(HO$33-Sheep!$R$354-Sheep!$N$252                                )&lt;=0),"WeanStd","")
&amp;                   IF(AND((HO$33-Sheep!$R$355-Sheep!$N$252                                )&gt;(HO$33-HP$33),(HO$33-Sheep!$R$355-Sheep!$N$252                                )&lt;=0),"WeanAlt1","")
&amp;                   IF(AND((HO$33-Sheep!$R$356-Sheep!$N$252                                )&gt;(HO$33-HP$33),(HO$33-Sheep!$R$356-Sheep!$N$252                                )&lt;=0),"WeanAlt2","")
&amp;IFERROR(IF(AND((HO$33-HO38                                                                                     )&gt;(HO$33-HP$33),(HO$33-HO38                                                                                     )&lt;=0),"Join-"    &amp;HO37,""),"")
&amp;IFERROR(IF(AND((HO$33-HO38-INDEX(Sheep!$V$361:$V$368,HO37,1))&gt;(HO$33-HP$33),(HO$33-HO38-INDEX(Sheep!$V$361:$V$368,HO37,1))&lt;=0),"Scan-"  &amp;HO37,""),"")
&amp;IFERROR(IF(AND((HO$33-HO38-150                                                                            )&gt;(HO$33-HP$33),(HO$33-HO38-150                                                                             )&lt;=0),"Birth-" &amp;HO37,""),"")
&amp;IFERROR(IF(AND((HO$33-HO38-150-Sheep!$R$354                                           )&gt;(HO$33-HP$33),(HO$33-HO38-150-Sheep!$R$354                                            )&lt;=0),"Wean-"&amp;HO37,""),"")
&amp;IFERROR(IF(AND((HO$33-HO38-150-Sheep!$R$355                                           )&gt;(HO$33-HP$33),(HO$33-HO38-150-Sheep!$R$355                                            )&lt;=0),"Alt1-"   &amp;HO37,""),"")
&amp;IFERROR(IF(AND((HO$33-HO38-150-Sheep!$R$356                                           )&gt;(HO$33-HP$33),(HO$33-HO38-150-Sheep!$R$356                                            )&lt;=0),"Alt2-"   &amp;HO37,""),"")</f>
        <v/>
      </c>
      <c r="HP39" s="266" t="str">
        <f xml:space="preserve">                    IF(AND((HP$33                                  -Sheep!$N$252                               )&gt;(HP$33-HQ$33),(HP$33                                  -Sheep!$N$252                                )&lt;=0),"Born","")
&amp;                   IF(AND((HP$33-Sheep!$R$354-Sheep!$N$252                                )&gt;(HP$33-HQ$33),(HP$33-Sheep!$R$354-Sheep!$N$252                                )&lt;=0),"WeanStd","")
&amp;                   IF(AND((HP$33-Sheep!$R$355-Sheep!$N$252                                )&gt;(HP$33-HQ$33),(HP$33-Sheep!$R$355-Sheep!$N$252                                )&lt;=0),"WeanAlt1","")
&amp;                   IF(AND((HP$33-Sheep!$R$356-Sheep!$N$252                                )&gt;(HP$33-HQ$33),(HP$33-Sheep!$R$356-Sheep!$N$252                                )&lt;=0),"WeanAlt2","")
&amp;IFERROR(IF(AND((HP$33-HP38                                                                                     )&gt;(HP$33-HQ$33),(HP$33-HP38                                                                                     )&lt;=0),"Join-"    &amp;HP37,""),"")
&amp;IFERROR(IF(AND((HP$33-HP38-INDEX(Sheep!$V$361:$V$368,HP37,1))&gt;(HP$33-HQ$33),(HP$33-HP38-INDEX(Sheep!$V$361:$V$368,HP37,1))&lt;=0),"Scan-"  &amp;HP37,""),"")
&amp;IFERROR(IF(AND((HP$33-HP38-150                                                                            )&gt;(HP$33-HQ$33),(HP$33-HP38-150                                                                             )&lt;=0),"Birth-" &amp;HP37,""),"")
&amp;IFERROR(IF(AND((HP$33-HP38-150-Sheep!$R$354                                           )&gt;(HP$33-HQ$33),(HP$33-HP38-150-Sheep!$R$354                                            )&lt;=0),"Wean-"&amp;HP37,""),"")
&amp;IFERROR(IF(AND((HP$33-HP38-150-Sheep!$R$355                                           )&gt;(HP$33-HQ$33),(HP$33-HP38-150-Sheep!$R$355                                            )&lt;=0),"Alt1-"   &amp;HP37,""),"")
&amp;IFERROR(IF(AND((HP$33-HP38-150-Sheep!$R$356                                           )&gt;(HP$33-HQ$33),(HP$33-HP38-150-Sheep!$R$356                                            )&lt;=0),"Alt2-"   &amp;HP37,""),"")</f>
        <v/>
      </c>
      <c r="HQ39" s="266" t="str">
        <f xml:space="preserve">                    IF(AND((HQ$33                                  -Sheep!$N$252                               )&gt;(HQ$33-HR$33),(HQ$33                                  -Sheep!$N$252                                )&lt;=0),"Born","")
&amp;                   IF(AND((HQ$33-Sheep!$R$354-Sheep!$N$252                                )&gt;(HQ$33-HR$33),(HQ$33-Sheep!$R$354-Sheep!$N$252                                )&lt;=0),"WeanStd","")
&amp;                   IF(AND((HQ$33-Sheep!$R$355-Sheep!$N$252                                )&gt;(HQ$33-HR$33),(HQ$33-Sheep!$R$355-Sheep!$N$252                                )&lt;=0),"WeanAlt1","")
&amp;                   IF(AND((HQ$33-Sheep!$R$356-Sheep!$N$252                                )&gt;(HQ$33-HR$33),(HQ$33-Sheep!$R$356-Sheep!$N$252                                )&lt;=0),"WeanAlt2","")
&amp;IFERROR(IF(AND((HQ$33-HQ38                                                                                     )&gt;(HQ$33-HR$33),(HQ$33-HQ38                                                                                     )&lt;=0),"Join-"    &amp;HQ37,""),"")
&amp;IFERROR(IF(AND((HQ$33-HQ38-INDEX(Sheep!$V$361:$V$368,HQ37,1))&gt;(HQ$33-HR$33),(HQ$33-HQ38-INDEX(Sheep!$V$361:$V$368,HQ37,1))&lt;=0),"Scan-"  &amp;HQ37,""),"")
&amp;IFERROR(IF(AND((HQ$33-HQ38-150                                                                            )&gt;(HQ$33-HR$33),(HQ$33-HQ38-150                                                                             )&lt;=0),"Birth-" &amp;HQ37,""),"")
&amp;IFERROR(IF(AND((HQ$33-HQ38-150-Sheep!$R$354                                           )&gt;(HQ$33-HR$33),(HQ$33-HQ38-150-Sheep!$R$354                                            )&lt;=0),"Wean-"&amp;HQ37,""),"")
&amp;IFERROR(IF(AND((HQ$33-HQ38-150-Sheep!$R$355                                           )&gt;(HQ$33-HR$33),(HQ$33-HQ38-150-Sheep!$R$355                                            )&lt;=0),"Alt1-"   &amp;HQ37,""),"")
&amp;IFERROR(IF(AND((HQ$33-HQ38-150-Sheep!$R$356                                           )&gt;(HQ$33-HR$33),(HQ$33-HQ38-150-Sheep!$R$356                                            )&lt;=0),"Alt2-"   &amp;HQ37,""),"")</f>
        <v/>
      </c>
      <c r="HR39" s="266" t="str">
        <f xml:space="preserve">                    IF(AND((HR$33                                  -Sheep!$N$252                               )&gt;(HR$33-HS$33),(HR$33                                  -Sheep!$N$252                                )&lt;=0),"Born","")
&amp;                   IF(AND((HR$33-Sheep!$R$354-Sheep!$N$252                                )&gt;(HR$33-HS$33),(HR$33-Sheep!$R$354-Sheep!$N$252                                )&lt;=0),"WeanStd","")
&amp;                   IF(AND((HR$33-Sheep!$R$355-Sheep!$N$252                                )&gt;(HR$33-HS$33),(HR$33-Sheep!$R$355-Sheep!$N$252                                )&lt;=0),"WeanAlt1","")
&amp;                   IF(AND((HR$33-Sheep!$R$356-Sheep!$N$252                                )&gt;(HR$33-HS$33),(HR$33-Sheep!$R$356-Sheep!$N$252                                )&lt;=0),"WeanAlt2","")
&amp;IFERROR(IF(AND((HR$33-HR38                                                                                     )&gt;(HR$33-HS$33),(HR$33-HR38                                                                                     )&lt;=0),"Join-"    &amp;HR37,""),"")
&amp;IFERROR(IF(AND((HR$33-HR38-INDEX(Sheep!$V$361:$V$368,HR37,1))&gt;(HR$33-HS$33),(HR$33-HR38-INDEX(Sheep!$V$361:$V$368,HR37,1))&lt;=0),"Scan-"  &amp;HR37,""),"")
&amp;IFERROR(IF(AND((HR$33-HR38-150                                                                            )&gt;(HR$33-HS$33),(HR$33-HR38-150                                                                             )&lt;=0),"Birth-" &amp;HR37,""),"")
&amp;IFERROR(IF(AND((HR$33-HR38-150-Sheep!$R$354                                           )&gt;(HR$33-HS$33),(HR$33-HR38-150-Sheep!$R$354                                            )&lt;=0),"Wean-"&amp;HR37,""),"")
&amp;IFERROR(IF(AND((HR$33-HR38-150-Sheep!$R$355                                           )&gt;(HR$33-HS$33),(HR$33-HR38-150-Sheep!$R$355                                            )&lt;=0),"Alt1-"   &amp;HR37,""),"")
&amp;IFERROR(IF(AND((HR$33-HR38-150-Sheep!$R$356                                           )&gt;(HR$33-HS$33),(HR$33-HR38-150-Sheep!$R$356                                            )&lt;=0),"Alt2-"   &amp;HR37,""),"")</f>
        <v/>
      </c>
      <c r="HS39" s="266" t="str">
        <f xml:space="preserve">                    IF(AND((HS$33                                  -Sheep!$N$252                               )&gt;(HS$33-HT$33),(HS$33                                  -Sheep!$N$252                                )&lt;=0),"Born","")
&amp;                   IF(AND((HS$33-Sheep!$R$354-Sheep!$N$252                                )&gt;(HS$33-HT$33),(HS$33-Sheep!$R$354-Sheep!$N$252                                )&lt;=0),"WeanStd","")
&amp;                   IF(AND((HS$33-Sheep!$R$355-Sheep!$N$252                                )&gt;(HS$33-HT$33),(HS$33-Sheep!$R$355-Sheep!$N$252                                )&lt;=0),"WeanAlt1","")
&amp;                   IF(AND((HS$33-Sheep!$R$356-Sheep!$N$252                                )&gt;(HS$33-HT$33),(HS$33-Sheep!$R$356-Sheep!$N$252                                )&lt;=0),"WeanAlt2","")
&amp;IFERROR(IF(AND((HS$33-HS38                                                                                     )&gt;(HS$33-HT$33),(HS$33-HS38                                                                                     )&lt;=0),"Join-"    &amp;HS37,""),"")
&amp;IFERROR(IF(AND((HS$33-HS38-INDEX(Sheep!$V$361:$V$368,HS37,1))&gt;(HS$33-HT$33),(HS$33-HS38-INDEX(Sheep!$V$361:$V$368,HS37,1))&lt;=0),"Scan-"  &amp;HS37,""),"")
&amp;IFERROR(IF(AND((HS$33-HS38-150                                                                            )&gt;(HS$33-HT$33),(HS$33-HS38-150                                                                             )&lt;=0),"Birth-" &amp;HS37,""),"")
&amp;IFERROR(IF(AND((HS$33-HS38-150-Sheep!$R$354                                           )&gt;(HS$33-HT$33),(HS$33-HS38-150-Sheep!$R$354                                            )&lt;=0),"Wean-"&amp;HS37,""),"")
&amp;IFERROR(IF(AND((HS$33-HS38-150-Sheep!$R$355                                           )&gt;(HS$33-HT$33),(HS$33-HS38-150-Sheep!$R$355                                            )&lt;=0),"Alt1-"   &amp;HS37,""),"")
&amp;IFERROR(IF(AND((HS$33-HS38-150-Sheep!$R$356                                           )&gt;(HS$33-HT$33),(HS$33-HS38-150-Sheep!$R$356                                            )&lt;=0),"Alt2-"   &amp;HS37,""),"")</f>
        <v/>
      </c>
      <c r="HT39" s="266" t="str">
        <f xml:space="preserve">                    IF(AND((HT$33                                  -Sheep!$N$252                               )&gt;(HT$33-HU$33),(HT$33                                  -Sheep!$N$252                                )&lt;=0),"Born","")
&amp;                   IF(AND((HT$33-Sheep!$R$354-Sheep!$N$252                                )&gt;(HT$33-HU$33),(HT$33-Sheep!$R$354-Sheep!$N$252                                )&lt;=0),"WeanStd","")
&amp;                   IF(AND((HT$33-Sheep!$R$355-Sheep!$N$252                                )&gt;(HT$33-HU$33),(HT$33-Sheep!$R$355-Sheep!$N$252                                )&lt;=0),"WeanAlt1","")
&amp;                   IF(AND((HT$33-Sheep!$R$356-Sheep!$N$252                                )&gt;(HT$33-HU$33),(HT$33-Sheep!$R$356-Sheep!$N$252                                )&lt;=0),"WeanAlt2","")
&amp;IFERROR(IF(AND((HT$33-HT38                                                                                     )&gt;(HT$33-HU$33),(HT$33-HT38                                                                                     )&lt;=0),"Join-"    &amp;HT37,""),"")
&amp;IFERROR(IF(AND((HT$33-HT38-INDEX(Sheep!$V$361:$V$368,HT37,1))&gt;(HT$33-HU$33),(HT$33-HT38-INDEX(Sheep!$V$361:$V$368,HT37,1))&lt;=0),"Scan-"  &amp;HT37,""),"")
&amp;IFERROR(IF(AND((HT$33-HT38-150                                                                            )&gt;(HT$33-HU$33),(HT$33-HT38-150                                                                             )&lt;=0),"Birth-" &amp;HT37,""),"")
&amp;IFERROR(IF(AND((HT$33-HT38-150-Sheep!$R$354                                           )&gt;(HT$33-HU$33),(HT$33-HT38-150-Sheep!$R$354                                            )&lt;=0),"Wean-"&amp;HT37,""),"")
&amp;IFERROR(IF(AND((HT$33-HT38-150-Sheep!$R$355                                           )&gt;(HT$33-HU$33),(HT$33-HT38-150-Sheep!$R$355                                            )&lt;=0),"Alt1-"   &amp;HT37,""),"")
&amp;IFERROR(IF(AND((HT$33-HT38-150-Sheep!$R$356                                           )&gt;(HT$33-HU$33),(HT$33-HT38-150-Sheep!$R$356                                            )&lt;=0),"Alt2-"   &amp;HT37,""),"")</f>
        <v/>
      </c>
      <c r="HU39" s="266" t="str">
        <f xml:space="preserve">                    IF(AND((HU$33                                  -Sheep!$N$252                               )&gt;(HU$33-HV$33),(HU$33                                  -Sheep!$N$252                                )&lt;=0),"Born","")
&amp;                   IF(AND((HU$33-Sheep!$R$354-Sheep!$N$252                                )&gt;(HU$33-HV$33),(HU$33-Sheep!$R$354-Sheep!$N$252                                )&lt;=0),"WeanStd","")
&amp;                   IF(AND((HU$33-Sheep!$R$355-Sheep!$N$252                                )&gt;(HU$33-HV$33),(HU$33-Sheep!$R$355-Sheep!$N$252                                )&lt;=0),"WeanAlt1","")
&amp;                   IF(AND((HU$33-Sheep!$R$356-Sheep!$N$252                                )&gt;(HU$33-HV$33),(HU$33-Sheep!$R$356-Sheep!$N$252                                )&lt;=0),"WeanAlt2","")
&amp;IFERROR(IF(AND((HU$33-HU38                                                                                     )&gt;(HU$33-HV$33),(HU$33-HU38                                                                                     )&lt;=0),"Join-"    &amp;HU37,""),"")
&amp;IFERROR(IF(AND((HU$33-HU38-INDEX(Sheep!$V$361:$V$368,HU37,1))&gt;(HU$33-HV$33),(HU$33-HU38-INDEX(Sheep!$V$361:$V$368,HU37,1))&lt;=0),"Scan-"  &amp;HU37,""),"")
&amp;IFERROR(IF(AND((HU$33-HU38-150                                                                            )&gt;(HU$33-HV$33),(HU$33-HU38-150                                                                             )&lt;=0),"Birth-" &amp;HU37,""),"")
&amp;IFERROR(IF(AND((HU$33-HU38-150-Sheep!$R$354                                           )&gt;(HU$33-HV$33),(HU$33-HU38-150-Sheep!$R$354                                            )&lt;=0),"Wean-"&amp;HU37,""),"")
&amp;IFERROR(IF(AND((HU$33-HU38-150-Sheep!$R$355                                           )&gt;(HU$33-HV$33),(HU$33-HU38-150-Sheep!$R$355                                            )&lt;=0),"Alt1-"   &amp;HU37,""),"")
&amp;IFERROR(IF(AND((HU$33-HU38-150-Sheep!$R$356                                           )&gt;(HU$33-HV$33),(HU$33-HU38-150-Sheep!$R$356                                            )&lt;=0),"Alt2-"   &amp;HU37,""),"")</f>
        <v/>
      </c>
      <c r="HV39" s="266" t="str">
        <f xml:space="preserve">                    IF(AND((HV$33                                  -Sheep!$N$252                               )&gt;(HV$33-HW$33),(HV$33                                  -Sheep!$N$252                                )&lt;=0),"Born","")
&amp;                   IF(AND((HV$33-Sheep!$R$354-Sheep!$N$252                                )&gt;(HV$33-HW$33),(HV$33-Sheep!$R$354-Sheep!$N$252                                )&lt;=0),"WeanStd","")
&amp;                   IF(AND((HV$33-Sheep!$R$355-Sheep!$N$252                                )&gt;(HV$33-HW$33),(HV$33-Sheep!$R$355-Sheep!$N$252                                )&lt;=0),"WeanAlt1","")
&amp;                   IF(AND((HV$33-Sheep!$R$356-Sheep!$N$252                                )&gt;(HV$33-HW$33),(HV$33-Sheep!$R$356-Sheep!$N$252                                )&lt;=0),"WeanAlt2","")
&amp;IFERROR(IF(AND((HV$33-HV38                                                                                     )&gt;(HV$33-HW$33),(HV$33-HV38                                                                                     )&lt;=0),"Join-"    &amp;HV37,""),"")
&amp;IFERROR(IF(AND((HV$33-HV38-INDEX(Sheep!$V$361:$V$368,HV37,1))&gt;(HV$33-HW$33),(HV$33-HV38-INDEX(Sheep!$V$361:$V$368,HV37,1))&lt;=0),"Scan-"  &amp;HV37,""),"")
&amp;IFERROR(IF(AND((HV$33-HV38-150                                                                            )&gt;(HV$33-HW$33),(HV$33-HV38-150                                                                             )&lt;=0),"Birth-" &amp;HV37,""),"")
&amp;IFERROR(IF(AND((HV$33-HV38-150-Sheep!$R$354                                           )&gt;(HV$33-HW$33),(HV$33-HV38-150-Sheep!$R$354                                            )&lt;=0),"Wean-"&amp;HV37,""),"")
&amp;IFERROR(IF(AND((HV$33-HV38-150-Sheep!$R$355                                           )&gt;(HV$33-HW$33),(HV$33-HV38-150-Sheep!$R$355                                            )&lt;=0),"Alt1-"   &amp;HV37,""),"")
&amp;IFERROR(IF(AND((HV$33-HV38-150-Sheep!$R$356                                           )&gt;(HV$33-HW$33),(HV$33-HV38-150-Sheep!$R$356                                            )&lt;=0),"Alt2-"   &amp;HV37,""),"")</f>
        <v>Scan-4</v>
      </c>
      <c r="HW39" s="266" t="str">
        <f xml:space="preserve">                    IF(AND((HW$33                                  -Sheep!$N$252                               )&gt;(HW$33-HX$33),(HW$33                                  -Sheep!$N$252                                )&lt;=0),"Born","")
&amp;                   IF(AND((HW$33-Sheep!$R$354-Sheep!$N$252                                )&gt;(HW$33-HX$33),(HW$33-Sheep!$R$354-Sheep!$N$252                                )&lt;=0),"WeanStd","")
&amp;                   IF(AND((HW$33-Sheep!$R$355-Sheep!$N$252                                )&gt;(HW$33-HX$33),(HW$33-Sheep!$R$355-Sheep!$N$252                                )&lt;=0),"WeanAlt1","")
&amp;                   IF(AND((HW$33-Sheep!$R$356-Sheep!$N$252                                )&gt;(HW$33-HX$33),(HW$33-Sheep!$R$356-Sheep!$N$252                                )&lt;=0),"WeanAlt2","")
&amp;IFERROR(IF(AND((HW$33-HW38                                                                                     )&gt;(HW$33-HX$33),(HW$33-HW38                                                                                     )&lt;=0),"Join-"    &amp;HW37,""),"")
&amp;IFERROR(IF(AND((HW$33-HW38-INDEX(Sheep!$V$361:$V$368,HW37,1))&gt;(HW$33-HX$33),(HW$33-HW38-INDEX(Sheep!$V$361:$V$368,HW37,1))&lt;=0),"Scan-"  &amp;HW37,""),"")
&amp;IFERROR(IF(AND((HW$33-HW38-150                                                                            )&gt;(HW$33-HX$33),(HW$33-HW38-150                                                                             )&lt;=0),"Birth-" &amp;HW37,""),"")
&amp;IFERROR(IF(AND((HW$33-HW38-150-Sheep!$R$354                                           )&gt;(HW$33-HX$33),(HW$33-HW38-150-Sheep!$R$354                                            )&lt;=0),"Wean-"&amp;HW37,""),"")
&amp;IFERROR(IF(AND((HW$33-HW38-150-Sheep!$R$355                                           )&gt;(HW$33-HX$33),(HW$33-HW38-150-Sheep!$R$355                                            )&lt;=0),"Alt1-"   &amp;HW37,""),"")
&amp;IFERROR(IF(AND((HW$33-HW38-150-Sheep!$R$356                                           )&gt;(HW$33-HX$33),(HW$33-HW38-150-Sheep!$R$356                                            )&lt;=0),"Alt2-"   &amp;HW37,""),"")</f>
        <v/>
      </c>
      <c r="HX39" s="266" t="str">
        <f xml:space="preserve">                    IF(AND((HX$33                                  -Sheep!$N$252                               )&gt;(HX$33-HY$33),(HX$33                                  -Sheep!$N$252                                )&lt;=0),"Born","")
&amp;                   IF(AND((HX$33-Sheep!$R$354-Sheep!$N$252                                )&gt;(HX$33-HY$33),(HX$33-Sheep!$R$354-Sheep!$N$252                                )&lt;=0),"WeanStd","")
&amp;                   IF(AND((HX$33-Sheep!$R$355-Sheep!$N$252                                )&gt;(HX$33-HY$33),(HX$33-Sheep!$R$355-Sheep!$N$252                                )&lt;=0),"WeanAlt1","")
&amp;                   IF(AND((HX$33-Sheep!$R$356-Sheep!$N$252                                )&gt;(HX$33-HY$33),(HX$33-Sheep!$R$356-Sheep!$N$252                                )&lt;=0),"WeanAlt2","")
&amp;IFERROR(IF(AND((HX$33-HX38                                                                                     )&gt;(HX$33-HY$33),(HX$33-HX38                                                                                     )&lt;=0),"Join-"    &amp;HX37,""),"")
&amp;IFERROR(IF(AND((HX$33-HX38-INDEX(Sheep!$V$361:$V$368,HX37,1))&gt;(HX$33-HY$33),(HX$33-HX38-INDEX(Sheep!$V$361:$V$368,HX37,1))&lt;=0),"Scan-"  &amp;HX37,""),"")
&amp;IFERROR(IF(AND((HX$33-HX38-150                                                                            )&gt;(HX$33-HY$33),(HX$33-HX38-150                                                                             )&lt;=0),"Birth-" &amp;HX37,""),"")
&amp;IFERROR(IF(AND((HX$33-HX38-150-Sheep!$R$354                                           )&gt;(HX$33-HY$33),(HX$33-HX38-150-Sheep!$R$354                                            )&lt;=0),"Wean-"&amp;HX37,""),"")
&amp;IFERROR(IF(AND((HX$33-HX38-150-Sheep!$R$355                                           )&gt;(HX$33-HY$33),(HX$33-HX38-150-Sheep!$R$355                                            )&lt;=0),"Alt1-"   &amp;HX37,""),"")
&amp;IFERROR(IF(AND((HX$33-HX38-150-Sheep!$R$356                                           )&gt;(HX$33-HY$33),(HX$33-HX38-150-Sheep!$R$356                                            )&lt;=0),"Alt2-"   &amp;HX37,""),"")</f>
        <v/>
      </c>
      <c r="HY39" s="266" t="str">
        <f xml:space="preserve">                    IF(AND((HY$33                                  -Sheep!$N$252                               )&gt;(HY$33-HZ$33),(HY$33                                  -Sheep!$N$252                                )&lt;=0),"Born","")
&amp;                   IF(AND((HY$33-Sheep!$R$354-Sheep!$N$252                                )&gt;(HY$33-HZ$33),(HY$33-Sheep!$R$354-Sheep!$N$252                                )&lt;=0),"WeanStd","")
&amp;                   IF(AND((HY$33-Sheep!$R$355-Sheep!$N$252                                )&gt;(HY$33-HZ$33),(HY$33-Sheep!$R$355-Sheep!$N$252                                )&lt;=0),"WeanAlt1","")
&amp;                   IF(AND((HY$33-Sheep!$R$356-Sheep!$N$252                                )&gt;(HY$33-HZ$33),(HY$33-Sheep!$R$356-Sheep!$N$252                                )&lt;=0),"WeanAlt2","")
&amp;IFERROR(IF(AND((HY$33-HY38                                                                                     )&gt;(HY$33-HZ$33),(HY$33-HY38                                                                                     )&lt;=0),"Join-"    &amp;HY37,""),"")
&amp;IFERROR(IF(AND((HY$33-HY38-INDEX(Sheep!$V$361:$V$368,HY37,1))&gt;(HY$33-HZ$33),(HY$33-HY38-INDEX(Sheep!$V$361:$V$368,HY37,1))&lt;=0),"Scan-"  &amp;HY37,""),"")
&amp;IFERROR(IF(AND((HY$33-HY38-150                                                                            )&gt;(HY$33-HZ$33),(HY$33-HY38-150                                                                             )&lt;=0),"Birth-" &amp;HY37,""),"")
&amp;IFERROR(IF(AND((HY$33-HY38-150-Sheep!$R$354                                           )&gt;(HY$33-HZ$33),(HY$33-HY38-150-Sheep!$R$354                                            )&lt;=0),"Wean-"&amp;HY37,""),"")
&amp;IFERROR(IF(AND((HY$33-HY38-150-Sheep!$R$355                                           )&gt;(HY$33-HZ$33),(HY$33-HY38-150-Sheep!$R$355                                            )&lt;=0),"Alt1-"   &amp;HY37,""),"")
&amp;IFERROR(IF(AND((HY$33-HY38-150-Sheep!$R$356                                           )&gt;(HY$33-HZ$33),(HY$33-HY38-150-Sheep!$R$356                                            )&lt;=0),"Alt2-"   &amp;HY37,""),"")</f>
        <v/>
      </c>
      <c r="HZ39" s="266" t="str">
        <f xml:space="preserve">                    IF(AND((HZ$33                                  -Sheep!$N$252                               )&gt;(HZ$33-IA$33),(HZ$33                                  -Sheep!$N$252                                )&lt;=0),"Born","")
&amp;                   IF(AND((HZ$33-Sheep!$R$354-Sheep!$N$252                                )&gt;(HZ$33-IA$33),(HZ$33-Sheep!$R$354-Sheep!$N$252                                )&lt;=0),"WeanStd","")
&amp;                   IF(AND((HZ$33-Sheep!$R$355-Sheep!$N$252                                )&gt;(HZ$33-IA$33),(HZ$33-Sheep!$R$355-Sheep!$N$252                                )&lt;=0),"WeanAlt1","")
&amp;                   IF(AND((HZ$33-Sheep!$R$356-Sheep!$N$252                                )&gt;(HZ$33-IA$33),(HZ$33-Sheep!$R$356-Sheep!$N$252                                )&lt;=0),"WeanAlt2","")
&amp;IFERROR(IF(AND((HZ$33-HZ38                                                                                     )&gt;(HZ$33-IA$33),(HZ$33-HZ38                                                                                     )&lt;=0),"Join-"    &amp;HZ37,""),"")
&amp;IFERROR(IF(AND((HZ$33-HZ38-INDEX(Sheep!$V$361:$V$368,HZ37,1))&gt;(HZ$33-IA$33),(HZ$33-HZ38-INDEX(Sheep!$V$361:$V$368,HZ37,1))&lt;=0),"Scan-"  &amp;HZ37,""),"")
&amp;IFERROR(IF(AND((HZ$33-HZ38-150                                                                            )&gt;(HZ$33-IA$33),(HZ$33-HZ38-150                                                                             )&lt;=0),"Birth-" &amp;HZ37,""),"")
&amp;IFERROR(IF(AND((HZ$33-HZ38-150-Sheep!$R$354                                           )&gt;(HZ$33-IA$33),(HZ$33-HZ38-150-Sheep!$R$354                                            )&lt;=0),"Wean-"&amp;HZ37,""),"")
&amp;IFERROR(IF(AND((HZ$33-HZ38-150-Sheep!$R$355                                           )&gt;(HZ$33-IA$33),(HZ$33-HZ38-150-Sheep!$R$355                                            )&lt;=0),"Alt1-"   &amp;HZ37,""),"")
&amp;IFERROR(IF(AND((HZ$33-HZ38-150-Sheep!$R$356                                           )&gt;(HZ$33-IA$33),(HZ$33-HZ38-150-Sheep!$R$356                                            )&lt;=0),"Alt2-"   &amp;HZ37,""),"")</f>
        <v/>
      </c>
      <c r="IA39" s="266" t="str">
        <f xml:space="preserve">                    IF(AND((IA$33                                  -Sheep!$N$252                               )&gt;(IA$33-IB$33),(IA$33                                  -Sheep!$N$252                                )&lt;=0),"Born","")
&amp;                   IF(AND((IA$33-Sheep!$R$354-Sheep!$N$252                                )&gt;(IA$33-IB$33),(IA$33-Sheep!$R$354-Sheep!$N$252                                )&lt;=0),"WeanStd","")
&amp;                   IF(AND((IA$33-Sheep!$R$355-Sheep!$N$252                                )&gt;(IA$33-IB$33),(IA$33-Sheep!$R$355-Sheep!$N$252                                )&lt;=0),"WeanAlt1","")
&amp;                   IF(AND((IA$33-Sheep!$R$356-Sheep!$N$252                                )&gt;(IA$33-IB$33),(IA$33-Sheep!$R$356-Sheep!$N$252                                )&lt;=0),"WeanAlt2","")
&amp;IFERROR(IF(AND((IA$33-IA38                                                                                     )&gt;(IA$33-IB$33),(IA$33-IA38                                                                                     )&lt;=0),"Join-"    &amp;IA37,""),"")
&amp;IFERROR(IF(AND((IA$33-IA38-INDEX(Sheep!$V$361:$V$368,IA37,1))&gt;(IA$33-IB$33),(IA$33-IA38-INDEX(Sheep!$V$361:$V$368,IA37,1))&lt;=0),"Scan-"  &amp;IA37,""),"")
&amp;IFERROR(IF(AND((IA$33-IA38-150                                                                            )&gt;(IA$33-IB$33),(IA$33-IA38-150                                                                             )&lt;=0),"Birth-" &amp;IA37,""),"")
&amp;IFERROR(IF(AND((IA$33-IA38-150-Sheep!$R$354                                           )&gt;(IA$33-IB$33),(IA$33-IA38-150-Sheep!$R$354                                            )&lt;=0),"Wean-"&amp;IA37,""),"")
&amp;IFERROR(IF(AND((IA$33-IA38-150-Sheep!$R$355                                           )&gt;(IA$33-IB$33),(IA$33-IA38-150-Sheep!$R$355                                            )&lt;=0),"Alt1-"   &amp;IA37,""),"")
&amp;IFERROR(IF(AND((IA$33-IA38-150-Sheep!$R$356                                           )&gt;(IA$33-IB$33),(IA$33-IA38-150-Sheep!$R$356                                            )&lt;=0),"Alt2-"   &amp;IA37,""),"")</f>
        <v/>
      </c>
      <c r="IB39" s="266" t="str">
        <f xml:space="preserve">                    IF(AND((IB$33                                  -Sheep!$N$252                               )&gt;(IB$33-IC$33),(IB$33                                  -Sheep!$N$252                                )&lt;=0),"Born","")
&amp;                   IF(AND((IB$33-Sheep!$R$354-Sheep!$N$252                                )&gt;(IB$33-IC$33),(IB$33-Sheep!$R$354-Sheep!$N$252                                )&lt;=0),"WeanStd","")
&amp;                   IF(AND((IB$33-Sheep!$R$355-Sheep!$N$252                                )&gt;(IB$33-IC$33),(IB$33-Sheep!$R$355-Sheep!$N$252                                )&lt;=0),"WeanAlt1","")
&amp;                   IF(AND((IB$33-Sheep!$R$356-Sheep!$N$252                                )&gt;(IB$33-IC$33),(IB$33-Sheep!$R$356-Sheep!$N$252                                )&lt;=0),"WeanAlt2","")
&amp;IFERROR(IF(AND((IB$33-IB38                                                                                     )&gt;(IB$33-IC$33),(IB$33-IB38                                                                                     )&lt;=0),"Join-"    &amp;IB37,""),"")
&amp;IFERROR(IF(AND((IB$33-IB38-INDEX(Sheep!$V$361:$V$368,IB37,1))&gt;(IB$33-IC$33),(IB$33-IB38-INDEX(Sheep!$V$361:$V$368,IB37,1))&lt;=0),"Scan-"  &amp;IB37,""),"")
&amp;IFERROR(IF(AND((IB$33-IB38-150                                                                            )&gt;(IB$33-IC$33),(IB$33-IB38-150                                                                             )&lt;=0),"Birth-" &amp;IB37,""),"")
&amp;IFERROR(IF(AND((IB$33-IB38-150-Sheep!$R$354                                           )&gt;(IB$33-IC$33),(IB$33-IB38-150-Sheep!$R$354                                            )&lt;=0),"Wean-"&amp;IB37,""),"")
&amp;IFERROR(IF(AND((IB$33-IB38-150-Sheep!$R$355                                           )&gt;(IB$33-IC$33),(IB$33-IB38-150-Sheep!$R$355                                            )&lt;=0),"Alt1-"   &amp;IB37,""),"")
&amp;IFERROR(IF(AND((IB$33-IB38-150-Sheep!$R$356                                           )&gt;(IB$33-IC$33),(IB$33-IB38-150-Sheep!$R$356                                            )&lt;=0),"Alt2-"   &amp;IB37,""),"")</f>
        <v/>
      </c>
      <c r="IC39" s="266" t="str">
        <f xml:space="preserve">                    IF(AND((IC$33                                  -Sheep!$N$252                               )&gt;(IC$33-ID$33),(IC$33                                  -Sheep!$N$252                                )&lt;=0),"Born","")
&amp;                   IF(AND((IC$33-Sheep!$R$354-Sheep!$N$252                                )&gt;(IC$33-ID$33),(IC$33-Sheep!$R$354-Sheep!$N$252                                )&lt;=0),"WeanStd","")
&amp;                   IF(AND((IC$33-Sheep!$R$355-Sheep!$N$252                                )&gt;(IC$33-ID$33),(IC$33-Sheep!$R$355-Sheep!$N$252                                )&lt;=0),"WeanAlt1","")
&amp;                   IF(AND((IC$33-Sheep!$R$356-Sheep!$N$252                                )&gt;(IC$33-ID$33),(IC$33-Sheep!$R$356-Sheep!$N$252                                )&lt;=0),"WeanAlt2","")
&amp;IFERROR(IF(AND((IC$33-IC38                                                                                     )&gt;(IC$33-ID$33),(IC$33-IC38                                                                                     )&lt;=0),"Join-"    &amp;IC37,""),"")
&amp;IFERROR(IF(AND((IC$33-IC38-INDEX(Sheep!$V$361:$V$368,IC37,1))&gt;(IC$33-ID$33),(IC$33-IC38-INDEX(Sheep!$V$361:$V$368,IC37,1))&lt;=0),"Scan-"  &amp;IC37,""),"")
&amp;IFERROR(IF(AND((IC$33-IC38-150                                                                            )&gt;(IC$33-ID$33),(IC$33-IC38-150                                                                             )&lt;=0),"Birth-" &amp;IC37,""),"")
&amp;IFERROR(IF(AND((IC$33-IC38-150-Sheep!$R$354                                           )&gt;(IC$33-ID$33),(IC$33-IC38-150-Sheep!$R$354                                            )&lt;=0),"Wean-"&amp;IC37,""),"")
&amp;IFERROR(IF(AND((IC$33-IC38-150-Sheep!$R$355                                           )&gt;(IC$33-ID$33),(IC$33-IC38-150-Sheep!$R$355                                            )&lt;=0),"Alt1-"   &amp;IC37,""),"")
&amp;IFERROR(IF(AND((IC$33-IC38-150-Sheep!$R$356                                           )&gt;(IC$33-ID$33),(IC$33-IC38-150-Sheep!$R$356                                            )&lt;=0),"Alt2-"   &amp;IC37,""),"")</f>
        <v/>
      </c>
      <c r="ID39" s="266" t="str">
        <f xml:space="preserve">                    IF(AND((ID$33                                  -Sheep!$N$252                               )&gt;(ID$33-IE$33),(ID$33                                  -Sheep!$N$252                                )&lt;=0),"Born","")
&amp;                   IF(AND((ID$33-Sheep!$R$354-Sheep!$N$252                                )&gt;(ID$33-IE$33),(ID$33-Sheep!$R$354-Sheep!$N$252                                )&lt;=0),"WeanStd","")
&amp;                   IF(AND((ID$33-Sheep!$R$355-Sheep!$N$252                                )&gt;(ID$33-IE$33),(ID$33-Sheep!$R$355-Sheep!$N$252                                )&lt;=0),"WeanAlt1","")
&amp;                   IF(AND((ID$33-Sheep!$R$356-Sheep!$N$252                                )&gt;(ID$33-IE$33),(ID$33-Sheep!$R$356-Sheep!$N$252                                )&lt;=0),"WeanAlt2","")
&amp;IFERROR(IF(AND((ID$33-ID38                                                                                     )&gt;(ID$33-IE$33),(ID$33-ID38                                                                                     )&lt;=0),"Join-"    &amp;ID37,""),"")
&amp;IFERROR(IF(AND((ID$33-ID38-INDEX(Sheep!$V$361:$V$368,ID37,1))&gt;(ID$33-IE$33),(ID$33-ID38-INDEX(Sheep!$V$361:$V$368,ID37,1))&lt;=0),"Scan-"  &amp;ID37,""),"")
&amp;IFERROR(IF(AND((ID$33-ID38-150                                                                            )&gt;(ID$33-IE$33),(ID$33-ID38-150                                                                             )&lt;=0),"Birth-" &amp;ID37,""),"")
&amp;IFERROR(IF(AND((ID$33-ID38-150-Sheep!$R$354                                           )&gt;(ID$33-IE$33),(ID$33-ID38-150-Sheep!$R$354                                            )&lt;=0),"Wean-"&amp;ID37,""),"")
&amp;IFERROR(IF(AND((ID$33-ID38-150-Sheep!$R$355                                           )&gt;(ID$33-IE$33),(ID$33-ID38-150-Sheep!$R$355                                            )&lt;=0),"Alt1-"   &amp;ID37,""),"")
&amp;IFERROR(IF(AND((ID$33-ID38-150-Sheep!$R$356                                           )&gt;(ID$33-IE$33),(ID$33-ID38-150-Sheep!$R$356                                            )&lt;=0),"Alt2-"   &amp;ID37,""),"")</f>
        <v/>
      </c>
      <c r="IE39" s="266" t="str">
        <f xml:space="preserve">                    IF(AND((IE$33                                  -Sheep!$N$252                               )&gt;(IE$33-IF$33),(IE$33                                  -Sheep!$N$252                                )&lt;=0),"Born","")
&amp;                   IF(AND((IE$33-Sheep!$R$354-Sheep!$N$252                                )&gt;(IE$33-IF$33),(IE$33-Sheep!$R$354-Sheep!$N$252                                )&lt;=0),"WeanStd","")
&amp;                   IF(AND((IE$33-Sheep!$R$355-Sheep!$N$252                                )&gt;(IE$33-IF$33),(IE$33-Sheep!$R$355-Sheep!$N$252                                )&lt;=0),"WeanAlt1","")
&amp;                   IF(AND((IE$33-Sheep!$R$356-Sheep!$N$252                                )&gt;(IE$33-IF$33),(IE$33-Sheep!$R$356-Sheep!$N$252                                )&lt;=0),"WeanAlt2","")
&amp;IFERROR(IF(AND((IE$33-IE38                                                                                     )&gt;(IE$33-IF$33),(IE$33-IE38                                                                                     )&lt;=0),"Join-"    &amp;IE37,""),"")
&amp;IFERROR(IF(AND((IE$33-IE38-INDEX(Sheep!$V$361:$V$368,IE37,1))&gt;(IE$33-IF$33),(IE$33-IE38-INDEX(Sheep!$V$361:$V$368,IE37,1))&lt;=0),"Scan-"  &amp;IE37,""),"")
&amp;IFERROR(IF(AND((IE$33-IE38-150                                                                            )&gt;(IE$33-IF$33),(IE$33-IE38-150                                                                             )&lt;=0),"Birth-" &amp;IE37,""),"")
&amp;IFERROR(IF(AND((IE$33-IE38-150-Sheep!$R$354                                           )&gt;(IE$33-IF$33),(IE$33-IE38-150-Sheep!$R$354                                            )&lt;=0),"Wean-"&amp;IE37,""),"")
&amp;IFERROR(IF(AND((IE$33-IE38-150-Sheep!$R$355                                           )&gt;(IE$33-IF$33),(IE$33-IE38-150-Sheep!$R$355                                            )&lt;=0),"Alt1-"   &amp;IE37,""),"")
&amp;IFERROR(IF(AND((IE$33-IE38-150-Sheep!$R$356                                           )&gt;(IE$33-IF$33),(IE$33-IE38-150-Sheep!$R$356                                            )&lt;=0),"Alt2-"   &amp;IE37,""),"")</f>
        <v/>
      </c>
      <c r="IF39" s="266" t="str">
        <f xml:space="preserve">                    IF(AND((IF$33                                  -Sheep!$N$252                               )&gt;(IF$33-IG$33),(IF$33                                  -Sheep!$N$252                                )&lt;=0),"Born","")
&amp;                   IF(AND((IF$33-Sheep!$R$354-Sheep!$N$252                                )&gt;(IF$33-IG$33),(IF$33-Sheep!$R$354-Sheep!$N$252                                )&lt;=0),"WeanStd","")
&amp;                   IF(AND((IF$33-Sheep!$R$355-Sheep!$N$252                                )&gt;(IF$33-IG$33),(IF$33-Sheep!$R$355-Sheep!$N$252                                )&lt;=0),"WeanAlt1","")
&amp;                   IF(AND((IF$33-Sheep!$R$356-Sheep!$N$252                                )&gt;(IF$33-IG$33),(IF$33-Sheep!$R$356-Sheep!$N$252                                )&lt;=0),"WeanAlt2","")
&amp;IFERROR(IF(AND((IF$33-IF38                                                                                     )&gt;(IF$33-IG$33),(IF$33-IF38                                                                                     )&lt;=0),"Join-"    &amp;IF37,""),"")
&amp;IFERROR(IF(AND((IF$33-IF38-INDEX(Sheep!$V$361:$V$368,IF37,1))&gt;(IF$33-IG$33),(IF$33-IF38-INDEX(Sheep!$V$361:$V$368,IF37,1))&lt;=0),"Scan-"  &amp;IF37,""),"")
&amp;IFERROR(IF(AND((IF$33-IF38-150                                                                            )&gt;(IF$33-IG$33),(IF$33-IF38-150                                                                             )&lt;=0),"Birth-" &amp;IF37,""),"")
&amp;IFERROR(IF(AND((IF$33-IF38-150-Sheep!$R$354                                           )&gt;(IF$33-IG$33),(IF$33-IF38-150-Sheep!$R$354                                            )&lt;=0),"Wean-"&amp;IF37,""),"")
&amp;IFERROR(IF(AND((IF$33-IF38-150-Sheep!$R$355                                           )&gt;(IF$33-IG$33),(IF$33-IF38-150-Sheep!$R$355                                            )&lt;=0),"Alt1-"   &amp;IF37,""),"")
&amp;IFERROR(IF(AND((IF$33-IF38-150-Sheep!$R$356                                           )&gt;(IF$33-IG$33),(IF$33-IF38-150-Sheep!$R$356                                            )&lt;=0),"Alt2-"   &amp;IF37,""),"")</f>
        <v/>
      </c>
      <c r="IG39" s="266" t="str">
        <f xml:space="preserve">                    IF(AND((IG$33                                  -Sheep!$N$252                               )&gt;(IG$33-IH$33),(IG$33                                  -Sheep!$N$252                                )&lt;=0),"Born","")
&amp;                   IF(AND((IG$33-Sheep!$R$354-Sheep!$N$252                                )&gt;(IG$33-IH$33),(IG$33-Sheep!$R$354-Sheep!$N$252                                )&lt;=0),"WeanStd","")
&amp;                   IF(AND((IG$33-Sheep!$R$355-Sheep!$N$252                                )&gt;(IG$33-IH$33),(IG$33-Sheep!$R$355-Sheep!$N$252                                )&lt;=0),"WeanAlt1","")
&amp;                   IF(AND((IG$33-Sheep!$R$356-Sheep!$N$252                                )&gt;(IG$33-IH$33),(IG$33-Sheep!$R$356-Sheep!$N$252                                )&lt;=0),"WeanAlt2","")
&amp;IFERROR(IF(AND((IG$33-IG38                                                                                     )&gt;(IG$33-IH$33),(IG$33-IG38                                                                                     )&lt;=0),"Join-"    &amp;IG37,""),"")
&amp;IFERROR(IF(AND((IG$33-IG38-INDEX(Sheep!$V$361:$V$368,IG37,1))&gt;(IG$33-IH$33),(IG$33-IG38-INDEX(Sheep!$V$361:$V$368,IG37,1))&lt;=0),"Scan-"  &amp;IG37,""),"")
&amp;IFERROR(IF(AND((IG$33-IG38-150                                                                            )&gt;(IG$33-IH$33),(IG$33-IG38-150                                                                             )&lt;=0),"Birth-" &amp;IG37,""),"")
&amp;IFERROR(IF(AND((IG$33-IG38-150-Sheep!$R$354                                           )&gt;(IG$33-IH$33),(IG$33-IG38-150-Sheep!$R$354                                            )&lt;=0),"Wean-"&amp;IG37,""),"")
&amp;IFERROR(IF(AND((IG$33-IG38-150-Sheep!$R$355                                           )&gt;(IG$33-IH$33),(IG$33-IG38-150-Sheep!$R$355                                            )&lt;=0),"Alt1-"   &amp;IG37,""),"")
&amp;IFERROR(IF(AND((IG$33-IG38-150-Sheep!$R$356                                           )&gt;(IG$33-IH$33),(IG$33-IG38-150-Sheep!$R$356                                            )&lt;=0),"Alt2-"   &amp;IG37,""),"")</f>
        <v/>
      </c>
      <c r="IH39" s="266" t="str">
        <f xml:space="preserve">                    IF(AND((IH$33                                  -Sheep!$N$252                               )&gt;(IH$33-II$33),(IH$33                                  -Sheep!$N$252                                )&lt;=0),"Born","")
&amp;                   IF(AND((IH$33-Sheep!$R$354-Sheep!$N$252                                )&gt;(IH$33-II$33),(IH$33-Sheep!$R$354-Sheep!$N$252                                )&lt;=0),"WeanStd","")
&amp;                   IF(AND((IH$33-Sheep!$R$355-Sheep!$N$252                                )&gt;(IH$33-II$33),(IH$33-Sheep!$R$355-Sheep!$N$252                                )&lt;=0),"WeanAlt1","")
&amp;                   IF(AND((IH$33-Sheep!$R$356-Sheep!$N$252                                )&gt;(IH$33-II$33),(IH$33-Sheep!$R$356-Sheep!$N$252                                )&lt;=0),"WeanAlt2","")
&amp;IFERROR(IF(AND((IH$33-IH38                                                                                     )&gt;(IH$33-II$33),(IH$33-IH38                                                                                     )&lt;=0),"Join-"    &amp;IH37,""),"")
&amp;IFERROR(IF(AND((IH$33-IH38-INDEX(Sheep!$V$361:$V$368,IH37,1))&gt;(IH$33-II$33),(IH$33-IH38-INDEX(Sheep!$V$361:$V$368,IH37,1))&lt;=0),"Scan-"  &amp;IH37,""),"")
&amp;IFERROR(IF(AND((IH$33-IH38-150                                                                            )&gt;(IH$33-II$33),(IH$33-IH38-150                                                                             )&lt;=0),"Birth-" &amp;IH37,""),"")
&amp;IFERROR(IF(AND((IH$33-IH38-150-Sheep!$R$354                                           )&gt;(IH$33-II$33),(IH$33-IH38-150-Sheep!$R$354                                            )&lt;=0),"Wean-"&amp;IH37,""),"")
&amp;IFERROR(IF(AND((IH$33-IH38-150-Sheep!$R$355                                           )&gt;(IH$33-II$33),(IH$33-IH38-150-Sheep!$R$355                                            )&lt;=0),"Alt1-"   &amp;IH37,""),"")
&amp;IFERROR(IF(AND((IH$33-IH38-150-Sheep!$R$356                                           )&gt;(IH$33-II$33),(IH$33-IH38-150-Sheep!$R$356                                            )&lt;=0),"Alt2-"   &amp;IH37,""),"")</f>
        <v>Birth-4</v>
      </c>
      <c r="II39" s="266" t="str">
        <f xml:space="preserve">                    IF(AND((II$33                                  -Sheep!$N$252                               )&gt;(II$33-IJ$33),(II$33                                  -Sheep!$N$252                                )&lt;=0),"Born","")
&amp;                   IF(AND((II$33-Sheep!$R$354-Sheep!$N$252                                )&gt;(II$33-IJ$33),(II$33-Sheep!$R$354-Sheep!$N$252                                )&lt;=0),"WeanStd","")
&amp;                   IF(AND((II$33-Sheep!$R$355-Sheep!$N$252                                )&gt;(II$33-IJ$33),(II$33-Sheep!$R$355-Sheep!$N$252                                )&lt;=0),"WeanAlt1","")
&amp;                   IF(AND((II$33-Sheep!$R$356-Sheep!$N$252                                )&gt;(II$33-IJ$33),(II$33-Sheep!$R$356-Sheep!$N$252                                )&lt;=0),"WeanAlt2","")
&amp;IFERROR(IF(AND((II$33-II38                                                                                     )&gt;(II$33-IJ$33),(II$33-II38                                                                                     )&lt;=0),"Join-"    &amp;II37,""),"")
&amp;IFERROR(IF(AND((II$33-II38-INDEX(Sheep!$V$361:$V$368,II37,1))&gt;(II$33-IJ$33),(II$33-II38-INDEX(Sheep!$V$361:$V$368,II37,1))&lt;=0),"Scan-"  &amp;II37,""),"")
&amp;IFERROR(IF(AND((II$33-II38-150                                                                            )&gt;(II$33-IJ$33),(II$33-II38-150                                                                             )&lt;=0),"Birth-" &amp;II37,""),"")
&amp;IFERROR(IF(AND((II$33-II38-150-Sheep!$R$354                                           )&gt;(II$33-IJ$33),(II$33-II38-150-Sheep!$R$354                                            )&lt;=0),"Wean-"&amp;II37,""),"")
&amp;IFERROR(IF(AND((II$33-II38-150-Sheep!$R$355                                           )&gt;(II$33-IJ$33),(II$33-II38-150-Sheep!$R$355                                            )&lt;=0),"Alt1-"   &amp;II37,""),"")
&amp;IFERROR(IF(AND((II$33-II38-150-Sheep!$R$356                                           )&gt;(II$33-IJ$33),(II$33-II38-150-Sheep!$R$356                                            )&lt;=0),"Alt2-"   &amp;II37,""),"")</f>
        <v/>
      </c>
      <c r="IJ39" s="266" t="str">
        <f xml:space="preserve">                    IF(AND((IJ$33                                  -Sheep!$N$252                               )&gt;(IJ$33-IK$33),(IJ$33                                  -Sheep!$N$252                                )&lt;=0),"Born","")
&amp;                   IF(AND((IJ$33-Sheep!$R$354-Sheep!$N$252                                )&gt;(IJ$33-IK$33),(IJ$33-Sheep!$R$354-Sheep!$N$252                                )&lt;=0),"WeanStd","")
&amp;                   IF(AND((IJ$33-Sheep!$R$355-Sheep!$N$252                                )&gt;(IJ$33-IK$33),(IJ$33-Sheep!$R$355-Sheep!$N$252                                )&lt;=0),"WeanAlt1","")
&amp;                   IF(AND((IJ$33-Sheep!$R$356-Sheep!$N$252                                )&gt;(IJ$33-IK$33),(IJ$33-Sheep!$R$356-Sheep!$N$252                                )&lt;=0),"WeanAlt2","")
&amp;IFERROR(IF(AND((IJ$33-IJ38                                                                                     )&gt;(IJ$33-IK$33),(IJ$33-IJ38                                                                                     )&lt;=0),"Join-"    &amp;IJ37,""),"")
&amp;IFERROR(IF(AND((IJ$33-IJ38-INDEX(Sheep!$V$361:$V$368,IJ37,1))&gt;(IJ$33-IK$33),(IJ$33-IJ38-INDEX(Sheep!$V$361:$V$368,IJ37,1))&lt;=0),"Scan-"  &amp;IJ37,""),"")
&amp;IFERROR(IF(AND((IJ$33-IJ38-150                                                                            )&gt;(IJ$33-IK$33),(IJ$33-IJ38-150                                                                             )&lt;=0),"Birth-" &amp;IJ37,""),"")
&amp;IFERROR(IF(AND((IJ$33-IJ38-150-Sheep!$R$354                                           )&gt;(IJ$33-IK$33),(IJ$33-IJ38-150-Sheep!$R$354                                            )&lt;=0),"Wean-"&amp;IJ37,""),"")
&amp;IFERROR(IF(AND((IJ$33-IJ38-150-Sheep!$R$355                                           )&gt;(IJ$33-IK$33),(IJ$33-IJ38-150-Sheep!$R$355                                            )&lt;=0),"Alt1-"   &amp;IJ37,""),"")
&amp;IFERROR(IF(AND((IJ$33-IJ38-150-Sheep!$R$356                                           )&gt;(IJ$33-IK$33),(IJ$33-IJ38-150-Sheep!$R$356                                            )&lt;=0),"Alt2-"   &amp;IJ37,""),"")</f>
        <v/>
      </c>
      <c r="IK39" s="266" t="str">
        <f xml:space="preserve">                    IF(AND((IK$33                                  -Sheep!$N$252                               )&gt;(IK$33-IL$33),(IK$33                                  -Sheep!$N$252                                )&lt;=0),"Born","")
&amp;                   IF(AND((IK$33-Sheep!$R$354-Sheep!$N$252                                )&gt;(IK$33-IL$33),(IK$33-Sheep!$R$354-Sheep!$N$252                                )&lt;=0),"WeanStd","")
&amp;                   IF(AND((IK$33-Sheep!$R$355-Sheep!$N$252                                )&gt;(IK$33-IL$33),(IK$33-Sheep!$R$355-Sheep!$N$252                                )&lt;=0),"WeanAlt1","")
&amp;                   IF(AND((IK$33-Sheep!$R$356-Sheep!$N$252                                )&gt;(IK$33-IL$33),(IK$33-Sheep!$R$356-Sheep!$N$252                                )&lt;=0),"WeanAlt2","")
&amp;IFERROR(IF(AND((IK$33-IK38                                                                                     )&gt;(IK$33-IL$33),(IK$33-IK38                                                                                     )&lt;=0),"Join-"    &amp;IK37,""),"")
&amp;IFERROR(IF(AND((IK$33-IK38-INDEX(Sheep!$V$361:$V$368,IK37,1))&gt;(IK$33-IL$33),(IK$33-IK38-INDEX(Sheep!$V$361:$V$368,IK37,1))&lt;=0),"Scan-"  &amp;IK37,""),"")
&amp;IFERROR(IF(AND((IK$33-IK38-150                                                                            )&gt;(IK$33-IL$33),(IK$33-IK38-150                                                                             )&lt;=0),"Birth-" &amp;IK37,""),"")
&amp;IFERROR(IF(AND((IK$33-IK38-150-Sheep!$R$354                                           )&gt;(IK$33-IL$33),(IK$33-IK38-150-Sheep!$R$354                                            )&lt;=0),"Wean-"&amp;IK37,""),"")
&amp;IFERROR(IF(AND((IK$33-IK38-150-Sheep!$R$355                                           )&gt;(IK$33-IL$33),(IK$33-IK38-150-Sheep!$R$355                                            )&lt;=0),"Alt1-"   &amp;IK37,""),"")
&amp;IFERROR(IF(AND((IK$33-IK38-150-Sheep!$R$356                                           )&gt;(IK$33-IL$33),(IK$33-IK38-150-Sheep!$R$356                                            )&lt;=0),"Alt2-"   &amp;IK37,""),"")</f>
        <v/>
      </c>
      <c r="IL39" s="266" t="str">
        <f xml:space="preserve">                    IF(AND((IL$33                                  -Sheep!$N$252                               )&gt;(IL$33-IM$33),(IL$33                                  -Sheep!$N$252                                )&lt;=0),"Born","")
&amp;                   IF(AND((IL$33-Sheep!$R$354-Sheep!$N$252                                )&gt;(IL$33-IM$33),(IL$33-Sheep!$R$354-Sheep!$N$252                                )&lt;=0),"WeanStd","")
&amp;                   IF(AND((IL$33-Sheep!$R$355-Sheep!$N$252                                )&gt;(IL$33-IM$33),(IL$33-Sheep!$R$355-Sheep!$N$252                                )&lt;=0),"WeanAlt1","")
&amp;                   IF(AND((IL$33-Sheep!$R$356-Sheep!$N$252                                )&gt;(IL$33-IM$33),(IL$33-Sheep!$R$356-Sheep!$N$252                                )&lt;=0),"WeanAlt2","")
&amp;IFERROR(IF(AND((IL$33-IL38                                                                                     )&gt;(IL$33-IM$33),(IL$33-IL38                                                                                     )&lt;=0),"Join-"    &amp;IL37,""),"")
&amp;IFERROR(IF(AND((IL$33-IL38-INDEX(Sheep!$V$361:$V$368,IL37,1))&gt;(IL$33-IM$33),(IL$33-IL38-INDEX(Sheep!$V$361:$V$368,IL37,1))&lt;=0),"Scan-"  &amp;IL37,""),"")
&amp;IFERROR(IF(AND((IL$33-IL38-150                                                                            )&gt;(IL$33-IM$33),(IL$33-IL38-150                                                                             )&lt;=0),"Birth-" &amp;IL37,""),"")
&amp;IFERROR(IF(AND((IL$33-IL38-150-Sheep!$R$354                                           )&gt;(IL$33-IM$33),(IL$33-IL38-150-Sheep!$R$354                                            )&lt;=0),"Wean-"&amp;IL37,""),"")
&amp;IFERROR(IF(AND((IL$33-IL38-150-Sheep!$R$355                                           )&gt;(IL$33-IM$33),(IL$33-IL38-150-Sheep!$R$355                                            )&lt;=0),"Alt1-"   &amp;IL37,""),"")
&amp;IFERROR(IF(AND((IL$33-IL38-150-Sheep!$R$356                                           )&gt;(IL$33-IM$33),(IL$33-IL38-150-Sheep!$R$356                                            )&lt;=0),"Alt2-"   &amp;IL37,""),"")</f>
        <v/>
      </c>
      <c r="IM39" s="266" t="str">
        <f xml:space="preserve">                    IF(AND((IM$33                                  -Sheep!$N$252                               )&gt;(IM$33-IN$33),(IM$33                                  -Sheep!$N$252                                )&lt;=0),"Born","")
&amp;                   IF(AND((IM$33-Sheep!$R$354-Sheep!$N$252                                )&gt;(IM$33-IN$33),(IM$33-Sheep!$R$354-Sheep!$N$252                                )&lt;=0),"WeanStd","")
&amp;                   IF(AND((IM$33-Sheep!$R$355-Sheep!$N$252                                )&gt;(IM$33-IN$33),(IM$33-Sheep!$R$355-Sheep!$N$252                                )&lt;=0),"WeanAlt1","")
&amp;                   IF(AND((IM$33-Sheep!$R$356-Sheep!$N$252                                )&gt;(IM$33-IN$33),(IM$33-Sheep!$R$356-Sheep!$N$252                                )&lt;=0),"WeanAlt2","")
&amp;IFERROR(IF(AND((IM$33-IM38                                                                                     )&gt;(IM$33-IN$33),(IM$33-IM38                                                                                     )&lt;=0),"Join-"    &amp;IM37,""),"")
&amp;IFERROR(IF(AND((IM$33-IM38-INDEX(Sheep!$V$361:$V$368,IM37,1))&gt;(IM$33-IN$33),(IM$33-IM38-INDEX(Sheep!$V$361:$V$368,IM37,1))&lt;=0),"Scan-"  &amp;IM37,""),"")
&amp;IFERROR(IF(AND((IM$33-IM38-150                                                                            )&gt;(IM$33-IN$33),(IM$33-IM38-150                                                                             )&lt;=0),"Birth-" &amp;IM37,""),"")
&amp;IFERROR(IF(AND((IM$33-IM38-150-Sheep!$R$354                                           )&gt;(IM$33-IN$33),(IM$33-IM38-150-Sheep!$R$354                                            )&lt;=0),"Wean-"&amp;IM37,""),"")
&amp;IFERROR(IF(AND((IM$33-IM38-150-Sheep!$R$355                                           )&gt;(IM$33-IN$33),(IM$33-IM38-150-Sheep!$R$355                                            )&lt;=0),"Alt1-"   &amp;IM37,""),"")
&amp;IFERROR(IF(AND((IM$33-IM38-150-Sheep!$R$356                                           )&gt;(IM$33-IN$33),(IM$33-IM38-150-Sheep!$R$356                                            )&lt;=0),"Alt2-"   &amp;IM37,""),"")</f>
        <v/>
      </c>
      <c r="IN39" s="266" t="str">
        <f xml:space="preserve">                    IF(AND((IN$33                                  -Sheep!$N$252                               )&gt;(IN$33-IO$33),(IN$33                                  -Sheep!$N$252                                )&lt;=0),"Born","")
&amp;                   IF(AND((IN$33-Sheep!$R$354-Sheep!$N$252                                )&gt;(IN$33-IO$33),(IN$33-Sheep!$R$354-Sheep!$N$252                                )&lt;=0),"WeanStd","")
&amp;                   IF(AND((IN$33-Sheep!$R$355-Sheep!$N$252                                )&gt;(IN$33-IO$33),(IN$33-Sheep!$R$355-Sheep!$N$252                                )&lt;=0),"WeanAlt1","")
&amp;                   IF(AND((IN$33-Sheep!$R$356-Sheep!$N$252                                )&gt;(IN$33-IO$33),(IN$33-Sheep!$R$356-Sheep!$N$252                                )&lt;=0),"WeanAlt2","")
&amp;IFERROR(IF(AND((IN$33-IN38                                                                                     )&gt;(IN$33-IO$33),(IN$33-IN38                                                                                     )&lt;=0),"Join-"    &amp;IN37,""),"")
&amp;IFERROR(IF(AND((IN$33-IN38-INDEX(Sheep!$V$361:$V$368,IN37,1))&gt;(IN$33-IO$33),(IN$33-IN38-INDEX(Sheep!$V$361:$V$368,IN37,1))&lt;=0),"Scan-"  &amp;IN37,""),"")
&amp;IFERROR(IF(AND((IN$33-IN38-150                                                                            )&gt;(IN$33-IO$33),(IN$33-IN38-150                                                                             )&lt;=0),"Birth-" &amp;IN37,""),"")
&amp;IFERROR(IF(AND((IN$33-IN38-150-Sheep!$R$354                                           )&gt;(IN$33-IO$33),(IN$33-IN38-150-Sheep!$R$354                                            )&lt;=0),"Wean-"&amp;IN37,""),"")
&amp;IFERROR(IF(AND((IN$33-IN38-150-Sheep!$R$355                                           )&gt;(IN$33-IO$33),(IN$33-IN38-150-Sheep!$R$355                                            )&lt;=0),"Alt1-"   &amp;IN37,""),"")
&amp;IFERROR(IF(AND((IN$33-IN38-150-Sheep!$R$356                                           )&gt;(IN$33-IO$33),(IN$33-IN38-150-Sheep!$R$356                                            )&lt;=0),"Alt2-"   &amp;IN37,""),"")</f>
        <v/>
      </c>
      <c r="IO39" s="266" t="str">
        <f xml:space="preserve">                    IF(AND((IO$33                                  -Sheep!$N$252                               )&gt;(IO$33-IP$33),(IO$33                                  -Sheep!$N$252                                )&lt;=0),"Born","")
&amp;                   IF(AND((IO$33-Sheep!$R$354-Sheep!$N$252                                )&gt;(IO$33-IP$33),(IO$33-Sheep!$R$354-Sheep!$N$252                                )&lt;=0),"WeanStd","")
&amp;                   IF(AND((IO$33-Sheep!$R$355-Sheep!$N$252                                )&gt;(IO$33-IP$33),(IO$33-Sheep!$R$355-Sheep!$N$252                                )&lt;=0),"WeanAlt1","")
&amp;                   IF(AND((IO$33-Sheep!$R$356-Sheep!$N$252                                )&gt;(IO$33-IP$33),(IO$33-Sheep!$R$356-Sheep!$N$252                                )&lt;=0),"WeanAlt2","")
&amp;IFERROR(IF(AND((IO$33-IO38                                                                                     )&gt;(IO$33-IP$33),(IO$33-IO38                                                                                     )&lt;=0),"Join-"    &amp;IO37,""),"")
&amp;IFERROR(IF(AND((IO$33-IO38-INDEX(Sheep!$V$361:$V$368,IO37,1))&gt;(IO$33-IP$33),(IO$33-IO38-INDEX(Sheep!$V$361:$V$368,IO37,1))&lt;=0),"Scan-"  &amp;IO37,""),"")
&amp;IFERROR(IF(AND((IO$33-IO38-150                                                                            )&gt;(IO$33-IP$33),(IO$33-IO38-150                                                                             )&lt;=0),"Birth-" &amp;IO37,""),"")
&amp;IFERROR(IF(AND((IO$33-IO38-150-Sheep!$R$354                                           )&gt;(IO$33-IP$33),(IO$33-IO38-150-Sheep!$R$354                                            )&lt;=0),"Wean-"&amp;IO37,""),"")
&amp;IFERROR(IF(AND((IO$33-IO38-150-Sheep!$R$355                                           )&gt;(IO$33-IP$33),(IO$33-IO38-150-Sheep!$R$355                                            )&lt;=0),"Alt1-"   &amp;IO37,""),"")
&amp;IFERROR(IF(AND((IO$33-IO38-150-Sheep!$R$356                                           )&gt;(IO$33-IP$33),(IO$33-IO38-150-Sheep!$R$356                                            )&lt;=0),"Alt2-"   &amp;IO37,""),"")</f>
        <v/>
      </c>
      <c r="IP39" s="266" t="str">
        <f xml:space="preserve">                    IF(AND((IP$33                                  -Sheep!$N$252                               )&gt;(IP$33-IQ$33),(IP$33                                  -Sheep!$N$252                                )&lt;=0),"Born","")
&amp;                   IF(AND((IP$33-Sheep!$R$354-Sheep!$N$252                                )&gt;(IP$33-IQ$33),(IP$33-Sheep!$R$354-Sheep!$N$252                                )&lt;=0),"WeanStd","")
&amp;                   IF(AND((IP$33-Sheep!$R$355-Sheep!$N$252                                )&gt;(IP$33-IQ$33),(IP$33-Sheep!$R$355-Sheep!$N$252                                )&lt;=0),"WeanAlt1","")
&amp;                   IF(AND((IP$33-Sheep!$R$356-Sheep!$N$252                                )&gt;(IP$33-IQ$33),(IP$33-Sheep!$R$356-Sheep!$N$252                                )&lt;=0),"WeanAlt2","")
&amp;IFERROR(IF(AND((IP$33-IP38                                                                                     )&gt;(IP$33-IQ$33),(IP$33-IP38                                                                                     )&lt;=0),"Join-"    &amp;IP37,""),"")
&amp;IFERROR(IF(AND((IP$33-IP38-INDEX(Sheep!$V$361:$V$368,IP37,1))&gt;(IP$33-IQ$33),(IP$33-IP38-INDEX(Sheep!$V$361:$V$368,IP37,1))&lt;=0),"Scan-"  &amp;IP37,""),"")
&amp;IFERROR(IF(AND((IP$33-IP38-150                                                                            )&gt;(IP$33-IQ$33),(IP$33-IP38-150                                                                             )&lt;=0),"Birth-" &amp;IP37,""),"")
&amp;IFERROR(IF(AND((IP$33-IP38-150-Sheep!$R$354                                           )&gt;(IP$33-IQ$33),(IP$33-IP38-150-Sheep!$R$354                                            )&lt;=0),"Wean-"&amp;IP37,""),"")
&amp;IFERROR(IF(AND((IP$33-IP38-150-Sheep!$R$355                                           )&gt;(IP$33-IQ$33),(IP$33-IP38-150-Sheep!$R$355                                            )&lt;=0),"Alt1-"   &amp;IP37,""),"")
&amp;IFERROR(IF(AND((IP$33-IP38-150-Sheep!$R$356                                           )&gt;(IP$33-IQ$33),(IP$33-IP38-150-Sheep!$R$356                                            )&lt;=0),"Alt2-"   &amp;IP37,""),"")</f>
        <v/>
      </c>
      <c r="IQ39" s="266" t="str">
        <f xml:space="preserve">                    IF(AND((IQ$33                                  -Sheep!$N$252                               )&gt;(IQ$33-IR$33),(IQ$33                                  -Sheep!$N$252                                )&lt;=0),"Born","")
&amp;                   IF(AND((IQ$33-Sheep!$R$354-Sheep!$N$252                                )&gt;(IQ$33-IR$33),(IQ$33-Sheep!$R$354-Sheep!$N$252                                )&lt;=0),"WeanStd","")
&amp;                   IF(AND((IQ$33-Sheep!$R$355-Sheep!$N$252                                )&gt;(IQ$33-IR$33),(IQ$33-Sheep!$R$355-Sheep!$N$252                                )&lt;=0),"WeanAlt1","")
&amp;                   IF(AND((IQ$33-Sheep!$R$356-Sheep!$N$252                                )&gt;(IQ$33-IR$33),(IQ$33-Sheep!$R$356-Sheep!$N$252                                )&lt;=0),"WeanAlt2","")
&amp;IFERROR(IF(AND((IQ$33-IQ38                                                                                     )&gt;(IQ$33-IR$33),(IQ$33-IQ38                                                                                     )&lt;=0),"Join-"    &amp;IQ37,""),"")
&amp;IFERROR(IF(AND((IQ$33-IQ38-INDEX(Sheep!$V$361:$V$368,IQ37,1))&gt;(IQ$33-IR$33),(IQ$33-IQ38-INDEX(Sheep!$V$361:$V$368,IQ37,1))&lt;=0),"Scan-"  &amp;IQ37,""),"")
&amp;IFERROR(IF(AND((IQ$33-IQ38-150                                                                            )&gt;(IQ$33-IR$33),(IQ$33-IQ38-150                                                                             )&lt;=0),"Birth-" &amp;IQ37,""),"")
&amp;IFERROR(IF(AND((IQ$33-IQ38-150-Sheep!$R$354                                           )&gt;(IQ$33-IR$33),(IQ$33-IQ38-150-Sheep!$R$354                                            )&lt;=0),"Wean-"&amp;IQ37,""),"")
&amp;IFERROR(IF(AND((IQ$33-IQ38-150-Sheep!$R$355                                           )&gt;(IQ$33-IR$33),(IQ$33-IQ38-150-Sheep!$R$355                                            )&lt;=0),"Alt1-"   &amp;IQ37,""),"")
&amp;IFERROR(IF(AND((IQ$33-IQ38-150-Sheep!$R$356                                           )&gt;(IQ$33-IR$33),(IQ$33-IQ38-150-Sheep!$R$356                                            )&lt;=0),"Alt2-"   &amp;IQ37,""),"")</f>
        <v/>
      </c>
      <c r="IR39" s="266" t="str">
        <f xml:space="preserve">                    IF(AND((IR$33                                  -Sheep!$N$252                               )&gt;(IR$33-IS$33),(IR$33                                  -Sheep!$N$252                                )&lt;=0),"Born","")
&amp;                   IF(AND((IR$33-Sheep!$R$354-Sheep!$N$252                                )&gt;(IR$33-IS$33),(IR$33-Sheep!$R$354-Sheep!$N$252                                )&lt;=0),"WeanStd","")
&amp;                   IF(AND((IR$33-Sheep!$R$355-Sheep!$N$252                                )&gt;(IR$33-IS$33),(IR$33-Sheep!$R$355-Sheep!$N$252                                )&lt;=0),"WeanAlt1","")
&amp;                   IF(AND((IR$33-Sheep!$R$356-Sheep!$N$252                                )&gt;(IR$33-IS$33),(IR$33-Sheep!$R$356-Sheep!$N$252                                )&lt;=0),"WeanAlt2","")
&amp;IFERROR(IF(AND((IR$33-IR38                                                                                     )&gt;(IR$33-IS$33),(IR$33-IR38                                                                                     )&lt;=0),"Join-"    &amp;IR37,""),"")
&amp;IFERROR(IF(AND((IR$33-IR38-INDEX(Sheep!$V$361:$V$368,IR37,1))&gt;(IR$33-IS$33),(IR$33-IR38-INDEX(Sheep!$V$361:$V$368,IR37,1))&lt;=0),"Scan-"  &amp;IR37,""),"")
&amp;IFERROR(IF(AND((IR$33-IR38-150                                                                            )&gt;(IR$33-IS$33),(IR$33-IR38-150                                                                             )&lt;=0),"Birth-" &amp;IR37,""),"")
&amp;IFERROR(IF(AND((IR$33-IR38-150-Sheep!$R$354                                           )&gt;(IR$33-IS$33),(IR$33-IR38-150-Sheep!$R$354                                            )&lt;=0),"Wean-"&amp;IR37,""),"")
&amp;IFERROR(IF(AND((IR$33-IR38-150-Sheep!$R$355                                           )&gt;(IR$33-IS$33),(IR$33-IR38-150-Sheep!$R$355                                            )&lt;=0),"Alt1-"   &amp;IR37,""),"")
&amp;IFERROR(IF(AND((IR$33-IR38-150-Sheep!$R$356                                           )&gt;(IR$33-IS$33),(IR$33-IR38-150-Sheep!$R$356                                            )&lt;=0),"Alt2-"   &amp;IR37,""),"")</f>
        <v/>
      </c>
      <c r="IS39" s="266" t="str">
        <f xml:space="preserve">                    IF(AND((IS$33                                  -Sheep!$N$252                               )&gt;(IS$33-IT$33),(IS$33                                  -Sheep!$N$252                                )&lt;=0),"Born","")
&amp;                   IF(AND((IS$33-Sheep!$R$354-Sheep!$N$252                                )&gt;(IS$33-IT$33),(IS$33-Sheep!$R$354-Sheep!$N$252                                )&lt;=0),"WeanStd","")
&amp;                   IF(AND((IS$33-Sheep!$R$355-Sheep!$N$252                                )&gt;(IS$33-IT$33),(IS$33-Sheep!$R$355-Sheep!$N$252                                )&lt;=0),"WeanAlt1","")
&amp;                   IF(AND((IS$33-Sheep!$R$356-Sheep!$N$252                                )&gt;(IS$33-IT$33),(IS$33-Sheep!$R$356-Sheep!$N$252                                )&lt;=0),"WeanAlt2","")
&amp;IFERROR(IF(AND((IS$33-IS38                                                                                     )&gt;(IS$33-IT$33),(IS$33-IS38                                                                                     )&lt;=0),"Join-"    &amp;IS37,""),"")
&amp;IFERROR(IF(AND((IS$33-IS38-INDEX(Sheep!$V$361:$V$368,IS37,1))&gt;(IS$33-IT$33),(IS$33-IS38-INDEX(Sheep!$V$361:$V$368,IS37,1))&lt;=0),"Scan-"  &amp;IS37,""),"")
&amp;IFERROR(IF(AND((IS$33-IS38-150                                                                            )&gt;(IS$33-IT$33),(IS$33-IS38-150                                                                             )&lt;=0),"Birth-" &amp;IS37,""),"")
&amp;IFERROR(IF(AND((IS$33-IS38-150-Sheep!$R$354                                           )&gt;(IS$33-IT$33),(IS$33-IS38-150-Sheep!$R$354                                            )&lt;=0),"Wean-"&amp;IS37,""),"")
&amp;IFERROR(IF(AND((IS$33-IS38-150-Sheep!$R$355                                           )&gt;(IS$33-IT$33),(IS$33-IS38-150-Sheep!$R$355                                            )&lt;=0),"Alt1-"   &amp;IS37,""),"")
&amp;IFERROR(IF(AND((IS$33-IS38-150-Sheep!$R$356                                           )&gt;(IS$33-IT$33),(IS$33-IS38-150-Sheep!$R$356                                            )&lt;=0),"Alt2-"   &amp;IS37,""),"")</f>
        <v/>
      </c>
      <c r="IT39" s="266" t="str">
        <f xml:space="preserve">                    IF(AND((IT$33                                  -Sheep!$N$252                               )&gt;(IT$33-IU$33),(IT$33                                  -Sheep!$N$252                                )&lt;=0),"Born","")
&amp;                   IF(AND((IT$33-Sheep!$R$354-Sheep!$N$252                                )&gt;(IT$33-IU$33),(IT$33-Sheep!$R$354-Sheep!$N$252                                )&lt;=0),"WeanStd","")
&amp;                   IF(AND((IT$33-Sheep!$R$355-Sheep!$N$252                                )&gt;(IT$33-IU$33),(IT$33-Sheep!$R$355-Sheep!$N$252                                )&lt;=0),"WeanAlt1","")
&amp;                   IF(AND((IT$33-Sheep!$R$356-Sheep!$N$252                                )&gt;(IT$33-IU$33),(IT$33-Sheep!$R$356-Sheep!$N$252                                )&lt;=0),"WeanAlt2","")
&amp;IFERROR(IF(AND((IT$33-IT38                                                                                     )&gt;(IT$33-IU$33),(IT$33-IT38                                                                                     )&lt;=0),"Join-"    &amp;IT37,""),"")
&amp;IFERROR(IF(AND((IT$33-IT38-INDEX(Sheep!$V$361:$V$368,IT37,1))&gt;(IT$33-IU$33),(IT$33-IT38-INDEX(Sheep!$V$361:$V$368,IT37,1))&lt;=0),"Scan-"  &amp;IT37,""),"")
&amp;IFERROR(IF(AND((IT$33-IT38-150                                                                            )&gt;(IT$33-IU$33),(IT$33-IT38-150                                                                             )&lt;=0),"Birth-" &amp;IT37,""),"")
&amp;IFERROR(IF(AND((IT$33-IT38-150-Sheep!$R$354                                           )&gt;(IT$33-IU$33),(IT$33-IT38-150-Sheep!$R$354                                            )&lt;=0),"Wean-"&amp;IT37,""),"")
&amp;IFERROR(IF(AND((IT$33-IT38-150-Sheep!$R$355                                           )&gt;(IT$33-IU$33),(IT$33-IT38-150-Sheep!$R$355                                            )&lt;=0),"Alt1-"   &amp;IT37,""),"")
&amp;IFERROR(IF(AND((IT$33-IT38-150-Sheep!$R$356                                           )&gt;(IT$33-IU$33),(IT$33-IT38-150-Sheep!$R$356                                            )&lt;=0),"Alt2-"   &amp;IT37,""),"")</f>
        <v/>
      </c>
      <c r="IU39" s="266" t="str">
        <f xml:space="preserve">                    IF(AND((IU$33                                  -Sheep!$N$252                               )&gt;(IU$33-IV$33),(IU$33                                  -Sheep!$N$252                                )&lt;=0),"Born","")
&amp;                   IF(AND((IU$33-Sheep!$R$354-Sheep!$N$252                                )&gt;(IU$33-IV$33),(IU$33-Sheep!$R$354-Sheep!$N$252                                )&lt;=0),"WeanStd","")
&amp;                   IF(AND((IU$33-Sheep!$R$355-Sheep!$N$252                                )&gt;(IU$33-IV$33),(IU$33-Sheep!$R$355-Sheep!$N$252                                )&lt;=0),"WeanAlt1","")
&amp;                   IF(AND((IU$33-Sheep!$R$356-Sheep!$N$252                                )&gt;(IU$33-IV$33),(IU$33-Sheep!$R$356-Sheep!$N$252                                )&lt;=0),"WeanAlt2","")
&amp;IFERROR(IF(AND((IU$33-IU38                                                                                     )&gt;(IU$33-IV$33),(IU$33-IU38                                                                                     )&lt;=0),"Join-"    &amp;IU37,""),"")
&amp;IFERROR(IF(AND((IU$33-IU38-INDEX(Sheep!$V$361:$V$368,IU37,1))&gt;(IU$33-IV$33),(IU$33-IU38-INDEX(Sheep!$V$361:$V$368,IU37,1))&lt;=0),"Scan-"  &amp;IU37,""),"")
&amp;IFERROR(IF(AND((IU$33-IU38-150                                                                            )&gt;(IU$33-IV$33),(IU$33-IU38-150                                                                             )&lt;=0),"Birth-" &amp;IU37,""),"")
&amp;IFERROR(IF(AND((IU$33-IU38-150-Sheep!$R$354                                           )&gt;(IU$33-IV$33),(IU$33-IU38-150-Sheep!$R$354                                            )&lt;=0),"Wean-"&amp;IU37,""),"")
&amp;IFERROR(IF(AND((IU$33-IU38-150-Sheep!$R$355                                           )&gt;(IU$33-IV$33),(IU$33-IU38-150-Sheep!$R$355                                            )&lt;=0),"Alt1-"   &amp;IU37,""),"")
&amp;IFERROR(IF(AND((IU$33-IU38-150-Sheep!$R$356                                           )&gt;(IU$33-IV$33),(IU$33-IU38-150-Sheep!$R$356                                            )&lt;=0),"Alt2-"   &amp;IU37,""),"")</f>
        <v>Wean-4</v>
      </c>
      <c r="IV39" s="266" t="str">
        <f xml:space="preserve">                    IF(AND((IV$33                                  -Sheep!$N$252                               )&gt;(IV$33-IW$33),(IV$33                                  -Sheep!$N$252                                )&lt;=0),"Born","")
&amp;                   IF(AND((IV$33-Sheep!$R$354-Sheep!$N$252                                )&gt;(IV$33-IW$33),(IV$33-Sheep!$R$354-Sheep!$N$252                                )&lt;=0),"WeanStd","")
&amp;                   IF(AND((IV$33-Sheep!$R$355-Sheep!$N$252                                )&gt;(IV$33-IW$33),(IV$33-Sheep!$R$355-Sheep!$N$252                                )&lt;=0),"WeanAlt1","")
&amp;                   IF(AND((IV$33-Sheep!$R$356-Sheep!$N$252                                )&gt;(IV$33-IW$33),(IV$33-Sheep!$R$356-Sheep!$N$252                                )&lt;=0),"WeanAlt2","")
&amp;IFERROR(IF(AND((IV$33-IV38                                                                                     )&gt;(IV$33-IW$33),(IV$33-IV38                                                                                     )&lt;=0),"Join-"    &amp;IV37,""),"")
&amp;IFERROR(IF(AND((IV$33-IV38-INDEX(Sheep!$V$361:$V$368,IV37,1))&gt;(IV$33-IW$33),(IV$33-IV38-INDEX(Sheep!$V$361:$V$368,IV37,1))&lt;=0),"Scan-"  &amp;IV37,""),"")
&amp;IFERROR(IF(AND((IV$33-IV38-150                                                                            )&gt;(IV$33-IW$33),(IV$33-IV38-150                                                                             )&lt;=0),"Birth-" &amp;IV37,""),"")
&amp;IFERROR(IF(AND((IV$33-IV38-150-Sheep!$R$354                                           )&gt;(IV$33-IW$33),(IV$33-IV38-150-Sheep!$R$354                                            )&lt;=0),"Wean-"&amp;IV37,""),"")
&amp;IFERROR(IF(AND((IV$33-IV38-150-Sheep!$R$355                                           )&gt;(IV$33-IW$33),(IV$33-IV38-150-Sheep!$R$355                                            )&lt;=0),"Alt1-"   &amp;IV37,""),"")
&amp;IFERROR(IF(AND((IV$33-IV38-150-Sheep!$R$356                                           )&gt;(IV$33-IW$33),(IV$33-IV38-150-Sheep!$R$356                                            )&lt;=0),"Alt2-"   &amp;IV37,""),"")</f>
        <v/>
      </c>
      <c r="IW39" s="266" t="str">
        <f xml:space="preserve">                    IF(AND((IW$33                                  -Sheep!$N$252                               )&gt;(IW$33-IX$33),(IW$33                                  -Sheep!$N$252                                )&lt;=0),"Born","")
&amp;                   IF(AND((IW$33-Sheep!$R$354-Sheep!$N$252                                )&gt;(IW$33-IX$33),(IW$33-Sheep!$R$354-Sheep!$N$252                                )&lt;=0),"WeanStd","")
&amp;                   IF(AND((IW$33-Sheep!$R$355-Sheep!$N$252                                )&gt;(IW$33-IX$33),(IW$33-Sheep!$R$355-Sheep!$N$252                                )&lt;=0),"WeanAlt1","")
&amp;                   IF(AND((IW$33-Sheep!$R$356-Sheep!$N$252                                )&gt;(IW$33-IX$33),(IW$33-Sheep!$R$356-Sheep!$N$252                                )&lt;=0),"WeanAlt2","")
&amp;IFERROR(IF(AND((IW$33-IW38                                                                                     )&gt;(IW$33-IX$33),(IW$33-IW38                                                                                     )&lt;=0),"Join-"    &amp;IW37,""),"")
&amp;IFERROR(IF(AND((IW$33-IW38-INDEX(Sheep!$V$361:$V$368,IW37,1))&gt;(IW$33-IX$33),(IW$33-IW38-INDEX(Sheep!$V$361:$V$368,IW37,1))&lt;=0),"Scan-"  &amp;IW37,""),"")
&amp;IFERROR(IF(AND((IW$33-IW38-150                                                                            )&gt;(IW$33-IX$33),(IW$33-IW38-150                                                                             )&lt;=0),"Birth-" &amp;IW37,""),"")
&amp;IFERROR(IF(AND((IW$33-IW38-150-Sheep!$R$354                                           )&gt;(IW$33-IX$33),(IW$33-IW38-150-Sheep!$R$354                                            )&lt;=0),"Wean-"&amp;IW37,""),"")
&amp;IFERROR(IF(AND((IW$33-IW38-150-Sheep!$R$355                                           )&gt;(IW$33-IX$33),(IW$33-IW38-150-Sheep!$R$355                                            )&lt;=0),"Alt1-"   &amp;IW37,""),"")
&amp;IFERROR(IF(AND((IW$33-IW38-150-Sheep!$R$356                                           )&gt;(IW$33-IX$33),(IW$33-IW38-150-Sheep!$R$356                                            )&lt;=0),"Alt2-"   &amp;IW37,""),"")</f>
        <v/>
      </c>
      <c r="IX39" s="266" t="str">
        <f xml:space="preserve">                    IF(AND((IX$33                                  -Sheep!$N$252                               )&gt;(IX$33-IY$33),(IX$33                                  -Sheep!$N$252                                )&lt;=0),"Born","")
&amp;                   IF(AND((IX$33-Sheep!$R$354-Sheep!$N$252                                )&gt;(IX$33-IY$33),(IX$33-Sheep!$R$354-Sheep!$N$252                                )&lt;=0),"WeanStd","")
&amp;                   IF(AND((IX$33-Sheep!$R$355-Sheep!$N$252                                )&gt;(IX$33-IY$33),(IX$33-Sheep!$R$355-Sheep!$N$252                                )&lt;=0),"WeanAlt1","")
&amp;                   IF(AND((IX$33-Sheep!$R$356-Sheep!$N$252                                )&gt;(IX$33-IY$33),(IX$33-Sheep!$R$356-Sheep!$N$252                                )&lt;=0),"WeanAlt2","")
&amp;IFERROR(IF(AND((IX$33-IX38                                                                                     )&gt;(IX$33-IY$33),(IX$33-IX38                                                                                     )&lt;=0),"Join-"    &amp;IX37,""),"")
&amp;IFERROR(IF(AND((IX$33-IX38-INDEX(Sheep!$V$361:$V$368,IX37,1))&gt;(IX$33-IY$33),(IX$33-IX38-INDEX(Sheep!$V$361:$V$368,IX37,1))&lt;=0),"Scan-"  &amp;IX37,""),"")
&amp;IFERROR(IF(AND((IX$33-IX38-150                                                                            )&gt;(IX$33-IY$33),(IX$33-IX38-150                                                                             )&lt;=0),"Birth-" &amp;IX37,""),"")
&amp;IFERROR(IF(AND((IX$33-IX38-150-Sheep!$R$354                                           )&gt;(IX$33-IY$33),(IX$33-IX38-150-Sheep!$R$354                                            )&lt;=0),"Wean-"&amp;IX37,""),"")
&amp;IFERROR(IF(AND((IX$33-IX38-150-Sheep!$R$355                                           )&gt;(IX$33-IY$33),(IX$33-IX38-150-Sheep!$R$355                                            )&lt;=0),"Alt1-"   &amp;IX37,""),"")
&amp;IFERROR(IF(AND((IX$33-IX38-150-Sheep!$R$356                                           )&gt;(IX$33-IY$33),(IX$33-IX38-150-Sheep!$R$356                                            )&lt;=0),"Alt2-"   &amp;IX37,""),"")</f>
        <v/>
      </c>
      <c r="IY39" s="266" t="str">
        <f xml:space="preserve">                    IF(AND((IY$33                                  -Sheep!$N$252                               )&gt;(IY$33-IZ$33),(IY$33                                  -Sheep!$N$252                                )&lt;=0),"Born","")
&amp;                   IF(AND((IY$33-Sheep!$R$354-Sheep!$N$252                                )&gt;(IY$33-IZ$33),(IY$33-Sheep!$R$354-Sheep!$N$252                                )&lt;=0),"WeanStd","")
&amp;                   IF(AND((IY$33-Sheep!$R$355-Sheep!$N$252                                )&gt;(IY$33-IZ$33),(IY$33-Sheep!$R$355-Sheep!$N$252                                )&lt;=0),"WeanAlt1","")
&amp;                   IF(AND((IY$33-Sheep!$R$356-Sheep!$N$252                                )&gt;(IY$33-IZ$33),(IY$33-Sheep!$R$356-Sheep!$N$252                                )&lt;=0),"WeanAlt2","")
&amp;IFERROR(IF(AND((IY$33-IY38                                                                                     )&gt;(IY$33-IZ$33),(IY$33-IY38                                                                                     )&lt;=0),"Join-"    &amp;IY37,""),"")
&amp;IFERROR(IF(AND((IY$33-IY38-INDEX(Sheep!$V$361:$V$368,IY37,1))&gt;(IY$33-IZ$33),(IY$33-IY38-INDEX(Sheep!$V$361:$V$368,IY37,1))&lt;=0),"Scan-"  &amp;IY37,""),"")
&amp;IFERROR(IF(AND((IY$33-IY38-150                                                                            )&gt;(IY$33-IZ$33),(IY$33-IY38-150                                                                             )&lt;=0),"Birth-" &amp;IY37,""),"")
&amp;IFERROR(IF(AND((IY$33-IY38-150-Sheep!$R$354                                           )&gt;(IY$33-IZ$33),(IY$33-IY38-150-Sheep!$R$354                                            )&lt;=0),"Wean-"&amp;IY37,""),"")
&amp;IFERROR(IF(AND((IY$33-IY38-150-Sheep!$R$355                                           )&gt;(IY$33-IZ$33),(IY$33-IY38-150-Sheep!$R$355                                            )&lt;=0),"Alt1-"   &amp;IY37,""),"")
&amp;IFERROR(IF(AND((IY$33-IY38-150-Sheep!$R$356                                           )&gt;(IY$33-IZ$33),(IY$33-IY38-150-Sheep!$R$356                                            )&lt;=0),"Alt2-"   &amp;IY37,""),"")</f>
        <v>Alt1-4</v>
      </c>
      <c r="IZ39" s="266" t="str">
        <f xml:space="preserve">                    IF(AND((IZ$33                                  -Sheep!$N$252                               )&gt;(IZ$33-JA$33),(IZ$33                                  -Sheep!$N$252                                )&lt;=0),"Born","")
&amp;                   IF(AND((IZ$33-Sheep!$R$354-Sheep!$N$252                                )&gt;(IZ$33-JA$33),(IZ$33-Sheep!$R$354-Sheep!$N$252                                )&lt;=0),"WeanStd","")
&amp;                   IF(AND((IZ$33-Sheep!$R$355-Sheep!$N$252                                )&gt;(IZ$33-JA$33),(IZ$33-Sheep!$R$355-Sheep!$N$252                                )&lt;=0),"WeanAlt1","")
&amp;                   IF(AND((IZ$33-Sheep!$R$356-Sheep!$N$252                                )&gt;(IZ$33-JA$33),(IZ$33-Sheep!$R$356-Sheep!$N$252                                )&lt;=0),"WeanAlt2","")
&amp;IFERROR(IF(AND((IZ$33-IZ38                                                                                     )&gt;(IZ$33-JA$33),(IZ$33-IZ38                                                                                     )&lt;=0),"Join-"    &amp;IZ37,""),"")
&amp;IFERROR(IF(AND((IZ$33-IZ38-INDEX(Sheep!$V$361:$V$368,IZ37,1))&gt;(IZ$33-JA$33),(IZ$33-IZ38-INDEX(Sheep!$V$361:$V$368,IZ37,1))&lt;=0),"Scan-"  &amp;IZ37,""),"")
&amp;IFERROR(IF(AND((IZ$33-IZ38-150                                                                            )&gt;(IZ$33-JA$33),(IZ$33-IZ38-150                                                                             )&lt;=0),"Birth-" &amp;IZ37,""),"")
&amp;IFERROR(IF(AND((IZ$33-IZ38-150-Sheep!$R$354                                           )&gt;(IZ$33-JA$33),(IZ$33-IZ38-150-Sheep!$R$354                                            )&lt;=0),"Wean-"&amp;IZ37,""),"")
&amp;IFERROR(IF(AND((IZ$33-IZ38-150-Sheep!$R$355                                           )&gt;(IZ$33-JA$33),(IZ$33-IZ38-150-Sheep!$R$355                                            )&lt;=0),"Alt1-"   &amp;IZ37,""),"")
&amp;IFERROR(IF(AND((IZ$33-IZ38-150-Sheep!$R$356                                           )&gt;(IZ$33-JA$33),(IZ$33-IZ38-150-Sheep!$R$356                                            )&lt;=0),"Alt2-"   &amp;IZ37,""),"")</f>
        <v/>
      </c>
      <c r="JA39" s="266" t="str">
        <f xml:space="preserve">                    IF(AND((JA$33                                  -Sheep!$N$252                               )&gt;(JA$33-JB$33),(JA$33                                  -Sheep!$N$252                                )&lt;=0),"Born","")
&amp;                   IF(AND((JA$33-Sheep!$R$354-Sheep!$N$252                                )&gt;(JA$33-JB$33),(JA$33-Sheep!$R$354-Sheep!$N$252                                )&lt;=0),"WeanStd","")
&amp;                   IF(AND((JA$33-Sheep!$R$355-Sheep!$N$252                                )&gt;(JA$33-JB$33),(JA$33-Sheep!$R$355-Sheep!$N$252                                )&lt;=0),"WeanAlt1","")
&amp;                   IF(AND((JA$33-Sheep!$R$356-Sheep!$N$252                                )&gt;(JA$33-JB$33),(JA$33-Sheep!$R$356-Sheep!$N$252                                )&lt;=0),"WeanAlt2","")
&amp;IFERROR(IF(AND((JA$33-JA38                                                                                     )&gt;(JA$33-JB$33),(JA$33-JA38                                                                                     )&lt;=0),"Join-"    &amp;JA37,""),"")
&amp;IFERROR(IF(AND((JA$33-JA38-INDEX(Sheep!$V$361:$V$368,JA37,1))&gt;(JA$33-JB$33),(JA$33-JA38-INDEX(Sheep!$V$361:$V$368,JA37,1))&lt;=0),"Scan-"  &amp;JA37,""),"")
&amp;IFERROR(IF(AND((JA$33-JA38-150                                                                            )&gt;(JA$33-JB$33),(JA$33-JA38-150                                                                             )&lt;=0),"Birth-" &amp;JA37,""),"")
&amp;IFERROR(IF(AND((JA$33-JA38-150-Sheep!$R$354                                           )&gt;(JA$33-JB$33),(JA$33-JA38-150-Sheep!$R$354                                            )&lt;=0),"Wean-"&amp;JA37,""),"")
&amp;IFERROR(IF(AND((JA$33-JA38-150-Sheep!$R$355                                           )&gt;(JA$33-JB$33),(JA$33-JA38-150-Sheep!$R$355                                            )&lt;=0),"Alt1-"   &amp;JA37,""),"")
&amp;IFERROR(IF(AND((JA$33-JA38-150-Sheep!$R$356                                           )&gt;(JA$33-JB$33),(JA$33-JA38-150-Sheep!$R$356                                            )&lt;=0),"Alt2-"   &amp;JA37,""),"")</f>
        <v/>
      </c>
      <c r="JB39" s="266" t="str">
        <f xml:space="preserve">                    IF(AND((JB$33                                  -Sheep!$N$252                               )&gt;(JB$33-JC$33),(JB$33                                  -Sheep!$N$252                                )&lt;=0),"Born","")
&amp;                   IF(AND((JB$33-Sheep!$R$354-Sheep!$N$252                                )&gt;(JB$33-JC$33),(JB$33-Sheep!$R$354-Sheep!$N$252                                )&lt;=0),"WeanStd","")
&amp;                   IF(AND((JB$33-Sheep!$R$355-Sheep!$N$252                                )&gt;(JB$33-JC$33),(JB$33-Sheep!$R$355-Sheep!$N$252                                )&lt;=0),"WeanAlt1","")
&amp;                   IF(AND((JB$33-Sheep!$R$356-Sheep!$N$252                                )&gt;(JB$33-JC$33),(JB$33-Sheep!$R$356-Sheep!$N$252                                )&lt;=0),"WeanAlt2","")
&amp;IFERROR(IF(AND((JB$33-JB38                                                                                     )&gt;(JB$33-JC$33),(JB$33-JB38                                                                                     )&lt;=0),"Join-"    &amp;JB37,""),"")
&amp;IFERROR(IF(AND((JB$33-JB38-INDEX(Sheep!$V$361:$V$368,JB37,1))&gt;(JB$33-JC$33),(JB$33-JB38-INDEX(Sheep!$V$361:$V$368,JB37,1))&lt;=0),"Scan-"  &amp;JB37,""),"")
&amp;IFERROR(IF(AND((JB$33-JB38-150                                                                            )&gt;(JB$33-JC$33),(JB$33-JB38-150                                                                             )&lt;=0),"Birth-" &amp;JB37,""),"")
&amp;IFERROR(IF(AND((JB$33-JB38-150-Sheep!$R$354                                           )&gt;(JB$33-JC$33),(JB$33-JB38-150-Sheep!$R$354                                            )&lt;=0),"Wean-"&amp;JB37,""),"")
&amp;IFERROR(IF(AND((JB$33-JB38-150-Sheep!$R$355                                           )&gt;(JB$33-JC$33),(JB$33-JB38-150-Sheep!$R$355                                            )&lt;=0),"Alt1-"   &amp;JB37,""),"")
&amp;IFERROR(IF(AND((JB$33-JB38-150-Sheep!$R$356                                           )&gt;(JB$33-JC$33),(JB$33-JB38-150-Sheep!$R$356                                            )&lt;=0),"Alt2-"   &amp;JB37,""),"")</f>
        <v/>
      </c>
      <c r="JC39" s="266" t="str">
        <f xml:space="preserve">                    IF(AND((JC$33                                  -Sheep!$N$252                               )&gt;(JC$33-JD$33),(JC$33                                  -Sheep!$N$252                                )&lt;=0),"Born","")
&amp;                   IF(AND((JC$33-Sheep!$R$354-Sheep!$N$252                                )&gt;(JC$33-JD$33),(JC$33-Sheep!$R$354-Sheep!$N$252                                )&lt;=0),"WeanStd","")
&amp;                   IF(AND((JC$33-Sheep!$R$355-Sheep!$N$252                                )&gt;(JC$33-JD$33),(JC$33-Sheep!$R$355-Sheep!$N$252                                )&lt;=0),"WeanAlt1","")
&amp;                   IF(AND((JC$33-Sheep!$R$356-Sheep!$N$252                                )&gt;(JC$33-JD$33),(JC$33-Sheep!$R$356-Sheep!$N$252                                )&lt;=0),"WeanAlt2","")
&amp;IFERROR(IF(AND((JC$33-JC38                                                                                     )&gt;(JC$33-JD$33),(JC$33-JC38                                                                                     )&lt;=0),"Join-"    &amp;JC37,""),"")
&amp;IFERROR(IF(AND((JC$33-JC38-INDEX(Sheep!$V$361:$V$368,JC37,1))&gt;(JC$33-JD$33),(JC$33-JC38-INDEX(Sheep!$V$361:$V$368,JC37,1))&lt;=0),"Scan-"  &amp;JC37,""),"")
&amp;IFERROR(IF(AND((JC$33-JC38-150                                                                            )&gt;(JC$33-JD$33),(JC$33-JC38-150                                                                             )&lt;=0),"Birth-" &amp;JC37,""),"")
&amp;IFERROR(IF(AND((JC$33-JC38-150-Sheep!$R$354                                           )&gt;(JC$33-JD$33),(JC$33-JC38-150-Sheep!$R$354                                            )&lt;=0),"Wean-"&amp;JC37,""),"")
&amp;IFERROR(IF(AND((JC$33-JC38-150-Sheep!$R$355                                           )&gt;(JC$33-JD$33),(JC$33-JC38-150-Sheep!$R$355                                            )&lt;=0),"Alt1-"   &amp;JC37,""),"")
&amp;IFERROR(IF(AND((JC$33-JC38-150-Sheep!$R$356                                           )&gt;(JC$33-JD$33),(JC$33-JC38-150-Sheep!$R$356                                            )&lt;=0),"Alt2-"   &amp;JC37,""),"")</f>
        <v>Alt2-4</v>
      </c>
      <c r="JD39" s="266" t="str">
        <f xml:space="preserve">                    IF(AND((JD$33                                  -Sheep!$N$252                               )&gt;(JD$33-JE$33),(JD$33                                  -Sheep!$N$252                                )&lt;=0),"Born","")
&amp;                   IF(AND((JD$33-Sheep!$R$354-Sheep!$N$252                                )&gt;(JD$33-JE$33),(JD$33-Sheep!$R$354-Sheep!$N$252                                )&lt;=0),"WeanStd","")
&amp;                   IF(AND((JD$33-Sheep!$R$355-Sheep!$N$252                                )&gt;(JD$33-JE$33),(JD$33-Sheep!$R$355-Sheep!$N$252                                )&lt;=0),"WeanAlt1","")
&amp;                   IF(AND((JD$33-Sheep!$R$356-Sheep!$N$252                                )&gt;(JD$33-JE$33),(JD$33-Sheep!$R$356-Sheep!$N$252                                )&lt;=0),"WeanAlt2","")
&amp;IFERROR(IF(AND((JD$33-JD38                                                                                     )&gt;(JD$33-JE$33),(JD$33-JD38                                                                                     )&lt;=0),"Join-"    &amp;JD37,""),"")
&amp;IFERROR(IF(AND((JD$33-JD38-INDEX(Sheep!$V$361:$V$368,JD37,1))&gt;(JD$33-JE$33),(JD$33-JD38-INDEX(Sheep!$V$361:$V$368,JD37,1))&lt;=0),"Scan-"  &amp;JD37,""),"")
&amp;IFERROR(IF(AND((JD$33-JD38-150                                                                            )&gt;(JD$33-JE$33),(JD$33-JD38-150                                                                             )&lt;=0),"Birth-" &amp;JD37,""),"")
&amp;IFERROR(IF(AND((JD$33-JD38-150-Sheep!$R$354                                           )&gt;(JD$33-JE$33),(JD$33-JD38-150-Sheep!$R$354                                            )&lt;=0),"Wean-"&amp;JD37,""),"")
&amp;IFERROR(IF(AND((JD$33-JD38-150-Sheep!$R$355                                           )&gt;(JD$33-JE$33),(JD$33-JD38-150-Sheep!$R$355                                            )&lt;=0),"Alt1-"   &amp;JD37,""),"")
&amp;IFERROR(IF(AND((JD$33-JD38-150-Sheep!$R$356                                           )&gt;(JD$33-JE$33),(JD$33-JD38-150-Sheep!$R$356                                            )&lt;=0),"Alt2-"   &amp;JD37,""),"")</f>
        <v/>
      </c>
      <c r="JE39" s="266" t="str">
        <f xml:space="preserve">                    IF(AND((JE$33                                  -Sheep!$N$252                               )&gt;(JE$33-JF$33),(JE$33                                  -Sheep!$N$252                                )&lt;=0),"Born","")
&amp;                   IF(AND((JE$33-Sheep!$R$354-Sheep!$N$252                                )&gt;(JE$33-JF$33),(JE$33-Sheep!$R$354-Sheep!$N$252                                )&lt;=0),"WeanStd","")
&amp;                   IF(AND((JE$33-Sheep!$R$355-Sheep!$N$252                                )&gt;(JE$33-JF$33),(JE$33-Sheep!$R$355-Sheep!$N$252                                )&lt;=0),"WeanAlt1","")
&amp;                   IF(AND((JE$33-Sheep!$R$356-Sheep!$N$252                                )&gt;(JE$33-JF$33),(JE$33-Sheep!$R$356-Sheep!$N$252                                )&lt;=0),"WeanAlt2","")
&amp;IFERROR(IF(AND((JE$33-JE38                                                                                     )&gt;(JE$33-JF$33),(JE$33-JE38                                                                                     )&lt;=0),"Join-"    &amp;JE37,""),"")
&amp;IFERROR(IF(AND((JE$33-JE38-INDEX(Sheep!$V$361:$V$368,JE37,1))&gt;(JE$33-JF$33),(JE$33-JE38-INDEX(Sheep!$V$361:$V$368,JE37,1))&lt;=0),"Scan-"  &amp;JE37,""),"")
&amp;IFERROR(IF(AND((JE$33-JE38-150                                                                            )&gt;(JE$33-JF$33),(JE$33-JE38-150                                                                             )&lt;=0),"Birth-" &amp;JE37,""),"")
&amp;IFERROR(IF(AND((JE$33-JE38-150-Sheep!$R$354                                           )&gt;(JE$33-JF$33),(JE$33-JE38-150-Sheep!$R$354                                            )&lt;=0),"Wean-"&amp;JE37,""),"")
&amp;IFERROR(IF(AND((JE$33-JE38-150-Sheep!$R$355                                           )&gt;(JE$33-JF$33),(JE$33-JE38-150-Sheep!$R$355                                            )&lt;=0),"Alt1-"   &amp;JE37,""),"")
&amp;IFERROR(IF(AND((JE$33-JE38-150-Sheep!$R$356                                           )&gt;(JE$33-JF$33),(JE$33-JE38-150-Sheep!$R$356                                            )&lt;=0),"Alt2-"   &amp;JE37,""),"")</f>
        <v/>
      </c>
      <c r="JF39" s="266" t="str">
        <f xml:space="preserve">                    IF(AND((JF$33                                  -Sheep!$N$252                               )&gt;(JF$33-JG$33),(JF$33                                  -Sheep!$N$252                                )&lt;=0),"Born","")
&amp;                   IF(AND((JF$33-Sheep!$R$354-Sheep!$N$252                                )&gt;(JF$33-JG$33),(JF$33-Sheep!$R$354-Sheep!$N$252                                )&lt;=0),"WeanStd","")
&amp;                   IF(AND((JF$33-Sheep!$R$355-Sheep!$N$252                                )&gt;(JF$33-JG$33),(JF$33-Sheep!$R$355-Sheep!$N$252                                )&lt;=0),"WeanAlt1","")
&amp;                   IF(AND((JF$33-Sheep!$R$356-Sheep!$N$252                                )&gt;(JF$33-JG$33),(JF$33-Sheep!$R$356-Sheep!$N$252                                )&lt;=0),"WeanAlt2","")
&amp;IFERROR(IF(AND((JF$33-JF38                                                                                     )&gt;(JF$33-JG$33),(JF$33-JF38                                                                                     )&lt;=0),"Join-"    &amp;JF37,""),"")
&amp;IFERROR(IF(AND((JF$33-JF38-INDEX(Sheep!$V$361:$V$368,JF37,1))&gt;(JF$33-JG$33),(JF$33-JF38-INDEX(Sheep!$V$361:$V$368,JF37,1))&lt;=0),"Scan-"  &amp;JF37,""),"")
&amp;IFERROR(IF(AND((JF$33-JF38-150                                                                            )&gt;(JF$33-JG$33),(JF$33-JF38-150                                                                             )&lt;=0),"Birth-" &amp;JF37,""),"")
&amp;IFERROR(IF(AND((JF$33-JF38-150-Sheep!$R$354                                           )&gt;(JF$33-JG$33),(JF$33-JF38-150-Sheep!$R$354                                            )&lt;=0),"Wean-"&amp;JF37,""),"")
&amp;IFERROR(IF(AND((JF$33-JF38-150-Sheep!$R$355                                           )&gt;(JF$33-JG$33),(JF$33-JF38-150-Sheep!$R$355                                            )&lt;=0),"Alt1-"   &amp;JF37,""),"")
&amp;IFERROR(IF(AND((JF$33-JF38-150-Sheep!$R$356                                           )&gt;(JF$33-JG$33),(JF$33-JF38-150-Sheep!$R$356                                            )&lt;=0),"Alt2-"   &amp;JF37,""),"")</f>
        <v/>
      </c>
      <c r="JG39" s="266" t="str">
        <f xml:space="preserve">                    IF(AND((JG$33                                  -Sheep!$N$252                               )&gt;(JG$33-JH$33),(JG$33                                  -Sheep!$N$252                                )&lt;=0),"Born","")
&amp;                   IF(AND((JG$33-Sheep!$R$354-Sheep!$N$252                                )&gt;(JG$33-JH$33),(JG$33-Sheep!$R$354-Sheep!$N$252                                )&lt;=0),"WeanStd","")
&amp;                   IF(AND((JG$33-Sheep!$R$355-Sheep!$N$252                                )&gt;(JG$33-JH$33),(JG$33-Sheep!$R$355-Sheep!$N$252                                )&lt;=0),"WeanAlt1","")
&amp;                   IF(AND((JG$33-Sheep!$R$356-Sheep!$N$252                                )&gt;(JG$33-JH$33),(JG$33-Sheep!$R$356-Sheep!$N$252                                )&lt;=0),"WeanAlt2","")
&amp;IFERROR(IF(AND((JG$33-JG38                                                                                     )&gt;(JG$33-JH$33),(JG$33-JG38                                                                                     )&lt;=0),"Join-"    &amp;JG37,""),"")
&amp;IFERROR(IF(AND((JG$33-JG38-INDEX(Sheep!$V$361:$V$368,JG37,1))&gt;(JG$33-JH$33),(JG$33-JG38-INDEX(Sheep!$V$361:$V$368,JG37,1))&lt;=0),"Scan-"  &amp;JG37,""),"")
&amp;IFERROR(IF(AND((JG$33-JG38-150                                                                            )&gt;(JG$33-JH$33),(JG$33-JG38-150                                                                             )&lt;=0),"Birth-" &amp;JG37,""),"")
&amp;IFERROR(IF(AND((JG$33-JG38-150-Sheep!$R$354                                           )&gt;(JG$33-JH$33),(JG$33-JG38-150-Sheep!$R$354                                            )&lt;=0),"Wean-"&amp;JG37,""),"")
&amp;IFERROR(IF(AND((JG$33-JG38-150-Sheep!$R$355                                           )&gt;(JG$33-JH$33),(JG$33-JG38-150-Sheep!$R$355                                            )&lt;=0),"Alt1-"   &amp;JG37,""),"")
&amp;IFERROR(IF(AND((JG$33-JG38-150-Sheep!$R$356                                           )&gt;(JG$33-JH$33),(JG$33-JG38-150-Sheep!$R$356                                            )&lt;=0),"Alt2-"   &amp;JG37,""),"")</f>
        <v/>
      </c>
      <c r="JH39" s="266" t="str">
        <f xml:space="preserve">                    IF(AND((JH$33                                  -Sheep!$N$252                               )&gt;(JH$33-JI$33),(JH$33                                  -Sheep!$N$252                                )&lt;=0),"Born","")
&amp;                   IF(AND((JH$33-Sheep!$R$354-Sheep!$N$252                                )&gt;(JH$33-JI$33),(JH$33-Sheep!$R$354-Sheep!$N$252                                )&lt;=0),"WeanStd","")
&amp;                   IF(AND((JH$33-Sheep!$R$355-Sheep!$N$252                                )&gt;(JH$33-JI$33),(JH$33-Sheep!$R$355-Sheep!$N$252                                )&lt;=0),"WeanAlt1","")
&amp;                   IF(AND((JH$33-Sheep!$R$356-Sheep!$N$252                                )&gt;(JH$33-JI$33),(JH$33-Sheep!$R$356-Sheep!$N$252                                )&lt;=0),"WeanAlt2","")
&amp;IFERROR(IF(AND((JH$33-JH38                                                                                     )&gt;(JH$33-JI$33),(JH$33-JH38                                                                                     )&lt;=0),"Join-"    &amp;JH37,""),"")
&amp;IFERROR(IF(AND((JH$33-JH38-INDEX(Sheep!$V$361:$V$368,JH37,1))&gt;(JH$33-JI$33),(JH$33-JH38-INDEX(Sheep!$V$361:$V$368,JH37,1))&lt;=0),"Scan-"  &amp;JH37,""),"")
&amp;IFERROR(IF(AND((JH$33-JH38-150                                                                            )&gt;(JH$33-JI$33),(JH$33-JH38-150                                                                             )&lt;=0),"Birth-" &amp;JH37,""),"")
&amp;IFERROR(IF(AND((JH$33-JH38-150-Sheep!$R$354                                           )&gt;(JH$33-JI$33),(JH$33-JH38-150-Sheep!$R$354                                            )&lt;=0),"Wean-"&amp;JH37,""),"")
&amp;IFERROR(IF(AND((JH$33-JH38-150-Sheep!$R$355                                           )&gt;(JH$33-JI$33),(JH$33-JH38-150-Sheep!$R$355                                            )&lt;=0),"Alt1-"   &amp;JH37,""),"")
&amp;IFERROR(IF(AND((JH$33-JH38-150-Sheep!$R$356                                           )&gt;(JH$33-JI$33),(JH$33-JH38-150-Sheep!$R$356                                            )&lt;=0),"Alt2-"   &amp;JH37,""),"")</f>
        <v/>
      </c>
      <c r="JI39" s="266" t="str">
        <f xml:space="preserve">                    IF(AND((JI$33                                  -Sheep!$N$252                               )&gt;(JI$33-JJ$33),(JI$33                                  -Sheep!$N$252                                )&lt;=0),"Born","")
&amp;                   IF(AND((JI$33-Sheep!$R$354-Sheep!$N$252                                )&gt;(JI$33-JJ$33),(JI$33-Sheep!$R$354-Sheep!$N$252                                )&lt;=0),"WeanStd","")
&amp;                   IF(AND((JI$33-Sheep!$R$355-Sheep!$N$252                                )&gt;(JI$33-JJ$33),(JI$33-Sheep!$R$355-Sheep!$N$252                                )&lt;=0),"WeanAlt1","")
&amp;                   IF(AND((JI$33-Sheep!$R$356-Sheep!$N$252                                )&gt;(JI$33-JJ$33),(JI$33-Sheep!$R$356-Sheep!$N$252                                )&lt;=0),"WeanAlt2","")
&amp;IFERROR(IF(AND((JI$33-JI38                                                                                     )&gt;(JI$33-JJ$33),(JI$33-JI38                                                                                     )&lt;=0),"Join-"    &amp;JI37,""),"")
&amp;IFERROR(IF(AND((JI$33-JI38-INDEX(Sheep!$V$361:$V$368,JI37,1))&gt;(JI$33-JJ$33),(JI$33-JI38-INDEX(Sheep!$V$361:$V$368,JI37,1))&lt;=0),"Scan-"  &amp;JI37,""),"")
&amp;IFERROR(IF(AND((JI$33-JI38-150                                                                            )&gt;(JI$33-JJ$33),(JI$33-JI38-150                                                                             )&lt;=0),"Birth-" &amp;JI37,""),"")
&amp;IFERROR(IF(AND((JI$33-JI38-150-Sheep!$R$354                                           )&gt;(JI$33-JJ$33),(JI$33-JI38-150-Sheep!$R$354                                            )&lt;=0),"Wean-"&amp;JI37,""),"")
&amp;IFERROR(IF(AND((JI$33-JI38-150-Sheep!$R$355                                           )&gt;(JI$33-JJ$33),(JI$33-JI38-150-Sheep!$R$355                                            )&lt;=0),"Alt1-"   &amp;JI37,""),"")
&amp;IFERROR(IF(AND((JI$33-JI38-150-Sheep!$R$356                                           )&gt;(JI$33-JJ$33),(JI$33-JI38-150-Sheep!$R$356                                            )&lt;=0),"Alt2-"   &amp;JI37,""),"")</f>
        <v/>
      </c>
      <c r="JJ39" s="266" t="str">
        <f xml:space="preserve">                    IF(AND((JJ$33                                  -Sheep!$N$252                               )&gt;(JJ$33-JK$33),(JJ$33                                  -Sheep!$N$252                                )&lt;=0),"Born","")
&amp;                   IF(AND((JJ$33-Sheep!$R$354-Sheep!$N$252                                )&gt;(JJ$33-JK$33),(JJ$33-Sheep!$R$354-Sheep!$N$252                                )&lt;=0),"WeanStd","")
&amp;                   IF(AND((JJ$33-Sheep!$R$355-Sheep!$N$252                                )&gt;(JJ$33-JK$33),(JJ$33-Sheep!$R$355-Sheep!$N$252                                )&lt;=0),"WeanAlt1","")
&amp;                   IF(AND((JJ$33-Sheep!$R$356-Sheep!$N$252                                )&gt;(JJ$33-JK$33),(JJ$33-Sheep!$R$356-Sheep!$N$252                                )&lt;=0),"WeanAlt2","")
&amp;IFERROR(IF(AND((JJ$33-JJ38                                                                                     )&gt;(JJ$33-JK$33),(JJ$33-JJ38                                                                                     )&lt;=0),"Join-"    &amp;JJ37,""),"")
&amp;IFERROR(IF(AND((JJ$33-JJ38-INDEX(Sheep!$V$361:$V$368,JJ37,1))&gt;(JJ$33-JK$33),(JJ$33-JJ38-INDEX(Sheep!$V$361:$V$368,JJ37,1))&lt;=0),"Scan-"  &amp;JJ37,""),"")
&amp;IFERROR(IF(AND((JJ$33-JJ38-150                                                                            )&gt;(JJ$33-JK$33),(JJ$33-JJ38-150                                                                             )&lt;=0),"Birth-" &amp;JJ37,""),"")
&amp;IFERROR(IF(AND((JJ$33-JJ38-150-Sheep!$R$354                                           )&gt;(JJ$33-JK$33),(JJ$33-JJ38-150-Sheep!$R$354                                            )&lt;=0),"Wean-"&amp;JJ37,""),"")
&amp;IFERROR(IF(AND((JJ$33-JJ38-150-Sheep!$R$355                                           )&gt;(JJ$33-JK$33),(JJ$33-JJ38-150-Sheep!$R$355                                            )&lt;=0),"Alt1-"   &amp;JJ37,""),"")
&amp;IFERROR(IF(AND((JJ$33-JJ38-150-Sheep!$R$356                                           )&gt;(JJ$33-JK$33),(JJ$33-JJ38-150-Sheep!$R$356                                            )&lt;=0),"Alt2-"   &amp;JJ37,""),"")</f>
        <v/>
      </c>
      <c r="JK39" s="266" t="str">
        <f xml:space="preserve">                    IF(AND((JK$33                                  -Sheep!$N$252                               )&gt;(JK$33-JL$33),(JK$33                                  -Sheep!$N$252                                )&lt;=0),"Born","")
&amp;                   IF(AND((JK$33-Sheep!$R$354-Sheep!$N$252                                )&gt;(JK$33-JL$33),(JK$33-Sheep!$R$354-Sheep!$N$252                                )&lt;=0),"WeanStd","")
&amp;                   IF(AND((JK$33-Sheep!$R$355-Sheep!$N$252                                )&gt;(JK$33-JL$33),(JK$33-Sheep!$R$355-Sheep!$N$252                                )&lt;=0),"WeanAlt1","")
&amp;                   IF(AND((JK$33-Sheep!$R$356-Sheep!$N$252                                )&gt;(JK$33-JL$33),(JK$33-Sheep!$R$356-Sheep!$N$252                                )&lt;=0),"WeanAlt2","")
&amp;IFERROR(IF(AND((JK$33-JK38                                                                                     )&gt;(JK$33-JL$33),(JK$33-JK38                                                                                     )&lt;=0),"Join-"    &amp;JK37,""),"")
&amp;IFERROR(IF(AND((JK$33-JK38-INDEX(Sheep!$V$361:$V$368,JK37,1))&gt;(JK$33-JL$33),(JK$33-JK38-INDEX(Sheep!$V$361:$V$368,JK37,1))&lt;=0),"Scan-"  &amp;JK37,""),"")
&amp;IFERROR(IF(AND((JK$33-JK38-150                                                                            )&gt;(JK$33-JL$33),(JK$33-JK38-150                                                                             )&lt;=0),"Birth-" &amp;JK37,""),"")
&amp;IFERROR(IF(AND((JK$33-JK38-150-Sheep!$R$354                                           )&gt;(JK$33-JL$33),(JK$33-JK38-150-Sheep!$R$354                                            )&lt;=0),"Wean-"&amp;JK37,""),"")
&amp;IFERROR(IF(AND((JK$33-JK38-150-Sheep!$R$355                                           )&gt;(JK$33-JL$33),(JK$33-JK38-150-Sheep!$R$355                                            )&lt;=0),"Alt1-"   &amp;JK37,""),"")
&amp;IFERROR(IF(AND((JK$33-JK38-150-Sheep!$R$356                                           )&gt;(JK$33-JL$33),(JK$33-JK38-150-Sheep!$R$356                                            )&lt;=0),"Alt2-"   &amp;JK37,""),"")</f>
        <v/>
      </c>
      <c r="JL39" s="266" t="str">
        <f xml:space="preserve">                    IF(AND((JL$33                                  -Sheep!$N$252                               )&gt;(JL$33-JM$33),(JL$33                                  -Sheep!$N$252                                )&lt;=0),"Born","")
&amp;                   IF(AND((JL$33-Sheep!$R$354-Sheep!$N$252                                )&gt;(JL$33-JM$33),(JL$33-Sheep!$R$354-Sheep!$N$252                                )&lt;=0),"WeanStd","")
&amp;                   IF(AND((JL$33-Sheep!$R$355-Sheep!$N$252                                )&gt;(JL$33-JM$33),(JL$33-Sheep!$R$355-Sheep!$N$252                                )&lt;=0),"WeanAlt1","")
&amp;                   IF(AND((JL$33-Sheep!$R$356-Sheep!$N$252                                )&gt;(JL$33-JM$33),(JL$33-Sheep!$R$356-Sheep!$N$252                                )&lt;=0),"WeanAlt2","")
&amp;IFERROR(IF(AND((JL$33-JL38                                                                                     )&gt;(JL$33-JM$33),(JL$33-JL38                                                                                     )&lt;=0),"Join-"    &amp;JL37,""),"")
&amp;IFERROR(IF(AND((JL$33-JL38-INDEX(Sheep!$V$361:$V$368,JL37,1))&gt;(JL$33-JM$33),(JL$33-JL38-INDEX(Sheep!$V$361:$V$368,JL37,1))&lt;=0),"Scan-"  &amp;JL37,""),"")
&amp;IFERROR(IF(AND((JL$33-JL38-150                                                                            )&gt;(JL$33-JM$33),(JL$33-JL38-150                                                                             )&lt;=0),"Birth-" &amp;JL37,""),"")
&amp;IFERROR(IF(AND((JL$33-JL38-150-Sheep!$R$354                                           )&gt;(JL$33-JM$33),(JL$33-JL38-150-Sheep!$R$354                                            )&lt;=0),"Wean-"&amp;JL37,""),"")
&amp;IFERROR(IF(AND((JL$33-JL38-150-Sheep!$R$355                                           )&gt;(JL$33-JM$33),(JL$33-JL38-150-Sheep!$R$355                                            )&lt;=0),"Alt1-"   &amp;JL37,""),"")
&amp;IFERROR(IF(AND((JL$33-JL38-150-Sheep!$R$356                                           )&gt;(JL$33-JM$33),(JL$33-JL38-150-Sheep!$R$356                                            )&lt;=0),"Alt2-"   &amp;JL37,""),"")</f>
        <v>Join-5</v>
      </c>
      <c r="JM39" s="266" t="str">
        <f xml:space="preserve">                    IF(AND((JM$33                                  -Sheep!$N$252                               )&gt;(JM$33-JN$33),(JM$33                                  -Sheep!$N$252                                )&lt;=0),"Born","")
&amp;                   IF(AND((JM$33-Sheep!$R$354-Sheep!$N$252                                )&gt;(JM$33-JN$33),(JM$33-Sheep!$R$354-Sheep!$N$252                                )&lt;=0),"WeanStd","")
&amp;                   IF(AND((JM$33-Sheep!$R$355-Sheep!$N$252                                )&gt;(JM$33-JN$33),(JM$33-Sheep!$R$355-Sheep!$N$252                                )&lt;=0),"WeanAlt1","")
&amp;                   IF(AND((JM$33-Sheep!$R$356-Sheep!$N$252                                )&gt;(JM$33-JN$33),(JM$33-Sheep!$R$356-Sheep!$N$252                                )&lt;=0),"WeanAlt2","")
&amp;IFERROR(IF(AND((JM$33-JM38                                                                                     )&gt;(JM$33-JN$33),(JM$33-JM38                                                                                     )&lt;=0),"Join-"    &amp;JM37,""),"")
&amp;IFERROR(IF(AND((JM$33-JM38-INDEX(Sheep!$V$361:$V$368,JM37,1))&gt;(JM$33-JN$33),(JM$33-JM38-INDEX(Sheep!$V$361:$V$368,JM37,1))&lt;=0),"Scan-"  &amp;JM37,""),"")
&amp;IFERROR(IF(AND((JM$33-JM38-150                                                                            )&gt;(JM$33-JN$33),(JM$33-JM38-150                                                                             )&lt;=0),"Birth-" &amp;JM37,""),"")
&amp;IFERROR(IF(AND((JM$33-JM38-150-Sheep!$R$354                                           )&gt;(JM$33-JN$33),(JM$33-JM38-150-Sheep!$R$354                                            )&lt;=0),"Wean-"&amp;JM37,""),"")
&amp;IFERROR(IF(AND((JM$33-JM38-150-Sheep!$R$355                                           )&gt;(JM$33-JN$33),(JM$33-JM38-150-Sheep!$R$355                                            )&lt;=0),"Alt1-"   &amp;JM37,""),"")
&amp;IFERROR(IF(AND((JM$33-JM38-150-Sheep!$R$356                                           )&gt;(JM$33-JN$33),(JM$33-JM38-150-Sheep!$R$356                                            )&lt;=0),"Alt2-"   &amp;JM37,""),"")</f>
        <v/>
      </c>
      <c r="JN39" s="266" t="str">
        <f xml:space="preserve">                    IF(AND((JN$33                                  -Sheep!$N$252                               )&gt;(JN$33-JO$33),(JN$33                                  -Sheep!$N$252                                )&lt;=0),"Born","")
&amp;                   IF(AND((JN$33-Sheep!$R$354-Sheep!$N$252                                )&gt;(JN$33-JO$33),(JN$33-Sheep!$R$354-Sheep!$N$252                                )&lt;=0),"WeanStd","")
&amp;                   IF(AND((JN$33-Sheep!$R$355-Sheep!$N$252                                )&gt;(JN$33-JO$33),(JN$33-Sheep!$R$355-Sheep!$N$252                                )&lt;=0),"WeanAlt1","")
&amp;                   IF(AND((JN$33-Sheep!$R$356-Sheep!$N$252                                )&gt;(JN$33-JO$33),(JN$33-Sheep!$R$356-Sheep!$N$252                                )&lt;=0),"WeanAlt2","")
&amp;IFERROR(IF(AND((JN$33-JN38                                                                                     )&gt;(JN$33-JO$33),(JN$33-JN38                                                                                     )&lt;=0),"Join-"    &amp;JN37,""),"")
&amp;IFERROR(IF(AND((JN$33-JN38-INDEX(Sheep!$V$361:$V$368,JN37,1))&gt;(JN$33-JO$33),(JN$33-JN38-INDEX(Sheep!$V$361:$V$368,JN37,1))&lt;=0),"Scan-"  &amp;JN37,""),"")
&amp;IFERROR(IF(AND((JN$33-JN38-150                                                                            )&gt;(JN$33-JO$33),(JN$33-JN38-150                                                                             )&lt;=0),"Birth-" &amp;JN37,""),"")
&amp;IFERROR(IF(AND((JN$33-JN38-150-Sheep!$R$354                                           )&gt;(JN$33-JO$33),(JN$33-JN38-150-Sheep!$R$354                                            )&lt;=0),"Wean-"&amp;JN37,""),"")
&amp;IFERROR(IF(AND((JN$33-JN38-150-Sheep!$R$355                                           )&gt;(JN$33-JO$33),(JN$33-JN38-150-Sheep!$R$355                                            )&lt;=0),"Alt1-"   &amp;JN37,""),"")
&amp;IFERROR(IF(AND((JN$33-JN38-150-Sheep!$R$356                                           )&gt;(JN$33-JO$33),(JN$33-JN38-150-Sheep!$R$356                                            )&lt;=0),"Alt2-"   &amp;JN37,""),"")</f>
        <v/>
      </c>
      <c r="JO39" s="266" t="str">
        <f xml:space="preserve">                    IF(AND((JO$33                                  -Sheep!$N$252                               )&gt;(JO$33-JP$33),(JO$33                                  -Sheep!$N$252                                )&lt;=0),"Born","")
&amp;                   IF(AND((JO$33-Sheep!$R$354-Sheep!$N$252                                )&gt;(JO$33-JP$33),(JO$33-Sheep!$R$354-Sheep!$N$252                                )&lt;=0),"WeanStd","")
&amp;                   IF(AND((JO$33-Sheep!$R$355-Sheep!$N$252                                )&gt;(JO$33-JP$33),(JO$33-Sheep!$R$355-Sheep!$N$252                                )&lt;=0),"WeanAlt1","")
&amp;                   IF(AND((JO$33-Sheep!$R$356-Sheep!$N$252                                )&gt;(JO$33-JP$33),(JO$33-Sheep!$R$356-Sheep!$N$252                                )&lt;=0),"WeanAlt2","")
&amp;IFERROR(IF(AND((JO$33-JO38                                                                                     )&gt;(JO$33-JP$33),(JO$33-JO38                                                                                     )&lt;=0),"Join-"    &amp;JO37,""),"")
&amp;IFERROR(IF(AND((JO$33-JO38-INDEX(Sheep!$V$361:$V$368,JO37,1))&gt;(JO$33-JP$33),(JO$33-JO38-INDEX(Sheep!$V$361:$V$368,JO37,1))&lt;=0),"Scan-"  &amp;JO37,""),"")
&amp;IFERROR(IF(AND((JO$33-JO38-150                                                                            )&gt;(JO$33-JP$33),(JO$33-JO38-150                                                                             )&lt;=0),"Birth-" &amp;JO37,""),"")
&amp;IFERROR(IF(AND((JO$33-JO38-150-Sheep!$R$354                                           )&gt;(JO$33-JP$33),(JO$33-JO38-150-Sheep!$R$354                                            )&lt;=0),"Wean-"&amp;JO37,""),"")
&amp;IFERROR(IF(AND((JO$33-JO38-150-Sheep!$R$355                                           )&gt;(JO$33-JP$33),(JO$33-JO38-150-Sheep!$R$355                                            )&lt;=0),"Alt1-"   &amp;JO37,""),"")
&amp;IFERROR(IF(AND((JO$33-JO38-150-Sheep!$R$356                                           )&gt;(JO$33-JP$33),(JO$33-JO38-150-Sheep!$R$356                                            )&lt;=0),"Alt2-"   &amp;JO37,""),"")</f>
        <v/>
      </c>
      <c r="JP39" s="266" t="str">
        <f xml:space="preserve">                    IF(AND((JP$33                                  -Sheep!$N$252                               )&gt;(JP$33-JQ$33),(JP$33                                  -Sheep!$N$252                                )&lt;=0),"Born","")
&amp;                   IF(AND((JP$33-Sheep!$R$354-Sheep!$N$252                                )&gt;(JP$33-JQ$33),(JP$33-Sheep!$R$354-Sheep!$N$252                                )&lt;=0),"WeanStd","")
&amp;                   IF(AND((JP$33-Sheep!$R$355-Sheep!$N$252                                )&gt;(JP$33-JQ$33),(JP$33-Sheep!$R$355-Sheep!$N$252                                )&lt;=0),"WeanAlt1","")
&amp;                   IF(AND((JP$33-Sheep!$R$356-Sheep!$N$252                                )&gt;(JP$33-JQ$33),(JP$33-Sheep!$R$356-Sheep!$N$252                                )&lt;=0),"WeanAlt2","")
&amp;IFERROR(IF(AND((JP$33-JP38                                                                                     )&gt;(JP$33-JQ$33),(JP$33-JP38                                                                                     )&lt;=0),"Join-"    &amp;JP37,""),"")
&amp;IFERROR(IF(AND((JP$33-JP38-INDEX(Sheep!$V$361:$V$368,JP37,1))&gt;(JP$33-JQ$33),(JP$33-JP38-INDEX(Sheep!$V$361:$V$368,JP37,1))&lt;=0),"Scan-"  &amp;JP37,""),"")
&amp;IFERROR(IF(AND((JP$33-JP38-150                                                                            )&gt;(JP$33-JQ$33),(JP$33-JP38-150                                                                             )&lt;=0),"Birth-" &amp;JP37,""),"")
&amp;IFERROR(IF(AND((JP$33-JP38-150-Sheep!$R$354                                           )&gt;(JP$33-JQ$33),(JP$33-JP38-150-Sheep!$R$354                                            )&lt;=0),"Wean-"&amp;JP37,""),"")
&amp;IFERROR(IF(AND((JP$33-JP38-150-Sheep!$R$355                                           )&gt;(JP$33-JQ$33),(JP$33-JP38-150-Sheep!$R$355                                            )&lt;=0),"Alt1-"   &amp;JP37,""),"")
&amp;IFERROR(IF(AND((JP$33-JP38-150-Sheep!$R$356                                           )&gt;(JP$33-JQ$33),(JP$33-JP38-150-Sheep!$R$356                                            )&lt;=0),"Alt2-"   &amp;JP37,""),"")</f>
        <v/>
      </c>
      <c r="JQ39" s="266" t="str">
        <f xml:space="preserve">                    IF(AND((JQ$33                                  -Sheep!$N$252                               )&gt;(JQ$33-JR$33),(JQ$33                                  -Sheep!$N$252                                )&lt;=0),"Born","")
&amp;                   IF(AND((JQ$33-Sheep!$R$354-Sheep!$N$252                                )&gt;(JQ$33-JR$33),(JQ$33-Sheep!$R$354-Sheep!$N$252                                )&lt;=0),"WeanStd","")
&amp;                   IF(AND((JQ$33-Sheep!$R$355-Sheep!$N$252                                )&gt;(JQ$33-JR$33),(JQ$33-Sheep!$R$355-Sheep!$N$252                                )&lt;=0),"WeanAlt1","")
&amp;                   IF(AND((JQ$33-Sheep!$R$356-Sheep!$N$252                                )&gt;(JQ$33-JR$33),(JQ$33-Sheep!$R$356-Sheep!$N$252                                )&lt;=0),"WeanAlt2","")
&amp;IFERROR(IF(AND((JQ$33-JQ38                                                                                     )&gt;(JQ$33-JR$33),(JQ$33-JQ38                                                                                     )&lt;=0),"Join-"    &amp;JQ37,""),"")
&amp;IFERROR(IF(AND((JQ$33-JQ38-INDEX(Sheep!$V$361:$V$368,JQ37,1))&gt;(JQ$33-JR$33),(JQ$33-JQ38-INDEX(Sheep!$V$361:$V$368,JQ37,1))&lt;=0),"Scan-"  &amp;JQ37,""),"")
&amp;IFERROR(IF(AND((JQ$33-JQ38-150                                                                            )&gt;(JQ$33-JR$33),(JQ$33-JQ38-150                                                                             )&lt;=0),"Birth-" &amp;JQ37,""),"")
&amp;IFERROR(IF(AND((JQ$33-JQ38-150-Sheep!$R$354                                           )&gt;(JQ$33-JR$33),(JQ$33-JQ38-150-Sheep!$R$354                                            )&lt;=0),"Wean-"&amp;JQ37,""),"")
&amp;IFERROR(IF(AND((JQ$33-JQ38-150-Sheep!$R$355                                           )&gt;(JQ$33-JR$33),(JQ$33-JQ38-150-Sheep!$R$355                                            )&lt;=0),"Alt1-"   &amp;JQ37,""),"")
&amp;IFERROR(IF(AND((JQ$33-JQ38-150-Sheep!$R$356                                           )&gt;(JQ$33-JR$33),(JQ$33-JQ38-150-Sheep!$R$356                                            )&lt;=0),"Alt2-"   &amp;JQ37,""),"")</f>
        <v/>
      </c>
      <c r="JR39" s="266" t="str">
        <f xml:space="preserve">                    IF(AND((JR$33                                  -Sheep!$N$252                               )&gt;(JR$33-JS$33),(JR$33                                  -Sheep!$N$252                                )&lt;=0),"Born","")
&amp;                   IF(AND((JR$33-Sheep!$R$354-Sheep!$N$252                                )&gt;(JR$33-JS$33),(JR$33-Sheep!$R$354-Sheep!$N$252                                )&lt;=0),"WeanStd","")
&amp;                   IF(AND((JR$33-Sheep!$R$355-Sheep!$N$252                                )&gt;(JR$33-JS$33),(JR$33-Sheep!$R$355-Sheep!$N$252                                )&lt;=0),"WeanAlt1","")
&amp;                   IF(AND((JR$33-Sheep!$R$356-Sheep!$N$252                                )&gt;(JR$33-JS$33),(JR$33-Sheep!$R$356-Sheep!$N$252                                )&lt;=0),"WeanAlt2","")
&amp;IFERROR(IF(AND((JR$33-JR38                                                                                     )&gt;(JR$33-JS$33),(JR$33-JR38                                                                                     )&lt;=0),"Join-"    &amp;JR37,""),"")
&amp;IFERROR(IF(AND((JR$33-JR38-INDEX(Sheep!$V$361:$V$368,JR37,1))&gt;(JR$33-JS$33),(JR$33-JR38-INDEX(Sheep!$V$361:$V$368,JR37,1))&lt;=0),"Scan-"  &amp;JR37,""),"")
&amp;IFERROR(IF(AND((JR$33-JR38-150                                                                            )&gt;(JR$33-JS$33),(JR$33-JR38-150                                                                             )&lt;=0),"Birth-" &amp;JR37,""),"")
&amp;IFERROR(IF(AND((JR$33-JR38-150-Sheep!$R$354                                           )&gt;(JR$33-JS$33),(JR$33-JR38-150-Sheep!$R$354                                            )&lt;=0),"Wean-"&amp;JR37,""),"")
&amp;IFERROR(IF(AND((JR$33-JR38-150-Sheep!$R$355                                           )&gt;(JR$33-JS$33),(JR$33-JR38-150-Sheep!$R$355                                            )&lt;=0),"Alt1-"   &amp;JR37,""),"")
&amp;IFERROR(IF(AND((JR$33-JR38-150-Sheep!$R$356                                           )&gt;(JR$33-JS$33),(JR$33-JR38-150-Sheep!$R$356                                            )&lt;=0),"Alt2-"   &amp;JR37,""),"")</f>
        <v/>
      </c>
      <c r="JS39" s="266" t="str">
        <f xml:space="preserve">                    IF(AND((JS$33                                  -Sheep!$N$252                               )&gt;(JS$33-JT$33),(JS$33                                  -Sheep!$N$252                                )&lt;=0),"Born","")
&amp;                   IF(AND((JS$33-Sheep!$R$354-Sheep!$N$252                                )&gt;(JS$33-JT$33),(JS$33-Sheep!$R$354-Sheep!$N$252                                )&lt;=0),"WeanStd","")
&amp;                   IF(AND((JS$33-Sheep!$R$355-Sheep!$N$252                                )&gt;(JS$33-JT$33),(JS$33-Sheep!$R$355-Sheep!$N$252                                )&lt;=0),"WeanAlt1","")
&amp;                   IF(AND((JS$33-Sheep!$R$356-Sheep!$N$252                                )&gt;(JS$33-JT$33),(JS$33-Sheep!$R$356-Sheep!$N$252                                )&lt;=0),"WeanAlt2","")
&amp;IFERROR(IF(AND((JS$33-JS38                                                                                     )&gt;(JS$33-JT$33),(JS$33-JS38                                                                                     )&lt;=0),"Join-"    &amp;JS37,""),"")
&amp;IFERROR(IF(AND((JS$33-JS38-INDEX(Sheep!$V$361:$V$368,JS37,1))&gt;(JS$33-JT$33),(JS$33-JS38-INDEX(Sheep!$V$361:$V$368,JS37,1))&lt;=0),"Scan-"  &amp;JS37,""),"")
&amp;IFERROR(IF(AND((JS$33-JS38-150                                                                            )&gt;(JS$33-JT$33),(JS$33-JS38-150                                                                             )&lt;=0),"Birth-" &amp;JS37,""),"")
&amp;IFERROR(IF(AND((JS$33-JS38-150-Sheep!$R$354                                           )&gt;(JS$33-JT$33),(JS$33-JS38-150-Sheep!$R$354                                            )&lt;=0),"Wean-"&amp;JS37,""),"")
&amp;IFERROR(IF(AND((JS$33-JS38-150-Sheep!$R$355                                           )&gt;(JS$33-JT$33),(JS$33-JS38-150-Sheep!$R$355                                            )&lt;=0),"Alt1-"   &amp;JS37,""),"")
&amp;IFERROR(IF(AND((JS$33-JS38-150-Sheep!$R$356                                           )&gt;(JS$33-JT$33),(JS$33-JS38-150-Sheep!$R$356                                            )&lt;=0),"Alt2-"   &amp;JS37,""),"")</f>
        <v/>
      </c>
      <c r="JT39" s="266" t="str">
        <f xml:space="preserve">                    IF(AND((JT$33                                  -Sheep!$N$252                               )&gt;(JT$33-JU$33),(JT$33                                  -Sheep!$N$252                                )&lt;=0),"Born","")
&amp;                   IF(AND((JT$33-Sheep!$R$354-Sheep!$N$252                                )&gt;(JT$33-JU$33),(JT$33-Sheep!$R$354-Sheep!$N$252                                )&lt;=0),"WeanStd","")
&amp;                   IF(AND((JT$33-Sheep!$R$355-Sheep!$N$252                                )&gt;(JT$33-JU$33),(JT$33-Sheep!$R$355-Sheep!$N$252                                )&lt;=0),"WeanAlt1","")
&amp;                   IF(AND((JT$33-Sheep!$R$356-Sheep!$N$252                                )&gt;(JT$33-JU$33),(JT$33-Sheep!$R$356-Sheep!$N$252                                )&lt;=0),"WeanAlt2","")
&amp;IFERROR(IF(AND((JT$33-JT38                                                                                     )&gt;(JT$33-JU$33),(JT$33-JT38                                                                                     )&lt;=0),"Join-"    &amp;JT37,""),"")
&amp;IFERROR(IF(AND((JT$33-JT38-INDEX(Sheep!$V$361:$V$368,JT37,1))&gt;(JT$33-JU$33),(JT$33-JT38-INDEX(Sheep!$V$361:$V$368,JT37,1))&lt;=0),"Scan-"  &amp;JT37,""),"")
&amp;IFERROR(IF(AND((JT$33-JT38-150                                                                            )&gt;(JT$33-JU$33),(JT$33-JT38-150                                                                             )&lt;=0),"Birth-" &amp;JT37,""),"")
&amp;IFERROR(IF(AND((JT$33-JT38-150-Sheep!$R$354                                           )&gt;(JT$33-JU$33),(JT$33-JT38-150-Sheep!$R$354                                            )&lt;=0),"Wean-"&amp;JT37,""),"")
&amp;IFERROR(IF(AND((JT$33-JT38-150-Sheep!$R$355                                           )&gt;(JT$33-JU$33),(JT$33-JT38-150-Sheep!$R$355                                            )&lt;=0),"Alt1-"   &amp;JT37,""),"")
&amp;IFERROR(IF(AND((JT$33-JT38-150-Sheep!$R$356                                           )&gt;(JT$33-JU$33),(JT$33-JT38-150-Sheep!$R$356                                            )&lt;=0),"Alt2-"   &amp;JT37,""),"")</f>
        <v/>
      </c>
      <c r="JU39" s="266" t="str">
        <f xml:space="preserve">                    IF(AND((JU$33                                  -Sheep!$N$252                               )&gt;(JU$33-JV$33),(JU$33                                  -Sheep!$N$252                                )&lt;=0),"Born","")
&amp;                   IF(AND((JU$33-Sheep!$R$354-Sheep!$N$252                                )&gt;(JU$33-JV$33),(JU$33-Sheep!$R$354-Sheep!$N$252                                )&lt;=0),"WeanStd","")
&amp;                   IF(AND((JU$33-Sheep!$R$355-Sheep!$N$252                                )&gt;(JU$33-JV$33),(JU$33-Sheep!$R$355-Sheep!$N$252                                )&lt;=0),"WeanAlt1","")
&amp;                   IF(AND((JU$33-Sheep!$R$356-Sheep!$N$252                                )&gt;(JU$33-JV$33),(JU$33-Sheep!$R$356-Sheep!$N$252                                )&lt;=0),"WeanAlt2","")
&amp;IFERROR(IF(AND((JU$33-JU38                                                                                     )&gt;(JU$33-JV$33),(JU$33-JU38                                                                                     )&lt;=0),"Join-"    &amp;JU37,""),"")
&amp;IFERROR(IF(AND((JU$33-JU38-INDEX(Sheep!$V$361:$V$368,JU37,1))&gt;(JU$33-JV$33),(JU$33-JU38-INDEX(Sheep!$V$361:$V$368,JU37,1))&lt;=0),"Scan-"  &amp;JU37,""),"")
&amp;IFERROR(IF(AND((JU$33-JU38-150                                                                            )&gt;(JU$33-JV$33),(JU$33-JU38-150                                                                             )&lt;=0),"Birth-" &amp;JU37,""),"")
&amp;IFERROR(IF(AND((JU$33-JU38-150-Sheep!$R$354                                           )&gt;(JU$33-JV$33),(JU$33-JU38-150-Sheep!$R$354                                            )&lt;=0),"Wean-"&amp;JU37,""),"")
&amp;IFERROR(IF(AND((JU$33-JU38-150-Sheep!$R$355                                           )&gt;(JU$33-JV$33),(JU$33-JU38-150-Sheep!$R$355                                            )&lt;=0),"Alt1-"   &amp;JU37,""),"")
&amp;IFERROR(IF(AND((JU$33-JU38-150-Sheep!$R$356                                           )&gt;(JU$33-JV$33),(JU$33-JU38-150-Sheep!$R$356                                            )&lt;=0),"Alt2-"   &amp;JU37,""),"")</f>
        <v/>
      </c>
      <c r="JV39" s="266" t="str">
        <f xml:space="preserve">                    IF(AND((JV$33                                  -Sheep!$N$252                               )&gt;(JV$33-JW$33),(JV$33                                  -Sheep!$N$252                                )&lt;=0),"Born","")
&amp;                   IF(AND((JV$33-Sheep!$R$354-Sheep!$N$252                                )&gt;(JV$33-JW$33),(JV$33-Sheep!$R$354-Sheep!$N$252                                )&lt;=0),"WeanStd","")
&amp;                   IF(AND((JV$33-Sheep!$R$355-Sheep!$N$252                                )&gt;(JV$33-JW$33),(JV$33-Sheep!$R$355-Sheep!$N$252                                )&lt;=0),"WeanAlt1","")
&amp;                   IF(AND((JV$33-Sheep!$R$356-Sheep!$N$252                                )&gt;(JV$33-JW$33),(JV$33-Sheep!$R$356-Sheep!$N$252                                )&lt;=0),"WeanAlt2","")
&amp;IFERROR(IF(AND((JV$33-JV38                                                                                     )&gt;(JV$33-JW$33),(JV$33-JV38                                                                                     )&lt;=0),"Join-"    &amp;JV37,""),"")
&amp;IFERROR(IF(AND((JV$33-JV38-INDEX(Sheep!$V$361:$V$368,JV37,1))&gt;(JV$33-JW$33),(JV$33-JV38-INDEX(Sheep!$V$361:$V$368,JV37,1))&lt;=0),"Scan-"  &amp;JV37,""),"")
&amp;IFERROR(IF(AND((JV$33-JV38-150                                                                            )&gt;(JV$33-JW$33),(JV$33-JV38-150                                                                             )&lt;=0),"Birth-" &amp;JV37,""),"")
&amp;IFERROR(IF(AND((JV$33-JV38-150-Sheep!$R$354                                           )&gt;(JV$33-JW$33),(JV$33-JV38-150-Sheep!$R$354                                            )&lt;=0),"Wean-"&amp;JV37,""),"")
&amp;IFERROR(IF(AND((JV$33-JV38-150-Sheep!$R$355                                           )&gt;(JV$33-JW$33),(JV$33-JV38-150-Sheep!$R$355                                            )&lt;=0),"Alt1-"   &amp;JV37,""),"")
&amp;IFERROR(IF(AND((JV$33-JV38-150-Sheep!$R$356                                           )&gt;(JV$33-JW$33),(JV$33-JV38-150-Sheep!$R$356                                            )&lt;=0),"Alt2-"   &amp;JV37,""),"")</f>
        <v>Scan-5</v>
      </c>
      <c r="JW39" s="266" t="str">
        <f xml:space="preserve">                    IF(AND((JW$33                                  -Sheep!$N$252                               )&gt;(JW$33-JX$33),(JW$33                                  -Sheep!$N$252                                )&lt;=0),"Born","")
&amp;                   IF(AND((JW$33-Sheep!$R$354-Sheep!$N$252                                )&gt;(JW$33-JX$33),(JW$33-Sheep!$R$354-Sheep!$N$252                                )&lt;=0),"WeanStd","")
&amp;                   IF(AND((JW$33-Sheep!$R$355-Sheep!$N$252                                )&gt;(JW$33-JX$33),(JW$33-Sheep!$R$355-Sheep!$N$252                                )&lt;=0),"WeanAlt1","")
&amp;                   IF(AND((JW$33-Sheep!$R$356-Sheep!$N$252                                )&gt;(JW$33-JX$33),(JW$33-Sheep!$R$356-Sheep!$N$252                                )&lt;=0),"WeanAlt2","")
&amp;IFERROR(IF(AND((JW$33-JW38                                                                                     )&gt;(JW$33-JX$33),(JW$33-JW38                                                                                     )&lt;=0),"Join-"    &amp;JW37,""),"")
&amp;IFERROR(IF(AND((JW$33-JW38-INDEX(Sheep!$V$361:$V$368,JW37,1))&gt;(JW$33-JX$33),(JW$33-JW38-INDEX(Sheep!$V$361:$V$368,JW37,1))&lt;=0),"Scan-"  &amp;JW37,""),"")
&amp;IFERROR(IF(AND((JW$33-JW38-150                                                                            )&gt;(JW$33-JX$33),(JW$33-JW38-150                                                                             )&lt;=0),"Birth-" &amp;JW37,""),"")
&amp;IFERROR(IF(AND((JW$33-JW38-150-Sheep!$R$354                                           )&gt;(JW$33-JX$33),(JW$33-JW38-150-Sheep!$R$354                                            )&lt;=0),"Wean-"&amp;JW37,""),"")
&amp;IFERROR(IF(AND((JW$33-JW38-150-Sheep!$R$355                                           )&gt;(JW$33-JX$33),(JW$33-JW38-150-Sheep!$R$355                                            )&lt;=0),"Alt1-"   &amp;JW37,""),"")
&amp;IFERROR(IF(AND((JW$33-JW38-150-Sheep!$R$356                                           )&gt;(JW$33-JX$33),(JW$33-JW38-150-Sheep!$R$356                                            )&lt;=0),"Alt2-"   &amp;JW37,""),"")</f>
        <v/>
      </c>
      <c r="JX39" s="266" t="str">
        <f xml:space="preserve">                    IF(AND((JX$33                                  -Sheep!$N$252                               )&gt;(JX$33-JY$33),(JX$33                                  -Sheep!$N$252                                )&lt;=0),"Born","")
&amp;                   IF(AND((JX$33-Sheep!$R$354-Sheep!$N$252                                )&gt;(JX$33-JY$33),(JX$33-Sheep!$R$354-Sheep!$N$252                                )&lt;=0),"WeanStd","")
&amp;                   IF(AND((JX$33-Sheep!$R$355-Sheep!$N$252                                )&gt;(JX$33-JY$33),(JX$33-Sheep!$R$355-Sheep!$N$252                                )&lt;=0),"WeanAlt1","")
&amp;                   IF(AND((JX$33-Sheep!$R$356-Sheep!$N$252                                )&gt;(JX$33-JY$33),(JX$33-Sheep!$R$356-Sheep!$N$252                                )&lt;=0),"WeanAlt2","")
&amp;IFERROR(IF(AND((JX$33-JX38                                                                                     )&gt;(JX$33-JY$33),(JX$33-JX38                                                                                     )&lt;=0),"Join-"    &amp;JX37,""),"")
&amp;IFERROR(IF(AND((JX$33-JX38-INDEX(Sheep!$V$361:$V$368,JX37,1))&gt;(JX$33-JY$33),(JX$33-JX38-INDEX(Sheep!$V$361:$V$368,JX37,1))&lt;=0),"Scan-"  &amp;JX37,""),"")
&amp;IFERROR(IF(AND((JX$33-JX38-150                                                                            )&gt;(JX$33-JY$33),(JX$33-JX38-150                                                                             )&lt;=0),"Birth-" &amp;JX37,""),"")
&amp;IFERROR(IF(AND((JX$33-JX38-150-Sheep!$R$354                                           )&gt;(JX$33-JY$33),(JX$33-JX38-150-Sheep!$R$354                                            )&lt;=0),"Wean-"&amp;JX37,""),"")
&amp;IFERROR(IF(AND((JX$33-JX38-150-Sheep!$R$355                                           )&gt;(JX$33-JY$33),(JX$33-JX38-150-Sheep!$R$355                                            )&lt;=0),"Alt1-"   &amp;JX37,""),"")
&amp;IFERROR(IF(AND((JX$33-JX38-150-Sheep!$R$356                                           )&gt;(JX$33-JY$33),(JX$33-JX38-150-Sheep!$R$356                                            )&lt;=0),"Alt2-"   &amp;JX37,""),"")</f>
        <v/>
      </c>
      <c r="JY39" s="266" t="str">
        <f xml:space="preserve">                    IF(AND((JY$33                                  -Sheep!$N$252                               )&gt;(JY$33-JZ$33),(JY$33                                  -Sheep!$N$252                                )&lt;=0),"Born","")
&amp;                   IF(AND((JY$33-Sheep!$R$354-Sheep!$N$252                                )&gt;(JY$33-JZ$33),(JY$33-Sheep!$R$354-Sheep!$N$252                                )&lt;=0),"WeanStd","")
&amp;                   IF(AND((JY$33-Sheep!$R$355-Sheep!$N$252                                )&gt;(JY$33-JZ$33),(JY$33-Sheep!$R$355-Sheep!$N$252                                )&lt;=0),"WeanAlt1","")
&amp;                   IF(AND((JY$33-Sheep!$R$356-Sheep!$N$252                                )&gt;(JY$33-JZ$33),(JY$33-Sheep!$R$356-Sheep!$N$252                                )&lt;=0),"WeanAlt2","")
&amp;IFERROR(IF(AND((JY$33-JY38                                                                                     )&gt;(JY$33-JZ$33),(JY$33-JY38                                                                                     )&lt;=0),"Join-"    &amp;JY37,""),"")
&amp;IFERROR(IF(AND((JY$33-JY38-INDEX(Sheep!$V$361:$V$368,JY37,1))&gt;(JY$33-JZ$33),(JY$33-JY38-INDEX(Sheep!$V$361:$V$368,JY37,1))&lt;=0),"Scan-"  &amp;JY37,""),"")
&amp;IFERROR(IF(AND((JY$33-JY38-150                                                                            )&gt;(JY$33-JZ$33),(JY$33-JY38-150                                                                             )&lt;=0),"Birth-" &amp;JY37,""),"")
&amp;IFERROR(IF(AND((JY$33-JY38-150-Sheep!$R$354                                           )&gt;(JY$33-JZ$33),(JY$33-JY38-150-Sheep!$R$354                                            )&lt;=0),"Wean-"&amp;JY37,""),"")
&amp;IFERROR(IF(AND((JY$33-JY38-150-Sheep!$R$355                                           )&gt;(JY$33-JZ$33),(JY$33-JY38-150-Sheep!$R$355                                            )&lt;=0),"Alt1-"   &amp;JY37,""),"")
&amp;IFERROR(IF(AND((JY$33-JY38-150-Sheep!$R$356                                           )&gt;(JY$33-JZ$33),(JY$33-JY38-150-Sheep!$R$356                                            )&lt;=0),"Alt2-"   &amp;JY37,""),"")</f>
        <v/>
      </c>
      <c r="JZ39" s="266" t="str">
        <f xml:space="preserve">                    IF(AND((JZ$33                                  -Sheep!$N$252                               )&gt;(JZ$33-KA$33),(JZ$33                                  -Sheep!$N$252                                )&lt;=0),"Born","")
&amp;                   IF(AND((JZ$33-Sheep!$R$354-Sheep!$N$252                                )&gt;(JZ$33-KA$33),(JZ$33-Sheep!$R$354-Sheep!$N$252                                )&lt;=0),"WeanStd","")
&amp;                   IF(AND((JZ$33-Sheep!$R$355-Sheep!$N$252                                )&gt;(JZ$33-KA$33),(JZ$33-Sheep!$R$355-Sheep!$N$252                                )&lt;=0),"WeanAlt1","")
&amp;                   IF(AND((JZ$33-Sheep!$R$356-Sheep!$N$252                                )&gt;(JZ$33-KA$33),(JZ$33-Sheep!$R$356-Sheep!$N$252                                )&lt;=0),"WeanAlt2","")
&amp;IFERROR(IF(AND((JZ$33-JZ38                                                                                     )&gt;(JZ$33-KA$33),(JZ$33-JZ38                                                                                     )&lt;=0),"Join-"    &amp;JZ37,""),"")
&amp;IFERROR(IF(AND((JZ$33-JZ38-INDEX(Sheep!$V$361:$V$368,JZ37,1))&gt;(JZ$33-KA$33),(JZ$33-JZ38-INDEX(Sheep!$V$361:$V$368,JZ37,1))&lt;=0),"Scan-"  &amp;JZ37,""),"")
&amp;IFERROR(IF(AND((JZ$33-JZ38-150                                                                            )&gt;(JZ$33-KA$33),(JZ$33-JZ38-150                                                                             )&lt;=0),"Birth-" &amp;JZ37,""),"")
&amp;IFERROR(IF(AND((JZ$33-JZ38-150-Sheep!$R$354                                           )&gt;(JZ$33-KA$33),(JZ$33-JZ38-150-Sheep!$R$354                                            )&lt;=0),"Wean-"&amp;JZ37,""),"")
&amp;IFERROR(IF(AND((JZ$33-JZ38-150-Sheep!$R$355                                           )&gt;(JZ$33-KA$33),(JZ$33-JZ38-150-Sheep!$R$355                                            )&lt;=0),"Alt1-"   &amp;JZ37,""),"")
&amp;IFERROR(IF(AND((JZ$33-JZ38-150-Sheep!$R$356                                           )&gt;(JZ$33-KA$33),(JZ$33-JZ38-150-Sheep!$R$356                                            )&lt;=0),"Alt2-"   &amp;JZ37,""),"")</f>
        <v/>
      </c>
      <c r="KA39" s="266" t="str">
        <f xml:space="preserve">                    IF(AND((KA$33                                  -Sheep!$N$252                               )&gt;(KA$33-KB$33),(KA$33                                  -Sheep!$N$252                                )&lt;=0),"Born","")
&amp;                   IF(AND((KA$33-Sheep!$R$354-Sheep!$N$252                                )&gt;(KA$33-KB$33),(KA$33-Sheep!$R$354-Sheep!$N$252                                )&lt;=0),"WeanStd","")
&amp;                   IF(AND((KA$33-Sheep!$R$355-Sheep!$N$252                                )&gt;(KA$33-KB$33),(KA$33-Sheep!$R$355-Sheep!$N$252                                )&lt;=0),"WeanAlt1","")
&amp;                   IF(AND((KA$33-Sheep!$R$356-Sheep!$N$252                                )&gt;(KA$33-KB$33),(KA$33-Sheep!$R$356-Sheep!$N$252                                )&lt;=0),"WeanAlt2","")
&amp;IFERROR(IF(AND((KA$33-KA38                                                                                     )&gt;(KA$33-KB$33),(KA$33-KA38                                                                                     )&lt;=0),"Join-"    &amp;KA37,""),"")
&amp;IFERROR(IF(AND((KA$33-KA38-INDEX(Sheep!$V$361:$V$368,KA37,1))&gt;(KA$33-KB$33),(KA$33-KA38-INDEX(Sheep!$V$361:$V$368,KA37,1))&lt;=0),"Scan-"  &amp;KA37,""),"")
&amp;IFERROR(IF(AND((KA$33-KA38-150                                                                            )&gt;(KA$33-KB$33),(KA$33-KA38-150                                                                             )&lt;=0),"Birth-" &amp;KA37,""),"")
&amp;IFERROR(IF(AND((KA$33-KA38-150-Sheep!$R$354                                           )&gt;(KA$33-KB$33),(KA$33-KA38-150-Sheep!$R$354                                            )&lt;=0),"Wean-"&amp;KA37,""),"")
&amp;IFERROR(IF(AND((KA$33-KA38-150-Sheep!$R$355                                           )&gt;(KA$33-KB$33),(KA$33-KA38-150-Sheep!$R$355                                            )&lt;=0),"Alt1-"   &amp;KA37,""),"")
&amp;IFERROR(IF(AND((KA$33-KA38-150-Sheep!$R$356                                           )&gt;(KA$33-KB$33),(KA$33-KA38-150-Sheep!$R$356                                            )&lt;=0),"Alt2-"   &amp;KA37,""),"")</f>
        <v/>
      </c>
      <c r="KB39" s="266" t="str">
        <f xml:space="preserve">                    IF(AND((KB$33                                  -Sheep!$N$252                               )&gt;(KB$33-KC$33),(KB$33                                  -Sheep!$N$252                                )&lt;=0),"Born","")
&amp;                   IF(AND((KB$33-Sheep!$R$354-Sheep!$N$252                                )&gt;(KB$33-KC$33),(KB$33-Sheep!$R$354-Sheep!$N$252                                )&lt;=0),"WeanStd","")
&amp;                   IF(AND((KB$33-Sheep!$R$355-Sheep!$N$252                                )&gt;(KB$33-KC$33),(KB$33-Sheep!$R$355-Sheep!$N$252                                )&lt;=0),"WeanAlt1","")
&amp;                   IF(AND((KB$33-Sheep!$R$356-Sheep!$N$252                                )&gt;(KB$33-KC$33),(KB$33-Sheep!$R$356-Sheep!$N$252                                )&lt;=0),"WeanAlt2","")
&amp;IFERROR(IF(AND((KB$33-KB38                                                                                     )&gt;(KB$33-KC$33),(KB$33-KB38                                                                                     )&lt;=0),"Join-"    &amp;KB37,""),"")
&amp;IFERROR(IF(AND((KB$33-KB38-INDEX(Sheep!$V$361:$V$368,KB37,1))&gt;(KB$33-KC$33),(KB$33-KB38-INDEX(Sheep!$V$361:$V$368,KB37,1))&lt;=0),"Scan-"  &amp;KB37,""),"")
&amp;IFERROR(IF(AND((KB$33-KB38-150                                                                            )&gt;(KB$33-KC$33),(KB$33-KB38-150                                                                             )&lt;=0),"Birth-" &amp;KB37,""),"")
&amp;IFERROR(IF(AND((KB$33-KB38-150-Sheep!$R$354                                           )&gt;(KB$33-KC$33),(KB$33-KB38-150-Sheep!$R$354                                            )&lt;=0),"Wean-"&amp;KB37,""),"")
&amp;IFERROR(IF(AND((KB$33-KB38-150-Sheep!$R$355                                           )&gt;(KB$33-KC$33),(KB$33-KB38-150-Sheep!$R$355                                            )&lt;=0),"Alt1-"   &amp;KB37,""),"")
&amp;IFERROR(IF(AND((KB$33-KB38-150-Sheep!$R$356                                           )&gt;(KB$33-KC$33),(KB$33-KB38-150-Sheep!$R$356                                            )&lt;=0),"Alt2-"   &amp;KB37,""),"")</f>
        <v/>
      </c>
      <c r="KC39" s="266" t="str">
        <f xml:space="preserve">                    IF(AND((KC$33                                  -Sheep!$N$252                               )&gt;(KC$33-KD$33),(KC$33                                  -Sheep!$N$252                                )&lt;=0),"Born","")
&amp;                   IF(AND((KC$33-Sheep!$R$354-Sheep!$N$252                                )&gt;(KC$33-KD$33),(KC$33-Sheep!$R$354-Sheep!$N$252                                )&lt;=0),"WeanStd","")
&amp;                   IF(AND((KC$33-Sheep!$R$355-Sheep!$N$252                                )&gt;(KC$33-KD$33),(KC$33-Sheep!$R$355-Sheep!$N$252                                )&lt;=0),"WeanAlt1","")
&amp;                   IF(AND((KC$33-Sheep!$R$356-Sheep!$N$252                                )&gt;(KC$33-KD$33),(KC$33-Sheep!$R$356-Sheep!$N$252                                )&lt;=0),"WeanAlt2","")
&amp;IFERROR(IF(AND((KC$33-KC38                                                                                     )&gt;(KC$33-KD$33),(KC$33-KC38                                                                                     )&lt;=0),"Join-"    &amp;KC37,""),"")
&amp;IFERROR(IF(AND((KC$33-KC38-INDEX(Sheep!$V$361:$V$368,KC37,1))&gt;(KC$33-KD$33),(KC$33-KC38-INDEX(Sheep!$V$361:$V$368,KC37,1))&lt;=0),"Scan-"  &amp;KC37,""),"")
&amp;IFERROR(IF(AND((KC$33-KC38-150                                                                            )&gt;(KC$33-KD$33),(KC$33-KC38-150                                                                             )&lt;=0),"Birth-" &amp;KC37,""),"")
&amp;IFERROR(IF(AND((KC$33-KC38-150-Sheep!$R$354                                           )&gt;(KC$33-KD$33),(KC$33-KC38-150-Sheep!$R$354                                            )&lt;=0),"Wean-"&amp;KC37,""),"")
&amp;IFERROR(IF(AND((KC$33-KC38-150-Sheep!$R$355                                           )&gt;(KC$33-KD$33),(KC$33-KC38-150-Sheep!$R$355                                            )&lt;=0),"Alt1-"   &amp;KC37,""),"")
&amp;IFERROR(IF(AND((KC$33-KC38-150-Sheep!$R$356                                           )&gt;(KC$33-KD$33),(KC$33-KC38-150-Sheep!$R$356                                            )&lt;=0),"Alt2-"   &amp;KC37,""),"")</f>
        <v/>
      </c>
      <c r="KD39" s="266" t="str">
        <f xml:space="preserve">                    IF(AND((KD$33                                  -Sheep!$N$252                               )&gt;(KD$33-KE$33),(KD$33                                  -Sheep!$N$252                                )&lt;=0),"Born","")
&amp;                   IF(AND((KD$33-Sheep!$R$354-Sheep!$N$252                                )&gt;(KD$33-KE$33),(KD$33-Sheep!$R$354-Sheep!$N$252                                )&lt;=0),"WeanStd","")
&amp;                   IF(AND((KD$33-Sheep!$R$355-Sheep!$N$252                                )&gt;(KD$33-KE$33),(KD$33-Sheep!$R$355-Sheep!$N$252                                )&lt;=0),"WeanAlt1","")
&amp;                   IF(AND((KD$33-Sheep!$R$356-Sheep!$N$252                                )&gt;(KD$33-KE$33),(KD$33-Sheep!$R$356-Sheep!$N$252                                )&lt;=0),"WeanAlt2","")
&amp;IFERROR(IF(AND((KD$33-KD38                                                                                     )&gt;(KD$33-KE$33),(KD$33-KD38                                                                                     )&lt;=0),"Join-"    &amp;KD37,""),"")
&amp;IFERROR(IF(AND((KD$33-KD38-INDEX(Sheep!$V$361:$V$368,KD37,1))&gt;(KD$33-KE$33),(KD$33-KD38-INDEX(Sheep!$V$361:$V$368,KD37,1))&lt;=0),"Scan-"  &amp;KD37,""),"")
&amp;IFERROR(IF(AND((KD$33-KD38-150                                                                            )&gt;(KD$33-KE$33),(KD$33-KD38-150                                                                             )&lt;=0),"Birth-" &amp;KD37,""),"")
&amp;IFERROR(IF(AND((KD$33-KD38-150-Sheep!$R$354                                           )&gt;(KD$33-KE$33),(KD$33-KD38-150-Sheep!$R$354                                            )&lt;=0),"Wean-"&amp;KD37,""),"")
&amp;IFERROR(IF(AND((KD$33-KD38-150-Sheep!$R$355                                           )&gt;(KD$33-KE$33),(KD$33-KD38-150-Sheep!$R$355                                            )&lt;=0),"Alt1-"   &amp;KD37,""),"")
&amp;IFERROR(IF(AND((KD$33-KD38-150-Sheep!$R$356                                           )&gt;(KD$33-KE$33),(KD$33-KD38-150-Sheep!$R$356                                            )&lt;=0),"Alt2-"   &amp;KD37,""),"")</f>
        <v/>
      </c>
      <c r="KE39" s="266" t="str">
        <f xml:space="preserve">                    IF(AND((KE$33                                  -Sheep!$N$252                               )&gt;(KE$33-KF$33),(KE$33                                  -Sheep!$N$252                                )&lt;=0),"Born","")
&amp;                   IF(AND((KE$33-Sheep!$R$354-Sheep!$N$252                                )&gt;(KE$33-KF$33),(KE$33-Sheep!$R$354-Sheep!$N$252                                )&lt;=0),"WeanStd","")
&amp;                   IF(AND((KE$33-Sheep!$R$355-Sheep!$N$252                                )&gt;(KE$33-KF$33),(KE$33-Sheep!$R$355-Sheep!$N$252                                )&lt;=0),"WeanAlt1","")
&amp;                   IF(AND((KE$33-Sheep!$R$356-Sheep!$N$252                                )&gt;(KE$33-KF$33),(KE$33-Sheep!$R$356-Sheep!$N$252                                )&lt;=0),"WeanAlt2","")
&amp;IFERROR(IF(AND((KE$33-KE38                                                                                     )&gt;(KE$33-KF$33),(KE$33-KE38                                                                                     )&lt;=0),"Join-"    &amp;KE37,""),"")
&amp;IFERROR(IF(AND((KE$33-KE38-INDEX(Sheep!$V$361:$V$368,KE37,1))&gt;(KE$33-KF$33),(KE$33-KE38-INDEX(Sheep!$V$361:$V$368,KE37,1))&lt;=0),"Scan-"  &amp;KE37,""),"")
&amp;IFERROR(IF(AND((KE$33-KE38-150                                                                            )&gt;(KE$33-KF$33),(KE$33-KE38-150                                                                             )&lt;=0),"Birth-" &amp;KE37,""),"")
&amp;IFERROR(IF(AND((KE$33-KE38-150-Sheep!$R$354                                           )&gt;(KE$33-KF$33),(KE$33-KE38-150-Sheep!$R$354                                            )&lt;=0),"Wean-"&amp;KE37,""),"")
&amp;IFERROR(IF(AND((KE$33-KE38-150-Sheep!$R$355                                           )&gt;(KE$33-KF$33),(KE$33-KE38-150-Sheep!$R$355                                            )&lt;=0),"Alt1-"   &amp;KE37,""),"")
&amp;IFERROR(IF(AND((KE$33-KE38-150-Sheep!$R$356                                           )&gt;(KE$33-KF$33),(KE$33-KE38-150-Sheep!$R$356                                            )&lt;=0),"Alt2-"   &amp;KE37,""),"")</f>
        <v/>
      </c>
      <c r="KF39" s="266" t="str">
        <f xml:space="preserve">                    IF(AND((KF$33                                  -Sheep!$N$252                               )&gt;(KF$33-KG$33),(KF$33                                  -Sheep!$N$252                                )&lt;=0),"Born","")
&amp;                   IF(AND((KF$33-Sheep!$R$354-Sheep!$N$252                                )&gt;(KF$33-KG$33),(KF$33-Sheep!$R$354-Sheep!$N$252                                )&lt;=0),"WeanStd","")
&amp;                   IF(AND((KF$33-Sheep!$R$355-Sheep!$N$252                                )&gt;(KF$33-KG$33),(KF$33-Sheep!$R$355-Sheep!$N$252                                )&lt;=0),"WeanAlt1","")
&amp;                   IF(AND((KF$33-Sheep!$R$356-Sheep!$N$252                                )&gt;(KF$33-KG$33),(KF$33-Sheep!$R$356-Sheep!$N$252                                )&lt;=0),"WeanAlt2","")
&amp;IFERROR(IF(AND((KF$33-KF38                                                                                     )&gt;(KF$33-KG$33),(KF$33-KF38                                                                                     )&lt;=0),"Join-"    &amp;KF37,""),"")
&amp;IFERROR(IF(AND((KF$33-KF38-INDEX(Sheep!$V$361:$V$368,KF37,1))&gt;(KF$33-KG$33),(KF$33-KF38-INDEX(Sheep!$V$361:$V$368,KF37,1))&lt;=0),"Scan-"  &amp;KF37,""),"")
&amp;IFERROR(IF(AND((KF$33-KF38-150                                                                            )&gt;(KF$33-KG$33),(KF$33-KF38-150                                                                             )&lt;=0),"Birth-" &amp;KF37,""),"")
&amp;IFERROR(IF(AND((KF$33-KF38-150-Sheep!$R$354                                           )&gt;(KF$33-KG$33),(KF$33-KF38-150-Sheep!$R$354                                            )&lt;=0),"Wean-"&amp;KF37,""),"")
&amp;IFERROR(IF(AND((KF$33-KF38-150-Sheep!$R$355                                           )&gt;(KF$33-KG$33),(KF$33-KF38-150-Sheep!$R$355                                            )&lt;=0),"Alt1-"   &amp;KF37,""),"")
&amp;IFERROR(IF(AND((KF$33-KF38-150-Sheep!$R$356                                           )&gt;(KF$33-KG$33),(KF$33-KF38-150-Sheep!$R$356                                            )&lt;=0),"Alt2-"   &amp;KF37,""),"")</f>
        <v/>
      </c>
      <c r="KG39" s="266" t="str">
        <f xml:space="preserve">                    IF(AND((KG$33                                  -Sheep!$N$252                               )&gt;(KG$33-KH$33),(KG$33                                  -Sheep!$N$252                                )&lt;=0),"Born","")
&amp;                   IF(AND((KG$33-Sheep!$R$354-Sheep!$N$252                                )&gt;(KG$33-KH$33),(KG$33-Sheep!$R$354-Sheep!$N$252                                )&lt;=0),"WeanStd","")
&amp;                   IF(AND((KG$33-Sheep!$R$355-Sheep!$N$252                                )&gt;(KG$33-KH$33),(KG$33-Sheep!$R$355-Sheep!$N$252                                )&lt;=0),"WeanAlt1","")
&amp;                   IF(AND((KG$33-Sheep!$R$356-Sheep!$N$252                                )&gt;(KG$33-KH$33),(KG$33-Sheep!$R$356-Sheep!$N$252                                )&lt;=0),"WeanAlt2","")
&amp;IFERROR(IF(AND((KG$33-KG38                                                                                     )&gt;(KG$33-KH$33),(KG$33-KG38                                                                                     )&lt;=0),"Join-"    &amp;KG37,""),"")
&amp;IFERROR(IF(AND((KG$33-KG38-INDEX(Sheep!$V$361:$V$368,KG37,1))&gt;(KG$33-KH$33),(KG$33-KG38-INDEX(Sheep!$V$361:$V$368,KG37,1))&lt;=0),"Scan-"  &amp;KG37,""),"")
&amp;IFERROR(IF(AND((KG$33-KG38-150                                                                            )&gt;(KG$33-KH$33),(KG$33-KG38-150                                                                             )&lt;=0),"Birth-" &amp;KG37,""),"")
&amp;IFERROR(IF(AND((KG$33-KG38-150-Sheep!$R$354                                           )&gt;(KG$33-KH$33),(KG$33-KG38-150-Sheep!$R$354                                            )&lt;=0),"Wean-"&amp;KG37,""),"")
&amp;IFERROR(IF(AND((KG$33-KG38-150-Sheep!$R$355                                           )&gt;(KG$33-KH$33),(KG$33-KG38-150-Sheep!$R$355                                            )&lt;=0),"Alt1-"   &amp;KG37,""),"")
&amp;IFERROR(IF(AND((KG$33-KG38-150-Sheep!$R$356                                           )&gt;(KG$33-KH$33),(KG$33-KG38-150-Sheep!$R$356                                            )&lt;=0),"Alt2-"   &amp;KG37,""),"")</f>
        <v/>
      </c>
      <c r="KH39" s="266" t="str">
        <f xml:space="preserve">                    IF(AND((KH$33                                  -Sheep!$N$252                               )&gt;(KH$33-KI$33),(KH$33                                  -Sheep!$N$252                                )&lt;=0),"Born","")
&amp;                   IF(AND((KH$33-Sheep!$R$354-Sheep!$N$252                                )&gt;(KH$33-KI$33),(KH$33-Sheep!$R$354-Sheep!$N$252                                )&lt;=0),"WeanStd","")
&amp;                   IF(AND((KH$33-Sheep!$R$355-Sheep!$N$252                                )&gt;(KH$33-KI$33),(KH$33-Sheep!$R$355-Sheep!$N$252                                )&lt;=0),"WeanAlt1","")
&amp;                   IF(AND((KH$33-Sheep!$R$356-Sheep!$N$252                                )&gt;(KH$33-KI$33),(KH$33-Sheep!$R$356-Sheep!$N$252                                )&lt;=0),"WeanAlt2","")
&amp;IFERROR(IF(AND((KH$33-KH38                                                                                     )&gt;(KH$33-KI$33),(KH$33-KH38                                                                                     )&lt;=0),"Join-"    &amp;KH37,""),"")
&amp;IFERROR(IF(AND((KH$33-KH38-INDEX(Sheep!$V$361:$V$368,KH37,1))&gt;(KH$33-KI$33),(KH$33-KH38-INDEX(Sheep!$V$361:$V$368,KH37,1))&lt;=0),"Scan-"  &amp;KH37,""),"")
&amp;IFERROR(IF(AND((KH$33-KH38-150                                                                            )&gt;(KH$33-KI$33),(KH$33-KH38-150                                                                             )&lt;=0),"Birth-" &amp;KH37,""),"")
&amp;IFERROR(IF(AND((KH$33-KH38-150-Sheep!$R$354                                           )&gt;(KH$33-KI$33),(KH$33-KH38-150-Sheep!$R$354                                            )&lt;=0),"Wean-"&amp;KH37,""),"")
&amp;IFERROR(IF(AND((KH$33-KH38-150-Sheep!$R$355                                           )&gt;(KH$33-KI$33),(KH$33-KH38-150-Sheep!$R$355                                            )&lt;=0),"Alt1-"   &amp;KH37,""),"")
&amp;IFERROR(IF(AND((KH$33-KH38-150-Sheep!$R$356                                           )&gt;(KH$33-KI$33),(KH$33-KH38-150-Sheep!$R$356                                            )&lt;=0),"Alt2-"   &amp;KH37,""),"")</f>
        <v>Birth-5</v>
      </c>
      <c r="KI39" s="266" t="str">
        <f xml:space="preserve">                    IF(AND((KI$33                                  -Sheep!$N$252                               )&gt;(KI$33-KJ$33),(KI$33                                  -Sheep!$N$252                                )&lt;=0),"Born","")
&amp;                   IF(AND((KI$33-Sheep!$R$354-Sheep!$N$252                                )&gt;(KI$33-KJ$33),(KI$33-Sheep!$R$354-Sheep!$N$252                                )&lt;=0),"WeanStd","")
&amp;                   IF(AND((KI$33-Sheep!$R$355-Sheep!$N$252                                )&gt;(KI$33-KJ$33),(KI$33-Sheep!$R$355-Sheep!$N$252                                )&lt;=0),"WeanAlt1","")
&amp;                   IF(AND((KI$33-Sheep!$R$356-Sheep!$N$252                                )&gt;(KI$33-KJ$33),(KI$33-Sheep!$R$356-Sheep!$N$252                                )&lt;=0),"WeanAlt2","")
&amp;IFERROR(IF(AND((KI$33-KI38                                                                                     )&gt;(KI$33-KJ$33),(KI$33-KI38                                                                                     )&lt;=0),"Join-"    &amp;KI37,""),"")
&amp;IFERROR(IF(AND((KI$33-KI38-INDEX(Sheep!$V$361:$V$368,KI37,1))&gt;(KI$33-KJ$33),(KI$33-KI38-INDEX(Sheep!$V$361:$V$368,KI37,1))&lt;=0),"Scan-"  &amp;KI37,""),"")
&amp;IFERROR(IF(AND((KI$33-KI38-150                                                                            )&gt;(KI$33-KJ$33),(KI$33-KI38-150                                                                             )&lt;=0),"Birth-" &amp;KI37,""),"")
&amp;IFERROR(IF(AND((KI$33-KI38-150-Sheep!$R$354                                           )&gt;(KI$33-KJ$33),(KI$33-KI38-150-Sheep!$R$354                                            )&lt;=0),"Wean-"&amp;KI37,""),"")
&amp;IFERROR(IF(AND((KI$33-KI38-150-Sheep!$R$355                                           )&gt;(KI$33-KJ$33),(KI$33-KI38-150-Sheep!$R$355                                            )&lt;=0),"Alt1-"   &amp;KI37,""),"")
&amp;IFERROR(IF(AND((KI$33-KI38-150-Sheep!$R$356                                           )&gt;(KI$33-KJ$33),(KI$33-KI38-150-Sheep!$R$356                                            )&lt;=0),"Alt2-"   &amp;KI37,""),"")</f>
        <v/>
      </c>
      <c r="KJ39" s="266" t="str">
        <f xml:space="preserve">                    IF(AND((KJ$33                                  -Sheep!$N$252                               )&gt;(KJ$33-KK$33),(KJ$33                                  -Sheep!$N$252                                )&lt;=0),"Born","")
&amp;                   IF(AND((KJ$33-Sheep!$R$354-Sheep!$N$252                                )&gt;(KJ$33-KK$33),(KJ$33-Sheep!$R$354-Sheep!$N$252                                )&lt;=0),"WeanStd","")
&amp;                   IF(AND((KJ$33-Sheep!$R$355-Sheep!$N$252                                )&gt;(KJ$33-KK$33),(KJ$33-Sheep!$R$355-Sheep!$N$252                                )&lt;=0),"WeanAlt1","")
&amp;                   IF(AND((KJ$33-Sheep!$R$356-Sheep!$N$252                                )&gt;(KJ$33-KK$33),(KJ$33-Sheep!$R$356-Sheep!$N$252                                )&lt;=0),"WeanAlt2","")
&amp;IFERROR(IF(AND((KJ$33-KJ38                                                                                     )&gt;(KJ$33-KK$33),(KJ$33-KJ38                                                                                     )&lt;=0),"Join-"    &amp;KJ37,""),"")
&amp;IFERROR(IF(AND((KJ$33-KJ38-INDEX(Sheep!$V$361:$V$368,KJ37,1))&gt;(KJ$33-KK$33),(KJ$33-KJ38-INDEX(Sheep!$V$361:$V$368,KJ37,1))&lt;=0),"Scan-"  &amp;KJ37,""),"")
&amp;IFERROR(IF(AND((KJ$33-KJ38-150                                                                            )&gt;(KJ$33-KK$33),(KJ$33-KJ38-150                                                                             )&lt;=0),"Birth-" &amp;KJ37,""),"")
&amp;IFERROR(IF(AND((KJ$33-KJ38-150-Sheep!$R$354                                           )&gt;(KJ$33-KK$33),(KJ$33-KJ38-150-Sheep!$R$354                                            )&lt;=0),"Wean-"&amp;KJ37,""),"")
&amp;IFERROR(IF(AND((KJ$33-KJ38-150-Sheep!$R$355                                           )&gt;(KJ$33-KK$33),(KJ$33-KJ38-150-Sheep!$R$355                                            )&lt;=0),"Alt1-"   &amp;KJ37,""),"")
&amp;IFERROR(IF(AND((KJ$33-KJ38-150-Sheep!$R$356                                           )&gt;(KJ$33-KK$33),(KJ$33-KJ38-150-Sheep!$R$356                                            )&lt;=0),"Alt2-"   &amp;KJ37,""),"")</f>
        <v/>
      </c>
      <c r="KK39" s="266" t="str">
        <f xml:space="preserve">                    IF(AND((KK$33                                  -Sheep!$N$252                               )&gt;(KK$33-KL$33),(KK$33                                  -Sheep!$N$252                                )&lt;=0),"Born","")
&amp;                   IF(AND((KK$33-Sheep!$R$354-Sheep!$N$252                                )&gt;(KK$33-KL$33),(KK$33-Sheep!$R$354-Sheep!$N$252                                )&lt;=0),"WeanStd","")
&amp;                   IF(AND((KK$33-Sheep!$R$355-Sheep!$N$252                                )&gt;(KK$33-KL$33),(KK$33-Sheep!$R$355-Sheep!$N$252                                )&lt;=0),"WeanAlt1","")
&amp;                   IF(AND((KK$33-Sheep!$R$356-Sheep!$N$252                                )&gt;(KK$33-KL$33),(KK$33-Sheep!$R$356-Sheep!$N$252                                )&lt;=0),"WeanAlt2","")
&amp;IFERROR(IF(AND((KK$33-KK38                                                                                     )&gt;(KK$33-KL$33),(KK$33-KK38                                                                                     )&lt;=0),"Join-"    &amp;KK37,""),"")
&amp;IFERROR(IF(AND((KK$33-KK38-INDEX(Sheep!$V$361:$V$368,KK37,1))&gt;(KK$33-KL$33),(KK$33-KK38-INDEX(Sheep!$V$361:$V$368,KK37,1))&lt;=0),"Scan-"  &amp;KK37,""),"")
&amp;IFERROR(IF(AND((KK$33-KK38-150                                                                            )&gt;(KK$33-KL$33),(KK$33-KK38-150                                                                             )&lt;=0),"Birth-" &amp;KK37,""),"")
&amp;IFERROR(IF(AND((KK$33-KK38-150-Sheep!$R$354                                           )&gt;(KK$33-KL$33),(KK$33-KK38-150-Sheep!$R$354                                            )&lt;=0),"Wean-"&amp;KK37,""),"")
&amp;IFERROR(IF(AND((KK$33-KK38-150-Sheep!$R$355                                           )&gt;(KK$33-KL$33),(KK$33-KK38-150-Sheep!$R$355                                            )&lt;=0),"Alt1-"   &amp;KK37,""),"")
&amp;IFERROR(IF(AND((KK$33-KK38-150-Sheep!$R$356                                           )&gt;(KK$33-KL$33),(KK$33-KK38-150-Sheep!$R$356                                            )&lt;=0),"Alt2-"   &amp;KK37,""),"")</f>
        <v/>
      </c>
      <c r="KL39" s="266" t="str">
        <f xml:space="preserve">                    IF(AND((KL$33                                  -Sheep!$N$252                               )&gt;(KL$33-KM$33),(KL$33                                  -Sheep!$N$252                                )&lt;=0),"Born","")
&amp;                   IF(AND((KL$33-Sheep!$R$354-Sheep!$N$252                                )&gt;(KL$33-KM$33),(KL$33-Sheep!$R$354-Sheep!$N$252                                )&lt;=0),"WeanStd","")
&amp;                   IF(AND((KL$33-Sheep!$R$355-Sheep!$N$252                                )&gt;(KL$33-KM$33),(KL$33-Sheep!$R$355-Sheep!$N$252                                )&lt;=0),"WeanAlt1","")
&amp;                   IF(AND((KL$33-Sheep!$R$356-Sheep!$N$252                                )&gt;(KL$33-KM$33),(KL$33-Sheep!$R$356-Sheep!$N$252                                )&lt;=0),"WeanAlt2","")
&amp;IFERROR(IF(AND((KL$33-KL38                                                                                     )&gt;(KL$33-KM$33),(KL$33-KL38                                                                                     )&lt;=0),"Join-"    &amp;KL37,""),"")
&amp;IFERROR(IF(AND((KL$33-KL38-INDEX(Sheep!$V$361:$V$368,KL37,1))&gt;(KL$33-KM$33),(KL$33-KL38-INDEX(Sheep!$V$361:$V$368,KL37,1))&lt;=0),"Scan-"  &amp;KL37,""),"")
&amp;IFERROR(IF(AND((KL$33-KL38-150                                                                            )&gt;(KL$33-KM$33),(KL$33-KL38-150                                                                             )&lt;=0),"Birth-" &amp;KL37,""),"")
&amp;IFERROR(IF(AND((KL$33-KL38-150-Sheep!$R$354                                           )&gt;(KL$33-KM$33),(KL$33-KL38-150-Sheep!$R$354                                            )&lt;=0),"Wean-"&amp;KL37,""),"")
&amp;IFERROR(IF(AND((KL$33-KL38-150-Sheep!$R$355                                           )&gt;(KL$33-KM$33),(KL$33-KL38-150-Sheep!$R$355                                            )&lt;=0),"Alt1-"   &amp;KL37,""),"")
&amp;IFERROR(IF(AND((KL$33-KL38-150-Sheep!$R$356                                           )&gt;(KL$33-KM$33),(KL$33-KL38-150-Sheep!$R$356                                            )&lt;=0),"Alt2-"   &amp;KL37,""),"")</f>
        <v/>
      </c>
      <c r="KM39" s="266" t="str">
        <f xml:space="preserve">                    IF(AND((KM$33                                  -Sheep!$N$252                               )&gt;(KM$33-KN$33),(KM$33                                  -Sheep!$N$252                                )&lt;=0),"Born","")
&amp;                   IF(AND((KM$33-Sheep!$R$354-Sheep!$N$252                                )&gt;(KM$33-KN$33),(KM$33-Sheep!$R$354-Sheep!$N$252                                )&lt;=0),"WeanStd","")
&amp;                   IF(AND((KM$33-Sheep!$R$355-Sheep!$N$252                                )&gt;(KM$33-KN$33),(KM$33-Sheep!$R$355-Sheep!$N$252                                )&lt;=0),"WeanAlt1","")
&amp;                   IF(AND((KM$33-Sheep!$R$356-Sheep!$N$252                                )&gt;(KM$33-KN$33),(KM$33-Sheep!$R$356-Sheep!$N$252                                )&lt;=0),"WeanAlt2","")
&amp;IFERROR(IF(AND((KM$33-KM38                                                                                     )&gt;(KM$33-KN$33),(KM$33-KM38                                                                                     )&lt;=0),"Join-"    &amp;KM37,""),"")
&amp;IFERROR(IF(AND((KM$33-KM38-INDEX(Sheep!$V$361:$V$368,KM37,1))&gt;(KM$33-KN$33),(KM$33-KM38-INDEX(Sheep!$V$361:$V$368,KM37,1))&lt;=0),"Scan-"  &amp;KM37,""),"")
&amp;IFERROR(IF(AND((KM$33-KM38-150                                                                            )&gt;(KM$33-KN$33),(KM$33-KM38-150                                                                             )&lt;=0),"Birth-" &amp;KM37,""),"")
&amp;IFERROR(IF(AND((KM$33-KM38-150-Sheep!$R$354                                           )&gt;(KM$33-KN$33),(KM$33-KM38-150-Sheep!$R$354                                            )&lt;=0),"Wean-"&amp;KM37,""),"")
&amp;IFERROR(IF(AND((KM$33-KM38-150-Sheep!$R$355                                           )&gt;(KM$33-KN$33),(KM$33-KM38-150-Sheep!$R$355                                            )&lt;=0),"Alt1-"   &amp;KM37,""),"")
&amp;IFERROR(IF(AND((KM$33-KM38-150-Sheep!$R$356                                           )&gt;(KM$33-KN$33),(KM$33-KM38-150-Sheep!$R$356                                            )&lt;=0),"Alt2-"   &amp;KM37,""),"")</f>
        <v/>
      </c>
      <c r="KN39" s="266" t="str">
        <f xml:space="preserve">                    IF(AND((KN$33                                  -Sheep!$N$252                               )&gt;(KN$33-KO$33),(KN$33                                  -Sheep!$N$252                                )&lt;=0),"Born","")
&amp;                   IF(AND((KN$33-Sheep!$R$354-Sheep!$N$252                                )&gt;(KN$33-KO$33),(KN$33-Sheep!$R$354-Sheep!$N$252                                )&lt;=0),"WeanStd","")
&amp;                   IF(AND((KN$33-Sheep!$R$355-Sheep!$N$252                                )&gt;(KN$33-KO$33),(KN$33-Sheep!$R$355-Sheep!$N$252                                )&lt;=0),"WeanAlt1","")
&amp;                   IF(AND((KN$33-Sheep!$R$356-Sheep!$N$252                                )&gt;(KN$33-KO$33),(KN$33-Sheep!$R$356-Sheep!$N$252                                )&lt;=0),"WeanAlt2","")
&amp;IFERROR(IF(AND((KN$33-KN38                                                                                     )&gt;(KN$33-KO$33),(KN$33-KN38                                                                                     )&lt;=0),"Join-"    &amp;KN37,""),"")
&amp;IFERROR(IF(AND((KN$33-KN38-INDEX(Sheep!$V$361:$V$368,KN37,1))&gt;(KN$33-KO$33),(KN$33-KN38-INDEX(Sheep!$V$361:$V$368,KN37,1))&lt;=0),"Scan-"  &amp;KN37,""),"")
&amp;IFERROR(IF(AND((KN$33-KN38-150                                                                            )&gt;(KN$33-KO$33),(KN$33-KN38-150                                                                             )&lt;=0),"Birth-" &amp;KN37,""),"")
&amp;IFERROR(IF(AND((KN$33-KN38-150-Sheep!$R$354                                           )&gt;(KN$33-KO$33),(KN$33-KN38-150-Sheep!$R$354                                            )&lt;=0),"Wean-"&amp;KN37,""),"")
&amp;IFERROR(IF(AND((KN$33-KN38-150-Sheep!$R$355                                           )&gt;(KN$33-KO$33),(KN$33-KN38-150-Sheep!$R$355                                            )&lt;=0),"Alt1-"   &amp;KN37,""),"")
&amp;IFERROR(IF(AND((KN$33-KN38-150-Sheep!$R$356                                           )&gt;(KN$33-KO$33),(KN$33-KN38-150-Sheep!$R$356                                            )&lt;=0),"Alt2-"   &amp;KN37,""),"")</f>
        <v/>
      </c>
      <c r="KO39" s="266" t="str">
        <f xml:space="preserve">                    IF(AND((KO$33                                  -Sheep!$N$252                               )&gt;(KO$33-KP$33),(KO$33                                  -Sheep!$N$252                                )&lt;=0),"Born","")
&amp;                   IF(AND((KO$33-Sheep!$R$354-Sheep!$N$252                                )&gt;(KO$33-KP$33),(KO$33-Sheep!$R$354-Sheep!$N$252                                )&lt;=0),"WeanStd","")
&amp;                   IF(AND((KO$33-Sheep!$R$355-Sheep!$N$252                                )&gt;(KO$33-KP$33),(KO$33-Sheep!$R$355-Sheep!$N$252                                )&lt;=0),"WeanAlt1","")
&amp;                   IF(AND((KO$33-Sheep!$R$356-Sheep!$N$252                                )&gt;(KO$33-KP$33),(KO$33-Sheep!$R$356-Sheep!$N$252                                )&lt;=0),"WeanAlt2","")
&amp;IFERROR(IF(AND((KO$33-KO38                                                                                     )&gt;(KO$33-KP$33),(KO$33-KO38                                                                                     )&lt;=0),"Join-"    &amp;KO37,""),"")
&amp;IFERROR(IF(AND((KO$33-KO38-INDEX(Sheep!$V$361:$V$368,KO37,1))&gt;(KO$33-KP$33),(KO$33-KO38-INDEX(Sheep!$V$361:$V$368,KO37,1))&lt;=0),"Scan-"  &amp;KO37,""),"")
&amp;IFERROR(IF(AND((KO$33-KO38-150                                                                            )&gt;(KO$33-KP$33),(KO$33-KO38-150                                                                             )&lt;=0),"Birth-" &amp;KO37,""),"")
&amp;IFERROR(IF(AND((KO$33-KO38-150-Sheep!$R$354                                           )&gt;(KO$33-KP$33),(KO$33-KO38-150-Sheep!$R$354                                            )&lt;=0),"Wean-"&amp;KO37,""),"")
&amp;IFERROR(IF(AND((KO$33-KO38-150-Sheep!$R$355                                           )&gt;(KO$33-KP$33),(KO$33-KO38-150-Sheep!$R$355                                            )&lt;=0),"Alt1-"   &amp;KO37,""),"")
&amp;IFERROR(IF(AND((KO$33-KO38-150-Sheep!$R$356                                           )&gt;(KO$33-KP$33),(KO$33-KO38-150-Sheep!$R$356                                            )&lt;=0),"Alt2-"   &amp;KO37,""),"")</f>
        <v/>
      </c>
      <c r="KP39" s="266" t="str">
        <f xml:space="preserve">                    IF(AND((KP$33                                  -Sheep!$N$252                               )&gt;(KP$33-KQ$33),(KP$33                                  -Sheep!$N$252                                )&lt;=0),"Born","")
&amp;                   IF(AND((KP$33-Sheep!$R$354-Sheep!$N$252                                )&gt;(KP$33-KQ$33),(KP$33-Sheep!$R$354-Sheep!$N$252                                )&lt;=0),"WeanStd","")
&amp;                   IF(AND((KP$33-Sheep!$R$355-Sheep!$N$252                                )&gt;(KP$33-KQ$33),(KP$33-Sheep!$R$355-Sheep!$N$252                                )&lt;=0),"WeanAlt1","")
&amp;                   IF(AND((KP$33-Sheep!$R$356-Sheep!$N$252                                )&gt;(KP$33-KQ$33),(KP$33-Sheep!$R$356-Sheep!$N$252                                )&lt;=0),"WeanAlt2","")
&amp;IFERROR(IF(AND((KP$33-KP38                                                                                     )&gt;(KP$33-KQ$33),(KP$33-KP38                                                                                     )&lt;=0),"Join-"    &amp;KP37,""),"")
&amp;IFERROR(IF(AND((KP$33-KP38-INDEX(Sheep!$V$361:$V$368,KP37,1))&gt;(KP$33-KQ$33),(KP$33-KP38-INDEX(Sheep!$V$361:$V$368,KP37,1))&lt;=0),"Scan-"  &amp;KP37,""),"")
&amp;IFERROR(IF(AND((KP$33-KP38-150                                                                            )&gt;(KP$33-KQ$33),(KP$33-KP38-150                                                                             )&lt;=0),"Birth-" &amp;KP37,""),"")
&amp;IFERROR(IF(AND((KP$33-KP38-150-Sheep!$R$354                                           )&gt;(KP$33-KQ$33),(KP$33-KP38-150-Sheep!$R$354                                            )&lt;=0),"Wean-"&amp;KP37,""),"")
&amp;IFERROR(IF(AND((KP$33-KP38-150-Sheep!$R$355                                           )&gt;(KP$33-KQ$33),(KP$33-KP38-150-Sheep!$R$355                                            )&lt;=0),"Alt1-"   &amp;KP37,""),"")
&amp;IFERROR(IF(AND((KP$33-KP38-150-Sheep!$R$356                                           )&gt;(KP$33-KQ$33),(KP$33-KP38-150-Sheep!$R$356                                            )&lt;=0),"Alt2-"   &amp;KP37,""),"")</f>
        <v/>
      </c>
      <c r="KQ39" s="266" t="str">
        <f xml:space="preserve">                    IF(AND((KQ$33                                  -Sheep!$N$252                               )&gt;(KQ$33-KR$33),(KQ$33                                  -Sheep!$N$252                                )&lt;=0),"Born","")
&amp;                   IF(AND((KQ$33-Sheep!$R$354-Sheep!$N$252                                )&gt;(KQ$33-KR$33),(KQ$33-Sheep!$R$354-Sheep!$N$252                                )&lt;=0),"WeanStd","")
&amp;                   IF(AND((KQ$33-Sheep!$R$355-Sheep!$N$252                                )&gt;(KQ$33-KR$33),(KQ$33-Sheep!$R$355-Sheep!$N$252                                )&lt;=0),"WeanAlt1","")
&amp;                   IF(AND((KQ$33-Sheep!$R$356-Sheep!$N$252                                )&gt;(KQ$33-KR$33),(KQ$33-Sheep!$R$356-Sheep!$N$252                                )&lt;=0),"WeanAlt2","")
&amp;IFERROR(IF(AND((KQ$33-KQ38                                                                                     )&gt;(KQ$33-KR$33),(KQ$33-KQ38                                                                                     )&lt;=0),"Join-"    &amp;KQ37,""),"")
&amp;IFERROR(IF(AND((KQ$33-KQ38-INDEX(Sheep!$V$361:$V$368,KQ37,1))&gt;(KQ$33-KR$33),(KQ$33-KQ38-INDEX(Sheep!$V$361:$V$368,KQ37,1))&lt;=0),"Scan-"  &amp;KQ37,""),"")
&amp;IFERROR(IF(AND((KQ$33-KQ38-150                                                                            )&gt;(KQ$33-KR$33),(KQ$33-KQ38-150                                                                             )&lt;=0),"Birth-" &amp;KQ37,""),"")
&amp;IFERROR(IF(AND((KQ$33-KQ38-150-Sheep!$R$354                                           )&gt;(KQ$33-KR$33),(KQ$33-KQ38-150-Sheep!$R$354                                            )&lt;=0),"Wean-"&amp;KQ37,""),"")
&amp;IFERROR(IF(AND((KQ$33-KQ38-150-Sheep!$R$355                                           )&gt;(KQ$33-KR$33),(KQ$33-KQ38-150-Sheep!$R$355                                            )&lt;=0),"Alt1-"   &amp;KQ37,""),"")
&amp;IFERROR(IF(AND((KQ$33-KQ38-150-Sheep!$R$356                                           )&gt;(KQ$33-KR$33),(KQ$33-KQ38-150-Sheep!$R$356                                            )&lt;=0),"Alt2-"   &amp;KQ37,""),"")</f>
        <v/>
      </c>
      <c r="KR39" s="266" t="str">
        <f xml:space="preserve">                    IF(AND((KR$33                                  -Sheep!$N$252                               )&gt;(KR$33-KS$33),(KR$33                                  -Sheep!$N$252                                )&lt;=0),"Born","")
&amp;                   IF(AND((KR$33-Sheep!$R$354-Sheep!$N$252                                )&gt;(KR$33-KS$33),(KR$33-Sheep!$R$354-Sheep!$N$252                                )&lt;=0),"WeanStd","")
&amp;                   IF(AND((KR$33-Sheep!$R$355-Sheep!$N$252                                )&gt;(KR$33-KS$33),(KR$33-Sheep!$R$355-Sheep!$N$252                                )&lt;=0),"WeanAlt1","")
&amp;                   IF(AND((KR$33-Sheep!$R$356-Sheep!$N$252                                )&gt;(KR$33-KS$33),(KR$33-Sheep!$R$356-Sheep!$N$252                                )&lt;=0),"WeanAlt2","")
&amp;IFERROR(IF(AND((KR$33-KR38                                                                                     )&gt;(KR$33-KS$33),(KR$33-KR38                                                                                     )&lt;=0),"Join-"    &amp;KR37,""),"")
&amp;IFERROR(IF(AND((KR$33-KR38-INDEX(Sheep!$V$361:$V$368,KR37,1))&gt;(KR$33-KS$33),(KR$33-KR38-INDEX(Sheep!$V$361:$V$368,KR37,1))&lt;=0),"Scan-"  &amp;KR37,""),"")
&amp;IFERROR(IF(AND((KR$33-KR38-150                                                                            )&gt;(KR$33-KS$33),(KR$33-KR38-150                                                                             )&lt;=0),"Birth-" &amp;KR37,""),"")
&amp;IFERROR(IF(AND((KR$33-KR38-150-Sheep!$R$354                                           )&gt;(KR$33-KS$33),(KR$33-KR38-150-Sheep!$R$354                                            )&lt;=0),"Wean-"&amp;KR37,""),"")
&amp;IFERROR(IF(AND((KR$33-KR38-150-Sheep!$R$355                                           )&gt;(KR$33-KS$33),(KR$33-KR38-150-Sheep!$R$355                                            )&lt;=0),"Alt1-"   &amp;KR37,""),"")
&amp;IFERROR(IF(AND((KR$33-KR38-150-Sheep!$R$356                                           )&gt;(KR$33-KS$33),(KR$33-KR38-150-Sheep!$R$356                                            )&lt;=0),"Alt2-"   &amp;KR37,""),"")</f>
        <v/>
      </c>
      <c r="KS39" s="266" t="str">
        <f xml:space="preserve">                    IF(AND((KS$33                                  -Sheep!$N$252                               )&gt;(KS$33-KT$33),(KS$33                                  -Sheep!$N$252                                )&lt;=0),"Born","")
&amp;                   IF(AND((KS$33-Sheep!$R$354-Sheep!$N$252                                )&gt;(KS$33-KT$33),(KS$33-Sheep!$R$354-Sheep!$N$252                                )&lt;=0),"WeanStd","")
&amp;                   IF(AND((KS$33-Sheep!$R$355-Sheep!$N$252                                )&gt;(KS$33-KT$33),(KS$33-Sheep!$R$355-Sheep!$N$252                                )&lt;=0),"WeanAlt1","")
&amp;                   IF(AND((KS$33-Sheep!$R$356-Sheep!$N$252                                )&gt;(KS$33-KT$33),(KS$33-Sheep!$R$356-Sheep!$N$252                                )&lt;=0),"WeanAlt2","")
&amp;IFERROR(IF(AND((KS$33-KS38                                                                                     )&gt;(KS$33-KT$33),(KS$33-KS38                                                                                     )&lt;=0),"Join-"    &amp;KS37,""),"")
&amp;IFERROR(IF(AND((KS$33-KS38-INDEX(Sheep!$V$361:$V$368,KS37,1))&gt;(KS$33-KT$33),(KS$33-KS38-INDEX(Sheep!$V$361:$V$368,KS37,1))&lt;=0),"Scan-"  &amp;KS37,""),"")
&amp;IFERROR(IF(AND((KS$33-KS38-150                                                                            )&gt;(KS$33-KT$33),(KS$33-KS38-150                                                                             )&lt;=0),"Birth-" &amp;KS37,""),"")
&amp;IFERROR(IF(AND((KS$33-KS38-150-Sheep!$R$354                                           )&gt;(KS$33-KT$33),(KS$33-KS38-150-Sheep!$R$354                                            )&lt;=0),"Wean-"&amp;KS37,""),"")
&amp;IFERROR(IF(AND((KS$33-KS38-150-Sheep!$R$355                                           )&gt;(KS$33-KT$33),(KS$33-KS38-150-Sheep!$R$355                                            )&lt;=0),"Alt1-"   &amp;KS37,""),"")
&amp;IFERROR(IF(AND((KS$33-KS38-150-Sheep!$R$356                                           )&gt;(KS$33-KT$33),(KS$33-KS38-150-Sheep!$R$356                                            )&lt;=0),"Alt2-"   &amp;KS37,""),"")</f>
        <v/>
      </c>
      <c r="KT39" s="266" t="str">
        <f xml:space="preserve">                    IF(AND((KT$33                                  -Sheep!$N$252                               )&gt;(KT$33-KU$33),(KT$33                                  -Sheep!$N$252                                )&lt;=0),"Born","")
&amp;                   IF(AND((KT$33-Sheep!$R$354-Sheep!$N$252                                )&gt;(KT$33-KU$33),(KT$33-Sheep!$R$354-Sheep!$N$252                                )&lt;=0),"WeanStd","")
&amp;                   IF(AND((KT$33-Sheep!$R$355-Sheep!$N$252                                )&gt;(KT$33-KU$33),(KT$33-Sheep!$R$355-Sheep!$N$252                                )&lt;=0),"WeanAlt1","")
&amp;                   IF(AND((KT$33-Sheep!$R$356-Sheep!$N$252                                )&gt;(KT$33-KU$33),(KT$33-Sheep!$R$356-Sheep!$N$252                                )&lt;=0),"WeanAlt2","")
&amp;IFERROR(IF(AND((KT$33-KT38                                                                                     )&gt;(KT$33-KU$33),(KT$33-KT38                                                                                     )&lt;=0),"Join-"    &amp;KT37,""),"")
&amp;IFERROR(IF(AND((KT$33-KT38-INDEX(Sheep!$V$361:$V$368,KT37,1))&gt;(KT$33-KU$33),(KT$33-KT38-INDEX(Sheep!$V$361:$V$368,KT37,1))&lt;=0),"Scan-"  &amp;KT37,""),"")
&amp;IFERROR(IF(AND((KT$33-KT38-150                                                                            )&gt;(KT$33-KU$33),(KT$33-KT38-150                                                                             )&lt;=0),"Birth-" &amp;KT37,""),"")
&amp;IFERROR(IF(AND((KT$33-KT38-150-Sheep!$R$354                                           )&gt;(KT$33-KU$33),(KT$33-KT38-150-Sheep!$R$354                                            )&lt;=0),"Wean-"&amp;KT37,""),"")
&amp;IFERROR(IF(AND((KT$33-KT38-150-Sheep!$R$355                                           )&gt;(KT$33-KU$33),(KT$33-KT38-150-Sheep!$R$355                                            )&lt;=0),"Alt1-"   &amp;KT37,""),"")
&amp;IFERROR(IF(AND((KT$33-KT38-150-Sheep!$R$356                                           )&gt;(KT$33-KU$33),(KT$33-KT38-150-Sheep!$R$356                                            )&lt;=0),"Alt2-"   &amp;KT37,""),"")</f>
        <v/>
      </c>
      <c r="KU39" s="266" t="str">
        <f xml:space="preserve">                    IF(AND((KU$33                                  -Sheep!$N$252                               )&gt;(KU$33-KV$33),(KU$33                                  -Sheep!$N$252                                )&lt;=0),"Born","")
&amp;                   IF(AND((KU$33-Sheep!$R$354-Sheep!$N$252                                )&gt;(KU$33-KV$33),(KU$33-Sheep!$R$354-Sheep!$N$252                                )&lt;=0),"WeanStd","")
&amp;                   IF(AND((KU$33-Sheep!$R$355-Sheep!$N$252                                )&gt;(KU$33-KV$33),(KU$33-Sheep!$R$355-Sheep!$N$252                                )&lt;=0),"WeanAlt1","")
&amp;                   IF(AND((KU$33-Sheep!$R$356-Sheep!$N$252                                )&gt;(KU$33-KV$33),(KU$33-Sheep!$R$356-Sheep!$N$252                                )&lt;=0),"WeanAlt2","")
&amp;IFERROR(IF(AND((KU$33-KU38                                                                                     )&gt;(KU$33-KV$33),(KU$33-KU38                                                                                     )&lt;=0),"Join-"    &amp;KU37,""),"")
&amp;IFERROR(IF(AND((KU$33-KU38-INDEX(Sheep!$V$361:$V$368,KU37,1))&gt;(KU$33-KV$33),(KU$33-KU38-INDEX(Sheep!$V$361:$V$368,KU37,1))&lt;=0),"Scan-"  &amp;KU37,""),"")
&amp;IFERROR(IF(AND((KU$33-KU38-150                                                                            )&gt;(KU$33-KV$33),(KU$33-KU38-150                                                                             )&lt;=0),"Birth-" &amp;KU37,""),"")
&amp;IFERROR(IF(AND((KU$33-KU38-150-Sheep!$R$354                                           )&gt;(KU$33-KV$33),(KU$33-KU38-150-Sheep!$R$354                                            )&lt;=0),"Wean-"&amp;KU37,""),"")
&amp;IFERROR(IF(AND((KU$33-KU38-150-Sheep!$R$355                                           )&gt;(KU$33-KV$33),(KU$33-KU38-150-Sheep!$R$355                                            )&lt;=0),"Alt1-"   &amp;KU37,""),"")
&amp;IFERROR(IF(AND((KU$33-KU38-150-Sheep!$R$356                                           )&gt;(KU$33-KV$33),(KU$33-KU38-150-Sheep!$R$356                                            )&lt;=0),"Alt2-"   &amp;KU37,""),"")</f>
        <v>Wean-5</v>
      </c>
      <c r="KV39" s="266" t="str">
        <f xml:space="preserve">                    IF(AND((KV$33                                  -Sheep!$N$252                               )&gt;(KV$33-KW$33),(KV$33                                  -Sheep!$N$252                                )&lt;=0),"Born","")
&amp;                   IF(AND((KV$33-Sheep!$R$354-Sheep!$N$252                                )&gt;(KV$33-KW$33),(KV$33-Sheep!$R$354-Sheep!$N$252                                )&lt;=0),"WeanStd","")
&amp;                   IF(AND((KV$33-Sheep!$R$355-Sheep!$N$252                                )&gt;(KV$33-KW$33),(KV$33-Sheep!$R$355-Sheep!$N$252                                )&lt;=0),"WeanAlt1","")
&amp;                   IF(AND((KV$33-Sheep!$R$356-Sheep!$N$252                                )&gt;(KV$33-KW$33),(KV$33-Sheep!$R$356-Sheep!$N$252                                )&lt;=0),"WeanAlt2","")
&amp;IFERROR(IF(AND((KV$33-KV38                                                                                     )&gt;(KV$33-KW$33),(KV$33-KV38                                                                                     )&lt;=0),"Join-"    &amp;KV37,""),"")
&amp;IFERROR(IF(AND((KV$33-KV38-INDEX(Sheep!$V$361:$V$368,KV37,1))&gt;(KV$33-KW$33),(KV$33-KV38-INDEX(Sheep!$V$361:$V$368,KV37,1))&lt;=0),"Scan-"  &amp;KV37,""),"")
&amp;IFERROR(IF(AND((KV$33-KV38-150                                                                            )&gt;(KV$33-KW$33),(KV$33-KV38-150                                                                             )&lt;=0),"Birth-" &amp;KV37,""),"")
&amp;IFERROR(IF(AND((KV$33-KV38-150-Sheep!$R$354                                           )&gt;(KV$33-KW$33),(KV$33-KV38-150-Sheep!$R$354                                            )&lt;=0),"Wean-"&amp;KV37,""),"")
&amp;IFERROR(IF(AND((KV$33-KV38-150-Sheep!$R$355                                           )&gt;(KV$33-KW$33),(KV$33-KV38-150-Sheep!$R$355                                            )&lt;=0),"Alt1-"   &amp;KV37,""),"")
&amp;IFERROR(IF(AND((KV$33-KV38-150-Sheep!$R$356                                           )&gt;(KV$33-KW$33),(KV$33-KV38-150-Sheep!$R$356                                            )&lt;=0),"Alt2-"   &amp;KV37,""),"")</f>
        <v/>
      </c>
      <c r="KW39" s="266" t="str">
        <f xml:space="preserve">                    IF(AND((KW$33                                  -Sheep!$N$252                               )&gt;(KW$33-KX$33),(KW$33                                  -Sheep!$N$252                                )&lt;=0),"Born","")
&amp;                   IF(AND((KW$33-Sheep!$R$354-Sheep!$N$252                                )&gt;(KW$33-KX$33),(KW$33-Sheep!$R$354-Sheep!$N$252                                )&lt;=0),"WeanStd","")
&amp;                   IF(AND((KW$33-Sheep!$R$355-Sheep!$N$252                                )&gt;(KW$33-KX$33),(KW$33-Sheep!$R$355-Sheep!$N$252                                )&lt;=0),"WeanAlt1","")
&amp;                   IF(AND((KW$33-Sheep!$R$356-Sheep!$N$252                                )&gt;(KW$33-KX$33),(KW$33-Sheep!$R$356-Sheep!$N$252                                )&lt;=0),"WeanAlt2","")
&amp;IFERROR(IF(AND((KW$33-KW38                                                                                     )&gt;(KW$33-KX$33),(KW$33-KW38                                                                                     )&lt;=0),"Join-"    &amp;KW37,""),"")
&amp;IFERROR(IF(AND((KW$33-KW38-INDEX(Sheep!$V$361:$V$368,KW37,1))&gt;(KW$33-KX$33),(KW$33-KW38-INDEX(Sheep!$V$361:$V$368,KW37,1))&lt;=0),"Scan-"  &amp;KW37,""),"")
&amp;IFERROR(IF(AND((KW$33-KW38-150                                                                            )&gt;(KW$33-KX$33),(KW$33-KW38-150                                                                             )&lt;=0),"Birth-" &amp;KW37,""),"")
&amp;IFERROR(IF(AND((KW$33-KW38-150-Sheep!$R$354                                           )&gt;(KW$33-KX$33),(KW$33-KW38-150-Sheep!$R$354                                            )&lt;=0),"Wean-"&amp;KW37,""),"")
&amp;IFERROR(IF(AND((KW$33-KW38-150-Sheep!$R$355                                           )&gt;(KW$33-KX$33),(KW$33-KW38-150-Sheep!$R$355                                            )&lt;=0),"Alt1-"   &amp;KW37,""),"")
&amp;IFERROR(IF(AND((KW$33-KW38-150-Sheep!$R$356                                           )&gt;(KW$33-KX$33),(KW$33-KW38-150-Sheep!$R$356                                            )&lt;=0),"Alt2-"   &amp;KW37,""),"")</f>
        <v/>
      </c>
      <c r="KX39" s="266" t="str">
        <f xml:space="preserve">                    IF(AND((KX$33                                  -Sheep!$N$252                               )&gt;(KX$33-KY$33),(KX$33                                  -Sheep!$N$252                                )&lt;=0),"Born","")
&amp;                   IF(AND((KX$33-Sheep!$R$354-Sheep!$N$252                                )&gt;(KX$33-KY$33),(KX$33-Sheep!$R$354-Sheep!$N$252                                )&lt;=0),"WeanStd","")
&amp;                   IF(AND((KX$33-Sheep!$R$355-Sheep!$N$252                                )&gt;(KX$33-KY$33),(KX$33-Sheep!$R$355-Sheep!$N$252                                )&lt;=0),"WeanAlt1","")
&amp;                   IF(AND((KX$33-Sheep!$R$356-Sheep!$N$252                                )&gt;(KX$33-KY$33),(KX$33-Sheep!$R$356-Sheep!$N$252                                )&lt;=0),"WeanAlt2","")
&amp;IFERROR(IF(AND((KX$33-KX38                                                                                     )&gt;(KX$33-KY$33),(KX$33-KX38                                                                                     )&lt;=0),"Join-"    &amp;KX37,""),"")
&amp;IFERROR(IF(AND((KX$33-KX38-INDEX(Sheep!$V$361:$V$368,KX37,1))&gt;(KX$33-KY$33),(KX$33-KX38-INDEX(Sheep!$V$361:$V$368,KX37,1))&lt;=0),"Scan-"  &amp;KX37,""),"")
&amp;IFERROR(IF(AND((KX$33-KX38-150                                                                            )&gt;(KX$33-KY$33),(KX$33-KX38-150                                                                             )&lt;=0),"Birth-" &amp;KX37,""),"")
&amp;IFERROR(IF(AND((KX$33-KX38-150-Sheep!$R$354                                           )&gt;(KX$33-KY$33),(KX$33-KX38-150-Sheep!$R$354                                            )&lt;=0),"Wean-"&amp;KX37,""),"")
&amp;IFERROR(IF(AND((KX$33-KX38-150-Sheep!$R$355                                           )&gt;(KX$33-KY$33),(KX$33-KX38-150-Sheep!$R$355                                            )&lt;=0),"Alt1-"   &amp;KX37,""),"")
&amp;IFERROR(IF(AND((KX$33-KX38-150-Sheep!$R$356                                           )&gt;(KX$33-KY$33),(KX$33-KX38-150-Sheep!$R$356                                            )&lt;=0),"Alt2-"   &amp;KX37,""),"")</f>
        <v/>
      </c>
      <c r="KY39" s="266" t="str">
        <f xml:space="preserve">                    IF(AND((KY$33                                  -Sheep!$N$252                               )&gt;(KY$33-KZ$33),(KY$33                                  -Sheep!$N$252                                )&lt;=0),"Born","")
&amp;                   IF(AND((KY$33-Sheep!$R$354-Sheep!$N$252                                )&gt;(KY$33-KZ$33),(KY$33-Sheep!$R$354-Sheep!$N$252                                )&lt;=0),"WeanStd","")
&amp;                   IF(AND((KY$33-Sheep!$R$355-Sheep!$N$252                                )&gt;(KY$33-KZ$33),(KY$33-Sheep!$R$355-Sheep!$N$252                                )&lt;=0),"WeanAlt1","")
&amp;                   IF(AND((KY$33-Sheep!$R$356-Sheep!$N$252                                )&gt;(KY$33-KZ$33),(KY$33-Sheep!$R$356-Sheep!$N$252                                )&lt;=0),"WeanAlt2","")
&amp;IFERROR(IF(AND((KY$33-KY38                                                                                     )&gt;(KY$33-KZ$33),(KY$33-KY38                                                                                     )&lt;=0),"Join-"    &amp;KY37,""),"")
&amp;IFERROR(IF(AND((KY$33-KY38-INDEX(Sheep!$V$361:$V$368,KY37,1))&gt;(KY$33-KZ$33),(KY$33-KY38-INDEX(Sheep!$V$361:$V$368,KY37,1))&lt;=0),"Scan-"  &amp;KY37,""),"")
&amp;IFERROR(IF(AND((KY$33-KY38-150                                                                            )&gt;(KY$33-KZ$33),(KY$33-KY38-150                                                                             )&lt;=0),"Birth-" &amp;KY37,""),"")
&amp;IFERROR(IF(AND((KY$33-KY38-150-Sheep!$R$354                                           )&gt;(KY$33-KZ$33),(KY$33-KY38-150-Sheep!$R$354                                            )&lt;=0),"Wean-"&amp;KY37,""),"")
&amp;IFERROR(IF(AND((KY$33-KY38-150-Sheep!$R$355                                           )&gt;(KY$33-KZ$33),(KY$33-KY38-150-Sheep!$R$355                                            )&lt;=0),"Alt1-"   &amp;KY37,""),"")
&amp;IFERROR(IF(AND((KY$33-KY38-150-Sheep!$R$356                                           )&gt;(KY$33-KZ$33),(KY$33-KY38-150-Sheep!$R$356                                            )&lt;=0),"Alt2-"   &amp;KY37,""),"")</f>
        <v>Alt1-5</v>
      </c>
      <c r="KZ39" s="266" t="str">
        <f xml:space="preserve">                    IF(AND((KZ$33                                  -Sheep!$N$252                               )&gt;(KZ$33-LA$33),(KZ$33                                  -Sheep!$N$252                                )&lt;=0),"Born","")
&amp;                   IF(AND((KZ$33-Sheep!$R$354-Sheep!$N$252                                )&gt;(KZ$33-LA$33),(KZ$33-Sheep!$R$354-Sheep!$N$252                                )&lt;=0),"WeanStd","")
&amp;                   IF(AND((KZ$33-Sheep!$R$355-Sheep!$N$252                                )&gt;(KZ$33-LA$33),(KZ$33-Sheep!$R$355-Sheep!$N$252                                )&lt;=0),"WeanAlt1","")
&amp;                   IF(AND((KZ$33-Sheep!$R$356-Sheep!$N$252                                )&gt;(KZ$33-LA$33),(KZ$33-Sheep!$R$356-Sheep!$N$252                                )&lt;=0),"WeanAlt2","")
&amp;IFERROR(IF(AND((KZ$33-KZ38                                                                                     )&gt;(KZ$33-LA$33),(KZ$33-KZ38                                                                                     )&lt;=0),"Join-"    &amp;KZ37,""),"")
&amp;IFERROR(IF(AND((KZ$33-KZ38-INDEX(Sheep!$V$361:$V$368,KZ37,1))&gt;(KZ$33-LA$33),(KZ$33-KZ38-INDEX(Sheep!$V$361:$V$368,KZ37,1))&lt;=0),"Scan-"  &amp;KZ37,""),"")
&amp;IFERROR(IF(AND((KZ$33-KZ38-150                                                                            )&gt;(KZ$33-LA$33),(KZ$33-KZ38-150                                                                             )&lt;=0),"Birth-" &amp;KZ37,""),"")
&amp;IFERROR(IF(AND((KZ$33-KZ38-150-Sheep!$R$354                                           )&gt;(KZ$33-LA$33),(KZ$33-KZ38-150-Sheep!$R$354                                            )&lt;=0),"Wean-"&amp;KZ37,""),"")
&amp;IFERROR(IF(AND((KZ$33-KZ38-150-Sheep!$R$355                                           )&gt;(KZ$33-LA$33),(KZ$33-KZ38-150-Sheep!$R$355                                            )&lt;=0),"Alt1-"   &amp;KZ37,""),"")
&amp;IFERROR(IF(AND((KZ$33-KZ38-150-Sheep!$R$356                                           )&gt;(KZ$33-LA$33),(KZ$33-KZ38-150-Sheep!$R$356                                            )&lt;=0),"Alt2-"   &amp;KZ37,""),"")</f>
        <v/>
      </c>
      <c r="LA39" s="266" t="str">
        <f xml:space="preserve">                    IF(AND((LA$33                                  -Sheep!$N$252                               )&gt;(LA$33-LB$33),(LA$33                                  -Sheep!$N$252                                )&lt;=0),"Born","")
&amp;                   IF(AND((LA$33-Sheep!$R$354-Sheep!$N$252                                )&gt;(LA$33-LB$33),(LA$33-Sheep!$R$354-Sheep!$N$252                                )&lt;=0),"WeanStd","")
&amp;                   IF(AND((LA$33-Sheep!$R$355-Sheep!$N$252                                )&gt;(LA$33-LB$33),(LA$33-Sheep!$R$355-Sheep!$N$252                                )&lt;=0),"WeanAlt1","")
&amp;                   IF(AND((LA$33-Sheep!$R$356-Sheep!$N$252                                )&gt;(LA$33-LB$33),(LA$33-Sheep!$R$356-Sheep!$N$252                                )&lt;=0),"WeanAlt2","")
&amp;IFERROR(IF(AND((LA$33-LA38                                                                                     )&gt;(LA$33-LB$33),(LA$33-LA38                                                                                     )&lt;=0),"Join-"    &amp;LA37,""),"")
&amp;IFERROR(IF(AND((LA$33-LA38-INDEX(Sheep!$V$361:$V$368,LA37,1))&gt;(LA$33-LB$33),(LA$33-LA38-INDEX(Sheep!$V$361:$V$368,LA37,1))&lt;=0),"Scan-"  &amp;LA37,""),"")
&amp;IFERROR(IF(AND((LA$33-LA38-150                                                                            )&gt;(LA$33-LB$33),(LA$33-LA38-150                                                                             )&lt;=0),"Birth-" &amp;LA37,""),"")
&amp;IFERROR(IF(AND((LA$33-LA38-150-Sheep!$R$354                                           )&gt;(LA$33-LB$33),(LA$33-LA38-150-Sheep!$R$354                                            )&lt;=0),"Wean-"&amp;LA37,""),"")
&amp;IFERROR(IF(AND((LA$33-LA38-150-Sheep!$R$355                                           )&gt;(LA$33-LB$33),(LA$33-LA38-150-Sheep!$R$355                                            )&lt;=0),"Alt1-"   &amp;LA37,""),"")
&amp;IFERROR(IF(AND((LA$33-LA38-150-Sheep!$R$356                                           )&gt;(LA$33-LB$33),(LA$33-LA38-150-Sheep!$R$356                                            )&lt;=0),"Alt2-"   &amp;LA37,""),"")</f>
        <v/>
      </c>
      <c r="LB39" s="266" t="str">
        <f xml:space="preserve">                    IF(AND((LB$33                                  -Sheep!$N$252                               )&gt;(LB$33-LC$33),(LB$33                                  -Sheep!$N$252                                )&lt;=0),"Born","")
&amp;                   IF(AND((LB$33-Sheep!$R$354-Sheep!$N$252                                )&gt;(LB$33-LC$33),(LB$33-Sheep!$R$354-Sheep!$N$252                                )&lt;=0),"WeanStd","")
&amp;                   IF(AND((LB$33-Sheep!$R$355-Sheep!$N$252                                )&gt;(LB$33-LC$33),(LB$33-Sheep!$R$355-Sheep!$N$252                                )&lt;=0),"WeanAlt1","")
&amp;                   IF(AND((LB$33-Sheep!$R$356-Sheep!$N$252                                )&gt;(LB$33-LC$33),(LB$33-Sheep!$R$356-Sheep!$N$252                                )&lt;=0),"WeanAlt2","")
&amp;IFERROR(IF(AND((LB$33-LB38                                                                                     )&gt;(LB$33-LC$33),(LB$33-LB38                                                                                     )&lt;=0),"Join-"    &amp;LB37,""),"")
&amp;IFERROR(IF(AND((LB$33-LB38-INDEX(Sheep!$V$361:$V$368,LB37,1))&gt;(LB$33-LC$33),(LB$33-LB38-INDEX(Sheep!$V$361:$V$368,LB37,1))&lt;=0),"Scan-"  &amp;LB37,""),"")
&amp;IFERROR(IF(AND((LB$33-LB38-150                                                                            )&gt;(LB$33-LC$33),(LB$33-LB38-150                                                                             )&lt;=0),"Birth-" &amp;LB37,""),"")
&amp;IFERROR(IF(AND((LB$33-LB38-150-Sheep!$R$354                                           )&gt;(LB$33-LC$33),(LB$33-LB38-150-Sheep!$R$354                                            )&lt;=0),"Wean-"&amp;LB37,""),"")
&amp;IFERROR(IF(AND((LB$33-LB38-150-Sheep!$R$355                                           )&gt;(LB$33-LC$33),(LB$33-LB38-150-Sheep!$R$355                                            )&lt;=0),"Alt1-"   &amp;LB37,""),"")
&amp;IFERROR(IF(AND((LB$33-LB38-150-Sheep!$R$356                                           )&gt;(LB$33-LC$33),(LB$33-LB38-150-Sheep!$R$356                                            )&lt;=0),"Alt2-"   &amp;LB37,""),"")</f>
        <v/>
      </c>
      <c r="LC39" s="266" t="str">
        <f xml:space="preserve">                    IF(AND((LC$33                                  -Sheep!$N$252                               )&gt;(LC$33-LD$33),(LC$33                                  -Sheep!$N$252                                )&lt;=0),"Born","")
&amp;                   IF(AND((LC$33-Sheep!$R$354-Sheep!$N$252                                )&gt;(LC$33-LD$33),(LC$33-Sheep!$R$354-Sheep!$N$252                                )&lt;=0),"WeanStd","")
&amp;                   IF(AND((LC$33-Sheep!$R$355-Sheep!$N$252                                )&gt;(LC$33-LD$33),(LC$33-Sheep!$R$355-Sheep!$N$252                                )&lt;=0),"WeanAlt1","")
&amp;                   IF(AND((LC$33-Sheep!$R$356-Sheep!$N$252                                )&gt;(LC$33-LD$33),(LC$33-Sheep!$R$356-Sheep!$N$252                                )&lt;=0),"WeanAlt2","")
&amp;IFERROR(IF(AND((LC$33-LC38                                                                                     )&gt;(LC$33-LD$33),(LC$33-LC38                                                                                     )&lt;=0),"Join-"    &amp;LC37,""),"")
&amp;IFERROR(IF(AND((LC$33-LC38-INDEX(Sheep!$V$361:$V$368,LC37,1))&gt;(LC$33-LD$33),(LC$33-LC38-INDEX(Sheep!$V$361:$V$368,LC37,1))&lt;=0),"Scan-"  &amp;LC37,""),"")
&amp;IFERROR(IF(AND((LC$33-LC38-150                                                                            )&gt;(LC$33-LD$33),(LC$33-LC38-150                                                                             )&lt;=0),"Birth-" &amp;LC37,""),"")
&amp;IFERROR(IF(AND((LC$33-LC38-150-Sheep!$R$354                                           )&gt;(LC$33-LD$33),(LC$33-LC38-150-Sheep!$R$354                                            )&lt;=0),"Wean-"&amp;LC37,""),"")
&amp;IFERROR(IF(AND((LC$33-LC38-150-Sheep!$R$355                                           )&gt;(LC$33-LD$33),(LC$33-LC38-150-Sheep!$R$355                                            )&lt;=0),"Alt1-"   &amp;LC37,""),"")
&amp;IFERROR(IF(AND((LC$33-LC38-150-Sheep!$R$356                                           )&gt;(LC$33-LD$33),(LC$33-LC38-150-Sheep!$R$356                                            )&lt;=0),"Alt2-"   &amp;LC37,""),"")</f>
        <v>Alt2-5</v>
      </c>
      <c r="LD39" s="266" t="str">
        <f xml:space="preserve">                    IF(AND((LD$33                                  -Sheep!$N$252                               )&gt;(LD$33-LE$33),(LD$33                                  -Sheep!$N$252                                )&lt;=0),"Born","")
&amp;                   IF(AND((LD$33-Sheep!$R$354-Sheep!$N$252                                )&gt;(LD$33-LE$33),(LD$33-Sheep!$R$354-Sheep!$N$252                                )&lt;=0),"WeanStd","")
&amp;                   IF(AND((LD$33-Sheep!$R$355-Sheep!$N$252                                )&gt;(LD$33-LE$33),(LD$33-Sheep!$R$355-Sheep!$N$252                                )&lt;=0),"WeanAlt1","")
&amp;                   IF(AND((LD$33-Sheep!$R$356-Sheep!$N$252                                )&gt;(LD$33-LE$33),(LD$33-Sheep!$R$356-Sheep!$N$252                                )&lt;=0),"WeanAlt2","")
&amp;IFERROR(IF(AND((LD$33-LD38                                                                                     )&gt;(LD$33-LE$33),(LD$33-LD38                                                                                     )&lt;=0),"Join-"    &amp;LD37,""),"")
&amp;IFERROR(IF(AND((LD$33-LD38-INDEX(Sheep!$V$361:$V$368,LD37,1))&gt;(LD$33-LE$33),(LD$33-LD38-INDEX(Sheep!$V$361:$V$368,LD37,1))&lt;=0),"Scan-"  &amp;LD37,""),"")
&amp;IFERROR(IF(AND((LD$33-LD38-150                                                                            )&gt;(LD$33-LE$33),(LD$33-LD38-150                                                                             )&lt;=0),"Birth-" &amp;LD37,""),"")
&amp;IFERROR(IF(AND((LD$33-LD38-150-Sheep!$R$354                                           )&gt;(LD$33-LE$33),(LD$33-LD38-150-Sheep!$R$354                                            )&lt;=0),"Wean-"&amp;LD37,""),"")
&amp;IFERROR(IF(AND((LD$33-LD38-150-Sheep!$R$355                                           )&gt;(LD$33-LE$33),(LD$33-LD38-150-Sheep!$R$355                                            )&lt;=0),"Alt1-"   &amp;LD37,""),"")
&amp;IFERROR(IF(AND((LD$33-LD38-150-Sheep!$R$356                                           )&gt;(LD$33-LE$33),(LD$33-LD38-150-Sheep!$R$356                                            )&lt;=0),"Alt2-"   &amp;LD37,""),"")</f>
        <v/>
      </c>
      <c r="LE39" s="266" t="str">
        <f xml:space="preserve">                    IF(AND((LE$33                                  -Sheep!$N$252                               )&gt;(LE$33-LF$33),(LE$33                                  -Sheep!$N$252                                )&lt;=0),"Born","")
&amp;                   IF(AND((LE$33-Sheep!$R$354-Sheep!$N$252                                )&gt;(LE$33-LF$33),(LE$33-Sheep!$R$354-Sheep!$N$252                                )&lt;=0),"WeanStd","")
&amp;                   IF(AND((LE$33-Sheep!$R$355-Sheep!$N$252                                )&gt;(LE$33-LF$33),(LE$33-Sheep!$R$355-Sheep!$N$252                                )&lt;=0),"WeanAlt1","")
&amp;                   IF(AND((LE$33-Sheep!$R$356-Sheep!$N$252                                )&gt;(LE$33-LF$33),(LE$33-Sheep!$R$356-Sheep!$N$252                                )&lt;=0),"WeanAlt2","")
&amp;IFERROR(IF(AND((LE$33-LE38                                                                                     )&gt;(LE$33-LF$33),(LE$33-LE38                                                                                     )&lt;=0),"Join-"    &amp;LE37,""),"")
&amp;IFERROR(IF(AND((LE$33-LE38-INDEX(Sheep!$V$361:$V$368,LE37,1))&gt;(LE$33-LF$33),(LE$33-LE38-INDEX(Sheep!$V$361:$V$368,LE37,1))&lt;=0),"Scan-"  &amp;LE37,""),"")
&amp;IFERROR(IF(AND((LE$33-LE38-150                                                                            )&gt;(LE$33-LF$33),(LE$33-LE38-150                                                                             )&lt;=0),"Birth-" &amp;LE37,""),"")
&amp;IFERROR(IF(AND((LE$33-LE38-150-Sheep!$R$354                                           )&gt;(LE$33-LF$33),(LE$33-LE38-150-Sheep!$R$354                                            )&lt;=0),"Wean-"&amp;LE37,""),"")
&amp;IFERROR(IF(AND((LE$33-LE38-150-Sheep!$R$355                                           )&gt;(LE$33-LF$33),(LE$33-LE38-150-Sheep!$R$355                                            )&lt;=0),"Alt1-"   &amp;LE37,""),"")
&amp;IFERROR(IF(AND((LE$33-LE38-150-Sheep!$R$356                                           )&gt;(LE$33-LF$33),(LE$33-LE38-150-Sheep!$R$356                                            )&lt;=0),"Alt2-"   &amp;LE37,""),"")</f>
        <v/>
      </c>
      <c r="LF39" s="266" t="str">
        <f xml:space="preserve">                    IF(AND((LF$33                                  -Sheep!$N$252                               )&gt;(LF$33-LG$33),(LF$33                                  -Sheep!$N$252                                )&lt;=0),"Born","")
&amp;                   IF(AND((LF$33-Sheep!$R$354-Sheep!$N$252                                )&gt;(LF$33-LG$33),(LF$33-Sheep!$R$354-Sheep!$N$252                                )&lt;=0),"WeanStd","")
&amp;                   IF(AND((LF$33-Sheep!$R$355-Sheep!$N$252                                )&gt;(LF$33-LG$33),(LF$33-Sheep!$R$355-Sheep!$N$252                                )&lt;=0),"WeanAlt1","")
&amp;                   IF(AND((LF$33-Sheep!$R$356-Sheep!$N$252                                )&gt;(LF$33-LG$33),(LF$33-Sheep!$R$356-Sheep!$N$252                                )&lt;=0),"WeanAlt2","")
&amp;IFERROR(IF(AND((LF$33-LF38                                                                                     )&gt;(LF$33-LG$33),(LF$33-LF38                                                                                     )&lt;=0),"Join-"    &amp;LF37,""),"")
&amp;IFERROR(IF(AND((LF$33-LF38-INDEX(Sheep!$V$361:$V$368,LF37,1))&gt;(LF$33-LG$33),(LF$33-LF38-INDEX(Sheep!$V$361:$V$368,LF37,1))&lt;=0),"Scan-"  &amp;LF37,""),"")
&amp;IFERROR(IF(AND((LF$33-LF38-150                                                                            )&gt;(LF$33-LG$33),(LF$33-LF38-150                                                                             )&lt;=0),"Birth-" &amp;LF37,""),"")
&amp;IFERROR(IF(AND((LF$33-LF38-150-Sheep!$R$354                                           )&gt;(LF$33-LG$33),(LF$33-LF38-150-Sheep!$R$354                                            )&lt;=0),"Wean-"&amp;LF37,""),"")
&amp;IFERROR(IF(AND((LF$33-LF38-150-Sheep!$R$355                                           )&gt;(LF$33-LG$33),(LF$33-LF38-150-Sheep!$R$355                                            )&lt;=0),"Alt1-"   &amp;LF37,""),"")
&amp;IFERROR(IF(AND((LF$33-LF38-150-Sheep!$R$356                                           )&gt;(LF$33-LG$33),(LF$33-LF38-150-Sheep!$R$356                                            )&lt;=0),"Alt2-"   &amp;LF37,""),"")</f>
        <v/>
      </c>
      <c r="LG39" s="266" t="str">
        <f xml:space="preserve">                    IF(AND((LG$33                                  -Sheep!$N$252                               )&gt;(LG$33-LH$33),(LG$33                                  -Sheep!$N$252                                )&lt;=0),"Born","")
&amp;                   IF(AND((LG$33-Sheep!$R$354-Sheep!$N$252                                )&gt;(LG$33-LH$33),(LG$33-Sheep!$R$354-Sheep!$N$252                                )&lt;=0),"WeanStd","")
&amp;                   IF(AND((LG$33-Sheep!$R$355-Sheep!$N$252                                )&gt;(LG$33-LH$33),(LG$33-Sheep!$R$355-Sheep!$N$252                                )&lt;=0),"WeanAlt1","")
&amp;                   IF(AND((LG$33-Sheep!$R$356-Sheep!$N$252                                )&gt;(LG$33-LH$33),(LG$33-Sheep!$R$356-Sheep!$N$252                                )&lt;=0),"WeanAlt2","")
&amp;IFERROR(IF(AND((LG$33-LG38                                                                                     )&gt;(LG$33-LH$33),(LG$33-LG38                                                                                     )&lt;=0),"Join-"    &amp;LG37,""),"")
&amp;IFERROR(IF(AND((LG$33-LG38-INDEX(Sheep!$V$361:$V$368,LG37,1))&gt;(LG$33-LH$33),(LG$33-LG38-INDEX(Sheep!$V$361:$V$368,LG37,1))&lt;=0),"Scan-"  &amp;LG37,""),"")
&amp;IFERROR(IF(AND((LG$33-LG38-150                                                                            )&gt;(LG$33-LH$33),(LG$33-LG38-150                                                                             )&lt;=0),"Birth-" &amp;LG37,""),"")
&amp;IFERROR(IF(AND((LG$33-LG38-150-Sheep!$R$354                                           )&gt;(LG$33-LH$33),(LG$33-LG38-150-Sheep!$R$354                                            )&lt;=0),"Wean-"&amp;LG37,""),"")
&amp;IFERROR(IF(AND((LG$33-LG38-150-Sheep!$R$355                                           )&gt;(LG$33-LH$33),(LG$33-LG38-150-Sheep!$R$355                                            )&lt;=0),"Alt1-"   &amp;LG37,""),"")
&amp;IFERROR(IF(AND((LG$33-LG38-150-Sheep!$R$356                                           )&gt;(LG$33-LH$33),(LG$33-LG38-150-Sheep!$R$356                                            )&lt;=0),"Alt2-"   &amp;LG37,""),"")</f>
        <v/>
      </c>
      <c r="LH39" s="266" t="str">
        <f xml:space="preserve">                    IF(AND((LH$33                                  -Sheep!$N$252                               )&gt;(LH$33-LI$33),(LH$33                                  -Sheep!$N$252                                )&lt;=0),"Born","")
&amp;                   IF(AND((LH$33-Sheep!$R$354-Sheep!$N$252                                )&gt;(LH$33-LI$33),(LH$33-Sheep!$R$354-Sheep!$N$252                                )&lt;=0),"WeanStd","")
&amp;                   IF(AND((LH$33-Sheep!$R$355-Sheep!$N$252                                )&gt;(LH$33-LI$33),(LH$33-Sheep!$R$355-Sheep!$N$252                                )&lt;=0),"WeanAlt1","")
&amp;                   IF(AND((LH$33-Sheep!$R$356-Sheep!$N$252                                )&gt;(LH$33-LI$33),(LH$33-Sheep!$R$356-Sheep!$N$252                                )&lt;=0),"WeanAlt2","")
&amp;IFERROR(IF(AND((LH$33-LH38                                                                                     )&gt;(LH$33-LI$33),(LH$33-LH38                                                                                     )&lt;=0),"Join-"    &amp;LH37,""),"")
&amp;IFERROR(IF(AND((LH$33-LH38-INDEX(Sheep!$V$361:$V$368,LH37,1))&gt;(LH$33-LI$33),(LH$33-LH38-INDEX(Sheep!$V$361:$V$368,LH37,1))&lt;=0),"Scan-"  &amp;LH37,""),"")
&amp;IFERROR(IF(AND((LH$33-LH38-150                                                                            )&gt;(LH$33-LI$33),(LH$33-LH38-150                                                                             )&lt;=0),"Birth-" &amp;LH37,""),"")
&amp;IFERROR(IF(AND((LH$33-LH38-150-Sheep!$R$354                                           )&gt;(LH$33-LI$33),(LH$33-LH38-150-Sheep!$R$354                                            )&lt;=0),"Wean-"&amp;LH37,""),"")
&amp;IFERROR(IF(AND((LH$33-LH38-150-Sheep!$R$355                                           )&gt;(LH$33-LI$33),(LH$33-LH38-150-Sheep!$R$355                                            )&lt;=0),"Alt1-"   &amp;LH37,""),"")
&amp;IFERROR(IF(AND((LH$33-LH38-150-Sheep!$R$356                                           )&gt;(LH$33-LI$33),(LH$33-LH38-150-Sheep!$R$356                                            )&lt;=0),"Alt2-"   &amp;LH37,""),"")</f>
        <v/>
      </c>
      <c r="LI39" s="266" t="str">
        <f xml:space="preserve">                    IF(AND((LI$33                                  -Sheep!$N$252                               )&gt;(LI$33-LJ$33),(LI$33                                  -Sheep!$N$252                                )&lt;=0),"Born","")
&amp;                   IF(AND((LI$33-Sheep!$R$354-Sheep!$N$252                                )&gt;(LI$33-LJ$33),(LI$33-Sheep!$R$354-Sheep!$N$252                                )&lt;=0),"WeanStd","")
&amp;                   IF(AND((LI$33-Sheep!$R$355-Sheep!$N$252                                )&gt;(LI$33-LJ$33),(LI$33-Sheep!$R$355-Sheep!$N$252                                )&lt;=0),"WeanAlt1","")
&amp;                   IF(AND((LI$33-Sheep!$R$356-Sheep!$N$252                                )&gt;(LI$33-LJ$33),(LI$33-Sheep!$R$356-Sheep!$N$252                                )&lt;=0),"WeanAlt2","")
&amp;IFERROR(IF(AND((LI$33-LI38                                                                                     )&gt;(LI$33-LJ$33),(LI$33-LI38                                                                                     )&lt;=0),"Join-"    &amp;LI37,""),"")
&amp;IFERROR(IF(AND((LI$33-LI38-INDEX(Sheep!$V$361:$V$368,LI37,1))&gt;(LI$33-LJ$33),(LI$33-LI38-INDEX(Sheep!$V$361:$V$368,LI37,1))&lt;=0),"Scan-"  &amp;LI37,""),"")
&amp;IFERROR(IF(AND((LI$33-LI38-150                                                                            )&gt;(LI$33-LJ$33),(LI$33-LI38-150                                                                             )&lt;=0),"Birth-" &amp;LI37,""),"")
&amp;IFERROR(IF(AND((LI$33-LI38-150-Sheep!$R$354                                           )&gt;(LI$33-LJ$33),(LI$33-LI38-150-Sheep!$R$354                                            )&lt;=0),"Wean-"&amp;LI37,""),"")
&amp;IFERROR(IF(AND((LI$33-LI38-150-Sheep!$R$355                                           )&gt;(LI$33-LJ$33),(LI$33-LI38-150-Sheep!$R$355                                            )&lt;=0),"Alt1-"   &amp;LI37,""),"")
&amp;IFERROR(IF(AND((LI$33-LI38-150-Sheep!$R$356                                           )&gt;(LI$33-LJ$33),(LI$33-LI38-150-Sheep!$R$356                                            )&lt;=0),"Alt2-"   &amp;LI37,""),"")</f>
        <v/>
      </c>
      <c r="LJ39" s="266" t="str">
        <f xml:space="preserve">                    IF(AND((LJ$33                                  -Sheep!$N$252                               )&gt;(LJ$33-LK$33),(LJ$33                                  -Sheep!$N$252                                )&lt;=0),"Born","")
&amp;                   IF(AND((LJ$33-Sheep!$R$354-Sheep!$N$252                                )&gt;(LJ$33-LK$33),(LJ$33-Sheep!$R$354-Sheep!$N$252                                )&lt;=0),"WeanStd","")
&amp;                   IF(AND((LJ$33-Sheep!$R$355-Sheep!$N$252                                )&gt;(LJ$33-LK$33),(LJ$33-Sheep!$R$355-Sheep!$N$252                                )&lt;=0),"WeanAlt1","")
&amp;                   IF(AND((LJ$33-Sheep!$R$356-Sheep!$N$252                                )&gt;(LJ$33-LK$33),(LJ$33-Sheep!$R$356-Sheep!$N$252                                )&lt;=0),"WeanAlt2","")
&amp;IFERROR(IF(AND((LJ$33-LJ38                                                                                     )&gt;(LJ$33-LK$33),(LJ$33-LJ38                                                                                     )&lt;=0),"Join-"    &amp;LJ37,""),"")
&amp;IFERROR(IF(AND((LJ$33-LJ38-INDEX(Sheep!$V$361:$V$368,LJ37,1))&gt;(LJ$33-LK$33),(LJ$33-LJ38-INDEX(Sheep!$V$361:$V$368,LJ37,1))&lt;=0),"Scan-"  &amp;LJ37,""),"")
&amp;IFERROR(IF(AND((LJ$33-LJ38-150                                                                            )&gt;(LJ$33-LK$33),(LJ$33-LJ38-150                                                                             )&lt;=0),"Birth-" &amp;LJ37,""),"")
&amp;IFERROR(IF(AND((LJ$33-LJ38-150-Sheep!$R$354                                           )&gt;(LJ$33-LK$33),(LJ$33-LJ38-150-Sheep!$R$354                                            )&lt;=0),"Wean-"&amp;LJ37,""),"")
&amp;IFERROR(IF(AND((LJ$33-LJ38-150-Sheep!$R$355                                           )&gt;(LJ$33-LK$33),(LJ$33-LJ38-150-Sheep!$R$355                                            )&lt;=0),"Alt1-"   &amp;LJ37,""),"")
&amp;IFERROR(IF(AND((LJ$33-LJ38-150-Sheep!$R$356                                           )&gt;(LJ$33-LK$33),(LJ$33-LJ38-150-Sheep!$R$356                                            )&lt;=0),"Alt2-"   &amp;LJ37,""),"")</f>
        <v/>
      </c>
      <c r="LK39" s="266" t="str">
        <f xml:space="preserve">                    IF(AND((LK$33                                  -Sheep!$N$252                               )&gt;(LK$33-LL$33),(LK$33                                  -Sheep!$N$252                                )&lt;=0),"Born","")
&amp;                   IF(AND((LK$33-Sheep!$R$354-Sheep!$N$252                                )&gt;(LK$33-LL$33),(LK$33-Sheep!$R$354-Sheep!$N$252                                )&lt;=0),"WeanStd","")
&amp;                   IF(AND((LK$33-Sheep!$R$355-Sheep!$N$252                                )&gt;(LK$33-LL$33),(LK$33-Sheep!$R$355-Sheep!$N$252                                )&lt;=0),"WeanAlt1","")
&amp;                   IF(AND((LK$33-Sheep!$R$356-Sheep!$N$252                                )&gt;(LK$33-LL$33),(LK$33-Sheep!$R$356-Sheep!$N$252                                )&lt;=0),"WeanAlt2","")
&amp;IFERROR(IF(AND((LK$33-LK38                                                                                     )&gt;(LK$33-LL$33),(LK$33-LK38                                                                                     )&lt;=0),"Join-"    &amp;LK37,""),"")
&amp;IFERROR(IF(AND((LK$33-LK38-INDEX(Sheep!$V$361:$V$368,LK37,1))&gt;(LK$33-LL$33),(LK$33-LK38-INDEX(Sheep!$V$361:$V$368,LK37,1))&lt;=0),"Scan-"  &amp;LK37,""),"")
&amp;IFERROR(IF(AND((LK$33-LK38-150                                                                            )&gt;(LK$33-LL$33),(LK$33-LK38-150                                                                             )&lt;=0),"Birth-" &amp;LK37,""),"")
&amp;IFERROR(IF(AND((LK$33-LK38-150-Sheep!$R$354                                           )&gt;(LK$33-LL$33),(LK$33-LK38-150-Sheep!$R$354                                            )&lt;=0),"Wean-"&amp;LK37,""),"")
&amp;IFERROR(IF(AND((LK$33-LK38-150-Sheep!$R$355                                           )&gt;(LK$33-LL$33),(LK$33-LK38-150-Sheep!$R$355                                            )&lt;=0),"Alt1-"   &amp;LK37,""),"")
&amp;IFERROR(IF(AND((LK$33-LK38-150-Sheep!$R$356                                           )&gt;(LK$33-LL$33),(LK$33-LK38-150-Sheep!$R$356                                            )&lt;=0),"Alt2-"   &amp;LK37,""),"")</f>
        <v/>
      </c>
      <c r="LL39" s="266" t="str">
        <f xml:space="preserve">                    IF(AND((LL$33                                  -Sheep!$N$252                               )&gt;(LL$33-LM$33),(LL$33                                  -Sheep!$N$252                                )&lt;=0),"Born","")
&amp;                   IF(AND((LL$33-Sheep!$R$354-Sheep!$N$252                                )&gt;(LL$33-LM$33),(LL$33-Sheep!$R$354-Sheep!$N$252                                )&lt;=0),"WeanStd","")
&amp;                   IF(AND((LL$33-Sheep!$R$355-Sheep!$N$252                                )&gt;(LL$33-LM$33),(LL$33-Sheep!$R$355-Sheep!$N$252                                )&lt;=0),"WeanAlt1","")
&amp;                   IF(AND((LL$33-Sheep!$R$356-Sheep!$N$252                                )&gt;(LL$33-LM$33),(LL$33-Sheep!$R$356-Sheep!$N$252                                )&lt;=0),"WeanAlt2","")
&amp;IFERROR(IF(AND((LL$33-LL38                                                                                     )&gt;(LL$33-LM$33),(LL$33-LL38                                                                                     )&lt;=0),"Join-"    &amp;LL37,""),"")
&amp;IFERROR(IF(AND((LL$33-LL38-INDEX(Sheep!$V$361:$V$368,LL37,1))&gt;(LL$33-LM$33),(LL$33-LL38-INDEX(Sheep!$V$361:$V$368,LL37,1))&lt;=0),"Scan-"  &amp;LL37,""),"")
&amp;IFERROR(IF(AND((LL$33-LL38-150                                                                            )&gt;(LL$33-LM$33),(LL$33-LL38-150                                                                             )&lt;=0),"Birth-" &amp;LL37,""),"")
&amp;IFERROR(IF(AND((LL$33-LL38-150-Sheep!$R$354                                           )&gt;(LL$33-LM$33),(LL$33-LL38-150-Sheep!$R$354                                            )&lt;=0),"Wean-"&amp;LL37,""),"")
&amp;IFERROR(IF(AND((LL$33-LL38-150-Sheep!$R$355                                           )&gt;(LL$33-LM$33),(LL$33-LL38-150-Sheep!$R$355                                            )&lt;=0),"Alt1-"   &amp;LL37,""),"")
&amp;IFERROR(IF(AND((LL$33-LL38-150-Sheep!$R$356                                           )&gt;(LL$33-LM$33),(LL$33-LL38-150-Sheep!$R$356                                            )&lt;=0),"Alt2-"   &amp;LL37,""),"")</f>
        <v>Join-6</v>
      </c>
      <c r="LM39" s="266" t="str">
        <f xml:space="preserve">                    IF(AND((LM$33                                  -Sheep!$N$252                               )&gt;(LM$33-LN$33),(LM$33                                  -Sheep!$N$252                                )&lt;=0),"Born","")
&amp;                   IF(AND((LM$33-Sheep!$R$354-Sheep!$N$252                                )&gt;(LM$33-LN$33),(LM$33-Sheep!$R$354-Sheep!$N$252                                )&lt;=0),"WeanStd","")
&amp;                   IF(AND((LM$33-Sheep!$R$355-Sheep!$N$252                                )&gt;(LM$33-LN$33),(LM$33-Sheep!$R$355-Sheep!$N$252                                )&lt;=0),"WeanAlt1","")
&amp;                   IF(AND((LM$33-Sheep!$R$356-Sheep!$N$252                                )&gt;(LM$33-LN$33),(LM$33-Sheep!$R$356-Sheep!$N$252                                )&lt;=0),"WeanAlt2","")
&amp;IFERROR(IF(AND((LM$33-LM38                                                                                     )&gt;(LM$33-LN$33),(LM$33-LM38                                                                                     )&lt;=0),"Join-"    &amp;LM37,""),"")
&amp;IFERROR(IF(AND((LM$33-LM38-INDEX(Sheep!$V$361:$V$368,LM37,1))&gt;(LM$33-LN$33),(LM$33-LM38-INDEX(Sheep!$V$361:$V$368,LM37,1))&lt;=0),"Scan-"  &amp;LM37,""),"")
&amp;IFERROR(IF(AND((LM$33-LM38-150                                                                            )&gt;(LM$33-LN$33),(LM$33-LM38-150                                                                             )&lt;=0),"Birth-" &amp;LM37,""),"")
&amp;IFERROR(IF(AND((LM$33-LM38-150-Sheep!$R$354                                           )&gt;(LM$33-LN$33),(LM$33-LM38-150-Sheep!$R$354                                            )&lt;=0),"Wean-"&amp;LM37,""),"")
&amp;IFERROR(IF(AND((LM$33-LM38-150-Sheep!$R$355                                           )&gt;(LM$33-LN$33),(LM$33-LM38-150-Sheep!$R$355                                            )&lt;=0),"Alt1-"   &amp;LM37,""),"")
&amp;IFERROR(IF(AND((LM$33-LM38-150-Sheep!$R$356                                           )&gt;(LM$33-LN$33),(LM$33-LM38-150-Sheep!$R$356                                            )&lt;=0),"Alt2-"   &amp;LM37,""),"")</f>
        <v/>
      </c>
      <c r="LN39" s="266" t="str">
        <f xml:space="preserve">                    IF(AND((LN$33                                  -Sheep!$N$252                               )&gt;(LN$33-LO$33),(LN$33                                  -Sheep!$N$252                                )&lt;=0),"Born","")
&amp;                   IF(AND((LN$33-Sheep!$R$354-Sheep!$N$252                                )&gt;(LN$33-LO$33),(LN$33-Sheep!$R$354-Sheep!$N$252                                )&lt;=0),"WeanStd","")
&amp;                   IF(AND((LN$33-Sheep!$R$355-Sheep!$N$252                                )&gt;(LN$33-LO$33),(LN$33-Sheep!$R$355-Sheep!$N$252                                )&lt;=0),"WeanAlt1","")
&amp;                   IF(AND((LN$33-Sheep!$R$356-Sheep!$N$252                                )&gt;(LN$33-LO$33),(LN$33-Sheep!$R$356-Sheep!$N$252                                )&lt;=0),"WeanAlt2","")
&amp;IFERROR(IF(AND((LN$33-LN38                                                                                     )&gt;(LN$33-LO$33),(LN$33-LN38                                                                                     )&lt;=0),"Join-"    &amp;LN37,""),"")
&amp;IFERROR(IF(AND((LN$33-LN38-INDEX(Sheep!$V$361:$V$368,LN37,1))&gt;(LN$33-LO$33),(LN$33-LN38-INDEX(Sheep!$V$361:$V$368,LN37,1))&lt;=0),"Scan-"  &amp;LN37,""),"")
&amp;IFERROR(IF(AND((LN$33-LN38-150                                                                            )&gt;(LN$33-LO$33),(LN$33-LN38-150                                                                             )&lt;=0),"Birth-" &amp;LN37,""),"")
&amp;IFERROR(IF(AND((LN$33-LN38-150-Sheep!$R$354                                           )&gt;(LN$33-LO$33),(LN$33-LN38-150-Sheep!$R$354                                            )&lt;=0),"Wean-"&amp;LN37,""),"")
&amp;IFERROR(IF(AND((LN$33-LN38-150-Sheep!$R$355                                           )&gt;(LN$33-LO$33),(LN$33-LN38-150-Sheep!$R$355                                            )&lt;=0),"Alt1-"   &amp;LN37,""),"")
&amp;IFERROR(IF(AND((LN$33-LN38-150-Sheep!$R$356                                           )&gt;(LN$33-LO$33),(LN$33-LN38-150-Sheep!$R$356                                            )&lt;=0),"Alt2-"   &amp;LN37,""),"")</f>
        <v/>
      </c>
      <c r="LO39" s="266" t="str">
        <f xml:space="preserve">                    IF(AND((LO$33                                  -Sheep!$N$252                               )&gt;(LO$33-LP$33),(LO$33                                  -Sheep!$N$252                                )&lt;=0),"Born","")
&amp;                   IF(AND((LO$33-Sheep!$R$354-Sheep!$N$252                                )&gt;(LO$33-LP$33),(LO$33-Sheep!$R$354-Sheep!$N$252                                )&lt;=0),"WeanStd","")
&amp;                   IF(AND((LO$33-Sheep!$R$355-Sheep!$N$252                                )&gt;(LO$33-LP$33),(LO$33-Sheep!$R$355-Sheep!$N$252                                )&lt;=0),"WeanAlt1","")
&amp;                   IF(AND((LO$33-Sheep!$R$356-Sheep!$N$252                                )&gt;(LO$33-LP$33),(LO$33-Sheep!$R$356-Sheep!$N$252                                )&lt;=0),"WeanAlt2","")
&amp;IFERROR(IF(AND((LO$33-LO38                                                                                     )&gt;(LO$33-LP$33),(LO$33-LO38                                                                                     )&lt;=0),"Join-"    &amp;LO37,""),"")
&amp;IFERROR(IF(AND((LO$33-LO38-INDEX(Sheep!$V$361:$V$368,LO37,1))&gt;(LO$33-LP$33),(LO$33-LO38-INDEX(Sheep!$V$361:$V$368,LO37,1))&lt;=0),"Scan-"  &amp;LO37,""),"")
&amp;IFERROR(IF(AND((LO$33-LO38-150                                                                            )&gt;(LO$33-LP$33),(LO$33-LO38-150                                                                             )&lt;=0),"Birth-" &amp;LO37,""),"")
&amp;IFERROR(IF(AND((LO$33-LO38-150-Sheep!$R$354                                           )&gt;(LO$33-LP$33),(LO$33-LO38-150-Sheep!$R$354                                            )&lt;=0),"Wean-"&amp;LO37,""),"")
&amp;IFERROR(IF(AND((LO$33-LO38-150-Sheep!$R$355                                           )&gt;(LO$33-LP$33),(LO$33-LO38-150-Sheep!$R$355                                            )&lt;=0),"Alt1-"   &amp;LO37,""),"")
&amp;IFERROR(IF(AND((LO$33-LO38-150-Sheep!$R$356                                           )&gt;(LO$33-LP$33),(LO$33-LO38-150-Sheep!$R$356                                            )&lt;=0),"Alt2-"   &amp;LO37,""),"")</f>
        <v/>
      </c>
      <c r="LP39" s="266" t="str">
        <f xml:space="preserve">                    IF(AND((LP$33                                  -Sheep!$N$252                               )&gt;(LP$33-LQ$33),(LP$33                                  -Sheep!$N$252                                )&lt;=0),"Born","")
&amp;                   IF(AND((LP$33-Sheep!$R$354-Sheep!$N$252                                )&gt;(LP$33-LQ$33),(LP$33-Sheep!$R$354-Sheep!$N$252                                )&lt;=0),"WeanStd","")
&amp;                   IF(AND((LP$33-Sheep!$R$355-Sheep!$N$252                                )&gt;(LP$33-LQ$33),(LP$33-Sheep!$R$355-Sheep!$N$252                                )&lt;=0),"WeanAlt1","")
&amp;                   IF(AND((LP$33-Sheep!$R$356-Sheep!$N$252                                )&gt;(LP$33-LQ$33),(LP$33-Sheep!$R$356-Sheep!$N$252                                )&lt;=0),"WeanAlt2","")
&amp;IFERROR(IF(AND((LP$33-LP38                                                                                     )&gt;(LP$33-LQ$33),(LP$33-LP38                                                                                     )&lt;=0),"Join-"    &amp;LP37,""),"")
&amp;IFERROR(IF(AND((LP$33-LP38-INDEX(Sheep!$V$361:$V$368,LP37,1))&gt;(LP$33-LQ$33),(LP$33-LP38-INDEX(Sheep!$V$361:$V$368,LP37,1))&lt;=0),"Scan-"  &amp;LP37,""),"")
&amp;IFERROR(IF(AND((LP$33-LP38-150                                                                            )&gt;(LP$33-LQ$33),(LP$33-LP38-150                                                                             )&lt;=0),"Birth-" &amp;LP37,""),"")
&amp;IFERROR(IF(AND((LP$33-LP38-150-Sheep!$R$354                                           )&gt;(LP$33-LQ$33),(LP$33-LP38-150-Sheep!$R$354                                            )&lt;=0),"Wean-"&amp;LP37,""),"")
&amp;IFERROR(IF(AND((LP$33-LP38-150-Sheep!$R$355                                           )&gt;(LP$33-LQ$33),(LP$33-LP38-150-Sheep!$R$355                                            )&lt;=0),"Alt1-"   &amp;LP37,""),"")
&amp;IFERROR(IF(AND((LP$33-LP38-150-Sheep!$R$356                                           )&gt;(LP$33-LQ$33),(LP$33-LP38-150-Sheep!$R$356                                            )&lt;=0),"Alt2-"   &amp;LP37,""),"")</f>
        <v/>
      </c>
      <c r="LQ39" s="266" t="str">
        <f xml:space="preserve">                    IF(AND((LQ$33                                  -Sheep!$N$252                               )&gt;(LQ$33-LR$33),(LQ$33                                  -Sheep!$N$252                                )&lt;=0),"Born","")
&amp;                   IF(AND((LQ$33-Sheep!$R$354-Sheep!$N$252                                )&gt;(LQ$33-LR$33),(LQ$33-Sheep!$R$354-Sheep!$N$252                                )&lt;=0),"WeanStd","")
&amp;                   IF(AND((LQ$33-Sheep!$R$355-Sheep!$N$252                                )&gt;(LQ$33-LR$33),(LQ$33-Sheep!$R$355-Sheep!$N$252                                )&lt;=0),"WeanAlt1","")
&amp;                   IF(AND((LQ$33-Sheep!$R$356-Sheep!$N$252                                )&gt;(LQ$33-LR$33),(LQ$33-Sheep!$R$356-Sheep!$N$252                                )&lt;=0),"WeanAlt2","")
&amp;IFERROR(IF(AND((LQ$33-LQ38                                                                                     )&gt;(LQ$33-LR$33),(LQ$33-LQ38                                                                                     )&lt;=0),"Join-"    &amp;LQ37,""),"")
&amp;IFERROR(IF(AND((LQ$33-LQ38-INDEX(Sheep!$V$361:$V$368,LQ37,1))&gt;(LQ$33-LR$33),(LQ$33-LQ38-INDEX(Sheep!$V$361:$V$368,LQ37,1))&lt;=0),"Scan-"  &amp;LQ37,""),"")
&amp;IFERROR(IF(AND((LQ$33-LQ38-150                                                                            )&gt;(LQ$33-LR$33),(LQ$33-LQ38-150                                                                             )&lt;=0),"Birth-" &amp;LQ37,""),"")
&amp;IFERROR(IF(AND((LQ$33-LQ38-150-Sheep!$R$354                                           )&gt;(LQ$33-LR$33),(LQ$33-LQ38-150-Sheep!$R$354                                            )&lt;=0),"Wean-"&amp;LQ37,""),"")
&amp;IFERROR(IF(AND((LQ$33-LQ38-150-Sheep!$R$355                                           )&gt;(LQ$33-LR$33),(LQ$33-LQ38-150-Sheep!$R$355                                            )&lt;=0),"Alt1-"   &amp;LQ37,""),"")
&amp;IFERROR(IF(AND((LQ$33-LQ38-150-Sheep!$R$356                                           )&gt;(LQ$33-LR$33),(LQ$33-LQ38-150-Sheep!$R$356                                            )&lt;=0),"Alt2-"   &amp;LQ37,""),"")</f>
        <v/>
      </c>
      <c r="LR39" s="266" t="str">
        <f xml:space="preserve">                    IF(AND((LR$33                                  -Sheep!$N$252                               )&gt;(LR$33-LS$33),(LR$33                                  -Sheep!$N$252                                )&lt;=0),"Born","")
&amp;                   IF(AND((LR$33-Sheep!$R$354-Sheep!$N$252                                )&gt;(LR$33-LS$33),(LR$33-Sheep!$R$354-Sheep!$N$252                                )&lt;=0),"WeanStd","")
&amp;                   IF(AND((LR$33-Sheep!$R$355-Sheep!$N$252                                )&gt;(LR$33-LS$33),(LR$33-Sheep!$R$355-Sheep!$N$252                                )&lt;=0),"WeanAlt1","")
&amp;                   IF(AND((LR$33-Sheep!$R$356-Sheep!$N$252                                )&gt;(LR$33-LS$33),(LR$33-Sheep!$R$356-Sheep!$N$252                                )&lt;=0),"WeanAlt2","")
&amp;IFERROR(IF(AND((LR$33-LR38                                                                                     )&gt;(LR$33-LS$33),(LR$33-LR38                                                                                     )&lt;=0),"Join-"    &amp;LR37,""),"")
&amp;IFERROR(IF(AND((LR$33-LR38-INDEX(Sheep!$V$361:$V$368,LR37,1))&gt;(LR$33-LS$33),(LR$33-LR38-INDEX(Sheep!$V$361:$V$368,LR37,1))&lt;=0),"Scan-"  &amp;LR37,""),"")
&amp;IFERROR(IF(AND((LR$33-LR38-150                                                                            )&gt;(LR$33-LS$33),(LR$33-LR38-150                                                                             )&lt;=0),"Birth-" &amp;LR37,""),"")
&amp;IFERROR(IF(AND((LR$33-LR38-150-Sheep!$R$354                                           )&gt;(LR$33-LS$33),(LR$33-LR38-150-Sheep!$R$354                                            )&lt;=0),"Wean-"&amp;LR37,""),"")
&amp;IFERROR(IF(AND((LR$33-LR38-150-Sheep!$R$355                                           )&gt;(LR$33-LS$33),(LR$33-LR38-150-Sheep!$R$355                                            )&lt;=0),"Alt1-"   &amp;LR37,""),"")
&amp;IFERROR(IF(AND((LR$33-LR38-150-Sheep!$R$356                                           )&gt;(LR$33-LS$33),(LR$33-LR38-150-Sheep!$R$356                                            )&lt;=0),"Alt2-"   &amp;LR37,""),"")</f>
        <v/>
      </c>
      <c r="LS39" s="266" t="str">
        <f xml:space="preserve">                    IF(AND((LS$33                                  -Sheep!$N$252                               )&gt;(LS$33-LT$33),(LS$33                                  -Sheep!$N$252                                )&lt;=0),"Born","")
&amp;                   IF(AND((LS$33-Sheep!$R$354-Sheep!$N$252                                )&gt;(LS$33-LT$33),(LS$33-Sheep!$R$354-Sheep!$N$252                                )&lt;=0),"WeanStd","")
&amp;                   IF(AND((LS$33-Sheep!$R$355-Sheep!$N$252                                )&gt;(LS$33-LT$33),(LS$33-Sheep!$R$355-Sheep!$N$252                                )&lt;=0),"WeanAlt1","")
&amp;                   IF(AND((LS$33-Sheep!$R$356-Sheep!$N$252                                )&gt;(LS$33-LT$33),(LS$33-Sheep!$R$356-Sheep!$N$252                                )&lt;=0),"WeanAlt2","")
&amp;IFERROR(IF(AND((LS$33-LS38                                                                                     )&gt;(LS$33-LT$33),(LS$33-LS38                                                                                     )&lt;=0),"Join-"    &amp;LS37,""),"")
&amp;IFERROR(IF(AND((LS$33-LS38-INDEX(Sheep!$V$361:$V$368,LS37,1))&gt;(LS$33-LT$33),(LS$33-LS38-INDEX(Sheep!$V$361:$V$368,LS37,1))&lt;=0),"Scan-"  &amp;LS37,""),"")
&amp;IFERROR(IF(AND((LS$33-LS38-150                                                                            )&gt;(LS$33-LT$33),(LS$33-LS38-150                                                                             )&lt;=0),"Birth-" &amp;LS37,""),"")
&amp;IFERROR(IF(AND((LS$33-LS38-150-Sheep!$R$354                                           )&gt;(LS$33-LT$33),(LS$33-LS38-150-Sheep!$R$354                                            )&lt;=0),"Wean-"&amp;LS37,""),"")
&amp;IFERROR(IF(AND((LS$33-LS38-150-Sheep!$R$355                                           )&gt;(LS$33-LT$33),(LS$33-LS38-150-Sheep!$R$355                                            )&lt;=0),"Alt1-"   &amp;LS37,""),"")
&amp;IFERROR(IF(AND((LS$33-LS38-150-Sheep!$R$356                                           )&gt;(LS$33-LT$33),(LS$33-LS38-150-Sheep!$R$356                                            )&lt;=0),"Alt2-"   &amp;LS37,""),"")</f>
        <v/>
      </c>
      <c r="LT39" s="266" t="str">
        <f xml:space="preserve">                    IF(AND((LT$33                                  -Sheep!$N$252                               )&gt;(LT$33-LU$33),(LT$33                                  -Sheep!$N$252                                )&lt;=0),"Born","")
&amp;                   IF(AND((LT$33-Sheep!$R$354-Sheep!$N$252                                )&gt;(LT$33-LU$33),(LT$33-Sheep!$R$354-Sheep!$N$252                                )&lt;=0),"WeanStd","")
&amp;                   IF(AND((LT$33-Sheep!$R$355-Sheep!$N$252                                )&gt;(LT$33-LU$33),(LT$33-Sheep!$R$355-Sheep!$N$252                                )&lt;=0),"WeanAlt1","")
&amp;                   IF(AND((LT$33-Sheep!$R$356-Sheep!$N$252                                )&gt;(LT$33-LU$33),(LT$33-Sheep!$R$356-Sheep!$N$252                                )&lt;=0),"WeanAlt2","")
&amp;IFERROR(IF(AND((LT$33-LT38                                                                                     )&gt;(LT$33-LU$33),(LT$33-LT38                                                                                     )&lt;=0),"Join-"    &amp;LT37,""),"")
&amp;IFERROR(IF(AND((LT$33-LT38-INDEX(Sheep!$V$361:$V$368,LT37,1))&gt;(LT$33-LU$33),(LT$33-LT38-INDEX(Sheep!$V$361:$V$368,LT37,1))&lt;=0),"Scan-"  &amp;LT37,""),"")
&amp;IFERROR(IF(AND((LT$33-LT38-150                                                                            )&gt;(LT$33-LU$33),(LT$33-LT38-150                                                                             )&lt;=0),"Birth-" &amp;LT37,""),"")
&amp;IFERROR(IF(AND((LT$33-LT38-150-Sheep!$R$354                                           )&gt;(LT$33-LU$33),(LT$33-LT38-150-Sheep!$R$354                                            )&lt;=0),"Wean-"&amp;LT37,""),"")
&amp;IFERROR(IF(AND((LT$33-LT38-150-Sheep!$R$355                                           )&gt;(LT$33-LU$33),(LT$33-LT38-150-Sheep!$R$355                                            )&lt;=0),"Alt1-"   &amp;LT37,""),"")
&amp;IFERROR(IF(AND((LT$33-LT38-150-Sheep!$R$356                                           )&gt;(LT$33-LU$33),(LT$33-LT38-150-Sheep!$R$356                                            )&lt;=0),"Alt2-"   &amp;LT37,""),"")</f>
        <v/>
      </c>
      <c r="LU39" s="266" t="str">
        <f xml:space="preserve">                    IF(AND((LU$33                                  -Sheep!$N$252                               )&gt;(LU$33-LV$33),(LU$33                                  -Sheep!$N$252                                )&lt;=0),"Born","")
&amp;                   IF(AND((LU$33-Sheep!$R$354-Sheep!$N$252                                )&gt;(LU$33-LV$33),(LU$33-Sheep!$R$354-Sheep!$N$252                                )&lt;=0),"WeanStd","")
&amp;                   IF(AND((LU$33-Sheep!$R$355-Sheep!$N$252                                )&gt;(LU$33-LV$33),(LU$33-Sheep!$R$355-Sheep!$N$252                                )&lt;=0),"WeanAlt1","")
&amp;                   IF(AND((LU$33-Sheep!$R$356-Sheep!$N$252                                )&gt;(LU$33-LV$33),(LU$33-Sheep!$R$356-Sheep!$N$252                                )&lt;=0),"WeanAlt2","")
&amp;IFERROR(IF(AND((LU$33-LU38                                                                                     )&gt;(LU$33-LV$33),(LU$33-LU38                                                                                     )&lt;=0),"Join-"    &amp;LU37,""),"")
&amp;IFERROR(IF(AND((LU$33-LU38-INDEX(Sheep!$V$361:$V$368,LU37,1))&gt;(LU$33-LV$33),(LU$33-LU38-INDEX(Sheep!$V$361:$V$368,LU37,1))&lt;=0),"Scan-"  &amp;LU37,""),"")
&amp;IFERROR(IF(AND((LU$33-LU38-150                                                                            )&gt;(LU$33-LV$33),(LU$33-LU38-150                                                                             )&lt;=0),"Birth-" &amp;LU37,""),"")
&amp;IFERROR(IF(AND((LU$33-LU38-150-Sheep!$R$354                                           )&gt;(LU$33-LV$33),(LU$33-LU38-150-Sheep!$R$354                                            )&lt;=0),"Wean-"&amp;LU37,""),"")
&amp;IFERROR(IF(AND((LU$33-LU38-150-Sheep!$R$355                                           )&gt;(LU$33-LV$33),(LU$33-LU38-150-Sheep!$R$355                                            )&lt;=0),"Alt1-"   &amp;LU37,""),"")
&amp;IFERROR(IF(AND((LU$33-LU38-150-Sheep!$R$356                                           )&gt;(LU$33-LV$33),(LU$33-LU38-150-Sheep!$R$356                                            )&lt;=0),"Alt2-"   &amp;LU37,""),"")</f>
        <v/>
      </c>
      <c r="LV39" s="266" t="str">
        <f xml:space="preserve">                    IF(AND((LV$33                                  -Sheep!$N$252                               )&gt;(LV$33-LW$33),(LV$33                                  -Sheep!$N$252                                )&lt;=0),"Born","")
&amp;                   IF(AND((LV$33-Sheep!$R$354-Sheep!$N$252                                )&gt;(LV$33-LW$33),(LV$33-Sheep!$R$354-Sheep!$N$252                                )&lt;=0),"WeanStd","")
&amp;                   IF(AND((LV$33-Sheep!$R$355-Sheep!$N$252                                )&gt;(LV$33-LW$33),(LV$33-Sheep!$R$355-Sheep!$N$252                                )&lt;=0),"WeanAlt1","")
&amp;                   IF(AND((LV$33-Sheep!$R$356-Sheep!$N$252                                )&gt;(LV$33-LW$33),(LV$33-Sheep!$R$356-Sheep!$N$252                                )&lt;=0),"WeanAlt2","")
&amp;IFERROR(IF(AND((LV$33-LV38                                                                                     )&gt;(LV$33-LW$33),(LV$33-LV38                                                                                     )&lt;=0),"Join-"    &amp;LV37,""),"")
&amp;IFERROR(IF(AND((LV$33-LV38-INDEX(Sheep!$V$361:$V$368,LV37,1))&gt;(LV$33-LW$33),(LV$33-LV38-INDEX(Sheep!$V$361:$V$368,LV37,1))&lt;=0),"Scan-"  &amp;LV37,""),"")
&amp;IFERROR(IF(AND((LV$33-LV38-150                                                                            )&gt;(LV$33-LW$33),(LV$33-LV38-150                                                                             )&lt;=0),"Birth-" &amp;LV37,""),"")
&amp;IFERROR(IF(AND((LV$33-LV38-150-Sheep!$R$354                                           )&gt;(LV$33-LW$33),(LV$33-LV38-150-Sheep!$R$354                                            )&lt;=0),"Wean-"&amp;LV37,""),"")
&amp;IFERROR(IF(AND((LV$33-LV38-150-Sheep!$R$355                                           )&gt;(LV$33-LW$33),(LV$33-LV38-150-Sheep!$R$355                                            )&lt;=0),"Alt1-"   &amp;LV37,""),"")
&amp;IFERROR(IF(AND((LV$33-LV38-150-Sheep!$R$356                                           )&gt;(LV$33-LW$33),(LV$33-LV38-150-Sheep!$R$356                                            )&lt;=0),"Alt2-"   &amp;LV37,""),"")</f>
        <v>Scan-6</v>
      </c>
      <c r="LW39" s="266" t="str">
        <f xml:space="preserve">                    IF(AND((LW$33                                  -Sheep!$N$252                               )&gt;(LW$33-LX$33),(LW$33                                  -Sheep!$N$252                                )&lt;=0),"Born","")
&amp;                   IF(AND((LW$33-Sheep!$R$354-Sheep!$N$252                                )&gt;(LW$33-LX$33),(LW$33-Sheep!$R$354-Sheep!$N$252                                )&lt;=0),"WeanStd","")
&amp;                   IF(AND((LW$33-Sheep!$R$355-Sheep!$N$252                                )&gt;(LW$33-LX$33),(LW$33-Sheep!$R$355-Sheep!$N$252                                )&lt;=0),"WeanAlt1","")
&amp;                   IF(AND((LW$33-Sheep!$R$356-Sheep!$N$252                                )&gt;(LW$33-LX$33),(LW$33-Sheep!$R$356-Sheep!$N$252                                )&lt;=0),"WeanAlt2","")
&amp;IFERROR(IF(AND((LW$33-LW38                                                                                     )&gt;(LW$33-LX$33),(LW$33-LW38                                                                                     )&lt;=0),"Join-"    &amp;LW37,""),"")
&amp;IFERROR(IF(AND((LW$33-LW38-INDEX(Sheep!$V$361:$V$368,LW37,1))&gt;(LW$33-LX$33),(LW$33-LW38-INDEX(Sheep!$V$361:$V$368,LW37,1))&lt;=0),"Scan-"  &amp;LW37,""),"")
&amp;IFERROR(IF(AND((LW$33-LW38-150                                                                            )&gt;(LW$33-LX$33),(LW$33-LW38-150                                                                             )&lt;=0),"Birth-" &amp;LW37,""),"")
&amp;IFERROR(IF(AND((LW$33-LW38-150-Sheep!$R$354                                           )&gt;(LW$33-LX$33),(LW$33-LW38-150-Sheep!$R$354                                            )&lt;=0),"Wean-"&amp;LW37,""),"")
&amp;IFERROR(IF(AND((LW$33-LW38-150-Sheep!$R$355                                           )&gt;(LW$33-LX$33),(LW$33-LW38-150-Sheep!$R$355                                            )&lt;=0),"Alt1-"   &amp;LW37,""),"")
&amp;IFERROR(IF(AND((LW$33-LW38-150-Sheep!$R$356                                           )&gt;(LW$33-LX$33),(LW$33-LW38-150-Sheep!$R$356                                            )&lt;=0),"Alt2-"   &amp;LW37,""),"")</f>
        <v/>
      </c>
      <c r="LX39" s="266" t="str">
        <f xml:space="preserve">                    IF(AND((LX$33                                  -Sheep!$N$252                               )&gt;(LX$33-LY$33),(LX$33                                  -Sheep!$N$252                                )&lt;=0),"Born","")
&amp;                   IF(AND((LX$33-Sheep!$R$354-Sheep!$N$252                                )&gt;(LX$33-LY$33),(LX$33-Sheep!$R$354-Sheep!$N$252                                )&lt;=0),"WeanStd","")
&amp;                   IF(AND((LX$33-Sheep!$R$355-Sheep!$N$252                                )&gt;(LX$33-LY$33),(LX$33-Sheep!$R$355-Sheep!$N$252                                )&lt;=0),"WeanAlt1","")
&amp;                   IF(AND((LX$33-Sheep!$R$356-Sheep!$N$252                                )&gt;(LX$33-LY$33),(LX$33-Sheep!$R$356-Sheep!$N$252                                )&lt;=0),"WeanAlt2","")
&amp;IFERROR(IF(AND((LX$33-LX38                                                                                     )&gt;(LX$33-LY$33),(LX$33-LX38                                                                                     )&lt;=0),"Join-"    &amp;LX37,""),"")
&amp;IFERROR(IF(AND((LX$33-LX38-INDEX(Sheep!$V$361:$V$368,LX37,1))&gt;(LX$33-LY$33),(LX$33-LX38-INDEX(Sheep!$V$361:$V$368,LX37,1))&lt;=0),"Scan-"  &amp;LX37,""),"")
&amp;IFERROR(IF(AND((LX$33-LX38-150                                                                            )&gt;(LX$33-LY$33),(LX$33-LX38-150                                                                             )&lt;=0),"Birth-" &amp;LX37,""),"")
&amp;IFERROR(IF(AND((LX$33-LX38-150-Sheep!$R$354                                           )&gt;(LX$33-LY$33),(LX$33-LX38-150-Sheep!$R$354                                            )&lt;=0),"Wean-"&amp;LX37,""),"")
&amp;IFERROR(IF(AND((LX$33-LX38-150-Sheep!$R$355                                           )&gt;(LX$33-LY$33),(LX$33-LX38-150-Sheep!$R$355                                            )&lt;=0),"Alt1-"   &amp;LX37,""),"")
&amp;IFERROR(IF(AND((LX$33-LX38-150-Sheep!$R$356                                           )&gt;(LX$33-LY$33),(LX$33-LX38-150-Sheep!$R$356                                            )&lt;=0),"Alt2-"   &amp;LX37,""),"")</f>
        <v/>
      </c>
      <c r="LY39" s="266" t="str">
        <f xml:space="preserve">                    IF(AND((LY$33                                  -Sheep!$N$252                               )&gt;(LY$33-LZ$33),(LY$33                                  -Sheep!$N$252                                )&lt;=0),"Born","")
&amp;                   IF(AND((LY$33-Sheep!$R$354-Sheep!$N$252                                )&gt;(LY$33-LZ$33),(LY$33-Sheep!$R$354-Sheep!$N$252                                )&lt;=0),"WeanStd","")
&amp;                   IF(AND((LY$33-Sheep!$R$355-Sheep!$N$252                                )&gt;(LY$33-LZ$33),(LY$33-Sheep!$R$355-Sheep!$N$252                                )&lt;=0),"WeanAlt1","")
&amp;                   IF(AND((LY$33-Sheep!$R$356-Sheep!$N$252                                )&gt;(LY$33-LZ$33),(LY$33-Sheep!$R$356-Sheep!$N$252                                )&lt;=0),"WeanAlt2","")
&amp;IFERROR(IF(AND((LY$33-LY38                                                                                     )&gt;(LY$33-LZ$33),(LY$33-LY38                                                                                     )&lt;=0),"Join-"    &amp;LY37,""),"")
&amp;IFERROR(IF(AND((LY$33-LY38-INDEX(Sheep!$V$361:$V$368,LY37,1))&gt;(LY$33-LZ$33),(LY$33-LY38-INDEX(Sheep!$V$361:$V$368,LY37,1))&lt;=0),"Scan-"  &amp;LY37,""),"")
&amp;IFERROR(IF(AND((LY$33-LY38-150                                                                            )&gt;(LY$33-LZ$33),(LY$33-LY38-150                                                                             )&lt;=0),"Birth-" &amp;LY37,""),"")
&amp;IFERROR(IF(AND((LY$33-LY38-150-Sheep!$R$354                                           )&gt;(LY$33-LZ$33),(LY$33-LY38-150-Sheep!$R$354                                            )&lt;=0),"Wean-"&amp;LY37,""),"")
&amp;IFERROR(IF(AND((LY$33-LY38-150-Sheep!$R$355                                           )&gt;(LY$33-LZ$33),(LY$33-LY38-150-Sheep!$R$355                                            )&lt;=0),"Alt1-"   &amp;LY37,""),"")
&amp;IFERROR(IF(AND((LY$33-LY38-150-Sheep!$R$356                                           )&gt;(LY$33-LZ$33),(LY$33-LY38-150-Sheep!$R$356                                            )&lt;=0),"Alt2-"   &amp;LY37,""),"")</f>
        <v/>
      </c>
      <c r="LZ39" s="266" t="str">
        <f xml:space="preserve">                    IF(AND((LZ$33                                  -Sheep!$N$252                               )&gt;(LZ$33-MA$33),(LZ$33                                  -Sheep!$N$252                                )&lt;=0),"Born","")
&amp;                   IF(AND((LZ$33-Sheep!$R$354-Sheep!$N$252                                )&gt;(LZ$33-MA$33),(LZ$33-Sheep!$R$354-Sheep!$N$252                                )&lt;=0),"WeanStd","")
&amp;                   IF(AND((LZ$33-Sheep!$R$355-Sheep!$N$252                                )&gt;(LZ$33-MA$33),(LZ$33-Sheep!$R$355-Sheep!$N$252                                )&lt;=0),"WeanAlt1","")
&amp;                   IF(AND((LZ$33-Sheep!$R$356-Sheep!$N$252                                )&gt;(LZ$33-MA$33),(LZ$33-Sheep!$R$356-Sheep!$N$252                                )&lt;=0),"WeanAlt2","")
&amp;IFERROR(IF(AND((LZ$33-LZ38                                                                                     )&gt;(LZ$33-MA$33),(LZ$33-LZ38                                                                                     )&lt;=0),"Join-"    &amp;LZ37,""),"")
&amp;IFERROR(IF(AND((LZ$33-LZ38-INDEX(Sheep!$V$361:$V$368,LZ37,1))&gt;(LZ$33-MA$33),(LZ$33-LZ38-INDEX(Sheep!$V$361:$V$368,LZ37,1))&lt;=0),"Scan-"  &amp;LZ37,""),"")
&amp;IFERROR(IF(AND((LZ$33-LZ38-150                                                                            )&gt;(LZ$33-MA$33),(LZ$33-LZ38-150                                                                             )&lt;=0),"Birth-" &amp;LZ37,""),"")
&amp;IFERROR(IF(AND((LZ$33-LZ38-150-Sheep!$R$354                                           )&gt;(LZ$33-MA$33),(LZ$33-LZ38-150-Sheep!$R$354                                            )&lt;=0),"Wean-"&amp;LZ37,""),"")
&amp;IFERROR(IF(AND((LZ$33-LZ38-150-Sheep!$R$355                                           )&gt;(LZ$33-MA$33),(LZ$33-LZ38-150-Sheep!$R$355                                            )&lt;=0),"Alt1-"   &amp;LZ37,""),"")
&amp;IFERROR(IF(AND((LZ$33-LZ38-150-Sheep!$R$356                                           )&gt;(LZ$33-MA$33),(LZ$33-LZ38-150-Sheep!$R$356                                            )&lt;=0),"Alt2-"   &amp;LZ37,""),"")</f>
        <v/>
      </c>
      <c r="MA39" s="266" t="str">
        <f xml:space="preserve">                    IF(AND((MA$33                                  -Sheep!$N$252                               )&gt;(MA$33-MB$33),(MA$33                                  -Sheep!$N$252                                )&lt;=0),"Born","")
&amp;                   IF(AND((MA$33-Sheep!$R$354-Sheep!$N$252                                )&gt;(MA$33-MB$33),(MA$33-Sheep!$R$354-Sheep!$N$252                                )&lt;=0),"WeanStd","")
&amp;                   IF(AND((MA$33-Sheep!$R$355-Sheep!$N$252                                )&gt;(MA$33-MB$33),(MA$33-Sheep!$R$355-Sheep!$N$252                                )&lt;=0),"WeanAlt1","")
&amp;                   IF(AND((MA$33-Sheep!$R$356-Sheep!$N$252                                )&gt;(MA$33-MB$33),(MA$33-Sheep!$R$356-Sheep!$N$252                                )&lt;=0),"WeanAlt2","")
&amp;IFERROR(IF(AND((MA$33-MA38                                                                                     )&gt;(MA$33-MB$33),(MA$33-MA38                                                                                     )&lt;=0),"Join-"    &amp;MA37,""),"")
&amp;IFERROR(IF(AND((MA$33-MA38-INDEX(Sheep!$V$361:$V$368,MA37,1))&gt;(MA$33-MB$33),(MA$33-MA38-INDEX(Sheep!$V$361:$V$368,MA37,1))&lt;=0),"Scan-"  &amp;MA37,""),"")
&amp;IFERROR(IF(AND((MA$33-MA38-150                                                                            )&gt;(MA$33-MB$33),(MA$33-MA38-150                                                                             )&lt;=0),"Birth-" &amp;MA37,""),"")
&amp;IFERROR(IF(AND((MA$33-MA38-150-Sheep!$R$354                                           )&gt;(MA$33-MB$33),(MA$33-MA38-150-Sheep!$R$354                                            )&lt;=0),"Wean-"&amp;MA37,""),"")
&amp;IFERROR(IF(AND((MA$33-MA38-150-Sheep!$R$355                                           )&gt;(MA$33-MB$33),(MA$33-MA38-150-Sheep!$R$355                                            )&lt;=0),"Alt1-"   &amp;MA37,""),"")
&amp;IFERROR(IF(AND((MA$33-MA38-150-Sheep!$R$356                                           )&gt;(MA$33-MB$33),(MA$33-MA38-150-Sheep!$R$356                                            )&lt;=0),"Alt2-"   &amp;MA37,""),"")</f>
        <v/>
      </c>
      <c r="MB39" s="266" t="str">
        <f xml:space="preserve">                    IF(AND((MB$33                                  -Sheep!$N$252                               )&gt;(MB$33-MC$33),(MB$33                                  -Sheep!$N$252                                )&lt;=0),"Born","")
&amp;                   IF(AND((MB$33-Sheep!$R$354-Sheep!$N$252                                )&gt;(MB$33-MC$33),(MB$33-Sheep!$R$354-Sheep!$N$252                                )&lt;=0),"WeanStd","")
&amp;                   IF(AND((MB$33-Sheep!$R$355-Sheep!$N$252                                )&gt;(MB$33-MC$33),(MB$33-Sheep!$R$355-Sheep!$N$252                                )&lt;=0),"WeanAlt1","")
&amp;                   IF(AND((MB$33-Sheep!$R$356-Sheep!$N$252                                )&gt;(MB$33-MC$33),(MB$33-Sheep!$R$356-Sheep!$N$252                                )&lt;=0),"WeanAlt2","")
&amp;IFERROR(IF(AND((MB$33-MB38                                                                                     )&gt;(MB$33-MC$33),(MB$33-MB38                                                                                     )&lt;=0),"Join-"    &amp;MB37,""),"")
&amp;IFERROR(IF(AND((MB$33-MB38-INDEX(Sheep!$V$361:$V$368,MB37,1))&gt;(MB$33-MC$33),(MB$33-MB38-INDEX(Sheep!$V$361:$V$368,MB37,1))&lt;=0),"Scan-"  &amp;MB37,""),"")
&amp;IFERROR(IF(AND((MB$33-MB38-150                                                                            )&gt;(MB$33-MC$33),(MB$33-MB38-150                                                                             )&lt;=0),"Birth-" &amp;MB37,""),"")
&amp;IFERROR(IF(AND((MB$33-MB38-150-Sheep!$R$354                                           )&gt;(MB$33-MC$33),(MB$33-MB38-150-Sheep!$R$354                                            )&lt;=0),"Wean-"&amp;MB37,""),"")
&amp;IFERROR(IF(AND((MB$33-MB38-150-Sheep!$R$355                                           )&gt;(MB$33-MC$33),(MB$33-MB38-150-Sheep!$R$355                                            )&lt;=0),"Alt1-"   &amp;MB37,""),"")
&amp;IFERROR(IF(AND((MB$33-MB38-150-Sheep!$R$356                                           )&gt;(MB$33-MC$33),(MB$33-MB38-150-Sheep!$R$356                                            )&lt;=0),"Alt2-"   &amp;MB37,""),"")</f>
        <v/>
      </c>
      <c r="MC39" s="266" t="str">
        <f xml:space="preserve">                    IF(AND((MC$33                                  -Sheep!$N$252                               )&gt;(MC$33-MD$33),(MC$33                                  -Sheep!$N$252                                )&lt;=0),"Born","")
&amp;                   IF(AND((MC$33-Sheep!$R$354-Sheep!$N$252                                )&gt;(MC$33-MD$33),(MC$33-Sheep!$R$354-Sheep!$N$252                                )&lt;=0),"WeanStd","")
&amp;                   IF(AND((MC$33-Sheep!$R$355-Sheep!$N$252                                )&gt;(MC$33-MD$33),(MC$33-Sheep!$R$355-Sheep!$N$252                                )&lt;=0),"WeanAlt1","")
&amp;                   IF(AND((MC$33-Sheep!$R$356-Sheep!$N$252                                )&gt;(MC$33-MD$33),(MC$33-Sheep!$R$356-Sheep!$N$252                                )&lt;=0),"WeanAlt2","")
&amp;IFERROR(IF(AND((MC$33-MC38                                                                                     )&gt;(MC$33-MD$33),(MC$33-MC38                                                                                     )&lt;=0),"Join-"    &amp;MC37,""),"")
&amp;IFERROR(IF(AND((MC$33-MC38-INDEX(Sheep!$V$361:$V$368,MC37,1))&gt;(MC$33-MD$33),(MC$33-MC38-INDEX(Sheep!$V$361:$V$368,MC37,1))&lt;=0),"Scan-"  &amp;MC37,""),"")
&amp;IFERROR(IF(AND((MC$33-MC38-150                                                                            )&gt;(MC$33-MD$33),(MC$33-MC38-150                                                                             )&lt;=0),"Birth-" &amp;MC37,""),"")
&amp;IFERROR(IF(AND((MC$33-MC38-150-Sheep!$R$354                                           )&gt;(MC$33-MD$33),(MC$33-MC38-150-Sheep!$R$354                                            )&lt;=0),"Wean-"&amp;MC37,""),"")
&amp;IFERROR(IF(AND((MC$33-MC38-150-Sheep!$R$355                                           )&gt;(MC$33-MD$33),(MC$33-MC38-150-Sheep!$R$355                                            )&lt;=0),"Alt1-"   &amp;MC37,""),"")
&amp;IFERROR(IF(AND((MC$33-MC38-150-Sheep!$R$356                                           )&gt;(MC$33-MD$33),(MC$33-MC38-150-Sheep!$R$356                                            )&lt;=0),"Alt2-"   &amp;MC37,""),"")</f>
        <v/>
      </c>
      <c r="MD39" s="266" t="str">
        <f xml:space="preserve">                    IF(AND((MD$33                                  -Sheep!$N$252                               )&gt;(MD$33-ME$33),(MD$33                                  -Sheep!$N$252                                )&lt;=0),"Born","")
&amp;                   IF(AND((MD$33-Sheep!$R$354-Sheep!$N$252                                )&gt;(MD$33-ME$33),(MD$33-Sheep!$R$354-Sheep!$N$252                                )&lt;=0),"WeanStd","")
&amp;                   IF(AND((MD$33-Sheep!$R$355-Sheep!$N$252                                )&gt;(MD$33-ME$33),(MD$33-Sheep!$R$355-Sheep!$N$252                                )&lt;=0),"WeanAlt1","")
&amp;                   IF(AND((MD$33-Sheep!$R$356-Sheep!$N$252                                )&gt;(MD$33-ME$33),(MD$33-Sheep!$R$356-Sheep!$N$252                                )&lt;=0),"WeanAlt2","")
&amp;IFERROR(IF(AND((MD$33-MD38                                                                                     )&gt;(MD$33-ME$33),(MD$33-MD38                                                                                     )&lt;=0),"Join-"    &amp;MD37,""),"")
&amp;IFERROR(IF(AND((MD$33-MD38-INDEX(Sheep!$V$361:$V$368,MD37,1))&gt;(MD$33-ME$33),(MD$33-MD38-INDEX(Sheep!$V$361:$V$368,MD37,1))&lt;=0),"Scan-"  &amp;MD37,""),"")
&amp;IFERROR(IF(AND((MD$33-MD38-150                                                                            )&gt;(MD$33-ME$33),(MD$33-MD38-150                                                                             )&lt;=0),"Birth-" &amp;MD37,""),"")
&amp;IFERROR(IF(AND((MD$33-MD38-150-Sheep!$R$354                                           )&gt;(MD$33-ME$33),(MD$33-MD38-150-Sheep!$R$354                                            )&lt;=0),"Wean-"&amp;MD37,""),"")
&amp;IFERROR(IF(AND((MD$33-MD38-150-Sheep!$R$355                                           )&gt;(MD$33-ME$33),(MD$33-MD38-150-Sheep!$R$355                                            )&lt;=0),"Alt1-"   &amp;MD37,""),"")
&amp;IFERROR(IF(AND((MD$33-MD38-150-Sheep!$R$356                                           )&gt;(MD$33-ME$33),(MD$33-MD38-150-Sheep!$R$356                                            )&lt;=0),"Alt2-"   &amp;MD37,""),"")</f>
        <v/>
      </c>
      <c r="ME39" s="266" t="str">
        <f xml:space="preserve">                    IF(AND((ME$33                                  -Sheep!$N$252                               )&gt;(ME$33-MF$33),(ME$33                                  -Sheep!$N$252                                )&lt;=0),"Born","")
&amp;                   IF(AND((ME$33-Sheep!$R$354-Sheep!$N$252                                )&gt;(ME$33-MF$33),(ME$33-Sheep!$R$354-Sheep!$N$252                                )&lt;=0),"WeanStd","")
&amp;                   IF(AND((ME$33-Sheep!$R$355-Sheep!$N$252                                )&gt;(ME$33-MF$33),(ME$33-Sheep!$R$355-Sheep!$N$252                                )&lt;=0),"WeanAlt1","")
&amp;                   IF(AND((ME$33-Sheep!$R$356-Sheep!$N$252                                )&gt;(ME$33-MF$33),(ME$33-Sheep!$R$356-Sheep!$N$252                                )&lt;=0),"WeanAlt2","")
&amp;IFERROR(IF(AND((ME$33-ME38                                                                                     )&gt;(ME$33-MF$33),(ME$33-ME38                                                                                     )&lt;=0),"Join-"    &amp;ME37,""),"")
&amp;IFERROR(IF(AND((ME$33-ME38-INDEX(Sheep!$V$361:$V$368,ME37,1))&gt;(ME$33-MF$33),(ME$33-ME38-INDEX(Sheep!$V$361:$V$368,ME37,1))&lt;=0),"Scan-"  &amp;ME37,""),"")
&amp;IFERROR(IF(AND((ME$33-ME38-150                                                                            )&gt;(ME$33-MF$33),(ME$33-ME38-150                                                                             )&lt;=0),"Birth-" &amp;ME37,""),"")
&amp;IFERROR(IF(AND((ME$33-ME38-150-Sheep!$R$354                                           )&gt;(ME$33-MF$33),(ME$33-ME38-150-Sheep!$R$354                                            )&lt;=0),"Wean-"&amp;ME37,""),"")
&amp;IFERROR(IF(AND((ME$33-ME38-150-Sheep!$R$355                                           )&gt;(ME$33-MF$33),(ME$33-ME38-150-Sheep!$R$355                                            )&lt;=0),"Alt1-"   &amp;ME37,""),"")
&amp;IFERROR(IF(AND((ME$33-ME38-150-Sheep!$R$356                                           )&gt;(ME$33-MF$33),(ME$33-ME38-150-Sheep!$R$356                                            )&lt;=0),"Alt2-"   &amp;ME37,""),"")</f>
        <v/>
      </c>
      <c r="MF39" s="266" t="str">
        <f xml:space="preserve">                    IF(AND((MF$33                                  -Sheep!$N$252                               )&gt;(MF$33-MG$33),(MF$33                                  -Sheep!$N$252                                )&lt;=0),"Born","")
&amp;                   IF(AND((MF$33-Sheep!$R$354-Sheep!$N$252                                )&gt;(MF$33-MG$33),(MF$33-Sheep!$R$354-Sheep!$N$252                                )&lt;=0),"WeanStd","")
&amp;                   IF(AND((MF$33-Sheep!$R$355-Sheep!$N$252                                )&gt;(MF$33-MG$33),(MF$33-Sheep!$R$355-Sheep!$N$252                                )&lt;=0),"WeanAlt1","")
&amp;                   IF(AND((MF$33-Sheep!$R$356-Sheep!$N$252                                )&gt;(MF$33-MG$33),(MF$33-Sheep!$R$356-Sheep!$N$252                                )&lt;=0),"WeanAlt2","")
&amp;IFERROR(IF(AND((MF$33-MF38                                                                                     )&gt;(MF$33-MG$33),(MF$33-MF38                                                                                     )&lt;=0),"Join-"    &amp;MF37,""),"")
&amp;IFERROR(IF(AND((MF$33-MF38-INDEX(Sheep!$V$361:$V$368,MF37,1))&gt;(MF$33-MG$33),(MF$33-MF38-INDEX(Sheep!$V$361:$V$368,MF37,1))&lt;=0),"Scan-"  &amp;MF37,""),"")
&amp;IFERROR(IF(AND((MF$33-MF38-150                                                                            )&gt;(MF$33-MG$33),(MF$33-MF38-150                                                                             )&lt;=0),"Birth-" &amp;MF37,""),"")
&amp;IFERROR(IF(AND((MF$33-MF38-150-Sheep!$R$354                                           )&gt;(MF$33-MG$33),(MF$33-MF38-150-Sheep!$R$354                                            )&lt;=0),"Wean-"&amp;MF37,""),"")
&amp;IFERROR(IF(AND((MF$33-MF38-150-Sheep!$R$355                                           )&gt;(MF$33-MG$33),(MF$33-MF38-150-Sheep!$R$355                                            )&lt;=0),"Alt1-"   &amp;MF37,""),"")
&amp;IFERROR(IF(AND((MF$33-MF38-150-Sheep!$R$356                                           )&gt;(MF$33-MG$33),(MF$33-MF38-150-Sheep!$R$356                                            )&lt;=0),"Alt2-"   &amp;MF37,""),"")</f>
        <v/>
      </c>
      <c r="MG39" s="266" t="str">
        <f xml:space="preserve">                    IF(AND((MG$33                                  -Sheep!$N$252                               )&gt;(MG$33-MH$33),(MG$33                                  -Sheep!$N$252                                )&lt;=0),"Born","")
&amp;                   IF(AND((MG$33-Sheep!$R$354-Sheep!$N$252                                )&gt;(MG$33-MH$33),(MG$33-Sheep!$R$354-Sheep!$N$252                                )&lt;=0),"WeanStd","")
&amp;                   IF(AND((MG$33-Sheep!$R$355-Sheep!$N$252                                )&gt;(MG$33-MH$33),(MG$33-Sheep!$R$355-Sheep!$N$252                                )&lt;=0),"WeanAlt1","")
&amp;                   IF(AND((MG$33-Sheep!$R$356-Sheep!$N$252                                )&gt;(MG$33-MH$33),(MG$33-Sheep!$R$356-Sheep!$N$252                                )&lt;=0),"WeanAlt2","")
&amp;IFERROR(IF(AND((MG$33-MG38                                                                                     )&gt;(MG$33-MH$33),(MG$33-MG38                                                                                     )&lt;=0),"Join-"    &amp;MG37,""),"")
&amp;IFERROR(IF(AND((MG$33-MG38-INDEX(Sheep!$V$361:$V$368,MG37,1))&gt;(MG$33-MH$33),(MG$33-MG38-INDEX(Sheep!$V$361:$V$368,MG37,1))&lt;=0),"Scan-"  &amp;MG37,""),"")
&amp;IFERROR(IF(AND((MG$33-MG38-150                                                                            )&gt;(MG$33-MH$33),(MG$33-MG38-150                                                                             )&lt;=0),"Birth-" &amp;MG37,""),"")
&amp;IFERROR(IF(AND((MG$33-MG38-150-Sheep!$R$354                                           )&gt;(MG$33-MH$33),(MG$33-MG38-150-Sheep!$R$354                                            )&lt;=0),"Wean-"&amp;MG37,""),"")
&amp;IFERROR(IF(AND((MG$33-MG38-150-Sheep!$R$355                                           )&gt;(MG$33-MH$33),(MG$33-MG38-150-Sheep!$R$355                                            )&lt;=0),"Alt1-"   &amp;MG37,""),"")
&amp;IFERROR(IF(AND((MG$33-MG38-150-Sheep!$R$356                                           )&gt;(MG$33-MH$33),(MG$33-MG38-150-Sheep!$R$356                                            )&lt;=0),"Alt2-"   &amp;MG37,""),"")</f>
        <v/>
      </c>
      <c r="MH39" s="266" t="str">
        <f xml:space="preserve">                    IF(AND((MH$33                                  -Sheep!$N$252                               )&gt;(MH$33-MI$33),(MH$33                                  -Sheep!$N$252                                )&lt;=0),"Born","")
&amp;                   IF(AND((MH$33-Sheep!$R$354-Sheep!$N$252                                )&gt;(MH$33-MI$33),(MH$33-Sheep!$R$354-Sheep!$N$252                                )&lt;=0),"WeanStd","")
&amp;                   IF(AND((MH$33-Sheep!$R$355-Sheep!$N$252                                )&gt;(MH$33-MI$33),(MH$33-Sheep!$R$355-Sheep!$N$252                                )&lt;=0),"WeanAlt1","")
&amp;                   IF(AND((MH$33-Sheep!$R$356-Sheep!$N$252                                )&gt;(MH$33-MI$33),(MH$33-Sheep!$R$356-Sheep!$N$252                                )&lt;=0),"WeanAlt2","")
&amp;IFERROR(IF(AND((MH$33-MH38                                                                                     )&gt;(MH$33-MI$33),(MH$33-MH38                                                                                     )&lt;=0),"Join-"    &amp;MH37,""),"")
&amp;IFERROR(IF(AND((MH$33-MH38-INDEX(Sheep!$V$361:$V$368,MH37,1))&gt;(MH$33-MI$33),(MH$33-MH38-INDEX(Sheep!$V$361:$V$368,MH37,1))&lt;=0),"Scan-"  &amp;MH37,""),"")
&amp;IFERROR(IF(AND((MH$33-MH38-150                                                                            )&gt;(MH$33-MI$33),(MH$33-MH38-150                                                                             )&lt;=0),"Birth-" &amp;MH37,""),"")
&amp;IFERROR(IF(AND((MH$33-MH38-150-Sheep!$R$354                                           )&gt;(MH$33-MI$33),(MH$33-MH38-150-Sheep!$R$354                                            )&lt;=0),"Wean-"&amp;MH37,""),"")
&amp;IFERROR(IF(AND((MH$33-MH38-150-Sheep!$R$355                                           )&gt;(MH$33-MI$33),(MH$33-MH38-150-Sheep!$R$355                                            )&lt;=0),"Alt1-"   &amp;MH37,""),"")
&amp;IFERROR(IF(AND((MH$33-MH38-150-Sheep!$R$356                                           )&gt;(MH$33-MI$33),(MH$33-MH38-150-Sheep!$R$356                                            )&lt;=0),"Alt2-"   &amp;MH37,""),"")</f>
        <v>Birth-6</v>
      </c>
      <c r="MI39" s="266" t="str">
        <f xml:space="preserve">                    IF(AND((MI$33                                  -Sheep!$N$252                               )&gt;(MI$33-MJ$33),(MI$33                                  -Sheep!$N$252                                )&lt;=0),"Born","")
&amp;                   IF(AND((MI$33-Sheep!$R$354-Sheep!$N$252                                )&gt;(MI$33-MJ$33),(MI$33-Sheep!$R$354-Sheep!$N$252                                )&lt;=0),"WeanStd","")
&amp;                   IF(AND((MI$33-Sheep!$R$355-Sheep!$N$252                                )&gt;(MI$33-MJ$33),(MI$33-Sheep!$R$355-Sheep!$N$252                                )&lt;=0),"WeanAlt1","")
&amp;                   IF(AND((MI$33-Sheep!$R$356-Sheep!$N$252                                )&gt;(MI$33-MJ$33),(MI$33-Sheep!$R$356-Sheep!$N$252                                )&lt;=0),"WeanAlt2","")
&amp;IFERROR(IF(AND((MI$33-MI38                                                                                     )&gt;(MI$33-MJ$33),(MI$33-MI38                                                                                     )&lt;=0),"Join-"    &amp;MI37,""),"")
&amp;IFERROR(IF(AND((MI$33-MI38-INDEX(Sheep!$V$361:$V$368,MI37,1))&gt;(MI$33-MJ$33),(MI$33-MI38-INDEX(Sheep!$V$361:$V$368,MI37,1))&lt;=0),"Scan-"  &amp;MI37,""),"")
&amp;IFERROR(IF(AND((MI$33-MI38-150                                                                            )&gt;(MI$33-MJ$33),(MI$33-MI38-150                                                                             )&lt;=0),"Birth-" &amp;MI37,""),"")
&amp;IFERROR(IF(AND((MI$33-MI38-150-Sheep!$R$354                                           )&gt;(MI$33-MJ$33),(MI$33-MI38-150-Sheep!$R$354                                            )&lt;=0),"Wean-"&amp;MI37,""),"")
&amp;IFERROR(IF(AND((MI$33-MI38-150-Sheep!$R$355                                           )&gt;(MI$33-MJ$33),(MI$33-MI38-150-Sheep!$R$355                                            )&lt;=0),"Alt1-"   &amp;MI37,""),"")
&amp;IFERROR(IF(AND((MI$33-MI38-150-Sheep!$R$356                                           )&gt;(MI$33-MJ$33),(MI$33-MI38-150-Sheep!$R$356                                            )&lt;=0),"Alt2-"   &amp;MI37,""),"")</f>
        <v/>
      </c>
      <c r="MJ39" s="266" t="str">
        <f xml:space="preserve">                    IF(AND((MJ$33                                  -Sheep!$N$252                               )&gt;(MJ$33-MK$33),(MJ$33                                  -Sheep!$N$252                                )&lt;=0),"Born","")
&amp;                   IF(AND((MJ$33-Sheep!$R$354-Sheep!$N$252                                )&gt;(MJ$33-MK$33),(MJ$33-Sheep!$R$354-Sheep!$N$252                                )&lt;=0),"WeanStd","")
&amp;                   IF(AND((MJ$33-Sheep!$R$355-Sheep!$N$252                                )&gt;(MJ$33-MK$33),(MJ$33-Sheep!$R$355-Sheep!$N$252                                )&lt;=0),"WeanAlt1","")
&amp;                   IF(AND((MJ$33-Sheep!$R$356-Sheep!$N$252                                )&gt;(MJ$33-MK$33),(MJ$33-Sheep!$R$356-Sheep!$N$252                                )&lt;=0),"WeanAlt2","")
&amp;IFERROR(IF(AND((MJ$33-MJ38                                                                                     )&gt;(MJ$33-MK$33),(MJ$33-MJ38                                                                                     )&lt;=0),"Join-"    &amp;MJ37,""),"")
&amp;IFERROR(IF(AND((MJ$33-MJ38-INDEX(Sheep!$V$361:$V$368,MJ37,1))&gt;(MJ$33-MK$33),(MJ$33-MJ38-INDEX(Sheep!$V$361:$V$368,MJ37,1))&lt;=0),"Scan-"  &amp;MJ37,""),"")
&amp;IFERROR(IF(AND((MJ$33-MJ38-150                                                                            )&gt;(MJ$33-MK$33),(MJ$33-MJ38-150                                                                             )&lt;=0),"Birth-" &amp;MJ37,""),"")
&amp;IFERROR(IF(AND((MJ$33-MJ38-150-Sheep!$R$354                                           )&gt;(MJ$33-MK$33),(MJ$33-MJ38-150-Sheep!$R$354                                            )&lt;=0),"Wean-"&amp;MJ37,""),"")
&amp;IFERROR(IF(AND((MJ$33-MJ38-150-Sheep!$R$355                                           )&gt;(MJ$33-MK$33),(MJ$33-MJ38-150-Sheep!$R$355                                            )&lt;=0),"Alt1-"   &amp;MJ37,""),"")
&amp;IFERROR(IF(AND((MJ$33-MJ38-150-Sheep!$R$356                                           )&gt;(MJ$33-MK$33),(MJ$33-MJ38-150-Sheep!$R$356                                            )&lt;=0),"Alt2-"   &amp;MJ37,""),"")</f>
        <v/>
      </c>
      <c r="MK39" s="266" t="str">
        <f xml:space="preserve">                    IF(AND((MK$33                                  -Sheep!$N$252                               )&gt;(MK$33-ML$33),(MK$33                                  -Sheep!$N$252                                )&lt;=0),"Born","")
&amp;                   IF(AND((MK$33-Sheep!$R$354-Sheep!$N$252                                )&gt;(MK$33-ML$33),(MK$33-Sheep!$R$354-Sheep!$N$252                                )&lt;=0),"WeanStd","")
&amp;                   IF(AND((MK$33-Sheep!$R$355-Sheep!$N$252                                )&gt;(MK$33-ML$33),(MK$33-Sheep!$R$355-Sheep!$N$252                                )&lt;=0),"WeanAlt1","")
&amp;                   IF(AND((MK$33-Sheep!$R$356-Sheep!$N$252                                )&gt;(MK$33-ML$33),(MK$33-Sheep!$R$356-Sheep!$N$252                                )&lt;=0),"WeanAlt2","")
&amp;IFERROR(IF(AND((MK$33-MK38                                                                                     )&gt;(MK$33-ML$33),(MK$33-MK38                                                                                     )&lt;=0),"Join-"    &amp;MK37,""),"")
&amp;IFERROR(IF(AND((MK$33-MK38-INDEX(Sheep!$V$361:$V$368,MK37,1))&gt;(MK$33-ML$33),(MK$33-MK38-INDEX(Sheep!$V$361:$V$368,MK37,1))&lt;=0),"Scan-"  &amp;MK37,""),"")
&amp;IFERROR(IF(AND((MK$33-MK38-150                                                                            )&gt;(MK$33-ML$33),(MK$33-MK38-150                                                                             )&lt;=0),"Birth-" &amp;MK37,""),"")
&amp;IFERROR(IF(AND((MK$33-MK38-150-Sheep!$R$354                                           )&gt;(MK$33-ML$33),(MK$33-MK38-150-Sheep!$R$354                                            )&lt;=0),"Wean-"&amp;MK37,""),"")
&amp;IFERROR(IF(AND((MK$33-MK38-150-Sheep!$R$355                                           )&gt;(MK$33-ML$33),(MK$33-MK38-150-Sheep!$R$355                                            )&lt;=0),"Alt1-"   &amp;MK37,""),"")
&amp;IFERROR(IF(AND((MK$33-MK38-150-Sheep!$R$356                                           )&gt;(MK$33-ML$33),(MK$33-MK38-150-Sheep!$R$356                                            )&lt;=0),"Alt2-"   &amp;MK37,""),"")</f>
        <v/>
      </c>
      <c r="ML39" s="266" t="str">
        <f xml:space="preserve">                    IF(AND((ML$33                                  -Sheep!$N$252                               )&gt;(ML$33-MM$33),(ML$33                                  -Sheep!$N$252                                )&lt;=0),"Born","")
&amp;                   IF(AND((ML$33-Sheep!$R$354-Sheep!$N$252                                )&gt;(ML$33-MM$33),(ML$33-Sheep!$R$354-Sheep!$N$252                                )&lt;=0),"WeanStd","")
&amp;                   IF(AND((ML$33-Sheep!$R$355-Sheep!$N$252                                )&gt;(ML$33-MM$33),(ML$33-Sheep!$R$355-Sheep!$N$252                                )&lt;=0),"WeanAlt1","")
&amp;                   IF(AND((ML$33-Sheep!$R$356-Sheep!$N$252                                )&gt;(ML$33-MM$33),(ML$33-Sheep!$R$356-Sheep!$N$252                                )&lt;=0),"WeanAlt2","")
&amp;IFERROR(IF(AND((ML$33-ML38                                                                                     )&gt;(ML$33-MM$33),(ML$33-ML38                                                                                     )&lt;=0),"Join-"    &amp;ML37,""),"")
&amp;IFERROR(IF(AND((ML$33-ML38-INDEX(Sheep!$V$361:$V$368,ML37,1))&gt;(ML$33-MM$33),(ML$33-ML38-INDEX(Sheep!$V$361:$V$368,ML37,1))&lt;=0),"Scan-"  &amp;ML37,""),"")
&amp;IFERROR(IF(AND((ML$33-ML38-150                                                                            )&gt;(ML$33-MM$33),(ML$33-ML38-150                                                                             )&lt;=0),"Birth-" &amp;ML37,""),"")
&amp;IFERROR(IF(AND((ML$33-ML38-150-Sheep!$R$354                                           )&gt;(ML$33-MM$33),(ML$33-ML38-150-Sheep!$R$354                                            )&lt;=0),"Wean-"&amp;ML37,""),"")
&amp;IFERROR(IF(AND((ML$33-ML38-150-Sheep!$R$355                                           )&gt;(ML$33-MM$33),(ML$33-ML38-150-Sheep!$R$355                                            )&lt;=0),"Alt1-"   &amp;ML37,""),"")
&amp;IFERROR(IF(AND((ML$33-ML38-150-Sheep!$R$356                                           )&gt;(ML$33-MM$33),(ML$33-ML38-150-Sheep!$R$356                                            )&lt;=0),"Alt2-"   &amp;ML37,""),"")</f>
        <v/>
      </c>
      <c r="MM39" s="266" t="str">
        <f xml:space="preserve">                    IF(AND((MM$33                                  -Sheep!$N$252                               )&gt;(MM$33-MN$33),(MM$33                                  -Sheep!$N$252                                )&lt;=0),"Born","")
&amp;                   IF(AND((MM$33-Sheep!$R$354-Sheep!$N$252                                )&gt;(MM$33-MN$33),(MM$33-Sheep!$R$354-Sheep!$N$252                                )&lt;=0),"WeanStd","")
&amp;                   IF(AND((MM$33-Sheep!$R$355-Sheep!$N$252                                )&gt;(MM$33-MN$33),(MM$33-Sheep!$R$355-Sheep!$N$252                                )&lt;=0),"WeanAlt1","")
&amp;                   IF(AND((MM$33-Sheep!$R$356-Sheep!$N$252                                )&gt;(MM$33-MN$33),(MM$33-Sheep!$R$356-Sheep!$N$252                                )&lt;=0),"WeanAlt2","")
&amp;IFERROR(IF(AND((MM$33-MM38                                                                                     )&gt;(MM$33-MN$33),(MM$33-MM38                                                                                     )&lt;=0),"Join-"    &amp;MM37,""),"")
&amp;IFERROR(IF(AND((MM$33-MM38-INDEX(Sheep!$V$361:$V$368,MM37,1))&gt;(MM$33-MN$33),(MM$33-MM38-INDEX(Sheep!$V$361:$V$368,MM37,1))&lt;=0),"Scan-"  &amp;MM37,""),"")
&amp;IFERROR(IF(AND((MM$33-MM38-150                                                                            )&gt;(MM$33-MN$33),(MM$33-MM38-150                                                                             )&lt;=0),"Birth-" &amp;MM37,""),"")
&amp;IFERROR(IF(AND((MM$33-MM38-150-Sheep!$R$354                                           )&gt;(MM$33-MN$33),(MM$33-MM38-150-Sheep!$R$354                                            )&lt;=0),"Wean-"&amp;MM37,""),"")
&amp;IFERROR(IF(AND((MM$33-MM38-150-Sheep!$R$355                                           )&gt;(MM$33-MN$33),(MM$33-MM38-150-Sheep!$R$355                                            )&lt;=0),"Alt1-"   &amp;MM37,""),"")
&amp;IFERROR(IF(AND((MM$33-MM38-150-Sheep!$R$356                                           )&gt;(MM$33-MN$33),(MM$33-MM38-150-Sheep!$R$356                                            )&lt;=0),"Alt2-"   &amp;MM37,""),"")</f>
        <v/>
      </c>
      <c r="MN39" s="266" t="str">
        <f xml:space="preserve">                    IF(AND((MN$33                                  -Sheep!$N$252                               )&gt;(MN$33-MO$33),(MN$33                                  -Sheep!$N$252                                )&lt;=0),"Born","")
&amp;                   IF(AND((MN$33-Sheep!$R$354-Sheep!$N$252                                )&gt;(MN$33-MO$33),(MN$33-Sheep!$R$354-Sheep!$N$252                                )&lt;=0),"WeanStd","")
&amp;                   IF(AND((MN$33-Sheep!$R$355-Sheep!$N$252                                )&gt;(MN$33-MO$33),(MN$33-Sheep!$R$355-Sheep!$N$252                                )&lt;=0),"WeanAlt1","")
&amp;                   IF(AND((MN$33-Sheep!$R$356-Sheep!$N$252                                )&gt;(MN$33-MO$33),(MN$33-Sheep!$R$356-Sheep!$N$252                                )&lt;=0),"WeanAlt2","")
&amp;IFERROR(IF(AND((MN$33-MN38                                                                                     )&gt;(MN$33-MO$33),(MN$33-MN38                                                                                     )&lt;=0),"Join-"    &amp;MN37,""),"")
&amp;IFERROR(IF(AND((MN$33-MN38-INDEX(Sheep!$V$361:$V$368,MN37,1))&gt;(MN$33-MO$33),(MN$33-MN38-INDEX(Sheep!$V$361:$V$368,MN37,1))&lt;=0),"Scan-"  &amp;MN37,""),"")
&amp;IFERROR(IF(AND((MN$33-MN38-150                                                                            )&gt;(MN$33-MO$33),(MN$33-MN38-150                                                                             )&lt;=0),"Birth-" &amp;MN37,""),"")
&amp;IFERROR(IF(AND((MN$33-MN38-150-Sheep!$R$354                                           )&gt;(MN$33-MO$33),(MN$33-MN38-150-Sheep!$R$354                                            )&lt;=0),"Wean-"&amp;MN37,""),"")
&amp;IFERROR(IF(AND((MN$33-MN38-150-Sheep!$R$355                                           )&gt;(MN$33-MO$33),(MN$33-MN38-150-Sheep!$R$355                                            )&lt;=0),"Alt1-"   &amp;MN37,""),"")
&amp;IFERROR(IF(AND((MN$33-MN38-150-Sheep!$R$356                                           )&gt;(MN$33-MO$33),(MN$33-MN38-150-Sheep!$R$356                                            )&lt;=0),"Alt2-"   &amp;MN37,""),"")</f>
        <v/>
      </c>
      <c r="MO39" s="266" t="str">
        <f xml:space="preserve">                    IF(AND((MO$33                                  -Sheep!$N$252                               )&gt;(MO$33-MP$33),(MO$33                                  -Sheep!$N$252                                )&lt;=0),"Born","")
&amp;                   IF(AND((MO$33-Sheep!$R$354-Sheep!$N$252                                )&gt;(MO$33-MP$33),(MO$33-Sheep!$R$354-Sheep!$N$252                                )&lt;=0),"WeanStd","")
&amp;                   IF(AND((MO$33-Sheep!$R$355-Sheep!$N$252                                )&gt;(MO$33-MP$33),(MO$33-Sheep!$R$355-Sheep!$N$252                                )&lt;=0),"WeanAlt1","")
&amp;                   IF(AND((MO$33-Sheep!$R$356-Sheep!$N$252                                )&gt;(MO$33-MP$33),(MO$33-Sheep!$R$356-Sheep!$N$252                                )&lt;=0),"WeanAlt2","")
&amp;IFERROR(IF(AND((MO$33-MO38                                                                                     )&gt;(MO$33-MP$33),(MO$33-MO38                                                                                     )&lt;=0),"Join-"    &amp;MO37,""),"")
&amp;IFERROR(IF(AND((MO$33-MO38-INDEX(Sheep!$V$361:$V$368,MO37,1))&gt;(MO$33-MP$33),(MO$33-MO38-INDEX(Sheep!$V$361:$V$368,MO37,1))&lt;=0),"Scan-"  &amp;MO37,""),"")
&amp;IFERROR(IF(AND((MO$33-MO38-150                                                                            )&gt;(MO$33-MP$33),(MO$33-MO38-150                                                                             )&lt;=0),"Birth-" &amp;MO37,""),"")
&amp;IFERROR(IF(AND((MO$33-MO38-150-Sheep!$R$354                                           )&gt;(MO$33-MP$33),(MO$33-MO38-150-Sheep!$R$354                                            )&lt;=0),"Wean-"&amp;MO37,""),"")
&amp;IFERROR(IF(AND((MO$33-MO38-150-Sheep!$R$355                                           )&gt;(MO$33-MP$33),(MO$33-MO38-150-Sheep!$R$355                                            )&lt;=0),"Alt1-"   &amp;MO37,""),"")
&amp;IFERROR(IF(AND((MO$33-MO38-150-Sheep!$R$356                                           )&gt;(MO$33-MP$33),(MO$33-MO38-150-Sheep!$R$356                                            )&lt;=0),"Alt2-"   &amp;MO37,""),"")</f>
        <v/>
      </c>
      <c r="MP39" s="266" t="str">
        <f xml:space="preserve">                    IF(AND((MP$33                                  -Sheep!$N$252                               )&gt;(MP$33-MQ$33),(MP$33                                  -Sheep!$N$252                                )&lt;=0),"Born","")
&amp;                   IF(AND((MP$33-Sheep!$R$354-Sheep!$N$252                                )&gt;(MP$33-MQ$33),(MP$33-Sheep!$R$354-Sheep!$N$252                                )&lt;=0),"WeanStd","")
&amp;                   IF(AND((MP$33-Sheep!$R$355-Sheep!$N$252                                )&gt;(MP$33-MQ$33),(MP$33-Sheep!$R$355-Sheep!$N$252                                )&lt;=0),"WeanAlt1","")
&amp;                   IF(AND((MP$33-Sheep!$R$356-Sheep!$N$252                                )&gt;(MP$33-MQ$33),(MP$33-Sheep!$R$356-Sheep!$N$252                                )&lt;=0),"WeanAlt2","")
&amp;IFERROR(IF(AND((MP$33-MP38                                                                                     )&gt;(MP$33-MQ$33),(MP$33-MP38                                                                                     )&lt;=0),"Join-"    &amp;MP37,""),"")
&amp;IFERROR(IF(AND((MP$33-MP38-INDEX(Sheep!$V$361:$V$368,MP37,1))&gt;(MP$33-MQ$33),(MP$33-MP38-INDEX(Sheep!$V$361:$V$368,MP37,1))&lt;=0),"Scan-"  &amp;MP37,""),"")
&amp;IFERROR(IF(AND((MP$33-MP38-150                                                                            )&gt;(MP$33-MQ$33),(MP$33-MP38-150                                                                             )&lt;=0),"Birth-" &amp;MP37,""),"")
&amp;IFERROR(IF(AND((MP$33-MP38-150-Sheep!$R$354                                           )&gt;(MP$33-MQ$33),(MP$33-MP38-150-Sheep!$R$354                                            )&lt;=0),"Wean-"&amp;MP37,""),"")
&amp;IFERROR(IF(AND((MP$33-MP38-150-Sheep!$R$355                                           )&gt;(MP$33-MQ$33),(MP$33-MP38-150-Sheep!$R$355                                            )&lt;=0),"Alt1-"   &amp;MP37,""),"")
&amp;IFERROR(IF(AND((MP$33-MP38-150-Sheep!$R$356                                           )&gt;(MP$33-MQ$33),(MP$33-MP38-150-Sheep!$R$356                                            )&lt;=0),"Alt2-"   &amp;MP37,""),"")</f>
        <v/>
      </c>
      <c r="MQ39" s="266" t="str">
        <f xml:space="preserve">                    IF(AND((MQ$33                                  -Sheep!$N$252                               )&gt;(MQ$33-MR$33),(MQ$33                                  -Sheep!$N$252                                )&lt;=0),"Born","")
&amp;                   IF(AND((MQ$33-Sheep!$R$354-Sheep!$N$252                                )&gt;(MQ$33-MR$33),(MQ$33-Sheep!$R$354-Sheep!$N$252                                )&lt;=0),"WeanStd","")
&amp;                   IF(AND((MQ$33-Sheep!$R$355-Sheep!$N$252                                )&gt;(MQ$33-MR$33),(MQ$33-Sheep!$R$355-Sheep!$N$252                                )&lt;=0),"WeanAlt1","")
&amp;                   IF(AND((MQ$33-Sheep!$R$356-Sheep!$N$252                                )&gt;(MQ$33-MR$33),(MQ$33-Sheep!$R$356-Sheep!$N$252                                )&lt;=0),"WeanAlt2","")
&amp;IFERROR(IF(AND((MQ$33-MQ38                                                                                     )&gt;(MQ$33-MR$33),(MQ$33-MQ38                                                                                     )&lt;=0),"Join-"    &amp;MQ37,""),"")
&amp;IFERROR(IF(AND((MQ$33-MQ38-INDEX(Sheep!$V$361:$V$368,MQ37,1))&gt;(MQ$33-MR$33),(MQ$33-MQ38-INDEX(Sheep!$V$361:$V$368,MQ37,1))&lt;=0),"Scan-"  &amp;MQ37,""),"")
&amp;IFERROR(IF(AND((MQ$33-MQ38-150                                                                            )&gt;(MQ$33-MR$33),(MQ$33-MQ38-150                                                                             )&lt;=0),"Birth-" &amp;MQ37,""),"")
&amp;IFERROR(IF(AND((MQ$33-MQ38-150-Sheep!$R$354                                           )&gt;(MQ$33-MR$33),(MQ$33-MQ38-150-Sheep!$R$354                                            )&lt;=0),"Wean-"&amp;MQ37,""),"")
&amp;IFERROR(IF(AND((MQ$33-MQ38-150-Sheep!$R$355                                           )&gt;(MQ$33-MR$33),(MQ$33-MQ38-150-Sheep!$R$355                                            )&lt;=0),"Alt1-"   &amp;MQ37,""),"")
&amp;IFERROR(IF(AND((MQ$33-MQ38-150-Sheep!$R$356                                           )&gt;(MQ$33-MR$33),(MQ$33-MQ38-150-Sheep!$R$356                                            )&lt;=0),"Alt2-"   &amp;MQ37,""),"")</f>
        <v/>
      </c>
      <c r="MR39" s="266" t="str">
        <f xml:space="preserve">                    IF(AND((MR$33                                  -Sheep!$N$252                               )&gt;(MR$33-MS$33),(MR$33                                  -Sheep!$N$252                                )&lt;=0),"Born","")
&amp;                   IF(AND((MR$33-Sheep!$R$354-Sheep!$N$252                                )&gt;(MR$33-MS$33),(MR$33-Sheep!$R$354-Sheep!$N$252                                )&lt;=0),"WeanStd","")
&amp;                   IF(AND((MR$33-Sheep!$R$355-Sheep!$N$252                                )&gt;(MR$33-MS$33),(MR$33-Sheep!$R$355-Sheep!$N$252                                )&lt;=0),"WeanAlt1","")
&amp;                   IF(AND((MR$33-Sheep!$R$356-Sheep!$N$252                                )&gt;(MR$33-MS$33),(MR$33-Sheep!$R$356-Sheep!$N$252                                )&lt;=0),"WeanAlt2","")
&amp;IFERROR(IF(AND((MR$33-MR38                                                                                     )&gt;(MR$33-MS$33),(MR$33-MR38                                                                                     )&lt;=0),"Join-"    &amp;MR37,""),"")
&amp;IFERROR(IF(AND((MR$33-MR38-INDEX(Sheep!$V$361:$V$368,MR37,1))&gt;(MR$33-MS$33),(MR$33-MR38-INDEX(Sheep!$V$361:$V$368,MR37,1))&lt;=0),"Scan-"  &amp;MR37,""),"")
&amp;IFERROR(IF(AND((MR$33-MR38-150                                                                            )&gt;(MR$33-MS$33),(MR$33-MR38-150                                                                             )&lt;=0),"Birth-" &amp;MR37,""),"")
&amp;IFERROR(IF(AND((MR$33-MR38-150-Sheep!$R$354                                           )&gt;(MR$33-MS$33),(MR$33-MR38-150-Sheep!$R$354                                            )&lt;=0),"Wean-"&amp;MR37,""),"")
&amp;IFERROR(IF(AND((MR$33-MR38-150-Sheep!$R$355                                           )&gt;(MR$33-MS$33),(MR$33-MR38-150-Sheep!$R$355                                            )&lt;=0),"Alt1-"   &amp;MR37,""),"")
&amp;IFERROR(IF(AND((MR$33-MR38-150-Sheep!$R$356                                           )&gt;(MR$33-MS$33),(MR$33-MR38-150-Sheep!$R$356                                            )&lt;=0),"Alt2-"   &amp;MR37,""),"")</f>
        <v/>
      </c>
      <c r="MS39" s="266" t="str">
        <f xml:space="preserve">                    IF(AND((MS$33                                  -Sheep!$N$252                               )&gt;(MS$33-MT$33),(MS$33                                  -Sheep!$N$252                                )&lt;=0),"Born","")
&amp;                   IF(AND((MS$33-Sheep!$R$354-Sheep!$N$252                                )&gt;(MS$33-MT$33),(MS$33-Sheep!$R$354-Sheep!$N$252                                )&lt;=0),"WeanStd","")
&amp;                   IF(AND((MS$33-Sheep!$R$355-Sheep!$N$252                                )&gt;(MS$33-MT$33),(MS$33-Sheep!$R$355-Sheep!$N$252                                )&lt;=0),"WeanAlt1","")
&amp;                   IF(AND((MS$33-Sheep!$R$356-Sheep!$N$252                                )&gt;(MS$33-MT$33),(MS$33-Sheep!$R$356-Sheep!$N$252                                )&lt;=0),"WeanAlt2","")
&amp;IFERROR(IF(AND((MS$33-MS38                                                                                     )&gt;(MS$33-MT$33),(MS$33-MS38                                                                                     )&lt;=0),"Join-"    &amp;MS37,""),"")
&amp;IFERROR(IF(AND((MS$33-MS38-INDEX(Sheep!$V$361:$V$368,MS37,1))&gt;(MS$33-MT$33),(MS$33-MS38-INDEX(Sheep!$V$361:$V$368,MS37,1))&lt;=0),"Scan-"  &amp;MS37,""),"")
&amp;IFERROR(IF(AND((MS$33-MS38-150                                                                            )&gt;(MS$33-MT$33),(MS$33-MS38-150                                                                             )&lt;=0),"Birth-" &amp;MS37,""),"")
&amp;IFERROR(IF(AND((MS$33-MS38-150-Sheep!$R$354                                           )&gt;(MS$33-MT$33),(MS$33-MS38-150-Sheep!$R$354                                            )&lt;=0),"Wean-"&amp;MS37,""),"")
&amp;IFERROR(IF(AND((MS$33-MS38-150-Sheep!$R$355                                           )&gt;(MS$33-MT$33),(MS$33-MS38-150-Sheep!$R$355                                            )&lt;=0),"Alt1-"   &amp;MS37,""),"")
&amp;IFERROR(IF(AND((MS$33-MS38-150-Sheep!$R$356                                           )&gt;(MS$33-MT$33),(MS$33-MS38-150-Sheep!$R$356                                            )&lt;=0),"Alt2-"   &amp;MS37,""),"")</f>
        <v/>
      </c>
      <c r="MT39" s="266" t="str">
        <f xml:space="preserve">                    IF(AND((MT$33                                  -Sheep!$N$252                               )&gt;(MT$33-MU$33),(MT$33                                  -Sheep!$N$252                                )&lt;=0),"Born","")
&amp;                   IF(AND((MT$33-Sheep!$R$354-Sheep!$N$252                                )&gt;(MT$33-MU$33),(MT$33-Sheep!$R$354-Sheep!$N$252                                )&lt;=0),"WeanStd","")
&amp;                   IF(AND((MT$33-Sheep!$R$355-Sheep!$N$252                                )&gt;(MT$33-MU$33),(MT$33-Sheep!$R$355-Sheep!$N$252                                )&lt;=0),"WeanAlt1","")
&amp;                   IF(AND((MT$33-Sheep!$R$356-Sheep!$N$252                                )&gt;(MT$33-MU$33),(MT$33-Sheep!$R$356-Sheep!$N$252                                )&lt;=0),"WeanAlt2","")
&amp;IFERROR(IF(AND((MT$33-MT38                                                                                     )&gt;(MT$33-MU$33),(MT$33-MT38                                                                                     )&lt;=0),"Join-"    &amp;MT37,""),"")
&amp;IFERROR(IF(AND((MT$33-MT38-INDEX(Sheep!$V$361:$V$368,MT37,1))&gt;(MT$33-MU$33),(MT$33-MT38-INDEX(Sheep!$V$361:$V$368,MT37,1))&lt;=0),"Scan-"  &amp;MT37,""),"")
&amp;IFERROR(IF(AND((MT$33-MT38-150                                                                            )&gt;(MT$33-MU$33),(MT$33-MT38-150                                                                             )&lt;=0),"Birth-" &amp;MT37,""),"")
&amp;IFERROR(IF(AND((MT$33-MT38-150-Sheep!$R$354                                           )&gt;(MT$33-MU$33),(MT$33-MT38-150-Sheep!$R$354                                            )&lt;=0),"Wean-"&amp;MT37,""),"")
&amp;IFERROR(IF(AND((MT$33-MT38-150-Sheep!$R$355                                           )&gt;(MT$33-MU$33),(MT$33-MT38-150-Sheep!$R$355                                            )&lt;=0),"Alt1-"   &amp;MT37,""),"")
&amp;IFERROR(IF(AND((MT$33-MT38-150-Sheep!$R$356                                           )&gt;(MT$33-MU$33),(MT$33-MT38-150-Sheep!$R$356                                            )&lt;=0),"Alt2-"   &amp;MT37,""),"")</f>
        <v/>
      </c>
      <c r="MU39" s="266" t="str">
        <f xml:space="preserve">                    IF(AND((MU$33                                  -Sheep!$N$252                               )&gt;(MU$33-MV$33),(MU$33                                  -Sheep!$N$252                                )&lt;=0),"Born","")
&amp;                   IF(AND((MU$33-Sheep!$R$354-Sheep!$N$252                                )&gt;(MU$33-MV$33),(MU$33-Sheep!$R$354-Sheep!$N$252                                )&lt;=0),"WeanStd","")
&amp;                   IF(AND((MU$33-Sheep!$R$355-Sheep!$N$252                                )&gt;(MU$33-MV$33),(MU$33-Sheep!$R$355-Sheep!$N$252                                )&lt;=0),"WeanAlt1","")
&amp;                   IF(AND((MU$33-Sheep!$R$356-Sheep!$N$252                                )&gt;(MU$33-MV$33),(MU$33-Sheep!$R$356-Sheep!$N$252                                )&lt;=0),"WeanAlt2","")
&amp;IFERROR(IF(AND((MU$33-MU38                                                                                     )&gt;(MU$33-MV$33),(MU$33-MU38                                                                                     )&lt;=0),"Join-"    &amp;MU37,""),"")
&amp;IFERROR(IF(AND((MU$33-MU38-INDEX(Sheep!$V$361:$V$368,MU37,1))&gt;(MU$33-MV$33),(MU$33-MU38-INDEX(Sheep!$V$361:$V$368,MU37,1))&lt;=0),"Scan-"  &amp;MU37,""),"")
&amp;IFERROR(IF(AND((MU$33-MU38-150                                                                            )&gt;(MU$33-MV$33),(MU$33-MU38-150                                                                             )&lt;=0),"Birth-" &amp;MU37,""),"")
&amp;IFERROR(IF(AND((MU$33-MU38-150-Sheep!$R$354                                           )&gt;(MU$33-MV$33),(MU$33-MU38-150-Sheep!$R$354                                            )&lt;=0),"Wean-"&amp;MU37,""),"")
&amp;IFERROR(IF(AND((MU$33-MU38-150-Sheep!$R$355                                           )&gt;(MU$33-MV$33),(MU$33-MU38-150-Sheep!$R$355                                            )&lt;=0),"Alt1-"   &amp;MU37,""),"")
&amp;IFERROR(IF(AND((MU$33-MU38-150-Sheep!$R$356                                           )&gt;(MU$33-MV$33),(MU$33-MU38-150-Sheep!$R$356                                            )&lt;=0),"Alt2-"   &amp;MU37,""),"")</f>
        <v>Wean-6</v>
      </c>
      <c r="MV39" s="266" t="str">
        <f xml:space="preserve">                    IF(AND((MV$33                                  -Sheep!$N$252                               )&gt;(MV$33-MW$33),(MV$33                                  -Sheep!$N$252                                )&lt;=0),"Born","")
&amp;                   IF(AND((MV$33-Sheep!$R$354-Sheep!$N$252                                )&gt;(MV$33-MW$33),(MV$33-Sheep!$R$354-Sheep!$N$252                                )&lt;=0),"WeanStd","")
&amp;                   IF(AND((MV$33-Sheep!$R$355-Sheep!$N$252                                )&gt;(MV$33-MW$33),(MV$33-Sheep!$R$355-Sheep!$N$252                                )&lt;=0),"WeanAlt1","")
&amp;                   IF(AND((MV$33-Sheep!$R$356-Sheep!$N$252                                )&gt;(MV$33-MW$33),(MV$33-Sheep!$R$356-Sheep!$N$252                                )&lt;=0),"WeanAlt2","")
&amp;IFERROR(IF(AND((MV$33-MV38                                                                                     )&gt;(MV$33-MW$33),(MV$33-MV38                                                                                     )&lt;=0),"Join-"    &amp;MV37,""),"")
&amp;IFERROR(IF(AND((MV$33-MV38-INDEX(Sheep!$V$361:$V$368,MV37,1))&gt;(MV$33-MW$33),(MV$33-MV38-INDEX(Sheep!$V$361:$V$368,MV37,1))&lt;=0),"Scan-"  &amp;MV37,""),"")
&amp;IFERROR(IF(AND((MV$33-MV38-150                                                                            )&gt;(MV$33-MW$33),(MV$33-MV38-150                                                                             )&lt;=0),"Birth-" &amp;MV37,""),"")
&amp;IFERROR(IF(AND((MV$33-MV38-150-Sheep!$R$354                                           )&gt;(MV$33-MW$33),(MV$33-MV38-150-Sheep!$R$354                                            )&lt;=0),"Wean-"&amp;MV37,""),"")
&amp;IFERROR(IF(AND((MV$33-MV38-150-Sheep!$R$355                                           )&gt;(MV$33-MW$33),(MV$33-MV38-150-Sheep!$R$355                                            )&lt;=0),"Alt1-"   &amp;MV37,""),"")
&amp;IFERROR(IF(AND((MV$33-MV38-150-Sheep!$R$356                                           )&gt;(MV$33-MW$33),(MV$33-MV38-150-Sheep!$R$356                                            )&lt;=0),"Alt2-"   &amp;MV37,""),"")</f>
        <v/>
      </c>
      <c r="MW39" s="266" t="str">
        <f xml:space="preserve">                    IF(AND((MW$33                                  -Sheep!$N$252                               )&gt;(MW$33-MX$33),(MW$33                                  -Sheep!$N$252                                )&lt;=0),"Born","")
&amp;                   IF(AND((MW$33-Sheep!$R$354-Sheep!$N$252                                )&gt;(MW$33-MX$33),(MW$33-Sheep!$R$354-Sheep!$N$252                                )&lt;=0),"WeanStd","")
&amp;                   IF(AND((MW$33-Sheep!$R$355-Sheep!$N$252                                )&gt;(MW$33-MX$33),(MW$33-Sheep!$R$355-Sheep!$N$252                                )&lt;=0),"WeanAlt1","")
&amp;                   IF(AND((MW$33-Sheep!$R$356-Sheep!$N$252                                )&gt;(MW$33-MX$33),(MW$33-Sheep!$R$356-Sheep!$N$252                                )&lt;=0),"WeanAlt2","")
&amp;IFERROR(IF(AND((MW$33-MW38                                                                                     )&gt;(MW$33-MX$33),(MW$33-MW38                                                                                     )&lt;=0),"Join-"    &amp;MW37,""),"")
&amp;IFERROR(IF(AND((MW$33-MW38-INDEX(Sheep!$V$361:$V$368,MW37,1))&gt;(MW$33-MX$33),(MW$33-MW38-INDEX(Sheep!$V$361:$V$368,MW37,1))&lt;=0),"Scan-"  &amp;MW37,""),"")
&amp;IFERROR(IF(AND((MW$33-MW38-150                                                                            )&gt;(MW$33-MX$33),(MW$33-MW38-150                                                                             )&lt;=0),"Birth-" &amp;MW37,""),"")
&amp;IFERROR(IF(AND((MW$33-MW38-150-Sheep!$R$354                                           )&gt;(MW$33-MX$33),(MW$33-MW38-150-Sheep!$R$354                                            )&lt;=0),"Wean-"&amp;MW37,""),"")
&amp;IFERROR(IF(AND((MW$33-MW38-150-Sheep!$R$355                                           )&gt;(MW$33-MX$33),(MW$33-MW38-150-Sheep!$R$355                                            )&lt;=0),"Alt1-"   &amp;MW37,""),"")
&amp;IFERROR(IF(AND((MW$33-MW38-150-Sheep!$R$356                                           )&gt;(MW$33-MX$33),(MW$33-MW38-150-Sheep!$R$356                                            )&lt;=0),"Alt2-"   &amp;MW37,""),"")</f>
        <v/>
      </c>
      <c r="MX39" s="266" t="str">
        <f xml:space="preserve">                    IF(AND((MX$33                                  -Sheep!$N$252                               )&gt;(MX$33-MY$33),(MX$33                                  -Sheep!$N$252                                )&lt;=0),"Born","")
&amp;                   IF(AND((MX$33-Sheep!$R$354-Sheep!$N$252                                )&gt;(MX$33-MY$33),(MX$33-Sheep!$R$354-Sheep!$N$252                                )&lt;=0),"WeanStd","")
&amp;                   IF(AND((MX$33-Sheep!$R$355-Sheep!$N$252                                )&gt;(MX$33-MY$33),(MX$33-Sheep!$R$355-Sheep!$N$252                                )&lt;=0),"WeanAlt1","")
&amp;                   IF(AND((MX$33-Sheep!$R$356-Sheep!$N$252                                )&gt;(MX$33-MY$33),(MX$33-Sheep!$R$356-Sheep!$N$252                                )&lt;=0),"WeanAlt2","")
&amp;IFERROR(IF(AND((MX$33-MX38                                                                                     )&gt;(MX$33-MY$33),(MX$33-MX38                                                                                     )&lt;=0),"Join-"    &amp;MX37,""),"")
&amp;IFERROR(IF(AND((MX$33-MX38-INDEX(Sheep!$V$361:$V$368,MX37,1))&gt;(MX$33-MY$33),(MX$33-MX38-INDEX(Sheep!$V$361:$V$368,MX37,1))&lt;=0),"Scan-"  &amp;MX37,""),"")
&amp;IFERROR(IF(AND((MX$33-MX38-150                                                                            )&gt;(MX$33-MY$33),(MX$33-MX38-150                                                                             )&lt;=0),"Birth-" &amp;MX37,""),"")
&amp;IFERROR(IF(AND((MX$33-MX38-150-Sheep!$R$354                                           )&gt;(MX$33-MY$33),(MX$33-MX38-150-Sheep!$R$354                                            )&lt;=0),"Wean-"&amp;MX37,""),"")
&amp;IFERROR(IF(AND((MX$33-MX38-150-Sheep!$R$355                                           )&gt;(MX$33-MY$33),(MX$33-MX38-150-Sheep!$R$355                                            )&lt;=0),"Alt1-"   &amp;MX37,""),"")
&amp;IFERROR(IF(AND((MX$33-MX38-150-Sheep!$R$356                                           )&gt;(MX$33-MY$33),(MX$33-MX38-150-Sheep!$R$356                                            )&lt;=0),"Alt2-"   &amp;MX37,""),"")</f>
        <v/>
      </c>
      <c r="MY39" s="266" t="str">
        <f xml:space="preserve">                    IF(AND((MY$33                                  -Sheep!$N$252                               )&gt;(MY$33-MZ$33),(MY$33                                  -Sheep!$N$252                                )&lt;=0),"Born","")
&amp;                   IF(AND((MY$33-Sheep!$R$354-Sheep!$N$252                                )&gt;(MY$33-MZ$33),(MY$33-Sheep!$R$354-Sheep!$N$252                                )&lt;=0),"WeanStd","")
&amp;                   IF(AND((MY$33-Sheep!$R$355-Sheep!$N$252                                )&gt;(MY$33-MZ$33),(MY$33-Sheep!$R$355-Sheep!$N$252                                )&lt;=0),"WeanAlt1","")
&amp;                   IF(AND((MY$33-Sheep!$R$356-Sheep!$N$252                                )&gt;(MY$33-MZ$33),(MY$33-Sheep!$R$356-Sheep!$N$252                                )&lt;=0),"WeanAlt2","")
&amp;IFERROR(IF(AND((MY$33-MY38                                                                                     )&gt;(MY$33-MZ$33),(MY$33-MY38                                                                                     )&lt;=0),"Join-"    &amp;MY37,""),"")
&amp;IFERROR(IF(AND((MY$33-MY38-INDEX(Sheep!$V$361:$V$368,MY37,1))&gt;(MY$33-MZ$33),(MY$33-MY38-INDEX(Sheep!$V$361:$V$368,MY37,1))&lt;=0),"Scan-"  &amp;MY37,""),"")
&amp;IFERROR(IF(AND((MY$33-MY38-150                                                                            )&gt;(MY$33-MZ$33),(MY$33-MY38-150                                                                             )&lt;=0),"Birth-" &amp;MY37,""),"")
&amp;IFERROR(IF(AND((MY$33-MY38-150-Sheep!$R$354                                           )&gt;(MY$33-MZ$33),(MY$33-MY38-150-Sheep!$R$354                                            )&lt;=0),"Wean-"&amp;MY37,""),"")
&amp;IFERROR(IF(AND((MY$33-MY38-150-Sheep!$R$355                                           )&gt;(MY$33-MZ$33),(MY$33-MY38-150-Sheep!$R$355                                            )&lt;=0),"Alt1-"   &amp;MY37,""),"")
&amp;IFERROR(IF(AND((MY$33-MY38-150-Sheep!$R$356                                           )&gt;(MY$33-MZ$33),(MY$33-MY38-150-Sheep!$R$356                                            )&lt;=0),"Alt2-"   &amp;MY37,""),"")</f>
        <v>Alt1-6</v>
      </c>
      <c r="MZ39" s="266" t="str">
        <f xml:space="preserve">                    IF(AND((MZ$33                                  -Sheep!$N$252                               )&gt;(MZ$33-NA$33),(MZ$33                                  -Sheep!$N$252                                )&lt;=0),"Born","")
&amp;                   IF(AND((MZ$33-Sheep!$R$354-Sheep!$N$252                                )&gt;(MZ$33-NA$33),(MZ$33-Sheep!$R$354-Sheep!$N$252                                )&lt;=0),"WeanStd","")
&amp;                   IF(AND((MZ$33-Sheep!$R$355-Sheep!$N$252                                )&gt;(MZ$33-NA$33),(MZ$33-Sheep!$R$355-Sheep!$N$252                                )&lt;=0),"WeanAlt1","")
&amp;                   IF(AND((MZ$33-Sheep!$R$356-Sheep!$N$252                                )&gt;(MZ$33-NA$33),(MZ$33-Sheep!$R$356-Sheep!$N$252                                )&lt;=0),"WeanAlt2","")
&amp;IFERROR(IF(AND((MZ$33-MZ38                                                                                     )&gt;(MZ$33-NA$33),(MZ$33-MZ38                                                                                     )&lt;=0),"Join-"    &amp;MZ37,""),"")
&amp;IFERROR(IF(AND((MZ$33-MZ38-INDEX(Sheep!$V$361:$V$368,MZ37,1))&gt;(MZ$33-NA$33),(MZ$33-MZ38-INDEX(Sheep!$V$361:$V$368,MZ37,1))&lt;=0),"Scan-"  &amp;MZ37,""),"")
&amp;IFERROR(IF(AND((MZ$33-MZ38-150                                                                            )&gt;(MZ$33-NA$33),(MZ$33-MZ38-150                                                                             )&lt;=0),"Birth-" &amp;MZ37,""),"")
&amp;IFERROR(IF(AND((MZ$33-MZ38-150-Sheep!$R$354                                           )&gt;(MZ$33-NA$33),(MZ$33-MZ38-150-Sheep!$R$354                                            )&lt;=0),"Wean-"&amp;MZ37,""),"")
&amp;IFERROR(IF(AND((MZ$33-MZ38-150-Sheep!$R$355                                           )&gt;(MZ$33-NA$33),(MZ$33-MZ38-150-Sheep!$R$355                                            )&lt;=0),"Alt1-"   &amp;MZ37,""),"")
&amp;IFERROR(IF(AND((MZ$33-MZ38-150-Sheep!$R$356                                           )&gt;(MZ$33-NA$33),(MZ$33-MZ38-150-Sheep!$R$356                                            )&lt;=0),"Alt2-"   &amp;MZ37,""),"")</f>
        <v/>
      </c>
      <c r="NA39" s="266" t="str">
        <f xml:space="preserve">                    IF(AND((NA$33                                  -Sheep!$N$252                               )&gt;(NA$33-NB$33),(NA$33                                  -Sheep!$N$252                                )&lt;=0),"Born","")
&amp;                   IF(AND((NA$33-Sheep!$R$354-Sheep!$N$252                                )&gt;(NA$33-NB$33),(NA$33-Sheep!$R$354-Sheep!$N$252                                )&lt;=0),"WeanStd","")
&amp;                   IF(AND((NA$33-Sheep!$R$355-Sheep!$N$252                                )&gt;(NA$33-NB$33),(NA$33-Sheep!$R$355-Sheep!$N$252                                )&lt;=0),"WeanAlt1","")
&amp;                   IF(AND((NA$33-Sheep!$R$356-Sheep!$N$252                                )&gt;(NA$33-NB$33),(NA$33-Sheep!$R$356-Sheep!$N$252                                )&lt;=0),"WeanAlt2","")
&amp;IFERROR(IF(AND((NA$33-NA38                                                                                     )&gt;(NA$33-NB$33),(NA$33-NA38                                                                                     )&lt;=0),"Join-"    &amp;NA37,""),"")
&amp;IFERROR(IF(AND((NA$33-NA38-INDEX(Sheep!$V$361:$V$368,NA37,1))&gt;(NA$33-NB$33),(NA$33-NA38-INDEX(Sheep!$V$361:$V$368,NA37,1))&lt;=0),"Scan-"  &amp;NA37,""),"")
&amp;IFERROR(IF(AND((NA$33-NA38-150                                                                            )&gt;(NA$33-NB$33),(NA$33-NA38-150                                                                             )&lt;=0),"Birth-" &amp;NA37,""),"")
&amp;IFERROR(IF(AND((NA$33-NA38-150-Sheep!$R$354                                           )&gt;(NA$33-NB$33),(NA$33-NA38-150-Sheep!$R$354                                            )&lt;=0),"Wean-"&amp;NA37,""),"")
&amp;IFERROR(IF(AND((NA$33-NA38-150-Sheep!$R$355                                           )&gt;(NA$33-NB$33),(NA$33-NA38-150-Sheep!$R$355                                            )&lt;=0),"Alt1-"   &amp;NA37,""),"")
&amp;IFERROR(IF(AND((NA$33-NA38-150-Sheep!$R$356                                           )&gt;(NA$33-NB$33),(NA$33-NA38-150-Sheep!$R$356                                            )&lt;=0),"Alt2-"   &amp;NA37,""),"")</f>
        <v/>
      </c>
      <c r="NB39" s="266" t="str">
        <f xml:space="preserve">                    IF(AND((NB$33                                  -Sheep!$N$252                               )&gt;(NB$33-NC$33),(NB$33                                  -Sheep!$N$252                                )&lt;=0),"Born","")
&amp;                   IF(AND((NB$33-Sheep!$R$354-Sheep!$N$252                                )&gt;(NB$33-NC$33),(NB$33-Sheep!$R$354-Sheep!$N$252                                )&lt;=0),"WeanStd","")
&amp;                   IF(AND((NB$33-Sheep!$R$355-Sheep!$N$252                                )&gt;(NB$33-NC$33),(NB$33-Sheep!$R$355-Sheep!$N$252                                )&lt;=0),"WeanAlt1","")
&amp;                   IF(AND((NB$33-Sheep!$R$356-Sheep!$N$252                                )&gt;(NB$33-NC$33),(NB$33-Sheep!$R$356-Sheep!$N$252                                )&lt;=0),"WeanAlt2","")
&amp;IFERROR(IF(AND((NB$33-NB38                                                                                     )&gt;(NB$33-NC$33),(NB$33-NB38                                                                                     )&lt;=0),"Join-"    &amp;NB37,""),"")
&amp;IFERROR(IF(AND((NB$33-NB38-INDEX(Sheep!$V$361:$V$368,NB37,1))&gt;(NB$33-NC$33),(NB$33-NB38-INDEX(Sheep!$V$361:$V$368,NB37,1))&lt;=0),"Scan-"  &amp;NB37,""),"")
&amp;IFERROR(IF(AND((NB$33-NB38-150                                                                            )&gt;(NB$33-NC$33),(NB$33-NB38-150                                                                             )&lt;=0),"Birth-" &amp;NB37,""),"")
&amp;IFERROR(IF(AND((NB$33-NB38-150-Sheep!$R$354                                           )&gt;(NB$33-NC$33),(NB$33-NB38-150-Sheep!$R$354                                            )&lt;=0),"Wean-"&amp;NB37,""),"")
&amp;IFERROR(IF(AND((NB$33-NB38-150-Sheep!$R$355                                           )&gt;(NB$33-NC$33),(NB$33-NB38-150-Sheep!$R$355                                            )&lt;=0),"Alt1-"   &amp;NB37,""),"")
&amp;IFERROR(IF(AND((NB$33-NB38-150-Sheep!$R$356                                           )&gt;(NB$33-NC$33),(NB$33-NB38-150-Sheep!$R$356                                            )&lt;=0),"Alt2-"   &amp;NB37,""),"")</f>
        <v/>
      </c>
      <c r="NC39" s="266" t="str">
        <f xml:space="preserve">                    IF(AND((NC$33                                  -Sheep!$N$252                               )&gt;(NC$33-ND$33),(NC$33                                  -Sheep!$N$252                                )&lt;=0),"Born","")
&amp;                   IF(AND((NC$33-Sheep!$R$354-Sheep!$N$252                                )&gt;(NC$33-ND$33),(NC$33-Sheep!$R$354-Sheep!$N$252                                )&lt;=0),"WeanStd","")
&amp;                   IF(AND((NC$33-Sheep!$R$355-Sheep!$N$252                                )&gt;(NC$33-ND$33),(NC$33-Sheep!$R$355-Sheep!$N$252                                )&lt;=0),"WeanAlt1","")
&amp;                   IF(AND((NC$33-Sheep!$R$356-Sheep!$N$252                                )&gt;(NC$33-ND$33),(NC$33-Sheep!$R$356-Sheep!$N$252                                )&lt;=0),"WeanAlt2","")
&amp;IFERROR(IF(AND((NC$33-NC38                                                                                     )&gt;(NC$33-ND$33),(NC$33-NC38                                                                                     )&lt;=0),"Join-"    &amp;NC37,""),"")
&amp;IFERROR(IF(AND((NC$33-NC38-INDEX(Sheep!$V$361:$V$368,NC37,1))&gt;(NC$33-ND$33),(NC$33-NC38-INDEX(Sheep!$V$361:$V$368,NC37,1))&lt;=0),"Scan-"  &amp;NC37,""),"")
&amp;IFERROR(IF(AND((NC$33-NC38-150                                                                            )&gt;(NC$33-ND$33),(NC$33-NC38-150                                                                             )&lt;=0),"Birth-" &amp;NC37,""),"")
&amp;IFERROR(IF(AND((NC$33-NC38-150-Sheep!$R$354                                           )&gt;(NC$33-ND$33),(NC$33-NC38-150-Sheep!$R$354                                            )&lt;=0),"Wean-"&amp;NC37,""),"")
&amp;IFERROR(IF(AND((NC$33-NC38-150-Sheep!$R$355                                           )&gt;(NC$33-ND$33),(NC$33-NC38-150-Sheep!$R$355                                            )&lt;=0),"Alt1-"   &amp;NC37,""),"")
&amp;IFERROR(IF(AND((NC$33-NC38-150-Sheep!$R$356                                           )&gt;(NC$33-ND$33),(NC$33-NC38-150-Sheep!$R$356                                            )&lt;=0),"Alt2-"   &amp;NC37,""),"")</f>
        <v>Alt2-6</v>
      </c>
      <c r="ND39" s="266" t="str">
        <f xml:space="preserve">                    IF(AND((ND$33                                  -Sheep!$N$252                               )&gt;(ND$33-NE$33),(ND$33                                  -Sheep!$N$252                                )&lt;=0),"Born","")
&amp;                   IF(AND((ND$33-Sheep!$R$354-Sheep!$N$252                                )&gt;(ND$33-NE$33),(ND$33-Sheep!$R$354-Sheep!$N$252                                )&lt;=0),"WeanStd","")
&amp;                   IF(AND((ND$33-Sheep!$R$355-Sheep!$N$252                                )&gt;(ND$33-NE$33),(ND$33-Sheep!$R$355-Sheep!$N$252                                )&lt;=0),"WeanAlt1","")
&amp;                   IF(AND((ND$33-Sheep!$R$356-Sheep!$N$252                                )&gt;(ND$33-NE$33),(ND$33-Sheep!$R$356-Sheep!$N$252                                )&lt;=0),"WeanAlt2","")
&amp;IFERROR(IF(AND((ND$33-ND38                                                                                     )&gt;(ND$33-NE$33),(ND$33-ND38                                                                                     )&lt;=0),"Join-"    &amp;ND37,""),"")
&amp;IFERROR(IF(AND((ND$33-ND38-INDEX(Sheep!$V$361:$V$368,ND37,1))&gt;(ND$33-NE$33),(ND$33-ND38-INDEX(Sheep!$V$361:$V$368,ND37,1))&lt;=0),"Scan-"  &amp;ND37,""),"")
&amp;IFERROR(IF(AND((ND$33-ND38-150                                                                            )&gt;(ND$33-NE$33),(ND$33-ND38-150                                                                             )&lt;=0),"Birth-" &amp;ND37,""),"")
&amp;IFERROR(IF(AND((ND$33-ND38-150-Sheep!$R$354                                           )&gt;(ND$33-NE$33),(ND$33-ND38-150-Sheep!$R$354                                            )&lt;=0),"Wean-"&amp;ND37,""),"")
&amp;IFERROR(IF(AND((ND$33-ND38-150-Sheep!$R$355                                           )&gt;(ND$33-NE$33),(ND$33-ND38-150-Sheep!$R$355                                            )&lt;=0),"Alt1-"   &amp;ND37,""),"")
&amp;IFERROR(IF(AND((ND$33-ND38-150-Sheep!$R$356                                           )&gt;(ND$33-NE$33),(ND$33-ND38-150-Sheep!$R$356                                            )&lt;=0),"Alt2-"   &amp;ND37,""),"")</f>
        <v/>
      </c>
      <c r="NE39" s="266" t="str">
        <f xml:space="preserve">                    IF(AND((NE$33                                  -Sheep!$N$252                               )&gt;(NE$33-NF$33),(NE$33                                  -Sheep!$N$252                                )&lt;=0),"Born","")
&amp;                   IF(AND((NE$33-Sheep!$R$354-Sheep!$N$252                                )&gt;(NE$33-NF$33),(NE$33-Sheep!$R$354-Sheep!$N$252                                )&lt;=0),"WeanStd","")
&amp;                   IF(AND((NE$33-Sheep!$R$355-Sheep!$N$252                                )&gt;(NE$33-NF$33),(NE$33-Sheep!$R$355-Sheep!$N$252                                )&lt;=0),"WeanAlt1","")
&amp;                   IF(AND((NE$33-Sheep!$R$356-Sheep!$N$252                                )&gt;(NE$33-NF$33),(NE$33-Sheep!$R$356-Sheep!$N$252                                )&lt;=0),"WeanAlt2","")
&amp;IFERROR(IF(AND((NE$33-NE38                                                                                     )&gt;(NE$33-NF$33),(NE$33-NE38                                                                                     )&lt;=0),"Join-"    &amp;NE37,""),"")
&amp;IFERROR(IF(AND((NE$33-NE38-INDEX(Sheep!$V$361:$V$368,NE37,1))&gt;(NE$33-NF$33),(NE$33-NE38-INDEX(Sheep!$V$361:$V$368,NE37,1))&lt;=0),"Scan-"  &amp;NE37,""),"")
&amp;IFERROR(IF(AND((NE$33-NE38-150                                                                            )&gt;(NE$33-NF$33),(NE$33-NE38-150                                                                             )&lt;=0),"Birth-" &amp;NE37,""),"")
&amp;IFERROR(IF(AND((NE$33-NE38-150-Sheep!$R$354                                           )&gt;(NE$33-NF$33),(NE$33-NE38-150-Sheep!$R$354                                            )&lt;=0),"Wean-"&amp;NE37,""),"")
&amp;IFERROR(IF(AND((NE$33-NE38-150-Sheep!$R$355                                           )&gt;(NE$33-NF$33),(NE$33-NE38-150-Sheep!$R$355                                            )&lt;=0),"Alt1-"   &amp;NE37,""),"")
&amp;IFERROR(IF(AND((NE$33-NE38-150-Sheep!$R$356                                           )&gt;(NE$33-NF$33),(NE$33-NE38-150-Sheep!$R$356                                            )&lt;=0),"Alt2-"   &amp;NE37,""),"")</f>
        <v/>
      </c>
      <c r="NF39" s="266" t="str">
        <f xml:space="preserve">                    IF(AND((NF$33                                  -Sheep!$N$252                               )&gt;(NF$33-NG$33),(NF$33                                  -Sheep!$N$252                                )&lt;=0),"Born","")
&amp;                   IF(AND((NF$33-Sheep!$R$354-Sheep!$N$252                                )&gt;(NF$33-NG$33),(NF$33-Sheep!$R$354-Sheep!$N$252                                )&lt;=0),"WeanStd","")
&amp;                   IF(AND((NF$33-Sheep!$R$355-Sheep!$N$252                                )&gt;(NF$33-NG$33),(NF$33-Sheep!$R$355-Sheep!$N$252                                )&lt;=0),"WeanAlt1","")
&amp;                   IF(AND((NF$33-Sheep!$R$356-Sheep!$N$252                                )&gt;(NF$33-NG$33),(NF$33-Sheep!$R$356-Sheep!$N$252                                )&lt;=0),"WeanAlt2","")
&amp;IFERROR(IF(AND((NF$33-NF38                                                                                     )&gt;(NF$33-NG$33),(NF$33-NF38                                                                                     )&lt;=0),"Join-"    &amp;NF37,""),"")
&amp;IFERROR(IF(AND((NF$33-NF38-INDEX(Sheep!$V$361:$V$368,NF37,1))&gt;(NF$33-NG$33),(NF$33-NF38-INDEX(Sheep!$V$361:$V$368,NF37,1))&lt;=0),"Scan-"  &amp;NF37,""),"")
&amp;IFERROR(IF(AND((NF$33-NF38-150                                                                            )&gt;(NF$33-NG$33),(NF$33-NF38-150                                                                             )&lt;=0),"Birth-" &amp;NF37,""),"")
&amp;IFERROR(IF(AND((NF$33-NF38-150-Sheep!$R$354                                           )&gt;(NF$33-NG$33),(NF$33-NF38-150-Sheep!$R$354                                            )&lt;=0),"Wean-"&amp;NF37,""),"")
&amp;IFERROR(IF(AND((NF$33-NF38-150-Sheep!$R$355                                           )&gt;(NF$33-NG$33),(NF$33-NF38-150-Sheep!$R$355                                            )&lt;=0),"Alt1-"   &amp;NF37,""),"")
&amp;IFERROR(IF(AND((NF$33-NF38-150-Sheep!$R$356                                           )&gt;(NF$33-NG$33),(NF$33-NF38-150-Sheep!$R$356                                            )&lt;=0),"Alt2-"   &amp;NF37,""),"")</f>
        <v/>
      </c>
      <c r="NG39" s="266" t="str">
        <f xml:space="preserve">                    IF(AND((NG$33                                  -Sheep!$N$252                               )&gt;(NG$33-NH$33),(NG$33                                  -Sheep!$N$252                                )&lt;=0),"Born","")
&amp;                   IF(AND((NG$33-Sheep!$R$354-Sheep!$N$252                                )&gt;(NG$33-NH$33),(NG$33-Sheep!$R$354-Sheep!$N$252                                )&lt;=0),"WeanStd","")
&amp;                   IF(AND((NG$33-Sheep!$R$355-Sheep!$N$252                                )&gt;(NG$33-NH$33),(NG$33-Sheep!$R$355-Sheep!$N$252                                )&lt;=0),"WeanAlt1","")
&amp;                   IF(AND((NG$33-Sheep!$R$356-Sheep!$N$252                                )&gt;(NG$33-NH$33),(NG$33-Sheep!$R$356-Sheep!$N$252                                )&lt;=0),"WeanAlt2","")
&amp;IFERROR(IF(AND((NG$33-NG38                                                                                     )&gt;(NG$33-NH$33),(NG$33-NG38                                                                                     )&lt;=0),"Join-"    &amp;NG37,""),"")
&amp;IFERROR(IF(AND((NG$33-NG38-INDEX(Sheep!$V$361:$V$368,NG37,1))&gt;(NG$33-NH$33),(NG$33-NG38-INDEX(Sheep!$V$361:$V$368,NG37,1))&lt;=0),"Scan-"  &amp;NG37,""),"")
&amp;IFERROR(IF(AND((NG$33-NG38-150                                                                            )&gt;(NG$33-NH$33),(NG$33-NG38-150                                                                             )&lt;=0),"Birth-" &amp;NG37,""),"")
&amp;IFERROR(IF(AND((NG$33-NG38-150-Sheep!$R$354                                           )&gt;(NG$33-NH$33),(NG$33-NG38-150-Sheep!$R$354                                            )&lt;=0),"Wean-"&amp;NG37,""),"")
&amp;IFERROR(IF(AND((NG$33-NG38-150-Sheep!$R$355                                           )&gt;(NG$33-NH$33),(NG$33-NG38-150-Sheep!$R$355                                            )&lt;=0),"Alt1-"   &amp;NG37,""),"")
&amp;IFERROR(IF(AND((NG$33-NG38-150-Sheep!$R$356                                           )&gt;(NG$33-NH$33),(NG$33-NG38-150-Sheep!$R$356                                            )&lt;=0),"Alt2-"   &amp;NG37,""),"")</f>
        <v/>
      </c>
      <c r="NH39" s="266" t="str">
        <f xml:space="preserve">                    IF(AND((NH$33                                  -Sheep!$N$252                               )&gt;(NH$33-NI$33),(NH$33                                  -Sheep!$N$252                                )&lt;=0),"Born","")
&amp;                   IF(AND((NH$33-Sheep!$R$354-Sheep!$N$252                                )&gt;(NH$33-NI$33),(NH$33-Sheep!$R$354-Sheep!$N$252                                )&lt;=0),"WeanStd","")
&amp;                   IF(AND((NH$33-Sheep!$R$355-Sheep!$N$252                                )&gt;(NH$33-NI$33),(NH$33-Sheep!$R$355-Sheep!$N$252                                )&lt;=0),"WeanAlt1","")
&amp;                   IF(AND((NH$33-Sheep!$R$356-Sheep!$N$252                                )&gt;(NH$33-NI$33),(NH$33-Sheep!$R$356-Sheep!$N$252                                )&lt;=0),"WeanAlt2","")
&amp;IFERROR(IF(AND((NH$33-NH38                                                                                     )&gt;(NH$33-NI$33),(NH$33-NH38                                                                                     )&lt;=0),"Join-"    &amp;NH37,""),"")
&amp;IFERROR(IF(AND((NH$33-NH38-INDEX(Sheep!$V$361:$V$368,NH37,1))&gt;(NH$33-NI$33),(NH$33-NH38-INDEX(Sheep!$V$361:$V$368,NH37,1))&lt;=0),"Scan-"  &amp;NH37,""),"")
&amp;IFERROR(IF(AND((NH$33-NH38-150                                                                            )&gt;(NH$33-NI$33),(NH$33-NH38-150                                                                             )&lt;=0),"Birth-" &amp;NH37,""),"")
&amp;IFERROR(IF(AND((NH$33-NH38-150-Sheep!$R$354                                           )&gt;(NH$33-NI$33),(NH$33-NH38-150-Sheep!$R$354                                            )&lt;=0),"Wean-"&amp;NH37,""),"")
&amp;IFERROR(IF(AND((NH$33-NH38-150-Sheep!$R$355                                           )&gt;(NH$33-NI$33),(NH$33-NH38-150-Sheep!$R$355                                            )&lt;=0),"Alt1-"   &amp;NH37,""),"")
&amp;IFERROR(IF(AND((NH$33-NH38-150-Sheep!$R$356                                           )&gt;(NH$33-NI$33),(NH$33-NH38-150-Sheep!$R$356                                            )&lt;=0),"Alt2-"   &amp;NH37,""),"")</f>
        <v/>
      </c>
      <c r="NI39" s="266" t="str">
        <f xml:space="preserve">                    IF(AND((NI$33                                  -Sheep!$N$252                               )&gt;(NI$33-NJ$33),(NI$33                                  -Sheep!$N$252                                )&lt;=0),"Born","")
&amp;                   IF(AND((NI$33-Sheep!$R$354-Sheep!$N$252                                )&gt;(NI$33-NJ$33),(NI$33-Sheep!$R$354-Sheep!$N$252                                )&lt;=0),"WeanStd","")
&amp;                   IF(AND((NI$33-Sheep!$R$355-Sheep!$N$252                                )&gt;(NI$33-NJ$33),(NI$33-Sheep!$R$355-Sheep!$N$252                                )&lt;=0),"WeanAlt1","")
&amp;                   IF(AND((NI$33-Sheep!$R$356-Sheep!$N$252                                )&gt;(NI$33-NJ$33),(NI$33-Sheep!$R$356-Sheep!$N$252                                )&lt;=0),"WeanAlt2","")
&amp;IFERROR(IF(AND((NI$33-NI38                                                                                     )&gt;(NI$33-NJ$33),(NI$33-NI38                                                                                     )&lt;=0),"Join-"    &amp;NI37,""),"")
&amp;IFERROR(IF(AND((NI$33-NI38-INDEX(Sheep!$V$361:$V$368,NI37,1))&gt;(NI$33-NJ$33),(NI$33-NI38-INDEX(Sheep!$V$361:$V$368,NI37,1))&lt;=0),"Scan-"  &amp;NI37,""),"")
&amp;IFERROR(IF(AND((NI$33-NI38-150                                                                            )&gt;(NI$33-NJ$33),(NI$33-NI38-150                                                                             )&lt;=0),"Birth-" &amp;NI37,""),"")
&amp;IFERROR(IF(AND((NI$33-NI38-150-Sheep!$R$354                                           )&gt;(NI$33-NJ$33),(NI$33-NI38-150-Sheep!$R$354                                            )&lt;=0),"Wean-"&amp;NI37,""),"")
&amp;IFERROR(IF(AND((NI$33-NI38-150-Sheep!$R$355                                           )&gt;(NI$33-NJ$33),(NI$33-NI38-150-Sheep!$R$355                                            )&lt;=0),"Alt1-"   &amp;NI37,""),"")
&amp;IFERROR(IF(AND((NI$33-NI38-150-Sheep!$R$356                                           )&gt;(NI$33-NJ$33),(NI$33-NI38-150-Sheep!$R$356                                            )&lt;=0),"Alt2-"   &amp;NI37,""),"")</f>
        <v/>
      </c>
      <c r="NJ39" s="266" t="str">
        <f xml:space="preserve">                    IF(AND((NJ$33                                  -Sheep!$N$252                               )&gt;(NJ$33-NK$33),(NJ$33                                  -Sheep!$N$252                                )&lt;=0),"Born","")
&amp;                   IF(AND((NJ$33-Sheep!$R$354-Sheep!$N$252                                )&gt;(NJ$33-NK$33),(NJ$33-Sheep!$R$354-Sheep!$N$252                                )&lt;=0),"WeanStd","")
&amp;                   IF(AND((NJ$33-Sheep!$R$355-Sheep!$N$252                                )&gt;(NJ$33-NK$33),(NJ$33-Sheep!$R$355-Sheep!$N$252                                )&lt;=0),"WeanAlt1","")
&amp;                   IF(AND((NJ$33-Sheep!$R$356-Sheep!$N$252                                )&gt;(NJ$33-NK$33),(NJ$33-Sheep!$R$356-Sheep!$N$252                                )&lt;=0),"WeanAlt2","")
&amp;IFERROR(IF(AND((NJ$33-NJ38                                                                                     )&gt;(NJ$33-NK$33),(NJ$33-NJ38                                                                                     )&lt;=0),"Join-"    &amp;NJ37,""),"")
&amp;IFERROR(IF(AND((NJ$33-NJ38-INDEX(Sheep!$V$361:$V$368,NJ37,1))&gt;(NJ$33-NK$33),(NJ$33-NJ38-INDEX(Sheep!$V$361:$V$368,NJ37,1))&lt;=0),"Scan-"  &amp;NJ37,""),"")
&amp;IFERROR(IF(AND((NJ$33-NJ38-150                                                                            )&gt;(NJ$33-NK$33),(NJ$33-NJ38-150                                                                             )&lt;=0),"Birth-" &amp;NJ37,""),"")
&amp;IFERROR(IF(AND((NJ$33-NJ38-150-Sheep!$R$354                                           )&gt;(NJ$33-NK$33),(NJ$33-NJ38-150-Sheep!$R$354                                            )&lt;=0),"Wean-"&amp;NJ37,""),"")
&amp;IFERROR(IF(AND((NJ$33-NJ38-150-Sheep!$R$355                                           )&gt;(NJ$33-NK$33),(NJ$33-NJ38-150-Sheep!$R$355                                            )&lt;=0),"Alt1-"   &amp;NJ37,""),"")
&amp;IFERROR(IF(AND((NJ$33-NJ38-150-Sheep!$R$356                                           )&gt;(NJ$33-NK$33),(NJ$33-NJ38-150-Sheep!$R$356                                            )&lt;=0),"Alt2-"   &amp;NJ37,""),"")</f>
        <v/>
      </c>
      <c r="NK39" s="266" t="str">
        <f xml:space="preserve">                    IF(AND((NK$33                                  -Sheep!$N$252                               )&gt;(NK$33-NL$33),(NK$33                                  -Sheep!$N$252                                )&lt;=0),"Born","")
&amp;                   IF(AND((NK$33-Sheep!$R$354-Sheep!$N$252                                )&gt;(NK$33-NL$33),(NK$33-Sheep!$R$354-Sheep!$N$252                                )&lt;=0),"WeanStd","")
&amp;                   IF(AND((NK$33-Sheep!$R$355-Sheep!$N$252                                )&gt;(NK$33-NL$33),(NK$33-Sheep!$R$355-Sheep!$N$252                                )&lt;=0),"WeanAlt1","")
&amp;                   IF(AND((NK$33-Sheep!$R$356-Sheep!$N$252                                )&gt;(NK$33-NL$33),(NK$33-Sheep!$R$356-Sheep!$N$252                                )&lt;=0),"WeanAlt2","")
&amp;IFERROR(IF(AND((NK$33-NK38                                                                                     )&gt;(NK$33-NL$33),(NK$33-NK38                                                                                     )&lt;=0),"Join-"    &amp;NK37,""),"")
&amp;IFERROR(IF(AND((NK$33-NK38-INDEX(Sheep!$V$361:$V$368,NK37,1))&gt;(NK$33-NL$33),(NK$33-NK38-INDEX(Sheep!$V$361:$V$368,NK37,1))&lt;=0),"Scan-"  &amp;NK37,""),"")
&amp;IFERROR(IF(AND((NK$33-NK38-150                                                                            )&gt;(NK$33-NL$33),(NK$33-NK38-150                                                                             )&lt;=0),"Birth-" &amp;NK37,""),"")
&amp;IFERROR(IF(AND((NK$33-NK38-150-Sheep!$R$354                                           )&gt;(NK$33-NL$33),(NK$33-NK38-150-Sheep!$R$354                                            )&lt;=0),"Wean-"&amp;NK37,""),"")
&amp;IFERROR(IF(AND((NK$33-NK38-150-Sheep!$R$355                                           )&gt;(NK$33-NL$33),(NK$33-NK38-150-Sheep!$R$355                                            )&lt;=0),"Alt1-"   &amp;NK37,""),"")
&amp;IFERROR(IF(AND((NK$33-NK38-150-Sheep!$R$356                                           )&gt;(NK$33-NL$33),(NK$33-NK38-150-Sheep!$R$356                                            )&lt;=0),"Alt2-"   &amp;NK37,""),"")</f>
        <v/>
      </c>
      <c r="NL39" s="266" t="str">
        <f xml:space="preserve">                    IF(AND((NL$33                                  -Sheep!$N$252                               )&gt;(NL$33-NM$33),(NL$33                                  -Sheep!$N$252                                )&lt;=0),"Born","")
&amp;                   IF(AND((NL$33-Sheep!$R$354-Sheep!$N$252                                )&gt;(NL$33-NM$33),(NL$33-Sheep!$R$354-Sheep!$N$252                                )&lt;=0),"WeanStd","")
&amp;                   IF(AND((NL$33-Sheep!$R$355-Sheep!$N$252                                )&gt;(NL$33-NM$33),(NL$33-Sheep!$R$355-Sheep!$N$252                                )&lt;=0),"WeanAlt1","")
&amp;                   IF(AND((NL$33-Sheep!$R$356-Sheep!$N$252                                )&gt;(NL$33-NM$33),(NL$33-Sheep!$R$356-Sheep!$N$252                                )&lt;=0),"WeanAlt2","")
&amp;IFERROR(IF(AND((NL$33-NL38                                                                                     )&gt;(NL$33-NM$33),(NL$33-NL38                                                                                     )&lt;=0),"Join-"    &amp;NL37,""),"")
&amp;IFERROR(IF(AND((NL$33-NL38-INDEX(Sheep!$V$361:$V$368,NL37,1))&gt;(NL$33-NM$33),(NL$33-NL38-INDEX(Sheep!$V$361:$V$368,NL37,1))&lt;=0),"Scan-"  &amp;NL37,""),"")
&amp;IFERROR(IF(AND((NL$33-NL38-150                                                                            )&gt;(NL$33-NM$33),(NL$33-NL38-150                                                                             )&lt;=0),"Birth-" &amp;NL37,""),"")
&amp;IFERROR(IF(AND((NL$33-NL38-150-Sheep!$R$354                                           )&gt;(NL$33-NM$33),(NL$33-NL38-150-Sheep!$R$354                                            )&lt;=0),"Wean-"&amp;NL37,""),"")
&amp;IFERROR(IF(AND((NL$33-NL38-150-Sheep!$R$355                                           )&gt;(NL$33-NM$33),(NL$33-NL38-150-Sheep!$R$355                                            )&lt;=0),"Alt1-"   &amp;NL37,""),"")
&amp;IFERROR(IF(AND((NL$33-NL38-150-Sheep!$R$356                                           )&gt;(NL$33-NM$33),(NL$33-NL38-150-Sheep!$R$356                                            )&lt;=0),"Alt2-"   &amp;NL37,""),"")</f>
        <v>Join-7</v>
      </c>
      <c r="NM39" s="266" t="str">
        <f xml:space="preserve">                    IF(AND((NM$33                                  -Sheep!$N$252                               )&gt;(NM$33-NN$33),(NM$33                                  -Sheep!$N$252                                )&lt;=0),"Born","")
&amp;                   IF(AND((NM$33-Sheep!$R$354-Sheep!$N$252                                )&gt;(NM$33-NN$33),(NM$33-Sheep!$R$354-Sheep!$N$252                                )&lt;=0),"WeanStd","")
&amp;                   IF(AND((NM$33-Sheep!$R$355-Sheep!$N$252                                )&gt;(NM$33-NN$33),(NM$33-Sheep!$R$355-Sheep!$N$252                                )&lt;=0),"WeanAlt1","")
&amp;                   IF(AND((NM$33-Sheep!$R$356-Sheep!$N$252                                )&gt;(NM$33-NN$33),(NM$33-Sheep!$R$356-Sheep!$N$252                                )&lt;=0),"WeanAlt2","")
&amp;IFERROR(IF(AND((NM$33-NM38                                                                                     )&gt;(NM$33-NN$33),(NM$33-NM38                                                                                     )&lt;=0),"Join-"    &amp;NM37,""),"")
&amp;IFERROR(IF(AND((NM$33-NM38-INDEX(Sheep!$V$361:$V$368,NM37,1))&gt;(NM$33-NN$33),(NM$33-NM38-INDEX(Sheep!$V$361:$V$368,NM37,1))&lt;=0),"Scan-"  &amp;NM37,""),"")
&amp;IFERROR(IF(AND((NM$33-NM38-150                                                                            )&gt;(NM$33-NN$33),(NM$33-NM38-150                                                                             )&lt;=0),"Birth-" &amp;NM37,""),"")
&amp;IFERROR(IF(AND((NM$33-NM38-150-Sheep!$R$354                                           )&gt;(NM$33-NN$33),(NM$33-NM38-150-Sheep!$R$354                                            )&lt;=0),"Wean-"&amp;NM37,""),"")
&amp;IFERROR(IF(AND((NM$33-NM38-150-Sheep!$R$355                                           )&gt;(NM$33-NN$33),(NM$33-NM38-150-Sheep!$R$355                                            )&lt;=0),"Alt1-"   &amp;NM37,""),"")
&amp;IFERROR(IF(AND((NM$33-NM38-150-Sheep!$R$356                                           )&gt;(NM$33-NN$33),(NM$33-NM38-150-Sheep!$R$356                                            )&lt;=0),"Alt2-"   &amp;NM37,""),"")</f>
        <v/>
      </c>
      <c r="NN39" s="266" t="str">
        <f xml:space="preserve">                    IF(AND((NN$33                                  -Sheep!$N$252                               )&gt;(NN$33-NO$33),(NN$33                                  -Sheep!$N$252                                )&lt;=0),"Born","")
&amp;                   IF(AND((NN$33-Sheep!$R$354-Sheep!$N$252                                )&gt;(NN$33-NO$33),(NN$33-Sheep!$R$354-Sheep!$N$252                                )&lt;=0),"WeanStd","")
&amp;                   IF(AND((NN$33-Sheep!$R$355-Sheep!$N$252                                )&gt;(NN$33-NO$33),(NN$33-Sheep!$R$355-Sheep!$N$252                                )&lt;=0),"WeanAlt1","")
&amp;                   IF(AND((NN$33-Sheep!$R$356-Sheep!$N$252                                )&gt;(NN$33-NO$33),(NN$33-Sheep!$R$356-Sheep!$N$252                                )&lt;=0),"WeanAlt2","")
&amp;IFERROR(IF(AND((NN$33-NN38                                                                                     )&gt;(NN$33-NO$33),(NN$33-NN38                                                                                     )&lt;=0),"Join-"    &amp;NN37,""),"")
&amp;IFERROR(IF(AND((NN$33-NN38-INDEX(Sheep!$V$361:$V$368,NN37,1))&gt;(NN$33-NO$33),(NN$33-NN38-INDEX(Sheep!$V$361:$V$368,NN37,1))&lt;=0),"Scan-"  &amp;NN37,""),"")
&amp;IFERROR(IF(AND((NN$33-NN38-150                                                                            )&gt;(NN$33-NO$33),(NN$33-NN38-150                                                                             )&lt;=0),"Birth-" &amp;NN37,""),"")
&amp;IFERROR(IF(AND((NN$33-NN38-150-Sheep!$R$354                                           )&gt;(NN$33-NO$33),(NN$33-NN38-150-Sheep!$R$354                                            )&lt;=0),"Wean-"&amp;NN37,""),"")
&amp;IFERROR(IF(AND((NN$33-NN38-150-Sheep!$R$355                                           )&gt;(NN$33-NO$33),(NN$33-NN38-150-Sheep!$R$355                                            )&lt;=0),"Alt1-"   &amp;NN37,""),"")
&amp;IFERROR(IF(AND((NN$33-NN38-150-Sheep!$R$356                                           )&gt;(NN$33-NO$33),(NN$33-NN38-150-Sheep!$R$356                                            )&lt;=0),"Alt2-"   &amp;NN37,""),"")</f>
        <v/>
      </c>
      <c r="NO39" s="266" t="str">
        <f xml:space="preserve">                    IF(AND((NO$33                                  -Sheep!$N$252                               )&gt;(NO$33-NP$33),(NO$33                                  -Sheep!$N$252                                )&lt;=0),"Born","")
&amp;                   IF(AND((NO$33-Sheep!$R$354-Sheep!$N$252                                )&gt;(NO$33-NP$33),(NO$33-Sheep!$R$354-Sheep!$N$252                                )&lt;=0),"WeanStd","")
&amp;                   IF(AND((NO$33-Sheep!$R$355-Sheep!$N$252                                )&gt;(NO$33-NP$33),(NO$33-Sheep!$R$355-Sheep!$N$252                                )&lt;=0),"WeanAlt1","")
&amp;                   IF(AND((NO$33-Sheep!$R$356-Sheep!$N$252                                )&gt;(NO$33-NP$33),(NO$33-Sheep!$R$356-Sheep!$N$252                                )&lt;=0),"WeanAlt2","")
&amp;IFERROR(IF(AND((NO$33-NO38                                                                                     )&gt;(NO$33-NP$33),(NO$33-NO38                                                                                     )&lt;=0),"Join-"    &amp;NO37,""),"")
&amp;IFERROR(IF(AND((NO$33-NO38-INDEX(Sheep!$V$361:$V$368,NO37,1))&gt;(NO$33-NP$33),(NO$33-NO38-INDEX(Sheep!$V$361:$V$368,NO37,1))&lt;=0),"Scan-"  &amp;NO37,""),"")
&amp;IFERROR(IF(AND((NO$33-NO38-150                                                                            )&gt;(NO$33-NP$33),(NO$33-NO38-150                                                                             )&lt;=0),"Birth-" &amp;NO37,""),"")
&amp;IFERROR(IF(AND((NO$33-NO38-150-Sheep!$R$354                                           )&gt;(NO$33-NP$33),(NO$33-NO38-150-Sheep!$R$354                                            )&lt;=0),"Wean-"&amp;NO37,""),"")
&amp;IFERROR(IF(AND((NO$33-NO38-150-Sheep!$R$355                                           )&gt;(NO$33-NP$33),(NO$33-NO38-150-Sheep!$R$355                                            )&lt;=0),"Alt1-"   &amp;NO37,""),"")
&amp;IFERROR(IF(AND((NO$33-NO38-150-Sheep!$R$356                                           )&gt;(NO$33-NP$33),(NO$33-NO38-150-Sheep!$R$356                                            )&lt;=0),"Alt2-"   &amp;NO37,""),"")</f>
        <v/>
      </c>
      <c r="NP39" s="266" t="str">
        <f xml:space="preserve">                    IF(AND((NP$33                                  -Sheep!$N$252                               )&gt;(NP$33-NQ$33),(NP$33                                  -Sheep!$N$252                                )&lt;=0),"Born","")
&amp;                   IF(AND((NP$33-Sheep!$R$354-Sheep!$N$252                                )&gt;(NP$33-NQ$33),(NP$33-Sheep!$R$354-Sheep!$N$252                                )&lt;=0),"WeanStd","")
&amp;                   IF(AND((NP$33-Sheep!$R$355-Sheep!$N$252                                )&gt;(NP$33-NQ$33),(NP$33-Sheep!$R$355-Sheep!$N$252                                )&lt;=0),"WeanAlt1","")
&amp;                   IF(AND((NP$33-Sheep!$R$356-Sheep!$N$252                                )&gt;(NP$33-NQ$33),(NP$33-Sheep!$R$356-Sheep!$N$252                                )&lt;=0),"WeanAlt2","")
&amp;IFERROR(IF(AND((NP$33-NP38                                                                                     )&gt;(NP$33-NQ$33),(NP$33-NP38                                                                                     )&lt;=0),"Join-"    &amp;NP37,""),"")
&amp;IFERROR(IF(AND((NP$33-NP38-INDEX(Sheep!$V$361:$V$368,NP37,1))&gt;(NP$33-NQ$33),(NP$33-NP38-INDEX(Sheep!$V$361:$V$368,NP37,1))&lt;=0),"Scan-"  &amp;NP37,""),"")
&amp;IFERROR(IF(AND((NP$33-NP38-150                                                                            )&gt;(NP$33-NQ$33),(NP$33-NP38-150                                                                             )&lt;=0),"Birth-" &amp;NP37,""),"")
&amp;IFERROR(IF(AND((NP$33-NP38-150-Sheep!$R$354                                           )&gt;(NP$33-NQ$33),(NP$33-NP38-150-Sheep!$R$354                                            )&lt;=0),"Wean-"&amp;NP37,""),"")
&amp;IFERROR(IF(AND((NP$33-NP38-150-Sheep!$R$355                                           )&gt;(NP$33-NQ$33),(NP$33-NP38-150-Sheep!$R$355                                            )&lt;=0),"Alt1-"   &amp;NP37,""),"")
&amp;IFERROR(IF(AND((NP$33-NP38-150-Sheep!$R$356                                           )&gt;(NP$33-NQ$33),(NP$33-NP38-150-Sheep!$R$356                                            )&lt;=0),"Alt2-"   &amp;NP37,""),"")</f>
        <v/>
      </c>
      <c r="NQ39" s="266" t="str">
        <f xml:space="preserve">                    IF(AND((NQ$33                                  -Sheep!$N$252                               )&gt;(NQ$33-NR$33),(NQ$33                                  -Sheep!$N$252                                )&lt;=0),"Born","")
&amp;                   IF(AND((NQ$33-Sheep!$R$354-Sheep!$N$252                                )&gt;(NQ$33-NR$33),(NQ$33-Sheep!$R$354-Sheep!$N$252                                )&lt;=0),"WeanStd","")
&amp;                   IF(AND((NQ$33-Sheep!$R$355-Sheep!$N$252                                )&gt;(NQ$33-NR$33),(NQ$33-Sheep!$R$355-Sheep!$N$252                                )&lt;=0),"WeanAlt1","")
&amp;                   IF(AND((NQ$33-Sheep!$R$356-Sheep!$N$252                                )&gt;(NQ$33-NR$33),(NQ$33-Sheep!$R$356-Sheep!$N$252                                )&lt;=0),"WeanAlt2","")
&amp;IFERROR(IF(AND((NQ$33-NQ38                                                                                     )&gt;(NQ$33-NR$33),(NQ$33-NQ38                                                                                     )&lt;=0),"Join-"    &amp;NQ37,""),"")
&amp;IFERROR(IF(AND((NQ$33-NQ38-INDEX(Sheep!$V$361:$V$368,NQ37,1))&gt;(NQ$33-NR$33),(NQ$33-NQ38-INDEX(Sheep!$V$361:$V$368,NQ37,1))&lt;=0),"Scan-"  &amp;NQ37,""),"")
&amp;IFERROR(IF(AND((NQ$33-NQ38-150                                                                            )&gt;(NQ$33-NR$33),(NQ$33-NQ38-150                                                                             )&lt;=0),"Birth-" &amp;NQ37,""),"")
&amp;IFERROR(IF(AND((NQ$33-NQ38-150-Sheep!$R$354                                           )&gt;(NQ$33-NR$33),(NQ$33-NQ38-150-Sheep!$R$354                                            )&lt;=0),"Wean-"&amp;NQ37,""),"")
&amp;IFERROR(IF(AND((NQ$33-NQ38-150-Sheep!$R$355                                           )&gt;(NQ$33-NR$33),(NQ$33-NQ38-150-Sheep!$R$355                                            )&lt;=0),"Alt1-"   &amp;NQ37,""),"")
&amp;IFERROR(IF(AND((NQ$33-NQ38-150-Sheep!$R$356                                           )&gt;(NQ$33-NR$33),(NQ$33-NQ38-150-Sheep!$R$356                                            )&lt;=0),"Alt2-"   &amp;NQ37,""),"")</f>
        <v/>
      </c>
      <c r="NR39" s="266" t="str">
        <f xml:space="preserve">                    IF(AND((NR$33                                  -Sheep!$N$252                               )&gt;(NR$33-NS$33),(NR$33                                  -Sheep!$N$252                                )&lt;=0),"Born","")
&amp;                   IF(AND((NR$33-Sheep!$R$354-Sheep!$N$252                                )&gt;(NR$33-NS$33),(NR$33-Sheep!$R$354-Sheep!$N$252                                )&lt;=0),"WeanStd","")
&amp;                   IF(AND((NR$33-Sheep!$R$355-Sheep!$N$252                                )&gt;(NR$33-NS$33),(NR$33-Sheep!$R$355-Sheep!$N$252                                )&lt;=0),"WeanAlt1","")
&amp;                   IF(AND((NR$33-Sheep!$R$356-Sheep!$N$252                                )&gt;(NR$33-NS$33),(NR$33-Sheep!$R$356-Sheep!$N$252                                )&lt;=0),"WeanAlt2","")
&amp;IFERROR(IF(AND((NR$33-NR38                                                                                     )&gt;(NR$33-NS$33),(NR$33-NR38                                                                                     )&lt;=0),"Join-"    &amp;NR37,""),"")
&amp;IFERROR(IF(AND((NR$33-NR38-INDEX(Sheep!$V$361:$V$368,NR37,1))&gt;(NR$33-NS$33),(NR$33-NR38-INDEX(Sheep!$V$361:$V$368,NR37,1))&lt;=0),"Scan-"  &amp;NR37,""),"")
&amp;IFERROR(IF(AND((NR$33-NR38-150                                                                            )&gt;(NR$33-NS$33),(NR$33-NR38-150                                                                             )&lt;=0),"Birth-" &amp;NR37,""),"")
&amp;IFERROR(IF(AND((NR$33-NR38-150-Sheep!$R$354                                           )&gt;(NR$33-NS$33),(NR$33-NR38-150-Sheep!$R$354                                            )&lt;=0),"Wean-"&amp;NR37,""),"")
&amp;IFERROR(IF(AND((NR$33-NR38-150-Sheep!$R$355                                           )&gt;(NR$33-NS$33),(NR$33-NR38-150-Sheep!$R$355                                            )&lt;=0),"Alt1-"   &amp;NR37,""),"")
&amp;IFERROR(IF(AND((NR$33-NR38-150-Sheep!$R$356                                           )&gt;(NR$33-NS$33),(NR$33-NR38-150-Sheep!$R$356                                            )&lt;=0),"Alt2-"   &amp;NR37,""),"")</f>
        <v/>
      </c>
      <c r="NS39" s="266" t="str">
        <f xml:space="preserve">                    IF(AND((NS$33                                  -Sheep!$N$252                               )&gt;(NS$33-NT$33),(NS$33                                  -Sheep!$N$252                                )&lt;=0),"Born","")
&amp;                   IF(AND((NS$33-Sheep!$R$354-Sheep!$N$252                                )&gt;(NS$33-NT$33),(NS$33-Sheep!$R$354-Sheep!$N$252                                )&lt;=0),"WeanStd","")
&amp;                   IF(AND((NS$33-Sheep!$R$355-Sheep!$N$252                                )&gt;(NS$33-NT$33),(NS$33-Sheep!$R$355-Sheep!$N$252                                )&lt;=0),"WeanAlt1","")
&amp;                   IF(AND((NS$33-Sheep!$R$356-Sheep!$N$252                                )&gt;(NS$33-NT$33),(NS$33-Sheep!$R$356-Sheep!$N$252                                )&lt;=0),"WeanAlt2","")
&amp;IFERROR(IF(AND((NS$33-NS38                                                                                     )&gt;(NS$33-NT$33),(NS$33-NS38                                                                                     )&lt;=0),"Join-"    &amp;NS37,""),"")
&amp;IFERROR(IF(AND((NS$33-NS38-INDEX(Sheep!$V$361:$V$368,NS37,1))&gt;(NS$33-NT$33),(NS$33-NS38-INDEX(Sheep!$V$361:$V$368,NS37,1))&lt;=0),"Scan-"  &amp;NS37,""),"")
&amp;IFERROR(IF(AND((NS$33-NS38-150                                                                            )&gt;(NS$33-NT$33),(NS$33-NS38-150                                                                             )&lt;=0),"Birth-" &amp;NS37,""),"")
&amp;IFERROR(IF(AND((NS$33-NS38-150-Sheep!$R$354                                           )&gt;(NS$33-NT$33),(NS$33-NS38-150-Sheep!$R$354                                            )&lt;=0),"Wean-"&amp;NS37,""),"")
&amp;IFERROR(IF(AND((NS$33-NS38-150-Sheep!$R$355                                           )&gt;(NS$33-NT$33),(NS$33-NS38-150-Sheep!$R$355                                            )&lt;=0),"Alt1-"   &amp;NS37,""),"")
&amp;IFERROR(IF(AND((NS$33-NS38-150-Sheep!$R$356                                           )&gt;(NS$33-NT$33),(NS$33-NS38-150-Sheep!$R$356                                            )&lt;=0),"Alt2-"   &amp;NS37,""),"")</f>
        <v/>
      </c>
      <c r="NT39" s="266" t="str">
        <f xml:space="preserve">                    IF(AND((NT$33                                  -Sheep!$N$252                               )&gt;(NT$33-NU$33),(NT$33                                  -Sheep!$N$252                                )&lt;=0),"Born","")
&amp;                   IF(AND((NT$33-Sheep!$R$354-Sheep!$N$252                                )&gt;(NT$33-NU$33),(NT$33-Sheep!$R$354-Sheep!$N$252                                )&lt;=0),"WeanStd","")
&amp;                   IF(AND((NT$33-Sheep!$R$355-Sheep!$N$252                                )&gt;(NT$33-NU$33),(NT$33-Sheep!$R$355-Sheep!$N$252                                )&lt;=0),"WeanAlt1","")
&amp;                   IF(AND((NT$33-Sheep!$R$356-Sheep!$N$252                                )&gt;(NT$33-NU$33),(NT$33-Sheep!$R$356-Sheep!$N$252                                )&lt;=0),"WeanAlt2","")
&amp;IFERROR(IF(AND((NT$33-NT38                                                                                     )&gt;(NT$33-NU$33),(NT$33-NT38                                                                                     )&lt;=0),"Join-"    &amp;NT37,""),"")
&amp;IFERROR(IF(AND((NT$33-NT38-INDEX(Sheep!$V$361:$V$368,NT37,1))&gt;(NT$33-NU$33),(NT$33-NT38-INDEX(Sheep!$V$361:$V$368,NT37,1))&lt;=0),"Scan-"  &amp;NT37,""),"")
&amp;IFERROR(IF(AND((NT$33-NT38-150                                                                            )&gt;(NT$33-NU$33),(NT$33-NT38-150                                                                             )&lt;=0),"Birth-" &amp;NT37,""),"")
&amp;IFERROR(IF(AND((NT$33-NT38-150-Sheep!$R$354                                           )&gt;(NT$33-NU$33),(NT$33-NT38-150-Sheep!$R$354                                            )&lt;=0),"Wean-"&amp;NT37,""),"")
&amp;IFERROR(IF(AND((NT$33-NT38-150-Sheep!$R$355                                           )&gt;(NT$33-NU$33),(NT$33-NT38-150-Sheep!$R$355                                            )&lt;=0),"Alt1-"   &amp;NT37,""),"")
&amp;IFERROR(IF(AND((NT$33-NT38-150-Sheep!$R$356                                           )&gt;(NT$33-NU$33),(NT$33-NT38-150-Sheep!$R$356                                            )&lt;=0),"Alt2-"   &amp;NT37,""),"")</f>
        <v/>
      </c>
      <c r="NU39" s="266" t="str">
        <f xml:space="preserve">                    IF(AND((NU$33                                  -Sheep!$N$252                               )&gt;(NU$33-NV$33),(NU$33                                  -Sheep!$N$252                                )&lt;=0),"Born","")
&amp;                   IF(AND((NU$33-Sheep!$R$354-Sheep!$N$252                                )&gt;(NU$33-NV$33),(NU$33-Sheep!$R$354-Sheep!$N$252                                )&lt;=0),"WeanStd","")
&amp;                   IF(AND((NU$33-Sheep!$R$355-Sheep!$N$252                                )&gt;(NU$33-NV$33),(NU$33-Sheep!$R$355-Sheep!$N$252                                )&lt;=0),"WeanAlt1","")
&amp;                   IF(AND((NU$33-Sheep!$R$356-Sheep!$N$252                                )&gt;(NU$33-NV$33),(NU$33-Sheep!$R$356-Sheep!$N$252                                )&lt;=0),"WeanAlt2","")
&amp;IFERROR(IF(AND((NU$33-NU38                                                                                     )&gt;(NU$33-NV$33),(NU$33-NU38                                                                                     )&lt;=0),"Join-"    &amp;NU37,""),"")
&amp;IFERROR(IF(AND((NU$33-NU38-INDEX(Sheep!$V$361:$V$368,NU37,1))&gt;(NU$33-NV$33),(NU$33-NU38-INDEX(Sheep!$V$361:$V$368,NU37,1))&lt;=0),"Scan-"  &amp;NU37,""),"")
&amp;IFERROR(IF(AND((NU$33-NU38-150                                                                            )&gt;(NU$33-NV$33),(NU$33-NU38-150                                                                             )&lt;=0),"Birth-" &amp;NU37,""),"")
&amp;IFERROR(IF(AND((NU$33-NU38-150-Sheep!$R$354                                           )&gt;(NU$33-NV$33),(NU$33-NU38-150-Sheep!$R$354                                            )&lt;=0),"Wean-"&amp;NU37,""),"")
&amp;IFERROR(IF(AND((NU$33-NU38-150-Sheep!$R$355                                           )&gt;(NU$33-NV$33),(NU$33-NU38-150-Sheep!$R$355                                            )&lt;=0),"Alt1-"   &amp;NU37,""),"")
&amp;IFERROR(IF(AND((NU$33-NU38-150-Sheep!$R$356                                           )&gt;(NU$33-NV$33),(NU$33-NU38-150-Sheep!$R$356                                            )&lt;=0),"Alt2-"   &amp;NU37,""),"")</f>
        <v/>
      </c>
      <c r="NV39" s="266" t="str">
        <f xml:space="preserve">                    IF(AND((NV$33                                  -Sheep!$N$252                               )&gt;(NV$33-NW$33),(NV$33                                  -Sheep!$N$252                                )&lt;=0),"Born","")
&amp;                   IF(AND((NV$33-Sheep!$R$354-Sheep!$N$252                                )&gt;(NV$33-NW$33),(NV$33-Sheep!$R$354-Sheep!$N$252                                )&lt;=0),"WeanStd","")
&amp;                   IF(AND((NV$33-Sheep!$R$355-Sheep!$N$252                                )&gt;(NV$33-NW$33),(NV$33-Sheep!$R$355-Sheep!$N$252                                )&lt;=0),"WeanAlt1","")
&amp;                   IF(AND((NV$33-Sheep!$R$356-Sheep!$N$252                                )&gt;(NV$33-NW$33),(NV$33-Sheep!$R$356-Sheep!$N$252                                )&lt;=0),"WeanAlt2","")
&amp;IFERROR(IF(AND((NV$33-NV38                                                                                     )&gt;(NV$33-NW$33),(NV$33-NV38                                                                                     )&lt;=0),"Join-"    &amp;NV37,""),"")
&amp;IFERROR(IF(AND((NV$33-NV38-INDEX(Sheep!$V$361:$V$368,NV37,1))&gt;(NV$33-NW$33),(NV$33-NV38-INDEX(Sheep!$V$361:$V$368,NV37,1))&lt;=0),"Scan-"  &amp;NV37,""),"")
&amp;IFERROR(IF(AND((NV$33-NV38-150                                                                            )&gt;(NV$33-NW$33),(NV$33-NV38-150                                                                             )&lt;=0),"Birth-" &amp;NV37,""),"")
&amp;IFERROR(IF(AND((NV$33-NV38-150-Sheep!$R$354                                           )&gt;(NV$33-NW$33),(NV$33-NV38-150-Sheep!$R$354                                            )&lt;=0),"Wean-"&amp;NV37,""),"")
&amp;IFERROR(IF(AND((NV$33-NV38-150-Sheep!$R$355                                           )&gt;(NV$33-NW$33),(NV$33-NV38-150-Sheep!$R$355                                            )&lt;=0),"Alt1-"   &amp;NV37,""),"")
&amp;IFERROR(IF(AND((NV$33-NV38-150-Sheep!$R$356                                           )&gt;(NV$33-NW$33),(NV$33-NV38-150-Sheep!$R$356                                            )&lt;=0),"Alt2-"   &amp;NV37,""),"")</f>
        <v>Scan-7</v>
      </c>
      <c r="NW39" s="266" t="str">
        <f xml:space="preserve">                    IF(AND((NW$33                                  -Sheep!$N$252                               )&gt;(NW$33-NX$33),(NW$33                                  -Sheep!$N$252                                )&lt;=0),"Born","")
&amp;                   IF(AND((NW$33-Sheep!$R$354-Sheep!$N$252                                )&gt;(NW$33-NX$33),(NW$33-Sheep!$R$354-Sheep!$N$252                                )&lt;=0),"WeanStd","")
&amp;                   IF(AND((NW$33-Sheep!$R$355-Sheep!$N$252                                )&gt;(NW$33-NX$33),(NW$33-Sheep!$R$355-Sheep!$N$252                                )&lt;=0),"WeanAlt1","")
&amp;                   IF(AND((NW$33-Sheep!$R$356-Sheep!$N$252                                )&gt;(NW$33-NX$33),(NW$33-Sheep!$R$356-Sheep!$N$252                                )&lt;=0),"WeanAlt2","")
&amp;IFERROR(IF(AND((NW$33-NW38                                                                                     )&gt;(NW$33-NX$33),(NW$33-NW38                                                                                     )&lt;=0),"Join-"    &amp;NW37,""),"")
&amp;IFERROR(IF(AND((NW$33-NW38-INDEX(Sheep!$V$361:$V$368,NW37,1))&gt;(NW$33-NX$33),(NW$33-NW38-INDEX(Sheep!$V$361:$V$368,NW37,1))&lt;=0),"Scan-"  &amp;NW37,""),"")
&amp;IFERROR(IF(AND((NW$33-NW38-150                                                                            )&gt;(NW$33-NX$33),(NW$33-NW38-150                                                                             )&lt;=0),"Birth-" &amp;NW37,""),"")
&amp;IFERROR(IF(AND((NW$33-NW38-150-Sheep!$R$354                                           )&gt;(NW$33-NX$33),(NW$33-NW38-150-Sheep!$R$354                                            )&lt;=0),"Wean-"&amp;NW37,""),"")
&amp;IFERROR(IF(AND((NW$33-NW38-150-Sheep!$R$355                                           )&gt;(NW$33-NX$33),(NW$33-NW38-150-Sheep!$R$355                                            )&lt;=0),"Alt1-"   &amp;NW37,""),"")
&amp;IFERROR(IF(AND((NW$33-NW38-150-Sheep!$R$356                                           )&gt;(NW$33-NX$33),(NW$33-NW38-150-Sheep!$R$356                                            )&lt;=0),"Alt2-"   &amp;NW37,""),"")</f>
        <v/>
      </c>
      <c r="NX39" s="266" t="str">
        <f xml:space="preserve">                    IF(AND((NX$33                                  -Sheep!$N$252                               )&gt;(NX$33-NY$33),(NX$33                                  -Sheep!$N$252                                )&lt;=0),"Born","")
&amp;                   IF(AND((NX$33-Sheep!$R$354-Sheep!$N$252                                )&gt;(NX$33-NY$33),(NX$33-Sheep!$R$354-Sheep!$N$252                                )&lt;=0),"WeanStd","")
&amp;                   IF(AND((NX$33-Sheep!$R$355-Sheep!$N$252                                )&gt;(NX$33-NY$33),(NX$33-Sheep!$R$355-Sheep!$N$252                                )&lt;=0),"WeanAlt1","")
&amp;                   IF(AND((NX$33-Sheep!$R$356-Sheep!$N$252                                )&gt;(NX$33-NY$33),(NX$33-Sheep!$R$356-Sheep!$N$252                                )&lt;=0),"WeanAlt2","")
&amp;IFERROR(IF(AND((NX$33-NX38                                                                                     )&gt;(NX$33-NY$33),(NX$33-NX38                                                                                     )&lt;=0),"Join-"    &amp;NX37,""),"")
&amp;IFERROR(IF(AND((NX$33-NX38-INDEX(Sheep!$V$361:$V$368,NX37,1))&gt;(NX$33-NY$33),(NX$33-NX38-INDEX(Sheep!$V$361:$V$368,NX37,1))&lt;=0),"Scan-"  &amp;NX37,""),"")
&amp;IFERROR(IF(AND((NX$33-NX38-150                                                                            )&gt;(NX$33-NY$33),(NX$33-NX38-150                                                                             )&lt;=0),"Birth-" &amp;NX37,""),"")
&amp;IFERROR(IF(AND((NX$33-NX38-150-Sheep!$R$354                                           )&gt;(NX$33-NY$33),(NX$33-NX38-150-Sheep!$R$354                                            )&lt;=0),"Wean-"&amp;NX37,""),"")
&amp;IFERROR(IF(AND((NX$33-NX38-150-Sheep!$R$355                                           )&gt;(NX$33-NY$33),(NX$33-NX38-150-Sheep!$R$355                                            )&lt;=0),"Alt1-"   &amp;NX37,""),"")
&amp;IFERROR(IF(AND((NX$33-NX38-150-Sheep!$R$356                                           )&gt;(NX$33-NY$33),(NX$33-NX38-150-Sheep!$R$356                                            )&lt;=0),"Alt2-"   &amp;NX37,""),"")</f>
        <v/>
      </c>
      <c r="NY39" s="266" t="str">
        <f xml:space="preserve">                    IF(AND((NY$33                                  -Sheep!$N$252                               )&gt;(NY$33-NZ$33),(NY$33                                  -Sheep!$N$252                                )&lt;=0),"Born","")
&amp;                   IF(AND((NY$33-Sheep!$R$354-Sheep!$N$252                                )&gt;(NY$33-NZ$33),(NY$33-Sheep!$R$354-Sheep!$N$252                                )&lt;=0),"WeanStd","")
&amp;                   IF(AND((NY$33-Sheep!$R$355-Sheep!$N$252                                )&gt;(NY$33-NZ$33),(NY$33-Sheep!$R$355-Sheep!$N$252                                )&lt;=0),"WeanAlt1","")
&amp;                   IF(AND((NY$33-Sheep!$R$356-Sheep!$N$252                                )&gt;(NY$33-NZ$33),(NY$33-Sheep!$R$356-Sheep!$N$252                                )&lt;=0),"WeanAlt2","")
&amp;IFERROR(IF(AND((NY$33-NY38                                                                                     )&gt;(NY$33-NZ$33),(NY$33-NY38                                                                                     )&lt;=0),"Join-"    &amp;NY37,""),"")
&amp;IFERROR(IF(AND((NY$33-NY38-INDEX(Sheep!$V$361:$V$368,NY37,1))&gt;(NY$33-NZ$33),(NY$33-NY38-INDEX(Sheep!$V$361:$V$368,NY37,1))&lt;=0),"Scan-"  &amp;NY37,""),"")
&amp;IFERROR(IF(AND((NY$33-NY38-150                                                                            )&gt;(NY$33-NZ$33),(NY$33-NY38-150                                                                             )&lt;=0),"Birth-" &amp;NY37,""),"")
&amp;IFERROR(IF(AND((NY$33-NY38-150-Sheep!$R$354                                           )&gt;(NY$33-NZ$33),(NY$33-NY38-150-Sheep!$R$354                                            )&lt;=0),"Wean-"&amp;NY37,""),"")
&amp;IFERROR(IF(AND((NY$33-NY38-150-Sheep!$R$355                                           )&gt;(NY$33-NZ$33),(NY$33-NY38-150-Sheep!$R$355                                            )&lt;=0),"Alt1-"   &amp;NY37,""),"")
&amp;IFERROR(IF(AND((NY$33-NY38-150-Sheep!$R$356                                           )&gt;(NY$33-NZ$33),(NY$33-NY38-150-Sheep!$R$356                                            )&lt;=0),"Alt2-"   &amp;NY37,""),"")</f>
        <v/>
      </c>
      <c r="NZ39" s="266" t="str">
        <f xml:space="preserve">                    IF(AND((NZ$33                                  -Sheep!$N$252                               )&gt;(NZ$33-OA$33),(NZ$33                                  -Sheep!$N$252                                )&lt;=0),"Born","")
&amp;                   IF(AND((NZ$33-Sheep!$R$354-Sheep!$N$252                                )&gt;(NZ$33-OA$33),(NZ$33-Sheep!$R$354-Sheep!$N$252                                )&lt;=0),"WeanStd","")
&amp;                   IF(AND((NZ$33-Sheep!$R$355-Sheep!$N$252                                )&gt;(NZ$33-OA$33),(NZ$33-Sheep!$R$355-Sheep!$N$252                                )&lt;=0),"WeanAlt1","")
&amp;                   IF(AND((NZ$33-Sheep!$R$356-Sheep!$N$252                                )&gt;(NZ$33-OA$33),(NZ$33-Sheep!$R$356-Sheep!$N$252                                )&lt;=0),"WeanAlt2","")
&amp;IFERROR(IF(AND((NZ$33-NZ38                                                                                     )&gt;(NZ$33-OA$33),(NZ$33-NZ38                                                                                     )&lt;=0),"Join-"    &amp;NZ37,""),"")
&amp;IFERROR(IF(AND((NZ$33-NZ38-INDEX(Sheep!$V$361:$V$368,NZ37,1))&gt;(NZ$33-OA$33),(NZ$33-NZ38-INDEX(Sheep!$V$361:$V$368,NZ37,1))&lt;=0),"Scan-"  &amp;NZ37,""),"")
&amp;IFERROR(IF(AND((NZ$33-NZ38-150                                                                            )&gt;(NZ$33-OA$33),(NZ$33-NZ38-150                                                                             )&lt;=0),"Birth-" &amp;NZ37,""),"")
&amp;IFERROR(IF(AND((NZ$33-NZ38-150-Sheep!$R$354                                           )&gt;(NZ$33-OA$33),(NZ$33-NZ38-150-Sheep!$R$354                                            )&lt;=0),"Wean-"&amp;NZ37,""),"")
&amp;IFERROR(IF(AND((NZ$33-NZ38-150-Sheep!$R$355                                           )&gt;(NZ$33-OA$33),(NZ$33-NZ38-150-Sheep!$R$355                                            )&lt;=0),"Alt1-"   &amp;NZ37,""),"")
&amp;IFERROR(IF(AND((NZ$33-NZ38-150-Sheep!$R$356                                           )&gt;(NZ$33-OA$33),(NZ$33-NZ38-150-Sheep!$R$356                                            )&lt;=0),"Alt2-"   &amp;NZ37,""),"")</f>
        <v/>
      </c>
      <c r="OA39" s="266" t="str">
        <f xml:space="preserve">                    IF(AND((OA$33                                  -Sheep!$N$252                               )&gt;(OA$33-OB$33),(OA$33                                  -Sheep!$N$252                                )&lt;=0),"Born","")
&amp;                   IF(AND((OA$33-Sheep!$R$354-Sheep!$N$252                                )&gt;(OA$33-OB$33),(OA$33-Sheep!$R$354-Sheep!$N$252                                )&lt;=0),"WeanStd","")
&amp;                   IF(AND((OA$33-Sheep!$R$355-Sheep!$N$252                                )&gt;(OA$33-OB$33),(OA$33-Sheep!$R$355-Sheep!$N$252                                )&lt;=0),"WeanAlt1","")
&amp;                   IF(AND((OA$33-Sheep!$R$356-Sheep!$N$252                                )&gt;(OA$33-OB$33),(OA$33-Sheep!$R$356-Sheep!$N$252                                )&lt;=0),"WeanAlt2","")
&amp;IFERROR(IF(AND((OA$33-OA38                                                                                     )&gt;(OA$33-OB$33),(OA$33-OA38                                                                                     )&lt;=0),"Join-"    &amp;OA37,""),"")
&amp;IFERROR(IF(AND((OA$33-OA38-INDEX(Sheep!$V$361:$V$368,OA37,1))&gt;(OA$33-OB$33),(OA$33-OA38-INDEX(Sheep!$V$361:$V$368,OA37,1))&lt;=0),"Scan-"  &amp;OA37,""),"")
&amp;IFERROR(IF(AND((OA$33-OA38-150                                                                            )&gt;(OA$33-OB$33),(OA$33-OA38-150                                                                             )&lt;=0),"Birth-" &amp;OA37,""),"")
&amp;IFERROR(IF(AND((OA$33-OA38-150-Sheep!$R$354                                           )&gt;(OA$33-OB$33),(OA$33-OA38-150-Sheep!$R$354                                            )&lt;=0),"Wean-"&amp;OA37,""),"")
&amp;IFERROR(IF(AND((OA$33-OA38-150-Sheep!$R$355                                           )&gt;(OA$33-OB$33),(OA$33-OA38-150-Sheep!$R$355                                            )&lt;=0),"Alt1-"   &amp;OA37,""),"")
&amp;IFERROR(IF(AND((OA$33-OA38-150-Sheep!$R$356                                           )&gt;(OA$33-OB$33),(OA$33-OA38-150-Sheep!$R$356                                            )&lt;=0),"Alt2-"   &amp;OA37,""),"")</f>
        <v/>
      </c>
      <c r="OB39" s="266" t="str">
        <f xml:space="preserve">                    IF(AND((OB$33                                  -Sheep!$N$252                               )&gt;(OB$33-OC$33),(OB$33                                  -Sheep!$N$252                                )&lt;=0),"Born","")
&amp;                   IF(AND((OB$33-Sheep!$R$354-Sheep!$N$252                                )&gt;(OB$33-OC$33),(OB$33-Sheep!$R$354-Sheep!$N$252                                )&lt;=0),"WeanStd","")
&amp;                   IF(AND((OB$33-Sheep!$R$355-Sheep!$N$252                                )&gt;(OB$33-OC$33),(OB$33-Sheep!$R$355-Sheep!$N$252                                )&lt;=0),"WeanAlt1","")
&amp;                   IF(AND((OB$33-Sheep!$R$356-Sheep!$N$252                                )&gt;(OB$33-OC$33),(OB$33-Sheep!$R$356-Sheep!$N$252                                )&lt;=0),"WeanAlt2","")
&amp;IFERROR(IF(AND((OB$33-OB38                                                                                     )&gt;(OB$33-OC$33),(OB$33-OB38                                                                                     )&lt;=0),"Join-"    &amp;OB37,""),"")
&amp;IFERROR(IF(AND((OB$33-OB38-INDEX(Sheep!$V$361:$V$368,OB37,1))&gt;(OB$33-OC$33),(OB$33-OB38-INDEX(Sheep!$V$361:$V$368,OB37,1))&lt;=0),"Scan-"  &amp;OB37,""),"")
&amp;IFERROR(IF(AND((OB$33-OB38-150                                                                            )&gt;(OB$33-OC$33),(OB$33-OB38-150                                                                             )&lt;=0),"Birth-" &amp;OB37,""),"")
&amp;IFERROR(IF(AND((OB$33-OB38-150-Sheep!$R$354                                           )&gt;(OB$33-OC$33),(OB$33-OB38-150-Sheep!$R$354                                            )&lt;=0),"Wean-"&amp;OB37,""),"")
&amp;IFERROR(IF(AND((OB$33-OB38-150-Sheep!$R$355                                           )&gt;(OB$33-OC$33),(OB$33-OB38-150-Sheep!$R$355                                            )&lt;=0),"Alt1-"   &amp;OB37,""),"")
&amp;IFERROR(IF(AND((OB$33-OB38-150-Sheep!$R$356                                           )&gt;(OB$33-OC$33),(OB$33-OB38-150-Sheep!$R$356                                            )&lt;=0),"Alt2-"   &amp;OB37,""),"")</f>
        <v/>
      </c>
      <c r="OC39" s="266" t="str">
        <f xml:space="preserve">                    IF(AND((OC$33                                  -Sheep!$N$252                               )&gt;(OC$33-OD$33),(OC$33                                  -Sheep!$N$252                                )&lt;=0),"Born","")
&amp;                   IF(AND((OC$33-Sheep!$R$354-Sheep!$N$252                                )&gt;(OC$33-OD$33),(OC$33-Sheep!$R$354-Sheep!$N$252                                )&lt;=0),"WeanStd","")
&amp;                   IF(AND((OC$33-Sheep!$R$355-Sheep!$N$252                                )&gt;(OC$33-OD$33),(OC$33-Sheep!$R$355-Sheep!$N$252                                )&lt;=0),"WeanAlt1","")
&amp;                   IF(AND((OC$33-Sheep!$R$356-Sheep!$N$252                                )&gt;(OC$33-OD$33),(OC$33-Sheep!$R$356-Sheep!$N$252                                )&lt;=0),"WeanAlt2","")
&amp;IFERROR(IF(AND((OC$33-OC38                                                                                     )&gt;(OC$33-OD$33),(OC$33-OC38                                                                                     )&lt;=0),"Join-"    &amp;OC37,""),"")
&amp;IFERROR(IF(AND((OC$33-OC38-INDEX(Sheep!$V$361:$V$368,OC37,1))&gt;(OC$33-OD$33),(OC$33-OC38-INDEX(Sheep!$V$361:$V$368,OC37,1))&lt;=0),"Scan-"  &amp;OC37,""),"")
&amp;IFERROR(IF(AND((OC$33-OC38-150                                                                            )&gt;(OC$33-OD$33),(OC$33-OC38-150                                                                             )&lt;=0),"Birth-" &amp;OC37,""),"")
&amp;IFERROR(IF(AND((OC$33-OC38-150-Sheep!$R$354                                           )&gt;(OC$33-OD$33),(OC$33-OC38-150-Sheep!$R$354                                            )&lt;=0),"Wean-"&amp;OC37,""),"")
&amp;IFERROR(IF(AND((OC$33-OC38-150-Sheep!$R$355                                           )&gt;(OC$33-OD$33),(OC$33-OC38-150-Sheep!$R$355                                            )&lt;=0),"Alt1-"   &amp;OC37,""),"")
&amp;IFERROR(IF(AND((OC$33-OC38-150-Sheep!$R$356                                           )&gt;(OC$33-OD$33),(OC$33-OC38-150-Sheep!$R$356                                            )&lt;=0),"Alt2-"   &amp;OC37,""),"")</f>
        <v/>
      </c>
      <c r="OD39" s="266" t="str">
        <f xml:space="preserve">                    IF(AND((OD$33                                  -Sheep!$N$252                               )&gt;(OD$33-OE$33),(OD$33                                  -Sheep!$N$252                                )&lt;=0),"Born","")
&amp;                   IF(AND((OD$33-Sheep!$R$354-Sheep!$N$252                                )&gt;(OD$33-OE$33),(OD$33-Sheep!$R$354-Sheep!$N$252                                )&lt;=0),"WeanStd","")
&amp;                   IF(AND((OD$33-Sheep!$R$355-Sheep!$N$252                                )&gt;(OD$33-OE$33),(OD$33-Sheep!$R$355-Sheep!$N$252                                )&lt;=0),"WeanAlt1","")
&amp;                   IF(AND((OD$33-Sheep!$R$356-Sheep!$N$252                                )&gt;(OD$33-OE$33),(OD$33-Sheep!$R$356-Sheep!$N$252                                )&lt;=0),"WeanAlt2","")
&amp;IFERROR(IF(AND((OD$33-OD38                                                                                     )&gt;(OD$33-OE$33),(OD$33-OD38                                                                                     )&lt;=0),"Join-"    &amp;OD37,""),"")
&amp;IFERROR(IF(AND((OD$33-OD38-INDEX(Sheep!$V$361:$V$368,OD37,1))&gt;(OD$33-OE$33),(OD$33-OD38-INDEX(Sheep!$V$361:$V$368,OD37,1))&lt;=0),"Scan-"  &amp;OD37,""),"")
&amp;IFERROR(IF(AND((OD$33-OD38-150                                                                            )&gt;(OD$33-OE$33),(OD$33-OD38-150                                                                             )&lt;=0),"Birth-" &amp;OD37,""),"")
&amp;IFERROR(IF(AND((OD$33-OD38-150-Sheep!$R$354                                           )&gt;(OD$33-OE$33),(OD$33-OD38-150-Sheep!$R$354                                            )&lt;=0),"Wean-"&amp;OD37,""),"")
&amp;IFERROR(IF(AND((OD$33-OD38-150-Sheep!$R$355                                           )&gt;(OD$33-OE$33),(OD$33-OD38-150-Sheep!$R$355                                            )&lt;=0),"Alt1-"   &amp;OD37,""),"")
&amp;IFERROR(IF(AND((OD$33-OD38-150-Sheep!$R$356                                           )&gt;(OD$33-OE$33),(OD$33-OD38-150-Sheep!$R$356                                            )&lt;=0),"Alt2-"   &amp;OD37,""),"")</f>
        <v/>
      </c>
      <c r="OE39" s="266" t="str">
        <f xml:space="preserve">                    IF(AND((OE$33                                  -Sheep!$N$252                               )&gt;(OE$33-OF$33),(OE$33                                  -Sheep!$N$252                                )&lt;=0),"Born","")
&amp;                   IF(AND((OE$33-Sheep!$R$354-Sheep!$N$252                                )&gt;(OE$33-OF$33),(OE$33-Sheep!$R$354-Sheep!$N$252                                )&lt;=0),"WeanStd","")
&amp;                   IF(AND((OE$33-Sheep!$R$355-Sheep!$N$252                                )&gt;(OE$33-OF$33),(OE$33-Sheep!$R$355-Sheep!$N$252                                )&lt;=0),"WeanAlt1","")
&amp;                   IF(AND((OE$33-Sheep!$R$356-Sheep!$N$252                                )&gt;(OE$33-OF$33),(OE$33-Sheep!$R$356-Sheep!$N$252                                )&lt;=0),"WeanAlt2","")
&amp;IFERROR(IF(AND((OE$33-OE38                                                                                     )&gt;(OE$33-OF$33),(OE$33-OE38                                                                                     )&lt;=0),"Join-"    &amp;OE37,""),"")
&amp;IFERROR(IF(AND((OE$33-OE38-INDEX(Sheep!$V$361:$V$368,OE37,1))&gt;(OE$33-OF$33),(OE$33-OE38-INDEX(Sheep!$V$361:$V$368,OE37,1))&lt;=0),"Scan-"  &amp;OE37,""),"")
&amp;IFERROR(IF(AND((OE$33-OE38-150                                                                            )&gt;(OE$33-OF$33),(OE$33-OE38-150                                                                             )&lt;=0),"Birth-" &amp;OE37,""),"")
&amp;IFERROR(IF(AND((OE$33-OE38-150-Sheep!$R$354                                           )&gt;(OE$33-OF$33),(OE$33-OE38-150-Sheep!$R$354                                            )&lt;=0),"Wean-"&amp;OE37,""),"")
&amp;IFERROR(IF(AND((OE$33-OE38-150-Sheep!$R$355                                           )&gt;(OE$33-OF$33),(OE$33-OE38-150-Sheep!$R$355                                            )&lt;=0),"Alt1-"   &amp;OE37,""),"")
&amp;IFERROR(IF(AND((OE$33-OE38-150-Sheep!$R$356                                           )&gt;(OE$33-OF$33),(OE$33-OE38-150-Sheep!$R$356                                            )&lt;=0),"Alt2-"   &amp;OE37,""),"")</f>
        <v/>
      </c>
      <c r="OF39" s="266" t="str">
        <f xml:space="preserve">                    IF(AND((OF$33                                  -Sheep!$N$252                               )&gt;(OF$33-OG$33),(OF$33                                  -Sheep!$N$252                                )&lt;=0),"Born","")
&amp;                   IF(AND((OF$33-Sheep!$R$354-Sheep!$N$252                                )&gt;(OF$33-OG$33),(OF$33-Sheep!$R$354-Sheep!$N$252                                )&lt;=0),"WeanStd","")
&amp;                   IF(AND((OF$33-Sheep!$R$355-Sheep!$N$252                                )&gt;(OF$33-OG$33),(OF$33-Sheep!$R$355-Sheep!$N$252                                )&lt;=0),"WeanAlt1","")
&amp;                   IF(AND((OF$33-Sheep!$R$356-Sheep!$N$252                                )&gt;(OF$33-OG$33),(OF$33-Sheep!$R$356-Sheep!$N$252                                )&lt;=0),"WeanAlt2","")
&amp;IFERROR(IF(AND((OF$33-OF38                                                                                     )&gt;(OF$33-OG$33),(OF$33-OF38                                                                                     )&lt;=0),"Join-"    &amp;OF37,""),"")
&amp;IFERROR(IF(AND((OF$33-OF38-INDEX(Sheep!$V$361:$V$368,OF37,1))&gt;(OF$33-OG$33),(OF$33-OF38-INDEX(Sheep!$V$361:$V$368,OF37,1))&lt;=0),"Scan-"  &amp;OF37,""),"")
&amp;IFERROR(IF(AND((OF$33-OF38-150                                                                            )&gt;(OF$33-OG$33),(OF$33-OF38-150                                                                             )&lt;=0),"Birth-" &amp;OF37,""),"")
&amp;IFERROR(IF(AND((OF$33-OF38-150-Sheep!$R$354                                           )&gt;(OF$33-OG$33),(OF$33-OF38-150-Sheep!$R$354                                            )&lt;=0),"Wean-"&amp;OF37,""),"")
&amp;IFERROR(IF(AND((OF$33-OF38-150-Sheep!$R$355                                           )&gt;(OF$33-OG$33),(OF$33-OF38-150-Sheep!$R$355                                            )&lt;=0),"Alt1-"   &amp;OF37,""),"")
&amp;IFERROR(IF(AND((OF$33-OF38-150-Sheep!$R$356                                           )&gt;(OF$33-OG$33),(OF$33-OF38-150-Sheep!$R$356                                            )&lt;=0),"Alt2-"   &amp;OF37,""),"")</f>
        <v/>
      </c>
      <c r="OG39" s="266" t="str">
        <f xml:space="preserve">                    IF(AND((OG$33                                  -Sheep!$N$252                               )&gt;(OG$33-OH$33),(OG$33                                  -Sheep!$N$252                                )&lt;=0),"Born","")
&amp;                   IF(AND((OG$33-Sheep!$R$354-Sheep!$N$252                                )&gt;(OG$33-OH$33),(OG$33-Sheep!$R$354-Sheep!$N$252                                )&lt;=0),"WeanStd","")
&amp;                   IF(AND((OG$33-Sheep!$R$355-Sheep!$N$252                                )&gt;(OG$33-OH$33),(OG$33-Sheep!$R$355-Sheep!$N$252                                )&lt;=0),"WeanAlt1","")
&amp;                   IF(AND((OG$33-Sheep!$R$356-Sheep!$N$252                                )&gt;(OG$33-OH$33),(OG$33-Sheep!$R$356-Sheep!$N$252                                )&lt;=0),"WeanAlt2","")
&amp;IFERROR(IF(AND((OG$33-OG38                                                                                     )&gt;(OG$33-OH$33),(OG$33-OG38                                                                                     )&lt;=0),"Join-"    &amp;OG37,""),"")
&amp;IFERROR(IF(AND((OG$33-OG38-INDEX(Sheep!$V$361:$V$368,OG37,1))&gt;(OG$33-OH$33),(OG$33-OG38-INDEX(Sheep!$V$361:$V$368,OG37,1))&lt;=0),"Scan-"  &amp;OG37,""),"")
&amp;IFERROR(IF(AND((OG$33-OG38-150                                                                            )&gt;(OG$33-OH$33),(OG$33-OG38-150                                                                             )&lt;=0),"Birth-" &amp;OG37,""),"")
&amp;IFERROR(IF(AND((OG$33-OG38-150-Sheep!$R$354                                           )&gt;(OG$33-OH$33),(OG$33-OG38-150-Sheep!$R$354                                            )&lt;=0),"Wean-"&amp;OG37,""),"")
&amp;IFERROR(IF(AND((OG$33-OG38-150-Sheep!$R$355                                           )&gt;(OG$33-OH$33),(OG$33-OG38-150-Sheep!$R$355                                            )&lt;=0),"Alt1-"   &amp;OG37,""),"")
&amp;IFERROR(IF(AND((OG$33-OG38-150-Sheep!$R$356                                           )&gt;(OG$33-OH$33),(OG$33-OG38-150-Sheep!$R$356                                            )&lt;=0),"Alt2-"   &amp;OG37,""),"")</f>
        <v/>
      </c>
      <c r="OH39" s="266" t="str">
        <f xml:space="preserve">                    IF(AND((OH$33                                  -Sheep!$N$252                               )&gt;(OH$33-OI$33),(OH$33                                  -Sheep!$N$252                                )&lt;=0),"Born","")
&amp;                   IF(AND((OH$33-Sheep!$R$354-Sheep!$N$252                                )&gt;(OH$33-OI$33),(OH$33-Sheep!$R$354-Sheep!$N$252                                )&lt;=0),"WeanStd","")
&amp;                   IF(AND((OH$33-Sheep!$R$355-Sheep!$N$252                                )&gt;(OH$33-OI$33),(OH$33-Sheep!$R$355-Sheep!$N$252                                )&lt;=0),"WeanAlt1","")
&amp;                   IF(AND((OH$33-Sheep!$R$356-Sheep!$N$252                                )&gt;(OH$33-OI$33),(OH$33-Sheep!$R$356-Sheep!$N$252                                )&lt;=0),"WeanAlt2","")
&amp;IFERROR(IF(AND((OH$33-OH38                                                                                     )&gt;(OH$33-OI$33),(OH$33-OH38                                                                                     )&lt;=0),"Join-"    &amp;OH37,""),"")
&amp;IFERROR(IF(AND((OH$33-OH38-INDEX(Sheep!$V$361:$V$368,OH37,1))&gt;(OH$33-OI$33),(OH$33-OH38-INDEX(Sheep!$V$361:$V$368,OH37,1))&lt;=0),"Scan-"  &amp;OH37,""),"")
&amp;IFERROR(IF(AND((OH$33-OH38-150                                                                            )&gt;(OH$33-OI$33),(OH$33-OH38-150                                                                             )&lt;=0),"Birth-" &amp;OH37,""),"")
&amp;IFERROR(IF(AND((OH$33-OH38-150-Sheep!$R$354                                           )&gt;(OH$33-OI$33),(OH$33-OH38-150-Sheep!$R$354                                            )&lt;=0),"Wean-"&amp;OH37,""),"")
&amp;IFERROR(IF(AND((OH$33-OH38-150-Sheep!$R$355                                           )&gt;(OH$33-OI$33),(OH$33-OH38-150-Sheep!$R$355                                            )&lt;=0),"Alt1-"   &amp;OH37,""),"")
&amp;IFERROR(IF(AND((OH$33-OH38-150-Sheep!$R$356                                           )&gt;(OH$33-OI$33),(OH$33-OH38-150-Sheep!$R$356                                            )&lt;=0),"Alt2-"   &amp;OH37,""),"")</f>
        <v>Birth-7</v>
      </c>
      <c r="OI39" s="266" t="str">
        <f xml:space="preserve">                    IF(AND((OI$33                                  -Sheep!$N$252                               )&gt;(OI$33-OJ$33),(OI$33                                  -Sheep!$N$252                                )&lt;=0),"Born","")
&amp;                   IF(AND((OI$33-Sheep!$R$354-Sheep!$N$252                                )&gt;(OI$33-OJ$33),(OI$33-Sheep!$R$354-Sheep!$N$252                                )&lt;=0),"WeanStd","")
&amp;                   IF(AND((OI$33-Sheep!$R$355-Sheep!$N$252                                )&gt;(OI$33-OJ$33),(OI$33-Sheep!$R$355-Sheep!$N$252                                )&lt;=0),"WeanAlt1","")
&amp;                   IF(AND((OI$33-Sheep!$R$356-Sheep!$N$252                                )&gt;(OI$33-OJ$33),(OI$33-Sheep!$R$356-Sheep!$N$252                                )&lt;=0),"WeanAlt2","")
&amp;IFERROR(IF(AND((OI$33-OI38                                                                                     )&gt;(OI$33-OJ$33),(OI$33-OI38                                                                                     )&lt;=0),"Join-"    &amp;OI37,""),"")
&amp;IFERROR(IF(AND((OI$33-OI38-INDEX(Sheep!$V$361:$V$368,OI37,1))&gt;(OI$33-OJ$33),(OI$33-OI38-INDEX(Sheep!$V$361:$V$368,OI37,1))&lt;=0),"Scan-"  &amp;OI37,""),"")
&amp;IFERROR(IF(AND((OI$33-OI38-150                                                                            )&gt;(OI$33-OJ$33),(OI$33-OI38-150                                                                             )&lt;=0),"Birth-" &amp;OI37,""),"")
&amp;IFERROR(IF(AND((OI$33-OI38-150-Sheep!$R$354                                           )&gt;(OI$33-OJ$33),(OI$33-OI38-150-Sheep!$R$354                                            )&lt;=0),"Wean-"&amp;OI37,""),"")
&amp;IFERROR(IF(AND((OI$33-OI38-150-Sheep!$R$355                                           )&gt;(OI$33-OJ$33),(OI$33-OI38-150-Sheep!$R$355                                            )&lt;=0),"Alt1-"   &amp;OI37,""),"")
&amp;IFERROR(IF(AND((OI$33-OI38-150-Sheep!$R$356                                           )&gt;(OI$33-OJ$33),(OI$33-OI38-150-Sheep!$R$356                                            )&lt;=0),"Alt2-"   &amp;OI37,""),"")</f>
        <v/>
      </c>
      <c r="OJ39" s="266" t="str">
        <f xml:space="preserve">                    IF(AND((OJ$33                                  -Sheep!$N$252                               )&gt;(OJ$33-OK$33),(OJ$33                                  -Sheep!$N$252                                )&lt;=0),"Born","")
&amp;                   IF(AND((OJ$33-Sheep!$R$354-Sheep!$N$252                                )&gt;(OJ$33-OK$33),(OJ$33-Sheep!$R$354-Sheep!$N$252                                )&lt;=0),"WeanStd","")
&amp;                   IF(AND((OJ$33-Sheep!$R$355-Sheep!$N$252                                )&gt;(OJ$33-OK$33),(OJ$33-Sheep!$R$355-Sheep!$N$252                                )&lt;=0),"WeanAlt1","")
&amp;                   IF(AND((OJ$33-Sheep!$R$356-Sheep!$N$252                                )&gt;(OJ$33-OK$33),(OJ$33-Sheep!$R$356-Sheep!$N$252                                )&lt;=0),"WeanAlt2","")
&amp;IFERROR(IF(AND((OJ$33-OJ38                                                                                     )&gt;(OJ$33-OK$33),(OJ$33-OJ38                                                                                     )&lt;=0),"Join-"    &amp;OJ37,""),"")
&amp;IFERROR(IF(AND((OJ$33-OJ38-INDEX(Sheep!$V$361:$V$368,OJ37,1))&gt;(OJ$33-OK$33),(OJ$33-OJ38-INDEX(Sheep!$V$361:$V$368,OJ37,1))&lt;=0),"Scan-"  &amp;OJ37,""),"")
&amp;IFERROR(IF(AND((OJ$33-OJ38-150                                                                            )&gt;(OJ$33-OK$33),(OJ$33-OJ38-150                                                                             )&lt;=0),"Birth-" &amp;OJ37,""),"")
&amp;IFERROR(IF(AND((OJ$33-OJ38-150-Sheep!$R$354                                           )&gt;(OJ$33-OK$33),(OJ$33-OJ38-150-Sheep!$R$354                                            )&lt;=0),"Wean-"&amp;OJ37,""),"")
&amp;IFERROR(IF(AND((OJ$33-OJ38-150-Sheep!$R$355                                           )&gt;(OJ$33-OK$33),(OJ$33-OJ38-150-Sheep!$R$355                                            )&lt;=0),"Alt1-"   &amp;OJ37,""),"")
&amp;IFERROR(IF(AND((OJ$33-OJ38-150-Sheep!$R$356                                           )&gt;(OJ$33-OK$33),(OJ$33-OJ38-150-Sheep!$R$356                                            )&lt;=0),"Alt2-"   &amp;OJ37,""),"")</f>
        <v/>
      </c>
      <c r="OK39" s="266" t="str">
        <f xml:space="preserve">                    IF(AND((OK$33                                  -Sheep!$N$252                               )&gt;(OK$33-OL$33),(OK$33                                  -Sheep!$N$252                                )&lt;=0),"Born","")
&amp;                   IF(AND((OK$33-Sheep!$R$354-Sheep!$N$252                                )&gt;(OK$33-OL$33),(OK$33-Sheep!$R$354-Sheep!$N$252                                )&lt;=0),"WeanStd","")
&amp;                   IF(AND((OK$33-Sheep!$R$355-Sheep!$N$252                                )&gt;(OK$33-OL$33),(OK$33-Sheep!$R$355-Sheep!$N$252                                )&lt;=0),"WeanAlt1","")
&amp;                   IF(AND((OK$33-Sheep!$R$356-Sheep!$N$252                                )&gt;(OK$33-OL$33),(OK$33-Sheep!$R$356-Sheep!$N$252                                )&lt;=0),"WeanAlt2","")
&amp;IFERROR(IF(AND((OK$33-OK38                                                                                     )&gt;(OK$33-OL$33),(OK$33-OK38                                                                                     )&lt;=0),"Join-"    &amp;OK37,""),"")
&amp;IFERROR(IF(AND((OK$33-OK38-INDEX(Sheep!$V$361:$V$368,OK37,1))&gt;(OK$33-OL$33),(OK$33-OK38-INDEX(Sheep!$V$361:$V$368,OK37,1))&lt;=0),"Scan-"  &amp;OK37,""),"")
&amp;IFERROR(IF(AND((OK$33-OK38-150                                                                            )&gt;(OK$33-OL$33),(OK$33-OK38-150                                                                             )&lt;=0),"Birth-" &amp;OK37,""),"")
&amp;IFERROR(IF(AND((OK$33-OK38-150-Sheep!$R$354                                           )&gt;(OK$33-OL$33),(OK$33-OK38-150-Sheep!$R$354                                            )&lt;=0),"Wean-"&amp;OK37,""),"")
&amp;IFERROR(IF(AND((OK$33-OK38-150-Sheep!$R$355                                           )&gt;(OK$33-OL$33),(OK$33-OK38-150-Sheep!$R$355                                            )&lt;=0),"Alt1-"   &amp;OK37,""),"")
&amp;IFERROR(IF(AND((OK$33-OK38-150-Sheep!$R$356                                           )&gt;(OK$33-OL$33),(OK$33-OK38-150-Sheep!$R$356                                            )&lt;=0),"Alt2-"   &amp;OK37,""),"")</f>
        <v/>
      </c>
      <c r="OL39" s="266" t="str">
        <f xml:space="preserve">                    IF(AND((OL$33                                  -Sheep!$N$252                               )&gt;(OL$33-OM$33),(OL$33                                  -Sheep!$N$252                                )&lt;=0),"Born","")
&amp;                   IF(AND((OL$33-Sheep!$R$354-Sheep!$N$252                                )&gt;(OL$33-OM$33),(OL$33-Sheep!$R$354-Sheep!$N$252                                )&lt;=0),"WeanStd","")
&amp;                   IF(AND((OL$33-Sheep!$R$355-Sheep!$N$252                                )&gt;(OL$33-OM$33),(OL$33-Sheep!$R$355-Sheep!$N$252                                )&lt;=0),"WeanAlt1","")
&amp;                   IF(AND((OL$33-Sheep!$R$356-Sheep!$N$252                                )&gt;(OL$33-OM$33),(OL$33-Sheep!$R$356-Sheep!$N$252                                )&lt;=0),"WeanAlt2","")
&amp;IFERROR(IF(AND((OL$33-OL38                                                                                     )&gt;(OL$33-OM$33),(OL$33-OL38                                                                                     )&lt;=0),"Join-"    &amp;OL37,""),"")
&amp;IFERROR(IF(AND((OL$33-OL38-INDEX(Sheep!$V$361:$V$368,OL37,1))&gt;(OL$33-OM$33),(OL$33-OL38-INDEX(Sheep!$V$361:$V$368,OL37,1))&lt;=0),"Scan-"  &amp;OL37,""),"")
&amp;IFERROR(IF(AND((OL$33-OL38-150                                                                            )&gt;(OL$33-OM$33),(OL$33-OL38-150                                                                             )&lt;=0),"Birth-" &amp;OL37,""),"")
&amp;IFERROR(IF(AND((OL$33-OL38-150-Sheep!$R$354                                           )&gt;(OL$33-OM$33),(OL$33-OL38-150-Sheep!$R$354                                            )&lt;=0),"Wean-"&amp;OL37,""),"")
&amp;IFERROR(IF(AND((OL$33-OL38-150-Sheep!$R$355                                           )&gt;(OL$33-OM$33),(OL$33-OL38-150-Sheep!$R$355                                            )&lt;=0),"Alt1-"   &amp;OL37,""),"")
&amp;IFERROR(IF(AND((OL$33-OL38-150-Sheep!$R$356                                           )&gt;(OL$33-OM$33),(OL$33-OL38-150-Sheep!$R$356                                            )&lt;=0),"Alt2-"   &amp;OL37,""),"")</f>
        <v/>
      </c>
      <c r="OM39" s="266" t="str">
        <f xml:space="preserve">                    IF(AND((OM$33                                  -Sheep!$N$252                               )&gt;(OM$33-ON$33),(OM$33                                  -Sheep!$N$252                                )&lt;=0),"Born","")
&amp;                   IF(AND((OM$33-Sheep!$R$354-Sheep!$N$252                                )&gt;(OM$33-ON$33),(OM$33-Sheep!$R$354-Sheep!$N$252                                )&lt;=0),"WeanStd","")
&amp;                   IF(AND((OM$33-Sheep!$R$355-Sheep!$N$252                                )&gt;(OM$33-ON$33),(OM$33-Sheep!$R$355-Sheep!$N$252                                )&lt;=0),"WeanAlt1","")
&amp;                   IF(AND((OM$33-Sheep!$R$356-Sheep!$N$252                                )&gt;(OM$33-ON$33),(OM$33-Sheep!$R$356-Sheep!$N$252                                )&lt;=0),"WeanAlt2","")
&amp;IFERROR(IF(AND((OM$33-OM38                                                                                     )&gt;(OM$33-ON$33),(OM$33-OM38                                                                                     )&lt;=0),"Join-"    &amp;OM37,""),"")
&amp;IFERROR(IF(AND((OM$33-OM38-INDEX(Sheep!$V$361:$V$368,OM37,1))&gt;(OM$33-ON$33),(OM$33-OM38-INDEX(Sheep!$V$361:$V$368,OM37,1))&lt;=0),"Scan-"  &amp;OM37,""),"")
&amp;IFERROR(IF(AND((OM$33-OM38-150                                                                            )&gt;(OM$33-ON$33),(OM$33-OM38-150                                                                             )&lt;=0),"Birth-" &amp;OM37,""),"")
&amp;IFERROR(IF(AND((OM$33-OM38-150-Sheep!$R$354                                           )&gt;(OM$33-ON$33),(OM$33-OM38-150-Sheep!$R$354                                            )&lt;=0),"Wean-"&amp;OM37,""),"")
&amp;IFERROR(IF(AND((OM$33-OM38-150-Sheep!$R$355                                           )&gt;(OM$33-ON$33),(OM$33-OM38-150-Sheep!$R$355                                            )&lt;=0),"Alt1-"   &amp;OM37,""),"")
&amp;IFERROR(IF(AND((OM$33-OM38-150-Sheep!$R$356                                           )&gt;(OM$33-ON$33),(OM$33-OM38-150-Sheep!$R$356                                            )&lt;=0),"Alt2-"   &amp;OM37,""),"")</f>
        <v/>
      </c>
      <c r="ON39" s="266" t="str">
        <f xml:space="preserve">                    IF(AND((ON$33                                  -Sheep!$N$252                               )&gt;(ON$33-OO$33),(ON$33                                  -Sheep!$N$252                                )&lt;=0),"Born","")
&amp;                   IF(AND((ON$33-Sheep!$R$354-Sheep!$N$252                                )&gt;(ON$33-OO$33),(ON$33-Sheep!$R$354-Sheep!$N$252                                )&lt;=0),"WeanStd","")
&amp;                   IF(AND((ON$33-Sheep!$R$355-Sheep!$N$252                                )&gt;(ON$33-OO$33),(ON$33-Sheep!$R$355-Sheep!$N$252                                )&lt;=0),"WeanAlt1","")
&amp;                   IF(AND((ON$33-Sheep!$R$356-Sheep!$N$252                                )&gt;(ON$33-OO$33),(ON$33-Sheep!$R$356-Sheep!$N$252                                )&lt;=0),"WeanAlt2","")
&amp;IFERROR(IF(AND((ON$33-ON38                                                                                     )&gt;(ON$33-OO$33),(ON$33-ON38                                                                                     )&lt;=0),"Join-"    &amp;ON37,""),"")
&amp;IFERROR(IF(AND((ON$33-ON38-INDEX(Sheep!$V$361:$V$368,ON37,1))&gt;(ON$33-OO$33),(ON$33-ON38-INDEX(Sheep!$V$361:$V$368,ON37,1))&lt;=0),"Scan-"  &amp;ON37,""),"")
&amp;IFERROR(IF(AND((ON$33-ON38-150                                                                            )&gt;(ON$33-OO$33),(ON$33-ON38-150                                                                             )&lt;=0),"Birth-" &amp;ON37,""),"")
&amp;IFERROR(IF(AND((ON$33-ON38-150-Sheep!$R$354                                           )&gt;(ON$33-OO$33),(ON$33-ON38-150-Sheep!$R$354                                            )&lt;=0),"Wean-"&amp;ON37,""),"")
&amp;IFERROR(IF(AND((ON$33-ON38-150-Sheep!$R$355                                           )&gt;(ON$33-OO$33),(ON$33-ON38-150-Sheep!$R$355                                            )&lt;=0),"Alt1-"   &amp;ON37,""),"")
&amp;IFERROR(IF(AND((ON$33-ON38-150-Sheep!$R$356                                           )&gt;(ON$33-OO$33),(ON$33-ON38-150-Sheep!$R$356                                            )&lt;=0),"Alt2-"   &amp;ON37,""),"")</f>
        <v/>
      </c>
      <c r="OO39" s="266" t="str">
        <f xml:space="preserve">                    IF(AND((OO$33                                  -Sheep!$N$252                               )&gt;(OO$33-OP$33),(OO$33                                  -Sheep!$N$252                                )&lt;=0),"Born","")
&amp;                   IF(AND((OO$33-Sheep!$R$354-Sheep!$N$252                                )&gt;(OO$33-OP$33),(OO$33-Sheep!$R$354-Sheep!$N$252                                )&lt;=0),"WeanStd","")
&amp;                   IF(AND((OO$33-Sheep!$R$355-Sheep!$N$252                                )&gt;(OO$33-OP$33),(OO$33-Sheep!$R$355-Sheep!$N$252                                )&lt;=0),"WeanAlt1","")
&amp;                   IF(AND((OO$33-Sheep!$R$356-Sheep!$N$252                                )&gt;(OO$33-OP$33),(OO$33-Sheep!$R$356-Sheep!$N$252                                )&lt;=0),"WeanAlt2","")
&amp;IFERROR(IF(AND((OO$33-OO38                                                                                     )&gt;(OO$33-OP$33),(OO$33-OO38                                                                                     )&lt;=0),"Join-"    &amp;OO37,""),"")
&amp;IFERROR(IF(AND((OO$33-OO38-INDEX(Sheep!$V$361:$V$368,OO37,1))&gt;(OO$33-OP$33),(OO$33-OO38-INDEX(Sheep!$V$361:$V$368,OO37,1))&lt;=0),"Scan-"  &amp;OO37,""),"")
&amp;IFERROR(IF(AND((OO$33-OO38-150                                                                            )&gt;(OO$33-OP$33),(OO$33-OO38-150                                                                             )&lt;=0),"Birth-" &amp;OO37,""),"")
&amp;IFERROR(IF(AND((OO$33-OO38-150-Sheep!$R$354                                           )&gt;(OO$33-OP$33),(OO$33-OO38-150-Sheep!$R$354                                            )&lt;=0),"Wean-"&amp;OO37,""),"")
&amp;IFERROR(IF(AND((OO$33-OO38-150-Sheep!$R$355                                           )&gt;(OO$33-OP$33),(OO$33-OO38-150-Sheep!$R$355                                            )&lt;=0),"Alt1-"   &amp;OO37,""),"")
&amp;IFERROR(IF(AND((OO$33-OO38-150-Sheep!$R$356                                           )&gt;(OO$33-OP$33),(OO$33-OO38-150-Sheep!$R$356                                            )&lt;=0),"Alt2-"   &amp;OO37,""),"")</f>
        <v/>
      </c>
      <c r="OP39" s="266" t="str">
        <f xml:space="preserve">                    IF(AND((OP$33                                  -Sheep!$N$252                               )&gt;(OP$33-OQ$33),(OP$33                                  -Sheep!$N$252                                )&lt;=0),"Born","")
&amp;                   IF(AND((OP$33-Sheep!$R$354-Sheep!$N$252                                )&gt;(OP$33-OQ$33),(OP$33-Sheep!$R$354-Sheep!$N$252                                )&lt;=0),"WeanStd","")
&amp;                   IF(AND((OP$33-Sheep!$R$355-Sheep!$N$252                                )&gt;(OP$33-OQ$33),(OP$33-Sheep!$R$355-Sheep!$N$252                                )&lt;=0),"WeanAlt1","")
&amp;                   IF(AND((OP$33-Sheep!$R$356-Sheep!$N$252                                )&gt;(OP$33-OQ$33),(OP$33-Sheep!$R$356-Sheep!$N$252                                )&lt;=0),"WeanAlt2","")
&amp;IFERROR(IF(AND((OP$33-OP38                                                                                     )&gt;(OP$33-OQ$33),(OP$33-OP38                                                                                     )&lt;=0),"Join-"    &amp;OP37,""),"")
&amp;IFERROR(IF(AND((OP$33-OP38-INDEX(Sheep!$V$361:$V$368,OP37,1))&gt;(OP$33-OQ$33),(OP$33-OP38-INDEX(Sheep!$V$361:$V$368,OP37,1))&lt;=0),"Scan-"  &amp;OP37,""),"")
&amp;IFERROR(IF(AND((OP$33-OP38-150                                                                            )&gt;(OP$33-OQ$33),(OP$33-OP38-150                                                                             )&lt;=0),"Birth-" &amp;OP37,""),"")
&amp;IFERROR(IF(AND((OP$33-OP38-150-Sheep!$R$354                                           )&gt;(OP$33-OQ$33),(OP$33-OP38-150-Sheep!$R$354                                            )&lt;=0),"Wean-"&amp;OP37,""),"")
&amp;IFERROR(IF(AND((OP$33-OP38-150-Sheep!$R$355                                           )&gt;(OP$33-OQ$33),(OP$33-OP38-150-Sheep!$R$355                                            )&lt;=0),"Alt1-"   &amp;OP37,""),"")
&amp;IFERROR(IF(AND((OP$33-OP38-150-Sheep!$R$356                                           )&gt;(OP$33-OQ$33),(OP$33-OP38-150-Sheep!$R$356                                            )&lt;=0),"Alt2-"   &amp;OP37,""),"")</f>
        <v/>
      </c>
      <c r="OQ39" s="266" t="str">
        <f xml:space="preserve">                    IF(AND((OQ$33                                  -Sheep!$N$252                               )&gt;(OQ$33-OR$33),(OQ$33                                  -Sheep!$N$252                                )&lt;=0),"Born","")
&amp;                   IF(AND((OQ$33-Sheep!$R$354-Sheep!$N$252                                )&gt;(OQ$33-OR$33),(OQ$33-Sheep!$R$354-Sheep!$N$252                                )&lt;=0),"WeanStd","")
&amp;                   IF(AND((OQ$33-Sheep!$R$355-Sheep!$N$252                                )&gt;(OQ$33-OR$33),(OQ$33-Sheep!$R$355-Sheep!$N$252                                )&lt;=0),"WeanAlt1","")
&amp;                   IF(AND((OQ$33-Sheep!$R$356-Sheep!$N$252                                )&gt;(OQ$33-OR$33),(OQ$33-Sheep!$R$356-Sheep!$N$252                                )&lt;=0),"WeanAlt2","")
&amp;IFERROR(IF(AND((OQ$33-OQ38                                                                                     )&gt;(OQ$33-OR$33),(OQ$33-OQ38                                                                                     )&lt;=0),"Join-"    &amp;OQ37,""),"")
&amp;IFERROR(IF(AND((OQ$33-OQ38-INDEX(Sheep!$V$361:$V$368,OQ37,1))&gt;(OQ$33-OR$33),(OQ$33-OQ38-INDEX(Sheep!$V$361:$V$368,OQ37,1))&lt;=0),"Scan-"  &amp;OQ37,""),"")
&amp;IFERROR(IF(AND((OQ$33-OQ38-150                                                                            )&gt;(OQ$33-OR$33),(OQ$33-OQ38-150                                                                             )&lt;=0),"Birth-" &amp;OQ37,""),"")
&amp;IFERROR(IF(AND((OQ$33-OQ38-150-Sheep!$R$354                                           )&gt;(OQ$33-OR$33),(OQ$33-OQ38-150-Sheep!$R$354                                            )&lt;=0),"Wean-"&amp;OQ37,""),"")
&amp;IFERROR(IF(AND((OQ$33-OQ38-150-Sheep!$R$355                                           )&gt;(OQ$33-OR$33),(OQ$33-OQ38-150-Sheep!$R$355                                            )&lt;=0),"Alt1-"   &amp;OQ37,""),"")
&amp;IFERROR(IF(AND((OQ$33-OQ38-150-Sheep!$R$356                                           )&gt;(OQ$33-OR$33),(OQ$33-OQ38-150-Sheep!$R$356                                            )&lt;=0),"Alt2-"   &amp;OQ37,""),"")</f>
        <v/>
      </c>
      <c r="OR39" s="266" t="str">
        <f xml:space="preserve">                    IF(AND((OR$33                                  -Sheep!$N$252                               )&gt;(OR$33-OS$33),(OR$33                                  -Sheep!$N$252                                )&lt;=0),"Born","")
&amp;                   IF(AND((OR$33-Sheep!$R$354-Sheep!$N$252                                )&gt;(OR$33-OS$33),(OR$33-Sheep!$R$354-Sheep!$N$252                                )&lt;=0),"WeanStd","")
&amp;                   IF(AND((OR$33-Sheep!$R$355-Sheep!$N$252                                )&gt;(OR$33-OS$33),(OR$33-Sheep!$R$355-Sheep!$N$252                                )&lt;=0),"WeanAlt1","")
&amp;                   IF(AND((OR$33-Sheep!$R$356-Sheep!$N$252                                )&gt;(OR$33-OS$33),(OR$33-Sheep!$R$356-Sheep!$N$252                                )&lt;=0),"WeanAlt2","")
&amp;IFERROR(IF(AND((OR$33-OR38                                                                                     )&gt;(OR$33-OS$33),(OR$33-OR38                                                                                     )&lt;=0),"Join-"    &amp;OR37,""),"")
&amp;IFERROR(IF(AND((OR$33-OR38-INDEX(Sheep!$V$361:$V$368,OR37,1))&gt;(OR$33-OS$33),(OR$33-OR38-INDEX(Sheep!$V$361:$V$368,OR37,1))&lt;=0),"Scan-"  &amp;OR37,""),"")
&amp;IFERROR(IF(AND((OR$33-OR38-150                                                                            )&gt;(OR$33-OS$33),(OR$33-OR38-150                                                                             )&lt;=0),"Birth-" &amp;OR37,""),"")
&amp;IFERROR(IF(AND((OR$33-OR38-150-Sheep!$R$354                                           )&gt;(OR$33-OS$33),(OR$33-OR38-150-Sheep!$R$354                                            )&lt;=0),"Wean-"&amp;OR37,""),"")
&amp;IFERROR(IF(AND((OR$33-OR38-150-Sheep!$R$355                                           )&gt;(OR$33-OS$33),(OR$33-OR38-150-Sheep!$R$355                                            )&lt;=0),"Alt1-"   &amp;OR37,""),"")
&amp;IFERROR(IF(AND((OR$33-OR38-150-Sheep!$R$356                                           )&gt;(OR$33-OS$33),(OR$33-OR38-150-Sheep!$R$356                                            )&lt;=0),"Alt2-"   &amp;OR37,""),"")</f>
        <v/>
      </c>
      <c r="OS39" s="266" t="str">
        <f xml:space="preserve">                    IF(AND((OS$33                                  -Sheep!$N$252                               )&gt;(OS$33-OT$33),(OS$33                                  -Sheep!$N$252                                )&lt;=0),"Born","")
&amp;                   IF(AND((OS$33-Sheep!$R$354-Sheep!$N$252                                )&gt;(OS$33-OT$33),(OS$33-Sheep!$R$354-Sheep!$N$252                                )&lt;=0),"WeanStd","")
&amp;                   IF(AND((OS$33-Sheep!$R$355-Sheep!$N$252                                )&gt;(OS$33-OT$33),(OS$33-Sheep!$R$355-Sheep!$N$252                                )&lt;=0),"WeanAlt1","")
&amp;                   IF(AND((OS$33-Sheep!$R$356-Sheep!$N$252                                )&gt;(OS$33-OT$33),(OS$33-Sheep!$R$356-Sheep!$N$252                                )&lt;=0),"WeanAlt2","")
&amp;IFERROR(IF(AND((OS$33-OS38                                                                                     )&gt;(OS$33-OT$33),(OS$33-OS38                                                                                     )&lt;=0),"Join-"    &amp;OS37,""),"")
&amp;IFERROR(IF(AND((OS$33-OS38-INDEX(Sheep!$V$361:$V$368,OS37,1))&gt;(OS$33-OT$33),(OS$33-OS38-INDEX(Sheep!$V$361:$V$368,OS37,1))&lt;=0),"Scan-"  &amp;OS37,""),"")
&amp;IFERROR(IF(AND((OS$33-OS38-150                                                                            )&gt;(OS$33-OT$33),(OS$33-OS38-150                                                                             )&lt;=0),"Birth-" &amp;OS37,""),"")
&amp;IFERROR(IF(AND((OS$33-OS38-150-Sheep!$R$354                                           )&gt;(OS$33-OT$33),(OS$33-OS38-150-Sheep!$R$354                                            )&lt;=0),"Wean-"&amp;OS37,""),"")
&amp;IFERROR(IF(AND((OS$33-OS38-150-Sheep!$R$355                                           )&gt;(OS$33-OT$33),(OS$33-OS38-150-Sheep!$R$355                                            )&lt;=0),"Alt1-"   &amp;OS37,""),"")
&amp;IFERROR(IF(AND((OS$33-OS38-150-Sheep!$R$356                                           )&gt;(OS$33-OT$33),(OS$33-OS38-150-Sheep!$R$356                                            )&lt;=0),"Alt2-"   &amp;OS37,""),"")</f>
        <v/>
      </c>
      <c r="OT39" s="266" t="str">
        <f xml:space="preserve">                    IF(AND((OT$33                                  -Sheep!$N$252                               )&gt;(OT$33-OU$33),(OT$33                                  -Sheep!$N$252                                )&lt;=0),"Born","")
&amp;                   IF(AND((OT$33-Sheep!$R$354-Sheep!$N$252                                )&gt;(OT$33-OU$33),(OT$33-Sheep!$R$354-Sheep!$N$252                                )&lt;=0),"WeanStd","")
&amp;                   IF(AND((OT$33-Sheep!$R$355-Sheep!$N$252                                )&gt;(OT$33-OU$33),(OT$33-Sheep!$R$355-Sheep!$N$252                                )&lt;=0),"WeanAlt1","")
&amp;                   IF(AND((OT$33-Sheep!$R$356-Sheep!$N$252                                )&gt;(OT$33-OU$33),(OT$33-Sheep!$R$356-Sheep!$N$252                                )&lt;=0),"WeanAlt2","")
&amp;IFERROR(IF(AND((OT$33-OT38                                                                                     )&gt;(OT$33-OU$33),(OT$33-OT38                                                                                     )&lt;=0),"Join-"    &amp;OT37,""),"")
&amp;IFERROR(IF(AND((OT$33-OT38-INDEX(Sheep!$V$361:$V$368,OT37,1))&gt;(OT$33-OU$33),(OT$33-OT38-INDEX(Sheep!$V$361:$V$368,OT37,1))&lt;=0),"Scan-"  &amp;OT37,""),"")
&amp;IFERROR(IF(AND((OT$33-OT38-150                                                                            )&gt;(OT$33-OU$33),(OT$33-OT38-150                                                                             )&lt;=0),"Birth-" &amp;OT37,""),"")
&amp;IFERROR(IF(AND((OT$33-OT38-150-Sheep!$R$354                                           )&gt;(OT$33-OU$33),(OT$33-OT38-150-Sheep!$R$354                                            )&lt;=0),"Wean-"&amp;OT37,""),"")
&amp;IFERROR(IF(AND((OT$33-OT38-150-Sheep!$R$355                                           )&gt;(OT$33-OU$33),(OT$33-OT38-150-Sheep!$R$355                                            )&lt;=0),"Alt1-"   &amp;OT37,""),"")
&amp;IFERROR(IF(AND((OT$33-OT38-150-Sheep!$R$356                                           )&gt;(OT$33-OU$33),(OT$33-OT38-150-Sheep!$R$356                                            )&lt;=0),"Alt2-"   &amp;OT37,""),"")</f>
        <v/>
      </c>
      <c r="OU39" s="266" t="str">
        <f xml:space="preserve">                    IF(AND((OU$33                                  -Sheep!$N$252                               )&gt;(OU$33-OV$33),(OU$33                                  -Sheep!$N$252                                )&lt;=0),"Born","")
&amp;                   IF(AND((OU$33-Sheep!$R$354-Sheep!$N$252                                )&gt;(OU$33-OV$33),(OU$33-Sheep!$R$354-Sheep!$N$252                                )&lt;=0),"WeanStd","")
&amp;                   IF(AND((OU$33-Sheep!$R$355-Sheep!$N$252                                )&gt;(OU$33-OV$33),(OU$33-Sheep!$R$355-Sheep!$N$252                                )&lt;=0),"WeanAlt1","")
&amp;                   IF(AND((OU$33-Sheep!$R$356-Sheep!$N$252                                )&gt;(OU$33-OV$33),(OU$33-Sheep!$R$356-Sheep!$N$252                                )&lt;=0),"WeanAlt2","")
&amp;IFERROR(IF(AND((OU$33-OU38                                                                                     )&gt;(OU$33-OV$33),(OU$33-OU38                                                                                     )&lt;=0),"Join-"    &amp;OU37,""),"")
&amp;IFERROR(IF(AND((OU$33-OU38-INDEX(Sheep!$V$361:$V$368,OU37,1))&gt;(OU$33-OV$33),(OU$33-OU38-INDEX(Sheep!$V$361:$V$368,OU37,1))&lt;=0),"Scan-"  &amp;OU37,""),"")
&amp;IFERROR(IF(AND((OU$33-OU38-150                                                                            )&gt;(OU$33-OV$33),(OU$33-OU38-150                                                                             )&lt;=0),"Birth-" &amp;OU37,""),"")
&amp;IFERROR(IF(AND((OU$33-OU38-150-Sheep!$R$354                                           )&gt;(OU$33-OV$33),(OU$33-OU38-150-Sheep!$R$354                                            )&lt;=0),"Wean-"&amp;OU37,""),"")
&amp;IFERROR(IF(AND((OU$33-OU38-150-Sheep!$R$355                                           )&gt;(OU$33-OV$33),(OU$33-OU38-150-Sheep!$R$355                                            )&lt;=0),"Alt1-"   &amp;OU37,""),"")
&amp;IFERROR(IF(AND((OU$33-OU38-150-Sheep!$R$356                                           )&gt;(OU$33-OV$33),(OU$33-OU38-150-Sheep!$R$356                                            )&lt;=0),"Alt2-"   &amp;OU37,""),"")</f>
        <v>Wean-7</v>
      </c>
      <c r="OV39" s="266" t="str">
        <f xml:space="preserve">                    IF(AND((OV$33                                  -Sheep!$N$252                               )&gt;(OV$33-OW$33),(OV$33                                  -Sheep!$N$252                                )&lt;=0),"Born","")
&amp;                   IF(AND((OV$33-Sheep!$R$354-Sheep!$N$252                                )&gt;(OV$33-OW$33),(OV$33-Sheep!$R$354-Sheep!$N$252                                )&lt;=0),"WeanStd","")
&amp;                   IF(AND((OV$33-Sheep!$R$355-Sheep!$N$252                                )&gt;(OV$33-OW$33),(OV$33-Sheep!$R$355-Sheep!$N$252                                )&lt;=0),"WeanAlt1","")
&amp;                   IF(AND((OV$33-Sheep!$R$356-Sheep!$N$252                                )&gt;(OV$33-OW$33),(OV$33-Sheep!$R$356-Sheep!$N$252                                )&lt;=0),"WeanAlt2","")
&amp;IFERROR(IF(AND((OV$33-OV38                                                                                     )&gt;(OV$33-OW$33),(OV$33-OV38                                                                                     )&lt;=0),"Join-"    &amp;OV37,""),"")
&amp;IFERROR(IF(AND((OV$33-OV38-INDEX(Sheep!$V$361:$V$368,OV37,1))&gt;(OV$33-OW$33),(OV$33-OV38-INDEX(Sheep!$V$361:$V$368,OV37,1))&lt;=0),"Scan-"  &amp;OV37,""),"")
&amp;IFERROR(IF(AND((OV$33-OV38-150                                                                            )&gt;(OV$33-OW$33),(OV$33-OV38-150                                                                             )&lt;=0),"Birth-" &amp;OV37,""),"")
&amp;IFERROR(IF(AND((OV$33-OV38-150-Sheep!$R$354                                           )&gt;(OV$33-OW$33),(OV$33-OV38-150-Sheep!$R$354                                            )&lt;=0),"Wean-"&amp;OV37,""),"")
&amp;IFERROR(IF(AND((OV$33-OV38-150-Sheep!$R$355                                           )&gt;(OV$33-OW$33),(OV$33-OV38-150-Sheep!$R$355                                            )&lt;=0),"Alt1-"   &amp;OV37,""),"")
&amp;IFERROR(IF(AND((OV$33-OV38-150-Sheep!$R$356                                           )&gt;(OV$33-OW$33),(OV$33-OV38-150-Sheep!$R$356                                            )&lt;=0),"Alt2-"   &amp;OV37,""),"")</f>
        <v/>
      </c>
      <c r="OW39" s="266" t="str">
        <f xml:space="preserve">                    IF(AND((OW$33                                  -Sheep!$N$252                               )&gt;(OW$33-OX$33),(OW$33                                  -Sheep!$N$252                                )&lt;=0),"Born","")
&amp;                   IF(AND((OW$33-Sheep!$R$354-Sheep!$N$252                                )&gt;(OW$33-OX$33),(OW$33-Sheep!$R$354-Sheep!$N$252                                )&lt;=0),"WeanStd","")
&amp;                   IF(AND((OW$33-Sheep!$R$355-Sheep!$N$252                                )&gt;(OW$33-OX$33),(OW$33-Sheep!$R$355-Sheep!$N$252                                )&lt;=0),"WeanAlt1","")
&amp;                   IF(AND((OW$33-Sheep!$R$356-Sheep!$N$252                                )&gt;(OW$33-OX$33),(OW$33-Sheep!$R$356-Sheep!$N$252                                )&lt;=0),"WeanAlt2","")
&amp;IFERROR(IF(AND((OW$33-OW38                                                                                     )&gt;(OW$33-OX$33),(OW$33-OW38                                                                                     )&lt;=0),"Join-"    &amp;OW37,""),"")
&amp;IFERROR(IF(AND((OW$33-OW38-INDEX(Sheep!$V$361:$V$368,OW37,1))&gt;(OW$33-OX$33),(OW$33-OW38-INDEX(Sheep!$V$361:$V$368,OW37,1))&lt;=0),"Scan-"  &amp;OW37,""),"")
&amp;IFERROR(IF(AND((OW$33-OW38-150                                                                            )&gt;(OW$33-OX$33),(OW$33-OW38-150                                                                             )&lt;=0),"Birth-" &amp;OW37,""),"")
&amp;IFERROR(IF(AND((OW$33-OW38-150-Sheep!$R$354                                           )&gt;(OW$33-OX$33),(OW$33-OW38-150-Sheep!$R$354                                            )&lt;=0),"Wean-"&amp;OW37,""),"")
&amp;IFERROR(IF(AND((OW$33-OW38-150-Sheep!$R$355                                           )&gt;(OW$33-OX$33),(OW$33-OW38-150-Sheep!$R$355                                            )&lt;=0),"Alt1-"   &amp;OW37,""),"")
&amp;IFERROR(IF(AND((OW$33-OW38-150-Sheep!$R$356                                           )&gt;(OW$33-OX$33),(OW$33-OW38-150-Sheep!$R$356                                            )&lt;=0),"Alt2-"   &amp;OW37,""),"")</f>
        <v/>
      </c>
      <c r="OX39" s="266" t="str">
        <f xml:space="preserve">                    IF(AND((OX$33                                  -Sheep!$N$252                               )&gt;(OX$33-OY$33),(OX$33                                  -Sheep!$N$252                                )&lt;=0),"Born","")
&amp;                   IF(AND((OX$33-Sheep!$R$354-Sheep!$N$252                                )&gt;(OX$33-OY$33),(OX$33-Sheep!$R$354-Sheep!$N$252                                )&lt;=0),"WeanStd","")
&amp;                   IF(AND((OX$33-Sheep!$R$355-Sheep!$N$252                                )&gt;(OX$33-OY$33),(OX$33-Sheep!$R$355-Sheep!$N$252                                )&lt;=0),"WeanAlt1","")
&amp;                   IF(AND((OX$33-Sheep!$R$356-Sheep!$N$252                                )&gt;(OX$33-OY$33),(OX$33-Sheep!$R$356-Sheep!$N$252                                )&lt;=0),"WeanAlt2","")
&amp;IFERROR(IF(AND((OX$33-OX38                                                                                     )&gt;(OX$33-OY$33),(OX$33-OX38                                                                                     )&lt;=0),"Join-"    &amp;OX37,""),"")
&amp;IFERROR(IF(AND((OX$33-OX38-INDEX(Sheep!$V$361:$V$368,OX37,1))&gt;(OX$33-OY$33),(OX$33-OX38-INDEX(Sheep!$V$361:$V$368,OX37,1))&lt;=0),"Scan-"  &amp;OX37,""),"")
&amp;IFERROR(IF(AND((OX$33-OX38-150                                                                            )&gt;(OX$33-OY$33),(OX$33-OX38-150                                                                             )&lt;=0),"Birth-" &amp;OX37,""),"")
&amp;IFERROR(IF(AND((OX$33-OX38-150-Sheep!$R$354                                           )&gt;(OX$33-OY$33),(OX$33-OX38-150-Sheep!$R$354                                            )&lt;=0),"Wean-"&amp;OX37,""),"")
&amp;IFERROR(IF(AND((OX$33-OX38-150-Sheep!$R$355                                           )&gt;(OX$33-OY$33),(OX$33-OX38-150-Sheep!$R$355                                            )&lt;=0),"Alt1-"   &amp;OX37,""),"")
&amp;IFERROR(IF(AND((OX$33-OX38-150-Sheep!$R$356                                           )&gt;(OX$33-OY$33),(OX$33-OX38-150-Sheep!$R$356                                            )&lt;=0),"Alt2-"   &amp;OX37,""),"")</f>
        <v/>
      </c>
      <c r="OY39" s="266" t="str">
        <f xml:space="preserve">                    IF(AND((OY$33                                  -Sheep!$N$252                               )&gt;(OY$33-OZ$33),(OY$33                                  -Sheep!$N$252                                )&lt;=0),"Born","")
&amp;                   IF(AND((OY$33-Sheep!$R$354-Sheep!$N$252                                )&gt;(OY$33-OZ$33),(OY$33-Sheep!$R$354-Sheep!$N$252                                )&lt;=0),"WeanStd","")
&amp;                   IF(AND((OY$33-Sheep!$R$355-Sheep!$N$252                                )&gt;(OY$33-OZ$33),(OY$33-Sheep!$R$355-Sheep!$N$252                                )&lt;=0),"WeanAlt1","")
&amp;                   IF(AND((OY$33-Sheep!$R$356-Sheep!$N$252                                )&gt;(OY$33-OZ$33),(OY$33-Sheep!$R$356-Sheep!$N$252                                )&lt;=0),"WeanAlt2","")
&amp;IFERROR(IF(AND((OY$33-OY38                                                                                     )&gt;(OY$33-OZ$33),(OY$33-OY38                                                                                     )&lt;=0),"Join-"    &amp;OY37,""),"")
&amp;IFERROR(IF(AND((OY$33-OY38-INDEX(Sheep!$V$361:$V$368,OY37,1))&gt;(OY$33-OZ$33),(OY$33-OY38-INDEX(Sheep!$V$361:$V$368,OY37,1))&lt;=0),"Scan-"  &amp;OY37,""),"")
&amp;IFERROR(IF(AND((OY$33-OY38-150                                                                            )&gt;(OY$33-OZ$33),(OY$33-OY38-150                                                                             )&lt;=0),"Birth-" &amp;OY37,""),"")
&amp;IFERROR(IF(AND((OY$33-OY38-150-Sheep!$R$354                                           )&gt;(OY$33-OZ$33),(OY$33-OY38-150-Sheep!$R$354                                            )&lt;=0),"Wean-"&amp;OY37,""),"")
&amp;IFERROR(IF(AND((OY$33-OY38-150-Sheep!$R$355                                           )&gt;(OY$33-OZ$33),(OY$33-OY38-150-Sheep!$R$355                                            )&lt;=0),"Alt1-"   &amp;OY37,""),"")
&amp;IFERROR(IF(AND((OY$33-OY38-150-Sheep!$R$356                                           )&gt;(OY$33-OZ$33),(OY$33-OY38-150-Sheep!$R$356                                            )&lt;=0),"Alt2-"   &amp;OY37,""),"")</f>
        <v>Alt1-7</v>
      </c>
      <c r="OZ39" s="266" t="str">
        <f xml:space="preserve">                    IF(AND((OZ$33                                  -Sheep!$N$252                               )&gt;(OZ$33-PA$33),(OZ$33                                  -Sheep!$N$252                                )&lt;=0),"Born","")
&amp;                   IF(AND((OZ$33-Sheep!$R$354-Sheep!$N$252                                )&gt;(OZ$33-PA$33),(OZ$33-Sheep!$R$354-Sheep!$N$252                                )&lt;=0),"WeanStd","")
&amp;                   IF(AND((OZ$33-Sheep!$R$355-Sheep!$N$252                                )&gt;(OZ$33-PA$33),(OZ$33-Sheep!$R$355-Sheep!$N$252                                )&lt;=0),"WeanAlt1","")
&amp;                   IF(AND((OZ$33-Sheep!$R$356-Sheep!$N$252                                )&gt;(OZ$33-PA$33),(OZ$33-Sheep!$R$356-Sheep!$N$252                                )&lt;=0),"WeanAlt2","")
&amp;IFERROR(IF(AND((OZ$33-OZ38                                                                                     )&gt;(OZ$33-PA$33),(OZ$33-OZ38                                                                                     )&lt;=0),"Join-"    &amp;OZ37,""),"")
&amp;IFERROR(IF(AND((OZ$33-OZ38-INDEX(Sheep!$V$361:$V$368,OZ37,1))&gt;(OZ$33-PA$33),(OZ$33-OZ38-INDEX(Sheep!$V$361:$V$368,OZ37,1))&lt;=0),"Scan-"  &amp;OZ37,""),"")
&amp;IFERROR(IF(AND((OZ$33-OZ38-150                                                                            )&gt;(OZ$33-PA$33),(OZ$33-OZ38-150                                                                             )&lt;=0),"Birth-" &amp;OZ37,""),"")
&amp;IFERROR(IF(AND((OZ$33-OZ38-150-Sheep!$R$354                                           )&gt;(OZ$33-PA$33),(OZ$33-OZ38-150-Sheep!$R$354                                            )&lt;=0),"Wean-"&amp;OZ37,""),"")
&amp;IFERROR(IF(AND((OZ$33-OZ38-150-Sheep!$R$355                                           )&gt;(OZ$33-PA$33),(OZ$33-OZ38-150-Sheep!$R$355                                            )&lt;=0),"Alt1-"   &amp;OZ37,""),"")
&amp;IFERROR(IF(AND((OZ$33-OZ38-150-Sheep!$R$356                                           )&gt;(OZ$33-PA$33),(OZ$33-OZ38-150-Sheep!$R$356                                            )&lt;=0),"Alt2-"   &amp;OZ37,""),"")</f>
        <v/>
      </c>
      <c r="PA39" s="266" t="str">
        <f xml:space="preserve">                    IF(AND((PA$33                                  -Sheep!$N$252                               )&gt;(PA$33-PB$33),(PA$33                                  -Sheep!$N$252                                )&lt;=0),"Born","")
&amp;                   IF(AND((PA$33-Sheep!$R$354-Sheep!$N$252                                )&gt;(PA$33-PB$33),(PA$33-Sheep!$R$354-Sheep!$N$252                                )&lt;=0),"WeanStd","")
&amp;                   IF(AND((PA$33-Sheep!$R$355-Sheep!$N$252                                )&gt;(PA$33-PB$33),(PA$33-Sheep!$R$355-Sheep!$N$252                                )&lt;=0),"WeanAlt1","")
&amp;                   IF(AND((PA$33-Sheep!$R$356-Sheep!$N$252                                )&gt;(PA$33-PB$33),(PA$33-Sheep!$R$356-Sheep!$N$252                                )&lt;=0),"WeanAlt2","")
&amp;IFERROR(IF(AND((PA$33-PA38                                                                                     )&gt;(PA$33-PB$33),(PA$33-PA38                                                                                     )&lt;=0),"Join-"    &amp;PA37,""),"")
&amp;IFERROR(IF(AND((PA$33-PA38-INDEX(Sheep!$V$361:$V$368,PA37,1))&gt;(PA$33-PB$33),(PA$33-PA38-INDEX(Sheep!$V$361:$V$368,PA37,1))&lt;=0),"Scan-"  &amp;PA37,""),"")
&amp;IFERROR(IF(AND((PA$33-PA38-150                                                                            )&gt;(PA$33-PB$33),(PA$33-PA38-150                                                                             )&lt;=0),"Birth-" &amp;PA37,""),"")
&amp;IFERROR(IF(AND((PA$33-PA38-150-Sheep!$R$354                                           )&gt;(PA$33-PB$33),(PA$33-PA38-150-Sheep!$R$354                                            )&lt;=0),"Wean-"&amp;PA37,""),"")
&amp;IFERROR(IF(AND((PA$33-PA38-150-Sheep!$R$355                                           )&gt;(PA$33-PB$33),(PA$33-PA38-150-Sheep!$R$355                                            )&lt;=0),"Alt1-"   &amp;PA37,""),"")
&amp;IFERROR(IF(AND((PA$33-PA38-150-Sheep!$R$356                                           )&gt;(PA$33-PB$33),(PA$33-PA38-150-Sheep!$R$356                                            )&lt;=0),"Alt2-"   &amp;PA37,""),"")</f>
        <v/>
      </c>
      <c r="PB39" s="266" t="str">
        <f xml:space="preserve">                    IF(AND((PB$33                                  -Sheep!$N$252                               )&gt;(PB$33-PC$33),(PB$33                                  -Sheep!$N$252                                )&lt;=0),"Born","")
&amp;                   IF(AND((PB$33-Sheep!$R$354-Sheep!$N$252                                )&gt;(PB$33-PC$33),(PB$33-Sheep!$R$354-Sheep!$N$252                                )&lt;=0),"WeanStd","")
&amp;                   IF(AND((PB$33-Sheep!$R$355-Sheep!$N$252                                )&gt;(PB$33-PC$33),(PB$33-Sheep!$R$355-Sheep!$N$252                                )&lt;=0),"WeanAlt1","")
&amp;                   IF(AND((PB$33-Sheep!$R$356-Sheep!$N$252                                )&gt;(PB$33-PC$33),(PB$33-Sheep!$R$356-Sheep!$N$252                                )&lt;=0),"WeanAlt2","")
&amp;IFERROR(IF(AND((PB$33-PB38                                                                                     )&gt;(PB$33-PC$33),(PB$33-PB38                                                                                     )&lt;=0),"Join-"    &amp;PB37,""),"")
&amp;IFERROR(IF(AND((PB$33-PB38-INDEX(Sheep!$V$361:$V$368,PB37,1))&gt;(PB$33-PC$33),(PB$33-PB38-INDEX(Sheep!$V$361:$V$368,PB37,1))&lt;=0),"Scan-"  &amp;PB37,""),"")
&amp;IFERROR(IF(AND((PB$33-PB38-150                                                                            )&gt;(PB$33-PC$33),(PB$33-PB38-150                                                                             )&lt;=0),"Birth-" &amp;PB37,""),"")
&amp;IFERROR(IF(AND((PB$33-PB38-150-Sheep!$R$354                                           )&gt;(PB$33-PC$33),(PB$33-PB38-150-Sheep!$R$354                                            )&lt;=0),"Wean-"&amp;PB37,""),"")
&amp;IFERROR(IF(AND((PB$33-PB38-150-Sheep!$R$355                                           )&gt;(PB$33-PC$33),(PB$33-PB38-150-Sheep!$R$355                                            )&lt;=0),"Alt1-"   &amp;PB37,""),"")
&amp;IFERROR(IF(AND((PB$33-PB38-150-Sheep!$R$356                                           )&gt;(PB$33-PC$33),(PB$33-PB38-150-Sheep!$R$356                                            )&lt;=0),"Alt2-"   &amp;PB37,""),"")</f>
        <v/>
      </c>
      <c r="PC39" s="266" t="str">
        <f xml:space="preserve">                    IF(AND((PC$33                                  -Sheep!$N$252                               )&gt;(PC$33-PD$33),(PC$33                                  -Sheep!$N$252                                )&lt;=0),"Born","")
&amp;                   IF(AND((PC$33-Sheep!$R$354-Sheep!$N$252                                )&gt;(PC$33-PD$33),(PC$33-Sheep!$R$354-Sheep!$N$252                                )&lt;=0),"WeanStd","")
&amp;                   IF(AND((PC$33-Sheep!$R$355-Sheep!$N$252                                )&gt;(PC$33-PD$33),(PC$33-Sheep!$R$355-Sheep!$N$252                                )&lt;=0),"WeanAlt1","")
&amp;                   IF(AND((PC$33-Sheep!$R$356-Sheep!$N$252                                )&gt;(PC$33-PD$33),(PC$33-Sheep!$R$356-Sheep!$N$252                                )&lt;=0),"WeanAlt2","")
&amp;IFERROR(IF(AND((PC$33-PC38                                                                                     )&gt;(PC$33-PD$33),(PC$33-PC38                                                                                     )&lt;=0),"Join-"    &amp;PC37,""),"")
&amp;IFERROR(IF(AND((PC$33-PC38-INDEX(Sheep!$V$361:$V$368,PC37,1))&gt;(PC$33-PD$33),(PC$33-PC38-INDEX(Sheep!$V$361:$V$368,PC37,1))&lt;=0),"Scan-"  &amp;PC37,""),"")
&amp;IFERROR(IF(AND((PC$33-PC38-150                                                                            )&gt;(PC$33-PD$33),(PC$33-PC38-150                                                                             )&lt;=0),"Birth-" &amp;PC37,""),"")
&amp;IFERROR(IF(AND((PC$33-PC38-150-Sheep!$R$354                                           )&gt;(PC$33-PD$33),(PC$33-PC38-150-Sheep!$R$354                                            )&lt;=0),"Wean-"&amp;PC37,""),"")
&amp;IFERROR(IF(AND((PC$33-PC38-150-Sheep!$R$355                                           )&gt;(PC$33-PD$33),(PC$33-PC38-150-Sheep!$R$355                                            )&lt;=0),"Alt1-"   &amp;PC37,""),"")
&amp;IFERROR(IF(AND((PC$33-PC38-150-Sheep!$R$356                                           )&gt;(PC$33-PD$33),(PC$33-PC38-150-Sheep!$R$356                                            )&lt;=0),"Alt2-"   &amp;PC37,""),"")</f>
        <v>Alt2-7</v>
      </c>
      <c r="PD39" s="266" t="str">
        <f xml:space="preserve">                    IF(AND((PD$33                                  -Sheep!$N$252                               )&gt;(PD$33-PE$33),(PD$33                                  -Sheep!$N$252                                )&lt;=0),"Born","")
&amp;                   IF(AND((PD$33-Sheep!$R$354-Sheep!$N$252                                )&gt;(PD$33-PE$33),(PD$33-Sheep!$R$354-Sheep!$N$252                                )&lt;=0),"WeanStd","")
&amp;                   IF(AND((PD$33-Sheep!$R$355-Sheep!$N$252                                )&gt;(PD$33-PE$33),(PD$33-Sheep!$R$355-Sheep!$N$252                                )&lt;=0),"WeanAlt1","")
&amp;                   IF(AND((PD$33-Sheep!$R$356-Sheep!$N$252                                )&gt;(PD$33-PE$33),(PD$33-Sheep!$R$356-Sheep!$N$252                                )&lt;=0),"WeanAlt2","")
&amp;IFERROR(IF(AND((PD$33-PD38                                                                                     )&gt;(PD$33-PE$33),(PD$33-PD38                                                                                     )&lt;=0),"Join-"    &amp;PD37,""),"")
&amp;IFERROR(IF(AND((PD$33-PD38-INDEX(Sheep!$V$361:$V$368,PD37,1))&gt;(PD$33-PE$33),(PD$33-PD38-INDEX(Sheep!$V$361:$V$368,PD37,1))&lt;=0),"Scan-"  &amp;PD37,""),"")
&amp;IFERROR(IF(AND((PD$33-PD38-150                                                                            )&gt;(PD$33-PE$33),(PD$33-PD38-150                                                                             )&lt;=0),"Birth-" &amp;PD37,""),"")
&amp;IFERROR(IF(AND((PD$33-PD38-150-Sheep!$R$354                                           )&gt;(PD$33-PE$33),(PD$33-PD38-150-Sheep!$R$354                                            )&lt;=0),"Wean-"&amp;PD37,""),"")
&amp;IFERROR(IF(AND((PD$33-PD38-150-Sheep!$R$355                                           )&gt;(PD$33-PE$33),(PD$33-PD38-150-Sheep!$R$355                                            )&lt;=0),"Alt1-"   &amp;PD37,""),"")
&amp;IFERROR(IF(AND((PD$33-PD38-150-Sheep!$R$356                                           )&gt;(PD$33-PE$33),(PD$33-PD38-150-Sheep!$R$356                                            )&lt;=0),"Alt2-"   &amp;PD37,""),"")</f>
        <v/>
      </c>
      <c r="PE39" s="266" t="str">
        <f xml:space="preserve">                    IF(AND((PE$33                                  -Sheep!$N$252                               )&gt;(PE$33-PF$33),(PE$33                                  -Sheep!$N$252                                )&lt;=0),"Born","")
&amp;                   IF(AND((PE$33-Sheep!$R$354-Sheep!$N$252                                )&gt;(PE$33-PF$33),(PE$33-Sheep!$R$354-Sheep!$N$252                                )&lt;=0),"WeanStd","")
&amp;                   IF(AND((PE$33-Sheep!$R$355-Sheep!$N$252                                )&gt;(PE$33-PF$33),(PE$33-Sheep!$R$355-Sheep!$N$252                                )&lt;=0),"WeanAlt1","")
&amp;                   IF(AND((PE$33-Sheep!$R$356-Sheep!$N$252                                )&gt;(PE$33-PF$33),(PE$33-Sheep!$R$356-Sheep!$N$252                                )&lt;=0),"WeanAlt2","")
&amp;IFERROR(IF(AND((PE$33-PE38                                                                                     )&gt;(PE$33-PF$33),(PE$33-PE38                                                                                     )&lt;=0),"Join-"    &amp;PE37,""),"")
&amp;IFERROR(IF(AND((PE$33-PE38-INDEX(Sheep!$V$361:$V$368,PE37,1))&gt;(PE$33-PF$33),(PE$33-PE38-INDEX(Sheep!$V$361:$V$368,PE37,1))&lt;=0),"Scan-"  &amp;PE37,""),"")
&amp;IFERROR(IF(AND((PE$33-PE38-150                                                                            )&gt;(PE$33-PF$33),(PE$33-PE38-150                                                                             )&lt;=0),"Birth-" &amp;PE37,""),"")
&amp;IFERROR(IF(AND((PE$33-PE38-150-Sheep!$R$354                                           )&gt;(PE$33-PF$33),(PE$33-PE38-150-Sheep!$R$354                                            )&lt;=0),"Wean-"&amp;PE37,""),"")
&amp;IFERROR(IF(AND((PE$33-PE38-150-Sheep!$R$355                                           )&gt;(PE$33-PF$33),(PE$33-PE38-150-Sheep!$R$355                                            )&lt;=0),"Alt1-"   &amp;PE37,""),"")
&amp;IFERROR(IF(AND((PE$33-PE38-150-Sheep!$R$356                                           )&gt;(PE$33-PF$33),(PE$33-PE38-150-Sheep!$R$356                                            )&lt;=0),"Alt2-"   &amp;PE37,""),"")</f>
        <v/>
      </c>
      <c r="PF39" s="266" t="str">
        <f xml:space="preserve">                    IF(AND((PF$33                                  -Sheep!$N$252                               )&gt;(PF$33-PG$33),(PF$33                                  -Sheep!$N$252                                )&lt;=0),"Born","")
&amp;                   IF(AND((PF$33-Sheep!$R$354-Sheep!$N$252                                )&gt;(PF$33-PG$33),(PF$33-Sheep!$R$354-Sheep!$N$252                                )&lt;=0),"WeanStd","")
&amp;                   IF(AND((PF$33-Sheep!$R$355-Sheep!$N$252                                )&gt;(PF$33-PG$33),(PF$33-Sheep!$R$355-Sheep!$N$252                                )&lt;=0),"WeanAlt1","")
&amp;                   IF(AND((PF$33-Sheep!$R$356-Sheep!$N$252                                )&gt;(PF$33-PG$33),(PF$33-Sheep!$R$356-Sheep!$N$252                                )&lt;=0),"WeanAlt2","")
&amp;IFERROR(IF(AND((PF$33-PF38                                                                                     )&gt;(PF$33-PG$33),(PF$33-PF38                                                                                     )&lt;=0),"Join-"    &amp;PF37,""),"")
&amp;IFERROR(IF(AND((PF$33-PF38-INDEX(Sheep!$V$361:$V$368,PF37,1))&gt;(PF$33-PG$33),(PF$33-PF38-INDEX(Sheep!$V$361:$V$368,PF37,1))&lt;=0),"Scan-"  &amp;PF37,""),"")
&amp;IFERROR(IF(AND((PF$33-PF38-150                                                                            )&gt;(PF$33-PG$33),(PF$33-PF38-150                                                                             )&lt;=0),"Birth-" &amp;PF37,""),"")
&amp;IFERROR(IF(AND((PF$33-PF38-150-Sheep!$R$354                                           )&gt;(PF$33-PG$33),(PF$33-PF38-150-Sheep!$R$354                                            )&lt;=0),"Wean-"&amp;PF37,""),"")
&amp;IFERROR(IF(AND((PF$33-PF38-150-Sheep!$R$355                                           )&gt;(PF$33-PG$33),(PF$33-PF38-150-Sheep!$R$355                                            )&lt;=0),"Alt1-"   &amp;PF37,""),"")
&amp;IFERROR(IF(AND((PF$33-PF38-150-Sheep!$R$356                                           )&gt;(PF$33-PG$33),(PF$33-PF38-150-Sheep!$R$356                                            )&lt;=0),"Alt2-"   &amp;PF37,""),"")</f>
        <v/>
      </c>
      <c r="PG39" s="266" t="str">
        <f xml:space="preserve">                    IF(AND((PG$33                                  -Sheep!$N$252                               )&gt;(PG$33-PH$33),(PG$33                                  -Sheep!$N$252                                )&lt;=0),"Born","")
&amp;                   IF(AND((PG$33-Sheep!$R$354-Sheep!$N$252                                )&gt;(PG$33-PH$33),(PG$33-Sheep!$R$354-Sheep!$N$252                                )&lt;=0),"WeanStd","")
&amp;                   IF(AND((PG$33-Sheep!$R$355-Sheep!$N$252                                )&gt;(PG$33-PH$33),(PG$33-Sheep!$R$355-Sheep!$N$252                                )&lt;=0),"WeanAlt1","")
&amp;                   IF(AND((PG$33-Sheep!$R$356-Sheep!$N$252                                )&gt;(PG$33-PH$33),(PG$33-Sheep!$R$356-Sheep!$N$252                                )&lt;=0),"WeanAlt2","")
&amp;IFERROR(IF(AND((PG$33-PG38                                                                                     )&gt;(PG$33-PH$33),(PG$33-PG38                                                                                     )&lt;=0),"Join-"    &amp;PG37,""),"")
&amp;IFERROR(IF(AND((PG$33-PG38-INDEX(Sheep!$V$361:$V$368,PG37,1))&gt;(PG$33-PH$33),(PG$33-PG38-INDEX(Sheep!$V$361:$V$368,PG37,1))&lt;=0),"Scan-"  &amp;PG37,""),"")
&amp;IFERROR(IF(AND((PG$33-PG38-150                                                                            )&gt;(PG$33-PH$33),(PG$33-PG38-150                                                                             )&lt;=0),"Birth-" &amp;PG37,""),"")
&amp;IFERROR(IF(AND((PG$33-PG38-150-Sheep!$R$354                                           )&gt;(PG$33-PH$33),(PG$33-PG38-150-Sheep!$R$354                                            )&lt;=0),"Wean-"&amp;PG37,""),"")
&amp;IFERROR(IF(AND((PG$33-PG38-150-Sheep!$R$355                                           )&gt;(PG$33-PH$33),(PG$33-PG38-150-Sheep!$R$355                                            )&lt;=0),"Alt1-"   &amp;PG37,""),"")
&amp;IFERROR(IF(AND((PG$33-PG38-150-Sheep!$R$356                                           )&gt;(PG$33-PH$33),(PG$33-PG38-150-Sheep!$R$356                                            )&lt;=0),"Alt2-"   &amp;PG37,""),"")</f>
        <v/>
      </c>
      <c r="PH39" s="266" t="str">
        <f xml:space="preserve">                    IF(AND((PH$33                                  -Sheep!$N$252                               )&gt;(PH$33-PI$33),(PH$33                                  -Sheep!$N$252                                )&lt;=0),"Born","")
&amp;                   IF(AND((PH$33-Sheep!$R$354-Sheep!$N$252                                )&gt;(PH$33-PI$33),(PH$33-Sheep!$R$354-Sheep!$N$252                                )&lt;=0),"WeanStd","")
&amp;                   IF(AND((PH$33-Sheep!$R$355-Sheep!$N$252                                )&gt;(PH$33-PI$33),(PH$33-Sheep!$R$355-Sheep!$N$252                                )&lt;=0),"WeanAlt1","")
&amp;                   IF(AND((PH$33-Sheep!$R$356-Sheep!$N$252                                )&gt;(PH$33-PI$33),(PH$33-Sheep!$R$356-Sheep!$N$252                                )&lt;=0),"WeanAlt2","")
&amp;IFERROR(IF(AND((PH$33-PH38                                                                                     )&gt;(PH$33-PI$33),(PH$33-PH38                                                                                     )&lt;=0),"Join-"    &amp;PH37,""),"")
&amp;IFERROR(IF(AND((PH$33-PH38-INDEX(Sheep!$V$361:$V$368,PH37,1))&gt;(PH$33-PI$33),(PH$33-PH38-INDEX(Sheep!$V$361:$V$368,PH37,1))&lt;=0),"Scan-"  &amp;PH37,""),"")
&amp;IFERROR(IF(AND((PH$33-PH38-150                                                                            )&gt;(PH$33-PI$33),(PH$33-PH38-150                                                                             )&lt;=0),"Birth-" &amp;PH37,""),"")
&amp;IFERROR(IF(AND((PH$33-PH38-150-Sheep!$R$354                                           )&gt;(PH$33-PI$33),(PH$33-PH38-150-Sheep!$R$354                                            )&lt;=0),"Wean-"&amp;PH37,""),"")
&amp;IFERROR(IF(AND((PH$33-PH38-150-Sheep!$R$355                                           )&gt;(PH$33-PI$33),(PH$33-PH38-150-Sheep!$R$355                                            )&lt;=0),"Alt1-"   &amp;PH37,""),"")
&amp;IFERROR(IF(AND((PH$33-PH38-150-Sheep!$R$356                                           )&gt;(PH$33-PI$33),(PH$33-PH38-150-Sheep!$R$356                                            )&lt;=0),"Alt2-"   &amp;PH37,""),"")</f>
        <v/>
      </c>
      <c r="PI39" s="266" t="str">
        <f xml:space="preserve">                    IF(AND((PI$33                                  -Sheep!$N$252                               )&gt;(PI$33-PJ$33),(PI$33                                  -Sheep!$N$252                                )&lt;=0),"Born","")
&amp;                   IF(AND((PI$33-Sheep!$R$354-Sheep!$N$252                                )&gt;(PI$33-PJ$33),(PI$33-Sheep!$R$354-Sheep!$N$252                                )&lt;=0),"WeanStd","")
&amp;                   IF(AND((PI$33-Sheep!$R$355-Sheep!$N$252                                )&gt;(PI$33-PJ$33),(PI$33-Sheep!$R$355-Sheep!$N$252                                )&lt;=0),"WeanAlt1","")
&amp;                   IF(AND((PI$33-Sheep!$R$356-Sheep!$N$252                                )&gt;(PI$33-PJ$33),(PI$33-Sheep!$R$356-Sheep!$N$252                                )&lt;=0),"WeanAlt2","")
&amp;IFERROR(IF(AND((PI$33-PI38                                                                                     )&gt;(PI$33-PJ$33),(PI$33-PI38                                                                                     )&lt;=0),"Join-"    &amp;PI37,""),"")
&amp;IFERROR(IF(AND((PI$33-PI38-INDEX(Sheep!$V$361:$V$368,PI37,1))&gt;(PI$33-PJ$33),(PI$33-PI38-INDEX(Sheep!$V$361:$V$368,PI37,1))&lt;=0),"Scan-"  &amp;PI37,""),"")
&amp;IFERROR(IF(AND((PI$33-PI38-150                                                                            )&gt;(PI$33-PJ$33),(PI$33-PI38-150                                                                             )&lt;=0),"Birth-" &amp;PI37,""),"")
&amp;IFERROR(IF(AND((PI$33-PI38-150-Sheep!$R$354                                           )&gt;(PI$33-PJ$33),(PI$33-PI38-150-Sheep!$R$354                                            )&lt;=0),"Wean-"&amp;PI37,""),"")
&amp;IFERROR(IF(AND((PI$33-PI38-150-Sheep!$R$355                                           )&gt;(PI$33-PJ$33),(PI$33-PI38-150-Sheep!$R$355                                            )&lt;=0),"Alt1-"   &amp;PI37,""),"")
&amp;IFERROR(IF(AND((PI$33-PI38-150-Sheep!$R$356                                           )&gt;(PI$33-PJ$33),(PI$33-PI38-150-Sheep!$R$356                                            )&lt;=0),"Alt2-"   &amp;PI37,""),"")</f>
        <v/>
      </c>
      <c r="PJ39" s="266" t="str">
        <f xml:space="preserve">                    IF(AND((PJ$33                                  -Sheep!$N$252                               )&gt;(PJ$33-PK$33),(PJ$33                                  -Sheep!$N$252                                )&lt;=0),"Born","")
&amp;                   IF(AND((PJ$33-Sheep!$R$354-Sheep!$N$252                                )&gt;(PJ$33-PK$33),(PJ$33-Sheep!$R$354-Sheep!$N$252                                )&lt;=0),"WeanStd","")
&amp;                   IF(AND((PJ$33-Sheep!$R$355-Sheep!$N$252                                )&gt;(PJ$33-PK$33),(PJ$33-Sheep!$R$355-Sheep!$N$252                                )&lt;=0),"WeanAlt1","")
&amp;                   IF(AND((PJ$33-Sheep!$R$356-Sheep!$N$252                                )&gt;(PJ$33-PK$33),(PJ$33-Sheep!$R$356-Sheep!$N$252                                )&lt;=0),"WeanAlt2","")
&amp;IFERROR(IF(AND((PJ$33-PJ38                                                                                     )&gt;(PJ$33-PK$33),(PJ$33-PJ38                                                                                     )&lt;=0),"Join-"    &amp;PJ37,""),"")
&amp;IFERROR(IF(AND((PJ$33-PJ38-INDEX(Sheep!$V$361:$V$368,PJ37,1))&gt;(PJ$33-PK$33),(PJ$33-PJ38-INDEX(Sheep!$V$361:$V$368,PJ37,1))&lt;=0),"Scan-"  &amp;PJ37,""),"")
&amp;IFERROR(IF(AND((PJ$33-PJ38-150                                                                            )&gt;(PJ$33-PK$33),(PJ$33-PJ38-150                                                                             )&lt;=0),"Birth-" &amp;PJ37,""),"")
&amp;IFERROR(IF(AND((PJ$33-PJ38-150-Sheep!$R$354                                           )&gt;(PJ$33-PK$33),(PJ$33-PJ38-150-Sheep!$R$354                                            )&lt;=0),"Wean-"&amp;PJ37,""),"")
&amp;IFERROR(IF(AND((PJ$33-PJ38-150-Sheep!$R$355                                           )&gt;(PJ$33-PK$33),(PJ$33-PJ38-150-Sheep!$R$355                                            )&lt;=0),"Alt1-"   &amp;PJ37,""),"")
&amp;IFERROR(IF(AND((PJ$33-PJ38-150-Sheep!$R$356                                           )&gt;(PJ$33-PK$33),(PJ$33-PJ38-150-Sheep!$R$356                                            )&lt;=0),"Alt2-"   &amp;PJ37,""),"")</f>
        <v/>
      </c>
      <c r="PK39" s="266" t="str">
        <f xml:space="preserve">                    IF(AND((PK$33                                  -Sheep!$N$252                               )&gt;(PK$33-PL$33),(PK$33                                  -Sheep!$N$252                                )&lt;=0),"Born","")
&amp;                   IF(AND((PK$33-Sheep!$R$354-Sheep!$N$252                                )&gt;(PK$33-PL$33),(PK$33-Sheep!$R$354-Sheep!$N$252                                )&lt;=0),"WeanStd","")
&amp;                   IF(AND((PK$33-Sheep!$R$355-Sheep!$N$252                                )&gt;(PK$33-PL$33),(PK$33-Sheep!$R$355-Sheep!$N$252                                )&lt;=0),"WeanAlt1","")
&amp;                   IF(AND((PK$33-Sheep!$R$356-Sheep!$N$252                                )&gt;(PK$33-PL$33),(PK$33-Sheep!$R$356-Sheep!$N$252                                )&lt;=0),"WeanAlt2","")
&amp;IFERROR(IF(AND((PK$33-PK38                                                                                     )&gt;(PK$33-PL$33),(PK$33-PK38                                                                                     )&lt;=0),"Join-"    &amp;PK37,""),"")
&amp;IFERROR(IF(AND((PK$33-PK38-INDEX(Sheep!$V$361:$V$368,PK37,1))&gt;(PK$33-PL$33),(PK$33-PK38-INDEX(Sheep!$V$361:$V$368,PK37,1))&lt;=0),"Scan-"  &amp;PK37,""),"")
&amp;IFERROR(IF(AND((PK$33-PK38-150                                                                            )&gt;(PK$33-PL$33),(PK$33-PK38-150                                                                             )&lt;=0),"Birth-" &amp;PK37,""),"")
&amp;IFERROR(IF(AND((PK$33-PK38-150-Sheep!$R$354                                           )&gt;(PK$33-PL$33),(PK$33-PK38-150-Sheep!$R$354                                            )&lt;=0),"Wean-"&amp;PK37,""),"")
&amp;IFERROR(IF(AND((PK$33-PK38-150-Sheep!$R$355                                           )&gt;(PK$33-PL$33),(PK$33-PK38-150-Sheep!$R$355                                            )&lt;=0),"Alt1-"   &amp;PK37,""),"")
&amp;IFERROR(IF(AND((PK$33-PK38-150-Sheep!$R$356                                           )&gt;(PK$33-PL$33),(PK$33-PK38-150-Sheep!$R$356                                            )&lt;=0),"Alt2-"   &amp;PK37,""),"")</f>
        <v/>
      </c>
      <c r="PL39" s="266" t="str">
        <f xml:space="preserve">                    IF(AND((PL$33                                  -Sheep!$N$252                               )&gt;(PL$33-PM$33),(PL$33                                  -Sheep!$N$252                                )&lt;=0),"Born","")
&amp;                   IF(AND((PL$33-Sheep!$R$354-Sheep!$N$252                                )&gt;(PL$33-PM$33),(PL$33-Sheep!$R$354-Sheep!$N$252                                )&lt;=0),"WeanStd","")
&amp;                   IF(AND((PL$33-Sheep!$R$355-Sheep!$N$252                                )&gt;(PL$33-PM$33),(PL$33-Sheep!$R$355-Sheep!$N$252                                )&lt;=0),"WeanAlt1","")
&amp;                   IF(AND((PL$33-Sheep!$R$356-Sheep!$N$252                                )&gt;(PL$33-PM$33),(PL$33-Sheep!$R$356-Sheep!$N$252                                )&lt;=0),"WeanAlt2","")
&amp;IFERROR(IF(AND((PL$33-PL38                                                                                     )&gt;(PL$33-PM$33),(PL$33-PL38                                                                                     )&lt;=0),"Join-"    &amp;PL37,""),"")
&amp;IFERROR(IF(AND((PL$33-PL38-INDEX(Sheep!$V$361:$V$368,PL37,1))&gt;(PL$33-PM$33),(PL$33-PL38-INDEX(Sheep!$V$361:$V$368,PL37,1))&lt;=0),"Scan-"  &amp;PL37,""),"")
&amp;IFERROR(IF(AND((PL$33-PL38-150                                                                            )&gt;(PL$33-PM$33),(PL$33-PL38-150                                                                             )&lt;=0),"Birth-" &amp;PL37,""),"")
&amp;IFERROR(IF(AND((PL$33-PL38-150-Sheep!$R$354                                           )&gt;(PL$33-PM$33),(PL$33-PL38-150-Sheep!$R$354                                            )&lt;=0),"Wean-"&amp;PL37,""),"")
&amp;IFERROR(IF(AND((PL$33-PL38-150-Sheep!$R$355                                           )&gt;(PL$33-PM$33),(PL$33-PL38-150-Sheep!$R$355                                            )&lt;=0),"Alt1-"   &amp;PL37,""),"")
&amp;IFERROR(IF(AND((PL$33-PL38-150-Sheep!$R$356                                           )&gt;(PL$33-PM$33),(PL$33-PL38-150-Sheep!$R$356                                            )&lt;=0),"Alt2-"   &amp;PL37,""),"")</f>
        <v>Join-8</v>
      </c>
      <c r="PM39" s="266" t="str">
        <f xml:space="preserve">                    IF(AND((PM$33                                  -Sheep!$N$252                               )&gt;(PM$33-PN$33),(PM$33                                  -Sheep!$N$252                                )&lt;=0),"Born","")
&amp;                   IF(AND((PM$33-Sheep!$R$354-Sheep!$N$252                                )&gt;(PM$33-PN$33),(PM$33-Sheep!$R$354-Sheep!$N$252                                )&lt;=0),"WeanStd","")
&amp;                   IF(AND((PM$33-Sheep!$R$355-Sheep!$N$252                                )&gt;(PM$33-PN$33),(PM$33-Sheep!$R$355-Sheep!$N$252                                )&lt;=0),"WeanAlt1","")
&amp;                   IF(AND((PM$33-Sheep!$R$356-Sheep!$N$252                                )&gt;(PM$33-PN$33),(PM$33-Sheep!$R$356-Sheep!$N$252                                )&lt;=0),"WeanAlt2","")
&amp;IFERROR(IF(AND((PM$33-PM38                                                                                     )&gt;(PM$33-PN$33),(PM$33-PM38                                                                                     )&lt;=0),"Join-"    &amp;PM37,""),"")
&amp;IFERROR(IF(AND((PM$33-PM38-INDEX(Sheep!$V$361:$V$368,PM37,1))&gt;(PM$33-PN$33),(PM$33-PM38-INDEX(Sheep!$V$361:$V$368,PM37,1))&lt;=0),"Scan-"  &amp;PM37,""),"")
&amp;IFERROR(IF(AND((PM$33-PM38-150                                                                            )&gt;(PM$33-PN$33),(PM$33-PM38-150                                                                             )&lt;=0),"Birth-" &amp;PM37,""),"")
&amp;IFERROR(IF(AND((PM$33-PM38-150-Sheep!$R$354                                           )&gt;(PM$33-PN$33),(PM$33-PM38-150-Sheep!$R$354                                            )&lt;=0),"Wean-"&amp;PM37,""),"")
&amp;IFERROR(IF(AND((PM$33-PM38-150-Sheep!$R$355                                           )&gt;(PM$33-PN$33),(PM$33-PM38-150-Sheep!$R$355                                            )&lt;=0),"Alt1-"   &amp;PM37,""),"")
&amp;IFERROR(IF(AND((PM$33-PM38-150-Sheep!$R$356                                           )&gt;(PM$33-PN$33),(PM$33-PM38-150-Sheep!$R$356                                            )&lt;=0),"Alt2-"   &amp;PM37,""),"")</f>
        <v/>
      </c>
      <c r="PN39" s="266" t="str">
        <f xml:space="preserve">                    IF(AND((PN$33                                  -Sheep!$N$252                               )&gt;(PN$33-PO$33),(PN$33                                  -Sheep!$N$252                                )&lt;=0),"Born","")
&amp;                   IF(AND((PN$33-Sheep!$R$354-Sheep!$N$252                                )&gt;(PN$33-PO$33),(PN$33-Sheep!$R$354-Sheep!$N$252                                )&lt;=0),"WeanStd","")
&amp;                   IF(AND((PN$33-Sheep!$R$355-Sheep!$N$252                                )&gt;(PN$33-PO$33),(PN$33-Sheep!$R$355-Sheep!$N$252                                )&lt;=0),"WeanAlt1","")
&amp;                   IF(AND((PN$33-Sheep!$R$356-Sheep!$N$252                                )&gt;(PN$33-PO$33),(PN$33-Sheep!$R$356-Sheep!$N$252                                )&lt;=0),"WeanAlt2","")
&amp;IFERROR(IF(AND((PN$33-PN38                                                                                     )&gt;(PN$33-PO$33),(PN$33-PN38                                                                                     )&lt;=0),"Join-"    &amp;PN37,""),"")
&amp;IFERROR(IF(AND((PN$33-PN38-INDEX(Sheep!$V$361:$V$368,PN37,1))&gt;(PN$33-PO$33),(PN$33-PN38-INDEX(Sheep!$V$361:$V$368,PN37,1))&lt;=0),"Scan-"  &amp;PN37,""),"")
&amp;IFERROR(IF(AND((PN$33-PN38-150                                                                            )&gt;(PN$33-PO$33),(PN$33-PN38-150                                                                             )&lt;=0),"Birth-" &amp;PN37,""),"")
&amp;IFERROR(IF(AND((PN$33-PN38-150-Sheep!$R$354                                           )&gt;(PN$33-PO$33),(PN$33-PN38-150-Sheep!$R$354                                            )&lt;=0),"Wean-"&amp;PN37,""),"")
&amp;IFERROR(IF(AND((PN$33-PN38-150-Sheep!$R$355                                           )&gt;(PN$33-PO$33),(PN$33-PN38-150-Sheep!$R$355                                            )&lt;=0),"Alt1-"   &amp;PN37,""),"")
&amp;IFERROR(IF(AND((PN$33-PN38-150-Sheep!$R$356                                           )&gt;(PN$33-PO$33),(PN$33-PN38-150-Sheep!$R$356                                            )&lt;=0),"Alt2-"   &amp;PN37,""),"")</f>
        <v/>
      </c>
      <c r="PO39" s="266" t="str">
        <f xml:space="preserve">                    IF(AND((PO$33                                  -Sheep!$N$252                               )&gt;(PO$33-PP$33),(PO$33                                  -Sheep!$N$252                                )&lt;=0),"Born","")
&amp;                   IF(AND((PO$33-Sheep!$R$354-Sheep!$N$252                                )&gt;(PO$33-PP$33),(PO$33-Sheep!$R$354-Sheep!$N$252                                )&lt;=0),"WeanStd","")
&amp;                   IF(AND((PO$33-Sheep!$R$355-Sheep!$N$252                                )&gt;(PO$33-PP$33),(PO$33-Sheep!$R$355-Sheep!$N$252                                )&lt;=0),"WeanAlt1","")
&amp;                   IF(AND((PO$33-Sheep!$R$356-Sheep!$N$252                                )&gt;(PO$33-PP$33),(PO$33-Sheep!$R$356-Sheep!$N$252                                )&lt;=0),"WeanAlt2","")
&amp;IFERROR(IF(AND((PO$33-PO38                                                                                     )&gt;(PO$33-PP$33),(PO$33-PO38                                                                                     )&lt;=0),"Join-"    &amp;PO37,""),"")
&amp;IFERROR(IF(AND((PO$33-PO38-INDEX(Sheep!$V$361:$V$368,PO37,1))&gt;(PO$33-PP$33),(PO$33-PO38-INDEX(Sheep!$V$361:$V$368,PO37,1))&lt;=0),"Scan-"  &amp;PO37,""),"")
&amp;IFERROR(IF(AND((PO$33-PO38-150                                                                            )&gt;(PO$33-PP$33),(PO$33-PO38-150                                                                             )&lt;=0),"Birth-" &amp;PO37,""),"")
&amp;IFERROR(IF(AND((PO$33-PO38-150-Sheep!$R$354                                           )&gt;(PO$33-PP$33),(PO$33-PO38-150-Sheep!$R$354                                            )&lt;=0),"Wean-"&amp;PO37,""),"")
&amp;IFERROR(IF(AND((PO$33-PO38-150-Sheep!$R$355                                           )&gt;(PO$33-PP$33),(PO$33-PO38-150-Sheep!$R$355                                            )&lt;=0),"Alt1-"   &amp;PO37,""),"")
&amp;IFERROR(IF(AND((PO$33-PO38-150-Sheep!$R$356                                           )&gt;(PO$33-PP$33),(PO$33-PO38-150-Sheep!$R$356                                            )&lt;=0),"Alt2-"   &amp;PO37,""),"")</f>
        <v/>
      </c>
      <c r="PP39" s="266" t="str">
        <f xml:space="preserve">                    IF(AND((PP$33                                  -Sheep!$N$252                               )&gt;(PP$33-PQ$33),(PP$33                                  -Sheep!$N$252                                )&lt;=0),"Born","")
&amp;                   IF(AND((PP$33-Sheep!$R$354-Sheep!$N$252                                )&gt;(PP$33-PQ$33),(PP$33-Sheep!$R$354-Sheep!$N$252                                )&lt;=0),"WeanStd","")
&amp;                   IF(AND((PP$33-Sheep!$R$355-Sheep!$N$252                                )&gt;(PP$33-PQ$33),(PP$33-Sheep!$R$355-Sheep!$N$252                                )&lt;=0),"WeanAlt1","")
&amp;                   IF(AND((PP$33-Sheep!$R$356-Sheep!$N$252                                )&gt;(PP$33-PQ$33),(PP$33-Sheep!$R$356-Sheep!$N$252                                )&lt;=0),"WeanAlt2","")
&amp;IFERROR(IF(AND((PP$33-PP38                                                                                     )&gt;(PP$33-PQ$33),(PP$33-PP38                                                                                     )&lt;=0),"Join-"    &amp;PP37,""),"")
&amp;IFERROR(IF(AND((PP$33-PP38-INDEX(Sheep!$V$361:$V$368,PP37,1))&gt;(PP$33-PQ$33),(PP$33-PP38-INDEX(Sheep!$V$361:$V$368,PP37,1))&lt;=0),"Scan-"  &amp;PP37,""),"")
&amp;IFERROR(IF(AND((PP$33-PP38-150                                                                            )&gt;(PP$33-PQ$33),(PP$33-PP38-150                                                                             )&lt;=0),"Birth-" &amp;PP37,""),"")
&amp;IFERROR(IF(AND((PP$33-PP38-150-Sheep!$R$354                                           )&gt;(PP$33-PQ$33),(PP$33-PP38-150-Sheep!$R$354                                            )&lt;=0),"Wean-"&amp;PP37,""),"")
&amp;IFERROR(IF(AND((PP$33-PP38-150-Sheep!$R$355                                           )&gt;(PP$33-PQ$33),(PP$33-PP38-150-Sheep!$R$355                                            )&lt;=0),"Alt1-"   &amp;PP37,""),"")
&amp;IFERROR(IF(AND((PP$33-PP38-150-Sheep!$R$356                                           )&gt;(PP$33-PQ$33),(PP$33-PP38-150-Sheep!$R$356                                            )&lt;=0),"Alt2-"   &amp;PP37,""),"")</f>
        <v/>
      </c>
      <c r="PQ39" s="266" t="str">
        <f xml:space="preserve">                    IF(AND((PQ$33                                  -Sheep!$N$252                               )&gt;(PQ$33-PR$33),(PQ$33                                  -Sheep!$N$252                                )&lt;=0),"Born","")
&amp;                   IF(AND((PQ$33-Sheep!$R$354-Sheep!$N$252                                )&gt;(PQ$33-PR$33),(PQ$33-Sheep!$R$354-Sheep!$N$252                                )&lt;=0),"WeanStd","")
&amp;                   IF(AND((PQ$33-Sheep!$R$355-Sheep!$N$252                                )&gt;(PQ$33-PR$33),(PQ$33-Sheep!$R$355-Sheep!$N$252                                )&lt;=0),"WeanAlt1","")
&amp;                   IF(AND((PQ$33-Sheep!$R$356-Sheep!$N$252                                )&gt;(PQ$33-PR$33),(PQ$33-Sheep!$R$356-Sheep!$N$252                                )&lt;=0),"WeanAlt2","")
&amp;IFERROR(IF(AND((PQ$33-PQ38                                                                                     )&gt;(PQ$33-PR$33),(PQ$33-PQ38                                                                                     )&lt;=0),"Join-"    &amp;PQ37,""),"")
&amp;IFERROR(IF(AND((PQ$33-PQ38-INDEX(Sheep!$V$361:$V$368,PQ37,1))&gt;(PQ$33-PR$33),(PQ$33-PQ38-INDEX(Sheep!$V$361:$V$368,PQ37,1))&lt;=0),"Scan-"  &amp;PQ37,""),"")
&amp;IFERROR(IF(AND((PQ$33-PQ38-150                                                                            )&gt;(PQ$33-PR$33),(PQ$33-PQ38-150                                                                             )&lt;=0),"Birth-" &amp;PQ37,""),"")
&amp;IFERROR(IF(AND((PQ$33-PQ38-150-Sheep!$R$354                                           )&gt;(PQ$33-PR$33),(PQ$33-PQ38-150-Sheep!$R$354                                            )&lt;=0),"Wean-"&amp;PQ37,""),"")
&amp;IFERROR(IF(AND((PQ$33-PQ38-150-Sheep!$R$355                                           )&gt;(PQ$33-PR$33),(PQ$33-PQ38-150-Sheep!$R$355                                            )&lt;=0),"Alt1-"   &amp;PQ37,""),"")
&amp;IFERROR(IF(AND((PQ$33-PQ38-150-Sheep!$R$356                                           )&gt;(PQ$33-PR$33),(PQ$33-PQ38-150-Sheep!$R$356                                            )&lt;=0),"Alt2-"   &amp;PQ37,""),"")</f>
        <v/>
      </c>
      <c r="PR39" s="266" t="str">
        <f xml:space="preserve">                    IF(AND((PR$33                                  -Sheep!$N$252                               )&gt;(PR$33-PS$33),(PR$33                                  -Sheep!$N$252                                )&lt;=0),"Born","")
&amp;                   IF(AND((PR$33-Sheep!$R$354-Sheep!$N$252                                )&gt;(PR$33-PS$33),(PR$33-Sheep!$R$354-Sheep!$N$252                                )&lt;=0),"WeanStd","")
&amp;                   IF(AND((PR$33-Sheep!$R$355-Sheep!$N$252                                )&gt;(PR$33-PS$33),(PR$33-Sheep!$R$355-Sheep!$N$252                                )&lt;=0),"WeanAlt1","")
&amp;                   IF(AND((PR$33-Sheep!$R$356-Sheep!$N$252                                )&gt;(PR$33-PS$33),(PR$33-Sheep!$R$356-Sheep!$N$252                                )&lt;=0),"WeanAlt2","")
&amp;IFERROR(IF(AND((PR$33-PR38                                                                                     )&gt;(PR$33-PS$33),(PR$33-PR38                                                                                     )&lt;=0),"Join-"    &amp;PR37,""),"")
&amp;IFERROR(IF(AND((PR$33-PR38-INDEX(Sheep!$V$361:$V$368,PR37,1))&gt;(PR$33-PS$33),(PR$33-PR38-INDEX(Sheep!$V$361:$V$368,PR37,1))&lt;=0),"Scan-"  &amp;PR37,""),"")
&amp;IFERROR(IF(AND((PR$33-PR38-150                                                                            )&gt;(PR$33-PS$33),(PR$33-PR38-150                                                                             )&lt;=0),"Birth-" &amp;PR37,""),"")
&amp;IFERROR(IF(AND((PR$33-PR38-150-Sheep!$R$354                                           )&gt;(PR$33-PS$33),(PR$33-PR38-150-Sheep!$R$354                                            )&lt;=0),"Wean-"&amp;PR37,""),"")
&amp;IFERROR(IF(AND((PR$33-PR38-150-Sheep!$R$355                                           )&gt;(PR$33-PS$33),(PR$33-PR38-150-Sheep!$R$355                                            )&lt;=0),"Alt1-"   &amp;PR37,""),"")
&amp;IFERROR(IF(AND((PR$33-PR38-150-Sheep!$R$356                                           )&gt;(PR$33-PS$33),(PR$33-PR38-150-Sheep!$R$356                                            )&lt;=0),"Alt2-"   &amp;PR37,""),"")</f>
        <v/>
      </c>
      <c r="PS39" s="266" t="str">
        <f xml:space="preserve">                    IF(AND((PS$33                                  -Sheep!$N$252                               )&gt;(PS$33-PT$33),(PS$33                                  -Sheep!$N$252                                )&lt;=0),"Born","")
&amp;                   IF(AND((PS$33-Sheep!$R$354-Sheep!$N$252                                )&gt;(PS$33-PT$33),(PS$33-Sheep!$R$354-Sheep!$N$252                                )&lt;=0),"WeanStd","")
&amp;                   IF(AND((PS$33-Sheep!$R$355-Sheep!$N$252                                )&gt;(PS$33-PT$33),(PS$33-Sheep!$R$355-Sheep!$N$252                                )&lt;=0),"WeanAlt1","")
&amp;                   IF(AND((PS$33-Sheep!$R$356-Sheep!$N$252                                )&gt;(PS$33-PT$33),(PS$33-Sheep!$R$356-Sheep!$N$252                                )&lt;=0),"WeanAlt2","")
&amp;IFERROR(IF(AND((PS$33-PS38                                                                                     )&gt;(PS$33-PT$33),(PS$33-PS38                                                                                     )&lt;=0),"Join-"    &amp;PS37,""),"")
&amp;IFERROR(IF(AND((PS$33-PS38-INDEX(Sheep!$V$361:$V$368,PS37,1))&gt;(PS$33-PT$33),(PS$33-PS38-INDEX(Sheep!$V$361:$V$368,PS37,1))&lt;=0),"Scan-"  &amp;PS37,""),"")
&amp;IFERROR(IF(AND((PS$33-PS38-150                                                                            )&gt;(PS$33-PT$33),(PS$33-PS38-150                                                                             )&lt;=0),"Birth-" &amp;PS37,""),"")
&amp;IFERROR(IF(AND((PS$33-PS38-150-Sheep!$R$354                                           )&gt;(PS$33-PT$33),(PS$33-PS38-150-Sheep!$R$354                                            )&lt;=0),"Wean-"&amp;PS37,""),"")
&amp;IFERROR(IF(AND((PS$33-PS38-150-Sheep!$R$355                                           )&gt;(PS$33-PT$33),(PS$33-PS38-150-Sheep!$R$355                                            )&lt;=0),"Alt1-"   &amp;PS37,""),"")
&amp;IFERROR(IF(AND((PS$33-PS38-150-Sheep!$R$356                                           )&gt;(PS$33-PT$33),(PS$33-PS38-150-Sheep!$R$356                                            )&lt;=0),"Alt2-"   &amp;PS37,""),"")</f>
        <v/>
      </c>
      <c r="PT39" s="266" t="str">
        <f xml:space="preserve">                    IF(AND((PT$33                                  -Sheep!$N$252                               )&gt;(PT$33-PU$33),(PT$33                                  -Sheep!$N$252                                )&lt;=0),"Born","")
&amp;                   IF(AND((PT$33-Sheep!$R$354-Sheep!$N$252                                )&gt;(PT$33-PU$33),(PT$33-Sheep!$R$354-Sheep!$N$252                                )&lt;=0),"WeanStd","")
&amp;                   IF(AND((PT$33-Sheep!$R$355-Sheep!$N$252                                )&gt;(PT$33-PU$33),(PT$33-Sheep!$R$355-Sheep!$N$252                                )&lt;=0),"WeanAlt1","")
&amp;                   IF(AND((PT$33-Sheep!$R$356-Sheep!$N$252                                )&gt;(PT$33-PU$33),(PT$33-Sheep!$R$356-Sheep!$N$252                                )&lt;=0),"WeanAlt2","")
&amp;IFERROR(IF(AND((PT$33-PT38                                                                                     )&gt;(PT$33-PU$33),(PT$33-PT38                                                                                     )&lt;=0),"Join-"    &amp;PT37,""),"")
&amp;IFERROR(IF(AND((PT$33-PT38-INDEX(Sheep!$V$361:$V$368,PT37,1))&gt;(PT$33-PU$33),(PT$33-PT38-INDEX(Sheep!$V$361:$V$368,PT37,1))&lt;=0),"Scan-"  &amp;PT37,""),"")
&amp;IFERROR(IF(AND((PT$33-PT38-150                                                                            )&gt;(PT$33-PU$33),(PT$33-PT38-150                                                                             )&lt;=0),"Birth-" &amp;PT37,""),"")
&amp;IFERROR(IF(AND((PT$33-PT38-150-Sheep!$R$354                                           )&gt;(PT$33-PU$33),(PT$33-PT38-150-Sheep!$R$354                                            )&lt;=0),"Wean-"&amp;PT37,""),"")
&amp;IFERROR(IF(AND((PT$33-PT38-150-Sheep!$R$355                                           )&gt;(PT$33-PU$33),(PT$33-PT38-150-Sheep!$R$355                                            )&lt;=0),"Alt1-"   &amp;PT37,""),"")
&amp;IFERROR(IF(AND((PT$33-PT38-150-Sheep!$R$356                                           )&gt;(PT$33-PU$33),(PT$33-PT38-150-Sheep!$R$356                                            )&lt;=0),"Alt2-"   &amp;PT37,""),"")</f>
        <v/>
      </c>
      <c r="PU39" s="266" t="str">
        <f xml:space="preserve">                    IF(AND((PU$33                                  -Sheep!$N$252                               )&gt;(PU$33-PV$33),(PU$33                                  -Sheep!$N$252                                )&lt;=0),"Born","")
&amp;                   IF(AND((PU$33-Sheep!$R$354-Sheep!$N$252                                )&gt;(PU$33-PV$33),(PU$33-Sheep!$R$354-Sheep!$N$252                                )&lt;=0),"WeanStd","")
&amp;                   IF(AND((PU$33-Sheep!$R$355-Sheep!$N$252                                )&gt;(PU$33-PV$33),(PU$33-Sheep!$R$355-Sheep!$N$252                                )&lt;=0),"WeanAlt1","")
&amp;                   IF(AND((PU$33-Sheep!$R$356-Sheep!$N$252                                )&gt;(PU$33-PV$33),(PU$33-Sheep!$R$356-Sheep!$N$252                                )&lt;=0),"WeanAlt2","")
&amp;IFERROR(IF(AND((PU$33-PU38                                                                                     )&gt;(PU$33-PV$33),(PU$33-PU38                                                                                     )&lt;=0),"Join-"    &amp;PU37,""),"")
&amp;IFERROR(IF(AND((PU$33-PU38-INDEX(Sheep!$V$361:$V$368,PU37,1))&gt;(PU$33-PV$33),(PU$33-PU38-INDEX(Sheep!$V$361:$V$368,PU37,1))&lt;=0),"Scan-"  &amp;PU37,""),"")
&amp;IFERROR(IF(AND((PU$33-PU38-150                                                                            )&gt;(PU$33-PV$33),(PU$33-PU38-150                                                                             )&lt;=0),"Birth-" &amp;PU37,""),"")
&amp;IFERROR(IF(AND((PU$33-PU38-150-Sheep!$R$354                                           )&gt;(PU$33-PV$33),(PU$33-PU38-150-Sheep!$R$354                                            )&lt;=0),"Wean-"&amp;PU37,""),"")
&amp;IFERROR(IF(AND((PU$33-PU38-150-Sheep!$R$355                                           )&gt;(PU$33-PV$33),(PU$33-PU38-150-Sheep!$R$355                                            )&lt;=0),"Alt1-"   &amp;PU37,""),"")
&amp;IFERROR(IF(AND((PU$33-PU38-150-Sheep!$R$356                                           )&gt;(PU$33-PV$33),(PU$33-PU38-150-Sheep!$R$356                                            )&lt;=0),"Alt2-"   &amp;PU37,""),"")</f>
        <v/>
      </c>
      <c r="PV39" s="266" t="str">
        <f xml:space="preserve">                    IF(AND((PV$33                                  -Sheep!$N$252                               )&gt;(PV$33-PW$33),(PV$33                                  -Sheep!$N$252                                )&lt;=0),"Born","")
&amp;                   IF(AND((PV$33-Sheep!$R$354-Sheep!$N$252                                )&gt;(PV$33-PW$33),(PV$33-Sheep!$R$354-Sheep!$N$252                                )&lt;=0),"WeanStd","")
&amp;                   IF(AND((PV$33-Sheep!$R$355-Sheep!$N$252                                )&gt;(PV$33-PW$33),(PV$33-Sheep!$R$355-Sheep!$N$252                                )&lt;=0),"WeanAlt1","")
&amp;                   IF(AND((PV$33-Sheep!$R$356-Sheep!$N$252                                )&gt;(PV$33-PW$33),(PV$33-Sheep!$R$356-Sheep!$N$252                                )&lt;=0),"WeanAlt2","")
&amp;IFERROR(IF(AND((PV$33-PV38                                                                                     )&gt;(PV$33-PW$33),(PV$33-PV38                                                                                     )&lt;=0),"Join-"    &amp;PV37,""),"")
&amp;IFERROR(IF(AND((PV$33-PV38-INDEX(Sheep!$V$361:$V$368,PV37,1))&gt;(PV$33-PW$33),(PV$33-PV38-INDEX(Sheep!$V$361:$V$368,PV37,1))&lt;=0),"Scan-"  &amp;PV37,""),"")
&amp;IFERROR(IF(AND((PV$33-PV38-150                                                                            )&gt;(PV$33-PW$33),(PV$33-PV38-150                                                                             )&lt;=0),"Birth-" &amp;PV37,""),"")
&amp;IFERROR(IF(AND((PV$33-PV38-150-Sheep!$R$354                                           )&gt;(PV$33-PW$33),(PV$33-PV38-150-Sheep!$R$354                                            )&lt;=0),"Wean-"&amp;PV37,""),"")
&amp;IFERROR(IF(AND((PV$33-PV38-150-Sheep!$R$355                                           )&gt;(PV$33-PW$33),(PV$33-PV38-150-Sheep!$R$355                                            )&lt;=0),"Alt1-"   &amp;PV37,""),"")
&amp;IFERROR(IF(AND((PV$33-PV38-150-Sheep!$R$356                                           )&gt;(PV$33-PW$33),(PV$33-PV38-150-Sheep!$R$356                                            )&lt;=0),"Alt2-"   &amp;PV37,""),"")</f>
        <v>Scan-8</v>
      </c>
      <c r="PW39" s="266" t="str">
        <f xml:space="preserve">                    IF(AND((PW$33                                  -Sheep!$N$252                               )&gt;(PW$33-PX$33),(PW$33                                  -Sheep!$N$252                                )&lt;=0),"Born","")
&amp;                   IF(AND((PW$33-Sheep!$R$354-Sheep!$N$252                                )&gt;(PW$33-PX$33),(PW$33-Sheep!$R$354-Sheep!$N$252                                )&lt;=0),"WeanStd","")
&amp;                   IF(AND((PW$33-Sheep!$R$355-Sheep!$N$252                                )&gt;(PW$33-PX$33),(PW$33-Sheep!$R$355-Sheep!$N$252                                )&lt;=0),"WeanAlt1","")
&amp;                   IF(AND((PW$33-Sheep!$R$356-Sheep!$N$252                                )&gt;(PW$33-PX$33),(PW$33-Sheep!$R$356-Sheep!$N$252                                )&lt;=0),"WeanAlt2","")
&amp;IFERROR(IF(AND((PW$33-PW38                                                                                     )&gt;(PW$33-PX$33),(PW$33-PW38                                                                                     )&lt;=0),"Join-"    &amp;PW37,""),"")
&amp;IFERROR(IF(AND((PW$33-PW38-INDEX(Sheep!$V$361:$V$368,PW37,1))&gt;(PW$33-PX$33),(PW$33-PW38-INDEX(Sheep!$V$361:$V$368,PW37,1))&lt;=0),"Scan-"  &amp;PW37,""),"")
&amp;IFERROR(IF(AND((PW$33-PW38-150                                                                            )&gt;(PW$33-PX$33),(PW$33-PW38-150                                                                             )&lt;=0),"Birth-" &amp;PW37,""),"")
&amp;IFERROR(IF(AND((PW$33-PW38-150-Sheep!$R$354                                           )&gt;(PW$33-PX$33),(PW$33-PW38-150-Sheep!$R$354                                            )&lt;=0),"Wean-"&amp;PW37,""),"")
&amp;IFERROR(IF(AND((PW$33-PW38-150-Sheep!$R$355                                           )&gt;(PW$33-PX$33),(PW$33-PW38-150-Sheep!$R$355                                            )&lt;=0),"Alt1-"   &amp;PW37,""),"")
&amp;IFERROR(IF(AND((PW$33-PW38-150-Sheep!$R$356                                           )&gt;(PW$33-PX$33),(PW$33-PW38-150-Sheep!$R$356                                            )&lt;=0),"Alt2-"   &amp;PW37,""),"")</f>
        <v/>
      </c>
      <c r="PX39" s="266" t="str">
        <f xml:space="preserve">                    IF(AND((PX$33                                  -Sheep!$N$252                               )&gt;(PX$33-PY$33),(PX$33                                  -Sheep!$N$252                                )&lt;=0),"Born","")
&amp;                   IF(AND((PX$33-Sheep!$R$354-Sheep!$N$252                                )&gt;(PX$33-PY$33),(PX$33-Sheep!$R$354-Sheep!$N$252                                )&lt;=0),"WeanStd","")
&amp;                   IF(AND((PX$33-Sheep!$R$355-Sheep!$N$252                                )&gt;(PX$33-PY$33),(PX$33-Sheep!$R$355-Sheep!$N$252                                )&lt;=0),"WeanAlt1","")
&amp;                   IF(AND((PX$33-Sheep!$R$356-Sheep!$N$252                                )&gt;(PX$33-PY$33),(PX$33-Sheep!$R$356-Sheep!$N$252                                )&lt;=0),"WeanAlt2","")
&amp;IFERROR(IF(AND((PX$33-PX38                                                                                     )&gt;(PX$33-PY$33),(PX$33-PX38                                                                                     )&lt;=0),"Join-"    &amp;PX37,""),"")
&amp;IFERROR(IF(AND((PX$33-PX38-INDEX(Sheep!$V$361:$V$368,PX37,1))&gt;(PX$33-PY$33),(PX$33-PX38-INDEX(Sheep!$V$361:$V$368,PX37,1))&lt;=0),"Scan-"  &amp;PX37,""),"")
&amp;IFERROR(IF(AND((PX$33-PX38-150                                                                            )&gt;(PX$33-PY$33),(PX$33-PX38-150                                                                             )&lt;=0),"Birth-" &amp;PX37,""),"")
&amp;IFERROR(IF(AND((PX$33-PX38-150-Sheep!$R$354                                           )&gt;(PX$33-PY$33),(PX$33-PX38-150-Sheep!$R$354                                            )&lt;=0),"Wean-"&amp;PX37,""),"")
&amp;IFERROR(IF(AND((PX$33-PX38-150-Sheep!$R$355                                           )&gt;(PX$33-PY$33),(PX$33-PX38-150-Sheep!$R$355                                            )&lt;=0),"Alt1-"   &amp;PX37,""),"")
&amp;IFERROR(IF(AND((PX$33-PX38-150-Sheep!$R$356                                           )&gt;(PX$33-PY$33),(PX$33-PX38-150-Sheep!$R$356                                            )&lt;=0),"Alt2-"   &amp;PX37,""),"")</f>
        <v/>
      </c>
      <c r="PY39" s="266" t="str">
        <f xml:space="preserve">                    IF(AND((PY$33                                  -Sheep!$N$252                               )&gt;(PY$33-PZ$33),(PY$33                                  -Sheep!$N$252                                )&lt;=0),"Born","")
&amp;                   IF(AND((PY$33-Sheep!$R$354-Sheep!$N$252                                )&gt;(PY$33-PZ$33),(PY$33-Sheep!$R$354-Sheep!$N$252                                )&lt;=0),"WeanStd","")
&amp;                   IF(AND((PY$33-Sheep!$R$355-Sheep!$N$252                                )&gt;(PY$33-PZ$33),(PY$33-Sheep!$R$355-Sheep!$N$252                                )&lt;=0),"WeanAlt1","")
&amp;                   IF(AND((PY$33-Sheep!$R$356-Sheep!$N$252                                )&gt;(PY$33-PZ$33),(PY$33-Sheep!$R$356-Sheep!$N$252                                )&lt;=0),"WeanAlt2","")
&amp;IFERROR(IF(AND((PY$33-PY38                                                                                     )&gt;(PY$33-PZ$33),(PY$33-PY38                                                                                     )&lt;=0),"Join-"    &amp;PY37,""),"")
&amp;IFERROR(IF(AND((PY$33-PY38-INDEX(Sheep!$V$361:$V$368,PY37,1))&gt;(PY$33-PZ$33),(PY$33-PY38-INDEX(Sheep!$V$361:$V$368,PY37,1))&lt;=0),"Scan-"  &amp;PY37,""),"")
&amp;IFERROR(IF(AND((PY$33-PY38-150                                                                            )&gt;(PY$33-PZ$33),(PY$33-PY38-150                                                                             )&lt;=0),"Birth-" &amp;PY37,""),"")
&amp;IFERROR(IF(AND((PY$33-PY38-150-Sheep!$R$354                                           )&gt;(PY$33-PZ$33),(PY$33-PY38-150-Sheep!$R$354                                            )&lt;=0),"Wean-"&amp;PY37,""),"")
&amp;IFERROR(IF(AND((PY$33-PY38-150-Sheep!$R$355                                           )&gt;(PY$33-PZ$33),(PY$33-PY38-150-Sheep!$R$355                                            )&lt;=0),"Alt1-"   &amp;PY37,""),"")
&amp;IFERROR(IF(AND((PY$33-PY38-150-Sheep!$R$356                                           )&gt;(PY$33-PZ$33),(PY$33-PY38-150-Sheep!$R$356                                            )&lt;=0),"Alt2-"   &amp;PY37,""),"")</f>
        <v/>
      </c>
      <c r="PZ39" s="266" t="str">
        <f xml:space="preserve">                    IF(AND((PZ$33                                  -Sheep!$N$252                               )&gt;(PZ$33-QA$33),(PZ$33                                  -Sheep!$N$252                                )&lt;=0),"Born","")
&amp;                   IF(AND((PZ$33-Sheep!$R$354-Sheep!$N$252                                )&gt;(PZ$33-QA$33),(PZ$33-Sheep!$R$354-Sheep!$N$252                                )&lt;=0),"WeanStd","")
&amp;                   IF(AND((PZ$33-Sheep!$R$355-Sheep!$N$252                                )&gt;(PZ$33-QA$33),(PZ$33-Sheep!$R$355-Sheep!$N$252                                )&lt;=0),"WeanAlt1","")
&amp;                   IF(AND((PZ$33-Sheep!$R$356-Sheep!$N$252                                )&gt;(PZ$33-QA$33),(PZ$33-Sheep!$R$356-Sheep!$N$252                                )&lt;=0),"WeanAlt2","")
&amp;IFERROR(IF(AND((PZ$33-PZ38                                                                                     )&gt;(PZ$33-QA$33),(PZ$33-PZ38                                                                                     )&lt;=0),"Join-"    &amp;PZ37,""),"")
&amp;IFERROR(IF(AND((PZ$33-PZ38-INDEX(Sheep!$V$361:$V$368,PZ37,1))&gt;(PZ$33-QA$33),(PZ$33-PZ38-INDEX(Sheep!$V$361:$V$368,PZ37,1))&lt;=0),"Scan-"  &amp;PZ37,""),"")
&amp;IFERROR(IF(AND((PZ$33-PZ38-150                                                                            )&gt;(PZ$33-QA$33),(PZ$33-PZ38-150                                                                             )&lt;=0),"Birth-" &amp;PZ37,""),"")
&amp;IFERROR(IF(AND((PZ$33-PZ38-150-Sheep!$R$354                                           )&gt;(PZ$33-QA$33),(PZ$33-PZ38-150-Sheep!$R$354                                            )&lt;=0),"Wean-"&amp;PZ37,""),"")
&amp;IFERROR(IF(AND((PZ$33-PZ38-150-Sheep!$R$355                                           )&gt;(PZ$33-QA$33),(PZ$33-PZ38-150-Sheep!$R$355                                            )&lt;=0),"Alt1-"   &amp;PZ37,""),"")
&amp;IFERROR(IF(AND((PZ$33-PZ38-150-Sheep!$R$356                                           )&gt;(PZ$33-QA$33),(PZ$33-PZ38-150-Sheep!$R$356                                            )&lt;=0),"Alt2-"   &amp;PZ37,""),"")</f>
        <v/>
      </c>
      <c r="QA39" s="266" t="str">
        <f xml:space="preserve">                    IF(AND((QA$33                                  -Sheep!$N$252                               )&gt;(QA$33-QB$33),(QA$33                                  -Sheep!$N$252                                )&lt;=0),"Born","")
&amp;                   IF(AND((QA$33-Sheep!$R$354-Sheep!$N$252                                )&gt;(QA$33-QB$33),(QA$33-Sheep!$R$354-Sheep!$N$252                                )&lt;=0),"WeanStd","")
&amp;                   IF(AND((QA$33-Sheep!$R$355-Sheep!$N$252                                )&gt;(QA$33-QB$33),(QA$33-Sheep!$R$355-Sheep!$N$252                                )&lt;=0),"WeanAlt1","")
&amp;                   IF(AND((QA$33-Sheep!$R$356-Sheep!$N$252                                )&gt;(QA$33-QB$33),(QA$33-Sheep!$R$356-Sheep!$N$252                                )&lt;=0),"WeanAlt2","")
&amp;IFERROR(IF(AND((QA$33-QA38                                                                                     )&gt;(QA$33-QB$33),(QA$33-QA38                                                                                     )&lt;=0),"Join-"    &amp;QA37,""),"")
&amp;IFERROR(IF(AND((QA$33-QA38-INDEX(Sheep!$V$361:$V$368,QA37,1))&gt;(QA$33-QB$33),(QA$33-QA38-INDEX(Sheep!$V$361:$V$368,QA37,1))&lt;=0),"Scan-"  &amp;QA37,""),"")
&amp;IFERROR(IF(AND((QA$33-QA38-150                                                                            )&gt;(QA$33-QB$33),(QA$33-QA38-150                                                                             )&lt;=0),"Birth-" &amp;QA37,""),"")
&amp;IFERROR(IF(AND((QA$33-QA38-150-Sheep!$R$354                                           )&gt;(QA$33-QB$33),(QA$33-QA38-150-Sheep!$R$354                                            )&lt;=0),"Wean-"&amp;QA37,""),"")
&amp;IFERROR(IF(AND((QA$33-QA38-150-Sheep!$R$355                                           )&gt;(QA$33-QB$33),(QA$33-QA38-150-Sheep!$R$355                                            )&lt;=0),"Alt1-"   &amp;QA37,""),"")
&amp;IFERROR(IF(AND((QA$33-QA38-150-Sheep!$R$356                                           )&gt;(QA$33-QB$33),(QA$33-QA38-150-Sheep!$R$356                                            )&lt;=0),"Alt2-"   &amp;QA37,""),"")</f>
        <v/>
      </c>
      <c r="QB39" s="266" t="str">
        <f xml:space="preserve">                    IF(AND((QB$33                                  -Sheep!$N$252                               )&gt;(QB$33-QC$33),(QB$33                                  -Sheep!$N$252                                )&lt;=0),"Born","")
&amp;                   IF(AND((QB$33-Sheep!$R$354-Sheep!$N$252                                )&gt;(QB$33-QC$33),(QB$33-Sheep!$R$354-Sheep!$N$252                                )&lt;=0),"WeanStd","")
&amp;                   IF(AND((QB$33-Sheep!$R$355-Sheep!$N$252                                )&gt;(QB$33-QC$33),(QB$33-Sheep!$R$355-Sheep!$N$252                                )&lt;=0),"WeanAlt1","")
&amp;                   IF(AND((QB$33-Sheep!$R$356-Sheep!$N$252                                )&gt;(QB$33-QC$33),(QB$33-Sheep!$R$356-Sheep!$N$252                                )&lt;=0),"WeanAlt2","")
&amp;IFERROR(IF(AND((QB$33-QB38                                                                                     )&gt;(QB$33-QC$33),(QB$33-QB38                                                                                     )&lt;=0),"Join-"    &amp;QB37,""),"")
&amp;IFERROR(IF(AND((QB$33-QB38-INDEX(Sheep!$V$361:$V$368,QB37,1))&gt;(QB$33-QC$33),(QB$33-QB38-INDEX(Sheep!$V$361:$V$368,QB37,1))&lt;=0),"Scan-"  &amp;QB37,""),"")
&amp;IFERROR(IF(AND((QB$33-QB38-150                                                                            )&gt;(QB$33-QC$33),(QB$33-QB38-150                                                                             )&lt;=0),"Birth-" &amp;QB37,""),"")
&amp;IFERROR(IF(AND((QB$33-QB38-150-Sheep!$R$354                                           )&gt;(QB$33-QC$33),(QB$33-QB38-150-Sheep!$R$354                                            )&lt;=0),"Wean-"&amp;QB37,""),"")
&amp;IFERROR(IF(AND((QB$33-QB38-150-Sheep!$R$355                                           )&gt;(QB$33-QC$33),(QB$33-QB38-150-Sheep!$R$355                                            )&lt;=0),"Alt1-"   &amp;QB37,""),"")
&amp;IFERROR(IF(AND((QB$33-QB38-150-Sheep!$R$356                                           )&gt;(QB$33-QC$33),(QB$33-QB38-150-Sheep!$R$356                                            )&lt;=0),"Alt2-"   &amp;QB37,""),"")</f>
        <v/>
      </c>
      <c r="QC39" s="266" t="str">
        <f xml:space="preserve">                    IF(AND((QC$33                                  -Sheep!$N$252                               )&gt;(QC$33-QD$33),(QC$33                                  -Sheep!$N$252                                )&lt;=0),"Born","")
&amp;                   IF(AND((QC$33-Sheep!$R$354-Sheep!$N$252                                )&gt;(QC$33-QD$33),(QC$33-Sheep!$R$354-Sheep!$N$252                                )&lt;=0),"WeanStd","")
&amp;                   IF(AND((QC$33-Sheep!$R$355-Sheep!$N$252                                )&gt;(QC$33-QD$33),(QC$33-Sheep!$R$355-Sheep!$N$252                                )&lt;=0),"WeanAlt1","")
&amp;                   IF(AND((QC$33-Sheep!$R$356-Sheep!$N$252                                )&gt;(QC$33-QD$33),(QC$33-Sheep!$R$356-Sheep!$N$252                                )&lt;=0),"WeanAlt2","")
&amp;IFERROR(IF(AND((QC$33-QC38                                                                                     )&gt;(QC$33-QD$33),(QC$33-QC38                                                                                     )&lt;=0),"Join-"    &amp;QC37,""),"")
&amp;IFERROR(IF(AND((QC$33-QC38-INDEX(Sheep!$V$361:$V$368,QC37,1))&gt;(QC$33-QD$33),(QC$33-QC38-INDEX(Sheep!$V$361:$V$368,QC37,1))&lt;=0),"Scan-"  &amp;QC37,""),"")
&amp;IFERROR(IF(AND((QC$33-QC38-150                                                                            )&gt;(QC$33-QD$33),(QC$33-QC38-150                                                                             )&lt;=0),"Birth-" &amp;QC37,""),"")
&amp;IFERROR(IF(AND((QC$33-QC38-150-Sheep!$R$354                                           )&gt;(QC$33-QD$33),(QC$33-QC38-150-Sheep!$R$354                                            )&lt;=0),"Wean-"&amp;QC37,""),"")
&amp;IFERROR(IF(AND((QC$33-QC38-150-Sheep!$R$355                                           )&gt;(QC$33-QD$33),(QC$33-QC38-150-Sheep!$R$355                                            )&lt;=0),"Alt1-"   &amp;QC37,""),"")
&amp;IFERROR(IF(AND((QC$33-QC38-150-Sheep!$R$356                                           )&gt;(QC$33-QD$33),(QC$33-QC38-150-Sheep!$R$356                                            )&lt;=0),"Alt2-"   &amp;QC37,""),"")</f>
        <v/>
      </c>
      <c r="QD39" s="266" t="str">
        <f xml:space="preserve">                    IF(AND((QD$33                                  -Sheep!$N$252                               )&gt;(QD$33-QE$33),(QD$33                                  -Sheep!$N$252                                )&lt;=0),"Born","")
&amp;                   IF(AND((QD$33-Sheep!$R$354-Sheep!$N$252                                )&gt;(QD$33-QE$33),(QD$33-Sheep!$R$354-Sheep!$N$252                                )&lt;=0),"WeanStd","")
&amp;                   IF(AND((QD$33-Sheep!$R$355-Sheep!$N$252                                )&gt;(QD$33-QE$33),(QD$33-Sheep!$R$355-Sheep!$N$252                                )&lt;=0),"WeanAlt1","")
&amp;                   IF(AND((QD$33-Sheep!$R$356-Sheep!$N$252                                )&gt;(QD$33-QE$33),(QD$33-Sheep!$R$356-Sheep!$N$252                                )&lt;=0),"WeanAlt2","")
&amp;IFERROR(IF(AND((QD$33-QD38                                                                                     )&gt;(QD$33-QE$33),(QD$33-QD38                                                                                     )&lt;=0),"Join-"    &amp;QD37,""),"")
&amp;IFERROR(IF(AND((QD$33-QD38-INDEX(Sheep!$V$361:$V$368,QD37,1))&gt;(QD$33-QE$33),(QD$33-QD38-INDEX(Sheep!$V$361:$V$368,QD37,1))&lt;=0),"Scan-"  &amp;QD37,""),"")
&amp;IFERROR(IF(AND((QD$33-QD38-150                                                                            )&gt;(QD$33-QE$33),(QD$33-QD38-150                                                                             )&lt;=0),"Birth-" &amp;QD37,""),"")
&amp;IFERROR(IF(AND((QD$33-QD38-150-Sheep!$R$354                                           )&gt;(QD$33-QE$33),(QD$33-QD38-150-Sheep!$R$354                                            )&lt;=0),"Wean-"&amp;QD37,""),"")
&amp;IFERROR(IF(AND((QD$33-QD38-150-Sheep!$R$355                                           )&gt;(QD$33-QE$33),(QD$33-QD38-150-Sheep!$R$355                                            )&lt;=0),"Alt1-"   &amp;QD37,""),"")
&amp;IFERROR(IF(AND((QD$33-QD38-150-Sheep!$R$356                                           )&gt;(QD$33-QE$33),(QD$33-QD38-150-Sheep!$R$356                                            )&lt;=0),"Alt2-"   &amp;QD37,""),"")</f>
        <v/>
      </c>
      <c r="QE39" s="266" t="str">
        <f xml:space="preserve">                    IF(AND((QE$33                                  -Sheep!$N$252                               )&gt;(QE$33-QF$33),(QE$33                                  -Sheep!$N$252                                )&lt;=0),"Born","")
&amp;                   IF(AND((QE$33-Sheep!$R$354-Sheep!$N$252                                )&gt;(QE$33-QF$33),(QE$33-Sheep!$R$354-Sheep!$N$252                                )&lt;=0),"WeanStd","")
&amp;                   IF(AND((QE$33-Sheep!$R$355-Sheep!$N$252                                )&gt;(QE$33-QF$33),(QE$33-Sheep!$R$355-Sheep!$N$252                                )&lt;=0),"WeanAlt1","")
&amp;                   IF(AND((QE$33-Sheep!$R$356-Sheep!$N$252                                )&gt;(QE$33-QF$33),(QE$33-Sheep!$R$356-Sheep!$N$252                                )&lt;=0),"WeanAlt2","")
&amp;IFERROR(IF(AND((QE$33-QE38                                                                                     )&gt;(QE$33-QF$33),(QE$33-QE38                                                                                     )&lt;=0),"Join-"    &amp;QE37,""),"")
&amp;IFERROR(IF(AND((QE$33-QE38-INDEX(Sheep!$V$361:$V$368,QE37,1))&gt;(QE$33-QF$33),(QE$33-QE38-INDEX(Sheep!$V$361:$V$368,QE37,1))&lt;=0),"Scan-"  &amp;QE37,""),"")
&amp;IFERROR(IF(AND((QE$33-QE38-150                                                                            )&gt;(QE$33-QF$33),(QE$33-QE38-150                                                                             )&lt;=0),"Birth-" &amp;QE37,""),"")
&amp;IFERROR(IF(AND((QE$33-QE38-150-Sheep!$R$354                                           )&gt;(QE$33-QF$33),(QE$33-QE38-150-Sheep!$R$354                                            )&lt;=0),"Wean-"&amp;QE37,""),"")
&amp;IFERROR(IF(AND((QE$33-QE38-150-Sheep!$R$355                                           )&gt;(QE$33-QF$33),(QE$33-QE38-150-Sheep!$R$355                                            )&lt;=0),"Alt1-"   &amp;QE37,""),"")
&amp;IFERROR(IF(AND((QE$33-QE38-150-Sheep!$R$356                                           )&gt;(QE$33-QF$33),(QE$33-QE38-150-Sheep!$R$356                                            )&lt;=0),"Alt2-"   &amp;QE37,""),"")</f>
        <v/>
      </c>
      <c r="QF39" s="266" t="str">
        <f xml:space="preserve">                    IF(AND((QF$33                                  -Sheep!$N$252                               )&gt;(QF$33-QG$33),(QF$33                                  -Sheep!$N$252                                )&lt;=0),"Born","")
&amp;                   IF(AND((QF$33-Sheep!$R$354-Sheep!$N$252                                )&gt;(QF$33-QG$33),(QF$33-Sheep!$R$354-Sheep!$N$252                                )&lt;=0),"WeanStd","")
&amp;                   IF(AND((QF$33-Sheep!$R$355-Sheep!$N$252                                )&gt;(QF$33-QG$33),(QF$33-Sheep!$R$355-Sheep!$N$252                                )&lt;=0),"WeanAlt1","")
&amp;                   IF(AND((QF$33-Sheep!$R$356-Sheep!$N$252                                )&gt;(QF$33-QG$33),(QF$33-Sheep!$R$356-Sheep!$N$252                                )&lt;=0),"WeanAlt2","")
&amp;IFERROR(IF(AND((QF$33-QF38                                                                                     )&gt;(QF$33-QG$33),(QF$33-QF38                                                                                     )&lt;=0),"Join-"    &amp;QF37,""),"")
&amp;IFERROR(IF(AND((QF$33-QF38-INDEX(Sheep!$V$361:$V$368,QF37,1))&gt;(QF$33-QG$33),(QF$33-QF38-INDEX(Sheep!$V$361:$V$368,QF37,1))&lt;=0),"Scan-"  &amp;QF37,""),"")
&amp;IFERROR(IF(AND((QF$33-QF38-150                                                                            )&gt;(QF$33-QG$33),(QF$33-QF38-150                                                                             )&lt;=0),"Birth-" &amp;QF37,""),"")
&amp;IFERROR(IF(AND((QF$33-QF38-150-Sheep!$R$354                                           )&gt;(QF$33-QG$33),(QF$33-QF38-150-Sheep!$R$354                                            )&lt;=0),"Wean-"&amp;QF37,""),"")
&amp;IFERROR(IF(AND((QF$33-QF38-150-Sheep!$R$355                                           )&gt;(QF$33-QG$33),(QF$33-QF38-150-Sheep!$R$355                                            )&lt;=0),"Alt1-"   &amp;QF37,""),"")
&amp;IFERROR(IF(AND((QF$33-QF38-150-Sheep!$R$356                                           )&gt;(QF$33-QG$33),(QF$33-QF38-150-Sheep!$R$356                                            )&lt;=0),"Alt2-"   &amp;QF37,""),"")</f>
        <v/>
      </c>
      <c r="QG39" s="266" t="str">
        <f xml:space="preserve">                    IF(AND((QG$33                                  -Sheep!$N$252                               )&gt;(QG$33-QH$33),(QG$33                                  -Sheep!$N$252                                )&lt;=0),"Born","")
&amp;                   IF(AND((QG$33-Sheep!$R$354-Sheep!$N$252                                )&gt;(QG$33-QH$33),(QG$33-Sheep!$R$354-Sheep!$N$252                                )&lt;=0),"WeanStd","")
&amp;                   IF(AND((QG$33-Sheep!$R$355-Sheep!$N$252                                )&gt;(QG$33-QH$33),(QG$33-Sheep!$R$355-Sheep!$N$252                                )&lt;=0),"WeanAlt1","")
&amp;                   IF(AND((QG$33-Sheep!$R$356-Sheep!$N$252                                )&gt;(QG$33-QH$33),(QG$33-Sheep!$R$356-Sheep!$N$252                                )&lt;=0),"WeanAlt2","")
&amp;IFERROR(IF(AND((QG$33-QG38                                                                                     )&gt;(QG$33-QH$33),(QG$33-QG38                                                                                     )&lt;=0),"Join-"    &amp;QG37,""),"")
&amp;IFERROR(IF(AND((QG$33-QG38-INDEX(Sheep!$V$361:$V$368,QG37,1))&gt;(QG$33-QH$33),(QG$33-QG38-INDEX(Sheep!$V$361:$V$368,QG37,1))&lt;=0),"Scan-"  &amp;QG37,""),"")
&amp;IFERROR(IF(AND((QG$33-QG38-150                                                                            )&gt;(QG$33-QH$33),(QG$33-QG38-150                                                                             )&lt;=0),"Birth-" &amp;QG37,""),"")
&amp;IFERROR(IF(AND((QG$33-QG38-150-Sheep!$R$354                                           )&gt;(QG$33-QH$33),(QG$33-QG38-150-Sheep!$R$354                                            )&lt;=0),"Wean-"&amp;QG37,""),"")
&amp;IFERROR(IF(AND((QG$33-QG38-150-Sheep!$R$355                                           )&gt;(QG$33-QH$33),(QG$33-QG38-150-Sheep!$R$355                                            )&lt;=0),"Alt1-"   &amp;QG37,""),"")
&amp;IFERROR(IF(AND((QG$33-QG38-150-Sheep!$R$356                                           )&gt;(QG$33-QH$33),(QG$33-QG38-150-Sheep!$R$356                                            )&lt;=0),"Alt2-"   &amp;QG37,""),"")</f>
        <v/>
      </c>
      <c r="QH39" s="266" t="str">
        <f xml:space="preserve">                    IF(AND((QH$33                                  -Sheep!$N$252                               )&gt;(QH$33-QI$33),(QH$33                                  -Sheep!$N$252                                )&lt;=0),"Born","")
&amp;                   IF(AND((QH$33-Sheep!$R$354-Sheep!$N$252                                )&gt;(QH$33-QI$33),(QH$33-Sheep!$R$354-Sheep!$N$252                                )&lt;=0),"WeanStd","")
&amp;                   IF(AND((QH$33-Sheep!$R$355-Sheep!$N$252                                )&gt;(QH$33-QI$33),(QH$33-Sheep!$R$355-Sheep!$N$252                                )&lt;=0),"WeanAlt1","")
&amp;                   IF(AND((QH$33-Sheep!$R$356-Sheep!$N$252                                )&gt;(QH$33-QI$33),(QH$33-Sheep!$R$356-Sheep!$N$252                                )&lt;=0),"WeanAlt2","")
&amp;IFERROR(IF(AND((QH$33-QH38                                                                                     )&gt;(QH$33-QI$33),(QH$33-QH38                                                                                     )&lt;=0),"Join-"    &amp;QH37,""),"")
&amp;IFERROR(IF(AND((QH$33-QH38-INDEX(Sheep!$V$361:$V$368,QH37,1))&gt;(QH$33-QI$33),(QH$33-QH38-INDEX(Sheep!$V$361:$V$368,QH37,1))&lt;=0),"Scan-"  &amp;QH37,""),"")
&amp;IFERROR(IF(AND((QH$33-QH38-150                                                                            )&gt;(QH$33-QI$33),(QH$33-QH38-150                                                                             )&lt;=0),"Birth-" &amp;QH37,""),"")
&amp;IFERROR(IF(AND((QH$33-QH38-150-Sheep!$R$354                                           )&gt;(QH$33-QI$33),(QH$33-QH38-150-Sheep!$R$354                                            )&lt;=0),"Wean-"&amp;QH37,""),"")
&amp;IFERROR(IF(AND((QH$33-QH38-150-Sheep!$R$355                                           )&gt;(QH$33-QI$33),(QH$33-QH38-150-Sheep!$R$355                                            )&lt;=0),"Alt1-"   &amp;QH37,""),"")
&amp;IFERROR(IF(AND((QH$33-QH38-150-Sheep!$R$356                                           )&gt;(QH$33-QI$33),(QH$33-QH38-150-Sheep!$R$356                                            )&lt;=0),"Alt2-"   &amp;QH37,""),"")</f>
        <v>Birth-8</v>
      </c>
      <c r="QI39" s="266" t="str">
        <f xml:space="preserve">                    IF(AND((QI$33                                  -Sheep!$N$252                               )&gt;(QI$33-QJ$33),(QI$33                                  -Sheep!$N$252                                )&lt;=0),"Born","")
&amp;                   IF(AND((QI$33-Sheep!$R$354-Sheep!$N$252                                )&gt;(QI$33-QJ$33),(QI$33-Sheep!$R$354-Sheep!$N$252                                )&lt;=0),"WeanStd","")
&amp;                   IF(AND((QI$33-Sheep!$R$355-Sheep!$N$252                                )&gt;(QI$33-QJ$33),(QI$33-Sheep!$R$355-Sheep!$N$252                                )&lt;=0),"WeanAlt1","")
&amp;                   IF(AND((QI$33-Sheep!$R$356-Sheep!$N$252                                )&gt;(QI$33-QJ$33),(QI$33-Sheep!$R$356-Sheep!$N$252                                )&lt;=0),"WeanAlt2","")
&amp;IFERROR(IF(AND((QI$33-QI38                                                                                     )&gt;(QI$33-QJ$33),(QI$33-QI38                                                                                     )&lt;=0),"Join-"    &amp;QI37,""),"")
&amp;IFERROR(IF(AND((QI$33-QI38-INDEX(Sheep!$V$361:$V$368,QI37,1))&gt;(QI$33-QJ$33),(QI$33-QI38-INDEX(Sheep!$V$361:$V$368,QI37,1))&lt;=0),"Scan-"  &amp;QI37,""),"")
&amp;IFERROR(IF(AND((QI$33-QI38-150                                                                            )&gt;(QI$33-QJ$33),(QI$33-QI38-150                                                                             )&lt;=0),"Birth-" &amp;QI37,""),"")
&amp;IFERROR(IF(AND((QI$33-QI38-150-Sheep!$R$354                                           )&gt;(QI$33-QJ$33),(QI$33-QI38-150-Sheep!$R$354                                            )&lt;=0),"Wean-"&amp;QI37,""),"")
&amp;IFERROR(IF(AND((QI$33-QI38-150-Sheep!$R$355                                           )&gt;(QI$33-QJ$33),(QI$33-QI38-150-Sheep!$R$355                                            )&lt;=0),"Alt1-"   &amp;QI37,""),"")
&amp;IFERROR(IF(AND((QI$33-QI38-150-Sheep!$R$356                                           )&gt;(QI$33-QJ$33),(QI$33-QI38-150-Sheep!$R$356                                            )&lt;=0),"Alt2-"   &amp;QI37,""),"")</f>
        <v/>
      </c>
      <c r="QJ39" s="266" t="str">
        <f xml:space="preserve">                    IF(AND((QJ$33                                  -Sheep!$N$252                               )&gt;(QJ$33-QK$33),(QJ$33                                  -Sheep!$N$252                                )&lt;=0),"Born","")
&amp;                   IF(AND((QJ$33-Sheep!$R$354-Sheep!$N$252                                )&gt;(QJ$33-QK$33),(QJ$33-Sheep!$R$354-Sheep!$N$252                                )&lt;=0),"WeanStd","")
&amp;                   IF(AND((QJ$33-Sheep!$R$355-Sheep!$N$252                                )&gt;(QJ$33-QK$33),(QJ$33-Sheep!$R$355-Sheep!$N$252                                )&lt;=0),"WeanAlt1","")
&amp;                   IF(AND((QJ$33-Sheep!$R$356-Sheep!$N$252                                )&gt;(QJ$33-QK$33),(QJ$33-Sheep!$R$356-Sheep!$N$252                                )&lt;=0),"WeanAlt2","")
&amp;IFERROR(IF(AND((QJ$33-QJ38                                                                                     )&gt;(QJ$33-QK$33),(QJ$33-QJ38                                                                                     )&lt;=0),"Join-"    &amp;QJ37,""),"")
&amp;IFERROR(IF(AND((QJ$33-QJ38-INDEX(Sheep!$V$361:$V$368,QJ37,1))&gt;(QJ$33-QK$33),(QJ$33-QJ38-INDEX(Sheep!$V$361:$V$368,QJ37,1))&lt;=0),"Scan-"  &amp;QJ37,""),"")
&amp;IFERROR(IF(AND((QJ$33-QJ38-150                                                                            )&gt;(QJ$33-QK$33),(QJ$33-QJ38-150                                                                             )&lt;=0),"Birth-" &amp;QJ37,""),"")
&amp;IFERROR(IF(AND((QJ$33-QJ38-150-Sheep!$R$354                                           )&gt;(QJ$33-QK$33),(QJ$33-QJ38-150-Sheep!$R$354                                            )&lt;=0),"Wean-"&amp;QJ37,""),"")
&amp;IFERROR(IF(AND((QJ$33-QJ38-150-Sheep!$R$355                                           )&gt;(QJ$33-QK$33),(QJ$33-QJ38-150-Sheep!$R$355                                            )&lt;=0),"Alt1-"   &amp;QJ37,""),"")
&amp;IFERROR(IF(AND((QJ$33-QJ38-150-Sheep!$R$356                                           )&gt;(QJ$33-QK$33),(QJ$33-QJ38-150-Sheep!$R$356                                            )&lt;=0),"Alt2-"   &amp;QJ37,""),"")</f>
        <v/>
      </c>
      <c r="QK39" s="266" t="str">
        <f xml:space="preserve">                    IF(AND((QK$33                                  -Sheep!$N$252                               )&gt;(QK$33-QL$33),(QK$33                                  -Sheep!$N$252                                )&lt;=0),"Born","")
&amp;                   IF(AND((QK$33-Sheep!$R$354-Sheep!$N$252                                )&gt;(QK$33-QL$33),(QK$33-Sheep!$R$354-Sheep!$N$252                                )&lt;=0),"WeanStd","")
&amp;                   IF(AND((QK$33-Sheep!$R$355-Sheep!$N$252                                )&gt;(QK$33-QL$33),(QK$33-Sheep!$R$355-Sheep!$N$252                                )&lt;=0),"WeanAlt1","")
&amp;                   IF(AND((QK$33-Sheep!$R$356-Sheep!$N$252                                )&gt;(QK$33-QL$33),(QK$33-Sheep!$R$356-Sheep!$N$252                                )&lt;=0),"WeanAlt2","")
&amp;IFERROR(IF(AND((QK$33-QK38                                                                                     )&gt;(QK$33-QL$33),(QK$33-QK38                                                                                     )&lt;=0),"Join-"    &amp;QK37,""),"")
&amp;IFERROR(IF(AND((QK$33-QK38-INDEX(Sheep!$V$361:$V$368,QK37,1))&gt;(QK$33-QL$33),(QK$33-QK38-INDEX(Sheep!$V$361:$V$368,QK37,1))&lt;=0),"Scan-"  &amp;QK37,""),"")
&amp;IFERROR(IF(AND((QK$33-QK38-150                                                                            )&gt;(QK$33-QL$33),(QK$33-QK38-150                                                                             )&lt;=0),"Birth-" &amp;QK37,""),"")
&amp;IFERROR(IF(AND((QK$33-QK38-150-Sheep!$R$354                                           )&gt;(QK$33-QL$33),(QK$33-QK38-150-Sheep!$R$354                                            )&lt;=0),"Wean-"&amp;QK37,""),"")
&amp;IFERROR(IF(AND((QK$33-QK38-150-Sheep!$R$355                                           )&gt;(QK$33-QL$33),(QK$33-QK38-150-Sheep!$R$355                                            )&lt;=0),"Alt1-"   &amp;QK37,""),"")
&amp;IFERROR(IF(AND((QK$33-QK38-150-Sheep!$R$356                                           )&gt;(QK$33-QL$33),(QK$33-QK38-150-Sheep!$R$356                                            )&lt;=0),"Alt2-"   &amp;QK37,""),"")</f>
        <v/>
      </c>
      <c r="QL39" s="266" t="str">
        <f xml:space="preserve">                    IF(AND((QL$33                                  -Sheep!$N$252                               )&gt;(QL$33-QM$33),(QL$33                                  -Sheep!$N$252                                )&lt;=0),"Born","")
&amp;                   IF(AND((QL$33-Sheep!$R$354-Sheep!$N$252                                )&gt;(QL$33-QM$33),(QL$33-Sheep!$R$354-Sheep!$N$252                                )&lt;=0),"WeanStd","")
&amp;                   IF(AND((QL$33-Sheep!$R$355-Sheep!$N$252                                )&gt;(QL$33-QM$33),(QL$33-Sheep!$R$355-Sheep!$N$252                                )&lt;=0),"WeanAlt1","")
&amp;                   IF(AND((QL$33-Sheep!$R$356-Sheep!$N$252                                )&gt;(QL$33-QM$33),(QL$33-Sheep!$R$356-Sheep!$N$252                                )&lt;=0),"WeanAlt2","")
&amp;IFERROR(IF(AND((QL$33-QL38                                                                                     )&gt;(QL$33-QM$33),(QL$33-QL38                                                                                     )&lt;=0),"Join-"    &amp;QL37,""),"")
&amp;IFERROR(IF(AND((QL$33-QL38-INDEX(Sheep!$V$361:$V$368,QL37,1))&gt;(QL$33-QM$33),(QL$33-QL38-INDEX(Sheep!$V$361:$V$368,QL37,1))&lt;=0),"Scan-"  &amp;QL37,""),"")
&amp;IFERROR(IF(AND((QL$33-QL38-150                                                                            )&gt;(QL$33-QM$33),(QL$33-QL38-150                                                                             )&lt;=0),"Birth-" &amp;QL37,""),"")
&amp;IFERROR(IF(AND((QL$33-QL38-150-Sheep!$R$354                                           )&gt;(QL$33-QM$33),(QL$33-QL38-150-Sheep!$R$354                                            )&lt;=0),"Wean-"&amp;QL37,""),"")
&amp;IFERROR(IF(AND((QL$33-QL38-150-Sheep!$R$355                                           )&gt;(QL$33-QM$33),(QL$33-QL38-150-Sheep!$R$355                                            )&lt;=0),"Alt1-"   &amp;QL37,""),"")
&amp;IFERROR(IF(AND((QL$33-QL38-150-Sheep!$R$356                                           )&gt;(QL$33-QM$33),(QL$33-QL38-150-Sheep!$R$356                                            )&lt;=0),"Alt2-"   &amp;QL37,""),"")</f>
        <v/>
      </c>
      <c r="QM39" s="266" t="str">
        <f xml:space="preserve">                    IF(AND((QM$33                                  -Sheep!$N$252                               )&gt;(QM$33-QN$33),(QM$33                                  -Sheep!$N$252                                )&lt;=0),"Born","")
&amp;                   IF(AND((QM$33-Sheep!$R$354-Sheep!$N$252                                )&gt;(QM$33-QN$33),(QM$33-Sheep!$R$354-Sheep!$N$252                                )&lt;=0),"WeanStd","")
&amp;                   IF(AND((QM$33-Sheep!$R$355-Sheep!$N$252                                )&gt;(QM$33-QN$33),(QM$33-Sheep!$R$355-Sheep!$N$252                                )&lt;=0),"WeanAlt1","")
&amp;                   IF(AND((QM$33-Sheep!$R$356-Sheep!$N$252                                )&gt;(QM$33-QN$33),(QM$33-Sheep!$R$356-Sheep!$N$252                                )&lt;=0),"WeanAlt2","")
&amp;IFERROR(IF(AND((QM$33-QM38                                                                                     )&gt;(QM$33-QN$33),(QM$33-QM38                                                                                     )&lt;=0),"Join-"    &amp;QM37,""),"")
&amp;IFERROR(IF(AND((QM$33-QM38-INDEX(Sheep!$V$361:$V$368,QM37,1))&gt;(QM$33-QN$33),(QM$33-QM38-INDEX(Sheep!$V$361:$V$368,QM37,1))&lt;=0),"Scan-"  &amp;QM37,""),"")
&amp;IFERROR(IF(AND((QM$33-QM38-150                                                                            )&gt;(QM$33-QN$33),(QM$33-QM38-150                                                                             )&lt;=0),"Birth-" &amp;QM37,""),"")
&amp;IFERROR(IF(AND((QM$33-QM38-150-Sheep!$R$354                                           )&gt;(QM$33-QN$33),(QM$33-QM38-150-Sheep!$R$354                                            )&lt;=0),"Wean-"&amp;QM37,""),"")
&amp;IFERROR(IF(AND((QM$33-QM38-150-Sheep!$R$355                                           )&gt;(QM$33-QN$33),(QM$33-QM38-150-Sheep!$R$355                                            )&lt;=0),"Alt1-"   &amp;QM37,""),"")
&amp;IFERROR(IF(AND((QM$33-QM38-150-Sheep!$R$356                                           )&gt;(QM$33-QN$33),(QM$33-QM38-150-Sheep!$R$356                                            )&lt;=0),"Alt2-"   &amp;QM37,""),"")</f>
        <v/>
      </c>
      <c r="QN39" s="266" t="str">
        <f xml:space="preserve">                    IF(AND((QN$33                                  -Sheep!$N$252                               )&gt;(QN$33-QO$33),(QN$33                                  -Sheep!$N$252                                )&lt;=0),"Born","")
&amp;                   IF(AND((QN$33-Sheep!$R$354-Sheep!$N$252                                )&gt;(QN$33-QO$33),(QN$33-Sheep!$R$354-Sheep!$N$252                                )&lt;=0),"WeanStd","")
&amp;                   IF(AND((QN$33-Sheep!$R$355-Sheep!$N$252                                )&gt;(QN$33-QO$33),(QN$33-Sheep!$R$355-Sheep!$N$252                                )&lt;=0),"WeanAlt1","")
&amp;                   IF(AND((QN$33-Sheep!$R$356-Sheep!$N$252                                )&gt;(QN$33-QO$33),(QN$33-Sheep!$R$356-Sheep!$N$252                                )&lt;=0),"WeanAlt2","")
&amp;IFERROR(IF(AND((QN$33-QN38                                                                                     )&gt;(QN$33-QO$33),(QN$33-QN38                                                                                     )&lt;=0),"Join-"    &amp;QN37,""),"")
&amp;IFERROR(IF(AND((QN$33-QN38-INDEX(Sheep!$V$361:$V$368,QN37,1))&gt;(QN$33-QO$33),(QN$33-QN38-INDEX(Sheep!$V$361:$V$368,QN37,1))&lt;=0),"Scan-"  &amp;QN37,""),"")
&amp;IFERROR(IF(AND((QN$33-QN38-150                                                                            )&gt;(QN$33-QO$33),(QN$33-QN38-150                                                                             )&lt;=0),"Birth-" &amp;QN37,""),"")
&amp;IFERROR(IF(AND((QN$33-QN38-150-Sheep!$R$354                                           )&gt;(QN$33-QO$33),(QN$33-QN38-150-Sheep!$R$354                                            )&lt;=0),"Wean-"&amp;QN37,""),"")
&amp;IFERROR(IF(AND((QN$33-QN38-150-Sheep!$R$355                                           )&gt;(QN$33-QO$33),(QN$33-QN38-150-Sheep!$R$355                                            )&lt;=0),"Alt1-"   &amp;QN37,""),"")
&amp;IFERROR(IF(AND((QN$33-QN38-150-Sheep!$R$356                                           )&gt;(QN$33-QO$33),(QN$33-QN38-150-Sheep!$R$356                                            )&lt;=0),"Alt2-"   &amp;QN37,""),"")</f>
        <v/>
      </c>
      <c r="QO39" s="266" t="str">
        <f xml:space="preserve">                    IF(AND((QO$33                                  -Sheep!$N$252                               )&gt;(QO$33-QP$33),(QO$33                                  -Sheep!$N$252                                )&lt;=0),"Born","")
&amp;                   IF(AND((QO$33-Sheep!$R$354-Sheep!$N$252                                )&gt;(QO$33-QP$33),(QO$33-Sheep!$R$354-Sheep!$N$252                                )&lt;=0),"WeanStd","")
&amp;                   IF(AND((QO$33-Sheep!$R$355-Sheep!$N$252                                )&gt;(QO$33-QP$33),(QO$33-Sheep!$R$355-Sheep!$N$252                                )&lt;=0),"WeanAlt1","")
&amp;                   IF(AND((QO$33-Sheep!$R$356-Sheep!$N$252                                )&gt;(QO$33-QP$33),(QO$33-Sheep!$R$356-Sheep!$N$252                                )&lt;=0),"WeanAlt2","")
&amp;IFERROR(IF(AND((QO$33-QO38                                                                                     )&gt;(QO$33-QP$33),(QO$33-QO38                                                                                     )&lt;=0),"Join-"    &amp;QO37,""),"")
&amp;IFERROR(IF(AND((QO$33-QO38-INDEX(Sheep!$V$361:$V$368,QO37,1))&gt;(QO$33-QP$33),(QO$33-QO38-INDEX(Sheep!$V$361:$V$368,QO37,1))&lt;=0),"Scan-"  &amp;QO37,""),"")
&amp;IFERROR(IF(AND((QO$33-QO38-150                                                                            )&gt;(QO$33-QP$33),(QO$33-QO38-150                                                                             )&lt;=0),"Birth-" &amp;QO37,""),"")
&amp;IFERROR(IF(AND((QO$33-QO38-150-Sheep!$R$354                                           )&gt;(QO$33-QP$33),(QO$33-QO38-150-Sheep!$R$354                                            )&lt;=0),"Wean-"&amp;QO37,""),"")
&amp;IFERROR(IF(AND((QO$33-QO38-150-Sheep!$R$355                                           )&gt;(QO$33-QP$33),(QO$33-QO38-150-Sheep!$R$355                                            )&lt;=0),"Alt1-"   &amp;QO37,""),"")
&amp;IFERROR(IF(AND((QO$33-QO38-150-Sheep!$R$356                                           )&gt;(QO$33-QP$33),(QO$33-QO38-150-Sheep!$R$356                                            )&lt;=0),"Alt2-"   &amp;QO37,""),"")</f>
        <v/>
      </c>
      <c r="QP39" s="266" t="str">
        <f xml:space="preserve">                    IF(AND((QP$33                                  -Sheep!$N$252                               )&gt;(QP$33-QQ$33),(QP$33                                  -Sheep!$N$252                                )&lt;=0),"Born","")
&amp;                   IF(AND((QP$33-Sheep!$R$354-Sheep!$N$252                                )&gt;(QP$33-QQ$33),(QP$33-Sheep!$R$354-Sheep!$N$252                                )&lt;=0),"WeanStd","")
&amp;                   IF(AND((QP$33-Sheep!$R$355-Sheep!$N$252                                )&gt;(QP$33-QQ$33),(QP$33-Sheep!$R$355-Sheep!$N$252                                )&lt;=0),"WeanAlt1","")
&amp;                   IF(AND((QP$33-Sheep!$R$356-Sheep!$N$252                                )&gt;(QP$33-QQ$33),(QP$33-Sheep!$R$356-Sheep!$N$252                                )&lt;=0),"WeanAlt2","")
&amp;IFERROR(IF(AND((QP$33-QP38                                                                                     )&gt;(QP$33-QQ$33),(QP$33-QP38                                                                                     )&lt;=0),"Join-"    &amp;QP37,""),"")
&amp;IFERROR(IF(AND((QP$33-QP38-INDEX(Sheep!$V$361:$V$368,QP37,1))&gt;(QP$33-QQ$33),(QP$33-QP38-INDEX(Sheep!$V$361:$V$368,QP37,1))&lt;=0),"Scan-"  &amp;QP37,""),"")
&amp;IFERROR(IF(AND((QP$33-QP38-150                                                                            )&gt;(QP$33-QQ$33),(QP$33-QP38-150                                                                             )&lt;=0),"Birth-" &amp;QP37,""),"")
&amp;IFERROR(IF(AND((QP$33-QP38-150-Sheep!$R$354                                           )&gt;(QP$33-QQ$33),(QP$33-QP38-150-Sheep!$R$354                                            )&lt;=0),"Wean-"&amp;QP37,""),"")
&amp;IFERROR(IF(AND((QP$33-QP38-150-Sheep!$R$355                                           )&gt;(QP$33-QQ$33),(QP$33-QP38-150-Sheep!$R$355                                            )&lt;=0),"Alt1-"   &amp;QP37,""),"")
&amp;IFERROR(IF(AND((QP$33-QP38-150-Sheep!$R$356                                           )&gt;(QP$33-QQ$33),(QP$33-QP38-150-Sheep!$R$356                                            )&lt;=0),"Alt2-"   &amp;QP37,""),"")</f>
        <v/>
      </c>
      <c r="QQ39" s="266" t="str">
        <f xml:space="preserve">                    IF(AND((QQ$33                                  -Sheep!$N$252                               )&gt;(QQ$33-QR$33),(QQ$33                                  -Sheep!$N$252                                )&lt;=0),"Born","")
&amp;                   IF(AND((QQ$33-Sheep!$R$354-Sheep!$N$252                                )&gt;(QQ$33-QR$33),(QQ$33-Sheep!$R$354-Sheep!$N$252                                )&lt;=0),"WeanStd","")
&amp;                   IF(AND((QQ$33-Sheep!$R$355-Sheep!$N$252                                )&gt;(QQ$33-QR$33),(QQ$33-Sheep!$R$355-Sheep!$N$252                                )&lt;=0),"WeanAlt1","")
&amp;                   IF(AND((QQ$33-Sheep!$R$356-Sheep!$N$252                                )&gt;(QQ$33-QR$33),(QQ$33-Sheep!$R$356-Sheep!$N$252                                )&lt;=0),"WeanAlt2","")
&amp;IFERROR(IF(AND((QQ$33-QQ38                                                                                     )&gt;(QQ$33-QR$33),(QQ$33-QQ38                                                                                     )&lt;=0),"Join-"    &amp;QQ37,""),"")
&amp;IFERROR(IF(AND((QQ$33-QQ38-INDEX(Sheep!$V$361:$V$368,QQ37,1))&gt;(QQ$33-QR$33),(QQ$33-QQ38-INDEX(Sheep!$V$361:$V$368,QQ37,1))&lt;=0),"Scan-"  &amp;QQ37,""),"")
&amp;IFERROR(IF(AND((QQ$33-QQ38-150                                                                            )&gt;(QQ$33-QR$33),(QQ$33-QQ38-150                                                                             )&lt;=0),"Birth-" &amp;QQ37,""),"")
&amp;IFERROR(IF(AND((QQ$33-QQ38-150-Sheep!$R$354                                           )&gt;(QQ$33-QR$33),(QQ$33-QQ38-150-Sheep!$R$354                                            )&lt;=0),"Wean-"&amp;QQ37,""),"")
&amp;IFERROR(IF(AND((QQ$33-QQ38-150-Sheep!$R$355                                           )&gt;(QQ$33-QR$33),(QQ$33-QQ38-150-Sheep!$R$355                                            )&lt;=0),"Alt1-"   &amp;QQ37,""),"")
&amp;IFERROR(IF(AND((QQ$33-QQ38-150-Sheep!$R$356                                           )&gt;(QQ$33-QR$33),(QQ$33-QQ38-150-Sheep!$R$356                                            )&lt;=0),"Alt2-"   &amp;QQ37,""),"")</f>
        <v/>
      </c>
      <c r="QR39" s="266" t="str">
        <f xml:space="preserve">                    IF(AND((QR$33                                  -Sheep!$N$252                               )&gt;(QR$33-QS$33),(QR$33                                  -Sheep!$N$252                                )&lt;=0),"Born","")
&amp;                   IF(AND((QR$33-Sheep!$R$354-Sheep!$N$252                                )&gt;(QR$33-QS$33),(QR$33-Sheep!$R$354-Sheep!$N$252                                )&lt;=0),"WeanStd","")
&amp;                   IF(AND((QR$33-Sheep!$R$355-Sheep!$N$252                                )&gt;(QR$33-QS$33),(QR$33-Sheep!$R$355-Sheep!$N$252                                )&lt;=0),"WeanAlt1","")
&amp;                   IF(AND((QR$33-Sheep!$R$356-Sheep!$N$252                                )&gt;(QR$33-QS$33),(QR$33-Sheep!$R$356-Sheep!$N$252                                )&lt;=0),"WeanAlt2","")
&amp;IFERROR(IF(AND((QR$33-QR38                                                                                     )&gt;(QR$33-QS$33),(QR$33-QR38                                                                                     )&lt;=0),"Join-"    &amp;QR37,""),"")
&amp;IFERROR(IF(AND((QR$33-QR38-INDEX(Sheep!$V$361:$V$368,QR37,1))&gt;(QR$33-QS$33),(QR$33-QR38-INDEX(Sheep!$V$361:$V$368,QR37,1))&lt;=0),"Scan-"  &amp;QR37,""),"")
&amp;IFERROR(IF(AND((QR$33-QR38-150                                                                            )&gt;(QR$33-QS$33),(QR$33-QR38-150                                                                             )&lt;=0),"Birth-" &amp;QR37,""),"")
&amp;IFERROR(IF(AND((QR$33-QR38-150-Sheep!$R$354                                           )&gt;(QR$33-QS$33),(QR$33-QR38-150-Sheep!$R$354                                            )&lt;=0),"Wean-"&amp;QR37,""),"")
&amp;IFERROR(IF(AND((QR$33-QR38-150-Sheep!$R$355                                           )&gt;(QR$33-QS$33),(QR$33-QR38-150-Sheep!$R$355                                            )&lt;=0),"Alt1-"   &amp;QR37,""),"")
&amp;IFERROR(IF(AND((QR$33-QR38-150-Sheep!$R$356                                           )&gt;(QR$33-QS$33),(QR$33-QR38-150-Sheep!$R$356                                            )&lt;=0),"Alt2-"   &amp;QR37,""),"")</f>
        <v/>
      </c>
      <c r="QS39" s="266" t="str">
        <f xml:space="preserve">                    IF(AND((QS$33                                  -Sheep!$N$252                               )&gt;(QS$33-QT$33),(QS$33                                  -Sheep!$N$252                                )&lt;=0),"Born","")
&amp;                   IF(AND((QS$33-Sheep!$R$354-Sheep!$N$252                                )&gt;(QS$33-QT$33),(QS$33-Sheep!$R$354-Sheep!$N$252                                )&lt;=0),"WeanStd","")
&amp;                   IF(AND((QS$33-Sheep!$R$355-Sheep!$N$252                                )&gt;(QS$33-QT$33),(QS$33-Sheep!$R$355-Sheep!$N$252                                )&lt;=0),"WeanAlt1","")
&amp;                   IF(AND((QS$33-Sheep!$R$356-Sheep!$N$252                                )&gt;(QS$33-QT$33),(QS$33-Sheep!$R$356-Sheep!$N$252                                )&lt;=0),"WeanAlt2","")
&amp;IFERROR(IF(AND((QS$33-QS38                                                                                     )&gt;(QS$33-QT$33),(QS$33-QS38                                                                                     )&lt;=0),"Join-"    &amp;QS37,""),"")
&amp;IFERROR(IF(AND((QS$33-QS38-INDEX(Sheep!$V$361:$V$368,QS37,1))&gt;(QS$33-QT$33),(QS$33-QS38-INDEX(Sheep!$V$361:$V$368,QS37,1))&lt;=0),"Scan-"  &amp;QS37,""),"")
&amp;IFERROR(IF(AND((QS$33-QS38-150                                                                            )&gt;(QS$33-QT$33),(QS$33-QS38-150                                                                             )&lt;=0),"Birth-" &amp;QS37,""),"")
&amp;IFERROR(IF(AND((QS$33-QS38-150-Sheep!$R$354                                           )&gt;(QS$33-QT$33),(QS$33-QS38-150-Sheep!$R$354                                            )&lt;=0),"Wean-"&amp;QS37,""),"")
&amp;IFERROR(IF(AND((QS$33-QS38-150-Sheep!$R$355                                           )&gt;(QS$33-QT$33),(QS$33-QS38-150-Sheep!$R$355                                            )&lt;=0),"Alt1-"   &amp;QS37,""),"")
&amp;IFERROR(IF(AND((QS$33-QS38-150-Sheep!$R$356                                           )&gt;(QS$33-QT$33),(QS$33-QS38-150-Sheep!$R$356                                            )&lt;=0),"Alt2-"   &amp;QS37,""),"")</f>
        <v/>
      </c>
      <c r="QT39" s="266" t="str">
        <f xml:space="preserve">                    IF(AND((QT$33                                  -Sheep!$N$252                               )&gt;(QT$33-QU$33),(QT$33                                  -Sheep!$N$252                                )&lt;=0),"Born","")
&amp;                   IF(AND((QT$33-Sheep!$R$354-Sheep!$N$252                                )&gt;(QT$33-QU$33),(QT$33-Sheep!$R$354-Sheep!$N$252                                )&lt;=0),"WeanStd","")
&amp;                   IF(AND((QT$33-Sheep!$R$355-Sheep!$N$252                                )&gt;(QT$33-QU$33),(QT$33-Sheep!$R$355-Sheep!$N$252                                )&lt;=0),"WeanAlt1","")
&amp;                   IF(AND((QT$33-Sheep!$R$356-Sheep!$N$252                                )&gt;(QT$33-QU$33),(QT$33-Sheep!$R$356-Sheep!$N$252                                )&lt;=0),"WeanAlt2","")
&amp;IFERROR(IF(AND((QT$33-QT38                                                                                     )&gt;(QT$33-QU$33),(QT$33-QT38                                                                                     )&lt;=0),"Join-"    &amp;QT37,""),"")
&amp;IFERROR(IF(AND((QT$33-QT38-INDEX(Sheep!$V$361:$V$368,QT37,1))&gt;(QT$33-QU$33),(QT$33-QT38-INDEX(Sheep!$V$361:$V$368,QT37,1))&lt;=0),"Scan-"  &amp;QT37,""),"")
&amp;IFERROR(IF(AND((QT$33-QT38-150                                                                            )&gt;(QT$33-QU$33),(QT$33-QT38-150                                                                             )&lt;=0),"Birth-" &amp;QT37,""),"")
&amp;IFERROR(IF(AND((QT$33-QT38-150-Sheep!$R$354                                           )&gt;(QT$33-QU$33),(QT$33-QT38-150-Sheep!$R$354                                            )&lt;=0),"Wean-"&amp;QT37,""),"")
&amp;IFERROR(IF(AND((QT$33-QT38-150-Sheep!$R$355                                           )&gt;(QT$33-QU$33),(QT$33-QT38-150-Sheep!$R$355                                            )&lt;=0),"Alt1-"   &amp;QT37,""),"")
&amp;IFERROR(IF(AND((QT$33-QT38-150-Sheep!$R$356                                           )&gt;(QT$33-QU$33),(QT$33-QT38-150-Sheep!$R$356                                            )&lt;=0),"Alt2-"   &amp;QT37,""),"")</f>
        <v/>
      </c>
      <c r="QU39" s="266" t="str">
        <f xml:space="preserve">                    IF(AND((QU$33                                  -Sheep!$N$252                               )&gt;(QU$33-QV$33),(QU$33                                  -Sheep!$N$252                                )&lt;=0),"Born","")
&amp;                   IF(AND((QU$33-Sheep!$R$354-Sheep!$N$252                                )&gt;(QU$33-QV$33),(QU$33-Sheep!$R$354-Sheep!$N$252                                )&lt;=0),"WeanStd","")
&amp;                   IF(AND((QU$33-Sheep!$R$355-Sheep!$N$252                                )&gt;(QU$33-QV$33),(QU$33-Sheep!$R$355-Sheep!$N$252                                )&lt;=0),"WeanAlt1","")
&amp;                   IF(AND((QU$33-Sheep!$R$356-Sheep!$N$252                                )&gt;(QU$33-QV$33),(QU$33-Sheep!$R$356-Sheep!$N$252                                )&lt;=0),"WeanAlt2","")
&amp;IFERROR(IF(AND((QU$33-QU38                                                                                     )&gt;(QU$33-QV$33),(QU$33-QU38                                                                                     )&lt;=0),"Join-"    &amp;QU37,""),"")
&amp;IFERROR(IF(AND((QU$33-QU38-INDEX(Sheep!$V$361:$V$368,QU37,1))&gt;(QU$33-QV$33),(QU$33-QU38-INDEX(Sheep!$V$361:$V$368,QU37,1))&lt;=0),"Scan-"  &amp;QU37,""),"")
&amp;IFERROR(IF(AND((QU$33-QU38-150                                                                            )&gt;(QU$33-QV$33),(QU$33-QU38-150                                                                             )&lt;=0),"Birth-" &amp;QU37,""),"")
&amp;IFERROR(IF(AND((QU$33-QU38-150-Sheep!$R$354                                           )&gt;(QU$33-QV$33),(QU$33-QU38-150-Sheep!$R$354                                            )&lt;=0),"Wean-"&amp;QU37,""),"")
&amp;IFERROR(IF(AND((QU$33-QU38-150-Sheep!$R$355                                           )&gt;(QU$33-QV$33),(QU$33-QU38-150-Sheep!$R$355                                            )&lt;=0),"Alt1-"   &amp;QU37,""),"")
&amp;IFERROR(IF(AND((QU$33-QU38-150-Sheep!$R$356                                           )&gt;(QU$33-QV$33),(QU$33-QU38-150-Sheep!$R$356                                            )&lt;=0),"Alt2-"   &amp;QU37,""),"")</f>
        <v>Wean-8</v>
      </c>
      <c r="QV39" s="266" t="str">
        <f xml:space="preserve">                    IF(AND((QV$33                                  -Sheep!$N$252                               )&gt;(QV$33-QW$33),(QV$33                                  -Sheep!$N$252                                )&lt;=0),"Born","")
&amp;                   IF(AND((QV$33-Sheep!$R$354-Sheep!$N$252                                )&gt;(QV$33-QW$33),(QV$33-Sheep!$R$354-Sheep!$N$252                                )&lt;=0),"WeanStd","")
&amp;                   IF(AND((QV$33-Sheep!$R$355-Sheep!$N$252                                )&gt;(QV$33-QW$33),(QV$33-Sheep!$R$355-Sheep!$N$252                                )&lt;=0),"WeanAlt1","")
&amp;                   IF(AND((QV$33-Sheep!$R$356-Sheep!$N$252                                )&gt;(QV$33-QW$33),(QV$33-Sheep!$R$356-Sheep!$N$252                                )&lt;=0),"WeanAlt2","")
&amp;IFERROR(IF(AND((QV$33-QV38                                                                                     )&gt;(QV$33-QW$33),(QV$33-QV38                                                                                     )&lt;=0),"Join-"    &amp;QV37,""),"")
&amp;IFERROR(IF(AND((QV$33-QV38-INDEX(Sheep!$V$361:$V$368,QV37,1))&gt;(QV$33-QW$33),(QV$33-QV38-INDEX(Sheep!$V$361:$V$368,QV37,1))&lt;=0),"Scan-"  &amp;QV37,""),"")
&amp;IFERROR(IF(AND((QV$33-QV38-150                                                                            )&gt;(QV$33-QW$33),(QV$33-QV38-150                                                                             )&lt;=0),"Birth-" &amp;QV37,""),"")
&amp;IFERROR(IF(AND((QV$33-QV38-150-Sheep!$R$354                                           )&gt;(QV$33-QW$33),(QV$33-QV38-150-Sheep!$R$354                                            )&lt;=0),"Wean-"&amp;QV37,""),"")
&amp;IFERROR(IF(AND((QV$33-QV38-150-Sheep!$R$355                                           )&gt;(QV$33-QW$33),(QV$33-QV38-150-Sheep!$R$355                                            )&lt;=0),"Alt1-"   &amp;QV37,""),"")
&amp;IFERROR(IF(AND((QV$33-QV38-150-Sheep!$R$356                                           )&gt;(QV$33-QW$33),(QV$33-QV38-150-Sheep!$R$356                                            )&lt;=0),"Alt2-"   &amp;QV37,""),"")</f>
        <v/>
      </c>
      <c r="QW39" s="266" t="str">
        <f xml:space="preserve">                    IF(AND((QW$33                                  -Sheep!$N$252                               )&gt;(QW$33-QX$33),(QW$33                                  -Sheep!$N$252                                )&lt;=0),"Born","")
&amp;                   IF(AND((QW$33-Sheep!$R$354-Sheep!$N$252                                )&gt;(QW$33-QX$33),(QW$33-Sheep!$R$354-Sheep!$N$252                                )&lt;=0),"WeanStd","")
&amp;                   IF(AND((QW$33-Sheep!$R$355-Sheep!$N$252                                )&gt;(QW$33-QX$33),(QW$33-Sheep!$R$355-Sheep!$N$252                                )&lt;=0),"WeanAlt1","")
&amp;                   IF(AND((QW$33-Sheep!$R$356-Sheep!$N$252                                )&gt;(QW$33-QX$33),(QW$33-Sheep!$R$356-Sheep!$N$252                                )&lt;=0),"WeanAlt2","")
&amp;IFERROR(IF(AND((QW$33-QW38                                                                                     )&gt;(QW$33-QX$33),(QW$33-QW38                                                                                     )&lt;=0),"Join-"    &amp;QW37,""),"")
&amp;IFERROR(IF(AND((QW$33-QW38-INDEX(Sheep!$V$361:$V$368,QW37,1))&gt;(QW$33-QX$33),(QW$33-QW38-INDEX(Sheep!$V$361:$V$368,QW37,1))&lt;=0),"Scan-"  &amp;QW37,""),"")
&amp;IFERROR(IF(AND((QW$33-QW38-150                                                                            )&gt;(QW$33-QX$33),(QW$33-QW38-150                                                                             )&lt;=0),"Birth-" &amp;QW37,""),"")
&amp;IFERROR(IF(AND((QW$33-QW38-150-Sheep!$R$354                                           )&gt;(QW$33-QX$33),(QW$33-QW38-150-Sheep!$R$354                                            )&lt;=0),"Wean-"&amp;QW37,""),"")
&amp;IFERROR(IF(AND((QW$33-QW38-150-Sheep!$R$355                                           )&gt;(QW$33-QX$33),(QW$33-QW38-150-Sheep!$R$355                                            )&lt;=0),"Alt1-"   &amp;QW37,""),"")
&amp;IFERROR(IF(AND((QW$33-QW38-150-Sheep!$R$356                                           )&gt;(QW$33-QX$33),(QW$33-QW38-150-Sheep!$R$356                                            )&lt;=0),"Alt2-"   &amp;QW37,""),"")</f>
        <v/>
      </c>
      <c r="QX39" s="266" t="str">
        <f xml:space="preserve">                    IF(AND((QX$33                                  -Sheep!$N$252                               )&gt;(QX$33-QY$33),(QX$33                                  -Sheep!$N$252                                )&lt;=0),"Born","")
&amp;                   IF(AND((QX$33-Sheep!$R$354-Sheep!$N$252                                )&gt;(QX$33-QY$33),(QX$33-Sheep!$R$354-Sheep!$N$252                                )&lt;=0),"WeanStd","")
&amp;                   IF(AND((QX$33-Sheep!$R$355-Sheep!$N$252                                )&gt;(QX$33-QY$33),(QX$33-Sheep!$R$355-Sheep!$N$252                                )&lt;=0),"WeanAlt1","")
&amp;                   IF(AND((QX$33-Sheep!$R$356-Sheep!$N$252                                )&gt;(QX$33-QY$33),(QX$33-Sheep!$R$356-Sheep!$N$252                                )&lt;=0),"WeanAlt2","")
&amp;IFERROR(IF(AND((QX$33-QX38                                                                                     )&gt;(QX$33-QY$33),(QX$33-QX38                                                                                     )&lt;=0),"Join-"    &amp;QX37,""),"")
&amp;IFERROR(IF(AND((QX$33-QX38-INDEX(Sheep!$V$361:$V$368,QX37,1))&gt;(QX$33-QY$33),(QX$33-QX38-INDEX(Sheep!$V$361:$V$368,QX37,1))&lt;=0),"Scan-"  &amp;QX37,""),"")
&amp;IFERROR(IF(AND((QX$33-QX38-150                                                                            )&gt;(QX$33-QY$33),(QX$33-QX38-150                                                                             )&lt;=0),"Birth-" &amp;QX37,""),"")
&amp;IFERROR(IF(AND((QX$33-QX38-150-Sheep!$R$354                                           )&gt;(QX$33-QY$33),(QX$33-QX38-150-Sheep!$R$354                                            )&lt;=0),"Wean-"&amp;QX37,""),"")
&amp;IFERROR(IF(AND((QX$33-QX38-150-Sheep!$R$355                                           )&gt;(QX$33-QY$33),(QX$33-QX38-150-Sheep!$R$355                                            )&lt;=0),"Alt1-"   &amp;QX37,""),"")
&amp;IFERROR(IF(AND((QX$33-QX38-150-Sheep!$R$356                                           )&gt;(QX$33-QY$33),(QX$33-QX38-150-Sheep!$R$356                                            )&lt;=0),"Alt2-"   &amp;QX37,""),"")</f>
        <v/>
      </c>
      <c r="QY39" s="266" t="str">
        <f xml:space="preserve">                    IF(AND((QY$33                                  -Sheep!$N$252                               )&gt;(QY$33-QZ$33),(QY$33                                  -Sheep!$N$252                                )&lt;=0),"Born","")
&amp;                   IF(AND((QY$33-Sheep!$R$354-Sheep!$N$252                                )&gt;(QY$33-QZ$33),(QY$33-Sheep!$R$354-Sheep!$N$252                                )&lt;=0),"WeanStd","")
&amp;                   IF(AND((QY$33-Sheep!$R$355-Sheep!$N$252                                )&gt;(QY$33-QZ$33),(QY$33-Sheep!$R$355-Sheep!$N$252                                )&lt;=0),"WeanAlt1","")
&amp;                   IF(AND((QY$33-Sheep!$R$356-Sheep!$N$252                                )&gt;(QY$33-QZ$33),(QY$33-Sheep!$R$356-Sheep!$N$252                                )&lt;=0),"WeanAlt2","")
&amp;IFERROR(IF(AND((QY$33-QY38                                                                                     )&gt;(QY$33-QZ$33),(QY$33-QY38                                                                                     )&lt;=0),"Join-"    &amp;QY37,""),"")
&amp;IFERROR(IF(AND((QY$33-QY38-INDEX(Sheep!$V$361:$V$368,QY37,1))&gt;(QY$33-QZ$33),(QY$33-QY38-INDEX(Sheep!$V$361:$V$368,QY37,1))&lt;=0),"Scan-"  &amp;QY37,""),"")
&amp;IFERROR(IF(AND((QY$33-QY38-150                                                                            )&gt;(QY$33-QZ$33),(QY$33-QY38-150                                                                             )&lt;=0),"Birth-" &amp;QY37,""),"")
&amp;IFERROR(IF(AND((QY$33-QY38-150-Sheep!$R$354                                           )&gt;(QY$33-QZ$33),(QY$33-QY38-150-Sheep!$R$354                                            )&lt;=0),"Wean-"&amp;QY37,""),"")
&amp;IFERROR(IF(AND((QY$33-QY38-150-Sheep!$R$355                                           )&gt;(QY$33-QZ$33),(QY$33-QY38-150-Sheep!$R$355                                            )&lt;=0),"Alt1-"   &amp;QY37,""),"")
&amp;IFERROR(IF(AND((QY$33-QY38-150-Sheep!$R$356                                           )&gt;(QY$33-QZ$33),(QY$33-QY38-150-Sheep!$R$356                                            )&lt;=0),"Alt2-"   &amp;QY37,""),"")</f>
        <v>Alt1-8</v>
      </c>
      <c r="QZ39" s="266" t="str">
        <f xml:space="preserve">                    IF(AND((QZ$33                                  -Sheep!$N$252                               )&gt;(QZ$33-RA$33),(QZ$33                                  -Sheep!$N$252                                )&lt;=0),"Born","")
&amp;                   IF(AND((QZ$33-Sheep!$R$354-Sheep!$N$252                                )&gt;(QZ$33-RA$33),(QZ$33-Sheep!$R$354-Sheep!$N$252                                )&lt;=0),"WeanStd","")
&amp;                   IF(AND((QZ$33-Sheep!$R$355-Sheep!$N$252                                )&gt;(QZ$33-RA$33),(QZ$33-Sheep!$R$355-Sheep!$N$252                                )&lt;=0),"WeanAlt1","")
&amp;                   IF(AND((QZ$33-Sheep!$R$356-Sheep!$N$252                                )&gt;(QZ$33-RA$33),(QZ$33-Sheep!$R$356-Sheep!$N$252                                )&lt;=0),"WeanAlt2","")
&amp;IFERROR(IF(AND((QZ$33-QZ38                                                                                     )&gt;(QZ$33-RA$33),(QZ$33-QZ38                                                                                     )&lt;=0),"Join-"    &amp;QZ37,""),"")
&amp;IFERROR(IF(AND((QZ$33-QZ38-INDEX(Sheep!$V$361:$V$368,QZ37,1))&gt;(QZ$33-RA$33),(QZ$33-QZ38-INDEX(Sheep!$V$361:$V$368,QZ37,1))&lt;=0),"Scan-"  &amp;QZ37,""),"")
&amp;IFERROR(IF(AND((QZ$33-QZ38-150                                                                            )&gt;(QZ$33-RA$33),(QZ$33-QZ38-150                                                                             )&lt;=0),"Birth-" &amp;QZ37,""),"")
&amp;IFERROR(IF(AND((QZ$33-QZ38-150-Sheep!$R$354                                           )&gt;(QZ$33-RA$33),(QZ$33-QZ38-150-Sheep!$R$354                                            )&lt;=0),"Wean-"&amp;QZ37,""),"")
&amp;IFERROR(IF(AND((QZ$33-QZ38-150-Sheep!$R$355                                           )&gt;(QZ$33-RA$33),(QZ$33-QZ38-150-Sheep!$R$355                                            )&lt;=0),"Alt1-"   &amp;QZ37,""),"")
&amp;IFERROR(IF(AND((QZ$33-QZ38-150-Sheep!$R$356                                           )&gt;(QZ$33-RA$33),(QZ$33-QZ38-150-Sheep!$R$356                                            )&lt;=0),"Alt2-"   &amp;QZ37,""),"")</f>
        <v/>
      </c>
      <c r="RA39" s="266" t="str">
        <f xml:space="preserve">                    IF(AND((RA$33                                  -Sheep!$N$252                               )&gt;(RA$33-RB$33),(RA$33                                  -Sheep!$N$252                                )&lt;=0),"Born","")
&amp;                   IF(AND((RA$33-Sheep!$R$354-Sheep!$N$252                                )&gt;(RA$33-RB$33),(RA$33-Sheep!$R$354-Sheep!$N$252                                )&lt;=0),"WeanStd","")
&amp;                   IF(AND((RA$33-Sheep!$R$355-Sheep!$N$252                                )&gt;(RA$33-RB$33),(RA$33-Sheep!$R$355-Sheep!$N$252                                )&lt;=0),"WeanAlt1","")
&amp;                   IF(AND((RA$33-Sheep!$R$356-Sheep!$N$252                                )&gt;(RA$33-RB$33),(RA$33-Sheep!$R$356-Sheep!$N$252                                )&lt;=0),"WeanAlt2","")
&amp;IFERROR(IF(AND((RA$33-RA38                                                                                     )&gt;(RA$33-RB$33),(RA$33-RA38                                                                                     )&lt;=0),"Join-"    &amp;RA37,""),"")
&amp;IFERROR(IF(AND((RA$33-RA38-INDEX(Sheep!$V$361:$V$368,RA37,1))&gt;(RA$33-RB$33),(RA$33-RA38-INDEX(Sheep!$V$361:$V$368,RA37,1))&lt;=0),"Scan-"  &amp;RA37,""),"")
&amp;IFERROR(IF(AND((RA$33-RA38-150                                                                            )&gt;(RA$33-RB$33),(RA$33-RA38-150                                                                             )&lt;=0),"Birth-" &amp;RA37,""),"")
&amp;IFERROR(IF(AND((RA$33-RA38-150-Sheep!$R$354                                           )&gt;(RA$33-RB$33),(RA$33-RA38-150-Sheep!$R$354                                            )&lt;=0),"Wean-"&amp;RA37,""),"")
&amp;IFERROR(IF(AND((RA$33-RA38-150-Sheep!$R$355                                           )&gt;(RA$33-RB$33),(RA$33-RA38-150-Sheep!$R$355                                            )&lt;=0),"Alt1-"   &amp;RA37,""),"")
&amp;IFERROR(IF(AND((RA$33-RA38-150-Sheep!$R$356                                           )&gt;(RA$33-RB$33),(RA$33-RA38-150-Sheep!$R$356                                            )&lt;=0),"Alt2-"   &amp;RA37,""),"")</f>
        <v/>
      </c>
      <c r="RB39" s="266" t="str">
        <f xml:space="preserve">                    IF(AND((RB$33                                  -Sheep!$N$252                               )&gt;(RB$33-RC$33),(RB$33                                  -Sheep!$N$252                                )&lt;=0),"Born","")
&amp;                   IF(AND((RB$33-Sheep!$R$354-Sheep!$N$252                                )&gt;(RB$33-RC$33),(RB$33-Sheep!$R$354-Sheep!$N$252                                )&lt;=0),"WeanStd","")
&amp;                   IF(AND((RB$33-Sheep!$R$355-Sheep!$N$252                                )&gt;(RB$33-RC$33),(RB$33-Sheep!$R$355-Sheep!$N$252                                )&lt;=0),"WeanAlt1","")
&amp;                   IF(AND((RB$33-Sheep!$R$356-Sheep!$N$252                                )&gt;(RB$33-RC$33),(RB$33-Sheep!$R$356-Sheep!$N$252                                )&lt;=0),"WeanAlt2","")
&amp;IFERROR(IF(AND((RB$33-RB38                                                                                     )&gt;(RB$33-RC$33),(RB$33-RB38                                                                                     )&lt;=0),"Join-"    &amp;RB37,""),"")
&amp;IFERROR(IF(AND((RB$33-RB38-INDEX(Sheep!$V$361:$V$368,RB37,1))&gt;(RB$33-RC$33),(RB$33-RB38-INDEX(Sheep!$V$361:$V$368,RB37,1))&lt;=0),"Scan-"  &amp;RB37,""),"")
&amp;IFERROR(IF(AND((RB$33-RB38-150                                                                            )&gt;(RB$33-RC$33),(RB$33-RB38-150                                                                             )&lt;=0),"Birth-" &amp;RB37,""),"")
&amp;IFERROR(IF(AND((RB$33-RB38-150-Sheep!$R$354                                           )&gt;(RB$33-RC$33),(RB$33-RB38-150-Sheep!$R$354                                            )&lt;=0),"Wean-"&amp;RB37,""),"")
&amp;IFERROR(IF(AND((RB$33-RB38-150-Sheep!$R$355                                           )&gt;(RB$33-RC$33),(RB$33-RB38-150-Sheep!$R$355                                            )&lt;=0),"Alt1-"   &amp;RB37,""),"")
&amp;IFERROR(IF(AND((RB$33-RB38-150-Sheep!$R$356                                           )&gt;(RB$33-RC$33),(RB$33-RB38-150-Sheep!$R$356                                            )&lt;=0),"Alt2-"   &amp;RB37,""),"")</f>
        <v/>
      </c>
      <c r="RC39" s="266" t="str">
        <f xml:space="preserve">                    IF(AND((RC$33                                  -Sheep!$N$252                               )&gt;(RC$33-RD$33),(RC$33                                  -Sheep!$N$252                                )&lt;=0),"Born","")
&amp;                   IF(AND((RC$33-Sheep!$R$354-Sheep!$N$252                                )&gt;(RC$33-RD$33),(RC$33-Sheep!$R$354-Sheep!$N$252                                )&lt;=0),"WeanStd","")
&amp;                   IF(AND((RC$33-Sheep!$R$355-Sheep!$N$252                                )&gt;(RC$33-RD$33),(RC$33-Sheep!$R$355-Sheep!$N$252                                )&lt;=0),"WeanAlt1","")
&amp;                   IF(AND((RC$33-Sheep!$R$356-Sheep!$N$252                                )&gt;(RC$33-RD$33),(RC$33-Sheep!$R$356-Sheep!$N$252                                )&lt;=0),"WeanAlt2","")
&amp;IFERROR(IF(AND((RC$33-RC38                                                                                     )&gt;(RC$33-RD$33),(RC$33-RC38                                                                                     )&lt;=0),"Join-"    &amp;RC37,""),"")
&amp;IFERROR(IF(AND((RC$33-RC38-INDEX(Sheep!$V$361:$V$368,RC37,1))&gt;(RC$33-RD$33),(RC$33-RC38-INDEX(Sheep!$V$361:$V$368,RC37,1))&lt;=0),"Scan-"  &amp;RC37,""),"")
&amp;IFERROR(IF(AND((RC$33-RC38-150                                                                            )&gt;(RC$33-RD$33),(RC$33-RC38-150                                                                             )&lt;=0),"Birth-" &amp;RC37,""),"")
&amp;IFERROR(IF(AND((RC$33-RC38-150-Sheep!$R$354                                           )&gt;(RC$33-RD$33),(RC$33-RC38-150-Sheep!$R$354                                            )&lt;=0),"Wean-"&amp;RC37,""),"")
&amp;IFERROR(IF(AND((RC$33-RC38-150-Sheep!$R$355                                           )&gt;(RC$33-RD$33),(RC$33-RC38-150-Sheep!$R$355                                            )&lt;=0),"Alt1-"   &amp;RC37,""),"")
&amp;IFERROR(IF(AND((RC$33-RC38-150-Sheep!$R$356                                           )&gt;(RC$33-RD$33),(RC$33-RC38-150-Sheep!$R$356                                            )&lt;=0),"Alt2-"   &amp;RC37,""),"")</f>
        <v>Alt2-8</v>
      </c>
      <c r="RD39" s="266" t="str">
        <f xml:space="preserve">                    IF(AND((RD$33                                  -Sheep!$N$252                               )&gt;(RD$33-RE$33),(RD$33                                  -Sheep!$N$252                                )&lt;=0),"Born","")
&amp;                   IF(AND((RD$33-Sheep!$R$354-Sheep!$N$252                                )&gt;(RD$33-RE$33),(RD$33-Sheep!$R$354-Sheep!$N$252                                )&lt;=0),"WeanStd","")
&amp;                   IF(AND((RD$33-Sheep!$R$355-Sheep!$N$252                                )&gt;(RD$33-RE$33),(RD$33-Sheep!$R$355-Sheep!$N$252                                )&lt;=0),"WeanAlt1","")
&amp;                   IF(AND((RD$33-Sheep!$R$356-Sheep!$N$252                                )&gt;(RD$33-RE$33),(RD$33-Sheep!$R$356-Sheep!$N$252                                )&lt;=0),"WeanAlt2","")
&amp;IFERROR(IF(AND((RD$33-RD38                                                                                     )&gt;(RD$33-RE$33),(RD$33-RD38                                                                                     )&lt;=0),"Join-"    &amp;RD37,""),"")
&amp;IFERROR(IF(AND((RD$33-RD38-INDEX(Sheep!$V$361:$V$368,RD37,1))&gt;(RD$33-RE$33),(RD$33-RD38-INDEX(Sheep!$V$361:$V$368,RD37,1))&lt;=0),"Scan-"  &amp;RD37,""),"")
&amp;IFERROR(IF(AND((RD$33-RD38-150                                                                            )&gt;(RD$33-RE$33),(RD$33-RD38-150                                                                             )&lt;=0),"Birth-" &amp;RD37,""),"")
&amp;IFERROR(IF(AND((RD$33-RD38-150-Sheep!$R$354                                           )&gt;(RD$33-RE$33),(RD$33-RD38-150-Sheep!$R$354                                            )&lt;=0),"Wean-"&amp;RD37,""),"")
&amp;IFERROR(IF(AND((RD$33-RD38-150-Sheep!$R$355                                           )&gt;(RD$33-RE$33),(RD$33-RD38-150-Sheep!$R$355                                            )&lt;=0),"Alt1-"   &amp;RD37,""),"")
&amp;IFERROR(IF(AND((RD$33-RD38-150-Sheep!$R$356                                           )&gt;(RD$33-RE$33),(RD$33-RD38-150-Sheep!$R$356                                            )&lt;=0),"Alt2-"   &amp;RD37,""),"")</f>
        <v/>
      </c>
      <c r="RE39" s="266" t="str">
        <f xml:space="preserve">                    IF(AND((RE$33                                  -Sheep!$N$252                               )&gt;(RE$33-RF$33),(RE$33                                  -Sheep!$N$252                                )&lt;=0),"Born","")
&amp;                   IF(AND((RE$33-Sheep!$R$354-Sheep!$N$252                                )&gt;(RE$33-RF$33),(RE$33-Sheep!$R$354-Sheep!$N$252                                )&lt;=0),"WeanStd","")
&amp;                   IF(AND((RE$33-Sheep!$R$355-Sheep!$N$252                                )&gt;(RE$33-RF$33),(RE$33-Sheep!$R$355-Sheep!$N$252                                )&lt;=0),"WeanAlt1","")
&amp;                   IF(AND((RE$33-Sheep!$R$356-Sheep!$N$252                                )&gt;(RE$33-RF$33),(RE$33-Sheep!$R$356-Sheep!$N$252                                )&lt;=0),"WeanAlt2","")
&amp;IFERROR(IF(AND((RE$33-RE38                                                                                     )&gt;(RE$33-RF$33),(RE$33-RE38                                                                                     )&lt;=0),"Join-"    &amp;RE37,""),"")
&amp;IFERROR(IF(AND((RE$33-RE38-INDEX(Sheep!$V$361:$V$368,RE37,1))&gt;(RE$33-RF$33),(RE$33-RE38-INDEX(Sheep!$V$361:$V$368,RE37,1))&lt;=0),"Scan-"  &amp;RE37,""),"")
&amp;IFERROR(IF(AND((RE$33-RE38-150                                                                            )&gt;(RE$33-RF$33),(RE$33-RE38-150                                                                             )&lt;=0),"Birth-" &amp;RE37,""),"")
&amp;IFERROR(IF(AND((RE$33-RE38-150-Sheep!$R$354                                           )&gt;(RE$33-RF$33),(RE$33-RE38-150-Sheep!$R$354                                            )&lt;=0),"Wean-"&amp;RE37,""),"")
&amp;IFERROR(IF(AND((RE$33-RE38-150-Sheep!$R$355                                           )&gt;(RE$33-RF$33),(RE$33-RE38-150-Sheep!$R$355                                            )&lt;=0),"Alt1-"   &amp;RE37,""),"")
&amp;IFERROR(IF(AND((RE$33-RE38-150-Sheep!$R$356                                           )&gt;(RE$33-RF$33),(RE$33-RE38-150-Sheep!$R$356                                            )&lt;=0),"Alt2-"   &amp;RE37,""),"")</f>
        <v/>
      </c>
      <c r="RF39" s="266" t="str">
        <f xml:space="preserve">                    IF(AND((RF$33                                  -Sheep!$N$252                               )&gt;(RF$33-RG$33),(RF$33                                  -Sheep!$N$252                                )&lt;=0),"Born","")
&amp;                   IF(AND((RF$33-Sheep!$R$354-Sheep!$N$252                                )&gt;(RF$33-RG$33),(RF$33-Sheep!$R$354-Sheep!$N$252                                )&lt;=0),"WeanStd","")
&amp;                   IF(AND((RF$33-Sheep!$R$355-Sheep!$N$252                                )&gt;(RF$33-RG$33),(RF$33-Sheep!$R$355-Sheep!$N$252                                )&lt;=0),"WeanAlt1","")
&amp;                   IF(AND((RF$33-Sheep!$R$356-Sheep!$N$252                                )&gt;(RF$33-RG$33),(RF$33-Sheep!$R$356-Sheep!$N$252                                )&lt;=0),"WeanAlt2","")
&amp;IFERROR(IF(AND((RF$33-RF38                                                                                     )&gt;(RF$33-RG$33),(RF$33-RF38                                                                                     )&lt;=0),"Join-"    &amp;RF37,""),"")
&amp;IFERROR(IF(AND((RF$33-RF38-INDEX(Sheep!$V$361:$V$368,RF37,1))&gt;(RF$33-RG$33),(RF$33-RF38-INDEX(Sheep!$V$361:$V$368,RF37,1))&lt;=0),"Scan-"  &amp;RF37,""),"")
&amp;IFERROR(IF(AND((RF$33-RF38-150                                                                            )&gt;(RF$33-RG$33),(RF$33-RF38-150                                                                             )&lt;=0),"Birth-" &amp;RF37,""),"")
&amp;IFERROR(IF(AND((RF$33-RF38-150-Sheep!$R$354                                           )&gt;(RF$33-RG$33),(RF$33-RF38-150-Sheep!$R$354                                            )&lt;=0),"Wean-"&amp;RF37,""),"")
&amp;IFERROR(IF(AND((RF$33-RF38-150-Sheep!$R$355                                           )&gt;(RF$33-RG$33),(RF$33-RF38-150-Sheep!$R$355                                            )&lt;=0),"Alt1-"   &amp;RF37,""),"")
&amp;IFERROR(IF(AND((RF$33-RF38-150-Sheep!$R$356                                           )&gt;(RF$33-RG$33),(RF$33-RF38-150-Sheep!$R$356                                            )&lt;=0),"Alt2-"   &amp;RF37,""),"")</f>
        <v/>
      </c>
      <c r="RG39" s="266" t="str">
        <f xml:space="preserve">                    IF(AND((RG$33                                  -Sheep!$N$252                               )&gt;(RG$33-RH$33),(RG$33                                  -Sheep!$N$252                                )&lt;=0),"Born","")
&amp;                   IF(AND((RG$33-Sheep!$R$354-Sheep!$N$252                                )&gt;(RG$33-RH$33),(RG$33-Sheep!$R$354-Sheep!$N$252                                )&lt;=0),"WeanStd","")
&amp;                   IF(AND((RG$33-Sheep!$R$355-Sheep!$N$252                                )&gt;(RG$33-RH$33),(RG$33-Sheep!$R$355-Sheep!$N$252                                )&lt;=0),"WeanAlt1","")
&amp;                   IF(AND((RG$33-Sheep!$R$356-Sheep!$N$252                                )&gt;(RG$33-RH$33),(RG$33-Sheep!$R$356-Sheep!$N$252                                )&lt;=0),"WeanAlt2","")
&amp;IFERROR(IF(AND((RG$33-RG38                                                                                     )&gt;(RG$33-RH$33),(RG$33-RG38                                                                                     )&lt;=0),"Join-"    &amp;RG37,""),"")
&amp;IFERROR(IF(AND((RG$33-RG38-INDEX(Sheep!$V$361:$V$368,RG37,1))&gt;(RG$33-RH$33),(RG$33-RG38-INDEX(Sheep!$V$361:$V$368,RG37,1))&lt;=0),"Scan-"  &amp;RG37,""),"")
&amp;IFERROR(IF(AND((RG$33-RG38-150                                                                            )&gt;(RG$33-RH$33),(RG$33-RG38-150                                                                             )&lt;=0),"Birth-" &amp;RG37,""),"")
&amp;IFERROR(IF(AND((RG$33-RG38-150-Sheep!$R$354                                           )&gt;(RG$33-RH$33),(RG$33-RG38-150-Sheep!$R$354                                            )&lt;=0),"Wean-"&amp;RG37,""),"")
&amp;IFERROR(IF(AND((RG$33-RG38-150-Sheep!$R$355                                           )&gt;(RG$33-RH$33),(RG$33-RG38-150-Sheep!$R$355                                            )&lt;=0),"Alt1-"   &amp;RG37,""),"")
&amp;IFERROR(IF(AND((RG$33-RG38-150-Sheep!$R$356                                           )&gt;(RG$33-RH$33),(RG$33-RG38-150-Sheep!$R$356                                            )&lt;=0),"Alt2-"   &amp;RG37,""),"")</f>
        <v/>
      </c>
      <c r="RH39" s="266" t="str">
        <f xml:space="preserve">                    IF(AND((RH$33                                  -Sheep!$N$252                               )&gt;(RH$33-RI$33),(RH$33                                  -Sheep!$N$252                                )&lt;=0),"Born","")
&amp;                   IF(AND((RH$33-Sheep!$R$354-Sheep!$N$252                                )&gt;(RH$33-RI$33),(RH$33-Sheep!$R$354-Sheep!$N$252                                )&lt;=0),"WeanStd","")
&amp;                   IF(AND((RH$33-Sheep!$R$355-Sheep!$N$252                                )&gt;(RH$33-RI$33),(RH$33-Sheep!$R$355-Sheep!$N$252                                )&lt;=0),"WeanAlt1","")
&amp;                   IF(AND((RH$33-Sheep!$R$356-Sheep!$N$252                                )&gt;(RH$33-RI$33),(RH$33-Sheep!$R$356-Sheep!$N$252                                )&lt;=0),"WeanAlt2","")
&amp;IFERROR(IF(AND((RH$33-RH38                                                                                     )&gt;(RH$33-RI$33),(RH$33-RH38                                                                                     )&lt;=0),"Join-"    &amp;RH37,""),"")
&amp;IFERROR(IF(AND((RH$33-RH38-INDEX(Sheep!$V$361:$V$368,RH37,1))&gt;(RH$33-RI$33),(RH$33-RH38-INDEX(Sheep!$V$361:$V$368,RH37,1))&lt;=0),"Scan-"  &amp;RH37,""),"")
&amp;IFERROR(IF(AND((RH$33-RH38-150                                                                            )&gt;(RH$33-RI$33),(RH$33-RH38-150                                                                             )&lt;=0),"Birth-" &amp;RH37,""),"")
&amp;IFERROR(IF(AND((RH$33-RH38-150-Sheep!$R$354                                           )&gt;(RH$33-RI$33),(RH$33-RH38-150-Sheep!$R$354                                            )&lt;=0),"Wean-"&amp;RH37,""),"")
&amp;IFERROR(IF(AND((RH$33-RH38-150-Sheep!$R$355                                           )&gt;(RH$33-RI$33),(RH$33-RH38-150-Sheep!$R$355                                            )&lt;=0),"Alt1-"   &amp;RH37,""),"")
&amp;IFERROR(IF(AND((RH$33-RH38-150-Sheep!$R$356                                           )&gt;(RH$33-RI$33),(RH$33-RH38-150-Sheep!$R$356                                            )&lt;=0),"Alt2-"   &amp;RH37,""),"")</f>
        <v/>
      </c>
      <c r="RI39" s="266" t="str">
        <f xml:space="preserve">                    IF(AND((RI$33                                  -Sheep!$N$252                               )&gt;(RI$33-RJ$33),(RI$33                                  -Sheep!$N$252                                )&lt;=0),"Born","")
&amp;                   IF(AND((RI$33-Sheep!$R$354-Sheep!$N$252                                )&gt;(RI$33-RJ$33),(RI$33-Sheep!$R$354-Sheep!$N$252                                )&lt;=0),"WeanStd","")
&amp;                   IF(AND((RI$33-Sheep!$R$355-Sheep!$N$252                                )&gt;(RI$33-RJ$33),(RI$33-Sheep!$R$355-Sheep!$N$252                                )&lt;=0),"WeanAlt1","")
&amp;                   IF(AND((RI$33-Sheep!$R$356-Sheep!$N$252                                )&gt;(RI$33-RJ$33),(RI$33-Sheep!$R$356-Sheep!$N$252                                )&lt;=0),"WeanAlt2","")
&amp;IFERROR(IF(AND((RI$33-RI38                                                                                     )&gt;(RI$33-RJ$33),(RI$33-RI38                                                                                     )&lt;=0),"Join-"    &amp;RI37,""),"")
&amp;IFERROR(IF(AND((RI$33-RI38-INDEX(Sheep!$V$361:$V$368,RI37,1))&gt;(RI$33-RJ$33),(RI$33-RI38-INDEX(Sheep!$V$361:$V$368,RI37,1))&lt;=0),"Scan-"  &amp;RI37,""),"")
&amp;IFERROR(IF(AND((RI$33-RI38-150                                                                            )&gt;(RI$33-RJ$33),(RI$33-RI38-150                                                                             )&lt;=0),"Birth-" &amp;RI37,""),"")
&amp;IFERROR(IF(AND((RI$33-RI38-150-Sheep!$R$354                                           )&gt;(RI$33-RJ$33),(RI$33-RI38-150-Sheep!$R$354                                            )&lt;=0),"Wean-"&amp;RI37,""),"")
&amp;IFERROR(IF(AND((RI$33-RI38-150-Sheep!$R$355                                           )&gt;(RI$33-RJ$33),(RI$33-RI38-150-Sheep!$R$355                                            )&lt;=0),"Alt1-"   &amp;RI37,""),"")
&amp;IFERROR(IF(AND((RI$33-RI38-150-Sheep!$R$356                                           )&gt;(RI$33-RJ$33),(RI$33-RI38-150-Sheep!$R$356                                            )&lt;=0),"Alt2-"   &amp;RI37,""),"")</f>
        <v/>
      </c>
      <c r="RJ39" s="266" t="str">
        <f xml:space="preserve">                    IF(AND((RJ$33                                  -Sheep!$N$252                               )&gt;(RJ$33-RK$33),(RJ$33                                  -Sheep!$N$252                                )&lt;=0),"Born","")
&amp;                   IF(AND((RJ$33-Sheep!$R$354-Sheep!$N$252                                )&gt;(RJ$33-RK$33),(RJ$33-Sheep!$R$354-Sheep!$N$252                                )&lt;=0),"WeanStd","")
&amp;                   IF(AND((RJ$33-Sheep!$R$355-Sheep!$N$252                                )&gt;(RJ$33-RK$33),(RJ$33-Sheep!$R$355-Sheep!$N$252                                )&lt;=0),"WeanAlt1","")
&amp;                   IF(AND((RJ$33-Sheep!$R$356-Sheep!$N$252                                )&gt;(RJ$33-RK$33),(RJ$33-Sheep!$R$356-Sheep!$N$252                                )&lt;=0),"WeanAlt2","")
&amp;IFERROR(IF(AND((RJ$33-RJ38                                                                                     )&gt;(RJ$33-RK$33),(RJ$33-RJ38                                                                                     )&lt;=0),"Join-"    &amp;RJ37,""),"")
&amp;IFERROR(IF(AND((RJ$33-RJ38-INDEX(Sheep!$V$361:$V$368,RJ37,1))&gt;(RJ$33-RK$33),(RJ$33-RJ38-INDEX(Sheep!$V$361:$V$368,RJ37,1))&lt;=0),"Scan-"  &amp;RJ37,""),"")
&amp;IFERROR(IF(AND((RJ$33-RJ38-150                                                                            )&gt;(RJ$33-RK$33),(RJ$33-RJ38-150                                                                             )&lt;=0),"Birth-" &amp;RJ37,""),"")
&amp;IFERROR(IF(AND((RJ$33-RJ38-150-Sheep!$R$354                                           )&gt;(RJ$33-RK$33),(RJ$33-RJ38-150-Sheep!$R$354                                            )&lt;=0),"Wean-"&amp;RJ37,""),"")
&amp;IFERROR(IF(AND((RJ$33-RJ38-150-Sheep!$R$355                                           )&gt;(RJ$33-RK$33),(RJ$33-RJ38-150-Sheep!$R$355                                            )&lt;=0),"Alt1-"   &amp;RJ37,""),"")
&amp;IFERROR(IF(AND((RJ$33-RJ38-150-Sheep!$R$356                                           )&gt;(RJ$33-RK$33),(RJ$33-RJ38-150-Sheep!$R$356                                            )&lt;=0),"Alt2-"   &amp;RJ37,""),"")</f>
        <v/>
      </c>
      <c r="RK39" s="266" t="str">
        <f xml:space="preserve">                    IF(AND((RK$33                                  -Sheep!$N$252                               )&gt;(RK$33-RL$33),(RK$33                                  -Sheep!$N$252                                )&lt;=0),"Born","")
&amp;                   IF(AND((RK$33-Sheep!$R$354-Sheep!$N$252                                )&gt;(RK$33-RL$33),(RK$33-Sheep!$R$354-Sheep!$N$252                                )&lt;=0),"WeanStd","")
&amp;                   IF(AND((RK$33-Sheep!$R$355-Sheep!$N$252                                )&gt;(RK$33-RL$33),(RK$33-Sheep!$R$355-Sheep!$N$252                                )&lt;=0),"WeanAlt1","")
&amp;                   IF(AND((RK$33-Sheep!$R$356-Sheep!$N$252                                )&gt;(RK$33-RL$33),(RK$33-Sheep!$R$356-Sheep!$N$252                                )&lt;=0),"WeanAlt2","")
&amp;IFERROR(IF(AND((RK$33-RK38                                                                                     )&gt;(RK$33-RL$33),(RK$33-RK38                                                                                     )&lt;=0),"Join-"    &amp;RK37,""),"")
&amp;IFERROR(IF(AND((RK$33-RK38-INDEX(Sheep!$V$361:$V$368,RK37,1))&gt;(RK$33-RL$33),(RK$33-RK38-INDEX(Sheep!$V$361:$V$368,RK37,1))&lt;=0),"Scan-"  &amp;RK37,""),"")
&amp;IFERROR(IF(AND((RK$33-RK38-150                                                                            )&gt;(RK$33-RL$33),(RK$33-RK38-150                                                                             )&lt;=0),"Birth-" &amp;RK37,""),"")
&amp;IFERROR(IF(AND((RK$33-RK38-150-Sheep!$R$354                                           )&gt;(RK$33-RL$33),(RK$33-RK38-150-Sheep!$R$354                                            )&lt;=0),"Wean-"&amp;RK37,""),"")
&amp;IFERROR(IF(AND((RK$33-RK38-150-Sheep!$R$355                                           )&gt;(RK$33-RL$33),(RK$33-RK38-150-Sheep!$R$355                                            )&lt;=0),"Alt1-"   &amp;RK37,""),"")
&amp;IFERROR(IF(AND((RK$33-RK38-150-Sheep!$R$356                                           )&gt;(RK$33-RL$33),(RK$33-RK38-150-Sheep!$R$356                                            )&lt;=0),"Alt2-"   &amp;RK37,""),"")</f>
        <v/>
      </c>
      <c r="RL39" s="266" t="str">
        <f xml:space="preserve">                    IF(AND((RL$33                                  -Sheep!$N$252                               )&gt;(RL$33-RM$33),(RL$33                                  -Sheep!$N$252                                )&lt;=0),"Born","")
&amp;                   IF(AND((RL$33-Sheep!$R$354-Sheep!$N$252                                )&gt;(RL$33-RM$33),(RL$33-Sheep!$R$354-Sheep!$N$252                                )&lt;=0),"WeanStd","")
&amp;                   IF(AND((RL$33-Sheep!$R$355-Sheep!$N$252                                )&gt;(RL$33-RM$33),(RL$33-Sheep!$R$355-Sheep!$N$252                                )&lt;=0),"WeanAlt1","")
&amp;                   IF(AND((RL$33-Sheep!$R$356-Sheep!$N$252                                )&gt;(RL$33-RM$33),(RL$33-Sheep!$R$356-Sheep!$N$252                                )&lt;=0),"WeanAlt2","")
&amp;IFERROR(IF(AND((RL$33-RL38                                                                                     )&gt;(RL$33-RM$33),(RL$33-RL38                                                                                     )&lt;=0),"Join-"    &amp;RL37,""),"")
&amp;IFERROR(IF(AND((RL$33-RL38-INDEX(Sheep!$V$361:$V$368,RL37,1))&gt;(RL$33-RM$33),(RL$33-RL38-INDEX(Sheep!$V$361:$V$368,RL37,1))&lt;=0),"Scan-"  &amp;RL37,""),"")
&amp;IFERROR(IF(AND((RL$33-RL38-150                                                                            )&gt;(RL$33-RM$33),(RL$33-RL38-150                                                                             )&lt;=0),"Birth-" &amp;RL37,""),"")
&amp;IFERROR(IF(AND((RL$33-RL38-150-Sheep!$R$354                                           )&gt;(RL$33-RM$33),(RL$33-RL38-150-Sheep!$R$354                                            )&lt;=0),"Wean-"&amp;RL37,""),"")
&amp;IFERROR(IF(AND((RL$33-RL38-150-Sheep!$R$355                                           )&gt;(RL$33-RM$33),(RL$33-RL38-150-Sheep!$R$355                                            )&lt;=0),"Alt1-"   &amp;RL37,""),"")
&amp;IFERROR(IF(AND((RL$33-RL38-150-Sheep!$R$356                                           )&gt;(RL$33-RM$33),(RL$33-RL38-150-Sheep!$R$356                                            )&lt;=0),"Alt2-"   &amp;RL37,""),"")</f>
        <v/>
      </c>
      <c r="RM39" s="266" t="str">
        <f xml:space="preserve">                    IF(AND((RM$33                                  -Sheep!$N$252                               )&gt;(RM$33-RN$33),(RM$33                                  -Sheep!$N$252                                )&lt;=0),"Born","")
&amp;                   IF(AND((RM$33-Sheep!$R$354-Sheep!$N$252                                )&gt;(RM$33-RN$33),(RM$33-Sheep!$R$354-Sheep!$N$252                                )&lt;=0),"WeanStd","")
&amp;                   IF(AND((RM$33-Sheep!$R$355-Sheep!$N$252                                )&gt;(RM$33-RN$33),(RM$33-Sheep!$R$355-Sheep!$N$252                                )&lt;=0),"WeanAlt1","")
&amp;                   IF(AND((RM$33-Sheep!$R$356-Sheep!$N$252                                )&gt;(RM$33-RN$33),(RM$33-Sheep!$R$356-Sheep!$N$252                                )&lt;=0),"WeanAlt2","")
&amp;IFERROR(IF(AND((RM$33-RM38                                                                                     )&gt;(RM$33-RN$33),(RM$33-RM38                                                                                     )&lt;=0),"Join-"    &amp;RM37,""),"")
&amp;IFERROR(IF(AND((RM$33-RM38-INDEX(Sheep!$V$361:$V$368,RM37,1))&gt;(RM$33-RN$33),(RM$33-RM38-INDEX(Sheep!$V$361:$V$368,RM37,1))&lt;=0),"Scan-"  &amp;RM37,""),"")
&amp;IFERROR(IF(AND((RM$33-RM38-150                                                                            )&gt;(RM$33-RN$33),(RM$33-RM38-150                                                                             )&lt;=0),"Birth-" &amp;RM37,""),"")
&amp;IFERROR(IF(AND((RM$33-RM38-150-Sheep!$R$354                                           )&gt;(RM$33-RN$33),(RM$33-RM38-150-Sheep!$R$354                                            )&lt;=0),"Wean-"&amp;RM37,""),"")
&amp;IFERROR(IF(AND((RM$33-RM38-150-Sheep!$R$355                                           )&gt;(RM$33-RN$33),(RM$33-RM38-150-Sheep!$R$355                                            )&lt;=0),"Alt1-"   &amp;RM37,""),"")
&amp;IFERROR(IF(AND((RM$33-RM38-150-Sheep!$R$356                                           )&gt;(RM$33-RN$33),(RM$33-RM38-150-Sheep!$R$356                                            )&lt;=0),"Alt2-"   &amp;RM37,""),"")</f>
        <v/>
      </c>
      <c r="RN39" s="266" t="str">
        <f xml:space="preserve">                    IF(AND((RN$33                                  -Sheep!$N$252                               )&gt;(RN$33-RO$33),(RN$33                                  -Sheep!$N$252                                )&lt;=0),"Born","")
&amp;                   IF(AND((RN$33-Sheep!$R$354-Sheep!$N$252                                )&gt;(RN$33-RO$33),(RN$33-Sheep!$R$354-Sheep!$N$252                                )&lt;=0),"WeanStd","")
&amp;                   IF(AND((RN$33-Sheep!$R$355-Sheep!$N$252                                )&gt;(RN$33-RO$33),(RN$33-Sheep!$R$355-Sheep!$N$252                                )&lt;=0),"WeanAlt1","")
&amp;                   IF(AND((RN$33-Sheep!$R$356-Sheep!$N$252                                )&gt;(RN$33-RO$33),(RN$33-Sheep!$R$356-Sheep!$N$252                                )&lt;=0),"WeanAlt2","")
&amp;IFERROR(IF(AND((RN$33-RN38                                                                                     )&gt;(RN$33-RO$33),(RN$33-RN38                                                                                     )&lt;=0),"Join-"    &amp;RN37,""),"")
&amp;IFERROR(IF(AND((RN$33-RN38-INDEX(Sheep!$V$361:$V$368,RN37,1))&gt;(RN$33-RO$33),(RN$33-RN38-INDEX(Sheep!$V$361:$V$368,RN37,1))&lt;=0),"Scan-"  &amp;RN37,""),"")
&amp;IFERROR(IF(AND((RN$33-RN38-150                                                                            )&gt;(RN$33-RO$33),(RN$33-RN38-150                                                                             )&lt;=0),"Birth-" &amp;RN37,""),"")
&amp;IFERROR(IF(AND((RN$33-RN38-150-Sheep!$R$354                                           )&gt;(RN$33-RO$33),(RN$33-RN38-150-Sheep!$R$354                                            )&lt;=0),"Wean-"&amp;RN37,""),"")
&amp;IFERROR(IF(AND((RN$33-RN38-150-Sheep!$R$355                                           )&gt;(RN$33-RO$33),(RN$33-RN38-150-Sheep!$R$355                                            )&lt;=0),"Alt1-"   &amp;RN37,""),"")
&amp;IFERROR(IF(AND((RN$33-RN38-150-Sheep!$R$356                                           )&gt;(RN$33-RO$33),(RN$33-RN38-150-Sheep!$R$356                                            )&lt;=0),"Alt2-"   &amp;RN37,""),"")</f>
        <v/>
      </c>
      <c r="RO39" s="266" t="str">
        <f xml:space="preserve">                    IF(AND((RO$33                                  -Sheep!$N$252                               )&gt;(RO$33-RP$33),(RO$33                                  -Sheep!$N$252                                )&lt;=0),"Born","")
&amp;                   IF(AND((RO$33-Sheep!$R$354-Sheep!$N$252                                )&gt;(RO$33-RP$33),(RO$33-Sheep!$R$354-Sheep!$N$252                                )&lt;=0),"WeanStd","")
&amp;                   IF(AND((RO$33-Sheep!$R$355-Sheep!$N$252                                )&gt;(RO$33-RP$33),(RO$33-Sheep!$R$355-Sheep!$N$252                                )&lt;=0),"WeanAlt1","")
&amp;                   IF(AND((RO$33-Sheep!$R$356-Sheep!$N$252                                )&gt;(RO$33-RP$33),(RO$33-Sheep!$R$356-Sheep!$N$252                                )&lt;=0),"WeanAlt2","")
&amp;IFERROR(IF(AND((RO$33-RO38                                                                                     )&gt;(RO$33-RP$33),(RO$33-RO38                                                                                     )&lt;=0),"Join-"    &amp;RO37,""),"")
&amp;IFERROR(IF(AND((RO$33-RO38-INDEX(Sheep!$V$361:$V$368,RO37,1))&gt;(RO$33-RP$33),(RO$33-RO38-INDEX(Sheep!$V$361:$V$368,RO37,1))&lt;=0),"Scan-"  &amp;RO37,""),"")
&amp;IFERROR(IF(AND((RO$33-RO38-150                                                                            )&gt;(RO$33-RP$33),(RO$33-RO38-150                                                                             )&lt;=0),"Birth-" &amp;RO37,""),"")
&amp;IFERROR(IF(AND((RO$33-RO38-150-Sheep!$R$354                                           )&gt;(RO$33-RP$33),(RO$33-RO38-150-Sheep!$R$354                                            )&lt;=0),"Wean-"&amp;RO37,""),"")
&amp;IFERROR(IF(AND((RO$33-RO38-150-Sheep!$R$355                                           )&gt;(RO$33-RP$33),(RO$33-RO38-150-Sheep!$R$355                                            )&lt;=0),"Alt1-"   &amp;RO37,""),"")
&amp;IFERROR(IF(AND((RO$33-RO38-150-Sheep!$R$356                                           )&gt;(RO$33-RP$33),(RO$33-RO38-150-Sheep!$R$356                                            )&lt;=0),"Alt2-"   &amp;RO37,""),"")</f>
        <v/>
      </c>
      <c r="RP39" s="266" t="str">
        <f xml:space="preserve">                    IF(AND((RP$33                                  -Sheep!$N$252                               )&gt;(RP$33-RQ$33),(RP$33                                  -Sheep!$N$252                                )&lt;=0),"Born","")
&amp;                   IF(AND((RP$33-Sheep!$R$354-Sheep!$N$252                                )&gt;(RP$33-RQ$33),(RP$33-Sheep!$R$354-Sheep!$N$252                                )&lt;=0),"WeanStd","")
&amp;                   IF(AND((RP$33-Sheep!$R$355-Sheep!$N$252                                )&gt;(RP$33-RQ$33),(RP$33-Sheep!$R$355-Sheep!$N$252                                )&lt;=0),"WeanAlt1","")
&amp;                   IF(AND((RP$33-Sheep!$R$356-Sheep!$N$252                                )&gt;(RP$33-RQ$33),(RP$33-Sheep!$R$356-Sheep!$N$252                                )&lt;=0),"WeanAlt2","")
&amp;IFERROR(IF(AND((RP$33-RP38                                                                                     )&gt;(RP$33-RQ$33),(RP$33-RP38                                                                                     )&lt;=0),"Join-"    &amp;RP37,""),"")
&amp;IFERROR(IF(AND((RP$33-RP38-INDEX(Sheep!$V$361:$V$368,RP37,1))&gt;(RP$33-RQ$33),(RP$33-RP38-INDEX(Sheep!$V$361:$V$368,RP37,1))&lt;=0),"Scan-"  &amp;RP37,""),"")
&amp;IFERROR(IF(AND((RP$33-RP38-150                                                                            )&gt;(RP$33-RQ$33),(RP$33-RP38-150                                                                             )&lt;=0),"Birth-" &amp;RP37,""),"")
&amp;IFERROR(IF(AND((RP$33-RP38-150-Sheep!$R$354                                           )&gt;(RP$33-RQ$33),(RP$33-RP38-150-Sheep!$R$354                                            )&lt;=0),"Wean-"&amp;RP37,""),"")
&amp;IFERROR(IF(AND((RP$33-RP38-150-Sheep!$R$355                                           )&gt;(RP$33-RQ$33),(RP$33-RP38-150-Sheep!$R$355                                            )&lt;=0),"Alt1-"   &amp;RP37,""),"")
&amp;IFERROR(IF(AND((RP$33-RP38-150-Sheep!$R$356                                           )&gt;(RP$33-RQ$33),(RP$33-RP38-150-Sheep!$R$356                                            )&lt;=0),"Alt2-"   &amp;RP37,""),"")</f>
        <v/>
      </c>
      <c r="RQ39" s="266" t="str">
        <f xml:space="preserve">                    IF(AND((RQ$33                                  -Sheep!$N$252                               )&gt;(RQ$33-RR$33),(RQ$33                                  -Sheep!$N$252                                )&lt;=0),"Born","")
&amp;                   IF(AND((RQ$33-Sheep!$R$354-Sheep!$N$252                                )&gt;(RQ$33-RR$33),(RQ$33-Sheep!$R$354-Sheep!$N$252                                )&lt;=0),"WeanStd","")
&amp;                   IF(AND((RQ$33-Sheep!$R$355-Sheep!$N$252                                )&gt;(RQ$33-RR$33),(RQ$33-Sheep!$R$355-Sheep!$N$252                                )&lt;=0),"WeanAlt1","")
&amp;                   IF(AND((RQ$33-Sheep!$R$356-Sheep!$N$252                                )&gt;(RQ$33-RR$33),(RQ$33-Sheep!$R$356-Sheep!$N$252                                )&lt;=0),"WeanAlt2","")
&amp;IFERROR(IF(AND((RQ$33-RQ38                                                                                     )&gt;(RQ$33-RR$33),(RQ$33-RQ38                                                                                     )&lt;=0),"Join-"    &amp;RQ37,""),"")
&amp;IFERROR(IF(AND((RQ$33-RQ38-INDEX(Sheep!$V$361:$V$368,RQ37,1))&gt;(RQ$33-RR$33),(RQ$33-RQ38-INDEX(Sheep!$V$361:$V$368,RQ37,1))&lt;=0),"Scan-"  &amp;RQ37,""),"")
&amp;IFERROR(IF(AND((RQ$33-RQ38-150                                                                            )&gt;(RQ$33-RR$33),(RQ$33-RQ38-150                                                                             )&lt;=0),"Birth-" &amp;RQ37,""),"")
&amp;IFERROR(IF(AND((RQ$33-RQ38-150-Sheep!$R$354                                           )&gt;(RQ$33-RR$33),(RQ$33-RQ38-150-Sheep!$R$354                                            )&lt;=0),"Wean-"&amp;RQ37,""),"")
&amp;IFERROR(IF(AND((RQ$33-RQ38-150-Sheep!$R$355                                           )&gt;(RQ$33-RR$33),(RQ$33-RQ38-150-Sheep!$R$355                                            )&lt;=0),"Alt1-"   &amp;RQ37,""),"")
&amp;IFERROR(IF(AND((RQ$33-RQ38-150-Sheep!$R$356                                           )&gt;(RQ$33-RR$33),(RQ$33-RQ38-150-Sheep!$R$356                                            )&lt;=0),"Alt2-"   &amp;RQ37,""),"")</f>
        <v/>
      </c>
      <c r="RR39" s="266" t="str">
        <f xml:space="preserve">                    IF(AND((RR$33                                  -Sheep!$N$252                               )&gt;(RR$33-RS$33),(RR$33                                  -Sheep!$N$252                                )&lt;=0),"Born","")
&amp;                   IF(AND((RR$33-Sheep!$R$354-Sheep!$N$252                                )&gt;(RR$33-RS$33),(RR$33-Sheep!$R$354-Sheep!$N$252                                )&lt;=0),"WeanStd","")
&amp;                   IF(AND((RR$33-Sheep!$R$355-Sheep!$N$252                                )&gt;(RR$33-RS$33),(RR$33-Sheep!$R$355-Sheep!$N$252                                )&lt;=0),"WeanAlt1","")
&amp;                   IF(AND((RR$33-Sheep!$R$356-Sheep!$N$252                                )&gt;(RR$33-RS$33),(RR$33-Sheep!$R$356-Sheep!$N$252                                )&lt;=0),"WeanAlt2","")
&amp;IFERROR(IF(AND((RR$33-RR38                                                                                     )&gt;(RR$33-RS$33),(RR$33-RR38                                                                                     )&lt;=0),"Join-"    &amp;RR37,""),"")
&amp;IFERROR(IF(AND((RR$33-RR38-INDEX(Sheep!$V$361:$V$368,RR37,1))&gt;(RR$33-RS$33),(RR$33-RR38-INDEX(Sheep!$V$361:$V$368,RR37,1))&lt;=0),"Scan-"  &amp;RR37,""),"")
&amp;IFERROR(IF(AND((RR$33-RR38-150                                                                            )&gt;(RR$33-RS$33),(RR$33-RR38-150                                                                             )&lt;=0),"Birth-" &amp;RR37,""),"")
&amp;IFERROR(IF(AND((RR$33-RR38-150-Sheep!$R$354                                           )&gt;(RR$33-RS$33),(RR$33-RR38-150-Sheep!$R$354                                            )&lt;=0),"Wean-"&amp;RR37,""),"")
&amp;IFERROR(IF(AND((RR$33-RR38-150-Sheep!$R$355                                           )&gt;(RR$33-RS$33),(RR$33-RR38-150-Sheep!$R$355                                            )&lt;=0),"Alt1-"   &amp;RR37,""),"")
&amp;IFERROR(IF(AND((RR$33-RR38-150-Sheep!$R$356                                           )&gt;(RR$33-RS$33),(RR$33-RR38-150-Sheep!$R$356                                            )&lt;=0),"Alt2-"   &amp;RR37,""),"")</f>
        <v/>
      </c>
      <c r="RS39" s="266" t="str">
        <f xml:space="preserve">                    IF(AND((RS$33                                  -Sheep!$N$252                               )&gt;(RS$33-RT$33),(RS$33                                  -Sheep!$N$252                                )&lt;=0),"Born","")
&amp;                   IF(AND((RS$33-Sheep!$R$354-Sheep!$N$252                                )&gt;(RS$33-RT$33),(RS$33-Sheep!$R$354-Sheep!$N$252                                )&lt;=0),"WeanStd","")
&amp;                   IF(AND((RS$33-Sheep!$R$355-Sheep!$N$252                                )&gt;(RS$33-RT$33),(RS$33-Sheep!$R$355-Sheep!$N$252                                )&lt;=0),"WeanAlt1","")
&amp;                   IF(AND((RS$33-Sheep!$R$356-Sheep!$N$252                                )&gt;(RS$33-RT$33),(RS$33-Sheep!$R$356-Sheep!$N$252                                )&lt;=0),"WeanAlt2","")
&amp;IFERROR(IF(AND((RS$33-RS38                                                                                     )&gt;(RS$33-RT$33),(RS$33-RS38                                                                                     )&lt;=0),"Join-"    &amp;RS37,""),"")
&amp;IFERROR(IF(AND((RS$33-RS38-INDEX(Sheep!$V$361:$V$368,RS37,1))&gt;(RS$33-RT$33),(RS$33-RS38-INDEX(Sheep!$V$361:$V$368,RS37,1))&lt;=0),"Scan-"  &amp;RS37,""),"")
&amp;IFERROR(IF(AND((RS$33-RS38-150                                                                            )&gt;(RS$33-RT$33),(RS$33-RS38-150                                                                             )&lt;=0),"Birth-" &amp;RS37,""),"")
&amp;IFERROR(IF(AND((RS$33-RS38-150-Sheep!$R$354                                           )&gt;(RS$33-RT$33),(RS$33-RS38-150-Sheep!$R$354                                            )&lt;=0),"Wean-"&amp;RS37,""),"")
&amp;IFERROR(IF(AND((RS$33-RS38-150-Sheep!$R$355                                           )&gt;(RS$33-RT$33),(RS$33-RS38-150-Sheep!$R$355                                            )&lt;=0),"Alt1-"   &amp;RS37,""),"")
&amp;IFERROR(IF(AND((RS$33-RS38-150-Sheep!$R$356                                           )&gt;(RS$33-RT$33),(RS$33-RS38-150-Sheep!$R$356                                            )&lt;=0),"Alt2-"   &amp;RS37,""),"")</f>
        <v/>
      </c>
      <c r="RT39" s="266" t="str">
        <f xml:space="preserve">                    IF(AND((RT$33                                  -Sheep!$N$252                               )&gt;(RT$33-RU$33),(RT$33                                  -Sheep!$N$252                                )&lt;=0),"Born","")
&amp;                   IF(AND((RT$33-Sheep!$R$354-Sheep!$N$252                                )&gt;(RT$33-RU$33),(RT$33-Sheep!$R$354-Sheep!$N$252                                )&lt;=0),"WeanStd","")
&amp;                   IF(AND((RT$33-Sheep!$R$355-Sheep!$N$252                                )&gt;(RT$33-RU$33),(RT$33-Sheep!$R$355-Sheep!$N$252                                )&lt;=0),"WeanAlt1","")
&amp;                   IF(AND((RT$33-Sheep!$R$356-Sheep!$N$252                                )&gt;(RT$33-RU$33),(RT$33-Sheep!$R$356-Sheep!$N$252                                )&lt;=0),"WeanAlt2","")
&amp;IFERROR(IF(AND((RT$33-RT38                                                                                     )&gt;(RT$33-RU$33),(RT$33-RT38                                                                                     )&lt;=0),"Join-"    &amp;RT37,""),"")
&amp;IFERROR(IF(AND((RT$33-RT38-INDEX(Sheep!$V$361:$V$368,RT37,1))&gt;(RT$33-RU$33),(RT$33-RT38-INDEX(Sheep!$V$361:$V$368,RT37,1))&lt;=0),"Scan-"  &amp;RT37,""),"")
&amp;IFERROR(IF(AND((RT$33-RT38-150                                                                            )&gt;(RT$33-RU$33),(RT$33-RT38-150                                                                             )&lt;=0),"Birth-" &amp;RT37,""),"")
&amp;IFERROR(IF(AND((RT$33-RT38-150-Sheep!$R$354                                           )&gt;(RT$33-RU$33),(RT$33-RT38-150-Sheep!$R$354                                            )&lt;=0),"Wean-"&amp;RT37,""),"")
&amp;IFERROR(IF(AND((RT$33-RT38-150-Sheep!$R$355                                           )&gt;(RT$33-RU$33),(RT$33-RT38-150-Sheep!$R$355                                            )&lt;=0),"Alt1-"   &amp;RT37,""),"")
&amp;IFERROR(IF(AND((RT$33-RT38-150-Sheep!$R$356                                           )&gt;(RT$33-RU$33),(RT$33-RT38-150-Sheep!$R$356                                            )&lt;=0),"Alt2-"   &amp;RT37,""),"")</f>
        <v/>
      </c>
      <c r="RU39" s="266" t="str">
        <f xml:space="preserve">                    IF(AND((RU$33                                  -Sheep!$N$252                               )&gt;(RU$33-RV$33),(RU$33                                  -Sheep!$N$252                                )&lt;=0),"Born","")
&amp;                   IF(AND((RU$33-Sheep!$R$354-Sheep!$N$252                                )&gt;(RU$33-RV$33),(RU$33-Sheep!$R$354-Sheep!$N$252                                )&lt;=0),"WeanStd","")
&amp;                   IF(AND((RU$33-Sheep!$R$355-Sheep!$N$252                                )&gt;(RU$33-RV$33),(RU$33-Sheep!$R$355-Sheep!$N$252                                )&lt;=0),"WeanAlt1","")
&amp;                   IF(AND((RU$33-Sheep!$R$356-Sheep!$N$252                                )&gt;(RU$33-RV$33),(RU$33-Sheep!$R$356-Sheep!$N$252                                )&lt;=0),"WeanAlt2","")
&amp;IFERROR(IF(AND((RU$33-RU38                                                                                     )&gt;(RU$33-RV$33),(RU$33-RU38                                                                                     )&lt;=0),"Join-"    &amp;RU37,""),"")
&amp;IFERROR(IF(AND((RU$33-RU38-INDEX(Sheep!$V$361:$V$368,RU37,1))&gt;(RU$33-RV$33),(RU$33-RU38-INDEX(Sheep!$V$361:$V$368,RU37,1))&lt;=0),"Scan-"  &amp;RU37,""),"")
&amp;IFERROR(IF(AND((RU$33-RU38-150                                                                            )&gt;(RU$33-RV$33),(RU$33-RU38-150                                                                             )&lt;=0),"Birth-" &amp;RU37,""),"")
&amp;IFERROR(IF(AND((RU$33-RU38-150-Sheep!$R$354                                           )&gt;(RU$33-RV$33),(RU$33-RU38-150-Sheep!$R$354                                            )&lt;=0),"Wean-"&amp;RU37,""),"")
&amp;IFERROR(IF(AND((RU$33-RU38-150-Sheep!$R$355                                           )&gt;(RU$33-RV$33),(RU$33-RU38-150-Sheep!$R$355                                            )&lt;=0),"Alt1-"   &amp;RU37,""),"")
&amp;IFERROR(IF(AND((RU$33-RU38-150-Sheep!$R$356                                           )&gt;(RU$33-RV$33),(RU$33-RU38-150-Sheep!$R$356                                            )&lt;=0),"Alt2-"   &amp;RU37,""),"")</f>
        <v/>
      </c>
      <c r="RV39" s="266" t="str">
        <f xml:space="preserve">                    IF(AND((RV$33                                  -Sheep!$N$252                               )&gt;(RV$33-RW$33),(RV$33                                  -Sheep!$N$252                                )&lt;=0),"Born","")
&amp;                   IF(AND((RV$33-Sheep!$R$354-Sheep!$N$252                                )&gt;(RV$33-RW$33),(RV$33-Sheep!$R$354-Sheep!$N$252                                )&lt;=0),"WeanStd","")
&amp;                   IF(AND((RV$33-Sheep!$R$355-Sheep!$N$252                                )&gt;(RV$33-RW$33),(RV$33-Sheep!$R$355-Sheep!$N$252                                )&lt;=0),"WeanAlt1","")
&amp;                   IF(AND((RV$33-Sheep!$R$356-Sheep!$N$252                                )&gt;(RV$33-RW$33),(RV$33-Sheep!$R$356-Sheep!$N$252                                )&lt;=0),"WeanAlt2","")
&amp;IFERROR(IF(AND((RV$33-RV38                                                                                     )&gt;(RV$33-RW$33),(RV$33-RV38                                                                                     )&lt;=0),"Join-"    &amp;RV37,""),"")
&amp;IFERROR(IF(AND((RV$33-RV38-INDEX(Sheep!$V$361:$V$368,RV37,1))&gt;(RV$33-RW$33),(RV$33-RV38-INDEX(Sheep!$V$361:$V$368,RV37,1))&lt;=0),"Scan-"  &amp;RV37,""),"")
&amp;IFERROR(IF(AND((RV$33-RV38-150                                                                            )&gt;(RV$33-RW$33),(RV$33-RV38-150                                                                             )&lt;=0),"Birth-" &amp;RV37,""),"")
&amp;IFERROR(IF(AND((RV$33-RV38-150-Sheep!$R$354                                           )&gt;(RV$33-RW$33),(RV$33-RV38-150-Sheep!$R$354                                            )&lt;=0),"Wean-"&amp;RV37,""),"")
&amp;IFERROR(IF(AND((RV$33-RV38-150-Sheep!$R$355                                           )&gt;(RV$33-RW$33),(RV$33-RV38-150-Sheep!$R$355                                            )&lt;=0),"Alt1-"   &amp;RV37,""),"")
&amp;IFERROR(IF(AND((RV$33-RV38-150-Sheep!$R$356                                           )&gt;(RV$33-RW$33),(RV$33-RV38-150-Sheep!$R$356                                            )&lt;=0),"Alt2-"   &amp;RV37,""),"")</f>
        <v/>
      </c>
      <c r="RW39" s="266" t="str">
        <f xml:space="preserve">                    IF(AND((RW$33                                  -Sheep!$N$252                               )&gt;(RW$33-RX$33),(RW$33                                  -Sheep!$N$252                                )&lt;=0),"Born","")
&amp;                   IF(AND((RW$33-Sheep!$R$354-Sheep!$N$252                                )&gt;(RW$33-RX$33),(RW$33-Sheep!$R$354-Sheep!$N$252                                )&lt;=0),"WeanStd","")
&amp;                   IF(AND((RW$33-Sheep!$R$355-Sheep!$N$252                                )&gt;(RW$33-RX$33),(RW$33-Sheep!$R$355-Sheep!$N$252                                )&lt;=0),"WeanAlt1","")
&amp;                   IF(AND((RW$33-Sheep!$R$356-Sheep!$N$252                                )&gt;(RW$33-RX$33),(RW$33-Sheep!$R$356-Sheep!$N$252                                )&lt;=0),"WeanAlt2","")
&amp;IFERROR(IF(AND((RW$33-RW38                                                                                     )&gt;(RW$33-RX$33),(RW$33-RW38                                                                                     )&lt;=0),"Join-"    &amp;RW37,""),"")
&amp;IFERROR(IF(AND((RW$33-RW38-INDEX(Sheep!$V$361:$V$368,RW37,1))&gt;(RW$33-RX$33),(RW$33-RW38-INDEX(Sheep!$V$361:$V$368,RW37,1))&lt;=0),"Scan-"  &amp;RW37,""),"")
&amp;IFERROR(IF(AND((RW$33-RW38-150                                                                            )&gt;(RW$33-RX$33),(RW$33-RW38-150                                                                             )&lt;=0),"Birth-" &amp;RW37,""),"")
&amp;IFERROR(IF(AND((RW$33-RW38-150-Sheep!$R$354                                           )&gt;(RW$33-RX$33),(RW$33-RW38-150-Sheep!$R$354                                            )&lt;=0),"Wean-"&amp;RW37,""),"")
&amp;IFERROR(IF(AND((RW$33-RW38-150-Sheep!$R$355                                           )&gt;(RW$33-RX$33),(RW$33-RW38-150-Sheep!$R$355                                            )&lt;=0),"Alt1-"   &amp;RW37,""),"")
&amp;IFERROR(IF(AND((RW$33-RW38-150-Sheep!$R$356                                           )&gt;(RW$33-RX$33),(RW$33-RW38-150-Sheep!$R$356                                            )&lt;=0),"Alt2-"   &amp;RW37,""),"")</f>
        <v/>
      </c>
      <c r="RX39" s="266" t="str">
        <f xml:space="preserve">                    IF(AND((RX$33                                  -Sheep!$N$252                               )&gt;(RX$33-RY$33),(RX$33                                  -Sheep!$N$252                                )&lt;=0),"Born","")
&amp;                   IF(AND((RX$33-Sheep!$R$354-Sheep!$N$252                                )&gt;(RX$33-RY$33),(RX$33-Sheep!$R$354-Sheep!$N$252                                )&lt;=0),"WeanStd","")
&amp;                   IF(AND((RX$33-Sheep!$R$355-Sheep!$N$252                                )&gt;(RX$33-RY$33),(RX$33-Sheep!$R$355-Sheep!$N$252                                )&lt;=0),"WeanAlt1","")
&amp;                   IF(AND((RX$33-Sheep!$R$356-Sheep!$N$252                                )&gt;(RX$33-RY$33),(RX$33-Sheep!$R$356-Sheep!$N$252                                )&lt;=0),"WeanAlt2","")
&amp;IFERROR(IF(AND((RX$33-RX38                                                                                     )&gt;(RX$33-RY$33),(RX$33-RX38                                                                                     )&lt;=0),"Join-"    &amp;RX37,""),"")
&amp;IFERROR(IF(AND((RX$33-RX38-INDEX(Sheep!$V$361:$V$368,RX37,1))&gt;(RX$33-RY$33),(RX$33-RX38-INDEX(Sheep!$V$361:$V$368,RX37,1))&lt;=0),"Scan-"  &amp;RX37,""),"")
&amp;IFERROR(IF(AND((RX$33-RX38-150                                                                            )&gt;(RX$33-RY$33),(RX$33-RX38-150                                                                             )&lt;=0),"Birth-" &amp;RX37,""),"")
&amp;IFERROR(IF(AND((RX$33-RX38-150-Sheep!$R$354                                           )&gt;(RX$33-RY$33),(RX$33-RX38-150-Sheep!$R$354                                            )&lt;=0),"Wean-"&amp;RX37,""),"")
&amp;IFERROR(IF(AND((RX$33-RX38-150-Sheep!$R$355                                           )&gt;(RX$33-RY$33),(RX$33-RX38-150-Sheep!$R$355                                            )&lt;=0),"Alt1-"   &amp;RX37,""),"")
&amp;IFERROR(IF(AND((RX$33-RX38-150-Sheep!$R$356                                           )&gt;(RX$33-RY$33),(RX$33-RX38-150-Sheep!$R$356                                            )&lt;=0),"Alt2-"   &amp;RX37,""),"")</f>
        <v/>
      </c>
      <c r="RY39" s="266" t="str">
        <f xml:space="preserve">                    IF(AND((RY$33                                  -Sheep!$N$252                               )&gt;(RY$33-RZ$33),(RY$33                                  -Sheep!$N$252                                )&lt;=0),"Born","")
&amp;                   IF(AND((RY$33-Sheep!$R$354-Sheep!$N$252                                )&gt;(RY$33-RZ$33),(RY$33-Sheep!$R$354-Sheep!$N$252                                )&lt;=0),"WeanStd","")
&amp;                   IF(AND((RY$33-Sheep!$R$355-Sheep!$N$252                                )&gt;(RY$33-RZ$33),(RY$33-Sheep!$R$355-Sheep!$N$252                                )&lt;=0),"WeanAlt1","")
&amp;                   IF(AND((RY$33-Sheep!$R$356-Sheep!$N$252                                )&gt;(RY$33-RZ$33),(RY$33-Sheep!$R$356-Sheep!$N$252                                )&lt;=0),"WeanAlt2","")
&amp;IFERROR(IF(AND((RY$33-RY38                                                                                     )&gt;(RY$33-RZ$33),(RY$33-RY38                                                                                     )&lt;=0),"Join-"    &amp;RY37,""),"")
&amp;IFERROR(IF(AND((RY$33-RY38-INDEX(Sheep!$V$361:$V$368,RY37,1))&gt;(RY$33-RZ$33),(RY$33-RY38-INDEX(Sheep!$V$361:$V$368,RY37,1))&lt;=0),"Scan-"  &amp;RY37,""),"")
&amp;IFERROR(IF(AND((RY$33-RY38-150                                                                            )&gt;(RY$33-RZ$33),(RY$33-RY38-150                                                                             )&lt;=0),"Birth-" &amp;RY37,""),"")
&amp;IFERROR(IF(AND((RY$33-RY38-150-Sheep!$R$354                                           )&gt;(RY$33-RZ$33),(RY$33-RY38-150-Sheep!$R$354                                            )&lt;=0),"Wean-"&amp;RY37,""),"")
&amp;IFERROR(IF(AND((RY$33-RY38-150-Sheep!$R$355                                           )&gt;(RY$33-RZ$33),(RY$33-RY38-150-Sheep!$R$355                                            )&lt;=0),"Alt1-"   &amp;RY37,""),"")
&amp;IFERROR(IF(AND((RY$33-RY38-150-Sheep!$R$356                                           )&gt;(RY$33-RZ$33),(RY$33-RY38-150-Sheep!$R$356                                            )&lt;=0),"Alt2-"   &amp;RY37,""),"")</f>
        <v/>
      </c>
      <c r="RZ39" s="266" t="str">
        <f xml:space="preserve">                    IF(AND((RZ$33                                  -Sheep!$N$252                               )&gt;(RZ$33-SA$33),(RZ$33                                  -Sheep!$N$252                                )&lt;=0),"Born","")
&amp;                   IF(AND((RZ$33-Sheep!$R$354-Sheep!$N$252                                )&gt;(RZ$33-SA$33),(RZ$33-Sheep!$R$354-Sheep!$N$252                                )&lt;=0),"WeanStd","")
&amp;                   IF(AND((RZ$33-Sheep!$R$355-Sheep!$N$252                                )&gt;(RZ$33-SA$33),(RZ$33-Sheep!$R$355-Sheep!$N$252                                )&lt;=0),"WeanAlt1","")
&amp;                   IF(AND((RZ$33-Sheep!$R$356-Sheep!$N$252                                )&gt;(RZ$33-SA$33),(RZ$33-Sheep!$R$356-Sheep!$N$252                                )&lt;=0),"WeanAlt2","")
&amp;IFERROR(IF(AND((RZ$33-RZ38                                                                                     )&gt;(RZ$33-SA$33),(RZ$33-RZ38                                                                                     )&lt;=0),"Join-"    &amp;RZ37,""),"")
&amp;IFERROR(IF(AND((RZ$33-RZ38-INDEX(Sheep!$V$361:$V$368,RZ37,1))&gt;(RZ$33-SA$33),(RZ$33-RZ38-INDEX(Sheep!$V$361:$V$368,RZ37,1))&lt;=0),"Scan-"  &amp;RZ37,""),"")
&amp;IFERROR(IF(AND((RZ$33-RZ38-150                                                                            )&gt;(RZ$33-SA$33),(RZ$33-RZ38-150                                                                             )&lt;=0),"Birth-" &amp;RZ37,""),"")
&amp;IFERROR(IF(AND((RZ$33-RZ38-150-Sheep!$R$354                                           )&gt;(RZ$33-SA$33),(RZ$33-RZ38-150-Sheep!$R$354                                            )&lt;=0),"Wean-"&amp;RZ37,""),"")
&amp;IFERROR(IF(AND((RZ$33-RZ38-150-Sheep!$R$355                                           )&gt;(RZ$33-SA$33),(RZ$33-RZ38-150-Sheep!$R$355                                            )&lt;=0),"Alt1-"   &amp;RZ37,""),"")
&amp;IFERROR(IF(AND((RZ$33-RZ38-150-Sheep!$R$356                                           )&gt;(RZ$33-SA$33),(RZ$33-RZ38-150-Sheep!$R$356                                            )&lt;=0),"Alt2-"   &amp;RZ37,""),"")</f>
        <v/>
      </c>
      <c r="SA39" s="266" t="str">
        <f xml:space="preserve">                    IF(AND((SA$33                                  -Sheep!$N$252                               )&gt;(SA$33-SB$33),(SA$33                                  -Sheep!$N$252                                )&lt;=0),"Born","")
&amp;                   IF(AND((SA$33-Sheep!$R$354-Sheep!$N$252                                )&gt;(SA$33-SB$33),(SA$33-Sheep!$R$354-Sheep!$N$252                                )&lt;=0),"WeanStd","")
&amp;                   IF(AND((SA$33-Sheep!$R$355-Sheep!$N$252                                )&gt;(SA$33-SB$33),(SA$33-Sheep!$R$355-Sheep!$N$252                                )&lt;=0),"WeanAlt1","")
&amp;                   IF(AND((SA$33-Sheep!$R$356-Sheep!$N$252                                )&gt;(SA$33-SB$33),(SA$33-Sheep!$R$356-Sheep!$N$252                                )&lt;=0),"WeanAlt2","")
&amp;IFERROR(IF(AND((SA$33-SA38                                                                                     )&gt;(SA$33-SB$33),(SA$33-SA38                                                                                     )&lt;=0),"Join-"    &amp;SA37,""),"")
&amp;IFERROR(IF(AND((SA$33-SA38-INDEX(Sheep!$V$361:$V$368,SA37,1))&gt;(SA$33-SB$33),(SA$33-SA38-INDEX(Sheep!$V$361:$V$368,SA37,1))&lt;=0),"Scan-"  &amp;SA37,""),"")
&amp;IFERROR(IF(AND((SA$33-SA38-150                                                                            )&gt;(SA$33-SB$33),(SA$33-SA38-150                                                                             )&lt;=0),"Birth-" &amp;SA37,""),"")
&amp;IFERROR(IF(AND((SA$33-SA38-150-Sheep!$R$354                                           )&gt;(SA$33-SB$33),(SA$33-SA38-150-Sheep!$R$354                                            )&lt;=0),"Wean-"&amp;SA37,""),"")
&amp;IFERROR(IF(AND((SA$33-SA38-150-Sheep!$R$355                                           )&gt;(SA$33-SB$33),(SA$33-SA38-150-Sheep!$R$355                                            )&lt;=0),"Alt1-"   &amp;SA37,""),"")
&amp;IFERROR(IF(AND((SA$33-SA38-150-Sheep!$R$356                                           )&gt;(SA$33-SB$33),(SA$33-SA38-150-Sheep!$R$356                                            )&lt;=0),"Alt2-"   &amp;SA37,""),"")</f>
        <v/>
      </c>
      <c r="SB39" s="266" t="str">
        <f xml:space="preserve">                    IF(AND((SB$33                                  -Sheep!$N$252                               )&gt;(SB$33-SC$33),(SB$33                                  -Sheep!$N$252                                )&lt;=0),"Born","")
&amp;                   IF(AND((SB$33-Sheep!$R$354-Sheep!$N$252                                )&gt;(SB$33-SC$33),(SB$33-Sheep!$R$354-Sheep!$N$252                                )&lt;=0),"WeanStd","")
&amp;                   IF(AND((SB$33-Sheep!$R$355-Sheep!$N$252                                )&gt;(SB$33-SC$33),(SB$33-Sheep!$R$355-Sheep!$N$252                                )&lt;=0),"WeanAlt1","")
&amp;                   IF(AND((SB$33-Sheep!$R$356-Sheep!$N$252                                )&gt;(SB$33-SC$33),(SB$33-Sheep!$R$356-Sheep!$N$252                                )&lt;=0),"WeanAlt2","")
&amp;IFERROR(IF(AND((SB$33-SB38                                                                                     )&gt;(SB$33-SC$33),(SB$33-SB38                                                                                     )&lt;=0),"Join-"    &amp;SB37,""),"")
&amp;IFERROR(IF(AND((SB$33-SB38-INDEX(Sheep!$V$361:$V$368,SB37,1))&gt;(SB$33-SC$33),(SB$33-SB38-INDEX(Sheep!$V$361:$V$368,SB37,1))&lt;=0),"Scan-"  &amp;SB37,""),"")
&amp;IFERROR(IF(AND((SB$33-SB38-150                                                                            )&gt;(SB$33-SC$33),(SB$33-SB38-150                                                                             )&lt;=0),"Birth-" &amp;SB37,""),"")
&amp;IFERROR(IF(AND((SB$33-SB38-150-Sheep!$R$354                                           )&gt;(SB$33-SC$33),(SB$33-SB38-150-Sheep!$R$354                                            )&lt;=0),"Wean-"&amp;SB37,""),"")
&amp;IFERROR(IF(AND((SB$33-SB38-150-Sheep!$R$355                                           )&gt;(SB$33-SC$33),(SB$33-SB38-150-Sheep!$R$355                                            )&lt;=0),"Alt1-"   &amp;SB37,""),"")
&amp;IFERROR(IF(AND((SB$33-SB38-150-Sheep!$R$356                                           )&gt;(SB$33-SC$33),(SB$33-SB38-150-Sheep!$R$356                                            )&lt;=0),"Alt2-"   &amp;SB37,""),"")</f>
        <v/>
      </c>
      <c r="SC39" s="266" t="str">
        <f xml:space="preserve">                    IF(AND((SC$33                                  -Sheep!$N$252                               )&gt;(SC$33-SD$33),(SC$33                                  -Sheep!$N$252                                )&lt;=0),"Born","")
&amp;                   IF(AND((SC$33-Sheep!$R$354-Sheep!$N$252                                )&gt;(SC$33-SD$33),(SC$33-Sheep!$R$354-Sheep!$N$252                                )&lt;=0),"WeanStd","")
&amp;                   IF(AND((SC$33-Sheep!$R$355-Sheep!$N$252                                )&gt;(SC$33-SD$33),(SC$33-Sheep!$R$355-Sheep!$N$252                                )&lt;=0),"WeanAlt1","")
&amp;                   IF(AND((SC$33-Sheep!$R$356-Sheep!$N$252                                )&gt;(SC$33-SD$33),(SC$33-Sheep!$R$356-Sheep!$N$252                                )&lt;=0),"WeanAlt2","")
&amp;IFERROR(IF(AND((SC$33-SC38                                                                                     )&gt;(SC$33-SD$33),(SC$33-SC38                                                                                     )&lt;=0),"Join-"    &amp;SC37,""),"")
&amp;IFERROR(IF(AND((SC$33-SC38-INDEX(Sheep!$V$361:$V$368,SC37,1))&gt;(SC$33-SD$33),(SC$33-SC38-INDEX(Sheep!$V$361:$V$368,SC37,1))&lt;=0),"Scan-"  &amp;SC37,""),"")
&amp;IFERROR(IF(AND((SC$33-SC38-150                                                                            )&gt;(SC$33-SD$33),(SC$33-SC38-150                                                                             )&lt;=0),"Birth-" &amp;SC37,""),"")
&amp;IFERROR(IF(AND((SC$33-SC38-150-Sheep!$R$354                                           )&gt;(SC$33-SD$33),(SC$33-SC38-150-Sheep!$R$354                                            )&lt;=0),"Wean-"&amp;SC37,""),"")
&amp;IFERROR(IF(AND((SC$33-SC38-150-Sheep!$R$355                                           )&gt;(SC$33-SD$33),(SC$33-SC38-150-Sheep!$R$355                                            )&lt;=0),"Alt1-"   &amp;SC37,""),"")
&amp;IFERROR(IF(AND((SC$33-SC38-150-Sheep!$R$356                                           )&gt;(SC$33-SD$33),(SC$33-SC38-150-Sheep!$R$356                                            )&lt;=0),"Alt2-"   &amp;SC37,""),"")</f>
        <v/>
      </c>
      <c r="SD39" s="266" t="str">
        <f xml:space="preserve">                    IF(AND((SD$33                                  -Sheep!$N$252                               )&gt;(SD$33-SE$33),(SD$33                                  -Sheep!$N$252                                )&lt;=0),"Born","")
&amp;                   IF(AND((SD$33-Sheep!$R$354-Sheep!$N$252                                )&gt;(SD$33-SE$33),(SD$33-Sheep!$R$354-Sheep!$N$252                                )&lt;=0),"WeanStd","")
&amp;                   IF(AND((SD$33-Sheep!$R$355-Sheep!$N$252                                )&gt;(SD$33-SE$33),(SD$33-Sheep!$R$355-Sheep!$N$252                                )&lt;=0),"WeanAlt1","")
&amp;                   IF(AND((SD$33-Sheep!$R$356-Sheep!$N$252                                )&gt;(SD$33-SE$33),(SD$33-Sheep!$R$356-Sheep!$N$252                                )&lt;=0),"WeanAlt2","")
&amp;IFERROR(IF(AND((SD$33-SD38                                                                                     )&gt;(SD$33-SE$33),(SD$33-SD38                                                                                     )&lt;=0),"Join-"    &amp;SD37,""),"")
&amp;IFERROR(IF(AND((SD$33-SD38-INDEX(Sheep!$V$361:$V$368,SD37,1))&gt;(SD$33-SE$33),(SD$33-SD38-INDEX(Sheep!$V$361:$V$368,SD37,1))&lt;=0),"Scan-"  &amp;SD37,""),"")
&amp;IFERROR(IF(AND((SD$33-SD38-150                                                                            )&gt;(SD$33-SE$33),(SD$33-SD38-150                                                                             )&lt;=0),"Birth-" &amp;SD37,""),"")
&amp;IFERROR(IF(AND((SD$33-SD38-150-Sheep!$R$354                                           )&gt;(SD$33-SE$33),(SD$33-SD38-150-Sheep!$R$354                                            )&lt;=0),"Wean-"&amp;SD37,""),"")
&amp;IFERROR(IF(AND((SD$33-SD38-150-Sheep!$R$355                                           )&gt;(SD$33-SE$33),(SD$33-SD38-150-Sheep!$R$355                                            )&lt;=0),"Alt1-"   &amp;SD37,""),"")
&amp;IFERROR(IF(AND((SD$33-SD38-150-Sheep!$R$356                                           )&gt;(SD$33-SE$33),(SD$33-SD38-150-Sheep!$R$356                                            )&lt;=0),"Alt2-"   &amp;SD37,""),"")</f>
        <v/>
      </c>
      <c r="SE39" s="266" t="str">
        <f xml:space="preserve">                    IF(AND((SE$33                                  -Sheep!$N$252                               )&gt;(SE$33-SF$33),(SE$33                                  -Sheep!$N$252                                )&lt;=0),"Born","")
&amp;                   IF(AND((SE$33-Sheep!$R$354-Sheep!$N$252                                )&gt;(SE$33-SF$33),(SE$33-Sheep!$R$354-Sheep!$N$252                                )&lt;=0),"WeanStd","")
&amp;                   IF(AND((SE$33-Sheep!$R$355-Sheep!$N$252                                )&gt;(SE$33-SF$33),(SE$33-Sheep!$R$355-Sheep!$N$252                                )&lt;=0),"WeanAlt1","")
&amp;                   IF(AND((SE$33-Sheep!$R$356-Sheep!$N$252                                )&gt;(SE$33-SF$33),(SE$33-Sheep!$R$356-Sheep!$N$252                                )&lt;=0),"WeanAlt2","")
&amp;IFERROR(IF(AND((SE$33-SE38                                                                                     )&gt;(SE$33-SF$33),(SE$33-SE38                                                                                     )&lt;=0),"Join-"    &amp;SE37,""),"")
&amp;IFERROR(IF(AND((SE$33-SE38-INDEX(Sheep!$V$361:$V$368,SE37,1))&gt;(SE$33-SF$33),(SE$33-SE38-INDEX(Sheep!$V$361:$V$368,SE37,1))&lt;=0),"Scan-"  &amp;SE37,""),"")
&amp;IFERROR(IF(AND((SE$33-SE38-150                                                                            )&gt;(SE$33-SF$33),(SE$33-SE38-150                                                                             )&lt;=0),"Birth-" &amp;SE37,""),"")
&amp;IFERROR(IF(AND((SE$33-SE38-150-Sheep!$R$354                                           )&gt;(SE$33-SF$33),(SE$33-SE38-150-Sheep!$R$354                                            )&lt;=0),"Wean-"&amp;SE37,""),"")
&amp;IFERROR(IF(AND((SE$33-SE38-150-Sheep!$R$355                                           )&gt;(SE$33-SF$33),(SE$33-SE38-150-Sheep!$R$355                                            )&lt;=0),"Alt1-"   &amp;SE37,""),"")
&amp;IFERROR(IF(AND((SE$33-SE38-150-Sheep!$R$356                                           )&gt;(SE$33-SF$33),(SE$33-SE38-150-Sheep!$R$356                                            )&lt;=0),"Alt2-"   &amp;SE37,""),"")</f>
        <v/>
      </c>
      <c r="SF39" s="266" t="str">
        <f xml:space="preserve">                    IF(AND((SF$33                                  -Sheep!$N$252                               )&gt;(SF$33-SG$33),(SF$33                                  -Sheep!$N$252                                )&lt;=0),"Born","")
&amp;                   IF(AND((SF$33-Sheep!$R$354-Sheep!$N$252                                )&gt;(SF$33-SG$33),(SF$33-Sheep!$R$354-Sheep!$N$252                                )&lt;=0),"WeanStd","")
&amp;                   IF(AND((SF$33-Sheep!$R$355-Sheep!$N$252                                )&gt;(SF$33-SG$33),(SF$33-Sheep!$R$355-Sheep!$N$252                                )&lt;=0),"WeanAlt1","")
&amp;                   IF(AND((SF$33-Sheep!$R$356-Sheep!$N$252                                )&gt;(SF$33-SG$33),(SF$33-Sheep!$R$356-Sheep!$N$252                                )&lt;=0),"WeanAlt2","")
&amp;IFERROR(IF(AND((SF$33-SF38                                                                                     )&gt;(SF$33-SG$33),(SF$33-SF38                                                                                     )&lt;=0),"Join-"    &amp;SF37,""),"")
&amp;IFERROR(IF(AND((SF$33-SF38-INDEX(Sheep!$V$361:$V$368,SF37,1))&gt;(SF$33-SG$33),(SF$33-SF38-INDEX(Sheep!$V$361:$V$368,SF37,1))&lt;=0),"Scan-"  &amp;SF37,""),"")
&amp;IFERROR(IF(AND((SF$33-SF38-150                                                                            )&gt;(SF$33-SG$33),(SF$33-SF38-150                                                                             )&lt;=0),"Birth-" &amp;SF37,""),"")
&amp;IFERROR(IF(AND((SF$33-SF38-150-Sheep!$R$354                                           )&gt;(SF$33-SG$33),(SF$33-SF38-150-Sheep!$R$354                                            )&lt;=0),"Wean-"&amp;SF37,""),"")
&amp;IFERROR(IF(AND((SF$33-SF38-150-Sheep!$R$355                                           )&gt;(SF$33-SG$33),(SF$33-SF38-150-Sheep!$R$355                                            )&lt;=0),"Alt1-"   &amp;SF37,""),"")
&amp;IFERROR(IF(AND((SF$33-SF38-150-Sheep!$R$356                                           )&gt;(SF$33-SG$33),(SF$33-SF38-150-Sheep!$R$356                                            )&lt;=0),"Alt2-"   &amp;SF37,""),"")</f>
        <v/>
      </c>
      <c r="SG39" s="266" t="str">
        <f xml:space="preserve">                    IF(AND((SG$33                                  -Sheep!$N$252                               )&gt;(SG$33-SH$33),(SG$33                                  -Sheep!$N$252                                )&lt;=0),"Born","")
&amp;                   IF(AND((SG$33-Sheep!$R$354-Sheep!$N$252                                )&gt;(SG$33-SH$33),(SG$33-Sheep!$R$354-Sheep!$N$252                                )&lt;=0),"WeanStd","")
&amp;                   IF(AND((SG$33-Sheep!$R$355-Sheep!$N$252                                )&gt;(SG$33-SH$33),(SG$33-Sheep!$R$355-Sheep!$N$252                                )&lt;=0),"WeanAlt1","")
&amp;                   IF(AND((SG$33-Sheep!$R$356-Sheep!$N$252                                )&gt;(SG$33-SH$33),(SG$33-Sheep!$R$356-Sheep!$N$252                                )&lt;=0),"WeanAlt2","")
&amp;IFERROR(IF(AND((SG$33-SG38                                                                                     )&gt;(SG$33-SH$33),(SG$33-SG38                                                                                     )&lt;=0),"Join-"    &amp;SG37,""),"")
&amp;IFERROR(IF(AND((SG$33-SG38-INDEX(Sheep!$V$361:$V$368,SG37,1))&gt;(SG$33-SH$33),(SG$33-SG38-INDEX(Sheep!$V$361:$V$368,SG37,1))&lt;=0),"Scan-"  &amp;SG37,""),"")
&amp;IFERROR(IF(AND((SG$33-SG38-150                                                                            )&gt;(SG$33-SH$33),(SG$33-SG38-150                                                                             )&lt;=0),"Birth-" &amp;SG37,""),"")
&amp;IFERROR(IF(AND((SG$33-SG38-150-Sheep!$R$354                                           )&gt;(SG$33-SH$33),(SG$33-SG38-150-Sheep!$R$354                                            )&lt;=0),"Wean-"&amp;SG37,""),"")
&amp;IFERROR(IF(AND((SG$33-SG38-150-Sheep!$R$355                                           )&gt;(SG$33-SH$33),(SG$33-SG38-150-Sheep!$R$355                                            )&lt;=0),"Alt1-"   &amp;SG37,""),"")
&amp;IFERROR(IF(AND((SG$33-SG38-150-Sheep!$R$356                                           )&gt;(SG$33-SH$33),(SG$33-SG38-150-Sheep!$R$356                                            )&lt;=0),"Alt2-"   &amp;SG37,""),"")</f>
        <v/>
      </c>
      <c r="SH39" s="266" t="str">
        <f xml:space="preserve">                    IF(AND((SH$33                                  -Sheep!$N$252                               )&gt;(SH$33-SI$33),(SH$33                                  -Sheep!$N$252                                )&lt;=0),"Born","")
&amp;                   IF(AND((SH$33-Sheep!$R$354-Sheep!$N$252                                )&gt;(SH$33-SI$33),(SH$33-Sheep!$R$354-Sheep!$N$252                                )&lt;=0),"WeanStd","")
&amp;                   IF(AND((SH$33-Sheep!$R$355-Sheep!$N$252                                )&gt;(SH$33-SI$33),(SH$33-Sheep!$R$355-Sheep!$N$252                                )&lt;=0),"WeanAlt1","")
&amp;                   IF(AND((SH$33-Sheep!$R$356-Sheep!$N$252                                )&gt;(SH$33-SI$33),(SH$33-Sheep!$R$356-Sheep!$N$252                                )&lt;=0),"WeanAlt2","")
&amp;IFERROR(IF(AND((SH$33-SH38                                                                                     )&gt;(SH$33-SI$33),(SH$33-SH38                                                                                     )&lt;=0),"Join-"    &amp;SH37,""),"")
&amp;IFERROR(IF(AND((SH$33-SH38-INDEX(Sheep!$V$361:$V$368,SH37,1))&gt;(SH$33-SI$33),(SH$33-SH38-INDEX(Sheep!$V$361:$V$368,SH37,1))&lt;=0),"Scan-"  &amp;SH37,""),"")
&amp;IFERROR(IF(AND((SH$33-SH38-150                                                                            )&gt;(SH$33-SI$33),(SH$33-SH38-150                                                                             )&lt;=0),"Birth-" &amp;SH37,""),"")
&amp;IFERROR(IF(AND((SH$33-SH38-150-Sheep!$R$354                                           )&gt;(SH$33-SI$33),(SH$33-SH38-150-Sheep!$R$354                                            )&lt;=0),"Wean-"&amp;SH37,""),"")
&amp;IFERROR(IF(AND((SH$33-SH38-150-Sheep!$R$355                                           )&gt;(SH$33-SI$33),(SH$33-SH38-150-Sheep!$R$355                                            )&lt;=0),"Alt1-"   &amp;SH37,""),"")
&amp;IFERROR(IF(AND((SH$33-SH38-150-Sheep!$R$356                                           )&gt;(SH$33-SI$33),(SH$33-SH38-150-Sheep!$R$356                                            )&lt;=0),"Alt2-"   &amp;SH37,""),"")</f>
        <v/>
      </c>
      <c r="SI39" s="266" t="str">
        <f xml:space="preserve">                    IF(AND((SI$33                                  -Sheep!$N$252                               )&gt;(SI$33-SK$33),(SI$33                                  -Sheep!$N$252                                )&lt;=0),"Born","")
&amp;                   IF(AND((SI$33-Sheep!$R$354-Sheep!$N$252                                )&gt;(SI$33-SK$33),(SI$33-Sheep!$R$354-Sheep!$N$252                                )&lt;=0),"WeanStd","")
&amp;                   IF(AND((SI$33-Sheep!$R$355-Sheep!$N$252                                )&gt;(SI$33-SK$33),(SI$33-Sheep!$R$355-Sheep!$N$252                                )&lt;=0),"WeanAlt1","")
&amp;                   IF(AND((SI$33-Sheep!$R$356-Sheep!$N$252                                )&gt;(SI$33-SK$33),(SI$33-Sheep!$R$356-Sheep!$N$252                                )&lt;=0),"WeanAlt2","")
&amp;IFERROR(IF(AND((SI$33-SI38                                                                                     )&gt;(SI$33-SK$33),(SI$33-SI38                                                                                     )&lt;=0),"Join-"    &amp;SI37,""),"")
&amp;IFERROR(IF(AND((SI$33-SI38-INDEX(Sheep!$V$361:$V$368,SI37,1))&gt;(SI$33-SK$33),(SI$33-SI38-INDEX(Sheep!$V$361:$V$368,SI37,1))&lt;=0),"Scan-"  &amp;SI37,""),"")
&amp;IFERROR(IF(AND((SI$33-SI38-150                                                                            )&gt;(SI$33-SK$33),(SI$33-SI38-150                                                                             )&lt;=0),"Birth-" &amp;SI37,""),"")
&amp;IFERROR(IF(AND((SI$33-SI38-150-Sheep!$R$354                                           )&gt;(SI$33-SK$33),(SI$33-SI38-150-Sheep!$R$354                                            )&lt;=0),"Wean-"&amp;SI37,""),"")
&amp;IFERROR(IF(AND((SI$33-SI38-150-Sheep!$R$355                                           )&gt;(SI$33-SK$33),(SI$33-SI38-150-Sheep!$R$355                                            )&lt;=0),"Alt1-"   &amp;SI37,""),"")
&amp;IFERROR(IF(AND((SI$33-SI38-150-Sheep!$R$356                                           )&gt;(SI$33-SK$33),(SI$33-SI38-150-Sheep!$R$356                                            )&lt;=0),"Alt2-"   &amp;SI37,""),"")</f>
        <v/>
      </c>
      <c r="SJ39" s="266" t="str">
        <f xml:space="preserve">                    IF(AND((SJ$33                                  -Sheep!$N$252                               )&gt;(SJ$33-SL$33),(SJ$33                                  -Sheep!$N$252                                )&lt;=0),"Born","")
&amp;                   IF(AND((SJ$33-Sheep!$R$354-Sheep!$N$252                                )&gt;(SJ$33-SL$33),(SJ$33-Sheep!$R$354-Sheep!$N$252                                )&lt;=0),"WeanStd","")
&amp;                   IF(AND((SJ$33-Sheep!$R$355-Sheep!$N$252                                )&gt;(SJ$33-SL$33),(SJ$33-Sheep!$R$355-Sheep!$N$252                                )&lt;=0),"WeanAlt1","")
&amp;                   IF(AND((SJ$33-Sheep!$R$356-Sheep!$N$252                                )&gt;(SJ$33-SL$33),(SJ$33-Sheep!$R$356-Sheep!$N$252                                )&lt;=0),"WeanAlt2","")
&amp;IFERROR(IF(AND((SJ$33-SJ38                                                                                     )&gt;(SJ$33-SL$33),(SJ$33-SJ38                                                                                     )&lt;=0),"Join-"    &amp;SJ37,""),"")
&amp;IFERROR(IF(AND((SJ$33-SJ38-INDEX(Sheep!$V$361:$V$368,SJ37,1))&gt;(SJ$33-SL$33),(SJ$33-SJ38-INDEX(Sheep!$V$361:$V$368,SJ37,1))&lt;=0),"Scan-"  &amp;SJ37,""),"")
&amp;IFERROR(IF(AND((SJ$33-SJ38-150                                                                            )&gt;(SJ$33-SL$33),(SJ$33-SJ38-150                                                                             )&lt;=0),"Birth-" &amp;SJ37,""),"")
&amp;IFERROR(IF(AND((SJ$33-SJ38-150-Sheep!$R$354                                           )&gt;(SJ$33-SL$33),(SJ$33-SJ38-150-Sheep!$R$354                                            )&lt;=0),"Wean-"&amp;SJ37,""),"")
&amp;IFERROR(IF(AND((SJ$33-SJ38-150-Sheep!$R$355                                           )&gt;(SJ$33-SL$33),(SJ$33-SJ38-150-Sheep!$R$355                                            )&lt;=0),"Alt1-"   &amp;SJ37,""),"")
&amp;IFERROR(IF(AND((SJ$33-SJ38-150-Sheep!$R$356                                           )&gt;(SJ$33-SL$33),(SJ$33-SJ38-150-Sheep!$R$356                                            )&lt;=0),"Alt2-"   &amp;SJ37,""),"")</f>
        <v/>
      </c>
      <c r="SK39" s="252"/>
      <c r="SL39" s="254"/>
      <c r="SM39" s="242"/>
      <c r="SN39" s="242"/>
      <c r="SO39" s="242"/>
    </row>
    <row r="40" spans="1:509" outlineLevel="3" x14ac:dyDescent="0.35">
      <c r="A40" s="242"/>
      <c r="B40" s="251"/>
      <c r="C40" s="438">
        <f>INT($C$29)+3</f>
        <v>4</v>
      </c>
      <c r="D40" s="252"/>
      <c r="E40" s="322"/>
      <c r="F40" s="322"/>
      <c r="G40" s="322"/>
      <c r="H40" s="252"/>
      <c r="I40" s="266"/>
      <c r="J40" s="266"/>
      <c r="K40" s="448" t="s">
        <v>681</v>
      </c>
      <c r="L40" s="449">
        <f>IFERROR(MATCH(M$33,Sheep!$R$330:$R$337,1),0)</f>
        <v>0</v>
      </c>
      <c r="M40" s="449">
        <f>IFERROR(MATCH(N$33,Sheep!$R$330:$R$337,1),0)</f>
        <v>0</v>
      </c>
      <c r="N40" s="449">
        <f>IFERROR(MATCH(O$33,Sheep!$R$330:$R$337,1),0)</f>
        <v>0</v>
      </c>
      <c r="O40" s="449">
        <f>IFERROR(MATCH(P$33,Sheep!$R$330:$R$337,1),0)</f>
        <v>0</v>
      </c>
      <c r="P40" s="449">
        <f>IFERROR(MATCH(Q$33,Sheep!$R$330:$R$337,1),0)</f>
        <v>0</v>
      </c>
      <c r="Q40" s="449">
        <f>IFERROR(MATCH(R$33,Sheep!$R$330:$R$337,1),0)</f>
        <v>0</v>
      </c>
      <c r="R40" s="449">
        <f>IFERROR(MATCH(S$33,Sheep!$R$330:$R$337,1),0)</f>
        <v>0</v>
      </c>
      <c r="S40" s="449">
        <f>IFERROR(MATCH(T$33,Sheep!$R$330:$R$337,1),0)</f>
        <v>0</v>
      </c>
      <c r="T40" s="449">
        <f>IFERROR(MATCH(U$33,Sheep!$R$330:$R$337,1),0)</f>
        <v>0</v>
      </c>
      <c r="U40" s="449">
        <f>IFERROR(MATCH(V$33,Sheep!$R$330:$R$337,1),0)</f>
        <v>0</v>
      </c>
      <c r="V40" s="449">
        <f>IFERROR(MATCH(W$33,Sheep!$R$330:$R$337,1),0)</f>
        <v>0</v>
      </c>
      <c r="W40" s="449">
        <f>IFERROR(MATCH(X$33,Sheep!$R$330:$R$337,1),0)</f>
        <v>0</v>
      </c>
      <c r="X40" s="449">
        <f>IFERROR(MATCH(Y$33,Sheep!$R$330:$R$337,1),0)</f>
        <v>0</v>
      </c>
      <c r="Y40" s="449">
        <f>IFERROR(MATCH(Z$33,Sheep!$R$330:$R$337,1),0)</f>
        <v>0</v>
      </c>
      <c r="Z40" s="449">
        <f>IFERROR(MATCH(AA$33,Sheep!$R$330:$R$337,1),0)</f>
        <v>0</v>
      </c>
      <c r="AA40" s="449">
        <f>IFERROR(MATCH(AB$33,Sheep!$R$330:$R$337,1),0)</f>
        <v>0</v>
      </c>
      <c r="AB40" s="449">
        <f>IFERROR(MATCH(AC$33,Sheep!$R$330:$R$337,1),0)</f>
        <v>0</v>
      </c>
      <c r="AC40" s="449">
        <f>IFERROR(MATCH(AD$33,Sheep!$R$330:$R$337,1),0)</f>
        <v>0</v>
      </c>
      <c r="AD40" s="449">
        <f>IFERROR(MATCH(AE$33,Sheep!$R$330:$R$337,1),0)</f>
        <v>0</v>
      </c>
      <c r="AE40" s="449">
        <f>IFERROR(MATCH(AF$33,Sheep!$R$330:$R$337,1),0)</f>
        <v>0</v>
      </c>
      <c r="AF40" s="449">
        <f>IFERROR(MATCH(AG$33,Sheep!$R$330:$R$337,1),0)</f>
        <v>0</v>
      </c>
      <c r="AG40" s="449">
        <f>IFERROR(MATCH(AH$33,Sheep!$R$330:$R$337,1),0)</f>
        <v>0</v>
      </c>
      <c r="AH40" s="449">
        <f>IFERROR(MATCH(AI$33,Sheep!$R$330:$R$337,1),0)</f>
        <v>0</v>
      </c>
      <c r="AI40" s="449">
        <f>IFERROR(MATCH(AJ$33,Sheep!$R$330:$R$337,1),0)</f>
        <v>0</v>
      </c>
      <c r="AJ40" s="449">
        <f>IFERROR(MATCH(AK$33,Sheep!$R$330:$R$337,1),0)</f>
        <v>0</v>
      </c>
      <c r="AK40" s="449">
        <f>IFERROR(MATCH(AL$33,Sheep!$R$330:$R$337,1),0)</f>
        <v>0</v>
      </c>
      <c r="AL40" s="449">
        <f>IFERROR(MATCH(AM$33,Sheep!$R$330:$R$337,1),0)</f>
        <v>0</v>
      </c>
      <c r="AM40" s="449">
        <f>IFERROR(MATCH(AN$33,Sheep!$R$330:$R$337,1),0)</f>
        <v>0</v>
      </c>
      <c r="AN40" s="449">
        <f>IFERROR(MATCH(AO$33,Sheep!$R$330:$R$337,1),0)</f>
        <v>0</v>
      </c>
      <c r="AO40" s="449">
        <f>IFERROR(MATCH(AP$33,Sheep!$R$330:$R$337,1),0)</f>
        <v>0</v>
      </c>
      <c r="AP40" s="449">
        <f>IFERROR(MATCH(AQ$33,Sheep!$R$330:$R$337,1),0)</f>
        <v>0</v>
      </c>
      <c r="AQ40" s="449">
        <f>IFERROR(MATCH(AR$33,Sheep!$R$330:$R$337,1),0)</f>
        <v>0</v>
      </c>
      <c r="AR40" s="449">
        <f>IFERROR(MATCH(AS$33,Sheep!$R$330:$R$337,1),0)</f>
        <v>0</v>
      </c>
      <c r="AS40" s="449">
        <f>IFERROR(MATCH(AT$33,Sheep!$R$330:$R$337,1),0)</f>
        <v>0</v>
      </c>
      <c r="AT40" s="449">
        <f>IFERROR(MATCH(AU$33,Sheep!$R$330:$R$337,1),0)</f>
        <v>0</v>
      </c>
      <c r="AU40" s="449">
        <f>IFERROR(MATCH(AV$33,Sheep!$R$330:$R$337,1),0)</f>
        <v>0</v>
      </c>
      <c r="AV40" s="449">
        <f>IFERROR(MATCH(AW$33,Sheep!$R$330:$R$337,1),0)</f>
        <v>0</v>
      </c>
      <c r="AW40" s="449">
        <f>IFERROR(MATCH(AX$33,Sheep!$R$330:$R$337,1),0)</f>
        <v>0</v>
      </c>
      <c r="AX40" s="449">
        <f>IFERROR(MATCH(AY$33,Sheep!$R$330:$R$337,1),0)</f>
        <v>0</v>
      </c>
      <c r="AY40" s="449">
        <f>IFERROR(MATCH(AZ$33,Sheep!$R$330:$R$337,1),0)</f>
        <v>0</v>
      </c>
      <c r="AZ40" s="449">
        <f>IFERROR(MATCH(BA$33,Sheep!$R$330:$R$337,1),0)</f>
        <v>0</v>
      </c>
      <c r="BA40" s="449">
        <f>IFERROR(MATCH(BB$33,Sheep!$R$330:$R$337,1),0)</f>
        <v>0</v>
      </c>
      <c r="BB40" s="449">
        <f>IFERROR(MATCH(BC$33,Sheep!$R$330:$R$337,1),0)</f>
        <v>0</v>
      </c>
      <c r="BC40" s="449">
        <f>IFERROR(MATCH(BD$33,Sheep!$R$330:$R$337,1),0)</f>
        <v>0</v>
      </c>
      <c r="BD40" s="449">
        <f>IFERROR(MATCH(BE$33,Sheep!$R$330:$R$337,1),0)</f>
        <v>0</v>
      </c>
      <c r="BE40" s="449">
        <f>IFERROR(MATCH(BF$33,Sheep!$R$330:$R$337,1),0)</f>
        <v>0</v>
      </c>
      <c r="BF40" s="449">
        <f>IFERROR(MATCH(BG$33,Sheep!$R$330:$R$337,1),0)</f>
        <v>0</v>
      </c>
      <c r="BG40" s="449">
        <f>IFERROR(MATCH(BH$33,Sheep!$R$330:$R$337,1),0)</f>
        <v>0</v>
      </c>
      <c r="BH40" s="449">
        <f>IFERROR(MATCH(BI$33,Sheep!$R$330:$R$337,1),0)</f>
        <v>0</v>
      </c>
      <c r="BI40" s="449">
        <f>IFERROR(MATCH(BJ$33,Sheep!$R$330:$R$337,1),0)</f>
        <v>0</v>
      </c>
      <c r="BJ40" s="449">
        <f>IFERROR(MATCH(BK$33,Sheep!$R$330:$R$337,1),0)</f>
        <v>0</v>
      </c>
      <c r="BK40" s="449">
        <f>IFERROR(MATCH(BL$33,Sheep!$R$330:$R$337,1),0)</f>
        <v>0</v>
      </c>
      <c r="BL40" s="449">
        <f>IFERROR(MATCH(BM$33,Sheep!$R$330:$R$337,1),0)</f>
        <v>0</v>
      </c>
      <c r="BM40" s="449">
        <f>IFERROR(MATCH(BN$33,Sheep!$R$330:$R$337,1),0)</f>
        <v>0</v>
      </c>
      <c r="BN40" s="449">
        <f>IFERROR(MATCH(BO$33,Sheep!$R$330:$R$337,1),0)</f>
        <v>0</v>
      </c>
      <c r="BO40" s="449">
        <f>IFERROR(MATCH(BP$33,Sheep!$R$330:$R$337,1),0)</f>
        <v>0</v>
      </c>
      <c r="BP40" s="449">
        <f>IFERROR(MATCH(BQ$33,Sheep!$R$330:$R$337,1),0)</f>
        <v>0</v>
      </c>
      <c r="BQ40" s="449">
        <f>IFERROR(MATCH(BR$33,Sheep!$R$330:$R$337,1),0)</f>
        <v>1</v>
      </c>
      <c r="BR40" s="449">
        <f>IFERROR(MATCH(BS$33,Sheep!$R$330:$R$337,1),0)</f>
        <v>1</v>
      </c>
      <c r="BS40" s="449">
        <f>IFERROR(MATCH(BT$33,Sheep!$R$330:$R$337,1),0)</f>
        <v>1</v>
      </c>
      <c r="BT40" s="449">
        <f>IFERROR(MATCH(BU$33,Sheep!$R$330:$R$337,1),0)</f>
        <v>1</v>
      </c>
      <c r="BU40" s="449">
        <f>IFERROR(MATCH(BV$33,Sheep!$R$330:$R$337,1),0)</f>
        <v>1</v>
      </c>
      <c r="BV40" s="449">
        <f>IFERROR(MATCH(BW$33,Sheep!$R$330:$R$337,1),0)</f>
        <v>1</v>
      </c>
      <c r="BW40" s="449">
        <f>IFERROR(MATCH(BX$33,Sheep!$R$330:$R$337,1),0)</f>
        <v>1</v>
      </c>
      <c r="BX40" s="449">
        <f>IFERROR(MATCH(BY$33,Sheep!$R$330:$R$337,1),0)</f>
        <v>1</v>
      </c>
      <c r="BY40" s="449">
        <f>IFERROR(MATCH(BZ$33,Sheep!$R$330:$R$337,1),0)</f>
        <v>1</v>
      </c>
      <c r="BZ40" s="449">
        <f>IFERROR(MATCH(CA$33,Sheep!$R$330:$R$337,1),0)</f>
        <v>1</v>
      </c>
      <c r="CA40" s="449">
        <f>IFERROR(MATCH(CB$33,Sheep!$R$330:$R$337,1),0)</f>
        <v>1</v>
      </c>
      <c r="CB40" s="449">
        <f>IFERROR(MATCH(CC$33,Sheep!$R$330:$R$337,1),0)</f>
        <v>1</v>
      </c>
      <c r="CC40" s="449">
        <f>IFERROR(MATCH(CD$33,Sheep!$R$330:$R$337,1),0)</f>
        <v>1</v>
      </c>
      <c r="CD40" s="449">
        <f>IFERROR(MATCH(CE$33,Sheep!$R$330:$R$337,1),0)</f>
        <v>1</v>
      </c>
      <c r="CE40" s="449">
        <f>IFERROR(MATCH(CF$33,Sheep!$R$330:$R$337,1),0)</f>
        <v>1</v>
      </c>
      <c r="CF40" s="449">
        <f>IFERROR(MATCH(CG$33,Sheep!$R$330:$R$337,1),0)</f>
        <v>1</v>
      </c>
      <c r="CG40" s="449">
        <f>IFERROR(MATCH(CH$33,Sheep!$R$330:$R$337,1),0)</f>
        <v>1</v>
      </c>
      <c r="CH40" s="449">
        <f>IFERROR(MATCH(CI$33,Sheep!$R$330:$R$337,1),0)</f>
        <v>1</v>
      </c>
      <c r="CI40" s="449">
        <f>IFERROR(MATCH(CJ$33,Sheep!$R$330:$R$337,1),0)</f>
        <v>1</v>
      </c>
      <c r="CJ40" s="449">
        <f>IFERROR(MATCH(CK$33,Sheep!$R$330:$R$337,1),0)</f>
        <v>1</v>
      </c>
      <c r="CK40" s="449">
        <f>IFERROR(MATCH(CL$33,Sheep!$R$330:$R$337,1),0)</f>
        <v>1</v>
      </c>
      <c r="CL40" s="449">
        <f>IFERROR(MATCH(CM$33,Sheep!$R$330:$R$337,1),0)</f>
        <v>1</v>
      </c>
      <c r="CM40" s="449">
        <f>IFERROR(MATCH(CN$33,Sheep!$R$330:$R$337,1),0)</f>
        <v>1</v>
      </c>
      <c r="CN40" s="449">
        <f>IFERROR(MATCH(CO$33,Sheep!$R$330:$R$337,1),0)</f>
        <v>1</v>
      </c>
      <c r="CO40" s="449">
        <f>IFERROR(MATCH(CP$33,Sheep!$R$330:$R$337,1),0)</f>
        <v>1</v>
      </c>
      <c r="CP40" s="449">
        <f>IFERROR(MATCH(CQ$33,Sheep!$R$330:$R$337,1),0)</f>
        <v>1</v>
      </c>
      <c r="CQ40" s="449">
        <f>IFERROR(MATCH(CR$33,Sheep!$R$330:$R$337,1),0)</f>
        <v>1</v>
      </c>
      <c r="CR40" s="449">
        <f>IFERROR(MATCH(CS$33,Sheep!$R$330:$R$337,1),0)</f>
        <v>1</v>
      </c>
      <c r="CS40" s="449">
        <f>IFERROR(MATCH(CT$33,Sheep!$R$330:$R$337,1),0)</f>
        <v>1</v>
      </c>
      <c r="CT40" s="449">
        <f>IFERROR(MATCH(CU$33,Sheep!$R$330:$R$337,1),0)</f>
        <v>1</v>
      </c>
      <c r="CU40" s="449">
        <f>IFERROR(MATCH(CV$33,Sheep!$R$330:$R$337,1),0)</f>
        <v>1</v>
      </c>
      <c r="CV40" s="449">
        <f>IFERROR(MATCH(CW$33,Sheep!$R$330:$R$337,1),0)</f>
        <v>1</v>
      </c>
      <c r="CW40" s="449">
        <f>IFERROR(MATCH(CX$33,Sheep!$R$330:$R$337,1),0)</f>
        <v>1</v>
      </c>
      <c r="CX40" s="449">
        <f>IFERROR(MATCH(CY$33,Sheep!$R$330:$R$337,1),0)</f>
        <v>1</v>
      </c>
      <c r="CY40" s="449">
        <f>IFERROR(MATCH(CZ$33,Sheep!$R$330:$R$337,1),0)</f>
        <v>1</v>
      </c>
      <c r="CZ40" s="449">
        <f>IFERROR(MATCH(DA$33,Sheep!$R$330:$R$337,1),0)</f>
        <v>1</v>
      </c>
      <c r="DA40" s="449">
        <f>IFERROR(MATCH(DB$33,Sheep!$R$330:$R$337,1),0)</f>
        <v>1</v>
      </c>
      <c r="DB40" s="449">
        <f>IFERROR(MATCH(DC$33,Sheep!$R$330:$R$337,1),0)</f>
        <v>1</v>
      </c>
      <c r="DC40" s="449">
        <f>IFERROR(MATCH(DD$33,Sheep!$R$330:$R$337,1),0)</f>
        <v>1</v>
      </c>
      <c r="DD40" s="449">
        <f>IFERROR(MATCH(DE$33,Sheep!$R$330:$R$337,1),0)</f>
        <v>1</v>
      </c>
      <c r="DE40" s="449">
        <f>IFERROR(MATCH(DF$33,Sheep!$R$330:$R$337,1),0)</f>
        <v>1</v>
      </c>
      <c r="DF40" s="449">
        <f>IFERROR(MATCH(DG$33,Sheep!$R$330:$R$337,1),0)</f>
        <v>1</v>
      </c>
      <c r="DG40" s="449">
        <f>IFERROR(MATCH(DH$33,Sheep!$R$330:$R$337,1),0)</f>
        <v>1</v>
      </c>
      <c r="DH40" s="449">
        <f>IFERROR(MATCH(DI$33,Sheep!$R$330:$R$337,1),0)</f>
        <v>1</v>
      </c>
      <c r="DI40" s="449">
        <f>IFERROR(MATCH(DJ$33,Sheep!$R$330:$R$337,1),0)</f>
        <v>1</v>
      </c>
      <c r="DJ40" s="449">
        <f>IFERROR(MATCH(DK$33,Sheep!$R$330:$R$337,1),0)</f>
        <v>1</v>
      </c>
      <c r="DK40" s="449">
        <f>IFERROR(MATCH(DL$33,Sheep!$R$330:$R$337,1),0)</f>
        <v>1</v>
      </c>
      <c r="DL40" s="449">
        <f>IFERROR(MATCH(DM$33,Sheep!$R$330:$R$337,1),0)</f>
        <v>1</v>
      </c>
      <c r="DM40" s="449">
        <f>IFERROR(MATCH(DN$33,Sheep!$R$330:$R$337,1),0)</f>
        <v>1</v>
      </c>
      <c r="DN40" s="449">
        <f>IFERROR(MATCH(DO$33,Sheep!$R$330:$R$337,1),0)</f>
        <v>1</v>
      </c>
      <c r="DO40" s="449">
        <f>IFERROR(MATCH(DP$33,Sheep!$R$330:$R$337,1),0)</f>
        <v>1</v>
      </c>
      <c r="DP40" s="449">
        <f>IFERROR(MATCH(DQ$33,Sheep!$R$330:$R$337,1),0)</f>
        <v>1</v>
      </c>
      <c r="DQ40" s="449">
        <f>IFERROR(MATCH(DR$33,Sheep!$R$330:$R$337,1),0)</f>
        <v>2</v>
      </c>
      <c r="DR40" s="449">
        <f>IFERROR(MATCH(DS$33,Sheep!$R$330:$R$337,1),0)</f>
        <v>2</v>
      </c>
      <c r="DS40" s="449">
        <f>IFERROR(MATCH(DT$33,Sheep!$R$330:$R$337,1),0)</f>
        <v>2</v>
      </c>
      <c r="DT40" s="449">
        <f>IFERROR(MATCH(DU$33,Sheep!$R$330:$R$337,1),0)</f>
        <v>2</v>
      </c>
      <c r="DU40" s="449">
        <f>IFERROR(MATCH(DV$33,Sheep!$R$330:$R$337,1),0)</f>
        <v>2</v>
      </c>
      <c r="DV40" s="449">
        <f>IFERROR(MATCH(DW$33,Sheep!$R$330:$R$337,1),0)</f>
        <v>2</v>
      </c>
      <c r="DW40" s="449">
        <f>IFERROR(MATCH(DX$33,Sheep!$R$330:$R$337,1),0)</f>
        <v>2</v>
      </c>
      <c r="DX40" s="449">
        <f>IFERROR(MATCH(DY$33,Sheep!$R$330:$R$337,1),0)</f>
        <v>2</v>
      </c>
      <c r="DY40" s="449">
        <f>IFERROR(MATCH(DZ$33,Sheep!$R$330:$R$337,1),0)</f>
        <v>2</v>
      </c>
      <c r="DZ40" s="449">
        <f>IFERROR(MATCH(EA$33,Sheep!$R$330:$R$337,1),0)</f>
        <v>2</v>
      </c>
      <c r="EA40" s="449">
        <f>IFERROR(MATCH(EB$33,Sheep!$R$330:$R$337,1),0)</f>
        <v>2</v>
      </c>
      <c r="EB40" s="449">
        <f>IFERROR(MATCH(EC$33,Sheep!$R$330:$R$337,1),0)</f>
        <v>2</v>
      </c>
      <c r="EC40" s="449">
        <f>IFERROR(MATCH(ED$33,Sheep!$R$330:$R$337,1),0)</f>
        <v>2</v>
      </c>
      <c r="ED40" s="449">
        <f>IFERROR(MATCH(EE$33,Sheep!$R$330:$R$337,1),0)</f>
        <v>2</v>
      </c>
      <c r="EE40" s="449">
        <f>IFERROR(MATCH(EF$33,Sheep!$R$330:$R$337,1),0)</f>
        <v>2</v>
      </c>
      <c r="EF40" s="449">
        <f>IFERROR(MATCH(EG$33,Sheep!$R$330:$R$337,1),0)</f>
        <v>2</v>
      </c>
      <c r="EG40" s="449">
        <f>IFERROR(MATCH(EH$33,Sheep!$R$330:$R$337,1),0)</f>
        <v>2</v>
      </c>
      <c r="EH40" s="449">
        <f>IFERROR(MATCH(EI$33,Sheep!$R$330:$R$337,1),0)</f>
        <v>2</v>
      </c>
      <c r="EI40" s="449">
        <f>IFERROR(MATCH(EJ$33,Sheep!$R$330:$R$337,1),0)</f>
        <v>2</v>
      </c>
      <c r="EJ40" s="449">
        <f>IFERROR(MATCH(EK$33,Sheep!$R$330:$R$337,1),0)</f>
        <v>2</v>
      </c>
      <c r="EK40" s="449">
        <f>IFERROR(MATCH(EL$33,Sheep!$R$330:$R$337,1),0)</f>
        <v>2</v>
      </c>
      <c r="EL40" s="449">
        <f>IFERROR(MATCH(EM$33,Sheep!$R$330:$R$337,1),0)</f>
        <v>2</v>
      </c>
      <c r="EM40" s="449">
        <f>IFERROR(MATCH(EN$33,Sheep!$R$330:$R$337,1),0)</f>
        <v>2</v>
      </c>
      <c r="EN40" s="449">
        <f>IFERROR(MATCH(EO$33,Sheep!$R$330:$R$337,1),0)</f>
        <v>2</v>
      </c>
      <c r="EO40" s="449">
        <f>IFERROR(MATCH(EP$33,Sheep!$R$330:$R$337,1),0)</f>
        <v>2</v>
      </c>
      <c r="EP40" s="449">
        <f>IFERROR(MATCH(EQ$33,Sheep!$R$330:$R$337,1),0)</f>
        <v>2</v>
      </c>
      <c r="EQ40" s="449">
        <f>IFERROR(MATCH(ER$33,Sheep!$R$330:$R$337,1),0)</f>
        <v>2</v>
      </c>
      <c r="ER40" s="449">
        <f>IFERROR(MATCH(ES$33,Sheep!$R$330:$R$337,1),0)</f>
        <v>2</v>
      </c>
      <c r="ES40" s="449">
        <f>IFERROR(MATCH(ET$33,Sheep!$R$330:$R$337,1),0)</f>
        <v>2</v>
      </c>
      <c r="ET40" s="449">
        <f>IFERROR(MATCH(EU$33,Sheep!$R$330:$R$337,1),0)</f>
        <v>2</v>
      </c>
      <c r="EU40" s="449">
        <f>IFERROR(MATCH(EV$33,Sheep!$R$330:$R$337,1),0)</f>
        <v>2</v>
      </c>
      <c r="EV40" s="449">
        <f>IFERROR(MATCH(EW$33,Sheep!$R$330:$R$337,1),0)</f>
        <v>2</v>
      </c>
      <c r="EW40" s="449">
        <f>IFERROR(MATCH(EX$33,Sheep!$R$330:$R$337,1),0)</f>
        <v>2</v>
      </c>
      <c r="EX40" s="449">
        <f>IFERROR(MATCH(EY$33,Sheep!$R$330:$R$337,1),0)</f>
        <v>2</v>
      </c>
      <c r="EY40" s="449">
        <f>IFERROR(MATCH(EZ$33,Sheep!$R$330:$R$337,1),0)</f>
        <v>2</v>
      </c>
      <c r="EZ40" s="449">
        <f>IFERROR(MATCH(FA$33,Sheep!$R$330:$R$337,1),0)</f>
        <v>2</v>
      </c>
      <c r="FA40" s="449">
        <f>IFERROR(MATCH(FB$33,Sheep!$R$330:$R$337,1),0)</f>
        <v>2</v>
      </c>
      <c r="FB40" s="449">
        <f>IFERROR(MATCH(FC$33,Sheep!$R$330:$R$337,1),0)</f>
        <v>2</v>
      </c>
      <c r="FC40" s="449">
        <f>IFERROR(MATCH(FD$33,Sheep!$R$330:$R$337,1),0)</f>
        <v>2</v>
      </c>
      <c r="FD40" s="449">
        <f>IFERROR(MATCH(FE$33,Sheep!$R$330:$R$337,1),0)</f>
        <v>2</v>
      </c>
      <c r="FE40" s="449">
        <f>IFERROR(MATCH(FF$33,Sheep!$R$330:$R$337,1),0)</f>
        <v>2</v>
      </c>
      <c r="FF40" s="449">
        <f>IFERROR(MATCH(FG$33,Sheep!$R$330:$R$337,1),0)</f>
        <v>2</v>
      </c>
      <c r="FG40" s="449">
        <f>IFERROR(MATCH(FH$33,Sheep!$R$330:$R$337,1),0)</f>
        <v>2</v>
      </c>
      <c r="FH40" s="449">
        <f>IFERROR(MATCH(FI$33,Sheep!$R$330:$R$337,1),0)</f>
        <v>2</v>
      </c>
      <c r="FI40" s="449">
        <f>IFERROR(MATCH(FJ$33,Sheep!$R$330:$R$337,1),0)</f>
        <v>2</v>
      </c>
      <c r="FJ40" s="449">
        <f>IFERROR(MATCH(FK$33,Sheep!$R$330:$R$337,1),0)</f>
        <v>2</v>
      </c>
      <c r="FK40" s="449">
        <f>IFERROR(MATCH(FL$33,Sheep!$R$330:$R$337,1),0)</f>
        <v>2</v>
      </c>
      <c r="FL40" s="449">
        <f>IFERROR(MATCH(FM$33,Sheep!$R$330:$R$337,1),0)</f>
        <v>2</v>
      </c>
      <c r="FM40" s="449">
        <f>IFERROR(MATCH(FN$33,Sheep!$R$330:$R$337,1),0)</f>
        <v>2</v>
      </c>
      <c r="FN40" s="449">
        <f>IFERROR(MATCH(FO$33,Sheep!$R$330:$R$337,1),0)</f>
        <v>2</v>
      </c>
      <c r="FO40" s="449">
        <f>IFERROR(MATCH(FP$33,Sheep!$R$330:$R$337,1),0)</f>
        <v>2</v>
      </c>
      <c r="FP40" s="449">
        <f>IFERROR(MATCH(FQ$33,Sheep!$R$330:$R$337,1),0)</f>
        <v>2</v>
      </c>
      <c r="FQ40" s="449">
        <f>IFERROR(MATCH(FR$33,Sheep!$R$330:$R$337,1),0)</f>
        <v>3</v>
      </c>
      <c r="FR40" s="449">
        <f>IFERROR(MATCH(FS$33,Sheep!$R$330:$R$337,1),0)</f>
        <v>3</v>
      </c>
      <c r="FS40" s="449">
        <f>IFERROR(MATCH(FT$33,Sheep!$R$330:$R$337,1),0)</f>
        <v>3</v>
      </c>
      <c r="FT40" s="449">
        <f>IFERROR(MATCH(FU$33,Sheep!$R$330:$R$337,1),0)</f>
        <v>3</v>
      </c>
      <c r="FU40" s="449">
        <f>IFERROR(MATCH(FV$33,Sheep!$R$330:$R$337,1),0)</f>
        <v>3</v>
      </c>
      <c r="FV40" s="449">
        <f>IFERROR(MATCH(FW$33,Sheep!$R$330:$R$337,1),0)</f>
        <v>3</v>
      </c>
      <c r="FW40" s="449">
        <f>IFERROR(MATCH(FX$33,Sheep!$R$330:$R$337,1),0)</f>
        <v>3</v>
      </c>
      <c r="FX40" s="449">
        <f>IFERROR(MATCH(FY$33,Sheep!$R$330:$R$337,1),0)</f>
        <v>3</v>
      </c>
      <c r="FY40" s="449">
        <f>IFERROR(MATCH(FZ$33,Sheep!$R$330:$R$337,1),0)</f>
        <v>3</v>
      </c>
      <c r="FZ40" s="449">
        <f>IFERROR(MATCH(GA$33,Sheep!$R$330:$R$337,1),0)</f>
        <v>3</v>
      </c>
      <c r="GA40" s="449">
        <f>IFERROR(MATCH(GB$33,Sheep!$R$330:$R$337,1),0)</f>
        <v>3</v>
      </c>
      <c r="GB40" s="449">
        <f>IFERROR(MATCH(GC$33,Sheep!$R$330:$R$337,1),0)</f>
        <v>3</v>
      </c>
      <c r="GC40" s="449">
        <f>IFERROR(MATCH(GD$33,Sheep!$R$330:$R$337,1),0)</f>
        <v>3</v>
      </c>
      <c r="GD40" s="449">
        <f>IFERROR(MATCH(GE$33,Sheep!$R$330:$R$337,1),0)</f>
        <v>3</v>
      </c>
      <c r="GE40" s="449">
        <f>IFERROR(MATCH(GF$33,Sheep!$R$330:$R$337,1),0)</f>
        <v>3</v>
      </c>
      <c r="GF40" s="449">
        <f>IFERROR(MATCH(GG$33,Sheep!$R$330:$R$337,1),0)</f>
        <v>3</v>
      </c>
      <c r="GG40" s="449">
        <f>IFERROR(MATCH(GH$33,Sheep!$R$330:$R$337,1),0)</f>
        <v>3</v>
      </c>
      <c r="GH40" s="449">
        <f>IFERROR(MATCH(GI$33,Sheep!$R$330:$R$337,1),0)</f>
        <v>3</v>
      </c>
      <c r="GI40" s="449">
        <f>IFERROR(MATCH(GJ$33,Sheep!$R$330:$R$337,1),0)</f>
        <v>3</v>
      </c>
      <c r="GJ40" s="449">
        <f>IFERROR(MATCH(GK$33,Sheep!$R$330:$R$337,1),0)</f>
        <v>3</v>
      </c>
      <c r="GK40" s="449">
        <f>IFERROR(MATCH(GL$33,Sheep!$R$330:$R$337,1),0)</f>
        <v>3</v>
      </c>
      <c r="GL40" s="449">
        <f>IFERROR(MATCH(GM$33,Sheep!$R$330:$R$337,1),0)</f>
        <v>3</v>
      </c>
      <c r="GM40" s="449">
        <f>IFERROR(MATCH(GN$33,Sheep!$R$330:$R$337,1),0)</f>
        <v>3</v>
      </c>
      <c r="GN40" s="449">
        <f>IFERROR(MATCH(GO$33,Sheep!$R$330:$R$337,1),0)</f>
        <v>3</v>
      </c>
      <c r="GO40" s="449">
        <f>IFERROR(MATCH(GP$33,Sheep!$R$330:$R$337,1),0)</f>
        <v>3</v>
      </c>
      <c r="GP40" s="449">
        <f>IFERROR(MATCH(GQ$33,Sheep!$R$330:$R$337,1),0)</f>
        <v>3</v>
      </c>
      <c r="GQ40" s="449">
        <f>IFERROR(MATCH(GR$33,Sheep!$R$330:$R$337,1),0)</f>
        <v>3</v>
      </c>
      <c r="GR40" s="449">
        <f>IFERROR(MATCH(GS$33,Sheep!$R$330:$R$337,1),0)</f>
        <v>3</v>
      </c>
      <c r="GS40" s="449">
        <f>IFERROR(MATCH(GT$33,Sheep!$R$330:$R$337,1),0)</f>
        <v>3</v>
      </c>
      <c r="GT40" s="449">
        <f>IFERROR(MATCH(GU$33,Sheep!$R$330:$R$337,1),0)</f>
        <v>3</v>
      </c>
      <c r="GU40" s="449">
        <f>IFERROR(MATCH(GV$33,Sheep!$R$330:$R$337,1),0)</f>
        <v>3</v>
      </c>
      <c r="GV40" s="449">
        <f>IFERROR(MATCH(GW$33,Sheep!$R$330:$R$337,1),0)</f>
        <v>3</v>
      </c>
      <c r="GW40" s="449">
        <f>IFERROR(MATCH(GX$33,Sheep!$R$330:$R$337,1),0)</f>
        <v>3</v>
      </c>
      <c r="GX40" s="449">
        <f>IFERROR(MATCH(GY$33,Sheep!$R$330:$R$337,1),0)</f>
        <v>3</v>
      </c>
      <c r="GY40" s="449">
        <f>IFERROR(MATCH(GZ$33,Sheep!$R$330:$R$337,1),0)</f>
        <v>3</v>
      </c>
      <c r="GZ40" s="449">
        <f>IFERROR(MATCH(HA$33,Sheep!$R$330:$R$337,1),0)</f>
        <v>3</v>
      </c>
      <c r="HA40" s="449">
        <f>IFERROR(MATCH(HB$33,Sheep!$R$330:$R$337,1),0)</f>
        <v>3</v>
      </c>
      <c r="HB40" s="449">
        <f>IFERROR(MATCH(HC$33,Sheep!$R$330:$R$337,1),0)</f>
        <v>3</v>
      </c>
      <c r="HC40" s="449">
        <f>IFERROR(MATCH(HD$33,Sheep!$R$330:$R$337,1),0)</f>
        <v>3</v>
      </c>
      <c r="HD40" s="449">
        <f>IFERROR(MATCH(HE$33,Sheep!$R$330:$R$337,1),0)</f>
        <v>3</v>
      </c>
      <c r="HE40" s="449">
        <f>IFERROR(MATCH(HF$33,Sheep!$R$330:$R$337,1),0)</f>
        <v>3</v>
      </c>
      <c r="HF40" s="449">
        <f>IFERROR(MATCH(HG$33,Sheep!$R$330:$R$337,1),0)</f>
        <v>3</v>
      </c>
      <c r="HG40" s="449">
        <f>IFERROR(MATCH(HH$33,Sheep!$R$330:$R$337,1),0)</f>
        <v>3</v>
      </c>
      <c r="HH40" s="449">
        <f>IFERROR(MATCH(HI$33,Sheep!$R$330:$R$337,1),0)</f>
        <v>3</v>
      </c>
      <c r="HI40" s="449">
        <f>IFERROR(MATCH(HJ$33,Sheep!$R$330:$R$337,1),0)</f>
        <v>3</v>
      </c>
      <c r="HJ40" s="449">
        <f>IFERROR(MATCH(HK$33,Sheep!$R$330:$R$337,1),0)</f>
        <v>3</v>
      </c>
      <c r="HK40" s="449">
        <f>IFERROR(MATCH(HL$33,Sheep!$R$330:$R$337,1),0)</f>
        <v>3</v>
      </c>
      <c r="HL40" s="449">
        <f>IFERROR(MATCH(HM$33,Sheep!$R$330:$R$337,1),0)</f>
        <v>3</v>
      </c>
      <c r="HM40" s="449">
        <f>IFERROR(MATCH(HN$33,Sheep!$R$330:$R$337,1),0)</f>
        <v>3</v>
      </c>
      <c r="HN40" s="449">
        <f>IFERROR(MATCH(HO$33,Sheep!$R$330:$R$337,1),0)</f>
        <v>3</v>
      </c>
      <c r="HO40" s="449">
        <f>IFERROR(MATCH(HP$33,Sheep!$R$330:$R$337,1),0)</f>
        <v>3</v>
      </c>
      <c r="HP40" s="449">
        <f>IFERROR(MATCH(HQ$33,Sheep!$R$330:$R$337,1),0)</f>
        <v>3</v>
      </c>
      <c r="HQ40" s="449">
        <f>IFERROR(MATCH(HR$33,Sheep!$R$330:$R$337,1),0)</f>
        <v>4</v>
      </c>
      <c r="HR40" s="449">
        <f>IFERROR(MATCH(HS$33,Sheep!$R$330:$R$337,1),0)</f>
        <v>4</v>
      </c>
      <c r="HS40" s="449">
        <f>IFERROR(MATCH(HT$33,Sheep!$R$330:$R$337,1),0)</f>
        <v>4</v>
      </c>
      <c r="HT40" s="449">
        <f>IFERROR(MATCH(HU$33,Sheep!$R$330:$R$337,1),0)</f>
        <v>4</v>
      </c>
      <c r="HU40" s="449">
        <f>IFERROR(MATCH(HV$33,Sheep!$R$330:$R$337,1),0)</f>
        <v>4</v>
      </c>
      <c r="HV40" s="449">
        <f>IFERROR(MATCH(HW$33,Sheep!$R$330:$R$337,1),0)</f>
        <v>4</v>
      </c>
      <c r="HW40" s="449">
        <f>IFERROR(MATCH(HX$33,Sheep!$R$330:$R$337,1),0)</f>
        <v>4</v>
      </c>
      <c r="HX40" s="449">
        <f>IFERROR(MATCH(HY$33,Sheep!$R$330:$R$337,1),0)</f>
        <v>4</v>
      </c>
      <c r="HY40" s="449">
        <f>IFERROR(MATCH(HZ$33,Sheep!$R$330:$R$337,1),0)</f>
        <v>4</v>
      </c>
      <c r="HZ40" s="449">
        <f>IFERROR(MATCH(IA$33,Sheep!$R$330:$R$337,1),0)</f>
        <v>4</v>
      </c>
      <c r="IA40" s="449">
        <f>IFERROR(MATCH(IB$33,Sheep!$R$330:$R$337,1),0)</f>
        <v>4</v>
      </c>
      <c r="IB40" s="449">
        <f>IFERROR(MATCH(IC$33,Sheep!$R$330:$R$337,1),0)</f>
        <v>4</v>
      </c>
      <c r="IC40" s="449">
        <f>IFERROR(MATCH(ID$33,Sheep!$R$330:$R$337,1),0)</f>
        <v>4</v>
      </c>
      <c r="ID40" s="449">
        <f>IFERROR(MATCH(IE$33,Sheep!$R$330:$R$337,1),0)</f>
        <v>4</v>
      </c>
      <c r="IE40" s="449">
        <f>IFERROR(MATCH(IF$33,Sheep!$R$330:$R$337,1),0)</f>
        <v>4</v>
      </c>
      <c r="IF40" s="449">
        <f>IFERROR(MATCH(IG$33,Sheep!$R$330:$R$337,1),0)</f>
        <v>4</v>
      </c>
      <c r="IG40" s="449">
        <f>IFERROR(MATCH(IH$33,Sheep!$R$330:$R$337,1),0)</f>
        <v>4</v>
      </c>
      <c r="IH40" s="449">
        <f>IFERROR(MATCH(II$33,Sheep!$R$330:$R$337,1),0)</f>
        <v>4</v>
      </c>
      <c r="II40" s="449">
        <f>IFERROR(MATCH(IJ$33,Sheep!$R$330:$R$337,1),0)</f>
        <v>4</v>
      </c>
      <c r="IJ40" s="449">
        <f>IFERROR(MATCH(IK$33,Sheep!$R$330:$R$337,1),0)</f>
        <v>4</v>
      </c>
      <c r="IK40" s="449">
        <f>IFERROR(MATCH(IL$33,Sheep!$R$330:$R$337,1),0)</f>
        <v>4</v>
      </c>
      <c r="IL40" s="449">
        <f>IFERROR(MATCH(IM$33,Sheep!$R$330:$R$337,1),0)</f>
        <v>4</v>
      </c>
      <c r="IM40" s="449">
        <f>IFERROR(MATCH(IN$33,Sheep!$R$330:$R$337,1),0)</f>
        <v>4</v>
      </c>
      <c r="IN40" s="449">
        <f>IFERROR(MATCH(IO$33,Sheep!$R$330:$R$337,1),0)</f>
        <v>4</v>
      </c>
      <c r="IO40" s="449">
        <f>IFERROR(MATCH(IP$33,Sheep!$R$330:$R$337,1),0)</f>
        <v>4</v>
      </c>
      <c r="IP40" s="449">
        <f>IFERROR(MATCH(IQ$33,Sheep!$R$330:$R$337,1),0)</f>
        <v>4</v>
      </c>
      <c r="IQ40" s="449">
        <f>IFERROR(MATCH(IR$33,Sheep!$R$330:$R$337,1),0)</f>
        <v>4</v>
      </c>
      <c r="IR40" s="449">
        <f>IFERROR(MATCH(IS$33,Sheep!$R$330:$R$337,1),0)</f>
        <v>4</v>
      </c>
      <c r="IS40" s="449">
        <f>IFERROR(MATCH(IT$33,Sheep!$R$330:$R$337,1),0)</f>
        <v>4</v>
      </c>
      <c r="IT40" s="449">
        <f>IFERROR(MATCH(IU$33,Sheep!$R$330:$R$337,1),0)</f>
        <v>4</v>
      </c>
      <c r="IU40" s="449">
        <f>IFERROR(MATCH(IV$33,Sheep!$R$330:$R$337,1),0)</f>
        <v>4</v>
      </c>
      <c r="IV40" s="449">
        <f>IFERROR(MATCH(IW$33,Sheep!$R$330:$R$337,1),0)</f>
        <v>4</v>
      </c>
      <c r="IW40" s="449">
        <f>IFERROR(MATCH(IX$33,Sheep!$R$330:$R$337,1),0)</f>
        <v>4</v>
      </c>
      <c r="IX40" s="449">
        <f>IFERROR(MATCH(IY$33,Sheep!$R$330:$R$337,1),0)</f>
        <v>4</v>
      </c>
      <c r="IY40" s="449">
        <f>IFERROR(MATCH(IZ$33,Sheep!$R$330:$R$337,1),0)</f>
        <v>4</v>
      </c>
      <c r="IZ40" s="449">
        <f>IFERROR(MATCH(JA$33,Sheep!$R$330:$R$337,1),0)</f>
        <v>4</v>
      </c>
      <c r="JA40" s="449">
        <f>IFERROR(MATCH(JB$33,Sheep!$R$330:$R$337,1),0)</f>
        <v>4</v>
      </c>
      <c r="JB40" s="449">
        <f>IFERROR(MATCH(JC$33,Sheep!$R$330:$R$337,1),0)</f>
        <v>4</v>
      </c>
      <c r="JC40" s="449">
        <f>IFERROR(MATCH(JD$33,Sheep!$R$330:$R$337,1),0)</f>
        <v>4</v>
      </c>
      <c r="JD40" s="449">
        <f>IFERROR(MATCH(JE$33,Sheep!$R$330:$R$337,1),0)</f>
        <v>4</v>
      </c>
      <c r="JE40" s="449">
        <f>IFERROR(MATCH(JF$33,Sheep!$R$330:$R$337,1),0)</f>
        <v>4</v>
      </c>
      <c r="JF40" s="449">
        <f>IFERROR(MATCH(JG$33,Sheep!$R$330:$R$337,1),0)</f>
        <v>4</v>
      </c>
      <c r="JG40" s="449">
        <f>IFERROR(MATCH(JH$33,Sheep!$R$330:$R$337,1),0)</f>
        <v>4</v>
      </c>
      <c r="JH40" s="449">
        <f>IFERROR(MATCH(JI$33,Sheep!$R$330:$R$337,1),0)</f>
        <v>4</v>
      </c>
      <c r="JI40" s="449">
        <f>IFERROR(MATCH(JJ$33,Sheep!$R$330:$R$337,1),0)</f>
        <v>4</v>
      </c>
      <c r="JJ40" s="449">
        <f>IFERROR(MATCH(JK$33,Sheep!$R$330:$R$337,1),0)</f>
        <v>4</v>
      </c>
      <c r="JK40" s="449">
        <f>IFERROR(MATCH(JL$33,Sheep!$R$330:$R$337,1),0)</f>
        <v>4</v>
      </c>
      <c r="JL40" s="449">
        <f>IFERROR(MATCH(JM$33,Sheep!$R$330:$R$337,1),0)</f>
        <v>4</v>
      </c>
      <c r="JM40" s="449">
        <f>IFERROR(MATCH(JN$33,Sheep!$R$330:$R$337,1),0)</f>
        <v>4</v>
      </c>
      <c r="JN40" s="449">
        <f>IFERROR(MATCH(JO$33,Sheep!$R$330:$R$337,1),0)</f>
        <v>4</v>
      </c>
      <c r="JO40" s="449">
        <f>IFERROR(MATCH(JP$33,Sheep!$R$330:$R$337,1),0)</f>
        <v>4</v>
      </c>
      <c r="JP40" s="449">
        <f>IFERROR(MATCH(JQ$33,Sheep!$R$330:$R$337,1),0)</f>
        <v>4</v>
      </c>
      <c r="JQ40" s="449">
        <f>IFERROR(MATCH(JR$33,Sheep!$R$330:$R$337,1),0)</f>
        <v>5</v>
      </c>
      <c r="JR40" s="449">
        <f>IFERROR(MATCH(JS$33,Sheep!$R$330:$R$337,1),0)</f>
        <v>5</v>
      </c>
      <c r="JS40" s="449">
        <f>IFERROR(MATCH(JT$33,Sheep!$R$330:$R$337,1),0)</f>
        <v>5</v>
      </c>
      <c r="JT40" s="449">
        <f>IFERROR(MATCH(JU$33,Sheep!$R$330:$R$337,1),0)</f>
        <v>5</v>
      </c>
      <c r="JU40" s="449">
        <f>IFERROR(MATCH(JV$33,Sheep!$R$330:$R$337,1),0)</f>
        <v>5</v>
      </c>
      <c r="JV40" s="449">
        <f>IFERROR(MATCH(JW$33,Sheep!$R$330:$R$337,1),0)</f>
        <v>5</v>
      </c>
      <c r="JW40" s="449">
        <f>IFERROR(MATCH(JX$33,Sheep!$R$330:$R$337,1),0)</f>
        <v>5</v>
      </c>
      <c r="JX40" s="449">
        <f>IFERROR(MATCH(JY$33,Sheep!$R$330:$R$337,1),0)</f>
        <v>5</v>
      </c>
      <c r="JY40" s="449">
        <f>IFERROR(MATCH(JZ$33,Sheep!$R$330:$R$337,1),0)</f>
        <v>5</v>
      </c>
      <c r="JZ40" s="449">
        <f>IFERROR(MATCH(KA$33,Sheep!$R$330:$R$337,1),0)</f>
        <v>5</v>
      </c>
      <c r="KA40" s="449">
        <f>IFERROR(MATCH(KB$33,Sheep!$R$330:$R$337,1),0)</f>
        <v>5</v>
      </c>
      <c r="KB40" s="449">
        <f>IFERROR(MATCH(KC$33,Sheep!$R$330:$R$337,1),0)</f>
        <v>5</v>
      </c>
      <c r="KC40" s="449">
        <f>IFERROR(MATCH(KD$33,Sheep!$R$330:$R$337,1),0)</f>
        <v>5</v>
      </c>
      <c r="KD40" s="449">
        <f>IFERROR(MATCH(KE$33,Sheep!$R$330:$R$337,1),0)</f>
        <v>5</v>
      </c>
      <c r="KE40" s="449">
        <f>IFERROR(MATCH(KF$33,Sheep!$R$330:$R$337,1),0)</f>
        <v>5</v>
      </c>
      <c r="KF40" s="449">
        <f>IFERROR(MATCH(KG$33,Sheep!$R$330:$R$337,1),0)</f>
        <v>5</v>
      </c>
      <c r="KG40" s="449">
        <f>IFERROR(MATCH(KH$33,Sheep!$R$330:$R$337,1),0)</f>
        <v>5</v>
      </c>
      <c r="KH40" s="449">
        <f>IFERROR(MATCH(KI$33,Sheep!$R$330:$R$337,1),0)</f>
        <v>5</v>
      </c>
      <c r="KI40" s="449">
        <f>IFERROR(MATCH(KJ$33,Sheep!$R$330:$R$337,1),0)</f>
        <v>5</v>
      </c>
      <c r="KJ40" s="449">
        <f>IFERROR(MATCH(KK$33,Sheep!$R$330:$R$337,1),0)</f>
        <v>5</v>
      </c>
      <c r="KK40" s="449">
        <f>IFERROR(MATCH(KL$33,Sheep!$R$330:$R$337,1),0)</f>
        <v>5</v>
      </c>
      <c r="KL40" s="449">
        <f>IFERROR(MATCH(KM$33,Sheep!$R$330:$R$337,1),0)</f>
        <v>5</v>
      </c>
      <c r="KM40" s="449">
        <f>IFERROR(MATCH(KN$33,Sheep!$R$330:$R$337,1),0)</f>
        <v>5</v>
      </c>
      <c r="KN40" s="449">
        <f>IFERROR(MATCH(KO$33,Sheep!$R$330:$R$337,1),0)</f>
        <v>5</v>
      </c>
      <c r="KO40" s="449">
        <f>IFERROR(MATCH(KP$33,Sheep!$R$330:$R$337,1),0)</f>
        <v>5</v>
      </c>
      <c r="KP40" s="449">
        <f>IFERROR(MATCH(KQ$33,Sheep!$R$330:$R$337,1),0)</f>
        <v>5</v>
      </c>
      <c r="KQ40" s="449">
        <f>IFERROR(MATCH(KR$33,Sheep!$R$330:$R$337,1),0)</f>
        <v>5</v>
      </c>
      <c r="KR40" s="449">
        <f>IFERROR(MATCH(KS$33,Sheep!$R$330:$R$337,1),0)</f>
        <v>5</v>
      </c>
      <c r="KS40" s="449">
        <f>IFERROR(MATCH(KT$33,Sheep!$R$330:$R$337,1),0)</f>
        <v>5</v>
      </c>
      <c r="KT40" s="449">
        <f>IFERROR(MATCH(KU$33,Sheep!$R$330:$R$337,1),0)</f>
        <v>5</v>
      </c>
      <c r="KU40" s="449">
        <f>IFERROR(MATCH(KV$33,Sheep!$R$330:$R$337,1),0)</f>
        <v>5</v>
      </c>
      <c r="KV40" s="449">
        <f>IFERROR(MATCH(KW$33,Sheep!$R$330:$R$337,1),0)</f>
        <v>5</v>
      </c>
      <c r="KW40" s="449">
        <f>IFERROR(MATCH(KX$33,Sheep!$R$330:$R$337,1),0)</f>
        <v>5</v>
      </c>
      <c r="KX40" s="449">
        <f>IFERROR(MATCH(KY$33,Sheep!$R$330:$R$337,1),0)</f>
        <v>5</v>
      </c>
      <c r="KY40" s="449">
        <f>IFERROR(MATCH(KZ$33,Sheep!$R$330:$R$337,1),0)</f>
        <v>5</v>
      </c>
      <c r="KZ40" s="449">
        <f>IFERROR(MATCH(LA$33,Sheep!$R$330:$R$337,1),0)</f>
        <v>5</v>
      </c>
      <c r="LA40" s="449">
        <f>IFERROR(MATCH(LB$33,Sheep!$R$330:$R$337,1),0)</f>
        <v>5</v>
      </c>
      <c r="LB40" s="449">
        <f>IFERROR(MATCH(LC$33,Sheep!$R$330:$R$337,1),0)</f>
        <v>5</v>
      </c>
      <c r="LC40" s="449">
        <f>IFERROR(MATCH(LD$33,Sheep!$R$330:$R$337,1),0)</f>
        <v>5</v>
      </c>
      <c r="LD40" s="449">
        <f>IFERROR(MATCH(LE$33,Sheep!$R$330:$R$337,1),0)</f>
        <v>5</v>
      </c>
      <c r="LE40" s="449">
        <f>IFERROR(MATCH(LF$33,Sheep!$R$330:$R$337,1),0)</f>
        <v>5</v>
      </c>
      <c r="LF40" s="449">
        <f>IFERROR(MATCH(LG$33,Sheep!$R$330:$R$337,1),0)</f>
        <v>5</v>
      </c>
      <c r="LG40" s="449">
        <f>IFERROR(MATCH(LH$33,Sheep!$R$330:$R$337,1),0)</f>
        <v>5</v>
      </c>
      <c r="LH40" s="449">
        <f>IFERROR(MATCH(LI$33,Sheep!$R$330:$R$337,1),0)</f>
        <v>5</v>
      </c>
      <c r="LI40" s="449">
        <f>IFERROR(MATCH(LJ$33,Sheep!$R$330:$R$337,1),0)</f>
        <v>5</v>
      </c>
      <c r="LJ40" s="449">
        <f>IFERROR(MATCH(LK$33,Sheep!$R$330:$R$337,1),0)</f>
        <v>5</v>
      </c>
      <c r="LK40" s="449">
        <f>IFERROR(MATCH(LL$33,Sheep!$R$330:$R$337,1),0)</f>
        <v>5</v>
      </c>
      <c r="LL40" s="449">
        <f>IFERROR(MATCH(LM$33,Sheep!$R$330:$R$337,1),0)</f>
        <v>5</v>
      </c>
      <c r="LM40" s="449">
        <f>IFERROR(MATCH(LN$33,Sheep!$R$330:$R$337,1),0)</f>
        <v>5</v>
      </c>
      <c r="LN40" s="449">
        <f>IFERROR(MATCH(LO$33,Sheep!$R$330:$R$337,1),0)</f>
        <v>5</v>
      </c>
      <c r="LO40" s="449">
        <f>IFERROR(MATCH(LP$33,Sheep!$R$330:$R$337,1),0)</f>
        <v>5</v>
      </c>
      <c r="LP40" s="449">
        <f>IFERROR(MATCH(LQ$33,Sheep!$R$330:$R$337,1),0)</f>
        <v>5</v>
      </c>
      <c r="LQ40" s="449">
        <f>IFERROR(MATCH(LR$33,Sheep!$R$330:$R$337,1),0)</f>
        <v>6</v>
      </c>
      <c r="LR40" s="449">
        <f>IFERROR(MATCH(LS$33,Sheep!$R$330:$R$337,1),0)</f>
        <v>6</v>
      </c>
      <c r="LS40" s="449">
        <f>IFERROR(MATCH(LT$33,Sheep!$R$330:$R$337,1),0)</f>
        <v>6</v>
      </c>
      <c r="LT40" s="449">
        <f>IFERROR(MATCH(LU$33,Sheep!$R$330:$R$337,1),0)</f>
        <v>6</v>
      </c>
      <c r="LU40" s="449">
        <f>IFERROR(MATCH(LV$33,Sheep!$R$330:$R$337,1),0)</f>
        <v>6</v>
      </c>
      <c r="LV40" s="449">
        <f>IFERROR(MATCH(LW$33,Sheep!$R$330:$R$337,1),0)</f>
        <v>6</v>
      </c>
      <c r="LW40" s="449">
        <f>IFERROR(MATCH(LX$33,Sheep!$R$330:$R$337,1),0)</f>
        <v>6</v>
      </c>
      <c r="LX40" s="449">
        <f>IFERROR(MATCH(LY$33,Sheep!$R$330:$R$337,1),0)</f>
        <v>6</v>
      </c>
      <c r="LY40" s="449">
        <f>IFERROR(MATCH(LZ$33,Sheep!$R$330:$R$337,1),0)</f>
        <v>6</v>
      </c>
      <c r="LZ40" s="449">
        <f>IFERROR(MATCH(MA$33,Sheep!$R$330:$R$337,1),0)</f>
        <v>6</v>
      </c>
      <c r="MA40" s="449">
        <f>IFERROR(MATCH(MB$33,Sheep!$R$330:$R$337,1),0)</f>
        <v>6</v>
      </c>
      <c r="MB40" s="449">
        <f>IFERROR(MATCH(MC$33,Sheep!$R$330:$R$337,1),0)</f>
        <v>6</v>
      </c>
      <c r="MC40" s="449">
        <f>IFERROR(MATCH(MD$33,Sheep!$R$330:$R$337,1),0)</f>
        <v>6</v>
      </c>
      <c r="MD40" s="449">
        <f>IFERROR(MATCH(ME$33,Sheep!$R$330:$R$337,1),0)</f>
        <v>6</v>
      </c>
      <c r="ME40" s="449">
        <f>IFERROR(MATCH(MF$33,Sheep!$R$330:$R$337,1),0)</f>
        <v>6</v>
      </c>
      <c r="MF40" s="449">
        <f>IFERROR(MATCH(MG$33,Sheep!$R$330:$R$337,1),0)</f>
        <v>6</v>
      </c>
      <c r="MG40" s="449">
        <f>IFERROR(MATCH(MH$33,Sheep!$R$330:$R$337,1),0)</f>
        <v>6</v>
      </c>
      <c r="MH40" s="449">
        <f>IFERROR(MATCH(MI$33,Sheep!$R$330:$R$337,1),0)</f>
        <v>6</v>
      </c>
      <c r="MI40" s="449">
        <f>IFERROR(MATCH(MJ$33,Sheep!$R$330:$R$337,1),0)</f>
        <v>6</v>
      </c>
      <c r="MJ40" s="449">
        <f>IFERROR(MATCH(MK$33,Sheep!$R$330:$R$337,1),0)</f>
        <v>6</v>
      </c>
      <c r="MK40" s="449">
        <f>IFERROR(MATCH(ML$33,Sheep!$R$330:$R$337,1),0)</f>
        <v>6</v>
      </c>
      <c r="ML40" s="449">
        <f>IFERROR(MATCH(MM$33,Sheep!$R$330:$R$337,1),0)</f>
        <v>6</v>
      </c>
      <c r="MM40" s="449">
        <f>IFERROR(MATCH(MN$33,Sheep!$R$330:$R$337,1),0)</f>
        <v>6</v>
      </c>
      <c r="MN40" s="449">
        <f>IFERROR(MATCH(MO$33,Sheep!$R$330:$R$337,1),0)</f>
        <v>6</v>
      </c>
      <c r="MO40" s="449">
        <f>IFERROR(MATCH(MP$33,Sheep!$R$330:$R$337,1),0)</f>
        <v>6</v>
      </c>
      <c r="MP40" s="449">
        <f>IFERROR(MATCH(MQ$33,Sheep!$R$330:$R$337,1),0)</f>
        <v>6</v>
      </c>
      <c r="MQ40" s="449">
        <f>IFERROR(MATCH(MR$33,Sheep!$R$330:$R$337,1),0)</f>
        <v>6</v>
      </c>
      <c r="MR40" s="449">
        <f>IFERROR(MATCH(MS$33,Sheep!$R$330:$R$337,1),0)</f>
        <v>6</v>
      </c>
      <c r="MS40" s="449">
        <f>IFERROR(MATCH(MT$33,Sheep!$R$330:$R$337,1),0)</f>
        <v>6</v>
      </c>
      <c r="MT40" s="449">
        <f>IFERROR(MATCH(MU$33,Sheep!$R$330:$R$337,1),0)</f>
        <v>6</v>
      </c>
      <c r="MU40" s="449">
        <f>IFERROR(MATCH(MV$33,Sheep!$R$330:$R$337,1),0)</f>
        <v>6</v>
      </c>
      <c r="MV40" s="449">
        <f>IFERROR(MATCH(MW$33,Sheep!$R$330:$R$337,1),0)</f>
        <v>6</v>
      </c>
      <c r="MW40" s="449">
        <f>IFERROR(MATCH(MX$33,Sheep!$R$330:$R$337,1),0)</f>
        <v>6</v>
      </c>
      <c r="MX40" s="449">
        <f>IFERROR(MATCH(MY$33,Sheep!$R$330:$R$337,1),0)</f>
        <v>6</v>
      </c>
      <c r="MY40" s="449">
        <f>IFERROR(MATCH(MZ$33,Sheep!$R$330:$R$337,1),0)</f>
        <v>6</v>
      </c>
      <c r="MZ40" s="449">
        <f>IFERROR(MATCH(NA$33,Sheep!$R$330:$R$337,1),0)</f>
        <v>6</v>
      </c>
      <c r="NA40" s="449">
        <f>IFERROR(MATCH(NB$33,Sheep!$R$330:$R$337,1),0)</f>
        <v>6</v>
      </c>
      <c r="NB40" s="449">
        <f>IFERROR(MATCH(NC$33,Sheep!$R$330:$R$337,1),0)</f>
        <v>6</v>
      </c>
      <c r="NC40" s="449">
        <f>IFERROR(MATCH(ND$33,Sheep!$R$330:$R$337,1),0)</f>
        <v>6</v>
      </c>
      <c r="ND40" s="449">
        <f>IFERROR(MATCH(NE$33,Sheep!$R$330:$R$337,1),0)</f>
        <v>6</v>
      </c>
      <c r="NE40" s="449">
        <f>IFERROR(MATCH(NF$33,Sheep!$R$330:$R$337,1),0)</f>
        <v>6</v>
      </c>
      <c r="NF40" s="449">
        <f>IFERROR(MATCH(NG$33,Sheep!$R$330:$R$337,1),0)</f>
        <v>6</v>
      </c>
      <c r="NG40" s="449">
        <f>IFERROR(MATCH(NH$33,Sheep!$R$330:$R$337,1),0)</f>
        <v>6</v>
      </c>
      <c r="NH40" s="449">
        <f>IFERROR(MATCH(NI$33,Sheep!$R$330:$R$337,1),0)</f>
        <v>6</v>
      </c>
      <c r="NI40" s="449">
        <f>IFERROR(MATCH(NJ$33,Sheep!$R$330:$R$337,1),0)</f>
        <v>6</v>
      </c>
      <c r="NJ40" s="449">
        <f>IFERROR(MATCH(NK$33,Sheep!$R$330:$R$337,1),0)</f>
        <v>6</v>
      </c>
      <c r="NK40" s="449">
        <f>IFERROR(MATCH(NL$33,Sheep!$R$330:$R$337,1),0)</f>
        <v>6</v>
      </c>
      <c r="NL40" s="449">
        <f>IFERROR(MATCH(NM$33,Sheep!$R$330:$R$337,1),0)</f>
        <v>6</v>
      </c>
      <c r="NM40" s="449">
        <f>IFERROR(MATCH(NN$33,Sheep!$R$330:$R$337,1),0)</f>
        <v>6</v>
      </c>
      <c r="NN40" s="449">
        <f>IFERROR(MATCH(NO$33,Sheep!$R$330:$R$337,1),0)</f>
        <v>6</v>
      </c>
      <c r="NO40" s="449">
        <f>IFERROR(MATCH(NP$33,Sheep!$R$330:$R$337,1),0)</f>
        <v>6</v>
      </c>
      <c r="NP40" s="449">
        <f>IFERROR(MATCH(NQ$33,Sheep!$R$330:$R$337,1),0)</f>
        <v>6</v>
      </c>
      <c r="NQ40" s="449">
        <f>IFERROR(MATCH(NR$33,Sheep!$R$330:$R$337,1),0)</f>
        <v>7</v>
      </c>
      <c r="NR40" s="449">
        <f>IFERROR(MATCH(NS$33,Sheep!$R$330:$R$337,1),0)</f>
        <v>7</v>
      </c>
      <c r="NS40" s="449">
        <f>IFERROR(MATCH(NT$33,Sheep!$R$330:$R$337,1),0)</f>
        <v>7</v>
      </c>
      <c r="NT40" s="449">
        <f>IFERROR(MATCH(NU$33,Sheep!$R$330:$R$337,1),0)</f>
        <v>7</v>
      </c>
      <c r="NU40" s="449">
        <f>IFERROR(MATCH(NV$33,Sheep!$R$330:$R$337,1),0)</f>
        <v>7</v>
      </c>
      <c r="NV40" s="449">
        <f>IFERROR(MATCH(NW$33,Sheep!$R$330:$R$337,1),0)</f>
        <v>7</v>
      </c>
      <c r="NW40" s="449">
        <f>IFERROR(MATCH(NX$33,Sheep!$R$330:$R$337,1),0)</f>
        <v>7</v>
      </c>
      <c r="NX40" s="449">
        <f>IFERROR(MATCH(NY$33,Sheep!$R$330:$R$337,1),0)</f>
        <v>7</v>
      </c>
      <c r="NY40" s="449">
        <f>IFERROR(MATCH(NZ$33,Sheep!$R$330:$R$337,1),0)</f>
        <v>7</v>
      </c>
      <c r="NZ40" s="449">
        <f>IFERROR(MATCH(OA$33,Sheep!$R$330:$R$337,1),0)</f>
        <v>7</v>
      </c>
      <c r="OA40" s="449">
        <f>IFERROR(MATCH(OB$33,Sheep!$R$330:$R$337,1),0)</f>
        <v>7</v>
      </c>
      <c r="OB40" s="449">
        <f>IFERROR(MATCH(OC$33,Sheep!$R$330:$R$337,1),0)</f>
        <v>7</v>
      </c>
      <c r="OC40" s="449">
        <f>IFERROR(MATCH(OD$33,Sheep!$R$330:$R$337,1),0)</f>
        <v>7</v>
      </c>
      <c r="OD40" s="449">
        <f>IFERROR(MATCH(OE$33,Sheep!$R$330:$R$337,1),0)</f>
        <v>7</v>
      </c>
      <c r="OE40" s="449">
        <f>IFERROR(MATCH(OF$33,Sheep!$R$330:$R$337,1),0)</f>
        <v>7</v>
      </c>
      <c r="OF40" s="449">
        <f>IFERROR(MATCH(OG$33,Sheep!$R$330:$R$337,1),0)</f>
        <v>7</v>
      </c>
      <c r="OG40" s="449">
        <f>IFERROR(MATCH(OH$33,Sheep!$R$330:$R$337,1),0)</f>
        <v>7</v>
      </c>
      <c r="OH40" s="449">
        <f>IFERROR(MATCH(OI$33,Sheep!$R$330:$R$337,1),0)</f>
        <v>7</v>
      </c>
      <c r="OI40" s="449">
        <f>IFERROR(MATCH(OJ$33,Sheep!$R$330:$R$337,1),0)</f>
        <v>7</v>
      </c>
      <c r="OJ40" s="449">
        <f>IFERROR(MATCH(OK$33,Sheep!$R$330:$R$337,1),0)</f>
        <v>7</v>
      </c>
      <c r="OK40" s="449">
        <f>IFERROR(MATCH(OL$33,Sheep!$R$330:$R$337,1),0)</f>
        <v>7</v>
      </c>
      <c r="OL40" s="449">
        <f>IFERROR(MATCH(OM$33,Sheep!$R$330:$R$337,1),0)</f>
        <v>7</v>
      </c>
      <c r="OM40" s="449">
        <f>IFERROR(MATCH(ON$33,Sheep!$R$330:$R$337,1),0)</f>
        <v>7</v>
      </c>
      <c r="ON40" s="449">
        <f>IFERROR(MATCH(OO$33,Sheep!$R$330:$R$337,1),0)</f>
        <v>7</v>
      </c>
      <c r="OO40" s="449">
        <f>IFERROR(MATCH(OP$33,Sheep!$R$330:$R$337,1),0)</f>
        <v>7</v>
      </c>
      <c r="OP40" s="449">
        <f>IFERROR(MATCH(OQ$33,Sheep!$R$330:$R$337,1),0)</f>
        <v>7</v>
      </c>
      <c r="OQ40" s="449">
        <f>IFERROR(MATCH(OR$33,Sheep!$R$330:$R$337,1),0)</f>
        <v>7</v>
      </c>
      <c r="OR40" s="449">
        <f>IFERROR(MATCH(OS$33,Sheep!$R$330:$R$337,1),0)</f>
        <v>7</v>
      </c>
      <c r="OS40" s="449">
        <f>IFERROR(MATCH(OT$33,Sheep!$R$330:$R$337,1),0)</f>
        <v>7</v>
      </c>
      <c r="OT40" s="449">
        <f>IFERROR(MATCH(OU$33,Sheep!$R$330:$R$337,1),0)</f>
        <v>7</v>
      </c>
      <c r="OU40" s="449">
        <f>IFERROR(MATCH(OV$33,Sheep!$R$330:$R$337,1),0)</f>
        <v>7</v>
      </c>
      <c r="OV40" s="449">
        <f>IFERROR(MATCH(OW$33,Sheep!$R$330:$R$337,1),0)</f>
        <v>7</v>
      </c>
      <c r="OW40" s="449">
        <f>IFERROR(MATCH(OX$33,Sheep!$R$330:$R$337,1),0)</f>
        <v>7</v>
      </c>
      <c r="OX40" s="449">
        <f>IFERROR(MATCH(OY$33,Sheep!$R$330:$R$337,1),0)</f>
        <v>7</v>
      </c>
      <c r="OY40" s="449">
        <f>IFERROR(MATCH(OZ$33,Sheep!$R$330:$R$337,1),0)</f>
        <v>7</v>
      </c>
      <c r="OZ40" s="449">
        <f>IFERROR(MATCH(PA$33,Sheep!$R$330:$R$337,1),0)</f>
        <v>7</v>
      </c>
      <c r="PA40" s="449">
        <f>IFERROR(MATCH(PB$33,Sheep!$R$330:$R$337,1),0)</f>
        <v>7</v>
      </c>
      <c r="PB40" s="449">
        <f>IFERROR(MATCH(PC$33,Sheep!$R$330:$R$337,1),0)</f>
        <v>7</v>
      </c>
      <c r="PC40" s="449">
        <f>IFERROR(MATCH(PD$33,Sheep!$R$330:$R$337,1),0)</f>
        <v>7</v>
      </c>
      <c r="PD40" s="449">
        <f>IFERROR(MATCH(PE$33,Sheep!$R$330:$R$337,1),0)</f>
        <v>7</v>
      </c>
      <c r="PE40" s="449">
        <f>IFERROR(MATCH(PF$33,Sheep!$R$330:$R$337,1),0)</f>
        <v>7</v>
      </c>
      <c r="PF40" s="449">
        <f>IFERROR(MATCH(PG$33,Sheep!$R$330:$R$337,1),0)</f>
        <v>7</v>
      </c>
      <c r="PG40" s="449">
        <f>IFERROR(MATCH(PH$33,Sheep!$R$330:$R$337,1),0)</f>
        <v>7</v>
      </c>
      <c r="PH40" s="449">
        <f>IFERROR(MATCH(PI$33,Sheep!$R$330:$R$337,1),0)</f>
        <v>7</v>
      </c>
      <c r="PI40" s="449">
        <f>IFERROR(MATCH(PJ$33,Sheep!$R$330:$R$337,1),0)</f>
        <v>7</v>
      </c>
      <c r="PJ40" s="449">
        <f>IFERROR(MATCH(PK$33,Sheep!$R$330:$R$337,1),0)</f>
        <v>7</v>
      </c>
      <c r="PK40" s="449">
        <f>IFERROR(MATCH(PL$33,Sheep!$R$330:$R$337,1),0)</f>
        <v>7</v>
      </c>
      <c r="PL40" s="449">
        <f>IFERROR(MATCH(PM$33,Sheep!$R$330:$R$337,1),0)</f>
        <v>7</v>
      </c>
      <c r="PM40" s="449">
        <f>IFERROR(MATCH(PN$33,Sheep!$R$330:$R$337,1),0)</f>
        <v>7</v>
      </c>
      <c r="PN40" s="449">
        <f>IFERROR(MATCH(PO$33,Sheep!$R$330:$R$337,1),0)</f>
        <v>7</v>
      </c>
      <c r="PO40" s="449">
        <f>IFERROR(MATCH(PP$33,Sheep!$R$330:$R$337,1),0)</f>
        <v>7</v>
      </c>
      <c r="PP40" s="449">
        <f>IFERROR(MATCH(PQ$33,Sheep!$R$330:$R$337,1),0)</f>
        <v>7</v>
      </c>
      <c r="PQ40" s="449">
        <f>IFERROR(MATCH(PR$33,Sheep!$R$330:$R$337,1),0)</f>
        <v>8</v>
      </c>
      <c r="PR40" s="449">
        <f>IFERROR(MATCH(PS$33,Sheep!$R$330:$R$337,1),0)</f>
        <v>8</v>
      </c>
      <c r="PS40" s="449">
        <f>IFERROR(MATCH(PT$33,Sheep!$R$330:$R$337,1),0)</f>
        <v>8</v>
      </c>
      <c r="PT40" s="449">
        <f>IFERROR(MATCH(PU$33,Sheep!$R$330:$R$337,1),0)</f>
        <v>8</v>
      </c>
      <c r="PU40" s="449">
        <f>IFERROR(MATCH(PV$33,Sheep!$R$330:$R$337,1),0)</f>
        <v>8</v>
      </c>
      <c r="PV40" s="449">
        <f>IFERROR(MATCH(PW$33,Sheep!$R$330:$R$337,1),0)</f>
        <v>8</v>
      </c>
      <c r="PW40" s="449">
        <f>IFERROR(MATCH(PX$33,Sheep!$R$330:$R$337,1),0)</f>
        <v>8</v>
      </c>
      <c r="PX40" s="449">
        <f>IFERROR(MATCH(PY$33,Sheep!$R$330:$R$337,1),0)</f>
        <v>8</v>
      </c>
      <c r="PY40" s="449">
        <f>IFERROR(MATCH(PZ$33,Sheep!$R$330:$R$337,1),0)</f>
        <v>8</v>
      </c>
      <c r="PZ40" s="449">
        <f>IFERROR(MATCH(QA$33,Sheep!$R$330:$R$337,1),0)</f>
        <v>8</v>
      </c>
      <c r="QA40" s="449">
        <f>IFERROR(MATCH(QB$33,Sheep!$R$330:$R$337,1),0)</f>
        <v>8</v>
      </c>
      <c r="QB40" s="449">
        <f>IFERROR(MATCH(QC$33,Sheep!$R$330:$R$337,1),0)</f>
        <v>8</v>
      </c>
      <c r="QC40" s="449">
        <f>IFERROR(MATCH(QD$33,Sheep!$R$330:$R$337,1),0)</f>
        <v>8</v>
      </c>
      <c r="QD40" s="449">
        <f>IFERROR(MATCH(QE$33,Sheep!$R$330:$R$337,1),0)</f>
        <v>8</v>
      </c>
      <c r="QE40" s="449">
        <f>IFERROR(MATCH(QF$33,Sheep!$R$330:$R$337,1),0)</f>
        <v>8</v>
      </c>
      <c r="QF40" s="449">
        <f>IFERROR(MATCH(QG$33,Sheep!$R$330:$R$337,1),0)</f>
        <v>8</v>
      </c>
      <c r="QG40" s="449">
        <f>IFERROR(MATCH(QH$33,Sheep!$R$330:$R$337,1),0)</f>
        <v>8</v>
      </c>
      <c r="QH40" s="449">
        <f>IFERROR(MATCH(QI$33,Sheep!$R$330:$R$337,1),0)</f>
        <v>8</v>
      </c>
      <c r="QI40" s="449">
        <f>IFERROR(MATCH(QJ$33,Sheep!$R$330:$R$337,1),0)</f>
        <v>8</v>
      </c>
      <c r="QJ40" s="449">
        <f>IFERROR(MATCH(QK$33,Sheep!$R$330:$R$337,1),0)</f>
        <v>8</v>
      </c>
      <c r="QK40" s="449">
        <f>IFERROR(MATCH(QL$33,Sheep!$R$330:$R$337,1),0)</f>
        <v>8</v>
      </c>
      <c r="QL40" s="449">
        <f>IFERROR(MATCH(QM$33,Sheep!$R$330:$R$337,1),0)</f>
        <v>8</v>
      </c>
      <c r="QM40" s="449">
        <f>IFERROR(MATCH(QN$33,Sheep!$R$330:$R$337,1),0)</f>
        <v>8</v>
      </c>
      <c r="QN40" s="449">
        <f>IFERROR(MATCH(QO$33,Sheep!$R$330:$R$337,1),0)</f>
        <v>8</v>
      </c>
      <c r="QO40" s="449">
        <f>IFERROR(MATCH(QP$33,Sheep!$R$330:$R$337,1),0)</f>
        <v>8</v>
      </c>
      <c r="QP40" s="449">
        <f>IFERROR(MATCH(QQ$33,Sheep!$R$330:$R$337,1),0)</f>
        <v>8</v>
      </c>
      <c r="QQ40" s="449">
        <f>IFERROR(MATCH(QR$33,Sheep!$R$330:$R$337,1),0)</f>
        <v>8</v>
      </c>
      <c r="QR40" s="449">
        <f>IFERROR(MATCH(QS$33,Sheep!$R$330:$R$337,1),0)</f>
        <v>8</v>
      </c>
      <c r="QS40" s="449">
        <f>IFERROR(MATCH(QT$33,Sheep!$R$330:$R$337,1),0)</f>
        <v>8</v>
      </c>
      <c r="QT40" s="449">
        <f>IFERROR(MATCH(QU$33,Sheep!$R$330:$R$337,1),0)</f>
        <v>8</v>
      </c>
      <c r="QU40" s="449">
        <f>IFERROR(MATCH(QV$33,Sheep!$R$330:$R$337,1),0)</f>
        <v>8</v>
      </c>
      <c r="QV40" s="449">
        <f>IFERROR(MATCH(QW$33,Sheep!$R$330:$R$337,1),0)</f>
        <v>8</v>
      </c>
      <c r="QW40" s="449">
        <f>IFERROR(MATCH(QX$33,Sheep!$R$330:$R$337,1),0)</f>
        <v>8</v>
      </c>
      <c r="QX40" s="449">
        <f>IFERROR(MATCH(QY$33,Sheep!$R$330:$R$337,1),0)</f>
        <v>8</v>
      </c>
      <c r="QY40" s="449">
        <f>IFERROR(MATCH(QZ$33,Sheep!$R$330:$R$337,1),0)</f>
        <v>8</v>
      </c>
      <c r="QZ40" s="449">
        <f>IFERROR(MATCH(RA$33,Sheep!$R$330:$R$337,1),0)</f>
        <v>8</v>
      </c>
      <c r="RA40" s="449">
        <f>IFERROR(MATCH(RB$33,Sheep!$R$330:$R$337,1),0)</f>
        <v>8</v>
      </c>
      <c r="RB40" s="449">
        <f>IFERROR(MATCH(RC$33,Sheep!$R$330:$R$337,1),0)</f>
        <v>8</v>
      </c>
      <c r="RC40" s="449">
        <f>IFERROR(MATCH(RD$33,Sheep!$R$330:$R$337,1),0)</f>
        <v>8</v>
      </c>
      <c r="RD40" s="449">
        <f>IFERROR(MATCH(RE$33,Sheep!$R$330:$R$337,1),0)</f>
        <v>8</v>
      </c>
      <c r="RE40" s="449">
        <f>IFERROR(MATCH(RF$33,Sheep!$R$330:$R$337,1),0)</f>
        <v>8</v>
      </c>
      <c r="RF40" s="449">
        <f>IFERROR(MATCH(RG$33,Sheep!$R$330:$R$337,1),0)</f>
        <v>8</v>
      </c>
      <c r="RG40" s="449">
        <f>IFERROR(MATCH(RH$33,Sheep!$R$330:$R$337,1),0)</f>
        <v>8</v>
      </c>
      <c r="RH40" s="449">
        <f>IFERROR(MATCH(RI$33,Sheep!$R$330:$R$337,1),0)</f>
        <v>8</v>
      </c>
      <c r="RI40" s="449">
        <f>IFERROR(MATCH(RJ$33,Sheep!$R$330:$R$337,1),0)</f>
        <v>8</v>
      </c>
      <c r="RJ40" s="449">
        <f>IFERROR(MATCH(RK$33,Sheep!$R$330:$R$337,1),0)</f>
        <v>8</v>
      </c>
      <c r="RK40" s="449">
        <f>IFERROR(MATCH(RL$33,Sheep!$R$330:$R$337,1),0)</f>
        <v>8</v>
      </c>
      <c r="RL40" s="449">
        <f>IFERROR(MATCH(RM$33,Sheep!$R$330:$R$337,1),0)</f>
        <v>8</v>
      </c>
      <c r="RM40" s="449">
        <f>IFERROR(MATCH(RN$33,Sheep!$R$330:$R$337,1),0)</f>
        <v>8</v>
      </c>
      <c r="RN40" s="449">
        <f>IFERROR(MATCH(RO$33,Sheep!$R$330:$R$337,1),0)</f>
        <v>8</v>
      </c>
      <c r="RO40" s="449">
        <f>IFERROR(MATCH(RP$33,Sheep!$R$330:$R$337,1),0)</f>
        <v>8</v>
      </c>
      <c r="RP40" s="449">
        <f>IFERROR(MATCH(RQ$33,Sheep!$R$330:$R$337,1),0)</f>
        <v>8</v>
      </c>
      <c r="RQ40" s="449">
        <f>IFERROR(MATCH(RR$33,Sheep!$R$330:$R$337,1),0)</f>
        <v>8</v>
      </c>
      <c r="RR40" s="449">
        <f>IFERROR(MATCH(RS$33,Sheep!$R$330:$R$337,1),0)</f>
        <v>8</v>
      </c>
      <c r="RS40" s="449">
        <f>IFERROR(MATCH(RT$33,Sheep!$R$330:$R$337,1),0)</f>
        <v>8</v>
      </c>
      <c r="RT40" s="449">
        <f>IFERROR(MATCH(RU$33,Sheep!$R$330:$R$337,1),0)</f>
        <v>8</v>
      </c>
      <c r="RU40" s="449">
        <f>IFERROR(MATCH(RV$33,Sheep!$R$330:$R$337,1),0)</f>
        <v>8</v>
      </c>
      <c r="RV40" s="449">
        <f>IFERROR(MATCH(RW$33,Sheep!$R$330:$R$337,1),0)</f>
        <v>8</v>
      </c>
      <c r="RW40" s="449">
        <f>IFERROR(MATCH(RX$33,Sheep!$R$330:$R$337,1),0)</f>
        <v>8</v>
      </c>
      <c r="RX40" s="449">
        <f>IFERROR(MATCH(RY$33,Sheep!$R$330:$R$337,1),0)</f>
        <v>8</v>
      </c>
      <c r="RY40" s="449">
        <f>IFERROR(MATCH(RZ$33,Sheep!$R$330:$R$337,1),0)</f>
        <v>8</v>
      </c>
      <c r="RZ40" s="449">
        <f>IFERROR(MATCH(SA$33,Sheep!$R$330:$R$337,1),0)</f>
        <v>8</v>
      </c>
      <c r="SA40" s="449">
        <f>IFERROR(MATCH(SB$33,Sheep!$R$330:$R$337,1),0)</f>
        <v>8</v>
      </c>
      <c r="SB40" s="449">
        <f>IFERROR(MATCH(SC$33,Sheep!$R$330:$R$337,1),0)</f>
        <v>8</v>
      </c>
      <c r="SC40" s="449">
        <f>IFERROR(MATCH(SD$33,Sheep!$R$330:$R$337,1),0)</f>
        <v>8</v>
      </c>
      <c r="SD40" s="449">
        <f>IFERROR(MATCH(SE$33,Sheep!$R$330:$R$337,1),0)</f>
        <v>8</v>
      </c>
      <c r="SE40" s="449">
        <f>IFERROR(MATCH(SF$33,Sheep!$R$330:$R$337,1),0)</f>
        <v>8</v>
      </c>
      <c r="SF40" s="449">
        <f>IFERROR(MATCH(SG$33,Sheep!$R$330:$R$337,1),0)</f>
        <v>8</v>
      </c>
      <c r="SG40" s="449">
        <f>IFERROR(MATCH(SH$33,Sheep!$R$330:$R$337,1),0)</f>
        <v>8</v>
      </c>
      <c r="SH40" s="449">
        <f>IFERROR(MATCH(SI$33,Sheep!$R$330:$R$337,1),0)</f>
        <v>8</v>
      </c>
      <c r="SI40" s="449">
        <f>IFERROR(MATCH(SJ$33,Sheep!$R$330:$R$337,1),0)</f>
        <v>8</v>
      </c>
      <c r="SJ40" s="449">
        <f>IFERROR(MATCH(SK$33,Sheep!$R$330:$R$337,1),0)</f>
        <v>0</v>
      </c>
      <c r="SK40" s="252"/>
      <c r="SL40" s="254"/>
      <c r="SM40" s="242"/>
      <c r="SN40" s="242"/>
      <c r="SO40" s="242"/>
    </row>
    <row r="41" spans="1:509" outlineLevel="3" x14ac:dyDescent="0.35">
      <c r="A41" s="242"/>
      <c r="B41" s="251"/>
      <c r="C41" s="438">
        <f>INT($C$29)+3</f>
        <v>4</v>
      </c>
      <c r="D41" s="252"/>
      <c r="E41" s="322"/>
      <c r="F41" s="322"/>
      <c r="G41" s="322"/>
      <c r="H41" s="252"/>
      <c r="I41" s="266"/>
      <c r="J41" s="266"/>
      <c r="K41" s="448" t="s">
        <v>682</v>
      </c>
      <c r="L41" s="492">
        <f>IFERROR(INDEX(Sheep!$R$330:$R$337,L40,1),0)</f>
        <v>0</v>
      </c>
      <c r="M41" s="492">
        <f>IFERROR(INDEX(Sheep!$R$330:$R$337,M40,1),0)</f>
        <v>0</v>
      </c>
      <c r="N41" s="492">
        <f>IFERROR(INDEX(Sheep!$R$330:$R$337,N40,1),0)</f>
        <v>0</v>
      </c>
      <c r="O41" s="492">
        <f>IFERROR(INDEX(Sheep!$R$330:$R$337,O40,1),0)</f>
        <v>0</v>
      </c>
      <c r="P41" s="492">
        <f>IFERROR(INDEX(Sheep!$R$330:$R$337,P40,1),0)</f>
        <v>0</v>
      </c>
      <c r="Q41" s="492">
        <f>IFERROR(INDEX(Sheep!$R$330:$R$337,Q40,1),0)</f>
        <v>0</v>
      </c>
      <c r="R41" s="492">
        <f>IFERROR(INDEX(Sheep!$R$330:$R$337,R40,1),0)</f>
        <v>0</v>
      </c>
      <c r="S41" s="492">
        <f>IFERROR(INDEX(Sheep!$R$330:$R$337,S40,1),0)</f>
        <v>0</v>
      </c>
      <c r="T41" s="492">
        <f>IFERROR(INDEX(Sheep!$R$330:$R$337,T40,1),0)</f>
        <v>0</v>
      </c>
      <c r="U41" s="492">
        <f>IFERROR(INDEX(Sheep!$R$330:$R$337,U40,1),0)</f>
        <v>0</v>
      </c>
      <c r="V41" s="492">
        <f>IFERROR(INDEX(Sheep!$R$330:$R$337,V40,1),0)</f>
        <v>0</v>
      </c>
      <c r="W41" s="492">
        <f>IFERROR(INDEX(Sheep!$R$330:$R$337,W40,1),0)</f>
        <v>0</v>
      </c>
      <c r="X41" s="492">
        <f>IFERROR(INDEX(Sheep!$R$330:$R$337,X40,1),0)</f>
        <v>0</v>
      </c>
      <c r="Y41" s="492">
        <f>IFERROR(INDEX(Sheep!$R$330:$R$337,Y40,1),0)</f>
        <v>0</v>
      </c>
      <c r="Z41" s="492">
        <f>IFERROR(INDEX(Sheep!$R$330:$R$337,Z40,1),0)</f>
        <v>0</v>
      </c>
      <c r="AA41" s="492">
        <f>IFERROR(INDEX(Sheep!$R$330:$R$337,AA40,1),0)</f>
        <v>0</v>
      </c>
      <c r="AB41" s="492">
        <f>IFERROR(INDEX(Sheep!$R$330:$R$337,AB40,1),0)</f>
        <v>0</v>
      </c>
      <c r="AC41" s="492">
        <f>IFERROR(INDEX(Sheep!$R$330:$R$337,AC40,1),0)</f>
        <v>0</v>
      </c>
      <c r="AD41" s="492">
        <f>IFERROR(INDEX(Sheep!$R$330:$R$337,AD40,1),0)</f>
        <v>0</v>
      </c>
      <c r="AE41" s="492">
        <f>IFERROR(INDEX(Sheep!$R$330:$R$337,AE40,1),0)</f>
        <v>0</v>
      </c>
      <c r="AF41" s="492">
        <f>IFERROR(INDEX(Sheep!$R$330:$R$337,AF40,1),0)</f>
        <v>0</v>
      </c>
      <c r="AG41" s="492">
        <f>IFERROR(INDEX(Sheep!$R$330:$R$337,AG40,1),0)</f>
        <v>0</v>
      </c>
      <c r="AH41" s="492">
        <f>IFERROR(INDEX(Sheep!$R$330:$R$337,AH40,1),0)</f>
        <v>0</v>
      </c>
      <c r="AI41" s="492">
        <f>IFERROR(INDEX(Sheep!$R$330:$R$337,AI40,1),0)</f>
        <v>0</v>
      </c>
      <c r="AJ41" s="492">
        <f>IFERROR(INDEX(Sheep!$R$330:$R$337,AJ40,1),0)</f>
        <v>0</v>
      </c>
      <c r="AK41" s="492">
        <f>IFERROR(INDEX(Sheep!$R$330:$R$337,AK40,1),0)</f>
        <v>0</v>
      </c>
      <c r="AL41" s="492">
        <f>IFERROR(INDEX(Sheep!$R$330:$R$337,AL40,1),0)</f>
        <v>0</v>
      </c>
      <c r="AM41" s="492">
        <f>IFERROR(INDEX(Sheep!$R$330:$R$337,AM40,1),0)</f>
        <v>0</v>
      </c>
      <c r="AN41" s="492">
        <f>IFERROR(INDEX(Sheep!$R$330:$R$337,AN40,1),0)</f>
        <v>0</v>
      </c>
      <c r="AO41" s="492">
        <f>IFERROR(INDEX(Sheep!$R$330:$R$337,AO40,1),0)</f>
        <v>0</v>
      </c>
      <c r="AP41" s="492">
        <f>IFERROR(INDEX(Sheep!$R$330:$R$337,AP40,1),0)</f>
        <v>0</v>
      </c>
      <c r="AQ41" s="492">
        <f>IFERROR(INDEX(Sheep!$R$330:$R$337,AQ40,1),0)</f>
        <v>0</v>
      </c>
      <c r="AR41" s="492">
        <f>IFERROR(INDEX(Sheep!$R$330:$R$337,AR40,1),0)</f>
        <v>0</v>
      </c>
      <c r="AS41" s="492">
        <f>IFERROR(INDEX(Sheep!$R$330:$R$337,AS40,1),0)</f>
        <v>0</v>
      </c>
      <c r="AT41" s="492">
        <f>IFERROR(INDEX(Sheep!$R$330:$R$337,AT40,1),0)</f>
        <v>0</v>
      </c>
      <c r="AU41" s="492">
        <f>IFERROR(INDEX(Sheep!$R$330:$R$337,AU40,1),0)</f>
        <v>0</v>
      </c>
      <c r="AV41" s="492">
        <f>IFERROR(INDEX(Sheep!$R$330:$R$337,AV40,1),0)</f>
        <v>0</v>
      </c>
      <c r="AW41" s="492">
        <f>IFERROR(INDEX(Sheep!$R$330:$R$337,AW40,1),0)</f>
        <v>0</v>
      </c>
      <c r="AX41" s="492">
        <f>IFERROR(INDEX(Sheep!$R$330:$R$337,AX40,1),0)</f>
        <v>0</v>
      </c>
      <c r="AY41" s="492">
        <f>IFERROR(INDEX(Sheep!$R$330:$R$337,AY40,1),0)</f>
        <v>0</v>
      </c>
      <c r="AZ41" s="492">
        <f>IFERROR(INDEX(Sheep!$R$330:$R$337,AZ40,1),0)</f>
        <v>0</v>
      </c>
      <c r="BA41" s="492">
        <f>IFERROR(INDEX(Sheep!$R$330:$R$337,BA40,1),0)</f>
        <v>0</v>
      </c>
      <c r="BB41" s="492">
        <f>IFERROR(INDEX(Sheep!$R$330:$R$337,BB40,1),0)</f>
        <v>0</v>
      </c>
      <c r="BC41" s="492">
        <f>IFERROR(INDEX(Sheep!$R$330:$R$337,BC40,1),0)</f>
        <v>0</v>
      </c>
      <c r="BD41" s="492">
        <f>IFERROR(INDEX(Sheep!$R$330:$R$337,BD40,1),0)</f>
        <v>0</v>
      </c>
      <c r="BE41" s="492">
        <f>IFERROR(INDEX(Sheep!$R$330:$R$337,BE40,1),0)</f>
        <v>0</v>
      </c>
      <c r="BF41" s="492">
        <f>IFERROR(INDEX(Sheep!$R$330:$R$337,BF40,1),0)</f>
        <v>0</v>
      </c>
      <c r="BG41" s="492">
        <f>IFERROR(INDEX(Sheep!$R$330:$R$337,BG40,1),0)</f>
        <v>0</v>
      </c>
      <c r="BH41" s="492">
        <f>IFERROR(INDEX(Sheep!$R$330:$R$337,BH40,1),0)</f>
        <v>0</v>
      </c>
      <c r="BI41" s="492">
        <f>IFERROR(INDEX(Sheep!$R$330:$R$337,BI40,1),0)</f>
        <v>0</v>
      </c>
      <c r="BJ41" s="492">
        <f>IFERROR(INDEX(Sheep!$R$330:$R$337,BJ40,1),0)</f>
        <v>0</v>
      </c>
      <c r="BK41" s="492">
        <f>IFERROR(INDEX(Sheep!$R$330:$R$337,BK40,1),0)</f>
        <v>0</v>
      </c>
      <c r="BL41" s="492">
        <f>IFERROR(INDEX(Sheep!$R$330:$R$337,BL40,1),0)</f>
        <v>0</v>
      </c>
      <c r="BM41" s="492">
        <f>IFERROR(INDEX(Sheep!$R$330:$R$337,BM40,1),0)</f>
        <v>0</v>
      </c>
      <c r="BN41" s="492">
        <f>IFERROR(INDEX(Sheep!$R$330:$R$337,BN40,1),0)</f>
        <v>0</v>
      </c>
      <c r="BO41" s="492">
        <f>IFERROR(INDEX(Sheep!$R$330:$R$337,BO40,1),0)</f>
        <v>0</v>
      </c>
      <c r="BP41" s="492">
        <f>IFERROR(INDEX(Sheep!$R$330:$R$337,BP40,1),0)</f>
        <v>0</v>
      </c>
      <c r="BQ41" s="492">
        <f>IFERROR(INDEX(Sheep!$R$330:$R$337,BQ40,1),0)</f>
        <v>43871</v>
      </c>
      <c r="BR41" s="492">
        <f>IFERROR(INDEX(Sheep!$R$330:$R$337,BR40,1),0)</f>
        <v>43871</v>
      </c>
      <c r="BS41" s="492">
        <f>IFERROR(INDEX(Sheep!$R$330:$R$337,BS40,1),0)</f>
        <v>43871</v>
      </c>
      <c r="BT41" s="492">
        <f>IFERROR(INDEX(Sheep!$R$330:$R$337,BT40,1),0)</f>
        <v>43871</v>
      </c>
      <c r="BU41" s="492">
        <f>IFERROR(INDEX(Sheep!$R$330:$R$337,BU40,1),0)</f>
        <v>43871</v>
      </c>
      <c r="BV41" s="492">
        <f>IFERROR(INDEX(Sheep!$R$330:$R$337,BV40,1),0)</f>
        <v>43871</v>
      </c>
      <c r="BW41" s="492">
        <f>IFERROR(INDEX(Sheep!$R$330:$R$337,BW40,1),0)</f>
        <v>43871</v>
      </c>
      <c r="BX41" s="492">
        <f>IFERROR(INDEX(Sheep!$R$330:$R$337,BX40,1),0)</f>
        <v>43871</v>
      </c>
      <c r="BY41" s="492">
        <f>IFERROR(INDEX(Sheep!$R$330:$R$337,BY40,1),0)</f>
        <v>43871</v>
      </c>
      <c r="BZ41" s="492">
        <f>IFERROR(INDEX(Sheep!$R$330:$R$337,BZ40,1),0)</f>
        <v>43871</v>
      </c>
      <c r="CA41" s="492">
        <f>IFERROR(INDEX(Sheep!$R$330:$R$337,CA40,1),0)</f>
        <v>43871</v>
      </c>
      <c r="CB41" s="492">
        <f>IFERROR(INDEX(Sheep!$R$330:$R$337,CB40,1),0)</f>
        <v>43871</v>
      </c>
      <c r="CC41" s="492">
        <f>IFERROR(INDEX(Sheep!$R$330:$R$337,CC40,1),0)</f>
        <v>43871</v>
      </c>
      <c r="CD41" s="492">
        <f>IFERROR(INDEX(Sheep!$R$330:$R$337,CD40,1),0)</f>
        <v>43871</v>
      </c>
      <c r="CE41" s="492">
        <f>IFERROR(INDEX(Sheep!$R$330:$R$337,CE40,1),0)</f>
        <v>43871</v>
      </c>
      <c r="CF41" s="492">
        <f>IFERROR(INDEX(Sheep!$R$330:$R$337,CF40,1),0)</f>
        <v>43871</v>
      </c>
      <c r="CG41" s="492">
        <f>IFERROR(INDEX(Sheep!$R$330:$R$337,CG40,1),0)</f>
        <v>43871</v>
      </c>
      <c r="CH41" s="492">
        <f>IFERROR(INDEX(Sheep!$R$330:$R$337,CH40,1),0)</f>
        <v>43871</v>
      </c>
      <c r="CI41" s="492">
        <f>IFERROR(INDEX(Sheep!$R$330:$R$337,CI40,1),0)</f>
        <v>43871</v>
      </c>
      <c r="CJ41" s="492">
        <f>IFERROR(INDEX(Sheep!$R$330:$R$337,CJ40,1),0)</f>
        <v>43871</v>
      </c>
      <c r="CK41" s="492">
        <f>IFERROR(INDEX(Sheep!$R$330:$R$337,CK40,1),0)</f>
        <v>43871</v>
      </c>
      <c r="CL41" s="492">
        <f>IFERROR(INDEX(Sheep!$R$330:$R$337,CL40,1),0)</f>
        <v>43871</v>
      </c>
      <c r="CM41" s="492">
        <f>IFERROR(INDEX(Sheep!$R$330:$R$337,CM40,1),0)</f>
        <v>43871</v>
      </c>
      <c r="CN41" s="492">
        <f>IFERROR(INDEX(Sheep!$R$330:$R$337,CN40,1),0)</f>
        <v>43871</v>
      </c>
      <c r="CO41" s="492">
        <f>IFERROR(INDEX(Sheep!$R$330:$R$337,CO40,1),0)</f>
        <v>43871</v>
      </c>
      <c r="CP41" s="492">
        <f>IFERROR(INDEX(Sheep!$R$330:$R$337,CP40,1),0)</f>
        <v>43871</v>
      </c>
      <c r="CQ41" s="492">
        <f>IFERROR(INDEX(Sheep!$R$330:$R$337,CQ40,1),0)</f>
        <v>43871</v>
      </c>
      <c r="CR41" s="492">
        <f>IFERROR(INDEX(Sheep!$R$330:$R$337,CR40,1),0)</f>
        <v>43871</v>
      </c>
      <c r="CS41" s="492">
        <f>IFERROR(INDEX(Sheep!$R$330:$R$337,CS40,1),0)</f>
        <v>43871</v>
      </c>
      <c r="CT41" s="492">
        <f>IFERROR(INDEX(Sheep!$R$330:$R$337,CT40,1),0)</f>
        <v>43871</v>
      </c>
      <c r="CU41" s="492">
        <f>IFERROR(INDEX(Sheep!$R$330:$R$337,CU40,1),0)</f>
        <v>43871</v>
      </c>
      <c r="CV41" s="492">
        <f>IFERROR(INDEX(Sheep!$R$330:$R$337,CV40,1),0)</f>
        <v>43871</v>
      </c>
      <c r="CW41" s="492">
        <f>IFERROR(INDEX(Sheep!$R$330:$R$337,CW40,1),0)</f>
        <v>43871</v>
      </c>
      <c r="CX41" s="492">
        <f>IFERROR(INDEX(Sheep!$R$330:$R$337,CX40,1),0)</f>
        <v>43871</v>
      </c>
      <c r="CY41" s="492">
        <f>IFERROR(INDEX(Sheep!$R$330:$R$337,CY40,1),0)</f>
        <v>43871</v>
      </c>
      <c r="CZ41" s="492">
        <f>IFERROR(INDEX(Sheep!$R$330:$R$337,CZ40,1),0)</f>
        <v>43871</v>
      </c>
      <c r="DA41" s="492">
        <f>IFERROR(INDEX(Sheep!$R$330:$R$337,DA40,1),0)</f>
        <v>43871</v>
      </c>
      <c r="DB41" s="492">
        <f>IFERROR(INDEX(Sheep!$R$330:$R$337,DB40,1),0)</f>
        <v>43871</v>
      </c>
      <c r="DC41" s="492">
        <f>IFERROR(INDEX(Sheep!$R$330:$R$337,DC40,1),0)</f>
        <v>43871</v>
      </c>
      <c r="DD41" s="492">
        <f>IFERROR(INDEX(Sheep!$R$330:$R$337,DD40,1),0)</f>
        <v>43871</v>
      </c>
      <c r="DE41" s="492">
        <f>IFERROR(INDEX(Sheep!$R$330:$R$337,DE40,1),0)</f>
        <v>43871</v>
      </c>
      <c r="DF41" s="492">
        <f>IFERROR(INDEX(Sheep!$R$330:$R$337,DF40,1),0)</f>
        <v>43871</v>
      </c>
      <c r="DG41" s="492">
        <f>IFERROR(INDEX(Sheep!$R$330:$R$337,DG40,1),0)</f>
        <v>43871</v>
      </c>
      <c r="DH41" s="492">
        <f>IFERROR(INDEX(Sheep!$R$330:$R$337,DH40,1),0)</f>
        <v>43871</v>
      </c>
      <c r="DI41" s="492">
        <f>IFERROR(INDEX(Sheep!$R$330:$R$337,DI40,1),0)</f>
        <v>43871</v>
      </c>
      <c r="DJ41" s="492">
        <f>IFERROR(INDEX(Sheep!$R$330:$R$337,DJ40,1),0)</f>
        <v>43871</v>
      </c>
      <c r="DK41" s="492">
        <f>IFERROR(INDEX(Sheep!$R$330:$R$337,DK40,1),0)</f>
        <v>43871</v>
      </c>
      <c r="DL41" s="492">
        <f>IFERROR(INDEX(Sheep!$R$330:$R$337,DL40,1),0)</f>
        <v>43871</v>
      </c>
      <c r="DM41" s="492">
        <f>IFERROR(INDEX(Sheep!$R$330:$R$337,DM40,1),0)</f>
        <v>43871</v>
      </c>
      <c r="DN41" s="492">
        <f>IFERROR(INDEX(Sheep!$R$330:$R$337,DN40,1),0)</f>
        <v>43871</v>
      </c>
      <c r="DO41" s="492">
        <f>IFERROR(INDEX(Sheep!$R$330:$R$337,DO40,1),0)</f>
        <v>43871</v>
      </c>
      <c r="DP41" s="492">
        <f>IFERROR(INDEX(Sheep!$R$330:$R$337,DP40,1),0)</f>
        <v>43871</v>
      </c>
      <c r="DQ41" s="492">
        <f>IFERROR(INDEX(Sheep!$R$330:$R$337,DQ40,1),0)</f>
        <v>44236</v>
      </c>
      <c r="DR41" s="492">
        <f>IFERROR(INDEX(Sheep!$R$330:$R$337,DR40,1),0)</f>
        <v>44236</v>
      </c>
      <c r="DS41" s="492">
        <f>IFERROR(INDEX(Sheep!$R$330:$R$337,DS40,1),0)</f>
        <v>44236</v>
      </c>
      <c r="DT41" s="492">
        <f>IFERROR(INDEX(Sheep!$R$330:$R$337,DT40,1),0)</f>
        <v>44236</v>
      </c>
      <c r="DU41" s="492">
        <f>IFERROR(INDEX(Sheep!$R$330:$R$337,DU40,1),0)</f>
        <v>44236</v>
      </c>
      <c r="DV41" s="492">
        <f>IFERROR(INDEX(Sheep!$R$330:$R$337,DV40,1),0)</f>
        <v>44236</v>
      </c>
      <c r="DW41" s="492">
        <f>IFERROR(INDEX(Sheep!$R$330:$R$337,DW40,1),0)</f>
        <v>44236</v>
      </c>
      <c r="DX41" s="492">
        <f>IFERROR(INDEX(Sheep!$R$330:$R$337,DX40,1),0)</f>
        <v>44236</v>
      </c>
      <c r="DY41" s="492">
        <f>IFERROR(INDEX(Sheep!$R$330:$R$337,DY40,1),0)</f>
        <v>44236</v>
      </c>
      <c r="DZ41" s="492">
        <f>IFERROR(INDEX(Sheep!$R$330:$R$337,DZ40,1),0)</f>
        <v>44236</v>
      </c>
      <c r="EA41" s="492">
        <f>IFERROR(INDEX(Sheep!$R$330:$R$337,EA40,1),0)</f>
        <v>44236</v>
      </c>
      <c r="EB41" s="492">
        <f>IFERROR(INDEX(Sheep!$R$330:$R$337,EB40,1),0)</f>
        <v>44236</v>
      </c>
      <c r="EC41" s="492">
        <f>IFERROR(INDEX(Sheep!$R$330:$R$337,EC40,1),0)</f>
        <v>44236</v>
      </c>
      <c r="ED41" s="492">
        <f>IFERROR(INDEX(Sheep!$R$330:$R$337,ED40,1),0)</f>
        <v>44236</v>
      </c>
      <c r="EE41" s="492">
        <f>IFERROR(INDEX(Sheep!$R$330:$R$337,EE40,1),0)</f>
        <v>44236</v>
      </c>
      <c r="EF41" s="492">
        <f>IFERROR(INDEX(Sheep!$R$330:$R$337,EF40,1),0)</f>
        <v>44236</v>
      </c>
      <c r="EG41" s="492">
        <f>IFERROR(INDEX(Sheep!$R$330:$R$337,EG40,1),0)</f>
        <v>44236</v>
      </c>
      <c r="EH41" s="492">
        <f>IFERROR(INDEX(Sheep!$R$330:$R$337,EH40,1),0)</f>
        <v>44236</v>
      </c>
      <c r="EI41" s="492">
        <f>IFERROR(INDEX(Sheep!$R$330:$R$337,EI40,1),0)</f>
        <v>44236</v>
      </c>
      <c r="EJ41" s="492">
        <f>IFERROR(INDEX(Sheep!$R$330:$R$337,EJ40,1),0)</f>
        <v>44236</v>
      </c>
      <c r="EK41" s="492">
        <f>IFERROR(INDEX(Sheep!$R$330:$R$337,EK40,1),0)</f>
        <v>44236</v>
      </c>
      <c r="EL41" s="492">
        <f>IFERROR(INDEX(Sheep!$R$330:$R$337,EL40,1),0)</f>
        <v>44236</v>
      </c>
      <c r="EM41" s="492">
        <f>IFERROR(INDEX(Sheep!$R$330:$R$337,EM40,1),0)</f>
        <v>44236</v>
      </c>
      <c r="EN41" s="492">
        <f>IFERROR(INDEX(Sheep!$R$330:$R$337,EN40,1),0)</f>
        <v>44236</v>
      </c>
      <c r="EO41" s="492">
        <f>IFERROR(INDEX(Sheep!$R$330:$R$337,EO40,1),0)</f>
        <v>44236</v>
      </c>
      <c r="EP41" s="492">
        <f>IFERROR(INDEX(Sheep!$R$330:$R$337,EP40,1),0)</f>
        <v>44236</v>
      </c>
      <c r="EQ41" s="492">
        <f>IFERROR(INDEX(Sheep!$R$330:$R$337,EQ40,1),0)</f>
        <v>44236</v>
      </c>
      <c r="ER41" s="492">
        <f>IFERROR(INDEX(Sheep!$R$330:$R$337,ER40,1),0)</f>
        <v>44236</v>
      </c>
      <c r="ES41" s="492">
        <f>IFERROR(INDEX(Sheep!$R$330:$R$337,ES40,1),0)</f>
        <v>44236</v>
      </c>
      <c r="ET41" s="492">
        <f>IFERROR(INDEX(Sheep!$R$330:$R$337,ET40,1),0)</f>
        <v>44236</v>
      </c>
      <c r="EU41" s="492">
        <f>IFERROR(INDEX(Sheep!$R$330:$R$337,EU40,1),0)</f>
        <v>44236</v>
      </c>
      <c r="EV41" s="492">
        <f>IFERROR(INDEX(Sheep!$R$330:$R$337,EV40,1),0)</f>
        <v>44236</v>
      </c>
      <c r="EW41" s="492">
        <f>IFERROR(INDEX(Sheep!$R$330:$R$337,EW40,1),0)</f>
        <v>44236</v>
      </c>
      <c r="EX41" s="492">
        <f>IFERROR(INDEX(Sheep!$R$330:$R$337,EX40,1),0)</f>
        <v>44236</v>
      </c>
      <c r="EY41" s="492">
        <f>IFERROR(INDEX(Sheep!$R$330:$R$337,EY40,1),0)</f>
        <v>44236</v>
      </c>
      <c r="EZ41" s="492">
        <f>IFERROR(INDEX(Sheep!$R$330:$R$337,EZ40,1),0)</f>
        <v>44236</v>
      </c>
      <c r="FA41" s="492">
        <f>IFERROR(INDEX(Sheep!$R$330:$R$337,FA40,1),0)</f>
        <v>44236</v>
      </c>
      <c r="FB41" s="492">
        <f>IFERROR(INDEX(Sheep!$R$330:$R$337,FB40,1),0)</f>
        <v>44236</v>
      </c>
      <c r="FC41" s="492">
        <f>IFERROR(INDEX(Sheep!$R$330:$R$337,FC40,1),0)</f>
        <v>44236</v>
      </c>
      <c r="FD41" s="492">
        <f>IFERROR(INDEX(Sheep!$R$330:$R$337,FD40,1),0)</f>
        <v>44236</v>
      </c>
      <c r="FE41" s="492">
        <f>IFERROR(INDEX(Sheep!$R$330:$R$337,FE40,1),0)</f>
        <v>44236</v>
      </c>
      <c r="FF41" s="492">
        <f>IFERROR(INDEX(Sheep!$R$330:$R$337,FF40,1),0)</f>
        <v>44236</v>
      </c>
      <c r="FG41" s="492">
        <f>IFERROR(INDEX(Sheep!$R$330:$R$337,FG40,1),0)</f>
        <v>44236</v>
      </c>
      <c r="FH41" s="492">
        <f>IFERROR(INDEX(Sheep!$R$330:$R$337,FH40,1),0)</f>
        <v>44236</v>
      </c>
      <c r="FI41" s="492">
        <f>IFERROR(INDEX(Sheep!$R$330:$R$337,FI40,1),0)</f>
        <v>44236</v>
      </c>
      <c r="FJ41" s="492">
        <f>IFERROR(INDEX(Sheep!$R$330:$R$337,FJ40,1),0)</f>
        <v>44236</v>
      </c>
      <c r="FK41" s="492">
        <f>IFERROR(INDEX(Sheep!$R$330:$R$337,FK40,1),0)</f>
        <v>44236</v>
      </c>
      <c r="FL41" s="492">
        <f>IFERROR(INDEX(Sheep!$R$330:$R$337,FL40,1),0)</f>
        <v>44236</v>
      </c>
      <c r="FM41" s="492">
        <f>IFERROR(INDEX(Sheep!$R$330:$R$337,FM40,1),0)</f>
        <v>44236</v>
      </c>
      <c r="FN41" s="492">
        <f>IFERROR(INDEX(Sheep!$R$330:$R$337,FN40,1),0)</f>
        <v>44236</v>
      </c>
      <c r="FO41" s="492">
        <f>IFERROR(INDEX(Sheep!$R$330:$R$337,FO40,1),0)</f>
        <v>44236</v>
      </c>
      <c r="FP41" s="492">
        <f>IFERROR(INDEX(Sheep!$R$330:$R$337,FP40,1),0)</f>
        <v>44236</v>
      </c>
      <c r="FQ41" s="492">
        <f>IFERROR(INDEX(Sheep!$R$330:$R$337,FQ40,1),0)</f>
        <v>44601</v>
      </c>
      <c r="FR41" s="492">
        <f>IFERROR(INDEX(Sheep!$R$330:$R$337,FR40,1),0)</f>
        <v>44601</v>
      </c>
      <c r="FS41" s="492">
        <f>IFERROR(INDEX(Sheep!$R$330:$R$337,FS40,1),0)</f>
        <v>44601</v>
      </c>
      <c r="FT41" s="492">
        <f>IFERROR(INDEX(Sheep!$R$330:$R$337,FT40,1),0)</f>
        <v>44601</v>
      </c>
      <c r="FU41" s="492">
        <f>IFERROR(INDEX(Sheep!$R$330:$R$337,FU40,1),0)</f>
        <v>44601</v>
      </c>
      <c r="FV41" s="492">
        <f>IFERROR(INDEX(Sheep!$R$330:$R$337,FV40,1),0)</f>
        <v>44601</v>
      </c>
      <c r="FW41" s="492">
        <f>IFERROR(INDEX(Sheep!$R$330:$R$337,FW40,1),0)</f>
        <v>44601</v>
      </c>
      <c r="FX41" s="492">
        <f>IFERROR(INDEX(Sheep!$R$330:$R$337,FX40,1),0)</f>
        <v>44601</v>
      </c>
      <c r="FY41" s="492">
        <f>IFERROR(INDEX(Sheep!$R$330:$R$337,FY40,1),0)</f>
        <v>44601</v>
      </c>
      <c r="FZ41" s="492">
        <f>IFERROR(INDEX(Sheep!$R$330:$R$337,FZ40,1),0)</f>
        <v>44601</v>
      </c>
      <c r="GA41" s="492">
        <f>IFERROR(INDEX(Sheep!$R$330:$R$337,GA40,1),0)</f>
        <v>44601</v>
      </c>
      <c r="GB41" s="492">
        <f>IFERROR(INDEX(Sheep!$R$330:$R$337,GB40,1),0)</f>
        <v>44601</v>
      </c>
      <c r="GC41" s="492">
        <f>IFERROR(INDEX(Sheep!$R$330:$R$337,GC40,1),0)</f>
        <v>44601</v>
      </c>
      <c r="GD41" s="492">
        <f>IFERROR(INDEX(Sheep!$R$330:$R$337,GD40,1),0)</f>
        <v>44601</v>
      </c>
      <c r="GE41" s="492">
        <f>IFERROR(INDEX(Sheep!$R$330:$R$337,GE40,1),0)</f>
        <v>44601</v>
      </c>
      <c r="GF41" s="492">
        <f>IFERROR(INDEX(Sheep!$R$330:$R$337,GF40,1),0)</f>
        <v>44601</v>
      </c>
      <c r="GG41" s="492">
        <f>IFERROR(INDEX(Sheep!$R$330:$R$337,GG40,1),0)</f>
        <v>44601</v>
      </c>
      <c r="GH41" s="492">
        <f>IFERROR(INDEX(Sheep!$R$330:$R$337,GH40,1),0)</f>
        <v>44601</v>
      </c>
      <c r="GI41" s="492">
        <f>IFERROR(INDEX(Sheep!$R$330:$R$337,GI40,1),0)</f>
        <v>44601</v>
      </c>
      <c r="GJ41" s="492">
        <f>IFERROR(INDEX(Sheep!$R$330:$R$337,GJ40,1),0)</f>
        <v>44601</v>
      </c>
      <c r="GK41" s="492">
        <f>IFERROR(INDEX(Sheep!$R$330:$R$337,GK40,1),0)</f>
        <v>44601</v>
      </c>
      <c r="GL41" s="492">
        <f>IFERROR(INDEX(Sheep!$R$330:$R$337,GL40,1),0)</f>
        <v>44601</v>
      </c>
      <c r="GM41" s="492">
        <f>IFERROR(INDEX(Sheep!$R$330:$R$337,GM40,1),0)</f>
        <v>44601</v>
      </c>
      <c r="GN41" s="492">
        <f>IFERROR(INDEX(Sheep!$R$330:$R$337,GN40,1),0)</f>
        <v>44601</v>
      </c>
      <c r="GO41" s="492">
        <f>IFERROR(INDEX(Sheep!$R$330:$R$337,GO40,1),0)</f>
        <v>44601</v>
      </c>
      <c r="GP41" s="492">
        <f>IFERROR(INDEX(Sheep!$R$330:$R$337,GP40,1),0)</f>
        <v>44601</v>
      </c>
      <c r="GQ41" s="492">
        <f>IFERROR(INDEX(Sheep!$R$330:$R$337,GQ40,1),0)</f>
        <v>44601</v>
      </c>
      <c r="GR41" s="492">
        <f>IFERROR(INDEX(Sheep!$R$330:$R$337,GR40,1),0)</f>
        <v>44601</v>
      </c>
      <c r="GS41" s="492">
        <f>IFERROR(INDEX(Sheep!$R$330:$R$337,GS40,1),0)</f>
        <v>44601</v>
      </c>
      <c r="GT41" s="492">
        <f>IFERROR(INDEX(Sheep!$R$330:$R$337,GT40,1),0)</f>
        <v>44601</v>
      </c>
      <c r="GU41" s="492">
        <f>IFERROR(INDEX(Sheep!$R$330:$R$337,GU40,1),0)</f>
        <v>44601</v>
      </c>
      <c r="GV41" s="492">
        <f>IFERROR(INDEX(Sheep!$R$330:$R$337,GV40,1),0)</f>
        <v>44601</v>
      </c>
      <c r="GW41" s="492">
        <f>IFERROR(INDEX(Sheep!$R$330:$R$337,GW40,1),0)</f>
        <v>44601</v>
      </c>
      <c r="GX41" s="492">
        <f>IFERROR(INDEX(Sheep!$R$330:$R$337,GX40,1),0)</f>
        <v>44601</v>
      </c>
      <c r="GY41" s="492">
        <f>IFERROR(INDEX(Sheep!$R$330:$R$337,GY40,1),0)</f>
        <v>44601</v>
      </c>
      <c r="GZ41" s="492">
        <f>IFERROR(INDEX(Sheep!$R$330:$R$337,GZ40,1),0)</f>
        <v>44601</v>
      </c>
      <c r="HA41" s="492">
        <f>IFERROR(INDEX(Sheep!$R$330:$R$337,HA40,1),0)</f>
        <v>44601</v>
      </c>
      <c r="HB41" s="492">
        <f>IFERROR(INDEX(Sheep!$R$330:$R$337,HB40,1),0)</f>
        <v>44601</v>
      </c>
      <c r="HC41" s="492">
        <f>IFERROR(INDEX(Sheep!$R$330:$R$337,HC40,1),0)</f>
        <v>44601</v>
      </c>
      <c r="HD41" s="492">
        <f>IFERROR(INDEX(Sheep!$R$330:$R$337,HD40,1),0)</f>
        <v>44601</v>
      </c>
      <c r="HE41" s="492">
        <f>IFERROR(INDEX(Sheep!$R$330:$R$337,HE40,1),0)</f>
        <v>44601</v>
      </c>
      <c r="HF41" s="492">
        <f>IFERROR(INDEX(Sheep!$R$330:$R$337,HF40,1),0)</f>
        <v>44601</v>
      </c>
      <c r="HG41" s="492">
        <f>IFERROR(INDEX(Sheep!$R$330:$R$337,HG40,1),0)</f>
        <v>44601</v>
      </c>
      <c r="HH41" s="492">
        <f>IFERROR(INDEX(Sheep!$R$330:$R$337,HH40,1),0)</f>
        <v>44601</v>
      </c>
      <c r="HI41" s="492">
        <f>IFERROR(INDEX(Sheep!$R$330:$R$337,HI40,1),0)</f>
        <v>44601</v>
      </c>
      <c r="HJ41" s="492">
        <f>IFERROR(INDEX(Sheep!$R$330:$R$337,HJ40,1),0)</f>
        <v>44601</v>
      </c>
      <c r="HK41" s="492">
        <f>IFERROR(INDEX(Sheep!$R$330:$R$337,HK40,1),0)</f>
        <v>44601</v>
      </c>
      <c r="HL41" s="492">
        <f>IFERROR(INDEX(Sheep!$R$330:$R$337,HL40,1),0)</f>
        <v>44601</v>
      </c>
      <c r="HM41" s="492">
        <f>IFERROR(INDEX(Sheep!$R$330:$R$337,HM40,1),0)</f>
        <v>44601</v>
      </c>
      <c r="HN41" s="492">
        <f>IFERROR(INDEX(Sheep!$R$330:$R$337,HN40,1),0)</f>
        <v>44601</v>
      </c>
      <c r="HO41" s="492">
        <f>IFERROR(INDEX(Sheep!$R$330:$R$337,HO40,1),0)</f>
        <v>44601</v>
      </c>
      <c r="HP41" s="492">
        <f>IFERROR(INDEX(Sheep!$R$330:$R$337,HP40,1),0)</f>
        <v>44601</v>
      </c>
      <c r="HQ41" s="492">
        <f>IFERROR(INDEX(Sheep!$R$330:$R$337,HQ40,1),0)</f>
        <v>44966</v>
      </c>
      <c r="HR41" s="492">
        <f>IFERROR(INDEX(Sheep!$R$330:$R$337,HR40,1),0)</f>
        <v>44966</v>
      </c>
      <c r="HS41" s="492">
        <f>IFERROR(INDEX(Sheep!$R$330:$R$337,HS40,1),0)</f>
        <v>44966</v>
      </c>
      <c r="HT41" s="492">
        <f>IFERROR(INDEX(Sheep!$R$330:$R$337,HT40,1),0)</f>
        <v>44966</v>
      </c>
      <c r="HU41" s="492">
        <f>IFERROR(INDEX(Sheep!$R$330:$R$337,HU40,1),0)</f>
        <v>44966</v>
      </c>
      <c r="HV41" s="492">
        <f>IFERROR(INDEX(Sheep!$R$330:$R$337,HV40,1),0)</f>
        <v>44966</v>
      </c>
      <c r="HW41" s="492">
        <f>IFERROR(INDEX(Sheep!$R$330:$R$337,HW40,1),0)</f>
        <v>44966</v>
      </c>
      <c r="HX41" s="492">
        <f>IFERROR(INDEX(Sheep!$R$330:$R$337,HX40,1),0)</f>
        <v>44966</v>
      </c>
      <c r="HY41" s="492">
        <f>IFERROR(INDEX(Sheep!$R$330:$R$337,HY40,1),0)</f>
        <v>44966</v>
      </c>
      <c r="HZ41" s="492">
        <f>IFERROR(INDEX(Sheep!$R$330:$R$337,HZ40,1),0)</f>
        <v>44966</v>
      </c>
      <c r="IA41" s="492">
        <f>IFERROR(INDEX(Sheep!$R$330:$R$337,IA40,1),0)</f>
        <v>44966</v>
      </c>
      <c r="IB41" s="492">
        <f>IFERROR(INDEX(Sheep!$R$330:$R$337,IB40,1),0)</f>
        <v>44966</v>
      </c>
      <c r="IC41" s="492">
        <f>IFERROR(INDEX(Sheep!$R$330:$R$337,IC40,1),0)</f>
        <v>44966</v>
      </c>
      <c r="ID41" s="492">
        <f>IFERROR(INDEX(Sheep!$R$330:$R$337,ID40,1),0)</f>
        <v>44966</v>
      </c>
      <c r="IE41" s="492">
        <f>IFERROR(INDEX(Sheep!$R$330:$R$337,IE40,1),0)</f>
        <v>44966</v>
      </c>
      <c r="IF41" s="492">
        <f>IFERROR(INDEX(Sheep!$R$330:$R$337,IF40,1),0)</f>
        <v>44966</v>
      </c>
      <c r="IG41" s="492">
        <f>IFERROR(INDEX(Sheep!$R$330:$R$337,IG40,1),0)</f>
        <v>44966</v>
      </c>
      <c r="IH41" s="492">
        <f>IFERROR(INDEX(Sheep!$R$330:$R$337,IH40,1),0)</f>
        <v>44966</v>
      </c>
      <c r="II41" s="492">
        <f>IFERROR(INDEX(Sheep!$R$330:$R$337,II40,1),0)</f>
        <v>44966</v>
      </c>
      <c r="IJ41" s="492">
        <f>IFERROR(INDEX(Sheep!$R$330:$R$337,IJ40,1),0)</f>
        <v>44966</v>
      </c>
      <c r="IK41" s="492">
        <f>IFERROR(INDEX(Sheep!$R$330:$R$337,IK40,1),0)</f>
        <v>44966</v>
      </c>
      <c r="IL41" s="492">
        <f>IFERROR(INDEX(Sheep!$R$330:$R$337,IL40,1),0)</f>
        <v>44966</v>
      </c>
      <c r="IM41" s="492">
        <f>IFERROR(INDEX(Sheep!$R$330:$R$337,IM40,1),0)</f>
        <v>44966</v>
      </c>
      <c r="IN41" s="492">
        <f>IFERROR(INDEX(Sheep!$R$330:$R$337,IN40,1),0)</f>
        <v>44966</v>
      </c>
      <c r="IO41" s="492">
        <f>IFERROR(INDEX(Sheep!$R$330:$R$337,IO40,1),0)</f>
        <v>44966</v>
      </c>
      <c r="IP41" s="492">
        <f>IFERROR(INDEX(Sheep!$R$330:$R$337,IP40,1),0)</f>
        <v>44966</v>
      </c>
      <c r="IQ41" s="492">
        <f>IFERROR(INDEX(Sheep!$R$330:$R$337,IQ40,1),0)</f>
        <v>44966</v>
      </c>
      <c r="IR41" s="492">
        <f>IFERROR(INDEX(Sheep!$R$330:$R$337,IR40,1),0)</f>
        <v>44966</v>
      </c>
      <c r="IS41" s="492">
        <f>IFERROR(INDEX(Sheep!$R$330:$R$337,IS40,1),0)</f>
        <v>44966</v>
      </c>
      <c r="IT41" s="492">
        <f>IFERROR(INDEX(Sheep!$R$330:$R$337,IT40,1),0)</f>
        <v>44966</v>
      </c>
      <c r="IU41" s="492">
        <f>IFERROR(INDEX(Sheep!$R$330:$R$337,IU40,1),0)</f>
        <v>44966</v>
      </c>
      <c r="IV41" s="492">
        <f>IFERROR(INDEX(Sheep!$R$330:$R$337,IV40,1),0)</f>
        <v>44966</v>
      </c>
      <c r="IW41" s="492">
        <f>IFERROR(INDEX(Sheep!$R$330:$R$337,IW40,1),0)</f>
        <v>44966</v>
      </c>
      <c r="IX41" s="492">
        <f>IFERROR(INDEX(Sheep!$R$330:$R$337,IX40,1),0)</f>
        <v>44966</v>
      </c>
      <c r="IY41" s="492">
        <f>IFERROR(INDEX(Sheep!$R$330:$R$337,IY40,1),0)</f>
        <v>44966</v>
      </c>
      <c r="IZ41" s="492">
        <f>IFERROR(INDEX(Sheep!$R$330:$R$337,IZ40,1),0)</f>
        <v>44966</v>
      </c>
      <c r="JA41" s="492">
        <f>IFERROR(INDEX(Sheep!$R$330:$R$337,JA40,1),0)</f>
        <v>44966</v>
      </c>
      <c r="JB41" s="492">
        <f>IFERROR(INDEX(Sheep!$R$330:$R$337,JB40,1),0)</f>
        <v>44966</v>
      </c>
      <c r="JC41" s="492">
        <f>IFERROR(INDEX(Sheep!$R$330:$R$337,JC40,1),0)</f>
        <v>44966</v>
      </c>
      <c r="JD41" s="492">
        <f>IFERROR(INDEX(Sheep!$R$330:$R$337,JD40,1),0)</f>
        <v>44966</v>
      </c>
      <c r="JE41" s="492">
        <f>IFERROR(INDEX(Sheep!$R$330:$R$337,JE40,1),0)</f>
        <v>44966</v>
      </c>
      <c r="JF41" s="492">
        <f>IFERROR(INDEX(Sheep!$R$330:$R$337,JF40,1),0)</f>
        <v>44966</v>
      </c>
      <c r="JG41" s="492">
        <f>IFERROR(INDEX(Sheep!$R$330:$R$337,JG40,1),0)</f>
        <v>44966</v>
      </c>
      <c r="JH41" s="492">
        <f>IFERROR(INDEX(Sheep!$R$330:$R$337,JH40,1),0)</f>
        <v>44966</v>
      </c>
      <c r="JI41" s="492">
        <f>IFERROR(INDEX(Sheep!$R$330:$R$337,JI40,1),0)</f>
        <v>44966</v>
      </c>
      <c r="JJ41" s="492">
        <f>IFERROR(INDEX(Sheep!$R$330:$R$337,JJ40,1),0)</f>
        <v>44966</v>
      </c>
      <c r="JK41" s="492">
        <f>IFERROR(INDEX(Sheep!$R$330:$R$337,JK40,1),0)</f>
        <v>44966</v>
      </c>
      <c r="JL41" s="492">
        <f>IFERROR(INDEX(Sheep!$R$330:$R$337,JL40,1),0)</f>
        <v>44966</v>
      </c>
      <c r="JM41" s="492">
        <f>IFERROR(INDEX(Sheep!$R$330:$R$337,JM40,1),0)</f>
        <v>44966</v>
      </c>
      <c r="JN41" s="492">
        <f>IFERROR(INDEX(Sheep!$R$330:$R$337,JN40,1),0)</f>
        <v>44966</v>
      </c>
      <c r="JO41" s="492">
        <f>IFERROR(INDEX(Sheep!$R$330:$R$337,JO40,1),0)</f>
        <v>44966</v>
      </c>
      <c r="JP41" s="492">
        <f>IFERROR(INDEX(Sheep!$R$330:$R$337,JP40,1),0)</f>
        <v>44966</v>
      </c>
      <c r="JQ41" s="492">
        <f>IFERROR(INDEX(Sheep!$R$330:$R$337,JQ40,1),0)</f>
        <v>45332</v>
      </c>
      <c r="JR41" s="492">
        <f>IFERROR(INDEX(Sheep!$R$330:$R$337,JR40,1),0)</f>
        <v>45332</v>
      </c>
      <c r="JS41" s="492">
        <f>IFERROR(INDEX(Sheep!$R$330:$R$337,JS40,1),0)</f>
        <v>45332</v>
      </c>
      <c r="JT41" s="492">
        <f>IFERROR(INDEX(Sheep!$R$330:$R$337,JT40,1),0)</f>
        <v>45332</v>
      </c>
      <c r="JU41" s="492">
        <f>IFERROR(INDEX(Sheep!$R$330:$R$337,JU40,1),0)</f>
        <v>45332</v>
      </c>
      <c r="JV41" s="492">
        <f>IFERROR(INDEX(Sheep!$R$330:$R$337,JV40,1),0)</f>
        <v>45332</v>
      </c>
      <c r="JW41" s="492">
        <f>IFERROR(INDEX(Sheep!$R$330:$R$337,JW40,1),0)</f>
        <v>45332</v>
      </c>
      <c r="JX41" s="492">
        <f>IFERROR(INDEX(Sheep!$R$330:$R$337,JX40,1),0)</f>
        <v>45332</v>
      </c>
      <c r="JY41" s="492">
        <f>IFERROR(INDEX(Sheep!$R$330:$R$337,JY40,1),0)</f>
        <v>45332</v>
      </c>
      <c r="JZ41" s="492">
        <f>IFERROR(INDEX(Sheep!$R$330:$R$337,JZ40,1),0)</f>
        <v>45332</v>
      </c>
      <c r="KA41" s="492">
        <f>IFERROR(INDEX(Sheep!$R$330:$R$337,KA40,1),0)</f>
        <v>45332</v>
      </c>
      <c r="KB41" s="492">
        <f>IFERROR(INDEX(Sheep!$R$330:$R$337,KB40,1),0)</f>
        <v>45332</v>
      </c>
      <c r="KC41" s="492">
        <f>IFERROR(INDEX(Sheep!$R$330:$R$337,KC40,1),0)</f>
        <v>45332</v>
      </c>
      <c r="KD41" s="492">
        <f>IFERROR(INDEX(Sheep!$R$330:$R$337,KD40,1),0)</f>
        <v>45332</v>
      </c>
      <c r="KE41" s="492">
        <f>IFERROR(INDEX(Sheep!$R$330:$R$337,KE40,1),0)</f>
        <v>45332</v>
      </c>
      <c r="KF41" s="492">
        <f>IFERROR(INDEX(Sheep!$R$330:$R$337,KF40,1),0)</f>
        <v>45332</v>
      </c>
      <c r="KG41" s="492">
        <f>IFERROR(INDEX(Sheep!$R$330:$R$337,KG40,1),0)</f>
        <v>45332</v>
      </c>
      <c r="KH41" s="492">
        <f>IFERROR(INDEX(Sheep!$R$330:$R$337,KH40,1),0)</f>
        <v>45332</v>
      </c>
      <c r="KI41" s="492">
        <f>IFERROR(INDEX(Sheep!$R$330:$R$337,KI40,1),0)</f>
        <v>45332</v>
      </c>
      <c r="KJ41" s="492">
        <f>IFERROR(INDEX(Sheep!$R$330:$R$337,KJ40,1),0)</f>
        <v>45332</v>
      </c>
      <c r="KK41" s="492">
        <f>IFERROR(INDEX(Sheep!$R$330:$R$337,KK40,1),0)</f>
        <v>45332</v>
      </c>
      <c r="KL41" s="492">
        <f>IFERROR(INDEX(Sheep!$R$330:$R$337,KL40,1),0)</f>
        <v>45332</v>
      </c>
      <c r="KM41" s="492">
        <f>IFERROR(INDEX(Sheep!$R$330:$R$337,KM40,1),0)</f>
        <v>45332</v>
      </c>
      <c r="KN41" s="492">
        <f>IFERROR(INDEX(Sheep!$R$330:$R$337,KN40,1),0)</f>
        <v>45332</v>
      </c>
      <c r="KO41" s="492">
        <f>IFERROR(INDEX(Sheep!$R$330:$R$337,KO40,1),0)</f>
        <v>45332</v>
      </c>
      <c r="KP41" s="492">
        <f>IFERROR(INDEX(Sheep!$R$330:$R$337,KP40,1),0)</f>
        <v>45332</v>
      </c>
      <c r="KQ41" s="492">
        <f>IFERROR(INDEX(Sheep!$R$330:$R$337,KQ40,1),0)</f>
        <v>45332</v>
      </c>
      <c r="KR41" s="492">
        <f>IFERROR(INDEX(Sheep!$R$330:$R$337,KR40,1),0)</f>
        <v>45332</v>
      </c>
      <c r="KS41" s="492">
        <f>IFERROR(INDEX(Sheep!$R$330:$R$337,KS40,1),0)</f>
        <v>45332</v>
      </c>
      <c r="KT41" s="492">
        <f>IFERROR(INDEX(Sheep!$R$330:$R$337,KT40,1),0)</f>
        <v>45332</v>
      </c>
      <c r="KU41" s="492">
        <f>IFERROR(INDEX(Sheep!$R$330:$R$337,KU40,1),0)</f>
        <v>45332</v>
      </c>
      <c r="KV41" s="492">
        <f>IFERROR(INDEX(Sheep!$R$330:$R$337,KV40,1),0)</f>
        <v>45332</v>
      </c>
      <c r="KW41" s="492">
        <f>IFERROR(INDEX(Sheep!$R$330:$R$337,KW40,1),0)</f>
        <v>45332</v>
      </c>
      <c r="KX41" s="492">
        <f>IFERROR(INDEX(Sheep!$R$330:$R$337,KX40,1),0)</f>
        <v>45332</v>
      </c>
      <c r="KY41" s="492">
        <f>IFERROR(INDEX(Sheep!$R$330:$R$337,KY40,1),0)</f>
        <v>45332</v>
      </c>
      <c r="KZ41" s="492">
        <f>IFERROR(INDEX(Sheep!$R$330:$R$337,KZ40,1),0)</f>
        <v>45332</v>
      </c>
      <c r="LA41" s="492">
        <f>IFERROR(INDEX(Sheep!$R$330:$R$337,LA40,1),0)</f>
        <v>45332</v>
      </c>
      <c r="LB41" s="492">
        <f>IFERROR(INDEX(Sheep!$R$330:$R$337,LB40,1),0)</f>
        <v>45332</v>
      </c>
      <c r="LC41" s="492">
        <f>IFERROR(INDEX(Sheep!$R$330:$R$337,LC40,1),0)</f>
        <v>45332</v>
      </c>
      <c r="LD41" s="492">
        <f>IFERROR(INDEX(Sheep!$R$330:$R$337,LD40,1),0)</f>
        <v>45332</v>
      </c>
      <c r="LE41" s="492">
        <f>IFERROR(INDEX(Sheep!$R$330:$R$337,LE40,1),0)</f>
        <v>45332</v>
      </c>
      <c r="LF41" s="492">
        <f>IFERROR(INDEX(Sheep!$R$330:$R$337,LF40,1),0)</f>
        <v>45332</v>
      </c>
      <c r="LG41" s="492">
        <f>IFERROR(INDEX(Sheep!$R$330:$R$337,LG40,1),0)</f>
        <v>45332</v>
      </c>
      <c r="LH41" s="492">
        <f>IFERROR(INDEX(Sheep!$R$330:$R$337,LH40,1),0)</f>
        <v>45332</v>
      </c>
      <c r="LI41" s="492">
        <f>IFERROR(INDEX(Sheep!$R$330:$R$337,LI40,1),0)</f>
        <v>45332</v>
      </c>
      <c r="LJ41" s="492">
        <f>IFERROR(INDEX(Sheep!$R$330:$R$337,LJ40,1),0)</f>
        <v>45332</v>
      </c>
      <c r="LK41" s="492">
        <f>IFERROR(INDEX(Sheep!$R$330:$R$337,LK40,1),0)</f>
        <v>45332</v>
      </c>
      <c r="LL41" s="492">
        <f>IFERROR(INDEX(Sheep!$R$330:$R$337,LL40,1),0)</f>
        <v>45332</v>
      </c>
      <c r="LM41" s="492">
        <f>IFERROR(INDEX(Sheep!$R$330:$R$337,LM40,1),0)</f>
        <v>45332</v>
      </c>
      <c r="LN41" s="492">
        <f>IFERROR(INDEX(Sheep!$R$330:$R$337,LN40,1),0)</f>
        <v>45332</v>
      </c>
      <c r="LO41" s="492">
        <f>IFERROR(INDEX(Sheep!$R$330:$R$337,LO40,1),0)</f>
        <v>45332</v>
      </c>
      <c r="LP41" s="492">
        <f>IFERROR(INDEX(Sheep!$R$330:$R$337,LP40,1),0)</f>
        <v>45332</v>
      </c>
      <c r="LQ41" s="492">
        <f>IFERROR(INDEX(Sheep!$R$330:$R$337,LQ40,1),0)</f>
        <v>45697</v>
      </c>
      <c r="LR41" s="492">
        <f>IFERROR(INDEX(Sheep!$R$330:$R$337,LR40,1),0)</f>
        <v>45697</v>
      </c>
      <c r="LS41" s="492">
        <f>IFERROR(INDEX(Sheep!$R$330:$R$337,LS40,1),0)</f>
        <v>45697</v>
      </c>
      <c r="LT41" s="492">
        <f>IFERROR(INDEX(Sheep!$R$330:$R$337,LT40,1),0)</f>
        <v>45697</v>
      </c>
      <c r="LU41" s="492">
        <f>IFERROR(INDEX(Sheep!$R$330:$R$337,LU40,1),0)</f>
        <v>45697</v>
      </c>
      <c r="LV41" s="492">
        <f>IFERROR(INDEX(Sheep!$R$330:$R$337,LV40,1),0)</f>
        <v>45697</v>
      </c>
      <c r="LW41" s="492">
        <f>IFERROR(INDEX(Sheep!$R$330:$R$337,LW40,1),0)</f>
        <v>45697</v>
      </c>
      <c r="LX41" s="492">
        <f>IFERROR(INDEX(Sheep!$R$330:$R$337,LX40,1),0)</f>
        <v>45697</v>
      </c>
      <c r="LY41" s="492">
        <f>IFERROR(INDEX(Sheep!$R$330:$R$337,LY40,1),0)</f>
        <v>45697</v>
      </c>
      <c r="LZ41" s="492">
        <f>IFERROR(INDEX(Sheep!$R$330:$R$337,LZ40,1),0)</f>
        <v>45697</v>
      </c>
      <c r="MA41" s="492">
        <f>IFERROR(INDEX(Sheep!$R$330:$R$337,MA40,1),0)</f>
        <v>45697</v>
      </c>
      <c r="MB41" s="492">
        <f>IFERROR(INDEX(Sheep!$R$330:$R$337,MB40,1),0)</f>
        <v>45697</v>
      </c>
      <c r="MC41" s="492">
        <f>IFERROR(INDEX(Sheep!$R$330:$R$337,MC40,1),0)</f>
        <v>45697</v>
      </c>
      <c r="MD41" s="492">
        <f>IFERROR(INDEX(Sheep!$R$330:$R$337,MD40,1),0)</f>
        <v>45697</v>
      </c>
      <c r="ME41" s="492">
        <f>IFERROR(INDEX(Sheep!$R$330:$R$337,ME40,1),0)</f>
        <v>45697</v>
      </c>
      <c r="MF41" s="492">
        <f>IFERROR(INDEX(Sheep!$R$330:$R$337,MF40,1),0)</f>
        <v>45697</v>
      </c>
      <c r="MG41" s="492">
        <f>IFERROR(INDEX(Sheep!$R$330:$R$337,MG40,1),0)</f>
        <v>45697</v>
      </c>
      <c r="MH41" s="492">
        <f>IFERROR(INDEX(Sheep!$R$330:$R$337,MH40,1),0)</f>
        <v>45697</v>
      </c>
      <c r="MI41" s="492">
        <f>IFERROR(INDEX(Sheep!$R$330:$R$337,MI40,1),0)</f>
        <v>45697</v>
      </c>
      <c r="MJ41" s="492">
        <f>IFERROR(INDEX(Sheep!$R$330:$R$337,MJ40,1),0)</f>
        <v>45697</v>
      </c>
      <c r="MK41" s="492">
        <f>IFERROR(INDEX(Sheep!$R$330:$R$337,MK40,1),0)</f>
        <v>45697</v>
      </c>
      <c r="ML41" s="492">
        <f>IFERROR(INDEX(Sheep!$R$330:$R$337,ML40,1),0)</f>
        <v>45697</v>
      </c>
      <c r="MM41" s="492">
        <f>IFERROR(INDEX(Sheep!$R$330:$R$337,MM40,1),0)</f>
        <v>45697</v>
      </c>
      <c r="MN41" s="492">
        <f>IFERROR(INDEX(Sheep!$R$330:$R$337,MN40,1),0)</f>
        <v>45697</v>
      </c>
      <c r="MO41" s="492">
        <f>IFERROR(INDEX(Sheep!$R$330:$R$337,MO40,1),0)</f>
        <v>45697</v>
      </c>
      <c r="MP41" s="492">
        <f>IFERROR(INDEX(Sheep!$R$330:$R$337,MP40,1),0)</f>
        <v>45697</v>
      </c>
      <c r="MQ41" s="492">
        <f>IFERROR(INDEX(Sheep!$R$330:$R$337,MQ40,1),0)</f>
        <v>45697</v>
      </c>
      <c r="MR41" s="492">
        <f>IFERROR(INDEX(Sheep!$R$330:$R$337,MR40,1),0)</f>
        <v>45697</v>
      </c>
      <c r="MS41" s="492">
        <f>IFERROR(INDEX(Sheep!$R$330:$R$337,MS40,1),0)</f>
        <v>45697</v>
      </c>
      <c r="MT41" s="492">
        <f>IFERROR(INDEX(Sheep!$R$330:$R$337,MT40,1),0)</f>
        <v>45697</v>
      </c>
      <c r="MU41" s="492">
        <f>IFERROR(INDEX(Sheep!$R$330:$R$337,MU40,1),0)</f>
        <v>45697</v>
      </c>
      <c r="MV41" s="492">
        <f>IFERROR(INDEX(Sheep!$R$330:$R$337,MV40,1),0)</f>
        <v>45697</v>
      </c>
      <c r="MW41" s="492">
        <f>IFERROR(INDEX(Sheep!$R$330:$R$337,MW40,1),0)</f>
        <v>45697</v>
      </c>
      <c r="MX41" s="492">
        <f>IFERROR(INDEX(Sheep!$R$330:$R$337,MX40,1),0)</f>
        <v>45697</v>
      </c>
      <c r="MY41" s="492">
        <f>IFERROR(INDEX(Sheep!$R$330:$R$337,MY40,1),0)</f>
        <v>45697</v>
      </c>
      <c r="MZ41" s="492">
        <f>IFERROR(INDEX(Sheep!$R$330:$R$337,MZ40,1),0)</f>
        <v>45697</v>
      </c>
      <c r="NA41" s="492">
        <f>IFERROR(INDEX(Sheep!$R$330:$R$337,NA40,1),0)</f>
        <v>45697</v>
      </c>
      <c r="NB41" s="492">
        <f>IFERROR(INDEX(Sheep!$R$330:$R$337,NB40,1),0)</f>
        <v>45697</v>
      </c>
      <c r="NC41" s="492">
        <f>IFERROR(INDEX(Sheep!$R$330:$R$337,NC40,1),0)</f>
        <v>45697</v>
      </c>
      <c r="ND41" s="492">
        <f>IFERROR(INDEX(Sheep!$R$330:$R$337,ND40,1),0)</f>
        <v>45697</v>
      </c>
      <c r="NE41" s="492">
        <f>IFERROR(INDEX(Sheep!$R$330:$R$337,NE40,1),0)</f>
        <v>45697</v>
      </c>
      <c r="NF41" s="492">
        <f>IFERROR(INDEX(Sheep!$R$330:$R$337,NF40,1),0)</f>
        <v>45697</v>
      </c>
      <c r="NG41" s="492">
        <f>IFERROR(INDEX(Sheep!$R$330:$R$337,NG40,1),0)</f>
        <v>45697</v>
      </c>
      <c r="NH41" s="492">
        <f>IFERROR(INDEX(Sheep!$R$330:$R$337,NH40,1),0)</f>
        <v>45697</v>
      </c>
      <c r="NI41" s="492">
        <f>IFERROR(INDEX(Sheep!$R$330:$R$337,NI40,1),0)</f>
        <v>45697</v>
      </c>
      <c r="NJ41" s="492">
        <f>IFERROR(INDEX(Sheep!$R$330:$R$337,NJ40,1),0)</f>
        <v>45697</v>
      </c>
      <c r="NK41" s="492">
        <f>IFERROR(INDEX(Sheep!$R$330:$R$337,NK40,1),0)</f>
        <v>45697</v>
      </c>
      <c r="NL41" s="492">
        <f>IFERROR(INDEX(Sheep!$R$330:$R$337,NL40,1),0)</f>
        <v>45697</v>
      </c>
      <c r="NM41" s="492">
        <f>IFERROR(INDEX(Sheep!$R$330:$R$337,NM40,1),0)</f>
        <v>45697</v>
      </c>
      <c r="NN41" s="492">
        <f>IFERROR(INDEX(Sheep!$R$330:$R$337,NN40,1),0)</f>
        <v>45697</v>
      </c>
      <c r="NO41" s="492">
        <f>IFERROR(INDEX(Sheep!$R$330:$R$337,NO40,1),0)</f>
        <v>45697</v>
      </c>
      <c r="NP41" s="492">
        <f>IFERROR(INDEX(Sheep!$R$330:$R$337,NP40,1),0)</f>
        <v>45697</v>
      </c>
      <c r="NQ41" s="492">
        <f>IFERROR(INDEX(Sheep!$R$330:$R$337,NQ40,1),0)</f>
        <v>46062</v>
      </c>
      <c r="NR41" s="492">
        <f>IFERROR(INDEX(Sheep!$R$330:$R$337,NR40,1),0)</f>
        <v>46062</v>
      </c>
      <c r="NS41" s="492">
        <f>IFERROR(INDEX(Sheep!$R$330:$R$337,NS40,1),0)</f>
        <v>46062</v>
      </c>
      <c r="NT41" s="492">
        <f>IFERROR(INDEX(Sheep!$R$330:$R$337,NT40,1),0)</f>
        <v>46062</v>
      </c>
      <c r="NU41" s="492">
        <f>IFERROR(INDEX(Sheep!$R$330:$R$337,NU40,1),0)</f>
        <v>46062</v>
      </c>
      <c r="NV41" s="492">
        <f>IFERROR(INDEX(Sheep!$R$330:$R$337,NV40,1),0)</f>
        <v>46062</v>
      </c>
      <c r="NW41" s="492">
        <f>IFERROR(INDEX(Sheep!$R$330:$R$337,NW40,1),0)</f>
        <v>46062</v>
      </c>
      <c r="NX41" s="492">
        <f>IFERROR(INDEX(Sheep!$R$330:$R$337,NX40,1),0)</f>
        <v>46062</v>
      </c>
      <c r="NY41" s="492">
        <f>IFERROR(INDEX(Sheep!$R$330:$R$337,NY40,1),0)</f>
        <v>46062</v>
      </c>
      <c r="NZ41" s="492">
        <f>IFERROR(INDEX(Sheep!$R$330:$R$337,NZ40,1),0)</f>
        <v>46062</v>
      </c>
      <c r="OA41" s="492">
        <f>IFERROR(INDEX(Sheep!$R$330:$R$337,OA40,1),0)</f>
        <v>46062</v>
      </c>
      <c r="OB41" s="492">
        <f>IFERROR(INDEX(Sheep!$R$330:$R$337,OB40,1),0)</f>
        <v>46062</v>
      </c>
      <c r="OC41" s="492">
        <f>IFERROR(INDEX(Sheep!$R$330:$R$337,OC40,1),0)</f>
        <v>46062</v>
      </c>
      <c r="OD41" s="492">
        <f>IFERROR(INDEX(Sheep!$R$330:$R$337,OD40,1),0)</f>
        <v>46062</v>
      </c>
      <c r="OE41" s="492">
        <f>IFERROR(INDEX(Sheep!$R$330:$R$337,OE40,1),0)</f>
        <v>46062</v>
      </c>
      <c r="OF41" s="492">
        <f>IFERROR(INDEX(Sheep!$R$330:$R$337,OF40,1),0)</f>
        <v>46062</v>
      </c>
      <c r="OG41" s="492">
        <f>IFERROR(INDEX(Sheep!$R$330:$R$337,OG40,1),0)</f>
        <v>46062</v>
      </c>
      <c r="OH41" s="492">
        <f>IFERROR(INDEX(Sheep!$R$330:$R$337,OH40,1),0)</f>
        <v>46062</v>
      </c>
      <c r="OI41" s="492">
        <f>IFERROR(INDEX(Sheep!$R$330:$R$337,OI40,1),0)</f>
        <v>46062</v>
      </c>
      <c r="OJ41" s="492">
        <f>IFERROR(INDEX(Sheep!$R$330:$R$337,OJ40,1),0)</f>
        <v>46062</v>
      </c>
      <c r="OK41" s="492">
        <f>IFERROR(INDEX(Sheep!$R$330:$R$337,OK40,1),0)</f>
        <v>46062</v>
      </c>
      <c r="OL41" s="492">
        <f>IFERROR(INDEX(Sheep!$R$330:$R$337,OL40,1),0)</f>
        <v>46062</v>
      </c>
      <c r="OM41" s="492">
        <f>IFERROR(INDEX(Sheep!$R$330:$R$337,OM40,1),0)</f>
        <v>46062</v>
      </c>
      <c r="ON41" s="492">
        <f>IFERROR(INDEX(Sheep!$R$330:$R$337,ON40,1),0)</f>
        <v>46062</v>
      </c>
      <c r="OO41" s="492">
        <f>IFERROR(INDEX(Sheep!$R$330:$R$337,OO40,1),0)</f>
        <v>46062</v>
      </c>
      <c r="OP41" s="492">
        <f>IFERROR(INDEX(Sheep!$R$330:$R$337,OP40,1),0)</f>
        <v>46062</v>
      </c>
      <c r="OQ41" s="492">
        <f>IFERROR(INDEX(Sheep!$R$330:$R$337,OQ40,1),0)</f>
        <v>46062</v>
      </c>
      <c r="OR41" s="492">
        <f>IFERROR(INDEX(Sheep!$R$330:$R$337,OR40,1),0)</f>
        <v>46062</v>
      </c>
      <c r="OS41" s="492">
        <f>IFERROR(INDEX(Sheep!$R$330:$R$337,OS40,1),0)</f>
        <v>46062</v>
      </c>
      <c r="OT41" s="492">
        <f>IFERROR(INDEX(Sheep!$R$330:$R$337,OT40,1),0)</f>
        <v>46062</v>
      </c>
      <c r="OU41" s="492">
        <f>IFERROR(INDEX(Sheep!$R$330:$R$337,OU40,1),0)</f>
        <v>46062</v>
      </c>
      <c r="OV41" s="492">
        <f>IFERROR(INDEX(Sheep!$R$330:$R$337,OV40,1),0)</f>
        <v>46062</v>
      </c>
      <c r="OW41" s="492">
        <f>IFERROR(INDEX(Sheep!$R$330:$R$337,OW40,1),0)</f>
        <v>46062</v>
      </c>
      <c r="OX41" s="492">
        <f>IFERROR(INDEX(Sheep!$R$330:$R$337,OX40,1),0)</f>
        <v>46062</v>
      </c>
      <c r="OY41" s="492">
        <f>IFERROR(INDEX(Sheep!$R$330:$R$337,OY40,1),0)</f>
        <v>46062</v>
      </c>
      <c r="OZ41" s="492">
        <f>IFERROR(INDEX(Sheep!$R$330:$R$337,OZ40,1),0)</f>
        <v>46062</v>
      </c>
      <c r="PA41" s="492">
        <f>IFERROR(INDEX(Sheep!$R$330:$R$337,PA40,1),0)</f>
        <v>46062</v>
      </c>
      <c r="PB41" s="492">
        <f>IFERROR(INDEX(Sheep!$R$330:$R$337,PB40,1),0)</f>
        <v>46062</v>
      </c>
      <c r="PC41" s="492">
        <f>IFERROR(INDEX(Sheep!$R$330:$R$337,PC40,1),0)</f>
        <v>46062</v>
      </c>
      <c r="PD41" s="492">
        <f>IFERROR(INDEX(Sheep!$R$330:$R$337,PD40,1),0)</f>
        <v>46062</v>
      </c>
      <c r="PE41" s="492">
        <f>IFERROR(INDEX(Sheep!$R$330:$R$337,PE40,1),0)</f>
        <v>46062</v>
      </c>
      <c r="PF41" s="492">
        <f>IFERROR(INDEX(Sheep!$R$330:$R$337,PF40,1),0)</f>
        <v>46062</v>
      </c>
      <c r="PG41" s="492">
        <f>IFERROR(INDEX(Sheep!$R$330:$R$337,PG40,1),0)</f>
        <v>46062</v>
      </c>
      <c r="PH41" s="492">
        <f>IFERROR(INDEX(Sheep!$R$330:$R$337,PH40,1),0)</f>
        <v>46062</v>
      </c>
      <c r="PI41" s="492">
        <f>IFERROR(INDEX(Sheep!$R$330:$R$337,PI40,1),0)</f>
        <v>46062</v>
      </c>
      <c r="PJ41" s="492">
        <f>IFERROR(INDEX(Sheep!$R$330:$R$337,PJ40,1),0)</f>
        <v>46062</v>
      </c>
      <c r="PK41" s="492">
        <f>IFERROR(INDEX(Sheep!$R$330:$R$337,PK40,1),0)</f>
        <v>46062</v>
      </c>
      <c r="PL41" s="492">
        <f>IFERROR(INDEX(Sheep!$R$330:$R$337,PL40,1),0)</f>
        <v>46062</v>
      </c>
      <c r="PM41" s="492">
        <f>IFERROR(INDEX(Sheep!$R$330:$R$337,PM40,1),0)</f>
        <v>46062</v>
      </c>
      <c r="PN41" s="492">
        <f>IFERROR(INDEX(Sheep!$R$330:$R$337,PN40,1),0)</f>
        <v>46062</v>
      </c>
      <c r="PO41" s="492">
        <f>IFERROR(INDEX(Sheep!$R$330:$R$337,PO40,1),0)</f>
        <v>46062</v>
      </c>
      <c r="PP41" s="492">
        <f>IFERROR(INDEX(Sheep!$R$330:$R$337,PP40,1),0)</f>
        <v>46062</v>
      </c>
      <c r="PQ41" s="492">
        <f>IFERROR(INDEX(Sheep!$R$330:$R$337,PQ40,1),0)</f>
        <v>46427</v>
      </c>
      <c r="PR41" s="492">
        <f>IFERROR(INDEX(Sheep!$R$330:$R$337,PR40,1),0)</f>
        <v>46427</v>
      </c>
      <c r="PS41" s="492">
        <f>IFERROR(INDEX(Sheep!$R$330:$R$337,PS40,1),0)</f>
        <v>46427</v>
      </c>
      <c r="PT41" s="492">
        <f>IFERROR(INDEX(Sheep!$R$330:$R$337,PT40,1),0)</f>
        <v>46427</v>
      </c>
      <c r="PU41" s="492">
        <f>IFERROR(INDEX(Sheep!$R$330:$R$337,PU40,1),0)</f>
        <v>46427</v>
      </c>
      <c r="PV41" s="492">
        <f>IFERROR(INDEX(Sheep!$R$330:$R$337,PV40,1),0)</f>
        <v>46427</v>
      </c>
      <c r="PW41" s="492">
        <f>IFERROR(INDEX(Sheep!$R$330:$R$337,PW40,1),0)</f>
        <v>46427</v>
      </c>
      <c r="PX41" s="492">
        <f>IFERROR(INDEX(Sheep!$R$330:$R$337,PX40,1),0)</f>
        <v>46427</v>
      </c>
      <c r="PY41" s="492">
        <f>IFERROR(INDEX(Sheep!$R$330:$R$337,PY40,1),0)</f>
        <v>46427</v>
      </c>
      <c r="PZ41" s="492">
        <f>IFERROR(INDEX(Sheep!$R$330:$R$337,PZ40,1),0)</f>
        <v>46427</v>
      </c>
      <c r="QA41" s="492">
        <f>IFERROR(INDEX(Sheep!$R$330:$R$337,QA40,1),0)</f>
        <v>46427</v>
      </c>
      <c r="QB41" s="492">
        <f>IFERROR(INDEX(Sheep!$R$330:$R$337,QB40,1),0)</f>
        <v>46427</v>
      </c>
      <c r="QC41" s="492">
        <f>IFERROR(INDEX(Sheep!$R$330:$R$337,QC40,1),0)</f>
        <v>46427</v>
      </c>
      <c r="QD41" s="492">
        <f>IFERROR(INDEX(Sheep!$R$330:$R$337,QD40,1),0)</f>
        <v>46427</v>
      </c>
      <c r="QE41" s="492">
        <f>IFERROR(INDEX(Sheep!$R$330:$R$337,QE40,1),0)</f>
        <v>46427</v>
      </c>
      <c r="QF41" s="492">
        <f>IFERROR(INDEX(Sheep!$R$330:$R$337,QF40,1),0)</f>
        <v>46427</v>
      </c>
      <c r="QG41" s="492">
        <f>IFERROR(INDEX(Sheep!$R$330:$R$337,QG40,1),0)</f>
        <v>46427</v>
      </c>
      <c r="QH41" s="492">
        <f>IFERROR(INDEX(Sheep!$R$330:$R$337,QH40,1),0)</f>
        <v>46427</v>
      </c>
      <c r="QI41" s="492">
        <f>IFERROR(INDEX(Sheep!$R$330:$R$337,QI40,1),0)</f>
        <v>46427</v>
      </c>
      <c r="QJ41" s="492">
        <f>IFERROR(INDEX(Sheep!$R$330:$R$337,QJ40,1),0)</f>
        <v>46427</v>
      </c>
      <c r="QK41" s="492">
        <f>IFERROR(INDEX(Sheep!$R$330:$R$337,QK40,1),0)</f>
        <v>46427</v>
      </c>
      <c r="QL41" s="492">
        <f>IFERROR(INDEX(Sheep!$R$330:$R$337,QL40,1),0)</f>
        <v>46427</v>
      </c>
      <c r="QM41" s="492">
        <f>IFERROR(INDEX(Sheep!$R$330:$R$337,QM40,1),0)</f>
        <v>46427</v>
      </c>
      <c r="QN41" s="492">
        <f>IFERROR(INDEX(Sheep!$R$330:$R$337,QN40,1),0)</f>
        <v>46427</v>
      </c>
      <c r="QO41" s="492">
        <f>IFERROR(INDEX(Sheep!$R$330:$R$337,QO40,1),0)</f>
        <v>46427</v>
      </c>
      <c r="QP41" s="492">
        <f>IFERROR(INDEX(Sheep!$R$330:$R$337,QP40,1),0)</f>
        <v>46427</v>
      </c>
      <c r="QQ41" s="492">
        <f>IFERROR(INDEX(Sheep!$R$330:$R$337,QQ40,1),0)</f>
        <v>46427</v>
      </c>
      <c r="QR41" s="492">
        <f>IFERROR(INDEX(Sheep!$R$330:$R$337,QR40,1),0)</f>
        <v>46427</v>
      </c>
      <c r="QS41" s="492">
        <f>IFERROR(INDEX(Sheep!$R$330:$R$337,QS40,1),0)</f>
        <v>46427</v>
      </c>
      <c r="QT41" s="492">
        <f>IFERROR(INDEX(Sheep!$R$330:$R$337,QT40,1),0)</f>
        <v>46427</v>
      </c>
      <c r="QU41" s="492">
        <f>IFERROR(INDEX(Sheep!$R$330:$R$337,QU40,1),0)</f>
        <v>46427</v>
      </c>
      <c r="QV41" s="492">
        <f>IFERROR(INDEX(Sheep!$R$330:$R$337,QV40,1),0)</f>
        <v>46427</v>
      </c>
      <c r="QW41" s="492">
        <f>IFERROR(INDEX(Sheep!$R$330:$R$337,QW40,1),0)</f>
        <v>46427</v>
      </c>
      <c r="QX41" s="492">
        <f>IFERROR(INDEX(Sheep!$R$330:$R$337,QX40,1),0)</f>
        <v>46427</v>
      </c>
      <c r="QY41" s="492">
        <f>IFERROR(INDEX(Sheep!$R$330:$R$337,QY40,1),0)</f>
        <v>46427</v>
      </c>
      <c r="QZ41" s="492">
        <f>IFERROR(INDEX(Sheep!$R$330:$R$337,QZ40,1),0)</f>
        <v>46427</v>
      </c>
      <c r="RA41" s="492">
        <f>IFERROR(INDEX(Sheep!$R$330:$R$337,RA40,1),0)</f>
        <v>46427</v>
      </c>
      <c r="RB41" s="492">
        <f>IFERROR(INDEX(Sheep!$R$330:$R$337,RB40,1),0)</f>
        <v>46427</v>
      </c>
      <c r="RC41" s="492">
        <f>IFERROR(INDEX(Sheep!$R$330:$R$337,RC40,1),0)</f>
        <v>46427</v>
      </c>
      <c r="RD41" s="492">
        <f>IFERROR(INDEX(Sheep!$R$330:$R$337,RD40,1),0)</f>
        <v>46427</v>
      </c>
      <c r="RE41" s="492">
        <f>IFERROR(INDEX(Sheep!$R$330:$R$337,RE40,1),0)</f>
        <v>46427</v>
      </c>
      <c r="RF41" s="492">
        <f>IFERROR(INDEX(Sheep!$R$330:$R$337,RF40,1),0)</f>
        <v>46427</v>
      </c>
      <c r="RG41" s="492">
        <f>IFERROR(INDEX(Sheep!$R$330:$R$337,RG40,1),0)</f>
        <v>46427</v>
      </c>
      <c r="RH41" s="492">
        <f>IFERROR(INDEX(Sheep!$R$330:$R$337,RH40,1),0)</f>
        <v>46427</v>
      </c>
      <c r="RI41" s="492">
        <f>IFERROR(INDEX(Sheep!$R$330:$R$337,RI40,1),0)</f>
        <v>46427</v>
      </c>
      <c r="RJ41" s="492">
        <f>IFERROR(INDEX(Sheep!$R$330:$R$337,RJ40,1),0)</f>
        <v>46427</v>
      </c>
      <c r="RK41" s="492">
        <f>IFERROR(INDEX(Sheep!$R$330:$R$337,RK40,1),0)</f>
        <v>46427</v>
      </c>
      <c r="RL41" s="492">
        <f>IFERROR(INDEX(Sheep!$R$330:$R$337,RL40,1),0)</f>
        <v>46427</v>
      </c>
      <c r="RM41" s="492">
        <f>IFERROR(INDEX(Sheep!$R$330:$R$337,RM40,1),0)</f>
        <v>46427</v>
      </c>
      <c r="RN41" s="492">
        <f>IFERROR(INDEX(Sheep!$R$330:$R$337,RN40,1),0)</f>
        <v>46427</v>
      </c>
      <c r="RO41" s="492">
        <f>IFERROR(INDEX(Sheep!$R$330:$R$337,RO40,1),0)</f>
        <v>46427</v>
      </c>
      <c r="RP41" s="492">
        <f>IFERROR(INDEX(Sheep!$R$330:$R$337,RP40,1),0)</f>
        <v>46427</v>
      </c>
      <c r="RQ41" s="492">
        <f>IFERROR(INDEX(Sheep!$R$330:$R$337,RQ40,1),0)</f>
        <v>46427</v>
      </c>
      <c r="RR41" s="492">
        <f>IFERROR(INDEX(Sheep!$R$330:$R$337,RR40,1),0)</f>
        <v>46427</v>
      </c>
      <c r="RS41" s="492">
        <f>IFERROR(INDEX(Sheep!$R$330:$R$337,RS40,1),0)</f>
        <v>46427</v>
      </c>
      <c r="RT41" s="492">
        <f>IFERROR(INDEX(Sheep!$R$330:$R$337,RT40,1),0)</f>
        <v>46427</v>
      </c>
      <c r="RU41" s="492">
        <f>IFERROR(INDEX(Sheep!$R$330:$R$337,RU40,1),0)</f>
        <v>46427</v>
      </c>
      <c r="RV41" s="492">
        <f>IFERROR(INDEX(Sheep!$R$330:$R$337,RV40,1),0)</f>
        <v>46427</v>
      </c>
      <c r="RW41" s="492">
        <f>IFERROR(INDEX(Sheep!$R$330:$R$337,RW40,1),0)</f>
        <v>46427</v>
      </c>
      <c r="RX41" s="492">
        <f>IFERROR(INDEX(Sheep!$R$330:$R$337,RX40,1),0)</f>
        <v>46427</v>
      </c>
      <c r="RY41" s="492">
        <f>IFERROR(INDEX(Sheep!$R$330:$R$337,RY40,1),0)</f>
        <v>46427</v>
      </c>
      <c r="RZ41" s="492">
        <f>IFERROR(INDEX(Sheep!$R$330:$R$337,RZ40,1),0)</f>
        <v>46427</v>
      </c>
      <c r="SA41" s="492">
        <f>IFERROR(INDEX(Sheep!$R$330:$R$337,SA40,1),0)</f>
        <v>46427</v>
      </c>
      <c r="SB41" s="492">
        <f>IFERROR(INDEX(Sheep!$R$330:$R$337,SB40,1),0)</f>
        <v>46427</v>
      </c>
      <c r="SC41" s="492">
        <f>IFERROR(INDEX(Sheep!$R$330:$R$337,SC40,1),0)</f>
        <v>46427</v>
      </c>
      <c r="SD41" s="492">
        <f>IFERROR(INDEX(Sheep!$R$330:$R$337,SD40,1),0)</f>
        <v>46427</v>
      </c>
      <c r="SE41" s="492">
        <f>IFERROR(INDEX(Sheep!$R$330:$R$337,SE40,1),0)</f>
        <v>46427</v>
      </c>
      <c r="SF41" s="492">
        <f>IFERROR(INDEX(Sheep!$R$330:$R$337,SF40,1),0)</f>
        <v>46427</v>
      </c>
      <c r="SG41" s="492">
        <f>IFERROR(INDEX(Sheep!$R$330:$R$337,SG40,1),0)</f>
        <v>46427</v>
      </c>
      <c r="SH41" s="492">
        <f>IFERROR(INDEX(Sheep!$R$330:$R$337,SH40,1),0)</f>
        <v>46427</v>
      </c>
      <c r="SI41" s="492">
        <f>IFERROR(INDEX(Sheep!$R$330:$R$337,SI40,1),0)</f>
        <v>46427</v>
      </c>
      <c r="SJ41" s="492">
        <f>IFERROR(INDEX(Sheep!$R$330:$R$337,SJ40,1),0)</f>
        <v>0</v>
      </c>
      <c r="SK41" s="252"/>
      <c r="SL41" s="254"/>
      <c r="SM41" s="242"/>
      <c r="SN41" s="242"/>
      <c r="SO41" s="242"/>
    </row>
    <row r="42" spans="1:509" outlineLevel="2" x14ac:dyDescent="0.35">
      <c r="A42" s="242"/>
      <c r="B42" s="251"/>
      <c r="C42" s="438">
        <f>INT($C$29)+2</f>
        <v>3</v>
      </c>
      <c r="D42" s="252"/>
      <c r="E42" s="322"/>
      <c r="F42" s="322"/>
      <c r="G42" s="322"/>
      <c r="H42" s="252"/>
      <c r="I42" s="266"/>
      <c r="J42" s="266"/>
      <c r="K42" s="266" t="str">
        <f>Sheep!$H253</f>
        <v>Spr</v>
      </c>
      <c r="L42" s="266" t="str">
        <f xml:space="preserve">                    IF(AND((L$33                                  -Sheep!$N$253                               )&gt;(L$33-M$33),(L$33                                  -Sheep!$N$253                                )&lt;=0),"Born","")
&amp;                   IF(AND((L$33-Sheep!$R$354-Sheep!$N$253                                )&gt;(L$33-M$33),(L$33-Sheep!$R$354-Sheep!$N$253                                )&lt;=0),"WeanStd","")
&amp;                   IF(AND((L$33-Sheep!$R$355-Sheep!$N$253                                )&gt;(L$33-M$33),(L$33-Sheep!$R$355-Sheep!$N$253                                )&lt;=0),"WeanAlt1","")
&amp;                   IF(AND((L$33-Sheep!$R$356-Sheep!$N$253                                )&gt;(L$33-M$33),(L$33-Sheep!$R$356-Sheep!$N$253                                )&lt;=0),"WeanAlt2","")
&amp;IFERROR(IF(AND((L$33-L41                                                                                     )&gt;(L$33-M$33),(L$33-L41                                                                                     )&lt;=0),"Join-"    &amp;L40,""),"")
&amp;IFERROR(IF(AND((L$33-L41-INDEX(Sheep!$V$361:$V$368,L40,1))&gt;(L$33-M$33),(L$33-L41-INDEX(Sheep!$V$361:$V$368,L40,1))&lt;=0),"Scan-"  &amp;L40,""),"")
&amp;IFERROR(IF(AND((L$33-L41-150                                                                            )&gt;(L$33-M$33),(L$33-L41-150                                                                             )&lt;=0),"Birth-" &amp;L40,""),"")
&amp;IFERROR(IF(AND((L$33-L41-150-Sheep!$R$354                                           )&gt;(L$33-M$33),(L$33-L41-150-Sheep!$R$354                                            )&lt;=0),"Wean-"&amp;L40,""),"")
&amp;IFERROR(IF(AND((L$33-L41-150-Sheep!$R$355                                           )&gt;(L$33-M$33),(L$33-L41-150-Sheep!$R$355                                            )&lt;=0),"Alt1-"   &amp;L40,""),"")
&amp;IFERROR(IF(AND((L$33-L41-150-Sheep!$R$356                                           )&gt;(L$33-M$33),(L$33-L41-150-Sheep!$R$356                                            )&lt;=0),"Alt2-"   &amp;L40,""),"")</f>
        <v/>
      </c>
      <c r="M42" s="266" t="str">
        <f xml:space="preserve">                    IF(AND((M$33                                  -Sheep!$N$253                               )&gt;(M$33-N$33),(M$33                                  -Sheep!$N$253                                )&lt;=0),"Born","")
&amp;                   IF(AND((M$33-Sheep!$R$354-Sheep!$N$253                                )&gt;(M$33-N$33),(M$33-Sheep!$R$354-Sheep!$N$253                                )&lt;=0),"WeanStd","")
&amp;                   IF(AND((M$33-Sheep!$R$355-Sheep!$N$253                                )&gt;(M$33-N$33),(M$33-Sheep!$R$355-Sheep!$N$253                                )&lt;=0),"WeanAlt1","")
&amp;                   IF(AND((M$33-Sheep!$R$356-Sheep!$N$253                                )&gt;(M$33-N$33),(M$33-Sheep!$R$356-Sheep!$N$253                                )&lt;=0),"WeanAlt2","")
&amp;IFERROR(IF(AND((M$33-M41                                                                                     )&gt;(M$33-N$33),(M$33-M41                                                                                     )&lt;=0),"Join-"    &amp;M40,""),"")
&amp;IFERROR(IF(AND((M$33-M41-INDEX(Sheep!$V$361:$V$368,M40,1))&gt;(M$33-N$33),(M$33-M41-INDEX(Sheep!$V$361:$V$368,M40,1))&lt;=0),"Scan-"  &amp;M40,""),"")
&amp;IFERROR(IF(AND((M$33-M41-150                                                                            )&gt;(M$33-N$33),(M$33-M41-150                                                                             )&lt;=0),"Birth-" &amp;M40,""),"")
&amp;IFERROR(IF(AND((M$33-M41-150-Sheep!$R$354                                           )&gt;(M$33-N$33),(M$33-M41-150-Sheep!$R$354                                            )&lt;=0),"Wean-"&amp;M40,""),"")
&amp;IFERROR(IF(AND((M$33-M41-150-Sheep!$R$355                                           )&gt;(M$33-N$33),(M$33-M41-150-Sheep!$R$355                                            )&lt;=0),"Alt1-"   &amp;M40,""),"")
&amp;IFERROR(IF(AND((M$33-M41-150-Sheep!$R$356                                           )&gt;(M$33-N$33),(M$33-M41-150-Sheep!$R$356                                            )&lt;=0),"Alt2-"   &amp;M40,""),"")</f>
        <v/>
      </c>
      <c r="N42" s="266" t="str">
        <f xml:space="preserve">                    IF(AND((N$33                                  -Sheep!$N$253                               )&gt;(N$33-O$33),(N$33                                  -Sheep!$N$253                                )&lt;=0),"Born","")
&amp;                   IF(AND((N$33-Sheep!$R$354-Sheep!$N$253                                )&gt;(N$33-O$33),(N$33-Sheep!$R$354-Sheep!$N$253                                )&lt;=0),"WeanStd","")
&amp;                   IF(AND((N$33-Sheep!$R$355-Sheep!$N$253                                )&gt;(N$33-O$33),(N$33-Sheep!$R$355-Sheep!$N$253                                )&lt;=0),"WeanAlt1","")
&amp;                   IF(AND((N$33-Sheep!$R$356-Sheep!$N$253                                )&gt;(N$33-O$33),(N$33-Sheep!$R$356-Sheep!$N$253                                )&lt;=0),"WeanAlt2","")
&amp;IFERROR(IF(AND((N$33-N41                                                                                     )&gt;(N$33-O$33),(N$33-N41                                                                                     )&lt;=0),"Join-"    &amp;N40,""),"")
&amp;IFERROR(IF(AND((N$33-N41-INDEX(Sheep!$V$361:$V$368,N40,1))&gt;(N$33-O$33),(N$33-N41-INDEX(Sheep!$V$361:$V$368,N40,1))&lt;=0),"Scan-"  &amp;N40,""),"")
&amp;IFERROR(IF(AND((N$33-N41-150                                                                            )&gt;(N$33-O$33),(N$33-N41-150                                                                             )&lt;=0),"Birth-" &amp;N40,""),"")
&amp;IFERROR(IF(AND((N$33-N41-150-Sheep!$R$354                                           )&gt;(N$33-O$33),(N$33-N41-150-Sheep!$R$354                                            )&lt;=0),"Wean-"&amp;N40,""),"")
&amp;IFERROR(IF(AND((N$33-N41-150-Sheep!$R$355                                           )&gt;(N$33-O$33),(N$33-N41-150-Sheep!$R$355                                            )&lt;=0),"Alt1-"   &amp;N40,""),"")
&amp;IFERROR(IF(AND((N$33-N41-150-Sheep!$R$356                                           )&gt;(N$33-O$33),(N$33-N41-150-Sheep!$R$356                                            )&lt;=0),"Alt2-"   &amp;N40,""),"")</f>
        <v/>
      </c>
      <c r="O42" s="266" t="str">
        <f xml:space="preserve">                    IF(AND((O$33                                  -Sheep!$N$253                               )&gt;(O$33-P$33),(O$33                                  -Sheep!$N$253                                )&lt;=0),"Born","")
&amp;                   IF(AND((O$33-Sheep!$R$354-Sheep!$N$253                                )&gt;(O$33-P$33),(O$33-Sheep!$R$354-Sheep!$N$253                                )&lt;=0),"WeanStd","")
&amp;                   IF(AND((O$33-Sheep!$R$355-Sheep!$N$253                                )&gt;(O$33-P$33),(O$33-Sheep!$R$355-Sheep!$N$253                                )&lt;=0),"WeanAlt1","")
&amp;                   IF(AND((O$33-Sheep!$R$356-Sheep!$N$253                                )&gt;(O$33-P$33),(O$33-Sheep!$R$356-Sheep!$N$253                                )&lt;=0),"WeanAlt2","")
&amp;IFERROR(IF(AND((O$33-O41                                                                                     )&gt;(O$33-P$33),(O$33-O41                                                                                     )&lt;=0),"Join-"    &amp;O40,""),"")
&amp;IFERROR(IF(AND((O$33-O41-INDEX(Sheep!$V$361:$V$368,O40,1))&gt;(O$33-P$33),(O$33-O41-INDEX(Sheep!$V$361:$V$368,O40,1))&lt;=0),"Scan-"  &amp;O40,""),"")
&amp;IFERROR(IF(AND((O$33-O41-150                                                                            )&gt;(O$33-P$33),(O$33-O41-150                                                                             )&lt;=0),"Birth-" &amp;O40,""),"")
&amp;IFERROR(IF(AND((O$33-O41-150-Sheep!$R$354                                           )&gt;(O$33-P$33),(O$33-O41-150-Sheep!$R$354                                            )&lt;=0),"Wean-"&amp;O40,""),"")
&amp;IFERROR(IF(AND((O$33-O41-150-Sheep!$R$355                                           )&gt;(O$33-P$33),(O$33-O41-150-Sheep!$R$355                                            )&lt;=0),"Alt1-"   &amp;O40,""),"")
&amp;IFERROR(IF(AND((O$33-O41-150-Sheep!$R$356                                           )&gt;(O$33-P$33),(O$33-O41-150-Sheep!$R$356                                            )&lt;=0),"Alt2-"   &amp;O40,""),"")</f>
        <v/>
      </c>
      <c r="P42" s="266" t="str">
        <f xml:space="preserve">                    IF(AND((P$33                                  -Sheep!$N$253                               )&gt;(P$33-Q$33),(P$33                                  -Sheep!$N$253                                )&lt;=0),"Born","")
&amp;                   IF(AND((P$33-Sheep!$R$354-Sheep!$N$253                                )&gt;(P$33-Q$33),(P$33-Sheep!$R$354-Sheep!$N$253                                )&lt;=0),"WeanStd","")
&amp;                   IF(AND((P$33-Sheep!$R$355-Sheep!$N$253                                )&gt;(P$33-Q$33),(P$33-Sheep!$R$355-Sheep!$N$253                                )&lt;=0),"WeanAlt1","")
&amp;                   IF(AND((P$33-Sheep!$R$356-Sheep!$N$253                                )&gt;(P$33-Q$33),(P$33-Sheep!$R$356-Sheep!$N$253                                )&lt;=0),"WeanAlt2","")
&amp;IFERROR(IF(AND((P$33-P41                                                                                     )&gt;(P$33-Q$33),(P$33-P41                                                                                     )&lt;=0),"Join-"    &amp;P40,""),"")
&amp;IFERROR(IF(AND((P$33-P41-INDEX(Sheep!$V$361:$V$368,P40,1))&gt;(P$33-Q$33),(P$33-P41-INDEX(Sheep!$V$361:$V$368,P40,1))&lt;=0),"Scan-"  &amp;P40,""),"")
&amp;IFERROR(IF(AND((P$33-P41-150                                                                            )&gt;(P$33-Q$33),(P$33-P41-150                                                                             )&lt;=0),"Birth-" &amp;P40,""),"")
&amp;IFERROR(IF(AND((P$33-P41-150-Sheep!$R$354                                           )&gt;(P$33-Q$33),(P$33-P41-150-Sheep!$R$354                                            )&lt;=0),"Wean-"&amp;P40,""),"")
&amp;IFERROR(IF(AND((P$33-P41-150-Sheep!$R$355                                           )&gt;(P$33-Q$33),(P$33-P41-150-Sheep!$R$355                                            )&lt;=0),"Alt1-"   &amp;P40,""),"")
&amp;IFERROR(IF(AND((P$33-P41-150-Sheep!$R$356                                           )&gt;(P$33-Q$33),(P$33-P41-150-Sheep!$R$356                                            )&lt;=0),"Alt2-"   &amp;P40,""),"")</f>
        <v/>
      </c>
      <c r="Q42" s="266" t="str">
        <f xml:space="preserve">                    IF(AND((Q$33                                  -Sheep!$N$253                               )&gt;(Q$33-R$33),(Q$33                                  -Sheep!$N$253                                )&lt;=0),"Born","")
&amp;                   IF(AND((Q$33-Sheep!$R$354-Sheep!$N$253                                )&gt;(Q$33-R$33),(Q$33-Sheep!$R$354-Sheep!$N$253                                )&lt;=0),"WeanStd","")
&amp;                   IF(AND((Q$33-Sheep!$R$355-Sheep!$N$253                                )&gt;(Q$33-R$33),(Q$33-Sheep!$R$355-Sheep!$N$253                                )&lt;=0),"WeanAlt1","")
&amp;                   IF(AND((Q$33-Sheep!$R$356-Sheep!$N$253                                )&gt;(Q$33-R$33),(Q$33-Sheep!$R$356-Sheep!$N$253                                )&lt;=0),"WeanAlt2","")
&amp;IFERROR(IF(AND((Q$33-Q41                                                                                     )&gt;(Q$33-R$33),(Q$33-Q41                                                                                     )&lt;=0),"Join-"    &amp;Q40,""),"")
&amp;IFERROR(IF(AND((Q$33-Q41-INDEX(Sheep!$V$361:$V$368,Q40,1))&gt;(Q$33-R$33),(Q$33-Q41-INDEX(Sheep!$V$361:$V$368,Q40,1))&lt;=0),"Scan-"  &amp;Q40,""),"")
&amp;IFERROR(IF(AND((Q$33-Q41-150                                                                            )&gt;(Q$33-R$33),(Q$33-Q41-150                                                                             )&lt;=0),"Birth-" &amp;Q40,""),"")
&amp;IFERROR(IF(AND((Q$33-Q41-150-Sheep!$R$354                                           )&gt;(Q$33-R$33),(Q$33-Q41-150-Sheep!$R$354                                            )&lt;=0),"Wean-"&amp;Q40,""),"")
&amp;IFERROR(IF(AND((Q$33-Q41-150-Sheep!$R$355                                           )&gt;(Q$33-R$33),(Q$33-Q41-150-Sheep!$R$355                                            )&lt;=0),"Alt1-"   &amp;Q40,""),"")
&amp;IFERROR(IF(AND((Q$33-Q41-150-Sheep!$R$356                                           )&gt;(Q$33-R$33),(Q$33-Q41-150-Sheep!$R$356                                            )&lt;=0),"Alt2-"   &amp;Q40,""),"")</f>
        <v/>
      </c>
      <c r="R42" s="266" t="str">
        <f xml:space="preserve">                    IF(AND((R$33                                  -Sheep!$N$253                               )&gt;(R$33-S$33),(R$33                                  -Sheep!$N$253                                )&lt;=0),"Born","")
&amp;                   IF(AND((R$33-Sheep!$R$354-Sheep!$N$253                                )&gt;(R$33-S$33),(R$33-Sheep!$R$354-Sheep!$N$253                                )&lt;=0),"WeanStd","")
&amp;                   IF(AND((R$33-Sheep!$R$355-Sheep!$N$253                                )&gt;(R$33-S$33),(R$33-Sheep!$R$355-Sheep!$N$253                                )&lt;=0),"WeanAlt1","")
&amp;                   IF(AND((R$33-Sheep!$R$356-Sheep!$N$253                                )&gt;(R$33-S$33),(R$33-Sheep!$R$356-Sheep!$N$253                                )&lt;=0),"WeanAlt2","")
&amp;IFERROR(IF(AND((R$33-R41                                                                                     )&gt;(R$33-S$33),(R$33-R41                                                                                     )&lt;=0),"Join-"    &amp;R40,""),"")
&amp;IFERROR(IF(AND((R$33-R41-INDEX(Sheep!$V$361:$V$368,R40,1))&gt;(R$33-S$33),(R$33-R41-INDEX(Sheep!$V$361:$V$368,R40,1))&lt;=0),"Scan-"  &amp;R40,""),"")
&amp;IFERROR(IF(AND((R$33-R41-150                                                                            )&gt;(R$33-S$33),(R$33-R41-150                                                                             )&lt;=0),"Birth-" &amp;R40,""),"")
&amp;IFERROR(IF(AND((R$33-R41-150-Sheep!$R$354                                           )&gt;(R$33-S$33),(R$33-R41-150-Sheep!$R$354                                            )&lt;=0),"Wean-"&amp;R40,""),"")
&amp;IFERROR(IF(AND((R$33-R41-150-Sheep!$R$355                                           )&gt;(R$33-S$33),(R$33-R41-150-Sheep!$R$355                                            )&lt;=0),"Alt1-"   &amp;R40,""),"")
&amp;IFERROR(IF(AND((R$33-R41-150-Sheep!$R$356                                           )&gt;(R$33-S$33),(R$33-R41-150-Sheep!$R$356                                            )&lt;=0),"Alt2-"   &amp;R40,""),"")</f>
        <v/>
      </c>
      <c r="S42" s="266" t="str">
        <f xml:space="preserve">                    IF(AND((S$33                                  -Sheep!$N$253                               )&gt;(S$33-T$33),(S$33                                  -Sheep!$N$253                                )&lt;=0),"Born","")
&amp;                   IF(AND((S$33-Sheep!$R$354-Sheep!$N$253                                )&gt;(S$33-T$33),(S$33-Sheep!$R$354-Sheep!$N$253                                )&lt;=0),"WeanStd","")
&amp;                   IF(AND((S$33-Sheep!$R$355-Sheep!$N$253                                )&gt;(S$33-T$33),(S$33-Sheep!$R$355-Sheep!$N$253                                )&lt;=0),"WeanAlt1","")
&amp;                   IF(AND((S$33-Sheep!$R$356-Sheep!$N$253                                )&gt;(S$33-T$33),(S$33-Sheep!$R$356-Sheep!$N$253                                )&lt;=0),"WeanAlt2","")
&amp;IFERROR(IF(AND((S$33-S41                                                                                     )&gt;(S$33-T$33),(S$33-S41                                                                                     )&lt;=0),"Join-"    &amp;S40,""),"")
&amp;IFERROR(IF(AND((S$33-S41-INDEX(Sheep!$V$361:$V$368,S40,1))&gt;(S$33-T$33),(S$33-S41-INDEX(Sheep!$V$361:$V$368,S40,1))&lt;=0),"Scan-"  &amp;S40,""),"")
&amp;IFERROR(IF(AND((S$33-S41-150                                                                            )&gt;(S$33-T$33),(S$33-S41-150                                                                             )&lt;=0),"Birth-" &amp;S40,""),"")
&amp;IFERROR(IF(AND((S$33-S41-150-Sheep!$R$354                                           )&gt;(S$33-T$33),(S$33-S41-150-Sheep!$R$354                                            )&lt;=0),"Wean-"&amp;S40,""),"")
&amp;IFERROR(IF(AND((S$33-S41-150-Sheep!$R$355                                           )&gt;(S$33-T$33),(S$33-S41-150-Sheep!$R$355                                            )&lt;=0),"Alt1-"   &amp;S40,""),"")
&amp;IFERROR(IF(AND((S$33-S41-150-Sheep!$R$356                                           )&gt;(S$33-T$33),(S$33-S41-150-Sheep!$R$356                                            )&lt;=0),"Alt2-"   &amp;S40,""),"")</f>
        <v/>
      </c>
      <c r="T42" s="266" t="str">
        <f xml:space="preserve">                    IF(AND((T$33                                  -Sheep!$N$253                               )&gt;(T$33-U$33),(T$33                                  -Sheep!$N$253                                )&lt;=0),"Born","")
&amp;                   IF(AND((T$33-Sheep!$R$354-Sheep!$N$253                                )&gt;(T$33-U$33),(T$33-Sheep!$R$354-Sheep!$N$253                                )&lt;=0),"WeanStd","")
&amp;                   IF(AND((T$33-Sheep!$R$355-Sheep!$N$253                                )&gt;(T$33-U$33),(T$33-Sheep!$R$355-Sheep!$N$253                                )&lt;=0),"WeanAlt1","")
&amp;                   IF(AND((T$33-Sheep!$R$356-Sheep!$N$253                                )&gt;(T$33-U$33),(T$33-Sheep!$R$356-Sheep!$N$253                                )&lt;=0),"WeanAlt2","")
&amp;IFERROR(IF(AND((T$33-T41                                                                                     )&gt;(T$33-U$33),(T$33-T41                                                                                     )&lt;=0),"Join-"    &amp;T40,""),"")
&amp;IFERROR(IF(AND((T$33-T41-INDEX(Sheep!$V$361:$V$368,T40,1))&gt;(T$33-U$33),(T$33-T41-INDEX(Sheep!$V$361:$V$368,T40,1))&lt;=0),"Scan-"  &amp;T40,""),"")
&amp;IFERROR(IF(AND((T$33-T41-150                                                                            )&gt;(T$33-U$33),(T$33-T41-150                                                                             )&lt;=0),"Birth-" &amp;T40,""),"")
&amp;IFERROR(IF(AND((T$33-T41-150-Sheep!$R$354                                           )&gt;(T$33-U$33),(T$33-T41-150-Sheep!$R$354                                            )&lt;=0),"Wean-"&amp;T40,""),"")
&amp;IFERROR(IF(AND((T$33-T41-150-Sheep!$R$355                                           )&gt;(T$33-U$33),(T$33-T41-150-Sheep!$R$355                                            )&lt;=0),"Alt1-"   &amp;T40,""),"")
&amp;IFERROR(IF(AND((T$33-T41-150-Sheep!$R$356                                           )&gt;(T$33-U$33),(T$33-T41-150-Sheep!$R$356                                            )&lt;=0),"Alt2-"   &amp;T40,""),"")</f>
        <v/>
      </c>
      <c r="U42" s="266" t="str">
        <f xml:space="preserve">                    IF(AND((U$33                                  -Sheep!$N$253                               )&gt;(U$33-V$33),(U$33                                  -Sheep!$N$253                                )&lt;=0),"Born","")
&amp;                   IF(AND((U$33-Sheep!$R$354-Sheep!$N$253                                )&gt;(U$33-V$33),(U$33-Sheep!$R$354-Sheep!$N$253                                )&lt;=0),"WeanStd","")
&amp;                   IF(AND((U$33-Sheep!$R$355-Sheep!$N$253                                )&gt;(U$33-V$33),(U$33-Sheep!$R$355-Sheep!$N$253                                )&lt;=0),"WeanAlt1","")
&amp;                   IF(AND((U$33-Sheep!$R$356-Sheep!$N$253                                )&gt;(U$33-V$33),(U$33-Sheep!$R$356-Sheep!$N$253                                )&lt;=0),"WeanAlt2","")
&amp;IFERROR(IF(AND((U$33-U41                                                                                     )&gt;(U$33-V$33),(U$33-U41                                                                                     )&lt;=0),"Join-"    &amp;U40,""),"")
&amp;IFERROR(IF(AND((U$33-U41-INDEX(Sheep!$V$361:$V$368,U40,1))&gt;(U$33-V$33),(U$33-U41-INDEX(Sheep!$V$361:$V$368,U40,1))&lt;=0),"Scan-"  &amp;U40,""),"")
&amp;IFERROR(IF(AND((U$33-U41-150                                                                            )&gt;(U$33-V$33),(U$33-U41-150                                                                             )&lt;=0),"Birth-" &amp;U40,""),"")
&amp;IFERROR(IF(AND((U$33-U41-150-Sheep!$R$354                                           )&gt;(U$33-V$33),(U$33-U41-150-Sheep!$R$354                                            )&lt;=0),"Wean-"&amp;U40,""),"")
&amp;IFERROR(IF(AND((U$33-U41-150-Sheep!$R$355                                           )&gt;(U$33-V$33),(U$33-U41-150-Sheep!$R$355                                            )&lt;=0),"Alt1-"   &amp;U40,""),"")
&amp;IFERROR(IF(AND((U$33-U41-150-Sheep!$R$356                                           )&gt;(U$33-V$33),(U$33-U41-150-Sheep!$R$356                                            )&lt;=0),"Alt2-"   &amp;U40,""),"")</f>
        <v/>
      </c>
      <c r="V42" s="266" t="str">
        <f xml:space="preserve">                    IF(AND((V$33                                  -Sheep!$N$253                               )&gt;(V$33-W$33),(V$33                                  -Sheep!$N$253                                )&lt;=0),"Born","")
&amp;                   IF(AND((V$33-Sheep!$R$354-Sheep!$N$253                                )&gt;(V$33-W$33),(V$33-Sheep!$R$354-Sheep!$N$253                                )&lt;=0),"WeanStd","")
&amp;                   IF(AND((V$33-Sheep!$R$355-Sheep!$N$253                                )&gt;(V$33-W$33),(V$33-Sheep!$R$355-Sheep!$N$253                                )&lt;=0),"WeanAlt1","")
&amp;                   IF(AND((V$33-Sheep!$R$356-Sheep!$N$253                                )&gt;(V$33-W$33),(V$33-Sheep!$R$356-Sheep!$N$253                                )&lt;=0),"WeanAlt2","")
&amp;IFERROR(IF(AND((V$33-V41                                                                                     )&gt;(V$33-W$33),(V$33-V41                                                                                     )&lt;=0),"Join-"    &amp;V40,""),"")
&amp;IFERROR(IF(AND((V$33-V41-INDEX(Sheep!$V$361:$V$368,V40,1))&gt;(V$33-W$33),(V$33-V41-INDEX(Sheep!$V$361:$V$368,V40,1))&lt;=0),"Scan-"  &amp;V40,""),"")
&amp;IFERROR(IF(AND((V$33-V41-150                                                                            )&gt;(V$33-W$33),(V$33-V41-150                                                                             )&lt;=0),"Birth-" &amp;V40,""),"")
&amp;IFERROR(IF(AND((V$33-V41-150-Sheep!$R$354                                           )&gt;(V$33-W$33),(V$33-V41-150-Sheep!$R$354                                            )&lt;=0),"Wean-"&amp;V40,""),"")
&amp;IFERROR(IF(AND((V$33-V41-150-Sheep!$R$355                                           )&gt;(V$33-W$33),(V$33-V41-150-Sheep!$R$355                                            )&lt;=0),"Alt1-"   &amp;V40,""),"")
&amp;IFERROR(IF(AND((V$33-V41-150-Sheep!$R$356                                           )&gt;(V$33-W$33),(V$33-V41-150-Sheep!$R$356                                            )&lt;=0),"Alt2-"   &amp;V40,""),"")</f>
        <v/>
      </c>
      <c r="W42" s="266" t="str">
        <f xml:space="preserve">                    IF(AND((W$33                                  -Sheep!$N$253                               )&gt;(W$33-X$33),(W$33                                  -Sheep!$N$253                                )&lt;=0),"Born","")
&amp;                   IF(AND((W$33-Sheep!$R$354-Sheep!$N$253                                )&gt;(W$33-X$33),(W$33-Sheep!$R$354-Sheep!$N$253                                )&lt;=0),"WeanStd","")
&amp;                   IF(AND((W$33-Sheep!$R$355-Sheep!$N$253                                )&gt;(W$33-X$33),(W$33-Sheep!$R$355-Sheep!$N$253                                )&lt;=0),"WeanAlt1","")
&amp;                   IF(AND((W$33-Sheep!$R$356-Sheep!$N$253                                )&gt;(W$33-X$33),(W$33-Sheep!$R$356-Sheep!$N$253                                )&lt;=0),"WeanAlt2","")
&amp;IFERROR(IF(AND((W$33-W41                                                                                     )&gt;(W$33-X$33),(W$33-W41                                                                                     )&lt;=0),"Join-"    &amp;W40,""),"")
&amp;IFERROR(IF(AND((W$33-W41-INDEX(Sheep!$V$361:$V$368,W40,1))&gt;(W$33-X$33),(W$33-W41-INDEX(Sheep!$V$361:$V$368,W40,1))&lt;=0),"Scan-"  &amp;W40,""),"")
&amp;IFERROR(IF(AND((W$33-W41-150                                                                            )&gt;(W$33-X$33),(W$33-W41-150                                                                             )&lt;=0),"Birth-" &amp;W40,""),"")
&amp;IFERROR(IF(AND((W$33-W41-150-Sheep!$R$354                                           )&gt;(W$33-X$33),(W$33-W41-150-Sheep!$R$354                                            )&lt;=0),"Wean-"&amp;W40,""),"")
&amp;IFERROR(IF(AND((W$33-W41-150-Sheep!$R$355                                           )&gt;(W$33-X$33),(W$33-W41-150-Sheep!$R$355                                            )&lt;=0),"Alt1-"   &amp;W40,""),"")
&amp;IFERROR(IF(AND((W$33-W41-150-Sheep!$R$356                                           )&gt;(W$33-X$33),(W$33-W41-150-Sheep!$R$356                                            )&lt;=0),"Alt2-"   &amp;W40,""),"")</f>
        <v/>
      </c>
      <c r="X42" s="266" t="str">
        <f xml:space="preserve">                    IF(AND((X$33                                  -Sheep!$N$253                               )&gt;(X$33-Y$33),(X$33                                  -Sheep!$N$253                                )&lt;=0),"Born","")
&amp;                   IF(AND((X$33-Sheep!$R$354-Sheep!$N$253                                )&gt;(X$33-Y$33),(X$33-Sheep!$R$354-Sheep!$N$253                                )&lt;=0),"WeanStd","")
&amp;                   IF(AND((X$33-Sheep!$R$355-Sheep!$N$253                                )&gt;(X$33-Y$33),(X$33-Sheep!$R$355-Sheep!$N$253                                )&lt;=0),"WeanAlt1","")
&amp;                   IF(AND((X$33-Sheep!$R$356-Sheep!$N$253                                )&gt;(X$33-Y$33),(X$33-Sheep!$R$356-Sheep!$N$253                                )&lt;=0),"WeanAlt2","")
&amp;IFERROR(IF(AND((X$33-X41                                                                                     )&gt;(X$33-Y$33),(X$33-X41                                                                                     )&lt;=0),"Join-"    &amp;X40,""),"")
&amp;IFERROR(IF(AND((X$33-X41-INDEX(Sheep!$V$361:$V$368,X40,1))&gt;(X$33-Y$33),(X$33-X41-INDEX(Sheep!$V$361:$V$368,X40,1))&lt;=0),"Scan-"  &amp;X40,""),"")
&amp;IFERROR(IF(AND((X$33-X41-150                                                                            )&gt;(X$33-Y$33),(X$33-X41-150                                                                             )&lt;=0),"Birth-" &amp;X40,""),"")
&amp;IFERROR(IF(AND((X$33-X41-150-Sheep!$R$354                                           )&gt;(X$33-Y$33),(X$33-X41-150-Sheep!$R$354                                            )&lt;=0),"Wean-"&amp;X40,""),"")
&amp;IFERROR(IF(AND((X$33-X41-150-Sheep!$R$355                                           )&gt;(X$33-Y$33),(X$33-X41-150-Sheep!$R$355                                            )&lt;=0),"Alt1-"   &amp;X40,""),"")
&amp;IFERROR(IF(AND((X$33-X41-150-Sheep!$R$356                                           )&gt;(X$33-Y$33),(X$33-X41-150-Sheep!$R$356                                            )&lt;=0),"Alt2-"   &amp;X40,""),"")</f>
        <v/>
      </c>
      <c r="Y42" s="266" t="str">
        <f xml:space="preserve">                    IF(AND((Y$33                                  -Sheep!$N$253                               )&gt;(Y$33-Z$33),(Y$33                                  -Sheep!$N$253                                )&lt;=0),"Born","")
&amp;                   IF(AND((Y$33-Sheep!$R$354-Sheep!$N$253                                )&gt;(Y$33-Z$33),(Y$33-Sheep!$R$354-Sheep!$N$253                                )&lt;=0),"WeanStd","")
&amp;                   IF(AND((Y$33-Sheep!$R$355-Sheep!$N$253                                )&gt;(Y$33-Z$33),(Y$33-Sheep!$R$355-Sheep!$N$253                                )&lt;=0),"WeanAlt1","")
&amp;                   IF(AND((Y$33-Sheep!$R$356-Sheep!$N$253                                )&gt;(Y$33-Z$33),(Y$33-Sheep!$R$356-Sheep!$N$253                                )&lt;=0),"WeanAlt2","")
&amp;IFERROR(IF(AND((Y$33-Y41                                                                                     )&gt;(Y$33-Z$33),(Y$33-Y41                                                                                     )&lt;=0),"Join-"    &amp;Y40,""),"")
&amp;IFERROR(IF(AND((Y$33-Y41-INDEX(Sheep!$V$361:$V$368,Y40,1))&gt;(Y$33-Z$33),(Y$33-Y41-INDEX(Sheep!$V$361:$V$368,Y40,1))&lt;=0),"Scan-"  &amp;Y40,""),"")
&amp;IFERROR(IF(AND((Y$33-Y41-150                                                                            )&gt;(Y$33-Z$33),(Y$33-Y41-150                                                                             )&lt;=0),"Birth-" &amp;Y40,""),"")
&amp;IFERROR(IF(AND((Y$33-Y41-150-Sheep!$R$354                                           )&gt;(Y$33-Z$33),(Y$33-Y41-150-Sheep!$R$354                                            )&lt;=0),"Wean-"&amp;Y40,""),"")
&amp;IFERROR(IF(AND((Y$33-Y41-150-Sheep!$R$355                                           )&gt;(Y$33-Z$33),(Y$33-Y41-150-Sheep!$R$355                                            )&lt;=0),"Alt1-"   &amp;Y40,""),"")
&amp;IFERROR(IF(AND((Y$33-Y41-150-Sheep!$R$356                                           )&gt;(Y$33-Z$33),(Y$33-Y41-150-Sheep!$R$356                                            )&lt;=0),"Alt2-"   &amp;Y40,""),"")</f>
        <v/>
      </c>
      <c r="Z42" s="266" t="str">
        <f xml:space="preserve">                    IF(AND((Z$33                                  -Sheep!$N$253                               )&gt;(Z$33-AA$33),(Z$33                                  -Sheep!$N$253                                )&lt;=0),"Born","")
&amp;                   IF(AND((Z$33-Sheep!$R$354-Sheep!$N$253                                )&gt;(Z$33-AA$33),(Z$33-Sheep!$R$354-Sheep!$N$253                                )&lt;=0),"WeanStd","")
&amp;                   IF(AND((Z$33-Sheep!$R$355-Sheep!$N$253                                )&gt;(Z$33-AA$33),(Z$33-Sheep!$R$355-Sheep!$N$253                                )&lt;=0),"WeanAlt1","")
&amp;                   IF(AND((Z$33-Sheep!$R$356-Sheep!$N$253                                )&gt;(Z$33-AA$33),(Z$33-Sheep!$R$356-Sheep!$N$253                                )&lt;=0),"WeanAlt2","")
&amp;IFERROR(IF(AND((Z$33-Z41                                                                                     )&gt;(Z$33-AA$33),(Z$33-Z41                                                                                     )&lt;=0),"Join-"    &amp;Z40,""),"")
&amp;IFERROR(IF(AND((Z$33-Z41-INDEX(Sheep!$V$361:$V$368,Z40,1))&gt;(Z$33-AA$33),(Z$33-Z41-INDEX(Sheep!$V$361:$V$368,Z40,1))&lt;=0),"Scan-"  &amp;Z40,""),"")
&amp;IFERROR(IF(AND((Z$33-Z41-150                                                                            )&gt;(Z$33-AA$33),(Z$33-Z41-150                                                                             )&lt;=0),"Birth-" &amp;Z40,""),"")
&amp;IFERROR(IF(AND((Z$33-Z41-150-Sheep!$R$354                                           )&gt;(Z$33-AA$33),(Z$33-Z41-150-Sheep!$R$354                                            )&lt;=0),"Wean-"&amp;Z40,""),"")
&amp;IFERROR(IF(AND((Z$33-Z41-150-Sheep!$R$355                                           )&gt;(Z$33-AA$33),(Z$33-Z41-150-Sheep!$R$355                                            )&lt;=0),"Alt1-"   &amp;Z40,""),"")
&amp;IFERROR(IF(AND((Z$33-Z41-150-Sheep!$R$356                                           )&gt;(Z$33-AA$33),(Z$33-Z41-150-Sheep!$R$356                                            )&lt;=0),"Alt2-"   &amp;Z40,""),"")</f>
        <v/>
      </c>
      <c r="AA42" s="266" t="str">
        <f xml:space="preserve">                    IF(AND((AA$33                                  -Sheep!$N$253                               )&gt;(AA$33-AB$33),(AA$33                                  -Sheep!$N$253                                )&lt;=0),"Born","")
&amp;                   IF(AND((AA$33-Sheep!$R$354-Sheep!$N$253                                )&gt;(AA$33-AB$33),(AA$33-Sheep!$R$354-Sheep!$N$253                                )&lt;=0),"WeanStd","")
&amp;                   IF(AND((AA$33-Sheep!$R$355-Sheep!$N$253                                )&gt;(AA$33-AB$33),(AA$33-Sheep!$R$355-Sheep!$N$253                                )&lt;=0),"WeanAlt1","")
&amp;                   IF(AND((AA$33-Sheep!$R$356-Sheep!$N$253                                )&gt;(AA$33-AB$33),(AA$33-Sheep!$R$356-Sheep!$N$253                                )&lt;=0),"WeanAlt2","")
&amp;IFERROR(IF(AND((AA$33-AA41                                                                                     )&gt;(AA$33-AB$33),(AA$33-AA41                                                                                     )&lt;=0),"Join-"    &amp;AA40,""),"")
&amp;IFERROR(IF(AND((AA$33-AA41-INDEX(Sheep!$V$361:$V$368,AA40,1))&gt;(AA$33-AB$33),(AA$33-AA41-INDEX(Sheep!$V$361:$V$368,AA40,1))&lt;=0),"Scan-"  &amp;AA40,""),"")
&amp;IFERROR(IF(AND((AA$33-AA41-150                                                                            )&gt;(AA$33-AB$33),(AA$33-AA41-150                                                                             )&lt;=0),"Birth-" &amp;AA40,""),"")
&amp;IFERROR(IF(AND((AA$33-AA41-150-Sheep!$R$354                                           )&gt;(AA$33-AB$33),(AA$33-AA41-150-Sheep!$R$354                                            )&lt;=0),"Wean-"&amp;AA40,""),"")
&amp;IFERROR(IF(AND((AA$33-AA41-150-Sheep!$R$355                                           )&gt;(AA$33-AB$33),(AA$33-AA41-150-Sheep!$R$355                                            )&lt;=0),"Alt1-"   &amp;AA40,""),"")
&amp;IFERROR(IF(AND((AA$33-AA41-150-Sheep!$R$356                                           )&gt;(AA$33-AB$33),(AA$33-AA41-150-Sheep!$R$356                                            )&lt;=0),"Alt2-"   &amp;AA40,""),"")</f>
        <v/>
      </c>
      <c r="AB42" s="266" t="str">
        <f xml:space="preserve">                    IF(AND((AB$33                                  -Sheep!$N$253                               )&gt;(AB$33-AC$33),(AB$33                                  -Sheep!$N$253                                )&lt;=0),"Born","")
&amp;                   IF(AND((AB$33-Sheep!$R$354-Sheep!$N$253                                )&gt;(AB$33-AC$33),(AB$33-Sheep!$R$354-Sheep!$N$253                                )&lt;=0),"WeanStd","")
&amp;                   IF(AND((AB$33-Sheep!$R$355-Sheep!$N$253                                )&gt;(AB$33-AC$33),(AB$33-Sheep!$R$355-Sheep!$N$253                                )&lt;=0),"WeanAlt1","")
&amp;                   IF(AND((AB$33-Sheep!$R$356-Sheep!$N$253                                )&gt;(AB$33-AC$33),(AB$33-Sheep!$R$356-Sheep!$N$253                                )&lt;=0),"WeanAlt2","")
&amp;IFERROR(IF(AND((AB$33-AB41                                                                                     )&gt;(AB$33-AC$33),(AB$33-AB41                                                                                     )&lt;=0),"Join-"    &amp;AB40,""),"")
&amp;IFERROR(IF(AND((AB$33-AB41-INDEX(Sheep!$V$361:$V$368,AB40,1))&gt;(AB$33-AC$33),(AB$33-AB41-INDEX(Sheep!$V$361:$V$368,AB40,1))&lt;=0),"Scan-"  &amp;AB40,""),"")
&amp;IFERROR(IF(AND((AB$33-AB41-150                                                                            )&gt;(AB$33-AC$33),(AB$33-AB41-150                                                                             )&lt;=0),"Birth-" &amp;AB40,""),"")
&amp;IFERROR(IF(AND((AB$33-AB41-150-Sheep!$R$354                                           )&gt;(AB$33-AC$33),(AB$33-AB41-150-Sheep!$R$354                                            )&lt;=0),"Wean-"&amp;AB40,""),"")
&amp;IFERROR(IF(AND((AB$33-AB41-150-Sheep!$R$355                                           )&gt;(AB$33-AC$33),(AB$33-AB41-150-Sheep!$R$355                                            )&lt;=0),"Alt1-"   &amp;AB40,""),"")
&amp;IFERROR(IF(AND((AB$33-AB41-150-Sheep!$R$356                                           )&gt;(AB$33-AC$33),(AB$33-AB41-150-Sheep!$R$356                                            )&lt;=0),"Alt2-"   &amp;AB40,""),"")</f>
        <v/>
      </c>
      <c r="AC42" s="266" t="str">
        <f xml:space="preserve">                    IF(AND((AC$33                                  -Sheep!$N$253                               )&gt;(AC$33-AD$33),(AC$33                                  -Sheep!$N$253                                )&lt;=0),"Born","")
&amp;                   IF(AND((AC$33-Sheep!$R$354-Sheep!$N$253                                )&gt;(AC$33-AD$33),(AC$33-Sheep!$R$354-Sheep!$N$253                                )&lt;=0),"WeanStd","")
&amp;                   IF(AND((AC$33-Sheep!$R$355-Sheep!$N$253                                )&gt;(AC$33-AD$33),(AC$33-Sheep!$R$355-Sheep!$N$253                                )&lt;=0),"WeanAlt1","")
&amp;                   IF(AND((AC$33-Sheep!$R$356-Sheep!$N$253                                )&gt;(AC$33-AD$33),(AC$33-Sheep!$R$356-Sheep!$N$253                                )&lt;=0),"WeanAlt2","")
&amp;IFERROR(IF(AND((AC$33-AC41                                                                                     )&gt;(AC$33-AD$33),(AC$33-AC41                                                                                     )&lt;=0),"Join-"    &amp;AC40,""),"")
&amp;IFERROR(IF(AND((AC$33-AC41-INDEX(Sheep!$V$361:$V$368,AC40,1))&gt;(AC$33-AD$33),(AC$33-AC41-INDEX(Sheep!$V$361:$V$368,AC40,1))&lt;=0),"Scan-"  &amp;AC40,""),"")
&amp;IFERROR(IF(AND((AC$33-AC41-150                                                                            )&gt;(AC$33-AD$33),(AC$33-AC41-150                                                                             )&lt;=0),"Birth-" &amp;AC40,""),"")
&amp;IFERROR(IF(AND((AC$33-AC41-150-Sheep!$R$354                                           )&gt;(AC$33-AD$33),(AC$33-AC41-150-Sheep!$R$354                                            )&lt;=0),"Wean-"&amp;AC40,""),"")
&amp;IFERROR(IF(AND((AC$33-AC41-150-Sheep!$R$355                                           )&gt;(AC$33-AD$33),(AC$33-AC41-150-Sheep!$R$355                                            )&lt;=0),"Alt1-"   &amp;AC40,""),"")
&amp;IFERROR(IF(AND((AC$33-AC41-150-Sheep!$R$356                                           )&gt;(AC$33-AD$33),(AC$33-AC41-150-Sheep!$R$356                                            )&lt;=0),"Alt2-"   &amp;AC40,""),"")</f>
        <v/>
      </c>
      <c r="AD42" s="266" t="str">
        <f xml:space="preserve">                    IF(AND((AD$33                                  -Sheep!$N$253                               )&gt;(AD$33-AE$33),(AD$33                                  -Sheep!$N$253                                )&lt;=0),"Born","")
&amp;                   IF(AND((AD$33-Sheep!$R$354-Sheep!$N$253                                )&gt;(AD$33-AE$33),(AD$33-Sheep!$R$354-Sheep!$N$253                                )&lt;=0),"WeanStd","")
&amp;                   IF(AND((AD$33-Sheep!$R$355-Sheep!$N$253                                )&gt;(AD$33-AE$33),(AD$33-Sheep!$R$355-Sheep!$N$253                                )&lt;=0),"WeanAlt1","")
&amp;                   IF(AND((AD$33-Sheep!$R$356-Sheep!$N$253                                )&gt;(AD$33-AE$33),(AD$33-Sheep!$R$356-Sheep!$N$253                                )&lt;=0),"WeanAlt2","")
&amp;IFERROR(IF(AND((AD$33-AD41                                                                                     )&gt;(AD$33-AE$33),(AD$33-AD41                                                                                     )&lt;=0),"Join-"    &amp;AD40,""),"")
&amp;IFERROR(IF(AND((AD$33-AD41-INDEX(Sheep!$V$361:$V$368,AD40,1))&gt;(AD$33-AE$33),(AD$33-AD41-INDEX(Sheep!$V$361:$V$368,AD40,1))&lt;=0),"Scan-"  &amp;AD40,""),"")
&amp;IFERROR(IF(AND((AD$33-AD41-150                                                                            )&gt;(AD$33-AE$33),(AD$33-AD41-150                                                                             )&lt;=0),"Birth-" &amp;AD40,""),"")
&amp;IFERROR(IF(AND((AD$33-AD41-150-Sheep!$R$354                                           )&gt;(AD$33-AE$33),(AD$33-AD41-150-Sheep!$R$354                                            )&lt;=0),"Wean-"&amp;AD40,""),"")
&amp;IFERROR(IF(AND((AD$33-AD41-150-Sheep!$R$355                                           )&gt;(AD$33-AE$33),(AD$33-AD41-150-Sheep!$R$355                                            )&lt;=0),"Alt1-"   &amp;AD40,""),"")
&amp;IFERROR(IF(AND((AD$33-AD41-150-Sheep!$R$356                                           )&gt;(AD$33-AE$33),(AD$33-AD41-150-Sheep!$R$356                                            )&lt;=0),"Alt2-"   &amp;AD40,""),"")</f>
        <v/>
      </c>
      <c r="AE42" s="266" t="str">
        <f xml:space="preserve">                    IF(AND((AE$33                                  -Sheep!$N$253                               )&gt;(AE$33-AF$33),(AE$33                                  -Sheep!$N$253                                )&lt;=0),"Born","")
&amp;                   IF(AND((AE$33-Sheep!$R$354-Sheep!$N$253                                )&gt;(AE$33-AF$33),(AE$33-Sheep!$R$354-Sheep!$N$253                                )&lt;=0),"WeanStd","")
&amp;                   IF(AND((AE$33-Sheep!$R$355-Sheep!$N$253                                )&gt;(AE$33-AF$33),(AE$33-Sheep!$R$355-Sheep!$N$253                                )&lt;=0),"WeanAlt1","")
&amp;                   IF(AND((AE$33-Sheep!$R$356-Sheep!$N$253                                )&gt;(AE$33-AF$33),(AE$33-Sheep!$R$356-Sheep!$N$253                                )&lt;=0),"WeanAlt2","")
&amp;IFERROR(IF(AND((AE$33-AE41                                                                                     )&gt;(AE$33-AF$33),(AE$33-AE41                                                                                     )&lt;=0),"Join-"    &amp;AE40,""),"")
&amp;IFERROR(IF(AND((AE$33-AE41-INDEX(Sheep!$V$361:$V$368,AE40,1))&gt;(AE$33-AF$33),(AE$33-AE41-INDEX(Sheep!$V$361:$V$368,AE40,1))&lt;=0),"Scan-"  &amp;AE40,""),"")
&amp;IFERROR(IF(AND((AE$33-AE41-150                                                                            )&gt;(AE$33-AF$33),(AE$33-AE41-150                                                                             )&lt;=0),"Birth-" &amp;AE40,""),"")
&amp;IFERROR(IF(AND((AE$33-AE41-150-Sheep!$R$354                                           )&gt;(AE$33-AF$33),(AE$33-AE41-150-Sheep!$R$354                                            )&lt;=0),"Wean-"&amp;AE40,""),"")
&amp;IFERROR(IF(AND((AE$33-AE41-150-Sheep!$R$355                                           )&gt;(AE$33-AF$33),(AE$33-AE41-150-Sheep!$R$355                                            )&lt;=0),"Alt1-"   &amp;AE40,""),"")
&amp;IFERROR(IF(AND((AE$33-AE41-150-Sheep!$R$356                                           )&gt;(AE$33-AF$33),(AE$33-AE41-150-Sheep!$R$356                                            )&lt;=0),"Alt2-"   &amp;AE40,""),"")</f>
        <v/>
      </c>
      <c r="AF42" s="266" t="str">
        <f xml:space="preserve">                    IF(AND((AF$33                                  -Sheep!$N$253                               )&gt;(AF$33-AG$33),(AF$33                                  -Sheep!$N$253                                )&lt;=0),"Born","")
&amp;                   IF(AND((AF$33-Sheep!$R$354-Sheep!$N$253                                )&gt;(AF$33-AG$33),(AF$33-Sheep!$R$354-Sheep!$N$253                                )&lt;=0),"WeanStd","")
&amp;                   IF(AND((AF$33-Sheep!$R$355-Sheep!$N$253                                )&gt;(AF$33-AG$33),(AF$33-Sheep!$R$355-Sheep!$N$253                                )&lt;=0),"WeanAlt1","")
&amp;                   IF(AND((AF$33-Sheep!$R$356-Sheep!$N$253                                )&gt;(AF$33-AG$33),(AF$33-Sheep!$R$356-Sheep!$N$253                                )&lt;=0),"WeanAlt2","")
&amp;IFERROR(IF(AND((AF$33-AF41                                                                                     )&gt;(AF$33-AG$33),(AF$33-AF41                                                                                     )&lt;=0),"Join-"    &amp;AF40,""),"")
&amp;IFERROR(IF(AND((AF$33-AF41-INDEX(Sheep!$V$361:$V$368,AF40,1))&gt;(AF$33-AG$33),(AF$33-AF41-INDEX(Sheep!$V$361:$V$368,AF40,1))&lt;=0),"Scan-"  &amp;AF40,""),"")
&amp;IFERROR(IF(AND((AF$33-AF41-150                                                                            )&gt;(AF$33-AG$33),(AF$33-AF41-150                                                                             )&lt;=0),"Birth-" &amp;AF40,""),"")
&amp;IFERROR(IF(AND((AF$33-AF41-150-Sheep!$R$354                                           )&gt;(AF$33-AG$33),(AF$33-AF41-150-Sheep!$R$354                                            )&lt;=0),"Wean-"&amp;AF40,""),"")
&amp;IFERROR(IF(AND((AF$33-AF41-150-Sheep!$R$355                                           )&gt;(AF$33-AG$33),(AF$33-AF41-150-Sheep!$R$355                                            )&lt;=0),"Alt1-"   &amp;AF40,""),"")
&amp;IFERROR(IF(AND((AF$33-AF41-150-Sheep!$R$356                                           )&gt;(AF$33-AG$33),(AF$33-AF41-150-Sheep!$R$356                                            )&lt;=0),"Alt2-"   &amp;AF40,""),"")</f>
        <v/>
      </c>
      <c r="AG42" s="266" t="str">
        <f xml:space="preserve">                    IF(AND((AG$33                                  -Sheep!$N$253                               )&gt;(AG$33-AH$33),(AG$33                                  -Sheep!$N$253                                )&lt;=0),"Born","")
&amp;                   IF(AND((AG$33-Sheep!$R$354-Sheep!$N$253                                )&gt;(AG$33-AH$33),(AG$33-Sheep!$R$354-Sheep!$N$253                                )&lt;=0),"WeanStd","")
&amp;                   IF(AND((AG$33-Sheep!$R$355-Sheep!$N$253                                )&gt;(AG$33-AH$33),(AG$33-Sheep!$R$355-Sheep!$N$253                                )&lt;=0),"WeanAlt1","")
&amp;                   IF(AND((AG$33-Sheep!$R$356-Sheep!$N$253                                )&gt;(AG$33-AH$33),(AG$33-Sheep!$R$356-Sheep!$N$253                                )&lt;=0),"WeanAlt2","")
&amp;IFERROR(IF(AND((AG$33-AG41                                                                                     )&gt;(AG$33-AH$33),(AG$33-AG41                                                                                     )&lt;=0),"Join-"    &amp;AG40,""),"")
&amp;IFERROR(IF(AND((AG$33-AG41-INDEX(Sheep!$V$361:$V$368,AG40,1))&gt;(AG$33-AH$33),(AG$33-AG41-INDEX(Sheep!$V$361:$V$368,AG40,1))&lt;=0),"Scan-"  &amp;AG40,""),"")
&amp;IFERROR(IF(AND((AG$33-AG41-150                                                                            )&gt;(AG$33-AH$33),(AG$33-AG41-150                                                                             )&lt;=0),"Birth-" &amp;AG40,""),"")
&amp;IFERROR(IF(AND((AG$33-AG41-150-Sheep!$R$354                                           )&gt;(AG$33-AH$33),(AG$33-AG41-150-Sheep!$R$354                                            )&lt;=0),"Wean-"&amp;AG40,""),"")
&amp;IFERROR(IF(AND((AG$33-AG41-150-Sheep!$R$355                                           )&gt;(AG$33-AH$33),(AG$33-AG41-150-Sheep!$R$355                                            )&lt;=0),"Alt1-"   &amp;AG40,""),"")
&amp;IFERROR(IF(AND((AG$33-AG41-150-Sheep!$R$356                                           )&gt;(AG$33-AH$33),(AG$33-AG41-150-Sheep!$R$356                                            )&lt;=0),"Alt2-"   &amp;AG40,""),"")</f>
        <v/>
      </c>
      <c r="AH42" s="266" t="str">
        <f xml:space="preserve">                    IF(AND((AH$33                                  -Sheep!$N$253                               )&gt;(AH$33-AI$33),(AH$33                                  -Sheep!$N$253                                )&lt;=0),"Born","")
&amp;                   IF(AND((AH$33-Sheep!$R$354-Sheep!$N$253                                )&gt;(AH$33-AI$33),(AH$33-Sheep!$R$354-Sheep!$N$253                                )&lt;=0),"WeanStd","")
&amp;                   IF(AND((AH$33-Sheep!$R$355-Sheep!$N$253                                )&gt;(AH$33-AI$33),(AH$33-Sheep!$R$355-Sheep!$N$253                                )&lt;=0),"WeanAlt1","")
&amp;                   IF(AND((AH$33-Sheep!$R$356-Sheep!$N$253                                )&gt;(AH$33-AI$33),(AH$33-Sheep!$R$356-Sheep!$N$253                                )&lt;=0),"WeanAlt2","")
&amp;IFERROR(IF(AND((AH$33-AH41                                                                                     )&gt;(AH$33-AI$33),(AH$33-AH41                                                                                     )&lt;=0),"Join-"    &amp;AH40,""),"")
&amp;IFERROR(IF(AND((AH$33-AH41-INDEX(Sheep!$V$361:$V$368,AH40,1))&gt;(AH$33-AI$33),(AH$33-AH41-INDEX(Sheep!$V$361:$V$368,AH40,1))&lt;=0),"Scan-"  &amp;AH40,""),"")
&amp;IFERROR(IF(AND((AH$33-AH41-150                                                                            )&gt;(AH$33-AI$33),(AH$33-AH41-150                                                                             )&lt;=0),"Birth-" &amp;AH40,""),"")
&amp;IFERROR(IF(AND((AH$33-AH41-150-Sheep!$R$354                                           )&gt;(AH$33-AI$33),(AH$33-AH41-150-Sheep!$R$354                                            )&lt;=0),"Wean-"&amp;AH40,""),"")
&amp;IFERROR(IF(AND((AH$33-AH41-150-Sheep!$R$355                                           )&gt;(AH$33-AI$33),(AH$33-AH41-150-Sheep!$R$355                                            )&lt;=0),"Alt1-"   &amp;AH40,""),"")
&amp;IFERROR(IF(AND((AH$33-AH41-150-Sheep!$R$356                                           )&gt;(AH$33-AI$33),(AH$33-AH41-150-Sheep!$R$356                                            )&lt;=0),"Alt2-"   &amp;AH40,""),"")</f>
        <v/>
      </c>
      <c r="AI42" s="266" t="str">
        <f xml:space="preserve">                    IF(AND((AI$33                                  -Sheep!$N$253                               )&gt;(AI$33-AJ$33),(AI$33                                  -Sheep!$N$253                                )&lt;=0),"Born","")
&amp;                   IF(AND((AI$33-Sheep!$R$354-Sheep!$N$253                                )&gt;(AI$33-AJ$33),(AI$33-Sheep!$R$354-Sheep!$N$253                                )&lt;=0),"WeanStd","")
&amp;                   IF(AND((AI$33-Sheep!$R$355-Sheep!$N$253                                )&gt;(AI$33-AJ$33),(AI$33-Sheep!$R$355-Sheep!$N$253                                )&lt;=0),"WeanAlt1","")
&amp;                   IF(AND((AI$33-Sheep!$R$356-Sheep!$N$253                                )&gt;(AI$33-AJ$33),(AI$33-Sheep!$R$356-Sheep!$N$253                                )&lt;=0),"WeanAlt2","")
&amp;IFERROR(IF(AND((AI$33-AI41                                                                                     )&gt;(AI$33-AJ$33),(AI$33-AI41                                                                                     )&lt;=0),"Join-"    &amp;AI40,""),"")
&amp;IFERROR(IF(AND((AI$33-AI41-INDEX(Sheep!$V$361:$V$368,AI40,1))&gt;(AI$33-AJ$33),(AI$33-AI41-INDEX(Sheep!$V$361:$V$368,AI40,1))&lt;=0),"Scan-"  &amp;AI40,""),"")
&amp;IFERROR(IF(AND((AI$33-AI41-150                                                                            )&gt;(AI$33-AJ$33),(AI$33-AI41-150                                                                             )&lt;=0),"Birth-" &amp;AI40,""),"")
&amp;IFERROR(IF(AND((AI$33-AI41-150-Sheep!$R$354                                           )&gt;(AI$33-AJ$33),(AI$33-AI41-150-Sheep!$R$354                                            )&lt;=0),"Wean-"&amp;AI40,""),"")
&amp;IFERROR(IF(AND((AI$33-AI41-150-Sheep!$R$355                                           )&gt;(AI$33-AJ$33),(AI$33-AI41-150-Sheep!$R$355                                            )&lt;=0),"Alt1-"   &amp;AI40,""),"")
&amp;IFERROR(IF(AND((AI$33-AI41-150-Sheep!$R$356                                           )&gt;(AI$33-AJ$33),(AI$33-AI41-150-Sheep!$R$356                                            )&lt;=0),"Alt2-"   &amp;AI40,""),"")</f>
        <v/>
      </c>
      <c r="AJ42" s="266" t="str">
        <f xml:space="preserve">                    IF(AND((AJ$33                                  -Sheep!$N$253                               )&gt;(AJ$33-AK$33),(AJ$33                                  -Sheep!$N$253                                )&lt;=0),"Born","")
&amp;                   IF(AND((AJ$33-Sheep!$R$354-Sheep!$N$253                                )&gt;(AJ$33-AK$33),(AJ$33-Sheep!$R$354-Sheep!$N$253                                )&lt;=0),"WeanStd","")
&amp;                   IF(AND((AJ$33-Sheep!$R$355-Sheep!$N$253                                )&gt;(AJ$33-AK$33),(AJ$33-Sheep!$R$355-Sheep!$N$253                                )&lt;=0),"WeanAlt1","")
&amp;                   IF(AND((AJ$33-Sheep!$R$356-Sheep!$N$253                                )&gt;(AJ$33-AK$33),(AJ$33-Sheep!$R$356-Sheep!$N$253                                )&lt;=0),"WeanAlt2","")
&amp;IFERROR(IF(AND((AJ$33-AJ41                                                                                     )&gt;(AJ$33-AK$33),(AJ$33-AJ41                                                                                     )&lt;=0),"Join-"    &amp;AJ40,""),"")
&amp;IFERROR(IF(AND((AJ$33-AJ41-INDEX(Sheep!$V$361:$V$368,AJ40,1))&gt;(AJ$33-AK$33),(AJ$33-AJ41-INDEX(Sheep!$V$361:$V$368,AJ40,1))&lt;=0),"Scan-"  &amp;AJ40,""),"")
&amp;IFERROR(IF(AND((AJ$33-AJ41-150                                                                            )&gt;(AJ$33-AK$33),(AJ$33-AJ41-150                                                                             )&lt;=0),"Birth-" &amp;AJ40,""),"")
&amp;IFERROR(IF(AND((AJ$33-AJ41-150-Sheep!$R$354                                           )&gt;(AJ$33-AK$33),(AJ$33-AJ41-150-Sheep!$R$354                                            )&lt;=0),"Wean-"&amp;AJ40,""),"")
&amp;IFERROR(IF(AND((AJ$33-AJ41-150-Sheep!$R$355                                           )&gt;(AJ$33-AK$33),(AJ$33-AJ41-150-Sheep!$R$355                                            )&lt;=0),"Alt1-"   &amp;AJ40,""),"")
&amp;IFERROR(IF(AND((AJ$33-AJ41-150-Sheep!$R$356                                           )&gt;(AJ$33-AK$33),(AJ$33-AJ41-150-Sheep!$R$356                                            )&lt;=0),"Alt2-"   &amp;AJ40,""),"")</f>
        <v/>
      </c>
      <c r="AK42" s="266" t="str">
        <f xml:space="preserve">                    IF(AND((AK$33                                  -Sheep!$N$253                               )&gt;(AK$33-AL$33),(AK$33                                  -Sheep!$N$253                                )&lt;=0),"Born","")
&amp;                   IF(AND((AK$33-Sheep!$R$354-Sheep!$N$253                                )&gt;(AK$33-AL$33),(AK$33-Sheep!$R$354-Sheep!$N$253                                )&lt;=0),"WeanStd","")
&amp;                   IF(AND((AK$33-Sheep!$R$355-Sheep!$N$253                                )&gt;(AK$33-AL$33),(AK$33-Sheep!$R$355-Sheep!$N$253                                )&lt;=0),"WeanAlt1","")
&amp;                   IF(AND((AK$33-Sheep!$R$356-Sheep!$N$253                                )&gt;(AK$33-AL$33),(AK$33-Sheep!$R$356-Sheep!$N$253                                )&lt;=0),"WeanAlt2","")
&amp;IFERROR(IF(AND((AK$33-AK41                                                                                     )&gt;(AK$33-AL$33),(AK$33-AK41                                                                                     )&lt;=0),"Join-"    &amp;AK40,""),"")
&amp;IFERROR(IF(AND((AK$33-AK41-INDEX(Sheep!$V$361:$V$368,AK40,1))&gt;(AK$33-AL$33),(AK$33-AK41-INDEX(Sheep!$V$361:$V$368,AK40,1))&lt;=0),"Scan-"  &amp;AK40,""),"")
&amp;IFERROR(IF(AND((AK$33-AK41-150                                                                            )&gt;(AK$33-AL$33),(AK$33-AK41-150                                                                             )&lt;=0),"Birth-" &amp;AK40,""),"")
&amp;IFERROR(IF(AND((AK$33-AK41-150-Sheep!$R$354                                           )&gt;(AK$33-AL$33),(AK$33-AK41-150-Sheep!$R$354                                            )&lt;=0),"Wean-"&amp;AK40,""),"")
&amp;IFERROR(IF(AND((AK$33-AK41-150-Sheep!$R$355                                           )&gt;(AK$33-AL$33),(AK$33-AK41-150-Sheep!$R$355                                            )&lt;=0),"Alt1-"   &amp;AK40,""),"")
&amp;IFERROR(IF(AND((AK$33-AK41-150-Sheep!$R$356                                           )&gt;(AK$33-AL$33),(AK$33-AK41-150-Sheep!$R$356                                            )&lt;=0),"Alt2-"   &amp;AK40,""),"")</f>
        <v/>
      </c>
      <c r="AL42" s="266" t="str">
        <f xml:space="preserve">                    IF(AND((AL$33                                  -Sheep!$N$253                               )&gt;(AL$33-AM$33),(AL$33                                  -Sheep!$N$253                                )&lt;=0),"Born","")
&amp;                   IF(AND((AL$33-Sheep!$R$354-Sheep!$N$253                                )&gt;(AL$33-AM$33),(AL$33-Sheep!$R$354-Sheep!$N$253                                )&lt;=0),"WeanStd","")
&amp;                   IF(AND((AL$33-Sheep!$R$355-Sheep!$N$253                                )&gt;(AL$33-AM$33),(AL$33-Sheep!$R$355-Sheep!$N$253                                )&lt;=0),"WeanAlt1","")
&amp;                   IF(AND((AL$33-Sheep!$R$356-Sheep!$N$253                                )&gt;(AL$33-AM$33),(AL$33-Sheep!$R$356-Sheep!$N$253                                )&lt;=0),"WeanAlt2","")
&amp;IFERROR(IF(AND((AL$33-AL41                                                                                     )&gt;(AL$33-AM$33),(AL$33-AL41                                                                                     )&lt;=0),"Join-"    &amp;AL40,""),"")
&amp;IFERROR(IF(AND((AL$33-AL41-INDEX(Sheep!$V$361:$V$368,AL40,1))&gt;(AL$33-AM$33),(AL$33-AL41-INDEX(Sheep!$V$361:$V$368,AL40,1))&lt;=0),"Scan-"  &amp;AL40,""),"")
&amp;IFERROR(IF(AND((AL$33-AL41-150                                                                            )&gt;(AL$33-AM$33),(AL$33-AL41-150                                                                             )&lt;=0),"Birth-" &amp;AL40,""),"")
&amp;IFERROR(IF(AND((AL$33-AL41-150-Sheep!$R$354                                           )&gt;(AL$33-AM$33),(AL$33-AL41-150-Sheep!$R$354                                            )&lt;=0),"Wean-"&amp;AL40,""),"")
&amp;IFERROR(IF(AND((AL$33-AL41-150-Sheep!$R$355                                           )&gt;(AL$33-AM$33),(AL$33-AL41-150-Sheep!$R$355                                            )&lt;=0),"Alt1-"   &amp;AL40,""),"")
&amp;IFERROR(IF(AND((AL$33-AL41-150-Sheep!$R$356                                           )&gt;(AL$33-AM$33),(AL$33-AL41-150-Sheep!$R$356                                            )&lt;=0),"Alt2-"   &amp;AL40,""),"")</f>
        <v/>
      </c>
      <c r="AM42" s="266" t="str">
        <f xml:space="preserve">                    IF(AND((AM$33                                  -Sheep!$N$253                               )&gt;(AM$33-AN$33),(AM$33                                  -Sheep!$N$253                                )&lt;=0),"Born","")
&amp;                   IF(AND((AM$33-Sheep!$R$354-Sheep!$N$253                                )&gt;(AM$33-AN$33),(AM$33-Sheep!$R$354-Sheep!$N$253                                )&lt;=0),"WeanStd","")
&amp;                   IF(AND((AM$33-Sheep!$R$355-Sheep!$N$253                                )&gt;(AM$33-AN$33),(AM$33-Sheep!$R$355-Sheep!$N$253                                )&lt;=0),"WeanAlt1","")
&amp;                   IF(AND((AM$33-Sheep!$R$356-Sheep!$N$253                                )&gt;(AM$33-AN$33),(AM$33-Sheep!$R$356-Sheep!$N$253                                )&lt;=0),"WeanAlt2","")
&amp;IFERROR(IF(AND((AM$33-AM41                                                                                     )&gt;(AM$33-AN$33),(AM$33-AM41                                                                                     )&lt;=0),"Join-"    &amp;AM40,""),"")
&amp;IFERROR(IF(AND((AM$33-AM41-INDEX(Sheep!$V$361:$V$368,AM40,1))&gt;(AM$33-AN$33),(AM$33-AM41-INDEX(Sheep!$V$361:$V$368,AM40,1))&lt;=0),"Scan-"  &amp;AM40,""),"")
&amp;IFERROR(IF(AND((AM$33-AM41-150                                                                            )&gt;(AM$33-AN$33),(AM$33-AM41-150                                                                             )&lt;=0),"Birth-" &amp;AM40,""),"")
&amp;IFERROR(IF(AND((AM$33-AM41-150-Sheep!$R$354                                           )&gt;(AM$33-AN$33),(AM$33-AM41-150-Sheep!$R$354                                            )&lt;=0),"Wean-"&amp;AM40,""),"")
&amp;IFERROR(IF(AND((AM$33-AM41-150-Sheep!$R$355                                           )&gt;(AM$33-AN$33),(AM$33-AM41-150-Sheep!$R$355                                            )&lt;=0),"Alt1-"   &amp;AM40,""),"")
&amp;IFERROR(IF(AND((AM$33-AM41-150-Sheep!$R$356                                           )&gt;(AM$33-AN$33),(AM$33-AM41-150-Sheep!$R$356                                            )&lt;=0),"Alt2-"   &amp;AM40,""),"")</f>
        <v>Born</v>
      </c>
      <c r="AN42" s="266" t="str">
        <f xml:space="preserve">                    IF(AND((AN$33                                  -Sheep!$N$253                               )&gt;(AN$33-AO$33),(AN$33                                  -Sheep!$N$253                                )&lt;=0),"Born","")
&amp;                   IF(AND((AN$33-Sheep!$R$354-Sheep!$N$253                                )&gt;(AN$33-AO$33),(AN$33-Sheep!$R$354-Sheep!$N$253                                )&lt;=0),"WeanStd","")
&amp;                   IF(AND((AN$33-Sheep!$R$355-Sheep!$N$253                                )&gt;(AN$33-AO$33),(AN$33-Sheep!$R$355-Sheep!$N$253                                )&lt;=0),"WeanAlt1","")
&amp;                   IF(AND((AN$33-Sheep!$R$356-Sheep!$N$253                                )&gt;(AN$33-AO$33),(AN$33-Sheep!$R$356-Sheep!$N$253                                )&lt;=0),"WeanAlt2","")
&amp;IFERROR(IF(AND((AN$33-AN41                                                                                     )&gt;(AN$33-AO$33),(AN$33-AN41                                                                                     )&lt;=0),"Join-"    &amp;AN40,""),"")
&amp;IFERROR(IF(AND((AN$33-AN41-INDEX(Sheep!$V$361:$V$368,AN40,1))&gt;(AN$33-AO$33),(AN$33-AN41-INDEX(Sheep!$V$361:$V$368,AN40,1))&lt;=0),"Scan-"  &amp;AN40,""),"")
&amp;IFERROR(IF(AND((AN$33-AN41-150                                                                            )&gt;(AN$33-AO$33),(AN$33-AN41-150                                                                             )&lt;=0),"Birth-" &amp;AN40,""),"")
&amp;IFERROR(IF(AND((AN$33-AN41-150-Sheep!$R$354                                           )&gt;(AN$33-AO$33),(AN$33-AN41-150-Sheep!$R$354                                            )&lt;=0),"Wean-"&amp;AN40,""),"")
&amp;IFERROR(IF(AND((AN$33-AN41-150-Sheep!$R$355                                           )&gt;(AN$33-AO$33),(AN$33-AN41-150-Sheep!$R$355                                            )&lt;=0),"Alt1-"   &amp;AN40,""),"")
&amp;IFERROR(IF(AND((AN$33-AN41-150-Sheep!$R$356                                           )&gt;(AN$33-AO$33),(AN$33-AN41-150-Sheep!$R$356                                            )&lt;=0),"Alt2-"   &amp;AN40,""),"")</f>
        <v/>
      </c>
      <c r="AO42" s="266" t="str">
        <f xml:space="preserve">                    IF(AND((AO$33                                  -Sheep!$N$253                               )&gt;(AO$33-AP$33),(AO$33                                  -Sheep!$N$253                                )&lt;=0),"Born","")
&amp;                   IF(AND((AO$33-Sheep!$R$354-Sheep!$N$253                                )&gt;(AO$33-AP$33),(AO$33-Sheep!$R$354-Sheep!$N$253                                )&lt;=0),"WeanStd","")
&amp;                   IF(AND((AO$33-Sheep!$R$355-Sheep!$N$253                                )&gt;(AO$33-AP$33),(AO$33-Sheep!$R$355-Sheep!$N$253                                )&lt;=0),"WeanAlt1","")
&amp;                   IF(AND((AO$33-Sheep!$R$356-Sheep!$N$253                                )&gt;(AO$33-AP$33),(AO$33-Sheep!$R$356-Sheep!$N$253                                )&lt;=0),"WeanAlt2","")
&amp;IFERROR(IF(AND((AO$33-AO41                                                                                     )&gt;(AO$33-AP$33),(AO$33-AO41                                                                                     )&lt;=0),"Join-"    &amp;AO40,""),"")
&amp;IFERROR(IF(AND((AO$33-AO41-INDEX(Sheep!$V$361:$V$368,AO40,1))&gt;(AO$33-AP$33),(AO$33-AO41-INDEX(Sheep!$V$361:$V$368,AO40,1))&lt;=0),"Scan-"  &amp;AO40,""),"")
&amp;IFERROR(IF(AND((AO$33-AO41-150                                                                            )&gt;(AO$33-AP$33),(AO$33-AO41-150                                                                             )&lt;=0),"Birth-" &amp;AO40,""),"")
&amp;IFERROR(IF(AND((AO$33-AO41-150-Sheep!$R$354                                           )&gt;(AO$33-AP$33),(AO$33-AO41-150-Sheep!$R$354                                            )&lt;=0),"Wean-"&amp;AO40,""),"")
&amp;IFERROR(IF(AND((AO$33-AO41-150-Sheep!$R$355                                           )&gt;(AO$33-AP$33),(AO$33-AO41-150-Sheep!$R$355                                            )&lt;=0),"Alt1-"   &amp;AO40,""),"")
&amp;IFERROR(IF(AND((AO$33-AO41-150-Sheep!$R$356                                           )&gt;(AO$33-AP$33),(AO$33-AO41-150-Sheep!$R$356                                            )&lt;=0),"Alt2-"   &amp;AO40,""),"")</f>
        <v/>
      </c>
      <c r="AP42" s="266" t="str">
        <f xml:space="preserve">                    IF(AND((AP$33                                  -Sheep!$N$253                               )&gt;(AP$33-AQ$33),(AP$33                                  -Sheep!$N$253                                )&lt;=0),"Born","")
&amp;                   IF(AND((AP$33-Sheep!$R$354-Sheep!$N$253                                )&gt;(AP$33-AQ$33),(AP$33-Sheep!$R$354-Sheep!$N$253                                )&lt;=0),"WeanStd","")
&amp;                   IF(AND((AP$33-Sheep!$R$355-Sheep!$N$253                                )&gt;(AP$33-AQ$33),(AP$33-Sheep!$R$355-Sheep!$N$253                                )&lt;=0),"WeanAlt1","")
&amp;                   IF(AND((AP$33-Sheep!$R$356-Sheep!$N$253                                )&gt;(AP$33-AQ$33),(AP$33-Sheep!$R$356-Sheep!$N$253                                )&lt;=0),"WeanAlt2","")
&amp;IFERROR(IF(AND((AP$33-AP41                                                                                     )&gt;(AP$33-AQ$33),(AP$33-AP41                                                                                     )&lt;=0),"Join-"    &amp;AP40,""),"")
&amp;IFERROR(IF(AND((AP$33-AP41-INDEX(Sheep!$V$361:$V$368,AP40,1))&gt;(AP$33-AQ$33),(AP$33-AP41-INDEX(Sheep!$V$361:$V$368,AP40,1))&lt;=0),"Scan-"  &amp;AP40,""),"")
&amp;IFERROR(IF(AND((AP$33-AP41-150                                                                            )&gt;(AP$33-AQ$33),(AP$33-AP41-150                                                                             )&lt;=0),"Birth-" &amp;AP40,""),"")
&amp;IFERROR(IF(AND((AP$33-AP41-150-Sheep!$R$354                                           )&gt;(AP$33-AQ$33),(AP$33-AP41-150-Sheep!$R$354                                            )&lt;=0),"Wean-"&amp;AP40,""),"")
&amp;IFERROR(IF(AND((AP$33-AP41-150-Sheep!$R$355                                           )&gt;(AP$33-AQ$33),(AP$33-AP41-150-Sheep!$R$355                                            )&lt;=0),"Alt1-"   &amp;AP40,""),"")
&amp;IFERROR(IF(AND((AP$33-AP41-150-Sheep!$R$356                                           )&gt;(AP$33-AQ$33),(AP$33-AP41-150-Sheep!$R$356                                            )&lt;=0),"Alt2-"   &amp;AP40,""),"")</f>
        <v/>
      </c>
      <c r="AQ42" s="266" t="str">
        <f xml:space="preserve">                    IF(AND((AQ$33                                  -Sheep!$N$253                               )&gt;(AQ$33-AR$33),(AQ$33                                  -Sheep!$N$253                                )&lt;=0),"Born","")
&amp;                   IF(AND((AQ$33-Sheep!$R$354-Sheep!$N$253                                )&gt;(AQ$33-AR$33),(AQ$33-Sheep!$R$354-Sheep!$N$253                                )&lt;=0),"WeanStd","")
&amp;                   IF(AND((AQ$33-Sheep!$R$355-Sheep!$N$253                                )&gt;(AQ$33-AR$33),(AQ$33-Sheep!$R$355-Sheep!$N$253                                )&lt;=0),"WeanAlt1","")
&amp;                   IF(AND((AQ$33-Sheep!$R$356-Sheep!$N$253                                )&gt;(AQ$33-AR$33),(AQ$33-Sheep!$R$356-Sheep!$N$253                                )&lt;=0),"WeanAlt2","")
&amp;IFERROR(IF(AND((AQ$33-AQ41                                                                                     )&gt;(AQ$33-AR$33),(AQ$33-AQ41                                                                                     )&lt;=0),"Join-"    &amp;AQ40,""),"")
&amp;IFERROR(IF(AND((AQ$33-AQ41-INDEX(Sheep!$V$361:$V$368,AQ40,1))&gt;(AQ$33-AR$33),(AQ$33-AQ41-INDEX(Sheep!$V$361:$V$368,AQ40,1))&lt;=0),"Scan-"  &amp;AQ40,""),"")
&amp;IFERROR(IF(AND((AQ$33-AQ41-150                                                                            )&gt;(AQ$33-AR$33),(AQ$33-AQ41-150                                                                             )&lt;=0),"Birth-" &amp;AQ40,""),"")
&amp;IFERROR(IF(AND((AQ$33-AQ41-150-Sheep!$R$354                                           )&gt;(AQ$33-AR$33),(AQ$33-AQ41-150-Sheep!$R$354                                            )&lt;=0),"Wean-"&amp;AQ40,""),"")
&amp;IFERROR(IF(AND((AQ$33-AQ41-150-Sheep!$R$355                                           )&gt;(AQ$33-AR$33),(AQ$33-AQ41-150-Sheep!$R$355                                            )&lt;=0),"Alt1-"   &amp;AQ40,""),"")
&amp;IFERROR(IF(AND((AQ$33-AQ41-150-Sheep!$R$356                                           )&gt;(AQ$33-AR$33),(AQ$33-AQ41-150-Sheep!$R$356                                            )&lt;=0),"Alt2-"   &amp;AQ40,""),"")</f>
        <v/>
      </c>
      <c r="AR42" s="266" t="str">
        <f xml:space="preserve">                    IF(AND((AR$33                                  -Sheep!$N$253                               )&gt;(AR$33-AS$33),(AR$33                                  -Sheep!$N$253                                )&lt;=0),"Born","")
&amp;                   IF(AND((AR$33-Sheep!$R$354-Sheep!$N$253                                )&gt;(AR$33-AS$33),(AR$33-Sheep!$R$354-Sheep!$N$253                                )&lt;=0),"WeanStd","")
&amp;                   IF(AND((AR$33-Sheep!$R$355-Sheep!$N$253                                )&gt;(AR$33-AS$33),(AR$33-Sheep!$R$355-Sheep!$N$253                                )&lt;=0),"WeanAlt1","")
&amp;                   IF(AND((AR$33-Sheep!$R$356-Sheep!$N$253                                )&gt;(AR$33-AS$33),(AR$33-Sheep!$R$356-Sheep!$N$253                                )&lt;=0),"WeanAlt2","")
&amp;IFERROR(IF(AND((AR$33-AR41                                                                                     )&gt;(AR$33-AS$33),(AR$33-AR41                                                                                     )&lt;=0),"Join-"    &amp;AR40,""),"")
&amp;IFERROR(IF(AND((AR$33-AR41-INDEX(Sheep!$V$361:$V$368,AR40,1))&gt;(AR$33-AS$33),(AR$33-AR41-INDEX(Sheep!$V$361:$V$368,AR40,1))&lt;=0),"Scan-"  &amp;AR40,""),"")
&amp;IFERROR(IF(AND((AR$33-AR41-150                                                                            )&gt;(AR$33-AS$33),(AR$33-AR41-150                                                                             )&lt;=0),"Birth-" &amp;AR40,""),"")
&amp;IFERROR(IF(AND((AR$33-AR41-150-Sheep!$R$354                                           )&gt;(AR$33-AS$33),(AR$33-AR41-150-Sheep!$R$354                                            )&lt;=0),"Wean-"&amp;AR40,""),"")
&amp;IFERROR(IF(AND((AR$33-AR41-150-Sheep!$R$355                                           )&gt;(AR$33-AS$33),(AR$33-AR41-150-Sheep!$R$355                                            )&lt;=0),"Alt1-"   &amp;AR40,""),"")
&amp;IFERROR(IF(AND((AR$33-AR41-150-Sheep!$R$356                                           )&gt;(AR$33-AS$33),(AR$33-AR41-150-Sheep!$R$356                                            )&lt;=0),"Alt2-"   &amp;AR40,""),"")</f>
        <v/>
      </c>
      <c r="AS42" s="266" t="str">
        <f xml:space="preserve">                    IF(AND((AS$33                                  -Sheep!$N$253                               )&gt;(AS$33-AT$33),(AS$33                                  -Sheep!$N$253                                )&lt;=0),"Born","")
&amp;                   IF(AND((AS$33-Sheep!$R$354-Sheep!$N$253                                )&gt;(AS$33-AT$33),(AS$33-Sheep!$R$354-Sheep!$N$253                                )&lt;=0),"WeanStd","")
&amp;                   IF(AND((AS$33-Sheep!$R$355-Sheep!$N$253                                )&gt;(AS$33-AT$33),(AS$33-Sheep!$R$355-Sheep!$N$253                                )&lt;=0),"WeanAlt1","")
&amp;                   IF(AND((AS$33-Sheep!$R$356-Sheep!$N$253                                )&gt;(AS$33-AT$33),(AS$33-Sheep!$R$356-Sheep!$N$253                                )&lt;=0),"WeanAlt2","")
&amp;IFERROR(IF(AND((AS$33-AS41                                                                                     )&gt;(AS$33-AT$33),(AS$33-AS41                                                                                     )&lt;=0),"Join-"    &amp;AS40,""),"")
&amp;IFERROR(IF(AND((AS$33-AS41-INDEX(Sheep!$V$361:$V$368,AS40,1))&gt;(AS$33-AT$33),(AS$33-AS41-INDEX(Sheep!$V$361:$V$368,AS40,1))&lt;=0),"Scan-"  &amp;AS40,""),"")
&amp;IFERROR(IF(AND((AS$33-AS41-150                                                                            )&gt;(AS$33-AT$33),(AS$33-AS41-150                                                                             )&lt;=0),"Birth-" &amp;AS40,""),"")
&amp;IFERROR(IF(AND((AS$33-AS41-150-Sheep!$R$354                                           )&gt;(AS$33-AT$33),(AS$33-AS41-150-Sheep!$R$354                                            )&lt;=0),"Wean-"&amp;AS40,""),"")
&amp;IFERROR(IF(AND((AS$33-AS41-150-Sheep!$R$355                                           )&gt;(AS$33-AT$33),(AS$33-AS41-150-Sheep!$R$355                                            )&lt;=0),"Alt1-"   &amp;AS40,""),"")
&amp;IFERROR(IF(AND((AS$33-AS41-150-Sheep!$R$356                                           )&gt;(AS$33-AT$33),(AS$33-AS41-150-Sheep!$R$356                                            )&lt;=0),"Alt2-"   &amp;AS40,""),"")</f>
        <v/>
      </c>
      <c r="AT42" s="266" t="str">
        <f xml:space="preserve">                    IF(AND((AT$33                                  -Sheep!$N$253                               )&gt;(AT$33-AU$33),(AT$33                                  -Sheep!$N$253                                )&lt;=0),"Born","")
&amp;                   IF(AND((AT$33-Sheep!$R$354-Sheep!$N$253                                )&gt;(AT$33-AU$33),(AT$33-Sheep!$R$354-Sheep!$N$253                                )&lt;=0),"WeanStd","")
&amp;                   IF(AND((AT$33-Sheep!$R$355-Sheep!$N$253                                )&gt;(AT$33-AU$33),(AT$33-Sheep!$R$355-Sheep!$N$253                                )&lt;=0),"WeanAlt1","")
&amp;                   IF(AND((AT$33-Sheep!$R$356-Sheep!$N$253                                )&gt;(AT$33-AU$33),(AT$33-Sheep!$R$356-Sheep!$N$253                                )&lt;=0),"WeanAlt2","")
&amp;IFERROR(IF(AND((AT$33-AT41                                                                                     )&gt;(AT$33-AU$33),(AT$33-AT41                                                                                     )&lt;=0),"Join-"    &amp;AT40,""),"")
&amp;IFERROR(IF(AND((AT$33-AT41-INDEX(Sheep!$V$361:$V$368,AT40,1))&gt;(AT$33-AU$33),(AT$33-AT41-INDEX(Sheep!$V$361:$V$368,AT40,1))&lt;=0),"Scan-"  &amp;AT40,""),"")
&amp;IFERROR(IF(AND((AT$33-AT41-150                                                                            )&gt;(AT$33-AU$33),(AT$33-AT41-150                                                                             )&lt;=0),"Birth-" &amp;AT40,""),"")
&amp;IFERROR(IF(AND((AT$33-AT41-150-Sheep!$R$354                                           )&gt;(AT$33-AU$33),(AT$33-AT41-150-Sheep!$R$354                                            )&lt;=0),"Wean-"&amp;AT40,""),"")
&amp;IFERROR(IF(AND((AT$33-AT41-150-Sheep!$R$355                                           )&gt;(AT$33-AU$33),(AT$33-AT41-150-Sheep!$R$355                                            )&lt;=0),"Alt1-"   &amp;AT40,""),"")
&amp;IFERROR(IF(AND((AT$33-AT41-150-Sheep!$R$356                                           )&gt;(AT$33-AU$33),(AT$33-AT41-150-Sheep!$R$356                                            )&lt;=0),"Alt2-"   &amp;AT40,""),"")</f>
        <v/>
      </c>
      <c r="AU42" s="266" t="str">
        <f xml:space="preserve">                    IF(AND((AU$33                                  -Sheep!$N$253                               )&gt;(AU$33-AV$33),(AU$33                                  -Sheep!$N$253                                )&lt;=0),"Born","")
&amp;                   IF(AND((AU$33-Sheep!$R$354-Sheep!$N$253                                )&gt;(AU$33-AV$33),(AU$33-Sheep!$R$354-Sheep!$N$253                                )&lt;=0),"WeanStd","")
&amp;                   IF(AND((AU$33-Sheep!$R$355-Sheep!$N$253                                )&gt;(AU$33-AV$33),(AU$33-Sheep!$R$355-Sheep!$N$253                                )&lt;=0),"WeanAlt1","")
&amp;                   IF(AND((AU$33-Sheep!$R$356-Sheep!$N$253                                )&gt;(AU$33-AV$33),(AU$33-Sheep!$R$356-Sheep!$N$253                                )&lt;=0),"WeanAlt2","")
&amp;IFERROR(IF(AND((AU$33-AU41                                                                                     )&gt;(AU$33-AV$33),(AU$33-AU41                                                                                     )&lt;=0),"Join-"    &amp;AU40,""),"")
&amp;IFERROR(IF(AND((AU$33-AU41-INDEX(Sheep!$V$361:$V$368,AU40,1))&gt;(AU$33-AV$33),(AU$33-AU41-INDEX(Sheep!$V$361:$V$368,AU40,1))&lt;=0),"Scan-"  &amp;AU40,""),"")
&amp;IFERROR(IF(AND((AU$33-AU41-150                                                                            )&gt;(AU$33-AV$33),(AU$33-AU41-150                                                                             )&lt;=0),"Birth-" &amp;AU40,""),"")
&amp;IFERROR(IF(AND((AU$33-AU41-150-Sheep!$R$354                                           )&gt;(AU$33-AV$33),(AU$33-AU41-150-Sheep!$R$354                                            )&lt;=0),"Wean-"&amp;AU40,""),"")
&amp;IFERROR(IF(AND((AU$33-AU41-150-Sheep!$R$355                                           )&gt;(AU$33-AV$33),(AU$33-AU41-150-Sheep!$R$355                                            )&lt;=0),"Alt1-"   &amp;AU40,""),"")
&amp;IFERROR(IF(AND((AU$33-AU41-150-Sheep!$R$356                                           )&gt;(AU$33-AV$33),(AU$33-AU41-150-Sheep!$R$356                                            )&lt;=0),"Alt2-"   &amp;AU40,""),"")</f>
        <v/>
      </c>
      <c r="AV42" s="266" t="str">
        <f xml:space="preserve">                    IF(AND((AV$33                                  -Sheep!$N$253                               )&gt;(AV$33-AW$33),(AV$33                                  -Sheep!$N$253                                )&lt;=0),"Born","")
&amp;                   IF(AND((AV$33-Sheep!$R$354-Sheep!$N$253                                )&gt;(AV$33-AW$33),(AV$33-Sheep!$R$354-Sheep!$N$253                                )&lt;=0),"WeanStd","")
&amp;                   IF(AND((AV$33-Sheep!$R$355-Sheep!$N$253                                )&gt;(AV$33-AW$33),(AV$33-Sheep!$R$355-Sheep!$N$253                                )&lt;=0),"WeanAlt1","")
&amp;                   IF(AND((AV$33-Sheep!$R$356-Sheep!$N$253                                )&gt;(AV$33-AW$33),(AV$33-Sheep!$R$356-Sheep!$N$253                                )&lt;=0),"WeanAlt2","")
&amp;IFERROR(IF(AND((AV$33-AV41                                                                                     )&gt;(AV$33-AW$33),(AV$33-AV41                                                                                     )&lt;=0),"Join-"    &amp;AV40,""),"")
&amp;IFERROR(IF(AND((AV$33-AV41-INDEX(Sheep!$V$361:$V$368,AV40,1))&gt;(AV$33-AW$33),(AV$33-AV41-INDEX(Sheep!$V$361:$V$368,AV40,1))&lt;=0),"Scan-"  &amp;AV40,""),"")
&amp;IFERROR(IF(AND((AV$33-AV41-150                                                                            )&gt;(AV$33-AW$33),(AV$33-AV41-150                                                                             )&lt;=0),"Birth-" &amp;AV40,""),"")
&amp;IFERROR(IF(AND((AV$33-AV41-150-Sheep!$R$354                                           )&gt;(AV$33-AW$33),(AV$33-AV41-150-Sheep!$R$354                                            )&lt;=0),"Wean-"&amp;AV40,""),"")
&amp;IFERROR(IF(AND((AV$33-AV41-150-Sheep!$R$355                                           )&gt;(AV$33-AW$33),(AV$33-AV41-150-Sheep!$R$355                                            )&lt;=0),"Alt1-"   &amp;AV40,""),"")
&amp;IFERROR(IF(AND((AV$33-AV41-150-Sheep!$R$356                                           )&gt;(AV$33-AW$33),(AV$33-AV41-150-Sheep!$R$356                                            )&lt;=0),"Alt2-"   &amp;AV40,""),"")</f>
        <v/>
      </c>
      <c r="AW42" s="266" t="str">
        <f xml:space="preserve">                    IF(AND((AW$33                                  -Sheep!$N$253                               )&gt;(AW$33-AX$33),(AW$33                                  -Sheep!$N$253                                )&lt;=0),"Born","")
&amp;                   IF(AND((AW$33-Sheep!$R$354-Sheep!$N$253                                )&gt;(AW$33-AX$33),(AW$33-Sheep!$R$354-Sheep!$N$253                                )&lt;=0),"WeanStd","")
&amp;                   IF(AND((AW$33-Sheep!$R$355-Sheep!$N$253                                )&gt;(AW$33-AX$33),(AW$33-Sheep!$R$355-Sheep!$N$253                                )&lt;=0),"WeanAlt1","")
&amp;                   IF(AND((AW$33-Sheep!$R$356-Sheep!$N$253                                )&gt;(AW$33-AX$33),(AW$33-Sheep!$R$356-Sheep!$N$253                                )&lt;=0),"WeanAlt2","")
&amp;IFERROR(IF(AND((AW$33-AW41                                                                                     )&gt;(AW$33-AX$33),(AW$33-AW41                                                                                     )&lt;=0),"Join-"    &amp;AW40,""),"")
&amp;IFERROR(IF(AND((AW$33-AW41-INDEX(Sheep!$V$361:$V$368,AW40,1))&gt;(AW$33-AX$33),(AW$33-AW41-INDEX(Sheep!$V$361:$V$368,AW40,1))&lt;=0),"Scan-"  &amp;AW40,""),"")
&amp;IFERROR(IF(AND((AW$33-AW41-150                                                                            )&gt;(AW$33-AX$33),(AW$33-AW41-150                                                                             )&lt;=0),"Birth-" &amp;AW40,""),"")
&amp;IFERROR(IF(AND((AW$33-AW41-150-Sheep!$R$354                                           )&gt;(AW$33-AX$33),(AW$33-AW41-150-Sheep!$R$354                                            )&lt;=0),"Wean-"&amp;AW40,""),"")
&amp;IFERROR(IF(AND((AW$33-AW41-150-Sheep!$R$355                                           )&gt;(AW$33-AX$33),(AW$33-AW41-150-Sheep!$R$355                                            )&lt;=0),"Alt1-"   &amp;AW40,""),"")
&amp;IFERROR(IF(AND((AW$33-AW41-150-Sheep!$R$356                                           )&gt;(AW$33-AX$33),(AW$33-AW41-150-Sheep!$R$356                                            )&lt;=0),"Alt2-"   &amp;AW40,""),"")</f>
        <v/>
      </c>
      <c r="AX42" s="266" t="str">
        <f xml:space="preserve">                    IF(AND((AX$33                                  -Sheep!$N$253                               )&gt;(AX$33-AY$33),(AX$33                                  -Sheep!$N$253                                )&lt;=0),"Born","")
&amp;                   IF(AND((AX$33-Sheep!$R$354-Sheep!$N$253                                )&gt;(AX$33-AY$33),(AX$33-Sheep!$R$354-Sheep!$N$253                                )&lt;=0),"WeanStd","")
&amp;                   IF(AND((AX$33-Sheep!$R$355-Sheep!$N$253                                )&gt;(AX$33-AY$33),(AX$33-Sheep!$R$355-Sheep!$N$253                                )&lt;=0),"WeanAlt1","")
&amp;                   IF(AND((AX$33-Sheep!$R$356-Sheep!$N$253                                )&gt;(AX$33-AY$33),(AX$33-Sheep!$R$356-Sheep!$N$253                                )&lt;=0),"WeanAlt2","")
&amp;IFERROR(IF(AND((AX$33-AX41                                                                                     )&gt;(AX$33-AY$33),(AX$33-AX41                                                                                     )&lt;=0),"Join-"    &amp;AX40,""),"")
&amp;IFERROR(IF(AND((AX$33-AX41-INDEX(Sheep!$V$361:$V$368,AX40,1))&gt;(AX$33-AY$33),(AX$33-AX41-INDEX(Sheep!$V$361:$V$368,AX40,1))&lt;=0),"Scan-"  &amp;AX40,""),"")
&amp;IFERROR(IF(AND((AX$33-AX41-150                                                                            )&gt;(AX$33-AY$33),(AX$33-AX41-150                                                                             )&lt;=0),"Birth-" &amp;AX40,""),"")
&amp;IFERROR(IF(AND((AX$33-AX41-150-Sheep!$R$354                                           )&gt;(AX$33-AY$33),(AX$33-AX41-150-Sheep!$R$354                                            )&lt;=0),"Wean-"&amp;AX40,""),"")
&amp;IFERROR(IF(AND((AX$33-AX41-150-Sheep!$R$355                                           )&gt;(AX$33-AY$33),(AX$33-AX41-150-Sheep!$R$355                                            )&lt;=0),"Alt1-"   &amp;AX40,""),"")
&amp;IFERROR(IF(AND((AX$33-AX41-150-Sheep!$R$356                                           )&gt;(AX$33-AY$33),(AX$33-AX41-150-Sheep!$R$356                                            )&lt;=0),"Alt2-"   &amp;AX40,""),"")</f>
        <v/>
      </c>
      <c r="AY42" s="266" t="str">
        <f xml:space="preserve">                    IF(AND((AY$33                                  -Sheep!$N$253                               )&gt;(AY$33-AZ$33),(AY$33                                  -Sheep!$N$253                                )&lt;=0),"Born","")
&amp;                   IF(AND((AY$33-Sheep!$R$354-Sheep!$N$253                                )&gt;(AY$33-AZ$33),(AY$33-Sheep!$R$354-Sheep!$N$253                                )&lt;=0),"WeanStd","")
&amp;                   IF(AND((AY$33-Sheep!$R$355-Sheep!$N$253                                )&gt;(AY$33-AZ$33),(AY$33-Sheep!$R$355-Sheep!$N$253                                )&lt;=0),"WeanAlt1","")
&amp;                   IF(AND((AY$33-Sheep!$R$356-Sheep!$N$253                                )&gt;(AY$33-AZ$33),(AY$33-Sheep!$R$356-Sheep!$N$253                                )&lt;=0),"WeanAlt2","")
&amp;IFERROR(IF(AND((AY$33-AY41                                                                                     )&gt;(AY$33-AZ$33),(AY$33-AY41                                                                                     )&lt;=0),"Join-"    &amp;AY40,""),"")
&amp;IFERROR(IF(AND((AY$33-AY41-INDEX(Sheep!$V$361:$V$368,AY40,1))&gt;(AY$33-AZ$33),(AY$33-AY41-INDEX(Sheep!$V$361:$V$368,AY40,1))&lt;=0),"Scan-"  &amp;AY40,""),"")
&amp;IFERROR(IF(AND((AY$33-AY41-150                                                                            )&gt;(AY$33-AZ$33),(AY$33-AY41-150                                                                             )&lt;=0),"Birth-" &amp;AY40,""),"")
&amp;IFERROR(IF(AND((AY$33-AY41-150-Sheep!$R$354                                           )&gt;(AY$33-AZ$33),(AY$33-AY41-150-Sheep!$R$354                                            )&lt;=0),"Wean-"&amp;AY40,""),"")
&amp;IFERROR(IF(AND((AY$33-AY41-150-Sheep!$R$355                                           )&gt;(AY$33-AZ$33),(AY$33-AY41-150-Sheep!$R$355                                            )&lt;=0),"Alt1-"   &amp;AY40,""),"")
&amp;IFERROR(IF(AND((AY$33-AY41-150-Sheep!$R$356                                           )&gt;(AY$33-AZ$33),(AY$33-AY41-150-Sheep!$R$356                                            )&lt;=0),"Alt2-"   &amp;AY40,""),"")</f>
        <v/>
      </c>
      <c r="AZ42" s="266" t="str">
        <f xml:space="preserve">                    IF(AND((AZ$33                                  -Sheep!$N$253                               )&gt;(AZ$33-BA$33),(AZ$33                                  -Sheep!$N$253                                )&lt;=0),"Born","")
&amp;                   IF(AND((AZ$33-Sheep!$R$354-Sheep!$N$253                                )&gt;(AZ$33-BA$33),(AZ$33-Sheep!$R$354-Sheep!$N$253                                )&lt;=0),"WeanStd","")
&amp;                   IF(AND((AZ$33-Sheep!$R$355-Sheep!$N$253                                )&gt;(AZ$33-BA$33),(AZ$33-Sheep!$R$355-Sheep!$N$253                                )&lt;=0),"WeanAlt1","")
&amp;                   IF(AND((AZ$33-Sheep!$R$356-Sheep!$N$253                                )&gt;(AZ$33-BA$33),(AZ$33-Sheep!$R$356-Sheep!$N$253                                )&lt;=0),"WeanAlt2","")
&amp;IFERROR(IF(AND((AZ$33-AZ41                                                                                     )&gt;(AZ$33-BA$33),(AZ$33-AZ41                                                                                     )&lt;=0),"Join-"    &amp;AZ40,""),"")
&amp;IFERROR(IF(AND((AZ$33-AZ41-INDEX(Sheep!$V$361:$V$368,AZ40,1))&gt;(AZ$33-BA$33),(AZ$33-AZ41-INDEX(Sheep!$V$361:$V$368,AZ40,1))&lt;=0),"Scan-"  &amp;AZ40,""),"")
&amp;IFERROR(IF(AND((AZ$33-AZ41-150                                                                            )&gt;(AZ$33-BA$33),(AZ$33-AZ41-150                                                                             )&lt;=0),"Birth-" &amp;AZ40,""),"")
&amp;IFERROR(IF(AND((AZ$33-AZ41-150-Sheep!$R$354                                           )&gt;(AZ$33-BA$33),(AZ$33-AZ41-150-Sheep!$R$354                                            )&lt;=0),"Wean-"&amp;AZ40,""),"")
&amp;IFERROR(IF(AND((AZ$33-AZ41-150-Sheep!$R$355                                           )&gt;(AZ$33-BA$33),(AZ$33-AZ41-150-Sheep!$R$355                                            )&lt;=0),"Alt1-"   &amp;AZ40,""),"")
&amp;IFERROR(IF(AND((AZ$33-AZ41-150-Sheep!$R$356                                           )&gt;(AZ$33-BA$33),(AZ$33-AZ41-150-Sheep!$R$356                                            )&lt;=0),"Alt2-"   &amp;AZ40,""),"")</f>
        <v>WeanStd</v>
      </c>
      <c r="BA42" s="266" t="str">
        <f xml:space="preserve">                    IF(AND((BA$33                                  -Sheep!$N$253                               )&gt;(BA$33-BB$33),(BA$33                                  -Sheep!$N$253                                )&lt;=0),"Born","")
&amp;                   IF(AND((BA$33-Sheep!$R$354-Sheep!$N$253                                )&gt;(BA$33-BB$33),(BA$33-Sheep!$R$354-Sheep!$N$253                                )&lt;=0),"WeanStd","")
&amp;                   IF(AND((BA$33-Sheep!$R$355-Sheep!$N$253                                )&gt;(BA$33-BB$33),(BA$33-Sheep!$R$355-Sheep!$N$253                                )&lt;=0),"WeanAlt1","")
&amp;                   IF(AND((BA$33-Sheep!$R$356-Sheep!$N$253                                )&gt;(BA$33-BB$33),(BA$33-Sheep!$R$356-Sheep!$N$253                                )&lt;=0),"WeanAlt2","")
&amp;IFERROR(IF(AND((BA$33-BA41                                                                                     )&gt;(BA$33-BB$33),(BA$33-BA41                                                                                     )&lt;=0),"Join-"    &amp;BA40,""),"")
&amp;IFERROR(IF(AND((BA$33-BA41-INDEX(Sheep!$V$361:$V$368,BA40,1))&gt;(BA$33-BB$33),(BA$33-BA41-INDEX(Sheep!$V$361:$V$368,BA40,1))&lt;=0),"Scan-"  &amp;BA40,""),"")
&amp;IFERROR(IF(AND((BA$33-BA41-150                                                                            )&gt;(BA$33-BB$33),(BA$33-BA41-150                                                                             )&lt;=0),"Birth-" &amp;BA40,""),"")
&amp;IFERROR(IF(AND((BA$33-BA41-150-Sheep!$R$354                                           )&gt;(BA$33-BB$33),(BA$33-BA41-150-Sheep!$R$354                                            )&lt;=0),"Wean-"&amp;BA40,""),"")
&amp;IFERROR(IF(AND((BA$33-BA41-150-Sheep!$R$355                                           )&gt;(BA$33-BB$33),(BA$33-BA41-150-Sheep!$R$355                                            )&lt;=0),"Alt1-"   &amp;BA40,""),"")
&amp;IFERROR(IF(AND((BA$33-BA41-150-Sheep!$R$356                                           )&gt;(BA$33-BB$33),(BA$33-BA41-150-Sheep!$R$356                                            )&lt;=0),"Alt2-"   &amp;BA40,""),"")</f>
        <v/>
      </c>
      <c r="BB42" s="266" t="str">
        <f xml:space="preserve">                    IF(AND((BB$33                                  -Sheep!$N$253                               )&gt;(BB$33-BC$33),(BB$33                                  -Sheep!$N$253                                )&lt;=0),"Born","")
&amp;                   IF(AND((BB$33-Sheep!$R$354-Sheep!$N$253                                )&gt;(BB$33-BC$33),(BB$33-Sheep!$R$354-Sheep!$N$253                                )&lt;=0),"WeanStd","")
&amp;                   IF(AND((BB$33-Sheep!$R$355-Sheep!$N$253                                )&gt;(BB$33-BC$33),(BB$33-Sheep!$R$355-Sheep!$N$253                                )&lt;=0),"WeanAlt1","")
&amp;                   IF(AND((BB$33-Sheep!$R$356-Sheep!$N$253                                )&gt;(BB$33-BC$33),(BB$33-Sheep!$R$356-Sheep!$N$253                                )&lt;=0),"WeanAlt2","")
&amp;IFERROR(IF(AND((BB$33-BB41                                                                                     )&gt;(BB$33-BC$33),(BB$33-BB41                                                                                     )&lt;=0),"Join-"    &amp;BB40,""),"")
&amp;IFERROR(IF(AND((BB$33-BB41-INDEX(Sheep!$V$361:$V$368,BB40,1))&gt;(BB$33-BC$33),(BB$33-BB41-INDEX(Sheep!$V$361:$V$368,BB40,1))&lt;=0),"Scan-"  &amp;BB40,""),"")
&amp;IFERROR(IF(AND((BB$33-BB41-150                                                                            )&gt;(BB$33-BC$33),(BB$33-BB41-150                                                                             )&lt;=0),"Birth-" &amp;BB40,""),"")
&amp;IFERROR(IF(AND((BB$33-BB41-150-Sheep!$R$354                                           )&gt;(BB$33-BC$33),(BB$33-BB41-150-Sheep!$R$354                                            )&lt;=0),"Wean-"&amp;BB40,""),"")
&amp;IFERROR(IF(AND((BB$33-BB41-150-Sheep!$R$355                                           )&gt;(BB$33-BC$33),(BB$33-BB41-150-Sheep!$R$355                                            )&lt;=0),"Alt1-"   &amp;BB40,""),"")
&amp;IFERROR(IF(AND((BB$33-BB41-150-Sheep!$R$356                                           )&gt;(BB$33-BC$33),(BB$33-BB41-150-Sheep!$R$356                                            )&lt;=0),"Alt2-"   &amp;BB40,""),"")</f>
        <v/>
      </c>
      <c r="BC42" s="266" t="str">
        <f xml:space="preserve">                    IF(AND((BC$33                                  -Sheep!$N$253                               )&gt;(BC$33-BD$33),(BC$33                                  -Sheep!$N$253                                )&lt;=0),"Born","")
&amp;                   IF(AND((BC$33-Sheep!$R$354-Sheep!$N$253                                )&gt;(BC$33-BD$33),(BC$33-Sheep!$R$354-Sheep!$N$253                                )&lt;=0),"WeanStd","")
&amp;                   IF(AND((BC$33-Sheep!$R$355-Sheep!$N$253                                )&gt;(BC$33-BD$33),(BC$33-Sheep!$R$355-Sheep!$N$253                                )&lt;=0),"WeanAlt1","")
&amp;                   IF(AND((BC$33-Sheep!$R$356-Sheep!$N$253                                )&gt;(BC$33-BD$33),(BC$33-Sheep!$R$356-Sheep!$N$253                                )&lt;=0),"WeanAlt2","")
&amp;IFERROR(IF(AND((BC$33-BC41                                                                                     )&gt;(BC$33-BD$33),(BC$33-BC41                                                                                     )&lt;=0),"Join-"    &amp;BC40,""),"")
&amp;IFERROR(IF(AND((BC$33-BC41-INDEX(Sheep!$V$361:$V$368,BC40,1))&gt;(BC$33-BD$33),(BC$33-BC41-INDEX(Sheep!$V$361:$V$368,BC40,1))&lt;=0),"Scan-"  &amp;BC40,""),"")
&amp;IFERROR(IF(AND((BC$33-BC41-150                                                                            )&gt;(BC$33-BD$33),(BC$33-BC41-150                                                                             )&lt;=0),"Birth-" &amp;BC40,""),"")
&amp;IFERROR(IF(AND((BC$33-BC41-150-Sheep!$R$354                                           )&gt;(BC$33-BD$33),(BC$33-BC41-150-Sheep!$R$354                                            )&lt;=0),"Wean-"&amp;BC40,""),"")
&amp;IFERROR(IF(AND((BC$33-BC41-150-Sheep!$R$355                                           )&gt;(BC$33-BD$33),(BC$33-BC41-150-Sheep!$R$355                                            )&lt;=0),"Alt1-"   &amp;BC40,""),"")
&amp;IFERROR(IF(AND((BC$33-BC41-150-Sheep!$R$356                                           )&gt;(BC$33-BD$33),(BC$33-BC41-150-Sheep!$R$356                                            )&lt;=0),"Alt2-"   &amp;BC40,""),"")</f>
        <v/>
      </c>
      <c r="BD42" s="266" t="str">
        <f xml:space="preserve">                    IF(AND((BD$33                                  -Sheep!$N$253                               )&gt;(BD$33-BE$33),(BD$33                                  -Sheep!$N$253                                )&lt;=0),"Born","")
&amp;                   IF(AND((BD$33-Sheep!$R$354-Sheep!$N$253                                )&gt;(BD$33-BE$33),(BD$33-Sheep!$R$354-Sheep!$N$253                                )&lt;=0),"WeanStd","")
&amp;                   IF(AND((BD$33-Sheep!$R$355-Sheep!$N$253                                )&gt;(BD$33-BE$33),(BD$33-Sheep!$R$355-Sheep!$N$253                                )&lt;=0),"WeanAlt1","")
&amp;                   IF(AND((BD$33-Sheep!$R$356-Sheep!$N$253                                )&gt;(BD$33-BE$33),(BD$33-Sheep!$R$356-Sheep!$N$253                                )&lt;=0),"WeanAlt2","")
&amp;IFERROR(IF(AND((BD$33-BD41                                                                                     )&gt;(BD$33-BE$33),(BD$33-BD41                                                                                     )&lt;=0),"Join-"    &amp;BD40,""),"")
&amp;IFERROR(IF(AND((BD$33-BD41-INDEX(Sheep!$V$361:$V$368,BD40,1))&gt;(BD$33-BE$33),(BD$33-BD41-INDEX(Sheep!$V$361:$V$368,BD40,1))&lt;=0),"Scan-"  &amp;BD40,""),"")
&amp;IFERROR(IF(AND((BD$33-BD41-150                                                                            )&gt;(BD$33-BE$33),(BD$33-BD41-150                                                                             )&lt;=0),"Birth-" &amp;BD40,""),"")
&amp;IFERROR(IF(AND((BD$33-BD41-150-Sheep!$R$354                                           )&gt;(BD$33-BE$33),(BD$33-BD41-150-Sheep!$R$354                                            )&lt;=0),"Wean-"&amp;BD40,""),"")
&amp;IFERROR(IF(AND((BD$33-BD41-150-Sheep!$R$355                                           )&gt;(BD$33-BE$33),(BD$33-BD41-150-Sheep!$R$355                                            )&lt;=0),"Alt1-"   &amp;BD40,""),"")
&amp;IFERROR(IF(AND((BD$33-BD41-150-Sheep!$R$356                                           )&gt;(BD$33-BE$33),(BD$33-BD41-150-Sheep!$R$356                                            )&lt;=0),"Alt2-"   &amp;BD40,""),"")</f>
        <v>WeanAlt1</v>
      </c>
      <c r="BE42" s="266" t="str">
        <f xml:space="preserve">                    IF(AND((BE$33                                  -Sheep!$N$253                               )&gt;(BE$33-BF$33),(BE$33                                  -Sheep!$N$253                                )&lt;=0),"Born","")
&amp;                   IF(AND((BE$33-Sheep!$R$354-Sheep!$N$253                                )&gt;(BE$33-BF$33),(BE$33-Sheep!$R$354-Sheep!$N$253                                )&lt;=0),"WeanStd","")
&amp;                   IF(AND((BE$33-Sheep!$R$355-Sheep!$N$253                                )&gt;(BE$33-BF$33),(BE$33-Sheep!$R$355-Sheep!$N$253                                )&lt;=0),"WeanAlt1","")
&amp;                   IF(AND((BE$33-Sheep!$R$356-Sheep!$N$253                                )&gt;(BE$33-BF$33),(BE$33-Sheep!$R$356-Sheep!$N$253                                )&lt;=0),"WeanAlt2","")
&amp;IFERROR(IF(AND((BE$33-BE41                                                                                     )&gt;(BE$33-BF$33),(BE$33-BE41                                                                                     )&lt;=0),"Join-"    &amp;BE40,""),"")
&amp;IFERROR(IF(AND((BE$33-BE41-INDEX(Sheep!$V$361:$V$368,BE40,1))&gt;(BE$33-BF$33),(BE$33-BE41-INDEX(Sheep!$V$361:$V$368,BE40,1))&lt;=0),"Scan-"  &amp;BE40,""),"")
&amp;IFERROR(IF(AND((BE$33-BE41-150                                                                            )&gt;(BE$33-BF$33),(BE$33-BE41-150                                                                             )&lt;=0),"Birth-" &amp;BE40,""),"")
&amp;IFERROR(IF(AND((BE$33-BE41-150-Sheep!$R$354                                           )&gt;(BE$33-BF$33),(BE$33-BE41-150-Sheep!$R$354                                            )&lt;=0),"Wean-"&amp;BE40,""),"")
&amp;IFERROR(IF(AND((BE$33-BE41-150-Sheep!$R$355                                           )&gt;(BE$33-BF$33),(BE$33-BE41-150-Sheep!$R$355                                            )&lt;=0),"Alt1-"   &amp;BE40,""),"")
&amp;IFERROR(IF(AND((BE$33-BE41-150-Sheep!$R$356                                           )&gt;(BE$33-BF$33),(BE$33-BE41-150-Sheep!$R$356                                            )&lt;=0),"Alt2-"   &amp;BE40,""),"")</f>
        <v/>
      </c>
      <c r="BF42" s="266" t="str">
        <f xml:space="preserve">                    IF(AND((BF$33                                  -Sheep!$N$253                               )&gt;(BF$33-BG$33),(BF$33                                  -Sheep!$N$253                                )&lt;=0),"Born","")
&amp;                   IF(AND((BF$33-Sheep!$R$354-Sheep!$N$253                                )&gt;(BF$33-BG$33),(BF$33-Sheep!$R$354-Sheep!$N$253                                )&lt;=0),"WeanStd","")
&amp;                   IF(AND((BF$33-Sheep!$R$355-Sheep!$N$253                                )&gt;(BF$33-BG$33),(BF$33-Sheep!$R$355-Sheep!$N$253                                )&lt;=0),"WeanAlt1","")
&amp;                   IF(AND((BF$33-Sheep!$R$356-Sheep!$N$253                                )&gt;(BF$33-BG$33),(BF$33-Sheep!$R$356-Sheep!$N$253                                )&lt;=0),"WeanAlt2","")
&amp;IFERROR(IF(AND((BF$33-BF41                                                                                     )&gt;(BF$33-BG$33),(BF$33-BF41                                                                                     )&lt;=0),"Join-"    &amp;BF40,""),"")
&amp;IFERROR(IF(AND((BF$33-BF41-INDEX(Sheep!$V$361:$V$368,BF40,1))&gt;(BF$33-BG$33),(BF$33-BF41-INDEX(Sheep!$V$361:$V$368,BF40,1))&lt;=0),"Scan-"  &amp;BF40,""),"")
&amp;IFERROR(IF(AND((BF$33-BF41-150                                                                            )&gt;(BF$33-BG$33),(BF$33-BF41-150                                                                             )&lt;=0),"Birth-" &amp;BF40,""),"")
&amp;IFERROR(IF(AND((BF$33-BF41-150-Sheep!$R$354                                           )&gt;(BF$33-BG$33),(BF$33-BF41-150-Sheep!$R$354                                            )&lt;=0),"Wean-"&amp;BF40,""),"")
&amp;IFERROR(IF(AND((BF$33-BF41-150-Sheep!$R$355                                           )&gt;(BF$33-BG$33),(BF$33-BF41-150-Sheep!$R$355                                            )&lt;=0),"Alt1-"   &amp;BF40,""),"")
&amp;IFERROR(IF(AND((BF$33-BF41-150-Sheep!$R$356                                           )&gt;(BF$33-BG$33),(BF$33-BF41-150-Sheep!$R$356                                            )&lt;=0),"Alt2-"   &amp;BF40,""),"")</f>
        <v/>
      </c>
      <c r="BG42" s="266" t="str">
        <f xml:space="preserve">                    IF(AND((BG$33                                  -Sheep!$N$253                               )&gt;(BG$33-BH$33),(BG$33                                  -Sheep!$N$253                                )&lt;=0),"Born","")
&amp;                   IF(AND((BG$33-Sheep!$R$354-Sheep!$N$253                                )&gt;(BG$33-BH$33),(BG$33-Sheep!$R$354-Sheep!$N$253                                )&lt;=0),"WeanStd","")
&amp;                   IF(AND((BG$33-Sheep!$R$355-Sheep!$N$253                                )&gt;(BG$33-BH$33),(BG$33-Sheep!$R$355-Sheep!$N$253                                )&lt;=0),"WeanAlt1","")
&amp;                   IF(AND((BG$33-Sheep!$R$356-Sheep!$N$253                                )&gt;(BG$33-BH$33),(BG$33-Sheep!$R$356-Sheep!$N$253                                )&lt;=0),"WeanAlt2","")
&amp;IFERROR(IF(AND((BG$33-BG41                                                                                     )&gt;(BG$33-BH$33),(BG$33-BG41                                                                                     )&lt;=0),"Join-"    &amp;BG40,""),"")
&amp;IFERROR(IF(AND((BG$33-BG41-INDEX(Sheep!$V$361:$V$368,BG40,1))&gt;(BG$33-BH$33),(BG$33-BG41-INDEX(Sheep!$V$361:$V$368,BG40,1))&lt;=0),"Scan-"  &amp;BG40,""),"")
&amp;IFERROR(IF(AND((BG$33-BG41-150                                                                            )&gt;(BG$33-BH$33),(BG$33-BG41-150                                                                             )&lt;=0),"Birth-" &amp;BG40,""),"")
&amp;IFERROR(IF(AND((BG$33-BG41-150-Sheep!$R$354                                           )&gt;(BG$33-BH$33),(BG$33-BG41-150-Sheep!$R$354                                            )&lt;=0),"Wean-"&amp;BG40,""),"")
&amp;IFERROR(IF(AND((BG$33-BG41-150-Sheep!$R$355                                           )&gt;(BG$33-BH$33),(BG$33-BG41-150-Sheep!$R$355                                            )&lt;=0),"Alt1-"   &amp;BG40,""),"")
&amp;IFERROR(IF(AND((BG$33-BG41-150-Sheep!$R$356                                           )&gt;(BG$33-BH$33),(BG$33-BG41-150-Sheep!$R$356                                            )&lt;=0),"Alt2-"   &amp;BG40,""),"")</f>
        <v/>
      </c>
      <c r="BH42" s="266" t="str">
        <f xml:space="preserve">                    IF(AND((BH$33                                  -Sheep!$N$253                               )&gt;(BH$33-BI$33),(BH$33                                  -Sheep!$N$253                                )&lt;=0),"Born","")
&amp;                   IF(AND((BH$33-Sheep!$R$354-Sheep!$N$253                                )&gt;(BH$33-BI$33),(BH$33-Sheep!$R$354-Sheep!$N$253                                )&lt;=0),"WeanStd","")
&amp;                   IF(AND((BH$33-Sheep!$R$355-Sheep!$N$253                                )&gt;(BH$33-BI$33),(BH$33-Sheep!$R$355-Sheep!$N$253                                )&lt;=0),"WeanAlt1","")
&amp;                   IF(AND((BH$33-Sheep!$R$356-Sheep!$N$253                                )&gt;(BH$33-BI$33),(BH$33-Sheep!$R$356-Sheep!$N$253                                )&lt;=0),"WeanAlt2","")
&amp;IFERROR(IF(AND((BH$33-BH41                                                                                     )&gt;(BH$33-BI$33),(BH$33-BH41                                                                                     )&lt;=0),"Join-"    &amp;BH40,""),"")
&amp;IFERROR(IF(AND((BH$33-BH41-INDEX(Sheep!$V$361:$V$368,BH40,1))&gt;(BH$33-BI$33),(BH$33-BH41-INDEX(Sheep!$V$361:$V$368,BH40,1))&lt;=0),"Scan-"  &amp;BH40,""),"")
&amp;IFERROR(IF(AND((BH$33-BH41-150                                                                            )&gt;(BH$33-BI$33),(BH$33-BH41-150                                                                             )&lt;=0),"Birth-" &amp;BH40,""),"")
&amp;IFERROR(IF(AND((BH$33-BH41-150-Sheep!$R$354                                           )&gt;(BH$33-BI$33),(BH$33-BH41-150-Sheep!$R$354                                            )&lt;=0),"Wean-"&amp;BH40,""),"")
&amp;IFERROR(IF(AND((BH$33-BH41-150-Sheep!$R$355                                           )&gt;(BH$33-BI$33),(BH$33-BH41-150-Sheep!$R$355                                            )&lt;=0),"Alt1-"   &amp;BH40,""),"")
&amp;IFERROR(IF(AND((BH$33-BH41-150-Sheep!$R$356                                           )&gt;(BH$33-BI$33),(BH$33-BH41-150-Sheep!$R$356                                            )&lt;=0),"Alt2-"   &amp;BH40,""),"")</f>
        <v>WeanAlt2</v>
      </c>
      <c r="BI42" s="266" t="str">
        <f xml:space="preserve">                    IF(AND((BI$33                                  -Sheep!$N$253                               )&gt;(BI$33-BJ$33),(BI$33                                  -Sheep!$N$253                                )&lt;=0),"Born","")
&amp;                   IF(AND((BI$33-Sheep!$R$354-Sheep!$N$253                                )&gt;(BI$33-BJ$33),(BI$33-Sheep!$R$354-Sheep!$N$253                                )&lt;=0),"WeanStd","")
&amp;                   IF(AND((BI$33-Sheep!$R$355-Sheep!$N$253                                )&gt;(BI$33-BJ$33),(BI$33-Sheep!$R$355-Sheep!$N$253                                )&lt;=0),"WeanAlt1","")
&amp;                   IF(AND((BI$33-Sheep!$R$356-Sheep!$N$253                                )&gt;(BI$33-BJ$33),(BI$33-Sheep!$R$356-Sheep!$N$253                                )&lt;=0),"WeanAlt2","")
&amp;IFERROR(IF(AND((BI$33-BI41                                                                                     )&gt;(BI$33-BJ$33),(BI$33-BI41                                                                                     )&lt;=0),"Join-"    &amp;BI40,""),"")
&amp;IFERROR(IF(AND((BI$33-BI41-INDEX(Sheep!$V$361:$V$368,BI40,1))&gt;(BI$33-BJ$33),(BI$33-BI41-INDEX(Sheep!$V$361:$V$368,BI40,1))&lt;=0),"Scan-"  &amp;BI40,""),"")
&amp;IFERROR(IF(AND((BI$33-BI41-150                                                                            )&gt;(BI$33-BJ$33),(BI$33-BI41-150                                                                             )&lt;=0),"Birth-" &amp;BI40,""),"")
&amp;IFERROR(IF(AND((BI$33-BI41-150-Sheep!$R$354                                           )&gt;(BI$33-BJ$33),(BI$33-BI41-150-Sheep!$R$354                                            )&lt;=0),"Wean-"&amp;BI40,""),"")
&amp;IFERROR(IF(AND((BI$33-BI41-150-Sheep!$R$355                                           )&gt;(BI$33-BJ$33),(BI$33-BI41-150-Sheep!$R$355                                            )&lt;=0),"Alt1-"   &amp;BI40,""),"")
&amp;IFERROR(IF(AND((BI$33-BI41-150-Sheep!$R$356                                           )&gt;(BI$33-BJ$33),(BI$33-BI41-150-Sheep!$R$356                                            )&lt;=0),"Alt2-"   &amp;BI40,""),"")</f>
        <v/>
      </c>
      <c r="BJ42" s="266" t="str">
        <f xml:space="preserve">                    IF(AND((BJ$33                                  -Sheep!$N$253                               )&gt;(BJ$33-BK$33),(BJ$33                                  -Sheep!$N$253                                )&lt;=0),"Born","")
&amp;                   IF(AND((BJ$33-Sheep!$R$354-Sheep!$N$253                                )&gt;(BJ$33-BK$33),(BJ$33-Sheep!$R$354-Sheep!$N$253                                )&lt;=0),"WeanStd","")
&amp;                   IF(AND((BJ$33-Sheep!$R$355-Sheep!$N$253                                )&gt;(BJ$33-BK$33),(BJ$33-Sheep!$R$355-Sheep!$N$253                                )&lt;=0),"WeanAlt1","")
&amp;                   IF(AND((BJ$33-Sheep!$R$356-Sheep!$N$253                                )&gt;(BJ$33-BK$33),(BJ$33-Sheep!$R$356-Sheep!$N$253                                )&lt;=0),"WeanAlt2","")
&amp;IFERROR(IF(AND((BJ$33-BJ41                                                                                     )&gt;(BJ$33-BK$33),(BJ$33-BJ41                                                                                     )&lt;=0),"Join-"    &amp;BJ40,""),"")
&amp;IFERROR(IF(AND((BJ$33-BJ41-INDEX(Sheep!$V$361:$V$368,BJ40,1))&gt;(BJ$33-BK$33),(BJ$33-BJ41-INDEX(Sheep!$V$361:$V$368,BJ40,1))&lt;=0),"Scan-"  &amp;BJ40,""),"")
&amp;IFERROR(IF(AND((BJ$33-BJ41-150                                                                            )&gt;(BJ$33-BK$33),(BJ$33-BJ41-150                                                                             )&lt;=0),"Birth-" &amp;BJ40,""),"")
&amp;IFERROR(IF(AND((BJ$33-BJ41-150-Sheep!$R$354                                           )&gt;(BJ$33-BK$33),(BJ$33-BJ41-150-Sheep!$R$354                                            )&lt;=0),"Wean-"&amp;BJ40,""),"")
&amp;IFERROR(IF(AND((BJ$33-BJ41-150-Sheep!$R$355                                           )&gt;(BJ$33-BK$33),(BJ$33-BJ41-150-Sheep!$R$355                                            )&lt;=0),"Alt1-"   &amp;BJ40,""),"")
&amp;IFERROR(IF(AND((BJ$33-BJ41-150-Sheep!$R$356                                           )&gt;(BJ$33-BK$33),(BJ$33-BJ41-150-Sheep!$R$356                                            )&lt;=0),"Alt2-"   &amp;BJ40,""),"")</f>
        <v/>
      </c>
      <c r="BK42" s="266" t="str">
        <f xml:space="preserve">                    IF(AND((BK$33                                  -Sheep!$N$253                               )&gt;(BK$33-BL$33),(BK$33                                  -Sheep!$N$253                                )&lt;=0),"Born","")
&amp;                   IF(AND((BK$33-Sheep!$R$354-Sheep!$N$253                                )&gt;(BK$33-BL$33),(BK$33-Sheep!$R$354-Sheep!$N$253                                )&lt;=0),"WeanStd","")
&amp;                   IF(AND((BK$33-Sheep!$R$355-Sheep!$N$253                                )&gt;(BK$33-BL$33),(BK$33-Sheep!$R$355-Sheep!$N$253                                )&lt;=0),"WeanAlt1","")
&amp;                   IF(AND((BK$33-Sheep!$R$356-Sheep!$N$253                                )&gt;(BK$33-BL$33),(BK$33-Sheep!$R$356-Sheep!$N$253                                )&lt;=0),"WeanAlt2","")
&amp;IFERROR(IF(AND((BK$33-BK41                                                                                     )&gt;(BK$33-BL$33),(BK$33-BK41                                                                                     )&lt;=0),"Join-"    &amp;BK40,""),"")
&amp;IFERROR(IF(AND((BK$33-BK41-INDEX(Sheep!$V$361:$V$368,BK40,1))&gt;(BK$33-BL$33),(BK$33-BK41-INDEX(Sheep!$V$361:$V$368,BK40,1))&lt;=0),"Scan-"  &amp;BK40,""),"")
&amp;IFERROR(IF(AND((BK$33-BK41-150                                                                            )&gt;(BK$33-BL$33),(BK$33-BK41-150                                                                             )&lt;=0),"Birth-" &amp;BK40,""),"")
&amp;IFERROR(IF(AND((BK$33-BK41-150-Sheep!$R$354                                           )&gt;(BK$33-BL$33),(BK$33-BK41-150-Sheep!$R$354                                            )&lt;=0),"Wean-"&amp;BK40,""),"")
&amp;IFERROR(IF(AND((BK$33-BK41-150-Sheep!$R$355                                           )&gt;(BK$33-BL$33),(BK$33-BK41-150-Sheep!$R$355                                            )&lt;=0),"Alt1-"   &amp;BK40,""),"")
&amp;IFERROR(IF(AND((BK$33-BK41-150-Sheep!$R$356                                           )&gt;(BK$33-BL$33),(BK$33-BK41-150-Sheep!$R$356                                            )&lt;=0),"Alt2-"   &amp;BK40,""),"")</f>
        <v/>
      </c>
      <c r="BL42" s="266" t="str">
        <f xml:space="preserve">                    IF(AND((BL$33                                  -Sheep!$N$253                               )&gt;(BL$33-BM$33),(BL$33                                  -Sheep!$N$253                                )&lt;=0),"Born","")
&amp;                   IF(AND((BL$33-Sheep!$R$354-Sheep!$N$253                                )&gt;(BL$33-BM$33),(BL$33-Sheep!$R$354-Sheep!$N$253                                )&lt;=0),"WeanStd","")
&amp;                   IF(AND((BL$33-Sheep!$R$355-Sheep!$N$253                                )&gt;(BL$33-BM$33),(BL$33-Sheep!$R$355-Sheep!$N$253                                )&lt;=0),"WeanAlt1","")
&amp;                   IF(AND((BL$33-Sheep!$R$356-Sheep!$N$253                                )&gt;(BL$33-BM$33),(BL$33-Sheep!$R$356-Sheep!$N$253                                )&lt;=0),"WeanAlt2","")
&amp;IFERROR(IF(AND((BL$33-BL41                                                                                     )&gt;(BL$33-BM$33),(BL$33-BL41                                                                                     )&lt;=0),"Join-"    &amp;BL40,""),"")
&amp;IFERROR(IF(AND((BL$33-BL41-INDEX(Sheep!$V$361:$V$368,BL40,1))&gt;(BL$33-BM$33),(BL$33-BL41-INDEX(Sheep!$V$361:$V$368,BL40,1))&lt;=0),"Scan-"  &amp;BL40,""),"")
&amp;IFERROR(IF(AND((BL$33-BL41-150                                                                            )&gt;(BL$33-BM$33),(BL$33-BL41-150                                                                             )&lt;=0),"Birth-" &amp;BL40,""),"")
&amp;IFERROR(IF(AND((BL$33-BL41-150-Sheep!$R$354                                           )&gt;(BL$33-BM$33),(BL$33-BL41-150-Sheep!$R$354                                            )&lt;=0),"Wean-"&amp;BL40,""),"")
&amp;IFERROR(IF(AND((BL$33-BL41-150-Sheep!$R$355                                           )&gt;(BL$33-BM$33),(BL$33-BL41-150-Sheep!$R$355                                            )&lt;=0),"Alt1-"   &amp;BL40,""),"")
&amp;IFERROR(IF(AND((BL$33-BL41-150-Sheep!$R$356                                           )&gt;(BL$33-BM$33),(BL$33-BL41-150-Sheep!$R$356                                            )&lt;=0),"Alt2-"   &amp;BL40,""),"")</f>
        <v/>
      </c>
      <c r="BM42" s="266" t="str">
        <f xml:space="preserve">                    IF(AND((BM$33                                  -Sheep!$N$253                               )&gt;(BM$33-BN$33),(BM$33                                  -Sheep!$N$253                                )&lt;=0),"Born","")
&amp;                   IF(AND((BM$33-Sheep!$R$354-Sheep!$N$253                                )&gt;(BM$33-BN$33),(BM$33-Sheep!$R$354-Sheep!$N$253                                )&lt;=0),"WeanStd","")
&amp;                   IF(AND((BM$33-Sheep!$R$355-Sheep!$N$253                                )&gt;(BM$33-BN$33),(BM$33-Sheep!$R$355-Sheep!$N$253                                )&lt;=0),"WeanAlt1","")
&amp;                   IF(AND((BM$33-Sheep!$R$356-Sheep!$N$253                                )&gt;(BM$33-BN$33),(BM$33-Sheep!$R$356-Sheep!$N$253                                )&lt;=0),"WeanAlt2","")
&amp;IFERROR(IF(AND((BM$33-BM41                                                                                     )&gt;(BM$33-BN$33),(BM$33-BM41                                                                                     )&lt;=0),"Join-"    &amp;BM40,""),"")
&amp;IFERROR(IF(AND((BM$33-BM41-INDEX(Sheep!$V$361:$V$368,BM40,1))&gt;(BM$33-BN$33),(BM$33-BM41-INDEX(Sheep!$V$361:$V$368,BM40,1))&lt;=0),"Scan-"  &amp;BM40,""),"")
&amp;IFERROR(IF(AND((BM$33-BM41-150                                                                            )&gt;(BM$33-BN$33),(BM$33-BM41-150                                                                             )&lt;=0),"Birth-" &amp;BM40,""),"")
&amp;IFERROR(IF(AND((BM$33-BM41-150-Sheep!$R$354                                           )&gt;(BM$33-BN$33),(BM$33-BM41-150-Sheep!$R$354                                            )&lt;=0),"Wean-"&amp;BM40,""),"")
&amp;IFERROR(IF(AND((BM$33-BM41-150-Sheep!$R$355                                           )&gt;(BM$33-BN$33),(BM$33-BM41-150-Sheep!$R$355                                            )&lt;=0),"Alt1-"   &amp;BM40,""),"")
&amp;IFERROR(IF(AND((BM$33-BM41-150-Sheep!$R$356                                           )&gt;(BM$33-BN$33),(BM$33-BM41-150-Sheep!$R$356                                            )&lt;=0),"Alt2-"   &amp;BM40,""),"")</f>
        <v/>
      </c>
      <c r="BN42" s="266" t="str">
        <f xml:space="preserve">                    IF(AND((BN$33                                  -Sheep!$N$253                               )&gt;(BN$33-BO$33),(BN$33                                  -Sheep!$N$253                                )&lt;=0),"Born","")
&amp;                   IF(AND((BN$33-Sheep!$R$354-Sheep!$N$253                                )&gt;(BN$33-BO$33),(BN$33-Sheep!$R$354-Sheep!$N$253                                )&lt;=0),"WeanStd","")
&amp;                   IF(AND((BN$33-Sheep!$R$355-Sheep!$N$253                                )&gt;(BN$33-BO$33),(BN$33-Sheep!$R$355-Sheep!$N$253                                )&lt;=0),"WeanAlt1","")
&amp;                   IF(AND((BN$33-Sheep!$R$356-Sheep!$N$253                                )&gt;(BN$33-BO$33),(BN$33-Sheep!$R$356-Sheep!$N$253                                )&lt;=0),"WeanAlt2","")
&amp;IFERROR(IF(AND((BN$33-BN41                                                                                     )&gt;(BN$33-BO$33),(BN$33-BN41                                                                                     )&lt;=0),"Join-"    &amp;BN40,""),"")
&amp;IFERROR(IF(AND((BN$33-BN41-INDEX(Sheep!$V$361:$V$368,BN40,1))&gt;(BN$33-BO$33),(BN$33-BN41-INDEX(Sheep!$V$361:$V$368,BN40,1))&lt;=0),"Scan-"  &amp;BN40,""),"")
&amp;IFERROR(IF(AND((BN$33-BN41-150                                                                            )&gt;(BN$33-BO$33),(BN$33-BN41-150                                                                             )&lt;=0),"Birth-" &amp;BN40,""),"")
&amp;IFERROR(IF(AND((BN$33-BN41-150-Sheep!$R$354                                           )&gt;(BN$33-BO$33),(BN$33-BN41-150-Sheep!$R$354                                            )&lt;=0),"Wean-"&amp;BN40,""),"")
&amp;IFERROR(IF(AND((BN$33-BN41-150-Sheep!$R$355                                           )&gt;(BN$33-BO$33),(BN$33-BN41-150-Sheep!$R$355                                            )&lt;=0),"Alt1-"   &amp;BN40,""),"")
&amp;IFERROR(IF(AND((BN$33-BN41-150-Sheep!$R$356                                           )&gt;(BN$33-BO$33),(BN$33-BN41-150-Sheep!$R$356                                            )&lt;=0),"Alt2-"   &amp;BN40,""),"")</f>
        <v/>
      </c>
      <c r="BO42" s="266" t="str">
        <f xml:space="preserve">                    IF(AND((BO$33                                  -Sheep!$N$253                               )&gt;(BO$33-BP$33),(BO$33                                  -Sheep!$N$253                                )&lt;=0),"Born","")
&amp;                   IF(AND((BO$33-Sheep!$R$354-Sheep!$N$253                                )&gt;(BO$33-BP$33),(BO$33-Sheep!$R$354-Sheep!$N$253                                )&lt;=0),"WeanStd","")
&amp;                   IF(AND((BO$33-Sheep!$R$355-Sheep!$N$253                                )&gt;(BO$33-BP$33),(BO$33-Sheep!$R$355-Sheep!$N$253                                )&lt;=0),"WeanAlt1","")
&amp;                   IF(AND((BO$33-Sheep!$R$356-Sheep!$N$253                                )&gt;(BO$33-BP$33),(BO$33-Sheep!$R$356-Sheep!$N$253                                )&lt;=0),"WeanAlt2","")
&amp;IFERROR(IF(AND((BO$33-BO41                                                                                     )&gt;(BO$33-BP$33),(BO$33-BO41                                                                                     )&lt;=0),"Join-"    &amp;BO40,""),"")
&amp;IFERROR(IF(AND((BO$33-BO41-INDEX(Sheep!$V$361:$V$368,BO40,1))&gt;(BO$33-BP$33),(BO$33-BO41-INDEX(Sheep!$V$361:$V$368,BO40,1))&lt;=0),"Scan-"  &amp;BO40,""),"")
&amp;IFERROR(IF(AND((BO$33-BO41-150                                                                            )&gt;(BO$33-BP$33),(BO$33-BO41-150                                                                             )&lt;=0),"Birth-" &amp;BO40,""),"")
&amp;IFERROR(IF(AND((BO$33-BO41-150-Sheep!$R$354                                           )&gt;(BO$33-BP$33),(BO$33-BO41-150-Sheep!$R$354                                            )&lt;=0),"Wean-"&amp;BO40,""),"")
&amp;IFERROR(IF(AND((BO$33-BO41-150-Sheep!$R$355                                           )&gt;(BO$33-BP$33),(BO$33-BO41-150-Sheep!$R$355                                            )&lt;=0),"Alt1-"   &amp;BO40,""),"")
&amp;IFERROR(IF(AND((BO$33-BO41-150-Sheep!$R$356                                           )&gt;(BO$33-BP$33),(BO$33-BO41-150-Sheep!$R$356                                            )&lt;=0),"Alt2-"   &amp;BO40,""),"")</f>
        <v/>
      </c>
      <c r="BP42" s="266" t="str">
        <f xml:space="preserve">                    IF(AND((BP$33                                  -Sheep!$N$253                               )&gt;(BP$33-BQ$33),(BP$33                                  -Sheep!$N$253                                )&lt;=0),"Born","")
&amp;                   IF(AND((BP$33-Sheep!$R$354-Sheep!$N$253                                )&gt;(BP$33-BQ$33),(BP$33-Sheep!$R$354-Sheep!$N$253                                )&lt;=0),"WeanStd","")
&amp;                   IF(AND((BP$33-Sheep!$R$355-Sheep!$N$253                                )&gt;(BP$33-BQ$33),(BP$33-Sheep!$R$355-Sheep!$N$253                                )&lt;=0),"WeanAlt1","")
&amp;                   IF(AND((BP$33-Sheep!$R$356-Sheep!$N$253                                )&gt;(BP$33-BQ$33),(BP$33-Sheep!$R$356-Sheep!$N$253                                )&lt;=0),"WeanAlt2","")
&amp;IFERROR(IF(AND((BP$33-BP41                                                                                     )&gt;(BP$33-BQ$33),(BP$33-BP41                                                                                     )&lt;=0),"Join-"    &amp;BP40,""),"")
&amp;IFERROR(IF(AND((BP$33-BP41-INDEX(Sheep!$V$361:$V$368,BP40,1))&gt;(BP$33-BQ$33),(BP$33-BP41-INDEX(Sheep!$V$361:$V$368,BP40,1))&lt;=0),"Scan-"  &amp;BP40,""),"")
&amp;IFERROR(IF(AND((BP$33-BP41-150                                                                            )&gt;(BP$33-BQ$33),(BP$33-BP41-150                                                                             )&lt;=0),"Birth-" &amp;BP40,""),"")
&amp;IFERROR(IF(AND((BP$33-BP41-150-Sheep!$R$354                                           )&gt;(BP$33-BQ$33),(BP$33-BP41-150-Sheep!$R$354                                            )&lt;=0),"Wean-"&amp;BP40,""),"")
&amp;IFERROR(IF(AND((BP$33-BP41-150-Sheep!$R$355                                           )&gt;(BP$33-BQ$33),(BP$33-BP41-150-Sheep!$R$355                                            )&lt;=0),"Alt1-"   &amp;BP40,""),"")
&amp;IFERROR(IF(AND((BP$33-BP41-150-Sheep!$R$356                                           )&gt;(BP$33-BQ$33),(BP$33-BP41-150-Sheep!$R$356                                            )&lt;=0),"Alt2-"   &amp;BP40,""),"")</f>
        <v/>
      </c>
      <c r="BQ42" s="266" t="str">
        <f xml:space="preserve">                    IF(AND((BQ$33                                  -Sheep!$N$253                               )&gt;(BQ$33-BR$33),(BQ$33                                  -Sheep!$N$253                                )&lt;=0),"Born","")
&amp;                   IF(AND((BQ$33-Sheep!$R$354-Sheep!$N$253                                )&gt;(BQ$33-BR$33),(BQ$33-Sheep!$R$354-Sheep!$N$253                                )&lt;=0),"WeanStd","")
&amp;                   IF(AND((BQ$33-Sheep!$R$355-Sheep!$N$253                                )&gt;(BQ$33-BR$33),(BQ$33-Sheep!$R$355-Sheep!$N$253                                )&lt;=0),"WeanAlt1","")
&amp;                   IF(AND((BQ$33-Sheep!$R$356-Sheep!$N$253                                )&gt;(BQ$33-BR$33),(BQ$33-Sheep!$R$356-Sheep!$N$253                                )&lt;=0),"WeanAlt2","")
&amp;IFERROR(IF(AND((BQ$33-BQ41                                                                                     )&gt;(BQ$33-BR$33),(BQ$33-BQ41                                                                                     )&lt;=0),"Join-"    &amp;BQ40,""),"")
&amp;IFERROR(IF(AND((BQ$33-BQ41-INDEX(Sheep!$V$361:$V$368,BQ40,1))&gt;(BQ$33-BR$33),(BQ$33-BQ41-INDEX(Sheep!$V$361:$V$368,BQ40,1))&lt;=0),"Scan-"  &amp;BQ40,""),"")
&amp;IFERROR(IF(AND((BQ$33-BQ41-150                                                                            )&gt;(BQ$33-BR$33),(BQ$33-BQ41-150                                                                             )&lt;=0),"Birth-" &amp;BQ40,""),"")
&amp;IFERROR(IF(AND((BQ$33-BQ41-150-Sheep!$R$354                                           )&gt;(BQ$33-BR$33),(BQ$33-BQ41-150-Sheep!$R$354                                            )&lt;=0),"Wean-"&amp;BQ40,""),"")
&amp;IFERROR(IF(AND((BQ$33-BQ41-150-Sheep!$R$355                                           )&gt;(BQ$33-BR$33),(BQ$33-BQ41-150-Sheep!$R$355                                            )&lt;=0),"Alt1-"   &amp;BQ40,""),"")
&amp;IFERROR(IF(AND((BQ$33-BQ41-150-Sheep!$R$356                                           )&gt;(BQ$33-BR$33),(BQ$33-BQ41-150-Sheep!$R$356                                            )&lt;=0),"Alt2-"   &amp;BQ40,""),"")</f>
        <v>Join-1</v>
      </c>
      <c r="BR42" s="266" t="str">
        <f xml:space="preserve">                    IF(AND((BR$33                                  -Sheep!$N$253                               )&gt;(BR$33-BS$33),(BR$33                                  -Sheep!$N$253                                )&lt;=0),"Born","")
&amp;                   IF(AND((BR$33-Sheep!$R$354-Sheep!$N$253                                )&gt;(BR$33-BS$33),(BR$33-Sheep!$R$354-Sheep!$N$253                                )&lt;=0),"WeanStd","")
&amp;                   IF(AND((BR$33-Sheep!$R$355-Sheep!$N$253                                )&gt;(BR$33-BS$33),(BR$33-Sheep!$R$355-Sheep!$N$253                                )&lt;=0),"WeanAlt1","")
&amp;                   IF(AND((BR$33-Sheep!$R$356-Sheep!$N$253                                )&gt;(BR$33-BS$33),(BR$33-Sheep!$R$356-Sheep!$N$253                                )&lt;=0),"WeanAlt2","")
&amp;IFERROR(IF(AND((BR$33-BR41                                                                                     )&gt;(BR$33-BS$33),(BR$33-BR41                                                                                     )&lt;=0),"Join-"    &amp;BR40,""),"")
&amp;IFERROR(IF(AND((BR$33-BR41-INDEX(Sheep!$V$361:$V$368,BR40,1))&gt;(BR$33-BS$33),(BR$33-BR41-INDEX(Sheep!$V$361:$V$368,BR40,1))&lt;=0),"Scan-"  &amp;BR40,""),"")
&amp;IFERROR(IF(AND((BR$33-BR41-150                                                                            )&gt;(BR$33-BS$33),(BR$33-BR41-150                                                                             )&lt;=0),"Birth-" &amp;BR40,""),"")
&amp;IFERROR(IF(AND((BR$33-BR41-150-Sheep!$R$354                                           )&gt;(BR$33-BS$33),(BR$33-BR41-150-Sheep!$R$354                                            )&lt;=0),"Wean-"&amp;BR40,""),"")
&amp;IFERROR(IF(AND((BR$33-BR41-150-Sheep!$R$355                                           )&gt;(BR$33-BS$33),(BR$33-BR41-150-Sheep!$R$355                                            )&lt;=0),"Alt1-"   &amp;BR40,""),"")
&amp;IFERROR(IF(AND((BR$33-BR41-150-Sheep!$R$356                                           )&gt;(BR$33-BS$33),(BR$33-BR41-150-Sheep!$R$356                                            )&lt;=0),"Alt2-"   &amp;BR40,""),"")</f>
        <v/>
      </c>
      <c r="BS42" s="266" t="str">
        <f xml:space="preserve">                    IF(AND((BS$33                                  -Sheep!$N$253                               )&gt;(BS$33-BT$33),(BS$33                                  -Sheep!$N$253                                )&lt;=0),"Born","")
&amp;                   IF(AND((BS$33-Sheep!$R$354-Sheep!$N$253                                )&gt;(BS$33-BT$33),(BS$33-Sheep!$R$354-Sheep!$N$253                                )&lt;=0),"WeanStd","")
&amp;                   IF(AND((BS$33-Sheep!$R$355-Sheep!$N$253                                )&gt;(BS$33-BT$33),(BS$33-Sheep!$R$355-Sheep!$N$253                                )&lt;=0),"WeanAlt1","")
&amp;                   IF(AND((BS$33-Sheep!$R$356-Sheep!$N$253                                )&gt;(BS$33-BT$33),(BS$33-Sheep!$R$356-Sheep!$N$253                                )&lt;=0),"WeanAlt2","")
&amp;IFERROR(IF(AND((BS$33-BS41                                                                                     )&gt;(BS$33-BT$33),(BS$33-BS41                                                                                     )&lt;=0),"Join-"    &amp;BS40,""),"")
&amp;IFERROR(IF(AND((BS$33-BS41-INDEX(Sheep!$V$361:$V$368,BS40,1))&gt;(BS$33-BT$33),(BS$33-BS41-INDEX(Sheep!$V$361:$V$368,BS40,1))&lt;=0),"Scan-"  &amp;BS40,""),"")
&amp;IFERROR(IF(AND((BS$33-BS41-150                                                                            )&gt;(BS$33-BT$33),(BS$33-BS41-150                                                                             )&lt;=0),"Birth-" &amp;BS40,""),"")
&amp;IFERROR(IF(AND((BS$33-BS41-150-Sheep!$R$354                                           )&gt;(BS$33-BT$33),(BS$33-BS41-150-Sheep!$R$354                                            )&lt;=0),"Wean-"&amp;BS40,""),"")
&amp;IFERROR(IF(AND((BS$33-BS41-150-Sheep!$R$355                                           )&gt;(BS$33-BT$33),(BS$33-BS41-150-Sheep!$R$355                                            )&lt;=0),"Alt1-"   &amp;BS40,""),"")
&amp;IFERROR(IF(AND((BS$33-BS41-150-Sheep!$R$356                                           )&gt;(BS$33-BT$33),(BS$33-BS41-150-Sheep!$R$356                                            )&lt;=0),"Alt2-"   &amp;BS40,""),"")</f>
        <v/>
      </c>
      <c r="BT42" s="266" t="str">
        <f xml:space="preserve">                    IF(AND((BT$33                                  -Sheep!$N$253                               )&gt;(BT$33-BU$33),(BT$33                                  -Sheep!$N$253                                )&lt;=0),"Born","")
&amp;                   IF(AND((BT$33-Sheep!$R$354-Sheep!$N$253                                )&gt;(BT$33-BU$33),(BT$33-Sheep!$R$354-Sheep!$N$253                                )&lt;=0),"WeanStd","")
&amp;                   IF(AND((BT$33-Sheep!$R$355-Sheep!$N$253                                )&gt;(BT$33-BU$33),(BT$33-Sheep!$R$355-Sheep!$N$253                                )&lt;=0),"WeanAlt1","")
&amp;                   IF(AND((BT$33-Sheep!$R$356-Sheep!$N$253                                )&gt;(BT$33-BU$33),(BT$33-Sheep!$R$356-Sheep!$N$253                                )&lt;=0),"WeanAlt2","")
&amp;IFERROR(IF(AND((BT$33-BT41                                                                                     )&gt;(BT$33-BU$33),(BT$33-BT41                                                                                     )&lt;=0),"Join-"    &amp;BT40,""),"")
&amp;IFERROR(IF(AND((BT$33-BT41-INDEX(Sheep!$V$361:$V$368,BT40,1))&gt;(BT$33-BU$33),(BT$33-BT41-INDEX(Sheep!$V$361:$V$368,BT40,1))&lt;=0),"Scan-"  &amp;BT40,""),"")
&amp;IFERROR(IF(AND((BT$33-BT41-150                                                                            )&gt;(BT$33-BU$33),(BT$33-BT41-150                                                                             )&lt;=0),"Birth-" &amp;BT40,""),"")
&amp;IFERROR(IF(AND((BT$33-BT41-150-Sheep!$R$354                                           )&gt;(BT$33-BU$33),(BT$33-BT41-150-Sheep!$R$354                                            )&lt;=0),"Wean-"&amp;BT40,""),"")
&amp;IFERROR(IF(AND((BT$33-BT41-150-Sheep!$R$355                                           )&gt;(BT$33-BU$33),(BT$33-BT41-150-Sheep!$R$355                                            )&lt;=0),"Alt1-"   &amp;BT40,""),"")
&amp;IFERROR(IF(AND((BT$33-BT41-150-Sheep!$R$356                                           )&gt;(BT$33-BU$33),(BT$33-BT41-150-Sheep!$R$356                                            )&lt;=0),"Alt2-"   &amp;BT40,""),"")</f>
        <v/>
      </c>
      <c r="BU42" s="266" t="str">
        <f xml:space="preserve">                    IF(AND((BU$33                                  -Sheep!$N$253                               )&gt;(BU$33-BV$33),(BU$33                                  -Sheep!$N$253                                )&lt;=0),"Born","")
&amp;                   IF(AND((BU$33-Sheep!$R$354-Sheep!$N$253                                )&gt;(BU$33-BV$33),(BU$33-Sheep!$R$354-Sheep!$N$253                                )&lt;=0),"WeanStd","")
&amp;                   IF(AND((BU$33-Sheep!$R$355-Sheep!$N$253                                )&gt;(BU$33-BV$33),(BU$33-Sheep!$R$355-Sheep!$N$253                                )&lt;=0),"WeanAlt1","")
&amp;                   IF(AND((BU$33-Sheep!$R$356-Sheep!$N$253                                )&gt;(BU$33-BV$33),(BU$33-Sheep!$R$356-Sheep!$N$253                                )&lt;=0),"WeanAlt2","")
&amp;IFERROR(IF(AND((BU$33-BU41                                                                                     )&gt;(BU$33-BV$33),(BU$33-BU41                                                                                     )&lt;=0),"Join-"    &amp;BU40,""),"")
&amp;IFERROR(IF(AND((BU$33-BU41-INDEX(Sheep!$V$361:$V$368,BU40,1))&gt;(BU$33-BV$33),(BU$33-BU41-INDEX(Sheep!$V$361:$V$368,BU40,1))&lt;=0),"Scan-"  &amp;BU40,""),"")
&amp;IFERROR(IF(AND((BU$33-BU41-150                                                                            )&gt;(BU$33-BV$33),(BU$33-BU41-150                                                                             )&lt;=0),"Birth-" &amp;BU40,""),"")
&amp;IFERROR(IF(AND((BU$33-BU41-150-Sheep!$R$354                                           )&gt;(BU$33-BV$33),(BU$33-BU41-150-Sheep!$R$354                                            )&lt;=0),"Wean-"&amp;BU40,""),"")
&amp;IFERROR(IF(AND((BU$33-BU41-150-Sheep!$R$355                                           )&gt;(BU$33-BV$33),(BU$33-BU41-150-Sheep!$R$355                                            )&lt;=0),"Alt1-"   &amp;BU40,""),"")
&amp;IFERROR(IF(AND((BU$33-BU41-150-Sheep!$R$356                                           )&gt;(BU$33-BV$33),(BU$33-BU41-150-Sheep!$R$356                                            )&lt;=0),"Alt2-"   &amp;BU40,""),"")</f>
        <v/>
      </c>
      <c r="BV42" s="266" t="str">
        <f xml:space="preserve">                    IF(AND((BV$33                                  -Sheep!$N$253                               )&gt;(BV$33-BW$33),(BV$33                                  -Sheep!$N$253                                )&lt;=0),"Born","")
&amp;                   IF(AND((BV$33-Sheep!$R$354-Sheep!$N$253                                )&gt;(BV$33-BW$33),(BV$33-Sheep!$R$354-Sheep!$N$253                                )&lt;=0),"WeanStd","")
&amp;                   IF(AND((BV$33-Sheep!$R$355-Sheep!$N$253                                )&gt;(BV$33-BW$33),(BV$33-Sheep!$R$355-Sheep!$N$253                                )&lt;=0),"WeanAlt1","")
&amp;                   IF(AND((BV$33-Sheep!$R$356-Sheep!$N$253                                )&gt;(BV$33-BW$33),(BV$33-Sheep!$R$356-Sheep!$N$253                                )&lt;=0),"WeanAlt2","")
&amp;IFERROR(IF(AND((BV$33-BV41                                                                                     )&gt;(BV$33-BW$33),(BV$33-BV41                                                                                     )&lt;=0),"Join-"    &amp;BV40,""),"")
&amp;IFERROR(IF(AND((BV$33-BV41-INDEX(Sheep!$V$361:$V$368,BV40,1))&gt;(BV$33-BW$33),(BV$33-BV41-INDEX(Sheep!$V$361:$V$368,BV40,1))&lt;=0),"Scan-"  &amp;BV40,""),"")
&amp;IFERROR(IF(AND((BV$33-BV41-150                                                                            )&gt;(BV$33-BW$33),(BV$33-BV41-150                                                                             )&lt;=0),"Birth-" &amp;BV40,""),"")
&amp;IFERROR(IF(AND((BV$33-BV41-150-Sheep!$R$354                                           )&gt;(BV$33-BW$33),(BV$33-BV41-150-Sheep!$R$354                                            )&lt;=0),"Wean-"&amp;BV40,""),"")
&amp;IFERROR(IF(AND((BV$33-BV41-150-Sheep!$R$355                                           )&gt;(BV$33-BW$33),(BV$33-BV41-150-Sheep!$R$355                                            )&lt;=0),"Alt1-"   &amp;BV40,""),"")
&amp;IFERROR(IF(AND((BV$33-BV41-150-Sheep!$R$356                                           )&gt;(BV$33-BW$33),(BV$33-BV41-150-Sheep!$R$356                                            )&lt;=0),"Alt2-"   &amp;BV40,""),"")</f>
        <v/>
      </c>
      <c r="BW42" s="266" t="str">
        <f xml:space="preserve">                    IF(AND((BW$33                                  -Sheep!$N$253                               )&gt;(BW$33-BX$33),(BW$33                                  -Sheep!$N$253                                )&lt;=0),"Born","")
&amp;                   IF(AND((BW$33-Sheep!$R$354-Sheep!$N$253                                )&gt;(BW$33-BX$33),(BW$33-Sheep!$R$354-Sheep!$N$253                                )&lt;=0),"WeanStd","")
&amp;                   IF(AND((BW$33-Sheep!$R$355-Sheep!$N$253                                )&gt;(BW$33-BX$33),(BW$33-Sheep!$R$355-Sheep!$N$253                                )&lt;=0),"WeanAlt1","")
&amp;                   IF(AND((BW$33-Sheep!$R$356-Sheep!$N$253                                )&gt;(BW$33-BX$33),(BW$33-Sheep!$R$356-Sheep!$N$253                                )&lt;=0),"WeanAlt2","")
&amp;IFERROR(IF(AND((BW$33-BW41                                                                                     )&gt;(BW$33-BX$33),(BW$33-BW41                                                                                     )&lt;=0),"Join-"    &amp;BW40,""),"")
&amp;IFERROR(IF(AND((BW$33-BW41-INDEX(Sheep!$V$361:$V$368,BW40,1))&gt;(BW$33-BX$33),(BW$33-BW41-INDEX(Sheep!$V$361:$V$368,BW40,1))&lt;=0),"Scan-"  &amp;BW40,""),"")
&amp;IFERROR(IF(AND((BW$33-BW41-150                                                                            )&gt;(BW$33-BX$33),(BW$33-BW41-150                                                                             )&lt;=0),"Birth-" &amp;BW40,""),"")
&amp;IFERROR(IF(AND((BW$33-BW41-150-Sheep!$R$354                                           )&gt;(BW$33-BX$33),(BW$33-BW41-150-Sheep!$R$354                                            )&lt;=0),"Wean-"&amp;BW40,""),"")
&amp;IFERROR(IF(AND((BW$33-BW41-150-Sheep!$R$355                                           )&gt;(BW$33-BX$33),(BW$33-BW41-150-Sheep!$R$355                                            )&lt;=0),"Alt1-"   &amp;BW40,""),"")
&amp;IFERROR(IF(AND((BW$33-BW41-150-Sheep!$R$356                                           )&gt;(BW$33-BX$33),(BW$33-BW41-150-Sheep!$R$356                                            )&lt;=0),"Alt2-"   &amp;BW40,""),"")</f>
        <v/>
      </c>
      <c r="BX42" s="266" t="str">
        <f xml:space="preserve">                    IF(AND((BX$33                                  -Sheep!$N$253                               )&gt;(BX$33-BY$33),(BX$33                                  -Sheep!$N$253                                )&lt;=0),"Born","")
&amp;                   IF(AND((BX$33-Sheep!$R$354-Sheep!$N$253                                )&gt;(BX$33-BY$33),(BX$33-Sheep!$R$354-Sheep!$N$253                                )&lt;=0),"WeanStd","")
&amp;                   IF(AND((BX$33-Sheep!$R$355-Sheep!$N$253                                )&gt;(BX$33-BY$33),(BX$33-Sheep!$R$355-Sheep!$N$253                                )&lt;=0),"WeanAlt1","")
&amp;                   IF(AND((BX$33-Sheep!$R$356-Sheep!$N$253                                )&gt;(BX$33-BY$33),(BX$33-Sheep!$R$356-Sheep!$N$253                                )&lt;=0),"WeanAlt2","")
&amp;IFERROR(IF(AND((BX$33-BX41                                                                                     )&gt;(BX$33-BY$33),(BX$33-BX41                                                                                     )&lt;=0),"Join-"    &amp;BX40,""),"")
&amp;IFERROR(IF(AND((BX$33-BX41-INDEX(Sheep!$V$361:$V$368,BX40,1))&gt;(BX$33-BY$33),(BX$33-BX41-INDEX(Sheep!$V$361:$V$368,BX40,1))&lt;=0),"Scan-"  &amp;BX40,""),"")
&amp;IFERROR(IF(AND((BX$33-BX41-150                                                                            )&gt;(BX$33-BY$33),(BX$33-BX41-150                                                                             )&lt;=0),"Birth-" &amp;BX40,""),"")
&amp;IFERROR(IF(AND((BX$33-BX41-150-Sheep!$R$354                                           )&gt;(BX$33-BY$33),(BX$33-BX41-150-Sheep!$R$354                                            )&lt;=0),"Wean-"&amp;BX40,""),"")
&amp;IFERROR(IF(AND((BX$33-BX41-150-Sheep!$R$355                                           )&gt;(BX$33-BY$33),(BX$33-BX41-150-Sheep!$R$355                                            )&lt;=0),"Alt1-"   &amp;BX40,""),"")
&amp;IFERROR(IF(AND((BX$33-BX41-150-Sheep!$R$356                                           )&gt;(BX$33-BY$33),(BX$33-BX41-150-Sheep!$R$356                                            )&lt;=0),"Alt2-"   &amp;BX40,""),"")</f>
        <v/>
      </c>
      <c r="BY42" s="266" t="str">
        <f xml:space="preserve">                    IF(AND((BY$33                                  -Sheep!$N$253                               )&gt;(BY$33-BZ$33),(BY$33                                  -Sheep!$N$253                                )&lt;=0),"Born","")
&amp;                   IF(AND((BY$33-Sheep!$R$354-Sheep!$N$253                                )&gt;(BY$33-BZ$33),(BY$33-Sheep!$R$354-Sheep!$N$253                                )&lt;=0),"WeanStd","")
&amp;                   IF(AND((BY$33-Sheep!$R$355-Sheep!$N$253                                )&gt;(BY$33-BZ$33),(BY$33-Sheep!$R$355-Sheep!$N$253                                )&lt;=0),"WeanAlt1","")
&amp;                   IF(AND((BY$33-Sheep!$R$356-Sheep!$N$253                                )&gt;(BY$33-BZ$33),(BY$33-Sheep!$R$356-Sheep!$N$253                                )&lt;=0),"WeanAlt2","")
&amp;IFERROR(IF(AND((BY$33-BY41                                                                                     )&gt;(BY$33-BZ$33),(BY$33-BY41                                                                                     )&lt;=0),"Join-"    &amp;BY40,""),"")
&amp;IFERROR(IF(AND((BY$33-BY41-INDEX(Sheep!$V$361:$V$368,BY40,1))&gt;(BY$33-BZ$33),(BY$33-BY41-INDEX(Sheep!$V$361:$V$368,BY40,1))&lt;=0),"Scan-"  &amp;BY40,""),"")
&amp;IFERROR(IF(AND((BY$33-BY41-150                                                                            )&gt;(BY$33-BZ$33),(BY$33-BY41-150                                                                             )&lt;=0),"Birth-" &amp;BY40,""),"")
&amp;IFERROR(IF(AND((BY$33-BY41-150-Sheep!$R$354                                           )&gt;(BY$33-BZ$33),(BY$33-BY41-150-Sheep!$R$354                                            )&lt;=0),"Wean-"&amp;BY40,""),"")
&amp;IFERROR(IF(AND((BY$33-BY41-150-Sheep!$R$355                                           )&gt;(BY$33-BZ$33),(BY$33-BY41-150-Sheep!$R$355                                            )&lt;=0),"Alt1-"   &amp;BY40,""),"")
&amp;IFERROR(IF(AND((BY$33-BY41-150-Sheep!$R$356                                           )&gt;(BY$33-BZ$33),(BY$33-BY41-150-Sheep!$R$356                                            )&lt;=0),"Alt2-"   &amp;BY40,""),"")</f>
        <v/>
      </c>
      <c r="BZ42" s="266" t="str">
        <f xml:space="preserve">                    IF(AND((BZ$33                                  -Sheep!$N$253                               )&gt;(BZ$33-CA$33),(BZ$33                                  -Sheep!$N$253                                )&lt;=0),"Born","")
&amp;                   IF(AND((BZ$33-Sheep!$R$354-Sheep!$N$253                                )&gt;(BZ$33-CA$33),(BZ$33-Sheep!$R$354-Sheep!$N$253                                )&lt;=0),"WeanStd","")
&amp;                   IF(AND((BZ$33-Sheep!$R$355-Sheep!$N$253                                )&gt;(BZ$33-CA$33),(BZ$33-Sheep!$R$355-Sheep!$N$253                                )&lt;=0),"WeanAlt1","")
&amp;                   IF(AND((BZ$33-Sheep!$R$356-Sheep!$N$253                                )&gt;(BZ$33-CA$33),(BZ$33-Sheep!$R$356-Sheep!$N$253                                )&lt;=0),"WeanAlt2","")
&amp;IFERROR(IF(AND((BZ$33-BZ41                                                                                     )&gt;(BZ$33-CA$33),(BZ$33-BZ41                                                                                     )&lt;=0),"Join-"    &amp;BZ40,""),"")
&amp;IFERROR(IF(AND((BZ$33-BZ41-INDEX(Sheep!$V$361:$V$368,BZ40,1))&gt;(BZ$33-CA$33),(BZ$33-BZ41-INDEX(Sheep!$V$361:$V$368,BZ40,1))&lt;=0),"Scan-"  &amp;BZ40,""),"")
&amp;IFERROR(IF(AND((BZ$33-BZ41-150                                                                            )&gt;(BZ$33-CA$33),(BZ$33-BZ41-150                                                                             )&lt;=0),"Birth-" &amp;BZ40,""),"")
&amp;IFERROR(IF(AND((BZ$33-BZ41-150-Sheep!$R$354                                           )&gt;(BZ$33-CA$33),(BZ$33-BZ41-150-Sheep!$R$354                                            )&lt;=0),"Wean-"&amp;BZ40,""),"")
&amp;IFERROR(IF(AND((BZ$33-BZ41-150-Sheep!$R$355                                           )&gt;(BZ$33-CA$33),(BZ$33-BZ41-150-Sheep!$R$355                                            )&lt;=0),"Alt1-"   &amp;BZ40,""),"")
&amp;IFERROR(IF(AND((BZ$33-BZ41-150-Sheep!$R$356                                           )&gt;(BZ$33-CA$33),(BZ$33-BZ41-150-Sheep!$R$356                                            )&lt;=0),"Alt2-"   &amp;BZ40,""),"")</f>
        <v/>
      </c>
      <c r="CA42" s="266" t="str">
        <f xml:space="preserve">                    IF(AND((CA$33                                  -Sheep!$N$253                               )&gt;(CA$33-CB$33),(CA$33                                  -Sheep!$N$253                                )&lt;=0),"Born","")
&amp;                   IF(AND((CA$33-Sheep!$R$354-Sheep!$N$253                                )&gt;(CA$33-CB$33),(CA$33-Sheep!$R$354-Sheep!$N$253                                )&lt;=0),"WeanStd","")
&amp;                   IF(AND((CA$33-Sheep!$R$355-Sheep!$N$253                                )&gt;(CA$33-CB$33),(CA$33-Sheep!$R$355-Sheep!$N$253                                )&lt;=0),"WeanAlt1","")
&amp;                   IF(AND((CA$33-Sheep!$R$356-Sheep!$N$253                                )&gt;(CA$33-CB$33),(CA$33-Sheep!$R$356-Sheep!$N$253                                )&lt;=0),"WeanAlt2","")
&amp;IFERROR(IF(AND((CA$33-CA41                                                                                     )&gt;(CA$33-CB$33),(CA$33-CA41                                                                                     )&lt;=0),"Join-"    &amp;CA40,""),"")
&amp;IFERROR(IF(AND((CA$33-CA41-INDEX(Sheep!$V$361:$V$368,CA40,1))&gt;(CA$33-CB$33),(CA$33-CA41-INDEX(Sheep!$V$361:$V$368,CA40,1))&lt;=0),"Scan-"  &amp;CA40,""),"")
&amp;IFERROR(IF(AND((CA$33-CA41-150                                                                            )&gt;(CA$33-CB$33),(CA$33-CA41-150                                                                             )&lt;=0),"Birth-" &amp;CA40,""),"")
&amp;IFERROR(IF(AND((CA$33-CA41-150-Sheep!$R$354                                           )&gt;(CA$33-CB$33),(CA$33-CA41-150-Sheep!$R$354                                            )&lt;=0),"Wean-"&amp;CA40,""),"")
&amp;IFERROR(IF(AND((CA$33-CA41-150-Sheep!$R$355                                           )&gt;(CA$33-CB$33),(CA$33-CA41-150-Sheep!$R$355                                            )&lt;=0),"Alt1-"   &amp;CA40,""),"")
&amp;IFERROR(IF(AND((CA$33-CA41-150-Sheep!$R$356                                           )&gt;(CA$33-CB$33),(CA$33-CA41-150-Sheep!$R$356                                            )&lt;=0),"Alt2-"   &amp;CA40,""),"")</f>
        <v>Scan-1</v>
      </c>
      <c r="CB42" s="266" t="str">
        <f xml:space="preserve">                    IF(AND((CB$33                                  -Sheep!$N$253                               )&gt;(CB$33-CC$33),(CB$33                                  -Sheep!$N$253                                )&lt;=0),"Born","")
&amp;                   IF(AND((CB$33-Sheep!$R$354-Sheep!$N$253                                )&gt;(CB$33-CC$33),(CB$33-Sheep!$R$354-Sheep!$N$253                                )&lt;=0),"WeanStd","")
&amp;                   IF(AND((CB$33-Sheep!$R$355-Sheep!$N$253                                )&gt;(CB$33-CC$33),(CB$33-Sheep!$R$355-Sheep!$N$253                                )&lt;=0),"WeanAlt1","")
&amp;                   IF(AND((CB$33-Sheep!$R$356-Sheep!$N$253                                )&gt;(CB$33-CC$33),(CB$33-Sheep!$R$356-Sheep!$N$253                                )&lt;=0),"WeanAlt2","")
&amp;IFERROR(IF(AND((CB$33-CB41                                                                                     )&gt;(CB$33-CC$33),(CB$33-CB41                                                                                     )&lt;=0),"Join-"    &amp;CB40,""),"")
&amp;IFERROR(IF(AND((CB$33-CB41-INDEX(Sheep!$V$361:$V$368,CB40,1))&gt;(CB$33-CC$33),(CB$33-CB41-INDEX(Sheep!$V$361:$V$368,CB40,1))&lt;=0),"Scan-"  &amp;CB40,""),"")
&amp;IFERROR(IF(AND((CB$33-CB41-150                                                                            )&gt;(CB$33-CC$33),(CB$33-CB41-150                                                                             )&lt;=0),"Birth-" &amp;CB40,""),"")
&amp;IFERROR(IF(AND((CB$33-CB41-150-Sheep!$R$354                                           )&gt;(CB$33-CC$33),(CB$33-CB41-150-Sheep!$R$354                                            )&lt;=0),"Wean-"&amp;CB40,""),"")
&amp;IFERROR(IF(AND((CB$33-CB41-150-Sheep!$R$355                                           )&gt;(CB$33-CC$33),(CB$33-CB41-150-Sheep!$R$355                                            )&lt;=0),"Alt1-"   &amp;CB40,""),"")
&amp;IFERROR(IF(AND((CB$33-CB41-150-Sheep!$R$356                                           )&gt;(CB$33-CC$33),(CB$33-CB41-150-Sheep!$R$356                                            )&lt;=0),"Alt2-"   &amp;CB40,""),"")</f>
        <v/>
      </c>
      <c r="CC42" s="266" t="str">
        <f xml:space="preserve">                    IF(AND((CC$33                                  -Sheep!$N$253                               )&gt;(CC$33-CD$33),(CC$33                                  -Sheep!$N$253                                )&lt;=0),"Born","")
&amp;                   IF(AND((CC$33-Sheep!$R$354-Sheep!$N$253                                )&gt;(CC$33-CD$33),(CC$33-Sheep!$R$354-Sheep!$N$253                                )&lt;=0),"WeanStd","")
&amp;                   IF(AND((CC$33-Sheep!$R$355-Sheep!$N$253                                )&gt;(CC$33-CD$33),(CC$33-Sheep!$R$355-Sheep!$N$253                                )&lt;=0),"WeanAlt1","")
&amp;                   IF(AND((CC$33-Sheep!$R$356-Sheep!$N$253                                )&gt;(CC$33-CD$33),(CC$33-Sheep!$R$356-Sheep!$N$253                                )&lt;=0),"WeanAlt2","")
&amp;IFERROR(IF(AND((CC$33-CC41                                                                                     )&gt;(CC$33-CD$33),(CC$33-CC41                                                                                     )&lt;=0),"Join-"    &amp;CC40,""),"")
&amp;IFERROR(IF(AND((CC$33-CC41-INDEX(Sheep!$V$361:$V$368,CC40,1))&gt;(CC$33-CD$33),(CC$33-CC41-INDEX(Sheep!$V$361:$V$368,CC40,1))&lt;=0),"Scan-"  &amp;CC40,""),"")
&amp;IFERROR(IF(AND((CC$33-CC41-150                                                                            )&gt;(CC$33-CD$33),(CC$33-CC41-150                                                                             )&lt;=0),"Birth-" &amp;CC40,""),"")
&amp;IFERROR(IF(AND((CC$33-CC41-150-Sheep!$R$354                                           )&gt;(CC$33-CD$33),(CC$33-CC41-150-Sheep!$R$354                                            )&lt;=0),"Wean-"&amp;CC40,""),"")
&amp;IFERROR(IF(AND((CC$33-CC41-150-Sheep!$R$355                                           )&gt;(CC$33-CD$33),(CC$33-CC41-150-Sheep!$R$355                                            )&lt;=0),"Alt1-"   &amp;CC40,""),"")
&amp;IFERROR(IF(AND((CC$33-CC41-150-Sheep!$R$356                                           )&gt;(CC$33-CD$33),(CC$33-CC41-150-Sheep!$R$356                                            )&lt;=0),"Alt2-"   &amp;CC40,""),"")</f>
        <v/>
      </c>
      <c r="CD42" s="266" t="str">
        <f xml:space="preserve">                    IF(AND((CD$33                                  -Sheep!$N$253                               )&gt;(CD$33-CE$33),(CD$33                                  -Sheep!$N$253                                )&lt;=0),"Born","")
&amp;                   IF(AND((CD$33-Sheep!$R$354-Sheep!$N$253                                )&gt;(CD$33-CE$33),(CD$33-Sheep!$R$354-Sheep!$N$253                                )&lt;=0),"WeanStd","")
&amp;                   IF(AND((CD$33-Sheep!$R$355-Sheep!$N$253                                )&gt;(CD$33-CE$33),(CD$33-Sheep!$R$355-Sheep!$N$253                                )&lt;=0),"WeanAlt1","")
&amp;                   IF(AND((CD$33-Sheep!$R$356-Sheep!$N$253                                )&gt;(CD$33-CE$33),(CD$33-Sheep!$R$356-Sheep!$N$253                                )&lt;=0),"WeanAlt2","")
&amp;IFERROR(IF(AND((CD$33-CD41                                                                                     )&gt;(CD$33-CE$33),(CD$33-CD41                                                                                     )&lt;=0),"Join-"    &amp;CD40,""),"")
&amp;IFERROR(IF(AND((CD$33-CD41-INDEX(Sheep!$V$361:$V$368,CD40,1))&gt;(CD$33-CE$33),(CD$33-CD41-INDEX(Sheep!$V$361:$V$368,CD40,1))&lt;=0),"Scan-"  &amp;CD40,""),"")
&amp;IFERROR(IF(AND((CD$33-CD41-150                                                                            )&gt;(CD$33-CE$33),(CD$33-CD41-150                                                                             )&lt;=0),"Birth-" &amp;CD40,""),"")
&amp;IFERROR(IF(AND((CD$33-CD41-150-Sheep!$R$354                                           )&gt;(CD$33-CE$33),(CD$33-CD41-150-Sheep!$R$354                                            )&lt;=0),"Wean-"&amp;CD40,""),"")
&amp;IFERROR(IF(AND((CD$33-CD41-150-Sheep!$R$355                                           )&gt;(CD$33-CE$33),(CD$33-CD41-150-Sheep!$R$355                                            )&lt;=0),"Alt1-"   &amp;CD40,""),"")
&amp;IFERROR(IF(AND((CD$33-CD41-150-Sheep!$R$356                                           )&gt;(CD$33-CE$33),(CD$33-CD41-150-Sheep!$R$356                                            )&lt;=0),"Alt2-"   &amp;CD40,""),"")</f>
        <v/>
      </c>
      <c r="CE42" s="266" t="str">
        <f xml:space="preserve">                    IF(AND((CE$33                                  -Sheep!$N$253                               )&gt;(CE$33-CF$33),(CE$33                                  -Sheep!$N$253                                )&lt;=0),"Born","")
&amp;                   IF(AND((CE$33-Sheep!$R$354-Sheep!$N$253                                )&gt;(CE$33-CF$33),(CE$33-Sheep!$R$354-Sheep!$N$253                                )&lt;=0),"WeanStd","")
&amp;                   IF(AND((CE$33-Sheep!$R$355-Sheep!$N$253                                )&gt;(CE$33-CF$33),(CE$33-Sheep!$R$355-Sheep!$N$253                                )&lt;=0),"WeanAlt1","")
&amp;                   IF(AND((CE$33-Sheep!$R$356-Sheep!$N$253                                )&gt;(CE$33-CF$33),(CE$33-Sheep!$R$356-Sheep!$N$253                                )&lt;=0),"WeanAlt2","")
&amp;IFERROR(IF(AND((CE$33-CE41                                                                                     )&gt;(CE$33-CF$33),(CE$33-CE41                                                                                     )&lt;=0),"Join-"    &amp;CE40,""),"")
&amp;IFERROR(IF(AND((CE$33-CE41-INDEX(Sheep!$V$361:$V$368,CE40,1))&gt;(CE$33-CF$33),(CE$33-CE41-INDEX(Sheep!$V$361:$V$368,CE40,1))&lt;=0),"Scan-"  &amp;CE40,""),"")
&amp;IFERROR(IF(AND((CE$33-CE41-150                                                                            )&gt;(CE$33-CF$33),(CE$33-CE41-150                                                                             )&lt;=0),"Birth-" &amp;CE40,""),"")
&amp;IFERROR(IF(AND((CE$33-CE41-150-Sheep!$R$354                                           )&gt;(CE$33-CF$33),(CE$33-CE41-150-Sheep!$R$354                                            )&lt;=0),"Wean-"&amp;CE40,""),"")
&amp;IFERROR(IF(AND((CE$33-CE41-150-Sheep!$R$355                                           )&gt;(CE$33-CF$33),(CE$33-CE41-150-Sheep!$R$355                                            )&lt;=0),"Alt1-"   &amp;CE40,""),"")
&amp;IFERROR(IF(AND((CE$33-CE41-150-Sheep!$R$356                                           )&gt;(CE$33-CF$33),(CE$33-CE41-150-Sheep!$R$356                                            )&lt;=0),"Alt2-"   &amp;CE40,""),"")</f>
        <v/>
      </c>
      <c r="CF42" s="266" t="str">
        <f xml:space="preserve">                    IF(AND((CF$33                                  -Sheep!$N$253                               )&gt;(CF$33-CG$33),(CF$33                                  -Sheep!$N$253                                )&lt;=0),"Born","")
&amp;                   IF(AND((CF$33-Sheep!$R$354-Sheep!$N$253                                )&gt;(CF$33-CG$33),(CF$33-Sheep!$R$354-Sheep!$N$253                                )&lt;=0),"WeanStd","")
&amp;                   IF(AND((CF$33-Sheep!$R$355-Sheep!$N$253                                )&gt;(CF$33-CG$33),(CF$33-Sheep!$R$355-Sheep!$N$253                                )&lt;=0),"WeanAlt1","")
&amp;                   IF(AND((CF$33-Sheep!$R$356-Sheep!$N$253                                )&gt;(CF$33-CG$33),(CF$33-Sheep!$R$356-Sheep!$N$253                                )&lt;=0),"WeanAlt2","")
&amp;IFERROR(IF(AND((CF$33-CF41                                                                                     )&gt;(CF$33-CG$33),(CF$33-CF41                                                                                     )&lt;=0),"Join-"    &amp;CF40,""),"")
&amp;IFERROR(IF(AND((CF$33-CF41-INDEX(Sheep!$V$361:$V$368,CF40,1))&gt;(CF$33-CG$33),(CF$33-CF41-INDEX(Sheep!$V$361:$V$368,CF40,1))&lt;=0),"Scan-"  &amp;CF40,""),"")
&amp;IFERROR(IF(AND((CF$33-CF41-150                                                                            )&gt;(CF$33-CG$33),(CF$33-CF41-150                                                                             )&lt;=0),"Birth-" &amp;CF40,""),"")
&amp;IFERROR(IF(AND((CF$33-CF41-150-Sheep!$R$354                                           )&gt;(CF$33-CG$33),(CF$33-CF41-150-Sheep!$R$354                                            )&lt;=0),"Wean-"&amp;CF40,""),"")
&amp;IFERROR(IF(AND((CF$33-CF41-150-Sheep!$R$355                                           )&gt;(CF$33-CG$33),(CF$33-CF41-150-Sheep!$R$355                                            )&lt;=0),"Alt1-"   &amp;CF40,""),"")
&amp;IFERROR(IF(AND((CF$33-CF41-150-Sheep!$R$356                                           )&gt;(CF$33-CG$33),(CF$33-CF41-150-Sheep!$R$356                                            )&lt;=0),"Alt2-"   &amp;CF40,""),"")</f>
        <v/>
      </c>
      <c r="CG42" s="266" t="str">
        <f xml:space="preserve">                    IF(AND((CG$33                                  -Sheep!$N$253                               )&gt;(CG$33-CH$33),(CG$33                                  -Sheep!$N$253                                )&lt;=0),"Born","")
&amp;                   IF(AND((CG$33-Sheep!$R$354-Sheep!$N$253                                )&gt;(CG$33-CH$33),(CG$33-Sheep!$R$354-Sheep!$N$253                                )&lt;=0),"WeanStd","")
&amp;                   IF(AND((CG$33-Sheep!$R$355-Sheep!$N$253                                )&gt;(CG$33-CH$33),(CG$33-Sheep!$R$355-Sheep!$N$253                                )&lt;=0),"WeanAlt1","")
&amp;                   IF(AND((CG$33-Sheep!$R$356-Sheep!$N$253                                )&gt;(CG$33-CH$33),(CG$33-Sheep!$R$356-Sheep!$N$253                                )&lt;=0),"WeanAlt2","")
&amp;IFERROR(IF(AND((CG$33-CG41                                                                                     )&gt;(CG$33-CH$33),(CG$33-CG41                                                                                     )&lt;=0),"Join-"    &amp;CG40,""),"")
&amp;IFERROR(IF(AND((CG$33-CG41-INDEX(Sheep!$V$361:$V$368,CG40,1))&gt;(CG$33-CH$33),(CG$33-CG41-INDEX(Sheep!$V$361:$V$368,CG40,1))&lt;=0),"Scan-"  &amp;CG40,""),"")
&amp;IFERROR(IF(AND((CG$33-CG41-150                                                                            )&gt;(CG$33-CH$33),(CG$33-CG41-150                                                                             )&lt;=0),"Birth-" &amp;CG40,""),"")
&amp;IFERROR(IF(AND((CG$33-CG41-150-Sheep!$R$354                                           )&gt;(CG$33-CH$33),(CG$33-CG41-150-Sheep!$R$354                                            )&lt;=0),"Wean-"&amp;CG40,""),"")
&amp;IFERROR(IF(AND((CG$33-CG41-150-Sheep!$R$355                                           )&gt;(CG$33-CH$33),(CG$33-CG41-150-Sheep!$R$355                                            )&lt;=0),"Alt1-"   &amp;CG40,""),"")
&amp;IFERROR(IF(AND((CG$33-CG41-150-Sheep!$R$356                                           )&gt;(CG$33-CH$33),(CG$33-CG41-150-Sheep!$R$356                                            )&lt;=0),"Alt2-"   &amp;CG40,""),"")</f>
        <v/>
      </c>
      <c r="CH42" s="266" t="str">
        <f xml:space="preserve">                    IF(AND((CH$33                                  -Sheep!$N$253                               )&gt;(CH$33-CI$33),(CH$33                                  -Sheep!$N$253                                )&lt;=0),"Born","")
&amp;                   IF(AND((CH$33-Sheep!$R$354-Sheep!$N$253                                )&gt;(CH$33-CI$33),(CH$33-Sheep!$R$354-Sheep!$N$253                                )&lt;=0),"WeanStd","")
&amp;                   IF(AND((CH$33-Sheep!$R$355-Sheep!$N$253                                )&gt;(CH$33-CI$33),(CH$33-Sheep!$R$355-Sheep!$N$253                                )&lt;=0),"WeanAlt1","")
&amp;                   IF(AND((CH$33-Sheep!$R$356-Sheep!$N$253                                )&gt;(CH$33-CI$33),(CH$33-Sheep!$R$356-Sheep!$N$253                                )&lt;=0),"WeanAlt2","")
&amp;IFERROR(IF(AND((CH$33-CH41                                                                                     )&gt;(CH$33-CI$33),(CH$33-CH41                                                                                     )&lt;=0),"Join-"    &amp;CH40,""),"")
&amp;IFERROR(IF(AND((CH$33-CH41-INDEX(Sheep!$V$361:$V$368,CH40,1))&gt;(CH$33-CI$33),(CH$33-CH41-INDEX(Sheep!$V$361:$V$368,CH40,1))&lt;=0),"Scan-"  &amp;CH40,""),"")
&amp;IFERROR(IF(AND((CH$33-CH41-150                                                                            )&gt;(CH$33-CI$33),(CH$33-CH41-150                                                                             )&lt;=0),"Birth-" &amp;CH40,""),"")
&amp;IFERROR(IF(AND((CH$33-CH41-150-Sheep!$R$354                                           )&gt;(CH$33-CI$33),(CH$33-CH41-150-Sheep!$R$354                                            )&lt;=0),"Wean-"&amp;CH40,""),"")
&amp;IFERROR(IF(AND((CH$33-CH41-150-Sheep!$R$355                                           )&gt;(CH$33-CI$33),(CH$33-CH41-150-Sheep!$R$355                                            )&lt;=0),"Alt1-"   &amp;CH40,""),"")
&amp;IFERROR(IF(AND((CH$33-CH41-150-Sheep!$R$356                                           )&gt;(CH$33-CI$33),(CH$33-CH41-150-Sheep!$R$356                                            )&lt;=0),"Alt2-"   &amp;CH40,""),"")</f>
        <v/>
      </c>
      <c r="CI42" s="266" t="str">
        <f xml:space="preserve">                    IF(AND((CI$33                                  -Sheep!$N$253                               )&gt;(CI$33-CJ$33),(CI$33                                  -Sheep!$N$253                                )&lt;=0),"Born","")
&amp;                   IF(AND((CI$33-Sheep!$R$354-Sheep!$N$253                                )&gt;(CI$33-CJ$33),(CI$33-Sheep!$R$354-Sheep!$N$253                                )&lt;=0),"WeanStd","")
&amp;                   IF(AND((CI$33-Sheep!$R$355-Sheep!$N$253                                )&gt;(CI$33-CJ$33),(CI$33-Sheep!$R$355-Sheep!$N$253                                )&lt;=0),"WeanAlt1","")
&amp;                   IF(AND((CI$33-Sheep!$R$356-Sheep!$N$253                                )&gt;(CI$33-CJ$33),(CI$33-Sheep!$R$356-Sheep!$N$253                                )&lt;=0),"WeanAlt2","")
&amp;IFERROR(IF(AND((CI$33-CI41                                                                                     )&gt;(CI$33-CJ$33),(CI$33-CI41                                                                                     )&lt;=0),"Join-"    &amp;CI40,""),"")
&amp;IFERROR(IF(AND((CI$33-CI41-INDEX(Sheep!$V$361:$V$368,CI40,1))&gt;(CI$33-CJ$33),(CI$33-CI41-INDEX(Sheep!$V$361:$V$368,CI40,1))&lt;=0),"Scan-"  &amp;CI40,""),"")
&amp;IFERROR(IF(AND((CI$33-CI41-150                                                                            )&gt;(CI$33-CJ$33),(CI$33-CI41-150                                                                             )&lt;=0),"Birth-" &amp;CI40,""),"")
&amp;IFERROR(IF(AND((CI$33-CI41-150-Sheep!$R$354                                           )&gt;(CI$33-CJ$33),(CI$33-CI41-150-Sheep!$R$354                                            )&lt;=0),"Wean-"&amp;CI40,""),"")
&amp;IFERROR(IF(AND((CI$33-CI41-150-Sheep!$R$355                                           )&gt;(CI$33-CJ$33),(CI$33-CI41-150-Sheep!$R$355                                            )&lt;=0),"Alt1-"   &amp;CI40,""),"")
&amp;IFERROR(IF(AND((CI$33-CI41-150-Sheep!$R$356                                           )&gt;(CI$33-CJ$33),(CI$33-CI41-150-Sheep!$R$356                                            )&lt;=0),"Alt2-"   &amp;CI40,""),"")</f>
        <v/>
      </c>
      <c r="CJ42" s="266" t="str">
        <f xml:space="preserve">                    IF(AND((CJ$33                                  -Sheep!$N$253                               )&gt;(CJ$33-CK$33),(CJ$33                                  -Sheep!$N$253                                )&lt;=0),"Born","")
&amp;                   IF(AND((CJ$33-Sheep!$R$354-Sheep!$N$253                                )&gt;(CJ$33-CK$33),(CJ$33-Sheep!$R$354-Sheep!$N$253                                )&lt;=0),"WeanStd","")
&amp;                   IF(AND((CJ$33-Sheep!$R$355-Sheep!$N$253                                )&gt;(CJ$33-CK$33),(CJ$33-Sheep!$R$355-Sheep!$N$253                                )&lt;=0),"WeanAlt1","")
&amp;                   IF(AND((CJ$33-Sheep!$R$356-Sheep!$N$253                                )&gt;(CJ$33-CK$33),(CJ$33-Sheep!$R$356-Sheep!$N$253                                )&lt;=0),"WeanAlt2","")
&amp;IFERROR(IF(AND((CJ$33-CJ41                                                                                     )&gt;(CJ$33-CK$33),(CJ$33-CJ41                                                                                     )&lt;=0),"Join-"    &amp;CJ40,""),"")
&amp;IFERROR(IF(AND((CJ$33-CJ41-INDEX(Sheep!$V$361:$V$368,CJ40,1))&gt;(CJ$33-CK$33),(CJ$33-CJ41-INDEX(Sheep!$V$361:$V$368,CJ40,1))&lt;=0),"Scan-"  &amp;CJ40,""),"")
&amp;IFERROR(IF(AND((CJ$33-CJ41-150                                                                            )&gt;(CJ$33-CK$33),(CJ$33-CJ41-150                                                                             )&lt;=0),"Birth-" &amp;CJ40,""),"")
&amp;IFERROR(IF(AND((CJ$33-CJ41-150-Sheep!$R$354                                           )&gt;(CJ$33-CK$33),(CJ$33-CJ41-150-Sheep!$R$354                                            )&lt;=0),"Wean-"&amp;CJ40,""),"")
&amp;IFERROR(IF(AND((CJ$33-CJ41-150-Sheep!$R$355                                           )&gt;(CJ$33-CK$33),(CJ$33-CJ41-150-Sheep!$R$355                                            )&lt;=0),"Alt1-"   &amp;CJ40,""),"")
&amp;IFERROR(IF(AND((CJ$33-CJ41-150-Sheep!$R$356                                           )&gt;(CJ$33-CK$33),(CJ$33-CJ41-150-Sheep!$R$356                                            )&lt;=0),"Alt2-"   &amp;CJ40,""),"")</f>
        <v/>
      </c>
      <c r="CK42" s="266" t="str">
        <f xml:space="preserve">                    IF(AND((CK$33                                  -Sheep!$N$253                               )&gt;(CK$33-CL$33),(CK$33                                  -Sheep!$N$253                                )&lt;=0),"Born","")
&amp;                   IF(AND((CK$33-Sheep!$R$354-Sheep!$N$253                                )&gt;(CK$33-CL$33),(CK$33-Sheep!$R$354-Sheep!$N$253                                )&lt;=0),"WeanStd","")
&amp;                   IF(AND((CK$33-Sheep!$R$355-Sheep!$N$253                                )&gt;(CK$33-CL$33),(CK$33-Sheep!$R$355-Sheep!$N$253                                )&lt;=0),"WeanAlt1","")
&amp;                   IF(AND((CK$33-Sheep!$R$356-Sheep!$N$253                                )&gt;(CK$33-CL$33),(CK$33-Sheep!$R$356-Sheep!$N$253                                )&lt;=0),"WeanAlt2","")
&amp;IFERROR(IF(AND((CK$33-CK41                                                                                     )&gt;(CK$33-CL$33),(CK$33-CK41                                                                                     )&lt;=0),"Join-"    &amp;CK40,""),"")
&amp;IFERROR(IF(AND((CK$33-CK41-INDEX(Sheep!$V$361:$V$368,CK40,1))&gt;(CK$33-CL$33),(CK$33-CK41-INDEX(Sheep!$V$361:$V$368,CK40,1))&lt;=0),"Scan-"  &amp;CK40,""),"")
&amp;IFERROR(IF(AND((CK$33-CK41-150                                                                            )&gt;(CK$33-CL$33),(CK$33-CK41-150                                                                             )&lt;=0),"Birth-" &amp;CK40,""),"")
&amp;IFERROR(IF(AND((CK$33-CK41-150-Sheep!$R$354                                           )&gt;(CK$33-CL$33),(CK$33-CK41-150-Sheep!$R$354                                            )&lt;=0),"Wean-"&amp;CK40,""),"")
&amp;IFERROR(IF(AND((CK$33-CK41-150-Sheep!$R$355                                           )&gt;(CK$33-CL$33),(CK$33-CK41-150-Sheep!$R$355                                            )&lt;=0),"Alt1-"   &amp;CK40,""),"")
&amp;IFERROR(IF(AND((CK$33-CK41-150-Sheep!$R$356                                           )&gt;(CK$33-CL$33),(CK$33-CK41-150-Sheep!$R$356                                            )&lt;=0),"Alt2-"   &amp;CK40,""),"")</f>
        <v/>
      </c>
      <c r="CL42" s="266" t="str">
        <f xml:space="preserve">                    IF(AND((CL$33                                  -Sheep!$N$253                               )&gt;(CL$33-CM$33),(CL$33                                  -Sheep!$N$253                                )&lt;=0),"Born","")
&amp;                   IF(AND((CL$33-Sheep!$R$354-Sheep!$N$253                                )&gt;(CL$33-CM$33),(CL$33-Sheep!$R$354-Sheep!$N$253                                )&lt;=0),"WeanStd","")
&amp;                   IF(AND((CL$33-Sheep!$R$355-Sheep!$N$253                                )&gt;(CL$33-CM$33),(CL$33-Sheep!$R$355-Sheep!$N$253                                )&lt;=0),"WeanAlt1","")
&amp;                   IF(AND((CL$33-Sheep!$R$356-Sheep!$N$253                                )&gt;(CL$33-CM$33),(CL$33-Sheep!$R$356-Sheep!$N$253                                )&lt;=0),"WeanAlt2","")
&amp;IFERROR(IF(AND((CL$33-CL41                                                                                     )&gt;(CL$33-CM$33),(CL$33-CL41                                                                                     )&lt;=0),"Join-"    &amp;CL40,""),"")
&amp;IFERROR(IF(AND((CL$33-CL41-INDEX(Sheep!$V$361:$V$368,CL40,1))&gt;(CL$33-CM$33),(CL$33-CL41-INDEX(Sheep!$V$361:$V$368,CL40,1))&lt;=0),"Scan-"  &amp;CL40,""),"")
&amp;IFERROR(IF(AND((CL$33-CL41-150                                                                            )&gt;(CL$33-CM$33),(CL$33-CL41-150                                                                             )&lt;=0),"Birth-" &amp;CL40,""),"")
&amp;IFERROR(IF(AND((CL$33-CL41-150-Sheep!$R$354                                           )&gt;(CL$33-CM$33),(CL$33-CL41-150-Sheep!$R$354                                            )&lt;=0),"Wean-"&amp;CL40,""),"")
&amp;IFERROR(IF(AND((CL$33-CL41-150-Sheep!$R$355                                           )&gt;(CL$33-CM$33),(CL$33-CL41-150-Sheep!$R$355                                            )&lt;=0),"Alt1-"   &amp;CL40,""),"")
&amp;IFERROR(IF(AND((CL$33-CL41-150-Sheep!$R$356                                           )&gt;(CL$33-CM$33),(CL$33-CL41-150-Sheep!$R$356                                            )&lt;=0),"Alt2-"   &amp;CL40,""),"")</f>
        <v/>
      </c>
      <c r="CM42" s="266" t="str">
        <f xml:space="preserve">                    IF(AND((CM$33                                  -Sheep!$N$253                               )&gt;(CM$33-CN$33),(CM$33                                  -Sheep!$N$253                                )&lt;=0),"Born","")
&amp;                   IF(AND((CM$33-Sheep!$R$354-Sheep!$N$253                                )&gt;(CM$33-CN$33),(CM$33-Sheep!$R$354-Sheep!$N$253                                )&lt;=0),"WeanStd","")
&amp;                   IF(AND((CM$33-Sheep!$R$355-Sheep!$N$253                                )&gt;(CM$33-CN$33),(CM$33-Sheep!$R$355-Sheep!$N$253                                )&lt;=0),"WeanAlt1","")
&amp;                   IF(AND((CM$33-Sheep!$R$356-Sheep!$N$253                                )&gt;(CM$33-CN$33),(CM$33-Sheep!$R$356-Sheep!$N$253                                )&lt;=0),"WeanAlt2","")
&amp;IFERROR(IF(AND((CM$33-CM41                                                                                     )&gt;(CM$33-CN$33),(CM$33-CM41                                                                                     )&lt;=0),"Join-"    &amp;CM40,""),"")
&amp;IFERROR(IF(AND((CM$33-CM41-INDEX(Sheep!$V$361:$V$368,CM40,1))&gt;(CM$33-CN$33),(CM$33-CM41-INDEX(Sheep!$V$361:$V$368,CM40,1))&lt;=0),"Scan-"  &amp;CM40,""),"")
&amp;IFERROR(IF(AND((CM$33-CM41-150                                                                            )&gt;(CM$33-CN$33),(CM$33-CM41-150                                                                             )&lt;=0),"Birth-" &amp;CM40,""),"")
&amp;IFERROR(IF(AND((CM$33-CM41-150-Sheep!$R$354                                           )&gt;(CM$33-CN$33),(CM$33-CM41-150-Sheep!$R$354                                            )&lt;=0),"Wean-"&amp;CM40,""),"")
&amp;IFERROR(IF(AND((CM$33-CM41-150-Sheep!$R$355                                           )&gt;(CM$33-CN$33),(CM$33-CM41-150-Sheep!$R$355                                            )&lt;=0),"Alt1-"   &amp;CM40,""),"")
&amp;IFERROR(IF(AND((CM$33-CM41-150-Sheep!$R$356                                           )&gt;(CM$33-CN$33),(CM$33-CM41-150-Sheep!$R$356                                            )&lt;=0),"Alt2-"   &amp;CM40,""),"")</f>
        <v>Birth-1</v>
      </c>
      <c r="CN42" s="266" t="str">
        <f xml:space="preserve">                    IF(AND((CN$33                                  -Sheep!$N$253                               )&gt;(CN$33-CO$33),(CN$33                                  -Sheep!$N$253                                )&lt;=0),"Born","")
&amp;                   IF(AND((CN$33-Sheep!$R$354-Sheep!$N$253                                )&gt;(CN$33-CO$33),(CN$33-Sheep!$R$354-Sheep!$N$253                                )&lt;=0),"WeanStd","")
&amp;                   IF(AND((CN$33-Sheep!$R$355-Sheep!$N$253                                )&gt;(CN$33-CO$33),(CN$33-Sheep!$R$355-Sheep!$N$253                                )&lt;=0),"WeanAlt1","")
&amp;                   IF(AND((CN$33-Sheep!$R$356-Sheep!$N$253                                )&gt;(CN$33-CO$33),(CN$33-Sheep!$R$356-Sheep!$N$253                                )&lt;=0),"WeanAlt2","")
&amp;IFERROR(IF(AND((CN$33-CN41                                                                                     )&gt;(CN$33-CO$33),(CN$33-CN41                                                                                     )&lt;=0),"Join-"    &amp;CN40,""),"")
&amp;IFERROR(IF(AND((CN$33-CN41-INDEX(Sheep!$V$361:$V$368,CN40,1))&gt;(CN$33-CO$33),(CN$33-CN41-INDEX(Sheep!$V$361:$V$368,CN40,1))&lt;=0),"Scan-"  &amp;CN40,""),"")
&amp;IFERROR(IF(AND((CN$33-CN41-150                                                                            )&gt;(CN$33-CO$33),(CN$33-CN41-150                                                                             )&lt;=0),"Birth-" &amp;CN40,""),"")
&amp;IFERROR(IF(AND((CN$33-CN41-150-Sheep!$R$354                                           )&gt;(CN$33-CO$33),(CN$33-CN41-150-Sheep!$R$354                                            )&lt;=0),"Wean-"&amp;CN40,""),"")
&amp;IFERROR(IF(AND((CN$33-CN41-150-Sheep!$R$355                                           )&gt;(CN$33-CO$33),(CN$33-CN41-150-Sheep!$R$355                                            )&lt;=0),"Alt1-"   &amp;CN40,""),"")
&amp;IFERROR(IF(AND((CN$33-CN41-150-Sheep!$R$356                                           )&gt;(CN$33-CO$33),(CN$33-CN41-150-Sheep!$R$356                                            )&lt;=0),"Alt2-"   &amp;CN40,""),"")</f>
        <v/>
      </c>
      <c r="CO42" s="266" t="str">
        <f xml:space="preserve">                    IF(AND((CO$33                                  -Sheep!$N$253                               )&gt;(CO$33-CP$33),(CO$33                                  -Sheep!$N$253                                )&lt;=0),"Born","")
&amp;                   IF(AND((CO$33-Sheep!$R$354-Sheep!$N$253                                )&gt;(CO$33-CP$33),(CO$33-Sheep!$R$354-Sheep!$N$253                                )&lt;=0),"WeanStd","")
&amp;                   IF(AND((CO$33-Sheep!$R$355-Sheep!$N$253                                )&gt;(CO$33-CP$33),(CO$33-Sheep!$R$355-Sheep!$N$253                                )&lt;=0),"WeanAlt1","")
&amp;                   IF(AND((CO$33-Sheep!$R$356-Sheep!$N$253                                )&gt;(CO$33-CP$33),(CO$33-Sheep!$R$356-Sheep!$N$253                                )&lt;=0),"WeanAlt2","")
&amp;IFERROR(IF(AND((CO$33-CO41                                                                                     )&gt;(CO$33-CP$33),(CO$33-CO41                                                                                     )&lt;=0),"Join-"    &amp;CO40,""),"")
&amp;IFERROR(IF(AND((CO$33-CO41-INDEX(Sheep!$V$361:$V$368,CO40,1))&gt;(CO$33-CP$33),(CO$33-CO41-INDEX(Sheep!$V$361:$V$368,CO40,1))&lt;=0),"Scan-"  &amp;CO40,""),"")
&amp;IFERROR(IF(AND((CO$33-CO41-150                                                                            )&gt;(CO$33-CP$33),(CO$33-CO41-150                                                                             )&lt;=0),"Birth-" &amp;CO40,""),"")
&amp;IFERROR(IF(AND((CO$33-CO41-150-Sheep!$R$354                                           )&gt;(CO$33-CP$33),(CO$33-CO41-150-Sheep!$R$354                                            )&lt;=0),"Wean-"&amp;CO40,""),"")
&amp;IFERROR(IF(AND((CO$33-CO41-150-Sheep!$R$355                                           )&gt;(CO$33-CP$33),(CO$33-CO41-150-Sheep!$R$355                                            )&lt;=0),"Alt1-"   &amp;CO40,""),"")
&amp;IFERROR(IF(AND((CO$33-CO41-150-Sheep!$R$356                                           )&gt;(CO$33-CP$33),(CO$33-CO41-150-Sheep!$R$356                                            )&lt;=0),"Alt2-"   &amp;CO40,""),"")</f>
        <v/>
      </c>
      <c r="CP42" s="266" t="str">
        <f xml:space="preserve">                    IF(AND((CP$33                                  -Sheep!$N$253                               )&gt;(CP$33-CQ$33),(CP$33                                  -Sheep!$N$253                                )&lt;=0),"Born","")
&amp;                   IF(AND((CP$33-Sheep!$R$354-Sheep!$N$253                                )&gt;(CP$33-CQ$33),(CP$33-Sheep!$R$354-Sheep!$N$253                                )&lt;=0),"WeanStd","")
&amp;                   IF(AND((CP$33-Sheep!$R$355-Sheep!$N$253                                )&gt;(CP$33-CQ$33),(CP$33-Sheep!$R$355-Sheep!$N$253                                )&lt;=0),"WeanAlt1","")
&amp;                   IF(AND((CP$33-Sheep!$R$356-Sheep!$N$253                                )&gt;(CP$33-CQ$33),(CP$33-Sheep!$R$356-Sheep!$N$253                                )&lt;=0),"WeanAlt2","")
&amp;IFERROR(IF(AND((CP$33-CP41                                                                                     )&gt;(CP$33-CQ$33),(CP$33-CP41                                                                                     )&lt;=0),"Join-"    &amp;CP40,""),"")
&amp;IFERROR(IF(AND((CP$33-CP41-INDEX(Sheep!$V$361:$V$368,CP40,1))&gt;(CP$33-CQ$33),(CP$33-CP41-INDEX(Sheep!$V$361:$V$368,CP40,1))&lt;=0),"Scan-"  &amp;CP40,""),"")
&amp;IFERROR(IF(AND((CP$33-CP41-150                                                                            )&gt;(CP$33-CQ$33),(CP$33-CP41-150                                                                             )&lt;=0),"Birth-" &amp;CP40,""),"")
&amp;IFERROR(IF(AND((CP$33-CP41-150-Sheep!$R$354                                           )&gt;(CP$33-CQ$33),(CP$33-CP41-150-Sheep!$R$354                                            )&lt;=0),"Wean-"&amp;CP40,""),"")
&amp;IFERROR(IF(AND((CP$33-CP41-150-Sheep!$R$355                                           )&gt;(CP$33-CQ$33),(CP$33-CP41-150-Sheep!$R$355                                            )&lt;=0),"Alt1-"   &amp;CP40,""),"")
&amp;IFERROR(IF(AND((CP$33-CP41-150-Sheep!$R$356                                           )&gt;(CP$33-CQ$33),(CP$33-CP41-150-Sheep!$R$356                                            )&lt;=0),"Alt2-"   &amp;CP40,""),"")</f>
        <v/>
      </c>
      <c r="CQ42" s="266" t="str">
        <f xml:space="preserve">                    IF(AND((CQ$33                                  -Sheep!$N$253                               )&gt;(CQ$33-CR$33),(CQ$33                                  -Sheep!$N$253                                )&lt;=0),"Born","")
&amp;                   IF(AND((CQ$33-Sheep!$R$354-Sheep!$N$253                                )&gt;(CQ$33-CR$33),(CQ$33-Sheep!$R$354-Sheep!$N$253                                )&lt;=0),"WeanStd","")
&amp;                   IF(AND((CQ$33-Sheep!$R$355-Sheep!$N$253                                )&gt;(CQ$33-CR$33),(CQ$33-Sheep!$R$355-Sheep!$N$253                                )&lt;=0),"WeanAlt1","")
&amp;                   IF(AND((CQ$33-Sheep!$R$356-Sheep!$N$253                                )&gt;(CQ$33-CR$33),(CQ$33-Sheep!$R$356-Sheep!$N$253                                )&lt;=0),"WeanAlt2","")
&amp;IFERROR(IF(AND((CQ$33-CQ41                                                                                     )&gt;(CQ$33-CR$33),(CQ$33-CQ41                                                                                     )&lt;=0),"Join-"    &amp;CQ40,""),"")
&amp;IFERROR(IF(AND((CQ$33-CQ41-INDEX(Sheep!$V$361:$V$368,CQ40,1))&gt;(CQ$33-CR$33),(CQ$33-CQ41-INDEX(Sheep!$V$361:$V$368,CQ40,1))&lt;=0),"Scan-"  &amp;CQ40,""),"")
&amp;IFERROR(IF(AND((CQ$33-CQ41-150                                                                            )&gt;(CQ$33-CR$33),(CQ$33-CQ41-150                                                                             )&lt;=0),"Birth-" &amp;CQ40,""),"")
&amp;IFERROR(IF(AND((CQ$33-CQ41-150-Sheep!$R$354                                           )&gt;(CQ$33-CR$33),(CQ$33-CQ41-150-Sheep!$R$354                                            )&lt;=0),"Wean-"&amp;CQ40,""),"")
&amp;IFERROR(IF(AND((CQ$33-CQ41-150-Sheep!$R$355                                           )&gt;(CQ$33-CR$33),(CQ$33-CQ41-150-Sheep!$R$355                                            )&lt;=0),"Alt1-"   &amp;CQ40,""),"")
&amp;IFERROR(IF(AND((CQ$33-CQ41-150-Sheep!$R$356                                           )&gt;(CQ$33-CR$33),(CQ$33-CQ41-150-Sheep!$R$356                                            )&lt;=0),"Alt2-"   &amp;CQ40,""),"")</f>
        <v/>
      </c>
      <c r="CR42" s="266" t="str">
        <f xml:space="preserve">                    IF(AND((CR$33                                  -Sheep!$N$253                               )&gt;(CR$33-CS$33),(CR$33                                  -Sheep!$N$253                                )&lt;=0),"Born","")
&amp;                   IF(AND((CR$33-Sheep!$R$354-Sheep!$N$253                                )&gt;(CR$33-CS$33),(CR$33-Sheep!$R$354-Sheep!$N$253                                )&lt;=0),"WeanStd","")
&amp;                   IF(AND((CR$33-Sheep!$R$355-Sheep!$N$253                                )&gt;(CR$33-CS$33),(CR$33-Sheep!$R$355-Sheep!$N$253                                )&lt;=0),"WeanAlt1","")
&amp;                   IF(AND((CR$33-Sheep!$R$356-Sheep!$N$253                                )&gt;(CR$33-CS$33),(CR$33-Sheep!$R$356-Sheep!$N$253                                )&lt;=0),"WeanAlt2","")
&amp;IFERROR(IF(AND((CR$33-CR41                                                                                     )&gt;(CR$33-CS$33),(CR$33-CR41                                                                                     )&lt;=0),"Join-"    &amp;CR40,""),"")
&amp;IFERROR(IF(AND((CR$33-CR41-INDEX(Sheep!$V$361:$V$368,CR40,1))&gt;(CR$33-CS$33),(CR$33-CR41-INDEX(Sheep!$V$361:$V$368,CR40,1))&lt;=0),"Scan-"  &amp;CR40,""),"")
&amp;IFERROR(IF(AND((CR$33-CR41-150                                                                            )&gt;(CR$33-CS$33),(CR$33-CR41-150                                                                             )&lt;=0),"Birth-" &amp;CR40,""),"")
&amp;IFERROR(IF(AND((CR$33-CR41-150-Sheep!$R$354                                           )&gt;(CR$33-CS$33),(CR$33-CR41-150-Sheep!$R$354                                            )&lt;=0),"Wean-"&amp;CR40,""),"")
&amp;IFERROR(IF(AND((CR$33-CR41-150-Sheep!$R$355                                           )&gt;(CR$33-CS$33),(CR$33-CR41-150-Sheep!$R$355                                            )&lt;=0),"Alt1-"   &amp;CR40,""),"")
&amp;IFERROR(IF(AND((CR$33-CR41-150-Sheep!$R$356                                           )&gt;(CR$33-CS$33),(CR$33-CR41-150-Sheep!$R$356                                            )&lt;=0),"Alt2-"   &amp;CR40,""),"")</f>
        <v/>
      </c>
      <c r="CS42" s="266" t="str">
        <f xml:space="preserve">                    IF(AND((CS$33                                  -Sheep!$N$253                               )&gt;(CS$33-CT$33),(CS$33                                  -Sheep!$N$253                                )&lt;=0),"Born","")
&amp;                   IF(AND((CS$33-Sheep!$R$354-Sheep!$N$253                                )&gt;(CS$33-CT$33),(CS$33-Sheep!$R$354-Sheep!$N$253                                )&lt;=0),"WeanStd","")
&amp;                   IF(AND((CS$33-Sheep!$R$355-Sheep!$N$253                                )&gt;(CS$33-CT$33),(CS$33-Sheep!$R$355-Sheep!$N$253                                )&lt;=0),"WeanAlt1","")
&amp;                   IF(AND((CS$33-Sheep!$R$356-Sheep!$N$253                                )&gt;(CS$33-CT$33),(CS$33-Sheep!$R$356-Sheep!$N$253                                )&lt;=0),"WeanAlt2","")
&amp;IFERROR(IF(AND((CS$33-CS41                                                                                     )&gt;(CS$33-CT$33),(CS$33-CS41                                                                                     )&lt;=0),"Join-"    &amp;CS40,""),"")
&amp;IFERROR(IF(AND((CS$33-CS41-INDEX(Sheep!$V$361:$V$368,CS40,1))&gt;(CS$33-CT$33),(CS$33-CS41-INDEX(Sheep!$V$361:$V$368,CS40,1))&lt;=0),"Scan-"  &amp;CS40,""),"")
&amp;IFERROR(IF(AND((CS$33-CS41-150                                                                            )&gt;(CS$33-CT$33),(CS$33-CS41-150                                                                             )&lt;=0),"Birth-" &amp;CS40,""),"")
&amp;IFERROR(IF(AND((CS$33-CS41-150-Sheep!$R$354                                           )&gt;(CS$33-CT$33),(CS$33-CS41-150-Sheep!$R$354                                            )&lt;=0),"Wean-"&amp;CS40,""),"")
&amp;IFERROR(IF(AND((CS$33-CS41-150-Sheep!$R$355                                           )&gt;(CS$33-CT$33),(CS$33-CS41-150-Sheep!$R$355                                            )&lt;=0),"Alt1-"   &amp;CS40,""),"")
&amp;IFERROR(IF(AND((CS$33-CS41-150-Sheep!$R$356                                           )&gt;(CS$33-CT$33),(CS$33-CS41-150-Sheep!$R$356                                            )&lt;=0),"Alt2-"   &amp;CS40,""),"")</f>
        <v/>
      </c>
      <c r="CT42" s="266" t="str">
        <f xml:space="preserve">                    IF(AND((CT$33                                  -Sheep!$N$253                               )&gt;(CT$33-CU$33),(CT$33                                  -Sheep!$N$253                                )&lt;=0),"Born","")
&amp;                   IF(AND((CT$33-Sheep!$R$354-Sheep!$N$253                                )&gt;(CT$33-CU$33),(CT$33-Sheep!$R$354-Sheep!$N$253                                )&lt;=0),"WeanStd","")
&amp;                   IF(AND((CT$33-Sheep!$R$355-Sheep!$N$253                                )&gt;(CT$33-CU$33),(CT$33-Sheep!$R$355-Sheep!$N$253                                )&lt;=0),"WeanAlt1","")
&amp;                   IF(AND((CT$33-Sheep!$R$356-Sheep!$N$253                                )&gt;(CT$33-CU$33),(CT$33-Sheep!$R$356-Sheep!$N$253                                )&lt;=0),"WeanAlt2","")
&amp;IFERROR(IF(AND((CT$33-CT41                                                                                     )&gt;(CT$33-CU$33),(CT$33-CT41                                                                                     )&lt;=0),"Join-"    &amp;CT40,""),"")
&amp;IFERROR(IF(AND((CT$33-CT41-INDEX(Sheep!$V$361:$V$368,CT40,1))&gt;(CT$33-CU$33),(CT$33-CT41-INDEX(Sheep!$V$361:$V$368,CT40,1))&lt;=0),"Scan-"  &amp;CT40,""),"")
&amp;IFERROR(IF(AND((CT$33-CT41-150                                                                            )&gt;(CT$33-CU$33),(CT$33-CT41-150                                                                             )&lt;=0),"Birth-" &amp;CT40,""),"")
&amp;IFERROR(IF(AND((CT$33-CT41-150-Sheep!$R$354                                           )&gt;(CT$33-CU$33),(CT$33-CT41-150-Sheep!$R$354                                            )&lt;=0),"Wean-"&amp;CT40,""),"")
&amp;IFERROR(IF(AND((CT$33-CT41-150-Sheep!$R$355                                           )&gt;(CT$33-CU$33),(CT$33-CT41-150-Sheep!$R$355                                            )&lt;=0),"Alt1-"   &amp;CT40,""),"")
&amp;IFERROR(IF(AND((CT$33-CT41-150-Sheep!$R$356                                           )&gt;(CT$33-CU$33),(CT$33-CT41-150-Sheep!$R$356                                            )&lt;=0),"Alt2-"   &amp;CT40,""),"")</f>
        <v/>
      </c>
      <c r="CU42" s="266" t="str">
        <f xml:space="preserve">                    IF(AND((CU$33                                  -Sheep!$N$253                               )&gt;(CU$33-CV$33),(CU$33                                  -Sheep!$N$253                                )&lt;=0),"Born","")
&amp;                   IF(AND((CU$33-Sheep!$R$354-Sheep!$N$253                                )&gt;(CU$33-CV$33),(CU$33-Sheep!$R$354-Sheep!$N$253                                )&lt;=0),"WeanStd","")
&amp;                   IF(AND((CU$33-Sheep!$R$355-Sheep!$N$253                                )&gt;(CU$33-CV$33),(CU$33-Sheep!$R$355-Sheep!$N$253                                )&lt;=0),"WeanAlt1","")
&amp;                   IF(AND((CU$33-Sheep!$R$356-Sheep!$N$253                                )&gt;(CU$33-CV$33),(CU$33-Sheep!$R$356-Sheep!$N$253                                )&lt;=0),"WeanAlt2","")
&amp;IFERROR(IF(AND((CU$33-CU41                                                                                     )&gt;(CU$33-CV$33),(CU$33-CU41                                                                                     )&lt;=0),"Join-"    &amp;CU40,""),"")
&amp;IFERROR(IF(AND((CU$33-CU41-INDEX(Sheep!$V$361:$V$368,CU40,1))&gt;(CU$33-CV$33),(CU$33-CU41-INDEX(Sheep!$V$361:$V$368,CU40,1))&lt;=0),"Scan-"  &amp;CU40,""),"")
&amp;IFERROR(IF(AND((CU$33-CU41-150                                                                            )&gt;(CU$33-CV$33),(CU$33-CU41-150                                                                             )&lt;=0),"Birth-" &amp;CU40,""),"")
&amp;IFERROR(IF(AND((CU$33-CU41-150-Sheep!$R$354                                           )&gt;(CU$33-CV$33),(CU$33-CU41-150-Sheep!$R$354                                            )&lt;=0),"Wean-"&amp;CU40,""),"")
&amp;IFERROR(IF(AND((CU$33-CU41-150-Sheep!$R$355                                           )&gt;(CU$33-CV$33),(CU$33-CU41-150-Sheep!$R$355                                            )&lt;=0),"Alt1-"   &amp;CU40,""),"")
&amp;IFERROR(IF(AND((CU$33-CU41-150-Sheep!$R$356                                           )&gt;(CU$33-CV$33),(CU$33-CU41-150-Sheep!$R$356                                            )&lt;=0),"Alt2-"   &amp;CU40,""),"")</f>
        <v/>
      </c>
      <c r="CV42" s="266" t="str">
        <f xml:space="preserve">                    IF(AND((CV$33                                  -Sheep!$N$253                               )&gt;(CV$33-CW$33),(CV$33                                  -Sheep!$N$253                                )&lt;=0),"Born","")
&amp;                   IF(AND((CV$33-Sheep!$R$354-Sheep!$N$253                                )&gt;(CV$33-CW$33),(CV$33-Sheep!$R$354-Sheep!$N$253                                )&lt;=0),"WeanStd","")
&amp;                   IF(AND((CV$33-Sheep!$R$355-Sheep!$N$253                                )&gt;(CV$33-CW$33),(CV$33-Sheep!$R$355-Sheep!$N$253                                )&lt;=0),"WeanAlt1","")
&amp;                   IF(AND((CV$33-Sheep!$R$356-Sheep!$N$253                                )&gt;(CV$33-CW$33),(CV$33-Sheep!$R$356-Sheep!$N$253                                )&lt;=0),"WeanAlt2","")
&amp;IFERROR(IF(AND((CV$33-CV41                                                                                     )&gt;(CV$33-CW$33),(CV$33-CV41                                                                                     )&lt;=0),"Join-"    &amp;CV40,""),"")
&amp;IFERROR(IF(AND((CV$33-CV41-INDEX(Sheep!$V$361:$V$368,CV40,1))&gt;(CV$33-CW$33),(CV$33-CV41-INDEX(Sheep!$V$361:$V$368,CV40,1))&lt;=0),"Scan-"  &amp;CV40,""),"")
&amp;IFERROR(IF(AND((CV$33-CV41-150                                                                            )&gt;(CV$33-CW$33),(CV$33-CV41-150                                                                             )&lt;=0),"Birth-" &amp;CV40,""),"")
&amp;IFERROR(IF(AND((CV$33-CV41-150-Sheep!$R$354                                           )&gt;(CV$33-CW$33),(CV$33-CV41-150-Sheep!$R$354                                            )&lt;=0),"Wean-"&amp;CV40,""),"")
&amp;IFERROR(IF(AND((CV$33-CV41-150-Sheep!$R$355                                           )&gt;(CV$33-CW$33),(CV$33-CV41-150-Sheep!$R$355                                            )&lt;=0),"Alt1-"   &amp;CV40,""),"")
&amp;IFERROR(IF(AND((CV$33-CV41-150-Sheep!$R$356                                           )&gt;(CV$33-CW$33),(CV$33-CV41-150-Sheep!$R$356                                            )&lt;=0),"Alt2-"   &amp;CV40,""),"")</f>
        <v/>
      </c>
      <c r="CW42" s="266" t="str">
        <f xml:space="preserve">                    IF(AND((CW$33                                  -Sheep!$N$253                               )&gt;(CW$33-CX$33),(CW$33                                  -Sheep!$N$253                                )&lt;=0),"Born","")
&amp;                   IF(AND((CW$33-Sheep!$R$354-Sheep!$N$253                                )&gt;(CW$33-CX$33),(CW$33-Sheep!$R$354-Sheep!$N$253                                )&lt;=0),"WeanStd","")
&amp;                   IF(AND((CW$33-Sheep!$R$355-Sheep!$N$253                                )&gt;(CW$33-CX$33),(CW$33-Sheep!$R$355-Sheep!$N$253                                )&lt;=0),"WeanAlt1","")
&amp;                   IF(AND((CW$33-Sheep!$R$356-Sheep!$N$253                                )&gt;(CW$33-CX$33),(CW$33-Sheep!$R$356-Sheep!$N$253                                )&lt;=0),"WeanAlt2","")
&amp;IFERROR(IF(AND((CW$33-CW41                                                                                     )&gt;(CW$33-CX$33),(CW$33-CW41                                                                                     )&lt;=0),"Join-"    &amp;CW40,""),"")
&amp;IFERROR(IF(AND((CW$33-CW41-INDEX(Sheep!$V$361:$V$368,CW40,1))&gt;(CW$33-CX$33),(CW$33-CW41-INDEX(Sheep!$V$361:$V$368,CW40,1))&lt;=0),"Scan-"  &amp;CW40,""),"")
&amp;IFERROR(IF(AND((CW$33-CW41-150                                                                            )&gt;(CW$33-CX$33),(CW$33-CW41-150                                                                             )&lt;=0),"Birth-" &amp;CW40,""),"")
&amp;IFERROR(IF(AND((CW$33-CW41-150-Sheep!$R$354                                           )&gt;(CW$33-CX$33),(CW$33-CW41-150-Sheep!$R$354                                            )&lt;=0),"Wean-"&amp;CW40,""),"")
&amp;IFERROR(IF(AND((CW$33-CW41-150-Sheep!$R$355                                           )&gt;(CW$33-CX$33),(CW$33-CW41-150-Sheep!$R$355                                            )&lt;=0),"Alt1-"   &amp;CW40,""),"")
&amp;IFERROR(IF(AND((CW$33-CW41-150-Sheep!$R$356                                           )&gt;(CW$33-CX$33),(CW$33-CW41-150-Sheep!$R$356                                            )&lt;=0),"Alt2-"   &amp;CW40,""),"")</f>
        <v/>
      </c>
      <c r="CX42" s="266" t="str">
        <f xml:space="preserve">                    IF(AND((CX$33                                  -Sheep!$N$253                               )&gt;(CX$33-CY$33),(CX$33                                  -Sheep!$N$253                                )&lt;=0),"Born","")
&amp;                   IF(AND((CX$33-Sheep!$R$354-Sheep!$N$253                                )&gt;(CX$33-CY$33),(CX$33-Sheep!$R$354-Sheep!$N$253                                )&lt;=0),"WeanStd","")
&amp;                   IF(AND((CX$33-Sheep!$R$355-Sheep!$N$253                                )&gt;(CX$33-CY$33),(CX$33-Sheep!$R$355-Sheep!$N$253                                )&lt;=0),"WeanAlt1","")
&amp;                   IF(AND((CX$33-Sheep!$R$356-Sheep!$N$253                                )&gt;(CX$33-CY$33),(CX$33-Sheep!$R$356-Sheep!$N$253                                )&lt;=0),"WeanAlt2","")
&amp;IFERROR(IF(AND((CX$33-CX41                                                                                     )&gt;(CX$33-CY$33),(CX$33-CX41                                                                                     )&lt;=0),"Join-"    &amp;CX40,""),"")
&amp;IFERROR(IF(AND((CX$33-CX41-INDEX(Sheep!$V$361:$V$368,CX40,1))&gt;(CX$33-CY$33),(CX$33-CX41-INDEX(Sheep!$V$361:$V$368,CX40,1))&lt;=0),"Scan-"  &amp;CX40,""),"")
&amp;IFERROR(IF(AND((CX$33-CX41-150                                                                            )&gt;(CX$33-CY$33),(CX$33-CX41-150                                                                             )&lt;=0),"Birth-" &amp;CX40,""),"")
&amp;IFERROR(IF(AND((CX$33-CX41-150-Sheep!$R$354                                           )&gt;(CX$33-CY$33),(CX$33-CX41-150-Sheep!$R$354                                            )&lt;=0),"Wean-"&amp;CX40,""),"")
&amp;IFERROR(IF(AND((CX$33-CX41-150-Sheep!$R$355                                           )&gt;(CX$33-CY$33),(CX$33-CX41-150-Sheep!$R$355                                            )&lt;=0),"Alt1-"   &amp;CX40,""),"")
&amp;IFERROR(IF(AND((CX$33-CX41-150-Sheep!$R$356                                           )&gt;(CX$33-CY$33),(CX$33-CX41-150-Sheep!$R$356                                            )&lt;=0),"Alt2-"   &amp;CX40,""),"")</f>
        <v/>
      </c>
      <c r="CY42" s="266" t="str">
        <f xml:space="preserve">                    IF(AND((CY$33                                  -Sheep!$N$253                               )&gt;(CY$33-CZ$33),(CY$33                                  -Sheep!$N$253                                )&lt;=0),"Born","")
&amp;                   IF(AND((CY$33-Sheep!$R$354-Sheep!$N$253                                )&gt;(CY$33-CZ$33),(CY$33-Sheep!$R$354-Sheep!$N$253                                )&lt;=0),"WeanStd","")
&amp;                   IF(AND((CY$33-Sheep!$R$355-Sheep!$N$253                                )&gt;(CY$33-CZ$33),(CY$33-Sheep!$R$355-Sheep!$N$253                                )&lt;=0),"WeanAlt1","")
&amp;                   IF(AND((CY$33-Sheep!$R$356-Sheep!$N$253                                )&gt;(CY$33-CZ$33),(CY$33-Sheep!$R$356-Sheep!$N$253                                )&lt;=0),"WeanAlt2","")
&amp;IFERROR(IF(AND((CY$33-CY41                                                                                     )&gt;(CY$33-CZ$33),(CY$33-CY41                                                                                     )&lt;=0),"Join-"    &amp;CY40,""),"")
&amp;IFERROR(IF(AND((CY$33-CY41-INDEX(Sheep!$V$361:$V$368,CY40,1))&gt;(CY$33-CZ$33),(CY$33-CY41-INDEX(Sheep!$V$361:$V$368,CY40,1))&lt;=0),"Scan-"  &amp;CY40,""),"")
&amp;IFERROR(IF(AND((CY$33-CY41-150                                                                            )&gt;(CY$33-CZ$33),(CY$33-CY41-150                                                                             )&lt;=0),"Birth-" &amp;CY40,""),"")
&amp;IFERROR(IF(AND((CY$33-CY41-150-Sheep!$R$354                                           )&gt;(CY$33-CZ$33),(CY$33-CY41-150-Sheep!$R$354                                            )&lt;=0),"Wean-"&amp;CY40,""),"")
&amp;IFERROR(IF(AND((CY$33-CY41-150-Sheep!$R$355                                           )&gt;(CY$33-CZ$33),(CY$33-CY41-150-Sheep!$R$355                                            )&lt;=0),"Alt1-"   &amp;CY40,""),"")
&amp;IFERROR(IF(AND((CY$33-CY41-150-Sheep!$R$356                                           )&gt;(CY$33-CZ$33),(CY$33-CY41-150-Sheep!$R$356                                            )&lt;=0),"Alt2-"   &amp;CY40,""),"")</f>
        <v/>
      </c>
      <c r="CZ42" s="266" t="str">
        <f xml:space="preserve">                    IF(AND((CZ$33                                  -Sheep!$N$253                               )&gt;(CZ$33-DA$33),(CZ$33                                  -Sheep!$N$253                                )&lt;=0),"Born","")
&amp;                   IF(AND((CZ$33-Sheep!$R$354-Sheep!$N$253                                )&gt;(CZ$33-DA$33),(CZ$33-Sheep!$R$354-Sheep!$N$253                                )&lt;=0),"WeanStd","")
&amp;                   IF(AND((CZ$33-Sheep!$R$355-Sheep!$N$253                                )&gt;(CZ$33-DA$33),(CZ$33-Sheep!$R$355-Sheep!$N$253                                )&lt;=0),"WeanAlt1","")
&amp;                   IF(AND((CZ$33-Sheep!$R$356-Sheep!$N$253                                )&gt;(CZ$33-DA$33),(CZ$33-Sheep!$R$356-Sheep!$N$253                                )&lt;=0),"WeanAlt2","")
&amp;IFERROR(IF(AND((CZ$33-CZ41                                                                                     )&gt;(CZ$33-DA$33),(CZ$33-CZ41                                                                                     )&lt;=0),"Join-"    &amp;CZ40,""),"")
&amp;IFERROR(IF(AND((CZ$33-CZ41-INDEX(Sheep!$V$361:$V$368,CZ40,1))&gt;(CZ$33-DA$33),(CZ$33-CZ41-INDEX(Sheep!$V$361:$V$368,CZ40,1))&lt;=0),"Scan-"  &amp;CZ40,""),"")
&amp;IFERROR(IF(AND((CZ$33-CZ41-150                                                                            )&gt;(CZ$33-DA$33),(CZ$33-CZ41-150                                                                             )&lt;=0),"Birth-" &amp;CZ40,""),"")
&amp;IFERROR(IF(AND((CZ$33-CZ41-150-Sheep!$R$354                                           )&gt;(CZ$33-DA$33),(CZ$33-CZ41-150-Sheep!$R$354                                            )&lt;=0),"Wean-"&amp;CZ40,""),"")
&amp;IFERROR(IF(AND((CZ$33-CZ41-150-Sheep!$R$355                                           )&gt;(CZ$33-DA$33),(CZ$33-CZ41-150-Sheep!$R$355                                            )&lt;=0),"Alt1-"   &amp;CZ40,""),"")
&amp;IFERROR(IF(AND((CZ$33-CZ41-150-Sheep!$R$356                                           )&gt;(CZ$33-DA$33),(CZ$33-CZ41-150-Sheep!$R$356                                            )&lt;=0),"Alt2-"   &amp;CZ40,""),"")</f>
        <v>Wean-1</v>
      </c>
      <c r="DA42" s="266" t="str">
        <f xml:space="preserve">                    IF(AND((DA$33                                  -Sheep!$N$253                               )&gt;(DA$33-DB$33),(DA$33                                  -Sheep!$N$253                                )&lt;=0),"Born","")
&amp;                   IF(AND((DA$33-Sheep!$R$354-Sheep!$N$253                                )&gt;(DA$33-DB$33),(DA$33-Sheep!$R$354-Sheep!$N$253                                )&lt;=0),"WeanStd","")
&amp;                   IF(AND((DA$33-Sheep!$R$355-Sheep!$N$253                                )&gt;(DA$33-DB$33),(DA$33-Sheep!$R$355-Sheep!$N$253                                )&lt;=0),"WeanAlt1","")
&amp;                   IF(AND((DA$33-Sheep!$R$356-Sheep!$N$253                                )&gt;(DA$33-DB$33),(DA$33-Sheep!$R$356-Sheep!$N$253                                )&lt;=0),"WeanAlt2","")
&amp;IFERROR(IF(AND((DA$33-DA41                                                                                     )&gt;(DA$33-DB$33),(DA$33-DA41                                                                                     )&lt;=0),"Join-"    &amp;DA40,""),"")
&amp;IFERROR(IF(AND((DA$33-DA41-INDEX(Sheep!$V$361:$V$368,DA40,1))&gt;(DA$33-DB$33),(DA$33-DA41-INDEX(Sheep!$V$361:$V$368,DA40,1))&lt;=0),"Scan-"  &amp;DA40,""),"")
&amp;IFERROR(IF(AND((DA$33-DA41-150                                                                            )&gt;(DA$33-DB$33),(DA$33-DA41-150                                                                             )&lt;=0),"Birth-" &amp;DA40,""),"")
&amp;IFERROR(IF(AND((DA$33-DA41-150-Sheep!$R$354                                           )&gt;(DA$33-DB$33),(DA$33-DA41-150-Sheep!$R$354                                            )&lt;=0),"Wean-"&amp;DA40,""),"")
&amp;IFERROR(IF(AND((DA$33-DA41-150-Sheep!$R$355                                           )&gt;(DA$33-DB$33),(DA$33-DA41-150-Sheep!$R$355                                            )&lt;=0),"Alt1-"   &amp;DA40,""),"")
&amp;IFERROR(IF(AND((DA$33-DA41-150-Sheep!$R$356                                           )&gt;(DA$33-DB$33),(DA$33-DA41-150-Sheep!$R$356                                            )&lt;=0),"Alt2-"   &amp;DA40,""),"")</f>
        <v/>
      </c>
      <c r="DB42" s="266" t="str">
        <f xml:space="preserve">                    IF(AND((DB$33                                  -Sheep!$N$253                               )&gt;(DB$33-DC$33),(DB$33                                  -Sheep!$N$253                                )&lt;=0),"Born","")
&amp;                   IF(AND((DB$33-Sheep!$R$354-Sheep!$N$253                                )&gt;(DB$33-DC$33),(DB$33-Sheep!$R$354-Sheep!$N$253                                )&lt;=0),"WeanStd","")
&amp;                   IF(AND((DB$33-Sheep!$R$355-Sheep!$N$253                                )&gt;(DB$33-DC$33),(DB$33-Sheep!$R$355-Sheep!$N$253                                )&lt;=0),"WeanAlt1","")
&amp;                   IF(AND((DB$33-Sheep!$R$356-Sheep!$N$253                                )&gt;(DB$33-DC$33),(DB$33-Sheep!$R$356-Sheep!$N$253                                )&lt;=0),"WeanAlt2","")
&amp;IFERROR(IF(AND((DB$33-DB41                                                                                     )&gt;(DB$33-DC$33),(DB$33-DB41                                                                                     )&lt;=0),"Join-"    &amp;DB40,""),"")
&amp;IFERROR(IF(AND((DB$33-DB41-INDEX(Sheep!$V$361:$V$368,DB40,1))&gt;(DB$33-DC$33),(DB$33-DB41-INDEX(Sheep!$V$361:$V$368,DB40,1))&lt;=0),"Scan-"  &amp;DB40,""),"")
&amp;IFERROR(IF(AND((DB$33-DB41-150                                                                            )&gt;(DB$33-DC$33),(DB$33-DB41-150                                                                             )&lt;=0),"Birth-" &amp;DB40,""),"")
&amp;IFERROR(IF(AND((DB$33-DB41-150-Sheep!$R$354                                           )&gt;(DB$33-DC$33),(DB$33-DB41-150-Sheep!$R$354                                            )&lt;=0),"Wean-"&amp;DB40,""),"")
&amp;IFERROR(IF(AND((DB$33-DB41-150-Sheep!$R$355                                           )&gt;(DB$33-DC$33),(DB$33-DB41-150-Sheep!$R$355                                            )&lt;=0),"Alt1-"   &amp;DB40,""),"")
&amp;IFERROR(IF(AND((DB$33-DB41-150-Sheep!$R$356                                           )&gt;(DB$33-DC$33),(DB$33-DB41-150-Sheep!$R$356                                            )&lt;=0),"Alt2-"   &amp;DB40,""),"")</f>
        <v/>
      </c>
      <c r="DC42" s="266" t="str">
        <f xml:space="preserve">                    IF(AND((DC$33                                  -Sheep!$N$253                               )&gt;(DC$33-DD$33),(DC$33                                  -Sheep!$N$253                                )&lt;=0),"Born","")
&amp;                   IF(AND((DC$33-Sheep!$R$354-Sheep!$N$253                                )&gt;(DC$33-DD$33),(DC$33-Sheep!$R$354-Sheep!$N$253                                )&lt;=0),"WeanStd","")
&amp;                   IF(AND((DC$33-Sheep!$R$355-Sheep!$N$253                                )&gt;(DC$33-DD$33),(DC$33-Sheep!$R$355-Sheep!$N$253                                )&lt;=0),"WeanAlt1","")
&amp;                   IF(AND((DC$33-Sheep!$R$356-Sheep!$N$253                                )&gt;(DC$33-DD$33),(DC$33-Sheep!$R$356-Sheep!$N$253                                )&lt;=0),"WeanAlt2","")
&amp;IFERROR(IF(AND((DC$33-DC41                                                                                     )&gt;(DC$33-DD$33),(DC$33-DC41                                                                                     )&lt;=0),"Join-"    &amp;DC40,""),"")
&amp;IFERROR(IF(AND((DC$33-DC41-INDEX(Sheep!$V$361:$V$368,DC40,1))&gt;(DC$33-DD$33),(DC$33-DC41-INDEX(Sheep!$V$361:$V$368,DC40,1))&lt;=0),"Scan-"  &amp;DC40,""),"")
&amp;IFERROR(IF(AND((DC$33-DC41-150                                                                            )&gt;(DC$33-DD$33),(DC$33-DC41-150                                                                             )&lt;=0),"Birth-" &amp;DC40,""),"")
&amp;IFERROR(IF(AND((DC$33-DC41-150-Sheep!$R$354                                           )&gt;(DC$33-DD$33),(DC$33-DC41-150-Sheep!$R$354                                            )&lt;=0),"Wean-"&amp;DC40,""),"")
&amp;IFERROR(IF(AND((DC$33-DC41-150-Sheep!$R$355                                           )&gt;(DC$33-DD$33),(DC$33-DC41-150-Sheep!$R$355                                            )&lt;=0),"Alt1-"   &amp;DC40,""),"")
&amp;IFERROR(IF(AND((DC$33-DC41-150-Sheep!$R$356                                           )&gt;(DC$33-DD$33),(DC$33-DC41-150-Sheep!$R$356                                            )&lt;=0),"Alt2-"   &amp;DC40,""),"")</f>
        <v/>
      </c>
      <c r="DD42" s="266" t="str">
        <f xml:space="preserve">                    IF(AND((DD$33                                  -Sheep!$N$253                               )&gt;(DD$33-DE$33),(DD$33                                  -Sheep!$N$253                                )&lt;=0),"Born","")
&amp;                   IF(AND((DD$33-Sheep!$R$354-Sheep!$N$253                                )&gt;(DD$33-DE$33),(DD$33-Sheep!$R$354-Sheep!$N$253                                )&lt;=0),"WeanStd","")
&amp;                   IF(AND((DD$33-Sheep!$R$355-Sheep!$N$253                                )&gt;(DD$33-DE$33),(DD$33-Sheep!$R$355-Sheep!$N$253                                )&lt;=0),"WeanAlt1","")
&amp;                   IF(AND((DD$33-Sheep!$R$356-Sheep!$N$253                                )&gt;(DD$33-DE$33),(DD$33-Sheep!$R$356-Sheep!$N$253                                )&lt;=0),"WeanAlt2","")
&amp;IFERROR(IF(AND((DD$33-DD41                                                                                     )&gt;(DD$33-DE$33),(DD$33-DD41                                                                                     )&lt;=0),"Join-"    &amp;DD40,""),"")
&amp;IFERROR(IF(AND((DD$33-DD41-INDEX(Sheep!$V$361:$V$368,DD40,1))&gt;(DD$33-DE$33),(DD$33-DD41-INDEX(Sheep!$V$361:$V$368,DD40,1))&lt;=0),"Scan-"  &amp;DD40,""),"")
&amp;IFERROR(IF(AND((DD$33-DD41-150                                                                            )&gt;(DD$33-DE$33),(DD$33-DD41-150                                                                             )&lt;=0),"Birth-" &amp;DD40,""),"")
&amp;IFERROR(IF(AND((DD$33-DD41-150-Sheep!$R$354                                           )&gt;(DD$33-DE$33),(DD$33-DD41-150-Sheep!$R$354                                            )&lt;=0),"Wean-"&amp;DD40,""),"")
&amp;IFERROR(IF(AND((DD$33-DD41-150-Sheep!$R$355                                           )&gt;(DD$33-DE$33),(DD$33-DD41-150-Sheep!$R$355                                            )&lt;=0),"Alt1-"   &amp;DD40,""),"")
&amp;IFERROR(IF(AND((DD$33-DD41-150-Sheep!$R$356                                           )&gt;(DD$33-DE$33),(DD$33-DD41-150-Sheep!$R$356                                            )&lt;=0),"Alt2-"   &amp;DD40,""),"")</f>
        <v>Alt1-1</v>
      </c>
      <c r="DE42" s="266" t="str">
        <f xml:space="preserve">                    IF(AND((DE$33                                  -Sheep!$N$253                               )&gt;(DE$33-DF$33),(DE$33                                  -Sheep!$N$253                                )&lt;=0),"Born","")
&amp;                   IF(AND((DE$33-Sheep!$R$354-Sheep!$N$253                                )&gt;(DE$33-DF$33),(DE$33-Sheep!$R$354-Sheep!$N$253                                )&lt;=0),"WeanStd","")
&amp;                   IF(AND((DE$33-Sheep!$R$355-Sheep!$N$253                                )&gt;(DE$33-DF$33),(DE$33-Sheep!$R$355-Sheep!$N$253                                )&lt;=0),"WeanAlt1","")
&amp;                   IF(AND((DE$33-Sheep!$R$356-Sheep!$N$253                                )&gt;(DE$33-DF$33),(DE$33-Sheep!$R$356-Sheep!$N$253                                )&lt;=0),"WeanAlt2","")
&amp;IFERROR(IF(AND((DE$33-DE41                                                                                     )&gt;(DE$33-DF$33),(DE$33-DE41                                                                                     )&lt;=0),"Join-"    &amp;DE40,""),"")
&amp;IFERROR(IF(AND((DE$33-DE41-INDEX(Sheep!$V$361:$V$368,DE40,1))&gt;(DE$33-DF$33),(DE$33-DE41-INDEX(Sheep!$V$361:$V$368,DE40,1))&lt;=0),"Scan-"  &amp;DE40,""),"")
&amp;IFERROR(IF(AND((DE$33-DE41-150                                                                            )&gt;(DE$33-DF$33),(DE$33-DE41-150                                                                             )&lt;=0),"Birth-" &amp;DE40,""),"")
&amp;IFERROR(IF(AND((DE$33-DE41-150-Sheep!$R$354                                           )&gt;(DE$33-DF$33),(DE$33-DE41-150-Sheep!$R$354                                            )&lt;=0),"Wean-"&amp;DE40,""),"")
&amp;IFERROR(IF(AND((DE$33-DE41-150-Sheep!$R$355                                           )&gt;(DE$33-DF$33),(DE$33-DE41-150-Sheep!$R$355                                            )&lt;=0),"Alt1-"   &amp;DE40,""),"")
&amp;IFERROR(IF(AND((DE$33-DE41-150-Sheep!$R$356                                           )&gt;(DE$33-DF$33),(DE$33-DE41-150-Sheep!$R$356                                            )&lt;=0),"Alt2-"   &amp;DE40,""),"")</f>
        <v/>
      </c>
      <c r="DF42" s="266" t="str">
        <f xml:space="preserve">                    IF(AND((DF$33                                  -Sheep!$N$253                               )&gt;(DF$33-DG$33),(DF$33                                  -Sheep!$N$253                                )&lt;=0),"Born","")
&amp;                   IF(AND((DF$33-Sheep!$R$354-Sheep!$N$253                                )&gt;(DF$33-DG$33),(DF$33-Sheep!$R$354-Sheep!$N$253                                )&lt;=0),"WeanStd","")
&amp;                   IF(AND((DF$33-Sheep!$R$355-Sheep!$N$253                                )&gt;(DF$33-DG$33),(DF$33-Sheep!$R$355-Sheep!$N$253                                )&lt;=0),"WeanAlt1","")
&amp;                   IF(AND((DF$33-Sheep!$R$356-Sheep!$N$253                                )&gt;(DF$33-DG$33),(DF$33-Sheep!$R$356-Sheep!$N$253                                )&lt;=0),"WeanAlt2","")
&amp;IFERROR(IF(AND((DF$33-DF41                                                                                     )&gt;(DF$33-DG$33),(DF$33-DF41                                                                                     )&lt;=0),"Join-"    &amp;DF40,""),"")
&amp;IFERROR(IF(AND((DF$33-DF41-INDEX(Sheep!$V$361:$V$368,DF40,1))&gt;(DF$33-DG$33),(DF$33-DF41-INDEX(Sheep!$V$361:$V$368,DF40,1))&lt;=0),"Scan-"  &amp;DF40,""),"")
&amp;IFERROR(IF(AND((DF$33-DF41-150                                                                            )&gt;(DF$33-DG$33),(DF$33-DF41-150                                                                             )&lt;=0),"Birth-" &amp;DF40,""),"")
&amp;IFERROR(IF(AND((DF$33-DF41-150-Sheep!$R$354                                           )&gt;(DF$33-DG$33),(DF$33-DF41-150-Sheep!$R$354                                            )&lt;=0),"Wean-"&amp;DF40,""),"")
&amp;IFERROR(IF(AND((DF$33-DF41-150-Sheep!$R$355                                           )&gt;(DF$33-DG$33),(DF$33-DF41-150-Sheep!$R$355                                            )&lt;=0),"Alt1-"   &amp;DF40,""),"")
&amp;IFERROR(IF(AND((DF$33-DF41-150-Sheep!$R$356                                           )&gt;(DF$33-DG$33),(DF$33-DF41-150-Sheep!$R$356                                            )&lt;=0),"Alt2-"   &amp;DF40,""),"")</f>
        <v/>
      </c>
      <c r="DG42" s="266" t="str">
        <f xml:space="preserve">                    IF(AND((DG$33                                  -Sheep!$N$253                               )&gt;(DG$33-DH$33),(DG$33                                  -Sheep!$N$253                                )&lt;=0),"Born","")
&amp;                   IF(AND((DG$33-Sheep!$R$354-Sheep!$N$253                                )&gt;(DG$33-DH$33),(DG$33-Sheep!$R$354-Sheep!$N$253                                )&lt;=0),"WeanStd","")
&amp;                   IF(AND((DG$33-Sheep!$R$355-Sheep!$N$253                                )&gt;(DG$33-DH$33),(DG$33-Sheep!$R$355-Sheep!$N$253                                )&lt;=0),"WeanAlt1","")
&amp;                   IF(AND((DG$33-Sheep!$R$356-Sheep!$N$253                                )&gt;(DG$33-DH$33),(DG$33-Sheep!$R$356-Sheep!$N$253                                )&lt;=0),"WeanAlt2","")
&amp;IFERROR(IF(AND((DG$33-DG41                                                                                     )&gt;(DG$33-DH$33),(DG$33-DG41                                                                                     )&lt;=0),"Join-"    &amp;DG40,""),"")
&amp;IFERROR(IF(AND((DG$33-DG41-INDEX(Sheep!$V$361:$V$368,DG40,1))&gt;(DG$33-DH$33),(DG$33-DG41-INDEX(Sheep!$V$361:$V$368,DG40,1))&lt;=0),"Scan-"  &amp;DG40,""),"")
&amp;IFERROR(IF(AND((DG$33-DG41-150                                                                            )&gt;(DG$33-DH$33),(DG$33-DG41-150                                                                             )&lt;=0),"Birth-" &amp;DG40,""),"")
&amp;IFERROR(IF(AND((DG$33-DG41-150-Sheep!$R$354                                           )&gt;(DG$33-DH$33),(DG$33-DG41-150-Sheep!$R$354                                            )&lt;=0),"Wean-"&amp;DG40,""),"")
&amp;IFERROR(IF(AND((DG$33-DG41-150-Sheep!$R$355                                           )&gt;(DG$33-DH$33),(DG$33-DG41-150-Sheep!$R$355                                            )&lt;=0),"Alt1-"   &amp;DG40,""),"")
&amp;IFERROR(IF(AND((DG$33-DG41-150-Sheep!$R$356                                           )&gt;(DG$33-DH$33),(DG$33-DG41-150-Sheep!$R$356                                            )&lt;=0),"Alt2-"   &amp;DG40,""),"")</f>
        <v/>
      </c>
      <c r="DH42" s="266" t="str">
        <f xml:space="preserve">                    IF(AND((DH$33                                  -Sheep!$N$253                               )&gt;(DH$33-DI$33),(DH$33                                  -Sheep!$N$253                                )&lt;=0),"Born","")
&amp;                   IF(AND((DH$33-Sheep!$R$354-Sheep!$N$253                                )&gt;(DH$33-DI$33),(DH$33-Sheep!$R$354-Sheep!$N$253                                )&lt;=0),"WeanStd","")
&amp;                   IF(AND((DH$33-Sheep!$R$355-Sheep!$N$253                                )&gt;(DH$33-DI$33),(DH$33-Sheep!$R$355-Sheep!$N$253                                )&lt;=0),"WeanAlt1","")
&amp;                   IF(AND((DH$33-Sheep!$R$356-Sheep!$N$253                                )&gt;(DH$33-DI$33),(DH$33-Sheep!$R$356-Sheep!$N$253                                )&lt;=0),"WeanAlt2","")
&amp;IFERROR(IF(AND((DH$33-DH41                                                                                     )&gt;(DH$33-DI$33),(DH$33-DH41                                                                                     )&lt;=0),"Join-"    &amp;DH40,""),"")
&amp;IFERROR(IF(AND((DH$33-DH41-INDEX(Sheep!$V$361:$V$368,DH40,1))&gt;(DH$33-DI$33),(DH$33-DH41-INDEX(Sheep!$V$361:$V$368,DH40,1))&lt;=0),"Scan-"  &amp;DH40,""),"")
&amp;IFERROR(IF(AND((DH$33-DH41-150                                                                            )&gt;(DH$33-DI$33),(DH$33-DH41-150                                                                             )&lt;=0),"Birth-" &amp;DH40,""),"")
&amp;IFERROR(IF(AND((DH$33-DH41-150-Sheep!$R$354                                           )&gt;(DH$33-DI$33),(DH$33-DH41-150-Sheep!$R$354                                            )&lt;=0),"Wean-"&amp;DH40,""),"")
&amp;IFERROR(IF(AND((DH$33-DH41-150-Sheep!$R$355                                           )&gt;(DH$33-DI$33),(DH$33-DH41-150-Sheep!$R$355                                            )&lt;=0),"Alt1-"   &amp;DH40,""),"")
&amp;IFERROR(IF(AND((DH$33-DH41-150-Sheep!$R$356                                           )&gt;(DH$33-DI$33),(DH$33-DH41-150-Sheep!$R$356                                            )&lt;=0),"Alt2-"   &amp;DH40,""),"")</f>
        <v>Alt2-1</v>
      </c>
      <c r="DI42" s="266" t="str">
        <f xml:space="preserve">                    IF(AND((DI$33                                  -Sheep!$N$253                               )&gt;(DI$33-DJ$33),(DI$33                                  -Sheep!$N$253                                )&lt;=0),"Born","")
&amp;                   IF(AND((DI$33-Sheep!$R$354-Sheep!$N$253                                )&gt;(DI$33-DJ$33),(DI$33-Sheep!$R$354-Sheep!$N$253                                )&lt;=0),"WeanStd","")
&amp;                   IF(AND((DI$33-Sheep!$R$355-Sheep!$N$253                                )&gt;(DI$33-DJ$33),(DI$33-Sheep!$R$355-Sheep!$N$253                                )&lt;=0),"WeanAlt1","")
&amp;                   IF(AND((DI$33-Sheep!$R$356-Sheep!$N$253                                )&gt;(DI$33-DJ$33),(DI$33-Sheep!$R$356-Sheep!$N$253                                )&lt;=0),"WeanAlt2","")
&amp;IFERROR(IF(AND((DI$33-DI41                                                                                     )&gt;(DI$33-DJ$33),(DI$33-DI41                                                                                     )&lt;=0),"Join-"    &amp;DI40,""),"")
&amp;IFERROR(IF(AND((DI$33-DI41-INDEX(Sheep!$V$361:$V$368,DI40,1))&gt;(DI$33-DJ$33),(DI$33-DI41-INDEX(Sheep!$V$361:$V$368,DI40,1))&lt;=0),"Scan-"  &amp;DI40,""),"")
&amp;IFERROR(IF(AND((DI$33-DI41-150                                                                            )&gt;(DI$33-DJ$33),(DI$33-DI41-150                                                                             )&lt;=0),"Birth-" &amp;DI40,""),"")
&amp;IFERROR(IF(AND((DI$33-DI41-150-Sheep!$R$354                                           )&gt;(DI$33-DJ$33),(DI$33-DI41-150-Sheep!$R$354                                            )&lt;=0),"Wean-"&amp;DI40,""),"")
&amp;IFERROR(IF(AND((DI$33-DI41-150-Sheep!$R$355                                           )&gt;(DI$33-DJ$33),(DI$33-DI41-150-Sheep!$R$355                                            )&lt;=0),"Alt1-"   &amp;DI40,""),"")
&amp;IFERROR(IF(AND((DI$33-DI41-150-Sheep!$R$356                                           )&gt;(DI$33-DJ$33),(DI$33-DI41-150-Sheep!$R$356                                            )&lt;=0),"Alt2-"   &amp;DI40,""),"")</f>
        <v/>
      </c>
      <c r="DJ42" s="266" t="str">
        <f xml:space="preserve">                    IF(AND((DJ$33                                  -Sheep!$N$253                               )&gt;(DJ$33-DK$33),(DJ$33                                  -Sheep!$N$253                                )&lt;=0),"Born","")
&amp;                   IF(AND((DJ$33-Sheep!$R$354-Sheep!$N$253                                )&gt;(DJ$33-DK$33),(DJ$33-Sheep!$R$354-Sheep!$N$253                                )&lt;=0),"WeanStd","")
&amp;                   IF(AND((DJ$33-Sheep!$R$355-Sheep!$N$253                                )&gt;(DJ$33-DK$33),(DJ$33-Sheep!$R$355-Sheep!$N$253                                )&lt;=0),"WeanAlt1","")
&amp;                   IF(AND((DJ$33-Sheep!$R$356-Sheep!$N$253                                )&gt;(DJ$33-DK$33),(DJ$33-Sheep!$R$356-Sheep!$N$253                                )&lt;=0),"WeanAlt2","")
&amp;IFERROR(IF(AND((DJ$33-DJ41                                                                                     )&gt;(DJ$33-DK$33),(DJ$33-DJ41                                                                                     )&lt;=0),"Join-"    &amp;DJ40,""),"")
&amp;IFERROR(IF(AND((DJ$33-DJ41-INDEX(Sheep!$V$361:$V$368,DJ40,1))&gt;(DJ$33-DK$33),(DJ$33-DJ41-INDEX(Sheep!$V$361:$V$368,DJ40,1))&lt;=0),"Scan-"  &amp;DJ40,""),"")
&amp;IFERROR(IF(AND((DJ$33-DJ41-150                                                                            )&gt;(DJ$33-DK$33),(DJ$33-DJ41-150                                                                             )&lt;=0),"Birth-" &amp;DJ40,""),"")
&amp;IFERROR(IF(AND((DJ$33-DJ41-150-Sheep!$R$354                                           )&gt;(DJ$33-DK$33),(DJ$33-DJ41-150-Sheep!$R$354                                            )&lt;=0),"Wean-"&amp;DJ40,""),"")
&amp;IFERROR(IF(AND((DJ$33-DJ41-150-Sheep!$R$355                                           )&gt;(DJ$33-DK$33),(DJ$33-DJ41-150-Sheep!$R$355                                            )&lt;=0),"Alt1-"   &amp;DJ40,""),"")
&amp;IFERROR(IF(AND((DJ$33-DJ41-150-Sheep!$R$356                                           )&gt;(DJ$33-DK$33),(DJ$33-DJ41-150-Sheep!$R$356                                            )&lt;=0),"Alt2-"   &amp;DJ40,""),"")</f>
        <v/>
      </c>
      <c r="DK42" s="266" t="str">
        <f xml:space="preserve">                    IF(AND((DK$33                                  -Sheep!$N$253                               )&gt;(DK$33-DL$33),(DK$33                                  -Sheep!$N$253                                )&lt;=0),"Born","")
&amp;                   IF(AND((DK$33-Sheep!$R$354-Sheep!$N$253                                )&gt;(DK$33-DL$33),(DK$33-Sheep!$R$354-Sheep!$N$253                                )&lt;=0),"WeanStd","")
&amp;                   IF(AND((DK$33-Sheep!$R$355-Sheep!$N$253                                )&gt;(DK$33-DL$33),(DK$33-Sheep!$R$355-Sheep!$N$253                                )&lt;=0),"WeanAlt1","")
&amp;                   IF(AND((DK$33-Sheep!$R$356-Sheep!$N$253                                )&gt;(DK$33-DL$33),(DK$33-Sheep!$R$356-Sheep!$N$253                                )&lt;=0),"WeanAlt2","")
&amp;IFERROR(IF(AND((DK$33-DK41                                                                                     )&gt;(DK$33-DL$33),(DK$33-DK41                                                                                     )&lt;=0),"Join-"    &amp;DK40,""),"")
&amp;IFERROR(IF(AND((DK$33-DK41-INDEX(Sheep!$V$361:$V$368,DK40,1))&gt;(DK$33-DL$33),(DK$33-DK41-INDEX(Sheep!$V$361:$V$368,DK40,1))&lt;=0),"Scan-"  &amp;DK40,""),"")
&amp;IFERROR(IF(AND((DK$33-DK41-150                                                                            )&gt;(DK$33-DL$33),(DK$33-DK41-150                                                                             )&lt;=0),"Birth-" &amp;DK40,""),"")
&amp;IFERROR(IF(AND((DK$33-DK41-150-Sheep!$R$354                                           )&gt;(DK$33-DL$33),(DK$33-DK41-150-Sheep!$R$354                                            )&lt;=0),"Wean-"&amp;DK40,""),"")
&amp;IFERROR(IF(AND((DK$33-DK41-150-Sheep!$R$355                                           )&gt;(DK$33-DL$33),(DK$33-DK41-150-Sheep!$R$355                                            )&lt;=0),"Alt1-"   &amp;DK40,""),"")
&amp;IFERROR(IF(AND((DK$33-DK41-150-Sheep!$R$356                                           )&gt;(DK$33-DL$33),(DK$33-DK41-150-Sheep!$R$356                                            )&lt;=0),"Alt2-"   &amp;DK40,""),"")</f>
        <v/>
      </c>
      <c r="DL42" s="266" t="str">
        <f xml:space="preserve">                    IF(AND((DL$33                                  -Sheep!$N$253                               )&gt;(DL$33-DM$33),(DL$33                                  -Sheep!$N$253                                )&lt;=0),"Born","")
&amp;                   IF(AND((DL$33-Sheep!$R$354-Sheep!$N$253                                )&gt;(DL$33-DM$33),(DL$33-Sheep!$R$354-Sheep!$N$253                                )&lt;=0),"WeanStd","")
&amp;                   IF(AND((DL$33-Sheep!$R$355-Sheep!$N$253                                )&gt;(DL$33-DM$33),(DL$33-Sheep!$R$355-Sheep!$N$253                                )&lt;=0),"WeanAlt1","")
&amp;                   IF(AND((DL$33-Sheep!$R$356-Sheep!$N$253                                )&gt;(DL$33-DM$33),(DL$33-Sheep!$R$356-Sheep!$N$253                                )&lt;=0),"WeanAlt2","")
&amp;IFERROR(IF(AND((DL$33-DL41                                                                                     )&gt;(DL$33-DM$33),(DL$33-DL41                                                                                     )&lt;=0),"Join-"    &amp;DL40,""),"")
&amp;IFERROR(IF(AND((DL$33-DL41-INDEX(Sheep!$V$361:$V$368,DL40,1))&gt;(DL$33-DM$33),(DL$33-DL41-INDEX(Sheep!$V$361:$V$368,DL40,1))&lt;=0),"Scan-"  &amp;DL40,""),"")
&amp;IFERROR(IF(AND((DL$33-DL41-150                                                                            )&gt;(DL$33-DM$33),(DL$33-DL41-150                                                                             )&lt;=0),"Birth-" &amp;DL40,""),"")
&amp;IFERROR(IF(AND((DL$33-DL41-150-Sheep!$R$354                                           )&gt;(DL$33-DM$33),(DL$33-DL41-150-Sheep!$R$354                                            )&lt;=0),"Wean-"&amp;DL40,""),"")
&amp;IFERROR(IF(AND((DL$33-DL41-150-Sheep!$R$355                                           )&gt;(DL$33-DM$33),(DL$33-DL41-150-Sheep!$R$355                                            )&lt;=0),"Alt1-"   &amp;DL40,""),"")
&amp;IFERROR(IF(AND((DL$33-DL41-150-Sheep!$R$356                                           )&gt;(DL$33-DM$33),(DL$33-DL41-150-Sheep!$R$356                                            )&lt;=0),"Alt2-"   &amp;DL40,""),"")</f>
        <v/>
      </c>
      <c r="DM42" s="266" t="str">
        <f xml:space="preserve">                    IF(AND((DM$33                                  -Sheep!$N$253                               )&gt;(DM$33-DN$33),(DM$33                                  -Sheep!$N$253                                )&lt;=0),"Born","")
&amp;                   IF(AND((DM$33-Sheep!$R$354-Sheep!$N$253                                )&gt;(DM$33-DN$33),(DM$33-Sheep!$R$354-Sheep!$N$253                                )&lt;=0),"WeanStd","")
&amp;                   IF(AND((DM$33-Sheep!$R$355-Sheep!$N$253                                )&gt;(DM$33-DN$33),(DM$33-Sheep!$R$355-Sheep!$N$253                                )&lt;=0),"WeanAlt1","")
&amp;                   IF(AND((DM$33-Sheep!$R$356-Sheep!$N$253                                )&gt;(DM$33-DN$33),(DM$33-Sheep!$R$356-Sheep!$N$253                                )&lt;=0),"WeanAlt2","")
&amp;IFERROR(IF(AND((DM$33-DM41                                                                                     )&gt;(DM$33-DN$33),(DM$33-DM41                                                                                     )&lt;=0),"Join-"    &amp;DM40,""),"")
&amp;IFERROR(IF(AND((DM$33-DM41-INDEX(Sheep!$V$361:$V$368,DM40,1))&gt;(DM$33-DN$33),(DM$33-DM41-INDEX(Sheep!$V$361:$V$368,DM40,1))&lt;=0),"Scan-"  &amp;DM40,""),"")
&amp;IFERROR(IF(AND((DM$33-DM41-150                                                                            )&gt;(DM$33-DN$33),(DM$33-DM41-150                                                                             )&lt;=0),"Birth-" &amp;DM40,""),"")
&amp;IFERROR(IF(AND((DM$33-DM41-150-Sheep!$R$354                                           )&gt;(DM$33-DN$33),(DM$33-DM41-150-Sheep!$R$354                                            )&lt;=0),"Wean-"&amp;DM40,""),"")
&amp;IFERROR(IF(AND((DM$33-DM41-150-Sheep!$R$355                                           )&gt;(DM$33-DN$33),(DM$33-DM41-150-Sheep!$R$355                                            )&lt;=0),"Alt1-"   &amp;DM40,""),"")
&amp;IFERROR(IF(AND((DM$33-DM41-150-Sheep!$R$356                                           )&gt;(DM$33-DN$33),(DM$33-DM41-150-Sheep!$R$356                                            )&lt;=0),"Alt2-"   &amp;DM40,""),"")</f>
        <v/>
      </c>
      <c r="DN42" s="266" t="str">
        <f xml:space="preserve">                    IF(AND((DN$33                                  -Sheep!$N$253                               )&gt;(DN$33-DO$33),(DN$33                                  -Sheep!$N$253                                )&lt;=0),"Born","")
&amp;                   IF(AND((DN$33-Sheep!$R$354-Sheep!$N$253                                )&gt;(DN$33-DO$33),(DN$33-Sheep!$R$354-Sheep!$N$253                                )&lt;=0),"WeanStd","")
&amp;                   IF(AND((DN$33-Sheep!$R$355-Sheep!$N$253                                )&gt;(DN$33-DO$33),(DN$33-Sheep!$R$355-Sheep!$N$253                                )&lt;=0),"WeanAlt1","")
&amp;                   IF(AND((DN$33-Sheep!$R$356-Sheep!$N$253                                )&gt;(DN$33-DO$33),(DN$33-Sheep!$R$356-Sheep!$N$253                                )&lt;=0),"WeanAlt2","")
&amp;IFERROR(IF(AND((DN$33-DN41                                                                                     )&gt;(DN$33-DO$33),(DN$33-DN41                                                                                     )&lt;=0),"Join-"    &amp;DN40,""),"")
&amp;IFERROR(IF(AND((DN$33-DN41-INDEX(Sheep!$V$361:$V$368,DN40,1))&gt;(DN$33-DO$33),(DN$33-DN41-INDEX(Sheep!$V$361:$V$368,DN40,1))&lt;=0),"Scan-"  &amp;DN40,""),"")
&amp;IFERROR(IF(AND((DN$33-DN41-150                                                                            )&gt;(DN$33-DO$33),(DN$33-DN41-150                                                                             )&lt;=0),"Birth-" &amp;DN40,""),"")
&amp;IFERROR(IF(AND((DN$33-DN41-150-Sheep!$R$354                                           )&gt;(DN$33-DO$33),(DN$33-DN41-150-Sheep!$R$354                                            )&lt;=0),"Wean-"&amp;DN40,""),"")
&amp;IFERROR(IF(AND((DN$33-DN41-150-Sheep!$R$355                                           )&gt;(DN$33-DO$33),(DN$33-DN41-150-Sheep!$R$355                                            )&lt;=0),"Alt1-"   &amp;DN40,""),"")
&amp;IFERROR(IF(AND((DN$33-DN41-150-Sheep!$R$356                                           )&gt;(DN$33-DO$33),(DN$33-DN41-150-Sheep!$R$356                                            )&lt;=0),"Alt2-"   &amp;DN40,""),"")</f>
        <v/>
      </c>
      <c r="DO42" s="266" t="str">
        <f xml:space="preserve">                    IF(AND((DO$33                                  -Sheep!$N$253                               )&gt;(DO$33-DP$33),(DO$33                                  -Sheep!$N$253                                )&lt;=0),"Born","")
&amp;                   IF(AND((DO$33-Sheep!$R$354-Sheep!$N$253                                )&gt;(DO$33-DP$33),(DO$33-Sheep!$R$354-Sheep!$N$253                                )&lt;=0),"WeanStd","")
&amp;                   IF(AND((DO$33-Sheep!$R$355-Sheep!$N$253                                )&gt;(DO$33-DP$33),(DO$33-Sheep!$R$355-Sheep!$N$253                                )&lt;=0),"WeanAlt1","")
&amp;                   IF(AND((DO$33-Sheep!$R$356-Sheep!$N$253                                )&gt;(DO$33-DP$33),(DO$33-Sheep!$R$356-Sheep!$N$253                                )&lt;=0),"WeanAlt2","")
&amp;IFERROR(IF(AND((DO$33-DO41                                                                                     )&gt;(DO$33-DP$33),(DO$33-DO41                                                                                     )&lt;=0),"Join-"    &amp;DO40,""),"")
&amp;IFERROR(IF(AND((DO$33-DO41-INDEX(Sheep!$V$361:$V$368,DO40,1))&gt;(DO$33-DP$33),(DO$33-DO41-INDEX(Sheep!$V$361:$V$368,DO40,1))&lt;=0),"Scan-"  &amp;DO40,""),"")
&amp;IFERROR(IF(AND((DO$33-DO41-150                                                                            )&gt;(DO$33-DP$33),(DO$33-DO41-150                                                                             )&lt;=0),"Birth-" &amp;DO40,""),"")
&amp;IFERROR(IF(AND((DO$33-DO41-150-Sheep!$R$354                                           )&gt;(DO$33-DP$33),(DO$33-DO41-150-Sheep!$R$354                                            )&lt;=0),"Wean-"&amp;DO40,""),"")
&amp;IFERROR(IF(AND((DO$33-DO41-150-Sheep!$R$355                                           )&gt;(DO$33-DP$33),(DO$33-DO41-150-Sheep!$R$355                                            )&lt;=0),"Alt1-"   &amp;DO40,""),"")
&amp;IFERROR(IF(AND((DO$33-DO41-150-Sheep!$R$356                                           )&gt;(DO$33-DP$33),(DO$33-DO41-150-Sheep!$R$356                                            )&lt;=0),"Alt2-"   &amp;DO40,""),"")</f>
        <v/>
      </c>
      <c r="DP42" s="266" t="str">
        <f xml:space="preserve">                    IF(AND((DP$33                                  -Sheep!$N$253                               )&gt;(DP$33-DQ$33),(DP$33                                  -Sheep!$N$253                                )&lt;=0),"Born","")
&amp;                   IF(AND((DP$33-Sheep!$R$354-Sheep!$N$253                                )&gt;(DP$33-DQ$33),(DP$33-Sheep!$R$354-Sheep!$N$253                                )&lt;=0),"WeanStd","")
&amp;                   IF(AND((DP$33-Sheep!$R$355-Sheep!$N$253                                )&gt;(DP$33-DQ$33),(DP$33-Sheep!$R$355-Sheep!$N$253                                )&lt;=0),"WeanAlt1","")
&amp;                   IF(AND((DP$33-Sheep!$R$356-Sheep!$N$253                                )&gt;(DP$33-DQ$33),(DP$33-Sheep!$R$356-Sheep!$N$253                                )&lt;=0),"WeanAlt2","")
&amp;IFERROR(IF(AND((DP$33-DP41                                                                                     )&gt;(DP$33-DQ$33),(DP$33-DP41                                                                                     )&lt;=0),"Join-"    &amp;DP40,""),"")
&amp;IFERROR(IF(AND((DP$33-DP41-INDEX(Sheep!$V$361:$V$368,DP40,1))&gt;(DP$33-DQ$33),(DP$33-DP41-INDEX(Sheep!$V$361:$V$368,DP40,1))&lt;=0),"Scan-"  &amp;DP40,""),"")
&amp;IFERROR(IF(AND((DP$33-DP41-150                                                                            )&gt;(DP$33-DQ$33),(DP$33-DP41-150                                                                             )&lt;=0),"Birth-" &amp;DP40,""),"")
&amp;IFERROR(IF(AND((DP$33-DP41-150-Sheep!$R$354                                           )&gt;(DP$33-DQ$33),(DP$33-DP41-150-Sheep!$R$354                                            )&lt;=0),"Wean-"&amp;DP40,""),"")
&amp;IFERROR(IF(AND((DP$33-DP41-150-Sheep!$R$355                                           )&gt;(DP$33-DQ$33),(DP$33-DP41-150-Sheep!$R$355                                            )&lt;=0),"Alt1-"   &amp;DP40,""),"")
&amp;IFERROR(IF(AND((DP$33-DP41-150-Sheep!$R$356                                           )&gt;(DP$33-DQ$33),(DP$33-DP41-150-Sheep!$R$356                                            )&lt;=0),"Alt2-"   &amp;DP40,""),"")</f>
        <v/>
      </c>
      <c r="DQ42" s="266" t="str">
        <f xml:space="preserve">                    IF(AND((DQ$33                                  -Sheep!$N$253                               )&gt;(DQ$33-DR$33),(DQ$33                                  -Sheep!$N$253                                )&lt;=0),"Born","")
&amp;                   IF(AND((DQ$33-Sheep!$R$354-Sheep!$N$253                                )&gt;(DQ$33-DR$33),(DQ$33-Sheep!$R$354-Sheep!$N$253                                )&lt;=0),"WeanStd","")
&amp;                   IF(AND((DQ$33-Sheep!$R$355-Sheep!$N$253                                )&gt;(DQ$33-DR$33),(DQ$33-Sheep!$R$355-Sheep!$N$253                                )&lt;=0),"WeanAlt1","")
&amp;                   IF(AND((DQ$33-Sheep!$R$356-Sheep!$N$253                                )&gt;(DQ$33-DR$33),(DQ$33-Sheep!$R$356-Sheep!$N$253                                )&lt;=0),"WeanAlt2","")
&amp;IFERROR(IF(AND((DQ$33-DQ41                                                                                     )&gt;(DQ$33-DR$33),(DQ$33-DQ41                                                                                     )&lt;=0),"Join-"    &amp;DQ40,""),"")
&amp;IFERROR(IF(AND((DQ$33-DQ41-INDEX(Sheep!$V$361:$V$368,DQ40,1))&gt;(DQ$33-DR$33),(DQ$33-DQ41-INDEX(Sheep!$V$361:$V$368,DQ40,1))&lt;=0),"Scan-"  &amp;DQ40,""),"")
&amp;IFERROR(IF(AND((DQ$33-DQ41-150                                                                            )&gt;(DQ$33-DR$33),(DQ$33-DQ41-150                                                                             )&lt;=0),"Birth-" &amp;DQ40,""),"")
&amp;IFERROR(IF(AND((DQ$33-DQ41-150-Sheep!$R$354                                           )&gt;(DQ$33-DR$33),(DQ$33-DQ41-150-Sheep!$R$354                                            )&lt;=0),"Wean-"&amp;DQ40,""),"")
&amp;IFERROR(IF(AND((DQ$33-DQ41-150-Sheep!$R$355                                           )&gt;(DQ$33-DR$33),(DQ$33-DQ41-150-Sheep!$R$355                                            )&lt;=0),"Alt1-"   &amp;DQ40,""),"")
&amp;IFERROR(IF(AND((DQ$33-DQ41-150-Sheep!$R$356                                           )&gt;(DQ$33-DR$33),(DQ$33-DQ41-150-Sheep!$R$356                                            )&lt;=0),"Alt2-"   &amp;DQ40,""),"")</f>
        <v>Join-2</v>
      </c>
      <c r="DR42" s="266" t="str">
        <f xml:space="preserve">                    IF(AND((DR$33                                  -Sheep!$N$253                               )&gt;(DR$33-DS$33),(DR$33                                  -Sheep!$N$253                                )&lt;=0),"Born","")
&amp;                   IF(AND((DR$33-Sheep!$R$354-Sheep!$N$253                                )&gt;(DR$33-DS$33),(DR$33-Sheep!$R$354-Sheep!$N$253                                )&lt;=0),"WeanStd","")
&amp;                   IF(AND((DR$33-Sheep!$R$355-Sheep!$N$253                                )&gt;(DR$33-DS$33),(DR$33-Sheep!$R$355-Sheep!$N$253                                )&lt;=0),"WeanAlt1","")
&amp;                   IF(AND((DR$33-Sheep!$R$356-Sheep!$N$253                                )&gt;(DR$33-DS$33),(DR$33-Sheep!$R$356-Sheep!$N$253                                )&lt;=0),"WeanAlt2","")
&amp;IFERROR(IF(AND((DR$33-DR41                                                                                     )&gt;(DR$33-DS$33),(DR$33-DR41                                                                                     )&lt;=0),"Join-"    &amp;DR40,""),"")
&amp;IFERROR(IF(AND((DR$33-DR41-INDEX(Sheep!$V$361:$V$368,DR40,1))&gt;(DR$33-DS$33),(DR$33-DR41-INDEX(Sheep!$V$361:$V$368,DR40,1))&lt;=0),"Scan-"  &amp;DR40,""),"")
&amp;IFERROR(IF(AND((DR$33-DR41-150                                                                            )&gt;(DR$33-DS$33),(DR$33-DR41-150                                                                             )&lt;=0),"Birth-" &amp;DR40,""),"")
&amp;IFERROR(IF(AND((DR$33-DR41-150-Sheep!$R$354                                           )&gt;(DR$33-DS$33),(DR$33-DR41-150-Sheep!$R$354                                            )&lt;=0),"Wean-"&amp;DR40,""),"")
&amp;IFERROR(IF(AND((DR$33-DR41-150-Sheep!$R$355                                           )&gt;(DR$33-DS$33),(DR$33-DR41-150-Sheep!$R$355                                            )&lt;=0),"Alt1-"   &amp;DR40,""),"")
&amp;IFERROR(IF(AND((DR$33-DR41-150-Sheep!$R$356                                           )&gt;(DR$33-DS$33),(DR$33-DR41-150-Sheep!$R$356                                            )&lt;=0),"Alt2-"   &amp;DR40,""),"")</f>
        <v/>
      </c>
      <c r="DS42" s="266" t="str">
        <f xml:space="preserve">                    IF(AND((DS$33                                  -Sheep!$N$253                               )&gt;(DS$33-DT$33),(DS$33                                  -Sheep!$N$253                                )&lt;=0),"Born","")
&amp;                   IF(AND((DS$33-Sheep!$R$354-Sheep!$N$253                                )&gt;(DS$33-DT$33),(DS$33-Sheep!$R$354-Sheep!$N$253                                )&lt;=0),"WeanStd","")
&amp;                   IF(AND((DS$33-Sheep!$R$355-Sheep!$N$253                                )&gt;(DS$33-DT$33),(DS$33-Sheep!$R$355-Sheep!$N$253                                )&lt;=0),"WeanAlt1","")
&amp;                   IF(AND((DS$33-Sheep!$R$356-Sheep!$N$253                                )&gt;(DS$33-DT$33),(DS$33-Sheep!$R$356-Sheep!$N$253                                )&lt;=0),"WeanAlt2","")
&amp;IFERROR(IF(AND((DS$33-DS41                                                                                     )&gt;(DS$33-DT$33),(DS$33-DS41                                                                                     )&lt;=0),"Join-"    &amp;DS40,""),"")
&amp;IFERROR(IF(AND((DS$33-DS41-INDEX(Sheep!$V$361:$V$368,DS40,1))&gt;(DS$33-DT$33),(DS$33-DS41-INDEX(Sheep!$V$361:$V$368,DS40,1))&lt;=0),"Scan-"  &amp;DS40,""),"")
&amp;IFERROR(IF(AND((DS$33-DS41-150                                                                            )&gt;(DS$33-DT$33),(DS$33-DS41-150                                                                             )&lt;=0),"Birth-" &amp;DS40,""),"")
&amp;IFERROR(IF(AND((DS$33-DS41-150-Sheep!$R$354                                           )&gt;(DS$33-DT$33),(DS$33-DS41-150-Sheep!$R$354                                            )&lt;=0),"Wean-"&amp;DS40,""),"")
&amp;IFERROR(IF(AND((DS$33-DS41-150-Sheep!$R$355                                           )&gt;(DS$33-DT$33),(DS$33-DS41-150-Sheep!$R$355                                            )&lt;=0),"Alt1-"   &amp;DS40,""),"")
&amp;IFERROR(IF(AND((DS$33-DS41-150-Sheep!$R$356                                           )&gt;(DS$33-DT$33),(DS$33-DS41-150-Sheep!$R$356                                            )&lt;=0),"Alt2-"   &amp;DS40,""),"")</f>
        <v/>
      </c>
      <c r="DT42" s="266" t="str">
        <f xml:space="preserve">                    IF(AND((DT$33                                  -Sheep!$N$253                               )&gt;(DT$33-DU$33),(DT$33                                  -Sheep!$N$253                                )&lt;=0),"Born","")
&amp;                   IF(AND((DT$33-Sheep!$R$354-Sheep!$N$253                                )&gt;(DT$33-DU$33),(DT$33-Sheep!$R$354-Sheep!$N$253                                )&lt;=0),"WeanStd","")
&amp;                   IF(AND((DT$33-Sheep!$R$355-Sheep!$N$253                                )&gt;(DT$33-DU$33),(DT$33-Sheep!$R$355-Sheep!$N$253                                )&lt;=0),"WeanAlt1","")
&amp;                   IF(AND((DT$33-Sheep!$R$356-Sheep!$N$253                                )&gt;(DT$33-DU$33),(DT$33-Sheep!$R$356-Sheep!$N$253                                )&lt;=0),"WeanAlt2","")
&amp;IFERROR(IF(AND((DT$33-DT41                                                                                     )&gt;(DT$33-DU$33),(DT$33-DT41                                                                                     )&lt;=0),"Join-"    &amp;DT40,""),"")
&amp;IFERROR(IF(AND((DT$33-DT41-INDEX(Sheep!$V$361:$V$368,DT40,1))&gt;(DT$33-DU$33),(DT$33-DT41-INDEX(Sheep!$V$361:$V$368,DT40,1))&lt;=0),"Scan-"  &amp;DT40,""),"")
&amp;IFERROR(IF(AND((DT$33-DT41-150                                                                            )&gt;(DT$33-DU$33),(DT$33-DT41-150                                                                             )&lt;=0),"Birth-" &amp;DT40,""),"")
&amp;IFERROR(IF(AND((DT$33-DT41-150-Sheep!$R$354                                           )&gt;(DT$33-DU$33),(DT$33-DT41-150-Sheep!$R$354                                            )&lt;=0),"Wean-"&amp;DT40,""),"")
&amp;IFERROR(IF(AND((DT$33-DT41-150-Sheep!$R$355                                           )&gt;(DT$33-DU$33),(DT$33-DT41-150-Sheep!$R$355                                            )&lt;=0),"Alt1-"   &amp;DT40,""),"")
&amp;IFERROR(IF(AND((DT$33-DT41-150-Sheep!$R$356                                           )&gt;(DT$33-DU$33),(DT$33-DT41-150-Sheep!$R$356                                            )&lt;=0),"Alt2-"   &amp;DT40,""),"")</f>
        <v/>
      </c>
      <c r="DU42" s="266" t="str">
        <f xml:space="preserve">                    IF(AND((DU$33                                  -Sheep!$N$253                               )&gt;(DU$33-DV$33),(DU$33                                  -Sheep!$N$253                                )&lt;=0),"Born","")
&amp;                   IF(AND((DU$33-Sheep!$R$354-Sheep!$N$253                                )&gt;(DU$33-DV$33),(DU$33-Sheep!$R$354-Sheep!$N$253                                )&lt;=0),"WeanStd","")
&amp;                   IF(AND((DU$33-Sheep!$R$355-Sheep!$N$253                                )&gt;(DU$33-DV$33),(DU$33-Sheep!$R$355-Sheep!$N$253                                )&lt;=0),"WeanAlt1","")
&amp;                   IF(AND((DU$33-Sheep!$R$356-Sheep!$N$253                                )&gt;(DU$33-DV$33),(DU$33-Sheep!$R$356-Sheep!$N$253                                )&lt;=0),"WeanAlt2","")
&amp;IFERROR(IF(AND((DU$33-DU41                                                                                     )&gt;(DU$33-DV$33),(DU$33-DU41                                                                                     )&lt;=0),"Join-"    &amp;DU40,""),"")
&amp;IFERROR(IF(AND((DU$33-DU41-INDEX(Sheep!$V$361:$V$368,DU40,1))&gt;(DU$33-DV$33),(DU$33-DU41-INDEX(Sheep!$V$361:$V$368,DU40,1))&lt;=0),"Scan-"  &amp;DU40,""),"")
&amp;IFERROR(IF(AND((DU$33-DU41-150                                                                            )&gt;(DU$33-DV$33),(DU$33-DU41-150                                                                             )&lt;=0),"Birth-" &amp;DU40,""),"")
&amp;IFERROR(IF(AND((DU$33-DU41-150-Sheep!$R$354                                           )&gt;(DU$33-DV$33),(DU$33-DU41-150-Sheep!$R$354                                            )&lt;=0),"Wean-"&amp;DU40,""),"")
&amp;IFERROR(IF(AND((DU$33-DU41-150-Sheep!$R$355                                           )&gt;(DU$33-DV$33),(DU$33-DU41-150-Sheep!$R$355                                            )&lt;=0),"Alt1-"   &amp;DU40,""),"")
&amp;IFERROR(IF(AND((DU$33-DU41-150-Sheep!$R$356                                           )&gt;(DU$33-DV$33),(DU$33-DU41-150-Sheep!$R$356                                            )&lt;=0),"Alt2-"   &amp;DU40,""),"")</f>
        <v/>
      </c>
      <c r="DV42" s="266" t="str">
        <f xml:space="preserve">                    IF(AND((DV$33                                  -Sheep!$N$253                               )&gt;(DV$33-DW$33),(DV$33                                  -Sheep!$N$253                                )&lt;=0),"Born","")
&amp;                   IF(AND((DV$33-Sheep!$R$354-Sheep!$N$253                                )&gt;(DV$33-DW$33),(DV$33-Sheep!$R$354-Sheep!$N$253                                )&lt;=0),"WeanStd","")
&amp;                   IF(AND((DV$33-Sheep!$R$355-Sheep!$N$253                                )&gt;(DV$33-DW$33),(DV$33-Sheep!$R$355-Sheep!$N$253                                )&lt;=0),"WeanAlt1","")
&amp;                   IF(AND((DV$33-Sheep!$R$356-Sheep!$N$253                                )&gt;(DV$33-DW$33),(DV$33-Sheep!$R$356-Sheep!$N$253                                )&lt;=0),"WeanAlt2","")
&amp;IFERROR(IF(AND((DV$33-DV41                                                                                     )&gt;(DV$33-DW$33),(DV$33-DV41                                                                                     )&lt;=0),"Join-"    &amp;DV40,""),"")
&amp;IFERROR(IF(AND((DV$33-DV41-INDEX(Sheep!$V$361:$V$368,DV40,1))&gt;(DV$33-DW$33),(DV$33-DV41-INDEX(Sheep!$V$361:$V$368,DV40,1))&lt;=0),"Scan-"  &amp;DV40,""),"")
&amp;IFERROR(IF(AND((DV$33-DV41-150                                                                            )&gt;(DV$33-DW$33),(DV$33-DV41-150                                                                             )&lt;=0),"Birth-" &amp;DV40,""),"")
&amp;IFERROR(IF(AND((DV$33-DV41-150-Sheep!$R$354                                           )&gt;(DV$33-DW$33),(DV$33-DV41-150-Sheep!$R$354                                            )&lt;=0),"Wean-"&amp;DV40,""),"")
&amp;IFERROR(IF(AND((DV$33-DV41-150-Sheep!$R$355                                           )&gt;(DV$33-DW$33),(DV$33-DV41-150-Sheep!$R$355                                            )&lt;=0),"Alt1-"   &amp;DV40,""),"")
&amp;IFERROR(IF(AND((DV$33-DV41-150-Sheep!$R$356                                           )&gt;(DV$33-DW$33),(DV$33-DV41-150-Sheep!$R$356                                            )&lt;=0),"Alt2-"   &amp;DV40,""),"")</f>
        <v/>
      </c>
      <c r="DW42" s="266" t="str">
        <f xml:space="preserve">                    IF(AND((DW$33                                  -Sheep!$N$253                               )&gt;(DW$33-DX$33),(DW$33                                  -Sheep!$N$253                                )&lt;=0),"Born","")
&amp;                   IF(AND((DW$33-Sheep!$R$354-Sheep!$N$253                                )&gt;(DW$33-DX$33),(DW$33-Sheep!$R$354-Sheep!$N$253                                )&lt;=0),"WeanStd","")
&amp;                   IF(AND((DW$33-Sheep!$R$355-Sheep!$N$253                                )&gt;(DW$33-DX$33),(DW$33-Sheep!$R$355-Sheep!$N$253                                )&lt;=0),"WeanAlt1","")
&amp;                   IF(AND((DW$33-Sheep!$R$356-Sheep!$N$253                                )&gt;(DW$33-DX$33),(DW$33-Sheep!$R$356-Sheep!$N$253                                )&lt;=0),"WeanAlt2","")
&amp;IFERROR(IF(AND((DW$33-DW41                                                                                     )&gt;(DW$33-DX$33),(DW$33-DW41                                                                                     )&lt;=0),"Join-"    &amp;DW40,""),"")
&amp;IFERROR(IF(AND((DW$33-DW41-INDEX(Sheep!$V$361:$V$368,DW40,1))&gt;(DW$33-DX$33),(DW$33-DW41-INDEX(Sheep!$V$361:$V$368,DW40,1))&lt;=0),"Scan-"  &amp;DW40,""),"")
&amp;IFERROR(IF(AND((DW$33-DW41-150                                                                            )&gt;(DW$33-DX$33),(DW$33-DW41-150                                                                             )&lt;=0),"Birth-" &amp;DW40,""),"")
&amp;IFERROR(IF(AND((DW$33-DW41-150-Sheep!$R$354                                           )&gt;(DW$33-DX$33),(DW$33-DW41-150-Sheep!$R$354                                            )&lt;=0),"Wean-"&amp;DW40,""),"")
&amp;IFERROR(IF(AND((DW$33-DW41-150-Sheep!$R$355                                           )&gt;(DW$33-DX$33),(DW$33-DW41-150-Sheep!$R$355                                            )&lt;=0),"Alt1-"   &amp;DW40,""),"")
&amp;IFERROR(IF(AND((DW$33-DW41-150-Sheep!$R$356                                           )&gt;(DW$33-DX$33),(DW$33-DW41-150-Sheep!$R$356                                            )&lt;=0),"Alt2-"   &amp;DW40,""),"")</f>
        <v/>
      </c>
      <c r="DX42" s="266" t="str">
        <f xml:space="preserve">                    IF(AND((DX$33                                  -Sheep!$N$253                               )&gt;(DX$33-DY$33),(DX$33                                  -Sheep!$N$253                                )&lt;=0),"Born","")
&amp;                   IF(AND((DX$33-Sheep!$R$354-Sheep!$N$253                                )&gt;(DX$33-DY$33),(DX$33-Sheep!$R$354-Sheep!$N$253                                )&lt;=0),"WeanStd","")
&amp;                   IF(AND((DX$33-Sheep!$R$355-Sheep!$N$253                                )&gt;(DX$33-DY$33),(DX$33-Sheep!$R$355-Sheep!$N$253                                )&lt;=0),"WeanAlt1","")
&amp;                   IF(AND((DX$33-Sheep!$R$356-Sheep!$N$253                                )&gt;(DX$33-DY$33),(DX$33-Sheep!$R$356-Sheep!$N$253                                )&lt;=0),"WeanAlt2","")
&amp;IFERROR(IF(AND((DX$33-DX41                                                                                     )&gt;(DX$33-DY$33),(DX$33-DX41                                                                                     )&lt;=0),"Join-"    &amp;DX40,""),"")
&amp;IFERROR(IF(AND((DX$33-DX41-INDEX(Sheep!$V$361:$V$368,DX40,1))&gt;(DX$33-DY$33),(DX$33-DX41-INDEX(Sheep!$V$361:$V$368,DX40,1))&lt;=0),"Scan-"  &amp;DX40,""),"")
&amp;IFERROR(IF(AND((DX$33-DX41-150                                                                            )&gt;(DX$33-DY$33),(DX$33-DX41-150                                                                             )&lt;=0),"Birth-" &amp;DX40,""),"")
&amp;IFERROR(IF(AND((DX$33-DX41-150-Sheep!$R$354                                           )&gt;(DX$33-DY$33),(DX$33-DX41-150-Sheep!$R$354                                            )&lt;=0),"Wean-"&amp;DX40,""),"")
&amp;IFERROR(IF(AND((DX$33-DX41-150-Sheep!$R$355                                           )&gt;(DX$33-DY$33),(DX$33-DX41-150-Sheep!$R$355                                            )&lt;=0),"Alt1-"   &amp;DX40,""),"")
&amp;IFERROR(IF(AND((DX$33-DX41-150-Sheep!$R$356                                           )&gt;(DX$33-DY$33),(DX$33-DX41-150-Sheep!$R$356                                            )&lt;=0),"Alt2-"   &amp;DX40,""),"")</f>
        <v/>
      </c>
      <c r="DY42" s="266" t="str">
        <f xml:space="preserve">                    IF(AND((DY$33                                  -Sheep!$N$253                               )&gt;(DY$33-DZ$33),(DY$33                                  -Sheep!$N$253                                )&lt;=0),"Born","")
&amp;                   IF(AND((DY$33-Sheep!$R$354-Sheep!$N$253                                )&gt;(DY$33-DZ$33),(DY$33-Sheep!$R$354-Sheep!$N$253                                )&lt;=0),"WeanStd","")
&amp;                   IF(AND((DY$33-Sheep!$R$355-Sheep!$N$253                                )&gt;(DY$33-DZ$33),(DY$33-Sheep!$R$355-Sheep!$N$253                                )&lt;=0),"WeanAlt1","")
&amp;                   IF(AND((DY$33-Sheep!$R$356-Sheep!$N$253                                )&gt;(DY$33-DZ$33),(DY$33-Sheep!$R$356-Sheep!$N$253                                )&lt;=0),"WeanAlt2","")
&amp;IFERROR(IF(AND((DY$33-DY41                                                                                     )&gt;(DY$33-DZ$33),(DY$33-DY41                                                                                     )&lt;=0),"Join-"    &amp;DY40,""),"")
&amp;IFERROR(IF(AND((DY$33-DY41-INDEX(Sheep!$V$361:$V$368,DY40,1))&gt;(DY$33-DZ$33),(DY$33-DY41-INDEX(Sheep!$V$361:$V$368,DY40,1))&lt;=0),"Scan-"  &amp;DY40,""),"")
&amp;IFERROR(IF(AND((DY$33-DY41-150                                                                            )&gt;(DY$33-DZ$33),(DY$33-DY41-150                                                                             )&lt;=0),"Birth-" &amp;DY40,""),"")
&amp;IFERROR(IF(AND((DY$33-DY41-150-Sheep!$R$354                                           )&gt;(DY$33-DZ$33),(DY$33-DY41-150-Sheep!$R$354                                            )&lt;=0),"Wean-"&amp;DY40,""),"")
&amp;IFERROR(IF(AND((DY$33-DY41-150-Sheep!$R$355                                           )&gt;(DY$33-DZ$33),(DY$33-DY41-150-Sheep!$R$355                                            )&lt;=0),"Alt1-"   &amp;DY40,""),"")
&amp;IFERROR(IF(AND((DY$33-DY41-150-Sheep!$R$356                                           )&gt;(DY$33-DZ$33),(DY$33-DY41-150-Sheep!$R$356                                            )&lt;=0),"Alt2-"   &amp;DY40,""),"")</f>
        <v/>
      </c>
      <c r="DZ42" s="266" t="str">
        <f xml:space="preserve">                    IF(AND((DZ$33                                  -Sheep!$N$253                               )&gt;(DZ$33-EA$33),(DZ$33                                  -Sheep!$N$253                                )&lt;=0),"Born","")
&amp;                   IF(AND((DZ$33-Sheep!$R$354-Sheep!$N$253                                )&gt;(DZ$33-EA$33),(DZ$33-Sheep!$R$354-Sheep!$N$253                                )&lt;=0),"WeanStd","")
&amp;                   IF(AND((DZ$33-Sheep!$R$355-Sheep!$N$253                                )&gt;(DZ$33-EA$33),(DZ$33-Sheep!$R$355-Sheep!$N$253                                )&lt;=0),"WeanAlt1","")
&amp;                   IF(AND((DZ$33-Sheep!$R$356-Sheep!$N$253                                )&gt;(DZ$33-EA$33),(DZ$33-Sheep!$R$356-Sheep!$N$253                                )&lt;=0),"WeanAlt2","")
&amp;IFERROR(IF(AND((DZ$33-DZ41                                                                                     )&gt;(DZ$33-EA$33),(DZ$33-DZ41                                                                                     )&lt;=0),"Join-"    &amp;DZ40,""),"")
&amp;IFERROR(IF(AND((DZ$33-DZ41-INDEX(Sheep!$V$361:$V$368,DZ40,1))&gt;(DZ$33-EA$33),(DZ$33-DZ41-INDEX(Sheep!$V$361:$V$368,DZ40,1))&lt;=0),"Scan-"  &amp;DZ40,""),"")
&amp;IFERROR(IF(AND((DZ$33-DZ41-150                                                                            )&gt;(DZ$33-EA$33),(DZ$33-DZ41-150                                                                             )&lt;=0),"Birth-" &amp;DZ40,""),"")
&amp;IFERROR(IF(AND((DZ$33-DZ41-150-Sheep!$R$354                                           )&gt;(DZ$33-EA$33),(DZ$33-DZ41-150-Sheep!$R$354                                            )&lt;=0),"Wean-"&amp;DZ40,""),"")
&amp;IFERROR(IF(AND((DZ$33-DZ41-150-Sheep!$R$355                                           )&gt;(DZ$33-EA$33),(DZ$33-DZ41-150-Sheep!$R$355                                            )&lt;=0),"Alt1-"   &amp;DZ40,""),"")
&amp;IFERROR(IF(AND((DZ$33-DZ41-150-Sheep!$R$356                                           )&gt;(DZ$33-EA$33),(DZ$33-DZ41-150-Sheep!$R$356                                            )&lt;=0),"Alt2-"   &amp;DZ40,""),"")</f>
        <v/>
      </c>
      <c r="EA42" s="266" t="str">
        <f xml:space="preserve">                    IF(AND((EA$33                                  -Sheep!$N$253                               )&gt;(EA$33-EB$33),(EA$33                                  -Sheep!$N$253                                )&lt;=0),"Born","")
&amp;                   IF(AND((EA$33-Sheep!$R$354-Sheep!$N$253                                )&gt;(EA$33-EB$33),(EA$33-Sheep!$R$354-Sheep!$N$253                                )&lt;=0),"WeanStd","")
&amp;                   IF(AND((EA$33-Sheep!$R$355-Sheep!$N$253                                )&gt;(EA$33-EB$33),(EA$33-Sheep!$R$355-Sheep!$N$253                                )&lt;=0),"WeanAlt1","")
&amp;                   IF(AND((EA$33-Sheep!$R$356-Sheep!$N$253                                )&gt;(EA$33-EB$33),(EA$33-Sheep!$R$356-Sheep!$N$253                                )&lt;=0),"WeanAlt2","")
&amp;IFERROR(IF(AND((EA$33-EA41                                                                                     )&gt;(EA$33-EB$33),(EA$33-EA41                                                                                     )&lt;=0),"Join-"    &amp;EA40,""),"")
&amp;IFERROR(IF(AND((EA$33-EA41-INDEX(Sheep!$V$361:$V$368,EA40,1))&gt;(EA$33-EB$33),(EA$33-EA41-INDEX(Sheep!$V$361:$V$368,EA40,1))&lt;=0),"Scan-"  &amp;EA40,""),"")
&amp;IFERROR(IF(AND((EA$33-EA41-150                                                                            )&gt;(EA$33-EB$33),(EA$33-EA41-150                                                                             )&lt;=0),"Birth-" &amp;EA40,""),"")
&amp;IFERROR(IF(AND((EA$33-EA41-150-Sheep!$R$354                                           )&gt;(EA$33-EB$33),(EA$33-EA41-150-Sheep!$R$354                                            )&lt;=0),"Wean-"&amp;EA40,""),"")
&amp;IFERROR(IF(AND((EA$33-EA41-150-Sheep!$R$355                                           )&gt;(EA$33-EB$33),(EA$33-EA41-150-Sheep!$R$355                                            )&lt;=0),"Alt1-"   &amp;EA40,""),"")
&amp;IFERROR(IF(AND((EA$33-EA41-150-Sheep!$R$356                                           )&gt;(EA$33-EB$33),(EA$33-EA41-150-Sheep!$R$356                                            )&lt;=0),"Alt2-"   &amp;EA40,""),"")</f>
        <v>Scan-2</v>
      </c>
      <c r="EB42" s="266" t="str">
        <f xml:space="preserve">                    IF(AND((EB$33                                  -Sheep!$N$253                               )&gt;(EB$33-EC$33),(EB$33                                  -Sheep!$N$253                                )&lt;=0),"Born","")
&amp;                   IF(AND((EB$33-Sheep!$R$354-Sheep!$N$253                                )&gt;(EB$33-EC$33),(EB$33-Sheep!$R$354-Sheep!$N$253                                )&lt;=0),"WeanStd","")
&amp;                   IF(AND((EB$33-Sheep!$R$355-Sheep!$N$253                                )&gt;(EB$33-EC$33),(EB$33-Sheep!$R$355-Sheep!$N$253                                )&lt;=0),"WeanAlt1","")
&amp;                   IF(AND((EB$33-Sheep!$R$356-Sheep!$N$253                                )&gt;(EB$33-EC$33),(EB$33-Sheep!$R$356-Sheep!$N$253                                )&lt;=0),"WeanAlt2","")
&amp;IFERROR(IF(AND((EB$33-EB41                                                                                     )&gt;(EB$33-EC$33),(EB$33-EB41                                                                                     )&lt;=0),"Join-"    &amp;EB40,""),"")
&amp;IFERROR(IF(AND((EB$33-EB41-INDEX(Sheep!$V$361:$V$368,EB40,1))&gt;(EB$33-EC$33),(EB$33-EB41-INDEX(Sheep!$V$361:$V$368,EB40,1))&lt;=0),"Scan-"  &amp;EB40,""),"")
&amp;IFERROR(IF(AND((EB$33-EB41-150                                                                            )&gt;(EB$33-EC$33),(EB$33-EB41-150                                                                             )&lt;=0),"Birth-" &amp;EB40,""),"")
&amp;IFERROR(IF(AND((EB$33-EB41-150-Sheep!$R$354                                           )&gt;(EB$33-EC$33),(EB$33-EB41-150-Sheep!$R$354                                            )&lt;=0),"Wean-"&amp;EB40,""),"")
&amp;IFERROR(IF(AND((EB$33-EB41-150-Sheep!$R$355                                           )&gt;(EB$33-EC$33),(EB$33-EB41-150-Sheep!$R$355                                            )&lt;=0),"Alt1-"   &amp;EB40,""),"")
&amp;IFERROR(IF(AND((EB$33-EB41-150-Sheep!$R$356                                           )&gt;(EB$33-EC$33),(EB$33-EB41-150-Sheep!$R$356                                            )&lt;=0),"Alt2-"   &amp;EB40,""),"")</f>
        <v/>
      </c>
      <c r="EC42" s="266" t="str">
        <f xml:space="preserve">                    IF(AND((EC$33                                  -Sheep!$N$253                               )&gt;(EC$33-ED$33),(EC$33                                  -Sheep!$N$253                                )&lt;=0),"Born","")
&amp;                   IF(AND((EC$33-Sheep!$R$354-Sheep!$N$253                                )&gt;(EC$33-ED$33),(EC$33-Sheep!$R$354-Sheep!$N$253                                )&lt;=0),"WeanStd","")
&amp;                   IF(AND((EC$33-Sheep!$R$355-Sheep!$N$253                                )&gt;(EC$33-ED$33),(EC$33-Sheep!$R$355-Sheep!$N$253                                )&lt;=0),"WeanAlt1","")
&amp;                   IF(AND((EC$33-Sheep!$R$356-Sheep!$N$253                                )&gt;(EC$33-ED$33),(EC$33-Sheep!$R$356-Sheep!$N$253                                )&lt;=0),"WeanAlt2","")
&amp;IFERROR(IF(AND((EC$33-EC41                                                                                     )&gt;(EC$33-ED$33),(EC$33-EC41                                                                                     )&lt;=0),"Join-"    &amp;EC40,""),"")
&amp;IFERROR(IF(AND((EC$33-EC41-INDEX(Sheep!$V$361:$V$368,EC40,1))&gt;(EC$33-ED$33),(EC$33-EC41-INDEX(Sheep!$V$361:$V$368,EC40,1))&lt;=0),"Scan-"  &amp;EC40,""),"")
&amp;IFERROR(IF(AND((EC$33-EC41-150                                                                            )&gt;(EC$33-ED$33),(EC$33-EC41-150                                                                             )&lt;=0),"Birth-" &amp;EC40,""),"")
&amp;IFERROR(IF(AND((EC$33-EC41-150-Sheep!$R$354                                           )&gt;(EC$33-ED$33),(EC$33-EC41-150-Sheep!$R$354                                            )&lt;=0),"Wean-"&amp;EC40,""),"")
&amp;IFERROR(IF(AND((EC$33-EC41-150-Sheep!$R$355                                           )&gt;(EC$33-ED$33),(EC$33-EC41-150-Sheep!$R$355                                            )&lt;=0),"Alt1-"   &amp;EC40,""),"")
&amp;IFERROR(IF(AND((EC$33-EC41-150-Sheep!$R$356                                           )&gt;(EC$33-ED$33),(EC$33-EC41-150-Sheep!$R$356                                            )&lt;=0),"Alt2-"   &amp;EC40,""),"")</f>
        <v/>
      </c>
      <c r="ED42" s="266" t="str">
        <f xml:space="preserve">                    IF(AND((ED$33                                  -Sheep!$N$253                               )&gt;(ED$33-EE$33),(ED$33                                  -Sheep!$N$253                                )&lt;=0),"Born","")
&amp;                   IF(AND((ED$33-Sheep!$R$354-Sheep!$N$253                                )&gt;(ED$33-EE$33),(ED$33-Sheep!$R$354-Sheep!$N$253                                )&lt;=0),"WeanStd","")
&amp;                   IF(AND((ED$33-Sheep!$R$355-Sheep!$N$253                                )&gt;(ED$33-EE$33),(ED$33-Sheep!$R$355-Sheep!$N$253                                )&lt;=0),"WeanAlt1","")
&amp;                   IF(AND((ED$33-Sheep!$R$356-Sheep!$N$253                                )&gt;(ED$33-EE$33),(ED$33-Sheep!$R$356-Sheep!$N$253                                )&lt;=0),"WeanAlt2","")
&amp;IFERROR(IF(AND((ED$33-ED41                                                                                     )&gt;(ED$33-EE$33),(ED$33-ED41                                                                                     )&lt;=0),"Join-"    &amp;ED40,""),"")
&amp;IFERROR(IF(AND((ED$33-ED41-INDEX(Sheep!$V$361:$V$368,ED40,1))&gt;(ED$33-EE$33),(ED$33-ED41-INDEX(Sheep!$V$361:$V$368,ED40,1))&lt;=0),"Scan-"  &amp;ED40,""),"")
&amp;IFERROR(IF(AND((ED$33-ED41-150                                                                            )&gt;(ED$33-EE$33),(ED$33-ED41-150                                                                             )&lt;=0),"Birth-" &amp;ED40,""),"")
&amp;IFERROR(IF(AND((ED$33-ED41-150-Sheep!$R$354                                           )&gt;(ED$33-EE$33),(ED$33-ED41-150-Sheep!$R$354                                            )&lt;=0),"Wean-"&amp;ED40,""),"")
&amp;IFERROR(IF(AND((ED$33-ED41-150-Sheep!$R$355                                           )&gt;(ED$33-EE$33),(ED$33-ED41-150-Sheep!$R$355                                            )&lt;=0),"Alt1-"   &amp;ED40,""),"")
&amp;IFERROR(IF(AND((ED$33-ED41-150-Sheep!$R$356                                           )&gt;(ED$33-EE$33),(ED$33-ED41-150-Sheep!$R$356                                            )&lt;=0),"Alt2-"   &amp;ED40,""),"")</f>
        <v/>
      </c>
      <c r="EE42" s="266" t="str">
        <f xml:space="preserve">                    IF(AND((EE$33                                  -Sheep!$N$253                               )&gt;(EE$33-EF$33),(EE$33                                  -Sheep!$N$253                                )&lt;=0),"Born","")
&amp;                   IF(AND((EE$33-Sheep!$R$354-Sheep!$N$253                                )&gt;(EE$33-EF$33),(EE$33-Sheep!$R$354-Sheep!$N$253                                )&lt;=0),"WeanStd","")
&amp;                   IF(AND((EE$33-Sheep!$R$355-Sheep!$N$253                                )&gt;(EE$33-EF$33),(EE$33-Sheep!$R$355-Sheep!$N$253                                )&lt;=0),"WeanAlt1","")
&amp;                   IF(AND((EE$33-Sheep!$R$356-Sheep!$N$253                                )&gt;(EE$33-EF$33),(EE$33-Sheep!$R$356-Sheep!$N$253                                )&lt;=0),"WeanAlt2","")
&amp;IFERROR(IF(AND((EE$33-EE41                                                                                     )&gt;(EE$33-EF$33),(EE$33-EE41                                                                                     )&lt;=0),"Join-"    &amp;EE40,""),"")
&amp;IFERROR(IF(AND((EE$33-EE41-INDEX(Sheep!$V$361:$V$368,EE40,1))&gt;(EE$33-EF$33),(EE$33-EE41-INDEX(Sheep!$V$361:$V$368,EE40,1))&lt;=0),"Scan-"  &amp;EE40,""),"")
&amp;IFERROR(IF(AND((EE$33-EE41-150                                                                            )&gt;(EE$33-EF$33),(EE$33-EE41-150                                                                             )&lt;=0),"Birth-" &amp;EE40,""),"")
&amp;IFERROR(IF(AND((EE$33-EE41-150-Sheep!$R$354                                           )&gt;(EE$33-EF$33),(EE$33-EE41-150-Sheep!$R$354                                            )&lt;=0),"Wean-"&amp;EE40,""),"")
&amp;IFERROR(IF(AND((EE$33-EE41-150-Sheep!$R$355                                           )&gt;(EE$33-EF$33),(EE$33-EE41-150-Sheep!$R$355                                            )&lt;=0),"Alt1-"   &amp;EE40,""),"")
&amp;IFERROR(IF(AND((EE$33-EE41-150-Sheep!$R$356                                           )&gt;(EE$33-EF$33),(EE$33-EE41-150-Sheep!$R$356                                            )&lt;=0),"Alt2-"   &amp;EE40,""),"")</f>
        <v/>
      </c>
      <c r="EF42" s="266" t="str">
        <f xml:space="preserve">                    IF(AND((EF$33                                  -Sheep!$N$253                               )&gt;(EF$33-EG$33),(EF$33                                  -Sheep!$N$253                                )&lt;=0),"Born","")
&amp;                   IF(AND((EF$33-Sheep!$R$354-Sheep!$N$253                                )&gt;(EF$33-EG$33),(EF$33-Sheep!$R$354-Sheep!$N$253                                )&lt;=0),"WeanStd","")
&amp;                   IF(AND((EF$33-Sheep!$R$355-Sheep!$N$253                                )&gt;(EF$33-EG$33),(EF$33-Sheep!$R$355-Sheep!$N$253                                )&lt;=0),"WeanAlt1","")
&amp;                   IF(AND((EF$33-Sheep!$R$356-Sheep!$N$253                                )&gt;(EF$33-EG$33),(EF$33-Sheep!$R$356-Sheep!$N$253                                )&lt;=0),"WeanAlt2","")
&amp;IFERROR(IF(AND((EF$33-EF41                                                                                     )&gt;(EF$33-EG$33),(EF$33-EF41                                                                                     )&lt;=0),"Join-"    &amp;EF40,""),"")
&amp;IFERROR(IF(AND((EF$33-EF41-INDEX(Sheep!$V$361:$V$368,EF40,1))&gt;(EF$33-EG$33),(EF$33-EF41-INDEX(Sheep!$V$361:$V$368,EF40,1))&lt;=0),"Scan-"  &amp;EF40,""),"")
&amp;IFERROR(IF(AND((EF$33-EF41-150                                                                            )&gt;(EF$33-EG$33),(EF$33-EF41-150                                                                             )&lt;=0),"Birth-" &amp;EF40,""),"")
&amp;IFERROR(IF(AND((EF$33-EF41-150-Sheep!$R$354                                           )&gt;(EF$33-EG$33),(EF$33-EF41-150-Sheep!$R$354                                            )&lt;=0),"Wean-"&amp;EF40,""),"")
&amp;IFERROR(IF(AND((EF$33-EF41-150-Sheep!$R$355                                           )&gt;(EF$33-EG$33),(EF$33-EF41-150-Sheep!$R$355                                            )&lt;=0),"Alt1-"   &amp;EF40,""),"")
&amp;IFERROR(IF(AND((EF$33-EF41-150-Sheep!$R$356                                           )&gt;(EF$33-EG$33),(EF$33-EF41-150-Sheep!$R$356                                            )&lt;=0),"Alt2-"   &amp;EF40,""),"")</f>
        <v/>
      </c>
      <c r="EG42" s="266" t="str">
        <f xml:space="preserve">                    IF(AND((EG$33                                  -Sheep!$N$253                               )&gt;(EG$33-EH$33),(EG$33                                  -Sheep!$N$253                                )&lt;=0),"Born","")
&amp;                   IF(AND((EG$33-Sheep!$R$354-Sheep!$N$253                                )&gt;(EG$33-EH$33),(EG$33-Sheep!$R$354-Sheep!$N$253                                )&lt;=0),"WeanStd","")
&amp;                   IF(AND((EG$33-Sheep!$R$355-Sheep!$N$253                                )&gt;(EG$33-EH$33),(EG$33-Sheep!$R$355-Sheep!$N$253                                )&lt;=0),"WeanAlt1","")
&amp;                   IF(AND((EG$33-Sheep!$R$356-Sheep!$N$253                                )&gt;(EG$33-EH$33),(EG$33-Sheep!$R$356-Sheep!$N$253                                )&lt;=0),"WeanAlt2","")
&amp;IFERROR(IF(AND((EG$33-EG41                                                                                     )&gt;(EG$33-EH$33),(EG$33-EG41                                                                                     )&lt;=0),"Join-"    &amp;EG40,""),"")
&amp;IFERROR(IF(AND((EG$33-EG41-INDEX(Sheep!$V$361:$V$368,EG40,1))&gt;(EG$33-EH$33),(EG$33-EG41-INDEX(Sheep!$V$361:$V$368,EG40,1))&lt;=0),"Scan-"  &amp;EG40,""),"")
&amp;IFERROR(IF(AND((EG$33-EG41-150                                                                            )&gt;(EG$33-EH$33),(EG$33-EG41-150                                                                             )&lt;=0),"Birth-" &amp;EG40,""),"")
&amp;IFERROR(IF(AND((EG$33-EG41-150-Sheep!$R$354                                           )&gt;(EG$33-EH$33),(EG$33-EG41-150-Sheep!$R$354                                            )&lt;=0),"Wean-"&amp;EG40,""),"")
&amp;IFERROR(IF(AND((EG$33-EG41-150-Sheep!$R$355                                           )&gt;(EG$33-EH$33),(EG$33-EG41-150-Sheep!$R$355                                            )&lt;=0),"Alt1-"   &amp;EG40,""),"")
&amp;IFERROR(IF(AND((EG$33-EG41-150-Sheep!$R$356                                           )&gt;(EG$33-EH$33),(EG$33-EG41-150-Sheep!$R$356                                            )&lt;=0),"Alt2-"   &amp;EG40,""),"")</f>
        <v/>
      </c>
      <c r="EH42" s="266" t="str">
        <f xml:space="preserve">                    IF(AND((EH$33                                  -Sheep!$N$253                               )&gt;(EH$33-EI$33),(EH$33                                  -Sheep!$N$253                                )&lt;=0),"Born","")
&amp;                   IF(AND((EH$33-Sheep!$R$354-Sheep!$N$253                                )&gt;(EH$33-EI$33),(EH$33-Sheep!$R$354-Sheep!$N$253                                )&lt;=0),"WeanStd","")
&amp;                   IF(AND((EH$33-Sheep!$R$355-Sheep!$N$253                                )&gt;(EH$33-EI$33),(EH$33-Sheep!$R$355-Sheep!$N$253                                )&lt;=0),"WeanAlt1","")
&amp;                   IF(AND((EH$33-Sheep!$R$356-Sheep!$N$253                                )&gt;(EH$33-EI$33),(EH$33-Sheep!$R$356-Sheep!$N$253                                )&lt;=0),"WeanAlt2","")
&amp;IFERROR(IF(AND((EH$33-EH41                                                                                     )&gt;(EH$33-EI$33),(EH$33-EH41                                                                                     )&lt;=0),"Join-"    &amp;EH40,""),"")
&amp;IFERROR(IF(AND((EH$33-EH41-INDEX(Sheep!$V$361:$V$368,EH40,1))&gt;(EH$33-EI$33),(EH$33-EH41-INDEX(Sheep!$V$361:$V$368,EH40,1))&lt;=0),"Scan-"  &amp;EH40,""),"")
&amp;IFERROR(IF(AND((EH$33-EH41-150                                                                            )&gt;(EH$33-EI$33),(EH$33-EH41-150                                                                             )&lt;=0),"Birth-" &amp;EH40,""),"")
&amp;IFERROR(IF(AND((EH$33-EH41-150-Sheep!$R$354                                           )&gt;(EH$33-EI$33),(EH$33-EH41-150-Sheep!$R$354                                            )&lt;=0),"Wean-"&amp;EH40,""),"")
&amp;IFERROR(IF(AND((EH$33-EH41-150-Sheep!$R$355                                           )&gt;(EH$33-EI$33),(EH$33-EH41-150-Sheep!$R$355                                            )&lt;=0),"Alt1-"   &amp;EH40,""),"")
&amp;IFERROR(IF(AND((EH$33-EH41-150-Sheep!$R$356                                           )&gt;(EH$33-EI$33),(EH$33-EH41-150-Sheep!$R$356                                            )&lt;=0),"Alt2-"   &amp;EH40,""),"")</f>
        <v/>
      </c>
      <c r="EI42" s="266" t="str">
        <f xml:space="preserve">                    IF(AND((EI$33                                  -Sheep!$N$253                               )&gt;(EI$33-EJ$33),(EI$33                                  -Sheep!$N$253                                )&lt;=0),"Born","")
&amp;                   IF(AND((EI$33-Sheep!$R$354-Sheep!$N$253                                )&gt;(EI$33-EJ$33),(EI$33-Sheep!$R$354-Sheep!$N$253                                )&lt;=0),"WeanStd","")
&amp;                   IF(AND((EI$33-Sheep!$R$355-Sheep!$N$253                                )&gt;(EI$33-EJ$33),(EI$33-Sheep!$R$355-Sheep!$N$253                                )&lt;=0),"WeanAlt1","")
&amp;                   IF(AND((EI$33-Sheep!$R$356-Sheep!$N$253                                )&gt;(EI$33-EJ$33),(EI$33-Sheep!$R$356-Sheep!$N$253                                )&lt;=0),"WeanAlt2","")
&amp;IFERROR(IF(AND((EI$33-EI41                                                                                     )&gt;(EI$33-EJ$33),(EI$33-EI41                                                                                     )&lt;=0),"Join-"    &amp;EI40,""),"")
&amp;IFERROR(IF(AND((EI$33-EI41-INDEX(Sheep!$V$361:$V$368,EI40,1))&gt;(EI$33-EJ$33),(EI$33-EI41-INDEX(Sheep!$V$361:$V$368,EI40,1))&lt;=0),"Scan-"  &amp;EI40,""),"")
&amp;IFERROR(IF(AND((EI$33-EI41-150                                                                            )&gt;(EI$33-EJ$33),(EI$33-EI41-150                                                                             )&lt;=0),"Birth-" &amp;EI40,""),"")
&amp;IFERROR(IF(AND((EI$33-EI41-150-Sheep!$R$354                                           )&gt;(EI$33-EJ$33),(EI$33-EI41-150-Sheep!$R$354                                            )&lt;=0),"Wean-"&amp;EI40,""),"")
&amp;IFERROR(IF(AND((EI$33-EI41-150-Sheep!$R$355                                           )&gt;(EI$33-EJ$33),(EI$33-EI41-150-Sheep!$R$355                                            )&lt;=0),"Alt1-"   &amp;EI40,""),"")
&amp;IFERROR(IF(AND((EI$33-EI41-150-Sheep!$R$356                                           )&gt;(EI$33-EJ$33),(EI$33-EI41-150-Sheep!$R$356                                            )&lt;=0),"Alt2-"   &amp;EI40,""),"")</f>
        <v/>
      </c>
      <c r="EJ42" s="266" t="str">
        <f xml:space="preserve">                    IF(AND((EJ$33                                  -Sheep!$N$253                               )&gt;(EJ$33-EK$33),(EJ$33                                  -Sheep!$N$253                                )&lt;=0),"Born","")
&amp;                   IF(AND((EJ$33-Sheep!$R$354-Sheep!$N$253                                )&gt;(EJ$33-EK$33),(EJ$33-Sheep!$R$354-Sheep!$N$253                                )&lt;=0),"WeanStd","")
&amp;                   IF(AND((EJ$33-Sheep!$R$355-Sheep!$N$253                                )&gt;(EJ$33-EK$33),(EJ$33-Sheep!$R$355-Sheep!$N$253                                )&lt;=0),"WeanAlt1","")
&amp;                   IF(AND((EJ$33-Sheep!$R$356-Sheep!$N$253                                )&gt;(EJ$33-EK$33),(EJ$33-Sheep!$R$356-Sheep!$N$253                                )&lt;=0),"WeanAlt2","")
&amp;IFERROR(IF(AND((EJ$33-EJ41                                                                                     )&gt;(EJ$33-EK$33),(EJ$33-EJ41                                                                                     )&lt;=0),"Join-"    &amp;EJ40,""),"")
&amp;IFERROR(IF(AND((EJ$33-EJ41-INDEX(Sheep!$V$361:$V$368,EJ40,1))&gt;(EJ$33-EK$33),(EJ$33-EJ41-INDEX(Sheep!$V$361:$V$368,EJ40,1))&lt;=0),"Scan-"  &amp;EJ40,""),"")
&amp;IFERROR(IF(AND((EJ$33-EJ41-150                                                                            )&gt;(EJ$33-EK$33),(EJ$33-EJ41-150                                                                             )&lt;=0),"Birth-" &amp;EJ40,""),"")
&amp;IFERROR(IF(AND((EJ$33-EJ41-150-Sheep!$R$354                                           )&gt;(EJ$33-EK$33),(EJ$33-EJ41-150-Sheep!$R$354                                            )&lt;=0),"Wean-"&amp;EJ40,""),"")
&amp;IFERROR(IF(AND((EJ$33-EJ41-150-Sheep!$R$355                                           )&gt;(EJ$33-EK$33),(EJ$33-EJ41-150-Sheep!$R$355                                            )&lt;=0),"Alt1-"   &amp;EJ40,""),"")
&amp;IFERROR(IF(AND((EJ$33-EJ41-150-Sheep!$R$356                                           )&gt;(EJ$33-EK$33),(EJ$33-EJ41-150-Sheep!$R$356                                            )&lt;=0),"Alt2-"   &amp;EJ40,""),"")</f>
        <v/>
      </c>
      <c r="EK42" s="266" t="str">
        <f xml:space="preserve">                    IF(AND((EK$33                                  -Sheep!$N$253                               )&gt;(EK$33-EL$33),(EK$33                                  -Sheep!$N$253                                )&lt;=0),"Born","")
&amp;                   IF(AND((EK$33-Sheep!$R$354-Sheep!$N$253                                )&gt;(EK$33-EL$33),(EK$33-Sheep!$R$354-Sheep!$N$253                                )&lt;=0),"WeanStd","")
&amp;                   IF(AND((EK$33-Sheep!$R$355-Sheep!$N$253                                )&gt;(EK$33-EL$33),(EK$33-Sheep!$R$355-Sheep!$N$253                                )&lt;=0),"WeanAlt1","")
&amp;                   IF(AND((EK$33-Sheep!$R$356-Sheep!$N$253                                )&gt;(EK$33-EL$33),(EK$33-Sheep!$R$356-Sheep!$N$253                                )&lt;=0),"WeanAlt2","")
&amp;IFERROR(IF(AND((EK$33-EK41                                                                                     )&gt;(EK$33-EL$33),(EK$33-EK41                                                                                     )&lt;=0),"Join-"    &amp;EK40,""),"")
&amp;IFERROR(IF(AND((EK$33-EK41-INDEX(Sheep!$V$361:$V$368,EK40,1))&gt;(EK$33-EL$33),(EK$33-EK41-INDEX(Sheep!$V$361:$V$368,EK40,1))&lt;=0),"Scan-"  &amp;EK40,""),"")
&amp;IFERROR(IF(AND((EK$33-EK41-150                                                                            )&gt;(EK$33-EL$33),(EK$33-EK41-150                                                                             )&lt;=0),"Birth-" &amp;EK40,""),"")
&amp;IFERROR(IF(AND((EK$33-EK41-150-Sheep!$R$354                                           )&gt;(EK$33-EL$33),(EK$33-EK41-150-Sheep!$R$354                                            )&lt;=0),"Wean-"&amp;EK40,""),"")
&amp;IFERROR(IF(AND((EK$33-EK41-150-Sheep!$R$355                                           )&gt;(EK$33-EL$33),(EK$33-EK41-150-Sheep!$R$355                                            )&lt;=0),"Alt1-"   &amp;EK40,""),"")
&amp;IFERROR(IF(AND((EK$33-EK41-150-Sheep!$R$356                                           )&gt;(EK$33-EL$33),(EK$33-EK41-150-Sheep!$R$356                                            )&lt;=0),"Alt2-"   &amp;EK40,""),"")</f>
        <v/>
      </c>
      <c r="EL42" s="266" t="str">
        <f xml:space="preserve">                    IF(AND((EL$33                                  -Sheep!$N$253                               )&gt;(EL$33-EM$33),(EL$33                                  -Sheep!$N$253                                )&lt;=0),"Born","")
&amp;                   IF(AND((EL$33-Sheep!$R$354-Sheep!$N$253                                )&gt;(EL$33-EM$33),(EL$33-Sheep!$R$354-Sheep!$N$253                                )&lt;=0),"WeanStd","")
&amp;                   IF(AND((EL$33-Sheep!$R$355-Sheep!$N$253                                )&gt;(EL$33-EM$33),(EL$33-Sheep!$R$355-Sheep!$N$253                                )&lt;=0),"WeanAlt1","")
&amp;                   IF(AND((EL$33-Sheep!$R$356-Sheep!$N$253                                )&gt;(EL$33-EM$33),(EL$33-Sheep!$R$356-Sheep!$N$253                                )&lt;=0),"WeanAlt2","")
&amp;IFERROR(IF(AND((EL$33-EL41                                                                                     )&gt;(EL$33-EM$33),(EL$33-EL41                                                                                     )&lt;=0),"Join-"    &amp;EL40,""),"")
&amp;IFERROR(IF(AND((EL$33-EL41-INDEX(Sheep!$V$361:$V$368,EL40,1))&gt;(EL$33-EM$33),(EL$33-EL41-INDEX(Sheep!$V$361:$V$368,EL40,1))&lt;=0),"Scan-"  &amp;EL40,""),"")
&amp;IFERROR(IF(AND((EL$33-EL41-150                                                                            )&gt;(EL$33-EM$33),(EL$33-EL41-150                                                                             )&lt;=0),"Birth-" &amp;EL40,""),"")
&amp;IFERROR(IF(AND((EL$33-EL41-150-Sheep!$R$354                                           )&gt;(EL$33-EM$33),(EL$33-EL41-150-Sheep!$R$354                                            )&lt;=0),"Wean-"&amp;EL40,""),"")
&amp;IFERROR(IF(AND((EL$33-EL41-150-Sheep!$R$355                                           )&gt;(EL$33-EM$33),(EL$33-EL41-150-Sheep!$R$355                                            )&lt;=0),"Alt1-"   &amp;EL40,""),"")
&amp;IFERROR(IF(AND((EL$33-EL41-150-Sheep!$R$356                                           )&gt;(EL$33-EM$33),(EL$33-EL41-150-Sheep!$R$356                                            )&lt;=0),"Alt2-"   &amp;EL40,""),"")</f>
        <v/>
      </c>
      <c r="EM42" s="266" t="str">
        <f xml:space="preserve">                    IF(AND((EM$33                                  -Sheep!$N$253                               )&gt;(EM$33-EN$33),(EM$33                                  -Sheep!$N$253                                )&lt;=0),"Born","")
&amp;                   IF(AND((EM$33-Sheep!$R$354-Sheep!$N$253                                )&gt;(EM$33-EN$33),(EM$33-Sheep!$R$354-Sheep!$N$253                                )&lt;=0),"WeanStd","")
&amp;                   IF(AND((EM$33-Sheep!$R$355-Sheep!$N$253                                )&gt;(EM$33-EN$33),(EM$33-Sheep!$R$355-Sheep!$N$253                                )&lt;=0),"WeanAlt1","")
&amp;                   IF(AND((EM$33-Sheep!$R$356-Sheep!$N$253                                )&gt;(EM$33-EN$33),(EM$33-Sheep!$R$356-Sheep!$N$253                                )&lt;=0),"WeanAlt2","")
&amp;IFERROR(IF(AND((EM$33-EM41                                                                                     )&gt;(EM$33-EN$33),(EM$33-EM41                                                                                     )&lt;=0),"Join-"    &amp;EM40,""),"")
&amp;IFERROR(IF(AND((EM$33-EM41-INDEX(Sheep!$V$361:$V$368,EM40,1))&gt;(EM$33-EN$33),(EM$33-EM41-INDEX(Sheep!$V$361:$V$368,EM40,1))&lt;=0),"Scan-"  &amp;EM40,""),"")
&amp;IFERROR(IF(AND((EM$33-EM41-150                                                                            )&gt;(EM$33-EN$33),(EM$33-EM41-150                                                                             )&lt;=0),"Birth-" &amp;EM40,""),"")
&amp;IFERROR(IF(AND((EM$33-EM41-150-Sheep!$R$354                                           )&gt;(EM$33-EN$33),(EM$33-EM41-150-Sheep!$R$354                                            )&lt;=0),"Wean-"&amp;EM40,""),"")
&amp;IFERROR(IF(AND((EM$33-EM41-150-Sheep!$R$355                                           )&gt;(EM$33-EN$33),(EM$33-EM41-150-Sheep!$R$355                                            )&lt;=0),"Alt1-"   &amp;EM40,""),"")
&amp;IFERROR(IF(AND((EM$33-EM41-150-Sheep!$R$356                                           )&gt;(EM$33-EN$33),(EM$33-EM41-150-Sheep!$R$356                                            )&lt;=0),"Alt2-"   &amp;EM40,""),"")</f>
        <v>Birth-2</v>
      </c>
      <c r="EN42" s="266" t="str">
        <f xml:space="preserve">                    IF(AND((EN$33                                  -Sheep!$N$253                               )&gt;(EN$33-EO$33),(EN$33                                  -Sheep!$N$253                                )&lt;=0),"Born","")
&amp;                   IF(AND((EN$33-Sheep!$R$354-Sheep!$N$253                                )&gt;(EN$33-EO$33),(EN$33-Sheep!$R$354-Sheep!$N$253                                )&lt;=0),"WeanStd","")
&amp;                   IF(AND((EN$33-Sheep!$R$355-Sheep!$N$253                                )&gt;(EN$33-EO$33),(EN$33-Sheep!$R$355-Sheep!$N$253                                )&lt;=0),"WeanAlt1","")
&amp;                   IF(AND((EN$33-Sheep!$R$356-Sheep!$N$253                                )&gt;(EN$33-EO$33),(EN$33-Sheep!$R$356-Sheep!$N$253                                )&lt;=0),"WeanAlt2","")
&amp;IFERROR(IF(AND((EN$33-EN41                                                                                     )&gt;(EN$33-EO$33),(EN$33-EN41                                                                                     )&lt;=0),"Join-"    &amp;EN40,""),"")
&amp;IFERROR(IF(AND((EN$33-EN41-INDEX(Sheep!$V$361:$V$368,EN40,1))&gt;(EN$33-EO$33),(EN$33-EN41-INDEX(Sheep!$V$361:$V$368,EN40,1))&lt;=0),"Scan-"  &amp;EN40,""),"")
&amp;IFERROR(IF(AND((EN$33-EN41-150                                                                            )&gt;(EN$33-EO$33),(EN$33-EN41-150                                                                             )&lt;=0),"Birth-" &amp;EN40,""),"")
&amp;IFERROR(IF(AND((EN$33-EN41-150-Sheep!$R$354                                           )&gt;(EN$33-EO$33),(EN$33-EN41-150-Sheep!$R$354                                            )&lt;=0),"Wean-"&amp;EN40,""),"")
&amp;IFERROR(IF(AND((EN$33-EN41-150-Sheep!$R$355                                           )&gt;(EN$33-EO$33),(EN$33-EN41-150-Sheep!$R$355                                            )&lt;=0),"Alt1-"   &amp;EN40,""),"")
&amp;IFERROR(IF(AND((EN$33-EN41-150-Sheep!$R$356                                           )&gt;(EN$33-EO$33),(EN$33-EN41-150-Sheep!$R$356                                            )&lt;=0),"Alt2-"   &amp;EN40,""),"")</f>
        <v/>
      </c>
      <c r="EO42" s="266" t="str">
        <f xml:space="preserve">                    IF(AND((EO$33                                  -Sheep!$N$253                               )&gt;(EO$33-EP$33),(EO$33                                  -Sheep!$N$253                                )&lt;=0),"Born","")
&amp;                   IF(AND((EO$33-Sheep!$R$354-Sheep!$N$253                                )&gt;(EO$33-EP$33),(EO$33-Sheep!$R$354-Sheep!$N$253                                )&lt;=0),"WeanStd","")
&amp;                   IF(AND((EO$33-Sheep!$R$355-Sheep!$N$253                                )&gt;(EO$33-EP$33),(EO$33-Sheep!$R$355-Sheep!$N$253                                )&lt;=0),"WeanAlt1","")
&amp;                   IF(AND((EO$33-Sheep!$R$356-Sheep!$N$253                                )&gt;(EO$33-EP$33),(EO$33-Sheep!$R$356-Sheep!$N$253                                )&lt;=0),"WeanAlt2","")
&amp;IFERROR(IF(AND((EO$33-EO41                                                                                     )&gt;(EO$33-EP$33),(EO$33-EO41                                                                                     )&lt;=0),"Join-"    &amp;EO40,""),"")
&amp;IFERROR(IF(AND((EO$33-EO41-INDEX(Sheep!$V$361:$V$368,EO40,1))&gt;(EO$33-EP$33),(EO$33-EO41-INDEX(Sheep!$V$361:$V$368,EO40,1))&lt;=0),"Scan-"  &amp;EO40,""),"")
&amp;IFERROR(IF(AND((EO$33-EO41-150                                                                            )&gt;(EO$33-EP$33),(EO$33-EO41-150                                                                             )&lt;=0),"Birth-" &amp;EO40,""),"")
&amp;IFERROR(IF(AND((EO$33-EO41-150-Sheep!$R$354                                           )&gt;(EO$33-EP$33),(EO$33-EO41-150-Sheep!$R$354                                            )&lt;=0),"Wean-"&amp;EO40,""),"")
&amp;IFERROR(IF(AND((EO$33-EO41-150-Sheep!$R$355                                           )&gt;(EO$33-EP$33),(EO$33-EO41-150-Sheep!$R$355                                            )&lt;=0),"Alt1-"   &amp;EO40,""),"")
&amp;IFERROR(IF(AND((EO$33-EO41-150-Sheep!$R$356                                           )&gt;(EO$33-EP$33),(EO$33-EO41-150-Sheep!$R$356                                            )&lt;=0),"Alt2-"   &amp;EO40,""),"")</f>
        <v/>
      </c>
      <c r="EP42" s="266" t="str">
        <f xml:space="preserve">                    IF(AND((EP$33                                  -Sheep!$N$253                               )&gt;(EP$33-EQ$33),(EP$33                                  -Sheep!$N$253                                )&lt;=0),"Born","")
&amp;                   IF(AND((EP$33-Sheep!$R$354-Sheep!$N$253                                )&gt;(EP$33-EQ$33),(EP$33-Sheep!$R$354-Sheep!$N$253                                )&lt;=0),"WeanStd","")
&amp;                   IF(AND((EP$33-Sheep!$R$355-Sheep!$N$253                                )&gt;(EP$33-EQ$33),(EP$33-Sheep!$R$355-Sheep!$N$253                                )&lt;=0),"WeanAlt1","")
&amp;                   IF(AND((EP$33-Sheep!$R$356-Sheep!$N$253                                )&gt;(EP$33-EQ$33),(EP$33-Sheep!$R$356-Sheep!$N$253                                )&lt;=0),"WeanAlt2","")
&amp;IFERROR(IF(AND((EP$33-EP41                                                                                     )&gt;(EP$33-EQ$33),(EP$33-EP41                                                                                     )&lt;=0),"Join-"    &amp;EP40,""),"")
&amp;IFERROR(IF(AND((EP$33-EP41-INDEX(Sheep!$V$361:$V$368,EP40,1))&gt;(EP$33-EQ$33),(EP$33-EP41-INDEX(Sheep!$V$361:$V$368,EP40,1))&lt;=0),"Scan-"  &amp;EP40,""),"")
&amp;IFERROR(IF(AND((EP$33-EP41-150                                                                            )&gt;(EP$33-EQ$33),(EP$33-EP41-150                                                                             )&lt;=0),"Birth-" &amp;EP40,""),"")
&amp;IFERROR(IF(AND((EP$33-EP41-150-Sheep!$R$354                                           )&gt;(EP$33-EQ$33),(EP$33-EP41-150-Sheep!$R$354                                            )&lt;=0),"Wean-"&amp;EP40,""),"")
&amp;IFERROR(IF(AND((EP$33-EP41-150-Sheep!$R$355                                           )&gt;(EP$33-EQ$33),(EP$33-EP41-150-Sheep!$R$355                                            )&lt;=0),"Alt1-"   &amp;EP40,""),"")
&amp;IFERROR(IF(AND((EP$33-EP41-150-Sheep!$R$356                                           )&gt;(EP$33-EQ$33),(EP$33-EP41-150-Sheep!$R$356                                            )&lt;=0),"Alt2-"   &amp;EP40,""),"")</f>
        <v/>
      </c>
      <c r="EQ42" s="266" t="str">
        <f xml:space="preserve">                    IF(AND((EQ$33                                  -Sheep!$N$253                               )&gt;(EQ$33-ER$33),(EQ$33                                  -Sheep!$N$253                                )&lt;=0),"Born","")
&amp;                   IF(AND((EQ$33-Sheep!$R$354-Sheep!$N$253                                )&gt;(EQ$33-ER$33),(EQ$33-Sheep!$R$354-Sheep!$N$253                                )&lt;=0),"WeanStd","")
&amp;                   IF(AND((EQ$33-Sheep!$R$355-Sheep!$N$253                                )&gt;(EQ$33-ER$33),(EQ$33-Sheep!$R$355-Sheep!$N$253                                )&lt;=0),"WeanAlt1","")
&amp;                   IF(AND((EQ$33-Sheep!$R$356-Sheep!$N$253                                )&gt;(EQ$33-ER$33),(EQ$33-Sheep!$R$356-Sheep!$N$253                                )&lt;=0),"WeanAlt2","")
&amp;IFERROR(IF(AND((EQ$33-EQ41                                                                                     )&gt;(EQ$33-ER$33),(EQ$33-EQ41                                                                                     )&lt;=0),"Join-"    &amp;EQ40,""),"")
&amp;IFERROR(IF(AND((EQ$33-EQ41-INDEX(Sheep!$V$361:$V$368,EQ40,1))&gt;(EQ$33-ER$33),(EQ$33-EQ41-INDEX(Sheep!$V$361:$V$368,EQ40,1))&lt;=0),"Scan-"  &amp;EQ40,""),"")
&amp;IFERROR(IF(AND((EQ$33-EQ41-150                                                                            )&gt;(EQ$33-ER$33),(EQ$33-EQ41-150                                                                             )&lt;=0),"Birth-" &amp;EQ40,""),"")
&amp;IFERROR(IF(AND((EQ$33-EQ41-150-Sheep!$R$354                                           )&gt;(EQ$33-ER$33),(EQ$33-EQ41-150-Sheep!$R$354                                            )&lt;=0),"Wean-"&amp;EQ40,""),"")
&amp;IFERROR(IF(AND((EQ$33-EQ41-150-Sheep!$R$355                                           )&gt;(EQ$33-ER$33),(EQ$33-EQ41-150-Sheep!$R$355                                            )&lt;=0),"Alt1-"   &amp;EQ40,""),"")
&amp;IFERROR(IF(AND((EQ$33-EQ41-150-Sheep!$R$356                                           )&gt;(EQ$33-ER$33),(EQ$33-EQ41-150-Sheep!$R$356                                            )&lt;=0),"Alt2-"   &amp;EQ40,""),"")</f>
        <v/>
      </c>
      <c r="ER42" s="266" t="str">
        <f xml:space="preserve">                    IF(AND((ER$33                                  -Sheep!$N$253                               )&gt;(ER$33-ES$33),(ER$33                                  -Sheep!$N$253                                )&lt;=0),"Born","")
&amp;                   IF(AND((ER$33-Sheep!$R$354-Sheep!$N$253                                )&gt;(ER$33-ES$33),(ER$33-Sheep!$R$354-Sheep!$N$253                                )&lt;=0),"WeanStd","")
&amp;                   IF(AND((ER$33-Sheep!$R$355-Sheep!$N$253                                )&gt;(ER$33-ES$33),(ER$33-Sheep!$R$355-Sheep!$N$253                                )&lt;=0),"WeanAlt1","")
&amp;                   IF(AND((ER$33-Sheep!$R$356-Sheep!$N$253                                )&gt;(ER$33-ES$33),(ER$33-Sheep!$R$356-Sheep!$N$253                                )&lt;=0),"WeanAlt2","")
&amp;IFERROR(IF(AND((ER$33-ER41                                                                                     )&gt;(ER$33-ES$33),(ER$33-ER41                                                                                     )&lt;=0),"Join-"    &amp;ER40,""),"")
&amp;IFERROR(IF(AND((ER$33-ER41-INDEX(Sheep!$V$361:$V$368,ER40,1))&gt;(ER$33-ES$33),(ER$33-ER41-INDEX(Sheep!$V$361:$V$368,ER40,1))&lt;=0),"Scan-"  &amp;ER40,""),"")
&amp;IFERROR(IF(AND((ER$33-ER41-150                                                                            )&gt;(ER$33-ES$33),(ER$33-ER41-150                                                                             )&lt;=0),"Birth-" &amp;ER40,""),"")
&amp;IFERROR(IF(AND((ER$33-ER41-150-Sheep!$R$354                                           )&gt;(ER$33-ES$33),(ER$33-ER41-150-Sheep!$R$354                                            )&lt;=0),"Wean-"&amp;ER40,""),"")
&amp;IFERROR(IF(AND((ER$33-ER41-150-Sheep!$R$355                                           )&gt;(ER$33-ES$33),(ER$33-ER41-150-Sheep!$R$355                                            )&lt;=0),"Alt1-"   &amp;ER40,""),"")
&amp;IFERROR(IF(AND((ER$33-ER41-150-Sheep!$R$356                                           )&gt;(ER$33-ES$33),(ER$33-ER41-150-Sheep!$R$356                                            )&lt;=0),"Alt2-"   &amp;ER40,""),"")</f>
        <v/>
      </c>
      <c r="ES42" s="266" t="str">
        <f xml:space="preserve">                    IF(AND((ES$33                                  -Sheep!$N$253                               )&gt;(ES$33-ET$33),(ES$33                                  -Sheep!$N$253                                )&lt;=0),"Born","")
&amp;                   IF(AND((ES$33-Sheep!$R$354-Sheep!$N$253                                )&gt;(ES$33-ET$33),(ES$33-Sheep!$R$354-Sheep!$N$253                                )&lt;=0),"WeanStd","")
&amp;                   IF(AND((ES$33-Sheep!$R$355-Sheep!$N$253                                )&gt;(ES$33-ET$33),(ES$33-Sheep!$R$355-Sheep!$N$253                                )&lt;=0),"WeanAlt1","")
&amp;                   IF(AND((ES$33-Sheep!$R$356-Sheep!$N$253                                )&gt;(ES$33-ET$33),(ES$33-Sheep!$R$356-Sheep!$N$253                                )&lt;=0),"WeanAlt2","")
&amp;IFERROR(IF(AND((ES$33-ES41                                                                                     )&gt;(ES$33-ET$33),(ES$33-ES41                                                                                     )&lt;=0),"Join-"    &amp;ES40,""),"")
&amp;IFERROR(IF(AND((ES$33-ES41-INDEX(Sheep!$V$361:$V$368,ES40,1))&gt;(ES$33-ET$33),(ES$33-ES41-INDEX(Sheep!$V$361:$V$368,ES40,1))&lt;=0),"Scan-"  &amp;ES40,""),"")
&amp;IFERROR(IF(AND((ES$33-ES41-150                                                                            )&gt;(ES$33-ET$33),(ES$33-ES41-150                                                                             )&lt;=0),"Birth-" &amp;ES40,""),"")
&amp;IFERROR(IF(AND((ES$33-ES41-150-Sheep!$R$354                                           )&gt;(ES$33-ET$33),(ES$33-ES41-150-Sheep!$R$354                                            )&lt;=0),"Wean-"&amp;ES40,""),"")
&amp;IFERROR(IF(AND((ES$33-ES41-150-Sheep!$R$355                                           )&gt;(ES$33-ET$33),(ES$33-ES41-150-Sheep!$R$355                                            )&lt;=0),"Alt1-"   &amp;ES40,""),"")
&amp;IFERROR(IF(AND((ES$33-ES41-150-Sheep!$R$356                                           )&gt;(ES$33-ET$33),(ES$33-ES41-150-Sheep!$R$356                                            )&lt;=0),"Alt2-"   &amp;ES40,""),"")</f>
        <v/>
      </c>
      <c r="ET42" s="266" t="str">
        <f xml:space="preserve">                    IF(AND((ET$33                                  -Sheep!$N$253                               )&gt;(ET$33-EU$33),(ET$33                                  -Sheep!$N$253                                )&lt;=0),"Born","")
&amp;                   IF(AND((ET$33-Sheep!$R$354-Sheep!$N$253                                )&gt;(ET$33-EU$33),(ET$33-Sheep!$R$354-Sheep!$N$253                                )&lt;=0),"WeanStd","")
&amp;                   IF(AND((ET$33-Sheep!$R$355-Sheep!$N$253                                )&gt;(ET$33-EU$33),(ET$33-Sheep!$R$355-Sheep!$N$253                                )&lt;=0),"WeanAlt1","")
&amp;                   IF(AND((ET$33-Sheep!$R$356-Sheep!$N$253                                )&gt;(ET$33-EU$33),(ET$33-Sheep!$R$356-Sheep!$N$253                                )&lt;=0),"WeanAlt2","")
&amp;IFERROR(IF(AND((ET$33-ET41                                                                                     )&gt;(ET$33-EU$33),(ET$33-ET41                                                                                     )&lt;=0),"Join-"    &amp;ET40,""),"")
&amp;IFERROR(IF(AND((ET$33-ET41-INDEX(Sheep!$V$361:$V$368,ET40,1))&gt;(ET$33-EU$33),(ET$33-ET41-INDEX(Sheep!$V$361:$V$368,ET40,1))&lt;=0),"Scan-"  &amp;ET40,""),"")
&amp;IFERROR(IF(AND((ET$33-ET41-150                                                                            )&gt;(ET$33-EU$33),(ET$33-ET41-150                                                                             )&lt;=0),"Birth-" &amp;ET40,""),"")
&amp;IFERROR(IF(AND((ET$33-ET41-150-Sheep!$R$354                                           )&gt;(ET$33-EU$33),(ET$33-ET41-150-Sheep!$R$354                                            )&lt;=0),"Wean-"&amp;ET40,""),"")
&amp;IFERROR(IF(AND((ET$33-ET41-150-Sheep!$R$355                                           )&gt;(ET$33-EU$33),(ET$33-ET41-150-Sheep!$R$355                                            )&lt;=0),"Alt1-"   &amp;ET40,""),"")
&amp;IFERROR(IF(AND((ET$33-ET41-150-Sheep!$R$356                                           )&gt;(ET$33-EU$33),(ET$33-ET41-150-Sheep!$R$356                                            )&lt;=0),"Alt2-"   &amp;ET40,""),"")</f>
        <v/>
      </c>
      <c r="EU42" s="266" t="str">
        <f xml:space="preserve">                    IF(AND((EU$33                                  -Sheep!$N$253                               )&gt;(EU$33-EV$33),(EU$33                                  -Sheep!$N$253                                )&lt;=0),"Born","")
&amp;                   IF(AND((EU$33-Sheep!$R$354-Sheep!$N$253                                )&gt;(EU$33-EV$33),(EU$33-Sheep!$R$354-Sheep!$N$253                                )&lt;=0),"WeanStd","")
&amp;                   IF(AND((EU$33-Sheep!$R$355-Sheep!$N$253                                )&gt;(EU$33-EV$33),(EU$33-Sheep!$R$355-Sheep!$N$253                                )&lt;=0),"WeanAlt1","")
&amp;                   IF(AND((EU$33-Sheep!$R$356-Sheep!$N$253                                )&gt;(EU$33-EV$33),(EU$33-Sheep!$R$356-Sheep!$N$253                                )&lt;=0),"WeanAlt2","")
&amp;IFERROR(IF(AND((EU$33-EU41                                                                                     )&gt;(EU$33-EV$33),(EU$33-EU41                                                                                     )&lt;=0),"Join-"    &amp;EU40,""),"")
&amp;IFERROR(IF(AND((EU$33-EU41-INDEX(Sheep!$V$361:$V$368,EU40,1))&gt;(EU$33-EV$33),(EU$33-EU41-INDEX(Sheep!$V$361:$V$368,EU40,1))&lt;=0),"Scan-"  &amp;EU40,""),"")
&amp;IFERROR(IF(AND((EU$33-EU41-150                                                                            )&gt;(EU$33-EV$33),(EU$33-EU41-150                                                                             )&lt;=0),"Birth-" &amp;EU40,""),"")
&amp;IFERROR(IF(AND((EU$33-EU41-150-Sheep!$R$354                                           )&gt;(EU$33-EV$33),(EU$33-EU41-150-Sheep!$R$354                                            )&lt;=0),"Wean-"&amp;EU40,""),"")
&amp;IFERROR(IF(AND((EU$33-EU41-150-Sheep!$R$355                                           )&gt;(EU$33-EV$33),(EU$33-EU41-150-Sheep!$R$355                                            )&lt;=0),"Alt1-"   &amp;EU40,""),"")
&amp;IFERROR(IF(AND((EU$33-EU41-150-Sheep!$R$356                                           )&gt;(EU$33-EV$33),(EU$33-EU41-150-Sheep!$R$356                                            )&lt;=0),"Alt2-"   &amp;EU40,""),"")</f>
        <v/>
      </c>
      <c r="EV42" s="266" t="str">
        <f xml:space="preserve">                    IF(AND((EV$33                                  -Sheep!$N$253                               )&gt;(EV$33-EW$33),(EV$33                                  -Sheep!$N$253                                )&lt;=0),"Born","")
&amp;                   IF(AND((EV$33-Sheep!$R$354-Sheep!$N$253                                )&gt;(EV$33-EW$33),(EV$33-Sheep!$R$354-Sheep!$N$253                                )&lt;=0),"WeanStd","")
&amp;                   IF(AND((EV$33-Sheep!$R$355-Sheep!$N$253                                )&gt;(EV$33-EW$33),(EV$33-Sheep!$R$355-Sheep!$N$253                                )&lt;=0),"WeanAlt1","")
&amp;                   IF(AND((EV$33-Sheep!$R$356-Sheep!$N$253                                )&gt;(EV$33-EW$33),(EV$33-Sheep!$R$356-Sheep!$N$253                                )&lt;=0),"WeanAlt2","")
&amp;IFERROR(IF(AND((EV$33-EV41                                                                                     )&gt;(EV$33-EW$33),(EV$33-EV41                                                                                     )&lt;=0),"Join-"    &amp;EV40,""),"")
&amp;IFERROR(IF(AND((EV$33-EV41-INDEX(Sheep!$V$361:$V$368,EV40,1))&gt;(EV$33-EW$33),(EV$33-EV41-INDEX(Sheep!$V$361:$V$368,EV40,1))&lt;=0),"Scan-"  &amp;EV40,""),"")
&amp;IFERROR(IF(AND((EV$33-EV41-150                                                                            )&gt;(EV$33-EW$33),(EV$33-EV41-150                                                                             )&lt;=0),"Birth-" &amp;EV40,""),"")
&amp;IFERROR(IF(AND((EV$33-EV41-150-Sheep!$R$354                                           )&gt;(EV$33-EW$33),(EV$33-EV41-150-Sheep!$R$354                                            )&lt;=0),"Wean-"&amp;EV40,""),"")
&amp;IFERROR(IF(AND((EV$33-EV41-150-Sheep!$R$355                                           )&gt;(EV$33-EW$33),(EV$33-EV41-150-Sheep!$R$355                                            )&lt;=0),"Alt1-"   &amp;EV40,""),"")
&amp;IFERROR(IF(AND((EV$33-EV41-150-Sheep!$R$356                                           )&gt;(EV$33-EW$33),(EV$33-EV41-150-Sheep!$R$356                                            )&lt;=0),"Alt2-"   &amp;EV40,""),"")</f>
        <v/>
      </c>
      <c r="EW42" s="266" t="str">
        <f xml:space="preserve">                    IF(AND((EW$33                                  -Sheep!$N$253                               )&gt;(EW$33-EX$33),(EW$33                                  -Sheep!$N$253                                )&lt;=0),"Born","")
&amp;                   IF(AND((EW$33-Sheep!$R$354-Sheep!$N$253                                )&gt;(EW$33-EX$33),(EW$33-Sheep!$R$354-Sheep!$N$253                                )&lt;=0),"WeanStd","")
&amp;                   IF(AND((EW$33-Sheep!$R$355-Sheep!$N$253                                )&gt;(EW$33-EX$33),(EW$33-Sheep!$R$355-Sheep!$N$253                                )&lt;=0),"WeanAlt1","")
&amp;                   IF(AND((EW$33-Sheep!$R$356-Sheep!$N$253                                )&gt;(EW$33-EX$33),(EW$33-Sheep!$R$356-Sheep!$N$253                                )&lt;=0),"WeanAlt2","")
&amp;IFERROR(IF(AND((EW$33-EW41                                                                                     )&gt;(EW$33-EX$33),(EW$33-EW41                                                                                     )&lt;=0),"Join-"    &amp;EW40,""),"")
&amp;IFERROR(IF(AND((EW$33-EW41-INDEX(Sheep!$V$361:$V$368,EW40,1))&gt;(EW$33-EX$33),(EW$33-EW41-INDEX(Sheep!$V$361:$V$368,EW40,1))&lt;=0),"Scan-"  &amp;EW40,""),"")
&amp;IFERROR(IF(AND((EW$33-EW41-150                                                                            )&gt;(EW$33-EX$33),(EW$33-EW41-150                                                                             )&lt;=0),"Birth-" &amp;EW40,""),"")
&amp;IFERROR(IF(AND((EW$33-EW41-150-Sheep!$R$354                                           )&gt;(EW$33-EX$33),(EW$33-EW41-150-Sheep!$R$354                                            )&lt;=0),"Wean-"&amp;EW40,""),"")
&amp;IFERROR(IF(AND((EW$33-EW41-150-Sheep!$R$355                                           )&gt;(EW$33-EX$33),(EW$33-EW41-150-Sheep!$R$355                                            )&lt;=0),"Alt1-"   &amp;EW40,""),"")
&amp;IFERROR(IF(AND((EW$33-EW41-150-Sheep!$R$356                                           )&gt;(EW$33-EX$33),(EW$33-EW41-150-Sheep!$R$356                                            )&lt;=0),"Alt2-"   &amp;EW40,""),"")</f>
        <v/>
      </c>
      <c r="EX42" s="266" t="str">
        <f xml:space="preserve">                    IF(AND((EX$33                                  -Sheep!$N$253                               )&gt;(EX$33-EY$33),(EX$33                                  -Sheep!$N$253                                )&lt;=0),"Born","")
&amp;                   IF(AND((EX$33-Sheep!$R$354-Sheep!$N$253                                )&gt;(EX$33-EY$33),(EX$33-Sheep!$R$354-Sheep!$N$253                                )&lt;=0),"WeanStd","")
&amp;                   IF(AND((EX$33-Sheep!$R$355-Sheep!$N$253                                )&gt;(EX$33-EY$33),(EX$33-Sheep!$R$355-Sheep!$N$253                                )&lt;=0),"WeanAlt1","")
&amp;                   IF(AND((EX$33-Sheep!$R$356-Sheep!$N$253                                )&gt;(EX$33-EY$33),(EX$33-Sheep!$R$356-Sheep!$N$253                                )&lt;=0),"WeanAlt2","")
&amp;IFERROR(IF(AND((EX$33-EX41                                                                                     )&gt;(EX$33-EY$33),(EX$33-EX41                                                                                     )&lt;=0),"Join-"    &amp;EX40,""),"")
&amp;IFERROR(IF(AND((EX$33-EX41-INDEX(Sheep!$V$361:$V$368,EX40,1))&gt;(EX$33-EY$33),(EX$33-EX41-INDEX(Sheep!$V$361:$V$368,EX40,1))&lt;=0),"Scan-"  &amp;EX40,""),"")
&amp;IFERROR(IF(AND((EX$33-EX41-150                                                                            )&gt;(EX$33-EY$33),(EX$33-EX41-150                                                                             )&lt;=0),"Birth-" &amp;EX40,""),"")
&amp;IFERROR(IF(AND((EX$33-EX41-150-Sheep!$R$354                                           )&gt;(EX$33-EY$33),(EX$33-EX41-150-Sheep!$R$354                                            )&lt;=0),"Wean-"&amp;EX40,""),"")
&amp;IFERROR(IF(AND((EX$33-EX41-150-Sheep!$R$355                                           )&gt;(EX$33-EY$33),(EX$33-EX41-150-Sheep!$R$355                                            )&lt;=0),"Alt1-"   &amp;EX40,""),"")
&amp;IFERROR(IF(AND((EX$33-EX41-150-Sheep!$R$356                                           )&gt;(EX$33-EY$33),(EX$33-EX41-150-Sheep!$R$356                                            )&lt;=0),"Alt2-"   &amp;EX40,""),"")</f>
        <v/>
      </c>
      <c r="EY42" s="266" t="str">
        <f xml:space="preserve">                    IF(AND((EY$33                                  -Sheep!$N$253                               )&gt;(EY$33-EZ$33),(EY$33                                  -Sheep!$N$253                                )&lt;=0),"Born","")
&amp;                   IF(AND((EY$33-Sheep!$R$354-Sheep!$N$253                                )&gt;(EY$33-EZ$33),(EY$33-Sheep!$R$354-Sheep!$N$253                                )&lt;=0),"WeanStd","")
&amp;                   IF(AND((EY$33-Sheep!$R$355-Sheep!$N$253                                )&gt;(EY$33-EZ$33),(EY$33-Sheep!$R$355-Sheep!$N$253                                )&lt;=0),"WeanAlt1","")
&amp;                   IF(AND((EY$33-Sheep!$R$356-Sheep!$N$253                                )&gt;(EY$33-EZ$33),(EY$33-Sheep!$R$356-Sheep!$N$253                                )&lt;=0),"WeanAlt2","")
&amp;IFERROR(IF(AND((EY$33-EY41                                                                                     )&gt;(EY$33-EZ$33),(EY$33-EY41                                                                                     )&lt;=0),"Join-"    &amp;EY40,""),"")
&amp;IFERROR(IF(AND((EY$33-EY41-INDEX(Sheep!$V$361:$V$368,EY40,1))&gt;(EY$33-EZ$33),(EY$33-EY41-INDEX(Sheep!$V$361:$V$368,EY40,1))&lt;=0),"Scan-"  &amp;EY40,""),"")
&amp;IFERROR(IF(AND((EY$33-EY41-150                                                                            )&gt;(EY$33-EZ$33),(EY$33-EY41-150                                                                             )&lt;=0),"Birth-" &amp;EY40,""),"")
&amp;IFERROR(IF(AND((EY$33-EY41-150-Sheep!$R$354                                           )&gt;(EY$33-EZ$33),(EY$33-EY41-150-Sheep!$R$354                                            )&lt;=0),"Wean-"&amp;EY40,""),"")
&amp;IFERROR(IF(AND((EY$33-EY41-150-Sheep!$R$355                                           )&gt;(EY$33-EZ$33),(EY$33-EY41-150-Sheep!$R$355                                            )&lt;=0),"Alt1-"   &amp;EY40,""),"")
&amp;IFERROR(IF(AND((EY$33-EY41-150-Sheep!$R$356                                           )&gt;(EY$33-EZ$33),(EY$33-EY41-150-Sheep!$R$356                                            )&lt;=0),"Alt2-"   &amp;EY40,""),"")</f>
        <v/>
      </c>
      <c r="EZ42" s="266" t="str">
        <f xml:space="preserve">                    IF(AND((EZ$33                                  -Sheep!$N$253                               )&gt;(EZ$33-FA$33),(EZ$33                                  -Sheep!$N$253                                )&lt;=0),"Born","")
&amp;                   IF(AND((EZ$33-Sheep!$R$354-Sheep!$N$253                                )&gt;(EZ$33-FA$33),(EZ$33-Sheep!$R$354-Sheep!$N$253                                )&lt;=0),"WeanStd","")
&amp;                   IF(AND((EZ$33-Sheep!$R$355-Sheep!$N$253                                )&gt;(EZ$33-FA$33),(EZ$33-Sheep!$R$355-Sheep!$N$253                                )&lt;=0),"WeanAlt1","")
&amp;                   IF(AND((EZ$33-Sheep!$R$356-Sheep!$N$253                                )&gt;(EZ$33-FA$33),(EZ$33-Sheep!$R$356-Sheep!$N$253                                )&lt;=0),"WeanAlt2","")
&amp;IFERROR(IF(AND((EZ$33-EZ41                                                                                     )&gt;(EZ$33-FA$33),(EZ$33-EZ41                                                                                     )&lt;=0),"Join-"    &amp;EZ40,""),"")
&amp;IFERROR(IF(AND((EZ$33-EZ41-INDEX(Sheep!$V$361:$V$368,EZ40,1))&gt;(EZ$33-FA$33),(EZ$33-EZ41-INDEX(Sheep!$V$361:$V$368,EZ40,1))&lt;=0),"Scan-"  &amp;EZ40,""),"")
&amp;IFERROR(IF(AND((EZ$33-EZ41-150                                                                            )&gt;(EZ$33-FA$33),(EZ$33-EZ41-150                                                                             )&lt;=0),"Birth-" &amp;EZ40,""),"")
&amp;IFERROR(IF(AND((EZ$33-EZ41-150-Sheep!$R$354                                           )&gt;(EZ$33-FA$33),(EZ$33-EZ41-150-Sheep!$R$354                                            )&lt;=0),"Wean-"&amp;EZ40,""),"")
&amp;IFERROR(IF(AND((EZ$33-EZ41-150-Sheep!$R$355                                           )&gt;(EZ$33-FA$33),(EZ$33-EZ41-150-Sheep!$R$355                                            )&lt;=0),"Alt1-"   &amp;EZ40,""),"")
&amp;IFERROR(IF(AND((EZ$33-EZ41-150-Sheep!$R$356                                           )&gt;(EZ$33-FA$33),(EZ$33-EZ41-150-Sheep!$R$356                                            )&lt;=0),"Alt2-"   &amp;EZ40,""),"")</f>
        <v>Wean-2</v>
      </c>
      <c r="FA42" s="266" t="str">
        <f xml:space="preserve">                    IF(AND((FA$33                                  -Sheep!$N$253                               )&gt;(FA$33-FB$33),(FA$33                                  -Sheep!$N$253                                )&lt;=0),"Born","")
&amp;                   IF(AND((FA$33-Sheep!$R$354-Sheep!$N$253                                )&gt;(FA$33-FB$33),(FA$33-Sheep!$R$354-Sheep!$N$253                                )&lt;=0),"WeanStd","")
&amp;                   IF(AND((FA$33-Sheep!$R$355-Sheep!$N$253                                )&gt;(FA$33-FB$33),(FA$33-Sheep!$R$355-Sheep!$N$253                                )&lt;=0),"WeanAlt1","")
&amp;                   IF(AND((FA$33-Sheep!$R$356-Sheep!$N$253                                )&gt;(FA$33-FB$33),(FA$33-Sheep!$R$356-Sheep!$N$253                                )&lt;=0),"WeanAlt2","")
&amp;IFERROR(IF(AND((FA$33-FA41                                                                                     )&gt;(FA$33-FB$33),(FA$33-FA41                                                                                     )&lt;=0),"Join-"    &amp;FA40,""),"")
&amp;IFERROR(IF(AND((FA$33-FA41-INDEX(Sheep!$V$361:$V$368,FA40,1))&gt;(FA$33-FB$33),(FA$33-FA41-INDEX(Sheep!$V$361:$V$368,FA40,1))&lt;=0),"Scan-"  &amp;FA40,""),"")
&amp;IFERROR(IF(AND((FA$33-FA41-150                                                                            )&gt;(FA$33-FB$33),(FA$33-FA41-150                                                                             )&lt;=0),"Birth-" &amp;FA40,""),"")
&amp;IFERROR(IF(AND((FA$33-FA41-150-Sheep!$R$354                                           )&gt;(FA$33-FB$33),(FA$33-FA41-150-Sheep!$R$354                                            )&lt;=0),"Wean-"&amp;FA40,""),"")
&amp;IFERROR(IF(AND((FA$33-FA41-150-Sheep!$R$355                                           )&gt;(FA$33-FB$33),(FA$33-FA41-150-Sheep!$R$355                                            )&lt;=0),"Alt1-"   &amp;FA40,""),"")
&amp;IFERROR(IF(AND((FA$33-FA41-150-Sheep!$R$356                                           )&gt;(FA$33-FB$33),(FA$33-FA41-150-Sheep!$R$356                                            )&lt;=0),"Alt2-"   &amp;FA40,""),"")</f>
        <v/>
      </c>
      <c r="FB42" s="266" t="str">
        <f xml:space="preserve">                    IF(AND((FB$33                                  -Sheep!$N$253                               )&gt;(FB$33-FC$33),(FB$33                                  -Sheep!$N$253                                )&lt;=0),"Born","")
&amp;                   IF(AND((FB$33-Sheep!$R$354-Sheep!$N$253                                )&gt;(FB$33-FC$33),(FB$33-Sheep!$R$354-Sheep!$N$253                                )&lt;=0),"WeanStd","")
&amp;                   IF(AND((FB$33-Sheep!$R$355-Sheep!$N$253                                )&gt;(FB$33-FC$33),(FB$33-Sheep!$R$355-Sheep!$N$253                                )&lt;=0),"WeanAlt1","")
&amp;                   IF(AND((FB$33-Sheep!$R$356-Sheep!$N$253                                )&gt;(FB$33-FC$33),(FB$33-Sheep!$R$356-Sheep!$N$253                                )&lt;=0),"WeanAlt2","")
&amp;IFERROR(IF(AND((FB$33-FB41                                                                                     )&gt;(FB$33-FC$33),(FB$33-FB41                                                                                     )&lt;=0),"Join-"    &amp;FB40,""),"")
&amp;IFERROR(IF(AND((FB$33-FB41-INDEX(Sheep!$V$361:$V$368,FB40,1))&gt;(FB$33-FC$33),(FB$33-FB41-INDEX(Sheep!$V$361:$V$368,FB40,1))&lt;=0),"Scan-"  &amp;FB40,""),"")
&amp;IFERROR(IF(AND((FB$33-FB41-150                                                                            )&gt;(FB$33-FC$33),(FB$33-FB41-150                                                                             )&lt;=0),"Birth-" &amp;FB40,""),"")
&amp;IFERROR(IF(AND((FB$33-FB41-150-Sheep!$R$354                                           )&gt;(FB$33-FC$33),(FB$33-FB41-150-Sheep!$R$354                                            )&lt;=0),"Wean-"&amp;FB40,""),"")
&amp;IFERROR(IF(AND((FB$33-FB41-150-Sheep!$R$355                                           )&gt;(FB$33-FC$33),(FB$33-FB41-150-Sheep!$R$355                                            )&lt;=0),"Alt1-"   &amp;FB40,""),"")
&amp;IFERROR(IF(AND((FB$33-FB41-150-Sheep!$R$356                                           )&gt;(FB$33-FC$33),(FB$33-FB41-150-Sheep!$R$356                                            )&lt;=0),"Alt2-"   &amp;FB40,""),"")</f>
        <v/>
      </c>
      <c r="FC42" s="266" t="str">
        <f xml:space="preserve">                    IF(AND((FC$33                                  -Sheep!$N$253                               )&gt;(FC$33-FD$33),(FC$33                                  -Sheep!$N$253                                )&lt;=0),"Born","")
&amp;                   IF(AND((FC$33-Sheep!$R$354-Sheep!$N$253                                )&gt;(FC$33-FD$33),(FC$33-Sheep!$R$354-Sheep!$N$253                                )&lt;=0),"WeanStd","")
&amp;                   IF(AND((FC$33-Sheep!$R$355-Sheep!$N$253                                )&gt;(FC$33-FD$33),(FC$33-Sheep!$R$355-Sheep!$N$253                                )&lt;=0),"WeanAlt1","")
&amp;                   IF(AND((FC$33-Sheep!$R$356-Sheep!$N$253                                )&gt;(FC$33-FD$33),(FC$33-Sheep!$R$356-Sheep!$N$253                                )&lt;=0),"WeanAlt2","")
&amp;IFERROR(IF(AND((FC$33-FC41                                                                                     )&gt;(FC$33-FD$33),(FC$33-FC41                                                                                     )&lt;=0),"Join-"    &amp;FC40,""),"")
&amp;IFERROR(IF(AND((FC$33-FC41-INDEX(Sheep!$V$361:$V$368,FC40,1))&gt;(FC$33-FD$33),(FC$33-FC41-INDEX(Sheep!$V$361:$V$368,FC40,1))&lt;=0),"Scan-"  &amp;FC40,""),"")
&amp;IFERROR(IF(AND((FC$33-FC41-150                                                                            )&gt;(FC$33-FD$33),(FC$33-FC41-150                                                                             )&lt;=0),"Birth-" &amp;FC40,""),"")
&amp;IFERROR(IF(AND((FC$33-FC41-150-Sheep!$R$354                                           )&gt;(FC$33-FD$33),(FC$33-FC41-150-Sheep!$R$354                                            )&lt;=0),"Wean-"&amp;FC40,""),"")
&amp;IFERROR(IF(AND((FC$33-FC41-150-Sheep!$R$355                                           )&gt;(FC$33-FD$33),(FC$33-FC41-150-Sheep!$R$355                                            )&lt;=0),"Alt1-"   &amp;FC40,""),"")
&amp;IFERROR(IF(AND((FC$33-FC41-150-Sheep!$R$356                                           )&gt;(FC$33-FD$33),(FC$33-FC41-150-Sheep!$R$356                                            )&lt;=0),"Alt2-"   &amp;FC40,""),"")</f>
        <v/>
      </c>
      <c r="FD42" s="266" t="str">
        <f xml:space="preserve">                    IF(AND((FD$33                                  -Sheep!$N$253                               )&gt;(FD$33-FE$33),(FD$33                                  -Sheep!$N$253                                )&lt;=0),"Born","")
&amp;                   IF(AND((FD$33-Sheep!$R$354-Sheep!$N$253                                )&gt;(FD$33-FE$33),(FD$33-Sheep!$R$354-Sheep!$N$253                                )&lt;=0),"WeanStd","")
&amp;                   IF(AND((FD$33-Sheep!$R$355-Sheep!$N$253                                )&gt;(FD$33-FE$33),(FD$33-Sheep!$R$355-Sheep!$N$253                                )&lt;=0),"WeanAlt1","")
&amp;                   IF(AND((FD$33-Sheep!$R$356-Sheep!$N$253                                )&gt;(FD$33-FE$33),(FD$33-Sheep!$R$356-Sheep!$N$253                                )&lt;=0),"WeanAlt2","")
&amp;IFERROR(IF(AND((FD$33-FD41                                                                                     )&gt;(FD$33-FE$33),(FD$33-FD41                                                                                     )&lt;=0),"Join-"    &amp;FD40,""),"")
&amp;IFERROR(IF(AND((FD$33-FD41-INDEX(Sheep!$V$361:$V$368,FD40,1))&gt;(FD$33-FE$33),(FD$33-FD41-INDEX(Sheep!$V$361:$V$368,FD40,1))&lt;=0),"Scan-"  &amp;FD40,""),"")
&amp;IFERROR(IF(AND((FD$33-FD41-150                                                                            )&gt;(FD$33-FE$33),(FD$33-FD41-150                                                                             )&lt;=0),"Birth-" &amp;FD40,""),"")
&amp;IFERROR(IF(AND((FD$33-FD41-150-Sheep!$R$354                                           )&gt;(FD$33-FE$33),(FD$33-FD41-150-Sheep!$R$354                                            )&lt;=0),"Wean-"&amp;FD40,""),"")
&amp;IFERROR(IF(AND((FD$33-FD41-150-Sheep!$R$355                                           )&gt;(FD$33-FE$33),(FD$33-FD41-150-Sheep!$R$355                                            )&lt;=0),"Alt1-"   &amp;FD40,""),"")
&amp;IFERROR(IF(AND((FD$33-FD41-150-Sheep!$R$356                                           )&gt;(FD$33-FE$33),(FD$33-FD41-150-Sheep!$R$356                                            )&lt;=0),"Alt2-"   &amp;FD40,""),"")</f>
        <v>Alt1-2</v>
      </c>
      <c r="FE42" s="266" t="str">
        <f xml:space="preserve">                    IF(AND((FE$33                                  -Sheep!$N$253                               )&gt;(FE$33-FF$33),(FE$33                                  -Sheep!$N$253                                )&lt;=0),"Born","")
&amp;                   IF(AND((FE$33-Sheep!$R$354-Sheep!$N$253                                )&gt;(FE$33-FF$33),(FE$33-Sheep!$R$354-Sheep!$N$253                                )&lt;=0),"WeanStd","")
&amp;                   IF(AND((FE$33-Sheep!$R$355-Sheep!$N$253                                )&gt;(FE$33-FF$33),(FE$33-Sheep!$R$355-Sheep!$N$253                                )&lt;=0),"WeanAlt1","")
&amp;                   IF(AND((FE$33-Sheep!$R$356-Sheep!$N$253                                )&gt;(FE$33-FF$33),(FE$33-Sheep!$R$356-Sheep!$N$253                                )&lt;=0),"WeanAlt2","")
&amp;IFERROR(IF(AND((FE$33-FE41                                                                                     )&gt;(FE$33-FF$33),(FE$33-FE41                                                                                     )&lt;=0),"Join-"    &amp;FE40,""),"")
&amp;IFERROR(IF(AND((FE$33-FE41-INDEX(Sheep!$V$361:$V$368,FE40,1))&gt;(FE$33-FF$33),(FE$33-FE41-INDEX(Sheep!$V$361:$V$368,FE40,1))&lt;=0),"Scan-"  &amp;FE40,""),"")
&amp;IFERROR(IF(AND((FE$33-FE41-150                                                                            )&gt;(FE$33-FF$33),(FE$33-FE41-150                                                                             )&lt;=0),"Birth-" &amp;FE40,""),"")
&amp;IFERROR(IF(AND((FE$33-FE41-150-Sheep!$R$354                                           )&gt;(FE$33-FF$33),(FE$33-FE41-150-Sheep!$R$354                                            )&lt;=0),"Wean-"&amp;FE40,""),"")
&amp;IFERROR(IF(AND((FE$33-FE41-150-Sheep!$R$355                                           )&gt;(FE$33-FF$33),(FE$33-FE41-150-Sheep!$R$355                                            )&lt;=0),"Alt1-"   &amp;FE40,""),"")
&amp;IFERROR(IF(AND((FE$33-FE41-150-Sheep!$R$356                                           )&gt;(FE$33-FF$33),(FE$33-FE41-150-Sheep!$R$356                                            )&lt;=0),"Alt2-"   &amp;FE40,""),"")</f>
        <v/>
      </c>
      <c r="FF42" s="266" t="str">
        <f xml:space="preserve">                    IF(AND((FF$33                                  -Sheep!$N$253                               )&gt;(FF$33-FG$33),(FF$33                                  -Sheep!$N$253                                )&lt;=0),"Born","")
&amp;                   IF(AND((FF$33-Sheep!$R$354-Sheep!$N$253                                )&gt;(FF$33-FG$33),(FF$33-Sheep!$R$354-Sheep!$N$253                                )&lt;=0),"WeanStd","")
&amp;                   IF(AND((FF$33-Sheep!$R$355-Sheep!$N$253                                )&gt;(FF$33-FG$33),(FF$33-Sheep!$R$355-Sheep!$N$253                                )&lt;=0),"WeanAlt1","")
&amp;                   IF(AND((FF$33-Sheep!$R$356-Sheep!$N$253                                )&gt;(FF$33-FG$33),(FF$33-Sheep!$R$356-Sheep!$N$253                                )&lt;=0),"WeanAlt2","")
&amp;IFERROR(IF(AND((FF$33-FF41                                                                                     )&gt;(FF$33-FG$33),(FF$33-FF41                                                                                     )&lt;=0),"Join-"    &amp;FF40,""),"")
&amp;IFERROR(IF(AND((FF$33-FF41-INDEX(Sheep!$V$361:$V$368,FF40,1))&gt;(FF$33-FG$33),(FF$33-FF41-INDEX(Sheep!$V$361:$V$368,FF40,1))&lt;=0),"Scan-"  &amp;FF40,""),"")
&amp;IFERROR(IF(AND((FF$33-FF41-150                                                                            )&gt;(FF$33-FG$33),(FF$33-FF41-150                                                                             )&lt;=0),"Birth-" &amp;FF40,""),"")
&amp;IFERROR(IF(AND((FF$33-FF41-150-Sheep!$R$354                                           )&gt;(FF$33-FG$33),(FF$33-FF41-150-Sheep!$R$354                                            )&lt;=0),"Wean-"&amp;FF40,""),"")
&amp;IFERROR(IF(AND((FF$33-FF41-150-Sheep!$R$355                                           )&gt;(FF$33-FG$33),(FF$33-FF41-150-Sheep!$R$355                                            )&lt;=0),"Alt1-"   &amp;FF40,""),"")
&amp;IFERROR(IF(AND((FF$33-FF41-150-Sheep!$R$356                                           )&gt;(FF$33-FG$33),(FF$33-FF41-150-Sheep!$R$356                                            )&lt;=0),"Alt2-"   &amp;FF40,""),"")</f>
        <v/>
      </c>
      <c r="FG42" s="266" t="str">
        <f xml:space="preserve">                    IF(AND((FG$33                                  -Sheep!$N$253                               )&gt;(FG$33-FH$33),(FG$33                                  -Sheep!$N$253                                )&lt;=0),"Born","")
&amp;                   IF(AND((FG$33-Sheep!$R$354-Sheep!$N$253                                )&gt;(FG$33-FH$33),(FG$33-Sheep!$R$354-Sheep!$N$253                                )&lt;=0),"WeanStd","")
&amp;                   IF(AND((FG$33-Sheep!$R$355-Sheep!$N$253                                )&gt;(FG$33-FH$33),(FG$33-Sheep!$R$355-Sheep!$N$253                                )&lt;=0),"WeanAlt1","")
&amp;                   IF(AND((FG$33-Sheep!$R$356-Sheep!$N$253                                )&gt;(FG$33-FH$33),(FG$33-Sheep!$R$356-Sheep!$N$253                                )&lt;=0),"WeanAlt2","")
&amp;IFERROR(IF(AND((FG$33-FG41                                                                                     )&gt;(FG$33-FH$33),(FG$33-FG41                                                                                     )&lt;=0),"Join-"    &amp;FG40,""),"")
&amp;IFERROR(IF(AND((FG$33-FG41-INDEX(Sheep!$V$361:$V$368,FG40,1))&gt;(FG$33-FH$33),(FG$33-FG41-INDEX(Sheep!$V$361:$V$368,FG40,1))&lt;=0),"Scan-"  &amp;FG40,""),"")
&amp;IFERROR(IF(AND((FG$33-FG41-150                                                                            )&gt;(FG$33-FH$33),(FG$33-FG41-150                                                                             )&lt;=0),"Birth-" &amp;FG40,""),"")
&amp;IFERROR(IF(AND((FG$33-FG41-150-Sheep!$R$354                                           )&gt;(FG$33-FH$33),(FG$33-FG41-150-Sheep!$R$354                                            )&lt;=0),"Wean-"&amp;FG40,""),"")
&amp;IFERROR(IF(AND((FG$33-FG41-150-Sheep!$R$355                                           )&gt;(FG$33-FH$33),(FG$33-FG41-150-Sheep!$R$355                                            )&lt;=0),"Alt1-"   &amp;FG40,""),"")
&amp;IFERROR(IF(AND((FG$33-FG41-150-Sheep!$R$356                                           )&gt;(FG$33-FH$33),(FG$33-FG41-150-Sheep!$R$356                                            )&lt;=0),"Alt2-"   &amp;FG40,""),"")</f>
        <v/>
      </c>
      <c r="FH42" s="266" t="str">
        <f xml:space="preserve">                    IF(AND((FH$33                                  -Sheep!$N$253                               )&gt;(FH$33-FI$33),(FH$33                                  -Sheep!$N$253                                )&lt;=0),"Born","")
&amp;                   IF(AND((FH$33-Sheep!$R$354-Sheep!$N$253                                )&gt;(FH$33-FI$33),(FH$33-Sheep!$R$354-Sheep!$N$253                                )&lt;=0),"WeanStd","")
&amp;                   IF(AND((FH$33-Sheep!$R$355-Sheep!$N$253                                )&gt;(FH$33-FI$33),(FH$33-Sheep!$R$355-Sheep!$N$253                                )&lt;=0),"WeanAlt1","")
&amp;                   IF(AND((FH$33-Sheep!$R$356-Sheep!$N$253                                )&gt;(FH$33-FI$33),(FH$33-Sheep!$R$356-Sheep!$N$253                                )&lt;=0),"WeanAlt2","")
&amp;IFERROR(IF(AND((FH$33-FH41                                                                                     )&gt;(FH$33-FI$33),(FH$33-FH41                                                                                     )&lt;=0),"Join-"    &amp;FH40,""),"")
&amp;IFERROR(IF(AND((FH$33-FH41-INDEX(Sheep!$V$361:$V$368,FH40,1))&gt;(FH$33-FI$33),(FH$33-FH41-INDEX(Sheep!$V$361:$V$368,FH40,1))&lt;=0),"Scan-"  &amp;FH40,""),"")
&amp;IFERROR(IF(AND((FH$33-FH41-150                                                                            )&gt;(FH$33-FI$33),(FH$33-FH41-150                                                                             )&lt;=0),"Birth-" &amp;FH40,""),"")
&amp;IFERROR(IF(AND((FH$33-FH41-150-Sheep!$R$354                                           )&gt;(FH$33-FI$33),(FH$33-FH41-150-Sheep!$R$354                                            )&lt;=0),"Wean-"&amp;FH40,""),"")
&amp;IFERROR(IF(AND((FH$33-FH41-150-Sheep!$R$355                                           )&gt;(FH$33-FI$33),(FH$33-FH41-150-Sheep!$R$355                                            )&lt;=0),"Alt1-"   &amp;FH40,""),"")
&amp;IFERROR(IF(AND((FH$33-FH41-150-Sheep!$R$356                                           )&gt;(FH$33-FI$33),(FH$33-FH41-150-Sheep!$R$356                                            )&lt;=0),"Alt2-"   &amp;FH40,""),"")</f>
        <v>Alt2-2</v>
      </c>
      <c r="FI42" s="266" t="str">
        <f xml:space="preserve">                    IF(AND((FI$33                                  -Sheep!$N$253                               )&gt;(FI$33-FJ$33),(FI$33                                  -Sheep!$N$253                                )&lt;=0),"Born","")
&amp;                   IF(AND((FI$33-Sheep!$R$354-Sheep!$N$253                                )&gt;(FI$33-FJ$33),(FI$33-Sheep!$R$354-Sheep!$N$253                                )&lt;=0),"WeanStd","")
&amp;                   IF(AND((FI$33-Sheep!$R$355-Sheep!$N$253                                )&gt;(FI$33-FJ$33),(FI$33-Sheep!$R$355-Sheep!$N$253                                )&lt;=0),"WeanAlt1","")
&amp;                   IF(AND((FI$33-Sheep!$R$356-Sheep!$N$253                                )&gt;(FI$33-FJ$33),(FI$33-Sheep!$R$356-Sheep!$N$253                                )&lt;=0),"WeanAlt2","")
&amp;IFERROR(IF(AND((FI$33-FI41                                                                                     )&gt;(FI$33-FJ$33),(FI$33-FI41                                                                                     )&lt;=0),"Join-"    &amp;FI40,""),"")
&amp;IFERROR(IF(AND((FI$33-FI41-INDEX(Sheep!$V$361:$V$368,FI40,1))&gt;(FI$33-FJ$33),(FI$33-FI41-INDEX(Sheep!$V$361:$V$368,FI40,1))&lt;=0),"Scan-"  &amp;FI40,""),"")
&amp;IFERROR(IF(AND((FI$33-FI41-150                                                                            )&gt;(FI$33-FJ$33),(FI$33-FI41-150                                                                             )&lt;=0),"Birth-" &amp;FI40,""),"")
&amp;IFERROR(IF(AND((FI$33-FI41-150-Sheep!$R$354                                           )&gt;(FI$33-FJ$33),(FI$33-FI41-150-Sheep!$R$354                                            )&lt;=0),"Wean-"&amp;FI40,""),"")
&amp;IFERROR(IF(AND((FI$33-FI41-150-Sheep!$R$355                                           )&gt;(FI$33-FJ$33),(FI$33-FI41-150-Sheep!$R$355                                            )&lt;=0),"Alt1-"   &amp;FI40,""),"")
&amp;IFERROR(IF(AND((FI$33-FI41-150-Sheep!$R$356                                           )&gt;(FI$33-FJ$33),(FI$33-FI41-150-Sheep!$R$356                                            )&lt;=0),"Alt2-"   &amp;FI40,""),"")</f>
        <v/>
      </c>
      <c r="FJ42" s="266" t="str">
        <f xml:space="preserve">                    IF(AND((FJ$33                                  -Sheep!$N$253                               )&gt;(FJ$33-FK$33),(FJ$33                                  -Sheep!$N$253                                )&lt;=0),"Born","")
&amp;                   IF(AND((FJ$33-Sheep!$R$354-Sheep!$N$253                                )&gt;(FJ$33-FK$33),(FJ$33-Sheep!$R$354-Sheep!$N$253                                )&lt;=0),"WeanStd","")
&amp;                   IF(AND((FJ$33-Sheep!$R$355-Sheep!$N$253                                )&gt;(FJ$33-FK$33),(FJ$33-Sheep!$R$355-Sheep!$N$253                                )&lt;=0),"WeanAlt1","")
&amp;                   IF(AND((FJ$33-Sheep!$R$356-Sheep!$N$253                                )&gt;(FJ$33-FK$33),(FJ$33-Sheep!$R$356-Sheep!$N$253                                )&lt;=0),"WeanAlt2","")
&amp;IFERROR(IF(AND((FJ$33-FJ41                                                                                     )&gt;(FJ$33-FK$33),(FJ$33-FJ41                                                                                     )&lt;=0),"Join-"    &amp;FJ40,""),"")
&amp;IFERROR(IF(AND((FJ$33-FJ41-INDEX(Sheep!$V$361:$V$368,FJ40,1))&gt;(FJ$33-FK$33),(FJ$33-FJ41-INDEX(Sheep!$V$361:$V$368,FJ40,1))&lt;=0),"Scan-"  &amp;FJ40,""),"")
&amp;IFERROR(IF(AND((FJ$33-FJ41-150                                                                            )&gt;(FJ$33-FK$33),(FJ$33-FJ41-150                                                                             )&lt;=0),"Birth-" &amp;FJ40,""),"")
&amp;IFERROR(IF(AND((FJ$33-FJ41-150-Sheep!$R$354                                           )&gt;(FJ$33-FK$33),(FJ$33-FJ41-150-Sheep!$R$354                                            )&lt;=0),"Wean-"&amp;FJ40,""),"")
&amp;IFERROR(IF(AND((FJ$33-FJ41-150-Sheep!$R$355                                           )&gt;(FJ$33-FK$33),(FJ$33-FJ41-150-Sheep!$R$355                                            )&lt;=0),"Alt1-"   &amp;FJ40,""),"")
&amp;IFERROR(IF(AND((FJ$33-FJ41-150-Sheep!$R$356                                           )&gt;(FJ$33-FK$33),(FJ$33-FJ41-150-Sheep!$R$356                                            )&lt;=0),"Alt2-"   &amp;FJ40,""),"")</f>
        <v/>
      </c>
      <c r="FK42" s="266" t="str">
        <f xml:space="preserve">                    IF(AND((FK$33                                  -Sheep!$N$253                               )&gt;(FK$33-FL$33),(FK$33                                  -Sheep!$N$253                                )&lt;=0),"Born","")
&amp;                   IF(AND((FK$33-Sheep!$R$354-Sheep!$N$253                                )&gt;(FK$33-FL$33),(FK$33-Sheep!$R$354-Sheep!$N$253                                )&lt;=0),"WeanStd","")
&amp;                   IF(AND((FK$33-Sheep!$R$355-Sheep!$N$253                                )&gt;(FK$33-FL$33),(FK$33-Sheep!$R$355-Sheep!$N$253                                )&lt;=0),"WeanAlt1","")
&amp;                   IF(AND((FK$33-Sheep!$R$356-Sheep!$N$253                                )&gt;(FK$33-FL$33),(FK$33-Sheep!$R$356-Sheep!$N$253                                )&lt;=0),"WeanAlt2","")
&amp;IFERROR(IF(AND((FK$33-FK41                                                                                     )&gt;(FK$33-FL$33),(FK$33-FK41                                                                                     )&lt;=0),"Join-"    &amp;FK40,""),"")
&amp;IFERROR(IF(AND((FK$33-FK41-INDEX(Sheep!$V$361:$V$368,FK40,1))&gt;(FK$33-FL$33),(FK$33-FK41-INDEX(Sheep!$V$361:$V$368,FK40,1))&lt;=0),"Scan-"  &amp;FK40,""),"")
&amp;IFERROR(IF(AND((FK$33-FK41-150                                                                            )&gt;(FK$33-FL$33),(FK$33-FK41-150                                                                             )&lt;=0),"Birth-" &amp;FK40,""),"")
&amp;IFERROR(IF(AND((FK$33-FK41-150-Sheep!$R$354                                           )&gt;(FK$33-FL$33),(FK$33-FK41-150-Sheep!$R$354                                            )&lt;=0),"Wean-"&amp;FK40,""),"")
&amp;IFERROR(IF(AND((FK$33-FK41-150-Sheep!$R$355                                           )&gt;(FK$33-FL$33),(FK$33-FK41-150-Sheep!$R$355                                            )&lt;=0),"Alt1-"   &amp;FK40,""),"")
&amp;IFERROR(IF(AND((FK$33-FK41-150-Sheep!$R$356                                           )&gt;(FK$33-FL$33),(FK$33-FK41-150-Sheep!$R$356                                            )&lt;=0),"Alt2-"   &amp;FK40,""),"")</f>
        <v/>
      </c>
      <c r="FL42" s="266" t="str">
        <f xml:space="preserve">                    IF(AND((FL$33                                  -Sheep!$N$253                               )&gt;(FL$33-FM$33),(FL$33                                  -Sheep!$N$253                                )&lt;=0),"Born","")
&amp;                   IF(AND((FL$33-Sheep!$R$354-Sheep!$N$253                                )&gt;(FL$33-FM$33),(FL$33-Sheep!$R$354-Sheep!$N$253                                )&lt;=0),"WeanStd","")
&amp;                   IF(AND((FL$33-Sheep!$R$355-Sheep!$N$253                                )&gt;(FL$33-FM$33),(FL$33-Sheep!$R$355-Sheep!$N$253                                )&lt;=0),"WeanAlt1","")
&amp;                   IF(AND((FL$33-Sheep!$R$356-Sheep!$N$253                                )&gt;(FL$33-FM$33),(FL$33-Sheep!$R$356-Sheep!$N$253                                )&lt;=0),"WeanAlt2","")
&amp;IFERROR(IF(AND((FL$33-FL41                                                                                     )&gt;(FL$33-FM$33),(FL$33-FL41                                                                                     )&lt;=0),"Join-"    &amp;FL40,""),"")
&amp;IFERROR(IF(AND((FL$33-FL41-INDEX(Sheep!$V$361:$V$368,FL40,1))&gt;(FL$33-FM$33),(FL$33-FL41-INDEX(Sheep!$V$361:$V$368,FL40,1))&lt;=0),"Scan-"  &amp;FL40,""),"")
&amp;IFERROR(IF(AND((FL$33-FL41-150                                                                            )&gt;(FL$33-FM$33),(FL$33-FL41-150                                                                             )&lt;=0),"Birth-" &amp;FL40,""),"")
&amp;IFERROR(IF(AND((FL$33-FL41-150-Sheep!$R$354                                           )&gt;(FL$33-FM$33),(FL$33-FL41-150-Sheep!$R$354                                            )&lt;=0),"Wean-"&amp;FL40,""),"")
&amp;IFERROR(IF(AND((FL$33-FL41-150-Sheep!$R$355                                           )&gt;(FL$33-FM$33),(FL$33-FL41-150-Sheep!$R$355                                            )&lt;=0),"Alt1-"   &amp;FL40,""),"")
&amp;IFERROR(IF(AND((FL$33-FL41-150-Sheep!$R$356                                           )&gt;(FL$33-FM$33),(FL$33-FL41-150-Sheep!$R$356                                            )&lt;=0),"Alt2-"   &amp;FL40,""),"")</f>
        <v/>
      </c>
      <c r="FM42" s="266" t="str">
        <f xml:space="preserve">                    IF(AND((FM$33                                  -Sheep!$N$253                               )&gt;(FM$33-FN$33),(FM$33                                  -Sheep!$N$253                                )&lt;=0),"Born","")
&amp;                   IF(AND((FM$33-Sheep!$R$354-Sheep!$N$253                                )&gt;(FM$33-FN$33),(FM$33-Sheep!$R$354-Sheep!$N$253                                )&lt;=0),"WeanStd","")
&amp;                   IF(AND((FM$33-Sheep!$R$355-Sheep!$N$253                                )&gt;(FM$33-FN$33),(FM$33-Sheep!$R$355-Sheep!$N$253                                )&lt;=0),"WeanAlt1","")
&amp;                   IF(AND((FM$33-Sheep!$R$356-Sheep!$N$253                                )&gt;(FM$33-FN$33),(FM$33-Sheep!$R$356-Sheep!$N$253                                )&lt;=0),"WeanAlt2","")
&amp;IFERROR(IF(AND((FM$33-FM41                                                                                     )&gt;(FM$33-FN$33),(FM$33-FM41                                                                                     )&lt;=0),"Join-"    &amp;FM40,""),"")
&amp;IFERROR(IF(AND((FM$33-FM41-INDEX(Sheep!$V$361:$V$368,FM40,1))&gt;(FM$33-FN$33),(FM$33-FM41-INDEX(Sheep!$V$361:$V$368,FM40,1))&lt;=0),"Scan-"  &amp;FM40,""),"")
&amp;IFERROR(IF(AND((FM$33-FM41-150                                                                            )&gt;(FM$33-FN$33),(FM$33-FM41-150                                                                             )&lt;=0),"Birth-" &amp;FM40,""),"")
&amp;IFERROR(IF(AND((FM$33-FM41-150-Sheep!$R$354                                           )&gt;(FM$33-FN$33),(FM$33-FM41-150-Sheep!$R$354                                            )&lt;=0),"Wean-"&amp;FM40,""),"")
&amp;IFERROR(IF(AND((FM$33-FM41-150-Sheep!$R$355                                           )&gt;(FM$33-FN$33),(FM$33-FM41-150-Sheep!$R$355                                            )&lt;=0),"Alt1-"   &amp;FM40,""),"")
&amp;IFERROR(IF(AND((FM$33-FM41-150-Sheep!$R$356                                           )&gt;(FM$33-FN$33),(FM$33-FM41-150-Sheep!$R$356                                            )&lt;=0),"Alt2-"   &amp;FM40,""),"")</f>
        <v/>
      </c>
      <c r="FN42" s="266" t="str">
        <f xml:space="preserve">                    IF(AND((FN$33                                  -Sheep!$N$253                               )&gt;(FN$33-FO$33),(FN$33                                  -Sheep!$N$253                                )&lt;=0),"Born","")
&amp;                   IF(AND((FN$33-Sheep!$R$354-Sheep!$N$253                                )&gt;(FN$33-FO$33),(FN$33-Sheep!$R$354-Sheep!$N$253                                )&lt;=0),"WeanStd","")
&amp;                   IF(AND((FN$33-Sheep!$R$355-Sheep!$N$253                                )&gt;(FN$33-FO$33),(FN$33-Sheep!$R$355-Sheep!$N$253                                )&lt;=0),"WeanAlt1","")
&amp;                   IF(AND((FN$33-Sheep!$R$356-Sheep!$N$253                                )&gt;(FN$33-FO$33),(FN$33-Sheep!$R$356-Sheep!$N$253                                )&lt;=0),"WeanAlt2","")
&amp;IFERROR(IF(AND((FN$33-FN41                                                                                     )&gt;(FN$33-FO$33),(FN$33-FN41                                                                                     )&lt;=0),"Join-"    &amp;FN40,""),"")
&amp;IFERROR(IF(AND((FN$33-FN41-INDEX(Sheep!$V$361:$V$368,FN40,1))&gt;(FN$33-FO$33),(FN$33-FN41-INDEX(Sheep!$V$361:$V$368,FN40,1))&lt;=0),"Scan-"  &amp;FN40,""),"")
&amp;IFERROR(IF(AND((FN$33-FN41-150                                                                            )&gt;(FN$33-FO$33),(FN$33-FN41-150                                                                             )&lt;=0),"Birth-" &amp;FN40,""),"")
&amp;IFERROR(IF(AND((FN$33-FN41-150-Sheep!$R$354                                           )&gt;(FN$33-FO$33),(FN$33-FN41-150-Sheep!$R$354                                            )&lt;=0),"Wean-"&amp;FN40,""),"")
&amp;IFERROR(IF(AND((FN$33-FN41-150-Sheep!$R$355                                           )&gt;(FN$33-FO$33),(FN$33-FN41-150-Sheep!$R$355                                            )&lt;=0),"Alt1-"   &amp;FN40,""),"")
&amp;IFERROR(IF(AND((FN$33-FN41-150-Sheep!$R$356                                           )&gt;(FN$33-FO$33),(FN$33-FN41-150-Sheep!$R$356                                            )&lt;=0),"Alt2-"   &amp;FN40,""),"")</f>
        <v/>
      </c>
      <c r="FO42" s="266" t="str">
        <f xml:space="preserve">                    IF(AND((FO$33                                  -Sheep!$N$253                               )&gt;(FO$33-FP$33),(FO$33                                  -Sheep!$N$253                                )&lt;=0),"Born","")
&amp;                   IF(AND((FO$33-Sheep!$R$354-Sheep!$N$253                                )&gt;(FO$33-FP$33),(FO$33-Sheep!$R$354-Sheep!$N$253                                )&lt;=0),"WeanStd","")
&amp;                   IF(AND((FO$33-Sheep!$R$355-Sheep!$N$253                                )&gt;(FO$33-FP$33),(FO$33-Sheep!$R$355-Sheep!$N$253                                )&lt;=0),"WeanAlt1","")
&amp;                   IF(AND((FO$33-Sheep!$R$356-Sheep!$N$253                                )&gt;(FO$33-FP$33),(FO$33-Sheep!$R$356-Sheep!$N$253                                )&lt;=0),"WeanAlt2","")
&amp;IFERROR(IF(AND((FO$33-FO41                                                                                     )&gt;(FO$33-FP$33),(FO$33-FO41                                                                                     )&lt;=0),"Join-"    &amp;FO40,""),"")
&amp;IFERROR(IF(AND((FO$33-FO41-INDEX(Sheep!$V$361:$V$368,FO40,1))&gt;(FO$33-FP$33),(FO$33-FO41-INDEX(Sheep!$V$361:$V$368,FO40,1))&lt;=0),"Scan-"  &amp;FO40,""),"")
&amp;IFERROR(IF(AND((FO$33-FO41-150                                                                            )&gt;(FO$33-FP$33),(FO$33-FO41-150                                                                             )&lt;=0),"Birth-" &amp;FO40,""),"")
&amp;IFERROR(IF(AND((FO$33-FO41-150-Sheep!$R$354                                           )&gt;(FO$33-FP$33),(FO$33-FO41-150-Sheep!$R$354                                            )&lt;=0),"Wean-"&amp;FO40,""),"")
&amp;IFERROR(IF(AND((FO$33-FO41-150-Sheep!$R$355                                           )&gt;(FO$33-FP$33),(FO$33-FO41-150-Sheep!$R$355                                            )&lt;=0),"Alt1-"   &amp;FO40,""),"")
&amp;IFERROR(IF(AND((FO$33-FO41-150-Sheep!$R$356                                           )&gt;(FO$33-FP$33),(FO$33-FO41-150-Sheep!$R$356                                            )&lt;=0),"Alt2-"   &amp;FO40,""),"")</f>
        <v/>
      </c>
      <c r="FP42" s="266" t="str">
        <f xml:space="preserve">                    IF(AND((FP$33                                  -Sheep!$N$253                               )&gt;(FP$33-FQ$33),(FP$33                                  -Sheep!$N$253                                )&lt;=0),"Born","")
&amp;                   IF(AND((FP$33-Sheep!$R$354-Sheep!$N$253                                )&gt;(FP$33-FQ$33),(FP$33-Sheep!$R$354-Sheep!$N$253                                )&lt;=0),"WeanStd","")
&amp;                   IF(AND((FP$33-Sheep!$R$355-Sheep!$N$253                                )&gt;(FP$33-FQ$33),(FP$33-Sheep!$R$355-Sheep!$N$253                                )&lt;=0),"WeanAlt1","")
&amp;                   IF(AND((FP$33-Sheep!$R$356-Sheep!$N$253                                )&gt;(FP$33-FQ$33),(FP$33-Sheep!$R$356-Sheep!$N$253                                )&lt;=0),"WeanAlt2","")
&amp;IFERROR(IF(AND((FP$33-FP41                                                                                     )&gt;(FP$33-FQ$33),(FP$33-FP41                                                                                     )&lt;=0),"Join-"    &amp;FP40,""),"")
&amp;IFERROR(IF(AND((FP$33-FP41-INDEX(Sheep!$V$361:$V$368,FP40,1))&gt;(FP$33-FQ$33),(FP$33-FP41-INDEX(Sheep!$V$361:$V$368,FP40,1))&lt;=0),"Scan-"  &amp;FP40,""),"")
&amp;IFERROR(IF(AND((FP$33-FP41-150                                                                            )&gt;(FP$33-FQ$33),(FP$33-FP41-150                                                                             )&lt;=0),"Birth-" &amp;FP40,""),"")
&amp;IFERROR(IF(AND((FP$33-FP41-150-Sheep!$R$354                                           )&gt;(FP$33-FQ$33),(FP$33-FP41-150-Sheep!$R$354                                            )&lt;=0),"Wean-"&amp;FP40,""),"")
&amp;IFERROR(IF(AND((FP$33-FP41-150-Sheep!$R$355                                           )&gt;(FP$33-FQ$33),(FP$33-FP41-150-Sheep!$R$355                                            )&lt;=0),"Alt1-"   &amp;FP40,""),"")
&amp;IFERROR(IF(AND((FP$33-FP41-150-Sheep!$R$356                                           )&gt;(FP$33-FQ$33),(FP$33-FP41-150-Sheep!$R$356                                            )&lt;=0),"Alt2-"   &amp;FP40,""),"")</f>
        <v/>
      </c>
      <c r="FQ42" s="266" t="str">
        <f xml:space="preserve">                    IF(AND((FQ$33                                  -Sheep!$N$253                               )&gt;(FQ$33-FR$33),(FQ$33                                  -Sheep!$N$253                                )&lt;=0),"Born","")
&amp;                   IF(AND((FQ$33-Sheep!$R$354-Sheep!$N$253                                )&gt;(FQ$33-FR$33),(FQ$33-Sheep!$R$354-Sheep!$N$253                                )&lt;=0),"WeanStd","")
&amp;                   IF(AND((FQ$33-Sheep!$R$355-Sheep!$N$253                                )&gt;(FQ$33-FR$33),(FQ$33-Sheep!$R$355-Sheep!$N$253                                )&lt;=0),"WeanAlt1","")
&amp;                   IF(AND((FQ$33-Sheep!$R$356-Sheep!$N$253                                )&gt;(FQ$33-FR$33),(FQ$33-Sheep!$R$356-Sheep!$N$253                                )&lt;=0),"WeanAlt2","")
&amp;IFERROR(IF(AND((FQ$33-FQ41                                                                                     )&gt;(FQ$33-FR$33),(FQ$33-FQ41                                                                                     )&lt;=0),"Join-"    &amp;FQ40,""),"")
&amp;IFERROR(IF(AND((FQ$33-FQ41-INDEX(Sheep!$V$361:$V$368,FQ40,1))&gt;(FQ$33-FR$33),(FQ$33-FQ41-INDEX(Sheep!$V$361:$V$368,FQ40,1))&lt;=0),"Scan-"  &amp;FQ40,""),"")
&amp;IFERROR(IF(AND((FQ$33-FQ41-150                                                                            )&gt;(FQ$33-FR$33),(FQ$33-FQ41-150                                                                             )&lt;=0),"Birth-" &amp;FQ40,""),"")
&amp;IFERROR(IF(AND((FQ$33-FQ41-150-Sheep!$R$354                                           )&gt;(FQ$33-FR$33),(FQ$33-FQ41-150-Sheep!$R$354                                            )&lt;=0),"Wean-"&amp;FQ40,""),"")
&amp;IFERROR(IF(AND((FQ$33-FQ41-150-Sheep!$R$355                                           )&gt;(FQ$33-FR$33),(FQ$33-FQ41-150-Sheep!$R$355                                            )&lt;=0),"Alt1-"   &amp;FQ40,""),"")
&amp;IFERROR(IF(AND((FQ$33-FQ41-150-Sheep!$R$356                                           )&gt;(FQ$33-FR$33),(FQ$33-FQ41-150-Sheep!$R$356                                            )&lt;=0),"Alt2-"   &amp;FQ40,""),"")</f>
        <v>Join-3</v>
      </c>
      <c r="FR42" s="266" t="str">
        <f xml:space="preserve">                    IF(AND((FR$33                                  -Sheep!$N$253                               )&gt;(FR$33-FS$33),(FR$33                                  -Sheep!$N$253                                )&lt;=0),"Born","")
&amp;                   IF(AND((FR$33-Sheep!$R$354-Sheep!$N$253                                )&gt;(FR$33-FS$33),(FR$33-Sheep!$R$354-Sheep!$N$253                                )&lt;=0),"WeanStd","")
&amp;                   IF(AND((FR$33-Sheep!$R$355-Sheep!$N$253                                )&gt;(FR$33-FS$33),(FR$33-Sheep!$R$355-Sheep!$N$253                                )&lt;=0),"WeanAlt1","")
&amp;                   IF(AND((FR$33-Sheep!$R$356-Sheep!$N$253                                )&gt;(FR$33-FS$33),(FR$33-Sheep!$R$356-Sheep!$N$253                                )&lt;=0),"WeanAlt2","")
&amp;IFERROR(IF(AND((FR$33-FR41                                                                                     )&gt;(FR$33-FS$33),(FR$33-FR41                                                                                     )&lt;=0),"Join-"    &amp;FR40,""),"")
&amp;IFERROR(IF(AND((FR$33-FR41-INDEX(Sheep!$V$361:$V$368,FR40,1))&gt;(FR$33-FS$33),(FR$33-FR41-INDEX(Sheep!$V$361:$V$368,FR40,1))&lt;=0),"Scan-"  &amp;FR40,""),"")
&amp;IFERROR(IF(AND((FR$33-FR41-150                                                                            )&gt;(FR$33-FS$33),(FR$33-FR41-150                                                                             )&lt;=0),"Birth-" &amp;FR40,""),"")
&amp;IFERROR(IF(AND((FR$33-FR41-150-Sheep!$R$354                                           )&gt;(FR$33-FS$33),(FR$33-FR41-150-Sheep!$R$354                                            )&lt;=0),"Wean-"&amp;FR40,""),"")
&amp;IFERROR(IF(AND((FR$33-FR41-150-Sheep!$R$355                                           )&gt;(FR$33-FS$33),(FR$33-FR41-150-Sheep!$R$355                                            )&lt;=0),"Alt1-"   &amp;FR40,""),"")
&amp;IFERROR(IF(AND((FR$33-FR41-150-Sheep!$R$356                                           )&gt;(FR$33-FS$33),(FR$33-FR41-150-Sheep!$R$356                                            )&lt;=0),"Alt2-"   &amp;FR40,""),"")</f>
        <v/>
      </c>
      <c r="FS42" s="266" t="str">
        <f xml:space="preserve">                    IF(AND((FS$33                                  -Sheep!$N$253                               )&gt;(FS$33-FT$33),(FS$33                                  -Sheep!$N$253                                )&lt;=0),"Born","")
&amp;                   IF(AND((FS$33-Sheep!$R$354-Sheep!$N$253                                )&gt;(FS$33-FT$33),(FS$33-Sheep!$R$354-Sheep!$N$253                                )&lt;=0),"WeanStd","")
&amp;                   IF(AND((FS$33-Sheep!$R$355-Sheep!$N$253                                )&gt;(FS$33-FT$33),(FS$33-Sheep!$R$355-Sheep!$N$253                                )&lt;=0),"WeanAlt1","")
&amp;                   IF(AND((FS$33-Sheep!$R$356-Sheep!$N$253                                )&gt;(FS$33-FT$33),(FS$33-Sheep!$R$356-Sheep!$N$253                                )&lt;=0),"WeanAlt2","")
&amp;IFERROR(IF(AND((FS$33-FS41                                                                                     )&gt;(FS$33-FT$33),(FS$33-FS41                                                                                     )&lt;=0),"Join-"    &amp;FS40,""),"")
&amp;IFERROR(IF(AND((FS$33-FS41-INDEX(Sheep!$V$361:$V$368,FS40,1))&gt;(FS$33-FT$33),(FS$33-FS41-INDEX(Sheep!$V$361:$V$368,FS40,1))&lt;=0),"Scan-"  &amp;FS40,""),"")
&amp;IFERROR(IF(AND((FS$33-FS41-150                                                                            )&gt;(FS$33-FT$33),(FS$33-FS41-150                                                                             )&lt;=0),"Birth-" &amp;FS40,""),"")
&amp;IFERROR(IF(AND((FS$33-FS41-150-Sheep!$R$354                                           )&gt;(FS$33-FT$33),(FS$33-FS41-150-Sheep!$R$354                                            )&lt;=0),"Wean-"&amp;FS40,""),"")
&amp;IFERROR(IF(AND((FS$33-FS41-150-Sheep!$R$355                                           )&gt;(FS$33-FT$33),(FS$33-FS41-150-Sheep!$R$355                                            )&lt;=0),"Alt1-"   &amp;FS40,""),"")
&amp;IFERROR(IF(AND((FS$33-FS41-150-Sheep!$R$356                                           )&gt;(FS$33-FT$33),(FS$33-FS41-150-Sheep!$R$356                                            )&lt;=0),"Alt2-"   &amp;FS40,""),"")</f>
        <v/>
      </c>
      <c r="FT42" s="266" t="str">
        <f xml:space="preserve">                    IF(AND((FT$33                                  -Sheep!$N$253                               )&gt;(FT$33-FU$33),(FT$33                                  -Sheep!$N$253                                )&lt;=0),"Born","")
&amp;                   IF(AND((FT$33-Sheep!$R$354-Sheep!$N$253                                )&gt;(FT$33-FU$33),(FT$33-Sheep!$R$354-Sheep!$N$253                                )&lt;=0),"WeanStd","")
&amp;                   IF(AND((FT$33-Sheep!$R$355-Sheep!$N$253                                )&gt;(FT$33-FU$33),(FT$33-Sheep!$R$355-Sheep!$N$253                                )&lt;=0),"WeanAlt1","")
&amp;                   IF(AND((FT$33-Sheep!$R$356-Sheep!$N$253                                )&gt;(FT$33-FU$33),(FT$33-Sheep!$R$356-Sheep!$N$253                                )&lt;=0),"WeanAlt2","")
&amp;IFERROR(IF(AND((FT$33-FT41                                                                                     )&gt;(FT$33-FU$33),(FT$33-FT41                                                                                     )&lt;=0),"Join-"    &amp;FT40,""),"")
&amp;IFERROR(IF(AND((FT$33-FT41-INDEX(Sheep!$V$361:$V$368,FT40,1))&gt;(FT$33-FU$33),(FT$33-FT41-INDEX(Sheep!$V$361:$V$368,FT40,1))&lt;=0),"Scan-"  &amp;FT40,""),"")
&amp;IFERROR(IF(AND((FT$33-FT41-150                                                                            )&gt;(FT$33-FU$33),(FT$33-FT41-150                                                                             )&lt;=0),"Birth-" &amp;FT40,""),"")
&amp;IFERROR(IF(AND((FT$33-FT41-150-Sheep!$R$354                                           )&gt;(FT$33-FU$33),(FT$33-FT41-150-Sheep!$R$354                                            )&lt;=0),"Wean-"&amp;FT40,""),"")
&amp;IFERROR(IF(AND((FT$33-FT41-150-Sheep!$R$355                                           )&gt;(FT$33-FU$33),(FT$33-FT41-150-Sheep!$R$355                                            )&lt;=0),"Alt1-"   &amp;FT40,""),"")
&amp;IFERROR(IF(AND((FT$33-FT41-150-Sheep!$R$356                                           )&gt;(FT$33-FU$33),(FT$33-FT41-150-Sheep!$R$356                                            )&lt;=0),"Alt2-"   &amp;FT40,""),"")</f>
        <v/>
      </c>
      <c r="FU42" s="266" t="str">
        <f xml:space="preserve">                    IF(AND((FU$33                                  -Sheep!$N$253                               )&gt;(FU$33-FV$33),(FU$33                                  -Sheep!$N$253                                )&lt;=0),"Born","")
&amp;                   IF(AND((FU$33-Sheep!$R$354-Sheep!$N$253                                )&gt;(FU$33-FV$33),(FU$33-Sheep!$R$354-Sheep!$N$253                                )&lt;=0),"WeanStd","")
&amp;                   IF(AND((FU$33-Sheep!$R$355-Sheep!$N$253                                )&gt;(FU$33-FV$33),(FU$33-Sheep!$R$355-Sheep!$N$253                                )&lt;=0),"WeanAlt1","")
&amp;                   IF(AND((FU$33-Sheep!$R$356-Sheep!$N$253                                )&gt;(FU$33-FV$33),(FU$33-Sheep!$R$356-Sheep!$N$253                                )&lt;=0),"WeanAlt2","")
&amp;IFERROR(IF(AND((FU$33-FU41                                                                                     )&gt;(FU$33-FV$33),(FU$33-FU41                                                                                     )&lt;=0),"Join-"    &amp;FU40,""),"")
&amp;IFERROR(IF(AND((FU$33-FU41-INDEX(Sheep!$V$361:$V$368,FU40,1))&gt;(FU$33-FV$33),(FU$33-FU41-INDEX(Sheep!$V$361:$V$368,FU40,1))&lt;=0),"Scan-"  &amp;FU40,""),"")
&amp;IFERROR(IF(AND((FU$33-FU41-150                                                                            )&gt;(FU$33-FV$33),(FU$33-FU41-150                                                                             )&lt;=0),"Birth-" &amp;FU40,""),"")
&amp;IFERROR(IF(AND((FU$33-FU41-150-Sheep!$R$354                                           )&gt;(FU$33-FV$33),(FU$33-FU41-150-Sheep!$R$354                                            )&lt;=0),"Wean-"&amp;FU40,""),"")
&amp;IFERROR(IF(AND((FU$33-FU41-150-Sheep!$R$355                                           )&gt;(FU$33-FV$33),(FU$33-FU41-150-Sheep!$R$355                                            )&lt;=0),"Alt1-"   &amp;FU40,""),"")
&amp;IFERROR(IF(AND((FU$33-FU41-150-Sheep!$R$356                                           )&gt;(FU$33-FV$33),(FU$33-FU41-150-Sheep!$R$356                                            )&lt;=0),"Alt2-"   &amp;FU40,""),"")</f>
        <v/>
      </c>
      <c r="FV42" s="266" t="str">
        <f xml:space="preserve">                    IF(AND((FV$33                                  -Sheep!$N$253                               )&gt;(FV$33-FW$33),(FV$33                                  -Sheep!$N$253                                )&lt;=0),"Born","")
&amp;                   IF(AND((FV$33-Sheep!$R$354-Sheep!$N$253                                )&gt;(FV$33-FW$33),(FV$33-Sheep!$R$354-Sheep!$N$253                                )&lt;=0),"WeanStd","")
&amp;                   IF(AND((FV$33-Sheep!$R$355-Sheep!$N$253                                )&gt;(FV$33-FW$33),(FV$33-Sheep!$R$355-Sheep!$N$253                                )&lt;=0),"WeanAlt1","")
&amp;                   IF(AND((FV$33-Sheep!$R$356-Sheep!$N$253                                )&gt;(FV$33-FW$33),(FV$33-Sheep!$R$356-Sheep!$N$253                                )&lt;=0),"WeanAlt2","")
&amp;IFERROR(IF(AND((FV$33-FV41                                                                                     )&gt;(FV$33-FW$33),(FV$33-FV41                                                                                     )&lt;=0),"Join-"    &amp;FV40,""),"")
&amp;IFERROR(IF(AND((FV$33-FV41-INDEX(Sheep!$V$361:$V$368,FV40,1))&gt;(FV$33-FW$33),(FV$33-FV41-INDEX(Sheep!$V$361:$V$368,FV40,1))&lt;=0),"Scan-"  &amp;FV40,""),"")
&amp;IFERROR(IF(AND((FV$33-FV41-150                                                                            )&gt;(FV$33-FW$33),(FV$33-FV41-150                                                                             )&lt;=0),"Birth-" &amp;FV40,""),"")
&amp;IFERROR(IF(AND((FV$33-FV41-150-Sheep!$R$354                                           )&gt;(FV$33-FW$33),(FV$33-FV41-150-Sheep!$R$354                                            )&lt;=0),"Wean-"&amp;FV40,""),"")
&amp;IFERROR(IF(AND((FV$33-FV41-150-Sheep!$R$355                                           )&gt;(FV$33-FW$33),(FV$33-FV41-150-Sheep!$R$355                                            )&lt;=0),"Alt1-"   &amp;FV40,""),"")
&amp;IFERROR(IF(AND((FV$33-FV41-150-Sheep!$R$356                                           )&gt;(FV$33-FW$33),(FV$33-FV41-150-Sheep!$R$356                                            )&lt;=0),"Alt2-"   &amp;FV40,""),"")</f>
        <v/>
      </c>
      <c r="FW42" s="266" t="str">
        <f xml:space="preserve">                    IF(AND((FW$33                                  -Sheep!$N$253                               )&gt;(FW$33-FX$33),(FW$33                                  -Sheep!$N$253                                )&lt;=0),"Born","")
&amp;                   IF(AND((FW$33-Sheep!$R$354-Sheep!$N$253                                )&gt;(FW$33-FX$33),(FW$33-Sheep!$R$354-Sheep!$N$253                                )&lt;=0),"WeanStd","")
&amp;                   IF(AND((FW$33-Sheep!$R$355-Sheep!$N$253                                )&gt;(FW$33-FX$33),(FW$33-Sheep!$R$355-Sheep!$N$253                                )&lt;=0),"WeanAlt1","")
&amp;                   IF(AND((FW$33-Sheep!$R$356-Sheep!$N$253                                )&gt;(FW$33-FX$33),(FW$33-Sheep!$R$356-Sheep!$N$253                                )&lt;=0),"WeanAlt2","")
&amp;IFERROR(IF(AND((FW$33-FW41                                                                                     )&gt;(FW$33-FX$33),(FW$33-FW41                                                                                     )&lt;=0),"Join-"    &amp;FW40,""),"")
&amp;IFERROR(IF(AND((FW$33-FW41-INDEX(Sheep!$V$361:$V$368,FW40,1))&gt;(FW$33-FX$33),(FW$33-FW41-INDEX(Sheep!$V$361:$V$368,FW40,1))&lt;=0),"Scan-"  &amp;FW40,""),"")
&amp;IFERROR(IF(AND((FW$33-FW41-150                                                                            )&gt;(FW$33-FX$33),(FW$33-FW41-150                                                                             )&lt;=0),"Birth-" &amp;FW40,""),"")
&amp;IFERROR(IF(AND((FW$33-FW41-150-Sheep!$R$354                                           )&gt;(FW$33-FX$33),(FW$33-FW41-150-Sheep!$R$354                                            )&lt;=0),"Wean-"&amp;FW40,""),"")
&amp;IFERROR(IF(AND((FW$33-FW41-150-Sheep!$R$355                                           )&gt;(FW$33-FX$33),(FW$33-FW41-150-Sheep!$R$355                                            )&lt;=0),"Alt1-"   &amp;FW40,""),"")
&amp;IFERROR(IF(AND((FW$33-FW41-150-Sheep!$R$356                                           )&gt;(FW$33-FX$33),(FW$33-FW41-150-Sheep!$R$356                                            )&lt;=0),"Alt2-"   &amp;FW40,""),"")</f>
        <v/>
      </c>
      <c r="FX42" s="266" t="str">
        <f xml:space="preserve">                    IF(AND((FX$33                                  -Sheep!$N$253                               )&gt;(FX$33-FY$33),(FX$33                                  -Sheep!$N$253                                )&lt;=0),"Born","")
&amp;                   IF(AND((FX$33-Sheep!$R$354-Sheep!$N$253                                )&gt;(FX$33-FY$33),(FX$33-Sheep!$R$354-Sheep!$N$253                                )&lt;=0),"WeanStd","")
&amp;                   IF(AND((FX$33-Sheep!$R$355-Sheep!$N$253                                )&gt;(FX$33-FY$33),(FX$33-Sheep!$R$355-Sheep!$N$253                                )&lt;=0),"WeanAlt1","")
&amp;                   IF(AND((FX$33-Sheep!$R$356-Sheep!$N$253                                )&gt;(FX$33-FY$33),(FX$33-Sheep!$R$356-Sheep!$N$253                                )&lt;=0),"WeanAlt2","")
&amp;IFERROR(IF(AND((FX$33-FX41                                                                                     )&gt;(FX$33-FY$33),(FX$33-FX41                                                                                     )&lt;=0),"Join-"    &amp;FX40,""),"")
&amp;IFERROR(IF(AND((FX$33-FX41-INDEX(Sheep!$V$361:$V$368,FX40,1))&gt;(FX$33-FY$33),(FX$33-FX41-INDEX(Sheep!$V$361:$V$368,FX40,1))&lt;=0),"Scan-"  &amp;FX40,""),"")
&amp;IFERROR(IF(AND((FX$33-FX41-150                                                                            )&gt;(FX$33-FY$33),(FX$33-FX41-150                                                                             )&lt;=0),"Birth-" &amp;FX40,""),"")
&amp;IFERROR(IF(AND((FX$33-FX41-150-Sheep!$R$354                                           )&gt;(FX$33-FY$33),(FX$33-FX41-150-Sheep!$R$354                                            )&lt;=0),"Wean-"&amp;FX40,""),"")
&amp;IFERROR(IF(AND((FX$33-FX41-150-Sheep!$R$355                                           )&gt;(FX$33-FY$33),(FX$33-FX41-150-Sheep!$R$355                                            )&lt;=0),"Alt1-"   &amp;FX40,""),"")
&amp;IFERROR(IF(AND((FX$33-FX41-150-Sheep!$R$356                                           )&gt;(FX$33-FY$33),(FX$33-FX41-150-Sheep!$R$356                                            )&lt;=0),"Alt2-"   &amp;FX40,""),"")</f>
        <v/>
      </c>
      <c r="FY42" s="266" t="str">
        <f xml:space="preserve">                    IF(AND((FY$33                                  -Sheep!$N$253                               )&gt;(FY$33-FZ$33),(FY$33                                  -Sheep!$N$253                                )&lt;=0),"Born","")
&amp;                   IF(AND((FY$33-Sheep!$R$354-Sheep!$N$253                                )&gt;(FY$33-FZ$33),(FY$33-Sheep!$R$354-Sheep!$N$253                                )&lt;=0),"WeanStd","")
&amp;                   IF(AND((FY$33-Sheep!$R$355-Sheep!$N$253                                )&gt;(FY$33-FZ$33),(FY$33-Sheep!$R$355-Sheep!$N$253                                )&lt;=0),"WeanAlt1","")
&amp;                   IF(AND((FY$33-Sheep!$R$356-Sheep!$N$253                                )&gt;(FY$33-FZ$33),(FY$33-Sheep!$R$356-Sheep!$N$253                                )&lt;=0),"WeanAlt2","")
&amp;IFERROR(IF(AND((FY$33-FY41                                                                                     )&gt;(FY$33-FZ$33),(FY$33-FY41                                                                                     )&lt;=0),"Join-"    &amp;FY40,""),"")
&amp;IFERROR(IF(AND((FY$33-FY41-INDEX(Sheep!$V$361:$V$368,FY40,1))&gt;(FY$33-FZ$33),(FY$33-FY41-INDEX(Sheep!$V$361:$V$368,FY40,1))&lt;=0),"Scan-"  &amp;FY40,""),"")
&amp;IFERROR(IF(AND((FY$33-FY41-150                                                                            )&gt;(FY$33-FZ$33),(FY$33-FY41-150                                                                             )&lt;=0),"Birth-" &amp;FY40,""),"")
&amp;IFERROR(IF(AND((FY$33-FY41-150-Sheep!$R$354                                           )&gt;(FY$33-FZ$33),(FY$33-FY41-150-Sheep!$R$354                                            )&lt;=0),"Wean-"&amp;FY40,""),"")
&amp;IFERROR(IF(AND((FY$33-FY41-150-Sheep!$R$355                                           )&gt;(FY$33-FZ$33),(FY$33-FY41-150-Sheep!$R$355                                            )&lt;=0),"Alt1-"   &amp;FY40,""),"")
&amp;IFERROR(IF(AND((FY$33-FY41-150-Sheep!$R$356                                           )&gt;(FY$33-FZ$33),(FY$33-FY41-150-Sheep!$R$356                                            )&lt;=0),"Alt2-"   &amp;FY40,""),"")</f>
        <v/>
      </c>
      <c r="FZ42" s="266" t="str">
        <f xml:space="preserve">                    IF(AND((FZ$33                                  -Sheep!$N$253                               )&gt;(FZ$33-GA$33),(FZ$33                                  -Sheep!$N$253                                )&lt;=0),"Born","")
&amp;                   IF(AND((FZ$33-Sheep!$R$354-Sheep!$N$253                                )&gt;(FZ$33-GA$33),(FZ$33-Sheep!$R$354-Sheep!$N$253                                )&lt;=0),"WeanStd","")
&amp;                   IF(AND((FZ$33-Sheep!$R$355-Sheep!$N$253                                )&gt;(FZ$33-GA$33),(FZ$33-Sheep!$R$355-Sheep!$N$253                                )&lt;=0),"WeanAlt1","")
&amp;                   IF(AND((FZ$33-Sheep!$R$356-Sheep!$N$253                                )&gt;(FZ$33-GA$33),(FZ$33-Sheep!$R$356-Sheep!$N$253                                )&lt;=0),"WeanAlt2","")
&amp;IFERROR(IF(AND((FZ$33-FZ41                                                                                     )&gt;(FZ$33-GA$33),(FZ$33-FZ41                                                                                     )&lt;=0),"Join-"    &amp;FZ40,""),"")
&amp;IFERROR(IF(AND((FZ$33-FZ41-INDEX(Sheep!$V$361:$V$368,FZ40,1))&gt;(FZ$33-GA$33),(FZ$33-FZ41-INDEX(Sheep!$V$361:$V$368,FZ40,1))&lt;=0),"Scan-"  &amp;FZ40,""),"")
&amp;IFERROR(IF(AND((FZ$33-FZ41-150                                                                            )&gt;(FZ$33-GA$33),(FZ$33-FZ41-150                                                                             )&lt;=0),"Birth-" &amp;FZ40,""),"")
&amp;IFERROR(IF(AND((FZ$33-FZ41-150-Sheep!$R$354                                           )&gt;(FZ$33-GA$33),(FZ$33-FZ41-150-Sheep!$R$354                                            )&lt;=0),"Wean-"&amp;FZ40,""),"")
&amp;IFERROR(IF(AND((FZ$33-FZ41-150-Sheep!$R$355                                           )&gt;(FZ$33-GA$33),(FZ$33-FZ41-150-Sheep!$R$355                                            )&lt;=0),"Alt1-"   &amp;FZ40,""),"")
&amp;IFERROR(IF(AND((FZ$33-FZ41-150-Sheep!$R$356                                           )&gt;(FZ$33-GA$33),(FZ$33-FZ41-150-Sheep!$R$356                                            )&lt;=0),"Alt2-"   &amp;FZ40,""),"")</f>
        <v/>
      </c>
      <c r="GA42" s="266" t="str">
        <f xml:space="preserve">                    IF(AND((GA$33                                  -Sheep!$N$253                               )&gt;(GA$33-GB$33),(GA$33                                  -Sheep!$N$253                                )&lt;=0),"Born","")
&amp;                   IF(AND((GA$33-Sheep!$R$354-Sheep!$N$253                                )&gt;(GA$33-GB$33),(GA$33-Sheep!$R$354-Sheep!$N$253                                )&lt;=0),"WeanStd","")
&amp;                   IF(AND((GA$33-Sheep!$R$355-Sheep!$N$253                                )&gt;(GA$33-GB$33),(GA$33-Sheep!$R$355-Sheep!$N$253                                )&lt;=0),"WeanAlt1","")
&amp;                   IF(AND((GA$33-Sheep!$R$356-Sheep!$N$253                                )&gt;(GA$33-GB$33),(GA$33-Sheep!$R$356-Sheep!$N$253                                )&lt;=0),"WeanAlt2","")
&amp;IFERROR(IF(AND((GA$33-GA41                                                                                     )&gt;(GA$33-GB$33),(GA$33-GA41                                                                                     )&lt;=0),"Join-"    &amp;GA40,""),"")
&amp;IFERROR(IF(AND((GA$33-GA41-INDEX(Sheep!$V$361:$V$368,GA40,1))&gt;(GA$33-GB$33),(GA$33-GA41-INDEX(Sheep!$V$361:$V$368,GA40,1))&lt;=0),"Scan-"  &amp;GA40,""),"")
&amp;IFERROR(IF(AND((GA$33-GA41-150                                                                            )&gt;(GA$33-GB$33),(GA$33-GA41-150                                                                             )&lt;=0),"Birth-" &amp;GA40,""),"")
&amp;IFERROR(IF(AND((GA$33-GA41-150-Sheep!$R$354                                           )&gt;(GA$33-GB$33),(GA$33-GA41-150-Sheep!$R$354                                            )&lt;=0),"Wean-"&amp;GA40,""),"")
&amp;IFERROR(IF(AND((GA$33-GA41-150-Sheep!$R$355                                           )&gt;(GA$33-GB$33),(GA$33-GA41-150-Sheep!$R$355                                            )&lt;=0),"Alt1-"   &amp;GA40,""),"")
&amp;IFERROR(IF(AND((GA$33-GA41-150-Sheep!$R$356                                           )&gt;(GA$33-GB$33),(GA$33-GA41-150-Sheep!$R$356                                            )&lt;=0),"Alt2-"   &amp;GA40,""),"")</f>
        <v>Scan-3</v>
      </c>
      <c r="GB42" s="266" t="str">
        <f xml:space="preserve">                    IF(AND((GB$33                                  -Sheep!$N$253                               )&gt;(GB$33-GC$33),(GB$33                                  -Sheep!$N$253                                )&lt;=0),"Born","")
&amp;                   IF(AND((GB$33-Sheep!$R$354-Sheep!$N$253                                )&gt;(GB$33-GC$33),(GB$33-Sheep!$R$354-Sheep!$N$253                                )&lt;=0),"WeanStd","")
&amp;                   IF(AND((GB$33-Sheep!$R$355-Sheep!$N$253                                )&gt;(GB$33-GC$33),(GB$33-Sheep!$R$355-Sheep!$N$253                                )&lt;=0),"WeanAlt1","")
&amp;                   IF(AND((GB$33-Sheep!$R$356-Sheep!$N$253                                )&gt;(GB$33-GC$33),(GB$33-Sheep!$R$356-Sheep!$N$253                                )&lt;=0),"WeanAlt2","")
&amp;IFERROR(IF(AND((GB$33-GB41                                                                                     )&gt;(GB$33-GC$33),(GB$33-GB41                                                                                     )&lt;=0),"Join-"    &amp;GB40,""),"")
&amp;IFERROR(IF(AND((GB$33-GB41-INDEX(Sheep!$V$361:$V$368,GB40,1))&gt;(GB$33-GC$33),(GB$33-GB41-INDEX(Sheep!$V$361:$V$368,GB40,1))&lt;=0),"Scan-"  &amp;GB40,""),"")
&amp;IFERROR(IF(AND((GB$33-GB41-150                                                                            )&gt;(GB$33-GC$33),(GB$33-GB41-150                                                                             )&lt;=0),"Birth-" &amp;GB40,""),"")
&amp;IFERROR(IF(AND((GB$33-GB41-150-Sheep!$R$354                                           )&gt;(GB$33-GC$33),(GB$33-GB41-150-Sheep!$R$354                                            )&lt;=0),"Wean-"&amp;GB40,""),"")
&amp;IFERROR(IF(AND((GB$33-GB41-150-Sheep!$R$355                                           )&gt;(GB$33-GC$33),(GB$33-GB41-150-Sheep!$R$355                                            )&lt;=0),"Alt1-"   &amp;GB40,""),"")
&amp;IFERROR(IF(AND((GB$33-GB41-150-Sheep!$R$356                                           )&gt;(GB$33-GC$33),(GB$33-GB41-150-Sheep!$R$356                                            )&lt;=0),"Alt2-"   &amp;GB40,""),"")</f>
        <v/>
      </c>
      <c r="GC42" s="266" t="str">
        <f xml:space="preserve">                    IF(AND((GC$33                                  -Sheep!$N$253                               )&gt;(GC$33-GD$33),(GC$33                                  -Sheep!$N$253                                )&lt;=0),"Born","")
&amp;                   IF(AND((GC$33-Sheep!$R$354-Sheep!$N$253                                )&gt;(GC$33-GD$33),(GC$33-Sheep!$R$354-Sheep!$N$253                                )&lt;=0),"WeanStd","")
&amp;                   IF(AND((GC$33-Sheep!$R$355-Sheep!$N$253                                )&gt;(GC$33-GD$33),(GC$33-Sheep!$R$355-Sheep!$N$253                                )&lt;=0),"WeanAlt1","")
&amp;                   IF(AND((GC$33-Sheep!$R$356-Sheep!$N$253                                )&gt;(GC$33-GD$33),(GC$33-Sheep!$R$356-Sheep!$N$253                                )&lt;=0),"WeanAlt2","")
&amp;IFERROR(IF(AND((GC$33-GC41                                                                                     )&gt;(GC$33-GD$33),(GC$33-GC41                                                                                     )&lt;=0),"Join-"    &amp;GC40,""),"")
&amp;IFERROR(IF(AND((GC$33-GC41-INDEX(Sheep!$V$361:$V$368,GC40,1))&gt;(GC$33-GD$33),(GC$33-GC41-INDEX(Sheep!$V$361:$V$368,GC40,1))&lt;=0),"Scan-"  &amp;GC40,""),"")
&amp;IFERROR(IF(AND((GC$33-GC41-150                                                                            )&gt;(GC$33-GD$33),(GC$33-GC41-150                                                                             )&lt;=0),"Birth-" &amp;GC40,""),"")
&amp;IFERROR(IF(AND((GC$33-GC41-150-Sheep!$R$354                                           )&gt;(GC$33-GD$33),(GC$33-GC41-150-Sheep!$R$354                                            )&lt;=0),"Wean-"&amp;GC40,""),"")
&amp;IFERROR(IF(AND((GC$33-GC41-150-Sheep!$R$355                                           )&gt;(GC$33-GD$33),(GC$33-GC41-150-Sheep!$R$355                                            )&lt;=0),"Alt1-"   &amp;GC40,""),"")
&amp;IFERROR(IF(AND((GC$33-GC41-150-Sheep!$R$356                                           )&gt;(GC$33-GD$33),(GC$33-GC41-150-Sheep!$R$356                                            )&lt;=0),"Alt2-"   &amp;GC40,""),"")</f>
        <v/>
      </c>
      <c r="GD42" s="266" t="str">
        <f xml:space="preserve">                    IF(AND((GD$33                                  -Sheep!$N$253                               )&gt;(GD$33-GE$33),(GD$33                                  -Sheep!$N$253                                )&lt;=0),"Born","")
&amp;                   IF(AND((GD$33-Sheep!$R$354-Sheep!$N$253                                )&gt;(GD$33-GE$33),(GD$33-Sheep!$R$354-Sheep!$N$253                                )&lt;=0),"WeanStd","")
&amp;                   IF(AND((GD$33-Sheep!$R$355-Sheep!$N$253                                )&gt;(GD$33-GE$33),(GD$33-Sheep!$R$355-Sheep!$N$253                                )&lt;=0),"WeanAlt1","")
&amp;                   IF(AND((GD$33-Sheep!$R$356-Sheep!$N$253                                )&gt;(GD$33-GE$33),(GD$33-Sheep!$R$356-Sheep!$N$253                                )&lt;=0),"WeanAlt2","")
&amp;IFERROR(IF(AND((GD$33-GD41                                                                                     )&gt;(GD$33-GE$33),(GD$33-GD41                                                                                     )&lt;=0),"Join-"    &amp;GD40,""),"")
&amp;IFERROR(IF(AND((GD$33-GD41-INDEX(Sheep!$V$361:$V$368,GD40,1))&gt;(GD$33-GE$33),(GD$33-GD41-INDEX(Sheep!$V$361:$V$368,GD40,1))&lt;=0),"Scan-"  &amp;GD40,""),"")
&amp;IFERROR(IF(AND((GD$33-GD41-150                                                                            )&gt;(GD$33-GE$33),(GD$33-GD41-150                                                                             )&lt;=0),"Birth-" &amp;GD40,""),"")
&amp;IFERROR(IF(AND((GD$33-GD41-150-Sheep!$R$354                                           )&gt;(GD$33-GE$33),(GD$33-GD41-150-Sheep!$R$354                                            )&lt;=0),"Wean-"&amp;GD40,""),"")
&amp;IFERROR(IF(AND((GD$33-GD41-150-Sheep!$R$355                                           )&gt;(GD$33-GE$33),(GD$33-GD41-150-Sheep!$R$355                                            )&lt;=0),"Alt1-"   &amp;GD40,""),"")
&amp;IFERROR(IF(AND((GD$33-GD41-150-Sheep!$R$356                                           )&gt;(GD$33-GE$33),(GD$33-GD41-150-Sheep!$R$356                                            )&lt;=0),"Alt2-"   &amp;GD40,""),"")</f>
        <v/>
      </c>
      <c r="GE42" s="266" t="str">
        <f xml:space="preserve">                    IF(AND((GE$33                                  -Sheep!$N$253                               )&gt;(GE$33-GF$33),(GE$33                                  -Sheep!$N$253                                )&lt;=0),"Born","")
&amp;                   IF(AND((GE$33-Sheep!$R$354-Sheep!$N$253                                )&gt;(GE$33-GF$33),(GE$33-Sheep!$R$354-Sheep!$N$253                                )&lt;=0),"WeanStd","")
&amp;                   IF(AND((GE$33-Sheep!$R$355-Sheep!$N$253                                )&gt;(GE$33-GF$33),(GE$33-Sheep!$R$355-Sheep!$N$253                                )&lt;=0),"WeanAlt1","")
&amp;                   IF(AND((GE$33-Sheep!$R$356-Sheep!$N$253                                )&gt;(GE$33-GF$33),(GE$33-Sheep!$R$356-Sheep!$N$253                                )&lt;=0),"WeanAlt2","")
&amp;IFERROR(IF(AND((GE$33-GE41                                                                                     )&gt;(GE$33-GF$33),(GE$33-GE41                                                                                     )&lt;=0),"Join-"    &amp;GE40,""),"")
&amp;IFERROR(IF(AND((GE$33-GE41-INDEX(Sheep!$V$361:$V$368,GE40,1))&gt;(GE$33-GF$33),(GE$33-GE41-INDEX(Sheep!$V$361:$V$368,GE40,1))&lt;=0),"Scan-"  &amp;GE40,""),"")
&amp;IFERROR(IF(AND((GE$33-GE41-150                                                                            )&gt;(GE$33-GF$33),(GE$33-GE41-150                                                                             )&lt;=0),"Birth-" &amp;GE40,""),"")
&amp;IFERROR(IF(AND((GE$33-GE41-150-Sheep!$R$354                                           )&gt;(GE$33-GF$33),(GE$33-GE41-150-Sheep!$R$354                                            )&lt;=0),"Wean-"&amp;GE40,""),"")
&amp;IFERROR(IF(AND((GE$33-GE41-150-Sheep!$R$355                                           )&gt;(GE$33-GF$33),(GE$33-GE41-150-Sheep!$R$355                                            )&lt;=0),"Alt1-"   &amp;GE40,""),"")
&amp;IFERROR(IF(AND((GE$33-GE41-150-Sheep!$R$356                                           )&gt;(GE$33-GF$33),(GE$33-GE41-150-Sheep!$R$356                                            )&lt;=0),"Alt2-"   &amp;GE40,""),"")</f>
        <v/>
      </c>
      <c r="GF42" s="266" t="str">
        <f xml:space="preserve">                    IF(AND((GF$33                                  -Sheep!$N$253                               )&gt;(GF$33-GG$33),(GF$33                                  -Sheep!$N$253                                )&lt;=0),"Born","")
&amp;                   IF(AND((GF$33-Sheep!$R$354-Sheep!$N$253                                )&gt;(GF$33-GG$33),(GF$33-Sheep!$R$354-Sheep!$N$253                                )&lt;=0),"WeanStd","")
&amp;                   IF(AND((GF$33-Sheep!$R$355-Sheep!$N$253                                )&gt;(GF$33-GG$33),(GF$33-Sheep!$R$355-Sheep!$N$253                                )&lt;=0),"WeanAlt1","")
&amp;                   IF(AND((GF$33-Sheep!$R$356-Sheep!$N$253                                )&gt;(GF$33-GG$33),(GF$33-Sheep!$R$356-Sheep!$N$253                                )&lt;=0),"WeanAlt2","")
&amp;IFERROR(IF(AND((GF$33-GF41                                                                                     )&gt;(GF$33-GG$33),(GF$33-GF41                                                                                     )&lt;=0),"Join-"    &amp;GF40,""),"")
&amp;IFERROR(IF(AND((GF$33-GF41-INDEX(Sheep!$V$361:$V$368,GF40,1))&gt;(GF$33-GG$33),(GF$33-GF41-INDEX(Sheep!$V$361:$V$368,GF40,1))&lt;=0),"Scan-"  &amp;GF40,""),"")
&amp;IFERROR(IF(AND((GF$33-GF41-150                                                                            )&gt;(GF$33-GG$33),(GF$33-GF41-150                                                                             )&lt;=0),"Birth-" &amp;GF40,""),"")
&amp;IFERROR(IF(AND((GF$33-GF41-150-Sheep!$R$354                                           )&gt;(GF$33-GG$33),(GF$33-GF41-150-Sheep!$R$354                                            )&lt;=0),"Wean-"&amp;GF40,""),"")
&amp;IFERROR(IF(AND((GF$33-GF41-150-Sheep!$R$355                                           )&gt;(GF$33-GG$33),(GF$33-GF41-150-Sheep!$R$355                                            )&lt;=0),"Alt1-"   &amp;GF40,""),"")
&amp;IFERROR(IF(AND((GF$33-GF41-150-Sheep!$R$356                                           )&gt;(GF$33-GG$33),(GF$33-GF41-150-Sheep!$R$356                                            )&lt;=0),"Alt2-"   &amp;GF40,""),"")</f>
        <v/>
      </c>
      <c r="GG42" s="266" t="str">
        <f xml:space="preserve">                    IF(AND((GG$33                                  -Sheep!$N$253                               )&gt;(GG$33-GH$33),(GG$33                                  -Sheep!$N$253                                )&lt;=0),"Born","")
&amp;                   IF(AND((GG$33-Sheep!$R$354-Sheep!$N$253                                )&gt;(GG$33-GH$33),(GG$33-Sheep!$R$354-Sheep!$N$253                                )&lt;=0),"WeanStd","")
&amp;                   IF(AND((GG$33-Sheep!$R$355-Sheep!$N$253                                )&gt;(GG$33-GH$33),(GG$33-Sheep!$R$355-Sheep!$N$253                                )&lt;=0),"WeanAlt1","")
&amp;                   IF(AND((GG$33-Sheep!$R$356-Sheep!$N$253                                )&gt;(GG$33-GH$33),(GG$33-Sheep!$R$356-Sheep!$N$253                                )&lt;=0),"WeanAlt2","")
&amp;IFERROR(IF(AND((GG$33-GG41                                                                                     )&gt;(GG$33-GH$33),(GG$33-GG41                                                                                     )&lt;=0),"Join-"    &amp;GG40,""),"")
&amp;IFERROR(IF(AND((GG$33-GG41-INDEX(Sheep!$V$361:$V$368,GG40,1))&gt;(GG$33-GH$33),(GG$33-GG41-INDEX(Sheep!$V$361:$V$368,GG40,1))&lt;=0),"Scan-"  &amp;GG40,""),"")
&amp;IFERROR(IF(AND((GG$33-GG41-150                                                                            )&gt;(GG$33-GH$33),(GG$33-GG41-150                                                                             )&lt;=0),"Birth-" &amp;GG40,""),"")
&amp;IFERROR(IF(AND((GG$33-GG41-150-Sheep!$R$354                                           )&gt;(GG$33-GH$33),(GG$33-GG41-150-Sheep!$R$354                                            )&lt;=0),"Wean-"&amp;GG40,""),"")
&amp;IFERROR(IF(AND((GG$33-GG41-150-Sheep!$R$355                                           )&gt;(GG$33-GH$33),(GG$33-GG41-150-Sheep!$R$355                                            )&lt;=0),"Alt1-"   &amp;GG40,""),"")
&amp;IFERROR(IF(AND((GG$33-GG41-150-Sheep!$R$356                                           )&gt;(GG$33-GH$33),(GG$33-GG41-150-Sheep!$R$356                                            )&lt;=0),"Alt2-"   &amp;GG40,""),"")</f>
        <v/>
      </c>
      <c r="GH42" s="266" t="str">
        <f xml:space="preserve">                    IF(AND((GH$33                                  -Sheep!$N$253                               )&gt;(GH$33-GI$33),(GH$33                                  -Sheep!$N$253                                )&lt;=0),"Born","")
&amp;                   IF(AND((GH$33-Sheep!$R$354-Sheep!$N$253                                )&gt;(GH$33-GI$33),(GH$33-Sheep!$R$354-Sheep!$N$253                                )&lt;=0),"WeanStd","")
&amp;                   IF(AND((GH$33-Sheep!$R$355-Sheep!$N$253                                )&gt;(GH$33-GI$33),(GH$33-Sheep!$R$355-Sheep!$N$253                                )&lt;=0),"WeanAlt1","")
&amp;                   IF(AND((GH$33-Sheep!$R$356-Sheep!$N$253                                )&gt;(GH$33-GI$33),(GH$33-Sheep!$R$356-Sheep!$N$253                                )&lt;=0),"WeanAlt2","")
&amp;IFERROR(IF(AND((GH$33-GH41                                                                                     )&gt;(GH$33-GI$33),(GH$33-GH41                                                                                     )&lt;=0),"Join-"    &amp;GH40,""),"")
&amp;IFERROR(IF(AND((GH$33-GH41-INDEX(Sheep!$V$361:$V$368,GH40,1))&gt;(GH$33-GI$33),(GH$33-GH41-INDEX(Sheep!$V$361:$V$368,GH40,1))&lt;=0),"Scan-"  &amp;GH40,""),"")
&amp;IFERROR(IF(AND((GH$33-GH41-150                                                                            )&gt;(GH$33-GI$33),(GH$33-GH41-150                                                                             )&lt;=0),"Birth-" &amp;GH40,""),"")
&amp;IFERROR(IF(AND((GH$33-GH41-150-Sheep!$R$354                                           )&gt;(GH$33-GI$33),(GH$33-GH41-150-Sheep!$R$354                                            )&lt;=0),"Wean-"&amp;GH40,""),"")
&amp;IFERROR(IF(AND((GH$33-GH41-150-Sheep!$R$355                                           )&gt;(GH$33-GI$33),(GH$33-GH41-150-Sheep!$R$355                                            )&lt;=0),"Alt1-"   &amp;GH40,""),"")
&amp;IFERROR(IF(AND((GH$33-GH41-150-Sheep!$R$356                                           )&gt;(GH$33-GI$33),(GH$33-GH41-150-Sheep!$R$356                                            )&lt;=0),"Alt2-"   &amp;GH40,""),"")</f>
        <v/>
      </c>
      <c r="GI42" s="266" t="str">
        <f xml:space="preserve">                    IF(AND((GI$33                                  -Sheep!$N$253                               )&gt;(GI$33-GJ$33),(GI$33                                  -Sheep!$N$253                                )&lt;=0),"Born","")
&amp;                   IF(AND((GI$33-Sheep!$R$354-Sheep!$N$253                                )&gt;(GI$33-GJ$33),(GI$33-Sheep!$R$354-Sheep!$N$253                                )&lt;=0),"WeanStd","")
&amp;                   IF(AND((GI$33-Sheep!$R$355-Sheep!$N$253                                )&gt;(GI$33-GJ$33),(GI$33-Sheep!$R$355-Sheep!$N$253                                )&lt;=0),"WeanAlt1","")
&amp;                   IF(AND((GI$33-Sheep!$R$356-Sheep!$N$253                                )&gt;(GI$33-GJ$33),(GI$33-Sheep!$R$356-Sheep!$N$253                                )&lt;=0),"WeanAlt2","")
&amp;IFERROR(IF(AND((GI$33-GI41                                                                                     )&gt;(GI$33-GJ$33),(GI$33-GI41                                                                                     )&lt;=0),"Join-"    &amp;GI40,""),"")
&amp;IFERROR(IF(AND((GI$33-GI41-INDEX(Sheep!$V$361:$V$368,GI40,1))&gt;(GI$33-GJ$33),(GI$33-GI41-INDEX(Sheep!$V$361:$V$368,GI40,1))&lt;=0),"Scan-"  &amp;GI40,""),"")
&amp;IFERROR(IF(AND((GI$33-GI41-150                                                                            )&gt;(GI$33-GJ$33),(GI$33-GI41-150                                                                             )&lt;=0),"Birth-" &amp;GI40,""),"")
&amp;IFERROR(IF(AND((GI$33-GI41-150-Sheep!$R$354                                           )&gt;(GI$33-GJ$33),(GI$33-GI41-150-Sheep!$R$354                                            )&lt;=0),"Wean-"&amp;GI40,""),"")
&amp;IFERROR(IF(AND((GI$33-GI41-150-Sheep!$R$355                                           )&gt;(GI$33-GJ$33),(GI$33-GI41-150-Sheep!$R$355                                            )&lt;=0),"Alt1-"   &amp;GI40,""),"")
&amp;IFERROR(IF(AND((GI$33-GI41-150-Sheep!$R$356                                           )&gt;(GI$33-GJ$33),(GI$33-GI41-150-Sheep!$R$356                                            )&lt;=0),"Alt2-"   &amp;GI40,""),"")</f>
        <v/>
      </c>
      <c r="GJ42" s="266" t="str">
        <f xml:space="preserve">                    IF(AND((GJ$33                                  -Sheep!$N$253                               )&gt;(GJ$33-GK$33),(GJ$33                                  -Sheep!$N$253                                )&lt;=0),"Born","")
&amp;                   IF(AND((GJ$33-Sheep!$R$354-Sheep!$N$253                                )&gt;(GJ$33-GK$33),(GJ$33-Sheep!$R$354-Sheep!$N$253                                )&lt;=0),"WeanStd","")
&amp;                   IF(AND((GJ$33-Sheep!$R$355-Sheep!$N$253                                )&gt;(GJ$33-GK$33),(GJ$33-Sheep!$R$355-Sheep!$N$253                                )&lt;=0),"WeanAlt1","")
&amp;                   IF(AND((GJ$33-Sheep!$R$356-Sheep!$N$253                                )&gt;(GJ$33-GK$33),(GJ$33-Sheep!$R$356-Sheep!$N$253                                )&lt;=0),"WeanAlt2","")
&amp;IFERROR(IF(AND((GJ$33-GJ41                                                                                     )&gt;(GJ$33-GK$33),(GJ$33-GJ41                                                                                     )&lt;=0),"Join-"    &amp;GJ40,""),"")
&amp;IFERROR(IF(AND((GJ$33-GJ41-INDEX(Sheep!$V$361:$V$368,GJ40,1))&gt;(GJ$33-GK$33),(GJ$33-GJ41-INDEX(Sheep!$V$361:$V$368,GJ40,1))&lt;=0),"Scan-"  &amp;GJ40,""),"")
&amp;IFERROR(IF(AND((GJ$33-GJ41-150                                                                            )&gt;(GJ$33-GK$33),(GJ$33-GJ41-150                                                                             )&lt;=0),"Birth-" &amp;GJ40,""),"")
&amp;IFERROR(IF(AND((GJ$33-GJ41-150-Sheep!$R$354                                           )&gt;(GJ$33-GK$33),(GJ$33-GJ41-150-Sheep!$R$354                                            )&lt;=0),"Wean-"&amp;GJ40,""),"")
&amp;IFERROR(IF(AND((GJ$33-GJ41-150-Sheep!$R$355                                           )&gt;(GJ$33-GK$33),(GJ$33-GJ41-150-Sheep!$R$355                                            )&lt;=0),"Alt1-"   &amp;GJ40,""),"")
&amp;IFERROR(IF(AND((GJ$33-GJ41-150-Sheep!$R$356                                           )&gt;(GJ$33-GK$33),(GJ$33-GJ41-150-Sheep!$R$356                                            )&lt;=0),"Alt2-"   &amp;GJ40,""),"")</f>
        <v/>
      </c>
      <c r="GK42" s="266" t="str">
        <f xml:space="preserve">                    IF(AND((GK$33                                  -Sheep!$N$253                               )&gt;(GK$33-GL$33),(GK$33                                  -Sheep!$N$253                                )&lt;=0),"Born","")
&amp;                   IF(AND((GK$33-Sheep!$R$354-Sheep!$N$253                                )&gt;(GK$33-GL$33),(GK$33-Sheep!$R$354-Sheep!$N$253                                )&lt;=0),"WeanStd","")
&amp;                   IF(AND((GK$33-Sheep!$R$355-Sheep!$N$253                                )&gt;(GK$33-GL$33),(GK$33-Sheep!$R$355-Sheep!$N$253                                )&lt;=0),"WeanAlt1","")
&amp;                   IF(AND((GK$33-Sheep!$R$356-Sheep!$N$253                                )&gt;(GK$33-GL$33),(GK$33-Sheep!$R$356-Sheep!$N$253                                )&lt;=0),"WeanAlt2","")
&amp;IFERROR(IF(AND((GK$33-GK41                                                                                     )&gt;(GK$33-GL$33),(GK$33-GK41                                                                                     )&lt;=0),"Join-"    &amp;GK40,""),"")
&amp;IFERROR(IF(AND((GK$33-GK41-INDEX(Sheep!$V$361:$V$368,GK40,1))&gt;(GK$33-GL$33),(GK$33-GK41-INDEX(Sheep!$V$361:$V$368,GK40,1))&lt;=0),"Scan-"  &amp;GK40,""),"")
&amp;IFERROR(IF(AND((GK$33-GK41-150                                                                            )&gt;(GK$33-GL$33),(GK$33-GK41-150                                                                             )&lt;=0),"Birth-" &amp;GK40,""),"")
&amp;IFERROR(IF(AND((GK$33-GK41-150-Sheep!$R$354                                           )&gt;(GK$33-GL$33),(GK$33-GK41-150-Sheep!$R$354                                            )&lt;=0),"Wean-"&amp;GK40,""),"")
&amp;IFERROR(IF(AND((GK$33-GK41-150-Sheep!$R$355                                           )&gt;(GK$33-GL$33),(GK$33-GK41-150-Sheep!$R$355                                            )&lt;=0),"Alt1-"   &amp;GK40,""),"")
&amp;IFERROR(IF(AND((GK$33-GK41-150-Sheep!$R$356                                           )&gt;(GK$33-GL$33),(GK$33-GK41-150-Sheep!$R$356                                            )&lt;=0),"Alt2-"   &amp;GK40,""),"")</f>
        <v/>
      </c>
      <c r="GL42" s="266" t="str">
        <f xml:space="preserve">                    IF(AND((GL$33                                  -Sheep!$N$253                               )&gt;(GL$33-GM$33),(GL$33                                  -Sheep!$N$253                                )&lt;=0),"Born","")
&amp;                   IF(AND((GL$33-Sheep!$R$354-Sheep!$N$253                                )&gt;(GL$33-GM$33),(GL$33-Sheep!$R$354-Sheep!$N$253                                )&lt;=0),"WeanStd","")
&amp;                   IF(AND((GL$33-Sheep!$R$355-Sheep!$N$253                                )&gt;(GL$33-GM$33),(GL$33-Sheep!$R$355-Sheep!$N$253                                )&lt;=0),"WeanAlt1","")
&amp;                   IF(AND((GL$33-Sheep!$R$356-Sheep!$N$253                                )&gt;(GL$33-GM$33),(GL$33-Sheep!$R$356-Sheep!$N$253                                )&lt;=0),"WeanAlt2","")
&amp;IFERROR(IF(AND((GL$33-GL41                                                                                     )&gt;(GL$33-GM$33),(GL$33-GL41                                                                                     )&lt;=0),"Join-"    &amp;GL40,""),"")
&amp;IFERROR(IF(AND((GL$33-GL41-INDEX(Sheep!$V$361:$V$368,GL40,1))&gt;(GL$33-GM$33),(GL$33-GL41-INDEX(Sheep!$V$361:$V$368,GL40,1))&lt;=0),"Scan-"  &amp;GL40,""),"")
&amp;IFERROR(IF(AND((GL$33-GL41-150                                                                            )&gt;(GL$33-GM$33),(GL$33-GL41-150                                                                             )&lt;=0),"Birth-" &amp;GL40,""),"")
&amp;IFERROR(IF(AND((GL$33-GL41-150-Sheep!$R$354                                           )&gt;(GL$33-GM$33),(GL$33-GL41-150-Sheep!$R$354                                            )&lt;=0),"Wean-"&amp;GL40,""),"")
&amp;IFERROR(IF(AND((GL$33-GL41-150-Sheep!$R$355                                           )&gt;(GL$33-GM$33),(GL$33-GL41-150-Sheep!$R$355                                            )&lt;=0),"Alt1-"   &amp;GL40,""),"")
&amp;IFERROR(IF(AND((GL$33-GL41-150-Sheep!$R$356                                           )&gt;(GL$33-GM$33),(GL$33-GL41-150-Sheep!$R$356                                            )&lt;=0),"Alt2-"   &amp;GL40,""),"")</f>
        <v/>
      </c>
      <c r="GM42" s="266" t="str">
        <f xml:space="preserve">                    IF(AND((GM$33                                  -Sheep!$N$253                               )&gt;(GM$33-GN$33),(GM$33                                  -Sheep!$N$253                                )&lt;=0),"Born","")
&amp;                   IF(AND((GM$33-Sheep!$R$354-Sheep!$N$253                                )&gt;(GM$33-GN$33),(GM$33-Sheep!$R$354-Sheep!$N$253                                )&lt;=0),"WeanStd","")
&amp;                   IF(AND((GM$33-Sheep!$R$355-Sheep!$N$253                                )&gt;(GM$33-GN$33),(GM$33-Sheep!$R$355-Sheep!$N$253                                )&lt;=0),"WeanAlt1","")
&amp;                   IF(AND((GM$33-Sheep!$R$356-Sheep!$N$253                                )&gt;(GM$33-GN$33),(GM$33-Sheep!$R$356-Sheep!$N$253                                )&lt;=0),"WeanAlt2","")
&amp;IFERROR(IF(AND((GM$33-GM41                                                                                     )&gt;(GM$33-GN$33),(GM$33-GM41                                                                                     )&lt;=0),"Join-"    &amp;GM40,""),"")
&amp;IFERROR(IF(AND((GM$33-GM41-INDEX(Sheep!$V$361:$V$368,GM40,1))&gt;(GM$33-GN$33),(GM$33-GM41-INDEX(Sheep!$V$361:$V$368,GM40,1))&lt;=0),"Scan-"  &amp;GM40,""),"")
&amp;IFERROR(IF(AND((GM$33-GM41-150                                                                            )&gt;(GM$33-GN$33),(GM$33-GM41-150                                                                             )&lt;=0),"Birth-" &amp;GM40,""),"")
&amp;IFERROR(IF(AND((GM$33-GM41-150-Sheep!$R$354                                           )&gt;(GM$33-GN$33),(GM$33-GM41-150-Sheep!$R$354                                            )&lt;=0),"Wean-"&amp;GM40,""),"")
&amp;IFERROR(IF(AND((GM$33-GM41-150-Sheep!$R$355                                           )&gt;(GM$33-GN$33),(GM$33-GM41-150-Sheep!$R$355                                            )&lt;=0),"Alt1-"   &amp;GM40,""),"")
&amp;IFERROR(IF(AND((GM$33-GM41-150-Sheep!$R$356                                           )&gt;(GM$33-GN$33),(GM$33-GM41-150-Sheep!$R$356                                            )&lt;=0),"Alt2-"   &amp;GM40,""),"")</f>
        <v>Birth-3</v>
      </c>
      <c r="GN42" s="266" t="str">
        <f xml:space="preserve">                    IF(AND((GN$33                                  -Sheep!$N$253                               )&gt;(GN$33-GO$33),(GN$33                                  -Sheep!$N$253                                )&lt;=0),"Born","")
&amp;                   IF(AND((GN$33-Sheep!$R$354-Sheep!$N$253                                )&gt;(GN$33-GO$33),(GN$33-Sheep!$R$354-Sheep!$N$253                                )&lt;=0),"WeanStd","")
&amp;                   IF(AND((GN$33-Sheep!$R$355-Sheep!$N$253                                )&gt;(GN$33-GO$33),(GN$33-Sheep!$R$355-Sheep!$N$253                                )&lt;=0),"WeanAlt1","")
&amp;                   IF(AND((GN$33-Sheep!$R$356-Sheep!$N$253                                )&gt;(GN$33-GO$33),(GN$33-Sheep!$R$356-Sheep!$N$253                                )&lt;=0),"WeanAlt2","")
&amp;IFERROR(IF(AND((GN$33-GN41                                                                                     )&gt;(GN$33-GO$33),(GN$33-GN41                                                                                     )&lt;=0),"Join-"    &amp;GN40,""),"")
&amp;IFERROR(IF(AND((GN$33-GN41-INDEX(Sheep!$V$361:$V$368,GN40,1))&gt;(GN$33-GO$33),(GN$33-GN41-INDEX(Sheep!$V$361:$V$368,GN40,1))&lt;=0),"Scan-"  &amp;GN40,""),"")
&amp;IFERROR(IF(AND((GN$33-GN41-150                                                                            )&gt;(GN$33-GO$33),(GN$33-GN41-150                                                                             )&lt;=0),"Birth-" &amp;GN40,""),"")
&amp;IFERROR(IF(AND((GN$33-GN41-150-Sheep!$R$354                                           )&gt;(GN$33-GO$33),(GN$33-GN41-150-Sheep!$R$354                                            )&lt;=0),"Wean-"&amp;GN40,""),"")
&amp;IFERROR(IF(AND((GN$33-GN41-150-Sheep!$R$355                                           )&gt;(GN$33-GO$33),(GN$33-GN41-150-Sheep!$R$355                                            )&lt;=0),"Alt1-"   &amp;GN40,""),"")
&amp;IFERROR(IF(AND((GN$33-GN41-150-Sheep!$R$356                                           )&gt;(GN$33-GO$33),(GN$33-GN41-150-Sheep!$R$356                                            )&lt;=0),"Alt2-"   &amp;GN40,""),"")</f>
        <v/>
      </c>
      <c r="GO42" s="266" t="str">
        <f xml:space="preserve">                    IF(AND((GO$33                                  -Sheep!$N$253                               )&gt;(GO$33-GP$33),(GO$33                                  -Sheep!$N$253                                )&lt;=0),"Born","")
&amp;                   IF(AND((GO$33-Sheep!$R$354-Sheep!$N$253                                )&gt;(GO$33-GP$33),(GO$33-Sheep!$R$354-Sheep!$N$253                                )&lt;=0),"WeanStd","")
&amp;                   IF(AND((GO$33-Sheep!$R$355-Sheep!$N$253                                )&gt;(GO$33-GP$33),(GO$33-Sheep!$R$355-Sheep!$N$253                                )&lt;=0),"WeanAlt1","")
&amp;                   IF(AND((GO$33-Sheep!$R$356-Sheep!$N$253                                )&gt;(GO$33-GP$33),(GO$33-Sheep!$R$356-Sheep!$N$253                                )&lt;=0),"WeanAlt2","")
&amp;IFERROR(IF(AND((GO$33-GO41                                                                                     )&gt;(GO$33-GP$33),(GO$33-GO41                                                                                     )&lt;=0),"Join-"    &amp;GO40,""),"")
&amp;IFERROR(IF(AND((GO$33-GO41-INDEX(Sheep!$V$361:$V$368,GO40,1))&gt;(GO$33-GP$33),(GO$33-GO41-INDEX(Sheep!$V$361:$V$368,GO40,1))&lt;=0),"Scan-"  &amp;GO40,""),"")
&amp;IFERROR(IF(AND((GO$33-GO41-150                                                                            )&gt;(GO$33-GP$33),(GO$33-GO41-150                                                                             )&lt;=0),"Birth-" &amp;GO40,""),"")
&amp;IFERROR(IF(AND((GO$33-GO41-150-Sheep!$R$354                                           )&gt;(GO$33-GP$33),(GO$33-GO41-150-Sheep!$R$354                                            )&lt;=0),"Wean-"&amp;GO40,""),"")
&amp;IFERROR(IF(AND((GO$33-GO41-150-Sheep!$R$355                                           )&gt;(GO$33-GP$33),(GO$33-GO41-150-Sheep!$R$355                                            )&lt;=0),"Alt1-"   &amp;GO40,""),"")
&amp;IFERROR(IF(AND((GO$33-GO41-150-Sheep!$R$356                                           )&gt;(GO$33-GP$33),(GO$33-GO41-150-Sheep!$R$356                                            )&lt;=0),"Alt2-"   &amp;GO40,""),"")</f>
        <v/>
      </c>
      <c r="GP42" s="266" t="str">
        <f xml:space="preserve">                    IF(AND((GP$33                                  -Sheep!$N$253                               )&gt;(GP$33-GQ$33),(GP$33                                  -Sheep!$N$253                                )&lt;=0),"Born","")
&amp;                   IF(AND((GP$33-Sheep!$R$354-Sheep!$N$253                                )&gt;(GP$33-GQ$33),(GP$33-Sheep!$R$354-Sheep!$N$253                                )&lt;=0),"WeanStd","")
&amp;                   IF(AND((GP$33-Sheep!$R$355-Sheep!$N$253                                )&gt;(GP$33-GQ$33),(GP$33-Sheep!$R$355-Sheep!$N$253                                )&lt;=0),"WeanAlt1","")
&amp;                   IF(AND((GP$33-Sheep!$R$356-Sheep!$N$253                                )&gt;(GP$33-GQ$33),(GP$33-Sheep!$R$356-Sheep!$N$253                                )&lt;=0),"WeanAlt2","")
&amp;IFERROR(IF(AND((GP$33-GP41                                                                                     )&gt;(GP$33-GQ$33),(GP$33-GP41                                                                                     )&lt;=0),"Join-"    &amp;GP40,""),"")
&amp;IFERROR(IF(AND((GP$33-GP41-INDEX(Sheep!$V$361:$V$368,GP40,1))&gt;(GP$33-GQ$33),(GP$33-GP41-INDEX(Sheep!$V$361:$V$368,GP40,1))&lt;=0),"Scan-"  &amp;GP40,""),"")
&amp;IFERROR(IF(AND((GP$33-GP41-150                                                                            )&gt;(GP$33-GQ$33),(GP$33-GP41-150                                                                             )&lt;=0),"Birth-" &amp;GP40,""),"")
&amp;IFERROR(IF(AND((GP$33-GP41-150-Sheep!$R$354                                           )&gt;(GP$33-GQ$33),(GP$33-GP41-150-Sheep!$R$354                                            )&lt;=0),"Wean-"&amp;GP40,""),"")
&amp;IFERROR(IF(AND((GP$33-GP41-150-Sheep!$R$355                                           )&gt;(GP$33-GQ$33),(GP$33-GP41-150-Sheep!$R$355                                            )&lt;=0),"Alt1-"   &amp;GP40,""),"")
&amp;IFERROR(IF(AND((GP$33-GP41-150-Sheep!$R$356                                           )&gt;(GP$33-GQ$33),(GP$33-GP41-150-Sheep!$R$356                                            )&lt;=0),"Alt2-"   &amp;GP40,""),"")</f>
        <v/>
      </c>
      <c r="GQ42" s="266" t="str">
        <f xml:space="preserve">                    IF(AND((GQ$33                                  -Sheep!$N$253                               )&gt;(GQ$33-GR$33),(GQ$33                                  -Sheep!$N$253                                )&lt;=0),"Born","")
&amp;                   IF(AND((GQ$33-Sheep!$R$354-Sheep!$N$253                                )&gt;(GQ$33-GR$33),(GQ$33-Sheep!$R$354-Sheep!$N$253                                )&lt;=0),"WeanStd","")
&amp;                   IF(AND((GQ$33-Sheep!$R$355-Sheep!$N$253                                )&gt;(GQ$33-GR$33),(GQ$33-Sheep!$R$355-Sheep!$N$253                                )&lt;=0),"WeanAlt1","")
&amp;                   IF(AND((GQ$33-Sheep!$R$356-Sheep!$N$253                                )&gt;(GQ$33-GR$33),(GQ$33-Sheep!$R$356-Sheep!$N$253                                )&lt;=0),"WeanAlt2","")
&amp;IFERROR(IF(AND((GQ$33-GQ41                                                                                     )&gt;(GQ$33-GR$33),(GQ$33-GQ41                                                                                     )&lt;=0),"Join-"    &amp;GQ40,""),"")
&amp;IFERROR(IF(AND((GQ$33-GQ41-INDEX(Sheep!$V$361:$V$368,GQ40,1))&gt;(GQ$33-GR$33),(GQ$33-GQ41-INDEX(Sheep!$V$361:$V$368,GQ40,1))&lt;=0),"Scan-"  &amp;GQ40,""),"")
&amp;IFERROR(IF(AND((GQ$33-GQ41-150                                                                            )&gt;(GQ$33-GR$33),(GQ$33-GQ41-150                                                                             )&lt;=0),"Birth-" &amp;GQ40,""),"")
&amp;IFERROR(IF(AND((GQ$33-GQ41-150-Sheep!$R$354                                           )&gt;(GQ$33-GR$33),(GQ$33-GQ41-150-Sheep!$R$354                                            )&lt;=0),"Wean-"&amp;GQ40,""),"")
&amp;IFERROR(IF(AND((GQ$33-GQ41-150-Sheep!$R$355                                           )&gt;(GQ$33-GR$33),(GQ$33-GQ41-150-Sheep!$R$355                                            )&lt;=0),"Alt1-"   &amp;GQ40,""),"")
&amp;IFERROR(IF(AND((GQ$33-GQ41-150-Sheep!$R$356                                           )&gt;(GQ$33-GR$33),(GQ$33-GQ41-150-Sheep!$R$356                                            )&lt;=0),"Alt2-"   &amp;GQ40,""),"")</f>
        <v/>
      </c>
      <c r="GR42" s="266" t="str">
        <f xml:space="preserve">                    IF(AND((GR$33                                  -Sheep!$N$253                               )&gt;(GR$33-GS$33),(GR$33                                  -Sheep!$N$253                                )&lt;=0),"Born","")
&amp;                   IF(AND((GR$33-Sheep!$R$354-Sheep!$N$253                                )&gt;(GR$33-GS$33),(GR$33-Sheep!$R$354-Sheep!$N$253                                )&lt;=0),"WeanStd","")
&amp;                   IF(AND((GR$33-Sheep!$R$355-Sheep!$N$253                                )&gt;(GR$33-GS$33),(GR$33-Sheep!$R$355-Sheep!$N$253                                )&lt;=0),"WeanAlt1","")
&amp;                   IF(AND((GR$33-Sheep!$R$356-Sheep!$N$253                                )&gt;(GR$33-GS$33),(GR$33-Sheep!$R$356-Sheep!$N$253                                )&lt;=0),"WeanAlt2","")
&amp;IFERROR(IF(AND((GR$33-GR41                                                                                     )&gt;(GR$33-GS$33),(GR$33-GR41                                                                                     )&lt;=0),"Join-"    &amp;GR40,""),"")
&amp;IFERROR(IF(AND((GR$33-GR41-INDEX(Sheep!$V$361:$V$368,GR40,1))&gt;(GR$33-GS$33),(GR$33-GR41-INDEX(Sheep!$V$361:$V$368,GR40,1))&lt;=0),"Scan-"  &amp;GR40,""),"")
&amp;IFERROR(IF(AND((GR$33-GR41-150                                                                            )&gt;(GR$33-GS$33),(GR$33-GR41-150                                                                             )&lt;=0),"Birth-" &amp;GR40,""),"")
&amp;IFERROR(IF(AND((GR$33-GR41-150-Sheep!$R$354                                           )&gt;(GR$33-GS$33),(GR$33-GR41-150-Sheep!$R$354                                            )&lt;=0),"Wean-"&amp;GR40,""),"")
&amp;IFERROR(IF(AND((GR$33-GR41-150-Sheep!$R$355                                           )&gt;(GR$33-GS$33),(GR$33-GR41-150-Sheep!$R$355                                            )&lt;=0),"Alt1-"   &amp;GR40,""),"")
&amp;IFERROR(IF(AND((GR$33-GR41-150-Sheep!$R$356                                           )&gt;(GR$33-GS$33),(GR$33-GR41-150-Sheep!$R$356                                            )&lt;=0),"Alt2-"   &amp;GR40,""),"")</f>
        <v/>
      </c>
      <c r="GS42" s="266" t="str">
        <f xml:space="preserve">                    IF(AND((GS$33                                  -Sheep!$N$253                               )&gt;(GS$33-GT$33),(GS$33                                  -Sheep!$N$253                                )&lt;=0),"Born","")
&amp;                   IF(AND((GS$33-Sheep!$R$354-Sheep!$N$253                                )&gt;(GS$33-GT$33),(GS$33-Sheep!$R$354-Sheep!$N$253                                )&lt;=0),"WeanStd","")
&amp;                   IF(AND((GS$33-Sheep!$R$355-Sheep!$N$253                                )&gt;(GS$33-GT$33),(GS$33-Sheep!$R$355-Sheep!$N$253                                )&lt;=0),"WeanAlt1","")
&amp;                   IF(AND((GS$33-Sheep!$R$356-Sheep!$N$253                                )&gt;(GS$33-GT$33),(GS$33-Sheep!$R$356-Sheep!$N$253                                )&lt;=0),"WeanAlt2","")
&amp;IFERROR(IF(AND((GS$33-GS41                                                                                     )&gt;(GS$33-GT$33),(GS$33-GS41                                                                                     )&lt;=0),"Join-"    &amp;GS40,""),"")
&amp;IFERROR(IF(AND((GS$33-GS41-INDEX(Sheep!$V$361:$V$368,GS40,1))&gt;(GS$33-GT$33),(GS$33-GS41-INDEX(Sheep!$V$361:$V$368,GS40,1))&lt;=0),"Scan-"  &amp;GS40,""),"")
&amp;IFERROR(IF(AND((GS$33-GS41-150                                                                            )&gt;(GS$33-GT$33),(GS$33-GS41-150                                                                             )&lt;=0),"Birth-" &amp;GS40,""),"")
&amp;IFERROR(IF(AND((GS$33-GS41-150-Sheep!$R$354                                           )&gt;(GS$33-GT$33),(GS$33-GS41-150-Sheep!$R$354                                            )&lt;=0),"Wean-"&amp;GS40,""),"")
&amp;IFERROR(IF(AND((GS$33-GS41-150-Sheep!$R$355                                           )&gt;(GS$33-GT$33),(GS$33-GS41-150-Sheep!$R$355                                            )&lt;=0),"Alt1-"   &amp;GS40,""),"")
&amp;IFERROR(IF(AND((GS$33-GS41-150-Sheep!$R$356                                           )&gt;(GS$33-GT$33),(GS$33-GS41-150-Sheep!$R$356                                            )&lt;=0),"Alt2-"   &amp;GS40,""),"")</f>
        <v/>
      </c>
      <c r="GT42" s="266" t="str">
        <f xml:space="preserve">                    IF(AND((GT$33                                  -Sheep!$N$253                               )&gt;(GT$33-GU$33),(GT$33                                  -Sheep!$N$253                                )&lt;=0),"Born","")
&amp;                   IF(AND((GT$33-Sheep!$R$354-Sheep!$N$253                                )&gt;(GT$33-GU$33),(GT$33-Sheep!$R$354-Sheep!$N$253                                )&lt;=0),"WeanStd","")
&amp;                   IF(AND((GT$33-Sheep!$R$355-Sheep!$N$253                                )&gt;(GT$33-GU$33),(GT$33-Sheep!$R$355-Sheep!$N$253                                )&lt;=0),"WeanAlt1","")
&amp;                   IF(AND((GT$33-Sheep!$R$356-Sheep!$N$253                                )&gt;(GT$33-GU$33),(GT$33-Sheep!$R$356-Sheep!$N$253                                )&lt;=0),"WeanAlt2","")
&amp;IFERROR(IF(AND((GT$33-GT41                                                                                     )&gt;(GT$33-GU$33),(GT$33-GT41                                                                                     )&lt;=0),"Join-"    &amp;GT40,""),"")
&amp;IFERROR(IF(AND((GT$33-GT41-INDEX(Sheep!$V$361:$V$368,GT40,1))&gt;(GT$33-GU$33),(GT$33-GT41-INDEX(Sheep!$V$361:$V$368,GT40,1))&lt;=0),"Scan-"  &amp;GT40,""),"")
&amp;IFERROR(IF(AND((GT$33-GT41-150                                                                            )&gt;(GT$33-GU$33),(GT$33-GT41-150                                                                             )&lt;=0),"Birth-" &amp;GT40,""),"")
&amp;IFERROR(IF(AND((GT$33-GT41-150-Sheep!$R$354                                           )&gt;(GT$33-GU$33),(GT$33-GT41-150-Sheep!$R$354                                            )&lt;=0),"Wean-"&amp;GT40,""),"")
&amp;IFERROR(IF(AND((GT$33-GT41-150-Sheep!$R$355                                           )&gt;(GT$33-GU$33),(GT$33-GT41-150-Sheep!$R$355                                            )&lt;=0),"Alt1-"   &amp;GT40,""),"")
&amp;IFERROR(IF(AND((GT$33-GT41-150-Sheep!$R$356                                           )&gt;(GT$33-GU$33),(GT$33-GT41-150-Sheep!$R$356                                            )&lt;=0),"Alt2-"   &amp;GT40,""),"")</f>
        <v/>
      </c>
      <c r="GU42" s="266" t="str">
        <f xml:space="preserve">                    IF(AND((GU$33                                  -Sheep!$N$253                               )&gt;(GU$33-GV$33),(GU$33                                  -Sheep!$N$253                                )&lt;=0),"Born","")
&amp;                   IF(AND((GU$33-Sheep!$R$354-Sheep!$N$253                                )&gt;(GU$33-GV$33),(GU$33-Sheep!$R$354-Sheep!$N$253                                )&lt;=0),"WeanStd","")
&amp;                   IF(AND((GU$33-Sheep!$R$355-Sheep!$N$253                                )&gt;(GU$33-GV$33),(GU$33-Sheep!$R$355-Sheep!$N$253                                )&lt;=0),"WeanAlt1","")
&amp;                   IF(AND((GU$33-Sheep!$R$356-Sheep!$N$253                                )&gt;(GU$33-GV$33),(GU$33-Sheep!$R$356-Sheep!$N$253                                )&lt;=0),"WeanAlt2","")
&amp;IFERROR(IF(AND((GU$33-GU41                                                                                     )&gt;(GU$33-GV$33),(GU$33-GU41                                                                                     )&lt;=0),"Join-"    &amp;GU40,""),"")
&amp;IFERROR(IF(AND((GU$33-GU41-INDEX(Sheep!$V$361:$V$368,GU40,1))&gt;(GU$33-GV$33),(GU$33-GU41-INDEX(Sheep!$V$361:$V$368,GU40,1))&lt;=0),"Scan-"  &amp;GU40,""),"")
&amp;IFERROR(IF(AND((GU$33-GU41-150                                                                            )&gt;(GU$33-GV$33),(GU$33-GU41-150                                                                             )&lt;=0),"Birth-" &amp;GU40,""),"")
&amp;IFERROR(IF(AND((GU$33-GU41-150-Sheep!$R$354                                           )&gt;(GU$33-GV$33),(GU$33-GU41-150-Sheep!$R$354                                            )&lt;=0),"Wean-"&amp;GU40,""),"")
&amp;IFERROR(IF(AND((GU$33-GU41-150-Sheep!$R$355                                           )&gt;(GU$33-GV$33),(GU$33-GU41-150-Sheep!$R$355                                            )&lt;=0),"Alt1-"   &amp;GU40,""),"")
&amp;IFERROR(IF(AND((GU$33-GU41-150-Sheep!$R$356                                           )&gt;(GU$33-GV$33),(GU$33-GU41-150-Sheep!$R$356                                            )&lt;=0),"Alt2-"   &amp;GU40,""),"")</f>
        <v/>
      </c>
      <c r="GV42" s="266" t="str">
        <f xml:space="preserve">                    IF(AND((GV$33                                  -Sheep!$N$253                               )&gt;(GV$33-GW$33),(GV$33                                  -Sheep!$N$253                                )&lt;=0),"Born","")
&amp;                   IF(AND((GV$33-Sheep!$R$354-Sheep!$N$253                                )&gt;(GV$33-GW$33),(GV$33-Sheep!$R$354-Sheep!$N$253                                )&lt;=0),"WeanStd","")
&amp;                   IF(AND((GV$33-Sheep!$R$355-Sheep!$N$253                                )&gt;(GV$33-GW$33),(GV$33-Sheep!$R$355-Sheep!$N$253                                )&lt;=0),"WeanAlt1","")
&amp;                   IF(AND((GV$33-Sheep!$R$356-Sheep!$N$253                                )&gt;(GV$33-GW$33),(GV$33-Sheep!$R$356-Sheep!$N$253                                )&lt;=0),"WeanAlt2","")
&amp;IFERROR(IF(AND((GV$33-GV41                                                                                     )&gt;(GV$33-GW$33),(GV$33-GV41                                                                                     )&lt;=0),"Join-"    &amp;GV40,""),"")
&amp;IFERROR(IF(AND((GV$33-GV41-INDEX(Sheep!$V$361:$V$368,GV40,1))&gt;(GV$33-GW$33),(GV$33-GV41-INDEX(Sheep!$V$361:$V$368,GV40,1))&lt;=0),"Scan-"  &amp;GV40,""),"")
&amp;IFERROR(IF(AND((GV$33-GV41-150                                                                            )&gt;(GV$33-GW$33),(GV$33-GV41-150                                                                             )&lt;=0),"Birth-" &amp;GV40,""),"")
&amp;IFERROR(IF(AND((GV$33-GV41-150-Sheep!$R$354                                           )&gt;(GV$33-GW$33),(GV$33-GV41-150-Sheep!$R$354                                            )&lt;=0),"Wean-"&amp;GV40,""),"")
&amp;IFERROR(IF(AND((GV$33-GV41-150-Sheep!$R$355                                           )&gt;(GV$33-GW$33),(GV$33-GV41-150-Sheep!$R$355                                            )&lt;=0),"Alt1-"   &amp;GV40,""),"")
&amp;IFERROR(IF(AND((GV$33-GV41-150-Sheep!$R$356                                           )&gt;(GV$33-GW$33),(GV$33-GV41-150-Sheep!$R$356                                            )&lt;=0),"Alt2-"   &amp;GV40,""),"")</f>
        <v/>
      </c>
      <c r="GW42" s="266" t="str">
        <f xml:space="preserve">                    IF(AND((GW$33                                  -Sheep!$N$253                               )&gt;(GW$33-GX$33),(GW$33                                  -Sheep!$N$253                                )&lt;=0),"Born","")
&amp;                   IF(AND((GW$33-Sheep!$R$354-Sheep!$N$253                                )&gt;(GW$33-GX$33),(GW$33-Sheep!$R$354-Sheep!$N$253                                )&lt;=0),"WeanStd","")
&amp;                   IF(AND((GW$33-Sheep!$R$355-Sheep!$N$253                                )&gt;(GW$33-GX$33),(GW$33-Sheep!$R$355-Sheep!$N$253                                )&lt;=0),"WeanAlt1","")
&amp;                   IF(AND((GW$33-Sheep!$R$356-Sheep!$N$253                                )&gt;(GW$33-GX$33),(GW$33-Sheep!$R$356-Sheep!$N$253                                )&lt;=0),"WeanAlt2","")
&amp;IFERROR(IF(AND((GW$33-GW41                                                                                     )&gt;(GW$33-GX$33),(GW$33-GW41                                                                                     )&lt;=0),"Join-"    &amp;GW40,""),"")
&amp;IFERROR(IF(AND((GW$33-GW41-INDEX(Sheep!$V$361:$V$368,GW40,1))&gt;(GW$33-GX$33),(GW$33-GW41-INDEX(Sheep!$V$361:$V$368,GW40,1))&lt;=0),"Scan-"  &amp;GW40,""),"")
&amp;IFERROR(IF(AND((GW$33-GW41-150                                                                            )&gt;(GW$33-GX$33),(GW$33-GW41-150                                                                             )&lt;=0),"Birth-" &amp;GW40,""),"")
&amp;IFERROR(IF(AND((GW$33-GW41-150-Sheep!$R$354                                           )&gt;(GW$33-GX$33),(GW$33-GW41-150-Sheep!$R$354                                            )&lt;=0),"Wean-"&amp;GW40,""),"")
&amp;IFERROR(IF(AND((GW$33-GW41-150-Sheep!$R$355                                           )&gt;(GW$33-GX$33),(GW$33-GW41-150-Sheep!$R$355                                            )&lt;=0),"Alt1-"   &amp;GW40,""),"")
&amp;IFERROR(IF(AND((GW$33-GW41-150-Sheep!$R$356                                           )&gt;(GW$33-GX$33),(GW$33-GW41-150-Sheep!$R$356                                            )&lt;=0),"Alt2-"   &amp;GW40,""),"")</f>
        <v/>
      </c>
      <c r="GX42" s="266" t="str">
        <f xml:space="preserve">                    IF(AND((GX$33                                  -Sheep!$N$253                               )&gt;(GX$33-GY$33),(GX$33                                  -Sheep!$N$253                                )&lt;=0),"Born","")
&amp;                   IF(AND((GX$33-Sheep!$R$354-Sheep!$N$253                                )&gt;(GX$33-GY$33),(GX$33-Sheep!$R$354-Sheep!$N$253                                )&lt;=0),"WeanStd","")
&amp;                   IF(AND((GX$33-Sheep!$R$355-Sheep!$N$253                                )&gt;(GX$33-GY$33),(GX$33-Sheep!$R$355-Sheep!$N$253                                )&lt;=0),"WeanAlt1","")
&amp;                   IF(AND((GX$33-Sheep!$R$356-Sheep!$N$253                                )&gt;(GX$33-GY$33),(GX$33-Sheep!$R$356-Sheep!$N$253                                )&lt;=0),"WeanAlt2","")
&amp;IFERROR(IF(AND((GX$33-GX41                                                                                     )&gt;(GX$33-GY$33),(GX$33-GX41                                                                                     )&lt;=0),"Join-"    &amp;GX40,""),"")
&amp;IFERROR(IF(AND((GX$33-GX41-INDEX(Sheep!$V$361:$V$368,GX40,1))&gt;(GX$33-GY$33),(GX$33-GX41-INDEX(Sheep!$V$361:$V$368,GX40,1))&lt;=0),"Scan-"  &amp;GX40,""),"")
&amp;IFERROR(IF(AND((GX$33-GX41-150                                                                            )&gt;(GX$33-GY$33),(GX$33-GX41-150                                                                             )&lt;=0),"Birth-" &amp;GX40,""),"")
&amp;IFERROR(IF(AND((GX$33-GX41-150-Sheep!$R$354                                           )&gt;(GX$33-GY$33),(GX$33-GX41-150-Sheep!$R$354                                            )&lt;=0),"Wean-"&amp;GX40,""),"")
&amp;IFERROR(IF(AND((GX$33-GX41-150-Sheep!$R$355                                           )&gt;(GX$33-GY$33),(GX$33-GX41-150-Sheep!$R$355                                            )&lt;=0),"Alt1-"   &amp;GX40,""),"")
&amp;IFERROR(IF(AND((GX$33-GX41-150-Sheep!$R$356                                           )&gt;(GX$33-GY$33),(GX$33-GX41-150-Sheep!$R$356                                            )&lt;=0),"Alt2-"   &amp;GX40,""),"")</f>
        <v/>
      </c>
      <c r="GY42" s="266" t="str">
        <f xml:space="preserve">                    IF(AND((GY$33                                  -Sheep!$N$253                               )&gt;(GY$33-GZ$33),(GY$33                                  -Sheep!$N$253                                )&lt;=0),"Born","")
&amp;                   IF(AND((GY$33-Sheep!$R$354-Sheep!$N$253                                )&gt;(GY$33-GZ$33),(GY$33-Sheep!$R$354-Sheep!$N$253                                )&lt;=0),"WeanStd","")
&amp;                   IF(AND((GY$33-Sheep!$R$355-Sheep!$N$253                                )&gt;(GY$33-GZ$33),(GY$33-Sheep!$R$355-Sheep!$N$253                                )&lt;=0),"WeanAlt1","")
&amp;                   IF(AND((GY$33-Sheep!$R$356-Sheep!$N$253                                )&gt;(GY$33-GZ$33),(GY$33-Sheep!$R$356-Sheep!$N$253                                )&lt;=0),"WeanAlt2","")
&amp;IFERROR(IF(AND((GY$33-GY41                                                                                     )&gt;(GY$33-GZ$33),(GY$33-GY41                                                                                     )&lt;=0),"Join-"    &amp;GY40,""),"")
&amp;IFERROR(IF(AND((GY$33-GY41-INDEX(Sheep!$V$361:$V$368,GY40,1))&gt;(GY$33-GZ$33),(GY$33-GY41-INDEX(Sheep!$V$361:$V$368,GY40,1))&lt;=0),"Scan-"  &amp;GY40,""),"")
&amp;IFERROR(IF(AND((GY$33-GY41-150                                                                            )&gt;(GY$33-GZ$33),(GY$33-GY41-150                                                                             )&lt;=0),"Birth-" &amp;GY40,""),"")
&amp;IFERROR(IF(AND((GY$33-GY41-150-Sheep!$R$354                                           )&gt;(GY$33-GZ$33),(GY$33-GY41-150-Sheep!$R$354                                            )&lt;=0),"Wean-"&amp;GY40,""),"")
&amp;IFERROR(IF(AND((GY$33-GY41-150-Sheep!$R$355                                           )&gt;(GY$33-GZ$33),(GY$33-GY41-150-Sheep!$R$355                                            )&lt;=0),"Alt1-"   &amp;GY40,""),"")
&amp;IFERROR(IF(AND((GY$33-GY41-150-Sheep!$R$356                                           )&gt;(GY$33-GZ$33),(GY$33-GY41-150-Sheep!$R$356                                            )&lt;=0),"Alt2-"   &amp;GY40,""),"")</f>
        <v/>
      </c>
      <c r="GZ42" s="266" t="str">
        <f xml:space="preserve">                    IF(AND((GZ$33                                  -Sheep!$N$253                               )&gt;(GZ$33-HA$33),(GZ$33                                  -Sheep!$N$253                                )&lt;=0),"Born","")
&amp;                   IF(AND((GZ$33-Sheep!$R$354-Sheep!$N$253                                )&gt;(GZ$33-HA$33),(GZ$33-Sheep!$R$354-Sheep!$N$253                                )&lt;=0),"WeanStd","")
&amp;                   IF(AND((GZ$33-Sheep!$R$355-Sheep!$N$253                                )&gt;(GZ$33-HA$33),(GZ$33-Sheep!$R$355-Sheep!$N$253                                )&lt;=0),"WeanAlt1","")
&amp;                   IF(AND((GZ$33-Sheep!$R$356-Sheep!$N$253                                )&gt;(GZ$33-HA$33),(GZ$33-Sheep!$R$356-Sheep!$N$253                                )&lt;=0),"WeanAlt2","")
&amp;IFERROR(IF(AND((GZ$33-GZ41                                                                                     )&gt;(GZ$33-HA$33),(GZ$33-GZ41                                                                                     )&lt;=0),"Join-"    &amp;GZ40,""),"")
&amp;IFERROR(IF(AND((GZ$33-GZ41-INDEX(Sheep!$V$361:$V$368,GZ40,1))&gt;(GZ$33-HA$33),(GZ$33-GZ41-INDEX(Sheep!$V$361:$V$368,GZ40,1))&lt;=0),"Scan-"  &amp;GZ40,""),"")
&amp;IFERROR(IF(AND((GZ$33-GZ41-150                                                                            )&gt;(GZ$33-HA$33),(GZ$33-GZ41-150                                                                             )&lt;=0),"Birth-" &amp;GZ40,""),"")
&amp;IFERROR(IF(AND((GZ$33-GZ41-150-Sheep!$R$354                                           )&gt;(GZ$33-HA$33),(GZ$33-GZ41-150-Sheep!$R$354                                            )&lt;=0),"Wean-"&amp;GZ40,""),"")
&amp;IFERROR(IF(AND((GZ$33-GZ41-150-Sheep!$R$355                                           )&gt;(GZ$33-HA$33),(GZ$33-GZ41-150-Sheep!$R$355                                            )&lt;=0),"Alt1-"   &amp;GZ40,""),"")
&amp;IFERROR(IF(AND((GZ$33-GZ41-150-Sheep!$R$356                                           )&gt;(GZ$33-HA$33),(GZ$33-GZ41-150-Sheep!$R$356                                            )&lt;=0),"Alt2-"   &amp;GZ40,""),"")</f>
        <v>Wean-3</v>
      </c>
      <c r="HA42" s="266" t="str">
        <f xml:space="preserve">                    IF(AND((HA$33                                  -Sheep!$N$253                               )&gt;(HA$33-HB$33),(HA$33                                  -Sheep!$N$253                                )&lt;=0),"Born","")
&amp;                   IF(AND((HA$33-Sheep!$R$354-Sheep!$N$253                                )&gt;(HA$33-HB$33),(HA$33-Sheep!$R$354-Sheep!$N$253                                )&lt;=0),"WeanStd","")
&amp;                   IF(AND((HA$33-Sheep!$R$355-Sheep!$N$253                                )&gt;(HA$33-HB$33),(HA$33-Sheep!$R$355-Sheep!$N$253                                )&lt;=0),"WeanAlt1","")
&amp;                   IF(AND((HA$33-Sheep!$R$356-Sheep!$N$253                                )&gt;(HA$33-HB$33),(HA$33-Sheep!$R$356-Sheep!$N$253                                )&lt;=0),"WeanAlt2","")
&amp;IFERROR(IF(AND((HA$33-HA41                                                                                     )&gt;(HA$33-HB$33),(HA$33-HA41                                                                                     )&lt;=0),"Join-"    &amp;HA40,""),"")
&amp;IFERROR(IF(AND((HA$33-HA41-INDEX(Sheep!$V$361:$V$368,HA40,1))&gt;(HA$33-HB$33),(HA$33-HA41-INDEX(Sheep!$V$361:$V$368,HA40,1))&lt;=0),"Scan-"  &amp;HA40,""),"")
&amp;IFERROR(IF(AND((HA$33-HA41-150                                                                            )&gt;(HA$33-HB$33),(HA$33-HA41-150                                                                             )&lt;=0),"Birth-" &amp;HA40,""),"")
&amp;IFERROR(IF(AND((HA$33-HA41-150-Sheep!$R$354                                           )&gt;(HA$33-HB$33),(HA$33-HA41-150-Sheep!$R$354                                            )&lt;=0),"Wean-"&amp;HA40,""),"")
&amp;IFERROR(IF(AND((HA$33-HA41-150-Sheep!$R$355                                           )&gt;(HA$33-HB$33),(HA$33-HA41-150-Sheep!$R$355                                            )&lt;=0),"Alt1-"   &amp;HA40,""),"")
&amp;IFERROR(IF(AND((HA$33-HA41-150-Sheep!$R$356                                           )&gt;(HA$33-HB$33),(HA$33-HA41-150-Sheep!$R$356                                            )&lt;=0),"Alt2-"   &amp;HA40,""),"")</f>
        <v/>
      </c>
      <c r="HB42" s="266" t="str">
        <f xml:space="preserve">                    IF(AND((HB$33                                  -Sheep!$N$253                               )&gt;(HB$33-HC$33),(HB$33                                  -Sheep!$N$253                                )&lt;=0),"Born","")
&amp;                   IF(AND((HB$33-Sheep!$R$354-Sheep!$N$253                                )&gt;(HB$33-HC$33),(HB$33-Sheep!$R$354-Sheep!$N$253                                )&lt;=0),"WeanStd","")
&amp;                   IF(AND((HB$33-Sheep!$R$355-Sheep!$N$253                                )&gt;(HB$33-HC$33),(HB$33-Sheep!$R$355-Sheep!$N$253                                )&lt;=0),"WeanAlt1","")
&amp;                   IF(AND((HB$33-Sheep!$R$356-Sheep!$N$253                                )&gt;(HB$33-HC$33),(HB$33-Sheep!$R$356-Sheep!$N$253                                )&lt;=0),"WeanAlt2","")
&amp;IFERROR(IF(AND((HB$33-HB41                                                                                     )&gt;(HB$33-HC$33),(HB$33-HB41                                                                                     )&lt;=0),"Join-"    &amp;HB40,""),"")
&amp;IFERROR(IF(AND((HB$33-HB41-INDEX(Sheep!$V$361:$V$368,HB40,1))&gt;(HB$33-HC$33),(HB$33-HB41-INDEX(Sheep!$V$361:$V$368,HB40,1))&lt;=0),"Scan-"  &amp;HB40,""),"")
&amp;IFERROR(IF(AND((HB$33-HB41-150                                                                            )&gt;(HB$33-HC$33),(HB$33-HB41-150                                                                             )&lt;=0),"Birth-" &amp;HB40,""),"")
&amp;IFERROR(IF(AND((HB$33-HB41-150-Sheep!$R$354                                           )&gt;(HB$33-HC$33),(HB$33-HB41-150-Sheep!$R$354                                            )&lt;=0),"Wean-"&amp;HB40,""),"")
&amp;IFERROR(IF(AND((HB$33-HB41-150-Sheep!$R$355                                           )&gt;(HB$33-HC$33),(HB$33-HB41-150-Sheep!$R$355                                            )&lt;=0),"Alt1-"   &amp;HB40,""),"")
&amp;IFERROR(IF(AND((HB$33-HB41-150-Sheep!$R$356                                           )&gt;(HB$33-HC$33),(HB$33-HB41-150-Sheep!$R$356                                            )&lt;=0),"Alt2-"   &amp;HB40,""),"")</f>
        <v/>
      </c>
      <c r="HC42" s="266" t="str">
        <f xml:space="preserve">                    IF(AND((HC$33                                  -Sheep!$N$253                               )&gt;(HC$33-HD$33),(HC$33                                  -Sheep!$N$253                                )&lt;=0),"Born","")
&amp;                   IF(AND((HC$33-Sheep!$R$354-Sheep!$N$253                                )&gt;(HC$33-HD$33),(HC$33-Sheep!$R$354-Sheep!$N$253                                )&lt;=0),"WeanStd","")
&amp;                   IF(AND((HC$33-Sheep!$R$355-Sheep!$N$253                                )&gt;(HC$33-HD$33),(HC$33-Sheep!$R$355-Sheep!$N$253                                )&lt;=0),"WeanAlt1","")
&amp;                   IF(AND((HC$33-Sheep!$R$356-Sheep!$N$253                                )&gt;(HC$33-HD$33),(HC$33-Sheep!$R$356-Sheep!$N$253                                )&lt;=0),"WeanAlt2","")
&amp;IFERROR(IF(AND((HC$33-HC41                                                                                     )&gt;(HC$33-HD$33),(HC$33-HC41                                                                                     )&lt;=0),"Join-"    &amp;HC40,""),"")
&amp;IFERROR(IF(AND((HC$33-HC41-INDEX(Sheep!$V$361:$V$368,HC40,1))&gt;(HC$33-HD$33),(HC$33-HC41-INDEX(Sheep!$V$361:$V$368,HC40,1))&lt;=0),"Scan-"  &amp;HC40,""),"")
&amp;IFERROR(IF(AND((HC$33-HC41-150                                                                            )&gt;(HC$33-HD$33),(HC$33-HC41-150                                                                             )&lt;=0),"Birth-" &amp;HC40,""),"")
&amp;IFERROR(IF(AND((HC$33-HC41-150-Sheep!$R$354                                           )&gt;(HC$33-HD$33),(HC$33-HC41-150-Sheep!$R$354                                            )&lt;=0),"Wean-"&amp;HC40,""),"")
&amp;IFERROR(IF(AND((HC$33-HC41-150-Sheep!$R$355                                           )&gt;(HC$33-HD$33),(HC$33-HC41-150-Sheep!$R$355                                            )&lt;=0),"Alt1-"   &amp;HC40,""),"")
&amp;IFERROR(IF(AND((HC$33-HC41-150-Sheep!$R$356                                           )&gt;(HC$33-HD$33),(HC$33-HC41-150-Sheep!$R$356                                            )&lt;=0),"Alt2-"   &amp;HC40,""),"")</f>
        <v/>
      </c>
      <c r="HD42" s="266" t="str">
        <f xml:space="preserve">                    IF(AND((HD$33                                  -Sheep!$N$253                               )&gt;(HD$33-HE$33),(HD$33                                  -Sheep!$N$253                                )&lt;=0),"Born","")
&amp;                   IF(AND((HD$33-Sheep!$R$354-Sheep!$N$253                                )&gt;(HD$33-HE$33),(HD$33-Sheep!$R$354-Sheep!$N$253                                )&lt;=0),"WeanStd","")
&amp;                   IF(AND((HD$33-Sheep!$R$355-Sheep!$N$253                                )&gt;(HD$33-HE$33),(HD$33-Sheep!$R$355-Sheep!$N$253                                )&lt;=0),"WeanAlt1","")
&amp;                   IF(AND((HD$33-Sheep!$R$356-Sheep!$N$253                                )&gt;(HD$33-HE$33),(HD$33-Sheep!$R$356-Sheep!$N$253                                )&lt;=0),"WeanAlt2","")
&amp;IFERROR(IF(AND((HD$33-HD41                                                                                     )&gt;(HD$33-HE$33),(HD$33-HD41                                                                                     )&lt;=0),"Join-"    &amp;HD40,""),"")
&amp;IFERROR(IF(AND((HD$33-HD41-INDEX(Sheep!$V$361:$V$368,HD40,1))&gt;(HD$33-HE$33),(HD$33-HD41-INDEX(Sheep!$V$361:$V$368,HD40,1))&lt;=0),"Scan-"  &amp;HD40,""),"")
&amp;IFERROR(IF(AND((HD$33-HD41-150                                                                            )&gt;(HD$33-HE$33),(HD$33-HD41-150                                                                             )&lt;=0),"Birth-" &amp;HD40,""),"")
&amp;IFERROR(IF(AND((HD$33-HD41-150-Sheep!$R$354                                           )&gt;(HD$33-HE$33),(HD$33-HD41-150-Sheep!$R$354                                            )&lt;=0),"Wean-"&amp;HD40,""),"")
&amp;IFERROR(IF(AND((HD$33-HD41-150-Sheep!$R$355                                           )&gt;(HD$33-HE$33),(HD$33-HD41-150-Sheep!$R$355                                            )&lt;=0),"Alt1-"   &amp;HD40,""),"")
&amp;IFERROR(IF(AND((HD$33-HD41-150-Sheep!$R$356                                           )&gt;(HD$33-HE$33),(HD$33-HD41-150-Sheep!$R$356                                            )&lt;=0),"Alt2-"   &amp;HD40,""),"")</f>
        <v>Alt1-3</v>
      </c>
      <c r="HE42" s="266" t="str">
        <f xml:space="preserve">                    IF(AND((HE$33                                  -Sheep!$N$253                               )&gt;(HE$33-HF$33),(HE$33                                  -Sheep!$N$253                                )&lt;=0),"Born","")
&amp;                   IF(AND((HE$33-Sheep!$R$354-Sheep!$N$253                                )&gt;(HE$33-HF$33),(HE$33-Sheep!$R$354-Sheep!$N$253                                )&lt;=0),"WeanStd","")
&amp;                   IF(AND((HE$33-Sheep!$R$355-Sheep!$N$253                                )&gt;(HE$33-HF$33),(HE$33-Sheep!$R$355-Sheep!$N$253                                )&lt;=0),"WeanAlt1","")
&amp;                   IF(AND((HE$33-Sheep!$R$356-Sheep!$N$253                                )&gt;(HE$33-HF$33),(HE$33-Sheep!$R$356-Sheep!$N$253                                )&lt;=0),"WeanAlt2","")
&amp;IFERROR(IF(AND((HE$33-HE41                                                                                     )&gt;(HE$33-HF$33),(HE$33-HE41                                                                                     )&lt;=0),"Join-"    &amp;HE40,""),"")
&amp;IFERROR(IF(AND((HE$33-HE41-INDEX(Sheep!$V$361:$V$368,HE40,1))&gt;(HE$33-HF$33),(HE$33-HE41-INDEX(Sheep!$V$361:$V$368,HE40,1))&lt;=0),"Scan-"  &amp;HE40,""),"")
&amp;IFERROR(IF(AND((HE$33-HE41-150                                                                            )&gt;(HE$33-HF$33),(HE$33-HE41-150                                                                             )&lt;=0),"Birth-" &amp;HE40,""),"")
&amp;IFERROR(IF(AND((HE$33-HE41-150-Sheep!$R$354                                           )&gt;(HE$33-HF$33),(HE$33-HE41-150-Sheep!$R$354                                            )&lt;=0),"Wean-"&amp;HE40,""),"")
&amp;IFERROR(IF(AND((HE$33-HE41-150-Sheep!$R$355                                           )&gt;(HE$33-HF$33),(HE$33-HE41-150-Sheep!$R$355                                            )&lt;=0),"Alt1-"   &amp;HE40,""),"")
&amp;IFERROR(IF(AND((HE$33-HE41-150-Sheep!$R$356                                           )&gt;(HE$33-HF$33),(HE$33-HE41-150-Sheep!$R$356                                            )&lt;=0),"Alt2-"   &amp;HE40,""),"")</f>
        <v/>
      </c>
      <c r="HF42" s="266" t="str">
        <f xml:space="preserve">                    IF(AND((HF$33                                  -Sheep!$N$253                               )&gt;(HF$33-HG$33),(HF$33                                  -Sheep!$N$253                                )&lt;=0),"Born","")
&amp;                   IF(AND((HF$33-Sheep!$R$354-Sheep!$N$253                                )&gt;(HF$33-HG$33),(HF$33-Sheep!$R$354-Sheep!$N$253                                )&lt;=0),"WeanStd","")
&amp;                   IF(AND((HF$33-Sheep!$R$355-Sheep!$N$253                                )&gt;(HF$33-HG$33),(HF$33-Sheep!$R$355-Sheep!$N$253                                )&lt;=0),"WeanAlt1","")
&amp;                   IF(AND((HF$33-Sheep!$R$356-Sheep!$N$253                                )&gt;(HF$33-HG$33),(HF$33-Sheep!$R$356-Sheep!$N$253                                )&lt;=0),"WeanAlt2","")
&amp;IFERROR(IF(AND((HF$33-HF41                                                                                     )&gt;(HF$33-HG$33),(HF$33-HF41                                                                                     )&lt;=0),"Join-"    &amp;HF40,""),"")
&amp;IFERROR(IF(AND((HF$33-HF41-INDEX(Sheep!$V$361:$V$368,HF40,1))&gt;(HF$33-HG$33),(HF$33-HF41-INDEX(Sheep!$V$361:$V$368,HF40,1))&lt;=0),"Scan-"  &amp;HF40,""),"")
&amp;IFERROR(IF(AND((HF$33-HF41-150                                                                            )&gt;(HF$33-HG$33),(HF$33-HF41-150                                                                             )&lt;=0),"Birth-" &amp;HF40,""),"")
&amp;IFERROR(IF(AND((HF$33-HF41-150-Sheep!$R$354                                           )&gt;(HF$33-HG$33),(HF$33-HF41-150-Sheep!$R$354                                            )&lt;=0),"Wean-"&amp;HF40,""),"")
&amp;IFERROR(IF(AND((HF$33-HF41-150-Sheep!$R$355                                           )&gt;(HF$33-HG$33),(HF$33-HF41-150-Sheep!$R$355                                            )&lt;=0),"Alt1-"   &amp;HF40,""),"")
&amp;IFERROR(IF(AND((HF$33-HF41-150-Sheep!$R$356                                           )&gt;(HF$33-HG$33),(HF$33-HF41-150-Sheep!$R$356                                            )&lt;=0),"Alt2-"   &amp;HF40,""),"")</f>
        <v/>
      </c>
      <c r="HG42" s="266" t="str">
        <f xml:space="preserve">                    IF(AND((HG$33                                  -Sheep!$N$253                               )&gt;(HG$33-HH$33),(HG$33                                  -Sheep!$N$253                                )&lt;=0),"Born","")
&amp;                   IF(AND((HG$33-Sheep!$R$354-Sheep!$N$253                                )&gt;(HG$33-HH$33),(HG$33-Sheep!$R$354-Sheep!$N$253                                )&lt;=0),"WeanStd","")
&amp;                   IF(AND((HG$33-Sheep!$R$355-Sheep!$N$253                                )&gt;(HG$33-HH$33),(HG$33-Sheep!$R$355-Sheep!$N$253                                )&lt;=0),"WeanAlt1","")
&amp;                   IF(AND((HG$33-Sheep!$R$356-Sheep!$N$253                                )&gt;(HG$33-HH$33),(HG$33-Sheep!$R$356-Sheep!$N$253                                )&lt;=0),"WeanAlt2","")
&amp;IFERROR(IF(AND((HG$33-HG41                                                                                     )&gt;(HG$33-HH$33),(HG$33-HG41                                                                                     )&lt;=0),"Join-"    &amp;HG40,""),"")
&amp;IFERROR(IF(AND((HG$33-HG41-INDEX(Sheep!$V$361:$V$368,HG40,1))&gt;(HG$33-HH$33),(HG$33-HG41-INDEX(Sheep!$V$361:$V$368,HG40,1))&lt;=0),"Scan-"  &amp;HG40,""),"")
&amp;IFERROR(IF(AND((HG$33-HG41-150                                                                            )&gt;(HG$33-HH$33),(HG$33-HG41-150                                                                             )&lt;=0),"Birth-" &amp;HG40,""),"")
&amp;IFERROR(IF(AND((HG$33-HG41-150-Sheep!$R$354                                           )&gt;(HG$33-HH$33),(HG$33-HG41-150-Sheep!$R$354                                            )&lt;=0),"Wean-"&amp;HG40,""),"")
&amp;IFERROR(IF(AND((HG$33-HG41-150-Sheep!$R$355                                           )&gt;(HG$33-HH$33),(HG$33-HG41-150-Sheep!$R$355                                            )&lt;=0),"Alt1-"   &amp;HG40,""),"")
&amp;IFERROR(IF(AND((HG$33-HG41-150-Sheep!$R$356                                           )&gt;(HG$33-HH$33),(HG$33-HG41-150-Sheep!$R$356                                            )&lt;=0),"Alt2-"   &amp;HG40,""),"")</f>
        <v/>
      </c>
      <c r="HH42" s="266" t="str">
        <f xml:space="preserve">                    IF(AND((HH$33                                  -Sheep!$N$253                               )&gt;(HH$33-HI$33),(HH$33                                  -Sheep!$N$253                                )&lt;=0),"Born","")
&amp;                   IF(AND((HH$33-Sheep!$R$354-Sheep!$N$253                                )&gt;(HH$33-HI$33),(HH$33-Sheep!$R$354-Sheep!$N$253                                )&lt;=0),"WeanStd","")
&amp;                   IF(AND((HH$33-Sheep!$R$355-Sheep!$N$253                                )&gt;(HH$33-HI$33),(HH$33-Sheep!$R$355-Sheep!$N$253                                )&lt;=0),"WeanAlt1","")
&amp;                   IF(AND((HH$33-Sheep!$R$356-Sheep!$N$253                                )&gt;(HH$33-HI$33),(HH$33-Sheep!$R$356-Sheep!$N$253                                )&lt;=0),"WeanAlt2","")
&amp;IFERROR(IF(AND((HH$33-HH41                                                                                     )&gt;(HH$33-HI$33),(HH$33-HH41                                                                                     )&lt;=0),"Join-"    &amp;HH40,""),"")
&amp;IFERROR(IF(AND((HH$33-HH41-INDEX(Sheep!$V$361:$V$368,HH40,1))&gt;(HH$33-HI$33),(HH$33-HH41-INDEX(Sheep!$V$361:$V$368,HH40,1))&lt;=0),"Scan-"  &amp;HH40,""),"")
&amp;IFERROR(IF(AND((HH$33-HH41-150                                                                            )&gt;(HH$33-HI$33),(HH$33-HH41-150                                                                             )&lt;=0),"Birth-" &amp;HH40,""),"")
&amp;IFERROR(IF(AND((HH$33-HH41-150-Sheep!$R$354                                           )&gt;(HH$33-HI$33),(HH$33-HH41-150-Sheep!$R$354                                            )&lt;=0),"Wean-"&amp;HH40,""),"")
&amp;IFERROR(IF(AND((HH$33-HH41-150-Sheep!$R$355                                           )&gt;(HH$33-HI$33),(HH$33-HH41-150-Sheep!$R$355                                            )&lt;=0),"Alt1-"   &amp;HH40,""),"")
&amp;IFERROR(IF(AND((HH$33-HH41-150-Sheep!$R$356                                           )&gt;(HH$33-HI$33),(HH$33-HH41-150-Sheep!$R$356                                            )&lt;=0),"Alt2-"   &amp;HH40,""),"")</f>
        <v>Alt2-3</v>
      </c>
      <c r="HI42" s="266" t="str">
        <f xml:space="preserve">                    IF(AND((HI$33                                  -Sheep!$N$253                               )&gt;(HI$33-HJ$33),(HI$33                                  -Sheep!$N$253                                )&lt;=0),"Born","")
&amp;                   IF(AND((HI$33-Sheep!$R$354-Sheep!$N$253                                )&gt;(HI$33-HJ$33),(HI$33-Sheep!$R$354-Sheep!$N$253                                )&lt;=0),"WeanStd","")
&amp;                   IF(AND((HI$33-Sheep!$R$355-Sheep!$N$253                                )&gt;(HI$33-HJ$33),(HI$33-Sheep!$R$355-Sheep!$N$253                                )&lt;=0),"WeanAlt1","")
&amp;                   IF(AND((HI$33-Sheep!$R$356-Sheep!$N$253                                )&gt;(HI$33-HJ$33),(HI$33-Sheep!$R$356-Sheep!$N$253                                )&lt;=0),"WeanAlt2","")
&amp;IFERROR(IF(AND((HI$33-HI41                                                                                     )&gt;(HI$33-HJ$33),(HI$33-HI41                                                                                     )&lt;=0),"Join-"    &amp;HI40,""),"")
&amp;IFERROR(IF(AND((HI$33-HI41-INDEX(Sheep!$V$361:$V$368,HI40,1))&gt;(HI$33-HJ$33),(HI$33-HI41-INDEX(Sheep!$V$361:$V$368,HI40,1))&lt;=0),"Scan-"  &amp;HI40,""),"")
&amp;IFERROR(IF(AND((HI$33-HI41-150                                                                            )&gt;(HI$33-HJ$33),(HI$33-HI41-150                                                                             )&lt;=0),"Birth-" &amp;HI40,""),"")
&amp;IFERROR(IF(AND((HI$33-HI41-150-Sheep!$R$354                                           )&gt;(HI$33-HJ$33),(HI$33-HI41-150-Sheep!$R$354                                            )&lt;=0),"Wean-"&amp;HI40,""),"")
&amp;IFERROR(IF(AND((HI$33-HI41-150-Sheep!$R$355                                           )&gt;(HI$33-HJ$33),(HI$33-HI41-150-Sheep!$R$355                                            )&lt;=0),"Alt1-"   &amp;HI40,""),"")
&amp;IFERROR(IF(AND((HI$33-HI41-150-Sheep!$R$356                                           )&gt;(HI$33-HJ$33),(HI$33-HI41-150-Sheep!$R$356                                            )&lt;=0),"Alt2-"   &amp;HI40,""),"")</f>
        <v/>
      </c>
      <c r="HJ42" s="266" t="str">
        <f xml:space="preserve">                    IF(AND((HJ$33                                  -Sheep!$N$253                               )&gt;(HJ$33-HK$33),(HJ$33                                  -Sheep!$N$253                                )&lt;=0),"Born","")
&amp;                   IF(AND((HJ$33-Sheep!$R$354-Sheep!$N$253                                )&gt;(HJ$33-HK$33),(HJ$33-Sheep!$R$354-Sheep!$N$253                                )&lt;=0),"WeanStd","")
&amp;                   IF(AND((HJ$33-Sheep!$R$355-Sheep!$N$253                                )&gt;(HJ$33-HK$33),(HJ$33-Sheep!$R$355-Sheep!$N$253                                )&lt;=0),"WeanAlt1","")
&amp;                   IF(AND((HJ$33-Sheep!$R$356-Sheep!$N$253                                )&gt;(HJ$33-HK$33),(HJ$33-Sheep!$R$356-Sheep!$N$253                                )&lt;=0),"WeanAlt2","")
&amp;IFERROR(IF(AND((HJ$33-HJ41                                                                                     )&gt;(HJ$33-HK$33),(HJ$33-HJ41                                                                                     )&lt;=0),"Join-"    &amp;HJ40,""),"")
&amp;IFERROR(IF(AND((HJ$33-HJ41-INDEX(Sheep!$V$361:$V$368,HJ40,1))&gt;(HJ$33-HK$33),(HJ$33-HJ41-INDEX(Sheep!$V$361:$V$368,HJ40,1))&lt;=0),"Scan-"  &amp;HJ40,""),"")
&amp;IFERROR(IF(AND((HJ$33-HJ41-150                                                                            )&gt;(HJ$33-HK$33),(HJ$33-HJ41-150                                                                             )&lt;=0),"Birth-" &amp;HJ40,""),"")
&amp;IFERROR(IF(AND((HJ$33-HJ41-150-Sheep!$R$354                                           )&gt;(HJ$33-HK$33),(HJ$33-HJ41-150-Sheep!$R$354                                            )&lt;=0),"Wean-"&amp;HJ40,""),"")
&amp;IFERROR(IF(AND((HJ$33-HJ41-150-Sheep!$R$355                                           )&gt;(HJ$33-HK$33),(HJ$33-HJ41-150-Sheep!$R$355                                            )&lt;=0),"Alt1-"   &amp;HJ40,""),"")
&amp;IFERROR(IF(AND((HJ$33-HJ41-150-Sheep!$R$356                                           )&gt;(HJ$33-HK$33),(HJ$33-HJ41-150-Sheep!$R$356                                            )&lt;=0),"Alt2-"   &amp;HJ40,""),"")</f>
        <v/>
      </c>
      <c r="HK42" s="266" t="str">
        <f xml:space="preserve">                    IF(AND((HK$33                                  -Sheep!$N$253                               )&gt;(HK$33-HL$33),(HK$33                                  -Sheep!$N$253                                )&lt;=0),"Born","")
&amp;                   IF(AND((HK$33-Sheep!$R$354-Sheep!$N$253                                )&gt;(HK$33-HL$33),(HK$33-Sheep!$R$354-Sheep!$N$253                                )&lt;=0),"WeanStd","")
&amp;                   IF(AND((HK$33-Sheep!$R$355-Sheep!$N$253                                )&gt;(HK$33-HL$33),(HK$33-Sheep!$R$355-Sheep!$N$253                                )&lt;=0),"WeanAlt1","")
&amp;                   IF(AND((HK$33-Sheep!$R$356-Sheep!$N$253                                )&gt;(HK$33-HL$33),(HK$33-Sheep!$R$356-Sheep!$N$253                                )&lt;=0),"WeanAlt2","")
&amp;IFERROR(IF(AND((HK$33-HK41                                                                                     )&gt;(HK$33-HL$33),(HK$33-HK41                                                                                     )&lt;=0),"Join-"    &amp;HK40,""),"")
&amp;IFERROR(IF(AND((HK$33-HK41-INDEX(Sheep!$V$361:$V$368,HK40,1))&gt;(HK$33-HL$33),(HK$33-HK41-INDEX(Sheep!$V$361:$V$368,HK40,1))&lt;=0),"Scan-"  &amp;HK40,""),"")
&amp;IFERROR(IF(AND((HK$33-HK41-150                                                                            )&gt;(HK$33-HL$33),(HK$33-HK41-150                                                                             )&lt;=0),"Birth-" &amp;HK40,""),"")
&amp;IFERROR(IF(AND((HK$33-HK41-150-Sheep!$R$354                                           )&gt;(HK$33-HL$33),(HK$33-HK41-150-Sheep!$R$354                                            )&lt;=0),"Wean-"&amp;HK40,""),"")
&amp;IFERROR(IF(AND((HK$33-HK41-150-Sheep!$R$355                                           )&gt;(HK$33-HL$33),(HK$33-HK41-150-Sheep!$R$355                                            )&lt;=0),"Alt1-"   &amp;HK40,""),"")
&amp;IFERROR(IF(AND((HK$33-HK41-150-Sheep!$R$356                                           )&gt;(HK$33-HL$33),(HK$33-HK41-150-Sheep!$R$356                                            )&lt;=0),"Alt2-"   &amp;HK40,""),"")</f>
        <v/>
      </c>
      <c r="HL42" s="266" t="str">
        <f xml:space="preserve">                    IF(AND((HL$33                                  -Sheep!$N$253                               )&gt;(HL$33-HM$33),(HL$33                                  -Sheep!$N$253                                )&lt;=0),"Born","")
&amp;                   IF(AND((HL$33-Sheep!$R$354-Sheep!$N$253                                )&gt;(HL$33-HM$33),(HL$33-Sheep!$R$354-Sheep!$N$253                                )&lt;=0),"WeanStd","")
&amp;                   IF(AND((HL$33-Sheep!$R$355-Sheep!$N$253                                )&gt;(HL$33-HM$33),(HL$33-Sheep!$R$355-Sheep!$N$253                                )&lt;=0),"WeanAlt1","")
&amp;                   IF(AND((HL$33-Sheep!$R$356-Sheep!$N$253                                )&gt;(HL$33-HM$33),(HL$33-Sheep!$R$356-Sheep!$N$253                                )&lt;=0),"WeanAlt2","")
&amp;IFERROR(IF(AND((HL$33-HL41                                                                                     )&gt;(HL$33-HM$33),(HL$33-HL41                                                                                     )&lt;=0),"Join-"    &amp;HL40,""),"")
&amp;IFERROR(IF(AND((HL$33-HL41-INDEX(Sheep!$V$361:$V$368,HL40,1))&gt;(HL$33-HM$33),(HL$33-HL41-INDEX(Sheep!$V$361:$V$368,HL40,1))&lt;=0),"Scan-"  &amp;HL40,""),"")
&amp;IFERROR(IF(AND((HL$33-HL41-150                                                                            )&gt;(HL$33-HM$33),(HL$33-HL41-150                                                                             )&lt;=0),"Birth-" &amp;HL40,""),"")
&amp;IFERROR(IF(AND((HL$33-HL41-150-Sheep!$R$354                                           )&gt;(HL$33-HM$33),(HL$33-HL41-150-Sheep!$R$354                                            )&lt;=0),"Wean-"&amp;HL40,""),"")
&amp;IFERROR(IF(AND((HL$33-HL41-150-Sheep!$R$355                                           )&gt;(HL$33-HM$33),(HL$33-HL41-150-Sheep!$R$355                                            )&lt;=0),"Alt1-"   &amp;HL40,""),"")
&amp;IFERROR(IF(AND((HL$33-HL41-150-Sheep!$R$356                                           )&gt;(HL$33-HM$33),(HL$33-HL41-150-Sheep!$R$356                                            )&lt;=0),"Alt2-"   &amp;HL40,""),"")</f>
        <v/>
      </c>
      <c r="HM42" s="266" t="str">
        <f xml:space="preserve">                    IF(AND((HM$33                                  -Sheep!$N$253                               )&gt;(HM$33-HN$33),(HM$33                                  -Sheep!$N$253                                )&lt;=0),"Born","")
&amp;                   IF(AND((HM$33-Sheep!$R$354-Sheep!$N$253                                )&gt;(HM$33-HN$33),(HM$33-Sheep!$R$354-Sheep!$N$253                                )&lt;=0),"WeanStd","")
&amp;                   IF(AND((HM$33-Sheep!$R$355-Sheep!$N$253                                )&gt;(HM$33-HN$33),(HM$33-Sheep!$R$355-Sheep!$N$253                                )&lt;=0),"WeanAlt1","")
&amp;                   IF(AND((HM$33-Sheep!$R$356-Sheep!$N$253                                )&gt;(HM$33-HN$33),(HM$33-Sheep!$R$356-Sheep!$N$253                                )&lt;=0),"WeanAlt2","")
&amp;IFERROR(IF(AND((HM$33-HM41                                                                                     )&gt;(HM$33-HN$33),(HM$33-HM41                                                                                     )&lt;=0),"Join-"    &amp;HM40,""),"")
&amp;IFERROR(IF(AND((HM$33-HM41-INDEX(Sheep!$V$361:$V$368,HM40,1))&gt;(HM$33-HN$33),(HM$33-HM41-INDEX(Sheep!$V$361:$V$368,HM40,1))&lt;=0),"Scan-"  &amp;HM40,""),"")
&amp;IFERROR(IF(AND((HM$33-HM41-150                                                                            )&gt;(HM$33-HN$33),(HM$33-HM41-150                                                                             )&lt;=0),"Birth-" &amp;HM40,""),"")
&amp;IFERROR(IF(AND((HM$33-HM41-150-Sheep!$R$354                                           )&gt;(HM$33-HN$33),(HM$33-HM41-150-Sheep!$R$354                                            )&lt;=0),"Wean-"&amp;HM40,""),"")
&amp;IFERROR(IF(AND((HM$33-HM41-150-Sheep!$R$355                                           )&gt;(HM$33-HN$33),(HM$33-HM41-150-Sheep!$R$355                                            )&lt;=0),"Alt1-"   &amp;HM40,""),"")
&amp;IFERROR(IF(AND((HM$33-HM41-150-Sheep!$R$356                                           )&gt;(HM$33-HN$33),(HM$33-HM41-150-Sheep!$R$356                                            )&lt;=0),"Alt2-"   &amp;HM40,""),"")</f>
        <v/>
      </c>
      <c r="HN42" s="266" t="str">
        <f xml:space="preserve">                    IF(AND((HN$33                                  -Sheep!$N$253                               )&gt;(HN$33-HO$33),(HN$33                                  -Sheep!$N$253                                )&lt;=0),"Born","")
&amp;                   IF(AND((HN$33-Sheep!$R$354-Sheep!$N$253                                )&gt;(HN$33-HO$33),(HN$33-Sheep!$R$354-Sheep!$N$253                                )&lt;=0),"WeanStd","")
&amp;                   IF(AND((HN$33-Sheep!$R$355-Sheep!$N$253                                )&gt;(HN$33-HO$33),(HN$33-Sheep!$R$355-Sheep!$N$253                                )&lt;=0),"WeanAlt1","")
&amp;                   IF(AND((HN$33-Sheep!$R$356-Sheep!$N$253                                )&gt;(HN$33-HO$33),(HN$33-Sheep!$R$356-Sheep!$N$253                                )&lt;=0),"WeanAlt2","")
&amp;IFERROR(IF(AND((HN$33-HN41                                                                                     )&gt;(HN$33-HO$33),(HN$33-HN41                                                                                     )&lt;=0),"Join-"    &amp;HN40,""),"")
&amp;IFERROR(IF(AND((HN$33-HN41-INDEX(Sheep!$V$361:$V$368,HN40,1))&gt;(HN$33-HO$33),(HN$33-HN41-INDEX(Sheep!$V$361:$V$368,HN40,1))&lt;=0),"Scan-"  &amp;HN40,""),"")
&amp;IFERROR(IF(AND((HN$33-HN41-150                                                                            )&gt;(HN$33-HO$33),(HN$33-HN41-150                                                                             )&lt;=0),"Birth-" &amp;HN40,""),"")
&amp;IFERROR(IF(AND((HN$33-HN41-150-Sheep!$R$354                                           )&gt;(HN$33-HO$33),(HN$33-HN41-150-Sheep!$R$354                                            )&lt;=0),"Wean-"&amp;HN40,""),"")
&amp;IFERROR(IF(AND((HN$33-HN41-150-Sheep!$R$355                                           )&gt;(HN$33-HO$33),(HN$33-HN41-150-Sheep!$R$355                                            )&lt;=0),"Alt1-"   &amp;HN40,""),"")
&amp;IFERROR(IF(AND((HN$33-HN41-150-Sheep!$R$356                                           )&gt;(HN$33-HO$33),(HN$33-HN41-150-Sheep!$R$356                                            )&lt;=0),"Alt2-"   &amp;HN40,""),"")</f>
        <v/>
      </c>
      <c r="HO42" s="266" t="str">
        <f xml:space="preserve">                    IF(AND((HO$33                                  -Sheep!$N$253                               )&gt;(HO$33-HP$33),(HO$33                                  -Sheep!$N$253                                )&lt;=0),"Born","")
&amp;                   IF(AND((HO$33-Sheep!$R$354-Sheep!$N$253                                )&gt;(HO$33-HP$33),(HO$33-Sheep!$R$354-Sheep!$N$253                                )&lt;=0),"WeanStd","")
&amp;                   IF(AND((HO$33-Sheep!$R$355-Sheep!$N$253                                )&gt;(HO$33-HP$33),(HO$33-Sheep!$R$355-Sheep!$N$253                                )&lt;=0),"WeanAlt1","")
&amp;                   IF(AND((HO$33-Sheep!$R$356-Sheep!$N$253                                )&gt;(HO$33-HP$33),(HO$33-Sheep!$R$356-Sheep!$N$253                                )&lt;=0),"WeanAlt2","")
&amp;IFERROR(IF(AND((HO$33-HO41                                                                                     )&gt;(HO$33-HP$33),(HO$33-HO41                                                                                     )&lt;=0),"Join-"    &amp;HO40,""),"")
&amp;IFERROR(IF(AND((HO$33-HO41-INDEX(Sheep!$V$361:$V$368,HO40,1))&gt;(HO$33-HP$33),(HO$33-HO41-INDEX(Sheep!$V$361:$V$368,HO40,1))&lt;=0),"Scan-"  &amp;HO40,""),"")
&amp;IFERROR(IF(AND((HO$33-HO41-150                                                                            )&gt;(HO$33-HP$33),(HO$33-HO41-150                                                                             )&lt;=0),"Birth-" &amp;HO40,""),"")
&amp;IFERROR(IF(AND((HO$33-HO41-150-Sheep!$R$354                                           )&gt;(HO$33-HP$33),(HO$33-HO41-150-Sheep!$R$354                                            )&lt;=0),"Wean-"&amp;HO40,""),"")
&amp;IFERROR(IF(AND((HO$33-HO41-150-Sheep!$R$355                                           )&gt;(HO$33-HP$33),(HO$33-HO41-150-Sheep!$R$355                                            )&lt;=0),"Alt1-"   &amp;HO40,""),"")
&amp;IFERROR(IF(AND((HO$33-HO41-150-Sheep!$R$356                                           )&gt;(HO$33-HP$33),(HO$33-HO41-150-Sheep!$R$356                                            )&lt;=0),"Alt2-"   &amp;HO40,""),"")</f>
        <v/>
      </c>
      <c r="HP42" s="266" t="str">
        <f xml:space="preserve">                    IF(AND((HP$33                                  -Sheep!$N$253                               )&gt;(HP$33-HQ$33),(HP$33                                  -Sheep!$N$253                                )&lt;=0),"Born","")
&amp;                   IF(AND((HP$33-Sheep!$R$354-Sheep!$N$253                                )&gt;(HP$33-HQ$33),(HP$33-Sheep!$R$354-Sheep!$N$253                                )&lt;=0),"WeanStd","")
&amp;                   IF(AND((HP$33-Sheep!$R$355-Sheep!$N$253                                )&gt;(HP$33-HQ$33),(HP$33-Sheep!$R$355-Sheep!$N$253                                )&lt;=0),"WeanAlt1","")
&amp;                   IF(AND((HP$33-Sheep!$R$356-Sheep!$N$253                                )&gt;(HP$33-HQ$33),(HP$33-Sheep!$R$356-Sheep!$N$253                                )&lt;=0),"WeanAlt2","")
&amp;IFERROR(IF(AND((HP$33-HP41                                                                                     )&gt;(HP$33-HQ$33),(HP$33-HP41                                                                                     )&lt;=0),"Join-"    &amp;HP40,""),"")
&amp;IFERROR(IF(AND((HP$33-HP41-INDEX(Sheep!$V$361:$V$368,HP40,1))&gt;(HP$33-HQ$33),(HP$33-HP41-INDEX(Sheep!$V$361:$V$368,HP40,1))&lt;=0),"Scan-"  &amp;HP40,""),"")
&amp;IFERROR(IF(AND((HP$33-HP41-150                                                                            )&gt;(HP$33-HQ$33),(HP$33-HP41-150                                                                             )&lt;=0),"Birth-" &amp;HP40,""),"")
&amp;IFERROR(IF(AND((HP$33-HP41-150-Sheep!$R$354                                           )&gt;(HP$33-HQ$33),(HP$33-HP41-150-Sheep!$R$354                                            )&lt;=0),"Wean-"&amp;HP40,""),"")
&amp;IFERROR(IF(AND((HP$33-HP41-150-Sheep!$R$355                                           )&gt;(HP$33-HQ$33),(HP$33-HP41-150-Sheep!$R$355                                            )&lt;=0),"Alt1-"   &amp;HP40,""),"")
&amp;IFERROR(IF(AND((HP$33-HP41-150-Sheep!$R$356                                           )&gt;(HP$33-HQ$33),(HP$33-HP41-150-Sheep!$R$356                                            )&lt;=0),"Alt2-"   &amp;HP40,""),"")</f>
        <v/>
      </c>
      <c r="HQ42" s="266" t="str">
        <f xml:space="preserve">                    IF(AND((HQ$33                                  -Sheep!$N$253                               )&gt;(HQ$33-HR$33),(HQ$33                                  -Sheep!$N$253                                )&lt;=0),"Born","")
&amp;                   IF(AND((HQ$33-Sheep!$R$354-Sheep!$N$253                                )&gt;(HQ$33-HR$33),(HQ$33-Sheep!$R$354-Sheep!$N$253                                )&lt;=0),"WeanStd","")
&amp;                   IF(AND((HQ$33-Sheep!$R$355-Sheep!$N$253                                )&gt;(HQ$33-HR$33),(HQ$33-Sheep!$R$355-Sheep!$N$253                                )&lt;=0),"WeanAlt1","")
&amp;                   IF(AND((HQ$33-Sheep!$R$356-Sheep!$N$253                                )&gt;(HQ$33-HR$33),(HQ$33-Sheep!$R$356-Sheep!$N$253                                )&lt;=0),"WeanAlt2","")
&amp;IFERROR(IF(AND((HQ$33-HQ41                                                                                     )&gt;(HQ$33-HR$33),(HQ$33-HQ41                                                                                     )&lt;=0),"Join-"    &amp;HQ40,""),"")
&amp;IFERROR(IF(AND((HQ$33-HQ41-INDEX(Sheep!$V$361:$V$368,HQ40,1))&gt;(HQ$33-HR$33),(HQ$33-HQ41-INDEX(Sheep!$V$361:$V$368,HQ40,1))&lt;=0),"Scan-"  &amp;HQ40,""),"")
&amp;IFERROR(IF(AND((HQ$33-HQ41-150                                                                            )&gt;(HQ$33-HR$33),(HQ$33-HQ41-150                                                                             )&lt;=0),"Birth-" &amp;HQ40,""),"")
&amp;IFERROR(IF(AND((HQ$33-HQ41-150-Sheep!$R$354                                           )&gt;(HQ$33-HR$33),(HQ$33-HQ41-150-Sheep!$R$354                                            )&lt;=0),"Wean-"&amp;HQ40,""),"")
&amp;IFERROR(IF(AND((HQ$33-HQ41-150-Sheep!$R$355                                           )&gt;(HQ$33-HR$33),(HQ$33-HQ41-150-Sheep!$R$355                                            )&lt;=0),"Alt1-"   &amp;HQ40,""),"")
&amp;IFERROR(IF(AND((HQ$33-HQ41-150-Sheep!$R$356                                           )&gt;(HQ$33-HR$33),(HQ$33-HQ41-150-Sheep!$R$356                                            )&lt;=0),"Alt2-"   &amp;HQ40,""),"")</f>
        <v>Join-4</v>
      </c>
      <c r="HR42" s="266" t="str">
        <f xml:space="preserve">                    IF(AND((HR$33                                  -Sheep!$N$253                               )&gt;(HR$33-HS$33),(HR$33                                  -Sheep!$N$253                                )&lt;=0),"Born","")
&amp;                   IF(AND((HR$33-Sheep!$R$354-Sheep!$N$253                                )&gt;(HR$33-HS$33),(HR$33-Sheep!$R$354-Sheep!$N$253                                )&lt;=0),"WeanStd","")
&amp;                   IF(AND((HR$33-Sheep!$R$355-Sheep!$N$253                                )&gt;(HR$33-HS$33),(HR$33-Sheep!$R$355-Sheep!$N$253                                )&lt;=0),"WeanAlt1","")
&amp;                   IF(AND((HR$33-Sheep!$R$356-Sheep!$N$253                                )&gt;(HR$33-HS$33),(HR$33-Sheep!$R$356-Sheep!$N$253                                )&lt;=0),"WeanAlt2","")
&amp;IFERROR(IF(AND((HR$33-HR41                                                                                     )&gt;(HR$33-HS$33),(HR$33-HR41                                                                                     )&lt;=0),"Join-"    &amp;HR40,""),"")
&amp;IFERROR(IF(AND((HR$33-HR41-INDEX(Sheep!$V$361:$V$368,HR40,1))&gt;(HR$33-HS$33),(HR$33-HR41-INDEX(Sheep!$V$361:$V$368,HR40,1))&lt;=0),"Scan-"  &amp;HR40,""),"")
&amp;IFERROR(IF(AND((HR$33-HR41-150                                                                            )&gt;(HR$33-HS$33),(HR$33-HR41-150                                                                             )&lt;=0),"Birth-" &amp;HR40,""),"")
&amp;IFERROR(IF(AND((HR$33-HR41-150-Sheep!$R$354                                           )&gt;(HR$33-HS$33),(HR$33-HR41-150-Sheep!$R$354                                            )&lt;=0),"Wean-"&amp;HR40,""),"")
&amp;IFERROR(IF(AND((HR$33-HR41-150-Sheep!$R$355                                           )&gt;(HR$33-HS$33),(HR$33-HR41-150-Sheep!$R$355                                            )&lt;=0),"Alt1-"   &amp;HR40,""),"")
&amp;IFERROR(IF(AND((HR$33-HR41-150-Sheep!$R$356                                           )&gt;(HR$33-HS$33),(HR$33-HR41-150-Sheep!$R$356                                            )&lt;=0),"Alt2-"   &amp;HR40,""),"")</f>
        <v/>
      </c>
      <c r="HS42" s="266" t="str">
        <f xml:space="preserve">                    IF(AND((HS$33                                  -Sheep!$N$253                               )&gt;(HS$33-HT$33),(HS$33                                  -Sheep!$N$253                                )&lt;=0),"Born","")
&amp;                   IF(AND((HS$33-Sheep!$R$354-Sheep!$N$253                                )&gt;(HS$33-HT$33),(HS$33-Sheep!$R$354-Sheep!$N$253                                )&lt;=0),"WeanStd","")
&amp;                   IF(AND((HS$33-Sheep!$R$355-Sheep!$N$253                                )&gt;(HS$33-HT$33),(HS$33-Sheep!$R$355-Sheep!$N$253                                )&lt;=0),"WeanAlt1","")
&amp;                   IF(AND((HS$33-Sheep!$R$356-Sheep!$N$253                                )&gt;(HS$33-HT$33),(HS$33-Sheep!$R$356-Sheep!$N$253                                )&lt;=0),"WeanAlt2","")
&amp;IFERROR(IF(AND((HS$33-HS41                                                                                     )&gt;(HS$33-HT$33),(HS$33-HS41                                                                                     )&lt;=0),"Join-"    &amp;HS40,""),"")
&amp;IFERROR(IF(AND((HS$33-HS41-INDEX(Sheep!$V$361:$V$368,HS40,1))&gt;(HS$33-HT$33),(HS$33-HS41-INDEX(Sheep!$V$361:$V$368,HS40,1))&lt;=0),"Scan-"  &amp;HS40,""),"")
&amp;IFERROR(IF(AND((HS$33-HS41-150                                                                            )&gt;(HS$33-HT$33),(HS$33-HS41-150                                                                             )&lt;=0),"Birth-" &amp;HS40,""),"")
&amp;IFERROR(IF(AND((HS$33-HS41-150-Sheep!$R$354                                           )&gt;(HS$33-HT$33),(HS$33-HS41-150-Sheep!$R$354                                            )&lt;=0),"Wean-"&amp;HS40,""),"")
&amp;IFERROR(IF(AND((HS$33-HS41-150-Sheep!$R$355                                           )&gt;(HS$33-HT$33),(HS$33-HS41-150-Sheep!$R$355                                            )&lt;=0),"Alt1-"   &amp;HS40,""),"")
&amp;IFERROR(IF(AND((HS$33-HS41-150-Sheep!$R$356                                           )&gt;(HS$33-HT$33),(HS$33-HS41-150-Sheep!$R$356                                            )&lt;=0),"Alt2-"   &amp;HS40,""),"")</f>
        <v/>
      </c>
      <c r="HT42" s="266" t="str">
        <f xml:space="preserve">                    IF(AND((HT$33                                  -Sheep!$N$253                               )&gt;(HT$33-HU$33),(HT$33                                  -Sheep!$N$253                                )&lt;=0),"Born","")
&amp;                   IF(AND((HT$33-Sheep!$R$354-Sheep!$N$253                                )&gt;(HT$33-HU$33),(HT$33-Sheep!$R$354-Sheep!$N$253                                )&lt;=0),"WeanStd","")
&amp;                   IF(AND((HT$33-Sheep!$R$355-Sheep!$N$253                                )&gt;(HT$33-HU$33),(HT$33-Sheep!$R$355-Sheep!$N$253                                )&lt;=0),"WeanAlt1","")
&amp;                   IF(AND((HT$33-Sheep!$R$356-Sheep!$N$253                                )&gt;(HT$33-HU$33),(HT$33-Sheep!$R$356-Sheep!$N$253                                )&lt;=0),"WeanAlt2","")
&amp;IFERROR(IF(AND((HT$33-HT41                                                                                     )&gt;(HT$33-HU$33),(HT$33-HT41                                                                                     )&lt;=0),"Join-"    &amp;HT40,""),"")
&amp;IFERROR(IF(AND((HT$33-HT41-INDEX(Sheep!$V$361:$V$368,HT40,1))&gt;(HT$33-HU$33),(HT$33-HT41-INDEX(Sheep!$V$361:$V$368,HT40,1))&lt;=0),"Scan-"  &amp;HT40,""),"")
&amp;IFERROR(IF(AND((HT$33-HT41-150                                                                            )&gt;(HT$33-HU$33),(HT$33-HT41-150                                                                             )&lt;=0),"Birth-" &amp;HT40,""),"")
&amp;IFERROR(IF(AND((HT$33-HT41-150-Sheep!$R$354                                           )&gt;(HT$33-HU$33),(HT$33-HT41-150-Sheep!$R$354                                            )&lt;=0),"Wean-"&amp;HT40,""),"")
&amp;IFERROR(IF(AND((HT$33-HT41-150-Sheep!$R$355                                           )&gt;(HT$33-HU$33),(HT$33-HT41-150-Sheep!$R$355                                            )&lt;=0),"Alt1-"   &amp;HT40,""),"")
&amp;IFERROR(IF(AND((HT$33-HT41-150-Sheep!$R$356                                           )&gt;(HT$33-HU$33),(HT$33-HT41-150-Sheep!$R$356                                            )&lt;=0),"Alt2-"   &amp;HT40,""),"")</f>
        <v/>
      </c>
      <c r="HU42" s="266" t="str">
        <f xml:space="preserve">                    IF(AND((HU$33                                  -Sheep!$N$253                               )&gt;(HU$33-HV$33),(HU$33                                  -Sheep!$N$253                                )&lt;=0),"Born","")
&amp;                   IF(AND((HU$33-Sheep!$R$354-Sheep!$N$253                                )&gt;(HU$33-HV$33),(HU$33-Sheep!$R$354-Sheep!$N$253                                )&lt;=0),"WeanStd","")
&amp;                   IF(AND((HU$33-Sheep!$R$355-Sheep!$N$253                                )&gt;(HU$33-HV$33),(HU$33-Sheep!$R$355-Sheep!$N$253                                )&lt;=0),"WeanAlt1","")
&amp;                   IF(AND((HU$33-Sheep!$R$356-Sheep!$N$253                                )&gt;(HU$33-HV$33),(HU$33-Sheep!$R$356-Sheep!$N$253                                )&lt;=0),"WeanAlt2","")
&amp;IFERROR(IF(AND((HU$33-HU41                                                                                     )&gt;(HU$33-HV$33),(HU$33-HU41                                                                                     )&lt;=0),"Join-"    &amp;HU40,""),"")
&amp;IFERROR(IF(AND((HU$33-HU41-INDEX(Sheep!$V$361:$V$368,HU40,1))&gt;(HU$33-HV$33),(HU$33-HU41-INDEX(Sheep!$V$361:$V$368,HU40,1))&lt;=0),"Scan-"  &amp;HU40,""),"")
&amp;IFERROR(IF(AND((HU$33-HU41-150                                                                            )&gt;(HU$33-HV$33),(HU$33-HU41-150                                                                             )&lt;=0),"Birth-" &amp;HU40,""),"")
&amp;IFERROR(IF(AND((HU$33-HU41-150-Sheep!$R$354                                           )&gt;(HU$33-HV$33),(HU$33-HU41-150-Sheep!$R$354                                            )&lt;=0),"Wean-"&amp;HU40,""),"")
&amp;IFERROR(IF(AND((HU$33-HU41-150-Sheep!$R$355                                           )&gt;(HU$33-HV$33),(HU$33-HU41-150-Sheep!$R$355                                            )&lt;=0),"Alt1-"   &amp;HU40,""),"")
&amp;IFERROR(IF(AND((HU$33-HU41-150-Sheep!$R$356                                           )&gt;(HU$33-HV$33),(HU$33-HU41-150-Sheep!$R$356                                            )&lt;=0),"Alt2-"   &amp;HU40,""),"")</f>
        <v/>
      </c>
      <c r="HV42" s="266" t="str">
        <f xml:space="preserve">                    IF(AND((HV$33                                  -Sheep!$N$253                               )&gt;(HV$33-HW$33),(HV$33                                  -Sheep!$N$253                                )&lt;=0),"Born","")
&amp;                   IF(AND((HV$33-Sheep!$R$354-Sheep!$N$253                                )&gt;(HV$33-HW$33),(HV$33-Sheep!$R$354-Sheep!$N$253                                )&lt;=0),"WeanStd","")
&amp;                   IF(AND((HV$33-Sheep!$R$355-Sheep!$N$253                                )&gt;(HV$33-HW$33),(HV$33-Sheep!$R$355-Sheep!$N$253                                )&lt;=0),"WeanAlt1","")
&amp;                   IF(AND((HV$33-Sheep!$R$356-Sheep!$N$253                                )&gt;(HV$33-HW$33),(HV$33-Sheep!$R$356-Sheep!$N$253                                )&lt;=0),"WeanAlt2","")
&amp;IFERROR(IF(AND((HV$33-HV41                                                                                     )&gt;(HV$33-HW$33),(HV$33-HV41                                                                                     )&lt;=0),"Join-"    &amp;HV40,""),"")
&amp;IFERROR(IF(AND((HV$33-HV41-INDEX(Sheep!$V$361:$V$368,HV40,1))&gt;(HV$33-HW$33),(HV$33-HV41-INDEX(Sheep!$V$361:$V$368,HV40,1))&lt;=0),"Scan-"  &amp;HV40,""),"")
&amp;IFERROR(IF(AND((HV$33-HV41-150                                                                            )&gt;(HV$33-HW$33),(HV$33-HV41-150                                                                             )&lt;=0),"Birth-" &amp;HV40,""),"")
&amp;IFERROR(IF(AND((HV$33-HV41-150-Sheep!$R$354                                           )&gt;(HV$33-HW$33),(HV$33-HV41-150-Sheep!$R$354                                            )&lt;=0),"Wean-"&amp;HV40,""),"")
&amp;IFERROR(IF(AND((HV$33-HV41-150-Sheep!$R$355                                           )&gt;(HV$33-HW$33),(HV$33-HV41-150-Sheep!$R$355                                            )&lt;=0),"Alt1-"   &amp;HV40,""),"")
&amp;IFERROR(IF(AND((HV$33-HV41-150-Sheep!$R$356                                           )&gt;(HV$33-HW$33),(HV$33-HV41-150-Sheep!$R$356                                            )&lt;=0),"Alt2-"   &amp;HV40,""),"")</f>
        <v/>
      </c>
      <c r="HW42" s="266" t="str">
        <f xml:space="preserve">                    IF(AND((HW$33                                  -Sheep!$N$253                               )&gt;(HW$33-HX$33),(HW$33                                  -Sheep!$N$253                                )&lt;=0),"Born","")
&amp;                   IF(AND((HW$33-Sheep!$R$354-Sheep!$N$253                                )&gt;(HW$33-HX$33),(HW$33-Sheep!$R$354-Sheep!$N$253                                )&lt;=0),"WeanStd","")
&amp;                   IF(AND((HW$33-Sheep!$R$355-Sheep!$N$253                                )&gt;(HW$33-HX$33),(HW$33-Sheep!$R$355-Sheep!$N$253                                )&lt;=0),"WeanAlt1","")
&amp;                   IF(AND((HW$33-Sheep!$R$356-Sheep!$N$253                                )&gt;(HW$33-HX$33),(HW$33-Sheep!$R$356-Sheep!$N$253                                )&lt;=0),"WeanAlt2","")
&amp;IFERROR(IF(AND((HW$33-HW41                                                                                     )&gt;(HW$33-HX$33),(HW$33-HW41                                                                                     )&lt;=0),"Join-"    &amp;HW40,""),"")
&amp;IFERROR(IF(AND((HW$33-HW41-INDEX(Sheep!$V$361:$V$368,HW40,1))&gt;(HW$33-HX$33),(HW$33-HW41-INDEX(Sheep!$V$361:$V$368,HW40,1))&lt;=0),"Scan-"  &amp;HW40,""),"")
&amp;IFERROR(IF(AND((HW$33-HW41-150                                                                            )&gt;(HW$33-HX$33),(HW$33-HW41-150                                                                             )&lt;=0),"Birth-" &amp;HW40,""),"")
&amp;IFERROR(IF(AND((HW$33-HW41-150-Sheep!$R$354                                           )&gt;(HW$33-HX$33),(HW$33-HW41-150-Sheep!$R$354                                            )&lt;=0),"Wean-"&amp;HW40,""),"")
&amp;IFERROR(IF(AND((HW$33-HW41-150-Sheep!$R$355                                           )&gt;(HW$33-HX$33),(HW$33-HW41-150-Sheep!$R$355                                            )&lt;=0),"Alt1-"   &amp;HW40,""),"")
&amp;IFERROR(IF(AND((HW$33-HW41-150-Sheep!$R$356                                           )&gt;(HW$33-HX$33),(HW$33-HW41-150-Sheep!$R$356                                            )&lt;=0),"Alt2-"   &amp;HW40,""),"")</f>
        <v/>
      </c>
      <c r="HX42" s="266" t="str">
        <f xml:space="preserve">                    IF(AND((HX$33                                  -Sheep!$N$253                               )&gt;(HX$33-HY$33),(HX$33                                  -Sheep!$N$253                                )&lt;=0),"Born","")
&amp;                   IF(AND((HX$33-Sheep!$R$354-Sheep!$N$253                                )&gt;(HX$33-HY$33),(HX$33-Sheep!$R$354-Sheep!$N$253                                )&lt;=0),"WeanStd","")
&amp;                   IF(AND((HX$33-Sheep!$R$355-Sheep!$N$253                                )&gt;(HX$33-HY$33),(HX$33-Sheep!$R$355-Sheep!$N$253                                )&lt;=0),"WeanAlt1","")
&amp;                   IF(AND((HX$33-Sheep!$R$356-Sheep!$N$253                                )&gt;(HX$33-HY$33),(HX$33-Sheep!$R$356-Sheep!$N$253                                )&lt;=0),"WeanAlt2","")
&amp;IFERROR(IF(AND((HX$33-HX41                                                                                     )&gt;(HX$33-HY$33),(HX$33-HX41                                                                                     )&lt;=0),"Join-"    &amp;HX40,""),"")
&amp;IFERROR(IF(AND((HX$33-HX41-INDEX(Sheep!$V$361:$V$368,HX40,1))&gt;(HX$33-HY$33),(HX$33-HX41-INDEX(Sheep!$V$361:$V$368,HX40,1))&lt;=0),"Scan-"  &amp;HX40,""),"")
&amp;IFERROR(IF(AND((HX$33-HX41-150                                                                            )&gt;(HX$33-HY$33),(HX$33-HX41-150                                                                             )&lt;=0),"Birth-" &amp;HX40,""),"")
&amp;IFERROR(IF(AND((HX$33-HX41-150-Sheep!$R$354                                           )&gt;(HX$33-HY$33),(HX$33-HX41-150-Sheep!$R$354                                            )&lt;=0),"Wean-"&amp;HX40,""),"")
&amp;IFERROR(IF(AND((HX$33-HX41-150-Sheep!$R$355                                           )&gt;(HX$33-HY$33),(HX$33-HX41-150-Sheep!$R$355                                            )&lt;=0),"Alt1-"   &amp;HX40,""),"")
&amp;IFERROR(IF(AND((HX$33-HX41-150-Sheep!$R$356                                           )&gt;(HX$33-HY$33),(HX$33-HX41-150-Sheep!$R$356                                            )&lt;=0),"Alt2-"   &amp;HX40,""),"")</f>
        <v/>
      </c>
      <c r="HY42" s="266" t="str">
        <f xml:space="preserve">                    IF(AND((HY$33                                  -Sheep!$N$253                               )&gt;(HY$33-HZ$33),(HY$33                                  -Sheep!$N$253                                )&lt;=0),"Born","")
&amp;                   IF(AND((HY$33-Sheep!$R$354-Sheep!$N$253                                )&gt;(HY$33-HZ$33),(HY$33-Sheep!$R$354-Sheep!$N$253                                )&lt;=0),"WeanStd","")
&amp;                   IF(AND((HY$33-Sheep!$R$355-Sheep!$N$253                                )&gt;(HY$33-HZ$33),(HY$33-Sheep!$R$355-Sheep!$N$253                                )&lt;=0),"WeanAlt1","")
&amp;                   IF(AND((HY$33-Sheep!$R$356-Sheep!$N$253                                )&gt;(HY$33-HZ$33),(HY$33-Sheep!$R$356-Sheep!$N$253                                )&lt;=0),"WeanAlt2","")
&amp;IFERROR(IF(AND((HY$33-HY41                                                                                     )&gt;(HY$33-HZ$33),(HY$33-HY41                                                                                     )&lt;=0),"Join-"    &amp;HY40,""),"")
&amp;IFERROR(IF(AND((HY$33-HY41-INDEX(Sheep!$V$361:$V$368,HY40,1))&gt;(HY$33-HZ$33),(HY$33-HY41-INDEX(Sheep!$V$361:$V$368,HY40,1))&lt;=0),"Scan-"  &amp;HY40,""),"")
&amp;IFERROR(IF(AND((HY$33-HY41-150                                                                            )&gt;(HY$33-HZ$33),(HY$33-HY41-150                                                                             )&lt;=0),"Birth-" &amp;HY40,""),"")
&amp;IFERROR(IF(AND((HY$33-HY41-150-Sheep!$R$354                                           )&gt;(HY$33-HZ$33),(HY$33-HY41-150-Sheep!$R$354                                            )&lt;=0),"Wean-"&amp;HY40,""),"")
&amp;IFERROR(IF(AND((HY$33-HY41-150-Sheep!$R$355                                           )&gt;(HY$33-HZ$33),(HY$33-HY41-150-Sheep!$R$355                                            )&lt;=0),"Alt1-"   &amp;HY40,""),"")
&amp;IFERROR(IF(AND((HY$33-HY41-150-Sheep!$R$356                                           )&gt;(HY$33-HZ$33),(HY$33-HY41-150-Sheep!$R$356                                            )&lt;=0),"Alt2-"   &amp;HY40,""),"")</f>
        <v/>
      </c>
      <c r="HZ42" s="266" t="str">
        <f xml:space="preserve">                    IF(AND((HZ$33                                  -Sheep!$N$253                               )&gt;(HZ$33-IA$33),(HZ$33                                  -Sheep!$N$253                                )&lt;=0),"Born","")
&amp;                   IF(AND((HZ$33-Sheep!$R$354-Sheep!$N$253                                )&gt;(HZ$33-IA$33),(HZ$33-Sheep!$R$354-Sheep!$N$253                                )&lt;=0),"WeanStd","")
&amp;                   IF(AND((HZ$33-Sheep!$R$355-Sheep!$N$253                                )&gt;(HZ$33-IA$33),(HZ$33-Sheep!$R$355-Sheep!$N$253                                )&lt;=0),"WeanAlt1","")
&amp;                   IF(AND((HZ$33-Sheep!$R$356-Sheep!$N$253                                )&gt;(HZ$33-IA$33),(HZ$33-Sheep!$R$356-Sheep!$N$253                                )&lt;=0),"WeanAlt2","")
&amp;IFERROR(IF(AND((HZ$33-HZ41                                                                                     )&gt;(HZ$33-IA$33),(HZ$33-HZ41                                                                                     )&lt;=0),"Join-"    &amp;HZ40,""),"")
&amp;IFERROR(IF(AND((HZ$33-HZ41-INDEX(Sheep!$V$361:$V$368,HZ40,1))&gt;(HZ$33-IA$33),(HZ$33-HZ41-INDEX(Sheep!$V$361:$V$368,HZ40,1))&lt;=0),"Scan-"  &amp;HZ40,""),"")
&amp;IFERROR(IF(AND((HZ$33-HZ41-150                                                                            )&gt;(HZ$33-IA$33),(HZ$33-HZ41-150                                                                             )&lt;=0),"Birth-" &amp;HZ40,""),"")
&amp;IFERROR(IF(AND((HZ$33-HZ41-150-Sheep!$R$354                                           )&gt;(HZ$33-IA$33),(HZ$33-HZ41-150-Sheep!$R$354                                            )&lt;=0),"Wean-"&amp;HZ40,""),"")
&amp;IFERROR(IF(AND((HZ$33-HZ41-150-Sheep!$R$355                                           )&gt;(HZ$33-IA$33),(HZ$33-HZ41-150-Sheep!$R$355                                            )&lt;=0),"Alt1-"   &amp;HZ40,""),"")
&amp;IFERROR(IF(AND((HZ$33-HZ41-150-Sheep!$R$356                                           )&gt;(HZ$33-IA$33),(HZ$33-HZ41-150-Sheep!$R$356                                            )&lt;=0),"Alt2-"   &amp;HZ40,""),"")</f>
        <v/>
      </c>
      <c r="IA42" s="266" t="str">
        <f xml:space="preserve">                    IF(AND((IA$33                                  -Sheep!$N$253                               )&gt;(IA$33-IB$33),(IA$33                                  -Sheep!$N$253                                )&lt;=0),"Born","")
&amp;                   IF(AND((IA$33-Sheep!$R$354-Sheep!$N$253                                )&gt;(IA$33-IB$33),(IA$33-Sheep!$R$354-Sheep!$N$253                                )&lt;=0),"WeanStd","")
&amp;                   IF(AND((IA$33-Sheep!$R$355-Sheep!$N$253                                )&gt;(IA$33-IB$33),(IA$33-Sheep!$R$355-Sheep!$N$253                                )&lt;=0),"WeanAlt1","")
&amp;                   IF(AND((IA$33-Sheep!$R$356-Sheep!$N$253                                )&gt;(IA$33-IB$33),(IA$33-Sheep!$R$356-Sheep!$N$253                                )&lt;=0),"WeanAlt2","")
&amp;IFERROR(IF(AND((IA$33-IA41                                                                                     )&gt;(IA$33-IB$33),(IA$33-IA41                                                                                     )&lt;=0),"Join-"    &amp;IA40,""),"")
&amp;IFERROR(IF(AND((IA$33-IA41-INDEX(Sheep!$V$361:$V$368,IA40,1))&gt;(IA$33-IB$33),(IA$33-IA41-INDEX(Sheep!$V$361:$V$368,IA40,1))&lt;=0),"Scan-"  &amp;IA40,""),"")
&amp;IFERROR(IF(AND((IA$33-IA41-150                                                                            )&gt;(IA$33-IB$33),(IA$33-IA41-150                                                                             )&lt;=0),"Birth-" &amp;IA40,""),"")
&amp;IFERROR(IF(AND((IA$33-IA41-150-Sheep!$R$354                                           )&gt;(IA$33-IB$33),(IA$33-IA41-150-Sheep!$R$354                                            )&lt;=0),"Wean-"&amp;IA40,""),"")
&amp;IFERROR(IF(AND((IA$33-IA41-150-Sheep!$R$355                                           )&gt;(IA$33-IB$33),(IA$33-IA41-150-Sheep!$R$355                                            )&lt;=0),"Alt1-"   &amp;IA40,""),"")
&amp;IFERROR(IF(AND((IA$33-IA41-150-Sheep!$R$356                                           )&gt;(IA$33-IB$33),(IA$33-IA41-150-Sheep!$R$356                                            )&lt;=0),"Alt2-"   &amp;IA40,""),"")</f>
        <v>Scan-4</v>
      </c>
      <c r="IB42" s="266" t="str">
        <f xml:space="preserve">                    IF(AND((IB$33                                  -Sheep!$N$253                               )&gt;(IB$33-IC$33),(IB$33                                  -Sheep!$N$253                                )&lt;=0),"Born","")
&amp;                   IF(AND((IB$33-Sheep!$R$354-Sheep!$N$253                                )&gt;(IB$33-IC$33),(IB$33-Sheep!$R$354-Sheep!$N$253                                )&lt;=0),"WeanStd","")
&amp;                   IF(AND((IB$33-Sheep!$R$355-Sheep!$N$253                                )&gt;(IB$33-IC$33),(IB$33-Sheep!$R$355-Sheep!$N$253                                )&lt;=0),"WeanAlt1","")
&amp;                   IF(AND((IB$33-Sheep!$R$356-Sheep!$N$253                                )&gt;(IB$33-IC$33),(IB$33-Sheep!$R$356-Sheep!$N$253                                )&lt;=0),"WeanAlt2","")
&amp;IFERROR(IF(AND((IB$33-IB41                                                                                     )&gt;(IB$33-IC$33),(IB$33-IB41                                                                                     )&lt;=0),"Join-"    &amp;IB40,""),"")
&amp;IFERROR(IF(AND((IB$33-IB41-INDEX(Sheep!$V$361:$V$368,IB40,1))&gt;(IB$33-IC$33),(IB$33-IB41-INDEX(Sheep!$V$361:$V$368,IB40,1))&lt;=0),"Scan-"  &amp;IB40,""),"")
&amp;IFERROR(IF(AND((IB$33-IB41-150                                                                            )&gt;(IB$33-IC$33),(IB$33-IB41-150                                                                             )&lt;=0),"Birth-" &amp;IB40,""),"")
&amp;IFERROR(IF(AND((IB$33-IB41-150-Sheep!$R$354                                           )&gt;(IB$33-IC$33),(IB$33-IB41-150-Sheep!$R$354                                            )&lt;=0),"Wean-"&amp;IB40,""),"")
&amp;IFERROR(IF(AND((IB$33-IB41-150-Sheep!$R$355                                           )&gt;(IB$33-IC$33),(IB$33-IB41-150-Sheep!$R$355                                            )&lt;=0),"Alt1-"   &amp;IB40,""),"")
&amp;IFERROR(IF(AND((IB$33-IB41-150-Sheep!$R$356                                           )&gt;(IB$33-IC$33),(IB$33-IB41-150-Sheep!$R$356                                            )&lt;=0),"Alt2-"   &amp;IB40,""),"")</f>
        <v/>
      </c>
      <c r="IC42" s="266" t="str">
        <f xml:space="preserve">                    IF(AND((IC$33                                  -Sheep!$N$253                               )&gt;(IC$33-ID$33),(IC$33                                  -Sheep!$N$253                                )&lt;=0),"Born","")
&amp;                   IF(AND((IC$33-Sheep!$R$354-Sheep!$N$253                                )&gt;(IC$33-ID$33),(IC$33-Sheep!$R$354-Sheep!$N$253                                )&lt;=0),"WeanStd","")
&amp;                   IF(AND((IC$33-Sheep!$R$355-Sheep!$N$253                                )&gt;(IC$33-ID$33),(IC$33-Sheep!$R$355-Sheep!$N$253                                )&lt;=0),"WeanAlt1","")
&amp;                   IF(AND((IC$33-Sheep!$R$356-Sheep!$N$253                                )&gt;(IC$33-ID$33),(IC$33-Sheep!$R$356-Sheep!$N$253                                )&lt;=0),"WeanAlt2","")
&amp;IFERROR(IF(AND((IC$33-IC41                                                                                     )&gt;(IC$33-ID$33),(IC$33-IC41                                                                                     )&lt;=0),"Join-"    &amp;IC40,""),"")
&amp;IFERROR(IF(AND((IC$33-IC41-INDEX(Sheep!$V$361:$V$368,IC40,1))&gt;(IC$33-ID$33),(IC$33-IC41-INDEX(Sheep!$V$361:$V$368,IC40,1))&lt;=0),"Scan-"  &amp;IC40,""),"")
&amp;IFERROR(IF(AND((IC$33-IC41-150                                                                            )&gt;(IC$33-ID$33),(IC$33-IC41-150                                                                             )&lt;=0),"Birth-" &amp;IC40,""),"")
&amp;IFERROR(IF(AND((IC$33-IC41-150-Sheep!$R$354                                           )&gt;(IC$33-ID$33),(IC$33-IC41-150-Sheep!$R$354                                            )&lt;=0),"Wean-"&amp;IC40,""),"")
&amp;IFERROR(IF(AND((IC$33-IC41-150-Sheep!$R$355                                           )&gt;(IC$33-ID$33),(IC$33-IC41-150-Sheep!$R$355                                            )&lt;=0),"Alt1-"   &amp;IC40,""),"")
&amp;IFERROR(IF(AND((IC$33-IC41-150-Sheep!$R$356                                           )&gt;(IC$33-ID$33),(IC$33-IC41-150-Sheep!$R$356                                            )&lt;=0),"Alt2-"   &amp;IC40,""),"")</f>
        <v/>
      </c>
      <c r="ID42" s="266" t="str">
        <f xml:space="preserve">                    IF(AND((ID$33                                  -Sheep!$N$253                               )&gt;(ID$33-IE$33),(ID$33                                  -Sheep!$N$253                                )&lt;=0),"Born","")
&amp;                   IF(AND((ID$33-Sheep!$R$354-Sheep!$N$253                                )&gt;(ID$33-IE$33),(ID$33-Sheep!$R$354-Sheep!$N$253                                )&lt;=0),"WeanStd","")
&amp;                   IF(AND((ID$33-Sheep!$R$355-Sheep!$N$253                                )&gt;(ID$33-IE$33),(ID$33-Sheep!$R$355-Sheep!$N$253                                )&lt;=0),"WeanAlt1","")
&amp;                   IF(AND((ID$33-Sheep!$R$356-Sheep!$N$253                                )&gt;(ID$33-IE$33),(ID$33-Sheep!$R$356-Sheep!$N$253                                )&lt;=0),"WeanAlt2","")
&amp;IFERROR(IF(AND((ID$33-ID41                                                                                     )&gt;(ID$33-IE$33),(ID$33-ID41                                                                                     )&lt;=0),"Join-"    &amp;ID40,""),"")
&amp;IFERROR(IF(AND((ID$33-ID41-INDEX(Sheep!$V$361:$V$368,ID40,1))&gt;(ID$33-IE$33),(ID$33-ID41-INDEX(Sheep!$V$361:$V$368,ID40,1))&lt;=0),"Scan-"  &amp;ID40,""),"")
&amp;IFERROR(IF(AND((ID$33-ID41-150                                                                            )&gt;(ID$33-IE$33),(ID$33-ID41-150                                                                             )&lt;=0),"Birth-" &amp;ID40,""),"")
&amp;IFERROR(IF(AND((ID$33-ID41-150-Sheep!$R$354                                           )&gt;(ID$33-IE$33),(ID$33-ID41-150-Sheep!$R$354                                            )&lt;=0),"Wean-"&amp;ID40,""),"")
&amp;IFERROR(IF(AND((ID$33-ID41-150-Sheep!$R$355                                           )&gt;(ID$33-IE$33),(ID$33-ID41-150-Sheep!$R$355                                            )&lt;=0),"Alt1-"   &amp;ID40,""),"")
&amp;IFERROR(IF(AND((ID$33-ID41-150-Sheep!$R$356                                           )&gt;(ID$33-IE$33),(ID$33-ID41-150-Sheep!$R$356                                            )&lt;=0),"Alt2-"   &amp;ID40,""),"")</f>
        <v/>
      </c>
      <c r="IE42" s="266" t="str">
        <f xml:space="preserve">                    IF(AND((IE$33                                  -Sheep!$N$253                               )&gt;(IE$33-IF$33),(IE$33                                  -Sheep!$N$253                                )&lt;=0),"Born","")
&amp;                   IF(AND((IE$33-Sheep!$R$354-Sheep!$N$253                                )&gt;(IE$33-IF$33),(IE$33-Sheep!$R$354-Sheep!$N$253                                )&lt;=0),"WeanStd","")
&amp;                   IF(AND((IE$33-Sheep!$R$355-Sheep!$N$253                                )&gt;(IE$33-IF$33),(IE$33-Sheep!$R$355-Sheep!$N$253                                )&lt;=0),"WeanAlt1","")
&amp;                   IF(AND((IE$33-Sheep!$R$356-Sheep!$N$253                                )&gt;(IE$33-IF$33),(IE$33-Sheep!$R$356-Sheep!$N$253                                )&lt;=0),"WeanAlt2","")
&amp;IFERROR(IF(AND((IE$33-IE41                                                                                     )&gt;(IE$33-IF$33),(IE$33-IE41                                                                                     )&lt;=0),"Join-"    &amp;IE40,""),"")
&amp;IFERROR(IF(AND((IE$33-IE41-INDEX(Sheep!$V$361:$V$368,IE40,1))&gt;(IE$33-IF$33),(IE$33-IE41-INDEX(Sheep!$V$361:$V$368,IE40,1))&lt;=0),"Scan-"  &amp;IE40,""),"")
&amp;IFERROR(IF(AND((IE$33-IE41-150                                                                            )&gt;(IE$33-IF$33),(IE$33-IE41-150                                                                             )&lt;=0),"Birth-" &amp;IE40,""),"")
&amp;IFERROR(IF(AND((IE$33-IE41-150-Sheep!$R$354                                           )&gt;(IE$33-IF$33),(IE$33-IE41-150-Sheep!$R$354                                            )&lt;=0),"Wean-"&amp;IE40,""),"")
&amp;IFERROR(IF(AND((IE$33-IE41-150-Sheep!$R$355                                           )&gt;(IE$33-IF$33),(IE$33-IE41-150-Sheep!$R$355                                            )&lt;=0),"Alt1-"   &amp;IE40,""),"")
&amp;IFERROR(IF(AND((IE$33-IE41-150-Sheep!$R$356                                           )&gt;(IE$33-IF$33),(IE$33-IE41-150-Sheep!$R$356                                            )&lt;=0),"Alt2-"   &amp;IE40,""),"")</f>
        <v/>
      </c>
      <c r="IF42" s="266" t="str">
        <f xml:space="preserve">                    IF(AND((IF$33                                  -Sheep!$N$253                               )&gt;(IF$33-IG$33),(IF$33                                  -Sheep!$N$253                                )&lt;=0),"Born","")
&amp;                   IF(AND((IF$33-Sheep!$R$354-Sheep!$N$253                                )&gt;(IF$33-IG$33),(IF$33-Sheep!$R$354-Sheep!$N$253                                )&lt;=0),"WeanStd","")
&amp;                   IF(AND((IF$33-Sheep!$R$355-Sheep!$N$253                                )&gt;(IF$33-IG$33),(IF$33-Sheep!$R$355-Sheep!$N$253                                )&lt;=0),"WeanAlt1","")
&amp;                   IF(AND((IF$33-Sheep!$R$356-Sheep!$N$253                                )&gt;(IF$33-IG$33),(IF$33-Sheep!$R$356-Sheep!$N$253                                )&lt;=0),"WeanAlt2","")
&amp;IFERROR(IF(AND((IF$33-IF41                                                                                     )&gt;(IF$33-IG$33),(IF$33-IF41                                                                                     )&lt;=0),"Join-"    &amp;IF40,""),"")
&amp;IFERROR(IF(AND((IF$33-IF41-INDEX(Sheep!$V$361:$V$368,IF40,1))&gt;(IF$33-IG$33),(IF$33-IF41-INDEX(Sheep!$V$361:$V$368,IF40,1))&lt;=0),"Scan-"  &amp;IF40,""),"")
&amp;IFERROR(IF(AND((IF$33-IF41-150                                                                            )&gt;(IF$33-IG$33),(IF$33-IF41-150                                                                             )&lt;=0),"Birth-" &amp;IF40,""),"")
&amp;IFERROR(IF(AND((IF$33-IF41-150-Sheep!$R$354                                           )&gt;(IF$33-IG$33),(IF$33-IF41-150-Sheep!$R$354                                            )&lt;=0),"Wean-"&amp;IF40,""),"")
&amp;IFERROR(IF(AND((IF$33-IF41-150-Sheep!$R$355                                           )&gt;(IF$33-IG$33),(IF$33-IF41-150-Sheep!$R$355                                            )&lt;=0),"Alt1-"   &amp;IF40,""),"")
&amp;IFERROR(IF(AND((IF$33-IF41-150-Sheep!$R$356                                           )&gt;(IF$33-IG$33),(IF$33-IF41-150-Sheep!$R$356                                            )&lt;=0),"Alt2-"   &amp;IF40,""),"")</f>
        <v/>
      </c>
      <c r="IG42" s="266" t="str">
        <f xml:space="preserve">                    IF(AND((IG$33                                  -Sheep!$N$253                               )&gt;(IG$33-IH$33),(IG$33                                  -Sheep!$N$253                                )&lt;=0),"Born","")
&amp;                   IF(AND((IG$33-Sheep!$R$354-Sheep!$N$253                                )&gt;(IG$33-IH$33),(IG$33-Sheep!$R$354-Sheep!$N$253                                )&lt;=0),"WeanStd","")
&amp;                   IF(AND((IG$33-Sheep!$R$355-Sheep!$N$253                                )&gt;(IG$33-IH$33),(IG$33-Sheep!$R$355-Sheep!$N$253                                )&lt;=0),"WeanAlt1","")
&amp;                   IF(AND((IG$33-Sheep!$R$356-Sheep!$N$253                                )&gt;(IG$33-IH$33),(IG$33-Sheep!$R$356-Sheep!$N$253                                )&lt;=0),"WeanAlt2","")
&amp;IFERROR(IF(AND((IG$33-IG41                                                                                     )&gt;(IG$33-IH$33),(IG$33-IG41                                                                                     )&lt;=0),"Join-"    &amp;IG40,""),"")
&amp;IFERROR(IF(AND((IG$33-IG41-INDEX(Sheep!$V$361:$V$368,IG40,1))&gt;(IG$33-IH$33),(IG$33-IG41-INDEX(Sheep!$V$361:$V$368,IG40,1))&lt;=0),"Scan-"  &amp;IG40,""),"")
&amp;IFERROR(IF(AND((IG$33-IG41-150                                                                            )&gt;(IG$33-IH$33),(IG$33-IG41-150                                                                             )&lt;=0),"Birth-" &amp;IG40,""),"")
&amp;IFERROR(IF(AND((IG$33-IG41-150-Sheep!$R$354                                           )&gt;(IG$33-IH$33),(IG$33-IG41-150-Sheep!$R$354                                            )&lt;=0),"Wean-"&amp;IG40,""),"")
&amp;IFERROR(IF(AND((IG$33-IG41-150-Sheep!$R$355                                           )&gt;(IG$33-IH$33),(IG$33-IG41-150-Sheep!$R$355                                            )&lt;=0),"Alt1-"   &amp;IG40,""),"")
&amp;IFERROR(IF(AND((IG$33-IG41-150-Sheep!$R$356                                           )&gt;(IG$33-IH$33),(IG$33-IG41-150-Sheep!$R$356                                            )&lt;=0),"Alt2-"   &amp;IG40,""),"")</f>
        <v/>
      </c>
      <c r="IH42" s="266" t="str">
        <f xml:space="preserve">                    IF(AND((IH$33                                  -Sheep!$N$253                               )&gt;(IH$33-II$33),(IH$33                                  -Sheep!$N$253                                )&lt;=0),"Born","")
&amp;                   IF(AND((IH$33-Sheep!$R$354-Sheep!$N$253                                )&gt;(IH$33-II$33),(IH$33-Sheep!$R$354-Sheep!$N$253                                )&lt;=0),"WeanStd","")
&amp;                   IF(AND((IH$33-Sheep!$R$355-Sheep!$N$253                                )&gt;(IH$33-II$33),(IH$33-Sheep!$R$355-Sheep!$N$253                                )&lt;=0),"WeanAlt1","")
&amp;                   IF(AND((IH$33-Sheep!$R$356-Sheep!$N$253                                )&gt;(IH$33-II$33),(IH$33-Sheep!$R$356-Sheep!$N$253                                )&lt;=0),"WeanAlt2","")
&amp;IFERROR(IF(AND((IH$33-IH41                                                                                     )&gt;(IH$33-II$33),(IH$33-IH41                                                                                     )&lt;=0),"Join-"    &amp;IH40,""),"")
&amp;IFERROR(IF(AND((IH$33-IH41-INDEX(Sheep!$V$361:$V$368,IH40,1))&gt;(IH$33-II$33),(IH$33-IH41-INDEX(Sheep!$V$361:$V$368,IH40,1))&lt;=0),"Scan-"  &amp;IH40,""),"")
&amp;IFERROR(IF(AND((IH$33-IH41-150                                                                            )&gt;(IH$33-II$33),(IH$33-IH41-150                                                                             )&lt;=0),"Birth-" &amp;IH40,""),"")
&amp;IFERROR(IF(AND((IH$33-IH41-150-Sheep!$R$354                                           )&gt;(IH$33-II$33),(IH$33-IH41-150-Sheep!$R$354                                            )&lt;=0),"Wean-"&amp;IH40,""),"")
&amp;IFERROR(IF(AND((IH$33-IH41-150-Sheep!$R$355                                           )&gt;(IH$33-II$33),(IH$33-IH41-150-Sheep!$R$355                                            )&lt;=0),"Alt1-"   &amp;IH40,""),"")
&amp;IFERROR(IF(AND((IH$33-IH41-150-Sheep!$R$356                                           )&gt;(IH$33-II$33),(IH$33-IH41-150-Sheep!$R$356                                            )&lt;=0),"Alt2-"   &amp;IH40,""),"")</f>
        <v/>
      </c>
      <c r="II42" s="266" t="str">
        <f xml:space="preserve">                    IF(AND((II$33                                  -Sheep!$N$253                               )&gt;(II$33-IJ$33),(II$33                                  -Sheep!$N$253                                )&lt;=0),"Born","")
&amp;                   IF(AND((II$33-Sheep!$R$354-Sheep!$N$253                                )&gt;(II$33-IJ$33),(II$33-Sheep!$R$354-Sheep!$N$253                                )&lt;=0),"WeanStd","")
&amp;                   IF(AND((II$33-Sheep!$R$355-Sheep!$N$253                                )&gt;(II$33-IJ$33),(II$33-Sheep!$R$355-Sheep!$N$253                                )&lt;=0),"WeanAlt1","")
&amp;                   IF(AND((II$33-Sheep!$R$356-Sheep!$N$253                                )&gt;(II$33-IJ$33),(II$33-Sheep!$R$356-Sheep!$N$253                                )&lt;=0),"WeanAlt2","")
&amp;IFERROR(IF(AND((II$33-II41                                                                                     )&gt;(II$33-IJ$33),(II$33-II41                                                                                     )&lt;=0),"Join-"    &amp;II40,""),"")
&amp;IFERROR(IF(AND((II$33-II41-INDEX(Sheep!$V$361:$V$368,II40,1))&gt;(II$33-IJ$33),(II$33-II41-INDEX(Sheep!$V$361:$V$368,II40,1))&lt;=0),"Scan-"  &amp;II40,""),"")
&amp;IFERROR(IF(AND((II$33-II41-150                                                                            )&gt;(II$33-IJ$33),(II$33-II41-150                                                                             )&lt;=0),"Birth-" &amp;II40,""),"")
&amp;IFERROR(IF(AND((II$33-II41-150-Sheep!$R$354                                           )&gt;(II$33-IJ$33),(II$33-II41-150-Sheep!$R$354                                            )&lt;=0),"Wean-"&amp;II40,""),"")
&amp;IFERROR(IF(AND((II$33-II41-150-Sheep!$R$355                                           )&gt;(II$33-IJ$33),(II$33-II41-150-Sheep!$R$355                                            )&lt;=0),"Alt1-"   &amp;II40,""),"")
&amp;IFERROR(IF(AND((II$33-II41-150-Sheep!$R$356                                           )&gt;(II$33-IJ$33),(II$33-II41-150-Sheep!$R$356                                            )&lt;=0),"Alt2-"   &amp;II40,""),"")</f>
        <v/>
      </c>
      <c r="IJ42" s="266" t="str">
        <f xml:space="preserve">                    IF(AND((IJ$33                                  -Sheep!$N$253                               )&gt;(IJ$33-IK$33),(IJ$33                                  -Sheep!$N$253                                )&lt;=0),"Born","")
&amp;                   IF(AND((IJ$33-Sheep!$R$354-Sheep!$N$253                                )&gt;(IJ$33-IK$33),(IJ$33-Sheep!$R$354-Sheep!$N$253                                )&lt;=0),"WeanStd","")
&amp;                   IF(AND((IJ$33-Sheep!$R$355-Sheep!$N$253                                )&gt;(IJ$33-IK$33),(IJ$33-Sheep!$R$355-Sheep!$N$253                                )&lt;=0),"WeanAlt1","")
&amp;                   IF(AND((IJ$33-Sheep!$R$356-Sheep!$N$253                                )&gt;(IJ$33-IK$33),(IJ$33-Sheep!$R$356-Sheep!$N$253                                )&lt;=0),"WeanAlt2","")
&amp;IFERROR(IF(AND((IJ$33-IJ41                                                                                     )&gt;(IJ$33-IK$33),(IJ$33-IJ41                                                                                     )&lt;=0),"Join-"    &amp;IJ40,""),"")
&amp;IFERROR(IF(AND((IJ$33-IJ41-INDEX(Sheep!$V$361:$V$368,IJ40,1))&gt;(IJ$33-IK$33),(IJ$33-IJ41-INDEX(Sheep!$V$361:$V$368,IJ40,1))&lt;=0),"Scan-"  &amp;IJ40,""),"")
&amp;IFERROR(IF(AND((IJ$33-IJ41-150                                                                            )&gt;(IJ$33-IK$33),(IJ$33-IJ41-150                                                                             )&lt;=0),"Birth-" &amp;IJ40,""),"")
&amp;IFERROR(IF(AND((IJ$33-IJ41-150-Sheep!$R$354                                           )&gt;(IJ$33-IK$33),(IJ$33-IJ41-150-Sheep!$R$354                                            )&lt;=0),"Wean-"&amp;IJ40,""),"")
&amp;IFERROR(IF(AND((IJ$33-IJ41-150-Sheep!$R$355                                           )&gt;(IJ$33-IK$33),(IJ$33-IJ41-150-Sheep!$R$355                                            )&lt;=0),"Alt1-"   &amp;IJ40,""),"")
&amp;IFERROR(IF(AND((IJ$33-IJ41-150-Sheep!$R$356                                           )&gt;(IJ$33-IK$33),(IJ$33-IJ41-150-Sheep!$R$356                                            )&lt;=0),"Alt2-"   &amp;IJ40,""),"")</f>
        <v/>
      </c>
      <c r="IK42" s="266" t="str">
        <f xml:space="preserve">                    IF(AND((IK$33                                  -Sheep!$N$253                               )&gt;(IK$33-IL$33),(IK$33                                  -Sheep!$N$253                                )&lt;=0),"Born","")
&amp;                   IF(AND((IK$33-Sheep!$R$354-Sheep!$N$253                                )&gt;(IK$33-IL$33),(IK$33-Sheep!$R$354-Sheep!$N$253                                )&lt;=0),"WeanStd","")
&amp;                   IF(AND((IK$33-Sheep!$R$355-Sheep!$N$253                                )&gt;(IK$33-IL$33),(IK$33-Sheep!$R$355-Sheep!$N$253                                )&lt;=0),"WeanAlt1","")
&amp;                   IF(AND((IK$33-Sheep!$R$356-Sheep!$N$253                                )&gt;(IK$33-IL$33),(IK$33-Sheep!$R$356-Sheep!$N$253                                )&lt;=0),"WeanAlt2","")
&amp;IFERROR(IF(AND((IK$33-IK41                                                                                     )&gt;(IK$33-IL$33),(IK$33-IK41                                                                                     )&lt;=0),"Join-"    &amp;IK40,""),"")
&amp;IFERROR(IF(AND((IK$33-IK41-INDEX(Sheep!$V$361:$V$368,IK40,1))&gt;(IK$33-IL$33),(IK$33-IK41-INDEX(Sheep!$V$361:$V$368,IK40,1))&lt;=0),"Scan-"  &amp;IK40,""),"")
&amp;IFERROR(IF(AND((IK$33-IK41-150                                                                            )&gt;(IK$33-IL$33),(IK$33-IK41-150                                                                             )&lt;=0),"Birth-" &amp;IK40,""),"")
&amp;IFERROR(IF(AND((IK$33-IK41-150-Sheep!$R$354                                           )&gt;(IK$33-IL$33),(IK$33-IK41-150-Sheep!$R$354                                            )&lt;=0),"Wean-"&amp;IK40,""),"")
&amp;IFERROR(IF(AND((IK$33-IK41-150-Sheep!$R$355                                           )&gt;(IK$33-IL$33),(IK$33-IK41-150-Sheep!$R$355                                            )&lt;=0),"Alt1-"   &amp;IK40,""),"")
&amp;IFERROR(IF(AND((IK$33-IK41-150-Sheep!$R$356                                           )&gt;(IK$33-IL$33),(IK$33-IK41-150-Sheep!$R$356                                            )&lt;=0),"Alt2-"   &amp;IK40,""),"")</f>
        <v/>
      </c>
      <c r="IL42" s="266" t="str">
        <f xml:space="preserve">                    IF(AND((IL$33                                  -Sheep!$N$253                               )&gt;(IL$33-IM$33),(IL$33                                  -Sheep!$N$253                                )&lt;=0),"Born","")
&amp;                   IF(AND((IL$33-Sheep!$R$354-Sheep!$N$253                                )&gt;(IL$33-IM$33),(IL$33-Sheep!$R$354-Sheep!$N$253                                )&lt;=0),"WeanStd","")
&amp;                   IF(AND((IL$33-Sheep!$R$355-Sheep!$N$253                                )&gt;(IL$33-IM$33),(IL$33-Sheep!$R$355-Sheep!$N$253                                )&lt;=0),"WeanAlt1","")
&amp;                   IF(AND((IL$33-Sheep!$R$356-Sheep!$N$253                                )&gt;(IL$33-IM$33),(IL$33-Sheep!$R$356-Sheep!$N$253                                )&lt;=0),"WeanAlt2","")
&amp;IFERROR(IF(AND((IL$33-IL41                                                                                     )&gt;(IL$33-IM$33),(IL$33-IL41                                                                                     )&lt;=0),"Join-"    &amp;IL40,""),"")
&amp;IFERROR(IF(AND((IL$33-IL41-INDEX(Sheep!$V$361:$V$368,IL40,1))&gt;(IL$33-IM$33),(IL$33-IL41-INDEX(Sheep!$V$361:$V$368,IL40,1))&lt;=0),"Scan-"  &amp;IL40,""),"")
&amp;IFERROR(IF(AND((IL$33-IL41-150                                                                            )&gt;(IL$33-IM$33),(IL$33-IL41-150                                                                             )&lt;=0),"Birth-" &amp;IL40,""),"")
&amp;IFERROR(IF(AND((IL$33-IL41-150-Sheep!$R$354                                           )&gt;(IL$33-IM$33),(IL$33-IL41-150-Sheep!$R$354                                            )&lt;=0),"Wean-"&amp;IL40,""),"")
&amp;IFERROR(IF(AND((IL$33-IL41-150-Sheep!$R$355                                           )&gt;(IL$33-IM$33),(IL$33-IL41-150-Sheep!$R$355                                            )&lt;=0),"Alt1-"   &amp;IL40,""),"")
&amp;IFERROR(IF(AND((IL$33-IL41-150-Sheep!$R$356                                           )&gt;(IL$33-IM$33),(IL$33-IL41-150-Sheep!$R$356                                            )&lt;=0),"Alt2-"   &amp;IL40,""),"")</f>
        <v/>
      </c>
      <c r="IM42" s="266" t="str">
        <f xml:space="preserve">                    IF(AND((IM$33                                  -Sheep!$N$253                               )&gt;(IM$33-IN$33),(IM$33                                  -Sheep!$N$253                                )&lt;=0),"Born","")
&amp;                   IF(AND((IM$33-Sheep!$R$354-Sheep!$N$253                                )&gt;(IM$33-IN$33),(IM$33-Sheep!$R$354-Sheep!$N$253                                )&lt;=0),"WeanStd","")
&amp;                   IF(AND((IM$33-Sheep!$R$355-Sheep!$N$253                                )&gt;(IM$33-IN$33),(IM$33-Sheep!$R$355-Sheep!$N$253                                )&lt;=0),"WeanAlt1","")
&amp;                   IF(AND((IM$33-Sheep!$R$356-Sheep!$N$253                                )&gt;(IM$33-IN$33),(IM$33-Sheep!$R$356-Sheep!$N$253                                )&lt;=0),"WeanAlt2","")
&amp;IFERROR(IF(AND((IM$33-IM41                                                                                     )&gt;(IM$33-IN$33),(IM$33-IM41                                                                                     )&lt;=0),"Join-"    &amp;IM40,""),"")
&amp;IFERROR(IF(AND((IM$33-IM41-INDEX(Sheep!$V$361:$V$368,IM40,1))&gt;(IM$33-IN$33),(IM$33-IM41-INDEX(Sheep!$V$361:$V$368,IM40,1))&lt;=0),"Scan-"  &amp;IM40,""),"")
&amp;IFERROR(IF(AND((IM$33-IM41-150                                                                            )&gt;(IM$33-IN$33),(IM$33-IM41-150                                                                             )&lt;=0),"Birth-" &amp;IM40,""),"")
&amp;IFERROR(IF(AND((IM$33-IM41-150-Sheep!$R$354                                           )&gt;(IM$33-IN$33),(IM$33-IM41-150-Sheep!$R$354                                            )&lt;=0),"Wean-"&amp;IM40,""),"")
&amp;IFERROR(IF(AND((IM$33-IM41-150-Sheep!$R$355                                           )&gt;(IM$33-IN$33),(IM$33-IM41-150-Sheep!$R$355                                            )&lt;=0),"Alt1-"   &amp;IM40,""),"")
&amp;IFERROR(IF(AND((IM$33-IM41-150-Sheep!$R$356                                           )&gt;(IM$33-IN$33),(IM$33-IM41-150-Sheep!$R$356                                            )&lt;=0),"Alt2-"   &amp;IM40,""),"")</f>
        <v>Birth-4</v>
      </c>
      <c r="IN42" s="266" t="str">
        <f xml:space="preserve">                    IF(AND((IN$33                                  -Sheep!$N$253                               )&gt;(IN$33-IO$33),(IN$33                                  -Sheep!$N$253                                )&lt;=0),"Born","")
&amp;                   IF(AND((IN$33-Sheep!$R$354-Sheep!$N$253                                )&gt;(IN$33-IO$33),(IN$33-Sheep!$R$354-Sheep!$N$253                                )&lt;=0),"WeanStd","")
&amp;                   IF(AND((IN$33-Sheep!$R$355-Sheep!$N$253                                )&gt;(IN$33-IO$33),(IN$33-Sheep!$R$355-Sheep!$N$253                                )&lt;=0),"WeanAlt1","")
&amp;                   IF(AND((IN$33-Sheep!$R$356-Sheep!$N$253                                )&gt;(IN$33-IO$33),(IN$33-Sheep!$R$356-Sheep!$N$253                                )&lt;=0),"WeanAlt2","")
&amp;IFERROR(IF(AND((IN$33-IN41                                                                                     )&gt;(IN$33-IO$33),(IN$33-IN41                                                                                     )&lt;=0),"Join-"    &amp;IN40,""),"")
&amp;IFERROR(IF(AND((IN$33-IN41-INDEX(Sheep!$V$361:$V$368,IN40,1))&gt;(IN$33-IO$33),(IN$33-IN41-INDEX(Sheep!$V$361:$V$368,IN40,1))&lt;=0),"Scan-"  &amp;IN40,""),"")
&amp;IFERROR(IF(AND((IN$33-IN41-150                                                                            )&gt;(IN$33-IO$33),(IN$33-IN41-150                                                                             )&lt;=0),"Birth-" &amp;IN40,""),"")
&amp;IFERROR(IF(AND((IN$33-IN41-150-Sheep!$R$354                                           )&gt;(IN$33-IO$33),(IN$33-IN41-150-Sheep!$R$354                                            )&lt;=0),"Wean-"&amp;IN40,""),"")
&amp;IFERROR(IF(AND((IN$33-IN41-150-Sheep!$R$355                                           )&gt;(IN$33-IO$33),(IN$33-IN41-150-Sheep!$R$355                                            )&lt;=0),"Alt1-"   &amp;IN40,""),"")
&amp;IFERROR(IF(AND((IN$33-IN41-150-Sheep!$R$356                                           )&gt;(IN$33-IO$33),(IN$33-IN41-150-Sheep!$R$356                                            )&lt;=0),"Alt2-"   &amp;IN40,""),"")</f>
        <v/>
      </c>
      <c r="IO42" s="266" t="str">
        <f xml:space="preserve">                    IF(AND((IO$33                                  -Sheep!$N$253                               )&gt;(IO$33-IP$33),(IO$33                                  -Sheep!$N$253                                )&lt;=0),"Born","")
&amp;                   IF(AND((IO$33-Sheep!$R$354-Sheep!$N$253                                )&gt;(IO$33-IP$33),(IO$33-Sheep!$R$354-Sheep!$N$253                                )&lt;=0),"WeanStd","")
&amp;                   IF(AND((IO$33-Sheep!$R$355-Sheep!$N$253                                )&gt;(IO$33-IP$33),(IO$33-Sheep!$R$355-Sheep!$N$253                                )&lt;=0),"WeanAlt1","")
&amp;                   IF(AND((IO$33-Sheep!$R$356-Sheep!$N$253                                )&gt;(IO$33-IP$33),(IO$33-Sheep!$R$356-Sheep!$N$253                                )&lt;=0),"WeanAlt2","")
&amp;IFERROR(IF(AND((IO$33-IO41                                                                                     )&gt;(IO$33-IP$33),(IO$33-IO41                                                                                     )&lt;=0),"Join-"    &amp;IO40,""),"")
&amp;IFERROR(IF(AND((IO$33-IO41-INDEX(Sheep!$V$361:$V$368,IO40,1))&gt;(IO$33-IP$33),(IO$33-IO41-INDEX(Sheep!$V$361:$V$368,IO40,1))&lt;=0),"Scan-"  &amp;IO40,""),"")
&amp;IFERROR(IF(AND((IO$33-IO41-150                                                                            )&gt;(IO$33-IP$33),(IO$33-IO41-150                                                                             )&lt;=0),"Birth-" &amp;IO40,""),"")
&amp;IFERROR(IF(AND((IO$33-IO41-150-Sheep!$R$354                                           )&gt;(IO$33-IP$33),(IO$33-IO41-150-Sheep!$R$354                                            )&lt;=0),"Wean-"&amp;IO40,""),"")
&amp;IFERROR(IF(AND((IO$33-IO41-150-Sheep!$R$355                                           )&gt;(IO$33-IP$33),(IO$33-IO41-150-Sheep!$R$355                                            )&lt;=0),"Alt1-"   &amp;IO40,""),"")
&amp;IFERROR(IF(AND((IO$33-IO41-150-Sheep!$R$356                                           )&gt;(IO$33-IP$33),(IO$33-IO41-150-Sheep!$R$356                                            )&lt;=0),"Alt2-"   &amp;IO40,""),"")</f>
        <v/>
      </c>
      <c r="IP42" s="266" t="str">
        <f xml:space="preserve">                    IF(AND((IP$33                                  -Sheep!$N$253                               )&gt;(IP$33-IQ$33),(IP$33                                  -Sheep!$N$253                                )&lt;=0),"Born","")
&amp;                   IF(AND((IP$33-Sheep!$R$354-Sheep!$N$253                                )&gt;(IP$33-IQ$33),(IP$33-Sheep!$R$354-Sheep!$N$253                                )&lt;=0),"WeanStd","")
&amp;                   IF(AND((IP$33-Sheep!$R$355-Sheep!$N$253                                )&gt;(IP$33-IQ$33),(IP$33-Sheep!$R$355-Sheep!$N$253                                )&lt;=0),"WeanAlt1","")
&amp;                   IF(AND((IP$33-Sheep!$R$356-Sheep!$N$253                                )&gt;(IP$33-IQ$33),(IP$33-Sheep!$R$356-Sheep!$N$253                                )&lt;=0),"WeanAlt2","")
&amp;IFERROR(IF(AND((IP$33-IP41                                                                                     )&gt;(IP$33-IQ$33),(IP$33-IP41                                                                                     )&lt;=0),"Join-"    &amp;IP40,""),"")
&amp;IFERROR(IF(AND((IP$33-IP41-INDEX(Sheep!$V$361:$V$368,IP40,1))&gt;(IP$33-IQ$33),(IP$33-IP41-INDEX(Sheep!$V$361:$V$368,IP40,1))&lt;=0),"Scan-"  &amp;IP40,""),"")
&amp;IFERROR(IF(AND((IP$33-IP41-150                                                                            )&gt;(IP$33-IQ$33),(IP$33-IP41-150                                                                             )&lt;=0),"Birth-" &amp;IP40,""),"")
&amp;IFERROR(IF(AND((IP$33-IP41-150-Sheep!$R$354                                           )&gt;(IP$33-IQ$33),(IP$33-IP41-150-Sheep!$R$354                                            )&lt;=0),"Wean-"&amp;IP40,""),"")
&amp;IFERROR(IF(AND((IP$33-IP41-150-Sheep!$R$355                                           )&gt;(IP$33-IQ$33),(IP$33-IP41-150-Sheep!$R$355                                            )&lt;=0),"Alt1-"   &amp;IP40,""),"")
&amp;IFERROR(IF(AND((IP$33-IP41-150-Sheep!$R$356                                           )&gt;(IP$33-IQ$33),(IP$33-IP41-150-Sheep!$R$356                                            )&lt;=0),"Alt2-"   &amp;IP40,""),"")</f>
        <v/>
      </c>
      <c r="IQ42" s="266" t="str">
        <f xml:space="preserve">                    IF(AND((IQ$33                                  -Sheep!$N$253                               )&gt;(IQ$33-IR$33),(IQ$33                                  -Sheep!$N$253                                )&lt;=0),"Born","")
&amp;                   IF(AND((IQ$33-Sheep!$R$354-Sheep!$N$253                                )&gt;(IQ$33-IR$33),(IQ$33-Sheep!$R$354-Sheep!$N$253                                )&lt;=0),"WeanStd","")
&amp;                   IF(AND((IQ$33-Sheep!$R$355-Sheep!$N$253                                )&gt;(IQ$33-IR$33),(IQ$33-Sheep!$R$355-Sheep!$N$253                                )&lt;=0),"WeanAlt1","")
&amp;                   IF(AND((IQ$33-Sheep!$R$356-Sheep!$N$253                                )&gt;(IQ$33-IR$33),(IQ$33-Sheep!$R$356-Sheep!$N$253                                )&lt;=0),"WeanAlt2","")
&amp;IFERROR(IF(AND((IQ$33-IQ41                                                                                     )&gt;(IQ$33-IR$33),(IQ$33-IQ41                                                                                     )&lt;=0),"Join-"    &amp;IQ40,""),"")
&amp;IFERROR(IF(AND((IQ$33-IQ41-INDEX(Sheep!$V$361:$V$368,IQ40,1))&gt;(IQ$33-IR$33),(IQ$33-IQ41-INDEX(Sheep!$V$361:$V$368,IQ40,1))&lt;=0),"Scan-"  &amp;IQ40,""),"")
&amp;IFERROR(IF(AND((IQ$33-IQ41-150                                                                            )&gt;(IQ$33-IR$33),(IQ$33-IQ41-150                                                                             )&lt;=0),"Birth-" &amp;IQ40,""),"")
&amp;IFERROR(IF(AND((IQ$33-IQ41-150-Sheep!$R$354                                           )&gt;(IQ$33-IR$33),(IQ$33-IQ41-150-Sheep!$R$354                                            )&lt;=0),"Wean-"&amp;IQ40,""),"")
&amp;IFERROR(IF(AND((IQ$33-IQ41-150-Sheep!$R$355                                           )&gt;(IQ$33-IR$33),(IQ$33-IQ41-150-Sheep!$R$355                                            )&lt;=0),"Alt1-"   &amp;IQ40,""),"")
&amp;IFERROR(IF(AND((IQ$33-IQ41-150-Sheep!$R$356                                           )&gt;(IQ$33-IR$33),(IQ$33-IQ41-150-Sheep!$R$356                                            )&lt;=0),"Alt2-"   &amp;IQ40,""),"")</f>
        <v/>
      </c>
      <c r="IR42" s="266" t="str">
        <f xml:space="preserve">                    IF(AND((IR$33                                  -Sheep!$N$253                               )&gt;(IR$33-IS$33),(IR$33                                  -Sheep!$N$253                                )&lt;=0),"Born","")
&amp;                   IF(AND((IR$33-Sheep!$R$354-Sheep!$N$253                                )&gt;(IR$33-IS$33),(IR$33-Sheep!$R$354-Sheep!$N$253                                )&lt;=0),"WeanStd","")
&amp;                   IF(AND((IR$33-Sheep!$R$355-Sheep!$N$253                                )&gt;(IR$33-IS$33),(IR$33-Sheep!$R$355-Sheep!$N$253                                )&lt;=0),"WeanAlt1","")
&amp;                   IF(AND((IR$33-Sheep!$R$356-Sheep!$N$253                                )&gt;(IR$33-IS$33),(IR$33-Sheep!$R$356-Sheep!$N$253                                )&lt;=0),"WeanAlt2","")
&amp;IFERROR(IF(AND((IR$33-IR41                                                                                     )&gt;(IR$33-IS$33),(IR$33-IR41                                                                                     )&lt;=0),"Join-"    &amp;IR40,""),"")
&amp;IFERROR(IF(AND((IR$33-IR41-INDEX(Sheep!$V$361:$V$368,IR40,1))&gt;(IR$33-IS$33),(IR$33-IR41-INDEX(Sheep!$V$361:$V$368,IR40,1))&lt;=0),"Scan-"  &amp;IR40,""),"")
&amp;IFERROR(IF(AND((IR$33-IR41-150                                                                            )&gt;(IR$33-IS$33),(IR$33-IR41-150                                                                             )&lt;=0),"Birth-" &amp;IR40,""),"")
&amp;IFERROR(IF(AND((IR$33-IR41-150-Sheep!$R$354                                           )&gt;(IR$33-IS$33),(IR$33-IR41-150-Sheep!$R$354                                            )&lt;=0),"Wean-"&amp;IR40,""),"")
&amp;IFERROR(IF(AND((IR$33-IR41-150-Sheep!$R$355                                           )&gt;(IR$33-IS$33),(IR$33-IR41-150-Sheep!$R$355                                            )&lt;=0),"Alt1-"   &amp;IR40,""),"")
&amp;IFERROR(IF(AND((IR$33-IR41-150-Sheep!$R$356                                           )&gt;(IR$33-IS$33),(IR$33-IR41-150-Sheep!$R$356                                            )&lt;=0),"Alt2-"   &amp;IR40,""),"")</f>
        <v/>
      </c>
      <c r="IS42" s="266" t="str">
        <f xml:space="preserve">                    IF(AND((IS$33                                  -Sheep!$N$253                               )&gt;(IS$33-IT$33),(IS$33                                  -Sheep!$N$253                                )&lt;=0),"Born","")
&amp;                   IF(AND((IS$33-Sheep!$R$354-Sheep!$N$253                                )&gt;(IS$33-IT$33),(IS$33-Sheep!$R$354-Sheep!$N$253                                )&lt;=0),"WeanStd","")
&amp;                   IF(AND((IS$33-Sheep!$R$355-Sheep!$N$253                                )&gt;(IS$33-IT$33),(IS$33-Sheep!$R$355-Sheep!$N$253                                )&lt;=0),"WeanAlt1","")
&amp;                   IF(AND((IS$33-Sheep!$R$356-Sheep!$N$253                                )&gt;(IS$33-IT$33),(IS$33-Sheep!$R$356-Sheep!$N$253                                )&lt;=0),"WeanAlt2","")
&amp;IFERROR(IF(AND((IS$33-IS41                                                                                     )&gt;(IS$33-IT$33),(IS$33-IS41                                                                                     )&lt;=0),"Join-"    &amp;IS40,""),"")
&amp;IFERROR(IF(AND((IS$33-IS41-INDEX(Sheep!$V$361:$V$368,IS40,1))&gt;(IS$33-IT$33),(IS$33-IS41-INDEX(Sheep!$V$361:$V$368,IS40,1))&lt;=0),"Scan-"  &amp;IS40,""),"")
&amp;IFERROR(IF(AND((IS$33-IS41-150                                                                            )&gt;(IS$33-IT$33),(IS$33-IS41-150                                                                             )&lt;=0),"Birth-" &amp;IS40,""),"")
&amp;IFERROR(IF(AND((IS$33-IS41-150-Sheep!$R$354                                           )&gt;(IS$33-IT$33),(IS$33-IS41-150-Sheep!$R$354                                            )&lt;=0),"Wean-"&amp;IS40,""),"")
&amp;IFERROR(IF(AND((IS$33-IS41-150-Sheep!$R$355                                           )&gt;(IS$33-IT$33),(IS$33-IS41-150-Sheep!$R$355                                            )&lt;=0),"Alt1-"   &amp;IS40,""),"")
&amp;IFERROR(IF(AND((IS$33-IS41-150-Sheep!$R$356                                           )&gt;(IS$33-IT$33),(IS$33-IS41-150-Sheep!$R$356                                            )&lt;=0),"Alt2-"   &amp;IS40,""),"")</f>
        <v/>
      </c>
      <c r="IT42" s="266" t="str">
        <f xml:space="preserve">                    IF(AND((IT$33                                  -Sheep!$N$253                               )&gt;(IT$33-IU$33),(IT$33                                  -Sheep!$N$253                                )&lt;=0),"Born","")
&amp;                   IF(AND((IT$33-Sheep!$R$354-Sheep!$N$253                                )&gt;(IT$33-IU$33),(IT$33-Sheep!$R$354-Sheep!$N$253                                )&lt;=0),"WeanStd","")
&amp;                   IF(AND((IT$33-Sheep!$R$355-Sheep!$N$253                                )&gt;(IT$33-IU$33),(IT$33-Sheep!$R$355-Sheep!$N$253                                )&lt;=0),"WeanAlt1","")
&amp;                   IF(AND((IT$33-Sheep!$R$356-Sheep!$N$253                                )&gt;(IT$33-IU$33),(IT$33-Sheep!$R$356-Sheep!$N$253                                )&lt;=0),"WeanAlt2","")
&amp;IFERROR(IF(AND((IT$33-IT41                                                                                     )&gt;(IT$33-IU$33),(IT$33-IT41                                                                                     )&lt;=0),"Join-"    &amp;IT40,""),"")
&amp;IFERROR(IF(AND((IT$33-IT41-INDEX(Sheep!$V$361:$V$368,IT40,1))&gt;(IT$33-IU$33),(IT$33-IT41-INDEX(Sheep!$V$361:$V$368,IT40,1))&lt;=0),"Scan-"  &amp;IT40,""),"")
&amp;IFERROR(IF(AND((IT$33-IT41-150                                                                            )&gt;(IT$33-IU$33),(IT$33-IT41-150                                                                             )&lt;=0),"Birth-" &amp;IT40,""),"")
&amp;IFERROR(IF(AND((IT$33-IT41-150-Sheep!$R$354                                           )&gt;(IT$33-IU$33),(IT$33-IT41-150-Sheep!$R$354                                            )&lt;=0),"Wean-"&amp;IT40,""),"")
&amp;IFERROR(IF(AND((IT$33-IT41-150-Sheep!$R$355                                           )&gt;(IT$33-IU$33),(IT$33-IT41-150-Sheep!$R$355                                            )&lt;=0),"Alt1-"   &amp;IT40,""),"")
&amp;IFERROR(IF(AND((IT$33-IT41-150-Sheep!$R$356                                           )&gt;(IT$33-IU$33),(IT$33-IT41-150-Sheep!$R$356                                            )&lt;=0),"Alt2-"   &amp;IT40,""),"")</f>
        <v/>
      </c>
      <c r="IU42" s="266" t="str">
        <f xml:space="preserve">                    IF(AND((IU$33                                  -Sheep!$N$253                               )&gt;(IU$33-IV$33),(IU$33                                  -Sheep!$N$253                                )&lt;=0),"Born","")
&amp;                   IF(AND((IU$33-Sheep!$R$354-Sheep!$N$253                                )&gt;(IU$33-IV$33),(IU$33-Sheep!$R$354-Sheep!$N$253                                )&lt;=0),"WeanStd","")
&amp;                   IF(AND((IU$33-Sheep!$R$355-Sheep!$N$253                                )&gt;(IU$33-IV$33),(IU$33-Sheep!$R$355-Sheep!$N$253                                )&lt;=0),"WeanAlt1","")
&amp;                   IF(AND((IU$33-Sheep!$R$356-Sheep!$N$253                                )&gt;(IU$33-IV$33),(IU$33-Sheep!$R$356-Sheep!$N$253                                )&lt;=0),"WeanAlt2","")
&amp;IFERROR(IF(AND((IU$33-IU41                                                                                     )&gt;(IU$33-IV$33),(IU$33-IU41                                                                                     )&lt;=0),"Join-"    &amp;IU40,""),"")
&amp;IFERROR(IF(AND((IU$33-IU41-INDEX(Sheep!$V$361:$V$368,IU40,1))&gt;(IU$33-IV$33),(IU$33-IU41-INDEX(Sheep!$V$361:$V$368,IU40,1))&lt;=0),"Scan-"  &amp;IU40,""),"")
&amp;IFERROR(IF(AND((IU$33-IU41-150                                                                            )&gt;(IU$33-IV$33),(IU$33-IU41-150                                                                             )&lt;=0),"Birth-" &amp;IU40,""),"")
&amp;IFERROR(IF(AND((IU$33-IU41-150-Sheep!$R$354                                           )&gt;(IU$33-IV$33),(IU$33-IU41-150-Sheep!$R$354                                            )&lt;=0),"Wean-"&amp;IU40,""),"")
&amp;IFERROR(IF(AND((IU$33-IU41-150-Sheep!$R$355                                           )&gt;(IU$33-IV$33),(IU$33-IU41-150-Sheep!$R$355                                            )&lt;=0),"Alt1-"   &amp;IU40,""),"")
&amp;IFERROR(IF(AND((IU$33-IU41-150-Sheep!$R$356                                           )&gt;(IU$33-IV$33),(IU$33-IU41-150-Sheep!$R$356                                            )&lt;=0),"Alt2-"   &amp;IU40,""),"")</f>
        <v/>
      </c>
      <c r="IV42" s="266" t="str">
        <f xml:space="preserve">                    IF(AND((IV$33                                  -Sheep!$N$253                               )&gt;(IV$33-IW$33),(IV$33                                  -Sheep!$N$253                                )&lt;=0),"Born","")
&amp;                   IF(AND((IV$33-Sheep!$R$354-Sheep!$N$253                                )&gt;(IV$33-IW$33),(IV$33-Sheep!$R$354-Sheep!$N$253                                )&lt;=0),"WeanStd","")
&amp;                   IF(AND((IV$33-Sheep!$R$355-Sheep!$N$253                                )&gt;(IV$33-IW$33),(IV$33-Sheep!$R$355-Sheep!$N$253                                )&lt;=0),"WeanAlt1","")
&amp;                   IF(AND((IV$33-Sheep!$R$356-Sheep!$N$253                                )&gt;(IV$33-IW$33),(IV$33-Sheep!$R$356-Sheep!$N$253                                )&lt;=0),"WeanAlt2","")
&amp;IFERROR(IF(AND((IV$33-IV41                                                                                     )&gt;(IV$33-IW$33),(IV$33-IV41                                                                                     )&lt;=0),"Join-"    &amp;IV40,""),"")
&amp;IFERROR(IF(AND((IV$33-IV41-INDEX(Sheep!$V$361:$V$368,IV40,1))&gt;(IV$33-IW$33),(IV$33-IV41-INDEX(Sheep!$V$361:$V$368,IV40,1))&lt;=0),"Scan-"  &amp;IV40,""),"")
&amp;IFERROR(IF(AND((IV$33-IV41-150                                                                            )&gt;(IV$33-IW$33),(IV$33-IV41-150                                                                             )&lt;=0),"Birth-" &amp;IV40,""),"")
&amp;IFERROR(IF(AND((IV$33-IV41-150-Sheep!$R$354                                           )&gt;(IV$33-IW$33),(IV$33-IV41-150-Sheep!$R$354                                            )&lt;=0),"Wean-"&amp;IV40,""),"")
&amp;IFERROR(IF(AND((IV$33-IV41-150-Sheep!$R$355                                           )&gt;(IV$33-IW$33),(IV$33-IV41-150-Sheep!$R$355                                            )&lt;=0),"Alt1-"   &amp;IV40,""),"")
&amp;IFERROR(IF(AND((IV$33-IV41-150-Sheep!$R$356                                           )&gt;(IV$33-IW$33),(IV$33-IV41-150-Sheep!$R$356                                            )&lt;=0),"Alt2-"   &amp;IV40,""),"")</f>
        <v/>
      </c>
      <c r="IW42" s="266" t="str">
        <f xml:space="preserve">                    IF(AND((IW$33                                  -Sheep!$N$253                               )&gt;(IW$33-IX$33),(IW$33                                  -Sheep!$N$253                                )&lt;=0),"Born","")
&amp;                   IF(AND((IW$33-Sheep!$R$354-Sheep!$N$253                                )&gt;(IW$33-IX$33),(IW$33-Sheep!$R$354-Sheep!$N$253                                )&lt;=0),"WeanStd","")
&amp;                   IF(AND((IW$33-Sheep!$R$355-Sheep!$N$253                                )&gt;(IW$33-IX$33),(IW$33-Sheep!$R$355-Sheep!$N$253                                )&lt;=0),"WeanAlt1","")
&amp;                   IF(AND((IW$33-Sheep!$R$356-Sheep!$N$253                                )&gt;(IW$33-IX$33),(IW$33-Sheep!$R$356-Sheep!$N$253                                )&lt;=0),"WeanAlt2","")
&amp;IFERROR(IF(AND((IW$33-IW41                                                                                     )&gt;(IW$33-IX$33),(IW$33-IW41                                                                                     )&lt;=0),"Join-"    &amp;IW40,""),"")
&amp;IFERROR(IF(AND((IW$33-IW41-INDEX(Sheep!$V$361:$V$368,IW40,1))&gt;(IW$33-IX$33),(IW$33-IW41-INDEX(Sheep!$V$361:$V$368,IW40,1))&lt;=0),"Scan-"  &amp;IW40,""),"")
&amp;IFERROR(IF(AND((IW$33-IW41-150                                                                            )&gt;(IW$33-IX$33),(IW$33-IW41-150                                                                             )&lt;=0),"Birth-" &amp;IW40,""),"")
&amp;IFERROR(IF(AND((IW$33-IW41-150-Sheep!$R$354                                           )&gt;(IW$33-IX$33),(IW$33-IW41-150-Sheep!$R$354                                            )&lt;=0),"Wean-"&amp;IW40,""),"")
&amp;IFERROR(IF(AND((IW$33-IW41-150-Sheep!$R$355                                           )&gt;(IW$33-IX$33),(IW$33-IW41-150-Sheep!$R$355                                            )&lt;=0),"Alt1-"   &amp;IW40,""),"")
&amp;IFERROR(IF(AND((IW$33-IW41-150-Sheep!$R$356                                           )&gt;(IW$33-IX$33),(IW$33-IW41-150-Sheep!$R$356                                            )&lt;=0),"Alt2-"   &amp;IW40,""),"")</f>
        <v/>
      </c>
      <c r="IX42" s="266" t="str">
        <f xml:space="preserve">                    IF(AND((IX$33                                  -Sheep!$N$253                               )&gt;(IX$33-IY$33),(IX$33                                  -Sheep!$N$253                                )&lt;=0),"Born","")
&amp;                   IF(AND((IX$33-Sheep!$R$354-Sheep!$N$253                                )&gt;(IX$33-IY$33),(IX$33-Sheep!$R$354-Sheep!$N$253                                )&lt;=0),"WeanStd","")
&amp;                   IF(AND((IX$33-Sheep!$R$355-Sheep!$N$253                                )&gt;(IX$33-IY$33),(IX$33-Sheep!$R$355-Sheep!$N$253                                )&lt;=0),"WeanAlt1","")
&amp;                   IF(AND((IX$33-Sheep!$R$356-Sheep!$N$253                                )&gt;(IX$33-IY$33),(IX$33-Sheep!$R$356-Sheep!$N$253                                )&lt;=0),"WeanAlt2","")
&amp;IFERROR(IF(AND((IX$33-IX41                                                                                     )&gt;(IX$33-IY$33),(IX$33-IX41                                                                                     )&lt;=0),"Join-"    &amp;IX40,""),"")
&amp;IFERROR(IF(AND((IX$33-IX41-INDEX(Sheep!$V$361:$V$368,IX40,1))&gt;(IX$33-IY$33),(IX$33-IX41-INDEX(Sheep!$V$361:$V$368,IX40,1))&lt;=0),"Scan-"  &amp;IX40,""),"")
&amp;IFERROR(IF(AND((IX$33-IX41-150                                                                            )&gt;(IX$33-IY$33),(IX$33-IX41-150                                                                             )&lt;=0),"Birth-" &amp;IX40,""),"")
&amp;IFERROR(IF(AND((IX$33-IX41-150-Sheep!$R$354                                           )&gt;(IX$33-IY$33),(IX$33-IX41-150-Sheep!$R$354                                            )&lt;=0),"Wean-"&amp;IX40,""),"")
&amp;IFERROR(IF(AND((IX$33-IX41-150-Sheep!$R$355                                           )&gt;(IX$33-IY$33),(IX$33-IX41-150-Sheep!$R$355                                            )&lt;=0),"Alt1-"   &amp;IX40,""),"")
&amp;IFERROR(IF(AND((IX$33-IX41-150-Sheep!$R$356                                           )&gt;(IX$33-IY$33),(IX$33-IX41-150-Sheep!$R$356                                            )&lt;=0),"Alt2-"   &amp;IX40,""),"")</f>
        <v/>
      </c>
      <c r="IY42" s="266" t="str">
        <f xml:space="preserve">                    IF(AND((IY$33                                  -Sheep!$N$253                               )&gt;(IY$33-IZ$33),(IY$33                                  -Sheep!$N$253                                )&lt;=0),"Born","")
&amp;                   IF(AND((IY$33-Sheep!$R$354-Sheep!$N$253                                )&gt;(IY$33-IZ$33),(IY$33-Sheep!$R$354-Sheep!$N$253                                )&lt;=0),"WeanStd","")
&amp;                   IF(AND((IY$33-Sheep!$R$355-Sheep!$N$253                                )&gt;(IY$33-IZ$33),(IY$33-Sheep!$R$355-Sheep!$N$253                                )&lt;=0),"WeanAlt1","")
&amp;                   IF(AND((IY$33-Sheep!$R$356-Sheep!$N$253                                )&gt;(IY$33-IZ$33),(IY$33-Sheep!$R$356-Sheep!$N$253                                )&lt;=0),"WeanAlt2","")
&amp;IFERROR(IF(AND((IY$33-IY41                                                                                     )&gt;(IY$33-IZ$33),(IY$33-IY41                                                                                     )&lt;=0),"Join-"    &amp;IY40,""),"")
&amp;IFERROR(IF(AND((IY$33-IY41-INDEX(Sheep!$V$361:$V$368,IY40,1))&gt;(IY$33-IZ$33),(IY$33-IY41-INDEX(Sheep!$V$361:$V$368,IY40,1))&lt;=0),"Scan-"  &amp;IY40,""),"")
&amp;IFERROR(IF(AND((IY$33-IY41-150                                                                            )&gt;(IY$33-IZ$33),(IY$33-IY41-150                                                                             )&lt;=0),"Birth-" &amp;IY40,""),"")
&amp;IFERROR(IF(AND((IY$33-IY41-150-Sheep!$R$354                                           )&gt;(IY$33-IZ$33),(IY$33-IY41-150-Sheep!$R$354                                            )&lt;=0),"Wean-"&amp;IY40,""),"")
&amp;IFERROR(IF(AND((IY$33-IY41-150-Sheep!$R$355                                           )&gt;(IY$33-IZ$33),(IY$33-IY41-150-Sheep!$R$355                                            )&lt;=0),"Alt1-"   &amp;IY40,""),"")
&amp;IFERROR(IF(AND((IY$33-IY41-150-Sheep!$R$356                                           )&gt;(IY$33-IZ$33),(IY$33-IY41-150-Sheep!$R$356                                            )&lt;=0),"Alt2-"   &amp;IY40,""),"")</f>
        <v/>
      </c>
      <c r="IZ42" s="266" t="str">
        <f xml:space="preserve">                    IF(AND((IZ$33                                  -Sheep!$N$253                               )&gt;(IZ$33-JA$33),(IZ$33                                  -Sheep!$N$253                                )&lt;=0),"Born","")
&amp;                   IF(AND((IZ$33-Sheep!$R$354-Sheep!$N$253                                )&gt;(IZ$33-JA$33),(IZ$33-Sheep!$R$354-Sheep!$N$253                                )&lt;=0),"WeanStd","")
&amp;                   IF(AND((IZ$33-Sheep!$R$355-Sheep!$N$253                                )&gt;(IZ$33-JA$33),(IZ$33-Sheep!$R$355-Sheep!$N$253                                )&lt;=0),"WeanAlt1","")
&amp;                   IF(AND((IZ$33-Sheep!$R$356-Sheep!$N$253                                )&gt;(IZ$33-JA$33),(IZ$33-Sheep!$R$356-Sheep!$N$253                                )&lt;=0),"WeanAlt2","")
&amp;IFERROR(IF(AND((IZ$33-IZ41                                                                                     )&gt;(IZ$33-JA$33),(IZ$33-IZ41                                                                                     )&lt;=0),"Join-"    &amp;IZ40,""),"")
&amp;IFERROR(IF(AND((IZ$33-IZ41-INDEX(Sheep!$V$361:$V$368,IZ40,1))&gt;(IZ$33-JA$33),(IZ$33-IZ41-INDEX(Sheep!$V$361:$V$368,IZ40,1))&lt;=0),"Scan-"  &amp;IZ40,""),"")
&amp;IFERROR(IF(AND((IZ$33-IZ41-150                                                                            )&gt;(IZ$33-JA$33),(IZ$33-IZ41-150                                                                             )&lt;=0),"Birth-" &amp;IZ40,""),"")
&amp;IFERROR(IF(AND((IZ$33-IZ41-150-Sheep!$R$354                                           )&gt;(IZ$33-JA$33),(IZ$33-IZ41-150-Sheep!$R$354                                            )&lt;=0),"Wean-"&amp;IZ40,""),"")
&amp;IFERROR(IF(AND((IZ$33-IZ41-150-Sheep!$R$355                                           )&gt;(IZ$33-JA$33),(IZ$33-IZ41-150-Sheep!$R$355                                            )&lt;=0),"Alt1-"   &amp;IZ40,""),"")
&amp;IFERROR(IF(AND((IZ$33-IZ41-150-Sheep!$R$356                                           )&gt;(IZ$33-JA$33),(IZ$33-IZ41-150-Sheep!$R$356                                            )&lt;=0),"Alt2-"   &amp;IZ40,""),"")</f>
        <v>Wean-4</v>
      </c>
      <c r="JA42" s="266" t="str">
        <f xml:space="preserve">                    IF(AND((JA$33                                  -Sheep!$N$253                               )&gt;(JA$33-JB$33),(JA$33                                  -Sheep!$N$253                                )&lt;=0),"Born","")
&amp;                   IF(AND((JA$33-Sheep!$R$354-Sheep!$N$253                                )&gt;(JA$33-JB$33),(JA$33-Sheep!$R$354-Sheep!$N$253                                )&lt;=0),"WeanStd","")
&amp;                   IF(AND((JA$33-Sheep!$R$355-Sheep!$N$253                                )&gt;(JA$33-JB$33),(JA$33-Sheep!$R$355-Sheep!$N$253                                )&lt;=0),"WeanAlt1","")
&amp;                   IF(AND((JA$33-Sheep!$R$356-Sheep!$N$253                                )&gt;(JA$33-JB$33),(JA$33-Sheep!$R$356-Sheep!$N$253                                )&lt;=0),"WeanAlt2","")
&amp;IFERROR(IF(AND((JA$33-JA41                                                                                     )&gt;(JA$33-JB$33),(JA$33-JA41                                                                                     )&lt;=0),"Join-"    &amp;JA40,""),"")
&amp;IFERROR(IF(AND((JA$33-JA41-INDEX(Sheep!$V$361:$V$368,JA40,1))&gt;(JA$33-JB$33),(JA$33-JA41-INDEX(Sheep!$V$361:$V$368,JA40,1))&lt;=0),"Scan-"  &amp;JA40,""),"")
&amp;IFERROR(IF(AND((JA$33-JA41-150                                                                            )&gt;(JA$33-JB$33),(JA$33-JA41-150                                                                             )&lt;=0),"Birth-" &amp;JA40,""),"")
&amp;IFERROR(IF(AND((JA$33-JA41-150-Sheep!$R$354                                           )&gt;(JA$33-JB$33),(JA$33-JA41-150-Sheep!$R$354                                            )&lt;=0),"Wean-"&amp;JA40,""),"")
&amp;IFERROR(IF(AND((JA$33-JA41-150-Sheep!$R$355                                           )&gt;(JA$33-JB$33),(JA$33-JA41-150-Sheep!$R$355                                            )&lt;=0),"Alt1-"   &amp;JA40,""),"")
&amp;IFERROR(IF(AND((JA$33-JA41-150-Sheep!$R$356                                           )&gt;(JA$33-JB$33),(JA$33-JA41-150-Sheep!$R$356                                            )&lt;=0),"Alt2-"   &amp;JA40,""),"")</f>
        <v/>
      </c>
      <c r="JB42" s="266" t="str">
        <f xml:space="preserve">                    IF(AND((JB$33                                  -Sheep!$N$253                               )&gt;(JB$33-JC$33),(JB$33                                  -Sheep!$N$253                                )&lt;=0),"Born","")
&amp;                   IF(AND((JB$33-Sheep!$R$354-Sheep!$N$253                                )&gt;(JB$33-JC$33),(JB$33-Sheep!$R$354-Sheep!$N$253                                )&lt;=0),"WeanStd","")
&amp;                   IF(AND((JB$33-Sheep!$R$355-Sheep!$N$253                                )&gt;(JB$33-JC$33),(JB$33-Sheep!$R$355-Sheep!$N$253                                )&lt;=0),"WeanAlt1","")
&amp;                   IF(AND((JB$33-Sheep!$R$356-Sheep!$N$253                                )&gt;(JB$33-JC$33),(JB$33-Sheep!$R$356-Sheep!$N$253                                )&lt;=0),"WeanAlt2","")
&amp;IFERROR(IF(AND((JB$33-JB41                                                                                     )&gt;(JB$33-JC$33),(JB$33-JB41                                                                                     )&lt;=0),"Join-"    &amp;JB40,""),"")
&amp;IFERROR(IF(AND((JB$33-JB41-INDEX(Sheep!$V$361:$V$368,JB40,1))&gt;(JB$33-JC$33),(JB$33-JB41-INDEX(Sheep!$V$361:$V$368,JB40,1))&lt;=0),"Scan-"  &amp;JB40,""),"")
&amp;IFERROR(IF(AND((JB$33-JB41-150                                                                            )&gt;(JB$33-JC$33),(JB$33-JB41-150                                                                             )&lt;=0),"Birth-" &amp;JB40,""),"")
&amp;IFERROR(IF(AND((JB$33-JB41-150-Sheep!$R$354                                           )&gt;(JB$33-JC$33),(JB$33-JB41-150-Sheep!$R$354                                            )&lt;=0),"Wean-"&amp;JB40,""),"")
&amp;IFERROR(IF(AND((JB$33-JB41-150-Sheep!$R$355                                           )&gt;(JB$33-JC$33),(JB$33-JB41-150-Sheep!$R$355                                            )&lt;=0),"Alt1-"   &amp;JB40,""),"")
&amp;IFERROR(IF(AND((JB$33-JB41-150-Sheep!$R$356                                           )&gt;(JB$33-JC$33),(JB$33-JB41-150-Sheep!$R$356                                            )&lt;=0),"Alt2-"   &amp;JB40,""),"")</f>
        <v/>
      </c>
      <c r="JC42" s="266" t="str">
        <f xml:space="preserve">                    IF(AND((JC$33                                  -Sheep!$N$253                               )&gt;(JC$33-JD$33),(JC$33                                  -Sheep!$N$253                                )&lt;=0),"Born","")
&amp;                   IF(AND((JC$33-Sheep!$R$354-Sheep!$N$253                                )&gt;(JC$33-JD$33),(JC$33-Sheep!$R$354-Sheep!$N$253                                )&lt;=0),"WeanStd","")
&amp;                   IF(AND((JC$33-Sheep!$R$355-Sheep!$N$253                                )&gt;(JC$33-JD$33),(JC$33-Sheep!$R$355-Sheep!$N$253                                )&lt;=0),"WeanAlt1","")
&amp;                   IF(AND((JC$33-Sheep!$R$356-Sheep!$N$253                                )&gt;(JC$33-JD$33),(JC$33-Sheep!$R$356-Sheep!$N$253                                )&lt;=0),"WeanAlt2","")
&amp;IFERROR(IF(AND((JC$33-JC41                                                                                     )&gt;(JC$33-JD$33),(JC$33-JC41                                                                                     )&lt;=0),"Join-"    &amp;JC40,""),"")
&amp;IFERROR(IF(AND((JC$33-JC41-INDEX(Sheep!$V$361:$V$368,JC40,1))&gt;(JC$33-JD$33),(JC$33-JC41-INDEX(Sheep!$V$361:$V$368,JC40,1))&lt;=0),"Scan-"  &amp;JC40,""),"")
&amp;IFERROR(IF(AND((JC$33-JC41-150                                                                            )&gt;(JC$33-JD$33),(JC$33-JC41-150                                                                             )&lt;=0),"Birth-" &amp;JC40,""),"")
&amp;IFERROR(IF(AND((JC$33-JC41-150-Sheep!$R$354                                           )&gt;(JC$33-JD$33),(JC$33-JC41-150-Sheep!$R$354                                            )&lt;=0),"Wean-"&amp;JC40,""),"")
&amp;IFERROR(IF(AND((JC$33-JC41-150-Sheep!$R$355                                           )&gt;(JC$33-JD$33),(JC$33-JC41-150-Sheep!$R$355                                            )&lt;=0),"Alt1-"   &amp;JC40,""),"")
&amp;IFERROR(IF(AND((JC$33-JC41-150-Sheep!$R$356                                           )&gt;(JC$33-JD$33),(JC$33-JC41-150-Sheep!$R$356                                            )&lt;=0),"Alt2-"   &amp;JC40,""),"")</f>
        <v/>
      </c>
      <c r="JD42" s="266" t="str">
        <f xml:space="preserve">                    IF(AND((JD$33                                  -Sheep!$N$253                               )&gt;(JD$33-JE$33),(JD$33                                  -Sheep!$N$253                                )&lt;=0),"Born","")
&amp;                   IF(AND((JD$33-Sheep!$R$354-Sheep!$N$253                                )&gt;(JD$33-JE$33),(JD$33-Sheep!$R$354-Sheep!$N$253                                )&lt;=0),"WeanStd","")
&amp;                   IF(AND((JD$33-Sheep!$R$355-Sheep!$N$253                                )&gt;(JD$33-JE$33),(JD$33-Sheep!$R$355-Sheep!$N$253                                )&lt;=0),"WeanAlt1","")
&amp;                   IF(AND((JD$33-Sheep!$R$356-Sheep!$N$253                                )&gt;(JD$33-JE$33),(JD$33-Sheep!$R$356-Sheep!$N$253                                )&lt;=0),"WeanAlt2","")
&amp;IFERROR(IF(AND((JD$33-JD41                                                                                     )&gt;(JD$33-JE$33),(JD$33-JD41                                                                                     )&lt;=0),"Join-"    &amp;JD40,""),"")
&amp;IFERROR(IF(AND((JD$33-JD41-INDEX(Sheep!$V$361:$V$368,JD40,1))&gt;(JD$33-JE$33),(JD$33-JD41-INDEX(Sheep!$V$361:$V$368,JD40,1))&lt;=0),"Scan-"  &amp;JD40,""),"")
&amp;IFERROR(IF(AND((JD$33-JD41-150                                                                            )&gt;(JD$33-JE$33),(JD$33-JD41-150                                                                             )&lt;=0),"Birth-" &amp;JD40,""),"")
&amp;IFERROR(IF(AND((JD$33-JD41-150-Sheep!$R$354                                           )&gt;(JD$33-JE$33),(JD$33-JD41-150-Sheep!$R$354                                            )&lt;=0),"Wean-"&amp;JD40,""),"")
&amp;IFERROR(IF(AND((JD$33-JD41-150-Sheep!$R$355                                           )&gt;(JD$33-JE$33),(JD$33-JD41-150-Sheep!$R$355                                            )&lt;=0),"Alt1-"   &amp;JD40,""),"")
&amp;IFERROR(IF(AND((JD$33-JD41-150-Sheep!$R$356                                           )&gt;(JD$33-JE$33),(JD$33-JD41-150-Sheep!$R$356                                            )&lt;=0),"Alt2-"   &amp;JD40,""),"")</f>
        <v>Alt1-4</v>
      </c>
      <c r="JE42" s="266" t="str">
        <f xml:space="preserve">                    IF(AND((JE$33                                  -Sheep!$N$253                               )&gt;(JE$33-JF$33),(JE$33                                  -Sheep!$N$253                                )&lt;=0),"Born","")
&amp;                   IF(AND((JE$33-Sheep!$R$354-Sheep!$N$253                                )&gt;(JE$33-JF$33),(JE$33-Sheep!$R$354-Sheep!$N$253                                )&lt;=0),"WeanStd","")
&amp;                   IF(AND((JE$33-Sheep!$R$355-Sheep!$N$253                                )&gt;(JE$33-JF$33),(JE$33-Sheep!$R$355-Sheep!$N$253                                )&lt;=0),"WeanAlt1","")
&amp;                   IF(AND((JE$33-Sheep!$R$356-Sheep!$N$253                                )&gt;(JE$33-JF$33),(JE$33-Sheep!$R$356-Sheep!$N$253                                )&lt;=0),"WeanAlt2","")
&amp;IFERROR(IF(AND((JE$33-JE41                                                                                     )&gt;(JE$33-JF$33),(JE$33-JE41                                                                                     )&lt;=0),"Join-"    &amp;JE40,""),"")
&amp;IFERROR(IF(AND((JE$33-JE41-INDEX(Sheep!$V$361:$V$368,JE40,1))&gt;(JE$33-JF$33),(JE$33-JE41-INDEX(Sheep!$V$361:$V$368,JE40,1))&lt;=0),"Scan-"  &amp;JE40,""),"")
&amp;IFERROR(IF(AND((JE$33-JE41-150                                                                            )&gt;(JE$33-JF$33),(JE$33-JE41-150                                                                             )&lt;=0),"Birth-" &amp;JE40,""),"")
&amp;IFERROR(IF(AND((JE$33-JE41-150-Sheep!$R$354                                           )&gt;(JE$33-JF$33),(JE$33-JE41-150-Sheep!$R$354                                            )&lt;=0),"Wean-"&amp;JE40,""),"")
&amp;IFERROR(IF(AND((JE$33-JE41-150-Sheep!$R$355                                           )&gt;(JE$33-JF$33),(JE$33-JE41-150-Sheep!$R$355                                            )&lt;=0),"Alt1-"   &amp;JE40,""),"")
&amp;IFERROR(IF(AND((JE$33-JE41-150-Sheep!$R$356                                           )&gt;(JE$33-JF$33),(JE$33-JE41-150-Sheep!$R$356                                            )&lt;=0),"Alt2-"   &amp;JE40,""),"")</f>
        <v/>
      </c>
      <c r="JF42" s="266" t="str">
        <f xml:space="preserve">                    IF(AND((JF$33                                  -Sheep!$N$253                               )&gt;(JF$33-JG$33),(JF$33                                  -Sheep!$N$253                                )&lt;=0),"Born","")
&amp;                   IF(AND((JF$33-Sheep!$R$354-Sheep!$N$253                                )&gt;(JF$33-JG$33),(JF$33-Sheep!$R$354-Sheep!$N$253                                )&lt;=0),"WeanStd","")
&amp;                   IF(AND((JF$33-Sheep!$R$355-Sheep!$N$253                                )&gt;(JF$33-JG$33),(JF$33-Sheep!$R$355-Sheep!$N$253                                )&lt;=0),"WeanAlt1","")
&amp;                   IF(AND((JF$33-Sheep!$R$356-Sheep!$N$253                                )&gt;(JF$33-JG$33),(JF$33-Sheep!$R$356-Sheep!$N$253                                )&lt;=0),"WeanAlt2","")
&amp;IFERROR(IF(AND((JF$33-JF41                                                                                     )&gt;(JF$33-JG$33),(JF$33-JF41                                                                                     )&lt;=0),"Join-"    &amp;JF40,""),"")
&amp;IFERROR(IF(AND((JF$33-JF41-INDEX(Sheep!$V$361:$V$368,JF40,1))&gt;(JF$33-JG$33),(JF$33-JF41-INDEX(Sheep!$V$361:$V$368,JF40,1))&lt;=0),"Scan-"  &amp;JF40,""),"")
&amp;IFERROR(IF(AND((JF$33-JF41-150                                                                            )&gt;(JF$33-JG$33),(JF$33-JF41-150                                                                             )&lt;=0),"Birth-" &amp;JF40,""),"")
&amp;IFERROR(IF(AND((JF$33-JF41-150-Sheep!$R$354                                           )&gt;(JF$33-JG$33),(JF$33-JF41-150-Sheep!$R$354                                            )&lt;=0),"Wean-"&amp;JF40,""),"")
&amp;IFERROR(IF(AND((JF$33-JF41-150-Sheep!$R$355                                           )&gt;(JF$33-JG$33),(JF$33-JF41-150-Sheep!$R$355                                            )&lt;=0),"Alt1-"   &amp;JF40,""),"")
&amp;IFERROR(IF(AND((JF$33-JF41-150-Sheep!$R$356                                           )&gt;(JF$33-JG$33),(JF$33-JF41-150-Sheep!$R$356                                            )&lt;=0),"Alt2-"   &amp;JF40,""),"")</f>
        <v/>
      </c>
      <c r="JG42" s="266" t="str">
        <f xml:space="preserve">                    IF(AND((JG$33                                  -Sheep!$N$253                               )&gt;(JG$33-JH$33),(JG$33                                  -Sheep!$N$253                                )&lt;=0),"Born","")
&amp;                   IF(AND((JG$33-Sheep!$R$354-Sheep!$N$253                                )&gt;(JG$33-JH$33),(JG$33-Sheep!$R$354-Sheep!$N$253                                )&lt;=0),"WeanStd","")
&amp;                   IF(AND((JG$33-Sheep!$R$355-Sheep!$N$253                                )&gt;(JG$33-JH$33),(JG$33-Sheep!$R$355-Sheep!$N$253                                )&lt;=0),"WeanAlt1","")
&amp;                   IF(AND((JG$33-Sheep!$R$356-Sheep!$N$253                                )&gt;(JG$33-JH$33),(JG$33-Sheep!$R$356-Sheep!$N$253                                )&lt;=0),"WeanAlt2","")
&amp;IFERROR(IF(AND((JG$33-JG41                                                                                     )&gt;(JG$33-JH$33),(JG$33-JG41                                                                                     )&lt;=0),"Join-"    &amp;JG40,""),"")
&amp;IFERROR(IF(AND((JG$33-JG41-INDEX(Sheep!$V$361:$V$368,JG40,1))&gt;(JG$33-JH$33),(JG$33-JG41-INDEX(Sheep!$V$361:$V$368,JG40,1))&lt;=0),"Scan-"  &amp;JG40,""),"")
&amp;IFERROR(IF(AND((JG$33-JG41-150                                                                            )&gt;(JG$33-JH$33),(JG$33-JG41-150                                                                             )&lt;=0),"Birth-" &amp;JG40,""),"")
&amp;IFERROR(IF(AND((JG$33-JG41-150-Sheep!$R$354                                           )&gt;(JG$33-JH$33),(JG$33-JG41-150-Sheep!$R$354                                            )&lt;=0),"Wean-"&amp;JG40,""),"")
&amp;IFERROR(IF(AND((JG$33-JG41-150-Sheep!$R$355                                           )&gt;(JG$33-JH$33),(JG$33-JG41-150-Sheep!$R$355                                            )&lt;=0),"Alt1-"   &amp;JG40,""),"")
&amp;IFERROR(IF(AND((JG$33-JG41-150-Sheep!$R$356                                           )&gt;(JG$33-JH$33),(JG$33-JG41-150-Sheep!$R$356                                            )&lt;=0),"Alt2-"   &amp;JG40,""),"")</f>
        <v/>
      </c>
      <c r="JH42" s="266" t="str">
        <f xml:space="preserve">                    IF(AND((JH$33                                  -Sheep!$N$253                               )&gt;(JH$33-JI$33),(JH$33                                  -Sheep!$N$253                                )&lt;=0),"Born","")
&amp;                   IF(AND((JH$33-Sheep!$R$354-Sheep!$N$253                                )&gt;(JH$33-JI$33),(JH$33-Sheep!$R$354-Sheep!$N$253                                )&lt;=0),"WeanStd","")
&amp;                   IF(AND((JH$33-Sheep!$R$355-Sheep!$N$253                                )&gt;(JH$33-JI$33),(JH$33-Sheep!$R$355-Sheep!$N$253                                )&lt;=0),"WeanAlt1","")
&amp;                   IF(AND((JH$33-Sheep!$R$356-Sheep!$N$253                                )&gt;(JH$33-JI$33),(JH$33-Sheep!$R$356-Sheep!$N$253                                )&lt;=0),"WeanAlt2","")
&amp;IFERROR(IF(AND((JH$33-JH41                                                                                     )&gt;(JH$33-JI$33),(JH$33-JH41                                                                                     )&lt;=0),"Join-"    &amp;JH40,""),"")
&amp;IFERROR(IF(AND((JH$33-JH41-INDEX(Sheep!$V$361:$V$368,JH40,1))&gt;(JH$33-JI$33),(JH$33-JH41-INDEX(Sheep!$V$361:$V$368,JH40,1))&lt;=0),"Scan-"  &amp;JH40,""),"")
&amp;IFERROR(IF(AND((JH$33-JH41-150                                                                            )&gt;(JH$33-JI$33),(JH$33-JH41-150                                                                             )&lt;=0),"Birth-" &amp;JH40,""),"")
&amp;IFERROR(IF(AND((JH$33-JH41-150-Sheep!$R$354                                           )&gt;(JH$33-JI$33),(JH$33-JH41-150-Sheep!$R$354                                            )&lt;=0),"Wean-"&amp;JH40,""),"")
&amp;IFERROR(IF(AND((JH$33-JH41-150-Sheep!$R$355                                           )&gt;(JH$33-JI$33),(JH$33-JH41-150-Sheep!$R$355                                            )&lt;=0),"Alt1-"   &amp;JH40,""),"")
&amp;IFERROR(IF(AND((JH$33-JH41-150-Sheep!$R$356                                           )&gt;(JH$33-JI$33),(JH$33-JH41-150-Sheep!$R$356                                            )&lt;=0),"Alt2-"   &amp;JH40,""),"")</f>
        <v>Alt2-4</v>
      </c>
      <c r="JI42" s="266" t="str">
        <f xml:space="preserve">                    IF(AND((JI$33                                  -Sheep!$N$253                               )&gt;(JI$33-JJ$33),(JI$33                                  -Sheep!$N$253                                )&lt;=0),"Born","")
&amp;                   IF(AND((JI$33-Sheep!$R$354-Sheep!$N$253                                )&gt;(JI$33-JJ$33),(JI$33-Sheep!$R$354-Sheep!$N$253                                )&lt;=0),"WeanStd","")
&amp;                   IF(AND((JI$33-Sheep!$R$355-Sheep!$N$253                                )&gt;(JI$33-JJ$33),(JI$33-Sheep!$R$355-Sheep!$N$253                                )&lt;=0),"WeanAlt1","")
&amp;                   IF(AND((JI$33-Sheep!$R$356-Sheep!$N$253                                )&gt;(JI$33-JJ$33),(JI$33-Sheep!$R$356-Sheep!$N$253                                )&lt;=0),"WeanAlt2","")
&amp;IFERROR(IF(AND((JI$33-JI41                                                                                     )&gt;(JI$33-JJ$33),(JI$33-JI41                                                                                     )&lt;=0),"Join-"    &amp;JI40,""),"")
&amp;IFERROR(IF(AND((JI$33-JI41-INDEX(Sheep!$V$361:$V$368,JI40,1))&gt;(JI$33-JJ$33),(JI$33-JI41-INDEX(Sheep!$V$361:$V$368,JI40,1))&lt;=0),"Scan-"  &amp;JI40,""),"")
&amp;IFERROR(IF(AND((JI$33-JI41-150                                                                            )&gt;(JI$33-JJ$33),(JI$33-JI41-150                                                                             )&lt;=0),"Birth-" &amp;JI40,""),"")
&amp;IFERROR(IF(AND((JI$33-JI41-150-Sheep!$R$354                                           )&gt;(JI$33-JJ$33),(JI$33-JI41-150-Sheep!$R$354                                            )&lt;=0),"Wean-"&amp;JI40,""),"")
&amp;IFERROR(IF(AND((JI$33-JI41-150-Sheep!$R$355                                           )&gt;(JI$33-JJ$33),(JI$33-JI41-150-Sheep!$R$355                                            )&lt;=0),"Alt1-"   &amp;JI40,""),"")
&amp;IFERROR(IF(AND((JI$33-JI41-150-Sheep!$R$356                                           )&gt;(JI$33-JJ$33),(JI$33-JI41-150-Sheep!$R$356                                            )&lt;=0),"Alt2-"   &amp;JI40,""),"")</f>
        <v/>
      </c>
      <c r="JJ42" s="266" t="str">
        <f xml:space="preserve">                    IF(AND((JJ$33                                  -Sheep!$N$253                               )&gt;(JJ$33-JK$33),(JJ$33                                  -Sheep!$N$253                                )&lt;=0),"Born","")
&amp;                   IF(AND((JJ$33-Sheep!$R$354-Sheep!$N$253                                )&gt;(JJ$33-JK$33),(JJ$33-Sheep!$R$354-Sheep!$N$253                                )&lt;=0),"WeanStd","")
&amp;                   IF(AND((JJ$33-Sheep!$R$355-Sheep!$N$253                                )&gt;(JJ$33-JK$33),(JJ$33-Sheep!$R$355-Sheep!$N$253                                )&lt;=0),"WeanAlt1","")
&amp;                   IF(AND((JJ$33-Sheep!$R$356-Sheep!$N$253                                )&gt;(JJ$33-JK$33),(JJ$33-Sheep!$R$356-Sheep!$N$253                                )&lt;=0),"WeanAlt2","")
&amp;IFERROR(IF(AND((JJ$33-JJ41                                                                                     )&gt;(JJ$33-JK$33),(JJ$33-JJ41                                                                                     )&lt;=0),"Join-"    &amp;JJ40,""),"")
&amp;IFERROR(IF(AND((JJ$33-JJ41-INDEX(Sheep!$V$361:$V$368,JJ40,1))&gt;(JJ$33-JK$33),(JJ$33-JJ41-INDEX(Sheep!$V$361:$V$368,JJ40,1))&lt;=0),"Scan-"  &amp;JJ40,""),"")
&amp;IFERROR(IF(AND((JJ$33-JJ41-150                                                                            )&gt;(JJ$33-JK$33),(JJ$33-JJ41-150                                                                             )&lt;=0),"Birth-" &amp;JJ40,""),"")
&amp;IFERROR(IF(AND((JJ$33-JJ41-150-Sheep!$R$354                                           )&gt;(JJ$33-JK$33),(JJ$33-JJ41-150-Sheep!$R$354                                            )&lt;=0),"Wean-"&amp;JJ40,""),"")
&amp;IFERROR(IF(AND((JJ$33-JJ41-150-Sheep!$R$355                                           )&gt;(JJ$33-JK$33),(JJ$33-JJ41-150-Sheep!$R$355                                            )&lt;=0),"Alt1-"   &amp;JJ40,""),"")
&amp;IFERROR(IF(AND((JJ$33-JJ41-150-Sheep!$R$356                                           )&gt;(JJ$33-JK$33),(JJ$33-JJ41-150-Sheep!$R$356                                            )&lt;=0),"Alt2-"   &amp;JJ40,""),"")</f>
        <v/>
      </c>
      <c r="JK42" s="266" t="str">
        <f xml:space="preserve">                    IF(AND((JK$33                                  -Sheep!$N$253                               )&gt;(JK$33-JL$33),(JK$33                                  -Sheep!$N$253                                )&lt;=0),"Born","")
&amp;                   IF(AND((JK$33-Sheep!$R$354-Sheep!$N$253                                )&gt;(JK$33-JL$33),(JK$33-Sheep!$R$354-Sheep!$N$253                                )&lt;=0),"WeanStd","")
&amp;                   IF(AND((JK$33-Sheep!$R$355-Sheep!$N$253                                )&gt;(JK$33-JL$33),(JK$33-Sheep!$R$355-Sheep!$N$253                                )&lt;=0),"WeanAlt1","")
&amp;                   IF(AND((JK$33-Sheep!$R$356-Sheep!$N$253                                )&gt;(JK$33-JL$33),(JK$33-Sheep!$R$356-Sheep!$N$253                                )&lt;=0),"WeanAlt2","")
&amp;IFERROR(IF(AND((JK$33-JK41                                                                                     )&gt;(JK$33-JL$33),(JK$33-JK41                                                                                     )&lt;=0),"Join-"    &amp;JK40,""),"")
&amp;IFERROR(IF(AND((JK$33-JK41-INDEX(Sheep!$V$361:$V$368,JK40,1))&gt;(JK$33-JL$33),(JK$33-JK41-INDEX(Sheep!$V$361:$V$368,JK40,1))&lt;=0),"Scan-"  &amp;JK40,""),"")
&amp;IFERROR(IF(AND((JK$33-JK41-150                                                                            )&gt;(JK$33-JL$33),(JK$33-JK41-150                                                                             )&lt;=0),"Birth-" &amp;JK40,""),"")
&amp;IFERROR(IF(AND((JK$33-JK41-150-Sheep!$R$354                                           )&gt;(JK$33-JL$33),(JK$33-JK41-150-Sheep!$R$354                                            )&lt;=0),"Wean-"&amp;JK40,""),"")
&amp;IFERROR(IF(AND((JK$33-JK41-150-Sheep!$R$355                                           )&gt;(JK$33-JL$33),(JK$33-JK41-150-Sheep!$R$355                                            )&lt;=0),"Alt1-"   &amp;JK40,""),"")
&amp;IFERROR(IF(AND((JK$33-JK41-150-Sheep!$R$356                                           )&gt;(JK$33-JL$33),(JK$33-JK41-150-Sheep!$R$356                                            )&lt;=0),"Alt2-"   &amp;JK40,""),"")</f>
        <v/>
      </c>
      <c r="JL42" s="266" t="str">
        <f xml:space="preserve">                    IF(AND((JL$33                                  -Sheep!$N$253                               )&gt;(JL$33-JM$33),(JL$33                                  -Sheep!$N$253                                )&lt;=0),"Born","")
&amp;                   IF(AND((JL$33-Sheep!$R$354-Sheep!$N$253                                )&gt;(JL$33-JM$33),(JL$33-Sheep!$R$354-Sheep!$N$253                                )&lt;=0),"WeanStd","")
&amp;                   IF(AND((JL$33-Sheep!$R$355-Sheep!$N$253                                )&gt;(JL$33-JM$33),(JL$33-Sheep!$R$355-Sheep!$N$253                                )&lt;=0),"WeanAlt1","")
&amp;                   IF(AND((JL$33-Sheep!$R$356-Sheep!$N$253                                )&gt;(JL$33-JM$33),(JL$33-Sheep!$R$356-Sheep!$N$253                                )&lt;=0),"WeanAlt2","")
&amp;IFERROR(IF(AND((JL$33-JL41                                                                                     )&gt;(JL$33-JM$33),(JL$33-JL41                                                                                     )&lt;=0),"Join-"    &amp;JL40,""),"")
&amp;IFERROR(IF(AND((JL$33-JL41-INDEX(Sheep!$V$361:$V$368,JL40,1))&gt;(JL$33-JM$33),(JL$33-JL41-INDEX(Sheep!$V$361:$V$368,JL40,1))&lt;=0),"Scan-"  &amp;JL40,""),"")
&amp;IFERROR(IF(AND((JL$33-JL41-150                                                                            )&gt;(JL$33-JM$33),(JL$33-JL41-150                                                                             )&lt;=0),"Birth-" &amp;JL40,""),"")
&amp;IFERROR(IF(AND((JL$33-JL41-150-Sheep!$R$354                                           )&gt;(JL$33-JM$33),(JL$33-JL41-150-Sheep!$R$354                                            )&lt;=0),"Wean-"&amp;JL40,""),"")
&amp;IFERROR(IF(AND((JL$33-JL41-150-Sheep!$R$355                                           )&gt;(JL$33-JM$33),(JL$33-JL41-150-Sheep!$R$355                                            )&lt;=0),"Alt1-"   &amp;JL40,""),"")
&amp;IFERROR(IF(AND((JL$33-JL41-150-Sheep!$R$356                                           )&gt;(JL$33-JM$33),(JL$33-JL41-150-Sheep!$R$356                                            )&lt;=0),"Alt2-"   &amp;JL40,""),"")</f>
        <v/>
      </c>
      <c r="JM42" s="266" t="str">
        <f xml:space="preserve">                    IF(AND((JM$33                                  -Sheep!$N$253                               )&gt;(JM$33-JN$33),(JM$33                                  -Sheep!$N$253                                )&lt;=0),"Born","")
&amp;                   IF(AND((JM$33-Sheep!$R$354-Sheep!$N$253                                )&gt;(JM$33-JN$33),(JM$33-Sheep!$R$354-Sheep!$N$253                                )&lt;=0),"WeanStd","")
&amp;                   IF(AND((JM$33-Sheep!$R$355-Sheep!$N$253                                )&gt;(JM$33-JN$33),(JM$33-Sheep!$R$355-Sheep!$N$253                                )&lt;=0),"WeanAlt1","")
&amp;                   IF(AND((JM$33-Sheep!$R$356-Sheep!$N$253                                )&gt;(JM$33-JN$33),(JM$33-Sheep!$R$356-Sheep!$N$253                                )&lt;=0),"WeanAlt2","")
&amp;IFERROR(IF(AND((JM$33-JM41                                                                                     )&gt;(JM$33-JN$33),(JM$33-JM41                                                                                     )&lt;=0),"Join-"    &amp;JM40,""),"")
&amp;IFERROR(IF(AND((JM$33-JM41-INDEX(Sheep!$V$361:$V$368,JM40,1))&gt;(JM$33-JN$33),(JM$33-JM41-INDEX(Sheep!$V$361:$V$368,JM40,1))&lt;=0),"Scan-"  &amp;JM40,""),"")
&amp;IFERROR(IF(AND((JM$33-JM41-150                                                                            )&gt;(JM$33-JN$33),(JM$33-JM41-150                                                                             )&lt;=0),"Birth-" &amp;JM40,""),"")
&amp;IFERROR(IF(AND((JM$33-JM41-150-Sheep!$R$354                                           )&gt;(JM$33-JN$33),(JM$33-JM41-150-Sheep!$R$354                                            )&lt;=0),"Wean-"&amp;JM40,""),"")
&amp;IFERROR(IF(AND((JM$33-JM41-150-Sheep!$R$355                                           )&gt;(JM$33-JN$33),(JM$33-JM41-150-Sheep!$R$355                                            )&lt;=0),"Alt1-"   &amp;JM40,""),"")
&amp;IFERROR(IF(AND((JM$33-JM41-150-Sheep!$R$356                                           )&gt;(JM$33-JN$33),(JM$33-JM41-150-Sheep!$R$356                                            )&lt;=0),"Alt2-"   &amp;JM40,""),"")</f>
        <v/>
      </c>
      <c r="JN42" s="266" t="str">
        <f xml:space="preserve">                    IF(AND((JN$33                                  -Sheep!$N$253                               )&gt;(JN$33-JO$33),(JN$33                                  -Sheep!$N$253                                )&lt;=0),"Born","")
&amp;                   IF(AND((JN$33-Sheep!$R$354-Sheep!$N$253                                )&gt;(JN$33-JO$33),(JN$33-Sheep!$R$354-Sheep!$N$253                                )&lt;=0),"WeanStd","")
&amp;                   IF(AND((JN$33-Sheep!$R$355-Sheep!$N$253                                )&gt;(JN$33-JO$33),(JN$33-Sheep!$R$355-Sheep!$N$253                                )&lt;=0),"WeanAlt1","")
&amp;                   IF(AND((JN$33-Sheep!$R$356-Sheep!$N$253                                )&gt;(JN$33-JO$33),(JN$33-Sheep!$R$356-Sheep!$N$253                                )&lt;=0),"WeanAlt2","")
&amp;IFERROR(IF(AND((JN$33-JN41                                                                                     )&gt;(JN$33-JO$33),(JN$33-JN41                                                                                     )&lt;=0),"Join-"    &amp;JN40,""),"")
&amp;IFERROR(IF(AND((JN$33-JN41-INDEX(Sheep!$V$361:$V$368,JN40,1))&gt;(JN$33-JO$33),(JN$33-JN41-INDEX(Sheep!$V$361:$V$368,JN40,1))&lt;=0),"Scan-"  &amp;JN40,""),"")
&amp;IFERROR(IF(AND((JN$33-JN41-150                                                                            )&gt;(JN$33-JO$33),(JN$33-JN41-150                                                                             )&lt;=0),"Birth-" &amp;JN40,""),"")
&amp;IFERROR(IF(AND((JN$33-JN41-150-Sheep!$R$354                                           )&gt;(JN$33-JO$33),(JN$33-JN41-150-Sheep!$R$354                                            )&lt;=0),"Wean-"&amp;JN40,""),"")
&amp;IFERROR(IF(AND((JN$33-JN41-150-Sheep!$R$355                                           )&gt;(JN$33-JO$33),(JN$33-JN41-150-Sheep!$R$355                                            )&lt;=0),"Alt1-"   &amp;JN40,""),"")
&amp;IFERROR(IF(AND((JN$33-JN41-150-Sheep!$R$356                                           )&gt;(JN$33-JO$33),(JN$33-JN41-150-Sheep!$R$356                                            )&lt;=0),"Alt2-"   &amp;JN40,""),"")</f>
        <v/>
      </c>
      <c r="JO42" s="266" t="str">
        <f xml:space="preserve">                    IF(AND((JO$33                                  -Sheep!$N$253                               )&gt;(JO$33-JP$33),(JO$33                                  -Sheep!$N$253                                )&lt;=0),"Born","")
&amp;                   IF(AND((JO$33-Sheep!$R$354-Sheep!$N$253                                )&gt;(JO$33-JP$33),(JO$33-Sheep!$R$354-Sheep!$N$253                                )&lt;=0),"WeanStd","")
&amp;                   IF(AND((JO$33-Sheep!$R$355-Sheep!$N$253                                )&gt;(JO$33-JP$33),(JO$33-Sheep!$R$355-Sheep!$N$253                                )&lt;=0),"WeanAlt1","")
&amp;                   IF(AND((JO$33-Sheep!$R$356-Sheep!$N$253                                )&gt;(JO$33-JP$33),(JO$33-Sheep!$R$356-Sheep!$N$253                                )&lt;=0),"WeanAlt2","")
&amp;IFERROR(IF(AND((JO$33-JO41                                                                                     )&gt;(JO$33-JP$33),(JO$33-JO41                                                                                     )&lt;=0),"Join-"    &amp;JO40,""),"")
&amp;IFERROR(IF(AND((JO$33-JO41-INDEX(Sheep!$V$361:$V$368,JO40,1))&gt;(JO$33-JP$33),(JO$33-JO41-INDEX(Sheep!$V$361:$V$368,JO40,1))&lt;=0),"Scan-"  &amp;JO40,""),"")
&amp;IFERROR(IF(AND((JO$33-JO41-150                                                                            )&gt;(JO$33-JP$33),(JO$33-JO41-150                                                                             )&lt;=0),"Birth-" &amp;JO40,""),"")
&amp;IFERROR(IF(AND((JO$33-JO41-150-Sheep!$R$354                                           )&gt;(JO$33-JP$33),(JO$33-JO41-150-Sheep!$R$354                                            )&lt;=0),"Wean-"&amp;JO40,""),"")
&amp;IFERROR(IF(AND((JO$33-JO41-150-Sheep!$R$355                                           )&gt;(JO$33-JP$33),(JO$33-JO41-150-Sheep!$R$355                                            )&lt;=0),"Alt1-"   &amp;JO40,""),"")
&amp;IFERROR(IF(AND((JO$33-JO41-150-Sheep!$R$356                                           )&gt;(JO$33-JP$33),(JO$33-JO41-150-Sheep!$R$356                                            )&lt;=0),"Alt2-"   &amp;JO40,""),"")</f>
        <v/>
      </c>
      <c r="JP42" s="266" t="str">
        <f xml:space="preserve">                    IF(AND((JP$33                                  -Sheep!$N$253                               )&gt;(JP$33-JQ$33),(JP$33                                  -Sheep!$N$253                                )&lt;=0),"Born","")
&amp;                   IF(AND((JP$33-Sheep!$R$354-Sheep!$N$253                                )&gt;(JP$33-JQ$33),(JP$33-Sheep!$R$354-Sheep!$N$253                                )&lt;=0),"WeanStd","")
&amp;                   IF(AND((JP$33-Sheep!$R$355-Sheep!$N$253                                )&gt;(JP$33-JQ$33),(JP$33-Sheep!$R$355-Sheep!$N$253                                )&lt;=0),"WeanAlt1","")
&amp;                   IF(AND((JP$33-Sheep!$R$356-Sheep!$N$253                                )&gt;(JP$33-JQ$33),(JP$33-Sheep!$R$356-Sheep!$N$253                                )&lt;=0),"WeanAlt2","")
&amp;IFERROR(IF(AND((JP$33-JP41                                                                                     )&gt;(JP$33-JQ$33),(JP$33-JP41                                                                                     )&lt;=0),"Join-"    &amp;JP40,""),"")
&amp;IFERROR(IF(AND((JP$33-JP41-INDEX(Sheep!$V$361:$V$368,JP40,1))&gt;(JP$33-JQ$33),(JP$33-JP41-INDEX(Sheep!$V$361:$V$368,JP40,1))&lt;=0),"Scan-"  &amp;JP40,""),"")
&amp;IFERROR(IF(AND((JP$33-JP41-150                                                                            )&gt;(JP$33-JQ$33),(JP$33-JP41-150                                                                             )&lt;=0),"Birth-" &amp;JP40,""),"")
&amp;IFERROR(IF(AND((JP$33-JP41-150-Sheep!$R$354                                           )&gt;(JP$33-JQ$33),(JP$33-JP41-150-Sheep!$R$354                                            )&lt;=0),"Wean-"&amp;JP40,""),"")
&amp;IFERROR(IF(AND((JP$33-JP41-150-Sheep!$R$355                                           )&gt;(JP$33-JQ$33),(JP$33-JP41-150-Sheep!$R$355                                            )&lt;=0),"Alt1-"   &amp;JP40,""),"")
&amp;IFERROR(IF(AND((JP$33-JP41-150-Sheep!$R$356                                           )&gt;(JP$33-JQ$33),(JP$33-JP41-150-Sheep!$R$356                                            )&lt;=0),"Alt2-"   &amp;JP40,""),"")</f>
        <v/>
      </c>
      <c r="JQ42" s="266" t="str">
        <f xml:space="preserve">                    IF(AND((JQ$33                                  -Sheep!$N$253                               )&gt;(JQ$33-JR$33),(JQ$33                                  -Sheep!$N$253                                )&lt;=0),"Born","")
&amp;                   IF(AND((JQ$33-Sheep!$R$354-Sheep!$N$253                                )&gt;(JQ$33-JR$33),(JQ$33-Sheep!$R$354-Sheep!$N$253                                )&lt;=0),"WeanStd","")
&amp;                   IF(AND((JQ$33-Sheep!$R$355-Sheep!$N$253                                )&gt;(JQ$33-JR$33),(JQ$33-Sheep!$R$355-Sheep!$N$253                                )&lt;=0),"WeanAlt1","")
&amp;                   IF(AND((JQ$33-Sheep!$R$356-Sheep!$N$253                                )&gt;(JQ$33-JR$33),(JQ$33-Sheep!$R$356-Sheep!$N$253                                )&lt;=0),"WeanAlt2","")
&amp;IFERROR(IF(AND((JQ$33-JQ41                                                                                     )&gt;(JQ$33-JR$33),(JQ$33-JQ41                                                                                     )&lt;=0),"Join-"    &amp;JQ40,""),"")
&amp;IFERROR(IF(AND((JQ$33-JQ41-INDEX(Sheep!$V$361:$V$368,JQ40,1))&gt;(JQ$33-JR$33),(JQ$33-JQ41-INDEX(Sheep!$V$361:$V$368,JQ40,1))&lt;=0),"Scan-"  &amp;JQ40,""),"")
&amp;IFERROR(IF(AND((JQ$33-JQ41-150                                                                            )&gt;(JQ$33-JR$33),(JQ$33-JQ41-150                                                                             )&lt;=0),"Birth-" &amp;JQ40,""),"")
&amp;IFERROR(IF(AND((JQ$33-JQ41-150-Sheep!$R$354                                           )&gt;(JQ$33-JR$33),(JQ$33-JQ41-150-Sheep!$R$354                                            )&lt;=0),"Wean-"&amp;JQ40,""),"")
&amp;IFERROR(IF(AND((JQ$33-JQ41-150-Sheep!$R$355                                           )&gt;(JQ$33-JR$33),(JQ$33-JQ41-150-Sheep!$R$355                                            )&lt;=0),"Alt1-"   &amp;JQ40,""),"")
&amp;IFERROR(IF(AND((JQ$33-JQ41-150-Sheep!$R$356                                           )&gt;(JQ$33-JR$33),(JQ$33-JQ41-150-Sheep!$R$356                                            )&lt;=0),"Alt2-"   &amp;JQ40,""),"")</f>
        <v>Join-5</v>
      </c>
      <c r="JR42" s="266" t="str">
        <f xml:space="preserve">                    IF(AND((JR$33                                  -Sheep!$N$253                               )&gt;(JR$33-JS$33),(JR$33                                  -Sheep!$N$253                                )&lt;=0),"Born","")
&amp;                   IF(AND((JR$33-Sheep!$R$354-Sheep!$N$253                                )&gt;(JR$33-JS$33),(JR$33-Sheep!$R$354-Sheep!$N$253                                )&lt;=0),"WeanStd","")
&amp;                   IF(AND((JR$33-Sheep!$R$355-Sheep!$N$253                                )&gt;(JR$33-JS$33),(JR$33-Sheep!$R$355-Sheep!$N$253                                )&lt;=0),"WeanAlt1","")
&amp;                   IF(AND((JR$33-Sheep!$R$356-Sheep!$N$253                                )&gt;(JR$33-JS$33),(JR$33-Sheep!$R$356-Sheep!$N$253                                )&lt;=0),"WeanAlt2","")
&amp;IFERROR(IF(AND((JR$33-JR41                                                                                     )&gt;(JR$33-JS$33),(JR$33-JR41                                                                                     )&lt;=0),"Join-"    &amp;JR40,""),"")
&amp;IFERROR(IF(AND((JR$33-JR41-INDEX(Sheep!$V$361:$V$368,JR40,1))&gt;(JR$33-JS$33),(JR$33-JR41-INDEX(Sheep!$V$361:$V$368,JR40,1))&lt;=0),"Scan-"  &amp;JR40,""),"")
&amp;IFERROR(IF(AND((JR$33-JR41-150                                                                            )&gt;(JR$33-JS$33),(JR$33-JR41-150                                                                             )&lt;=0),"Birth-" &amp;JR40,""),"")
&amp;IFERROR(IF(AND((JR$33-JR41-150-Sheep!$R$354                                           )&gt;(JR$33-JS$33),(JR$33-JR41-150-Sheep!$R$354                                            )&lt;=0),"Wean-"&amp;JR40,""),"")
&amp;IFERROR(IF(AND((JR$33-JR41-150-Sheep!$R$355                                           )&gt;(JR$33-JS$33),(JR$33-JR41-150-Sheep!$R$355                                            )&lt;=0),"Alt1-"   &amp;JR40,""),"")
&amp;IFERROR(IF(AND((JR$33-JR41-150-Sheep!$R$356                                           )&gt;(JR$33-JS$33),(JR$33-JR41-150-Sheep!$R$356                                            )&lt;=0),"Alt2-"   &amp;JR40,""),"")</f>
        <v/>
      </c>
      <c r="JS42" s="266" t="str">
        <f xml:space="preserve">                    IF(AND((JS$33                                  -Sheep!$N$253                               )&gt;(JS$33-JT$33),(JS$33                                  -Sheep!$N$253                                )&lt;=0),"Born","")
&amp;                   IF(AND((JS$33-Sheep!$R$354-Sheep!$N$253                                )&gt;(JS$33-JT$33),(JS$33-Sheep!$R$354-Sheep!$N$253                                )&lt;=0),"WeanStd","")
&amp;                   IF(AND((JS$33-Sheep!$R$355-Sheep!$N$253                                )&gt;(JS$33-JT$33),(JS$33-Sheep!$R$355-Sheep!$N$253                                )&lt;=0),"WeanAlt1","")
&amp;                   IF(AND((JS$33-Sheep!$R$356-Sheep!$N$253                                )&gt;(JS$33-JT$33),(JS$33-Sheep!$R$356-Sheep!$N$253                                )&lt;=0),"WeanAlt2","")
&amp;IFERROR(IF(AND((JS$33-JS41                                                                                     )&gt;(JS$33-JT$33),(JS$33-JS41                                                                                     )&lt;=0),"Join-"    &amp;JS40,""),"")
&amp;IFERROR(IF(AND((JS$33-JS41-INDEX(Sheep!$V$361:$V$368,JS40,1))&gt;(JS$33-JT$33),(JS$33-JS41-INDEX(Sheep!$V$361:$V$368,JS40,1))&lt;=0),"Scan-"  &amp;JS40,""),"")
&amp;IFERROR(IF(AND((JS$33-JS41-150                                                                            )&gt;(JS$33-JT$33),(JS$33-JS41-150                                                                             )&lt;=0),"Birth-" &amp;JS40,""),"")
&amp;IFERROR(IF(AND((JS$33-JS41-150-Sheep!$R$354                                           )&gt;(JS$33-JT$33),(JS$33-JS41-150-Sheep!$R$354                                            )&lt;=0),"Wean-"&amp;JS40,""),"")
&amp;IFERROR(IF(AND((JS$33-JS41-150-Sheep!$R$355                                           )&gt;(JS$33-JT$33),(JS$33-JS41-150-Sheep!$R$355                                            )&lt;=0),"Alt1-"   &amp;JS40,""),"")
&amp;IFERROR(IF(AND((JS$33-JS41-150-Sheep!$R$356                                           )&gt;(JS$33-JT$33),(JS$33-JS41-150-Sheep!$R$356                                            )&lt;=0),"Alt2-"   &amp;JS40,""),"")</f>
        <v/>
      </c>
      <c r="JT42" s="266" t="str">
        <f xml:space="preserve">                    IF(AND((JT$33                                  -Sheep!$N$253                               )&gt;(JT$33-JU$33),(JT$33                                  -Sheep!$N$253                                )&lt;=0),"Born","")
&amp;                   IF(AND((JT$33-Sheep!$R$354-Sheep!$N$253                                )&gt;(JT$33-JU$33),(JT$33-Sheep!$R$354-Sheep!$N$253                                )&lt;=0),"WeanStd","")
&amp;                   IF(AND((JT$33-Sheep!$R$355-Sheep!$N$253                                )&gt;(JT$33-JU$33),(JT$33-Sheep!$R$355-Sheep!$N$253                                )&lt;=0),"WeanAlt1","")
&amp;                   IF(AND((JT$33-Sheep!$R$356-Sheep!$N$253                                )&gt;(JT$33-JU$33),(JT$33-Sheep!$R$356-Sheep!$N$253                                )&lt;=0),"WeanAlt2","")
&amp;IFERROR(IF(AND((JT$33-JT41                                                                                     )&gt;(JT$33-JU$33),(JT$33-JT41                                                                                     )&lt;=0),"Join-"    &amp;JT40,""),"")
&amp;IFERROR(IF(AND((JT$33-JT41-INDEX(Sheep!$V$361:$V$368,JT40,1))&gt;(JT$33-JU$33),(JT$33-JT41-INDEX(Sheep!$V$361:$V$368,JT40,1))&lt;=0),"Scan-"  &amp;JT40,""),"")
&amp;IFERROR(IF(AND((JT$33-JT41-150                                                                            )&gt;(JT$33-JU$33),(JT$33-JT41-150                                                                             )&lt;=0),"Birth-" &amp;JT40,""),"")
&amp;IFERROR(IF(AND((JT$33-JT41-150-Sheep!$R$354                                           )&gt;(JT$33-JU$33),(JT$33-JT41-150-Sheep!$R$354                                            )&lt;=0),"Wean-"&amp;JT40,""),"")
&amp;IFERROR(IF(AND((JT$33-JT41-150-Sheep!$R$355                                           )&gt;(JT$33-JU$33),(JT$33-JT41-150-Sheep!$R$355                                            )&lt;=0),"Alt1-"   &amp;JT40,""),"")
&amp;IFERROR(IF(AND((JT$33-JT41-150-Sheep!$R$356                                           )&gt;(JT$33-JU$33),(JT$33-JT41-150-Sheep!$R$356                                            )&lt;=0),"Alt2-"   &amp;JT40,""),"")</f>
        <v/>
      </c>
      <c r="JU42" s="266" t="str">
        <f xml:space="preserve">                    IF(AND((JU$33                                  -Sheep!$N$253                               )&gt;(JU$33-JV$33),(JU$33                                  -Sheep!$N$253                                )&lt;=0),"Born","")
&amp;                   IF(AND((JU$33-Sheep!$R$354-Sheep!$N$253                                )&gt;(JU$33-JV$33),(JU$33-Sheep!$R$354-Sheep!$N$253                                )&lt;=0),"WeanStd","")
&amp;                   IF(AND((JU$33-Sheep!$R$355-Sheep!$N$253                                )&gt;(JU$33-JV$33),(JU$33-Sheep!$R$355-Sheep!$N$253                                )&lt;=0),"WeanAlt1","")
&amp;                   IF(AND((JU$33-Sheep!$R$356-Sheep!$N$253                                )&gt;(JU$33-JV$33),(JU$33-Sheep!$R$356-Sheep!$N$253                                )&lt;=0),"WeanAlt2","")
&amp;IFERROR(IF(AND((JU$33-JU41                                                                                     )&gt;(JU$33-JV$33),(JU$33-JU41                                                                                     )&lt;=0),"Join-"    &amp;JU40,""),"")
&amp;IFERROR(IF(AND((JU$33-JU41-INDEX(Sheep!$V$361:$V$368,JU40,1))&gt;(JU$33-JV$33),(JU$33-JU41-INDEX(Sheep!$V$361:$V$368,JU40,1))&lt;=0),"Scan-"  &amp;JU40,""),"")
&amp;IFERROR(IF(AND((JU$33-JU41-150                                                                            )&gt;(JU$33-JV$33),(JU$33-JU41-150                                                                             )&lt;=0),"Birth-" &amp;JU40,""),"")
&amp;IFERROR(IF(AND((JU$33-JU41-150-Sheep!$R$354                                           )&gt;(JU$33-JV$33),(JU$33-JU41-150-Sheep!$R$354                                            )&lt;=0),"Wean-"&amp;JU40,""),"")
&amp;IFERROR(IF(AND((JU$33-JU41-150-Sheep!$R$355                                           )&gt;(JU$33-JV$33),(JU$33-JU41-150-Sheep!$R$355                                            )&lt;=0),"Alt1-"   &amp;JU40,""),"")
&amp;IFERROR(IF(AND((JU$33-JU41-150-Sheep!$R$356                                           )&gt;(JU$33-JV$33),(JU$33-JU41-150-Sheep!$R$356                                            )&lt;=0),"Alt2-"   &amp;JU40,""),"")</f>
        <v/>
      </c>
      <c r="JV42" s="266" t="str">
        <f xml:space="preserve">                    IF(AND((JV$33                                  -Sheep!$N$253                               )&gt;(JV$33-JW$33),(JV$33                                  -Sheep!$N$253                                )&lt;=0),"Born","")
&amp;                   IF(AND((JV$33-Sheep!$R$354-Sheep!$N$253                                )&gt;(JV$33-JW$33),(JV$33-Sheep!$R$354-Sheep!$N$253                                )&lt;=0),"WeanStd","")
&amp;                   IF(AND((JV$33-Sheep!$R$355-Sheep!$N$253                                )&gt;(JV$33-JW$33),(JV$33-Sheep!$R$355-Sheep!$N$253                                )&lt;=0),"WeanAlt1","")
&amp;                   IF(AND((JV$33-Sheep!$R$356-Sheep!$N$253                                )&gt;(JV$33-JW$33),(JV$33-Sheep!$R$356-Sheep!$N$253                                )&lt;=0),"WeanAlt2","")
&amp;IFERROR(IF(AND((JV$33-JV41                                                                                     )&gt;(JV$33-JW$33),(JV$33-JV41                                                                                     )&lt;=0),"Join-"    &amp;JV40,""),"")
&amp;IFERROR(IF(AND((JV$33-JV41-INDEX(Sheep!$V$361:$V$368,JV40,1))&gt;(JV$33-JW$33),(JV$33-JV41-INDEX(Sheep!$V$361:$V$368,JV40,1))&lt;=0),"Scan-"  &amp;JV40,""),"")
&amp;IFERROR(IF(AND((JV$33-JV41-150                                                                            )&gt;(JV$33-JW$33),(JV$33-JV41-150                                                                             )&lt;=0),"Birth-" &amp;JV40,""),"")
&amp;IFERROR(IF(AND((JV$33-JV41-150-Sheep!$R$354                                           )&gt;(JV$33-JW$33),(JV$33-JV41-150-Sheep!$R$354                                            )&lt;=0),"Wean-"&amp;JV40,""),"")
&amp;IFERROR(IF(AND((JV$33-JV41-150-Sheep!$R$355                                           )&gt;(JV$33-JW$33),(JV$33-JV41-150-Sheep!$R$355                                            )&lt;=0),"Alt1-"   &amp;JV40,""),"")
&amp;IFERROR(IF(AND((JV$33-JV41-150-Sheep!$R$356                                           )&gt;(JV$33-JW$33),(JV$33-JV41-150-Sheep!$R$356                                            )&lt;=0),"Alt2-"   &amp;JV40,""),"")</f>
        <v/>
      </c>
      <c r="JW42" s="266" t="str">
        <f xml:space="preserve">                    IF(AND((JW$33                                  -Sheep!$N$253                               )&gt;(JW$33-JX$33),(JW$33                                  -Sheep!$N$253                                )&lt;=0),"Born","")
&amp;                   IF(AND((JW$33-Sheep!$R$354-Sheep!$N$253                                )&gt;(JW$33-JX$33),(JW$33-Sheep!$R$354-Sheep!$N$253                                )&lt;=0),"WeanStd","")
&amp;                   IF(AND((JW$33-Sheep!$R$355-Sheep!$N$253                                )&gt;(JW$33-JX$33),(JW$33-Sheep!$R$355-Sheep!$N$253                                )&lt;=0),"WeanAlt1","")
&amp;                   IF(AND((JW$33-Sheep!$R$356-Sheep!$N$253                                )&gt;(JW$33-JX$33),(JW$33-Sheep!$R$356-Sheep!$N$253                                )&lt;=0),"WeanAlt2","")
&amp;IFERROR(IF(AND((JW$33-JW41                                                                                     )&gt;(JW$33-JX$33),(JW$33-JW41                                                                                     )&lt;=0),"Join-"    &amp;JW40,""),"")
&amp;IFERROR(IF(AND((JW$33-JW41-INDEX(Sheep!$V$361:$V$368,JW40,1))&gt;(JW$33-JX$33),(JW$33-JW41-INDEX(Sheep!$V$361:$V$368,JW40,1))&lt;=0),"Scan-"  &amp;JW40,""),"")
&amp;IFERROR(IF(AND((JW$33-JW41-150                                                                            )&gt;(JW$33-JX$33),(JW$33-JW41-150                                                                             )&lt;=0),"Birth-" &amp;JW40,""),"")
&amp;IFERROR(IF(AND((JW$33-JW41-150-Sheep!$R$354                                           )&gt;(JW$33-JX$33),(JW$33-JW41-150-Sheep!$R$354                                            )&lt;=0),"Wean-"&amp;JW40,""),"")
&amp;IFERROR(IF(AND((JW$33-JW41-150-Sheep!$R$355                                           )&gt;(JW$33-JX$33),(JW$33-JW41-150-Sheep!$R$355                                            )&lt;=0),"Alt1-"   &amp;JW40,""),"")
&amp;IFERROR(IF(AND((JW$33-JW41-150-Sheep!$R$356                                           )&gt;(JW$33-JX$33),(JW$33-JW41-150-Sheep!$R$356                                            )&lt;=0),"Alt2-"   &amp;JW40,""),"")</f>
        <v/>
      </c>
      <c r="JX42" s="266" t="str">
        <f xml:space="preserve">                    IF(AND((JX$33                                  -Sheep!$N$253                               )&gt;(JX$33-JY$33),(JX$33                                  -Sheep!$N$253                                )&lt;=0),"Born","")
&amp;                   IF(AND((JX$33-Sheep!$R$354-Sheep!$N$253                                )&gt;(JX$33-JY$33),(JX$33-Sheep!$R$354-Sheep!$N$253                                )&lt;=0),"WeanStd","")
&amp;                   IF(AND((JX$33-Sheep!$R$355-Sheep!$N$253                                )&gt;(JX$33-JY$33),(JX$33-Sheep!$R$355-Sheep!$N$253                                )&lt;=0),"WeanAlt1","")
&amp;                   IF(AND((JX$33-Sheep!$R$356-Sheep!$N$253                                )&gt;(JX$33-JY$33),(JX$33-Sheep!$R$356-Sheep!$N$253                                )&lt;=0),"WeanAlt2","")
&amp;IFERROR(IF(AND((JX$33-JX41                                                                                     )&gt;(JX$33-JY$33),(JX$33-JX41                                                                                     )&lt;=0),"Join-"    &amp;JX40,""),"")
&amp;IFERROR(IF(AND((JX$33-JX41-INDEX(Sheep!$V$361:$V$368,JX40,1))&gt;(JX$33-JY$33),(JX$33-JX41-INDEX(Sheep!$V$361:$V$368,JX40,1))&lt;=0),"Scan-"  &amp;JX40,""),"")
&amp;IFERROR(IF(AND((JX$33-JX41-150                                                                            )&gt;(JX$33-JY$33),(JX$33-JX41-150                                                                             )&lt;=0),"Birth-" &amp;JX40,""),"")
&amp;IFERROR(IF(AND((JX$33-JX41-150-Sheep!$R$354                                           )&gt;(JX$33-JY$33),(JX$33-JX41-150-Sheep!$R$354                                            )&lt;=0),"Wean-"&amp;JX40,""),"")
&amp;IFERROR(IF(AND((JX$33-JX41-150-Sheep!$R$355                                           )&gt;(JX$33-JY$33),(JX$33-JX41-150-Sheep!$R$355                                            )&lt;=0),"Alt1-"   &amp;JX40,""),"")
&amp;IFERROR(IF(AND((JX$33-JX41-150-Sheep!$R$356                                           )&gt;(JX$33-JY$33),(JX$33-JX41-150-Sheep!$R$356                                            )&lt;=0),"Alt2-"   &amp;JX40,""),"")</f>
        <v/>
      </c>
      <c r="JY42" s="266" t="str">
        <f xml:space="preserve">                    IF(AND((JY$33                                  -Sheep!$N$253                               )&gt;(JY$33-JZ$33),(JY$33                                  -Sheep!$N$253                                )&lt;=0),"Born","")
&amp;                   IF(AND((JY$33-Sheep!$R$354-Sheep!$N$253                                )&gt;(JY$33-JZ$33),(JY$33-Sheep!$R$354-Sheep!$N$253                                )&lt;=0),"WeanStd","")
&amp;                   IF(AND((JY$33-Sheep!$R$355-Sheep!$N$253                                )&gt;(JY$33-JZ$33),(JY$33-Sheep!$R$355-Sheep!$N$253                                )&lt;=0),"WeanAlt1","")
&amp;                   IF(AND((JY$33-Sheep!$R$356-Sheep!$N$253                                )&gt;(JY$33-JZ$33),(JY$33-Sheep!$R$356-Sheep!$N$253                                )&lt;=0),"WeanAlt2","")
&amp;IFERROR(IF(AND((JY$33-JY41                                                                                     )&gt;(JY$33-JZ$33),(JY$33-JY41                                                                                     )&lt;=0),"Join-"    &amp;JY40,""),"")
&amp;IFERROR(IF(AND((JY$33-JY41-INDEX(Sheep!$V$361:$V$368,JY40,1))&gt;(JY$33-JZ$33),(JY$33-JY41-INDEX(Sheep!$V$361:$V$368,JY40,1))&lt;=0),"Scan-"  &amp;JY40,""),"")
&amp;IFERROR(IF(AND((JY$33-JY41-150                                                                            )&gt;(JY$33-JZ$33),(JY$33-JY41-150                                                                             )&lt;=0),"Birth-" &amp;JY40,""),"")
&amp;IFERROR(IF(AND((JY$33-JY41-150-Sheep!$R$354                                           )&gt;(JY$33-JZ$33),(JY$33-JY41-150-Sheep!$R$354                                            )&lt;=0),"Wean-"&amp;JY40,""),"")
&amp;IFERROR(IF(AND((JY$33-JY41-150-Sheep!$R$355                                           )&gt;(JY$33-JZ$33),(JY$33-JY41-150-Sheep!$R$355                                            )&lt;=0),"Alt1-"   &amp;JY40,""),"")
&amp;IFERROR(IF(AND((JY$33-JY41-150-Sheep!$R$356                                           )&gt;(JY$33-JZ$33),(JY$33-JY41-150-Sheep!$R$356                                            )&lt;=0),"Alt2-"   &amp;JY40,""),"")</f>
        <v/>
      </c>
      <c r="JZ42" s="266" t="str">
        <f xml:space="preserve">                    IF(AND((JZ$33                                  -Sheep!$N$253                               )&gt;(JZ$33-KA$33),(JZ$33                                  -Sheep!$N$253                                )&lt;=0),"Born","")
&amp;                   IF(AND((JZ$33-Sheep!$R$354-Sheep!$N$253                                )&gt;(JZ$33-KA$33),(JZ$33-Sheep!$R$354-Sheep!$N$253                                )&lt;=0),"WeanStd","")
&amp;                   IF(AND((JZ$33-Sheep!$R$355-Sheep!$N$253                                )&gt;(JZ$33-KA$33),(JZ$33-Sheep!$R$355-Sheep!$N$253                                )&lt;=0),"WeanAlt1","")
&amp;                   IF(AND((JZ$33-Sheep!$R$356-Sheep!$N$253                                )&gt;(JZ$33-KA$33),(JZ$33-Sheep!$R$356-Sheep!$N$253                                )&lt;=0),"WeanAlt2","")
&amp;IFERROR(IF(AND((JZ$33-JZ41                                                                                     )&gt;(JZ$33-KA$33),(JZ$33-JZ41                                                                                     )&lt;=0),"Join-"    &amp;JZ40,""),"")
&amp;IFERROR(IF(AND((JZ$33-JZ41-INDEX(Sheep!$V$361:$V$368,JZ40,1))&gt;(JZ$33-KA$33),(JZ$33-JZ41-INDEX(Sheep!$V$361:$V$368,JZ40,1))&lt;=0),"Scan-"  &amp;JZ40,""),"")
&amp;IFERROR(IF(AND((JZ$33-JZ41-150                                                                            )&gt;(JZ$33-KA$33),(JZ$33-JZ41-150                                                                             )&lt;=0),"Birth-" &amp;JZ40,""),"")
&amp;IFERROR(IF(AND((JZ$33-JZ41-150-Sheep!$R$354                                           )&gt;(JZ$33-KA$33),(JZ$33-JZ41-150-Sheep!$R$354                                            )&lt;=0),"Wean-"&amp;JZ40,""),"")
&amp;IFERROR(IF(AND((JZ$33-JZ41-150-Sheep!$R$355                                           )&gt;(JZ$33-KA$33),(JZ$33-JZ41-150-Sheep!$R$355                                            )&lt;=0),"Alt1-"   &amp;JZ40,""),"")
&amp;IFERROR(IF(AND((JZ$33-JZ41-150-Sheep!$R$356                                           )&gt;(JZ$33-KA$33),(JZ$33-JZ41-150-Sheep!$R$356                                            )&lt;=0),"Alt2-"   &amp;JZ40,""),"")</f>
        <v/>
      </c>
      <c r="KA42" s="266" t="str">
        <f xml:space="preserve">                    IF(AND((KA$33                                  -Sheep!$N$253                               )&gt;(KA$33-KB$33),(KA$33                                  -Sheep!$N$253                                )&lt;=0),"Born","")
&amp;                   IF(AND((KA$33-Sheep!$R$354-Sheep!$N$253                                )&gt;(KA$33-KB$33),(KA$33-Sheep!$R$354-Sheep!$N$253                                )&lt;=0),"WeanStd","")
&amp;                   IF(AND((KA$33-Sheep!$R$355-Sheep!$N$253                                )&gt;(KA$33-KB$33),(KA$33-Sheep!$R$355-Sheep!$N$253                                )&lt;=0),"WeanAlt1","")
&amp;                   IF(AND((KA$33-Sheep!$R$356-Sheep!$N$253                                )&gt;(KA$33-KB$33),(KA$33-Sheep!$R$356-Sheep!$N$253                                )&lt;=0),"WeanAlt2","")
&amp;IFERROR(IF(AND((KA$33-KA41                                                                                     )&gt;(KA$33-KB$33),(KA$33-KA41                                                                                     )&lt;=0),"Join-"    &amp;KA40,""),"")
&amp;IFERROR(IF(AND((KA$33-KA41-INDEX(Sheep!$V$361:$V$368,KA40,1))&gt;(KA$33-KB$33),(KA$33-KA41-INDEX(Sheep!$V$361:$V$368,KA40,1))&lt;=0),"Scan-"  &amp;KA40,""),"")
&amp;IFERROR(IF(AND((KA$33-KA41-150                                                                            )&gt;(KA$33-KB$33),(KA$33-KA41-150                                                                             )&lt;=0),"Birth-" &amp;KA40,""),"")
&amp;IFERROR(IF(AND((KA$33-KA41-150-Sheep!$R$354                                           )&gt;(KA$33-KB$33),(KA$33-KA41-150-Sheep!$R$354                                            )&lt;=0),"Wean-"&amp;KA40,""),"")
&amp;IFERROR(IF(AND((KA$33-KA41-150-Sheep!$R$355                                           )&gt;(KA$33-KB$33),(KA$33-KA41-150-Sheep!$R$355                                            )&lt;=0),"Alt1-"   &amp;KA40,""),"")
&amp;IFERROR(IF(AND((KA$33-KA41-150-Sheep!$R$356                                           )&gt;(KA$33-KB$33),(KA$33-KA41-150-Sheep!$R$356                                            )&lt;=0),"Alt2-"   &amp;KA40,""),"")</f>
        <v>Scan-5</v>
      </c>
      <c r="KB42" s="266" t="str">
        <f xml:space="preserve">                    IF(AND((KB$33                                  -Sheep!$N$253                               )&gt;(KB$33-KC$33),(KB$33                                  -Sheep!$N$253                                )&lt;=0),"Born","")
&amp;                   IF(AND((KB$33-Sheep!$R$354-Sheep!$N$253                                )&gt;(KB$33-KC$33),(KB$33-Sheep!$R$354-Sheep!$N$253                                )&lt;=0),"WeanStd","")
&amp;                   IF(AND((KB$33-Sheep!$R$355-Sheep!$N$253                                )&gt;(KB$33-KC$33),(KB$33-Sheep!$R$355-Sheep!$N$253                                )&lt;=0),"WeanAlt1","")
&amp;                   IF(AND((KB$33-Sheep!$R$356-Sheep!$N$253                                )&gt;(KB$33-KC$33),(KB$33-Sheep!$R$356-Sheep!$N$253                                )&lt;=0),"WeanAlt2","")
&amp;IFERROR(IF(AND((KB$33-KB41                                                                                     )&gt;(KB$33-KC$33),(KB$33-KB41                                                                                     )&lt;=0),"Join-"    &amp;KB40,""),"")
&amp;IFERROR(IF(AND((KB$33-KB41-INDEX(Sheep!$V$361:$V$368,KB40,1))&gt;(KB$33-KC$33),(KB$33-KB41-INDEX(Sheep!$V$361:$V$368,KB40,1))&lt;=0),"Scan-"  &amp;KB40,""),"")
&amp;IFERROR(IF(AND((KB$33-KB41-150                                                                            )&gt;(KB$33-KC$33),(KB$33-KB41-150                                                                             )&lt;=0),"Birth-" &amp;KB40,""),"")
&amp;IFERROR(IF(AND((KB$33-KB41-150-Sheep!$R$354                                           )&gt;(KB$33-KC$33),(KB$33-KB41-150-Sheep!$R$354                                            )&lt;=0),"Wean-"&amp;KB40,""),"")
&amp;IFERROR(IF(AND((KB$33-KB41-150-Sheep!$R$355                                           )&gt;(KB$33-KC$33),(KB$33-KB41-150-Sheep!$R$355                                            )&lt;=0),"Alt1-"   &amp;KB40,""),"")
&amp;IFERROR(IF(AND((KB$33-KB41-150-Sheep!$R$356                                           )&gt;(KB$33-KC$33),(KB$33-KB41-150-Sheep!$R$356                                            )&lt;=0),"Alt2-"   &amp;KB40,""),"")</f>
        <v/>
      </c>
      <c r="KC42" s="266" t="str">
        <f xml:space="preserve">                    IF(AND((KC$33                                  -Sheep!$N$253                               )&gt;(KC$33-KD$33),(KC$33                                  -Sheep!$N$253                                )&lt;=0),"Born","")
&amp;                   IF(AND((KC$33-Sheep!$R$354-Sheep!$N$253                                )&gt;(KC$33-KD$33),(KC$33-Sheep!$R$354-Sheep!$N$253                                )&lt;=0),"WeanStd","")
&amp;                   IF(AND((KC$33-Sheep!$R$355-Sheep!$N$253                                )&gt;(KC$33-KD$33),(KC$33-Sheep!$R$355-Sheep!$N$253                                )&lt;=0),"WeanAlt1","")
&amp;                   IF(AND((KC$33-Sheep!$R$356-Sheep!$N$253                                )&gt;(KC$33-KD$33),(KC$33-Sheep!$R$356-Sheep!$N$253                                )&lt;=0),"WeanAlt2","")
&amp;IFERROR(IF(AND((KC$33-KC41                                                                                     )&gt;(KC$33-KD$33),(KC$33-KC41                                                                                     )&lt;=0),"Join-"    &amp;KC40,""),"")
&amp;IFERROR(IF(AND((KC$33-KC41-INDEX(Sheep!$V$361:$V$368,KC40,1))&gt;(KC$33-KD$33),(KC$33-KC41-INDEX(Sheep!$V$361:$V$368,KC40,1))&lt;=0),"Scan-"  &amp;KC40,""),"")
&amp;IFERROR(IF(AND((KC$33-KC41-150                                                                            )&gt;(KC$33-KD$33),(KC$33-KC41-150                                                                             )&lt;=0),"Birth-" &amp;KC40,""),"")
&amp;IFERROR(IF(AND((KC$33-KC41-150-Sheep!$R$354                                           )&gt;(KC$33-KD$33),(KC$33-KC41-150-Sheep!$R$354                                            )&lt;=0),"Wean-"&amp;KC40,""),"")
&amp;IFERROR(IF(AND((KC$33-KC41-150-Sheep!$R$355                                           )&gt;(KC$33-KD$33),(KC$33-KC41-150-Sheep!$R$355                                            )&lt;=0),"Alt1-"   &amp;KC40,""),"")
&amp;IFERROR(IF(AND((KC$33-KC41-150-Sheep!$R$356                                           )&gt;(KC$33-KD$33),(KC$33-KC41-150-Sheep!$R$356                                            )&lt;=0),"Alt2-"   &amp;KC40,""),"")</f>
        <v/>
      </c>
      <c r="KD42" s="266" t="str">
        <f xml:space="preserve">                    IF(AND((KD$33                                  -Sheep!$N$253                               )&gt;(KD$33-KE$33),(KD$33                                  -Sheep!$N$253                                )&lt;=0),"Born","")
&amp;                   IF(AND((KD$33-Sheep!$R$354-Sheep!$N$253                                )&gt;(KD$33-KE$33),(KD$33-Sheep!$R$354-Sheep!$N$253                                )&lt;=0),"WeanStd","")
&amp;                   IF(AND((KD$33-Sheep!$R$355-Sheep!$N$253                                )&gt;(KD$33-KE$33),(KD$33-Sheep!$R$355-Sheep!$N$253                                )&lt;=0),"WeanAlt1","")
&amp;                   IF(AND((KD$33-Sheep!$R$356-Sheep!$N$253                                )&gt;(KD$33-KE$33),(KD$33-Sheep!$R$356-Sheep!$N$253                                )&lt;=0),"WeanAlt2","")
&amp;IFERROR(IF(AND((KD$33-KD41                                                                                     )&gt;(KD$33-KE$33),(KD$33-KD41                                                                                     )&lt;=0),"Join-"    &amp;KD40,""),"")
&amp;IFERROR(IF(AND((KD$33-KD41-INDEX(Sheep!$V$361:$V$368,KD40,1))&gt;(KD$33-KE$33),(KD$33-KD41-INDEX(Sheep!$V$361:$V$368,KD40,1))&lt;=0),"Scan-"  &amp;KD40,""),"")
&amp;IFERROR(IF(AND((KD$33-KD41-150                                                                            )&gt;(KD$33-KE$33),(KD$33-KD41-150                                                                             )&lt;=0),"Birth-" &amp;KD40,""),"")
&amp;IFERROR(IF(AND((KD$33-KD41-150-Sheep!$R$354                                           )&gt;(KD$33-KE$33),(KD$33-KD41-150-Sheep!$R$354                                            )&lt;=0),"Wean-"&amp;KD40,""),"")
&amp;IFERROR(IF(AND((KD$33-KD41-150-Sheep!$R$355                                           )&gt;(KD$33-KE$33),(KD$33-KD41-150-Sheep!$R$355                                            )&lt;=0),"Alt1-"   &amp;KD40,""),"")
&amp;IFERROR(IF(AND((KD$33-KD41-150-Sheep!$R$356                                           )&gt;(KD$33-KE$33),(KD$33-KD41-150-Sheep!$R$356                                            )&lt;=0),"Alt2-"   &amp;KD40,""),"")</f>
        <v/>
      </c>
      <c r="KE42" s="266" t="str">
        <f xml:space="preserve">                    IF(AND((KE$33                                  -Sheep!$N$253                               )&gt;(KE$33-KF$33),(KE$33                                  -Sheep!$N$253                                )&lt;=0),"Born","")
&amp;                   IF(AND((KE$33-Sheep!$R$354-Sheep!$N$253                                )&gt;(KE$33-KF$33),(KE$33-Sheep!$R$354-Sheep!$N$253                                )&lt;=0),"WeanStd","")
&amp;                   IF(AND((KE$33-Sheep!$R$355-Sheep!$N$253                                )&gt;(KE$33-KF$33),(KE$33-Sheep!$R$355-Sheep!$N$253                                )&lt;=0),"WeanAlt1","")
&amp;                   IF(AND((KE$33-Sheep!$R$356-Sheep!$N$253                                )&gt;(KE$33-KF$33),(KE$33-Sheep!$R$356-Sheep!$N$253                                )&lt;=0),"WeanAlt2","")
&amp;IFERROR(IF(AND((KE$33-KE41                                                                                     )&gt;(KE$33-KF$33),(KE$33-KE41                                                                                     )&lt;=0),"Join-"    &amp;KE40,""),"")
&amp;IFERROR(IF(AND((KE$33-KE41-INDEX(Sheep!$V$361:$V$368,KE40,1))&gt;(KE$33-KF$33),(KE$33-KE41-INDEX(Sheep!$V$361:$V$368,KE40,1))&lt;=0),"Scan-"  &amp;KE40,""),"")
&amp;IFERROR(IF(AND((KE$33-KE41-150                                                                            )&gt;(KE$33-KF$33),(KE$33-KE41-150                                                                             )&lt;=0),"Birth-" &amp;KE40,""),"")
&amp;IFERROR(IF(AND((KE$33-KE41-150-Sheep!$R$354                                           )&gt;(KE$33-KF$33),(KE$33-KE41-150-Sheep!$R$354                                            )&lt;=0),"Wean-"&amp;KE40,""),"")
&amp;IFERROR(IF(AND((KE$33-KE41-150-Sheep!$R$355                                           )&gt;(KE$33-KF$33),(KE$33-KE41-150-Sheep!$R$355                                            )&lt;=0),"Alt1-"   &amp;KE40,""),"")
&amp;IFERROR(IF(AND((KE$33-KE41-150-Sheep!$R$356                                           )&gt;(KE$33-KF$33),(KE$33-KE41-150-Sheep!$R$356                                            )&lt;=0),"Alt2-"   &amp;KE40,""),"")</f>
        <v/>
      </c>
      <c r="KF42" s="266" t="str">
        <f xml:space="preserve">                    IF(AND((KF$33                                  -Sheep!$N$253                               )&gt;(KF$33-KG$33),(KF$33                                  -Sheep!$N$253                                )&lt;=0),"Born","")
&amp;                   IF(AND((KF$33-Sheep!$R$354-Sheep!$N$253                                )&gt;(KF$33-KG$33),(KF$33-Sheep!$R$354-Sheep!$N$253                                )&lt;=0),"WeanStd","")
&amp;                   IF(AND((KF$33-Sheep!$R$355-Sheep!$N$253                                )&gt;(KF$33-KG$33),(KF$33-Sheep!$R$355-Sheep!$N$253                                )&lt;=0),"WeanAlt1","")
&amp;                   IF(AND((KF$33-Sheep!$R$356-Sheep!$N$253                                )&gt;(KF$33-KG$33),(KF$33-Sheep!$R$356-Sheep!$N$253                                )&lt;=0),"WeanAlt2","")
&amp;IFERROR(IF(AND((KF$33-KF41                                                                                     )&gt;(KF$33-KG$33),(KF$33-KF41                                                                                     )&lt;=0),"Join-"    &amp;KF40,""),"")
&amp;IFERROR(IF(AND((KF$33-KF41-INDEX(Sheep!$V$361:$V$368,KF40,1))&gt;(KF$33-KG$33),(KF$33-KF41-INDEX(Sheep!$V$361:$V$368,KF40,1))&lt;=0),"Scan-"  &amp;KF40,""),"")
&amp;IFERROR(IF(AND((KF$33-KF41-150                                                                            )&gt;(KF$33-KG$33),(KF$33-KF41-150                                                                             )&lt;=0),"Birth-" &amp;KF40,""),"")
&amp;IFERROR(IF(AND((KF$33-KF41-150-Sheep!$R$354                                           )&gt;(KF$33-KG$33),(KF$33-KF41-150-Sheep!$R$354                                            )&lt;=0),"Wean-"&amp;KF40,""),"")
&amp;IFERROR(IF(AND((KF$33-KF41-150-Sheep!$R$355                                           )&gt;(KF$33-KG$33),(KF$33-KF41-150-Sheep!$R$355                                            )&lt;=0),"Alt1-"   &amp;KF40,""),"")
&amp;IFERROR(IF(AND((KF$33-KF41-150-Sheep!$R$356                                           )&gt;(KF$33-KG$33),(KF$33-KF41-150-Sheep!$R$356                                            )&lt;=0),"Alt2-"   &amp;KF40,""),"")</f>
        <v/>
      </c>
      <c r="KG42" s="266" t="str">
        <f xml:space="preserve">                    IF(AND((KG$33                                  -Sheep!$N$253                               )&gt;(KG$33-KH$33),(KG$33                                  -Sheep!$N$253                                )&lt;=0),"Born","")
&amp;                   IF(AND((KG$33-Sheep!$R$354-Sheep!$N$253                                )&gt;(KG$33-KH$33),(KG$33-Sheep!$R$354-Sheep!$N$253                                )&lt;=0),"WeanStd","")
&amp;                   IF(AND((KG$33-Sheep!$R$355-Sheep!$N$253                                )&gt;(KG$33-KH$33),(KG$33-Sheep!$R$355-Sheep!$N$253                                )&lt;=0),"WeanAlt1","")
&amp;                   IF(AND((KG$33-Sheep!$R$356-Sheep!$N$253                                )&gt;(KG$33-KH$33),(KG$33-Sheep!$R$356-Sheep!$N$253                                )&lt;=0),"WeanAlt2","")
&amp;IFERROR(IF(AND((KG$33-KG41                                                                                     )&gt;(KG$33-KH$33),(KG$33-KG41                                                                                     )&lt;=0),"Join-"    &amp;KG40,""),"")
&amp;IFERROR(IF(AND((KG$33-KG41-INDEX(Sheep!$V$361:$V$368,KG40,1))&gt;(KG$33-KH$33),(KG$33-KG41-INDEX(Sheep!$V$361:$V$368,KG40,1))&lt;=0),"Scan-"  &amp;KG40,""),"")
&amp;IFERROR(IF(AND((KG$33-KG41-150                                                                            )&gt;(KG$33-KH$33),(KG$33-KG41-150                                                                             )&lt;=0),"Birth-" &amp;KG40,""),"")
&amp;IFERROR(IF(AND((KG$33-KG41-150-Sheep!$R$354                                           )&gt;(KG$33-KH$33),(KG$33-KG41-150-Sheep!$R$354                                            )&lt;=0),"Wean-"&amp;KG40,""),"")
&amp;IFERROR(IF(AND((KG$33-KG41-150-Sheep!$R$355                                           )&gt;(KG$33-KH$33),(KG$33-KG41-150-Sheep!$R$355                                            )&lt;=0),"Alt1-"   &amp;KG40,""),"")
&amp;IFERROR(IF(AND((KG$33-KG41-150-Sheep!$R$356                                           )&gt;(KG$33-KH$33),(KG$33-KG41-150-Sheep!$R$356                                            )&lt;=0),"Alt2-"   &amp;KG40,""),"")</f>
        <v/>
      </c>
      <c r="KH42" s="266" t="str">
        <f xml:space="preserve">                    IF(AND((KH$33                                  -Sheep!$N$253                               )&gt;(KH$33-KI$33),(KH$33                                  -Sheep!$N$253                                )&lt;=0),"Born","")
&amp;                   IF(AND((KH$33-Sheep!$R$354-Sheep!$N$253                                )&gt;(KH$33-KI$33),(KH$33-Sheep!$R$354-Sheep!$N$253                                )&lt;=0),"WeanStd","")
&amp;                   IF(AND((KH$33-Sheep!$R$355-Sheep!$N$253                                )&gt;(KH$33-KI$33),(KH$33-Sheep!$R$355-Sheep!$N$253                                )&lt;=0),"WeanAlt1","")
&amp;                   IF(AND((KH$33-Sheep!$R$356-Sheep!$N$253                                )&gt;(KH$33-KI$33),(KH$33-Sheep!$R$356-Sheep!$N$253                                )&lt;=0),"WeanAlt2","")
&amp;IFERROR(IF(AND((KH$33-KH41                                                                                     )&gt;(KH$33-KI$33),(KH$33-KH41                                                                                     )&lt;=0),"Join-"    &amp;KH40,""),"")
&amp;IFERROR(IF(AND((KH$33-KH41-INDEX(Sheep!$V$361:$V$368,KH40,1))&gt;(KH$33-KI$33),(KH$33-KH41-INDEX(Sheep!$V$361:$V$368,KH40,1))&lt;=0),"Scan-"  &amp;KH40,""),"")
&amp;IFERROR(IF(AND((KH$33-KH41-150                                                                            )&gt;(KH$33-KI$33),(KH$33-KH41-150                                                                             )&lt;=0),"Birth-" &amp;KH40,""),"")
&amp;IFERROR(IF(AND((KH$33-KH41-150-Sheep!$R$354                                           )&gt;(KH$33-KI$33),(KH$33-KH41-150-Sheep!$R$354                                            )&lt;=0),"Wean-"&amp;KH40,""),"")
&amp;IFERROR(IF(AND((KH$33-KH41-150-Sheep!$R$355                                           )&gt;(KH$33-KI$33),(KH$33-KH41-150-Sheep!$R$355                                            )&lt;=0),"Alt1-"   &amp;KH40,""),"")
&amp;IFERROR(IF(AND((KH$33-KH41-150-Sheep!$R$356                                           )&gt;(KH$33-KI$33),(KH$33-KH41-150-Sheep!$R$356                                            )&lt;=0),"Alt2-"   &amp;KH40,""),"")</f>
        <v/>
      </c>
      <c r="KI42" s="266" t="str">
        <f xml:space="preserve">                    IF(AND((KI$33                                  -Sheep!$N$253                               )&gt;(KI$33-KJ$33),(KI$33                                  -Sheep!$N$253                                )&lt;=0),"Born","")
&amp;                   IF(AND((KI$33-Sheep!$R$354-Sheep!$N$253                                )&gt;(KI$33-KJ$33),(KI$33-Sheep!$R$354-Sheep!$N$253                                )&lt;=0),"WeanStd","")
&amp;                   IF(AND((KI$33-Sheep!$R$355-Sheep!$N$253                                )&gt;(KI$33-KJ$33),(KI$33-Sheep!$R$355-Sheep!$N$253                                )&lt;=0),"WeanAlt1","")
&amp;                   IF(AND((KI$33-Sheep!$R$356-Sheep!$N$253                                )&gt;(KI$33-KJ$33),(KI$33-Sheep!$R$356-Sheep!$N$253                                )&lt;=0),"WeanAlt2","")
&amp;IFERROR(IF(AND((KI$33-KI41                                                                                     )&gt;(KI$33-KJ$33),(KI$33-KI41                                                                                     )&lt;=0),"Join-"    &amp;KI40,""),"")
&amp;IFERROR(IF(AND((KI$33-KI41-INDEX(Sheep!$V$361:$V$368,KI40,1))&gt;(KI$33-KJ$33),(KI$33-KI41-INDEX(Sheep!$V$361:$V$368,KI40,1))&lt;=0),"Scan-"  &amp;KI40,""),"")
&amp;IFERROR(IF(AND((KI$33-KI41-150                                                                            )&gt;(KI$33-KJ$33),(KI$33-KI41-150                                                                             )&lt;=0),"Birth-" &amp;KI40,""),"")
&amp;IFERROR(IF(AND((KI$33-KI41-150-Sheep!$R$354                                           )&gt;(KI$33-KJ$33),(KI$33-KI41-150-Sheep!$R$354                                            )&lt;=0),"Wean-"&amp;KI40,""),"")
&amp;IFERROR(IF(AND((KI$33-KI41-150-Sheep!$R$355                                           )&gt;(KI$33-KJ$33),(KI$33-KI41-150-Sheep!$R$355                                            )&lt;=0),"Alt1-"   &amp;KI40,""),"")
&amp;IFERROR(IF(AND((KI$33-KI41-150-Sheep!$R$356                                           )&gt;(KI$33-KJ$33),(KI$33-KI41-150-Sheep!$R$356                                            )&lt;=0),"Alt2-"   &amp;KI40,""),"")</f>
        <v/>
      </c>
      <c r="KJ42" s="266" t="str">
        <f xml:space="preserve">                    IF(AND((KJ$33                                  -Sheep!$N$253                               )&gt;(KJ$33-KK$33),(KJ$33                                  -Sheep!$N$253                                )&lt;=0),"Born","")
&amp;                   IF(AND((KJ$33-Sheep!$R$354-Sheep!$N$253                                )&gt;(KJ$33-KK$33),(KJ$33-Sheep!$R$354-Sheep!$N$253                                )&lt;=0),"WeanStd","")
&amp;                   IF(AND((KJ$33-Sheep!$R$355-Sheep!$N$253                                )&gt;(KJ$33-KK$33),(KJ$33-Sheep!$R$355-Sheep!$N$253                                )&lt;=0),"WeanAlt1","")
&amp;                   IF(AND((KJ$33-Sheep!$R$356-Sheep!$N$253                                )&gt;(KJ$33-KK$33),(KJ$33-Sheep!$R$356-Sheep!$N$253                                )&lt;=0),"WeanAlt2","")
&amp;IFERROR(IF(AND((KJ$33-KJ41                                                                                     )&gt;(KJ$33-KK$33),(KJ$33-KJ41                                                                                     )&lt;=0),"Join-"    &amp;KJ40,""),"")
&amp;IFERROR(IF(AND((KJ$33-KJ41-INDEX(Sheep!$V$361:$V$368,KJ40,1))&gt;(KJ$33-KK$33),(KJ$33-KJ41-INDEX(Sheep!$V$361:$V$368,KJ40,1))&lt;=0),"Scan-"  &amp;KJ40,""),"")
&amp;IFERROR(IF(AND((KJ$33-KJ41-150                                                                            )&gt;(KJ$33-KK$33),(KJ$33-KJ41-150                                                                             )&lt;=0),"Birth-" &amp;KJ40,""),"")
&amp;IFERROR(IF(AND((KJ$33-KJ41-150-Sheep!$R$354                                           )&gt;(KJ$33-KK$33),(KJ$33-KJ41-150-Sheep!$R$354                                            )&lt;=0),"Wean-"&amp;KJ40,""),"")
&amp;IFERROR(IF(AND((KJ$33-KJ41-150-Sheep!$R$355                                           )&gt;(KJ$33-KK$33),(KJ$33-KJ41-150-Sheep!$R$355                                            )&lt;=0),"Alt1-"   &amp;KJ40,""),"")
&amp;IFERROR(IF(AND((KJ$33-KJ41-150-Sheep!$R$356                                           )&gt;(KJ$33-KK$33),(KJ$33-KJ41-150-Sheep!$R$356                                            )&lt;=0),"Alt2-"   &amp;KJ40,""),"")</f>
        <v/>
      </c>
      <c r="KK42" s="266" t="str">
        <f xml:space="preserve">                    IF(AND((KK$33                                  -Sheep!$N$253                               )&gt;(KK$33-KL$33),(KK$33                                  -Sheep!$N$253                                )&lt;=0),"Born","")
&amp;                   IF(AND((KK$33-Sheep!$R$354-Sheep!$N$253                                )&gt;(KK$33-KL$33),(KK$33-Sheep!$R$354-Sheep!$N$253                                )&lt;=0),"WeanStd","")
&amp;                   IF(AND((KK$33-Sheep!$R$355-Sheep!$N$253                                )&gt;(KK$33-KL$33),(KK$33-Sheep!$R$355-Sheep!$N$253                                )&lt;=0),"WeanAlt1","")
&amp;                   IF(AND((KK$33-Sheep!$R$356-Sheep!$N$253                                )&gt;(KK$33-KL$33),(KK$33-Sheep!$R$356-Sheep!$N$253                                )&lt;=0),"WeanAlt2","")
&amp;IFERROR(IF(AND((KK$33-KK41                                                                                     )&gt;(KK$33-KL$33),(KK$33-KK41                                                                                     )&lt;=0),"Join-"    &amp;KK40,""),"")
&amp;IFERROR(IF(AND((KK$33-KK41-INDEX(Sheep!$V$361:$V$368,KK40,1))&gt;(KK$33-KL$33),(KK$33-KK41-INDEX(Sheep!$V$361:$V$368,KK40,1))&lt;=0),"Scan-"  &amp;KK40,""),"")
&amp;IFERROR(IF(AND((KK$33-KK41-150                                                                            )&gt;(KK$33-KL$33),(KK$33-KK41-150                                                                             )&lt;=0),"Birth-" &amp;KK40,""),"")
&amp;IFERROR(IF(AND((KK$33-KK41-150-Sheep!$R$354                                           )&gt;(KK$33-KL$33),(KK$33-KK41-150-Sheep!$R$354                                            )&lt;=0),"Wean-"&amp;KK40,""),"")
&amp;IFERROR(IF(AND((KK$33-KK41-150-Sheep!$R$355                                           )&gt;(KK$33-KL$33),(KK$33-KK41-150-Sheep!$R$355                                            )&lt;=0),"Alt1-"   &amp;KK40,""),"")
&amp;IFERROR(IF(AND((KK$33-KK41-150-Sheep!$R$356                                           )&gt;(KK$33-KL$33),(KK$33-KK41-150-Sheep!$R$356                                            )&lt;=0),"Alt2-"   &amp;KK40,""),"")</f>
        <v/>
      </c>
      <c r="KL42" s="266" t="str">
        <f xml:space="preserve">                    IF(AND((KL$33                                  -Sheep!$N$253                               )&gt;(KL$33-KM$33),(KL$33                                  -Sheep!$N$253                                )&lt;=0),"Born","")
&amp;                   IF(AND((KL$33-Sheep!$R$354-Sheep!$N$253                                )&gt;(KL$33-KM$33),(KL$33-Sheep!$R$354-Sheep!$N$253                                )&lt;=0),"WeanStd","")
&amp;                   IF(AND((KL$33-Sheep!$R$355-Sheep!$N$253                                )&gt;(KL$33-KM$33),(KL$33-Sheep!$R$355-Sheep!$N$253                                )&lt;=0),"WeanAlt1","")
&amp;                   IF(AND((KL$33-Sheep!$R$356-Sheep!$N$253                                )&gt;(KL$33-KM$33),(KL$33-Sheep!$R$356-Sheep!$N$253                                )&lt;=0),"WeanAlt2","")
&amp;IFERROR(IF(AND((KL$33-KL41                                                                                     )&gt;(KL$33-KM$33),(KL$33-KL41                                                                                     )&lt;=0),"Join-"    &amp;KL40,""),"")
&amp;IFERROR(IF(AND((KL$33-KL41-INDEX(Sheep!$V$361:$V$368,KL40,1))&gt;(KL$33-KM$33),(KL$33-KL41-INDEX(Sheep!$V$361:$V$368,KL40,1))&lt;=0),"Scan-"  &amp;KL40,""),"")
&amp;IFERROR(IF(AND((KL$33-KL41-150                                                                            )&gt;(KL$33-KM$33),(KL$33-KL41-150                                                                             )&lt;=0),"Birth-" &amp;KL40,""),"")
&amp;IFERROR(IF(AND((KL$33-KL41-150-Sheep!$R$354                                           )&gt;(KL$33-KM$33),(KL$33-KL41-150-Sheep!$R$354                                            )&lt;=0),"Wean-"&amp;KL40,""),"")
&amp;IFERROR(IF(AND((KL$33-KL41-150-Sheep!$R$355                                           )&gt;(KL$33-KM$33),(KL$33-KL41-150-Sheep!$R$355                                            )&lt;=0),"Alt1-"   &amp;KL40,""),"")
&amp;IFERROR(IF(AND((KL$33-KL41-150-Sheep!$R$356                                           )&gt;(KL$33-KM$33),(KL$33-KL41-150-Sheep!$R$356                                            )&lt;=0),"Alt2-"   &amp;KL40,""),"")</f>
        <v/>
      </c>
      <c r="KM42" s="266" t="str">
        <f xml:space="preserve">                    IF(AND((KM$33                                  -Sheep!$N$253                               )&gt;(KM$33-KN$33),(KM$33                                  -Sheep!$N$253                                )&lt;=0),"Born","")
&amp;                   IF(AND((KM$33-Sheep!$R$354-Sheep!$N$253                                )&gt;(KM$33-KN$33),(KM$33-Sheep!$R$354-Sheep!$N$253                                )&lt;=0),"WeanStd","")
&amp;                   IF(AND((KM$33-Sheep!$R$355-Sheep!$N$253                                )&gt;(KM$33-KN$33),(KM$33-Sheep!$R$355-Sheep!$N$253                                )&lt;=0),"WeanAlt1","")
&amp;                   IF(AND((KM$33-Sheep!$R$356-Sheep!$N$253                                )&gt;(KM$33-KN$33),(KM$33-Sheep!$R$356-Sheep!$N$253                                )&lt;=0),"WeanAlt2","")
&amp;IFERROR(IF(AND((KM$33-KM41                                                                                     )&gt;(KM$33-KN$33),(KM$33-KM41                                                                                     )&lt;=0),"Join-"    &amp;KM40,""),"")
&amp;IFERROR(IF(AND((KM$33-KM41-INDEX(Sheep!$V$361:$V$368,KM40,1))&gt;(KM$33-KN$33),(KM$33-KM41-INDEX(Sheep!$V$361:$V$368,KM40,1))&lt;=0),"Scan-"  &amp;KM40,""),"")
&amp;IFERROR(IF(AND((KM$33-KM41-150                                                                            )&gt;(KM$33-KN$33),(KM$33-KM41-150                                                                             )&lt;=0),"Birth-" &amp;KM40,""),"")
&amp;IFERROR(IF(AND((KM$33-KM41-150-Sheep!$R$354                                           )&gt;(KM$33-KN$33),(KM$33-KM41-150-Sheep!$R$354                                            )&lt;=0),"Wean-"&amp;KM40,""),"")
&amp;IFERROR(IF(AND((KM$33-KM41-150-Sheep!$R$355                                           )&gt;(KM$33-KN$33),(KM$33-KM41-150-Sheep!$R$355                                            )&lt;=0),"Alt1-"   &amp;KM40,""),"")
&amp;IFERROR(IF(AND((KM$33-KM41-150-Sheep!$R$356                                           )&gt;(KM$33-KN$33),(KM$33-KM41-150-Sheep!$R$356                                            )&lt;=0),"Alt2-"   &amp;KM40,""),"")</f>
        <v>Birth-5</v>
      </c>
      <c r="KN42" s="266" t="str">
        <f xml:space="preserve">                    IF(AND((KN$33                                  -Sheep!$N$253                               )&gt;(KN$33-KO$33),(KN$33                                  -Sheep!$N$253                                )&lt;=0),"Born","")
&amp;                   IF(AND((KN$33-Sheep!$R$354-Sheep!$N$253                                )&gt;(KN$33-KO$33),(KN$33-Sheep!$R$354-Sheep!$N$253                                )&lt;=0),"WeanStd","")
&amp;                   IF(AND((KN$33-Sheep!$R$355-Sheep!$N$253                                )&gt;(KN$33-KO$33),(KN$33-Sheep!$R$355-Sheep!$N$253                                )&lt;=0),"WeanAlt1","")
&amp;                   IF(AND((KN$33-Sheep!$R$356-Sheep!$N$253                                )&gt;(KN$33-KO$33),(KN$33-Sheep!$R$356-Sheep!$N$253                                )&lt;=0),"WeanAlt2","")
&amp;IFERROR(IF(AND((KN$33-KN41                                                                                     )&gt;(KN$33-KO$33),(KN$33-KN41                                                                                     )&lt;=0),"Join-"    &amp;KN40,""),"")
&amp;IFERROR(IF(AND((KN$33-KN41-INDEX(Sheep!$V$361:$V$368,KN40,1))&gt;(KN$33-KO$33),(KN$33-KN41-INDEX(Sheep!$V$361:$V$368,KN40,1))&lt;=0),"Scan-"  &amp;KN40,""),"")
&amp;IFERROR(IF(AND((KN$33-KN41-150                                                                            )&gt;(KN$33-KO$33),(KN$33-KN41-150                                                                             )&lt;=0),"Birth-" &amp;KN40,""),"")
&amp;IFERROR(IF(AND((KN$33-KN41-150-Sheep!$R$354                                           )&gt;(KN$33-KO$33),(KN$33-KN41-150-Sheep!$R$354                                            )&lt;=0),"Wean-"&amp;KN40,""),"")
&amp;IFERROR(IF(AND((KN$33-KN41-150-Sheep!$R$355                                           )&gt;(KN$33-KO$33),(KN$33-KN41-150-Sheep!$R$355                                            )&lt;=0),"Alt1-"   &amp;KN40,""),"")
&amp;IFERROR(IF(AND((KN$33-KN41-150-Sheep!$R$356                                           )&gt;(KN$33-KO$33),(KN$33-KN41-150-Sheep!$R$356                                            )&lt;=0),"Alt2-"   &amp;KN40,""),"")</f>
        <v/>
      </c>
      <c r="KO42" s="266" t="str">
        <f xml:space="preserve">                    IF(AND((KO$33                                  -Sheep!$N$253                               )&gt;(KO$33-KP$33),(KO$33                                  -Sheep!$N$253                                )&lt;=0),"Born","")
&amp;                   IF(AND((KO$33-Sheep!$R$354-Sheep!$N$253                                )&gt;(KO$33-KP$33),(KO$33-Sheep!$R$354-Sheep!$N$253                                )&lt;=0),"WeanStd","")
&amp;                   IF(AND((KO$33-Sheep!$R$355-Sheep!$N$253                                )&gt;(KO$33-KP$33),(KO$33-Sheep!$R$355-Sheep!$N$253                                )&lt;=0),"WeanAlt1","")
&amp;                   IF(AND((KO$33-Sheep!$R$356-Sheep!$N$253                                )&gt;(KO$33-KP$33),(KO$33-Sheep!$R$356-Sheep!$N$253                                )&lt;=0),"WeanAlt2","")
&amp;IFERROR(IF(AND((KO$33-KO41                                                                                     )&gt;(KO$33-KP$33),(KO$33-KO41                                                                                     )&lt;=0),"Join-"    &amp;KO40,""),"")
&amp;IFERROR(IF(AND((KO$33-KO41-INDEX(Sheep!$V$361:$V$368,KO40,1))&gt;(KO$33-KP$33),(KO$33-KO41-INDEX(Sheep!$V$361:$V$368,KO40,1))&lt;=0),"Scan-"  &amp;KO40,""),"")
&amp;IFERROR(IF(AND((KO$33-KO41-150                                                                            )&gt;(KO$33-KP$33),(KO$33-KO41-150                                                                             )&lt;=0),"Birth-" &amp;KO40,""),"")
&amp;IFERROR(IF(AND((KO$33-KO41-150-Sheep!$R$354                                           )&gt;(KO$33-KP$33),(KO$33-KO41-150-Sheep!$R$354                                            )&lt;=0),"Wean-"&amp;KO40,""),"")
&amp;IFERROR(IF(AND((KO$33-KO41-150-Sheep!$R$355                                           )&gt;(KO$33-KP$33),(KO$33-KO41-150-Sheep!$R$355                                            )&lt;=0),"Alt1-"   &amp;KO40,""),"")
&amp;IFERROR(IF(AND((KO$33-KO41-150-Sheep!$R$356                                           )&gt;(KO$33-KP$33),(KO$33-KO41-150-Sheep!$R$356                                            )&lt;=0),"Alt2-"   &amp;KO40,""),"")</f>
        <v/>
      </c>
      <c r="KP42" s="266" t="str">
        <f xml:space="preserve">                    IF(AND((KP$33                                  -Sheep!$N$253                               )&gt;(KP$33-KQ$33),(KP$33                                  -Sheep!$N$253                                )&lt;=0),"Born","")
&amp;                   IF(AND((KP$33-Sheep!$R$354-Sheep!$N$253                                )&gt;(KP$33-KQ$33),(KP$33-Sheep!$R$354-Sheep!$N$253                                )&lt;=0),"WeanStd","")
&amp;                   IF(AND((KP$33-Sheep!$R$355-Sheep!$N$253                                )&gt;(KP$33-KQ$33),(KP$33-Sheep!$R$355-Sheep!$N$253                                )&lt;=0),"WeanAlt1","")
&amp;                   IF(AND((KP$33-Sheep!$R$356-Sheep!$N$253                                )&gt;(KP$33-KQ$33),(KP$33-Sheep!$R$356-Sheep!$N$253                                )&lt;=0),"WeanAlt2","")
&amp;IFERROR(IF(AND((KP$33-KP41                                                                                     )&gt;(KP$33-KQ$33),(KP$33-KP41                                                                                     )&lt;=0),"Join-"    &amp;KP40,""),"")
&amp;IFERROR(IF(AND((KP$33-KP41-INDEX(Sheep!$V$361:$V$368,KP40,1))&gt;(KP$33-KQ$33),(KP$33-KP41-INDEX(Sheep!$V$361:$V$368,KP40,1))&lt;=0),"Scan-"  &amp;KP40,""),"")
&amp;IFERROR(IF(AND((KP$33-KP41-150                                                                            )&gt;(KP$33-KQ$33),(KP$33-KP41-150                                                                             )&lt;=0),"Birth-" &amp;KP40,""),"")
&amp;IFERROR(IF(AND((KP$33-KP41-150-Sheep!$R$354                                           )&gt;(KP$33-KQ$33),(KP$33-KP41-150-Sheep!$R$354                                            )&lt;=0),"Wean-"&amp;KP40,""),"")
&amp;IFERROR(IF(AND((KP$33-KP41-150-Sheep!$R$355                                           )&gt;(KP$33-KQ$33),(KP$33-KP41-150-Sheep!$R$355                                            )&lt;=0),"Alt1-"   &amp;KP40,""),"")
&amp;IFERROR(IF(AND((KP$33-KP41-150-Sheep!$R$356                                           )&gt;(KP$33-KQ$33),(KP$33-KP41-150-Sheep!$R$356                                            )&lt;=0),"Alt2-"   &amp;KP40,""),"")</f>
        <v/>
      </c>
      <c r="KQ42" s="266" t="str">
        <f xml:space="preserve">                    IF(AND((KQ$33                                  -Sheep!$N$253                               )&gt;(KQ$33-KR$33),(KQ$33                                  -Sheep!$N$253                                )&lt;=0),"Born","")
&amp;                   IF(AND((KQ$33-Sheep!$R$354-Sheep!$N$253                                )&gt;(KQ$33-KR$33),(KQ$33-Sheep!$R$354-Sheep!$N$253                                )&lt;=0),"WeanStd","")
&amp;                   IF(AND((KQ$33-Sheep!$R$355-Sheep!$N$253                                )&gt;(KQ$33-KR$33),(KQ$33-Sheep!$R$355-Sheep!$N$253                                )&lt;=0),"WeanAlt1","")
&amp;                   IF(AND((KQ$33-Sheep!$R$356-Sheep!$N$253                                )&gt;(KQ$33-KR$33),(KQ$33-Sheep!$R$356-Sheep!$N$253                                )&lt;=0),"WeanAlt2","")
&amp;IFERROR(IF(AND((KQ$33-KQ41                                                                                     )&gt;(KQ$33-KR$33),(KQ$33-KQ41                                                                                     )&lt;=0),"Join-"    &amp;KQ40,""),"")
&amp;IFERROR(IF(AND((KQ$33-KQ41-INDEX(Sheep!$V$361:$V$368,KQ40,1))&gt;(KQ$33-KR$33),(KQ$33-KQ41-INDEX(Sheep!$V$361:$V$368,KQ40,1))&lt;=0),"Scan-"  &amp;KQ40,""),"")
&amp;IFERROR(IF(AND((KQ$33-KQ41-150                                                                            )&gt;(KQ$33-KR$33),(KQ$33-KQ41-150                                                                             )&lt;=0),"Birth-" &amp;KQ40,""),"")
&amp;IFERROR(IF(AND((KQ$33-KQ41-150-Sheep!$R$354                                           )&gt;(KQ$33-KR$33),(KQ$33-KQ41-150-Sheep!$R$354                                            )&lt;=0),"Wean-"&amp;KQ40,""),"")
&amp;IFERROR(IF(AND((KQ$33-KQ41-150-Sheep!$R$355                                           )&gt;(KQ$33-KR$33),(KQ$33-KQ41-150-Sheep!$R$355                                            )&lt;=0),"Alt1-"   &amp;KQ40,""),"")
&amp;IFERROR(IF(AND((KQ$33-KQ41-150-Sheep!$R$356                                           )&gt;(KQ$33-KR$33),(KQ$33-KQ41-150-Sheep!$R$356                                            )&lt;=0),"Alt2-"   &amp;KQ40,""),"")</f>
        <v/>
      </c>
      <c r="KR42" s="266" t="str">
        <f xml:space="preserve">                    IF(AND((KR$33                                  -Sheep!$N$253                               )&gt;(KR$33-KS$33),(KR$33                                  -Sheep!$N$253                                )&lt;=0),"Born","")
&amp;                   IF(AND((KR$33-Sheep!$R$354-Sheep!$N$253                                )&gt;(KR$33-KS$33),(KR$33-Sheep!$R$354-Sheep!$N$253                                )&lt;=0),"WeanStd","")
&amp;                   IF(AND((KR$33-Sheep!$R$355-Sheep!$N$253                                )&gt;(KR$33-KS$33),(KR$33-Sheep!$R$355-Sheep!$N$253                                )&lt;=0),"WeanAlt1","")
&amp;                   IF(AND((KR$33-Sheep!$R$356-Sheep!$N$253                                )&gt;(KR$33-KS$33),(KR$33-Sheep!$R$356-Sheep!$N$253                                )&lt;=0),"WeanAlt2","")
&amp;IFERROR(IF(AND((KR$33-KR41                                                                                     )&gt;(KR$33-KS$33),(KR$33-KR41                                                                                     )&lt;=0),"Join-"    &amp;KR40,""),"")
&amp;IFERROR(IF(AND((KR$33-KR41-INDEX(Sheep!$V$361:$V$368,KR40,1))&gt;(KR$33-KS$33),(KR$33-KR41-INDEX(Sheep!$V$361:$V$368,KR40,1))&lt;=0),"Scan-"  &amp;KR40,""),"")
&amp;IFERROR(IF(AND((KR$33-KR41-150                                                                            )&gt;(KR$33-KS$33),(KR$33-KR41-150                                                                             )&lt;=0),"Birth-" &amp;KR40,""),"")
&amp;IFERROR(IF(AND((KR$33-KR41-150-Sheep!$R$354                                           )&gt;(KR$33-KS$33),(KR$33-KR41-150-Sheep!$R$354                                            )&lt;=0),"Wean-"&amp;KR40,""),"")
&amp;IFERROR(IF(AND((KR$33-KR41-150-Sheep!$R$355                                           )&gt;(KR$33-KS$33),(KR$33-KR41-150-Sheep!$R$355                                            )&lt;=0),"Alt1-"   &amp;KR40,""),"")
&amp;IFERROR(IF(AND((KR$33-KR41-150-Sheep!$R$356                                           )&gt;(KR$33-KS$33),(KR$33-KR41-150-Sheep!$R$356                                            )&lt;=0),"Alt2-"   &amp;KR40,""),"")</f>
        <v/>
      </c>
      <c r="KS42" s="266" t="str">
        <f xml:space="preserve">                    IF(AND((KS$33                                  -Sheep!$N$253                               )&gt;(KS$33-KT$33),(KS$33                                  -Sheep!$N$253                                )&lt;=0),"Born","")
&amp;                   IF(AND((KS$33-Sheep!$R$354-Sheep!$N$253                                )&gt;(KS$33-KT$33),(KS$33-Sheep!$R$354-Sheep!$N$253                                )&lt;=0),"WeanStd","")
&amp;                   IF(AND((KS$33-Sheep!$R$355-Sheep!$N$253                                )&gt;(KS$33-KT$33),(KS$33-Sheep!$R$355-Sheep!$N$253                                )&lt;=0),"WeanAlt1","")
&amp;                   IF(AND((KS$33-Sheep!$R$356-Sheep!$N$253                                )&gt;(KS$33-KT$33),(KS$33-Sheep!$R$356-Sheep!$N$253                                )&lt;=0),"WeanAlt2","")
&amp;IFERROR(IF(AND((KS$33-KS41                                                                                     )&gt;(KS$33-KT$33),(KS$33-KS41                                                                                     )&lt;=0),"Join-"    &amp;KS40,""),"")
&amp;IFERROR(IF(AND((KS$33-KS41-INDEX(Sheep!$V$361:$V$368,KS40,1))&gt;(KS$33-KT$33),(KS$33-KS41-INDEX(Sheep!$V$361:$V$368,KS40,1))&lt;=0),"Scan-"  &amp;KS40,""),"")
&amp;IFERROR(IF(AND((KS$33-KS41-150                                                                            )&gt;(KS$33-KT$33),(KS$33-KS41-150                                                                             )&lt;=0),"Birth-" &amp;KS40,""),"")
&amp;IFERROR(IF(AND((KS$33-KS41-150-Sheep!$R$354                                           )&gt;(KS$33-KT$33),(KS$33-KS41-150-Sheep!$R$354                                            )&lt;=0),"Wean-"&amp;KS40,""),"")
&amp;IFERROR(IF(AND((KS$33-KS41-150-Sheep!$R$355                                           )&gt;(KS$33-KT$33),(KS$33-KS41-150-Sheep!$R$355                                            )&lt;=0),"Alt1-"   &amp;KS40,""),"")
&amp;IFERROR(IF(AND((KS$33-KS41-150-Sheep!$R$356                                           )&gt;(KS$33-KT$33),(KS$33-KS41-150-Sheep!$R$356                                            )&lt;=0),"Alt2-"   &amp;KS40,""),"")</f>
        <v/>
      </c>
      <c r="KT42" s="266" t="str">
        <f xml:space="preserve">                    IF(AND((KT$33                                  -Sheep!$N$253                               )&gt;(KT$33-KU$33),(KT$33                                  -Sheep!$N$253                                )&lt;=0),"Born","")
&amp;                   IF(AND((KT$33-Sheep!$R$354-Sheep!$N$253                                )&gt;(KT$33-KU$33),(KT$33-Sheep!$R$354-Sheep!$N$253                                )&lt;=0),"WeanStd","")
&amp;                   IF(AND((KT$33-Sheep!$R$355-Sheep!$N$253                                )&gt;(KT$33-KU$33),(KT$33-Sheep!$R$355-Sheep!$N$253                                )&lt;=0),"WeanAlt1","")
&amp;                   IF(AND((KT$33-Sheep!$R$356-Sheep!$N$253                                )&gt;(KT$33-KU$33),(KT$33-Sheep!$R$356-Sheep!$N$253                                )&lt;=0),"WeanAlt2","")
&amp;IFERROR(IF(AND((KT$33-KT41                                                                                     )&gt;(KT$33-KU$33),(KT$33-KT41                                                                                     )&lt;=0),"Join-"    &amp;KT40,""),"")
&amp;IFERROR(IF(AND((KT$33-KT41-INDEX(Sheep!$V$361:$V$368,KT40,1))&gt;(KT$33-KU$33),(KT$33-KT41-INDEX(Sheep!$V$361:$V$368,KT40,1))&lt;=0),"Scan-"  &amp;KT40,""),"")
&amp;IFERROR(IF(AND((KT$33-KT41-150                                                                            )&gt;(KT$33-KU$33),(KT$33-KT41-150                                                                             )&lt;=0),"Birth-" &amp;KT40,""),"")
&amp;IFERROR(IF(AND((KT$33-KT41-150-Sheep!$R$354                                           )&gt;(KT$33-KU$33),(KT$33-KT41-150-Sheep!$R$354                                            )&lt;=0),"Wean-"&amp;KT40,""),"")
&amp;IFERROR(IF(AND((KT$33-KT41-150-Sheep!$R$355                                           )&gt;(KT$33-KU$33),(KT$33-KT41-150-Sheep!$R$355                                            )&lt;=0),"Alt1-"   &amp;KT40,""),"")
&amp;IFERROR(IF(AND((KT$33-KT41-150-Sheep!$R$356                                           )&gt;(KT$33-KU$33),(KT$33-KT41-150-Sheep!$R$356                                            )&lt;=0),"Alt2-"   &amp;KT40,""),"")</f>
        <v/>
      </c>
      <c r="KU42" s="266" t="str">
        <f xml:space="preserve">                    IF(AND((KU$33                                  -Sheep!$N$253                               )&gt;(KU$33-KV$33),(KU$33                                  -Sheep!$N$253                                )&lt;=0),"Born","")
&amp;                   IF(AND((KU$33-Sheep!$R$354-Sheep!$N$253                                )&gt;(KU$33-KV$33),(KU$33-Sheep!$R$354-Sheep!$N$253                                )&lt;=0),"WeanStd","")
&amp;                   IF(AND((KU$33-Sheep!$R$355-Sheep!$N$253                                )&gt;(KU$33-KV$33),(KU$33-Sheep!$R$355-Sheep!$N$253                                )&lt;=0),"WeanAlt1","")
&amp;                   IF(AND((KU$33-Sheep!$R$356-Sheep!$N$253                                )&gt;(KU$33-KV$33),(KU$33-Sheep!$R$356-Sheep!$N$253                                )&lt;=0),"WeanAlt2","")
&amp;IFERROR(IF(AND((KU$33-KU41                                                                                     )&gt;(KU$33-KV$33),(KU$33-KU41                                                                                     )&lt;=0),"Join-"    &amp;KU40,""),"")
&amp;IFERROR(IF(AND((KU$33-KU41-INDEX(Sheep!$V$361:$V$368,KU40,1))&gt;(KU$33-KV$33),(KU$33-KU41-INDEX(Sheep!$V$361:$V$368,KU40,1))&lt;=0),"Scan-"  &amp;KU40,""),"")
&amp;IFERROR(IF(AND((KU$33-KU41-150                                                                            )&gt;(KU$33-KV$33),(KU$33-KU41-150                                                                             )&lt;=0),"Birth-" &amp;KU40,""),"")
&amp;IFERROR(IF(AND((KU$33-KU41-150-Sheep!$R$354                                           )&gt;(KU$33-KV$33),(KU$33-KU41-150-Sheep!$R$354                                            )&lt;=0),"Wean-"&amp;KU40,""),"")
&amp;IFERROR(IF(AND((KU$33-KU41-150-Sheep!$R$355                                           )&gt;(KU$33-KV$33),(KU$33-KU41-150-Sheep!$R$355                                            )&lt;=0),"Alt1-"   &amp;KU40,""),"")
&amp;IFERROR(IF(AND((KU$33-KU41-150-Sheep!$R$356                                           )&gt;(KU$33-KV$33),(KU$33-KU41-150-Sheep!$R$356                                            )&lt;=0),"Alt2-"   &amp;KU40,""),"")</f>
        <v/>
      </c>
      <c r="KV42" s="266" t="str">
        <f xml:space="preserve">                    IF(AND((KV$33                                  -Sheep!$N$253                               )&gt;(KV$33-KW$33),(KV$33                                  -Sheep!$N$253                                )&lt;=0),"Born","")
&amp;                   IF(AND((KV$33-Sheep!$R$354-Sheep!$N$253                                )&gt;(KV$33-KW$33),(KV$33-Sheep!$R$354-Sheep!$N$253                                )&lt;=0),"WeanStd","")
&amp;                   IF(AND((KV$33-Sheep!$R$355-Sheep!$N$253                                )&gt;(KV$33-KW$33),(KV$33-Sheep!$R$355-Sheep!$N$253                                )&lt;=0),"WeanAlt1","")
&amp;                   IF(AND((KV$33-Sheep!$R$356-Sheep!$N$253                                )&gt;(KV$33-KW$33),(KV$33-Sheep!$R$356-Sheep!$N$253                                )&lt;=0),"WeanAlt2","")
&amp;IFERROR(IF(AND((KV$33-KV41                                                                                     )&gt;(KV$33-KW$33),(KV$33-KV41                                                                                     )&lt;=0),"Join-"    &amp;KV40,""),"")
&amp;IFERROR(IF(AND((KV$33-KV41-INDEX(Sheep!$V$361:$V$368,KV40,1))&gt;(KV$33-KW$33),(KV$33-KV41-INDEX(Sheep!$V$361:$V$368,KV40,1))&lt;=0),"Scan-"  &amp;KV40,""),"")
&amp;IFERROR(IF(AND((KV$33-KV41-150                                                                            )&gt;(KV$33-KW$33),(KV$33-KV41-150                                                                             )&lt;=0),"Birth-" &amp;KV40,""),"")
&amp;IFERROR(IF(AND((KV$33-KV41-150-Sheep!$R$354                                           )&gt;(KV$33-KW$33),(KV$33-KV41-150-Sheep!$R$354                                            )&lt;=0),"Wean-"&amp;KV40,""),"")
&amp;IFERROR(IF(AND((KV$33-KV41-150-Sheep!$R$355                                           )&gt;(KV$33-KW$33),(KV$33-KV41-150-Sheep!$R$355                                            )&lt;=0),"Alt1-"   &amp;KV40,""),"")
&amp;IFERROR(IF(AND((KV$33-KV41-150-Sheep!$R$356                                           )&gt;(KV$33-KW$33),(KV$33-KV41-150-Sheep!$R$356                                            )&lt;=0),"Alt2-"   &amp;KV40,""),"")</f>
        <v/>
      </c>
      <c r="KW42" s="266" t="str">
        <f xml:space="preserve">                    IF(AND((KW$33                                  -Sheep!$N$253                               )&gt;(KW$33-KX$33),(KW$33                                  -Sheep!$N$253                                )&lt;=0),"Born","")
&amp;                   IF(AND((KW$33-Sheep!$R$354-Sheep!$N$253                                )&gt;(KW$33-KX$33),(KW$33-Sheep!$R$354-Sheep!$N$253                                )&lt;=0),"WeanStd","")
&amp;                   IF(AND((KW$33-Sheep!$R$355-Sheep!$N$253                                )&gt;(KW$33-KX$33),(KW$33-Sheep!$R$355-Sheep!$N$253                                )&lt;=0),"WeanAlt1","")
&amp;                   IF(AND((KW$33-Sheep!$R$356-Sheep!$N$253                                )&gt;(KW$33-KX$33),(KW$33-Sheep!$R$356-Sheep!$N$253                                )&lt;=0),"WeanAlt2","")
&amp;IFERROR(IF(AND((KW$33-KW41                                                                                     )&gt;(KW$33-KX$33),(KW$33-KW41                                                                                     )&lt;=0),"Join-"    &amp;KW40,""),"")
&amp;IFERROR(IF(AND((KW$33-KW41-INDEX(Sheep!$V$361:$V$368,KW40,1))&gt;(KW$33-KX$33),(KW$33-KW41-INDEX(Sheep!$V$361:$V$368,KW40,1))&lt;=0),"Scan-"  &amp;KW40,""),"")
&amp;IFERROR(IF(AND((KW$33-KW41-150                                                                            )&gt;(KW$33-KX$33),(KW$33-KW41-150                                                                             )&lt;=0),"Birth-" &amp;KW40,""),"")
&amp;IFERROR(IF(AND((KW$33-KW41-150-Sheep!$R$354                                           )&gt;(KW$33-KX$33),(KW$33-KW41-150-Sheep!$R$354                                            )&lt;=0),"Wean-"&amp;KW40,""),"")
&amp;IFERROR(IF(AND((KW$33-KW41-150-Sheep!$R$355                                           )&gt;(KW$33-KX$33),(KW$33-KW41-150-Sheep!$R$355                                            )&lt;=0),"Alt1-"   &amp;KW40,""),"")
&amp;IFERROR(IF(AND((KW$33-KW41-150-Sheep!$R$356                                           )&gt;(KW$33-KX$33),(KW$33-KW41-150-Sheep!$R$356                                            )&lt;=0),"Alt2-"   &amp;KW40,""),"")</f>
        <v/>
      </c>
      <c r="KX42" s="266" t="str">
        <f xml:space="preserve">                    IF(AND((KX$33                                  -Sheep!$N$253                               )&gt;(KX$33-KY$33),(KX$33                                  -Sheep!$N$253                                )&lt;=0),"Born","")
&amp;                   IF(AND((KX$33-Sheep!$R$354-Sheep!$N$253                                )&gt;(KX$33-KY$33),(KX$33-Sheep!$R$354-Sheep!$N$253                                )&lt;=0),"WeanStd","")
&amp;                   IF(AND((KX$33-Sheep!$R$355-Sheep!$N$253                                )&gt;(KX$33-KY$33),(KX$33-Sheep!$R$355-Sheep!$N$253                                )&lt;=0),"WeanAlt1","")
&amp;                   IF(AND((KX$33-Sheep!$R$356-Sheep!$N$253                                )&gt;(KX$33-KY$33),(KX$33-Sheep!$R$356-Sheep!$N$253                                )&lt;=0),"WeanAlt2","")
&amp;IFERROR(IF(AND((KX$33-KX41                                                                                     )&gt;(KX$33-KY$33),(KX$33-KX41                                                                                     )&lt;=0),"Join-"    &amp;KX40,""),"")
&amp;IFERROR(IF(AND((KX$33-KX41-INDEX(Sheep!$V$361:$V$368,KX40,1))&gt;(KX$33-KY$33),(KX$33-KX41-INDEX(Sheep!$V$361:$V$368,KX40,1))&lt;=0),"Scan-"  &amp;KX40,""),"")
&amp;IFERROR(IF(AND((KX$33-KX41-150                                                                            )&gt;(KX$33-KY$33),(KX$33-KX41-150                                                                             )&lt;=0),"Birth-" &amp;KX40,""),"")
&amp;IFERROR(IF(AND((KX$33-KX41-150-Sheep!$R$354                                           )&gt;(KX$33-KY$33),(KX$33-KX41-150-Sheep!$R$354                                            )&lt;=0),"Wean-"&amp;KX40,""),"")
&amp;IFERROR(IF(AND((KX$33-KX41-150-Sheep!$R$355                                           )&gt;(KX$33-KY$33),(KX$33-KX41-150-Sheep!$R$355                                            )&lt;=0),"Alt1-"   &amp;KX40,""),"")
&amp;IFERROR(IF(AND((KX$33-KX41-150-Sheep!$R$356                                           )&gt;(KX$33-KY$33),(KX$33-KX41-150-Sheep!$R$356                                            )&lt;=0),"Alt2-"   &amp;KX40,""),"")</f>
        <v/>
      </c>
      <c r="KY42" s="266" t="str">
        <f xml:space="preserve">                    IF(AND((KY$33                                  -Sheep!$N$253                               )&gt;(KY$33-KZ$33),(KY$33                                  -Sheep!$N$253                                )&lt;=0),"Born","")
&amp;                   IF(AND((KY$33-Sheep!$R$354-Sheep!$N$253                                )&gt;(KY$33-KZ$33),(KY$33-Sheep!$R$354-Sheep!$N$253                                )&lt;=0),"WeanStd","")
&amp;                   IF(AND((KY$33-Sheep!$R$355-Sheep!$N$253                                )&gt;(KY$33-KZ$33),(KY$33-Sheep!$R$355-Sheep!$N$253                                )&lt;=0),"WeanAlt1","")
&amp;                   IF(AND((KY$33-Sheep!$R$356-Sheep!$N$253                                )&gt;(KY$33-KZ$33),(KY$33-Sheep!$R$356-Sheep!$N$253                                )&lt;=0),"WeanAlt2","")
&amp;IFERROR(IF(AND((KY$33-KY41                                                                                     )&gt;(KY$33-KZ$33),(KY$33-KY41                                                                                     )&lt;=0),"Join-"    &amp;KY40,""),"")
&amp;IFERROR(IF(AND((KY$33-KY41-INDEX(Sheep!$V$361:$V$368,KY40,1))&gt;(KY$33-KZ$33),(KY$33-KY41-INDEX(Sheep!$V$361:$V$368,KY40,1))&lt;=0),"Scan-"  &amp;KY40,""),"")
&amp;IFERROR(IF(AND((KY$33-KY41-150                                                                            )&gt;(KY$33-KZ$33),(KY$33-KY41-150                                                                             )&lt;=0),"Birth-" &amp;KY40,""),"")
&amp;IFERROR(IF(AND((KY$33-KY41-150-Sheep!$R$354                                           )&gt;(KY$33-KZ$33),(KY$33-KY41-150-Sheep!$R$354                                            )&lt;=0),"Wean-"&amp;KY40,""),"")
&amp;IFERROR(IF(AND((KY$33-KY41-150-Sheep!$R$355                                           )&gt;(KY$33-KZ$33),(KY$33-KY41-150-Sheep!$R$355                                            )&lt;=0),"Alt1-"   &amp;KY40,""),"")
&amp;IFERROR(IF(AND((KY$33-KY41-150-Sheep!$R$356                                           )&gt;(KY$33-KZ$33),(KY$33-KY41-150-Sheep!$R$356                                            )&lt;=0),"Alt2-"   &amp;KY40,""),"")</f>
        <v/>
      </c>
      <c r="KZ42" s="266" t="str">
        <f xml:space="preserve">                    IF(AND((KZ$33                                  -Sheep!$N$253                               )&gt;(KZ$33-LA$33),(KZ$33                                  -Sheep!$N$253                                )&lt;=0),"Born","")
&amp;                   IF(AND((KZ$33-Sheep!$R$354-Sheep!$N$253                                )&gt;(KZ$33-LA$33),(KZ$33-Sheep!$R$354-Sheep!$N$253                                )&lt;=0),"WeanStd","")
&amp;                   IF(AND((KZ$33-Sheep!$R$355-Sheep!$N$253                                )&gt;(KZ$33-LA$33),(KZ$33-Sheep!$R$355-Sheep!$N$253                                )&lt;=0),"WeanAlt1","")
&amp;                   IF(AND((KZ$33-Sheep!$R$356-Sheep!$N$253                                )&gt;(KZ$33-LA$33),(KZ$33-Sheep!$R$356-Sheep!$N$253                                )&lt;=0),"WeanAlt2","")
&amp;IFERROR(IF(AND((KZ$33-KZ41                                                                                     )&gt;(KZ$33-LA$33),(KZ$33-KZ41                                                                                     )&lt;=0),"Join-"    &amp;KZ40,""),"")
&amp;IFERROR(IF(AND((KZ$33-KZ41-INDEX(Sheep!$V$361:$V$368,KZ40,1))&gt;(KZ$33-LA$33),(KZ$33-KZ41-INDEX(Sheep!$V$361:$V$368,KZ40,1))&lt;=0),"Scan-"  &amp;KZ40,""),"")
&amp;IFERROR(IF(AND((KZ$33-KZ41-150                                                                            )&gt;(KZ$33-LA$33),(KZ$33-KZ41-150                                                                             )&lt;=0),"Birth-" &amp;KZ40,""),"")
&amp;IFERROR(IF(AND((KZ$33-KZ41-150-Sheep!$R$354                                           )&gt;(KZ$33-LA$33),(KZ$33-KZ41-150-Sheep!$R$354                                            )&lt;=0),"Wean-"&amp;KZ40,""),"")
&amp;IFERROR(IF(AND((KZ$33-KZ41-150-Sheep!$R$355                                           )&gt;(KZ$33-LA$33),(KZ$33-KZ41-150-Sheep!$R$355                                            )&lt;=0),"Alt1-"   &amp;KZ40,""),"")
&amp;IFERROR(IF(AND((KZ$33-KZ41-150-Sheep!$R$356                                           )&gt;(KZ$33-LA$33),(KZ$33-KZ41-150-Sheep!$R$356                                            )&lt;=0),"Alt2-"   &amp;KZ40,""),"")</f>
        <v>Wean-5</v>
      </c>
      <c r="LA42" s="266" t="str">
        <f xml:space="preserve">                    IF(AND((LA$33                                  -Sheep!$N$253                               )&gt;(LA$33-LB$33),(LA$33                                  -Sheep!$N$253                                )&lt;=0),"Born","")
&amp;                   IF(AND((LA$33-Sheep!$R$354-Sheep!$N$253                                )&gt;(LA$33-LB$33),(LA$33-Sheep!$R$354-Sheep!$N$253                                )&lt;=0),"WeanStd","")
&amp;                   IF(AND((LA$33-Sheep!$R$355-Sheep!$N$253                                )&gt;(LA$33-LB$33),(LA$33-Sheep!$R$355-Sheep!$N$253                                )&lt;=0),"WeanAlt1","")
&amp;                   IF(AND((LA$33-Sheep!$R$356-Sheep!$N$253                                )&gt;(LA$33-LB$33),(LA$33-Sheep!$R$356-Sheep!$N$253                                )&lt;=0),"WeanAlt2","")
&amp;IFERROR(IF(AND((LA$33-LA41                                                                                     )&gt;(LA$33-LB$33),(LA$33-LA41                                                                                     )&lt;=0),"Join-"    &amp;LA40,""),"")
&amp;IFERROR(IF(AND((LA$33-LA41-INDEX(Sheep!$V$361:$V$368,LA40,1))&gt;(LA$33-LB$33),(LA$33-LA41-INDEX(Sheep!$V$361:$V$368,LA40,1))&lt;=0),"Scan-"  &amp;LA40,""),"")
&amp;IFERROR(IF(AND((LA$33-LA41-150                                                                            )&gt;(LA$33-LB$33),(LA$33-LA41-150                                                                             )&lt;=0),"Birth-" &amp;LA40,""),"")
&amp;IFERROR(IF(AND((LA$33-LA41-150-Sheep!$R$354                                           )&gt;(LA$33-LB$33),(LA$33-LA41-150-Sheep!$R$354                                            )&lt;=0),"Wean-"&amp;LA40,""),"")
&amp;IFERROR(IF(AND((LA$33-LA41-150-Sheep!$R$355                                           )&gt;(LA$33-LB$33),(LA$33-LA41-150-Sheep!$R$355                                            )&lt;=0),"Alt1-"   &amp;LA40,""),"")
&amp;IFERROR(IF(AND((LA$33-LA41-150-Sheep!$R$356                                           )&gt;(LA$33-LB$33),(LA$33-LA41-150-Sheep!$R$356                                            )&lt;=0),"Alt2-"   &amp;LA40,""),"")</f>
        <v/>
      </c>
      <c r="LB42" s="266" t="str">
        <f xml:space="preserve">                    IF(AND((LB$33                                  -Sheep!$N$253                               )&gt;(LB$33-LC$33),(LB$33                                  -Sheep!$N$253                                )&lt;=0),"Born","")
&amp;                   IF(AND((LB$33-Sheep!$R$354-Sheep!$N$253                                )&gt;(LB$33-LC$33),(LB$33-Sheep!$R$354-Sheep!$N$253                                )&lt;=0),"WeanStd","")
&amp;                   IF(AND((LB$33-Sheep!$R$355-Sheep!$N$253                                )&gt;(LB$33-LC$33),(LB$33-Sheep!$R$355-Sheep!$N$253                                )&lt;=0),"WeanAlt1","")
&amp;                   IF(AND((LB$33-Sheep!$R$356-Sheep!$N$253                                )&gt;(LB$33-LC$33),(LB$33-Sheep!$R$356-Sheep!$N$253                                )&lt;=0),"WeanAlt2","")
&amp;IFERROR(IF(AND((LB$33-LB41                                                                                     )&gt;(LB$33-LC$33),(LB$33-LB41                                                                                     )&lt;=0),"Join-"    &amp;LB40,""),"")
&amp;IFERROR(IF(AND((LB$33-LB41-INDEX(Sheep!$V$361:$V$368,LB40,1))&gt;(LB$33-LC$33),(LB$33-LB41-INDEX(Sheep!$V$361:$V$368,LB40,1))&lt;=0),"Scan-"  &amp;LB40,""),"")
&amp;IFERROR(IF(AND((LB$33-LB41-150                                                                            )&gt;(LB$33-LC$33),(LB$33-LB41-150                                                                             )&lt;=0),"Birth-" &amp;LB40,""),"")
&amp;IFERROR(IF(AND((LB$33-LB41-150-Sheep!$R$354                                           )&gt;(LB$33-LC$33),(LB$33-LB41-150-Sheep!$R$354                                            )&lt;=0),"Wean-"&amp;LB40,""),"")
&amp;IFERROR(IF(AND((LB$33-LB41-150-Sheep!$R$355                                           )&gt;(LB$33-LC$33),(LB$33-LB41-150-Sheep!$R$355                                            )&lt;=0),"Alt1-"   &amp;LB40,""),"")
&amp;IFERROR(IF(AND((LB$33-LB41-150-Sheep!$R$356                                           )&gt;(LB$33-LC$33),(LB$33-LB41-150-Sheep!$R$356                                            )&lt;=0),"Alt2-"   &amp;LB40,""),"")</f>
        <v/>
      </c>
      <c r="LC42" s="266" t="str">
        <f xml:space="preserve">                    IF(AND((LC$33                                  -Sheep!$N$253                               )&gt;(LC$33-LD$33),(LC$33                                  -Sheep!$N$253                                )&lt;=0),"Born","")
&amp;                   IF(AND((LC$33-Sheep!$R$354-Sheep!$N$253                                )&gt;(LC$33-LD$33),(LC$33-Sheep!$R$354-Sheep!$N$253                                )&lt;=0),"WeanStd","")
&amp;                   IF(AND((LC$33-Sheep!$R$355-Sheep!$N$253                                )&gt;(LC$33-LD$33),(LC$33-Sheep!$R$355-Sheep!$N$253                                )&lt;=0),"WeanAlt1","")
&amp;                   IF(AND((LC$33-Sheep!$R$356-Sheep!$N$253                                )&gt;(LC$33-LD$33),(LC$33-Sheep!$R$356-Sheep!$N$253                                )&lt;=0),"WeanAlt2","")
&amp;IFERROR(IF(AND((LC$33-LC41                                                                                     )&gt;(LC$33-LD$33),(LC$33-LC41                                                                                     )&lt;=0),"Join-"    &amp;LC40,""),"")
&amp;IFERROR(IF(AND((LC$33-LC41-INDEX(Sheep!$V$361:$V$368,LC40,1))&gt;(LC$33-LD$33),(LC$33-LC41-INDEX(Sheep!$V$361:$V$368,LC40,1))&lt;=0),"Scan-"  &amp;LC40,""),"")
&amp;IFERROR(IF(AND((LC$33-LC41-150                                                                            )&gt;(LC$33-LD$33),(LC$33-LC41-150                                                                             )&lt;=0),"Birth-" &amp;LC40,""),"")
&amp;IFERROR(IF(AND((LC$33-LC41-150-Sheep!$R$354                                           )&gt;(LC$33-LD$33),(LC$33-LC41-150-Sheep!$R$354                                            )&lt;=0),"Wean-"&amp;LC40,""),"")
&amp;IFERROR(IF(AND((LC$33-LC41-150-Sheep!$R$355                                           )&gt;(LC$33-LD$33),(LC$33-LC41-150-Sheep!$R$355                                            )&lt;=0),"Alt1-"   &amp;LC40,""),"")
&amp;IFERROR(IF(AND((LC$33-LC41-150-Sheep!$R$356                                           )&gt;(LC$33-LD$33),(LC$33-LC41-150-Sheep!$R$356                                            )&lt;=0),"Alt2-"   &amp;LC40,""),"")</f>
        <v/>
      </c>
      <c r="LD42" s="266" t="str">
        <f xml:space="preserve">                    IF(AND((LD$33                                  -Sheep!$N$253                               )&gt;(LD$33-LE$33),(LD$33                                  -Sheep!$N$253                                )&lt;=0),"Born","")
&amp;                   IF(AND((LD$33-Sheep!$R$354-Sheep!$N$253                                )&gt;(LD$33-LE$33),(LD$33-Sheep!$R$354-Sheep!$N$253                                )&lt;=0),"WeanStd","")
&amp;                   IF(AND((LD$33-Sheep!$R$355-Sheep!$N$253                                )&gt;(LD$33-LE$33),(LD$33-Sheep!$R$355-Sheep!$N$253                                )&lt;=0),"WeanAlt1","")
&amp;                   IF(AND((LD$33-Sheep!$R$356-Sheep!$N$253                                )&gt;(LD$33-LE$33),(LD$33-Sheep!$R$356-Sheep!$N$253                                )&lt;=0),"WeanAlt2","")
&amp;IFERROR(IF(AND((LD$33-LD41                                                                                     )&gt;(LD$33-LE$33),(LD$33-LD41                                                                                     )&lt;=0),"Join-"    &amp;LD40,""),"")
&amp;IFERROR(IF(AND((LD$33-LD41-INDEX(Sheep!$V$361:$V$368,LD40,1))&gt;(LD$33-LE$33),(LD$33-LD41-INDEX(Sheep!$V$361:$V$368,LD40,1))&lt;=0),"Scan-"  &amp;LD40,""),"")
&amp;IFERROR(IF(AND((LD$33-LD41-150                                                                            )&gt;(LD$33-LE$33),(LD$33-LD41-150                                                                             )&lt;=0),"Birth-" &amp;LD40,""),"")
&amp;IFERROR(IF(AND((LD$33-LD41-150-Sheep!$R$354                                           )&gt;(LD$33-LE$33),(LD$33-LD41-150-Sheep!$R$354                                            )&lt;=0),"Wean-"&amp;LD40,""),"")
&amp;IFERROR(IF(AND((LD$33-LD41-150-Sheep!$R$355                                           )&gt;(LD$33-LE$33),(LD$33-LD41-150-Sheep!$R$355                                            )&lt;=0),"Alt1-"   &amp;LD40,""),"")
&amp;IFERROR(IF(AND((LD$33-LD41-150-Sheep!$R$356                                           )&gt;(LD$33-LE$33),(LD$33-LD41-150-Sheep!$R$356                                            )&lt;=0),"Alt2-"   &amp;LD40,""),"")</f>
        <v>Alt1-5</v>
      </c>
      <c r="LE42" s="266" t="str">
        <f xml:space="preserve">                    IF(AND((LE$33                                  -Sheep!$N$253                               )&gt;(LE$33-LF$33),(LE$33                                  -Sheep!$N$253                                )&lt;=0),"Born","")
&amp;                   IF(AND((LE$33-Sheep!$R$354-Sheep!$N$253                                )&gt;(LE$33-LF$33),(LE$33-Sheep!$R$354-Sheep!$N$253                                )&lt;=0),"WeanStd","")
&amp;                   IF(AND((LE$33-Sheep!$R$355-Sheep!$N$253                                )&gt;(LE$33-LF$33),(LE$33-Sheep!$R$355-Sheep!$N$253                                )&lt;=0),"WeanAlt1","")
&amp;                   IF(AND((LE$33-Sheep!$R$356-Sheep!$N$253                                )&gt;(LE$33-LF$33),(LE$33-Sheep!$R$356-Sheep!$N$253                                )&lt;=0),"WeanAlt2","")
&amp;IFERROR(IF(AND((LE$33-LE41                                                                                     )&gt;(LE$33-LF$33),(LE$33-LE41                                                                                     )&lt;=0),"Join-"    &amp;LE40,""),"")
&amp;IFERROR(IF(AND((LE$33-LE41-INDEX(Sheep!$V$361:$V$368,LE40,1))&gt;(LE$33-LF$33),(LE$33-LE41-INDEX(Sheep!$V$361:$V$368,LE40,1))&lt;=0),"Scan-"  &amp;LE40,""),"")
&amp;IFERROR(IF(AND((LE$33-LE41-150                                                                            )&gt;(LE$33-LF$33),(LE$33-LE41-150                                                                             )&lt;=0),"Birth-" &amp;LE40,""),"")
&amp;IFERROR(IF(AND((LE$33-LE41-150-Sheep!$R$354                                           )&gt;(LE$33-LF$33),(LE$33-LE41-150-Sheep!$R$354                                            )&lt;=0),"Wean-"&amp;LE40,""),"")
&amp;IFERROR(IF(AND((LE$33-LE41-150-Sheep!$R$355                                           )&gt;(LE$33-LF$33),(LE$33-LE41-150-Sheep!$R$355                                            )&lt;=0),"Alt1-"   &amp;LE40,""),"")
&amp;IFERROR(IF(AND((LE$33-LE41-150-Sheep!$R$356                                           )&gt;(LE$33-LF$33),(LE$33-LE41-150-Sheep!$R$356                                            )&lt;=0),"Alt2-"   &amp;LE40,""),"")</f>
        <v/>
      </c>
      <c r="LF42" s="266" t="str">
        <f xml:space="preserve">                    IF(AND((LF$33                                  -Sheep!$N$253                               )&gt;(LF$33-LG$33),(LF$33                                  -Sheep!$N$253                                )&lt;=0),"Born","")
&amp;                   IF(AND((LF$33-Sheep!$R$354-Sheep!$N$253                                )&gt;(LF$33-LG$33),(LF$33-Sheep!$R$354-Sheep!$N$253                                )&lt;=0),"WeanStd","")
&amp;                   IF(AND((LF$33-Sheep!$R$355-Sheep!$N$253                                )&gt;(LF$33-LG$33),(LF$33-Sheep!$R$355-Sheep!$N$253                                )&lt;=0),"WeanAlt1","")
&amp;                   IF(AND((LF$33-Sheep!$R$356-Sheep!$N$253                                )&gt;(LF$33-LG$33),(LF$33-Sheep!$R$356-Sheep!$N$253                                )&lt;=0),"WeanAlt2","")
&amp;IFERROR(IF(AND((LF$33-LF41                                                                                     )&gt;(LF$33-LG$33),(LF$33-LF41                                                                                     )&lt;=0),"Join-"    &amp;LF40,""),"")
&amp;IFERROR(IF(AND((LF$33-LF41-INDEX(Sheep!$V$361:$V$368,LF40,1))&gt;(LF$33-LG$33),(LF$33-LF41-INDEX(Sheep!$V$361:$V$368,LF40,1))&lt;=0),"Scan-"  &amp;LF40,""),"")
&amp;IFERROR(IF(AND((LF$33-LF41-150                                                                            )&gt;(LF$33-LG$33),(LF$33-LF41-150                                                                             )&lt;=0),"Birth-" &amp;LF40,""),"")
&amp;IFERROR(IF(AND((LF$33-LF41-150-Sheep!$R$354                                           )&gt;(LF$33-LG$33),(LF$33-LF41-150-Sheep!$R$354                                            )&lt;=0),"Wean-"&amp;LF40,""),"")
&amp;IFERROR(IF(AND((LF$33-LF41-150-Sheep!$R$355                                           )&gt;(LF$33-LG$33),(LF$33-LF41-150-Sheep!$R$355                                            )&lt;=0),"Alt1-"   &amp;LF40,""),"")
&amp;IFERROR(IF(AND((LF$33-LF41-150-Sheep!$R$356                                           )&gt;(LF$33-LG$33),(LF$33-LF41-150-Sheep!$R$356                                            )&lt;=0),"Alt2-"   &amp;LF40,""),"")</f>
        <v/>
      </c>
      <c r="LG42" s="266" t="str">
        <f xml:space="preserve">                    IF(AND((LG$33                                  -Sheep!$N$253                               )&gt;(LG$33-LH$33),(LG$33                                  -Sheep!$N$253                                )&lt;=0),"Born","")
&amp;                   IF(AND((LG$33-Sheep!$R$354-Sheep!$N$253                                )&gt;(LG$33-LH$33),(LG$33-Sheep!$R$354-Sheep!$N$253                                )&lt;=0),"WeanStd","")
&amp;                   IF(AND((LG$33-Sheep!$R$355-Sheep!$N$253                                )&gt;(LG$33-LH$33),(LG$33-Sheep!$R$355-Sheep!$N$253                                )&lt;=0),"WeanAlt1","")
&amp;                   IF(AND((LG$33-Sheep!$R$356-Sheep!$N$253                                )&gt;(LG$33-LH$33),(LG$33-Sheep!$R$356-Sheep!$N$253                                )&lt;=0),"WeanAlt2","")
&amp;IFERROR(IF(AND((LG$33-LG41                                                                                     )&gt;(LG$33-LH$33),(LG$33-LG41                                                                                     )&lt;=0),"Join-"    &amp;LG40,""),"")
&amp;IFERROR(IF(AND((LG$33-LG41-INDEX(Sheep!$V$361:$V$368,LG40,1))&gt;(LG$33-LH$33),(LG$33-LG41-INDEX(Sheep!$V$361:$V$368,LG40,1))&lt;=0),"Scan-"  &amp;LG40,""),"")
&amp;IFERROR(IF(AND((LG$33-LG41-150                                                                            )&gt;(LG$33-LH$33),(LG$33-LG41-150                                                                             )&lt;=0),"Birth-" &amp;LG40,""),"")
&amp;IFERROR(IF(AND((LG$33-LG41-150-Sheep!$R$354                                           )&gt;(LG$33-LH$33),(LG$33-LG41-150-Sheep!$R$354                                            )&lt;=0),"Wean-"&amp;LG40,""),"")
&amp;IFERROR(IF(AND((LG$33-LG41-150-Sheep!$R$355                                           )&gt;(LG$33-LH$33),(LG$33-LG41-150-Sheep!$R$355                                            )&lt;=0),"Alt1-"   &amp;LG40,""),"")
&amp;IFERROR(IF(AND((LG$33-LG41-150-Sheep!$R$356                                           )&gt;(LG$33-LH$33),(LG$33-LG41-150-Sheep!$R$356                                            )&lt;=0),"Alt2-"   &amp;LG40,""),"")</f>
        <v/>
      </c>
      <c r="LH42" s="266" t="str">
        <f xml:space="preserve">                    IF(AND((LH$33                                  -Sheep!$N$253                               )&gt;(LH$33-LI$33),(LH$33                                  -Sheep!$N$253                                )&lt;=0),"Born","")
&amp;                   IF(AND((LH$33-Sheep!$R$354-Sheep!$N$253                                )&gt;(LH$33-LI$33),(LH$33-Sheep!$R$354-Sheep!$N$253                                )&lt;=0),"WeanStd","")
&amp;                   IF(AND((LH$33-Sheep!$R$355-Sheep!$N$253                                )&gt;(LH$33-LI$33),(LH$33-Sheep!$R$355-Sheep!$N$253                                )&lt;=0),"WeanAlt1","")
&amp;                   IF(AND((LH$33-Sheep!$R$356-Sheep!$N$253                                )&gt;(LH$33-LI$33),(LH$33-Sheep!$R$356-Sheep!$N$253                                )&lt;=0),"WeanAlt2","")
&amp;IFERROR(IF(AND((LH$33-LH41                                                                                     )&gt;(LH$33-LI$33),(LH$33-LH41                                                                                     )&lt;=0),"Join-"    &amp;LH40,""),"")
&amp;IFERROR(IF(AND((LH$33-LH41-INDEX(Sheep!$V$361:$V$368,LH40,1))&gt;(LH$33-LI$33),(LH$33-LH41-INDEX(Sheep!$V$361:$V$368,LH40,1))&lt;=0),"Scan-"  &amp;LH40,""),"")
&amp;IFERROR(IF(AND((LH$33-LH41-150                                                                            )&gt;(LH$33-LI$33),(LH$33-LH41-150                                                                             )&lt;=0),"Birth-" &amp;LH40,""),"")
&amp;IFERROR(IF(AND((LH$33-LH41-150-Sheep!$R$354                                           )&gt;(LH$33-LI$33),(LH$33-LH41-150-Sheep!$R$354                                            )&lt;=0),"Wean-"&amp;LH40,""),"")
&amp;IFERROR(IF(AND((LH$33-LH41-150-Sheep!$R$355                                           )&gt;(LH$33-LI$33),(LH$33-LH41-150-Sheep!$R$355                                            )&lt;=0),"Alt1-"   &amp;LH40,""),"")
&amp;IFERROR(IF(AND((LH$33-LH41-150-Sheep!$R$356                                           )&gt;(LH$33-LI$33),(LH$33-LH41-150-Sheep!$R$356                                            )&lt;=0),"Alt2-"   &amp;LH40,""),"")</f>
        <v>Alt2-5</v>
      </c>
      <c r="LI42" s="266" t="str">
        <f xml:space="preserve">                    IF(AND((LI$33                                  -Sheep!$N$253                               )&gt;(LI$33-LJ$33),(LI$33                                  -Sheep!$N$253                                )&lt;=0),"Born","")
&amp;                   IF(AND((LI$33-Sheep!$R$354-Sheep!$N$253                                )&gt;(LI$33-LJ$33),(LI$33-Sheep!$R$354-Sheep!$N$253                                )&lt;=0),"WeanStd","")
&amp;                   IF(AND((LI$33-Sheep!$R$355-Sheep!$N$253                                )&gt;(LI$33-LJ$33),(LI$33-Sheep!$R$355-Sheep!$N$253                                )&lt;=0),"WeanAlt1","")
&amp;                   IF(AND((LI$33-Sheep!$R$356-Sheep!$N$253                                )&gt;(LI$33-LJ$33),(LI$33-Sheep!$R$356-Sheep!$N$253                                )&lt;=0),"WeanAlt2","")
&amp;IFERROR(IF(AND((LI$33-LI41                                                                                     )&gt;(LI$33-LJ$33),(LI$33-LI41                                                                                     )&lt;=0),"Join-"    &amp;LI40,""),"")
&amp;IFERROR(IF(AND((LI$33-LI41-INDEX(Sheep!$V$361:$V$368,LI40,1))&gt;(LI$33-LJ$33),(LI$33-LI41-INDEX(Sheep!$V$361:$V$368,LI40,1))&lt;=0),"Scan-"  &amp;LI40,""),"")
&amp;IFERROR(IF(AND((LI$33-LI41-150                                                                            )&gt;(LI$33-LJ$33),(LI$33-LI41-150                                                                             )&lt;=0),"Birth-" &amp;LI40,""),"")
&amp;IFERROR(IF(AND((LI$33-LI41-150-Sheep!$R$354                                           )&gt;(LI$33-LJ$33),(LI$33-LI41-150-Sheep!$R$354                                            )&lt;=0),"Wean-"&amp;LI40,""),"")
&amp;IFERROR(IF(AND((LI$33-LI41-150-Sheep!$R$355                                           )&gt;(LI$33-LJ$33),(LI$33-LI41-150-Sheep!$R$355                                            )&lt;=0),"Alt1-"   &amp;LI40,""),"")
&amp;IFERROR(IF(AND((LI$33-LI41-150-Sheep!$R$356                                           )&gt;(LI$33-LJ$33),(LI$33-LI41-150-Sheep!$R$356                                            )&lt;=0),"Alt2-"   &amp;LI40,""),"")</f>
        <v/>
      </c>
      <c r="LJ42" s="266" t="str">
        <f xml:space="preserve">                    IF(AND((LJ$33                                  -Sheep!$N$253                               )&gt;(LJ$33-LK$33),(LJ$33                                  -Sheep!$N$253                                )&lt;=0),"Born","")
&amp;                   IF(AND((LJ$33-Sheep!$R$354-Sheep!$N$253                                )&gt;(LJ$33-LK$33),(LJ$33-Sheep!$R$354-Sheep!$N$253                                )&lt;=0),"WeanStd","")
&amp;                   IF(AND((LJ$33-Sheep!$R$355-Sheep!$N$253                                )&gt;(LJ$33-LK$33),(LJ$33-Sheep!$R$355-Sheep!$N$253                                )&lt;=0),"WeanAlt1","")
&amp;                   IF(AND((LJ$33-Sheep!$R$356-Sheep!$N$253                                )&gt;(LJ$33-LK$33),(LJ$33-Sheep!$R$356-Sheep!$N$253                                )&lt;=0),"WeanAlt2","")
&amp;IFERROR(IF(AND((LJ$33-LJ41                                                                                     )&gt;(LJ$33-LK$33),(LJ$33-LJ41                                                                                     )&lt;=0),"Join-"    &amp;LJ40,""),"")
&amp;IFERROR(IF(AND((LJ$33-LJ41-INDEX(Sheep!$V$361:$V$368,LJ40,1))&gt;(LJ$33-LK$33),(LJ$33-LJ41-INDEX(Sheep!$V$361:$V$368,LJ40,1))&lt;=0),"Scan-"  &amp;LJ40,""),"")
&amp;IFERROR(IF(AND((LJ$33-LJ41-150                                                                            )&gt;(LJ$33-LK$33),(LJ$33-LJ41-150                                                                             )&lt;=0),"Birth-" &amp;LJ40,""),"")
&amp;IFERROR(IF(AND((LJ$33-LJ41-150-Sheep!$R$354                                           )&gt;(LJ$33-LK$33),(LJ$33-LJ41-150-Sheep!$R$354                                            )&lt;=0),"Wean-"&amp;LJ40,""),"")
&amp;IFERROR(IF(AND((LJ$33-LJ41-150-Sheep!$R$355                                           )&gt;(LJ$33-LK$33),(LJ$33-LJ41-150-Sheep!$R$355                                            )&lt;=0),"Alt1-"   &amp;LJ40,""),"")
&amp;IFERROR(IF(AND((LJ$33-LJ41-150-Sheep!$R$356                                           )&gt;(LJ$33-LK$33),(LJ$33-LJ41-150-Sheep!$R$356                                            )&lt;=0),"Alt2-"   &amp;LJ40,""),"")</f>
        <v/>
      </c>
      <c r="LK42" s="266" t="str">
        <f xml:space="preserve">                    IF(AND((LK$33                                  -Sheep!$N$253                               )&gt;(LK$33-LL$33),(LK$33                                  -Sheep!$N$253                                )&lt;=0),"Born","")
&amp;                   IF(AND((LK$33-Sheep!$R$354-Sheep!$N$253                                )&gt;(LK$33-LL$33),(LK$33-Sheep!$R$354-Sheep!$N$253                                )&lt;=0),"WeanStd","")
&amp;                   IF(AND((LK$33-Sheep!$R$355-Sheep!$N$253                                )&gt;(LK$33-LL$33),(LK$33-Sheep!$R$355-Sheep!$N$253                                )&lt;=0),"WeanAlt1","")
&amp;                   IF(AND((LK$33-Sheep!$R$356-Sheep!$N$253                                )&gt;(LK$33-LL$33),(LK$33-Sheep!$R$356-Sheep!$N$253                                )&lt;=0),"WeanAlt2","")
&amp;IFERROR(IF(AND((LK$33-LK41                                                                                     )&gt;(LK$33-LL$33),(LK$33-LK41                                                                                     )&lt;=0),"Join-"    &amp;LK40,""),"")
&amp;IFERROR(IF(AND((LK$33-LK41-INDEX(Sheep!$V$361:$V$368,LK40,1))&gt;(LK$33-LL$33),(LK$33-LK41-INDEX(Sheep!$V$361:$V$368,LK40,1))&lt;=0),"Scan-"  &amp;LK40,""),"")
&amp;IFERROR(IF(AND((LK$33-LK41-150                                                                            )&gt;(LK$33-LL$33),(LK$33-LK41-150                                                                             )&lt;=0),"Birth-" &amp;LK40,""),"")
&amp;IFERROR(IF(AND((LK$33-LK41-150-Sheep!$R$354                                           )&gt;(LK$33-LL$33),(LK$33-LK41-150-Sheep!$R$354                                            )&lt;=0),"Wean-"&amp;LK40,""),"")
&amp;IFERROR(IF(AND((LK$33-LK41-150-Sheep!$R$355                                           )&gt;(LK$33-LL$33),(LK$33-LK41-150-Sheep!$R$355                                            )&lt;=0),"Alt1-"   &amp;LK40,""),"")
&amp;IFERROR(IF(AND((LK$33-LK41-150-Sheep!$R$356                                           )&gt;(LK$33-LL$33),(LK$33-LK41-150-Sheep!$R$356                                            )&lt;=0),"Alt2-"   &amp;LK40,""),"")</f>
        <v/>
      </c>
      <c r="LL42" s="266" t="str">
        <f xml:space="preserve">                    IF(AND((LL$33                                  -Sheep!$N$253                               )&gt;(LL$33-LM$33),(LL$33                                  -Sheep!$N$253                                )&lt;=0),"Born","")
&amp;                   IF(AND((LL$33-Sheep!$R$354-Sheep!$N$253                                )&gt;(LL$33-LM$33),(LL$33-Sheep!$R$354-Sheep!$N$253                                )&lt;=0),"WeanStd","")
&amp;                   IF(AND((LL$33-Sheep!$R$355-Sheep!$N$253                                )&gt;(LL$33-LM$33),(LL$33-Sheep!$R$355-Sheep!$N$253                                )&lt;=0),"WeanAlt1","")
&amp;                   IF(AND((LL$33-Sheep!$R$356-Sheep!$N$253                                )&gt;(LL$33-LM$33),(LL$33-Sheep!$R$356-Sheep!$N$253                                )&lt;=0),"WeanAlt2","")
&amp;IFERROR(IF(AND((LL$33-LL41                                                                                     )&gt;(LL$33-LM$33),(LL$33-LL41                                                                                     )&lt;=0),"Join-"    &amp;LL40,""),"")
&amp;IFERROR(IF(AND((LL$33-LL41-INDEX(Sheep!$V$361:$V$368,LL40,1))&gt;(LL$33-LM$33),(LL$33-LL41-INDEX(Sheep!$V$361:$V$368,LL40,1))&lt;=0),"Scan-"  &amp;LL40,""),"")
&amp;IFERROR(IF(AND((LL$33-LL41-150                                                                            )&gt;(LL$33-LM$33),(LL$33-LL41-150                                                                             )&lt;=0),"Birth-" &amp;LL40,""),"")
&amp;IFERROR(IF(AND((LL$33-LL41-150-Sheep!$R$354                                           )&gt;(LL$33-LM$33),(LL$33-LL41-150-Sheep!$R$354                                            )&lt;=0),"Wean-"&amp;LL40,""),"")
&amp;IFERROR(IF(AND((LL$33-LL41-150-Sheep!$R$355                                           )&gt;(LL$33-LM$33),(LL$33-LL41-150-Sheep!$R$355                                            )&lt;=0),"Alt1-"   &amp;LL40,""),"")
&amp;IFERROR(IF(AND((LL$33-LL41-150-Sheep!$R$356                                           )&gt;(LL$33-LM$33),(LL$33-LL41-150-Sheep!$R$356                                            )&lt;=0),"Alt2-"   &amp;LL40,""),"")</f>
        <v/>
      </c>
      <c r="LM42" s="266" t="str">
        <f xml:space="preserve">                    IF(AND((LM$33                                  -Sheep!$N$253                               )&gt;(LM$33-LN$33),(LM$33                                  -Sheep!$N$253                                )&lt;=0),"Born","")
&amp;                   IF(AND((LM$33-Sheep!$R$354-Sheep!$N$253                                )&gt;(LM$33-LN$33),(LM$33-Sheep!$R$354-Sheep!$N$253                                )&lt;=0),"WeanStd","")
&amp;                   IF(AND((LM$33-Sheep!$R$355-Sheep!$N$253                                )&gt;(LM$33-LN$33),(LM$33-Sheep!$R$355-Sheep!$N$253                                )&lt;=0),"WeanAlt1","")
&amp;                   IF(AND((LM$33-Sheep!$R$356-Sheep!$N$253                                )&gt;(LM$33-LN$33),(LM$33-Sheep!$R$356-Sheep!$N$253                                )&lt;=0),"WeanAlt2","")
&amp;IFERROR(IF(AND((LM$33-LM41                                                                                     )&gt;(LM$33-LN$33),(LM$33-LM41                                                                                     )&lt;=0),"Join-"    &amp;LM40,""),"")
&amp;IFERROR(IF(AND((LM$33-LM41-INDEX(Sheep!$V$361:$V$368,LM40,1))&gt;(LM$33-LN$33),(LM$33-LM41-INDEX(Sheep!$V$361:$V$368,LM40,1))&lt;=0),"Scan-"  &amp;LM40,""),"")
&amp;IFERROR(IF(AND((LM$33-LM41-150                                                                            )&gt;(LM$33-LN$33),(LM$33-LM41-150                                                                             )&lt;=0),"Birth-" &amp;LM40,""),"")
&amp;IFERROR(IF(AND((LM$33-LM41-150-Sheep!$R$354                                           )&gt;(LM$33-LN$33),(LM$33-LM41-150-Sheep!$R$354                                            )&lt;=0),"Wean-"&amp;LM40,""),"")
&amp;IFERROR(IF(AND((LM$33-LM41-150-Sheep!$R$355                                           )&gt;(LM$33-LN$33),(LM$33-LM41-150-Sheep!$R$355                                            )&lt;=0),"Alt1-"   &amp;LM40,""),"")
&amp;IFERROR(IF(AND((LM$33-LM41-150-Sheep!$R$356                                           )&gt;(LM$33-LN$33),(LM$33-LM41-150-Sheep!$R$356                                            )&lt;=0),"Alt2-"   &amp;LM40,""),"")</f>
        <v/>
      </c>
      <c r="LN42" s="266" t="str">
        <f xml:space="preserve">                    IF(AND((LN$33                                  -Sheep!$N$253                               )&gt;(LN$33-LO$33),(LN$33                                  -Sheep!$N$253                                )&lt;=0),"Born","")
&amp;                   IF(AND((LN$33-Sheep!$R$354-Sheep!$N$253                                )&gt;(LN$33-LO$33),(LN$33-Sheep!$R$354-Sheep!$N$253                                )&lt;=0),"WeanStd","")
&amp;                   IF(AND((LN$33-Sheep!$R$355-Sheep!$N$253                                )&gt;(LN$33-LO$33),(LN$33-Sheep!$R$355-Sheep!$N$253                                )&lt;=0),"WeanAlt1","")
&amp;                   IF(AND((LN$33-Sheep!$R$356-Sheep!$N$253                                )&gt;(LN$33-LO$33),(LN$33-Sheep!$R$356-Sheep!$N$253                                )&lt;=0),"WeanAlt2","")
&amp;IFERROR(IF(AND((LN$33-LN41                                                                                     )&gt;(LN$33-LO$33),(LN$33-LN41                                                                                     )&lt;=0),"Join-"    &amp;LN40,""),"")
&amp;IFERROR(IF(AND((LN$33-LN41-INDEX(Sheep!$V$361:$V$368,LN40,1))&gt;(LN$33-LO$33),(LN$33-LN41-INDEX(Sheep!$V$361:$V$368,LN40,1))&lt;=0),"Scan-"  &amp;LN40,""),"")
&amp;IFERROR(IF(AND((LN$33-LN41-150                                                                            )&gt;(LN$33-LO$33),(LN$33-LN41-150                                                                             )&lt;=0),"Birth-" &amp;LN40,""),"")
&amp;IFERROR(IF(AND((LN$33-LN41-150-Sheep!$R$354                                           )&gt;(LN$33-LO$33),(LN$33-LN41-150-Sheep!$R$354                                            )&lt;=0),"Wean-"&amp;LN40,""),"")
&amp;IFERROR(IF(AND((LN$33-LN41-150-Sheep!$R$355                                           )&gt;(LN$33-LO$33),(LN$33-LN41-150-Sheep!$R$355                                            )&lt;=0),"Alt1-"   &amp;LN40,""),"")
&amp;IFERROR(IF(AND((LN$33-LN41-150-Sheep!$R$356                                           )&gt;(LN$33-LO$33),(LN$33-LN41-150-Sheep!$R$356                                            )&lt;=0),"Alt2-"   &amp;LN40,""),"")</f>
        <v/>
      </c>
      <c r="LO42" s="266" t="str">
        <f xml:space="preserve">                    IF(AND((LO$33                                  -Sheep!$N$253                               )&gt;(LO$33-LP$33),(LO$33                                  -Sheep!$N$253                                )&lt;=0),"Born","")
&amp;                   IF(AND((LO$33-Sheep!$R$354-Sheep!$N$253                                )&gt;(LO$33-LP$33),(LO$33-Sheep!$R$354-Sheep!$N$253                                )&lt;=0),"WeanStd","")
&amp;                   IF(AND((LO$33-Sheep!$R$355-Sheep!$N$253                                )&gt;(LO$33-LP$33),(LO$33-Sheep!$R$355-Sheep!$N$253                                )&lt;=0),"WeanAlt1","")
&amp;                   IF(AND((LO$33-Sheep!$R$356-Sheep!$N$253                                )&gt;(LO$33-LP$33),(LO$33-Sheep!$R$356-Sheep!$N$253                                )&lt;=0),"WeanAlt2","")
&amp;IFERROR(IF(AND((LO$33-LO41                                                                                     )&gt;(LO$33-LP$33),(LO$33-LO41                                                                                     )&lt;=0),"Join-"    &amp;LO40,""),"")
&amp;IFERROR(IF(AND((LO$33-LO41-INDEX(Sheep!$V$361:$V$368,LO40,1))&gt;(LO$33-LP$33),(LO$33-LO41-INDEX(Sheep!$V$361:$V$368,LO40,1))&lt;=0),"Scan-"  &amp;LO40,""),"")
&amp;IFERROR(IF(AND((LO$33-LO41-150                                                                            )&gt;(LO$33-LP$33),(LO$33-LO41-150                                                                             )&lt;=0),"Birth-" &amp;LO40,""),"")
&amp;IFERROR(IF(AND((LO$33-LO41-150-Sheep!$R$354                                           )&gt;(LO$33-LP$33),(LO$33-LO41-150-Sheep!$R$354                                            )&lt;=0),"Wean-"&amp;LO40,""),"")
&amp;IFERROR(IF(AND((LO$33-LO41-150-Sheep!$R$355                                           )&gt;(LO$33-LP$33),(LO$33-LO41-150-Sheep!$R$355                                            )&lt;=0),"Alt1-"   &amp;LO40,""),"")
&amp;IFERROR(IF(AND((LO$33-LO41-150-Sheep!$R$356                                           )&gt;(LO$33-LP$33),(LO$33-LO41-150-Sheep!$R$356                                            )&lt;=0),"Alt2-"   &amp;LO40,""),"")</f>
        <v/>
      </c>
      <c r="LP42" s="266" t="str">
        <f xml:space="preserve">                    IF(AND((LP$33                                  -Sheep!$N$253                               )&gt;(LP$33-LQ$33),(LP$33                                  -Sheep!$N$253                                )&lt;=0),"Born","")
&amp;                   IF(AND((LP$33-Sheep!$R$354-Sheep!$N$253                                )&gt;(LP$33-LQ$33),(LP$33-Sheep!$R$354-Sheep!$N$253                                )&lt;=0),"WeanStd","")
&amp;                   IF(AND((LP$33-Sheep!$R$355-Sheep!$N$253                                )&gt;(LP$33-LQ$33),(LP$33-Sheep!$R$355-Sheep!$N$253                                )&lt;=0),"WeanAlt1","")
&amp;                   IF(AND((LP$33-Sheep!$R$356-Sheep!$N$253                                )&gt;(LP$33-LQ$33),(LP$33-Sheep!$R$356-Sheep!$N$253                                )&lt;=0),"WeanAlt2","")
&amp;IFERROR(IF(AND((LP$33-LP41                                                                                     )&gt;(LP$33-LQ$33),(LP$33-LP41                                                                                     )&lt;=0),"Join-"    &amp;LP40,""),"")
&amp;IFERROR(IF(AND((LP$33-LP41-INDEX(Sheep!$V$361:$V$368,LP40,1))&gt;(LP$33-LQ$33),(LP$33-LP41-INDEX(Sheep!$V$361:$V$368,LP40,1))&lt;=0),"Scan-"  &amp;LP40,""),"")
&amp;IFERROR(IF(AND((LP$33-LP41-150                                                                            )&gt;(LP$33-LQ$33),(LP$33-LP41-150                                                                             )&lt;=0),"Birth-" &amp;LP40,""),"")
&amp;IFERROR(IF(AND((LP$33-LP41-150-Sheep!$R$354                                           )&gt;(LP$33-LQ$33),(LP$33-LP41-150-Sheep!$R$354                                            )&lt;=0),"Wean-"&amp;LP40,""),"")
&amp;IFERROR(IF(AND((LP$33-LP41-150-Sheep!$R$355                                           )&gt;(LP$33-LQ$33),(LP$33-LP41-150-Sheep!$R$355                                            )&lt;=0),"Alt1-"   &amp;LP40,""),"")
&amp;IFERROR(IF(AND((LP$33-LP41-150-Sheep!$R$356                                           )&gt;(LP$33-LQ$33),(LP$33-LP41-150-Sheep!$R$356                                            )&lt;=0),"Alt2-"   &amp;LP40,""),"")</f>
        <v/>
      </c>
      <c r="LQ42" s="266" t="str">
        <f xml:space="preserve">                    IF(AND((LQ$33                                  -Sheep!$N$253                               )&gt;(LQ$33-LR$33),(LQ$33                                  -Sheep!$N$253                                )&lt;=0),"Born","")
&amp;                   IF(AND((LQ$33-Sheep!$R$354-Sheep!$N$253                                )&gt;(LQ$33-LR$33),(LQ$33-Sheep!$R$354-Sheep!$N$253                                )&lt;=0),"WeanStd","")
&amp;                   IF(AND((LQ$33-Sheep!$R$355-Sheep!$N$253                                )&gt;(LQ$33-LR$33),(LQ$33-Sheep!$R$355-Sheep!$N$253                                )&lt;=0),"WeanAlt1","")
&amp;                   IF(AND((LQ$33-Sheep!$R$356-Sheep!$N$253                                )&gt;(LQ$33-LR$33),(LQ$33-Sheep!$R$356-Sheep!$N$253                                )&lt;=0),"WeanAlt2","")
&amp;IFERROR(IF(AND((LQ$33-LQ41                                                                                     )&gt;(LQ$33-LR$33),(LQ$33-LQ41                                                                                     )&lt;=0),"Join-"    &amp;LQ40,""),"")
&amp;IFERROR(IF(AND((LQ$33-LQ41-INDEX(Sheep!$V$361:$V$368,LQ40,1))&gt;(LQ$33-LR$33),(LQ$33-LQ41-INDEX(Sheep!$V$361:$V$368,LQ40,1))&lt;=0),"Scan-"  &amp;LQ40,""),"")
&amp;IFERROR(IF(AND((LQ$33-LQ41-150                                                                            )&gt;(LQ$33-LR$33),(LQ$33-LQ41-150                                                                             )&lt;=0),"Birth-" &amp;LQ40,""),"")
&amp;IFERROR(IF(AND((LQ$33-LQ41-150-Sheep!$R$354                                           )&gt;(LQ$33-LR$33),(LQ$33-LQ41-150-Sheep!$R$354                                            )&lt;=0),"Wean-"&amp;LQ40,""),"")
&amp;IFERROR(IF(AND((LQ$33-LQ41-150-Sheep!$R$355                                           )&gt;(LQ$33-LR$33),(LQ$33-LQ41-150-Sheep!$R$355                                            )&lt;=0),"Alt1-"   &amp;LQ40,""),"")
&amp;IFERROR(IF(AND((LQ$33-LQ41-150-Sheep!$R$356                                           )&gt;(LQ$33-LR$33),(LQ$33-LQ41-150-Sheep!$R$356                                            )&lt;=0),"Alt2-"   &amp;LQ40,""),"")</f>
        <v>Join-6</v>
      </c>
      <c r="LR42" s="266" t="str">
        <f xml:space="preserve">                    IF(AND((LR$33                                  -Sheep!$N$253                               )&gt;(LR$33-LS$33),(LR$33                                  -Sheep!$N$253                                )&lt;=0),"Born","")
&amp;                   IF(AND((LR$33-Sheep!$R$354-Sheep!$N$253                                )&gt;(LR$33-LS$33),(LR$33-Sheep!$R$354-Sheep!$N$253                                )&lt;=0),"WeanStd","")
&amp;                   IF(AND((LR$33-Sheep!$R$355-Sheep!$N$253                                )&gt;(LR$33-LS$33),(LR$33-Sheep!$R$355-Sheep!$N$253                                )&lt;=0),"WeanAlt1","")
&amp;                   IF(AND((LR$33-Sheep!$R$356-Sheep!$N$253                                )&gt;(LR$33-LS$33),(LR$33-Sheep!$R$356-Sheep!$N$253                                )&lt;=0),"WeanAlt2","")
&amp;IFERROR(IF(AND((LR$33-LR41                                                                                     )&gt;(LR$33-LS$33),(LR$33-LR41                                                                                     )&lt;=0),"Join-"    &amp;LR40,""),"")
&amp;IFERROR(IF(AND((LR$33-LR41-INDEX(Sheep!$V$361:$V$368,LR40,1))&gt;(LR$33-LS$33),(LR$33-LR41-INDEX(Sheep!$V$361:$V$368,LR40,1))&lt;=0),"Scan-"  &amp;LR40,""),"")
&amp;IFERROR(IF(AND((LR$33-LR41-150                                                                            )&gt;(LR$33-LS$33),(LR$33-LR41-150                                                                             )&lt;=0),"Birth-" &amp;LR40,""),"")
&amp;IFERROR(IF(AND((LR$33-LR41-150-Sheep!$R$354                                           )&gt;(LR$33-LS$33),(LR$33-LR41-150-Sheep!$R$354                                            )&lt;=0),"Wean-"&amp;LR40,""),"")
&amp;IFERROR(IF(AND((LR$33-LR41-150-Sheep!$R$355                                           )&gt;(LR$33-LS$33),(LR$33-LR41-150-Sheep!$R$355                                            )&lt;=0),"Alt1-"   &amp;LR40,""),"")
&amp;IFERROR(IF(AND((LR$33-LR41-150-Sheep!$R$356                                           )&gt;(LR$33-LS$33),(LR$33-LR41-150-Sheep!$R$356                                            )&lt;=0),"Alt2-"   &amp;LR40,""),"")</f>
        <v/>
      </c>
      <c r="LS42" s="266" t="str">
        <f xml:space="preserve">                    IF(AND((LS$33                                  -Sheep!$N$253                               )&gt;(LS$33-LT$33),(LS$33                                  -Sheep!$N$253                                )&lt;=0),"Born","")
&amp;                   IF(AND((LS$33-Sheep!$R$354-Sheep!$N$253                                )&gt;(LS$33-LT$33),(LS$33-Sheep!$R$354-Sheep!$N$253                                )&lt;=0),"WeanStd","")
&amp;                   IF(AND((LS$33-Sheep!$R$355-Sheep!$N$253                                )&gt;(LS$33-LT$33),(LS$33-Sheep!$R$355-Sheep!$N$253                                )&lt;=0),"WeanAlt1","")
&amp;                   IF(AND((LS$33-Sheep!$R$356-Sheep!$N$253                                )&gt;(LS$33-LT$33),(LS$33-Sheep!$R$356-Sheep!$N$253                                )&lt;=0),"WeanAlt2","")
&amp;IFERROR(IF(AND((LS$33-LS41                                                                                     )&gt;(LS$33-LT$33),(LS$33-LS41                                                                                     )&lt;=0),"Join-"    &amp;LS40,""),"")
&amp;IFERROR(IF(AND((LS$33-LS41-INDEX(Sheep!$V$361:$V$368,LS40,1))&gt;(LS$33-LT$33),(LS$33-LS41-INDEX(Sheep!$V$361:$V$368,LS40,1))&lt;=0),"Scan-"  &amp;LS40,""),"")
&amp;IFERROR(IF(AND((LS$33-LS41-150                                                                            )&gt;(LS$33-LT$33),(LS$33-LS41-150                                                                             )&lt;=0),"Birth-" &amp;LS40,""),"")
&amp;IFERROR(IF(AND((LS$33-LS41-150-Sheep!$R$354                                           )&gt;(LS$33-LT$33),(LS$33-LS41-150-Sheep!$R$354                                            )&lt;=0),"Wean-"&amp;LS40,""),"")
&amp;IFERROR(IF(AND((LS$33-LS41-150-Sheep!$R$355                                           )&gt;(LS$33-LT$33),(LS$33-LS41-150-Sheep!$R$355                                            )&lt;=0),"Alt1-"   &amp;LS40,""),"")
&amp;IFERROR(IF(AND((LS$33-LS41-150-Sheep!$R$356                                           )&gt;(LS$33-LT$33),(LS$33-LS41-150-Sheep!$R$356                                            )&lt;=0),"Alt2-"   &amp;LS40,""),"")</f>
        <v/>
      </c>
      <c r="LT42" s="266" t="str">
        <f xml:space="preserve">                    IF(AND((LT$33                                  -Sheep!$N$253                               )&gt;(LT$33-LU$33),(LT$33                                  -Sheep!$N$253                                )&lt;=0),"Born","")
&amp;                   IF(AND((LT$33-Sheep!$R$354-Sheep!$N$253                                )&gt;(LT$33-LU$33),(LT$33-Sheep!$R$354-Sheep!$N$253                                )&lt;=0),"WeanStd","")
&amp;                   IF(AND((LT$33-Sheep!$R$355-Sheep!$N$253                                )&gt;(LT$33-LU$33),(LT$33-Sheep!$R$355-Sheep!$N$253                                )&lt;=0),"WeanAlt1","")
&amp;                   IF(AND((LT$33-Sheep!$R$356-Sheep!$N$253                                )&gt;(LT$33-LU$33),(LT$33-Sheep!$R$356-Sheep!$N$253                                )&lt;=0),"WeanAlt2","")
&amp;IFERROR(IF(AND((LT$33-LT41                                                                                     )&gt;(LT$33-LU$33),(LT$33-LT41                                                                                     )&lt;=0),"Join-"    &amp;LT40,""),"")
&amp;IFERROR(IF(AND((LT$33-LT41-INDEX(Sheep!$V$361:$V$368,LT40,1))&gt;(LT$33-LU$33),(LT$33-LT41-INDEX(Sheep!$V$361:$V$368,LT40,1))&lt;=0),"Scan-"  &amp;LT40,""),"")
&amp;IFERROR(IF(AND((LT$33-LT41-150                                                                            )&gt;(LT$33-LU$33),(LT$33-LT41-150                                                                             )&lt;=0),"Birth-" &amp;LT40,""),"")
&amp;IFERROR(IF(AND((LT$33-LT41-150-Sheep!$R$354                                           )&gt;(LT$33-LU$33),(LT$33-LT41-150-Sheep!$R$354                                            )&lt;=0),"Wean-"&amp;LT40,""),"")
&amp;IFERROR(IF(AND((LT$33-LT41-150-Sheep!$R$355                                           )&gt;(LT$33-LU$33),(LT$33-LT41-150-Sheep!$R$355                                            )&lt;=0),"Alt1-"   &amp;LT40,""),"")
&amp;IFERROR(IF(AND((LT$33-LT41-150-Sheep!$R$356                                           )&gt;(LT$33-LU$33),(LT$33-LT41-150-Sheep!$R$356                                            )&lt;=0),"Alt2-"   &amp;LT40,""),"")</f>
        <v/>
      </c>
      <c r="LU42" s="266" t="str">
        <f xml:space="preserve">                    IF(AND((LU$33                                  -Sheep!$N$253                               )&gt;(LU$33-LV$33),(LU$33                                  -Sheep!$N$253                                )&lt;=0),"Born","")
&amp;                   IF(AND((LU$33-Sheep!$R$354-Sheep!$N$253                                )&gt;(LU$33-LV$33),(LU$33-Sheep!$R$354-Sheep!$N$253                                )&lt;=0),"WeanStd","")
&amp;                   IF(AND((LU$33-Sheep!$R$355-Sheep!$N$253                                )&gt;(LU$33-LV$33),(LU$33-Sheep!$R$355-Sheep!$N$253                                )&lt;=0),"WeanAlt1","")
&amp;                   IF(AND((LU$33-Sheep!$R$356-Sheep!$N$253                                )&gt;(LU$33-LV$33),(LU$33-Sheep!$R$356-Sheep!$N$253                                )&lt;=0),"WeanAlt2","")
&amp;IFERROR(IF(AND((LU$33-LU41                                                                                     )&gt;(LU$33-LV$33),(LU$33-LU41                                                                                     )&lt;=0),"Join-"    &amp;LU40,""),"")
&amp;IFERROR(IF(AND((LU$33-LU41-INDEX(Sheep!$V$361:$V$368,LU40,1))&gt;(LU$33-LV$33),(LU$33-LU41-INDEX(Sheep!$V$361:$V$368,LU40,1))&lt;=0),"Scan-"  &amp;LU40,""),"")
&amp;IFERROR(IF(AND((LU$33-LU41-150                                                                            )&gt;(LU$33-LV$33),(LU$33-LU41-150                                                                             )&lt;=0),"Birth-" &amp;LU40,""),"")
&amp;IFERROR(IF(AND((LU$33-LU41-150-Sheep!$R$354                                           )&gt;(LU$33-LV$33),(LU$33-LU41-150-Sheep!$R$354                                            )&lt;=0),"Wean-"&amp;LU40,""),"")
&amp;IFERROR(IF(AND((LU$33-LU41-150-Sheep!$R$355                                           )&gt;(LU$33-LV$33),(LU$33-LU41-150-Sheep!$R$355                                            )&lt;=0),"Alt1-"   &amp;LU40,""),"")
&amp;IFERROR(IF(AND((LU$33-LU41-150-Sheep!$R$356                                           )&gt;(LU$33-LV$33),(LU$33-LU41-150-Sheep!$R$356                                            )&lt;=0),"Alt2-"   &amp;LU40,""),"")</f>
        <v/>
      </c>
      <c r="LV42" s="266" t="str">
        <f xml:space="preserve">                    IF(AND((LV$33                                  -Sheep!$N$253                               )&gt;(LV$33-LW$33),(LV$33                                  -Sheep!$N$253                                )&lt;=0),"Born","")
&amp;                   IF(AND((LV$33-Sheep!$R$354-Sheep!$N$253                                )&gt;(LV$33-LW$33),(LV$33-Sheep!$R$354-Sheep!$N$253                                )&lt;=0),"WeanStd","")
&amp;                   IF(AND((LV$33-Sheep!$R$355-Sheep!$N$253                                )&gt;(LV$33-LW$33),(LV$33-Sheep!$R$355-Sheep!$N$253                                )&lt;=0),"WeanAlt1","")
&amp;                   IF(AND((LV$33-Sheep!$R$356-Sheep!$N$253                                )&gt;(LV$33-LW$33),(LV$33-Sheep!$R$356-Sheep!$N$253                                )&lt;=0),"WeanAlt2","")
&amp;IFERROR(IF(AND((LV$33-LV41                                                                                     )&gt;(LV$33-LW$33),(LV$33-LV41                                                                                     )&lt;=0),"Join-"    &amp;LV40,""),"")
&amp;IFERROR(IF(AND((LV$33-LV41-INDEX(Sheep!$V$361:$V$368,LV40,1))&gt;(LV$33-LW$33),(LV$33-LV41-INDEX(Sheep!$V$361:$V$368,LV40,1))&lt;=0),"Scan-"  &amp;LV40,""),"")
&amp;IFERROR(IF(AND((LV$33-LV41-150                                                                            )&gt;(LV$33-LW$33),(LV$33-LV41-150                                                                             )&lt;=0),"Birth-" &amp;LV40,""),"")
&amp;IFERROR(IF(AND((LV$33-LV41-150-Sheep!$R$354                                           )&gt;(LV$33-LW$33),(LV$33-LV41-150-Sheep!$R$354                                            )&lt;=0),"Wean-"&amp;LV40,""),"")
&amp;IFERROR(IF(AND((LV$33-LV41-150-Sheep!$R$355                                           )&gt;(LV$33-LW$33),(LV$33-LV41-150-Sheep!$R$355                                            )&lt;=0),"Alt1-"   &amp;LV40,""),"")
&amp;IFERROR(IF(AND((LV$33-LV41-150-Sheep!$R$356                                           )&gt;(LV$33-LW$33),(LV$33-LV41-150-Sheep!$R$356                                            )&lt;=0),"Alt2-"   &amp;LV40,""),"")</f>
        <v/>
      </c>
      <c r="LW42" s="266" t="str">
        <f xml:space="preserve">                    IF(AND((LW$33                                  -Sheep!$N$253                               )&gt;(LW$33-LX$33),(LW$33                                  -Sheep!$N$253                                )&lt;=0),"Born","")
&amp;                   IF(AND((LW$33-Sheep!$R$354-Sheep!$N$253                                )&gt;(LW$33-LX$33),(LW$33-Sheep!$R$354-Sheep!$N$253                                )&lt;=0),"WeanStd","")
&amp;                   IF(AND((LW$33-Sheep!$R$355-Sheep!$N$253                                )&gt;(LW$33-LX$33),(LW$33-Sheep!$R$355-Sheep!$N$253                                )&lt;=0),"WeanAlt1","")
&amp;                   IF(AND((LW$33-Sheep!$R$356-Sheep!$N$253                                )&gt;(LW$33-LX$33),(LW$33-Sheep!$R$356-Sheep!$N$253                                )&lt;=0),"WeanAlt2","")
&amp;IFERROR(IF(AND((LW$33-LW41                                                                                     )&gt;(LW$33-LX$33),(LW$33-LW41                                                                                     )&lt;=0),"Join-"    &amp;LW40,""),"")
&amp;IFERROR(IF(AND((LW$33-LW41-INDEX(Sheep!$V$361:$V$368,LW40,1))&gt;(LW$33-LX$33),(LW$33-LW41-INDEX(Sheep!$V$361:$V$368,LW40,1))&lt;=0),"Scan-"  &amp;LW40,""),"")
&amp;IFERROR(IF(AND((LW$33-LW41-150                                                                            )&gt;(LW$33-LX$33),(LW$33-LW41-150                                                                             )&lt;=0),"Birth-" &amp;LW40,""),"")
&amp;IFERROR(IF(AND((LW$33-LW41-150-Sheep!$R$354                                           )&gt;(LW$33-LX$33),(LW$33-LW41-150-Sheep!$R$354                                            )&lt;=0),"Wean-"&amp;LW40,""),"")
&amp;IFERROR(IF(AND((LW$33-LW41-150-Sheep!$R$355                                           )&gt;(LW$33-LX$33),(LW$33-LW41-150-Sheep!$R$355                                            )&lt;=0),"Alt1-"   &amp;LW40,""),"")
&amp;IFERROR(IF(AND((LW$33-LW41-150-Sheep!$R$356                                           )&gt;(LW$33-LX$33),(LW$33-LW41-150-Sheep!$R$356                                            )&lt;=0),"Alt2-"   &amp;LW40,""),"")</f>
        <v/>
      </c>
      <c r="LX42" s="266" t="str">
        <f xml:space="preserve">                    IF(AND((LX$33                                  -Sheep!$N$253                               )&gt;(LX$33-LY$33),(LX$33                                  -Sheep!$N$253                                )&lt;=0),"Born","")
&amp;                   IF(AND((LX$33-Sheep!$R$354-Sheep!$N$253                                )&gt;(LX$33-LY$33),(LX$33-Sheep!$R$354-Sheep!$N$253                                )&lt;=0),"WeanStd","")
&amp;                   IF(AND((LX$33-Sheep!$R$355-Sheep!$N$253                                )&gt;(LX$33-LY$33),(LX$33-Sheep!$R$355-Sheep!$N$253                                )&lt;=0),"WeanAlt1","")
&amp;                   IF(AND((LX$33-Sheep!$R$356-Sheep!$N$253                                )&gt;(LX$33-LY$33),(LX$33-Sheep!$R$356-Sheep!$N$253                                )&lt;=0),"WeanAlt2","")
&amp;IFERROR(IF(AND((LX$33-LX41                                                                                     )&gt;(LX$33-LY$33),(LX$33-LX41                                                                                     )&lt;=0),"Join-"    &amp;LX40,""),"")
&amp;IFERROR(IF(AND((LX$33-LX41-INDEX(Sheep!$V$361:$V$368,LX40,1))&gt;(LX$33-LY$33),(LX$33-LX41-INDEX(Sheep!$V$361:$V$368,LX40,1))&lt;=0),"Scan-"  &amp;LX40,""),"")
&amp;IFERROR(IF(AND((LX$33-LX41-150                                                                            )&gt;(LX$33-LY$33),(LX$33-LX41-150                                                                             )&lt;=0),"Birth-" &amp;LX40,""),"")
&amp;IFERROR(IF(AND((LX$33-LX41-150-Sheep!$R$354                                           )&gt;(LX$33-LY$33),(LX$33-LX41-150-Sheep!$R$354                                            )&lt;=0),"Wean-"&amp;LX40,""),"")
&amp;IFERROR(IF(AND((LX$33-LX41-150-Sheep!$R$355                                           )&gt;(LX$33-LY$33),(LX$33-LX41-150-Sheep!$R$355                                            )&lt;=0),"Alt1-"   &amp;LX40,""),"")
&amp;IFERROR(IF(AND((LX$33-LX41-150-Sheep!$R$356                                           )&gt;(LX$33-LY$33),(LX$33-LX41-150-Sheep!$R$356                                            )&lt;=0),"Alt2-"   &amp;LX40,""),"")</f>
        <v/>
      </c>
      <c r="LY42" s="266" t="str">
        <f xml:space="preserve">                    IF(AND((LY$33                                  -Sheep!$N$253                               )&gt;(LY$33-LZ$33),(LY$33                                  -Sheep!$N$253                                )&lt;=0),"Born","")
&amp;                   IF(AND((LY$33-Sheep!$R$354-Sheep!$N$253                                )&gt;(LY$33-LZ$33),(LY$33-Sheep!$R$354-Sheep!$N$253                                )&lt;=0),"WeanStd","")
&amp;                   IF(AND((LY$33-Sheep!$R$355-Sheep!$N$253                                )&gt;(LY$33-LZ$33),(LY$33-Sheep!$R$355-Sheep!$N$253                                )&lt;=0),"WeanAlt1","")
&amp;                   IF(AND((LY$33-Sheep!$R$356-Sheep!$N$253                                )&gt;(LY$33-LZ$33),(LY$33-Sheep!$R$356-Sheep!$N$253                                )&lt;=0),"WeanAlt2","")
&amp;IFERROR(IF(AND((LY$33-LY41                                                                                     )&gt;(LY$33-LZ$33),(LY$33-LY41                                                                                     )&lt;=0),"Join-"    &amp;LY40,""),"")
&amp;IFERROR(IF(AND((LY$33-LY41-INDEX(Sheep!$V$361:$V$368,LY40,1))&gt;(LY$33-LZ$33),(LY$33-LY41-INDEX(Sheep!$V$361:$V$368,LY40,1))&lt;=0),"Scan-"  &amp;LY40,""),"")
&amp;IFERROR(IF(AND((LY$33-LY41-150                                                                            )&gt;(LY$33-LZ$33),(LY$33-LY41-150                                                                             )&lt;=0),"Birth-" &amp;LY40,""),"")
&amp;IFERROR(IF(AND((LY$33-LY41-150-Sheep!$R$354                                           )&gt;(LY$33-LZ$33),(LY$33-LY41-150-Sheep!$R$354                                            )&lt;=0),"Wean-"&amp;LY40,""),"")
&amp;IFERROR(IF(AND((LY$33-LY41-150-Sheep!$R$355                                           )&gt;(LY$33-LZ$33),(LY$33-LY41-150-Sheep!$R$355                                            )&lt;=0),"Alt1-"   &amp;LY40,""),"")
&amp;IFERROR(IF(AND((LY$33-LY41-150-Sheep!$R$356                                           )&gt;(LY$33-LZ$33),(LY$33-LY41-150-Sheep!$R$356                                            )&lt;=0),"Alt2-"   &amp;LY40,""),"")</f>
        <v/>
      </c>
      <c r="LZ42" s="266" t="str">
        <f xml:space="preserve">                    IF(AND((LZ$33                                  -Sheep!$N$253                               )&gt;(LZ$33-MA$33),(LZ$33                                  -Sheep!$N$253                                )&lt;=0),"Born","")
&amp;                   IF(AND((LZ$33-Sheep!$R$354-Sheep!$N$253                                )&gt;(LZ$33-MA$33),(LZ$33-Sheep!$R$354-Sheep!$N$253                                )&lt;=0),"WeanStd","")
&amp;                   IF(AND((LZ$33-Sheep!$R$355-Sheep!$N$253                                )&gt;(LZ$33-MA$33),(LZ$33-Sheep!$R$355-Sheep!$N$253                                )&lt;=0),"WeanAlt1","")
&amp;                   IF(AND((LZ$33-Sheep!$R$356-Sheep!$N$253                                )&gt;(LZ$33-MA$33),(LZ$33-Sheep!$R$356-Sheep!$N$253                                )&lt;=0),"WeanAlt2","")
&amp;IFERROR(IF(AND((LZ$33-LZ41                                                                                     )&gt;(LZ$33-MA$33),(LZ$33-LZ41                                                                                     )&lt;=0),"Join-"    &amp;LZ40,""),"")
&amp;IFERROR(IF(AND((LZ$33-LZ41-INDEX(Sheep!$V$361:$V$368,LZ40,1))&gt;(LZ$33-MA$33),(LZ$33-LZ41-INDEX(Sheep!$V$361:$V$368,LZ40,1))&lt;=0),"Scan-"  &amp;LZ40,""),"")
&amp;IFERROR(IF(AND((LZ$33-LZ41-150                                                                            )&gt;(LZ$33-MA$33),(LZ$33-LZ41-150                                                                             )&lt;=0),"Birth-" &amp;LZ40,""),"")
&amp;IFERROR(IF(AND((LZ$33-LZ41-150-Sheep!$R$354                                           )&gt;(LZ$33-MA$33),(LZ$33-LZ41-150-Sheep!$R$354                                            )&lt;=0),"Wean-"&amp;LZ40,""),"")
&amp;IFERROR(IF(AND((LZ$33-LZ41-150-Sheep!$R$355                                           )&gt;(LZ$33-MA$33),(LZ$33-LZ41-150-Sheep!$R$355                                            )&lt;=0),"Alt1-"   &amp;LZ40,""),"")
&amp;IFERROR(IF(AND((LZ$33-LZ41-150-Sheep!$R$356                                           )&gt;(LZ$33-MA$33),(LZ$33-LZ41-150-Sheep!$R$356                                            )&lt;=0),"Alt2-"   &amp;LZ40,""),"")</f>
        <v/>
      </c>
      <c r="MA42" s="266" t="str">
        <f xml:space="preserve">                    IF(AND((MA$33                                  -Sheep!$N$253                               )&gt;(MA$33-MB$33),(MA$33                                  -Sheep!$N$253                                )&lt;=0),"Born","")
&amp;                   IF(AND((MA$33-Sheep!$R$354-Sheep!$N$253                                )&gt;(MA$33-MB$33),(MA$33-Sheep!$R$354-Sheep!$N$253                                )&lt;=0),"WeanStd","")
&amp;                   IF(AND((MA$33-Sheep!$R$355-Sheep!$N$253                                )&gt;(MA$33-MB$33),(MA$33-Sheep!$R$355-Sheep!$N$253                                )&lt;=0),"WeanAlt1","")
&amp;                   IF(AND((MA$33-Sheep!$R$356-Sheep!$N$253                                )&gt;(MA$33-MB$33),(MA$33-Sheep!$R$356-Sheep!$N$253                                )&lt;=0),"WeanAlt2","")
&amp;IFERROR(IF(AND((MA$33-MA41                                                                                     )&gt;(MA$33-MB$33),(MA$33-MA41                                                                                     )&lt;=0),"Join-"    &amp;MA40,""),"")
&amp;IFERROR(IF(AND((MA$33-MA41-INDEX(Sheep!$V$361:$V$368,MA40,1))&gt;(MA$33-MB$33),(MA$33-MA41-INDEX(Sheep!$V$361:$V$368,MA40,1))&lt;=0),"Scan-"  &amp;MA40,""),"")
&amp;IFERROR(IF(AND((MA$33-MA41-150                                                                            )&gt;(MA$33-MB$33),(MA$33-MA41-150                                                                             )&lt;=0),"Birth-" &amp;MA40,""),"")
&amp;IFERROR(IF(AND((MA$33-MA41-150-Sheep!$R$354                                           )&gt;(MA$33-MB$33),(MA$33-MA41-150-Sheep!$R$354                                            )&lt;=0),"Wean-"&amp;MA40,""),"")
&amp;IFERROR(IF(AND((MA$33-MA41-150-Sheep!$R$355                                           )&gt;(MA$33-MB$33),(MA$33-MA41-150-Sheep!$R$355                                            )&lt;=0),"Alt1-"   &amp;MA40,""),"")
&amp;IFERROR(IF(AND((MA$33-MA41-150-Sheep!$R$356                                           )&gt;(MA$33-MB$33),(MA$33-MA41-150-Sheep!$R$356                                            )&lt;=0),"Alt2-"   &amp;MA40,""),"")</f>
        <v>Scan-6</v>
      </c>
      <c r="MB42" s="266" t="str">
        <f xml:space="preserve">                    IF(AND((MB$33                                  -Sheep!$N$253                               )&gt;(MB$33-MC$33),(MB$33                                  -Sheep!$N$253                                )&lt;=0),"Born","")
&amp;                   IF(AND((MB$33-Sheep!$R$354-Sheep!$N$253                                )&gt;(MB$33-MC$33),(MB$33-Sheep!$R$354-Sheep!$N$253                                )&lt;=0),"WeanStd","")
&amp;                   IF(AND((MB$33-Sheep!$R$355-Sheep!$N$253                                )&gt;(MB$33-MC$33),(MB$33-Sheep!$R$355-Sheep!$N$253                                )&lt;=0),"WeanAlt1","")
&amp;                   IF(AND((MB$33-Sheep!$R$356-Sheep!$N$253                                )&gt;(MB$33-MC$33),(MB$33-Sheep!$R$356-Sheep!$N$253                                )&lt;=0),"WeanAlt2","")
&amp;IFERROR(IF(AND((MB$33-MB41                                                                                     )&gt;(MB$33-MC$33),(MB$33-MB41                                                                                     )&lt;=0),"Join-"    &amp;MB40,""),"")
&amp;IFERROR(IF(AND((MB$33-MB41-INDEX(Sheep!$V$361:$V$368,MB40,1))&gt;(MB$33-MC$33),(MB$33-MB41-INDEX(Sheep!$V$361:$V$368,MB40,1))&lt;=0),"Scan-"  &amp;MB40,""),"")
&amp;IFERROR(IF(AND((MB$33-MB41-150                                                                            )&gt;(MB$33-MC$33),(MB$33-MB41-150                                                                             )&lt;=0),"Birth-" &amp;MB40,""),"")
&amp;IFERROR(IF(AND((MB$33-MB41-150-Sheep!$R$354                                           )&gt;(MB$33-MC$33),(MB$33-MB41-150-Sheep!$R$354                                            )&lt;=0),"Wean-"&amp;MB40,""),"")
&amp;IFERROR(IF(AND((MB$33-MB41-150-Sheep!$R$355                                           )&gt;(MB$33-MC$33),(MB$33-MB41-150-Sheep!$R$355                                            )&lt;=0),"Alt1-"   &amp;MB40,""),"")
&amp;IFERROR(IF(AND((MB$33-MB41-150-Sheep!$R$356                                           )&gt;(MB$33-MC$33),(MB$33-MB41-150-Sheep!$R$356                                            )&lt;=0),"Alt2-"   &amp;MB40,""),"")</f>
        <v/>
      </c>
      <c r="MC42" s="266" t="str">
        <f xml:space="preserve">                    IF(AND((MC$33                                  -Sheep!$N$253                               )&gt;(MC$33-MD$33),(MC$33                                  -Sheep!$N$253                                )&lt;=0),"Born","")
&amp;                   IF(AND((MC$33-Sheep!$R$354-Sheep!$N$253                                )&gt;(MC$33-MD$33),(MC$33-Sheep!$R$354-Sheep!$N$253                                )&lt;=0),"WeanStd","")
&amp;                   IF(AND((MC$33-Sheep!$R$355-Sheep!$N$253                                )&gt;(MC$33-MD$33),(MC$33-Sheep!$R$355-Sheep!$N$253                                )&lt;=0),"WeanAlt1","")
&amp;                   IF(AND((MC$33-Sheep!$R$356-Sheep!$N$253                                )&gt;(MC$33-MD$33),(MC$33-Sheep!$R$356-Sheep!$N$253                                )&lt;=0),"WeanAlt2","")
&amp;IFERROR(IF(AND((MC$33-MC41                                                                                     )&gt;(MC$33-MD$33),(MC$33-MC41                                                                                     )&lt;=0),"Join-"    &amp;MC40,""),"")
&amp;IFERROR(IF(AND((MC$33-MC41-INDEX(Sheep!$V$361:$V$368,MC40,1))&gt;(MC$33-MD$33),(MC$33-MC41-INDEX(Sheep!$V$361:$V$368,MC40,1))&lt;=0),"Scan-"  &amp;MC40,""),"")
&amp;IFERROR(IF(AND((MC$33-MC41-150                                                                            )&gt;(MC$33-MD$33),(MC$33-MC41-150                                                                             )&lt;=0),"Birth-" &amp;MC40,""),"")
&amp;IFERROR(IF(AND((MC$33-MC41-150-Sheep!$R$354                                           )&gt;(MC$33-MD$33),(MC$33-MC41-150-Sheep!$R$354                                            )&lt;=0),"Wean-"&amp;MC40,""),"")
&amp;IFERROR(IF(AND((MC$33-MC41-150-Sheep!$R$355                                           )&gt;(MC$33-MD$33),(MC$33-MC41-150-Sheep!$R$355                                            )&lt;=0),"Alt1-"   &amp;MC40,""),"")
&amp;IFERROR(IF(AND((MC$33-MC41-150-Sheep!$R$356                                           )&gt;(MC$33-MD$33),(MC$33-MC41-150-Sheep!$R$356                                            )&lt;=0),"Alt2-"   &amp;MC40,""),"")</f>
        <v/>
      </c>
      <c r="MD42" s="266" t="str">
        <f xml:space="preserve">                    IF(AND((MD$33                                  -Sheep!$N$253                               )&gt;(MD$33-ME$33),(MD$33                                  -Sheep!$N$253                                )&lt;=0),"Born","")
&amp;                   IF(AND((MD$33-Sheep!$R$354-Sheep!$N$253                                )&gt;(MD$33-ME$33),(MD$33-Sheep!$R$354-Sheep!$N$253                                )&lt;=0),"WeanStd","")
&amp;                   IF(AND((MD$33-Sheep!$R$355-Sheep!$N$253                                )&gt;(MD$33-ME$33),(MD$33-Sheep!$R$355-Sheep!$N$253                                )&lt;=0),"WeanAlt1","")
&amp;                   IF(AND((MD$33-Sheep!$R$356-Sheep!$N$253                                )&gt;(MD$33-ME$33),(MD$33-Sheep!$R$356-Sheep!$N$253                                )&lt;=0),"WeanAlt2","")
&amp;IFERROR(IF(AND((MD$33-MD41                                                                                     )&gt;(MD$33-ME$33),(MD$33-MD41                                                                                     )&lt;=0),"Join-"    &amp;MD40,""),"")
&amp;IFERROR(IF(AND((MD$33-MD41-INDEX(Sheep!$V$361:$V$368,MD40,1))&gt;(MD$33-ME$33),(MD$33-MD41-INDEX(Sheep!$V$361:$V$368,MD40,1))&lt;=0),"Scan-"  &amp;MD40,""),"")
&amp;IFERROR(IF(AND((MD$33-MD41-150                                                                            )&gt;(MD$33-ME$33),(MD$33-MD41-150                                                                             )&lt;=0),"Birth-" &amp;MD40,""),"")
&amp;IFERROR(IF(AND((MD$33-MD41-150-Sheep!$R$354                                           )&gt;(MD$33-ME$33),(MD$33-MD41-150-Sheep!$R$354                                            )&lt;=0),"Wean-"&amp;MD40,""),"")
&amp;IFERROR(IF(AND((MD$33-MD41-150-Sheep!$R$355                                           )&gt;(MD$33-ME$33),(MD$33-MD41-150-Sheep!$R$355                                            )&lt;=0),"Alt1-"   &amp;MD40,""),"")
&amp;IFERROR(IF(AND((MD$33-MD41-150-Sheep!$R$356                                           )&gt;(MD$33-ME$33),(MD$33-MD41-150-Sheep!$R$356                                            )&lt;=0),"Alt2-"   &amp;MD40,""),"")</f>
        <v/>
      </c>
      <c r="ME42" s="266" t="str">
        <f xml:space="preserve">                    IF(AND((ME$33                                  -Sheep!$N$253                               )&gt;(ME$33-MF$33),(ME$33                                  -Sheep!$N$253                                )&lt;=0),"Born","")
&amp;                   IF(AND((ME$33-Sheep!$R$354-Sheep!$N$253                                )&gt;(ME$33-MF$33),(ME$33-Sheep!$R$354-Sheep!$N$253                                )&lt;=0),"WeanStd","")
&amp;                   IF(AND((ME$33-Sheep!$R$355-Sheep!$N$253                                )&gt;(ME$33-MF$33),(ME$33-Sheep!$R$355-Sheep!$N$253                                )&lt;=0),"WeanAlt1","")
&amp;                   IF(AND((ME$33-Sheep!$R$356-Sheep!$N$253                                )&gt;(ME$33-MF$33),(ME$33-Sheep!$R$356-Sheep!$N$253                                )&lt;=0),"WeanAlt2","")
&amp;IFERROR(IF(AND((ME$33-ME41                                                                                     )&gt;(ME$33-MF$33),(ME$33-ME41                                                                                     )&lt;=0),"Join-"    &amp;ME40,""),"")
&amp;IFERROR(IF(AND((ME$33-ME41-INDEX(Sheep!$V$361:$V$368,ME40,1))&gt;(ME$33-MF$33),(ME$33-ME41-INDEX(Sheep!$V$361:$V$368,ME40,1))&lt;=0),"Scan-"  &amp;ME40,""),"")
&amp;IFERROR(IF(AND((ME$33-ME41-150                                                                            )&gt;(ME$33-MF$33),(ME$33-ME41-150                                                                             )&lt;=0),"Birth-" &amp;ME40,""),"")
&amp;IFERROR(IF(AND((ME$33-ME41-150-Sheep!$R$354                                           )&gt;(ME$33-MF$33),(ME$33-ME41-150-Sheep!$R$354                                            )&lt;=0),"Wean-"&amp;ME40,""),"")
&amp;IFERROR(IF(AND((ME$33-ME41-150-Sheep!$R$355                                           )&gt;(ME$33-MF$33),(ME$33-ME41-150-Sheep!$R$355                                            )&lt;=0),"Alt1-"   &amp;ME40,""),"")
&amp;IFERROR(IF(AND((ME$33-ME41-150-Sheep!$R$356                                           )&gt;(ME$33-MF$33),(ME$33-ME41-150-Sheep!$R$356                                            )&lt;=0),"Alt2-"   &amp;ME40,""),"")</f>
        <v/>
      </c>
      <c r="MF42" s="266" t="str">
        <f xml:space="preserve">                    IF(AND((MF$33                                  -Sheep!$N$253                               )&gt;(MF$33-MG$33),(MF$33                                  -Sheep!$N$253                                )&lt;=0),"Born","")
&amp;                   IF(AND((MF$33-Sheep!$R$354-Sheep!$N$253                                )&gt;(MF$33-MG$33),(MF$33-Sheep!$R$354-Sheep!$N$253                                )&lt;=0),"WeanStd","")
&amp;                   IF(AND((MF$33-Sheep!$R$355-Sheep!$N$253                                )&gt;(MF$33-MG$33),(MF$33-Sheep!$R$355-Sheep!$N$253                                )&lt;=0),"WeanAlt1","")
&amp;                   IF(AND((MF$33-Sheep!$R$356-Sheep!$N$253                                )&gt;(MF$33-MG$33),(MF$33-Sheep!$R$356-Sheep!$N$253                                )&lt;=0),"WeanAlt2","")
&amp;IFERROR(IF(AND((MF$33-MF41                                                                                     )&gt;(MF$33-MG$33),(MF$33-MF41                                                                                     )&lt;=0),"Join-"    &amp;MF40,""),"")
&amp;IFERROR(IF(AND((MF$33-MF41-INDEX(Sheep!$V$361:$V$368,MF40,1))&gt;(MF$33-MG$33),(MF$33-MF41-INDEX(Sheep!$V$361:$V$368,MF40,1))&lt;=0),"Scan-"  &amp;MF40,""),"")
&amp;IFERROR(IF(AND((MF$33-MF41-150                                                                            )&gt;(MF$33-MG$33),(MF$33-MF41-150                                                                             )&lt;=0),"Birth-" &amp;MF40,""),"")
&amp;IFERROR(IF(AND((MF$33-MF41-150-Sheep!$R$354                                           )&gt;(MF$33-MG$33),(MF$33-MF41-150-Sheep!$R$354                                            )&lt;=0),"Wean-"&amp;MF40,""),"")
&amp;IFERROR(IF(AND((MF$33-MF41-150-Sheep!$R$355                                           )&gt;(MF$33-MG$33),(MF$33-MF41-150-Sheep!$R$355                                            )&lt;=0),"Alt1-"   &amp;MF40,""),"")
&amp;IFERROR(IF(AND((MF$33-MF41-150-Sheep!$R$356                                           )&gt;(MF$33-MG$33),(MF$33-MF41-150-Sheep!$R$356                                            )&lt;=0),"Alt2-"   &amp;MF40,""),"")</f>
        <v/>
      </c>
      <c r="MG42" s="266" t="str">
        <f xml:space="preserve">                    IF(AND((MG$33                                  -Sheep!$N$253                               )&gt;(MG$33-MH$33),(MG$33                                  -Sheep!$N$253                                )&lt;=0),"Born","")
&amp;                   IF(AND((MG$33-Sheep!$R$354-Sheep!$N$253                                )&gt;(MG$33-MH$33),(MG$33-Sheep!$R$354-Sheep!$N$253                                )&lt;=0),"WeanStd","")
&amp;                   IF(AND((MG$33-Sheep!$R$355-Sheep!$N$253                                )&gt;(MG$33-MH$33),(MG$33-Sheep!$R$355-Sheep!$N$253                                )&lt;=0),"WeanAlt1","")
&amp;                   IF(AND((MG$33-Sheep!$R$356-Sheep!$N$253                                )&gt;(MG$33-MH$33),(MG$33-Sheep!$R$356-Sheep!$N$253                                )&lt;=0),"WeanAlt2","")
&amp;IFERROR(IF(AND((MG$33-MG41                                                                                     )&gt;(MG$33-MH$33),(MG$33-MG41                                                                                     )&lt;=0),"Join-"    &amp;MG40,""),"")
&amp;IFERROR(IF(AND((MG$33-MG41-INDEX(Sheep!$V$361:$V$368,MG40,1))&gt;(MG$33-MH$33),(MG$33-MG41-INDEX(Sheep!$V$361:$V$368,MG40,1))&lt;=0),"Scan-"  &amp;MG40,""),"")
&amp;IFERROR(IF(AND((MG$33-MG41-150                                                                            )&gt;(MG$33-MH$33),(MG$33-MG41-150                                                                             )&lt;=0),"Birth-" &amp;MG40,""),"")
&amp;IFERROR(IF(AND((MG$33-MG41-150-Sheep!$R$354                                           )&gt;(MG$33-MH$33),(MG$33-MG41-150-Sheep!$R$354                                            )&lt;=0),"Wean-"&amp;MG40,""),"")
&amp;IFERROR(IF(AND((MG$33-MG41-150-Sheep!$R$355                                           )&gt;(MG$33-MH$33),(MG$33-MG41-150-Sheep!$R$355                                            )&lt;=0),"Alt1-"   &amp;MG40,""),"")
&amp;IFERROR(IF(AND((MG$33-MG41-150-Sheep!$R$356                                           )&gt;(MG$33-MH$33),(MG$33-MG41-150-Sheep!$R$356                                            )&lt;=0),"Alt2-"   &amp;MG40,""),"")</f>
        <v/>
      </c>
      <c r="MH42" s="266" t="str">
        <f xml:space="preserve">                    IF(AND((MH$33                                  -Sheep!$N$253                               )&gt;(MH$33-MI$33),(MH$33                                  -Sheep!$N$253                                )&lt;=0),"Born","")
&amp;                   IF(AND((MH$33-Sheep!$R$354-Sheep!$N$253                                )&gt;(MH$33-MI$33),(MH$33-Sheep!$R$354-Sheep!$N$253                                )&lt;=0),"WeanStd","")
&amp;                   IF(AND((MH$33-Sheep!$R$355-Sheep!$N$253                                )&gt;(MH$33-MI$33),(MH$33-Sheep!$R$355-Sheep!$N$253                                )&lt;=0),"WeanAlt1","")
&amp;                   IF(AND((MH$33-Sheep!$R$356-Sheep!$N$253                                )&gt;(MH$33-MI$33),(MH$33-Sheep!$R$356-Sheep!$N$253                                )&lt;=0),"WeanAlt2","")
&amp;IFERROR(IF(AND((MH$33-MH41                                                                                     )&gt;(MH$33-MI$33),(MH$33-MH41                                                                                     )&lt;=0),"Join-"    &amp;MH40,""),"")
&amp;IFERROR(IF(AND((MH$33-MH41-INDEX(Sheep!$V$361:$V$368,MH40,1))&gt;(MH$33-MI$33),(MH$33-MH41-INDEX(Sheep!$V$361:$V$368,MH40,1))&lt;=0),"Scan-"  &amp;MH40,""),"")
&amp;IFERROR(IF(AND((MH$33-MH41-150                                                                            )&gt;(MH$33-MI$33),(MH$33-MH41-150                                                                             )&lt;=0),"Birth-" &amp;MH40,""),"")
&amp;IFERROR(IF(AND((MH$33-MH41-150-Sheep!$R$354                                           )&gt;(MH$33-MI$33),(MH$33-MH41-150-Sheep!$R$354                                            )&lt;=0),"Wean-"&amp;MH40,""),"")
&amp;IFERROR(IF(AND((MH$33-MH41-150-Sheep!$R$355                                           )&gt;(MH$33-MI$33),(MH$33-MH41-150-Sheep!$R$355                                            )&lt;=0),"Alt1-"   &amp;MH40,""),"")
&amp;IFERROR(IF(AND((MH$33-MH41-150-Sheep!$R$356                                           )&gt;(MH$33-MI$33),(MH$33-MH41-150-Sheep!$R$356                                            )&lt;=0),"Alt2-"   &amp;MH40,""),"")</f>
        <v/>
      </c>
      <c r="MI42" s="266" t="str">
        <f xml:space="preserve">                    IF(AND((MI$33                                  -Sheep!$N$253                               )&gt;(MI$33-MJ$33),(MI$33                                  -Sheep!$N$253                                )&lt;=0),"Born","")
&amp;                   IF(AND((MI$33-Sheep!$R$354-Sheep!$N$253                                )&gt;(MI$33-MJ$33),(MI$33-Sheep!$R$354-Sheep!$N$253                                )&lt;=0),"WeanStd","")
&amp;                   IF(AND((MI$33-Sheep!$R$355-Sheep!$N$253                                )&gt;(MI$33-MJ$33),(MI$33-Sheep!$R$355-Sheep!$N$253                                )&lt;=0),"WeanAlt1","")
&amp;                   IF(AND((MI$33-Sheep!$R$356-Sheep!$N$253                                )&gt;(MI$33-MJ$33),(MI$33-Sheep!$R$356-Sheep!$N$253                                )&lt;=0),"WeanAlt2","")
&amp;IFERROR(IF(AND((MI$33-MI41                                                                                     )&gt;(MI$33-MJ$33),(MI$33-MI41                                                                                     )&lt;=0),"Join-"    &amp;MI40,""),"")
&amp;IFERROR(IF(AND((MI$33-MI41-INDEX(Sheep!$V$361:$V$368,MI40,1))&gt;(MI$33-MJ$33),(MI$33-MI41-INDEX(Sheep!$V$361:$V$368,MI40,1))&lt;=0),"Scan-"  &amp;MI40,""),"")
&amp;IFERROR(IF(AND((MI$33-MI41-150                                                                            )&gt;(MI$33-MJ$33),(MI$33-MI41-150                                                                             )&lt;=0),"Birth-" &amp;MI40,""),"")
&amp;IFERROR(IF(AND((MI$33-MI41-150-Sheep!$R$354                                           )&gt;(MI$33-MJ$33),(MI$33-MI41-150-Sheep!$R$354                                            )&lt;=0),"Wean-"&amp;MI40,""),"")
&amp;IFERROR(IF(AND((MI$33-MI41-150-Sheep!$R$355                                           )&gt;(MI$33-MJ$33),(MI$33-MI41-150-Sheep!$R$355                                            )&lt;=0),"Alt1-"   &amp;MI40,""),"")
&amp;IFERROR(IF(AND((MI$33-MI41-150-Sheep!$R$356                                           )&gt;(MI$33-MJ$33),(MI$33-MI41-150-Sheep!$R$356                                            )&lt;=0),"Alt2-"   &amp;MI40,""),"")</f>
        <v/>
      </c>
      <c r="MJ42" s="266" t="str">
        <f xml:space="preserve">                    IF(AND((MJ$33                                  -Sheep!$N$253                               )&gt;(MJ$33-MK$33),(MJ$33                                  -Sheep!$N$253                                )&lt;=0),"Born","")
&amp;                   IF(AND((MJ$33-Sheep!$R$354-Sheep!$N$253                                )&gt;(MJ$33-MK$33),(MJ$33-Sheep!$R$354-Sheep!$N$253                                )&lt;=0),"WeanStd","")
&amp;                   IF(AND((MJ$33-Sheep!$R$355-Sheep!$N$253                                )&gt;(MJ$33-MK$33),(MJ$33-Sheep!$R$355-Sheep!$N$253                                )&lt;=0),"WeanAlt1","")
&amp;                   IF(AND((MJ$33-Sheep!$R$356-Sheep!$N$253                                )&gt;(MJ$33-MK$33),(MJ$33-Sheep!$R$356-Sheep!$N$253                                )&lt;=0),"WeanAlt2","")
&amp;IFERROR(IF(AND((MJ$33-MJ41                                                                                     )&gt;(MJ$33-MK$33),(MJ$33-MJ41                                                                                     )&lt;=0),"Join-"    &amp;MJ40,""),"")
&amp;IFERROR(IF(AND((MJ$33-MJ41-INDEX(Sheep!$V$361:$V$368,MJ40,1))&gt;(MJ$33-MK$33),(MJ$33-MJ41-INDEX(Sheep!$V$361:$V$368,MJ40,1))&lt;=0),"Scan-"  &amp;MJ40,""),"")
&amp;IFERROR(IF(AND((MJ$33-MJ41-150                                                                            )&gt;(MJ$33-MK$33),(MJ$33-MJ41-150                                                                             )&lt;=0),"Birth-" &amp;MJ40,""),"")
&amp;IFERROR(IF(AND((MJ$33-MJ41-150-Sheep!$R$354                                           )&gt;(MJ$33-MK$33),(MJ$33-MJ41-150-Sheep!$R$354                                            )&lt;=0),"Wean-"&amp;MJ40,""),"")
&amp;IFERROR(IF(AND((MJ$33-MJ41-150-Sheep!$R$355                                           )&gt;(MJ$33-MK$33),(MJ$33-MJ41-150-Sheep!$R$355                                            )&lt;=0),"Alt1-"   &amp;MJ40,""),"")
&amp;IFERROR(IF(AND((MJ$33-MJ41-150-Sheep!$R$356                                           )&gt;(MJ$33-MK$33),(MJ$33-MJ41-150-Sheep!$R$356                                            )&lt;=0),"Alt2-"   &amp;MJ40,""),"")</f>
        <v/>
      </c>
      <c r="MK42" s="266" t="str">
        <f xml:space="preserve">                    IF(AND((MK$33                                  -Sheep!$N$253                               )&gt;(MK$33-ML$33),(MK$33                                  -Sheep!$N$253                                )&lt;=0),"Born","")
&amp;                   IF(AND((MK$33-Sheep!$R$354-Sheep!$N$253                                )&gt;(MK$33-ML$33),(MK$33-Sheep!$R$354-Sheep!$N$253                                )&lt;=0),"WeanStd","")
&amp;                   IF(AND((MK$33-Sheep!$R$355-Sheep!$N$253                                )&gt;(MK$33-ML$33),(MK$33-Sheep!$R$355-Sheep!$N$253                                )&lt;=0),"WeanAlt1","")
&amp;                   IF(AND((MK$33-Sheep!$R$356-Sheep!$N$253                                )&gt;(MK$33-ML$33),(MK$33-Sheep!$R$356-Sheep!$N$253                                )&lt;=0),"WeanAlt2","")
&amp;IFERROR(IF(AND((MK$33-MK41                                                                                     )&gt;(MK$33-ML$33),(MK$33-MK41                                                                                     )&lt;=0),"Join-"    &amp;MK40,""),"")
&amp;IFERROR(IF(AND((MK$33-MK41-INDEX(Sheep!$V$361:$V$368,MK40,1))&gt;(MK$33-ML$33),(MK$33-MK41-INDEX(Sheep!$V$361:$V$368,MK40,1))&lt;=0),"Scan-"  &amp;MK40,""),"")
&amp;IFERROR(IF(AND((MK$33-MK41-150                                                                            )&gt;(MK$33-ML$33),(MK$33-MK41-150                                                                             )&lt;=0),"Birth-" &amp;MK40,""),"")
&amp;IFERROR(IF(AND((MK$33-MK41-150-Sheep!$R$354                                           )&gt;(MK$33-ML$33),(MK$33-MK41-150-Sheep!$R$354                                            )&lt;=0),"Wean-"&amp;MK40,""),"")
&amp;IFERROR(IF(AND((MK$33-MK41-150-Sheep!$R$355                                           )&gt;(MK$33-ML$33),(MK$33-MK41-150-Sheep!$R$355                                            )&lt;=0),"Alt1-"   &amp;MK40,""),"")
&amp;IFERROR(IF(AND((MK$33-MK41-150-Sheep!$R$356                                           )&gt;(MK$33-ML$33),(MK$33-MK41-150-Sheep!$R$356                                            )&lt;=0),"Alt2-"   &amp;MK40,""),"")</f>
        <v/>
      </c>
      <c r="ML42" s="266" t="str">
        <f xml:space="preserve">                    IF(AND((ML$33                                  -Sheep!$N$253                               )&gt;(ML$33-MM$33),(ML$33                                  -Sheep!$N$253                                )&lt;=0),"Born","")
&amp;                   IF(AND((ML$33-Sheep!$R$354-Sheep!$N$253                                )&gt;(ML$33-MM$33),(ML$33-Sheep!$R$354-Sheep!$N$253                                )&lt;=0),"WeanStd","")
&amp;                   IF(AND((ML$33-Sheep!$R$355-Sheep!$N$253                                )&gt;(ML$33-MM$33),(ML$33-Sheep!$R$355-Sheep!$N$253                                )&lt;=0),"WeanAlt1","")
&amp;                   IF(AND((ML$33-Sheep!$R$356-Sheep!$N$253                                )&gt;(ML$33-MM$33),(ML$33-Sheep!$R$356-Sheep!$N$253                                )&lt;=0),"WeanAlt2","")
&amp;IFERROR(IF(AND((ML$33-ML41                                                                                     )&gt;(ML$33-MM$33),(ML$33-ML41                                                                                     )&lt;=0),"Join-"    &amp;ML40,""),"")
&amp;IFERROR(IF(AND((ML$33-ML41-INDEX(Sheep!$V$361:$V$368,ML40,1))&gt;(ML$33-MM$33),(ML$33-ML41-INDEX(Sheep!$V$361:$V$368,ML40,1))&lt;=0),"Scan-"  &amp;ML40,""),"")
&amp;IFERROR(IF(AND((ML$33-ML41-150                                                                            )&gt;(ML$33-MM$33),(ML$33-ML41-150                                                                             )&lt;=0),"Birth-" &amp;ML40,""),"")
&amp;IFERROR(IF(AND((ML$33-ML41-150-Sheep!$R$354                                           )&gt;(ML$33-MM$33),(ML$33-ML41-150-Sheep!$R$354                                            )&lt;=0),"Wean-"&amp;ML40,""),"")
&amp;IFERROR(IF(AND((ML$33-ML41-150-Sheep!$R$355                                           )&gt;(ML$33-MM$33),(ML$33-ML41-150-Sheep!$R$355                                            )&lt;=0),"Alt1-"   &amp;ML40,""),"")
&amp;IFERROR(IF(AND((ML$33-ML41-150-Sheep!$R$356                                           )&gt;(ML$33-MM$33),(ML$33-ML41-150-Sheep!$R$356                                            )&lt;=0),"Alt2-"   &amp;ML40,""),"")</f>
        <v/>
      </c>
      <c r="MM42" s="266" t="str">
        <f xml:space="preserve">                    IF(AND((MM$33                                  -Sheep!$N$253                               )&gt;(MM$33-MN$33),(MM$33                                  -Sheep!$N$253                                )&lt;=0),"Born","")
&amp;                   IF(AND((MM$33-Sheep!$R$354-Sheep!$N$253                                )&gt;(MM$33-MN$33),(MM$33-Sheep!$R$354-Sheep!$N$253                                )&lt;=0),"WeanStd","")
&amp;                   IF(AND((MM$33-Sheep!$R$355-Sheep!$N$253                                )&gt;(MM$33-MN$33),(MM$33-Sheep!$R$355-Sheep!$N$253                                )&lt;=0),"WeanAlt1","")
&amp;                   IF(AND((MM$33-Sheep!$R$356-Sheep!$N$253                                )&gt;(MM$33-MN$33),(MM$33-Sheep!$R$356-Sheep!$N$253                                )&lt;=0),"WeanAlt2","")
&amp;IFERROR(IF(AND((MM$33-MM41                                                                                     )&gt;(MM$33-MN$33),(MM$33-MM41                                                                                     )&lt;=0),"Join-"    &amp;MM40,""),"")
&amp;IFERROR(IF(AND((MM$33-MM41-INDEX(Sheep!$V$361:$V$368,MM40,1))&gt;(MM$33-MN$33),(MM$33-MM41-INDEX(Sheep!$V$361:$V$368,MM40,1))&lt;=0),"Scan-"  &amp;MM40,""),"")
&amp;IFERROR(IF(AND((MM$33-MM41-150                                                                            )&gt;(MM$33-MN$33),(MM$33-MM41-150                                                                             )&lt;=0),"Birth-" &amp;MM40,""),"")
&amp;IFERROR(IF(AND((MM$33-MM41-150-Sheep!$R$354                                           )&gt;(MM$33-MN$33),(MM$33-MM41-150-Sheep!$R$354                                            )&lt;=0),"Wean-"&amp;MM40,""),"")
&amp;IFERROR(IF(AND((MM$33-MM41-150-Sheep!$R$355                                           )&gt;(MM$33-MN$33),(MM$33-MM41-150-Sheep!$R$355                                            )&lt;=0),"Alt1-"   &amp;MM40,""),"")
&amp;IFERROR(IF(AND((MM$33-MM41-150-Sheep!$R$356                                           )&gt;(MM$33-MN$33),(MM$33-MM41-150-Sheep!$R$356                                            )&lt;=0),"Alt2-"   &amp;MM40,""),"")</f>
        <v>Birth-6</v>
      </c>
      <c r="MN42" s="266" t="str">
        <f xml:space="preserve">                    IF(AND((MN$33                                  -Sheep!$N$253                               )&gt;(MN$33-MO$33),(MN$33                                  -Sheep!$N$253                                )&lt;=0),"Born","")
&amp;                   IF(AND((MN$33-Sheep!$R$354-Sheep!$N$253                                )&gt;(MN$33-MO$33),(MN$33-Sheep!$R$354-Sheep!$N$253                                )&lt;=0),"WeanStd","")
&amp;                   IF(AND((MN$33-Sheep!$R$355-Sheep!$N$253                                )&gt;(MN$33-MO$33),(MN$33-Sheep!$R$355-Sheep!$N$253                                )&lt;=0),"WeanAlt1","")
&amp;                   IF(AND((MN$33-Sheep!$R$356-Sheep!$N$253                                )&gt;(MN$33-MO$33),(MN$33-Sheep!$R$356-Sheep!$N$253                                )&lt;=0),"WeanAlt2","")
&amp;IFERROR(IF(AND((MN$33-MN41                                                                                     )&gt;(MN$33-MO$33),(MN$33-MN41                                                                                     )&lt;=0),"Join-"    &amp;MN40,""),"")
&amp;IFERROR(IF(AND((MN$33-MN41-INDEX(Sheep!$V$361:$V$368,MN40,1))&gt;(MN$33-MO$33),(MN$33-MN41-INDEX(Sheep!$V$361:$V$368,MN40,1))&lt;=0),"Scan-"  &amp;MN40,""),"")
&amp;IFERROR(IF(AND((MN$33-MN41-150                                                                            )&gt;(MN$33-MO$33),(MN$33-MN41-150                                                                             )&lt;=0),"Birth-" &amp;MN40,""),"")
&amp;IFERROR(IF(AND((MN$33-MN41-150-Sheep!$R$354                                           )&gt;(MN$33-MO$33),(MN$33-MN41-150-Sheep!$R$354                                            )&lt;=0),"Wean-"&amp;MN40,""),"")
&amp;IFERROR(IF(AND((MN$33-MN41-150-Sheep!$R$355                                           )&gt;(MN$33-MO$33),(MN$33-MN41-150-Sheep!$R$355                                            )&lt;=0),"Alt1-"   &amp;MN40,""),"")
&amp;IFERROR(IF(AND((MN$33-MN41-150-Sheep!$R$356                                           )&gt;(MN$33-MO$33),(MN$33-MN41-150-Sheep!$R$356                                            )&lt;=0),"Alt2-"   &amp;MN40,""),"")</f>
        <v/>
      </c>
      <c r="MO42" s="266" t="str">
        <f xml:space="preserve">                    IF(AND((MO$33                                  -Sheep!$N$253                               )&gt;(MO$33-MP$33),(MO$33                                  -Sheep!$N$253                                )&lt;=0),"Born","")
&amp;                   IF(AND((MO$33-Sheep!$R$354-Sheep!$N$253                                )&gt;(MO$33-MP$33),(MO$33-Sheep!$R$354-Sheep!$N$253                                )&lt;=0),"WeanStd","")
&amp;                   IF(AND((MO$33-Sheep!$R$355-Sheep!$N$253                                )&gt;(MO$33-MP$33),(MO$33-Sheep!$R$355-Sheep!$N$253                                )&lt;=0),"WeanAlt1","")
&amp;                   IF(AND((MO$33-Sheep!$R$356-Sheep!$N$253                                )&gt;(MO$33-MP$33),(MO$33-Sheep!$R$356-Sheep!$N$253                                )&lt;=0),"WeanAlt2","")
&amp;IFERROR(IF(AND((MO$33-MO41                                                                                     )&gt;(MO$33-MP$33),(MO$33-MO41                                                                                     )&lt;=0),"Join-"    &amp;MO40,""),"")
&amp;IFERROR(IF(AND((MO$33-MO41-INDEX(Sheep!$V$361:$V$368,MO40,1))&gt;(MO$33-MP$33),(MO$33-MO41-INDEX(Sheep!$V$361:$V$368,MO40,1))&lt;=0),"Scan-"  &amp;MO40,""),"")
&amp;IFERROR(IF(AND((MO$33-MO41-150                                                                            )&gt;(MO$33-MP$33),(MO$33-MO41-150                                                                             )&lt;=0),"Birth-" &amp;MO40,""),"")
&amp;IFERROR(IF(AND((MO$33-MO41-150-Sheep!$R$354                                           )&gt;(MO$33-MP$33),(MO$33-MO41-150-Sheep!$R$354                                            )&lt;=0),"Wean-"&amp;MO40,""),"")
&amp;IFERROR(IF(AND((MO$33-MO41-150-Sheep!$R$355                                           )&gt;(MO$33-MP$33),(MO$33-MO41-150-Sheep!$R$355                                            )&lt;=0),"Alt1-"   &amp;MO40,""),"")
&amp;IFERROR(IF(AND((MO$33-MO41-150-Sheep!$R$356                                           )&gt;(MO$33-MP$33),(MO$33-MO41-150-Sheep!$R$356                                            )&lt;=0),"Alt2-"   &amp;MO40,""),"")</f>
        <v/>
      </c>
      <c r="MP42" s="266" t="str">
        <f xml:space="preserve">                    IF(AND((MP$33                                  -Sheep!$N$253                               )&gt;(MP$33-MQ$33),(MP$33                                  -Sheep!$N$253                                )&lt;=0),"Born","")
&amp;                   IF(AND((MP$33-Sheep!$R$354-Sheep!$N$253                                )&gt;(MP$33-MQ$33),(MP$33-Sheep!$R$354-Sheep!$N$253                                )&lt;=0),"WeanStd","")
&amp;                   IF(AND((MP$33-Sheep!$R$355-Sheep!$N$253                                )&gt;(MP$33-MQ$33),(MP$33-Sheep!$R$355-Sheep!$N$253                                )&lt;=0),"WeanAlt1","")
&amp;                   IF(AND((MP$33-Sheep!$R$356-Sheep!$N$253                                )&gt;(MP$33-MQ$33),(MP$33-Sheep!$R$356-Sheep!$N$253                                )&lt;=0),"WeanAlt2","")
&amp;IFERROR(IF(AND((MP$33-MP41                                                                                     )&gt;(MP$33-MQ$33),(MP$33-MP41                                                                                     )&lt;=0),"Join-"    &amp;MP40,""),"")
&amp;IFERROR(IF(AND((MP$33-MP41-INDEX(Sheep!$V$361:$V$368,MP40,1))&gt;(MP$33-MQ$33),(MP$33-MP41-INDEX(Sheep!$V$361:$V$368,MP40,1))&lt;=0),"Scan-"  &amp;MP40,""),"")
&amp;IFERROR(IF(AND((MP$33-MP41-150                                                                            )&gt;(MP$33-MQ$33),(MP$33-MP41-150                                                                             )&lt;=0),"Birth-" &amp;MP40,""),"")
&amp;IFERROR(IF(AND((MP$33-MP41-150-Sheep!$R$354                                           )&gt;(MP$33-MQ$33),(MP$33-MP41-150-Sheep!$R$354                                            )&lt;=0),"Wean-"&amp;MP40,""),"")
&amp;IFERROR(IF(AND((MP$33-MP41-150-Sheep!$R$355                                           )&gt;(MP$33-MQ$33),(MP$33-MP41-150-Sheep!$R$355                                            )&lt;=0),"Alt1-"   &amp;MP40,""),"")
&amp;IFERROR(IF(AND((MP$33-MP41-150-Sheep!$R$356                                           )&gt;(MP$33-MQ$33),(MP$33-MP41-150-Sheep!$R$356                                            )&lt;=0),"Alt2-"   &amp;MP40,""),"")</f>
        <v/>
      </c>
      <c r="MQ42" s="266" t="str">
        <f xml:space="preserve">                    IF(AND((MQ$33                                  -Sheep!$N$253                               )&gt;(MQ$33-MR$33),(MQ$33                                  -Sheep!$N$253                                )&lt;=0),"Born","")
&amp;                   IF(AND((MQ$33-Sheep!$R$354-Sheep!$N$253                                )&gt;(MQ$33-MR$33),(MQ$33-Sheep!$R$354-Sheep!$N$253                                )&lt;=0),"WeanStd","")
&amp;                   IF(AND((MQ$33-Sheep!$R$355-Sheep!$N$253                                )&gt;(MQ$33-MR$33),(MQ$33-Sheep!$R$355-Sheep!$N$253                                )&lt;=0),"WeanAlt1","")
&amp;                   IF(AND((MQ$33-Sheep!$R$356-Sheep!$N$253                                )&gt;(MQ$33-MR$33),(MQ$33-Sheep!$R$356-Sheep!$N$253                                )&lt;=0),"WeanAlt2","")
&amp;IFERROR(IF(AND((MQ$33-MQ41                                                                                     )&gt;(MQ$33-MR$33),(MQ$33-MQ41                                                                                     )&lt;=0),"Join-"    &amp;MQ40,""),"")
&amp;IFERROR(IF(AND((MQ$33-MQ41-INDEX(Sheep!$V$361:$V$368,MQ40,1))&gt;(MQ$33-MR$33),(MQ$33-MQ41-INDEX(Sheep!$V$361:$V$368,MQ40,1))&lt;=0),"Scan-"  &amp;MQ40,""),"")
&amp;IFERROR(IF(AND((MQ$33-MQ41-150                                                                            )&gt;(MQ$33-MR$33),(MQ$33-MQ41-150                                                                             )&lt;=0),"Birth-" &amp;MQ40,""),"")
&amp;IFERROR(IF(AND((MQ$33-MQ41-150-Sheep!$R$354                                           )&gt;(MQ$33-MR$33),(MQ$33-MQ41-150-Sheep!$R$354                                            )&lt;=0),"Wean-"&amp;MQ40,""),"")
&amp;IFERROR(IF(AND((MQ$33-MQ41-150-Sheep!$R$355                                           )&gt;(MQ$33-MR$33),(MQ$33-MQ41-150-Sheep!$R$355                                            )&lt;=0),"Alt1-"   &amp;MQ40,""),"")
&amp;IFERROR(IF(AND((MQ$33-MQ41-150-Sheep!$R$356                                           )&gt;(MQ$33-MR$33),(MQ$33-MQ41-150-Sheep!$R$356                                            )&lt;=0),"Alt2-"   &amp;MQ40,""),"")</f>
        <v/>
      </c>
      <c r="MR42" s="266" t="str">
        <f xml:space="preserve">                    IF(AND((MR$33                                  -Sheep!$N$253                               )&gt;(MR$33-MS$33),(MR$33                                  -Sheep!$N$253                                )&lt;=0),"Born","")
&amp;                   IF(AND((MR$33-Sheep!$R$354-Sheep!$N$253                                )&gt;(MR$33-MS$33),(MR$33-Sheep!$R$354-Sheep!$N$253                                )&lt;=0),"WeanStd","")
&amp;                   IF(AND((MR$33-Sheep!$R$355-Sheep!$N$253                                )&gt;(MR$33-MS$33),(MR$33-Sheep!$R$355-Sheep!$N$253                                )&lt;=0),"WeanAlt1","")
&amp;                   IF(AND((MR$33-Sheep!$R$356-Sheep!$N$253                                )&gt;(MR$33-MS$33),(MR$33-Sheep!$R$356-Sheep!$N$253                                )&lt;=0),"WeanAlt2","")
&amp;IFERROR(IF(AND((MR$33-MR41                                                                                     )&gt;(MR$33-MS$33),(MR$33-MR41                                                                                     )&lt;=0),"Join-"    &amp;MR40,""),"")
&amp;IFERROR(IF(AND((MR$33-MR41-INDEX(Sheep!$V$361:$V$368,MR40,1))&gt;(MR$33-MS$33),(MR$33-MR41-INDEX(Sheep!$V$361:$V$368,MR40,1))&lt;=0),"Scan-"  &amp;MR40,""),"")
&amp;IFERROR(IF(AND((MR$33-MR41-150                                                                            )&gt;(MR$33-MS$33),(MR$33-MR41-150                                                                             )&lt;=0),"Birth-" &amp;MR40,""),"")
&amp;IFERROR(IF(AND((MR$33-MR41-150-Sheep!$R$354                                           )&gt;(MR$33-MS$33),(MR$33-MR41-150-Sheep!$R$354                                            )&lt;=0),"Wean-"&amp;MR40,""),"")
&amp;IFERROR(IF(AND((MR$33-MR41-150-Sheep!$R$355                                           )&gt;(MR$33-MS$33),(MR$33-MR41-150-Sheep!$R$355                                            )&lt;=0),"Alt1-"   &amp;MR40,""),"")
&amp;IFERROR(IF(AND((MR$33-MR41-150-Sheep!$R$356                                           )&gt;(MR$33-MS$33),(MR$33-MR41-150-Sheep!$R$356                                            )&lt;=0),"Alt2-"   &amp;MR40,""),"")</f>
        <v/>
      </c>
      <c r="MS42" s="266" t="str">
        <f xml:space="preserve">                    IF(AND((MS$33                                  -Sheep!$N$253                               )&gt;(MS$33-MT$33),(MS$33                                  -Sheep!$N$253                                )&lt;=0),"Born","")
&amp;                   IF(AND((MS$33-Sheep!$R$354-Sheep!$N$253                                )&gt;(MS$33-MT$33),(MS$33-Sheep!$R$354-Sheep!$N$253                                )&lt;=0),"WeanStd","")
&amp;                   IF(AND((MS$33-Sheep!$R$355-Sheep!$N$253                                )&gt;(MS$33-MT$33),(MS$33-Sheep!$R$355-Sheep!$N$253                                )&lt;=0),"WeanAlt1","")
&amp;                   IF(AND((MS$33-Sheep!$R$356-Sheep!$N$253                                )&gt;(MS$33-MT$33),(MS$33-Sheep!$R$356-Sheep!$N$253                                )&lt;=0),"WeanAlt2","")
&amp;IFERROR(IF(AND((MS$33-MS41                                                                                     )&gt;(MS$33-MT$33),(MS$33-MS41                                                                                     )&lt;=0),"Join-"    &amp;MS40,""),"")
&amp;IFERROR(IF(AND((MS$33-MS41-INDEX(Sheep!$V$361:$V$368,MS40,1))&gt;(MS$33-MT$33),(MS$33-MS41-INDEX(Sheep!$V$361:$V$368,MS40,1))&lt;=0),"Scan-"  &amp;MS40,""),"")
&amp;IFERROR(IF(AND((MS$33-MS41-150                                                                            )&gt;(MS$33-MT$33),(MS$33-MS41-150                                                                             )&lt;=0),"Birth-" &amp;MS40,""),"")
&amp;IFERROR(IF(AND((MS$33-MS41-150-Sheep!$R$354                                           )&gt;(MS$33-MT$33),(MS$33-MS41-150-Sheep!$R$354                                            )&lt;=0),"Wean-"&amp;MS40,""),"")
&amp;IFERROR(IF(AND((MS$33-MS41-150-Sheep!$R$355                                           )&gt;(MS$33-MT$33),(MS$33-MS41-150-Sheep!$R$355                                            )&lt;=0),"Alt1-"   &amp;MS40,""),"")
&amp;IFERROR(IF(AND((MS$33-MS41-150-Sheep!$R$356                                           )&gt;(MS$33-MT$33),(MS$33-MS41-150-Sheep!$R$356                                            )&lt;=0),"Alt2-"   &amp;MS40,""),"")</f>
        <v/>
      </c>
      <c r="MT42" s="266" t="str">
        <f xml:space="preserve">                    IF(AND((MT$33                                  -Sheep!$N$253                               )&gt;(MT$33-MU$33),(MT$33                                  -Sheep!$N$253                                )&lt;=0),"Born","")
&amp;                   IF(AND((MT$33-Sheep!$R$354-Sheep!$N$253                                )&gt;(MT$33-MU$33),(MT$33-Sheep!$R$354-Sheep!$N$253                                )&lt;=0),"WeanStd","")
&amp;                   IF(AND((MT$33-Sheep!$R$355-Sheep!$N$253                                )&gt;(MT$33-MU$33),(MT$33-Sheep!$R$355-Sheep!$N$253                                )&lt;=0),"WeanAlt1","")
&amp;                   IF(AND((MT$33-Sheep!$R$356-Sheep!$N$253                                )&gt;(MT$33-MU$33),(MT$33-Sheep!$R$356-Sheep!$N$253                                )&lt;=0),"WeanAlt2","")
&amp;IFERROR(IF(AND((MT$33-MT41                                                                                     )&gt;(MT$33-MU$33),(MT$33-MT41                                                                                     )&lt;=0),"Join-"    &amp;MT40,""),"")
&amp;IFERROR(IF(AND((MT$33-MT41-INDEX(Sheep!$V$361:$V$368,MT40,1))&gt;(MT$33-MU$33),(MT$33-MT41-INDEX(Sheep!$V$361:$V$368,MT40,1))&lt;=0),"Scan-"  &amp;MT40,""),"")
&amp;IFERROR(IF(AND((MT$33-MT41-150                                                                            )&gt;(MT$33-MU$33),(MT$33-MT41-150                                                                             )&lt;=0),"Birth-" &amp;MT40,""),"")
&amp;IFERROR(IF(AND((MT$33-MT41-150-Sheep!$R$354                                           )&gt;(MT$33-MU$33),(MT$33-MT41-150-Sheep!$R$354                                            )&lt;=0),"Wean-"&amp;MT40,""),"")
&amp;IFERROR(IF(AND((MT$33-MT41-150-Sheep!$R$355                                           )&gt;(MT$33-MU$33),(MT$33-MT41-150-Sheep!$R$355                                            )&lt;=0),"Alt1-"   &amp;MT40,""),"")
&amp;IFERROR(IF(AND((MT$33-MT41-150-Sheep!$R$356                                           )&gt;(MT$33-MU$33),(MT$33-MT41-150-Sheep!$R$356                                            )&lt;=0),"Alt2-"   &amp;MT40,""),"")</f>
        <v/>
      </c>
      <c r="MU42" s="266" t="str">
        <f xml:space="preserve">                    IF(AND((MU$33                                  -Sheep!$N$253                               )&gt;(MU$33-MV$33),(MU$33                                  -Sheep!$N$253                                )&lt;=0),"Born","")
&amp;                   IF(AND((MU$33-Sheep!$R$354-Sheep!$N$253                                )&gt;(MU$33-MV$33),(MU$33-Sheep!$R$354-Sheep!$N$253                                )&lt;=0),"WeanStd","")
&amp;                   IF(AND((MU$33-Sheep!$R$355-Sheep!$N$253                                )&gt;(MU$33-MV$33),(MU$33-Sheep!$R$355-Sheep!$N$253                                )&lt;=0),"WeanAlt1","")
&amp;                   IF(AND((MU$33-Sheep!$R$356-Sheep!$N$253                                )&gt;(MU$33-MV$33),(MU$33-Sheep!$R$356-Sheep!$N$253                                )&lt;=0),"WeanAlt2","")
&amp;IFERROR(IF(AND((MU$33-MU41                                                                                     )&gt;(MU$33-MV$33),(MU$33-MU41                                                                                     )&lt;=0),"Join-"    &amp;MU40,""),"")
&amp;IFERROR(IF(AND((MU$33-MU41-INDEX(Sheep!$V$361:$V$368,MU40,1))&gt;(MU$33-MV$33),(MU$33-MU41-INDEX(Sheep!$V$361:$V$368,MU40,1))&lt;=0),"Scan-"  &amp;MU40,""),"")
&amp;IFERROR(IF(AND((MU$33-MU41-150                                                                            )&gt;(MU$33-MV$33),(MU$33-MU41-150                                                                             )&lt;=0),"Birth-" &amp;MU40,""),"")
&amp;IFERROR(IF(AND((MU$33-MU41-150-Sheep!$R$354                                           )&gt;(MU$33-MV$33),(MU$33-MU41-150-Sheep!$R$354                                            )&lt;=0),"Wean-"&amp;MU40,""),"")
&amp;IFERROR(IF(AND((MU$33-MU41-150-Sheep!$R$355                                           )&gt;(MU$33-MV$33),(MU$33-MU41-150-Sheep!$R$355                                            )&lt;=0),"Alt1-"   &amp;MU40,""),"")
&amp;IFERROR(IF(AND((MU$33-MU41-150-Sheep!$R$356                                           )&gt;(MU$33-MV$33),(MU$33-MU41-150-Sheep!$R$356                                            )&lt;=0),"Alt2-"   &amp;MU40,""),"")</f>
        <v/>
      </c>
      <c r="MV42" s="266" t="str">
        <f xml:space="preserve">                    IF(AND((MV$33                                  -Sheep!$N$253                               )&gt;(MV$33-MW$33),(MV$33                                  -Sheep!$N$253                                )&lt;=0),"Born","")
&amp;                   IF(AND((MV$33-Sheep!$R$354-Sheep!$N$253                                )&gt;(MV$33-MW$33),(MV$33-Sheep!$R$354-Sheep!$N$253                                )&lt;=0),"WeanStd","")
&amp;                   IF(AND((MV$33-Sheep!$R$355-Sheep!$N$253                                )&gt;(MV$33-MW$33),(MV$33-Sheep!$R$355-Sheep!$N$253                                )&lt;=0),"WeanAlt1","")
&amp;                   IF(AND((MV$33-Sheep!$R$356-Sheep!$N$253                                )&gt;(MV$33-MW$33),(MV$33-Sheep!$R$356-Sheep!$N$253                                )&lt;=0),"WeanAlt2","")
&amp;IFERROR(IF(AND((MV$33-MV41                                                                                     )&gt;(MV$33-MW$33),(MV$33-MV41                                                                                     )&lt;=0),"Join-"    &amp;MV40,""),"")
&amp;IFERROR(IF(AND((MV$33-MV41-INDEX(Sheep!$V$361:$V$368,MV40,1))&gt;(MV$33-MW$33),(MV$33-MV41-INDEX(Sheep!$V$361:$V$368,MV40,1))&lt;=0),"Scan-"  &amp;MV40,""),"")
&amp;IFERROR(IF(AND((MV$33-MV41-150                                                                            )&gt;(MV$33-MW$33),(MV$33-MV41-150                                                                             )&lt;=0),"Birth-" &amp;MV40,""),"")
&amp;IFERROR(IF(AND((MV$33-MV41-150-Sheep!$R$354                                           )&gt;(MV$33-MW$33),(MV$33-MV41-150-Sheep!$R$354                                            )&lt;=0),"Wean-"&amp;MV40,""),"")
&amp;IFERROR(IF(AND((MV$33-MV41-150-Sheep!$R$355                                           )&gt;(MV$33-MW$33),(MV$33-MV41-150-Sheep!$R$355                                            )&lt;=0),"Alt1-"   &amp;MV40,""),"")
&amp;IFERROR(IF(AND((MV$33-MV41-150-Sheep!$R$356                                           )&gt;(MV$33-MW$33),(MV$33-MV41-150-Sheep!$R$356                                            )&lt;=0),"Alt2-"   &amp;MV40,""),"")</f>
        <v/>
      </c>
      <c r="MW42" s="266" t="str">
        <f xml:space="preserve">                    IF(AND((MW$33                                  -Sheep!$N$253                               )&gt;(MW$33-MX$33),(MW$33                                  -Sheep!$N$253                                )&lt;=0),"Born","")
&amp;                   IF(AND((MW$33-Sheep!$R$354-Sheep!$N$253                                )&gt;(MW$33-MX$33),(MW$33-Sheep!$R$354-Sheep!$N$253                                )&lt;=0),"WeanStd","")
&amp;                   IF(AND((MW$33-Sheep!$R$355-Sheep!$N$253                                )&gt;(MW$33-MX$33),(MW$33-Sheep!$R$355-Sheep!$N$253                                )&lt;=0),"WeanAlt1","")
&amp;                   IF(AND((MW$33-Sheep!$R$356-Sheep!$N$253                                )&gt;(MW$33-MX$33),(MW$33-Sheep!$R$356-Sheep!$N$253                                )&lt;=0),"WeanAlt2","")
&amp;IFERROR(IF(AND((MW$33-MW41                                                                                     )&gt;(MW$33-MX$33),(MW$33-MW41                                                                                     )&lt;=0),"Join-"    &amp;MW40,""),"")
&amp;IFERROR(IF(AND((MW$33-MW41-INDEX(Sheep!$V$361:$V$368,MW40,1))&gt;(MW$33-MX$33),(MW$33-MW41-INDEX(Sheep!$V$361:$V$368,MW40,1))&lt;=0),"Scan-"  &amp;MW40,""),"")
&amp;IFERROR(IF(AND((MW$33-MW41-150                                                                            )&gt;(MW$33-MX$33),(MW$33-MW41-150                                                                             )&lt;=0),"Birth-" &amp;MW40,""),"")
&amp;IFERROR(IF(AND((MW$33-MW41-150-Sheep!$R$354                                           )&gt;(MW$33-MX$33),(MW$33-MW41-150-Sheep!$R$354                                            )&lt;=0),"Wean-"&amp;MW40,""),"")
&amp;IFERROR(IF(AND((MW$33-MW41-150-Sheep!$R$355                                           )&gt;(MW$33-MX$33),(MW$33-MW41-150-Sheep!$R$355                                            )&lt;=0),"Alt1-"   &amp;MW40,""),"")
&amp;IFERROR(IF(AND((MW$33-MW41-150-Sheep!$R$356                                           )&gt;(MW$33-MX$33),(MW$33-MW41-150-Sheep!$R$356                                            )&lt;=0),"Alt2-"   &amp;MW40,""),"")</f>
        <v/>
      </c>
      <c r="MX42" s="266" t="str">
        <f xml:space="preserve">                    IF(AND((MX$33                                  -Sheep!$N$253                               )&gt;(MX$33-MY$33),(MX$33                                  -Sheep!$N$253                                )&lt;=0),"Born","")
&amp;                   IF(AND((MX$33-Sheep!$R$354-Sheep!$N$253                                )&gt;(MX$33-MY$33),(MX$33-Sheep!$R$354-Sheep!$N$253                                )&lt;=0),"WeanStd","")
&amp;                   IF(AND((MX$33-Sheep!$R$355-Sheep!$N$253                                )&gt;(MX$33-MY$33),(MX$33-Sheep!$R$355-Sheep!$N$253                                )&lt;=0),"WeanAlt1","")
&amp;                   IF(AND((MX$33-Sheep!$R$356-Sheep!$N$253                                )&gt;(MX$33-MY$33),(MX$33-Sheep!$R$356-Sheep!$N$253                                )&lt;=0),"WeanAlt2","")
&amp;IFERROR(IF(AND((MX$33-MX41                                                                                     )&gt;(MX$33-MY$33),(MX$33-MX41                                                                                     )&lt;=0),"Join-"    &amp;MX40,""),"")
&amp;IFERROR(IF(AND((MX$33-MX41-INDEX(Sheep!$V$361:$V$368,MX40,1))&gt;(MX$33-MY$33),(MX$33-MX41-INDEX(Sheep!$V$361:$V$368,MX40,1))&lt;=0),"Scan-"  &amp;MX40,""),"")
&amp;IFERROR(IF(AND((MX$33-MX41-150                                                                            )&gt;(MX$33-MY$33),(MX$33-MX41-150                                                                             )&lt;=0),"Birth-" &amp;MX40,""),"")
&amp;IFERROR(IF(AND((MX$33-MX41-150-Sheep!$R$354                                           )&gt;(MX$33-MY$33),(MX$33-MX41-150-Sheep!$R$354                                            )&lt;=0),"Wean-"&amp;MX40,""),"")
&amp;IFERROR(IF(AND((MX$33-MX41-150-Sheep!$R$355                                           )&gt;(MX$33-MY$33),(MX$33-MX41-150-Sheep!$R$355                                            )&lt;=0),"Alt1-"   &amp;MX40,""),"")
&amp;IFERROR(IF(AND((MX$33-MX41-150-Sheep!$R$356                                           )&gt;(MX$33-MY$33),(MX$33-MX41-150-Sheep!$R$356                                            )&lt;=0),"Alt2-"   &amp;MX40,""),"")</f>
        <v/>
      </c>
      <c r="MY42" s="266" t="str">
        <f xml:space="preserve">                    IF(AND((MY$33                                  -Sheep!$N$253                               )&gt;(MY$33-MZ$33),(MY$33                                  -Sheep!$N$253                                )&lt;=0),"Born","")
&amp;                   IF(AND((MY$33-Sheep!$R$354-Sheep!$N$253                                )&gt;(MY$33-MZ$33),(MY$33-Sheep!$R$354-Sheep!$N$253                                )&lt;=0),"WeanStd","")
&amp;                   IF(AND((MY$33-Sheep!$R$355-Sheep!$N$253                                )&gt;(MY$33-MZ$33),(MY$33-Sheep!$R$355-Sheep!$N$253                                )&lt;=0),"WeanAlt1","")
&amp;                   IF(AND((MY$33-Sheep!$R$356-Sheep!$N$253                                )&gt;(MY$33-MZ$33),(MY$33-Sheep!$R$356-Sheep!$N$253                                )&lt;=0),"WeanAlt2","")
&amp;IFERROR(IF(AND((MY$33-MY41                                                                                     )&gt;(MY$33-MZ$33),(MY$33-MY41                                                                                     )&lt;=0),"Join-"    &amp;MY40,""),"")
&amp;IFERROR(IF(AND((MY$33-MY41-INDEX(Sheep!$V$361:$V$368,MY40,1))&gt;(MY$33-MZ$33),(MY$33-MY41-INDEX(Sheep!$V$361:$V$368,MY40,1))&lt;=0),"Scan-"  &amp;MY40,""),"")
&amp;IFERROR(IF(AND((MY$33-MY41-150                                                                            )&gt;(MY$33-MZ$33),(MY$33-MY41-150                                                                             )&lt;=0),"Birth-" &amp;MY40,""),"")
&amp;IFERROR(IF(AND((MY$33-MY41-150-Sheep!$R$354                                           )&gt;(MY$33-MZ$33),(MY$33-MY41-150-Sheep!$R$354                                            )&lt;=0),"Wean-"&amp;MY40,""),"")
&amp;IFERROR(IF(AND((MY$33-MY41-150-Sheep!$R$355                                           )&gt;(MY$33-MZ$33),(MY$33-MY41-150-Sheep!$R$355                                            )&lt;=0),"Alt1-"   &amp;MY40,""),"")
&amp;IFERROR(IF(AND((MY$33-MY41-150-Sheep!$R$356                                           )&gt;(MY$33-MZ$33),(MY$33-MY41-150-Sheep!$R$356                                            )&lt;=0),"Alt2-"   &amp;MY40,""),"")</f>
        <v/>
      </c>
      <c r="MZ42" s="266" t="str">
        <f xml:space="preserve">                    IF(AND((MZ$33                                  -Sheep!$N$253                               )&gt;(MZ$33-NA$33),(MZ$33                                  -Sheep!$N$253                                )&lt;=0),"Born","")
&amp;                   IF(AND((MZ$33-Sheep!$R$354-Sheep!$N$253                                )&gt;(MZ$33-NA$33),(MZ$33-Sheep!$R$354-Sheep!$N$253                                )&lt;=0),"WeanStd","")
&amp;                   IF(AND((MZ$33-Sheep!$R$355-Sheep!$N$253                                )&gt;(MZ$33-NA$33),(MZ$33-Sheep!$R$355-Sheep!$N$253                                )&lt;=0),"WeanAlt1","")
&amp;                   IF(AND((MZ$33-Sheep!$R$356-Sheep!$N$253                                )&gt;(MZ$33-NA$33),(MZ$33-Sheep!$R$356-Sheep!$N$253                                )&lt;=0),"WeanAlt2","")
&amp;IFERROR(IF(AND((MZ$33-MZ41                                                                                     )&gt;(MZ$33-NA$33),(MZ$33-MZ41                                                                                     )&lt;=0),"Join-"    &amp;MZ40,""),"")
&amp;IFERROR(IF(AND((MZ$33-MZ41-INDEX(Sheep!$V$361:$V$368,MZ40,1))&gt;(MZ$33-NA$33),(MZ$33-MZ41-INDEX(Sheep!$V$361:$V$368,MZ40,1))&lt;=0),"Scan-"  &amp;MZ40,""),"")
&amp;IFERROR(IF(AND((MZ$33-MZ41-150                                                                            )&gt;(MZ$33-NA$33),(MZ$33-MZ41-150                                                                             )&lt;=0),"Birth-" &amp;MZ40,""),"")
&amp;IFERROR(IF(AND((MZ$33-MZ41-150-Sheep!$R$354                                           )&gt;(MZ$33-NA$33),(MZ$33-MZ41-150-Sheep!$R$354                                            )&lt;=0),"Wean-"&amp;MZ40,""),"")
&amp;IFERROR(IF(AND((MZ$33-MZ41-150-Sheep!$R$355                                           )&gt;(MZ$33-NA$33),(MZ$33-MZ41-150-Sheep!$R$355                                            )&lt;=0),"Alt1-"   &amp;MZ40,""),"")
&amp;IFERROR(IF(AND((MZ$33-MZ41-150-Sheep!$R$356                                           )&gt;(MZ$33-NA$33),(MZ$33-MZ41-150-Sheep!$R$356                                            )&lt;=0),"Alt2-"   &amp;MZ40,""),"")</f>
        <v>Wean-6</v>
      </c>
      <c r="NA42" s="266" t="str">
        <f xml:space="preserve">                    IF(AND((NA$33                                  -Sheep!$N$253                               )&gt;(NA$33-NB$33),(NA$33                                  -Sheep!$N$253                                )&lt;=0),"Born","")
&amp;                   IF(AND((NA$33-Sheep!$R$354-Sheep!$N$253                                )&gt;(NA$33-NB$33),(NA$33-Sheep!$R$354-Sheep!$N$253                                )&lt;=0),"WeanStd","")
&amp;                   IF(AND((NA$33-Sheep!$R$355-Sheep!$N$253                                )&gt;(NA$33-NB$33),(NA$33-Sheep!$R$355-Sheep!$N$253                                )&lt;=0),"WeanAlt1","")
&amp;                   IF(AND((NA$33-Sheep!$R$356-Sheep!$N$253                                )&gt;(NA$33-NB$33),(NA$33-Sheep!$R$356-Sheep!$N$253                                )&lt;=0),"WeanAlt2","")
&amp;IFERROR(IF(AND((NA$33-NA41                                                                                     )&gt;(NA$33-NB$33),(NA$33-NA41                                                                                     )&lt;=0),"Join-"    &amp;NA40,""),"")
&amp;IFERROR(IF(AND((NA$33-NA41-INDEX(Sheep!$V$361:$V$368,NA40,1))&gt;(NA$33-NB$33),(NA$33-NA41-INDEX(Sheep!$V$361:$V$368,NA40,1))&lt;=0),"Scan-"  &amp;NA40,""),"")
&amp;IFERROR(IF(AND((NA$33-NA41-150                                                                            )&gt;(NA$33-NB$33),(NA$33-NA41-150                                                                             )&lt;=0),"Birth-" &amp;NA40,""),"")
&amp;IFERROR(IF(AND((NA$33-NA41-150-Sheep!$R$354                                           )&gt;(NA$33-NB$33),(NA$33-NA41-150-Sheep!$R$354                                            )&lt;=0),"Wean-"&amp;NA40,""),"")
&amp;IFERROR(IF(AND((NA$33-NA41-150-Sheep!$R$355                                           )&gt;(NA$33-NB$33),(NA$33-NA41-150-Sheep!$R$355                                            )&lt;=0),"Alt1-"   &amp;NA40,""),"")
&amp;IFERROR(IF(AND((NA$33-NA41-150-Sheep!$R$356                                           )&gt;(NA$33-NB$33),(NA$33-NA41-150-Sheep!$R$356                                            )&lt;=0),"Alt2-"   &amp;NA40,""),"")</f>
        <v/>
      </c>
      <c r="NB42" s="266" t="str">
        <f xml:space="preserve">                    IF(AND((NB$33                                  -Sheep!$N$253                               )&gt;(NB$33-NC$33),(NB$33                                  -Sheep!$N$253                                )&lt;=0),"Born","")
&amp;                   IF(AND((NB$33-Sheep!$R$354-Sheep!$N$253                                )&gt;(NB$33-NC$33),(NB$33-Sheep!$R$354-Sheep!$N$253                                )&lt;=0),"WeanStd","")
&amp;                   IF(AND((NB$33-Sheep!$R$355-Sheep!$N$253                                )&gt;(NB$33-NC$33),(NB$33-Sheep!$R$355-Sheep!$N$253                                )&lt;=0),"WeanAlt1","")
&amp;                   IF(AND((NB$33-Sheep!$R$356-Sheep!$N$253                                )&gt;(NB$33-NC$33),(NB$33-Sheep!$R$356-Sheep!$N$253                                )&lt;=0),"WeanAlt2","")
&amp;IFERROR(IF(AND((NB$33-NB41                                                                                     )&gt;(NB$33-NC$33),(NB$33-NB41                                                                                     )&lt;=0),"Join-"    &amp;NB40,""),"")
&amp;IFERROR(IF(AND((NB$33-NB41-INDEX(Sheep!$V$361:$V$368,NB40,1))&gt;(NB$33-NC$33),(NB$33-NB41-INDEX(Sheep!$V$361:$V$368,NB40,1))&lt;=0),"Scan-"  &amp;NB40,""),"")
&amp;IFERROR(IF(AND((NB$33-NB41-150                                                                            )&gt;(NB$33-NC$33),(NB$33-NB41-150                                                                             )&lt;=0),"Birth-" &amp;NB40,""),"")
&amp;IFERROR(IF(AND((NB$33-NB41-150-Sheep!$R$354                                           )&gt;(NB$33-NC$33),(NB$33-NB41-150-Sheep!$R$354                                            )&lt;=0),"Wean-"&amp;NB40,""),"")
&amp;IFERROR(IF(AND((NB$33-NB41-150-Sheep!$R$355                                           )&gt;(NB$33-NC$33),(NB$33-NB41-150-Sheep!$R$355                                            )&lt;=0),"Alt1-"   &amp;NB40,""),"")
&amp;IFERROR(IF(AND((NB$33-NB41-150-Sheep!$R$356                                           )&gt;(NB$33-NC$33),(NB$33-NB41-150-Sheep!$R$356                                            )&lt;=0),"Alt2-"   &amp;NB40,""),"")</f>
        <v/>
      </c>
      <c r="NC42" s="266" t="str">
        <f xml:space="preserve">                    IF(AND((NC$33                                  -Sheep!$N$253                               )&gt;(NC$33-ND$33),(NC$33                                  -Sheep!$N$253                                )&lt;=0),"Born","")
&amp;                   IF(AND((NC$33-Sheep!$R$354-Sheep!$N$253                                )&gt;(NC$33-ND$33),(NC$33-Sheep!$R$354-Sheep!$N$253                                )&lt;=0),"WeanStd","")
&amp;                   IF(AND((NC$33-Sheep!$R$355-Sheep!$N$253                                )&gt;(NC$33-ND$33),(NC$33-Sheep!$R$355-Sheep!$N$253                                )&lt;=0),"WeanAlt1","")
&amp;                   IF(AND((NC$33-Sheep!$R$356-Sheep!$N$253                                )&gt;(NC$33-ND$33),(NC$33-Sheep!$R$356-Sheep!$N$253                                )&lt;=0),"WeanAlt2","")
&amp;IFERROR(IF(AND((NC$33-NC41                                                                                     )&gt;(NC$33-ND$33),(NC$33-NC41                                                                                     )&lt;=0),"Join-"    &amp;NC40,""),"")
&amp;IFERROR(IF(AND((NC$33-NC41-INDEX(Sheep!$V$361:$V$368,NC40,1))&gt;(NC$33-ND$33),(NC$33-NC41-INDEX(Sheep!$V$361:$V$368,NC40,1))&lt;=0),"Scan-"  &amp;NC40,""),"")
&amp;IFERROR(IF(AND((NC$33-NC41-150                                                                            )&gt;(NC$33-ND$33),(NC$33-NC41-150                                                                             )&lt;=0),"Birth-" &amp;NC40,""),"")
&amp;IFERROR(IF(AND((NC$33-NC41-150-Sheep!$R$354                                           )&gt;(NC$33-ND$33),(NC$33-NC41-150-Sheep!$R$354                                            )&lt;=0),"Wean-"&amp;NC40,""),"")
&amp;IFERROR(IF(AND((NC$33-NC41-150-Sheep!$R$355                                           )&gt;(NC$33-ND$33),(NC$33-NC41-150-Sheep!$R$355                                            )&lt;=0),"Alt1-"   &amp;NC40,""),"")
&amp;IFERROR(IF(AND((NC$33-NC41-150-Sheep!$R$356                                           )&gt;(NC$33-ND$33),(NC$33-NC41-150-Sheep!$R$356                                            )&lt;=0),"Alt2-"   &amp;NC40,""),"")</f>
        <v/>
      </c>
      <c r="ND42" s="266" t="str">
        <f xml:space="preserve">                    IF(AND((ND$33                                  -Sheep!$N$253                               )&gt;(ND$33-NE$33),(ND$33                                  -Sheep!$N$253                                )&lt;=0),"Born","")
&amp;                   IF(AND((ND$33-Sheep!$R$354-Sheep!$N$253                                )&gt;(ND$33-NE$33),(ND$33-Sheep!$R$354-Sheep!$N$253                                )&lt;=0),"WeanStd","")
&amp;                   IF(AND((ND$33-Sheep!$R$355-Sheep!$N$253                                )&gt;(ND$33-NE$33),(ND$33-Sheep!$R$355-Sheep!$N$253                                )&lt;=0),"WeanAlt1","")
&amp;                   IF(AND((ND$33-Sheep!$R$356-Sheep!$N$253                                )&gt;(ND$33-NE$33),(ND$33-Sheep!$R$356-Sheep!$N$253                                )&lt;=0),"WeanAlt2","")
&amp;IFERROR(IF(AND((ND$33-ND41                                                                                     )&gt;(ND$33-NE$33),(ND$33-ND41                                                                                     )&lt;=0),"Join-"    &amp;ND40,""),"")
&amp;IFERROR(IF(AND((ND$33-ND41-INDEX(Sheep!$V$361:$V$368,ND40,1))&gt;(ND$33-NE$33),(ND$33-ND41-INDEX(Sheep!$V$361:$V$368,ND40,1))&lt;=0),"Scan-"  &amp;ND40,""),"")
&amp;IFERROR(IF(AND((ND$33-ND41-150                                                                            )&gt;(ND$33-NE$33),(ND$33-ND41-150                                                                             )&lt;=0),"Birth-" &amp;ND40,""),"")
&amp;IFERROR(IF(AND((ND$33-ND41-150-Sheep!$R$354                                           )&gt;(ND$33-NE$33),(ND$33-ND41-150-Sheep!$R$354                                            )&lt;=0),"Wean-"&amp;ND40,""),"")
&amp;IFERROR(IF(AND((ND$33-ND41-150-Sheep!$R$355                                           )&gt;(ND$33-NE$33),(ND$33-ND41-150-Sheep!$R$355                                            )&lt;=0),"Alt1-"   &amp;ND40,""),"")
&amp;IFERROR(IF(AND((ND$33-ND41-150-Sheep!$R$356                                           )&gt;(ND$33-NE$33),(ND$33-ND41-150-Sheep!$R$356                                            )&lt;=0),"Alt2-"   &amp;ND40,""),"")</f>
        <v>Alt1-6</v>
      </c>
      <c r="NE42" s="266" t="str">
        <f xml:space="preserve">                    IF(AND((NE$33                                  -Sheep!$N$253                               )&gt;(NE$33-NF$33),(NE$33                                  -Sheep!$N$253                                )&lt;=0),"Born","")
&amp;                   IF(AND((NE$33-Sheep!$R$354-Sheep!$N$253                                )&gt;(NE$33-NF$33),(NE$33-Sheep!$R$354-Sheep!$N$253                                )&lt;=0),"WeanStd","")
&amp;                   IF(AND((NE$33-Sheep!$R$355-Sheep!$N$253                                )&gt;(NE$33-NF$33),(NE$33-Sheep!$R$355-Sheep!$N$253                                )&lt;=0),"WeanAlt1","")
&amp;                   IF(AND((NE$33-Sheep!$R$356-Sheep!$N$253                                )&gt;(NE$33-NF$33),(NE$33-Sheep!$R$356-Sheep!$N$253                                )&lt;=0),"WeanAlt2","")
&amp;IFERROR(IF(AND((NE$33-NE41                                                                                     )&gt;(NE$33-NF$33),(NE$33-NE41                                                                                     )&lt;=0),"Join-"    &amp;NE40,""),"")
&amp;IFERROR(IF(AND((NE$33-NE41-INDEX(Sheep!$V$361:$V$368,NE40,1))&gt;(NE$33-NF$33),(NE$33-NE41-INDEX(Sheep!$V$361:$V$368,NE40,1))&lt;=0),"Scan-"  &amp;NE40,""),"")
&amp;IFERROR(IF(AND((NE$33-NE41-150                                                                            )&gt;(NE$33-NF$33),(NE$33-NE41-150                                                                             )&lt;=0),"Birth-" &amp;NE40,""),"")
&amp;IFERROR(IF(AND((NE$33-NE41-150-Sheep!$R$354                                           )&gt;(NE$33-NF$33),(NE$33-NE41-150-Sheep!$R$354                                            )&lt;=0),"Wean-"&amp;NE40,""),"")
&amp;IFERROR(IF(AND((NE$33-NE41-150-Sheep!$R$355                                           )&gt;(NE$33-NF$33),(NE$33-NE41-150-Sheep!$R$355                                            )&lt;=0),"Alt1-"   &amp;NE40,""),"")
&amp;IFERROR(IF(AND((NE$33-NE41-150-Sheep!$R$356                                           )&gt;(NE$33-NF$33),(NE$33-NE41-150-Sheep!$R$356                                            )&lt;=0),"Alt2-"   &amp;NE40,""),"")</f>
        <v/>
      </c>
      <c r="NF42" s="266" t="str">
        <f xml:space="preserve">                    IF(AND((NF$33                                  -Sheep!$N$253                               )&gt;(NF$33-NG$33),(NF$33                                  -Sheep!$N$253                                )&lt;=0),"Born","")
&amp;                   IF(AND((NF$33-Sheep!$R$354-Sheep!$N$253                                )&gt;(NF$33-NG$33),(NF$33-Sheep!$R$354-Sheep!$N$253                                )&lt;=0),"WeanStd","")
&amp;                   IF(AND((NF$33-Sheep!$R$355-Sheep!$N$253                                )&gt;(NF$33-NG$33),(NF$33-Sheep!$R$355-Sheep!$N$253                                )&lt;=0),"WeanAlt1","")
&amp;                   IF(AND((NF$33-Sheep!$R$356-Sheep!$N$253                                )&gt;(NF$33-NG$33),(NF$33-Sheep!$R$356-Sheep!$N$253                                )&lt;=0),"WeanAlt2","")
&amp;IFERROR(IF(AND((NF$33-NF41                                                                                     )&gt;(NF$33-NG$33),(NF$33-NF41                                                                                     )&lt;=0),"Join-"    &amp;NF40,""),"")
&amp;IFERROR(IF(AND((NF$33-NF41-INDEX(Sheep!$V$361:$V$368,NF40,1))&gt;(NF$33-NG$33),(NF$33-NF41-INDEX(Sheep!$V$361:$V$368,NF40,1))&lt;=0),"Scan-"  &amp;NF40,""),"")
&amp;IFERROR(IF(AND((NF$33-NF41-150                                                                            )&gt;(NF$33-NG$33),(NF$33-NF41-150                                                                             )&lt;=0),"Birth-" &amp;NF40,""),"")
&amp;IFERROR(IF(AND((NF$33-NF41-150-Sheep!$R$354                                           )&gt;(NF$33-NG$33),(NF$33-NF41-150-Sheep!$R$354                                            )&lt;=0),"Wean-"&amp;NF40,""),"")
&amp;IFERROR(IF(AND((NF$33-NF41-150-Sheep!$R$355                                           )&gt;(NF$33-NG$33),(NF$33-NF41-150-Sheep!$R$355                                            )&lt;=0),"Alt1-"   &amp;NF40,""),"")
&amp;IFERROR(IF(AND((NF$33-NF41-150-Sheep!$R$356                                           )&gt;(NF$33-NG$33),(NF$33-NF41-150-Sheep!$R$356                                            )&lt;=0),"Alt2-"   &amp;NF40,""),"")</f>
        <v/>
      </c>
      <c r="NG42" s="266" t="str">
        <f xml:space="preserve">                    IF(AND((NG$33                                  -Sheep!$N$253                               )&gt;(NG$33-NH$33),(NG$33                                  -Sheep!$N$253                                )&lt;=0),"Born","")
&amp;                   IF(AND((NG$33-Sheep!$R$354-Sheep!$N$253                                )&gt;(NG$33-NH$33),(NG$33-Sheep!$R$354-Sheep!$N$253                                )&lt;=0),"WeanStd","")
&amp;                   IF(AND((NG$33-Sheep!$R$355-Sheep!$N$253                                )&gt;(NG$33-NH$33),(NG$33-Sheep!$R$355-Sheep!$N$253                                )&lt;=0),"WeanAlt1","")
&amp;                   IF(AND((NG$33-Sheep!$R$356-Sheep!$N$253                                )&gt;(NG$33-NH$33),(NG$33-Sheep!$R$356-Sheep!$N$253                                )&lt;=0),"WeanAlt2","")
&amp;IFERROR(IF(AND((NG$33-NG41                                                                                     )&gt;(NG$33-NH$33),(NG$33-NG41                                                                                     )&lt;=0),"Join-"    &amp;NG40,""),"")
&amp;IFERROR(IF(AND((NG$33-NG41-INDEX(Sheep!$V$361:$V$368,NG40,1))&gt;(NG$33-NH$33),(NG$33-NG41-INDEX(Sheep!$V$361:$V$368,NG40,1))&lt;=0),"Scan-"  &amp;NG40,""),"")
&amp;IFERROR(IF(AND((NG$33-NG41-150                                                                            )&gt;(NG$33-NH$33),(NG$33-NG41-150                                                                             )&lt;=0),"Birth-" &amp;NG40,""),"")
&amp;IFERROR(IF(AND((NG$33-NG41-150-Sheep!$R$354                                           )&gt;(NG$33-NH$33),(NG$33-NG41-150-Sheep!$R$354                                            )&lt;=0),"Wean-"&amp;NG40,""),"")
&amp;IFERROR(IF(AND((NG$33-NG41-150-Sheep!$R$355                                           )&gt;(NG$33-NH$33),(NG$33-NG41-150-Sheep!$R$355                                            )&lt;=0),"Alt1-"   &amp;NG40,""),"")
&amp;IFERROR(IF(AND((NG$33-NG41-150-Sheep!$R$356                                           )&gt;(NG$33-NH$33),(NG$33-NG41-150-Sheep!$R$356                                            )&lt;=0),"Alt2-"   &amp;NG40,""),"")</f>
        <v/>
      </c>
      <c r="NH42" s="266" t="str">
        <f xml:space="preserve">                    IF(AND((NH$33                                  -Sheep!$N$253                               )&gt;(NH$33-NI$33),(NH$33                                  -Sheep!$N$253                                )&lt;=0),"Born","")
&amp;                   IF(AND((NH$33-Sheep!$R$354-Sheep!$N$253                                )&gt;(NH$33-NI$33),(NH$33-Sheep!$R$354-Sheep!$N$253                                )&lt;=0),"WeanStd","")
&amp;                   IF(AND((NH$33-Sheep!$R$355-Sheep!$N$253                                )&gt;(NH$33-NI$33),(NH$33-Sheep!$R$355-Sheep!$N$253                                )&lt;=0),"WeanAlt1","")
&amp;                   IF(AND((NH$33-Sheep!$R$356-Sheep!$N$253                                )&gt;(NH$33-NI$33),(NH$33-Sheep!$R$356-Sheep!$N$253                                )&lt;=0),"WeanAlt2","")
&amp;IFERROR(IF(AND((NH$33-NH41                                                                                     )&gt;(NH$33-NI$33),(NH$33-NH41                                                                                     )&lt;=0),"Join-"    &amp;NH40,""),"")
&amp;IFERROR(IF(AND((NH$33-NH41-INDEX(Sheep!$V$361:$V$368,NH40,1))&gt;(NH$33-NI$33),(NH$33-NH41-INDEX(Sheep!$V$361:$V$368,NH40,1))&lt;=0),"Scan-"  &amp;NH40,""),"")
&amp;IFERROR(IF(AND((NH$33-NH41-150                                                                            )&gt;(NH$33-NI$33),(NH$33-NH41-150                                                                             )&lt;=0),"Birth-" &amp;NH40,""),"")
&amp;IFERROR(IF(AND((NH$33-NH41-150-Sheep!$R$354                                           )&gt;(NH$33-NI$33),(NH$33-NH41-150-Sheep!$R$354                                            )&lt;=0),"Wean-"&amp;NH40,""),"")
&amp;IFERROR(IF(AND((NH$33-NH41-150-Sheep!$R$355                                           )&gt;(NH$33-NI$33),(NH$33-NH41-150-Sheep!$R$355                                            )&lt;=0),"Alt1-"   &amp;NH40,""),"")
&amp;IFERROR(IF(AND((NH$33-NH41-150-Sheep!$R$356                                           )&gt;(NH$33-NI$33),(NH$33-NH41-150-Sheep!$R$356                                            )&lt;=0),"Alt2-"   &amp;NH40,""),"")</f>
        <v>Alt2-6</v>
      </c>
      <c r="NI42" s="266" t="str">
        <f xml:space="preserve">                    IF(AND((NI$33                                  -Sheep!$N$253                               )&gt;(NI$33-NJ$33),(NI$33                                  -Sheep!$N$253                                )&lt;=0),"Born","")
&amp;                   IF(AND((NI$33-Sheep!$R$354-Sheep!$N$253                                )&gt;(NI$33-NJ$33),(NI$33-Sheep!$R$354-Sheep!$N$253                                )&lt;=0),"WeanStd","")
&amp;                   IF(AND((NI$33-Sheep!$R$355-Sheep!$N$253                                )&gt;(NI$33-NJ$33),(NI$33-Sheep!$R$355-Sheep!$N$253                                )&lt;=0),"WeanAlt1","")
&amp;                   IF(AND((NI$33-Sheep!$R$356-Sheep!$N$253                                )&gt;(NI$33-NJ$33),(NI$33-Sheep!$R$356-Sheep!$N$253                                )&lt;=0),"WeanAlt2","")
&amp;IFERROR(IF(AND((NI$33-NI41                                                                                     )&gt;(NI$33-NJ$33),(NI$33-NI41                                                                                     )&lt;=0),"Join-"    &amp;NI40,""),"")
&amp;IFERROR(IF(AND((NI$33-NI41-INDEX(Sheep!$V$361:$V$368,NI40,1))&gt;(NI$33-NJ$33),(NI$33-NI41-INDEX(Sheep!$V$361:$V$368,NI40,1))&lt;=0),"Scan-"  &amp;NI40,""),"")
&amp;IFERROR(IF(AND((NI$33-NI41-150                                                                            )&gt;(NI$33-NJ$33),(NI$33-NI41-150                                                                             )&lt;=0),"Birth-" &amp;NI40,""),"")
&amp;IFERROR(IF(AND((NI$33-NI41-150-Sheep!$R$354                                           )&gt;(NI$33-NJ$33),(NI$33-NI41-150-Sheep!$R$354                                            )&lt;=0),"Wean-"&amp;NI40,""),"")
&amp;IFERROR(IF(AND((NI$33-NI41-150-Sheep!$R$355                                           )&gt;(NI$33-NJ$33),(NI$33-NI41-150-Sheep!$R$355                                            )&lt;=0),"Alt1-"   &amp;NI40,""),"")
&amp;IFERROR(IF(AND((NI$33-NI41-150-Sheep!$R$356                                           )&gt;(NI$33-NJ$33),(NI$33-NI41-150-Sheep!$R$356                                            )&lt;=0),"Alt2-"   &amp;NI40,""),"")</f>
        <v/>
      </c>
      <c r="NJ42" s="266" t="str">
        <f xml:space="preserve">                    IF(AND((NJ$33                                  -Sheep!$N$253                               )&gt;(NJ$33-NK$33),(NJ$33                                  -Sheep!$N$253                                )&lt;=0),"Born","")
&amp;                   IF(AND((NJ$33-Sheep!$R$354-Sheep!$N$253                                )&gt;(NJ$33-NK$33),(NJ$33-Sheep!$R$354-Sheep!$N$253                                )&lt;=0),"WeanStd","")
&amp;                   IF(AND((NJ$33-Sheep!$R$355-Sheep!$N$253                                )&gt;(NJ$33-NK$33),(NJ$33-Sheep!$R$355-Sheep!$N$253                                )&lt;=0),"WeanAlt1","")
&amp;                   IF(AND((NJ$33-Sheep!$R$356-Sheep!$N$253                                )&gt;(NJ$33-NK$33),(NJ$33-Sheep!$R$356-Sheep!$N$253                                )&lt;=0),"WeanAlt2","")
&amp;IFERROR(IF(AND((NJ$33-NJ41                                                                                     )&gt;(NJ$33-NK$33),(NJ$33-NJ41                                                                                     )&lt;=0),"Join-"    &amp;NJ40,""),"")
&amp;IFERROR(IF(AND((NJ$33-NJ41-INDEX(Sheep!$V$361:$V$368,NJ40,1))&gt;(NJ$33-NK$33),(NJ$33-NJ41-INDEX(Sheep!$V$361:$V$368,NJ40,1))&lt;=0),"Scan-"  &amp;NJ40,""),"")
&amp;IFERROR(IF(AND((NJ$33-NJ41-150                                                                            )&gt;(NJ$33-NK$33),(NJ$33-NJ41-150                                                                             )&lt;=0),"Birth-" &amp;NJ40,""),"")
&amp;IFERROR(IF(AND((NJ$33-NJ41-150-Sheep!$R$354                                           )&gt;(NJ$33-NK$33),(NJ$33-NJ41-150-Sheep!$R$354                                            )&lt;=0),"Wean-"&amp;NJ40,""),"")
&amp;IFERROR(IF(AND((NJ$33-NJ41-150-Sheep!$R$355                                           )&gt;(NJ$33-NK$33),(NJ$33-NJ41-150-Sheep!$R$355                                            )&lt;=0),"Alt1-"   &amp;NJ40,""),"")
&amp;IFERROR(IF(AND((NJ$33-NJ41-150-Sheep!$R$356                                           )&gt;(NJ$33-NK$33),(NJ$33-NJ41-150-Sheep!$R$356                                            )&lt;=0),"Alt2-"   &amp;NJ40,""),"")</f>
        <v/>
      </c>
      <c r="NK42" s="266" t="str">
        <f xml:space="preserve">                    IF(AND((NK$33                                  -Sheep!$N$253                               )&gt;(NK$33-NL$33),(NK$33                                  -Sheep!$N$253                                )&lt;=0),"Born","")
&amp;                   IF(AND((NK$33-Sheep!$R$354-Sheep!$N$253                                )&gt;(NK$33-NL$33),(NK$33-Sheep!$R$354-Sheep!$N$253                                )&lt;=0),"WeanStd","")
&amp;                   IF(AND((NK$33-Sheep!$R$355-Sheep!$N$253                                )&gt;(NK$33-NL$33),(NK$33-Sheep!$R$355-Sheep!$N$253                                )&lt;=0),"WeanAlt1","")
&amp;                   IF(AND((NK$33-Sheep!$R$356-Sheep!$N$253                                )&gt;(NK$33-NL$33),(NK$33-Sheep!$R$356-Sheep!$N$253                                )&lt;=0),"WeanAlt2","")
&amp;IFERROR(IF(AND((NK$33-NK41                                                                                     )&gt;(NK$33-NL$33),(NK$33-NK41                                                                                     )&lt;=0),"Join-"    &amp;NK40,""),"")
&amp;IFERROR(IF(AND((NK$33-NK41-INDEX(Sheep!$V$361:$V$368,NK40,1))&gt;(NK$33-NL$33),(NK$33-NK41-INDEX(Sheep!$V$361:$V$368,NK40,1))&lt;=0),"Scan-"  &amp;NK40,""),"")
&amp;IFERROR(IF(AND((NK$33-NK41-150                                                                            )&gt;(NK$33-NL$33),(NK$33-NK41-150                                                                             )&lt;=0),"Birth-" &amp;NK40,""),"")
&amp;IFERROR(IF(AND((NK$33-NK41-150-Sheep!$R$354                                           )&gt;(NK$33-NL$33),(NK$33-NK41-150-Sheep!$R$354                                            )&lt;=0),"Wean-"&amp;NK40,""),"")
&amp;IFERROR(IF(AND((NK$33-NK41-150-Sheep!$R$355                                           )&gt;(NK$33-NL$33),(NK$33-NK41-150-Sheep!$R$355                                            )&lt;=0),"Alt1-"   &amp;NK40,""),"")
&amp;IFERROR(IF(AND((NK$33-NK41-150-Sheep!$R$356                                           )&gt;(NK$33-NL$33),(NK$33-NK41-150-Sheep!$R$356                                            )&lt;=0),"Alt2-"   &amp;NK40,""),"")</f>
        <v/>
      </c>
      <c r="NL42" s="266" t="str">
        <f xml:space="preserve">                    IF(AND((NL$33                                  -Sheep!$N$253                               )&gt;(NL$33-NM$33),(NL$33                                  -Sheep!$N$253                                )&lt;=0),"Born","")
&amp;                   IF(AND((NL$33-Sheep!$R$354-Sheep!$N$253                                )&gt;(NL$33-NM$33),(NL$33-Sheep!$R$354-Sheep!$N$253                                )&lt;=0),"WeanStd","")
&amp;                   IF(AND((NL$33-Sheep!$R$355-Sheep!$N$253                                )&gt;(NL$33-NM$33),(NL$33-Sheep!$R$355-Sheep!$N$253                                )&lt;=0),"WeanAlt1","")
&amp;                   IF(AND((NL$33-Sheep!$R$356-Sheep!$N$253                                )&gt;(NL$33-NM$33),(NL$33-Sheep!$R$356-Sheep!$N$253                                )&lt;=0),"WeanAlt2","")
&amp;IFERROR(IF(AND((NL$33-NL41                                                                                     )&gt;(NL$33-NM$33),(NL$33-NL41                                                                                     )&lt;=0),"Join-"    &amp;NL40,""),"")
&amp;IFERROR(IF(AND((NL$33-NL41-INDEX(Sheep!$V$361:$V$368,NL40,1))&gt;(NL$33-NM$33),(NL$33-NL41-INDEX(Sheep!$V$361:$V$368,NL40,1))&lt;=0),"Scan-"  &amp;NL40,""),"")
&amp;IFERROR(IF(AND((NL$33-NL41-150                                                                            )&gt;(NL$33-NM$33),(NL$33-NL41-150                                                                             )&lt;=0),"Birth-" &amp;NL40,""),"")
&amp;IFERROR(IF(AND((NL$33-NL41-150-Sheep!$R$354                                           )&gt;(NL$33-NM$33),(NL$33-NL41-150-Sheep!$R$354                                            )&lt;=0),"Wean-"&amp;NL40,""),"")
&amp;IFERROR(IF(AND((NL$33-NL41-150-Sheep!$R$355                                           )&gt;(NL$33-NM$33),(NL$33-NL41-150-Sheep!$R$355                                            )&lt;=0),"Alt1-"   &amp;NL40,""),"")
&amp;IFERROR(IF(AND((NL$33-NL41-150-Sheep!$R$356                                           )&gt;(NL$33-NM$33),(NL$33-NL41-150-Sheep!$R$356                                            )&lt;=0),"Alt2-"   &amp;NL40,""),"")</f>
        <v/>
      </c>
      <c r="NM42" s="266" t="str">
        <f xml:space="preserve">                    IF(AND((NM$33                                  -Sheep!$N$253                               )&gt;(NM$33-NN$33),(NM$33                                  -Sheep!$N$253                                )&lt;=0),"Born","")
&amp;                   IF(AND((NM$33-Sheep!$R$354-Sheep!$N$253                                )&gt;(NM$33-NN$33),(NM$33-Sheep!$R$354-Sheep!$N$253                                )&lt;=0),"WeanStd","")
&amp;                   IF(AND((NM$33-Sheep!$R$355-Sheep!$N$253                                )&gt;(NM$33-NN$33),(NM$33-Sheep!$R$355-Sheep!$N$253                                )&lt;=0),"WeanAlt1","")
&amp;                   IF(AND((NM$33-Sheep!$R$356-Sheep!$N$253                                )&gt;(NM$33-NN$33),(NM$33-Sheep!$R$356-Sheep!$N$253                                )&lt;=0),"WeanAlt2","")
&amp;IFERROR(IF(AND((NM$33-NM41                                                                                     )&gt;(NM$33-NN$33),(NM$33-NM41                                                                                     )&lt;=0),"Join-"    &amp;NM40,""),"")
&amp;IFERROR(IF(AND((NM$33-NM41-INDEX(Sheep!$V$361:$V$368,NM40,1))&gt;(NM$33-NN$33),(NM$33-NM41-INDEX(Sheep!$V$361:$V$368,NM40,1))&lt;=0),"Scan-"  &amp;NM40,""),"")
&amp;IFERROR(IF(AND((NM$33-NM41-150                                                                            )&gt;(NM$33-NN$33),(NM$33-NM41-150                                                                             )&lt;=0),"Birth-" &amp;NM40,""),"")
&amp;IFERROR(IF(AND((NM$33-NM41-150-Sheep!$R$354                                           )&gt;(NM$33-NN$33),(NM$33-NM41-150-Sheep!$R$354                                            )&lt;=0),"Wean-"&amp;NM40,""),"")
&amp;IFERROR(IF(AND((NM$33-NM41-150-Sheep!$R$355                                           )&gt;(NM$33-NN$33),(NM$33-NM41-150-Sheep!$R$355                                            )&lt;=0),"Alt1-"   &amp;NM40,""),"")
&amp;IFERROR(IF(AND((NM$33-NM41-150-Sheep!$R$356                                           )&gt;(NM$33-NN$33),(NM$33-NM41-150-Sheep!$R$356                                            )&lt;=0),"Alt2-"   &amp;NM40,""),"")</f>
        <v/>
      </c>
      <c r="NN42" s="266" t="str">
        <f xml:space="preserve">                    IF(AND((NN$33                                  -Sheep!$N$253                               )&gt;(NN$33-NO$33),(NN$33                                  -Sheep!$N$253                                )&lt;=0),"Born","")
&amp;                   IF(AND((NN$33-Sheep!$R$354-Sheep!$N$253                                )&gt;(NN$33-NO$33),(NN$33-Sheep!$R$354-Sheep!$N$253                                )&lt;=0),"WeanStd","")
&amp;                   IF(AND((NN$33-Sheep!$R$355-Sheep!$N$253                                )&gt;(NN$33-NO$33),(NN$33-Sheep!$R$355-Sheep!$N$253                                )&lt;=0),"WeanAlt1","")
&amp;                   IF(AND((NN$33-Sheep!$R$356-Sheep!$N$253                                )&gt;(NN$33-NO$33),(NN$33-Sheep!$R$356-Sheep!$N$253                                )&lt;=0),"WeanAlt2","")
&amp;IFERROR(IF(AND((NN$33-NN41                                                                                     )&gt;(NN$33-NO$33),(NN$33-NN41                                                                                     )&lt;=0),"Join-"    &amp;NN40,""),"")
&amp;IFERROR(IF(AND((NN$33-NN41-INDEX(Sheep!$V$361:$V$368,NN40,1))&gt;(NN$33-NO$33),(NN$33-NN41-INDEX(Sheep!$V$361:$V$368,NN40,1))&lt;=0),"Scan-"  &amp;NN40,""),"")
&amp;IFERROR(IF(AND((NN$33-NN41-150                                                                            )&gt;(NN$33-NO$33),(NN$33-NN41-150                                                                             )&lt;=0),"Birth-" &amp;NN40,""),"")
&amp;IFERROR(IF(AND((NN$33-NN41-150-Sheep!$R$354                                           )&gt;(NN$33-NO$33),(NN$33-NN41-150-Sheep!$R$354                                            )&lt;=0),"Wean-"&amp;NN40,""),"")
&amp;IFERROR(IF(AND((NN$33-NN41-150-Sheep!$R$355                                           )&gt;(NN$33-NO$33),(NN$33-NN41-150-Sheep!$R$355                                            )&lt;=0),"Alt1-"   &amp;NN40,""),"")
&amp;IFERROR(IF(AND((NN$33-NN41-150-Sheep!$R$356                                           )&gt;(NN$33-NO$33),(NN$33-NN41-150-Sheep!$R$356                                            )&lt;=0),"Alt2-"   &amp;NN40,""),"")</f>
        <v/>
      </c>
      <c r="NO42" s="266" t="str">
        <f xml:space="preserve">                    IF(AND((NO$33                                  -Sheep!$N$253                               )&gt;(NO$33-NP$33),(NO$33                                  -Sheep!$N$253                                )&lt;=0),"Born","")
&amp;                   IF(AND((NO$33-Sheep!$R$354-Sheep!$N$253                                )&gt;(NO$33-NP$33),(NO$33-Sheep!$R$354-Sheep!$N$253                                )&lt;=0),"WeanStd","")
&amp;                   IF(AND((NO$33-Sheep!$R$355-Sheep!$N$253                                )&gt;(NO$33-NP$33),(NO$33-Sheep!$R$355-Sheep!$N$253                                )&lt;=0),"WeanAlt1","")
&amp;                   IF(AND((NO$33-Sheep!$R$356-Sheep!$N$253                                )&gt;(NO$33-NP$33),(NO$33-Sheep!$R$356-Sheep!$N$253                                )&lt;=0),"WeanAlt2","")
&amp;IFERROR(IF(AND((NO$33-NO41                                                                                     )&gt;(NO$33-NP$33),(NO$33-NO41                                                                                     )&lt;=0),"Join-"    &amp;NO40,""),"")
&amp;IFERROR(IF(AND((NO$33-NO41-INDEX(Sheep!$V$361:$V$368,NO40,1))&gt;(NO$33-NP$33),(NO$33-NO41-INDEX(Sheep!$V$361:$V$368,NO40,1))&lt;=0),"Scan-"  &amp;NO40,""),"")
&amp;IFERROR(IF(AND((NO$33-NO41-150                                                                            )&gt;(NO$33-NP$33),(NO$33-NO41-150                                                                             )&lt;=0),"Birth-" &amp;NO40,""),"")
&amp;IFERROR(IF(AND((NO$33-NO41-150-Sheep!$R$354                                           )&gt;(NO$33-NP$33),(NO$33-NO41-150-Sheep!$R$354                                            )&lt;=0),"Wean-"&amp;NO40,""),"")
&amp;IFERROR(IF(AND((NO$33-NO41-150-Sheep!$R$355                                           )&gt;(NO$33-NP$33),(NO$33-NO41-150-Sheep!$R$355                                            )&lt;=0),"Alt1-"   &amp;NO40,""),"")
&amp;IFERROR(IF(AND((NO$33-NO41-150-Sheep!$R$356                                           )&gt;(NO$33-NP$33),(NO$33-NO41-150-Sheep!$R$356                                            )&lt;=0),"Alt2-"   &amp;NO40,""),"")</f>
        <v/>
      </c>
      <c r="NP42" s="266" t="str">
        <f xml:space="preserve">                    IF(AND((NP$33                                  -Sheep!$N$253                               )&gt;(NP$33-NQ$33),(NP$33                                  -Sheep!$N$253                                )&lt;=0),"Born","")
&amp;                   IF(AND((NP$33-Sheep!$R$354-Sheep!$N$253                                )&gt;(NP$33-NQ$33),(NP$33-Sheep!$R$354-Sheep!$N$253                                )&lt;=0),"WeanStd","")
&amp;                   IF(AND((NP$33-Sheep!$R$355-Sheep!$N$253                                )&gt;(NP$33-NQ$33),(NP$33-Sheep!$R$355-Sheep!$N$253                                )&lt;=0),"WeanAlt1","")
&amp;                   IF(AND((NP$33-Sheep!$R$356-Sheep!$N$253                                )&gt;(NP$33-NQ$33),(NP$33-Sheep!$R$356-Sheep!$N$253                                )&lt;=0),"WeanAlt2","")
&amp;IFERROR(IF(AND((NP$33-NP41                                                                                     )&gt;(NP$33-NQ$33),(NP$33-NP41                                                                                     )&lt;=0),"Join-"    &amp;NP40,""),"")
&amp;IFERROR(IF(AND((NP$33-NP41-INDEX(Sheep!$V$361:$V$368,NP40,1))&gt;(NP$33-NQ$33),(NP$33-NP41-INDEX(Sheep!$V$361:$V$368,NP40,1))&lt;=0),"Scan-"  &amp;NP40,""),"")
&amp;IFERROR(IF(AND((NP$33-NP41-150                                                                            )&gt;(NP$33-NQ$33),(NP$33-NP41-150                                                                             )&lt;=0),"Birth-" &amp;NP40,""),"")
&amp;IFERROR(IF(AND((NP$33-NP41-150-Sheep!$R$354                                           )&gt;(NP$33-NQ$33),(NP$33-NP41-150-Sheep!$R$354                                            )&lt;=0),"Wean-"&amp;NP40,""),"")
&amp;IFERROR(IF(AND((NP$33-NP41-150-Sheep!$R$355                                           )&gt;(NP$33-NQ$33),(NP$33-NP41-150-Sheep!$R$355                                            )&lt;=0),"Alt1-"   &amp;NP40,""),"")
&amp;IFERROR(IF(AND((NP$33-NP41-150-Sheep!$R$356                                           )&gt;(NP$33-NQ$33),(NP$33-NP41-150-Sheep!$R$356                                            )&lt;=0),"Alt2-"   &amp;NP40,""),"")</f>
        <v/>
      </c>
      <c r="NQ42" s="266" t="str">
        <f xml:space="preserve">                    IF(AND((NQ$33                                  -Sheep!$N$253                               )&gt;(NQ$33-NR$33),(NQ$33                                  -Sheep!$N$253                                )&lt;=0),"Born","")
&amp;                   IF(AND((NQ$33-Sheep!$R$354-Sheep!$N$253                                )&gt;(NQ$33-NR$33),(NQ$33-Sheep!$R$354-Sheep!$N$253                                )&lt;=0),"WeanStd","")
&amp;                   IF(AND((NQ$33-Sheep!$R$355-Sheep!$N$253                                )&gt;(NQ$33-NR$33),(NQ$33-Sheep!$R$355-Sheep!$N$253                                )&lt;=0),"WeanAlt1","")
&amp;                   IF(AND((NQ$33-Sheep!$R$356-Sheep!$N$253                                )&gt;(NQ$33-NR$33),(NQ$33-Sheep!$R$356-Sheep!$N$253                                )&lt;=0),"WeanAlt2","")
&amp;IFERROR(IF(AND((NQ$33-NQ41                                                                                     )&gt;(NQ$33-NR$33),(NQ$33-NQ41                                                                                     )&lt;=0),"Join-"    &amp;NQ40,""),"")
&amp;IFERROR(IF(AND((NQ$33-NQ41-INDEX(Sheep!$V$361:$V$368,NQ40,1))&gt;(NQ$33-NR$33),(NQ$33-NQ41-INDEX(Sheep!$V$361:$V$368,NQ40,1))&lt;=0),"Scan-"  &amp;NQ40,""),"")
&amp;IFERROR(IF(AND((NQ$33-NQ41-150                                                                            )&gt;(NQ$33-NR$33),(NQ$33-NQ41-150                                                                             )&lt;=0),"Birth-" &amp;NQ40,""),"")
&amp;IFERROR(IF(AND((NQ$33-NQ41-150-Sheep!$R$354                                           )&gt;(NQ$33-NR$33),(NQ$33-NQ41-150-Sheep!$R$354                                            )&lt;=0),"Wean-"&amp;NQ40,""),"")
&amp;IFERROR(IF(AND((NQ$33-NQ41-150-Sheep!$R$355                                           )&gt;(NQ$33-NR$33),(NQ$33-NQ41-150-Sheep!$R$355                                            )&lt;=0),"Alt1-"   &amp;NQ40,""),"")
&amp;IFERROR(IF(AND((NQ$33-NQ41-150-Sheep!$R$356                                           )&gt;(NQ$33-NR$33),(NQ$33-NQ41-150-Sheep!$R$356                                            )&lt;=0),"Alt2-"   &amp;NQ40,""),"")</f>
        <v>Join-7</v>
      </c>
      <c r="NR42" s="266" t="str">
        <f xml:space="preserve">                    IF(AND((NR$33                                  -Sheep!$N$253                               )&gt;(NR$33-NS$33),(NR$33                                  -Sheep!$N$253                                )&lt;=0),"Born","")
&amp;                   IF(AND((NR$33-Sheep!$R$354-Sheep!$N$253                                )&gt;(NR$33-NS$33),(NR$33-Sheep!$R$354-Sheep!$N$253                                )&lt;=0),"WeanStd","")
&amp;                   IF(AND((NR$33-Sheep!$R$355-Sheep!$N$253                                )&gt;(NR$33-NS$33),(NR$33-Sheep!$R$355-Sheep!$N$253                                )&lt;=0),"WeanAlt1","")
&amp;                   IF(AND((NR$33-Sheep!$R$356-Sheep!$N$253                                )&gt;(NR$33-NS$33),(NR$33-Sheep!$R$356-Sheep!$N$253                                )&lt;=0),"WeanAlt2","")
&amp;IFERROR(IF(AND((NR$33-NR41                                                                                     )&gt;(NR$33-NS$33),(NR$33-NR41                                                                                     )&lt;=0),"Join-"    &amp;NR40,""),"")
&amp;IFERROR(IF(AND((NR$33-NR41-INDEX(Sheep!$V$361:$V$368,NR40,1))&gt;(NR$33-NS$33),(NR$33-NR41-INDEX(Sheep!$V$361:$V$368,NR40,1))&lt;=0),"Scan-"  &amp;NR40,""),"")
&amp;IFERROR(IF(AND((NR$33-NR41-150                                                                            )&gt;(NR$33-NS$33),(NR$33-NR41-150                                                                             )&lt;=0),"Birth-" &amp;NR40,""),"")
&amp;IFERROR(IF(AND((NR$33-NR41-150-Sheep!$R$354                                           )&gt;(NR$33-NS$33),(NR$33-NR41-150-Sheep!$R$354                                            )&lt;=0),"Wean-"&amp;NR40,""),"")
&amp;IFERROR(IF(AND((NR$33-NR41-150-Sheep!$R$355                                           )&gt;(NR$33-NS$33),(NR$33-NR41-150-Sheep!$R$355                                            )&lt;=0),"Alt1-"   &amp;NR40,""),"")
&amp;IFERROR(IF(AND((NR$33-NR41-150-Sheep!$R$356                                           )&gt;(NR$33-NS$33),(NR$33-NR41-150-Sheep!$R$356                                            )&lt;=0),"Alt2-"   &amp;NR40,""),"")</f>
        <v/>
      </c>
      <c r="NS42" s="266" t="str">
        <f xml:space="preserve">                    IF(AND((NS$33                                  -Sheep!$N$253                               )&gt;(NS$33-NT$33),(NS$33                                  -Sheep!$N$253                                )&lt;=0),"Born","")
&amp;                   IF(AND((NS$33-Sheep!$R$354-Sheep!$N$253                                )&gt;(NS$33-NT$33),(NS$33-Sheep!$R$354-Sheep!$N$253                                )&lt;=0),"WeanStd","")
&amp;                   IF(AND((NS$33-Sheep!$R$355-Sheep!$N$253                                )&gt;(NS$33-NT$33),(NS$33-Sheep!$R$355-Sheep!$N$253                                )&lt;=0),"WeanAlt1","")
&amp;                   IF(AND((NS$33-Sheep!$R$356-Sheep!$N$253                                )&gt;(NS$33-NT$33),(NS$33-Sheep!$R$356-Sheep!$N$253                                )&lt;=0),"WeanAlt2","")
&amp;IFERROR(IF(AND((NS$33-NS41                                                                                     )&gt;(NS$33-NT$33),(NS$33-NS41                                                                                     )&lt;=0),"Join-"    &amp;NS40,""),"")
&amp;IFERROR(IF(AND((NS$33-NS41-INDEX(Sheep!$V$361:$V$368,NS40,1))&gt;(NS$33-NT$33),(NS$33-NS41-INDEX(Sheep!$V$361:$V$368,NS40,1))&lt;=0),"Scan-"  &amp;NS40,""),"")
&amp;IFERROR(IF(AND((NS$33-NS41-150                                                                            )&gt;(NS$33-NT$33),(NS$33-NS41-150                                                                             )&lt;=0),"Birth-" &amp;NS40,""),"")
&amp;IFERROR(IF(AND((NS$33-NS41-150-Sheep!$R$354                                           )&gt;(NS$33-NT$33),(NS$33-NS41-150-Sheep!$R$354                                            )&lt;=0),"Wean-"&amp;NS40,""),"")
&amp;IFERROR(IF(AND((NS$33-NS41-150-Sheep!$R$355                                           )&gt;(NS$33-NT$33),(NS$33-NS41-150-Sheep!$R$355                                            )&lt;=0),"Alt1-"   &amp;NS40,""),"")
&amp;IFERROR(IF(AND((NS$33-NS41-150-Sheep!$R$356                                           )&gt;(NS$33-NT$33),(NS$33-NS41-150-Sheep!$R$356                                            )&lt;=0),"Alt2-"   &amp;NS40,""),"")</f>
        <v/>
      </c>
      <c r="NT42" s="266" t="str">
        <f xml:space="preserve">                    IF(AND((NT$33                                  -Sheep!$N$253                               )&gt;(NT$33-NU$33),(NT$33                                  -Sheep!$N$253                                )&lt;=0),"Born","")
&amp;                   IF(AND((NT$33-Sheep!$R$354-Sheep!$N$253                                )&gt;(NT$33-NU$33),(NT$33-Sheep!$R$354-Sheep!$N$253                                )&lt;=0),"WeanStd","")
&amp;                   IF(AND((NT$33-Sheep!$R$355-Sheep!$N$253                                )&gt;(NT$33-NU$33),(NT$33-Sheep!$R$355-Sheep!$N$253                                )&lt;=0),"WeanAlt1","")
&amp;                   IF(AND((NT$33-Sheep!$R$356-Sheep!$N$253                                )&gt;(NT$33-NU$33),(NT$33-Sheep!$R$356-Sheep!$N$253                                )&lt;=0),"WeanAlt2","")
&amp;IFERROR(IF(AND((NT$33-NT41                                                                                     )&gt;(NT$33-NU$33),(NT$33-NT41                                                                                     )&lt;=0),"Join-"    &amp;NT40,""),"")
&amp;IFERROR(IF(AND((NT$33-NT41-INDEX(Sheep!$V$361:$V$368,NT40,1))&gt;(NT$33-NU$33),(NT$33-NT41-INDEX(Sheep!$V$361:$V$368,NT40,1))&lt;=0),"Scan-"  &amp;NT40,""),"")
&amp;IFERROR(IF(AND((NT$33-NT41-150                                                                            )&gt;(NT$33-NU$33),(NT$33-NT41-150                                                                             )&lt;=0),"Birth-" &amp;NT40,""),"")
&amp;IFERROR(IF(AND((NT$33-NT41-150-Sheep!$R$354                                           )&gt;(NT$33-NU$33),(NT$33-NT41-150-Sheep!$R$354                                            )&lt;=0),"Wean-"&amp;NT40,""),"")
&amp;IFERROR(IF(AND((NT$33-NT41-150-Sheep!$R$355                                           )&gt;(NT$33-NU$33),(NT$33-NT41-150-Sheep!$R$355                                            )&lt;=0),"Alt1-"   &amp;NT40,""),"")
&amp;IFERROR(IF(AND((NT$33-NT41-150-Sheep!$R$356                                           )&gt;(NT$33-NU$33),(NT$33-NT41-150-Sheep!$R$356                                            )&lt;=0),"Alt2-"   &amp;NT40,""),"")</f>
        <v/>
      </c>
      <c r="NU42" s="266" t="str">
        <f xml:space="preserve">                    IF(AND((NU$33                                  -Sheep!$N$253                               )&gt;(NU$33-NV$33),(NU$33                                  -Sheep!$N$253                                )&lt;=0),"Born","")
&amp;                   IF(AND((NU$33-Sheep!$R$354-Sheep!$N$253                                )&gt;(NU$33-NV$33),(NU$33-Sheep!$R$354-Sheep!$N$253                                )&lt;=0),"WeanStd","")
&amp;                   IF(AND((NU$33-Sheep!$R$355-Sheep!$N$253                                )&gt;(NU$33-NV$33),(NU$33-Sheep!$R$355-Sheep!$N$253                                )&lt;=0),"WeanAlt1","")
&amp;                   IF(AND((NU$33-Sheep!$R$356-Sheep!$N$253                                )&gt;(NU$33-NV$33),(NU$33-Sheep!$R$356-Sheep!$N$253                                )&lt;=0),"WeanAlt2","")
&amp;IFERROR(IF(AND((NU$33-NU41                                                                                     )&gt;(NU$33-NV$33),(NU$33-NU41                                                                                     )&lt;=0),"Join-"    &amp;NU40,""),"")
&amp;IFERROR(IF(AND((NU$33-NU41-INDEX(Sheep!$V$361:$V$368,NU40,1))&gt;(NU$33-NV$33),(NU$33-NU41-INDEX(Sheep!$V$361:$V$368,NU40,1))&lt;=0),"Scan-"  &amp;NU40,""),"")
&amp;IFERROR(IF(AND((NU$33-NU41-150                                                                            )&gt;(NU$33-NV$33),(NU$33-NU41-150                                                                             )&lt;=0),"Birth-" &amp;NU40,""),"")
&amp;IFERROR(IF(AND((NU$33-NU41-150-Sheep!$R$354                                           )&gt;(NU$33-NV$33),(NU$33-NU41-150-Sheep!$R$354                                            )&lt;=0),"Wean-"&amp;NU40,""),"")
&amp;IFERROR(IF(AND((NU$33-NU41-150-Sheep!$R$355                                           )&gt;(NU$33-NV$33),(NU$33-NU41-150-Sheep!$R$355                                            )&lt;=0),"Alt1-"   &amp;NU40,""),"")
&amp;IFERROR(IF(AND((NU$33-NU41-150-Sheep!$R$356                                           )&gt;(NU$33-NV$33),(NU$33-NU41-150-Sheep!$R$356                                            )&lt;=0),"Alt2-"   &amp;NU40,""),"")</f>
        <v/>
      </c>
      <c r="NV42" s="266" t="str">
        <f xml:space="preserve">                    IF(AND((NV$33                                  -Sheep!$N$253                               )&gt;(NV$33-NW$33),(NV$33                                  -Sheep!$N$253                                )&lt;=0),"Born","")
&amp;                   IF(AND((NV$33-Sheep!$R$354-Sheep!$N$253                                )&gt;(NV$33-NW$33),(NV$33-Sheep!$R$354-Sheep!$N$253                                )&lt;=0),"WeanStd","")
&amp;                   IF(AND((NV$33-Sheep!$R$355-Sheep!$N$253                                )&gt;(NV$33-NW$33),(NV$33-Sheep!$R$355-Sheep!$N$253                                )&lt;=0),"WeanAlt1","")
&amp;                   IF(AND((NV$33-Sheep!$R$356-Sheep!$N$253                                )&gt;(NV$33-NW$33),(NV$33-Sheep!$R$356-Sheep!$N$253                                )&lt;=0),"WeanAlt2","")
&amp;IFERROR(IF(AND((NV$33-NV41                                                                                     )&gt;(NV$33-NW$33),(NV$33-NV41                                                                                     )&lt;=0),"Join-"    &amp;NV40,""),"")
&amp;IFERROR(IF(AND((NV$33-NV41-INDEX(Sheep!$V$361:$V$368,NV40,1))&gt;(NV$33-NW$33),(NV$33-NV41-INDEX(Sheep!$V$361:$V$368,NV40,1))&lt;=0),"Scan-"  &amp;NV40,""),"")
&amp;IFERROR(IF(AND((NV$33-NV41-150                                                                            )&gt;(NV$33-NW$33),(NV$33-NV41-150                                                                             )&lt;=0),"Birth-" &amp;NV40,""),"")
&amp;IFERROR(IF(AND((NV$33-NV41-150-Sheep!$R$354                                           )&gt;(NV$33-NW$33),(NV$33-NV41-150-Sheep!$R$354                                            )&lt;=0),"Wean-"&amp;NV40,""),"")
&amp;IFERROR(IF(AND((NV$33-NV41-150-Sheep!$R$355                                           )&gt;(NV$33-NW$33),(NV$33-NV41-150-Sheep!$R$355                                            )&lt;=0),"Alt1-"   &amp;NV40,""),"")
&amp;IFERROR(IF(AND((NV$33-NV41-150-Sheep!$R$356                                           )&gt;(NV$33-NW$33),(NV$33-NV41-150-Sheep!$R$356                                            )&lt;=0),"Alt2-"   &amp;NV40,""),"")</f>
        <v/>
      </c>
      <c r="NW42" s="266" t="str">
        <f xml:space="preserve">                    IF(AND((NW$33                                  -Sheep!$N$253                               )&gt;(NW$33-NX$33),(NW$33                                  -Sheep!$N$253                                )&lt;=0),"Born","")
&amp;                   IF(AND((NW$33-Sheep!$R$354-Sheep!$N$253                                )&gt;(NW$33-NX$33),(NW$33-Sheep!$R$354-Sheep!$N$253                                )&lt;=0),"WeanStd","")
&amp;                   IF(AND((NW$33-Sheep!$R$355-Sheep!$N$253                                )&gt;(NW$33-NX$33),(NW$33-Sheep!$R$355-Sheep!$N$253                                )&lt;=0),"WeanAlt1","")
&amp;                   IF(AND((NW$33-Sheep!$R$356-Sheep!$N$253                                )&gt;(NW$33-NX$33),(NW$33-Sheep!$R$356-Sheep!$N$253                                )&lt;=0),"WeanAlt2","")
&amp;IFERROR(IF(AND((NW$33-NW41                                                                                     )&gt;(NW$33-NX$33),(NW$33-NW41                                                                                     )&lt;=0),"Join-"    &amp;NW40,""),"")
&amp;IFERROR(IF(AND((NW$33-NW41-INDEX(Sheep!$V$361:$V$368,NW40,1))&gt;(NW$33-NX$33),(NW$33-NW41-INDEX(Sheep!$V$361:$V$368,NW40,1))&lt;=0),"Scan-"  &amp;NW40,""),"")
&amp;IFERROR(IF(AND((NW$33-NW41-150                                                                            )&gt;(NW$33-NX$33),(NW$33-NW41-150                                                                             )&lt;=0),"Birth-" &amp;NW40,""),"")
&amp;IFERROR(IF(AND((NW$33-NW41-150-Sheep!$R$354                                           )&gt;(NW$33-NX$33),(NW$33-NW41-150-Sheep!$R$354                                            )&lt;=0),"Wean-"&amp;NW40,""),"")
&amp;IFERROR(IF(AND((NW$33-NW41-150-Sheep!$R$355                                           )&gt;(NW$33-NX$33),(NW$33-NW41-150-Sheep!$R$355                                            )&lt;=0),"Alt1-"   &amp;NW40,""),"")
&amp;IFERROR(IF(AND((NW$33-NW41-150-Sheep!$R$356                                           )&gt;(NW$33-NX$33),(NW$33-NW41-150-Sheep!$R$356                                            )&lt;=0),"Alt2-"   &amp;NW40,""),"")</f>
        <v/>
      </c>
      <c r="NX42" s="266" t="str">
        <f xml:space="preserve">                    IF(AND((NX$33                                  -Sheep!$N$253                               )&gt;(NX$33-NY$33),(NX$33                                  -Sheep!$N$253                                )&lt;=0),"Born","")
&amp;                   IF(AND((NX$33-Sheep!$R$354-Sheep!$N$253                                )&gt;(NX$33-NY$33),(NX$33-Sheep!$R$354-Sheep!$N$253                                )&lt;=0),"WeanStd","")
&amp;                   IF(AND((NX$33-Sheep!$R$355-Sheep!$N$253                                )&gt;(NX$33-NY$33),(NX$33-Sheep!$R$355-Sheep!$N$253                                )&lt;=0),"WeanAlt1","")
&amp;                   IF(AND((NX$33-Sheep!$R$356-Sheep!$N$253                                )&gt;(NX$33-NY$33),(NX$33-Sheep!$R$356-Sheep!$N$253                                )&lt;=0),"WeanAlt2","")
&amp;IFERROR(IF(AND((NX$33-NX41                                                                                     )&gt;(NX$33-NY$33),(NX$33-NX41                                                                                     )&lt;=0),"Join-"    &amp;NX40,""),"")
&amp;IFERROR(IF(AND((NX$33-NX41-INDEX(Sheep!$V$361:$V$368,NX40,1))&gt;(NX$33-NY$33),(NX$33-NX41-INDEX(Sheep!$V$361:$V$368,NX40,1))&lt;=0),"Scan-"  &amp;NX40,""),"")
&amp;IFERROR(IF(AND((NX$33-NX41-150                                                                            )&gt;(NX$33-NY$33),(NX$33-NX41-150                                                                             )&lt;=0),"Birth-" &amp;NX40,""),"")
&amp;IFERROR(IF(AND((NX$33-NX41-150-Sheep!$R$354                                           )&gt;(NX$33-NY$33),(NX$33-NX41-150-Sheep!$R$354                                            )&lt;=0),"Wean-"&amp;NX40,""),"")
&amp;IFERROR(IF(AND((NX$33-NX41-150-Sheep!$R$355                                           )&gt;(NX$33-NY$33),(NX$33-NX41-150-Sheep!$R$355                                            )&lt;=0),"Alt1-"   &amp;NX40,""),"")
&amp;IFERROR(IF(AND((NX$33-NX41-150-Sheep!$R$356                                           )&gt;(NX$33-NY$33),(NX$33-NX41-150-Sheep!$R$356                                            )&lt;=0),"Alt2-"   &amp;NX40,""),"")</f>
        <v/>
      </c>
      <c r="NY42" s="266" t="str">
        <f xml:space="preserve">                    IF(AND((NY$33                                  -Sheep!$N$253                               )&gt;(NY$33-NZ$33),(NY$33                                  -Sheep!$N$253                                )&lt;=0),"Born","")
&amp;                   IF(AND((NY$33-Sheep!$R$354-Sheep!$N$253                                )&gt;(NY$33-NZ$33),(NY$33-Sheep!$R$354-Sheep!$N$253                                )&lt;=0),"WeanStd","")
&amp;                   IF(AND((NY$33-Sheep!$R$355-Sheep!$N$253                                )&gt;(NY$33-NZ$33),(NY$33-Sheep!$R$355-Sheep!$N$253                                )&lt;=0),"WeanAlt1","")
&amp;                   IF(AND((NY$33-Sheep!$R$356-Sheep!$N$253                                )&gt;(NY$33-NZ$33),(NY$33-Sheep!$R$356-Sheep!$N$253                                )&lt;=0),"WeanAlt2","")
&amp;IFERROR(IF(AND((NY$33-NY41                                                                                     )&gt;(NY$33-NZ$33),(NY$33-NY41                                                                                     )&lt;=0),"Join-"    &amp;NY40,""),"")
&amp;IFERROR(IF(AND((NY$33-NY41-INDEX(Sheep!$V$361:$V$368,NY40,1))&gt;(NY$33-NZ$33),(NY$33-NY41-INDEX(Sheep!$V$361:$V$368,NY40,1))&lt;=0),"Scan-"  &amp;NY40,""),"")
&amp;IFERROR(IF(AND((NY$33-NY41-150                                                                            )&gt;(NY$33-NZ$33),(NY$33-NY41-150                                                                             )&lt;=0),"Birth-" &amp;NY40,""),"")
&amp;IFERROR(IF(AND((NY$33-NY41-150-Sheep!$R$354                                           )&gt;(NY$33-NZ$33),(NY$33-NY41-150-Sheep!$R$354                                            )&lt;=0),"Wean-"&amp;NY40,""),"")
&amp;IFERROR(IF(AND((NY$33-NY41-150-Sheep!$R$355                                           )&gt;(NY$33-NZ$33),(NY$33-NY41-150-Sheep!$R$355                                            )&lt;=0),"Alt1-"   &amp;NY40,""),"")
&amp;IFERROR(IF(AND((NY$33-NY41-150-Sheep!$R$356                                           )&gt;(NY$33-NZ$33),(NY$33-NY41-150-Sheep!$R$356                                            )&lt;=0),"Alt2-"   &amp;NY40,""),"")</f>
        <v/>
      </c>
      <c r="NZ42" s="266" t="str">
        <f xml:space="preserve">                    IF(AND((NZ$33                                  -Sheep!$N$253                               )&gt;(NZ$33-OA$33),(NZ$33                                  -Sheep!$N$253                                )&lt;=0),"Born","")
&amp;                   IF(AND((NZ$33-Sheep!$R$354-Sheep!$N$253                                )&gt;(NZ$33-OA$33),(NZ$33-Sheep!$R$354-Sheep!$N$253                                )&lt;=0),"WeanStd","")
&amp;                   IF(AND((NZ$33-Sheep!$R$355-Sheep!$N$253                                )&gt;(NZ$33-OA$33),(NZ$33-Sheep!$R$355-Sheep!$N$253                                )&lt;=0),"WeanAlt1","")
&amp;                   IF(AND((NZ$33-Sheep!$R$356-Sheep!$N$253                                )&gt;(NZ$33-OA$33),(NZ$33-Sheep!$R$356-Sheep!$N$253                                )&lt;=0),"WeanAlt2","")
&amp;IFERROR(IF(AND((NZ$33-NZ41                                                                                     )&gt;(NZ$33-OA$33),(NZ$33-NZ41                                                                                     )&lt;=0),"Join-"    &amp;NZ40,""),"")
&amp;IFERROR(IF(AND((NZ$33-NZ41-INDEX(Sheep!$V$361:$V$368,NZ40,1))&gt;(NZ$33-OA$33),(NZ$33-NZ41-INDEX(Sheep!$V$361:$V$368,NZ40,1))&lt;=0),"Scan-"  &amp;NZ40,""),"")
&amp;IFERROR(IF(AND((NZ$33-NZ41-150                                                                            )&gt;(NZ$33-OA$33),(NZ$33-NZ41-150                                                                             )&lt;=0),"Birth-" &amp;NZ40,""),"")
&amp;IFERROR(IF(AND((NZ$33-NZ41-150-Sheep!$R$354                                           )&gt;(NZ$33-OA$33),(NZ$33-NZ41-150-Sheep!$R$354                                            )&lt;=0),"Wean-"&amp;NZ40,""),"")
&amp;IFERROR(IF(AND((NZ$33-NZ41-150-Sheep!$R$355                                           )&gt;(NZ$33-OA$33),(NZ$33-NZ41-150-Sheep!$R$355                                            )&lt;=0),"Alt1-"   &amp;NZ40,""),"")
&amp;IFERROR(IF(AND((NZ$33-NZ41-150-Sheep!$R$356                                           )&gt;(NZ$33-OA$33),(NZ$33-NZ41-150-Sheep!$R$356                                            )&lt;=0),"Alt2-"   &amp;NZ40,""),"")</f>
        <v/>
      </c>
      <c r="OA42" s="266" t="str">
        <f xml:space="preserve">                    IF(AND((OA$33                                  -Sheep!$N$253                               )&gt;(OA$33-OB$33),(OA$33                                  -Sheep!$N$253                                )&lt;=0),"Born","")
&amp;                   IF(AND((OA$33-Sheep!$R$354-Sheep!$N$253                                )&gt;(OA$33-OB$33),(OA$33-Sheep!$R$354-Sheep!$N$253                                )&lt;=0),"WeanStd","")
&amp;                   IF(AND((OA$33-Sheep!$R$355-Sheep!$N$253                                )&gt;(OA$33-OB$33),(OA$33-Sheep!$R$355-Sheep!$N$253                                )&lt;=0),"WeanAlt1","")
&amp;                   IF(AND((OA$33-Sheep!$R$356-Sheep!$N$253                                )&gt;(OA$33-OB$33),(OA$33-Sheep!$R$356-Sheep!$N$253                                )&lt;=0),"WeanAlt2","")
&amp;IFERROR(IF(AND((OA$33-OA41                                                                                     )&gt;(OA$33-OB$33),(OA$33-OA41                                                                                     )&lt;=0),"Join-"    &amp;OA40,""),"")
&amp;IFERROR(IF(AND((OA$33-OA41-INDEX(Sheep!$V$361:$V$368,OA40,1))&gt;(OA$33-OB$33),(OA$33-OA41-INDEX(Sheep!$V$361:$V$368,OA40,1))&lt;=0),"Scan-"  &amp;OA40,""),"")
&amp;IFERROR(IF(AND((OA$33-OA41-150                                                                            )&gt;(OA$33-OB$33),(OA$33-OA41-150                                                                             )&lt;=0),"Birth-" &amp;OA40,""),"")
&amp;IFERROR(IF(AND((OA$33-OA41-150-Sheep!$R$354                                           )&gt;(OA$33-OB$33),(OA$33-OA41-150-Sheep!$R$354                                            )&lt;=0),"Wean-"&amp;OA40,""),"")
&amp;IFERROR(IF(AND((OA$33-OA41-150-Sheep!$R$355                                           )&gt;(OA$33-OB$33),(OA$33-OA41-150-Sheep!$R$355                                            )&lt;=0),"Alt1-"   &amp;OA40,""),"")
&amp;IFERROR(IF(AND((OA$33-OA41-150-Sheep!$R$356                                           )&gt;(OA$33-OB$33),(OA$33-OA41-150-Sheep!$R$356                                            )&lt;=0),"Alt2-"   &amp;OA40,""),"")</f>
        <v>Scan-7</v>
      </c>
      <c r="OB42" s="266" t="str">
        <f xml:space="preserve">                    IF(AND((OB$33                                  -Sheep!$N$253                               )&gt;(OB$33-OC$33),(OB$33                                  -Sheep!$N$253                                )&lt;=0),"Born","")
&amp;                   IF(AND((OB$33-Sheep!$R$354-Sheep!$N$253                                )&gt;(OB$33-OC$33),(OB$33-Sheep!$R$354-Sheep!$N$253                                )&lt;=0),"WeanStd","")
&amp;                   IF(AND((OB$33-Sheep!$R$355-Sheep!$N$253                                )&gt;(OB$33-OC$33),(OB$33-Sheep!$R$355-Sheep!$N$253                                )&lt;=0),"WeanAlt1","")
&amp;                   IF(AND((OB$33-Sheep!$R$356-Sheep!$N$253                                )&gt;(OB$33-OC$33),(OB$33-Sheep!$R$356-Sheep!$N$253                                )&lt;=0),"WeanAlt2","")
&amp;IFERROR(IF(AND((OB$33-OB41                                                                                     )&gt;(OB$33-OC$33),(OB$33-OB41                                                                                     )&lt;=0),"Join-"    &amp;OB40,""),"")
&amp;IFERROR(IF(AND((OB$33-OB41-INDEX(Sheep!$V$361:$V$368,OB40,1))&gt;(OB$33-OC$33),(OB$33-OB41-INDEX(Sheep!$V$361:$V$368,OB40,1))&lt;=0),"Scan-"  &amp;OB40,""),"")
&amp;IFERROR(IF(AND((OB$33-OB41-150                                                                            )&gt;(OB$33-OC$33),(OB$33-OB41-150                                                                             )&lt;=0),"Birth-" &amp;OB40,""),"")
&amp;IFERROR(IF(AND((OB$33-OB41-150-Sheep!$R$354                                           )&gt;(OB$33-OC$33),(OB$33-OB41-150-Sheep!$R$354                                            )&lt;=0),"Wean-"&amp;OB40,""),"")
&amp;IFERROR(IF(AND((OB$33-OB41-150-Sheep!$R$355                                           )&gt;(OB$33-OC$33),(OB$33-OB41-150-Sheep!$R$355                                            )&lt;=0),"Alt1-"   &amp;OB40,""),"")
&amp;IFERROR(IF(AND((OB$33-OB41-150-Sheep!$R$356                                           )&gt;(OB$33-OC$33),(OB$33-OB41-150-Sheep!$R$356                                            )&lt;=0),"Alt2-"   &amp;OB40,""),"")</f>
        <v/>
      </c>
      <c r="OC42" s="266" t="str">
        <f xml:space="preserve">                    IF(AND((OC$33                                  -Sheep!$N$253                               )&gt;(OC$33-OD$33),(OC$33                                  -Sheep!$N$253                                )&lt;=0),"Born","")
&amp;                   IF(AND((OC$33-Sheep!$R$354-Sheep!$N$253                                )&gt;(OC$33-OD$33),(OC$33-Sheep!$R$354-Sheep!$N$253                                )&lt;=0),"WeanStd","")
&amp;                   IF(AND((OC$33-Sheep!$R$355-Sheep!$N$253                                )&gt;(OC$33-OD$33),(OC$33-Sheep!$R$355-Sheep!$N$253                                )&lt;=0),"WeanAlt1","")
&amp;                   IF(AND((OC$33-Sheep!$R$356-Sheep!$N$253                                )&gt;(OC$33-OD$33),(OC$33-Sheep!$R$356-Sheep!$N$253                                )&lt;=0),"WeanAlt2","")
&amp;IFERROR(IF(AND((OC$33-OC41                                                                                     )&gt;(OC$33-OD$33),(OC$33-OC41                                                                                     )&lt;=0),"Join-"    &amp;OC40,""),"")
&amp;IFERROR(IF(AND((OC$33-OC41-INDEX(Sheep!$V$361:$V$368,OC40,1))&gt;(OC$33-OD$33),(OC$33-OC41-INDEX(Sheep!$V$361:$V$368,OC40,1))&lt;=0),"Scan-"  &amp;OC40,""),"")
&amp;IFERROR(IF(AND((OC$33-OC41-150                                                                            )&gt;(OC$33-OD$33),(OC$33-OC41-150                                                                             )&lt;=0),"Birth-" &amp;OC40,""),"")
&amp;IFERROR(IF(AND((OC$33-OC41-150-Sheep!$R$354                                           )&gt;(OC$33-OD$33),(OC$33-OC41-150-Sheep!$R$354                                            )&lt;=0),"Wean-"&amp;OC40,""),"")
&amp;IFERROR(IF(AND((OC$33-OC41-150-Sheep!$R$355                                           )&gt;(OC$33-OD$33),(OC$33-OC41-150-Sheep!$R$355                                            )&lt;=0),"Alt1-"   &amp;OC40,""),"")
&amp;IFERROR(IF(AND((OC$33-OC41-150-Sheep!$R$356                                           )&gt;(OC$33-OD$33),(OC$33-OC41-150-Sheep!$R$356                                            )&lt;=0),"Alt2-"   &amp;OC40,""),"")</f>
        <v/>
      </c>
      <c r="OD42" s="266" t="str">
        <f xml:space="preserve">                    IF(AND((OD$33                                  -Sheep!$N$253                               )&gt;(OD$33-OE$33),(OD$33                                  -Sheep!$N$253                                )&lt;=0),"Born","")
&amp;                   IF(AND((OD$33-Sheep!$R$354-Sheep!$N$253                                )&gt;(OD$33-OE$33),(OD$33-Sheep!$R$354-Sheep!$N$253                                )&lt;=0),"WeanStd","")
&amp;                   IF(AND((OD$33-Sheep!$R$355-Sheep!$N$253                                )&gt;(OD$33-OE$33),(OD$33-Sheep!$R$355-Sheep!$N$253                                )&lt;=0),"WeanAlt1","")
&amp;                   IF(AND((OD$33-Sheep!$R$356-Sheep!$N$253                                )&gt;(OD$33-OE$33),(OD$33-Sheep!$R$356-Sheep!$N$253                                )&lt;=0),"WeanAlt2","")
&amp;IFERROR(IF(AND((OD$33-OD41                                                                                     )&gt;(OD$33-OE$33),(OD$33-OD41                                                                                     )&lt;=0),"Join-"    &amp;OD40,""),"")
&amp;IFERROR(IF(AND((OD$33-OD41-INDEX(Sheep!$V$361:$V$368,OD40,1))&gt;(OD$33-OE$33),(OD$33-OD41-INDEX(Sheep!$V$361:$V$368,OD40,1))&lt;=0),"Scan-"  &amp;OD40,""),"")
&amp;IFERROR(IF(AND((OD$33-OD41-150                                                                            )&gt;(OD$33-OE$33),(OD$33-OD41-150                                                                             )&lt;=0),"Birth-" &amp;OD40,""),"")
&amp;IFERROR(IF(AND((OD$33-OD41-150-Sheep!$R$354                                           )&gt;(OD$33-OE$33),(OD$33-OD41-150-Sheep!$R$354                                            )&lt;=0),"Wean-"&amp;OD40,""),"")
&amp;IFERROR(IF(AND((OD$33-OD41-150-Sheep!$R$355                                           )&gt;(OD$33-OE$33),(OD$33-OD41-150-Sheep!$R$355                                            )&lt;=0),"Alt1-"   &amp;OD40,""),"")
&amp;IFERROR(IF(AND((OD$33-OD41-150-Sheep!$R$356                                           )&gt;(OD$33-OE$33),(OD$33-OD41-150-Sheep!$R$356                                            )&lt;=0),"Alt2-"   &amp;OD40,""),"")</f>
        <v/>
      </c>
      <c r="OE42" s="266" t="str">
        <f xml:space="preserve">                    IF(AND((OE$33                                  -Sheep!$N$253                               )&gt;(OE$33-OF$33),(OE$33                                  -Sheep!$N$253                                )&lt;=0),"Born","")
&amp;                   IF(AND((OE$33-Sheep!$R$354-Sheep!$N$253                                )&gt;(OE$33-OF$33),(OE$33-Sheep!$R$354-Sheep!$N$253                                )&lt;=0),"WeanStd","")
&amp;                   IF(AND((OE$33-Sheep!$R$355-Sheep!$N$253                                )&gt;(OE$33-OF$33),(OE$33-Sheep!$R$355-Sheep!$N$253                                )&lt;=0),"WeanAlt1","")
&amp;                   IF(AND((OE$33-Sheep!$R$356-Sheep!$N$253                                )&gt;(OE$33-OF$33),(OE$33-Sheep!$R$356-Sheep!$N$253                                )&lt;=0),"WeanAlt2","")
&amp;IFERROR(IF(AND((OE$33-OE41                                                                                     )&gt;(OE$33-OF$33),(OE$33-OE41                                                                                     )&lt;=0),"Join-"    &amp;OE40,""),"")
&amp;IFERROR(IF(AND((OE$33-OE41-INDEX(Sheep!$V$361:$V$368,OE40,1))&gt;(OE$33-OF$33),(OE$33-OE41-INDEX(Sheep!$V$361:$V$368,OE40,1))&lt;=0),"Scan-"  &amp;OE40,""),"")
&amp;IFERROR(IF(AND((OE$33-OE41-150                                                                            )&gt;(OE$33-OF$33),(OE$33-OE41-150                                                                             )&lt;=0),"Birth-" &amp;OE40,""),"")
&amp;IFERROR(IF(AND((OE$33-OE41-150-Sheep!$R$354                                           )&gt;(OE$33-OF$33),(OE$33-OE41-150-Sheep!$R$354                                            )&lt;=0),"Wean-"&amp;OE40,""),"")
&amp;IFERROR(IF(AND((OE$33-OE41-150-Sheep!$R$355                                           )&gt;(OE$33-OF$33),(OE$33-OE41-150-Sheep!$R$355                                            )&lt;=0),"Alt1-"   &amp;OE40,""),"")
&amp;IFERROR(IF(AND((OE$33-OE41-150-Sheep!$R$356                                           )&gt;(OE$33-OF$33),(OE$33-OE41-150-Sheep!$R$356                                            )&lt;=0),"Alt2-"   &amp;OE40,""),"")</f>
        <v/>
      </c>
      <c r="OF42" s="266" t="str">
        <f xml:space="preserve">                    IF(AND((OF$33                                  -Sheep!$N$253                               )&gt;(OF$33-OG$33),(OF$33                                  -Sheep!$N$253                                )&lt;=0),"Born","")
&amp;                   IF(AND((OF$33-Sheep!$R$354-Sheep!$N$253                                )&gt;(OF$33-OG$33),(OF$33-Sheep!$R$354-Sheep!$N$253                                )&lt;=0),"WeanStd","")
&amp;                   IF(AND((OF$33-Sheep!$R$355-Sheep!$N$253                                )&gt;(OF$33-OG$33),(OF$33-Sheep!$R$355-Sheep!$N$253                                )&lt;=0),"WeanAlt1","")
&amp;                   IF(AND((OF$33-Sheep!$R$356-Sheep!$N$253                                )&gt;(OF$33-OG$33),(OF$33-Sheep!$R$356-Sheep!$N$253                                )&lt;=0),"WeanAlt2","")
&amp;IFERROR(IF(AND((OF$33-OF41                                                                                     )&gt;(OF$33-OG$33),(OF$33-OF41                                                                                     )&lt;=0),"Join-"    &amp;OF40,""),"")
&amp;IFERROR(IF(AND((OF$33-OF41-INDEX(Sheep!$V$361:$V$368,OF40,1))&gt;(OF$33-OG$33),(OF$33-OF41-INDEX(Sheep!$V$361:$V$368,OF40,1))&lt;=0),"Scan-"  &amp;OF40,""),"")
&amp;IFERROR(IF(AND((OF$33-OF41-150                                                                            )&gt;(OF$33-OG$33),(OF$33-OF41-150                                                                             )&lt;=0),"Birth-" &amp;OF40,""),"")
&amp;IFERROR(IF(AND((OF$33-OF41-150-Sheep!$R$354                                           )&gt;(OF$33-OG$33),(OF$33-OF41-150-Sheep!$R$354                                            )&lt;=0),"Wean-"&amp;OF40,""),"")
&amp;IFERROR(IF(AND((OF$33-OF41-150-Sheep!$R$355                                           )&gt;(OF$33-OG$33),(OF$33-OF41-150-Sheep!$R$355                                            )&lt;=0),"Alt1-"   &amp;OF40,""),"")
&amp;IFERROR(IF(AND((OF$33-OF41-150-Sheep!$R$356                                           )&gt;(OF$33-OG$33),(OF$33-OF41-150-Sheep!$R$356                                            )&lt;=0),"Alt2-"   &amp;OF40,""),"")</f>
        <v/>
      </c>
      <c r="OG42" s="266" t="str">
        <f xml:space="preserve">                    IF(AND((OG$33                                  -Sheep!$N$253                               )&gt;(OG$33-OH$33),(OG$33                                  -Sheep!$N$253                                )&lt;=0),"Born","")
&amp;                   IF(AND((OG$33-Sheep!$R$354-Sheep!$N$253                                )&gt;(OG$33-OH$33),(OG$33-Sheep!$R$354-Sheep!$N$253                                )&lt;=0),"WeanStd","")
&amp;                   IF(AND((OG$33-Sheep!$R$355-Sheep!$N$253                                )&gt;(OG$33-OH$33),(OG$33-Sheep!$R$355-Sheep!$N$253                                )&lt;=0),"WeanAlt1","")
&amp;                   IF(AND((OG$33-Sheep!$R$356-Sheep!$N$253                                )&gt;(OG$33-OH$33),(OG$33-Sheep!$R$356-Sheep!$N$253                                )&lt;=0),"WeanAlt2","")
&amp;IFERROR(IF(AND((OG$33-OG41                                                                                     )&gt;(OG$33-OH$33),(OG$33-OG41                                                                                     )&lt;=0),"Join-"    &amp;OG40,""),"")
&amp;IFERROR(IF(AND((OG$33-OG41-INDEX(Sheep!$V$361:$V$368,OG40,1))&gt;(OG$33-OH$33),(OG$33-OG41-INDEX(Sheep!$V$361:$V$368,OG40,1))&lt;=0),"Scan-"  &amp;OG40,""),"")
&amp;IFERROR(IF(AND((OG$33-OG41-150                                                                            )&gt;(OG$33-OH$33),(OG$33-OG41-150                                                                             )&lt;=0),"Birth-" &amp;OG40,""),"")
&amp;IFERROR(IF(AND((OG$33-OG41-150-Sheep!$R$354                                           )&gt;(OG$33-OH$33),(OG$33-OG41-150-Sheep!$R$354                                            )&lt;=0),"Wean-"&amp;OG40,""),"")
&amp;IFERROR(IF(AND((OG$33-OG41-150-Sheep!$R$355                                           )&gt;(OG$33-OH$33),(OG$33-OG41-150-Sheep!$R$355                                            )&lt;=0),"Alt1-"   &amp;OG40,""),"")
&amp;IFERROR(IF(AND((OG$33-OG41-150-Sheep!$R$356                                           )&gt;(OG$33-OH$33),(OG$33-OG41-150-Sheep!$R$356                                            )&lt;=0),"Alt2-"   &amp;OG40,""),"")</f>
        <v/>
      </c>
      <c r="OH42" s="266" t="str">
        <f xml:space="preserve">                    IF(AND((OH$33                                  -Sheep!$N$253                               )&gt;(OH$33-OI$33),(OH$33                                  -Sheep!$N$253                                )&lt;=0),"Born","")
&amp;                   IF(AND((OH$33-Sheep!$R$354-Sheep!$N$253                                )&gt;(OH$33-OI$33),(OH$33-Sheep!$R$354-Sheep!$N$253                                )&lt;=0),"WeanStd","")
&amp;                   IF(AND((OH$33-Sheep!$R$355-Sheep!$N$253                                )&gt;(OH$33-OI$33),(OH$33-Sheep!$R$355-Sheep!$N$253                                )&lt;=0),"WeanAlt1","")
&amp;                   IF(AND((OH$33-Sheep!$R$356-Sheep!$N$253                                )&gt;(OH$33-OI$33),(OH$33-Sheep!$R$356-Sheep!$N$253                                )&lt;=0),"WeanAlt2","")
&amp;IFERROR(IF(AND((OH$33-OH41                                                                                     )&gt;(OH$33-OI$33),(OH$33-OH41                                                                                     )&lt;=0),"Join-"    &amp;OH40,""),"")
&amp;IFERROR(IF(AND((OH$33-OH41-INDEX(Sheep!$V$361:$V$368,OH40,1))&gt;(OH$33-OI$33),(OH$33-OH41-INDEX(Sheep!$V$361:$V$368,OH40,1))&lt;=0),"Scan-"  &amp;OH40,""),"")
&amp;IFERROR(IF(AND((OH$33-OH41-150                                                                            )&gt;(OH$33-OI$33),(OH$33-OH41-150                                                                             )&lt;=0),"Birth-" &amp;OH40,""),"")
&amp;IFERROR(IF(AND((OH$33-OH41-150-Sheep!$R$354                                           )&gt;(OH$33-OI$33),(OH$33-OH41-150-Sheep!$R$354                                            )&lt;=0),"Wean-"&amp;OH40,""),"")
&amp;IFERROR(IF(AND((OH$33-OH41-150-Sheep!$R$355                                           )&gt;(OH$33-OI$33),(OH$33-OH41-150-Sheep!$R$355                                            )&lt;=0),"Alt1-"   &amp;OH40,""),"")
&amp;IFERROR(IF(AND((OH$33-OH41-150-Sheep!$R$356                                           )&gt;(OH$33-OI$33),(OH$33-OH41-150-Sheep!$R$356                                            )&lt;=0),"Alt2-"   &amp;OH40,""),"")</f>
        <v/>
      </c>
      <c r="OI42" s="266" t="str">
        <f xml:space="preserve">                    IF(AND((OI$33                                  -Sheep!$N$253                               )&gt;(OI$33-OJ$33),(OI$33                                  -Sheep!$N$253                                )&lt;=0),"Born","")
&amp;                   IF(AND((OI$33-Sheep!$R$354-Sheep!$N$253                                )&gt;(OI$33-OJ$33),(OI$33-Sheep!$R$354-Sheep!$N$253                                )&lt;=0),"WeanStd","")
&amp;                   IF(AND((OI$33-Sheep!$R$355-Sheep!$N$253                                )&gt;(OI$33-OJ$33),(OI$33-Sheep!$R$355-Sheep!$N$253                                )&lt;=0),"WeanAlt1","")
&amp;                   IF(AND((OI$33-Sheep!$R$356-Sheep!$N$253                                )&gt;(OI$33-OJ$33),(OI$33-Sheep!$R$356-Sheep!$N$253                                )&lt;=0),"WeanAlt2","")
&amp;IFERROR(IF(AND((OI$33-OI41                                                                                     )&gt;(OI$33-OJ$33),(OI$33-OI41                                                                                     )&lt;=0),"Join-"    &amp;OI40,""),"")
&amp;IFERROR(IF(AND((OI$33-OI41-INDEX(Sheep!$V$361:$V$368,OI40,1))&gt;(OI$33-OJ$33),(OI$33-OI41-INDEX(Sheep!$V$361:$V$368,OI40,1))&lt;=0),"Scan-"  &amp;OI40,""),"")
&amp;IFERROR(IF(AND((OI$33-OI41-150                                                                            )&gt;(OI$33-OJ$33),(OI$33-OI41-150                                                                             )&lt;=0),"Birth-" &amp;OI40,""),"")
&amp;IFERROR(IF(AND((OI$33-OI41-150-Sheep!$R$354                                           )&gt;(OI$33-OJ$33),(OI$33-OI41-150-Sheep!$R$354                                            )&lt;=0),"Wean-"&amp;OI40,""),"")
&amp;IFERROR(IF(AND((OI$33-OI41-150-Sheep!$R$355                                           )&gt;(OI$33-OJ$33),(OI$33-OI41-150-Sheep!$R$355                                            )&lt;=0),"Alt1-"   &amp;OI40,""),"")
&amp;IFERROR(IF(AND((OI$33-OI41-150-Sheep!$R$356                                           )&gt;(OI$33-OJ$33),(OI$33-OI41-150-Sheep!$R$356                                            )&lt;=0),"Alt2-"   &amp;OI40,""),"")</f>
        <v/>
      </c>
      <c r="OJ42" s="266" t="str">
        <f xml:space="preserve">                    IF(AND((OJ$33                                  -Sheep!$N$253                               )&gt;(OJ$33-OK$33),(OJ$33                                  -Sheep!$N$253                                )&lt;=0),"Born","")
&amp;                   IF(AND((OJ$33-Sheep!$R$354-Sheep!$N$253                                )&gt;(OJ$33-OK$33),(OJ$33-Sheep!$R$354-Sheep!$N$253                                )&lt;=0),"WeanStd","")
&amp;                   IF(AND((OJ$33-Sheep!$R$355-Sheep!$N$253                                )&gt;(OJ$33-OK$33),(OJ$33-Sheep!$R$355-Sheep!$N$253                                )&lt;=0),"WeanAlt1","")
&amp;                   IF(AND((OJ$33-Sheep!$R$356-Sheep!$N$253                                )&gt;(OJ$33-OK$33),(OJ$33-Sheep!$R$356-Sheep!$N$253                                )&lt;=0),"WeanAlt2","")
&amp;IFERROR(IF(AND((OJ$33-OJ41                                                                                     )&gt;(OJ$33-OK$33),(OJ$33-OJ41                                                                                     )&lt;=0),"Join-"    &amp;OJ40,""),"")
&amp;IFERROR(IF(AND((OJ$33-OJ41-INDEX(Sheep!$V$361:$V$368,OJ40,1))&gt;(OJ$33-OK$33),(OJ$33-OJ41-INDEX(Sheep!$V$361:$V$368,OJ40,1))&lt;=0),"Scan-"  &amp;OJ40,""),"")
&amp;IFERROR(IF(AND((OJ$33-OJ41-150                                                                            )&gt;(OJ$33-OK$33),(OJ$33-OJ41-150                                                                             )&lt;=0),"Birth-" &amp;OJ40,""),"")
&amp;IFERROR(IF(AND((OJ$33-OJ41-150-Sheep!$R$354                                           )&gt;(OJ$33-OK$33),(OJ$33-OJ41-150-Sheep!$R$354                                            )&lt;=0),"Wean-"&amp;OJ40,""),"")
&amp;IFERROR(IF(AND((OJ$33-OJ41-150-Sheep!$R$355                                           )&gt;(OJ$33-OK$33),(OJ$33-OJ41-150-Sheep!$R$355                                            )&lt;=0),"Alt1-"   &amp;OJ40,""),"")
&amp;IFERROR(IF(AND((OJ$33-OJ41-150-Sheep!$R$356                                           )&gt;(OJ$33-OK$33),(OJ$33-OJ41-150-Sheep!$R$356                                            )&lt;=0),"Alt2-"   &amp;OJ40,""),"")</f>
        <v/>
      </c>
      <c r="OK42" s="266" t="str">
        <f xml:space="preserve">                    IF(AND((OK$33                                  -Sheep!$N$253                               )&gt;(OK$33-OL$33),(OK$33                                  -Sheep!$N$253                                )&lt;=0),"Born","")
&amp;                   IF(AND((OK$33-Sheep!$R$354-Sheep!$N$253                                )&gt;(OK$33-OL$33),(OK$33-Sheep!$R$354-Sheep!$N$253                                )&lt;=0),"WeanStd","")
&amp;                   IF(AND((OK$33-Sheep!$R$355-Sheep!$N$253                                )&gt;(OK$33-OL$33),(OK$33-Sheep!$R$355-Sheep!$N$253                                )&lt;=0),"WeanAlt1","")
&amp;                   IF(AND((OK$33-Sheep!$R$356-Sheep!$N$253                                )&gt;(OK$33-OL$33),(OK$33-Sheep!$R$356-Sheep!$N$253                                )&lt;=0),"WeanAlt2","")
&amp;IFERROR(IF(AND((OK$33-OK41                                                                                     )&gt;(OK$33-OL$33),(OK$33-OK41                                                                                     )&lt;=0),"Join-"    &amp;OK40,""),"")
&amp;IFERROR(IF(AND((OK$33-OK41-INDEX(Sheep!$V$361:$V$368,OK40,1))&gt;(OK$33-OL$33),(OK$33-OK41-INDEX(Sheep!$V$361:$V$368,OK40,1))&lt;=0),"Scan-"  &amp;OK40,""),"")
&amp;IFERROR(IF(AND((OK$33-OK41-150                                                                            )&gt;(OK$33-OL$33),(OK$33-OK41-150                                                                             )&lt;=0),"Birth-" &amp;OK40,""),"")
&amp;IFERROR(IF(AND((OK$33-OK41-150-Sheep!$R$354                                           )&gt;(OK$33-OL$33),(OK$33-OK41-150-Sheep!$R$354                                            )&lt;=0),"Wean-"&amp;OK40,""),"")
&amp;IFERROR(IF(AND((OK$33-OK41-150-Sheep!$R$355                                           )&gt;(OK$33-OL$33),(OK$33-OK41-150-Sheep!$R$355                                            )&lt;=0),"Alt1-"   &amp;OK40,""),"")
&amp;IFERROR(IF(AND((OK$33-OK41-150-Sheep!$R$356                                           )&gt;(OK$33-OL$33),(OK$33-OK41-150-Sheep!$R$356                                            )&lt;=0),"Alt2-"   &amp;OK40,""),"")</f>
        <v/>
      </c>
      <c r="OL42" s="266" t="str">
        <f xml:space="preserve">                    IF(AND((OL$33                                  -Sheep!$N$253                               )&gt;(OL$33-OM$33),(OL$33                                  -Sheep!$N$253                                )&lt;=0),"Born","")
&amp;                   IF(AND((OL$33-Sheep!$R$354-Sheep!$N$253                                )&gt;(OL$33-OM$33),(OL$33-Sheep!$R$354-Sheep!$N$253                                )&lt;=0),"WeanStd","")
&amp;                   IF(AND((OL$33-Sheep!$R$355-Sheep!$N$253                                )&gt;(OL$33-OM$33),(OL$33-Sheep!$R$355-Sheep!$N$253                                )&lt;=0),"WeanAlt1","")
&amp;                   IF(AND((OL$33-Sheep!$R$356-Sheep!$N$253                                )&gt;(OL$33-OM$33),(OL$33-Sheep!$R$356-Sheep!$N$253                                )&lt;=0),"WeanAlt2","")
&amp;IFERROR(IF(AND((OL$33-OL41                                                                                     )&gt;(OL$33-OM$33),(OL$33-OL41                                                                                     )&lt;=0),"Join-"    &amp;OL40,""),"")
&amp;IFERROR(IF(AND((OL$33-OL41-INDEX(Sheep!$V$361:$V$368,OL40,1))&gt;(OL$33-OM$33),(OL$33-OL41-INDEX(Sheep!$V$361:$V$368,OL40,1))&lt;=0),"Scan-"  &amp;OL40,""),"")
&amp;IFERROR(IF(AND((OL$33-OL41-150                                                                            )&gt;(OL$33-OM$33),(OL$33-OL41-150                                                                             )&lt;=0),"Birth-" &amp;OL40,""),"")
&amp;IFERROR(IF(AND((OL$33-OL41-150-Sheep!$R$354                                           )&gt;(OL$33-OM$33),(OL$33-OL41-150-Sheep!$R$354                                            )&lt;=0),"Wean-"&amp;OL40,""),"")
&amp;IFERROR(IF(AND((OL$33-OL41-150-Sheep!$R$355                                           )&gt;(OL$33-OM$33),(OL$33-OL41-150-Sheep!$R$355                                            )&lt;=0),"Alt1-"   &amp;OL40,""),"")
&amp;IFERROR(IF(AND((OL$33-OL41-150-Sheep!$R$356                                           )&gt;(OL$33-OM$33),(OL$33-OL41-150-Sheep!$R$356                                            )&lt;=0),"Alt2-"   &amp;OL40,""),"")</f>
        <v/>
      </c>
      <c r="OM42" s="266" t="str">
        <f xml:space="preserve">                    IF(AND((OM$33                                  -Sheep!$N$253                               )&gt;(OM$33-ON$33),(OM$33                                  -Sheep!$N$253                                )&lt;=0),"Born","")
&amp;                   IF(AND((OM$33-Sheep!$R$354-Sheep!$N$253                                )&gt;(OM$33-ON$33),(OM$33-Sheep!$R$354-Sheep!$N$253                                )&lt;=0),"WeanStd","")
&amp;                   IF(AND((OM$33-Sheep!$R$355-Sheep!$N$253                                )&gt;(OM$33-ON$33),(OM$33-Sheep!$R$355-Sheep!$N$253                                )&lt;=0),"WeanAlt1","")
&amp;                   IF(AND((OM$33-Sheep!$R$356-Sheep!$N$253                                )&gt;(OM$33-ON$33),(OM$33-Sheep!$R$356-Sheep!$N$253                                )&lt;=0),"WeanAlt2","")
&amp;IFERROR(IF(AND((OM$33-OM41                                                                                     )&gt;(OM$33-ON$33),(OM$33-OM41                                                                                     )&lt;=0),"Join-"    &amp;OM40,""),"")
&amp;IFERROR(IF(AND((OM$33-OM41-INDEX(Sheep!$V$361:$V$368,OM40,1))&gt;(OM$33-ON$33),(OM$33-OM41-INDEX(Sheep!$V$361:$V$368,OM40,1))&lt;=0),"Scan-"  &amp;OM40,""),"")
&amp;IFERROR(IF(AND((OM$33-OM41-150                                                                            )&gt;(OM$33-ON$33),(OM$33-OM41-150                                                                             )&lt;=0),"Birth-" &amp;OM40,""),"")
&amp;IFERROR(IF(AND((OM$33-OM41-150-Sheep!$R$354                                           )&gt;(OM$33-ON$33),(OM$33-OM41-150-Sheep!$R$354                                            )&lt;=0),"Wean-"&amp;OM40,""),"")
&amp;IFERROR(IF(AND((OM$33-OM41-150-Sheep!$R$355                                           )&gt;(OM$33-ON$33),(OM$33-OM41-150-Sheep!$R$355                                            )&lt;=0),"Alt1-"   &amp;OM40,""),"")
&amp;IFERROR(IF(AND((OM$33-OM41-150-Sheep!$R$356                                           )&gt;(OM$33-ON$33),(OM$33-OM41-150-Sheep!$R$356                                            )&lt;=0),"Alt2-"   &amp;OM40,""),"")</f>
        <v>Birth-7</v>
      </c>
      <c r="ON42" s="266" t="str">
        <f xml:space="preserve">                    IF(AND((ON$33                                  -Sheep!$N$253                               )&gt;(ON$33-OO$33),(ON$33                                  -Sheep!$N$253                                )&lt;=0),"Born","")
&amp;                   IF(AND((ON$33-Sheep!$R$354-Sheep!$N$253                                )&gt;(ON$33-OO$33),(ON$33-Sheep!$R$354-Sheep!$N$253                                )&lt;=0),"WeanStd","")
&amp;                   IF(AND((ON$33-Sheep!$R$355-Sheep!$N$253                                )&gt;(ON$33-OO$33),(ON$33-Sheep!$R$355-Sheep!$N$253                                )&lt;=0),"WeanAlt1","")
&amp;                   IF(AND((ON$33-Sheep!$R$356-Sheep!$N$253                                )&gt;(ON$33-OO$33),(ON$33-Sheep!$R$356-Sheep!$N$253                                )&lt;=0),"WeanAlt2","")
&amp;IFERROR(IF(AND((ON$33-ON41                                                                                     )&gt;(ON$33-OO$33),(ON$33-ON41                                                                                     )&lt;=0),"Join-"    &amp;ON40,""),"")
&amp;IFERROR(IF(AND((ON$33-ON41-INDEX(Sheep!$V$361:$V$368,ON40,1))&gt;(ON$33-OO$33),(ON$33-ON41-INDEX(Sheep!$V$361:$V$368,ON40,1))&lt;=0),"Scan-"  &amp;ON40,""),"")
&amp;IFERROR(IF(AND((ON$33-ON41-150                                                                            )&gt;(ON$33-OO$33),(ON$33-ON41-150                                                                             )&lt;=0),"Birth-" &amp;ON40,""),"")
&amp;IFERROR(IF(AND((ON$33-ON41-150-Sheep!$R$354                                           )&gt;(ON$33-OO$33),(ON$33-ON41-150-Sheep!$R$354                                            )&lt;=0),"Wean-"&amp;ON40,""),"")
&amp;IFERROR(IF(AND((ON$33-ON41-150-Sheep!$R$355                                           )&gt;(ON$33-OO$33),(ON$33-ON41-150-Sheep!$R$355                                            )&lt;=0),"Alt1-"   &amp;ON40,""),"")
&amp;IFERROR(IF(AND((ON$33-ON41-150-Sheep!$R$356                                           )&gt;(ON$33-OO$33),(ON$33-ON41-150-Sheep!$R$356                                            )&lt;=0),"Alt2-"   &amp;ON40,""),"")</f>
        <v/>
      </c>
      <c r="OO42" s="266" t="str">
        <f xml:space="preserve">                    IF(AND((OO$33                                  -Sheep!$N$253                               )&gt;(OO$33-OP$33),(OO$33                                  -Sheep!$N$253                                )&lt;=0),"Born","")
&amp;                   IF(AND((OO$33-Sheep!$R$354-Sheep!$N$253                                )&gt;(OO$33-OP$33),(OO$33-Sheep!$R$354-Sheep!$N$253                                )&lt;=0),"WeanStd","")
&amp;                   IF(AND((OO$33-Sheep!$R$355-Sheep!$N$253                                )&gt;(OO$33-OP$33),(OO$33-Sheep!$R$355-Sheep!$N$253                                )&lt;=0),"WeanAlt1","")
&amp;                   IF(AND((OO$33-Sheep!$R$356-Sheep!$N$253                                )&gt;(OO$33-OP$33),(OO$33-Sheep!$R$356-Sheep!$N$253                                )&lt;=0),"WeanAlt2","")
&amp;IFERROR(IF(AND((OO$33-OO41                                                                                     )&gt;(OO$33-OP$33),(OO$33-OO41                                                                                     )&lt;=0),"Join-"    &amp;OO40,""),"")
&amp;IFERROR(IF(AND((OO$33-OO41-INDEX(Sheep!$V$361:$V$368,OO40,1))&gt;(OO$33-OP$33),(OO$33-OO41-INDEX(Sheep!$V$361:$V$368,OO40,1))&lt;=0),"Scan-"  &amp;OO40,""),"")
&amp;IFERROR(IF(AND((OO$33-OO41-150                                                                            )&gt;(OO$33-OP$33),(OO$33-OO41-150                                                                             )&lt;=0),"Birth-" &amp;OO40,""),"")
&amp;IFERROR(IF(AND((OO$33-OO41-150-Sheep!$R$354                                           )&gt;(OO$33-OP$33),(OO$33-OO41-150-Sheep!$R$354                                            )&lt;=0),"Wean-"&amp;OO40,""),"")
&amp;IFERROR(IF(AND((OO$33-OO41-150-Sheep!$R$355                                           )&gt;(OO$33-OP$33),(OO$33-OO41-150-Sheep!$R$355                                            )&lt;=0),"Alt1-"   &amp;OO40,""),"")
&amp;IFERROR(IF(AND((OO$33-OO41-150-Sheep!$R$356                                           )&gt;(OO$33-OP$33),(OO$33-OO41-150-Sheep!$R$356                                            )&lt;=0),"Alt2-"   &amp;OO40,""),"")</f>
        <v/>
      </c>
      <c r="OP42" s="266" t="str">
        <f xml:space="preserve">                    IF(AND((OP$33                                  -Sheep!$N$253                               )&gt;(OP$33-OQ$33),(OP$33                                  -Sheep!$N$253                                )&lt;=0),"Born","")
&amp;                   IF(AND((OP$33-Sheep!$R$354-Sheep!$N$253                                )&gt;(OP$33-OQ$33),(OP$33-Sheep!$R$354-Sheep!$N$253                                )&lt;=0),"WeanStd","")
&amp;                   IF(AND((OP$33-Sheep!$R$355-Sheep!$N$253                                )&gt;(OP$33-OQ$33),(OP$33-Sheep!$R$355-Sheep!$N$253                                )&lt;=0),"WeanAlt1","")
&amp;                   IF(AND((OP$33-Sheep!$R$356-Sheep!$N$253                                )&gt;(OP$33-OQ$33),(OP$33-Sheep!$R$356-Sheep!$N$253                                )&lt;=0),"WeanAlt2","")
&amp;IFERROR(IF(AND((OP$33-OP41                                                                                     )&gt;(OP$33-OQ$33),(OP$33-OP41                                                                                     )&lt;=0),"Join-"    &amp;OP40,""),"")
&amp;IFERROR(IF(AND((OP$33-OP41-INDEX(Sheep!$V$361:$V$368,OP40,1))&gt;(OP$33-OQ$33),(OP$33-OP41-INDEX(Sheep!$V$361:$V$368,OP40,1))&lt;=0),"Scan-"  &amp;OP40,""),"")
&amp;IFERROR(IF(AND((OP$33-OP41-150                                                                            )&gt;(OP$33-OQ$33),(OP$33-OP41-150                                                                             )&lt;=0),"Birth-" &amp;OP40,""),"")
&amp;IFERROR(IF(AND((OP$33-OP41-150-Sheep!$R$354                                           )&gt;(OP$33-OQ$33),(OP$33-OP41-150-Sheep!$R$354                                            )&lt;=0),"Wean-"&amp;OP40,""),"")
&amp;IFERROR(IF(AND((OP$33-OP41-150-Sheep!$R$355                                           )&gt;(OP$33-OQ$33),(OP$33-OP41-150-Sheep!$R$355                                            )&lt;=0),"Alt1-"   &amp;OP40,""),"")
&amp;IFERROR(IF(AND((OP$33-OP41-150-Sheep!$R$356                                           )&gt;(OP$33-OQ$33),(OP$33-OP41-150-Sheep!$R$356                                            )&lt;=0),"Alt2-"   &amp;OP40,""),"")</f>
        <v/>
      </c>
      <c r="OQ42" s="266" t="str">
        <f xml:space="preserve">                    IF(AND((OQ$33                                  -Sheep!$N$253                               )&gt;(OQ$33-OR$33),(OQ$33                                  -Sheep!$N$253                                )&lt;=0),"Born","")
&amp;                   IF(AND((OQ$33-Sheep!$R$354-Sheep!$N$253                                )&gt;(OQ$33-OR$33),(OQ$33-Sheep!$R$354-Sheep!$N$253                                )&lt;=0),"WeanStd","")
&amp;                   IF(AND((OQ$33-Sheep!$R$355-Sheep!$N$253                                )&gt;(OQ$33-OR$33),(OQ$33-Sheep!$R$355-Sheep!$N$253                                )&lt;=0),"WeanAlt1","")
&amp;                   IF(AND((OQ$33-Sheep!$R$356-Sheep!$N$253                                )&gt;(OQ$33-OR$33),(OQ$33-Sheep!$R$356-Sheep!$N$253                                )&lt;=0),"WeanAlt2","")
&amp;IFERROR(IF(AND((OQ$33-OQ41                                                                                     )&gt;(OQ$33-OR$33),(OQ$33-OQ41                                                                                     )&lt;=0),"Join-"    &amp;OQ40,""),"")
&amp;IFERROR(IF(AND((OQ$33-OQ41-INDEX(Sheep!$V$361:$V$368,OQ40,1))&gt;(OQ$33-OR$33),(OQ$33-OQ41-INDEX(Sheep!$V$361:$V$368,OQ40,1))&lt;=0),"Scan-"  &amp;OQ40,""),"")
&amp;IFERROR(IF(AND((OQ$33-OQ41-150                                                                            )&gt;(OQ$33-OR$33),(OQ$33-OQ41-150                                                                             )&lt;=0),"Birth-" &amp;OQ40,""),"")
&amp;IFERROR(IF(AND((OQ$33-OQ41-150-Sheep!$R$354                                           )&gt;(OQ$33-OR$33),(OQ$33-OQ41-150-Sheep!$R$354                                            )&lt;=0),"Wean-"&amp;OQ40,""),"")
&amp;IFERROR(IF(AND((OQ$33-OQ41-150-Sheep!$R$355                                           )&gt;(OQ$33-OR$33),(OQ$33-OQ41-150-Sheep!$R$355                                            )&lt;=0),"Alt1-"   &amp;OQ40,""),"")
&amp;IFERROR(IF(AND((OQ$33-OQ41-150-Sheep!$R$356                                           )&gt;(OQ$33-OR$33),(OQ$33-OQ41-150-Sheep!$R$356                                            )&lt;=0),"Alt2-"   &amp;OQ40,""),"")</f>
        <v/>
      </c>
      <c r="OR42" s="266" t="str">
        <f xml:space="preserve">                    IF(AND((OR$33                                  -Sheep!$N$253                               )&gt;(OR$33-OS$33),(OR$33                                  -Sheep!$N$253                                )&lt;=0),"Born","")
&amp;                   IF(AND((OR$33-Sheep!$R$354-Sheep!$N$253                                )&gt;(OR$33-OS$33),(OR$33-Sheep!$R$354-Sheep!$N$253                                )&lt;=0),"WeanStd","")
&amp;                   IF(AND((OR$33-Sheep!$R$355-Sheep!$N$253                                )&gt;(OR$33-OS$33),(OR$33-Sheep!$R$355-Sheep!$N$253                                )&lt;=0),"WeanAlt1","")
&amp;                   IF(AND((OR$33-Sheep!$R$356-Sheep!$N$253                                )&gt;(OR$33-OS$33),(OR$33-Sheep!$R$356-Sheep!$N$253                                )&lt;=0),"WeanAlt2","")
&amp;IFERROR(IF(AND((OR$33-OR41                                                                                     )&gt;(OR$33-OS$33),(OR$33-OR41                                                                                     )&lt;=0),"Join-"    &amp;OR40,""),"")
&amp;IFERROR(IF(AND((OR$33-OR41-INDEX(Sheep!$V$361:$V$368,OR40,1))&gt;(OR$33-OS$33),(OR$33-OR41-INDEX(Sheep!$V$361:$V$368,OR40,1))&lt;=0),"Scan-"  &amp;OR40,""),"")
&amp;IFERROR(IF(AND((OR$33-OR41-150                                                                            )&gt;(OR$33-OS$33),(OR$33-OR41-150                                                                             )&lt;=0),"Birth-" &amp;OR40,""),"")
&amp;IFERROR(IF(AND((OR$33-OR41-150-Sheep!$R$354                                           )&gt;(OR$33-OS$33),(OR$33-OR41-150-Sheep!$R$354                                            )&lt;=0),"Wean-"&amp;OR40,""),"")
&amp;IFERROR(IF(AND((OR$33-OR41-150-Sheep!$R$355                                           )&gt;(OR$33-OS$33),(OR$33-OR41-150-Sheep!$R$355                                            )&lt;=0),"Alt1-"   &amp;OR40,""),"")
&amp;IFERROR(IF(AND((OR$33-OR41-150-Sheep!$R$356                                           )&gt;(OR$33-OS$33),(OR$33-OR41-150-Sheep!$R$356                                            )&lt;=0),"Alt2-"   &amp;OR40,""),"")</f>
        <v/>
      </c>
      <c r="OS42" s="266" t="str">
        <f xml:space="preserve">                    IF(AND((OS$33                                  -Sheep!$N$253                               )&gt;(OS$33-OT$33),(OS$33                                  -Sheep!$N$253                                )&lt;=0),"Born","")
&amp;                   IF(AND((OS$33-Sheep!$R$354-Sheep!$N$253                                )&gt;(OS$33-OT$33),(OS$33-Sheep!$R$354-Sheep!$N$253                                )&lt;=0),"WeanStd","")
&amp;                   IF(AND((OS$33-Sheep!$R$355-Sheep!$N$253                                )&gt;(OS$33-OT$33),(OS$33-Sheep!$R$355-Sheep!$N$253                                )&lt;=0),"WeanAlt1","")
&amp;                   IF(AND((OS$33-Sheep!$R$356-Sheep!$N$253                                )&gt;(OS$33-OT$33),(OS$33-Sheep!$R$356-Sheep!$N$253                                )&lt;=0),"WeanAlt2","")
&amp;IFERROR(IF(AND((OS$33-OS41                                                                                     )&gt;(OS$33-OT$33),(OS$33-OS41                                                                                     )&lt;=0),"Join-"    &amp;OS40,""),"")
&amp;IFERROR(IF(AND((OS$33-OS41-INDEX(Sheep!$V$361:$V$368,OS40,1))&gt;(OS$33-OT$33),(OS$33-OS41-INDEX(Sheep!$V$361:$V$368,OS40,1))&lt;=0),"Scan-"  &amp;OS40,""),"")
&amp;IFERROR(IF(AND((OS$33-OS41-150                                                                            )&gt;(OS$33-OT$33),(OS$33-OS41-150                                                                             )&lt;=0),"Birth-" &amp;OS40,""),"")
&amp;IFERROR(IF(AND((OS$33-OS41-150-Sheep!$R$354                                           )&gt;(OS$33-OT$33),(OS$33-OS41-150-Sheep!$R$354                                            )&lt;=0),"Wean-"&amp;OS40,""),"")
&amp;IFERROR(IF(AND((OS$33-OS41-150-Sheep!$R$355                                           )&gt;(OS$33-OT$33),(OS$33-OS41-150-Sheep!$R$355                                            )&lt;=0),"Alt1-"   &amp;OS40,""),"")
&amp;IFERROR(IF(AND((OS$33-OS41-150-Sheep!$R$356                                           )&gt;(OS$33-OT$33),(OS$33-OS41-150-Sheep!$R$356                                            )&lt;=0),"Alt2-"   &amp;OS40,""),"")</f>
        <v/>
      </c>
      <c r="OT42" s="266" t="str">
        <f xml:space="preserve">                    IF(AND((OT$33                                  -Sheep!$N$253                               )&gt;(OT$33-OU$33),(OT$33                                  -Sheep!$N$253                                )&lt;=0),"Born","")
&amp;                   IF(AND((OT$33-Sheep!$R$354-Sheep!$N$253                                )&gt;(OT$33-OU$33),(OT$33-Sheep!$R$354-Sheep!$N$253                                )&lt;=0),"WeanStd","")
&amp;                   IF(AND((OT$33-Sheep!$R$355-Sheep!$N$253                                )&gt;(OT$33-OU$33),(OT$33-Sheep!$R$355-Sheep!$N$253                                )&lt;=0),"WeanAlt1","")
&amp;                   IF(AND((OT$33-Sheep!$R$356-Sheep!$N$253                                )&gt;(OT$33-OU$33),(OT$33-Sheep!$R$356-Sheep!$N$253                                )&lt;=0),"WeanAlt2","")
&amp;IFERROR(IF(AND((OT$33-OT41                                                                                     )&gt;(OT$33-OU$33),(OT$33-OT41                                                                                     )&lt;=0),"Join-"    &amp;OT40,""),"")
&amp;IFERROR(IF(AND((OT$33-OT41-INDEX(Sheep!$V$361:$V$368,OT40,1))&gt;(OT$33-OU$33),(OT$33-OT41-INDEX(Sheep!$V$361:$V$368,OT40,1))&lt;=0),"Scan-"  &amp;OT40,""),"")
&amp;IFERROR(IF(AND((OT$33-OT41-150                                                                            )&gt;(OT$33-OU$33),(OT$33-OT41-150                                                                             )&lt;=0),"Birth-" &amp;OT40,""),"")
&amp;IFERROR(IF(AND((OT$33-OT41-150-Sheep!$R$354                                           )&gt;(OT$33-OU$33),(OT$33-OT41-150-Sheep!$R$354                                            )&lt;=0),"Wean-"&amp;OT40,""),"")
&amp;IFERROR(IF(AND((OT$33-OT41-150-Sheep!$R$355                                           )&gt;(OT$33-OU$33),(OT$33-OT41-150-Sheep!$R$355                                            )&lt;=0),"Alt1-"   &amp;OT40,""),"")
&amp;IFERROR(IF(AND((OT$33-OT41-150-Sheep!$R$356                                           )&gt;(OT$33-OU$33),(OT$33-OT41-150-Sheep!$R$356                                            )&lt;=0),"Alt2-"   &amp;OT40,""),"")</f>
        <v/>
      </c>
      <c r="OU42" s="266" t="str">
        <f xml:space="preserve">                    IF(AND((OU$33                                  -Sheep!$N$253                               )&gt;(OU$33-OV$33),(OU$33                                  -Sheep!$N$253                                )&lt;=0),"Born","")
&amp;                   IF(AND((OU$33-Sheep!$R$354-Sheep!$N$253                                )&gt;(OU$33-OV$33),(OU$33-Sheep!$R$354-Sheep!$N$253                                )&lt;=0),"WeanStd","")
&amp;                   IF(AND((OU$33-Sheep!$R$355-Sheep!$N$253                                )&gt;(OU$33-OV$33),(OU$33-Sheep!$R$355-Sheep!$N$253                                )&lt;=0),"WeanAlt1","")
&amp;                   IF(AND((OU$33-Sheep!$R$356-Sheep!$N$253                                )&gt;(OU$33-OV$33),(OU$33-Sheep!$R$356-Sheep!$N$253                                )&lt;=0),"WeanAlt2","")
&amp;IFERROR(IF(AND((OU$33-OU41                                                                                     )&gt;(OU$33-OV$33),(OU$33-OU41                                                                                     )&lt;=0),"Join-"    &amp;OU40,""),"")
&amp;IFERROR(IF(AND((OU$33-OU41-INDEX(Sheep!$V$361:$V$368,OU40,1))&gt;(OU$33-OV$33),(OU$33-OU41-INDEX(Sheep!$V$361:$V$368,OU40,1))&lt;=0),"Scan-"  &amp;OU40,""),"")
&amp;IFERROR(IF(AND((OU$33-OU41-150                                                                            )&gt;(OU$33-OV$33),(OU$33-OU41-150                                                                             )&lt;=0),"Birth-" &amp;OU40,""),"")
&amp;IFERROR(IF(AND((OU$33-OU41-150-Sheep!$R$354                                           )&gt;(OU$33-OV$33),(OU$33-OU41-150-Sheep!$R$354                                            )&lt;=0),"Wean-"&amp;OU40,""),"")
&amp;IFERROR(IF(AND((OU$33-OU41-150-Sheep!$R$355                                           )&gt;(OU$33-OV$33),(OU$33-OU41-150-Sheep!$R$355                                            )&lt;=0),"Alt1-"   &amp;OU40,""),"")
&amp;IFERROR(IF(AND((OU$33-OU41-150-Sheep!$R$356                                           )&gt;(OU$33-OV$33),(OU$33-OU41-150-Sheep!$R$356                                            )&lt;=0),"Alt2-"   &amp;OU40,""),"")</f>
        <v/>
      </c>
      <c r="OV42" s="266" t="str">
        <f xml:space="preserve">                    IF(AND((OV$33                                  -Sheep!$N$253                               )&gt;(OV$33-OW$33),(OV$33                                  -Sheep!$N$253                                )&lt;=0),"Born","")
&amp;                   IF(AND((OV$33-Sheep!$R$354-Sheep!$N$253                                )&gt;(OV$33-OW$33),(OV$33-Sheep!$R$354-Sheep!$N$253                                )&lt;=0),"WeanStd","")
&amp;                   IF(AND((OV$33-Sheep!$R$355-Sheep!$N$253                                )&gt;(OV$33-OW$33),(OV$33-Sheep!$R$355-Sheep!$N$253                                )&lt;=0),"WeanAlt1","")
&amp;                   IF(AND((OV$33-Sheep!$R$356-Sheep!$N$253                                )&gt;(OV$33-OW$33),(OV$33-Sheep!$R$356-Sheep!$N$253                                )&lt;=0),"WeanAlt2","")
&amp;IFERROR(IF(AND((OV$33-OV41                                                                                     )&gt;(OV$33-OW$33),(OV$33-OV41                                                                                     )&lt;=0),"Join-"    &amp;OV40,""),"")
&amp;IFERROR(IF(AND((OV$33-OV41-INDEX(Sheep!$V$361:$V$368,OV40,1))&gt;(OV$33-OW$33),(OV$33-OV41-INDEX(Sheep!$V$361:$V$368,OV40,1))&lt;=0),"Scan-"  &amp;OV40,""),"")
&amp;IFERROR(IF(AND((OV$33-OV41-150                                                                            )&gt;(OV$33-OW$33),(OV$33-OV41-150                                                                             )&lt;=0),"Birth-" &amp;OV40,""),"")
&amp;IFERROR(IF(AND((OV$33-OV41-150-Sheep!$R$354                                           )&gt;(OV$33-OW$33),(OV$33-OV41-150-Sheep!$R$354                                            )&lt;=0),"Wean-"&amp;OV40,""),"")
&amp;IFERROR(IF(AND((OV$33-OV41-150-Sheep!$R$355                                           )&gt;(OV$33-OW$33),(OV$33-OV41-150-Sheep!$R$355                                            )&lt;=0),"Alt1-"   &amp;OV40,""),"")
&amp;IFERROR(IF(AND((OV$33-OV41-150-Sheep!$R$356                                           )&gt;(OV$33-OW$33),(OV$33-OV41-150-Sheep!$R$356                                            )&lt;=0),"Alt2-"   &amp;OV40,""),"")</f>
        <v/>
      </c>
      <c r="OW42" s="266" t="str">
        <f xml:space="preserve">                    IF(AND((OW$33                                  -Sheep!$N$253                               )&gt;(OW$33-OX$33),(OW$33                                  -Sheep!$N$253                                )&lt;=0),"Born","")
&amp;                   IF(AND((OW$33-Sheep!$R$354-Sheep!$N$253                                )&gt;(OW$33-OX$33),(OW$33-Sheep!$R$354-Sheep!$N$253                                )&lt;=0),"WeanStd","")
&amp;                   IF(AND((OW$33-Sheep!$R$355-Sheep!$N$253                                )&gt;(OW$33-OX$33),(OW$33-Sheep!$R$355-Sheep!$N$253                                )&lt;=0),"WeanAlt1","")
&amp;                   IF(AND((OW$33-Sheep!$R$356-Sheep!$N$253                                )&gt;(OW$33-OX$33),(OW$33-Sheep!$R$356-Sheep!$N$253                                )&lt;=0),"WeanAlt2","")
&amp;IFERROR(IF(AND((OW$33-OW41                                                                                     )&gt;(OW$33-OX$33),(OW$33-OW41                                                                                     )&lt;=0),"Join-"    &amp;OW40,""),"")
&amp;IFERROR(IF(AND((OW$33-OW41-INDEX(Sheep!$V$361:$V$368,OW40,1))&gt;(OW$33-OX$33),(OW$33-OW41-INDEX(Sheep!$V$361:$V$368,OW40,1))&lt;=0),"Scan-"  &amp;OW40,""),"")
&amp;IFERROR(IF(AND((OW$33-OW41-150                                                                            )&gt;(OW$33-OX$33),(OW$33-OW41-150                                                                             )&lt;=0),"Birth-" &amp;OW40,""),"")
&amp;IFERROR(IF(AND((OW$33-OW41-150-Sheep!$R$354                                           )&gt;(OW$33-OX$33),(OW$33-OW41-150-Sheep!$R$354                                            )&lt;=0),"Wean-"&amp;OW40,""),"")
&amp;IFERROR(IF(AND((OW$33-OW41-150-Sheep!$R$355                                           )&gt;(OW$33-OX$33),(OW$33-OW41-150-Sheep!$R$355                                            )&lt;=0),"Alt1-"   &amp;OW40,""),"")
&amp;IFERROR(IF(AND((OW$33-OW41-150-Sheep!$R$356                                           )&gt;(OW$33-OX$33),(OW$33-OW41-150-Sheep!$R$356                                            )&lt;=0),"Alt2-"   &amp;OW40,""),"")</f>
        <v/>
      </c>
      <c r="OX42" s="266" t="str">
        <f xml:space="preserve">                    IF(AND((OX$33                                  -Sheep!$N$253                               )&gt;(OX$33-OY$33),(OX$33                                  -Sheep!$N$253                                )&lt;=0),"Born","")
&amp;                   IF(AND((OX$33-Sheep!$R$354-Sheep!$N$253                                )&gt;(OX$33-OY$33),(OX$33-Sheep!$R$354-Sheep!$N$253                                )&lt;=0),"WeanStd","")
&amp;                   IF(AND((OX$33-Sheep!$R$355-Sheep!$N$253                                )&gt;(OX$33-OY$33),(OX$33-Sheep!$R$355-Sheep!$N$253                                )&lt;=0),"WeanAlt1","")
&amp;                   IF(AND((OX$33-Sheep!$R$356-Sheep!$N$253                                )&gt;(OX$33-OY$33),(OX$33-Sheep!$R$356-Sheep!$N$253                                )&lt;=0),"WeanAlt2","")
&amp;IFERROR(IF(AND((OX$33-OX41                                                                                     )&gt;(OX$33-OY$33),(OX$33-OX41                                                                                     )&lt;=0),"Join-"    &amp;OX40,""),"")
&amp;IFERROR(IF(AND((OX$33-OX41-INDEX(Sheep!$V$361:$V$368,OX40,1))&gt;(OX$33-OY$33),(OX$33-OX41-INDEX(Sheep!$V$361:$V$368,OX40,1))&lt;=0),"Scan-"  &amp;OX40,""),"")
&amp;IFERROR(IF(AND((OX$33-OX41-150                                                                            )&gt;(OX$33-OY$33),(OX$33-OX41-150                                                                             )&lt;=0),"Birth-" &amp;OX40,""),"")
&amp;IFERROR(IF(AND((OX$33-OX41-150-Sheep!$R$354                                           )&gt;(OX$33-OY$33),(OX$33-OX41-150-Sheep!$R$354                                            )&lt;=0),"Wean-"&amp;OX40,""),"")
&amp;IFERROR(IF(AND((OX$33-OX41-150-Sheep!$R$355                                           )&gt;(OX$33-OY$33),(OX$33-OX41-150-Sheep!$R$355                                            )&lt;=0),"Alt1-"   &amp;OX40,""),"")
&amp;IFERROR(IF(AND((OX$33-OX41-150-Sheep!$R$356                                           )&gt;(OX$33-OY$33),(OX$33-OX41-150-Sheep!$R$356                                            )&lt;=0),"Alt2-"   &amp;OX40,""),"")</f>
        <v/>
      </c>
      <c r="OY42" s="266" t="str">
        <f xml:space="preserve">                    IF(AND((OY$33                                  -Sheep!$N$253                               )&gt;(OY$33-OZ$33),(OY$33                                  -Sheep!$N$253                                )&lt;=0),"Born","")
&amp;                   IF(AND((OY$33-Sheep!$R$354-Sheep!$N$253                                )&gt;(OY$33-OZ$33),(OY$33-Sheep!$R$354-Sheep!$N$253                                )&lt;=0),"WeanStd","")
&amp;                   IF(AND((OY$33-Sheep!$R$355-Sheep!$N$253                                )&gt;(OY$33-OZ$33),(OY$33-Sheep!$R$355-Sheep!$N$253                                )&lt;=0),"WeanAlt1","")
&amp;                   IF(AND((OY$33-Sheep!$R$356-Sheep!$N$253                                )&gt;(OY$33-OZ$33),(OY$33-Sheep!$R$356-Sheep!$N$253                                )&lt;=0),"WeanAlt2","")
&amp;IFERROR(IF(AND((OY$33-OY41                                                                                     )&gt;(OY$33-OZ$33),(OY$33-OY41                                                                                     )&lt;=0),"Join-"    &amp;OY40,""),"")
&amp;IFERROR(IF(AND((OY$33-OY41-INDEX(Sheep!$V$361:$V$368,OY40,1))&gt;(OY$33-OZ$33),(OY$33-OY41-INDEX(Sheep!$V$361:$V$368,OY40,1))&lt;=0),"Scan-"  &amp;OY40,""),"")
&amp;IFERROR(IF(AND((OY$33-OY41-150                                                                            )&gt;(OY$33-OZ$33),(OY$33-OY41-150                                                                             )&lt;=0),"Birth-" &amp;OY40,""),"")
&amp;IFERROR(IF(AND((OY$33-OY41-150-Sheep!$R$354                                           )&gt;(OY$33-OZ$33),(OY$33-OY41-150-Sheep!$R$354                                            )&lt;=0),"Wean-"&amp;OY40,""),"")
&amp;IFERROR(IF(AND((OY$33-OY41-150-Sheep!$R$355                                           )&gt;(OY$33-OZ$33),(OY$33-OY41-150-Sheep!$R$355                                            )&lt;=0),"Alt1-"   &amp;OY40,""),"")
&amp;IFERROR(IF(AND((OY$33-OY41-150-Sheep!$R$356                                           )&gt;(OY$33-OZ$33),(OY$33-OY41-150-Sheep!$R$356                                            )&lt;=0),"Alt2-"   &amp;OY40,""),"")</f>
        <v/>
      </c>
      <c r="OZ42" s="266" t="str">
        <f xml:space="preserve">                    IF(AND((OZ$33                                  -Sheep!$N$253                               )&gt;(OZ$33-PA$33),(OZ$33                                  -Sheep!$N$253                                )&lt;=0),"Born","")
&amp;                   IF(AND((OZ$33-Sheep!$R$354-Sheep!$N$253                                )&gt;(OZ$33-PA$33),(OZ$33-Sheep!$R$354-Sheep!$N$253                                )&lt;=0),"WeanStd","")
&amp;                   IF(AND((OZ$33-Sheep!$R$355-Sheep!$N$253                                )&gt;(OZ$33-PA$33),(OZ$33-Sheep!$R$355-Sheep!$N$253                                )&lt;=0),"WeanAlt1","")
&amp;                   IF(AND((OZ$33-Sheep!$R$356-Sheep!$N$253                                )&gt;(OZ$33-PA$33),(OZ$33-Sheep!$R$356-Sheep!$N$253                                )&lt;=0),"WeanAlt2","")
&amp;IFERROR(IF(AND((OZ$33-OZ41                                                                                     )&gt;(OZ$33-PA$33),(OZ$33-OZ41                                                                                     )&lt;=0),"Join-"    &amp;OZ40,""),"")
&amp;IFERROR(IF(AND((OZ$33-OZ41-INDEX(Sheep!$V$361:$V$368,OZ40,1))&gt;(OZ$33-PA$33),(OZ$33-OZ41-INDEX(Sheep!$V$361:$V$368,OZ40,1))&lt;=0),"Scan-"  &amp;OZ40,""),"")
&amp;IFERROR(IF(AND((OZ$33-OZ41-150                                                                            )&gt;(OZ$33-PA$33),(OZ$33-OZ41-150                                                                             )&lt;=0),"Birth-" &amp;OZ40,""),"")
&amp;IFERROR(IF(AND((OZ$33-OZ41-150-Sheep!$R$354                                           )&gt;(OZ$33-PA$33),(OZ$33-OZ41-150-Sheep!$R$354                                            )&lt;=0),"Wean-"&amp;OZ40,""),"")
&amp;IFERROR(IF(AND((OZ$33-OZ41-150-Sheep!$R$355                                           )&gt;(OZ$33-PA$33),(OZ$33-OZ41-150-Sheep!$R$355                                            )&lt;=0),"Alt1-"   &amp;OZ40,""),"")
&amp;IFERROR(IF(AND((OZ$33-OZ41-150-Sheep!$R$356                                           )&gt;(OZ$33-PA$33),(OZ$33-OZ41-150-Sheep!$R$356                                            )&lt;=0),"Alt2-"   &amp;OZ40,""),"")</f>
        <v>Wean-7</v>
      </c>
      <c r="PA42" s="266" t="str">
        <f xml:space="preserve">                    IF(AND((PA$33                                  -Sheep!$N$253                               )&gt;(PA$33-PB$33),(PA$33                                  -Sheep!$N$253                                )&lt;=0),"Born","")
&amp;                   IF(AND((PA$33-Sheep!$R$354-Sheep!$N$253                                )&gt;(PA$33-PB$33),(PA$33-Sheep!$R$354-Sheep!$N$253                                )&lt;=0),"WeanStd","")
&amp;                   IF(AND((PA$33-Sheep!$R$355-Sheep!$N$253                                )&gt;(PA$33-PB$33),(PA$33-Sheep!$R$355-Sheep!$N$253                                )&lt;=0),"WeanAlt1","")
&amp;                   IF(AND((PA$33-Sheep!$R$356-Sheep!$N$253                                )&gt;(PA$33-PB$33),(PA$33-Sheep!$R$356-Sheep!$N$253                                )&lt;=0),"WeanAlt2","")
&amp;IFERROR(IF(AND((PA$33-PA41                                                                                     )&gt;(PA$33-PB$33),(PA$33-PA41                                                                                     )&lt;=0),"Join-"    &amp;PA40,""),"")
&amp;IFERROR(IF(AND((PA$33-PA41-INDEX(Sheep!$V$361:$V$368,PA40,1))&gt;(PA$33-PB$33),(PA$33-PA41-INDEX(Sheep!$V$361:$V$368,PA40,1))&lt;=0),"Scan-"  &amp;PA40,""),"")
&amp;IFERROR(IF(AND((PA$33-PA41-150                                                                            )&gt;(PA$33-PB$33),(PA$33-PA41-150                                                                             )&lt;=0),"Birth-" &amp;PA40,""),"")
&amp;IFERROR(IF(AND((PA$33-PA41-150-Sheep!$R$354                                           )&gt;(PA$33-PB$33),(PA$33-PA41-150-Sheep!$R$354                                            )&lt;=0),"Wean-"&amp;PA40,""),"")
&amp;IFERROR(IF(AND((PA$33-PA41-150-Sheep!$R$355                                           )&gt;(PA$33-PB$33),(PA$33-PA41-150-Sheep!$R$355                                            )&lt;=0),"Alt1-"   &amp;PA40,""),"")
&amp;IFERROR(IF(AND((PA$33-PA41-150-Sheep!$R$356                                           )&gt;(PA$33-PB$33),(PA$33-PA41-150-Sheep!$R$356                                            )&lt;=0),"Alt2-"   &amp;PA40,""),"")</f>
        <v/>
      </c>
      <c r="PB42" s="266" t="str">
        <f xml:space="preserve">                    IF(AND((PB$33                                  -Sheep!$N$253                               )&gt;(PB$33-PC$33),(PB$33                                  -Sheep!$N$253                                )&lt;=0),"Born","")
&amp;                   IF(AND((PB$33-Sheep!$R$354-Sheep!$N$253                                )&gt;(PB$33-PC$33),(PB$33-Sheep!$R$354-Sheep!$N$253                                )&lt;=0),"WeanStd","")
&amp;                   IF(AND((PB$33-Sheep!$R$355-Sheep!$N$253                                )&gt;(PB$33-PC$33),(PB$33-Sheep!$R$355-Sheep!$N$253                                )&lt;=0),"WeanAlt1","")
&amp;                   IF(AND((PB$33-Sheep!$R$356-Sheep!$N$253                                )&gt;(PB$33-PC$33),(PB$33-Sheep!$R$356-Sheep!$N$253                                )&lt;=0),"WeanAlt2","")
&amp;IFERROR(IF(AND((PB$33-PB41                                                                                     )&gt;(PB$33-PC$33),(PB$33-PB41                                                                                     )&lt;=0),"Join-"    &amp;PB40,""),"")
&amp;IFERROR(IF(AND((PB$33-PB41-INDEX(Sheep!$V$361:$V$368,PB40,1))&gt;(PB$33-PC$33),(PB$33-PB41-INDEX(Sheep!$V$361:$V$368,PB40,1))&lt;=0),"Scan-"  &amp;PB40,""),"")
&amp;IFERROR(IF(AND((PB$33-PB41-150                                                                            )&gt;(PB$33-PC$33),(PB$33-PB41-150                                                                             )&lt;=0),"Birth-" &amp;PB40,""),"")
&amp;IFERROR(IF(AND((PB$33-PB41-150-Sheep!$R$354                                           )&gt;(PB$33-PC$33),(PB$33-PB41-150-Sheep!$R$354                                            )&lt;=0),"Wean-"&amp;PB40,""),"")
&amp;IFERROR(IF(AND((PB$33-PB41-150-Sheep!$R$355                                           )&gt;(PB$33-PC$33),(PB$33-PB41-150-Sheep!$R$355                                            )&lt;=0),"Alt1-"   &amp;PB40,""),"")
&amp;IFERROR(IF(AND((PB$33-PB41-150-Sheep!$R$356                                           )&gt;(PB$33-PC$33),(PB$33-PB41-150-Sheep!$R$356                                            )&lt;=0),"Alt2-"   &amp;PB40,""),"")</f>
        <v/>
      </c>
      <c r="PC42" s="266" t="str">
        <f xml:space="preserve">                    IF(AND((PC$33                                  -Sheep!$N$253                               )&gt;(PC$33-PD$33),(PC$33                                  -Sheep!$N$253                                )&lt;=0),"Born","")
&amp;                   IF(AND((PC$33-Sheep!$R$354-Sheep!$N$253                                )&gt;(PC$33-PD$33),(PC$33-Sheep!$R$354-Sheep!$N$253                                )&lt;=0),"WeanStd","")
&amp;                   IF(AND((PC$33-Sheep!$R$355-Sheep!$N$253                                )&gt;(PC$33-PD$33),(PC$33-Sheep!$R$355-Sheep!$N$253                                )&lt;=0),"WeanAlt1","")
&amp;                   IF(AND((PC$33-Sheep!$R$356-Sheep!$N$253                                )&gt;(PC$33-PD$33),(PC$33-Sheep!$R$356-Sheep!$N$253                                )&lt;=0),"WeanAlt2","")
&amp;IFERROR(IF(AND((PC$33-PC41                                                                                     )&gt;(PC$33-PD$33),(PC$33-PC41                                                                                     )&lt;=0),"Join-"    &amp;PC40,""),"")
&amp;IFERROR(IF(AND((PC$33-PC41-INDEX(Sheep!$V$361:$V$368,PC40,1))&gt;(PC$33-PD$33),(PC$33-PC41-INDEX(Sheep!$V$361:$V$368,PC40,1))&lt;=0),"Scan-"  &amp;PC40,""),"")
&amp;IFERROR(IF(AND((PC$33-PC41-150                                                                            )&gt;(PC$33-PD$33),(PC$33-PC41-150                                                                             )&lt;=0),"Birth-" &amp;PC40,""),"")
&amp;IFERROR(IF(AND((PC$33-PC41-150-Sheep!$R$354                                           )&gt;(PC$33-PD$33),(PC$33-PC41-150-Sheep!$R$354                                            )&lt;=0),"Wean-"&amp;PC40,""),"")
&amp;IFERROR(IF(AND((PC$33-PC41-150-Sheep!$R$355                                           )&gt;(PC$33-PD$33),(PC$33-PC41-150-Sheep!$R$355                                            )&lt;=0),"Alt1-"   &amp;PC40,""),"")
&amp;IFERROR(IF(AND((PC$33-PC41-150-Sheep!$R$356                                           )&gt;(PC$33-PD$33),(PC$33-PC41-150-Sheep!$R$356                                            )&lt;=0),"Alt2-"   &amp;PC40,""),"")</f>
        <v/>
      </c>
      <c r="PD42" s="266" t="str">
        <f xml:space="preserve">                    IF(AND((PD$33                                  -Sheep!$N$253                               )&gt;(PD$33-PE$33),(PD$33                                  -Sheep!$N$253                                )&lt;=0),"Born","")
&amp;                   IF(AND((PD$33-Sheep!$R$354-Sheep!$N$253                                )&gt;(PD$33-PE$33),(PD$33-Sheep!$R$354-Sheep!$N$253                                )&lt;=0),"WeanStd","")
&amp;                   IF(AND((PD$33-Sheep!$R$355-Sheep!$N$253                                )&gt;(PD$33-PE$33),(PD$33-Sheep!$R$355-Sheep!$N$253                                )&lt;=0),"WeanAlt1","")
&amp;                   IF(AND((PD$33-Sheep!$R$356-Sheep!$N$253                                )&gt;(PD$33-PE$33),(PD$33-Sheep!$R$356-Sheep!$N$253                                )&lt;=0),"WeanAlt2","")
&amp;IFERROR(IF(AND((PD$33-PD41                                                                                     )&gt;(PD$33-PE$33),(PD$33-PD41                                                                                     )&lt;=0),"Join-"    &amp;PD40,""),"")
&amp;IFERROR(IF(AND((PD$33-PD41-INDEX(Sheep!$V$361:$V$368,PD40,1))&gt;(PD$33-PE$33),(PD$33-PD41-INDEX(Sheep!$V$361:$V$368,PD40,1))&lt;=0),"Scan-"  &amp;PD40,""),"")
&amp;IFERROR(IF(AND((PD$33-PD41-150                                                                            )&gt;(PD$33-PE$33),(PD$33-PD41-150                                                                             )&lt;=0),"Birth-" &amp;PD40,""),"")
&amp;IFERROR(IF(AND((PD$33-PD41-150-Sheep!$R$354                                           )&gt;(PD$33-PE$33),(PD$33-PD41-150-Sheep!$R$354                                            )&lt;=0),"Wean-"&amp;PD40,""),"")
&amp;IFERROR(IF(AND((PD$33-PD41-150-Sheep!$R$355                                           )&gt;(PD$33-PE$33),(PD$33-PD41-150-Sheep!$R$355                                            )&lt;=0),"Alt1-"   &amp;PD40,""),"")
&amp;IFERROR(IF(AND((PD$33-PD41-150-Sheep!$R$356                                           )&gt;(PD$33-PE$33),(PD$33-PD41-150-Sheep!$R$356                                            )&lt;=0),"Alt2-"   &amp;PD40,""),"")</f>
        <v>Alt1-7</v>
      </c>
      <c r="PE42" s="266" t="str">
        <f xml:space="preserve">                    IF(AND((PE$33                                  -Sheep!$N$253                               )&gt;(PE$33-PF$33),(PE$33                                  -Sheep!$N$253                                )&lt;=0),"Born","")
&amp;                   IF(AND((PE$33-Sheep!$R$354-Sheep!$N$253                                )&gt;(PE$33-PF$33),(PE$33-Sheep!$R$354-Sheep!$N$253                                )&lt;=0),"WeanStd","")
&amp;                   IF(AND((PE$33-Sheep!$R$355-Sheep!$N$253                                )&gt;(PE$33-PF$33),(PE$33-Sheep!$R$355-Sheep!$N$253                                )&lt;=0),"WeanAlt1","")
&amp;                   IF(AND((PE$33-Sheep!$R$356-Sheep!$N$253                                )&gt;(PE$33-PF$33),(PE$33-Sheep!$R$356-Sheep!$N$253                                )&lt;=0),"WeanAlt2","")
&amp;IFERROR(IF(AND((PE$33-PE41                                                                                     )&gt;(PE$33-PF$33),(PE$33-PE41                                                                                     )&lt;=0),"Join-"    &amp;PE40,""),"")
&amp;IFERROR(IF(AND((PE$33-PE41-INDEX(Sheep!$V$361:$V$368,PE40,1))&gt;(PE$33-PF$33),(PE$33-PE41-INDEX(Sheep!$V$361:$V$368,PE40,1))&lt;=0),"Scan-"  &amp;PE40,""),"")
&amp;IFERROR(IF(AND((PE$33-PE41-150                                                                            )&gt;(PE$33-PF$33),(PE$33-PE41-150                                                                             )&lt;=0),"Birth-" &amp;PE40,""),"")
&amp;IFERROR(IF(AND((PE$33-PE41-150-Sheep!$R$354                                           )&gt;(PE$33-PF$33),(PE$33-PE41-150-Sheep!$R$354                                            )&lt;=0),"Wean-"&amp;PE40,""),"")
&amp;IFERROR(IF(AND((PE$33-PE41-150-Sheep!$R$355                                           )&gt;(PE$33-PF$33),(PE$33-PE41-150-Sheep!$R$355                                            )&lt;=0),"Alt1-"   &amp;PE40,""),"")
&amp;IFERROR(IF(AND((PE$33-PE41-150-Sheep!$R$356                                           )&gt;(PE$33-PF$33),(PE$33-PE41-150-Sheep!$R$356                                            )&lt;=0),"Alt2-"   &amp;PE40,""),"")</f>
        <v/>
      </c>
      <c r="PF42" s="266" t="str">
        <f xml:space="preserve">                    IF(AND((PF$33                                  -Sheep!$N$253                               )&gt;(PF$33-PG$33),(PF$33                                  -Sheep!$N$253                                )&lt;=0),"Born","")
&amp;                   IF(AND((PF$33-Sheep!$R$354-Sheep!$N$253                                )&gt;(PF$33-PG$33),(PF$33-Sheep!$R$354-Sheep!$N$253                                )&lt;=0),"WeanStd","")
&amp;                   IF(AND((PF$33-Sheep!$R$355-Sheep!$N$253                                )&gt;(PF$33-PG$33),(PF$33-Sheep!$R$355-Sheep!$N$253                                )&lt;=0),"WeanAlt1","")
&amp;                   IF(AND((PF$33-Sheep!$R$356-Sheep!$N$253                                )&gt;(PF$33-PG$33),(PF$33-Sheep!$R$356-Sheep!$N$253                                )&lt;=0),"WeanAlt2","")
&amp;IFERROR(IF(AND((PF$33-PF41                                                                                     )&gt;(PF$33-PG$33),(PF$33-PF41                                                                                     )&lt;=0),"Join-"    &amp;PF40,""),"")
&amp;IFERROR(IF(AND((PF$33-PF41-INDEX(Sheep!$V$361:$V$368,PF40,1))&gt;(PF$33-PG$33),(PF$33-PF41-INDEX(Sheep!$V$361:$V$368,PF40,1))&lt;=0),"Scan-"  &amp;PF40,""),"")
&amp;IFERROR(IF(AND((PF$33-PF41-150                                                                            )&gt;(PF$33-PG$33),(PF$33-PF41-150                                                                             )&lt;=0),"Birth-" &amp;PF40,""),"")
&amp;IFERROR(IF(AND((PF$33-PF41-150-Sheep!$R$354                                           )&gt;(PF$33-PG$33),(PF$33-PF41-150-Sheep!$R$354                                            )&lt;=0),"Wean-"&amp;PF40,""),"")
&amp;IFERROR(IF(AND((PF$33-PF41-150-Sheep!$R$355                                           )&gt;(PF$33-PG$33),(PF$33-PF41-150-Sheep!$R$355                                            )&lt;=0),"Alt1-"   &amp;PF40,""),"")
&amp;IFERROR(IF(AND((PF$33-PF41-150-Sheep!$R$356                                           )&gt;(PF$33-PG$33),(PF$33-PF41-150-Sheep!$R$356                                            )&lt;=0),"Alt2-"   &amp;PF40,""),"")</f>
        <v/>
      </c>
      <c r="PG42" s="266" t="str">
        <f xml:space="preserve">                    IF(AND((PG$33                                  -Sheep!$N$253                               )&gt;(PG$33-PH$33),(PG$33                                  -Sheep!$N$253                                )&lt;=0),"Born","")
&amp;                   IF(AND((PG$33-Sheep!$R$354-Sheep!$N$253                                )&gt;(PG$33-PH$33),(PG$33-Sheep!$R$354-Sheep!$N$253                                )&lt;=0),"WeanStd","")
&amp;                   IF(AND((PG$33-Sheep!$R$355-Sheep!$N$253                                )&gt;(PG$33-PH$33),(PG$33-Sheep!$R$355-Sheep!$N$253                                )&lt;=0),"WeanAlt1","")
&amp;                   IF(AND((PG$33-Sheep!$R$356-Sheep!$N$253                                )&gt;(PG$33-PH$33),(PG$33-Sheep!$R$356-Sheep!$N$253                                )&lt;=0),"WeanAlt2","")
&amp;IFERROR(IF(AND((PG$33-PG41                                                                                     )&gt;(PG$33-PH$33),(PG$33-PG41                                                                                     )&lt;=0),"Join-"    &amp;PG40,""),"")
&amp;IFERROR(IF(AND((PG$33-PG41-INDEX(Sheep!$V$361:$V$368,PG40,1))&gt;(PG$33-PH$33),(PG$33-PG41-INDEX(Sheep!$V$361:$V$368,PG40,1))&lt;=0),"Scan-"  &amp;PG40,""),"")
&amp;IFERROR(IF(AND((PG$33-PG41-150                                                                            )&gt;(PG$33-PH$33),(PG$33-PG41-150                                                                             )&lt;=0),"Birth-" &amp;PG40,""),"")
&amp;IFERROR(IF(AND((PG$33-PG41-150-Sheep!$R$354                                           )&gt;(PG$33-PH$33),(PG$33-PG41-150-Sheep!$R$354                                            )&lt;=0),"Wean-"&amp;PG40,""),"")
&amp;IFERROR(IF(AND((PG$33-PG41-150-Sheep!$R$355                                           )&gt;(PG$33-PH$33),(PG$33-PG41-150-Sheep!$R$355                                            )&lt;=0),"Alt1-"   &amp;PG40,""),"")
&amp;IFERROR(IF(AND((PG$33-PG41-150-Sheep!$R$356                                           )&gt;(PG$33-PH$33),(PG$33-PG41-150-Sheep!$R$356                                            )&lt;=0),"Alt2-"   &amp;PG40,""),"")</f>
        <v/>
      </c>
      <c r="PH42" s="266" t="str">
        <f xml:space="preserve">                    IF(AND((PH$33                                  -Sheep!$N$253                               )&gt;(PH$33-PI$33),(PH$33                                  -Sheep!$N$253                                )&lt;=0),"Born","")
&amp;                   IF(AND((PH$33-Sheep!$R$354-Sheep!$N$253                                )&gt;(PH$33-PI$33),(PH$33-Sheep!$R$354-Sheep!$N$253                                )&lt;=0),"WeanStd","")
&amp;                   IF(AND((PH$33-Sheep!$R$355-Sheep!$N$253                                )&gt;(PH$33-PI$33),(PH$33-Sheep!$R$355-Sheep!$N$253                                )&lt;=0),"WeanAlt1","")
&amp;                   IF(AND((PH$33-Sheep!$R$356-Sheep!$N$253                                )&gt;(PH$33-PI$33),(PH$33-Sheep!$R$356-Sheep!$N$253                                )&lt;=0),"WeanAlt2","")
&amp;IFERROR(IF(AND((PH$33-PH41                                                                                     )&gt;(PH$33-PI$33),(PH$33-PH41                                                                                     )&lt;=0),"Join-"    &amp;PH40,""),"")
&amp;IFERROR(IF(AND((PH$33-PH41-INDEX(Sheep!$V$361:$V$368,PH40,1))&gt;(PH$33-PI$33),(PH$33-PH41-INDEX(Sheep!$V$361:$V$368,PH40,1))&lt;=0),"Scan-"  &amp;PH40,""),"")
&amp;IFERROR(IF(AND((PH$33-PH41-150                                                                            )&gt;(PH$33-PI$33),(PH$33-PH41-150                                                                             )&lt;=0),"Birth-" &amp;PH40,""),"")
&amp;IFERROR(IF(AND((PH$33-PH41-150-Sheep!$R$354                                           )&gt;(PH$33-PI$33),(PH$33-PH41-150-Sheep!$R$354                                            )&lt;=0),"Wean-"&amp;PH40,""),"")
&amp;IFERROR(IF(AND((PH$33-PH41-150-Sheep!$R$355                                           )&gt;(PH$33-PI$33),(PH$33-PH41-150-Sheep!$R$355                                            )&lt;=0),"Alt1-"   &amp;PH40,""),"")
&amp;IFERROR(IF(AND((PH$33-PH41-150-Sheep!$R$356                                           )&gt;(PH$33-PI$33),(PH$33-PH41-150-Sheep!$R$356                                            )&lt;=0),"Alt2-"   &amp;PH40,""),"")</f>
        <v>Alt2-7</v>
      </c>
      <c r="PI42" s="266" t="str">
        <f xml:space="preserve">                    IF(AND((PI$33                                  -Sheep!$N$253                               )&gt;(PI$33-PJ$33),(PI$33                                  -Sheep!$N$253                                )&lt;=0),"Born","")
&amp;                   IF(AND((PI$33-Sheep!$R$354-Sheep!$N$253                                )&gt;(PI$33-PJ$33),(PI$33-Sheep!$R$354-Sheep!$N$253                                )&lt;=0),"WeanStd","")
&amp;                   IF(AND((PI$33-Sheep!$R$355-Sheep!$N$253                                )&gt;(PI$33-PJ$33),(PI$33-Sheep!$R$355-Sheep!$N$253                                )&lt;=0),"WeanAlt1","")
&amp;                   IF(AND((PI$33-Sheep!$R$356-Sheep!$N$253                                )&gt;(PI$33-PJ$33),(PI$33-Sheep!$R$356-Sheep!$N$253                                )&lt;=0),"WeanAlt2","")
&amp;IFERROR(IF(AND((PI$33-PI41                                                                                     )&gt;(PI$33-PJ$33),(PI$33-PI41                                                                                     )&lt;=0),"Join-"    &amp;PI40,""),"")
&amp;IFERROR(IF(AND((PI$33-PI41-INDEX(Sheep!$V$361:$V$368,PI40,1))&gt;(PI$33-PJ$33),(PI$33-PI41-INDEX(Sheep!$V$361:$V$368,PI40,1))&lt;=0),"Scan-"  &amp;PI40,""),"")
&amp;IFERROR(IF(AND((PI$33-PI41-150                                                                            )&gt;(PI$33-PJ$33),(PI$33-PI41-150                                                                             )&lt;=0),"Birth-" &amp;PI40,""),"")
&amp;IFERROR(IF(AND((PI$33-PI41-150-Sheep!$R$354                                           )&gt;(PI$33-PJ$33),(PI$33-PI41-150-Sheep!$R$354                                            )&lt;=0),"Wean-"&amp;PI40,""),"")
&amp;IFERROR(IF(AND((PI$33-PI41-150-Sheep!$R$355                                           )&gt;(PI$33-PJ$33),(PI$33-PI41-150-Sheep!$R$355                                            )&lt;=0),"Alt1-"   &amp;PI40,""),"")
&amp;IFERROR(IF(AND((PI$33-PI41-150-Sheep!$R$356                                           )&gt;(PI$33-PJ$33),(PI$33-PI41-150-Sheep!$R$356                                            )&lt;=0),"Alt2-"   &amp;PI40,""),"")</f>
        <v/>
      </c>
      <c r="PJ42" s="266" t="str">
        <f xml:space="preserve">                    IF(AND((PJ$33                                  -Sheep!$N$253                               )&gt;(PJ$33-PK$33),(PJ$33                                  -Sheep!$N$253                                )&lt;=0),"Born","")
&amp;                   IF(AND((PJ$33-Sheep!$R$354-Sheep!$N$253                                )&gt;(PJ$33-PK$33),(PJ$33-Sheep!$R$354-Sheep!$N$253                                )&lt;=0),"WeanStd","")
&amp;                   IF(AND((PJ$33-Sheep!$R$355-Sheep!$N$253                                )&gt;(PJ$33-PK$33),(PJ$33-Sheep!$R$355-Sheep!$N$253                                )&lt;=0),"WeanAlt1","")
&amp;                   IF(AND((PJ$33-Sheep!$R$356-Sheep!$N$253                                )&gt;(PJ$33-PK$33),(PJ$33-Sheep!$R$356-Sheep!$N$253                                )&lt;=0),"WeanAlt2","")
&amp;IFERROR(IF(AND((PJ$33-PJ41                                                                                     )&gt;(PJ$33-PK$33),(PJ$33-PJ41                                                                                     )&lt;=0),"Join-"    &amp;PJ40,""),"")
&amp;IFERROR(IF(AND((PJ$33-PJ41-INDEX(Sheep!$V$361:$V$368,PJ40,1))&gt;(PJ$33-PK$33),(PJ$33-PJ41-INDEX(Sheep!$V$361:$V$368,PJ40,1))&lt;=0),"Scan-"  &amp;PJ40,""),"")
&amp;IFERROR(IF(AND((PJ$33-PJ41-150                                                                            )&gt;(PJ$33-PK$33),(PJ$33-PJ41-150                                                                             )&lt;=0),"Birth-" &amp;PJ40,""),"")
&amp;IFERROR(IF(AND((PJ$33-PJ41-150-Sheep!$R$354                                           )&gt;(PJ$33-PK$33),(PJ$33-PJ41-150-Sheep!$R$354                                            )&lt;=0),"Wean-"&amp;PJ40,""),"")
&amp;IFERROR(IF(AND((PJ$33-PJ41-150-Sheep!$R$355                                           )&gt;(PJ$33-PK$33),(PJ$33-PJ41-150-Sheep!$R$355                                            )&lt;=0),"Alt1-"   &amp;PJ40,""),"")
&amp;IFERROR(IF(AND((PJ$33-PJ41-150-Sheep!$R$356                                           )&gt;(PJ$33-PK$33),(PJ$33-PJ41-150-Sheep!$R$356                                            )&lt;=0),"Alt2-"   &amp;PJ40,""),"")</f>
        <v/>
      </c>
      <c r="PK42" s="266" t="str">
        <f xml:space="preserve">                    IF(AND((PK$33                                  -Sheep!$N$253                               )&gt;(PK$33-PL$33),(PK$33                                  -Sheep!$N$253                                )&lt;=0),"Born","")
&amp;                   IF(AND((PK$33-Sheep!$R$354-Sheep!$N$253                                )&gt;(PK$33-PL$33),(PK$33-Sheep!$R$354-Sheep!$N$253                                )&lt;=0),"WeanStd","")
&amp;                   IF(AND((PK$33-Sheep!$R$355-Sheep!$N$253                                )&gt;(PK$33-PL$33),(PK$33-Sheep!$R$355-Sheep!$N$253                                )&lt;=0),"WeanAlt1","")
&amp;                   IF(AND((PK$33-Sheep!$R$356-Sheep!$N$253                                )&gt;(PK$33-PL$33),(PK$33-Sheep!$R$356-Sheep!$N$253                                )&lt;=0),"WeanAlt2","")
&amp;IFERROR(IF(AND((PK$33-PK41                                                                                     )&gt;(PK$33-PL$33),(PK$33-PK41                                                                                     )&lt;=0),"Join-"    &amp;PK40,""),"")
&amp;IFERROR(IF(AND((PK$33-PK41-INDEX(Sheep!$V$361:$V$368,PK40,1))&gt;(PK$33-PL$33),(PK$33-PK41-INDEX(Sheep!$V$361:$V$368,PK40,1))&lt;=0),"Scan-"  &amp;PK40,""),"")
&amp;IFERROR(IF(AND((PK$33-PK41-150                                                                            )&gt;(PK$33-PL$33),(PK$33-PK41-150                                                                             )&lt;=0),"Birth-" &amp;PK40,""),"")
&amp;IFERROR(IF(AND((PK$33-PK41-150-Sheep!$R$354                                           )&gt;(PK$33-PL$33),(PK$33-PK41-150-Sheep!$R$354                                            )&lt;=0),"Wean-"&amp;PK40,""),"")
&amp;IFERROR(IF(AND((PK$33-PK41-150-Sheep!$R$355                                           )&gt;(PK$33-PL$33),(PK$33-PK41-150-Sheep!$R$355                                            )&lt;=0),"Alt1-"   &amp;PK40,""),"")
&amp;IFERROR(IF(AND((PK$33-PK41-150-Sheep!$R$356                                           )&gt;(PK$33-PL$33),(PK$33-PK41-150-Sheep!$R$356                                            )&lt;=0),"Alt2-"   &amp;PK40,""),"")</f>
        <v/>
      </c>
      <c r="PL42" s="266" t="str">
        <f xml:space="preserve">                    IF(AND((PL$33                                  -Sheep!$N$253                               )&gt;(PL$33-PM$33),(PL$33                                  -Sheep!$N$253                                )&lt;=0),"Born","")
&amp;                   IF(AND((PL$33-Sheep!$R$354-Sheep!$N$253                                )&gt;(PL$33-PM$33),(PL$33-Sheep!$R$354-Sheep!$N$253                                )&lt;=0),"WeanStd","")
&amp;                   IF(AND((PL$33-Sheep!$R$355-Sheep!$N$253                                )&gt;(PL$33-PM$33),(PL$33-Sheep!$R$355-Sheep!$N$253                                )&lt;=0),"WeanAlt1","")
&amp;                   IF(AND((PL$33-Sheep!$R$356-Sheep!$N$253                                )&gt;(PL$33-PM$33),(PL$33-Sheep!$R$356-Sheep!$N$253                                )&lt;=0),"WeanAlt2","")
&amp;IFERROR(IF(AND((PL$33-PL41                                                                                     )&gt;(PL$33-PM$33),(PL$33-PL41                                                                                     )&lt;=0),"Join-"    &amp;PL40,""),"")
&amp;IFERROR(IF(AND((PL$33-PL41-INDEX(Sheep!$V$361:$V$368,PL40,1))&gt;(PL$33-PM$33),(PL$33-PL41-INDEX(Sheep!$V$361:$V$368,PL40,1))&lt;=0),"Scan-"  &amp;PL40,""),"")
&amp;IFERROR(IF(AND((PL$33-PL41-150                                                                            )&gt;(PL$33-PM$33),(PL$33-PL41-150                                                                             )&lt;=0),"Birth-" &amp;PL40,""),"")
&amp;IFERROR(IF(AND((PL$33-PL41-150-Sheep!$R$354                                           )&gt;(PL$33-PM$33),(PL$33-PL41-150-Sheep!$R$354                                            )&lt;=0),"Wean-"&amp;PL40,""),"")
&amp;IFERROR(IF(AND((PL$33-PL41-150-Sheep!$R$355                                           )&gt;(PL$33-PM$33),(PL$33-PL41-150-Sheep!$R$355                                            )&lt;=0),"Alt1-"   &amp;PL40,""),"")
&amp;IFERROR(IF(AND((PL$33-PL41-150-Sheep!$R$356                                           )&gt;(PL$33-PM$33),(PL$33-PL41-150-Sheep!$R$356                                            )&lt;=0),"Alt2-"   &amp;PL40,""),"")</f>
        <v/>
      </c>
      <c r="PM42" s="266" t="str">
        <f xml:space="preserve">                    IF(AND((PM$33                                  -Sheep!$N$253                               )&gt;(PM$33-PN$33),(PM$33                                  -Sheep!$N$253                                )&lt;=0),"Born","")
&amp;                   IF(AND((PM$33-Sheep!$R$354-Sheep!$N$253                                )&gt;(PM$33-PN$33),(PM$33-Sheep!$R$354-Sheep!$N$253                                )&lt;=0),"WeanStd","")
&amp;                   IF(AND((PM$33-Sheep!$R$355-Sheep!$N$253                                )&gt;(PM$33-PN$33),(PM$33-Sheep!$R$355-Sheep!$N$253                                )&lt;=0),"WeanAlt1","")
&amp;                   IF(AND((PM$33-Sheep!$R$356-Sheep!$N$253                                )&gt;(PM$33-PN$33),(PM$33-Sheep!$R$356-Sheep!$N$253                                )&lt;=0),"WeanAlt2","")
&amp;IFERROR(IF(AND((PM$33-PM41                                                                                     )&gt;(PM$33-PN$33),(PM$33-PM41                                                                                     )&lt;=0),"Join-"    &amp;PM40,""),"")
&amp;IFERROR(IF(AND((PM$33-PM41-INDEX(Sheep!$V$361:$V$368,PM40,1))&gt;(PM$33-PN$33),(PM$33-PM41-INDEX(Sheep!$V$361:$V$368,PM40,1))&lt;=0),"Scan-"  &amp;PM40,""),"")
&amp;IFERROR(IF(AND((PM$33-PM41-150                                                                            )&gt;(PM$33-PN$33),(PM$33-PM41-150                                                                             )&lt;=0),"Birth-" &amp;PM40,""),"")
&amp;IFERROR(IF(AND((PM$33-PM41-150-Sheep!$R$354                                           )&gt;(PM$33-PN$33),(PM$33-PM41-150-Sheep!$R$354                                            )&lt;=0),"Wean-"&amp;PM40,""),"")
&amp;IFERROR(IF(AND((PM$33-PM41-150-Sheep!$R$355                                           )&gt;(PM$33-PN$33),(PM$33-PM41-150-Sheep!$R$355                                            )&lt;=0),"Alt1-"   &amp;PM40,""),"")
&amp;IFERROR(IF(AND((PM$33-PM41-150-Sheep!$R$356                                           )&gt;(PM$33-PN$33),(PM$33-PM41-150-Sheep!$R$356                                            )&lt;=0),"Alt2-"   &amp;PM40,""),"")</f>
        <v/>
      </c>
      <c r="PN42" s="266" t="str">
        <f xml:space="preserve">                    IF(AND((PN$33                                  -Sheep!$N$253                               )&gt;(PN$33-PO$33),(PN$33                                  -Sheep!$N$253                                )&lt;=0),"Born","")
&amp;                   IF(AND((PN$33-Sheep!$R$354-Sheep!$N$253                                )&gt;(PN$33-PO$33),(PN$33-Sheep!$R$354-Sheep!$N$253                                )&lt;=0),"WeanStd","")
&amp;                   IF(AND((PN$33-Sheep!$R$355-Sheep!$N$253                                )&gt;(PN$33-PO$33),(PN$33-Sheep!$R$355-Sheep!$N$253                                )&lt;=0),"WeanAlt1","")
&amp;                   IF(AND((PN$33-Sheep!$R$356-Sheep!$N$253                                )&gt;(PN$33-PO$33),(PN$33-Sheep!$R$356-Sheep!$N$253                                )&lt;=0),"WeanAlt2","")
&amp;IFERROR(IF(AND((PN$33-PN41                                                                                     )&gt;(PN$33-PO$33),(PN$33-PN41                                                                                     )&lt;=0),"Join-"    &amp;PN40,""),"")
&amp;IFERROR(IF(AND((PN$33-PN41-INDEX(Sheep!$V$361:$V$368,PN40,1))&gt;(PN$33-PO$33),(PN$33-PN41-INDEX(Sheep!$V$361:$V$368,PN40,1))&lt;=0),"Scan-"  &amp;PN40,""),"")
&amp;IFERROR(IF(AND((PN$33-PN41-150                                                                            )&gt;(PN$33-PO$33),(PN$33-PN41-150                                                                             )&lt;=0),"Birth-" &amp;PN40,""),"")
&amp;IFERROR(IF(AND((PN$33-PN41-150-Sheep!$R$354                                           )&gt;(PN$33-PO$33),(PN$33-PN41-150-Sheep!$R$354                                            )&lt;=0),"Wean-"&amp;PN40,""),"")
&amp;IFERROR(IF(AND((PN$33-PN41-150-Sheep!$R$355                                           )&gt;(PN$33-PO$33),(PN$33-PN41-150-Sheep!$R$355                                            )&lt;=0),"Alt1-"   &amp;PN40,""),"")
&amp;IFERROR(IF(AND((PN$33-PN41-150-Sheep!$R$356                                           )&gt;(PN$33-PO$33),(PN$33-PN41-150-Sheep!$R$356                                            )&lt;=0),"Alt2-"   &amp;PN40,""),"")</f>
        <v/>
      </c>
      <c r="PO42" s="266" t="str">
        <f xml:space="preserve">                    IF(AND((PO$33                                  -Sheep!$N$253                               )&gt;(PO$33-PP$33),(PO$33                                  -Sheep!$N$253                                )&lt;=0),"Born","")
&amp;                   IF(AND((PO$33-Sheep!$R$354-Sheep!$N$253                                )&gt;(PO$33-PP$33),(PO$33-Sheep!$R$354-Sheep!$N$253                                )&lt;=0),"WeanStd","")
&amp;                   IF(AND((PO$33-Sheep!$R$355-Sheep!$N$253                                )&gt;(PO$33-PP$33),(PO$33-Sheep!$R$355-Sheep!$N$253                                )&lt;=0),"WeanAlt1","")
&amp;                   IF(AND((PO$33-Sheep!$R$356-Sheep!$N$253                                )&gt;(PO$33-PP$33),(PO$33-Sheep!$R$356-Sheep!$N$253                                )&lt;=0),"WeanAlt2","")
&amp;IFERROR(IF(AND((PO$33-PO41                                                                                     )&gt;(PO$33-PP$33),(PO$33-PO41                                                                                     )&lt;=0),"Join-"    &amp;PO40,""),"")
&amp;IFERROR(IF(AND((PO$33-PO41-INDEX(Sheep!$V$361:$V$368,PO40,1))&gt;(PO$33-PP$33),(PO$33-PO41-INDEX(Sheep!$V$361:$V$368,PO40,1))&lt;=0),"Scan-"  &amp;PO40,""),"")
&amp;IFERROR(IF(AND((PO$33-PO41-150                                                                            )&gt;(PO$33-PP$33),(PO$33-PO41-150                                                                             )&lt;=0),"Birth-" &amp;PO40,""),"")
&amp;IFERROR(IF(AND((PO$33-PO41-150-Sheep!$R$354                                           )&gt;(PO$33-PP$33),(PO$33-PO41-150-Sheep!$R$354                                            )&lt;=0),"Wean-"&amp;PO40,""),"")
&amp;IFERROR(IF(AND((PO$33-PO41-150-Sheep!$R$355                                           )&gt;(PO$33-PP$33),(PO$33-PO41-150-Sheep!$R$355                                            )&lt;=0),"Alt1-"   &amp;PO40,""),"")
&amp;IFERROR(IF(AND((PO$33-PO41-150-Sheep!$R$356                                           )&gt;(PO$33-PP$33),(PO$33-PO41-150-Sheep!$R$356                                            )&lt;=0),"Alt2-"   &amp;PO40,""),"")</f>
        <v/>
      </c>
      <c r="PP42" s="266" t="str">
        <f xml:space="preserve">                    IF(AND((PP$33                                  -Sheep!$N$253                               )&gt;(PP$33-PQ$33),(PP$33                                  -Sheep!$N$253                                )&lt;=0),"Born","")
&amp;                   IF(AND((PP$33-Sheep!$R$354-Sheep!$N$253                                )&gt;(PP$33-PQ$33),(PP$33-Sheep!$R$354-Sheep!$N$253                                )&lt;=0),"WeanStd","")
&amp;                   IF(AND((PP$33-Sheep!$R$355-Sheep!$N$253                                )&gt;(PP$33-PQ$33),(PP$33-Sheep!$R$355-Sheep!$N$253                                )&lt;=0),"WeanAlt1","")
&amp;                   IF(AND((PP$33-Sheep!$R$356-Sheep!$N$253                                )&gt;(PP$33-PQ$33),(PP$33-Sheep!$R$356-Sheep!$N$253                                )&lt;=0),"WeanAlt2","")
&amp;IFERROR(IF(AND((PP$33-PP41                                                                                     )&gt;(PP$33-PQ$33),(PP$33-PP41                                                                                     )&lt;=0),"Join-"    &amp;PP40,""),"")
&amp;IFERROR(IF(AND((PP$33-PP41-INDEX(Sheep!$V$361:$V$368,PP40,1))&gt;(PP$33-PQ$33),(PP$33-PP41-INDEX(Sheep!$V$361:$V$368,PP40,1))&lt;=0),"Scan-"  &amp;PP40,""),"")
&amp;IFERROR(IF(AND((PP$33-PP41-150                                                                            )&gt;(PP$33-PQ$33),(PP$33-PP41-150                                                                             )&lt;=0),"Birth-" &amp;PP40,""),"")
&amp;IFERROR(IF(AND((PP$33-PP41-150-Sheep!$R$354                                           )&gt;(PP$33-PQ$33),(PP$33-PP41-150-Sheep!$R$354                                            )&lt;=0),"Wean-"&amp;PP40,""),"")
&amp;IFERROR(IF(AND((PP$33-PP41-150-Sheep!$R$355                                           )&gt;(PP$33-PQ$33),(PP$33-PP41-150-Sheep!$R$355                                            )&lt;=0),"Alt1-"   &amp;PP40,""),"")
&amp;IFERROR(IF(AND((PP$33-PP41-150-Sheep!$R$356                                           )&gt;(PP$33-PQ$33),(PP$33-PP41-150-Sheep!$R$356                                            )&lt;=0),"Alt2-"   &amp;PP40,""),"")</f>
        <v/>
      </c>
      <c r="PQ42" s="266" t="str">
        <f xml:space="preserve">                    IF(AND((PQ$33                                  -Sheep!$N$253                               )&gt;(PQ$33-PR$33),(PQ$33                                  -Sheep!$N$253                                )&lt;=0),"Born","")
&amp;                   IF(AND((PQ$33-Sheep!$R$354-Sheep!$N$253                                )&gt;(PQ$33-PR$33),(PQ$33-Sheep!$R$354-Sheep!$N$253                                )&lt;=0),"WeanStd","")
&amp;                   IF(AND((PQ$33-Sheep!$R$355-Sheep!$N$253                                )&gt;(PQ$33-PR$33),(PQ$33-Sheep!$R$355-Sheep!$N$253                                )&lt;=0),"WeanAlt1","")
&amp;                   IF(AND((PQ$33-Sheep!$R$356-Sheep!$N$253                                )&gt;(PQ$33-PR$33),(PQ$33-Sheep!$R$356-Sheep!$N$253                                )&lt;=0),"WeanAlt2","")
&amp;IFERROR(IF(AND((PQ$33-PQ41                                                                                     )&gt;(PQ$33-PR$33),(PQ$33-PQ41                                                                                     )&lt;=0),"Join-"    &amp;PQ40,""),"")
&amp;IFERROR(IF(AND((PQ$33-PQ41-INDEX(Sheep!$V$361:$V$368,PQ40,1))&gt;(PQ$33-PR$33),(PQ$33-PQ41-INDEX(Sheep!$V$361:$V$368,PQ40,1))&lt;=0),"Scan-"  &amp;PQ40,""),"")
&amp;IFERROR(IF(AND((PQ$33-PQ41-150                                                                            )&gt;(PQ$33-PR$33),(PQ$33-PQ41-150                                                                             )&lt;=0),"Birth-" &amp;PQ40,""),"")
&amp;IFERROR(IF(AND((PQ$33-PQ41-150-Sheep!$R$354                                           )&gt;(PQ$33-PR$33),(PQ$33-PQ41-150-Sheep!$R$354                                            )&lt;=0),"Wean-"&amp;PQ40,""),"")
&amp;IFERROR(IF(AND((PQ$33-PQ41-150-Sheep!$R$355                                           )&gt;(PQ$33-PR$33),(PQ$33-PQ41-150-Sheep!$R$355                                            )&lt;=0),"Alt1-"   &amp;PQ40,""),"")
&amp;IFERROR(IF(AND((PQ$33-PQ41-150-Sheep!$R$356                                           )&gt;(PQ$33-PR$33),(PQ$33-PQ41-150-Sheep!$R$356                                            )&lt;=0),"Alt2-"   &amp;PQ40,""),"")</f>
        <v>Join-8</v>
      </c>
      <c r="PR42" s="266" t="str">
        <f xml:space="preserve">                    IF(AND((PR$33                                  -Sheep!$N$253                               )&gt;(PR$33-PS$33),(PR$33                                  -Sheep!$N$253                                )&lt;=0),"Born","")
&amp;                   IF(AND((PR$33-Sheep!$R$354-Sheep!$N$253                                )&gt;(PR$33-PS$33),(PR$33-Sheep!$R$354-Sheep!$N$253                                )&lt;=0),"WeanStd","")
&amp;                   IF(AND((PR$33-Sheep!$R$355-Sheep!$N$253                                )&gt;(PR$33-PS$33),(PR$33-Sheep!$R$355-Sheep!$N$253                                )&lt;=0),"WeanAlt1","")
&amp;                   IF(AND((PR$33-Sheep!$R$356-Sheep!$N$253                                )&gt;(PR$33-PS$33),(PR$33-Sheep!$R$356-Sheep!$N$253                                )&lt;=0),"WeanAlt2","")
&amp;IFERROR(IF(AND((PR$33-PR41                                                                                     )&gt;(PR$33-PS$33),(PR$33-PR41                                                                                     )&lt;=0),"Join-"    &amp;PR40,""),"")
&amp;IFERROR(IF(AND((PR$33-PR41-INDEX(Sheep!$V$361:$V$368,PR40,1))&gt;(PR$33-PS$33),(PR$33-PR41-INDEX(Sheep!$V$361:$V$368,PR40,1))&lt;=0),"Scan-"  &amp;PR40,""),"")
&amp;IFERROR(IF(AND((PR$33-PR41-150                                                                            )&gt;(PR$33-PS$33),(PR$33-PR41-150                                                                             )&lt;=0),"Birth-" &amp;PR40,""),"")
&amp;IFERROR(IF(AND((PR$33-PR41-150-Sheep!$R$354                                           )&gt;(PR$33-PS$33),(PR$33-PR41-150-Sheep!$R$354                                            )&lt;=0),"Wean-"&amp;PR40,""),"")
&amp;IFERROR(IF(AND((PR$33-PR41-150-Sheep!$R$355                                           )&gt;(PR$33-PS$33),(PR$33-PR41-150-Sheep!$R$355                                            )&lt;=0),"Alt1-"   &amp;PR40,""),"")
&amp;IFERROR(IF(AND((PR$33-PR41-150-Sheep!$R$356                                           )&gt;(PR$33-PS$33),(PR$33-PR41-150-Sheep!$R$356                                            )&lt;=0),"Alt2-"   &amp;PR40,""),"")</f>
        <v/>
      </c>
      <c r="PS42" s="266" t="str">
        <f xml:space="preserve">                    IF(AND((PS$33                                  -Sheep!$N$253                               )&gt;(PS$33-PT$33),(PS$33                                  -Sheep!$N$253                                )&lt;=0),"Born","")
&amp;                   IF(AND((PS$33-Sheep!$R$354-Sheep!$N$253                                )&gt;(PS$33-PT$33),(PS$33-Sheep!$R$354-Sheep!$N$253                                )&lt;=0),"WeanStd","")
&amp;                   IF(AND((PS$33-Sheep!$R$355-Sheep!$N$253                                )&gt;(PS$33-PT$33),(PS$33-Sheep!$R$355-Sheep!$N$253                                )&lt;=0),"WeanAlt1","")
&amp;                   IF(AND((PS$33-Sheep!$R$356-Sheep!$N$253                                )&gt;(PS$33-PT$33),(PS$33-Sheep!$R$356-Sheep!$N$253                                )&lt;=0),"WeanAlt2","")
&amp;IFERROR(IF(AND((PS$33-PS41                                                                                     )&gt;(PS$33-PT$33),(PS$33-PS41                                                                                     )&lt;=0),"Join-"    &amp;PS40,""),"")
&amp;IFERROR(IF(AND((PS$33-PS41-INDEX(Sheep!$V$361:$V$368,PS40,1))&gt;(PS$33-PT$33),(PS$33-PS41-INDEX(Sheep!$V$361:$V$368,PS40,1))&lt;=0),"Scan-"  &amp;PS40,""),"")
&amp;IFERROR(IF(AND((PS$33-PS41-150                                                                            )&gt;(PS$33-PT$33),(PS$33-PS41-150                                                                             )&lt;=0),"Birth-" &amp;PS40,""),"")
&amp;IFERROR(IF(AND((PS$33-PS41-150-Sheep!$R$354                                           )&gt;(PS$33-PT$33),(PS$33-PS41-150-Sheep!$R$354                                            )&lt;=0),"Wean-"&amp;PS40,""),"")
&amp;IFERROR(IF(AND((PS$33-PS41-150-Sheep!$R$355                                           )&gt;(PS$33-PT$33),(PS$33-PS41-150-Sheep!$R$355                                            )&lt;=0),"Alt1-"   &amp;PS40,""),"")
&amp;IFERROR(IF(AND((PS$33-PS41-150-Sheep!$R$356                                           )&gt;(PS$33-PT$33),(PS$33-PS41-150-Sheep!$R$356                                            )&lt;=0),"Alt2-"   &amp;PS40,""),"")</f>
        <v/>
      </c>
      <c r="PT42" s="266" t="str">
        <f xml:space="preserve">                    IF(AND((PT$33                                  -Sheep!$N$253                               )&gt;(PT$33-PU$33),(PT$33                                  -Sheep!$N$253                                )&lt;=0),"Born","")
&amp;                   IF(AND((PT$33-Sheep!$R$354-Sheep!$N$253                                )&gt;(PT$33-PU$33),(PT$33-Sheep!$R$354-Sheep!$N$253                                )&lt;=0),"WeanStd","")
&amp;                   IF(AND((PT$33-Sheep!$R$355-Sheep!$N$253                                )&gt;(PT$33-PU$33),(PT$33-Sheep!$R$355-Sheep!$N$253                                )&lt;=0),"WeanAlt1","")
&amp;                   IF(AND((PT$33-Sheep!$R$356-Sheep!$N$253                                )&gt;(PT$33-PU$33),(PT$33-Sheep!$R$356-Sheep!$N$253                                )&lt;=0),"WeanAlt2","")
&amp;IFERROR(IF(AND((PT$33-PT41                                                                                     )&gt;(PT$33-PU$33),(PT$33-PT41                                                                                     )&lt;=0),"Join-"    &amp;PT40,""),"")
&amp;IFERROR(IF(AND((PT$33-PT41-INDEX(Sheep!$V$361:$V$368,PT40,1))&gt;(PT$33-PU$33),(PT$33-PT41-INDEX(Sheep!$V$361:$V$368,PT40,1))&lt;=0),"Scan-"  &amp;PT40,""),"")
&amp;IFERROR(IF(AND((PT$33-PT41-150                                                                            )&gt;(PT$33-PU$33),(PT$33-PT41-150                                                                             )&lt;=0),"Birth-" &amp;PT40,""),"")
&amp;IFERROR(IF(AND((PT$33-PT41-150-Sheep!$R$354                                           )&gt;(PT$33-PU$33),(PT$33-PT41-150-Sheep!$R$354                                            )&lt;=0),"Wean-"&amp;PT40,""),"")
&amp;IFERROR(IF(AND((PT$33-PT41-150-Sheep!$R$355                                           )&gt;(PT$33-PU$33),(PT$33-PT41-150-Sheep!$R$355                                            )&lt;=0),"Alt1-"   &amp;PT40,""),"")
&amp;IFERROR(IF(AND((PT$33-PT41-150-Sheep!$R$356                                           )&gt;(PT$33-PU$33),(PT$33-PT41-150-Sheep!$R$356                                            )&lt;=0),"Alt2-"   &amp;PT40,""),"")</f>
        <v/>
      </c>
      <c r="PU42" s="266" t="str">
        <f xml:space="preserve">                    IF(AND((PU$33                                  -Sheep!$N$253                               )&gt;(PU$33-PV$33),(PU$33                                  -Sheep!$N$253                                )&lt;=0),"Born","")
&amp;                   IF(AND((PU$33-Sheep!$R$354-Sheep!$N$253                                )&gt;(PU$33-PV$33),(PU$33-Sheep!$R$354-Sheep!$N$253                                )&lt;=0),"WeanStd","")
&amp;                   IF(AND((PU$33-Sheep!$R$355-Sheep!$N$253                                )&gt;(PU$33-PV$33),(PU$33-Sheep!$R$355-Sheep!$N$253                                )&lt;=0),"WeanAlt1","")
&amp;                   IF(AND((PU$33-Sheep!$R$356-Sheep!$N$253                                )&gt;(PU$33-PV$33),(PU$33-Sheep!$R$356-Sheep!$N$253                                )&lt;=0),"WeanAlt2","")
&amp;IFERROR(IF(AND((PU$33-PU41                                                                                     )&gt;(PU$33-PV$33),(PU$33-PU41                                                                                     )&lt;=0),"Join-"    &amp;PU40,""),"")
&amp;IFERROR(IF(AND((PU$33-PU41-INDEX(Sheep!$V$361:$V$368,PU40,1))&gt;(PU$33-PV$33),(PU$33-PU41-INDEX(Sheep!$V$361:$V$368,PU40,1))&lt;=0),"Scan-"  &amp;PU40,""),"")
&amp;IFERROR(IF(AND((PU$33-PU41-150                                                                            )&gt;(PU$33-PV$33),(PU$33-PU41-150                                                                             )&lt;=0),"Birth-" &amp;PU40,""),"")
&amp;IFERROR(IF(AND((PU$33-PU41-150-Sheep!$R$354                                           )&gt;(PU$33-PV$33),(PU$33-PU41-150-Sheep!$R$354                                            )&lt;=0),"Wean-"&amp;PU40,""),"")
&amp;IFERROR(IF(AND((PU$33-PU41-150-Sheep!$R$355                                           )&gt;(PU$33-PV$33),(PU$33-PU41-150-Sheep!$R$355                                            )&lt;=0),"Alt1-"   &amp;PU40,""),"")
&amp;IFERROR(IF(AND((PU$33-PU41-150-Sheep!$R$356                                           )&gt;(PU$33-PV$33),(PU$33-PU41-150-Sheep!$R$356                                            )&lt;=0),"Alt2-"   &amp;PU40,""),"")</f>
        <v/>
      </c>
      <c r="PV42" s="266" t="str">
        <f xml:space="preserve">                    IF(AND((PV$33                                  -Sheep!$N$253                               )&gt;(PV$33-PW$33),(PV$33                                  -Sheep!$N$253                                )&lt;=0),"Born","")
&amp;                   IF(AND((PV$33-Sheep!$R$354-Sheep!$N$253                                )&gt;(PV$33-PW$33),(PV$33-Sheep!$R$354-Sheep!$N$253                                )&lt;=0),"WeanStd","")
&amp;                   IF(AND((PV$33-Sheep!$R$355-Sheep!$N$253                                )&gt;(PV$33-PW$33),(PV$33-Sheep!$R$355-Sheep!$N$253                                )&lt;=0),"WeanAlt1","")
&amp;                   IF(AND((PV$33-Sheep!$R$356-Sheep!$N$253                                )&gt;(PV$33-PW$33),(PV$33-Sheep!$R$356-Sheep!$N$253                                )&lt;=0),"WeanAlt2","")
&amp;IFERROR(IF(AND((PV$33-PV41                                                                                     )&gt;(PV$33-PW$33),(PV$33-PV41                                                                                     )&lt;=0),"Join-"    &amp;PV40,""),"")
&amp;IFERROR(IF(AND((PV$33-PV41-INDEX(Sheep!$V$361:$V$368,PV40,1))&gt;(PV$33-PW$33),(PV$33-PV41-INDEX(Sheep!$V$361:$V$368,PV40,1))&lt;=0),"Scan-"  &amp;PV40,""),"")
&amp;IFERROR(IF(AND((PV$33-PV41-150                                                                            )&gt;(PV$33-PW$33),(PV$33-PV41-150                                                                             )&lt;=0),"Birth-" &amp;PV40,""),"")
&amp;IFERROR(IF(AND((PV$33-PV41-150-Sheep!$R$354                                           )&gt;(PV$33-PW$33),(PV$33-PV41-150-Sheep!$R$354                                            )&lt;=0),"Wean-"&amp;PV40,""),"")
&amp;IFERROR(IF(AND((PV$33-PV41-150-Sheep!$R$355                                           )&gt;(PV$33-PW$33),(PV$33-PV41-150-Sheep!$R$355                                            )&lt;=0),"Alt1-"   &amp;PV40,""),"")
&amp;IFERROR(IF(AND((PV$33-PV41-150-Sheep!$R$356                                           )&gt;(PV$33-PW$33),(PV$33-PV41-150-Sheep!$R$356                                            )&lt;=0),"Alt2-"   &amp;PV40,""),"")</f>
        <v/>
      </c>
      <c r="PW42" s="266" t="str">
        <f xml:space="preserve">                    IF(AND((PW$33                                  -Sheep!$N$253                               )&gt;(PW$33-PX$33),(PW$33                                  -Sheep!$N$253                                )&lt;=0),"Born","")
&amp;                   IF(AND((PW$33-Sheep!$R$354-Sheep!$N$253                                )&gt;(PW$33-PX$33),(PW$33-Sheep!$R$354-Sheep!$N$253                                )&lt;=0),"WeanStd","")
&amp;                   IF(AND((PW$33-Sheep!$R$355-Sheep!$N$253                                )&gt;(PW$33-PX$33),(PW$33-Sheep!$R$355-Sheep!$N$253                                )&lt;=0),"WeanAlt1","")
&amp;                   IF(AND((PW$33-Sheep!$R$356-Sheep!$N$253                                )&gt;(PW$33-PX$33),(PW$33-Sheep!$R$356-Sheep!$N$253                                )&lt;=0),"WeanAlt2","")
&amp;IFERROR(IF(AND((PW$33-PW41                                                                                     )&gt;(PW$33-PX$33),(PW$33-PW41                                                                                     )&lt;=0),"Join-"    &amp;PW40,""),"")
&amp;IFERROR(IF(AND((PW$33-PW41-INDEX(Sheep!$V$361:$V$368,PW40,1))&gt;(PW$33-PX$33),(PW$33-PW41-INDEX(Sheep!$V$361:$V$368,PW40,1))&lt;=0),"Scan-"  &amp;PW40,""),"")
&amp;IFERROR(IF(AND((PW$33-PW41-150                                                                            )&gt;(PW$33-PX$33),(PW$33-PW41-150                                                                             )&lt;=0),"Birth-" &amp;PW40,""),"")
&amp;IFERROR(IF(AND((PW$33-PW41-150-Sheep!$R$354                                           )&gt;(PW$33-PX$33),(PW$33-PW41-150-Sheep!$R$354                                            )&lt;=0),"Wean-"&amp;PW40,""),"")
&amp;IFERROR(IF(AND((PW$33-PW41-150-Sheep!$R$355                                           )&gt;(PW$33-PX$33),(PW$33-PW41-150-Sheep!$R$355                                            )&lt;=0),"Alt1-"   &amp;PW40,""),"")
&amp;IFERROR(IF(AND((PW$33-PW41-150-Sheep!$R$356                                           )&gt;(PW$33-PX$33),(PW$33-PW41-150-Sheep!$R$356                                            )&lt;=0),"Alt2-"   &amp;PW40,""),"")</f>
        <v/>
      </c>
      <c r="PX42" s="266" t="str">
        <f xml:space="preserve">                    IF(AND((PX$33                                  -Sheep!$N$253                               )&gt;(PX$33-PY$33),(PX$33                                  -Sheep!$N$253                                )&lt;=0),"Born","")
&amp;                   IF(AND((PX$33-Sheep!$R$354-Sheep!$N$253                                )&gt;(PX$33-PY$33),(PX$33-Sheep!$R$354-Sheep!$N$253                                )&lt;=0),"WeanStd","")
&amp;                   IF(AND((PX$33-Sheep!$R$355-Sheep!$N$253                                )&gt;(PX$33-PY$33),(PX$33-Sheep!$R$355-Sheep!$N$253                                )&lt;=0),"WeanAlt1","")
&amp;                   IF(AND((PX$33-Sheep!$R$356-Sheep!$N$253                                )&gt;(PX$33-PY$33),(PX$33-Sheep!$R$356-Sheep!$N$253                                )&lt;=0),"WeanAlt2","")
&amp;IFERROR(IF(AND((PX$33-PX41                                                                                     )&gt;(PX$33-PY$33),(PX$33-PX41                                                                                     )&lt;=0),"Join-"    &amp;PX40,""),"")
&amp;IFERROR(IF(AND((PX$33-PX41-INDEX(Sheep!$V$361:$V$368,PX40,1))&gt;(PX$33-PY$33),(PX$33-PX41-INDEX(Sheep!$V$361:$V$368,PX40,1))&lt;=0),"Scan-"  &amp;PX40,""),"")
&amp;IFERROR(IF(AND((PX$33-PX41-150                                                                            )&gt;(PX$33-PY$33),(PX$33-PX41-150                                                                             )&lt;=0),"Birth-" &amp;PX40,""),"")
&amp;IFERROR(IF(AND((PX$33-PX41-150-Sheep!$R$354                                           )&gt;(PX$33-PY$33),(PX$33-PX41-150-Sheep!$R$354                                            )&lt;=0),"Wean-"&amp;PX40,""),"")
&amp;IFERROR(IF(AND((PX$33-PX41-150-Sheep!$R$355                                           )&gt;(PX$33-PY$33),(PX$33-PX41-150-Sheep!$R$355                                            )&lt;=0),"Alt1-"   &amp;PX40,""),"")
&amp;IFERROR(IF(AND((PX$33-PX41-150-Sheep!$R$356                                           )&gt;(PX$33-PY$33),(PX$33-PX41-150-Sheep!$R$356                                            )&lt;=0),"Alt2-"   &amp;PX40,""),"")</f>
        <v/>
      </c>
      <c r="PY42" s="266" t="str">
        <f xml:space="preserve">                    IF(AND((PY$33                                  -Sheep!$N$253                               )&gt;(PY$33-PZ$33),(PY$33                                  -Sheep!$N$253                                )&lt;=0),"Born","")
&amp;                   IF(AND((PY$33-Sheep!$R$354-Sheep!$N$253                                )&gt;(PY$33-PZ$33),(PY$33-Sheep!$R$354-Sheep!$N$253                                )&lt;=0),"WeanStd","")
&amp;                   IF(AND((PY$33-Sheep!$R$355-Sheep!$N$253                                )&gt;(PY$33-PZ$33),(PY$33-Sheep!$R$355-Sheep!$N$253                                )&lt;=0),"WeanAlt1","")
&amp;                   IF(AND((PY$33-Sheep!$R$356-Sheep!$N$253                                )&gt;(PY$33-PZ$33),(PY$33-Sheep!$R$356-Sheep!$N$253                                )&lt;=0),"WeanAlt2","")
&amp;IFERROR(IF(AND((PY$33-PY41                                                                                     )&gt;(PY$33-PZ$33),(PY$33-PY41                                                                                     )&lt;=0),"Join-"    &amp;PY40,""),"")
&amp;IFERROR(IF(AND((PY$33-PY41-INDEX(Sheep!$V$361:$V$368,PY40,1))&gt;(PY$33-PZ$33),(PY$33-PY41-INDEX(Sheep!$V$361:$V$368,PY40,1))&lt;=0),"Scan-"  &amp;PY40,""),"")
&amp;IFERROR(IF(AND((PY$33-PY41-150                                                                            )&gt;(PY$33-PZ$33),(PY$33-PY41-150                                                                             )&lt;=0),"Birth-" &amp;PY40,""),"")
&amp;IFERROR(IF(AND((PY$33-PY41-150-Sheep!$R$354                                           )&gt;(PY$33-PZ$33),(PY$33-PY41-150-Sheep!$R$354                                            )&lt;=0),"Wean-"&amp;PY40,""),"")
&amp;IFERROR(IF(AND((PY$33-PY41-150-Sheep!$R$355                                           )&gt;(PY$33-PZ$33),(PY$33-PY41-150-Sheep!$R$355                                            )&lt;=0),"Alt1-"   &amp;PY40,""),"")
&amp;IFERROR(IF(AND((PY$33-PY41-150-Sheep!$R$356                                           )&gt;(PY$33-PZ$33),(PY$33-PY41-150-Sheep!$R$356                                            )&lt;=0),"Alt2-"   &amp;PY40,""),"")</f>
        <v/>
      </c>
      <c r="PZ42" s="266" t="str">
        <f xml:space="preserve">                    IF(AND((PZ$33                                  -Sheep!$N$253                               )&gt;(PZ$33-QA$33),(PZ$33                                  -Sheep!$N$253                                )&lt;=0),"Born","")
&amp;                   IF(AND((PZ$33-Sheep!$R$354-Sheep!$N$253                                )&gt;(PZ$33-QA$33),(PZ$33-Sheep!$R$354-Sheep!$N$253                                )&lt;=0),"WeanStd","")
&amp;                   IF(AND((PZ$33-Sheep!$R$355-Sheep!$N$253                                )&gt;(PZ$33-QA$33),(PZ$33-Sheep!$R$355-Sheep!$N$253                                )&lt;=0),"WeanAlt1","")
&amp;                   IF(AND((PZ$33-Sheep!$R$356-Sheep!$N$253                                )&gt;(PZ$33-QA$33),(PZ$33-Sheep!$R$356-Sheep!$N$253                                )&lt;=0),"WeanAlt2","")
&amp;IFERROR(IF(AND((PZ$33-PZ41                                                                                     )&gt;(PZ$33-QA$33),(PZ$33-PZ41                                                                                     )&lt;=0),"Join-"    &amp;PZ40,""),"")
&amp;IFERROR(IF(AND((PZ$33-PZ41-INDEX(Sheep!$V$361:$V$368,PZ40,1))&gt;(PZ$33-QA$33),(PZ$33-PZ41-INDEX(Sheep!$V$361:$V$368,PZ40,1))&lt;=0),"Scan-"  &amp;PZ40,""),"")
&amp;IFERROR(IF(AND((PZ$33-PZ41-150                                                                            )&gt;(PZ$33-QA$33),(PZ$33-PZ41-150                                                                             )&lt;=0),"Birth-" &amp;PZ40,""),"")
&amp;IFERROR(IF(AND((PZ$33-PZ41-150-Sheep!$R$354                                           )&gt;(PZ$33-QA$33),(PZ$33-PZ41-150-Sheep!$R$354                                            )&lt;=0),"Wean-"&amp;PZ40,""),"")
&amp;IFERROR(IF(AND((PZ$33-PZ41-150-Sheep!$R$355                                           )&gt;(PZ$33-QA$33),(PZ$33-PZ41-150-Sheep!$R$355                                            )&lt;=0),"Alt1-"   &amp;PZ40,""),"")
&amp;IFERROR(IF(AND((PZ$33-PZ41-150-Sheep!$R$356                                           )&gt;(PZ$33-QA$33),(PZ$33-PZ41-150-Sheep!$R$356                                            )&lt;=0),"Alt2-"   &amp;PZ40,""),"")</f>
        <v/>
      </c>
      <c r="QA42" s="266" t="str">
        <f xml:space="preserve">                    IF(AND((QA$33                                  -Sheep!$N$253                               )&gt;(QA$33-QB$33),(QA$33                                  -Sheep!$N$253                                )&lt;=0),"Born","")
&amp;                   IF(AND((QA$33-Sheep!$R$354-Sheep!$N$253                                )&gt;(QA$33-QB$33),(QA$33-Sheep!$R$354-Sheep!$N$253                                )&lt;=0),"WeanStd","")
&amp;                   IF(AND((QA$33-Sheep!$R$355-Sheep!$N$253                                )&gt;(QA$33-QB$33),(QA$33-Sheep!$R$355-Sheep!$N$253                                )&lt;=0),"WeanAlt1","")
&amp;                   IF(AND((QA$33-Sheep!$R$356-Sheep!$N$253                                )&gt;(QA$33-QB$33),(QA$33-Sheep!$R$356-Sheep!$N$253                                )&lt;=0),"WeanAlt2","")
&amp;IFERROR(IF(AND((QA$33-QA41                                                                                     )&gt;(QA$33-QB$33),(QA$33-QA41                                                                                     )&lt;=0),"Join-"    &amp;QA40,""),"")
&amp;IFERROR(IF(AND((QA$33-QA41-INDEX(Sheep!$V$361:$V$368,QA40,1))&gt;(QA$33-QB$33),(QA$33-QA41-INDEX(Sheep!$V$361:$V$368,QA40,1))&lt;=0),"Scan-"  &amp;QA40,""),"")
&amp;IFERROR(IF(AND((QA$33-QA41-150                                                                            )&gt;(QA$33-QB$33),(QA$33-QA41-150                                                                             )&lt;=0),"Birth-" &amp;QA40,""),"")
&amp;IFERROR(IF(AND((QA$33-QA41-150-Sheep!$R$354                                           )&gt;(QA$33-QB$33),(QA$33-QA41-150-Sheep!$R$354                                            )&lt;=0),"Wean-"&amp;QA40,""),"")
&amp;IFERROR(IF(AND((QA$33-QA41-150-Sheep!$R$355                                           )&gt;(QA$33-QB$33),(QA$33-QA41-150-Sheep!$R$355                                            )&lt;=0),"Alt1-"   &amp;QA40,""),"")
&amp;IFERROR(IF(AND((QA$33-QA41-150-Sheep!$R$356                                           )&gt;(QA$33-QB$33),(QA$33-QA41-150-Sheep!$R$356                                            )&lt;=0),"Alt2-"   &amp;QA40,""),"")</f>
        <v>Scan-8</v>
      </c>
      <c r="QB42" s="266" t="str">
        <f xml:space="preserve">                    IF(AND((QB$33                                  -Sheep!$N$253                               )&gt;(QB$33-QC$33),(QB$33                                  -Sheep!$N$253                                )&lt;=0),"Born","")
&amp;                   IF(AND((QB$33-Sheep!$R$354-Sheep!$N$253                                )&gt;(QB$33-QC$33),(QB$33-Sheep!$R$354-Sheep!$N$253                                )&lt;=0),"WeanStd","")
&amp;                   IF(AND((QB$33-Sheep!$R$355-Sheep!$N$253                                )&gt;(QB$33-QC$33),(QB$33-Sheep!$R$355-Sheep!$N$253                                )&lt;=0),"WeanAlt1","")
&amp;                   IF(AND((QB$33-Sheep!$R$356-Sheep!$N$253                                )&gt;(QB$33-QC$33),(QB$33-Sheep!$R$356-Sheep!$N$253                                )&lt;=0),"WeanAlt2","")
&amp;IFERROR(IF(AND((QB$33-QB41                                                                                     )&gt;(QB$33-QC$33),(QB$33-QB41                                                                                     )&lt;=0),"Join-"    &amp;QB40,""),"")
&amp;IFERROR(IF(AND((QB$33-QB41-INDEX(Sheep!$V$361:$V$368,QB40,1))&gt;(QB$33-QC$33),(QB$33-QB41-INDEX(Sheep!$V$361:$V$368,QB40,1))&lt;=0),"Scan-"  &amp;QB40,""),"")
&amp;IFERROR(IF(AND((QB$33-QB41-150                                                                            )&gt;(QB$33-QC$33),(QB$33-QB41-150                                                                             )&lt;=0),"Birth-" &amp;QB40,""),"")
&amp;IFERROR(IF(AND((QB$33-QB41-150-Sheep!$R$354                                           )&gt;(QB$33-QC$33),(QB$33-QB41-150-Sheep!$R$354                                            )&lt;=0),"Wean-"&amp;QB40,""),"")
&amp;IFERROR(IF(AND((QB$33-QB41-150-Sheep!$R$355                                           )&gt;(QB$33-QC$33),(QB$33-QB41-150-Sheep!$R$355                                            )&lt;=0),"Alt1-"   &amp;QB40,""),"")
&amp;IFERROR(IF(AND((QB$33-QB41-150-Sheep!$R$356                                           )&gt;(QB$33-QC$33),(QB$33-QB41-150-Sheep!$R$356                                            )&lt;=0),"Alt2-"   &amp;QB40,""),"")</f>
        <v/>
      </c>
      <c r="QC42" s="266" t="str">
        <f xml:space="preserve">                    IF(AND((QC$33                                  -Sheep!$N$253                               )&gt;(QC$33-QD$33),(QC$33                                  -Sheep!$N$253                                )&lt;=0),"Born","")
&amp;                   IF(AND((QC$33-Sheep!$R$354-Sheep!$N$253                                )&gt;(QC$33-QD$33),(QC$33-Sheep!$R$354-Sheep!$N$253                                )&lt;=0),"WeanStd","")
&amp;                   IF(AND((QC$33-Sheep!$R$355-Sheep!$N$253                                )&gt;(QC$33-QD$33),(QC$33-Sheep!$R$355-Sheep!$N$253                                )&lt;=0),"WeanAlt1","")
&amp;                   IF(AND((QC$33-Sheep!$R$356-Sheep!$N$253                                )&gt;(QC$33-QD$33),(QC$33-Sheep!$R$356-Sheep!$N$253                                )&lt;=0),"WeanAlt2","")
&amp;IFERROR(IF(AND((QC$33-QC41                                                                                     )&gt;(QC$33-QD$33),(QC$33-QC41                                                                                     )&lt;=0),"Join-"    &amp;QC40,""),"")
&amp;IFERROR(IF(AND((QC$33-QC41-INDEX(Sheep!$V$361:$V$368,QC40,1))&gt;(QC$33-QD$33),(QC$33-QC41-INDEX(Sheep!$V$361:$V$368,QC40,1))&lt;=0),"Scan-"  &amp;QC40,""),"")
&amp;IFERROR(IF(AND((QC$33-QC41-150                                                                            )&gt;(QC$33-QD$33),(QC$33-QC41-150                                                                             )&lt;=0),"Birth-" &amp;QC40,""),"")
&amp;IFERROR(IF(AND((QC$33-QC41-150-Sheep!$R$354                                           )&gt;(QC$33-QD$33),(QC$33-QC41-150-Sheep!$R$354                                            )&lt;=0),"Wean-"&amp;QC40,""),"")
&amp;IFERROR(IF(AND((QC$33-QC41-150-Sheep!$R$355                                           )&gt;(QC$33-QD$33),(QC$33-QC41-150-Sheep!$R$355                                            )&lt;=0),"Alt1-"   &amp;QC40,""),"")
&amp;IFERROR(IF(AND((QC$33-QC41-150-Sheep!$R$356                                           )&gt;(QC$33-QD$33),(QC$33-QC41-150-Sheep!$R$356                                            )&lt;=0),"Alt2-"   &amp;QC40,""),"")</f>
        <v/>
      </c>
      <c r="QD42" s="266" t="str">
        <f xml:space="preserve">                    IF(AND((QD$33                                  -Sheep!$N$253                               )&gt;(QD$33-QE$33),(QD$33                                  -Sheep!$N$253                                )&lt;=0),"Born","")
&amp;                   IF(AND((QD$33-Sheep!$R$354-Sheep!$N$253                                )&gt;(QD$33-QE$33),(QD$33-Sheep!$R$354-Sheep!$N$253                                )&lt;=0),"WeanStd","")
&amp;                   IF(AND((QD$33-Sheep!$R$355-Sheep!$N$253                                )&gt;(QD$33-QE$33),(QD$33-Sheep!$R$355-Sheep!$N$253                                )&lt;=0),"WeanAlt1","")
&amp;                   IF(AND((QD$33-Sheep!$R$356-Sheep!$N$253                                )&gt;(QD$33-QE$33),(QD$33-Sheep!$R$356-Sheep!$N$253                                )&lt;=0),"WeanAlt2","")
&amp;IFERROR(IF(AND((QD$33-QD41                                                                                     )&gt;(QD$33-QE$33),(QD$33-QD41                                                                                     )&lt;=0),"Join-"    &amp;QD40,""),"")
&amp;IFERROR(IF(AND((QD$33-QD41-INDEX(Sheep!$V$361:$V$368,QD40,1))&gt;(QD$33-QE$33),(QD$33-QD41-INDEX(Sheep!$V$361:$V$368,QD40,1))&lt;=0),"Scan-"  &amp;QD40,""),"")
&amp;IFERROR(IF(AND((QD$33-QD41-150                                                                            )&gt;(QD$33-QE$33),(QD$33-QD41-150                                                                             )&lt;=0),"Birth-" &amp;QD40,""),"")
&amp;IFERROR(IF(AND((QD$33-QD41-150-Sheep!$R$354                                           )&gt;(QD$33-QE$33),(QD$33-QD41-150-Sheep!$R$354                                            )&lt;=0),"Wean-"&amp;QD40,""),"")
&amp;IFERROR(IF(AND((QD$33-QD41-150-Sheep!$R$355                                           )&gt;(QD$33-QE$33),(QD$33-QD41-150-Sheep!$R$355                                            )&lt;=0),"Alt1-"   &amp;QD40,""),"")
&amp;IFERROR(IF(AND((QD$33-QD41-150-Sheep!$R$356                                           )&gt;(QD$33-QE$33),(QD$33-QD41-150-Sheep!$R$356                                            )&lt;=0),"Alt2-"   &amp;QD40,""),"")</f>
        <v/>
      </c>
      <c r="QE42" s="266" t="str">
        <f xml:space="preserve">                    IF(AND((QE$33                                  -Sheep!$N$253                               )&gt;(QE$33-QF$33),(QE$33                                  -Sheep!$N$253                                )&lt;=0),"Born","")
&amp;                   IF(AND((QE$33-Sheep!$R$354-Sheep!$N$253                                )&gt;(QE$33-QF$33),(QE$33-Sheep!$R$354-Sheep!$N$253                                )&lt;=0),"WeanStd","")
&amp;                   IF(AND((QE$33-Sheep!$R$355-Sheep!$N$253                                )&gt;(QE$33-QF$33),(QE$33-Sheep!$R$355-Sheep!$N$253                                )&lt;=0),"WeanAlt1","")
&amp;                   IF(AND((QE$33-Sheep!$R$356-Sheep!$N$253                                )&gt;(QE$33-QF$33),(QE$33-Sheep!$R$356-Sheep!$N$253                                )&lt;=0),"WeanAlt2","")
&amp;IFERROR(IF(AND((QE$33-QE41                                                                                     )&gt;(QE$33-QF$33),(QE$33-QE41                                                                                     )&lt;=0),"Join-"    &amp;QE40,""),"")
&amp;IFERROR(IF(AND((QE$33-QE41-INDEX(Sheep!$V$361:$V$368,QE40,1))&gt;(QE$33-QF$33),(QE$33-QE41-INDEX(Sheep!$V$361:$V$368,QE40,1))&lt;=0),"Scan-"  &amp;QE40,""),"")
&amp;IFERROR(IF(AND((QE$33-QE41-150                                                                            )&gt;(QE$33-QF$33),(QE$33-QE41-150                                                                             )&lt;=0),"Birth-" &amp;QE40,""),"")
&amp;IFERROR(IF(AND((QE$33-QE41-150-Sheep!$R$354                                           )&gt;(QE$33-QF$33),(QE$33-QE41-150-Sheep!$R$354                                            )&lt;=0),"Wean-"&amp;QE40,""),"")
&amp;IFERROR(IF(AND((QE$33-QE41-150-Sheep!$R$355                                           )&gt;(QE$33-QF$33),(QE$33-QE41-150-Sheep!$R$355                                            )&lt;=0),"Alt1-"   &amp;QE40,""),"")
&amp;IFERROR(IF(AND((QE$33-QE41-150-Sheep!$R$356                                           )&gt;(QE$33-QF$33),(QE$33-QE41-150-Sheep!$R$356                                            )&lt;=0),"Alt2-"   &amp;QE40,""),"")</f>
        <v/>
      </c>
      <c r="QF42" s="266" t="str">
        <f xml:space="preserve">                    IF(AND((QF$33                                  -Sheep!$N$253                               )&gt;(QF$33-QG$33),(QF$33                                  -Sheep!$N$253                                )&lt;=0),"Born","")
&amp;                   IF(AND((QF$33-Sheep!$R$354-Sheep!$N$253                                )&gt;(QF$33-QG$33),(QF$33-Sheep!$R$354-Sheep!$N$253                                )&lt;=0),"WeanStd","")
&amp;                   IF(AND((QF$33-Sheep!$R$355-Sheep!$N$253                                )&gt;(QF$33-QG$33),(QF$33-Sheep!$R$355-Sheep!$N$253                                )&lt;=0),"WeanAlt1","")
&amp;                   IF(AND((QF$33-Sheep!$R$356-Sheep!$N$253                                )&gt;(QF$33-QG$33),(QF$33-Sheep!$R$356-Sheep!$N$253                                )&lt;=0),"WeanAlt2","")
&amp;IFERROR(IF(AND((QF$33-QF41                                                                                     )&gt;(QF$33-QG$33),(QF$33-QF41                                                                                     )&lt;=0),"Join-"    &amp;QF40,""),"")
&amp;IFERROR(IF(AND((QF$33-QF41-INDEX(Sheep!$V$361:$V$368,QF40,1))&gt;(QF$33-QG$33),(QF$33-QF41-INDEX(Sheep!$V$361:$V$368,QF40,1))&lt;=0),"Scan-"  &amp;QF40,""),"")
&amp;IFERROR(IF(AND((QF$33-QF41-150                                                                            )&gt;(QF$33-QG$33),(QF$33-QF41-150                                                                             )&lt;=0),"Birth-" &amp;QF40,""),"")
&amp;IFERROR(IF(AND((QF$33-QF41-150-Sheep!$R$354                                           )&gt;(QF$33-QG$33),(QF$33-QF41-150-Sheep!$R$354                                            )&lt;=0),"Wean-"&amp;QF40,""),"")
&amp;IFERROR(IF(AND((QF$33-QF41-150-Sheep!$R$355                                           )&gt;(QF$33-QG$33),(QF$33-QF41-150-Sheep!$R$355                                            )&lt;=0),"Alt1-"   &amp;QF40,""),"")
&amp;IFERROR(IF(AND((QF$33-QF41-150-Sheep!$R$356                                           )&gt;(QF$33-QG$33),(QF$33-QF41-150-Sheep!$R$356                                            )&lt;=0),"Alt2-"   &amp;QF40,""),"")</f>
        <v/>
      </c>
      <c r="QG42" s="266" t="str">
        <f xml:space="preserve">                    IF(AND((QG$33                                  -Sheep!$N$253                               )&gt;(QG$33-QH$33),(QG$33                                  -Sheep!$N$253                                )&lt;=0),"Born","")
&amp;                   IF(AND((QG$33-Sheep!$R$354-Sheep!$N$253                                )&gt;(QG$33-QH$33),(QG$33-Sheep!$R$354-Sheep!$N$253                                )&lt;=0),"WeanStd","")
&amp;                   IF(AND((QG$33-Sheep!$R$355-Sheep!$N$253                                )&gt;(QG$33-QH$33),(QG$33-Sheep!$R$355-Sheep!$N$253                                )&lt;=0),"WeanAlt1","")
&amp;                   IF(AND((QG$33-Sheep!$R$356-Sheep!$N$253                                )&gt;(QG$33-QH$33),(QG$33-Sheep!$R$356-Sheep!$N$253                                )&lt;=0),"WeanAlt2","")
&amp;IFERROR(IF(AND((QG$33-QG41                                                                                     )&gt;(QG$33-QH$33),(QG$33-QG41                                                                                     )&lt;=0),"Join-"    &amp;QG40,""),"")
&amp;IFERROR(IF(AND((QG$33-QG41-INDEX(Sheep!$V$361:$V$368,QG40,1))&gt;(QG$33-QH$33),(QG$33-QG41-INDEX(Sheep!$V$361:$V$368,QG40,1))&lt;=0),"Scan-"  &amp;QG40,""),"")
&amp;IFERROR(IF(AND((QG$33-QG41-150                                                                            )&gt;(QG$33-QH$33),(QG$33-QG41-150                                                                             )&lt;=0),"Birth-" &amp;QG40,""),"")
&amp;IFERROR(IF(AND((QG$33-QG41-150-Sheep!$R$354                                           )&gt;(QG$33-QH$33),(QG$33-QG41-150-Sheep!$R$354                                            )&lt;=0),"Wean-"&amp;QG40,""),"")
&amp;IFERROR(IF(AND((QG$33-QG41-150-Sheep!$R$355                                           )&gt;(QG$33-QH$33),(QG$33-QG41-150-Sheep!$R$355                                            )&lt;=0),"Alt1-"   &amp;QG40,""),"")
&amp;IFERROR(IF(AND((QG$33-QG41-150-Sheep!$R$356                                           )&gt;(QG$33-QH$33),(QG$33-QG41-150-Sheep!$R$356                                            )&lt;=0),"Alt2-"   &amp;QG40,""),"")</f>
        <v/>
      </c>
      <c r="QH42" s="266" t="str">
        <f xml:space="preserve">                    IF(AND((QH$33                                  -Sheep!$N$253                               )&gt;(QH$33-QI$33),(QH$33                                  -Sheep!$N$253                                )&lt;=0),"Born","")
&amp;                   IF(AND((QH$33-Sheep!$R$354-Sheep!$N$253                                )&gt;(QH$33-QI$33),(QH$33-Sheep!$R$354-Sheep!$N$253                                )&lt;=0),"WeanStd","")
&amp;                   IF(AND((QH$33-Sheep!$R$355-Sheep!$N$253                                )&gt;(QH$33-QI$33),(QH$33-Sheep!$R$355-Sheep!$N$253                                )&lt;=0),"WeanAlt1","")
&amp;                   IF(AND((QH$33-Sheep!$R$356-Sheep!$N$253                                )&gt;(QH$33-QI$33),(QH$33-Sheep!$R$356-Sheep!$N$253                                )&lt;=0),"WeanAlt2","")
&amp;IFERROR(IF(AND((QH$33-QH41                                                                                     )&gt;(QH$33-QI$33),(QH$33-QH41                                                                                     )&lt;=0),"Join-"    &amp;QH40,""),"")
&amp;IFERROR(IF(AND((QH$33-QH41-INDEX(Sheep!$V$361:$V$368,QH40,1))&gt;(QH$33-QI$33),(QH$33-QH41-INDEX(Sheep!$V$361:$V$368,QH40,1))&lt;=0),"Scan-"  &amp;QH40,""),"")
&amp;IFERROR(IF(AND((QH$33-QH41-150                                                                            )&gt;(QH$33-QI$33),(QH$33-QH41-150                                                                             )&lt;=0),"Birth-" &amp;QH40,""),"")
&amp;IFERROR(IF(AND((QH$33-QH41-150-Sheep!$R$354                                           )&gt;(QH$33-QI$33),(QH$33-QH41-150-Sheep!$R$354                                            )&lt;=0),"Wean-"&amp;QH40,""),"")
&amp;IFERROR(IF(AND((QH$33-QH41-150-Sheep!$R$355                                           )&gt;(QH$33-QI$33),(QH$33-QH41-150-Sheep!$R$355                                            )&lt;=0),"Alt1-"   &amp;QH40,""),"")
&amp;IFERROR(IF(AND((QH$33-QH41-150-Sheep!$R$356                                           )&gt;(QH$33-QI$33),(QH$33-QH41-150-Sheep!$R$356                                            )&lt;=0),"Alt2-"   &amp;QH40,""),"")</f>
        <v/>
      </c>
      <c r="QI42" s="266" t="str">
        <f xml:space="preserve">                    IF(AND((QI$33                                  -Sheep!$N$253                               )&gt;(QI$33-QJ$33),(QI$33                                  -Sheep!$N$253                                )&lt;=0),"Born","")
&amp;                   IF(AND((QI$33-Sheep!$R$354-Sheep!$N$253                                )&gt;(QI$33-QJ$33),(QI$33-Sheep!$R$354-Sheep!$N$253                                )&lt;=0),"WeanStd","")
&amp;                   IF(AND((QI$33-Sheep!$R$355-Sheep!$N$253                                )&gt;(QI$33-QJ$33),(QI$33-Sheep!$R$355-Sheep!$N$253                                )&lt;=0),"WeanAlt1","")
&amp;                   IF(AND((QI$33-Sheep!$R$356-Sheep!$N$253                                )&gt;(QI$33-QJ$33),(QI$33-Sheep!$R$356-Sheep!$N$253                                )&lt;=0),"WeanAlt2","")
&amp;IFERROR(IF(AND((QI$33-QI41                                                                                     )&gt;(QI$33-QJ$33),(QI$33-QI41                                                                                     )&lt;=0),"Join-"    &amp;QI40,""),"")
&amp;IFERROR(IF(AND((QI$33-QI41-INDEX(Sheep!$V$361:$V$368,QI40,1))&gt;(QI$33-QJ$33),(QI$33-QI41-INDEX(Sheep!$V$361:$V$368,QI40,1))&lt;=0),"Scan-"  &amp;QI40,""),"")
&amp;IFERROR(IF(AND((QI$33-QI41-150                                                                            )&gt;(QI$33-QJ$33),(QI$33-QI41-150                                                                             )&lt;=0),"Birth-" &amp;QI40,""),"")
&amp;IFERROR(IF(AND((QI$33-QI41-150-Sheep!$R$354                                           )&gt;(QI$33-QJ$33),(QI$33-QI41-150-Sheep!$R$354                                            )&lt;=0),"Wean-"&amp;QI40,""),"")
&amp;IFERROR(IF(AND((QI$33-QI41-150-Sheep!$R$355                                           )&gt;(QI$33-QJ$33),(QI$33-QI41-150-Sheep!$R$355                                            )&lt;=0),"Alt1-"   &amp;QI40,""),"")
&amp;IFERROR(IF(AND((QI$33-QI41-150-Sheep!$R$356                                           )&gt;(QI$33-QJ$33),(QI$33-QI41-150-Sheep!$R$356                                            )&lt;=0),"Alt2-"   &amp;QI40,""),"")</f>
        <v/>
      </c>
      <c r="QJ42" s="266" t="str">
        <f xml:space="preserve">                    IF(AND((QJ$33                                  -Sheep!$N$253                               )&gt;(QJ$33-QK$33),(QJ$33                                  -Sheep!$N$253                                )&lt;=0),"Born","")
&amp;                   IF(AND((QJ$33-Sheep!$R$354-Sheep!$N$253                                )&gt;(QJ$33-QK$33),(QJ$33-Sheep!$R$354-Sheep!$N$253                                )&lt;=0),"WeanStd","")
&amp;                   IF(AND((QJ$33-Sheep!$R$355-Sheep!$N$253                                )&gt;(QJ$33-QK$33),(QJ$33-Sheep!$R$355-Sheep!$N$253                                )&lt;=0),"WeanAlt1","")
&amp;                   IF(AND((QJ$33-Sheep!$R$356-Sheep!$N$253                                )&gt;(QJ$33-QK$33),(QJ$33-Sheep!$R$356-Sheep!$N$253                                )&lt;=0),"WeanAlt2","")
&amp;IFERROR(IF(AND((QJ$33-QJ41                                                                                     )&gt;(QJ$33-QK$33),(QJ$33-QJ41                                                                                     )&lt;=0),"Join-"    &amp;QJ40,""),"")
&amp;IFERROR(IF(AND((QJ$33-QJ41-INDEX(Sheep!$V$361:$V$368,QJ40,1))&gt;(QJ$33-QK$33),(QJ$33-QJ41-INDEX(Sheep!$V$361:$V$368,QJ40,1))&lt;=0),"Scan-"  &amp;QJ40,""),"")
&amp;IFERROR(IF(AND((QJ$33-QJ41-150                                                                            )&gt;(QJ$33-QK$33),(QJ$33-QJ41-150                                                                             )&lt;=0),"Birth-" &amp;QJ40,""),"")
&amp;IFERROR(IF(AND((QJ$33-QJ41-150-Sheep!$R$354                                           )&gt;(QJ$33-QK$33),(QJ$33-QJ41-150-Sheep!$R$354                                            )&lt;=0),"Wean-"&amp;QJ40,""),"")
&amp;IFERROR(IF(AND((QJ$33-QJ41-150-Sheep!$R$355                                           )&gt;(QJ$33-QK$33),(QJ$33-QJ41-150-Sheep!$R$355                                            )&lt;=0),"Alt1-"   &amp;QJ40,""),"")
&amp;IFERROR(IF(AND((QJ$33-QJ41-150-Sheep!$R$356                                           )&gt;(QJ$33-QK$33),(QJ$33-QJ41-150-Sheep!$R$356                                            )&lt;=0),"Alt2-"   &amp;QJ40,""),"")</f>
        <v/>
      </c>
      <c r="QK42" s="266" t="str">
        <f xml:space="preserve">                    IF(AND((QK$33                                  -Sheep!$N$253                               )&gt;(QK$33-QL$33),(QK$33                                  -Sheep!$N$253                                )&lt;=0),"Born","")
&amp;                   IF(AND((QK$33-Sheep!$R$354-Sheep!$N$253                                )&gt;(QK$33-QL$33),(QK$33-Sheep!$R$354-Sheep!$N$253                                )&lt;=0),"WeanStd","")
&amp;                   IF(AND((QK$33-Sheep!$R$355-Sheep!$N$253                                )&gt;(QK$33-QL$33),(QK$33-Sheep!$R$355-Sheep!$N$253                                )&lt;=0),"WeanAlt1","")
&amp;                   IF(AND((QK$33-Sheep!$R$356-Sheep!$N$253                                )&gt;(QK$33-QL$33),(QK$33-Sheep!$R$356-Sheep!$N$253                                )&lt;=0),"WeanAlt2","")
&amp;IFERROR(IF(AND((QK$33-QK41                                                                                     )&gt;(QK$33-QL$33),(QK$33-QK41                                                                                     )&lt;=0),"Join-"    &amp;QK40,""),"")
&amp;IFERROR(IF(AND((QK$33-QK41-INDEX(Sheep!$V$361:$V$368,QK40,1))&gt;(QK$33-QL$33),(QK$33-QK41-INDEX(Sheep!$V$361:$V$368,QK40,1))&lt;=0),"Scan-"  &amp;QK40,""),"")
&amp;IFERROR(IF(AND((QK$33-QK41-150                                                                            )&gt;(QK$33-QL$33),(QK$33-QK41-150                                                                             )&lt;=0),"Birth-" &amp;QK40,""),"")
&amp;IFERROR(IF(AND((QK$33-QK41-150-Sheep!$R$354                                           )&gt;(QK$33-QL$33),(QK$33-QK41-150-Sheep!$R$354                                            )&lt;=0),"Wean-"&amp;QK40,""),"")
&amp;IFERROR(IF(AND((QK$33-QK41-150-Sheep!$R$355                                           )&gt;(QK$33-QL$33),(QK$33-QK41-150-Sheep!$R$355                                            )&lt;=0),"Alt1-"   &amp;QK40,""),"")
&amp;IFERROR(IF(AND((QK$33-QK41-150-Sheep!$R$356                                           )&gt;(QK$33-QL$33),(QK$33-QK41-150-Sheep!$R$356                                            )&lt;=0),"Alt2-"   &amp;QK40,""),"")</f>
        <v/>
      </c>
      <c r="QL42" s="266" t="str">
        <f xml:space="preserve">                    IF(AND((QL$33                                  -Sheep!$N$253                               )&gt;(QL$33-QM$33),(QL$33                                  -Sheep!$N$253                                )&lt;=0),"Born","")
&amp;                   IF(AND((QL$33-Sheep!$R$354-Sheep!$N$253                                )&gt;(QL$33-QM$33),(QL$33-Sheep!$R$354-Sheep!$N$253                                )&lt;=0),"WeanStd","")
&amp;                   IF(AND((QL$33-Sheep!$R$355-Sheep!$N$253                                )&gt;(QL$33-QM$33),(QL$33-Sheep!$R$355-Sheep!$N$253                                )&lt;=0),"WeanAlt1","")
&amp;                   IF(AND((QL$33-Sheep!$R$356-Sheep!$N$253                                )&gt;(QL$33-QM$33),(QL$33-Sheep!$R$356-Sheep!$N$253                                )&lt;=0),"WeanAlt2","")
&amp;IFERROR(IF(AND((QL$33-QL41                                                                                     )&gt;(QL$33-QM$33),(QL$33-QL41                                                                                     )&lt;=0),"Join-"    &amp;QL40,""),"")
&amp;IFERROR(IF(AND((QL$33-QL41-INDEX(Sheep!$V$361:$V$368,QL40,1))&gt;(QL$33-QM$33),(QL$33-QL41-INDEX(Sheep!$V$361:$V$368,QL40,1))&lt;=0),"Scan-"  &amp;QL40,""),"")
&amp;IFERROR(IF(AND((QL$33-QL41-150                                                                            )&gt;(QL$33-QM$33),(QL$33-QL41-150                                                                             )&lt;=0),"Birth-" &amp;QL40,""),"")
&amp;IFERROR(IF(AND((QL$33-QL41-150-Sheep!$R$354                                           )&gt;(QL$33-QM$33),(QL$33-QL41-150-Sheep!$R$354                                            )&lt;=0),"Wean-"&amp;QL40,""),"")
&amp;IFERROR(IF(AND((QL$33-QL41-150-Sheep!$R$355                                           )&gt;(QL$33-QM$33),(QL$33-QL41-150-Sheep!$R$355                                            )&lt;=0),"Alt1-"   &amp;QL40,""),"")
&amp;IFERROR(IF(AND((QL$33-QL41-150-Sheep!$R$356                                           )&gt;(QL$33-QM$33),(QL$33-QL41-150-Sheep!$R$356                                            )&lt;=0),"Alt2-"   &amp;QL40,""),"")</f>
        <v/>
      </c>
      <c r="QM42" s="266" t="str">
        <f xml:space="preserve">                    IF(AND((QM$33                                  -Sheep!$N$253                               )&gt;(QM$33-QN$33),(QM$33                                  -Sheep!$N$253                                )&lt;=0),"Born","")
&amp;                   IF(AND((QM$33-Sheep!$R$354-Sheep!$N$253                                )&gt;(QM$33-QN$33),(QM$33-Sheep!$R$354-Sheep!$N$253                                )&lt;=0),"WeanStd","")
&amp;                   IF(AND((QM$33-Sheep!$R$355-Sheep!$N$253                                )&gt;(QM$33-QN$33),(QM$33-Sheep!$R$355-Sheep!$N$253                                )&lt;=0),"WeanAlt1","")
&amp;                   IF(AND((QM$33-Sheep!$R$356-Sheep!$N$253                                )&gt;(QM$33-QN$33),(QM$33-Sheep!$R$356-Sheep!$N$253                                )&lt;=0),"WeanAlt2","")
&amp;IFERROR(IF(AND((QM$33-QM41                                                                                     )&gt;(QM$33-QN$33),(QM$33-QM41                                                                                     )&lt;=0),"Join-"    &amp;QM40,""),"")
&amp;IFERROR(IF(AND((QM$33-QM41-INDEX(Sheep!$V$361:$V$368,QM40,1))&gt;(QM$33-QN$33),(QM$33-QM41-INDEX(Sheep!$V$361:$V$368,QM40,1))&lt;=0),"Scan-"  &amp;QM40,""),"")
&amp;IFERROR(IF(AND((QM$33-QM41-150                                                                            )&gt;(QM$33-QN$33),(QM$33-QM41-150                                                                             )&lt;=0),"Birth-" &amp;QM40,""),"")
&amp;IFERROR(IF(AND((QM$33-QM41-150-Sheep!$R$354                                           )&gt;(QM$33-QN$33),(QM$33-QM41-150-Sheep!$R$354                                            )&lt;=0),"Wean-"&amp;QM40,""),"")
&amp;IFERROR(IF(AND((QM$33-QM41-150-Sheep!$R$355                                           )&gt;(QM$33-QN$33),(QM$33-QM41-150-Sheep!$R$355                                            )&lt;=0),"Alt1-"   &amp;QM40,""),"")
&amp;IFERROR(IF(AND((QM$33-QM41-150-Sheep!$R$356                                           )&gt;(QM$33-QN$33),(QM$33-QM41-150-Sheep!$R$356                                            )&lt;=0),"Alt2-"   &amp;QM40,""),"")</f>
        <v>Birth-8</v>
      </c>
      <c r="QN42" s="266" t="str">
        <f xml:space="preserve">                    IF(AND((QN$33                                  -Sheep!$N$253                               )&gt;(QN$33-QO$33),(QN$33                                  -Sheep!$N$253                                )&lt;=0),"Born","")
&amp;                   IF(AND((QN$33-Sheep!$R$354-Sheep!$N$253                                )&gt;(QN$33-QO$33),(QN$33-Sheep!$R$354-Sheep!$N$253                                )&lt;=0),"WeanStd","")
&amp;                   IF(AND((QN$33-Sheep!$R$355-Sheep!$N$253                                )&gt;(QN$33-QO$33),(QN$33-Sheep!$R$355-Sheep!$N$253                                )&lt;=0),"WeanAlt1","")
&amp;                   IF(AND((QN$33-Sheep!$R$356-Sheep!$N$253                                )&gt;(QN$33-QO$33),(QN$33-Sheep!$R$356-Sheep!$N$253                                )&lt;=0),"WeanAlt2","")
&amp;IFERROR(IF(AND((QN$33-QN41                                                                                     )&gt;(QN$33-QO$33),(QN$33-QN41                                                                                     )&lt;=0),"Join-"    &amp;QN40,""),"")
&amp;IFERROR(IF(AND((QN$33-QN41-INDEX(Sheep!$V$361:$V$368,QN40,1))&gt;(QN$33-QO$33),(QN$33-QN41-INDEX(Sheep!$V$361:$V$368,QN40,1))&lt;=0),"Scan-"  &amp;QN40,""),"")
&amp;IFERROR(IF(AND((QN$33-QN41-150                                                                            )&gt;(QN$33-QO$33),(QN$33-QN41-150                                                                             )&lt;=0),"Birth-" &amp;QN40,""),"")
&amp;IFERROR(IF(AND((QN$33-QN41-150-Sheep!$R$354                                           )&gt;(QN$33-QO$33),(QN$33-QN41-150-Sheep!$R$354                                            )&lt;=0),"Wean-"&amp;QN40,""),"")
&amp;IFERROR(IF(AND((QN$33-QN41-150-Sheep!$R$355                                           )&gt;(QN$33-QO$33),(QN$33-QN41-150-Sheep!$R$355                                            )&lt;=0),"Alt1-"   &amp;QN40,""),"")
&amp;IFERROR(IF(AND((QN$33-QN41-150-Sheep!$R$356                                           )&gt;(QN$33-QO$33),(QN$33-QN41-150-Sheep!$R$356                                            )&lt;=0),"Alt2-"   &amp;QN40,""),"")</f>
        <v/>
      </c>
      <c r="QO42" s="266" t="str">
        <f xml:space="preserve">                    IF(AND((QO$33                                  -Sheep!$N$253                               )&gt;(QO$33-QP$33),(QO$33                                  -Sheep!$N$253                                )&lt;=0),"Born","")
&amp;                   IF(AND((QO$33-Sheep!$R$354-Sheep!$N$253                                )&gt;(QO$33-QP$33),(QO$33-Sheep!$R$354-Sheep!$N$253                                )&lt;=0),"WeanStd","")
&amp;                   IF(AND((QO$33-Sheep!$R$355-Sheep!$N$253                                )&gt;(QO$33-QP$33),(QO$33-Sheep!$R$355-Sheep!$N$253                                )&lt;=0),"WeanAlt1","")
&amp;                   IF(AND((QO$33-Sheep!$R$356-Sheep!$N$253                                )&gt;(QO$33-QP$33),(QO$33-Sheep!$R$356-Sheep!$N$253                                )&lt;=0),"WeanAlt2","")
&amp;IFERROR(IF(AND((QO$33-QO41                                                                                     )&gt;(QO$33-QP$33),(QO$33-QO41                                                                                     )&lt;=0),"Join-"    &amp;QO40,""),"")
&amp;IFERROR(IF(AND((QO$33-QO41-INDEX(Sheep!$V$361:$V$368,QO40,1))&gt;(QO$33-QP$33),(QO$33-QO41-INDEX(Sheep!$V$361:$V$368,QO40,1))&lt;=0),"Scan-"  &amp;QO40,""),"")
&amp;IFERROR(IF(AND((QO$33-QO41-150                                                                            )&gt;(QO$33-QP$33),(QO$33-QO41-150                                                                             )&lt;=0),"Birth-" &amp;QO40,""),"")
&amp;IFERROR(IF(AND((QO$33-QO41-150-Sheep!$R$354                                           )&gt;(QO$33-QP$33),(QO$33-QO41-150-Sheep!$R$354                                            )&lt;=0),"Wean-"&amp;QO40,""),"")
&amp;IFERROR(IF(AND((QO$33-QO41-150-Sheep!$R$355                                           )&gt;(QO$33-QP$33),(QO$33-QO41-150-Sheep!$R$355                                            )&lt;=0),"Alt1-"   &amp;QO40,""),"")
&amp;IFERROR(IF(AND((QO$33-QO41-150-Sheep!$R$356                                           )&gt;(QO$33-QP$33),(QO$33-QO41-150-Sheep!$R$356                                            )&lt;=0),"Alt2-"   &amp;QO40,""),"")</f>
        <v/>
      </c>
      <c r="QP42" s="266" t="str">
        <f xml:space="preserve">                    IF(AND((QP$33                                  -Sheep!$N$253                               )&gt;(QP$33-QQ$33),(QP$33                                  -Sheep!$N$253                                )&lt;=0),"Born","")
&amp;                   IF(AND((QP$33-Sheep!$R$354-Sheep!$N$253                                )&gt;(QP$33-QQ$33),(QP$33-Sheep!$R$354-Sheep!$N$253                                )&lt;=0),"WeanStd","")
&amp;                   IF(AND((QP$33-Sheep!$R$355-Sheep!$N$253                                )&gt;(QP$33-QQ$33),(QP$33-Sheep!$R$355-Sheep!$N$253                                )&lt;=0),"WeanAlt1","")
&amp;                   IF(AND((QP$33-Sheep!$R$356-Sheep!$N$253                                )&gt;(QP$33-QQ$33),(QP$33-Sheep!$R$356-Sheep!$N$253                                )&lt;=0),"WeanAlt2","")
&amp;IFERROR(IF(AND((QP$33-QP41                                                                                     )&gt;(QP$33-QQ$33),(QP$33-QP41                                                                                     )&lt;=0),"Join-"    &amp;QP40,""),"")
&amp;IFERROR(IF(AND((QP$33-QP41-INDEX(Sheep!$V$361:$V$368,QP40,1))&gt;(QP$33-QQ$33),(QP$33-QP41-INDEX(Sheep!$V$361:$V$368,QP40,1))&lt;=0),"Scan-"  &amp;QP40,""),"")
&amp;IFERROR(IF(AND((QP$33-QP41-150                                                                            )&gt;(QP$33-QQ$33),(QP$33-QP41-150                                                                             )&lt;=0),"Birth-" &amp;QP40,""),"")
&amp;IFERROR(IF(AND((QP$33-QP41-150-Sheep!$R$354                                           )&gt;(QP$33-QQ$33),(QP$33-QP41-150-Sheep!$R$354                                            )&lt;=0),"Wean-"&amp;QP40,""),"")
&amp;IFERROR(IF(AND((QP$33-QP41-150-Sheep!$R$355                                           )&gt;(QP$33-QQ$33),(QP$33-QP41-150-Sheep!$R$355                                            )&lt;=0),"Alt1-"   &amp;QP40,""),"")
&amp;IFERROR(IF(AND((QP$33-QP41-150-Sheep!$R$356                                           )&gt;(QP$33-QQ$33),(QP$33-QP41-150-Sheep!$R$356                                            )&lt;=0),"Alt2-"   &amp;QP40,""),"")</f>
        <v/>
      </c>
      <c r="QQ42" s="266" t="str">
        <f xml:space="preserve">                    IF(AND((QQ$33                                  -Sheep!$N$253                               )&gt;(QQ$33-QR$33),(QQ$33                                  -Sheep!$N$253                                )&lt;=0),"Born","")
&amp;                   IF(AND((QQ$33-Sheep!$R$354-Sheep!$N$253                                )&gt;(QQ$33-QR$33),(QQ$33-Sheep!$R$354-Sheep!$N$253                                )&lt;=0),"WeanStd","")
&amp;                   IF(AND((QQ$33-Sheep!$R$355-Sheep!$N$253                                )&gt;(QQ$33-QR$33),(QQ$33-Sheep!$R$355-Sheep!$N$253                                )&lt;=0),"WeanAlt1","")
&amp;                   IF(AND((QQ$33-Sheep!$R$356-Sheep!$N$253                                )&gt;(QQ$33-QR$33),(QQ$33-Sheep!$R$356-Sheep!$N$253                                )&lt;=0),"WeanAlt2","")
&amp;IFERROR(IF(AND((QQ$33-QQ41                                                                                     )&gt;(QQ$33-QR$33),(QQ$33-QQ41                                                                                     )&lt;=0),"Join-"    &amp;QQ40,""),"")
&amp;IFERROR(IF(AND((QQ$33-QQ41-INDEX(Sheep!$V$361:$V$368,QQ40,1))&gt;(QQ$33-QR$33),(QQ$33-QQ41-INDEX(Sheep!$V$361:$V$368,QQ40,1))&lt;=0),"Scan-"  &amp;QQ40,""),"")
&amp;IFERROR(IF(AND((QQ$33-QQ41-150                                                                            )&gt;(QQ$33-QR$33),(QQ$33-QQ41-150                                                                             )&lt;=0),"Birth-" &amp;QQ40,""),"")
&amp;IFERROR(IF(AND((QQ$33-QQ41-150-Sheep!$R$354                                           )&gt;(QQ$33-QR$33),(QQ$33-QQ41-150-Sheep!$R$354                                            )&lt;=0),"Wean-"&amp;QQ40,""),"")
&amp;IFERROR(IF(AND((QQ$33-QQ41-150-Sheep!$R$355                                           )&gt;(QQ$33-QR$33),(QQ$33-QQ41-150-Sheep!$R$355                                            )&lt;=0),"Alt1-"   &amp;QQ40,""),"")
&amp;IFERROR(IF(AND((QQ$33-QQ41-150-Sheep!$R$356                                           )&gt;(QQ$33-QR$33),(QQ$33-QQ41-150-Sheep!$R$356                                            )&lt;=0),"Alt2-"   &amp;QQ40,""),"")</f>
        <v/>
      </c>
      <c r="QR42" s="266" t="str">
        <f xml:space="preserve">                    IF(AND((QR$33                                  -Sheep!$N$253                               )&gt;(QR$33-QS$33),(QR$33                                  -Sheep!$N$253                                )&lt;=0),"Born","")
&amp;                   IF(AND((QR$33-Sheep!$R$354-Sheep!$N$253                                )&gt;(QR$33-QS$33),(QR$33-Sheep!$R$354-Sheep!$N$253                                )&lt;=0),"WeanStd","")
&amp;                   IF(AND((QR$33-Sheep!$R$355-Sheep!$N$253                                )&gt;(QR$33-QS$33),(QR$33-Sheep!$R$355-Sheep!$N$253                                )&lt;=0),"WeanAlt1","")
&amp;                   IF(AND((QR$33-Sheep!$R$356-Sheep!$N$253                                )&gt;(QR$33-QS$33),(QR$33-Sheep!$R$356-Sheep!$N$253                                )&lt;=0),"WeanAlt2","")
&amp;IFERROR(IF(AND((QR$33-QR41                                                                                     )&gt;(QR$33-QS$33),(QR$33-QR41                                                                                     )&lt;=0),"Join-"    &amp;QR40,""),"")
&amp;IFERROR(IF(AND((QR$33-QR41-INDEX(Sheep!$V$361:$V$368,QR40,1))&gt;(QR$33-QS$33),(QR$33-QR41-INDEX(Sheep!$V$361:$V$368,QR40,1))&lt;=0),"Scan-"  &amp;QR40,""),"")
&amp;IFERROR(IF(AND((QR$33-QR41-150                                                                            )&gt;(QR$33-QS$33),(QR$33-QR41-150                                                                             )&lt;=0),"Birth-" &amp;QR40,""),"")
&amp;IFERROR(IF(AND((QR$33-QR41-150-Sheep!$R$354                                           )&gt;(QR$33-QS$33),(QR$33-QR41-150-Sheep!$R$354                                            )&lt;=0),"Wean-"&amp;QR40,""),"")
&amp;IFERROR(IF(AND((QR$33-QR41-150-Sheep!$R$355                                           )&gt;(QR$33-QS$33),(QR$33-QR41-150-Sheep!$R$355                                            )&lt;=0),"Alt1-"   &amp;QR40,""),"")
&amp;IFERROR(IF(AND((QR$33-QR41-150-Sheep!$R$356                                           )&gt;(QR$33-QS$33),(QR$33-QR41-150-Sheep!$R$356                                            )&lt;=0),"Alt2-"   &amp;QR40,""),"")</f>
        <v/>
      </c>
      <c r="QS42" s="266" t="str">
        <f xml:space="preserve">                    IF(AND((QS$33                                  -Sheep!$N$253                               )&gt;(QS$33-QT$33),(QS$33                                  -Sheep!$N$253                                )&lt;=0),"Born","")
&amp;                   IF(AND((QS$33-Sheep!$R$354-Sheep!$N$253                                )&gt;(QS$33-QT$33),(QS$33-Sheep!$R$354-Sheep!$N$253                                )&lt;=0),"WeanStd","")
&amp;                   IF(AND((QS$33-Sheep!$R$355-Sheep!$N$253                                )&gt;(QS$33-QT$33),(QS$33-Sheep!$R$355-Sheep!$N$253                                )&lt;=0),"WeanAlt1","")
&amp;                   IF(AND((QS$33-Sheep!$R$356-Sheep!$N$253                                )&gt;(QS$33-QT$33),(QS$33-Sheep!$R$356-Sheep!$N$253                                )&lt;=0),"WeanAlt2","")
&amp;IFERROR(IF(AND((QS$33-QS41                                                                                     )&gt;(QS$33-QT$33),(QS$33-QS41                                                                                     )&lt;=0),"Join-"    &amp;QS40,""),"")
&amp;IFERROR(IF(AND((QS$33-QS41-INDEX(Sheep!$V$361:$V$368,QS40,1))&gt;(QS$33-QT$33),(QS$33-QS41-INDEX(Sheep!$V$361:$V$368,QS40,1))&lt;=0),"Scan-"  &amp;QS40,""),"")
&amp;IFERROR(IF(AND((QS$33-QS41-150                                                                            )&gt;(QS$33-QT$33),(QS$33-QS41-150                                                                             )&lt;=0),"Birth-" &amp;QS40,""),"")
&amp;IFERROR(IF(AND((QS$33-QS41-150-Sheep!$R$354                                           )&gt;(QS$33-QT$33),(QS$33-QS41-150-Sheep!$R$354                                            )&lt;=0),"Wean-"&amp;QS40,""),"")
&amp;IFERROR(IF(AND((QS$33-QS41-150-Sheep!$R$355                                           )&gt;(QS$33-QT$33),(QS$33-QS41-150-Sheep!$R$355                                            )&lt;=0),"Alt1-"   &amp;QS40,""),"")
&amp;IFERROR(IF(AND((QS$33-QS41-150-Sheep!$R$356                                           )&gt;(QS$33-QT$33),(QS$33-QS41-150-Sheep!$R$356                                            )&lt;=0),"Alt2-"   &amp;QS40,""),"")</f>
        <v/>
      </c>
      <c r="QT42" s="266" t="str">
        <f xml:space="preserve">                    IF(AND((QT$33                                  -Sheep!$N$253                               )&gt;(QT$33-QU$33),(QT$33                                  -Sheep!$N$253                                )&lt;=0),"Born","")
&amp;                   IF(AND((QT$33-Sheep!$R$354-Sheep!$N$253                                )&gt;(QT$33-QU$33),(QT$33-Sheep!$R$354-Sheep!$N$253                                )&lt;=0),"WeanStd","")
&amp;                   IF(AND((QT$33-Sheep!$R$355-Sheep!$N$253                                )&gt;(QT$33-QU$33),(QT$33-Sheep!$R$355-Sheep!$N$253                                )&lt;=0),"WeanAlt1","")
&amp;                   IF(AND((QT$33-Sheep!$R$356-Sheep!$N$253                                )&gt;(QT$33-QU$33),(QT$33-Sheep!$R$356-Sheep!$N$253                                )&lt;=0),"WeanAlt2","")
&amp;IFERROR(IF(AND((QT$33-QT41                                                                                     )&gt;(QT$33-QU$33),(QT$33-QT41                                                                                     )&lt;=0),"Join-"    &amp;QT40,""),"")
&amp;IFERROR(IF(AND((QT$33-QT41-INDEX(Sheep!$V$361:$V$368,QT40,1))&gt;(QT$33-QU$33),(QT$33-QT41-INDEX(Sheep!$V$361:$V$368,QT40,1))&lt;=0),"Scan-"  &amp;QT40,""),"")
&amp;IFERROR(IF(AND((QT$33-QT41-150                                                                            )&gt;(QT$33-QU$33),(QT$33-QT41-150                                                                             )&lt;=0),"Birth-" &amp;QT40,""),"")
&amp;IFERROR(IF(AND((QT$33-QT41-150-Sheep!$R$354                                           )&gt;(QT$33-QU$33),(QT$33-QT41-150-Sheep!$R$354                                            )&lt;=0),"Wean-"&amp;QT40,""),"")
&amp;IFERROR(IF(AND((QT$33-QT41-150-Sheep!$R$355                                           )&gt;(QT$33-QU$33),(QT$33-QT41-150-Sheep!$R$355                                            )&lt;=0),"Alt1-"   &amp;QT40,""),"")
&amp;IFERROR(IF(AND((QT$33-QT41-150-Sheep!$R$356                                           )&gt;(QT$33-QU$33),(QT$33-QT41-150-Sheep!$R$356                                            )&lt;=0),"Alt2-"   &amp;QT40,""),"")</f>
        <v/>
      </c>
      <c r="QU42" s="266" t="str">
        <f xml:space="preserve">                    IF(AND((QU$33                                  -Sheep!$N$253                               )&gt;(QU$33-QV$33),(QU$33                                  -Sheep!$N$253                                )&lt;=0),"Born","")
&amp;                   IF(AND((QU$33-Sheep!$R$354-Sheep!$N$253                                )&gt;(QU$33-QV$33),(QU$33-Sheep!$R$354-Sheep!$N$253                                )&lt;=0),"WeanStd","")
&amp;                   IF(AND((QU$33-Sheep!$R$355-Sheep!$N$253                                )&gt;(QU$33-QV$33),(QU$33-Sheep!$R$355-Sheep!$N$253                                )&lt;=0),"WeanAlt1","")
&amp;                   IF(AND((QU$33-Sheep!$R$356-Sheep!$N$253                                )&gt;(QU$33-QV$33),(QU$33-Sheep!$R$356-Sheep!$N$253                                )&lt;=0),"WeanAlt2","")
&amp;IFERROR(IF(AND((QU$33-QU41                                                                                     )&gt;(QU$33-QV$33),(QU$33-QU41                                                                                     )&lt;=0),"Join-"    &amp;QU40,""),"")
&amp;IFERROR(IF(AND((QU$33-QU41-INDEX(Sheep!$V$361:$V$368,QU40,1))&gt;(QU$33-QV$33),(QU$33-QU41-INDEX(Sheep!$V$361:$V$368,QU40,1))&lt;=0),"Scan-"  &amp;QU40,""),"")
&amp;IFERROR(IF(AND((QU$33-QU41-150                                                                            )&gt;(QU$33-QV$33),(QU$33-QU41-150                                                                             )&lt;=0),"Birth-" &amp;QU40,""),"")
&amp;IFERROR(IF(AND((QU$33-QU41-150-Sheep!$R$354                                           )&gt;(QU$33-QV$33),(QU$33-QU41-150-Sheep!$R$354                                            )&lt;=0),"Wean-"&amp;QU40,""),"")
&amp;IFERROR(IF(AND((QU$33-QU41-150-Sheep!$R$355                                           )&gt;(QU$33-QV$33),(QU$33-QU41-150-Sheep!$R$355                                            )&lt;=0),"Alt1-"   &amp;QU40,""),"")
&amp;IFERROR(IF(AND((QU$33-QU41-150-Sheep!$R$356                                           )&gt;(QU$33-QV$33),(QU$33-QU41-150-Sheep!$R$356                                            )&lt;=0),"Alt2-"   &amp;QU40,""),"")</f>
        <v/>
      </c>
      <c r="QV42" s="266" t="str">
        <f xml:space="preserve">                    IF(AND((QV$33                                  -Sheep!$N$253                               )&gt;(QV$33-QW$33),(QV$33                                  -Sheep!$N$253                                )&lt;=0),"Born","")
&amp;                   IF(AND((QV$33-Sheep!$R$354-Sheep!$N$253                                )&gt;(QV$33-QW$33),(QV$33-Sheep!$R$354-Sheep!$N$253                                )&lt;=0),"WeanStd","")
&amp;                   IF(AND((QV$33-Sheep!$R$355-Sheep!$N$253                                )&gt;(QV$33-QW$33),(QV$33-Sheep!$R$355-Sheep!$N$253                                )&lt;=0),"WeanAlt1","")
&amp;                   IF(AND((QV$33-Sheep!$R$356-Sheep!$N$253                                )&gt;(QV$33-QW$33),(QV$33-Sheep!$R$356-Sheep!$N$253                                )&lt;=0),"WeanAlt2","")
&amp;IFERROR(IF(AND((QV$33-QV41                                                                                     )&gt;(QV$33-QW$33),(QV$33-QV41                                                                                     )&lt;=0),"Join-"    &amp;QV40,""),"")
&amp;IFERROR(IF(AND((QV$33-QV41-INDEX(Sheep!$V$361:$V$368,QV40,1))&gt;(QV$33-QW$33),(QV$33-QV41-INDEX(Sheep!$V$361:$V$368,QV40,1))&lt;=0),"Scan-"  &amp;QV40,""),"")
&amp;IFERROR(IF(AND((QV$33-QV41-150                                                                            )&gt;(QV$33-QW$33),(QV$33-QV41-150                                                                             )&lt;=0),"Birth-" &amp;QV40,""),"")
&amp;IFERROR(IF(AND((QV$33-QV41-150-Sheep!$R$354                                           )&gt;(QV$33-QW$33),(QV$33-QV41-150-Sheep!$R$354                                            )&lt;=0),"Wean-"&amp;QV40,""),"")
&amp;IFERROR(IF(AND((QV$33-QV41-150-Sheep!$R$355                                           )&gt;(QV$33-QW$33),(QV$33-QV41-150-Sheep!$R$355                                            )&lt;=0),"Alt1-"   &amp;QV40,""),"")
&amp;IFERROR(IF(AND((QV$33-QV41-150-Sheep!$R$356                                           )&gt;(QV$33-QW$33),(QV$33-QV41-150-Sheep!$R$356                                            )&lt;=0),"Alt2-"   &amp;QV40,""),"")</f>
        <v/>
      </c>
      <c r="QW42" s="266" t="str">
        <f xml:space="preserve">                    IF(AND((QW$33                                  -Sheep!$N$253                               )&gt;(QW$33-QX$33),(QW$33                                  -Sheep!$N$253                                )&lt;=0),"Born","")
&amp;                   IF(AND((QW$33-Sheep!$R$354-Sheep!$N$253                                )&gt;(QW$33-QX$33),(QW$33-Sheep!$R$354-Sheep!$N$253                                )&lt;=0),"WeanStd","")
&amp;                   IF(AND((QW$33-Sheep!$R$355-Sheep!$N$253                                )&gt;(QW$33-QX$33),(QW$33-Sheep!$R$355-Sheep!$N$253                                )&lt;=0),"WeanAlt1","")
&amp;                   IF(AND((QW$33-Sheep!$R$356-Sheep!$N$253                                )&gt;(QW$33-QX$33),(QW$33-Sheep!$R$356-Sheep!$N$253                                )&lt;=0),"WeanAlt2","")
&amp;IFERROR(IF(AND((QW$33-QW41                                                                                     )&gt;(QW$33-QX$33),(QW$33-QW41                                                                                     )&lt;=0),"Join-"    &amp;QW40,""),"")
&amp;IFERROR(IF(AND((QW$33-QW41-INDEX(Sheep!$V$361:$V$368,QW40,1))&gt;(QW$33-QX$33),(QW$33-QW41-INDEX(Sheep!$V$361:$V$368,QW40,1))&lt;=0),"Scan-"  &amp;QW40,""),"")
&amp;IFERROR(IF(AND((QW$33-QW41-150                                                                            )&gt;(QW$33-QX$33),(QW$33-QW41-150                                                                             )&lt;=0),"Birth-" &amp;QW40,""),"")
&amp;IFERROR(IF(AND((QW$33-QW41-150-Sheep!$R$354                                           )&gt;(QW$33-QX$33),(QW$33-QW41-150-Sheep!$R$354                                            )&lt;=0),"Wean-"&amp;QW40,""),"")
&amp;IFERROR(IF(AND((QW$33-QW41-150-Sheep!$R$355                                           )&gt;(QW$33-QX$33),(QW$33-QW41-150-Sheep!$R$355                                            )&lt;=0),"Alt1-"   &amp;QW40,""),"")
&amp;IFERROR(IF(AND((QW$33-QW41-150-Sheep!$R$356                                           )&gt;(QW$33-QX$33),(QW$33-QW41-150-Sheep!$R$356                                            )&lt;=0),"Alt2-"   &amp;QW40,""),"")</f>
        <v/>
      </c>
      <c r="QX42" s="266" t="str">
        <f xml:space="preserve">                    IF(AND((QX$33                                  -Sheep!$N$253                               )&gt;(QX$33-QY$33),(QX$33                                  -Sheep!$N$253                                )&lt;=0),"Born","")
&amp;                   IF(AND((QX$33-Sheep!$R$354-Sheep!$N$253                                )&gt;(QX$33-QY$33),(QX$33-Sheep!$R$354-Sheep!$N$253                                )&lt;=0),"WeanStd","")
&amp;                   IF(AND((QX$33-Sheep!$R$355-Sheep!$N$253                                )&gt;(QX$33-QY$33),(QX$33-Sheep!$R$355-Sheep!$N$253                                )&lt;=0),"WeanAlt1","")
&amp;                   IF(AND((QX$33-Sheep!$R$356-Sheep!$N$253                                )&gt;(QX$33-QY$33),(QX$33-Sheep!$R$356-Sheep!$N$253                                )&lt;=0),"WeanAlt2","")
&amp;IFERROR(IF(AND((QX$33-QX41                                                                                     )&gt;(QX$33-QY$33),(QX$33-QX41                                                                                     )&lt;=0),"Join-"    &amp;QX40,""),"")
&amp;IFERROR(IF(AND((QX$33-QX41-INDEX(Sheep!$V$361:$V$368,QX40,1))&gt;(QX$33-QY$33),(QX$33-QX41-INDEX(Sheep!$V$361:$V$368,QX40,1))&lt;=0),"Scan-"  &amp;QX40,""),"")
&amp;IFERROR(IF(AND((QX$33-QX41-150                                                                            )&gt;(QX$33-QY$33),(QX$33-QX41-150                                                                             )&lt;=0),"Birth-" &amp;QX40,""),"")
&amp;IFERROR(IF(AND((QX$33-QX41-150-Sheep!$R$354                                           )&gt;(QX$33-QY$33),(QX$33-QX41-150-Sheep!$R$354                                            )&lt;=0),"Wean-"&amp;QX40,""),"")
&amp;IFERROR(IF(AND((QX$33-QX41-150-Sheep!$R$355                                           )&gt;(QX$33-QY$33),(QX$33-QX41-150-Sheep!$R$355                                            )&lt;=0),"Alt1-"   &amp;QX40,""),"")
&amp;IFERROR(IF(AND((QX$33-QX41-150-Sheep!$R$356                                           )&gt;(QX$33-QY$33),(QX$33-QX41-150-Sheep!$R$356                                            )&lt;=0),"Alt2-"   &amp;QX40,""),"")</f>
        <v/>
      </c>
      <c r="QY42" s="266" t="str">
        <f xml:space="preserve">                    IF(AND((QY$33                                  -Sheep!$N$253                               )&gt;(QY$33-QZ$33),(QY$33                                  -Sheep!$N$253                                )&lt;=0),"Born","")
&amp;                   IF(AND((QY$33-Sheep!$R$354-Sheep!$N$253                                )&gt;(QY$33-QZ$33),(QY$33-Sheep!$R$354-Sheep!$N$253                                )&lt;=0),"WeanStd","")
&amp;                   IF(AND((QY$33-Sheep!$R$355-Sheep!$N$253                                )&gt;(QY$33-QZ$33),(QY$33-Sheep!$R$355-Sheep!$N$253                                )&lt;=0),"WeanAlt1","")
&amp;                   IF(AND((QY$33-Sheep!$R$356-Sheep!$N$253                                )&gt;(QY$33-QZ$33),(QY$33-Sheep!$R$356-Sheep!$N$253                                )&lt;=0),"WeanAlt2","")
&amp;IFERROR(IF(AND((QY$33-QY41                                                                                     )&gt;(QY$33-QZ$33),(QY$33-QY41                                                                                     )&lt;=0),"Join-"    &amp;QY40,""),"")
&amp;IFERROR(IF(AND((QY$33-QY41-INDEX(Sheep!$V$361:$V$368,QY40,1))&gt;(QY$33-QZ$33),(QY$33-QY41-INDEX(Sheep!$V$361:$V$368,QY40,1))&lt;=0),"Scan-"  &amp;QY40,""),"")
&amp;IFERROR(IF(AND((QY$33-QY41-150                                                                            )&gt;(QY$33-QZ$33),(QY$33-QY41-150                                                                             )&lt;=0),"Birth-" &amp;QY40,""),"")
&amp;IFERROR(IF(AND((QY$33-QY41-150-Sheep!$R$354                                           )&gt;(QY$33-QZ$33),(QY$33-QY41-150-Sheep!$R$354                                            )&lt;=0),"Wean-"&amp;QY40,""),"")
&amp;IFERROR(IF(AND((QY$33-QY41-150-Sheep!$R$355                                           )&gt;(QY$33-QZ$33),(QY$33-QY41-150-Sheep!$R$355                                            )&lt;=0),"Alt1-"   &amp;QY40,""),"")
&amp;IFERROR(IF(AND((QY$33-QY41-150-Sheep!$R$356                                           )&gt;(QY$33-QZ$33),(QY$33-QY41-150-Sheep!$R$356                                            )&lt;=0),"Alt2-"   &amp;QY40,""),"")</f>
        <v/>
      </c>
      <c r="QZ42" s="266" t="str">
        <f xml:space="preserve">                    IF(AND((QZ$33                                  -Sheep!$N$253                               )&gt;(QZ$33-RA$33),(QZ$33                                  -Sheep!$N$253                                )&lt;=0),"Born","")
&amp;                   IF(AND((QZ$33-Sheep!$R$354-Sheep!$N$253                                )&gt;(QZ$33-RA$33),(QZ$33-Sheep!$R$354-Sheep!$N$253                                )&lt;=0),"WeanStd","")
&amp;                   IF(AND((QZ$33-Sheep!$R$355-Sheep!$N$253                                )&gt;(QZ$33-RA$33),(QZ$33-Sheep!$R$355-Sheep!$N$253                                )&lt;=0),"WeanAlt1","")
&amp;                   IF(AND((QZ$33-Sheep!$R$356-Sheep!$N$253                                )&gt;(QZ$33-RA$33),(QZ$33-Sheep!$R$356-Sheep!$N$253                                )&lt;=0),"WeanAlt2","")
&amp;IFERROR(IF(AND((QZ$33-QZ41                                                                                     )&gt;(QZ$33-RA$33),(QZ$33-QZ41                                                                                     )&lt;=0),"Join-"    &amp;QZ40,""),"")
&amp;IFERROR(IF(AND((QZ$33-QZ41-INDEX(Sheep!$V$361:$V$368,QZ40,1))&gt;(QZ$33-RA$33),(QZ$33-QZ41-INDEX(Sheep!$V$361:$V$368,QZ40,1))&lt;=0),"Scan-"  &amp;QZ40,""),"")
&amp;IFERROR(IF(AND((QZ$33-QZ41-150                                                                            )&gt;(QZ$33-RA$33),(QZ$33-QZ41-150                                                                             )&lt;=0),"Birth-" &amp;QZ40,""),"")
&amp;IFERROR(IF(AND((QZ$33-QZ41-150-Sheep!$R$354                                           )&gt;(QZ$33-RA$33),(QZ$33-QZ41-150-Sheep!$R$354                                            )&lt;=0),"Wean-"&amp;QZ40,""),"")
&amp;IFERROR(IF(AND((QZ$33-QZ41-150-Sheep!$R$355                                           )&gt;(QZ$33-RA$33),(QZ$33-QZ41-150-Sheep!$R$355                                            )&lt;=0),"Alt1-"   &amp;QZ40,""),"")
&amp;IFERROR(IF(AND((QZ$33-QZ41-150-Sheep!$R$356                                           )&gt;(QZ$33-RA$33),(QZ$33-QZ41-150-Sheep!$R$356                                            )&lt;=0),"Alt2-"   &amp;QZ40,""),"")</f>
        <v>Wean-8</v>
      </c>
      <c r="RA42" s="266" t="str">
        <f xml:space="preserve">                    IF(AND((RA$33                                  -Sheep!$N$253                               )&gt;(RA$33-RB$33),(RA$33                                  -Sheep!$N$253                                )&lt;=0),"Born","")
&amp;                   IF(AND((RA$33-Sheep!$R$354-Sheep!$N$253                                )&gt;(RA$33-RB$33),(RA$33-Sheep!$R$354-Sheep!$N$253                                )&lt;=0),"WeanStd","")
&amp;                   IF(AND((RA$33-Sheep!$R$355-Sheep!$N$253                                )&gt;(RA$33-RB$33),(RA$33-Sheep!$R$355-Sheep!$N$253                                )&lt;=0),"WeanAlt1","")
&amp;                   IF(AND((RA$33-Sheep!$R$356-Sheep!$N$253                                )&gt;(RA$33-RB$33),(RA$33-Sheep!$R$356-Sheep!$N$253                                )&lt;=0),"WeanAlt2","")
&amp;IFERROR(IF(AND((RA$33-RA41                                                                                     )&gt;(RA$33-RB$33),(RA$33-RA41                                                                                     )&lt;=0),"Join-"    &amp;RA40,""),"")
&amp;IFERROR(IF(AND((RA$33-RA41-INDEX(Sheep!$V$361:$V$368,RA40,1))&gt;(RA$33-RB$33),(RA$33-RA41-INDEX(Sheep!$V$361:$V$368,RA40,1))&lt;=0),"Scan-"  &amp;RA40,""),"")
&amp;IFERROR(IF(AND((RA$33-RA41-150                                                                            )&gt;(RA$33-RB$33),(RA$33-RA41-150                                                                             )&lt;=0),"Birth-" &amp;RA40,""),"")
&amp;IFERROR(IF(AND((RA$33-RA41-150-Sheep!$R$354                                           )&gt;(RA$33-RB$33),(RA$33-RA41-150-Sheep!$R$354                                            )&lt;=0),"Wean-"&amp;RA40,""),"")
&amp;IFERROR(IF(AND((RA$33-RA41-150-Sheep!$R$355                                           )&gt;(RA$33-RB$33),(RA$33-RA41-150-Sheep!$R$355                                            )&lt;=0),"Alt1-"   &amp;RA40,""),"")
&amp;IFERROR(IF(AND((RA$33-RA41-150-Sheep!$R$356                                           )&gt;(RA$33-RB$33),(RA$33-RA41-150-Sheep!$R$356                                            )&lt;=0),"Alt2-"   &amp;RA40,""),"")</f>
        <v/>
      </c>
      <c r="RB42" s="266" t="str">
        <f xml:space="preserve">                    IF(AND((RB$33                                  -Sheep!$N$253                               )&gt;(RB$33-RC$33),(RB$33                                  -Sheep!$N$253                                )&lt;=0),"Born","")
&amp;                   IF(AND((RB$33-Sheep!$R$354-Sheep!$N$253                                )&gt;(RB$33-RC$33),(RB$33-Sheep!$R$354-Sheep!$N$253                                )&lt;=0),"WeanStd","")
&amp;                   IF(AND((RB$33-Sheep!$R$355-Sheep!$N$253                                )&gt;(RB$33-RC$33),(RB$33-Sheep!$R$355-Sheep!$N$253                                )&lt;=0),"WeanAlt1","")
&amp;                   IF(AND((RB$33-Sheep!$R$356-Sheep!$N$253                                )&gt;(RB$33-RC$33),(RB$33-Sheep!$R$356-Sheep!$N$253                                )&lt;=0),"WeanAlt2","")
&amp;IFERROR(IF(AND((RB$33-RB41                                                                                     )&gt;(RB$33-RC$33),(RB$33-RB41                                                                                     )&lt;=0),"Join-"    &amp;RB40,""),"")
&amp;IFERROR(IF(AND((RB$33-RB41-INDEX(Sheep!$V$361:$V$368,RB40,1))&gt;(RB$33-RC$33),(RB$33-RB41-INDEX(Sheep!$V$361:$V$368,RB40,1))&lt;=0),"Scan-"  &amp;RB40,""),"")
&amp;IFERROR(IF(AND((RB$33-RB41-150                                                                            )&gt;(RB$33-RC$33),(RB$33-RB41-150                                                                             )&lt;=0),"Birth-" &amp;RB40,""),"")
&amp;IFERROR(IF(AND((RB$33-RB41-150-Sheep!$R$354                                           )&gt;(RB$33-RC$33),(RB$33-RB41-150-Sheep!$R$354                                            )&lt;=0),"Wean-"&amp;RB40,""),"")
&amp;IFERROR(IF(AND((RB$33-RB41-150-Sheep!$R$355                                           )&gt;(RB$33-RC$33),(RB$33-RB41-150-Sheep!$R$355                                            )&lt;=0),"Alt1-"   &amp;RB40,""),"")
&amp;IFERROR(IF(AND((RB$33-RB41-150-Sheep!$R$356                                           )&gt;(RB$33-RC$33),(RB$33-RB41-150-Sheep!$R$356                                            )&lt;=0),"Alt2-"   &amp;RB40,""),"")</f>
        <v/>
      </c>
      <c r="RC42" s="266" t="str">
        <f xml:space="preserve">                    IF(AND((RC$33                                  -Sheep!$N$253                               )&gt;(RC$33-RD$33),(RC$33                                  -Sheep!$N$253                                )&lt;=0),"Born","")
&amp;                   IF(AND((RC$33-Sheep!$R$354-Sheep!$N$253                                )&gt;(RC$33-RD$33),(RC$33-Sheep!$R$354-Sheep!$N$253                                )&lt;=0),"WeanStd","")
&amp;                   IF(AND((RC$33-Sheep!$R$355-Sheep!$N$253                                )&gt;(RC$33-RD$33),(RC$33-Sheep!$R$355-Sheep!$N$253                                )&lt;=0),"WeanAlt1","")
&amp;                   IF(AND((RC$33-Sheep!$R$356-Sheep!$N$253                                )&gt;(RC$33-RD$33),(RC$33-Sheep!$R$356-Sheep!$N$253                                )&lt;=0),"WeanAlt2","")
&amp;IFERROR(IF(AND((RC$33-RC41                                                                                     )&gt;(RC$33-RD$33),(RC$33-RC41                                                                                     )&lt;=0),"Join-"    &amp;RC40,""),"")
&amp;IFERROR(IF(AND((RC$33-RC41-INDEX(Sheep!$V$361:$V$368,RC40,1))&gt;(RC$33-RD$33),(RC$33-RC41-INDEX(Sheep!$V$361:$V$368,RC40,1))&lt;=0),"Scan-"  &amp;RC40,""),"")
&amp;IFERROR(IF(AND((RC$33-RC41-150                                                                            )&gt;(RC$33-RD$33),(RC$33-RC41-150                                                                             )&lt;=0),"Birth-" &amp;RC40,""),"")
&amp;IFERROR(IF(AND((RC$33-RC41-150-Sheep!$R$354                                           )&gt;(RC$33-RD$33),(RC$33-RC41-150-Sheep!$R$354                                            )&lt;=0),"Wean-"&amp;RC40,""),"")
&amp;IFERROR(IF(AND((RC$33-RC41-150-Sheep!$R$355                                           )&gt;(RC$33-RD$33),(RC$33-RC41-150-Sheep!$R$355                                            )&lt;=0),"Alt1-"   &amp;RC40,""),"")
&amp;IFERROR(IF(AND((RC$33-RC41-150-Sheep!$R$356                                           )&gt;(RC$33-RD$33),(RC$33-RC41-150-Sheep!$R$356                                            )&lt;=0),"Alt2-"   &amp;RC40,""),"")</f>
        <v/>
      </c>
      <c r="RD42" s="266" t="str">
        <f xml:space="preserve">                    IF(AND((RD$33                                  -Sheep!$N$253                               )&gt;(RD$33-RE$33),(RD$33                                  -Sheep!$N$253                                )&lt;=0),"Born","")
&amp;                   IF(AND((RD$33-Sheep!$R$354-Sheep!$N$253                                )&gt;(RD$33-RE$33),(RD$33-Sheep!$R$354-Sheep!$N$253                                )&lt;=0),"WeanStd","")
&amp;                   IF(AND((RD$33-Sheep!$R$355-Sheep!$N$253                                )&gt;(RD$33-RE$33),(RD$33-Sheep!$R$355-Sheep!$N$253                                )&lt;=0),"WeanAlt1","")
&amp;                   IF(AND((RD$33-Sheep!$R$356-Sheep!$N$253                                )&gt;(RD$33-RE$33),(RD$33-Sheep!$R$356-Sheep!$N$253                                )&lt;=0),"WeanAlt2","")
&amp;IFERROR(IF(AND((RD$33-RD41                                                                                     )&gt;(RD$33-RE$33),(RD$33-RD41                                                                                     )&lt;=0),"Join-"    &amp;RD40,""),"")
&amp;IFERROR(IF(AND((RD$33-RD41-INDEX(Sheep!$V$361:$V$368,RD40,1))&gt;(RD$33-RE$33),(RD$33-RD41-INDEX(Sheep!$V$361:$V$368,RD40,1))&lt;=0),"Scan-"  &amp;RD40,""),"")
&amp;IFERROR(IF(AND((RD$33-RD41-150                                                                            )&gt;(RD$33-RE$33),(RD$33-RD41-150                                                                             )&lt;=0),"Birth-" &amp;RD40,""),"")
&amp;IFERROR(IF(AND((RD$33-RD41-150-Sheep!$R$354                                           )&gt;(RD$33-RE$33),(RD$33-RD41-150-Sheep!$R$354                                            )&lt;=0),"Wean-"&amp;RD40,""),"")
&amp;IFERROR(IF(AND((RD$33-RD41-150-Sheep!$R$355                                           )&gt;(RD$33-RE$33),(RD$33-RD41-150-Sheep!$R$355                                            )&lt;=0),"Alt1-"   &amp;RD40,""),"")
&amp;IFERROR(IF(AND((RD$33-RD41-150-Sheep!$R$356                                           )&gt;(RD$33-RE$33),(RD$33-RD41-150-Sheep!$R$356                                            )&lt;=0),"Alt2-"   &amp;RD40,""),"")</f>
        <v>Alt1-8</v>
      </c>
      <c r="RE42" s="266" t="str">
        <f xml:space="preserve">                    IF(AND((RE$33                                  -Sheep!$N$253                               )&gt;(RE$33-RF$33),(RE$33                                  -Sheep!$N$253                                )&lt;=0),"Born","")
&amp;                   IF(AND((RE$33-Sheep!$R$354-Sheep!$N$253                                )&gt;(RE$33-RF$33),(RE$33-Sheep!$R$354-Sheep!$N$253                                )&lt;=0),"WeanStd","")
&amp;                   IF(AND((RE$33-Sheep!$R$355-Sheep!$N$253                                )&gt;(RE$33-RF$33),(RE$33-Sheep!$R$355-Sheep!$N$253                                )&lt;=0),"WeanAlt1","")
&amp;                   IF(AND((RE$33-Sheep!$R$356-Sheep!$N$253                                )&gt;(RE$33-RF$33),(RE$33-Sheep!$R$356-Sheep!$N$253                                )&lt;=0),"WeanAlt2","")
&amp;IFERROR(IF(AND((RE$33-RE41                                                                                     )&gt;(RE$33-RF$33),(RE$33-RE41                                                                                     )&lt;=0),"Join-"    &amp;RE40,""),"")
&amp;IFERROR(IF(AND((RE$33-RE41-INDEX(Sheep!$V$361:$V$368,RE40,1))&gt;(RE$33-RF$33),(RE$33-RE41-INDEX(Sheep!$V$361:$V$368,RE40,1))&lt;=0),"Scan-"  &amp;RE40,""),"")
&amp;IFERROR(IF(AND((RE$33-RE41-150                                                                            )&gt;(RE$33-RF$33),(RE$33-RE41-150                                                                             )&lt;=0),"Birth-" &amp;RE40,""),"")
&amp;IFERROR(IF(AND((RE$33-RE41-150-Sheep!$R$354                                           )&gt;(RE$33-RF$33),(RE$33-RE41-150-Sheep!$R$354                                            )&lt;=0),"Wean-"&amp;RE40,""),"")
&amp;IFERROR(IF(AND((RE$33-RE41-150-Sheep!$R$355                                           )&gt;(RE$33-RF$33),(RE$33-RE41-150-Sheep!$R$355                                            )&lt;=0),"Alt1-"   &amp;RE40,""),"")
&amp;IFERROR(IF(AND((RE$33-RE41-150-Sheep!$R$356                                           )&gt;(RE$33-RF$33),(RE$33-RE41-150-Sheep!$R$356                                            )&lt;=0),"Alt2-"   &amp;RE40,""),"")</f>
        <v/>
      </c>
      <c r="RF42" s="266" t="str">
        <f xml:space="preserve">                    IF(AND((RF$33                                  -Sheep!$N$253                               )&gt;(RF$33-RG$33),(RF$33                                  -Sheep!$N$253                                )&lt;=0),"Born","")
&amp;                   IF(AND((RF$33-Sheep!$R$354-Sheep!$N$253                                )&gt;(RF$33-RG$33),(RF$33-Sheep!$R$354-Sheep!$N$253                                )&lt;=0),"WeanStd","")
&amp;                   IF(AND((RF$33-Sheep!$R$355-Sheep!$N$253                                )&gt;(RF$33-RG$33),(RF$33-Sheep!$R$355-Sheep!$N$253                                )&lt;=0),"WeanAlt1","")
&amp;                   IF(AND((RF$33-Sheep!$R$356-Sheep!$N$253                                )&gt;(RF$33-RG$33),(RF$33-Sheep!$R$356-Sheep!$N$253                                )&lt;=0),"WeanAlt2","")
&amp;IFERROR(IF(AND((RF$33-RF41                                                                                     )&gt;(RF$33-RG$33),(RF$33-RF41                                                                                     )&lt;=0),"Join-"    &amp;RF40,""),"")
&amp;IFERROR(IF(AND((RF$33-RF41-INDEX(Sheep!$V$361:$V$368,RF40,1))&gt;(RF$33-RG$33),(RF$33-RF41-INDEX(Sheep!$V$361:$V$368,RF40,1))&lt;=0),"Scan-"  &amp;RF40,""),"")
&amp;IFERROR(IF(AND((RF$33-RF41-150                                                                            )&gt;(RF$33-RG$33),(RF$33-RF41-150                                                                             )&lt;=0),"Birth-" &amp;RF40,""),"")
&amp;IFERROR(IF(AND((RF$33-RF41-150-Sheep!$R$354                                           )&gt;(RF$33-RG$33),(RF$33-RF41-150-Sheep!$R$354                                            )&lt;=0),"Wean-"&amp;RF40,""),"")
&amp;IFERROR(IF(AND((RF$33-RF41-150-Sheep!$R$355                                           )&gt;(RF$33-RG$33),(RF$33-RF41-150-Sheep!$R$355                                            )&lt;=0),"Alt1-"   &amp;RF40,""),"")
&amp;IFERROR(IF(AND((RF$33-RF41-150-Sheep!$R$356                                           )&gt;(RF$33-RG$33),(RF$33-RF41-150-Sheep!$R$356                                            )&lt;=0),"Alt2-"   &amp;RF40,""),"")</f>
        <v/>
      </c>
      <c r="RG42" s="266" t="str">
        <f xml:space="preserve">                    IF(AND((RG$33                                  -Sheep!$N$253                               )&gt;(RG$33-RH$33),(RG$33                                  -Sheep!$N$253                                )&lt;=0),"Born","")
&amp;                   IF(AND((RG$33-Sheep!$R$354-Sheep!$N$253                                )&gt;(RG$33-RH$33),(RG$33-Sheep!$R$354-Sheep!$N$253                                )&lt;=0),"WeanStd","")
&amp;                   IF(AND((RG$33-Sheep!$R$355-Sheep!$N$253                                )&gt;(RG$33-RH$33),(RG$33-Sheep!$R$355-Sheep!$N$253                                )&lt;=0),"WeanAlt1","")
&amp;                   IF(AND((RG$33-Sheep!$R$356-Sheep!$N$253                                )&gt;(RG$33-RH$33),(RG$33-Sheep!$R$356-Sheep!$N$253                                )&lt;=0),"WeanAlt2","")
&amp;IFERROR(IF(AND((RG$33-RG41                                                                                     )&gt;(RG$33-RH$33),(RG$33-RG41                                                                                     )&lt;=0),"Join-"    &amp;RG40,""),"")
&amp;IFERROR(IF(AND((RG$33-RG41-INDEX(Sheep!$V$361:$V$368,RG40,1))&gt;(RG$33-RH$33),(RG$33-RG41-INDEX(Sheep!$V$361:$V$368,RG40,1))&lt;=0),"Scan-"  &amp;RG40,""),"")
&amp;IFERROR(IF(AND((RG$33-RG41-150                                                                            )&gt;(RG$33-RH$33),(RG$33-RG41-150                                                                             )&lt;=0),"Birth-" &amp;RG40,""),"")
&amp;IFERROR(IF(AND((RG$33-RG41-150-Sheep!$R$354                                           )&gt;(RG$33-RH$33),(RG$33-RG41-150-Sheep!$R$354                                            )&lt;=0),"Wean-"&amp;RG40,""),"")
&amp;IFERROR(IF(AND((RG$33-RG41-150-Sheep!$R$355                                           )&gt;(RG$33-RH$33),(RG$33-RG41-150-Sheep!$R$355                                            )&lt;=0),"Alt1-"   &amp;RG40,""),"")
&amp;IFERROR(IF(AND((RG$33-RG41-150-Sheep!$R$356                                           )&gt;(RG$33-RH$33),(RG$33-RG41-150-Sheep!$R$356                                            )&lt;=0),"Alt2-"   &amp;RG40,""),"")</f>
        <v/>
      </c>
      <c r="RH42" s="266" t="str">
        <f xml:space="preserve">                    IF(AND((RH$33                                  -Sheep!$N$253                               )&gt;(RH$33-RI$33),(RH$33                                  -Sheep!$N$253                                )&lt;=0),"Born","")
&amp;                   IF(AND((RH$33-Sheep!$R$354-Sheep!$N$253                                )&gt;(RH$33-RI$33),(RH$33-Sheep!$R$354-Sheep!$N$253                                )&lt;=0),"WeanStd","")
&amp;                   IF(AND((RH$33-Sheep!$R$355-Sheep!$N$253                                )&gt;(RH$33-RI$33),(RH$33-Sheep!$R$355-Sheep!$N$253                                )&lt;=0),"WeanAlt1","")
&amp;                   IF(AND((RH$33-Sheep!$R$356-Sheep!$N$253                                )&gt;(RH$33-RI$33),(RH$33-Sheep!$R$356-Sheep!$N$253                                )&lt;=0),"WeanAlt2","")
&amp;IFERROR(IF(AND((RH$33-RH41                                                                                     )&gt;(RH$33-RI$33),(RH$33-RH41                                                                                     )&lt;=0),"Join-"    &amp;RH40,""),"")
&amp;IFERROR(IF(AND((RH$33-RH41-INDEX(Sheep!$V$361:$V$368,RH40,1))&gt;(RH$33-RI$33),(RH$33-RH41-INDEX(Sheep!$V$361:$V$368,RH40,1))&lt;=0),"Scan-"  &amp;RH40,""),"")
&amp;IFERROR(IF(AND((RH$33-RH41-150                                                                            )&gt;(RH$33-RI$33),(RH$33-RH41-150                                                                             )&lt;=0),"Birth-" &amp;RH40,""),"")
&amp;IFERROR(IF(AND((RH$33-RH41-150-Sheep!$R$354                                           )&gt;(RH$33-RI$33),(RH$33-RH41-150-Sheep!$R$354                                            )&lt;=0),"Wean-"&amp;RH40,""),"")
&amp;IFERROR(IF(AND((RH$33-RH41-150-Sheep!$R$355                                           )&gt;(RH$33-RI$33),(RH$33-RH41-150-Sheep!$R$355                                            )&lt;=0),"Alt1-"   &amp;RH40,""),"")
&amp;IFERROR(IF(AND((RH$33-RH41-150-Sheep!$R$356                                           )&gt;(RH$33-RI$33),(RH$33-RH41-150-Sheep!$R$356                                            )&lt;=0),"Alt2-"   &amp;RH40,""),"")</f>
        <v>Alt2-8</v>
      </c>
      <c r="RI42" s="266" t="str">
        <f xml:space="preserve">                    IF(AND((RI$33                                  -Sheep!$N$253                               )&gt;(RI$33-RJ$33),(RI$33                                  -Sheep!$N$253                                )&lt;=0),"Born","")
&amp;                   IF(AND((RI$33-Sheep!$R$354-Sheep!$N$253                                )&gt;(RI$33-RJ$33),(RI$33-Sheep!$R$354-Sheep!$N$253                                )&lt;=0),"WeanStd","")
&amp;                   IF(AND((RI$33-Sheep!$R$355-Sheep!$N$253                                )&gt;(RI$33-RJ$33),(RI$33-Sheep!$R$355-Sheep!$N$253                                )&lt;=0),"WeanAlt1","")
&amp;                   IF(AND((RI$33-Sheep!$R$356-Sheep!$N$253                                )&gt;(RI$33-RJ$33),(RI$33-Sheep!$R$356-Sheep!$N$253                                )&lt;=0),"WeanAlt2","")
&amp;IFERROR(IF(AND((RI$33-RI41                                                                                     )&gt;(RI$33-RJ$33),(RI$33-RI41                                                                                     )&lt;=0),"Join-"    &amp;RI40,""),"")
&amp;IFERROR(IF(AND((RI$33-RI41-INDEX(Sheep!$V$361:$V$368,RI40,1))&gt;(RI$33-RJ$33),(RI$33-RI41-INDEX(Sheep!$V$361:$V$368,RI40,1))&lt;=0),"Scan-"  &amp;RI40,""),"")
&amp;IFERROR(IF(AND((RI$33-RI41-150                                                                            )&gt;(RI$33-RJ$33),(RI$33-RI41-150                                                                             )&lt;=0),"Birth-" &amp;RI40,""),"")
&amp;IFERROR(IF(AND((RI$33-RI41-150-Sheep!$R$354                                           )&gt;(RI$33-RJ$33),(RI$33-RI41-150-Sheep!$R$354                                            )&lt;=0),"Wean-"&amp;RI40,""),"")
&amp;IFERROR(IF(AND((RI$33-RI41-150-Sheep!$R$355                                           )&gt;(RI$33-RJ$33),(RI$33-RI41-150-Sheep!$R$355                                            )&lt;=0),"Alt1-"   &amp;RI40,""),"")
&amp;IFERROR(IF(AND((RI$33-RI41-150-Sheep!$R$356                                           )&gt;(RI$33-RJ$33),(RI$33-RI41-150-Sheep!$R$356                                            )&lt;=0),"Alt2-"   &amp;RI40,""),"")</f>
        <v/>
      </c>
      <c r="RJ42" s="266" t="str">
        <f xml:space="preserve">                    IF(AND((RJ$33                                  -Sheep!$N$253                               )&gt;(RJ$33-RK$33),(RJ$33                                  -Sheep!$N$253                                )&lt;=0),"Born","")
&amp;                   IF(AND((RJ$33-Sheep!$R$354-Sheep!$N$253                                )&gt;(RJ$33-RK$33),(RJ$33-Sheep!$R$354-Sheep!$N$253                                )&lt;=0),"WeanStd","")
&amp;                   IF(AND((RJ$33-Sheep!$R$355-Sheep!$N$253                                )&gt;(RJ$33-RK$33),(RJ$33-Sheep!$R$355-Sheep!$N$253                                )&lt;=0),"WeanAlt1","")
&amp;                   IF(AND((RJ$33-Sheep!$R$356-Sheep!$N$253                                )&gt;(RJ$33-RK$33),(RJ$33-Sheep!$R$356-Sheep!$N$253                                )&lt;=0),"WeanAlt2","")
&amp;IFERROR(IF(AND((RJ$33-RJ41                                                                                     )&gt;(RJ$33-RK$33),(RJ$33-RJ41                                                                                     )&lt;=0),"Join-"    &amp;RJ40,""),"")
&amp;IFERROR(IF(AND((RJ$33-RJ41-INDEX(Sheep!$V$361:$V$368,RJ40,1))&gt;(RJ$33-RK$33),(RJ$33-RJ41-INDEX(Sheep!$V$361:$V$368,RJ40,1))&lt;=0),"Scan-"  &amp;RJ40,""),"")
&amp;IFERROR(IF(AND((RJ$33-RJ41-150                                                                            )&gt;(RJ$33-RK$33),(RJ$33-RJ41-150                                                                             )&lt;=0),"Birth-" &amp;RJ40,""),"")
&amp;IFERROR(IF(AND((RJ$33-RJ41-150-Sheep!$R$354                                           )&gt;(RJ$33-RK$33),(RJ$33-RJ41-150-Sheep!$R$354                                            )&lt;=0),"Wean-"&amp;RJ40,""),"")
&amp;IFERROR(IF(AND((RJ$33-RJ41-150-Sheep!$R$355                                           )&gt;(RJ$33-RK$33),(RJ$33-RJ41-150-Sheep!$R$355                                            )&lt;=0),"Alt1-"   &amp;RJ40,""),"")
&amp;IFERROR(IF(AND((RJ$33-RJ41-150-Sheep!$R$356                                           )&gt;(RJ$33-RK$33),(RJ$33-RJ41-150-Sheep!$R$356                                            )&lt;=0),"Alt2-"   &amp;RJ40,""),"")</f>
        <v/>
      </c>
      <c r="RK42" s="266" t="str">
        <f xml:space="preserve">                    IF(AND((RK$33                                  -Sheep!$N$253                               )&gt;(RK$33-RL$33),(RK$33                                  -Sheep!$N$253                                )&lt;=0),"Born","")
&amp;                   IF(AND((RK$33-Sheep!$R$354-Sheep!$N$253                                )&gt;(RK$33-RL$33),(RK$33-Sheep!$R$354-Sheep!$N$253                                )&lt;=0),"WeanStd","")
&amp;                   IF(AND((RK$33-Sheep!$R$355-Sheep!$N$253                                )&gt;(RK$33-RL$33),(RK$33-Sheep!$R$355-Sheep!$N$253                                )&lt;=0),"WeanAlt1","")
&amp;                   IF(AND((RK$33-Sheep!$R$356-Sheep!$N$253                                )&gt;(RK$33-RL$33),(RK$33-Sheep!$R$356-Sheep!$N$253                                )&lt;=0),"WeanAlt2","")
&amp;IFERROR(IF(AND((RK$33-RK41                                                                                     )&gt;(RK$33-RL$33),(RK$33-RK41                                                                                     )&lt;=0),"Join-"    &amp;RK40,""),"")
&amp;IFERROR(IF(AND((RK$33-RK41-INDEX(Sheep!$V$361:$V$368,RK40,1))&gt;(RK$33-RL$33),(RK$33-RK41-INDEX(Sheep!$V$361:$V$368,RK40,1))&lt;=0),"Scan-"  &amp;RK40,""),"")
&amp;IFERROR(IF(AND((RK$33-RK41-150                                                                            )&gt;(RK$33-RL$33),(RK$33-RK41-150                                                                             )&lt;=0),"Birth-" &amp;RK40,""),"")
&amp;IFERROR(IF(AND((RK$33-RK41-150-Sheep!$R$354                                           )&gt;(RK$33-RL$33),(RK$33-RK41-150-Sheep!$R$354                                            )&lt;=0),"Wean-"&amp;RK40,""),"")
&amp;IFERROR(IF(AND((RK$33-RK41-150-Sheep!$R$355                                           )&gt;(RK$33-RL$33),(RK$33-RK41-150-Sheep!$R$355                                            )&lt;=0),"Alt1-"   &amp;RK40,""),"")
&amp;IFERROR(IF(AND((RK$33-RK41-150-Sheep!$R$356                                           )&gt;(RK$33-RL$33),(RK$33-RK41-150-Sheep!$R$356                                            )&lt;=0),"Alt2-"   &amp;RK40,""),"")</f>
        <v/>
      </c>
      <c r="RL42" s="266" t="str">
        <f xml:space="preserve">                    IF(AND((RL$33                                  -Sheep!$N$253                               )&gt;(RL$33-RM$33),(RL$33                                  -Sheep!$N$253                                )&lt;=0),"Born","")
&amp;                   IF(AND((RL$33-Sheep!$R$354-Sheep!$N$253                                )&gt;(RL$33-RM$33),(RL$33-Sheep!$R$354-Sheep!$N$253                                )&lt;=0),"WeanStd","")
&amp;                   IF(AND((RL$33-Sheep!$R$355-Sheep!$N$253                                )&gt;(RL$33-RM$33),(RL$33-Sheep!$R$355-Sheep!$N$253                                )&lt;=0),"WeanAlt1","")
&amp;                   IF(AND((RL$33-Sheep!$R$356-Sheep!$N$253                                )&gt;(RL$33-RM$33),(RL$33-Sheep!$R$356-Sheep!$N$253                                )&lt;=0),"WeanAlt2","")
&amp;IFERROR(IF(AND((RL$33-RL41                                                                                     )&gt;(RL$33-RM$33),(RL$33-RL41                                                                                     )&lt;=0),"Join-"    &amp;RL40,""),"")
&amp;IFERROR(IF(AND((RL$33-RL41-INDEX(Sheep!$V$361:$V$368,RL40,1))&gt;(RL$33-RM$33),(RL$33-RL41-INDEX(Sheep!$V$361:$V$368,RL40,1))&lt;=0),"Scan-"  &amp;RL40,""),"")
&amp;IFERROR(IF(AND((RL$33-RL41-150                                                                            )&gt;(RL$33-RM$33),(RL$33-RL41-150                                                                             )&lt;=0),"Birth-" &amp;RL40,""),"")
&amp;IFERROR(IF(AND((RL$33-RL41-150-Sheep!$R$354                                           )&gt;(RL$33-RM$33),(RL$33-RL41-150-Sheep!$R$354                                            )&lt;=0),"Wean-"&amp;RL40,""),"")
&amp;IFERROR(IF(AND((RL$33-RL41-150-Sheep!$R$355                                           )&gt;(RL$33-RM$33),(RL$33-RL41-150-Sheep!$R$355                                            )&lt;=0),"Alt1-"   &amp;RL40,""),"")
&amp;IFERROR(IF(AND((RL$33-RL41-150-Sheep!$R$356                                           )&gt;(RL$33-RM$33),(RL$33-RL41-150-Sheep!$R$356                                            )&lt;=0),"Alt2-"   &amp;RL40,""),"")</f>
        <v/>
      </c>
      <c r="RM42" s="266" t="str">
        <f xml:space="preserve">                    IF(AND((RM$33                                  -Sheep!$N$253                               )&gt;(RM$33-RN$33),(RM$33                                  -Sheep!$N$253                                )&lt;=0),"Born","")
&amp;                   IF(AND((RM$33-Sheep!$R$354-Sheep!$N$253                                )&gt;(RM$33-RN$33),(RM$33-Sheep!$R$354-Sheep!$N$253                                )&lt;=0),"WeanStd","")
&amp;                   IF(AND((RM$33-Sheep!$R$355-Sheep!$N$253                                )&gt;(RM$33-RN$33),(RM$33-Sheep!$R$355-Sheep!$N$253                                )&lt;=0),"WeanAlt1","")
&amp;                   IF(AND((RM$33-Sheep!$R$356-Sheep!$N$253                                )&gt;(RM$33-RN$33),(RM$33-Sheep!$R$356-Sheep!$N$253                                )&lt;=0),"WeanAlt2","")
&amp;IFERROR(IF(AND((RM$33-RM41                                                                                     )&gt;(RM$33-RN$33),(RM$33-RM41                                                                                     )&lt;=0),"Join-"    &amp;RM40,""),"")
&amp;IFERROR(IF(AND((RM$33-RM41-INDEX(Sheep!$V$361:$V$368,RM40,1))&gt;(RM$33-RN$33),(RM$33-RM41-INDEX(Sheep!$V$361:$V$368,RM40,1))&lt;=0),"Scan-"  &amp;RM40,""),"")
&amp;IFERROR(IF(AND((RM$33-RM41-150                                                                            )&gt;(RM$33-RN$33),(RM$33-RM41-150                                                                             )&lt;=0),"Birth-" &amp;RM40,""),"")
&amp;IFERROR(IF(AND((RM$33-RM41-150-Sheep!$R$354                                           )&gt;(RM$33-RN$33),(RM$33-RM41-150-Sheep!$R$354                                            )&lt;=0),"Wean-"&amp;RM40,""),"")
&amp;IFERROR(IF(AND((RM$33-RM41-150-Sheep!$R$355                                           )&gt;(RM$33-RN$33),(RM$33-RM41-150-Sheep!$R$355                                            )&lt;=0),"Alt1-"   &amp;RM40,""),"")
&amp;IFERROR(IF(AND((RM$33-RM41-150-Sheep!$R$356                                           )&gt;(RM$33-RN$33),(RM$33-RM41-150-Sheep!$R$356                                            )&lt;=0),"Alt2-"   &amp;RM40,""),"")</f>
        <v/>
      </c>
      <c r="RN42" s="266" t="str">
        <f xml:space="preserve">                    IF(AND((RN$33                                  -Sheep!$N$253                               )&gt;(RN$33-RO$33),(RN$33                                  -Sheep!$N$253                                )&lt;=0),"Born","")
&amp;                   IF(AND((RN$33-Sheep!$R$354-Sheep!$N$253                                )&gt;(RN$33-RO$33),(RN$33-Sheep!$R$354-Sheep!$N$253                                )&lt;=0),"WeanStd","")
&amp;                   IF(AND((RN$33-Sheep!$R$355-Sheep!$N$253                                )&gt;(RN$33-RO$33),(RN$33-Sheep!$R$355-Sheep!$N$253                                )&lt;=0),"WeanAlt1","")
&amp;                   IF(AND((RN$33-Sheep!$R$356-Sheep!$N$253                                )&gt;(RN$33-RO$33),(RN$33-Sheep!$R$356-Sheep!$N$253                                )&lt;=0),"WeanAlt2","")
&amp;IFERROR(IF(AND((RN$33-RN41                                                                                     )&gt;(RN$33-RO$33),(RN$33-RN41                                                                                     )&lt;=0),"Join-"    &amp;RN40,""),"")
&amp;IFERROR(IF(AND((RN$33-RN41-INDEX(Sheep!$V$361:$V$368,RN40,1))&gt;(RN$33-RO$33),(RN$33-RN41-INDEX(Sheep!$V$361:$V$368,RN40,1))&lt;=0),"Scan-"  &amp;RN40,""),"")
&amp;IFERROR(IF(AND((RN$33-RN41-150                                                                            )&gt;(RN$33-RO$33),(RN$33-RN41-150                                                                             )&lt;=0),"Birth-" &amp;RN40,""),"")
&amp;IFERROR(IF(AND((RN$33-RN41-150-Sheep!$R$354                                           )&gt;(RN$33-RO$33),(RN$33-RN41-150-Sheep!$R$354                                            )&lt;=0),"Wean-"&amp;RN40,""),"")
&amp;IFERROR(IF(AND((RN$33-RN41-150-Sheep!$R$355                                           )&gt;(RN$33-RO$33),(RN$33-RN41-150-Sheep!$R$355                                            )&lt;=0),"Alt1-"   &amp;RN40,""),"")
&amp;IFERROR(IF(AND((RN$33-RN41-150-Sheep!$R$356                                           )&gt;(RN$33-RO$33),(RN$33-RN41-150-Sheep!$R$356                                            )&lt;=0),"Alt2-"   &amp;RN40,""),"")</f>
        <v/>
      </c>
      <c r="RO42" s="266" t="str">
        <f xml:space="preserve">                    IF(AND((RO$33                                  -Sheep!$N$253                               )&gt;(RO$33-RP$33),(RO$33                                  -Sheep!$N$253                                )&lt;=0),"Born","")
&amp;                   IF(AND((RO$33-Sheep!$R$354-Sheep!$N$253                                )&gt;(RO$33-RP$33),(RO$33-Sheep!$R$354-Sheep!$N$253                                )&lt;=0),"WeanStd","")
&amp;                   IF(AND((RO$33-Sheep!$R$355-Sheep!$N$253                                )&gt;(RO$33-RP$33),(RO$33-Sheep!$R$355-Sheep!$N$253                                )&lt;=0),"WeanAlt1","")
&amp;                   IF(AND((RO$33-Sheep!$R$356-Sheep!$N$253                                )&gt;(RO$33-RP$33),(RO$33-Sheep!$R$356-Sheep!$N$253                                )&lt;=0),"WeanAlt2","")
&amp;IFERROR(IF(AND((RO$33-RO41                                                                                     )&gt;(RO$33-RP$33),(RO$33-RO41                                                                                     )&lt;=0),"Join-"    &amp;RO40,""),"")
&amp;IFERROR(IF(AND((RO$33-RO41-INDEX(Sheep!$V$361:$V$368,RO40,1))&gt;(RO$33-RP$33),(RO$33-RO41-INDEX(Sheep!$V$361:$V$368,RO40,1))&lt;=0),"Scan-"  &amp;RO40,""),"")
&amp;IFERROR(IF(AND((RO$33-RO41-150                                                                            )&gt;(RO$33-RP$33),(RO$33-RO41-150                                                                             )&lt;=0),"Birth-" &amp;RO40,""),"")
&amp;IFERROR(IF(AND((RO$33-RO41-150-Sheep!$R$354                                           )&gt;(RO$33-RP$33),(RO$33-RO41-150-Sheep!$R$354                                            )&lt;=0),"Wean-"&amp;RO40,""),"")
&amp;IFERROR(IF(AND((RO$33-RO41-150-Sheep!$R$355                                           )&gt;(RO$33-RP$33),(RO$33-RO41-150-Sheep!$R$355                                            )&lt;=0),"Alt1-"   &amp;RO40,""),"")
&amp;IFERROR(IF(AND((RO$33-RO41-150-Sheep!$R$356                                           )&gt;(RO$33-RP$33),(RO$33-RO41-150-Sheep!$R$356                                            )&lt;=0),"Alt2-"   &amp;RO40,""),"")</f>
        <v/>
      </c>
      <c r="RP42" s="266" t="str">
        <f xml:space="preserve">                    IF(AND((RP$33                                  -Sheep!$N$253                               )&gt;(RP$33-RQ$33),(RP$33                                  -Sheep!$N$253                                )&lt;=0),"Born","")
&amp;                   IF(AND((RP$33-Sheep!$R$354-Sheep!$N$253                                )&gt;(RP$33-RQ$33),(RP$33-Sheep!$R$354-Sheep!$N$253                                )&lt;=0),"WeanStd","")
&amp;                   IF(AND((RP$33-Sheep!$R$355-Sheep!$N$253                                )&gt;(RP$33-RQ$33),(RP$33-Sheep!$R$355-Sheep!$N$253                                )&lt;=0),"WeanAlt1","")
&amp;                   IF(AND((RP$33-Sheep!$R$356-Sheep!$N$253                                )&gt;(RP$33-RQ$33),(RP$33-Sheep!$R$356-Sheep!$N$253                                )&lt;=0),"WeanAlt2","")
&amp;IFERROR(IF(AND((RP$33-RP41                                                                                     )&gt;(RP$33-RQ$33),(RP$33-RP41                                                                                     )&lt;=0),"Join-"    &amp;RP40,""),"")
&amp;IFERROR(IF(AND((RP$33-RP41-INDEX(Sheep!$V$361:$V$368,RP40,1))&gt;(RP$33-RQ$33),(RP$33-RP41-INDEX(Sheep!$V$361:$V$368,RP40,1))&lt;=0),"Scan-"  &amp;RP40,""),"")
&amp;IFERROR(IF(AND((RP$33-RP41-150                                                                            )&gt;(RP$33-RQ$33),(RP$33-RP41-150                                                                             )&lt;=0),"Birth-" &amp;RP40,""),"")
&amp;IFERROR(IF(AND((RP$33-RP41-150-Sheep!$R$354                                           )&gt;(RP$33-RQ$33),(RP$33-RP41-150-Sheep!$R$354                                            )&lt;=0),"Wean-"&amp;RP40,""),"")
&amp;IFERROR(IF(AND((RP$33-RP41-150-Sheep!$R$355                                           )&gt;(RP$33-RQ$33),(RP$33-RP41-150-Sheep!$R$355                                            )&lt;=0),"Alt1-"   &amp;RP40,""),"")
&amp;IFERROR(IF(AND((RP$33-RP41-150-Sheep!$R$356                                           )&gt;(RP$33-RQ$33),(RP$33-RP41-150-Sheep!$R$356                                            )&lt;=0),"Alt2-"   &amp;RP40,""),"")</f>
        <v/>
      </c>
      <c r="RQ42" s="266" t="str">
        <f xml:space="preserve">                    IF(AND((RQ$33                                  -Sheep!$N$253                               )&gt;(RQ$33-RR$33),(RQ$33                                  -Sheep!$N$253                                )&lt;=0),"Born","")
&amp;                   IF(AND((RQ$33-Sheep!$R$354-Sheep!$N$253                                )&gt;(RQ$33-RR$33),(RQ$33-Sheep!$R$354-Sheep!$N$253                                )&lt;=0),"WeanStd","")
&amp;                   IF(AND((RQ$33-Sheep!$R$355-Sheep!$N$253                                )&gt;(RQ$33-RR$33),(RQ$33-Sheep!$R$355-Sheep!$N$253                                )&lt;=0),"WeanAlt1","")
&amp;                   IF(AND((RQ$33-Sheep!$R$356-Sheep!$N$253                                )&gt;(RQ$33-RR$33),(RQ$33-Sheep!$R$356-Sheep!$N$253                                )&lt;=0),"WeanAlt2","")
&amp;IFERROR(IF(AND((RQ$33-RQ41                                                                                     )&gt;(RQ$33-RR$33),(RQ$33-RQ41                                                                                     )&lt;=0),"Join-"    &amp;RQ40,""),"")
&amp;IFERROR(IF(AND((RQ$33-RQ41-INDEX(Sheep!$V$361:$V$368,RQ40,1))&gt;(RQ$33-RR$33),(RQ$33-RQ41-INDEX(Sheep!$V$361:$V$368,RQ40,1))&lt;=0),"Scan-"  &amp;RQ40,""),"")
&amp;IFERROR(IF(AND((RQ$33-RQ41-150                                                                            )&gt;(RQ$33-RR$33),(RQ$33-RQ41-150                                                                             )&lt;=0),"Birth-" &amp;RQ40,""),"")
&amp;IFERROR(IF(AND((RQ$33-RQ41-150-Sheep!$R$354                                           )&gt;(RQ$33-RR$33),(RQ$33-RQ41-150-Sheep!$R$354                                            )&lt;=0),"Wean-"&amp;RQ40,""),"")
&amp;IFERROR(IF(AND((RQ$33-RQ41-150-Sheep!$R$355                                           )&gt;(RQ$33-RR$33),(RQ$33-RQ41-150-Sheep!$R$355                                            )&lt;=0),"Alt1-"   &amp;RQ40,""),"")
&amp;IFERROR(IF(AND((RQ$33-RQ41-150-Sheep!$R$356                                           )&gt;(RQ$33-RR$33),(RQ$33-RQ41-150-Sheep!$R$356                                            )&lt;=0),"Alt2-"   &amp;RQ40,""),"")</f>
        <v/>
      </c>
      <c r="RR42" s="266" t="str">
        <f xml:space="preserve">                    IF(AND((RR$33                                  -Sheep!$N$253                               )&gt;(RR$33-RS$33),(RR$33                                  -Sheep!$N$253                                )&lt;=0),"Born","")
&amp;                   IF(AND((RR$33-Sheep!$R$354-Sheep!$N$253                                )&gt;(RR$33-RS$33),(RR$33-Sheep!$R$354-Sheep!$N$253                                )&lt;=0),"WeanStd","")
&amp;                   IF(AND((RR$33-Sheep!$R$355-Sheep!$N$253                                )&gt;(RR$33-RS$33),(RR$33-Sheep!$R$355-Sheep!$N$253                                )&lt;=0),"WeanAlt1","")
&amp;                   IF(AND((RR$33-Sheep!$R$356-Sheep!$N$253                                )&gt;(RR$33-RS$33),(RR$33-Sheep!$R$356-Sheep!$N$253                                )&lt;=0),"WeanAlt2","")
&amp;IFERROR(IF(AND((RR$33-RR41                                                                                     )&gt;(RR$33-RS$33),(RR$33-RR41                                                                                     )&lt;=0),"Join-"    &amp;RR40,""),"")
&amp;IFERROR(IF(AND((RR$33-RR41-INDEX(Sheep!$V$361:$V$368,RR40,1))&gt;(RR$33-RS$33),(RR$33-RR41-INDEX(Sheep!$V$361:$V$368,RR40,1))&lt;=0),"Scan-"  &amp;RR40,""),"")
&amp;IFERROR(IF(AND((RR$33-RR41-150                                                                            )&gt;(RR$33-RS$33),(RR$33-RR41-150                                                                             )&lt;=0),"Birth-" &amp;RR40,""),"")
&amp;IFERROR(IF(AND((RR$33-RR41-150-Sheep!$R$354                                           )&gt;(RR$33-RS$33),(RR$33-RR41-150-Sheep!$R$354                                            )&lt;=0),"Wean-"&amp;RR40,""),"")
&amp;IFERROR(IF(AND((RR$33-RR41-150-Sheep!$R$355                                           )&gt;(RR$33-RS$33),(RR$33-RR41-150-Sheep!$R$355                                            )&lt;=0),"Alt1-"   &amp;RR40,""),"")
&amp;IFERROR(IF(AND((RR$33-RR41-150-Sheep!$R$356                                           )&gt;(RR$33-RS$33),(RR$33-RR41-150-Sheep!$R$356                                            )&lt;=0),"Alt2-"   &amp;RR40,""),"")</f>
        <v/>
      </c>
      <c r="RS42" s="266" t="str">
        <f xml:space="preserve">                    IF(AND((RS$33                                  -Sheep!$N$253                               )&gt;(RS$33-RT$33),(RS$33                                  -Sheep!$N$253                                )&lt;=0),"Born","")
&amp;                   IF(AND((RS$33-Sheep!$R$354-Sheep!$N$253                                )&gt;(RS$33-RT$33),(RS$33-Sheep!$R$354-Sheep!$N$253                                )&lt;=0),"WeanStd","")
&amp;                   IF(AND((RS$33-Sheep!$R$355-Sheep!$N$253                                )&gt;(RS$33-RT$33),(RS$33-Sheep!$R$355-Sheep!$N$253                                )&lt;=0),"WeanAlt1","")
&amp;                   IF(AND((RS$33-Sheep!$R$356-Sheep!$N$253                                )&gt;(RS$33-RT$33),(RS$33-Sheep!$R$356-Sheep!$N$253                                )&lt;=0),"WeanAlt2","")
&amp;IFERROR(IF(AND((RS$33-RS41                                                                                     )&gt;(RS$33-RT$33),(RS$33-RS41                                                                                     )&lt;=0),"Join-"    &amp;RS40,""),"")
&amp;IFERROR(IF(AND((RS$33-RS41-INDEX(Sheep!$V$361:$V$368,RS40,1))&gt;(RS$33-RT$33),(RS$33-RS41-INDEX(Sheep!$V$361:$V$368,RS40,1))&lt;=0),"Scan-"  &amp;RS40,""),"")
&amp;IFERROR(IF(AND((RS$33-RS41-150                                                                            )&gt;(RS$33-RT$33),(RS$33-RS41-150                                                                             )&lt;=0),"Birth-" &amp;RS40,""),"")
&amp;IFERROR(IF(AND((RS$33-RS41-150-Sheep!$R$354                                           )&gt;(RS$33-RT$33),(RS$33-RS41-150-Sheep!$R$354                                            )&lt;=0),"Wean-"&amp;RS40,""),"")
&amp;IFERROR(IF(AND((RS$33-RS41-150-Sheep!$R$355                                           )&gt;(RS$33-RT$33),(RS$33-RS41-150-Sheep!$R$355                                            )&lt;=0),"Alt1-"   &amp;RS40,""),"")
&amp;IFERROR(IF(AND((RS$33-RS41-150-Sheep!$R$356                                           )&gt;(RS$33-RT$33),(RS$33-RS41-150-Sheep!$R$356                                            )&lt;=0),"Alt2-"   &amp;RS40,""),"")</f>
        <v/>
      </c>
      <c r="RT42" s="266" t="str">
        <f xml:space="preserve">                    IF(AND((RT$33                                  -Sheep!$N$253                               )&gt;(RT$33-RU$33),(RT$33                                  -Sheep!$N$253                                )&lt;=0),"Born","")
&amp;                   IF(AND((RT$33-Sheep!$R$354-Sheep!$N$253                                )&gt;(RT$33-RU$33),(RT$33-Sheep!$R$354-Sheep!$N$253                                )&lt;=0),"WeanStd","")
&amp;                   IF(AND((RT$33-Sheep!$R$355-Sheep!$N$253                                )&gt;(RT$33-RU$33),(RT$33-Sheep!$R$355-Sheep!$N$253                                )&lt;=0),"WeanAlt1","")
&amp;                   IF(AND((RT$33-Sheep!$R$356-Sheep!$N$253                                )&gt;(RT$33-RU$33),(RT$33-Sheep!$R$356-Sheep!$N$253                                )&lt;=0),"WeanAlt2","")
&amp;IFERROR(IF(AND((RT$33-RT41                                                                                     )&gt;(RT$33-RU$33),(RT$33-RT41                                                                                     )&lt;=0),"Join-"    &amp;RT40,""),"")
&amp;IFERROR(IF(AND((RT$33-RT41-INDEX(Sheep!$V$361:$V$368,RT40,1))&gt;(RT$33-RU$33),(RT$33-RT41-INDEX(Sheep!$V$361:$V$368,RT40,1))&lt;=0),"Scan-"  &amp;RT40,""),"")
&amp;IFERROR(IF(AND((RT$33-RT41-150                                                                            )&gt;(RT$33-RU$33),(RT$33-RT41-150                                                                             )&lt;=0),"Birth-" &amp;RT40,""),"")
&amp;IFERROR(IF(AND((RT$33-RT41-150-Sheep!$R$354                                           )&gt;(RT$33-RU$33),(RT$33-RT41-150-Sheep!$R$354                                            )&lt;=0),"Wean-"&amp;RT40,""),"")
&amp;IFERROR(IF(AND((RT$33-RT41-150-Sheep!$R$355                                           )&gt;(RT$33-RU$33),(RT$33-RT41-150-Sheep!$R$355                                            )&lt;=0),"Alt1-"   &amp;RT40,""),"")
&amp;IFERROR(IF(AND((RT$33-RT41-150-Sheep!$R$356                                           )&gt;(RT$33-RU$33),(RT$33-RT41-150-Sheep!$R$356                                            )&lt;=0),"Alt2-"   &amp;RT40,""),"")</f>
        <v/>
      </c>
      <c r="RU42" s="266" t="str">
        <f xml:space="preserve">                    IF(AND((RU$33                                  -Sheep!$N$253                               )&gt;(RU$33-RV$33),(RU$33                                  -Sheep!$N$253                                )&lt;=0),"Born","")
&amp;                   IF(AND((RU$33-Sheep!$R$354-Sheep!$N$253                                )&gt;(RU$33-RV$33),(RU$33-Sheep!$R$354-Sheep!$N$253                                )&lt;=0),"WeanStd","")
&amp;                   IF(AND((RU$33-Sheep!$R$355-Sheep!$N$253                                )&gt;(RU$33-RV$33),(RU$33-Sheep!$R$355-Sheep!$N$253                                )&lt;=0),"WeanAlt1","")
&amp;                   IF(AND((RU$33-Sheep!$R$356-Sheep!$N$253                                )&gt;(RU$33-RV$33),(RU$33-Sheep!$R$356-Sheep!$N$253                                )&lt;=0),"WeanAlt2","")
&amp;IFERROR(IF(AND((RU$33-RU41                                                                                     )&gt;(RU$33-RV$33),(RU$33-RU41                                                                                     )&lt;=0),"Join-"    &amp;RU40,""),"")
&amp;IFERROR(IF(AND((RU$33-RU41-INDEX(Sheep!$V$361:$V$368,RU40,1))&gt;(RU$33-RV$33),(RU$33-RU41-INDEX(Sheep!$V$361:$V$368,RU40,1))&lt;=0),"Scan-"  &amp;RU40,""),"")
&amp;IFERROR(IF(AND((RU$33-RU41-150                                                                            )&gt;(RU$33-RV$33),(RU$33-RU41-150                                                                             )&lt;=0),"Birth-" &amp;RU40,""),"")
&amp;IFERROR(IF(AND((RU$33-RU41-150-Sheep!$R$354                                           )&gt;(RU$33-RV$33),(RU$33-RU41-150-Sheep!$R$354                                            )&lt;=0),"Wean-"&amp;RU40,""),"")
&amp;IFERROR(IF(AND((RU$33-RU41-150-Sheep!$R$355                                           )&gt;(RU$33-RV$33),(RU$33-RU41-150-Sheep!$R$355                                            )&lt;=0),"Alt1-"   &amp;RU40,""),"")
&amp;IFERROR(IF(AND((RU$33-RU41-150-Sheep!$R$356                                           )&gt;(RU$33-RV$33),(RU$33-RU41-150-Sheep!$R$356                                            )&lt;=0),"Alt2-"   &amp;RU40,""),"")</f>
        <v/>
      </c>
      <c r="RV42" s="266" t="str">
        <f xml:space="preserve">                    IF(AND((RV$33                                  -Sheep!$N$253                               )&gt;(RV$33-RW$33),(RV$33                                  -Sheep!$N$253                                )&lt;=0),"Born","")
&amp;                   IF(AND((RV$33-Sheep!$R$354-Sheep!$N$253                                )&gt;(RV$33-RW$33),(RV$33-Sheep!$R$354-Sheep!$N$253                                )&lt;=0),"WeanStd","")
&amp;                   IF(AND((RV$33-Sheep!$R$355-Sheep!$N$253                                )&gt;(RV$33-RW$33),(RV$33-Sheep!$R$355-Sheep!$N$253                                )&lt;=0),"WeanAlt1","")
&amp;                   IF(AND((RV$33-Sheep!$R$356-Sheep!$N$253                                )&gt;(RV$33-RW$33),(RV$33-Sheep!$R$356-Sheep!$N$253                                )&lt;=0),"WeanAlt2","")
&amp;IFERROR(IF(AND((RV$33-RV41                                                                                     )&gt;(RV$33-RW$33),(RV$33-RV41                                                                                     )&lt;=0),"Join-"    &amp;RV40,""),"")
&amp;IFERROR(IF(AND((RV$33-RV41-INDEX(Sheep!$V$361:$V$368,RV40,1))&gt;(RV$33-RW$33),(RV$33-RV41-INDEX(Sheep!$V$361:$V$368,RV40,1))&lt;=0),"Scan-"  &amp;RV40,""),"")
&amp;IFERROR(IF(AND((RV$33-RV41-150                                                                            )&gt;(RV$33-RW$33),(RV$33-RV41-150                                                                             )&lt;=0),"Birth-" &amp;RV40,""),"")
&amp;IFERROR(IF(AND((RV$33-RV41-150-Sheep!$R$354                                           )&gt;(RV$33-RW$33),(RV$33-RV41-150-Sheep!$R$354                                            )&lt;=0),"Wean-"&amp;RV40,""),"")
&amp;IFERROR(IF(AND((RV$33-RV41-150-Sheep!$R$355                                           )&gt;(RV$33-RW$33),(RV$33-RV41-150-Sheep!$R$355                                            )&lt;=0),"Alt1-"   &amp;RV40,""),"")
&amp;IFERROR(IF(AND((RV$33-RV41-150-Sheep!$R$356                                           )&gt;(RV$33-RW$33),(RV$33-RV41-150-Sheep!$R$356                                            )&lt;=0),"Alt2-"   &amp;RV40,""),"")</f>
        <v/>
      </c>
      <c r="RW42" s="266" t="str">
        <f xml:space="preserve">                    IF(AND((RW$33                                  -Sheep!$N$253                               )&gt;(RW$33-RX$33),(RW$33                                  -Sheep!$N$253                                )&lt;=0),"Born","")
&amp;                   IF(AND((RW$33-Sheep!$R$354-Sheep!$N$253                                )&gt;(RW$33-RX$33),(RW$33-Sheep!$R$354-Sheep!$N$253                                )&lt;=0),"WeanStd","")
&amp;                   IF(AND((RW$33-Sheep!$R$355-Sheep!$N$253                                )&gt;(RW$33-RX$33),(RW$33-Sheep!$R$355-Sheep!$N$253                                )&lt;=0),"WeanAlt1","")
&amp;                   IF(AND((RW$33-Sheep!$R$356-Sheep!$N$253                                )&gt;(RW$33-RX$33),(RW$33-Sheep!$R$356-Sheep!$N$253                                )&lt;=0),"WeanAlt2","")
&amp;IFERROR(IF(AND((RW$33-RW41                                                                                     )&gt;(RW$33-RX$33),(RW$33-RW41                                                                                     )&lt;=0),"Join-"    &amp;RW40,""),"")
&amp;IFERROR(IF(AND((RW$33-RW41-INDEX(Sheep!$V$361:$V$368,RW40,1))&gt;(RW$33-RX$33),(RW$33-RW41-INDEX(Sheep!$V$361:$V$368,RW40,1))&lt;=0),"Scan-"  &amp;RW40,""),"")
&amp;IFERROR(IF(AND((RW$33-RW41-150                                                                            )&gt;(RW$33-RX$33),(RW$33-RW41-150                                                                             )&lt;=0),"Birth-" &amp;RW40,""),"")
&amp;IFERROR(IF(AND((RW$33-RW41-150-Sheep!$R$354                                           )&gt;(RW$33-RX$33),(RW$33-RW41-150-Sheep!$R$354                                            )&lt;=0),"Wean-"&amp;RW40,""),"")
&amp;IFERROR(IF(AND((RW$33-RW41-150-Sheep!$R$355                                           )&gt;(RW$33-RX$33),(RW$33-RW41-150-Sheep!$R$355                                            )&lt;=0),"Alt1-"   &amp;RW40,""),"")
&amp;IFERROR(IF(AND((RW$33-RW41-150-Sheep!$R$356                                           )&gt;(RW$33-RX$33),(RW$33-RW41-150-Sheep!$R$356                                            )&lt;=0),"Alt2-"   &amp;RW40,""),"")</f>
        <v/>
      </c>
      <c r="RX42" s="266" t="str">
        <f xml:space="preserve">                    IF(AND((RX$33                                  -Sheep!$N$253                               )&gt;(RX$33-RY$33),(RX$33                                  -Sheep!$N$253                                )&lt;=0),"Born","")
&amp;                   IF(AND((RX$33-Sheep!$R$354-Sheep!$N$253                                )&gt;(RX$33-RY$33),(RX$33-Sheep!$R$354-Sheep!$N$253                                )&lt;=0),"WeanStd","")
&amp;                   IF(AND((RX$33-Sheep!$R$355-Sheep!$N$253                                )&gt;(RX$33-RY$33),(RX$33-Sheep!$R$355-Sheep!$N$253                                )&lt;=0),"WeanAlt1","")
&amp;                   IF(AND((RX$33-Sheep!$R$356-Sheep!$N$253                                )&gt;(RX$33-RY$33),(RX$33-Sheep!$R$356-Sheep!$N$253                                )&lt;=0),"WeanAlt2","")
&amp;IFERROR(IF(AND((RX$33-RX41                                                                                     )&gt;(RX$33-RY$33),(RX$33-RX41                                                                                     )&lt;=0),"Join-"    &amp;RX40,""),"")
&amp;IFERROR(IF(AND((RX$33-RX41-INDEX(Sheep!$V$361:$V$368,RX40,1))&gt;(RX$33-RY$33),(RX$33-RX41-INDEX(Sheep!$V$361:$V$368,RX40,1))&lt;=0),"Scan-"  &amp;RX40,""),"")
&amp;IFERROR(IF(AND((RX$33-RX41-150                                                                            )&gt;(RX$33-RY$33),(RX$33-RX41-150                                                                             )&lt;=0),"Birth-" &amp;RX40,""),"")
&amp;IFERROR(IF(AND((RX$33-RX41-150-Sheep!$R$354                                           )&gt;(RX$33-RY$33),(RX$33-RX41-150-Sheep!$R$354                                            )&lt;=0),"Wean-"&amp;RX40,""),"")
&amp;IFERROR(IF(AND((RX$33-RX41-150-Sheep!$R$355                                           )&gt;(RX$33-RY$33),(RX$33-RX41-150-Sheep!$R$355                                            )&lt;=0),"Alt1-"   &amp;RX40,""),"")
&amp;IFERROR(IF(AND((RX$33-RX41-150-Sheep!$R$356                                           )&gt;(RX$33-RY$33),(RX$33-RX41-150-Sheep!$R$356                                            )&lt;=0),"Alt2-"   &amp;RX40,""),"")</f>
        <v/>
      </c>
      <c r="RY42" s="266" t="str">
        <f xml:space="preserve">                    IF(AND((RY$33                                  -Sheep!$N$253                               )&gt;(RY$33-RZ$33),(RY$33                                  -Sheep!$N$253                                )&lt;=0),"Born","")
&amp;                   IF(AND((RY$33-Sheep!$R$354-Sheep!$N$253                                )&gt;(RY$33-RZ$33),(RY$33-Sheep!$R$354-Sheep!$N$253                                )&lt;=0),"WeanStd","")
&amp;                   IF(AND((RY$33-Sheep!$R$355-Sheep!$N$253                                )&gt;(RY$33-RZ$33),(RY$33-Sheep!$R$355-Sheep!$N$253                                )&lt;=0),"WeanAlt1","")
&amp;                   IF(AND((RY$33-Sheep!$R$356-Sheep!$N$253                                )&gt;(RY$33-RZ$33),(RY$33-Sheep!$R$356-Sheep!$N$253                                )&lt;=0),"WeanAlt2","")
&amp;IFERROR(IF(AND((RY$33-RY41                                                                                     )&gt;(RY$33-RZ$33),(RY$33-RY41                                                                                     )&lt;=0),"Join-"    &amp;RY40,""),"")
&amp;IFERROR(IF(AND((RY$33-RY41-INDEX(Sheep!$V$361:$V$368,RY40,1))&gt;(RY$33-RZ$33),(RY$33-RY41-INDEX(Sheep!$V$361:$V$368,RY40,1))&lt;=0),"Scan-"  &amp;RY40,""),"")
&amp;IFERROR(IF(AND((RY$33-RY41-150                                                                            )&gt;(RY$33-RZ$33),(RY$33-RY41-150                                                                             )&lt;=0),"Birth-" &amp;RY40,""),"")
&amp;IFERROR(IF(AND((RY$33-RY41-150-Sheep!$R$354                                           )&gt;(RY$33-RZ$33),(RY$33-RY41-150-Sheep!$R$354                                            )&lt;=0),"Wean-"&amp;RY40,""),"")
&amp;IFERROR(IF(AND((RY$33-RY41-150-Sheep!$R$355                                           )&gt;(RY$33-RZ$33),(RY$33-RY41-150-Sheep!$R$355                                            )&lt;=0),"Alt1-"   &amp;RY40,""),"")
&amp;IFERROR(IF(AND((RY$33-RY41-150-Sheep!$R$356                                           )&gt;(RY$33-RZ$33),(RY$33-RY41-150-Sheep!$R$356                                            )&lt;=0),"Alt2-"   &amp;RY40,""),"")</f>
        <v/>
      </c>
      <c r="RZ42" s="266" t="str">
        <f xml:space="preserve">                    IF(AND((RZ$33                                  -Sheep!$N$253                               )&gt;(RZ$33-SA$33),(RZ$33                                  -Sheep!$N$253                                )&lt;=0),"Born","")
&amp;                   IF(AND((RZ$33-Sheep!$R$354-Sheep!$N$253                                )&gt;(RZ$33-SA$33),(RZ$33-Sheep!$R$354-Sheep!$N$253                                )&lt;=0),"WeanStd","")
&amp;                   IF(AND((RZ$33-Sheep!$R$355-Sheep!$N$253                                )&gt;(RZ$33-SA$33),(RZ$33-Sheep!$R$355-Sheep!$N$253                                )&lt;=0),"WeanAlt1","")
&amp;                   IF(AND((RZ$33-Sheep!$R$356-Sheep!$N$253                                )&gt;(RZ$33-SA$33),(RZ$33-Sheep!$R$356-Sheep!$N$253                                )&lt;=0),"WeanAlt2","")
&amp;IFERROR(IF(AND((RZ$33-RZ41                                                                                     )&gt;(RZ$33-SA$33),(RZ$33-RZ41                                                                                     )&lt;=0),"Join-"    &amp;RZ40,""),"")
&amp;IFERROR(IF(AND((RZ$33-RZ41-INDEX(Sheep!$V$361:$V$368,RZ40,1))&gt;(RZ$33-SA$33),(RZ$33-RZ41-INDEX(Sheep!$V$361:$V$368,RZ40,1))&lt;=0),"Scan-"  &amp;RZ40,""),"")
&amp;IFERROR(IF(AND((RZ$33-RZ41-150                                                                            )&gt;(RZ$33-SA$33),(RZ$33-RZ41-150                                                                             )&lt;=0),"Birth-" &amp;RZ40,""),"")
&amp;IFERROR(IF(AND((RZ$33-RZ41-150-Sheep!$R$354                                           )&gt;(RZ$33-SA$33),(RZ$33-RZ41-150-Sheep!$R$354                                            )&lt;=0),"Wean-"&amp;RZ40,""),"")
&amp;IFERROR(IF(AND((RZ$33-RZ41-150-Sheep!$R$355                                           )&gt;(RZ$33-SA$33),(RZ$33-RZ41-150-Sheep!$R$355                                            )&lt;=0),"Alt1-"   &amp;RZ40,""),"")
&amp;IFERROR(IF(AND((RZ$33-RZ41-150-Sheep!$R$356                                           )&gt;(RZ$33-SA$33),(RZ$33-RZ41-150-Sheep!$R$356                                            )&lt;=0),"Alt2-"   &amp;RZ40,""),"")</f>
        <v/>
      </c>
      <c r="SA42" s="266" t="str">
        <f xml:space="preserve">                    IF(AND((SA$33                                  -Sheep!$N$253                               )&gt;(SA$33-SB$33),(SA$33                                  -Sheep!$N$253                                )&lt;=0),"Born","")
&amp;                   IF(AND((SA$33-Sheep!$R$354-Sheep!$N$253                                )&gt;(SA$33-SB$33),(SA$33-Sheep!$R$354-Sheep!$N$253                                )&lt;=0),"WeanStd","")
&amp;                   IF(AND((SA$33-Sheep!$R$355-Sheep!$N$253                                )&gt;(SA$33-SB$33),(SA$33-Sheep!$R$355-Sheep!$N$253                                )&lt;=0),"WeanAlt1","")
&amp;                   IF(AND((SA$33-Sheep!$R$356-Sheep!$N$253                                )&gt;(SA$33-SB$33),(SA$33-Sheep!$R$356-Sheep!$N$253                                )&lt;=0),"WeanAlt2","")
&amp;IFERROR(IF(AND((SA$33-SA41                                                                                     )&gt;(SA$33-SB$33),(SA$33-SA41                                                                                     )&lt;=0),"Join-"    &amp;SA40,""),"")
&amp;IFERROR(IF(AND((SA$33-SA41-INDEX(Sheep!$V$361:$V$368,SA40,1))&gt;(SA$33-SB$33),(SA$33-SA41-INDEX(Sheep!$V$361:$V$368,SA40,1))&lt;=0),"Scan-"  &amp;SA40,""),"")
&amp;IFERROR(IF(AND((SA$33-SA41-150                                                                            )&gt;(SA$33-SB$33),(SA$33-SA41-150                                                                             )&lt;=0),"Birth-" &amp;SA40,""),"")
&amp;IFERROR(IF(AND((SA$33-SA41-150-Sheep!$R$354                                           )&gt;(SA$33-SB$33),(SA$33-SA41-150-Sheep!$R$354                                            )&lt;=0),"Wean-"&amp;SA40,""),"")
&amp;IFERROR(IF(AND((SA$33-SA41-150-Sheep!$R$355                                           )&gt;(SA$33-SB$33),(SA$33-SA41-150-Sheep!$R$355                                            )&lt;=0),"Alt1-"   &amp;SA40,""),"")
&amp;IFERROR(IF(AND((SA$33-SA41-150-Sheep!$R$356                                           )&gt;(SA$33-SB$33),(SA$33-SA41-150-Sheep!$R$356                                            )&lt;=0),"Alt2-"   &amp;SA40,""),"")</f>
        <v/>
      </c>
      <c r="SB42" s="266" t="str">
        <f xml:space="preserve">                    IF(AND((SB$33                                  -Sheep!$N$253                               )&gt;(SB$33-SC$33),(SB$33                                  -Sheep!$N$253                                )&lt;=0),"Born","")
&amp;                   IF(AND((SB$33-Sheep!$R$354-Sheep!$N$253                                )&gt;(SB$33-SC$33),(SB$33-Sheep!$R$354-Sheep!$N$253                                )&lt;=0),"WeanStd","")
&amp;                   IF(AND((SB$33-Sheep!$R$355-Sheep!$N$253                                )&gt;(SB$33-SC$33),(SB$33-Sheep!$R$355-Sheep!$N$253                                )&lt;=0),"WeanAlt1","")
&amp;                   IF(AND((SB$33-Sheep!$R$356-Sheep!$N$253                                )&gt;(SB$33-SC$33),(SB$33-Sheep!$R$356-Sheep!$N$253                                )&lt;=0),"WeanAlt2","")
&amp;IFERROR(IF(AND((SB$33-SB41                                                                                     )&gt;(SB$33-SC$33),(SB$33-SB41                                                                                     )&lt;=0),"Join-"    &amp;SB40,""),"")
&amp;IFERROR(IF(AND((SB$33-SB41-INDEX(Sheep!$V$361:$V$368,SB40,1))&gt;(SB$33-SC$33),(SB$33-SB41-INDEX(Sheep!$V$361:$V$368,SB40,1))&lt;=0),"Scan-"  &amp;SB40,""),"")
&amp;IFERROR(IF(AND((SB$33-SB41-150                                                                            )&gt;(SB$33-SC$33),(SB$33-SB41-150                                                                             )&lt;=0),"Birth-" &amp;SB40,""),"")
&amp;IFERROR(IF(AND((SB$33-SB41-150-Sheep!$R$354                                           )&gt;(SB$33-SC$33),(SB$33-SB41-150-Sheep!$R$354                                            )&lt;=0),"Wean-"&amp;SB40,""),"")
&amp;IFERROR(IF(AND((SB$33-SB41-150-Sheep!$R$355                                           )&gt;(SB$33-SC$33),(SB$33-SB41-150-Sheep!$R$355                                            )&lt;=0),"Alt1-"   &amp;SB40,""),"")
&amp;IFERROR(IF(AND((SB$33-SB41-150-Sheep!$R$356                                           )&gt;(SB$33-SC$33),(SB$33-SB41-150-Sheep!$R$356                                            )&lt;=0),"Alt2-"   &amp;SB40,""),"")</f>
        <v/>
      </c>
      <c r="SC42" s="266" t="str">
        <f xml:space="preserve">                    IF(AND((SC$33                                  -Sheep!$N$253                               )&gt;(SC$33-SD$33),(SC$33                                  -Sheep!$N$253                                )&lt;=0),"Born","")
&amp;                   IF(AND((SC$33-Sheep!$R$354-Sheep!$N$253                                )&gt;(SC$33-SD$33),(SC$33-Sheep!$R$354-Sheep!$N$253                                )&lt;=0),"WeanStd","")
&amp;                   IF(AND((SC$33-Sheep!$R$355-Sheep!$N$253                                )&gt;(SC$33-SD$33),(SC$33-Sheep!$R$355-Sheep!$N$253                                )&lt;=0),"WeanAlt1","")
&amp;                   IF(AND((SC$33-Sheep!$R$356-Sheep!$N$253                                )&gt;(SC$33-SD$33),(SC$33-Sheep!$R$356-Sheep!$N$253                                )&lt;=0),"WeanAlt2","")
&amp;IFERROR(IF(AND((SC$33-SC41                                                                                     )&gt;(SC$33-SD$33),(SC$33-SC41                                                                                     )&lt;=0),"Join-"    &amp;SC40,""),"")
&amp;IFERROR(IF(AND((SC$33-SC41-INDEX(Sheep!$V$361:$V$368,SC40,1))&gt;(SC$33-SD$33),(SC$33-SC41-INDEX(Sheep!$V$361:$V$368,SC40,1))&lt;=0),"Scan-"  &amp;SC40,""),"")
&amp;IFERROR(IF(AND((SC$33-SC41-150                                                                            )&gt;(SC$33-SD$33),(SC$33-SC41-150                                                                             )&lt;=0),"Birth-" &amp;SC40,""),"")
&amp;IFERROR(IF(AND((SC$33-SC41-150-Sheep!$R$354                                           )&gt;(SC$33-SD$33),(SC$33-SC41-150-Sheep!$R$354                                            )&lt;=0),"Wean-"&amp;SC40,""),"")
&amp;IFERROR(IF(AND((SC$33-SC41-150-Sheep!$R$355                                           )&gt;(SC$33-SD$33),(SC$33-SC41-150-Sheep!$R$355                                            )&lt;=0),"Alt1-"   &amp;SC40,""),"")
&amp;IFERROR(IF(AND((SC$33-SC41-150-Sheep!$R$356                                           )&gt;(SC$33-SD$33),(SC$33-SC41-150-Sheep!$R$356                                            )&lt;=0),"Alt2-"   &amp;SC40,""),"")</f>
        <v/>
      </c>
      <c r="SD42" s="266" t="str">
        <f xml:space="preserve">                    IF(AND((SD$33                                  -Sheep!$N$253                               )&gt;(SD$33-SE$33),(SD$33                                  -Sheep!$N$253                                )&lt;=0),"Born","")
&amp;                   IF(AND((SD$33-Sheep!$R$354-Sheep!$N$253                                )&gt;(SD$33-SE$33),(SD$33-Sheep!$R$354-Sheep!$N$253                                )&lt;=0),"WeanStd","")
&amp;                   IF(AND((SD$33-Sheep!$R$355-Sheep!$N$253                                )&gt;(SD$33-SE$33),(SD$33-Sheep!$R$355-Sheep!$N$253                                )&lt;=0),"WeanAlt1","")
&amp;                   IF(AND((SD$33-Sheep!$R$356-Sheep!$N$253                                )&gt;(SD$33-SE$33),(SD$33-Sheep!$R$356-Sheep!$N$253                                )&lt;=0),"WeanAlt2","")
&amp;IFERROR(IF(AND((SD$33-SD41                                                                                     )&gt;(SD$33-SE$33),(SD$33-SD41                                                                                     )&lt;=0),"Join-"    &amp;SD40,""),"")
&amp;IFERROR(IF(AND((SD$33-SD41-INDEX(Sheep!$V$361:$V$368,SD40,1))&gt;(SD$33-SE$33),(SD$33-SD41-INDEX(Sheep!$V$361:$V$368,SD40,1))&lt;=0),"Scan-"  &amp;SD40,""),"")
&amp;IFERROR(IF(AND((SD$33-SD41-150                                                                            )&gt;(SD$33-SE$33),(SD$33-SD41-150                                                                             )&lt;=0),"Birth-" &amp;SD40,""),"")
&amp;IFERROR(IF(AND((SD$33-SD41-150-Sheep!$R$354                                           )&gt;(SD$33-SE$33),(SD$33-SD41-150-Sheep!$R$354                                            )&lt;=0),"Wean-"&amp;SD40,""),"")
&amp;IFERROR(IF(AND((SD$33-SD41-150-Sheep!$R$355                                           )&gt;(SD$33-SE$33),(SD$33-SD41-150-Sheep!$R$355                                            )&lt;=0),"Alt1-"   &amp;SD40,""),"")
&amp;IFERROR(IF(AND((SD$33-SD41-150-Sheep!$R$356                                           )&gt;(SD$33-SE$33),(SD$33-SD41-150-Sheep!$R$356                                            )&lt;=0),"Alt2-"   &amp;SD40,""),"")</f>
        <v/>
      </c>
      <c r="SE42" s="266" t="str">
        <f xml:space="preserve">                    IF(AND((SE$33                                  -Sheep!$N$253                               )&gt;(SE$33-SF$33),(SE$33                                  -Sheep!$N$253                                )&lt;=0),"Born","")
&amp;                   IF(AND((SE$33-Sheep!$R$354-Sheep!$N$253                                )&gt;(SE$33-SF$33),(SE$33-Sheep!$R$354-Sheep!$N$253                                )&lt;=0),"WeanStd","")
&amp;                   IF(AND((SE$33-Sheep!$R$355-Sheep!$N$253                                )&gt;(SE$33-SF$33),(SE$33-Sheep!$R$355-Sheep!$N$253                                )&lt;=0),"WeanAlt1","")
&amp;                   IF(AND((SE$33-Sheep!$R$356-Sheep!$N$253                                )&gt;(SE$33-SF$33),(SE$33-Sheep!$R$356-Sheep!$N$253                                )&lt;=0),"WeanAlt2","")
&amp;IFERROR(IF(AND((SE$33-SE41                                                                                     )&gt;(SE$33-SF$33),(SE$33-SE41                                                                                     )&lt;=0),"Join-"    &amp;SE40,""),"")
&amp;IFERROR(IF(AND((SE$33-SE41-INDEX(Sheep!$V$361:$V$368,SE40,1))&gt;(SE$33-SF$33),(SE$33-SE41-INDEX(Sheep!$V$361:$V$368,SE40,1))&lt;=0),"Scan-"  &amp;SE40,""),"")
&amp;IFERROR(IF(AND((SE$33-SE41-150                                                                            )&gt;(SE$33-SF$33),(SE$33-SE41-150                                                                             )&lt;=0),"Birth-" &amp;SE40,""),"")
&amp;IFERROR(IF(AND((SE$33-SE41-150-Sheep!$R$354                                           )&gt;(SE$33-SF$33),(SE$33-SE41-150-Sheep!$R$354                                            )&lt;=0),"Wean-"&amp;SE40,""),"")
&amp;IFERROR(IF(AND((SE$33-SE41-150-Sheep!$R$355                                           )&gt;(SE$33-SF$33),(SE$33-SE41-150-Sheep!$R$355                                            )&lt;=0),"Alt1-"   &amp;SE40,""),"")
&amp;IFERROR(IF(AND((SE$33-SE41-150-Sheep!$R$356                                           )&gt;(SE$33-SF$33),(SE$33-SE41-150-Sheep!$R$356                                            )&lt;=0),"Alt2-"   &amp;SE40,""),"")</f>
        <v/>
      </c>
      <c r="SF42" s="266" t="str">
        <f xml:space="preserve">                    IF(AND((SF$33                                  -Sheep!$N$253                               )&gt;(SF$33-SG$33),(SF$33                                  -Sheep!$N$253                                )&lt;=0),"Born","")
&amp;                   IF(AND((SF$33-Sheep!$R$354-Sheep!$N$253                                )&gt;(SF$33-SG$33),(SF$33-Sheep!$R$354-Sheep!$N$253                                )&lt;=0),"WeanStd","")
&amp;                   IF(AND((SF$33-Sheep!$R$355-Sheep!$N$253                                )&gt;(SF$33-SG$33),(SF$33-Sheep!$R$355-Sheep!$N$253                                )&lt;=0),"WeanAlt1","")
&amp;                   IF(AND((SF$33-Sheep!$R$356-Sheep!$N$253                                )&gt;(SF$33-SG$33),(SF$33-Sheep!$R$356-Sheep!$N$253                                )&lt;=0),"WeanAlt2","")
&amp;IFERROR(IF(AND((SF$33-SF41                                                                                     )&gt;(SF$33-SG$33),(SF$33-SF41                                                                                     )&lt;=0),"Join-"    &amp;SF40,""),"")
&amp;IFERROR(IF(AND((SF$33-SF41-INDEX(Sheep!$V$361:$V$368,SF40,1))&gt;(SF$33-SG$33),(SF$33-SF41-INDEX(Sheep!$V$361:$V$368,SF40,1))&lt;=0),"Scan-"  &amp;SF40,""),"")
&amp;IFERROR(IF(AND((SF$33-SF41-150                                                                            )&gt;(SF$33-SG$33),(SF$33-SF41-150                                                                             )&lt;=0),"Birth-" &amp;SF40,""),"")
&amp;IFERROR(IF(AND((SF$33-SF41-150-Sheep!$R$354                                           )&gt;(SF$33-SG$33),(SF$33-SF41-150-Sheep!$R$354                                            )&lt;=0),"Wean-"&amp;SF40,""),"")
&amp;IFERROR(IF(AND((SF$33-SF41-150-Sheep!$R$355                                           )&gt;(SF$33-SG$33),(SF$33-SF41-150-Sheep!$R$355                                            )&lt;=0),"Alt1-"   &amp;SF40,""),"")
&amp;IFERROR(IF(AND((SF$33-SF41-150-Sheep!$R$356                                           )&gt;(SF$33-SG$33),(SF$33-SF41-150-Sheep!$R$356                                            )&lt;=0),"Alt2-"   &amp;SF40,""),"")</f>
        <v/>
      </c>
      <c r="SG42" s="266" t="str">
        <f xml:space="preserve">                    IF(AND((SG$33                                  -Sheep!$N$253                               )&gt;(SG$33-SH$33),(SG$33                                  -Sheep!$N$253                                )&lt;=0),"Born","")
&amp;                   IF(AND((SG$33-Sheep!$R$354-Sheep!$N$253                                )&gt;(SG$33-SH$33),(SG$33-Sheep!$R$354-Sheep!$N$253                                )&lt;=0),"WeanStd","")
&amp;                   IF(AND((SG$33-Sheep!$R$355-Sheep!$N$253                                )&gt;(SG$33-SH$33),(SG$33-Sheep!$R$355-Sheep!$N$253                                )&lt;=0),"WeanAlt1","")
&amp;                   IF(AND((SG$33-Sheep!$R$356-Sheep!$N$253                                )&gt;(SG$33-SH$33),(SG$33-Sheep!$R$356-Sheep!$N$253                                )&lt;=0),"WeanAlt2","")
&amp;IFERROR(IF(AND((SG$33-SG41                                                                                     )&gt;(SG$33-SH$33),(SG$33-SG41                                                                                     )&lt;=0),"Join-"    &amp;SG40,""),"")
&amp;IFERROR(IF(AND((SG$33-SG41-INDEX(Sheep!$V$361:$V$368,SG40,1))&gt;(SG$33-SH$33),(SG$33-SG41-INDEX(Sheep!$V$361:$V$368,SG40,1))&lt;=0),"Scan-"  &amp;SG40,""),"")
&amp;IFERROR(IF(AND((SG$33-SG41-150                                                                            )&gt;(SG$33-SH$33),(SG$33-SG41-150                                                                             )&lt;=0),"Birth-" &amp;SG40,""),"")
&amp;IFERROR(IF(AND((SG$33-SG41-150-Sheep!$R$354                                           )&gt;(SG$33-SH$33),(SG$33-SG41-150-Sheep!$R$354                                            )&lt;=0),"Wean-"&amp;SG40,""),"")
&amp;IFERROR(IF(AND((SG$33-SG41-150-Sheep!$R$355                                           )&gt;(SG$33-SH$33),(SG$33-SG41-150-Sheep!$R$355                                            )&lt;=0),"Alt1-"   &amp;SG40,""),"")
&amp;IFERROR(IF(AND((SG$33-SG41-150-Sheep!$R$356                                           )&gt;(SG$33-SH$33),(SG$33-SG41-150-Sheep!$R$356                                            )&lt;=0),"Alt2-"   &amp;SG40,""),"")</f>
        <v/>
      </c>
      <c r="SH42" s="266" t="str">
        <f xml:space="preserve">                    IF(AND((SH$33                                  -Sheep!$N$253                               )&gt;(SH$33-SI$33),(SH$33                                  -Sheep!$N$253                                )&lt;=0),"Born","")
&amp;                   IF(AND((SH$33-Sheep!$R$354-Sheep!$N$253                                )&gt;(SH$33-SI$33),(SH$33-Sheep!$R$354-Sheep!$N$253                                )&lt;=0),"WeanStd","")
&amp;                   IF(AND((SH$33-Sheep!$R$355-Sheep!$N$253                                )&gt;(SH$33-SI$33),(SH$33-Sheep!$R$355-Sheep!$N$253                                )&lt;=0),"WeanAlt1","")
&amp;                   IF(AND((SH$33-Sheep!$R$356-Sheep!$N$253                                )&gt;(SH$33-SI$33),(SH$33-Sheep!$R$356-Sheep!$N$253                                )&lt;=0),"WeanAlt2","")
&amp;IFERROR(IF(AND((SH$33-SH41                                                                                     )&gt;(SH$33-SI$33),(SH$33-SH41                                                                                     )&lt;=0),"Join-"    &amp;SH40,""),"")
&amp;IFERROR(IF(AND((SH$33-SH41-INDEX(Sheep!$V$361:$V$368,SH40,1))&gt;(SH$33-SI$33),(SH$33-SH41-INDEX(Sheep!$V$361:$V$368,SH40,1))&lt;=0),"Scan-"  &amp;SH40,""),"")
&amp;IFERROR(IF(AND((SH$33-SH41-150                                                                            )&gt;(SH$33-SI$33),(SH$33-SH41-150                                                                             )&lt;=0),"Birth-" &amp;SH40,""),"")
&amp;IFERROR(IF(AND((SH$33-SH41-150-Sheep!$R$354                                           )&gt;(SH$33-SI$33),(SH$33-SH41-150-Sheep!$R$354                                            )&lt;=0),"Wean-"&amp;SH40,""),"")
&amp;IFERROR(IF(AND((SH$33-SH41-150-Sheep!$R$355                                           )&gt;(SH$33-SI$33),(SH$33-SH41-150-Sheep!$R$355                                            )&lt;=0),"Alt1-"   &amp;SH40,""),"")
&amp;IFERROR(IF(AND((SH$33-SH41-150-Sheep!$R$356                                           )&gt;(SH$33-SI$33),(SH$33-SH41-150-Sheep!$R$356                                            )&lt;=0),"Alt2-"   &amp;SH40,""),"")</f>
        <v/>
      </c>
      <c r="SI42" s="266" t="str">
        <f xml:space="preserve">                    IF(AND((SI$33                                  -Sheep!$N$253                               )&gt;(SI$33-SK$33),(SI$33                                  -Sheep!$N$253                                )&lt;=0),"Born","")
&amp;                   IF(AND((SI$33-Sheep!$R$354-Sheep!$N$253                                )&gt;(SI$33-SK$33),(SI$33-Sheep!$R$354-Sheep!$N$253                                )&lt;=0),"WeanStd","")
&amp;                   IF(AND((SI$33-Sheep!$R$355-Sheep!$N$253                                )&gt;(SI$33-SK$33),(SI$33-Sheep!$R$355-Sheep!$N$253                                )&lt;=0),"WeanAlt1","")
&amp;                   IF(AND((SI$33-Sheep!$R$356-Sheep!$N$253                                )&gt;(SI$33-SK$33),(SI$33-Sheep!$R$356-Sheep!$N$253                                )&lt;=0),"WeanAlt2","")
&amp;IFERROR(IF(AND((SI$33-SI41                                                                                     )&gt;(SI$33-SK$33),(SI$33-SI41                                                                                     )&lt;=0),"Join-"    &amp;SI40,""),"")
&amp;IFERROR(IF(AND((SI$33-SI41-INDEX(Sheep!$V$361:$V$368,SI40,1))&gt;(SI$33-SK$33),(SI$33-SI41-INDEX(Sheep!$V$361:$V$368,SI40,1))&lt;=0),"Scan-"  &amp;SI40,""),"")
&amp;IFERROR(IF(AND((SI$33-SI41-150                                                                            )&gt;(SI$33-SK$33),(SI$33-SI41-150                                                                             )&lt;=0),"Birth-" &amp;SI40,""),"")
&amp;IFERROR(IF(AND((SI$33-SI41-150-Sheep!$R$354                                           )&gt;(SI$33-SK$33),(SI$33-SI41-150-Sheep!$R$354                                            )&lt;=0),"Wean-"&amp;SI40,""),"")
&amp;IFERROR(IF(AND((SI$33-SI41-150-Sheep!$R$355                                           )&gt;(SI$33-SK$33),(SI$33-SI41-150-Sheep!$R$355                                            )&lt;=0),"Alt1-"   &amp;SI40,""),"")
&amp;IFERROR(IF(AND((SI$33-SI41-150-Sheep!$R$356                                           )&gt;(SI$33-SK$33),(SI$33-SI41-150-Sheep!$R$356                                            )&lt;=0),"Alt2-"   &amp;SI40,""),"")</f>
        <v/>
      </c>
      <c r="SJ42" s="266" t="str">
        <f xml:space="preserve">                    IF(AND((SJ$33                                  -Sheep!$N$253                               )&gt;(SJ$33-SL$33),(SJ$33                                  -Sheep!$N$253                                )&lt;=0),"Born","")
&amp;                   IF(AND((SJ$33-Sheep!$R$354-Sheep!$N$253                                )&gt;(SJ$33-SL$33),(SJ$33-Sheep!$R$354-Sheep!$N$253                                )&lt;=0),"WeanStd","")
&amp;                   IF(AND((SJ$33-Sheep!$R$355-Sheep!$N$253                                )&gt;(SJ$33-SL$33),(SJ$33-Sheep!$R$355-Sheep!$N$253                                )&lt;=0),"WeanAlt1","")
&amp;                   IF(AND((SJ$33-Sheep!$R$356-Sheep!$N$253                                )&gt;(SJ$33-SL$33),(SJ$33-Sheep!$R$356-Sheep!$N$253                                )&lt;=0),"WeanAlt2","")
&amp;IFERROR(IF(AND((SJ$33-SJ41                                                                                     )&gt;(SJ$33-SL$33),(SJ$33-SJ41                                                                                     )&lt;=0),"Join-"    &amp;SJ40,""),"")
&amp;IFERROR(IF(AND((SJ$33-SJ41-INDEX(Sheep!$V$361:$V$368,SJ40,1))&gt;(SJ$33-SL$33),(SJ$33-SJ41-INDEX(Sheep!$V$361:$V$368,SJ40,1))&lt;=0),"Scan-"  &amp;SJ40,""),"")
&amp;IFERROR(IF(AND((SJ$33-SJ41-150                                                                            )&gt;(SJ$33-SL$33),(SJ$33-SJ41-150                                                                             )&lt;=0),"Birth-" &amp;SJ40,""),"")
&amp;IFERROR(IF(AND((SJ$33-SJ41-150-Sheep!$R$354                                           )&gt;(SJ$33-SL$33),(SJ$33-SJ41-150-Sheep!$R$354                                            )&lt;=0),"Wean-"&amp;SJ40,""),"")
&amp;IFERROR(IF(AND((SJ$33-SJ41-150-Sheep!$R$355                                           )&gt;(SJ$33-SL$33),(SJ$33-SJ41-150-Sheep!$R$355                                            )&lt;=0),"Alt1-"   &amp;SJ40,""),"")
&amp;IFERROR(IF(AND((SJ$33-SJ41-150-Sheep!$R$356                                           )&gt;(SJ$33-SL$33),(SJ$33-SJ41-150-Sheep!$R$356                                            )&lt;=0),"Alt2-"   &amp;SJ40,""),"")</f>
        <v/>
      </c>
      <c r="SK42" s="252"/>
      <c r="SL42" s="254"/>
      <c r="SM42" s="242"/>
      <c r="SN42" s="242"/>
      <c r="SO42" s="242"/>
    </row>
    <row r="43" spans="1:509" ht="11.9" customHeight="1" outlineLevel="2" x14ac:dyDescent="0.35">
      <c r="A43" s="242"/>
      <c r="B43" s="251" t="s">
        <v>365</v>
      </c>
      <c r="C43" s="438">
        <f>INT($C$29)+2.01</f>
        <v>3.01</v>
      </c>
      <c r="D43" s="252"/>
      <c r="E43" s="252"/>
      <c r="F43" s="252"/>
      <c r="G43" s="252"/>
      <c r="H43" s="252"/>
      <c r="I43" s="266"/>
      <c r="J43" s="266"/>
      <c r="K43" s="266"/>
      <c r="L43" s="266"/>
      <c r="M43" s="266"/>
      <c r="N43" s="266"/>
      <c r="O43" s="266"/>
      <c r="P43" s="266"/>
      <c r="Q43" s="266"/>
      <c r="R43" s="266"/>
      <c r="S43" s="266"/>
      <c r="T43" s="266"/>
      <c r="U43" s="266"/>
      <c r="V43" s="266"/>
      <c r="W43" s="266"/>
      <c r="X43" s="266"/>
      <c r="Y43" s="266"/>
      <c r="Z43" s="266"/>
      <c r="AA43" s="266"/>
      <c r="AB43" s="266"/>
      <c r="AC43" s="266"/>
      <c r="AD43" s="266"/>
      <c r="AE43" s="266"/>
      <c r="AF43" s="266"/>
      <c r="AG43" s="266"/>
      <c r="AH43" s="266"/>
      <c r="AI43" s="266"/>
      <c r="AJ43" s="266"/>
      <c r="AK43" s="266"/>
      <c r="AL43" s="266"/>
      <c r="AM43" s="266"/>
      <c r="AN43" s="266"/>
      <c r="AO43" s="266"/>
      <c r="AP43" s="266"/>
      <c r="AQ43" s="266"/>
      <c r="AR43" s="266"/>
      <c r="AS43" s="266"/>
      <c r="AT43" s="266"/>
      <c r="AU43" s="266"/>
      <c r="AV43" s="266"/>
      <c r="AW43" s="266"/>
      <c r="AX43" s="266"/>
      <c r="AY43" s="266"/>
      <c r="AZ43" s="266"/>
      <c r="BA43" s="266"/>
      <c r="BB43" s="266"/>
      <c r="BC43" s="266"/>
      <c r="BD43" s="266"/>
      <c r="BE43" s="266"/>
      <c r="BF43" s="266"/>
      <c r="BG43" s="266"/>
      <c r="BH43" s="266"/>
      <c r="BI43" s="266"/>
      <c r="BJ43" s="266"/>
      <c r="BK43" s="266"/>
      <c r="BL43" s="266"/>
      <c r="BM43" s="266"/>
      <c r="BN43" s="266"/>
      <c r="BO43" s="266"/>
      <c r="BP43" s="266"/>
      <c r="BQ43" s="266"/>
      <c r="BR43" s="266"/>
      <c r="BS43" s="266"/>
      <c r="BT43" s="266"/>
      <c r="BU43" s="266"/>
      <c r="BV43" s="266"/>
      <c r="BW43" s="266"/>
      <c r="BX43" s="266"/>
      <c r="BY43" s="266"/>
      <c r="BZ43" s="266"/>
      <c r="CA43" s="266"/>
      <c r="CB43" s="266"/>
      <c r="CC43" s="266"/>
      <c r="CD43" s="266"/>
      <c r="CE43" s="266"/>
      <c r="CF43" s="266"/>
      <c r="CG43" s="266"/>
      <c r="CH43" s="266"/>
      <c r="CI43" s="266"/>
      <c r="CJ43" s="266"/>
      <c r="CK43" s="266"/>
      <c r="CL43" s="266"/>
      <c r="CM43" s="266"/>
      <c r="CN43" s="266"/>
      <c r="CO43" s="266"/>
      <c r="CP43" s="266"/>
      <c r="CQ43" s="266"/>
      <c r="CR43" s="266"/>
      <c r="CS43" s="266"/>
      <c r="CT43" s="266"/>
      <c r="CU43" s="266"/>
      <c r="CV43" s="266"/>
      <c r="CW43" s="266"/>
      <c r="CX43" s="266"/>
      <c r="CY43" s="266"/>
      <c r="CZ43" s="266"/>
      <c r="DA43" s="266"/>
      <c r="DB43" s="266"/>
      <c r="DC43" s="266"/>
      <c r="DD43" s="266"/>
      <c r="DE43" s="266"/>
      <c r="DF43" s="266"/>
      <c r="DG43" s="266"/>
      <c r="DH43" s="266"/>
      <c r="DI43" s="266"/>
      <c r="DJ43" s="266"/>
      <c r="DK43" s="266"/>
      <c r="DL43" s="266"/>
      <c r="DM43" s="266"/>
      <c r="DN43" s="266"/>
      <c r="DO43" s="266"/>
      <c r="DP43" s="266"/>
      <c r="DQ43" s="266"/>
      <c r="DR43" s="266"/>
      <c r="DS43" s="266"/>
      <c r="DT43" s="266"/>
      <c r="DU43" s="266"/>
      <c r="DV43" s="266"/>
      <c r="DW43" s="266"/>
      <c r="DX43" s="266"/>
      <c r="DY43" s="266"/>
      <c r="DZ43" s="266"/>
      <c r="EA43" s="266"/>
      <c r="EB43" s="266"/>
      <c r="EC43" s="266"/>
      <c r="ED43" s="266"/>
      <c r="EE43" s="266"/>
      <c r="EF43" s="266"/>
      <c r="EG43" s="266"/>
      <c r="EH43" s="266"/>
      <c r="EI43" s="266"/>
      <c r="EJ43" s="266"/>
      <c r="EK43" s="266"/>
      <c r="EL43" s="266"/>
      <c r="EM43" s="266"/>
      <c r="EN43" s="266"/>
      <c r="EO43" s="266"/>
      <c r="EP43" s="266"/>
      <c r="EQ43" s="266"/>
      <c r="ER43" s="266"/>
      <c r="ES43" s="266"/>
      <c r="ET43" s="266"/>
      <c r="EU43" s="266"/>
      <c r="EV43" s="266"/>
      <c r="EW43" s="266"/>
      <c r="EX43" s="266"/>
      <c r="EY43" s="266"/>
      <c r="EZ43" s="266"/>
      <c r="FA43" s="266"/>
      <c r="FB43" s="266"/>
      <c r="FC43" s="266"/>
      <c r="FD43" s="266"/>
      <c r="FE43" s="266"/>
      <c r="FF43" s="266"/>
      <c r="FG43" s="266"/>
      <c r="FH43" s="266"/>
      <c r="FI43" s="266"/>
      <c r="FJ43" s="266"/>
      <c r="FK43" s="266"/>
      <c r="FL43" s="266"/>
      <c r="FM43" s="266"/>
      <c r="FN43" s="266"/>
      <c r="FO43" s="266"/>
      <c r="FP43" s="266"/>
      <c r="FQ43" s="266"/>
      <c r="FR43" s="266"/>
      <c r="FS43" s="266"/>
      <c r="FT43" s="266"/>
      <c r="FU43" s="266"/>
      <c r="FV43" s="266"/>
      <c r="FW43" s="266"/>
      <c r="FX43" s="266"/>
      <c r="FY43" s="266"/>
      <c r="FZ43" s="266"/>
      <c r="GA43" s="266"/>
      <c r="GB43" s="266"/>
      <c r="GC43" s="266"/>
      <c r="GD43" s="266"/>
      <c r="GE43" s="266"/>
      <c r="GF43" s="266"/>
      <c r="GG43" s="266"/>
      <c r="GH43" s="266"/>
      <c r="GI43" s="266"/>
      <c r="GJ43" s="266"/>
      <c r="GK43" s="266"/>
      <c r="GL43" s="266"/>
      <c r="GM43" s="266"/>
      <c r="GN43" s="266"/>
      <c r="GO43" s="266"/>
      <c r="GP43" s="266"/>
      <c r="GQ43" s="266"/>
      <c r="GR43" s="266"/>
      <c r="GS43" s="266"/>
      <c r="GT43" s="266"/>
      <c r="GU43" s="266"/>
      <c r="GV43" s="266"/>
      <c r="GW43" s="266"/>
      <c r="GX43" s="266"/>
      <c r="GY43" s="266"/>
      <c r="GZ43" s="266"/>
      <c r="HA43" s="266"/>
      <c r="HB43" s="266"/>
      <c r="HC43" s="266"/>
      <c r="HD43" s="266"/>
      <c r="HE43" s="266"/>
      <c r="HF43" s="266"/>
      <c r="HG43" s="266"/>
      <c r="HH43" s="266"/>
      <c r="HI43" s="266"/>
      <c r="HJ43" s="266"/>
      <c r="HK43" s="266"/>
      <c r="HL43" s="266"/>
      <c r="HM43" s="266"/>
      <c r="HN43" s="266"/>
      <c r="HO43" s="266"/>
      <c r="HP43" s="266"/>
      <c r="HQ43" s="266"/>
      <c r="HR43" s="266"/>
      <c r="HS43" s="266"/>
      <c r="HT43" s="266"/>
      <c r="HU43" s="266"/>
      <c r="HV43" s="266"/>
      <c r="HW43" s="266"/>
      <c r="HX43" s="266"/>
      <c r="HY43" s="266"/>
      <c r="HZ43" s="266"/>
      <c r="IA43" s="266"/>
      <c r="IB43" s="266"/>
      <c r="IC43" s="266"/>
      <c r="ID43" s="266"/>
      <c r="IE43" s="266"/>
      <c r="IF43" s="266"/>
      <c r="IG43" s="266"/>
      <c r="IH43" s="266"/>
      <c r="II43" s="266"/>
      <c r="IJ43" s="266"/>
      <c r="IK43" s="266"/>
      <c r="IL43" s="266"/>
      <c r="IM43" s="266"/>
      <c r="IN43" s="266"/>
      <c r="IO43" s="266"/>
      <c r="IP43" s="266"/>
      <c r="IQ43" s="266"/>
      <c r="IR43" s="266"/>
      <c r="IS43" s="266"/>
      <c r="IT43" s="266"/>
      <c r="IU43" s="266"/>
      <c r="IV43" s="266"/>
      <c r="IW43" s="266"/>
      <c r="IX43" s="266"/>
      <c r="IY43" s="266"/>
      <c r="IZ43" s="266"/>
      <c r="JA43" s="266"/>
      <c r="JB43" s="266"/>
      <c r="JC43" s="266"/>
      <c r="JD43" s="266"/>
      <c r="JE43" s="266"/>
      <c r="JF43" s="266"/>
      <c r="JG43" s="266"/>
      <c r="JH43" s="266"/>
      <c r="JI43" s="266"/>
      <c r="JJ43" s="266"/>
      <c r="JK43" s="266"/>
      <c r="JL43" s="266"/>
      <c r="JM43" s="266"/>
      <c r="JN43" s="266"/>
      <c r="JO43" s="266"/>
      <c r="JP43" s="266"/>
      <c r="JQ43" s="266"/>
      <c r="JR43" s="266"/>
      <c r="JS43" s="266"/>
      <c r="JT43" s="266"/>
      <c r="JU43" s="266"/>
      <c r="JV43" s="266"/>
      <c r="JW43" s="266"/>
      <c r="JX43" s="266"/>
      <c r="JY43" s="266"/>
      <c r="JZ43" s="266"/>
      <c r="KA43" s="266"/>
      <c r="KB43" s="266"/>
      <c r="KC43" s="266"/>
      <c r="KD43" s="266"/>
      <c r="KE43" s="266"/>
      <c r="KF43" s="266"/>
      <c r="KG43" s="266"/>
      <c r="KH43" s="266"/>
      <c r="KI43" s="266"/>
      <c r="KJ43" s="266"/>
      <c r="KK43" s="266"/>
      <c r="KL43" s="266"/>
      <c r="KM43" s="266"/>
      <c r="KN43" s="266"/>
      <c r="KO43" s="266"/>
      <c r="KP43" s="266"/>
      <c r="KQ43" s="266"/>
      <c r="KR43" s="266"/>
      <c r="KS43" s="266"/>
      <c r="KT43" s="266"/>
      <c r="KU43" s="266"/>
      <c r="KV43" s="266"/>
      <c r="KW43" s="266"/>
      <c r="KX43" s="266"/>
      <c r="KY43" s="266"/>
      <c r="KZ43" s="266"/>
      <c r="LA43" s="266"/>
      <c r="LB43" s="266"/>
      <c r="LC43" s="266"/>
      <c r="LD43" s="266"/>
      <c r="LE43" s="266"/>
      <c r="LF43" s="266"/>
      <c r="LG43" s="266"/>
      <c r="LH43" s="266"/>
      <c r="LI43" s="266"/>
      <c r="LJ43" s="266"/>
      <c r="LK43" s="266"/>
      <c r="LL43" s="266"/>
      <c r="LM43" s="266"/>
      <c r="LN43" s="266"/>
      <c r="LO43" s="266"/>
      <c r="LP43" s="266"/>
      <c r="LQ43" s="266"/>
      <c r="LR43" s="266"/>
      <c r="LS43" s="266"/>
      <c r="LT43" s="266"/>
      <c r="LU43" s="266"/>
      <c r="LV43" s="266"/>
      <c r="LW43" s="266"/>
      <c r="LX43" s="266"/>
      <c r="LY43" s="266"/>
      <c r="LZ43" s="266"/>
      <c r="MA43" s="266"/>
      <c r="MB43" s="266"/>
      <c r="MC43" s="266"/>
      <c r="MD43" s="266"/>
      <c r="ME43" s="266"/>
      <c r="MF43" s="266"/>
      <c r="MG43" s="266"/>
      <c r="MH43" s="266"/>
      <c r="MI43" s="266"/>
      <c r="MJ43" s="266"/>
      <c r="MK43" s="266"/>
      <c r="ML43" s="266"/>
      <c r="MM43" s="266"/>
      <c r="MN43" s="266"/>
      <c r="MO43" s="266"/>
      <c r="MP43" s="266"/>
      <c r="MQ43" s="266"/>
      <c r="MR43" s="266"/>
      <c r="MS43" s="266"/>
      <c r="MT43" s="266"/>
      <c r="MU43" s="266"/>
      <c r="MV43" s="266"/>
      <c r="MW43" s="266"/>
      <c r="MX43" s="266"/>
      <c r="MY43" s="266"/>
      <c r="MZ43" s="266"/>
      <c r="NA43" s="266"/>
      <c r="NB43" s="266"/>
      <c r="NC43" s="266"/>
      <c r="ND43" s="266"/>
      <c r="NE43" s="266"/>
      <c r="NF43" s="266"/>
      <c r="NG43" s="266"/>
      <c r="NH43" s="266"/>
      <c r="NI43" s="266"/>
      <c r="NJ43" s="266"/>
      <c r="NK43" s="266"/>
      <c r="NL43" s="266"/>
      <c r="NM43" s="266"/>
      <c r="NN43" s="266"/>
      <c r="NO43" s="266"/>
      <c r="NP43" s="266"/>
      <c r="NQ43" s="266"/>
      <c r="NR43" s="266"/>
      <c r="NS43" s="266"/>
      <c r="NT43" s="266"/>
      <c r="NU43" s="266"/>
      <c r="NV43" s="266"/>
      <c r="NW43" s="266"/>
      <c r="NX43" s="266"/>
      <c r="NY43" s="266"/>
      <c r="NZ43" s="266"/>
      <c r="OA43" s="266"/>
      <c r="OB43" s="266"/>
      <c r="OC43" s="266"/>
      <c r="OD43" s="266"/>
      <c r="OE43" s="266"/>
      <c r="OF43" s="266"/>
      <c r="OG43" s="266"/>
      <c r="OH43" s="266"/>
      <c r="OI43" s="266"/>
      <c r="OJ43" s="266"/>
      <c r="OK43" s="266"/>
      <c r="OL43" s="266"/>
      <c r="OM43" s="266"/>
      <c r="ON43" s="266"/>
      <c r="OO43" s="266"/>
      <c r="OP43" s="266"/>
      <c r="OQ43" s="266"/>
      <c r="OR43" s="266"/>
      <c r="OS43" s="266"/>
      <c r="OT43" s="266"/>
      <c r="OU43" s="266"/>
      <c r="OV43" s="266"/>
      <c r="OW43" s="266"/>
      <c r="OX43" s="266"/>
      <c r="OY43" s="266"/>
      <c r="OZ43" s="266"/>
      <c r="PA43" s="266"/>
      <c r="PB43" s="266"/>
      <c r="PC43" s="266"/>
      <c r="PD43" s="266"/>
      <c r="PE43" s="266"/>
      <c r="PF43" s="266"/>
      <c r="PG43" s="266"/>
      <c r="PH43" s="266"/>
      <c r="PI43" s="266"/>
      <c r="PJ43" s="266"/>
      <c r="PK43" s="266"/>
      <c r="PL43" s="266"/>
      <c r="PM43" s="266"/>
      <c r="PN43" s="266"/>
      <c r="PO43" s="266"/>
      <c r="PP43" s="266"/>
      <c r="PQ43" s="266"/>
      <c r="PR43" s="266"/>
      <c r="PS43" s="266"/>
      <c r="PT43" s="266"/>
      <c r="PU43" s="266"/>
      <c r="PV43" s="266"/>
      <c r="PW43" s="266"/>
      <c r="PX43" s="266"/>
      <c r="PY43" s="266"/>
      <c r="PZ43" s="266"/>
      <c r="QA43" s="266"/>
      <c r="QB43" s="266"/>
      <c r="QC43" s="266"/>
      <c r="QD43" s="266"/>
      <c r="QE43" s="266"/>
      <c r="QF43" s="266"/>
      <c r="QG43" s="266"/>
      <c r="QH43" s="266"/>
      <c r="QI43" s="266"/>
      <c r="QJ43" s="266"/>
      <c r="QK43" s="266"/>
      <c r="QL43" s="266"/>
      <c r="QM43" s="266"/>
      <c r="QN43" s="266"/>
      <c r="QO43" s="266"/>
      <c r="QP43" s="266"/>
      <c r="QQ43" s="266"/>
      <c r="QR43" s="266"/>
      <c r="QS43" s="266"/>
      <c r="QT43" s="266"/>
      <c r="QU43" s="266"/>
      <c r="QV43" s="266"/>
      <c r="QW43" s="266"/>
      <c r="QX43" s="266"/>
      <c r="QY43" s="266"/>
      <c r="QZ43" s="266"/>
      <c r="RA43" s="266"/>
      <c r="RB43" s="266"/>
      <c r="RC43" s="266"/>
      <c r="RD43" s="266"/>
      <c r="RE43" s="266"/>
      <c r="RF43" s="266"/>
      <c r="RG43" s="266"/>
      <c r="RH43" s="266"/>
      <c r="RI43" s="266"/>
      <c r="RJ43" s="266"/>
      <c r="RK43" s="266"/>
      <c r="RL43" s="266"/>
      <c r="RM43" s="266"/>
      <c r="RN43" s="266"/>
      <c r="RO43" s="266"/>
      <c r="RP43" s="266"/>
      <c r="RQ43" s="266"/>
      <c r="RR43" s="266"/>
      <c r="RS43" s="266"/>
      <c r="RT43" s="266"/>
      <c r="RU43" s="266"/>
      <c r="RV43" s="266"/>
      <c r="RW43" s="266"/>
      <c r="RX43" s="266"/>
      <c r="RY43" s="266"/>
      <c r="RZ43" s="266"/>
      <c r="SA43" s="266"/>
      <c r="SB43" s="266"/>
      <c r="SC43" s="266"/>
      <c r="SD43" s="266"/>
      <c r="SE43" s="266"/>
      <c r="SF43" s="266"/>
      <c r="SG43" s="266"/>
      <c r="SH43" s="266"/>
      <c r="SI43" s="266"/>
      <c r="SJ43" s="266"/>
      <c r="SK43" s="252"/>
      <c r="SL43" s="254"/>
      <c r="SM43" s="242"/>
      <c r="SN43" s="242"/>
      <c r="SO43" s="242"/>
    </row>
    <row r="44" spans="1:509" outlineLevel="4" x14ac:dyDescent="0.35">
      <c r="A44" s="242"/>
      <c r="B44" s="251"/>
      <c r="C44" s="438">
        <f>INT(MAX($C$48:$C$112))+1</f>
        <v>5</v>
      </c>
      <c r="D44" s="267"/>
      <c r="E44" s="322"/>
      <c r="F44" s="322"/>
      <c r="G44" s="322"/>
      <c r="H44" s="267"/>
      <c r="I44" s="322" t="s">
        <v>684</v>
      </c>
      <c r="J44" s="322"/>
      <c r="K44" s="322"/>
      <c r="L44" s="322">
        <v>0</v>
      </c>
      <c r="M44" s="322">
        <f>L44+1</f>
        <v>1</v>
      </c>
      <c r="N44" s="322">
        <f t="shared" ref="N44:BY44" si="16">M44+1</f>
        <v>2</v>
      </c>
      <c r="O44" s="322">
        <f t="shared" si="16"/>
        <v>3</v>
      </c>
      <c r="P44" s="322">
        <f t="shared" si="16"/>
        <v>4</v>
      </c>
      <c r="Q44" s="322">
        <f t="shared" si="16"/>
        <v>5</v>
      </c>
      <c r="R44" s="322">
        <f t="shared" si="16"/>
        <v>6</v>
      </c>
      <c r="S44" s="322">
        <f t="shared" si="16"/>
        <v>7</v>
      </c>
      <c r="T44" s="322">
        <f t="shared" si="16"/>
        <v>8</v>
      </c>
      <c r="U44" s="322">
        <f t="shared" si="16"/>
        <v>9</v>
      </c>
      <c r="V44" s="322">
        <f t="shared" si="16"/>
        <v>10</v>
      </c>
      <c r="W44" s="322">
        <f t="shared" si="16"/>
        <v>11</v>
      </c>
      <c r="X44" s="322">
        <f t="shared" si="16"/>
        <v>12</v>
      </c>
      <c r="Y44" s="322">
        <f t="shared" si="16"/>
        <v>13</v>
      </c>
      <c r="Z44" s="322">
        <f t="shared" si="16"/>
        <v>14</v>
      </c>
      <c r="AA44" s="322">
        <f t="shared" si="16"/>
        <v>15</v>
      </c>
      <c r="AB44" s="322">
        <f t="shared" si="16"/>
        <v>16</v>
      </c>
      <c r="AC44" s="322">
        <f t="shared" si="16"/>
        <v>17</v>
      </c>
      <c r="AD44" s="322">
        <f t="shared" si="16"/>
        <v>18</v>
      </c>
      <c r="AE44" s="322">
        <f t="shared" si="16"/>
        <v>19</v>
      </c>
      <c r="AF44" s="322">
        <f t="shared" si="16"/>
        <v>20</v>
      </c>
      <c r="AG44" s="322">
        <f t="shared" si="16"/>
        <v>21</v>
      </c>
      <c r="AH44" s="322">
        <f t="shared" si="16"/>
        <v>22</v>
      </c>
      <c r="AI44" s="322">
        <f t="shared" si="16"/>
        <v>23</v>
      </c>
      <c r="AJ44" s="322">
        <f t="shared" si="16"/>
        <v>24</v>
      </c>
      <c r="AK44" s="322">
        <f t="shared" si="16"/>
        <v>25</v>
      </c>
      <c r="AL44" s="322">
        <f t="shared" si="16"/>
        <v>26</v>
      </c>
      <c r="AM44" s="322">
        <f t="shared" si="16"/>
        <v>27</v>
      </c>
      <c r="AN44" s="322">
        <f t="shared" si="16"/>
        <v>28</v>
      </c>
      <c r="AO44" s="322">
        <f t="shared" si="16"/>
        <v>29</v>
      </c>
      <c r="AP44" s="322">
        <f t="shared" si="16"/>
        <v>30</v>
      </c>
      <c r="AQ44" s="322">
        <f t="shared" si="16"/>
        <v>31</v>
      </c>
      <c r="AR44" s="322">
        <f t="shared" si="16"/>
        <v>32</v>
      </c>
      <c r="AS44" s="322">
        <f t="shared" si="16"/>
        <v>33</v>
      </c>
      <c r="AT44" s="322">
        <f t="shared" si="16"/>
        <v>34</v>
      </c>
      <c r="AU44" s="322">
        <f t="shared" si="16"/>
        <v>35</v>
      </c>
      <c r="AV44" s="322">
        <f t="shared" si="16"/>
        <v>36</v>
      </c>
      <c r="AW44" s="322">
        <f t="shared" si="16"/>
        <v>37</v>
      </c>
      <c r="AX44" s="322">
        <f t="shared" si="16"/>
        <v>38</v>
      </c>
      <c r="AY44" s="322">
        <f t="shared" si="16"/>
        <v>39</v>
      </c>
      <c r="AZ44" s="322">
        <f t="shared" si="16"/>
        <v>40</v>
      </c>
      <c r="BA44" s="322">
        <f t="shared" si="16"/>
        <v>41</v>
      </c>
      <c r="BB44" s="322">
        <f t="shared" si="16"/>
        <v>42</v>
      </c>
      <c r="BC44" s="322">
        <f t="shared" si="16"/>
        <v>43</v>
      </c>
      <c r="BD44" s="322">
        <f t="shared" si="16"/>
        <v>44</v>
      </c>
      <c r="BE44" s="322">
        <f t="shared" si="16"/>
        <v>45</v>
      </c>
      <c r="BF44" s="322">
        <f t="shared" si="16"/>
        <v>46</v>
      </c>
      <c r="BG44" s="322">
        <f t="shared" si="16"/>
        <v>47</v>
      </c>
      <c r="BH44" s="322">
        <f t="shared" si="16"/>
        <v>48</v>
      </c>
      <c r="BI44" s="322">
        <f t="shared" si="16"/>
        <v>49</v>
      </c>
      <c r="BJ44" s="322">
        <f t="shared" si="16"/>
        <v>50</v>
      </c>
      <c r="BK44" s="322">
        <f t="shared" si="16"/>
        <v>51</v>
      </c>
      <c r="BL44" s="322">
        <f t="shared" si="16"/>
        <v>52</v>
      </c>
      <c r="BM44" s="322">
        <f t="shared" si="16"/>
        <v>53</v>
      </c>
      <c r="BN44" s="322">
        <f t="shared" si="16"/>
        <v>54</v>
      </c>
      <c r="BO44" s="322">
        <f t="shared" si="16"/>
        <v>55</v>
      </c>
      <c r="BP44" s="322">
        <f t="shared" si="16"/>
        <v>56</v>
      </c>
      <c r="BQ44" s="322">
        <f t="shared" si="16"/>
        <v>57</v>
      </c>
      <c r="BR44" s="322">
        <f t="shared" si="16"/>
        <v>58</v>
      </c>
      <c r="BS44" s="322">
        <f t="shared" si="16"/>
        <v>59</v>
      </c>
      <c r="BT44" s="322">
        <f t="shared" si="16"/>
        <v>60</v>
      </c>
      <c r="BU44" s="322">
        <f t="shared" si="16"/>
        <v>61</v>
      </c>
      <c r="BV44" s="322">
        <f t="shared" si="16"/>
        <v>62</v>
      </c>
      <c r="BW44" s="322">
        <f t="shared" si="16"/>
        <v>63</v>
      </c>
      <c r="BX44" s="322">
        <f t="shared" si="16"/>
        <v>64</v>
      </c>
      <c r="BY44" s="322">
        <f t="shared" si="16"/>
        <v>65</v>
      </c>
      <c r="BZ44" s="322">
        <f t="shared" ref="BZ44:EK44" si="17">BY44+1</f>
        <v>66</v>
      </c>
      <c r="CA44" s="322">
        <f t="shared" si="17"/>
        <v>67</v>
      </c>
      <c r="CB44" s="322">
        <f t="shared" si="17"/>
        <v>68</v>
      </c>
      <c r="CC44" s="322">
        <f t="shared" si="17"/>
        <v>69</v>
      </c>
      <c r="CD44" s="322">
        <f t="shared" si="17"/>
        <v>70</v>
      </c>
      <c r="CE44" s="322">
        <f t="shared" si="17"/>
        <v>71</v>
      </c>
      <c r="CF44" s="322">
        <f t="shared" si="17"/>
        <v>72</v>
      </c>
      <c r="CG44" s="322">
        <f t="shared" si="17"/>
        <v>73</v>
      </c>
      <c r="CH44" s="322">
        <f t="shared" si="17"/>
        <v>74</v>
      </c>
      <c r="CI44" s="322">
        <f t="shared" si="17"/>
        <v>75</v>
      </c>
      <c r="CJ44" s="322">
        <f t="shared" si="17"/>
        <v>76</v>
      </c>
      <c r="CK44" s="322">
        <f t="shared" si="17"/>
        <v>77</v>
      </c>
      <c r="CL44" s="322">
        <f t="shared" si="17"/>
        <v>78</v>
      </c>
      <c r="CM44" s="322">
        <f t="shared" si="17"/>
        <v>79</v>
      </c>
      <c r="CN44" s="322">
        <f t="shared" si="17"/>
        <v>80</v>
      </c>
      <c r="CO44" s="322">
        <f t="shared" si="17"/>
        <v>81</v>
      </c>
      <c r="CP44" s="322">
        <f t="shared" si="17"/>
        <v>82</v>
      </c>
      <c r="CQ44" s="322">
        <f t="shared" si="17"/>
        <v>83</v>
      </c>
      <c r="CR44" s="322">
        <f t="shared" si="17"/>
        <v>84</v>
      </c>
      <c r="CS44" s="322">
        <f t="shared" si="17"/>
        <v>85</v>
      </c>
      <c r="CT44" s="322">
        <f t="shared" si="17"/>
        <v>86</v>
      </c>
      <c r="CU44" s="322">
        <f t="shared" si="17"/>
        <v>87</v>
      </c>
      <c r="CV44" s="322">
        <f t="shared" si="17"/>
        <v>88</v>
      </c>
      <c r="CW44" s="322">
        <f t="shared" si="17"/>
        <v>89</v>
      </c>
      <c r="CX44" s="322">
        <f t="shared" si="17"/>
        <v>90</v>
      </c>
      <c r="CY44" s="322">
        <f t="shared" si="17"/>
        <v>91</v>
      </c>
      <c r="CZ44" s="322">
        <f t="shared" si="17"/>
        <v>92</v>
      </c>
      <c r="DA44" s="322">
        <f t="shared" si="17"/>
        <v>93</v>
      </c>
      <c r="DB44" s="322">
        <f t="shared" si="17"/>
        <v>94</v>
      </c>
      <c r="DC44" s="322">
        <f t="shared" si="17"/>
        <v>95</v>
      </c>
      <c r="DD44" s="322">
        <f t="shared" si="17"/>
        <v>96</v>
      </c>
      <c r="DE44" s="322">
        <f t="shared" si="17"/>
        <v>97</v>
      </c>
      <c r="DF44" s="322">
        <f t="shared" si="17"/>
        <v>98</v>
      </c>
      <c r="DG44" s="322">
        <f t="shared" si="17"/>
        <v>99</v>
      </c>
      <c r="DH44" s="322">
        <f t="shared" si="17"/>
        <v>100</v>
      </c>
      <c r="DI44" s="322">
        <f t="shared" si="17"/>
        <v>101</v>
      </c>
      <c r="DJ44" s="322">
        <f t="shared" si="17"/>
        <v>102</v>
      </c>
      <c r="DK44" s="322">
        <f t="shared" si="17"/>
        <v>103</v>
      </c>
      <c r="DL44" s="322">
        <f t="shared" si="17"/>
        <v>104</v>
      </c>
      <c r="DM44" s="322">
        <f t="shared" si="17"/>
        <v>105</v>
      </c>
      <c r="DN44" s="322">
        <f t="shared" si="17"/>
        <v>106</v>
      </c>
      <c r="DO44" s="322">
        <f t="shared" si="17"/>
        <v>107</v>
      </c>
      <c r="DP44" s="322">
        <f t="shared" si="17"/>
        <v>108</v>
      </c>
      <c r="DQ44" s="322">
        <f t="shared" si="17"/>
        <v>109</v>
      </c>
      <c r="DR44" s="322">
        <f t="shared" si="17"/>
        <v>110</v>
      </c>
      <c r="DS44" s="322">
        <f t="shared" si="17"/>
        <v>111</v>
      </c>
      <c r="DT44" s="322">
        <f t="shared" si="17"/>
        <v>112</v>
      </c>
      <c r="DU44" s="322">
        <f t="shared" si="17"/>
        <v>113</v>
      </c>
      <c r="DV44" s="322">
        <f t="shared" si="17"/>
        <v>114</v>
      </c>
      <c r="DW44" s="322">
        <f t="shared" si="17"/>
        <v>115</v>
      </c>
      <c r="DX44" s="322">
        <f t="shared" si="17"/>
        <v>116</v>
      </c>
      <c r="DY44" s="322">
        <f t="shared" si="17"/>
        <v>117</v>
      </c>
      <c r="DZ44" s="322">
        <f t="shared" si="17"/>
        <v>118</v>
      </c>
      <c r="EA44" s="322">
        <f t="shared" si="17"/>
        <v>119</v>
      </c>
      <c r="EB44" s="322">
        <f t="shared" si="17"/>
        <v>120</v>
      </c>
      <c r="EC44" s="322">
        <f t="shared" si="17"/>
        <v>121</v>
      </c>
      <c r="ED44" s="322">
        <f t="shared" si="17"/>
        <v>122</v>
      </c>
      <c r="EE44" s="322">
        <f t="shared" si="17"/>
        <v>123</v>
      </c>
      <c r="EF44" s="322">
        <f t="shared" si="17"/>
        <v>124</v>
      </c>
      <c r="EG44" s="322">
        <f t="shared" si="17"/>
        <v>125</v>
      </c>
      <c r="EH44" s="322">
        <f t="shared" si="17"/>
        <v>126</v>
      </c>
      <c r="EI44" s="322">
        <f t="shared" si="17"/>
        <v>127</v>
      </c>
      <c r="EJ44" s="322">
        <f t="shared" si="17"/>
        <v>128</v>
      </c>
      <c r="EK44" s="322">
        <f t="shared" si="17"/>
        <v>129</v>
      </c>
      <c r="EL44" s="322">
        <f t="shared" ref="EL44:GW44" si="18">EK44+1</f>
        <v>130</v>
      </c>
      <c r="EM44" s="322">
        <f t="shared" si="18"/>
        <v>131</v>
      </c>
      <c r="EN44" s="322">
        <f t="shared" si="18"/>
        <v>132</v>
      </c>
      <c r="EO44" s="322">
        <f t="shared" si="18"/>
        <v>133</v>
      </c>
      <c r="EP44" s="322">
        <f t="shared" si="18"/>
        <v>134</v>
      </c>
      <c r="EQ44" s="322">
        <f t="shared" si="18"/>
        <v>135</v>
      </c>
      <c r="ER44" s="322">
        <f t="shared" si="18"/>
        <v>136</v>
      </c>
      <c r="ES44" s="322">
        <f t="shared" si="18"/>
        <v>137</v>
      </c>
      <c r="ET44" s="322">
        <f t="shared" si="18"/>
        <v>138</v>
      </c>
      <c r="EU44" s="322">
        <f t="shared" si="18"/>
        <v>139</v>
      </c>
      <c r="EV44" s="322">
        <f t="shared" si="18"/>
        <v>140</v>
      </c>
      <c r="EW44" s="322">
        <f t="shared" si="18"/>
        <v>141</v>
      </c>
      <c r="EX44" s="322">
        <f t="shared" si="18"/>
        <v>142</v>
      </c>
      <c r="EY44" s="322">
        <f t="shared" si="18"/>
        <v>143</v>
      </c>
      <c r="EZ44" s="322">
        <f t="shared" si="18"/>
        <v>144</v>
      </c>
      <c r="FA44" s="322">
        <f t="shared" si="18"/>
        <v>145</v>
      </c>
      <c r="FB44" s="322">
        <f t="shared" si="18"/>
        <v>146</v>
      </c>
      <c r="FC44" s="322">
        <f t="shared" si="18"/>
        <v>147</v>
      </c>
      <c r="FD44" s="322">
        <f t="shared" si="18"/>
        <v>148</v>
      </c>
      <c r="FE44" s="322">
        <f t="shared" si="18"/>
        <v>149</v>
      </c>
      <c r="FF44" s="322">
        <f t="shared" si="18"/>
        <v>150</v>
      </c>
      <c r="FG44" s="322">
        <f t="shared" si="18"/>
        <v>151</v>
      </c>
      <c r="FH44" s="322">
        <f t="shared" si="18"/>
        <v>152</v>
      </c>
      <c r="FI44" s="322">
        <f t="shared" si="18"/>
        <v>153</v>
      </c>
      <c r="FJ44" s="322">
        <f t="shared" si="18"/>
        <v>154</v>
      </c>
      <c r="FK44" s="322">
        <f t="shared" si="18"/>
        <v>155</v>
      </c>
      <c r="FL44" s="322">
        <f t="shared" si="18"/>
        <v>156</v>
      </c>
      <c r="FM44" s="322">
        <f t="shared" si="18"/>
        <v>157</v>
      </c>
      <c r="FN44" s="322">
        <f t="shared" si="18"/>
        <v>158</v>
      </c>
      <c r="FO44" s="322">
        <f t="shared" si="18"/>
        <v>159</v>
      </c>
      <c r="FP44" s="322">
        <f t="shared" si="18"/>
        <v>160</v>
      </c>
      <c r="FQ44" s="322">
        <f t="shared" si="18"/>
        <v>161</v>
      </c>
      <c r="FR44" s="322">
        <f t="shared" si="18"/>
        <v>162</v>
      </c>
      <c r="FS44" s="322">
        <f t="shared" si="18"/>
        <v>163</v>
      </c>
      <c r="FT44" s="322">
        <f t="shared" si="18"/>
        <v>164</v>
      </c>
      <c r="FU44" s="322">
        <f t="shared" si="18"/>
        <v>165</v>
      </c>
      <c r="FV44" s="322">
        <f t="shared" si="18"/>
        <v>166</v>
      </c>
      <c r="FW44" s="322">
        <f t="shared" si="18"/>
        <v>167</v>
      </c>
      <c r="FX44" s="322">
        <f t="shared" si="18"/>
        <v>168</v>
      </c>
      <c r="FY44" s="322">
        <f t="shared" si="18"/>
        <v>169</v>
      </c>
      <c r="FZ44" s="322">
        <f t="shared" si="18"/>
        <v>170</v>
      </c>
      <c r="GA44" s="322">
        <f t="shared" si="18"/>
        <v>171</v>
      </c>
      <c r="GB44" s="322">
        <f t="shared" si="18"/>
        <v>172</v>
      </c>
      <c r="GC44" s="322">
        <f t="shared" si="18"/>
        <v>173</v>
      </c>
      <c r="GD44" s="322">
        <f t="shared" si="18"/>
        <v>174</v>
      </c>
      <c r="GE44" s="322">
        <f t="shared" si="18"/>
        <v>175</v>
      </c>
      <c r="GF44" s="322">
        <f t="shared" si="18"/>
        <v>176</v>
      </c>
      <c r="GG44" s="322">
        <f t="shared" si="18"/>
        <v>177</v>
      </c>
      <c r="GH44" s="322">
        <f t="shared" si="18"/>
        <v>178</v>
      </c>
      <c r="GI44" s="322">
        <f t="shared" si="18"/>
        <v>179</v>
      </c>
      <c r="GJ44" s="322">
        <f t="shared" si="18"/>
        <v>180</v>
      </c>
      <c r="GK44" s="322">
        <f t="shared" si="18"/>
        <v>181</v>
      </c>
      <c r="GL44" s="322">
        <f t="shared" si="18"/>
        <v>182</v>
      </c>
      <c r="GM44" s="322">
        <f t="shared" si="18"/>
        <v>183</v>
      </c>
      <c r="GN44" s="322">
        <f t="shared" si="18"/>
        <v>184</v>
      </c>
      <c r="GO44" s="322">
        <f t="shared" si="18"/>
        <v>185</v>
      </c>
      <c r="GP44" s="322">
        <f t="shared" si="18"/>
        <v>186</v>
      </c>
      <c r="GQ44" s="322">
        <f t="shared" si="18"/>
        <v>187</v>
      </c>
      <c r="GR44" s="322">
        <f t="shared" si="18"/>
        <v>188</v>
      </c>
      <c r="GS44" s="322">
        <f t="shared" si="18"/>
        <v>189</v>
      </c>
      <c r="GT44" s="322">
        <f t="shared" si="18"/>
        <v>190</v>
      </c>
      <c r="GU44" s="322">
        <f t="shared" si="18"/>
        <v>191</v>
      </c>
      <c r="GV44" s="322">
        <f t="shared" si="18"/>
        <v>192</v>
      </c>
      <c r="GW44" s="322">
        <f t="shared" si="18"/>
        <v>193</v>
      </c>
      <c r="GX44" s="322">
        <f t="shared" ref="GX44:JI44" si="19">GW44+1</f>
        <v>194</v>
      </c>
      <c r="GY44" s="322">
        <f t="shared" si="19"/>
        <v>195</v>
      </c>
      <c r="GZ44" s="322">
        <f t="shared" si="19"/>
        <v>196</v>
      </c>
      <c r="HA44" s="322">
        <f t="shared" si="19"/>
        <v>197</v>
      </c>
      <c r="HB44" s="322">
        <f t="shared" si="19"/>
        <v>198</v>
      </c>
      <c r="HC44" s="322">
        <f t="shared" si="19"/>
        <v>199</v>
      </c>
      <c r="HD44" s="322">
        <f t="shared" si="19"/>
        <v>200</v>
      </c>
      <c r="HE44" s="322">
        <f t="shared" si="19"/>
        <v>201</v>
      </c>
      <c r="HF44" s="322">
        <f t="shared" si="19"/>
        <v>202</v>
      </c>
      <c r="HG44" s="322">
        <f t="shared" si="19"/>
        <v>203</v>
      </c>
      <c r="HH44" s="322">
        <f t="shared" si="19"/>
        <v>204</v>
      </c>
      <c r="HI44" s="322">
        <f t="shared" si="19"/>
        <v>205</v>
      </c>
      <c r="HJ44" s="322">
        <f t="shared" si="19"/>
        <v>206</v>
      </c>
      <c r="HK44" s="322">
        <f t="shared" si="19"/>
        <v>207</v>
      </c>
      <c r="HL44" s="322">
        <f t="shared" si="19"/>
        <v>208</v>
      </c>
      <c r="HM44" s="322">
        <f t="shared" si="19"/>
        <v>209</v>
      </c>
      <c r="HN44" s="322">
        <f t="shared" si="19"/>
        <v>210</v>
      </c>
      <c r="HO44" s="322">
        <f t="shared" si="19"/>
        <v>211</v>
      </c>
      <c r="HP44" s="322">
        <f t="shared" si="19"/>
        <v>212</v>
      </c>
      <c r="HQ44" s="322">
        <f t="shared" si="19"/>
        <v>213</v>
      </c>
      <c r="HR44" s="322">
        <f t="shared" si="19"/>
        <v>214</v>
      </c>
      <c r="HS44" s="322">
        <f t="shared" si="19"/>
        <v>215</v>
      </c>
      <c r="HT44" s="322">
        <f t="shared" si="19"/>
        <v>216</v>
      </c>
      <c r="HU44" s="322">
        <f t="shared" si="19"/>
        <v>217</v>
      </c>
      <c r="HV44" s="322">
        <f t="shared" si="19"/>
        <v>218</v>
      </c>
      <c r="HW44" s="322">
        <f t="shared" si="19"/>
        <v>219</v>
      </c>
      <c r="HX44" s="322">
        <f t="shared" si="19"/>
        <v>220</v>
      </c>
      <c r="HY44" s="322">
        <f t="shared" si="19"/>
        <v>221</v>
      </c>
      <c r="HZ44" s="322">
        <f t="shared" si="19"/>
        <v>222</v>
      </c>
      <c r="IA44" s="322">
        <f t="shared" si="19"/>
        <v>223</v>
      </c>
      <c r="IB44" s="322">
        <f t="shared" si="19"/>
        <v>224</v>
      </c>
      <c r="IC44" s="322">
        <f t="shared" si="19"/>
        <v>225</v>
      </c>
      <c r="ID44" s="322">
        <f t="shared" si="19"/>
        <v>226</v>
      </c>
      <c r="IE44" s="322">
        <f t="shared" si="19"/>
        <v>227</v>
      </c>
      <c r="IF44" s="322">
        <f t="shared" si="19"/>
        <v>228</v>
      </c>
      <c r="IG44" s="322">
        <f t="shared" si="19"/>
        <v>229</v>
      </c>
      <c r="IH44" s="322">
        <f t="shared" si="19"/>
        <v>230</v>
      </c>
      <c r="II44" s="322">
        <f t="shared" si="19"/>
        <v>231</v>
      </c>
      <c r="IJ44" s="322">
        <f t="shared" si="19"/>
        <v>232</v>
      </c>
      <c r="IK44" s="322">
        <f t="shared" si="19"/>
        <v>233</v>
      </c>
      <c r="IL44" s="322">
        <f t="shared" si="19"/>
        <v>234</v>
      </c>
      <c r="IM44" s="322">
        <f t="shared" si="19"/>
        <v>235</v>
      </c>
      <c r="IN44" s="322">
        <f t="shared" si="19"/>
        <v>236</v>
      </c>
      <c r="IO44" s="322">
        <f t="shared" si="19"/>
        <v>237</v>
      </c>
      <c r="IP44" s="322">
        <f t="shared" si="19"/>
        <v>238</v>
      </c>
      <c r="IQ44" s="322">
        <f t="shared" si="19"/>
        <v>239</v>
      </c>
      <c r="IR44" s="322">
        <f t="shared" si="19"/>
        <v>240</v>
      </c>
      <c r="IS44" s="322">
        <f t="shared" si="19"/>
        <v>241</v>
      </c>
      <c r="IT44" s="322">
        <f t="shared" si="19"/>
        <v>242</v>
      </c>
      <c r="IU44" s="322">
        <f t="shared" si="19"/>
        <v>243</v>
      </c>
      <c r="IV44" s="322">
        <f t="shared" si="19"/>
        <v>244</v>
      </c>
      <c r="IW44" s="322">
        <f t="shared" si="19"/>
        <v>245</v>
      </c>
      <c r="IX44" s="322">
        <f t="shared" si="19"/>
        <v>246</v>
      </c>
      <c r="IY44" s="322">
        <f t="shared" si="19"/>
        <v>247</v>
      </c>
      <c r="IZ44" s="322">
        <f t="shared" si="19"/>
        <v>248</v>
      </c>
      <c r="JA44" s="322">
        <f t="shared" si="19"/>
        <v>249</v>
      </c>
      <c r="JB44" s="322">
        <f t="shared" si="19"/>
        <v>250</v>
      </c>
      <c r="JC44" s="322">
        <f t="shared" si="19"/>
        <v>251</v>
      </c>
      <c r="JD44" s="322">
        <f t="shared" si="19"/>
        <v>252</v>
      </c>
      <c r="JE44" s="322">
        <f t="shared" si="19"/>
        <v>253</v>
      </c>
      <c r="JF44" s="322">
        <f t="shared" si="19"/>
        <v>254</v>
      </c>
      <c r="JG44" s="322">
        <f t="shared" si="19"/>
        <v>255</v>
      </c>
      <c r="JH44" s="322">
        <f t="shared" si="19"/>
        <v>256</v>
      </c>
      <c r="JI44" s="322">
        <f t="shared" si="19"/>
        <v>257</v>
      </c>
      <c r="JJ44" s="322">
        <f t="shared" ref="JJ44:LU44" si="20">JI44+1</f>
        <v>258</v>
      </c>
      <c r="JK44" s="322">
        <f t="shared" si="20"/>
        <v>259</v>
      </c>
      <c r="JL44" s="322">
        <f t="shared" si="20"/>
        <v>260</v>
      </c>
      <c r="JM44" s="322">
        <f t="shared" si="20"/>
        <v>261</v>
      </c>
      <c r="JN44" s="322">
        <f t="shared" si="20"/>
        <v>262</v>
      </c>
      <c r="JO44" s="322">
        <f t="shared" si="20"/>
        <v>263</v>
      </c>
      <c r="JP44" s="322">
        <f t="shared" si="20"/>
        <v>264</v>
      </c>
      <c r="JQ44" s="322">
        <f t="shared" si="20"/>
        <v>265</v>
      </c>
      <c r="JR44" s="322">
        <f t="shared" si="20"/>
        <v>266</v>
      </c>
      <c r="JS44" s="322">
        <f t="shared" si="20"/>
        <v>267</v>
      </c>
      <c r="JT44" s="322">
        <f t="shared" si="20"/>
        <v>268</v>
      </c>
      <c r="JU44" s="322">
        <f t="shared" si="20"/>
        <v>269</v>
      </c>
      <c r="JV44" s="322">
        <f t="shared" si="20"/>
        <v>270</v>
      </c>
      <c r="JW44" s="322">
        <f t="shared" si="20"/>
        <v>271</v>
      </c>
      <c r="JX44" s="322">
        <f t="shared" si="20"/>
        <v>272</v>
      </c>
      <c r="JY44" s="322">
        <f t="shared" si="20"/>
        <v>273</v>
      </c>
      <c r="JZ44" s="322">
        <f t="shared" si="20"/>
        <v>274</v>
      </c>
      <c r="KA44" s="322">
        <f t="shared" si="20"/>
        <v>275</v>
      </c>
      <c r="KB44" s="322">
        <f t="shared" si="20"/>
        <v>276</v>
      </c>
      <c r="KC44" s="322">
        <f t="shared" si="20"/>
        <v>277</v>
      </c>
      <c r="KD44" s="322">
        <f t="shared" si="20"/>
        <v>278</v>
      </c>
      <c r="KE44" s="322">
        <f t="shared" si="20"/>
        <v>279</v>
      </c>
      <c r="KF44" s="322">
        <f t="shared" si="20"/>
        <v>280</v>
      </c>
      <c r="KG44" s="322">
        <f t="shared" si="20"/>
        <v>281</v>
      </c>
      <c r="KH44" s="322">
        <f t="shared" si="20"/>
        <v>282</v>
      </c>
      <c r="KI44" s="322">
        <f t="shared" si="20"/>
        <v>283</v>
      </c>
      <c r="KJ44" s="322">
        <f t="shared" si="20"/>
        <v>284</v>
      </c>
      <c r="KK44" s="322">
        <f t="shared" si="20"/>
        <v>285</v>
      </c>
      <c r="KL44" s="322">
        <f t="shared" si="20"/>
        <v>286</v>
      </c>
      <c r="KM44" s="322">
        <f t="shared" si="20"/>
        <v>287</v>
      </c>
      <c r="KN44" s="322">
        <f t="shared" si="20"/>
        <v>288</v>
      </c>
      <c r="KO44" s="322">
        <f t="shared" si="20"/>
        <v>289</v>
      </c>
      <c r="KP44" s="322">
        <f t="shared" si="20"/>
        <v>290</v>
      </c>
      <c r="KQ44" s="322">
        <f t="shared" si="20"/>
        <v>291</v>
      </c>
      <c r="KR44" s="322">
        <f t="shared" si="20"/>
        <v>292</v>
      </c>
      <c r="KS44" s="322">
        <f t="shared" si="20"/>
        <v>293</v>
      </c>
      <c r="KT44" s="322">
        <f t="shared" si="20"/>
        <v>294</v>
      </c>
      <c r="KU44" s="322">
        <f t="shared" si="20"/>
        <v>295</v>
      </c>
      <c r="KV44" s="322">
        <f t="shared" si="20"/>
        <v>296</v>
      </c>
      <c r="KW44" s="322">
        <f t="shared" si="20"/>
        <v>297</v>
      </c>
      <c r="KX44" s="322">
        <f t="shared" si="20"/>
        <v>298</v>
      </c>
      <c r="KY44" s="322">
        <f t="shared" si="20"/>
        <v>299</v>
      </c>
      <c r="KZ44" s="322">
        <f t="shared" si="20"/>
        <v>300</v>
      </c>
      <c r="LA44" s="322">
        <f t="shared" si="20"/>
        <v>301</v>
      </c>
      <c r="LB44" s="322">
        <f t="shared" si="20"/>
        <v>302</v>
      </c>
      <c r="LC44" s="322">
        <f t="shared" si="20"/>
        <v>303</v>
      </c>
      <c r="LD44" s="322">
        <f t="shared" si="20"/>
        <v>304</v>
      </c>
      <c r="LE44" s="322">
        <f t="shared" si="20"/>
        <v>305</v>
      </c>
      <c r="LF44" s="322">
        <f t="shared" si="20"/>
        <v>306</v>
      </c>
      <c r="LG44" s="322">
        <f t="shared" si="20"/>
        <v>307</v>
      </c>
      <c r="LH44" s="322">
        <f t="shared" si="20"/>
        <v>308</v>
      </c>
      <c r="LI44" s="322">
        <f t="shared" si="20"/>
        <v>309</v>
      </c>
      <c r="LJ44" s="322">
        <f t="shared" si="20"/>
        <v>310</v>
      </c>
      <c r="LK44" s="322">
        <f t="shared" si="20"/>
        <v>311</v>
      </c>
      <c r="LL44" s="322">
        <f t="shared" si="20"/>
        <v>312</v>
      </c>
      <c r="LM44" s="322">
        <f t="shared" si="20"/>
        <v>313</v>
      </c>
      <c r="LN44" s="322">
        <f t="shared" si="20"/>
        <v>314</v>
      </c>
      <c r="LO44" s="322">
        <f t="shared" si="20"/>
        <v>315</v>
      </c>
      <c r="LP44" s="322">
        <f t="shared" si="20"/>
        <v>316</v>
      </c>
      <c r="LQ44" s="322">
        <f t="shared" si="20"/>
        <v>317</v>
      </c>
      <c r="LR44" s="322">
        <f t="shared" si="20"/>
        <v>318</v>
      </c>
      <c r="LS44" s="322">
        <f t="shared" si="20"/>
        <v>319</v>
      </c>
      <c r="LT44" s="322">
        <f t="shared" si="20"/>
        <v>320</v>
      </c>
      <c r="LU44" s="322">
        <f t="shared" si="20"/>
        <v>321</v>
      </c>
      <c r="LV44" s="322">
        <f t="shared" ref="LV44:OG44" si="21">LU44+1</f>
        <v>322</v>
      </c>
      <c r="LW44" s="322">
        <f t="shared" si="21"/>
        <v>323</v>
      </c>
      <c r="LX44" s="322">
        <f t="shared" si="21"/>
        <v>324</v>
      </c>
      <c r="LY44" s="322">
        <f t="shared" si="21"/>
        <v>325</v>
      </c>
      <c r="LZ44" s="322">
        <f t="shared" si="21"/>
        <v>326</v>
      </c>
      <c r="MA44" s="322">
        <f t="shared" si="21"/>
        <v>327</v>
      </c>
      <c r="MB44" s="322">
        <f t="shared" si="21"/>
        <v>328</v>
      </c>
      <c r="MC44" s="322">
        <f t="shared" si="21"/>
        <v>329</v>
      </c>
      <c r="MD44" s="322">
        <f t="shared" si="21"/>
        <v>330</v>
      </c>
      <c r="ME44" s="322">
        <f t="shared" si="21"/>
        <v>331</v>
      </c>
      <c r="MF44" s="322">
        <f t="shared" si="21"/>
        <v>332</v>
      </c>
      <c r="MG44" s="322">
        <f t="shared" si="21"/>
        <v>333</v>
      </c>
      <c r="MH44" s="322">
        <f t="shared" si="21"/>
        <v>334</v>
      </c>
      <c r="MI44" s="322">
        <f t="shared" si="21"/>
        <v>335</v>
      </c>
      <c r="MJ44" s="322">
        <f t="shared" si="21"/>
        <v>336</v>
      </c>
      <c r="MK44" s="322">
        <f t="shared" si="21"/>
        <v>337</v>
      </c>
      <c r="ML44" s="322">
        <f t="shared" si="21"/>
        <v>338</v>
      </c>
      <c r="MM44" s="322">
        <f t="shared" si="21"/>
        <v>339</v>
      </c>
      <c r="MN44" s="322">
        <f t="shared" si="21"/>
        <v>340</v>
      </c>
      <c r="MO44" s="322">
        <f t="shared" si="21"/>
        <v>341</v>
      </c>
      <c r="MP44" s="322">
        <f t="shared" si="21"/>
        <v>342</v>
      </c>
      <c r="MQ44" s="322">
        <f t="shared" si="21"/>
        <v>343</v>
      </c>
      <c r="MR44" s="322">
        <f t="shared" si="21"/>
        <v>344</v>
      </c>
      <c r="MS44" s="322">
        <f t="shared" si="21"/>
        <v>345</v>
      </c>
      <c r="MT44" s="322">
        <f t="shared" si="21"/>
        <v>346</v>
      </c>
      <c r="MU44" s="322">
        <f t="shared" si="21"/>
        <v>347</v>
      </c>
      <c r="MV44" s="322">
        <f t="shared" si="21"/>
        <v>348</v>
      </c>
      <c r="MW44" s="322">
        <f t="shared" si="21"/>
        <v>349</v>
      </c>
      <c r="MX44" s="322">
        <f t="shared" si="21"/>
        <v>350</v>
      </c>
      <c r="MY44" s="322">
        <f t="shared" si="21"/>
        <v>351</v>
      </c>
      <c r="MZ44" s="322">
        <f t="shared" si="21"/>
        <v>352</v>
      </c>
      <c r="NA44" s="322">
        <f t="shared" si="21"/>
        <v>353</v>
      </c>
      <c r="NB44" s="322">
        <f t="shared" si="21"/>
        <v>354</v>
      </c>
      <c r="NC44" s="322">
        <f t="shared" si="21"/>
        <v>355</v>
      </c>
      <c r="ND44" s="322">
        <f t="shared" si="21"/>
        <v>356</v>
      </c>
      <c r="NE44" s="322">
        <f t="shared" si="21"/>
        <v>357</v>
      </c>
      <c r="NF44" s="322">
        <f t="shared" si="21"/>
        <v>358</v>
      </c>
      <c r="NG44" s="322">
        <f t="shared" si="21"/>
        <v>359</v>
      </c>
      <c r="NH44" s="322">
        <f t="shared" si="21"/>
        <v>360</v>
      </c>
      <c r="NI44" s="322">
        <f t="shared" si="21"/>
        <v>361</v>
      </c>
      <c r="NJ44" s="322">
        <f t="shared" si="21"/>
        <v>362</v>
      </c>
      <c r="NK44" s="322">
        <f t="shared" si="21"/>
        <v>363</v>
      </c>
      <c r="NL44" s="322">
        <f t="shared" si="21"/>
        <v>364</v>
      </c>
      <c r="NM44" s="322">
        <f t="shared" si="21"/>
        <v>365</v>
      </c>
      <c r="NN44" s="322">
        <f t="shared" si="21"/>
        <v>366</v>
      </c>
      <c r="NO44" s="322">
        <f t="shared" si="21"/>
        <v>367</v>
      </c>
      <c r="NP44" s="322">
        <f t="shared" si="21"/>
        <v>368</v>
      </c>
      <c r="NQ44" s="322">
        <f t="shared" si="21"/>
        <v>369</v>
      </c>
      <c r="NR44" s="322">
        <f t="shared" si="21"/>
        <v>370</v>
      </c>
      <c r="NS44" s="322">
        <f t="shared" si="21"/>
        <v>371</v>
      </c>
      <c r="NT44" s="322">
        <f t="shared" si="21"/>
        <v>372</v>
      </c>
      <c r="NU44" s="322">
        <f t="shared" si="21"/>
        <v>373</v>
      </c>
      <c r="NV44" s="322">
        <f t="shared" si="21"/>
        <v>374</v>
      </c>
      <c r="NW44" s="322">
        <f t="shared" si="21"/>
        <v>375</v>
      </c>
      <c r="NX44" s="322">
        <f t="shared" si="21"/>
        <v>376</v>
      </c>
      <c r="NY44" s="322">
        <f t="shared" si="21"/>
        <v>377</v>
      </c>
      <c r="NZ44" s="322">
        <f t="shared" si="21"/>
        <v>378</v>
      </c>
      <c r="OA44" s="322">
        <f t="shared" si="21"/>
        <v>379</v>
      </c>
      <c r="OB44" s="322">
        <f t="shared" si="21"/>
        <v>380</v>
      </c>
      <c r="OC44" s="322">
        <f t="shared" si="21"/>
        <v>381</v>
      </c>
      <c r="OD44" s="322">
        <f t="shared" si="21"/>
        <v>382</v>
      </c>
      <c r="OE44" s="322">
        <f t="shared" si="21"/>
        <v>383</v>
      </c>
      <c r="OF44" s="322">
        <f t="shared" si="21"/>
        <v>384</v>
      </c>
      <c r="OG44" s="322">
        <f t="shared" si="21"/>
        <v>385</v>
      </c>
      <c r="OH44" s="322">
        <f t="shared" ref="OH44:QS44" si="22">OG44+1</f>
        <v>386</v>
      </c>
      <c r="OI44" s="322">
        <f t="shared" si="22"/>
        <v>387</v>
      </c>
      <c r="OJ44" s="322">
        <f t="shared" si="22"/>
        <v>388</v>
      </c>
      <c r="OK44" s="322">
        <f t="shared" si="22"/>
        <v>389</v>
      </c>
      <c r="OL44" s="322">
        <f t="shared" si="22"/>
        <v>390</v>
      </c>
      <c r="OM44" s="322">
        <f t="shared" si="22"/>
        <v>391</v>
      </c>
      <c r="ON44" s="322">
        <f t="shared" si="22"/>
        <v>392</v>
      </c>
      <c r="OO44" s="322">
        <f t="shared" si="22"/>
        <v>393</v>
      </c>
      <c r="OP44" s="322">
        <f t="shared" si="22"/>
        <v>394</v>
      </c>
      <c r="OQ44" s="322">
        <f t="shared" si="22"/>
        <v>395</v>
      </c>
      <c r="OR44" s="322">
        <f t="shared" si="22"/>
        <v>396</v>
      </c>
      <c r="OS44" s="322">
        <f t="shared" si="22"/>
        <v>397</v>
      </c>
      <c r="OT44" s="322">
        <f t="shared" si="22"/>
        <v>398</v>
      </c>
      <c r="OU44" s="322">
        <f t="shared" si="22"/>
        <v>399</v>
      </c>
      <c r="OV44" s="322">
        <f t="shared" si="22"/>
        <v>400</v>
      </c>
      <c r="OW44" s="322">
        <f t="shared" si="22"/>
        <v>401</v>
      </c>
      <c r="OX44" s="322">
        <f t="shared" si="22"/>
        <v>402</v>
      </c>
      <c r="OY44" s="322">
        <f t="shared" si="22"/>
        <v>403</v>
      </c>
      <c r="OZ44" s="322">
        <f t="shared" si="22"/>
        <v>404</v>
      </c>
      <c r="PA44" s="322">
        <f t="shared" si="22"/>
        <v>405</v>
      </c>
      <c r="PB44" s="322">
        <f t="shared" si="22"/>
        <v>406</v>
      </c>
      <c r="PC44" s="322">
        <f t="shared" si="22"/>
        <v>407</v>
      </c>
      <c r="PD44" s="322">
        <f t="shared" si="22"/>
        <v>408</v>
      </c>
      <c r="PE44" s="322">
        <f t="shared" si="22"/>
        <v>409</v>
      </c>
      <c r="PF44" s="322">
        <f t="shared" si="22"/>
        <v>410</v>
      </c>
      <c r="PG44" s="322">
        <f t="shared" si="22"/>
        <v>411</v>
      </c>
      <c r="PH44" s="322">
        <f t="shared" si="22"/>
        <v>412</v>
      </c>
      <c r="PI44" s="322">
        <f t="shared" si="22"/>
        <v>413</v>
      </c>
      <c r="PJ44" s="322">
        <f t="shared" si="22"/>
        <v>414</v>
      </c>
      <c r="PK44" s="322">
        <f t="shared" si="22"/>
        <v>415</v>
      </c>
      <c r="PL44" s="322">
        <f t="shared" si="22"/>
        <v>416</v>
      </c>
      <c r="PM44" s="322">
        <f t="shared" si="22"/>
        <v>417</v>
      </c>
      <c r="PN44" s="322">
        <f t="shared" si="22"/>
        <v>418</v>
      </c>
      <c r="PO44" s="322">
        <f t="shared" si="22"/>
        <v>419</v>
      </c>
      <c r="PP44" s="322">
        <f t="shared" si="22"/>
        <v>420</v>
      </c>
      <c r="PQ44" s="322">
        <f t="shared" si="22"/>
        <v>421</v>
      </c>
      <c r="PR44" s="322">
        <f t="shared" si="22"/>
        <v>422</v>
      </c>
      <c r="PS44" s="322">
        <f t="shared" si="22"/>
        <v>423</v>
      </c>
      <c r="PT44" s="322">
        <f t="shared" si="22"/>
        <v>424</v>
      </c>
      <c r="PU44" s="322">
        <f t="shared" si="22"/>
        <v>425</v>
      </c>
      <c r="PV44" s="322">
        <f t="shared" si="22"/>
        <v>426</v>
      </c>
      <c r="PW44" s="322">
        <f t="shared" si="22"/>
        <v>427</v>
      </c>
      <c r="PX44" s="322">
        <f t="shared" si="22"/>
        <v>428</v>
      </c>
      <c r="PY44" s="322">
        <f t="shared" si="22"/>
        <v>429</v>
      </c>
      <c r="PZ44" s="322">
        <f t="shared" si="22"/>
        <v>430</v>
      </c>
      <c r="QA44" s="322">
        <f t="shared" si="22"/>
        <v>431</v>
      </c>
      <c r="QB44" s="322">
        <f t="shared" si="22"/>
        <v>432</v>
      </c>
      <c r="QC44" s="322">
        <f t="shared" si="22"/>
        <v>433</v>
      </c>
      <c r="QD44" s="322">
        <f t="shared" si="22"/>
        <v>434</v>
      </c>
      <c r="QE44" s="322">
        <f t="shared" si="22"/>
        <v>435</v>
      </c>
      <c r="QF44" s="322">
        <f t="shared" si="22"/>
        <v>436</v>
      </c>
      <c r="QG44" s="322">
        <f t="shared" si="22"/>
        <v>437</v>
      </c>
      <c r="QH44" s="322">
        <f t="shared" si="22"/>
        <v>438</v>
      </c>
      <c r="QI44" s="322">
        <f t="shared" si="22"/>
        <v>439</v>
      </c>
      <c r="QJ44" s="322">
        <f t="shared" si="22"/>
        <v>440</v>
      </c>
      <c r="QK44" s="322">
        <f t="shared" si="22"/>
        <v>441</v>
      </c>
      <c r="QL44" s="322">
        <f t="shared" si="22"/>
        <v>442</v>
      </c>
      <c r="QM44" s="322">
        <f t="shared" si="22"/>
        <v>443</v>
      </c>
      <c r="QN44" s="322">
        <f t="shared" si="22"/>
        <v>444</v>
      </c>
      <c r="QO44" s="322">
        <f t="shared" si="22"/>
        <v>445</v>
      </c>
      <c r="QP44" s="322">
        <f t="shared" si="22"/>
        <v>446</v>
      </c>
      <c r="QQ44" s="322">
        <f t="shared" si="22"/>
        <v>447</v>
      </c>
      <c r="QR44" s="322">
        <f t="shared" si="22"/>
        <v>448</v>
      </c>
      <c r="QS44" s="322">
        <f t="shared" si="22"/>
        <v>449</v>
      </c>
      <c r="QT44" s="322">
        <f t="shared" ref="QT44:SJ44" si="23">QS44+1</f>
        <v>450</v>
      </c>
      <c r="QU44" s="322">
        <f t="shared" si="23"/>
        <v>451</v>
      </c>
      <c r="QV44" s="322">
        <f t="shared" si="23"/>
        <v>452</v>
      </c>
      <c r="QW44" s="322">
        <f t="shared" si="23"/>
        <v>453</v>
      </c>
      <c r="QX44" s="322">
        <f t="shared" si="23"/>
        <v>454</v>
      </c>
      <c r="QY44" s="322">
        <f t="shared" si="23"/>
        <v>455</v>
      </c>
      <c r="QZ44" s="322">
        <f t="shared" si="23"/>
        <v>456</v>
      </c>
      <c r="RA44" s="322">
        <f t="shared" si="23"/>
        <v>457</v>
      </c>
      <c r="RB44" s="322">
        <f t="shared" si="23"/>
        <v>458</v>
      </c>
      <c r="RC44" s="322">
        <f t="shared" si="23"/>
        <v>459</v>
      </c>
      <c r="RD44" s="322">
        <f t="shared" si="23"/>
        <v>460</v>
      </c>
      <c r="RE44" s="322">
        <f t="shared" si="23"/>
        <v>461</v>
      </c>
      <c r="RF44" s="322">
        <f t="shared" si="23"/>
        <v>462</v>
      </c>
      <c r="RG44" s="322">
        <f t="shared" si="23"/>
        <v>463</v>
      </c>
      <c r="RH44" s="322">
        <f t="shared" si="23"/>
        <v>464</v>
      </c>
      <c r="RI44" s="322">
        <f t="shared" si="23"/>
        <v>465</v>
      </c>
      <c r="RJ44" s="322">
        <f t="shared" si="23"/>
        <v>466</v>
      </c>
      <c r="RK44" s="322">
        <f t="shared" si="23"/>
        <v>467</v>
      </c>
      <c r="RL44" s="322">
        <f t="shared" si="23"/>
        <v>468</v>
      </c>
      <c r="RM44" s="322">
        <f t="shared" si="23"/>
        <v>469</v>
      </c>
      <c r="RN44" s="322">
        <f t="shared" si="23"/>
        <v>470</v>
      </c>
      <c r="RO44" s="322">
        <f t="shared" si="23"/>
        <v>471</v>
      </c>
      <c r="RP44" s="322">
        <f t="shared" si="23"/>
        <v>472</v>
      </c>
      <c r="RQ44" s="322">
        <f t="shared" si="23"/>
        <v>473</v>
      </c>
      <c r="RR44" s="322">
        <f t="shared" si="23"/>
        <v>474</v>
      </c>
      <c r="RS44" s="322">
        <f t="shared" si="23"/>
        <v>475</v>
      </c>
      <c r="RT44" s="322">
        <f t="shared" si="23"/>
        <v>476</v>
      </c>
      <c r="RU44" s="322">
        <f t="shared" si="23"/>
        <v>477</v>
      </c>
      <c r="RV44" s="322">
        <f t="shared" si="23"/>
        <v>478</v>
      </c>
      <c r="RW44" s="322">
        <f t="shared" si="23"/>
        <v>479</v>
      </c>
      <c r="RX44" s="322">
        <f t="shared" si="23"/>
        <v>480</v>
      </c>
      <c r="RY44" s="322">
        <f t="shared" si="23"/>
        <v>481</v>
      </c>
      <c r="RZ44" s="322">
        <f t="shared" si="23"/>
        <v>482</v>
      </c>
      <c r="SA44" s="322">
        <f t="shared" si="23"/>
        <v>483</v>
      </c>
      <c r="SB44" s="322">
        <f t="shared" si="23"/>
        <v>484</v>
      </c>
      <c r="SC44" s="322">
        <f t="shared" si="23"/>
        <v>485</v>
      </c>
      <c r="SD44" s="322">
        <f t="shared" si="23"/>
        <v>486</v>
      </c>
      <c r="SE44" s="322">
        <f t="shared" si="23"/>
        <v>487</v>
      </c>
      <c r="SF44" s="322">
        <f t="shared" si="23"/>
        <v>488</v>
      </c>
      <c r="SG44" s="322">
        <f t="shared" si="23"/>
        <v>489</v>
      </c>
      <c r="SH44" s="322">
        <f t="shared" si="23"/>
        <v>490</v>
      </c>
      <c r="SI44" s="322">
        <f t="shared" si="23"/>
        <v>491</v>
      </c>
      <c r="SJ44" s="322">
        <f t="shared" si="23"/>
        <v>492</v>
      </c>
      <c r="SK44" s="267"/>
      <c r="SL44" s="254"/>
      <c r="SM44" s="242"/>
      <c r="SN44" s="242"/>
      <c r="SO44" s="242"/>
    </row>
    <row r="45" spans="1:509" outlineLevel="4" x14ac:dyDescent="0.35">
      <c r="A45" s="242"/>
      <c r="B45" s="251" t="s">
        <v>366</v>
      </c>
      <c r="C45" s="438">
        <f>INT(MAX($C$48:$C$112))+1</f>
        <v>5</v>
      </c>
      <c r="D45" s="267" t="s">
        <v>367</v>
      </c>
      <c r="E45" s="322"/>
      <c r="F45" s="322"/>
      <c r="G45" s="322"/>
      <c r="H45" s="267"/>
      <c r="I45" s="322" t="s">
        <v>685</v>
      </c>
      <c r="J45" s="322"/>
      <c r="K45" s="322"/>
      <c r="L45" s="660">
        <f>BL45</f>
        <v>8</v>
      </c>
      <c r="M45" s="660">
        <f t="shared" ref="M45:AC45" si="24">BM45</f>
        <v>8</v>
      </c>
      <c r="N45" s="660">
        <f t="shared" si="24"/>
        <v>8</v>
      </c>
      <c r="O45" s="660">
        <f t="shared" si="24"/>
        <v>8</v>
      </c>
      <c r="P45" s="660">
        <f t="shared" si="24"/>
        <v>8</v>
      </c>
      <c r="Q45" s="660">
        <f t="shared" si="24"/>
        <v>8</v>
      </c>
      <c r="R45" s="660">
        <f t="shared" si="24"/>
        <v>9</v>
      </c>
      <c r="S45" s="660">
        <f t="shared" si="24"/>
        <v>9</v>
      </c>
      <c r="T45" s="660">
        <f t="shared" si="24"/>
        <v>9</v>
      </c>
      <c r="U45" s="660">
        <f t="shared" si="24"/>
        <v>9</v>
      </c>
      <c r="V45" s="660">
        <f t="shared" si="24"/>
        <v>9</v>
      </c>
      <c r="W45" s="660">
        <f t="shared" si="24"/>
        <v>9</v>
      </c>
      <c r="X45" s="660">
        <f t="shared" si="24"/>
        <v>9</v>
      </c>
      <c r="Y45" s="660">
        <f t="shared" si="24"/>
        <v>10</v>
      </c>
      <c r="Z45" s="660">
        <f t="shared" si="24"/>
        <v>10</v>
      </c>
      <c r="AA45" s="660">
        <f t="shared" si="24"/>
        <v>10</v>
      </c>
      <c r="AB45" s="660">
        <f t="shared" si="24"/>
        <v>10</v>
      </c>
      <c r="AC45" s="660">
        <f t="shared" si="24"/>
        <v>10</v>
      </c>
      <c r="AD45" s="322">
        <f>MATCH(AD$33+4,Periods!$F$21:$F$31,1)-1</f>
        <v>0</v>
      </c>
      <c r="AE45" s="322">
        <f>MATCH(AE$33+4,Periods!$F$21:$F$31,1)-1</f>
        <v>1</v>
      </c>
      <c r="AF45" s="322">
        <f>MATCH(AF$33+4,Periods!$F$21:$F$31,1)-1</f>
        <v>1</v>
      </c>
      <c r="AG45" s="322">
        <f>MATCH(AG$33+4,Periods!$F$21:$F$31,1)-1</f>
        <v>1</v>
      </c>
      <c r="AH45" s="322">
        <f>MATCH(AH$33+4,Periods!$F$21:$F$31,1)-1</f>
        <v>1</v>
      </c>
      <c r="AI45" s="322">
        <f>MATCH(AI$33+4,Periods!$F$21:$F$31,1)-1</f>
        <v>2</v>
      </c>
      <c r="AJ45" s="322">
        <f>MATCH(AJ$33+4,Periods!$F$21:$F$31,1)-1</f>
        <v>2</v>
      </c>
      <c r="AK45" s="322">
        <f>MATCH(AK$33+4,Periods!$F$21:$F$31,1)-1</f>
        <v>2</v>
      </c>
      <c r="AL45" s="322">
        <f>MATCH(AL$33+4,Periods!$F$21:$F$31,1)-1</f>
        <v>2</v>
      </c>
      <c r="AM45" s="322">
        <f>MATCH(AM$33+4,Periods!$F$21:$F$31,1)-1</f>
        <v>2</v>
      </c>
      <c r="AN45" s="322">
        <f>MATCH(AN$33+4,Periods!$F$21:$F$31,1)-1</f>
        <v>2</v>
      </c>
      <c r="AO45" s="322">
        <f>MATCH(AO$33+4,Periods!$F$21:$F$31,1)-1</f>
        <v>2</v>
      </c>
      <c r="AP45" s="322">
        <f>MATCH(AP$33+4,Periods!$F$21:$F$31,1)-1</f>
        <v>2</v>
      </c>
      <c r="AQ45" s="322">
        <f>MATCH(AQ$33+4,Periods!$F$21:$F$31,1)-1</f>
        <v>3</v>
      </c>
      <c r="AR45" s="322">
        <f>MATCH(AR$33+4,Periods!$F$21:$F$31,1)-1</f>
        <v>3</v>
      </c>
      <c r="AS45" s="322">
        <f>MATCH(AS$33+4,Periods!$F$21:$F$31,1)-1</f>
        <v>3</v>
      </c>
      <c r="AT45" s="322">
        <f>MATCH(AT$33+4,Periods!$F$21:$F$31,1)-1</f>
        <v>3</v>
      </c>
      <c r="AU45" s="322">
        <f>MATCH(AU$33+4,Periods!$F$21:$F$31,1)-1</f>
        <v>4</v>
      </c>
      <c r="AV45" s="322">
        <f>MATCH(AV$33+4,Periods!$F$21:$F$31,1)-1</f>
        <v>4</v>
      </c>
      <c r="AW45" s="322">
        <f>MATCH(AW$33+4,Periods!$F$21:$F$31,1)-1</f>
        <v>4</v>
      </c>
      <c r="AX45" s="322">
        <f>MATCH(AX$33+4,Periods!$F$21:$F$31,1)-1</f>
        <v>4</v>
      </c>
      <c r="AY45" s="322">
        <f>MATCH(AY$33+4,Periods!$F$21:$F$31,1)-1</f>
        <v>5</v>
      </c>
      <c r="AZ45" s="322">
        <f>MATCH(AZ$33+4,Periods!$F$21:$F$31,1)-1</f>
        <v>5</v>
      </c>
      <c r="BA45" s="322">
        <f>MATCH(BA$33+4,Periods!$F$21:$F$31,1)-1</f>
        <v>6</v>
      </c>
      <c r="BB45" s="322">
        <f>MATCH(BB$33+4,Periods!$F$21:$F$31,1)-1</f>
        <v>6</v>
      </c>
      <c r="BC45" s="322">
        <f>MATCH(BC$33+4,Periods!$F$21:$F$31,1)-1</f>
        <v>6</v>
      </c>
      <c r="BD45" s="322">
        <f>MATCH(BD$33+4,Periods!$F$21:$F$31,1)-1</f>
        <v>6</v>
      </c>
      <c r="BE45" s="322">
        <f>MATCH(BE$33+4,Periods!$F$21:$F$31,1)-1</f>
        <v>6</v>
      </c>
      <c r="BF45" s="322">
        <f>MATCH(BF$33+4,Periods!$F$21:$F$31,1)-1</f>
        <v>6</v>
      </c>
      <c r="BG45" s="322">
        <f>MATCH(BG$33+4,Periods!$F$21:$F$31,1)-1</f>
        <v>7</v>
      </c>
      <c r="BH45" s="322">
        <f>MATCH(BH$33+4,Periods!$F$21:$F$31,1)-1</f>
        <v>7</v>
      </c>
      <c r="BI45" s="322">
        <f>MATCH(BI$33+4,Periods!$F$21:$F$31,1)-1</f>
        <v>7</v>
      </c>
      <c r="BJ45" s="322">
        <f>MATCH(BJ$33+4,Periods!$F$21:$F$31,1)-1</f>
        <v>7</v>
      </c>
      <c r="BK45" s="322">
        <f>MATCH(BK$33+4,Periods!$F$21:$F$31,1)-1</f>
        <v>7</v>
      </c>
      <c r="BL45" s="322">
        <f>MATCH(BL$33+4,Periods!$F$21:$F$31,1)-1</f>
        <v>8</v>
      </c>
      <c r="BM45" s="322">
        <f>MATCH(BM$33+4,Periods!$F$21:$F$31,1)-1</f>
        <v>8</v>
      </c>
      <c r="BN45" s="322">
        <f>MATCH(BN$33+4,Periods!$F$21:$F$31,1)-1</f>
        <v>8</v>
      </c>
      <c r="BO45" s="322">
        <f>MATCH(BO$33+4,Periods!$F$21:$F$31,1)-1</f>
        <v>8</v>
      </c>
      <c r="BP45" s="322">
        <f>MATCH(BP$33+4,Periods!$F$21:$F$31,1)-1</f>
        <v>8</v>
      </c>
      <c r="BQ45" s="322">
        <f>MATCH(BQ$33+4,Periods!$F$21:$F$31,1)-1</f>
        <v>8</v>
      </c>
      <c r="BR45" s="322">
        <f>MATCH(BR$33+4,Periods!$F$21:$F$31,1)-1</f>
        <v>9</v>
      </c>
      <c r="BS45" s="322">
        <f>MATCH(BS$33+4,Periods!$F$21:$F$31,1)-1</f>
        <v>9</v>
      </c>
      <c r="BT45" s="322">
        <f>MATCH(BT$33+4,Periods!$F$21:$F$31,1)-1</f>
        <v>9</v>
      </c>
      <c r="BU45" s="322">
        <f>MATCH(BU$33+4,Periods!$F$21:$F$31,1)-1</f>
        <v>9</v>
      </c>
      <c r="BV45" s="322">
        <f>MATCH(BV$33+4,Periods!$F$21:$F$31,1)-1</f>
        <v>9</v>
      </c>
      <c r="BW45" s="322">
        <f>MATCH(BW$33+4,Periods!$F$21:$F$31,1)-1</f>
        <v>9</v>
      </c>
      <c r="BX45" s="322">
        <f>MATCH(BX$33+4,Periods!$F$21:$F$31,1)-1</f>
        <v>9</v>
      </c>
      <c r="BY45" s="322">
        <f>MATCH(BY$33+4,Periods!$F$21:$F$31,1)-1</f>
        <v>10</v>
      </c>
      <c r="BZ45" s="322">
        <f>MATCH(BZ$33+4,Periods!$F$21:$F$31,1)-1</f>
        <v>10</v>
      </c>
      <c r="CA45" s="322">
        <f>MATCH(CA$33+4,Periods!$F$21:$F$31,1)-1</f>
        <v>10</v>
      </c>
      <c r="CB45" s="322">
        <f>MATCH(CB$33+4,Periods!$F$21:$F$31,1)-1</f>
        <v>10</v>
      </c>
      <c r="CC45" s="322">
        <f>MATCH(CC$33+4,Periods!$F$21:$F$31,1)-1</f>
        <v>10</v>
      </c>
      <c r="CD45" s="660">
        <f>AD45</f>
        <v>0</v>
      </c>
      <c r="CE45" s="660">
        <f t="shared" ref="CE45:EP45" si="25">AE45</f>
        <v>1</v>
      </c>
      <c r="CF45" s="660">
        <f t="shared" si="25"/>
        <v>1</v>
      </c>
      <c r="CG45" s="660">
        <f t="shared" si="25"/>
        <v>1</v>
      </c>
      <c r="CH45" s="660">
        <f t="shared" si="25"/>
        <v>1</v>
      </c>
      <c r="CI45" s="660">
        <f t="shared" si="25"/>
        <v>2</v>
      </c>
      <c r="CJ45" s="660">
        <f t="shared" si="25"/>
        <v>2</v>
      </c>
      <c r="CK45" s="660">
        <f t="shared" si="25"/>
        <v>2</v>
      </c>
      <c r="CL45" s="660">
        <f t="shared" si="25"/>
        <v>2</v>
      </c>
      <c r="CM45" s="660">
        <f t="shared" si="25"/>
        <v>2</v>
      </c>
      <c r="CN45" s="660">
        <f t="shared" si="25"/>
        <v>2</v>
      </c>
      <c r="CO45" s="660">
        <f t="shared" si="25"/>
        <v>2</v>
      </c>
      <c r="CP45" s="660">
        <f t="shared" si="25"/>
        <v>2</v>
      </c>
      <c r="CQ45" s="660">
        <f t="shared" si="25"/>
        <v>3</v>
      </c>
      <c r="CR45" s="660">
        <f t="shared" si="25"/>
        <v>3</v>
      </c>
      <c r="CS45" s="660">
        <f t="shared" si="25"/>
        <v>3</v>
      </c>
      <c r="CT45" s="660">
        <f t="shared" si="25"/>
        <v>3</v>
      </c>
      <c r="CU45" s="660">
        <f t="shared" si="25"/>
        <v>4</v>
      </c>
      <c r="CV45" s="660">
        <f t="shared" si="25"/>
        <v>4</v>
      </c>
      <c r="CW45" s="660">
        <f t="shared" si="25"/>
        <v>4</v>
      </c>
      <c r="CX45" s="660">
        <f t="shared" si="25"/>
        <v>4</v>
      </c>
      <c r="CY45" s="660">
        <f t="shared" si="25"/>
        <v>5</v>
      </c>
      <c r="CZ45" s="660">
        <f t="shared" si="25"/>
        <v>5</v>
      </c>
      <c r="DA45" s="660">
        <f t="shared" si="25"/>
        <v>6</v>
      </c>
      <c r="DB45" s="660">
        <f t="shared" si="25"/>
        <v>6</v>
      </c>
      <c r="DC45" s="660">
        <f t="shared" si="25"/>
        <v>6</v>
      </c>
      <c r="DD45" s="660">
        <f t="shared" si="25"/>
        <v>6</v>
      </c>
      <c r="DE45" s="660">
        <f t="shared" si="25"/>
        <v>6</v>
      </c>
      <c r="DF45" s="660">
        <f t="shared" si="25"/>
        <v>6</v>
      </c>
      <c r="DG45" s="660">
        <f t="shared" si="25"/>
        <v>7</v>
      </c>
      <c r="DH45" s="660">
        <f t="shared" si="25"/>
        <v>7</v>
      </c>
      <c r="DI45" s="660">
        <f t="shared" si="25"/>
        <v>7</v>
      </c>
      <c r="DJ45" s="660">
        <f t="shared" si="25"/>
        <v>7</v>
      </c>
      <c r="DK45" s="660">
        <f t="shared" si="25"/>
        <v>7</v>
      </c>
      <c r="DL45" s="660">
        <f t="shared" si="25"/>
        <v>8</v>
      </c>
      <c r="DM45" s="660">
        <f t="shared" si="25"/>
        <v>8</v>
      </c>
      <c r="DN45" s="660">
        <f t="shared" si="25"/>
        <v>8</v>
      </c>
      <c r="DO45" s="660">
        <f t="shared" si="25"/>
        <v>8</v>
      </c>
      <c r="DP45" s="660">
        <f t="shared" si="25"/>
        <v>8</v>
      </c>
      <c r="DQ45" s="660">
        <f t="shared" si="25"/>
        <v>8</v>
      </c>
      <c r="DR45" s="660">
        <f t="shared" si="25"/>
        <v>9</v>
      </c>
      <c r="DS45" s="660">
        <f t="shared" si="25"/>
        <v>9</v>
      </c>
      <c r="DT45" s="660">
        <f t="shared" si="25"/>
        <v>9</v>
      </c>
      <c r="DU45" s="660">
        <f t="shared" si="25"/>
        <v>9</v>
      </c>
      <c r="DV45" s="660">
        <f t="shared" si="25"/>
        <v>9</v>
      </c>
      <c r="DW45" s="660">
        <f t="shared" si="25"/>
        <v>9</v>
      </c>
      <c r="DX45" s="660">
        <f t="shared" si="25"/>
        <v>9</v>
      </c>
      <c r="DY45" s="660">
        <f t="shared" si="25"/>
        <v>10</v>
      </c>
      <c r="DZ45" s="660">
        <f t="shared" si="25"/>
        <v>10</v>
      </c>
      <c r="EA45" s="660">
        <f t="shared" si="25"/>
        <v>10</v>
      </c>
      <c r="EB45" s="660">
        <f t="shared" si="25"/>
        <v>10</v>
      </c>
      <c r="EC45" s="660">
        <f t="shared" si="25"/>
        <v>10</v>
      </c>
      <c r="ED45" s="660">
        <f t="shared" si="25"/>
        <v>0</v>
      </c>
      <c r="EE45" s="660">
        <f t="shared" si="25"/>
        <v>1</v>
      </c>
      <c r="EF45" s="660">
        <f t="shared" si="25"/>
        <v>1</v>
      </c>
      <c r="EG45" s="660">
        <f t="shared" si="25"/>
        <v>1</v>
      </c>
      <c r="EH45" s="660">
        <f t="shared" si="25"/>
        <v>1</v>
      </c>
      <c r="EI45" s="660">
        <f t="shared" si="25"/>
        <v>2</v>
      </c>
      <c r="EJ45" s="660">
        <f t="shared" si="25"/>
        <v>2</v>
      </c>
      <c r="EK45" s="660">
        <f t="shared" si="25"/>
        <v>2</v>
      </c>
      <c r="EL45" s="660">
        <f t="shared" si="25"/>
        <v>2</v>
      </c>
      <c r="EM45" s="660">
        <f t="shared" si="25"/>
        <v>2</v>
      </c>
      <c r="EN45" s="660">
        <f t="shared" si="25"/>
        <v>2</v>
      </c>
      <c r="EO45" s="660">
        <f t="shared" si="25"/>
        <v>2</v>
      </c>
      <c r="EP45" s="660">
        <f t="shared" si="25"/>
        <v>2</v>
      </c>
      <c r="EQ45" s="660">
        <f t="shared" ref="EQ45:HB45" si="26">CQ45</f>
        <v>3</v>
      </c>
      <c r="ER45" s="660">
        <f t="shared" si="26"/>
        <v>3</v>
      </c>
      <c r="ES45" s="660">
        <f t="shared" si="26"/>
        <v>3</v>
      </c>
      <c r="ET45" s="660">
        <f t="shared" si="26"/>
        <v>3</v>
      </c>
      <c r="EU45" s="660">
        <f t="shared" si="26"/>
        <v>4</v>
      </c>
      <c r="EV45" s="660">
        <f t="shared" si="26"/>
        <v>4</v>
      </c>
      <c r="EW45" s="660">
        <f t="shared" si="26"/>
        <v>4</v>
      </c>
      <c r="EX45" s="660">
        <f t="shared" si="26"/>
        <v>4</v>
      </c>
      <c r="EY45" s="660">
        <f t="shared" si="26"/>
        <v>5</v>
      </c>
      <c r="EZ45" s="660">
        <f t="shared" si="26"/>
        <v>5</v>
      </c>
      <c r="FA45" s="660">
        <f t="shared" si="26"/>
        <v>6</v>
      </c>
      <c r="FB45" s="660">
        <f t="shared" si="26"/>
        <v>6</v>
      </c>
      <c r="FC45" s="660">
        <f t="shared" si="26"/>
        <v>6</v>
      </c>
      <c r="FD45" s="660">
        <f t="shared" si="26"/>
        <v>6</v>
      </c>
      <c r="FE45" s="660">
        <f t="shared" si="26"/>
        <v>6</v>
      </c>
      <c r="FF45" s="660">
        <f t="shared" si="26"/>
        <v>6</v>
      </c>
      <c r="FG45" s="660">
        <f t="shared" si="26"/>
        <v>7</v>
      </c>
      <c r="FH45" s="660">
        <f t="shared" si="26"/>
        <v>7</v>
      </c>
      <c r="FI45" s="660">
        <f t="shared" si="26"/>
        <v>7</v>
      </c>
      <c r="FJ45" s="660">
        <f t="shared" si="26"/>
        <v>7</v>
      </c>
      <c r="FK45" s="660">
        <f t="shared" si="26"/>
        <v>7</v>
      </c>
      <c r="FL45" s="660">
        <f t="shared" si="26"/>
        <v>8</v>
      </c>
      <c r="FM45" s="660">
        <f t="shared" si="26"/>
        <v>8</v>
      </c>
      <c r="FN45" s="660">
        <f t="shared" si="26"/>
        <v>8</v>
      </c>
      <c r="FO45" s="660">
        <f t="shared" si="26"/>
        <v>8</v>
      </c>
      <c r="FP45" s="660">
        <f t="shared" si="26"/>
        <v>8</v>
      </c>
      <c r="FQ45" s="660">
        <f t="shared" si="26"/>
        <v>8</v>
      </c>
      <c r="FR45" s="660">
        <f t="shared" si="26"/>
        <v>9</v>
      </c>
      <c r="FS45" s="660">
        <f t="shared" si="26"/>
        <v>9</v>
      </c>
      <c r="FT45" s="660">
        <f t="shared" si="26"/>
        <v>9</v>
      </c>
      <c r="FU45" s="660">
        <f t="shared" si="26"/>
        <v>9</v>
      </c>
      <c r="FV45" s="660">
        <f t="shared" si="26"/>
        <v>9</v>
      </c>
      <c r="FW45" s="660">
        <f t="shared" si="26"/>
        <v>9</v>
      </c>
      <c r="FX45" s="660">
        <f t="shared" si="26"/>
        <v>9</v>
      </c>
      <c r="FY45" s="660">
        <f t="shared" si="26"/>
        <v>10</v>
      </c>
      <c r="FZ45" s="660">
        <f t="shared" si="26"/>
        <v>10</v>
      </c>
      <c r="GA45" s="660">
        <f t="shared" si="26"/>
        <v>10</v>
      </c>
      <c r="GB45" s="660">
        <f t="shared" si="26"/>
        <v>10</v>
      </c>
      <c r="GC45" s="660">
        <f t="shared" si="26"/>
        <v>10</v>
      </c>
      <c r="GD45" s="660">
        <f t="shared" si="26"/>
        <v>0</v>
      </c>
      <c r="GE45" s="660">
        <f t="shared" si="26"/>
        <v>1</v>
      </c>
      <c r="GF45" s="660">
        <f t="shared" si="26"/>
        <v>1</v>
      </c>
      <c r="GG45" s="660">
        <f t="shared" si="26"/>
        <v>1</v>
      </c>
      <c r="GH45" s="660">
        <f t="shared" si="26"/>
        <v>1</v>
      </c>
      <c r="GI45" s="660">
        <f t="shared" si="26"/>
        <v>2</v>
      </c>
      <c r="GJ45" s="660">
        <f t="shared" si="26"/>
        <v>2</v>
      </c>
      <c r="GK45" s="660">
        <f t="shared" si="26"/>
        <v>2</v>
      </c>
      <c r="GL45" s="660">
        <f t="shared" si="26"/>
        <v>2</v>
      </c>
      <c r="GM45" s="660">
        <f t="shared" si="26"/>
        <v>2</v>
      </c>
      <c r="GN45" s="660">
        <f t="shared" si="26"/>
        <v>2</v>
      </c>
      <c r="GO45" s="660">
        <f t="shared" si="26"/>
        <v>2</v>
      </c>
      <c r="GP45" s="660">
        <f t="shared" si="26"/>
        <v>2</v>
      </c>
      <c r="GQ45" s="660">
        <f t="shared" si="26"/>
        <v>3</v>
      </c>
      <c r="GR45" s="660">
        <f t="shared" si="26"/>
        <v>3</v>
      </c>
      <c r="GS45" s="660">
        <f t="shared" si="26"/>
        <v>3</v>
      </c>
      <c r="GT45" s="660">
        <f t="shared" si="26"/>
        <v>3</v>
      </c>
      <c r="GU45" s="660">
        <f t="shared" si="26"/>
        <v>4</v>
      </c>
      <c r="GV45" s="660">
        <f t="shared" si="26"/>
        <v>4</v>
      </c>
      <c r="GW45" s="660">
        <f t="shared" si="26"/>
        <v>4</v>
      </c>
      <c r="GX45" s="660">
        <f t="shared" si="26"/>
        <v>4</v>
      </c>
      <c r="GY45" s="660">
        <f t="shared" si="26"/>
        <v>5</v>
      </c>
      <c r="GZ45" s="660">
        <f t="shared" si="26"/>
        <v>5</v>
      </c>
      <c r="HA45" s="660">
        <f t="shared" si="26"/>
        <v>6</v>
      </c>
      <c r="HB45" s="660">
        <f t="shared" si="26"/>
        <v>6</v>
      </c>
      <c r="HC45" s="660">
        <f t="shared" ref="HC45:JN45" si="27">FC45</f>
        <v>6</v>
      </c>
      <c r="HD45" s="660">
        <f t="shared" si="27"/>
        <v>6</v>
      </c>
      <c r="HE45" s="660">
        <f t="shared" si="27"/>
        <v>6</v>
      </c>
      <c r="HF45" s="660">
        <f t="shared" si="27"/>
        <v>6</v>
      </c>
      <c r="HG45" s="660">
        <f t="shared" si="27"/>
        <v>7</v>
      </c>
      <c r="HH45" s="660">
        <f t="shared" si="27"/>
        <v>7</v>
      </c>
      <c r="HI45" s="660">
        <f t="shared" si="27"/>
        <v>7</v>
      </c>
      <c r="HJ45" s="660">
        <f t="shared" si="27"/>
        <v>7</v>
      </c>
      <c r="HK45" s="660">
        <f t="shared" si="27"/>
        <v>7</v>
      </c>
      <c r="HL45" s="660">
        <f t="shared" si="27"/>
        <v>8</v>
      </c>
      <c r="HM45" s="660">
        <f t="shared" si="27"/>
        <v>8</v>
      </c>
      <c r="HN45" s="660">
        <f t="shared" si="27"/>
        <v>8</v>
      </c>
      <c r="HO45" s="660">
        <f t="shared" si="27"/>
        <v>8</v>
      </c>
      <c r="HP45" s="660">
        <f t="shared" si="27"/>
        <v>8</v>
      </c>
      <c r="HQ45" s="660">
        <f t="shared" si="27"/>
        <v>8</v>
      </c>
      <c r="HR45" s="660">
        <f t="shared" si="27"/>
        <v>9</v>
      </c>
      <c r="HS45" s="660">
        <f t="shared" si="27"/>
        <v>9</v>
      </c>
      <c r="HT45" s="660">
        <f t="shared" si="27"/>
        <v>9</v>
      </c>
      <c r="HU45" s="660">
        <f t="shared" si="27"/>
        <v>9</v>
      </c>
      <c r="HV45" s="660">
        <f t="shared" si="27"/>
        <v>9</v>
      </c>
      <c r="HW45" s="660">
        <f t="shared" si="27"/>
        <v>9</v>
      </c>
      <c r="HX45" s="660">
        <f t="shared" si="27"/>
        <v>9</v>
      </c>
      <c r="HY45" s="660">
        <f t="shared" si="27"/>
        <v>10</v>
      </c>
      <c r="HZ45" s="660">
        <f t="shared" si="27"/>
        <v>10</v>
      </c>
      <c r="IA45" s="660">
        <f t="shared" si="27"/>
        <v>10</v>
      </c>
      <c r="IB45" s="660">
        <f t="shared" si="27"/>
        <v>10</v>
      </c>
      <c r="IC45" s="660">
        <f t="shared" si="27"/>
        <v>10</v>
      </c>
      <c r="ID45" s="660">
        <f t="shared" si="27"/>
        <v>0</v>
      </c>
      <c r="IE45" s="660">
        <f t="shared" si="27"/>
        <v>1</v>
      </c>
      <c r="IF45" s="660">
        <f t="shared" si="27"/>
        <v>1</v>
      </c>
      <c r="IG45" s="660">
        <f t="shared" si="27"/>
        <v>1</v>
      </c>
      <c r="IH45" s="660">
        <f t="shared" si="27"/>
        <v>1</v>
      </c>
      <c r="II45" s="660">
        <f t="shared" si="27"/>
        <v>2</v>
      </c>
      <c r="IJ45" s="660">
        <f t="shared" si="27"/>
        <v>2</v>
      </c>
      <c r="IK45" s="660">
        <f t="shared" si="27"/>
        <v>2</v>
      </c>
      <c r="IL45" s="660">
        <f t="shared" si="27"/>
        <v>2</v>
      </c>
      <c r="IM45" s="660">
        <f t="shared" si="27"/>
        <v>2</v>
      </c>
      <c r="IN45" s="660">
        <f t="shared" si="27"/>
        <v>2</v>
      </c>
      <c r="IO45" s="660">
        <f t="shared" si="27"/>
        <v>2</v>
      </c>
      <c r="IP45" s="660">
        <f t="shared" si="27"/>
        <v>2</v>
      </c>
      <c r="IQ45" s="660">
        <f t="shared" si="27"/>
        <v>3</v>
      </c>
      <c r="IR45" s="660">
        <f t="shared" si="27"/>
        <v>3</v>
      </c>
      <c r="IS45" s="660">
        <f t="shared" si="27"/>
        <v>3</v>
      </c>
      <c r="IT45" s="660">
        <f t="shared" si="27"/>
        <v>3</v>
      </c>
      <c r="IU45" s="660">
        <f t="shared" si="27"/>
        <v>4</v>
      </c>
      <c r="IV45" s="660">
        <f t="shared" si="27"/>
        <v>4</v>
      </c>
      <c r="IW45" s="660">
        <f t="shared" si="27"/>
        <v>4</v>
      </c>
      <c r="IX45" s="660">
        <f t="shared" si="27"/>
        <v>4</v>
      </c>
      <c r="IY45" s="660">
        <f t="shared" si="27"/>
        <v>5</v>
      </c>
      <c r="IZ45" s="660">
        <f t="shared" si="27"/>
        <v>5</v>
      </c>
      <c r="JA45" s="660">
        <f t="shared" si="27"/>
        <v>6</v>
      </c>
      <c r="JB45" s="660">
        <f t="shared" si="27"/>
        <v>6</v>
      </c>
      <c r="JC45" s="660">
        <f t="shared" si="27"/>
        <v>6</v>
      </c>
      <c r="JD45" s="660">
        <f t="shared" si="27"/>
        <v>6</v>
      </c>
      <c r="JE45" s="660">
        <f t="shared" si="27"/>
        <v>6</v>
      </c>
      <c r="JF45" s="660">
        <f t="shared" si="27"/>
        <v>6</v>
      </c>
      <c r="JG45" s="660">
        <f t="shared" si="27"/>
        <v>7</v>
      </c>
      <c r="JH45" s="660">
        <f t="shared" si="27"/>
        <v>7</v>
      </c>
      <c r="JI45" s="660">
        <f t="shared" si="27"/>
        <v>7</v>
      </c>
      <c r="JJ45" s="660">
        <f t="shared" si="27"/>
        <v>7</v>
      </c>
      <c r="JK45" s="660">
        <f t="shared" si="27"/>
        <v>7</v>
      </c>
      <c r="JL45" s="660">
        <f t="shared" si="27"/>
        <v>8</v>
      </c>
      <c r="JM45" s="660">
        <f t="shared" si="27"/>
        <v>8</v>
      </c>
      <c r="JN45" s="660">
        <f t="shared" si="27"/>
        <v>8</v>
      </c>
      <c r="JO45" s="660">
        <f t="shared" ref="JO45:LZ45" si="28">HO45</f>
        <v>8</v>
      </c>
      <c r="JP45" s="660">
        <f t="shared" si="28"/>
        <v>8</v>
      </c>
      <c r="JQ45" s="660">
        <f t="shared" si="28"/>
        <v>8</v>
      </c>
      <c r="JR45" s="660">
        <f t="shared" si="28"/>
        <v>9</v>
      </c>
      <c r="JS45" s="660">
        <f t="shared" si="28"/>
        <v>9</v>
      </c>
      <c r="JT45" s="660">
        <f t="shared" si="28"/>
        <v>9</v>
      </c>
      <c r="JU45" s="660">
        <f t="shared" si="28"/>
        <v>9</v>
      </c>
      <c r="JV45" s="660">
        <f t="shared" si="28"/>
        <v>9</v>
      </c>
      <c r="JW45" s="660">
        <f t="shared" si="28"/>
        <v>9</v>
      </c>
      <c r="JX45" s="660">
        <f t="shared" si="28"/>
        <v>9</v>
      </c>
      <c r="JY45" s="660">
        <f t="shared" si="28"/>
        <v>10</v>
      </c>
      <c r="JZ45" s="660">
        <f t="shared" si="28"/>
        <v>10</v>
      </c>
      <c r="KA45" s="660">
        <f t="shared" si="28"/>
        <v>10</v>
      </c>
      <c r="KB45" s="660">
        <f t="shared" si="28"/>
        <v>10</v>
      </c>
      <c r="KC45" s="660">
        <f t="shared" si="28"/>
        <v>10</v>
      </c>
      <c r="KD45" s="660">
        <f t="shared" si="28"/>
        <v>0</v>
      </c>
      <c r="KE45" s="660">
        <f t="shared" si="28"/>
        <v>1</v>
      </c>
      <c r="KF45" s="660">
        <f t="shared" si="28"/>
        <v>1</v>
      </c>
      <c r="KG45" s="660">
        <f t="shared" si="28"/>
        <v>1</v>
      </c>
      <c r="KH45" s="660">
        <f t="shared" si="28"/>
        <v>1</v>
      </c>
      <c r="KI45" s="660">
        <f t="shared" si="28"/>
        <v>2</v>
      </c>
      <c r="KJ45" s="660">
        <f t="shared" si="28"/>
        <v>2</v>
      </c>
      <c r="KK45" s="660">
        <f t="shared" si="28"/>
        <v>2</v>
      </c>
      <c r="KL45" s="660">
        <f t="shared" si="28"/>
        <v>2</v>
      </c>
      <c r="KM45" s="660">
        <f t="shared" si="28"/>
        <v>2</v>
      </c>
      <c r="KN45" s="660">
        <f t="shared" si="28"/>
        <v>2</v>
      </c>
      <c r="KO45" s="660">
        <f t="shared" si="28"/>
        <v>2</v>
      </c>
      <c r="KP45" s="660">
        <f t="shared" si="28"/>
        <v>2</v>
      </c>
      <c r="KQ45" s="660">
        <f t="shared" si="28"/>
        <v>3</v>
      </c>
      <c r="KR45" s="660">
        <f t="shared" si="28"/>
        <v>3</v>
      </c>
      <c r="KS45" s="660">
        <f t="shared" si="28"/>
        <v>3</v>
      </c>
      <c r="KT45" s="660">
        <f t="shared" si="28"/>
        <v>3</v>
      </c>
      <c r="KU45" s="660">
        <f t="shared" si="28"/>
        <v>4</v>
      </c>
      <c r="KV45" s="660">
        <f t="shared" si="28"/>
        <v>4</v>
      </c>
      <c r="KW45" s="660">
        <f t="shared" si="28"/>
        <v>4</v>
      </c>
      <c r="KX45" s="660">
        <f t="shared" si="28"/>
        <v>4</v>
      </c>
      <c r="KY45" s="660">
        <f t="shared" si="28"/>
        <v>5</v>
      </c>
      <c r="KZ45" s="660">
        <f t="shared" si="28"/>
        <v>5</v>
      </c>
      <c r="LA45" s="660">
        <f t="shared" si="28"/>
        <v>6</v>
      </c>
      <c r="LB45" s="660">
        <f t="shared" si="28"/>
        <v>6</v>
      </c>
      <c r="LC45" s="660">
        <f t="shared" si="28"/>
        <v>6</v>
      </c>
      <c r="LD45" s="660">
        <f t="shared" si="28"/>
        <v>6</v>
      </c>
      <c r="LE45" s="660">
        <f t="shared" si="28"/>
        <v>6</v>
      </c>
      <c r="LF45" s="660">
        <f t="shared" si="28"/>
        <v>6</v>
      </c>
      <c r="LG45" s="660">
        <f t="shared" si="28"/>
        <v>7</v>
      </c>
      <c r="LH45" s="660">
        <f t="shared" si="28"/>
        <v>7</v>
      </c>
      <c r="LI45" s="660">
        <f t="shared" si="28"/>
        <v>7</v>
      </c>
      <c r="LJ45" s="660">
        <f t="shared" si="28"/>
        <v>7</v>
      </c>
      <c r="LK45" s="660">
        <f t="shared" si="28"/>
        <v>7</v>
      </c>
      <c r="LL45" s="660">
        <f t="shared" si="28"/>
        <v>8</v>
      </c>
      <c r="LM45" s="660">
        <f t="shared" si="28"/>
        <v>8</v>
      </c>
      <c r="LN45" s="660">
        <f t="shared" si="28"/>
        <v>8</v>
      </c>
      <c r="LO45" s="660">
        <f t="shared" si="28"/>
        <v>8</v>
      </c>
      <c r="LP45" s="660">
        <f t="shared" si="28"/>
        <v>8</v>
      </c>
      <c r="LQ45" s="660">
        <f t="shared" si="28"/>
        <v>8</v>
      </c>
      <c r="LR45" s="660">
        <f t="shared" si="28"/>
        <v>9</v>
      </c>
      <c r="LS45" s="660">
        <f t="shared" si="28"/>
        <v>9</v>
      </c>
      <c r="LT45" s="660">
        <f t="shared" si="28"/>
        <v>9</v>
      </c>
      <c r="LU45" s="660">
        <f t="shared" si="28"/>
        <v>9</v>
      </c>
      <c r="LV45" s="660">
        <f t="shared" si="28"/>
        <v>9</v>
      </c>
      <c r="LW45" s="660">
        <f t="shared" si="28"/>
        <v>9</v>
      </c>
      <c r="LX45" s="660">
        <f t="shared" si="28"/>
        <v>9</v>
      </c>
      <c r="LY45" s="660">
        <f t="shared" si="28"/>
        <v>10</v>
      </c>
      <c r="LZ45" s="660">
        <f t="shared" si="28"/>
        <v>10</v>
      </c>
      <c r="MA45" s="660">
        <f t="shared" ref="MA45:OL45" si="29">KA45</f>
        <v>10</v>
      </c>
      <c r="MB45" s="660">
        <f t="shared" si="29"/>
        <v>10</v>
      </c>
      <c r="MC45" s="660">
        <f t="shared" si="29"/>
        <v>10</v>
      </c>
      <c r="MD45" s="660">
        <f t="shared" si="29"/>
        <v>0</v>
      </c>
      <c r="ME45" s="660">
        <f t="shared" si="29"/>
        <v>1</v>
      </c>
      <c r="MF45" s="660">
        <f t="shared" si="29"/>
        <v>1</v>
      </c>
      <c r="MG45" s="660">
        <f t="shared" si="29"/>
        <v>1</v>
      </c>
      <c r="MH45" s="660">
        <f t="shared" si="29"/>
        <v>1</v>
      </c>
      <c r="MI45" s="660">
        <f t="shared" si="29"/>
        <v>2</v>
      </c>
      <c r="MJ45" s="660">
        <f t="shared" si="29"/>
        <v>2</v>
      </c>
      <c r="MK45" s="660">
        <f t="shared" si="29"/>
        <v>2</v>
      </c>
      <c r="ML45" s="660">
        <f t="shared" si="29"/>
        <v>2</v>
      </c>
      <c r="MM45" s="660">
        <f t="shared" si="29"/>
        <v>2</v>
      </c>
      <c r="MN45" s="660">
        <f t="shared" si="29"/>
        <v>2</v>
      </c>
      <c r="MO45" s="660">
        <f t="shared" si="29"/>
        <v>2</v>
      </c>
      <c r="MP45" s="660">
        <f t="shared" si="29"/>
        <v>2</v>
      </c>
      <c r="MQ45" s="660">
        <f t="shared" si="29"/>
        <v>3</v>
      </c>
      <c r="MR45" s="660">
        <f t="shared" si="29"/>
        <v>3</v>
      </c>
      <c r="MS45" s="660">
        <f t="shared" si="29"/>
        <v>3</v>
      </c>
      <c r="MT45" s="660">
        <f t="shared" si="29"/>
        <v>3</v>
      </c>
      <c r="MU45" s="660">
        <f t="shared" si="29"/>
        <v>4</v>
      </c>
      <c r="MV45" s="660">
        <f t="shared" si="29"/>
        <v>4</v>
      </c>
      <c r="MW45" s="660">
        <f t="shared" si="29"/>
        <v>4</v>
      </c>
      <c r="MX45" s="660">
        <f t="shared" si="29"/>
        <v>4</v>
      </c>
      <c r="MY45" s="660">
        <f t="shared" si="29"/>
        <v>5</v>
      </c>
      <c r="MZ45" s="660">
        <f t="shared" si="29"/>
        <v>5</v>
      </c>
      <c r="NA45" s="660">
        <f t="shared" si="29"/>
        <v>6</v>
      </c>
      <c r="NB45" s="660">
        <f t="shared" si="29"/>
        <v>6</v>
      </c>
      <c r="NC45" s="660">
        <f t="shared" si="29"/>
        <v>6</v>
      </c>
      <c r="ND45" s="660">
        <f t="shared" si="29"/>
        <v>6</v>
      </c>
      <c r="NE45" s="660">
        <f t="shared" si="29"/>
        <v>6</v>
      </c>
      <c r="NF45" s="660">
        <f t="shared" si="29"/>
        <v>6</v>
      </c>
      <c r="NG45" s="660">
        <f t="shared" si="29"/>
        <v>7</v>
      </c>
      <c r="NH45" s="660">
        <f t="shared" si="29"/>
        <v>7</v>
      </c>
      <c r="NI45" s="660">
        <f t="shared" si="29"/>
        <v>7</v>
      </c>
      <c r="NJ45" s="660">
        <f t="shared" si="29"/>
        <v>7</v>
      </c>
      <c r="NK45" s="660">
        <f t="shared" si="29"/>
        <v>7</v>
      </c>
      <c r="NL45" s="660">
        <f t="shared" si="29"/>
        <v>8</v>
      </c>
      <c r="NM45" s="660">
        <f t="shared" si="29"/>
        <v>8</v>
      </c>
      <c r="NN45" s="660">
        <f t="shared" si="29"/>
        <v>8</v>
      </c>
      <c r="NO45" s="660">
        <f t="shared" si="29"/>
        <v>8</v>
      </c>
      <c r="NP45" s="660">
        <f t="shared" si="29"/>
        <v>8</v>
      </c>
      <c r="NQ45" s="660">
        <f t="shared" si="29"/>
        <v>8</v>
      </c>
      <c r="NR45" s="660">
        <f t="shared" si="29"/>
        <v>9</v>
      </c>
      <c r="NS45" s="660">
        <f t="shared" si="29"/>
        <v>9</v>
      </c>
      <c r="NT45" s="660">
        <f t="shared" si="29"/>
        <v>9</v>
      </c>
      <c r="NU45" s="660">
        <f t="shared" si="29"/>
        <v>9</v>
      </c>
      <c r="NV45" s="660">
        <f t="shared" si="29"/>
        <v>9</v>
      </c>
      <c r="NW45" s="660">
        <f t="shared" si="29"/>
        <v>9</v>
      </c>
      <c r="NX45" s="660">
        <f t="shared" si="29"/>
        <v>9</v>
      </c>
      <c r="NY45" s="660">
        <f t="shared" si="29"/>
        <v>10</v>
      </c>
      <c r="NZ45" s="660">
        <f t="shared" si="29"/>
        <v>10</v>
      </c>
      <c r="OA45" s="660">
        <f t="shared" si="29"/>
        <v>10</v>
      </c>
      <c r="OB45" s="660">
        <f t="shared" si="29"/>
        <v>10</v>
      </c>
      <c r="OC45" s="660">
        <f t="shared" si="29"/>
        <v>10</v>
      </c>
      <c r="OD45" s="660">
        <f t="shared" si="29"/>
        <v>0</v>
      </c>
      <c r="OE45" s="660">
        <f t="shared" si="29"/>
        <v>1</v>
      </c>
      <c r="OF45" s="660">
        <f t="shared" si="29"/>
        <v>1</v>
      </c>
      <c r="OG45" s="660">
        <f t="shared" si="29"/>
        <v>1</v>
      </c>
      <c r="OH45" s="660">
        <f t="shared" si="29"/>
        <v>1</v>
      </c>
      <c r="OI45" s="660">
        <f t="shared" si="29"/>
        <v>2</v>
      </c>
      <c r="OJ45" s="660">
        <f t="shared" si="29"/>
        <v>2</v>
      </c>
      <c r="OK45" s="660">
        <f t="shared" si="29"/>
        <v>2</v>
      </c>
      <c r="OL45" s="660">
        <f t="shared" si="29"/>
        <v>2</v>
      </c>
      <c r="OM45" s="660">
        <f t="shared" ref="OM45:QX45" si="30">MM45</f>
        <v>2</v>
      </c>
      <c r="ON45" s="660">
        <f t="shared" si="30"/>
        <v>2</v>
      </c>
      <c r="OO45" s="660">
        <f t="shared" si="30"/>
        <v>2</v>
      </c>
      <c r="OP45" s="660">
        <f t="shared" si="30"/>
        <v>2</v>
      </c>
      <c r="OQ45" s="660">
        <f t="shared" si="30"/>
        <v>3</v>
      </c>
      <c r="OR45" s="660">
        <f t="shared" si="30"/>
        <v>3</v>
      </c>
      <c r="OS45" s="660">
        <f t="shared" si="30"/>
        <v>3</v>
      </c>
      <c r="OT45" s="660">
        <f t="shared" si="30"/>
        <v>3</v>
      </c>
      <c r="OU45" s="660">
        <f t="shared" si="30"/>
        <v>4</v>
      </c>
      <c r="OV45" s="660">
        <f t="shared" si="30"/>
        <v>4</v>
      </c>
      <c r="OW45" s="660">
        <f t="shared" si="30"/>
        <v>4</v>
      </c>
      <c r="OX45" s="660">
        <f t="shared" si="30"/>
        <v>4</v>
      </c>
      <c r="OY45" s="660">
        <f t="shared" si="30"/>
        <v>5</v>
      </c>
      <c r="OZ45" s="660">
        <f t="shared" si="30"/>
        <v>5</v>
      </c>
      <c r="PA45" s="660">
        <f t="shared" si="30"/>
        <v>6</v>
      </c>
      <c r="PB45" s="660">
        <f t="shared" si="30"/>
        <v>6</v>
      </c>
      <c r="PC45" s="660">
        <f t="shared" si="30"/>
        <v>6</v>
      </c>
      <c r="PD45" s="660">
        <f t="shared" si="30"/>
        <v>6</v>
      </c>
      <c r="PE45" s="660">
        <f t="shared" si="30"/>
        <v>6</v>
      </c>
      <c r="PF45" s="660">
        <f t="shared" si="30"/>
        <v>6</v>
      </c>
      <c r="PG45" s="660">
        <f t="shared" si="30"/>
        <v>7</v>
      </c>
      <c r="PH45" s="660">
        <f t="shared" si="30"/>
        <v>7</v>
      </c>
      <c r="PI45" s="660">
        <f t="shared" si="30"/>
        <v>7</v>
      </c>
      <c r="PJ45" s="660">
        <f t="shared" si="30"/>
        <v>7</v>
      </c>
      <c r="PK45" s="660">
        <f t="shared" si="30"/>
        <v>7</v>
      </c>
      <c r="PL45" s="660">
        <f t="shared" si="30"/>
        <v>8</v>
      </c>
      <c r="PM45" s="660">
        <f t="shared" si="30"/>
        <v>8</v>
      </c>
      <c r="PN45" s="660">
        <f t="shared" si="30"/>
        <v>8</v>
      </c>
      <c r="PO45" s="660">
        <f t="shared" si="30"/>
        <v>8</v>
      </c>
      <c r="PP45" s="660">
        <f t="shared" si="30"/>
        <v>8</v>
      </c>
      <c r="PQ45" s="660">
        <f t="shared" si="30"/>
        <v>8</v>
      </c>
      <c r="PR45" s="660">
        <f t="shared" si="30"/>
        <v>9</v>
      </c>
      <c r="PS45" s="660">
        <f t="shared" si="30"/>
        <v>9</v>
      </c>
      <c r="PT45" s="660">
        <f t="shared" si="30"/>
        <v>9</v>
      </c>
      <c r="PU45" s="660">
        <f t="shared" si="30"/>
        <v>9</v>
      </c>
      <c r="PV45" s="660">
        <f t="shared" si="30"/>
        <v>9</v>
      </c>
      <c r="PW45" s="660">
        <f t="shared" si="30"/>
        <v>9</v>
      </c>
      <c r="PX45" s="660">
        <f t="shared" si="30"/>
        <v>9</v>
      </c>
      <c r="PY45" s="660">
        <f t="shared" si="30"/>
        <v>10</v>
      </c>
      <c r="PZ45" s="660">
        <f t="shared" si="30"/>
        <v>10</v>
      </c>
      <c r="QA45" s="660">
        <f t="shared" si="30"/>
        <v>10</v>
      </c>
      <c r="QB45" s="660">
        <f t="shared" si="30"/>
        <v>10</v>
      </c>
      <c r="QC45" s="660">
        <f t="shared" si="30"/>
        <v>10</v>
      </c>
      <c r="QD45" s="660">
        <f t="shared" si="30"/>
        <v>0</v>
      </c>
      <c r="QE45" s="660">
        <f t="shared" si="30"/>
        <v>1</v>
      </c>
      <c r="QF45" s="660">
        <f t="shared" si="30"/>
        <v>1</v>
      </c>
      <c r="QG45" s="660">
        <f t="shared" si="30"/>
        <v>1</v>
      </c>
      <c r="QH45" s="660">
        <f t="shared" si="30"/>
        <v>1</v>
      </c>
      <c r="QI45" s="660">
        <f t="shared" si="30"/>
        <v>2</v>
      </c>
      <c r="QJ45" s="660">
        <f t="shared" si="30"/>
        <v>2</v>
      </c>
      <c r="QK45" s="660">
        <f t="shared" si="30"/>
        <v>2</v>
      </c>
      <c r="QL45" s="660">
        <f t="shared" si="30"/>
        <v>2</v>
      </c>
      <c r="QM45" s="660">
        <f t="shared" si="30"/>
        <v>2</v>
      </c>
      <c r="QN45" s="660">
        <f t="shared" si="30"/>
        <v>2</v>
      </c>
      <c r="QO45" s="660">
        <f t="shared" si="30"/>
        <v>2</v>
      </c>
      <c r="QP45" s="660">
        <f t="shared" si="30"/>
        <v>2</v>
      </c>
      <c r="QQ45" s="660">
        <f t="shared" si="30"/>
        <v>3</v>
      </c>
      <c r="QR45" s="660">
        <f t="shared" si="30"/>
        <v>3</v>
      </c>
      <c r="QS45" s="660">
        <f t="shared" si="30"/>
        <v>3</v>
      </c>
      <c r="QT45" s="660">
        <f t="shared" si="30"/>
        <v>3</v>
      </c>
      <c r="QU45" s="660">
        <f t="shared" si="30"/>
        <v>4</v>
      </c>
      <c r="QV45" s="660">
        <f t="shared" si="30"/>
        <v>4</v>
      </c>
      <c r="QW45" s="660">
        <f t="shared" si="30"/>
        <v>4</v>
      </c>
      <c r="QX45" s="660">
        <f t="shared" si="30"/>
        <v>4</v>
      </c>
      <c r="QY45" s="660">
        <f t="shared" ref="QY45:SJ45" si="31">OY45</f>
        <v>5</v>
      </c>
      <c r="QZ45" s="660">
        <f t="shared" si="31"/>
        <v>5</v>
      </c>
      <c r="RA45" s="660">
        <f t="shared" si="31"/>
        <v>6</v>
      </c>
      <c r="RB45" s="660">
        <f t="shared" si="31"/>
        <v>6</v>
      </c>
      <c r="RC45" s="660">
        <f t="shared" si="31"/>
        <v>6</v>
      </c>
      <c r="RD45" s="660">
        <f t="shared" si="31"/>
        <v>6</v>
      </c>
      <c r="RE45" s="660">
        <f t="shared" si="31"/>
        <v>6</v>
      </c>
      <c r="RF45" s="660">
        <f t="shared" si="31"/>
        <v>6</v>
      </c>
      <c r="RG45" s="660">
        <f t="shared" si="31"/>
        <v>7</v>
      </c>
      <c r="RH45" s="660">
        <f t="shared" si="31"/>
        <v>7</v>
      </c>
      <c r="RI45" s="660">
        <f t="shared" si="31"/>
        <v>7</v>
      </c>
      <c r="RJ45" s="660">
        <f t="shared" si="31"/>
        <v>7</v>
      </c>
      <c r="RK45" s="660">
        <f t="shared" si="31"/>
        <v>7</v>
      </c>
      <c r="RL45" s="660">
        <f t="shared" si="31"/>
        <v>8</v>
      </c>
      <c r="RM45" s="660">
        <f t="shared" si="31"/>
        <v>8</v>
      </c>
      <c r="RN45" s="660">
        <f t="shared" si="31"/>
        <v>8</v>
      </c>
      <c r="RO45" s="660">
        <f t="shared" si="31"/>
        <v>8</v>
      </c>
      <c r="RP45" s="660">
        <f t="shared" si="31"/>
        <v>8</v>
      </c>
      <c r="RQ45" s="660">
        <f t="shared" si="31"/>
        <v>8</v>
      </c>
      <c r="RR45" s="660">
        <f t="shared" si="31"/>
        <v>9</v>
      </c>
      <c r="RS45" s="660">
        <f t="shared" si="31"/>
        <v>9</v>
      </c>
      <c r="RT45" s="660">
        <f t="shared" si="31"/>
        <v>9</v>
      </c>
      <c r="RU45" s="660">
        <f t="shared" si="31"/>
        <v>9</v>
      </c>
      <c r="RV45" s="660">
        <f t="shared" si="31"/>
        <v>9</v>
      </c>
      <c r="RW45" s="660">
        <f t="shared" si="31"/>
        <v>9</v>
      </c>
      <c r="RX45" s="660">
        <f t="shared" si="31"/>
        <v>9</v>
      </c>
      <c r="RY45" s="660">
        <f t="shared" si="31"/>
        <v>10</v>
      </c>
      <c r="RZ45" s="660">
        <f t="shared" si="31"/>
        <v>10</v>
      </c>
      <c r="SA45" s="660">
        <f t="shared" si="31"/>
        <v>10</v>
      </c>
      <c r="SB45" s="660">
        <f t="shared" si="31"/>
        <v>10</v>
      </c>
      <c r="SC45" s="660">
        <f t="shared" si="31"/>
        <v>10</v>
      </c>
      <c r="SD45" s="660">
        <f t="shared" si="31"/>
        <v>0</v>
      </c>
      <c r="SE45" s="660">
        <f t="shared" si="31"/>
        <v>1</v>
      </c>
      <c r="SF45" s="660">
        <f t="shared" si="31"/>
        <v>1</v>
      </c>
      <c r="SG45" s="660">
        <f t="shared" si="31"/>
        <v>1</v>
      </c>
      <c r="SH45" s="660">
        <f t="shared" si="31"/>
        <v>1</v>
      </c>
      <c r="SI45" s="660">
        <f t="shared" si="31"/>
        <v>2</v>
      </c>
      <c r="SJ45" s="660">
        <f t="shared" si="31"/>
        <v>2</v>
      </c>
      <c r="SK45" s="267"/>
      <c r="SL45" s="254"/>
      <c r="SM45" s="242"/>
      <c r="SN45" s="242"/>
      <c r="SO45" s="242"/>
    </row>
    <row r="46" spans="1:509" outlineLevel="1" x14ac:dyDescent="0.35">
      <c r="A46" s="242"/>
      <c r="B46" s="251"/>
      <c r="C46" s="438">
        <f>INT($C$29)+1</f>
        <v>2</v>
      </c>
      <c r="D46" s="267"/>
      <c r="E46" s="322"/>
      <c r="F46" s="322" t="s">
        <v>1199</v>
      </c>
      <c r="G46" s="322" t="s">
        <v>1200</v>
      </c>
      <c r="H46" s="267"/>
      <c r="I46" s="325" t="s">
        <v>687</v>
      </c>
      <c r="J46" s="285" t="s">
        <v>916</v>
      </c>
      <c r="K46" s="285"/>
      <c r="L46" s="257"/>
      <c r="M46" s="257"/>
      <c r="N46" s="257"/>
      <c r="O46" s="257"/>
      <c r="P46" s="257"/>
      <c r="Q46" s="257"/>
      <c r="R46" s="257"/>
      <c r="S46" s="257"/>
      <c r="T46" s="257"/>
      <c r="U46" s="257"/>
      <c r="V46" s="257"/>
      <c r="W46" s="257"/>
      <c r="X46" s="257"/>
      <c r="Y46" s="257"/>
      <c r="Z46" s="257"/>
      <c r="AA46" s="257"/>
      <c r="AB46" s="257"/>
      <c r="AC46" s="257"/>
      <c r="AD46" s="257"/>
      <c r="AE46" s="257"/>
      <c r="AF46" s="257"/>
      <c r="AG46" s="257"/>
      <c r="AH46" s="257"/>
      <c r="AI46" s="257"/>
      <c r="AJ46" s="257"/>
      <c r="AK46" s="257"/>
      <c r="AL46" s="257"/>
      <c r="AM46" s="257"/>
      <c r="AN46" s="257"/>
      <c r="AO46" s="257"/>
      <c r="AP46" s="257"/>
      <c r="AQ46" s="257"/>
      <c r="AR46" s="257"/>
      <c r="AS46" s="257"/>
      <c r="AT46" s="257"/>
      <c r="AU46" s="257"/>
      <c r="AV46" s="257"/>
      <c r="AW46" s="257"/>
      <c r="AX46" s="257"/>
      <c r="AY46" s="257"/>
      <c r="AZ46" s="257"/>
      <c r="BA46" s="257"/>
      <c r="BB46" s="257"/>
      <c r="BC46" s="257"/>
      <c r="BD46" s="257"/>
      <c r="BE46" s="257"/>
      <c r="BF46" s="257"/>
      <c r="BG46" s="257"/>
      <c r="BH46" s="257"/>
      <c r="BI46" s="257"/>
      <c r="BJ46" s="257"/>
      <c r="BK46" s="257"/>
      <c r="BL46" s="257"/>
      <c r="BM46" s="257"/>
      <c r="BN46" s="257"/>
      <c r="BO46" s="257"/>
      <c r="BP46" s="257"/>
      <c r="BQ46" s="257"/>
      <c r="BR46" s="257"/>
      <c r="BS46" s="257"/>
      <c r="BT46" s="257"/>
      <c r="BU46" s="257"/>
      <c r="BV46" s="257"/>
      <c r="BW46" s="257"/>
      <c r="BX46" s="257"/>
      <c r="BY46" s="257"/>
      <c r="BZ46" s="257"/>
      <c r="CA46" s="257"/>
      <c r="CB46" s="257"/>
      <c r="CC46" s="257"/>
      <c r="CD46" s="257"/>
      <c r="CE46" s="257"/>
      <c r="CF46" s="257"/>
      <c r="CG46" s="257"/>
      <c r="CH46" s="257"/>
      <c r="CI46" s="257"/>
      <c r="CJ46" s="257"/>
      <c r="CK46" s="257"/>
      <c r="CL46" s="257"/>
      <c r="CM46" s="257"/>
      <c r="CN46" s="257"/>
      <c r="CO46" s="257"/>
      <c r="CP46" s="257"/>
      <c r="CQ46" s="257"/>
      <c r="CR46" s="314"/>
      <c r="CS46" s="314"/>
      <c r="CT46" s="314"/>
      <c r="CU46" s="314"/>
      <c r="CV46" s="314"/>
      <c r="CW46" s="314"/>
      <c r="CX46" s="314"/>
      <c r="CY46" s="314"/>
      <c r="CZ46" s="314"/>
      <c r="DA46" s="314"/>
      <c r="DB46" s="314"/>
      <c r="DC46" s="314"/>
      <c r="DD46" s="314"/>
      <c r="DE46" s="314"/>
      <c r="DF46" s="314"/>
      <c r="DG46" s="314"/>
      <c r="DH46" s="314"/>
      <c r="DI46" s="314"/>
      <c r="DJ46" s="314"/>
      <c r="DK46" s="314"/>
      <c r="DL46" s="314"/>
      <c r="DM46" s="314"/>
      <c r="DN46" s="314"/>
      <c r="DO46" s="314"/>
      <c r="DP46" s="314"/>
      <c r="DQ46" s="314"/>
      <c r="DR46" s="314"/>
      <c r="DS46" s="314"/>
      <c r="DT46" s="314"/>
      <c r="DU46" s="314"/>
      <c r="DV46" s="314"/>
      <c r="DW46" s="314"/>
      <c r="DX46" s="314"/>
      <c r="DY46" s="314"/>
      <c r="DZ46" s="314"/>
      <c r="EA46" s="314"/>
      <c r="EB46" s="314"/>
      <c r="EC46" s="314"/>
      <c r="ED46" s="314"/>
      <c r="EE46" s="314"/>
      <c r="EF46" s="314"/>
      <c r="EG46" s="314"/>
      <c r="EH46" s="314"/>
      <c r="EI46" s="314"/>
      <c r="EJ46" s="314"/>
      <c r="EK46" s="314"/>
      <c r="EL46" s="314"/>
      <c r="EM46" s="314"/>
      <c r="EN46" s="314"/>
      <c r="EO46" s="314"/>
      <c r="EP46" s="314"/>
      <c r="EQ46" s="314"/>
      <c r="ER46" s="314"/>
      <c r="ES46" s="314"/>
      <c r="ET46" s="314"/>
      <c r="EU46" s="314"/>
      <c r="EV46" s="314"/>
      <c r="EW46" s="314"/>
      <c r="EX46" s="314"/>
      <c r="EY46" s="314"/>
      <c r="EZ46" s="314"/>
      <c r="FA46" s="314"/>
      <c r="FB46" s="314"/>
      <c r="FC46" s="314"/>
      <c r="FD46" s="314"/>
      <c r="FE46" s="314"/>
      <c r="FF46" s="314"/>
      <c r="FG46" s="314"/>
      <c r="FH46" s="314"/>
      <c r="FI46" s="314"/>
      <c r="FJ46" s="314"/>
      <c r="FK46" s="314"/>
      <c r="FL46" s="314"/>
      <c r="FM46" s="314"/>
      <c r="FN46" s="314"/>
      <c r="FO46" s="314"/>
      <c r="FP46" s="314"/>
      <c r="FQ46" s="314"/>
      <c r="FR46" s="314"/>
      <c r="FS46" s="314"/>
      <c r="FT46" s="314"/>
      <c r="FU46" s="314"/>
      <c r="FV46" s="314"/>
      <c r="FW46" s="314"/>
      <c r="FX46" s="314"/>
      <c r="FY46" s="314"/>
      <c r="FZ46" s="314"/>
      <c r="GA46" s="314"/>
      <c r="GB46" s="314"/>
      <c r="GC46" s="314"/>
      <c r="GD46" s="314"/>
      <c r="GE46" s="314"/>
      <c r="GF46" s="314"/>
      <c r="GG46" s="314"/>
      <c r="GH46" s="314"/>
      <c r="GI46" s="314"/>
      <c r="GJ46" s="314"/>
      <c r="GK46" s="314"/>
      <c r="GL46" s="314"/>
      <c r="GM46" s="314"/>
      <c r="GN46" s="314"/>
      <c r="GO46" s="314"/>
      <c r="GP46" s="314"/>
      <c r="GQ46" s="314"/>
      <c r="GR46" s="314"/>
      <c r="GS46" s="314"/>
      <c r="GT46" s="314"/>
      <c r="GU46" s="314"/>
      <c r="GV46" s="314"/>
      <c r="GW46" s="314"/>
      <c r="GX46" s="314"/>
      <c r="GY46" s="314"/>
      <c r="GZ46" s="314"/>
      <c r="HA46" s="314"/>
      <c r="HB46" s="314"/>
      <c r="HC46" s="314"/>
      <c r="HD46" s="314"/>
      <c r="HE46" s="314"/>
      <c r="HF46" s="314"/>
      <c r="HG46" s="314"/>
      <c r="HH46" s="314"/>
      <c r="HI46" s="314"/>
      <c r="HJ46" s="314"/>
      <c r="HK46" s="314"/>
      <c r="HL46" s="314"/>
      <c r="HM46" s="314"/>
      <c r="HN46" s="314"/>
      <c r="HO46" s="314"/>
      <c r="HP46" s="314"/>
      <c r="HQ46" s="314"/>
      <c r="HR46" s="314"/>
      <c r="HS46" s="314"/>
      <c r="HT46" s="314"/>
      <c r="HU46" s="314"/>
      <c r="HV46" s="314"/>
      <c r="HW46" s="314"/>
      <c r="HX46" s="314"/>
      <c r="HY46" s="314"/>
      <c r="HZ46" s="314"/>
      <c r="IA46" s="314"/>
      <c r="IB46" s="314"/>
      <c r="IC46" s="314"/>
      <c r="ID46" s="314"/>
      <c r="IE46" s="314"/>
      <c r="IF46" s="314"/>
      <c r="IG46" s="314"/>
      <c r="IH46" s="314"/>
      <c r="II46" s="314"/>
      <c r="IJ46" s="314"/>
      <c r="IK46" s="314"/>
      <c r="IL46" s="314"/>
      <c r="IM46" s="314"/>
      <c r="IN46" s="314"/>
      <c r="IO46" s="314"/>
      <c r="IP46" s="314"/>
      <c r="IQ46" s="314"/>
      <c r="IR46" s="314"/>
      <c r="IS46" s="314"/>
      <c r="IT46" s="314"/>
      <c r="IU46" s="314"/>
      <c r="IV46" s="314"/>
      <c r="IW46" s="314"/>
      <c r="IX46" s="314"/>
      <c r="IY46" s="314"/>
      <c r="IZ46" s="314"/>
      <c r="JA46" s="314"/>
      <c r="JB46" s="314"/>
      <c r="JC46" s="314"/>
      <c r="JD46" s="314"/>
      <c r="JE46" s="314"/>
      <c r="JF46" s="314"/>
      <c r="JG46" s="314"/>
      <c r="JH46" s="314"/>
      <c r="JI46" s="314"/>
      <c r="JJ46" s="314"/>
      <c r="JK46" s="314"/>
      <c r="JL46" s="314"/>
      <c r="JM46" s="314"/>
      <c r="JN46" s="314"/>
      <c r="JO46" s="314"/>
      <c r="JP46" s="314"/>
      <c r="JQ46" s="314"/>
      <c r="JR46" s="314"/>
      <c r="JS46" s="314"/>
      <c r="JT46" s="314"/>
      <c r="JU46" s="314"/>
      <c r="JV46" s="314"/>
      <c r="JW46" s="314"/>
      <c r="JX46" s="314"/>
      <c r="JY46" s="314"/>
      <c r="JZ46" s="314"/>
      <c r="KA46" s="314"/>
      <c r="KB46" s="314"/>
      <c r="KC46" s="314"/>
      <c r="KD46" s="314"/>
      <c r="KE46" s="314"/>
      <c r="KF46" s="314"/>
      <c r="KG46" s="314"/>
      <c r="KH46" s="314"/>
      <c r="KI46" s="314"/>
      <c r="KJ46" s="314"/>
      <c r="KK46" s="314"/>
      <c r="KL46" s="314"/>
      <c r="KM46" s="314"/>
      <c r="KN46" s="314"/>
      <c r="KO46" s="314"/>
      <c r="KP46" s="314"/>
      <c r="KQ46" s="314"/>
      <c r="KR46" s="314"/>
      <c r="KS46" s="314"/>
      <c r="KT46" s="314"/>
      <c r="KU46" s="314"/>
      <c r="KV46" s="314"/>
      <c r="KW46" s="314"/>
      <c r="KX46" s="314"/>
      <c r="KY46" s="314"/>
      <c r="KZ46" s="314"/>
      <c r="LA46" s="314"/>
      <c r="LB46" s="314"/>
      <c r="LC46" s="314"/>
      <c r="LD46" s="314"/>
      <c r="LE46" s="314"/>
      <c r="LF46" s="314"/>
      <c r="LG46" s="314"/>
      <c r="LH46" s="314"/>
      <c r="LI46" s="314"/>
      <c r="LJ46" s="314"/>
      <c r="LK46" s="314"/>
      <c r="LL46" s="314"/>
      <c r="LM46" s="314"/>
      <c r="LN46" s="314"/>
      <c r="LO46" s="314"/>
      <c r="LP46" s="314"/>
      <c r="LQ46" s="314"/>
      <c r="LR46" s="314"/>
      <c r="LS46" s="314"/>
      <c r="LT46" s="314"/>
      <c r="LU46" s="314"/>
      <c r="LV46" s="314"/>
      <c r="LW46" s="314"/>
      <c r="LX46" s="314"/>
      <c r="LY46" s="314"/>
      <c r="LZ46" s="314"/>
      <c r="MA46" s="314"/>
      <c r="MB46" s="314"/>
      <c r="MC46" s="314"/>
      <c r="MD46" s="314"/>
      <c r="ME46" s="314"/>
      <c r="MF46" s="314"/>
      <c r="MG46" s="314"/>
      <c r="MH46" s="314"/>
      <c r="MI46" s="314"/>
      <c r="MJ46" s="314"/>
      <c r="MK46" s="314"/>
      <c r="ML46" s="314"/>
      <c r="MM46" s="314"/>
      <c r="MN46" s="314"/>
      <c r="MO46" s="314"/>
      <c r="MP46" s="314"/>
      <c r="MQ46" s="314"/>
      <c r="MR46" s="314"/>
      <c r="MS46" s="314"/>
      <c r="MT46" s="314"/>
      <c r="MU46" s="314"/>
      <c r="MV46" s="314"/>
      <c r="MW46" s="314"/>
      <c r="MX46" s="314"/>
      <c r="MY46" s="314"/>
      <c r="MZ46" s="314"/>
      <c r="NA46" s="314"/>
      <c r="NB46" s="314"/>
      <c r="NC46" s="314"/>
      <c r="ND46" s="314"/>
      <c r="NE46" s="314"/>
      <c r="NF46" s="314"/>
      <c r="NG46" s="314"/>
      <c r="NH46" s="314"/>
      <c r="NI46" s="314"/>
      <c r="NJ46" s="314"/>
      <c r="NK46" s="314"/>
      <c r="NL46" s="314"/>
      <c r="NM46" s="314"/>
      <c r="NN46" s="314"/>
      <c r="NO46" s="314"/>
      <c r="NP46" s="314"/>
      <c r="NQ46" s="314"/>
      <c r="NR46" s="314"/>
      <c r="NS46" s="314"/>
      <c r="NT46" s="314"/>
      <c r="NU46" s="314"/>
      <c r="NV46" s="314"/>
      <c r="NW46" s="314"/>
      <c r="NX46" s="314"/>
      <c r="NY46" s="314"/>
      <c r="NZ46" s="314"/>
      <c r="OA46" s="314"/>
      <c r="OB46" s="314"/>
      <c r="OC46" s="314"/>
      <c r="OD46" s="314"/>
      <c r="OE46" s="314"/>
      <c r="OF46" s="314"/>
      <c r="OG46" s="314"/>
      <c r="OH46" s="314"/>
      <c r="OI46" s="314"/>
      <c r="OJ46" s="314"/>
      <c r="OK46" s="314"/>
      <c r="OL46" s="314"/>
      <c r="OM46" s="314"/>
      <c r="ON46" s="314"/>
      <c r="OO46" s="314"/>
      <c r="OP46" s="314"/>
      <c r="OQ46" s="314"/>
      <c r="OR46" s="314"/>
      <c r="OS46" s="314"/>
      <c r="OT46" s="314"/>
      <c r="OU46" s="314"/>
      <c r="OV46" s="314"/>
      <c r="OW46" s="314"/>
      <c r="OX46" s="314"/>
      <c r="OY46" s="314"/>
      <c r="OZ46" s="314"/>
      <c r="PA46" s="314"/>
      <c r="PB46" s="314"/>
      <c r="PC46" s="314"/>
      <c r="PD46" s="314"/>
      <c r="PE46" s="314"/>
      <c r="PF46" s="314"/>
      <c r="PG46" s="314"/>
      <c r="PH46" s="314"/>
      <c r="PI46" s="314"/>
      <c r="PJ46" s="314"/>
      <c r="PK46" s="314"/>
      <c r="PL46" s="314"/>
      <c r="PM46" s="314"/>
      <c r="PN46" s="314"/>
      <c r="PO46" s="314"/>
      <c r="PP46" s="314"/>
      <c r="PQ46" s="314"/>
      <c r="PR46" s="314"/>
      <c r="PS46" s="314"/>
      <c r="PT46" s="314"/>
      <c r="PU46" s="314"/>
      <c r="PV46" s="314"/>
      <c r="PW46" s="314"/>
      <c r="PX46" s="314"/>
      <c r="PY46" s="314"/>
      <c r="PZ46" s="314"/>
      <c r="QA46" s="314"/>
      <c r="QB46" s="314"/>
      <c r="QC46" s="314"/>
      <c r="QD46" s="314"/>
      <c r="QE46" s="314"/>
      <c r="QF46" s="314"/>
      <c r="QG46" s="314"/>
      <c r="QH46" s="314"/>
      <c r="QI46" s="314"/>
      <c r="QJ46" s="314"/>
      <c r="QK46" s="314"/>
      <c r="QL46" s="314"/>
      <c r="QM46" s="314"/>
      <c r="QN46" s="314"/>
      <c r="QO46" s="314"/>
      <c r="QP46" s="314"/>
      <c r="QQ46" s="314"/>
      <c r="QR46" s="314"/>
      <c r="QS46" s="314"/>
      <c r="QT46" s="314"/>
      <c r="QU46" s="314"/>
      <c r="QV46" s="314"/>
      <c r="QW46" s="314"/>
      <c r="QX46" s="314"/>
      <c r="QY46" s="314"/>
      <c r="QZ46" s="314"/>
      <c r="RA46" s="314"/>
      <c r="RB46" s="314"/>
      <c r="RC46" s="314"/>
      <c r="RD46" s="314"/>
      <c r="RE46" s="314"/>
      <c r="RF46" s="314"/>
      <c r="RG46" s="314"/>
      <c r="RH46" s="314"/>
      <c r="RI46" s="314"/>
      <c r="RJ46" s="314"/>
      <c r="RK46" s="314"/>
      <c r="RL46" s="314"/>
      <c r="RM46" s="314"/>
      <c r="RN46" s="314"/>
      <c r="RO46" s="314"/>
      <c r="RP46" s="314"/>
      <c r="RQ46" s="314"/>
      <c r="RR46" s="314"/>
      <c r="RS46" s="314"/>
      <c r="RT46" s="314"/>
      <c r="RU46" s="314"/>
      <c r="RV46" s="314"/>
      <c r="RW46" s="314"/>
      <c r="RX46" s="314"/>
      <c r="RY46" s="314"/>
      <c r="RZ46" s="314"/>
      <c r="SA46" s="314"/>
      <c r="SB46" s="314"/>
      <c r="SC46" s="314"/>
      <c r="SD46" s="314"/>
      <c r="SE46" s="314"/>
      <c r="SF46" s="314"/>
      <c r="SG46" s="314"/>
      <c r="SH46" s="314"/>
      <c r="SI46" s="314"/>
      <c r="SJ46" s="314"/>
      <c r="SK46" s="267"/>
      <c r="SL46" s="254"/>
      <c r="SM46" s="242"/>
      <c r="SN46" s="242"/>
      <c r="SO46" s="242"/>
    </row>
    <row r="47" spans="1:509" outlineLevel="1" x14ac:dyDescent="0.35">
      <c r="A47" s="242"/>
      <c r="B47" s="251"/>
      <c r="C47" s="438">
        <f>INT($C$29)+1</f>
        <v>2</v>
      </c>
      <c r="D47" s="267"/>
      <c r="E47" s="322"/>
      <c r="F47" s="322"/>
      <c r="G47" s="322"/>
      <c r="H47" s="267"/>
      <c r="I47" s="450" t="s">
        <v>364</v>
      </c>
      <c r="J47" s="450" t="s">
        <v>152</v>
      </c>
      <c r="K47" s="257" t="s">
        <v>767</v>
      </c>
      <c r="L47" s="453">
        <f>COUNT($E$49:$E$112)</f>
        <v>21</v>
      </c>
      <c r="M47" s="275">
        <f>COUNTA($J$49:$J$112)/L47</f>
        <v>3</v>
      </c>
      <c r="N47" s="275">
        <v>0</v>
      </c>
      <c r="O47" s="257"/>
      <c r="P47" s="257"/>
      <c r="Q47" s="257"/>
      <c r="R47" s="257"/>
      <c r="S47" s="257"/>
      <c r="T47" s="257"/>
      <c r="U47" s="257"/>
      <c r="V47" s="257"/>
      <c r="W47" s="257"/>
      <c r="X47" s="257"/>
      <c r="Y47" s="257"/>
      <c r="Z47" s="257"/>
      <c r="AA47" s="257"/>
      <c r="AB47" s="257"/>
      <c r="AC47" s="257"/>
      <c r="AD47" s="257"/>
      <c r="AE47" s="257"/>
      <c r="AF47" s="257"/>
      <c r="AG47" s="257"/>
      <c r="AH47" s="257"/>
      <c r="AI47" s="257"/>
      <c r="AJ47" s="257"/>
      <c r="AK47" s="257"/>
      <c r="AL47" s="257"/>
      <c r="AM47" s="257"/>
      <c r="AN47" s="257"/>
      <c r="AO47" s="257"/>
      <c r="AP47" s="257"/>
      <c r="AQ47" s="257"/>
      <c r="AR47" s="257"/>
      <c r="AS47" s="257"/>
      <c r="AT47" s="257"/>
      <c r="AU47" s="257"/>
      <c r="AV47" s="257"/>
      <c r="AW47" s="257"/>
      <c r="AX47" s="257"/>
      <c r="AY47" s="257"/>
      <c r="AZ47" s="257"/>
      <c r="BA47" s="257"/>
      <c r="BB47" s="257"/>
      <c r="BC47" s="257"/>
      <c r="BD47" s="257"/>
      <c r="BE47" s="257"/>
      <c r="BF47" s="257"/>
      <c r="BG47" s="257"/>
      <c r="BH47" s="257"/>
      <c r="BI47" s="257"/>
      <c r="BJ47" s="257"/>
      <c r="BK47" s="257"/>
      <c r="BL47" s="257"/>
      <c r="BM47" s="257"/>
      <c r="BN47" s="257"/>
      <c r="BO47" s="257"/>
      <c r="BP47" s="257"/>
      <c r="BQ47" s="257"/>
      <c r="BR47" s="257"/>
      <c r="BS47" s="257"/>
      <c r="BT47" s="257"/>
      <c r="BU47" s="257"/>
      <c r="BV47" s="257"/>
      <c r="BW47" s="257"/>
      <c r="BX47" s="257"/>
      <c r="BY47" s="257"/>
      <c r="BZ47" s="257"/>
      <c r="CA47" s="257"/>
      <c r="CB47" s="257"/>
      <c r="CC47" s="257"/>
      <c r="CD47" s="257"/>
      <c r="CE47" s="257"/>
      <c r="CF47" s="257"/>
      <c r="CG47" s="257"/>
      <c r="CH47" s="257"/>
      <c r="CI47" s="257"/>
      <c r="CJ47" s="257"/>
      <c r="CK47" s="257"/>
      <c r="CL47" s="257"/>
      <c r="CM47" s="257"/>
      <c r="CN47" s="257"/>
      <c r="CO47" s="257"/>
      <c r="CP47" s="257"/>
      <c r="CQ47" s="257"/>
      <c r="CR47" s="314"/>
      <c r="CS47" s="314"/>
      <c r="CT47" s="314"/>
      <c r="CU47" s="314"/>
      <c r="CV47" s="314"/>
      <c r="CW47" s="314"/>
      <c r="CX47" s="314"/>
      <c r="CY47" s="314"/>
      <c r="CZ47" s="314"/>
      <c r="DA47" s="314"/>
      <c r="DB47" s="314"/>
      <c r="DC47" s="314"/>
      <c r="DD47" s="314"/>
      <c r="DE47" s="314"/>
      <c r="DF47" s="314"/>
      <c r="DG47" s="314"/>
      <c r="DH47" s="314"/>
      <c r="DI47" s="314"/>
      <c r="DJ47" s="314"/>
      <c r="DK47" s="314"/>
      <c r="DL47" s="314"/>
      <c r="DM47" s="314"/>
      <c r="DN47" s="314"/>
      <c r="DO47" s="314"/>
      <c r="DP47" s="314"/>
      <c r="DQ47" s="314"/>
      <c r="DR47" s="314"/>
      <c r="DS47" s="314"/>
      <c r="DT47" s="314"/>
      <c r="DU47" s="314"/>
      <c r="DV47" s="314"/>
      <c r="DW47" s="314"/>
      <c r="DX47" s="314"/>
      <c r="DY47" s="314"/>
      <c r="DZ47" s="314"/>
      <c r="EA47" s="314"/>
      <c r="EB47" s="314"/>
      <c r="EC47" s="314"/>
      <c r="ED47" s="314"/>
      <c r="EE47" s="314"/>
      <c r="EF47" s="314"/>
      <c r="EG47" s="314"/>
      <c r="EH47" s="314"/>
      <c r="EI47" s="314"/>
      <c r="EJ47" s="314"/>
      <c r="EK47" s="314"/>
      <c r="EL47" s="314"/>
      <c r="EM47" s="314"/>
      <c r="EN47" s="314"/>
      <c r="EO47" s="314"/>
      <c r="EP47" s="314"/>
      <c r="EQ47" s="314"/>
      <c r="ER47" s="314"/>
      <c r="ES47" s="314"/>
      <c r="ET47" s="314"/>
      <c r="EU47" s="314"/>
      <c r="EV47" s="314"/>
      <c r="EW47" s="314"/>
      <c r="EX47" s="314"/>
      <c r="EY47" s="314"/>
      <c r="EZ47" s="314"/>
      <c r="FA47" s="314"/>
      <c r="FB47" s="314"/>
      <c r="FC47" s="314"/>
      <c r="FD47" s="314"/>
      <c r="FE47" s="314"/>
      <c r="FF47" s="314"/>
      <c r="FG47" s="314"/>
      <c r="FH47" s="314"/>
      <c r="FI47" s="314"/>
      <c r="FJ47" s="314"/>
      <c r="FK47" s="314"/>
      <c r="FL47" s="314"/>
      <c r="FM47" s="314"/>
      <c r="FN47" s="314"/>
      <c r="FO47" s="314"/>
      <c r="FP47" s="314"/>
      <c r="FQ47" s="314"/>
      <c r="FR47" s="314"/>
      <c r="FS47" s="314"/>
      <c r="FT47" s="314"/>
      <c r="FU47" s="314"/>
      <c r="FV47" s="314"/>
      <c r="FW47" s="314"/>
      <c r="FX47" s="314"/>
      <c r="FY47" s="314"/>
      <c r="FZ47" s="314"/>
      <c r="GA47" s="314"/>
      <c r="GB47" s="314"/>
      <c r="GC47" s="314"/>
      <c r="GD47" s="314"/>
      <c r="GE47" s="314"/>
      <c r="GF47" s="314"/>
      <c r="GG47" s="314"/>
      <c r="GH47" s="314"/>
      <c r="GI47" s="314"/>
      <c r="GJ47" s="314"/>
      <c r="GK47" s="314"/>
      <c r="GL47" s="314"/>
      <c r="GM47" s="314"/>
      <c r="GN47" s="314"/>
      <c r="GO47" s="314"/>
      <c r="GP47" s="314"/>
      <c r="GQ47" s="314"/>
      <c r="GR47" s="314"/>
      <c r="GS47" s="314"/>
      <c r="GT47" s="314"/>
      <c r="GU47" s="314"/>
      <c r="GV47" s="314"/>
      <c r="GW47" s="314"/>
      <c r="GX47" s="314"/>
      <c r="GY47" s="314"/>
      <c r="GZ47" s="314"/>
      <c r="HA47" s="314"/>
      <c r="HB47" s="314"/>
      <c r="HC47" s="314"/>
      <c r="HD47" s="314"/>
      <c r="HE47" s="314"/>
      <c r="HF47" s="314"/>
      <c r="HG47" s="314"/>
      <c r="HH47" s="314"/>
      <c r="HI47" s="314"/>
      <c r="HJ47" s="314"/>
      <c r="HK47" s="314"/>
      <c r="HL47" s="314"/>
      <c r="HM47" s="314"/>
      <c r="HN47" s="314"/>
      <c r="HO47" s="314"/>
      <c r="HP47" s="314"/>
      <c r="HQ47" s="314"/>
      <c r="HR47" s="314"/>
      <c r="HS47" s="314"/>
      <c r="HT47" s="314"/>
      <c r="HU47" s="314"/>
      <c r="HV47" s="314"/>
      <c r="HW47" s="314"/>
      <c r="HX47" s="314"/>
      <c r="HY47" s="314"/>
      <c r="HZ47" s="314"/>
      <c r="IA47" s="314"/>
      <c r="IB47" s="314"/>
      <c r="IC47" s="314"/>
      <c r="ID47" s="314"/>
      <c r="IE47" s="314"/>
      <c r="IF47" s="314"/>
      <c r="IG47" s="314"/>
      <c r="IH47" s="314"/>
      <c r="II47" s="314"/>
      <c r="IJ47" s="314"/>
      <c r="IK47" s="314"/>
      <c r="IL47" s="314"/>
      <c r="IM47" s="314"/>
      <c r="IN47" s="314"/>
      <c r="IO47" s="314"/>
      <c r="IP47" s="314"/>
      <c r="IQ47" s="314"/>
      <c r="IR47" s="314"/>
      <c r="IS47" s="314"/>
      <c r="IT47" s="314"/>
      <c r="IU47" s="314"/>
      <c r="IV47" s="314"/>
      <c r="IW47" s="314"/>
      <c r="IX47" s="314"/>
      <c r="IY47" s="314"/>
      <c r="IZ47" s="314"/>
      <c r="JA47" s="314"/>
      <c r="JB47" s="314"/>
      <c r="JC47" s="314"/>
      <c r="JD47" s="314"/>
      <c r="JE47" s="314"/>
      <c r="JF47" s="314"/>
      <c r="JG47" s="314"/>
      <c r="JH47" s="314"/>
      <c r="JI47" s="314"/>
      <c r="JJ47" s="314"/>
      <c r="JK47" s="314"/>
      <c r="JL47" s="314"/>
      <c r="JM47" s="314"/>
      <c r="JN47" s="314"/>
      <c r="JO47" s="314"/>
      <c r="JP47" s="314"/>
      <c r="JQ47" s="314"/>
      <c r="JR47" s="314"/>
      <c r="JS47" s="314"/>
      <c r="JT47" s="314"/>
      <c r="JU47" s="314"/>
      <c r="JV47" s="314"/>
      <c r="JW47" s="314"/>
      <c r="JX47" s="314"/>
      <c r="JY47" s="314"/>
      <c r="JZ47" s="314"/>
      <c r="KA47" s="314"/>
      <c r="KB47" s="314"/>
      <c r="KC47" s="314"/>
      <c r="KD47" s="314"/>
      <c r="KE47" s="314"/>
      <c r="KF47" s="314"/>
      <c r="KG47" s="314"/>
      <c r="KH47" s="314"/>
      <c r="KI47" s="314"/>
      <c r="KJ47" s="314"/>
      <c r="KK47" s="314"/>
      <c r="KL47" s="314"/>
      <c r="KM47" s="314"/>
      <c r="KN47" s="314"/>
      <c r="KO47" s="314"/>
      <c r="KP47" s="314"/>
      <c r="KQ47" s="314"/>
      <c r="KR47" s="314"/>
      <c r="KS47" s="314"/>
      <c r="KT47" s="314"/>
      <c r="KU47" s="314"/>
      <c r="KV47" s="314"/>
      <c r="KW47" s="314"/>
      <c r="KX47" s="314"/>
      <c r="KY47" s="314"/>
      <c r="KZ47" s="314"/>
      <c r="LA47" s="314"/>
      <c r="LB47" s="314"/>
      <c r="LC47" s="314"/>
      <c r="LD47" s="314"/>
      <c r="LE47" s="314"/>
      <c r="LF47" s="314"/>
      <c r="LG47" s="314"/>
      <c r="LH47" s="314"/>
      <c r="LI47" s="314"/>
      <c r="LJ47" s="314"/>
      <c r="LK47" s="314"/>
      <c r="LL47" s="314"/>
      <c r="LM47" s="314"/>
      <c r="LN47" s="314"/>
      <c r="LO47" s="314"/>
      <c r="LP47" s="314"/>
      <c r="LQ47" s="314"/>
      <c r="LR47" s="314"/>
      <c r="LS47" s="314"/>
      <c r="LT47" s="314"/>
      <c r="LU47" s="314"/>
      <c r="LV47" s="314"/>
      <c r="LW47" s="314"/>
      <c r="LX47" s="314"/>
      <c r="LY47" s="314"/>
      <c r="LZ47" s="314"/>
      <c r="MA47" s="314"/>
      <c r="MB47" s="314"/>
      <c r="MC47" s="314"/>
      <c r="MD47" s="314"/>
      <c r="ME47" s="314"/>
      <c r="MF47" s="314"/>
      <c r="MG47" s="314"/>
      <c r="MH47" s="314"/>
      <c r="MI47" s="314"/>
      <c r="MJ47" s="314"/>
      <c r="MK47" s="314"/>
      <c r="ML47" s="314"/>
      <c r="MM47" s="314"/>
      <c r="MN47" s="314"/>
      <c r="MO47" s="314"/>
      <c r="MP47" s="314"/>
      <c r="MQ47" s="314"/>
      <c r="MR47" s="314"/>
      <c r="MS47" s="314"/>
      <c r="MT47" s="314"/>
      <c r="MU47" s="314"/>
      <c r="MV47" s="314"/>
      <c r="MW47" s="314"/>
      <c r="MX47" s="314"/>
      <c r="MY47" s="314"/>
      <c r="MZ47" s="314"/>
      <c r="NA47" s="314"/>
      <c r="NB47" s="314"/>
      <c r="NC47" s="314"/>
      <c r="ND47" s="314"/>
      <c r="NE47" s="314"/>
      <c r="NF47" s="314"/>
      <c r="NG47" s="314"/>
      <c r="NH47" s="314"/>
      <c r="NI47" s="314"/>
      <c r="NJ47" s="314"/>
      <c r="NK47" s="314"/>
      <c r="NL47" s="314"/>
      <c r="NM47" s="314"/>
      <c r="NN47" s="314"/>
      <c r="NO47" s="314"/>
      <c r="NP47" s="314"/>
      <c r="NQ47" s="314"/>
      <c r="NR47" s="314"/>
      <c r="NS47" s="314"/>
      <c r="NT47" s="314"/>
      <c r="NU47" s="314"/>
      <c r="NV47" s="314"/>
      <c r="NW47" s="314"/>
      <c r="NX47" s="314"/>
      <c r="NY47" s="314"/>
      <c r="NZ47" s="314"/>
      <c r="OA47" s="314"/>
      <c r="OB47" s="314"/>
      <c r="OC47" s="314"/>
      <c r="OD47" s="314"/>
      <c r="OE47" s="314"/>
      <c r="OF47" s="314"/>
      <c r="OG47" s="314"/>
      <c r="OH47" s="314"/>
      <c r="OI47" s="314"/>
      <c r="OJ47" s="314"/>
      <c r="OK47" s="314"/>
      <c r="OL47" s="314"/>
      <c r="OM47" s="314"/>
      <c r="ON47" s="314"/>
      <c r="OO47" s="314"/>
      <c r="OP47" s="314"/>
      <c r="OQ47" s="314"/>
      <c r="OR47" s="314"/>
      <c r="OS47" s="314"/>
      <c r="OT47" s="314"/>
      <c r="OU47" s="314"/>
      <c r="OV47" s="314"/>
      <c r="OW47" s="314"/>
      <c r="OX47" s="314"/>
      <c r="OY47" s="314"/>
      <c r="OZ47" s="314"/>
      <c r="PA47" s="314"/>
      <c r="PB47" s="314"/>
      <c r="PC47" s="314"/>
      <c r="PD47" s="314"/>
      <c r="PE47" s="314"/>
      <c r="PF47" s="314"/>
      <c r="PG47" s="314"/>
      <c r="PH47" s="314"/>
      <c r="PI47" s="314"/>
      <c r="PJ47" s="314"/>
      <c r="PK47" s="314"/>
      <c r="PL47" s="314"/>
      <c r="PM47" s="314"/>
      <c r="PN47" s="314"/>
      <c r="PO47" s="314"/>
      <c r="PP47" s="314"/>
      <c r="PQ47" s="314"/>
      <c r="PR47" s="314"/>
      <c r="PS47" s="314"/>
      <c r="PT47" s="314"/>
      <c r="PU47" s="314"/>
      <c r="PV47" s="314"/>
      <c r="PW47" s="314"/>
      <c r="PX47" s="314"/>
      <c r="PY47" s="314"/>
      <c r="PZ47" s="314"/>
      <c r="QA47" s="314"/>
      <c r="QB47" s="314"/>
      <c r="QC47" s="314"/>
      <c r="QD47" s="314"/>
      <c r="QE47" s="314"/>
      <c r="QF47" s="314"/>
      <c r="QG47" s="314"/>
      <c r="QH47" s="314"/>
      <c r="QI47" s="314"/>
      <c r="QJ47" s="314"/>
      <c r="QK47" s="314"/>
      <c r="QL47" s="314"/>
      <c r="QM47" s="314"/>
      <c r="QN47" s="314"/>
      <c r="QO47" s="314"/>
      <c r="QP47" s="314"/>
      <c r="QQ47" s="314"/>
      <c r="QR47" s="314"/>
      <c r="QS47" s="314"/>
      <c r="QT47" s="314"/>
      <c r="QU47" s="314"/>
      <c r="QV47" s="314"/>
      <c r="QW47" s="314"/>
      <c r="QX47" s="314"/>
      <c r="QY47" s="314"/>
      <c r="QZ47" s="314"/>
      <c r="RA47" s="314"/>
      <c r="RB47" s="314"/>
      <c r="RC47" s="314"/>
      <c r="RD47" s="314"/>
      <c r="RE47" s="314"/>
      <c r="RF47" s="314"/>
      <c r="RG47" s="314"/>
      <c r="RH47" s="314"/>
      <c r="RI47" s="314"/>
      <c r="RJ47" s="314"/>
      <c r="RK47" s="314"/>
      <c r="RL47" s="314"/>
      <c r="RM47" s="314"/>
      <c r="RN47" s="314"/>
      <c r="RO47" s="314"/>
      <c r="RP47" s="314"/>
      <c r="RQ47" s="314"/>
      <c r="RR47" s="314"/>
      <c r="RS47" s="314"/>
      <c r="RT47" s="314"/>
      <c r="RU47" s="314"/>
      <c r="RV47" s="314"/>
      <c r="RW47" s="314"/>
      <c r="RX47" s="314"/>
      <c r="RY47" s="314"/>
      <c r="RZ47" s="314"/>
      <c r="SA47" s="314"/>
      <c r="SB47" s="314"/>
      <c r="SC47" s="314"/>
      <c r="SD47" s="314"/>
      <c r="SE47" s="314"/>
      <c r="SF47" s="314"/>
      <c r="SG47" s="314"/>
      <c r="SH47" s="314"/>
      <c r="SI47" s="314"/>
      <c r="SJ47" s="314"/>
      <c r="SK47" s="267"/>
      <c r="SL47" s="254"/>
      <c r="SM47" s="242"/>
      <c r="SN47" s="242"/>
      <c r="SO47" s="242"/>
    </row>
    <row r="48" spans="1:509" ht="5.15" customHeight="1" outlineLevel="3" x14ac:dyDescent="0.35">
      <c r="A48" s="242"/>
      <c r="B48" s="251"/>
      <c r="C48" s="438">
        <f>INT($C$29)+3.005</f>
        <v>4.0049999999999999</v>
      </c>
      <c r="D48" s="267" t="s">
        <v>368</v>
      </c>
      <c r="E48" s="267"/>
      <c r="F48" s="267"/>
      <c r="G48" s="267"/>
      <c r="H48" s="267"/>
      <c r="I48" s="420"/>
      <c r="J48" s="420"/>
      <c r="K48" s="420"/>
      <c r="L48" s="420"/>
      <c r="M48" s="420"/>
      <c r="N48" s="420"/>
      <c r="O48" s="420"/>
      <c r="P48" s="420"/>
      <c r="Q48" s="420"/>
      <c r="R48" s="420"/>
      <c r="S48" s="420"/>
      <c r="T48" s="420"/>
      <c r="U48" s="420"/>
      <c r="V48" s="420"/>
      <c r="W48" s="420"/>
      <c r="X48" s="420"/>
      <c r="Y48" s="420"/>
      <c r="Z48" s="420"/>
      <c r="AA48" s="420"/>
      <c r="AB48" s="420"/>
      <c r="AC48" s="420"/>
      <c r="AD48" s="420"/>
      <c r="AE48" s="420"/>
      <c r="AF48" s="420"/>
      <c r="AG48" s="420"/>
      <c r="AH48" s="420"/>
      <c r="AI48" s="420"/>
      <c r="AJ48" s="420"/>
      <c r="AK48" s="420"/>
      <c r="AL48" s="420"/>
      <c r="AM48" s="420"/>
      <c r="AN48" s="420"/>
      <c r="AO48" s="420"/>
      <c r="AP48" s="420"/>
      <c r="AQ48" s="420"/>
      <c r="AR48" s="420"/>
      <c r="AS48" s="420"/>
      <c r="AT48" s="420"/>
      <c r="AU48" s="420"/>
      <c r="AV48" s="420"/>
      <c r="AW48" s="420"/>
      <c r="AX48" s="420"/>
      <c r="AY48" s="420"/>
      <c r="AZ48" s="420"/>
      <c r="BA48" s="420"/>
      <c r="BB48" s="420"/>
      <c r="BC48" s="420"/>
      <c r="BD48" s="420"/>
      <c r="BE48" s="420"/>
      <c r="BF48" s="420"/>
      <c r="BG48" s="420"/>
      <c r="BH48" s="420"/>
      <c r="BI48" s="420"/>
      <c r="BJ48" s="420"/>
      <c r="BK48" s="420"/>
      <c r="BL48" s="420"/>
      <c r="BM48" s="420"/>
      <c r="BN48" s="420"/>
      <c r="BO48" s="420"/>
      <c r="BP48" s="420"/>
      <c r="BQ48" s="420"/>
      <c r="BR48" s="420"/>
      <c r="BS48" s="420"/>
      <c r="BT48" s="420"/>
      <c r="BU48" s="420"/>
      <c r="BV48" s="420"/>
      <c r="BW48" s="420"/>
      <c r="BX48" s="420"/>
      <c r="BY48" s="420"/>
      <c r="BZ48" s="420"/>
      <c r="CA48" s="420"/>
      <c r="CB48" s="420"/>
      <c r="CC48" s="420"/>
      <c r="CD48" s="420"/>
      <c r="CE48" s="420"/>
      <c r="CF48" s="420"/>
      <c r="CG48" s="420"/>
      <c r="CH48" s="420"/>
      <c r="CI48" s="420"/>
      <c r="CJ48" s="420"/>
      <c r="CK48" s="420"/>
      <c r="CL48" s="420"/>
      <c r="CM48" s="420"/>
      <c r="CN48" s="420"/>
      <c r="CO48" s="420"/>
      <c r="CP48" s="420"/>
      <c r="CQ48" s="420"/>
      <c r="CR48" s="420"/>
      <c r="CS48" s="420"/>
      <c r="CT48" s="420"/>
      <c r="CU48" s="420"/>
      <c r="CV48" s="420"/>
      <c r="CW48" s="420"/>
      <c r="CX48" s="420"/>
      <c r="CY48" s="420"/>
      <c r="CZ48" s="420"/>
      <c r="DA48" s="420"/>
      <c r="DB48" s="420"/>
      <c r="DC48" s="420"/>
      <c r="DD48" s="420"/>
      <c r="DE48" s="420"/>
      <c r="DF48" s="420"/>
      <c r="DG48" s="420"/>
      <c r="DH48" s="420"/>
      <c r="DI48" s="420"/>
      <c r="DJ48" s="420"/>
      <c r="DK48" s="420"/>
      <c r="DL48" s="420"/>
      <c r="DM48" s="420"/>
      <c r="DN48" s="420"/>
      <c r="DO48" s="420"/>
      <c r="DP48" s="420"/>
      <c r="DQ48" s="420"/>
      <c r="DR48" s="420"/>
      <c r="DS48" s="420"/>
      <c r="DT48" s="420"/>
      <c r="DU48" s="420"/>
      <c r="DV48" s="420"/>
      <c r="DW48" s="420"/>
      <c r="DX48" s="420"/>
      <c r="DY48" s="420"/>
      <c r="DZ48" s="420"/>
      <c r="EA48" s="420"/>
      <c r="EB48" s="420"/>
      <c r="EC48" s="420"/>
      <c r="ED48" s="420"/>
      <c r="EE48" s="420"/>
      <c r="EF48" s="420"/>
      <c r="EG48" s="420"/>
      <c r="EH48" s="420"/>
      <c r="EI48" s="420"/>
      <c r="EJ48" s="420"/>
      <c r="EK48" s="420"/>
      <c r="EL48" s="420"/>
      <c r="EM48" s="420"/>
      <c r="EN48" s="420"/>
      <c r="EO48" s="420"/>
      <c r="EP48" s="420"/>
      <c r="EQ48" s="420"/>
      <c r="ER48" s="420"/>
      <c r="ES48" s="420"/>
      <c r="ET48" s="420"/>
      <c r="EU48" s="420"/>
      <c r="EV48" s="420"/>
      <c r="EW48" s="420"/>
      <c r="EX48" s="420"/>
      <c r="EY48" s="420"/>
      <c r="EZ48" s="420"/>
      <c r="FA48" s="420"/>
      <c r="FB48" s="420"/>
      <c r="FC48" s="420"/>
      <c r="FD48" s="420"/>
      <c r="FE48" s="420"/>
      <c r="FF48" s="420"/>
      <c r="FG48" s="420"/>
      <c r="FH48" s="420"/>
      <c r="FI48" s="420"/>
      <c r="FJ48" s="420"/>
      <c r="FK48" s="420"/>
      <c r="FL48" s="420"/>
      <c r="FM48" s="420"/>
      <c r="FN48" s="420"/>
      <c r="FO48" s="420"/>
      <c r="FP48" s="420"/>
      <c r="FQ48" s="420"/>
      <c r="FR48" s="420"/>
      <c r="FS48" s="420"/>
      <c r="FT48" s="420"/>
      <c r="FU48" s="420"/>
      <c r="FV48" s="420"/>
      <c r="FW48" s="420"/>
      <c r="FX48" s="420"/>
      <c r="FY48" s="420"/>
      <c r="FZ48" s="420"/>
      <c r="GA48" s="420"/>
      <c r="GB48" s="420"/>
      <c r="GC48" s="420"/>
      <c r="GD48" s="420"/>
      <c r="GE48" s="420"/>
      <c r="GF48" s="420"/>
      <c r="GG48" s="420"/>
      <c r="GH48" s="420"/>
      <c r="GI48" s="420"/>
      <c r="GJ48" s="420"/>
      <c r="GK48" s="420"/>
      <c r="GL48" s="420"/>
      <c r="GM48" s="420"/>
      <c r="GN48" s="420"/>
      <c r="GO48" s="420"/>
      <c r="GP48" s="420"/>
      <c r="GQ48" s="420"/>
      <c r="GR48" s="420"/>
      <c r="GS48" s="420"/>
      <c r="GT48" s="420"/>
      <c r="GU48" s="420"/>
      <c r="GV48" s="420"/>
      <c r="GW48" s="420"/>
      <c r="GX48" s="420"/>
      <c r="GY48" s="420"/>
      <c r="GZ48" s="420"/>
      <c r="HA48" s="420"/>
      <c r="HB48" s="420"/>
      <c r="HC48" s="420"/>
      <c r="HD48" s="420"/>
      <c r="HE48" s="420"/>
      <c r="HF48" s="420"/>
      <c r="HG48" s="420"/>
      <c r="HH48" s="420"/>
      <c r="HI48" s="420"/>
      <c r="HJ48" s="420"/>
      <c r="HK48" s="420"/>
      <c r="HL48" s="420"/>
      <c r="HM48" s="420"/>
      <c r="HN48" s="420"/>
      <c r="HO48" s="420"/>
      <c r="HP48" s="420"/>
      <c r="HQ48" s="420"/>
      <c r="HR48" s="420"/>
      <c r="HS48" s="420"/>
      <c r="HT48" s="420"/>
      <c r="HU48" s="420"/>
      <c r="HV48" s="420"/>
      <c r="HW48" s="420"/>
      <c r="HX48" s="420"/>
      <c r="HY48" s="420"/>
      <c r="HZ48" s="420"/>
      <c r="IA48" s="420"/>
      <c r="IB48" s="420"/>
      <c r="IC48" s="420"/>
      <c r="ID48" s="420"/>
      <c r="IE48" s="420"/>
      <c r="IF48" s="420"/>
      <c r="IG48" s="420"/>
      <c r="IH48" s="420"/>
      <c r="II48" s="420"/>
      <c r="IJ48" s="420"/>
      <c r="IK48" s="420"/>
      <c r="IL48" s="420"/>
      <c r="IM48" s="420"/>
      <c r="IN48" s="420"/>
      <c r="IO48" s="420"/>
      <c r="IP48" s="420"/>
      <c r="IQ48" s="420"/>
      <c r="IR48" s="420"/>
      <c r="IS48" s="420"/>
      <c r="IT48" s="420"/>
      <c r="IU48" s="420"/>
      <c r="IV48" s="420"/>
      <c r="IW48" s="420"/>
      <c r="IX48" s="420"/>
      <c r="IY48" s="420"/>
      <c r="IZ48" s="420"/>
      <c r="JA48" s="420"/>
      <c r="JB48" s="420"/>
      <c r="JC48" s="420"/>
      <c r="JD48" s="420"/>
      <c r="JE48" s="420"/>
      <c r="JF48" s="420"/>
      <c r="JG48" s="420"/>
      <c r="JH48" s="420"/>
      <c r="JI48" s="420"/>
      <c r="JJ48" s="420"/>
      <c r="JK48" s="420"/>
      <c r="JL48" s="420"/>
      <c r="JM48" s="420"/>
      <c r="JN48" s="420"/>
      <c r="JO48" s="420"/>
      <c r="JP48" s="420"/>
      <c r="JQ48" s="420"/>
      <c r="JR48" s="420"/>
      <c r="JS48" s="420"/>
      <c r="JT48" s="420"/>
      <c r="JU48" s="420"/>
      <c r="JV48" s="420"/>
      <c r="JW48" s="420"/>
      <c r="JX48" s="420"/>
      <c r="JY48" s="420"/>
      <c r="JZ48" s="420"/>
      <c r="KA48" s="420"/>
      <c r="KB48" s="420"/>
      <c r="KC48" s="420"/>
      <c r="KD48" s="420"/>
      <c r="KE48" s="420"/>
      <c r="KF48" s="420"/>
      <c r="KG48" s="420"/>
      <c r="KH48" s="420"/>
      <c r="KI48" s="420"/>
      <c r="KJ48" s="420"/>
      <c r="KK48" s="420"/>
      <c r="KL48" s="420"/>
      <c r="KM48" s="420"/>
      <c r="KN48" s="420"/>
      <c r="KO48" s="420"/>
      <c r="KP48" s="420"/>
      <c r="KQ48" s="420"/>
      <c r="KR48" s="420"/>
      <c r="KS48" s="420"/>
      <c r="KT48" s="420"/>
      <c r="KU48" s="420"/>
      <c r="KV48" s="420"/>
      <c r="KW48" s="420"/>
      <c r="KX48" s="420"/>
      <c r="KY48" s="420"/>
      <c r="KZ48" s="420"/>
      <c r="LA48" s="420"/>
      <c r="LB48" s="420"/>
      <c r="LC48" s="420"/>
      <c r="LD48" s="420"/>
      <c r="LE48" s="420"/>
      <c r="LF48" s="420"/>
      <c r="LG48" s="420"/>
      <c r="LH48" s="420"/>
      <c r="LI48" s="420"/>
      <c r="LJ48" s="420"/>
      <c r="LK48" s="420"/>
      <c r="LL48" s="420"/>
      <c r="LM48" s="420"/>
      <c r="LN48" s="420"/>
      <c r="LO48" s="420"/>
      <c r="LP48" s="420"/>
      <c r="LQ48" s="420"/>
      <c r="LR48" s="420"/>
      <c r="LS48" s="420"/>
      <c r="LT48" s="420"/>
      <c r="LU48" s="420"/>
      <c r="LV48" s="420"/>
      <c r="LW48" s="420"/>
      <c r="LX48" s="420"/>
      <c r="LY48" s="420"/>
      <c r="LZ48" s="420"/>
      <c r="MA48" s="420"/>
      <c r="MB48" s="420"/>
      <c r="MC48" s="420"/>
      <c r="MD48" s="420"/>
      <c r="ME48" s="420"/>
      <c r="MF48" s="420"/>
      <c r="MG48" s="420"/>
      <c r="MH48" s="420"/>
      <c r="MI48" s="420"/>
      <c r="MJ48" s="420"/>
      <c r="MK48" s="420"/>
      <c r="ML48" s="420"/>
      <c r="MM48" s="420"/>
      <c r="MN48" s="420"/>
      <c r="MO48" s="420"/>
      <c r="MP48" s="420"/>
      <c r="MQ48" s="420"/>
      <c r="MR48" s="420"/>
      <c r="MS48" s="420"/>
      <c r="MT48" s="420"/>
      <c r="MU48" s="420"/>
      <c r="MV48" s="420"/>
      <c r="MW48" s="420"/>
      <c r="MX48" s="420"/>
      <c r="MY48" s="420"/>
      <c r="MZ48" s="420"/>
      <c r="NA48" s="420"/>
      <c r="NB48" s="420"/>
      <c r="NC48" s="420"/>
      <c r="ND48" s="420"/>
      <c r="NE48" s="420"/>
      <c r="NF48" s="420"/>
      <c r="NG48" s="420"/>
      <c r="NH48" s="420"/>
      <c r="NI48" s="420"/>
      <c r="NJ48" s="420"/>
      <c r="NK48" s="420"/>
      <c r="NL48" s="420"/>
      <c r="NM48" s="420"/>
      <c r="NN48" s="420"/>
      <c r="NO48" s="420"/>
      <c r="NP48" s="420"/>
      <c r="NQ48" s="420"/>
      <c r="NR48" s="420"/>
      <c r="NS48" s="420"/>
      <c r="NT48" s="420"/>
      <c r="NU48" s="420"/>
      <c r="NV48" s="420"/>
      <c r="NW48" s="420"/>
      <c r="NX48" s="420"/>
      <c r="NY48" s="420"/>
      <c r="NZ48" s="420"/>
      <c r="OA48" s="420"/>
      <c r="OB48" s="420"/>
      <c r="OC48" s="420"/>
      <c r="OD48" s="420"/>
      <c r="OE48" s="420"/>
      <c r="OF48" s="420"/>
      <c r="OG48" s="420"/>
      <c r="OH48" s="420"/>
      <c r="OI48" s="420"/>
      <c r="OJ48" s="420"/>
      <c r="OK48" s="420"/>
      <c r="OL48" s="420"/>
      <c r="OM48" s="420"/>
      <c r="ON48" s="420"/>
      <c r="OO48" s="420"/>
      <c r="OP48" s="420"/>
      <c r="OQ48" s="420"/>
      <c r="OR48" s="420"/>
      <c r="OS48" s="420"/>
      <c r="OT48" s="420"/>
      <c r="OU48" s="420"/>
      <c r="OV48" s="420"/>
      <c r="OW48" s="420"/>
      <c r="OX48" s="420"/>
      <c r="OY48" s="420"/>
      <c r="OZ48" s="420"/>
      <c r="PA48" s="420"/>
      <c r="PB48" s="420"/>
      <c r="PC48" s="420"/>
      <c r="PD48" s="420"/>
      <c r="PE48" s="420"/>
      <c r="PF48" s="420"/>
      <c r="PG48" s="420"/>
      <c r="PH48" s="420"/>
      <c r="PI48" s="420"/>
      <c r="PJ48" s="420"/>
      <c r="PK48" s="420"/>
      <c r="PL48" s="420"/>
      <c r="PM48" s="420"/>
      <c r="PN48" s="420"/>
      <c r="PO48" s="420"/>
      <c r="PP48" s="420"/>
      <c r="PQ48" s="420"/>
      <c r="PR48" s="420"/>
      <c r="PS48" s="420"/>
      <c r="PT48" s="420"/>
      <c r="PU48" s="420"/>
      <c r="PV48" s="420"/>
      <c r="PW48" s="420"/>
      <c r="PX48" s="420"/>
      <c r="PY48" s="420"/>
      <c r="PZ48" s="420"/>
      <c r="QA48" s="420"/>
      <c r="QB48" s="420"/>
      <c r="QC48" s="420"/>
      <c r="QD48" s="420"/>
      <c r="QE48" s="420"/>
      <c r="QF48" s="420"/>
      <c r="QG48" s="420"/>
      <c r="QH48" s="420"/>
      <c r="QI48" s="420"/>
      <c r="QJ48" s="420"/>
      <c r="QK48" s="420"/>
      <c r="QL48" s="420"/>
      <c r="QM48" s="420"/>
      <c r="QN48" s="420"/>
      <c r="QO48" s="420"/>
      <c r="QP48" s="420"/>
      <c r="QQ48" s="420"/>
      <c r="QR48" s="420"/>
      <c r="QS48" s="420"/>
      <c r="QT48" s="420"/>
      <c r="QU48" s="420"/>
      <c r="QV48" s="420"/>
      <c r="QW48" s="420"/>
      <c r="QX48" s="420"/>
      <c r="QY48" s="420"/>
      <c r="QZ48" s="420"/>
      <c r="RA48" s="420"/>
      <c r="RB48" s="420"/>
      <c r="RC48" s="420"/>
      <c r="RD48" s="420"/>
      <c r="RE48" s="420"/>
      <c r="RF48" s="420"/>
      <c r="RG48" s="420"/>
      <c r="RH48" s="420"/>
      <c r="RI48" s="420"/>
      <c r="RJ48" s="420"/>
      <c r="RK48" s="420"/>
      <c r="RL48" s="420"/>
      <c r="RM48" s="420"/>
      <c r="RN48" s="420"/>
      <c r="RO48" s="420"/>
      <c r="RP48" s="420"/>
      <c r="RQ48" s="420"/>
      <c r="RR48" s="420"/>
      <c r="RS48" s="420"/>
      <c r="RT48" s="420"/>
      <c r="RU48" s="420"/>
      <c r="RV48" s="420"/>
      <c r="RW48" s="420"/>
      <c r="RX48" s="420"/>
      <c r="RY48" s="420"/>
      <c r="RZ48" s="420"/>
      <c r="SA48" s="420"/>
      <c r="SB48" s="420"/>
      <c r="SC48" s="420"/>
      <c r="SD48" s="420"/>
      <c r="SE48" s="420"/>
      <c r="SF48" s="420"/>
      <c r="SG48" s="420"/>
      <c r="SH48" s="420"/>
      <c r="SI48" s="420"/>
      <c r="SJ48" s="420"/>
      <c r="SK48" s="267"/>
      <c r="SL48" s="254"/>
      <c r="SM48" s="242"/>
      <c r="SN48" s="242"/>
      <c r="SO48" s="242"/>
    </row>
    <row r="49" spans="1:509" outlineLevel="2" x14ac:dyDescent="0.35">
      <c r="A49" s="242"/>
      <c r="B49" s="251"/>
      <c r="C49" s="438">
        <f>INT($C$29)+2</f>
        <v>3</v>
      </c>
      <c r="D49" s="267"/>
      <c r="E49" s="316">
        <v>0</v>
      </c>
      <c r="F49" s="322"/>
      <c r="G49" s="322"/>
      <c r="H49" s="267"/>
      <c r="I49" s="272" t="s">
        <v>816</v>
      </c>
      <c r="J49" s="288" t="s">
        <v>686</v>
      </c>
      <c r="K49" s="288"/>
      <c r="L49" s="515">
        <v>5.25</v>
      </c>
      <c r="M49" s="516">
        <v>5.25</v>
      </c>
      <c r="N49" s="516">
        <v>5.25</v>
      </c>
      <c r="O49" s="516">
        <v>5.25</v>
      </c>
      <c r="P49" s="516">
        <v>5.25</v>
      </c>
      <c r="Q49" s="516">
        <v>5.25</v>
      </c>
      <c r="R49" s="516">
        <v>5.25</v>
      </c>
      <c r="S49" s="516">
        <v>5.25</v>
      </c>
      <c r="T49" s="516">
        <v>5.25</v>
      </c>
      <c r="U49" s="516">
        <v>5.25</v>
      </c>
      <c r="V49" s="516">
        <v>5.25</v>
      </c>
      <c r="W49" s="516">
        <v>5.25</v>
      </c>
      <c r="X49" s="516">
        <v>5</v>
      </c>
      <c r="Y49" s="516">
        <v>5</v>
      </c>
      <c r="Z49" s="516">
        <v>5</v>
      </c>
      <c r="AA49" s="516">
        <v>5</v>
      </c>
      <c r="AB49" s="516">
        <v>4.75</v>
      </c>
      <c r="AC49" s="516">
        <v>4.75</v>
      </c>
      <c r="AD49" s="516">
        <v>4.5</v>
      </c>
      <c r="AE49" s="516">
        <v>4.5</v>
      </c>
      <c r="AF49" s="516">
        <v>5</v>
      </c>
      <c r="AG49" s="516">
        <v>5</v>
      </c>
      <c r="AH49" s="516">
        <v>5</v>
      </c>
      <c r="AI49" s="516">
        <v>5.0999999999999996</v>
      </c>
      <c r="AJ49" s="516">
        <v>5.0999999999999996</v>
      </c>
      <c r="AK49" s="516">
        <v>5.0999999999999996</v>
      </c>
      <c r="AL49" s="516">
        <v>5.0999999999999996</v>
      </c>
      <c r="AM49" s="516">
        <v>5.0999999999999996</v>
      </c>
      <c r="AN49" s="516">
        <v>7</v>
      </c>
      <c r="AO49" s="516">
        <v>7</v>
      </c>
      <c r="AP49" s="516">
        <v>7</v>
      </c>
      <c r="AQ49" s="516">
        <v>7</v>
      </c>
      <c r="AR49" s="516">
        <v>7</v>
      </c>
      <c r="AS49" s="516">
        <v>7</v>
      </c>
      <c r="AT49" s="516">
        <v>7</v>
      </c>
      <c r="AU49" s="516">
        <v>7</v>
      </c>
      <c r="AV49" s="516">
        <v>11</v>
      </c>
      <c r="AW49" s="516">
        <v>11</v>
      </c>
      <c r="AX49" s="516">
        <v>11</v>
      </c>
      <c r="AY49" s="516">
        <v>11</v>
      </c>
      <c r="AZ49" s="516">
        <v>8</v>
      </c>
      <c r="BA49" s="516">
        <v>8</v>
      </c>
      <c r="BB49" s="516">
        <v>8</v>
      </c>
      <c r="BC49" s="516">
        <v>5.5</v>
      </c>
      <c r="BD49" s="516">
        <v>5.5</v>
      </c>
      <c r="BE49" s="516">
        <v>5.5</v>
      </c>
      <c r="BF49" s="516">
        <v>5.5</v>
      </c>
      <c r="BG49" s="516">
        <v>5.5</v>
      </c>
      <c r="BH49" s="516">
        <v>5.25</v>
      </c>
      <c r="BI49" s="516">
        <v>5.25</v>
      </c>
      <c r="BJ49" s="516">
        <v>5.25</v>
      </c>
      <c r="BK49" s="516">
        <v>5.25</v>
      </c>
      <c r="BL49" s="516">
        <v>5.25</v>
      </c>
      <c r="BM49" s="516">
        <v>5.25</v>
      </c>
      <c r="BN49" s="516">
        <v>5.25</v>
      </c>
      <c r="BO49" s="516">
        <v>5.25</v>
      </c>
      <c r="BP49" s="516">
        <v>5.25</v>
      </c>
      <c r="BQ49" s="516">
        <v>5.25</v>
      </c>
      <c r="BR49" s="516">
        <v>5.25</v>
      </c>
      <c r="BS49" s="516">
        <v>5.25</v>
      </c>
      <c r="BT49" s="516">
        <v>5.25</v>
      </c>
      <c r="BU49" s="516">
        <v>5.25</v>
      </c>
      <c r="BV49" s="516">
        <v>5.25</v>
      </c>
      <c r="BW49" s="516">
        <v>5.25</v>
      </c>
      <c r="BX49" s="516">
        <v>5</v>
      </c>
      <c r="BY49" s="516">
        <v>5</v>
      </c>
      <c r="BZ49" s="516">
        <v>5</v>
      </c>
      <c r="CA49" s="516">
        <v>5</v>
      </c>
      <c r="CB49" s="516">
        <v>4.75</v>
      </c>
      <c r="CC49" s="516">
        <v>4.75</v>
      </c>
      <c r="CD49" s="516">
        <v>4.5</v>
      </c>
      <c r="CE49" s="516">
        <v>4.5</v>
      </c>
      <c r="CF49" s="516">
        <v>5</v>
      </c>
      <c r="CG49" s="516">
        <v>5</v>
      </c>
      <c r="CH49" s="516">
        <v>5</v>
      </c>
      <c r="CI49" s="516">
        <v>5.0999999999999996</v>
      </c>
      <c r="CJ49" s="516">
        <v>5.0999999999999996</v>
      </c>
      <c r="CK49" s="516">
        <v>5.0999999999999996</v>
      </c>
      <c r="CL49" s="516">
        <v>5.0999999999999996</v>
      </c>
      <c r="CM49" s="516">
        <v>5.0999999999999996</v>
      </c>
      <c r="CN49" s="516">
        <v>7</v>
      </c>
      <c r="CO49" s="516">
        <v>7</v>
      </c>
      <c r="CP49" s="516">
        <v>7</v>
      </c>
      <c r="CQ49" s="516">
        <v>7</v>
      </c>
      <c r="CR49" s="516">
        <v>7</v>
      </c>
      <c r="CS49" s="516">
        <v>7</v>
      </c>
      <c r="CT49" s="516">
        <v>7</v>
      </c>
      <c r="CU49" s="516">
        <v>7</v>
      </c>
      <c r="CV49" s="516">
        <v>11</v>
      </c>
      <c r="CW49" s="516">
        <v>11</v>
      </c>
      <c r="CX49" s="516">
        <v>11</v>
      </c>
      <c r="CY49" s="516">
        <v>11</v>
      </c>
      <c r="CZ49" s="516">
        <v>8</v>
      </c>
      <c r="DA49" s="516">
        <v>8</v>
      </c>
      <c r="DB49" s="516">
        <v>8</v>
      </c>
      <c r="DC49" s="516">
        <v>5.5</v>
      </c>
      <c r="DD49" s="516">
        <v>5.5</v>
      </c>
      <c r="DE49" s="516">
        <v>5.5</v>
      </c>
      <c r="DF49" s="516">
        <v>5.5</v>
      </c>
      <c r="DG49" s="516">
        <v>5.5</v>
      </c>
      <c r="DH49" s="516">
        <v>5.25</v>
      </c>
      <c r="DI49" s="516">
        <v>5.25</v>
      </c>
      <c r="DJ49" s="516">
        <v>5.25</v>
      </c>
      <c r="DK49" s="516">
        <v>5.25</v>
      </c>
      <c r="DL49" s="516">
        <v>5.25</v>
      </c>
      <c r="DM49" s="516">
        <v>5.25</v>
      </c>
      <c r="DN49" s="516">
        <v>5.25</v>
      </c>
      <c r="DO49" s="516">
        <v>5.25</v>
      </c>
      <c r="DP49" s="516">
        <v>5.25</v>
      </c>
      <c r="DQ49" s="516">
        <v>5.25</v>
      </c>
      <c r="DR49" s="516">
        <v>5.25</v>
      </c>
      <c r="DS49" s="516">
        <v>5.25</v>
      </c>
      <c r="DT49" s="516">
        <v>5.25</v>
      </c>
      <c r="DU49" s="516">
        <v>5.25</v>
      </c>
      <c r="DV49" s="516">
        <v>5.25</v>
      </c>
      <c r="DW49" s="516">
        <v>5.25</v>
      </c>
      <c r="DX49" s="516">
        <v>5</v>
      </c>
      <c r="DY49" s="516">
        <v>5</v>
      </c>
      <c r="DZ49" s="516">
        <v>5</v>
      </c>
      <c r="EA49" s="516">
        <v>5</v>
      </c>
      <c r="EB49" s="516">
        <v>4.75</v>
      </c>
      <c r="EC49" s="516">
        <v>4.75</v>
      </c>
      <c r="ED49" s="516">
        <v>4.5</v>
      </c>
      <c r="EE49" s="516">
        <v>4.5</v>
      </c>
      <c r="EF49" s="516">
        <v>5</v>
      </c>
      <c r="EG49" s="516">
        <v>5</v>
      </c>
      <c r="EH49" s="516">
        <v>5</v>
      </c>
      <c r="EI49" s="516">
        <v>5.0999999999999996</v>
      </c>
      <c r="EJ49" s="516">
        <v>5.0999999999999996</v>
      </c>
      <c r="EK49" s="516">
        <v>5.0999999999999996</v>
      </c>
      <c r="EL49" s="516">
        <v>5.0999999999999996</v>
      </c>
      <c r="EM49" s="516">
        <v>5.0999999999999996</v>
      </c>
      <c r="EN49" s="516">
        <v>7</v>
      </c>
      <c r="EO49" s="516">
        <v>7</v>
      </c>
      <c r="EP49" s="516">
        <v>7</v>
      </c>
      <c r="EQ49" s="516">
        <v>7</v>
      </c>
      <c r="ER49" s="516">
        <v>7</v>
      </c>
      <c r="ES49" s="516">
        <v>7</v>
      </c>
      <c r="ET49" s="516">
        <v>7</v>
      </c>
      <c r="EU49" s="516">
        <v>7</v>
      </c>
      <c r="EV49" s="516">
        <v>11</v>
      </c>
      <c r="EW49" s="516">
        <v>11</v>
      </c>
      <c r="EX49" s="516">
        <v>11</v>
      </c>
      <c r="EY49" s="516">
        <v>11</v>
      </c>
      <c r="EZ49" s="516">
        <v>8</v>
      </c>
      <c r="FA49" s="516">
        <v>8</v>
      </c>
      <c r="FB49" s="516">
        <v>8</v>
      </c>
      <c r="FC49" s="516">
        <v>5.5</v>
      </c>
      <c r="FD49" s="516">
        <v>5.5</v>
      </c>
      <c r="FE49" s="516">
        <v>5.5</v>
      </c>
      <c r="FF49" s="516">
        <v>5.5</v>
      </c>
      <c r="FG49" s="516">
        <v>5.5</v>
      </c>
      <c r="FH49" s="516">
        <v>5.25</v>
      </c>
      <c r="FI49" s="516">
        <v>5.25</v>
      </c>
      <c r="FJ49" s="516">
        <v>5.25</v>
      </c>
      <c r="FK49" s="516">
        <v>5.25</v>
      </c>
      <c r="FL49" s="516">
        <v>5.25</v>
      </c>
      <c r="FM49" s="516">
        <v>5.25</v>
      </c>
      <c r="FN49" s="516">
        <v>5.25</v>
      </c>
      <c r="FO49" s="516">
        <v>5.25</v>
      </c>
      <c r="FP49" s="516">
        <v>5.25</v>
      </c>
      <c r="FQ49" s="516">
        <v>5.25</v>
      </c>
      <c r="FR49" s="516">
        <v>5.25</v>
      </c>
      <c r="FS49" s="516">
        <v>5.25</v>
      </c>
      <c r="FT49" s="516">
        <v>5.25</v>
      </c>
      <c r="FU49" s="516">
        <v>5.25</v>
      </c>
      <c r="FV49" s="516">
        <v>5.25</v>
      </c>
      <c r="FW49" s="516">
        <v>5.25</v>
      </c>
      <c r="FX49" s="516">
        <v>5</v>
      </c>
      <c r="FY49" s="516">
        <v>5</v>
      </c>
      <c r="FZ49" s="516">
        <v>5</v>
      </c>
      <c r="GA49" s="516">
        <v>5</v>
      </c>
      <c r="GB49" s="516">
        <v>4.75</v>
      </c>
      <c r="GC49" s="516">
        <v>4.75</v>
      </c>
      <c r="GD49" s="516">
        <v>4.5</v>
      </c>
      <c r="GE49" s="516">
        <v>4.5</v>
      </c>
      <c r="GF49" s="516">
        <v>5</v>
      </c>
      <c r="GG49" s="516">
        <v>5</v>
      </c>
      <c r="GH49" s="516">
        <v>5</v>
      </c>
      <c r="GI49" s="516">
        <v>5.0999999999999996</v>
      </c>
      <c r="GJ49" s="516">
        <v>5.0999999999999996</v>
      </c>
      <c r="GK49" s="516">
        <v>5.0999999999999996</v>
      </c>
      <c r="GL49" s="516">
        <v>5.0999999999999996</v>
      </c>
      <c r="GM49" s="516">
        <v>5.0999999999999996</v>
      </c>
      <c r="GN49" s="516">
        <v>7</v>
      </c>
      <c r="GO49" s="516">
        <v>7</v>
      </c>
      <c r="GP49" s="516">
        <v>7</v>
      </c>
      <c r="GQ49" s="516">
        <v>7</v>
      </c>
      <c r="GR49" s="516">
        <v>7</v>
      </c>
      <c r="GS49" s="516">
        <v>7</v>
      </c>
      <c r="GT49" s="516">
        <v>7</v>
      </c>
      <c r="GU49" s="516">
        <v>7</v>
      </c>
      <c r="GV49" s="516">
        <v>11</v>
      </c>
      <c r="GW49" s="516">
        <v>11</v>
      </c>
      <c r="GX49" s="516">
        <v>11</v>
      </c>
      <c r="GY49" s="516">
        <v>11</v>
      </c>
      <c r="GZ49" s="516">
        <v>8</v>
      </c>
      <c r="HA49" s="516">
        <v>8</v>
      </c>
      <c r="HB49" s="516">
        <v>8</v>
      </c>
      <c r="HC49" s="516">
        <v>5.5</v>
      </c>
      <c r="HD49" s="516">
        <v>5.5</v>
      </c>
      <c r="HE49" s="516">
        <v>5.5</v>
      </c>
      <c r="HF49" s="516">
        <v>5.5</v>
      </c>
      <c r="HG49" s="516">
        <v>5.5</v>
      </c>
      <c r="HH49" s="516">
        <v>5.25</v>
      </c>
      <c r="HI49" s="516">
        <v>5.25</v>
      </c>
      <c r="HJ49" s="516">
        <v>5.25</v>
      </c>
      <c r="HK49" s="516">
        <v>5.25</v>
      </c>
      <c r="HL49" s="516">
        <v>5.25</v>
      </c>
      <c r="HM49" s="516">
        <v>5.25</v>
      </c>
      <c r="HN49" s="516">
        <v>5.25</v>
      </c>
      <c r="HO49" s="516">
        <v>5.25</v>
      </c>
      <c r="HP49" s="516">
        <v>5.25</v>
      </c>
      <c r="HQ49" s="516">
        <v>5.25</v>
      </c>
      <c r="HR49" s="516">
        <v>5.25</v>
      </c>
      <c r="HS49" s="516">
        <v>5.25</v>
      </c>
      <c r="HT49" s="516">
        <v>5.25</v>
      </c>
      <c r="HU49" s="516">
        <v>5.25</v>
      </c>
      <c r="HV49" s="516">
        <v>5.25</v>
      </c>
      <c r="HW49" s="516">
        <v>5.25</v>
      </c>
      <c r="HX49" s="516">
        <v>5</v>
      </c>
      <c r="HY49" s="516">
        <v>5</v>
      </c>
      <c r="HZ49" s="516">
        <v>5</v>
      </c>
      <c r="IA49" s="516">
        <v>5</v>
      </c>
      <c r="IB49" s="516">
        <v>4.75</v>
      </c>
      <c r="IC49" s="516">
        <v>4.75</v>
      </c>
      <c r="ID49" s="516">
        <v>4.5</v>
      </c>
      <c r="IE49" s="516">
        <v>4.5</v>
      </c>
      <c r="IF49" s="516">
        <v>5</v>
      </c>
      <c r="IG49" s="516">
        <v>5</v>
      </c>
      <c r="IH49" s="516">
        <v>5</v>
      </c>
      <c r="II49" s="516">
        <v>5.0999999999999996</v>
      </c>
      <c r="IJ49" s="516">
        <v>5.0999999999999996</v>
      </c>
      <c r="IK49" s="516">
        <v>5.0999999999999996</v>
      </c>
      <c r="IL49" s="516">
        <v>5.0999999999999996</v>
      </c>
      <c r="IM49" s="516">
        <v>5.0999999999999996</v>
      </c>
      <c r="IN49" s="516">
        <v>7</v>
      </c>
      <c r="IO49" s="516">
        <v>7</v>
      </c>
      <c r="IP49" s="516">
        <v>7</v>
      </c>
      <c r="IQ49" s="516">
        <v>7</v>
      </c>
      <c r="IR49" s="516">
        <v>7</v>
      </c>
      <c r="IS49" s="516">
        <v>7</v>
      </c>
      <c r="IT49" s="516">
        <v>7</v>
      </c>
      <c r="IU49" s="516">
        <v>7</v>
      </c>
      <c r="IV49" s="516">
        <v>11</v>
      </c>
      <c r="IW49" s="516">
        <v>11</v>
      </c>
      <c r="IX49" s="516">
        <v>11</v>
      </c>
      <c r="IY49" s="516">
        <v>11</v>
      </c>
      <c r="IZ49" s="516">
        <v>8</v>
      </c>
      <c r="JA49" s="516">
        <v>8</v>
      </c>
      <c r="JB49" s="516">
        <v>8</v>
      </c>
      <c r="JC49" s="516">
        <v>5.5</v>
      </c>
      <c r="JD49" s="516">
        <v>5.5</v>
      </c>
      <c r="JE49" s="516">
        <v>5.5</v>
      </c>
      <c r="JF49" s="516">
        <v>5.5</v>
      </c>
      <c r="JG49" s="516">
        <v>5.5</v>
      </c>
      <c r="JH49" s="516">
        <v>5.25</v>
      </c>
      <c r="JI49" s="516">
        <v>5.25</v>
      </c>
      <c r="JJ49" s="516">
        <v>5.25</v>
      </c>
      <c r="JK49" s="516">
        <v>5.25</v>
      </c>
      <c r="JL49" s="516">
        <v>5.25</v>
      </c>
      <c r="JM49" s="516">
        <v>5.25</v>
      </c>
      <c r="JN49" s="516">
        <v>5.25</v>
      </c>
      <c r="JO49" s="516">
        <v>5.25</v>
      </c>
      <c r="JP49" s="516">
        <v>5.25</v>
      </c>
      <c r="JQ49" s="516">
        <v>5.25</v>
      </c>
      <c r="JR49" s="516">
        <v>5.25</v>
      </c>
      <c r="JS49" s="516">
        <v>5.25</v>
      </c>
      <c r="JT49" s="516">
        <v>5.25</v>
      </c>
      <c r="JU49" s="516">
        <v>5.25</v>
      </c>
      <c r="JV49" s="516">
        <v>5.25</v>
      </c>
      <c r="JW49" s="516">
        <v>5.25</v>
      </c>
      <c r="JX49" s="516">
        <v>5</v>
      </c>
      <c r="JY49" s="516">
        <v>5</v>
      </c>
      <c r="JZ49" s="516">
        <v>5</v>
      </c>
      <c r="KA49" s="516">
        <v>5</v>
      </c>
      <c r="KB49" s="516">
        <v>4.75</v>
      </c>
      <c r="KC49" s="516">
        <v>4.75</v>
      </c>
      <c r="KD49" s="516">
        <v>4.5</v>
      </c>
      <c r="KE49" s="516">
        <v>4.5</v>
      </c>
      <c r="KF49" s="516">
        <v>5</v>
      </c>
      <c r="KG49" s="516">
        <v>5</v>
      </c>
      <c r="KH49" s="516">
        <v>5</v>
      </c>
      <c r="KI49" s="516">
        <v>5.0999999999999996</v>
      </c>
      <c r="KJ49" s="516">
        <v>5.0999999999999996</v>
      </c>
      <c r="KK49" s="516">
        <v>5.0999999999999996</v>
      </c>
      <c r="KL49" s="516">
        <v>5.0999999999999996</v>
      </c>
      <c r="KM49" s="516">
        <v>5.0999999999999996</v>
      </c>
      <c r="KN49" s="516">
        <v>7</v>
      </c>
      <c r="KO49" s="516">
        <v>7</v>
      </c>
      <c r="KP49" s="516">
        <v>7</v>
      </c>
      <c r="KQ49" s="516">
        <v>7</v>
      </c>
      <c r="KR49" s="516">
        <v>7</v>
      </c>
      <c r="KS49" s="516">
        <v>7</v>
      </c>
      <c r="KT49" s="516">
        <v>7</v>
      </c>
      <c r="KU49" s="516">
        <v>7</v>
      </c>
      <c r="KV49" s="516">
        <v>11</v>
      </c>
      <c r="KW49" s="516">
        <v>11</v>
      </c>
      <c r="KX49" s="516">
        <v>11</v>
      </c>
      <c r="KY49" s="516">
        <v>11</v>
      </c>
      <c r="KZ49" s="516">
        <v>8</v>
      </c>
      <c r="LA49" s="516">
        <v>8</v>
      </c>
      <c r="LB49" s="516">
        <v>8</v>
      </c>
      <c r="LC49" s="516">
        <v>5.5</v>
      </c>
      <c r="LD49" s="516">
        <v>5.5</v>
      </c>
      <c r="LE49" s="516">
        <v>5.5</v>
      </c>
      <c r="LF49" s="516">
        <v>5.5</v>
      </c>
      <c r="LG49" s="516">
        <v>5.5</v>
      </c>
      <c r="LH49" s="516">
        <v>5.25</v>
      </c>
      <c r="LI49" s="516">
        <v>5.25</v>
      </c>
      <c r="LJ49" s="516">
        <v>5.25</v>
      </c>
      <c r="LK49" s="516">
        <v>5.25</v>
      </c>
      <c r="LL49" s="516">
        <v>5.25</v>
      </c>
      <c r="LM49" s="516">
        <v>5.25</v>
      </c>
      <c r="LN49" s="516">
        <v>5.25</v>
      </c>
      <c r="LO49" s="516">
        <v>5.25</v>
      </c>
      <c r="LP49" s="516">
        <v>5.25</v>
      </c>
      <c r="LQ49" s="516">
        <v>5.25</v>
      </c>
      <c r="LR49" s="516">
        <v>5.25</v>
      </c>
      <c r="LS49" s="516">
        <v>5.25</v>
      </c>
      <c r="LT49" s="516">
        <v>5.25</v>
      </c>
      <c r="LU49" s="516">
        <v>5.25</v>
      </c>
      <c r="LV49" s="516">
        <v>5.25</v>
      </c>
      <c r="LW49" s="516">
        <v>5.25</v>
      </c>
      <c r="LX49" s="516">
        <v>5</v>
      </c>
      <c r="LY49" s="516">
        <v>5</v>
      </c>
      <c r="LZ49" s="516">
        <v>5</v>
      </c>
      <c r="MA49" s="516">
        <v>5</v>
      </c>
      <c r="MB49" s="516">
        <v>4.75</v>
      </c>
      <c r="MC49" s="516">
        <v>4.75</v>
      </c>
      <c r="MD49" s="516">
        <v>4.5</v>
      </c>
      <c r="ME49" s="516">
        <v>4.5</v>
      </c>
      <c r="MF49" s="516">
        <v>5</v>
      </c>
      <c r="MG49" s="516">
        <v>5</v>
      </c>
      <c r="MH49" s="516">
        <v>5</v>
      </c>
      <c r="MI49" s="516">
        <v>5.0999999999999996</v>
      </c>
      <c r="MJ49" s="516">
        <v>5.0999999999999996</v>
      </c>
      <c r="MK49" s="516">
        <v>5.0999999999999996</v>
      </c>
      <c r="ML49" s="516">
        <v>5.0999999999999996</v>
      </c>
      <c r="MM49" s="516">
        <v>5.0999999999999996</v>
      </c>
      <c r="MN49" s="516">
        <v>7</v>
      </c>
      <c r="MO49" s="516">
        <v>7</v>
      </c>
      <c r="MP49" s="516">
        <v>7</v>
      </c>
      <c r="MQ49" s="516">
        <v>7</v>
      </c>
      <c r="MR49" s="516">
        <v>7</v>
      </c>
      <c r="MS49" s="516">
        <v>7</v>
      </c>
      <c r="MT49" s="516">
        <v>7</v>
      </c>
      <c r="MU49" s="516">
        <v>7</v>
      </c>
      <c r="MV49" s="516">
        <v>11</v>
      </c>
      <c r="MW49" s="516">
        <v>11</v>
      </c>
      <c r="MX49" s="516">
        <v>11</v>
      </c>
      <c r="MY49" s="516">
        <v>11</v>
      </c>
      <c r="MZ49" s="516">
        <v>8</v>
      </c>
      <c r="NA49" s="516">
        <v>8</v>
      </c>
      <c r="NB49" s="516">
        <v>8</v>
      </c>
      <c r="NC49" s="516">
        <v>5.5</v>
      </c>
      <c r="ND49" s="516">
        <v>5.5</v>
      </c>
      <c r="NE49" s="516">
        <v>5.5</v>
      </c>
      <c r="NF49" s="516">
        <v>5.5</v>
      </c>
      <c r="NG49" s="516">
        <v>5.5</v>
      </c>
      <c r="NH49" s="516">
        <v>5.25</v>
      </c>
      <c r="NI49" s="516">
        <v>5.25</v>
      </c>
      <c r="NJ49" s="516">
        <v>5.25</v>
      </c>
      <c r="NK49" s="516">
        <v>5.25</v>
      </c>
      <c r="NL49" s="516">
        <v>5.25</v>
      </c>
      <c r="NM49" s="516">
        <v>5.25</v>
      </c>
      <c r="NN49" s="516">
        <v>5.25</v>
      </c>
      <c r="NO49" s="516">
        <v>5.25</v>
      </c>
      <c r="NP49" s="516">
        <v>5.25</v>
      </c>
      <c r="NQ49" s="516">
        <v>5.25</v>
      </c>
      <c r="NR49" s="516">
        <v>5.25</v>
      </c>
      <c r="NS49" s="516">
        <v>5.25</v>
      </c>
      <c r="NT49" s="516">
        <v>5.25</v>
      </c>
      <c r="NU49" s="516">
        <v>5.25</v>
      </c>
      <c r="NV49" s="516">
        <v>5.25</v>
      </c>
      <c r="NW49" s="516">
        <v>5.25</v>
      </c>
      <c r="NX49" s="516">
        <v>5</v>
      </c>
      <c r="NY49" s="516">
        <v>5</v>
      </c>
      <c r="NZ49" s="516">
        <v>5</v>
      </c>
      <c r="OA49" s="516">
        <v>5</v>
      </c>
      <c r="OB49" s="516">
        <v>4.75</v>
      </c>
      <c r="OC49" s="516">
        <v>4.75</v>
      </c>
      <c r="OD49" s="516">
        <v>4.5</v>
      </c>
      <c r="OE49" s="516">
        <v>4.5</v>
      </c>
      <c r="OF49" s="516">
        <v>5</v>
      </c>
      <c r="OG49" s="516">
        <v>5</v>
      </c>
      <c r="OH49" s="516">
        <v>5</v>
      </c>
      <c r="OI49" s="516">
        <v>5.0999999999999996</v>
      </c>
      <c r="OJ49" s="516">
        <v>5.0999999999999996</v>
      </c>
      <c r="OK49" s="516">
        <v>5.0999999999999996</v>
      </c>
      <c r="OL49" s="516">
        <v>5.0999999999999996</v>
      </c>
      <c r="OM49" s="516">
        <v>5.0999999999999996</v>
      </c>
      <c r="ON49" s="516">
        <v>7</v>
      </c>
      <c r="OO49" s="516">
        <v>7</v>
      </c>
      <c r="OP49" s="516">
        <v>7</v>
      </c>
      <c r="OQ49" s="516">
        <v>7</v>
      </c>
      <c r="OR49" s="516">
        <v>7</v>
      </c>
      <c r="OS49" s="516">
        <v>7</v>
      </c>
      <c r="OT49" s="516">
        <v>7</v>
      </c>
      <c r="OU49" s="516">
        <v>7</v>
      </c>
      <c r="OV49" s="516">
        <v>11</v>
      </c>
      <c r="OW49" s="516">
        <v>11</v>
      </c>
      <c r="OX49" s="516">
        <v>11</v>
      </c>
      <c r="OY49" s="516">
        <v>11</v>
      </c>
      <c r="OZ49" s="516">
        <v>8</v>
      </c>
      <c r="PA49" s="516">
        <v>8</v>
      </c>
      <c r="PB49" s="516">
        <v>8</v>
      </c>
      <c r="PC49" s="516">
        <v>5.5</v>
      </c>
      <c r="PD49" s="516">
        <v>5.5</v>
      </c>
      <c r="PE49" s="516">
        <v>5.5</v>
      </c>
      <c r="PF49" s="516">
        <v>5.5</v>
      </c>
      <c r="PG49" s="516">
        <v>5.5</v>
      </c>
      <c r="PH49" s="516">
        <v>5.25</v>
      </c>
      <c r="PI49" s="516">
        <v>5.25</v>
      </c>
      <c r="PJ49" s="516">
        <v>5.25</v>
      </c>
      <c r="PK49" s="516">
        <v>5.25</v>
      </c>
      <c r="PL49" s="516">
        <v>5.25</v>
      </c>
      <c r="PM49" s="516">
        <v>5.25</v>
      </c>
      <c r="PN49" s="516">
        <v>5.25</v>
      </c>
      <c r="PO49" s="516">
        <v>5.25</v>
      </c>
      <c r="PP49" s="516">
        <v>5.25</v>
      </c>
      <c r="PQ49" s="516">
        <v>5.25</v>
      </c>
      <c r="PR49" s="516">
        <v>5.25</v>
      </c>
      <c r="PS49" s="516">
        <v>5.25</v>
      </c>
      <c r="PT49" s="516">
        <v>5.25</v>
      </c>
      <c r="PU49" s="516">
        <v>5.25</v>
      </c>
      <c r="PV49" s="516">
        <v>5.25</v>
      </c>
      <c r="PW49" s="516">
        <v>5.25</v>
      </c>
      <c r="PX49" s="516">
        <v>5</v>
      </c>
      <c r="PY49" s="516">
        <v>5</v>
      </c>
      <c r="PZ49" s="516">
        <v>5</v>
      </c>
      <c r="QA49" s="516">
        <v>5</v>
      </c>
      <c r="QB49" s="516">
        <v>4.75</v>
      </c>
      <c r="QC49" s="516">
        <v>4.75</v>
      </c>
      <c r="QD49" s="516">
        <v>4.5</v>
      </c>
      <c r="QE49" s="516">
        <v>4.5</v>
      </c>
      <c r="QF49" s="516">
        <v>5</v>
      </c>
      <c r="QG49" s="516">
        <v>5</v>
      </c>
      <c r="QH49" s="516">
        <v>5</v>
      </c>
      <c r="QI49" s="516">
        <v>5.0999999999999996</v>
      </c>
      <c r="QJ49" s="516">
        <v>5.0999999999999996</v>
      </c>
      <c r="QK49" s="516">
        <v>5.0999999999999996</v>
      </c>
      <c r="QL49" s="516">
        <v>5.0999999999999996</v>
      </c>
      <c r="QM49" s="516">
        <v>5.0999999999999996</v>
      </c>
      <c r="QN49" s="516">
        <v>7</v>
      </c>
      <c r="QO49" s="516">
        <v>7</v>
      </c>
      <c r="QP49" s="516">
        <v>7</v>
      </c>
      <c r="QQ49" s="516">
        <v>7</v>
      </c>
      <c r="QR49" s="516">
        <v>7</v>
      </c>
      <c r="QS49" s="516">
        <v>7</v>
      </c>
      <c r="QT49" s="516">
        <v>7</v>
      </c>
      <c r="QU49" s="516">
        <v>7</v>
      </c>
      <c r="QV49" s="516">
        <v>11</v>
      </c>
      <c r="QW49" s="516">
        <v>11</v>
      </c>
      <c r="QX49" s="516">
        <v>11</v>
      </c>
      <c r="QY49" s="516">
        <v>11</v>
      </c>
      <c r="QZ49" s="516">
        <v>8</v>
      </c>
      <c r="RA49" s="516">
        <v>8</v>
      </c>
      <c r="RB49" s="516">
        <v>8</v>
      </c>
      <c r="RC49" s="516">
        <v>5.5</v>
      </c>
      <c r="RD49" s="516">
        <v>5.5</v>
      </c>
      <c r="RE49" s="516">
        <v>5.5</v>
      </c>
      <c r="RF49" s="516">
        <v>5.5</v>
      </c>
      <c r="RG49" s="516">
        <v>5.5</v>
      </c>
      <c r="RH49" s="516">
        <v>5.25</v>
      </c>
      <c r="RI49" s="516">
        <v>5.25</v>
      </c>
      <c r="RJ49" s="516">
        <v>5.25</v>
      </c>
      <c r="RK49" s="516">
        <v>5.25</v>
      </c>
      <c r="RL49" s="516">
        <v>5.25</v>
      </c>
      <c r="RM49" s="516">
        <v>5.25</v>
      </c>
      <c r="RN49" s="516">
        <v>5.25</v>
      </c>
      <c r="RO49" s="516">
        <v>5.25</v>
      </c>
      <c r="RP49" s="516">
        <v>5.25</v>
      </c>
      <c r="RQ49" s="516">
        <v>5.25</v>
      </c>
      <c r="RR49" s="516">
        <v>5.25</v>
      </c>
      <c r="RS49" s="516">
        <v>5.25</v>
      </c>
      <c r="RT49" s="516">
        <v>5.25</v>
      </c>
      <c r="RU49" s="516">
        <v>5.25</v>
      </c>
      <c r="RV49" s="516">
        <v>5.25</v>
      </c>
      <c r="RW49" s="516">
        <v>5.25</v>
      </c>
      <c r="RX49" s="516">
        <v>5</v>
      </c>
      <c r="RY49" s="516">
        <v>5</v>
      </c>
      <c r="RZ49" s="516">
        <v>5</v>
      </c>
      <c r="SA49" s="516">
        <v>5</v>
      </c>
      <c r="SB49" s="516">
        <v>4.75</v>
      </c>
      <c r="SC49" s="516">
        <v>4.75</v>
      </c>
      <c r="SD49" s="516">
        <v>4.5</v>
      </c>
      <c r="SE49" s="516">
        <v>4.5</v>
      </c>
      <c r="SF49" s="516">
        <v>5</v>
      </c>
      <c r="SG49" s="516">
        <v>5</v>
      </c>
      <c r="SH49" s="516">
        <v>5</v>
      </c>
      <c r="SI49" s="516">
        <v>5.0999999999999996</v>
      </c>
      <c r="SJ49" s="516">
        <v>5.0999999999999996</v>
      </c>
      <c r="SK49" s="267">
        <f t="shared" ref="SK49:SK70" si="32">SJ49</f>
        <v>5.0999999999999996</v>
      </c>
      <c r="SL49" s="254"/>
      <c r="SM49" s="242"/>
      <c r="SN49" s="242"/>
      <c r="SO49" s="242"/>
    </row>
    <row r="50" spans="1:509" outlineLevel="3" x14ac:dyDescent="0.35">
      <c r="A50" s="242"/>
      <c r="B50" s="251"/>
      <c r="C50" s="438">
        <f t="shared" ref="C50:C111" si="33">INT($C$29)+3</f>
        <v>4</v>
      </c>
      <c r="D50" s="267"/>
      <c r="E50" s="316"/>
      <c r="F50" s="322">
        <v>3</v>
      </c>
      <c r="G50" s="322">
        <v>1.5</v>
      </c>
      <c r="H50" s="267"/>
      <c r="I50" s="274"/>
      <c r="J50" s="288" t="s">
        <v>173</v>
      </c>
      <c r="K50" s="454">
        <v>0.5</v>
      </c>
      <c r="L50" s="881">
        <f t="shared" ref="L50:BW50" si="34">L49-MIN($G50,(L49-$F50)/4)</f>
        <v>4.6875</v>
      </c>
      <c r="M50" s="881">
        <f t="shared" si="34"/>
        <v>4.6875</v>
      </c>
      <c r="N50" s="881">
        <f t="shared" si="34"/>
        <v>4.6875</v>
      </c>
      <c r="O50" s="881">
        <f t="shared" si="34"/>
        <v>4.6875</v>
      </c>
      <c r="P50" s="881">
        <f t="shared" si="34"/>
        <v>4.6875</v>
      </c>
      <c r="Q50" s="881">
        <f t="shared" si="34"/>
        <v>4.6875</v>
      </c>
      <c r="R50" s="881">
        <f t="shared" si="34"/>
        <v>4.6875</v>
      </c>
      <c r="S50" s="881">
        <f t="shared" si="34"/>
        <v>4.6875</v>
      </c>
      <c r="T50" s="881">
        <f t="shared" si="34"/>
        <v>4.6875</v>
      </c>
      <c r="U50" s="881">
        <f t="shared" si="34"/>
        <v>4.6875</v>
      </c>
      <c r="V50" s="881">
        <f t="shared" si="34"/>
        <v>4.6875</v>
      </c>
      <c r="W50" s="881">
        <f t="shared" si="34"/>
        <v>4.6875</v>
      </c>
      <c r="X50" s="881">
        <f t="shared" si="34"/>
        <v>4.5</v>
      </c>
      <c r="Y50" s="881">
        <f t="shared" si="34"/>
        <v>4.5</v>
      </c>
      <c r="Z50" s="881">
        <f t="shared" si="34"/>
        <v>4.5</v>
      </c>
      <c r="AA50" s="881">
        <f t="shared" si="34"/>
        <v>4.5</v>
      </c>
      <c r="AB50" s="881">
        <f t="shared" si="34"/>
        <v>4.3125</v>
      </c>
      <c r="AC50" s="881">
        <f t="shared" si="34"/>
        <v>4.3125</v>
      </c>
      <c r="AD50" s="881">
        <f t="shared" si="34"/>
        <v>4.125</v>
      </c>
      <c r="AE50" s="881">
        <f t="shared" si="34"/>
        <v>4.125</v>
      </c>
      <c r="AF50" s="881">
        <f t="shared" si="34"/>
        <v>4.5</v>
      </c>
      <c r="AG50" s="881">
        <f t="shared" si="34"/>
        <v>4.5</v>
      </c>
      <c r="AH50" s="881">
        <f t="shared" si="34"/>
        <v>4.5</v>
      </c>
      <c r="AI50" s="881">
        <f t="shared" si="34"/>
        <v>4.5749999999999993</v>
      </c>
      <c r="AJ50" s="881">
        <f t="shared" si="34"/>
        <v>4.5749999999999993</v>
      </c>
      <c r="AK50" s="881">
        <f t="shared" si="34"/>
        <v>4.5749999999999993</v>
      </c>
      <c r="AL50" s="881">
        <f t="shared" si="34"/>
        <v>4.5749999999999993</v>
      </c>
      <c r="AM50" s="881">
        <f t="shared" si="34"/>
        <v>4.5749999999999993</v>
      </c>
      <c r="AN50" s="881">
        <f t="shared" si="34"/>
        <v>6</v>
      </c>
      <c r="AO50" s="881">
        <f t="shared" si="34"/>
        <v>6</v>
      </c>
      <c r="AP50" s="881">
        <f t="shared" si="34"/>
        <v>6</v>
      </c>
      <c r="AQ50" s="881">
        <f t="shared" si="34"/>
        <v>6</v>
      </c>
      <c r="AR50" s="881">
        <f t="shared" si="34"/>
        <v>6</v>
      </c>
      <c r="AS50" s="881">
        <f t="shared" si="34"/>
        <v>6</v>
      </c>
      <c r="AT50" s="881">
        <f t="shared" si="34"/>
        <v>6</v>
      </c>
      <c r="AU50" s="881">
        <f t="shared" si="34"/>
        <v>6</v>
      </c>
      <c r="AV50" s="881">
        <f t="shared" si="34"/>
        <v>9.5</v>
      </c>
      <c r="AW50" s="881">
        <f t="shared" si="34"/>
        <v>9.5</v>
      </c>
      <c r="AX50" s="881">
        <f t="shared" si="34"/>
        <v>9.5</v>
      </c>
      <c r="AY50" s="881">
        <f t="shared" si="34"/>
        <v>9.5</v>
      </c>
      <c r="AZ50" s="881">
        <f t="shared" si="34"/>
        <v>6.75</v>
      </c>
      <c r="BA50" s="881">
        <f t="shared" si="34"/>
        <v>6.75</v>
      </c>
      <c r="BB50" s="881">
        <f t="shared" si="34"/>
        <v>6.75</v>
      </c>
      <c r="BC50" s="881">
        <f t="shared" si="34"/>
        <v>4.875</v>
      </c>
      <c r="BD50" s="881">
        <f t="shared" si="34"/>
        <v>4.875</v>
      </c>
      <c r="BE50" s="881">
        <f t="shared" si="34"/>
        <v>4.875</v>
      </c>
      <c r="BF50" s="881">
        <f t="shared" si="34"/>
        <v>4.875</v>
      </c>
      <c r="BG50" s="881">
        <f t="shared" si="34"/>
        <v>4.875</v>
      </c>
      <c r="BH50" s="881">
        <f t="shared" si="34"/>
        <v>4.6875</v>
      </c>
      <c r="BI50" s="881">
        <f t="shared" si="34"/>
        <v>4.6875</v>
      </c>
      <c r="BJ50" s="881">
        <f t="shared" si="34"/>
        <v>4.6875</v>
      </c>
      <c r="BK50" s="881">
        <f t="shared" si="34"/>
        <v>4.6875</v>
      </c>
      <c r="BL50" s="881">
        <f t="shared" si="34"/>
        <v>4.6875</v>
      </c>
      <c r="BM50" s="881">
        <f t="shared" si="34"/>
        <v>4.6875</v>
      </c>
      <c r="BN50" s="881">
        <f t="shared" si="34"/>
        <v>4.6875</v>
      </c>
      <c r="BO50" s="881">
        <f t="shared" si="34"/>
        <v>4.6875</v>
      </c>
      <c r="BP50" s="881">
        <f t="shared" si="34"/>
        <v>4.6875</v>
      </c>
      <c r="BQ50" s="881">
        <f t="shared" si="34"/>
        <v>4.6875</v>
      </c>
      <c r="BR50" s="881">
        <f t="shared" si="34"/>
        <v>4.6875</v>
      </c>
      <c r="BS50" s="881">
        <f t="shared" si="34"/>
        <v>4.6875</v>
      </c>
      <c r="BT50" s="881">
        <f t="shared" si="34"/>
        <v>4.6875</v>
      </c>
      <c r="BU50" s="881">
        <f t="shared" si="34"/>
        <v>4.6875</v>
      </c>
      <c r="BV50" s="881">
        <f t="shared" si="34"/>
        <v>4.6875</v>
      </c>
      <c r="BW50" s="881">
        <f t="shared" si="34"/>
        <v>4.6875</v>
      </c>
      <c r="BX50" s="881">
        <f t="shared" ref="BX50:EI50" si="35">BX49-MIN($G50,(BX49-$F50)/4)</f>
        <v>4.5</v>
      </c>
      <c r="BY50" s="881">
        <f t="shared" si="35"/>
        <v>4.5</v>
      </c>
      <c r="BZ50" s="881">
        <f t="shared" si="35"/>
        <v>4.5</v>
      </c>
      <c r="CA50" s="881">
        <f t="shared" si="35"/>
        <v>4.5</v>
      </c>
      <c r="CB50" s="881">
        <f t="shared" si="35"/>
        <v>4.3125</v>
      </c>
      <c r="CC50" s="881">
        <f t="shared" si="35"/>
        <v>4.3125</v>
      </c>
      <c r="CD50" s="881">
        <f t="shared" si="35"/>
        <v>4.125</v>
      </c>
      <c r="CE50" s="881">
        <f t="shared" si="35"/>
        <v>4.125</v>
      </c>
      <c r="CF50" s="881">
        <f t="shared" si="35"/>
        <v>4.5</v>
      </c>
      <c r="CG50" s="881">
        <f t="shared" si="35"/>
        <v>4.5</v>
      </c>
      <c r="CH50" s="881">
        <f t="shared" si="35"/>
        <v>4.5</v>
      </c>
      <c r="CI50" s="881">
        <f t="shared" si="35"/>
        <v>4.5749999999999993</v>
      </c>
      <c r="CJ50" s="881">
        <f t="shared" si="35"/>
        <v>4.5749999999999993</v>
      </c>
      <c r="CK50" s="881">
        <f t="shared" si="35"/>
        <v>4.5749999999999993</v>
      </c>
      <c r="CL50" s="881">
        <f t="shared" si="35"/>
        <v>4.5749999999999993</v>
      </c>
      <c r="CM50" s="881">
        <f t="shared" si="35"/>
        <v>4.5749999999999993</v>
      </c>
      <c r="CN50" s="881">
        <f t="shared" si="35"/>
        <v>6</v>
      </c>
      <c r="CO50" s="881">
        <f t="shared" si="35"/>
        <v>6</v>
      </c>
      <c r="CP50" s="881">
        <f t="shared" si="35"/>
        <v>6</v>
      </c>
      <c r="CQ50" s="881">
        <f t="shared" si="35"/>
        <v>6</v>
      </c>
      <c r="CR50" s="881">
        <f t="shared" si="35"/>
        <v>6</v>
      </c>
      <c r="CS50" s="881">
        <f t="shared" si="35"/>
        <v>6</v>
      </c>
      <c r="CT50" s="881">
        <f t="shared" si="35"/>
        <v>6</v>
      </c>
      <c r="CU50" s="881">
        <f t="shared" si="35"/>
        <v>6</v>
      </c>
      <c r="CV50" s="881">
        <f t="shared" si="35"/>
        <v>9.5</v>
      </c>
      <c r="CW50" s="881">
        <f t="shared" si="35"/>
        <v>9.5</v>
      </c>
      <c r="CX50" s="881">
        <f t="shared" si="35"/>
        <v>9.5</v>
      </c>
      <c r="CY50" s="881">
        <f t="shared" si="35"/>
        <v>9.5</v>
      </c>
      <c r="CZ50" s="881">
        <f t="shared" si="35"/>
        <v>6.75</v>
      </c>
      <c r="DA50" s="881">
        <f t="shared" si="35"/>
        <v>6.75</v>
      </c>
      <c r="DB50" s="881">
        <f t="shared" si="35"/>
        <v>6.75</v>
      </c>
      <c r="DC50" s="881">
        <f t="shared" si="35"/>
        <v>4.875</v>
      </c>
      <c r="DD50" s="881">
        <f t="shared" si="35"/>
        <v>4.875</v>
      </c>
      <c r="DE50" s="881">
        <f t="shared" si="35"/>
        <v>4.875</v>
      </c>
      <c r="DF50" s="881">
        <f t="shared" si="35"/>
        <v>4.875</v>
      </c>
      <c r="DG50" s="881">
        <f t="shared" si="35"/>
        <v>4.875</v>
      </c>
      <c r="DH50" s="881">
        <f t="shared" si="35"/>
        <v>4.6875</v>
      </c>
      <c r="DI50" s="881">
        <f t="shared" si="35"/>
        <v>4.6875</v>
      </c>
      <c r="DJ50" s="881">
        <f t="shared" si="35"/>
        <v>4.6875</v>
      </c>
      <c r="DK50" s="881">
        <f t="shared" si="35"/>
        <v>4.6875</v>
      </c>
      <c r="DL50" s="881">
        <f t="shared" si="35"/>
        <v>4.6875</v>
      </c>
      <c r="DM50" s="881">
        <f t="shared" si="35"/>
        <v>4.6875</v>
      </c>
      <c r="DN50" s="881">
        <f t="shared" si="35"/>
        <v>4.6875</v>
      </c>
      <c r="DO50" s="881">
        <f t="shared" si="35"/>
        <v>4.6875</v>
      </c>
      <c r="DP50" s="881">
        <f t="shared" si="35"/>
        <v>4.6875</v>
      </c>
      <c r="DQ50" s="881">
        <f t="shared" si="35"/>
        <v>4.6875</v>
      </c>
      <c r="DR50" s="881">
        <f t="shared" si="35"/>
        <v>4.6875</v>
      </c>
      <c r="DS50" s="881">
        <f t="shared" si="35"/>
        <v>4.6875</v>
      </c>
      <c r="DT50" s="881">
        <f t="shared" si="35"/>
        <v>4.6875</v>
      </c>
      <c r="DU50" s="881">
        <f t="shared" si="35"/>
        <v>4.6875</v>
      </c>
      <c r="DV50" s="881">
        <f t="shared" si="35"/>
        <v>4.6875</v>
      </c>
      <c r="DW50" s="881">
        <f t="shared" si="35"/>
        <v>4.6875</v>
      </c>
      <c r="DX50" s="881">
        <f t="shared" si="35"/>
        <v>4.5</v>
      </c>
      <c r="DY50" s="881">
        <f t="shared" si="35"/>
        <v>4.5</v>
      </c>
      <c r="DZ50" s="881">
        <f t="shared" si="35"/>
        <v>4.5</v>
      </c>
      <c r="EA50" s="881">
        <f t="shared" si="35"/>
        <v>4.5</v>
      </c>
      <c r="EB50" s="881">
        <f t="shared" si="35"/>
        <v>4.3125</v>
      </c>
      <c r="EC50" s="881">
        <f t="shared" si="35"/>
        <v>4.3125</v>
      </c>
      <c r="ED50" s="881">
        <f t="shared" si="35"/>
        <v>4.125</v>
      </c>
      <c r="EE50" s="881">
        <f t="shared" si="35"/>
        <v>4.125</v>
      </c>
      <c r="EF50" s="881">
        <f t="shared" si="35"/>
        <v>4.5</v>
      </c>
      <c r="EG50" s="881">
        <f t="shared" si="35"/>
        <v>4.5</v>
      </c>
      <c r="EH50" s="881">
        <f t="shared" si="35"/>
        <v>4.5</v>
      </c>
      <c r="EI50" s="881">
        <f t="shared" si="35"/>
        <v>4.5749999999999993</v>
      </c>
      <c r="EJ50" s="881">
        <f t="shared" ref="EJ50:GU50" si="36">EJ49-MIN($G50,(EJ49-$F50)/4)</f>
        <v>4.5749999999999993</v>
      </c>
      <c r="EK50" s="881">
        <f t="shared" si="36"/>
        <v>4.5749999999999993</v>
      </c>
      <c r="EL50" s="881">
        <f t="shared" si="36"/>
        <v>4.5749999999999993</v>
      </c>
      <c r="EM50" s="881">
        <f t="shared" si="36"/>
        <v>4.5749999999999993</v>
      </c>
      <c r="EN50" s="881">
        <f t="shared" si="36"/>
        <v>6</v>
      </c>
      <c r="EO50" s="881">
        <f t="shared" si="36"/>
        <v>6</v>
      </c>
      <c r="EP50" s="881">
        <f t="shared" si="36"/>
        <v>6</v>
      </c>
      <c r="EQ50" s="881">
        <f t="shared" si="36"/>
        <v>6</v>
      </c>
      <c r="ER50" s="881">
        <f t="shared" si="36"/>
        <v>6</v>
      </c>
      <c r="ES50" s="881">
        <f t="shared" si="36"/>
        <v>6</v>
      </c>
      <c r="ET50" s="881">
        <f t="shared" si="36"/>
        <v>6</v>
      </c>
      <c r="EU50" s="881">
        <f t="shared" si="36"/>
        <v>6</v>
      </c>
      <c r="EV50" s="881">
        <f t="shared" si="36"/>
        <v>9.5</v>
      </c>
      <c r="EW50" s="881">
        <f t="shared" si="36"/>
        <v>9.5</v>
      </c>
      <c r="EX50" s="881">
        <f t="shared" si="36"/>
        <v>9.5</v>
      </c>
      <c r="EY50" s="881">
        <f t="shared" si="36"/>
        <v>9.5</v>
      </c>
      <c r="EZ50" s="881">
        <f t="shared" si="36"/>
        <v>6.75</v>
      </c>
      <c r="FA50" s="881">
        <f t="shared" si="36"/>
        <v>6.75</v>
      </c>
      <c r="FB50" s="881">
        <f t="shared" si="36"/>
        <v>6.75</v>
      </c>
      <c r="FC50" s="881">
        <f t="shared" si="36"/>
        <v>4.875</v>
      </c>
      <c r="FD50" s="881">
        <f t="shared" si="36"/>
        <v>4.875</v>
      </c>
      <c r="FE50" s="881">
        <f t="shared" si="36"/>
        <v>4.875</v>
      </c>
      <c r="FF50" s="881">
        <f t="shared" si="36"/>
        <v>4.875</v>
      </c>
      <c r="FG50" s="881">
        <f t="shared" si="36"/>
        <v>4.875</v>
      </c>
      <c r="FH50" s="881">
        <f t="shared" si="36"/>
        <v>4.6875</v>
      </c>
      <c r="FI50" s="881">
        <f t="shared" si="36"/>
        <v>4.6875</v>
      </c>
      <c r="FJ50" s="881">
        <f t="shared" si="36"/>
        <v>4.6875</v>
      </c>
      <c r="FK50" s="881">
        <f t="shared" si="36"/>
        <v>4.6875</v>
      </c>
      <c r="FL50" s="881">
        <f t="shared" si="36"/>
        <v>4.6875</v>
      </c>
      <c r="FM50" s="881">
        <f t="shared" si="36"/>
        <v>4.6875</v>
      </c>
      <c r="FN50" s="881">
        <f t="shared" si="36"/>
        <v>4.6875</v>
      </c>
      <c r="FO50" s="881">
        <f t="shared" si="36"/>
        <v>4.6875</v>
      </c>
      <c r="FP50" s="881">
        <f t="shared" si="36"/>
        <v>4.6875</v>
      </c>
      <c r="FQ50" s="881">
        <f t="shared" si="36"/>
        <v>4.6875</v>
      </c>
      <c r="FR50" s="881">
        <f t="shared" si="36"/>
        <v>4.6875</v>
      </c>
      <c r="FS50" s="881">
        <f t="shared" si="36"/>
        <v>4.6875</v>
      </c>
      <c r="FT50" s="881">
        <f t="shared" si="36"/>
        <v>4.6875</v>
      </c>
      <c r="FU50" s="881">
        <f t="shared" si="36"/>
        <v>4.6875</v>
      </c>
      <c r="FV50" s="881">
        <f t="shared" si="36"/>
        <v>4.6875</v>
      </c>
      <c r="FW50" s="881">
        <f t="shared" si="36"/>
        <v>4.6875</v>
      </c>
      <c r="FX50" s="881">
        <f t="shared" si="36"/>
        <v>4.5</v>
      </c>
      <c r="FY50" s="881">
        <f t="shared" si="36"/>
        <v>4.5</v>
      </c>
      <c r="FZ50" s="881">
        <f t="shared" si="36"/>
        <v>4.5</v>
      </c>
      <c r="GA50" s="881">
        <f t="shared" si="36"/>
        <v>4.5</v>
      </c>
      <c r="GB50" s="881">
        <f t="shared" si="36"/>
        <v>4.3125</v>
      </c>
      <c r="GC50" s="881">
        <f t="shared" si="36"/>
        <v>4.3125</v>
      </c>
      <c r="GD50" s="881">
        <f t="shared" si="36"/>
        <v>4.125</v>
      </c>
      <c r="GE50" s="881">
        <f t="shared" si="36"/>
        <v>4.125</v>
      </c>
      <c r="GF50" s="881">
        <f t="shared" si="36"/>
        <v>4.5</v>
      </c>
      <c r="GG50" s="881">
        <f t="shared" si="36"/>
        <v>4.5</v>
      </c>
      <c r="GH50" s="881">
        <f t="shared" si="36"/>
        <v>4.5</v>
      </c>
      <c r="GI50" s="881">
        <f t="shared" si="36"/>
        <v>4.5749999999999993</v>
      </c>
      <c r="GJ50" s="881">
        <f t="shared" si="36"/>
        <v>4.5749999999999993</v>
      </c>
      <c r="GK50" s="881">
        <f t="shared" si="36"/>
        <v>4.5749999999999993</v>
      </c>
      <c r="GL50" s="881">
        <f t="shared" si="36"/>
        <v>4.5749999999999993</v>
      </c>
      <c r="GM50" s="881">
        <f t="shared" si="36"/>
        <v>4.5749999999999993</v>
      </c>
      <c r="GN50" s="881">
        <f t="shared" si="36"/>
        <v>6</v>
      </c>
      <c r="GO50" s="881">
        <f t="shared" si="36"/>
        <v>6</v>
      </c>
      <c r="GP50" s="881">
        <f t="shared" si="36"/>
        <v>6</v>
      </c>
      <c r="GQ50" s="881">
        <f t="shared" si="36"/>
        <v>6</v>
      </c>
      <c r="GR50" s="881">
        <f t="shared" si="36"/>
        <v>6</v>
      </c>
      <c r="GS50" s="881">
        <f t="shared" si="36"/>
        <v>6</v>
      </c>
      <c r="GT50" s="881">
        <f t="shared" si="36"/>
        <v>6</v>
      </c>
      <c r="GU50" s="881">
        <f t="shared" si="36"/>
        <v>6</v>
      </c>
      <c r="GV50" s="881">
        <f t="shared" ref="GV50:JG50" si="37">GV49-MIN($G50,(GV49-$F50)/4)</f>
        <v>9.5</v>
      </c>
      <c r="GW50" s="881">
        <f t="shared" si="37"/>
        <v>9.5</v>
      </c>
      <c r="GX50" s="881">
        <f t="shared" si="37"/>
        <v>9.5</v>
      </c>
      <c r="GY50" s="881">
        <f t="shared" si="37"/>
        <v>9.5</v>
      </c>
      <c r="GZ50" s="881">
        <f t="shared" si="37"/>
        <v>6.75</v>
      </c>
      <c r="HA50" s="881">
        <f t="shared" si="37"/>
        <v>6.75</v>
      </c>
      <c r="HB50" s="881">
        <f t="shared" si="37"/>
        <v>6.75</v>
      </c>
      <c r="HC50" s="881">
        <f t="shared" si="37"/>
        <v>4.875</v>
      </c>
      <c r="HD50" s="881">
        <f t="shared" si="37"/>
        <v>4.875</v>
      </c>
      <c r="HE50" s="881">
        <f t="shared" si="37"/>
        <v>4.875</v>
      </c>
      <c r="HF50" s="881">
        <f t="shared" si="37"/>
        <v>4.875</v>
      </c>
      <c r="HG50" s="881">
        <f t="shared" si="37"/>
        <v>4.875</v>
      </c>
      <c r="HH50" s="881">
        <f t="shared" si="37"/>
        <v>4.6875</v>
      </c>
      <c r="HI50" s="881">
        <f t="shared" si="37"/>
        <v>4.6875</v>
      </c>
      <c r="HJ50" s="881">
        <f t="shared" si="37"/>
        <v>4.6875</v>
      </c>
      <c r="HK50" s="881">
        <f t="shared" si="37"/>
        <v>4.6875</v>
      </c>
      <c r="HL50" s="881">
        <f t="shared" si="37"/>
        <v>4.6875</v>
      </c>
      <c r="HM50" s="881">
        <f t="shared" si="37"/>
        <v>4.6875</v>
      </c>
      <c r="HN50" s="881">
        <f t="shared" si="37"/>
        <v>4.6875</v>
      </c>
      <c r="HO50" s="881">
        <f t="shared" si="37"/>
        <v>4.6875</v>
      </c>
      <c r="HP50" s="881">
        <f t="shared" si="37"/>
        <v>4.6875</v>
      </c>
      <c r="HQ50" s="881">
        <f t="shared" si="37"/>
        <v>4.6875</v>
      </c>
      <c r="HR50" s="881">
        <f t="shared" si="37"/>
        <v>4.6875</v>
      </c>
      <c r="HS50" s="881">
        <f t="shared" si="37"/>
        <v>4.6875</v>
      </c>
      <c r="HT50" s="881">
        <f t="shared" si="37"/>
        <v>4.6875</v>
      </c>
      <c r="HU50" s="881">
        <f t="shared" si="37"/>
        <v>4.6875</v>
      </c>
      <c r="HV50" s="881">
        <f t="shared" si="37"/>
        <v>4.6875</v>
      </c>
      <c r="HW50" s="881">
        <f t="shared" si="37"/>
        <v>4.6875</v>
      </c>
      <c r="HX50" s="881">
        <f t="shared" si="37"/>
        <v>4.5</v>
      </c>
      <c r="HY50" s="881">
        <f t="shared" si="37"/>
        <v>4.5</v>
      </c>
      <c r="HZ50" s="881">
        <f t="shared" si="37"/>
        <v>4.5</v>
      </c>
      <c r="IA50" s="881">
        <f t="shared" si="37"/>
        <v>4.5</v>
      </c>
      <c r="IB50" s="881">
        <f t="shared" si="37"/>
        <v>4.3125</v>
      </c>
      <c r="IC50" s="881">
        <f t="shared" si="37"/>
        <v>4.3125</v>
      </c>
      <c r="ID50" s="881">
        <f t="shared" si="37"/>
        <v>4.125</v>
      </c>
      <c r="IE50" s="881">
        <f t="shared" si="37"/>
        <v>4.125</v>
      </c>
      <c r="IF50" s="881">
        <f t="shared" si="37"/>
        <v>4.5</v>
      </c>
      <c r="IG50" s="881">
        <f t="shared" si="37"/>
        <v>4.5</v>
      </c>
      <c r="IH50" s="881">
        <f t="shared" si="37"/>
        <v>4.5</v>
      </c>
      <c r="II50" s="881">
        <f t="shared" si="37"/>
        <v>4.5749999999999993</v>
      </c>
      <c r="IJ50" s="881">
        <f t="shared" si="37"/>
        <v>4.5749999999999993</v>
      </c>
      <c r="IK50" s="881">
        <f t="shared" si="37"/>
        <v>4.5749999999999993</v>
      </c>
      <c r="IL50" s="881">
        <f t="shared" si="37"/>
        <v>4.5749999999999993</v>
      </c>
      <c r="IM50" s="881">
        <f t="shared" si="37"/>
        <v>4.5749999999999993</v>
      </c>
      <c r="IN50" s="881">
        <f t="shared" si="37"/>
        <v>6</v>
      </c>
      <c r="IO50" s="881">
        <f t="shared" si="37"/>
        <v>6</v>
      </c>
      <c r="IP50" s="881">
        <f t="shared" si="37"/>
        <v>6</v>
      </c>
      <c r="IQ50" s="881">
        <f t="shared" si="37"/>
        <v>6</v>
      </c>
      <c r="IR50" s="881">
        <f t="shared" si="37"/>
        <v>6</v>
      </c>
      <c r="IS50" s="881">
        <f t="shared" si="37"/>
        <v>6</v>
      </c>
      <c r="IT50" s="881">
        <f t="shared" si="37"/>
        <v>6</v>
      </c>
      <c r="IU50" s="881">
        <f t="shared" si="37"/>
        <v>6</v>
      </c>
      <c r="IV50" s="881">
        <f t="shared" si="37"/>
        <v>9.5</v>
      </c>
      <c r="IW50" s="881">
        <f t="shared" si="37"/>
        <v>9.5</v>
      </c>
      <c r="IX50" s="881">
        <f t="shared" si="37"/>
        <v>9.5</v>
      </c>
      <c r="IY50" s="881">
        <f t="shared" si="37"/>
        <v>9.5</v>
      </c>
      <c r="IZ50" s="881">
        <f t="shared" si="37"/>
        <v>6.75</v>
      </c>
      <c r="JA50" s="881">
        <f t="shared" si="37"/>
        <v>6.75</v>
      </c>
      <c r="JB50" s="881">
        <f t="shared" si="37"/>
        <v>6.75</v>
      </c>
      <c r="JC50" s="881">
        <f t="shared" si="37"/>
        <v>4.875</v>
      </c>
      <c r="JD50" s="881">
        <f t="shared" si="37"/>
        <v>4.875</v>
      </c>
      <c r="JE50" s="881">
        <f t="shared" si="37"/>
        <v>4.875</v>
      </c>
      <c r="JF50" s="881">
        <f t="shared" si="37"/>
        <v>4.875</v>
      </c>
      <c r="JG50" s="881">
        <f t="shared" si="37"/>
        <v>4.875</v>
      </c>
      <c r="JH50" s="881">
        <f t="shared" ref="JH50:LS50" si="38">JH49-MIN($G50,(JH49-$F50)/4)</f>
        <v>4.6875</v>
      </c>
      <c r="JI50" s="881">
        <f t="shared" si="38"/>
        <v>4.6875</v>
      </c>
      <c r="JJ50" s="881">
        <f t="shared" si="38"/>
        <v>4.6875</v>
      </c>
      <c r="JK50" s="881">
        <f t="shared" si="38"/>
        <v>4.6875</v>
      </c>
      <c r="JL50" s="881">
        <f t="shared" si="38"/>
        <v>4.6875</v>
      </c>
      <c r="JM50" s="881">
        <f t="shared" si="38"/>
        <v>4.6875</v>
      </c>
      <c r="JN50" s="881">
        <f t="shared" si="38"/>
        <v>4.6875</v>
      </c>
      <c r="JO50" s="881">
        <f t="shared" si="38"/>
        <v>4.6875</v>
      </c>
      <c r="JP50" s="881">
        <f t="shared" si="38"/>
        <v>4.6875</v>
      </c>
      <c r="JQ50" s="881">
        <f t="shared" si="38"/>
        <v>4.6875</v>
      </c>
      <c r="JR50" s="881">
        <f t="shared" si="38"/>
        <v>4.6875</v>
      </c>
      <c r="JS50" s="881">
        <f t="shared" si="38"/>
        <v>4.6875</v>
      </c>
      <c r="JT50" s="881">
        <f t="shared" si="38"/>
        <v>4.6875</v>
      </c>
      <c r="JU50" s="881">
        <f t="shared" si="38"/>
        <v>4.6875</v>
      </c>
      <c r="JV50" s="881">
        <f t="shared" si="38"/>
        <v>4.6875</v>
      </c>
      <c r="JW50" s="881">
        <f t="shared" si="38"/>
        <v>4.6875</v>
      </c>
      <c r="JX50" s="881">
        <f t="shared" si="38"/>
        <v>4.5</v>
      </c>
      <c r="JY50" s="881">
        <f t="shared" si="38"/>
        <v>4.5</v>
      </c>
      <c r="JZ50" s="881">
        <f t="shared" si="38"/>
        <v>4.5</v>
      </c>
      <c r="KA50" s="881">
        <f t="shared" si="38"/>
        <v>4.5</v>
      </c>
      <c r="KB50" s="881">
        <f t="shared" si="38"/>
        <v>4.3125</v>
      </c>
      <c r="KC50" s="881">
        <f t="shared" si="38"/>
        <v>4.3125</v>
      </c>
      <c r="KD50" s="881">
        <f t="shared" si="38"/>
        <v>4.125</v>
      </c>
      <c r="KE50" s="881">
        <f t="shared" si="38"/>
        <v>4.125</v>
      </c>
      <c r="KF50" s="881">
        <f t="shared" si="38"/>
        <v>4.5</v>
      </c>
      <c r="KG50" s="881">
        <f t="shared" si="38"/>
        <v>4.5</v>
      </c>
      <c r="KH50" s="881">
        <f t="shared" si="38"/>
        <v>4.5</v>
      </c>
      <c r="KI50" s="881">
        <f t="shared" si="38"/>
        <v>4.5749999999999993</v>
      </c>
      <c r="KJ50" s="881">
        <f t="shared" si="38"/>
        <v>4.5749999999999993</v>
      </c>
      <c r="KK50" s="881">
        <f t="shared" si="38"/>
        <v>4.5749999999999993</v>
      </c>
      <c r="KL50" s="881">
        <f t="shared" si="38"/>
        <v>4.5749999999999993</v>
      </c>
      <c r="KM50" s="881">
        <f t="shared" si="38"/>
        <v>4.5749999999999993</v>
      </c>
      <c r="KN50" s="881">
        <f t="shared" si="38"/>
        <v>6</v>
      </c>
      <c r="KO50" s="881">
        <f t="shared" si="38"/>
        <v>6</v>
      </c>
      <c r="KP50" s="881">
        <f t="shared" si="38"/>
        <v>6</v>
      </c>
      <c r="KQ50" s="881">
        <f t="shared" si="38"/>
        <v>6</v>
      </c>
      <c r="KR50" s="881">
        <f t="shared" si="38"/>
        <v>6</v>
      </c>
      <c r="KS50" s="881">
        <f t="shared" si="38"/>
        <v>6</v>
      </c>
      <c r="KT50" s="881">
        <f t="shared" si="38"/>
        <v>6</v>
      </c>
      <c r="KU50" s="881">
        <f t="shared" si="38"/>
        <v>6</v>
      </c>
      <c r="KV50" s="881">
        <f t="shared" si="38"/>
        <v>9.5</v>
      </c>
      <c r="KW50" s="881">
        <f t="shared" si="38"/>
        <v>9.5</v>
      </c>
      <c r="KX50" s="881">
        <f t="shared" si="38"/>
        <v>9.5</v>
      </c>
      <c r="KY50" s="881">
        <f t="shared" si="38"/>
        <v>9.5</v>
      </c>
      <c r="KZ50" s="881">
        <f t="shared" si="38"/>
        <v>6.75</v>
      </c>
      <c r="LA50" s="881">
        <f t="shared" si="38"/>
        <v>6.75</v>
      </c>
      <c r="LB50" s="881">
        <f t="shared" si="38"/>
        <v>6.75</v>
      </c>
      <c r="LC50" s="881">
        <f t="shared" si="38"/>
        <v>4.875</v>
      </c>
      <c r="LD50" s="881">
        <f t="shared" si="38"/>
        <v>4.875</v>
      </c>
      <c r="LE50" s="881">
        <f t="shared" si="38"/>
        <v>4.875</v>
      </c>
      <c r="LF50" s="881">
        <f t="shared" si="38"/>
        <v>4.875</v>
      </c>
      <c r="LG50" s="881">
        <f t="shared" si="38"/>
        <v>4.875</v>
      </c>
      <c r="LH50" s="881">
        <f t="shared" si="38"/>
        <v>4.6875</v>
      </c>
      <c r="LI50" s="881">
        <f t="shared" si="38"/>
        <v>4.6875</v>
      </c>
      <c r="LJ50" s="881">
        <f t="shared" si="38"/>
        <v>4.6875</v>
      </c>
      <c r="LK50" s="881">
        <f t="shared" si="38"/>
        <v>4.6875</v>
      </c>
      <c r="LL50" s="881">
        <f t="shared" si="38"/>
        <v>4.6875</v>
      </c>
      <c r="LM50" s="881">
        <f t="shared" si="38"/>
        <v>4.6875</v>
      </c>
      <c r="LN50" s="881">
        <f t="shared" si="38"/>
        <v>4.6875</v>
      </c>
      <c r="LO50" s="881">
        <f t="shared" si="38"/>
        <v>4.6875</v>
      </c>
      <c r="LP50" s="881">
        <f t="shared" si="38"/>
        <v>4.6875</v>
      </c>
      <c r="LQ50" s="881">
        <f t="shared" si="38"/>
        <v>4.6875</v>
      </c>
      <c r="LR50" s="881">
        <f t="shared" si="38"/>
        <v>4.6875</v>
      </c>
      <c r="LS50" s="881">
        <f t="shared" si="38"/>
        <v>4.6875</v>
      </c>
      <c r="LT50" s="881">
        <f t="shared" ref="LT50:OE50" si="39">LT49-MIN($G50,(LT49-$F50)/4)</f>
        <v>4.6875</v>
      </c>
      <c r="LU50" s="881">
        <f t="shared" si="39"/>
        <v>4.6875</v>
      </c>
      <c r="LV50" s="881">
        <f t="shared" si="39"/>
        <v>4.6875</v>
      </c>
      <c r="LW50" s="881">
        <f t="shared" si="39"/>
        <v>4.6875</v>
      </c>
      <c r="LX50" s="881">
        <f t="shared" si="39"/>
        <v>4.5</v>
      </c>
      <c r="LY50" s="881">
        <f t="shared" si="39"/>
        <v>4.5</v>
      </c>
      <c r="LZ50" s="881">
        <f t="shared" si="39"/>
        <v>4.5</v>
      </c>
      <c r="MA50" s="881">
        <f t="shared" si="39"/>
        <v>4.5</v>
      </c>
      <c r="MB50" s="881">
        <f t="shared" si="39"/>
        <v>4.3125</v>
      </c>
      <c r="MC50" s="881">
        <f t="shared" si="39"/>
        <v>4.3125</v>
      </c>
      <c r="MD50" s="881">
        <f t="shared" si="39"/>
        <v>4.125</v>
      </c>
      <c r="ME50" s="881">
        <f t="shared" si="39"/>
        <v>4.125</v>
      </c>
      <c r="MF50" s="881">
        <f t="shared" si="39"/>
        <v>4.5</v>
      </c>
      <c r="MG50" s="881">
        <f t="shared" si="39"/>
        <v>4.5</v>
      </c>
      <c r="MH50" s="881">
        <f t="shared" si="39"/>
        <v>4.5</v>
      </c>
      <c r="MI50" s="881">
        <f t="shared" si="39"/>
        <v>4.5749999999999993</v>
      </c>
      <c r="MJ50" s="881">
        <f t="shared" si="39"/>
        <v>4.5749999999999993</v>
      </c>
      <c r="MK50" s="881">
        <f t="shared" si="39"/>
        <v>4.5749999999999993</v>
      </c>
      <c r="ML50" s="881">
        <f t="shared" si="39"/>
        <v>4.5749999999999993</v>
      </c>
      <c r="MM50" s="881">
        <f t="shared" si="39"/>
        <v>4.5749999999999993</v>
      </c>
      <c r="MN50" s="881">
        <f t="shared" si="39"/>
        <v>6</v>
      </c>
      <c r="MO50" s="881">
        <f t="shared" si="39"/>
        <v>6</v>
      </c>
      <c r="MP50" s="881">
        <f t="shared" si="39"/>
        <v>6</v>
      </c>
      <c r="MQ50" s="881">
        <f t="shared" si="39"/>
        <v>6</v>
      </c>
      <c r="MR50" s="881">
        <f t="shared" si="39"/>
        <v>6</v>
      </c>
      <c r="MS50" s="881">
        <f t="shared" si="39"/>
        <v>6</v>
      </c>
      <c r="MT50" s="881">
        <f t="shared" si="39"/>
        <v>6</v>
      </c>
      <c r="MU50" s="881">
        <f t="shared" si="39"/>
        <v>6</v>
      </c>
      <c r="MV50" s="881">
        <f t="shared" si="39"/>
        <v>9.5</v>
      </c>
      <c r="MW50" s="881">
        <f t="shared" si="39"/>
        <v>9.5</v>
      </c>
      <c r="MX50" s="881">
        <f t="shared" si="39"/>
        <v>9.5</v>
      </c>
      <c r="MY50" s="881">
        <f t="shared" si="39"/>
        <v>9.5</v>
      </c>
      <c r="MZ50" s="881">
        <f t="shared" si="39"/>
        <v>6.75</v>
      </c>
      <c r="NA50" s="881">
        <f t="shared" si="39"/>
        <v>6.75</v>
      </c>
      <c r="NB50" s="881">
        <f t="shared" si="39"/>
        <v>6.75</v>
      </c>
      <c r="NC50" s="881">
        <f t="shared" si="39"/>
        <v>4.875</v>
      </c>
      <c r="ND50" s="881">
        <f t="shared" si="39"/>
        <v>4.875</v>
      </c>
      <c r="NE50" s="881">
        <f t="shared" si="39"/>
        <v>4.875</v>
      </c>
      <c r="NF50" s="881">
        <f t="shared" si="39"/>
        <v>4.875</v>
      </c>
      <c r="NG50" s="881">
        <f t="shared" si="39"/>
        <v>4.875</v>
      </c>
      <c r="NH50" s="881">
        <f t="shared" si="39"/>
        <v>4.6875</v>
      </c>
      <c r="NI50" s="881">
        <f t="shared" si="39"/>
        <v>4.6875</v>
      </c>
      <c r="NJ50" s="881">
        <f t="shared" si="39"/>
        <v>4.6875</v>
      </c>
      <c r="NK50" s="881">
        <f t="shared" si="39"/>
        <v>4.6875</v>
      </c>
      <c r="NL50" s="881">
        <f t="shared" si="39"/>
        <v>4.6875</v>
      </c>
      <c r="NM50" s="881">
        <f t="shared" si="39"/>
        <v>4.6875</v>
      </c>
      <c r="NN50" s="881">
        <f t="shared" si="39"/>
        <v>4.6875</v>
      </c>
      <c r="NO50" s="881">
        <f t="shared" si="39"/>
        <v>4.6875</v>
      </c>
      <c r="NP50" s="881">
        <f t="shared" si="39"/>
        <v>4.6875</v>
      </c>
      <c r="NQ50" s="881">
        <f t="shared" si="39"/>
        <v>4.6875</v>
      </c>
      <c r="NR50" s="881">
        <f t="shared" si="39"/>
        <v>4.6875</v>
      </c>
      <c r="NS50" s="881">
        <f t="shared" si="39"/>
        <v>4.6875</v>
      </c>
      <c r="NT50" s="881">
        <f t="shared" si="39"/>
        <v>4.6875</v>
      </c>
      <c r="NU50" s="881">
        <f t="shared" si="39"/>
        <v>4.6875</v>
      </c>
      <c r="NV50" s="881">
        <f t="shared" si="39"/>
        <v>4.6875</v>
      </c>
      <c r="NW50" s="881">
        <f t="shared" si="39"/>
        <v>4.6875</v>
      </c>
      <c r="NX50" s="881">
        <f t="shared" si="39"/>
        <v>4.5</v>
      </c>
      <c r="NY50" s="881">
        <f t="shared" si="39"/>
        <v>4.5</v>
      </c>
      <c r="NZ50" s="881">
        <f t="shared" si="39"/>
        <v>4.5</v>
      </c>
      <c r="OA50" s="881">
        <f t="shared" si="39"/>
        <v>4.5</v>
      </c>
      <c r="OB50" s="881">
        <f t="shared" si="39"/>
        <v>4.3125</v>
      </c>
      <c r="OC50" s="881">
        <f t="shared" si="39"/>
        <v>4.3125</v>
      </c>
      <c r="OD50" s="881">
        <f t="shared" si="39"/>
        <v>4.125</v>
      </c>
      <c r="OE50" s="881">
        <f t="shared" si="39"/>
        <v>4.125</v>
      </c>
      <c r="OF50" s="881">
        <f t="shared" ref="OF50:QQ50" si="40">OF49-MIN($G50,(OF49-$F50)/4)</f>
        <v>4.5</v>
      </c>
      <c r="OG50" s="881">
        <f t="shared" si="40"/>
        <v>4.5</v>
      </c>
      <c r="OH50" s="881">
        <f t="shared" si="40"/>
        <v>4.5</v>
      </c>
      <c r="OI50" s="881">
        <f t="shared" si="40"/>
        <v>4.5749999999999993</v>
      </c>
      <c r="OJ50" s="881">
        <f t="shared" si="40"/>
        <v>4.5749999999999993</v>
      </c>
      <c r="OK50" s="881">
        <f t="shared" si="40"/>
        <v>4.5749999999999993</v>
      </c>
      <c r="OL50" s="881">
        <f t="shared" si="40"/>
        <v>4.5749999999999993</v>
      </c>
      <c r="OM50" s="881">
        <f t="shared" si="40"/>
        <v>4.5749999999999993</v>
      </c>
      <c r="ON50" s="881">
        <f t="shared" si="40"/>
        <v>6</v>
      </c>
      <c r="OO50" s="881">
        <f t="shared" si="40"/>
        <v>6</v>
      </c>
      <c r="OP50" s="881">
        <f t="shared" si="40"/>
        <v>6</v>
      </c>
      <c r="OQ50" s="881">
        <f t="shared" si="40"/>
        <v>6</v>
      </c>
      <c r="OR50" s="881">
        <f t="shared" si="40"/>
        <v>6</v>
      </c>
      <c r="OS50" s="881">
        <f t="shared" si="40"/>
        <v>6</v>
      </c>
      <c r="OT50" s="881">
        <f t="shared" si="40"/>
        <v>6</v>
      </c>
      <c r="OU50" s="881">
        <f t="shared" si="40"/>
        <v>6</v>
      </c>
      <c r="OV50" s="881">
        <f t="shared" si="40"/>
        <v>9.5</v>
      </c>
      <c r="OW50" s="881">
        <f t="shared" si="40"/>
        <v>9.5</v>
      </c>
      <c r="OX50" s="881">
        <f t="shared" si="40"/>
        <v>9.5</v>
      </c>
      <c r="OY50" s="881">
        <f t="shared" si="40"/>
        <v>9.5</v>
      </c>
      <c r="OZ50" s="881">
        <f t="shared" si="40"/>
        <v>6.75</v>
      </c>
      <c r="PA50" s="881">
        <f t="shared" si="40"/>
        <v>6.75</v>
      </c>
      <c r="PB50" s="881">
        <f t="shared" si="40"/>
        <v>6.75</v>
      </c>
      <c r="PC50" s="881">
        <f t="shared" si="40"/>
        <v>4.875</v>
      </c>
      <c r="PD50" s="881">
        <f t="shared" si="40"/>
        <v>4.875</v>
      </c>
      <c r="PE50" s="881">
        <f t="shared" si="40"/>
        <v>4.875</v>
      </c>
      <c r="PF50" s="881">
        <f t="shared" si="40"/>
        <v>4.875</v>
      </c>
      <c r="PG50" s="881">
        <f t="shared" si="40"/>
        <v>4.875</v>
      </c>
      <c r="PH50" s="881">
        <f t="shared" si="40"/>
        <v>4.6875</v>
      </c>
      <c r="PI50" s="881">
        <f t="shared" si="40"/>
        <v>4.6875</v>
      </c>
      <c r="PJ50" s="881">
        <f t="shared" si="40"/>
        <v>4.6875</v>
      </c>
      <c r="PK50" s="881">
        <f t="shared" si="40"/>
        <v>4.6875</v>
      </c>
      <c r="PL50" s="881">
        <f t="shared" si="40"/>
        <v>4.6875</v>
      </c>
      <c r="PM50" s="881">
        <f t="shared" si="40"/>
        <v>4.6875</v>
      </c>
      <c r="PN50" s="881">
        <f t="shared" si="40"/>
        <v>4.6875</v>
      </c>
      <c r="PO50" s="881">
        <f t="shared" si="40"/>
        <v>4.6875</v>
      </c>
      <c r="PP50" s="881">
        <f t="shared" si="40"/>
        <v>4.6875</v>
      </c>
      <c r="PQ50" s="881">
        <f t="shared" si="40"/>
        <v>4.6875</v>
      </c>
      <c r="PR50" s="881">
        <f t="shared" si="40"/>
        <v>4.6875</v>
      </c>
      <c r="PS50" s="881">
        <f t="shared" si="40"/>
        <v>4.6875</v>
      </c>
      <c r="PT50" s="881">
        <f t="shared" si="40"/>
        <v>4.6875</v>
      </c>
      <c r="PU50" s="881">
        <f t="shared" si="40"/>
        <v>4.6875</v>
      </c>
      <c r="PV50" s="881">
        <f t="shared" si="40"/>
        <v>4.6875</v>
      </c>
      <c r="PW50" s="881">
        <f t="shared" si="40"/>
        <v>4.6875</v>
      </c>
      <c r="PX50" s="881">
        <f t="shared" si="40"/>
        <v>4.5</v>
      </c>
      <c r="PY50" s="881">
        <f t="shared" si="40"/>
        <v>4.5</v>
      </c>
      <c r="PZ50" s="881">
        <f t="shared" si="40"/>
        <v>4.5</v>
      </c>
      <c r="QA50" s="881">
        <f t="shared" si="40"/>
        <v>4.5</v>
      </c>
      <c r="QB50" s="881">
        <f t="shared" si="40"/>
        <v>4.3125</v>
      </c>
      <c r="QC50" s="881">
        <f t="shared" si="40"/>
        <v>4.3125</v>
      </c>
      <c r="QD50" s="881">
        <f t="shared" si="40"/>
        <v>4.125</v>
      </c>
      <c r="QE50" s="881">
        <f t="shared" si="40"/>
        <v>4.125</v>
      </c>
      <c r="QF50" s="881">
        <f t="shared" si="40"/>
        <v>4.5</v>
      </c>
      <c r="QG50" s="881">
        <f t="shared" si="40"/>
        <v>4.5</v>
      </c>
      <c r="QH50" s="881">
        <f t="shared" si="40"/>
        <v>4.5</v>
      </c>
      <c r="QI50" s="881">
        <f t="shared" si="40"/>
        <v>4.5749999999999993</v>
      </c>
      <c r="QJ50" s="881">
        <f t="shared" si="40"/>
        <v>4.5749999999999993</v>
      </c>
      <c r="QK50" s="881">
        <f t="shared" si="40"/>
        <v>4.5749999999999993</v>
      </c>
      <c r="QL50" s="881">
        <f t="shared" si="40"/>
        <v>4.5749999999999993</v>
      </c>
      <c r="QM50" s="881">
        <f t="shared" si="40"/>
        <v>4.5749999999999993</v>
      </c>
      <c r="QN50" s="881">
        <f t="shared" si="40"/>
        <v>6</v>
      </c>
      <c r="QO50" s="881">
        <f t="shared" si="40"/>
        <v>6</v>
      </c>
      <c r="QP50" s="881">
        <f t="shared" si="40"/>
        <v>6</v>
      </c>
      <c r="QQ50" s="881">
        <f t="shared" si="40"/>
        <v>6</v>
      </c>
      <c r="QR50" s="881">
        <f t="shared" ref="QR50:SJ50" si="41">QR49-MIN($G50,(QR49-$F50)/4)</f>
        <v>6</v>
      </c>
      <c r="QS50" s="881">
        <f t="shared" si="41"/>
        <v>6</v>
      </c>
      <c r="QT50" s="881">
        <f t="shared" si="41"/>
        <v>6</v>
      </c>
      <c r="QU50" s="881">
        <f t="shared" si="41"/>
        <v>6</v>
      </c>
      <c r="QV50" s="881">
        <f t="shared" si="41"/>
        <v>9.5</v>
      </c>
      <c r="QW50" s="881">
        <f t="shared" si="41"/>
        <v>9.5</v>
      </c>
      <c r="QX50" s="881">
        <f t="shared" si="41"/>
        <v>9.5</v>
      </c>
      <c r="QY50" s="881">
        <f t="shared" si="41"/>
        <v>9.5</v>
      </c>
      <c r="QZ50" s="881">
        <f t="shared" si="41"/>
        <v>6.75</v>
      </c>
      <c r="RA50" s="881">
        <f t="shared" si="41"/>
        <v>6.75</v>
      </c>
      <c r="RB50" s="881">
        <f t="shared" si="41"/>
        <v>6.75</v>
      </c>
      <c r="RC50" s="881">
        <f t="shared" si="41"/>
        <v>4.875</v>
      </c>
      <c r="RD50" s="881">
        <f t="shared" si="41"/>
        <v>4.875</v>
      </c>
      <c r="RE50" s="881">
        <f t="shared" si="41"/>
        <v>4.875</v>
      </c>
      <c r="RF50" s="881">
        <f t="shared" si="41"/>
        <v>4.875</v>
      </c>
      <c r="RG50" s="881">
        <f t="shared" si="41"/>
        <v>4.875</v>
      </c>
      <c r="RH50" s="881">
        <f t="shared" si="41"/>
        <v>4.6875</v>
      </c>
      <c r="RI50" s="881">
        <f t="shared" si="41"/>
        <v>4.6875</v>
      </c>
      <c r="RJ50" s="881">
        <f t="shared" si="41"/>
        <v>4.6875</v>
      </c>
      <c r="RK50" s="881">
        <f t="shared" si="41"/>
        <v>4.6875</v>
      </c>
      <c r="RL50" s="881">
        <f t="shared" si="41"/>
        <v>4.6875</v>
      </c>
      <c r="RM50" s="881">
        <f t="shared" si="41"/>
        <v>4.6875</v>
      </c>
      <c r="RN50" s="881">
        <f t="shared" si="41"/>
        <v>4.6875</v>
      </c>
      <c r="RO50" s="881">
        <f t="shared" si="41"/>
        <v>4.6875</v>
      </c>
      <c r="RP50" s="881">
        <f t="shared" si="41"/>
        <v>4.6875</v>
      </c>
      <c r="RQ50" s="881">
        <f t="shared" si="41"/>
        <v>4.6875</v>
      </c>
      <c r="RR50" s="881">
        <f t="shared" si="41"/>
        <v>4.6875</v>
      </c>
      <c r="RS50" s="881">
        <f t="shared" si="41"/>
        <v>4.6875</v>
      </c>
      <c r="RT50" s="881">
        <f t="shared" si="41"/>
        <v>4.6875</v>
      </c>
      <c r="RU50" s="881">
        <f t="shared" si="41"/>
        <v>4.6875</v>
      </c>
      <c r="RV50" s="881">
        <f t="shared" si="41"/>
        <v>4.6875</v>
      </c>
      <c r="RW50" s="881">
        <f t="shared" si="41"/>
        <v>4.6875</v>
      </c>
      <c r="RX50" s="881">
        <f t="shared" si="41"/>
        <v>4.5</v>
      </c>
      <c r="RY50" s="881">
        <f t="shared" si="41"/>
        <v>4.5</v>
      </c>
      <c r="RZ50" s="881">
        <f t="shared" si="41"/>
        <v>4.5</v>
      </c>
      <c r="SA50" s="881">
        <f t="shared" si="41"/>
        <v>4.5</v>
      </c>
      <c r="SB50" s="881">
        <f t="shared" si="41"/>
        <v>4.3125</v>
      </c>
      <c r="SC50" s="881">
        <f t="shared" si="41"/>
        <v>4.3125</v>
      </c>
      <c r="SD50" s="881">
        <f t="shared" si="41"/>
        <v>4.125</v>
      </c>
      <c r="SE50" s="881">
        <f t="shared" si="41"/>
        <v>4.125</v>
      </c>
      <c r="SF50" s="881">
        <f t="shared" si="41"/>
        <v>4.5</v>
      </c>
      <c r="SG50" s="881">
        <f t="shared" si="41"/>
        <v>4.5</v>
      </c>
      <c r="SH50" s="881">
        <f t="shared" si="41"/>
        <v>4.5</v>
      </c>
      <c r="SI50" s="881">
        <f t="shared" si="41"/>
        <v>4.5749999999999993</v>
      </c>
      <c r="SJ50" s="881">
        <f t="shared" si="41"/>
        <v>4.5749999999999993</v>
      </c>
      <c r="SK50" s="267">
        <f>SJ50</f>
        <v>4.5749999999999993</v>
      </c>
      <c r="SL50" s="254"/>
      <c r="SM50" s="242"/>
      <c r="SN50" s="242"/>
      <c r="SO50" s="242"/>
    </row>
    <row r="51" spans="1:509" outlineLevel="3" x14ac:dyDescent="0.35">
      <c r="A51" s="242"/>
      <c r="B51" s="251"/>
      <c r="C51" s="438">
        <f t="shared" si="33"/>
        <v>4</v>
      </c>
      <c r="D51" s="267"/>
      <c r="E51" s="316"/>
      <c r="F51" s="322">
        <v>13</v>
      </c>
      <c r="G51" s="322">
        <v>2.5</v>
      </c>
      <c r="H51" s="267"/>
      <c r="I51" s="455"/>
      <c r="J51" s="456" t="s">
        <v>174</v>
      </c>
      <c r="K51" s="457">
        <v>0.5</v>
      </c>
      <c r="L51" s="882">
        <f t="shared" ref="L51:BW51" si="42">L49+MIN($G51,($F51-L49)/4)</f>
        <v>7.1875</v>
      </c>
      <c r="M51" s="882">
        <f t="shared" si="42"/>
        <v>7.1875</v>
      </c>
      <c r="N51" s="882">
        <f t="shared" si="42"/>
        <v>7.1875</v>
      </c>
      <c r="O51" s="882">
        <f t="shared" si="42"/>
        <v>7.1875</v>
      </c>
      <c r="P51" s="882">
        <f t="shared" si="42"/>
        <v>7.1875</v>
      </c>
      <c r="Q51" s="882">
        <f t="shared" si="42"/>
        <v>7.1875</v>
      </c>
      <c r="R51" s="882">
        <f t="shared" si="42"/>
        <v>7.1875</v>
      </c>
      <c r="S51" s="882">
        <f t="shared" si="42"/>
        <v>7.1875</v>
      </c>
      <c r="T51" s="882">
        <f t="shared" si="42"/>
        <v>7.1875</v>
      </c>
      <c r="U51" s="882">
        <f t="shared" si="42"/>
        <v>7.1875</v>
      </c>
      <c r="V51" s="882">
        <f t="shared" si="42"/>
        <v>7.1875</v>
      </c>
      <c r="W51" s="882">
        <f t="shared" si="42"/>
        <v>7.1875</v>
      </c>
      <c r="X51" s="882">
        <f t="shared" si="42"/>
        <v>7</v>
      </c>
      <c r="Y51" s="882">
        <f t="shared" si="42"/>
        <v>7</v>
      </c>
      <c r="Z51" s="882">
        <f t="shared" si="42"/>
        <v>7</v>
      </c>
      <c r="AA51" s="882">
        <f t="shared" si="42"/>
        <v>7</v>
      </c>
      <c r="AB51" s="882">
        <f t="shared" si="42"/>
        <v>6.8125</v>
      </c>
      <c r="AC51" s="882">
        <f t="shared" si="42"/>
        <v>6.8125</v>
      </c>
      <c r="AD51" s="882">
        <f t="shared" si="42"/>
        <v>6.625</v>
      </c>
      <c r="AE51" s="882">
        <f t="shared" si="42"/>
        <v>6.625</v>
      </c>
      <c r="AF51" s="882">
        <f t="shared" si="42"/>
        <v>7</v>
      </c>
      <c r="AG51" s="882">
        <f t="shared" si="42"/>
        <v>7</v>
      </c>
      <c r="AH51" s="882">
        <f t="shared" si="42"/>
        <v>7</v>
      </c>
      <c r="AI51" s="882">
        <f t="shared" si="42"/>
        <v>7.0749999999999993</v>
      </c>
      <c r="AJ51" s="882">
        <f t="shared" si="42"/>
        <v>7.0749999999999993</v>
      </c>
      <c r="AK51" s="882">
        <f t="shared" si="42"/>
        <v>7.0749999999999993</v>
      </c>
      <c r="AL51" s="882">
        <f t="shared" si="42"/>
        <v>7.0749999999999993</v>
      </c>
      <c r="AM51" s="882">
        <f t="shared" si="42"/>
        <v>7.0749999999999993</v>
      </c>
      <c r="AN51" s="882">
        <f t="shared" si="42"/>
        <v>8.5</v>
      </c>
      <c r="AO51" s="882">
        <f t="shared" si="42"/>
        <v>8.5</v>
      </c>
      <c r="AP51" s="882">
        <f t="shared" si="42"/>
        <v>8.5</v>
      </c>
      <c r="AQ51" s="882">
        <f t="shared" si="42"/>
        <v>8.5</v>
      </c>
      <c r="AR51" s="882">
        <f t="shared" si="42"/>
        <v>8.5</v>
      </c>
      <c r="AS51" s="882">
        <f t="shared" si="42"/>
        <v>8.5</v>
      </c>
      <c r="AT51" s="882">
        <f t="shared" si="42"/>
        <v>8.5</v>
      </c>
      <c r="AU51" s="882">
        <f t="shared" si="42"/>
        <v>8.5</v>
      </c>
      <c r="AV51" s="882">
        <f t="shared" si="42"/>
        <v>11.5</v>
      </c>
      <c r="AW51" s="882">
        <f t="shared" si="42"/>
        <v>11.5</v>
      </c>
      <c r="AX51" s="882">
        <f t="shared" si="42"/>
        <v>11.5</v>
      </c>
      <c r="AY51" s="882">
        <f t="shared" si="42"/>
        <v>11.5</v>
      </c>
      <c r="AZ51" s="882">
        <f t="shared" si="42"/>
        <v>9.25</v>
      </c>
      <c r="BA51" s="882">
        <f t="shared" si="42"/>
        <v>9.25</v>
      </c>
      <c r="BB51" s="882">
        <f t="shared" si="42"/>
        <v>9.25</v>
      </c>
      <c r="BC51" s="882">
        <f t="shared" si="42"/>
        <v>7.375</v>
      </c>
      <c r="BD51" s="882">
        <f t="shared" si="42"/>
        <v>7.375</v>
      </c>
      <c r="BE51" s="882">
        <f t="shared" si="42"/>
        <v>7.375</v>
      </c>
      <c r="BF51" s="882">
        <f t="shared" si="42"/>
        <v>7.375</v>
      </c>
      <c r="BG51" s="882">
        <f t="shared" si="42"/>
        <v>7.375</v>
      </c>
      <c r="BH51" s="882">
        <f t="shared" si="42"/>
        <v>7.1875</v>
      </c>
      <c r="BI51" s="882">
        <f t="shared" si="42"/>
        <v>7.1875</v>
      </c>
      <c r="BJ51" s="882">
        <f t="shared" si="42"/>
        <v>7.1875</v>
      </c>
      <c r="BK51" s="882">
        <f t="shared" si="42"/>
        <v>7.1875</v>
      </c>
      <c r="BL51" s="882">
        <f t="shared" si="42"/>
        <v>7.1875</v>
      </c>
      <c r="BM51" s="882">
        <f t="shared" si="42"/>
        <v>7.1875</v>
      </c>
      <c r="BN51" s="882">
        <f t="shared" si="42"/>
        <v>7.1875</v>
      </c>
      <c r="BO51" s="882">
        <f t="shared" si="42"/>
        <v>7.1875</v>
      </c>
      <c r="BP51" s="882">
        <f t="shared" si="42"/>
        <v>7.1875</v>
      </c>
      <c r="BQ51" s="882">
        <f t="shared" si="42"/>
        <v>7.1875</v>
      </c>
      <c r="BR51" s="882">
        <f t="shared" si="42"/>
        <v>7.1875</v>
      </c>
      <c r="BS51" s="882">
        <f t="shared" si="42"/>
        <v>7.1875</v>
      </c>
      <c r="BT51" s="882">
        <f t="shared" si="42"/>
        <v>7.1875</v>
      </c>
      <c r="BU51" s="882">
        <f t="shared" si="42"/>
        <v>7.1875</v>
      </c>
      <c r="BV51" s="882">
        <f t="shared" si="42"/>
        <v>7.1875</v>
      </c>
      <c r="BW51" s="882">
        <f t="shared" si="42"/>
        <v>7.1875</v>
      </c>
      <c r="BX51" s="882">
        <f t="shared" ref="BX51:EI51" si="43">BX49+MIN($G51,($F51-BX49)/4)</f>
        <v>7</v>
      </c>
      <c r="BY51" s="882">
        <f t="shared" si="43"/>
        <v>7</v>
      </c>
      <c r="BZ51" s="882">
        <f t="shared" si="43"/>
        <v>7</v>
      </c>
      <c r="CA51" s="882">
        <f t="shared" si="43"/>
        <v>7</v>
      </c>
      <c r="CB51" s="882">
        <f t="shared" si="43"/>
        <v>6.8125</v>
      </c>
      <c r="CC51" s="882">
        <f t="shared" si="43"/>
        <v>6.8125</v>
      </c>
      <c r="CD51" s="882">
        <f t="shared" si="43"/>
        <v>6.625</v>
      </c>
      <c r="CE51" s="882">
        <f t="shared" si="43"/>
        <v>6.625</v>
      </c>
      <c r="CF51" s="882">
        <f t="shared" si="43"/>
        <v>7</v>
      </c>
      <c r="CG51" s="882">
        <f t="shared" si="43"/>
        <v>7</v>
      </c>
      <c r="CH51" s="882">
        <f t="shared" si="43"/>
        <v>7</v>
      </c>
      <c r="CI51" s="882">
        <f t="shared" si="43"/>
        <v>7.0749999999999993</v>
      </c>
      <c r="CJ51" s="882">
        <f t="shared" si="43"/>
        <v>7.0749999999999993</v>
      </c>
      <c r="CK51" s="882">
        <f t="shared" si="43"/>
        <v>7.0749999999999993</v>
      </c>
      <c r="CL51" s="882">
        <f t="shared" si="43"/>
        <v>7.0749999999999993</v>
      </c>
      <c r="CM51" s="882">
        <f t="shared" si="43"/>
        <v>7.0749999999999993</v>
      </c>
      <c r="CN51" s="882">
        <f t="shared" si="43"/>
        <v>8.5</v>
      </c>
      <c r="CO51" s="882">
        <f t="shared" si="43"/>
        <v>8.5</v>
      </c>
      <c r="CP51" s="882">
        <f t="shared" si="43"/>
        <v>8.5</v>
      </c>
      <c r="CQ51" s="882">
        <f t="shared" si="43"/>
        <v>8.5</v>
      </c>
      <c r="CR51" s="882">
        <f t="shared" si="43"/>
        <v>8.5</v>
      </c>
      <c r="CS51" s="882">
        <f t="shared" si="43"/>
        <v>8.5</v>
      </c>
      <c r="CT51" s="882">
        <f t="shared" si="43"/>
        <v>8.5</v>
      </c>
      <c r="CU51" s="882">
        <f t="shared" si="43"/>
        <v>8.5</v>
      </c>
      <c r="CV51" s="882">
        <f t="shared" si="43"/>
        <v>11.5</v>
      </c>
      <c r="CW51" s="882">
        <f t="shared" si="43"/>
        <v>11.5</v>
      </c>
      <c r="CX51" s="882">
        <f t="shared" si="43"/>
        <v>11.5</v>
      </c>
      <c r="CY51" s="882">
        <f t="shared" si="43"/>
        <v>11.5</v>
      </c>
      <c r="CZ51" s="882">
        <f t="shared" si="43"/>
        <v>9.25</v>
      </c>
      <c r="DA51" s="882">
        <f t="shared" si="43"/>
        <v>9.25</v>
      </c>
      <c r="DB51" s="882">
        <f t="shared" si="43"/>
        <v>9.25</v>
      </c>
      <c r="DC51" s="882">
        <f t="shared" si="43"/>
        <v>7.375</v>
      </c>
      <c r="DD51" s="882">
        <f t="shared" si="43"/>
        <v>7.375</v>
      </c>
      <c r="DE51" s="882">
        <f t="shared" si="43"/>
        <v>7.375</v>
      </c>
      <c r="DF51" s="882">
        <f t="shared" si="43"/>
        <v>7.375</v>
      </c>
      <c r="DG51" s="882">
        <f t="shared" si="43"/>
        <v>7.375</v>
      </c>
      <c r="DH51" s="882">
        <f t="shared" si="43"/>
        <v>7.1875</v>
      </c>
      <c r="DI51" s="882">
        <f t="shared" si="43"/>
        <v>7.1875</v>
      </c>
      <c r="DJ51" s="882">
        <f t="shared" si="43"/>
        <v>7.1875</v>
      </c>
      <c r="DK51" s="882">
        <f t="shared" si="43"/>
        <v>7.1875</v>
      </c>
      <c r="DL51" s="882">
        <f t="shared" si="43"/>
        <v>7.1875</v>
      </c>
      <c r="DM51" s="882">
        <f t="shared" si="43"/>
        <v>7.1875</v>
      </c>
      <c r="DN51" s="882">
        <f t="shared" si="43"/>
        <v>7.1875</v>
      </c>
      <c r="DO51" s="882">
        <f t="shared" si="43"/>
        <v>7.1875</v>
      </c>
      <c r="DP51" s="882">
        <f t="shared" si="43"/>
        <v>7.1875</v>
      </c>
      <c r="DQ51" s="882">
        <f t="shared" si="43"/>
        <v>7.1875</v>
      </c>
      <c r="DR51" s="882">
        <f t="shared" si="43"/>
        <v>7.1875</v>
      </c>
      <c r="DS51" s="882">
        <f t="shared" si="43"/>
        <v>7.1875</v>
      </c>
      <c r="DT51" s="882">
        <f t="shared" si="43"/>
        <v>7.1875</v>
      </c>
      <c r="DU51" s="882">
        <f t="shared" si="43"/>
        <v>7.1875</v>
      </c>
      <c r="DV51" s="882">
        <f t="shared" si="43"/>
        <v>7.1875</v>
      </c>
      <c r="DW51" s="882">
        <f t="shared" si="43"/>
        <v>7.1875</v>
      </c>
      <c r="DX51" s="882">
        <f t="shared" si="43"/>
        <v>7</v>
      </c>
      <c r="DY51" s="882">
        <f t="shared" si="43"/>
        <v>7</v>
      </c>
      <c r="DZ51" s="882">
        <f t="shared" si="43"/>
        <v>7</v>
      </c>
      <c r="EA51" s="882">
        <f t="shared" si="43"/>
        <v>7</v>
      </c>
      <c r="EB51" s="882">
        <f t="shared" si="43"/>
        <v>6.8125</v>
      </c>
      <c r="EC51" s="882">
        <f t="shared" si="43"/>
        <v>6.8125</v>
      </c>
      <c r="ED51" s="882">
        <f t="shared" si="43"/>
        <v>6.625</v>
      </c>
      <c r="EE51" s="882">
        <f t="shared" si="43"/>
        <v>6.625</v>
      </c>
      <c r="EF51" s="882">
        <f t="shared" si="43"/>
        <v>7</v>
      </c>
      <c r="EG51" s="882">
        <f t="shared" si="43"/>
        <v>7</v>
      </c>
      <c r="EH51" s="882">
        <f t="shared" si="43"/>
        <v>7</v>
      </c>
      <c r="EI51" s="882">
        <f t="shared" si="43"/>
        <v>7.0749999999999993</v>
      </c>
      <c r="EJ51" s="882">
        <f t="shared" ref="EJ51:GU51" si="44">EJ49+MIN($G51,($F51-EJ49)/4)</f>
        <v>7.0749999999999993</v>
      </c>
      <c r="EK51" s="882">
        <f t="shared" si="44"/>
        <v>7.0749999999999993</v>
      </c>
      <c r="EL51" s="882">
        <f t="shared" si="44"/>
        <v>7.0749999999999993</v>
      </c>
      <c r="EM51" s="882">
        <f t="shared" si="44"/>
        <v>7.0749999999999993</v>
      </c>
      <c r="EN51" s="882">
        <f t="shared" si="44"/>
        <v>8.5</v>
      </c>
      <c r="EO51" s="882">
        <f t="shared" si="44"/>
        <v>8.5</v>
      </c>
      <c r="EP51" s="882">
        <f t="shared" si="44"/>
        <v>8.5</v>
      </c>
      <c r="EQ51" s="882">
        <f t="shared" si="44"/>
        <v>8.5</v>
      </c>
      <c r="ER51" s="882">
        <f t="shared" si="44"/>
        <v>8.5</v>
      </c>
      <c r="ES51" s="882">
        <f t="shared" si="44"/>
        <v>8.5</v>
      </c>
      <c r="ET51" s="882">
        <f t="shared" si="44"/>
        <v>8.5</v>
      </c>
      <c r="EU51" s="882">
        <f t="shared" si="44"/>
        <v>8.5</v>
      </c>
      <c r="EV51" s="882">
        <f t="shared" si="44"/>
        <v>11.5</v>
      </c>
      <c r="EW51" s="882">
        <f t="shared" si="44"/>
        <v>11.5</v>
      </c>
      <c r="EX51" s="882">
        <f t="shared" si="44"/>
        <v>11.5</v>
      </c>
      <c r="EY51" s="882">
        <f t="shared" si="44"/>
        <v>11.5</v>
      </c>
      <c r="EZ51" s="882">
        <f t="shared" si="44"/>
        <v>9.25</v>
      </c>
      <c r="FA51" s="882">
        <f t="shared" si="44"/>
        <v>9.25</v>
      </c>
      <c r="FB51" s="882">
        <f t="shared" si="44"/>
        <v>9.25</v>
      </c>
      <c r="FC51" s="882">
        <f t="shared" si="44"/>
        <v>7.375</v>
      </c>
      <c r="FD51" s="882">
        <f t="shared" si="44"/>
        <v>7.375</v>
      </c>
      <c r="FE51" s="882">
        <f t="shared" si="44"/>
        <v>7.375</v>
      </c>
      <c r="FF51" s="882">
        <f t="shared" si="44"/>
        <v>7.375</v>
      </c>
      <c r="FG51" s="882">
        <f t="shared" si="44"/>
        <v>7.375</v>
      </c>
      <c r="FH51" s="882">
        <f t="shared" si="44"/>
        <v>7.1875</v>
      </c>
      <c r="FI51" s="882">
        <f t="shared" si="44"/>
        <v>7.1875</v>
      </c>
      <c r="FJ51" s="882">
        <f t="shared" si="44"/>
        <v>7.1875</v>
      </c>
      <c r="FK51" s="882">
        <f t="shared" si="44"/>
        <v>7.1875</v>
      </c>
      <c r="FL51" s="882">
        <f t="shared" si="44"/>
        <v>7.1875</v>
      </c>
      <c r="FM51" s="882">
        <f t="shared" si="44"/>
        <v>7.1875</v>
      </c>
      <c r="FN51" s="882">
        <f t="shared" si="44"/>
        <v>7.1875</v>
      </c>
      <c r="FO51" s="882">
        <f t="shared" si="44"/>
        <v>7.1875</v>
      </c>
      <c r="FP51" s="882">
        <f t="shared" si="44"/>
        <v>7.1875</v>
      </c>
      <c r="FQ51" s="882">
        <f t="shared" si="44"/>
        <v>7.1875</v>
      </c>
      <c r="FR51" s="882">
        <f t="shared" si="44"/>
        <v>7.1875</v>
      </c>
      <c r="FS51" s="882">
        <f t="shared" si="44"/>
        <v>7.1875</v>
      </c>
      <c r="FT51" s="882">
        <f t="shared" si="44"/>
        <v>7.1875</v>
      </c>
      <c r="FU51" s="882">
        <f t="shared" si="44"/>
        <v>7.1875</v>
      </c>
      <c r="FV51" s="882">
        <f t="shared" si="44"/>
        <v>7.1875</v>
      </c>
      <c r="FW51" s="882">
        <f t="shared" si="44"/>
        <v>7.1875</v>
      </c>
      <c r="FX51" s="882">
        <f t="shared" si="44"/>
        <v>7</v>
      </c>
      <c r="FY51" s="882">
        <f t="shared" si="44"/>
        <v>7</v>
      </c>
      <c r="FZ51" s="882">
        <f t="shared" si="44"/>
        <v>7</v>
      </c>
      <c r="GA51" s="882">
        <f t="shared" si="44"/>
        <v>7</v>
      </c>
      <c r="GB51" s="882">
        <f t="shared" si="44"/>
        <v>6.8125</v>
      </c>
      <c r="GC51" s="882">
        <f t="shared" si="44"/>
        <v>6.8125</v>
      </c>
      <c r="GD51" s="882">
        <f t="shared" si="44"/>
        <v>6.625</v>
      </c>
      <c r="GE51" s="882">
        <f t="shared" si="44"/>
        <v>6.625</v>
      </c>
      <c r="GF51" s="882">
        <f t="shared" si="44"/>
        <v>7</v>
      </c>
      <c r="GG51" s="882">
        <f t="shared" si="44"/>
        <v>7</v>
      </c>
      <c r="GH51" s="882">
        <f t="shared" si="44"/>
        <v>7</v>
      </c>
      <c r="GI51" s="882">
        <f t="shared" si="44"/>
        <v>7.0749999999999993</v>
      </c>
      <c r="GJ51" s="882">
        <f t="shared" si="44"/>
        <v>7.0749999999999993</v>
      </c>
      <c r="GK51" s="882">
        <f t="shared" si="44"/>
        <v>7.0749999999999993</v>
      </c>
      <c r="GL51" s="882">
        <f t="shared" si="44"/>
        <v>7.0749999999999993</v>
      </c>
      <c r="GM51" s="882">
        <f t="shared" si="44"/>
        <v>7.0749999999999993</v>
      </c>
      <c r="GN51" s="882">
        <f t="shared" si="44"/>
        <v>8.5</v>
      </c>
      <c r="GO51" s="882">
        <f t="shared" si="44"/>
        <v>8.5</v>
      </c>
      <c r="GP51" s="882">
        <f t="shared" si="44"/>
        <v>8.5</v>
      </c>
      <c r="GQ51" s="882">
        <f t="shared" si="44"/>
        <v>8.5</v>
      </c>
      <c r="GR51" s="882">
        <f t="shared" si="44"/>
        <v>8.5</v>
      </c>
      <c r="GS51" s="882">
        <f t="shared" si="44"/>
        <v>8.5</v>
      </c>
      <c r="GT51" s="882">
        <f t="shared" si="44"/>
        <v>8.5</v>
      </c>
      <c r="GU51" s="882">
        <f t="shared" si="44"/>
        <v>8.5</v>
      </c>
      <c r="GV51" s="882">
        <f t="shared" ref="GV51:JG51" si="45">GV49+MIN($G51,($F51-GV49)/4)</f>
        <v>11.5</v>
      </c>
      <c r="GW51" s="882">
        <f t="shared" si="45"/>
        <v>11.5</v>
      </c>
      <c r="GX51" s="882">
        <f t="shared" si="45"/>
        <v>11.5</v>
      </c>
      <c r="GY51" s="882">
        <f t="shared" si="45"/>
        <v>11.5</v>
      </c>
      <c r="GZ51" s="882">
        <f t="shared" si="45"/>
        <v>9.25</v>
      </c>
      <c r="HA51" s="882">
        <f t="shared" si="45"/>
        <v>9.25</v>
      </c>
      <c r="HB51" s="882">
        <f t="shared" si="45"/>
        <v>9.25</v>
      </c>
      <c r="HC51" s="882">
        <f t="shared" si="45"/>
        <v>7.375</v>
      </c>
      <c r="HD51" s="882">
        <f t="shared" si="45"/>
        <v>7.375</v>
      </c>
      <c r="HE51" s="882">
        <f t="shared" si="45"/>
        <v>7.375</v>
      </c>
      <c r="HF51" s="882">
        <f t="shared" si="45"/>
        <v>7.375</v>
      </c>
      <c r="HG51" s="882">
        <f t="shared" si="45"/>
        <v>7.375</v>
      </c>
      <c r="HH51" s="882">
        <f t="shared" si="45"/>
        <v>7.1875</v>
      </c>
      <c r="HI51" s="882">
        <f t="shared" si="45"/>
        <v>7.1875</v>
      </c>
      <c r="HJ51" s="882">
        <f t="shared" si="45"/>
        <v>7.1875</v>
      </c>
      <c r="HK51" s="882">
        <f t="shared" si="45"/>
        <v>7.1875</v>
      </c>
      <c r="HL51" s="882">
        <f t="shared" si="45"/>
        <v>7.1875</v>
      </c>
      <c r="HM51" s="882">
        <f t="shared" si="45"/>
        <v>7.1875</v>
      </c>
      <c r="HN51" s="882">
        <f t="shared" si="45"/>
        <v>7.1875</v>
      </c>
      <c r="HO51" s="882">
        <f t="shared" si="45"/>
        <v>7.1875</v>
      </c>
      <c r="HP51" s="882">
        <f t="shared" si="45"/>
        <v>7.1875</v>
      </c>
      <c r="HQ51" s="882">
        <f t="shared" si="45"/>
        <v>7.1875</v>
      </c>
      <c r="HR51" s="882">
        <f t="shared" si="45"/>
        <v>7.1875</v>
      </c>
      <c r="HS51" s="882">
        <f t="shared" si="45"/>
        <v>7.1875</v>
      </c>
      <c r="HT51" s="882">
        <f t="shared" si="45"/>
        <v>7.1875</v>
      </c>
      <c r="HU51" s="882">
        <f t="shared" si="45"/>
        <v>7.1875</v>
      </c>
      <c r="HV51" s="882">
        <f t="shared" si="45"/>
        <v>7.1875</v>
      </c>
      <c r="HW51" s="882">
        <f t="shared" si="45"/>
        <v>7.1875</v>
      </c>
      <c r="HX51" s="882">
        <f t="shared" si="45"/>
        <v>7</v>
      </c>
      <c r="HY51" s="882">
        <f t="shared" si="45"/>
        <v>7</v>
      </c>
      <c r="HZ51" s="882">
        <f t="shared" si="45"/>
        <v>7</v>
      </c>
      <c r="IA51" s="882">
        <f t="shared" si="45"/>
        <v>7</v>
      </c>
      <c r="IB51" s="882">
        <f t="shared" si="45"/>
        <v>6.8125</v>
      </c>
      <c r="IC51" s="882">
        <f t="shared" si="45"/>
        <v>6.8125</v>
      </c>
      <c r="ID51" s="882">
        <f t="shared" si="45"/>
        <v>6.625</v>
      </c>
      <c r="IE51" s="882">
        <f t="shared" si="45"/>
        <v>6.625</v>
      </c>
      <c r="IF51" s="882">
        <f t="shared" si="45"/>
        <v>7</v>
      </c>
      <c r="IG51" s="882">
        <f t="shared" si="45"/>
        <v>7</v>
      </c>
      <c r="IH51" s="882">
        <f t="shared" si="45"/>
        <v>7</v>
      </c>
      <c r="II51" s="882">
        <f t="shared" si="45"/>
        <v>7.0749999999999993</v>
      </c>
      <c r="IJ51" s="882">
        <f t="shared" si="45"/>
        <v>7.0749999999999993</v>
      </c>
      <c r="IK51" s="882">
        <f t="shared" si="45"/>
        <v>7.0749999999999993</v>
      </c>
      <c r="IL51" s="882">
        <f t="shared" si="45"/>
        <v>7.0749999999999993</v>
      </c>
      <c r="IM51" s="882">
        <f t="shared" si="45"/>
        <v>7.0749999999999993</v>
      </c>
      <c r="IN51" s="882">
        <f t="shared" si="45"/>
        <v>8.5</v>
      </c>
      <c r="IO51" s="882">
        <f t="shared" si="45"/>
        <v>8.5</v>
      </c>
      <c r="IP51" s="882">
        <f t="shared" si="45"/>
        <v>8.5</v>
      </c>
      <c r="IQ51" s="882">
        <f t="shared" si="45"/>
        <v>8.5</v>
      </c>
      <c r="IR51" s="882">
        <f t="shared" si="45"/>
        <v>8.5</v>
      </c>
      <c r="IS51" s="882">
        <f t="shared" si="45"/>
        <v>8.5</v>
      </c>
      <c r="IT51" s="882">
        <f t="shared" si="45"/>
        <v>8.5</v>
      </c>
      <c r="IU51" s="882">
        <f t="shared" si="45"/>
        <v>8.5</v>
      </c>
      <c r="IV51" s="882">
        <f t="shared" si="45"/>
        <v>11.5</v>
      </c>
      <c r="IW51" s="882">
        <f t="shared" si="45"/>
        <v>11.5</v>
      </c>
      <c r="IX51" s="882">
        <f t="shared" si="45"/>
        <v>11.5</v>
      </c>
      <c r="IY51" s="882">
        <f t="shared" si="45"/>
        <v>11.5</v>
      </c>
      <c r="IZ51" s="882">
        <f t="shared" si="45"/>
        <v>9.25</v>
      </c>
      <c r="JA51" s="882">
        <f t="shared" si="45"/>
        <v>9.25</v>
      </c>
      <c r="JB51" s="882">
        <f t="shared" si="45"/>
        <v>9.25</v>
      </c>
      <c r="JC51" s="882">
        <f t="shared" si="45"/>
        <v>7.375</v>
      </c>
      <c r="JD51" s="882">
        <f t="shared" si="45"/>
        <v>7.375</v>
      </c>
      <c r="JE51" s="882">
        <f t="shared" si="45"/>
        <v>7.375</v>
      </c>
      <c r="JF51" s="882">
        <f t="shared" si="45"/>
        <v>7.375</v>
      </c>
      <c r="JG51" s="882">
        <f t="shared" si="45"/>
        <v>7.375</v>
      </c>
      <c r="JH51" s="882">
        <f t="shared" ref="JH51:LS51" si="46">JH49+MIN($G51,($F51-JH49)/4)</f>
        <v>7.1875</v>
      </c>
      <c r="JI51" s="882">
        <f t="shared" si="46"/>
        <v>7.1875</v>
      </c>
      <c r="JJ51" s="882">
        <f t="shared" si="46"/>
        <v>7.1875</v>
      </c>
      <c r="JK51" s="882">
        <f t="shared" si="46"/>
        <v>7.1875</v>
      </c>
      <c r="JL51" s="882">
        <f t="shared" si="46"/>
        <v>7.1875</v>
      </c>
      <c r="JM51" s="882">
        <f t="shared" si="46"/>
        <v>7.1875</v>
      </c>
      <c r="JN51" s="882">
        <f t="shared" si="46"/>
        <v>7.1875</v>
      </c>
      <c r="JO51" s="882">
        <f t="shared" si="46"/>
        <v>7.1875</v>
      </c>
      <c r="JP51" s="882">
        <f t="shared" si="46"/>
        <v>7.1875</v>
      </c>
      <c r="JQ51" s="882">
        <f t="shared" si="46"/>
        <v>7.1875</v>
      </c>
      <c r="JR51" s="882">
        <f t="shared" si="46"/>
        <v>7.1875</v>
      </c>
      <c r="JS51" s="882">
        <f t="shared" si="46"/>
        <v>7.1875</v>
      </c>
      <c r="JT51" s="882">
        <f t="shared" si="46"/>
        <v>7.1875</v>
      </c>
      <c r="JU51" s="882">
        <f t="shared" si="46"/>
        <v>7.1875</v>
      </c>
      <c r="JV51" s="882">
        <f t="shared" si="46"/>
        <v>7.1875</v>
      </c>
      <c r="JW51" s="882">
        <f t="shared" si="46"/>
        <v>7.1875</v>
      </c>
      <c r="JX51" s="882">
        <f t="shared" si="46"/>
        <v>7</v>
      </c>
      <c r="JY51" s="882">
        <f t="shared" si="46"/>
        <v>7</v>
      </c>
      <c r="JZ51" s="882">
        <f t="shared" si="46"/>
        <v>7</v>
      </c>
      <c r="KA51" s="882">
        <f t="shared" si="46"/>
        <v>7</v>
      </c>
      <c r="KB51" s="882">
        <f t="shared" si="46"/>
        <v>6.8125</v>
      </c>
      <c r="KC51" s="882">
        <f t="shared" si="46"/>
        <v>6.8125</v>
      </c>
      <c r="KD51" s="882">
        <f t="shared" si="46"/>
        <v>6.625</v>
      </c>
      <c r="KE51" s="882">
        <f t="shared" si="46"/>
        <v>6.625</v>
      </c>
      <c r="KF51" s="882">
        <f t="shared" si="46"/>
        <v>7</v>
      </c>
      <c r="KG51" s="882">
        <f t="shared" si="46"/>
        <v>7</v>
      </c>
      <c r="KH51" s="882">
        <f t="shared" si="46"/>
        <v>7</v>
      </c>
      <c r="KI51" s="882">
        <f t="shared" si="46"/>
        <v>7.0749999999999993</v>
      </c>
      <c r="KJ51" s="882">
        <f t="shared" si="46"/>
        <v>7.0749999999999993</v>
      </c>
      <c r="KK51" s="882">
        <f t="shared" si="46"/>
        <v>7.0749999999999993</v>
      </c>
      <c r="KL51" s="882">
        <f t="shared" si="46"/>
        <v>7.0749999999999993</v>
      </c>
      <c r="KM51" s="882">
        <f t="shared" si="46"/>
        <v>7.0749999999999993</v>
      </c>
      <c r="KN51" s="882">
        <f t="shared" si="46"/>
        <v>8.5</v>
      </c>
      <c r="KO51" s="882">
        <f t="shared" si="46"/>
        <v>8.5</v>
      </c>
      <c r="KP51" s="882">
        <f t="shared" si="46"/>
        <v>8.5</v>
      </c>
      <c r="KQ51" s="882">
        <f t="shared" si="46"/>
        <v>8.5</v>
      </c>
      <c r="KR51" s="882">
        <f t="shared" si="46"/>
        <v>8.5</v>
      </c>
      <c r="KS51" s="882">
        <f t="shared" si="46"/>
        <v>8.5</v>
      </c>
      <c r="KT51" s="882">
        <f t="shared" si="46"/>
        <v>8.5</v>
      </c>
      <c r="KU51" s="882">
        <f t="shared" si="46"/>
        <v>8.5</v>
      </c>
      <c r="KV51" s="882">
        <f t="shared" si="46"/>
        <v>11.5</v>
      </c>
      <c r="KW51" s="882">
        <f t="shared" si="46"/>
        <v>11.5</v>
      </c>
      <c r="KX51" s="882">
        <f t="shared" si="46"/>
        <v>11.5</v>
      </c>
      <c r="KY51" s="882">
        <f t="shared" si="46"/>
        <v>11.5</v>
      </c>
      <c r="KZ51" s="882">
        <f t="shared" si="46"/>
        <v>9.25</v>
      </c>
      <c r="LA51" s="882">
        <f t="shared" si="46"/>
        <v>9.25</v>
      </c>
      <c r="LB51" s="882">
        <f t="shared" si="46"/>
        <v>9.25</v>
      </c>
      <c r="LC51" s="882">
        <f t="shared" si="46"/>
        <v>7.375</v>
      </c>
      <c r="LD51" s="882">
        <f t="shared" si="46"/>
        <v>7.375</v>
      </c>
      <c r="LE51" s="882">
        <f t="shared" si="46"/>
        <v>7.375</v>
      </c>
      <c r="LF51" s="882">
        <f t="shared" si="46"/>
        <v>7.375</v>
      </c>
      <c r="LG51" s="882">
        <f t="shared" si="46"/>
        <v>7.375</v>
      </c>
      <c r="LH51" s="882">
        <f t="shared" si="46"/>
        <v>7.1875</v>
      </c>
      <c r="LI51" s="882">
        <f t="shared" si="46"/>
        <v>7.1875</v>
      </c>
      <c r="LJ51" s="882">
        <f t="shared" si="46"/>
        <v>7.1875</v>
      </c>
      <c r="LK51" s="882">
        <f t="shared" si="46"/>
        <v>7.1875</v>
      </c>
      <c r="LL51" s="882">
        <f t="shared" si="46"/>
        <v>7.1875</v>
      </c>
      <c r="LM51" s="882">
        <f t="shared" si="46"/>
        <v>7.1875</v>
      </c>
      <c r="LN51" s="882">
        <f t="shared" si="46"/>
        <v>7.1875</v>
      </c>
      <c r="LO51" s="882">
        <f t="shared" si="46"/>
        <v>7.1875</v>
      </c>
      <c r="LP51" s="882">
        <f t="shared" si="46"/>
        <v>7.1875</v>
      </c>
      <c r="LQ51" s="882">
        <f t="shared" si="46"/>
        <v>7.1875</v>
      </c>
      <c r="LR51" s="882">
        <f t="shared" si="46"/>
        <v>7.1875</v>
      </c>
      <c r="LS51" s="882">
        <f t="shared" si="46"/>
        <v>7.1875</v>
      </c>
      <c r="LT51" s="882">
        <f t="shared" ref="LT51:OE51" si="47">LT49+MIN($G51,($F51-LT49)/4)</f>
        <v>7.1875</v>
      </c>
      <c r="LU51" s="882">
        <f t="shared" si="47"/>
        <v>7.1875</v>
      </c>
      <c r="LV51" s="882">
        <f t="shared" si="47"/>
        <v>7.1875</v>
      </c>
      <c r="LW51" s="882">
        <f t="shared" si="47"/>
        <v>7.1875</v>
      </c>
      <c r="LX51" s="882">
        <f t="shared" si="47"/>
        <v>7</v>
      </c>
      <c r="LY51" s="882">
        <f t="shared" si="47"/>
        <v>7</v>
      </c>
      <c r="LZ51" s="882">
        <f t="shared" si="47"/>
        <v>7</v>
      </c>
      <c r="MA51" s="882">
        <f t="shared" si="47"/>
        <v>7</v>
      </c>
      <c r="MB51" s="882">
        <f t="shared" si="47"/>
        <v>6.8125</v>
      </c>
      <c r="MC51" s="882">
        <f t="shared" si="47"/>
        <v>6.8125</v>
      </c>
      <c r="MD51" s="882">
        <f t="shared" si="47"/>
        <v>6.625</v>
      </c>
      <c r="ME51" s="882">
        <f t="shared" si="47"/>
        <v>6.625</v>
      </c>
      <c r="MF51" s="882">
        <f t="shared" si="47"/>
        <v>7</v>
      </c>
      <c r="MG51" s="882">
        <f t="shared" si="47"/>
        <v>7</v>
      </c>
      <c r="MH51" s="882">
        <f t="shared" si="47"/>
        <v>7</v>
      </c>
      <c r="MI51" s="882">
        <f t="shared" si="47"/>
        <v>7.0749999999999993</v>
      </c>
      <c r="MJ51" s="882">
        <f t="shared" si="47"/>
        <v>7.0749999999999993</v>
      </c>
      <c r="MK51" s="882">
        <f t="shared" si="47"/>
        <v>7.0749999999999993</v>
      </c>
      <c r="ML51" s="882">
        <f t="shared" si="47"/>
        <v>7.0749999999999993</v>
      </c>
      <c r="MM51" s="882">
        <f t="shared" si="47"/>
        <v>7.0749999999999993</v>
      </c>
      <c r="MN51" s="882">
        <f t="shared" si="47"/>
        <v>8.5</v>
      </c>
      <c r="MO51" s="882">
        <f t="shared" si="47"/>
        <v>8.5</v>
      </c>
      <c r="MP51" s="882">
        <f t="shared" si="47"/>
        <v>8.5</v>
      </c>
      <c r="MQ51" s="882">
        <f t="shared" si="47"/>
        <v>8.5</v>
      </c>
      <c r="MR51" s="882">
        <f t="shared" si="47"/>
        <v>8.5</v>
      </c>
      <c r="MS51" s="882">
        <f t="shared" si="47"/>
        <v>8.5</v>
      </c>
      <c r="MT51" s="882">
        <f t="shared" si="47"/>
        <v>8.5</v>
      </c>
      <c r="MU51" s="882">
        <f t="shared" si="47"/>
        <v>8.5</v>
      </c>
      <c r="MV51" s="882">
        <f t="shared" si="47"/>
        <v>11.5</v>
      </c>
      <c r="MW51" s="882">
        <f t="shared" si="47"/>
        <v>11.5</v>
      </c>
      <c r="MX51" s="882">
        <f t="shared" si="47"/>
        <v>11.5</v>
      </c>
      <c r="MY51" s="882">
        <f t="shared" si="47"/>
        <v>11.5</v>
      </c>
      <c r="MZ51" s="882">
        <f t="shared" si="47"/>
        <v>9.25</v>
      </c>
      <c r="NA51" s="882">
        <f t="shared" si="47"/>
        <v>9.25</v>
      </c>
      <c r="NB51" s="882">
        <f t="shared" si="47"/>
        <v>9.25</v>
      </c>
      <c r="NC51" s="882">
        <f t="shared" si="47"/>
        <v>7.375</v>
      </c>
      <c r="ND51" s="882">
        <f t="shared" si="47"/>
        <v>7.375</v>
      </c>
      <c r="NE51" s="882">
        <f t="shared" si="47"/>
        <v>7.375</v>
      </c>
      <c r="NF51" s="882">
        <f t="shared" si="47"/>
        <v>7.375</v>
      </c>
      <c r="NG51" s="882">
        <f t="shared" si="47"/>
        <v>7.375</v>
      </c>
      <c r="NH51" s="882">
        <f t="shared" si="47"/>
        <v>7.1875</v>
      </c>
      <c r="NI51" s="882">
        <f t="shared" si="47"/>
        <v>7.1875</v>
      </c>
      <c r="NJ51" s="882">
        <f t="shared" si="47"/>
        <v>7.1875</v>
      </c>
      <c r="NK51" s="882">
        <f t="shared" si="47"/>
        <v>7.1875</v>
      </c>
      <c r="NL51" s="882">
        <f t="shared" si="47"/>
        <v>7.1875</v>
      </c>
      <c r="NM51" s="882">
        <f t="shared" si="47"/>
        <v>7.1875</v>
      </c>
      <c r="NN51" s="882">
        <f t="shared" si="47"/>
        <v>7.1875</v>
      </c>
      <c r="NO51" s="882">
        <f t="shared" si="47"/>
        <v>7.1875</v>
      </c>
      <c r="NP51" s="882">
        <f t="shared" si="47"/>
        <v>7.1875</v>
      </c>
      <c r="NQ51" s="882">
        <f t="shared" si="47"/>
        <v>7.1875</v>
      </c>
      <c r="NR51" s="882">
        <f t="shared" si="47"/>
        <v>7.1875</v>
      </c>
      <c r="NS51" s="882">
        <f t="shared" si="47"/>
        <v>7.1875</v>
      </c>
      <c r="NT51" s="882">
        <f t="shared" si="47"/>
        <v>7.1875</v>
      </c>
      <c r="NU51" s="882">
        <f t="shared" si="47"/>
        <v>7.1875</v>
      </c>
      <c r="NV51" s="882">
        <f t="shared" si="47"/>
        <v>7.1875</v>
      </c>
      <c r="NW51" s="882">
        <f t="shared" si="47"/>
        <v>7.1875</v>
      </c>
      <c r="NX51" s="882">
        <f t="shared" si="47"/>
        <v>7</v>
      </c>
      <c r="NY51" s="882">
        <f t="shared" si="47"/>
        <v>7</v>
      </c>
      <c r="NZ51" s="882">
        <f t="shared" si="47"/>
        <v>7</v>
      </c>
      <c r="OA51" s="882">
        <f t="shared" si="47"/>
        <v>7</v>
      </c>
      <c r="OB51" s="882">
        <f t="shared" si="47"/>
        <v>6.8125</v>
      </c>
      <c r="OC51" s="882">
        <f t="shared" si="47"/>
        <v>6.8125</v>
      </c>
      <c r="OD51" s="882">
        <f t="shared" si="47"/>
        <v>6.625</v>
      </c>
      <c r="OE51" s="882">
        <f t="shared" si="47"/>
        <v>6.625</v>
      </c>
      <c r="OF51" s="882">
        <f t="shared" ref="OF51:QQ51" si="48">OF49+MIN($G51,($F51-OF49)/4)</f>
        <v>7</v>
      </c>
      <c r="OG51" s="882">
        <f t="shared" si="48"/>
        <v>7</v>
      </c>
      <c r="OH51" s="882">
        <f t="shared" si="48"/>
        <v>7</v>
      </c>
      <c r="OI51" s="882">
        <f t="shared" si="48"/>
        <v>7.0749999999999993</v>
      </c>
      <c r="OJ51" s="882">
        <f t="shared" si="48"/>
        <v>7.0749999999999993</v>
      </c>
      <c r="OK51" s="882">
        <f t="shared" si="48"/>
        <v>7.0749999999999993</v>
      </c>
      <c r="OL51" s="882">
        <f t="shared" si="48"/>
        <v>7.0749999999999993</v>
      </c>
      <c r="OM51" s="882">
        <f t="shared" si="48"/>
        <v>7.0749999999999993</v>
      </c>
      <c r="ON51" s="882">
        <f t="shared" si="48"/>
        <v>8.5</v>
      </c>
      <c r="OO51" s="882">
        <f t="shared" si="48"/>
        <v>8.5</v>
      </c>
      <c r="OP51" s="882">
        <f t="shared" si="48"/>
        <v>8.5</v>
      </c>
      <c r="OQ51" s="882">
        <f t="shared" si="48"/>
        <v>8.5</v>
      </c>
      <c r="OR51" s="882">
        <f t="shared" si="48"/>
        <v>8.5</v>
      </c>
      <c r="OS51" s="882">
        <f t="shared" si="48"/>
        <v>8.5</v>
      </c>
      <c r="OT51" s="882">
        <f t="shared" si="48"/>
        <v>8.5</v>
      </c>
      <c r="OU51" s="882">
        <f t="shared" si="48"/>
        <v>8.5</v>
      </c>
      <c r="OV51" s="882">
        <f t="shared" si="48"/>
        <v>11.5</v>
      </c>
      <c r="OW51" s="882">
        <f t="shared" si="48"/>
        <v>11.5</v>
      </c>
      <c r="OX51" s="882">
        <f t="shared" si="48"/>
        <v>11.5</v>
      </c>
      <c r="OY51" s="882">
        <f t="shared" si="48"/>
        <v>11.5</v>
      </c>
      <c r="OZ51" s="882">
        <f t="shared" si="48"/>
        <v>9.25</v>
      </c>
      <c r="PA51" s="882">
        <f t="shared" si="48"/>
        <v>9.25</v>
      </c>
      <c r="PB51" s="882">
        <f t="shared" si="48"/>
        <v>9.25</v>
      </c>
      <c r="PC51" s="882">
        <f t="shared" si="48"/>
        <v>7.375</v>
      </c>
      <c r="PD51" s="882">
        <f t="shared" si="48"/>
        <v>7.375</v>
      </c>
      <c r="PE51" s="882">
        <f t="shared" si="48"/>
        <v>7.375</v>
      </c>
      <c r="PF51" s="882">
        <f t="shared" si="48"/>
        <v>7.375</v>
      </c>
      <c r="PG51" s="882">
        <f t="shared" si="48"/>
        <v>7.375</v>
      </c>
      <c r="PH51" s="882">
        <f t="shared" si="48"/>
        <v>7.1875</v>
      </c>
      <c r="PI51" s="882">
        <f t="shared" si="48"/>
        <v>7.1875</v>
      </c>
      <c r="PJ51" s="882">
        <f t="shared" si="48"/>
        <v>7.1875</v>
      </c>
      <c r="PK51" s="882">
        <f t="shared" si="48"/>
        <v>7.1875</v>
      </c>
      <c r="PL51" s="882">
        <f t="shared" si="48"/>
        <v>7.1875</v>
      </c>
      <c r="PM51" s="882">
        <f t="shared" si="48"/>
        <v>7.1875</v>
      </c>
      <c r="PN51" s="882">
        <f t="shared" si="48"/>
        <v>7.1875</v>
      </c>
      <c r="PO51" s="882">
        <f t="shared" si="48"/>
        <v>7.1875</v>
      </c>
      <c r="PP51" s="882">
        <f t="shared" si="48"/>
        <v>7.1875</v>
      </c>
      <c r="PQ51" s="882">
        <f t="shared" si="48"/>
        <v>7.1875</v>
      </c>
      <c r="PR51" s="882">
        <f t="shared" si="48"/>
        <v>7.1875</v>
      </c>
      <c r="PS51" s="882">
        <f t="shared" si="48"/>
        <v>7.1875</v>
      </c>
      <c r="PT51" s="882">
        <f t="shared" si="48"/>
        <v>7.1875</v>
      </c>
      <c r="PU51" s="882">
        <f t="shared" si="48"/>
        <v>7.1875</v>
      </c>
      <c r="PV51" s="882">
        <f t="shared" si="48"/>
        <v>7.1875</v>
      </c>
      <c r="PW51" s="882">
        <f t="shared" si="48"/>
        <v>7.1875</v>
      </c>
      <c r="PX51" s="882">
        <f t="shared" si="48"/>
        <v>7</v>
      </c>
      <c r="PY51" s="882">
        <f t="shared" si="48"/>
        <v>7</v>
      </c>
      <c r="PZ51" s="882">
        <f t="shared" si="48"/>
        <v>7</v>
      </c>
      <c r="QA51" s="882">
        <f t="shared" si="48"/>
        <v>7</v>
      </c>
      <c r="QB51" s="882">
        <f t="shared" si="48"/>
        <v>6.8125</v>
      </c>
      <c r="QC51" s="882">
        <f t="shared" si="48"/>
        <v>6.8125</v>
      </c>
      <c r="QD51" s="882">
        <f t="shared" si="48"/>
        <v>6.625</v>
      </c>
      <c r="QE51" s="882">
        <f t="shared" si="48"/>
        <v>6.625</v>
      </c>
      <c r="QF51" s="882">
        <f t="shared" si="48"/>
        <v>7</v>
      </c>
      <c r="QG51" s="882">
        <f t="shared" si="48"/>
        <v>7</v>
      </c>
      <c r="QH51" s="882">
        <f t="shared" si="48"/>
        <v>7</v>
      </c>
      <c r="QI51" s="882">
        <f t="shared" si="48"/>
        <v>7.0749999999999993</v>
      </c>
      <c r="QJ51" s="882">
        <f t="shared" si="48"/>
        <v>7.0749999999999993</v>
      </c>
      <c r="QK51" s="882">
        <f t="shared" si="48"/>
        <v>7.0749999999999993</v>
      </c>
      <c r="QL51" s="882">
        <f t="shared" si="48"/>
        <v>7.0749999999999993</v>
      </c>
      <c r="QM51" s="882">
        <f t="shared" si="48"/>
        <v>7.0749999999999993</v>
      </c>
      <c r="QN51" s="882">
        <f t="shared" si="48"/>
        <v>8.5</v>
      </c>
      <c r="QO51" s="882">
        <f t="shared" si="48"/>
        <v>8.5</v>
      </c>
      <c r="QP51" s="882">
        <f t="shared" si="48"/>
        <v>8.5</v>
      </c>
      <c r="QQ51" s="882">
        <f t="shared" si="48"/>
        <v>8.5</v>
      </c>
      <c r="QR51" s="882">
        <f t="shared" ref="QR51:SJ51" si="49">QR49+MIN($G51,($F51-QR49)/4)</f>
        <v>8.5</v>
      </c>
      <c r="QS51" s="882">
        <f t="shared" si="49"/>
        <v>8.5</v>
      </c>
      <c r="QT51" s="882">
        <f t="shared" si="49"/>
        <v>8.5</v>
      </c>
      <c r="QU51" s="882">
        <f t="shared" si="49"/>
        <v>8.5</v>
      </c>
      <c r="QV51" s="882">
        <f t="shared" si="49"/>
        <v>11.5</v>
      </c>
      <c r="QW51" s="882">
        <f t="shared" si="49"/>
        <v>11.5</v>
      </c>
      <c r="QX51" s="882">
        <f t="shared" si="49"/>
        <v>11.5</v>
      </c>
      <c r="QY51" s="882">
        <f t="shared" si="49"/>
        <v>11.5</v>
      </c>
      <c r="QZ51" s="882">
        <f t="shared" si="49"/>
        <v>9.25</v>
      </c>
      <c r="RA51" s="882">
        <f t="shared" si="49"/>
        <v>9.25</v>
      </c>
      <c r="RB51" s="882">
        <f t="shared" si="49"/>
        <v>9.25</v>
      </c>
      <c r="RC51" s="882">
        <f t="shared" si="49"/>
        <v>7.375</v>
      </c>
      <c r="RD51" s="882">
        <f t="shared" si="49"/>
        <v>7.375</v>
      </c>
      <c r="RE51" s="882">
        <f t="shared" si="49"/>
        <v>7.375</v>
      </c>
      <c r="RF51" s="882">
        <f t="shared" si="49"/>
        <v>7.375</v>
      </c>
      <c r="RG51" s="882">
        <f t="shared" si="49"/>
        <v>7.375</v>
      </c>
      <c r="RH51" s="882">
        <f t="shared" si="49"/>
        <v>7.1875</v>
      </c>
      <c r="RI51" s="882">
        <f t="shared" si="49"/>
        <v>7.1875</v>
      </c>
      <c r="RJ51" s="882">
        <f t="shared" si="49"/>
        <v>7.1875</v>
      </c>
      <c r="RK51" s="882">
        <f t="shared" si="49"/>
        <v>7.1875</v>
      </c>
      <c r="RL51" s="882">
        <f t="shared" si="49"/>
        <v>7.1875</v>
      </c>
      <c r="RM51" s="882">
        <f t="shared" si="49"/>
        <v>7.1875</v>
      </c>
      <c r="RN51" s="882">
        <f t="shared" si="49"/>
        <v>7.1875</v>
      </c>
      <c r="RO51" s="882">
        <f t="shared" si="49"/>
        <v>7.1875</v>
      </c>
      <c r="RP51" s="882">
        <f t="shared" si="49"/>
        <v>7.1875</v>
      </c>
      <c r="RQ51" s="882">
        <f t="shared" si="49"/>
        <v>7.1875</v>
      </c>
      <c r="RR51" s="882">
        <f t="shared" si="49"/>
        <v>7.1875</v>
      </c>
      <c r="RS51" s="882">
        <f t="shared" si="49"/>
        <v>7.1875</v>
      </c>
      <c r="RT51" s="882">
        <f t="shared" si="49"/>
        <v>7.1875</v>
      </c>
      <c r="RU51" s="882">
        <f t="shared" si="49"/>
        <v>7.1875</v>
      </c>
      <c r="RV51" s="882">
        <f t="shared" si="49"/>
        <v>7.1875</v>
      </c>
      <c r="RW51" s="882">
        <f t="shared" si="49"/>
        <v>7.1875</v>
      </c>
      <c r="RX51" s="882">
        <f t="shared" si="49"/>
        <v>7</v>
      </c>
      <c r="RY51" s="882">
        <f t="shared" si="49"/>
        <v>7</v>
      </c>
      <c r="RZ51" s="882">
        <f t="shared" si="49"/>
        <v>7</v>
      </c>
      <c r="SA51" s="882">
        <f t="shared" si="49"/>
        <v>7</v>
      </c>
      <c r="SB51" s="882">
        <f t="shared" si="49"/>
        <v>6.8125</v>
      </c>
      <c r="SC51" s="882">
        <f t="shared" si="49"/>
        <v>6.8125</v>
      </c>
      <c r="SD51" s="882">
        <f t="shared" si="49"/>
        <v>6.625</v>
      </c>
      <c r="SE51" s="882">
        <f t="shared" si="49"/>
        <v>6.625</v>
      </c>
      <c r="SF51" s="882">
        <f t="shared" si="49"/>
        <v>7</v>
      </c>
      <c r="SG51" s="882">
        <f t="shared" si="49"/>
        <v>7</v>
      </c>
      <c r="SH51" s="882">
        <f t="shared" si="49"/>
        <v>7</v>
      </c>
      <c r="SI51" s="882">
        <f t="shared" si="49"/>
        <v>7.0749999999999993</v>
      </c>
      <c r="SJ51" s="882">
        <f t="shared" si="49"/>
        <v>7.0749999999999993</v>
      </c>
      <c r="SK51" s="267">
        <f>SJ51</f>
        <v>7.0749999999999993</v>
      </c>
      <c r="SL51" s="254"/>
      <c r="SM51" s="242"/>
      <c r="SN51" s="242"/>
      <c r="SO51" s="242"/>
    </row>
    <row r="52" spans="1:509" outlineLevel="2" x14ac:dyDescent="0.35">
      <c r="A52" s="242"/>
      <c r="B52" s="251"/>
      <c r="C52" s="438">
        <f>INT($C$29)+2</f>
        <v>3</v>
      </c>
      <c r="D52" s="267"/>
      <c r="E52" s="316">
        <f>E49+1</f>
        <v>1</v>
      </c>
      <c r="F52" s="322"/>
      <c r="G52" s="322"/>
      <c r="H52" s="267"/>
      <c r="I52" s="451" t="s">
        <v>819</v>
      </c>
      <c r="J52" s="452" t="s">
        <v>686</v>
      </c>
      <c r="K52" s="288"/>
      <c r="L52" s="515">
        <v>7</v>
      </c>
      <c r="M52" s="516">
        <v>7</v>
      </c>
      <c r="N52" s="516">
        <v>7</v>
      </c>
      <c r="O52" s="516">
        <v>7</v>
      </c>
      <c r="P52" s="516">
        <v>7</v>
      </c>
      <c r="Q52" s="516">
        <v>7</v>
      </c>
      <c r="R52" s="516">
        <v>7</v>
      </c>
      <c r="S52" s="516">
        <v>7</v>
      </c>
      <c r="T52" s="516">
        <v>7</v>
      </c>
      <c r="U52" s="516">
        <v>7</v>
      </c>
      <c r="V52" s="516">
        <v>7</v>
      </c>
      <c r="W52" s="516">
        <v>7</v>
      </c>
      <c r="X52" s="516">
        <v>6</v>
      </c>
      <c r="Y52" s="516">
        <v>6</v>
      </c>
      <c r="Z52" s="516">
        <v>6</v>
      </c>
      <c r="AA52" s="516">
        <v>6</v>
      </c>
      <c r="AB52" s="516">
        <v>5.75</v>
      </c>
      <c r="AC52" s="516">
        <v>5.75</v>
      </c>
      <c r="AD52" s="516">
        <v>4.5</v>
      </c>
      <c r="AE52" s="516">
        <v>4.5</v>
      </c>
      <c r="AF52" s="516">
        <v>5</v>
      </c>
      <c r="AG52" s="516">
        <v>5</v>
      </c>
      <c r="AH52" s="516">
        <v>5</v>
      </c>
      <c r="AI52" s="516">
        <v>5.0999999999999996</v>
      </c>
      <c r="AJ52" s="516">
        <v>5.0999999999999996</v>
      </c>
      <c r="AK52" s="516">
        <v>5.0999999999999996</v>
      </c>
      <c r="AL52" s="516">
        <v>5.0999999999999996</v>
      </c>
      <c r="AM52" s="516">
        <v>5.0999999999999996</v>
      </c>
      <c r="AN52" s="516">
        <v>8.5</v>
      </c>
      <c r="AO52" s="516">
        <v>8.5</v>
      </c>
      <c r="AP52" s="516">
        <v>8.5</v>
      </c>
      <c r="AQ52" s="516">
        <v>8.5</v>
      </c>
      <c r="AR52" s="516">
        <v>8.5</v>
      </c>
      <c r="AS52" s="516">
        <v>8.5</v>
      </c>
      <c r="AT52" s="516">
        <v>8.5</v>
      </c>
      <c r="AU52" s="516">
        <v>8.5</v>
      </c>
      <c r="AV52" s="516">
        <v>11</v>
      </c>
      <c r="AW52" s="516">
        <v>11</v>
      </c>
      <c r="AX52" s="516">
        <v>11</v>
      </c>
      <c r="AY52" s="516">
        <v>11</v>
      </c>
      <c r="AZ52" s="516">
        <v>8.5</v>
      </c>
      <c r="BA52" s="516">
        <v>8.5</v>
      </c>
      <c r="BB52" s="516">
        <v>8.5</v>
      </c>
      <c r="BC52" s="516">
        <v>8.25</v>
      </c>
      <c r="BD52" s="516">
        <v>8</v>
      </c>
      <c r="BE52" s="516">
        <v>7.75</v>
      </c>
      <c r="BF52" s="516">
        <v>7.5</v>
      </c>
      <c r="BG52" s="516">
        <v>7.25</v>
      </c>
      <c r="BH52" s="516">
        <v>7.25</v>
      </c>
      <c r="BI52" s="516">
        <v>7.25</v>
      </c>
      <c r="BJ52" s="516">
        <v>7</v>
      </c>
      <c r="BK52" s="516">
        <v>7</v>
      </c>
      <c r="BL52" s="516">
        <v>7</v>
      </c>
      <c r="BM52" s="516">
        <v>7</v>
      </c>
      <c r="BN52" s="516">
        <v>7</v>
      </c>
      <c r="BO52" s="516">
        <v>7</v>
      </c>
      <c r="BP52" s="516">
        <v>7</v>
      </c>
      <c r="BQ52" s="516">
        <v>7</v>
      </c>
      <c r="BR52" s="516">
        <v>7</v>
      </c>
      <c r="BS52" s="516">
        <v>7</v>
      </c>
      <c r="BT52" s="516">
        <v>7</v>
      </c>
      <c r="BU52" s="516">
        <v>7</v>
      </c>
      <c r="BV52" s="516">
        <v>7</v>
      </c>
      <c r="BW52" s="516">
        <v>7</v>
      </c>
      <c r="BX52" s="516">
        <v>6.5</v>
      </c>
      <c r="BY52" s="516">
        <v>6.25</v>
      </c>
      <c r="BZ52" s="516">
        <v>6</v>
      </c>
      <c r="CA52" s="516">
        <v>6</v>
      </c>
      <c r="CB52" s="516">
        <v>5.75</v>
      </c>
      <c r="CC52" s="516">
        <v>8</v>
      </c>
      <c r="CD52" s="516">
        <v>5.5</v>
      </c>
      <c r="CE52" s="516">
        <v>5.5</v>
      </c>
      <c r="CF52" s="516">
        <v>5.25</v>
      </c>
      <c r="CG52" s="516">
        <v>5.25</v>
      </c>
      <c r="CH52" s="516">
        <v>5.25</v>
      </c>
      <c r="CI52" s="516">
        <v>5.0999999999999996</v>
      </c>
      <c r="CJ52" s="516">
        <v>5.0999999999999996</v>
      </c>
      <c r="CK52" s="516">
        <v>5.0999999999999996</v>
      </c>
      <c r="CL52" s="516">
        <v>5.0999999999999996</v>
      </c>
      <c r="CM52" s="516">
        <v>5.0999999999999996</v>
      </c>
      <c r="CN52" s="516">
        <v>7</v>
      </c>
      <c r="CO52" s="516">
        <v>7</v>
      </c>
      <c r="CP52" s="516">
        <v>7</v>
      </c>
      <c r="CQ52" s="516">
        <v>7</v>
      </c>
      <c r="CR52" s="516">
        <v>7</v>
      </c>
      <c r="CS52" s="516">
        <v>7</v>
      </c>
      <c r="CT52" s="516">
        <v>7</v>
      </c>
      <c r="CU52" s="516">
        <v>7</v>
      </c>
      <c r="CV52" s="516">
        <v>11</v>
      </c>
      <c r="CW52" s="516">
        <v>11</v>
      </c>
      <c r="CX52" s="516">
        <v>11</v>
      </c>
      <c r="CY52" s="516">
        <v>11</v>
      </c>
      <c r="CZ52" s="516">
        <v>8</v>
      </c>
      <c r="DA52" s="516">
        <v>8</v>
      </c>
      <c r="DB52" s="516">
        <v>8</v>
      </c>
      <c r="DC52" s="516">
        <v>6.5</v>
      </c>
      <c r="DD52" s="516">
        <v>6.5</v>
      </c>
      <c r="DE52" s="516">
        <v>6.5</v>
      </c>
      <c r="DF52" s="516">
        <v>6.5</v>
      </c>
      <c r="DG52" s="516">
        <v>6.5</v>
      </c>
      <c r="DH52" s="516">
        <v>6</v>
      </c>
      <c r="DI52" s="516">
        <v>5.75</v>
      </c>
      <c r="DJ52" s="516">
        <v>5.75</v>
      </c>
      <c r="DK52" s="516">
        <v>5.75</v>
      </c>
      <c r="DL52" s="516">
        <v>5.75</v>
      </c>
      <c r="DM52" s="516">
        <v>5.75</v>
      </c>
      <c r="DN52" s="516">
        <v>5.75</v>
      </c>
      <c r="DO52" s="516">
        <v>5.75</v>
      </c>
      <c r="DP52" s="516">
        <v>5.75</v>
      </c>
      <c r="DQ52" s="516">
        <v>5.75</v>
      </c>
      <c r="DR52" s="516">
        <v>5.75</v>
      </c>
      <c r="DS52" s="516">
        <v>5.75</v>
      </c>
      <c r="DT52" s="516">
        <v>5.75</v>
      </c>
      <c r="DU52" s="516">
        <v>6</v>
      </c>
      <c r="DV52" s="516">
        <v>6.25</v>
      </c>
      <c r="DW52" s="516">
        <v>6.25</v>
      </c>
      <c r="DX52" s="516">
        <v>6.5</v>
      </c>
      <c r="DY52" s="516">
        <v>6.5</v>
      </c>
      <c r="DZ52" s="516">
        <v>6.5</v>
      </c>
      <c r="EA52" s="516">
        <v>7</v>
      </c>
      <c r="EB52" s="516">
        <v>8</v>
      </c>
      <c r="EC52" s="516">
        <v>8</v>
      </c>
      <c r="ED52" s="516">
        <v>8</v>
      </c>
      <c r="EE52" s="516">
        <v>8</v>
      </c>
      <c r="EF52" s="516">
        <v>9.25</v>
      </c>
      <c r="EG52" s="516">
        <v>9.25</v>
      </c>
      <c r="EH52" s="516">
        <v>9.25</v>
      </c>
      <c r="EI52" s="516">
        <v>8.75</v>
      </c>
      <c r="EJ52" s="516">
        <v>8.75</v>
      </c>
      <c r="EK52" s="516">
        <v>8.75</v>
      </c>
      <c r="EL52" s="516">
        <v>8.75</v>
      </c>
      <c r="EM52" s="516">
        <v>8.75</v>
      </c>
      <c r="EN52" s="516">
        <v>8</v>
      </c>
      <c r="EO52" s="516">
        <v>7.75</v>
      </c>
      <c r="EP52" s="516">
        <v>7.5</v>
      </c>
      <c r="EQ52" s="516">
        <v>7</v>
      </c>
      <c r="ER52" s="516">
        <v>7</v>
      </c>
      <c r="ES52" s="516">
        <v>7</v>
      </c>
      <c r="ET52" s="516">
        <v>7</v>
      </c>
      <c r="EU52" s="516">
        <v>7</v>
      </c>
      <c r="EV52" s="516">
        <v>11</v>
      </c>
      <c r="EW52" s="516">
        <v>11</v>
      </c>
      <c r="EX52" s="516">
        <v>11</v>
      </c>
      <c r="EY52" s="516">
        <v>11</v>
      </c>
      <c r="EZ52" s="516">
        <v>8</v>
      </c>
      <c r="FA52" s="516">
        <v>8</v>
      </c>
      <c r="FB52" s="516">
        <v>8</v>
      </c>
      <c r="FC52" s="516">
        <v>6.5</v>
      </c>
      <c r="FD52" s="516">
        <v>6.5</v>
      </c>
      <c r="FE52" s="516">
        <v>6.5</v>
      </c>
      <c r="FF52" s="516">
        <v>7</v>
      </c>
      <c r="FG52" s="516">
        <v>6.5</v>
      </c>
      <c r="FH52" s="516">
        <v>5.75</v>
      </c>
      <c r="FI52" s="516">
        <v>5.75</v>
      </c>
      <c r="FJ52" s="516">
        <v>5.75</v>
      </c>
      <c r="FK52" s="516">
        <v>5.75</v>
      </c>
      <c r="FL52" s="516">
        <v>5.75</v>
      </c>
      <c r="FM52" s="516">
        <v>5.75</v>
      </c>
      <c r="FN52" s="516">
        <v>5.75</v>
      </c>
      <c r="FO52" s="516">
        <v>5.75</v>
      </c>
      <c r="FP52" s="516">
        <v>5.75</v>
      </c>
      <c r="FQ52" s="516">
        <v>5.75</v>
      </c>
      <c r="FR52" s="516">
        <v>5.75</v>
      </c>
      <c r="FS52" s="516">
        <v>6</v>
      </c>
      <c r="FT52" s="516">
        <v>6</v>
      </c>
      <c r="FU52" s="516">
        <v>6.25</v>
      </c>
      <c r="FV52" s="516">
        <v>6.5</v>
      </c>
      <c r="FW52" s="516">
        <v>6.5</v>
      </c>
      <c r="FX52" s="516">
        <v>7</v>
      </c>
      <c r="FY52" s="516">
        <v>7</v>
      </c>
      <c r="FZ52" s="516">
        <v>7</v>
      </c>
      <c r="GA52" s="516">
        <v>7.5</v>
      </c>
      <c r="GB52" s="516">
        <v>8</v>
      </c>
      <c r="GC52" s="516">
        <v>8</v>
      </c>
      <c r="GD52" s="516">
        <v>8</v>
      </c>
      <c r="GE52" s="516">
        <v>8</v>
      </c>
      <c r="GF52" s="516">
        <v>9.25</v>
      </c>
      <c r="GG52" s="516">
        <v>9.25</v>
      </c>
      <c r="GH52" s="516">
        <v>9.25</v>
      </c>
      <c r="GI52" s="516">
        <v>8.75</v>
      </c>
      <c r="GJ52" s="516">
        <v>8.75</v>
      </c>
      <c r="GK52" s="516">
        <v>8.75</v>
      </c>
      <c r="GL52" s="516">
        <v>8.75</v>
      </c>
      <c r="GM52" s="516">
        <v>8.75</v>
      </c>
      <c r="GN52" s="516">
        <v>8</v>
      </c>
      <c r="GO52" s="516">
        <v>7.75</v>
      </c>
      <c r="GP52" s="516">
        <v>7.5</v>
      </c>
      <c r="GQ52" s="516">
        <v>7</v>
      </c>
      <c r="GR52" s="516">
        <v>7</v>
      </c>
      <c r="GS52" s="516">
        <v>7</v>
      </c>
      <c r="GT52" s="516">
        <v>7</v>
      </c>
      <c r="GU52" s="516">
        <v>7</v>
      </c>
      <c r="GV52" s="516">
        <v>11</v>
      </c>
      <c r="GW52" s="516">
        <v>11</v>
      </c>
      <c r="GX52" s="516">
        <v>11</v>
      </c>
      <c r="GY52" s="516">
        <v>11</v>
      </c>
      <c r="GZ52" s="516">
        <v>8</v>
      </c>
      <c r="HA52" s="516">
        <v>8</v>
      </c>
      <c r="HB52" s="516">
        <v>8</v>
      </c>
      <c r="HC52" s="516">
        <v>6.5</v>
      </c>
      <c r="HD52" s="516">
        <v>6.5</v>
      </c>
      <c r="HE52" s="516">
        <v>6.5</v>
      </c>
      <c r="HF52" s="516">
        <v>7</v>
      </c>
      <c r="HG52" s="516">
        <v>6.5</v>
      </c>
      <c r="HH52" s="516">
        <v>5.75</v>
      </c>
      <c r="HI52" s="516">
        <v>5.75</v>
      </c>
      <c r="HJ52" s="516">
        <v>5.75</v>
      </c>
      <c r="HK52" s="516">
        <v>5.75</v>
      </c>
      <c r="HL52" s="516">
        <v>5.75</v>
      </c>
      <c r="HM52" s="516">
        <v>5.75</v>
      </c>
      <c r="HN52" s="516">
        <v>5.75</v>
      </c>
      <c r="HO52" s="516">
        <v>5.75</v>
      </c>
      <c r="HP52" s="516">
        <v>5.75</v>
      </c>
      <c r="HQ52" s="516">
        <v>5.75</v>
      </c>
      <c r="HR52" s="516">
        <v>5.75</v>
      </c>
      <c r="HS52" s="516">
        <v>6</v>
      </c>
      <c r="HT52" s="516">
        <v>6</v>
      </c>
      <c r="HU52" s="516">
        <v>6.25</v>
      </c>
      <c r="HV52" s="516">
        <v>6.5</v>
      </c>
      <c r="HW52" s="516">
        <v>6.5</v>
      </c>
      <c r="HX52" s="516">
        <v>7</v>
      </c>
      <c r="HY52" s="516">
        <v>7</v>
      </c>
      <c r="HZ52" s="516">
        <v>7</v>
      </c>
      <c r="IA52" s="516">
        <v>7.5</v>
      </c>
      <c r="IB52" s="516">
        <v>8</v>
      </c>
      <c r="IC52" s="516">
        <v>8</v>
      </c>
      <c r="ID52" s="516">
        <v>8</v>
      </c>
      <c r="IE52" s="516">
        <v>8</v>
      </c>
      <c r="IF52" s="516">
        <v>9.25</v>
      </c>
      <c r="IG52" s="516">
        <v>9.25</v>
      </c>
      <c r="IH52" s="516">
        <v>9.25</v>
      </c>
      <c r="II52" s="516">
        <v>8.75</v>
      </c>
      <c r="IJ52" s="516">
        <v>8.75</v>
      </c>
      <c r="IK52" s="516">
        <v>8.75</v>
      </c>
      <c r="IL52" s="516">
        <v>8.75</v>
      </c>
      <c r="IM52" s="516">
        <v>8.75</v>
      </c>
      <c r="IN52" s="516">
        <v>8</v>
      </c>
      <c r="IO52" s="516">
        <v>7.75</v>
      </c>
      <c r="IP52" s="516">
        <v>7.5</v>
      </c>
      <c r="IQ52" s="516">
        <v>7</v>
      </c>
      <c r="IR52" s="516">
        <v>7</v>
      </c>
      <c r="IS52" s="516">
        <v>7</v>
      </c>
      <c r="IT52" s="516">
        <v>7</v>
      </c>
      <c r="IU52" s="516">
        <v>7</v>
      </c>
      <c r="IV52" s="516">
        <v>11</v>
      </c>
      <c r="IW52" s="516">
        <v>11</v>
      </c>
      <c r="IX52" s="516">
        <v>11</v>
      </c>
      <c r="IY52" s="516">
        <v>11</v>
      </c>
      <c r="IZ52" s="516">
        <v>8</v>
      </c>
      <c r="JA52" s="516">
        <v>8</v>
      </c>
      <c r="JB52" s="516">
        <v>8</v>
      </c>
      <c r="JC52" s="516">
        <v>6.5</v>
      </c>
      <c r="JD52" s="516">
        <v>6.5</v>
      </c>
      <c r="JE52" s="516">
        <v>6.5</v>
      </c>
      <c r="JF52" s="516">
        <v>7</v>
      </c>
      <c r="JG52" s="516">
        <v>6.5</v>
      </c>
      <c r="JH52" s="516">
        <v>5.75</v>
      </c>
      <c r="JI52" s="516">
        <v>5.75</v>
      </c>
      <c r="JJ52" s="516">
        <v>5.75</v>
      </c>
      <c r="JK52" s="516">
        <v>5.75</v>
      </c>
      <c r="JL52" s="516">
        <v>5.75</v>
      </c>
      <c r="JM52" s="516">
        <v>5.75</v>
      </c>
      <c r="JN52" s="516">
        <v>5.75</v>
      </c>
      <c r="JO52" s="516">
        <v>5.75</v>
      </c>
      <c r="JP52" s="516">
        <v>5.75</v>
      </c>
      <c r="JQ52" s="516">
        <v>5.75</v>
      </c>
      <c r="JR52" s="516">
        <v>5.75</v>
      </c>
      <c r="JS52" s="516">
        <v>6</v>
      </c>
      <c r="JT52" s="516">
        <v>6</v>
      </c>
      <c r="JU52" s="516">
        <v>6.25</v>
      </c>
      <c r="JV52" s="516">
        <v>6.5</v>
      </c>
      <c r="JW52" s="516">
        <v>6.5</v>
      </c>
      <c r="JX52" s="516">
        <v>7</v>
      </c>
      <c r="JY52" s="516">
        <v>7</v>
      </c>
      <c r="JZ52" s="516">
        <v>7</v>
      </c>
      <c r="KA52" s="516">
        <v>7.5</v>
      </c>
      <c r="KB52" s="516">
        <v>8</v>
      </c>
      <c r="KC52" s="516">
        <v>8</v>
      </c>
      <c r="KD52" s="516">
        <v>8</v>
      </c>
      <c r="KE52" s="516">
        <v>8</v>
      </c>
      <c r="KF52" s="516">
        <v>9.25</v>
      </c>
      <c r="KG52" s="516">
        <v>9.25</v>
      </c>
      <c r="KH52" s="516">
        <v>9.25</v>
      </c>
      <c r="KI52" s="516">
        <v>8.75</v>
      </c>
      <c r="KJ52" s="516">
        <v>8.75</v>
      </c>
      <c r="KK52" s="516">
        <v>8.75</v>
      </c>
      <c r="KL52" s="516">
        <v>8.75</v>
      </c>
      <c r="KM52" s="516">
        <v>8.75</v>
      </c>
      <c r="KN52" s="516">
        <v>8</v>
      </c>
      <c r="KO52" s="516">
        <v>7.75</v>
      </c>
      <c r="KP52" s="516">
        <v>7.5</v>
      </c>
      <c r="KQ52" s="516">
        <v>7</v>
      </c>
      <c r="KR52" s="516">
        <v>7</v>
      </c>
      <c r="KS52" s="516">
        <v>7</v>
      </c>
      <c r="KT52" s="516">
        <v>7</v>
      </c>
      <c r="KU52" s="516">
        <v>7</v>
      </c>
      <c r="KV52" s="516">
        <v>11</v>
      </c>
      <c r="KW52" s="516">
        <v>11</v>
      </c>
      <c r="KX52" s="516">
        <v>11</v>
      </c>
      <c r="KY52" s="516">
        <v>11</v>
      </c>
      <c r="KZ52" s="516">
        <v>8</v>
      </c>
      <c r="LA52" s="516">
        <v>8</v>
      </c>
      <c r="LB52" s="516">
        <v>8</v>
      </c>
      <c r="LC52" s="516">
        <v>6.5</v>
      </c>
      <c r="LD52" s="516">
        <v>6.5</v>
      </c>
      <c r="LE52" s="516">
        <v>6.5</v>
      </c>
      <c r="LF52" s="516">
        <v>7</v>
      </c>
      <c r="LG52" s="516">
        <v>6.5</v>
      </c>
      <c r="LH52" s="516">
        <v>5.75</v>
      </c>
      <c r="LI52" s="516">
        <v>5.75</v>
      </c>
      <c r="LJ52" s="516">
        <v>5.75</v>
      </c>
      <c r="LK52" s="516">
        <v>5.75</v>
      </c>
      <c r="LL52" s="516">
        <v>5.75</v>
      </c>
      <c r="LM52" s="516">
        <v>5.75</v>
      </c>
      <c r="LN52" s="516">
        <v>5.75</v>
      </c>
      <c r="LO52" s="516">
        <v>5.75</v>
      </c>
      <c r="LP52" s="516">
        <v>5.75</v>
      </c>
      <c r="LQ52" s="516">
        <v>5.75</v>
      </c>
      <c r="LR52" s="516">
        <v>5.75</v>
      </c>
      <c r="LS52" s="516">
        <v>6</v>
      </c>
      <c r="LT52" s="516">
        <v>6</v>
      </c>
      <c r="LU52" s="516">
        <v>6.25</v>
      </c>
      <c r="LV52" s="516">
        <v>6.5</v>
      </c>
      <c r="LW52" s="516">
        <v>6.5</v>
      </c>
      <c r="LX52" s="516">
        <v>7</v>
      </c>
      <c r="LY52" s="516">
        <v>7</v>
      </c>
      <c r="LZ52" s="516">
        <v>7</v>
      </c>
      <c r="MA52" s="516">
        <v>7.5</v>
      </c>
      <c r="MB52" s="516">
        <v>8</v>
      </c>
      <c r="MC52" s="516">
        <v>8</v>
      </c>
      <c r="MD52" s="516">
        <v>8</v>
      </c>
      <c r="ME52" s="516">
        <v>8</v>
      </c>
      <c r="MF52" s="516">
        <v>9.25</v>
      </c>
      <c r="MG52" s="516">
        <v>9.25</v>
      </c>
      <c r="MH52" s="516">
        <v>9.25</v>
      </c>
      <c r="MI52" s="516">
        <v>8.75</v>
      </c>
      <c r="MJ52" s="516">
        <v>8.75</v>
      </c>
      <c r="MK52" s="516">
        <v>8.75</v>
      </c>
      <c r="ML52" s="516">
        <v>8.75</v>
      </c>
      <c r="MM52" s="516">
        <v>8.75</v>
      </c>
      <c r="MN52" s="516">
        <v>8</v>
      </c>
      <c r="MO52" s="516">
        <v>7.75</v>
      </c>
      <c r="MP52" s="516">
        <v>7.5</v>
      </c>
      <c r="MQ52" s="516">
        <v>7</v>
      </c>
      <c r="MR52" s="516">
        <v>7</v>
      </c>
      <c r="MS52" s="516">
        <v>7</v>
      </c>
      <c r="MT52" s="516">
        <v>7</v>
      </c>
      <c r="MU52" s="516">
        <v>7</v>
      </c>
      <c r="MV52" s="516">
        <v>11</v>
      </c>
      <c r="MW52" s="516">
        <v>11</v>
      </c>
      <c r="MX52" s="516">
        <v>11</v>
      </c>
      <c r="MY52" s="516">
        <v>11</v>
      </c>
      <c r="MZ52" s="516">
        <v>8</v>
      </c>
      <c r="NA52" s="516">
        <v>8</v>
      </c>
      <c r="NB52" s="516">
        <v>8</v>
      </c>
      <c r="NC52" s="516">
        <v>6.5</v>
      </c>
      <c r="ND52" s="516">
        <v>6.5</v>
      </c>
      <c r="NE52" s="516">
        <v>6.5</v>
      </c>
      <c r="NF52" s="516">
        <v>7</v>
      </c>
      <c r="NG52" s="516">
        <v>6.5</v>
      </c>
      <c r="NH52" s="516">
        <v>5.75</v>
      </c>
      <c r="NI52" s="516">
        <v>5.75</v>
      </c>
      <c r="NJ52" s="516">
        <v>5.75</v>
      </c>
      <c r="NK52" s="516">
        <v>5.75</v>
      </c>
      <c r="NL52" s="516">
        <v>5.75</v>
      </c>
      <c r="NM52" s="516">
        <v>5.75</v>
      </c>
      <c r="NN52" s="516">
        <v>5.75</v>
      </c>
      <c r="NO52" s="516">
        <v>5.75</v>
      </c>
      <c r="NP52" s="516">
        <v>5.75</v>
      </c>
      <c r="NQ52" s="516">
        <v>5.75</v>
      </c>
      <c r="NR52" s="516">
        <v>5.75</v>
      </c>
      <c r="NS52" s="516">
        <v>6</v>
      </c>
      <c r="NT52" s="516">
        <v>6</v>
      </c>
      <c r="NU52" s="516">
        <v>6.25</v>
      </c>
      <c r="NV52" s="516">
        <v>6.5</v>
      </c>
      <c r="NW52" s="516">
        <v>6.5</v>
      </c>
      <c r="NX52" s="516">
        <v>7</v>
      </c>
      <c r="NY52" s="516">
        <v>7</v>
      </c>
      <c r="NZ52" s="516">
        <v>7</v>
      </c>
      <c r="OA52" s="516">
        <v>7.5</v>
      </c>
      <c r="OB52" s="516">
        <v>8</v>
      </c>
      <c r="OC52" s="516">
        <v>8</v>
      </c>
      <c r="OD52" s="516">
        <v>8</v>
      </c>
      <c r="OE52" s="516">
        <v>8</v>
      </c>
      <c r="OF52" s="516">
        <v>9.25</v>
      </c>
      <c r="OG52" s="516">
        <v>9.25</v>
      </c>
      <c r="OH52" s="516">
        <v>9.25</v>
      </c>
      <c r="OI52" s="516">
        <v>8.75</v>
      </c>
      <c r="OJ52" s="516">
        <v>8.75</v>
      </c>
      <c r="OK52" s="516">
        <v>8.75</v>
      </c>
      <c r="OL52" s="516">
        <v>8.75</v>
      </c>
      <c r="OM52" s="516">
        <v>8.75</v>
      </c>
      <c r="ON52" s="516">
        <v>8</v>
      </c>
      <c r="OO52" s="516">
        <v>7.75</v>
      </c>
      <c r="OP52" s="516">
        <v>7.5</v>
      </c>
      <c r="OQ52" s="516">
        <v>7</v>
      </c>
      <c r="OR52" s="516">
        <v>7</v>
      </c>
      <c r="OS52" s="516">
        <v>7</v>
      </c>
      <c r="OT52" s="516">
        <v>7</v>
      </c>
      <c r="OU52" s="516">
        <v>7</v>
      </c>
      <c r="OV52" s="516">
        <v>11</v>
      </c>
      <c r="OW52" s="516">
        <v>11</v>
      </c>
      <c r="OX52" s="516">
        <v>11</v>
      </c>
      <c r="OY52" s="516">
        <v>11</v>
      </c>
      <c r="OZ52" s="516">
        <v>8</v>
      </c>
      <c r="PA52" s="516">
        <v>8</v>
      </c>
      <c r="PB52" s="516">
        <v>8</v>
      </c>
      <c r="PC52" s="516">
        <v>6.5</v>
      </c>
      <c r="PD52" s="516">
        <v>6.5</v>
      </c>
      <c r="PE52" s="516">
        <v>6.5</v>
      </c>
      <c r="PF52" s="516">
        <v>7</v>
      </c>
      <c r="PG52" s="516">
        <v>6.5</v>
      </c>
      <c r="PH52" s="516">
        <v>5.75</v>
      </c>
      <c r="PI52" s="516">
        <v>5.75</v>
      </c>
      <c r="PJ52" s="516">
        <v>5.75</v>
      </c>
      <c r="PK52" s="516">
        <v>5.75</v>
      </c>
      <c r="PL52" s="516">
        <v>5.75</v>
      </c>
      <c r="PM52" s="516">
        <v>5.75</v>
      </c>
      <c r="PN52" s="516">
        <v>5.75</v>
      </c>
      <c r="PO52" s="516">
        <v>5.75</v>
      </c>
      <c r="PP52" s="516">
        <v>5.75</v>
      </c>
      <c r="PQ52" s="516">
        <v>5.75</v>
      </c>
      <c r="PR52" s="516">
        <v>5.75</v>
      </c>
      <c r="PS52" s="516">
        <v>6</v>
      </c>
      <c r="PT52" s="516">
        <v>6</v>
      </c>
      <c r="PU52" s="516">
        <v>6.25</v>
      </c>
      <c r="PV52" s="516">
        <v>6.5</v>
      </c>
      <c r="PW52" s="516">
        <v>6.5</v>
      </c>
      <c r="PX52" s="516">
        <v>7</v>
      </c>
      <c r="PY52" s="516">
        <v>7</v>
      </c>
      <c r="PZ52" s="516">
        <v>7</v>
      </c>
      <c r="QA52" s="516">
        <v>7.5</v>
      </c>
      <c r="QB52" s="516">
        <v>8</v>
      </c>
      <c r="QC52" s="516">
        <v>8</v>
      </c>
      <c r="QD52" s="516">
        <v>8</v>
      </c>
      <c r="QE52" s="516">
        <v>8</v>
      </c>
      <c r="QF52" s="516">
        <v>9.25</v>
      </c>
      <c r="QG52" s="516">
        <v>9.25</v>
      </c>
      <c r="QH52" s="516">
        <v>9.25</v>
      </c>
      <c r="QI52" s="516">
        <v>8.75</v>
      </c>
      <c r="QJ52" s="516">
        <v>8.75</v>
      </c>
      <c r="QK52" s="516">
        <v>8.75</v>
      </c>
      <c r="QL52" s="516">
        <v>8.75</v>
      </c>
      <c r="QM52" s="516">
        <v>8.75</v>
      </c>
      <c r="QN52" s="516">
        <v>8</v>
      </c>
      <c r="QO52" s="516">
        <v>7.75</v>
      </c>
      <c r="QP52" s="516">
        <v>7.5</v>
      </c>
      <c r="QQ52" s="516">
        <v>7</v>
      </c>
      <c r="QR52" s="516">
        <v>7</v>
      </c>
      <c r="QS52" s="516">
        <v>7</v>
      </c>
      <c r="QT52" s="516">
        <v>7</v>
      </c>
      <c r="QU52" s="516">
        <v>7</v>
      </c>
      <c r="QV52" s="516">
        <v>11</v>
      </c>
      <c r="QW52" s="516">
        <v>11</v>
      </c>
      <c r="QX52" s="516">
        <v>11</v>
      </c>
      <c r="QY52" s="516">
        <v>11</v>
      </c>
      <c r="QZ52" s="516">
        <v>8</v>
      </c>
      <c r="RA52" s="516">
        <v>8</v>
      </c>
      <c r="RB52" s="516">
        <v>8</v>
      </c>
      <c r="RC52" s="516">
        <v>6.5</v>
      </c>
      <c r="RD52" s="516">
        <v>6.5</v>
      </c>
      <c r="RE52" s="516">
        <v>6.5</v>
      </c>
      <c r="RF52" s="516">
        <v>7</v>
      </c>
      <c r="RG52" s="516">
        <v>6.5</v>
      </c>
      <c r="RH52" s="516">
        <v>5.75</v>
      </c>
      <c r="RI52" s="516">
        <v>5.75</v>
      </c>
      <c r="RJ52" s="516">
        <v>5.75</v>
      </c>
      <c r="RK52" s="516">
        <v>5.75</v>
      </c>
      <c r="RL52" s="516">
        <v>5.75</v>
      </c>
      <c r="RM52" s="516">
        <v>5.75</v>
      </c>
      <c r="RN52" s="516">
        <v>5.75</v>
      </c>
      <c r="RO52" s="516">
        <v>5.75</v>
      </c>
      <c r="RP52" s="516">
        <v>5.75</v>
      </c>
      <c r="RQ52" s="516">
        <v>5.75</v>
      </c>
      <c r="RR52" s="516">
        <v>5.75</v>
      </c>
      <c r="RS52" s="516">
        <v>6</v>
      </c>
      <c r="RT52" s="516">
        <v>6</v>
      </c>
      <c r="RU52" s="516">
        <v>6.25</v>
      </c>
      <c r="RV52" s="516">
        <v>6.5</v>
      </c>
      <c r="RW52" s="516">
        <v>6.5</v>
      </c>
      <c r="RX52" s="516">
        <v>7</v>
      </c>
      <c r="RY52" s="516">
        <v>7</v>
      </c>
      <c r="RZ52" s="516">
        <v>7</v>
      </c>
      <c r="SA52" s="516">
        <v>7.5</v>
      </c>
      <c r="SB52" s="516">
        <v>8</v>
      </c>
      <c r="SC52" s="516">
        <v>8</v>
      </c>
      <c r="SD52" s="516">
        <v>8</v>
      </c>
      <c r="SE52" s="516">
        <v>8</v>
      </c>
      <c r="SF52" s="516">
        <v>9.25</v>
      </c>
      <c r="SG52" s="516">
        <v>9.25</v>
      </c>
      <c r="SH52" s="516">
        <v>9.25</v>
      </c>
      <c r="SI52" s="516">
        <v>8.75</v>
      </c>
      <c r="SJ52" s="516">
        <v>8.75</v>
      </c>
      <c r="SK52" s="267">
        <f t="shared" si="32"/>
        <v>8.75</v>
      </c>
      <c r="SL52" s="254"/>
      <c r="SM52" s="242"/>
      <c r="SN52" s="242"/>
      <c r="SO52" s="242"/>
    </row>
    <row r="53" spans="1:509" outlineLevel="3" x14ac:dyDescent="0.35">
      <c r="A53" s="242"/>
      <c r="B53" s="251"/>
      <c r="C53" s="438">
        <f t="shared" si="33"/>
        <v>4</v>
      </c>
      <c r="D53" s="267"/>
      <c r="E53" s="316"/>
      <c r="F53" s="322">
        <f>F50</f>
        <v>3</v>
      </c>
      <c r="G53" s="322">
        <f t="shared" ref="G53:G111" si="50">G50</f>
        <v>1.5</v>
      </c>
      <c r="H53" s="267"/>
      <c r="I53" s="274"/>
      <c r="J53" s="288" t="s">
        <v>173</v>
      </c>
      <c r="K53" s="454"/>
      <c r="L53" s="881">
        <f t="shared" ref="L53:BW53" si="51">L52-MIN($G53,(L52-$F53)/4)</f>
        <v>6</v>
      </c>
      <c r="M53" s="881">
        <f t="shared" si="51"/>
        <v>6</v>
      </c>
      <c r="N53" s="881">
        <f t="shared" si="51"/>
        <v>6</v>
      </c>
      <c r="O53" s="881">
        <f t="shared" si="51"/>
        <v>6</v>
      </c>
      <c r="P53" s="881">
        <f t="shared" si="51"/>
        <v>6</v>
      </c>
      <c r="Q53" s="881">
        <f t="shared" si="51"/>
        <v>6</v>
      </c>
      <c r="R53" s="881">
        <f t="shared" si="51"/>
        <v>6</v>
      </c>
      <c r="S53" s="881">
        <f t="shared" si="51"/>
        <v>6</v>
      </c>
      <c r="T53" s="881">
        <f t="shared" si="51"/>
        <v>6</v>
      </c>
      <c r="U53" s="881">
        <f t="shared" si="51"/>
        <v>6</v>
      </c>
      <c r="V53" s="881">
        <f t="shared" si="51"/>
        <v>6</v>
      </c>
      <c r="W53" s="881">
        <f t="shared" si="51"/>
        <v>6</v>
      </c>
      <c r="X53" s="881">
        <f t="shared" si="51"/>
        <v>5.25</v>
      </c>
      <c r="Y53" s="881">
        <f t="shared" si="51"/>
        <v>5.25</v>
      </c>
      <c r="Z53" s="881">
        <f t="shared" si="51"/>
        <v>5.25</v>
      </c>
      <c r="AA53" s="881">
        <f t="shared" si="51"/>
        <v>5.25</v>
      </c>
      <c r="AB53" s="881">
        <f t="shared" si="51"/>
        <v>5.0625</v>
      </c>
      <c r="AC53" s="881">
        <f t="shared" si="51"/>
        <v>5.0625</v>
      </c>
      <c r="AD53" s="881">
        <f t="shared" si="51"/>
        <v>4.125</v>
      </c>
      <c r="AE53" s="881">
        <f t="shared" si="51"/>
        <v>4.125</v>
      </c>
      <c r="AF53" s="881">
        <f t="shared" si="51"/>
        <v>4.5</v>
      </c>
      <c r="AG53" s="881">
        <f t="shared" si="51"/>
        <v>4.5</v>
      </c>
      <c r="AH53" s="881">
        <f t="shared" si="51"/>
        <v>4.5</v>
      </c>
      <c r="AI53" s="881">
        <f t="shared" si="51"/>
        <v>4.5749999999999993</v>
      </c>
      <c r="AJ53" s="881">
        <f t="shared" si="51"/>
        <v>4.5749999999999993</v>
      </c>
      <c r="AK53" s="881">
        <f t="shared" si="51"/>
        <v>4.5749999999999993</v>
      </c>
      <c r="AL53" s="881">
        <f t="shared" si="51"/>
        <v>4.5749999999999993</v>
      </c>
      <c r="AM53" s="881">
        <f t="shared" si="51"/>
        <v>4.5749999999999993</v>
      </c>
      <c r="AN53" s="881">
        <f t="shared" si="51"/>
        <v>7.125</v>
      </c>
      <c r="AO53" s="881">
        <f t="shared" si="51"/>
        <v>7.125</v>
      </c>
      <c r="AP53" s="881">
        <f t="shared" si="51"/>
        <v>7.125</v>
      </c>
      <c r="AQ53" s="881">
        <f t="shared" si="51"/>
        <v>7.125</v>
      </c>
      <c r="AR53" s="881">
        <f t="shared" si="51"/>
        <v>7.125</v>
      </c>
      <c r="AS53" s="881">
        <f t="shared" si="51"/>
        <v>7.125</v>
      </c>
      <c r="AT53" s="881">
        <f t="shared" si="51"/>
        <v>7.125</v>
      </c>
      <c r="AU53" s="881">
        <f t="shared" si="51"/>
        <v>7.125</v>
      </c>
      <c r="AV53" s="881">
        <f t="shared" si="51"/>
        <v>9.5</v>
      </c>
      <c r="AW53" s="881">
        <f t="shared" si="51"/>
        <v>9.5</v>
      </c>
      <c r="AX53" s="881">
        <f t="shared" si="51"/>
        <v>9.5</v>
      </c>
      <c r="AY53" s="881">
        <f t="shared" si="51"/>
        <v>9.5</v>
      </c>
      <c r="AZ53" s="881">
        <f t="shared" si="51"/>
        <v>7.125</v>
      </c>
      <c r="BA53" s="881">
        <f t="shared" si="51"/>
        <v>7.125</v>
      </c>
      <c r="BB53" s="881">
        <f t="shared" si="51"/>
        <v>7.125</v>
      </c>
      <c r="BC53" s="881">
        <f t="shared" si="51"/>
        <v>6.9375</v>
      </c>
      <c r="BD53" s="881">
        <f t="shared" si="51"/>
        <v>6.75</v>
      </c>
      <c r="BE53" s="881">
        <f t="shared" si="51"/>
        <v>6.5625</v>
      </c>
      <c r="BF53" s="881">
        <f t="shared" si="51"/>
        <v>6.375</v>
      </c>
      <c r="BG53" s="881">
        <f t="shared" si="51"/>
        <v>6.1875</v>
      </c>
      <c r="BH53" s="881">
        <f t="shared" si="51"/>
        <v>6.1875</v>
      </c>
      <c r="BI53" s="881">
        <f t="shared" si="51"/>
        <v>6.1875</v>
      </c>
      <c r="BJ53" s="881">
        <f t="shared" si="51"/>
        <v>6</v>
      </c>
      <c r="BK53" s="881">
        <f t="shared" si="51"/>
        <v>6</v>
      </c>
      <c r="BL53" s="881">
        <f t="shared" si="51"/>
        <v>6</v>
      </c>
      <c r="BM53" s="881">
        <f t="shared" si="51"/>
        <v>6</v>
      </c>
      <c r="BN53" s="881">
        <f t="shared" si="51"/>
        <v>6</v>
      </c>
      <c r="BO53" s="881">
        <f t="shared" si="51"/>
        <v>6</v>
      </c>
      <c r="BP53" s="881">
        <f t="shared" si="51"/>
        <v>6</v>
      </c>
      <c r="BQ53" s="881">
        <f t="shared" si="51"/>
        <v>6</v>
      </c>
      <c r="BR53" s="881">
        <f t="shared" si="51"/>
        <v>6</v>
      </c>
      <c r="BS53" s="881">
        <f t="shared" si="51"/>
        <v>6</v>
      </c>
      <c r="BT53" s="881">
        <f t="shared" si="51"/>
        <v>6</v>
      </c>
      <c r="BU53" s="881">
        <f t="shared" si="51"/>
        <v>6</v>
      </c>
      <c r="BV53" s="881">
        <f t="shared" si="51"/>
        <v>6</v>
      </c>
      <c r="BW53" s="881">
        <f t="shared" si="51"/>
        <v>6</v>
      </c>
      <c r="BX53" s="881">
        <f t="shared" ref="BX53:EI53" si="52">BX52-MIN($G53,(BX52-$F53)/4)</f>
        <v>5.625</v>
      </c>
      <c r="BY53" s="881">
        <f t="shared" si="52"/>
        <v>5.4375</v>
      </c>
      <c r="BZ53" s="881">
        <f t="shared" si="52"/>
        <v>5.25</v>
      </c>
      <c r="CA53" s="881">
        <f t="shared" si="52"/>
        <v>5.25</v>
      </c>
      <c r="CB53" s="881">
        <f t="shared" si="52"/>
        <v>5.0625</v>
      </c>
      <c r="CC53" s="881">
        <f t="shared" si="52"/>
        <v>6.75</v>
      </c>
      <c r="CD53" s="881">
        <f t="shared" si="52"/>
        <v>4.875</v>
      </c>
      <c r="CE53" s="881">
        <f t="shared" si="52"/>
        <v>4.875</v>
      </c>
      <c r="CF53" s="881">
        <f t="shared" si="52"/>
        <v>4.6875</v>
      </c>
      <c r="CG53" s="881">
        <f t="shared" si="52"/>
        <v>4.6875</v>
      </c>
      <c r="CH53" s="881">
        <f t="shared" si="52"/>
        <v>4.6875</v>
      </c>
      <c r="CI53" s="881">
        <f t="shared" si="52"/>
        <v>4.5749999999999993</v>
      </c>
      <c r="CJ53" s="881">
        <f t="shared" si="52"/>
        <v>4.5749999999999993</v>
      </c>
      <c r="CK53" s="881">
        <f t="shared" si="52"/>
        <v>4.5749999999999993</v>
      </c>
      <c r="CL53" s="881">
        <f t="shared" si="52"/>
        <v>4.5749999999999993</v>
      </c>
      <c r="CM53" s="881">
        <f t="shared" si="52"/>
        <v>4.5749999999999993</v>
      </c>
      <c r="CN53" s="881">
        <f t="shared" si="52"/>
        <v>6</v>
      </c>
      <c r="CO53" s="881">
        <f t="shared" si="52"/>
        <v>6</v>
      </c>
      <c r="CP53" s="881">
        <f t="shared" si="52"/>
        <v>6</v>
      </c>
      <c r="CQ53" s="881">
        <f t="shared" si="52"/>
        <v>6</v>
      </c>
      <c r="CR53" s="881">
        <f t="shared" si="52"/>
        <v>6</v>
      </c>
      <c r="CS53" s="881">
        <f t="shared" si="52"/>
        <v>6</v>
      </c>
      <c r="CT53" s="881">
        <f t="shared" si="52"/>
        <v>6</v>
      </c>
      <c r="CU53" s="881">
        <f t="shared" si="52"/>
        <v>6</v>
      </c>
      <c r="CV53" s="881">
        <f t="shared" si="52"/>
        <v>9.5</v>
      </c>
      <c r="CW53" s="881">
        <f t="shared" si="52"/>
        <v>9.5</v>
      </c>
      <c r="CX53" s="881">
        <f t="shared" si="52"/>
        <v>9.5</v>
      </c>
      <c r="CY53" s="881">
        <f t="shared" si="52"/>
        <v>9.5</v>
      </c>
      <c r="CZ53" s="881">
        <f t="shared" si="52"/>
        <v>6.75</v>
      </c>
      <c r="DA53" s="881">
        <f t="shared" si="52"/>
        <v>6.75</v>
      </c>
      <c r="DB53" s="881">
        <f t="shared" si="52"/>
        <v>6.75</v>
      </c>
      <c r="DC53" s="881">
        <f t="shared" si="52"/>
        <v>5.625</v>
      </c>
      <c r="DD53" s="881">
        <f t="shared" si="52"/>
        <v>5.625</v>
      </c>
      <c r="DE53" s="881">
        <f t="shared" si="52"/>
        <v>5.625</v>
      </c>
      <c r="DF53" s="881">
        <f t="shared" si="52"/>
        <v>5.625</v>
      </c>
      <c r="DG53" s="881">
        <f t="shared" si="52"/>
        <v>5.625</v>
      </c>
      <c r="DH53" s="881">
        <f t="shared" si="52"/>
        <v>5.25</v>
      </c>
      <c r="DI53" s="881">
        <f t="shared" si="52"/>
        <v>5.0625</v>
      </c>
      <c r="DJ53" s="881">
        <f t="shared" si="52"/>
        <v>5.0625</v>
      </c>
      <c r="DK53" s="881">
        <f t="shared" si="52"/>
        <v>5.0625</v>
      </c>
      <c r="DL53" s="881">
        <f t="shared" si="52"/>
        <v>5.0625</v>
      </c>
      <c r="DM53" s="881">
        <f t="shared" si="52"/>
        <v>5.0625</v>
      </c>
      <c r="DN53" s="881">
        <f t="shared" si="52"/>
        <v>5.0625</v>
      </c>
      <c r="DO53" s="881">
        <f t="shared" si="52"/>
        <v>5.0625</v>
      </c>
      <c r="DP53" s="881">
        <f t="shared" si="52"/>
        <v>5.0625</v>
      </c>
      <c r="DQ53" s="881">
        <f t="shared" si="52"/>
        <v>5.0625</v>
      </c>
      <c r="DR53" s="881">
        <f t="shared" si="52"/>
        <v>5.0625</v>
      </c>
      <c r="DS53" s="881">
        <f t="shared" si="52"/>
        <v>5.0625</v>
      </c>
      <c r="DT53" s="881">
        <f t="shared" si="52"/>
        <v>5.0625</v>
      </c>
      <c r="DU53" s="881">
        <f t="shared" si="52"/>
        <v>5.25</v>
      </c>
      <c r="DV53" s="881">
        <f t="shared" si="52"/>
        <v>5.4375</v>
      </c>
      <c r="DW53" s="881">
        <f t="shared" si="52"/>
        <v>5.4375</v>
      </c>
      <c r="DX53" s="881">
        <f t="shared" si="52"/>
        <v>5.625</v>
      </c>
      <c r="DY53" s="881">
        <f t="shared" si="52"/>
        <v>5.625</v>
      </c>
      <c r="DZ53" s="881">
        <f t="shared" si="52"/>
        <v>5.625</v>
      </c>
      <c r="EA53" s="881">
        <f t="shared" si="52"/>
        <v>6</v>
      </c>
      <c r="EB53" s="881">
        <f t="shared" si="52"/>
        <v>6.75</v>
      </c>
      <c r="EC53" s="881">
        <f t="shared" si="52"/>
        <v>6.75</v>
      </c>
      <c r="ED53" s="881">
        <f t="shared" si="52"/>
        <v>6.75</v>
      </c>
      <c r="EE53" s="881">
        <f t="shared" si="52"/>
        <v>6.75</v>
      </c>
      <c r="EF53" s="881">
        <f t="shared" si="52"/>
        <v>7.75</v>
      </c>
      <c r="EG53" s="881">
        <f t="shared" si="52"/>
        <v>7.75</v>
      </c>
      <c r="EH53" s="881">
        <f t="shared" si="52"/>
        <v>7.75</v>
      </c>
      <c r="EI53" s="881">
        <f t="shared" si="52"/>
        <v>7.3125</v>
      </c>
      <c r="EJ53" s="881">
        <f t="shared" ref="EJ53:GU53" si="53">EJ52-MIN($G53,(EJ52-$F53)/4)</f>
        <v>7.3125</v>
      </c>
      <c r="EK53" s="881">
        <f t="shared" si="53"/>
        <v>7.3125</v>
      </c>
      <c r="EL53" s="881">
        <f t="shared" si="53"/>
        <v>7.3125</v>
      </c>
      <c r="EM53" s="881">
        <f t="shared" si="53"/>
        <v>7.3125</v>
      </c>
      <c r="EN53" s="881">
        <f t="shared" si="53"/>
        <v>6.75</v>
      </c>
      <c r="EO53" s="881">
        <f t="shared" si="53"/>
        <v>6.5625</v>
      </c>
      <c r="EP53" s="881">
        <f t="shared" si="53"/>
        <v>6.375</v>
      </c>
      <c r="EQ53" s="881">
        <f t="shared" si="53"/>
        <v>6</v>
      </c>
      <c r="ER53" s="881">
        <f t="shared" si="53"/>
        <v>6</v>
      </c>
      <c r="ES53" s="881">
        <f t="shared" si="53"/>
        <v>6</v>
      </c>
      <c r="ET53" s="881">
        <f t="shared" si="53"/>
        <v>6</v>
      </c>
      <c r="EU53" s="881">
        <f t="shared" si="53"/>
        <v>6</v>
      </c>
      <c r="EV53" s="881">
        <f t="shared" si="53"/>
        <v>9.5</v>
      </c>
      <c r="EW53" s="881">
        <f t="shared" si="53"/>
        <v>9.5</v>
      </c>
      <c r="EX53" s="881">
        <f t="shared" si="53"/>
        <v>9.5</v>
      </c>
      <c r="EY53" s="881">
        <f t="shared" si="53"/>
        <v>9.5</v>
      </c>
      <c r="EZ53" s="881">
        <f t="shared" si="53"/>
        <v>6.75</v>
      </c>
      <c r="FA53" s="881">
        <f t="shared" si="53"/>
        <v>6.75</v>
      </c>
      <c r="FB53" s="881">
        <f t="shared" si="53"/>
        <v>6.75</v>
      </c>
      <c r="FC53" s="881">
        <f t="shared" si="53"/>
        <v>5.625</v>
      </c>
      <c r="FD53" s="881">
        <f t="shared" si="53"/>
        <v>5.625</v>
      </c>
      <c r="FE53" s="881">
        <f t="shared" si="53"/>
        <v>5.625</v>
      </c>
      <c r="FF53" s="881">
        <f t="shared" si="53"/>
        <v>6</v>
      </c>
      <c r="FG53" s="881">
        <f t="shared" si="53"/>
        <v>5.625</v>
      </c>
      <c r="FH53" s="881">
        <f t="shared" si="53"/>
        <v>5.0625</v>
      </c>
      <c r="FI53" s="881">
        <f t="shared" si="53"/>
        <v>5.0625</v>
      </c>
      <c r="FJ53" s="881">
        <f t="shared" si="53"/>
        <v>5.0625</v>
      </c>
      <c r="FK53" s="881">
        <f t="shared" si="53"/>
        <v>5.0625</v>
      </c>
      <c r="FL53" s="881">
        <f t="shared" si="53"/>
        <v>5.0625</v>
      </c>
      <c r="FM53" s="881">
        <f t="shared" si="53"/>
        <v>5.0625</v>
      </c>
      <c r="FN53" s="881">
        <f t="shared" si="53"/>
        <v>5.0625</v>
      </c>
      <c r="FO53" s="881">
        <f t="shared" si="53"/>
        <v>5.0625</v>
      </c>
      <c r="FP53" s="881">
        <f t="shared" si="53"/>
        <v>5.0625</v>
      </c>
      <c r="FQ53" s="881">
        <f t="shared" si="53"/>
        <v>5.0625</v>
      </c>
      <c r="FR53" s="881">
        <f t="shared" si="53"/>
        <v>5.0625</v>
      </c>
      <c r="FS53" s="881">
        <f t="shared" si="53"/>
        <v>5.25</v>
      </c>
      <c r="FT53" s="881">
        <f t="shared" si="53"/>
        <v>5.25</v>
      </c>
      <c r="FU53" s="881">
        <f t="shared" si="53"/>
        <v>5.4375</v>
      </c>
      <c r="FV53" s="881">
        <f t="shared" si="53"/>
        <v>5.625</v>
      </c>
      <c r="FW53" s="881">
        <f t="shared" si="53"/>
        <v>5.625</v>
      </c>
      <c r="FX53" s="881">
        <f t="shared" si="53"/>
        <v>6</v>
      </c>
      <c r="FY53" s="881">
        <f t="shared" si="53"/>
        <v>6</v>
      </c>
      <c r="FZ53" s="881">
        <f t="shared" si="53"/>
        <v>6</v>
      </c>
      <c r="GA53" s="881">
        <f t="shared" si="53"/>
        <v>6.375</v>
      </c>
      <c r="GB53" s="881">
        <f t="shared" si="53"/>
        <v>6.75</v>
      </c>
      <c r="GC53" s="881">
        <f t="shared" si="53"/>
        <v>6.75</v>
      </c>
      <c r="GD53" s="881">
        <f t="shared" si="53"/>
        <v>6.75</v>
      </c>
      <c r="GE53" s="881">
        <f t="shared" si="53"/>
        <v>6.75</v>
      </c>
      <c r="GF53" s="881">
        <f t="shared" si="53"/>
        <v>7.75</v>
      </c>
      <c r="GG53" s="881">
        <f t="shared" si="53"/>
        <v>7.75</v>
      </c>
      <c r="GH53" s="881">
        <f t="shared" si="53"/>
        <v>7.75</v>
      </c>
      <c r="GI53" s="881">
        <f t="shared" si="53"/>
        <v>7.3125</v>
      </c>
      <c r="GJ53" s="881">
        <f t="shared" si="53"/>
        <v>7.3125</v>
      </c>
      <c r="GK53" s="881">
        <f t="shared" si="53"/>
        <v>7.3125</v>
      </c>
      <c r="GL53" s="881">
        <f t="shared" si="53"/>
        <v>7.3125</v>
      </c>
      <c r="GM53" s="881">
        <f t="shared" si="53"/>
        <v>7.3125</v>
      </c>
      <c r="GN53" s="881">
        <f t="shared" si="53"/>
        <v>6.75</v>
      </c>
      <c r="GO53" s="881">
        <f t="shared" si="53"/>
        <v>6.5625</v>
      </c>
      <c r="GP53" s="881">
        <f t="shared" si="53"/>
        <v>6.375</v>
      </c>
      <c r="GQ53" s="881">
        <f t="shared" si="53"/>
        <v>6</v>
      </c>
      <c r="GR53" s="881">
        <f t="shared" si="53"/>
        <v>6</v>
      </c>
      <c r="GS53" s="881">
        <f t="shared" si="53"/>
        <v>6</v>
      </c>
      <c r="GT53" s="881">
        <f t="shared" si="53"/>
        <v>6</v>
      </c>
      <c r="GU53" s="881">
        <f t="shared" si="53"/>
        <v>6</v>
      </c>
      <c r="GV53" s="881">
        <f t="shared" ref="GV53:JG53" si="54">GV52-MIN($G53,(GV52-$F53)/4)</f>
        <v>9.5</v>
      </c>
      <c r="GW53" s="881">
        <f t="shared" si="54"/>
        <v>9.5</v>
      </c>
      <c r="GX53" s="881">
        <f t="shared" si="54"/>
        <v>9.5</v>
      </c>
      <c r="GY53" s="881">
        <f t="shared" si="54"/>
        <v>9.5</v>
      </c>
      <c r="GZ53" s="881">
        <f t="shared" si="54"/>
        <v>6.75</v>
      </c>
      <c r="HA53" s="881">
        <f t="shared" si="54"/>
        <v>6.75</v>
      </c>
      <c r="HB53" s="881">
        <f t="shared" si="54"/>
        <v>6.75</v>
      </c>
      <c r="HC53" s="881">
        <f t="shared" si="54"/>
        <v>5.625</v>
      </c>
      <c r="HD53" s="881">
        <f t="shared" si="54"/>
        <v>5.625</v>
      </c>
      <c r="HE53" s="881">
        <f t="shared" si="54"/>
        <v>5.625</v>
      </c>
      <c r="HF53" s="881">
        <f t="shared" si="54"/>
        <v>6</v>
      </c>
      <c r="HG53" s="881">
        <f t="shared" si="54"/>
        <v>5.625</v>
      </c>
      <c r="HH53" s="881">
        <f t="shared" si="54"/>
        <v>5.0625</v>
      </c>
      <c r="HI53" s="881">
        <f t="shared" si="54"/>
        <v>5.0625</v>
      </c>
      <c r="HJ53" s="881">
        <f t="shared" si="54"/>
        <v>5.0625</v>
      </c>
      <c r="HK53" s="881">
        <f t="shared" si="54"/>
        <v>5.0625</v>
      </c>
      <c r="HL53" s="881">
        <f t="shared" si="54"/>
        <v>5.0625</v>
      </c>
      <c r="HM53" s="881">
        <f t="shared" si="54"/>
        <v>5.0625</v>
      </c>
      <c r="HN53" s="881">
        <f t="shared" si="54"/>
        <v>5.0625</v>
      </c>
      <c r="HO53" s="881">
        <f t="shared" si="54"/>
        <v>5.0625</v>
      </c>
      <c r="HP53" s="881">
        <f t="shared" si="54"/>
        <v>5.0625</v>
      </c>
      <c r="HQ53" s="881">
        <f t="shared" si="54"/>
        <v>5.0625</v>
      </c>
      <c r="HR53" s="881">
        <f t="shared" si="54"/>
        <v>5.0625</v>
      </c>
      <c r="HS53" s="881">
        <f t="shared" si="54"/>
        <v>5.25</v>
      </c>
      <c r="HT53" s="881">
        <f t="shared" si="54"/>
        <v>5.25</v>
      </c>
      <c r="HU53" s="881">
        <f t="shared" si="54"/>
        <v>5.4375</v>
      </c>
      <c r="HV53" s="881">
        <f t="shared" si="54"/>
        <v>5.625</v>
      </c>
      <c r="HW53" s="881">
        <f t="shared" si="54"/>
        <v>5.625</v>
      </c>
      <c r="HX53" s="881">
        <f t="shared" si="54"/>
        <v>6</v>
      </c>
      <c r="HY53" s="881">
        <f t="shared" si="54"/>
        <v>6</v>
      </c>
      <c r="HZ53" s="881">
        <f t="shared" si="54"/>
        <v>6</v>
      </c>
      <c r="IA53" s="881">
        <f t="shared" si="54"/>
        <v>6.375</v>
      </c>
      <c r="IB53" s="881">
        <f t="shared" si="54"/>
        <v>6.75</v>
      </c>
      <c r="IC53" s="881">
        <f t="shared" si="54"/>
        <v>6.75</v>
      </c>
      <c r="ID53" s="881">
        <f t="shared" si="54"/>
        <v>6.75</v>
      </c>
      <c r="IE53" s="881">
        <f t="shared" si="54"/>
        <v>6.75</v>
      </c>
      <c r="IF53" s="881">
        <f t="shared" si="54"/>
        <v>7.75</v>
      </c>
      <c r="IG53" s="881">
        <f t="shared" si="54"/>
        <v>7.75</v>
      </c>
      <c r="IH53" s="881">
        <f t="shared" si="54"/>
        <v>7.75</v>
      </c>
      <c r="II53" s="881">
        <f t="shared" si="54"/>
        <v>7.3125</v>
      </c>
      <c r="IJ53" s="881">
        <f t="shared" si="54"/>
        <v>7.3125</v>
      </c>
      <c r="IK53" s="881">
        <f t="shared" si="54"/>
        <v>7.3125</v>
      </c>
      <c r="IL53" s="881">
        <f t="shared" si="54"/>
        <v>7.3125</v>
      </c>
      <c r="IM53" s="881">
        <f t="shared" si="54"/>
        <v>7.3125</v>
      </c>
      <c r="IN53" s="881">
        <f t="shared" si="54"/>
        <v>6.75</v>
      </c>
      <c r="IO53" s="881">
        <f t="shared" si="54"/>
        <v>6.5625</v>
      </c>
      <c r="IP53" s="881">
        <f t="shared" si="54"/>
        <v>6.375</v>
      </c>
      <c r="IQ53" s="881">
        <f t="shared" si="54"/>
        <v>6</v>
      </c>
      <c r="IR53" s="881">
        <f t="shared" si="54"/>
        <v>6</v>
      </c>
      <c r="IS53" s="881">
        <f t="shared" si="54"/>
        <v>6</v>
      </c>
      <c r="IT53" s="881">
        <f t="shared" si="54"/>
        <v>6</v>
      </c>
      <c r="IU53" s="881">
        <f t="shared" si="54"/>
        <v>6</v>
      </c>
      <c r="IV53" s="881">
        <f t="shared" si="54"/>
        <v>9.5</v>
      </c>
      <c r="IW53" s="881">
        <f t="shared" si="54"/>
        <v>9.5</v>
      </c>
      <c r="IX53" s="881">
        <f t="shared" si="54"/>
        <v>9.5</v>
      </c>
      <c r="IY53" s="881">
        <f t="shared" si="54"/>
        <v>9.5</v>
      </c>
      <c r="IZ53" s="881">
        <f t="shared" si="54"/>
        <v>6.75</v>
      </c>
      <c r="JA53" s="881">
        <f t="shared" si="54"/>
        <v>6.75</v>
      </c>
      <c r="JB53" s="881">
        <f t="shared" si="54"/>
        <v>6.75</v>
      </c>
      <c r="JC53" s="881">
        <f t="shared" si="54"/>
        <v>5.625</v>
      </c>
      <c r="JD53" s="881">
        <f t="shared" si="54"/>
        <v>5.625</v>
      </c>
      <c r="JE53" s="881">
        <f t="shared" si="54"/>
        <v>5.625</v>
      </c>
      <c r="JF53" s="881">
        <f t="shared" si="54"/>
        <v>6</v>
      </c>
      <c r="JG53" s="881">
        <f t="shared" si="54"/>
        <v>5.625</v>
      </c>
      <c r="JH53" s="881">
        <f t="shared" ref="JH53:LS53" si="55">JH52-MIN($G53,(JH52-$F53)/4)</f>
        <v>5.0625</v>
      </c>
      <c r="JI53" s="881">
        <f t="shared" si="55"/>
        <v>5.0625</v>
      </c>
      <c r="JJ53" s="881">
        <f t="shared" si="55"/>
        <v>5.0625</v>
      </c>
      <c r="JK53" s="881">
        <f t="shared" si="55"/>
        <v>5.0625</v>
      </c>
      <c r="JL53" s="881">
        <f t="shared" si="55"/>
        <v>5.0625</v>
      </c>
      <c r="JM53" s="881">
        <f t="shared" si="55"/>
        <v>5.0625</v>
      </c>
      <c r="JN53" s="881">
        <f t="shared" si="55"/>
        <v>5.0625</v>
      </c>
      <c r="JO53" s="881">
        <f t="shared" si="55"/>
        <v>5.0625</v>
      </c>
      <c r="JP53" s="881">
        <f t="shared" si="55"/>
        <v>5.0625</v>
      </c>
      <c r="JQ53" s="881">
        <f t="shared" si="55"/>
        <v>5.0625</v>
      </c>
      <c r="JR53" s="881">
        <f t="shared" si="55"/>
        <v>5.0625</v>
      </c>
      <c r="JS53" s="881">
        <f t="shared" si="55"/>
        <v>5.25</v>
      </c>
      <c r="JT53" s="881">
        <f t="shared" si="55"/>
        <v>5.25</v>
      </c>
      <c r="JU53" s="881">
        <f t="shared" si="55"/>
        <v>5.4375</v>
      </c>
      <c r="JV53" s="881">
        <f t="shared" si="55"/>
        <v>5.625</v>
      </c>
      <c r="JW53" s="881">
        <f t="shared" si="55"/>
        <v>5.625</v>
      </c>
      <c r="JX53" s="881">
        <f t="shared" si="55"/>
        <v>6</v>
      </c>
      <c r="JY53" s="881">
        <f t="shared" si="55"/>
        <v>6</v>
      </c>
      <c r="JZ53" s="881">
        <f t="shared" si="55"/>
        <v>6</v>
      </c>
      <c r="KA53" s="881">
        <f t="shared" si="55"/>
        <v>6.375</v>
      </c>
      <c r="KB53" s="881">
        <f t="shared" si="55"/>
        <v>6.75</v>
      </c>
      <c r="KC53" s="881">
        <f t="shared" si="55"/>
        <v>6.75</v>
      </c>
      <c r="KD53" s="881">
        <f t="shared" si="55"/>
        <v>6.75</v>
      </c>
      <c r="KE53" s="881">
        <f t="shared" si="55"/>
        <v>6.75</v>
      </c>
      <c r="KF53" s="881">
        <f t="shared" si="55"/>
        <v>7.75</v>
      </c>
      <c r="KG53" s="881">
        <f t="shared" si="55"/>
        <v>7.75</v>
      </c>
      <c r="KH53" s="881">
        <f t="shared" si="55"/>
        <v>7.75</v>
      </c>
      <c r="KI53" s="881">
        <f t="shared" si="55"/>
        <v>7.3125</v>
      </c>
      <c r="KJ53" s="881">
        <f t="shared" si="55"/>
        <v>7.3125</v>
      </c>
      <c r="KK53" s="881">
        <f t="shared" si="55"/>
        <v>7.3125</v>
      </c>
      <c r="KL53" s="881">
        <f t="shared" si="55"/>
        <v>7.3125</v>
      </c>
      <c r="KM53" s="881">
        <f t="shared" si="55"/>
        <v>7.3125</v>
      </c>
      <c r="KN53" s="881">
        <f t="shared" si="55"/>
        <v>6.75</v>
      </c>
      <c r="KO53" s="881">
        <f t="shared" si="55"/>
        <v>6.5625</v>
      </c>
      <c r="KP53" s="881">
        <f t="shared" si="55"/>
        <v>6.375</v>
      </c>
      <c r="KQ53" s="881">
        <f t="shared" si="55"/>
        <v>6</v>
      </c>
      <c r="KR53" s="881">
        <f t="shared" si="55"/>
        <v>6</v>
      </c>
      <c r="KS53" s="881">
        <f t="shared" si="55"/>
        <v>6</v>
      </c>
      <c r="KT53" s="881">
        <f t="shared" si="55"/>
        <v>6</v>
      </c>
      <c r="KU53" s="881">
        <f t="shared" si="55"/>
        <v>6</v>
      </c>
      <c r="KV53" s="881">
        <f t="shared" si="55"/>
        <v>9.5</v>
      </c>
      <c r="KW53" s="881">
        <f t="shared" si="55"/>
        <v>9.5</v>
      </c>
      <c r="KX53" s="881">
        <f t="shared" si="55"/>
        <v>9.5</v>
      </c>
      <c r="KY53" s="881">
        <f t="shared" si="55"/>
        <v>9.5</v>
      </c>
      <c r="KZ53" s="881">
        <f t="shared" si="55"/>
        <v>6.75</v>
      </c>
      <c r="LA53" s="881">
        <f t="shared" si="55"/>
        <v>6.75</v>
      </c>
      <c r="LB53" s="881">
        <f t="shared" si="55"/>
        <v>6.75</v>
      </c>
      <c r="LC53" s="881">
        <f t="shared" si="55"/>
        <v>5.625</v>
      </c>
      <c r="LD53" s="881">
        <f t="shared" si="55"/>
        <v>5.625</v>
      </c>
      <c r="LE53" s="881">
        <f t="shared" si="55"/>
        <v>5.625</v>
      </c>
      <c r="LF53" s="881">
        <f t="shared" si="55"/>
        <v>6</v>
      </c>
      <c r="LG53" s="881">
        <f t="shared" si="55"/>
        <v>5.625</v>
      </c>
      <c r="LH53" s="881">
        <f t="shared" si="55"/>
        <v>5.0625</v>
      </c>
      <c r="LI53" s="881">
        <f t="shared" si="55"/>
        <v>5.0625</v>
      </c>
      <c r="LJ53" s="881">
        <f t="shared" si="55"/>
        <v>5.0625</v>
      </c>
      <c r="LK53" s="881">
        <f t="shared" si="55"/>
        <v>5.0625</v>
      </c>
      <c r="LL53" s="881">
        <f t="shared" si="55"/>
        <v>5.0625</v>
      </c>
      <c r="LM53" s="881">
        <f t="shared" si="55"/>
        <v>5.0625</v>
      </c>
      <c r="LN53" s="881">
        <f t="shared" si="55"/>
        <v>5.0625</v>
      </c>
      <c r="LO53" s="881">
        <f t="shared" si="55"/>
        <v>5.0625</v>
      </c>
      <c r="LP53" s="881">
        <f t="shared" si="55"/>
        <v>5.0625</v>
      </c>
      <c r="LQ53" s="881">
        <f t="shared" si="55"/>
        <v>5.0625</v>
      </c>
      <c r="LR53" s="881">
        <f t="shared" si="55"/>
        <v>5.0625</v>
      </c>
      <c r="LS53" s="881">
        <f t="shared" si="55"/>
        <v>5.25</v>
      </c>
      <c r="LT53" s="881">
        <f t="shared" ref="LT53:OE53" si="56">LT52-MIN($G53,(LT52-$F53)/4)</f>
        <v>5.25</v>
      </c>
      <c r="LU53" s="881">
        <f t="shared" si="56"/>
        <v>5.4375</v>
      </c>
      <c r="LV53" s="881">
        <f t="shared" si="56"/>
        <v>5.625</v>
      </c>
      <c r="LW53" s="881">
        <f t="shared" si="56"/>
        <v>5.625</v>
      </c>
      <c r="LX53" s="881">
        <f t="shared" si="56"/>
        <v>6</v>
      </c>
      <c r="LY53" s="881">
        <f t="shared" si="56"/>
        <v>6</v>
      </c>
      <c r="LZ53" s="881">
        <f t="shared" si="56"/>
        <v>6</v>
      </c>
      <c r="MA53" s="881">
        <f t="shared" si="56"/>
        <v>6.375</v>
      </c>
      <c r="MB53" s="881">
        <f t="shared" si="56"/>
        <v>6.75</v>
      </c>
      <c r="MC53" s="881">
        <f t="shared" si="56"/>
        <v>6.75</v>
      </c>
      <c r="MD53" s="881">
        <f t="shared" si="56"/>
        <v>6.75</v>
      </c>
      <c r="ME53" s="881">
        <f t="shared" si="56"/>
        <v>6.75</v>
      </c>
      <c r="MF53" s="881">
        <f t="shared" si="56"/>
        <v>7.75</v>
      </c>
      <c r="MG53" s="881">
        <f t="shared" si="56"/>
        <v>7.75</v>
      </c>
      <c r="MH53" s="881">
        <f t="shared" si="56"/>
        <v>7.75</v>
      </c>
      <c r="MI53" s="881">
        <f t="shared" si="56"/>
        <v>7.3125</v>
      </c>
      <c r="MJ53" s="881">
        <f t="shared" si="56"/>
        <v>7.3125</v>
      </c>
      <c r="MK53" s="881">
        <f t="shared" si="56"/>
        <v>7.3125</v>
      </c>
      <c r="ML53" s="881">
        <f t="shared" si="56"/>
        <v>7.3125</v>
      </c>
      <c r="MM53" s="881">
        <f t="shared" si="56"/>
        <v>7.3125</v>
      </c>
      <c r="MN53" s="881">
        <f t="shared" si="56"/>
        <v>6.75</v>
      </c>
      <c r="MO53" s="881">
        <f t="shared" si="56"/>
        <v>6.5625</v>
      </c>
      <c r="MP53" s="881">
        <f t="shared" si="56"/>
        <v>6.375</v>
      </c>
      <c r="MQ53" s="881">
        <f t="shared" si="56"/>
        <v>6</v>
      </c>
      <c r="MR53" s="881">
        <f t="shared" si="56"/>
        <v>6</v>
      </c>
      <c r="MS53" s="881">
        <f t="shared" si="56"/>
        <v>6</v>
      </c>
      <c r="MT53" s="881">
        <f t="shared" si="56"/>
        <v>6</v>
      </c>
      <c r="MU53" s="881">
        <f t="shared" si="56"/>
        <v>6</v>
      </c>
      <c r="MV53" s="881">
        <f t="shared" si="56"/>
        <v>9.5</v>
      </c>
      <c r="MW53" s="881">
        <f t="shared" si="56"/>
        <v>9.5</v>
      </c>
      <c r="MX53" s="881">
        <f t="shared" si="56"/>
        <v>9.5</v>
      </c>
      <c r="MY53" s="881">
        <f t="shared" si="56"/>
        <v>9.5</v>
      </c>
      <c r="MZ53" s="881">
        <f t="shared" si="56"/>
        <v>6.75</v>
      </c>
      <c r="NA53" s="881">
        <f t="shared" si="56"/>
        <v>6.75</v>
      </c>
      <c r="NB53" s="881">
        <f t="shared" si="56"/>
        <v>6.75</v>
      </c>
      <c r="NC53" s="881">
        <f t="shared" si="56"/>
        <v>5.625</v>
      </c>
      <c r="ND53" s="881">
        <f t="shared" si="56"/>
        <v>5.625</v>
      </c>
      <c r="NE53" s="881">
        <f t="shared" si="56"/>
        <v>5.625</v>
      </c>
      <c r="NF53" s="881">
        <f t="shared" si="56"/>
        <v>6</v>
      </c>
      <c r="NG53" s="881">
        <f t="shared" si="56"/>
        <v>5.625</v>
      </c>
      <c r="NH53" s="881">
        <f t="shared" si="56"/>
        <v>5.0625</v>
      </c>
      <c r="NI53" s="881">
        <f t="shared" si="56"/>
        <v>5.0625</v>
      </c>
      <c r="NJ53" s="881">
        <f t="shared" si="56"/>
        <v>5.0625</v>
      </c>
      <c r="NK53" s="881">
        <f t="shared" si="56"/>
        <v>5.0625</v>
      </c>
      <c r="NL53" s="881">
        <f t="shared" si="56"/>
        <v>5.0625</v>
      </c>
      <c r="NM53" s="881">
        <f t="shared" si="56"/>
        <v>5.0625</v>
      </c>
      <c r="NN53" s="881">
        <f t="shared" si="56"/>
        <v>5.0625</v>
      </c>
      <c r="NO53" s="881">
        <f t="shared" si="56"/>
        <v>5.0625</v>
      </c>
      <c r="NP53" s="881">
        <f t="shared" si="56"/>
        <v>5.0625</v>
      </c>
      <c r="NQ53" s="881">
        <f t="shared" si="56"/>
        <v>5.0625</v>
      </c>
      <c r="NR53" s="881">
        <f t="shared" si="56"/>
        <v>5.0625</v>
      </c>
      <c r="NS53" s="881">
        <f t="shared" si="56"/>
        <v>5.25</v>
      </c>
      <c r="NT53" s="881">
        <f t="shared" si="56"/>
        <v>5.25</v>
      </c>
      <c r="NU53" s="881">
        <f t="shared" si="56"/>
        <v>5.4375</v>
      </c>
      <c r="NV53" s="881">
        <f t="shared" si="56"/>
        <v>5.625</v>
      </c>
      <c r="NW53" s="881">
        <f t="shared" si="56"/>
        <v>5.625</v>
      </c>
      <c r="NX53" s="881">
        <f t="shared" si="56"/>
        <v>6</v>
      </c>
      <c r="NY53" s="881">
        <f t="shared" si="56"/>
        <v>6</v>
      </c>
      <c r="NZ53" s="881">
        <f t="shared" si="56"/>
        <v>6</v>
      </c>
      <c r="OA53" s="881">
        <f t="shared" si="56"/>
        <v>6.375</v>
      </c>
      <c r="OB53" s="881">
        <f t="shared" si="56"/>
        <v>6.75</v>
      </c>
      <c r="OC53" s="881">
        <f t="shared" si="56"/>
        <v>6.75</v>
      </c>
      <c r="OD53" s="881">
        <f t="shared" si="56"/>
        <v>6.75</v>
      </c>
      <c r="OE53" s="881">
        <f t="shared" si="56"/>
        <v>6.75</v>
      </c>
      <c r="OF53" s="881">
        <f t="shared" ref="OF53:QQ53" si="57">OF52-MIN($G53,(OF52-$F53)/4)</f>
        <v>7.75</v>
      </c>
      <c r="OG53" s="881">
        <f t="shared" si="57"/>
        <v>7.75</v>
      </c>
      <c r="OH53" s="881">
        <f t="shared" si="57"/>
        <v>7.75</v>
      </c>
      <c r="OI53" s="881">
        <f t="shared" si="57"/>
        <v>7.3125</v>
      </c>
      <c r="OJ53" s="881">
        <f t="shared" si="57"/>
        <v>7.3125</v>
      </c>
      <c r="OK53" s="881">
        <f t="shared" si="57"/>
        <v>7.3125</v>
      </c>
      <c r="OL53" s="881">
        <f t="shared" si="57"/>
        <v>7.3125</v>
      </c>
      <c r="OM53" s="881">
        <f t="shared" si="57"/>
        <v>7.3125</v>
      </c>
      <c r="ON53" s="881">
        <f t="shared" si="57"/>
        <v>6.75</v>
      </c>
      <c r="OO53" s="881">
        <f t="shared" si="57"/>
        <v>6.5625</v>
      </c>
      <c r="OP53" s="881">
        <f t="shared" si="57"/>
        <v>6.375</v>
      </c>
      <c r="OQ53" s="881">
        <f t="shared" si="57"/>
        <v>6</v>
      </c>
      <c r="OR53" s="881">
        <f t="shared" si="57"/>
        <v>6</v>
      </c>
      <c r="OS53" s="881">
        <f t="shared" si="57"/>
        <v>6</v>
      </c>
      <c r="OT53" s="881">
        <f t="shared" si="57"/>
        <v>6</v>
      </c>
      <c r="OU53" s="881">
        <f t="shared" si="57"/>
        <v>6</v>
      </c>
      <c r="OV53" s="881">
        <f t="shared" si="57"/>
        <v>9.5</v>
      </c>
      <c r="OW53" s="881">
        <f t="shared" si="57"/>
        <v>9.5</v>
      </c>
      <c r="OX53" s="881">
        <f t="shared" si="57"/>
        <v>9.5</v>
      </c>
      <c r="OY53" s="881">
        <f t="shared" si="57"/>
        <v>9.5</v>
      </c>
      <c r="OZ53" s="881">
        <f t="shared" si="57"/>
        <v>6.75</v>
      </c>
      <c r="PA53" s="881">
        <f t="shared" si="57"/>
        <v>6.75</v>
      </c>
      <c r="PB53" s="881">
        <f t="shared" si="57"/>
        <v>6.75</v>
      </c>
      <c r="PC53" s="881">
        <f t="shared" si="57"/>
        <v>5.625</v>
      </c>
      <c r="PD53" s="881">
        <f t="shared" si="57"/>
        <v>5.625</v>
      </c>
      <c r="PE53" s="881">
        <f t="shared" si="57"/>
        <v>5.625</v>
      </c>
      <c r="PF53" s="881">
        <f t="shared" si="57"/>
        <v>6</v>
      </c>
      <c r="PG53" s="881">
        <f t="shared" si="57"/>
        <v>5.625</v>
      </c>
      <c r="PH53" s="881">
        <f t="shared" si="57"/>
        <v>5.0625</v>
      </c>
      <c r="PI53" s="881">
        <f t="shared" si="57"/>
        <v>5.0625</v>
      </c>
      <c r="PJ53" s="881">
        <f t="shared" si="57"/>
        <v>5.0625</v>
      </c>
      <c r="PK53" s="881">
        <f t="shared" si="57"/>
        <v>5.0625</v>
      </c>
      <c r="PL53" s="881">
        <f t="shared" si="57"/>
        <v>5.0625</v>
      </c>
      <c r="PM53" s="881">
        <f t="shared" si="57"/>
        <v>5.0625</v>
      </c>
      <c r="PN53" s="881">
        <f t="shared" si="57"/>
        <v>5.0625</v>
      </c>
      <c r="PO53" s="881">
        <f t="shared" si="57"/>
        <v>5.0625</v>
      </c>
      <c r="PP53" s="881">
        <f t="shared" si="57"/>
        <v>5.0625</v>
      </c>
      <c r="PQ53" s="881">
        <f t="shared" si="57"/>
        <v>5.0625</v>
      </c>
      <c r="PR53" s="881">
        <f t="shared" si="57"/>
        <v>5.0625</v>
      </c>
      <c r="PS53" s="881">
        <f t="shared" si="57"/>
        <v>5.25</v>
      </c>
      <c r="PT53" s="881">
        <f t="shared" si="57"/>
        <v>5.25</v>
      </c>
      <c r="PU53" s="881">
        <f t="shared" si="57"/>
        <v>5.4375</v>
      </c>
      <c r="PV53" s="881">
        <f t="shared" si="57"/>
        <v>5.625</v>
      </c>
      <c r="PW53" s="881">
        <f t="shared" si="57"/>
        <v>5.625</v>
      </c>
      <c r="PX53" s="881">
        <f t="shared" si="57"/>
        <v>6</v>
      </c>
      <c r="PY53" s="881">
        <f t="shared" si="57"/>
        <v>6</v>
      </c>
      <c r="PZ53" s="881">
        <f t="shared" si="57"/>
        <v>6</v>
      </c>
      <c r="QA53" s="881">
        <f t="shared" si="57"/>
        <v>6.375</v>
      </c>
      <c r="QB53" s="881">
        <f t="shared" si="57"/>
        <v>6.75</v>
      </c>
      <c r="QC53" s="881">
        <f t="shared" si="57"/>
        <v>6.75</v>
      </c>
      <c r="QD53" s="881">
        <f t="shared" si="57"/>
        <v>6.75</v>
      </c>
      <c r="QE53" s="881">
        <f t="shared" si="57"/>
        <v>6.75</v>
      </c>
      <c r="QF53" s="881">
        <f t="shared" si="57"/>
        <v>7.75</v>
      </c>
      <c r="QG53" s="881">
        <f t="shared" si="57"/>
        <v>7.75</v>
      </c>
      <c r="QH53" s="881">
        <f t="shared" si="57"/>
        <v>7.75</v>
      </c>
      <c r="QI53" s="881">
        <f t="shared" si="57"/>
        <v>7.3125</v>
      </c>
      <c r="QJ53" s="881">
        <f t="shared" si="57"/>
        <v>7.3125</v>
      </c>
      <c r="QK53" s="881">
        <f t="shared" si="57"/>
        <v>7.3125</v>
      </c>
      <c r="QL53" s="881">
        <f t="shared" si="57"/>
        <v>7.3125</v>
      </c>
      <c r="QM53" s="881">
        <f t="shared" si="57"/>
        <v>7.3125</v>
      </c>
      <c r="QN53" s="881">
        <f t="shared" si="57"/>
        <v>6.75</v>
      </c>
      <c r="QO53" s="881">
        <f t="shared" si="57"/>
        <v>6.5625</v>
      </c>
      <c r="QP53" s="881">
        <f t="shared" si="57"/>
        <v>6.375</v>
      </c>
      <c r="QQ53" s="881">
        <f t="shared" si="57"/>
        <v>6</v>
      </c>
      <c r="QR53" s="881">
        <f t="shared" ref="QR53:SJ53" si="58">QR52-MIN($G53,(QR52-$F53)/4)</f>
        <v>6</v>
      </c>
      <c r="QS53" s="881">
        <f t="shared" si="58"/>
        <v>6</v>
      </c>
      <c r="QT53" s="881">
        <f t="shared" si="58"/>
        <v>6</v>
      </c>
      <c r="QU53" s="881">
        <f t="shared" si="58"/>
        <v>6</v>
      </c>
      <c r="QV53" s="881">
        <f t="shared" si="58"/>
        <v>9.5</v>
      </c>
      <c r="QW53" s="881">
        <f t="shared" si="58"/>
        <v>9.5</v>
      </c>
      <c r="QX53" s="881">
        <f t="shared" si="58"/>
        <v>9.5</v>
      </c>
      <c r="QY53" s="881">
        <f t="shared" si="58"/>
        <v>9.5</v>
      </c>
      <c r="QZ53" s="881">
        <f t="shared" si="58"/>
        <v>6.75</v>
      </c>
      <c r="RA53" s="881">
        <f t="shared" si="58"/>
        <v>6.75</v>
      </c>
      <c r="RB53" s="881">
        <f t="shared" si="58"/>
        <v>6.75</v>
      </c>
      <c r="RC53" s="881">
        <f t="shared" si="58"/>
        <v>5.625</v>
      </c>
      <c r="RD53" s="881">
        <f t="shared" si="58"/>
        <v>5.625</v>
      </c>
      <c r="RE53" s="881">
        <f t="shared" si="58"/>
        <v>5.625</v>
      </c>
      <c r="RF53" s="881">
        <f t="shared" si="58"/>
        <v>6</v>
      </c>
      <c r="RG53" s="881">
        <f t="shared" si="58"/>
        <v>5.625</v>
      </c>
      <c r="RH53" s="881">
        <f t="shared" si="58"/>
        <v>5.0625</v>
      </c>
      <c r="RI53" s="881">
        <f t="shared" si="58"/>
        <v>5.0625</v>
      </c>
      <c r="RJ53" s="881">
        <f t="shared" si="58"/>
        <v>5.0625</v>
      </c>
      <c r="RK53" s="881">
        <f t="shared" si="58"/>
        <v>5.0625</v>
      </c>
      <c r="RL53" s="881">
        <f t="shared" si="58"/>
        <v>5.0625</v>
      </c>
      <c r="RM53" s="881">
        <f t="shared" si="58"/>
        <v>5.0625</v>
      </c>
      <c r="RN53" s="881">
        <f t="shared" si="58"/>
        <v>5.0625</v>
      </c>
      <c r="RO53" s="881">
        <f t="shared" si="58"/>
        <v>5.0625</v>
      </c>
      <c r="RP53" s="881">
        <f t="shared" si="58"/>
        <v>5.0625</v>
      </c>
      <c r="RQ53" s="881">
        <f t="shared" si="58"/>
        <v>5.0625</v>
      </c>
      <c r="RR53" s="881">
        <f t="shared" si="58"/>
        <v>5.0625</v>
      </c>
      <c r="RS53" s="881">
        <f t="shared" si="58"/>
        <v>5.25</v>
      </c>
      <c r="RT53" s="881">
        <f t="shared" si="58"/>
        <v>5.25</v>
      </c>
      <c r="RU53" s="881">
        <f t="shared" si="58"/>
        <v>5.4375</v>
      </c>
      <c r="RV53" s="881">
        <f t="shared" si="58"/>
        <v>5.625</v>
      </c>
      <c r="RW53" s="881">
        <f t="shared" si="58"/>
        <v>5.625</v>
      </c>
      <c r="RX53" s="881">
        <f t="shared" si="58"/>
        <v>6</v>
      </c>
      <c r="RY53" s="881">
        <f t="shared" si="58"/>
        <v>6</v>
      </c>
      <c r="RZ53" s="881">
        <f t="shared" si="58"/>
        <v>6</v>
      </c>
      <c r="SA53" s="881">
        <f t="shared" si="58"/>
        <v>6.375</v>
      </c>
      <c r="SB53" s="881">
        <f t="shared" si="58"/>
        <v>6.75</v>
      </c>
      <c r="SC53" s="881">
        <f t="shared" si="58"/>
        <v>6.75</v>
      </c>
      <c r="SD53" s="881">
        <f t="shared" si="58"/>
        <v>6.75</v>
      </c>
      <c r="SE53" s="881">
        <f t="shared" si="58"/>
        <v>6.75</v>
      </c>
      <c r="SF53" s="881">
        <f t="shared" si="58"/>
        <v>7.75</v>
      </c>
      <c r="SG53" s="881">
        <f t="shared" si="58"/>
        <v>7.75</v>
      </c>
      <c r="SH53" s="881">
        <f t="shared" si="58"/>
        <v>7.75</v>
      </c>
      <c r="SI53" s="881">
        <f t="shared" si="58"/>
        <v>7.3125</v>
      </c>
      <c r="SJ53" s="881">
        <f t="shared" si="58"/>
        <v>7.3125</v>
      </c>
      <c r="SK53" s="267">
        <f>SJ53</f>
        <v>7.3125</v>
      </c>
      <c r="SL53" s="254"/>
      <c r="SM53" s="242"/>
      <c r="SN53" s="242"/>
      <c r="SO53" s="242"/>
    </row>
    <row r="54" spans="1:509" outlineLevel="3" x14ac:dyDescent="0.35">
      <c r="A54" s="242"/>
      <c r="B54" s="251"/>
      <c r="C54" s="438">
        <f t="shared" si="33"/>
        <v>4</v>
      </c>
      <c r="D54" s="267"/>
      <c r="E54" s="316"/>
      <c r="F54" s="322">
        <f t="shared" ref="F54" si="59">F51</f>
        <v>13</v>
      </c>
      <c r="G54" s="322">
        <f t="shared" si="50"/>
        <v>2.5</v>
      </c>
      <c r="H54" s="267"/>
      <c r="I54" s="455"/>
      <c r="J54" s="456" t="s">
        <v>174</v>
      </c>
      <c r="K54" s="457"/>
      <c r="L54" s="882">
        <f t="shared" ref="L54:BW54" si="60">L52+MIN($G54,($F54-L52)/4)</f>
        <v>8.5</v>
      </c>
      <c r="M54" s="882">
        <f t="shared" si="60"/>
        <v>8.5</v>
      </c>
      <c r="N54" s="882">
        <f t="shared" si="60"/>
        <v>8.5</v>
      </c>
      <c r="O54" s="882">
        <f t="shared" si="60"/>
        <v>8.5</v>
      </c>
      <c r="P54" s="882">
        <f t="shared" si="60"/>
        <v>8.5</v>
      </c>
      <c r="Q54" s="882">
        <f t="shared" si="60"/>
        <v>8.5</v>
      </c>
      <c r="R54" s="882">
        <f t="shared" si="60"/>
        <v>8.5</v>
      </c>
      <c r="S54" s="882">
        <f t="shared" si="60"/>
        <v>8.5</v>
      </c>
      <c r="T54" s="882">
        <f t="shared" si="60"/>
        <v>8.5</v>
      </c>
      <c r="U54" s="882">
        <f t="shared" si="60"/>
        <v>8.5</v>
      </c>
      <c r="V54" s="882">
        <f t="shared" si="60"/>
        <v>8.5</v>
      </c>
      <c r="W54" s="882">
        <f t="shared" si="60"/>
        <v>8.5</v>
      </c>
      <c r="X54" s="882">
        <f t="shared" si="60"/>
        <v>7.75</v>
      </c>
      <c r="Y54" s="882">
        <f t="shared" si="60"/>
        <v>7.75</v>
      </c>
      <c r="Z54" s="882">
        <f t="shared" si="60"/>
        <v>7.75</v>
      </c>
      <c r="AA54" s="882">
        <f t="shared" si="60"/>
        <v>7.75</v>
      </c>
      <c r="AB54" s="882">
        <f t="shared" si="60"/>
        <v>7.5625</v>
      </c>
      <c r="AC54" s="882">
        <f t="shared" si="60"/>
        <v>7.5625</v>
      </c>
      <c r="AD54" s="882">
        <f t="shared" si="60"/>
        <v>6.625</v>
      </c>
      <c r="AE54" s="882">
        <f t="shared" si="60"/>
        <v>6.625</v>
      </c>
      <c r="AF54" s="882">
        <f t="shared" si="60"/>
        <v>7</v>
      </c>
      <c r="AG54" s="882">
        <f t="shared" si="60"/>
        <v>7</v>
      </c>
      <c r="AH54" s="882">
        <f t="shared" si="60"/>
        <v>7</v>
      </c>
      <c r="AI54" s="882">
        <f t="shared" si="60"/>
        <v>7.0749999999999993</v>
      </c>
      <c r="AJ54" s="882">
        <f t="shared" si="60"/>
        <v>7.0749999999999993</v>
      </c>
      <c r="AK54" s="882">
        <f t="shared" si="60"/>
        <v>7.0749999999999993</v>
      </c>
      <c r="AL54" s="882">
        <f t="shared" si="60"/>
        <v>7.0749999999999993</v>
      </c>
      <c r="AM54" s="882">
        <f t="shared" si="60"/>
        <v>7.0749999999999993</v>
      </c>
      <c r="AN54" s="882">
        <f t="shared" si="60"/>
        <v>9.625</v>
      </c>
      <c r="AO54" s="882">
        <f t="shared" si="60"/>
        <v>9.625</v>
      </c>
      <c r="AP54" s="882">
        <f t="shared" si="60"/>
        <v>9.625</v>
      </c>
      <c r="AQ54" s="882">
        <f t="shared" si="60"/>
        <v>9.625</v>
      </c>
      <c r="AR54" s="882">
        <f t="shared" si="60"/>
        <v>9.625</v>
      </c>
      <c r="AS54" s="882">
        <f t="shared" si="60"/>
        <v>9.625</v>
      </c>
      <c r="AT54" s="882">
        <f t="shared" si="60"/>
        <v>9.625</v>
      </c>
      <c r="AU54" s="882">
        <f t="shared" si="60"/>
        <v>9.625</v>
      </c>
      <c r="AV54" s="882">
        <f t="shared" si="60"/>
        <v>11.5</v>
      </c>
      <c r="AW54" s="882">
        <f t="shared" si="60"/>
        <v>11.5</v>
      </c>
      <c r="AX54" s="882">
        <f t="shared" si="60"/>
        <v>11.5</v>
      </c>
      <c r="AY54" s="882">
        <f t="shared" si="60"/>
        <v>11.5</v>
      </c>
      <c r="AZ54" s="882">
        <f t="shared" si="60"/>
        <v>9.625</v>
      </c>
      <c r="BA54" s="882">
        <f t="shared" si="60"/>
        <v>9.625</v>
      </c>
      <c r="BB54" s="882">
        <f t="shared" si="60"/>
        <v>9.625</v>
      </c>
      <c r="BC54" s="882">
        <f t="shared" si="60"/>
        <v>9.4375</v>
      </c>
      <c r="BD54" s="882">
        <f t="shared" si="60"/>
        <v>9.25</v>
      </c>
      <c r="BE54" s="882">
        <f t="shared" si="60"/>
        <v>9.0625</v>
      </c>
      <c r="BF54" s="882">
        <f t="shared" si="60"/>
        <v>8.875</v>
      </c>
      <c r="BG54" s="882">
        <f t="shared" si="60"/>
        <v>8.6875</v>
      </c>
      <c r="BH54" s="882">
        <f t="shared" si="60"/>
        <v>8.6875</v>
      </c>
      <c r="BI54" s="882">
        <f t="shared" si="60"/>
        <v>8.6875</v>
      </c>
      <c r="BJ54" s="882">
        <f t="shared" si="60"/>
        <v>8.5</v>
      </c>
      <c r="BK54" s="882">
        <f t="shared" si="60"/>
        <v>8.5</v>
      </c>
      <c r="BL54" s="882">
        <f t="shared" si="60"/>
        <v>8.5</v>
      </c>
      <c r="BM54" s="882">
        <f t="shared" si="60"/>
        <v>8.5</v>
      </c>
      <c r="BN54" s="882">
        <f t="shared" si="60"/>
        <v>8.5</v>
      </c>
      <c r="BO54" s="882">
        <f t="shared" si="60"/>
        <v>8.5</v>
      </c>
      <c r="BP54" s="882">
        <f t="shared" si="60"/>
        <v>8.5</v>
      </c>
      <c r="BQ54" s="882">
        <f t="shared" si="60"/>
        <v>8.5</v>
      </c>
      <c r="BR54" s="882">
        <f t="shared" si="60"/>
        <v>8.5</v>
      </c>
      <c r="BS54" s="882">
        <f t="shared" si="60"/>
        <v>8.5</v>
      </c>
      <c r="BT54" s="882">
        <f t="shared" si="60"/>
        <v>8.5</v>
      </c>
      <c r="BU54" s="882">
        <f t="shared" si="60"/>
        <v>8.5</v>
      </c>
      <c r="BV54" s="882">
        <f t="shared" si="60"/>
        <v>8.5</v>
      </c>
      <c r="BW54" s="882">
        <f t="shared" si="60"/>
        <v>8.5</v>
      </c>
      <c r="BX54" s="882">
        <f t="shared" ref="BX54:EI54" si="61">BX52+MIN($G54,($F54-BX52)/4)</f>
        <v>8.125</v>
      </c>
      <c r="BY54" s="882">
        <f t="shared" si="61"/>
        <v>7.9375</v>
      </c>
      <c r="BZ54" s="882">
        <f t="shared" si="61"/>
        <v>7.75</v>
      </c>
      <c r="CA54" s="882">
        <f t="shared" si="61"/>
        <v>7.75</v>
      </c>
      <c r="CB54" s="882">
        <f t="shared" si="61"/>
        <v>7.5625</v>
      </c>
      <c r="CC54" s="882">
        <f t="shared" si="61"/>
        <v>9.25</v>
      </c>
      <c r="CD54" s="882">
        <f t="shared" si="61"/>
        <v>7.375</v>
      </c>
      <c r="CE54" s="882">
        <f t="shared" si="61"/>
        <v>7.375</v>
      </c>
      <c r="CF54" s="882">
        <f t="shared" si="61"/>
        <v>7.1875</v>
      </c>
      <c r="CG54" s="882">
        <f t="shared" si="61"/>
        <v>7.1875</v>
      </c>
      <c r="CH54" s="882">
        <f t="shared" si="61"/>
        <v>7.1875</v>
      </c>
      <c r="CI54" s="882">
        <f t="shared" si="61"/>
        <v>7.0749999999999993</v>
      </c>
      <c r="CJ54" s="882">
        <f t="shared" si="61"/>
        <v>7.0749999999999993</v>
      </c>
      <c r="CK54" s="882">
        <f t="shared" si="61"/>
        <v>7.0749999999999993</v>
      </c>
      <c r="CL54" s="882">
        <f t="shared" si="61"/>
        <v>7.0749999999999993</v>
      </c>
      <c r="CM54" s="882">
        <f t="shared" si="61"/>
        <v>7.0749999999999993</v>
      </c>
      <c r="CN54" s="882">
        <f t="shared" si="61"/>
        <v>8.5</v>
      </c>
      <c r="CO54" s="882">
        <f t="shared" si="61"/>
        <v>8.5</v>
      </c>
      <c r="CP54" s="882">
        <f t="shared" si="61"/>
        <v>8.5</v>
      </c>
      <c r="CQ54" s="882">
        <f t="shared" si="61"/>
        <v>8.5</v>
      </c>
      <c r="CR54" s="882">
        <f t="shared" si="61"/>
        <v>8.5</v>
      </c>
      <c r="CS54" s="882">
        <f t="shared" si="61"/>
        <v>8.5</v>
      </c>
      <c r="CT54" s="882">
        <f t="shared" si="61"/>
        <v>8.5</v>
      </c>
      <c r="CU54" s="882">
        <f t="shared" si="61"/>
        <v>8.5</v>
      </c>
      <c r="CV54" s="882">
        <f t="shared" si="61"/>
        <v>11.5</v>
      </c>
      <c r="CW54" s="882">
        <f t="shared" si="61"/>
        <v>11.5</v>
      </c>
      <c r="CX54" s="882">
        <f t="shared" si="61"/>
        <v>11.5</v>
      </c>
      <c r="CY54" s="882">
        <f t="shared" si="61"/>
        <v>11.5</v>
      </c>
      <c r="CZ54" s="882">
        <f t="shared" si="61"/>
        <v>9.25</v>
      </c>
      <c r="DA54" s="882">
        <f t="shared" si="61"/>
        <v>9.25</v>
      </c>
      <c r="DB54" s="882">
        <f t="shared" si="61"/>
        <v>9.25</v>
      </c>
      <c r="DC54" s="882">
        <f t="shared" si="61"/>
        <v>8.125</v>
      </c>
      <c r="DD54" s="882">
        <f t="shared" si="61"/>
        <v>8.125</v>
      </c>
      <c r="DE54" s="882">
        <f t="shared" si="61"/>
        <v>8.125</v>
      </c>
      <c r="DF54" s="882">
        <f t="shared" si="61"/>
        <v>8.125</v>
      </c>
      <c r="DG54" s="882">
        <f t="shared" si="61"/>
        <v>8.125</v>
      </c>
      <c r="DH54" s="882">
        <f t="shared" si="61"/>
        <v>7.75</v>
      </c>
      <c r="DI54" s="882">
        <f t="shared" si="61"/>
        <v>7.5625</v>
      </c>
      <c r="DJ54" s="882">
        <f t="shared" si="61"/>
        <v>7.5625</v>
      </c>
      <c r="DK54" s="882">
        <f t="shared" si="61"/>
        <v>7.5625</v>
      </c>
      <c r="DL54" s="882">
        <f t="shared" si="61"/>
        <v>7.5625</v>
      </c>
      <c r="DM54" s="882">
        <f t="shared" si="61"/>
        <v>7.5625</v>
      </c>
      <c r="DN54" s="882">
        <f t="shared" si="61"/>
        <v>7.5625</v>
      </c>
      <c r="DO54" s="882">
        <f t="shared" si="61"/>
        <v>7.5625</v>
      </c>
      <c r="DP54" s="882">
        <f t="shared" si="61"/>
        <v>7.5625</v>
      </c>
      <c r="DQ54" s="882">
        <f t="shared" si="61"/>
        <v>7.5625</v>
      </c>
      <c r="DR54" s="882">
        <f t="shared" si="61"/>
        <v>7.5625</v>
      </c>
      <c r="DS54" s="882">
        <f t="shared" si="61"/>
        <v>7.5625</v>
      </c>
      <c r="DT54" s="882">
        <f t="shared" si="61"/>
        <v>7.5625</v>
      </c>
      <c r="DU54" s="882">
        <f t="shared" si="61"/>
        <v>7.75</v>
      </c>
      <c r="DV54" s="882">
        <f t="shared" si="61"/>
        <v>7.9375</v>
      </c>
      <c r="DW54" s="882">
        <f t="shared" si="61"/>
        <v>7.9375</v>
      </c>
      <c r="DX54" s="882">
        <f t="shared" si="61"/>
        <v>8.125</v>
      </c>
      <c r="DY54" s="882">
        <f t="shared" si="61"/>
        <v>8.125</v>
      </c>
      <c r="DZ54" s="882">
        <f t="shared" si="61"/>
        <v>8.125</v>
      </c>
      <c r="EA54" s="882">
        <f t="shared" si="61"/>
        <v>8.5</v>
      </c>
      <c r="EB54" s="882">
        <f t="shared" si="61"/>
        <v>9.25</v>
      </c>
      <c r="EC54" s="882">
        <f t="shared" si="61"/>
        <v>9.25</v>
      </c>
      <c r="ED54" s="882">
        <f t="shared" si="61"/>
        <v>9.25</v>
      </c>
      <c r="EE54" s="882">
        <f t="shared" si="61"/>
        <v>9.25</v>
      </c>
      <c r="EF54" s="882">
        <f t="shared" si="61"/>
        <v>10.1875</v>
      </c>
      <c r="EG54" s="882">
        <f t="shared" si="61"/>
        <v>10.1875</v>
      </c>
      <c r="EH54" s="882">
        <f t="shared" si="61"/>
        <v>10.1875</v>
      </c>
      <c r="EI54" s="882">
        <f t="shared" si="61"/>
        <v>9.8125</v>
      </c>
      <c r="EJ54" s="882">
        <f t="shared" ref="EJ54:GU54" si="62">EJ52+MIN($G54,($F54-EJ52)/4)</f>
        <v>9.8125</v>
      </c>
      <c r="EK54" s="882">
        <f t="shared" si="62"/>
        <v>9.8125</v>
      </c>
      <c r="EL54" s="882">
        <f t="shared" si="62"/>
        <v>9.8125</v>
      </c>
      <c r="EM54" s="882">
        <f t="shared" si="62"/>
        <v>9.8125</v>
      </c>
      <c r="EN54" s="882">
        <f t="shared" si="62"/>
        <v>9.25</v>
      </c>
      <c r="EO54" s="882">
        <f t="shared" si="62"/>
        <v>9.0625</v>
      </c>
      <c r="EP54" s="882">
        <f t="shared" si="62"/>
        <v>8.875</v>
      </c>
      <c r="EQ54" s="882">
        <f t="shared" si="62"/>
        <v>8.5</v>
      </c>
      <c r="ER54" s="882">
        <f t="shared" si="62"/>
        <v>8.5</v>
      </c>
      <c r="ES54" s="882">
        <f t="shared" si="62"/>
        <v>8.5</v>
      </c>
      <c r="ET54" s="882">
        <f t="shared" si="62"/>
        <v>8.5</v>
      </c>
      <c r="EU54" s="882">
        <f t="shared" si="62"/>
        <v>8.5</v>
      </c>
      <c r="EV54" s="882">
        <f t="shared" si="62"/>
        <v>11.5</v>
      </c>
      <c r="EW54" s="882">
        <f t="shared" si="62"/>
        <v>11.5</v>
      </c>
      <c r="EX54" s="882">
        <f t="shared" si="62"/>
        <v>11.5</v>
      </c>
      <c r="EY54" s="882">
        <f t="shared" si="62"/>
        <v>11.5</v>
      </c>
      <c r="EZ54" s="882">
        <f t="shared" si="62"/>
        <v>9.25</v>
      </c>
      <c r="FA54" s="882">
        <f t="shared" si="62"/>
        <v>9.25</v>
      </c>
      <c r="FB54" s="882">
        <f t="shared" si="62"/>
        <v>9.25</v>
      </c>
      <c r="FC54" s="882">
        <f t="shared" si="62"/>
        <v>8.125</v>
      </c>
      <c r="FD54" s="882">
        <f t="shared" si="62"/>
        <v>8.125</v>
      </c>
      <c r="FE54" s="882">
        <f t="shared" si="62"/>
        <v>8.125</v>
      </c>
      <c r="FF54" s="882">
        <f t="shared" si="62"/>
        <v>8.5</v>
      </c>
      <c r="FG54" s="882">
        <f t="shared" si="62"/>
        <v>8.125</v>
      </c>
      <c r="FH54" s="882">
        <f t="shared" si="62"/>
        <v>7.5625</v>
      </c>
      <c r="FI54" s="882">
        <f t="shared" si="62"/>
        <v>7.5625</v>
      </c>
      <c r="FJ54" s="882">
        <f t="shared" si="62"/>
        <v>7.5625</v>
      </c>
      <c r="FK54" s="882">
        <f t="shared" si="62"/>
        <v>7.5625</v>
      </c>
      <c r="FL54" s="882">
        <f t="shared" si="62"/>
        <v>7.5625</v>
      </c>
      <c r="FM54" s="882">
        <f t="shared" si="62"/>
        <v>7.5625</v>
      </c>
      <c r="FN54" s="882">
        <f t="shared" si="62"/>
        <v>7.5625</v>
      </c>
      <c r="FO54" s="882">
        <f t="shared" si="62"/>
        <v>7.5625</v>
      </c>
      <c r="FP54" s="882">
        <f t="shared" si="62"/>
        <v>7.5625</v>
      </c>
      <c r="FQ54" s="882">
        <f t="shared" si="62"/>
        <v>7.5625</v>
      </c>
      <c r="FR54" s="882">
        <f t="shared" si="62"/>
        <v>7.5625</v>
      </c>
      <c r="FS54" s="882">
        <f t="shared" si="62"/>
        <v>7.75</v>
      </c>
      <c r="FT54" s="882">
        <f t="shared" si="62"/>
        <v>7.75</v>
      </c>
      <c r="FU54" s="882">
        <f t="shared" si="62"/>
        <v>7.9375</v>
      </c>
      <c r="FV54" s="882">
        <f t="shared" si="62"/>
        <v>8.125</v>
      </c>
      <c r="FW54" s="882">
        <f t="shared" si="62"/>
        <v>8.125</v>
      </c>
      <c r="FX54" s="882">
        <f t="shared" si="62"/>
        <v>8.5</v>
      </c>
      <c r="FY54" s="882">
        <f t="shared" si="62"/>
        <v>8.5</v>
      </c>
      <c r="FZ54" s="882">
        <f t="shared" si="62"/>
        <v>8.5</v>
      </c>
      <c r="GA54" s="882">
        <f t="shared" si="62"/>
        <v>8.875</v>
      </c>
      <c r="GB54" s="882">
        <f t="shared" si="62"/>
        <v>9.25</v>
      </c>
      <c r="GC54" s="882">
        <f t="shared" si="62"/>
        <v>9.25</v>
      </c>
      <c r="GD54" s="882">
        <f t="shared" si="62"/>
        <v>9.25</v>
      </c>
      <c r="GE54" s="882">
        <f t="shared" si="62"/>
        <v>9.25</v>
      </c>
      <c r="GF54" s="882">
        <f t="shared" si="62"/>
        <v>10.1875</v>
      </c>
      <c r="GG54" s="882">
        <f t="shared" si="62"/>
        <v>10.1875</v>
      </c>
      <c r="GH54" s="882">
        <f t="shared" si="62"/>
        <v>10.1875</v>
      </c>
      <c r="GI54" s="882">
        <f t="shared" si="62"/>
        <v>9.8125</v>
      </c>
      <c r="GJ54" s="882">
        <f t="shared" si="62"/>
        <v>9.8125</v>
      </c>
      <c r="GK54" s="882">
        <f t="shared" si="62"/>
        <v>9.8125</v>
      </c>
      <c r="GL54" s="882">
        <f t="shared" si="62"/>
        <v>9.8125</v>
      </c>
      <c r="GM54" s="882">
        <f t="shared" si="62"/>
        <v>9.8125</v>
      </c>
      <c r="GN54" s="882">
        <f t="shared" si="62"/>
        <v>9.25</v>
      </c>
      <c r="GO54" s="882">
        <f t="shared" si="62"/>
        <v>9.0625</v>
      </c>
      <c r="GP54" s="882">
        <f t="shared" si="62"/>
        <v>8.875</v>
      </c>
      <c r="GQ54" s="882">
        <f t="shared" si="62"/>
        <v>8.5</v>
      </c>
      <c r="GR54" s="882">
        <f t="shared" si="62"/>
        <v>8.5</v>
      </c>
      <c r="GS54" s="882">
        <f t="shared" si="62"/>
        <v>8.5</v>
      </c>
      <c r="GT54" s="882">
        <f t="shared" si="62"/>
        <v>8.5</v>
      </c>
      <c r="GU54" s="882">
        <f t="shared" si="62"/>
        <v>8.5</v>
      </c>
      <c r="GV54" s="882">
        <f t="shared" ref="GV54:JG54" si="63">GV52+MIN($G54,($F54-GV52)/4)</f>
        <v>11.5</v>
      </c>
      <c r="GW54" s="882">
        <f t="shared" si="63"/>
        <v>11.5</v>
      </c>
      <c r="GX54" s="882">
        <f t="shared" si="63"/>
        <v>11.5</v>
      </c>
      <c r="GY54" s="882">
        <f t="shared" si="63"/>
        <v>11.5</v>
      </c>
      <c r="GZ54" s="882">
        <f t="shared" si="63"/>
        <v>9.25</v>
      </c>
      <c r="HA54" s="882">
        <f t="shared" si="63"/>
        <v>9.25</v>
      </c>
      <c r="HB54" s="882">
        <f t="shared" si="63"/>
        <v>9.25</v>
      </c>
      <c r="HC54" s="882">
        <f t="shared" si="63"/>
        <v>8.125</v>
      </c>
      <c r="HD54" s="882">
        <f t="shared" si="63"/>
        <v>8.125</v>
      </c>
      <c r="HE54" s="882">
        <f t="shared" si="63"/>
        <v>8.125</v>
      </c>
      <c r="HF54" s="882">
        <f t="shared" si="63"/>
        <v>8.5</v>
      </c>
      <c r="HG54" s="882">
        <f t="shared" si="63"/>
        <v>8.125</v>
      </c>
      <c r="HH54" s="882">
        <f t="shared" si="63"/>
        <v>7.5625</v>
      </c>
      <c r="HI54" s="882">
        <f t="shared" si="63"/>
        <v>7.5625</v>
      </c>
      <c r="HJ54" s="882">
        <f t="shared" si="63"/>
        <v>7.5625</v>
      </c>
      <c r="HK54" s="882">
        <f t="shared" si="63"/>
        <v>7.5625</v>
      </c>
      <c r="HL54" s="882">
        <f t="shared" si="63"/>
        <v>7.5625</v>
      </c>
      <c r="HM54" s="882">
        <f t="shared" si="63"/>
        <v>7.5625</v>
      </c>
      <c r="HN54" s="882">
        <f t="shared" si="63"/>
        <v>7.5625</v>
      </c>
      <c r="HO54" s="882">
        <f t="shared" si="63"/>
        <v>7.5625</v>
      </c>
      <c r="HP54" s="882">
        <f t="shared" si="63"/>
        <v>7.5625</v>
      </c>
      <c r="HQ54" s="882">
        <f t="shared" si="63"/>
        <v>7.5625</v>
      </c>
      <c r="HR54" s="882">
        <f t="shared" si="63"/>
        <v>7.5625</v>
      </c>
      <c r="HS54" s="882">
        <f t="shared" si="63"/>
        <v>7.75</v>
      </c>
      <c r="HT54" s="882">
        <f t="shared" si="63"/>
        <v>7.75</v>
      </c>
      <c r="HU54" s="882">
        <f t="shared" si="63"/>
        <v>7.9375</v>
      </c>
      <c r="HV54" s="882">
        <f t="shared" si="63"/>
        <v>8.125</v>
      </c>
      <c r="HW54" s="882">
        <f t="shared" si="63"/>
        <v>8.125</v>
      </c>
      <c r="HX54" s="882">
        <f t="shared" si="63"/>
        <v>8.5</v>
      </c>
      <c r="HY54" s="882">
        <f t="shared" si="63"/>
        <v>8.5</v>
      </c>
      <c r="HZ54" s="882">
        <f t="shared" si="63"/>
        <v>8.5</v>
      </c>
      <c r="IA54" s="882">
        <f t="shared" si="63"/>
        <v>8.875</v>
      </c>
      <c r="IB54" s="882">
        <f t="shared" si="63"/>
        <v>9.25</v>
      </c>
      <c r="IC54" s="882">
        <f t="shared" si="63"/>
        <v>9.25</v>
      </c>
      <c r="ID54" s="882">
        <f t="shared" si="63"/>
        <v>9.25</v>
      </c>
      <c r="IE54" s="882">
        <f t="shared" si="63"/>
        <v>9.25</v>
      </c>
      <c r="IF54" s="882">
        <f t="shared" si="63"/>
        <v>10.1875</v>
      </c>
      <c r="IG54" s="882">
        <f t="shared" si="63"/>
        <v>10.1875</v>
      </c>
      <c r="IH54" s="882">
        <f t="shared" si="63"/>
        <v>10.1875</v>
      </c>
      <c r="II54" s="882">
        <f t="shared" si="63"/>
        <v>9.8125</v>
      </c>
      <c r="IJ54" s="882">
        <f t="shared" si="63"/>
        <v>9.8125</v>
      </c>
      <c r="IK54" s="882">
        <f t="shared" si="63"/>
        <v>9.8125</v>
      </c>
      <c r="IL54" s="882">
        <f t="shared" si="63"/>
        <v>9.8125</v>
      </c>
      <c r="IM54" s="882">
        <f t="shared" si="63"/>
        <v>9.8125</v>
      </c>
      <c r="IN54" s="882">
        <f t="shared" si="63"/>
        <v>9.25</v>
      </c>
      <c r="IO54" s="882">
        <f t="shared" si="63"/>
        <v>9.0625</v>
      </c>
      <c r="IP54" s="882">
        <f t="shared" si="63"/>
        <v>8.875</v>
      </c>
      <c r="IQ54" s="882">
        <f t="shared" si="63"/>
        <v>8.5</v>
      </c>
      <c r="IR54" s="882">
        <f t="shared" si="63"/>
        <v>8.5</v>
      </c>
      <c r="IS54" s="882">
        <f t="shared" si="63"/>
        <v>8.5</v>
      </c>
      <c r="IT54" s="882">
        <f t="shared" si="63"/>
        <v>8.5</v>
      </c>
      <c r="IU54" s="882">
        <f t="shared" si="63"/>
        <v>8.5</v>
      </c>
      <c r="IV54" s="882">
        <f t="shared" si="63"/>
        <v>11.5</v>
      </c>
      <c r="IW54" s="882">
        <f t="shared" si="63"/>
        <v>11.5</v>
      </c>
      <c r="IX54" s="882">
        <f t="shared" si="63"/>
        <v>11.5</v>
      </c>
      <c r="IY54" s="882">
        <f t="shared" si="63"/>
        <v>11.5</v>
      </c>
      <c r="IZ54" s="882">
        <f t="shared" si="63"/>
        <v>9.25</v>
      </c>
      <c r="JA54" s="882">
        <f t="shared" si="63"/>
        <v>9.25</v>
      </c>
      <c r="JB54" s="882">
        <f t="shared" si="63"/>
        <v>9.25</v>
      </c>
      <c r="JC54" s="882">
        <f t="shared" si="63"/>
        <v>8.125</v>
      </c>
      <c r="JD54" s="882">
        <f t="shared" si="63"/>
        <v>8.125</v>
      </c>
      <c r="JE54" s="882">
        <f t="shared" si="63"/>
        <v>8.125</v>
      </c>
      <c r="JF54" s="882">
        <f t="shared" si="63"/>
        <v>8.5</v>
      </c>
      <c r="JG54" s="882">
        <f t="shared" si="63"/>
        <v>8.125</v>
      </c>
      <c r="JH54" s="882">
        <f t="shared" ref="JH54:LS54" si="64">JH52+MIN($G54,($F54-JH52)/4)</f>
        <v>7.5625</v>
      </c>
      <c r="JI54" s="882">
        <f t="shared" si="64"/>
        <v>7.5625</v>
      </c>
      <c r="JJ54" s="882">
        <f t="shared" si="64"/>
        <v>7.5625</v>
      </c>
      <c r="JK54" s="882">
        <f t="shared" si="64"/>
        <v>7.5625</v>
      </c>
      <c r="JL54" s="882">
        <f t="shared" si="64"/>
        <v>7.5625</v>
      </c>
      <c r="JM54" s="882">
        <f t="shared" si="64"/>
        <v>7.5625</v>
      </c>
      <c r="JN54" s="882">
        <f t="shared" si="64"/>
        <v>7.5625</v>
      </c>
      <c r="JO54" s="882">
        <f t="shared" si="64"/>
        <v>7.5625</v>
      </c>
      <c r="JP54" s="882">
        <f t="shared" si="64"/>
        <v>7.5625</v>
      </c>
      <c r="JQ54" s="882">
        <f t="shared" si="64"/>
        <v>7.5625</v>
      </c>
      <c r="JR54" s="882">
        <f t="shared" si="64"/>
        <v>7.5625</v>
      </c>
      <c r="JS54" s="882">
        <f t="shared" si="64"/>
        <v>7.75</v>
      </c>
      <c r="JT54" s="882">
        <f t="shared" si="64"/>
        <v>7.75</v>
      </c>
      <c r="JU54" s="882">
        <f t="shared" si="64"/>
        <v>7.9375</v>
      </c>
      <c r="JV54" s="882">
        <f t="shared" si="64"/>
        <v>8.125</v>
      </c>
      <c r="JW54" s="882">
        <f t="shared" si="64"/>
        <v>8.125</v>
      </c>
      <c r="JX54" s="882">
        <f t="shared" si="64"/>
        <v>8.5</v>
      </c>
      <c r="JY54" s="882">
        <f t="shared" si="64"/>
        <v>8.5</v>
      </c>
      <c r="JZ54" s="882">
        <f t="shared" si="64"/>
        <v>8.5</v>
      </c>
      <c r="KA54" s="882">
        <f t="shared" si="64"/>
        <v>8.875</v>
      </c>
      <c r="KB54" s="882">
        <f t="shared" si="64"/>
        <v>9.25</v>
      </c>
      <c r="KC54" s="882">
        <f t="shared" si="64"/>
        <v>9.25</v>
      </c>
      <c r="KD54" s="882">
        <f t="shared" si="64"/>
        <v>9.25</v>
      </c>
      <c r="KE54" s="882">
        <f t="shared" si="64"/>
        <v>9.25</v>
      </c>
      <c r="KF54" s="882">
        <f t="shared" si="64"/>
        <v>10.1875</v>
      </c>
      <c r="KG54" s="882">
        <f t="shared" si="64"/>
        <v>10.1875</v>
      </c>
      <c r="KH54" s="882">
        <f t="shared" si="64"/>
        <v>10.1875</v>
      </c>
      <c r="KI54" s="882">
        <f t="shared" si="64"/>
        <v>9.8125</v>
      </c>
      <c r="KJ54" s="882">
        <f t="shared" si="64"/>
        <v>9.8125</v>
      </c>
      <c r="KK54" s="882">
        <f t="shared" si="64"/>
        <v>9.8125</v>
      </c>
      <c r="KL54" s="882">
        <f t="shared" si="64"/>
        <v>9.8125</v>
      </c>
      <c r="KM54" s="882">
        <f t="shared" si="64"/>
        <v>9.8125</v>
      </c>
      <c r="KN54" s="882">
        <f t="shared" si="64"/>
        <v>9.25</v>
      </c>
      <c r="KO54" s="882">
        <f t="shared" si="64"/>
        <v>9.0625</v>
      </c>
      <c r="KP54" s="882">
        <f t="shared" si="64"/>
        <v>8.875</v>
      </c>
      <c r="KQ54" s="882">
        <f t="shared" si="64"/>
        <v>8.5</v>
      </c>
      <c r="KR54" s="882">
        <f t="shared" si="64"/>
        <v>8.5</v>
      </c>
      <c r="KS54" s="882">
        <f t="shared" si="64"/>
        <v>8.5</v>
      </c>
      <c r="KT54" s="882">
        <f t="shared" si="64"/>
        <v>8.5</v>
      </c>
      <c r="KU54" s="882">
        <f t="shared" si="64"/>
        <v>8.5</v>
      </c>
      <c r="KV54" s="882">
        <f t="shared" si="64"/>
        <v>11.5</v>
      </c>
      <c r="KW54" s="882">
        <f t="shared" si="64"/>
        <v>11.5</v>
      </c>
      <c r="KX54" s="882">
        <f t="shared" si="64"/>
        <v>11.5</v>
      </c>
      <c r="KY54" s="882">
        <f t="shared" si="64"/>
        <v>11.5</v>
      </c>
      <c r="KZ54" s="882">
        <f t="shared" si="64"/>
        <v>9.25</v>
      </c>
      <c r="LA54" s="882">
        <f t="shared" si="64"/>
        <v>9.25</v>
      </c>
      <c r="LB54" s="882">
        <f t="shared" si="64"/>
        <v>9.25</v>
      </c>
      <c r="LC54" s="882">
        <f t="shared" si="64"/>
        <v>8.125</v>
      </c>
      <c r="LD54" s="882">
        <f t="shared" si="64"/>
        <v>8.125</v>
      </c>
      <c r="LE54" s="882">
        <f t="shared" si="64"/>
        <v>8.125</v>
      </c>
      <c r="LF54" s="882">
        <f t="shared" si="64"/>
        <v>8.5</v>
      </c>
      <c r="LG54" s="882">
        <f t="shared" si="64"/>
        <v>8.125</v>
      </c>
      <c r="LH54" s="882">
        <f t="shared" si="64"/>
        <v>7.5625</v>
      </c>
      <c r="LI54" s="882">
        <f t="shared" si="64"/>
        <v>7.5625</v>
      </c>
      <c r="LJ54" s="882">
        <f t="shared" si="64"/>
        <v>7.5625</v>
      </c>
      <c r="LK54" s="882">
        <f t="shared" si="64"/>
        <v>7.5625</v>
      </c>
      <c r="LL54" s="882">
        <f t="shared" si="64"/>
        <v>7.5625</v>
      </c>
      <c r="LM54" s="882">
        <f t="shared" si="64"/>
        <v>7.5625</v>
      </c>
      <c r="LN54" s="882">
        <f t="shared" si="64"/>
        <v>7.5625</v>
      </c>
      <c r="LO54" s="882">
        <f t="shared" si="64"/>
        <v>7.5625</v>
      </c>
      <c r="LP54" s="882">
        <f t="shared" si="64"/>
        <v>7.5625</v>
      </c>
      <c r="LQ54" s="882">
        <f t="shared" si="64"/>
        <v>7.5625</v>
      </c>
      <c r="LR54" s="882">
        <f t="shared" si="64"/>
        <v>7.5625</v>
      </c>
      <c r="LS54" s="882">
        <f t="shared" si="64"/>
        <v>7.75</v>
      </c>
      <c r="LT54" s="882">
        <f t="shared" ref="LT54:OE54" si="65">LT52+MIN($G54,($F54-LT52)/4)</f>
        <v>7.75</v>
      </c>
      <c r="LU54" s="882">
        <f t="shared" si="65"/>
        <v>7.9375</v>
      </c>
      <c r="LV54" s="882">
        <f t="shared" si="65"/>
        <v>8.125</v>
      </c>
      <c r="LW54" s="882">
        <f t="shared" si="65"/>
        <v>8.125</v>
      </c>
      <c r="LX54" s="882">
        <f t="shared" si="65"/>
        <v>8.5</v>
      </c>
      <c r="LY54" s="882">
        <f t="shared" si="65"/>
        <v>8.5</v>
      </c>
      <c r="LZ54" s="882">
        <f t="shared" si="65"/>
        <v>8.5</v>
      </c>
      <c r="MA54" s="882">
        <f t="shared" si="65"/>
        <v>8.875</v>
      </c>
      <c r="MB54" s="882">
        <f t="shared" si="65"/>
        <v>9.25</v>
      </c>
      <c r="MC54" s="882">
        <f t="shared" si="65"/>
        <v>9.25</v>
      </c>
      <c r="MD54" s="882">
        <f t="shared" si="65"/>
        <v>9.25</v>
      </c>
      <c r="ME54" s="882">
        <f t="shared" si="65"/>
        <v>9.25</v>
      </c>
      <c r="MF54" s="882">
        <f t="shared" si="65"/>
        <v>10.1875</v>
      </c>
      <c r="MG54" s="882">
        <f t="shared" si="65"/>
        <v>10.1875</v>
      </c>
      <c r="MH54" s="882">
        <f t="shared" si="65"/>
        <v>10.1875</v>
      </c>
      <c r="MI54" s="882">
        <f t="shared" si="65"/>
        <v>9.8125</v>
      </c>
      <c r="MJ54" s="882">
        <f t="shared" si="65"/>
        <v>9.8125</v>
      </c>
      <c r="MK54" s="882">
        <f t="shared" si="65"/>
        <v>9.8125</v>
      </c>
      <c r="ML54" s="882">
        <f t="shared" si="65"/>
        <v>9.8125</v>
      </c>
      <c r="MM54" s="882">
        <f t="shared" si="65"/>
        <v>9.8125</v>
      </c>
      <c r="MN54" s="882">
        <f t="shared" si="65"/>
        <v>9.25</v>
      </c>
      <c r="MO54" s="882">
        <f t="shared" si="65"/>
        <v>9.0625</v>
      </c>
      <c r="MP54" s="882">
        <f t="shared" si="65"/>
        <v>8.875</v>
      </c>
      <c r="MQ54" s="882">
        <f t="shared" si="65"/>
        <v>8.5</v>
      </c>
      <c r="MR54" s="882">
        <f t="shared" si="65"/>
        <v>8.5</v>
      </c>
      <c r="MS54" s="882">
        <f t="shared" si="65"/>
        <v>8.5</v>
      </c>
      <c r="MT54" s="882">
        <f t="shared" si="65"/>
        <v>8.5</v>
      </c>
      <c r="MU54" s="882">
        <f t="shared" si="65"/>
        <v>8.5</v>
      </c>
      <c r="MV54" s="882">
        <f t="shared" si="65"/>
        <v>11.5</v>
      </c>
      <c r="MW54" s="882">
        <f t="shared" si="65"/>
        <v>11.5</v>
      </c>
      <c r="MX54" s="882">
        <f t="shared" si="65"/>
        <v>11.5</v>
      </c>
      <c r="MY54" s="882">
        <f t="shared" si="65"/>
        <v>11.5</v>
      </c>
      <c r="MZ54" s="882">
        <f t="shared" si="65"/>
        <v>9.25</v>
      </c>
      <c r="NA54" s="882">
        <f t="shared" si="65"/>
        <v>9.25</v>
      </c>
      <c r="NB54" s="882">
        <f t="shared" si="65"/>
        <v>9.25</v>
      </c>
      <c r="NC54" s="882">
        <f t="shared" si="65"/>
        <v>8.125</v>
      </c>
      <c r="ND54" s="882">
        <f t="shared" si="65"/>
        <v>8.125</v>
      </c>
      <c r="NE54" s="882">
        <f t="shared" si="65"/>
        <v>8.125</v>
      </c>
      <c r="NF54" s="882">
        <f t="shared" si="65"/>
        <v>8.5</v>
      </c>
      <c r="NG54" s="882">
        <f t="shared" si="65"/>
        <v>8.125</v>
      </c>
      <c r="NH54" s="882">
        <f t="shared" si="65"/>
        <v>7.5625</v>
      </c>
      <c r="NI54" s="882">
        <f t="shared" si="65"/>
        <v>7.5625</v>
      </c>
      <c r="NJ54" s="882">
        <f t="shared" si="65"/>
        <v>7.5625</v>
      </c>
      <c r="NK54" s="882">
        <f t="shared" si="65"/>
        <v>7.5625</v>
      </c>
      <c r="NL54" s="882">
        <f t="shared" si="65"/>
        <v>7.5625</v>
      </c>
      <c r="NM54" s="882">
        <f t="shared" si="65"/>
        <v>7.5625</v>
      </c>
      <c r="NN54" s="882">
        <f t="shared" si="65"/>
        <v>7.5625</v>
      </c>
      <c r="NO54" s="882">
        <f t="shared" si="65"/>
        <v>7.5625</v>
      </c>
      <c r="NP54" s="882">
        <f t="shared" si="65"/>
        <v>7.5625</v>
      </c>
      <c r="NQ54" s="882">
        <f t="shared" si="65"/>
        <v>7.5625</v>
      </c>
      <c r="NR54" s="882">
        <f t="shared" si="65"/>
        <v>7.5625</v>
      </c>
      <c r="NS54" s="882">
        <f t="shared" si="65"/>
        <v>7.75</v>
      </c>
      <c r="NT54" s="882">
        <f t="shared" si="65"/>
        <v>7.75</v>
      </c>
      <c r="NU54" s="882">
        <f t="shared" si="65"/>
        <v>7.9375</v>
      </c>
      <c r="NV54" s="882">
        <f t="shared" si="65"/>
        <v>8.125</v>
      </c>
      <c r="NW54" s="882">
        <f t="shared" si="65"/>
        <v>8.125</v>
      </c>
      <c r="NX54" s="882">
        <f t="shared" si="65"/>
        <v>8.5</v>
      </c>
      <c r="NY54" s="882">
        <f t="shared" si="65"/>
        <v>8.5</v>
      </c>
      <c r="NZ54" s="882">
        <f t="shared" si="65"/>
        <v>8.5</v>
      </c>
      <c r="OA54" s="882">
        <f t="shared" si="65"/>
        <v>8.875</v>
      </c>
      <c r="OB54" s="882">
        <f t="shared" si="65"/>
        <v>9.25</v>
      </c>
      <c r="OC54" s="882">
        <f t="shared" si="65"/>
        <v>9.25</v>
      </c>
      <c r="OD54" s="882">
        <f t="shared" si="65"/>
        <v>9.25</v>
      </c>
      <c r="OE54" s="882">
        <f t="shared" si="65"/>
        <v>9.25</v>
      </c>
      <c r="OF54" s="882">
        <f t="shared" ref="OF54:QQ54" si="66">OF52+MIN($G54,($F54-OF52)/4)</f>
        <v>10.1875</v>
      </c>
      <c r="OG54" s="882">
        <f t="shared" si="66"/>
        <v>10.1875</v>
      </c>
      <c r="OH54" s="882">
        <f t="shared" si="66"/>
        <v>10.1875</v>
      </c>
      <c r="OI54" s="882">
        <f t="shared" si="66"/>
        <v>9.8125</v>
      </c>
      <c r="OJ54" s="882">
        <f t="shared" si="66"/>
        <v>9.8125</v>
      </c>
      <c r="OK54" s="882">
        <f t="shared" si="66"/>
        <v>9.8125</v>
      </c>
      <c r="OL54" s="882">
        <f t="shared" si="66"/>
        <v>9.8125</v>
      </c>
      <c r="OM54" s="882">
        <f t="shared" si="66"/>
        <v>9.8125</v>
      </c>
      <c r="ON54" s="882">
        <f t="shared" si="66"/>
        <v>9.25</v>
      </c>
      <c r="OO54" s="882">
        <f t="shared" si="66"/>
        <v>9.0625</v>
      </c>
      <c r="OP54" s="882">
        <f t="shared" si="66"/>
        <v>8.875</v>
      </c>
      <c r="OQ54" s="882">
        <f t="shared" si="66"/>
        <v>8.5</v>
      </c>
      <c r="OR54" s="882">
        <f t="shared" si="66"/>
        <v>8.5</v>
      </c>
      <c r="OS54" s="882">
        <f t="shared" si="66"/>
        <v>8.5</v>
      </c>
      <c r="OT54" s="882">
        <f t="shared" si="66"/>
        <v>8.5</v>
      </c>
      <c r="OU54" s="882">
        <f t="shared" si="66"/>
        <v>8.5</v>
      </c>
      <c r="OV54" s="882">
        <f t="shared" si="66"/>
        <v>11.5</v>
      </c>
      <c r="OW54" s="882">
        <f t="shared" si="66"/>
        <v>11.5</v>
      </c>
      <c r="OX54" s="882">
        <f t="shared" si="66"/>
        <v>11.5</v>
      </c>
      <c r="OY54" s="882">
        <f t="shared" si="66"/>
        <v>11.5</v>
      </c>
      <c r="OZ54" s="882">
        <f t="shared" si="66"/>
        <v>9.25</v>
      </c>
      <c r="PA54" s="882">
        <f t="shared" si="66"/>
        <v>9.25</v>
      </c>
      <c r="PB54" s="882">
        <f t="shared" si="66"/>
        <v>9.25</v>
      </c>
      <c r="PC54" s="882">
        <f t="shared" si="66"/>
        <v>8.125</v>
      </c>
      <c r="PD54" s="882">
        <f t="shared" si="66"/>
        <v>8.125</v>
      </c>
      <c r="PE54" s="882">
        <f t="shared" si="66"/>
        <v>8.125</v>
      </c>
      <c r="PF54" s="882">
        <f t="shared" si="66"/>
        <v>8.5</v>
      </c>
      <c r="PG54" s="882">
        <f t="shared" si="66"/>
        <v>8.125</v>
      </c>
      <c r="PH54" s="882">
        <f t="shared" si="66"/>
        <v>7.5625</v>
      </c>
      <c r="PI54" s="882">
        <f t="shared" si="66"/>
        <v>7.5625</v>
      </c>
      <c r="PJ54" s="882">
        <f t="shared" si="66"/>
        <v>7.5625</v>
      </c>
      <c r="PK54" s="882">
        <f t="shared" si="66"/>
        <v>7.5625</v>
      </c>
      <c r="PL54" s="882">
        <f t="shared" si="66"/>
        <v>7.5625</v>
      </c>
      <c r="PM54" s="882">
        <f t="shared" si="66"/>
        <v>7.5625</v>
      </c>
      <c r="PN54" s="882">
        <f t="shared" si="66"/>
        <v>7.5625</v>
      </c>
      <c r="PO54" s="882">
        <f t="shared" si="66"/>
        <v>7.5625</v>
      </c>
      <c r="PP54" s="882">
        <f t="shared" si="66"/>
        <v>7.5625</v>
      </c>
      <c r="PQ54" s="882">
        <f t="shared" si="66"/>
        <v>7.5625</v>
      </c>
      <c r="PR54" s="882">
        <f t="shared" si="66"/>
        <v>7.5625</v>
      </c>
      <c r="PS54" s="882">
        <f t="shared" si="66"/>
        <v>7.75</v>
      </c>
      <c r="PT54" s="882">
        <f t="shared" si="66"/>
        <v>7.75</v>
      </c>
      <c r="PU54" s="882">
        <f t="shared" si="66"/>
        <v>7.9375</v>
      </c>
      <c r="PV54" s="882">
        <f t="shared" si="66"/>
        <v>8.125</v>
      </c>
      <c r="PW54" s="882">
        <f t="shared" si="66"/>
        <v>8.125</v>
      </c>
      <c r="PX54" s="882">
        <f t="shared" si="66"/>
        <v>8.5</v>
      </c>
      <c r="PY54" s="882">
        <f t="shared" si="66"/>
        <v>8.5</v>
      </c>
      <c r="PZ54" s="882">
        <f t="shared" si="66"/>
        <v>8.5</v>
      </c>
      <c r="QA54" s="882">
        <f t="shared" si="66"/>
        <v>8.875</v>
      </c>
      <c r="QB54" s="882">
        <f t="shared" si="66"/>
        <v>9.25</v>
      </c>
      <c r="QC54" s="882">
        <f t="shared" si="66"/>
        <v>9.25</v>
      </c>
      <c r="QD54" s="882">
        <f t="shared" si="66"/>
        <v>9.25</v>
      </c>
      <c r="QE54" s="882">
        <f t="shared" si="66"/>
        <v>9.25</v>
      </c>
      <c r="QF54" s="882">
        <f t="shared" si="66"/>
        <v>10.1875</v>
      </c>
      <c r="QG54" s="882">
        <f t="shared" si="66"/>
        <v>10.1875</v>
      </c>
      <c r="QH54" s="882">
        <f t="shared" si="66"/>
        <v>10.1875</v>
      </c>
      <c r="QI54" s="882">
        <f t="shared" si="66"/>
        <v>9.8125</v>
      </c>
      <c r="QJ54" s="882">
        <f t="shared" si="66"/>
        <v>9.8125</v>
      </c>
      <c r="QK54" s="882">
        <f t="shared" si="66"/>
        <v>9.8125</v>
      </c>
      <c r="QL54" s="882">
        <f t="shared" si="66"/>
        <v>9.8125</v>
      </c>
      <c r="QM54" s="882">
        <f t="shared" si="66"/>
        <v>9.8125</v>
      </c>
      <c r="QN54" s="882">
        <f t="shared" si="66"/>
        <v>9.25</v>
      </c>
      <c r="QO54" s="882">
        <f t="shared" si="66"/>
        <v>9.0625</v>
      </c>
      <c r="QP54" s="882">
        <f t="shared" si="66"/>
        <v>8.875</v>
      </c>
      <c r="QQ54" s="882">
        <f t="shared" si="66"/>
        <v>8.5</v>
      </c>
      <c r="QR54" s="882">
        <f t="shared" ref="QR54:SJ54" si="67">QR52+MIN($G54,($F54-QR52)/4)</f>
        <v>8.5</v>
      </c>
      <c r="QS54" s="882">
        <f t="shared" si="67"/>
        <v>8.5</v>
      </c>
      <c r="QT54" s="882">
        <f t="shared" si="67"/>
        <v>8.5</v>
      </c>
      <c r="QU54" s="882">
        <f t="shared" si="67"/>
        <v>8.5</v>
      </c>
      <c r="QV54" s="882">
        <f t="shared" si="67"/>
        <v>11.5</v>
      </c>
      <c r="QW54" s="882">
        <f t="shared" si="67"/>
        <v>11.5</v>
      </c>
      <c r="QX54" s="882">
        <f t="shared" si="67"/>
        <v>11.5</v>
      </c>
      <c r="QY54" s="882">
        <f t="shared" si="67"/>
        <v>11.5</v>
      </c>
      <c r="QZ54" s="882">
        <f t="shared" si="67"/>
        <v>9.25</v>
      </c>
      <c r="RA54" s="882">
        <f t="shared" si="67"/>
        <v>9.25</v>
      </c>
      <c r="RB54" s="882">
        <f t="shared" si="67"/>
        <v>9.25</v>
      </c>
      <c r="RC54" s="882">
        <f t="shared" si="67"/>
        <v>8.125</v>
      </c>
      <c r="RD54" s="882">
        <f t="shared" si="67"/>
        <v>8.125</v>
      </c>
      <c r="RE54" s="882">
        <f t="shared" si="67"/>
        <v>8.125</v>
      </c>
      <c r="RF54" s="882">
        <f t="shared" si="67"/>
        <v>8.5</v>
      </c>
      <c r="RG54" s="882">
        <f t="shared" si="67"/>
        <v>8.125</v>
      </c>
      <c r="RH54" s="882">
        <f t="shared" si="67"/>
        <v>7.5625</v>
      </c>
      <c r="RI54" s="882">
        <f t="shared" si="67"/>
        <v>7.5625</v>
      </c>
      <c r="RJ54" s="882">
        <f t="shared" si="67"/>
        <v>7.5625</v>
      </c>
      <c r="RK54" s="882">
        <f t="shared" si="67"/>
        <v>7.5625</v>
      </c>
      <c r="RL54" s="882">
        <f t="shared" si="67"/>
        <v>7.5625</v>
      </c>
      <c r="RM54" s="882">
        <f t="shared" si="67"/>
        <v>7.5625</v>
      </c>
      <c r="RN54" s="882">
        <f t="shared" si="67"/>
        <v>7.5625</v>
      </c>
      <c r="RO54" s="882">
        <f t="shared" si="67"/>
        <v>7.5625</v>
      </c>
      <c r="RP54" s="882">
        <f t="shared" si="67"/>
        <v>7.5625</v>
      </c>
      <c r="RQ54" s="882">
        <f t="shared" si="67"/>
        <v>7.5625</v>
      </c>
      <c r="RR54" s="882">
        <f t="shared" si="67"/>
        <v>7.5625</v>
      </c>
      <c r="RS54" s="882">
        <f t="shared" si="67"/>
        <v>7.75</v>
      </c>
      <c r="RT54" s="882">
        <f t="shared" si="67"/>
        <v>7.75</v>
      </c>
      <c r="RU54" s="882">
        <f t="shared" si="67"/>
        <v>7.9375</v>
      </c>
      <c r="RV54" s="882">
        <f t="shared" si="67"/>
        <v>8.125</v>
      </c>
      <c r="RW54" s="882">
        <f t="shared" si="67"/>
        <v>8.125</v>
      </c>
      <c r="RX54" s="882">
        <f t="shared" si="67"/>
        <v>8.5</v>
      </c>
      <c r="RY54" s="882">
        <f t="shared" si="67"/>
        <v>8.5</v>
      </c>
      <c r="RZ54" s="882">
        <f t="shared" si="67"/>
        <v>8.5</v>
      </c>
      <c r="SA54" s="882">
        <f t="shared" si="67"/>
        <v>8.875</v>
      </c>
      <c r="SB54" s="882">
        <f t="shared" si="67"/>
        <v>9.25</v>
      </c>
      <c r="SC54" s="882">
        <f t="shared" si="67"/>
        <v>9.25</v>
      </c>
      <c r="SD54" s="882">
        <f t="shared" si="67"/>
        <v>9.25</v>
      </c>
      <c r="SE54" s="882">
        <f t="shared" si="67"/>
        <v>9.25</v>
      </c>
      <c r="SF54" s="882">
        <f t="shared" si="67"/>
        <v>10.1875</v>
      </c>
      <c r="SG54" s="882">
        <f t="shared" si="67"/>
        <v>10.1875</v>
      </c>
      <c r="SH54" s="882">
        <f t="shared" si="67"/>
        <v>10.1875</v>
      </c>
      <c r="SI54" s="882">
        <f t="shared" si="67"/>
        <v>9.8125</v>
      </c>
      <c r="SJ54" s="882">
        <f t="shared" si="67"/>
        <v>9.8125</v>
      </c>
      <c r="SK54" s="267">
        <f>SJ54</f>
        <v>9.8125</v>
      </c>
      <c r="SL54" s="254"/>
      <c r="SM54" s="242"/>
      <c r="SN54" s="242"/>
      <c r="SO54" s="242"/>
    </row>
    <row r="55" spans="1:509" outlineLevel="2" x14ac:dyDescent="0.35">
      <c r="A55" s="242"/>
      <c r="B55" s="251"/>
      <c r="C55" s="438">
        <f>INT($C$29)+2</f>
        <v>3</v>
      </c>
      <c r="D55" s="267"/>
      <c r="E55" s="316">
        <f>E52+1</f>
        <v>2</v>
      </c>
      <c r="F55" s="322"/>
      <c r="G55" s="322"/>
      <c r="H55" s="267"/>
      <c r="I55" s="272" t="s">
        <v>820</v>
      </c>
      <c r="J55" s="288" t="s">
        <v>686</v>
      </c>
      <c r="K55" s="288"/>
      <c r="L55" s="515">
        <v>7</v>
      </c>
      <c r="M55" s="516">
        <v>7</v>
      </c>
      <c r="N55" s="516">
        <v>7</v>
      </c>
      <c r="O55" s="516">
        <v>7</v>
      </c>
      <c r="P55" s="516">
        <v>7</v>
      </c>
      <c r="Q55" s="516">
        <v>7</v>
      </c>
      <c r="R55" s="516">
        <v>7</v>
      </c>
      <c r="S55" s="516">
        <v>7</v>
      </c>
      <c r="T55" s="516">
        <v>7</v>
      </c>
      <c r="U55" s="516">
        <v>7</v>
      </c>
      <c r="V55" s="516">
        <v>7</v>
      </c>
      <c r="W55" s="516">
        <v>7</v>
      </c>
      <c r="X55" s="516">
        <v>6.25</v>
      </c>
      <c r="Y55" s="516">
        <v>6.25</v>
      </c>
      <c r="Z55" s="516">
        <v>6.25</v>
      </c>
      <c r="AA55" s="516">
        <v>6.25</v>
      </c>
      <c r="AB55" s="516">
        <v>5.75</v>
      </c>
      <c r="AC55" s="516">
        <v>5.75</v>
      </c>
      <c r="AD55" s="516">
        <v>4.5</v>
      </c>
      <c r="AE55" s="516">
        <v>4.5</v>
      </c>
      <c r="AF55" s="516">
        <v>5</v>
      </c>
      <c r="AG55" s="516">
        <v>5</v>
      </c>
      <c r="AH55" s="516">
        <v>5</v>
      </c>
      <c r="AI55" s="516">
        <v>5.0999999999999996</v>
      </c>
      <c r="AJ55" s="516">
        <v>5.0999999999999996</v>
      </c>
      <c r="AK55" s="516">
        <v>5.0999999999999996</v>
      </c>
      <c r="AL55" s="516">
        <v>5.0999999999999996</v>
      </c>
      <c r="AM55" s="516">
        <v>5.0999999999999996</v>
      </c>
      <c r="AN55" s="516">
        <v>9</v>
      </c>
      <c r="AO55" s="516">
        <v>9</v>
      </c>
      <c r="AP55" s="516">
        <v>9</v>
      </c>
      <c r="AQ55" s="516">
        <v>9</v>
      </c>
      <c r="AR55" s="516">
        <v>9</v>
      </c>
      <c r="AS55" s="516">
        <v>9</v>
      </c>
      <c r="AT55" s="516">
        <v>9</v>
      </c>
      <c r="AU55" s="516">
        <v>9</v>
      </c>
      <c r="AV55" s="516">
        <v>11</v>
      </c>
      <c r="AW55" s="516">
        <v>11</v>
      </c>
      <c r="AX55" s="516">
        <v>11</v>
      </c>
      <c r="AY55" s="516">
        <v>11</v>
      </c>
      <c r="AZ55" s="516">
        <v>8.5</v>
      </c>
      <c r="BA55" s="516">
        <v>8.5</v>
      </c>
      <c r="BB55" s="516">
        <v>8.5</v>
      </c>
      <c r="BC55" s="516">
        <v>8.25</v>
      </c>
      <c r="BD55" s="516">
        <v>8</v>
      </c>
      <c r="BE55" s="516">
        <v>7.75</v>
      </c>
      <c r="BF55" s="516">
        <v>7.75</v>
      </c>
      <c r="BG55" s="516">
        <v>7.5</v>
      </c>
      <c r="BH55" s="516">
        <v>7.5</v>
      </c>
      <c r="BI55" s="516">
        <v>7.4</v>
      </c>
      <c r="BJ55" s="516">
        <v>7.3</v>
      </c>
      <c r="BK55" s="516">
        <v>7.2</v>
      </c>
      <c r="BL55" s="516">
        <v>7.1</v>
      </c>
      <c r="BM55" s="516">
        <v>7</v>
      </c>
      <c r="BN55" s="516">
        <v>7</v>
      </c>
      <c r="BO55" s="516">
        <v>7</v>
      </c>
      <c r="BP55" s="516">
        <v>7</v>
      </c>
      <c r="BQ55" s="516">
        <v>7</v>
      </c>
      <c r="BR55" s="516">
        <v>7</v>
      </c>
      <c r="BS55" s="516">
        <v>6.9</v>
      </c>
      <c r="BT55" s="516">
        <v>6.8</v>
      </c>
      <c r="BU55" s="516">
        <v>6.7</v>
      </c>
      <c r="BV55" s="516">
        <v>6.6</v>
      </c>
      <c r="BW55" s="516">
        <v>6.5</v>
      </c>
      <c r="BX55" s="516">
        <v>6.5</v>
      </c>
      <c r="BY55" s="516">
        <v>6.25</v>
      </c>
      <c r="BZ55" s="516">
        <v>6.25</v>
      </c>
      <c r="CA55" s="516">
        <v>6</v>
      </c>
      <c r="CB55" s="516">
        <v>6</v>
      </c>
      <c r="CC55" s="516">
        <v>5.75</v>
      </c>
      <c r="CD55" s="516">
        <v>5.5</v>
      </c>
      <c r="CE55" s="516">
        <v>5.5</v>
      </c>
      <c r="CF55" s="516">
        <v>5.25</v>
      </c>
      <c r="CG55" s="516">
        <v>5.25</v>
      </c>
      <c r="CH55" s="516">
        <v>5.25</v>
      </c>
      <c r="CI55" s="516">
        <v>5.0999999999999996</v>
      </c>
      <c r="CJ55" s="516">
        <v>5.0999999999999996</v>
      </c>
      <c r="CK55" s="516">
        <v>5.0999999999999996</v>
      </c>
      <c r="CL55" s="516">
        <v>5.0999999999999996</v>
      </c>
      <c r="CM55" s="516">
        <v>5.0999999999999996</v>
      </c>
      <c r="CN55" s="516">
        <v>7</v>
      </c>
      <c r="CO55" s="516">
        <v>7</v>
      </c>
      <c r="CP55" s="516">
        <v>7</v>
      </c>
      <c r="CQ55" s="516">
        <v>7</v>
      </c>
      <c r="CR55" s="516">
        <v>7</v>
      </c>
      <c r="CS55" s="516">
        <v>7</v>
      </c>
      <c r="CT55" s="516">
        <v>7</v>
      </c>
      <c r="CU55" s="516">
        <v>7</v>
      </c>
      <c r="CV55" s="516">
        <v>11</v>
      </c>
      <c r="CW55" s="516">
        <v>11</v>
      </c>
      <c r="CX55" s="516">
        <v>11</v>
      </c>
      <c r="CY55" s="516">
        <v>11</v>
      </c>
      <c r="CZ55" s="516">
        <v>8</v>
      </c>
      <c r="DA55" s="516">
        <v>8</v>
      </c>
      <c r="DB55" s="516">
        <v>8</v>
      </c>
      <c r="DC55" s="516">
        <v>6.5</v>
      </c>
      <c r="DD55" s="516">
        <v>6.5</v>
      </c>
      <c r="DE55" s="516">
        <v>6.5</v>
      </c>
      <c r="DF55" s="516">
        <v>6.5</v>
      </c>
      <c r="DG55" s="516">
        <v>6.5</v>
      </c>
      <c r="DH55" s="516">
        <v>5.75</v>
      </c>
      <c r="DI55" s="516">
        <v>5.75</v>
      </c>
      <c r="DJ55" s="516">
        <v>5.75</v>
      </c>
      <c r="DK55" s="516">
        <v>5.75</v>
      </c>
      <c r="DL55" s="516">
        <v>5.75</v>
      </c>
      <c r="DM55" s="516">
        <v>5.75</v>
      </c>
      <c r="DN55" s="516">
        <v>5.75</v>
      </c>
      <c r="DO55" s="516">
        <v>5.75</v>
      </c>
      <c r="DP55" s="516">
        <v>5.75</v>
      </c>
      <c r="DQ55" s="516">
        <v>5.75</v>
      </c>
      <c r="DR55" s="516">
        <v>5.75</v>
      </c>
      <c r="DS55" s="516">
        <v>5.75</v>
      </c>
      <c r="DT55" s="516">
        <v>5.75</v>
      </c>
      <c r="DU55" s="516">
        <v>5.75</v>
      </c>
      <c r="DV55" s="516">
        <v>5.75</v>
      </c>
      <c r="DW55" s="516">
        <v>5.75</v>
      </c>
      <c r="DX55" s="516">
        <v>5.75</v>
      </c>
      <c r="DY55" s="516">
        <v>5.75</v>
      </c>
      <c r="DZ55" s="516">
        <v>5.75</v>
      </c>
      <c r="EA55" s="516">
        <v>5.75</v>
      </c>
      <c r="EB55" s="516">
        <v>5.75</v>
      </c>
      <c r="EC55" s="516">
        <v>8</v>
      </c>
      <c r="ED55" s="516">
        <v>5</v>
      </c>
      <c r="EE55" s="516">
        <v>5</v>
      </c>
      <c r="EF55" s="516">
        <v>5</v>
      </c>
      <c r="EG55" s="516">
        <v>5</v>
      </c>
      <c r="EH55" s="516">
        <v>5</v>
      </c>
      <c r="EI55" s="516">
        <v>5.25</v>
      </c>
      <c r="EJ55" s="516">
        <v>5.25</v>
      </c>
      <c r="EK55" s="516">
        <v>5.25</v>
      </c>
      <c r="EL55" s="516">
        <v>5.25</v>
      </c>
      <c r="EM55" s="516">
        <v>5.25</v>
      </c>
      <c r="EN55" s="516">
        <v>7</v>
      </c>
      <c r="EO55" s="516">
        <v>7</v>
      </c>
      <c r="EP55" s="516">
        <v>7</v>
      </c>
      <c r="EQ55" s="516">
        <v>7</v>
      </c>
      <c r="ER55" s="516">
        <v>7</v>
      </c>
      <c r="ES55" s="516">
        <v>7</v>
      </c>
      <c r="ET55" s="516">
        <v>7</v>
      </c>
      <c r="EU55" s="516">
        <v>7</v>
      </c>
      <c r="EV55" s="516">
        <v>11</v>
      </c>
      <c r="EW55" s="516">
        <v>11</v>
      </c>
      <c r="EX55" s="516">
        <v>11</v>
      </c>
      <c r="EY55" s="516">
        <v>11</v>
      </c>
      <c r="EZ55" s="516">
        <v>8</v>
      </c>
      <c r="FA55" s="516">
        <v>8</v>
      </c>
      <c r="FB55" s="516">
        <v>8</v>
      </c>
      <c r="FC55" s="516">
        <v>6.5</v>
      </c>
      <c r="FD55" s="516">
        <v>6.5</v>
      </c>
      <c r="FE55" s="516">
        <v>6.5</v>
      </c>
      <c r="FF55" s="516">
        <v>6.5</v>
      </c>
      <c r="FG55" s="516">
        <v>6.5</v>
      </c>
      <c r="FH55" s="516">
        <v>6</v>
      </c>
      <c r="FI55" s="516">
        <v>6</v>
      </c>
      <c r="FJ55" s="516">
        <v>6</v>
      </c>
      <c r="FK55" s="516">
        <v>6</v>
      </c>
      <c r="FL55" s="516">
        <v>6</v>
      </c>
      <c r="FM55" s="516">
        <v>6</v>
      </c>
      <c r="FN55" s="516">
        <v>6</v>
      </c>
      <c r="FO55" s="516">
        <v>6</v>
      </c>
      <c r="FP55" s="516">
        <v>6</v>
      </c>
      <c r="FQ55" s="516">
        <v>6</v>
      </c>
      <c r="FR55" s="516">
        <v>6</v>
      </c>
      <c r="FS55" s="516">
        <v>6</v>
      </c>
      <c r="FT55" s="516">
        <v>6</v>
      </c>
      <c r="FU55" s="516">
        <v>6</v>
      </c>
      <c r="FV55" s="516">
        <v>6</v>
      </c>
      <c r="FW55" s="516">
        <v>6</v>
      </c>
      <c r="FX55" s="516">
        <v>6.5</v>
      </c>
      <c r="FY55" s="516">
        <v>6.5</v>
      </c>
      <c r="FZ55" s="516">
        <v>6.5</v>
      </c>
      <c r="GA55" s="516">
        <v>6.5</v>
      </c>
      <c r="GB55" s="516">
        <v>8</v>
      </c>
      <c r="GC55" s="516">
        <v>8</v>
      </c>
      <c r="GD55" s="516">
        <v>5</v>
      </c>
      <c r="GE55" s="516">
        <v>5</v>
      </c>
      <c r="GF55" s="516">
        <v>5</v>
      </c>
      <c r="GG55" s="516">
        <v>5</v>
      </c>
      <c r="GH55" s="516">
        <v>5</v>
      </c>
      <c r="GI55" s="516">
        <v>5.25</v>
      </c>
      <c r="GJ55" s="516">
        <v>5.25</v>
      </c>
      <c r="GK55" s="516">
        <v>5.25</v>
      </c>
      <c r="GL55" s="516">
        <v>5.25</v>
      </c>
      <c r="GM55" s="516">
        <v>5.25</v>
      </c>
      <c r="GN55" s="516">
        <v>7</v>
      </c>
      <c r="GO55" s="516">
        <v>7</v>
      </c>
      <c r="GP55" s="516">
        <v>7</v>
      </c>
      <c r="GQ55" s="516">
        <v>7</v>
      </c>
      <c r="GR55" s="516">
        <v>7</v>
      </c>
      <c r="GS55" s="516">
        <v>7</v>
      </c>
      <c r="GT55" s="516">
        <v>7</v>
      </c>
      <c r="GU55" s="516">
        <v>7</v>
      </c>
      <c r="GV55" s="516">
        <v>11</v>
      </c>
      <c r="GW55" s="516">
        <v>11</v>
      </c>
      <c r="GX55" s="516">
        <v>11</v>
      </c>
      <c r="GY55" s="516">
        <v>11</v>
      </c>
      <c r="GZ55" s="516">
        <v>8</v>
      </c>
      <c r="HA55" s="516">
        <v>8</v>
      </c>
      <c r="HB55" s="516">
        <v>8</v>
      </c>
      <c r="HC55" s="516">
        <v>6.5</v>
      </c>
      <c r="HD55" s="516">
        <v>6.5</v>
      </c>
      <c r="HE55" s="516">
        <v>6.5</v>
      </c>
      <c r="HF55" s="516">
        <v>6.5</v>
      </c>
      <c r="HG55" s="516">
        <v>6.5</v>
      </c>
      <c r="HH55" s="516">
        <v>6</v>
      </c>
      <c r="HI55" s="516">
        <v>6</v>
      </c>
      <c r="HJ55" s="516">
        <v>6</v>
      </c>
      <c r="HK55" s="516">
        <v>6</v>
      </c>
      <c r="HL55" s="516">
        <v>6</v>
      </c>
      <c r="HM55" s="516">
        <v>6</v>
      </c>
      <c r="HN55" s="516">
        <v>6</v>
      </c>
      <c r="HO55" s="516">
        <v>6</v>
      </c>
      <c r="HP55" s="516">
        <v>6</v>
      </c>
      <c r="HQ55" s="516">
        <v>6</v>
      </c>
      <c r="HR55" s="516">
        <v>6</v>
      </c>
      <c r="HS55" s="516">
        <v>6</v>
      </c>
      <c r="HT55" s="516">
        <v>6</v>
      </c>
      <c r="HU55" s="516">
        <v>6</v>
      </c>
      <c r="HV55" s="516">
        <v>6</v>
      </c>
      <c r="HW55" s="516">
        <v>6</v>
      </c>
      <c r="HX55" s="516">
        <v>6.5</v>
      </c>
      <c r="HY55" s="516">
        <v>6.5</v>
      </c>
      <c r="HZ55" s="516">
        <v>6.5</v>
      </c>
      <c r="IA55" s="516">
        <v>6.5</v>
      </c>
      <c r="IB55" s="516">
        <v>8</v>
      </c>
      <c r="IC55" s="516">
        <v>8</v>
      </c>
      <c r="ID55" s="516">
        <v>5</v>
      </c>
      <c r="IE55" s="516">
        <v>5</v>
      </c>
      <c r="IF55" s="516">
        <v>5</v>
      </c>
      <c r="IG55" s="516">
        <v>5</v>
      </c>
      <c r="IH55" s="516">
        <v>5</v>
      </c>
      <c r="II55" s="516">
        <v>5.25</v>
      </c>
      <c r="IJ55" s="516">
        <v>5.25</v>
      </c>
      <c r="IK55" s="516">
        <v>5.25</v>
      </c>
      <c r="IL55" s="516">
        <v>5.25</v>
      </c>
      <c r="IM55" s="516">
        <v>5.25</v>
      </c>
      <c r="IN55" s="516">
        <v>7</v>
      </c>
      <c r="IO55" s="516">
        <v>7</v>
      </c>
      <c r="IP55" s="516">
        <v>7</v>
      </c>
      <c r="IQ55" s="516">
        <v>7</v>
      </c>
      <c r="IR55" s="516">
        <v>7</v>
      </c>
      <c r="IS55" s="516">
        <v>7</v>
      </c>
      <c r="IT55" s="516">
        <v>7</v>
      </c>
      <c r="IU55" s="516">
        <v>7</v>
      </c>
      <c r="IV55" s="516">
        <v>11</v>
      </c>
      <c r="IW55" s="516">
        <v>11</v>
      </c>
      <c r="IX55" s="516">
        <v>11</v>
      </c>
      <c r="IY55" s="516">
        <v>11</v>
      </c>
      <c r="IZ55" s="516">
        <v>8</v>
      </c>
      <c r="JA55" s="516">
        <v>8</v>
      </c>
      <c r="JB55" s="516">
        <v>8</v>
      </c>
      <c r="JC55" s="516">
        <v>6.5</v>
      </c>
      <c r="JD55" s="516">
        <v>6.5</v>
      </c>
      <c r="JE55" s="516">
        <v>6.5</v>
      </c>
      <c r="JF55" s="516">
        <v>6.5</v>
      </c>
      <c r="JG55" s="516">
        <v>6.5</v>
      </c>
      <c r="JH55" s="516">
        <v>6</v>
      </c>
      <c r="JI55" s="516">
        <v>6</v>
      </c>
      <c r="JJ55" s="516">
        <v>6</v>
      </c>
      <c r="JK55" s="516">
        <v>6</v>
      </c>
      <c r="JL55" s="516">
        <v>6</v>
      </c>
      <c r="JM55" s="516">
        <v>6</v>
      </c>
      <c r="JN55" s="516">
        <v>6</v>
      </c>
      <c r="JO55" s="516">
        <v>6</v>
      </c>
      <c r="JP55" s="516">
        <v>6</v>
      </c>
      <c r="JQ55" s="516">
        <v>6</v>
      </c>
      <c r="JR55" s="516">
        <v>6</v>
      </c>
      <c r="JS55" s="516">
        <v>6</v>
      </c>
      <c r="JT55" s="516">
        <v>6</v>
      </c>
      <c r="JU55" s="516">
        <v>6</v>
      </c>
      <c r="JV55" s="516">
        <v>6</v>
      </c>
      <c r="JW55" s="516">
        <v>6</v>
      </c>
      <c r="JX55" s="516">
        <v>6.5</v>
      </c>
      <c r="JY55" s="516">
        <v>6.5</v>
      </c>
      <c r="JZ55" s="516">
        <v>6.5</v>
      </c>
      <c r="KA55" s="516">
        <v>6.5</v>
      </c>
      <c r="KB55" s="516">
        <v>8</v>
      </c>
      <c r="KC55" s="516">
        <v>8</v>
      </c>
      <c r="KD55" s="516">
        <v>5</v>
      </c>
      <c r="KE55" s="516">
        <v>5</v>
      </c>
      <c r="KF55" s="516">
        <v>5</v>
      </c>
      <c r="KG55" s="516">
        <v>5</v>
      </c>
      <c r="KH55" s="516">
        <v>5</v>
      </c>
      <c r="KI55" s="516">
        <v>5.25</v>
      </c>
      <c r="KJ55" s="516">
        <v>5.25</v>
      </c>
      <c r="KK55" s="516">
        <v>5.25</v>
      </c>
      <c r="KL55" s="516">
        <v>5.25</v>
      </c>
      <c r="KM55" s="516">
        <v>5.25</v>
      </c>
      <c r="KN55" s="516">
        <v>7</v>
      </c>
      <c r="KO55" s="516">
        <v>7</v>
      </c>
      <c r="KP55" s="516">
        <v>7</v>
      </c>
      <c r="KQ55" s="516">
        <v>7</v>
      </c>
      <c r="KR55" s="516">
        <v>7</v>
      </c>
      <c r="KS55" s="516">
        <v>7</v>
      </c>
      <c r="KT55" s="516">
        <v>7</v>
      </c>
      <c r="KU55" s="516">
        <v>7</v>
      </c>
      <c r="KV55" s="516">
        <v>11</v>
      </c>
      <c r="KW55" s="516">
        <v>11</v>
      </c>
      <c r="KX55" s="516">
        <v>11</v>
      </c>
      <c r="KY55" s="516">
        <v>11</v>
      </c>
      <c r="KZ55" s="516">
        <v>8</v>
      </c>
      <c r="LA55" s="516">
        <v>8</v>
      </c>
      <c r="LB55" s="516">
        <v>8</v>
      </c>
      <c r="LC55" s="516">
        <v>6.5</v>
      </c>
      <c r="LD55" s="516">
        <v>6.5</v>
      </c>
      <c r="LE55" s="516">
        <v>6.5</v>
      </c>
      <c r="LF55" s="516">
        <v>6.5</v>
      </c>
      <c r="LG55" s="516">
        <v>6.5</v>
      </c>
      <c r="LH55" s="516">
        <v>6</v>
      </c>
      <c r="LI55" s="516">
        <v>6</v>
      </c>
      <c r="LJ55" s="516">
        <v>6</v>
      </c>
      <c r="LK55" s="516">
        <v>6</v>
      </c>
      <c r="LL55" s="516">
        <v>6</v>
      </c>
      <c r="LM55" s="516">
        <v>6</v>
      </c>
      <c r="LN55" s="516">
        <v>6</v>
      </c>
      <c r="LO55" s="516">
        <v>6</v>
      </c>
      <c r="LP55" s="516">
        <v>6</v>
      </c>
      <c r="LQ55" s="516">
        <v>6</v>
      </c>
      <c r="LR55" s="516">
        <v>6</v>
      </c>
      <c r="LS55" s="516">
        <v>6</v>
      </c>
      <c r="LT55" s="516">
        <v>6</v>
      </c>
      <c r="LU55" s="516">
        <v>6</v>
      </c>
      <c r="LV55" s="516">
        <v>6</v>
      </c>
      <c r="LW55" s="516">
        <v>6</v>
      </c>
      <c r="LX55" s="516">
        <v>6.5</v>
      </c>
      <c r="LY55" s="516">
        <v>6.5</v>
      </c>
      <c r="LZ55" s="516">
        <v>6.5</v>
      </c>
      <c r="MA55" s="516">
        <v>6.5</v>
      </c>
      <c r="MB55" s="516">
        <v>8</v>
      </c>
      <c r="MC55" s="516">
        <v>8</v>
      </c>
      <c r="MD55" s="516">
        <v>5</v>
      </c>
      <c r="ME55" s="516">
        <v>5</v>
      </c>
      <c r="MF55" s="516">
        <v>5</v>
      </c>
      <c r="MG55" s="516">
        <v>5</v>
      </c>
      <c r="MH55" s="516">
        <v>5</v>
      </c>
      <c r="MI55" s="516">
        <v>5.25</v>
      </c>
      <c r="MJ55" s="516">
        <v>5.25</v>
      </c>
      <c r="MK55" s="516">
        <v>5.25</v>
      </c>
      <c r="ML55" s="516">
        <v>5.25</v>
      </c>
      <c r="MM55" s="516">
        <v>5.25</v>
      </c>
      <c r="MN55" s="516">
        <v>7</v>
      </c>
      <c r="MO55" s="516">
        <v>7</v>
      </c>
      <c r="MP55" s="516">
        <v>7</v>
      </c>
      <c r="MQ55" s="516">
        <v>7</v>
      </c>
      <c r="MR55" s="516">
        <v>7</v>
      </c>
      <c r="MS55" s="516">
        <v>7</v>
      </c>
      <c r="MT55" s="516">
        <v>7</v>
      </c>
      <c r="MU55" s="516">
        <v>7</v>
      </c>
      <c r="MV55" s="516">
        <v>11</v>
      </c>
      <c r="MW55" s="516">
        <v>11</v>
      </c>
      <c r="MX55" s="516">
        <v>11</v>
      </c>
      <c r="MY55" s="516">
        <v>11</v>
      </c>
      <c r="MZ55" s="516">
        <v>8</v>
      </c>
      <c r="NA55" s="516">
        <v>8</v>
      </c>
      <c r="NB55" s="516">
        <v>8</v>
      </c>
      <c r="NC55" s="516">
        <v>6.5</v>
      </c>
      <c r="ND55" s="516">
        <v>6.5</v>
      </c>
      <c r="NE55" s="516">
        <v>6.5</v>
      </c>
      <c r="NF55" s="516">
        <v>6.5</v>
      </c>
      <c r="NG55" s="516">
        <v>6.5</v>
      </c>
      <c r="NH55" s="516">
        <v>6</v>
      </c>
      <c r="NI55" s="516">
        <v>6</v>
      </c>
      <c r="NJ55" s="516">
        <v>6</v>
      </c>
      <c r="NK55" s="516">
        <v>6</v>
      </c>
      <c r="NL55" s="516">
        <v>6</v>
      </c>
      <c r="NM55" s="516">
        <v>6</v>
      </c>
      <c r="NN55" s="516">
        <v>6</v>
      </c>
      <c r="NO55" s="516">
        <v>6</v>
      </c>
      <c r="NP55" s="516">
        <v>6</v>
      </c>
      <c r="NQ55" s="516">
        <v>6</v>
      </c>
      <c r="NR55" s="516">
        <v>6</v>
      </c>
      <c r="NS55" s="516">
        <v>6</v>
      </c>
      <c r="NT55" s="516">
        <v>6</v>
      </c>
      <c r="NU55" s="516">
        <v>6</v>
      </c>
      <c r="NV55" s="516">
        <v>6</v>
      </c>
      <c r="NW55" s="516">
        <v>6</v>
      </c>
      <c r="NX55" s="516">
        <v>6.5</v>
      </c>
      <c r="NY55" s="516">
        <v>6.5</v>
      </c>
      <c r="NZ55" s="516">
        <v>6.5</v>
      </c>
      <c r="OA55" s="516">
        <v>6.5</v>
      </c>
      <c r="OB55" s="516">
        <v>8</v>
      </c>
      <c r="OC55" s="516">
        <v>8</v>
      </c>
      <c r="OD55" s="516">
        <v>5</v>
      </c>
      <c r="OE55" s="516">
        <v>5</v>
      </c>
      <c r="OF55" s="516">
        <v>5</v>
      </c>
      <c r="OG55" s="516">
        <v>5</v>
      </c>
      <c r="OH55" s="516">
        <v>5</v>
      </c>
      <c r="OI55" s="516">
        <v>5.25</v>
      </c>
      <c r="OJ55" s="516">
        <v>5.25</v>
      </c>
      <c r="OK55" s="516">
        <v>5.25</v>
      </c>
      <c r="OL55" s="516">
        <v>5.25</v>
      </c>
      <c r="OM55" s="516">
        <v>5.25</v>
      </c>
      <c r="ON55" s="516">
        <v>7</v>
      </c>
      <c r="OO55" s="516">
        <v>7</v>
      </c>
      <c r="OP55" s="516">
        <v>7</v>
      </c>
      <c r="OQ55" s="516">
        <v>7</v>
      </c>
      <c r="OR55" s="516">
        <v>7</v>
      </c>
      <c r="OS55" s="516">
        <v>7</v>
      </c>
      <c r="OT55" s="516">
        <v>7</v>
      </c>
      <c r="OU55" s="516">
        <v>7</v>
      </c>
      <c r="OV55" s="516">
        <v>11</v>
      </c>
      <c r="OW55" s="516">
        <v>11</v>
      </c>
      <c r="OX55" s="516">
        <v>11</v>
      </c>
      <c r="OY55" s="516">
        <v>11</v>
      </c>
      <c r="OZ55" s="516">
        <v>8</v>
      </c>
      <c r="PA55" s="516">
        <v>8</v>
      </c>
      <c r="PB55" s="516">
        <v>8</v>
      </c>
      <c r="PC55" s="516">
        <v>6.5</v>
      </c>
      <c r="PD55" s="516">
        <v>6.5</v>
      </c>
      <c r="PE55" s="516">
        <v>6.5</v>
      </c>
      <c r="PF55" s="516">
        <v>6.5</v>
      </c>
      <c r="PG55" s="516">
        <v>6.5</v>
      </c>
      <c r="PH55" s="516">
        <v>6</v>
      </c>
      <c r="PI55" s="516">
        <v>6</v>
      </c>
      <c r="PJ55" s="516">
        <v>6</v>
      </c>
      <c r="PK55" s="516">
        <v>6</v>
      </c>
      <c r="PL55" s="516">
        <v>6</v>
      </c>
      <c r="PM55" s="516">
        <v>6</v>
      </c>
      <c r="PN55" s="516">
        <v>6</v>
      </c>
      <c r="PO55" s="516">
        <v>6</v>
      </c>
      <c r="PP55" s="516">
        <v>6</v>
      </c>
      <c r="PQ55" s="516">
        <v>6</v>
      </c>
      <c r="PR55" s="516">
        <v>6</v>
      </c>
      <c r="PS55" s="516">
        <v>6</v>
      </c>
      <c r="PT55" s="516">
        <v>6</v>
      </c>
      <c r="PU55" s="516">
        <v>6</v>
      </c>
      <c r="PV55" s="516">
        <v>6</v>
      </c>
      <c r="PW55" s="516">
        <v>6</v>
      </c>
      <c r="PX55" s="516">
        <v>6.5</v>
      </c>
      <c r="PY55" s="516">
        <v>6.5</v>
      </c>
      <c r="PZ55" s="516">
        <v>6.5</v>
      </c>
      <c r="QA55" s="516">
        <v>6.5</v>
      </c>
      <c r="QB55" s="516">
        <v>8</v>
      </c>
      <c r="QC55" s="516">
        <v>8</v>
      </c>
      <c r="QD55" s="516">
        <v>5</v>
      </c>
      <c r="QE55" s="516">
        <v>5</v>
      </c>
      <c r="QF55" s="516">
        <v>5</v>
      </c>
      <c r="QG55" s="516">
        <v>5</v>
      </c>
      <c r="QH55" s="516">
        <v>5</v>
      </c>
      <c r="QI55" s="516">
        <v>5.25</v>
      </c>
      <c r="QJ55" s="516">
        <v>5.25</v>
      </c>
      <c r="QK55" s="516">
        <v>5.25</v>
      </c>
      <c r="QL55" s="516">
        <v>5.25</v>
      </c>
      <c r="QM55" s="516">
        <v>5.25</v>
      </c>
      <c r="QN55" s="516">
        <v>7</v>
      </c>
      <c r="QO55" s="516">
        <v>7</v>
      </c>
      <c r="QP55" s="516">
        <v>7</v>
      </c>
      <c r="QQ55" s="516">
        <v>7</v>
      </c>
      <c r="QR55" s="516">
        <v>7</v>
      </c>
      <c r="QS55" s="516">
        <v>7</v>
      </c>
      <c r="QT55" s="516">
        <v>7</v>
      </c>
      <c r="QU55" s="516">
        <v>7</v>
      </c>
      <c r="QV55" s="516">
        <v>11</v>
      </c>
      <c r="QW55" s="516">
        <v>11</v>
      </c>
      <c r="QX55" s="516">
        <v>11</v>
      </c>
      <c r="QY55" s="516">
        <v>11</v>
      </c>
      <c r="QZ55" s="516">
        <v>8</v>
      </c>
      <c r="RA55" s="516">
        <v>8</v>
      </c>
      <c r="RB55" s="516">
        <v>8</v>
      </c>
      <c r="RC55" s="516">
        <v>6.5</v>
      </c>
      <c r="RD55" s="516">
        <v>6.5</v>
      </c>
      <c r="RE55" s="516">
        <v>6.5</v>
      </c>
      <c r="RF55" s="516">
        <v>6.5</v>
      </c>
      <c r="RG55" s="516">
        <v>6.5</v>
      </c>
      <c r="RH55" s="516">
        <v>6</v>
      </c>
      <c r="RI55" s="516">
        <v>6</v>
      </c>
      <c r="RJ55" s="516">
        <v>6</v>
      </c>
      <c r="RK55" s="516">
        <v>6</v>
      </c>
      <c r="RL55" s="516">
        <v>6</v>
      </c>
      <c r="RM55" s="516">
        <v>6</v>
      </c>
      <c r="RN55" s="516">
        <v>6</v>
      </c>
      <c r="RO55" s="516">
        <v>6</v>
      </c>
      <c r="RP55" s="516">
        <v>6</v>
      </c>
      <c r="RQ55" s="516">
        <v>6</v>
      </c>
      <c r="RR55" s="516">
        <v>6</v>
      </c>
      <c r="RS55" s="516">
        <v>6</v>
      </c>
      <c r="RT55" s="516">
        <v>6</v>
      </c>
      <c r="RU55" s="516">
        <v>6</v>
      </c>
      <c r="RV55" s="516">
        <v>6</v>
      </c>
      <c r="RW55" s="516">
        <v>6</v>
      </c>
      <c r="RX55" s="516">
        <v>6.5</v>
      </c>
      <c r="RY55" s="516">
        <v>6.5</v>
      </c>
      <c r="RZ55" s="516">
        <v>6.5</v>
      </c>
      <c r="SA55" s="516">
        <v>6.5</v>
      </c>
      <c r="SB55" s="516">
        <v>8</v>
      </c>
      <c r="SC55" s="516">
        <v>8</v>
      </c>
      <c r="SD55" s="516">
        <v>5</v>
      </c>
      <c r="SE55" s="516">
        <v>5</v>
      </c>
      <c r="SF55" s="516">
        <v>5</v>
      </c>
      <c r="SG55" s="516">
        <v>5</v>
      </c>
      <c r="SH55" s="516">
        <v>5</v>
      </c>
      <c r="SI55" s="516">
        <v>5.25</v>
      </c>
      <c r="SJ55" s="516">
        <v>5.25</v>
      </c>
      <c r="SK55" s="267">
        <f t="shared" si="32"/>
        <v>5.25</v>
      </c>
      <c r="SL55" s="254"/>
      <c r="SM55" s="242"/>
      <c r="SN55" s="242"/>
      <c r="SO55" s="242"/>
    </row>
    <row r="56" spans="1:509" outlineLevel="3" x14ac:dyDescent="0.35">
      <c r="A56" s="242"/>
      <c r="B56" s="251"/>
      <c r="C56" s="438">
        <f t="shared" si="33"/>
        <v>4</v>
      </c>
      <c r="D56" s="267"/>
      <c r="E56" s="316"/>
      <c r="F56" s="322">
        <f t="shared" ref="F56:F57" si="68">F53</f>
        <v>3</v>
      </c>
      <c r="G56" s="322">
        <f t="shared" si="50"/>
        <v>1.5</v>
      </c>
      <c r="H56" s="267"/>
      <c r="I56" s="274"/>
      <c r="J56" s="288" t="s">
        <v>173</v>
      </c>
      <c r="K56" s="454"/>
      <c r="L56" s="881">
        <f t="shared" ref="L56:BW56" si="69">L55-MIN($G56,(L55-$F56)/4)</f>
        <v>6</v>
      </c>
      <c r="M56" s="881">
        <f t="shared" si="69"/>
        <v>6</v>
      </c>
      <c r="N56" s="881">
        <f t="shared" si="69"/>
        <v>6</v>
      </c>
      <c r="O56" s="881">
        <f t="shared" si="69"/>
        <v>6</v>
      </c>
      <c r="P56" s="881">
        <f t="shared" si="69"/>
        <v>6</v>
      </c>
      <c r="Q56" s="881">
        <f t="shared" si="69"/>
        <v>6</v>
      </c>
      <c r="R56" s="881">
        <f t="shared" si="69"/>
        <v>6</v>
      </c>
      <c r="S56" s="881">
        <f t="shared" si="69"/>
        <v>6</v>
      </c>
      <c r="T56" s="881">
        <f t="shared" si="69"/>
        <v>6</v>
      </c>
      <c r="U56" s="881">
        <f t="shared" si="69"/>
        <v>6</v>
      </c>
      <c r="V56" s="881">
        <f t="shared" si="69"/>
        <v>6</v>
      </c>
      <c r="W56" s="881">
        <f t="shared" si="69"/>
        <v>6</v>
      </c>
      <c r="X56" s="881">
        <f t="shared" si="69"/>
        <v>5.4375</v>
      </c>
      <c r="Y56" s="881">
        <f t="shared" si="69"/>
        <v>5.4375</v>
      </c>
      <c r="Z56" s="881">
        <f t="shared" si="69"/>
        <v>5.4375</v>
      </c>
      <c r="AA56" s="881">
        <f t="shared" si="69"/>
        <v>5.4375</v>
      </c>
      <c r="AB56" s="881">
        <f t="shared" si="69"/>
        <v>5.0625</v>
      </c>
      <c r="AC56" s="881">
        <f t="shared" si="69"/>
        <v>5.0625</v>
      </c>
      <c r="AD56" s="881">
        <f t="shared" si="69"/>
        <v>4.125</v>
      </c>
      <c r="AE56" s="881">
        <f t="shared" si="69"/>
        <v>4.125</v>
      </c>
      <c r="AF56" s="881">
        <f t="shared" si="69"/>
        <v>4.5</v>
      </c>
      <c r="AG56" s="881">
        <f t="shared" si="69"/>
        <v>4.5</v>
      </c>
      <c r="AH56" s="881">
        <f t="shared" si="69"/>
        <v>4.5</v>
      </c>
      <c r="AI56" s="881">
        <f t="shared" si="69"/>
        <v>4.5749999999999993</v>
      </c>
      <c r="AJ56" s="881">
        <f t="shared" si="69"/>
        <v>4.5749999999999993</v>
      </c>
      <c r="AK56" s="881">
        <f t="shared" si="69"/>
        <v>4.5749999999999993</v>
      </c>
      <c r="AL56" s="881">
        <f t="shared" si="69"/>
        <v>4.5749999999999993</v>
      </c>
      <c r="AM56" s="881">
        <f t="shared" si="69"/>
        <v>4.5749999999999993</v>
      </c>
      <c r="AN56" s="881">
        <f t="shared" si="69"/>
        <v>7.5</v>
      </c>
      <c r="AO56" s="881">
        <f t="shared" si="69"/>
        <v>7.5</v>
      </c>
      <c r="AP56" s="881">
        <f t="shared" si="69"/>
        <v>7.5</v>
      </c>
      <c r="AQ56" s="881">
        <f t="shared" si="69"/>
        <v>7.5</v>
      </c>
      <c r="AR56" s="881">
        <f t="shared" si="69"/>
        <v>7.5</v>
      </c>
      <c r="AS56" s="881">
        <f t="shared" si="69"/>
        <v>7.5</v>
      </c>
      <c r="AT56" s="881">
        <f t="shared" si="69"/>
        <v>7.5</v>
      </c>
      <c r="AU56" s="881">
        <f t="shared" si="69"/>
        <v>7.5</v>
      </c>
      <c r="AV56" s="881">
        <f t="shared" si="69"/>
        <v>9.5</v>
      </c>
      <c r="AW56" s="881">
        <f t="shared" si="69"/>
        <v>9.5</v>
      </c>
      <c r="AX56" s="881">
        <f t="shared" si="69"/>
        <v>9.5</v>
      </c>
      <c r="AY56" s="881">
        <f t="shared" si="69"/>
        <v>9.5</v>
      </c>
      <c r="AZ56" s="881">
        <f t="shared" si="69"/>
        <v>7.125</v>
      </c>
      <c r="BA56" s="881">
        <f t="shared" si="69"/>
        <v>7.125</v>
      </c>
      <c r="BB56" s="881">
        <f t="shared" si="69"/>
        <v>7.125</v>
      </c>
      <c r="BC56" s="881">
        <f t="shared" si="69"/>
        <v>6.9375</v>
      </c>
      <c r="BD56" s="881">
        <f t="shared" si="69"/>
        <v>6.75</v>
      </c>
      <c r="BE56" s="881">
        <f t="shared" si="69"/>
        <v>6.5625</v>
      </c>
      <c r="BF56" s="881">
        <f t="shared" si="69"/>
        <v>6.5625</v>
      </c>
      <c r="BG56" s="881">
        <f t="shared" si="69"/>
        <v>6.375</v>
      </c>
      <c r="BH56" s="881">
        <f t="shared" si="69"/>
        <v>6.375</v>
      </c>
      <c r="BI56" s="881">
        <f t="shared" si="69"/>
        <v>6.3000000000000007</v>
      </c>
      <c r="BJ56" s="881">
        <f t="shared" si="69"/>
        <v>6.2249999999999996</v>
      </c>
      <c r="BK56" s="881">
        <f t="shared" si="69"/>
        <v>6.15</v>
      </c>
      <c r="BL56" s="881">
        <f t="shared" si="69"/>
        <v>6.0749999999999993</v>
      </c>
      <c r="BM56" s="881">
        <f t="shared" si="69"/>
        <v>6</v>
      </c>
      <c r="BN56" s="881">
        <f t="shared" si="69"/>
        <v>6</v>
      </c>
      <c r="BO56" s="881">
        <f t="shared" si="69"/>
        <v>6</v>
      </c>
      <c r="BP56" s="881">
        <f t="shared" si="69"/>
        <v>6</v>
      </c>
      <c r="BQ56" s="881">
        <f t="shared" si="69"/>
        <v>6</v>
      </c>
      <c r="BR56" s="881">
        <f t="shared" si="69"/>
        <v>6</v>
      </c>
      <c r="BS56" s="881">
        <f t="shared" si="69"/>
        <v>5.9250000000000007</v>
      </c>
      <c r="BT56" s="881">
        <f t="shared" si="69"/>
        <v>5.85</v>
      </c>
      <c r="BU56" s="881">
        <f t="shared" si="69"/>
        <v>5.7750000000000004</v>
      </c>
      <c r="BV56" s="881">
        <f t="shared" si="69"/>
        <v>5.6999999999999993</v>
      </c>
      <c r="BW56" s="881">
        <f t="shared" si="69"/>
        <v>5.625</v>
      </c>
      <c r="BX56" s="881">
        <f t="shared" ref="BX56:EI56" si="70">BX55-MIN($G56,(BX55-$F56)/4)</f>
        <v>5.625</v>
      </c>
      <c r="BY56" s="881">
        <f t="shared" si="70"/>
        <v>5.4375</v>
      </c>
      <c r="BZ56" s="881">
        <f t="shared" si="70"/>
        <v>5.4375</v>
      </c>
      <c r="CA56" s="881">
        <f t="shared" si="70"/>
        <v>5.25</v>
      </c>
      <c r="CB56" s="881">
        <f t="shared" si="70"/>
        <v>5.25</v>
      </c>
      <c r="CC56" s="881">
        <f t="shared" si="70"/>
        <v>5.0625</v>
      </c>
      <c r="CD56" s="881">
        <f t="shared" si="70"/>
        <v>4.875</v>
      </c>
      <c r="CE56" s="881">
        <f t="shared" si="70"/>
        <v>4.875</v>
      </c>
      <c r="CF56" s="881">
        <f t="shared" si="70"/>
        <v>4.6875</v>
      </c>
      <c r="CG56" s="881">
        <f t="shared" si="70"/>
        <v>4.6875</v>
      </c>
      <c r="CH56" s="881">
        <f t="shared" si="70"/>
        <v>4.6875</v>
      </c>
      <c r="CI56" s="881">
        <f t="shared" si="70"/>
        <v>4.5749999999999993</v>
      </c>
      <c r="CJ56" s="881">
        <f t="shared" si="70"/>
        <v>4.5749999999999993</v>
      </c>
      <c r="CK56" s="881">
        <f t="shared" si="70"/>
        <v>4.5749999999999993</v>
      </c>
      <c r="CL56" s="881">
        <f t="shared" si="70"/>
        <v>4.5749999999999993</v>
      </c>
      <c r="CM56" s="881">
        <f t="shared" si="70"/>
        <v>4.5749999999999993</v>
      </c>
      <c r="CN56" s="881">
        <f t="shared" si="70"/>
        <v>6</v>
      </c>
      <c r="CO56" s="881">
        <f t="shared" si="70"/>
        <v>6</v>
      </c>
      <c r="CP56" s="881">
        <f t="shared" si="70"/>
        <v>6</v>
      </c>
      <c r="CQ56" s="881">
        <f t="shared" si="70"/>
        <v>6</v>
      </c>
      <c r="CR56" s="881">
        <f t="shared" si="70"/>
        <v>6</v>
      </c>
      <c r="CS56" s="881">
        <f t="shared" si="70"/>
        <v>6</v>
      </c>
      <c r="CT56" s="881">
        <f t="shared" si="70"/>
        <v>6</v>
      </c>
      <c r="CU56" s="881">
        <f t="shared" si="70"/>
        <v>6</v>
      </c>
      <c r="CV56" s="881">
        <f t="shared" si="70"/>
        <v>9.5</v>
      </c>
      <c r="CW56" s="881">
        <f t="shared" si="70"/>
        <v>9.5</v>
      </c>
      <c r="CX56" s="881">
        <f t="shared" si="70"/>
        <v>9.5</v>
      </c>
      <c r="CY56" s="881">
        <f t="shared" si="70"/>
        <v>9.5</v>
      </c>
      <c r="CZ56" s="881">
        <f t="shared" si="70"/>
        <v>6.75</v>
      </c>
      <c r="DA56" s="881">
        <f t="shared" si="70"/>
        <v>6.75</v>
      </c>
      <c r="DB56" s="881">
        <f t="shared" si="70"/>
        <v>6.75</v>
      </c>
      <c r="DC56" s="881">
        <f t="shared" si="70"/>
        <v>5.625</v>
      </c>
      <c r="DD56" s="881">
        <f t="shared" si="70"/>
        <v>5.625</v>
      </c>
      <c r="DE56" s="881">
        <f t="shared" si="70"/>
        <v>5.625</v>
      </c>
      <c r="DF56" s="881">
        <f t="shared" si="70"/>
        <v>5.625</v>
      </c>
      <c r="DG56" s="881">
        <f t="shared" si="70"/>
        <v>5.625</v>
      </c>
      <c r="DH56" s="881">
        <f t="shared" si="70"/>
        <v>5.0625</v>
      </c>
      <c r="DI56" s="881">
        <f t="shared" si="70"/>
        <v>5.0625</v>
      </c>
      <c r="DJ56" s="881">
        <f t="shared" si="70"/>
        <v>5.0625</v>
      </c>
      <c r="DK56" s="881">
        <f t="shared" si="70"/>
        <v>5.0625</v>
      </c>
      <c r="DL56" s="881">
        <f t="shared" si="70"/>
        <v>5.0625</v>
      </c>
      <c r="DM56" s="881">
        <f t="shared" si="70"/>
        <v>5.0625</v>
      </c>
      <c r="DN56" s="881">
        <f t="shared" si="70"/>
        <v>5.0625</v>
      </c>
      <c r="DO56" s="881">
        <f t="shared" si="70"/>
        <v>5.0625</v>
      </c>
      <c r="DP56" s="881">
        <f t="shared" si="70"/>
        <v>5.0625</v>
      </c>
      <c r="DQ56" s="881">
        <f t="shared" si="70"/>
        <v>5.0625</v>
      </c>
      <c r="DR56" s="881">
        <f t="shared" si="70"/>
        <v>5.0625</v>
      </c>
      <c r="DS56" s="881">
        <f t="shared" si="70"/>
        <v>5.0625</v>
      </c>
      <c r="DT56" s="881">
        <f t="shared" si="70"/>
        <v>5.0625</v>
      </c>
      <c r="DU56" s="881">
        <f t="shared" si="70"/>
        <v>5.0625</v>
      </c>
      <c r="DV56" s="881">
        <f t="shared" si="70"/>
        <v>5.0625</v>
      </c>
      <c r="DW56" s="881">
        <f t="shared" si="70"/>
        <v>5.0625</v>
      </c>
      <c r="DX56" s="881">
        <f t="shared" si="70"/>
        <v>5.0625</v>
      </c>
      <c r="DY56" s="881">
        <f t="shared" si="70"/>
        <v>5.0625</v>
      </c>
      <c r="DZ56" s="881">
        <f t="shared" si="70"/>
        <v>5.0625</v>
      </c>
      <c r="EA56" s="881">
        <f t="shared" si="70"/>
        <v>5.0625</v>
      </c>
      <c r="EB56" s="881">
        <f t="shared" si="70"/>
        <v>5.0625</v>
      </c>
      <c r="EC56" s="881">
        <f t="shared" si="70"/>
        <v>6.75</v>
      </c>
      <c r="ED56" s="881">
        <f t="shared" si="70"/>
        <v>4.5</v>
      </c>
      <c r="EE56" s="881">
        <f t="shared" si="70"/>
        <v>4.5</v>
      </c>
      <c r="EF56" s="881">
        <f t="shared" si="70"/>
        <v>4.5</v>
      </c>
      <c r="EG56" s="881">
        <f t="shared" si="70"/>
        <v>4.5</v>
      </c>
      <c r="EH56" s="881">
        <f t="shared" si="70"/>
        <v>4.5</v>
      </c>
      <c r="EI56" s="881">
        <f t="shared" si="70"/>
        <v>4.6875</v>
      </c>
      <c r="EJ56" s="881">
        <f t="shared" ref="EJ56:GU56" si="71">EJ55-MIN($G56,(EJ55-$F56)/4)</f>
        <v>4.6875</v>
      </c>
      <c r="EK56" s="881">
        <f t="shared" si="71"/>
        <v>4.6875</v>
      </c>
      <c r="EL56" s="881">
        <f t="shared" si="71"/>
        <v>4.6875</v>
      </c>
      <c r="EM56" s="881">
        <f t="shared" si="71"/>
        <v>4.6875</v>
      </c>
      <c r="EN56" s="881">
        <f t="shared" si="71"/>
        <v>6</v>
      </c>
      <c r="EO56" s="881">
        <f t="shared" si="71"/>
        <v>6</v>
      </c>
      <c r="EP56" s="881">
        <f t="shared" si="71"/>
        <v>6</v>
      </c>
      <c r="EQ56" s="881">
        <f t="shared" si="71"/>
        <v>6</v>
      </c>
      <c r="ER56" s="881">
        <f t="shared" si="71"/>
        <v>6</v>
      </c>
      <c r="ES56" s="881">
        <f t="shared" si="71"/>
        <v>6</v>
      </c>
      <c r="ET56" s="881">
        <f t="shared" si="71"/>
        <v>6</v>
      </c>
      <c r="EU56" s="881">
        <f t="shared" si="71"/>
        <v>6</v>
      </c>
      <c r="EV56" s="881">
        <f t="shared" si="71"/>
        <v>9.5</v>
      </c>
      <c r="EW56" s="881">
        <f t="shared" si="71"/>
        <v>9.5</v>
      </c>
      <c r="EX56" s="881">
        <f t="shared" si="71"/>
        <v>9.5</v>
      </c>
      <c r="EY56" s="881">
        <f t="shared" si="71"/>
        <v>9.5</v>
      </c>
      <c r="EZ56" s="881">
        <f t="shared" si="71"/>
        <v>6.75</v>
      </c>
      <c r="FA56" s="881">
        <f t="shared" si="71"/>
        <v>6.75</v>
      </c>
      <c r="FB56" s="881">
        <f t="shared" si="71"/>
        <v>6.75</v>
      </c>
      <c r="FC56" s="881">
        <f t="shared" si="71"/>
        <v>5.625</v>
      </c>
      <c r="FD56" s="881">
        <f t="shared" si="71"/>
        <v>5.625</v>
      </c>
      <c r="FE56" s="881">
        <f t="shared" si="71"/>
        <v>5.625</v>
      </c>
      <c r="FF56" s="881">
        <f t="shared" si="71"/>
        <v>5.625</v>
      </c>
      <c r="FG56" s="881">
        <f t="shared" si="71"/>
        <v>5.625</v>
      </c>
      <c r="FH56" s="881">
        <f t="shared" si="71"/>
        <v>5.25</v>
      </c>
      <c r="FI56" s="881">
        <f t="shared" si="71"/>
        <v>5.25</v>
      </c>
      <c r="FJ56" s="881">
        <f t="shared" si="71"/>
        <v>5.25</v>
      </c>
      <c r="FK56" s="881">
        <f t="shared" si="71"/>
        <v>5.25</v>
      </c>
      <c r="FL56" s="881">
        <f t="shared" si="71"/>
        <v>5.25</v>
      </c>
      <c r="FM56" s="881">
        <f t="shared" si="71"/>
        <v>5.25</v>
      </c>
      <c r="FN56" s="881">
        <f t="shared" si="71"/>
        <v>5.25</v>
      </c>
      <c r="FO56" s="881">
        <f t="shared" si="71"/>
        <v>5.25</v>
      </c>
      <c r="FP56" s="881">
        <f t="shared" si="71"/>
        <v>5.25</v>
      </c>
      <c r="FQ56" s="881">
        <f t="shared" si="71"/>
        <v>5.25</v>
      </c>
      <c r="FR56" s="881">
        <f t="shared" si="71"/>
        <v>5.25</v>
      </c>
      <c r="FS56" s="881">
        <f t="shared" si="71"/>
        <v>5.25</v>
      </c>
      <c r="FT56" s="881">
        <f t="shared" si="71"/>
        <v>5.25</v>
      </c>
      <c r="FU56" s="881">
        <f t="shared" si="71"/>
        <v>5.25</v>
      </c>
      <c r="FV56" s="881">
        <f t="shared" si="71"/>
        <v>5.25</v>
      </c>
      <c r="FW56" s="881">
        <f t="shared" si="71"/>
        <v>5.25</v>
      </c>
      <c r="FX56" s="881">
        <f t="shared" si="71"/>
        <v>5.625</v>
      </c>
      <c r="FY56" s="881">
        <f t="shared" si="71"/>
        <v>5.625</v>
      </c>
      <c r="FZ56" s="881">
        <f t="shared" si="71"/>
        <v>5.625</v>
      </c>
      <c r="GA56" s="881">
        <f t="shared" si="71"/>
        <v>5.625</v>
      </c>
      <c r="GB56" s="881">
        <f t="shared" si="71"/>
        <v>6.75</v>
      </c>
      <c r="GC56" s="881">
        <f t="shared" si="71"/>
        <v>6.75</v>
      </c>
      <c r="GD56" s="881">
        <f t="shared" si="71"/>
        <v>4.5</v>
      </c>
      <c r="GE56" s="881">
        <f t="shared" si="71"/>
        <v>4.5</v>
      </c>
      <c r="GF56" s="881">
        <f t="shared" si="71"/>
        <v>4.5</v>
      </c>
      <c r="GG56" s="881">
        <f t="shared" si="71"/>
        <v>4.5</v>
      </c>
      <c r="GH56" s="881">
        <f t="shared" si="71"/>
        <v>4.5</v>
      </c>
      <c r="GI56" s="881">
        <f t="shared" si="71"/>
        <v>4.6875</v>
      </c>
      <c r="GJ56" s="881">
        <f t="shared" si="71"/>
        <v>4.6875</v>
      </c>
      <c r="GK56" s="881">
        <f t="shared" si="71"/>
        <v>4.6875</v>
      </c>
      <c r="GL56" s="881">
        <f t="shared" si="71"/>
        <v>4.6875</v>
      </c>
      <c r="GM56" s="881">
        <f t="shared" si="71"/>
        <v>4.6875</v>
      </c>
      <c r="GN56" s="881">
        <f t="shared" si="71"/>
        <v>6</v>
      </c>
      <c r="GO56" s="881">
        <f t="shared" si="71"/>
        <v>6</v>
      </c>
      <c r="GP56" s="881">
        <f t="shared" si="71"/>
        <v>6</v>
      </c>
      <c r="GQ56" s="881">
        <f t="shared" si="71"/>
        <v>6</v>
      </c>
      <c r="GR56" s="881">
        <f t="shared" si="71"/>
        <v>6</v>
      </c>
      <c r="GS56" s="881">
        <f t="shared" si="71"/>
        <v>6</v>
      </c>
      <c r="GT56" s="881">
        <f t="shared" si="71"/>
        <v>6</v>
      </c>
      <c r="GU56" s="881">
        <f t="shared" si="71"/>
        <v>6</v>
      </c>
      <c r="GV56" s="881">
        <f t="shared" ref="GV56:JG56" si="72">GV55-MIN($G56,(GV55-$F56)/4)</f>
        <v>9.5</v>
      </c>
      <c r="GW56" s="881">
        <f t="shared" si="72"/>
        <v>9.5</v>
      </c>
      <c r="GX56" s="881">
        <f t="shared" si="72"/>
        <v>9.5</v>
      </c>
      <c r="GY56" s="881">
        <f t="shared" si="72"/>
        <v>9.5</v>
      </c>
      <c r="GZ56" s="881">
        <f t="shared" si="72"/>
        <v>6.75</v>
      </c>
      <c r="HA56" s="881">
        <f t="shared" si="72"/>
        <v>6.75</v>
      </c>
      <c r="HB56" s="881">
        <f t="shared" si="72"/>
        <v>6.75</v>
      </c>
      <c r="HC56" s="881">
        <f t="shared" si="72"/>
        <v>5.625</v>
      </c>
      <c r="HD56" s="881">
        <f t="shared" si="72"/>
        <v>5.625</v>
      </c>
      <c r="HE56" s="881">
        <f t="shared" si="72"/>
        <v>5.625</v>
      </c>
      <c r="HF56" s="881">
        <f t="shared" si="72"/>
        <v>5.625</v>
      </c>
      <c r="HG56" s="881">
        <f t="shared" si="72"/>
        <v>5.625</v>
      </c>
      <c r="HH56" s="881">
        <f t="shared" si="72"/>
        <v>5.25</v>
      </c>
      <c r="HI56" s="881">
        <f t="shared" si="72"/>
        <v>5.25</v>
      </c>
      <c r="HJ56" s="881">
        <f t="shared" si="72"/>
        <v>5.25</v>
      </c>
      <c r="HK56" s="881">
        <f t="shared" si="72"/>
        <v>5.25</v>
      </c>
      <c r="HL56" s="881">
        <f t="shared" si="72"/>
        <v>5.25</v>
      </c>
      <c r="HM56" s="881">
        <f t="shared" si="72"/>
        <v>5.25</v>
      </c>
      <c r="HN56" s="881">
        <f t="shared" si="72"/>
        <v>5.25</v>
      </c>
      <c r="HO56" s="881">
        <f t="shared" si="72"/>
        <v>5.25</v>
      </c>
      <c r="HP56" s="881">
        <f t="shared" si="72"/>
        <v>5.25</v>
      </c>
      <c r="HQ56" s="881">
        <f t="shared" si="72"/>
        <v>5.25</v>
      </c>
      <c r="HR56" s="881">
        <f t="shared" si="72"/>
        <v>5.25</v>
      </c>
      <c r="HS56" s="881">
        <f t="shared" si="72"/>
        <v>5.25</v>
      </c>
      <c r="HT56" s="881">
        <f t="shared" si="72"/>
        <v>5.25</v>
      </c>
      <c r="HU56" s="881">
        <f t="shared" si="72"/>
        <v>5.25</v>
      </c>
      <c r="HV56" s="881">
        <f t="shared" si="72"/>
        <v>5.25</v>
      </c>
      <c r="HW56" s="881">
        <f t="shared" si="72"/>
        <v>5.25</v>
      </c>
      <c r="HX56" s="881">
        <f t="shared" si="72"/>
        <v>5.625</v>
      </c>
      <c r="HY56" s="881">
        <f t="shared" si="72"/>
        <v>5.625</v>
      </c>
      <c r="HZ56" s="881">
        <f t="shared" si="72"/>
        <v>5.625</v>
      </c>
      <c r="IA56" s="881">
        <f t="shared" si="72"/>
        <v>5.625</v>
      </c>
      <c r="IB56" s="881">
        <f t="shared" si="72"/>
        <v>6.75</v>
      </c>
      <c r="IC56" s="881">
        <f t="shared" si="72"/>
        <v>6.75</v>
      </c>
      <c r="ID56" s="881">
        <f t="shared" si="72"/>
        <v>4.5</v>
      </c>
      <c r="IE56" s="881">
        <f t="shared" si="72"/>
        <v>4.5</v>
      </c>
      <c r="IF56" s="881">
        <f t="shared" si="72"/>
        <v>4.5</v>
      </c>
      <c r="IG56" s="881">
        <f t="shared" si="72"/>
        <v>4.5</v>
      </c>
      <c r="IH56" s="881">
        <f t="shared" si="72"/>
        <v>4.5</v>
      </c>
      <c r="II56" s="881">
        <f t="shared" si="72"/>
        <v>4.6875</v>
      </c>
      <c r="IJ56" s="881">
        <f t="shared" si="72"/>
        <v>4.6875</v>
      </c>
      <c r="IK56" s="881">
        <f t="shared" si="72"/>
        <v>4.6875</v>
      </c>
      <c r="IL56" s="881">
        <f t="shared" si="72"/>
        <v>4.6875</v>
      </c>
      <c r="IM56" s="881">
        <f t="shared" si="72"/>
        <v>4.6875</v>
      </c>
      <c r="IN56" s="881">
        <f t="shared" si="72"/>
        <v>6</v>
      </c>
      <c r="IO56" s="881">
        <f t="shared" si="72"/>
        <v>6</v>
      </c>
      <c r="IP56" s="881">
        <f t="shared" si="72"/>
        <v>6</v>
      </c>
      <c r="IQ56" s="881">
        <f t="shared" si="72"/>
        <v>6</v>
      </c>
      <c r="IR56" s="881">
        <f t="shared" si="72"/>
        <v>6</v>
      </c>
      <c r="IS56" s="881">
        <f t="shared" si="72"/>
        <v>6</v>
      </c>
      <c r="IT56" s="881">
        <f t="shared" si="72"/>
        <v>6</v>
      </c>
      <c r="IU56" s="881">
        <f t="shared" si="72"/>
        <v>6</v>
      </c>
      <c r="IV56" s="881">
        <f t="shared" si="72"/>
        <v>9.5</v>
      </c>
      <c r="IW56" s="881">
        <f t="shared" si="72"/>
        <v>9.5</v>
      </c>
      <c r="IX56" s="881">
        <f t="shared" si="72"/>
        <v>9.5</v>
      </c>
      <c r="IY56" s="881">
        <f t="shared" si="72"/>
        <v>9.5</v>
      </c>
      <c r="IZ56" s="881">
        <f t="shared" si="72"/>
        <v>6.75</v>
      </c>
      <c r="JA56" s="881">
        <f t="shared" si="72"/>
        <v>6.75</v>
      </c>
      <c r="JB56" s="881">
        <f t="shared" si="72"/>
        <v>6.75</v>
      </c>
      <c r="JC56" s="881">
        <f t="shared" si="72"/>
        <v>5.625</v>
      </c>
      <c r="JD56" s="881">
        <f t="shared" si="72"/>
        <v>5.625</v>
      </c>
      <c r="JE56" s="881">
        <f t="shared" si="72"/>
        <v>5.625</v>
      </c>
      <c r="JF56" s="881">
        <f t="shared" si="72"/>
        <v>5.625</v>
      </c>
      <c r="JG56" s="881">
        <f t="shared" si="72"/>
        <v>5.625</v>
      </c>
      <c r="JH56" s="881">
        <f t="shared" ref="JH56:LS56" si="73">JH55-MIN($G56,(JH55-$F56)/4)</f>
        <v>5.25</v>
      </c>
      <c r="JI56" s="881">
        <f t="shared" si="73"/>
        <v>5.25</v>
      </c>
      <c r="JJ56" s="881">
        <f t="shared" si="73"/>
        <v>5.25</v>
      </c>
      <c r="JK56" s="881">
        <f t="shared" si="73"/>
        <v>5.25</v>
      </c>
      <c r="JL56" s="881">
        <f t="shared" si="73"/>
        <v>5.25</v>
      </c>
      <c r="JM56" s="881">
        <f t="shared" si="73"/>
        <v>5.25</v>
      </c>
      <c r="JN56" s="881">
        <f t="shared" si="73"/>
        <v>5.25</v>
      </c>
      <c r="JO56" s="881">
        <f t="shared" si="73"/>
        <v>5.25</v>
      </c>
      <c r="JP56" s="881">
        <f t="shared" si="73"/>
        <v>5.25</v>
      </c>
      <c r="JQ56" s="881">
        <f t="shared" si="73"/>
        <v>5.25</v>
      </c>
      <c r="JR56" s="881">
        <f t="shared" si="73"/>
        <v>5.25</v>
      </c>
      <c r="JS56" s="881">
        <f t="shared" si="73"/>
        <v>5.25</v>
      </c>
      <c r="JT56" s="881">
        <f t="shared" si="73"/>
        <v>5.25</v>
      </c>
      <c r="JU56" s="881">
        <f t="shared" si="73"/>
        <v>5.25</v>
      </c>
      <c r="JV56" s="881">
        <f t="shared" si="73"/>
        <v>5.25</v>
      </c>
      <c r="JW56" s="881">
        <f t="shared" si="73"/>
        <v>5.25</v>
      </c>
      <c r="JX56" s="881">
        <f t="shared" si="73"/>
        <v>5.625</v>
      </c>
      <c r="JY56" s="881">
        <f t="shared" si="73"/>
        <v>5.625</v>
      </c>
      <c r="JZ56" s="881">
        <f t="shared" si="73"/>
        <v>5.625</v>
      </c>
      <c r="KA56" s="881">
        <f t="shared" si="73"/>
        <v>5.625</v>
      </c>
      <c r="KB56" s="881">
        <f t="shared" si="73"/>
        <v>6.75</v>
      </c>
      <c r="KC56" s="881">
        <f t="shared" si="73"/>
        <v>6.75</v>
      </c>
      <c r="KD56" s="881">
        <f t="shared" si="73"/>
        <v>4.5</v>
      </c>
      <c r="KE56" s="881">
        <f t="shared" si="73"/>
        <v>4.5</v>
      </c>
      <c r="KF56" s="881">
        <f t="shared" si="73"/>
        <v>4.5</v>
      </c>
      <c r="KG56" s="881">
        <f t="shared" si="73"/>
        <v>4.5</v>
      </c>
      <c r="KH56" s="881">
        <f t="shared" si="73"/>
        <v>4.5</v>
      </c>
      <c r="KI56" s="881">
        <f t="shared" si="73"/>
        <v>4.6875</v>
      </c>
      <c r="KJ56" s="881">
        <f t="shared" si="73"/>
        <v>4.6875</v>
      </c>
      <c r="KK56" s="881">
        <f t="shared" si="73"/>
        <v>4.6875</v>
      </c>
      <c r="KL56" s="881">
        <f t="shared" si="73"/>
        <v>4.6875</v>
      </c>
      <c r="KM56" s="881">
        <f t="shared" si="73"/>
        <v>4.6875</v>
      </c>
      <c r="KN56" s="881">
        <f t="shared" si="73"/>
        <v>6</v>
      </c>
      <c r="KO56" s="881">
        <f t="shared" si="73"/>
        <v>6</v>
      </c>
      <c r="KP56" s="881">
        <f t="shared" si="73"/>
        <v>6</v>
      </c>
      <c r="KQ56" s="881">
        <f t="shared" si="73"/>
        <v>6</v>
      </c>
      <c r="KR56" s="881">
        <f t="shared" si="73"/>
        <v>6</v>
      </c>
      <c r="KS56" s="881">
        <f t="shared" si="73"/>
        <v>6</v>
      </c>
      <c r="KT56" s="881">
        <f t="shared" si="73"/>
        <v>6</v>
      </c>
      <c r="KU56" s="881">
        <f t="shared" si="73"/>
        <v>6</v>
      </c>
      <c r="KV56" s="881">
        <f t="shared" si="73"/>
        <v>9.5</v>
      </c>
      <c r="KW56" s="881">
        <f t="shared" si="73"/>
        <v>9.5</v>
      </c>
      <c r="KX56" s="881">
        <f t="shared" si="73"/>
        <v>9.5</v>
      </c>
      <c r="KY56" s="881">
        <f t="shared" si="73"/>
        <v>9.5</v>
      </c>
      <c r="KZ56" s="881">
        <f t="shared" si="73"/>
        <v>6.75</v>
      </c>
      <c r="LA56" s="881">
        <f t="shared" si="73"/>
        <v>6.75</v>
      </c>
      <c r="LB56" s="881">
        <f t="shared" si="73"/>
        <v>6.75</v>
      </c>
      <c r="LC56" s="881">
        <f t="shared" si="73"/>
        <v>5.625</v>
      </c>
      <c r="LD56" s="881">
        <f t="shared" si="73"/>
        <v>5.625</v>
      </c>
      <c r="LE56" s="881">
        <f t="shared" si="73"/>
        <v>5.625</v>
      </c>
      <c r="LF56" s="881">
        <f t="shared" si="73"/>
        <v>5.625</v>
      </c>
      <c r="LG56" s="881">
        <f t="shared" si="73"/>
        <v>5.625</v>
      </c>
      <c r="LH56" s="881">
        <f t="shared" si="73"/>
        <v>5.25</v>
      </c>
      <c r="LI56" s="881">
        <f t="shared" si="73"/>
        <v>5.25</v>
      </c>
      <c r="LJ56" s="881">
        <f t="shared" si="73"/>
        <v>5.25</v>
      </c>
      <c r="LK56" s="881">
        <f t="shared" si="73"/>
        <v>5.25</v>
      </c>
      <c r="LL56" s="881">
        <f t="shared" si="73"/>
        <v>5.25</v>
      </c>
      <c r="LM56" s="881">
        <f t="shared" si="73"/>
        <v>5.25</v>
      </c>
      <c r="LN56" s="881">
        <f t="shared" si="73"/>
        <v>5.25</v>
      </c>
      <c r="LO56" s="881">
        <f t="shared" si="73"/>
        <v>5.25</v>
      </c>
      <c r="LP56" s="881">
        <f t="shared" si="73"/>
        <v>5.25</v>
      </c>
      <c r="LQ56" s="881">
        <f t="shared" si="73"/>
        <v>5.25</v>
      </c>
      <c r="LR56" s="881">
        <f t="shared" si="73"/>
        <v>5.25</v>
      </c>
      <c r="LS56" s="881">
        <f t="shared" si="73"/>
        <v>5.25</v>
      </c>
      <c r="LT56" s="881">
        <f t="shared" ref="LT56:OE56" si="74">LT55-MIN($G56,(LT55-$F56)/4)</f>
        <v>5.25</v>
      </c>
      <c r="LU56" s="881">
        <f t="shared" si="74"/>
        <v>5.25</v>
      </c>
      <c r="LV56" s="881">
        <f t="shared" si="74"/>
        <v>5.25</v>
      </c>
      <c r="LW56" s="881">
        <f t="shared" si="74"/>
        <v>5.25</v>
      </c>
      <c r="LX56" s="881">
        <f t="shared" si="74"/>
        <v>5.625</v>
      </c>
      <c r="LY56" s="881">
        <f t="shared" si="74"/>
        <v>5.625</v>
      </c>
      <c r="LZ56" s="881">
        <f t="shared" si="74"/>
        <v>5.625</v>
      </c>
      <c r="MA56" s="881">
        <f t="shared" si="74"/>
        <v>5.625</v>
      </c>
      <c r="MB56" s="881">
        <f t="shared" si="74"/>
        <v>6.75</v>
      </c>
      <c r="MC56" s="881">
        <f t="shared" si="74"/>
        <v>6.75</v>
      </c>
      <c r="MD56" s="881">
        <f t="shared" si="74"/>
        <v>4.5</v>
      </c>
      <c r="ME56" s="881">
        <f t="shared" si="74"/>
        <v>4.5</v>
      </c>
      <c r="MF56" s="881">
        <f t="shared" si="74"/>
        <v>4.5</v>
      </c>
      <c r="MG56" s="881">
        <f t="shared" si="74"/>
        <v>4.5</v>
      </c>
      <c r="MH56" s="881">
        <f t="shared" si="74"/>
        <v>4.5</v>
      </c>
      <c r="MI56" s="881">
        <f t="shared" si="74"/>
        <v>4.6875</v>
      </c>
      <c r="MJ56" s="881">
        <f t="shared" si="74"/>
        <v>4.6875</v>
      </c>
      <c r="MK56" s="881">
        <f t="shared" si="74"/>
        <v>4.6875</v>
      </c>
      <c r="ML56" s="881">
        <f t="shared" si="74"/>
        <v>4.6875</v>
      </c>
      <c r="MM56" s="881">
        <f t="shared" si="74"/>
        <v>4.6875</v>
      </c>
      <c r="MN56" s="881">
        <f t="shared" si="74"/>
        <v>6</v>
      </c>
      <c r="MO56" s="881">
        <f t="shared" si="74"/>
        <v>6</v>
      </c>
      <c r="MP56" s="881">
        <f t="shared" si="74"/>
        <v>6</v>
      </c>
      <c r="MQ56" s="881">
        <f t="shared" si="74"/>
        <v>6</v>
      </c>
      <c r="MR56" s="881">
        <f t="shared" si="74"/>
        <v>6</v>
      </c>
      <c r="MS56" s="881">
        <f t="shared" si="74"/>
        <v>6</v>
      </c>
      <c r="MT56" s="881">
        <f t="shared" si="74"/>
        <v>6</v>
      </c>
      <c r="MU56" s="881">
        <f t="shared" si="74"/>
        <v>6</v>
      </c>
      <c r="MV56" s="881">
        <f t="shared" si="74"/>
        <v>9.5</v>
      </c>
      <c r="MW56" s="881">
        <f t="shared" si="74"/>
        <v>9.5</v>
      </c>
      <c r="MX56" s="881">
        <f t="shared" si="74"/>
        <v>9.5</v>
      </c>
      <c r="MY56" s="881">
        <f t="shared" si="74"/>
        <v>9.5</v>
      </c>
      <c r="MZ56" s="881">
        <f t="shared" si="74"/>
        <v>6.75</v>
      </c>
      <c r="NA56" s="881">
        <f t="shared" si="74"/>
        <v>6.75</v>
      </c>
      <c r="NB56" s="881">
        <f t="shared" si="74"/>
        <v>6.75</v>
      </c>
      <c r="NC56" s="881">
        <f t="shared" si="74"/>
        <v>5.625</v>
      </c>
      <c r="ND56" s="881">
        <f t="shared" si="74"/>
        <v>5.625</v>
      </c>
      <c r="NE56" s="881">
        <f t="shared" si="74"/>
        <v>5.625</v>
      </c>
      <c r="NF56" s="881">
        <f t="shared" si="74"/>
        <v>5.625</v>
      </c>
      <c r="NG56" s="881">
        <f t="shared" si="74"/>
        <v>5.625</v>
      </c>
      <c r="NH56" s="881">
        <f t="shared" si="74"/>
        <v>5.25</v>
      </c>
      <c r="NI56" s="881">
        <f t="shared" si="74"/>
        <v>5.25</v>
      </c>
      <c r="NJ56" s="881">
        <f t="shared" si="74"/>
        <v>5.25</v>
      </c>
      <c r="NK56" s="881">
        <f t="shared" si="74"/>
        <v>5.25</v>
      </c>
      <c r="NL56" s="881">
        <f t="shared" si="74"/>
        <v>5.25</v>
      </c>
      <c r="NM56" s="881">
        <f t="shared" si="74"/>
        <v>5.25</v>
      </c>
      <c r="NN56" s="881">
        <f t="shared" si="74"/>
        <v>5.25</v>
      </c>
      <c r="NO56" s="881">
        <f t="shared" si="74"/>
        <v>5.25</v>
      </c>
      <c r="NP56" s="881">
        <f t="shared" si="74"/>
        <v>5.25</v>
      </c>
      <c r="NQ56" s="881">
        <f t="shared" si="74"/>
        <v>5.25</v>
      </c>
      <c r="NR56" s="881">
        <f t="shared" si="74"/>
        <v>5.25</v>
      </c>
      <c r="NS56" s="881">
        <f t="shared" si="74"/>
        <v>5.25</v>
      </c>
      <c r="NT56" s="881">
        <f t="shared" si="74"/>
        <v>5.25</v>
      </c>
      <c r="NU56" s="881">
        <f t="shared" si="74"/>
        <v>5.25</v>
      </c>
      <c r="NV56" s="881">
        <f t="shared" si="74"/>
        <v>5.25</v>
      </c>
      <c r="NW56" s="881">
        <f t="shared" si="74"/>
        <v>5.25</v>
      </c>
      <c r="NX56" s="881">
        <f t="shared" si="74"/>
        <v>5.625</v>
      </c>
      <c r="NY56" s="881">
        <f t="shared" si="74"/>
        <v>5.625</v>
      </c>
      <c r="NZ56" s="881">
        <f t="shared" si="74"/>
        <v>5.625</v>
      </c>
      <c r="OA56" s="881">
        <f t="shared" si="74"/>
        <v>5.625</v>
      </c>
      <c r="OB56" s="881">
        <f t="shared" si="74"/>
        <v>6.75</v>
      </c>
      <c r="OC56" s="881">
        <f t="shared" si="74"/>
        <v>6.75</v>
      </c>
      <c r="OD56" s="881">
        <f t="shared" si="74"/>
        <v>4.5</v>
      </c>
      <c r="OE56" s="881">
        <f t="shared" si="74"/>
        <v>4.5</v>
      </c>
      <c r="OF56" s="881">
        <f t="shared" ref="OF56:QQ56" si="75">OF55-MIN($G56,(OF55-$F56)/4)</f>
        <v>4.5</v>
      </c>
      <c r="OG56" s="881">
        <f t="shared" si="75"/>
        <v>4.5</v>
      </c>
      <c r="OH56" s="881">
        <f t="shared" si="75"/>
        <v>4.5</v>
      </c>
      <c r="OI56" s="881">
        <f t="shared" si="75"/>
        <v>4.6875</v>
      </c>
      <c r="OJ56" s="881">
        <f t="shared" si="75"/>
        <v>4.6875</v>
      </c>
      <c r="OK56" s="881">
        <f t="shared" si="75"/>
        <v>4.6875</v>
      </c>
      <c r="OL56" s="881">
        <f t="shared" si="75"/>
        <v>4.6875</v>
      </c>
      <c r="OM56" s="881">
        <f t="shared" si="75"/>
        <v>4.6875</v>
      </c>
      <c r="ON56" s="881">
        <f t="shared" si="75"/>
        <v>6</v>
      </c>
      <c r="OO56" s="881">
        <f t="shared" si="75"/>
        <v>6</v>
      </c>
      <c r="OP56" s="881">
        <f t="shared" si="75"/>
        <v>6</v>
      </c>
      <c r="OQ56" s="881">
        <f t="shared" si="75"/>
        <v>6</v>
      </c>
      <c r="OR56" s="881">
        <f t="shared" si="75"/>
        <v>6</v>
      </c>
      <c r="OS56" s="881">
        <f t="shared" si="75"/>
        <v>6</v>
      </c>
      <c r="OT56" s="881">
        <f t="shared" si="75"/>
        <v>6</v>
      </c>
      <c r="OU56" s="881">
        <f t="shared" si="75"/>
        <v>6</v>
      </c>
      <c r="OV56" s="881">
        <f t="shared" si="75"/>
        <v>9.5</v>
      </c>
      <c r="OW56" s="881">
        <f t="shared" si="75"/>
        <v>9.5</v>
      </c>
      <c r="OX56" s="881">
        <f t="shared" si="75"/>
        <v>9.5</v>
      </c>
      <c r="OY56" s="881">
        <f t="shared" si="75"/>
        <v>9.5</v>
      </c>
      <c r="OZ56" s="881">
        <f t="shared" si="75"/>
        <v>6.75</v>
      </c>
      <c r="PA56" s="881">
        <f t="shared" si="75"/>
        <v>6.75</v>
      </c>
      <c r="PB56" s="881">
        <f t="shared" si="75"/>
        <v>6.75</v>
      </c>
      <c r="PC56" s="881">
        <f t="shared" si="75"/>
        <v>5.625</v>
      </c>
      <c r="PD56" s="881">
        <f t="shared" si="75"/>
        <v>5.625</v>
      </c>
      <c r="PE56" s="881">
        <f t="shared" si="75"/>
        <v>5.625</v>
      </c>
      <c r="PF56" s="881">
        <f t="shared" si="75"/>
        <v>5.625</v>
      </c>
      <c r="PG56" s="881">
        <f t="shared" si="75"/>
        <v>5.625</v>
      </c>
      <c r="PH56" s="881">
        <f t="shared" si="75"/>
        <v>5.25</v>
      </c>
      <c r="PI56" s="881">
        <f t="shared" si="75"/>
        <v>5.25</v>
      </c>
      <c r="PJ56" s="881">
        <f t="shared" si="75"/>
        <v>5.25</v>
      </c>
      <c r="PK56" s="881">
        <f t="shared" si="75"/>
        <v>5.25</v>
      </c>
      <c r="PL56" s="881">
        <f t="shared" si="75"/>
        <v>5.25</v>
      </c>
      <c r="PM56" s="881">
        <f t="shared" si="75"/>
        <v>5.25</v>
      </c>
      <c r="PN56" s="881">
        <f t="shared" si="75"/>
        <v>5.25</v>
      </c>
      <c r="PO56" s="881">
        <f t="shared" si="75"/>
        <v>5.25</v>
      </c>
      <c r="PP56" s="881">
        <f t="shared" si="75"/>
        <v>5.25</v>
      </c>
      <c r="PQ56" s="881">
        <f t="shared" si="75"/>
        <v>5.25</v>
      </c>
      <c r="PR56" s="881">
        <f t="shared" si="75"/>
        <v>5.25</v>
      </c>
      <c r="PS56" s="881">
        <f t="shared" si="75"/>
        <v>5.25</v>
      </c>
      <c r="PT56" s="881">
        <f t="shared" si="75"/>
        <v>5.25</v>
      </c>
      <c r="PU56" s="881">
        <f t="shared" si="75"/>
        <v>5.25</v>
      </c>
      <c r="PV56" s="881">
        <f t="shared" si="75"/>
        <v>5.25</v>
      </c>
      <c r="PW56" s="881">
        <f t="shared" si="75"/>
        <v>5.25</v>
      </c>
      <c r="PX56" s="881">
        <f t="shared" si="75"/>
        <v>5.625</v>
      </c>
      <c r="PY56" s="881">
        <f t="shared" si="75"/>
        <v>5.625</v>
      </c>
      <c r="PZ56" s="881">
        <f t="shared" si="75"/>
        <v>5.625</v>
      </c>
      <c r="QA56" s="881">
        <f t="shared" si="75"/>
        <v>5.625</v>
      </c>
      <c r="QB56" s="881">
        <f t="shared" si="75"/>
        <v>6.75</v>
      </c>
      <c r="QC56" s="881">
        <f t="shared" si="75"/>
        <v>6.75</v>
      </c>
      <c r="QD56" s="881">
        <f t="shared" si="75"/>
        <v>4.5</v>
      </c>
      <c r="QE56" s="881">
        <f t="shared" si="75"/>
        <v>4.5</v>
      </c>
      <c r="QF56" s="881">
        <f t="shared" si="75"/>
        <v>4.5</v>
      </c>
      <c r="QG56" s="881">
        <f t="shared" si="75"/>
        <v>4.5</v>
      </c>
      <c r="QH56" s="881">
        <f t="shared" si="75"/>
        <v>4.5</v>
      </c>
      <c r="QI56" s="881">
        <f t="shared" si="75"/>
        <v>4.6875</v>
      </c>
      <c r="QJ56" s="881">
        <f t="shared" si="75"/>
        <v>4.6875</v>
      </c>
      <c r="QK56" s="881">
        <f t="shared" si="75"/>
        <v>4.6875</v>
      </c>
      <c r="QL56" s="881">
        <f t="shared" si="75"/>
        <v>4.6875</v>
      </c>
      <c r="QM56" s="881">
        <f t="shared" si="75"/>
        <v>4.6875</v>
      </c>
      <c r="QN56" s="881">
        <f t="shared" si="75"/>
        <v>6</v>
      </c>
      <c r="QO56" s="881">
        <f t="shared" si="75"/>
        <v>6</v>
      </c>
      <c r="QP56" s="881">
        <f t="shared" si="75"/>
        <v>6</v>
      </c>
      <c r="QQ56" s="881">
        <f t="shared" si="75"/>
        <v>6</v>
      </c>
      <c r="QR56" s="881">
        <f t="shared" ref="QR56:SJ56" si="76">QR55-MIN($G56,(QR55-$F56)/4)</f>
        <v>6</v>
      </c>
      <c r="QS56" s="881">
        <f t="shared" si="76"/>
        <v>6</v>
      </c>
      <c r="QT56" s="881">
        <f t="shared" si="76"/>
        <v>6</v>
      </c>
      <c r="QU56" s="881">
        <f t="shared" si="76"/>
        <v>6</v>
      </c>
      <c r="QV56" s="881">
        <f t="shared" si="76"/>
        <v>9.5</v>
      </c>
      <c r="QW56" s="881">
        <f t="shared" si="76"/>
        <v>9.5</v>
      </c>
      <c r="QX56" s="881">
        <f t="shared" si="76"/>
        <v>9.5</v>
      </c>
      <c r="QY56" s="881">
        <f t="shared" si="76"/>
        <v>9.5</v>
      </c>
      <c r="QZ56" s="881">
        <f t="shared" si="76"/>
        <v>6.75</v>
      </c>
      <c r="RA56" s="881">
        <f t="shared" si="76"/>
        <v>6.75</v>
      </c>
      <c r="RB56" s="881">
        <f t="shared" si="76"/>
        <v>6.75</v>
      </c>
      <c r="RC56" s="881">
        <f t="shared" si="76"/>
        <v>5.625</v>
      </c>
      <c r="RD56" s="881">
        <f t="shared" si="76"/>
        <v>5.625</v>
      </c>
      <c r="RE56" s="881">
        <f t="shared" si="76"/>
        <v>5.625</v>
      </c>
      <c r="RF56" s="881">
        <f t="shared" si="76"/>
        <v>5.625</v>
      </c>
      <c r="RG56" s="881">
        <f t="shared" si="76"/>
        <v>5.625</v>
      </c>
      <c r="RH56" s="881">
        <f t="shared" si="76"/>
        <v>5.25</v>
      </c>
      <c r="RI56" s="881">
        <f t="shared" si="76"/>
        <v>5.25</v>
      </c>
      <c r="RJ56" s="881">
        <f t="shared" si="76"/>
        <v>5.25</v>
      </c>
      <c r="RK56" s="881">
        <f t="shared" si="76"/>
        <v>5.25</v>
      </c>
      <c r="RL56" s="881">
        <f t="shared" si="76"/>
        <v>5.25</v>
      </c>
      <c r="RM56" s="881">
        <f t="shared" si="76"/>
        <v>5.25</v>
      </c>
      <c r="RN56" s="881">
        <f t="shared" si="76"/>
        <v>5.25</v>
      </c>
      <c r="RO56" s="881">
        <f t="shared" si="76"/>
        <v>5.25</v>
      </c>
      <c r="RP56" s="881">
        <f t="shared" si="76"/>
        <v>5.25</v>
      </c>
      <c r="RQ56" s="881">
        <f t="shared" si="76"/>
        <v>5.25</v>
      </c>
      <c r="RR56" s="881">
        <f t="shared" si="76"/>
        <v>5.25</v>
      </c>
      <c r="RS56" s="881">
        <f t="shared" si="76"/>
        <v>5.25</v>
      </c>
      <c r="RT56" s="881">
        <f t="shared" si="76"/>
        <v>5.25</v>
      </c>
      <c r="RU56" s="881">
        <f t="shared" si="76"/>
        <v>5.25</v>
      </c>
      <c r="RV56" s="881">
        <f t="shared" si="76"/>
        <v>5.25</v>
      </c>
      <c r="RW56" s="881">
        <f t="shared" si="76"/>
        <v>5.25</v>
      </c>
      <c r="RX56" s="881">
        <f t="shared" si="76"/>
        <v>5.625</v>
      </c>
      <c r="RY56" s="881">
        <f t="shared" si="76"/>
        <v>5.625</v>
      </c>
      <c r="RZ56" s="881">
        <f t="shared" si="76"/>
        <v>5.625</v>
      </c>
      <c r="SA56" s="881">
        <f t="shared" si="76"/>
        <v>5.625</v>
      </c>
      <c r="SB56" s="881">
        <f t="shared" si="76"/>
        <v>6.75</v>
      </c>
      <c r="SC56" s="881">
        <f t="shared" si="76"/>
        <v>6.75</v>
      </c>
      <c r="SD56" s="881">
        <f t="shared" si="76"/>
        <v>4.5</v>
      </c>
      <c r="SE56" s="881">
        <f t="shared" si="76"/>
        <v>4.5</v>
      </c>
      <c r="SF56" s="881">
        <f t="shared" si="76"/>
        <v>4.5</v>
      </c>
      <c r="SG56" s="881">
        <f t="shared" si="76"/>
        <v>4.5</v>
      </c>
      <c r="SH56" s="881">
        <f t="shared" si="76"/>
        <v>4.5</v>
      </c>
      <c r="SI56" s="881">
        <f t="shared" si="76"/>
        <v>4.6875</v>
      </c>
      <c r="SJ56" s="881">
        <f t="shared" si="76"/>
        <v>4.6875</v>
      </c>
      <c r="SK56" s="267">
        <f>SJ56</f>
        <v>4.6875</v>
      </c>
      <c r="SL56" s="254"/>
      <c r="SM56" s="242"/>
      <c r="SN56" s="242"/>
      <c r="SO56" s="242"/>
    </row>
    <row r="57" spans="1:509" outlineLevel="3" x14ac:dyDescent="0.35">
      <c r="A57" s="242"/>
      <c r="B57" s="251"/>
      <c r="C57" s="438">
        <f t="shared" si="33"/>
        <v>4</v>
      </c>
      <c r="D57" s="267"/>
      <c r="E57" s="316"/>
      <c r="F57" s="322">
        <f t="shared" si="68"/>
        <v>13</v>
      </c>
      <c r="G57" s="322">
        <f t="shared" si="50"/>
        <v>2.5</v>
      </c>
      <c r="H57" s="267"/>
      <c r="I57" s="455"/>
      <c r="J57" s="456" t="s">
        <v>174</v>
      </c>
      <c r="K57" s="457"/>
      <c r="L57" s="882">
        <f t="shared" ref="L57:BW57" si="77">L55+MIN($G57,($F57-L55)/4)</f>
        <v>8.5</v>
      </c>
      <c r="M57" s="882">
        <f t="shared" si="77"/>
        <v>8.5</v>
      </c>
      <c r="N57" s="882">
        <f t="shared" si="77"/>
        <v>8.5</v>
      </c>
      <c r="O57" s="882">
        <f t="shared" si="77"/>
        <v>8.5</v>
      </c>
      <c r="P57" s="882">
        <f t="shared" si="77"/>
        <v>8.5</v>
      </c>
      <c r="Q57" s="882">
        <f t="shared" si="77"/>
        <v>8.5</v>
      </c>
      <c r="R57" s="882">
        <f t="shared" si="77"/>
        <v>8.5</v>
      </c>
      <c r="S57" s="882">
        <f t="shared" si="77"/>
        <v>8.5</v>
      </c>
      <c r="T57" s="882">
        <f t="shared" si="77"/>
        <v>8.5</v>
      </c>
      <c r="U57" s="882">
        <f t="shared" si="77"/>
        <v>8.5</v>
      </c>
      <c r="V57" s="882">
        <f t="shared" si="77"/>
        <v>8.5</v>
      </c>
      <c r="W57" s="882">
        <f t="shared" si="77"/>
        <v>8.5</v>
      </c>
      <c r="X57" s="882">
        <f t="shared" si="77"/>
        <v>7.9375</v>
      </c>
      <c r="Y57" s="882">
        <f t="shared" si="77"/>
        <v>7.9375</v>
      </c>
      <c r="Z57" s="882">
        <f t="shared" si="77"/>
        <v>7.9375</v>
      </c>
      <c r="AA57" s="882">
        <f t="shared" si="77"/>
        <v>7.9375</v>
      </c>
      <c r="AB57" s="882">
        <f t="shared" si="77"/>
        <v>7.5625</v>
      </c>
      <c r="AC57" s="882">
        <f t="shared" si="77"/>
        <v>7.5625</v>
      </c>
      <c r="AD57" s="882">
        <f t="shared" si="77"/>
        <v>6.625</v>
      </c>
      <c r="AE57" s="882">
        <f t="shared" si="77"/>
        <v>6.625</v>
      </c>
      <c r="AF57" s="882">
        <f t="shared" si="77"/>
        <v>7</v>
      </c>
      <c r="AG57" s="882">
        <f t="shared" si="77"/>
        <v>7</v>
      </c>
      <c r="AH57" s="882">
        <f t="shared" si="77"/>
        <v>7</v>
      </c>
      <c r="AI57" s="882">
        <f t="shared" si="77"/>
        <v>7.0749999999999993</v>
      </c>
      <c r="AJ57" s="882">
        <f t="shared" si="77"/>
        <v>7.0749999999999993</v>
      </c>
      <c r="AK57" s="882">
        <f t="shared" si="77"/>
        <v>7.0749999999999993</v>
      </c>
      <c r="AL57" s="882">
        <f t="shared" si="77"/>
        <v>7.0749999999999993</v>
      </c>
      <c r="AM57" s="882">
        <f t="shared" si="77"/>
        <v>7.0749999999999993</v>
      </c>
      <c r="AN57" s="882">
        <f t="shared" si="77"/>
        <v>10</v>
      </c>
      <c r="AO57" s="882">
        <f t="shared" si="77"/>
        <v>10</v>
      </c>
      <c r="AP57" s="882">
        <f t="shared" si="77"/>
        <v>10</v>
      </c>
      <c r="AQ57" s="882">
        <f t="shared" si="77"/>
        <v>10</v>
      </c>
      <c r="AR57" s="882">
        <f t="shared" si="77"/>
        <v>10</v>
      </c>
      <c r="AS57" s="882">
        <f t="shared" si="77"/>
        <v>10</v>
      </c>
      <c r="AT57" s="882">
        <f t="shared" si="77"/>
        <v>10</v>
      </c>
      <c r="AU57" s="882">
        <f t="shared" si="77"/>
        <v>10</v>
      </c>
      <c r="AV57" s="882">
        <f t="shared" si="77"/>
        <v>11.5</v>
      </c>
      <c r="AW57" s="882">
        <f t="shared" si="77"/>
        <v>11.5</v>
      </c>
      <c r="AX57" s="882">
        <f t="shared" si="77"/>
        <v>11.5</v>
      </c>
      <c r="AY57" s="882">
        <f t="shared" si="77"/>
        <v>11.5</v>
      </c>
      <c r="AZ57" s="882">
        <f t="shared" si="77"/>
        <v>9.625</v>
      </c>
      <c r="BA57" s="882">
        <f t="shared" si="77"/>
        <v>9.625</v>
      </c>
      <c r="BB57" s="882">
        <f t="shared" si="77"/>
        <v>9.625</v>
      </c>
      <c r="BC57" s="882">
        <f t="shared" si="77"/>
        <v>9.4375</v>
      </c>
      <c r="BD57" s="882">
        <f t="shared" si="77"/>
        <v>9.25</v>
      </c>
      <c r="BE57" s="882">
        <f t="shared" si="77"/>
        <v>9.0625</v>
      </c>
      <c r="BF57" s="882">
        <f t="shared" si="77"/>
        <v>9.0625</v>
      </c>
      <c r="BG57" s="882">
        <f t="shared" si="77"/>
        <v>8.875</v>
      </c>
      <c r="BH57" s="882">
        <f t="shared" si="77"/>
        <v>8.875</v>
      </c>
      <c r="BI57" s="882">
        <f t="shared" si="77"/>
        <v>8.8000000000000007</v>
      </c>
      <c r="BJ57" s="882">
        <f t="shared" si="77"/>
        <v>8.7249999999999996</v>
      </c>
      <c r="BK57" s="882">
        <f t="shared" si="77"/>
        <v>8.65</v>
      </c>
      <c r="BL57" s="882">
        <f t="shared" si="77"/>
        <v>8.5749999999999993</v>
      </c>
      <c r="BM57" s="882">
        <f t="shared" si="77"/>
        <v>8.5</v>
      </c>
      <c r="BN57" s="882">
        <f t="shared" si="77"/>
        <v>8.5</v>
      </c>
      <c r="BO57" s="882">
        <f t="shared" si="77"/>
        <v>8.5</v>
      </c>
      <c r="BP57" s="882">
        <f t="shared" si="77"/>
        <v>8.5</v>
      </c>
      <c r="BQ57" s="882">
        <f t="shared" si="77"/>
        <v>8.5</v>
      </c>
      <c r="BR57" s="882">
        <f t="shared" si="77"/>
        <v>8.5</v>
      </c>
      <c r="BS57" s="882">
        <f t="shared" si="77"/>
        <v>8.4250000000000007</v>
      </c>
      <c r="BT57" s="882">
        <f t="shared" si="77"/>
        <v>8.35</v>
      </c>
      <c r="BU57" s="882">
        <f t="shared" si="77"/>
        <v>8.2750000000000004</v>
      </c>
      <c r="BV57" s="882">
        <f t="shared" si="77"/>
        <v>8.1999999999999993</v>
      </c>
      <c r="BW57" s="882">
        <f t="shared" si="77"/>
        <v>8.125</v>
      </c>
      <c r="BX57" s="882">
        <f t="shared" ref="BX57:EI57" si="78">BX55+MIN($G57,($F57-BX55)/4)</f>
        <v>8.125</v>
      </c>
      <c r="BY57" s="882">
        <f t="shared" si="78"/>
        <v>7.9375</v>
      </c>
      <c r="BZ57" s="882">
        <f t="shared" si="78"/>
        <v>7.9375</v>
      </c>
      <c r="CA57" s="882">
        <f t="shared" si="78"/>
        <v>7.75</v>
      </c>
      <c r="CB57" s="882">
        <f t="shared" si="78"/>
        <v>7.75</v>
      </c>
      <c r="CC57" s="882">
        <f t="shared" si="78"/>
        <v>7.5625</v>
      </c>
      <c r="CD57" s="882">
        <f t="shared" si="78"/>
        <v>7.375</v>
      </c>
      <c r="CE57" s="882">
        <f t="shared" si="78"/>
        <v>7.375</v>
      </c>
      <c r="CF57" s="882">
        <f t="shared" si="78"/>
        <v>7.1875</v>
      </c>
      <c r="CG57" s="882">
        <f t="shared" si="78"/>
        <v>7.1875</v>
      </c>
      <c r="CH57" s="882">
        <f t="shared" si="78"/>
        <v>7.1875</v>
      </c>
      <c r="CI57" s="882">
        <f t="shared" si="78"/>
        <v>7.0749999999999993</v>
      </c>
      <c r="CJ57" s="882">
        <f t="shared" si="78"/>
        <v>7.0749999999999993</v>
      </c>
      <c r="CK57" s="882">
        <f t="shared" si="78"/>
        <v>7.0749999999999993</v>
      </c>
      <c r="CL57" s="882">
        <f t="shared" si="78"/>
        <v>7.0749999999999993</v>
      </c>
      <c r="CM57" s="882">
        <f t="shared" si="78"/>
        <v>7.0749999999999993</v>
      </c>
      <c r="CN57" s="882">
        <f t="shared" si="78"/>
        <v>8.5</v>
      </c>
      <c r="CO57" s="882">
        <f t="shared" si="78"/>
        <v>8.5</v>
      </c>
      <c r="CP57" s="882">
        <f t="shared" si="78"/>
        <v>8.5</v>
      </c>
      <c r="CQ57" s="882">
        <f t="shared" si="78"/>
        <v>8.5</v>
      </c>
      <c r="CR57" s="882">
        <f t="shared" si="78"/>
        <v>8.5</v>
      </c>
      <c r="CS57" s="882">
        <f t="shared" si="78"/>
        <v>8.5</v>
      </c>
      <c r="CT57" s="882">
        <f t="shared" si="78"/>
        <v>8.5</v>
      </c>
      <c r="CU57" s="882">
        <f t="shared" si="78"/>
        <v>8.5</v>
      </c>
      <c r="CV57" s="882">
        <f t="shared" si="78"/>
        <v>11.5</v>
      </c>
      <c r="CW57" s="882">
        <f t="shared" si="78"/>
        <v>11.5</v>
      </c>
      <c r="CX57" s="882">
        <f t="shared" si="78"/>
        <v>11.5</v>
      </c>
      <c r="CY57" s="882">
        <f t="shared" si="78"/>
        <v>11.5</v>
      </c>
      <c r="CZ57" s="882">
        <f t="shared" si="78"/>
        <v>9.25</v>
      </c>
      <c r="DA57" s="882">
        <f t="shared" si="78"/>
        <v>9.25</v>
      </c>
      <c r="DB57" s="882">
        <f t="shared" si="78"/>
        <v>9.25</v>
      </c>
      <c r="DC57" s="882">
        <f t="shared" si="78"/>
        <v>8.125</v>
      </c>
      <c r="DD57" s="882">
        <f t="shared" si="78"/>
        <v>8.125</v>
      </c>
      <c r="DE57" s="882">
        <f t="shared" si="78"/>
        <v>8.125</v>
      </c>
      <c r="DF57" s="882">
        <f t="shared" si="78"/>
        <v>8.125</v>
      </c>
      <c r="DG57" s="882">
        <f t="shared" si="78"/>
        <v>8.125</v>
      </c>
      <c r="DH57" s="882">
        <f t="shared" si="78"/>
        <v>7.5625</v>
      </c>
      <c r="DI57" s="882">
        <f t="shared" si="78"/>
        <v>7.5625</v>
      </c>
      <c r="DJ57" s="882">
        <f t="shared" si="78"/>
        <v>7.5625</v>
      </c>
      <c r="DK57" s="882">
        <f t="shared" si="78"/>
        <v>7.5625</v>
      </c>
      <c r="DL57" s="882">
        <f t="shared" si="78"/>
        <v>7.5625</v>
      </c>
      <c r="DM57" s="882">
        <f t="shared" si="78"/>
        <v>7.5625</v>
      </c>
      <c r="DN57" s="882">
        <f t="shared" si="78"/>
        <v>7.5625</v>
      </c>
      <c r="DO57" s="882">
        <f t="shared" si="78"/>
        <v>7.5625</v>
      </c>
      <c r="DP57" s="882">
        <f t="shared" si="78"/>
        <v>7.5625</v>
      </c>
      <c r="DQ57" s="882">
        <f t="shared" si="78"/>
        <v>7.5625</v>
      </c>
      <c r="DR57" s="882">
        <f t="shared" si="78"/>
        <v>7.5625</v>
      </c>
      <c r="DS57" s="882">
        <f t="shared" si="78"/>
        <v>7.5625</v>
      </c>
      <c r="DT57" s="882">
        <f t="shared" si="78"/>
        <v>7.5625</v>
      </c>
      <c r="DU57" s="882">
        <f t="shared" si="78"/>
        <v>7.5625</v>
      </c>
      <c r="DV57" s="882">
        <f t="shared" si="78"/>
        <v>7.5625</v>
      </c>
      <c r="DW57" s="882">
        <f t="shared" si="78"/>
        <v>7.5625</v>
      </c>
      <c r="DX57" s="882">
        <f t="shared" si="78"/>
        <v>7.5625</v>
      </c>
      <c r="DY57" s="882">
        <f t="shared" si="78"/>
        <v>7.5625</v>
      </c>
      <c r="DZ57" s="882">
        <f t="shared" si="78"/>
        <v>7.5625</v>
      </c>
      <c r="EA57" s="882">
        <f t="shared" si="78"/>
        <v>7.5625</v>
      </c>
      <c r="EB57" s="882">
        <f t="shared" si="78"/>
        <v>7.5625</v>
      </c>
      <c r="EC57" s="882">
        <f t="shared" si="78"/>
        <v>9.25</v>
      </c>
      <c r="ED57" s="882">
        <f t="shared" si="78"/>
        <v>7</v>
      </c>
      <c r="EE57" s="882">
        <f t="shared" si="78"/>
        <v>7</v>
      </c>
      <c r="EF57" s="882">
        <f t="shared" si="78"/>
        <v>7</v>
      </c>
      <c r="EG57" s="882">
        <f t="shared" si="78"/>
        <v>7</v>
      </c>
      <c r="EH57" s="882">
        <f t="shared" si="78"/>
        <v>7</v>
      </c>
      <c r="EI57" s="882">
        <f t="shared" si="78"/>
        <v>7.1875</v>
      </c>
      <c r="EJ57" s="882">
        <f t="shared" ref="EJ57:GU57" si="79">EJ55+MIN($G57,($F57-EJ55)/4)</f>
        <v>7.1875</v>
      </c>
      <c r="EK57" s="882">
        <f t="shared" si="79"/>
        <v>7.1875</v>
      </c>
      <c r="EL57" s="882">
        <f t="shared" si="79"/>
        <v>7.1875</v>
      </c>
      <c r="EM57" s="882">
        <f t="shared" si="79"/>
        <v>7.1875</v>
      </c>
      <c r="EN57" s="882">
        <f t="shared" si="79"/>
        <v>8.5</v>
      </c>
      <c r="EO57" s="882">
        <f t="shared" si="79"/>
        <v>8.5</v>
      </c>
      <c r="EP57" s="882">
        <f t="shared" si="79"/>
        <v>8.5</v>
      </c>
      <c r="EQ57" s="882">
        <f t="shared" si="79"/>
        <v>8.5</v>
      </c>
      <c r="ER57" s="882">
        <f t="shared" si="79"/>
        <v>8.5</v>
      </c>
      <c r="ES57" s="882">
        <f t="shared" si="79"/>
        <v>8.5</v>
      </c>
      <c r="ET57" s="882">
        <f t="shared" si="79"/>
        <v>8.5</v>
      </c>
      <c r="EU57" s="882">
        <f t="shared" si="79"/>
        <v>8.5</v>
      </c>
      <c r="EV57" s="882">
        <f t="shared" si="79"/>
        <v>11.5</v>
      </c>
      <c r="EW57" s="882">
        <f t="shared" si="79"/>
        <v>11.5</v>
      </c>
      <c r="EX57" s="882">
        <f t="shared" si="79"/>
        <v>11.5</v>
      </c>
      <c r="EY57" s="882">
        <f t="shared" si="79"/>
        <v>11.5</v>
      </c>
      <c r="EZ57" s="882">
        <f t="shared" si="79"/>
        <v>9.25</v>
      </c>
      <c r="FA57" s="882">
        <f t="shared" si="79"/>
        <v>9.25</v>
      </c>
      <c r="FB57" s="882">
        <f t="shared" si="79"/>
        <v>9.25</v>
      </c>
      <c r="FC57" s="882">
        <f t="shared" si="79"/>
        <v>8.125</v>
      </c>
      <c r="FD57" s="882">
        <f t="shared" si="79"/>
        <v>8.125</v>
      </c>
      <c r="FE57" s="882">
        <f t="shared" si="79"/>
        <v>8.125</v>
      </c>
      <c r="FF57" s="882">
        <f t="shared" si="79"/>
        <v>8.125</v>
      </c>
      <c r="FG57" s="882">
        <f t="shared" si="79"/>
        <v>8.125</v>
      </c>
      <c r="FH57" s="882">
        <f t="shared" si="79"/>
        <v>7.75</v>
      </c>
      <c r="FI57" s="882">
        <f t="shared" si="79"/>
        <v>7.75</v>
      </c>
      <c r="FJ57" s="882">
        <f t="shared" si="79"/>
        <v>7.75</v>
      </c>
      <c r="FK57" s="882">
        <f t="shared" si="79"/>
        <v>7.75</v>
      </c>
      <c r="FL57" s="882">
        <f t="shared" si="79"/>
        <v>7.75</v>
      </c>
      <c r="FM57" s="882">
        <f t="shared" si="79"/>
        <v>7.75</v>
      </c>
      <c r="FN57" s="882">
        <f t="shared" si="79"/>
        <v>7.75</v>
      </c>
      <c r="FO57" s="882">
        <f t="shared" si="79"/>
        <v>7.75</v>
      </c>
      <c r="FP57" s="882">
        <f t="shared" si="79"/>
        <v>7.75</v>
      </c>
      <c r="FQ57" s="882">
        <f t="shared" si="79"/>
        <v>7.75</v>
      </c>
      <c r="FR57" s="882">
        <f t="shared" si="79"/>
        <v>7.75</v>
      </c>
      <c r="FS57" s="882">
        <f t="shared" si="79"/>
        <v>7.75</v>
      </c>
      <c r="FT57" s="882">
        <f t="shared" si="79"/>
        <v>7.75</v>
      </c>
      <c r="FU57" s="882">
        <f t="shared" si="79"/>
        <v>7.75</v>
      </c>
      <c r="FV57" s="882">
        <f t="shared" si="79"/>
        <v>7.75</v>
      </c>
      <c r="FW57" s="882">
        <f t="shared" si="79"/>
        <v>7.75</v>
      </c>
      <c r="FX57" s="882">
        <f t="shared" si="79"/>
        <v>8.125</v>
      </c>
      <c r="FY57" s="882">
        <f t="shared" si="79"/>
        <v>8.125</v>
      </c>
      <c r="FZ57" s="882">
        <f t="shared" si="79"/>
        <v>8.125</v>
      </c>
      <c r="GA57" s="882">
        <f t="shared" si="79"/>
        <v>8.125</v>
      </c>
      <c r="GB57" s="882">
        <f t="shared" si="79"/>
        <v>9.25</v>
      </c>
      <c r="GC57" s="882">
        <f t="shared" si="79"/>
        <v>9.25</v>
      </c>
      <c r="GD57" s="882">
        <f t="shared" si="79"/>
        <v>7</v>
      </c>
      <c r="GE57" s="882">
        <f t="shared" si="79"/>
        <v>7</v>
      </c>
      <c r="GF57" s="882">
        <f t="shared" si="79"/>
        <v>7</v>
      </c>
      <c r="GG57" s="882">
        <f t="shared" si="79"/>
        <v>7</v>
      </c>
      <c r="GH57" s="882">
        <f t="shared" si="79"/>
        <v>7</v>
      </c>
      <c r="GI57" s="882">
        <f t="shared" si="79"/>
        <v>7.1875</v>
      </c>
      <c r="GJ57" s="882">
        <f t="shared" si="79"/>
        <v>7.1875</v>
      </c>
      <c r="GK57" s="882">
        <f t="shared" si="79"/>
        <v>7.1875</v>
      </c>
      <c r="GL57" s="882">
        <f t="shared" si="79"/>
        <v>7.1875</v>
      </c>
      <c r="GM57" s="882">
        <f t="shared" si="79"/>
        <v>7.1875</v>
      </c>
      <c r="GN57" s="882">
        <f t="shared" si="79"/>
        <v>8.5</v>
      </c>
      <c r="GO57" s="882">
        <f t="shared" si="79"/>
        <v>8.5</v>
      </c>
      <c r="GP57" s="882">
        <f t="shared" si="79"/>
        <v>8.5</v>
      </c>
      <c r="GQ57" s="882">
        <f t="shared" si="79"/>
        <v>8.5</v>
      </c>
      <c r="GR57" s="882">
        <f t="shared" si="79"/>
        <v>8.5</v>
      </c>
      <c r="GS57" s="882">
        <f t="shared" si="79"/>
        <v>8.5</v>
      </c>
      <c r="GT57" s="882">
        <f t="shared" si="79"/>
        <v>8.5</v>
      </c>
      <c r="GU57" s="882">
        <f t="shared" si="79"/>
        <v>8.5</v>
      </c>
      <c r="GV57" s="882">
        <f t="shared" ref="GV57:JG57" si="80">GV55+MIN($G57,($F57-GV55)/4)</f>
        <v>11.5</v>
      </c>
      <c r="GW57" s="882">
        <f t="shared" si="80"/>
        <v>11.5</v>
      </c>
      <c r="GX57" s="882">
        <f t="shared" si="80"/>
        <v>11.5</v>
      </c>
      <c r="GY57" s="882">
        <f t="shared" si="80"/>
        <v>11.5</v>
      </c>
      <c r="GZ57" s="882">
        <f t="shared" si="80"/>
        <v>9.25</v>
      </c>
      <c r="HA57" s="882">
        <f t="shared" si="80"/>
        <v>9.25</v>
      </c>
      <c r="HB57" s="882">
        <f t="shared" si="80"/>
        <v>9.25</v>
      </c>
      <c r="HC57" s="882">
        <f t="shared" si="80"/>
        <v>8.125</v>
      </c>
      <c r="HD57" s="882">
        <f t="shared" si="80"/>
        <v>8.125</v>
      </c>
      <c r="HE57" s="882">
        <f t="shared" si="80"/>
        <v>8.125</v>
      </c>
      <c r="HF57" s="882">
        <f t="shared" si="80"/>
        <v>8.125</v>
      </c>
      <c r="HG57" s="882">
        <f t="shared" si="80"/>
        <v>8.125</v>
      </c>
      <c r="HH57" s="882">
        <f t="shared" si="80"/>
        <v>7.75</v>
      </c>
      <c r="HI57" s="882">
        <f t="shared" si="80"/>
        <v>7.75</v>
      </c>
      <c r="HJ57" s="882">
        <f t="shared" si="80"/>
        <v>7.75</v>
      </c>
      <c r="HK57" s="882">
        <f t="shared" si="80"/>
        <v>7.75</v>
      </c>
      <c r="HL57" s="882">
        <f t="shared" si="80"/>
        <v>7.75</v>
      </c>
      <c r="HM57" s="882">
        <f t="shared" si="80"/>
        <v>7.75</v>
      </c>
      <c r="HN57" s="882">
        <f t="shared" si="80"/>
        <v>7.75</v>
      </c>
      <c r="HO57" s="882">
        <f t="shared" si="80"/>
        <v>7.75</v>
      </c>
      <c r="HP57" s="882">
        <f t="shared" si="80"/>
        <v>7.75</v>
      </c>
      <c r="HQ57" s="882">
        <f t="shared" si="80"/>
        <v>7.75</v>
      </c>
      <c r="HR57" s="882">
        <f t="shared" si="80"/>
        <v>7.75</v>
      </c>
      <c r="HS57" s="882">
        <f t="shared" si="80"/>
        <v>7.75</v>
      </c>
      <c r="HT57" s="882">
        <f t="shared" si="80"/>
        <v>7.75</v>
      </c>
      <c r="HU57" s="882">
        <f t="shared" si="80"/>
        <v>7.75</v>
      </c>
      <c r="HV57" s="882">
        <f t="shared" si="80"/>
        <v>7.75</v>
      </c>
      <c r="HW57" s="882">
        <f t="shared" si="80"/>
        <v>7.75</v>
      </c>
      <c r="HX57" s="882">
        <f t="shared" si="80"/>
        <v>8.125</v>
      </c>
      <c r="HY57" s="882">
        <f t="shared" si="80"/>
        <v>8.125</v>
      </c>
      <c r="HZ57" s="882">
        <f t="shared" si="80"/>
        <v>8.125</v>
      </c>
      <c r="IA57" s="882">
        <f t="shared" si="80"/>
        <v>8.125</v>
      </c>
      <c r="IB57" s="882">
        <f t="shared" si="80"/>
        <v>9.25</v>
      </c>
      <c r="IC57" s="882">
        <f t="shared" si="80"/>
        <v>9.25</v>
      </c>
      <c r="ID57" s="882">
        <f t="shared" si="80"/>
        <v>7</v>
      </c>
      <c r="IE57" s="882">
        <f t="shared" si="80"/>
        <v>7</v>
      </c>
      <c r="IF57" s="882">
        <f t="shared" si="80"/>
        <v>7</v>
      </c>
      <c r="IG57" s="882">
        <f t="shared" si="80"/>
        <v>7</v>
      </c>
      <c r="IH57" s="882">
        <f t="shared" si="80"/>
        <v>7</v>
      </c>
      <c r="II57" s="882">
        <f t="shared" si="80"/>
        <v>7.1875</v>
      </c>
      <c r="IJ57" s="882">
        <f t="shared" si="80"/>
        <v>7.1875</v>
      </c>
      <c r="IK57" s="882">
        <f t="shared" si="80"/>
        <v>7.1875</v>
      </c>
      <c r="IL57" s="882">
        <f t="shared" si="80"/>
        <v>7.1875</v>
      </c>
      <c r="IM57" s="882">
        <f t="shared" si="80"/>
        <v>7.1875</v>
      </c>
      <c r="IN57" s="882">
        <f t="shared" si="80"/>
        <v>8.5</v>
      </c>
      <c r="IO57" s="882">
        <f t="shared" si="80"/>
        <v>8.5</v>
      </c>
      <c r="IP57" s="882">
        <f t="shared" si="80"/>
        <v>8.5</v>
      </c>
      <c r="IQ57" s="882">
        <f t="shared" si="80"/>
        <v>8.5</v>
      </c>
      <c r="IR57" s="882">
        <f t="shared" si="80"/>
        <v>8.5</v>
      </c>
      <c r="IS57" s="882">
        <f t="shared" si="80"/>
        <v>8.5</v>
      </c>
      <c r="IT57" s="882">
        <f t="shared" si="80"/>
        <v>8.5</v>
      </c>
      <c r="IU57" s="882">
        <f t="shared" si="80"/>
        <v>8.5</v>
      </c>
      <c r="IV57" s="882">
        <f t="shared" si="80"/>
        <v>11.5</v>
      </c>
      <c r="IW57" s="882">
        <f t="shared" si="80"/>
        <v>11.5</v>
      </c>
      <c r="IX57" s="882">
        <f t="shared" si="80"/>
        <v>11.5</v>
      </c>
      <c r="IY57" s="882">
        <f t="shared" si="80"/>
        <v>11.5</v>
      </c>
      <c r="IZ57" s="882">
        <f t="shared" si="80"/>
        <v>9.25</v>
      </c>
      <c r="JA57" s="882">
        <f t="shared" si="80"/>
        <v>9.25</v>
      </c>
      <c r="JB57" s="882">
        <f t="shared" si="80"/>
        <v>9.25</v>
      </c>
      <c r="JC57" s="882">
        <f t="shared" si="80"/>
        <v>8.125</v>
      </c>
      <c r="JD57" s="882">
        <f t="shared" si="80"/>
        <v>8.125</v>
      </c>
      <c r="JE57" s="882">
        <f t="shared" si="80"/>
        <v>8.125</v>
      </c>
      <c r="JF57" s="882">
        <f t="shared" si="80"/>
        <v>8.125</v>
      </c>
      <c r="JG57" s="882">
        <f t="shared" si="80"/>
        <v>8.125</v>
      </c>
      <c r="JH57" s="882">
        <f t="shared" ref="JH57:LS57" si="81">JH55+MIN($G57,($F57-JH55)/4)</f>
        <v>7.75</v>
      </c>
      <c r="JI57" s="882">
        <f t="shared" si="81"/>
        <v>7.75</v>
      </c>
      <c r="JJ57" s="882">
        <f t="shared" si="81"/>
        <v>7.75</v>
      </c>
      <c r="JK57" s="882">
        <f t="shared" si="81"/>
        <v>7.75</v>
      </c>
      <c r="JL57" s="882">
        <f t="shared" si="81"/>
        <v>7.75</v>
      </c>
      <c r="JM57" s="882">
        <f t="shared" si="81"/>
        <v>7.75</v>
      </c>
      <c r="JN57" s="882">
        <f t="shared" si="81"/>
        <v>7.75</v>
      </c>
      <c r="JO57" s="882">
        <f t="shared" si="81"/>
        <v>7.75</v>
      </c>
      <c r="JP57" s="882">
        <f t="shared" si="81"/>
        <v>7.75</v>
      </c>
      <c r="JQ57" s="882">
        <f t="shared" si="81"/>
        <v>7.75</v>
      </c>
      <c r="JR57" s="882">
        <f t="shared" si="81"/>
        <v>7.75</v>
      </c>
      <c r="JS57" s="882">
        <f t="shared" si="81"/>
        <v>7.75</v>
      </c>
      <c r="JT57" s="882">
        <f t="shared" si="81"/>
        <v>7.75</v>
      </c>
      <c r="JU57" s="882">
        <f t="shared" si="81"/>
        <v>7.75</v>
      </c>
      <c r="JV57" s="882">
        <f t="shared" si="81"/>
        <v>7.75</v>
      </c>
      <c r="JW57" s="882">
        <f t="shared" si="81"/>
        <v>7.75</v>
      </c>
      <c r="JX57" s="882">
        <f t="shared" si="81"/>
        <v>8.125</v>
      </c>
      <c r="JY57" s="882">
        <f t="shared" si="81"/>
        <v>8.125</v>
      </c>
      <c r="JZ57" s="882">
        <f t="shared" si="81"/>
        <v>8.125</v>
      </c>
      <c r="KA57" s="882">
        <f t="shared" si="81"/>
        <v>8.125</v>
      </c>
      <c r="KB57" s="882">
        <f t="shared" si="81"/>
        <v>9.25</v>
      </c>
      <c r="KC57" s="882">
        <f t="shared" si="81"/>
        <v>9.25</v>
      </c>
      <c r="KD57" s="882">
        <f t="shared" si="81"/>
        <v>7</v>
      </c>
      <c r="KE57" s="882">
        <f t="shared" si="81"/>
        <v>7</v>
      </c>
      <c r="KF57" s="882">
        <f t="shared" si="81"/>
        <v>7</v>
      </c>
      <c r="KG57" s="882">
        <f t="shared" si="81"/>
        <v>7</v>
      </c>
      <c r="KH57" s="882">
        <f t="shared" si="81"/>
        <v>7</v>
      </c>
      <c r="KI57" s="882">
        <f t="shared" si="81"/>
        <v>7.1875</v>
      </c>
      <c r="KJ57" s="882">
        <f t="shared" si="81"/>
        <v>7.1875</v>
      </c>
      <c r="KK57" s="882">
        <f t="shared" si="81"/>
        <v>7.1875</v>
      </c>
      <c r="KL57" s="882">
        <f t="shared" si="81"/>
        <v>7.1875</v>
      </c>
      <c r="KM57" s="882">
        <f t="shared" si="81"/>
        <v>7.1875</v>
      </c>
      <c r="KN57" s="882">
        <f t="shared" si="81"/>
        <v>8.5</v>
      </c>
      <c r="KO57" s="882">
        <f t="shared" si="81"/>
        <v>8.5</v>
      </c>
      <c r="KP57" s="882">
        <f t="shared" si="81"/>
        <v>8.5</v>
      </c>
      <c r="KQ57" s="882">
        <f t="shared" si="81"/>
        <v>8.5</v>
      </c>
      <c r="KR57" s="882">
        <f t="shared" si="81"/>
        <v>8.5</v>
      </c>
      <c r="KS57" s="882">
        <f t="shared" si="81"/>
        <v>8.5</v>
      </c>
      <c r="KT57" s="882">
        <f t="shared" si="81"/>
        <v>8.5</v>
      </c>
      <c r="KU57" s="882">
        <f t="shared" si="81"/>
        <v>8.5</v>
      </c>
      <c r="KV57" s="882">
        <f t="shared" si="81"/>
        <v>11.5</v>
      </c>
      <c r="KW57" s="882">
        <f t="shared" si="81"/>
        <v>11.5</v>
      </c>
      <c r="KX57" s="882">
        <f t="shared" si="81"/>
        <v>11.5</v>
      </c>
      <c r="KY57" s="882">
        <f t="shared" si="81"/>
        <v>11.5</v>
      </c>
      <c r="KZ57" s="882">
        <f t="shared" si="81"/>
        <v>9.25</v>
      </c>
      <c r="LA57" s="882">
        <f t="shared" si="81"/>
        <v>9.25</v>
      </c>
      <c r="LB57" s="882">
        <f t="shared" si="81"/>
        <v>9.25</v>
      </c>
      <c r="LC57" s="882">
        <f t="shared" si="81"/>
        <v>8.125</v>
      </c>
      <c r="LD57" s="882">
        <f t="shared" si="81"/>
        <v>8.125</v>
      </c>
      <c r="LE57" s="882">
        <f t="shared" si="81"/>
        <v>8.125</v>
      </c>
      <c r="LF57" s="882">
        <f t="shared" si="81"/>
        <v>8.125</v>
      </c>
      <c r="LG57" s="882">
        <f t="shared" si="81"/>
        <v>8.125</v>
      </c>
      <c r="LH57" s="882">
        <f t="shared" si="81"/>
        <v>7.75</v>
      </c>
      <c r="LI57" s="882">
        <f t="shared" si="81"/>
        <v>7.75</v>
      </c>
      <c r="LJ57" s="882">
        <f t="shared" si="81"/>
        <v>7.75</v>
      </c>
      <c r="LK57" s="882">
        <f t="shared" si="81"/>
        <v>7.75</v>
      </c>
      <c r="LL57" s="882">
        <f t="shared" si="81"/>
        <v>7.75</v>
      </c>
      <c r="LM57" s="882">
        <f t="shared" si="81"/>
        <v>7.75</v>
      </c>
      <c r="LN57" s="882">
        <f t="shared" si="81"/>
        <v>7.75</v>
      </c>
      <c r="LO57" s="882">
        <f t="shared" si="81"/>
        <v>7.75</v>
      </c>
      <c r="LP57" s="882">
        <f t="shared" si="81"/>
        <v>7.75</v>
      </c>
      <c r="LQ57" s="882">
        <f t="shared" si="81"/>
        <v>7.75</v>
      </c>
      <c r="LR57" s="882">
        <f t="shared" si="81"/>
        <v>7.75</v>
      </c>
      <c r="LS57" s="882">
        <f t="shared" si="81"/>
        <v>7.75</v>
      </c>
      <c r="LT57" s="882">
        <f t="shared" ref="LT57:OE57" si="82">LT55+MIN($G57,($F57-LT55)/4)</f>
        <v>7.75</v>
      </c>
      <c r="LU57" s="882">
        <f t="shared" si="82"/>
        <v>7.75</v>
      </c>
      <c r="LV57" s="882">
        <f t="shared" si="82"/>
        <v>7.75</v>
      </c>
      <c r="LW57" s="882">
        <f t="shared" si="82"/>
        <v>7.75</v>
      </c>
      <c r="LX57" s="882">
        <f t="shared" si="82"/>
        <v>8.125</v>
      </c>
      <c r="LY57" s="882">
        <f t="shared" si="82"/>
        <v>8.125</v>
      </c>
      <c r="LZ57" s="882">
        <f t="shared" si="82"/>
        <v>8.125</v>
      </c>
      <c r="MA57" s="882">
        <f t="shared" si="82"/>
        <v>8.125</v>
      </c>
      <c r="MB57" s="882">
        <f t="shared" si="82"/>
        <v>9.25</v>
      </c>
      <c r="MC57" s="882">
        <f t="shared" si="82"/>
        <v>9.25</v>
      </c>
      <c r="MD57" s="882">
        <f t="shared" si="82"/>
        <v>7</v>
      </c>
      <c r="ME57" s="882">
        <f t="shared" si="82"/>
        <v>7</v>
      </c>
      <c r="MF57" s="882">
        <f t="shared" si="82"/>
        <v>7</v>
      </c>
      <c r="MG57" s="882">
        <f t="shared" si="82"/>
        <v>7</v>
      </c>
      <c r="MH57" s="882">
        <f t="shared" si="82"/>
        <v>7</v>
      </c>
      <c r="MI57" s="882">
        <f t="shared" si="82"/>
        <v>7.1875</v>
      </c>
      <c r="MJ57" s="882">
        <f t="shared" si="82"/>
        <v>7.1875</v>
      </c>
      <c r="MK57" s="882">
        <f t="shared" si="82"/>
        <v>7.1875</v>
      </c>
      <c r="ML57" s="882">
        <f t="shared" si="82"/>
        <v>7.1875</v>
      </c>
      <c r="MM57" s="882">
        <f t="shared" si="82"/>
        <v>7.1875</v>
      </c>
      <c r="MN57" s="882">
        <f t="shared" si="82"/>
        <v>8.5</v>
      </c>
      <c r="MO57" s="882">
        <f t="shared" si="82"/>
        <v>8.5</v>
      </c>
      <c r="MP57" s="882">
        <f t="shared" si="82"/>
        <v>8.5</v>
      </c>
      <c r="MQ57" s="882">
        <f t="shared" si="82"/>
        <v>8.5</v>
      </c>
      <c r="MR57" s="882">
        <f t="shared" si="82"/>
        <v>8.5</v>
      </c>
      <c r="MS57" s="882">
        <f t="shared" si="82"/>
        <v>8.5</v>
      </c>
      <c r="MT57" s="882">
        <f t="shared" si="82"/>
        <v>8.5</v>
      </c>
      <c r="MU57" s="882">
        <f t="shared" si="82"/>
        <v>8.5</v>
      </c>
      <c r="MV57" s="882">
        <f t="shared" si="82"/>
        <v>11.5</v>
      </c>
      <c r="MW57" s="882">
        <f t="shared" si="82"/>
        <v>11.5</v>
      </c>
      <c r="MX57" s="882">
        <f t="shared" si="82"/>
        <v>11.5</v>
      </c>
      <c r="MY57" s="882">
        <f t="shared" si="82"/>
        <v>11.5</v>
      </c>
      <c r="MZ57" s="882">
        <f t="shared" si="82"/>
        <v>9.25</v>
      </c>
      <c r="NA57" s="882">
        <f t="shared" si="82"/>
        <v>9.25</v>
      </c>
      <c r="NB57" s="882">
        <f t="shared" si="82"/>
        <v>9.25</v>
      </c>
      <c r="NC57" s="882">
        <f t="shared" si="82"/>
        <v>8.125</v>
      </c>
      <c r="ND57" s="882">
        <f t="shared" si="82"/>
        <v>8.125</v>
      </c>
      <c r="NE57" s="882">
        <f t="shared" si="82"/>
        <v>8.125</v>
      </c>
      <c r="NF57" s="882">
        <f t="shared" si="82"/>
        <v>8.125</v>
      </c>
      <c r="NG57" s="882">
        <f t="shared" si="82"/>
        <v>8.125</v>
      </c>
      <c r="NH57" s="882">
        <f t="shared" si="82"/>
        <v>7.75</v>
      </c>
      <c r="NI57" s="882">
        <f t="shared" si="82"/>
        <v>7.75</v>
      </c>
      <c r="NJ57" s="882">
        <f t="shared" si="82"/>
        <v>7.75</v>
      </c>
      <c r="NK57" s="882">
        <f t="shared" si="82"/>
        <v>7.75</v>
      </c>
      <c r="NL57" s="882">
        <f t="shared" si="82"/>
        <v>7.75</v>
      </c>
      <c r="NM57" s="882">
        <f t="shared" si="82"/>
        <v>7.75</v>
      </c>
      <c r="NN57" s="882">
        <f t="shared" si="82"/>
        <v>7.75</v>
      </c>
      <c r="NO57" s="882">
        <f t="shared" si="82"/>
        <v>7.75</v>
      </c>
      <c r="NP57" s="882">
        <f t="shared" si="82"/>
        <v>7.75</v>
      </c>
      <c r="NQ57" s="882">
        <f t="shared" si="82"/>
        <v>7.75</v>
      </c>
      <c r="NR57" s="882">
        <f t="shared" si="82"/>
        <v>7.75</v>
      </c>
      <c r="NS57" s="882">
        <f t="shared" si="82"/>
        <v>7.75</v>
      </c>
      <c r="NT57" s="882">
        <f t="shared" si="82"/>
        <v>7.75</v>
      </c>
      <c r="NU57" s="882">
        <f t="shared" si="82"/>
        <v>7.75</v>
      </c>
      <c r="NV57" s="882">
        <f t="shared" si="82"/>
        <v>7.75</v>
      </c>
      <c r="NW57" s="882">
        <f t="shared" si="82"/>
        <v>7.75</v>
      </c>
      <c r="NX57" s="882">
        <f t="shared" si="82"/>
        <v>8.125</v>
      </c>
      <c r="NY57" s="882">
        <f t="shared" si="82"/>
        <v>8.125</v>
      </c>
      <c r="NZ57" s="882">
        <f t="shared" si="82"/>
        <v>8.125</v>
      </c>
      <c r="OA57" s="882">
        <f t="shared" si="82"/>
        <v>8.125</v>
      </c>
      <c r="OB57" s="882">
        <f t="shared" si="82"/>
        <v>9.25</v>
      </c>
      <c r="OC57" s="882">
        <f t="shared" si="82"/>
        <v>9.25</v>
      </c>
      <c r="OD57" s="882">
        <f t="shared" si="82"/>
        <v>7</v>
      </c>
      <c r="OE57" s="882">
        <f t="shared" si="82"/>
        <v>7</v>
      </c>
      <c r="OF57" s="882">
        <f t="shared" ref="OF57:QQ57" si="83">OF55+MIN($G57,($F57-OF55)/4)</f>
        <v>7</v>
      </c>
      <c r="OG57" s="882">
        <f t="shared" si="83"/>
        <v>7</v>
      </c>
      <c r="OH57" s="882">
        <f t="shared" si="83"/>
        <v>7</v>
      </c>
      <c r="OI57" s="882">
        <f t="shared" si="83"/>
        <v>7.1875</v>
      </c>
      <c r="OJ57" s="882">
        <f t="shared" si="83"/>
        <v>7.1875</v>
      </c>
      <c r="OK57" s="882">
        <f t="shared" si="83"/>
        <v>7.1875</v>
      </c>
      <c r="OL57" s="882">
        <f t="shared" si="83"/>
        <v>7.1875</v>
      </c>
      <c r="OM57" s="882">
        <f t="shared" si="83"/>
        <v>7.1875</v>
      </c>
      <c r="ON57" s="882">
        <f t="shared" si="83"/>
        <v>8.5</v>
      </c>
      <c r="OO57" s="882">
        <f t="shared" si="83"/>
        <v>8.5</v>
      </c>
      <c r="OP57" s="882">
        <f t="shared" si="83"/>
        <v>8.5</v>
      </c>
      <c r="OQ57" s="882">
        <f t="shared" si="83"/>
        <v>8.5</v>
      </c>
      <c r="OR57" s="882">
        <f t="shared" si="83"/>
        <v>8.5</v>
      </c>
      <c r="OS57" s="882">
        <f t="shared" si="83"/>
        <v>8.5</v>
      </c>
      <c r="OT57" s="882">
        <f t="shared" si="83"/>
        <v>8.5</v>
      </c>
      <c r="OU57" s="882">
        <f t="shared" si="83"/>
        <v>8.5</v>
      </c>
      <c r="OV57" s="882">
        <f t="shared" si="83"/>
        <v>11.5</v>
      </c>
      <c r="OW57" s="882">
        <f t="shared" si="83"/>
        <v>11.5</v>
      </c>
      <c r="OX57" s="882">
        <f t="shared" si="83"/>
        <v>11.5</v>
      </c>
      <c r="OY57" s="882">
        <f t="shared" si="83"/>
        <v>11.5</v>
      </c>
      <c r="OZ57" s="882">
        <f t="shared" si="83"/>
        <v>9.25</v>
      </c>
      <c r="PA57" s="882">
        <f t="shared" si="83"/>
        <v>9.25</v>
      </c>
      <c r="PB57" s="882">
        <f t="shared" si="83"/>
        <v>9.25</v>
      </c>
      <c r="PC57" s="882">
        <f t="shared" si="83"/>
        <v>8.125</v>
      </c>
      <c r="PD57" s="882">
        <f t="shared" si="83"/>
        <v>8.125</v>
      </c>
      <c r="PE57" s="882">
        <f t="shared" si="83"/>
        <v>8.125</v>
      </c>
      <c r="PF57" s="882">
        <f t="shared" si="83"/>
        <v>8.125</v>
      </c>
      <c r="PG57" s="882">
        <f t="shared" si="83"/>
        <v>8.125</v>
      </c>
      <c r="PH57" s="882">
        <f t="shared" si="83"/>
        <v>7.75</v>
      </c>
      <c r="PI57" s="882">
        <f t="shared" si="83"/>
        <v>7.75</v>
      </c>
      <c r="PJ57" s="882">
        <f t="shared" si="83"/>
        <v>7.75</v>
      </c>
      <c r="PK57" s="882">
        <f t="shared" si="83"/>
        <v>7.75</v>
      </c>
      <c r="PL57" s="882">
        <f t="shared" si="83"/>
        <v>7.75</v>
      </c>
      <c r="PM57" s="882">
        <f t="shared" si="83"/>
        <v>7.75</v>
      </c>
      <c r="PN57" s="882">
        <f t="shared" si="83"/>
        <v>7.75</v>
      </c>
      <c r="PO57" s="882">
        <f t="shared" si="83"/>
        <v>7.75</v>
      </c>
      <c r="PP57" s="882">
        <f t="shared" si="83"/>
        <v>7.75</v>
      </c>
      <c r="PQ57" s="882">
        <f t="shared" si="83"/>
        <v>7.75</v>
      </c>
      <c r="PR57" s="882">
        <f t="shared" si="83"/>
        <v>7.75</v>
      </c>
      <c r="PS57" s="882">
        <f t="shared" si="83"/>
        <v>7.75</v>
      </c>
      <c r="PT57" s="882">
        <f t="shared" si="83"/>
        <v>7.75</v>
      </c>
      <c r="PU57" s="882">
        <f t="shared" si="83"/>
        <v>7.75</v>
      </c>
      <c r="PV57" s="882">
        <f t="shared" si="83"/>
        <v>7.75</v>
      </c>
      <c r="PW57" s="882">
        <f t="shared" si="83"/>
        <v>7.75</v>
      </c>
      <c r="PX57" s="882">
        <f t="shared" si="83"/>
        <v>8.125</v>
      </c>
      <c r="PY57" s="882">
        <f t="shared" si="83"/>
        <v>8.125</v>
      </c>
      <c r="PZ57" s="882">
        <f t="shared" si="83"/>
        <v>8.125</v>
      </c>
      <c r="QA57" s="882">
        <f t="shared" si="83"/>
        <v>8.125</v>
      </c>
      <c r="QB57" s="882">
        <f t="shared" si="83"/>
        <v>9.25</v>
      </c>
      <c r="QC57" s="882">
        <f t="shared" si="83"/>
        <v>9.25</v>
      </c>
      <c r="QD57" s="882">
        <f t="shared" si="83"/>
        <v>7</v>
      </c>
      <c r="QE57" s="882">
        <f t="shared" si="83"/>
        <v>7</v>
      </c>
      <c r="QF57" s="882">
        <f t="shared" si="83"/>
        <v>7</v>
      </c>
      <c r="QG57" s="882">
        <f t="shared" si="83"/>
        <v>7</v>
      </c>
      <c r="QH57" s="882">
        <f t="shared" si="83"/>
        <v>7</v>
      </c>
      <c r="QI57" s="882">
        <f t="shared" si="83"/>
        <v>7.1875</v>
      </c>
      <c r="QJ57" s="882">
        <f t="shared" si="83"/>
        <v>7.1875</v>
      </c>
      <c r="QK57" s="882">
        <f t="shared" si="83"/>
        <v>7.1875</v>
      </c>
      <c r="QL57" s="882">
        <f t="shared" si="83"/>
        <v>7.1875</v>
      </c>
      <c r="QM57" s="882">
        <f t="shared" si="83"/>
        <v>7.1875</v>
      </c>
      <c r="QN57" s="882">
        <f t="shared" si="83"/>
        <v>8.5</v>
      </c>
      <c r="QO57" s="882">
        <f t="shared" si="83"/>
        <v>8.5</v>
      </c>
      <c r="QP57" s="882">
        <f t="shared" si="83"/>
        <v>8.5</v>
      </c>
      <c r="QQ57" s="882">
        <f t="shared" si="83"/>
        <v>8.5</v>
      </c>
      <c r="QR57" s="882">
        <f t="shared" ref="QR57:SJ57" si="84">QR55+MIN($G57,($F57-QR55)/4)</f>
        <v>8.5</v>
      </c>
      <c r="QS57" s="882">
        <f t="shared" si="84"/>
        <v>8.5</v>
      </c>
      <c r="QT57" s="882">
        <f t="shared" si="84"/>
        <v>8.5</v>
      </c>
      <c r="QU57" s="882">
        <f t="shared" si="84"/>
        <v>8.5</v>
      </c>
      <c r="QV57" s="882">
        <f t="shared" si="84"/>
        <v>11.5</v>
      </c>
      <c r="QW57" s="882">
        <f t="shared" si="84"/>
        <v>11.5</v>
      </c>
      <c r="QX57" s="882">
        <f t="shared" si="84"/>
        <v>11.5</v>
      </c>
      <c r="QY57" s="882">
        <f t="shared" si="84"/>
        <v>11.5</v>
      </c>
      <c r="QZ57" s="882">
        <f t="shared" si="84"/>
        <v>9.25</v>
      </c>
      <c r="RA57" s="882">
        <f t="shared" si="84"/>
        <v>9.25</v>
      </c>
      <c r="RB57" s="882">
        <f t="shared" si="84"/>
        <v>9.25</v>
      </c>
      <c r="RC57" s="882">
        <f t="shared" si="84"/>
        <v>8.125</v>
      </c>
      <c r="RD57" s="882">
        <f t="shared" si="84"/>
        <v>8.125</v>
      </c>
      <c r="RE57" s="882">
        <f t="shared" si="84"/>
        <v>8.125</v>
      </c>
      <c r="RF57" s="882">
        <f t="shared" si="84"/>
        <v>8.125</v>
      </c>
      <c r="RG57" s="882">
        <f t="shared" si="84"/>
        <v>8.125</v>
      </c>
      <c r="RH57" s="882">
        <f t="shared" si="84"/>
        <v>7.75</v>
      </c>
      <c r="RI57" s="882">
        <f t="shared" si="84"/>
        <v>7.75</v>
      </c>
      <c r="RJ57" s="882">
        <f t="shared" si="84"/>
        <v>7.75</v>
      </c>
      <c r="RK57" s="882">
        <f t="shared" si="84"/>
        <v>7.75</v>
      </c>
      <c r="RL57" s="882">
        <f t="shared" si="84"/>
        <v>7.75</v>
      </c>
      <c r="RM57" s="882">
        <f t="shared" si="84"/>
        <v>7.75</v>
      </c>
      <c r="RN57" s="882">
        <f t="shared" si="84"/>
        <v>7.75</v>
      </c>
      <c r="RO57" s="882">
        <f t="shared" si="84"/>
        <v>7.75</v>
      </c>
      <c r="RP57" s="882">
        <f t="shared" si="84"/>
        <v>7.75</v>
      </c>
      <c r="RQ57" s="882">
        <f t="shared" si="84"/>
        <v>7.75</v>
      </c>
      <c r="RR57" s="882">
        <f t="shared" si="84"/>
        <v>7.75</v>
      </c>
      <c r="RS57" s="882">
        <f t="shared" si="84"/>
        <v>7.75</v>
      </c>
      <c r="RT57" s="882">
        <f t="shared" si="84"/>
        <v>7.75</v>
      </c>
      <c r="RU57" s="882">
        <f t="shared" si="84"/>
        <v>7.75</v>
      </c>
      <c r="RV57" s="882">
        <f t="shared" si="84"/>
        <v>7.75</v>
      </c>
      <c r="RW57" s="882">
        <f t="shared" si="84"/>
        <v>7.75</v>
      </c>
      <c r="RX57" s="882">
        <f t="shared" si="84"/>
        <v>8.125</v>
      </c>
      <c r="RY57" s="882">
        <f t="shared" si="84"/>
        <v>8.125</v>
      </c>
      <c r="RZ57" s="882">
        <f t="shared" si="84"/>
        <v>8.125</v>
      </c>
      <c r="SA57" s="882">
        <f t="shared" si="84"/>
        <v>8.125</v>
      </c>
      <c r="SB57" s="882">
        <f t="shared" si="84"/>
        <v>9.25</v>
      </c>
      <c r="SC57" s="882">
        <f t="shared" si="84"/>
        <v>9.25</v>
      </c>
      <c r="SD57" s="882">
        <f t="shared" si="84"/>
        <v>7</v>
      </c>
      <c r="SE57" s="882">
        <f t="shared" si="84"/>
        <v>7</v>
      </c>
      <c r="SF57" s="882">
        <f t="shared" si="84"/>
        <v>7</v>
      </c>
      <c r="SG57" s="882">
        <f t="shared" si="84"/>
        <v>7</v>
      </c>
      <c r="SH57" s="882">
        <f t="shared" si="84"/>
        <v>7</v>
      </c>
      <c r="SI57" s="882">
        <f t="shared" si="84"/>
        <v>7.1875</v>
      </c>
      <c r="SJ57" s="882">
        <f t="shared" si="84"/>
        <v>7.1875</v>
      </c>
      <c r="SK57" s="267">
        <f>SJ57</f>
        <v>7.1875</v>
      </c>
      <c r="SL57" s="254"/>
      <c r="SM57" s="242"/>
      <c r="SN57" s="242"/>
      <c r="SO57" s="242"/>
    </row>
    <row r="58" spans="1:509" outlineLevel="2" x14ac:dyDescent="0.35">
      <c r="A58" s="242"/>
      <c r="B58" s="251"/>
      <c r="C58" s="438">
        <f>INT($C$29)+2</f>
        <v>3</v>
      </c>
      <c r="D58" s="267"/>
      <c r="E58" s="316">
        <f>E55+1</f>
        <v>3</v>
      </c>
      <c r="F58" s="322"/>
      <c r="G58" s="322"/>
      <c r="H58" s="267"/>
      <c r="I58" s="272" t="s">
        <v>821</v>
      </c>
      <c r="J58" s="288" t="s">
        <v>686</v>
      </c>
      <c r="K58" s="288"/>
      <c r="L58" s="515">
        <v>7</v>
      </c>
      <c r="M58" s="516">
        <v>7</v>
      </c>
      <c r="N58" s="516">
        <v>7</v>
      </c>
      <c r="O58" s="516">
        <v>7</v>
      </c>
      <c r="P58" s="516">
        <v>7</v>
      </c>
      <c r="Q58" s="516">
        <v>7</v>
      </c>
      <c r="R58" s="516">
        <v>7</v>
      </c>
      <c r="S58" s="516">
        <v>7</v>
      </c>
      <c r="T58" s="516">
        <v>7</v>
      </c>
      <c r="U58" s="516">
        <v>7</v>
      </c>
      <c r="V58" s="516">
        <v>7</v>
      </c>
      <c r="W58" s="516">
        <v>7</v>
      </c>
      <c r="X58" s="516">
        <v>6</v>
      </c>
      <c r="Y58" s="516">
        <v>6</v>
      </c>
      <c r="Z58" s="516">
        <v>6</v>
      </c>
      <c r="AA58" s="516">
        <v>6</v>
      </c>
      <c r="AB58" s="516">
        <v>5.75</v>
      </c>
      <c r="AC58" s="516">
        <v>5.75</v>
      </c>
      <c r="AD58" s="516">
        <v>4.5</v>
      </c>
      <c r="AE58" s="516">
        <v>4.5</v>
      </c>
      <c r="AF58" s="516">
        <v>5</v>
      </c>
      <c r="AG58" s="516">
        <v>5</v>
      </c>
      <c r="AH58" s="516">
        <v>5</v>
      </c>
      <c r="AI58" s="516">
        <v>5.0999999999999996</v>
      </c>
      <c r="AJ58" s="516">
        <v>5.0999999999999996</v>
      </c>
      <c r="AK58" s="516">
        <v>5.0999999999999996</v>
      </c>
      <c r="AL58" s="516">
        <v>5.0999999999999996</v>
      </c>
      <c r="AM58" s="516">
        <v>5.0999999999999996</v>
      </c>
      <c r="AN58" s="516">
        <v>8.5</v>
      </c>
      <c r="AO58" s="516">
        <v>8.5</v>
      </c>
      <c r="AP58" s="516">
        <v>8.5</v>
      </c>
      <c r="AQ58" s="516">
        <v>8.5</v>
      </c>
      <c r="AR58" s="516">
        <v>8.5</v>
      </c>
      <c r="AS58" s="516">
        <v>8.5</v>
      </c>
      <c r="AT58" s="516">
        <v>8.5</v>
      </c>
      <c r="AU58" s="516">
        <v>8.5</v>
      </c>
      <c r="AV58" s="516">
        <v>11</v>
      </c>
      <c r="AW58" s="516">
        <v>11</v>
      </c>
      <c r="AX58" s="516">
        <v>11</v>
      </c>
      <c r="AY58" s="516">
        <v>11</v>
      </c>
      <c r="AZ58" s="516">
        <v>8.5</v>
      </c>
      <c r="BA58" s="516">
        <v>8.5</v>
      </c>
      <c r="BB58" s="516">
        <v>8.5</v>
      </c>
      <c r="BC58" s="516">
        <v>8.25</v>
      </c>
      <c r="BD58" s="516">
        <v>8</v>
      </c>
      <c r="BE58" s="516">
        <v>7.75</v>
      </c>
      <c r="BF58" s="516">
        <v>7.5</v>
      </c>
      <c r="BG58" s="516">
        <v>7.25</v>
      </c>
      <c r="BH58" s="516">
        <v>7.25</v>
      </c>
      <c r="BI58" s="516">
        <v>7.25</v>
      </c>
      <c r="BJ58" s="516">
        <v>7</v>
      </c>
      <c r="BK58" s="516">
        <v>7</v>
      </c>
      <c r="BL58" s="516">
        <v>7</v>
      </c>
      <c r="BM58" s="516">
        <v>7</v>
      </c>
      <c r="BN58" s="516">
        <v>7</v>
      </c>
      <c r="BO58" s="516">
        <v>7</v>
      </c>
      <c r="BP58" s="516">
        <v>7</v>
      </c>
      <c r="BQ58" s="516">
        <v>7</v>
      </c>
      <c r="BR58" s="516">
        <v>7</v>
      </c>
      <c r="BS58" s="516">
        <v>7</v>
      </c>
      <c r="BT58" s="516">
        <v>7</v>
      </c>
      <c r="BU58" s="516">
        <v>7</v>
      </c>
      <c r="BV58" s="516">
        <v>7</v>
      </c>
      <c r="BW58" s="516">
        <v>7</v>
      </c>
      <c r="BX58" s="516">
        <v>6.5</v>
      </c>
      <c r="BY58" s="516">
        <v>6.25</v>
      </c>
      <c r="BZ58" s="516">
        <v>6</v>
      </c>
      <c r="CA58" s="516">
        <v>6</v>
      </c>
      <c r="CB58" s="516">
        <v>5.75</v>
      </c>
      <c r="CC58" s="516">
        <v>8</v>
      </c>
      <c r="CD58" s="516">
        <v>5.5</v>
      </c>
      <c r="CE58" s="516">
        <v>5.5</v>
      </c>
      <c r="CF58" s="516">
        <v>5.25</v>
      </c>
      <c r="CG58" s="516">
        <v>5.25</v>
      </c>
      <c r="CH58" s="516">
        <v>5.25</v>
      </c>
      <c r="CI58" s="516">
        <v>5.0999999999999996</v>
      </c>
      <c r="CJ58" s="516">
        <v>5.0999999999999996</v>
      </c>
      <c r="CK58" s="516">
        <v>5.0999999999999996</v>
      </c>
      <c r="CL58" s="516">
        <v>5.0999999999999996</v>
      </c>
      <c r="CM58" s="516">
        <v>5.0999999999999996</v>
      </c>
      <c r="CN58" s="516">
        <v>7</v>
      </c>
      <c r="CO58" s="516">
        <v>7</v>
      </c>
      <c r="CP58" s="516">
        <v>7</v>
      </c>
      <c r="CQ58" s="516">
        <v>7</v>
      </c>
      <c r="CR58" s="516">
        <v>7</v>
      </c>
      <c r="CS58" s="516">
        <v>7</v>
      </c>
      <c r="CT58" s="516">
        <v>7</v>
      </c>
      <c r="CU58" s="516">
        <v>7</v>
      </c>
      <c r="CV58" s="516">
        <v>11</v>
      </c>
      <c r="CW58" s="516">
        <v>11</v>
      </c>
      <c r="CX58" s="516">
        <v>11</v>
      </c>
      <c r="CY58" s="516">
        <v>11</v>
      </c>
      <c r="CZ58" s="516">
        <v>8</v>
      </c>
      <c r="DA58" s="516">
        <v>8</v>
      </c>
      <c r="DB58" s="516">
        <v>8</v>
      </c>
      <c r="DC58" s="516">
        <v>6.5</v>
      </c>
      <c r="DD58" s="516">
        <v>6.5</v>
      </c>
      <c r="DE58" s="516">
        <v>6.5</v>
      </c>
      <c r="DF58" s="516">
        <v>6.5</v>
      </c>
      <c r="DG58" s="516">
        <v>6.5</v>
      </c>
      <c r="DH58" s="516">
        <v>6</v>
      </c>
      <c r="DI58" s="516">
        <v>5.75</v>
      </c>
      <c r="DJ58" s="516">
        <v>5.75</v>
      </c>
      <c r="DK58" s="516">
        <v>5.75</v>
      </c>
      <c r="DL58" s="516">
        <v>5.75</v>
      </c>
      <c r="DM58" s="516">
        <v>5.75</v>
      </c>
      <c r="DN58" s="516">
        <v>5.75</v>
      </c>
      <c r="DO58" s="516">
        <v>5.75</v>
      </c>
      <c r="DP58" s="516">
        <v>5.75</v>
      </c>
      <c r="DQ58" s="516">
        <v>5.75</v>
      </c>
      <c r="DR58" s="516">
        <v>5.75</v>
      </c>
      <c r="DS58" s="516">
        <v>5.75</v>
      </c>
      <c r="DT58" s="516">
        <v>5.75</v>
      </c>
      <c r="DU58" s="516">
        <v>6</v>
      </c>
      <c r="DV58" s="516">
        <v>6.25</v>
      </c>
      <c r="DW58" s="516">
        <v>6.25</v>
      </c>
      <c r="DX58" s="516">
        <v>6.5</v>
      </c>
      <c r="DY58" s="516">
        <v>6.5</v>
      </c>
      <c r="DZ58" s="516">
        <v>6.5</v>
      </c>
      <c r="EA58" s="516">
        <v>7</v>
      </c>
      <c r="EB58" s="516">
        <v>8</v>
      </c>
      <c r="EC58" s="516">
        <v>8</v>
      </c>
      <c r="ED58" s="516">
        <v>8</v>
      </c>
      <c r="EE58" s="516">
        <v>8</v>
      </c>
      <c r="EF58" s="516">
        <v>9.25</v>
      </c>
      <c r="EG58" s="516">
        <v>9.25</v>
      </c>
      <c r="EH58" s="516">
        <v>9.25</v>
      </c>
      <c r="EI58" s="516">
        <v>8.75</v>
      </c>
      <c r="EJ58" s="516">
        <v>8.75</v>
      </c>
      <c r="EK58" s="516">
        <v>8.75</v>
      </c>
      <c r="EL58" s="516">
        <v>8.75</v>
      </c>
      <c r="EM58" s="516">
        <v>8.75</v>
      </c>
      <c r="EN58" s="516">
        <v>8</v>
      </c>
      <c r="EO58" s="516">
        <v>7.75</v>
      </c>
      <c r="EP58" s="516">
        <v>7.5</v>
      </c>
      <c r="EQ58" s="516">
        <v>7</v>
      </c>
      <c r="ER58" s="516">
        <v>7</v>
      </c>
      <c r="ES58" s="516">
        <v>7</v>
      </c>
      <c r="ET58" s="516">
        <v>7</v>
      </c>
      <c r="EU58" s="516">
        <v>7</v>
      </c>
      <c r="EV58" s="516">
        <v>11</v>
      </c>
      <c r="EW58" s="516">
        <v>11</v>
      </c>
      <c r="EX58" s="516">
        <v>11</v>
      </c>
      <c r="EY58" s="516">
        <v>11</v>
      </c>
      <c r="EZ58" s="516">
        <v>8</v>
      </c>
      <c r="FA58" s="516">
        <v>8</v>
      </c>
      <c r="FB58" s="516">
        <v>8</v>
      </c>
      <c r="FC58" s="516">
        <v>6.5</v>
      </c>
      <c r="FD58" s="516">
        <v>6.5</v>
      </c>
      <c r="FE58" s="516">
        <v>6.5</v>
      </c>
      <c r="FF58" s="516">
        <v>7</v>
      </c>
      <c r="FG58" s="516">
        <v>6.5</v>
      </c>
      <c r="FH58" s="516">
        <v>5.75</v>
      </c>
      <c r="FI58" s="516">
        <v>5.75</v>
      </c>
      <c r="FJ58" s="516">
        <v>5.75</v>
      </c>
      <c r="FK58" s="516">
        <v>5.75</v>
      </c>
      <c r="FL58" s="516">
        <v>5.75</v>
      </c>
      <c r="FM58" s="516">
        <v>5.75</v>
      </c>
      <c r="FN58" s="516">
        <v>5.75</v>
      </c>
      <c r="FO58" s="516">
        <v>5.75</v>
      </c>
      <c r="FP58" s="516">
        <v>5.75</v>
      </c>
      <c r="FQ58" s="516">
        <v>5.75</v>
      </c>
      <c r="FR58" s="516">
        <v>5.75</v>
      </c>
      <c r="FS58" s="516">
        <v>6</v>
      </c>
      <c r="FT58" s="516">
        <v>6</v>
      </c>
      <c r="FU58" s="516">
        <v>6.25</v>
      </c>
      <c r="FV58" s="516">
        <v>6.5</v>
      </c>
      <c r="FW58" s="516">
        <v>6.5</v>
      </c>
      <c r="FX58" s="516">
        <v>7</v>
      </c>
      <c r="FY58" s="516">
        <v>7</v>
      </c>
      <c r="FZ58" s="516">
        <v>7</v>
      </c>
      <c r="GA58" s="516">
        <v>7.5</v>
      </c>
      <c r="GB58" s="516">
        <v>8</v>
      </c>
      <c r="GC58" s="516">
        <v>8</v>
      </c>
      <c r="GD58" s="516">
        <v>8</v>
      </c>
      <c r="GE58" s="516">
        <v>8</v>
      </c>
      <c r="GF58" s="516">
        <v>9.25</v>
      </c>
      <c r="GG58" s="516">
        <v>9.25</v>
      </c>
      <c r="GH58" s="516">
        <v>9.25</v>
      </c>
      <c r="GI58" s="516">
        <v>8.75</v>
      </c>
      <c r="GJ58" s="516">
        <v>8.75</v>
      </c>
      <c r="GK58" s="516">
        <v>8.75</v>
      </c>
      <c r="GL58" s="516">
        <v>8.75</v>
      </c>
      <c r="GM58" s="516">
        <v>8.75</v>
      </c>
      <c r="GN58" s="516">
        <v>8</v>
      </c>
      <c r="GO58" s="516">
        <v>7.75</v>
      </c>
      <c r="GP58" s="516">
        <v>7.5</v>
      </c>
      <c r="GQ58" s="516">
        <v>7</v>
      </c>
      <c r="GR58" s="516">
        <v>7</v>
      </c>
      <c r="GS58" s="516">
        <v>7</v>
      </c>
      <c r="GT58" s="516">
        <v>7</v>
      </c>
      <c r="GU58" s="516">
        <v>7</v>
      </c>
      <c r="GV58" s="516">
        <v>11</v>
      </c>
      <c r="GW58" s="516">
        <v>11</v>
      </c>
      <c r="GX58" s="516">
        <v>11</v>
      </c>
      <c r="GY58" s="516">
        <v>11</v>
      </c>
      <c r="GZ58" s="516">
        <v>8</v>
      </c>
      <c r="HA58" s="516">
        <v>8</v>
      </c>
      <c r="HB58" s="516">
        <v>8</v>
      </c>
      <c r="HC58" s="516">
        <v>6.5</v>
      </c>
      <c r="HD58" s="516">
        <v>6.5</v>
      </c>
      <c r="HE58" s="516">
        <v>6.5</v>
      </c>
      <c r="HF58" s="516">
        <v>7</v>
      </c>
      <c r="HG58" s="516">
        <v>6.5</v>
      </c>
      <c r="HH58" s="516">
        <v>5.75</v>
      </c>
      <c r="HI58" s="516">
        <v>5.75</v>
      </c>
      <c r="HJ58" s="516">
        <v>5.75</v>
      </c>
      <c r="HK58" s="516">
        <v>5.75</v>
      </c>
      <c r="HL58" s="516">
        <v>5.75</v>
      </c>
      <c r="HM58" s="516">
        <v>5.75</v>
      </c>
      <c r="HN58" s="516">
        <v>5.75</v>
      </c>
      <c r="HO58" s="516">
        <v>5.75</v>
      </c>
      <c r="HP58" s="516">
        <v>5.75</v>
      </c>
      <c r="HQ58" s="516">
        <v>5.75</v>
      </c>
      <c r="HR58" s="516">
        <v>5.75</v>
      </c>
      <c r="HS58" s="516">
        <v>6</v>
      </c>
      <c r="HT58" s="516">
        <v>6</v>
      </c>
      <c r="HU58" s="516">
        <v>6.25</v>
      </c>
      <c r="HV58" s="516">
        <v>6.5</v>
      </c>
      <c r="HW58" s="516">
        <v>6.5</v>
      </c>
      <c r="HX58" s="516">
        <v>7</v>
      </c>
      <c r="HY58" s="516">
        <v>7</v>
      </c>
      <c r="HZ58" s="516">
        <v>7</v>
      </c>
      <c r="IA58" s="516">
        <v>7.5</v>
      </c>
      <c r="IB58" s="516">
        <v>8</v>
      </c>
      <c r="IC58" s="516">
        <v>8</v>
      </c>
      <c r="ID58" s="516">
        <v>8</v>
      </c>
      <c r="IE58" s="516">
        <v>8</v>
      </c>
      <c r="IF58" s="516">
        <v>9.25</v>
      </c>
      <c r="IG58" s="516">
        <v>9.25</v>
      </c>
      <c r="IH58" s="516">
        <v>9.25</v>
      </c>
      <c r="II58" s="516">
        <v>8.75</v>
      </c>
      <c r="IJ58" s="516">
        <v>8.75</v>
      </c>
      <c r="IK58" s="516">
        <v>8.75</v>
      </c>
      <c r="IL58" s="516">
        <v>8.75</v>
      </c>
      <c r="IM58" s="516">
        <v>8.75</v>
      </c>
      <c r="IN58" s="516">
        <v>8</v>
      </c>
      <c r="IO58" s="516">
        <v>7.75</v>
      </c>
      <c r="IP58" s="516">
        <v>7.5</v>
      </c>
      <c r="IQ58" s="516">
        <v>7</v>
      </c>
      <c r="IR58" s="516">
        <v>7</v>
      </c>
      <c r="IS58" s="516">
        <v>7</v>
      </c>
      <c r="IT58" s="516">
        <v>7</v>
      </c>
      <c r="IU58" s="516">
        <v>7</v>
      </c>
      <c r="IV58" s="516">
        <v>11</v>
      </c>
      <c r="IW58" s="516">
        <v>11</v>
      </c>
      <c r="IX58" s="516">
        <v>11</v>
      </c>
      <c r="IY58" s="516">
        <v>11</v>
      </c>
      <c r="IZ58" s="516">
        <v>8</v>
      </c>
      <c r="JA58" s="516">
        <v>8</v>
      </c>
      <c r="JB58" s="516">
        <v>8</v>
      </c>
      <c r="JC58" s="516">
        <v>6.5</v>
      </c>
      <c r="JD58" s="516">
        <v>6.5</v>
      </c>
      <c r="JE58" s="516">
        <v>6.5</v>
      </c>
      <c r="JF58" s="516">
        <v>7</v>
      </c>
      <c r="JG58" s="516">
        <v>6.5</v>
      </c>
      <c r="JH58" s="516">
        <v>5.75</v>
      </c>
      <c r="JI58" s="516">
        <v>5.75</v>
      </c>
      <c r="JJ58" s="516">
        <v>5.75</v>
      </c>
      <c r="JK58" s="516">
        <v>5.75</v>
      </c>
      <c r="JL58" s="516">
        <v>5.75</v>
      </c>
      <c r="JM58" s="516">
        <v>5.75</v>
      </c>
      <c r="JN58" s="516">
        <v>5.75</v>
      </c>
      <c r="JO58" s="516">
        <v>5.75</v>
      </c>
      <c r="JP58" s="516">
        <v>5.75</v>
      </c>
      <c r="JQ58" s="516">
        <v>5.75</v>
      </c>
      <c r="JR58" s="516">
        <v>5.75</v>
      </c>
      <c r="JS58" s="516">
        <v>6</v>
      </c>
      <c r="JT58" s="516">
        <v>6</v>
      </c>
      <c r="JU58" s="516">
        <v>6.25</v>
      </c>
      <c r="JV58" s="516">
        <v>6.5</v>
      </c>
      <c r="JW58" s="516">
        <v>6.5</v>
      </c>
      <c r="JX58" s="516">
        <v>7</v>
      </c>
      <c r="JY58" s="516">
        <v>7</v>
      </c>
      <c r="JZ58" s="516">
        <v>7</v>
      </c>
      <c r="KA58" s="516">
        <v>7.5</v>
      </c>
      <c r="KB58" s="516">
        <v>8</v>
      </c>
      <c r="KC58" s="516">
        <v>8</v>
      </c>
      <c r="KD58" s="516">
        <v>8</v>
      </c>
      <c r="KE58" s="516">
        <v>8</v>
      </c>
      <c r="KF58" s="516">
        <v>9.25</v>
      </c>
      <c r="KG58" s="516">
        <v>9.25</v>
      </c>
      <c r="KH58" s="516">
        <v>9.25</v>
      </c>
      <c r="KI58" s="516">
        <v>8.75</v>
      </c>
      <c r="KJ58" s="516">
        <v>8.75</v>
      </c>
      <c r="KK58" s="516">
        <v>8.75</v>
      </c>
      <c r="KL58" s="516">
        <v>8.75</v>
      </c>
      <c r="KM58" s="516">
        <v>8.75</v>
      </c>
      <c r="KN58" s="516">
        <v>8</v>
      </c>
      <c r="KO58" s="516">
        <v>7.75</v>
      </c>
      <c r="KP58" s="516">
        <v>7.5</v>
      </c>
      <c r="KQ58" s="516">
        <v>7</v>
      </c>
      <c r="KR58" s="516">
        <v>7</v>
      </c>
      <c r="KS58" s="516">
        <v>7</v>
      </c>
      <c r="KT58" s="516">
        <v>7</v>
      </c>
      <c r="KU58" s="516">
        <v>7</v>
      </c>
      <c r="KV58" s="516">
        <v>11</v>
      </c>
      <c r="KW58" s="516">
        <v>11</v>
      </c>
      <c r="KX58" s="516">
        <v>11</v>
      </c>
      <c r="KY58" s="516">
        <v>11</v>
      </c>
      <c r="KZ58" s="516">
        <v>8</v>
      </c>
      <c r="LA58" s="516">
        <v>8</v>
      </c>
      <c r="LB58" s="516">
        <v>8</v>
      </c>
      <c r="LC58" s="516">
        <v>6.5</v>
      </c>
      <c r="LD58" s="516">
        <v>6.5</v>
      </c>
      <c r="LE58" s="516">
        <v>6.5</v>
      </c>
      <c r="LF58" s="516">
        <v>7</v>
      </c>
      <c r="LG58" s="516">
        <v>6.5</v>
      </c>
      <c r="LH58" s="516">
        <v>5.75</v>
      </c>
      <c r="LI58" s="516">
        <v>5.75</v>
      </c>
      <c r="LJ58" s="516">
        <v>5.75</v>
      </c>
      <c r="LK58" s="516">
        <v>5.75</v>
      </c>
      <c r="LL58" s="516">
        <v>5.75</v>
      </c>
      <c r="LM58" s="516">
        <v>5.75</v>
      </c>
      <c r="LN58" s="516">
        <v>5.75</v>
      </c>
      <c r="LO58" s="516">
        <v>5.75</v>
      </c>
      <c r="LP58" s="516">
        <v>5.75</v>
      </c>
      <c r="LQ58" s="516">
        <v>5.75</v>
      </c>
      <c r="LR58" s="516">
        <v>5.75</v>
      </c>
      <c r="LS58" s="516">
        <v>6</v>
      </c>
      <c r="LT58" s="516">
        <v>6</v>
      </c>
      <c r="LU58" s="516">
        <v>6.25</v>
      </c>
      <c r="LV58" s="516">
        <v>6.5</v>
      </c>
      <c r="LW58" s="516">
        <v>6.5</v>
      </c>
      <c r="LX58" s="516">
        <v>7</v>
      </c>
      <c r="LY58" s="516">
        <v>7</v>
      </c>
      <c r="LZ58" s="516">
        <v>7</v>
      </c>
      <c r="MA58" s="516">
        <v>7.5</v>
      </c>
      <c r="MB58" s="516">
        <v>8</v>
      </c>
      <c r="MC58" s="516">
        <v>8</v>
      </c>
      <c r="MD58" s="516">
        <v>8</v>
      </c>
      <c r="ME58" s="516">
        <v>8</v>
      </c>
      <c r="MF58" s="516">
        <v>9.25</v>
      </c>
      <c r="MG58" s="516">
        <v>9.25</v>
      </c>
      <c r="MH58" s="516">
        <v>9.25</v>
      </c>
      <c r="MI58" s="516">
        <v>8.75</v>
      </c>
      <c r="MJ58" s="516">
        <v>8.75</v>
      </c>
      <c r="MK58" s="516">
        <v>8.75</v>
      </c>
      <c r="ML58" s="516">
        <v>8.75</v>
      </c>
      <c r="MM58" s="516">
        <v>8.75</v>
      </c>
      <c r="MN58" s="516">
        <v>8</v>
      </c>
      <c r="MO58" s="516">
        <v>7.75</v>
      </c>
      <c r="MP58" s="516">
        <v>7.5</v>
      </c>
      <c r="MQ58" s="516">
        <v>7</v>
      </c>
      <c r="MR58" s="516">
        <v>7</v>
      </c>
      <c r="MS58" s="516">
        <v>7</v>
      </c>
      <c r="MT58" s="516">
        <v>7</v>
      </c>
      <c r="MU58" s="516">
        <v>7</v>
      </c>
      <c r="MV58" s="516">
        <v>11</v>
      </c>
      <c r="MW58" s="516">
        <v>11</v>
      </c>
      <c r="MX58" s="516">
        <v>11</v>
      </c>
      <c r="MY58" s="516">
        <v>11</v>
      </c>
      <c r="MZ58" s="516">
        <v>8</v>
      </c>
      <c r="NA58" s="516">
        <v>8</v>
      </c>
      <c r="NB58" s="516">
        <v>8</v>
      </c>
      <c r="NC58" s="516">
        <v>6.5</v>
      </c>
      <c r="ND58" s="516">
        <v>6.5</v>
      </c>
      <c r="NE58" s="516">
        <v>6.5</v>
      </c>
      <c r="NF58" s="516">
        <v>7</v>
      </c>
      <c r="NG58" s="516">
        <v>6.5</v>
      </c>
      <c r="NH58" s="516">
        <v>5.75</v>
      </c>
      <c r="NI58" s="516">
        <v>5.75</v>
      </c>
      <c r="NJ58" s="516">
        <v>5.75</v>
      </c>
      <c r="NK58" s="516">
        <v>5.75</v>
      </c>
      <c r="NL58" s="516">
        <v>5.75</v>
      </c>
      <c r="NM58" s="516">
        <v>5.75</v>
      </c>
      <c r="NN58" s="516">
        <v>5.75</v>
      </c>
      <c r="NO58" s="516">
        <v>5.75</v>
      </c>
      <c r="NP58" s="516">
        <v>5.75</v>
      </c>
      <c r="NQ58" s="516">
        <v>5.75</v>
      </c>
      <c r="NR58" s="516">
        <v>5.75</v>
      </c>
      <c r="NS58" s="516">
        <v>6</v>
      </c>
      <c r="NT58" s="516">
        <v>6</v>
      </c>
      <c r="NU58" s="516">
        <v>6.25</v>
      </c>
      <c r="NV58" s="516">
        <v>6.5</v>
      </c>
      <c r="NW58" s="516">
        <v>6.5</v>
      </c>
      <c r="NX58" s="516">
        <v>7</v>
      </c>
      <c r="NY58" s="516">
        <v>7</v>
      </c>
      <c r="NZ58" s="516">
        <v>7</v>
      </c>
      <c r="OA58" s="516">
        <v>7.5</v>
      </c>
      <c r="OB58" s="516">
        <v>8</v>
      </c>
      <c r="OC58" s="516">
        <v>8</v>
      </c>
      <c r="OD58" s="516">
        <v>8</v>
      </c>
      <c r="OE58" s="516">
        <v>8</v>
      </c>
      <c r="OF58" s="516">
        <v>9.25</v>
      </c>
      <c r="OG58" s="516">
        <v>9.25</v>
      </c>
      <c r="OH58" s="516">
        <v>9.25</v>
      </c>
      <c r="OI58" s="516">
        <v>8.75</v>
      </c>
      <c r="OJ58" s="516">
        <v>8.75</v>
      </c>
      <c r="OK58" s="516">
        <v>8.75</v>
      </c>
      <c r="OL58" s="516">
        <v>8.75</v>
      </c>
      <c r="OM58" s="516">
        <v>8.75</v>
      </c>
      <c r="ON58" s="516">
        <v>8</v>
      </c>
      <c r="OO58" s="516">
        <v>7.75</v>
      </c>
      <c r="OP58" s="516">
        <v>7.5</v>
      </c>
      <c r="OQ58" s="516">
        <v>7</v>
      </c>
      <c r="OR58" s="516">
        <v>7</v>
      </c>
      <c r="OS58" s="516">
        <v>7</v>
      </c>
      <c r="OT58" s="516">
        <v>7</v>
      </c>
      <c r="OU58" s="516">
        <v>7</v>
      </c>
      <c r="OV58" s="516">
        <v>11</v>
      </c>
      <c r="OW58" s="516">
        <v>11</v>
      </c>
      <c r="OX58" s="516">
        <v>11</v>
      </c>
      <c r="OY58" s="516">
        <v>11</v>
      </c>
      <c r="OZ58" s="516">
        <v>8</v>
      </c>
      <c r="PA58" s="516">
        <v>8</v>
      </c>
      <c r="PB58" s="516">
        <v>8</v>
      </c>
      <c r="PC58" s="516">
        <v>6.5</v>
      </c>
      <c r="PD58" s="516">
        <v>6.5</v>
      </c>
      <c r="PE58" s="516">
        <v>6.5</v>
      </c>
      <c r="PF58" s="516">
        <v>7</v>
      </c>
      <c r="PG58" s="516">
        <v>6.5</v>
      </c>
      <c r="PH58" s="516">
        <v>5.75</v>
      </c>
      <c r="PI58" s="516">
        <v>5.75</v>
      </c>
      <c r="PJ58" s="516">
        <v>5.75</v>
      </c>
      <c r="PK58" s="516">
        <v>5.75</v>
      </c>
      <c r="PL58" s="516">
        <v>5.75</v>
      </c>
      <c r="PM58" s="516">
        <v>5.75</v>
      </c>
      <c r="PN58" s="516">
        <v>5.75</v>
      </c>
      <c r="PO58" s="516">
        <v>5.75</v>
      </c>
      <c r="PP58" s="516">
        <v>5.75</v>
      </c>
      <c r="PQ58" s="516">
        <v>5.75</v>
      </c>
      <c r="PR58" s="516">
        <v>5.75</v>
      </c>
      <c r="PS58" s="516">
        <v>6</v>
      </c>
      <c r="PT58" s="516">
        <v>6</v>
      </c>
      <c r="PU58" s="516">
        <v>6.25</v>
      </c>
      <c r="PV58" s="516">
        <v>6.5</v>
      </c>
      <c r="PW58" s="516">
        <v>6.5</v>
      </c>
      <c r="PX58" s="516">
        <v>7</v>
      </c>
      <c r="PY58" s="516">
        <v>7</v>
      </c>
      <c r="PZ58" s="516">
        <v>7</v>
      </c>
      <c r="QA58" s="516">
        <v>7.5</v>
      </c>
      <c r="QB58" s="516">
        <v>8</v>
      </c>
      <c r="QC58" s="516">
        <v>8</v>
      </c>
      <c r="QD58" s="516">
        <v>8</v>
      </c>
      <c r="QE58" s="516">
        <v>8</v>
      </c>
      <c r="QF58" s="516">
        <v>9.25</v>
      </c>
      <c r="QG58" s="516">
        <v>9.25</v>
      </c>
      <c r="QH58" s="516">
        <v>9.25</v>
      </c>
      <c r="QI58" s="516">
        <v>8.75</v>
      </c>
      <c r="QJ58" s="516">
        <v>8.75</v>
      </c>
      <c r="QK58" s="516">
        <v>8.75</v>
      </c>
      <c r="QL58" s="516">
        <v>8.75</v>
      </c>
      <c r="QM58" s="516">
        <v>8.75</v>
      </c>
      <c r="QN58" s="516">
        <v>8</v>
      </c>
      <c r="QO58" s="516">
        <v>7.75</v>
      </c>
      <c r="QP58" s="516">
        <v>7.5</v>
      </c>
      <c r="QQ58" s="516">
        <v>7</v>
      </c>
      <c r="QR58" s="516">
        <v>7</v>
      </c>
      <c r="QS58" s="516">
        <v>7</v>
      </c>
      <c r="QT58" s="516">
        <v>7</v>
      </c>
      <c r="QU58" s="516">
        <v>7</v>
      </c>
      <c r="QV58" s="516">
        <v>11</v>
      </c>
      <c r="QW58" s="516">
        <v>11</v>
      </c>
      <c r="QX58" s="516">
        <v>11</v>
      </c>
      <c r="QY58" s="516">
        <v>11</v>
      </c>
      <c r="QZ58" s="516">
        <v>8</v>
      </c>
      <c r="RA58" s="516">
        <v>8</v>
      </c>
      <c r="RB58" s="516">
        <v>8</v>
      </c>
      <c r="RC58" s="516">
        <v>6.5</v>
      </c>
      <c r="RD58" s="516">
        <v>6.5</v>
      </c>
      <c r="RE58" s="516">
        <v>6.5</v>
      </c>
      <c r="RF58" s="516">
        <v>7</v>
      </c>
      <c r="RG58" s="516">
        <v>6.5</v>
      </c>
      <c r="RH58" s="516">
        <v>5.75</v>
      </c>
      <c r="RI58" s="516">
        <v>5.75</v>
      </c>
      <c r="RJ58" s="516">
        <v>5.75</v>
      </c>
      <c r="RK58" s="516">
        <v>5.75</v>
      </c>
      <c r="RL58" s="516">
        <v>5.75</v>
      </c>
      <c r="RM58" s="516">
        <v>5.75</v>
      </c>
      <c r="RN58" s="516">
        <v>5.75</v>
      </c>
      <c r="RO58" s="516">
        <v>5.75</v>
      </c>
      <c r="RP58" s="516">
        <v>5.75</v>
      </c>
      <c r="RQ58" s="516">
        <v>5.75</v>
      </c>
      <c r="RR58" s="516">
        <v>5.75</v>
      </c>
      <c r="RS58" s="516">
        <v>6</v>
      </c>
      <c r="RT58" s="516">
        <v>6</v>
      </c>
      <c r="RU58" s="516">
        <v>6.25</v>
      </c>
      <c r="RV58" s="516">
        <v>6.5</v>
      </c>
      <c r="RW58" s="516">
        <v>6.5</v>
      </c>
      <c r="RX58" s="516">
        <v>7</v>
      </c>
      <c r="RY58" s="516">
        <v>7</v>
      </c>
      <c r="RZ58" s="516">
        <v>7</v>
      </c>
      <c r="SA58" s="516">
        <v>7.5</v>
      </c>
      <c r="SB58" s="516">
        <v>8</v>
      </c>
      <c r="SC58" s="516">
        <v>8</v>
      </c>
      <c r="SD58" s="516">
        <v>8</v>
      </c>
      <c r="SE58" s="516">
        <v>8</v>
      </c>
      <c r="SF58" s="516">
        <v>9.25</v>
      </c>
      <c r="SG58" s="516">
        <v>9.25</v>
      </c>
      <c r="SH58" s="516">
        <v>9.25</v>
      </c>
      <c r="SI58" s="516">
        <v>8.75</v>
      </c>
      <c r="SJ58" s="516">
        <v>8.75</v>
      </c>
      <c r="SK58" s="267">
        <f t="shared" si="32"/>
        <v>8.75</v>
      </c>
      <c r="SL58" s="254"/>
      <c r="SM58" s="242"/>
      <c r="SN58" s="242"/>
      <c r="SO58" s="242"/>
    </row>
    <row r="59" spans="1:509" outlineLevel="3" x14ac:dyDescent="0.35">
      <c r="A59" s="242"/>
      <c r="B59" s="251"/>
      <c r="C59" s="438">
        <f t="shared" si="33"/>
        <v>4</v>
      </c>
      <c r="D59" s="267"/>
      <c r="E59" s="316"/>
      <c r="F59" s="322">
        <f t="shared" ref="F59:F60" si="85">F56</f>
        <v>3</v>
      </c>
      <c r="G59" s="322">
        <f t="shared" si="50"/>
        <v>1.5</v>
      </c>
      <c r="H59" s="267"/>
      <c r="I59" s="274"/>
      <c r="J59" s="288" t="s">
        <v>173</v>
      </c>
      <c r="K59" s="454"/>
      <c r="L59" s="881">
        <f t="shared" ref="L59:BW59" si="86">L58-MIN($G59,(L58-$F59)/4)</f>
        <v>6</v>
      </c>
      <c r="M59" s="881">
        <f t="shared" si="86"/>
        <v>6</v>
      </c>
      <c r="N59" s="881">
        <f t="shared" si="86"/>
        <v>6</v>
      </c>
      <c r="O59" s="881">
        <f t="shared" si="86"/>
        <v>6</v>
      </c>
      <c r="P59" s="881">
        <f t="shared" si="86"/>
        <v>6</v>
      </c>
      <c r="Q59" s="881">
        <f t="shared" si="86"/>
        <v>6</v>
      </c>
      <c r="R59" s="881">
        <f t="shared" si="86"/>
        <v>6</v>
      </c>
      <c r="S59" s="881">
        <f t="shared" si="86"/>
        <v>6</v>
      </c>
      <c r="T59" s="881">
        <f t="shared" si="86"/>
        <v>6</v>
      </c>
      <c r="U59" s="881">
        <f t="shared" si="86"/>
        <v>6</v>
      </c>
      <c r="V59" s="881">
        <f t="shared" si="86"/>
        <v>6</v>
      </c>
      <c r="W59" s="881">
        <f t="shared" si="86"/>
        <v>6</v>
      </c>
      <c r="X59" s="881">
        <f t="shared" si="86"/>
        <v>5.25</v>
      </c>
      <c r="Y59" s="881">
        <f t="shared" si="86"/>
        <v>5.25</v>
      </c>
      <c r="Z59" s="881">
        <f t="shared" si="86"/>
        <v>5.25</v>
      </c>
      <c r="AA59" s="881">
        <f t="shared" si="86"/>
        <v>5.25</v>
      </c>
      <c r="AB59" s="881">
        <f t="shared" si="86"/>
        <v>5.0625</v>
      </c>
      <c r="AC59" s="881">
        <f t="shared" si="86"/>
        <v>5.0625</v>
      </c>
      <c r="AD59" s="881">
        <f t="shared" si="86"/>
        <v>4.125</v>
      </c>
      <c r="AE59" s="881">
        <f t="shared" si="86"/>
        <v>4.125</v>
      </c>
      <c r="AF59" s="881">
        <f t="shared" si="86"/>
        <v>4.5</v>
      </c>
      <c r="AG59" s="881">
        <f t="shared" si="86"/>
        <v>4.5</v>
      </c>
      <c r="AH59" s="881">
        <f t="shared" si="86"/>
        <v>4.5</v>
      </c>
      <c r="AI59" s="881">
        <f t="shared" si="86"/>
        <v>4.5749999999999993</v>
      </c>
      <c r="AJ59" s="881">
        <f t="shared" si="86"/>
        <v>4.5749999999999993</v>
      </c>
      <c r="AK59" s="881">
        <f t="shared" si="86"/>
        <v>4.5749999999999993</v>
      </c>
      <c r="AL59" s="881">
        <f t="shared" si="86"/>
        <v>4.5749999999999993</v>
      </c>
      <c r="AM59" s="881">
        <f t="shared" si="86"/>
        <v>4.5749999999999993</v>
      </c>
      <c r="AN59" s="881">
        <f t="shared" si="86"/>
        <v>7.125</v>
      </c>
      <c r="AO59" s="881">
        <f t="shared" si="86"/>
        <v>7.125</v>
      </c>
      <c r="AP59" s="881">
        <f t="shared" si="86"/>
        <v>7.125</v>
      </c>
      <c r="AQ59" s="881">
        <f t="shared" si="86"/>
        <v>7.125</v>
      </c>
      <c r="AR59" s="881">
        <f t="shared" si="86"/>
        <v>7.125</v>
      </c>
      <c r="AS59" s="881">
        <f t="shared" si="86"/>
        <v>7.125</v>
      </c>
      <c r="AT59" s="881">
        <f t="shared" si="86"/>
        <v>7.125</v>
      </c>
      <c r="AU59" s="881">
        <f t="shared" si="86"/>
        <v>7.125</v>
      </c>
      <c r="AV59" s="881">
        <f t="shared" si="86"/>
        <v>9.5</v>
      </c>
      <c r="AW59" s="881">
        <f t="shared" si="86"/>
        <v>9.5</v>
      </c>
      <c r="AX59" s="881">
        <f t="shared" si="86"/>
        <v>9.5</v>
      </c>
      <c r="AY59" s="881">
        <f t="shared" si="86"/>
        <v>9.5</v>
      </c>
      <c r="AZ59" s="881">
        <f t="shared" si="86"/>
        <v>7.125</v>
      </c>
      <c r="BA59" s="881">
        <f t="shared" si="86"/>
        <v>7.125</v>
      </c>
      <c r="BB59" s="881">
        <f t="shared" si="86"/>
        <v>7.125</v>
      </c>
      <c r="BC59" s="881">
        <f t="shared" si="86"/>
        <v>6.9375</v>
      </c>
      <c r="BD59" s="881">
        <f t="shared" si="86"/>
        <v>6.75</v>
      </c>
      <c r="BE59" s="881">
        <f t="shared" si="86"/>
        <v>6.5625</v>
      </c>
      <c r="BF59" s="881">
        <f t="shared" si="86"/>
        <v>6.375</v>
      </c>
      <c r="BG59" s="881">
        <f t="shared" si="86"/>
        <v>6.1875</v>
      </c>
      <c r="BH59" s="881">
        <f t="shared" si="86"/>
        <v>6.1875</v>
      </c>
      <c r="BI59" s="881">
        <f t="shared" si="86"/>
        <v>6.1875</v>
      </c>
      <c r="BJ59" s="881">
        <f t="shared" si="86"/>
        <v>6</v>
      </c>
      <c r="BK59" s="881">
        <f t="shared" si="86"/>
        <v>6</v>
      </c>
      <c r="BL59" s="881">
        <f t="shared" si="86"/>
        <v>6</v>
      </c>
      <c r="BM59" s="881">
        <f t="shared" si="86"/>
        <v>6</v>
      </c>
      <c r="BN59" s="881">
        <f t="shared" si="86"/>
        <v>6</v>
      </c>
      <c r="BO59" s="881">
        <f t="shared" si="86"/>
        <v>6</v>
      </c>
      <c r="BP59" s="881">
        <f t="shared" si="86"/>
        <v>6</v>
      </c>
      <c r="BQ59" s="881">
        <f t="shared" si="86"/>
        <v>6</v>
      </c>
      <c r="BR59" s="881">
        <f t="shared" si="86"/>
        <v>6</v>
      </c>
      <c r="BS59" s="881">
        <f t="shared" si="86"/>
        <v>6</v>
      </c>
      <c r="BT59" s="881">
        <f t="shared" si="86"/>
        <v>6</v>
      </c>
      <c r="BU59" s="881">
        <f t="shared" si="86"/>
        <v>6</v>
      </c>
      <c r="BV59" s="881">
        <f t="shared" si="86"/>
        <v>6</v>
      </c>
      <c r="BW59" s="881">
        <f t="shared" si="86"/>
        <v>6</v>
      </c>
      <c r="BX59" s="881">
        <f t="shared" ref="BX59:EI59" si="87">BX58-MIN($G59,(BX58-$F59)/4)</f>
        <v>5.625</v>
      </c>
      <c r="BY59" s="881">
        <f t="shared" si="87"/>
        <v>5.4375</v>
      </c>
      <c r="BZ59" s="881">
        <f t="shared" si="87"/>
        <v>5.25</v>
      </c>
      <c r="CA59" s="881">
        <f t="shared" si="87"/>
        <v>5.25</v>
      </c>
      <c r="CB59" s="881">
        <f t="shared" si="87"/>
        <v>5.0625</v>
      </c>
      <c r="CC59" s="881">
        <f t="shared" si="87"/>
        <v>6.75</v>
      </c>
      <c r="CD59" s="881">
        <f t="shared" si="87"/>
        <v>4.875</v>
      </c>
      <c r="CE59" s="881">
        <f t="shared" si="87"/>
        <v>4.875</v>
      </c>
      <c r="CF59" s="881">
        <f t="shared" si="87"/>
        <v>4.6875</v>
      </c>
      <c r="CG59" s="881">
        <f t="shared" si="87"/>
        <v>4.6875</v>
      </c>
      <c r="CH59" s="881">
        <f t="shared" si="87"/>
        <v>4.6875</v>
      </c>
      <c r="CI59" s="881">
        <f t="shared" si="87"/>
        <v>4.5749999999999993</v>
      </c>
      <c r="CJ59" s="881">
        <f t="shared" si="87"/>
        <v>4.5749999999999993</v>
      </c>
      <c r="CK59" s="881">
        <f t="shared" si="87"/>
        <v>4.5749999999999993</v>
      </c>
      <c r="CL59" s="881">
        <f t="shared" si="87"/>
        <v>4.5749999999999993</v>
      </c>
      <c r="CM59" s="881">
        <f t="shared" si="87"/>
        <v>4.5749999999999993</v>
      </c>
      <c r="CN59" s="881">
        <f t="shared" si="87"/>
        <v>6</v>
      </c>
      <c r="CO59" s="881">
        <f t="shared" si="87"/>
        <v>6</v>
      </c>
      <c r="CP59" s="881">
        <f t="shared" si="87"/>
        <v>6</v>
      </c>
      <c r="CQ59" s="881">
        <f t="shared" si="87"/>
        <v>6</v>
      </c>
      <c r="CR59" s="881">
        <f t="shared" si="87"/>
        <v>6</v>
      </c>
      <c r="CS59" s="881">
        <f t="shared" si="87"/>
        <v>6</v>
      </c>
      <c r="CT59" s="881">
        <f t="shared" si="87"/>
        <v>6</v>
      </c>
      <c r="CU59" s="881">
        <f t="shared" si="87"/>
        <v>6</v>
      </c>
      <c r="CV59" s="881">
        <f t="shared" si="87"/>
        <v>9.5</v>
      </c>
      <c r="CW59" s="881">
        <f t="shared" si="87"/>
        <v>9.5</v>
      </c>
      <c r="CX59" s="881">
        <f t="shared" si="87"/>
        <v>9.5</v>
      </c>
      <c r="CY59" s="881">
        <f t="shared" si="87"/>
        <v>9.5</v>
      </c>
      <c r="CZ59" s="881">
        <f t="shared" si="87"/>
        <v>6.75</v>
      </c>
      <c r="DA59" s="881">
        <f t="shared" si="87"/>
        <v>6.75</v>
      </c>
      <c r="DB59" s="881">
        <f t="shared" si="87"/>
        <v>6.75</v>
      </c>
      <c r="DC59" s="881">
        <f t="shared" si="87"/>
        <v>5.625</v>
      </c>
      <c r="DD59" s="881">
        <f t="shared" si="87"/>
        <v>5.625</v>
      </c>
      <c r="DE59" s="881">
        <f t="shared" si="87"/>
        <v>5.625</v>
      </c>
      <c r="DF59" s="881">
        <f t="shared" si="87"/>
        <v>5.625</v>
      </c>
      <c r="DG59" s="881">
        <f t="shared" si="87"/>
        <v>5.625</v>
      </c>
      <c r="DH59" s="881">
        <f t="shared" si="87"/>
        <v>5.25</v>
      </c>
      <c r="DI59" s="881">
        <f t="shared" si="87"/>
        <v>5.0625</v>
      </c>
      <c r="DJ59" s="881">
        <f t="shared" si="87"/>
        <v>5.0625</v>
      </c>
      <c r="DK59" s="881">
        <f t="shared" si="87"/>
        <v>5.0625</v>
      </c>
      <c r="DL59" s="881">
        <f t="shared" si="87"/>
        <v>5.0625</v>
      </c>
      <c r="DM59" s="881">
        <f t="shared" si="87"/>
        <v>5.0625</v>
      </c>
      <c r="DN59" s="881">
        <f t="shared" si="87"/>
        <v>5.0625</v>
      </c>
      <c r="DO59" s="881">
        <f t="shared" si="87"/>
        <v>5.0625</v>
      </c>
      <c r="DP59" s="881">
        <f t="shared" si="87"/>
        <v>5.0625</v>
      </c>
      <c r="DQ59" s="881">
        <f t="shared" si="87"/>
        <v>5.0625</v>
      </c>
      <c r="DR59" s="881">
        <f t="shared" si="87"/>
        <v>5.0625</v>
      </c>
      <c r="DS59" s="881">
        <f t="shared" si="87"/>
        <v>5.0625</v>
      </c>
      <c r="DT59" s="881">
        <f t="shared" si="87"/>
        <v>5.0625</v>
      </c>
      <c r="DU59" s="881">
        <f t="shared" si="87"/>
        <v>5.25</v>
      </c>
      <c r="DV59" s="881">
        <f t="shared" si="87"/>
        <v>5.4375</v>
      </c>
      <c r="DW59" s="881">
        <f t="shared" si="87"/>
        <v>5.4375</v>
      </c>
      <c r="DX59" s="881">
        <f t="shared" si="87"/>
        <v>5.625</v>
      </c>
      <c r="DY59" s="881">
        <f t="shared" si="87"/>
        <v>5.625</v>
      </c>
      <c r="DZ59" s="881">
        <f t="shared" si="87"/>
        <v>5.625</v>
      </c>
      <c r="EA59" s="881">
        <f t="shared" si="87"/>
        <v>6</v>
      </c>
      <c r="EB59" s="881">
        <f t="shared" si="87"/>
        <v>6.75</v>
      </c>
      <c r="EC59" s="881">
        <f t="shared" si="87"/>
        <v>6.75</v>
      </c>
      <c r="ED59" s="881">
        <f t="shared" si="87"/>
        <v>6.75</v>
      </c>
      <c r="EE59" s="881">
        <f t="shared" si="87"/>
        <v>6.75</v>
      </c>
      <c r="EF59" s="881">
        <f t="shared" si="87"/>
        <v>7.75</v>
      </c>
      <c r="EG59" s="881">
        <f t="shared" si="87"/>
        <v>7.75</v>
      </c>
      <c r="EH59" s="881">
        <f t="shared" si="87"/>
        <v>7.75</v>
      </c>
      <c r="EI59" s="881">
        <f t="shared" si="87"/>
        <v>7.3125</v>
      </c>
      <c r="EJ59" s="881">
        <f t="shared" ref="EJ59:GU59" si="88">EJ58-MIN($G59,(EJ58-$F59)/4)</f>
        <v>7.3125</v>
      </c>
      <c r="EK59" s="881">
        <f t="shared" si="88"/>
        <v>7.3125</v>
      </c>
      <c r="EL59" s="881">
        <f t="shared" si="88"/>
        <v>7.3125</v>
      </c>
      <c r="EM59" s="881">
        <f t="shared" si="88"/>
        <v>7.3125</v>
      </c>
      <c r="EN59" s="881">
        <f t="shared" si="88"/>
        <v>6.75</v>
      </c>
      <c r="EO59" s="881">
        <f t="shared" si="88"/>
        <v>6.5625</v>
      </c>
      <c r="EP59" s="881">
        <f t="shared" si="88"/>
        <v>6.375</v>
      </c>
      <c r="EQ59" s="881">
        <f t="shared" si="88"/>
        <v>6</v>
      </c>
      <c r="ER59" s="881">
        <f t="shared" si="88"/>
        <v>6</v>
      </c>
      <c r="ES59" s="881">
        <f t="shared" si="88"/>
        <v>6</v>
      </c>
      <c r="ET59" s="881">
        <f t="shared" si="88"/>
        <v>6</v>
      </c>
      <c r="EU59" s="881">
        <f t="shared" si="88"/>
        <v>6</v>
      </c>
      <c r="EV59" s="881">
        <f t="shared" si="88"/>
        <v>9.5</v>
      </c>
      <c r="EW59" s="881">
        <f t="shared" si="88"/>
        <v>9.5</v>
      </c>
      <c r="EX59" s="881">
        <f t="shared" si="88"/>
        <v>9.5</v>
      </c>
      <c r="EY59" s="881">
        <f t="shared" si="88"/>
        <v>9.5</v>
      </c>
      <c r="EZ59" s="881">
        <f t="shared" si="88"/>
        <v>6.75</v>
      </c>
      <c r="FA59" s="881">
        <f t="shared" si="88"/>
        <v>6.75</v>
      </c>
      <c r="FB59" s="881">
        <f t="shared" si="88"/>
        <v>6.75</v>
      </c>
      <c r="FC59" s="881">
        <f t="shared" si="88"/>
        <v>5.625</v>
      </c>
      <c r="FD59" s="881">
        <f t="shared" si="88"/>
        <v>5.625</v>
      </c>
      <c r="FE59" s="881">
        <f t="shared" si="88"/>
        <v>5.625</v>
      </c>
      <c r="FF59" s="881">
        <f t="shared" si="88"/>
        <v>6</v>
      </c>
      <c r="FG59" s="881">
        <f t="shared" si="88"/>
        <v>5.625</v>
      </c>
      <c r="FH59" s="881">
        <f t="shared" si="88"/>
        <v>5.0625</v>
      </c>
      <c r="FI59" s="881">
        <f t="shared" si="88"/>
        <v>5.0625</v>
      </c>
      <c r="FJ59" s="881">
        <f t="shared" si="88"/>
        <v>5.0625</v>
      </c>
      <c r="FK59" s="881">
        <f t="shared" si="88"/>
        <v>5.0625</v>
      </c>
      <c r="FL59" s="881">
        <f t="shared" si="88"/>
        <v>5.0625</v>
      </c>
      <c r="FM59" s="881">
        <f t="shared" si="88"/>
        <v>5.0625</v>
      </c>
      <c r="FN59" s="881">
        <f t="shared" si="88"/>
        <v>5.0625</v>
      </c>
      <c r="FO59" s="881">
        <f t="shared" si="88"/>
        <v>5.0625</v>
      </c>
      <c r="FP59" s="881">
        <f t="shared" si="88"/>
        <v>5.0625</v>
      </c>
      <c r="FQ59" s="881">
        <f t="shared" si="88"/>
        <v>5.0625</v>
      </c>
      <c r="FR59" s="881">
        <f t="shared" si="88"/>
        <v>5.0625</v>
      </c>
      <c r="FS59" s="881">
        <f t="shared" si="88"/>
        <v>5.25</v>
      </c>
      <c r="FT59" s="881">
        <f t="shared" si="88"/>
        <v>5.25</v>
      </c>
      <c r="FU59" s="881">
        <f t="shared" si="88"/>
        <v>5.4375</v>
      </c>
      <c r="FV59" s="881">
        <f t="shared" si="88"/>
        <v>5.625</v>
      </c>
      <c r="FW59" s="881">
        <f t="shared" si="88"/>
        <v>5.625</v>
      </c>
      <c r="FX59" s="881">
        <f t="shared" si="88"/>
        <v>6</v>
      </c>
      <c r="FY59" s="881">
        <f t="shared" si="88"/>
        <v>6</v>
      </c>
      <c r="FZ59" s="881">
        <f t="shared" si="88"/>
        <v>6</v>
      </c>
      <c r="GA59" s="881">
        <f t="shared" si="88"/>
        <v>6.375</v>
      </c>
      <c r="GB59" s="881">
        <f t="shared" si="88"/>
        <v>6.75</v>
      </c>
      <c r="GC59" s="881">
        <f t="shared" si="88"/>
        <v>6.75</v>
      </c>
      <c r="GD59" s="881">
        <f t="shared" si="88"/>
        <v>6.75</v>
      </c>
      <c r="GE59" s="881">
        <f t="shared" si="88"/>
        <v>6.75</v>
      </c>
      <c r="GF59" s="881">
        <f t="shared" si="88"/>
        <v>7.75</v>
      </c>
      <c r="GG59" s="881">
        <f t="shared" si="88"/>
        <v>7.75</v>
      </c>
      <c r="GH59" s="881">
        <f t="shared" si="88"/>
        <v>7.75</v>
      </c>
      <c r="GI59" s="881">
        <f t="shared" si="88"/>
        <v>7.3125</v>
      </c>
      <c r="GJ59" s="881">
        <f t="shared" si="88"/>
        <v>7.3125</v>
      </c>
      <c r="GK59" s="881">
        <f t="shared" si="88"/>
        <v>7.3125</v>
      </c>
      <c r="GL59" s="881">
        <f t="shared" si="88"/>
        <v>7.3125</v>
      </c>
      <c r="GM59" s="881">
        <f t="shared" si="88"/>
        <v>7.3125</v>
      </c>
      <c r="GN59" s="881">
        <f t="shared" si="88"/>
        <v>6.75</v>
      </c>
      <c r="GO59" s="881">
        <f t="shared" si="88"/>
        <v>6.5625</v>
      </c>
      <c r="GP59" s="881">
        <f t="shared" si="88"/>
        <v>6.375</v>
      </c>
      <c r="GQ59" s="881">
        <f t="shared" si="88"/>
        <v>6</v>
      </c>
      <c r="GR59" s="881">
        <f t="shared" si="88"/>
        <v>6</v>
      </c>
      <c r="GS59" s="881">
        <f t="shared" si="88"/>
        <v>6</v>
      </c>
      <c r="GT59" s="881">
        <f t="shared" si="88"/>
        <v>6</v>
      </c>
      <c r="GU59" s="881">
        <f t="shared" si="88"/>
        <v>6</v>
      </c>
      <c r="GV59" s="881">
        <f t="shared" ref="GV59:JG59" si="89">GV58-MIN($G59,(GV58-$F59)/4)</f>
        <v>9.5</v>
      </c>
      <c r="GW59" s="881">
        <f t="shared" si="89"/>
        <v>9.5</v>
      </c>
      <c r="GX59" s="881">
        <f t="shared" si="89"/>
        <v>9.5</v>
      </c>
      <c r="GY59" s="881">
        <f t="shared" si="89"/>
        <v>9.5</v>
      </c>
      <c r="GZ59" s="881">
        <f t="shared" si="89"/>
        <v>6.75</v>
      </c>
      <c r="HA59" s="881">
        <f t="shared" si="89"/>
        <v>6.75</v>
      </c>
      <c r="HB59" s="881">
        <f t="shared" si="89"/>
        <v>6.75</v>
      </c>
      <c r="HC59" s="881">
        <f t="shared" si="89"/>
        <v>5.625</v>
      </c>
      <c r="HD59" s="881">
        <f t="shared" si="89"/>
        <v>5.625</v>
      </c>
      <c r="HE59" s="881">
        <f t="shared" si="89"/>
        <v>5.625</v>
      </c>
      <c r="HF59" s="881">
        <f t="shared" si="89"/>
        <v>6</v>
      </c>
      <c r="HG59" s="881">
        <f t="shared" si="89"/>
        <v>5.625</v>
      </c>
      <c r="HH59" s="881">
        <f t="shared" si="89"/>
        <v>5.0625</v>
      </c>
      <c r="HI59" s="881">
        <f t="shared" si="89"/>
        <v>5.0625</v>
      </c>
      <c r="HJ59" s="881">
        <f t="shared" si="89"/>
        <v>5.0625</v>
      </c>
      <c r="HK59" s="881">
        <f t="shared" si="89"/>
        <v>5.0625</v>
      </c>
      <c r="HL59" s="881">
        <f t="shared" si="89"/>
        <v>5.0625</v>
      </c>
      <c r="HM59" s="881">
        <f t="shared" si="89"/>
        <v>5.0625</v>
      </c>
      <c r="HN59" s="881">
        <f t="shared" si="89"/>
        <v>5.0625</v>
      </c>
      <c r="HO59" s="881">
        <f t="shared" si="89"/>
        <v>5.0625</v>
      </c>
      <c r="HP59" s="881">
        <f t="shared" si="89"/>
        <v>5.0625</v>
      </c>
      <c r="HQ59" s="881">
        <f t="shared" si="89"/>
        <v>5.0625</v>
      </c>
      <c r="HR59" s="881">
        <f t="shared" si="89"/>
        <v>5.0625</v>
      </c>
      <c r="HS59" s="881">
        <f t="shared" si="89"/>
        <v>5.25</v>
      </c>
      <c r="HT59" s="881">
        <f t="shared" si="89"/>
        <v>5.25</v>
      </c>
      <c r="HU59" s="881">
        <f t="shared" si="89"/>
        <v>5.4375</v>
      </c>
      <c r="HV59" s="881">
        <f t="shared" si="89"/>
        <v>5.625</v>
      </c>
      <c r="HW59" s="881">
        <f t="shared" si="89"/>
        <v>5.625</v>
      </c>
      <c r="HX59" s="881">
        <f t="shared" si="89"/>
        <v>6</v>
      </c>
      <c r="HY59" s="881">
        <f t="shared" si="89"/>
        <v>6</v>
      </c>
      <c r="HZ59" s="881">
        <f t="shared" si="89"/>
        <v>6</v>
      </c>
      <c r="IA59" s="881">
        <f t="shared" si="89"/>
        <v>6.375</v>
      </c>
      <c r="IB59" s="881">
        <f t="shared" si="89"/>
        <v>6.75</v>
      </c>
      <c r="IC59" s="881">
        <f t="shared" si="89"/>
        <v>6.75</v>
      </c>
      <c r="ID59" s="881">
        <f t="shared" si="89"/>
        <v>6.75</v>
      </c>
      <c r="IE59" s="881">
        <f t="shared" si="89"/>
        <v>6.75</v>
      </c>
      <c r="IF59" s="881">
        <f t="shared" si="89"/>
        <v>7.75</v>
      </c>
      <c r="IG59" s="881">
        <f t="shared" si="89"/>
        <v>7.75</v>
      </c>
      <c r="IH59" s="881">
        <f t="shared" si="89"/>
        <v>7.75</v>
      </c>
      <c r="II59" s="881">
        <f t="shared" si="89"/>
        <v>7.3125</v>
      </c>
      <c r="IJ59" s="881">
        <f t="shared" si="89"/>
        <v>7.3125</v>
      </c>
      <c r="IK59" s="881">
        <f t="shared" si="89"/>
        <v>7.3125</v>
      </c>
      <c r="IL59" s="881">
        <f t="shared" si="89"/>
        <v>7.3125</v>
      </c>
      <c r="IM59" s="881">
        <f t="shared" si="89"/>
        <v>7.3125</v>
      </c>
      <c r="IN59" s="881">
        <f t="shared" si="89"/>
        <v>6.75</v>
      </c>
      <c r="IO59" s="881">
        <f t="shared" si="89"/>
        <v>6.5625</v>
      </c>
      <c r="IP59" s="881">
        <f t="shared" si="89"/>
        <v>6.375</v>
      </c>
      <c r="IQ59" s="881">
        <f t="shared" si="89"/>
        <v>6</v>
      </c>
      <c r="IR59" s="881">
        <f t="shared" si="89"/>
        <v>6</v>
      </c>
      <c r="IS59" s="881">
        <f t="shared" si="89"/>
        <v>6</v>
      </c>
      <c r="IT59" s="881">
        <f t="shared" si="89"/>
        <v>6</v>
      </c>
      <c r="IU59" s="881">
        <f t="shared" si="89"/>
        <v>6</v>
      </c>
      <c r="IV59" s="881">
        <f t="shared" si="89"/>
        <v>9.5</v>
      </c>
      <c r="IW59" s="881">
        <f t="shared" si="89"/>
        <v>9.5</v>
      </c>
      <c r="IX59" s="881">
        <f t="shared" si="89"/>
        <v>9.5</v>
      </c>
      <c r="IY59" s="881">
        <f t="shared" si="89"/>
        <v>9.5</v>
      </c>
      <c r="IZ59" s="881">
        <f t="shared" si="89"/>
        <v>6.75</v>
      </c>
      <c r="JA59" s="881">
        <f t="shared" si="89"/>
        <v>6.75</v>
      </c>
      <c r="JB59" s="881">
        <f t="shared" si="89"/>
        <v>6.75</v>
      </c>
      <c r="JC59" s="881">
        <f t="shared" si="89"/>
        <v>5.625</v>
      </c>
      <c r="JD59" s="881">
        <f t="shared" si="89"/>
        <v>5.625</v>
      </c>
      <c r="JE59" s="881">
        <f t="shared" si="89"/>
        <v>5.625</v>
      </c>
      <c r="JF59" s="881">
        <f t="shared" si="89"/>
        <v>6</v>
      </c>
      <c r="JG59" s="881">
        <f t="shared" si="89"/>
        <v>5.625</v>
      </c>
      <c r="JH59" s="881">
        <f t="shared" ref="JH59:LS59" si="90">JH58-MIN($G59,(JH58-$F59)/4)</f>
        <v>5.0625</v>
      </c>
      <c r="JI59" s="881">
        <f t="shared" si="90"/>
        <v>5.0625</v>
      </c>
      <c r="JJ59" s="881">
        <f t="shared" si="90"/>
        <v>5.0625</v>
      </c>
      <c r="JK59" s="881">
        <f t="shared" si="90"/>
        <v>5.0625</v>
      </c>
      <c r="JL59" s="881">
        <f t="shared" si="90"/>
        <v>5.0625</v>
      </c>
      <c r="JM59" s="881">
        <f t="shared" si="90"/>
        <v>5.0625</v>
      </c>
      <c r="JN59" s="881">
        <f t="shared" si="90"/>
        <v>5.0625</v>
      </c>
      <c r="JO59" s="881">
        <f t="shared" si="90"/>
        <v>5.0625</v>
      </c>
      <c r="JP59" s="881">
        <f t="shared" si="90"/>
        <v>5.0625</v>
      </c>
      <c r="JQ59" s="881">
        <f t="shared" si="90"/>
        <v>5.0625</v>
      </c>
      <c r="JR59" s="881">
        <f t="shared" si="90"/>
        <v>5.0625</v>
      </c>
      <c r="JS59" s="881">
        <f t="shared" si="90"/>
        <v>5.25</v>
      </c>
      <c r="JT59" s="881">
        <f t="shared" si="90"/>
        <v>5.25</v>
      </c>
      <c r="JU59" s="881">
        <f t="shared" si="90"/>
        <v>5.4375</v>
      </c>
      <c r="JV59" s="881">
        <f t="shared" si="90"/>
        <v>5.625</v>
      </c>
      <c r="JW59" s="881">
        <f t="shared" si="90"/>
        <v>5.625</v>
      </c>
      <c r="JX59" s="881">
        <f t="shared" si="90"/>
        <v>6</v>
      </c>
      <c r="JY59" s="881">
        <f t="shared" si="90"/>
        <v>6</v>
      </c>
      <c r="JZ59" s="881">
        <f t="shared" si="90"/>
        <v>6</v>
      </c>
      <c r="KA59" s="881">
        <f t="shared" si="90"/>
        <v>6.375</v>
      </c>
      <c r="KB59" s="881">
        <f t="shared" si="90"/>
        <v>6.75</v>
      </c>
      <c r="KC59" s="881">
        <f t="shared" si="90"/>
        <v>6.75</v>
      </c>
      <c r="KD59" s="881">
        <f t="shared" si="90"/>
        <v>6.75</v>
      </c>
      <c r="KE59" s="881">
        <f t="shared" si="90"/>
        <v>6.75</v>
      </c>
      <c r="KF59" s="881">
        <f t="shared" si="90"/>
        <v>7.75</v>
      </c>
      <c r="KG59" s="881">
        <f t="shared" si="90"/>
        <v>7.75</v>
      </c>
      <c r="KH59" s="881">
        <f t="shared" si="90"/>
        <v>7.75</v>
      </c>
      <c r="KI59" s="881">
        <f t="shared" si="90"/>
        <v>7.3125</v>
      </c>
      <c r="KJ59" s="881">
        <f t="shared" si="90"/>
        <v>7.3125</v>
      </c>
      <c r="KK59" s="881">
        <f t="shared" si="90"/>
        <v>7.3125</v>
      </c>
      <c r="KL59" s="881">
        <f t="shared" si="90"/>
        <v>7.3125</v>
      </c>
      <c r="KM59" s="881">
        <f t="shared" si="90"/>
        <v>7.3125</v>
      </c>
      <c r="KN59" s="881">
        <f t="shared" si="90"/>
        <v>6.75</v>
      </c>
      <c r="KO59" s="881">
        <f t="shared" si="90"/>
        <v>6.5625</v>
      </c>
      <c r="KP59" s="881">
        <f t="shared" si="90"/>
        <v>6.375</v>
      </c>
      <c r="KQ59" s="881">
        <f t="shared" si="90"/>
        <v>6</v>
      </c>
      <c r="KR59" s="881">
        <f t="shared" si="90"/>
        <v>6</v>
      </c>
      <c r="KS59" s="881">
        <f t="shared" si="90"/>
        <v>6</v>
      </c>
      <c r="KT59" s="881">
        <f t="shared" si="90"/>
        <v>6</v>
      </c>
      <c r="KU59" s="881">
        <f t="shared" si="90"/>
        <v>6</v>
      </c>
      <c r="KV59" s="881">
        <f t="shared" si="90"/>
        <v>9.5</v>
      </c>
      <c r="KW59" s="881">
        <f t="shared" si="90"/>
        <v>9.5</v>
      </c>
      <c r="KX59" s="881">
        <f t="shared" si="90"/>
        <v>9.5</v>
      </c>
      <c r="KY59" s="881">
        <f t="shared" si="90"/>
        <v>9.5</v>
      </c>
      <c r="KZ59" s="881">
        <f t="shared" si="90"/>
        <v>6.75</v>
      </c>
      <c r="LA59" s="881">
        <f t="shared" si="90"/>
        <v>6.75</v>
      </c>
      <c r="LB59" s="881">
        <f t="shared" si="90"/>
        <v>6.75</v>
      </c>
      <c r="LC59" s="881">
        <f t="shared" si="90"/>
        <v>5.625</v>
      </c>
      <c r="LD59" s="881">
        <f t="shared" si="90"/>
        <v>5.625</v>
      </c>
      <c r="LE59" s="881">
        <f t="shared" si="90"/>
        <v>5.625</v>
      </c>
      <c r="LF59" s="881">
        <f t="shared" si="90"/>
        <v>6</v>
      </c>
      <c r="LG59" s="881">
        <f t="shared" si="90"/>
        <v>5.625</v>
      </c>
      <c r="LH59" s="881">
        <f t="shared" si="90"/>
        <v>5.0625</v>
      </c>
      <c r="LI59" s="881">
        <f t="shared" si="90"/>
        <v>5.0625</v>
      </c>
      <c r="LJ59" s="881">
        <f t="shared" si="90"/>
        <v>5.0625</v>
      </c>
      <c r="LK59" s="881">
        <f t="shared" si="90"/>
        <v>5.0625</v>
      </c>
      <c r="LL59" s="881">
        <f t="shared" si="90"/>
        <v>5.0625</v>
      </c>
      <c r="LM59" s="881">
        <f t="shared" si="90"/>
        <v>5.0625</v>
      </c>
      <c r="LN59" s="881">
        <f t="shared" si="90"/>
        <v>5.0625</v>
      </c>
      <c r="LO59" s="881">
        <f t="shared" si="90"/>
        <v>5.0625</v>
      </c>
      <c r="LP59" s="881">
        <f t="shared" si="90"/>
        <v>5.0625</v>
      </c>
      <c r="LQ59" s="881">
        <f t="shared" si="90"/>
        <v>5.0625</v>
      </c>
      <c r="LR59" s="881">
        <f t="shared" si="90"/>
        <v>5.0625</v>
      </c>
      <c r="LS59" s="881">
        <f t="shared" si="90"/>
        <v>5.25</v>
      </c>
      <c r="LT59" s="881">
        <f t="shared" ref="LT59:OE59" si="91">LT58-MIN($G59,(LT58-$F59)/4)</f>
        <v>5.25</v>
      </c>
      <c r="LU59" s="881">
        <f t="shared" si="91"/>
        <v>5.4375</v>
      </c>
      <c r="LV59" s="881">
        <f t="shared" si="91"/>
        <v>5.625</v>
      </c>
      <c r="LW59" s="881">
        <f t="shared" si="91"/>
        <v>5.625</v>
      </c>
      <c r="LX59" s="881">
        <f t="shared" si="91"/>
        <v>6</v>
      </c>
      <c r="LY59" s="881">
        <f t="shared" si="91"/>
        <v>6</v>
      </c>
      <c r="LZ59" s="881">
        <f t="shared" si="91"/>
        <v>6</v>
      </c>
      <c r="MA59" s="881">
        <f t="shared" si="91"/>
        <v>6.375</v>
      </c>
      <c r="MB59" s="881">
        <f t="shared" si="91"/>
        <v>6.75</v>
      </c>
      <c r="MC59" s="881">
        <f t="shared" si="91"/>
        <v>6.75</v>
      </c>
      <c r="MD59" s="881">
        <f t="shared" si="91"/>
        <v>6.75</v>
      </c>
      <c r="ME59" s="881">
        <f t="shared" si="91"/>
        <v>6.75</v>
      </c>
      <c r="MF59" s="881">
        <f t="shared" si="91"/>
        <v>7.75</v>
      </c>
      <c r="MG59" s="881">
        <f t="shared" si="91"/>
        <v>7.75</v>
      </c>
      <c r="MH59" s="881">
        <f t="shared" si="91"/>
        <v>7.75</v>
      </c>
      <c r="MI59" s="881">
        <f t="shared" si="91"/>
        <v>7.3125</v>
      </c>
      <c r="MJ59" s="881">
        <f t="shared" si="91"/>
        <v>7.3125</v>
      </c>
      <c r="MK59" s="881">
        <f t="shared" si="91"/>
        <v>7.3125</v>
      </c>
      <c r="ML59" s="881">
        <f t="shared" si="91"/>
        <v>7.3125</v>
      </c>
      <c r="MM59" s="881">
        <f t="shared" si="91"/>
        <v>7.3125</v>
      </c>
      <c r="MN59" s="881">
        <f t="shared" si="91"/>
        <v>6.75</v>
      </c>
      <c r="MO59" s="881">
        <f t="shared" si="91"/>
        <v>6.5625</v>
      </c>
      <c r="MP59" s="881">
        <f t="shared" si="91"/>
        <v>6.375</v>
      </c>
      <c r="MQ59" s="881">
        <f t="shared" si="91"/>
        <v>6</v>
      </c>
      <c r="MR59" s="881">
        <f t="shared" si="91"/>
        <v>6</v>
      </c>
      <c r="MS59" s="881">
        <f t="shared" si="91"/>
        <v>6</v>
      </c>
      <c r="MT59" s="881">
        <f t="shared" si="91"/>
        <v>6</v>
      </c>
      <c r="MU59" s="881">
        <f t="shared" si="91"/>
        <v>6</v>
      </c>
      <c r="MV59" s="881">
        <f t="shared" si="91"/>
        <v>9.5</v>
      </c>
      <c r="MW59" s="881">
        <f t="shared" si="91"/>
        <v>9.5</v>
      </c>
      <c r="MX59" s="881">
        <f t="shared" si="91"/>
        <v>9.5</v>
      </c>
      <c r="MY59" s="881">
        <f t="shared" si="91"/>
        <v>9.5</v>
      </c>
      <c r="MZ59" s="881">
        <f t="shared" si="91"/>
        <v>6.75</v>
      </c>
      <c r="NA59" s="881">
        <f t="shared" si="91"/>
        <v>6.75</v>
      </c>
      <c r="NB59" s="881">
        <f t="shared" si="91"/>
        <v>6.75</v>
      </c>
      <c r="NC59" s="881">
        <f t="shared" si="91"/>
        <v>5.625</v>
      </c>
      <c r="ND59" s="881">
        <f t="shared" si="91"/>
        <v>5.625</v>
      </c>
      <c r="NE59" s="881">
        <f t="shared" si="91"/>
        <v>5.625</v>
      </c>
      <c r="NF59" s="881">
        <f t="shared" si="91"/>
        <v>6</v>
      </c>
      <c r="NG59" s="881">
        <f t="shared" si="91"/>
        <v>5.625</v>
      </c>
      <c r="NH59" s="881">
        <f t="shared" si="91"/>
        <v>5.0625</v>
      </c>
      <c r="NI59" s="881">
        <f t="shared" si="91"/>
        <v>5.0625</v>
      </c>
      <c r="NJ59" s="881">
        <f t="shared" si="91"/>
        <v>5.0625</v>
      </c>
      <c r="NK59" s="881">
        <f t="shared" si="91"/>
        <v>5.0625</v>
      </c>
      <c r="NL59" s="881">
        <f t="shared" si="91"/>
        <v>5.0625</v>
      </c>
      <c r="NM59" s="881">
        <f t="shared" si="91"/>
        <v>5.0625</v>
      </c>
      <c r="NN59" s="881">
        <f t="shared" si="91"/>
        <v>5.0625</v>
      </c>
      <c r="NO59" s="881">
        <f t="shared" si="91"/>
        <v>5.0625</v>
      </c>
      <c r="NP59" s="881">
        <f t="shared" si="91"/>
        <v>5.0625</v>
      </c>
      <c r="NQ59" s="881">
        <f t="shared" si="91"/>
        <v>5.0625</v>
      </c>
      <c r="NR59" s="881">
        <f t="shared" si="91"/>
        <v>5.0625</v>
      </c>
      <c r="NS59" s="881">
        <f t="shared" si="91"/>
        <v>5.25</v>
      </c>
      <c r="NT59" s="881">
        <f t="shared" si="91"/>
        <v>5.25</v>
      </c>
      <c r="NU59" s="881">
        <f t="shared" si="91"/>
        <v>5.4375</v>
      </c>
      <c r="NV59" s="881">
        <f t="shared" si="91"/>
        <v>5.625</v>
      </c>
      <c r="NW59" s="881">
        <f t="shared" si="91"/>
        <v>5.625</v>
      </c>
      <c r="NX59" s="881">
        <f t="shared" si="91"/>
        <v>6</v>
      </c>
      <c r="NY59" s="881">
        <f t="shared" si="91"/>
        <v>6</v>
      </c>
      <c r="NZ59" s="881">
        <f t="shared" si="91"/>
        <v>6</v>
      </c>
      <c r="OA59" s="881">
        <f t="shared" si="91"/>
        <v>6.375</v>
      </c>
      <c r="OB59" s="881">
        <f t="shared" si="91"/>
        <v>6.75</v>
      </c>
      <c r="OC59" s="881">
        <f t="shared" si="91"/>
        <v>6.75</v>
      </c>
      <c r="OD59" s="881">
        <f t="shared" si="91"/>
        <v>6.75</v>
      </c>
      <c r="OE59" s="881">
        <f t="shared" si="91"/>
        <v>6.75</v>
      </c>
      <c r="OF59" s="881">
        <f t="shared" ref="OF59:QQ59" si="92">OF58-MIN($G59,(OF58-$F59)/4)</f>
        <v>7.75</v>
      </c>
      <c r="OG59" s="881">
        <f t="shared" si="92"/>
        <v>7.75</v>
      </c>
      <c r="OH59" s="881">
        <f t="shared" si="92"/>
        <v>7.75</v>
      </c>
      <c r="OI59" s="881">
        <f t="shared" si="92"/>
        <v>7.3125</v>
      </c>
      <c r="OJ59" s="881">
        <f t="shared" si="92"/>
        <v>7.3125</v>
      </c>
      <c r="OK59" s="881">
        <f t="shared" si="92"/>
        <v>7.3125</v>
      </c>
      <c r="OL59" s="881">
        <f t="shared" si="92"/>
        <v>7.3125</v>
      </c>
      <c r="OM59" s="881">
        <f t="shared" si="92"/>
        <v>7.3125</v>
      </c>
      <c r="ON59" s="881">
        <f t="shared" si="92"/>
        <v>6.75</v>
      </c>
      <c r="OO59" s="881">
        <f t="shared" si="92"/>
        <v>6.5625</v>
      </c>
      <c r="OP59" s="881">
        <f t="shared" si="92"/>
        <v>6.375</v>
      </c>
      <c r="OQ59" s="881">
        <f t="shared" si="92"/>
        <v>6</v>
      </c>
      <c r="OR59" s="881">
        <f t="shared" si="92"/>
        <v>6</v>
      </c>
      <c r="OS59" s="881">
        <f t="shared" si="92"/>
        <v>6</v>
      </c>
      <c r="OT59" s="881">
        <f t="shared" si="92"/>
        <v>6</v>
      </c>
      <c r="OU59" s="881">
        <f t="shared" si="92"/>
        <v>6</v>
      </c>
      <c r="OV59" s="881">
        <f t="shared" si="92"/>
        <v>9.5</v>
      </c>
      <c r="OW59" s="881">
        <f t="shared" si="92"/>
        <v>9.5</v>
      </c>
      <c r="OX59" s="881">
        <f t="shared" si="92"/>
        <v>9.5</v>
      </c>
      <c r="OY59" s="881">
        <f t="shared" si="92"/>
        <v>9.5</v>
      </c>
      <c r="OZ59" s="881">
        <f t="shared" si="92"/>
        <v>6.75</v>
      </c>
      <c r="PA59" s="881">
        <f t="shared" si="92"/>
        <v>6.75</v>
      </c>
      <c r="PB59" s="881">
        <f t="shared" si="92"/>
        <v>6.75</v>
      </c>
      <c r="PC59" s="881">
        <f t="shared" si="92"/>
        <v>5.625</v>
      </c>
      <c r="PD59" s="881">
        <f t="shared" si="92"/>
        <v>5.625</v>
      </c>
      <c r="PE59" s="881">
        <f t="shared" si="92"/>
        <v>5.625</v>
      </c>
      <c r="PF59" s="881">
        <f t="shared" si="92"/>
        <v>6</v>
      </c>
      <c r="PG59" s="881">
        <f t="shared" si="92"/>
        <v>5.625</v>
      </c>
      <c r="PH59" s="881">
        <f t="shared" si="92"/>
        <v>5.0625</v>
      </c>
      <c r="PI59" s="881">
        <f t="shared" si="92"/>
        <v>5.0625</v>
      </c>
      <c r="PJ59" s="881">
        <f t="shared" si="92"/>
        <v>5.0625</v>
      </c>
      <c r="PK59" s="881">
        <f t="shared" si="92"/>
        <v>5.0625</v>
      </c>
      <c r="PL59" s="881">
        <f t="shared" si="92"/>
        <v>5.0625</v>
      </c>
      <c r="PM59" s="881">
        <f t="shared" si="92"/>
        <v>5.0625</v>
      </c>
      <c r="PN59" s="881">
        <f t="shared" si="92"/>
        <v>5.0625</v>
      </c>
      <c r="PO59" s="881">
        <f t="shared" si="92"/>
        <v>5.0625</v>
      </c>
      <c r="PP59" s="881">
        <f t="shared" si="92"/>
        <v>5.0625</v>
      </c>
      <c r="PQ59" s="881">
        <f t="shared" si="92"/>
        <v>5.0625</v>
      </c>
      <c r="PR59" s="881">
        <f t="shared" si="92"/>
        <v>5.0625</v>
      </c>
      <c r="PS59" s="881">
        <f t="shared" si="92"/>
        <v>5.25</v>
      </c>
      <c r="PT59" s="881">
        <f t="shared" si="92"/>
        <v>5.25</v>
      </c>
      <c r="PU59" s="881">
        <f t="shared" si="92"/>
        <v>5.4375</v>
      </c>
      <c r="PV59" s="881">
        <f t="shared" si="92"/>
        <v>5.625</v>
      </c>
      <c r="PW59" s="881">
        <f t="shared" si="92"/>
        <v>5.625</v>
      </c>
      <c r="PX59" s="881">
        <f t="shared" si="92"/>
        <v>6</v>
      </c>
      <c r="PY59" s="881">
        <f t="shared" si="92"/>
        <v>6</v>
      </c>
      <c r="PZ59" s="881">
        <f t="shared" si="92"/>
        <v>6</v>
      </c>
      <c r="QA59" s="881">
        <f t="shared" si="92"/>
        <v>6.375</v>
      </c>
      <c r="QB59" s="881">
        <f t="shared" si="92"/>
        <v>6.75</v>
      </c>
      <c r="QC59" s="881">
        <f t="shared" si="92"/>
        <v>6.75</v>
      </c>
      <c r="QD59" s="881">
        <f t="shared" si="92"/>
        <v>6.75</v>
      </c>
      <c r="QE59" s="881">
        <f t="shared" si="92"/>
        <v>6.75</v>
      </c>
      <c r="QF59" s="881">
        <f t="shared" si="92"/>
        <v>7.75</v>
      </c>
      <c r="QG59" s="881">
        <f t="shared" si="92"/>
        <v>7.75</v>
      </c>
      <c r="QH59" s="881">
        <f t="shared" si="92"/>
        <v>7.75</v>
      </c>
      <c r="QI59" s="881">
        <f t="shared" si="92"/>
        <v>7.3125</v>
      </c>
      <c r="QJ59" s="881">
        <f t="shared" si="92"/>
        <v>7.3125</v>
      </c>
      <c r="QK59" s="881">
        <f t="shared" si="92"/>
        <v>7.3125</v>
      </c>
      <c r="QL59" s="881">
        <f t="shared" si="92"/>
        <v>7.3125</v>
      </c>
      <c r="QM59" s="881">
        <f t="shared" si="92"/>
        <v>7.3125</v>
      </c>
      <c r="QN59" s="881">
        <f t="shared" si="92"/>
        <v>6.75</v>
      </c>
      <c r="QO59" s="881">
        <f t="shared" si="92"/>
        <v>6.5625</v>
      </c>
      <c r="QP59" s="881">
        <f t="shared" si="92"/>
        <v>6.375</v>
      </c>
      <c r="QQ59" s="881">
        <f t="shared" si="92"/>
        <v>6</v>
      </c>
      <c r="QR59" s="881">
        <f t="shared" ref="QR59:SJ59" si="93">QR58-MIN($G59,(QR58-$F59)/4)</f>
        <v>6</v>
      </c>
      <c r="QS59" s="881">
        <f t="shared" si="93"/>
        <v>6</v>
      </c>
      <c r="QT59" s="881">
        <f t="shared" si="93"/>
        <v>6</v>
      </c>
      <c r="QU59" s="881">
        <f t="shared" si="93"/>
        <v>6</v>
      </c>
      <c r="QV59" s="881">
        <f t="shared" si="93"/>
        <v>9.5</v>
      </c>
      <c r="QW59" s="881">
        <f t="shared" si="93"/>
        <v>9.5</v>
      </c>
      <c r="QX59" s="881">
        <f t="shared" si="93"/>
        <v>9.5</v>
      </c>
      <c r="QY59" s="881">
        <f t="shared" si="93"/>
        <v>9.5</v>
      </c>
      <c r="QZ59" s="881">
        <f t="shared" si="93"/>
        <v>6.75</v>
      </c>
      <c r="RA59" s="881">
        <f t="shared" si="93"/>
        <v>6.75</v>
      </c>
      <c r="RB59" s="881">
        <f t="shared" si="93"/>
        <v>6.75</v>
      </c>
      <c r="RC59" s="881">
        <f t="shared" si="93"/>
        <v>5.625</v>
      </c>
      <c r="RD59" s="881">
        <f t="shared" si="93"/>
        <v>5.625</v>
      </c>
      <c r="RE59" s="881">
        <f t="shared" si="93"/>
        <v>5.625</v>
      </c>
      <c r="RF59" s="881">
        <f t="shared" si="93"/>
        <v>6</v>
      </c>
      <c r="RG59" s="881">
        <f t="shared" si="93"/>
        <v>5.625</v>
      </c>
      <c r="RH59" s="881">
        <f t="shared" si="93"/>
        <v>5.0625</v>
      </c>
      <c r="RI59" s="881">
        <f t="shared" si="93"/>
        <v>5.0625</v>
      </c>
      <c r="RJ59" s="881">
        <f t="shared" si="93"/>
        <v>5.0625</v>
      </c>
      <c r="RK59" s="881">
        <f t="shared" si="93"/>
        <v>5.0625</v>
      </c>
      <c r="RL59" s="881">
        <f t="shared" si="93"/>
        <v>5.0625</v>
      </c>
      <c r="RM59" s="881">
        <f t="shared" si="93"/>
        <v>5.0625</v>
      </c>
      <c r="RN59" s="881">
        <f t="shared" si="93"/>
        <v>5.0625</v>
      </c>
      <c r="RO59" s="881">
        <f t="shared" si="93"/>
        <v>5.0625</v>
      </c>
      <c r="RP59" s="881">
        <f t="shared" si="93"/>
        <v>5.0625</v>
      </c>
      <c r="RQ59" s="881">
        <f t="shared" si="93"/>
        <v>5.0625</v>
      </c>
      <c r="RR59" s="881">
        <f t="shared" si="93"/>
        <v>5.0625</v>
      </c>
      <c r="RS59" s="881">
        <f t="shared" si="93"/>
        <v>5.25</v>
      </c>
      <c r="RT59" s="881">
        <f t="shared" si="93"/>
        <v>5.25</v>
      </c>
      <c r="RU59" s="881">
        <f t="shared" si="93"/>
        <v>5.4375</v>
      </c>
      <c r="RV59" s="881">
        <f t="shared" si="93"/>
        <v>5.625</v>
      </c>
      <c r="RW59" s="881">
        <f t="shared" si="93"/>
        <v>5.625</v>
      </c>
      <c r="RX59" s="881">
        <f t="shared" si="93"/>
        <v>6</v>
      </c>
      <c r="RY59" s="881">
        <f t="shared" si="93"/>
        <v>6</v>
      </c>
      <c r="RZ59" s="881">
        <f t="shared" si="93"/>
        <v>6</v>
      </c>
      <c r="SA59" s="881">
        <f t="shared" si="93"/>
        <v>6.375</v>
      </c>
      <c r="SB59" s="881">
        <f t="shared" si="93"/>
        <v>6.75</v>
      </c>
      <c r="SC59" s="881">
        <f t="shared" si="93"/>
        <v>6.75</v>
      </c>
      <c r="SD59" s="881">
        <f t="shared" si="93"/>
        <v>6.75</v>
      </c>
      <c r="SE59" s="881">
        <f t="shared" si="93"/>
        <v>6.75</v>
      </c>
      <c r="SF59" s="881">
        <f t="shared" si="93"/>
        <v>7.75</v>
      </c>
      <c r="SG59" s="881">
        <f t="shared" si="93"/>
        <v>7.75</v>
      </c>
      <c r="SH59" s="881">
        <f t="shared" si="93"/>
        <v>7.75</v>
      </c>
      <c r="SI59" s="881">
        <f t="shared" si="93"/>
        <v>7.3125</v>
      </c>
      <c r="SJ59" s="881">
        <f t="shared" si="93"/>
        <v>7.3125</v>
      </c>
      <c r="SK59" s="267">
        <f>SJ59</f>
        <v>7.3125</v>
      </c>
      <c r="SL59" s="254"/>
      <c r="SM59" s="242"/>
      <c r="SN59" s="242"/>
      <c r="SO59" s="242"/>
    </row>
    <row r="60" spans="1:509" outlineLevel="3" x14ac:dyDescent="0.35">
      <c r="A60" s="242"/>
      <c r="B60" s="251"/>
      <c r="C60" s="438">
        <f t="shared" si="33"/>
        <v>4</v>
      </c>
      <c r="D60" s="267"/>
      <c r="E60" s="316"/>
      <c r="F60" s="322">
        <f t="shared" si="85"/>
        <v>13</v>
      </c>
      <c r="G60" s="322">
        <f t="shared" si="50"/>
        <v>2.5</v>
      </c>
      <c r="H60" s="267"/>
      <c r="I60" s="455"/>
      <c r="J60" s="456" t="s">
        <v>174</v>
      </c>
      <c r="K60" s="457"/>
      <c r="L60" s="882">
        <f t="shared" ref="L60:BW60" si="94">L58+MIN($G60,($F60-L58)/4)</f>
        <v>8.5</v>
      </c>
      <c r="M60" s="882">
        <f t="shared" si="94"/>
        <v>8.5</v>
      </c>
      <c r="N60" s="882">
        <f t="shared" si="94"/>
        <v>8.5</v>
      </c>
      <c r="O60" s="882">
        <f t="shared" si="94"/>
        <v>8.5</v>
      </c>
      <c r="P60" s="882">
        <f t="shared" si="94"/>
        <v>8.5</v>
      </c>
      <c r="Q60" s="882">
        <f t="shared" si="94"/>
        <v>8.5</v>
      </c>
      <c r="R60" s="882">
        <f t="shared" si="94"/>
        <v>8.5</v>
      </c>
      <c r="S60" s="882">
        <f t="shared" si="94"/>
        <v>8.5</v>
      </c>
      <c r="T60" s="882">
        <f t="shared" si="94"/>
        <v>8.5</v>
      </c>
      <c r="U60" s="882">
        <f t="shared" si="94"/>
        <v>8.5</v>
      </c>
      <c r="V60" s="882">
        <f t="shared" si="94"/>
        <v>8.5</v>
      </c>
      <c r="W60" s="882">
        <f t="shared" si="94"/>
        <v>8.5</v>
      </c>
      <c r="X60" s="882">
        <f t="shared" si="94"/>
        <v>7.75</v>
      </c>
      <c r="Y60" s="882">
        <f t="shared" si="94"/>
        <v>7.75</v>
      </c>
      <c r="Z60" s="882">
        <f t="shared" si="94"/>
        <v>7.75</v>
      </c>
      <c r="AA60" s="882">
        <f t="shared" si="94"/>
        <v>7.75</v>
      </c>
      <c r="AB60" s="882">
        <f t="shared" si="94"/>
        <v>7.5625</v>
      </c>
      <c r="AC60" s="882">
        <f t="shared" si="94"/>
        <v>7.5625</v>
      </c>
      <c r="AD60" s="882">
        <f t="shared" si="94"/>
        <v>6.625</v>
      </c>
      <c r="AE60" s="882">
        <f t="shared" si="94"/>
        <v>6.625</v>
      </c>
      <c r="AF60" s="882">
        <f t="shared" si="94"/>
        <v>7</v>
      </c>
      <c r="AG60" s="882">
        <f t="shared" si="94"/>
        <v>7</v>
      </c>
      <c r="AH60" s="882">
        <f t="shared" si="94"/>
        <v>7</v>
      </c>
      <c r="AI60" s="882">
        <f t="shared" si="94"/>
        <v>7.0749999999999993</v>
      </c>
      <c r="AJ60" s="882">
        <f t="shared" si="94"/>
        <v>7.0749999999999993</v>
      </c>
      <c r="AK60" s="882">
        <f t="shared" si="94"/>
        <v>7.0749999999999993</v>
      </c>
      <c r="AL60" s="882">
        <f t="shared" si="94"/>
        <v>7.0749999999999993</v>
      </c>
      <c r="AM60" s="882">
        <f t="shared" si="94"/>
        <v>7.0749999999999993</v>
      </c>
      <c r="AN60" s="882">
        <f t="shared" si="94"/>
        <v>9.625</v>
      </c>
      <c r="AO60" s="882">
        <f t="shared" si="94"/>
        <v>9.625</v>
      </c>
      <c r="AP60" s="882">
        <f t="shared" si="94"/>
        <v>9.625</v>
      </c>
      <c r="AQ60" s="882">
        <f t="shared" si="94"/>
        <v>9.625</v>
      </c>
      <c r="AR60" s="882">
        <f t="shared" si="94"/>
        <v>9.625</v>
      </c>
      <c r="AS60" s="882">
        <f t="shared" si="94"/>
        <v>9.625</v>
      </c>
      <c r="AT60" s="882">
        <f t="shared" si="94"/>
        <v>9.625</v>
      </c>
      <c r="AU60" s="882">
        <f t="shared" si="94"/>
        <v>9.625</v>
      </c>
      <c r="AV60" s="882">
        <f t="shared" si="94"/>
        <v>11.5</v>
      </c>
      <c r="AW60" s="882">
        <f t="shared" si="94"/>
        <v>11.5</v>
      </c>
      <c r="AX60" s="882">
        <f t="shared" si="94"/>
        <v>11.5</v>
      </c>
      <c r="AY60" s="882">
        <f t="shared" si="94"/>
        <v>11.5</v>
      </c>
      <c r="AZ60" s="882">
        <f t="shared" si="94"/>
        <v>9.625</v>
      </c>
      <c r="BA60" s="882">
        <f t="shared" si="94"/>
        <v>9.625</v>
      </c>
      <c r="BB60" s="882">
        <f t="shared" si="94"/>
        <v>9.625</v>
      </c>
      <c r="BC60" s="882">
        <f t="shared" si="94"/>
        <v>9.4375</v>
      </c>
      <c r="BD60" s="882">
        <f t="shared" si="94"/>
        <v>9.25</v>
      </c>
      <c r="BE60" s="882">
        <f t="shared" si="94"/>
        <v>9.0625</v>
      </c>
      <c r="BF60" s="882">
        <f t="shared" si="94"/>
        <v>8.875</v>
      </c>
      <c r="BG60" s="882">
        <f t="shared" si="94"/>
        <v>8.6875</v>
      </c>
      <c r="BH60" s="882">
        <f t="shared" si="94"/>
        <v>8.6875</v>
      </c>
      <c r="BI60" s="882">
        <f t="shared" si="94"/>
        <v>8.6875</v>
      </c>
      <c r="BJ60" s="882">
        <f t="shared" si="94"/>
        <v>8.5</v>
      </c>
      <c r="BK60" s="882">
        <f t="shared" si="94"/>
        <v>8.5</v>
      </c>
      <c r="BL60" s="882">
        <f t="shared" si="94"/>
        <v>8.5</v>
      </c>
      <c r="BM60" s="882">
        <f t="shared" si="94"/>
        <v>8.5</v>
      </c>
      <c r="BN60" s="882">
        <f t="shared" si="94"/>
        <v>8.5</v>
      </c>
      <c r="BO60" s="882">
        <f t="shared" si="94"/>
        <v>8.5</v>
      </c>
      <c r="BP60" s="882">
        <f t="shared" si="94"/>
        <v>8.5</v>
      </c>
      <c r="BQ60" s="882">
        <f t="shared" si="94"/>
        <v>8.5</v>
      </c>
      <c r="BR60" s="882">
        <f t="shared" si="94"/>
        <v>8.5</v>
      </c>
      <c r="BS60" s="882">
        <f t="shared" si="94"/>
        <v>8.5</v>
      </c>
      <c r="BT60" s="882">
        <f t="shared" si="94"/>
        <v>8.5</v>
      </c>
      <c r="BU60" s="882">
        <f t="shared" si="94"/>
        <v>8.5</v>
      </c>
      <c r="BV60" s="882">
        <f t="shared" si="94"/>
        <v>8.5</v>
      </c>
      <c r="BW60" s="882">
        <f t="shared" si="94"/>
        <v>8.5</v>
      </c>
      <c r="BX60" s="882">
        <f t="shared" ref="BX60:EI60" si="95">BX58+MIN($G60,($F60-BX58)/4)</f>
        <v>8.125</v>
      </c>
      <c r="BY60" s="882">
        <f t="shared" si="95"/>
        <v>7.9375</v>
      </c>
      <c r="BZ60" s="882">
        <f t="shared" si="95"/>
        <v>7.75</v>
      </c>
      <c r="CA60" s="882">
        <f t="shared" si="95"/>
        <v>7.75</v>
      </c>
      <c r="CB60" s="882">
        <f t="shared" si="95"/>
        <v>7.5625</v>
      </c>
      <c r="CC60" s="882">
        <f t="shared" si="95"/>
        <v>9.25</v>
      </c>
      <c r="CD60" s="882">
        <f t="shared" si="95"/>
        <v>7.375</v>
      </c>
      <c r="CE60" s="882">
        <f t="shared" si="95"/>
        <v>7.375</v>
      </c>
      <c r="CF60" s="882">
        <f t="shared" si="95"/>
        <v>7.1875</v>
      </c>
      <c r="CG60" s="882">
        <f t="shared" si="95"/>
        <v>7.1875</v>
      </c>
      <c r="CH60" s="882">
        <f t="shared" si="95"/>
        <v>7.1875</v>
      </c>
      <c r="CI60" s="882">
        <f t="shared" si="95"/>
        <v>7.0749999999999993</v>
      </c>
      <c r="CJ60" s="882">
        <f t="shared" si="95"/>
        <v>7.0749999999999993</v>
      </c>
      <c r="CK60" s="882">
        <f t="shared" si="95"/>
        <v>7.0749999999999993</v>
      </c>
      <c r="CL60" s="882">
        <f t="shared" si="95"/>
        <v>7.0749999999999993</v>
      </c>
      <c r="CM60" s="882">
        <f t="shared" si="95"/>
        <v>7.0749999999999993</v>
      </c>
      <c r="CN60" s="882">
        <f t="shared" si="95"/>
        <v>8.5</v>
      </c>
      <c r="CO60" s="882">
        <f t="shared" si="95"/>
        <v>8.5</v>
      </c>
      <c r="CP60" s="882">
        <f t="shared" si="95"/>
        <v>8.5</v>
      </c>
      <c r="CQ60" s="882">
        <f t="shared" si="95"/>
        <v>8.5</v>
      </c>
      <c r="CR60" s="882">
        <f t="shared" si="95"/>
        <v>8.5</v>
      </c>
      <c r="CS60" s="882">
        <f t="shared" si="95"/>
        <v>8.5</v>
      </c>
      <c r="CT60" s="882">
        <f t="shared" si="95"/>
        <v>8.5</v>
      </c>
      <c r="CU60" s="882">
        <f t="shared" si="95"/>
        <v>8.5</v>
      </c>
      <c r="CV60" s="882">
        <f t="shared" si="95"/>
        <v>11.5</v>
      </c>
      <c r="CW60" s="882">
        <f t="shared" si="95"/>
        <v>11.5</v>
      </c>
      <c r="CX60" s="882">
        <f t="shared" si="95"/>
        <v>11.5</v>
      </c>
      <c r="CY60" s="882">
        <f t="shared" si="95"/>
        <v>11.5</v>
      </c>
      <c r="CZ60" s="882">
        <f t="shared" si="95"/>
        <v>9.25</v>
      </c>
      <c r="DA60" s="882">
        <f t="shared" si="95"/>
        <v>9.25</v>
      </c>
      <c r="DB60" s="882">
        <f t="shared" si="95"/>
        <v>9.25</v>
      </c>
      <c r="DC60" s="882">
        <f t="shared" si="95"/>
        <v>8.125</v>
      </c>
      <c r="DD60" s="882">
        <f t="shared" si="95"/>
        <v>8.125</v>
      </c>
      <c r="DE60" s="882">
        <f t="shared" si="95"/>
        <v>8.125</v>
      </c>
      <c r="DF60" s="882">
        <f t="shared" si="95"/>
        <v>8.125</v>
      </c>
      <c r="DG60" s="882">
        <f t="shared" si="95"/>
        <v>8.125</v>
      </c>
      <c r="DH60" s="882">
        <f t="shared" si="95"/>
        <v>7.75</v>
      </c>
      <c r="DI60" s="882">
        <f t="shared" si="95"/>
        <v>7.5625</v>
      </c>
      <c r="DJ60" s="882">
        <f t="shared" si="95"/>
        <v>7.5625</v>
      </c>
      <c r="DK60" s="882">
        <f t="shared" si="95"/>
        <v>7.5625</v>
      </c>
      <c r="DL60" s="882">
        <f t="shared" si="95"/>
        <v>7.5625</v>
      </c>
      <c r="DM60" s="882">
        <f t="shared" si="95"/>
        <v>7.5625</v>
      </c>
      <c r="DN60" s="882">
        <f t="shared" si="95"/>
        <v>7.5625</v>
      </c>
      <c r="DO60" s="882">
        <f t="shared" si="95"/>
        <v>7.5625</v>
      </c>
      <c r="DP60" s="882">
        <f t="shared" si="95"/>
        <v>7.5625</v>
      </c>
      <c r="DQ60" s="882">
        <f t="shared" si="95"/>
        <v>7.5625</v>
      </c>
      <c r="DR60" s="882">
        <f t="shared" si="95"/>
        <v>7.5625</v>
      </c>
      <c r="DS60" s="882">
        <f t="shared" si="95"/>
        <v>7.5625</v>
      </c>
      <c r="DT60" s="882">
        <f t="shared" si="95"/>
        <v>7.5625</v>
      </c>
      <c r="DU60" s="882">
        <f t="shared" si="95"/>
        <v>7.75</v>
      </c>
      <c r="DV60" s="882">
        <f t="shared" si="95"/>
        <v>7.9375</v>
      </c>
      <c r="DW60" s="882">
        <f t="shared" si="95"/>
        <v>7.9375</v>
      </c>
      <c r="DX60" s="882">
        <f t="shared" si="95"/>
        <v>8.125</v>
      </c>
      <c r="DY60" s="882">
        <f t="shared" si="95"/>
        <v>8.125</v>
      </c>
      <c r="DZ60" s="882">
        <f t="shared" si="95"/>
        <v>8.125</v>
      </c>
      <c r="EA60" s="882">
        <f t="shared" si="95"/>
        <v>8.5</v>
      </c>
      <c r="EB60" s="882">
        <f t="shared" si="95"/>
        <v>9.25</v>
      </c>
      <c r="EC60" s="882">
        <f t="shared" si="95"/>
        <v>9.25</v>
      </c>
      <c r="ED60" s="882">
        <f t="shared" si="95"/>
        <v>9.25</v>
      </c>
      <c r="EE60" s="882">
        <f t="shared" si="95"/>
        <v>9.25</v>
      </c>
      <c r="EF60" s="882">
        <f t="shared" si="95"/>
        <v>10.1875</v>
      </c>
      <c r="EG60" s="882">
        <f t="shared" si="95"/>
        <v>10.1875</v>
      </c>
      <c r="EH60" s="882">
        <f t="shared" si="95"/>
        <v>10.1875</v>
      </c>
      <c r="EI60" s="882">
        <f t="shared" si="95"/>
        <v>9.8125</v>
      </c>
      <c r="EJ60" s="882">
        <f t="shared" ref="EJ60:GU60" si="96">EJ58+MIN($G60,($F60-EJ58)/4)</f>
        <v>9.8125</v>
      </c>
      <c r="EK60" s="882">
        <f t="shared" si="96"/>
        <v>9.8125</v>
      </c>
      <c r="EL60" s="882">
        <f t="shared" si="96"/>
        <v>9.8125</v>
      </c>
      <c r="EM60" s="882">
        <f t="shared" si="96"/>
        <v>9.8125</v>
      </c>
      <c r="EN60" s="882">
        <f t="shared" si="96"/>
        <v>9.25</v>
      </c>
      <c r="EO60" s="882">
        <f t="shared" si="96"/>
        <v>9.0625</v>
      </c>
      <c r="EP60" s="882">
        <f t="shared" si="96"/>
        <v>8.875</v>
      </c>
      <c r="EQ60" s="882">
        <f t="shared" si="96"/>
        <v>8.5</v>
      </c>
      <c r="ER60" s="882">
        <f t="shared" si="96"/>
        <v>8.5</v>
      </c>
      <c r="ES60" s="882">
        <f t="shared" si="96"/>
        <v>8.5</v>
      </c>
      <c r="ET60" s="882">
        <f t="shared" si="96"/>
        <v>8.5</v>
      </c>
      <c r="EU60" s="882">
        <f t="shared" si="96"/>
        <v>8.5</v>
      </c>
      <c r="EV60" s="882">
        <f t="shared" si="96"/>
        <v>11.5</v>
      </c>
      <c r="EW60" s="882">
        <f t="shared" si="96"/>
        <v>11.5</v>
      </c>
      <c r="EX60" s="882">
        <f t="shared" si="96"/>
        <v>11.5</v>
      </c>
      <c r="EY60" s="882">
        <f t="shared" si="96"/>
        <v>11.5</v>
      </c>
      <c r="EZ60" s="882">
        <f t="shared" si="96"/>
        <v>9.25</v>
      </c>
      <c r="FA60" s="882">
        <f t="shared" si="96"/>
        <v>9.25</v>
      </c>
      <c r="FB60" s="882">
        <f t="shared" si="96"/>
        <v>9.25</v>
      </c>
      <c r="FC60" s="882">
        <f t="shared" si="96"/>
        <v>8.125</v>
      </c>
      <c r="FD60" s="882">
        <f t="shared" si="96"/>
        <v>8.125</v>
      </c>
      <c r="FE60" s="882">
        <f t="shared" si="96"/>
        <v>8.125</v>
      </c>
      <c r="FF60" s="882">
        <f t="shared" si="96"/>
        <v>8.5</v>
      </c>
      <c r="FG60" s="882">
        <f t="shared" si="96"/>
        <v>8.125</v>
      </c>
      <c r="FH60" s="882">
        <f t="shared" si="96"/>
        <v>7.5625</v>
      </c>
      <c r="FI60" s="882">
        <f t="shared" si="96"/>
        <v>7.5625</v>
      </c>
      <c r="FJ60" s="882">
        <f t="shared" si="96"/>
        <v>7.5625</v>
      </c>
      <c r="FK60" s="882">
        <f t="shared" si="96"/>
        <v>7.5625</v>
      </c>
      <c r="FL60" s="882">
        <f t="shared" si="96"/>
        <v>7.5625</v>
      </c>
      <c r="FM60" s="882">
        <f t="shared" si="96"/>
        <v>7.5625</v>
      </c>
      <c r="FN60" s="882">
        <f t="shared" si="96"/>
        <v>7.5625</v>
      </c>
      <c r="FO60" s="882">
        <f t="shared" si="96"/>
        <v>7.5625</v>
      </c>
      <c r="FP60" s="882">
        <f t="shared" si="96"/>
        <v>7.5625</v>
      </c>
      <c r="FQ60" s="882">
        <f t="shared" si="96"/>
        <v>7.5625</v>
      </c>
      <c r="FR60" s="882">
        <f t="shared" si="96"/>
        <v>7.5625</v>
      </c>
      <c r="FS60" s="882">
        <f t="shared" si="96"/>
        <v>7.75</v>
      </c>
      <c r="FT60" s="882">
        <f t="shared" si="96"/>
        <v>7.75</v>
      </c>
      <c r="FU60" s="882">
        <f t="shared" si="96"/>
        <v>7.9375</v>
      </c>
      <c r="FV60" s="882">
        <f t="shared" si="96"/>
        <v>8.125</v>
      </c>
      <c r="FW60" s="882">
        <f t="shared" si="96"/>
        <v>8.125</v>
      </c>
      <c r="FX60" s="882">
        <f t="shared" si="96"/>
        <v>8.5</v>
      </c>
      <c r="FY60" s="882">
        <f t="shared" si="96"/>
        <v>8.5</v>
      </c>
      <c r="FZ60" s="882">
        <f t="shared" si="96"/>
        <v>8.5</v>
      </c>
      <c r="GA60" s="882">
        <f t="shared" si="96"/>
        <v>8.875</v>
      </c>
      <c r="GB60" s="882">
        <f t="shared" si="96"/>
        <v>9.25</v>
      </c>
      <c r="GC60" s="882">
        <f t="shared" si="96"/>
        <v>9.25</v>
      </c>
      <c r="GD60" s="882">
        <f t="shared" si="96"/>
        <v>9.25</v>
      </c>
      <c r="GE60" s="882">
        <f t="shared" si="96"/>
        <v>9.25</v>
      </c>
      <c r="GF60" s="882">
        <f t="shared" si="96"/>
        <v>10.1875</v>
      </c>
      <c r="GG60" s="882">
        <f t="shared" si="96"/>
        <v>10.1875</v>
      </c>
      <c r="GH60" s="882">
        <f t="shared" si="96"/>
        <v>10.1875</v>
      </c>
      <c r="GI60" s="882">
        <f t="shared" si="96"/>
        <v>9.8125</v>
      </c>
      <c r="GJ60" s="882">
        <f t="shared" si="96"/>
        <v>9.8125</v>
      </c>
      <c r="GK60" s="882">
        <f t="shared" si="96"/>
        <v>9.8125</v>
      </c>
      <c r="GL60" s="882">
        <f t="shared" si="96"/>
        <v>9.8125</v>
      </c>
      <c r="GM60" s="882">
        <f t="shared" si="96"/>
        <v>9.8125</v>
      </c>
      <c r="GN60" s="882">
        <f t="shared" si="96"/>
        <v>9.25</v>
      </c>
      <c r="GO60" s="882">
        <f t="shared" si="96"/>
        <v>9.0625</v>
      </c>
      <c r="GP60" s="882">
        <f t="shared" si="96"/>
        <v>8.875</v>
      </c>
      <c r="GQ60" s="882">
        <f t="shared" si="96"/>
        <v>8.5</v>
      </c>
      <c r="GR60" s="882">
        <f t="shared" si="96"/>
        <v>8.5</v>
      </c>
      <c r="GS60" s="882">
        <f t="shared" si="96"/>
        <v>8.5</v>
      </c>
      <c r="GT60" s="882">
        <f t="shared" si="96"/>
        <v>8.5</v>
      </c>
      <c r="GU60" s="882">
        <f t="shared" si="96"/>
        <v>8.5</v>
      </c>
      <c r="GV60" s="882">
        <f t="shared" ref="GV60:JG60" si="97">GV58+MIN($G60,($F60-GV58)/4)</f>
        <v>11.5</v>
      </c>
      <c r="GW60" s="882">
        <f t="shared" si="97"/>
        <v>11.5</v>
      </c>
      <c r="GX60" s="882">
        <f t="shared" si="97"/>
        <v>11.5</v>
      </c>
      <c r="GY60" s="882">
        <f t="shared" si="97"/>
        <v>11.5</v>
      </c>
      <c r="GZ60" s="882">
        <f t="shared" si="97"/>
        <v>9.25</v>
      </c>
      <c r="HA60" s="882">
        <f t="shared" si="97"/>
        <v>9.25</v>
      </c>
      <c r="HB60" s="882">
        <f t="shared" si="97"/>
        <v>9.25</v>
      </c>
      <c r="HC60" s="882">
        <f t="shared" si="97"/>
        <v>8.125</v>
      </c>
      <c r="HD60" s="882">
        <f t="shared" si="97"/>
        <v>8.125</v>
      </c>
      <c r="HE60" s="882">
        <f t="shared" si="97"/>
        <v>8.125</v>
      </c>
      <c r="HF60" s="882">
        <f t="shared" si="97"/>
        <v>8.5</v>
      </c>
      <c r="HG60" s="882">
        <f t="shared" si="97"/>
        <v>8.125</v>
      </c>
      <c r="HH60" s="882">
        <f t="shared" si="97"/>
        <v>7.5625</v>
      </c>
      <c r="HI60" s="882">
        <f t="shared" si="97"/>
        <v>7.5625</v>
      </c>
      <c r="HJ60" s="882">
        <f t="shared" si="97"/>
        <v>7.5625</v>
      </c>
      <c r="HK60" s="882">
        <f t="shared" si="97"/>
        <v>7.5625</v>
      </c>
      <c r="HL60" s="882">
        <f t="shared" si="97"/>
        <v>7.5625</v>
      </c>
      <c r="HM60" s="882">
        <f t="shared" si="97"/>
        <v>7.5625</v>
      </c>
      <c r="HN60" s="882">
        <f t="shared" si="97"/>
        <v>7.5625</v>
      </c>
      <c r="HO60" s="882">
        <f t="shared" si="97"/>
        <v>7.5625</v>
      </c>
      <c r="HP60" s="882">
        <f t="shared" si="97"/>
        <v>7.5625</v>
      </c>
      <c r="HQ60" s="882">
        <f t="shared" si="97"/>
        <v>7.5625</v>
      </c>
      <c r="HR60" s="882">
        <f t="shared" si="97"/>
        <v>7.5625</v>
      </c>
      <c r="HS60" s="882">
        <f t="shared" si="97"/>
        <v>7.75</v>
      </c>
      <c r="HT60" s="882">
        <f t="shared" si="97"/>
        <v>7.75</v>
      </c>
      <c r="HU60" s="882">
        <f t="shared" si="97"/>
        <v>7.9375</v>
      </c>
      <c r="HV60" s="882">
        <f t="shared" si="97"/>
        <v>8.125</v>
      </c>
      <c r="HW60" s="882">
        <f t="shared" si="97"/>
        <v>8.125</v>
      </c>
      <c r="HX60" s="882">
        <f t="shared" si="97"/>
        <v>8.5</v>
      </c>
      <c r="HY60" s="882">
        <f t="shared" si="97"/>
        <v>8.5</v>
      </c>
      <c r="HZ60" s="882">
        <f t="shared" si="97"/>
        <v>8.5</v>
      </c>
      <c r="IA60" s="882">
        <f t="shared" si="97"/>
        <v>8.875</v>
      </c>
      <c r="IB60" s="882">
        <f t="shared" si="97"/>
        <v>9.25</v>
      </c>
      <c r="IC60" s="882">
        <f t="shared" si="97"/>
        <v>9.25</v>
      </c>
      <c r="ID60" s="882">
        <f t="shared" si="97"/>
        <v>9.25</v>
      </c>
      <c r="IE60" s="882">
        <f t="shared" si="97"/>
        <v>9.25</v>
      </c>
      <c r="IF60" s="882">
        <f t="shared" si="97"/>
        <v>10.1875</v>
      </c>
      <c r="IG60" s="882">
        <f t="shared" si="97"/>
        <v>10.1875</v>
      </c>
      <c r="IH60" s="882">
        <f t="shared" si="97"/>
        <v>10.1875</v>
      </c>
      <c r="II60" s="882">
        <f t="shared" si="97"/>
        <v>9.8125</v>
      </c>
      <c r="IJ60" s="882">
        <f t="shared" si="97"/>
        <v>9.8125</v>
      </c>
      <c r="IK60" s="882">
        <f t="shared" si="97"/>
        <v>9.8125</v>
      </c>
      <c r="IL60" s="882">
        <f t="shared" si="97"/>
        <v>9.8125</v>
      </c>
      <c r="IM60" s="882">
        <f t="shared" si="97"/>
        <v>9.8125</v>
      </c>
      <c r="IN60" s="882">
        <f t="shared" si="97"/>
        <v>9.25</v>
      </c>
      <c r="IO60" s="882">
        <f t="shared" si="97"/>
        <v>9.0625</v>
      </c>
      <c r="IP60" s="882">
        <f t="shared" si="97"/>
        <v>8.875</v>
      </c>
      <c r="IQ60" s="882">
        <f t="shared" si="97"/>
        <v>8.5</v>
      </c>
      <c r="IR60" s="882">
        <f t="shared" si="97"/>
        <v>8.5</v>
      </c>
      <c r="IS60" s="882">
        <f t="shared" si="97"/>
        <v>8.5</v>
      </c>
      <c r="IT60" s="882">
        <f t="shared" si="97"/>
        <v>8.5</v>
      </c>
      <c r="IU60" s="882">
        <f t="shared" si="97"/>
        <v>8.5</v>
      </c>
      <c r="IV60" s="882">
        <f t="shared" si="97"/>
        <v>11.5</v>
      </c>
      <c r="IW60" s="882">
        <f t="shared" si="97"/>
        <v>11.5</v>
      </c>
      <c r="IX60" s="882">
        <f t="shared" si="97"/>
        <v>11.5</v>
      </c>
      <c r="IY60" s="882">
        <f t="shared" si="97"/>
        <v>11.5</v>
      </c>
      <c r="IZ60" s="882">
        <f t="shared" si="97"/>
        <v>9.25</v>
      </c>
      <c r="JA60" s="882">
        <f t="shared" si="97"/>
        <v>9.25</v>
      </c>
      <c r="JB60" s="882">
        <f t="shared" si="97"/>
        <v>9.25</v>
      </c>
      <c r="JC60" s="882">
        <f t="shared" si="97"/>
        <v>8.125</v>
      </c>
      <c r="JD60" s="882">
        <f t="shared" si="97"/>
        <v>8.125</v>
      </c>
      <c r="JE60" s="882">
        <f t="shared" si="97"/>
        <v>8.125</v>
      </c>
      <c r="JF60" s="882">
        <f t="shared" si="97"/>
        <v>8.5</v>
      </c>
      <c r="JG60" s="882">
        <f t="shared" si="97"/>
        <v>8.125</v>
      </c>
      <c r="JH60" s="882">
        <f t="shared" ref="JH60:LS60" si="98">JH58+MIN($G60,($F60-JH58)/4)</f>
        <v>7.5625</v>
      </c>
      <c r="JI60" s="882">
        <f t="shared" si="98"/>
        <v>7.5625</v>
      </c>
      <c r="JJ60" s="882">
        <f t="shared" si="98"/>
        <v>7.5625</v>
      </c>
      <c r="JK60" s="882">
        <f t="shared" si="98"/>
        <v>7.5625</v>
      </c>
      <c r="JL60" s="882">
        <f t="shared" si="98"/>
        <v>7.5625</v>
      </c>
      <c r="JM60" s="882">
        <f t="shared" si="98"/>
        <v>7.5625</v>
      </c>
      <c r="JN60" s="882">
        <f t="shared" si="98"/>
        <v>7.5625</v>
      </c>
      <c r="JO60" s="882">
        <f t="shared" si="98"/>
        <v>7.5625</v>
      </c>
      <c r="JP60" s="882">
        <f t="shared" si="98"/>
        <v>7.5625</v>
      </c>
      <c r="JQ60" s="882">
        <f t="shared" si="98"/>
        <v>7.5625</v>
      </c>
      <c r="JR60" s="882">
        <f t="shared" si="98"/>
        <v>7.5625</v>
      </c>
      <c r="JS60" s="882">
        <f t="shared" si="98"/>
        <v>7.75</v>
      </c>
      <c r="JT60" s="882">
        <f t="shared" si="98"/>
        <v>7.75</v>
      </c>
      <c r="JU60" s="882">
        <f t="shared" si="98"/>
        <v>7.9375</v>
      </c>
      <c r="JV60" s="882">
        <f t="shared" si="98"/>
        <v>8.125</v>
      </c>
      <c r="JW60" s="882">
        <f t="shared" si="98"/>
        <v>8.125</v>
      </c>
      <c r="JX60" s="882">
        <f t="shared" si="98"/>
        <v>8.5</v>
      </c>
      <c r="JY60" s="882">
        <f t="shared" si="98"/>
        <v>8.5</v>
      </c>
      <c r="JZ60" s="882">
        <f t="shared" si="98"/>
        <v>8.5</v>
      </c>
      <c r="KA60" s="882">
        <f t="shared" si="98"/>
        <v>8.875</v>
      </c>
      <c r="KB60" s="882">
        <f t="shared" si="98"/>
        <v>9.25</v>
      </c>
      <c r="KC60" s="882">
        <f t="shared" si="98"/>
        <v>9.25</v>
      </c>
      <c r="KD60" s="882">
        <f t="shared" si="98"/>
        <v>9.25</v>
      </c>
      <c r="KE60" s="882">
        <f t="shared" si="98"/>
        <v>9.25</v>
      </c>
      <c r="KF60" s="882">
        <f t="shared" si="98"/>
        <v>10.1875</v>
      </c>
      <c r="KG60" s="882">
        <f t="shared" si="98"/>
        <v>10.1875</v>
      </c>
      <c r="KH60" s="882">
        <f t="shared" si="98"/>
        <v>10.1875</v>
      </c>
      <c r="KI60" s="882">
        <f t="shared" si="98"/>
        <v>9.8125</v>
      </c>
      <c r="KJ60" s="882">
        <f t="shared" si="98"/>
        <v>9.8125</v>
      </c>
      <c r="KK60" s="882">
        <f t="shared" si="98"/>
        <v>9.8125</v>
      </c>
      <c r="KL60" s="882">
        <f t="shared" si="98"/>
        <v>9.8125</v>
      </c>
      <c r="KM60" s="882">
        <f t="shared" si="98"/>
        <v>9.8125</v>
      </c>
      <c r="KN60" s="882">
        <f t="shared" si="98"/>
        <v>9.25</v>
      </c>
      <c r="KO60" s="882">
        <f t="shared" si="98"/>
        <v>9.0625</v>
      </c>
      <c r="KP60" s="882">
        <f t="shared" si="98"/>
        <v>8.875</v>
      </c>
      <c r="KQ60" s="882">
        <f t="shared" si="98"/>
        <v>8.5</v>
      </c>
      <c r="KR60" s="882">
        <f t="shared" si="98"/>
        <v>8.5</v>
      </c>
      <c r="KS60" s="882">
        <f t="shared" si="98"/>
        <v>8.5</v>
      </c>
      <c r="KT60" s="882">
        <f t="shared" si="98"/>
        <v>8.5</v>
      </c>
      <c r="KU60" s="882">
        <f t="shared" si="98"/>
        <v>8.5</v>
      </c>
      <c r="KV60" s="882">
        <f t="shared" si="98"/>
        <v>11.5</v>
      </c>
      <c r="KW60" s="882">
        <f t="shared" si="98"/>
        <v>11.5</v>
      </c>
      <c r="KX60" s="882">
        <f t="shared" si="98"/>
        <v>11.5</v>
      </c>
      <c r="KY60" s="882">
        <f t="shared" si="98"/>
        <v>11.5</v>
      </c>
      <c r="KZ60" s="882">
        <f t="shared" si="98"/>
        <v>9.25</v>
      </c>
      <c r="LA60" s="882">
        <f t="shared" si="98"/>
        <v>9.25</v>
      </c>
      <c r="LB60" s="882">
        <f t="shared" si="98"/>
        <v>9.25</v>
      </c>
      <c r="LC60" s="882">
        <f t="shared" si="98"/>
        <v>8.125</v>
      </c>
      <c r="LD60" s="882">
        <f t="shared" si="98"/>
        <v>8.125</v>
      </c>
      <c r="LE60" s="882">
        <f t="shared" si="98"/>
        <v>8.125</v>
      </c>
      <c r="LF60" s="882">
        <f t="shared" si="98"/>
        <v>8.5</v>
      </c>
      <c r="LG60" s="882">
        <f t="shared" si="98"/>
        <v>8.125</v>
      </c>
      <c r="LH60" s="882">
        <f t="shared" si="98"/>
        <v>7.5625</v>
      </c>
      <c r="LI60" s="882">
        <f t="shared" si="98"/>
        <v>7.5625</v>
      </c>
      <c r="LJ60" s="882">
        <f t="shared" si="98"/>
        <v>7.5625</v>
      </c>
      <c r="LK60" s="882">
        <f t="shared" si="98"/>
        <v>7.5625</v>
      </c>
      <c r="LL60" s="882">
        <f t="shared" si="98"/>
        <v>7.5625</v>
      </c>
      <c r="LM60" s="882">
        <f t="shared" si="98"/>
        <v>7.5625</v>
      </c>
      <c r="LN60" s="882">
        <f t="shared" si="98"/>
        <v>7.5625</v>
      </c>
      <c r="LO60" s="882">
        <f t="shared" si="98"/>
        <v>7.5625</v>
      </c>
      <c r="LP60" s="882">
        <f t="shared" si="98"/>
        <v>7.5625</v>
      </c>
      <c r="LQ60" s="882">
        <f t="shared" si="98"/>
        <v>7.5625</v>
      </c>
      <c r="LR60" s="882">
        <f t="shared" si="98"/>
        <v>7.5625</v>
      </c>
      <c r="LS60" s="882">
        <f t="shared" si="98"/>
        <v>7.75</v>
      </c>
      <c r="LT60" s="882">
        <f t="shared" ref="LT60:OE60" si="99">LT58+MIN($G60,($F60-LT58)/4)</f>
        <v>7.75</v>
      </c>
      <c r="LU60" s="882">
        <f t="shared" si="99"/>
        <v>7.9375</v>
      </c>
      <c r="LV60" s="882">
        <f t="shared" si="99"/>
        <v>8.125</v>
      </c>
      <c r="LW60" s="882">
        <f t="shared" si="99"/>
        <v>8.125</v>
      </c>
      <c r="LX60" s="882">
        <f t="shared" si="99"/>
        <v>8.5</v>
      </c>
      <c r="LY60" s="882">
        <f t="shared" si="99"/>
        <v>8.5</v>
      </c>
      <c r="LZ60" s="882">
        <f t="shared" si="99"/>
        <v>8.5</v>
      </c>
      <c r="MA60" s="882">
        <f t="shared" si="99"/>
        <v>8.875</v>
      </c>
      <c r="MB60" s="882">
        <f t="shared" si="99"/>
        <v>9.25</v>
      </c>
      <c r="MC60" s="882">
        <f t="shared" si="99"/>
        <v>9.25</v>
      </c>
      <c r="MD60" s="882">
        <f t="shared" si="99"/>
        <v>9.25</v>
      </c>
      <c r="ME60" s="882">
        <f t="shared" si="99"/>
        <v>9.25</v>
      </c>
      <c r="MF60" s="882">
        <f t="shared" si="99"/>
        <v>10.1875</v>
      </c>
      <c r="MG60" s="882">
        <f t="shared" si="99"/>
        <v>10.1875</v>
      </c>
      <c r="MH60" s="882">
        <f t="shared" si="99"/>
        <v>10.1875</v>
      </c>
      <c r="MI60" s="882">
        <f t="shared" si="99"/>
        <v>9.8125</v>
      </c>
      <c r="MJ60" s="882">
        <f t="shared" si="99"/>
        <v>9.8125</v>
      </c>
      <c r="MK60" s="882">
        <f t="shared" si="99"/>
        <v>9.8125</v>
      </c>
      <c r="ML60" s="882">
        <f t="shared" si="99"/>
        <v>9.8125</v>
      </c>
      <c r="MM60" s="882">
        <f t="shared" si="99"/>
        <v>9.8125</v>
      </c>
      <c r="MN60" s="882">
        <f t="shared" si="99"/>
        <v>9.25</v>
      </c>
      <c r="MO60" s="882">
        <f t="shared" si="99"/>
        <v>9.0625</v>
      </c>
      <c r="MP60" s="882">
        <f t="shared" si="99"/>
        <v>8.875</v>
      </c>
      <c r="MQ60" s="882">
        <f t="shared" si="99"/>
        <v>8.5</v>
      </c>
      <c r="MR60" s="882">
        <f t="shared" si="99"/>
        <v>8.5</v>
      </c>
      <c r="MS60" s="882">
        <f t="shared" si="99"/>
        <v>8.5</v>
      </c>
      <c r="MT60" s="882">
        <f t="shared" si="99"/>
        <v>8.5</v>
      </c>
      <c r="MU60" s="882">
        <f t="shared" si="99"/>
        <v>8.5</v>
      </c>
      <c r="MV60" s="882">
        <f t="shared" si="99"/>
        <v>11.5</v>
      </c>
      <c r="MW60" s="882">
        <f t="shared" si="99"/>
        <v>11.5</v>
      </c>
      <c r="MX60" s="882">
        <f t="shared" si="99"/>
        <v>11.5</v>
      </c>
      <c r="MY60" s="882">
        <f t="shared" si="99"/>
        <v>11.5</v>
      </c>
      <c r="MZ60" s="882">
        <f t="shared" si="99"/>
        <v>9.25</v>
      </c>
      <c r="NA60" s="882">
        <f t="shared" si="99"/>
        <v>9.25</v>
      </c>
      <c r="NB60" s="882">
        <f t="shared" si="99"/>
        <v>9.25</v>
      </c>
      <c r="NC60" s="882">
        <f t="shared" si="99"/>
        <v>8.125</v>
      </c>
      <c r="ND60" s="882">
        <f t="shared" si="99"/>
        <v>8.125</v>
      </c>
      <c r="NE60" s="882">
        <f t="shared" si="99"/>
        <v>8.125</v>
      </c>
      <c r="NF60" s="882">
        <f t="shared" si="99"/>
        <v>8.5</v>
      </c>
      <c r="NG60" s="882">
        <f t="shared" si="99"/>
        <v>8.125</v>
      </c>
      <c r="NH60" s="882">
        <f t="shared" si="99"/>
        <v>7.5625</v>
      </c>
      <c r="NI60" s="882">
        <f t="shared" si="99"/>
        <v>7.5625</v>
      </c>
      <c r="NJ60" s="882">
        <f t="shared" si="99"/>
        <v>7.5625</v>
      </c>
      <c r="NK60" s="882">
        <f t="shared" si="99"/>
        <v>7.5625</v>
      </c>
      <c r="NL60" s="882">
        <f t="shared" si="99"/>
        <v>7.5625</v>
      </c>
      <c r="NM60" s="882">
        <f t="shared" si="99"/>
        <v>7.5625</v>
      </c>
      <c r="NN60" s="882">
        <f t="shared" si="99"/>
        <v>7.5625</v>
      </c>
      <c r="NO60" s="882">
        <f t="shared" si="99"/>
        <v>7.5625</v>
      </c>
      <c r="NP60" s="882">
        <f t="shared" si="99"/>
        <v>7.5625</v>
      </c>
      <c r="NQ60" s="882">
        <f t="shared" si="99"/>
        <v>7.5625</v>
      </c>
      <c r="NR60" s="882">
        <f t="shared" si="99"/>
        <v>7.5625</v>
      </c>
      <c r="NS60" s="882">
        <f t="shared" si="99"/>
        <v>7.75</v>
      </c>
      <c r="NT60" s="882">
        <f t="shared" si="99"/>
        <v>7.75</v>
      </c>
      <c r="NU60" s="882">
        <f t="shared" si="99"/>
        <v>7.9375</v>
      </c>
      <c r="NV60" s="882">
        <f t="shared" si="99"/>
        <v>8.125</v>
      </c>
      <c r="NW60" s="882">
        <f t="shared" si="99"/>
        <v>8.125</v>
      </c>
      <c r="NX60" s="882">
        <f t="shared" si="99"/>
        <v>8.5</v>
      </c>
      <c r="NY60" s="882">
        <f t="shared" si="99"/>
        <v>8.5</v>
      </c>
      <c r="NZ60" s="882">
        <f t="shared" si="99"/>
        <v>8.5</v>
      </c>
      <c r="OA60" s="882">
        <f t="shared" si="99"/>
        <v>8.875</v>
      </c>
      <c r="OB60" s="882">
        <f t="shared" si="99"/>
        <v>9.25</v>
      </c>
      <c r="OC60" s="882">
        <f t="shared" si="99"/>
        <v>9.25</v>
      </c>
      <c r="OD60" s="882">
        <f t="shared" si="99"/>
        <v>9.25</v>
      </c>
      <c r="OE60" s="882">
        <f t="shared" si="99"/>
        <v>9.25</v>
      </c>
      <c r="OF60" s="882">
        <f t="shared" ref="OF60:QQ60" si="100">OF58+MIN($G60,($F60-OF58)/4)</f>
        <v>10.1875</v>
      </c>
      <c r="OG60" s="882">
        <f t="shared" si="100"/>
        <v>10.1875</v>
      </c>
      <c r="OH60" s="882">
        <f t="shared" si="100"/>
        <v>10.1875</v>
      </c>
      <c r="OI60" s="882">
        <f t="shared" si="100"/>
        <v>9.8125</v>
      </c>
      <c r="OJ60" s="882">
        <f t="shared" si="100"/>
        <v>9.8125</v>
      </c>
      <c r="OK60" s="882">
        <f t="shared" si="100"/>
        <v>9.8125</v>
      </c>
      <c r="OL60" s="882">
        <f t="shared" si="100"/>
        <v>9.8125</v>
      </c>
      <c r="OM60" s="882">
        <f t="shared" si="100"/>
        <v>9.8125</v>
      </c>
      <c r="ON60" s="882">
        <f t="shared" si="100"/>
        <v>9.25</v>
      </c>
      <c r="OO60" s="882">
        <f t="shared" si="100"/>
        <v>9.0625</v>
      </c>
      <c r="OP60" s="882">
        <f t="shared" si="100"/>
        <v>8.875</v>
      </c>
      <c r="OQ60" s="882">
        <f t="shared" si="100"/>
        <v>8.5</v>
      </c>
      <c r="OR60" s="882">
        <f t="shared" si="100"/>
        <v>8.5</v>
      </c>
      <c r="OS60" s="882">
        <f t="shared" si="100"/>
        <v>8.5</v>
      </c>
      <c r="OT60" s="882">
        <f t="shared" si="100"/>
        <v>8.5</v>
      </c>
      <c r="OU60" s="882">
        <f t="shared" si="100"/>
        <v>8.5</v>
      </c>
      <c r="OV60" s="882">
        <f t="shared" si="100"/>
        <v>11.5</v>
      </c>
      <c r="OW60" s="882">
        <f t="shared" si="100"/>
        <v>11.5</v>
      </c>
      <c r="OX60" s="882">
        <f t="shared" si="100"/>
        <v>11.5</v>
      </c>
      <c r="OY60" s="882">
        <f t="shared" si="100"/>
        <v>11.5</v>
      </c>
      <c r="OZ60" s="882">
        <f t="shared" si="100"/>
        <v>9.25</v>
      </c>
      <c r="PA60" s="882">
        <f t="shared" si="100"/>
        <v>9.25</v>
      </c>
      <c r="PB60" s="882">
        <f t="shared" si="100"/>
        <v>9.25</v>
      </c>
      <c r="PC60" s="882">
        <f t="shared" si="100"/>
        <v>8.125</v>
      </c>
      <c r="PD60" s="882">
        <f t="shared" si="100"/>
        <v>8.125</v>
      </c>
      <c r="PE60" s="882">
        <f t="shared" si="100"/>
        <v>8.125</v>
      </c>
      <c r="PF60" s="882">
        <f t="shared" si="100"/>
        <v>8.5</v>
      </c>
      <c r="PG60" s="882">
        <f t="shared" si="100"/>
        <v>8.125</v>
      </c>
      <c r="PH60" s="882">
        <f t="shared" si="100"/>
        <v>7.5625</v>
      </c>
      <c r="PI60" s="882">
        <f t="shared" si="100"/>
        <v>7.5625</v>
      </c>
      <c r="PJ60" s="882">
        <f t="shared" si="100"/>
        <v>7.5625</v>
      </c>
      <c r="PK60" s="882">
        <f t="shared" si="100"/>
        <v>7.5625</v>
      </c>
      <c r="PL60" s="882">
        <f t="shared" si="100"/>
        <v>7.5625</v>
      </c>
      <c r="PM60" s="882">
        <f t="shared" si="100"/>
        <v>7.5625</v>
      </c>
      <c r="PN60" s="882">
        <f t="shared" si="100"/>
        <v>7.5625</v>
      </c>
      <c r="PO60" s="882">
        <f t="shared" si="100"/>
        <v>7.5625</v>
      </c>
      <c r="PP60" s="882">
        <f t="shared" si="100"/>
        <v>7.5625</v>
      </c>
      <c r="PQ60" s="882">
        <f t="shared" si="100"/>
        <v>7.5625</v>
      </c>
      <c r="PR60" s="882">
        <f t="shared" si="100"/>
        <v>7.5625</v>
      </c>
      <c r="PS60" s="882">
        <f t="shared" si="100"/>
        <v>7.75</v>
      </c>
      <c r="PT60" s="882">
        <f t="shared" si="100"/>
        <v>7.75</v>
      </c>
      <c r="PU60" s="882">
        <f t="shared" si="100"/>
        <v>7.9375</v>
      </c>
      <c r="PV60" s="882">
        <f t="shared" si="100"/>
        <v>8.125</v>
      </c>
      <c r="PW60" s="882">
        <f t="shared" si="100"/>
        <v>8.125</v>
      </c>
      <c r="PX60" s="882">
        <f t="shared" si="100"/>
        <v>8.5</v>
      </c>
      <c r="PY60" s="882">
        <f t="shared" si="100"/>
        <v>8.5</v>
      </c>
      <c r="PZ60" s="882">
        <f t="shared" si="100"/>
        <v>8.5</v>
      </c>
      <c r="QA60" s="882">
        <f t="shared" si="100"/>
        <v>8.875</v>
      </c>
      <c r="QB60" s="882">
        <f t="shared" si="100"/>
        <v>9.25</v>
      </c>
      <c r="QC60" s="882">
        <f t="shared" si="100"/>
        <v>9.25</v>
      </c>
      <c r="QD60" s="882">
        <f t="shared" si="100"/>
        <v>9.25</v>
      </c>
      <c r="QE60" s="882">
        <f t="shared" si="100"/>
        <v>9.25</v>
      </c>
      <c r="QF60" s="882">
        <f t="shared" si="100"/>
        <v>10.1875</v>
      </c>
      <c r="QG60" s="882">
        <f t="shared" si="100"/>
        <v>10.1875</v>
      </c>
      <c r="QH60" s="882">
        <f t="shared" si="100"/>
        <v>10.1875</v>
      </c>
      <c r="QI60" s="882">
        <f t="shared" si="100"/>
        <v>9.8125</v>
      </c>
      <c r="QJ60" s="882">
        <f t="shared" si="100"/>
        <v>9.8125</v>
      </c>
      <c r="QK60" s="882">
        <f t="shared" si="100"/>
        <v>9.8125</v>
      </c>
      <c r="QL60" s="882">
        <f t="shared" si="100"/>
        <v>9.8125</v>
      </c>
      <c r="QM60" s="882">
        <f t="shared" si="100"/>
        <v>9.8125</v>
      </c>
      <c r="QN60" s="882">
        <f t="shared" si="100"/>
        <v>9.25</v>
      </c>
      <c r="QO60" s="882">
        <f t="shared" si="100"/>
        <v>9.0625</v>
      </c>
      <c r="QP60" s="882">
        <f t="shared" si="100"/>
        <v>8.875</v>
      </c>
      <c r="QQ60" s="882">
        <f t="shared" si="100"/>
        <v>8.5</v>
      </c>
      <c r="QR60" s="882">
        <f t="shared" ref="QR60:SJ60" si="101">QR58+MIN($G60,($F60-QR58)/4)</f>
        <v>8.5</v>
      </c>
      <c r="QS60" s="882">
        <f t="shared" si="101"/>
        <v>8.5</v>
      </c>
      <c r="QT60" s="882">
        <f t="shared" si="101"/>
        <v>8.5</v>
      </c>
      <c r="QU60" s="882">
        <f t="shared" si="101"/>
        <v>8.5</v>
      </c>
      <c r="QV60" s="882">
        <f t="shared" si="101"/>
        <v>11.5</v>
      </c>
      <c r="QW60" s="882">
        <f t="shared" si="101"/>
        <v>11.5</v>
      </c>
      <c r="QX60" s="882">
        <f t="shared" si="101"/>
        <v>11.5</v>
      </c>
      <c r="QY60" s="882">
        <f t="shared" si="101"/>
        <v>11.5</v>
      </c>
      <c r="QZ60" s="882">
        <f t="shared" si="101"/>
        <v>9.25</v>
      </c>
      <c r="RA60" s="882">
        <f t="shared" si="101"/>
        <v>9.25</v>
      </c>
      <c r="RB60" s="882">
        <f t="shared" si="101"/>
        <v>9.25</v>
      </c>
      <c r="RC60" s="882">
        <f t="shared" si="101"/>
        <v>8.125</v>
      </c>
      <c r="RD60" s="882">
        <f t="shared" si="101"/>
        <v>8.125</v>
      </c>
      <c r="RE60" s="882">
        <f t="shared" si="101"/>
        <v>8.125</v>
      </c>
      <c r="RF60" s="882">
        <f t="shared" si="101"/>
        <v>8.5</v>
      </c>
      <c r="RG60" s="882">
        <f t="shared" si="101"/>
        <v>8.125</v>
      </c>
      <c r="RH60" s="882">
        <f t="shared" si="101"/>
        <v>7.5625</v>
      </c>
      <c r="RI60" s="882">
        <f t="shared" si="101"/>
        <v>7.5625</v>
      </c>
      <c r="RJ60" s="882">
        <f t="shared" si="101"/>
        <v>7.5625</v>
      </c>
      <c r="RK60" s="882">
        <f t="shared" si="101"/>
        <v>7.5625</v>
      </c>
      <c r="RL60" s="882">
        <f t="shared" si="101"/>
        <v>7.5625</v>
      </c>
      <c r="RM60" s="882">
        <f t="shared" si="101"/>
        <v>7.5625</v>
      </c>
      <c r="RN60" s="882">
        <f t="shared" si="101"/>
        <v>7.5625</v>
      </c>
      <c r="RO60" s="882">
        <f t="shared" si="101"/>
        <v>7.5625</v>
      </c>
      <c r="RP60" s="882">
        <f t="shared" si="101"/>
        <v>7.5625</v>
      </c>
      <c r="RQ60" s="882">
        <f t="shared" si="101"/>
        <v>7.5625</v>
      </c>
      <c r="RR60" s="882">
        <f t="shared" si="101"/>
        <v>7.5625</v>
      </c>
      <c r="RS60" s="882">
        <f t="shared" si="101"/>
        <v>7.75</v>
      </c>
      <c r="RT60" s="882">
        <f t="shared" si="101"/>
        <v>7.75</v>
      </c>
      <c r="RU60" s="882">
        <f t="shared" si="101"/>
        <v>7.9375</v>
      </c>
      <c r="RV60" s="882">
        <f t="shared" si="101"/>
        <v>8.125</v>
      </c>
      <c r="RW60" s="882">
        <f t="shared" si="101"/>
        <v>8.125</v>
      </c>
      <c r="RX60" s="882">
        <f t="shared" si="101"/>
        <v>8.5</v>
      </c>
      <c r="RY60" s="882">
        <f t="shared" si="101"/>
        <v>8.5</v>
      </c>
      <c r="RZ60" s="882">
        <f t="shared" si="101"/>
        <v>8.5</v>
      </c>
      <c r="SA60" s="882">
        <f t="shared" si="101"/>
        <v>8.875</v>
      </c>
      <c r="SB60" s="882">
        <f t="shared" si="101"/>
        <v>9.25</v>
      </c>
      <c r="SC60" s="882">
        <f t="shared" si="101"/>
        <v>9.25</v>
      </c>
      <c r="SD60" s="882">
        <f t="shared" si="101"/>
        <v>9.25</v>
      </c>
      <c r="SE60" s="882">
        <f t="shared" si="101"/>
        <v>9.25</v>
      </c>
      <c r="SF60" s="882">
        <f t="shared" si="101"/>
        <v>10.1875</v>
      </c>
      <c r="SG60" s="882">
        <f t="shared" si="101"/>
        <v>10.1875</v>
      </c>
      <c r="SH60" s="882">
        <f t="shared" si="101"/>
        <v>10.1875</v>
      </c>
      <c r="SI60" s="882">
        <f t="shared" si="101"/>
        <v>9.8125</v>
      </c>
      <c r="SJ60" s="882">
        <f t="shared" si="101"/>
        <v>9.8125</v>
      </c>
      <c r="SK60" s="267">
        <f>SJ60</f>
        <v>9.8125</v>
      </c>
      <c r="SL60" s="254"/>
      <c r="SM60" s="242"/>
      <c r="SN60" s="242"/>
      <c r="SO60" s="242"/>
    </row>
    <row r="61" spans="1:509" outlineLevel="2" x14ac:dyDescent="0.35">
      <c r="A61" s="242"/>
      <c r="B61" s="251"/>
      <c r="C61" s="438">
        <f>INT($C$29)+2</f>
        <v>3</v>
      </c>
      <c r="D61" s="267"/>
      <c r="E61" s="316">
        <f>E58+1</f>
        <v>4</v>
      </c>
      <c r="F61" s="322"/>
      <c r="G61" s="322"/>
      <c r="H61" s="267"/>
      <c r="I61" s="272" t="s">
        <v>818</v>
      </c>
      <c r="J61" s="288" t="s">
        <v>686</v>
      </c>
      <c r="K61" s="288"/>
      <c r="L61" s="515">
        <v>7</v>
      </c>
      <c r="M61" s="516">
        <v>7</v>
      </c>
      <c r="N61" s="516">
        <v>7</v>
      </c>
      <c r="O61" s="516">
        <v>7</v>
      </c>
      <c r="P61" s="516">
        <v>7</v>
      </c>
      <c r="Q61" s="516">
        <v>7</v>
      </c>
      <c r="R61" s="516">
        <v>7</v>
      </c>
      <c r="S61" s="516">
        <v>7</v>
      </c>
      <c r="T61" s="516">
        <v>7</v>
      </c>
      <c r="U61" s="516">
        <v>7</v>
      </c>
      <c r="V61" s="516">
        <v>7</v>
      </c>
      <c r="W61" s="516">
        <v>7</v>
      </c>
      <c r="X61" s="516">
        <v>6</v>
      </c>
      <c r="Y61" s="516">
        <v>6</v>
      </c>
      <c r="Z61" s="516">
        <v>6</v>
      </c>
      <c r="AA61" s="516">
        <v>6</v>
      </c>
      <c r="AB61" s="516">
        <v>5.75</v>
      </c>
      <c r="AC61" s="516">
        <v>5.75</v>
      </c>
      <c r="AD61" s="516">
        <v>4.5</v>
      </c>
      <c r="AE61" s="516">
        <v>4.5</v>
      </c>
      <c r="AF61" s="516">
        <v>5</v>
      </c>
      <c r="AG61" s="516">
        <v>5</v>
      </c>
      <c r="AH61" s="516">
        <v>5</v>
      </c>
      <c r="AI61" s="516">
        <v>5.0999999999999996</v>
      </c>
      <c r="AJ61" s="516">
        <v>5.0999999999999996</v>
      </c>
      <c r="AK61" s="516">
        <v>5.0999999999999996</v>
      </c>
      <c r="AL61" s="516">
        <v>5.0999999999999996</v>
      </c>
      <c r="AM61" s="516">
        <v>5.0999999999999996</v>
      </c>
      <c r="AN61" s="516">
        <v>8.5</v>
      </c>
      <c r="AO61" s="516">
        <v>8.5</v>
      </c>
      <c r="AP61" s="516">
        <v>8.5</v>
      </c>
      <c r="AQ61" s="516">
        <v>8.5</v>
      </c>
      <c r="AR61" s="516">
        <v>8.5</v>
      </c>
      <c r="AS61" s="516">
        <v>8.5</v>
      </c>
      <c r="AT61" s="516">
        <v>8.5</v>
      </c>
      <c r="AU61" s="516">
        <v>8.5</v>
      </c>
      <c r="AV61" s="516">
        <v>11</v>
      </c>
      <c r="AW61" s="516">
        <v>11</v>
      </c>
      <c r="AX61" s="516">
        <v>11</v>
      </c>
      <c r="AY61" s="516">
        <v>11</v>
      </c>
      <c r="AZ61" s="516">
        <v>8.5</v>
      </c>
      <c r="BA61" s="516">
        <v>8.5</v>
      </c>
      <c r="BB61" s="516">
        <v>8.5</v>
      </c>
      <c r="BC61" s="516">
        <v>7.75</v>
      </c>
      <c r="BD61" s="516">
        <v>7.75</v>
      </c>
      <c r="BE61" s="516">
        <v>7.75</v>
      </c>
      <c r="BF61" s="516">
        <v>7.75</v>
      </c>
      <c r="BG61" s="516">
        <v>7.75</v>
      </c>
      <c r="BH61" s="516">
        <v>7</v>
      </c>
      <c r="BI61" s="516">
        <v>7</v>
      </c>
      <c r="BJ61" s="516">
        <v>7</v>
      </c>
      <c r="BK61" s="516">
        <v>7</v>
      </c>
      <c r="BL61" s="516">
        <v>7</v>
      </c>
      <c r="BM61" s="516">
        <v>7</v>
      </c>
      <c r="BN61" s="516">
        <v>7</v>
      </c>
      <c r="BO61" s="516">
        <v>7</v>
      </c>
      <c r="BP61" s="516">
        <v>7</v>
      </c>
      <c r="BQ61" s="516">
        <v>7</v>
      </c>
      <c r="BR61" s="516">
        <v>7</v>
      </c>
      <c r="BS61" s="516">
        <v>7</v>
      </c>
      <c r="BT61" s="516">
        <v>7</v>
      </c>
      <c r="BU61" s="516">
        <v>7</v>
      </c>
      <c r="BV61" s="516">
        <v>7</v>
      </c>
      <c r="BW61" s="516">
        <v>7</v>
      </c>
      <c r="BX61" s="516">
        <v>6</v>
      </c>
      <c r="BY61" s="516">
        <v>6</v>
      </c>
      <c r="BZ61" s="516">
        <v>6</v>
      </c>
      <c r="CA61" s="516">
        <v>6</v>
      </c>
      <c r="CB61" s="516">
        <v>5.75</v>
      </c>
      <c r="CC61" s="516">
        <v>5.75</v>
      </c>
      <c r="CD61" s="516">
        <v>5.5</v>
      </c>
      <c r="CE61" s="516">
        <v>5.5</v>
      </c>
      <c r="CF61" s="516">
        <v>5.25</v>
      </c>
      <c r="CG61" s="516">
        <v>5.25</v>
      </c>
      <c r="CH61" s="516">
        <v>5.25</v>
      </c>
      <c r="CI61" s="516">
        <v>5.0999999999999996</v>
      </c>
      <c r="CJ61" s="516">
        <v>5.0999999999999996</v>
      </c>
      <c r="CK61" s="516">
        <v>5.0999999999999996</v>
      </c>
      <c r="CL61" s="516">
        <v>5.0999999999999996</v>
      </c>
      <c r="CM61" s="516">
        <v>5.0999999999999996</v>
      </c>
      <c r="CN61" s="516">
        <v>7</v>
      </c>
      <c r="CO61" s="516">
        <v>7</v>
      </c>
      <c r="CP61" s="516">
        <v>7</v>
      </c>
      <c r="CQ61" s="516">
        <v>7</v>
      </c>
      <c r="CR61" s="516">
        <v>7</v>
      </c>
      <c r="CS61" s="516">
        <v>7</v>
      </c>
      <c r="CT61" s="516">
        <v>7</v>
      </c>
      <c r="CU61" s="516">
        <v>7</v>
      </c>
      <c r="CV61" s="516">
        <v>11</v>
      </c>
      <c r="CW61" s="516">
        <v>11</v>
      </c>
      <c r="CX61" s="516">
        <v>11</v>
      </c>
      <c r="CY61" s="516">
        <v>11</v>
      </c>
      <c r="CZ61" s="516">
        <v>8</v>
      </c>
      <c r="DA61" s="516">
        <v>8</v>
      </c>
      <c r="DB61" s="516">
        <v>8</v>
      </c>
      <c r="DC61" s="516">
        <v>6.5</v>
      </c>
      <c r="DD61" s="516">
        <v>6.5</v>
      </c>
      <c r="DE61" s="516">
        <v>6.5</v>
      </c>
      <c r="DF61" s="516">
        <v>6.5</v>
      </c>
      <c r="DG61" s="516">
        <v>6.5</v>
      </c>
      <c r="DH61" s="516">
        <v>5.75</v>
      </c>
      <c r="DI61" s="516">
        <v>5.75</v>
      </c>
      <c r="DJ61" s="516">
        <v>5.75</v>
      </c>
      <c r="DK61" s="516">
        <v>5.75</v>
      </c>
      <c r="DL61" s="516">
        <v>5.75</v>
      </c>
      <c r="DM61" s="516">
        <v>5.75</v>
      </c>
      <c r="DN61" s="516">
        <v>5.75</v>
      </c>
      <c r="DO61" s="516">
        <v>5.75</v>
      </c>
      <c r="DP61" s="516">
        <v>5.75</v>
      </c>
      <c r="DQ61" s="516">
        <v>5.75</v>
      </c>
      <c r="DR61" s="516">
        <v>5.75</v>
      </c>
      <c r="DS61" s="516">
        <v>5.75</v>
      </c>
      <c r="DT61" s="516">
        <v>5.75</v>
      </c>
      <c r="DU61" s="516">
        <v>5.75</v>
      </c>
      <c r="DV61" s="516">
        <v>5.75</v>
      </c>
      <c r="DW61" s="516">
        <v>5.75</v>
      </c>
      <c r="DX61" s="516">
        <v>5.75</v>
      </c>
      <c r="DY61" s="516">
        <v>5.75</v>
      </c>
      <c r="DZ61" s="516">
        <v>5.75</v>
      </c>
      <c r="EA61" s="516">
        <v>5.75</v>
      </c>
      <c r="EB61" s="516">
        <v>5.75</v>
      </c>
      <c r="EC61" s="516">
        <v>8</v>
      </c>
      <c r="ED61" s="516">
        <v>5</v>
      </c>
      <c r="EE61" s="516">
        <v>5</v>
      </c>
      <c r="EF61" s="516">
        <v>5</v>
      </c>
      <c r="EG61" s="516">
        <v>5</v>
      </c>
      <c r="EH61" s="516">
        <v>5</v>
      </c>
      <c r="EI61" s="516">
        <v>5.25</v>
      </c>
      <c r="EJ61" s="516">
        <v>5.25</v>
      </c>
      <c r="EK61" s="516">
        <v>5.25</v>
      </c>
      <c r="EL61" s="516">
        <v>5.25</v>
      </c>
      <c r="EM61" s="516">
        <v>5.25</v>
      </c>
      <c r="EN61" s="516">
        <v>7</v>
      </c>
      <c r="EO61" s="516">
        <v>7</v>
      </c>
      <c r="EP61" s="516">
        <v>7</v>
      </c>
      <c r="EQ61" s="516">
        <v>7</v>
      </c>
      <c r="ER61" s="516">
        <v>7</v>
      </c>
      <c r="ES61" s="516">
        <v>7</v>
      </c>
      <c r="ET61" s="516">
        <v>7</v>
      </c>
      <c r="EU61" s="516">
        <v>7</v>
      </c>
      <c r="EV61" s="516">
        <v>11</v>
      </c>
      <c r="EW61" s="516">
        <v>11</v>
      </c>
      <c r="EX61" s="516">
        <v>11</v>
      </c>
      <c r="EY61" s="516">
        <v>11</v>
      </c>
      <c r="EZ61" s="516">
        <v>8</v>
      </c>
      <c r="FA61" s="516">
        <v>8</v>
      </c>
      <c r="FB61" s="516">
        <v>8</v>
      </c>
      <c r="FC61" s="516">
        <v>6.5</v>
      </c>
      <c r="FD61" s="516">
        <v>6.5</v>
      </c>
      <c r="FE61" s="516">
        <v>6.5</v>
      </c>
      <c r="FF61" s="516">
        <v>6.5</v>
      </c>
      <c r="FG61" s="516">
        <v>6.5</v>
      </c>
      <c r="FH61" s="516">
        <v>6</v>
      </c>
      <c r="FI61" s="516">
        <v>6</v>
      </c>
      <c r="FJ61" s="516">
        <v>6</v>
      </c>
      <c r="FK61" s="516">
        <v>6</v>
      </c>
      <c r="FL61" s="516">
        <v>6</v>
      </c>
      <c r="FM61" s="516">
        <v>6</v>
      </c>
      <c r="FN61" s="516">
        <v>6</v>
      </c>
      <c r="FO61" s="516">
        <v>6</v>
      </c>
      <c r="FP61" s="516">
        <v>6</v>
      </c>
      <c r="FQ61" s="516">
        <v>6</v>
      </c>
      <c r="FR61" s="516">
        <v>6</v>
      </c>
      <c r="FS61" s="516">
        <v>6</v>
      </c>
      <c r="FT61" s="516">
        <v>6</v>
      </c>
      <c r="FU61" s="516">
        <v>6</v>
      </c>
      <c r="FV61" s="516">
        <v>6</v>
      </c>
      <c r="FW61" s="516">
        <v>6</v>
      </c>
      <c r="FX61" s="516">
        <v>6.5</v>
      </c>
      <c r="FY61" s="516">
        <v>6.5</v>
      </c>
      <c r="FZ61" s="516">
        <v>6.5</v>
      </c>
      <c r="GA61" s="516">
        <v>6.5</v>
      </c>
      <c r="GB61" s="516">
        <v>8</v>
      </c>
      <c r="GC61" s="516">
        <v>8</v>
      </c>
      <c r="GD61" s="516">
        <v>5</v>
      </c>
      <c r="GE61" s="516">
        <v>5</v>
      </c>
      <c r="GF61" s="516">
        <v>5</v>
      </c>
      <c r="GG61" s="516">
        <v>5</v>
      </c>
      <c r="GH61" s="516">
        <v>5</v>
      </c>
      <c r="GI61" s="516">
        <v>5.25</v>
      </c>
      <c r="GJ61" s="516">
        <v>5.25</v>
      </c>
      <c r="GK61" s="516">
        <v>5.25</v>
      </c>
      <c r="GL61" s="516">
        <v>5.25</v>
      </c>
      <c r="GM61" s="516">
        <v>5.25</v>
      </c>
      <c r="GN61" s="516">
        <v>7</v>
      </c>
      <c r="GO61" s="516">
        <v>7</v>
      </c>
      <c r="GP61" s="516">
        <v>7</v>
      </c>
      <c r="GQ61" s="516">
        <v>7</v>
      </c>
      <c r="GR61" s="516">
        <v>7</v>
      </c>
      <c r="GS61" s="516">
        <v>7</v>
      </c>
      <c r="GT61" s="516">
        <v>7</v>
      </c>
      <c r="GU61" s="516">
        <v>7</v>
      </c>
      <c r="GV61" s="516">
        <v>11</v>
      </c>
      <c r="GW61" s="516">
        <v>11</v>
      </c>
      <c r="GX61" s="516">
        <v>11</v>
      </c>
      <c r="GY61" s="516">
        <v>11</v>
      </c>
      <c r="GZ61" s="516">
        <v>8</v>
      </c>
      <c r="HA61" s="516">
        <v>8</v>
      </c>
      <c r="HB61" s="516">
        <v>8</v>
      </c>
      <c r="HC61" s="516">
        <v>6.5</v>
      </c>
      <c r="HD61" s="516">
        <v>6.5</v>
      </c>
      <c r="HE61" s="516">
        <v>6.5</v>
      </c>
      <c r="HF61" s="516">
        <v>6.5</v>
      </c>
      <c r="HG61" s="516">
        <v>6.5</v>
      </c>
      <c r="HH61" s="516">
        <v>6</v>
      </c>
      <c r="HI61" s="516">
        <v>6</v>
      </c>
      <c r="HJ61" s="516">
        <v>6</v>
      </c>
      <c r="HK61" s="516">
        <v>6</v>
      </c>
      <c r="HL61" s="516">
        <v>6</v>
      </c>
      <c r="HM61" s="516">
        <v>6</v>
      </c>
      <c r="HN61" s="516">
        <v>6</v>
      </c>
      <c r="HO61" s="516">
        <v>6</v>
      </c>
      <c r="HP61" s="516">
        <v>6</v>
      </c>
      <c r="HQ61" s="516">
        <v>6</v>
      </c>
      <c r="HR61" s="516">
        <v>6</v>
      </c>
      <c r="HS61" s="516">
        <v>6</v>
      </c>
      <c r="HT61" s="516">
        <v>6</v>
      </c>
      <c r="HU61" s="516">
        <v>6</v>
      </c>
      <c r="HV61" s="516">
        <v>6</v>
      </c>
      <c r="HW61" s="516">
        <v>6</v>
      </c>
      <c r="HX61" s="516">
        <v>6.5</v>
      </c>
      <c r="HY61" s="516">
        <v>6.5</v>
      </c>
      <c r="HZ61" s="516">
        <v>6.5</v>
      </c>
      <c r="IA61" s="516">
        <v>6.5</v>
      </c>
      <c r="IB61" s="516">
        <v>8</v>
      </c>
      <c r="IC61" s="516">
        <v>8</v>
      </c>
      <c r="ID61" s="516">
        <v>5</v>
      </c>
      <c r="IE61" s="516">
        <v>5</v>
      </c>
      <c r="IF61" s="516">
        <v>5</v>
      </c>
      <c r="IG61" s="516">
        <v>5</v>
      </c>
      <c r="IH61" s="516">
        <v>5</v>
      </c>
      <c r="II61" s="516">
        <v>5.25</v>
      </c>
      <c r="IJ61" s="516">
        <v>5.25</v>
      </c>
      <c r="IK61" s="516">
        <v>5.25</v>
      </c>
      <c r="IL61" s="516">
        <v>5.25</v>
      </c>
      <c r="IM61" s="516">
        <v>5.25</v>
      </c>
      <c r="IN61" s="516">
        <v>7</v>
      </c>
      <c r="IO61" s="516">
        <v>7</v>
      </c>
      <c r="IP61" s="516">
        <v>7</v>
      </c>
      <c r="IQ61" s="516">
        <v>7</v>
      </c>
      <c r="IR61" s="516">
        <v>7</v>
      </c>
      <c r="IS61" s="516">
        <v>7</v>
      </c>
      <c r="IT61" s="516">
        <v>7</v>
      </c>
      <c r="IU61" s="516">
        <v>7</v>
      </c>
      <c r="IV61" s="516">
        <v>11</v>
      </c>
      <c r="IW61" s="516">
        <v>11</v>
      </c>
      <c r="IX61" s="516">
        <v>11</v>
      </c>
      <c r="IY61" s="516">
        <v>11</v>
      </c>
      <c r="IZ61" s="516">
        <v>8</v>
      </c>
      <c r="JA61" s="516">
        <v>8</v>
      </c>
      <c r="JB61" s="516">
        <v>8</v>
      </c>
      <c r="JC61" s="516">
        <v>6.5</v>
      </c>
      <c r="JD61" s="516">
        <v>6.5</v>
      </c>
      <c r="JE61" s="516">
        <v>6.5</v>
      </c>
      <c r="JF61" s="516">
        <v>6.5</v>
      </c>
      <c r="JG61" s="516">
        <v>6.5</v>
      </c>
      <c r="JH61" s="516">
        <v>6</v>
      </c>
      <c r="JI61" s="516">
        <v>6</v>
      </c>
      <c r="JJ61" s="516">
        <v>6</v>
      </c>
      <c r="JK61" s="516">
        <v>6</v>
      </c>
      <c r="JL61" s="516">
        <v>6</v>
      </c>
      <c r="JM61" s="516">
        <v>6</v>
      </c>
      <c r="JN61" s="516">
        <v>6</v>
      </c>
      <c r="JO61" s="516">
        <v>6</v>
      </c>
      <c r="JP61" s="516">
        <v>6</v>
      </c>
      <c r="JQ61" s="516">
        <v>6</v>
      </c>
      <c r="JR61" s="516">
        <v>6</v>
      </c>
      <c r="JS61" s="516">
        <v>6</v>
      </c>
      <c r="JT61" s="516">
        <v>6</v>
      </c>
      <c r="JU61" s="516">
        <v>6</v>
      </c>
      <c r="JV61" s="516">
        <v>6</v>
      </c>
      <c r="JW61" s="516">
        <v>6</v>
      </c>
      <c r="JX61" s="516">
        <v>6.5</v>
      </c>
      <c r="JY61" s="516">
        <v>6.5</v>
      </c>
      <c r="JZ61" s="516">
        <v>6.5</v>
      </c>
      <c r="KA61" s="516">
        <v>6.5</v>
      </c>
      <c r="KB61" s="516">
        <v>8</v>
      </c>
      <c r="KC61" s="516">
        <v>8</v>
      </c>
      <c r="KD61" s="516">
        <v>5</v>
      </c>
      <c r="KE61" s="516">
        <v>5</v>
      </c>
      <c r="KF61" s="516">
        <v>5</v>
      </c>
      <c r="KG61" s="516">
        <v>5</v>
      </c>
      <c r="KH61" s="516">
        <v>5</v>
      </c>
      <c r="KI61" s="516">
        <v>5.25</v>
      </c>
      <c r="KJ61" s="516">
        <v>5.25</v>
      </c>
      <c r="KK61" s="516">
        <v>5.25</v>
      </c>
      <c r="KL61" s="516">
        <v>5.25</v>
      </c>
      <c r="KM61" s="516">
        <v>5.25</v>
      </c>
      <c r="KN61" s="516">
        <v>7</v>
      </c>
      <c r="KO61" s="516">
        <v>7</v>
      </c>
      <c r="KP61" s="516">
        <v>7</v>
      </c>
      <c r="KQ61" s="516">
        <v>7</v>
      </c>
      <c r="KR61" s="516">
        <v>7</v>
      </c>
      <c r="KS61" s="516">
        <v>7</v>
      </c>
      <c r="KT61" s="516">
        <v>7</v>
      </c>
      <c r="KU61" s="516">
        <v>7</v>
      </c>
      <c r="KV61" s="516">
        <v>11</v>
      </c>
      <c r="KW61" s="516">
        <v>11</v>
      </c>
      <c r="KX61" s="516">
        <v>11</v>
      </c>
      <c r="KY61" s="516">
        <v>11</v>
      </c>
      <c r="KZ61" s="516">
        <v>8</v>
      </c>
      <c r="LA61" s="516">
        <v>8</v>
      </c>
      <c r="LB61" s="516">
        <v>8</v>
      </c>
      <c r="LC61" s="516">
        <v>6.5</v>
      </c>
      <c r="LD61" s="516">
        <v>6.5</v>
      </c>
      <c r="LE61" s="516">
        <v>6.5</v>
      </c>
      <c r="LF61" s="516">
        <v>6.5</v>
      </c>
      <c r="LG61" s="516">
        <v>6.5</v>
      </c>
      <c r="LH61" s="516">
        <v>6</v>
      </c>
      <c r="LI61" s="516">
        <v>6</v>
      </c>
      <c r="LJ61" s="516">
        <v>6</v>
      </c>
      <c r="LK61" s="516">
        <v>6</v>
      </c>
      <c r="LL61" s="516">
        <v>6</v>
      </c>
      <c r="LM61" s="516">
        <v>6</v>
      </c>
      <c r="LN61" s="516">
        <v>6</v>
      </c>
      <c r="LO61" s="516">
        <v>6</v>
      </c>
      <c r="LP61" s="516">
        <v>6</v>
      </c>
      <c r="LQ61" s="516">
        <v>6</v>
      </c>
      <c r="LR61" s="516">
        <v>6</v>
      </c>
      <c r="LS61" s="516">
        <v>6</v>
      </c>
      <c r="LT61" s="516">
        <v>6</v>
      </c>
      <c r="LU61" s="516">
        <v>6</v>
      </c>
      <c r="LV61" s="516">
        <v>6</v>
      </c>
      <c r="LW61" s="516">
        <v>6</v>
      </c>
      <c r="LX61" s="516">
        <v>6.5</v>
      </c>
      <c r="LY61" s="516">
        <v>6.5</v>
      </c>
      <c r="LZ61" s="516">
        <v>6.5</v>
      </c>
      <c r="MA61" s="516">
        <v>6.5</v>
      </c>
      <c r="MB61" s="516">
        <v>8</v>
      </c>
      <c r="MC61" s="516">
        <v>8</v>
      </c>
      <c r="MD61" s="516">
        <v>5</v>
      </c>
      <c r="ME61" s="516">
        <v>5</v>
      </c>
      <c r="MF61" s="516">
        <v>5</v>
      </c>
      <c r="MG61" s="516">
        <v>5</v>
      </c>
      <c r="MH61" s="516">
        <v>5</v>
      </c>
      <c r="MI61" s="516">
        <v>5.25</v>
      </c>
      <c r="MJ61" s="516">
        <v>5.25</v>
      </c>
      <c r="MK61" s="516">
        <v>5.25</v>
      </c>
      <c r="ML61" s="516">
        <v>5.25</v>
      </c>
      <c r="MM61" s="516">
        <v>5.25</v>
      </c>
      <c r="MN61" s="516">
        <v>7</v>
      </c>
      <c r="MO61" s="516">
        <v>7</v>
      </c>
      <c r="MP61" s="516">
        <v>7</v>
      </c>
      <c r="MQ61" s="516">
        <v>7</v>
      </c>
      <c r="MR61" s="516">
        <v>7</v>
      </c>
      <c r="MS61" s="516">
        <v>7</v>
      </c>
      <c r="MT61" s="516">
        <v>7</v>
      </c>
      <c r="MU61" s="516">
        <v>7</v>
      </c>
      <c r="MV61" s="516">
        <v>11</v>
      </c>
      <c r="MW61" s="516">
        <v>11</v>
      </c>
      <c r="MX61" s="516">
        <v>11</v>
      </c>
      <c r="MY61" s="516">
        <v>11</v>
      </c>
      <c r="MZ61" s="516">
        <v>8</v>
      </c>
      <c r="NA61" s="516">
        <v>8</v>
      </c>
      <c r="NB61" s="516">
        <v>8</v>
      </c>
      <c r="NC61" s="516">
        <v>6.5</v>
      </c>
      <c r="ND61" s="516">
        <v>6.5</v>
      </c>
      <c r="NE61" s="516">
        <v>6.5</v>
      </c>
      <c r="NF61" s="516">
        <v>6.5</v>
      </c>
      <c r="NG61" s="516">
        <v>6.5</v>
      </c>
      <c r="NH61" s="516">
        <v>6</v>
      </c>
      <c r="NI61" s="516">
        <v>6</v>
      </c>
      <c r="NJ61" s="516">
        <v>6</v>
      </c>
      <c r="NK61" s="516">
        <v>6</v>
      </c>
      <c r="NL61" s="516">
        <v>6</v>
      </c>
      <c r="NM61" s="516">
        <v>6</v>
      </c>
      <c r="NN61" s="516">
        <v>6</v>
      </c>
      <c r="NO61" s="516">
        <v>6</v>
      </c>
      <c r="NP61" s="516">
        <v>6</v>
      </c>
      <c r="NQ61" s="516">
        <v>6</v>
      </c>
      <c r="NR61" s="516">
        <v>6</v>
      </c>
      <c r="NS61" s="516">
        <v>6</v>
      </c>
      <c r="NT61" s="516">
        <v>6</v>
      </c>
      <c r="NU61" s="516">
        <v>6</v>
      </c>
      <c r="NV61" s="516">
        <v>6</v>
      </c>
      <c r="NW61" s="516">
        <v>6</v>
      </c>
      <c r="NX61" s="516">
        <v>6.5</v>
      </c>
      <c r="NY61" s="516">
        <v>6.5</v>
      </c>
      <c r="NZ61" s="516">
        <v>6.5</v>
      </c>
      <c r="OA61" s="516">
        <v>6.5</v>
      </c>
      <c r="OB61" s="516">
        <v>8</v>
      </c>
      <c r="OC61" s="516">
        <v>8</v>
      </c>
      <c r="OD61" s="516">
        <v>5</v>
      </c>
      <c r="OE61" s="516">
        <v>5</v>
      </c>
      <c r="OF61" s="516">
        <v>5</v>
      </c>
      <c r="OG61" s="516">
        <v>5</v>
      </c>
      <c r="OH61" s="516">
        <v>5</v>
      </c>
      <c r="OI61" s="516">
        <v>5.25</v>
      </c>
      <c r="OJ61" s="516">
        <v>5.25</v>
      </c>
      <c r="OK61" s="516">
        <v>5.25</v>
      </c>
      <c r="OL61" s="516">
        <v>5.25</v>
      </c>
      <c r="OM61" s="516">
        <v>5.25</v>
      </c>
      <c r="ON61" s="516">
        <v>7</v>
      </c>
      <c r="OO61" s="516">
        <v>7</v>
      </c>
      <c r="OP61" s="516">
        <v>7</v>
      </c>
      <c r="OQ61" s="516">
        <v>7</v>
      </c>
      <c r="OR61" s="516">
        <v>7</v>
      </c>
      <c r="OS61" s="516">
        <v>7</v>
      </c>
      <c r="OT61" s="516">
        <v>7</v>
      </c>
      <c r="OU61" s="516">
        <v>7</v>
      </c>
      <c r="OV61" s="516">
        <v>11</v>
      </c>
      <c r="OW61" s="516">
        <v>11</v>
      </c>
      <c r="OX61" s="516">
        <v>11</v>
      </c>
      <c r="OY61" s="516">
        <v>11</v>
      </c>
      <c r="OZ61" s="516">
        <v>8</v>
      </c>
      <c r="PA61" s="516">
        <v>8</v>
      </c>
      <c r="PB61" s="516">
        <v>8</v>
      </c>
      <c r="PC61" s="516">
        <v>6.5</v>
      </c>
      <c r="PD61" s="516">
        <v>6.5</v>
      </c>
      <c r="PE61" s="516">
        <v>6.5</v>
      </c>
      <c r="PF61" s="516">
        <v>6.5</v>
      </c>
      <c r="PG61" s="516">
        <v>6.5</v>
      </c>
      <c r="PH61" s="516">
        <v>6</v>
      </c>
      <c r="PI61" s="516">
        <v>6</v>
      </c>
      <c r="PJ61" s="516">
        <v>6</v>
      </c>
      <c r="PK61" s="516">
        <v>6</v>
      </c>
      <c r="PL61" s="516">
        <v>6</v>
      </c>
      <c r="PM61" s="516">
        <v>6</v>
      </c>
      <c r="PN61" s="516">
        <v>6</v>
      </c>
      <c r="PO61" s="516">
        <v>6</v>
      </c>
      <c r="PP61" s="516">
        <v>6</v>
      </c>
      <c r="PQ61" s="516">
        <v>6</v>
      </c>
      <c r="PR61" s="516">
        <v>6</v>
      </c>
      <c r="PS61" s="516">
        <v>6</v>
      </c>
      <c r="PT61" s="516">
        <v>6</v>
      </c>
      <c r="PU61" s="516">
        <v>6</v>
      </c>
      <c r="PV61" s="516">
        <v>6</v>
      </c>
      <c r="PW61" s="516">
        <v>6</v>
      </c>
      <c r="PX61" s="516">
        <v>6.5</v>
      </c>
      <c r="PY61" s="516">
        <v>6.5</v>
      </c>
      <c r="PZ61" s="516">
        <v>6.5</v>
      </c>
      <c r="QA61" s="516">
        <v>6.5</v>
      </c>
      <c r="QB61" s="516">
        <v>8</v>
      </c>
      <c r="QC61" s="516">
        <v>8</v>
      </c>
      <c r="QD61" s="516">
        <v>5</v>
      </c>
      <c r="QE61" s="516">
        <v>5</v>
      </c>
      <c r="QF61" s="516">
        <v>5</v>
      </c>
      <c r="QG61" s="516">
        <v>5</v>
      </c>
      <c r="QH61" s="516">
        <v>5</v>
      </c>
      <c r="QI61" s="516">
        <v>5.25</v>
      </c>
      <c r="QJ61" s="516">
        <v>5.25</v>
      </c>
      <c r="QK61" s="516">
        <v>5.25</v>
      </c>
      <c r="QL61" s="516">
        <v>5.25</v>
      </c>
      <c r="QM61" s="516">
        <v>5.25</v>
      </c>
      <c r="QN61" s="516">
        <v>7</v>
      </c>
      <c r="QO61" s="516">
        <v>7</v>
      </c>
      <c r="QP61" s="516">
        <v>7</v>
      </c>
      <c r="QQ61" s="516">
        <v>7</v>
      </c>
      <c r="QR61" s="516">
        <v>7</v>
      </c>
      <c r="QS61" s="516">
        <v>7</v>
      </c>
      <c r="QT61" s="516">
        <v>7</v>
      </c>
      <c r="QU61" s="516">
        <v>7</v>
      </c>
      <c r="QV61" s="516">
        <v>11</v>
      </c>
      <c r="QW61" s="516">
        <v>11</v>
      </c>
      <c r="QX61" s="516">
        <v>11</v>
      </c>
      <c r="QY61" s="516">
        <v>11</v>
      </c>
      <c r="QZ61" s="516">
        <v>8</v>
      </c>
      <c r="RA61" s="516">
        <v>8</v>
      </c>
      <c r="RB61" s="516">
        <v>8</v>
      </c>
      <c r="RC61" s="516">
        <v>6.5</v>
      </c>
      <c r="RD61" s="516">
        <v>6.5</v>
      </c>
      <c r="RE61" s="516">
        <v>6.5</v>
      </c>
      <c r="RF61" s="516">
        <v>6.5</v>
      </c>
      <c r="RG61" s="516">
        <v>6.5</v>
      </c>
      <c r="RH61" s="516">
        <v>6</v>
      </c>
      <c r="RI61" s="516">
        <v>6</v>
      </c>
      <c r="RJ61" s="516">
        <v>6</v>
      </c>
      <c r="RK61" s="516">
        <v>6</v>
      </c>
      <c r="RL61" s="516">
        <v>6</v>
      </c>
      <c r="RM61" s="516">
        <v>6</v>
      </c>
      <c r="RN61" s="516">
        <v>6</v>
      </c>
      <c r="RO61" s="516">
        <v>6</v>
      </c>
      <c r="RP61" s="516">
        <v>6</v>
      </c>
      <c r="RQ61" s="516">
        <v>6</v>
      </c>
      <c r="RR61" s="516">
        <v>6</v>
      </c>
      <c r="RS61" s="516">
        <v>6</v>
      </c>
      <c r="RT61" s="516">
        <v>6</v>
      </c>
      <c r="RU61" s="516">
        <v>6</v>
      </c>
      <c r="RV61" s="516">
        <v>6</v>
      </c>
      <c r="RW61" s="516">
        <v>6</v>
      </c>
      <c r="RX61" s="516">
        <v>6.5</v>
      </c>
      <c r="RY61" s="516">
        <v>6.5</v>
      </c>
      <c r="RZ61" s="516">
        <v>6.5</v>
      </c>
      <c r="SA61" s="516">
        <v>6.5</v>
      </c>
      <c r="SB61" s="516">
        <v>8</v>
      </c>
      <c r="SC61" s="516">
        <v>8</v>
      </c>
      <c r="SD61" s="516">
        <v>5</v>
      </c>
      <c r="SE61" s="516">
        <v>5</v>
      </c>
      <c r="SF61" s="516">
        <v>5</v>
      </c>
      <c r="SG61" s="516">
        <v>5</v>
      </c>
      <c r="SH61" s="516">
        <v>5</v>
      </c>
      <c r="SI61" s="516">
        <v>5.25</v>
      </c>
      <c r="SJ61" s="516">
        <v>5.25</v>
      </c>
      <c r="SK61" s="267">
        <f t="shared" si="32"/>
        <v>5.25</v>
      </c>
      <c r="SL61" s="254"/>
      <c r="SM61" s="242"/>
      <c r="SN61" s="242"/>
      <c r="SO61" s="242"/>
    </row>
    <row r="62" spans="1:509" outlineLevel="3" x14ac:dyDescent="0.35">
      <c r="A62" s="242"/>
      <c r="B62" s="251"/>
      <c r="C62" s="438">
        <f t="shared" si="33"/>
        <v>4</v>
      </c>
      <c r="D62" s="267"/>
      <c r="E62" s="316"/>
      <c r="F62" s="322">
        <f t="shared" ref="F62:F63" si="102">F59</f>
        <v>3</v>
      </c>
      <c r="G62" s="322">
        <f t="shared" si="50"/>
        <v>1.5</v>
      </c>
      <c r="H62" s="267"/>
      <c r="I62" s="274"/>
      <c r="J62" s="288" t="s">
        <v>173</v>
      </c>
      <c r="K62" s="454"/>
      <c r="L62" s="881">
        <f t="shared" ref="L62:BW62" si="103">L61-MIN($G62,(L61-$F62)/4)</f>
        <v>6</v>
      </c>
      <c r="M62" s="881">
        <f t="shared" si="103"/>
        <v>6</v>
      </c>
      <c r="N62" s="881">
        <f t="shared" si="103"/>
        <v>6</v>
      </c>
      <c r="O62" s="881">
        <f t="shared" si="103"/>
        <v>6</v>
      </c>
      <c r="P62" s="881">
        <f t="shared" si="103"/>
        <v>6</v>
      </c>
      <c r="Q62" s="881">
        <f t="shared" si="103"/>
        <v>6</v>
      </c>
      <c r="R62" s="881">
        <f t="shared" si="103"/>
        <v>6</v>
      </c>
      <c r="S62" s="881">
        <f t="shared" si="103"/>
        <v>6</v>
      </c>
      <c r="T62" s="881">
        <f t="shared" si="103"/>
        <v>6</v>
      </c>
      <c r="U62" s="881">
        <f t="shared" si="103"/>
        <v>6</v>
      </c>
      <c r="V62" s="881">
        <f t="shared" si="103"/>
        <v>6</v>
      </c>
      <c r="W62" s="881">
        <f t="shared" si="103"/>
        <v>6</v>
      </c>
      <c r="X62" s="881">
        <f t="shared" si="103"/>
        <v>5.25</v>
      </c>
      <c r="Y62" s="881">
        <f t="shared" si="103"/>
        <v>5.25</v>
      </c>
      <c r="Z62" s="881">
        <f t="shared" si="103"/>
        <v>5.25</v>
      </c>
      <c r="AA62" s="881">
        <f t="shared" si="103"/>
        <v>5.25</v>
      </c>
      <c r="AB62" s="881">
        <f t="shared" si="103"/>
        <v>5.0625</v>
      </c>
      <c r="AC62" s="881">
        <f t="shared" si="103"/>
        <v>5.0625</v>
      </c>
      <c r="AD62" s="881">
        <f t="shared" si="103"/>
        <v>4.125</v>
      </c>
      <c r="AE62" s="881">
        <f t="shared" si="103"/>
        <v>4.125</v>
      </c>
      <c r="AF62" s="881">
        <f t="shared" si="103"/>
        <v>4.5</v>
      </c>
      <c r="AG62" s="881">
        <f t="shared" si="103"/>
        <v>4.5</v>
      </c>
      <c r="AH62" s="881">
        <f t="shared" si="103"/>
        <v>4.5</v>
      </c>
      <c r="AI62" s="881">
        <f t="shared" si="103"/>
        <v>4.5749999999999993</v>
      </c>
      <c r="AJ62" s="881">
        <f t="shared" si="103"/>
        <v>4.5749999999999993</v>
      </c>
      <c r="AK62" s="881">
        <f t="shared" si="103"/>
        <v>4.5749999999999993</v>
      </c>
      <c r="AL62" s="881">
        <f t="shared" si="103"/>
        <v>4.5749999999999993</v>
      </c>
      <c r="AM62" s="881">
        <f t="shared" si="103"/>
        <v>4.5749999999999993</v>
      </c>
      <c r="AN62" s="881">
        <f t="shared" si="103"/>
        <v>7.125</v>
      </c>
      <c r="AO62" s="881">
        <f t="shared" si="103"/>
        <v>7.125</v>
      </c>
      <c r="AP62" s="881">
        <f t="shared" si="103"/>
        <v>7.125</v>
      </c>
      <c r="AQ62" s="881">
        <f t="shared" si="103"/>
        <v>7.125</v>
      </c>
      <c r="AR62" s="881">
        <f t="shared" si="103"/>
        <v>7.125</v>
      </c>
      <c r="AS62" s="881">
        <f t="shared" si="103"/>
        <v>7.125</v>
      </c>
      <c r="AT62" s="881">
        <f t="shared" si="103"/>
        <v>7.125</v>
      </c>
      <c r="AU62" s="881">
        <f t="shared" si="103"/>
        <v>7.125</v>
      </c>
      <c r="AV62" s="881">
        <f t="shared" si="103"/>
        <v>9.5</v>
      </c>
      <c r="AW62" s="881">
        <f t="shared" si="103"/>
        <v>9.5</v>
      </c>
      <c r="AX62" s="881">
        <f t="shared" si="103"/>
        <v>9.5</v>
      </c>
      <c r="AY62" s="881">
        <f t="shared" si="103"/>
        <v>9.5</v>
      </c>
      <c r="AZ62" s="881">
        <f t="shared" si="103"/>
        <v>7.125</v>
      </c>
      <c r="BA62" s="881">
        <f t="shared" si="103"/>
        <v>7.125</v>
      </c>
      <c r="BB62" s="881">
        <f t="shared" si="103"/>
        <v>7.125</v>
      </c>
      <c r="BC62" s="881">
        <f t="shared" si="103"/>
        <v>6.5625</v>
      </c>
      <c r="BD62" s="881">
        <f t="shared" si="103"/>
        <v>6.5625</v>
      </c>
      <c r="BE62" s="881">
        <f t="shared" si="103"/>
        <v>6.5625</v>
      </c>
      <c r="BF62" s="881">
        <f t="shared" si="103"/>
        <v>6.5625</v>
      </c>
      <c r="BG62" s="881">
        <f t="shared" si="103"/>
        <v>6.5625</v>
      </c>
      <c r="BH62" s="881">
        <f t="shared" si="103"/>
        <v>6</v>
      </c>
      <c r="BI62" s="881">
        <f t="shared" si="103"/>
        <v>6</v>
      </c>
      <c r="BJ62" s="881">
        <f t="shared" si="103"/>
        <v>6</v>
      </c>
      <c r="BK62" s="881">
        <f t="shared" si="103"/>
        <v>6</v>
      </c>
      <c r="BL62" s="881">
        <f t="shared" si="103"/>
        <v>6</v>
      </c>
      <c r="BM62" s="881">
        <f t="shared" si="103"/>
        <v>6</v>
      </c>
      <c r="BN62" s="881">
        <f t="shared" si="103"/>
        <v>6</v>
      </c>
      <c r="BO62" s="881">
        <f t="shared" si="103"/>
        <v>6</v>
      </c>
      <c r="BP62" s="881">
        <f t="shared" si="103"/>
        <v>6</v>
      </c>
      <c r="BQ62" s="881">
        <f t="shared" si="103"/>
        <v>6</v>
      </c>
      <c r="BR62" s="881">
        <f t="shared" si="103"/>
        <v>6</v>
      </c>
      <c r="BS62" s="881">
        <f t="shared" si="103"/>
        <v>6</v>
      </c>
      <c r="BT62" s="881">
        <f t="shared" si="103"/>
        <v>6</v>
      </c>
      <c r="BU62" s="881">
        <f t="shared" si="103"/>
        <v>6</v>
      </c>
      <c r="BV62" s="881">
        <f t="shared" si="103"/>
        <v>6</v>
      </c>
      <c r="BW62" s="881">
        <f t="shared" si="103"/>
        <v>6</v>
      </c>
      <c r="BX62" s="881">
        <f t="shared" ref="BX62:EI62" si="104">BX61-MIN($G62,(BX61-$F62)/4)</f>
        <v>5.25</v>
      </c>
      <c r="BY62" s="881">
        <f t="shared" si="104"/>
        <v>5.25</v>
      </c>
      <c r="BZ62" s="881">
        <f t="shared" si="104"/>
        <v>5.25</v>
      </c>
      <c r="CA62" s="881">
        <f t="shared" si="104"/>
        <v>5.25</v>
      </c>
      <c r="CB62" s="881">
        <f t="shared" si="104"/>
        <v>5.0625</v>
      </c>
      <c r="CC62" s="881">
        <f t="shared" si="104"/>
        <v>5.0625</v>
      </c>
      <c r="CD62" s="881">
        <f t="shared" si="104"/>
        <v>4.875</v>
      </c>
      <c r="CE62" s="881">
        <f t="shared" si="104"/>
        <v>4.875</v>
      </c>
      <c r="CF62" s="881">
        <f t="shared" si="104"/>
        <v>4.6875</v>
      </c>
      <c r="CG62" s="881">
        <f t="shared" si="104"/>
        <v>4.6875</v>
      </c>
      <c r="CH62" s="881">
        <f t="shared" si="104"/>
        <v>4.6875</v>
      </c>
      <c r="CI62" s="881">
        <f t="shared" si="104"/>
        <v>4.5749999999999993</v>
      </c>
      <c r="CJ62" s="881">
        <f t="shared" si="104"/>
        <v>4.5749999999999993</v>
      </c>
      <c r="CK62" s="881">
        <f t="shared" si="104"/>
        <v>4.5749999999999993</v>
      </c>
      <c r="CL62" s="881">
        <f t="shared" si="104"/>
        <v>4.5749999999999993</v>
      </c>
      <c r="CM62" s="881">
        <f t="shared" si="104"/>
        <v>4.5749999999999993</v>
      </c>
      <c r="CN62" s="881">
        <f t="shared" si="104"/>
        <v>6</v>
      </c>
      <c r="CO62" s="881">
        <f t="shared" si="104"/>
        <v>6</v>
      </c>
      <c r="CP62" s="881">
        <f t="shared" si="104"/>
        <v>6</v>
      </c>
      <c r="CQ62" s="881">
        <f t="shared" si="104"/>
        <v>6</v>
      </c>
      <c r="CR62" s="881">
        <f t="shared" si="104"/>
        <v>6</v>
      </c>
      <c r="CS62" s="881">
        <f t="shared" si="104"/>
        <v>6</v>
      </c>
      <c r="CT62" s="881">
        <f t="shared" si="104"/>
        <v>6</v>
      </c>
      <c r="CU62" s="881">
        <f t="shared" si="104"/>
        <v>6</v>
      </c>
      <c r="CV62" s="881">
        <f t="shared" si="104"/>
        <v>9.5</v>
      </c>
      <c r="CW62" s="881">
        <f t="shared" si="104"/>
        <v>9.5</v>
      </c>
      <c r="CX62" s="881">
        <f t="shared" si="104"/>
        <v>9.5</v>
      </c>
      <c r="CY62" s="881">
        <f t="shared" si="104"/>
        <v>9.5</v>
      </c>
      <c r="CZ62" s="881">
        <f t="shared" si="104"/>
        <v>6.75</v>
      </c>
      <c r="DA62" s="881">
        <f t="shared" si="104"/>
        <v>6.75</v>
      </c>
      <c r="DB62" s="881">
        <f t="shared" si="104"/>
        <v>6.75</v>
      </c>
      <c r="DC62" s="881">
        <f t="shared" si="104"/>
        <v>5.625</v>
      </c>
      <c r="DD62" s="881">
        <f t="shared" si="104"/>
        <v>5.625</v>
      </c>
      <c r="DE62" s="881">
        <f t="shared" si="104"/>
        <v>5.625</v>
      </c>
      <c r="DF62" s="881">
        <f t="shared" si="104"/>
        <v>5.625</v>
      </c>
      <c r="DG62" s="881">
        <f t="shared" si="104"/>
        <v>5.625</v>
      </c>
      <c r="DH62" s="881">
        <f t="shared" si="104"/>
        <v>5.0625</v>
      </c>
      <c r="DI62" s="881">
        <f t="shared" si="104"/>
        <v>5.0625</v>
      </c>
      <c r="DJ62" s="881">
        <f t="shared" si="104"/>
        <v>5.0625</v>
      </c>
      <c r="DK62" s="881">
        <f t="shared" si="104"/>
        <v>5.0625</v>
      </c>
      <c r="DL62" s="881">
        <f t="shared" si="104"/>
        <v>5.0625</v>
      </c>
      <c r="DM62" s="881">
        <f t="shared" si="104"/>
        <v>5.0625</v>
      </c>
      <c r="DN62" s="881">
        <f t="shared" si="104"/>
        <v>5.0625</v>
      </c>
      <c r="DO62" s="881">
        <f t="shared" si="104"/>
        <v>5.0625</v>
      </c>
      <c r="DP62" s="881">
        <f t="shared" si="104"/>
        <v>5.0625</v>
      </c>
      <c r="DQ62" s="881">
        <f t="shared" si="104"/>
        <v>5.0625</v>
      </c>
      <c r="DR62" s="881">
        <f t="shared" si="104"/>
        <v>5.0625</v>
      </c>
      <c r="DS62" s="881">
        <f t="shared" si="104"/>
        <v>5.0625</v>
      </c>
      <c r="DT62" s="881">
        <f t="shared" si="104"/>
        <v>5.0625</v>
      </c>
      <c r="DU62" s="881">
        <f t="shared" si="104"/>
        <v>5.0625</v>
      </c>
      <c r="DV62" s="881">
        <f t="shared" si="104"/>
        <v>5.0625</v>
      </c>
      <c r="DW62" s="881">
        <f t="shared" si="104"/>
        <v>5.0625</v>
      </c>
      <c r="DX62" s="881">
        <f t="shared" si="104"/>
        <v>5.0625</v>
      </c>
      <c r="DY62" s="881">
        <f t="shared" si="104"/>
        <v>5.0625</v>
      </c>
      <c r="DZ62" s="881">
        <f t="shared" si="104"/>
        <v>5.0625</v>
      </c>
      <c r="EA62" s="881">
        <f t="shared" si="104"/>
        <v>5.0625</v>
      </c>
      <c r="EB62" s="881">
        <f t="shared" si="104"/>
        <v>5.0625</v>
      </c>
      <c r="EC62" s="881">
        <f t="shared" si="104"/>
        <v>6.75</v>
      </c>
      <c r="ED62" s="881">
        <f t="shared" si="104"/>
        <v>4.5</v>
      </c>
      <c r="EE62" s="881">
        <f t="shared" si="104"/>
        <v>4.5</v>
      </c>
      <c r="EF62" s="881">
        <f t="shared" si="104"/>
        <v>4.5</v>
      </c>
      <c r="EG62" s="881">
        <f t="shared" si="104"/>
        <v>4.5</v>
      </c>
      <c r="EH62" s="881">
        <f t="shared" si="104"/>
        <v>4.5</v>
      </c>
      <c r="EI62" s="881">
        <f t="shared" si="104"/>
        <v>4.6875</v>
      </c>
      <c r="EJ62" s="881">
        <f t="shared" ref="EJ62:GU62" si="105">EJ61-MIN($G62,(EJ61-$F62)/4)</f>
        <v>4.6875</v>
      </c>
      <c r="EK62" s="881">
        <f t="shared" si="105"/>
        <v>4.6875</v>
      </c>
      <c r="EL62" s="881">
        <f t="shared" si="105"/>
        <v>4.6875</v>
      </c>
      <c r="EM62" s="881">
        <f t="shared" si="105"/>
        <v>4.6875</v>
      </c>
      <c r="EN62" s="881">
        <f t="shared" si="105"/>
        <v>6</v>
      </c>
      <c r="EO62" s="881">
        <f t="shared" si="105"/>
        <v>6</v>
      </c>
      <c r="EP62" s="881">
        <f t="shared" si="105"/>
        <v>6</v>
      </c>
      <c r="EQ62" s="881">
        <f t="shared" si="105"/>
        <v>6</v>
      </c>
      <c r="ER62" s="881">
        <f t="shared" si="105"/>
        <v>6</v>
      </c>
      <c r="ES62" s="881">
        <f t="shared" si="105"/>
        <v>6</v>
      </c>
      <c r="ET62" s="881">
        <f t="shared" si="105"/>
        <v>6</v>
      </c>
      <c r="EU62" s="881">
        <f t="shared" si="105"/>
        <v>6</v>
      </c>
      <c r="EV62" s="881">
        <f t="shared" si="105"/>
        <v>9.5</v>
      </c>
      <c r="EW62" s="881">
        <f t="shared" si="105"/>
        <v>9.5</v>
      </c>
      <c r="EX62" s="881">
        <f t="shared" si="105"/>
        <v>9.5</v>
      </c>
      <c r="EY62" s="881">
        <f t="shared" si="105"/>
        <v>9.5</v>
      </c>
      <c r="EZ62" s="881">
        <f t="shared" si="105"/>
        <v>6.75</v>
      </c>
      <c r="FA62" s="881">
        <f t="shared" si="105"/>
        <v>6.75</v>
      </c>
      <c r="FB62" s="881">
        <f t="shared" si="105"/>
        <v>6.75</v>
      </c>
      <c r="FC62" s="881">
        <f t="shared" si="105"/>
        <v>5.625</v>
      </c>
      <c r="FD62" s="881">
        <f t="shared" si="105"/>
        <v>5.625</v>
      </c>
      <c r="FE62" s="881">
        <f t="shared" si="105"/>
        <v>5.625</v>
      </c>
      <c r="FF62" s="881">
        <f t="shared" si="105"/>
        <v>5.625</v>
      </c>
      <c r="FG62" s="881">
        <f t="shared" si="105"/>
        <v>5.625</v>
      </c>
      <c r="FH62" s="881">
        <f t="shared" si="105"/>
        <v>5.25</v>
      </c>
      <c r="FI62" s="881">
        <f t="shared" si="105"/>
        <v>5.25</v>
      </c>
      <c r="FJ62" s="881">
        <f t="shared" si="105"/>
        <v>5.25</v>
      </c>
      <c r="FK62" s="881">
        <f t="shared" si="105"/>
        <v>5.25</v>
      </c>
      <c r="FL62" s="881">
        <f t="shared" si="105"/>
        <v>5.25</v>
      </c>
      <c r="FM62" s="881">
        <f t="shared" si="105"/>
        <v>5.25</v>
      </c>
      <c r="FN62" s="881">
        <f t="shared" si="105"/>
        <v>5.25</v>
      </c>
      <c r="FO62" s="881">
        <f t="shared" si="105"/>
        <v>5.25</v>
      </c>
      <c r="FP62" s="881">
        <f t="shared" si="105"/>
        <v>5.25</v>
      </c>
      <c r="FQ62" s="881">
        <f t="shared" si="105"/>
        <v>5.25</v>
      </c>
      <c r="FR62" s="881">
        <f t="shared" si="105"/>
        <v>5.25</v>
      </c>
      <c r="FS62" s="881">
        <f t="shared" si="105"/>
        <v>5.25</v>
      </c>
      <c r="FT62" s="881">
        <f t="shared" si="105"/>
        <v>5.25</v>
      </c>
      <c r="FU62" s="881">
        <f t="shared" si="105"/>
        <v>5.25</v>
      </c>
      <c r="FV62" s="881">
        <f t="shared" si="105"/>
        <v>5.25</v>
      </c>
      <c r="FW62" s="881">
        <f t="shared" si="105"/>
        <v>5.25</v>
      </c>
      <c r="FX62" s="881">
        <f t="shared" si="105"/>
        <v>5.625</v>
      </c>
      <c r="FY62" s="881">
        <f t="shared" si="105"/>
        <v>5.625</v>
      </c>
      <c r="FZ62" s="881">
        <f t="shared" si="105"/>
        <v>5.625</v>
      </c>
      <c r="GA62" s="881">
        <f t="shared" si="105"/>
        <v>5.625</v>
      </c>
      <c r="GB62" s="881">
        <f t="shared" si="105"/>
        <v>6.75</v>
      </c>
      <c r="GC62" s="881">
        <f t="shared" si="105"/>
        <v>6.75</v>
      </c>
      <c r="GD62" s="881">
        <f t="shared" si="105"/>
        <v>4.5</v>
      </c>
      <c r="GE62" s="881">
        <f t="shared" si="105"/>
        <v>4.5</v>
      </c>
      <c r="GF62" s="881">
        <f t="shared" si="105"/>
        <v>4.5</v>
      </c>
      <c r="GG62" s="881">
        <f t="shared" si="105"/>
        <v>4.5</v>
      </c>
      <c r="GH62" s="881">
        <f t="shared" si="105"/>
        <v>4.5</v>
      </c>
      <c r="GI62" s="881">
        <f t="shared" si="105"/>
        <v>4.6875</v>
      </c>
      <c r="GJ62" s="881">
        <f t="shared" si="105"/>
        <v>4.6875</v>
      </c>
      <c r="GK62" s="881">
        <f t="shared" si="105"/>
        <v>4.6875</v>
      </c>
      <c r="GL62" s="881">
        <f t="shared" si="105"/>
        <v>4.6875</v>
      </c>
      <c r="GM62" s="881">
        <f t="shared" si="105"/>
        <v>4.6875</v>
      </c>
      <c r="GN62" s="881">
        <f t="shared" si="105"/>
        <v>6</v>
      </c>
      <c r="GO62" s="881">
        <f t="shared" si="105"/>
        <v>6</v>
      </c>
      <c r="GP62" s="881">
        <f t="shared" si="105"/>
        <v>6</v>
      </c>
      <c r="GQ62" s="881">
        <f t="shared" si="105"/>
        <v>6</v>
      </c>
      <c r="GR62" s="881">
        <f t="shared" si="105"/>
        <v>6</v>
      </c>
      <c r="GS62" s="881">
        <f t="shared" si="105"/>
        <v>6</v>
      </c>
      <c r="GT62" s="881">
        <f t="shared" si="105"/>
        <v>6</v>
      </c>
      <c r="GU62" s="881">
        <f t="shared" si="105"/>
        <v>6</v>
      </c>
      <c r="GV62" s="881">
        <f t="shared" ref="GV62:JG62" si="106">GV61-MIN($G62,(GV61-$F62)/4)</f>
        <v>9.5</v>
      </c>
      <c r="GW62" s="881">
        <f t="shared" si="106"/>
        <v>9.5</v>
      </c>
      <c r="GX62" s="881">
        <f t="shared" si="106"/>
        <v>9.5</v>
      </c>
      <c r="GY62" s="881">
        <f t="shared" si="106"/>
        <v>9.5</v>
      </c>
      <c r="GZ62" s="881">
        <f t="shared" si="106"/>
        <v>6.75</v>
      </c>
      <c r="HA62" s="881">
        <f t="shared" si="106"/>
        <v>6.75</v>
      </c>
      <c r="HB62" s="881">
        <f t="shared" si="106"/>
        <v>6.75</v>
      </c>
      <c r="HC62" s="881">
        <f t="shared" si="106"/>
        <v>5.625</v>
      </c>
      <c r="HD62" s="881">
        <f t="shared" si="106"/>
        <v>5.625</v>
      </c>
      <c r="HE62" s="881">
        <f t="shared" si="106"/>
        <v>5.625</v>
      </c>
      <c r="HF62" s="881">
        <f t="shared" si="106"/>
        <v>5.625</v>
      </c>
      <c r="HG62" s="881">
        <f t="shared" si="106"/>
        <v>5.625</v>
      </c>
      <c r="HH62" s="881">
        <f t="shared" si="106"/>
        <v>5.25</v>
      </c>
      <c r="HI62" s="881">
        <f t="shared" si="106"/>
        <v>5.25</v>
      </c>
      <c r="HJ62" s="881">
        <f t="shared" si="106"/>
        <v>5.25</v>
      </c>
      <c r="HK62" s="881">
        <f t="shared" si="106"/>
        <v>5.25</v>
      </c>
      <c r="HL62" s="881">
        <f t="shared" si="106"/>
        <v>5.25</v>
      </c>
      <c r="HM62" s="881">
        <f t="shared" si="106"/>
        <v>5.25</v>
      </c>
      <c r="HN62" s="881">
        <f t="shared" si="106"/>
        <v>5.25</v>
      </c>
      <c r="HO62" s="881">
        <f t="shared" si="106"/>
        <v>5.25</v>
      </c>
      <c r="HP62" s="881">
        <f t="shared" si="106"/>
        <v>5.25</v>
      </c>
      <c r="HQ62" s="881">
        <f t="shared" si="106"/>
        <v>5.25</v>
      </c>
      <c r="HR62" s="881">
        <f t="shared" si="106"/>
        <v>5.25</v>
      </c>
      <c r="HS62" s="881">
        <f t="shared" si="106"/>
        <v>5.25</v>
      </c>
      <c r="HT62" s="881">
        <f t="shared" si="106"/>
        <v>5.25</v>
      </c>
      <c r="HU62" s="881">
        <f t="shared" si="106"/>
        <v>5.25</v>
      </c>
      <c r="HV62" s="881">
        <f t="shared" si="106"/>
        <v>5.25</v>
      </c>
      <c r="HW62" s="881">
        <f t="shared" si="106"/>
        <v>5.25</v>
      </c>
      <c r="HX62" s="881">
        <f t="shared" si="106"/>
        <v>5.625</v>
      </c>
      <c r="HY62" s="881">
        <f t="shared" si="106"/>
        <v>5.625</v>
      </c>
      <c r="HZ62" s="881">
        <f t="shared" si="106"/>
        <v>5.625</v>
      </c>
      <c r="IA62" s="881">
        <f t="shared" si="106"/>
        <v>5.625</v>
      </c>
      <c r="IB62" s="881">
        <f t="shared" si="106"/>
        <v>6.75</v>
      </c>
      <c r="IC62" s="881">
        <f t="shared" si="106"/>
        <v>6.75</v>
      </c>
      <c r="ID62" s="881">
        <f t="shared" si="106"/>
        <v>4.5</v>
      </c>
      <c r="IE62" s="881">
        <f t="shared" si="106"/>
        <v>4.5</v>
      </c>
      <c r="IF62" s="881">
        <f t="shared" si="106"/>
        <v>4.5</v>
      </c>
      <c r="IG62" s="881">
        <f t="shared" si="106"/>
        <v>4.5</v>
      </c>
      <c r="IH62" s="881">
        <f t="shared" si="106"/>
        <v>4.5</v>
      </c>
      <c r="II62" s="881">
        <f t="shared" si="106"/>
        <v>4.6875</v>
      </c>
      <c r="IJ62" s="881">
        <f t="shared" si="106"/>
        <v>4.6875</v>
      </c>
      <c r="IK62" s="881">
        <f t="shared" si="106"/>
        <v>4.6875</v>
      </c>
      <c r="IL62" s="881">
        <f t="shared" si="106"/>
        <v>4.6875</v>
      </c>
      <c r="IM62" s="881">
        <f t="shared" si="106"/>
        <v>4.6875</v>
      </c>
      <c r="IN62" s="881">
        <f t="shared" si="106"/>
        <v>6</v>
      </c>
      <c r="IO62" s="881">
        <f t="shared" si="106"/>
        <v>6</v>
      </c>
      <c r="IP62" s="881">
        <f t="shared" si="106"/>
        <v>6</v>
      </c>
      <c r="IQ62" s="881">
        <f t="shared" si="106"/>
        <v>6</v>
      </c>
      <c r="IR62" s="881">
        <f t="shared" si="106"/>
        <v>6</v>
      </c>
      <c r="IS62" s="881">
        <f t="shared" si="106"/>
        <v>6</v>
      </c>
      <c r="IT62" s="881">
        <f t="shared" si="106"/>
        <v>6</v>
      </c>
      <c r="IU62" s="881">
        <f t="shared" si="106"/>
        <v>6</v>
      </c>
      <c r="IV62" s="881">
        <f t="shared" si="106"/>
        <v>9.5</v>
      </c>
      <c r="IW62" s="881">
        <f t="shared" si="106"/>
        <v>9.5</v>
      </c>
      <c r="IX62" s="881">
        <f t="shared" si="106"/>
        <v>9.5</v>
      </c>
      <c r="IY62" s="881">
        <f t="shared" si="106"/>
        <v>9.5</v>
      </c>
      <c r="IZ62" s="881">
        <f t="shared" si="106"/>
        <v>6.75</v>
      </c>
      <c r="JA62" s="881">
        <f t="shared" si="106"/>
        <v>6.75</v>
      </c>
      <c r="JB62" s="881">
        <f t="shared" si="106"/>
        <v>6.75</v>
      </c>
      <c r="JC62" s="881">
        <f t="shared" si="106"/>
        <v>5.625</v>
      </c>
      <c r="JD62" s="881">
        <f t="shared" si="106"/>
        <v>5.625</v>
      </c>
      <c r="JE62" s="881">
        <f t="shared" si="106"/>
        <v>5.625</v>
      </c>
      <c r="JF62" s="881">
        <f t="shared" si="106"/>
        <v>5.625</v>
      </c>
      <c r="JG62" s="881">
        <f t="shared" si="106"/>
        <v>5.625</v>
      </c>
      <c r="JH62" s="881">
        <f t="shared" ref="JH62:LS62" si="107">JH61-MIN($G62,(JH61-$F62)/4)</f>
        <v>5.25</v>
      </c>
      <c r="JI62" s="881">
        <f t="shared" si="107"/>
        <v>5.25</v>
      </c>
      <c r="JJ62" s="881">
        <f t="shared" si="107"/>
        <v>5.25</v>
      </c>
      <c r="JK62" s="881">
        <f t="shared" si="107"/>
        <v>5.25</v>
      </c>
      <c r="JL62" s="881">
        <f t="shared" si="107"/>
        <v>5.25</v>
      </c>
      <c r="JM62" s="881">
        <f t="shared" si="107"/>
        <v>5.25</v>
      </c>
      <c r="JN62" s="881">
        <f t="shared" si="107"/>
        <v>5.25</v>
      </c>
      <c r="JO62" s="881">
        <f t="shared" si="107"/>
        <v>5.25</v>
      </c>
      <c r="JP62" s="881">
        <f t="shared" si="107"/>
        <v>5.25</v>
      </c>
      <c r="JQ62" s="881">
        <f t="shared" si="107"/>
        <v>5.25</v>
      </c>
      <c r="JR62" s="881">
        <f t="shared" si="107"/>
        <v>5.25</v>
      </c>
      <c r="JS62" s="881">
        <f t="shared" si="107"/>
        <v>5.25</v>
      </c>
      <c r="JT62" s="881">
        <f t="shared" si="107"/>
        <v>5.25</v>
      </c>
      <c r="JU62" s="881">
        <f t="shared" si="107"/>
        <v>5.25</v>
      </c>
      <c r="JV62" s="881">
        <f t="shared" si="107"/>
        <v>5.25</v>
      </c>
      <c r="JW62" s="881">
        <f t="shared" si="107"/>
        <v>5.25</v>
      </c>
      <c r="JX62" s="881">
        <f t="shared" si="107"/>
        <v>5.625</v>
      </c>
      <c r="JY62" s="881">
        <f t="shared" si="107"/>
        <v>5.625</v>
      </c>
      <c r="JZ62" s="881">
        <f t="shared" si="107"/>
        <v>5.625</v>
      </c>
      <c r="KA62" s="881">
        <f t="shared" si="107"/>
        <v>5.625</v>
      </c>
      <c r="KB62" s="881">
        <f t="shared" si="107"/>
        <v>6.75</v>
      </c>
      <c r="KC62" s="881">
        <f t="shared" si="107"/>
        <v>6.75</v>
      </c>
      <c r="KD62" s="881">
        <f t="shared" si="107"/>
        <v>4.5</v>
      </c>
      <c r="KE62" s="881">
        <f t="shared" si="107"/>
        <v>4.5</v>
      </c>
      <c r="KF62" s="881">
        <f t="shared" si="107"/>
        <v>4.5</v>
      </c>
      <c r="KG62" s="881">
        <f t="shared" si="107"/>
        <v>4.5</v>
      </c>
      <c r="KH62" s="881">
        <f t="shared" si="107"/>
        <v>4.5</v>
      </c>
      <c r="KI62" s="881">
        <f t="shared" si="107"/>
        <v>4.6875</v>
      </c>
      <c r="KJ62" s="881">
        <f t="shared" si="107"/>
        <v>4.6875</v>
      </c>
      <c r="KK62" s="881">
        <f t="shared" si="107"/>
        <v>4.6875</v>
      </c>
      <c r="KL62" s="881">
        <f t="shared" si="107"/>
        <v>4.6875</v>
      </c>
      <c r="KM62" s="881">
        <f t="shared" si="107"/>
        <v>4.6875</v>
      </c>
      <c r="KN62" s="881">
        <f t="shared" si="107"/>
        <v>6</v>
      </c>
      <c r="KO62" s="881">
        <f t="shared" si="107"/>
        <v>6</v>
      </c>
      <c r="KP62" s="881">
        <f t="shared" si="107"/>
        <v>6</v>
      </c>
      <c r="KQ62" s="881">
        <f t="shared" si="107"/>
        <v>6</v>
      </c>
      <c r="KR62" s="881">
        <f t="shared" si="107"/>
        <v>6</v>
      </c>
      <c r="KS62" s="881">
        <f t="shared" si="107"/>
        <v>6</v>
      </c>
      <c r="KT62" s="881">
        <f t="shared" si="107"/>
        <v>6</v>
      </c>
      <c r="KU62" s="881">
        <f t="shared" si="107"/>
        <v>6</v>
      </c>
      <c r="KV62" s="881">
        <f t="shared" si="107"/>
        <v>9.5</v>
      </c>
      <c r="KW62" s="881">
        <f t="shared" si="107"/>
        <v>9.5</v>
      </c>
      <c r="KX62" s="881">
        <f t="shared" si="107"/>
        <v>9.5</v>
      </c>
      <c r="KY62" s="881">
        <f t="shared" si="107"/>
        <v>9.5</v>
      </c>
      <c r="KZ62" s="881">
        <f t="shared" si="107"/>
        <v>6.75</v>
      </c>
      <c r="LA62" s="881">
        <f t="shared" si="107"/>
        <v>6.75</v>
      </c>
      <c r="LB62" s="881">
        <f t="shared" si="107"/>
        <v>6.75</v>
      </c>
      <c r="LC62" s="881">
        <f t="shared" si="107"/>
        <v>5.625</v>
      </c>
      <c r="LD62" s="881">
        <f t="shared" si="107"/>
        <v>5.625</v>
      </c>
      <c r="LE62" s="881">
        <f t="shared" si="107"/>
        <v>5.625</v>
      </c>
      <c r="LF62" s="881">
        <f t="shared" si="107"/>
        <v>5.625</v>
      </c>
      <c r="LG62" s="881">
        <f t="shared" si="107"/>
        <v>5.625</v>
      </c>
      <c r="LH62" s="881">
        <f t="shared" si="107"/>
        <v>5.25</v>
      </c>
      <c r="LI62" s="881">
        <f t="shared" si="107"/>
        <v>5.25</v>
      </c>
      <c r="LJ62" s="881">
        <f t="shared" si="107"/>
        <v>5.25</v>
      </c>
      <c r="LK62" s="881">
        <f t="shared" si="107"/>
        <v>5.25</v>
      </c>
      <c r="LL62" s="881">
        <f t="shared" si="107"/>
        <v>5.25</v>
      </c>
      <c r="LM62" s="881">
        <f t="shared" si="107"/>
        <v>5.25</v>
      </c>
      <c r="LN62" s="881">
        <f t="shared" si="107"/>
        <v>5.25</v>
      </c>
      <c r="LO62" s="881">
        <f t="shared" si="107"/>
        <v>5.25</v>
      </c>
      <c r="LP62" s="881">
        <f t="shared" si="107"/>
        <v>5.25</v>
      </c>
      <c r="LQ62" s="881">
        <f t="shared" si="107"/>
        <v>5.25</v>
      </c>
      <c r="LR62" s="881">
        <f t="shared" si="107"/>
        <v>5.25</v>
      </c>
      <c r="LS62" s="881">
        <f t="shared" si="107"/>
        <v>5.25</v>
      </c>
      <c r="LT62" s="881">
        <f t="shared" ref="LT62:OE62" si="108">LT61-MIN($G62,(LT61-$F62)/4)</f>
        <v>5.25</v>
      </c>
      <c r="LU62" s="881">
        <f t="shared" si="108"/>
        <v>5.25</v>
      </c>
      <c r="LV62" s="881">
        <f t="shared" si="108"/>
        <v>5.25</v>
      </c>
      <c r="LW62" s="881">
        <f t="shared" si="108"/>
        <v>5.25</v>
      </c>
      <c r="LX62" s="881">
        <f t="shared" si="108"/>
        <v>5.625</v>
      </c>
      <c r="LY62" s="881">
        <f t="shared" si="108"/>
        <v>5.625</v>
      </c>
      <c r="LZ62" s="881">
        <f t="shared" si="108"/>
        <v>5.625</v>
      </c>
      <c r="MA62" s="881">
        <f t="shared" si="108"/>
        <v>5.625</v>
      </c>
      <c r="MB62" s="881">
        <f t="shared" si="108"/>
        <v>6.75</v>
      </c>
      <c r="MC62" s="881">
        <f t="shared" si="108"/>
        <v>6.75</v>
      </c>
      <c r="MD62" s="881">
        <f t="shared" si="108"/>
        <v>4.5</v>
      </c>
      <c r="ME62" s="881">
        <f t="shared" si="108"/>
        <v>4.5</v>
      </c>
      <c r="MF62" s="881">
        <f t="shared" si="108"/>
        <v>4.5</v>
      </c>
      <c r="MG62" s="881">
        <f t="shared" si="108"/>
        <v>4.5</v>
      </c>
      <c r="MH62" s="881">
        <f t="shared" si="108"/>
        <v>4.5</v>
      </c>
      <c r="MI62" s="881">
        <f t="shared" si="108"/>
        <v>4.6875</v>
      </c>
      <c r="MJ62" s="881">
        <f t="shared" si="108"/>
        <v>4.6875</v>
      </c>
      <c r="MK62" s="881">
        <f t="shared" si="108"/>
        <v>4.6875</v>
      </c>
      <c r="ML62" s="881">
        <f t="shared" si="108"/>
        <v>4.6875</v>
      </c>
      <c r="MM62" s="881">
        <f t="shared" si="108"/>
        <v>4.6875</v>
      </c>
      <c r="MN62" s="881">
        <f t="shared" si="108"/>
        <v>6</v>
      </c>
      <c r="MO62" s="881">
        <f t="shared" si="108"/>
        <v>6</v>
      </c>
      <c r="MP62" s="881">
        <f t="shared" si="108"/>
        <v>6</v>
      </c>
      <c r="MQ62" s="881">
        <f t="shared" si="108"/>
        <v>6</v>
      </c>
      <c r="MR62" s="881">
        <f t="shared" si="108"/>
        <v>6</v>
      </c>
      <c r="MS62" s="881">
        <f t="shared" si="108"/>
        <v>6</v>
      </c>
      <c r="MT62" s="881">
        <f t="shared" si="108"/>
        <v>6</v>
      </c>
      <c r="MU62" s="881">
        <f t="shared" si="108"/>
        <v>6</v>
      </c>
      <c r="MV62" s="881">
        <f t="shared" si="108"/>
        <v>9.5</v>
      </c>
      <c r="MW62" s="881">
        <f t="shared" si="108"/>
        <v>9.5</v>
      </c>
      <c r="MX62" s="881">
        <f t="shared" si="108"/>
        <v>9.5</v>
      </c>
      <c r="MY62" s="881">
        <f t="shared" si="108"/>
        <v>9.5</v>
      </c>
      <c r="MZ62" s="881">
        <f t="shared" si="108"/>
        <v>6.75</v>
      </c>
      <c r="NA62" s="881">
        <f t="shared" si="108"/>
        <v>6.75</v>
      </c>
      <c r="NB62" s="881">
        <f t="shared" si="108"/>
        <v>6.75</v>
      </c>
      <c r="NC62" s="881">
        <f t="shared" si="108"/>
        <v>5.625</v>
      </c>
      <c r="ND62" s="881">
        <f t="shared" si="108"/>
        <v>5.625</v>
      </c>
      <c r="NE62" s="881">
        <f t="shared" si="108"/>
        <v>5.625</v>
      </c>
      <c r="NF62" s="881">
        <f t="shared" si="108"/>
        <v>5.625</v>
      </c>
      <c r="NG62" s="881">
        <f t="shared" si="108"/>
        <v>5.625</v>
      </c>
      <c r="NH62" s="881">
        <f t="shared" si="108"/>
        <v>5.25</v>
      </c>
      <c r="NI62" s="881">
        <f t="shared" si="108"/>
        <v>5.25</v>
      </c>
      <c r="NJ62" s="881">
        <f t="shared" si="108"/>
        <v>5.25</v>
      </c>
      <c r="NK62" s="881">
        <f t="shared" si="108"/>
        <v>5.25</v>
      </c>
      <c r="NL62" s="881">
        <f t="shared" si="108"/>
        <v>5.25</v>
      </c>
      <c r="NM62" s="881">
        <f t="shared" si="108"/>
        <v>5.25</v>
      </c>
      <c r="NN62" s="881">
        <f t="shared" si="108"/>
        <v>5.25</v>
      </c>
      <c r="NO62" s="881">
        <f t="shared" si="108"/>
        <v>5.25</v>
      </c>
      <c r="NP62" s="881">
        <f t="shared" si="108"/>
        <v>5.25</v>
      </c>
      <c r="NQ62" s="881">
        <f t="shared" si="108"/>
        <v>5.25</v>
      </c>
      <c r="NR62" s="881">
        <f t="shared" si="108"/>
        <v>5.25</v>
      </c>
      <c r="NS62" s="881">
        <f t="shared" si="108"/>
        <v>5.25</v>
      </c>
      <c r="NT62" s="881">
        <f t="shared" si="108"/>
        <v>5.25</v>
      </c>
      <c r="NU62" s="881">
        <f t="shared" si="108"/>
        <v>5.25</v>
      </c>
      <c r="NV62" s="881">
        <f t="shared" si="108"/>
        <v>5.25</v>
      </c>
      <c r="NW62" s="881">
        <f t="shared" si="108"/>
        <v>5.25</v>
      </c>
      <c r="NX62" s="881">
        <f t="shared" si="108"/>
        <v>5.625</v>
      </c>
      <c r="NY62" s="881">
        <f t="shared" si="108"/>
        <v>5.625</v>
      </c>
      <c r="NZ62" s="881">
        <f t="shared" si="108"/>
        <v>5.625</v>
      </c>
      <c r="OA62" s="881">
        <f t="shared" si="108"/>
        <v>5.625</v>
      </c>
      <c r="OB62" s="881">
        <f t="shared" si="108"/>
        <v>6.75</v>
      </c>
      <c r="OC62" s="881">
        <f t="shared" si="108"/>
        <v>6.75</v>
      </c>
      <c r="OD62" s="881">
        <f t="shared" si="108"/>
        <v>4.5</v>
      </c>
      <c r="OE62" s="881">
        <f t="shared" si="108"/>
        <v>4.5</v>
      </c>
      <c r="OF62" s="881">
        <f t="shared" ref="OF62:QQ62" si="109">OF61-MIN($G62,(OF61-$F62)/4)</f>
        <v>4.5</v>
      </c>
      <c r="OG62" s="881">
        <f t="shared" si="109"/>
        <v>4.5</v>
      </c>
      <c r="OH62" s="881">
        <f t="shared" si="109"/>
        <v>4.5</v>
      </c>
      <c r="OI62" s="881">
        <f t="shared" si="109"/>
        <v>4.6875</v>
      </c>
      <c r="OJ62" s="881">
        <f t="shared" si="109"/>
        <v>4.6875</v>
      </c>
      <c r="OK62" s="881">
        <f t="shared" si="109"/>
        <v>4.6875</v>
      </c>
      <c r="OL62" s="881">
        <f t="shared" si="109"/>
        <v>4.6875</v>
      </c>
      <c r="OM62" s="881">
        <f t="shared" si="109"/>
        <v>4.6875</v>
      </c>
      <c r="ON62" s="881">
        <f t="shared" si="109"/>
        <v>6</v>
      </c>
      <c r="OO62" s="881">
        <f t="shared" si="109"/>
        <v>6</v>
      </c>
      <c r="OP62" s="881">
        <f t="shared" si="109"/>
        <v>6</v>
      </c>
      <c r="OQ62" s="881">
        <f t="shared" si="109"/>
        <v>6</v>
      </c>
      <c r="OR62" s="881">
        <f t="shared" si="109"/>
        <v>6</v>
      </c>
      <c r="OS62" s="881">
        <f t="shared" si="109"/>
        <v>6</v>
      </c>
      <c r="OT62" s="881">
        <f t="shared" si="109"/>
        <v>6</v>
      </c>
      <c r="OU62" s="881">
        <f t="shared" si="109"/>
        <v>6</v>
      </c>
      <c r="OV62" s="881">
        <f t="shared" si="109"/>
        <v>9.5</v>
      </c>
      <c r="OW62" s="881">
        <f t="shared" si="109"/>
        <v>9.5</v>
      </c>
      <c r="OX62" s="881">
        <f t="shared" si="109"/>
        <v>9.5</v>
      </c>
      <c r="OY62" s="881">
        <f t="shared" si="109"/>
        <v>9.5</v>
      </c>
      <c r="OZ62" s="881">
        <f t="shared" si="109"/>
        <v>6.75</v>
      </c>
      <c r="PA62" s="881">
        <f t="shared" si="109"/>
        <v>6.75</v>
      </c>
      <c r="PB62" s="881">
        <f t="shared" si="109"/>
        <v>6.75</v>
      </c>
      <c r="PC62" s="881">
        <f t="shared" si="109"/>
        <v>5.625</v>
      </c>
      <c r="PD62" s="881">
        <f t="shared" si="109"/>
        <v>5.625</v>
      </c>
      <c r="PE62" s="881">
        <f t="shared" si="109"/>
        <v>5.625</v>
      </c>
      <c r="PF62" s="881">
        <f t="shared" si="109"/>
        <v>5.625</v>
      </c>
      <c r="PG62" s="881">
        <f t="shared" si="109"/>
        <v>5.625</v>
      </c>
      <c r="PH62" s="881">
        <f t="shared" si="109"/>
        <v>5.25</v>
      </c>
      <c r="PI62" s="881">
        <f t="shared" si="109"/>
        <v>5.25</v>
      </c>
      <c r="PJ62" s="881">
        <f t="shared" si="109"/>
        <v>5.25</v>
      </c>
      <c r="PK62" s="881">
        <f t="shared" si="109"/>
        <v>5.25</v>
      </c>
      <c r="PL62" s="881">
        <f t="shared" si="109"/>
        <v>5.25</v>
      </c>
      <c r="PM62" s="881">
        <f t="shared" si="109"/>
        <v>5.25</v>
      </c>
      <c r="PN62" s="881">
        <f t="shared" si="109"/>
        <v>5.25</v>
      </c>
      <c r="PO62" s="881">
        <f t="shared" si="109"/>
        <v>5.25</v>
      </c>
      <c r="PP62" s="881">
        <f t="shared" si="109"/>
        <v>5.25</v>
      </c>
      <c r="PQ62" s="881">
        <f t="shared" si="109"/>
        <v>5.25</v>
      </c>
      <c r="PR62" s="881">
        <f t="shared" si="109"/>
        <v>5.25</v>
      </c>
      <c r="PS62" s="881">
        <f t="shared" si="109"/>
        <v>5.25</v>
      </c>
      <c r="PT62" s="881">
        <f t="shared" si="109"/>
        <v>5.25</v>
      </c>
      <c r="PU62" s="881">
        <f t="shared" si="109"/>
        <v>5.25</v>
      </c>
      <c r="PV62" s="881">
        <f t="shared" si="109"/>
        <v>5.25</v>
      </c>
      <c r="PW62" s="881">
        <f t="shared" si="109"/>
        <v>5.25</v>
      </c>
      <c r="PX62" s="881">
        <f t="shared" si="109"/>
        <v>5.625</v>
      </c>
      <c r="PY62" s="881">
        <f t="shared" si="109"/>
        <v>5.625</v>
      </c>
      <c r="PZ62" s="881">
        <f t="shared" si="109"/>
        <v>5.625</v>
      </c>
      <c r="QA62" s="881">
        <f t="shared" si="109"/>
        <v>5.625</v>
      </c>
      <c r="QB62" s="881">
        <f t="shared" si="109"/>
        <v>6.75</v>
      </c>
      <c r="QC62" s="881">
        <f t="shared" si="109"/>
        <v>6.75</v>
      </c>
      <c r="QD62" s="881">
        <f t="shared" si="109"/>
        <v>4.5</v>
      </c>
      <c r="QE62" s="881">
        <f t="shared" si="109"/>
        <v>4.5</v>
      </c>
      <c r="QF62" s="881">
        <f t="shared" si="109"/>
        <v>4.5</v>
      </c>
      <c r="QG62" s="881">
        <f t="shared" si="109"/>
        <v>4.5</v>
      </c>
      <c r="QH62" s="881">
        <f t="shared" si="109"/>
        <v>4.5</v>
      </c>
      <c r="QI62" s="881">
        <f t="shared" si="109"/>
        <v>4.6875</v>
      </c>
      <c r="QJ62" s="881">
        <f t="shared" si="109"/>
        <v>4.6875</v>
      </c>
      <c r="QK62" s="881">
        <f t="shared" si="109"/>
        <v>4.6875</v>
      </c>
      <c r="QL62" s="881">
        <f t="shared" si="109"/>
        <v>4.6875</v>
      </c>
      <c r="QM62" s="881">
        <f t="shared" si="109"/>
        <v>4.6875</v>
      </c>
      <c r="QN62" s="881">
        <f t="shared" si="109"/>
        <v>6</v>
      </c>
      <c r="QO62" s="881">
        <f t="shared" si="109"/>
        <v>6</v>
      </c>
      <c r="QP62" s="881">
        <f t="shared" si="109"/>
        <v>6</v>
      </c>
      <c r="QQ62" s="881">
        <f t="shared" si="109"/>
        <v>6</v>
      </c>
      <c r="QR62" s="881">
        <f t="shared" ref="QR62:SJ62" si="110">QR61-MIN($G62,(QR61-$F62)/4)</f>
        <v>6</v>
      </c>
      <c r="QS62" s="881">
        <f t="shared" si="110"/>
        <v>6</v>
      </c>
      <c r="QT62" s="881">
        <f t="shared" si="110"/>
        <v>6</v>
      </c>
      <c r="QU62" s="881">
        <f t="shared" si="110"/>
        <v>6</v>
      </c>
      <c r="QV62" s="881">
        <f t="shared" si="110"/>
        <v>9.5</v>
      </c>
      <c r="QW62" s="881">
        <f t="shared" si="110"/>
        <v>9.5</v>
      </c>
      <c r="QX62" s="881">
        <f t="shared" si="110"/>
        <v>9.5</v>
      </c>
      <c r="QY62" s="881">
        <f t="shared" si="110"/>
        <v>9.5</v>
      </c>
      <c r="QZ62" s="881">
        <f t="shared" si="110"/>
        <v>6.75</v>
      </c>
      <c r="RA62" s="881">
        <f t="shared" si="110"/>
        <v>6.75</v>
      </c>
      <c r="RB62" s="881">
        <f t="shared" si="110"/>
        <v>6.75</v>
      </c>
      <c r="RC62" s="881">
        <f t="shared" si="110"/>
        <v>5.625</v>
      </c>
      <c r="RD62" s="881">
        <f t="shared" si="110"/>
        <v>5.625</v>
      </c>
      <c r="RE62" s="881">
        <f t="shared" si="110"/>
        <v>5.625</v>
      </c>
      <c r="RF62" s="881">
        <f t="shared" si="110"/>
        <v>5.625</v>
      </c>
      <c r="RG62" s="881">
        <f t="shared" si="110"/>
        <v>5.625</v>
      </c>
      <c r="RH62" s="881">
        <f t="shared" si="110"/>
        <v>5.25</v>
      </c>
      <c r="RI62" s="881">
        <f t="shared" si="110"/>
        <v>5.25</v>
      </c>
      <c r="RJ62" s="881">
        <f t="shared" si="110"/>
        <v>5.25</v>
      </c>
      <c r="RK62" s="881">
        <f t="shared" si="110"/>
        <v>5.25</v>
      </c>
      <c r="RL62" s="881">
        <f t="shared" si="110"/>
        <v>5.25</v>
      </c>
      <c r="RM62" s="881">
        <f t="shared" si="110"/>
        <v>5.25</v>
      </c>
      <c r="RN62" s="881">
        <f t="shared" si="110"/>
        <v>5.25</v>
      </c>
      <c r="RO62" s="881">
        <f t="shared" si="110"/>
        <v>5.25</v>
      </c>
      <c r="RP62" s="881">
        <f t="shared" si="110"/>
        <v>5.25</v>
      </c>
      <c r="RQ62" s="881">
        <f t="shared" si="110"/>
        <v>5.25</v>
      </c>
      <c r="RR62" s="881">
        <f t="shared" si="110"/>
        <v>5.25</v>
      </c>
      <c r="RS62" s="881">
        <f t="shared" si="110"/>
        <v>5.25</v>
      </c>
      <c r="RT62" s="881">
        <f t="shared" si="110"/>
        <v>5.25</v>
      </c>
      <c r="RU62" s="881">
        <f t="shared" si="110"/>
        <v>5.25</v>
      </c>
      <c r="RV62" s="881">
        <f t="shared" si="110"/>
        <v>5.25</v>
      </c>
      <c r="RW62" s="881">
        <f t="shared" si="110"/>
        <v>5.25</v>
      </c>
      <c r="RX62" s="881">
        <f t="shared" si="110"/>
        <v>5.625</v>
      </c>
      <c r="RY62" s="881">
        <f t="shared" si="110"/>
        <v>5.625</v>
      </c>
      <c r="RZ62" s="881">
        <f t="shared" si="110"/>
        <v>5.625</v>
      </c>
      <c r="SA62" s="881">
        <f t="shared" si="110"/>
        <v>5.625</v>
      </c>
      <c r="SB62" s="881">
        <f t="shared" si="110"/>
        <v>6.75</v>
      </c>
      <c r="SC62" s="881">
        <f t="shared" si="110"/>
        <v>6.75</v>
      </c>
      <c r="SD62" s="881">
        <f t="shared" si="110"/>
        <v>4.5</v>
      </c>
      <c r="SE62" s="881">
        <f t="shared" si="110"/>
        <v>4.5</v>
      </c>
      <c r="SF62" s="881">
        <f t="shared" si="110"/>
        <v>4.5</v>
      </c>
      <c r="SG62" s="881">
        <f t="shared" si="110"/>
        <v>4.5</v>
      </c>
      <c r="SH62" s="881">
        <f t="shared" si="110"/>
        <v>4.5</v>
      </c>
      <c r="SI62" s="881">
        <f t="shared" si="110"/>
        <v>4.6875</v>
      </c>
      <c r="SJ62" s="881">
        <f t="shared" si="110"/>
        <v>4.6875</v>
      </c>
      <c r="SK62" s="267">
        <f>SJ62</f>
        <v>4.6875</v>
      </c>
      <c r="SL62" s="254"/>
      <c r="SM62" s="242"/>
      <c r="SN62" s="242"/>
      <c r="SO62" s="242"/>
    </row>
    <row r="63" spans="1:509" outlineLevel="3" x14ac:dyDescent="0.35">
      <c r="A63" s="242"/>
      <c r="B63" s="251"/>
      <c r="C63" s="438">
        <f t="shared" si="33"/>
        <v>4</v>
      </c>
      <c r="D63" s="267"/>
      <c r="E63" s="316"/>
      <c r="F63" s="322">
        <f t="shared" si="102"/>
        <v>13</v>
      </c>
      <c r="G63" s="322">
        <f t="shared" si="50"/>
        <v>2.5</v>
      </c>
      <c r="H63" s="267"/>
      <c r="I63" s="455"/>
      <c r="J63" s="456" t="s">
        <v>174</v>
      </c>
      <c r="K63" s="457"/>
      <c r="L63" s="882">
        <f t="shared" ref="L63:BW63" si="111">L61+MIN($G63,($F63-L61)/4)</f>
        <v>8.5</v>
      </c>
      <c r="M63" s="882">
        <f t="shared" si="111"/>
        <v>8.5</v>
      </c>
      <c r="N63" s="882">
        <f t="shared" si="111"/>
        <v>8.5</v>
      </c>
      <c r="O63" s="882">
        <f t="shared" si="111"/>
        <v>8.5</v>
      </c>
      <c r="P63" s="882">
        <f t="shared" si="111"/>
        <v>8.5</v>
      </c>
      <c r="Q63" s="882">
        <f t="shared" si="111"/>
        <v>8.5</v>
      </c>
      <c r="R63" s="882">
        <f t="shared" si="111"/>
        <v>8.5</v>
      </c>
      <c r="S63" s="882">
        <f t="shared" si="111"/>
        <v>8.5</v>
      </c>
      <c r="T63" s="882">
        <f t="shared" si="111"/>
        <v>8.5</v>
      </c>
      <c r="U63" s="882">
        <f t="shared" si="111"/>
        <v>8.5</v>
      </c>
      <c r="V63" s="882">
        <f t="shared" si="111"/>
        <v>8.5</v>
      </c>
      <c r="W63" s="882">
        <f t="shared" si="111"/>
        <v>8.5</v>
      </c>
      <c r="X63" s="882">
        <f t="shared" si="111"/>
        <v>7.75</v>
      </c>
      <c r="Y63" s="882">
        <f t="shared" si="111"/>
        <v>7.75</v>
      </c>
      <c r="Z63" s="882">
        <f t="shared" si="111"/>
        <v>7.75</v>
      </c>
      <c r="AA63" s="882">
        <f t="shared" si="111"/>
        <v>7.75</v>
      </c>
      <c r="AB63" s="882">
        <f t="shared" si="111"/>
        <v>7.5625</v>
      </c>
      <c r="AC63" s="882">
        <f t="shared" si="111"/>
        <v>7.5625</v>
      </c>
      <c r="AD63" s="882">
        <f t="shared" si="111"/>
        <v>6.625</v>
      </c>
      <c r="AE63" s="882">
        <f t="shared" si="111"/>
        <v>6.625</v>
      </c>
      <c r="AF63" s="882">
        <f t="shared" si="111"/>
        <v>7</v>
      </c>
      <c r="AG63" s="882">
        <f t="shared" si="111"/>
        <v>7</v>
      </c>
      <c r="AH63" s="882">
        <f t="shared" si="111"/>
        <v>7</v>
      </c>
      <c r="AI63" s="882">
        <f t="shared" si="111"/>
        <v>7.0749999999999993</v>
      </c>
      <c r="AJ63" s="882">
        <f t="shared" si="111"/>
        <v>7.0749999999999993</v>
      </c>
      <c r="AK63" s="882">
        <f t="shared" si="111"/>
        <v>7.0749999999999993</v>
      </c>
      <c r="AL63" s="882">
        <f t="shared" si="111"/>
        <v>7.0749999999999993</v>
      </c>
      <c r="AM63" s="882">
        <f t="shared" si="111"/>
        <v>7.0749999999999993</v>
      </c>
      <c r="AN63" s="882">
        <f t="shared" si="111"/>
        <v>9.625</v>
      </c>
      <c r="AO63" s="882">
        <f t="shared" si="111"/>
        <v>9.625</v>
      </c>
      <c r="AP63" s="882">
        <f t="shared" si="111"/>
        <v>9.625</v>
      </c>
      <c r="AQ63" s="882">
        <f t="shared" si="111"/>
        <v>9.625</v>
      </c>
      <c r="AR63" s="882">
        <f t="shared" si="111"/>
        <v>9.625</v>
      </c>
      <c r="AS63" s="882">
        <f t="shared" si="111"/>
        <v>9.625</v>
      </c>
      <c r="AT63" s="882">
        <f t="shared" si="111"/>
        <v>9.625</v>
      </c>
      <c r="AU63" s="882">
        <f t="shared" si="111"/>
        <v>9.625</v>
      </c>
      <c r="AV63" s="882">
        <f t="shared" si="111"/>
        <v>11.5</v>
      </c>
      <c r="AW63" s="882">
        <f t="shared" si="111"/>
        <v>11.5</v>
      </c>
      <c r="AX63" s="882">
        <f t="shared" si="111"/>
        <v>11.5</v>
      </c>
      <c r="AY63" s="882">
        <f t="shared" si="111"/>
        <v>11.5</v>
      </c>
      <c r="AZ63" s="882">
        <f t="shared" si="111"/>
        <v>9.625</v>
      </c>
      <c r="BA63" s="882">
        <f t="shared" si="111"/>
        <v>9.625</v>
      </c>
      <c r="BB63" s="882">
        <f t="shared" si="111"/>
        <v>9.625</v>
      </c>
      <c r="BC63" s="882">
        <f t="shared" si="111"/>
        <v>9.0625</v>
      </c>
      <c r="BD63" s="882">
        <f t="shared" si="111"/>
        <v>9.0625</v>
      </c>
      <c r="BE63" s="882">
        <f t="shared" si="111"/>
        <v>9.0625</v>
      </c>
      <c r="BF63" s="882">
        <f t="shared" si="111"/>
        <v>9.0625</v>
      </c>
      <c r="BG63" s="882">
        <f t="shared" si="111"/>
        <v>9.0625</v>
      </c>
      <c r="BH63" s="882">
        <f t="shared" si="111"/>
        <v>8.5</v>
      </c>
      <c r="BI63" s="882">
        <f t="shared" si="111"/>
        <v>8.5</v>
      </c>
      <c r="BJ63" s="882">
        <f t="shared" si="111"/>
        <v>8.5</v>
      </c>
      <c r="BK63" s="882">
        <f t="shared" si="111"/>
        <v>8.5</v>
      </c>
      <c r="BL63" s="882">
        <f t="shared" si="111"/>
        <v>8.5</v>
      </c>
      <c r="BM63" s="882">
        <f t="shared" si="111"/>
        <v>8.5</v>
      </c>
      <c r="BN63" s="882">
        <f t="shared" si="111"/>
        <v>8.5</v>
      </c>
      <c r="BO63" s="882">
        <f t="shared" si="111"/>
        <v>8.5</v>
      </c>
      <c r="BP63" s="882">
        <f t="shared" si="111"/>
        <v>8.5</v>
      </c>
      <c r="BQ63" s="882">
        <f t="shared" si="111"/>
        <v>8.5</v>
      </c>
      <c r="BR63" s="882">
        <f t="shared" si="111"/>
        <v>8.5</v>
      </c>
      <c r="BS63" s="882">
        <f t="shared" si="111"/>
        <v>8.5</v>
      </c>
      <c r="BT63" s="882">
        <f t="shared" si="111"/>
        <v>8.5</v>
      </c>
      <c r="BU63" s="882">
        <f t="shared" si="111"/>
        <v>8.5</v>
      </c>
      <c r="BV63" s="882">
        <f t="shared" si="111"/>
        <v>8.5</v>
      </c>
      <c r="BW63" s="882">
        <f t="shared" si="111"/>
        <v>8.5</v>
      </c>
      <c r="BX63" s="882">
        <f t="shared" ref="BX63:EI63" si="112">BX61+MIN($G63,($F63-BX61)/4)</f>
        <v>7.75</v>
      </c>
      <c r="BY63" s="882">
        <f t="shared" si="112"/>
        <v>7.75</v>
      </c>
      <c r="BZ63" s="882">
        <f t="shared" si="112"/>
        <v>7.75</v>
      </c>
      <c r="CA63" s="882">
        <f t="shared" si="112"/>
        <v>7.75</v>
      </c>
      <c r="CB63" s="882">
        <f t="shared" si="112"/>
        <v>7.5625</v>
      </c>
      <c r="CC63" s="882">
        <f t="shared" si="112"/>
        <v>7.5625</v>
      </c>
      <c r="CD63" s="882">
        <f t="shared" si="112"/>
        <v>7.375</v>
      </c>
      <c r="CE63" s="882">
        <f t="shared" si="112"/>
        <v>7.375</v>
      </c>
      <c r="CF63" s="882">
        <f t="shared" si="112"/>
        <v>7.1875</v>
      </c>
      <c r="CG63" s="882">
        <f t="shared" si="112"/>
        <v>7.1875</v>
      </c>
      <c r="CH63" s="882">
        <f t="shared" si="112"/>
        <v>7.1875</v>
      </c>
      <c r="CI63" s="882">
        <f t="shared" si="112"/>
        <v>7.0749999999999993</v>
      </c>
      <c r="CJ63" s="882">
        <f t="shared" si="112"/>
        <v>7.0749999999999993</v>
      </c>
      <c r="CK63" s="882">
        <f t="shared" si="112"/>
        <v>7.0749999999999993</v>
      </c>
      <c r="CL63" s="882">
        <f t="shared" si="112"/>
        <v>7.0749999999999993</v>
      </c>
      <c r="CM63" s="882">
        <f t="shared" si="112"/>
        <v>7.0749999999999993</v>
      </c>
      <c r="CN63" s="882">
        <f t="shared" si="112"/>
        <v>8.5</v>
      </c>
      <c r="CO63" s="882">
        <f t="shared" si="112"/>
        <v>8.5</v>
      </c>
      <c r="CP63" s="882">
        <f t="shared" si="112"/>
        <v>8.5</v>
      </c>
      <c r="CQ63" s="882">
        <f t="shared" si="112"/>
        <v>8.5</v>
      </c>
      <c r="CR63" s="882">
        <f t="shared" si="112"/>
        <v>8.5</v>
      </c>
      <c r="CS63" s="882">
        <f t="shared" si="112"/>
        <v>8.5</v>
      </c>
      <c r="CT63" s="882">
        <f t="shared" si="112"/>
        <v>8.5</v>
      </c>
      <c r="CU63" s="882">
        <f t="shared" si="112"/>
        <v>8.5</v>
      </c>
      <c r="CV63" s="882">
        <f t="shared" si="112"/>
        <v>11.5</v>
      </c>
      <c r="CW63" s="882">
        <f t="shared" si="112"/>
        <v>11.5</v>
      </c>
      <c r="CX63" s="882">
        <f t="shared" si="112"/>
        <v>11.5</v>
      </c>
      <c r="CY63" s="882">
        <f t="shared" si="112"/>
        <v>11.5</v>
      </c>
      <c r="CZ63" s="882">
        <f t="shared" si="112"/>
        <v>9.25</v>
      </c>
      <c r="DA63" s="882">
        <f t="shared" si="112"/>
        <v>9.25</v>
      </c>
      <c r="DB63" s="882">
        <f t="shared" si="112"/>
        <v>9.25</v>
      </c>
      <c r="DC63" s="882">
        <f t="shared" si="112"/>
        <v>8.125</v>
      </c>
      <c r="DD63" s="882">
        <f t="shared" si="112"/>
        <v>8.125</v>
      </c>
      <c r="DE63" s="882">
        <f t="shared" si="112"/>
        <v>8.125</v>
      </c>
      <c r="DF63" s="882">
        <f t="shared" si="112"/>
        <v>8.125</v>
      </c>
      <c r="DG63" s="882">
        <f t="shared" si="112"/>
        <v>8.125</v>
      </c>
      <c r="DH63" s="882">
        <f t="shared" si="112"/>
        <v>7.5625</v>
      </c>
      <c r="DI63" s="882">
        <f t="shared" si="112"/>
        <v>7.5625</v>
      </c>
      <c r="DJ63" s="882">
        <f t="shared" si="112"/>
        <v>7.5625</v>
      </c>
      <c r="DK63" s="882">
        <f t="shared" si="112"/>
        <v>7.5625</v>
      </c>
      <c r="DL63" s="882">
        <f t="shared" si="112"/>
        <v>7.5625</v>
      </c>
      <c r="DM63" s="882">
        <f t="shared" si="112"/>
        <v>7.5625</v>
      </c>
      <c r="DN63" s="882">
        <f t="shared" si="112"/>
        <v>7.5625</v>
      </c>
      <c r="DO63" s="882">
        <f t="shared" si="112"/>
        <v>7.5625</v>
      </c>
      <c r="DP63" s="882">
        <f t="shared" si="112"/>
        <v>7.5625</v>
      </c>
      <c r="DQ63" s="882">
        <f t="shared" si="112"/>
        <v>7.5625</v>
      </c>
      <c r="DR63" s="882">
        <f t="shared" si="112"/>
        <v>7.5625</v>
      </c>
      <c r="DS63" s="882">
        <f t="shared" si="112"/>
        <v>7.5625</v>
      </c>
      <c r="DT63" s="882">
        <f t="shared" si="112"/>
        <v>7.5625</v>
      </c>
      <c r="DU63" s="882">
        <f t="shared" si="112"/>
        <v>7.5625</v>
      </c>
      <c r="DV63" s="882">
        <f t="shared" si="112"/>
        <v>7.5625</v>
      </c>
      <c r="DW63" s="882">
        <f t="shared" si="112"/>
        <v>7.5625</v>
      </c>
      <c r="DX63" s="882">
        <f t="shared" si="112"/>
        <v>7.5625</v>
      </c>
      <c r="DY63" s="882">
        <f t="shared" si="112"/>
        <v>7.5625</v>
      </c>
      <c r="DZ63" s="882">
        <f t="shared" si="112"/>
        <v>7.5625</v>
      </c>
      <c r="EA63" s="882">
        <f t="shared" si="112"/>
        <v>7.5625</v>
      </c>
      <c r="EB63" s="882">
        <f t="shared" si="112"/>
        <v>7.5625</v>
      </c>
      <c r="EC63" s="882">
        <f t="shared" si="112"/>
        <v>9.25</v>
      </c>
      <c r="ED63" s="882">
        <f t="shared" si="112"/>
        <v>7</v>
      </c>
      <c r="EE63" s="882">
        <f t="shared" si="112"/>
        <v>7</v>
      </c>
      <c r="EF63" s="882">
        <f t="shared" si="112"/>
        <v>7</v>
      </c>
      <c r="EG63" s="882">
        <f t="shared" si="112"/>
        <v>7</v>
      </c>
      <c r="EH63" s="882">
        <f t="shared" si="112"/>
        <v>7</v>
      </c>
      <c r="EI63" s="882">
        <f t="shared" si="112"/>
        <v>7.1875</v>
      </c>
      <c r="EJ63" s="882">
        <f t="shared" ref="EJ63:GU63" si="113">EJ61+MIN($G63,($F63-EJ61)/4)</f>
        <v>7.1875</v>
      </c>
      <c r="EK63" s="882">
        <f t="shared" si="113"/>
        <v>7.1875</v>
      </c>
      <c r="EL63" s="882">
        <f t="shared" si="113"/>
        <v>7.1875</v>
      </c>
      <c r="EM63" s="882">
        <f t="shared" si="113"/>
        <v>7.1875</v>
      </c>
      <c r="EN63" s="882">
        <f t="shared" si="113"/>
        <v>8.5</v>
      </c>
      <c r="EO63" s="882">
        <f t="shared" si="113"/>
        <v>8.5</v>
      </c>
      <c r="EP63" s="882">
        <f t="shared" si="113"/>
        <v>8.5</v>
      </c>
      <c r="EQ63" s="882">
        <f t="shared" si="113"/>
        <v>8.5</v>
      </c>
      <c r="ER63" s="882">
        <f t="shared" si="113"/>
        <v>8.5</v>
      </c>
      <c r="ES63" s="882">
        <f t="shared" si="113"/>
        <v>8.5</v>
      </c>
      <c r="ET63" s="882">
        <f t="shared" si="113"/>
        <v>8.5</v>
      </c>
      <c r="EU63" s="882">
        <f t="shared" si="113"/>
        <v>8.5</v>
      </c>
      <c r="EV63" s="882">
        <f t="shared" si="113"/>
        <v>11.5</v>
      </c>
      <c r="EW63" s="882">
        <f t="shared" si="113"/>
        <v>11.5</v>
      </c>
      <c r="EX63" s="882">
        <f t="shared" si="113"/>
        <v>11.5</v>
      </c>
      <c r="EY63" s="882">
        <f t="shared" si="113"/>
        <v>11.5</v>
      </c>
      <c r="EZ63" s="882">
        <f t="shared" si="113"/>
        <v>9.25</v>
      </c>
      <c r="FA63" s="882">
        <f t="shared" si="113"/>
        <v>9.25</v>
      </c>
      <c r="FB63" s="882">
        <f t="shared" si="113"/>
        <v>9.25</v>
      </c>
      <c r="FC63" s="882">
        <f t="shared" si="113"/>
        <v>8.125</v>
      </c>
      <c r="FD63" s="882">
        <f t="shared" si="113"/>
        <v>8.125</v>
      </c>
      <c r="FE63" s="882">
        <f t="shared" si="113"/>
        <v>8.125</v>
      </c>
      <c r="FF63" s="882">
        <f t="shared" si="113"/>
        <v>8.125</v>
      </c>
      <c r="FG63" s="882">
        <f t="shared" si="113"/>
        <v>8.125</v>
      </c>
      <c r="FH63" s="882">
        <f t="shared" si="113"/>
        <v>7.75</v>
      </c>
      <c r="FI63" s="882">
        <f t="shared" si="113"/>
        <v>7.75</v>
      </c>
      <c r="FJ63" s="882">
        <f t="shared" si="113"/>
        <v>7.75</v>
      </c>
      <c r="FK63" s="882">
        <f t="shared" si="113"/>
        <v>7.75</v>
      </c>
      <c r="FL63" s="882">
        <f t="shared" si="113"/>
        <v>7.75</v>
      </c>
      <c r="FM63" s="882">
        <f t="shared" si="113"/>
        <v>7.75</v>
      </c>
      <c r="FN63" s="882">
        <f t="shared" si="113"/>
        <v>7.75</v>
      </c>
      <c r="FO63" s="882">
        <f t="shared" si="113"/>
        <v>7.75</v>
      </c>
      <c r="FP63" s="882">
        <f t="shared" si="113"/>
        <v>7.75</v>
      </c>
      <c r="FQ63" s="882">
        <f t="shared" si="113"/>
        <v>7.75</v>
      </c>
      <c r="FR63" s="882">
        <f t="shared" si="113"/>
        <v>7.75</v>
      </c>
      <c r="FS63" s="882">
        <f t="shared" si="113"/>
        <v>7.75</v>
      </c>
      <c r="FT63" s="882">
        <f t="shared" si="113"/>
        <v>7.75</v>
      </c>
      <c r="FU63" s="882">
        <f t="shared" si="113"/>
        <v>7.75</v>
      </c>
      <c r="FV63" s="882">
        <f t="shared" si="113"/>
        <v>7.75</v>
      </c>
      <c r="FW63" s="882">
        <f t="shared" si="113"/>
        <v>7.75</v>
      </c>
      <c r="FX63" s="882">
        <f t="shared" si="113"/>
        <v>8.125</v>
      </c>
      <c r="FY63" s="882">
        <f t="shared" si="113"/>
        <v>8.125</v>
      </c>
      <c r="FZ63" s="882">
        <f t="shared" si="113"/>
        <v>8.125</v>
      </c>
      <c r="GA63" s="882">
        <f t="shared" si="113"/>
        <v>8.125</v>
      </c>
      <c r="GB63" s="882">
        <f t="shared" si="113"/>
        <v>9.25</v>
      </c>
      <c r="GC63" s="882">
        <f t="shared" si="113"/>
        <v>9.25</v>
      </c>
      <c r="GD63" s="882">
        <f t="shared" si="113"/>
        <v>7</v>
      </c>
      <c r="GE63" s="882">
        <f t="shared" si="113"/>
        <v>7</v>
      </c>
      <c r="GF63" s="882">
        <f t="shared" si="113"/>
        <v>7</v>
      </c>
      <c r="GG63" s="882">
        <f t="shared" si="113"/>
        <v>7</v>
      </c>
      <c r="GH63" s="882">
        <f t="shared" si="113"/>
        <v>7</v>
      </c>
      <c r="GI63" s="882">
        <f t="shared" si="113"/>
        <v>7.1875</v>
      </c>
      <c r="GJ63" s="882">
        <f t="shared" si="113"/>
        <v>7.1875</v>
      </c>
      <c r="GK63" s="882">
        <f t="shared" si="113"/>
        <v>7.1875</v>
      </c>
      <c r="GL63" s="882">
        <f t="shared" si="113"/>
        <v>7.1875</v>
      </c>
      <c r="GM63" s="882">
        <f t="shared" si="113"/>
        <v>7.1875</v>
      </c>
      <c r="GN63" s="882">
        <f t="shared" si="113"/>
        <v>8.5</v>
      </c>
      <c r="GO63" s="882">
        <f t="shared" si="113"/>
        <v>8.5</v>
      </c>
      <c r="GP63" s="882">
        <f t="shared" si="113"/>
        <v>8.5</v>
      </c>
      <c r="GQ63" s="882">
        <f t="shared" si="113"/>
        <v>8.5</v>
      </c>
      <c r="GR63" s="882">
        <f t="shared" si="113"/>
        <v>8.5</v>
      </c>
      <c r="GS63" s="882">
        <f t="shared" si="113"/>
        <v>8.5</v>
      </c>
      <c r="GT63" s="882">
        <f t="shared" si="113"/>
        <v>8.5</v>
      </c>
      <c r="GU63" s="882">
        <f t="shared" si="113"/>
        <v>8.5</v>
      </c>
      <c r="GV63" s="882">
        <f t="shared" ref="GV63:JG63" si="114">GV61+MIN($G63,($F63-GV61)/4)</f>
        <v>11.5</v>
      </c>
      <c r="GW63" s="882">
        <f t="shared" si="114"/>
        <v>11.5</v>
      </c>
      <c r="GX63" s="882">
        <f t="shared" si="114"/>
        <v>11.5</v>
      </c>
      <c r="GY63" s="882">
        <f t="shared" si="114"/>
        <v>11.5</v>
      </c>
      <c r="GZ63" s="882">
        <f t="shared" si="114"/>
        <v>9.25</v>
      </c>
      <c r="HA63" s="882">
        <f t="shared" si="114"/>
        <v>9.25</v>
      </c>
      <c r="HB63" s="882">
        <f t="shared" si="114"/>
        <v>9.25</v>
      </c>
      <c r="HC63" s="882">
        <f t="shared" si="114"/>
        <v>8.125</v>
      </c>
      <c r="HD63" s="882">
        <f t="shared" si="114"/>
        <v>8.125</v>
      </c>
      <c r="HE63" s="882">
        <f t="shared" si="114"/>
        <v>8.125</v>
      </c>
      <c r="HF63" s="882">
        <f t="shared" si="114"/>
        <v>8.125</v>
      </c>
      <c r="HG63" s="882">
        <f t="shared" si="114"/>
        <v>8.125</v>
      </c>
      <c r="HH63" s="882">
        <f t="shared" si="114"/>
        <v>7.75</v>
      </c>
      <c r="HI63" s="882">
        <f t="shared" si="114"/>
        <v>7.75</v>
      </c>
      <c r="HJ63" s="882">
        <f t="shared" si="114"/>
        <v>7.75</v>
      </c>
      <c r="HK63" s="882">
        <f t="shared" si="114"/>
        <v>7.75</v>
      </c>
      <c r="HL63" s="882">
        <f t="shared" si="114"/>
        <v>7.75</v>
      </c>
      <c r="HM63" s="882">
        <f t="shared" si="114"/>
        <v>7.75</v>
      </c>
      <c r="HN63" s="882">
        <f t="shared" si="114"/>
        <v>7.75</v>
      </c>
      <c r="HO63" s="882">
        <f t="shared" si="114"/>
        <v>7.75</v>
      </c>
      <c r="HP63" s="882">
        <f t="shared" si="114"/>
        <v>7.75</v>
      </c>
      <c r="HQ63" s="882">
        <f t="shared" si="114"/>
        <v>7.75</v>
      </c>
      <c r="HR63" s="882">
        <f t="shared" si="114"/>
        <v>7.75</v>
      </c>
      <c r="HS63" s="882">
        <f t="shared" si="114"/>
        <v>7.75</v>
      </c>
      <c r="HT63" s="882">
        <f t="shared" si="114"/>
        <v>7.75</v>
      </c>
      <c r="HU63" s="882">
        <f t="shared" si="114"/>
        <v>7.75</v>
      </c>
      <c r="HV63" s="882">
        <f t="shared" si="114"/>
        <v>7.75</v>
      </c>
      <c r="HW63" s="882">
        <f t="shared" si="114"/>
        <v>7.75</v>
      </c>
      <c r="HX63" s="882">
        <f t="shared" si="114"/>
        <v>8.125</v>
      </c>
      <c r="HY63" s="882">
        <f t="shared" si="114"/>
        <v>8.125</v>
      </c>
      <c r="HZ63" s="882">
        <f t="shared" si="114"/>
        <v>8.125</v>
      </c>
      <c r="IA63" s="882">
        <f t="shared" si="114"/>
        <v>8.125</v>
      </c>
      <c r="IB63" s="882">
        <f t="shared" si="114"/>
        <v>9.25</v>
      </c>
      <c r="IC63" s="882">
        <f t="shared" si="114"/>
        <v>9.25</v>
      </c>
      <c r="ID63" s="882">
        <f t="shared" si="114"/>
        <v>7</v>
      </c>
      <c r="IE63" s="882">
        <f t="shared" si="114"/>
        <v>7</v>
      </c>
      <c r="IF63" s="882">
        <f t="shared" si="114"/>
        <v>7</v>
      </c>
      <c r="IG63" s="882">
        <f t="shared" si="114"/>
        <v>7</v>
      </c>
      <c r="IH63" s="882">
        <f t="shared" si="114"/>
        <v>7</v>
      </c>
      <c r="II63" s="882">
        <f t="shared" si="114"/>
        <v>7.1875</v>
      </c>
      <c r="IJ63" s="882">
        <f t="shared" si="114"/>
        <v>7.1875</v>
      </c>
      <c r="IK63" s="882">
        <f t="shared" si="114"/>
        <v>7.1875</v>
      </c>
      <c r="IL63" s="882">
        <f t="shared" si="114"/>
        <v>7.1875</v>
      </c>
      <c r="IM63" s="882">
        <f t="shared" si="114"/>
        <v>7.1875</v>
      </c>
      <c r="IN63" s="882">
        <f t="shared" si="114"/>
        <v>8.5</v>
      </c>
      <c r="IO63" s="882">
        <f t="shared" si="114"/>
        <v>8.5</v>
      </c>
      <c r="IP63" s="882">
        <f t="shared" si="114"/>
        <v>8.5</v>
      </c>
      <c r="IQ63" s="882">
        <f t="shared" si="114"/>
        <v>8.5</v>
      </c>
      <c r="IR63" s="882">
        <f t="shared" si="114"/>
        <v>8.5</v>
      </c>
      <c r="IS63" s="882">
        <f t="shared" si="114"/>
        <v>8.5</v>
      </c>
      <c r="IT63" s="882">
        <f t="shared" si="114"/>
        <v>8.5</v>
      </c>
      <c r="IU63" s="882">
        <f t="shared" si="114"/>
        <v>8.5</v>
      </c>
      <c r="IV63" s="882">
        <f t="shared" si="114"/>
        <v>11.5</v>
      </c>
      <c r="IW63" s="882">
        <f t="shared" si="114"/>
        <v>11.5</v>
      </c>
      <c r="IX63" s="882">
        <f t="shared" si="114"/>
        <v>11.5</v>
      </c>
      <c r="IY63" s="882">
        <f t="shared" si="114"/>
        <v>11.5</v>
      </c>
      <c r="IZ63" s="882">
        <f t="shared" si="114"/>
        <v>9.25</v>
      </c>
      <c r="JA63" s="882">
        <f t="shared" si="114"/>
        <v>9.25</v>
      </c>
      <c r="JB63" s="882">
        <f t="shared" si="114"/>
        <v>9.25</v>
      </c>
      <c r="JC63" s="882">
        <f t="shared" si="114"/>
        <v>8.125</v>
      </c>
      <c r="JD63" s="882">
        <f t="shared" si="114"/>
        <v>8.125</v>
      </c>
      <c r="JE63" s="882">
        <f t="shared" si="114"/>
        <v>8.125</v>
      </c>
      <c r="JF63" s="882">
        <f t="shared" si="114"/>
        <v>8.125</v>
      </c>
      <c r="JG63" s="882">
        <f t="shared" si="114"/>
        <v>8.125</v>
      </c>
      <c r="JH63" s="882">
        <f t="shared" ref="JH63:LS63" si="115">JH61+MIN($G63,($F63-JH61)/4)</f>
        <v>7.75</v>
      </c>
      <c r="JI63" s="882">
        <f t="shared" si="115"/>
        <v>7.75</v>
      </c>
      <c r="JJ63" s="882">
        <f t="shared" si="115"/>
        <v>7.75</v>
      </c>
      <c r="JK63" s="882">
        <f t="shared" si="115"/>
        <v>7.75</v>
      </c>
      <c r="JL63" s="882">
        <f t="shared" si="115"/>
        <v>7.75</v>
      </c>
      <c r="JM63" s="882">
        <f t="shared" si="115"/>
        <v>7.75</v>
      </c>
      <c r="JN63" s="882">
        <f t="shared" si="115"/>
        <v>7.75</v>
      </c>
      <c r="JO63" s="882">
        <f t="shared" si="115"/>
        <v>7.75</v>
      </c>
      <c r="JP63" s="882">
        <f t="shared" si="115"/>
        <v>7.75</v>
      </c>
      <c r="JQ63" s="882">
        <f t="shared" si="115"/>
        <v>7.75</v>
      </c>
      <c r="JR63" s="882">
        <f t="shared" si="115"/>
        <v>7.75</v>
      </c>
      <c r="JS63" s="882">
        <f t="shared" si="115"/>
        <v>7.75</v>
      </c>
      <c r="JT63" s="882">
        <f t="shared" si="115"/>
        <v>7.75</v>
      </c>
      <c r="JU63" s="882">
        <f t="shared" si="115"/>
        <v>7.75</v>
      </c>
      <c r="JV63" s="882">
        <f t="shared" si="115"/>
        <v>7.75</v>
      </c>
      <c r="JW63" s="882">
        <f t="shared" si="115"/>
        <v>7.75</v>
      </c>
      <c r="JX63" s="882">
        <f t="shared" si="115"/>
        <v>8.125</v>
      </c>
      <c r="JY63" s="882">
        <f t="shared" si="115"/>
        <v>8.125</v>
      </c>
      <c r="JZ63" s="882">
        <f t="shared" si="115"/>
        <v>8.125</v>
      </c>
      <c r="KA63" s="882">
        <f t="shared" si="115"/>
        <v>8.125</v>
      </c>
      <c r="KB63" s="882">
        <f t="shared" si="115"/>
        <v>9.25</v>
      </c>
      <c r="KC63" s="882">
        <f t="shared" si="115"/>
        <v>9.25</v>
      </c>
      <c r="KD63" s="882">
        <f t="shared" si="115"/>
        <v>7</v>
      </c>
      <c r="KE63" s="882">
        <f t="shared" si="115"/>
        <v>7</v>
      </c>
      <c r="KF63" s="882">
        <f t="shared" si="115"/>
        <v>7</v>
      </c>
      <c r="KG63" s="882">
        <f t="shared" si="115"/>
        <v>7</v>
      </c>
      <c r="KH63" s="882">
        <f t="shared" si="115"/>
        <v>7</v>
      </c>
      <c r="KI63" s="882">
        <f t="shared" si="115"/>
        <v>7.1875</v>
      </c>
      <c r="KJ63" s="882">
        <f t="shared" si="115"/>
        <v>7.1875</v>
      </c>
      <c r="KK63" s="882">
        <f t="shared" si="115"/>
        <v>7.1875</v>
      </c>
      <c r="KL63" s="882">
        <f t="shared" si="115"/>
        <v>7.1875</v>
      </c>
      <c r="KM63" s="882">
        <f t="shared" si="115"/>
        <v>7.1875</v>
      </c>
      <c r="KN63" s="882">
        <f t="shared" si="115"/>
        <v>8.5</v>
      </c>
      <c r="KO63" s="882">
        <f t="shared" si="115"/>
        <v>8.5</v>
      </c>
      <c r="KP63" s="882">
        <f t="shared" si="115"/>
        <v>8.5</v>
      </c>
      <c r="KQ63" s="882">
        <f t="shared" si="115"/>
        <v>8.5</v>
      </c>
      <c r="KR63" s="882">
        <f t="shared" si="115"/>
        <v>8.5</v>
      </c>
      <c r="KS63" s="882">
        <f t="shared" si="115"/>
        <v>8.5</v>
      </c>
      <c r="KT63" s="882">
        <f t="shared" si="115"/>
        <v>8.5</v>
      </c>
      <c r="KU63" s="882">
        <f t="shared" si="115"/>
        <v>8.5</v>
      </c>
      <c r="KV63" s="882">
        <f t="shared" si="115"/>
        <v>11.5</v>
      </c>
      <c r="KW63" s="882">
        <f t="shared" si="115"/>
        <v>11.5</v>
      </c>
      <c r="KX63" s="882">
        <f t="shared" si="115"/>
        <v>11.5</v>
      </c>
      <c r="KY63" s="882">
        <f t="shared" si="115"/>
        <v>11.5</v>
      </c>
      <c r="KZ63" s="882">
        <f t="shared" si="115"/>
        <v>9.25</v>
      </c>
      <c r="LA63" s="882">
        <f t="shared" si="115"/>
        <v>9.25</v>
      </c>
      <c r="LB63" s="882">
        <f t="shared" si="115"/>
        <v>9.25</v>
      </c>
      <c r="LC63" s="882">
        <f t="shared" si="115"/>
        <v>8.125</v>
      </c>
      <c r="LD63" s="882">
        <f t="shared" si="115"/>
        <v>8.125</v>
      </c>
      <c r="LE63" s="882">
        <f t="shared" si="115"/>
        <v>8.125</v>
      </c>
      <c r="LF63" s="882">
        <f t="shared" si="115"/>
        <v>8.125</v>
      </c>
      <c r="LG63" s="882">
        <f t="shared" si="115"/>
        <v>8.125</v>
      </c>
      <c r="LH63" s="882">
        <f t="shared" si="115"/>
        <v>7.75</v>
      </c>
      <c r="LI63" s="882">
        <f t="shared" si="115"/>
        <v>7.75</v>
      </c>
      <c r="LJ63" s="882">
        <f t="shared" si="115"/>
        <v>7.75</v>
      </c>
      <c r="LK63" s="882">
        <f t="shared" si="115"/>
        <v>7.75</v>
      </c>
      <c r="LL63" s="882">
        <f t="shared" si="115"/>
        <v>7.75</v>
      </c>
      <c r="LM63" s="882">
        <f t="shared" si="115"/>
        <v>7.75</v>
      </c>
      <c r="LN63" s="882">
        <f t="shared" si="115"/>
        <v>7.75</v>
      </c>
      <c r="LO63" s="882">
        <f t="shared" si="115"/>
        <v>7.75</v>
      </c>
      <c r="LP63" s="882">
        <f t="shared" si="115"/>
        <v>7.75</v>
      </c>
      <c r="LQ63" s="882">
        <f t="shared" si="115"/>
        <v>7.75</v>
      </c>
      <c r="LR63" s="882">
        <f t="shared" si="115"/>
        <v>7.75</v>
      </c>
      <c r="LS63" s="882">
        <f t="shared" si="115"/>
        <v>7.75</v>
      </c>
      <c r="LT63" s="882">
        <f t="shared" ref="LT63:OE63" si="116">LT61+MIN($G63,($F63-LT61)/4)</f>
        <v>7.75</v>
      </c>
      <c r="LU63" s="882">
        <f t="shared" si="116"/>
        <v>7.75</v>
      </c>
      <c r="LV63" s="882">
        <f t="shared" si="116"/>
        <v>7.75</v>
      </c>
      <c r="LW63" s="882">
        <f t="shared" si="116"/>
        <v>7.75</v>
      </c>
      <c r="LX63" s="882">
        <f t="shared" si="116"/>
        <v>8.125</v>
      </c>
      <c r="LY63" s="882">
        <f t="shared" si="116"/>
        <v>8.125</v>
      </c>
      <c r="LZ63" s="882">
        <f t="shared" si="116"/>
        <v>8.125</v>
      </c>
      <c r="MA63" s="882">
        <f t="shared" si="116"/>
        <v>8.125</v>
      </c>
      <c r="MB63" s="882">
        <f t="shared" si="116"/>
        <v>9.25</v>
      </c>
      <c r="MC63" s="882">
        <f t="shared" si="116"/>
        <v>9.25</v>
      </c>
      <c r="MD63" s="882">
        <f t="shared" si="116"/>
        <v>7</v>
      </c>
      <c r="ME63" s="882">
        <f t="shared" si="116"/>
        <v>7</v>
      </c>
      <c r="MF63" s="882">
        <f t="shared" si="116"/>
        <v>7</v>
      </c>
      <c r="MG63" s="882">
        <f t="shared" si="116"/>
        <v>7</v>
      </c>
      <c r="MH63" s="882">
        <f t="shared" si="116"/>
        <v>7</v>
      </c>
      <c r="MI63" s="882">
        <f t="shared" si="116"/>
        <v>7.1875</v>
      </c>
      <c r="MJ63" s="882">
        <f t="shared" si="116"/>
        <v>7.1875</v>
      </c>
      <c r="MK63" s="882">
        <f t="shared" si="116"/>
        <v>7.1875</v>
      </c>
      <c r="ML63" s="882">
        <f t="shared" si="116"/>
        <v>7.1875</v>
      </c>
      <c r="MM63" s="882">
        <f t="shared" si="116"/>
        <v>7.1875</v>
      </c>
      <c r="MN63" s="882">
        <f t="shared" si="116"/>
        <v>8.5</v>
      </c>
      <c r="MO63" s="882">
        <f t="shared" si="116"/>
        <v>8.5</v>
      </c>
      <c r="MP63" s="882">
        <f t="shared" si="116"/>
        <v>8.5</v>
      </c>
      <c r="MQ63" s="882">
        <f t="shared" si="116"/>
        <v>8.5</v>
      </c>
      <c r="MR63" s="882">
        <f t="shared" si="116"/>
        <v>8.5</v>
      </c>
      <c r="MS63" s="882">
        <f t="shared" si="116"/>
        <v>8.5</v>
      </c>
      <c r="MT63" s="882">
        <f t="shared" si="116"/>
        <v>8.5</v>
      </c>
      <c r="MU63" s="882">
        <f t="shared" si="116"/>
        <v>8.5</v>
      </c>
      <c r="MV63" s="882">
        <f t="shared" si="116"/>
        <v>11.5</v>
      </c>
      <c r="MW63" s="882">
        <f t="shared" si="116"/>
        <v>11.5</v>
      </c>
      <c r="MX63" s="882">
        <f t="shared" si="116"/>
        <v>11.5</v>
      </c>
      <c r="MY63" s="882">
        <f t="shared" si="116"/>
        <v>11.5</v>
      </c>
      <c r="MZ63" s="882">
        <f t="shared" si="116"/>
        <v>9.25</v>
      </c>
      <c r="NA63" s="882">
        <f t="shared" si="116"/>
        <v>9.25</v>
      </c>
      <c r="NB63" s="882">
        <f t="shared" si="116"/>
        <v>9.25</v>
      </c>
      <c r="NC63" s="882">
        <f t="shared" si="116"/>
        <v>8.125</v>
      </c>
      <c r="ND63" s="882">
        <f t="shared" si="116"/>
        <v>8.125</v>
      </c>
      <c r="NE63" s="882">
        <f t="shared" si="116"/>
        <v>8.125</v>
      </c>
      <c r="NF63" s="882">
        <f t="shared" si="116"/>
        <v>8.125</v>
      </c>
      <c r="NG63" s="882">
        <f t="shared" si="116"/>
        <v>8.125</v>
      </c>
      <c r="NH63" s="882">
        <f t="shared" si="116"/>
        <v>7.75</v>
      </c>
      <c r="NI63" s="882">
        <f t="shared" si="116"/>
        <v>7.75</v>
      </c>
      <c r="NJ63" s="882">
        <f t="shared" si="116"/>
        <v>7.75</v>
      </c>
      <c r="NK63" s="882">
        <f t="shared" si="116"/>
        <v>7.75</v>
      </c>
      <c r="NL63" s="882">
        <f t="shared" si="116"/>
        <v>7.75</v>
      </c>
      <c r="NM63" s="882">
        <f t="shared" si="116"/>
        <v>7.75</v>
      </c>
      <c r="NN63" s="882">
        <f t="shared" si="116"/>
        <v>7.75</v>
      </c>
      <c r="NO63" s="882">
        <f t="shared" si="116"/>
        <v>7.75</v>
      </c>
      <c r="NP63" s="882">
        <f t="shared" si="116"/>
        <v>7.75</v>
      </c>
      <c r="NQ63" s="882">
        <f t="shared" si="116"/>
        <v>7.75</v>
      </c>
      <c r="NR63" s="882">
        <f t="shared" si="116"/>
        <v>7.75</v>
      </c>
      <c r="NS63" s="882">
        <f t="shared" si="116"/>
        <v>7.75</v>
      </c>
      <c r="NT63" s="882">
        <f t="shared" si="116"/>
        <v>7.75</v>
      </c>
      <c r="NU63" s="882">
        <f t="shared" si="116"/>
        <v>7.75</v>
      </c>
      <c r="NV63" s="882">
        <f t="shared" si="116"/>
        <v>7.75</v>
      </c>
      <c r="NW63" s="882">
        <f t="shared" si="116"/>
        <v>7.75</v>
      </c>
      <c r="NX63" s="882">
        <f t="shared" si="116"/>
        <v>8.125</v>
      </c>
      <c r="NY63" s="882">
        <f t="shared" si="116"/>
        <v>8.125</v>
      </c>
      <c r="NZ63" s="882">
        <f t="shared" si="116"/>
        <v>8.125</v>
      </c>
      <c r="OA63" s="882">
        <f t="shared" si="116"/>
        <v>8.125</v>
      </c>
      <c r="OB63" s="882">
        <f t="shared" si="116"/>
        <v>9.25</v>
      </c>
      <c r="OC63" s="882">
        <f t="shared" si="116"/>
        <v>9.25</v>
      </c>
      <c r="OD63" s="882">
        <f t="shared" si="116"/>
        <v>7</v>
      </c>
      <c r="OE63" s="882">
        <f t="shared" si="116"/>
        <v>7</v>
      </c>
      <c r="OF63" s="882">
        <f t="shared" ref="OF63:QQ63" si="117">OF61+MIN($G63,($F63-OF61)/4)</f>
        <v>7</v>
      </c>
      <c r="OG63" s="882">
        <f t="shared" si="117"/>
        <v>7</v>
      </c>
      <c r="OH63" s="882">
        <f t="shared" si="117"/>
        <v>7</v>
      </c>
      <c r="OI63" s="882">
        <f t="shared" si="117"/>
        <v>7.1875</v>
      </c>
      <c r="OJ63" s="882">
        <f t="shared" si="117"/>
        <v>7.1875</v>
      </c>
      <c r="OK63" s="882">
        <f t="shared" si="117"/>
        <v>7.1875</v>
      </c>
      <c r="OL63" s="882">
        <f t="shared" si="117"/>
        <v>7.1875</v>
      </c>
      <c r="OM63" s="882">
        <f t="shared" si="117"/>
        <v>7.1875</v>
      </c>
      <c r="ON63" s="882">
        <f t="shared" si="117"/>
        <v>8.5</v>
      </c>
      <c r="OO63" s="882">
        <f t="shared" si="117"/>
        <v>8.5</v>
      </c>
      <c r="OP63" s="882">
        <f t="shared" si="117"/>
        <v>8.5</v>
      </c>
      <c r="OQ63" s="882">
        <f t="shared" si="117"/>
        <v>8.5</v>
      </c>
      <c r="OR63" s="882">
        <f t="shared" si="117"/>
        <v>8.5</v>
      </c>
      <c r="OS63" s="882">
        <f t="shared" si="117"/>
        <v>8.5</v>
      </c>
      <c r="OT63" s="882">
        <f t="shared" si="117"/>
        <v>8.5</v>
      </c>
      <c r="OU63" s="882">
        <f t="shared" si="117"/>
        <v>8.5</v>
      </c>
      <c r="OV63" s="882">
        <f t="shared" si="117"/>
        <v>11.5</v>
      </c>
      <c r="OW63" s="882">
        <f t="shared" si="117"/>
        <v>11.5</v>
      </c>
      <c r="OX63" s="882">
        <f t="shared" si="117"/>
        <v>11.5</v>
      </c>
      <c r="OY63" s="882">
        <f t="shared" si="117"/>
        <v>11.5</v>
      </c>
      <c r="OZ63" s="882">
        <f t="shared" si="117"/>
        <v>9.25</v>
      </c>
      <c r="PA63" s="882">
        <f t="shared" si="117"/>
        <v>9.25</v>
      </c>
      <c r="PB63" s="882">
        <f t="shared" si="117"/>
        <v>9.25</v>
      </c>
      <c r="PC63" s="882">
        <f t="shared" si="117"/>
        <v>8.125</v>
      </c>
      <c r="PD63" s="882">
        <f t="shared" si="117"/>
        <v>8.125</v>
      </c>
      <c r="PE63" s="882">
        <f t="shared" si="117"/>
        <v>8.125</v>
      </c>
      <c r="PF63" s="882">
        <f t="shared" si="117"/>
        <v>8.125</v>
      </c>
      <c r="PG63" s="882">
        <f t="shared" si="117"/>
        <v>8.125</v>
      </c>
      <c r="PH63" s="882">
        <f t="shared" si="117"/>
        <v>7.75</v>
      </c>
      <c r="PI63" s="882">
        <f t="shared" si="117"/>
        <v>7.75</v>
      </c>
      <c r="PJ63" s="882">
        <f t="shared" si="117"/>
        <v>7.75</v>
      </c>
      <c r="PK63" s="882">
        <f t="shared" si="117"/>
        <v>7.75</v>
      </c>
      <c r="PL63" s="882">
        <f t="shared" si="117"/>
        <v>7.75</v>
      </c>
      <c r="PM63" s="882">
        <f t="shared" si="117"/>
        <v>7.75</v>
      </c>
      <c r="PN63" s="882">
        <f t="shared" si="117"/>
        <v>7.75</v>
      </c>
      <c r="PO63" s="882">
        <f t="shared" si="117"/>
        <v>7.75</v>
      </c>
      <c r="PP63" s="882">
        <f t="shared" si="117"/>
        <v>7.75</v>
      </c>
      <c r="PQ63" s="882">
        <f t="shared" si="117"/>
        <v>7.75</v>
      </c>
      <c r="PR63" s="882">
        <f t="shared" si="117"/>
        <v>7.75</v>
      </c>
      <c r="PS63" s="882">
        <f t="shared" si="117"/>
        <v>7.75</v>
      </c>
      <c r="PT63" s="882">
        <f t="shared" si="117"/>
        <v>7.75</v>
      </c>
      <c r="PU63" s="882">
        <f t="shared" si="117"/>
        <v>7.75</v>
      </c>
      <c r="PV63" s="882">
        <f t="shared" si="117"/>
        <v>7.75</v>
      </c>
      <c r="PW63" s="882">
        <f t="shared" si="117"/>
        <v>7.75</v>
      </c>
      <c r="PX63" s="882">
        <f t="shared" si="117"/>
        <v>8.125</v>
      </c>
      <c r="PY63" s="882">
        <f t="shared" si="117"/>
        <v>8.125</v>
      </c>
      <c r="PZ63" s="882">
        <f t="shared" si="117"/>
        <v>8.125</v>
      </c>
      <c r="QA63" s="882">
        <f t="shared" si="117"/>
        <v>8.125</v>
      </c>
      <c r="QB63" s="882">
        <f t="shared" si="117"/>
        <v>9.25</v>
      </c>
      <c r="QC63" s="882">
        <f t="shared" si="117"/>
        <v>9.25</v>
      </c>
      <c r="QD63" s="882">
        <f t="shared" si="117"/>
        <v>7</v>
      </c>
      <c r="QE63" s="882">
        <f t="shared" si="117"/>
        <v>7</v>
      </c>
      <c r="QF63" s="882">
        <f t="shared" si="117"/>
        <v>7</v>
      </c>
      <c r="QG63" s="882">
        <f t="shared" si="117"/>
        <v>7</v>
      </c>
      <c r="QH63" s="882">
        <f t="shared" si="117"/>
        <v>7</v>
      </c>
      <c r="QI63" s="882">
        <f t="shared" si="117"/>
        <v>7.1875</v>
      </c>
      <c r="QJ63" s="882">
        <f t="shared" si="117"/>
        <v>7.1875</v>
      </c>
      <c r="QK63" s="882">
        <f t="shared" si="117"/>
        <v>7.1875</v>
      </c>
      <c r="QL63" s="882">
        <f t="shared" si="117"/>
        <v>7.1875</v>
      </c>
      <c r="QM63" s="882">
        <f t="shared" si="117"/>
        <v>7.1875</v>
      </c>
      <c r="QN63" s="882">
        <f t="shared" si="117"/>
        <v>8.5</v>
      </c>
      <c r="QO63" s="882">
        <f t="shared" si="117"/>
        <v>8.5</v>
      </c>
      <c r="QP63" s="882">
        <f t="shared" si="117"/>
        <v>8.5</v>
      </c>
      <c r="QQ63" s="882">
        <f t="shared" si="117"/>
        <v>8.5</v>
      </c>
      <c r="QR63" s="882">
        <f t="shared" ref="QR63:SJ63" si="118">QR61+MIN($G63,($F63-QR61)/4)</f>
        <v>8.5</v>
      </c>
      <c r="QS63" s="882">
        <f t="shared" si="118"/>
        <v>8.5</v>
      </c>
      <c r="QT63" s="882">
        <f t="shared" si="118"/>
        <v>8.5</v>
      </c>
      <c r="QU63" s="882">
        <f t="shared" si="118"/>
        <v>8.5</v>
      </c>
      <c r="QV63" s="882">
        <f t="shared" si="118"/>
        <v>11.5</v>
      </c>
      <c r="QW63" s="882">
        <f t="shared" si="118"/>
        <v>11.5</v>
      </c>
      <c r="QX63" s="882">
        <f t="shared" si="118"/>
        <v>11.5</v>
      </c>
      <c r="QY63" s="882">
        <f t="shared" si="118"/>
        <v>11.5</v>
      </c>
      <c r="QZ63" s="882">
        <f t="shared" si="118"/>
        <v>9.25</v>
      </c>
      <c r="RA63" s="882">
        <f t="shared" si="118"/>
        <v>9.25</v>
      </c>
      <c r="RB63" s="882">
        <f t="shared" si="118"/>
        <v>9.25</v>
      </c>
      <c r="RC63" s="882">
        <f t="shared" si="118"/>
        <v>8.125</v>
      </c>
      <c r="RD63" s="882">
        <f t="shared" si="118"/>
        <v>8.125</v>
      </c>
      <c r="RE63" s="882">
        <f t="shared" si="118"/>
        <v>8.125</v>
      </c>
      <c r="RF63" s="882">
        <f t="shared" si="118"/>
        <v>8.125</v>
      </c>
      <c r="RG63" s="882">
        <f t="shared" si="118"/>
        <v>8.125</v>
      </c>
      <c r="RH63" s="882">
        <f t="shared" si="118"/>
        <v>7.75</v>
      </c>
      <c r="RI63" s="882">
        <f t="shared" si="118"/>
        <v>7.75</v>
      </c>
      <c r="RJ63" s="882">
        <f t="shared" si="118"/>
        <v>7.75</v>
      </c>
      <c r="RK63" s="882">
        <f t="shared" si="118"/>
        <v>7.75</v>
      </c>
      <c r="RL63" s="882">
        <f t="shared" si="118"/>
        <v>7.75</v>
      </c>
      <c r="RM63" s="882">
        <f t="shared" si="118"/>
        <v>7.75</v>
      </c>
      <c r="RN63" s="882">
        <f t="shared" si="118"/>
        <v>7.75</v>
      </c>
      <c r="RO63" s="882">
        <f t="shared" si="118"/>
        <v>7.75</v>
      </c>
      <c r="RP63" s="882">
        <f t="shared" si="118"/>
        <v>7.75</v>
      </c>
      <c r="RQ63" s="882">
        <f t="shared" si="118"/>
        <v>7.75</v>
      </c>
      <c r="RR63" s="882">
        <f t="shared" si="118"/>
        <v>7.75</v>
      </c>
      <c r="RS63" s="882">
        <f t="shared" si="118"/>
        <v>7.75</v>
      </c>
      <c r="RT63" s="882">
        <f t="shared" si="118"/>
        <v>7.75</v>
      </c>
      <c r="RU63" s="882">
        <f t="shared" si="118"/>
        <v>7.75</v>
      </c>
      <c r="RV63" s="882">
        <f t="shared" si="118"/>
        <v>7.75</v>
      </c>
      <c r="RW63" s="882">
        <f t="shared" si="118"/>
        <v>7.75</v>
      </c>
      <c r="RX63" s="882">
        <f t="shared" si="118"/>
        <v>8.125</v>
      </c>
      <c r="RY63" s="882">
        <f t="shared" si="118"/>
        <v>8.125</v>
      </c>
      <c r="RZ63" s="882">
        <f t="shared" si="118"/>
        <v>8.125</v>
      </c>
      <c r="SA63" s="882">
        <f t="shared" si="118"/>
        <v>8.125</v>
      </c>
      <c r="SB63" s="882">
        <f t="shared" si="118"/>
        <v>9.25</v>
      </c>
      <c r="SC63" s="882">
        <f t="shared" si="118"/>
        <v>9.25</v>
      </c>
      <c r="SD63" s="882">
        <f t="shared" si="118"/>
        <v>7</v>
      </c>
      <c r="SE63" s="882">
        <f t="shared" si="118"/>
        <v>7</v>
      </c>
      <c r="SF63" s="882">
        <f t="shared" si="118"/>
        <v>7</v>
      </c>
      <c r="SG63" s="882">
        <f t="shared" si="118"/>
        <v>7</v>
      </c>
      <c r="SH63" s="882">
        <f t="shared" si="118"/>
        <v>7</v>
      </c>
      <c r="SI63" s="882">
        <f t="shared" si="118"/>
        <v>7.1875</v>
      </c>
      <c r="SJ63" s="882">
        <f t="shared" si="118"/>
        <v>7.1875</v>
      </c>
      <c r="SK63" s="267">
        <f>SJ63</f>
        <v>7.1875</v>
      </c>
      <c r="SL63" s="254"/>
      <c r="SM63" s="242"/>
      <c r="SN63" s="242"/>
      <c r="SO63" s="242"/>
    </row>
    <row r="64" spans="1:509" outlineLevel="2" x14ac:dyDescent="0.35">
      <c r="A64" s="242"/>
      <c r="B64" s="251"/>
      <c r="C64" s="438">
        <f>INT($C$29)+2</f>
        <v>3</v>
      </c>
      <c r="D64" s="267"/>
      <c r="E64" s="316">
        <f>E61+1</f>
        <v>5</v>
      </c>
      <c r="F64" s="322"/>
      <c r="G64" s="322"/>
      <c r="H64" s="267"/>
      <c r="I64" s="272" t="s">
        <v>822</v>
      </c>
      <c r="J64" s="288" t="s">
        <v>686</v>
      </c>
      <c r="K64" s="288"/>
      <c r="L64" s="515">
        <v>7</v>
      </c>
      <c r="M64" s="516">
        <v>7</v>
      </c>
      <c r="N64" s="516">
        <v>7</v>
      </c>
      <c r="O64" s="516">
        <v>7</v>
      </c>
      <c r="P64" s="516">
        <v>7</v>
      </c>
      <c r="Q64" s="516">
        <v>7</v>
      </c>
      <c r="R64" s="516">
        <v>7</v>
      </c>
      <c r="S64" s="516">
        <v>7</v>
      </c>
      <c r="T64" s="516">
        <v>7</v>
      </c>
      <c r="U64" s="516">
        <v>7</v>
      </c>
      <c r="V64" s="516">
        <v>7</v>
      </c>
      <c r="W64" s="516">
        <v>7</v>
      </c>
      <c r="X64" s="516">
        <v>6</v>
      </c>
      <c r="Y64" s="516">
        <v>6</v>
      </c>
      <c r="Z64" s="516">
        <v>6</v>
      </c>
      <c r="AA64" s="516">
        <v>6</v>
      </c>
      <c r="AB64" s="516">
        <v>5.75</v>
      </c>
      <c r="AC64" s="516">
        <v>5.75</v>
      </c>
      <c r="AD64" s="516">
        <v>4.5</v>
      </c>
      <c r="AE64" s="516">
        <v>4.5</v>
      </c>
      <c r="AF64" s="516">
        <v>5</v>
      </c>
      <c r="AG64" s="516">
        <v>5</v>
      </c>
      <c r="AH64" s="516">
        <v>5</v>
      </c>
      <c r="AI64" s="516">
        <v>5.0999999999999996</v>
      </c>
      <c r="AJ64" s="516">
        <v>5.0999999999999996</v>
      </c>
      <c r="AK64" s="516">
        <v>5.0999999999999996</v>
      </c>
      <c r="AL64" s="516">
        <v>5.0999999999999996</v>
      </c>
      <c r="AM64" s="516">
        <v>5.0999999999999996</v>
      </c>
      <c r="AN64" s="516">
        <v>8.5</v>
      </c>
      <c r="AO64" s="516">
        <v>8.5</v>
      </c>
      <c r="AP64" s="516">
        <v>8.5</v>
      </c>
      <c r="AQ64" s="516">
        <v>8.5</v>
      </c>
      <c r="AR64" s="516">
        <v>8.5</v>
      </c>
      <c r="AS64" s="516">
        <v>8.5</v>
      </c>
      <c r="AT64" s="516">
        <v>8.5</v>
      </c>
      <c r="AU64" s="516">
        <v>8.5</v>
      </c>
      <c r="AV64" s="516">
        <v>11</v>
      </c>
      <c r="AW64" s="516">
        <v>11</v>
      </c>
      <c r="AX64" s="516">
        <v>11</v>
      </c>
      <c r="AY64" s="516">
        <v>11</v>
      </c>
      <c r="AZ64" s="516">
        <v>8.5</v>
      </c>
      <c r="BA64" s="516">
        <v>8.5</v>
      </c>
      <c r="BB64" s="516">
        <v>8.5</v>
      </c>
      <c r="BC64" s="516">
        <v>8.25</v>
      </c>
      <c r="BD64" s="516">
        <v>8</v>
      </c>
      <c r="BE64" s="516">
        <v>7.75</v>
      </c>
      <c r="BF64" s="516">
        <v>7.5</v>
      </c>
      <c r="BG64" s="516">
        <v>7.25</v>
      </c>
      <c r="BH64" s="516">
        <v>7.25</v>
      </c>
      <c r="BI64" s="516">
        <v>7.25</v>
      </c>
      <c r="BJ64" s="516">
        <v>7</v>
      </c>
      <c r="BK64" s="516">
        <v>7</v>
      </c>
      <c r="BL64" s="516">
        <v>7</v>
      </c>
      <c r="BM64" s="516">
        <v>7</v>
      </c>
      <c r="BN64" s="516">
        <v>7</v>
      </c>
      <c r="BO64" s="516">
        <v>7</v>
      </c>
      <c r="BP64" s="516">
        <v>7</v>
      </c>
      <c r="BQ64" s="516">
        <v>7</v>
      </c>
      <c r="BR64" s="516">
        <v>7</v>
      </c>
      <c r="BS64" s="516">
        <v>7</v>
      </c>
      <c r="BT64" s="516">
        <v>7</v>
      </c>
      <c r="BU64" s="516">
        <v>7</v>
      </c>
      <c r="BV64" s="516">
        <v>7</v>
      </c>
      <c r="BW64" s="516">
        <v>7</v>
      </c>
      <c r="BX64" s="516">
        <v>6.5</v>
      </c>
      <c r="BY64" s="516">
        <v>6.25</v>
      </c>
      <c r="BZ64" s="516">
        <v>6</v>
      </c>
      <c r="CA64" s="516">
        <v>6</v>
      </c>
      <c r="CB64" s="516">
        <v>5.75</v>
      </c>
      <c r="CC64" s="516">
        <v>8</v>
      </c>
      <c r="CD64" s="516">
        <v>5.5</v>
      </c>
      <c r="CE64" s="516">
        <v>5.5</v>
      </c>
      <c r="CF64" s="516">
        <v>5.25</v>
      </c>
      <c r="CG64" s="516">
        <v>5.25</v>
      </c>
      <c r="CH64" s="516">
        <v>5.25</v>
      </c>
      <c r="CI64" s="516">
        <v>5.0999999999999996</v>
      </c>
      <c r="CJ64" s="516">
        <v>5.0999999999999996</v>
      </c>
      <c r="CK64" s="516">
        <v>5.0999999999999996</v>
      </c>
      <c r="CL64" s="516">
        <v>5.0999999999999996</v>
      </c>
      <c r="CM64" s="516">
        <v>5.0999999999999996</v>
      </c>
      <c r="CN64" s="516">
        <v>7</v>
      </c>
      <c r="CO64" s="516">
        <v>7</v>
      </c>
      <c r="CP64" s="516">
        <v>7</v>
      </c>
      <c r="CQ64" s="516">
        <v>7</v>
      </c>
      <c r="CR64" s="516">
        <v>7</v>
      </c>
      <c r="CS64" s="516">
        <v>7</v>
      </c>
      <c r="CT64" s="516">
        <v>7</v>
      </c>
      <c r="CU64" s="516">
        <v>7</v>
      </c>
      <c r="CV64" s="516">
        <v>11</v>
      </c>
      <c r="CW64" s="516">
        <v>11</v>
      </c>
      <c r="CX64" s="516">
        <v>11</v>
      </c>
      <c r="CY64" s="516">
        <v>11</v>
      </c>
      <c r="CZ64" s="516">
        <v>8</v>
      </c>
      <c r="DA64" s="516">
        <v>8</v>
      </c>
      <c r="DB64" s="516">
        <v>8</v>
      </c>
      <c r="DC64" s="516">
        <v>6.5</v>
      </c>
      <c r="DD64" s="516">
        <v>6.5</v>
      </c>
      <c r="DE64" s="516">
        <v>6.5</v>
      </c>
      <c r="DF64" s="516">
        <v>6.5</v>
      </c>
      <c r="DG64" s="516">
        <v>6.5</v>
      </c>
      <c r="DH64" s="516">
        <v>6</v>
      </c>
      <c r="DI64" s="516">
        <v>5.75</v>
      </c>
      <c r="DJ64" s="516">
        <v>5.75</v>
      </c>
      <c r="DK64" s="516">
        <v>5.75</v>
      </c>
      <c r="DL64" s="516">
        <v>5.75</v>
      </c>
      <c r="DM64" s="516">
        <v>5.75</v>
      </c>
      <c r="DN64" s="516">
        <v>5.75</v>
      </c>
      <c r="DO64" s="516">
        <v>5.75</v>
      </c>
      <c r="DP64" s="516">
        <v>5.75</v>
      </c>
      <c r="DQ64" s="516">
        <v>5.75</v>
      </c>
      <c r="DR64" s="516">
        <v>5.75</v>
      </c>
      <c r="DS64" s="516">
        <v>5.75</v>
      </c>
      <c r="DT64" s="516">
        <v>5.75</v>
      </c>
      <c r="DU64" s="516">
        <v>6</v>
      </c>
      <c r="DV64" s="516">
        <v>6.25</v>
      </c>
      <c r="DW64" s="516">
        <v>6.25</v>
      </c>
      <c r="DX64" s="516">
        <v>6.5</v>
      </c>
      <c r="DY64" s="516">
        <v>6.5</v>
      </c>
      <c r="DZ64" s="516">
        <v>6.5</v>
      </c>
      <c r="EA64" s="516">
        <v>7</v>
      </c>
      <c r="EB64" s="516">
        <v>8</v>
      </c>
      <c r="EC64" s="516">
        <v>8</v>
      </c>
      <c r="ED64" s="516">
        <v>8</v>
      </c>
      <c r="EE64" s="516">
        <v>8</v>
      </c>
      <c r="EF64" s="516">
        <v>9.25</v>
      </c>
      <c r="EG64" s="516">
        <v>9.25</v>
      </c>
      <c r="EH64" s="516">
        <v>9.25</v>
      </c>
      <c r="EI64" s="516">
        <v>8.75</v>
      </c>
      <c r="EJ64" s="516">
        <v>8.75</v>
      </c>
      <c r="EK64" s="516">
        <v>8.75</v>
      </c>
      <c r="EL64" s="516">
        <v>8.75</v>
      </c>
      <c r="EM64" s="516">
        <v>8.75</v>
      </c>
      <c r="EN64" s="516">
        <v>8</v>
      </c>
      <c r="EO64" s="516">
        <v>7.75</v>
      </c>
      <c r="EP64" s="516">
        <v>7.5</v>
      </c>
      <c r="EQ64" s="516">
        <v>7</v>
      </c>
      <c r="ER64" s="516">
        <v>7</v>
      </c>
      <c r="ES64" s="516">
        <v>7</v>
      </c>
      <c r="ET64" s="516">
        <v>7</v>
      </c>
      <c r="EU64" s="516">
        <v>7</v>
      </c>
      <c r="EV64" s="516">
        <v>11</v>
      </c>
      <c r="EW64" s="516">
        <v>11</v>
      </c>
      <c r="EX64" s="516">
        <v>11</v>
      </c>
      <c r="EY64" s="516">
        <v>11</v>
      </c>
      <c r="EZ64" s="516">
        <v>8</v>
      </c>
      <c r="FA64" s="516">
        <v>8</v>
      </c>
      <c r="FB64" s="516">
        <v>8</v>
      </c>
      <c r="FC64" s="516">
        <v>6.5</v>
      </c>
      <c r="FD64" s="516">
        <v>6.5</v>
      </c>
      <c r="FE64" s="516">
        <v>6.5</v>
      </c>
      <c r="FF64" s="516">
        <v>7</v>
      </c>
      <c r="FG64" s="516">
        <v>6.5</v>
      </c>
      <c r="FH64" s="516">
        <v>5.75</v>
      </c>
      <c r="FI64" s="516">
        <v>5.75</v>
      </c>
      <c r="FJ64" s="516">
        <v>5.75</v>
      </c>
      <c r="FK64" s="516">
        <v>5.75</v>
      </c>
      <c r="FL64" s="516">
        <v>5.75</v>
      </c>
      <c r="FM64" s="516">
        <v>5.75</v>
      </c>
      <c r="FN64" s="516">
        <v>5.75</v>
      </c>
      <c r="FO64" s="516">
        <v>5.75</v>
      </c>
      <c r="FP64" s="516">
        <v>5.75</v>
      </c>
      <c r="FQ64" s="516">
        <v>5.75</v>
      </c>
      <c r="FR64" s="516">
        <v>5.75</v>
      </c>
      <c r="FS64" s="516">
        <v>6</v>
      </c>
      <c r="FT64" s="516">
        <v>6</v>
      </c>
      <c r="FU64" s="516">
        <v>6.25</v>
      </c>
      <c r="FV64" s="516">
        <v>6.5</v>
      </c>
      <c r="FW64" s="516">
        <v>6.5</v>
      </c>
      <c r="FX64" s="516">
        <v>7</v>
      </c>
      <c r="FY64" s="516">
        <v>7</v>
      </c>
      <c r="FZ64" s="516">
        <v>7</v>
      </c>
      <c r="GA64" s="516">
        <v>7.5</v>
      </c>
      <c r="GB64" s="516">
        <v>8</v>
      </c>
      <c r="GC64" s="516">
        <v>8</v>
      </c>
      <c r="GD64" s="516">
        <v>8</v>
      </c>
      <c r="GE64" s="516">
        <v>8</v>
      </c>
      <c r="GF64" s="516">
        <v>9.25</v>
      </c>
      <c r="GG64" s="516">
        <v>9.25</v>
      </c>
      <c r="GH64" s="516">
        <v>9.25</v>
      </c>
      <c r="GI64" s="516">
        <v>8.75</v>
      </c>
      <c r="GJ64" s="516">
        <v>8.75</v>
      </c>
      <c r="GK64" s="516">
        <v>8.75</v>
      </c>
      <c r="GL64" s="516">
        <v>8.75</v>
      </c>
      <c r="GM64" s="516">
        <v>8.75</v>
      </c>
      <c r="GN64" s="516">
        <v>8</v>
      </c>
      <c r="GO64" s="516">
        <v>7.75</v>
      </c>
      <c r="GP64" s="516">
        <v>7.5</v>
      </c>
      <c r="GQ64" s="516">
        <v>7</v>
      </c>
      <c r="GR64" s="516">
        <v>7</v>
      </c>
      <c r="GS64" s="516">
        <v>7</v>
      </c>
      <c r="GT64" s="516">
        <v>7</v>
      </c>
      <c r="GU64" s="516">
        <v>7</v>
      </c>
      <c r="GV64" s="516">
        <v>11</v>
      </c>
      <c r="GW64" s="516">
        <v>11</v>
      </c>
      <c r="GX64" s="516">
        <v>11</v>
      </c>
      <c r="GY64" s="516">
        <v>11</v>
      </c>
      <c r="GZ64" s="516">
        <v>8</v>
      </c>
      <c r="HA64" s="516">
        <v>8</v>
      </c>
      <c r="HB64" s="516">
        <v>8</v>
      </c>
      <c r="HC64" s="516">
        <v>6.5</v>
      </c>
      <c r="HD64" s="516">
        <v>6.5</v>
      </c>
      <c r="HE64" s="516">
        <v>6.5</v>
      </c>
      <c r="HF64" s="516">
        <v>7</v>
      </c>
      <c r="HG64" s="516">
        <v>6.5</v>
      </c>
      <c r="HH64" s="516">
        <v>5.75</v>
      </c>
      <c r="HI64" s="516">
        <v>5.75</v>
      </c>
      <c r="HJ64" s="516">
        <v>5.75</v>
      </c>
      <c r="HK64" s="516">
        <v>5.75</v>
      </c>
      <c r="HL64" s="516">
        <v>5.75</v>
      </c>
      <c r="HM64" s="516">
        <v>5.75</v>
      </c>
      <c r="HN64" s="516">
        <v>5.75</v>
      </c>
      <c r="HO64" s="516">
        <v>5.75</v>
      </c>
      <c r="HP64" s="516">
        <v>5.75</v>
      </c>
      <c r="HQ64" s="516">
        <v>5.75</v>
      </c>
      <c r="HR64" s="516">
        <v>5.75</v>
      </c>
      <c r="HS64" s="516">
        <v>6</v>
      </c>
      <c r="HT64" s="516">
        <v>6</v>
      </c>
      <c r="HU64" s="516">
        <v>6.25</v>
      </c>
      <c r="HV64" s="516">
        <v>6.5</v>
      </c>
      <c r="HW64" s="516">
        <v>6.5</v>
      </c>
      <c r="HX64" s="516">
        <v>7</v>
      </c>
      <c r="HY64" s="516">
        <v>7</v>
      </c>
      <c r="HZ64" s="516">
        <v>7</v>
      </c>
      <c r="IA64" s="516">
        <v>7.5</v>
      </c>
      <c r="IB64" s="516">
        <v>8</v>
      </c>
      <c r="IC64" s="516">
        <v>8</v>
      </c>
      <c r="ID64" s="516">
        <v>8</v>
      </c>
      <c r="IE64" s="516">
        <v>8</v>
      </c>
      <c r="IF64" s="516">
        <v>9.25</v>
      </c>
      <c r="IG64" s="516">
        <v>9.25</v>
      </c>
      <c r="IH64" s="516">
        <v>9.25</v>
      </c>
      <c r="II64" s="516">
        <v>8.75</v>
      </c>
      <c r="IJ64" s="516">
        <v>8.75</v>
      </c>
      <c r="IK64" s="516">
        <v>8.75</v>
      </c>
      <c r="IL64" s="516">
        <v>8.75</v>
      </c>
      <c r="IM64" s="516">
        <v>8.75</v>
      </c>
      <c r="IN64" s="516">
        <v>8</v>
      </c>
      <c r="IO64" s="516">
        <v>7.75</v>
      </c>
      <c r="IP64" s="516">
        <v>7.5</v>
      </c>
      <c r="IQ64" s="516">
        <v>7</v>
      </c>
      <c r="IR64" s="516">
        <v>7</v>
      </c>
      <c r="IS64" s="516">
        <v>7</v>
      </c>
      <c r="IT64" s="516">
        <v>7</v>
      </c>
      <c r="IU64" s="516">
        <v>7</v>
      </c>
      <c r="IV64" s="516">
        <v>11</v>
      </c>
      <c r="IW64" s="516">
        <v>11</v>
      </c>
      <c r="IX64" s="516">
        <v>11</v>
      </c>
      <c r="IY64" s="516">
        <v>11</v>
      </c>
      <c r="IZ64" s="516">
        <v>8</v>
      </c>
      <c r="JA64" s="516">
        <v>8</v>
      </c>
      <c r="JB64" s="516">
        <v>8</v>
      </c>
      <c r="JC64" s="516">
        <v>6.5</v>
      </c>
      <c r="JD64" s="516">
        <v>6.5</v>
      </c>
      <c r="JE64" s="516">
        <v>6.5</v>
      </c>
      <c r="JF64" s="516">
        <v>7</v>
      </c>
      <c r="JG64" s="516">
        <v>6.5</v>
      </c>
      <c r="JH64" s="516">
        <v>5.75</v>
      </c>
      <c r="JI64" s="516">
        <v>5.75</v>
      </c>
      <c r="JJ64" s="516">
        <v>5.75</v>
      </c>
      <c r="JK64" s="516">
        <v>5.75</v>
      </c>
      <c r="JL64" s="516">
        <v>5.75</v>
      </c>
      <c r="JM64" s="516">
        <v>5.75</v>
      </c>
      <c r="JN64" s="516">
        <v>5.75</v>
      </c>
      <c r="JO64" s="516">
        <v>5.75</v>
      </c>
      <c r="JP64" s="516">
        <v>5.75</v>
      </c>
      <c r="JQ64" s="516">
        <v>5.75</v>
      </c>
      <c r="JR64" s="516">
        <v>5.75</v>
      </c>
      <c r="JS64" s="516">
        <v>6</v>
      </c>
      <c r="JT64" s="516">
        <v>6</v>
      </c>
      <c r="JU64" s="516">
        <v>6.25</v>
      </c>
      <c r="JV64" s="516">
        <v>6.5</v>
      </c>
      <c r="JW64" s="516">
        <v>6.5</v>
      </c>
      <c r="JX64" s="516">
        <v>7</v>
      </c>
      <c r="JY64" s="516">
        <v>7</v>
      </c>
      <c r="JZ64" s="516">
        <v>7</v>
      </c>
      <c r="KA64" s="516">
        <v>7.5</v>
      </c>
      <c r="KB64" s="516">
        <v>8</v>
      </c>
      <c r="KC64" s="516">
        <v>8</v>
      </c>
      <c r="KD64" s="516">
        <v>8</v>
      </c>
      <c r="KE64" s="516">
        <v>8</v>
      </c>
      <c r="KF64" s="516">
        <v>9.25</v>
      </c>
      <c r="KG64" s="516">
        <v>9.25</v>
      </c>
      <c r="KH64" s="516">
        <v>9.25</v>
      </c>
      <c r="KI64" s="516">
        <v>8.75</v>
      </c>
      <c r="KJ64" s="516">
        <v>8.75</v>
      </c>
      <c r="KK64" s="516">
        <v>8.75</v>
      </c>
      <c r="KL64" s="516">
        <v>8.75</v>
      </c>
      <c r="KM64" s="516">
        <v>8.75</v>
      </c>
      <c r="KN64" s="516">
        <v>8</v>
      </c>
      <c r="KO64" s="516">
        <v>7.75</v>
      </c>
      <c r="KP64" s="516">
        <v>7.5</v>
      </c>
      <c r="KQ64" s="516">
        <v>7</v>
      </c>
      <c r="KR64" s="516">
        <v>7</v>
      </c>
      <c r="KS64" s="516">
        <v>7</v>
      </c>
      <c r="KT64" s="516">
        <v>7</v>
      </c>
      <c r="KU64" s="516">
        <v>7</v>
      </c>
      <c r="KV64" s="516">
        <v>11</v>
      </c>
      <c r="KW64" s="516">
        <v>11</v>
      </c>
      <c r="KX64" s="516">
        <v>11</v>
      </c>
      <c r="KY64" s="516">
        <v>11</v>
      </c>
      <c r="KZ64" s="516">
        <v>8</v>
      </c>
      <c r="LA64" s="516">
        <v>8</v>
      </c>
      <c r="LB64" s="516">
        <v>8</v>
      </c>
      <c r="LC64" s="516">
        <v>6.5</v>
      </c>
      <c r="LD64" s="516">
        <v>6.5</v>
      </c>
      <c r="LE64" s="516">
        <v>6.5</v>
      </c>
      <c r="LF64" s="516">
        <v>7</v>
      </c>
      <c r="LG64" s="516">
        <v>6.5</v>
      </c>
      <c r="LH64" s="516">
        <v>5.75</v>
      </c>
      <c r="LI64" s="516">
        <v>5.75</v>
      </c>
      <c r="LJ64" s="516">
        <v>5.75</v>
      </c>
      <c r="LK64" s="516">
        <v>5.75</v>
      </c>
      <c r="LL64" s="516">
        <v>5.75</v>
      </c>
      <c r="LM64" s="516">
        <v>5.75</v>
      </c>
      <c r="LN64" s="516">
        <v>5.75</v>
      </c>
      <c r="LO64" s="516">
        <v>5.75</v>
      </c>
      <c r="LP64" s="516">
        <v>5.75</v>
      </c>
      <c r="LQ64" s="516">
        <v>5.75</v>
      </c>
      <c r="LR64" s="516">
        <v>5.75</v>
      </c>
      <c r="LS64" s="516">
        <v>6</v>
      </c>
      <c r="LT64" s="516">
        <v>6</v>
      </c>
      <c r="LU64" s="516">
        <v>6.25</v>
      </c>
      <c r="LV64" s="516">
        <v>6.5</v>
      </c>
      <c r="LW64" s="516">
        <v>6.5</v>
      </c>
      <c r="LX64" s="516">
        <v>7</v>
      </c>
      <c r="LY64" s="516">
        <v>7</v>
      </c>
      <c r="LZ64" s="516">
        <v>7</v>
      </c>
      <c r="MA64" s="516">
        <v>7.5</v>
      </c>
      <c r="MB64" s="516">
        <v>8</v>
      </c>
      <c r="MC64" s="516">
        <v>8</v>
      </c>
      <c r="MD64" s="516">
        <v>8</v>
      </c>
      <c r="ME64" s="516">
        <v>8</v>
      </c>
      <c r="MF64" s="516">
        <v>9.25</v>
      </c>
      <c r="MG64" s="516">
        <v>9.25</v>
      </c>
      <c r="MH64" s="516">
        <v>9.25</v>
      </c>
      <c r="MI64" s="516">
        <v>8.75</v>
      </c>
      <c r="MJ64" s="516">
        <v>8.75</v>
      </c>
      <c r="MK64" s="516">
        <v>8.75</v>
      </c>
      <c r="ML64" s="516">
        <v>8.75</v>
      </c>
      <c r="MM64" s="516">
        <v>8.75</v>
      </c>
      <c r="MN64" s="516">
        <v>8</v>
      </c>
      <c r="MO64" s="516">
        <v>7.75</v>
      </c>
      <c r="MP64" s="516">
        <v>7.5</v>
      </c>
      <c r="MQ64" s="516">
        <v>7</v>
      </c>
      <c r="MR64" s="516">
        <v>7</v>
      </c>
      <c r="MS64" s="516">
        <v>7</v>
      </c>
      <c r="MT64" s="516">
        <v>7</v>
      </c>
      <c r="MU64" s="516">
        <v>7</v>
      </c>
      <c r="MV64" s="516">
        <v>11</v>
      </c>
      <c r="MW64" s="516">
        <v>11</v>
      </c>
      <c r="MX64" s="516">
        <v>11</v>
      </c>
      <c r="MY64" s="516">
        <v>11</v>
      </c>
      <c r="MZ64" s="516">
        <v>8</v>
      </c>
      <c r="NA64" s="516">
        <v>8</v>
      </c>
      <c r="NB64" s="516">
        <v>8</v>
      </c>
      <c r="NC64" s="516">
        <v>6.5</v>
      </c>
      <c r="ND64" s="516">
        <v>6.5</v>
      </c>
      <c r="NE64" s="516">
        <v>6.5</v>
      </c>
      <c r="NF64" s="516">
        <v>7</v>
      </c>
      <c r="NG64" s="516">
        <v>6.5</v>
      </c>
      <c r="NH64" s="516">
        <v>5.75</v>
      </c>
      <c r="NI64" s="516">
        <v>5.75</v>
      </c>
      <c r="NJ64" s="516">
        <v>5.75</v>
      </c>
      <c r="NK64" s="516">
        <v>5.75</v>
      </c>
      <c r="NL64" s="516">
        <v>5.75</v>
      </c>
      <c r="NM64" s="516">
        <v>5.75</v>
      </c>
      <c r="NN64" s="516">
        <v>5.75</v>
      </c>
      <c r="NO64" s="516">
        <v>5.75</v>
      </c>
      <c r="NP64" s="516">
        <v>5.75</v>
      </c>
      <c r="NQ64" s="516">
        <v>5.75</v>
      </c>
      <c r="NR64" s="516">
        <v>5.75</v>
      </c>
      <c r="NS64" s="516">
        <v>6</v>
      </c>
      <c r="NT64" s="516">
        <v>6</v>
      </c>
      <c r="NU64" s="516">
        <v>6.25</v>
      </c>
      <c r="NV64" s="516">
        <v>6.5</v>
      </c>
      <c r="NW64" s="516">
        <v>6.5</v>
      </c>
      <c r="NX64" s="516">
        <v>7</v>
      </c>
      <c r="NY64" s="516">
        <v>7</v>
      </c>
      <c r="NZ64" s="516">
        <v>7</v>
      </c>
      <c r="OA64" s="516">
        <v>7.5</v>
      </c>
      <c r="OB64" s="516">
        <v>8</v>
      </c>
      <c r="OC64" s="516">
        <v>8</v>
      </c>
      <c r="OD64" s="516">
        <v>8</v>
      </c>
      <c r="OE64" s="516">
        <v>8</v>
      </c>
      <c r="OF64" s="516">
        <v>9.25</v>
      </c>
      <c r="OG64" s="516">
        <v>9.25</v>
      </c>
      <c r="OH64" s="516">
        <v>9.25</v>
      </c>
      <c r="OI64" s="516">
        <v>8.75</v>
      </c>
      <c r="OJ64" s="516">
        <v>8.75</v>
      </c>
      <c r="OK64" s="516">
        <v>8.75</v>
      </c>
      <c r="OL64" s="516">
        <v>8.75</v>
      </c>
      <c r="OM64" s="516">
        <v>8.75</v>
      </c>
      <c r="ON64" s="516">
        <v>8</v>
      </c>
      <c r="OO64" s="516">
        <v>7.75</v>
      </c>
      <c r="OP64" s="516">
        <v>7.5</v>
      </c>
      <c r="OQ64" s="516">
        <v>7</v>
      </c>
      <c r="OR64" s="516">
        <v>7</v>
      </c>
      <c r="OS64" s="516">
        <v>7</v>
      </c>
      <c r="OT64" s="516">
        <v>7</v>
      </c>
      <c r="OU64" s="516">
        <v>7</v>
      </c>
      <c r="OV64" s="516">
        <v>11</v>
      </c>
      <c r="OW64" s="516">
        <v>11</v>
      </c>
      <c r="OX64" s="516">
        <v>11</v>
      </c>
      <c r="OY64" s="516">
        <v>11</v>
      </c>
      <c r="OZ64" s="516">
        <v>8</v>
      </c>
      <c r="PA64" s="516">
        <v>8</v>
      </c>
      <c r="PB64" s="516">
        <v>8</v>
      </c>
      <c r="PC64" s="516">
        <v>6.5</v>
      </c>
      <c r="PD64" s="516">
        <v>6.5</v>
      </c>
      <c r="PE64" s="516">
        <v>6.5</v>
      </c>
      <c r="PF64" s="516">
        <v>7</v>
      </c>
      <c r="PG64" s="516">
        <v>6.5</v>
      </c>
      <c r="PH64" s="516">
        <v>5.75</v>
      </c>
      <c r="PI64" s="516">
        <v>5.75</v>
      </c>
      <c r="PJ64" s="516">
        <v>5.75</v>
      </c>
      <c r="PK64" s="516">
        <v>5.75</v>
      </c>
      <c r="PL64" s="516">
        <v>5.75</v>
      </c>
      <c r="PM64" s="516">
        <v>5.75</v>
      </c>
      <c r="PN64" s="516">
        <v>5.75</v>
      </c>
      <c r="PO64" s="516">
        <v>5.75</v>
      </c>
      <c r="PP64" s="516">
        <v>5.75</v>
      </c>
      <c r="PQ64" s="516">
        <v>5.75</v>
      </c>
      <c r="PR64" s="516">
        <v>5.75</v>
      </c>
      <c r="PS64" s="516">
        <v>6</v>
      </c>
      <c r="PT64" s="516">
        <v>6</v>
      </c>
      <c r="PU64" s="516">
        <v>6.25</v>
      </c>
      <c r="PV64" s="516">
        <v>6.5</v>
      </c>
      <c r="PW64" s="516">
        <v>6.5</v>
      </c>
      <c r="PX64" s="516">
        <v>7</v>
      </c>
      <c r="PY64" s="516">
        <v>7</v>
      </c>
      <c r="PZ64" s="516">
        <v>7</v>
      </c>
      <c r="QA64" s="516">
        <v>7.5</v>
      </c>
      <c r="QB64" s="516">
        <v>8</v>
      </c>
      <c r="QC64" s="516">
        <v>8</v>
      </c>
      <c r="QD64" s="516">
        <v>8</v>
      </c>
      <c r="QE64" s="516">
        <v>8</v>
      </c>
      <c r="QF64" s="516">
        <v>9.25</v>
      </c>
      <c r="QG64" s="516">
        <v>9.25</v>
      </c>
      <c r="QH64" s="516">
        <v>9.25</v>
      </c>
      <c r="QI64" s="516">
        <v>8.75</v>
      </c>
      <c r="QJ64" s="516">
        <v>8.75</v>
      </c>
      <c r="QK64" s="516">
        <v>8.75</v>
      </c>
      <c r="QL64" s="516">
        <v>8.75</v>
      </c>
      <c r="QM64" s="516">
        <v>8.75</v>
      </c>
      <c r="QN64" s="516">
        <v>8</v>
      </c>
      <c r="QO64" s="516">
        <v>7.75</v>
      </c>
      <c r="QP64" s="516">
        <v>7.5</v>
      </c>
      <c r="QQ64" s="516">
        <v>7</v>
      </c>
      <c r="QR64" s="516">
        <v>7</v>
      </c>
      <c r="QS64" s="516">
        <v>7</v>
      </c>
      <c r="QT64" s="516">
        <v>7</v>
      </c>
      <c r="QU64" s="516">
        <v>7</v>
      </c>
      <c r="QV64" s="516">
        <v>11</v>
      </c>
      <c r="QW64" s="516">
        <v>11</v>
      </c>
      <c r="QX64" s="516">
        <v>11</v>
      </c>
      <c r="QY64" s="516">
        <v>11</v>
      </c>
      <c r="QZ64" s="516">
        <v>8</v>
      </c>
      <c r="RA64" s="516">
        <v>8</v>
      </c>
      <c r="RB64" s="516">
        <v>8</v>
      </c>
      <c r="RC64" s="516">
        <v>6.5</v>
      </c>
      <c r="RD64" s="516">
        <v>6.5</v>
      </c>
      <c r="RE64" s="516">
        <v>6.5</v>
      </c>
      <c r="RF64" s="516">
        <v>7</v>
      </c>
      <c r="RG64" s="516">
        <v>6.5</v>
      </c>
      <c r="RH64" s="516">
        <v>5.75</v>
      </c>
      <c r="RI64" s="516">
        <v>5.75</v>
      </c>
      <c r="RJ64" s="516">
        <v>5.75</v>
      </c>
      <c r="RK64" s="516">
        <v>5.75</v>
      </c>
      <c r="RL64" s="516">
        <v>5.75</v>
      </c>
      <c r="RM64" s="516">
        <v>5.75</v>
      </c>
      <c r="RN64" s="516">
        <v>5.75</v>
      </c>
      <c r="RO64" s="516">
        <v>5.75</v>
      </c>
      <c r="RP64" s="516">
        <v>5.75</v>
      </c>
      <c r="RQ64" s="516">
        <v>5.75</v>
      </c>
      <c r="RR64" s="516">
        <v>5.75</v>
      </c>
      <c r="RS64" s="516">
        <v>6</v>
      </c>
      <c r="RT64" s="516">
        <v>6</v>
      </c>
      <c r="RU64" s="516">
        <v>6.25</v>
      </c>
      <c r="RV64" s="516">
        <v>6.5</v>
      </c>
      <c r="RW64" s="516">
        <v>6.5</v>
      </c>
      <c r="RX64" s="516">
        <v>7</v>
      </c>
      <c r="RY64" s="516">
        <v>7</v>
      </c>
      <c r="RZ64" s="516">
        <v>7</v>
      </c>
      <c r="SA64" s="516">
        <v>7.5</v>
      </c>
      <c r="SB64" s="516">
        <v>8</v>
      </c>
      <c r="SC64" s="516">
        <v>8</v>
      </c>
      <c r="SD64" s="516">
        <v>8</v>
      </c>
      <c r="SE64" s="516">
        <v>8</v>
      </c>
      <c r="SF64" s="516">
        <v>9.25</v>
      </c>
      <c r="SG64" s="516">
        <v>9.25</v>
      </c>
      <c r="SH64" s="516">
        <v>9.25</v>
      </c>
      <c r="SI64" s="516">
        <v>8.75</v>
      </c>
      <c r="SJ64" s="516">
        <v>8.75</v>
      </c>
      <c r="SK64" s="267">
        <f t="shared" si="32"/>
        <v>8.75</v>
      </c>
      <c r="SL64" s="254"/>
      <c r="SM64" s="242"/>
      <c r="SN64" s="242"/>
      <c r="SO64" s="242"/>
    </row>
    <row r="65" spans="1:509" outlineLevel="3" x14ac:dyDescent="0.35">
      <c r="A65" s="242"/>
      <c r="B65" s="251"/>
      <c r="C65" s="438">
        <f t="shared" si="33"/>
        <v>4</v>
      </c>
      <c r="D65" s="267"/>
      <c r="E65" s="316"/>
      <c r="F65" s="322">
        <f t="shared" ref="F65:F66" si="119">F62</f>
        <v>3</v>
      </c>
      <c r="G65" s="322">
        <f t="shared" si="50"/>
        <v>1.5</v>
      </c>
      <c r="H65" s="267"/>
      <c r="I65" s="274"/>
      <c r="J65" s="288" t="s">
        <v>173</v>
      </c>
      <c r="K65" s="454"/>
      <c r="L65" s="881">
        <f t="shared" ref="L65:BW65" si="120">L64-MIN($G65,(L64-$F65)/4)</f>
        <v>6</v>
      </c>
      <c r="M65" s="881">
        <f t="shared" si="120"/>
        <v>6</v>
      </c>
      <c r="N65" s="881">
        <f t="shared" si="120"/>
        <v>6</v>
      </c>
      <c r="O65" s="881">
        <f t="shared" si="120"/>
        <v>6</v>
      </c>
      <c r="P65" s="881">
        <f t="shared" si="120"/>
        <v>6</v>
      </c>
      <c r="Q65" s="881">
        <f t="shared" si="120"/>
        <v>6</v>
      </c>
      <c r="R65" s="881">
        <f t="shared" si="120"/>
        <v>6</v>
      </c>
      <c r="S65" s="881">
        <f t="shared" si="120"/>
        <v>6</v>
      </c>
      <c r="T65" s="881">
        <f t="shared" si="120"/>
        <v>6</v>
      </c>
      <c r="U65" s="881">
        <f t="shared" si="120"/>
        <v>6</v>
      </c>
      <c r="V65" s="881">
        <f t="shared" si="120"/>
        <v>6</v>
      </c>
      <c r="W65" s="881">
        <f t="shared" si="120"/>
        <v>6</v>
      </c>
      <c r="X65" s="881">
        <f t="shared" si="120"/>
        <v>5.25</v>
      </c>
      <c r="Y65" s="881">
        <f t="shared" si="120"/>
        <v>5.25</v>
      </c>
      <c r="Z65" s="881">
        <f t="shared" si="120"/>
        <v>5.25</v>
      </c>
      <c r="AA65" s="881">
        <f t="shared" si="120"/>
        <v>5.25</v>
      </c>
      <c r="AB65" s="881">
        <f t="shared" si="120"/>
        <v>5.0625</v>
      </c>
      <c r="AC65" s="881">
        <f t="shared" si="120"/>
        <v>5.0625</v>
      </c>
      <c r="AD65" s="881">
        <f t="shared" si="120"/>
        <v>4.125</v>
      </c>
      <c r="AE65" s="881">
        <f t="shared" si="120"/>
        <v>4.125</v>
      </c>
      <c r="AF65" s="881">
        <f t="shared" si="120"/>
        <v>4.5</v>
      </c>
      <c r="AG65" s="881">
        <f t="shared" si="120"/>
        <v>4.5</v>
      </c>
      <c r="AH65" s="881">
        <f t="shared" si="120"/>
        <v>4.5</v>
      </c>
      <c r="AI65" s="881">
        <f t="shared" si="120"/>
        <v>4.5749999999999993</v>
      </c>
      <c r="AJ65" s="881">
        <f t="shared" si="120"/>
        <v>4.5749999999999993</v>
      </c>
      <c r="AK65" s="881">
        <f t="shared" si="120"/>
        <v>4.5749999999999993</v>
      </c>
      <c r="AL65" s="881">
        <f t="shared" si="120"/>
        <v>4.5749999999999993</v>
      </c>
      <c r="AM65" s="881">
        <f t="shared" si="120"/>
        <v>4.5749999999999993</v>
      </c>
      <c r="AN65" s="881">
        <f t="shared" si="120"/>
        <v>7.125</v>
      </c>
      <c r="AO65" s="881">
        <f t="shared" si="120"/>
        <v>7.125</v>
      </c>
      <c r="AP65" s="881">
        <f t="shared" si="120"/>
        <v>7.125</v>
      </c>
      <c r="AQ65" s="881">
        <f t="shared" si="120"/>
        <v>7.125</v>
      </c>
      <c r="AR65" s="881">
        <f t="shared" si="120"/>
        <v>7.125</v>
      </c>
      <c r="AS65" s="881">
        <f t="shared" si="120"/>
        <v>7.125</v>
      </c>
      <c r="AT65" s="881">
        <f t="shared" si="120"/>
        <v>7.125</v>
      </c>
      <c r="AU65" s="881">
        <f t="shared" si="120"/>
        <v>7.125</v>
      </c>
      <c r="AV65" s="881">
        <f t="shared" si="120"/>
        <v>9.5</v>
      </c>
      <c r="AW65" s="881">
        <f t="shared" si="120"/>
        <v>9.5</v>
      </c>
      <c r="AX65" s="881">
        <f t="shared" si="120"/>
        <v>9.5</v>
      </c>
      <c r="AY65" s="881">
        <f t="shared" si="120"/>
        <v>9.5</v>
      </c>
      <c r="AZ65" s="881">
        <f t="shared" si="120"/>
        <v>7.125</v>
      </c>
      <c r="BA65" s="881">
        <f t="shared" si="120"/>
        <v>7.125</v>
      </c>
      <c r="BB65" s="881">
        <f t="shared" si="120"/>
        <v>7.125</v>
      </c>
      <c r="BC65" s="881">
        <f t="shared" si="120"/>
        <v>6.9375</v>
      </c>
      <c r="BD65" s="881">
        <f t="shared" si="120"/>
        <v>6.75</v>
      </c>
      <c r="BE65" s="881">
        <f t="shared" si="120"/>
        <v>6.5625</v>
      </c>
      <c r="BF65" s="881">
        <f t="shared" si="120"/>
        <v>6.375</v>
      </c>
      <c r="BG65" s="881">
        <f t="shared" si="120"/>
        <v>6.1875</v>
      </c>
      <c r="BH65" s="881">
        <f t="shared" si="120"/>
        <v>6.1875</v>
      </c>
      <c r="BI65" s="881">
        <f t="shared" si="120"/>
        <v>6.1875</v>
      </c>
      <c r="BJ65" s="881">
        <f t="shared" si="120"/>
        <v>6</v>
      </c>
      <c r="BK65" s="881">
        <f t="shared" si="120"/>
        <v>6</v>
      </c>
      <c r="BL65" s="881">
        <f t="shared" si="120"/>
        <v>6</v>
      </c>
      <c r="BM65" s="881">
        <f t="shared" si="120"/>
        <v>6</v>
      </c>
      <c r="BN65" s="881">
        <f t="shared" si="120"/>
        <v>6</v>
      </c>
      <c r="BO65" s="881">
        <f t="shared" si="120"/>
        <v>6</v>
      </c>
      <c r="BP65" s="881">
        <f t="shared" si="120"/>
        <v>6</v>
      </c>
      <c r="BQ65" s="881">
        <f t="shared" si="120"/>
        <v>6</v>
      </c>
      <c r="BR65" s="881">
        <f t="shared" si="120"/>
        <v>6</v>
      </c>
      <c r="BS65" s="881">
        <f t="shared" si="120"/>
        <v>6</v>
      </c>
      <c r="BT65" s="881">
        <f t="shared" si="120"/>
        <v>6</v>
      </c>
      <c r="BU65" s="881">
        <f t="shared" si="120"/>
        <v>6</v>
      </c>
      <c r="BV65" s="881">
        <f t="shared" si="120"/>
        <v>6</v>
      </c>
      <c r="BW65" s="881">
        <f t="shared" si="120"/>
        <v>6</v>
      </c>
      <c r="BX65" s="881">
        <f t="shared" ref="BX65:EI65" si="121">BX64-MIN($G65,(BX64-$F65)/4)</f>
        <v>5.625</v>
      </c>
      <c r="BY65" s="881">
        <f t="shared" si="121"/>
        <v>5.4375</v>
      </c>
      <c r="BZ65" s="881">
        <f t="shared" si="121"/>
        <v>5.25</v>
      </c>
      <c r="CA65" s="881">
        <f t="shared" si="121"/>
        <v>5.25</v>
      </c>
      <c r="CB65" s="881">
        <f t="shared" si="121"/>
        <v>5.0625</v>
      </c>
      <c r="CC65" s="881">
        <f t="shared" si="121"/>
        <v>6.75</v>
      </c>
      <c r="CD65" s="881">
        <f t="shared" si="121"/>
        <v>4.875</v>
      </c>
      <c r="CE65" s="881">
        <f t="shared" si="121"/>
        <v>4.875</v>
      </c>
      <c r="CF65" s="881">
        <f t="shared" si="121"/>
        <v>4.6875</v>
      </c>
      <c r="CG65" s="881">
        <f t="shared" si="121"/>
        <v>4.6875</v>
      </c>
      <c r="CH65" s="881">
        <f t="shared" si="121"/>
        <v>4.6875</v>
      </c>
      <c r="CI65" s="881">
        <f t="shared" si="121"/>
        <v>4.5749999999999993</v>
      </c>
      <c r="CJ65" s="881">
        <f t="shared" si="121"/>
        <v>4.5749999999999993</v>
      </c>
      <c r="CK65" s="881">
        <f t="shared" si="121"/>
        <v>4.5749999999999993</v>
      </c>
      <c r="CL65" s="881">
        <f t="shared" si="121"/>
        <v>4.5749999999999993</v>
      </c>
      <c r="CM65" s="881">
        <f t="shared" si="121"/>
        <v>4.5749999999999993</v>
      </c>
      <c r="CN65" s="881">
        <f t="shared" si="121"/>
        <v>6</v>
      </c>
      <c r="CO65" s="881">
        <f t="shared" si="121"/>
        <v>6</v>
      </c>
      <c r="CP65" s="881">
        <f t="shared" si="121"/>
        <v>6</v>
      </c>
      <c r="CQ65" s="881">
        <f t="shared" si="121"/>
        <v>6</v>
      </c>
      <c r="CR65" s="881">
        <f t="shared" si="121"/>
        <v>6</v>
      </c>
      <c r="CS65" s="881">
        <f t="shared" si="121"/>
        <v>6</v>
      </c>
      <c r="CT65" s="881">
        <f t="shared" si="121"/>
        <v>6</v>
      </c>
      <c r="CU65" s="881">
        <f t="shared" si="121"/>
        <v>6</v>
      </c>
      <c r="CV65" s="881">
        <f t="shared" si="121"/>
        <v>9.5</v>
      </c>
      <c r="CW65" s="881">
        <f t="shared" si="121"/>
        <v>9.5</v>
      </c>
      <c r="CX65" s="881">
        <f t="shared" si="121"/>
        <v>9.5</v>
      </c>
      <c r="CY65" s="881">
        <f t="shared" si="121"/>
        <v>9.5</v>
      </c>
      <c r="CZ65" s="881">
        <f t="shared" si="121"/>
        <v>6.75</v>
      </c>
      <c r="DA65" s="881">
        <f t="shared" si="121"/>
        <v>6.75</v>
      </c>
      <c r="DB65" s="881">
        <f t="shared" si="121"/>
        <v>6.75</v>
      </c>
      <c r="DC65" s="881">
        <f t="shared" si="121"/>
        <v>5.625</v>
      </c>
      <c r="DD65" s="881">
        <f t="shared" si="121"/>
        <v>5.625</v>
      </c>
      <c r="DE65" s="881">
        <f t="shared" si="121"/>
        <v>5.625</v>
      </c>
      <c r="DF65" s="881">
        <f t="shared" si="121"/>
        <v>5.625</v>
      </c>
      <c r="DG65" s="881">
        <f t="shared" si="121"/>
        <v>5.625</v>
      </c>
      <c r="DH65" s="881">
        <f t="shared" si="121"/>
        <v>5.25</v>
      </c>
      <c r="DI65" s="881">
        <f t="shared" si="121"/>
        <v>5.0625</v>
      </c>
      <c r="DJ65" s="881">
        <f t="shared" si="121"/>
        <v>5.0625</v>
      </c>
      <c r="DK65" s="881">
        <f t="shared" si="121"/>
        <v>5.0625</v>
      </c>
      <c r="DL65" s="881">
        <f t="shared" si="121"/>
        <v>5.0625</v>
      </c>
      <c r="DM65" s="881">
        <f t="shared" si="121"/>
        <v>5.0625</v>
      </c>
      <c r="DN65" s="881">
        <f t="shared" si="121"/>
        <v>5.0625</v>
      </c>
      <c r="DO65" s="881">
        <f t="shared" si="121"/>
        <v>5.0625</v>
      </c>
      <c r="DP65" s="881">
        <f t="shared" si="121"/>
        <v>5.0625</v>
      </c>
      <c r="DQ65" s="881">
        <f t="shared" si="121"/>
        <v>5.0625</v>
      </c>
      <c r="DR65" s="881">
        <f t="shared" si="121"/>
        <v>5.0625</v>
      </c>
      <c r="DS65" s="881">
        <f t="shared" si="121"/>
        <v>5.0625</v>
      </c>
      <c r="DT65" s="881">
        <f t="shared" si="121"/>
        <v>5.0625</v>
      </c>
      <c r="DU65" s="881">
        <f t="shared" si="121"/>
        <v>5.25</v>
      </c>
      <c r="DV65" s="881">
        <f t="shared" si="121"/>
        <v>5.4375</v>
      </c>
      <c r="DW65" s="881">
        <f t="shared" si="121"/>
        <v>5.4375</v>
      </c>
      <c r="DX65" s="881">
        <f t="shared" si="121"/>
        <v>5.625</v>
      </c>
      <c r="DY65" s="881">
        <f t="shared" si="121"/>
        <v>5.625</v>
      </c>
      <c r="DZ65" s="881">
        <f t="shared" si="121"/>
        <v>5.625</v>
      </c>
      <c r="EA65" s="881">
        <f t="shared" si="121"/>
        <v>6</v>
      </c>
      <c r="EB65" s="881">
        <f t="shared" si="121"/>
        <v>6.75</v>
      </c>
      <c r="EC65" s="881">
        <f t="shared" si="121"/>
        <v>6.75</v>
      </c>
      <c r="ED65" s="881">
        <f t="shared" si="121"/>
        <v>6.75</v>
      </c>
      <c r="EE65" s="881">
        <f t="shared" si="121"/>
        <v>6.75</v>
      </c>
      <c r="EF65" s="881">
        <f t="shared" si="121"/>
        <v>7.75</v>
      </c>
      <c r="EG65" s="881">
        <f t="shared" si="121"/>
        <v>7.75</v>
      </c>
      <c r="EH65" s="881">
        <f t="shared" si="121"/>
        <v>7.75</v>
      </c>
      <c r="EI65" s="881">
        <f t="shared" si="121"/>
        <v>7.3125</v>
      </c>
      <c r="EJ65" s="881">
        <f t="shared" ref="EJ65:GU65" si="122">EJ64-MIN($G65,(EJ64-$F65)/4)</f>
        <v>7.3125</v>
      </c>
      <c r="EK65" s="881">
        <f t="shared" si="122"/>
        <v>7.3125</v>
      </c>
      <c r="EL65" s="881">
        <f t="shared" si="122"/>
        <v>7.3125</v>
      </c>
      <c r="EM65" s="881">
        <f t="shared" si="122"/>
        <v>7.3125</v>
      </c>
      <c r="EN65" s="881">
        <f t="shared" si="122"/>
        <v>6.75</v>
      </c>
      <c r="EO65" s="881">
        <f t="shared" si="122"/>
        <v>6.5625</v>
      </c>
      <c r="EP65" s="881">
        <f t="shared" si="122"/>
        <v>6.375</v>
      </c>
      <c r="EQ65" s="881">
        <f t="shared" si="122"/>
        <v>6</v>
      </c>
      <c r="ER65" s="881">
        <f t="shared" si="122"/>
        <v>6</v>
      </c>
      <c r="ES65" s="881">
        <f t="shared" si="122"/>
        <v>6</v>
      </c>
      <c r="ET65" s="881">
        <f t="shared" si="122"/>
        <v>6</v>
      </c>
      <c r="EU65" s="881">
        <f t="shared" si="122"/>
        <v>6</v>
      </c>
      <c r="EV65" s="881">
        <f t="shared" si="122"/>
        <v>9.5</v>
      </c>
      <c r="EW65" s="881">
        <f t="shared" si="122"/>
        <v>9.5</v>
      </c>
      <c r="EX65" s="881">
        <f t="shared" si="122"/>
        <v>9.5</v>
      </c>
      <c r="EY65" s="881">
        <f t="shared" si="122"/>
        <v>9.5</v>
      </c>
      <c r="EZ65" s="881">
        <f t="shared" si="122"/>
        <v>6.75</v>
      </c>
      <c r="FA65" s="881">
        <f t="shared" si="122"/>
        <v>6.75</v>
      </c>
      <c r="FB65" s="881">
        <f t="shared" si="122"/>
        <v>6.75</v>
      </c>
      <c r="FC65" s="881">
        <f t="shared" si="122"/>
        <v>5.625</v>
      </c>
      <c r="FD65" s="881">
        <f t="shared" si="122"/>
        <v>5.625</v>
      </c>
      <c r="FE65" s="881">
        <f t="shared" si="122"/>
        <v>5.625</v>
      </c>
      <c r="FF65" s="881">
        <f t="shared" si="122"/>
        <v>6</v>
      </c>
      <c r="FG65" s="881">
        <f t="shared" si="122"/>
        <v>5.625</v>
      </c>
      <c r="FH65" s="881">
        <f t="shared" si="122"/>
        <v>5.0625</v>
      </c>
      <c r="FI65" s="881">
        <f t="shared" si="122"/>
        <v>5.0625</v>
      </c>
      <c r="FJ65" s="881">
        <f t="shared" si="122"/>
        <v>5.0625</v>
      </c>
      <c r="FK65" s="881">
        <f t="shared" si="122"/>
        <v>5.0625</v>
      </c>
      <c r="FL65" s="881">
        <f t="shared" si="122"/>
        <v>5.0625</v>
      </c>
      <c r="FM65" s="881">
        <f t="shared" si="122"/>
        <v>5.0625</v>
      </c>
      <c r="FN65" s="881">
        <f t="shared" si="122"/>
        <v>5.0625</v>
      </c>
      <c r="FO65" s="881">
        <f t="shared" si="122"/>
        <v>5.0625</v>
      </c>
      <c r="FP65" s="881">
        <f t="shared" si="122"/>
        <v>5.0625</v>
      </c>
      <c r="FQ65" s="881">
        <f t="shared" si="122"/>
        <v>5.0625</v>
      </c>
      <c r="FR65" s="881">
        <f t="shared" si="122"/>
        <v>5.0625</v>
      </c>
      <c r="FS65" s="881">
        <f t="shared" si="122"/>
        <v>5.25</v>
      </c>
      <c r="FT65" s="881">
        <f t="shared" si="122"/>
        <v>5.25</v>
      </c>
      <c r="FU65" s="881">
        <f t="shared" si="122"/>
        <v>5.4375</v>
      </c>
      <c r="FV65" s="881">
        <f t="shared" si="122"/>
        <v>5.625</v>
      </c>
      <c r="FW65" s="881">
        <f t="shared" si="122"/>
        <v>5.625</v>
      </c>
      <c r="FX65" s="881">
        <f t="shared" si="122"/>
        <v>6</v>
      </c>
      <c r="FY65" s="881">
        <f t="shared" si="122"/>
        <v>6</v>
      </c>
      <c r="FZ65" s="881">
        <f t="shared" si="122"/>
        <v>6</v>
      </c>
      <c r="GA65" s="881">
        <f t="shared" si="122"/>
        <v>6.375</v>
      </c>
      <c r="GB65" s="881">
        <f t="shared" si="122"/>
        <v>6.75</v>
      </c>
      <c r="GC65" s="881">
        <f t="shared" si="122"/>
        <v>6.75</v>
      </c>
      <c r="GD65" s="881">
        <f t="shared" si="122"/>
        <v>6.75</v>
      </c>
      <c r="GE65" s="881">
        <f t="shared" si="122"/>
        <v>6.75</v>
      </c>
      <c r="GF65" s="881">
        <f t="shared" si="122"/>
        <v>7.75</v>
      </c>
      <c r="GG65" s="881">
        <f t="shared" si="122"/>
        <v>7.75</v>
      </c>
      <c r="GH65" s="881">
        <f t="shared" si="122"/>
        <v>7.75</v>
      </c>
      <c r="GI65" s="881">
        <f t="shared" si="122"/>
        <v>7.3125</v>
      </c>
      <c r="GJ65" s="881">
        <f t="shared" si="122"/>
        <v>7.3125</v>
      </c>
      <c r="GK65" s="881">
        <f t="shared" si="122"/>
        <v>7.3125</v>
      </c>
      <c r="GL65" s="881">
        <f t="shared" si="122"/>
        <v>7.3125</v>
      </c>
      <c r="GM65" s="881">
        <f t="shared" si="122"/>
        <v>7.3125</v>
      </c>
      <c r="GN65" s="881">
        <f t="shared" si="122"/>
        <v>6.75</v>
      </c>
      <c r="GO65" s="881">
        <f t="shared" si="122"/>
        <v>6.5625</v>
      </c>
      <c r="GP65" s="881">
        <f t="shared" si="122"/>
        <v>6.375</v>
      </c>
      <c r="GQ65" s="881">
        <f t="shared" si="122"/>
        <v>6</v>
      </c>
      <c r="GR65" s="881">
        <f t="shared" si="122"/>
        <v>6</v>
      </c>
      <c r="GS65" s="881">
        <f t="shared" si="122"/>
        <v>6</v>
      </c>
      <c r="GT65" s="881">
        <f t="shared" si="122"/>
        <v>6</v>
      </c>
      <c r="GU65" s="881">
        <f t="shared" si="122"/>
        <v>6</v>
      </c>
      <c r="GV65" s="881">
        <f t="shared" ref="GV65:JG65" si="123">GV64-MIN($G65,(GV64-$F65)/4)</f>
        <v>9.5</v>
      </c>
      <c r="GW65" s="881">
        <f t="shared" si="123"/>
        <v>9.5</v>
      </c>
      <c r="GX65" s="881">
        <f t="shared" si="123"/>
        <v>9.5</v>
      </c>
      <c r="GY65" s="881">
        <f t="shared" si="123"/>
        <v>9.5</v>
      </c>
      <c r="GZ65" s="881">
        <f t="shared" si="123"/>
        <v>6.75</v>
      </c>
      <c r="HA65" s="881">
        <f t="shared" si="123"/>
        <v>6.75</v>
      </c>
      <c r="HB65" s="881">
        <f t="shared" si="123"/>
        <v>6.75</v>
      </c>
      <c r="HC65" s="881">
        <f t="shared" si="123"/>
        <v>5.625</v>
      </c>
      <c r="HD65" s="881">
        <f t="shared" si="123"/>
        <v>5.625</v>
      </c>
      <c r="HE65" s="881">
        <f t="shared" si="123"/>
        <v>5.625</v>
      </c>
      <c r="HF65" s="881">
        <f t="shared" si="123"/>
        <v>6</v>
      </c>
      <c r="HG65" s="881">
        <f t="shared" si="123"/>
        <v>5.625</v>
      </c>
      <c r="HH65" s="881">
        <f t="shared" si="123"/>
        <v>5.0625</v>
      </c>
      <c r="HI65" s="881">
        <f t="shared" si="123"/>
        <v>5.0625</v>
      </c>
      <c r="HJ65" s="881">
        <f t="shared" si="123"/>
        <v>5.0625</v>
      </c>
      <c r="HK65" s="881">
        <f t="shared" si="123"/>
        <v>5.0625</v>
      </c>
      <c r="HL65" s="881">
        <f t="shared" si="123"/>
        <v>5.0625</v>
      </c>
      <c r="HM65" s="881">
        <f t="shared" si="123"/>
        <v>5.0625</v>
      </c>
      <c r="HN65" s="881">
        <f t="shared" si="123"/>
        <v>5.0625</v>
      </c>
      <c r="HO65" s="881">
        <f t="shared" si="123"/>
        <v>5.0625</v>
      </c>
      <c r="HP65" s="881">
        <f t="shared" si="123"/>
        <v>5.0625</v>
      </c>
      <c r="HQ65" s="881">
        <f t="shared" si="123"/>
        <v>5.0625</v>
      </c>
      <c r="HR65" s="881">
        <f t="shared" si="123"/>
        <v>5.0625</v>
      </c>
      <c r="HS65" s="881">
        <f t="shared" si="123"/>
        <v>5.25</v>
      </c>
      <c r="HT65" s="881">
        <f t="shared" si="123"/>
        <v>5.25</v>
      </c>
      <c r="HU65" s="881">
        <f t="shared" si="123"/>
        <v>5.4375</v>
      </c>
      <c r="HV65" s="881">
        <f t="shared" si="123"/>
        <v>5.625</v>
      </c>
      <c r="HW65" s="881">
        <f t="shared" si="123"/>
        <v>5.625</v>
      </c>
      <c r="HX65" s="881">
        <f t="shared" si="123"/>
        <v>6</v>
      </c>
      <c r="HY65" s="881">
        <f t="shared" si="123"/>
        <v>6</v>
      </c>
      <c r="HZ65" s="881">
        <f t="shared" si="123"/>
        <v>6</v>
      </c>
      <c r="IA65" s="881">
        <f t="shared" si="123"/>
        <v>6.375</v>
      </c>
      <c r="IB65" s="881">
        <f t="shared" si="123"/>
        <v>6.75</v>
      </c>
      <c r="IC65" s="881">
        <f t="shared" si="123"/>
        <v>6.75</v>
      </c>
      <c r="ID65" s="881">
        <f t="shared" si="123"/>
        <v>6.75</v>
      </c>
      <c r="IE65" s="881">
        <f t="shared" si="123"/>
        <v>6.75</v>
      </c>
      <c r="IF65" s="881">
        <f t="shared" si="123"/>
        <v>7.75</v>
      </c>
      <c r="IG65" s="881">
        <f t="shared" si="123"/>
        <v>7.75</v>
      </c>
      <c r="IH65" s="881">
        <f t="shared" si="123"/>
        <v>7.75</v>
      </c>
      <c r="II65" s="881">
        <f t="shared" si="123"/>
        <v>7.3125</v>
      </c>
      <c r="IJ65" s="881">
        <f t="shared" si="123"/>
        <v>7.3125</v>
      </c>
      <c r="IK65" s="881">
        <f t="shared" si="123"/>
        <v>7.3125</v>
      </c>
      <c r="IL65" s="881">
        <f t="shared" si="123"/>
        <v>7.3125</v>
      </c>
      <c r="IM65" s="881">
        <f t="shared" si="123"/>
        <v>7.3125</v>
      </c>
      <c r="IN65" s="881">
        <f t="shared" si="123"/>
        <v>6.75</v>
      </c>
      <c r="IO65" s="881">
        <f t="shared" si="123"/>
        <v>6.5625</v>
      </c>
      <c r="IP65" s="881">
        <f t="shared" si="123"/>
        <v>6.375</v>
      </c>
      <c r="IQ65" s="881">
        <f t="shared" si="123"/>
        <v>6</v>
      </c>
      <c r="IR65" s="881">
        <f t="shared" si="123"/>
        <v>6</v>
      </c>
      <c r="IS65" s="881">
        <f t="shared" si="123"/>
        <v>6</v>
      </c>
      <c r="IT65" s="881">
        <f t="shared" si="123"/>
        <v>6</v>
      </c>
      <c r="IU65" s="881">
        <f t="shared" si="123"/>
        <v>6</v>
      </c>
      <c r="IV65" s="881">
        <f t="shared" si="123"/>
        <v>9.5</v>
      </c>
      <c r="IW65" s="881">
        <f t="shared" si="123"/>
        <v>9.5</v>
      </c>
      <c r="IX65" s="881">
        <f t="shared" si="123"/>
        <v>9.5</v>
      </c>
      <c r="IY65" s="881">
        <f t="shared" si="123"/>
        <v>9.5</v>
      </c>
      <c r="IZ65" s="881">
        <f t="shared" si="123"/>
        <v>6.75</v>
      </c>
      <c r="JA65" s="881">
        <f t="shared" si="123"/>
        <v>6.75</v>
      </c>
      <c r="JB65" s="881">
        <f t="shared" si="123"/>
        <v>6.75</v>
      </c>
      <c r="JC65" s="881">
        <f t="shared" si="123"/>
        <v>5.625</v>
      </c>
      <c r="JD65" s="881">
        <f t="shared" si="123"/>
        <v>5.625</v>
      </c>
      <c r="JE65" s="881">
        <f t="shared" si="123"/>
        <v>5.625</v>
      </c>
      <c r="JF65" s="881">
        <f t="shared" si="123"/>
        <v>6</v>
      </c>
      <c r="JG65" s="881">
        <f t="shared" si="123"/>
        <v>5.625</v>
      </c>
      <c r="JH65" s="881">
        <f t="shared" ref="JH65:LS65" si="124">JH64-MIN($G65,(JH64-$F65)/4)</f>
        <v>5.0625</v>
      </c>
      <c r="JI65" s="881">
        <f t="shared" si="124"/>
        <v>5.0625</v>
      </c>
      <c r="JJ65" s="881">
        <f t="shared" si="124"/>
        <v>5.0625</v>
      </c>
      <c r="JK65" s="881">
        <f t="shared" si="124"/>
        <v>5.0625</v>
      </c>
      <c r="JL65" s="881">
        <f t="shared" si="124"/>
        <v>5.0625</v>
      </c>
      <c r="JM65" s="881">
        <f t="shared" si="124"/>
        <v>5.0625</v>
      </c>
      <c r="JN65" s="881">
        <f t="shared" si="124"/>
        <v>5.0625</v>
      </c>
      <c r="JO65" s="881">
        <f t="shared" si="124"/>
        <v>5.0625</v>
      </c>
      <c r="JP65" s="881">
        <f t="shared" si="124"/>
        <v>5.0625</v>
      </c>
      <c r="JQ65" s="881">
        <f t="shared" si="124"/>
        <v>5.0625</v>
      </c>
      <c r="JR65" s="881">
        <f t="shared" si="124"/>
        <v>5.0625</v>
      </c>
      <c r="JS65" s="881">
        <f t="shared" si="124"/>
        <v>5.25</v>
      </c>
      <c r="JT65" s="881">
        <f t="shared" si="124"/>
        <v>5.25</v>
      </c>
      <c r="JU65" s="881">
        <f t="shared" si="124"/>
        <v>5.4375</v>
      </c>
      <c r="JV65" s="881">
        <f t="shared" si="124"/>
        <v>5.625</v>
      </c>
      <c r="JW65" s="881">
        <f t="shared" si="124"/>
        <v>5.625</v>
      </c>
      <c r="JX65" s="881">
        <f t="shared" si="124"/>
        <v>6</v>
      </c>
      <c r="JY65" s="881">
        <f t="shared" si="124"/>
        <v>6</v>
      </c>
      <c r="JZ65" s="881">
        <f t="shared" si="124"/>
        <v>6</v>
      </c>
      <c r="KA65" s="881">
        <f t="shared" si="124"/>
        <v>6.375</v>
      </c>
      <c r="KB65" s="881">
        <f t="shared" si="124"/>
        <v>6.75</v>
      </c>
      <c r="KC65" s="881">
        <f t="shared" si="124"/>
        <v>6.75</v>
      </c>
      <c r="KD65" s="881">
        <f t="shared" si="124"/>
        <v>6.75</v>
      </c>
      <c r="KE65" s="881">
        <f t="shared" si="124"/>
        <v>6.75</v>
      </c>
      <c r="KF65" s="881">
        <f t="shared" si="124"/>
        <v>7.75</v>
      </c>
      <c r="KG65" s="881">
        <f t="shared" si="124"/>
        <v>7.75</v>
      </c>
      <c r="KH65" s="881">
        <f t="shared" si="124"/>
        <v>7.75</v>
      </c>
      <c r="KI65" s="881">
        <f t="shared" si="124"/>
        <v>7.3125</v>
      </c>
      <c r="KJ65" s="881">
        <f t="shared" si="124"/>
        <v>7.3125</v>
      </c>
      <c r="KK65" s="881">
        <f t="shared" si="124"/>
        <v>7.3125</v>
      </c>
      <c r="KL65" s="881">
        <f t="shared" si="124"/>
        <v>7.3125</v>
      </c>
      <c r="KM65" s="881">
        <f t="shared" si="124"/>
        <v>7.3125</v>
      </c>
      <c r="KN65" s="881">
        <f t="shared" si="124"/>
        <v>6.75</v>
      </c>
      <c r="KO65" s="881">
        <f t="shared" si="124"/>
        <v>6.5625</v>
      </c>
      <c r="KP65" s="881">
        <f t="shared" si="124"/>
        <v>6.375</v>
      </c>
      <c r="KQ65" s="881">
        <f t="shared" si="124"/>
        <v>6</v>
      </c>
      <c r="KR65" s="881">
        <f t="shared" si="124"/>
        <v>6</v>
      </c>
      <c r="KS65" s="881">
        <f t="shared" si="124"/>
        <v>6</v>
      </c>
      <c r="KT65" s="881">
        <f t="shared" si="124"/>
        <v>6</v>
      </c>
      <c r="KU65" s="881">
        <f t="shared" si="124"/>
        <v>6</v>
      </c>
      <c r="KV65" s="881">
        <f t="shared" si="124"/>
        <v>9.5</v>
      </c>
      <c r="KW65" s="881">
        <f t="shared" si="124"/>
        <v>9.5</v>
      </c>
      <c r="KX65" s="881">
        <f t="shared" si="124"/>
        <v>9.5</v>
      </c>
      <c r="KY65" s="881">
        <f t="shared" si="124"/>
        <v>9.5</v>
      </c>
      <c r="KZ65" s="881">
        <f t="shared" si="124"/>
        <v>6.75</v>
      </c>
      <c r="LA65" s="881">
        <f t="shared" si="124"/>
        <v>6.75</v>
      </c>
      <c r="LB65" s="881">
        <f t="shared" si="124"/>
        <v>6.75</v>
      </c>
      <c r="LC65" s="881">
        <f t="shared" si="124"/>
        <v>5.625</v>
      </c>
      <c r="LD65" s="881">
        <f t="shared" si="124"/>
        <v>5.625</v>
      </c>
      <c r="LE65" s="881">
        <f t="shared" si="124"/>
        <v>5.625</v>
      </c>
      <c r="LF65" s="881">
        <f t="shared" si="124"/>
        <v>6</v>
      </c>
      <c r="LG65" s="881">
        <f t="shared" si="124"/>
        <v>5.625</v>
      </c>
      <c r="LH65" s="881">
        <f t="shared" si="124"/>
        <v>5.0625</v>
      </c>
      <c r="LI65" s="881">
        <f t="shared" si="124"/>
        <v>5.0625</v>
      </c>
      <c r="LJ65" s="881">
        <f t="shared" si="124"/>
        <v>5.0625</v>
      </c>
      <c r="LK65" s="881">
        <f t="shared" si="124"/>
        <v>5.0625</v>
      </c>
      <c r="LL65" s="881">
        <f t="shared" si="124"/>
        <v>5.0625</v>
      </c>
      <c r="LM65" s="881">
        <f t="shared" si="124"/>
        <v>5.0625</v>
      </c>
      <c r="LN65" s="881">
        <f t="shared" si="124"/>
        <v>5.0625</v>
      </c>
      <c r="LO65" s="881">
        <f t="shared" si="124"/>
        <v>5.0625</v>
      </c>
      <c r="LP65" s="881">
        <f t="shared" si="124"/>
        <v>5.0625</v>
      </c>
      <c r="LQ65" s="881">
        <f t="shared" si="124"/>
        <v>5.0625</v>
      </c>
      <c r="LR65" s="881">
        <f t="shared" si="124"/>
        <v>5.0625</v>
      </c>
      <c r="LS65" s="881">
        <f t="shared" si="124"/>
        <v>5.25</v>
      </c>
      <c r="LT65" s="881">
        <f t="shared" ref="LT65:OE65" si="125">LT64-MIN($G65,(LT64-$F65)/4)</f>
        <v>5.25</v>
      </c>
      <c r="LU65" s="881">
        <f t="shared" si="125"/>
        <v>5.4375</v>
      </c>
      <c r="LV65" s="881">
        <f t="shared" si="125"/>
        <v>5.625</v>
      </c>
      <c r="LW65" s="881">
        <f t="shared" si="125"/>
        <v>5.625</v>
      </c>
      <c r="LX65" s="881">
        <f t="shared" si="125"/>
        <v>6</v>
      </c>
      <c r="LY65" s="881">
        <f t="shared" si="125"/>
        <v>6</v>
      </c>
      <c r="LZ65" s="881">
        <f t="shared" si="125"/>
        <v>6</v>
      </c>
      <c r="MA65" s="881">
        <f t="shared" si="125"/>
        <v>6.375</v>
      </c>
      <c r="MB65" s="881">
        <f t="shared" si="125"/>
        <v>6.75</v>
      </c>
      <c r="MC65" s="881">
        <f t="shared" si="125"/>
        <v>6.75</v>
      </c>
      <c r="MD65" s="881">
        <f t="shared" si="125"/>
        <v>6.75</v>
      </c>
      <c r="ME65" s="881">
        <f t="shared" si="125"/>
        <v>6.75</v>
      </c>
      <c r="MF65" s="881">
        <f t="shared" si="125"/>
        <v>7.75</v>
      </c>
      <c r="MG65" s="881">
        <f t="shared" si="125"/>
        <v>7.75</v>
      </c>
      <c r="MH65" s="881">
        <f t="shared" si="125"/>
        <v>7.75</v>
      </c>
      <c r="MI65" s="881">
        <f t="shared" si="125"/>
        <v>7.3125</v>
      </c>
      <c r="MJ65" s="881">
        <f t="shared" si="125"/>
        <v>7.3125</v>
      </c>
      <c r="MK65" s="881">
        <f t="shared" si="125"/>
        <v>7.3125</v>
      </c>
      <c r="ML65" s="881">
        <f t="shared" si="125"/>
        <v>7.3125</v>
      </c>
      <c r="MM65" s="881">
        <f t="shared" si="125"/>
        <v>7.3125</v>
      </c>
      <c r="MN65" s="881">
        <f t="shared" si="125"/>
        <v>6.75</v>
      </c>
      <c r="MO65" s="881">
        <f t="shared" si="125"/>
        <v>6.5625</v>
      </c>
      <c r="MP65" s="881">
        <f t="shared" si="125"/>
        <v>6.375</v>
      </c>
      <c r="MQ65" s="881">
        <f t="shared" si="125"/>
        <v>6</v>
      </c>
      <c r="MR65" s="881">
        <f t="shared" si="125"/>
        <v>6</v>
      </c>
      <c r="MS65" s="881">
        <f t="shared" si="125"/>
        <v>6</v>
      </c>
      <c r="MT65" s="881">
        <f t="shared" si="125"/>
        <v>6</v>
      </c>
      <c r="MU65" s="881">
        <f t="shared" si="125"/>
        <v>6</v>
      </c>
      <c r="MV65" s="881">
        <f t="shared" si="125"/>
        <v>9.5</v>
      </c>
      <c r="MW65" s="881">
        <f t="shared" si="125"/>
        <v>9.5</v>
      </c>
      <c r="MX65" s="881">
        <f t="shared" si="125"/>
        <v>9.5</v>
      </c>
      <c r="MY65" s="881">
        <f t="shared" si="125"/>
        <v>9.5</v>
      </c>
      <c r="MZ65" s="881">
        <f t="shared" si="125"/>
        <v>6.75</v>
      </c>
      <c r="NA65" s="881">
        <f t="shared" si="125"/>
        <v>6.75</v>
      </c>
      <c r="NB65" s="881">
        <f t="shared" si="125"/>
        <v>6.75</v>
      </c>
      <c r="NC65" s="881">
        <f t="shared" si="125"/>
        <v>5.625</v>
      </c>
      <c r="ND65" s="881">
        <f t="shared" si="125"/>
        <v>5.625</v>
      </c>
      <c r="NE65" s="881">
        <f t="shared" si="125"/>
        <v>5.625</v>
      </c>
      <c r="NF65" s="881">
        <f t="shared" si="125"/>
        <v>6</v>
      </c>
      <c r="NG65" s="881">
        <f t="shared" si="125"/>
        <v>5.625</v>
      </c>
      <c r="NH65" s="881">
        <f t="shared" si="125"/>
        <v>5.0625</v>
      </c>
      <c r="NI65" s="881">
        <f t="shared" si="125"/>
        <v>5.0625</v>
      </c>
      <c r="NJ65" s="881">
        <f t="shared" si="125"/>
        <v>5.0625</v>
      </c>
      <c r="NK65" s="881">
        <f t="shared" si="125"/>
        <v>5.0625</v>
      </c>
      <c r="NL65" s="881">
        <f t="shared" si="125"/>
        <v>5.0625</v>
      </c>
      <c r="NM65" s="881">
        <f t="shared" si="125"/>
        <v>5.0625</v>
      </c>
      <c r="NN65" s="881">
        <f t="shared" si="125"/>
        <v>5.0625</v>
      </c>
      <c r="NO65" s="881">
        <f t="shared" si="125"/>
        <v>5.0625</v>
      </c>
      <c r="NP65" s="881">
        <f t="shared" si="125"/>
        <v>5.0625</v>
      </c>
      <c r="NQ65" s="881">
        <f t="shared" si="125"/>
        <v>5.0625</v>
      </c>
      <c r="NR65" s="881">
        <f t="shared" si="125"/>
        <v>5.0625</v>
      </c>
      <c r="NS65" s="881">
        <f t="shared" si="125"/>
        <v>5.25</v>
      </c>
      <c r="NT65" s="881">
        <f t="shared" si="125"/>
        <v>5.25</v>
      </c>
      <c r="NU65" s="881">
        <f t="shared" si="125"/>
        <v>5.4375</v>
      </c>
      <c r="NV65" s="881">
        <f t="shared" si="125"/>
        <v>5.625</v>
      </c>
      <c r="NW65" s="881">
        <f t="shared" si="125"/>
        <v>5.625</v>
      </c>
      <c r="NX65" s="881">
        <f t="shared" si="125"/>
        <v>6</v>
      </c>
      <c r="NY65" s="881">
        <f t="shared" si="125"/>
        <v>6</v>
      </c>
      <c r="NZ65" s="881">
        <f t="shared" si="125"/>
        <v>6</v>
      </c>
      <c r="OA65" s="881">
        <f t="shared" si="125"/>
        <v>6.375</v>
      </c>
      <c r="OB65" s="881">
        <f t="shared" si="125"/>
        <v>6.75</v>
      </c>
      <c r="OC65" s="881">
        <f t="shared" si="125"/>
        <v>6.75</v>
      </c>
      <c r="OD65" s="881">
        <f t="shared" si="125"/>
        <v>6.75</v>
      </c>
      <c r="OE65" s="881">
        <f t="shared" si="125"/>
        <v>6.75</v>
      </c>
      <c r="OF65" s="881">
        <f t="shared" ref="OF65:QQ65" si="126">OF64-MIN($G65,(OF64-$F65)/4)</f>
        <v>7.75</v>
      </c>
      <c r="OG65" s="881">
        <f t="shared" si="126"/>
        <v>7.75</v>
      </c>
      <c r="OH65" s="881">
        <f t="shared" si="126"/>
        <v>7.75</v>
      </c>
      <c r="OI65" s="881">
        <f t="shared" si="126"/>
        <v>7.3125</v>
      </c>
      <c r="OJ65" s="881">
        <f t="shared" si="126"/>
        <v>7.3125</v>
      </c>
      <c r="OK65" s="881">
        <f t="shared" si="126"/>
        <v>7.3125</v>
      </c>
      <c r="OL65" s="881">
        <f t="shared" si="126"/>
        <v>7.3125</v>
      </c>
      <c r="OM65" s="881">
        <f t="shared" si="126"/>
        <v>7.3125</v>
      </c>
      <c r="ON65" s="881">
        <f t="shared" si="126"/>
        <v>6.75</v>
      </c>
      <c r="OO65" s="881">
        <f t="shared" si="126"/>
        <v>6.5625</v>
      </c>
      <c r="OP65" s="881">
        <f t="shared" si="126"/>
        <v>6.375</v>
      </c>
      <c r="OQ65" s="881">
        <f t="shared" si="126"/>
        <v>6</v>
      </c>
      <c r="OR65" s="881">
        <f t="shared" si="126"/>
        <v>6</v>
      </c>
      <c r="OS65" s="881">
        <f t="shared" si="126"/>
        <v>6</v>
      </c>
      <c r="OT65" s="881">
        <f t="shared" si="126"/>
        <v>6</v>
      </c>
      <c r="OU65" s="881">
        <f t="shared" si="126"/>
        <v>6</v>
      </c>
      <c r="OV65" s="881">
        <f t="shared" si="126"/>
        <v>9.5</v>
      </c>
      <c r="OW65" s="881">
        <f t="shared" si="126"/>
        <v>9.5</v>
      </c>
      <c r="OX65" s="881">
        <f t="shared" si="126"/>
        <v>9.5</v>
      </c>
      <c r="OY65" s="881">
        <f t="shared" si="126"/>
        <v>9.5</v>
      </c>
      <c r="OZ65" s="881">
        <f t="shared" si="126"/>
        <v>6.75</v>
      </c>
      <c r="PA65" s="881">
        <f t="shared" si="126"/>
        <v>6.75</v>
      </c>
      <c r="PB65" s="881">
        <f t="shared" si="126"/>
        <v>6.75</v>
      </c>
      <c r="PC65" s="881">
        <f t="shared" si="126"/>
        <v>5.625</v>
      </c>
      <c r="PD65" s="881">
        <f t="shared" si="126"/>
        <v>5.625</v>
      </c>
      <c r="PE65" s="881">
        <f t="shared" si="126"/>
        <v>5.625</v>
      </c>
      <c r="PF65" s="881">
        <f t="shared" si="126"/>
        <v>6</v>
      </c>
      <c r="PG65" s="881">
        <f t="shared" si="126"/>
        <v>5.625</v>
      </c>
      <c r="PH65" s="881">
        <f t="shared" si="126"/>
        <v>5.0625</v>
      </c>
      <c r="PI65" s="881">
        <f t="shared" si="126"/>
        <v>5.0625</v>
      </c>
      <c r="PJ65" s="881">
        <f t="shared" si="126"/>
        <v>5.0625</v>
      </c>
      <c r="PK65" s="881">
        <f t="shared" si="126"/>
        <v>5.0625</v>
      </c>
      <c r="PL65" s="881">
        <f t="shared" si="126"/>
        <v>5.0625</v>
      </c>
      <c r="PM65" s="881">
        <f t="shared" si="126"/>
        <v>5.0625</v>
      </c>
      <c r="PN65" s="881">
        <f t="shared" si="126"/>
        <v>5.0625</v>
      </c>
      <c r="PO65" s="881">
        <f t="shared" si="126"/>
        <v>5.0625</v>
      </c>
      <c r="PP65" s="881">
        <f t="shared" si="126"/>
        <v>5.0625</v>
      </c>
      <c r="PQ65" s="881">
        <f t="shared" si="126"/>
        <v>5.0625</v>
      </c>
      <c r="PR65" s="881">
        <f t="shared" si="126"/>
        <v>5.0625</v>
      </c>
      <c r="PS65" s="881">
        <f t="shared" si="126"/>
        <v>5.25</v>
      </c>
      <c r="PT65" s="881">
        <f t="shared" si="126"/>
        <v>5.25</v>
      </c>
      <c r="PU65" s="881">
        <f t="shared" si="126"/>
        <v>5.4375</v>
      </c>
      <c r="PV65" s="881">
        <f t="shared" si="126"/>
        <v>5.625</v>
      </c>
      <c r="PW65" s="881">
        <f t="shared" si="126"/>
        <v>5.625</v>
      </c>
      <c r="PX65" s="881">
        <f t="shared" si="126"/>
        <v>6</v>
      </c>
      <c r="PY65" s="881">
        <f t="shared" si="126"/>
        <v>6</v>
      </c>
      <c r="PZ65" s="881">
        <f t="shared" si="126"/>
        <v>6</v>
      </c>
      <c r="QA65" s="881">
        <f t="shared" si="126"/>
        <v>6.375</v>
      </c>
      <c r="QB65" s="881">
        <f t="shared" si="126"/>
        <v>6.75</v>
      </c>
      <c r="QC65" s="881">
        <f t="shared" si="126"/>
        <v>6.75</v>
      </c>
      <c r="QD65" s="881">
        <f t="shared" si="126"/>
        <v>6.75</v>
      </c>
      <c r="QE65" s="881">
        <f t="shared" si="126"/>
        <v>6.75</v>
      </c>
      <c r="QF65" s="881">
        <f t="shared" si="126"/>
        <v>7.75</v>
      </c>
      <c r="QG65" s="881">
        <f t="shared" si="126"/>
        <v>7.75</v>
      </c>
      <c r="QH65" s="881">
        <f t="shared" si="126"/>
        <v>7.75</v>
      </c>
      <c r="QI65" s="881">
        <f t="shared" si="126"/>
        <v>7.3125</v>
      </c>
      <c r="QJ65" s="881">
        <f t="shared" si="126"/>
        <v>7.3125</v>
      </c>
      <c r="QK65" s="881">
        <f t="shared" si="126"/>
        <v>7.3125</v>
      </c>
      <c r="QL65" s="881">
        <f t="shared" si="126"/>
        <v>7.3125</v>
      </c>
      <c r="QM65" s="881">
        <f t="shared" si="126"/>
        <v>7.3125</v>
      </c>
      <c r="QN65" s="881">
        <f t="shared" si="126"/>
        <v>6.75</v>
      </c>
      <c r="QO65" s="881">
        <f t="shared" si="126"/>
        <v>6.5625</v>
      </c>
      <c r="QP65" s="881">
        <f t="shared" si="126"/>
        <v>6.375</v>
      </c>
      <c r="QQ65" s="881">
        <f t="shared" si="126"/>
        <v>6</v>
      </c>
      <c r="QR65" s="881">
        <f t="shared" ref="QR65:SJ65" si="127">QR64-MIN($G65,(QR64-$F65)/4)</f>
        <v>6</v>
      </c>
      <c r="QS65" s="881">
        <f t="shared" si="127"/>
        <v>6</v>
      </c>
      <c r="QT65" s="881">
        <f t="shared" si="127"/>
        <v>6</v>
      </c>
      <c r="QU65" s="881">
        <f t="shared" si="127"/>
        <v>6</v>
      </c>
      <c r="QV65" s="881">
        <f t="shared" si="127"/>
        <v>9.5</v>
      </c>
      <c r="QW65" s="881">
        <f t="shared" si="127"/>
        <v>9.5</v>
      </c>
      <c r="QX65" s="881">
        <f t="shared" si="127"/>
        <v>9.5</v>
      </c>
      <c r="QY65" s="881">
        <f t="shared" si="127"/>
        <v>9.5</v>
      </c>
      <c r="QZ65" s="881">
        <f t="shared" si="127"/>
        <v>6.75</v>
      </c>
      <c r="RA65" s="881">
        <f t="shared" si="127"/>
        <v>6.75</v>
      </c>
      <c r="RB65" s="881">
        <f t="shared" si="127"/>
        <v>6.75</v>
      </c>
      <c r="RC65" s="881">
        <f t="shared" si="127"/>
        <v>5.625</v>
      </c>
      <c r="RD65" s="881">
        <f t="shared" si="127"/>
        <v>5.625</v>
      </c>
      <c r="RE65" s="881">
        <f t="shared" si="127"/>
        <v>5.625</v>
      </c>
      <c r="RF65" s="881">
        <f t="shared" si="127"/>
        <v>6</v>
      </c>
      <c r="RG65" s="881">
        <f t="shared" si="127"/>
        <v>5.625</v>
      </c>
      <c r="RH65" s="881">
        <f t="shared" si="127"/>
        <v>5.0625</v>
      </c>
      <c r="RI65" s="881">
        <f t="shared" si="127"/>
        <v>5.0625</v>
      </c>
      <c r="RJ65" s="881">
        <f t="shared" si="127"/>
        <v>5.0625</v>
      </c>
      <c r="RK65" s="881">
        <f t="shared" si="127"/>
        <v>5.0625</v>
      </c>
      <c r="RL65" s="881">
        <f t="shared" si="127"/>
        <v>5.0625</v>
      </c>
      <c r="RM65" s="881">
        <f t="shared" si="127"/>
        <v>5.0625</v>
      </c>
      <c r="RN65" s="881">
        <f t="shared" si="127"/>
        <v>5.0625</v>
      </c>
      <c r="RO65" s="881">
        <f t="shared" si="127"/>
        <v>5.0625</v>
      </c>
      <c r="RP65" s="881">
        <f t="shared" si="127"/>
        <v>5.0625</v>
      </c>
      <c r="RQ65" s="881">
        <f t="shared" si="127"/>
        <v>5.0625</v>
      </c>
      <c r="RR65" s="881">
        <f t="shared" si="127"/>
        <v>5.0625</v>
      </c>
      <c r="RS65" s="881">
        <f t="shared" si="127"/>
        <v>5.25</v>
      </c>
      <c r="RT65" s="881">
        <f t="shared" si="127"/>
        <v>5.25</v>
      </c>
      <c r="RU65" s="881">
        <f t="shared" si="127"/>
        <v>5.4375</v>
      </c>
      <c r="RV65" s="881">
        <f t="shared" si="127"/>
        <v>5.625</v>
      </c>
      <c r="RW65" s="881">
        <f t="shared" si="127"/>
        <v>5.625</v>
      </c>
      <c r="RX65" s="881">
        <f t="shared" si="127"/>
        <v>6</v>
      </c>
      <c r="RY65" s="881">
        <f t="shared" si="127"/>
        <v>6</v>
      </c>
      <c r="RZ65" s="881">
        <f t="shared" si="127"/>
        <v>6</v>
      </c>
      <c r="SA65" s="881">
        <f t="shared" si="127"/>
        <v>6.375</v>
      </c>
      <c r="SB65" s="881">
        <f t="shared" si="127"/>
        <v>6.75</v>
      </c>
      <c r="SC65" s="881">
        <f t="shared" si="127"/>
        <v>6.75</v>
      </c>
      <c r="SD65" s="881">
        <f t="shared" si="127"/>
        <v>6.75</v>
      </c>
      <c r="SE65" s="881">
        <f t="shared" si="127"/>
        <v>6.75</v>
      </c>
      <c r="SF65" s="881">
        <f t="shared" si="127"/>
        <v>7.75</v>
      </c>
      <c r="SG65" s="881">
        <f t="shared" si="127"/>
        <v>7.75</v>
      </c>
      <c r="SH65" s="881">
        <f t="shared" si="127"/>
        <v>7.75</v>
      </c>
      <c r="SI65" s="881">
        <f t="shared" si="127"/>
        <v>7.3125</v>
      </c>
      <c r="SJ65" s="881">
        <f t="shared" si="127"/>
        <v>7.3125</v>
      </c>
      <c r="SK65" s="267">
        <f>SJ65</f>
        <v>7.3125</v>
      </c>
      <c r="SL65" s="254"/>
      <c r="SM65" s="242"/>
      <c r="SN65" s="242"/>
      <c r="SO65" s="242"/>
    </row>
    <row r="66" spans="1:509" outlineLevel="3" x14ac:dyDescent="0.35">
      <c r="A66" s="242"/>
      <c r="B66" s="251"/>
      <c r="C66" s="438">
        <f t="shared" si="33"/>
        <v>4</v>
      </c>
      <c r="D66" s="267"/>
      <c r="E66" s="316"/>
      <c r="F66" s="322">
        <f t="shared" si="119"/>
        <v>13</v>
      </c>
      <c r="G66" s="322">
        <f t="shared" si="50"/>
        <v>2.5</v>
      </c>
      <c r="H66" s="267"/>
      <c r="I66" s="455"/>
      <c r="J66" s="456" t="s">
        <v>174</v>
      </c>
      <c r="K66" s="457"/>
      <c r="L66" s="882">
        <f t="shared" ref="L66:BW66" si="128">L64+MIN($G66,($F66-L64)/4)</f>
        <v>8.5</v>
      </c>
      <c r="M66" s="882">
        <f t="shared" si="128"/>
        <v>8.5</v>
      </c>
      <c r="N66" s="882">
        <f t="shared" si="128"/>
        <v>8.5</v>
      </c>
      <c r="O66" s="882">
        <f t="shared" si="128"/>
        <v>8.5</v>
      </c>
      <c r="P66" s="882">
        <f t="shared" si="128"/>
        <v>8.5</v>
      </c>
      <c r="Q66" s="882">
        <f t="shared" si="128"/>
        <v>8.5</v>
      </c>
      <c r="R66" s="882">
        <f t="shared" si="128"/>
        <v>8.5</v>
      </c>
      <c r="S66" s="882">
        <f t="shared" si="128"/>
        <v>8.5</v>
      </c>
      <c r="T66" s="882">
        <f t="shared" si="128"/>
        <v>8.5</v>
      </c>
      <c r="U66" s="882">
        <f t="shared" si="128"/>
        <v>8.5</v>
      </c>
      <c r="V66" s="882">
        <f t="shared" si="128"/>
        <v>8.5</v>
      </c>
      <c r="W66" s="882">
        <f t="shared" si="128"/>
        <v>8.5</v>
      </c>
      <c r="X66" s="882">
        <f t="shared" si="128"/>
        <v>7.75</v>
      </c>
      <c r="Y66" s="882">
        <f t="shared" si="128"/>
        <v>7.75</v>
      </c>
      <c r="Z66" s="882">
        <f t="shared" si="128"/>
        <v>7.75</v>
      </c>
      <c r="AA66" s="882">
        <f t="shared" si="128"/>
        <v>7.75</v>
      </c>
      <c r="AB66" s="882">
        <f t="shared" si="128"/>
        <v>7.5625</v>
      </c>
      <c r="AC66" s="882">
        <f t="shared" si="128"/>
        <v>7.5625</v>
      </c>
      <c r="AD66" s="882">
        <f t="shared" si="128"/>
        <v>6.625</v>
      </c>
      <c r="AE66" s="882">
        <f t="shared" si="128"/>
        <v>6.625</v>
      </c>
      <c r="AF66" s="882">
        <f t="shared" si="128"/>
        <v>7</v>
      </c>
      <c r="AG66" s="882">
        <f t="shared" si="128"/>
        <v>7</v>
      </c>
      <c r="AH66" s="882">
        <f t="shared" si="128"/>
        <v>7</v>
      </c>
      <c r="AI66" s="882">
        <f t="shared" si="128"/>
        <v>7.0749999999999993</v>
      </c>
      <c r="AJ66" s="882">
        <f t="shared" si="128"/>
        <v>7.0749999999999993</v>
      </c>
      <c r="AK66" s="882">
        <f t="shared" si="128"/>
        <v>7.0749999999999993</v>
      </c>
      <c r="AL66" s="882">
        <f t="shared" si="128"/>
        <v>7.0749999999999993</v>
      </c>
      <c r="AM66" s="882">
        <f t="shared" si="128"/>
        <v>7.0749999999999993</v>
      </c>
      <c r="AN66" s="882">
        <f t="shared" si="128"/>
        <v>9.625</v>
      </c>
      <c r="AO66" s="882">
        <f t="shared" si="128"/>
        <v>9.625</v>
      </c>
      <c r="AP66" s="882">
        <f t="shared" si="128"/>
        <v>9.625</v>
      </c>
      <c r="AQ66" s="882">
        <f t="shared" si="128"/>
        <v>9.625</v>
      </c>
      <c r="AR66" s="882">
        <f t="shared" si="128"/>
        <v>9.625</v>
      </c>
      <c r="AS66" s="882">
        <f t="shared" si="128"/>
        <v>9.625</v>
      </c>
      <c r="AT66" s="882">
        <f t="shared" si="128"/>
        <v>9.625</v>
      </c>
      <c r="AU66" s="882">
        <f t="shared" si="128"/>
        <v>9.625</v>
      </c>
      <c r="AV66" s="882">
        <f t="shared" si="128"/>
        <v>11.5</v>
      </c>
      <c r="AW66" s="882">
        <f t="shared" si="128"/>
        <v>11.5</v>
      </c>
      <c r="AX66" s="882">
        <f t="shared" si="128"/>
        <v>11.5</v>
      </c>
      <c r="AY66" s="882">
        <f t="shared" si="128"/>
        <v>11.5</v>
      </c>
      <c r="AZ66" s="882">
        <f t="shared" si="128"/>
        <v>9.625</v>
      </c>
      <c r="BA66" s="882">
        <f t="shared" si="128"/>
        <v>9.625</v>
      </c>
      <c r="BB66" s="882">
        <f t="shared" si="128"/>
        <v>9.625</v>
      </c>
      <c r="BC66" s="882">
        <f t="shared" si="128"/>
        <v>9.4375</v>
      </c>
      <c r="BD66" s="882">
        <f t="shared" si="128"/>
        <v>9.25</v>
      </c>
      <c r="BE66" s="882">
        <f t="shared" si="128"/>
        <v>9.0625</v>
      </c>
      <c r="BF66" s="882">
        <f t="shared" si="128"/>
        <v>8.875</v>
      </c>
      <c r="BG66" s="882">
        <f t="shared" si="128"/>
        <v>8.6875</v>
      </c>
      <c r="BH66" s="882">
        <f t="shared" si="128"/>
        <v>8.6875</v>
      </c>
      <c r="BI66" s="882">
        <f t="shared" si="128"/>
        <v>8.6875</v>
      </c>
      <c r="BJ66" s="882">
        <f t="shared" si="128"/>
        <v>8.5</v>
      </c>
      <c r="BK66" s="882">
        <f t="shared" si="128"/>
        <v>8.5</v>
      </c>
      <c r="BL66" s="882">
        <f t="shared" si="128"/>
        <v>8.5</v>
      </c>
      <c r="BM66" s="882">
        <f t="shared" si="128"/>
        <v>8.5</v>
      </c>
      <c r="BN66" s="882">
        <f t="shared" si="128"/>
        <v>8.5</v>
      </c>
      <c r="BO66" s="882">
        <f t="shared" si="128"/>
        <v>8.5</v>
      </c>
      <c r="BP66" s="882">
        <f t="shared" si="128"/>
        <v>8.5</v>
      </c>
      <c r="BQ66" s="882">
        <f t="shared" si="128"/>
        <v>8.5</v>
      </c>
      <c r="BR66" s="882">
        <f t="shared" si="128"/>
        <v>8.5</v>
      </c>
      <c r="BS66" s="882">
        <f t="shared" si="128"/>
        <v>8.5</v>
      </c>
      <c r="BT66" s="882">
        <f t="shared" si="128"/>
        <v>8.5</v>
      </c>
      <c r="BU66" s="882">
        <f t="shared" si="128"/>
        <v>8.5</v>
      </c>
      <c r="BV66" s="882">
        <f t="shared" si="128"/>
        <v>8.5</v>
      </c>
      <c r="BW66" s="882">
        <f t="shared" si="128"/>
        <v>8.5</v>
      </c>
      <c r="BX66" s="882">
        <f t="shared" ref="BX66:EI66" si="129">BX64+MIN($G66,($F66-BX64)/4)</f>
        <v>8.125</v>
      </c>
      <c r="BY66" s="882">
        <f t="shared" si="129"/>
        <v>7.9375</v>
      </c>
      <c r="BZ66" s="882">
        <f t="shared" si="129"/>
        <v>7.75</v>
      </c>
      <c r="CA66" s="882">
        <f t="shared" si="129"/>
        <v>7.75</v>
      </c>
      <c r="CB66" s="882">
        <f t="shared" si="129"/>
        <v>7.5625</v>
      </c>
      <c r="CC66" s="882">
        <f t="shared" si="129"/>
        <v>9.25</v>
      </c>
      <c r="CD66" s="882">
        <f t="shared" si="129"/>
        <v>7.375</v>
      </c>
      <c r="CE66" s="882">
        <f t="shared" si="129"/>
        <v>7.375</v>
      </c>
      <c r="CF66" s="882">
        <f t="shared" si="129"/>
        <v>7.1875</v>
      </c>
      <c r="CG66" s="882">
        <f t="shared" si="129"/>
        <v>7.1875</v>
      </c>
      <c r="CH66" s="882">
        <f t="shared" si="129"/>
        <v>7.1875</v>
      </c>
      <c r="CI66" s="882">
        <f t="shared" si="129"/>
        <v>7.0749999999999993</v>
      </c>
      <c r="CJ66" s="882">
        <f t="shared" si="129"/>
        <v>7.0749999999999993</v>
      </c>
      <c r="CK66" s="882">
        <f t="shared" si="129"/>
        <v>7.0749999999999993</v>
      </c>
      <c r="CL66" s="882">
        <f t="shared" si="129"/>
        <v>7.0749999999999993</v>
      </c>
      <c r="CM66" s="882">
        <f t="shared" si="129"/>
        <v>7.0749999999999993</v>
      </c>
      <c r="CN66" s="882">
        <f t="shared" si="129"/>
        <v>8.5</v>
      </c>
      <c r="CO66" s="882">
        <f t="shared" si="129"/>
        <v>8.5</v>
      </c>
      <c r="CP66" s="882">
        <f t="shared" si="129"/>
        <v>8.5</v>
      </c>
      <c r="CQ66" s="882">
        <f t="shared" si="129"/>
        <v>8.5</v>
      </c>
      <c r="CR66" s="882">
        <f t="shared" si="129"/>
        <v>8.5</v>
      </c>
      <c r="CS66" s="882">
        <f t="shared" si="129"/>
        <v>8.5</v>
      </c>
      <c r="CT66" s="882">
        <f t="shared" si="129"/>
        <v>8.5</v>
      </c>
      <c r="CU66" s="882">
        <f t="shared" si="129"/>
        <v>8.5</v>
      </c>
      <c r="CV66" s="882">
        <f t="shared" si="129"/>
        <v>11.5</v>
      </c>
      <c r="CW66" s="882">
        <f t="shared" si="129"/>
        <v>11.5</v>
      </c>
      <c r="CX66" s="882">
        <f t="shared" si="129"/>
        <v>11.5</v>
      </c>
      <c r="CY66" s="882">
        <f t="shared" si="129"/>
        <v>11.5</v>
      </c>
      <c r="CZ66" s="882">
        <f t="shared" si="129"/>
        <v>9.25</v>
      </c>
      <c r="DA66" s="882">
        <f t="shared" si="129"/>
        <v>9.25</v>
      </c>
      <c r="DB66" s="882">
        <f t="shared" si="129"/>
        <v>9.25</v>
      </c>
      <c r="DC66" s="882">
        <f t="shared" si="129"/>
        <v>8.125</v>
      </c>
      <c r="DD66" s="882">
        <f t="shared" si="129"/>
        <v>8.125</v>
      </c>
      <c r="DE66" s="882">
        <f t="shared" si="129"/>
        <v>8.125</v>
      </c>
      <c r="DF66" s="882">
        <f t="shared" si="129"/>
        <v>8.125</v>
      </c>
      <c r="DG66" s="882">
        <f t="shared" si="129"/>
        <v>8.125</v>
      </c>
      <c r="DH66" s="882">
        <f t="shared" si="129"/>
        <v>7.75</v>
      </c>
      <c r="DI66" s="882">
        <f t="shared" si="129"/>
        <v>7.5625</v>
      </c>
      <c r="DJ66" s="882">
        <f t="shared" si="129"/>
        <v>7.5625</v>
      </c>
      <c r="DK66" s="882">
        <f t="shared" si="129"/>
        <v>7.5625</v>
      </c>
      <c r="DL66" s="882">
        <f t="shared" si="129"/>
        <v>7.5625</v>
      </c>
      <c r="DM66" s="882">
        <f t="shared" si="129"/>
        <v>7.5625</v>
      </c>
      <c r="DN66" s="882">
        <f t="shared" si="129"/>
        <v>7.5625</v>
      </c>
      <c r="DO66" s="882">
        <f t="shared" si="129"/>
        <v>7.5625</v>
      </c>
      <c r="DP66" s="882">
        <f t="shared" si="129"/>
        <v>7.5625</v>
      </c>
      <c r="DQ66" s="882">
        <f t="shared" si="129"/>
        <v>7.5625</v>
      </c>
      <c r="DR66" s="882">
        <f t="shared" si="129"/>
        <v>7.5625</v>
      </c>
      <c r="DS66" s="882">
        <f t="shared" si="129"/>
        <v>7.5625</v>
      </c>
      <c r="DT66" s="882">
        <f t="shared" si="129"/>
        <v>7.5625</v>
      </c>
      <c r="DU66" s="882">
        <f t="shared" si="129"/>
        <v>7.75</v>
      </c>
      <c r="DV66" s="882">
        <f t="shared" si="129"/>
        <v>7.9375</v>
      </c>
      <c r="DW66" s="882">
        <f t="shared" si="129"/>
        <v>7.9375</v>
      </c>
      <c r="DX66" s="882">
        <f t="shared" si="129"/>
        <v>8.125</v>
      </c>
      <c r="DY66" s="882">
        <f t="shared" si="129"/>
        <v>8.125</v>
      </c>
      <c r="DZ66" s="882">
        <f t="shared" si="129"/>
        <v>8.125</v>
      </c>
      <c r="EA66" s="882">
        <f t="shared" si="129"/>
        <v>8.5</v>
      </c>
      <c r="EB66" s="882">
        <f t="shared" si="129"/>
        <v>9.25</v>
      </c>
      <c r="EC66" s="882">
        <f t="shared" si="129"/>
        <v>9.25</v>
      </c>
      <c r="ED66" s="882">
        <f t="shared" si="129"/>
        <v>9.25</v>
      </c>
      <c r="EE66" s="882">
        <f t="shared" si="129"/>
        <v>9.25</v>
      </c>
      <c r="EF66" s="882">
        <f t="shared" si="129"/>
        <v>10.1875</v>
      </c>
      <c r="EG66" s="882">
        <f t="shared" si="129"/>
        <v>10.1875</v>
      </c>
      <c r="EH66" s="882">
        <f t="shared" si="129"/>
        <v>10.1875</v>
      </c>
      <c r="EI66" s="882">
        <f t="shared" si="129"/>
        <v>9.8125</v>
      </c>
      <c r="EJ66" s="882">
        <f t="shared" ref="EJ66:GU66" si="130">EJ64+MIN($G66,($F66-EJ64)/4)</f>
        <v>9.8125</v>
      </c>
      <c r="EK66" s="882">
        <f t="shared" si="130"/>
        <v>9.8125</v>
      </c>
      <c r="EL66" s="882">
        <f t="shared" si="130"/>
        <v>9.8125</v>
      </c>
      <c r="EM66" s="882">
        <f t="shared" si="130"/>
        <v>9.8125</v>
      </c>
      <c r="EN66" s="882">
        <f t="shared" si="130"/>
        <v>9.25</v>
      </c>
      <c r="EO66" s="882">
        <f t="shared" si="130"/>
        <v>9.0625</v>
      </c>
      <c r="EP66" s="882">
        <f t="shared" si="130"/>
        <v>8.875</v>
      </c>
      <c r="EQ66" s="882">
        <f t="shared" si="130"/>
        <v>8.5</v>
      </c>
      <c r="ER66" s="882">
        <f t="shared" si="130"/>
        <v>8.5</v>
      </c>
      <c r="ES66" s="882">
        <f t="shared" si="130"/>
        <v>8.5</v>
      </c>
      <c r="ET66" s="882">
        <f t="shared" si="130"/>
        <v>8.5</v>
      </c>
      <c r="EU66" s="882">
        <f t="shared" si="130"/>
        <v>8.5</v>
      </c>
      <c r="EV66" s="882">
        <f t="shared" si="130"/>
        <v>11.5</v>
      </c>
      <c r="EW66" s="882">
        <f t="shared" si="130"/>
        <v>11.5</v>
      </c>
      <c r="EX66" s="882">
        <f t="shared" si="130"/>
        <v>11.5</v>
      </c>
      <c r="EY66" s="882">
        <f t="shared" si="130"/>
        <v>11.5</v>
      </c>
      <c r="EZ66" s="882">
        <f t="shared" si="130"/>
        <v>9.25</v>
      </c>
      <c r="FA66" s="882">
        <f t="shared" si="130"/>
        <v>9.25</v>
      </c>
      <c r="FB66" s="882">
        <f t="shared" si="130"/>
        <v>9.25</v>
      </c>
      <c r="FC66" s="882">
        <f t="shared" si="130"/>
        <v>8.125</v>
      </c>
      <c r="FD66" s="882">
        <f t="shared" si="130"/>
        <v>8.125</v>
      </c>
      <c r="FE66" s="882">
        <f t="shared" si="130"/>
        <v>8.125</v>
      </c>
      <c r="FF66" s="882">
        <f t="shared" si="130"/>
        <v>8.5</v>
      </c>
      <c r="FG66" s="882">
        <f t="shared" si="130"/>
        <v>8.125</v>
      </c>
      <c r="FH66" s="882">
        <f t="shared" si="130"/>
        <v>7.5625</v>
      </c>
      <c r="FI66" s="882">
        <f t="shared" si="130"/>
        <v>7.5625</v>
      </c>
      <c r="FJ66" s="882">
        <f t="shared" si="130"/>
        <v>7.5625</v>
      </c>
      <c r="FK66" s="882">
        <f t="shared" si="130"/>
        <v>7.5625</v>
      </c>
      <c r="FL66" s="882">
        <f t="shared" si="130"/>
        <v>7.5625</v>
      </c>
      <c r="FM66" s="882">
        <f t="shared" si="130"/>
        <v>7.5625</v>
      </c>
      <c r="FN66" s="882">
        <f t="shared" si="130"/>
        <v>7.5625</v>
      </c>
      <c r="FO66" s="882">
        <f t="shared" si="130"/>
        <v>7.5625</v>
      </c>
      <c r="FP66" s="882">
        <f t="shared" si="130"/>
        <v>7.5625</v>
      </c>
      <c r="FQ66" s="882">
        <f t="shared" si="130"/>
        <v>7.5625</v>
      </c>
      <c r="FR66" s="882">
        <f t="shared" si="130"/>
        <v>7.5625</v>
      </c>
      <c r="FS66" s="882">
        <f t="shared" si="130"/>
        <v>7.75</v>
      </c>
      <c r="FT66" s="882">
        <f t="shared" si="130"/>
        <v>7.75</v>
      </c>
      <c r="FU66" s="882">
        <f t="shared" si="130"/>
        <v>7.9375</v>
      </c>
      <c r="FV66" s="882">
        <f t="shared" si="130"/>
        <v>8.125</v>
      </c>
      <c r="FW66" s="882">
        <f t="shared" si="130"/>
        <v>8.125</v>
      </c>
      <c r="FX66" s="882">
        <f t="shared" si="130"/>
        <v>8.5</v>
      </c>
      <c r="FY66" s="882">
        <f t="shared" si="130"/>
        <v>8.5</v>
      </c>
      <c r="FZ66" s="882">
        <f t="shared" si="130"/>
        <v>8.5</v>
      </c>
      <c r="GA66" s="882">
        <f t="shared" si="130"/>
        <v>8.875</v>
      </c>
      <c r="GB66" s="882">
        <f t="shared" si="130"/>
        <v>9.25</v>
      </c>
      <c r="GC66" s="882">
        <f t="shared" si="130"/>
        <v>9.25</v>
      </c>
      <c r="GD66" s="882">
        <f t="shared" si="130"/>
        <v>9.25</v>
      </c>
      <c r="GE66" s="882">
        <f t="shared" si="130"/>
        <v>9.25</v>
      </c>
      <c r="GF66" s="882">
        <f t="shared" si="130"/>
        <v>10.1875</v>
      </c>
      <c r="GG66" s="882">
        <f t="shared" si="130"/>
        <v>10.1875</v>
      </c>
      <c r="GH66" s="882">
        <f t="shared" si="130"/>
        <v>10.1875</v>
      </c>
      <c r="GI66" s="882">
        <f t="shared" si="130"/>
        <v>9.8125</v>
      </c>
      <c r="GJ66" s="882">
        <f t="shared" si="130"/>
        <v>9.8125</v>
      </c>
      <c r="GK66" s="882">
        <f t="shared" si="130"/>
        <v>9.8125</v>
      </c>
      <c r="GL66" s="882">
        <f t="shared" si="130"/>
        <v>9.8125</v>
      </c>
      <c r="GM66" s="882">
        <f t="shared" si="130"/>
        <v>9.8125</v>
      </c>
      <c r="GN66" s="882">
        <f t="shared" si="130"/>
        <v>9.25</v>
      </c>
      <c r="GO66" s="882">
        <f t="shared" si="130"/>
        <v>9.0625</v>
      </c>
      <c r="GP66" s="882">
        <f t="shared" si="130"/>
        <v>8.875</v>
      </c>
      <c r="GQ66" s="882">
        <f t="shared" si="130"/>
        <v>8.5</v>
      </c>
      <c r="GR66" s="882">
        <f t="shared" si="130"/>
        <v>8.5</v>
      </c>
      <c r="GS66" s="882">
        <f t="shared" si="130"/>
        <v>8.5</v>
      </c>
      <c r="GT66" s="882">
        <f t="shared" si="130"/>
        <v>8.5</v>
      </c>
      <c r="GU66" s="882">
        <f t="shared" si="130"/>
        <v>8.5</v>
      </c>
      <c r="GV66" s="882">
        <f t="shared" ref="GV66:JG66" si="131">GV64+MIN($G66,($F66-GV64)/4)</f>
        <v>11.5</v>
      </c>
      <c r="GW66" s="882">
        <f t="shared" si="131"/>
        <v>11.5</v>
      </c>
      <c r="GX66" s="882">
        <f t="shared" si="131"/>
        <v>11.5</v>
      </c>
      <c r="GY66" s="882">
        <f t="shared" si="131"/>
        <v>11.5</v>
      </c>
      <c r="GZ66" s="882">
        <f t="shared" si="131"/>
        <v>9.25</v>
      </c>
      <c r="HA66" s="882">
        <f t="shared" si="131"/>
        <v>9.25</v>
      </c>
      <c r="HB66" s="882">
        <f t="shared" si="131"/>
        <v>9.25</v>
      </c>
      <c r="HC66" s="882">
        <f t="shared" si="131"/>
        <v>8.125</v>
      </c>
      <c r="HD66" s="882">
        <f t="shared" si="131"/>
        <v>8.125</v>
      </c>
      <c r="HE66" s="882">
        <f t="shared" si="131"/>
        <v>8.125</v>
      </c>
      <c r="HF66" s="882">
        <f t="shared" si="131"/>
        <v>8.5</v>
      </c>
      <c r="HG66" s="882">
        <f t="shared" si="131"/>
        <v>8.125</v>
      </c>
      <c r="HH66" s="882">
        <f t="shared" si="131"/>
        <v>7.5625</v>
      </c>
      <c r="HI66" s="882">
        <f t="shared" si="131"/>
        <v>7.5625</v>
      </c>
      <c r="HJ66" s="882">
        <f t="shared" si="131"/>
        <v>7.5625</v>
      </c>
      <c r="HK66" s="882">
        <f t="shared" si="131"/>
        <v>7.5625</v>
      </c>
      <c r="HL66" s="882">
        <f t="shared" si="131"/>
        <v>7.5625</v>
      </c>
      <c r="HM66" s="882">
        <f t="shared" si="131"/>
        <v>7.5625</v>
      </c>
      <c r="HN66" s="882">
        <f t="shared" si="131"/>
        <v>7.5625</v>
      </c>
      <c r="HO66" s="882">
        <f t="shared" si="131"/>
        <v>7.5625</v>
      </c>
      <c r="HP66" s="882">
        <f t="shared" si="131"/>
        <v>7.5625</v>
      </c>
      <c r="HQ66" s="882">
        <f t="shared" si="131"/>
        <v>7.5625</v>
      </c>
      <c r="HR66" s="882">
        <f t="shared" si="131"/>
        <v>7.5625</v>
      </c>
      <c r="HS66" s="882">
        <f t="shared" si="131"/>
        <v>7.75</v>
      </c>
      <c r="HT66" s="882">
        <f t="shared" si="131"/>
        <v>7.75</v>
      </c>
      <c r="HU66" s="882">
        <f t="shared" si="131"/>
        <v>7.9375</v>
      </c>
      <c r="HV66" s="882">
        <f t="shared" si="131"/>
        <v>8.125</v>
      </c>
      <c r="HW66" s="882">
        <f t="shared" si="131"/>
        <v>8.125</v>
      </c>
      <c r="HX66" s="882">
        <f t="shared" si="131"/>
        <v>8.5</v>
      </c>
      <c r="HY66" s="882">
        <f t="shared" si="131"/>
        <v>8.5</v>
      </c>
      <c r="HZ66" s="882">
        <f t="shared" si="131"/>
        <v>8.5</v>
      </c>
      <c r="IA66" s="882">
        <f t="shared" si="131"/>
        <v>8.875</v>
      </c>
      <c r="IB66" s="882">
        <f t="shared" si="131"/>
        <v>9.25</v>
      </c>
      <c r="IC66" s="882">
        <f t="shared" si="131"/>
        <v>9.25</v>
      </c>
      <c r="ID66" s="882">
        <f t="shared" si="131"/>
        <v>9.25</v>
      </c>
      <c r="IE66" s="882">
        <f t="shared" si="131"/>
        <v>9.25</v>
      </c>
      <c r="IF66" s="882">
        <f t="shared" si="131"/>
        <v>10.1875</v>
      </c>
      <c r="IG66" s="882">
        <f t="shared" si="131"/>
        <v>10.1875</v>
      </c>
      <c r="IH66" s="882">
        <f t="shared" si="131"/>
        <v>10.1875</v>
      </c>
      <c r="II66" s="882">
        <f t="shared" si="131"/>
        <v>9.8125</v>
      </c>
      <c r="IJ66" s="882">
        <f t="shared" si="131"/>
        <v>9.8125</v>
      </c>
      <c r="IK66" s="882">
        <f t="shared" si="131"/>
        <v>9.8125</v>
      </c>
      <c r="IL66" s="882">
        <f t="shared" si="131"/>
        <v>9.8125</v>
      </c>
      <c r="IM66" s="882">
        <f t="shared" si="131"/>
        <v>9.8125</v>
      </c>
      <c r="IN66" s="882">
        <f t="shared" si="131"/>
        <v>9.25</v>
      </c>
      <c r="IO66" s="882">
        <f t="shared" si="131"/>
        <v>9.0625</v>
      </c>
      <c r="IP66" s="882">
        <f t="shared" si="131"/>
        <v>8.875</v>
      </c>
      <c r="IQ66" s="882">
        <f t="shared" si="131"/>
        <v>8.5</v>
      </c>
      <c r="IR66" s="882">
        <f t="shared" si="131"/>
        <v>8.5</v>
      </c>
      <c r="IS66" s="882">
        <f t="shared" si="131"/>
        <v>8.5</v>
      </c>
      <c r="IT66" s="882">
        <f t="shared" si="131"/>
        <v>8.5</v>
      </c>
      <c r="IU66" s="882">
        <f t="shared" si="131"/>
        <v>8.5</v>
      </c>
      <c r="IV66" s="882">
        <f t="shared" si="131"/>
        <v>11.5</v>
      </c>
      <c r="IW66" s="882">
        <f t="shared" si="131"/>
        <v>11.5</v>
      </c>
      <c r="IX66" s="882">
        <f t="shared" si="131"/>
        <v>11.5</v>
      </c>
      <c r="IY66" s="882">
        <f t="shared" si="131"/>
        <v>11.5</v>
      </c>
      <c r="IZ66" s="882">
        <f t="shared" si="131"/>
        <v>9.25</v>
      </c>
      <c r="JA66" s="882">
        <f t="shared" si="131"/>
        <v>9.25</v>
      </c>
      <c r="JB66" s="882">
        <f t="shared" si="131"/>
        <v>9.25</v>
      </c>
      <c r="JC66" s="882">
        <f t="shared" si="131"/>
        <v>8.125</v>
      </c>
      <c r="JD66" s="882">
        <f t="shared" si="131"/>
        <v>8.125</v>
      </c>
      <c r="JE66" s="882">
        <f t="shared" si="131"/>
        <v>8.125</v>
      </c>
      <c r="JF66" s="882">
        <f t="shared" si="131"/>
        <v>8.5</v>
      </c>
      <c r="JG66" s="882">
        <f t="shared" si="131"/>
        <v>8.125</v>
      </c>
      <c r="JH66" s="882">
        <f t="shared" ref="JH66:LS66" si="132">JH64+MIN($G66,($F66-JH64)/4)</f>
        <v>7.5625</v>
      </c>
      <c r="JI66" s="882">
        <f t="shared" si="132"/>
        <v>7.5625</v>
      </c>
      <c r="JJ66" s="882">
        <f t="shared" si="132"/>
        <v>7.5625</v>
      </c>
      <c r="JK66" s="882">
        <f t="shared" si="132"/>
        <v>7.5625</v>
      </c>
      <c r="JL66" s="882">
        <f t="shared" si="132"/>
        <v>7.5625</v>
      </c>
      <c r="JM66" s="882">
        <f t="shared" si="132"/>
        <v>7.5625</v>
      </c>
      <c r="JN66" s="882">
        <f t="shared" si="132"/>
        <v>7.5625</v>
      </c>
      <c r="JO66" s="882">
        <f t="shared" si="132"/>
        <v>7.5625</v>
      </c>
      <c r="JP66" s="882">
        <f t="shared" si="132"/>
        <v>7.5625</v>
      </c>
      <c r="JQ66" s="882">
        <f t="shared" si="132"/>
        <v>7.5625</v>
      </c>
      <c r="JR66" s="882">
        <f t="shared" si="132"/>
        <v>7.5625</v>
      </c>
      <c r="JS66" s="882">
        <f t="shared" si="132"/>
        <v>7.75</v>
      </c>
      <c r="JT66" s="882">
        <f t="shared" si="132"/>
        <v>7.75</v>
      </c>
      <c r="JU66" s="882">
        <f t="shared" si="132"/>
        <v>7.9375</v>
      </c>
      <c r="JV66" s="882">
        <f t="shared" si="132"/>
        <v>8.125</v>
      </c>
      <c r="JW66" s="882">
        <f t="shared" si="132"/>
        <v>8.125</v>
      </c>
      <c r="JX66" s="882">
        <f t="shared" si="132"/>
        <v>8.5</v>
      </c>
      <c r="JY66" s="882">
        <f t="shared" si="132"/>
        <v>8.5</v>
      </c>
      <c r="JZ66" s="882">
        <f t="shared" si="132"/>
        <v>8.5</v>
      </c>
      <c r="KA66" s="882">
        <f t="shared" si="132"/>
        <v>8.875</v>
      </c>
      <c r="KB66" s="882">
        <f t="shared" si="132"/>
        <v>9.25</v>
      </c>
      <c r="KC66" s="882">
        <f t="shared" si="132"/>
        <v>9.25</v>
      </c>
      <c r="KD66" s="882">
        <f t="shared" si="132"/>
        <v>9.25</v>
      </c>
      <c r="KE66" s="882">
        <f t="shared" si="132"/>
        <v>9.25</v>
      </c>
      <c r="KF66" s="882">
        <f t="shared" si="132"/>
        <v>10.1875</v>
      </c>
      <c r="KG66" s="882">
        <f t="shared" si="132"/>
        <v>10.1875</v>
      </c>
      <c r="KH66" s="882">
        <f t="shared" si="132"/>
        <v>10.1875</v>
      </c>
      <c r="KI66" s="882">
        <f t="shared" si="132"/>
        <v>9.8125</v>
      </c>
      <c r="KJ66" s="882">
        <f t="shared" si="132"/>
        <v>9.8125</v>
      </c>
      <c r="KK66" s="882">
        <f t="shared" si="132"/>
        <v>9.8125</v>
      </c>
      <c r="KL66" s="882">
        <f t="shared" si="132"/>
        <v>9.8125</v>
      </c>
      <c r="KM66" s="882">
        <f t="shared" si="132"/>
        <v>9.8125</v>
      </c>
      <c r="KN66" s="882">
        <f t="shared" si="132"/>
        <v>9.25</v>
      </c>
      <c r="KO66" s="882">
        <f t="shared" si="132"/>
        <v>9.0625</v>
      </c>
      <c r="KP66" s="882">
        <f t="shared" si="132"/>
        <v>8.875</v>
      </c>
      <c r="KQ66" s="882">
        <f t="shared" si="132"/>
        <v>8.5</v>
      </c>
      <c r="KR66" s="882">
        <f t="shared" si="132"/>
        <v>8.5</v>
      </c>
      <c r="KS66" s="882">
        <f t="shared" si="132"/>
        <v>8.5</v>
      </c>
      <c r="KT66" s="882">
        <f t="shared" si="132"/>
        <v>8.5</v>
      </c>
      <c r="KU66" s="882">
        <f t="shared" si="132"/>
        <v>8.5</v>
      </c>
      <c r="KV66" s="882">
        <f t="shared" si="132"/>
        <v>11.5</v>
      </c>
      <c r="KW66" s="882">
        <f t="shared" si="132"/>
        <v>11.5</v>
      </c>
      <c r="KX66" s="882">
        <f t="shared" si="132"/>
        <v>11.5</v>
      </c>
      <c r="KY66" s="882">
        <f t="shared" si="132"/>
        <v>11.5</v>
      </c>
      <c r="KZ66" s="882">
        <f t="shared" si="132"/>
        <v>9.25</v>
      </c>
      <c r="LA66" s="882">
        <f t="shared" si="132"/>
        <v>9.25</v>
      </c>
      <c r="LB66" s="882">
        <f t="shared" si="132"/>
        <v>9.25</v>
      </c>
      <c r="LC66" s="882">
        <f t="shared" si="132"/>
        <v>8.125</v>
      </c>
      <c r="LD66" s="882">
        <f t="shared" si="132"/>
        <v>8.125</v>
      </c>
      <c r="LE66" s="882">
        <f t="shared" si="132"/>
        <v>8.125</v>
      </c>
      <c r="LF66" s="882">
        <f t="shared" si="132"/>
        <v>8.5</v>
      </c>
      <c r="LG66" s="882">
        <f t="shared" si="132"/>
        <v>8.125</v>
      </c>
      <c r="LH66" s="882">
        <f t="shared" si="132"/>
        <v>7.5625</v>
      </c>
      <c r="LI66" s="882">
        <f t="shared" si="132"/>
        <v>7.5625</v>
      </c>
      <c r="LJ66" s="882">
        <f t="shared" si="132"/>
        <v>7.5625</v>
      </c>
      <c r="LK66" s="882">
        <f t="shared" si="132"/>
        <v>7.5625</v>
      </c>
      <c r="LL66" s="882">
        <f t="shared" si="132"/>
        <v>7.5625</v>
      </c>
      <c r="LM66" s="882">
        <f t="shared" si="132"/>
        <v>7.5625</v>
      </c>
      <c r="LN66" s="882">
        <f t="shared" si="132"/>
        <v>7.5625</v>
      </c>
      <c r="LO66" s="882">
        <f t="shared" si="132"/>
        <v>7.5625</v>
      </c>
      <c r="LP66" s="882">
        <f t="shared" si="132"/>
        <v>7.5625</v>
      </c>
      <c r="LQ66" s="882">
        <f t="shared" si="132"/>
        <v>7.5625</v>
      </c>
      <c r="LR66" s="882">
        <f t="shared" si="132"/>
        <v>7.5625</v>
      </c>
      <c r="LS66" s="882">
        <f t="shared" si="132"/>
        <v>7.75</v>
      </c>
      <c r="LT66" s="882">
        <f t="shared" ref="LT66:OE66" si="133">LT64+MIN($G66,($F66-LT64)/4)</f>
        <v>7.75</v>
      </c>
      <c r="LU66" s="882">
        <f t="shared" si="133"/>
        <v>7.9375</v>
      </c>
      <c r="LV66" s="882">
        <f t="shared" si="133"/>
        <v>8.125</v>
      </c>
      <c r="LW66" s="882">
        <f t="shared" si="133"/>
        <v>8.125</v>
      </c>
      <c r="LX66" s="882">
        <f t="shared" si="133"/>
        <v>8.5</v>
      </c>
      <c r="LY66" s="882">
        <f t="shared" si="133"/>
        <v>8.5</v>
      </c>
      <c r="LZ66" s="882">
        <f t="shared" si="133"/>
        <v>8.5</v>
      </c>
      <c r="MA66" s="882">
        <f t="shared" si="133"/>
        <v>8.875</v>
      </c>
      <c r="MB66" s="882">
        <f t="shared" si="133"/>
        <v>9.25</v>
      </c>
      <c r="MC66" s="882">
        <f t="shared" si="133"/>
        <v>9.25</v>
      </c>
      <c r="MD66" s="882">
        <f t="shared" si="133"/>
        <v>9.25</v>
      </c>
      <c r="ME66" s="882">
        <f t="shared" si="133"/>
        <v>9.25</v>
      </c>
      <c r="MF66" s="882">
        <f t="shared" si="133"/>
        <v>10.1875</v>
      </c>
      <c r="MG66" s="882">
        <f t="shared" si="133"/>
        <v>10.1875</v>
      </c>
      <c r="MH66" s="882">
        <f t="shared" si="133"/>
        <v>10.1875</v>
      </c>
      <c r="MI66" s="882">
        <f t="shared" si="133"/>
        <v>9.8125</v>
      </c>
      <c r="MJ66" s="882">
        <f t="shared" si="133"/>
        <v>9.8125</v>
      </c>
      <c r="MK66" s="882">
        <f t="shared" si="133"/>
        <v>9.8125</v>
      </c>
      <c r="ML66" s="882">
        <f t="shared" si="133"/>
        <v>9.8125</v>
      </c>
      <c r="MM66" s="882">
        <f t="shared" si="133"/>
        <v>9.8125</v>
      </c>
      <c r="MN66" s="882">
        <f t="shared" si="133"/>
        <v>9.25</v>
      </c>
      <c r="MO66" s="882">
        <f t="shared" si="133"/>
        <v>9.0625</v>
      </c>
      <c r="MP66" s="882">
        <f t="shared" si="133"/>
        <v>8.875</v>
      </c>
      <c r="MQ66" s="882">
        <f t="shared" si="133"/>
        <v>8.5</v>
      </c>
      <c r="MR66" s="882">
        <f t="shared" si="133"/>
        <v>8.5</v>
      </c>
      <c r="MS66" s="882">
        <f t="shared" si="133"/>
        <v>8.5</v>
      </c>
      <c r="MT66" s="882">
        <f t="shared" si="133"/>
        <v>8.5</v>
      </c>
      <c r="MU66" s="882">
        <f t="shared" si="133"/>
        <v>8.5</v>
      </c>
      <c r="MV66" s="882">
        <f t="shared" si="133"/>
        <v>11.5</v>
      </c>
      <c r="MW66" s="882">
        <f t="shared" si="133"/>
        <v>11.5</v>
      </c>
      <c r="MX66" s="882">
        <f t="shared" si="133"/>
        <v>11.5</v>
      </c>
      <c r="MY66" s="882">
        <f t="shared" si="133"/>
        <v>11.5</v>
      </c>
      <c r="MZ66" s="882">
        <f t="shared" si="133"/>
        <v>9.25</v>
      </c>
      <c r="NA66" s="882">
        <f t="shared" si="133"/>
        <v>9.25</v>
      </c>
      <c r="NB66" s="882">
        <f t="shared" si="133"/>
        <v>9.25</v>
      </c>
      <c r="NC66" s="882">
        <f t="shared" si="133"/>
        <v>8.125</v>
      </c>
      <c r="ND66" s="882">
        <f t="shared" si="133"/>
        <v>8.125</v>
      </c>
      <c r="NE66" s="882">
        <f t="shared" si="133"/>
        <v>8.125</v>
      </c>
      <c r="NF66" s="882">
        <f t="shared" si="133"/>
        <v>8.5</v>
      </c>
      <c r="NG66" s="882">
        <f t="shared" si="133"/>
        <v>8.125</v>
      </c>
      <c r="NH66" s="882">
        <f t="shared" si="133"/>
        <v>7.5625</v>
      </c>
      <c r="NI66" s="882">
        <f t="shared" si="133"/>
        <v>7.5625</v>
      </c>
      <c r="NJ66" s="882">
        <f t="shared" si="133"/>
        <v>7.5625</v>
      </c>
      <c r="NK66" s="882">
        <f t="shared" si="133"/>
        <v>7.5625</v>
      </c>
      <c r="NL66" s="882">
        <f t="shared" si="133"/>
        <v>7.5625</v>
      </c>
      <c r="NM66" s="882">
        <f t="shared" si="133"/>
        <v>7.5625</v>
      </c>
      <c r="NN66" s="882">
        <f t="shared" si="133"/>
        <v>7.5625</v>
      </c>
      <c r="NO66" s="882">
        <f t="shared" si="133"/>
        <v>7.5625</v>
      </c>
      <c r="NP66" s="882">
        <f t="shared" si="133"/>
        <v>7.5625</v>
      </c>
      <c r="NQ66" s="882">
        <f t="shared" si="133"/>
        <v>7.5625</v>
      </c>
      <c r="NR66" s="882">
        <f t="shared" si="133"/>
        <v>7.5625</v>
      </c>
      <c r="NS66" s="882">
        <f t="shared" si="133"/>
        <v>7.75</v>
      </c>
      <c r="NT66" s="882">
        <f t="shared" si="133"/>
        <v>7.75</v>
      </c>
      <c r="NU66" s="882">
        <f t="shared" si="133"/>
        <v>7.9375</v>
      </c>
      <c r="NV66" s="882">
        <f t="shared" si="133"/>
        <v>8.125</v>
      </c>
      <c r="NW66" s="882">
        <f t="shared" si="133"/>
        <v>8.125</v>
      </c>
      <c r="NX66" s="882">
        <f t="shared" si="133"/>
        <v>8.5</v>
      </c>
      <c r="NY66" s="882">
        <f t="shared" si="133"/>
        <v>8.5</v>
      </c>
      <c r="NZ66" s="882">
        <f t="shared" si="133"/>
        <v>8.5</v>
      </c>
      <c r="OA66" s="882">
        <f t="shared" si="133"/>
        <v>8.875</v>
      </c>
      <c r="OB66" s="882">
        <f t="shared" si="133"/>
        <v>9.25</v>
      </c>
      <c r="OC66" s="882">
        <f t="shared" si="133"/>
        <v>9.25</v>
      </c>
      <c r="OD66" s="882">
        <f t="shared" si="133"/>
        <v>9.25</v>
      </c>
      <c r="OE66" s="882">
        <f t="shared" si="133"/>
        <v>9.25</v>
      </c>
      <c r="OF66" s="882">
        <f t="shared" ref="OF66:QQ66" si="134">OF64+MIN($G66,($F66-OF64)/4)</f>
        <v>10.1875</v>
      </c>
      <c r="OG66" s="882">
        <f t="shared" si="134"/>
        <v>10.1875</v>
      </c>
      <c r="OH66" s="882">
        <f t="shared" si="134"/>
        <v>10.1875</v>
      </c>
      <c r="OI66" s="882">
        <f t="shared" si="134"/>
        <v>9.8125</v>
      </c>
      <c r="OJ66" s="882">
        <f t="shared" si="134"/>
        <v>9.8125</v>
      </c>
      <c r="OK66" s="882">
        <f t="shared" si="134"/>
        <v>9.8125</v>
      </c>
      <c r="OL66" s="882">
        <f t="shared" si="134"/>
        <v>9.8125</v>
      </c>
      <c r="OM66" s="882">
        <f t="shared" si="134"/>
        <v>9.8125</v>
      </c>
      <c r="ON66" s="882">
        <f t="shared" si="134"/>
        <v>9.25</v>
      </c>
      <c r="OO66" s="882">
        <f t="shared" si="134"/>
        <v>9.0625</v>
      </c>
      <c r="OP66" s="882">
        <f t="shared" si="134"/>
        <v>8.875</v>
      </c>
      <c r="OQ66" s="882">
        <f t="shared" si="134"/>
        <v>8.5</v>
      </c>
      <c r="OR66" s="882">
        <f t="shared" si="134"/>
        <v>8.5</v>
      </c>
      <c r="OS66" s="882">
        <f t="shared" si="134"/>
        <v>8.5</v>
      </c>
      <c r="OT66" s="882">
        <f t="shared" si="134"/>
        <v>8.5</v>
      </c>
      <c r="OU66" s="882">
        <f t="shared" si="134"/>
        <v>8.5</v>
      </c>
      <c r="OV66" s="882">
        <f t="shared" si="134"/>
        <v>11.5</v>
      </c>
      <c r="OW66" s="882">
        <f t="shared" si="134"/>
        <v>11.5</v>
      </c>
      <c r="OX66" s="882">
        <f t="shared" si="134"/>
        <v>11.5</v>
      </c>
      <c r="OY66" s="882">
        <f t="shared" si="134"/>
        <v>11.5</v>
      </c>
      <c r="OZ66" s="882">
        <f t="shared" si="134"/>
        <v>9.25</v>
      </c>
      <c r="PA66" s="882">
        <f t="shared" si="134"/>
        <v>9.25</v>
      </c>
      <c r="PB66" s="882">
        <f t="shared" si="134"/>
        <v>9.25</v>
      </c>
      <c r="PC66" s="882">
        <f t="shared" si="134"/>
        <v>8.125</v>
      </c>
      <c r="PD66" s="882">
        <f t="shared" si="134"/>
        <v>8.125</v>
      </c>
      <c r="PE66" s="882">
        <f t="shared" si="134"/>
        <v>8.125</v>
      </c>
      <c r="PF66" s="882">
        <f t="shared" si="134"/>
        <v>8.5</v>
      </c>
      <c r="PG66" s="882">
        <f t="shared" si="134"/>
        <v>8.125</v>
      </c>
      <c r="PH66" s="882">
        <f t="shared" si="134"/>
        <v>7.5625</v>
      </c>
      <c r="PI66" s="882">
        <f t="shared" si="134"/>
        <v>7.5625</v>
      </c>
      <c r="PJ66" s="882">
        <f t="shared" si="134"/>
        <v>7.5625</v>
      </c>
      <c r="PK66" s="882">
        <f t="shared" si="134"/>
        <v>7.5625</v>
      </c>
      <c r="PL66" s="882">
        <f t="shared" si="134"/>
        <v>7.5625</v>
      </c>
      <c r="PM66" s="882">
        <f t="shared" si="134"/>
        <v>7.5625</v>
      </c>
      <c r="PN66" s="882">
        <f t="shared" si="134"/>
        <v>7.5625</v>
      </c>
      <c r="PO66" s="882">
        <f t="shared" si="134"/>
        <v>7.5625</v>
      </c>
      <c r="PP66" s="882">
        <f t="shared" si="134"/>
        <v>7.5625</v>
      </c>
      <c r="PQ66" s="882">
        <f t="shared" si="134"/>
        <v>7.5625</v>
      </c>
      <c r="PR66" s="882">
        <f t="shared" si="134"/>
        <v>7.5625</v>
      </c>
      <c r="PS66" s="882">
        <f t="shared" si="134"/>
        <v>7.75</v>
      </c>
      <c r="PT66" s="882">
        <f t="shared" si="134"/>
        <v>7.75</v>
      </c>
      <c r="PU66" s="882">
        <f t="shared" si="134"/>
        <v>7.9375</v>
      </c>
      <c r="PV66" s="882">
        <f t="shared" si="134"/>
        <v>8.125</v>
      </c>
      <c r="PW66" s="882">
        <f t="shared" si="134"/>
        <v>8.125</v>
      </c>
      <c r="PX66" s="882">
        <f t="shared" si="134"/>
        <v>8.5</v>
      </c>
      <c r="PY66" s="882">
        <f t="shared" si="134"/>
        <v>8.5</v>
      </c>
      <c r="PZ66" s="882">
        <f t="shared" si="134"/>
        <v>8.5</v>
      </c>
      <c r="QA66" s="882">
        <f t="shared" si="134"/>
        <v>8.875</v>
      </c>
      <c r="QB66" s="882">
        <f t="shared" si="134"/>
        <v>9.25</v>
      </c>
      <c r="QC66" s="882">
        <f t="shared" si="134"/>
        <v>9.25</v>
      </c>
      <c r="QD66" s="882">
        <f t="shared" si="134"/>
        <v>9.25</v>
      </c>
      <c r="QE66" s="882">
        <f t="shared" si="134"/>
        <v>9.25</v>
      </c>
      <c r="QF66" s="882">
        <f t="shared" si="134"/>
        <v>10.1875</v>
      </c>
      <c r="QG66" s="882">
        <f t="shared" si="134"/>
        <v>10.1875</v>
      </c>
      <c r="QH66" s="882">
        <f t="shared" si="134"/>
        <v>10.1875</v>
      </c>
      <c r="QI66" s="882">
        <f t="shared" si="134"/>
        <v>9.8125</v>
      </c>
      <c r="QJ66" s="882">
        <f t="shared" si="134"/>
        <v>9.8125</v>
      </c>
      <c r="QK66" s="882">
        <f t="shared" si="134"/>
        <v>9.8125</v>
      </c>
      <c r="QL66" s="882">
        <f t="shared" si="134"/>
        <v>9.8125</v>
      </c>
      <c r="QM66" s="882">
        <f t="shared" si="134"/>
        <v>9.8125</v>
      </c>
      <c r="QN66" s="882">
        <f t="shared" si="134"/>
        <v>9.25</v>
      </c>
      <c r="QO66" s="882">
        <f t="shared" si="134"/>
        <v>9.0625</v>
      </c>
      <c r="QP66" s="882">
        <f t="shared" si="134"/>
        <v>8.875</v>
      </c>
      <c r="QQ66" s="882">
        <f t="shared" si="134"/>
        <v>8.5</v>
      </c>
      <c r="QR66" s="882">
        <f t="shared" ref="QR66:SJ66" si="135">QR64+MIN($G66,($F66-QR64)/4)</f>
        <v>8.5</v>
      </c>
      <c r="QS66" s="882">
        <f t="shared" si="135"/>
        <v>8.5</v>
      </c>
      <c r="QT66" s="882">
        <f t="shared" si="135"/>
        <v>8.5</v>
      </c>
      <c r="QU66" s="882">
        <f t="shared" si="135"/>
        <v>8.5</v>
      </c>
      <c r="QV66" s="882">
        <f t="shared" si="135"/>
        <v>11.5</v>
      </c>
      <c r="QW66" s="882">
        <f t="shared" si="135"/>
        <v>11.5</v>
      </c>
      <c r="QX66" s="882">
        <f t="shared" si="135"/>
        <v>11.5</v>
      </c>
      <c r="QY66" s="882">
        <f t="shared" si="135"/>
        <v>11.5</v>
      </c>
      <c r="QZ66" s="882">
        <f t="shared" si="135"/>
        <v>9.25</v>
      </c>
      <c r="RA66" s="882">
        <f t="shared" si="135"/>
        <v>9.25</v>
      </c>
      <c r="RB66" s="882">
        <f t="shared" si="135"/>
        <v>9.25</v>
      </c>
      <c r="RC66" s="882">
        <f t="shared" si="135"/>
        <v>8.125</v>
      </c>
      <c r="RD66" s="882">
        <f t="shared" si="135"/>
        <v>8.125</v>
      </c>
      <c r="RE66" s="882">
        <f t="shared" si="135"/>
        <v>8.125</v>
      </c>
      <c r="RF66" s="882">
        <f t="shared" si="135"/>
        <v>8.5</v>
      </c>
      <c r="RG66" s="882">
        <f t="shared" si="135"/>
        <v>8.125</v>
      </c>
      <c r="RH66" s="882">
        <f t="shared" si="135"/>
        <v>7.5625</v>
      </c>
      <c r="RI66" s="882">
        <f t="shared" si="135"/>
        <v>7.5625</v>
      </c>
      <c r="RJ66" s="882">
        <f t="shared" si="135"/>
        <v>7.5625</v>
      </c>
      <c r="RK66" s="882">
        <f t="shared" si="135"/>
        <v>7.5625</v>
      </c>
      <c r="RL66" s="882">
        <f t="shared" si="135"/>
        <v>7.5625</v>
      </c>
      <c r="RM66" s="882">
        <f t="shared" si="135"/>
        <v>7.5625</v>
      </c>
      <c r="RN66" s="882">
        <f t="shared" si="135"/>
        <v>7.5625</v>
      </c>
      <c r="RO66" s="882">
        <f t="shared" si="135"/>
        <v>7.5625</v>
      </c>
      <c r="RP66" s="882">
        <f t="shared" si="135"/>
        <v>7.5625</v>
      </c>
      <c r="RQ66" s="882">
        <f t="shared" si="135"/>
        <v>7.5625</v>
      </c>
      <c r="RR66" s="882">
        <f t="shared" si="135"/>
        <v>7.5625</v>
      </c>
      <c r="RS66" s="882">
        <f t="shared" si="135"/>
        <v>7.75</v>
      </c>
      <c r="RT66" s="882">
        <f t="shared" si="135"/>
        <v>7.75</v>
      </c>
      <c r="RU66" s="882">
        <f t="shared" si="135"/>
        <v>7.9375</v>
      </c>
      <c r="RV66" s="882">
        <f t="shared" si="135"/>
        <v>8.125</v>
      </c>
      <c r="RW66" s="882">
        <f t="shared" si="135"/>
        <v>8.125</v>
      </c>
      <c r="RX66" s="882">
        <f t="shared" si="135"/>
        <v>8.5</v>
      </c>
      <c r="RY66" s="882">
        <f t="shared" si="135"/>
        <v>8.5</v>
      </c>
      <c r="RZ66" s="882">
        <f t="shared" si="135"/>
        <v>8.5</v>
      </c>
      <c r="SA66" s="882">
        <f t="shared" si="135"/>
        <v>8.875</v>
      </c>
      <c r="SB66" s="882">
        <f t="shared" si="135"/>
        <v>9.25</v>
      </c>
      <c r="SC66" s="882">
        <f t="shared" si="135"/>
        <v>9.25</v>
      </c>
      <c r="SD66" s="882">
        <f t="shared" si="135"/>
        <v>9.25</v>
      </c>
      <c r="SE66" s="882">
        <f t="shared" si="135"/>
        <v>9.25</v>
      </c>
      <c r="SF66" s="882">
        <f t="shared" si="135"/>
        <v>10.1875</v>
      </c>
      <c r="SG66" s="882">
        <f t="shared" si="135"/>
        <v>10.1875</v>
      </c>
      <c r="SH66" s="882">
        <f t="shared" si="135"/>
        <v>10.1875</v>
      </c>
      <c r="SI66" s="882">
        <f t="shared" si="135"/>
        <v>9.8125</v>
      </c>
      <c r="SJ66" s="882">
        <f t="shared" si="135"/>
        <v>9.8125</v>
      </c>
      <c r="SK66" s="267">
        <f>SJ66</f>
        <v>9.8125</v>
      </c>
      <c r="SL66" s="254"/>
      <c r="SM66" s="242"/>
      <c r="SN66" s="242"/>
      <c r="SO66" s="242"/>
    </row>
    <row r="67" spans="1:509" outlineLevel="2" x14ac:dyDescent="0.35">
      <c r="A67" s="242"/>
      <c r="B67" s="251"/>
      <c r="C67" s="438">
        <f>INT($C$29)+2</f>
        <v>3</v>
      </c>
      <c r="D67" s="267"/>
      <c r="E67" s="316">
        <f>E64+1</f>
        <v>6</v>
      </c>
      <c r="F67" s="322"/>
      <c r="G67" s="322"/>
      <c r="H67" s="267"/>
      <c r="I67" s="272" t="s">
        <v>817</v>
      </c>
      <c r="J67" s="288" t="s">
        <v>686</v>
      </c>
      <c r="K67" s="288"/>
      <c r="L67" s="515">
        <v>7</v>
      </c>
      <c r="M67" s="516">
        <v>7</v>
      </c>
      <c r="N67" s="516">
        <v>7</v>
      </c>
      <c r="O67" s="516">
        <v>7</v>
      </c>
      <c r="P67" s="516">
        <v>7</v>
      </c>
      <c r="Q67" s="516">
        <v>7</v>
      </c>
      <c r="R67" s="516">
        <v>7</v>
      </c>
      <c r="S67" s="516">
        <v>7</v>
      </c>
      <c r="T67" s="516">
        <v>7</v>
      </c>
      <c r="U67" s="516">
        <v>7</v>
      </c>
      <c r="V67" s="516">
        <v>7</v>
      </c>
      <c r="W67" s="516">
        <v>7</v>
      </c>
      <c r="X67" s="516">
        <v>6</v>
      </c>
      <c r="Y67" s="516">
        <v>6</v>
      </c>
      <c r="Z67" s="516">
        <v>6</v>
      </c>
      <c r="AA67" s="516">
        <v>6</v>
      </c>
      <c r="AB67" s="516">
        <v>5.75</v>
      </c>
      <c r="AC67" s="516">
        <v>5.75</v>
      </c>
      <c r="AD67" s="516">
        <v>4.5</v>
      </c>
      <c r="AE67" s="516">
        <v>4.5</v>
      </c>
      <c r="AF67" s="516">
        <v>5</v>
      </c>
      <c r="AG67" s="516">
        <v>5</v>
      </c>
      <c r="AH67" s="516">
        <v>5</v>
      </c>
      <c r="AI67" s="516">
        <v>5.0999999999999996</v>
      </c>
      <c r="AJ67" s="516">
        <v>5.0999999999999996</v>
      </c>
      <c r="AK67" s="516">
        <v>5.0999999999999996</v>
      </c>
      <c r="AL67" s="516">
        <v>5.0999999999999996</v>
      </c>
      <c r="AM67" s="516">
        <v>5.0999999999999996</v>
      </c>
      <c r="AN67" s="516">
        <v>8.5</v>
      </c>
      <c r="AO67" s="516">
        <v>8.5</v>
      </c>
      <c r="AP67" s="516">
        <v>8.5</v>
      </c>
      <c r="AQ67" s="516">
        <v>8.5</v>
      </c>
      <c r="AR67" s="516">
        <v>8.5</v>
      </c>
      <c r="AS67" s="516">
        <v>8.5</v>
      </c>
      <c r="AT67" s="516">
        <v>8.5</v>
      </c>
      <c r="AU67" s="516">
        <v>8.5</v>
      </c>
      <c r="AV67" s="516">
        <v>11</v>
      </c>
      <c r="AW67" s="516">
        <v>11</v>
      </c>
      <c r="AX67" s="516">
        <v>11</v>
      </c>
      <c r="AY67" s="516">
        <v>11</v>
      </c>
      <c r="AZ67" s="516">
        <v>8.5</v>
      </c>
      <c r="BA67" s="516">
        <v>8.5</v>
      </c>
      <c r="BB67" s="516">
        <v>8.5</v>
      </c>
      <c r="BC67" s="516">
        <v>7.75</v>
      </c>
      <c r="BD67" s="516">
        <v>7.75</v>
      </c>
      <c r="BE67" s="516">
        <v>7.75</v>
      </c>
      <c r="BF67" s="516">
        <v>7.75</v>
      </c>
      <c r="BG67" s="516">
        <v>7.75</v>
      </c>
      <c r="BH67" s="516">
        <v>7</v>
      </c>
      <c r="BI67" s="516">
        <v>7</v>
      </c>
      <c r="BJ67" s="516">
        <v>7</v>
      </c>
      <c r="BK67" s="516">
        <v>7</v>
      </c>
      <c r="BL67" s="516">
        <v>7</v>
      </c>
      <c r="BM67" s="516">
        <v>7</v>
      </c>
      <c r="BN67" s="516">
        <v>7</v>
      </c>
      <c r="BO67" s="516">
        <v>7</v>
      </c>
      <c r="BP67" s="516">
        <v>7</v>
      </c>
      <c r="BQ67" s="516">
        <v>7</v>
      </c>
      <c r="BR67" s="516">
        <v>7</v>
      </c>
      <c r="BS67" s="516">
        <v>7</v>
      </c>
      <c r="BT67" s="516">
        <v>7</v>
      </c>
      <c r="BU67" s="516">
        <v>7</v>
      </c>
      <c r="BV67" s="516">
        <v>7</v>
      </c>
      <c r="BW67" s="516">
        <v>7</v>
      </c>
      <c r="BX67" s="516">
        <v>6</v>
      </c>
      <c r="BY67" s="516">
        <v>6</v>
      </c>
      <c r="BZ67" s="516">
        <v>6</v>
      </c>
      <c r="CA67" s="516">
        <v>6</v>
      </c>
      <c r="CB67" s="516">
        <v>5.75</v>
      </c>
      <c r="CC67" s="516">
        <v>5.75</v>
      </c>
      <c r="CD67" s="516">
        <v>5.5</v>
      </c>
      <c r="CE67" s="516">
        <v>5.5</v>
      </c>
      <c r="CF67" s="516">
        <v>5.25</v>
      </c>
      <c r="CG67" s="516">
        <v>5.25</v>
      </c>
      <c r="CH67" s="516">
        <v>5.25</v>
      </c>
      <c r="CI67" s="516">
        <v>5.0999999999999996</v>
      </c>
      <c r="CJ67" s="516">
        <v>5.0999999999999996</v>
      </c>
      <c r="CK67" s="516">
        <v>5.0999999999999996</v>
      </c>
      <c r="CL67" s="516">
        <v>5.0999999999999996</v>
      </c>
      <c r="CM67" s="516">
        <v>5.0999999999999996</v>
      </c>
      <c r="CN67" s="516">
        <v>7</v>
      </c>
      <c r="CO67" s="516">
        <v>7</v>
      </c>
      <c r="CP67" s="516">
        <v>7</v>
      </c>
      <c r="CQ67" s="516">
        <v>7</v>
      </c>
      <c r="CR67" s="516">
        <v>7</v>
      </c>
      <c r="CS67" s="516">
        <v>7</v>
      </c>
      <c r="CT67" s="516">
        <v>7</v>
      </c>
      <c r="CU67" s="516">
        <v>7</v>
      </c>
      <c r="CV67" s="516">
        <v>11</v>
      </c>
      <c r="CW67" s="516">
        <v>11</v>
      </c>
      <c r="CX67" s="516">
        <v>11</v>
      </c>
      <c r="CY67" s="516">
        <v>11</v>
      </c>
      <c r="CZ67" s="516">
        <v>8</v>
      </c>
      <c r="DA67" s="516">
        <v>8</v>
      </c>
      <c r="DB67" s="516">
        <v>8</v>
      </c>
      <c r="DC67" s="516">
        <v>6.5</v>
      </c>
      <c r="DD67" s="516">
        <v>6.5</v>
      </c>
      <c r="DE67" s="516">
        <v>6.5</v>
      </c>
      <c r="DF67" s="516">
        <v>6.5</v>
      </c>
      <c r="DG67" s="516">
        <v>6.5</v>
      </c>
      <c r="DH67" s="516">
        <v>5.75</v>
      </c>
      <c r="DI67" s="516">
        <v>5.75</v>
      </c>
      <c r="DJ67" s="516">
        <v>5.75</v>
      </c>
      <c r="DK67" s="516">
        <v>5.75</v>
      </c>
      <c r="DL67" s="516">
        <v>5.75</v>
      </c>
      <c r="DM67" s="516">
        <v>5.75</v>
      </c>
      <c r="DN67" s="516">
        <v>5.75</v>
      </c>
      <c r="DO67" s="516">
        <v>5.75</v>
      </c>
      <c r="DP67" s="516">
        <v>5.75</v>
      </c>
      <c r="DQ67" s="516">
        <v>5.75</v>
      </c>
      <c r="DR67" s="516">
        <v>5.75</v>
      </c>
      <c r="DS67" s="516">
        <v>5.75</v>
      </c>
      <c r="DT67" s="516">
        <v>5.75</v>
      </c>
      <c r="DU67" s="516">
        <v>5.75</v>
      </c>
      <c r="DV67" s="516">
        <v>5.75</v>
      </c>
      <c r="DW67" s="516">
        <v>5.75</v>
      </c>
      <c r="DX67" s="516">
        <v>5.75</v>
      </c>
      <c r="DY67" s="516">
        <v>5.75</v>
      </c>
      <c r="DZ67" s="516">
        <v>5.75</v>
      </c>
      <c r="EA67" s="516">
        <v>5.75</v>
      </c>
      <c r="EB67" s="516">
        <v>5.75</v>
      </c>
      <c r="EC67" s="516">
        <v>8</v>
      </c>
      <c r="ED67" s="516">
        <v>5</v>
      </c>
      <c r="EE67" s="516">
        <v>5</v>
      </c>
      <c r="EF67" s="516">
        <v>5</v>
      </c>
      <c r="EG67" s="516">
        <v>5</v>
      </c>
      <c r="EH67" s="516">
        <v>5</v>
      </c>
      <c r="EI67" s="516">
        <v>5.25</v>
      </c>
      <c r="EJ67" s="516">
        <v>5.25</v>
      </c>
      <c r="EK67" s="516">
        <v>5.25</v>
      </c>
      <c r="EL67" s="516">
        <v>5.25</v>
      </c>
      <c r="EM67" s="516">
        <v>5.25</v>
      </c>
      <c r="EN67" s="516">
        <v>7</v>
      </c>
      <c r="EO67" s="516">
        <v>7</v>
      </c>
      <c r="EP67" s="516">
        <v>7</v>
      </c>
      <c r="EQ67" s="516">
        <v>7</v>
      </c>
      <c r="ER67" s="516">
        <v>7</v>
      </c>
      <c r="ES67" s="516">
        <v>7</v>
      </c>
      <c r="ET67" s="516">
        <v>7</v>
      </c>
      <c r="EU67" s="516">
        <v>7</v>
      </c>
      <c r="EV67" s="516">
        <v>11</v>
      </c>
      <c r="EW67" s="516">
        <v>11</v>
      </c>
      <c r="EX67" s="516">
        <v>11</v>
      </c>
      <c r="EY67" s="516">
        <v>11</v>
      </c>
      <c r="EZ67" s="516">
        <v>8</v>
      </c>
      <c r="FA67" s="516">
        <v>8</v>
      </c>
      <c r="FB67" s="516">
        <v>8</v>
      </c>
      <c r="FC67" s="516">
        <v>6.5</v>
      </c>
      <c r="FD67" s="516">
        <v>6.5</v>
      </c>
      <c r="FE67" s="516">
        <v>6.5</v>
      </c>
      <c r="FF67" s="516">
        <v>6.5</v>
      </c>
      <c r="FG67" s="516">
        <v>6.5</v>
      </c>
      <c r="FH67" s="516">
        <v>6</v>
      </c>
      <c r="FI67" s="516">
        <v>6</v>
      </c>
      <c r="FJ67" s="516">
        <v>6</v>
      </c>
      <c r="FK67" s="516">
        <v>6</v>
      </c>
      <c r="FL67" s="516">
        <v>6</v>
      </c>
      <c r="FM67" s="516">
        <v>6</v>
      </c>
      <c r="FN67" s="516">
        <v>6</v>
      </c>
      <c r="FO67" s="516">
        <v>6</v>
      </c>
      <c r="FP67" s="516">
        <v>6</v>
      </c>
      <c r="FQ67" s="516">
        <v>6</v>
      </c>
      <c r="FR67" s="516">
        <v>6</v>
      </c>
      <c r="FS67" s="516">
        <v>6</v>
      </c>
      <c r="FT67" s="516">
        <v>6</v>
      </c>
      <c r="FU67" s="516">
        <v>6</v>
      </c>
      <c r="FV67" s="516">
        <v>6</v>
      </c>
      <c r="FW67" s="516">
        <v>6</v>
      </c>
      <c r="FX67" s="516">
        <v>6.5</v>
      </c>
      <c r="FY67" s="516">
        <v>6.5</v>
      </c>
      <c r="FZ67" s="516">
        <v>6.5</v>
      </c>
      <c r="GA67" s="516">
        <v>6.5</v>
      </c>
      <c r="GB67" s="516">
        <v>8</v>
      </c>
      <c r="GC67" s="516">
        <v>8</v>
      </c>
      <c r="GD67" s="516">
        <v>5</v>
      </c>
      <c r="GE67" s="516">
        <v>5</v>
      </c>
      <c r="GF67" s="516">
        <v>5</v>
      </c>
      <c r="GG67" s="516">
        <v>5</v>
      </c>
      <c r="GH67" s="516">
        <v>5</v>
      </c>
      <c r="GI67" s="516">
        <v>5.25</v>
      </c>
      <c r="GJ67" s="516">
        <v>5.25</v>
      </c>
      <c r="GK67" s="516">
        <v>5.25</v>
      </c>
      <c r="GL67" s="516">
        <v>5.25</v>
      </c>
      <c r="GM67" s="516">
        <v>5.25</v>
      </c>
      <c r="GN67" s="516">
        <v>7</v>
      </c>
      <c r="GO67" s="516">
        <v>7</v>
      </c>
      <c r="GP67" s="516">
        <v>7</v>
      </c>
      <c r="GQ67" s="516">
        <v>7</v>
      </c>
      <c r="GR67" s="516">
        <v>7</v>
      </c>
      <c r="GS67" s="516">
        <v>7</v>
      </c>
      <c r="GT67" s="516">
        <v>7</v>
      </c>
      <c r="GU67" s="516">
        <v>7</v>
      </c>
      <c r="GV67" s="516">
        <v>11</v>
      </c>
      <c r="GW67" s="516">
        <v>11</v>
      </c>
      <c r="GX67" s="516">
        <v>11</v>
      </c>
      <c r="GY67" s="516">
        <v>11</v>
      </c>
      <c r="GZ67" s="516">
        <v>8</v>
      </c>
      <c r="HA67" s="516">
        <v>8</v>
      </c>
      <c r="HB67" s="516">
        <v>8</v>
      </c>
      <c r="HC67" s="516">
        <v>6.5</v>
      </c>
      <c r="HD67" s="516">
        <v>6.5</v>
      </c>
      <c r="HE67" s="516">
        <v>6.5</v>
      </c>
      <c r="HF67" s="516">
        <v>6.5</v>
      </c>
      <c r="HG67" s="516">
        <v>6.5</v>
      </c>
      <c r="HH67" s="516">
        <v>6</v>
      </c>
      <c r="HI67" s="516">
        <v>6</v>
      </c>
      <c r="HJ67" s="516">
        <v>6</v>
      </c>
      <c r="HK67" s="516">
        <v>6</v>
      </c>
      <c r="HL67" s="516">
        <v>6</v>
      </c>
      <c r="HM67" s="516">
        <v>6</v>
      </c>
      <c r="HN67" s="516">
        <v>6</v>
      </c>
      <c r="HO67" s="516">
        <v>6</v>
      </c>
      <c r="HP67" s="516">
        <v>6</v>
      </c>
      <c r="HQ67" s="516">
        <v>6</v>
      </c>
      <c r="HR67" s="516">
        <v>6</v>
      </c>
      <c r="HS67" s="516">
        <v>6</v>
      </c>
      <c r="HT67" s="516">
        <v>6</v>
      </c>
      <c r="HU67" s="516">
        <v>6</v>
      </c>
      <c r="HV67" s="516">
        <v>6</v>
      </c>
      <c r="HW67" s="516">
        <v>6</v>
      </c>
      <c r="HX67" s="516">
        <v>6.5</v>
      </c>
      <c r="HY67" s="516">
        <v>6.5</v>
      </c>
      <c r="HZ67" s="516">
        <v>6.5</v>
      </c>
      <c r="IA67" s="516">
        <v>6.5</v>
      </c>
      <c r="IB67" s="516">
        <v>8</v>
      </c>
      <c r="IC67" s="516">
        <v>8</v>
      </c>
      <c r="ID67" s="516">
        <v>5</v>
      </c>
      <c r="IE67" s="516">
        <v>5</v>
      </c>
      <c r="IF67" s="516">
        <v>5</v>
      </c>
      <c r="IG67" s="516">
        <v>5</v>
      </c>
      <c r="IH67" s="516">
        <v>5</v>
      </c>
      <c r="II67" s="516">
        <v>5.25</v>
      </c>
      <c r="IJ67" s="516">
        <v>5.25</v>
      </c>
      <c r="IK67" s="516">
        <v>5.25</v>
      </c>
      <c r="IL67" s="516">
        <v>5.25</v>
      </c>
      <c r="IM67" s="516">
        <v>5.25</v>
      </c>
      <c r="IN67" s="516">
        <v>7</v>
      </c>
      <c r="IO67" s="516">
        <v>7</v>
      </c>
      <c r="IP67" s="516">
        <v>7</v>
      </c>
      <c r="IQ67" s="516">
        <v>7</v>
      </c>
      <c r="IR67" s="516">
        <v>7</v>
      </c>
      <c r="IS67" s="516">
        <v>7</v>
      </c>
      <c r="IT67" s="516">
        <v>7</v>
      </c>
      <c r="IU67" s="516">
        <v>7</v>
      </c>
      <c r="IV67" s="516">
        <v>11</v>
      </c>
      <c r="IW67" s="516">
        <v>11</v>
      </c>
      <c r="IX67" s="516">
        <v>11</v>
      </c>
      <c r="IY67" s="516">
        <v>11</v>
      </c>
      <c r="IZ67" s="516">
        <v>8</v>
      </c>
      <c r="JA67" s="516">
        <v>8</v>
      </c>
      <c r="JB67" s="516">
        <v>8</v>
      </c>
      <c r="JC67" s="516">
        <v>6.5</v>
      </c>
      <c r="JD67" s="516">
        <v>6.5</v>
      </c>
      <c r="JE67" s="516">
        <v>6.5</v>
      </c>
      <c r="JF67" s="516">
        <v>6.5</v>
      </c>
      <c r="JG67" s="516">
        <v>6.5</v>
      </c>
      <c r="JH67" s="516">
        <v>6</v>
      </c>
      <c r="JI67" s="516">
        <v>6</v>
      </c>
      <c r="JJ67" s="516">
        <v>6</v>
      </c>
      <c r="JK67" s="516">
        <v>6</v>
      </c>
      <c r="JL67" s="516">
        <v>6</v>
      </c>
      <c r="JM67" s="516">
        <v>6</v>
      </c>
      <c r="JN67" s="516">
        <v>6</v>
      </c>
      <c r="JO67" s="516">
        <v>6</v>
      </c>
      <c r="JP67" s="516">
        <v>6</v>
      </c>
      <c r="JQ67" s="516">
        <v>6</v>
      </c>
      <c r="JR67" s="516">
        <v>6</v>
      </c>
      <c r="JS67" s="516">
        <v>6</v>
      </c>
      <c r="JT67" s="516">
        <v>6</v>
      </c>
      <c r="JU67" s="516">
        <v>6</v>
      </c>
      <c r="JV67" s="516">
        <v>6</v>
      </c>
      <c r="JW67" s="516">
        <v>6</v>
      </c>
      <c r="JX67" s="516">
        <v>6.5</v>
      </c>
      <c r="JY67" s="516">
        <v>6.5</v>
      </c>
      <c r="JZ67" s="516">
        <v>6.5</v>
      </c>
      <c r="KA67" s="516">
        <v>6.5</v>
      </c>
      <c r="KB67" s="516">
        <v>8</v>
      </c>
      <c r="KC67" s="516">
        <v>8</v>
      </c>
      <c r="KD67" s="516">
        <v>5</v>
      </c>
      <c r="KE67" s="516">
        <v>5</v>
      </c>
      <c r="KF67" s="516">
        <v>5</v>
      </c>
      <c r="KG67" s="516">
        <v>5</v>
      </c>
      <c r="KH67" s="516">
        <v>5</v>
      </c>
      <c r="KI67" s="516">
        <v>5.25</v>
      </c>
      <c r="KJ67" s="516">
        <v>5.25</v>
      </c>
      <c r="KK67" s="516">
        <v>5.25</v>
      </c>
      <c r="KL67" s="516">
        <v>5.25</v>
      </c>
      <c r="KM67" s="516">
        <v>5.25</v>
      </c>
      <c r="KN67" s="516">
        <v>7</v>
      </c>
      <c r="KO67" s="516">
        <v>7</v>
      </c>
      <c r="KP67" s="516">
        <v>7</v>
      </c>
      <c r="KQ67" s="516">
        <v>7</v>
      </c>
      <c r="KR67" s="516">
        <v>7</v>
      </c>
      <c r="KS67" s="516">
        <v>7</v>
      </c>
      <c r="KT67" s="516">
        <v>7</v>
      </c>
      <c r="KU67" s="516">
        <v>7</v>
      </c>
      <c r="KV67" s="516">
        <v>11</v>
      </c>
      <c r="KW67" s="516">
        <v>11</v>
      </c>
      <c r="KX67" s="516">
        <v>11</v>
      </c>
      <c r="KY67" s="516">
        <v>11</v>
      </c>
      <c r="KZ67" s="516">
        <v>8</v>
      </c>
      <c r="LA67" s="516">
        <v>8</v>
      </c>
      <c r="LB67" s="516">
        <v>8</v>
      </c>
      <c r="LC67" s="516">
        <v>6.5</v>
      </c>
      <c r="LD67" s="516">
        <v>6.5</v>
      </c>
      <c r="LE67" s="516">
        <v>6.5</v>
      </c>
      <c r="LF67" s="516">
        <v>6.5</v>
      </c>
      <c r="LG67" s="516">
        <v>6.5</v>
      </c>
      <c r="LH67" s="516">
        <v>6</v>
      </c>
      <c r="LI67" s="516">
        <v>6</v>
      </c>
      <c r="LJ67" s="516">
        <v>6</v>
      </c>
      <c r="LK67" s="516">
        <v>6</v>
      </c>
      <c r="LL67" s="516">
        <v>6</v>
      </c>
      <c r="LM67" s="516">
        <v>6</v>
      </c>
      <c r="LN67" s="516">
        <v>6</v>
      </c>
      <c r="LO67" s="516">
        <v>6</v>
      </c>
      <c r="LP67" s="516">
        <v>6</v>
      </c>
      <c r="LQ67" s="516">
        <v>6</v>
      </c>
      <c r="LR67" s="516">
        <v>6</v>
      </c>
      <c r="LS67" s="516">
        <v>6</v>
      </c>
      <c r="LT67" s="516">
        <v>6</v>
      </c>
      <c r="LU67" s="516">
        <v>6</v>
      </c>
      <c r="LV67" s="516">
        <v>6</v>
      </c>
      <c r="LW67" s="516">
        <v>6</v>
      </c>
      <c r="LX67" s="516">
        <v>6.5</v>
      </c>
      <c r="LY67" s="516">
        <v>6.5</v>
      </c>
      <c r="LZ67" s="516">
        <v>6.5</v>
      </c>
      <c r="MA67" s="516">
        <v>6.5</v>
      </c>
      <c r="MB67" s="516">
        <v>8</v>
      </c>
      <c r="MC67" s="516">
        <v>8</v>
      </c>
      <c r="MD67" s="516">
        <v>5</v>
      </c>
      <c r="ME67" s="516">
        <v>5</v>
      </c>
      <c r="MF67" s="516">
        <v>5</v>
      </c>
      <c r="MG67" s="516">
        <v>5</v>
      </c>
      <c r="MH67" s="516">
        <v>5</v>
      </c>
      <c r="MI67" s="516">
        <v>5.25</v>
      </c>
      <c r="MJ67" s="516">
        <v>5.25</v>
      </c>
      <c r="MK67" s="516">
        <v>5.25</v>
      </c>
      <c r="ML67" s="516">
        <v>5.25</v>
      </c>
      <c r="MM67" s="516">
        <v>5.25</v>
      </c>
      <c r="MN67" s="516">
        <v>7</v>
      </c>
      <c r="MO67" s="516">
        <v>7</v>
      </c>
      <c r="MP67" s="516">
        <v>7</v>
      </c>
      <c r="MQ67" s="516">
        <v>7</v>
      </c>
      <c r="MR67" s="516">
        <v>7</v>
      </c>
      <c r="MS67" s="516">
        <v>7</v>
      </c>
      <c r="MT67" s="516">
        <v>7</v>
      </c>
      <c r="MU67" s="516">
        <v>7</v>
      </c>
      <c r="MV67" s="516">
        <v>11</v>
      </c>
      <c r="MW67" s="516">
        <v>11</v>
      </c>
      <c r="MX67" s="516">
        <v>11</v>
      </c>
      <c r="MY67" s="516">
        <v>11</v>
      </c>
      <c r="MZ67" s="516">
        <v>8</v>
      </c>
      <c r="NA67" s="516">
        <v>8</v>
      </c>
      <c r="NB67" s="516">
        <v>8</v>
      </c>
      <c r="NC67" s="516">
        <v>6.5</v>
      </c>
      <c r="ND67" s="516">
        <v>6.5</v>
      </c>
      <c r="NE67" s="516">
        <v>6.5</v>
      </c>
      <c r="NF67" s="516">
        <v>6.5</v>
      </c>
      <c r="NG67" s="516">
        <v>6.5</v>
      </c>
      <c r="NH67" s="516">
        <v>6</v>
      </c>
      <c r="NI67" s="516">
        <v>6</v>
      </c>
      <c r="NJ67" s="516">
        <v>6</v>
      </c>
      <c r="NK67" s="516">
        <v>6</v>
      </c>
      <c r="NL67" s="516">
        <v>6</v>
      </c>
      <c r="NM67" s="516">
        <v>6</v>
      </c>
      <c r="NN67" s="516">
        <v>6</v>
      </c>
      <c r="NO67" s="516">
        <v>6</v>
      </c>
      <c r="NP67" s="516">
        <v>6</v>
      </c>
      <c r="NQ67" s="516">
        <v>6</v>
      </c>
      <c r="NR67" s="516">
        <v>6</v>
      </c>
      <c r="NS67" s="516">
        <v>6</v>
      </c>
      <c r="NT67" s="516">
        <v>6</v>
      </c>
      <c r="NU67" s="516">
        <v>6</v>
      </c>
      <c r="NV67" s="516">
        <v>6</v>
      </c>
      <c r="NW67" s="516">
        <v>6</v>
      </c>
      <c r="NX67" s="516">
        <v>6.5</v>
      </c>
      <c r="NY67" s="516">
        <v>6.5</v>
      </c>
      <c r="NZ67" s="516">
        <v>6.5</v>
      </c>
      <c r="OA67" s="516">
        <v>6.5</v>
      </c>
      <c r="OB67" s="516">
        <v>8</v>
      </c>
      <c r="OC67" s="516">
        <v>8</v>
      </c>
      <c r="OD67" s="516">
        <v>5</v>
      </c>
      <c r="OE67" s="516">
        <v>5</v>
      </c>
      <c r="OF67" s="516">
        <v>5</v>
      </c>
      <c r="OG67" s="516">
        <v>5</v>
      </c>
      <c r="OH67" s="516">
        <v>5</v>
      </c>
      <c r="OI67" s="516">
        <v>5.25</v>
      </c>
      <c r="OJ67" s="516">
        <v>5.25</v>
      </c>
      <c r="OK67" s="516">
        <v>5.25</v>
      </c>
      <c r="OL67" s="516">
        <v>5.25</v>
      </c>
      <c r="OM67" s="516">
        <v>5.25</v>
      </c>
      <c r="ON67" s="516">
        <v>7</v>
      </c>
      <c r="OO67" s="516">
        <v>7</v>
      </c>
      <c r="OP67" s="516">
        <v>7</v>
      </c>
      <c r="OQ67" s="516">
        <v>7</v>
      </c>
      <c r="OR67" s="516">
        <v>7</v>
      </c>
      <c r="OS67" s="516">
        <v>7</v>
      </c>
      <c r="OT67" s="516">
        <v>7</v>
      </c>
      <c r="OU67" s="516">
        <v>7</v>
      </c>
      <c r="OV67" s="516">
        <v>11</v>
      </c>
      <c r="OW67" s="516">
        <v>11</v>
      </c>
      <c r="OX67" s="516">
        <v>11</v>
      </c>
      <c r="OY67" s="516">
        <v>11</v>
      </c>
      <c r="OZ67" s="516">
        <v>8</v>
      </c>
      <c r="PA67" s="516">
        <v>8</v>
      </c>
      <c r="PB67" s="516">
        <v>8</v>
      </c>
      <c r="PC67" s="516">
        <v>6.5</v>
      </c>
      <c r="PD67" s="516">
        <v>6.5</v>
      </c>
      <c r="PE67" s="516">
        <v>6.5</v>
      </c>
      <c r="PF67" s="516">
        <v>6.5</v>
      </c>
      <c r="PG67" s="516">
        <v>6.5</v>
      </c>
      <c r="PH67" s="516">
        <v>6</v>
      </c>
      <c r="PI67" s="516">
        <v>6</v>
      </c>
      <c r="PJ67" s="516">
        <v>6</v>
      </c>
      <c r="PK67" s="516">
        <v>6</v>
      </c>
      <c r="PL67" s="516">
        <v>6</v>
      </c>
      <c r="PM67" s="516">
        <v>6</v>
      </c>
      <c r="PN67" s="516">
        <v>6</v>
      </c>
      <c r="PO67" s="516">
        <v>6</v>
      </c>
      <c r="PP67" s="516">
        <v>6</v>
      </c>
      <c r="PQ67" s="516">
        <v>6</v>
      </c>
      <c r="PR67" s="516">
        <v>6</v>
      </c>
      <c r="PS67" s="516">
        <v>6</v>
      </c>
      <c r="PT67" s="516">
        <v>6</v>
      </c>
      <c r="PU67" s="516">
        <v>6</v>
      </c>
      <c r="PV67" s="516">
        <v>6</v>
      </c>
      <c r="PW67" s="516">
        <v>6</v>
      </c>
      <c r="PX67" s="516">
        <v>6.5</v>
      </c>
      <c r="PY67" s="516">
        <v>6.5</v>
      </c>
      <c r="PZ67" s="516">
        <v>6.5</v>
      </c>
      <c r="QA67" s="516">
        <v>6.5</v>
      </c>
      <c r="QB67" s="516">
        <v>8</v>
      </c>
      <c r="QC67" s="516">
        <v>8</v>
      </c>
      <c r="QD67" s="516">
        <v>5</v>
      </c>
      <c r="QE67" s="516">
        <v>5</v>
      </c>
      <c r="QF67" s="516">
        <v>5</v>
      </c>
      <c r="QG67" s="516">
        <v>5</v>
      </c>
      <c r="QH67" s="516">
        <v>5</v>
      </c>
      <c r="QI67" s="516">
        <v>5.25</v>
      </c>
      <c r="QJ67" s="516">
        <v>5.25</v>
      </c>
      <c r="QK67" s="516">
        <v>5.25</v>
      </c>
      <c r="QL67" s="516">
        <v>5.25</v>
      </c>
      <c r="QM67" s="516">
        <v>5.25</v>
      </c>
      <c r="QN67" s="516">
        <v>7</v>
      </c>
      <c r="QO67" s="516">
        <v>7</v>
      </c>
      <c r="QP67" s="516">
        <v>7</v>
      </c>
      <c r="QQ67" s="516">
        <v>7</v>
      </c>
      <c r="QR67" s="516">
        <v>7</v>
      </c>
      <c r="QS67" s="516">
        <v>7</v>
      </c>
      <c r="QT67" s="516">
        <v>7</v>
      </c>
      <c r="QU67" s="516">
        <v>7</v>
      </c>
      <c r="QV67" s="516">
        <v>11</v>
      </c>
      <c r="QW67" s="516">
        <v>11</v>
      </c>
      <c r="QX67" s="516">
        <v>11</v>
      </c>
      <c r="QY67" s="516">
        <v>11</v>
      </c>
      <c r="QZ67" s="516">
        <v>8</v>
      </c>
      <c r="RA67" s="516">
        <v>8</v>
      </c>
      <c r="RB67" s="516">
        <v>8</v>
      </c>
      <c r="RC67" s="516">
        <v>6.5</v>
      </c>
      <c r="RD67" s="516">
        <v>6.5</v>
      </c>
      <c r="RE67" s="516">
        <v>6.5</v>
      </c>
      <c r="RF67" s="516">
        <v>6.5</v>
      </c>
      <c r="RG67" s="516">
        <v>6.5</v>
      </c>
      <c r="RH67" s="516">
        <v>6</v>
      </c>
      <c r="RI67" s="516">
        <v>6</v>
      </c>
      <c r="RJ67" s="516">
        <v>6</v>
      </c>
      <c r="RK67" s="516">
        <v>6</v>
      </c>
      <c r="RL67" s="516">
        <v>6</v>
      </c>
      <c r="RM67" s="516">
        <v>6</v>
      </c>
      <c r="RN67" s="516">
        <v>6</v>
      </c>
      <c r="RO67" s="516">
        <v>6</v>
      </c>
      <c r="RP67" s="516">
        <v>6</v>
      </c>
      <c r="RQ67" s="516">
        <v>6</v>
      </c>
      <c r="RR67" s="516">
        <v>6</v>
      </c>
      <c r="RS67" s="516">
        <v>6</v>
      </c>
      <c r="RT67" s="516">
        <v>6</v>
      </c>
      <c r="RU67" s="516">
        <v>6</v>
      </c>
      <c r="RV67" s="516">
        <v>6</v>
      </c>
      <c r="RW67" s="516">
        <v>6</v>
      </c>
      <c r="RX67" s="516">
        <v>6.5</v>
      </c>
      <c r="RY67" s="516">
        <v>6.5</v>
      </c>
      <c r="RZ67" s="516">
        <v>6.5</v>
      </c>
      <c r="SA67" s="516">
        <v>6.5</v>
      </c>
      <c r="SB67" s="516">
        <v>8</v>
      </c>
      <c r="SC67" s="516">
        <v>8</v>
      </c>
      <c r="SD67" s="516">
        <v>5</v>
      </c>
      <c r="SE67" s="516">
        <v>5</v>
      </c>
      <c r="SF67" s="516">
        <v>5</v>
      </c>
      <c r="SG67" s="516">
        <v>5</v>
      </c>
      <c r="SH67" s="516">
        <v>5</v>
      </c>
      <c r="SI67" s="516">
        <v>5.25</v>
      </c>
      <c r="SJ67" s="516">
        <v>5.25</v>
      </c>
      <c r="SK67" s="267">
        <f t="shared" si="32"/>
        <v>5.25</v>
      </c>
      <c r="SL67" s="254"/>
      <c r="SM67" s="242"/>
      <c r="SN67" s="242"/>
      <c r="SO67" s="242"/>
    </row>
    <row r="68" spans="1:509" outlineLevel="3" x14ac:dyDescent="0.35">
      <c r="A68" s="242"/>
      <c r="B68" s="251"/>
      <c r="C68" s="438">
        <f t="shared" si="33"/>
        <v>4</v>
      </c>
      <c r="D68" s="267"/>
      <c r="E68" s="316"/>
      <c r="F68" s="322">
        <f t="shared" ref="F68:F69" si="136">F65</f>
        <v>3</v>
      </c>
      <c r="G68" s="322">
        <f t="shared" si="50"/>
        <v>1.5</v>
      </c>
      <c r="H68" s="267"/>
      <c r="I68" s="274"/>
      <c r="J68" s="288" t="s">
        <v>173</v>
      </c>
      <c r="K68" s="454"/>
      <c r="L68" s="881">
        <f t="shared" ref="L68:BW68" si="137">L67-MIN($G68,(L67-$F68)/4)</f>
        <v>6</v>
      </c>
      <c r="M68" s="881">
        <f t="shared" si="137"/>
        <v>6</v>
      </c>
      <c r="N68" s="881">
        <f t="shared" si="137"/>
        <v>6</v>
      </c>
      <c r="O68" s="881">
        <f t="shared" si="137"/>
        <v>6</v>
      </c>
      <c r="P68" s="881">
        <f t="shared" si="137"/>
        <v>6</v>
      </c>
      <c r="Q68" s="881">
        <f t="shared" si="137"/>
        <v>6</v>
      </c>
      <c r="R68" s="881">
        <f t="shared" si="137"/>
        <v>6</v>
      </c>
      <c r="S68" s="881">
        <f t="shared" si="137"/>
        <v>6</v>
      </c>
      <c r="T68" s="881">
        <f t="shared" si="137"/>
        <v>6</v>
      </c>
      <c r="U68" s="881">
        <f t="shared" si="137"/>
        <v>6</v>
      </c>
      <c r="V68" s="881">
        <f t="shared" si="137"/>
        <v>6</v>
      </c>
      <c r="W68" s="881">
        <f t="shared" si="137"/>
        <v>6</v>
      </c>
      <c r="X68" s="881">
        <f t="shared" si="137"/>
        <v>5.25</v>
      </c>
      <c r="Y68" s="881">
        <f t="shared" si="137"/>
        <v>5.25</v>
      </c>
      <c r="Z68" s="881">
        <f t="shared" si="137"/>
        <v>5.25</v>
      </c>
      <c r="AA68" s="881">
        <f t="shared" si="137"/>
        <v>5.25</v>
      </c>
      <c r="AB68" s="881">
        <f t="shared" si="137"/>
        <v>5.0625</v>
      </c>
      <c r="AC68" s="881">
        <f t="shared" si="137"/>
        <v>5.0625</v>
      </c>
      <c r="AD68" s="881">
        <f t="shared" si="137"/>
        <v>4.125</v>
      </c>
      <c r="AE68" s="881">
        <f t="shared" si="137"/>
        <v>4.125</v>
      </c>
      <c r="AF68" s="881">
        <f t="shared" si="137"/>
        <v>4.5</v>
      </c>
      <c r="AG68" s="881">
        <f t="shared" si="137"/>
        <v>4.5</v>
      </c>
      <c r="AH68" s="881">
        <f t="shared" si="137"/>
        <v>4.5</v>
      </c>
      <c r="AI68" s="881">
        <f t="shared" si="137"/>
        <v>4.5749999999999993</v>
      </c>
      <c r="AJ68" s="881">
        <f t="shared" si="137"/>
        <v>4.5749999999999993</v>
      </c>
      <c r="AK68" s="881">
        <f t="shared" si="137"/>
        <v>4.5749999999999993</v>
      </c>
      <c r="AL68" s="881">
        <f t="shared" si="137"/>
        <v>4.5749999999999993</v>
      </c>
      <c r="AM68" s="881">
        <f t="shared" si="137"/>
        <v>4.5749999999999993</v>
      </c>
      <c r="AN68" s="881">
        <f t="shared" si="137"/>
        <v>7.125</v>
      </c>
      <c r="AO68" s="881">
        <f t="shared" si="137"/>
        <v>7.125</v>
      </c>
      <c r="AP68" s="881">
        <f t="shared" si="137"/>
        <v>7.125</v>
      </c>
      <c r="AQ68" s="881">
        <f t="shared" si="137"/>
        <v>7.125</v>
      </c>
      <c r="AR68" s="881">
        <f t="shared" si="137"/>
        <v>7.125</v>
      </c>
      <c r="AS68" s="881">
        <f t="shared" si="137"/>
        <v>7.125</v>
      </c>
      <c r="AT68" s="881">
        <f t="shared" si="137"/>
        <v>7.125</v>
      </c>
      <c r="AU68" s="881">
        <f t="shared" si="137"/>
        <v>7.125</v>
      </c>
      <c r="AV68" s="881">
        <f t="shared" si="137"/>
        <v>9.5</v>
      </c>
      <c r="AW68" s="881">
        <f t="shared" si="137"/>
        <v>9.5</v>
      </c>
      <c r="AX68" s="881">
        <f t="shared" si="137"/>
        <v>9.5</v>
      </c>
      <c r="AY68" s="881">
        <f t="shared" si="137"/>
        <v>9.5</v>
      </c>
      <c r="AZ68" s="881">
        <f t="shared" si="137"/>
        <v>7.125</v>
      </c>
      <c r="BA68" s="881">
        <f t="shared" si="137"/>
        <v>7.125</v>
      </c>
      <c r="BB68" s="881">
        <f t="shared" si="137"/>
        <v>7.125</v>
      </c>
      <c r="BC68" s="881">
        <f t="shared" si="137"/>
        <v>6.5625</v>
      </c>
      <c r="BD68" s="881">
        <f t="shared" si="137"/>
        <v>6.5625</v>
      </c>
      <c r="BE68" s="881">
        <f t="shared" si="137"/>
        <v>6.5625</v>
      </c>
      <c r="BF68" s="881">
        <f t="shared" si="137"/>
        <v>6.5625</v>
      </c>
      <c r="BG68" s="881">
        <f t="shared" si="137"/>
        <v>6.5625</v>
      </c>
      <c r="BH68" s="881">
        <f t="shared" si="137"/>
        <v>6</v>
      </c>
      <c r="BI68" s="881">
        <f t="shared" si="137"/>
        <v>6</v>
      </c>
      <c r="BJ68" s="881">
        <f t="shared" si="137"/>
        <v>6</v>
      </c>
      <c r="BK68" s="881">
        <f t="shared" si="137"/>
        <v>6</v>
      </c>
      <c r="BL68" s="881">
        <f t="shared" si="137"/>
        <v>6</v>
      </c>
      <c r="BM68" s="881">
        <f t="shared" si="137"/>
        <v>6</v>
      </c>
      <c r="BN68" s="881">
        <f t="shared" si="137"/>
        <v>6</v>
      </c>
      <c r="BO68" s="881">
        <f t="shared" si="137"/>
        <v>6</v>
      </c>
      <c r="BP68" s="881">
        <f t="shared" si="137"/>
        <v>6</v>
      </c>
      <c r="BQ68" s="881">
        <f t="shared" si="137"/>
        <v>6</v>
      </c>
      <c r="BR68" s="881">
        <f t="shared" si="137"/>
        <v>6</v>
      </c>
      <c r="BS68" s="881">
        <f t="shared" si="137"/>
        <v>6</v>
      </c>
      <c r="BT68" s="881">
        <f t="shared" si="137"/>
        <v>6</v>
      </c>
      <c r="BU68" s="881">
        <f t="shared" si="137"/>
        <v>6</v>
      </c>
      <c r="BV68" s="881">
        <f t="shared" si="137"/>
        <v>6</v>
      </c>
      <c r="BW68" s="881">
        <f t="shared" si="137"/>
        <v>6</v>
      </c>
      <c r="BX68" s="881">
        <f t="shared" ref="BX68:EI68" si="138">BX67-MIN($G68,(BX67-$F68)/4)</f>
        <v>5.25</v>
      </c>
      <c r="BY68" s="881">
        <f t="shared" si="138"/>
        <v>5.25</v>
      </c>
      <c r="BZ68" s="881">
        <f t="shared" si="138"/>
        <v>5.25</v>
      </c>
      <c r="CA68" s="881">
        <f t="shared" si="138"/>
        <v>5.25</v>
      </c>
      <c r="CB68" s="881">
        <f t="shared" si="138"/>
        <v>5.0625</v>
      </c>
      <c r="CC68" s="881">
        <f t="shared" si="138"/>
        <v>5.0625</v>
      </c>
      <c r="CD68" s="881">
        <f t="shared" si="138"/>
        <v>4.875</v>
      </c>
      <c r="CE68" s="881">
        <f t="shared" si="138"/>
        <v>4.875</v>
      </c>
      <c r="CF68" s="881">
        <f t="shared" si="138"/>
        <v>4.6875</v>
      </c>
      <c r="CG68" s="881">
        <f t="shared" si="138"/>
        <v>4.6875</v>
      </c>
      <c r="CH68" s="881">
        <f t="shared" si="138"/>
        <v>4.6875</v>
      </c>
      <c r="CI68" s="881">
        <f t="shared" si="138"/>
        <v>4.5749999999999993</v>
      </c>
      <c r="CJ68" s="881">
        <f t="shared" si="138"/>
        <v>4.5749999999999993</v>
      </c>
      <c r="CK68" s="881">
        <f t="shared" si="138"/>
        <v>4.5749999999999993</v>
      </c>
      <c r="CL68" s="881">
        <f t="shared" si="138"/>
        <v>4.5749999999999993</v>
      </c>
      <c r="CM68" s="881">
        <f t="shared" si="138"/>
        <v>4.5749999999999993</v>
      </c>
      <c r="CN68" s="881">
        <f t="shared" si="138"/>
        <v>6</v>
      </c>
      <c r="CO68" s="881">
        <f t="shared" si="138"/>
        <v>6</v>
      </c>
      <c r="CP68" s="881">
        <f t="shared" si="138"/>
        <v>6</v>
      </c>
      <c r="CQ68" s="881">
        <f t="shared" si="138"/>
        <v>6</v>
      </c>
      <c r="CR68" s="881">
        <f t="shared" si="138"/>
        <v>6</v>
      </c>
      <c r="CS68" s="881">
        <f t="shared" si="138"/>
        <v>6</v>
      </c>
      <c r="CT68" s="881">
        <f t="shared" si="138"/>
        <v>6</v>
      </c>
      <c r="CU68" s="881">
        <f t="shared" si="138"/>
        <v>6</v>
      </c>
      <c r="CV68" s="881">
        <f t="shared" si="138"/>
        <v>9.5</v>
      </c>
      <c r="CW68" s="881">
        <f t="shared" si="138"/>
        <v>9.5</v>
      </c>
      <c r="CX68" s="881">
        <f t="shared" si="138"/>
        <v>9.5</v>
      </c>
      <c r="CY68" s="881">
        <f t="shared" si="138"/>
        <v>9.5</v>
      </c>
      <c r="CZ68" s="881">
        <f t="shared" si="138"/>
        <v>6.75</v>
      </c>
      <c r="DA68" s="881">
        <f t="shared" si="138"/>
        <v>6.75</v>
      </c>
      <c r="DB68" s="881">
        <f t="shared" si="138"/>
        <v>6.75</v>
      </c>
      <c r="DC68" s="881">
        <f t="shared" si="138"/>
        <v>5.625</v>
      </c>
      <c r="DD68" s="881">
        <f t="shared" si="138"/>
        <v>5.625</v>
      </c>
      <c r="DE68" s="881">
        <f t="shared" si="138"/>
        <v>5.625</v>
      </c>
      <c r="DF68" s="881">
        <f t="shared" si="138"/>
        <v>5.625</v>
      </c>
      <c r="DG68" s="881">
        <f t="shared" si="138"/>
        <v>5.625</v>
      </c>
      <c r="DH68" s="881">
        <f t="shared" si="138"/>
        <v>5.0625</v>
      </c>
      <c r="DI68" s="881">
        <f t="shared" si="138"/>
        <v>5.0625</v>
      </c>
      <c r="DJ68" s="881">
        <f t="shared" si="138"/>
        <v>5.0625</v>
      </c>
      <c r="DK68" s="881">
        <f t="shared" si="138"/>
        <v>5.0625</v>
      </c>
      <c r="DL68" s="881">
        <f t="shared" si="138"/>
        <v>5.0625</v>
      </c>
      <c r="DM68" s="881">
        <f t="shared" si="138"/>
        <v>5.0625</v>
      </c>
      <c r="DN68" s="881">
        <f t="shared" si="138"/>
        <v>5.0625</v>
      </c>
      <c r="DO68" s="881">
        <f t="shared" si="138"/>
        <v>5.0625</v>
      </c>
      <c r="DP68" s="881">
        <f t="shared" si="138"/>
        <v>5.0625</v>
      </c>
      <c r="DQ68" s="881">
        <f t="shared" si="138"/>
        <v>5.0625</v>
      </c>
      <c r="DR68" s="881">
        <f t="shared" si="138"/>
        <v>5.0625</v>
      </c>
      <c r="DS68" s="881">
        <f t="shared" si="138"/>
        <v>5.0625</v>
      </c>
      <c r="DT68" s="881">
        <f t="shared" si="138"/>
        <v>5.0625</v>
      </c>
      <c r="DU68" s="881">
        <f t="shared" si="138"/>
        <v>5.0625</v>
      </c>
      <c r="DV68" s="881">
        <f t="shared" si="138"/>
        <v>5.0625</v>
      </c>
      <c r="DW68" s="881">
        <f t="shared" si="138"/>
        <v>5.0625</v>
      </c>
      <c r="DX68" s="881">
        <f t="shared" si="138"/>
        <v>5.0625</v>
      </c>
      <c r="DY68" s="881">
        <f t="shared" si="138"/>
        <v>5.0625</v>
      </c>
      <c r="DZ68" s="881">
        <f t="shared" si="138"/>
        <v>5.0625</v>
      </c>
      <c r="EA68" s="881">
        <f t="shared" si="138"/>
        <v>5.0625</v>
      </c>
      <c r="EB68" s="881">
        <f t="shared" si="138"/>
        <v>5.0625</v>
      </c>
      <c r="EC68" s="881">
        <f t="shared" si="138"/>
        <v>6.75</v>
      </c>
      <c r="ED68" s="881">
        <f t="shared" si="138"/>
        <v>4.5</v>
      </c>
      <c r="EE68" s="881">
        <f t="shared" si="138"/>
        <v>4.5</v>
      </c>
      <c r="EF68" s="881">
        <f t="shared" si="138"/>
        <v>4.5</v>
      </c>
      <c r="EG68" s="881">
        <f t="shared" si="138"/>
        <v>4.5</v>
      </c>
      <c r="EH68" s="881">
        <f t="shared" si="138"/>
        <v>4.5</v>
      </c>
      <c r="EI68" s="881">
        <f t="shared" si="138"/>
        <v>4.6875</v>
      </c>
      <c r="EJ68" s="881">
        <f t="shared" ref="EJ68:GU68" si="139">EJ67-MIN($G68,(EJ67-$F68)/4)</f>
        <v>4.6875</v>
      </c>
      <c r="EK68" s="881">
        <f t="shared" si="139"/>
        <v>4.6875</v>
      </c>
      <c r="EL68" s="881">
        <f t="shared" si="139"/>
        <v>4.6875</v>
      </c>
      <c r="EM68" s="881">
        <f t="shared" si="139"/>
        <v>4.6875</v>
      </c>
      <c r="EN68" s="881">
        <f t="shared" si="139"/>
        <v>6</v>
      </c>
      <c r="EO68" s="881">
        <f t="shared" si="139"/>
        <v>6</v>
      </c>
      <c r="EP68" s="881">
        <f t="shared" si="139"/>
        <v>6</v>
      </c>
      <c r="EQ68" s="881">
        <f t="shared" si="139"/>
        <v>6</v>
      </c>
      <c r="ER68" s="881">
        <f t="shared" si="139"/>
        <v>6</v>
      </c>
      <c r="ES68" s="881">
        <f t="shared" si="139"/>
        <v>6</v>
      </c>
      <c r="ET68" s="881">
        <f t="shared" si="139"/>
        <v>6</v>
      </c>
      <c r="EU68" s="881">
        <f t="shared" si="139"/>
        <v>6</v>
      </c>
      <c r="EV68" s="881">
        <f t="shared" si="139"/>
        <v>9.5</v>
      </c>
      <c r="EW68" s="881">
        <f t="shared" si="139"/>
        <v>9.5</v>
      </c>
      <c r="EX68" s="881">
        <f t="shared" si="139"/>
        <v>9.5</v>
      </c>
      <c r="EY68" s="881">
        <f t="shared" si="139"/>
        <v>9.5</v>
      </c>
      <c r="EZ68" s="881">
        <f t="shared" si="139"/>
        <v>6.75</v>
      </c>
      <c r="FA68" s="881">
        <f t="shared" si="139"/>
        <v>6.75</v>
      </c>
      <c r="FB68" s="881">
        <f t="shared" si="139"/>
        <v>6.75</v>
      </c>
      <c r="FC68" s="881">
        <f t="shared" si="139"/>
        <v>5.625</v>
      </c>
      <c r="FD68" s="881">
        <f t="shared" si="139"/>
        <v>5.625</v>
      </c>
      <c r="FE68" s="881">
        <f t="shared" si="139"/>
        <v>5.625</v>
      </c>
      <c r="FF68" s="881">
        <f t="shared" si="139"/>
        <v>5.625</v>
      </c>
      <c r="FG68" s="881">
        <f t="shared" si="139"/>
        <v>5.625</v>
      </c>
      <c r="FH68" s="881">
        <f t="shared" si="139"/>
        <v>5.25</v>
      </c>
      <c r="FI68" s="881">
        <f t="shared" si="139"/>
        <v>5.25</v>
      </c>
      <c r="FJ68" s="881">
        <f t="shared" si="139"/>
        <v>5.25</v>
      </c>
      <c r="FK68" s="881">
        <f t="shared" si="139"/>
        <v>5.25</v>
      </c>
      <c r="FL68" s="881">
        <f t="shared" si="139"/>
        <v>5.25</v>
      </c>
      <c r="FM68" s="881">
        <f t="shared" si="139"/>
        <v>5.25</v>
      </c>
      <c r="FN68" s="881">
        <f t="shared" si="139"/>
        <v>5.25</v>
      </c>
      <c r="FO68" s="881">
        <f t="shared" si="139"/>
        <v>5.25</v>
      </c>
      <c r="FP68" s="881">
        <f t="shared" si="139"/>
        <v>5.25</v>
      </c>
      <c r="FQ68" s="881">
        <f t="shared" si="139"/>
        <v>5.25</v>
      </c>
      <c r="FR68" s="881">
        <f t="shared" si="139"/>
        <v>5.25</v>
      </c>
      <c r="FS68" s="881">
        <f t="shared" si="139"/>
        <v>5.25</v>
      </c>
      <c r="FT68" s="881">
        <f t="shared" si="139"/>
        <v>5.25</v>
      </c>
      <c r="FU68" s="881">
        <f t="shared" si="139"/>
        <v>5.25</v>
      </c>
      <c r="FV68" s="881">
        <f t="shared" si="139"/>
        <v>5.25</v>
      </c>
      <c r="FW68" s="881">
        <f t="shared" si="139"/>
        <v>5.25</v>
      </c>
      <c r="FX68" s="881">
        <f t="shared" si="139"/>
        <v>5.625</v>
      </c>
      <c r="FY68" s="881">
        <f t="shared" si="139"/>
        <v>5.625</v>
      </c>
      <c r="FZ68" s="881">
        <f t="shared" si="139"/>
        <v>5.625</v>
      </c>
      <c r="GA68" s="881">
        <f t="shared" si="139"/>
        <v>5.625</v>
      </c>
      <c r="GB68" s="881">
        <f t="shared" si="139"/>
        <v>6.75</v>
      </c>
      <c r="GC68" s="881">
        <f t="shared" si="139"/>
        <v>6.75</v>
      </c>
      <c r="GD68" s="881">
        <f t="shared" si="139"/>
        <v>4.5</v>
      </c>
      <c r="GE68" s="881">
        <f t="shared" si="139"/>
        <v>4.5</v>
      </c>
      <c r="GF68" s="881">
        <f t="shared" si="139"/>
        <v>4.5</v>
      </c>
      <c r="GG68" s="881">
        <f t="shared" si="139"/>
        <v>4.5</v>
      </c>
      <c r="GH68" s="881">
        <f t="shared" si="139"/>
        <v>4.5</v>
      </c>
      <c r="GI68" s="881">
        <f t="shared" si="139"/>
        <v>4.6875</v>
      </c>
      <c r="GJ68" s="881">
        <f t="shared" si="139"/>
        <v>4.6875</v>
      </c>
      <c r="GK68" s="881">
        <f t="shared" si="139"/>
        <v>4.6875</v>
      </c>
      <c r="GL68" s="881">
        <f t="shared" si="139"/>
        <v>4.6875</v>
      </c>
      <c r="GM68" s="881">
        <f t="shared" si="139"/>
        <v>4.6875</v>
      </c>
      <c r="GN68" s="881">
        <f t="shared" si="139"/>
        <v>6</v>
      </c>
      <c r="GO68" s="881">
        <f t="shared" si="139"/>
        <v>6</v>
      </c>
      <c r="GP68" s="881">
        <f t="shared" si="139"/>
        <v>6</v>
      </c>
      <c r="GQ68" s="881">
        <f t="shared" si="139"/>
        <v>6</v>
      </c>
      <c r="GR68" s="881">
        <f t="shared" si="139"/>
        <v>6</v>
      </c>
      <c r="GS68" s="881">
        <f t="shared" si="139"/>
        <v>6</v>
      </c>
      <c r="GT68" s="881">
        <f t="shared" si="139"/>
        <v>6</v>
      </c>
      <c r="GU68" s="881">
        <f t="shared" si="139"/>
        <v>6</v>
      </c>
      <c r="GV68" s="881">
        <f t="shared" ref="GV68:JG68" si="140">GV67-MIN($G68,(GV67-$F68)/4)</f>
        <v>9.5</v>
      </c>
      <c r="GW68" s="881">
        <f t="shared" si="140"/>
        <v>9.5</v>
      </c>
      <c r="GX68" s="881">
        <f t="shared" si="140"/>
        <v>9.5</v>
      </c>
      <c r="GY68" s="881">
        <f t="shared" si="140"/>
        <v>9.5</v>
      </c>
      <c r="GZ68" s="881">
        <f t="shared" si="140"/>
        <v>6.75</v>
      </c>
      <c r="HA68" s="881">
        <f t="shared" si="140"/>
        <v>6.75</v>
      </c>
      <c r="HB68" s="881">
        <f t="shared" si="140"/>
        <v>6.75</v>
      </c>
      <c r="HC68" s="881">
        <f t="shared" si="140"/>
        <v>5.625</v>
      </c>
      <c r="HD68" s="881">
        <f t="shared" si="140"/>
        <v>5.625</v>
      </c>
      <c r="HE68" s="881">
        <f t="shared" si="140"/>
        <v>5.625</v>
      </c>
      <c r="HF68" s="881">
        <f t="shared" si="140"/>
        <v>5.625</v>
      </c>
      <c r="HG68" s="881">
        <f t="shared" si="140"/>
        <v>5.625</v>
      </c>
      <c r="HH68" s="881">
        <f t="shared" si="140"/>
        <v>5.25</v>
      </c>
      <c r="HI68" s="881">
        <f t="shared" si="140"/>
        <v>5.25</v>
      </c>
      <c r="HJ68" s="881">
        <f t="shared" si="140"/>
        <v>5.25</v>
      </c>
      <c r="HK68" s="881">
        <f t="shared" si="140"/>
        <v>5.25</v>
      </c>
      <c r="HL68" s="881">
        <f t="shared" si="140"/>
        <v>5.25</v>
      </c>
      <c r="HM68" s="881">
        <f t="shared" si="140"/>
        <v>5.25</v>
      </c>
      <c r="HN68" s="881">
        <f t="shared" si="140"/>
        <v>5.25</v>
      </c>
      <c r="HO68" s="881">
        <f t="shared" si="140"/>
        <v>5.25</v>
      </c>
      <c r="HP68" s="881">
        <f t="shared" si="140"/>
        <v>5.25</v>
      </c>
      <c r="HQ68" s="881">
        <f t="shared" si="140"/>
        <v>5.25</v>
      </c>
      <c r="HR68" s="881">
        <f t="shared" si="140"/>
        <v>5.25</v>
      </c>
      <c r="HS68" s="881">
        <f t="shared" si="140"/>
        <v>5.25</v>
      </c>
      <c r="HT68" s="881">
        <f t="shared" si="140"/>
        <v>5.25</v>
      </c>
      <c r="HU68" s="881">
        <f t="shared" si="140"/>
        <v>5.25</v>
      </c>
      <c r="HV68" s="881">
        <f t="shared" si="140"/>
        <v>5.25</v>
      </c>
      <c r="HW68" s="881">
        <f t="shared" si="140"/>
        <v>5.25</v>
      </c>
      <c r="HX68" s="881">
        <f t="shared" si="140"/>
        <v>5.625</v>
      </c>
      <c r="HY68" s="881">
        <f t="shared" si="140"/>
        <v>5.625</v>
      </c>
      <c r="HZ68" s="881">
        <f t="shared" si="140"/>
        <v>5.625</v>
      </c>
      <c r="IA68" s="881">
        <f t="shared" si="140"/>
        <v>5.625</v>
      </c>
      <c r="IB68" s="881">
        <f t="shared" si="140"/>
        <v>6.75</v>
      </c>
      <c r="IC68" s="881">
        <f t="shared" si="140"/>
        <v>6.75</v>
      </c>
      <c r="ID68" s="881">
        <f t="shared" si="140"/>
        <v>4.5</v>
      </c>
      <c r="IE68" s="881">
        <f t="shared" si="140"/>
        <v>4.5</v>
      </c>
      <c r="IF68" s="881">
        <f t="shared" si="140"/>
        <v>4.5</v>
      </c>
      <c r="IG68" s="881">
        <f t="shared" si="140"/>
        <v>4.5</v>
      </c>
      <c r="IH68" s="881">
        <f t="shared" si="140"/>
        <v>4.5</v>
      </c>
      <c r="II68" s="881">
        <f t="shared" si="140"/>
        <v>4.6875</v>
      </c>
      <c r="IJ68" s="881">
        <f t="shared" si="140"/>
        <v>4.6875</v>
      </c>
      <c r="IK68" s="881">
        <f t="shared" si="140"/>
        <v>4.6875</v>
      </c>
      <c r="IL68" s="881">
        <f t="shared" si="140"/>
        <v>4.6875</v>
      </c>
      <c r="IM68" s="881">
        <f t="shared" si="140"/>
        <v>4.6875</v>
      </c>
      <c r="IN68" s="881">
        <f t="shared" si="140"/>
        <v>6</v>
      </c>
      <c r="IO68" s="881">
        <f t="shared" si="140"/>
        <v>6</v>
      </c>
      <c r="IP68" s="881">
        <f t="shared" si="140"/>
        <v>6</v>
      </c>
      <c r="IQ68" s="881">
        <f t="shared" si="140"/>
        <v>6</v>
      </c>
      <c r="IR68" s="881">
        <f t="shared" si="140"/>
        <v>6</v>
      </c>
      <c r="IS68" s="881">
        <f t="shared" si="140"/>
        <v>6</v>
      </c>
      <c r="IT68" s="881">
        <f t="shared" si="140"/>
        <v>6</v>
      </c>
      <c r="IU68" s="881">
        <f t="shared" si="140"/>
        <v>6</v>
      </c>
      <c r="IV68" s="881">
        <f t="shared" si="140"/>
        <v>9.5</v>
      </c>
      <c r="IW68" s="881">
        <f t="shared" si="140"/>
        <v>9.5</v>
      </c>
      <c r="IX68" s="881">
        <f t="shared" si="140"/>
        <v>9.5</v>
      </c>
      <c r="IY68" s="881">
        <f t="shared" si="140"/>
        <v>9.5</v>
      </c>
      <c r="IZ68" s="881">
        <f t="shared" si="140"/>
        <v>6.75</v>
      </c>
      <c r="JA68" s="881">
        <f t="shared" si="140"/>
        <v>6.75</v>
      </c>
      <c r="JB68" s="881">
        <f t="shared" si="140"/>
        <v>6.75</v>
      </c>
      <c r="JC68" s="881">
        <f t="shared" si="140"/>
        <v>5.625</v>
      </c>
      <c r="JD68" s="881">
        <f t="shared" si="140"/>
        <v>5.625</v>
      </c>
      <c r="JE68" s="881">
        <f t="shared" si="140"/>
        <v>5.625</v>
      </c>
      <c r="JF68" s="881">
        <f t="shared" si="140"/>
        <v>5.625</v>
      </c>
      <c r="JG68" s="881">
        <f t="shared" si="140"/>
        <v>5.625</v>
      </c>
      <c r="JH68" s="881">
        <f t="shared" ref="JH68:LS68" si="141">JH67-MIN($G68,(JH67-$F68)/4)</f>
        <v>5.25</v>
      </c>
      <c r="JI68" s="881">
        <f t="shared" si="141"/>
        <v>5.25</v>
      </c>
      <c r="JJ68" s="881">
        <f t="shared" si="141"/>
        <v>5.25</v>
      </c>
      <c r="JK68" s="881">
        <f t="shared" si="141"/>
        <v>5.25</v>
      </c>
      <c r="JL68" s="881">
        <f t="shared" si="141"/>
        <v>5.25</v>
      </c>
      <c r="JM68" s="881">
        <f t="shared" si="141"/>
        <v>5.25</v>
      </c>
      <c r="JN68" s="881">
        <f t="shared" si="141"/>
        <v>5.25</v>
      </c>
      <c r="JO68" s="881">
        <f t="shared" si="141"/>
        <v>5.25</v>
      </c>
      <c r="JP68" s="881">
        <f t="shared" si="141"/>
        <v>5.25</v>
      </c>
      <c r="JQ68" s="881">
        <f t="shared" si="141"/>
        <v>5.25</v>
      </c>
      <c r="JR68" s="881">
        <f t="shared" si="141"/>
        <v>5.25</v>
      </c>
      <c r="JS68" s="881">
        <f t="shared" si="141"/>
        <v>5.25</v>
      </c>
      <c r="JT68" s="881">
        <f t="shared" si="141"/>
        <v>5.25</v>
      </c>
      <c r="JU68" s="881">
        <f t="shared" si="141"/>
        <v>5.25</v>
      </c>
      <c r="JV68" s="881">
        <f t="shared" si="141"/>
        <v>5.25</v>
      </c>
      <c r="JW68" s="881">
        <f t="shared" si="141"/>
        <v>5.25</v>
      </c>
      <c r="JX68" s="881">
        <f t="shared" si="141"/>
        <v>5.625</v>
      </c>
      <c r="JY68" s="881">
        <f t="shared" si="141"/>
        <v>5.625</v>
      </c>
      <c r="JZ68" s="881">
        <f t="shared" si="141"/>
        <v>5.625</v>
      </c>
      <c r="KA68" s="881">
        <f t="shared" si="141"/>
        <v>5.625</v>
      </c>
      <c r="KB68" s="881">
        <f t="shared" si="141"/>
        <v>6.75</v>
      </c>
      <c r="KC68" s="881">
        <f t="shared" si="141"/>
        <v>6.75</v>
      </c>
      <c r="KD68" s="881">
        <f t="shared" si="141"/>
        <v>4.5</v>
      </c>
      <c r="KE68" s="881">
        <f t="shared" si="141"/>
        <v>4.5</v>
      </c>
      <c r="KF68" s="881">
        <f t="shared" si="141"/>
        <v>4.5</v>
      </c>
      <c r="KG68" s="881">
        <f t="shared" si="141"/>
        <v>4.5</v>
      </c>
      <c r="KH68" s="881">
        <f t="shared" si="141"/>
        <v>4.5</v>
      </c>
      <c r="KI68" s="881">
        <f t="shared" si="141"/>
        <v>4.6875</v>
      </c>
      <c r="KJ68" s="881">
        <f t="shared" si="141"/>
        <v>4.6875</v>
      </c>
      <c r="KK68" s="881">
        <f t="shared" si="141"/>
        <v>4.6875</v>
      </c>
      <c r="KL68" s="881">
        <f t="shared" si="141"/>
        <v>4.6875</v>
      </c>
      <c r="KM68" s="881">
        <f t="shared" si="141"/>
        <v>4.6875</v>
      </c>
      <c r="KN68" s="881">
        <f t="shared" si="141"/>
        <v>6</v>
      </c>
      <c r="KO68" s="881">
        <f t="shared" si="141"/>
        <v>6</v>
      </c>
      <c r="KP68" s="881">
        <f t="shared" si="141"/>
        <v>6</v>
      </c>
      <c r="KQ68" s="881">
        <f t="shared" si="141"/>
        <v>6</v>
      </c>
      <c r="KR68" s="881">
        <f t="shared" si="141"/>
        <v>6</v>
      </c>
      <c r="KS68" s="881">
        <f t="shared" si="141"/>
        <v>6</v>
      </c>
      <c r="KT68" s="881">
        <f t="shared" si="141"/>
        <v>6</v>
      </c>
      <c r="KU68" s="881">
        <f t="shared" si="141"/>
        <v>6</v>
      </c>
      <c r="KV68" s="881">
        <f t="shared" si="141"/>
        <v>9.5</v>
      </c>
      <c r="KW68" s="881">
        <f t="shared" si="141"/>
        <v>9.5</v>
      </c>
      <c r="KX68" s="881">
        <f t="shared" si="141"/>
        <v>9.5</v>
      </c>
      <c r="KY68" s="881">
        <f t="shared" si="141"/>
        <v>9.5</v>
      </c>
      <c r="KZ68" s="881">
        <f t="shared" si="141"/>
        <v>6.75</v>
      </c>
      <c r="LA68" s="881">
        <f t="shared" si="141"/>
        <v>6.75</v>
      </c>
      <c r="LB68" s="881">
        <f t="shared" si="141"/>
        <v>6.75</v>
      </c>
      <c r="LC68" s="881">
        <f t="shared" si="141"/>
        <v>5.625</v>
      </c>
      <c r="LD68" s="881">
        <f t="shared" si="141"/>
        <v>5.625</v>
      </c>
      <c r="LE68" s="881">
        <f t="shared" si="141"/>
        <v>5.625</v>
      </c>
      <c r="LF68" s="881">
        <f t="shared" si="141"/>
        <v>5.625</v>
      </c>
      <c r="LG68" s="881">
        <f t="shared" si="141"/>
        <v>5.625</v>
      </c>
      <c r="LH68" s="881">
        <f t="shared" si="141"/>
        <v>5.25</v>
      </c>
      <c r="LI68" s="881">
        <f t="shared" si="141"/>
        <v>5.25</v>
      </c>
      <c r="LJ68" s="881">
        <f t="shared" si="141"/>
        <v>5.25</v>
      </c>
      <c r="LK68" s="881">
        <f t="shared" si="141"/>
        <v>5.25</v>
      </c>
      <c r="LL68" s="881">
        <f t="shared" si="141"/>
        <v>5.25</v>
      </c>
      <c r="LM68" s="881">
        <f t="shared" si="141"/>
        <v>5.25</v>
      </c>
      <c r="LN68" s="881">
        <f t="shared" si="141"/>
        <v>5.25</v>
      </c>
      <c r="LO68" s="881">
        <f t="shared" si="141"/>
        <v>5.25</v>
      </c>
      <c r="LP68" s="881">
        <f t="shared" si="141"/>
        <v>5.25</v>
      </c>
      <c r="LQ68" s="881">
        <f t="shared" si="141"/>
        <v>5.25</v>
      </c>
      <c r="LR68" s="881">
        <f t="shared" si="141"/>
        <v>5.25</v>
      </c>
      <c r="LS68" s="881">
        <f t="shared" si="141"/>
        <v>5.25</v>
      </c>
      <c r="LT68" s="881">
        <f t="shared" ref="LT68:OE68" si="142">LT67-MIN($G68,(LT67-$F68)/4)</f>
        <v>5.25</v>
      </c>
      <c r="LU68" s="881">
        <f t="shared" si="142"/>
        <v>5.25</v>
      </c>
      <c r="LV68" s="881">
        <f t="shared" si="142"/>
        <v>5.25</v>
      </c>
      <c r="LW68" s="881">
        <f t="shared" si="142"/>
        <v>5.25</v>
      </c>
      <c r="LX68" s="881">
        <f t="shared" si="142"/>
        <v>5.625</v>
      </c>
      <c r="LY68" s="881">
        <f t="shared" si="142"/>
        <v>5.625</v>
      </c>
      <c r="LZ68" s="881">
        <f t="shared" si="142"/>
        <v>5.625</v>
      </c>
      <c r="MA68" s="881">
        <f t="shared" si="142"/>
        <v>5.625</v>
      </c>
      <c r="MB68" s="881">
        <f t="shared" si="142"/>
        <v>6.75</v>
      </c>
      <c r="MC68" s="881">
        <f t="shared" si="142"/>
        <v>6.75</v>
      </c>
      <c r="MD68" s="881">
        <f t="shared" si="142"/>
        <v>4.5</v>
      </c>
      <c r="ME68" s="881">
        <f t="shared" si="142"/>
        <v>4.5</v>
      </c>
      <c r="MF68" s="881">
        <f t="shared" si="142"/>
        <v>4.5</v>
      </c>
      <c r="MG68" s="881">
        <f t="shared" si="142"/>
        <v>4.5</v>
      </c>
      <c r="MH68" s="881">
        <f t="shared" si="142"/>
        <v>4.5</v>
      </c>
      <c r="MI68" s="881">
        <f t="shared" si="142"/>
        <v>4.6875</v>
      </c>
      <c r="MJ68" s="881">
        <f t="shared" si="142"/>
        <v>4.6875</v>
      </c>
      <c r="MK68" s="881">
        <f t="shared" si="142"/>
        <v>4.6875</v>
      </c>
      <c r="ML68" s="881">
        <f t="shared" si="142"/>
        <v>4.6875</v>
      </c>
      <c r="MM68" s="881">
        <f t="shared" si="142"/>
        <v>4.6875</v>
      </c>
      <c r="MN68" s="881">
        <f t="shared" si="142"/>
        <v>6</v>
      </c>
      <c r="MO68" s="881">
        <f t="shared" si="142"/>
        <v>6</v>
      </c>
      <c r="MP68" s="881">
        <f t="shared" si="142"/>
        <v>6</v>
      </c>
      <c r="MQ68" s="881">
        <f t="shared" si="142"/>
        <v>6</v>
      </c>
      <c r="MR68" s="881">
        <f t="shared" si="142"/>
        <v>6</v>
      </c>
      <c r="MS68" s="881">
        <f t="shared" si="142"/>
        <v>6</v>
      </c>
      <c r="MT68" s="881">
        <f t="shared" si="142"/>
        <v>6</v>
      </c>
      <c r="MU68" s="881">
        <f t="shared" si="142"/>
        <v>6</v>
      </c>
      <c r="MV68" s="881">
        <f t="shared" si="142"/>
        <v>9.5</v>
      </c>
      <c r="MW68" s="881">
        <f t="shared" si="142"/>
        <v>9.5</v>
      </c>
      <c r="MX68" s="881">
        <f t="shared" si="142"/>
        <v>9.5</v>
      </c>
      <c r="MY68" s="881">
        <f t="shared" si="142"/>
        <v>9.5</v>
      </c>
      <c r="MZ68" s="881">
        <f t="shared" si="142"/>
        <v>6.75</v>
      </c>
      <c r="NA68" s="881">
        <f t="shared" si="142"/>
        <v>6.75</v>
      </c>
      <c r="NB68" s="881">
        <f t="shared" si="142"/>
        <v>6.75</v>
      </c>
      <c r="NC68" s="881">
        <f t="shared" si="142"/>
        <v>5.625</v>
      </c>
      <c r="ND68" s="881">
        <f t="shared" si="142"/>
        <v>5.625</v>
      </c>
      <c r="NE68" s="881">
        <f t="shared" si="142"/>
        <v>5.625</v>
      </c>
      <c r="NF68" s="881">
        <f t="shared" si="142"/>
        <v>5.625</v>
      </c>
      <c r="NG68" s="881">
        <f t="shared" si="142"/>
        <v>5.625</v>
      </c>
      <c r="NH68" s="881">
        <f t="shared" si="142"/>
        <v>5.25</v>
      </c>
      <c r="NI68" s="881">
        <f t="shared" si="142"/>
        <v>5.25</v>
      </c>
      <c r="NJ68" s="881">
        <f t="shared" si="142"/>
        <v>5.25</v>
      </c>
      <c r="NK68" s="881">
        <f t="shared" si="142"/>
        <v>5.25</v>
      </c>
      <c r="NL68" s="881">
        <f t="shared" si="142"/>
        <v>5.25</v>
      </c>
      <c r="NM68" s="881">
        <f t="shared" si="142"/>
        <v>5.25</v>
      </c>
      <c r="NN68" s="881">
        <f t="shared" si="142"/>
        <v>5.25</v>
      </c>
      <c r="NO68" s="881">
        <f t="shared" si="142"/>
        <v>5.25</v>
      </c>
      <c r="NP68" s="881">
        <f t="shared" si="142"/>
        <v>5.25</v>
      </c>
      <c r="NQ68" s="881">
        <f t="shared" si="142"/>
        <v>5.25</v>
      </c>
      <c r="NR68" s="881">
        <f t="shared" si="142"/>
        <v>5.25</v>
      </c>
      <c r="NS68" s="881">
        <f t="shared" si="142"/>
        <v>5.25</v>
      </c>
      <c r="NT68" s="881">
        <f t="shared" si="142"/>
        <v>5.25</v>
      </c>
      <c r="NU68" s="881">
        <f t="shared" si="142"/>
        <v>5.25</v>
      </c>
      <c r="NV68" s="881">
        <f t="shared" si="142"/>
        <v>5.25</v>
      </c>
      <c r="NW68" s="881">
        <f t="shared" si="142"/>
        <v>5.25</v>
      </c>
      <c r="NX68" s="881">
        <f t="shared" si="142"/>
        <v>5.625</v>
      </c>
      <c r="NY68" s="881">
        <f t="shared" si="142"/>
        <v>5.625</v>
      </c>
      <c r="NZ68" s="881">
        <f t="shared" si="142"/>
        <v>5.625</v>
      </c>
      <c r="OA68" s="881">
        <f t="shared" si="142"/>
        <v>5.625</v>
      </c>
      <c r="OB68" s="881">
        <f t="shared" si="142"/>
        <v>6.75</v>
      </c>
      <c r="OC68" s="881">
        <f t="shared" si="142"/>
        <v>6.75</v>
      </c>
      <c r="OD68" s="881">
        <f t="shared" si="142"/>
        <v>4.5</v>
      </c>
      <c r="OE68" s="881">
        <f t="shared" si="142"/>
        <v>4.5</v>
      </c>
      <c r="OF68" s="881">
        <f t="shared" ref="OF68:QQ68" si="143">OF67-MIN($G68,(OF67-$F68)/4)</f>
        <v>4.5</v>
      </c>
      <c r="OG68" s="881">
        <f t="shared" si="143"/>
        <v>4.5</v>
      </c>
      <c r="OH68" s="881">
        <f t="shared" si="143"/>
        <v>4.5</v>
      </c>
      <c r="OI68" s="881">
        <f t="shared" si="143"/>
        <v>4.6875</v>
      </c>
      <c r="OJ68" s="881">
        <f t="shared" si="143"/>
        <v>4.6875</v>
      </c>
      <c r="OK68" s="881">
        <f t="shared" si="143"/>
        <v>4.6875</v>
      </c>
      <c r="OL68" s="881">
        <f t="shared" si="143"/>
        <v>4.6875</v>
      </c>
      <c r="OM68" s="881">
        <f t="shared" si="143"/>
        <v>4.6875</v>
      </c>
      <c r="ON68" s="881">
        <f t="shared" si="143"/>
        <v>6</v>
      </c>
      <c r="OO68" s="881">
        <f t="shared" si="143"/>
        <v>6</v>
      </c>
      <c r="OP68" s="881">
        <f t="shared" si="143"/>
        <v>6</v>
      </c>
      <c r="OQ68" s="881">
        <f t="shared" si="143"/>
        <v>6</v>
      </c>
      <c r="OR68" s="881">
        <f t="shared" si="143"/>
        <v>6</v>
      </c>
      <c r="OS68" s="881">
        <f t="shared" si="143"/>
        <v>6</v>
      </c>
      <c r="OT68" s="881">
        <f t="shared" si="143"/>
        <v>6</v>
      </c>
      <c r="OU68" s="881">
        <f t="shared" si="143"/>
        <v>6</v>
      </c>
      <c r="OV68" s="881">
        <f t="shared" si="143"/>
        <v>9.5</v>
      </c>
      <c r="OW68" s="881">
        <f t="shared" si="143"/>
        <v>9.5</v>
      </c>
      <c r="OX68" s="881">
        <f t="shared" si="143"/>
        <v>9.5</v>
      </c>
      <c r="OY68" s="881">
        <f t="shared" si="143"/>
        <v>9.5</v>
      </c>
      <c r="OZ68" s="881">
        <f t="shared" si="143"/>
        <v>6.75</v>
      </c>
      <c r="PA68" s="881">
        <f t="shared" si="143"/>
        <v>6.75</v>
      </c>
      <c r="PB68" s="881">
        <f t="shared" si="143"/>
        <v>6.75</v>
      </c>
      <c r="PC68" s="881">
        <f t="shared" si="143"/>
        <v>5.625</v>
      </c>
      <c r="PD68" s="881">
        <f t="shared" si="143"/>
        <v>5.625</v>
      </c>
      <c r="PE68" s="881">
        <f t="shared" si="143"/>
        <v>5.625</v>
      </c>
      <c r="PF68" s="881">
        <f t="shared" si="143"/>
        <v>5.625</v>
      </c>
      <c r="PG68" s="881">
        <f t="shared" si="143"/>
        <v>5.625</v>
      </c>
      <c r="PH68" s="881">
        <f t="shared" si="143"/>
        <v>5.25</v>
      </c>
      <c r="PI68" s="881">
        <f t="shared" si="143"/>
        <v>5.25</v>
      </c>
      <c r="PJ68" s="881">
        <f t="shared" si="143"/>
        <v>5.25</v>
      </c>
      <c r="PK68" s="881">
        <f t="shared" si="143"/>
        <v>5.25</v>
      </c>
      <c r="PL68" s="881">
        <f t="shared" si="143"/>
        <v>5.25</v>
      </c>
      <c r="PM68" s="881">
        <f t="shared" si="143"/>
        <v>5.25</v>
      </c>
      <c r="PN68" s="881">
        <f t="shared" si="143"/>
        <v>5.25</v>
      </c>
      <c r="PO68" s="881">
        <f t="shared" si="143"/>
        <v>5.25</v>
      </c>
      <c r="PP68" s="881">
        <f t="shared" si="143"/>
        <v>5.25</v>
      </c>
      <c r="PQ68" s="881">
        <f t="shared" si="143"/>
        <v>5.25</v>
      </c>
      <c r="PR68" s="881">
        <f t="shared" si="143"/>
        <v>5.25</v>
      </c>
      <c r="PS68" s="881">
        <f t="shared" si="143"/>
        <v>5.25</v>
      </c>
      <c r="PT68" s="881">
        <f t="shared" si="143"/>
        <v>5.25</v>
      </c>
      <c r="PU68" s="881">
        <f t="shared" si="143"/>
        <v>5.25</v>
      </c>
      <c r="PV68" s="881">
        <f t="shared" si="143"/>
        <v>5.25</v>
      </c>
      <c r="PW68" s="881">
        <f t="shared" si="143"/>
        <v>5.25</v>
      </c>
      <c r="PX68" s="881">
        <f t="shared" si="143"/>
        <v>5.625</v>
      </c>
      <c r="PY68" s="881">
        <f t="shared" si="143"/>
        <v>5.625</v>
      </c>
      <c r="PZ68" s="881">
        <f t="shared" si="143"/>
        <v>5.625</v>
      </c>
      <c r="QA68" s="881">
        <f t="shared" si="143"/>
        <v>5.625</v>
      </c>
      <c r="QB68" s="881">
        <f t="shared" si="143"/>
        <v>6.75</v>
      </c>
      <c r="QC68" s="881">
        <f t="shared" si="143"/>
        <v>6.75</v>
      </c>
      <c r="QD68" s="881">
        <f t="shared" si="143"/>
        <v>4.5</v>
      </c>
      <c r="QE68" s="881">
        <f t="shared" si="143"/>
        <v>4.5</v>
      </c>
      <c r="QF68" s="881">
        <f t="shared" si="143"/>
        <v>4.5</v>
      </c>
      <c r="QG68" s="881">
        <f t="shared" si="143"/>
        <v>4.5</v>
      </c>
      <c r="QH68" s="881">
        <f t="shared" si="143"/>
        <v>4.5</v>
      </c>
      <c r="QI68" s="881">
        <f t="shared" si="143"/>
        <v>4.6875</v>
      </c>
      <c r="QJ68" s="881">
        <f t="shared" si="143"/>
        <v>4.6875</v>
      </c>
      <c r="QK68" s="881">
        <f t="shared" si="143"/>
        <v>4.6875</v>
      </c>
      <c r="QL68" s="881">
        <f t="shared" si="143"/>
        <v>4.6875</v>
      </c>
      <c r="QM68" s="881">
        <f t="shared" si="143"/>
        <v>4.6875</v>
      </c>
      <c r="QN68" s="881">
        <f t="shared" si="143"/>
        <v>6</v>
      </c>
      <c r="QO68" s="881">
        <f t="shared" si="143"/>
        <v>6</v>
      </c>
      <c r="QP68" s="881">
        <f t="shared" si="143"/>
        <v>6</v>
      </c>
      <c r="QQ68" s="881">
        <f t="shared" si="143"/>
        <v>6</v>
      </c>
      <c r="QR68" s="881">
        <f t="shared" ref="QR68:SJ68" si="144">QR67-MIN($G68,(QR67-$F68)/4)</f>
        <v>6</v>
      </c>
      <c r="QS68" s="881">
        <f t="shared" si="144"/>
        <v>6</v>
      </c>
      <c r="QT68" s="881">
        <f t="shared" si="144"/>
        <v>6</v>
      </c>
      <c r="QU68" s="881">
        <f t="shared" si="144"/>
        <v>6</v>
      </c>
      <c r="QV68" s="881">
        <f t="shared" si="144"/>
        <v>9.5</v>
      </c>
      <c r="QW68" s="881">
        <f t="shared" si="144"/>
        <v>9.5</v>
      </c>
      <c r="QX68" s="881">
        <f t="shared" si="144"/>
        <v>9.5</v>
      </c>
      <c r="QY68" s="881">
        <f t="shared" si="144"/>
        <v>9.5</v>
      </c>
      <c r="QZ68" s="881">
        <f t="shared" si="144"/>
        <v>6.75</v>
      </c>
      <c r="RA68" s="881">
        <f t="shared" si="144"/>
        <v>6.75</v>
      </c>
      <c r="RB68" s="881">
        <f t="shared" si="144"/>
        <v>6.75</v>
      </c>
      <c r="RC68" s="881">
        <f t="shared" si="144"/>
        <v>5.625</v>
      </c>
      <c r="RD68" s="881">
        <f t="shared" si="144"/>
        <v>5.625</v>
      </c>
      <c r="RE68" s="881">
        <f t="shared" si="144"/>
        <v>5.625</v>
      </c>
      <c r="RF68" s="881">
        <f t="shared" si="144"/>
        <v>5.625</v>
      </c>
      <c r="RG68" s="881">
        <f t="shared" si="144"/>
        <v>5.625</v>
      </c>
      <c r="RH68" s="881">
        <f t="shared" si="144"/>
        <v>5.25</v>
      </c>
      <c r="RI68" s="881">
        <f t="shared" si="144"/>
        <v>5.25</v>
      </c>
      <c r="RJ68" s="881">
        <f t="shared" si="144"/>
        <v>5.25</v>
      </c>
      <c r="RK68" s="881">
        <f t="shared" si="144"/>
        <v>5.25</v>
      </c>
      <c r="RL68" s="881">
        <f t="shared" si="144"/>
        <v>5.25</v>
      </c>
      <c r="RM68" s="881">
        <f t="shared" si="144"/>
        <v>5.25</v>
      </c>
      <c r="RN68" s="881">
        <f t="shared" si="144"/>
        <v>5.25</v>
      </c>
      <c r="RO68" s="881">
        <f t="shared" si="144"/>
        <v>5.25</v>
      </c>
      <c r="RP68" s="881">
        <f t="shared" si="144"/>
        <v>5.25</v>
      </c>
      <c r="RQ68" s="881">
        <f t="shared" si="144"/>
        <v>5.25</v>
      </c>
      <c r="RR68" s="881">
        <f t="shared" si="144"/>
        <v>5.25</v>
      </c>
      <c r="RS68" s="881">
        <f t="shared" si="144"/>
        <v>5.25</v>
      </c>
      <c r="RT68" s="881">
        <f t="shared" si="144"/>
        <v>5.25</v>
      </c>
      <c r="RU68" s="881">
        <f t="shared" si="144"/>
        <v>5.25</v>
      </c>
      <c r="RV68" s="881">
        <f t="shared" si="144"/>
        <v>5.25</v>
      </c>
      <c r="RW68" s="881">
        <f t="shared" si="144"/>
        <v>5.25</v>
      </c>
      <c r="RX68" s="881">
        <f t="shared" si="144"/>
        <v>5.625</v>
      </c>
      <c r="RY68" s="881">
        <f t="shared" si="144"/>
        <v>5.625</v>
      </c>
      <c r="RZ68" s="881">
        <f t="shared" si="144"/>
        <v>5.625</v>
      </c>
      <c r="SA68" s="881">
        <f t="shared" si="144"/>
        <v>5.625</v>
      </c>
      <c r="SB68" s="881">
        <f t="shared" si="144"/>
        <v>6.75</v>
      </c>
      <c r="SC68" s="881">
        <f t="shared" si="144"/>
        <v>6.75</v>
      </c>
      <c r="SD68" s="881">
        <f t="shared" si="144"/>
        <v>4.5</v>
      </c>
      <c r="SE68" s="881">
        <f t="shared" si="144"/>
        <v>4.5</v>
      </c>
      <c r="SF68" s="881">
        <f t="shared" si="144"/>
        <v>4.5</v>
      </c>
      <c r="SG68" s="881">
        <f t="shared" si="144"/>
        <v>4.5</v>
      </c>
      <c r="SH68" s="881">
        <f t="shared" si="144"/>
        <v>4.5</v>
      </c>
      <c r="SI68" s="881">
        <f t="shared" si="144"/>
        <v>4.6875</v>
      </c>
      <c r="SJ68" s="881">
        <f t="shared" si="144"/>
        <v>4.6875</v>
      </c>
      <c r="SK68" s="267">
        <f>SJ68</f>
        <v>4.6875</v>
      </c>
      <c r="SL68" s="254"/>
      <c r="SM68" s="242"/>
      <c r="SN68" s="242"/>
      <c r="SO68" s="242"/>
    </row>
    <row r="69" spans="1:509" outlineLevel="3" x14ac:dyDescent="0.35">
      <c r="A69" s="242"/>
      <c r="B69" s="251"/>
      <c r="C69" s="438">
        <f t="shared" si="33"/>
        <v>4</v>
      </c>
      <c r="D69" s="267"/>
      <c r="E69" s="316"/>
      <c r="F69" s="322">
        <f t="shared" si="136"/>
        <v>13</v>
      </c>
      <c r="G69" s="322">
        <f t="shared" si="50"/>
        <v>2.5</v>
      </c>
      <c r="H69" s="267"/>
      <c r="I69" s="455"/>
      <c r="J69" s="456" t="s">
        <v>174</v>
      </c>
      <c r="K69" s="457"/>
      <c r="L69" s="882">
        <f t="shared" ref="L69:BW69" si="145">L67+MIN($G69,($F69-L67)/4)</f>
        <v>8.5</v>
      </c>
      <c r="M69" s="882">
        <f t="shared" si="145"/>
        <v>8.5</v>
      </c>
      <c r="N69" s="882">
        <f t="shared" si="145"/>
        <v>8.5</v>
      </c>
      <c r="O69" s="882">
        <f t="shared" si="145"/>
        <v>8.5</v>
      </c>
      <c r="P69" s="882">
        <f t="shared" si="145"/>
        <v>8.5</v>
      </c>
      <c r="Q69" s="882">
        <f t="shared" si="145"/>
        <v>8.5</v>
      </c>
      <c r="R69" s="882">
        <f t="shared" si="145"/>
        <v>8.5</v>
      </c>
      <c r="S69" s="882">
        <f t="shared" si="145"/>
        <v>8.5</v>
      </c>
      <c r="T69" s="882">
        <f t="shared" si="145"/>
        <v>8.5</v>
      </c>
      <c r="U69" s="882">
        <f t="shared" si="145"/>
        <v>8.5</v>
      </c>
      <c r="V69" s="882">
        <f t="shared" si="145"/>
        <v>8.5</v>
      </c>
      <c r="W69" s="882">
        <f t="shared" si="145"/>
        <v>8.5</v>
      </c>
      <c r="X69" s="882">
        <f t="shared" si="145"/>
        <v>7.75</v>
      </c>
      <c r="Y69" s="882">
        <f t="shared" si="145"/>
        <v>7.75</v>
      </c>
      <c r="Z69" s="882">
        <f t="shared" si="145"/>
        <v>7.75</v>
      </c>
      <c r="AA69" s="882">
        <f t="shared" si="145"/>
        <v>7.75</v>
      </c>
      <c r="AB69" s="882">
        <f t="shared" si="145"/>
        <v>7.5625</v>
      </c>
      <c r="AC69" s="882">
        <f t="shared" si="145"/>
        <v>7.5625</v>
      </c>
      <c r="AD69" s="882">
        <f t="shared" si="145"/>
        <v>6.625</v>
      </c>
      <c r="AE69" s="882">
        <f t="shared" si="145"/>
        <v>6.625</v>
      </c>
      <c r="AF69" s="882">
        <f t="shared" si="145"/>
        <v>7</v>
      </c>
      <c r="AG69" s="882">
        <f t="shared" si="145"/>
        <v>7</v>
      </c>
      <c r="AH69" s="882">
        <f t="shared" si="145"/>
        <v>7</v>
      </c>
      <c r="AI69" s="882">
        <f t="shared" si="145"/>
        <v>7.0749999999999993</v>
      </c>
      <c r="AJ69" s="882">
        <f t="shared" si="145"/>
        <v>7.0749999999999993</v>
      </c>
      <c r="AK69" s="882">
        <f t="shared" si="145"/>
        <v>7.0749999999999993</v>
      </c>
      <c r="AL69" s="882">
        <f t="shared" si="145"/>
        <v>7.0749999999999993</v>
      </c>
      <c r="AM69" s="882">
        <f t="shared" si="145"/>
        <v>7.0749999999999993</v>
      </c>
      <c r="AN69" s="882">
        <f t="shared" si="145"/>
        <v>9.625</v>
      </c>
      <c r="AO69" s="882">
        <f t="shared" si="145"/>
        <v>9.625</v>
      </c>
      <c r="AP69" s="882">
        <f t="shared" si="145"/>
        <v>9.625</v>
      </c>
      <c r="AQ69" s="882">
        <f t="shared" si="145"/>
        <v>9.625</v>
      </c>
      <c r="AR69" s="882">
        <f t="shared" si="145"/>
        <v>9.625</v>
      </c>
      <c r="AS69" s="882">
        <f t="shared" si="145"/>
        <v>9.625</v>
      </c>
      <c r="AT69" s="882">
        <f t="shared" si="145"/>
        <v>9.625</v>
      </c>
      <c r="AU69" s="882">
        <f t="shared" si="145"/>
        <v>9.625</v>
      </c>
      <c r="AV69" s="882">
        <f t="shared" si="145"/>
        <v>11.5</v>
      </c>
      <c r="AW69" s="882">
        <f t="shared" si="145"/>
        <v>11.5</v>
      </c>
      <c r="AX69" s="882">
        <f t="shared" si="145"/>
        <v>11.5</v>
      </c>
      <c r="AY69" s="882">
        <f t="shared" si="145"/>
        <v>11.5</v>
      </c>
      <c r="AZ69" s="882">
        <f t="shared" si="145"/>
        <v>9.625</v>
      </c>
      <c r="BA69" s="882">
        <f t="shared" si="145"/>
        <v>9.625</v>
      </c>
      <c r="BB69" s="882">
        <f t="shared" si="145"/>
        <v>9.625</v>
      </c>
      <c r="BC69" s="882">
        <f t="shared" si="145"/>
        <v>9.0625</v>
      </c>
      <c r="BD69" s="882">
        <f t="shared" si="145"/>
        <v>9.0625</v>
      </c>
      <c r="BE69" s="882">
        <f t="shared" si="145"/>
        <v>9.0625</v>
      </c>
      <c r="BF69" s="882">
        <f t="shared" si="145"/>
        <v>9.0625</v>
      </c>
      <c r="BG69" s="882">
        <f t="shared" si="145"/>
        <v>9.0625</v>
      </c>
      <c r="BH69" s="882">
        <f t="shared" si="145"/>
        <v>8.5</v>
      </c>
      <c r="BI69" s="882">
        <f t="shared" si="145"/>
        <v>8.5</v>
      </c>
      <c r="BJ69" s="882">
        <f t="shared" si="145"/>
        <v>8.5</v>
      </c>
      <c r="BK69" s="882">
        <f t="shared" si="145"/>
        <v>8.5</v>
      </c>
      <c r="BL69" s="882">
        <f t="shared" si="145"/>
        <v>8.5</v>
      </c>
      <c r="BM69" s="882">
        <f t="shared" si="145"/>
        <v>8.5</v>
      </c>
      <c r="BN69" s="882">
        <f t="shared" si="145"/>
        <v>8.5</v>
      </c>
      <c r="BO69" s="882">
        <f t="shared" si="145"/>
        <v>8.5</v>
      </c>
      <c r="BP69" s="882">
        <f t="shared" si="145"/>
        <v>8.5</v>
      </c>
      <c r="BQ69" s="882">
        <f t="shared" si="145"/>
        <v>8.5</v>
      </c>
      <c r="BR69" s="882">
        <f t="shared" si="145"/>
        <v>8.5</v>
      </c>
      <c r="BS69" s="882">
        <f t="shared" si="145"/>
        <v>8.5</v>
      </c>
      <c r="BT69" s="882">
        <f t="shared" si="145"/>
        <v>8.5</v>
      </c>
      <c r="BU69" s="882">
        <f t="shared" si="145"/>
        <v>8.5</v>
      </c>
      <c r="BV69" s="882">
        <f t="shared" si="145"/>
        <v>8.5</v>
      </c>
      <c r="BW69" s="882">
        <f t="shared" si="145"/>
        <v>8.5</v>
      </c>
      <c r="BX69" s="882">
        <f t="shared" ref="BX69:EI69" si="146">BX67+MIN($G69,($F69-BX67)/4)</f>
        <v>7.75</v>
      </c>
      <c r="BY69" s="882">
        <f t="shared" si="146"/>
        <v>7.75</v>
      </c>
      <c r="BZ69" s="882">
        <f t="shared" si="146"/>
        <v>7.75</v>
      </c>
      <c r="CA69" s="882">
        <f t="shared" si="146"/>
        <v>7.75</v>
      </c>
      <c r="CB69" s="882">
        <f t="shared" si="146"/>
        <v>7.5625</v>
      </c>
      <c r="CC69" s="882">
        <f t="shared" si="146"/>
        <v>7.5625</v>
      </c>
      <c r="CD69" s="882">
        <f t="shared" si="146"/>
        <v>7.375</v>
      </c>
      <c r="CE69" s="882">
        <f t="shared" si="146"/>
        <v>7.375</v>
      </c>
      <c r="CF69" s="882">
        <f t="shared" si="146"/>
        <v>7.1875</v>
      </c>
      <c r="CG69" s="882">
        <f t="shared" si="146"/>
        <v>7.1875</v>
      </c>
      <c r="CH69" s="882">
        <f t="shared" si="146"/>
        <v>7.1875</v>
      </c>
      <c r="CI69" s="882">
        <f t="shared" si="146"/>
        <v>7.0749999999999993</v>
      </c>
      <c r="CJ69" s="882">
        <f t="shared" si="146"/>
        <v>7.0749999999999993</v>
      </c>
      <c r="CK69" s="882">
        <f t="shared" si="146"/>
        <v>7.0749999999999993</v>
      </c>
      <c r="CL69" s="882">
        <f t="shared" si="146"/>
        <v>7.0749999999999993</v>
      </c>
      <c r="CM69" s="882">
        <f t="shared" si="146"/>
        <v>7.0749999999999993</v>
      </c>
      <c r="CN69" s="882">
        <f t="shared" si="146"/>
        <v>8.5</v>
      </c>
      <c r="CO69" s="882">
        <f t="shared" si="146"/>
        <v>8.5</v>
      </c>
      <c r="CP69" s="882">
        <f t="shared" si="146"/>
        <v>8.5</v>
      </c>
      <c r="CQ69" s="882">
        <f t="shared" si="146"/>
        <v>8.5</v>
      </c>
      <c r="CR69" s="882">
        <f t="shared" si="146"/>
        <v>8.5</v>
      </c>
      <c r="CS69" s="882">
        <f t="shared" si="146"/>
        <v>8.5</v>
      </c>
      <c r="CT69" s="882">
        <f t="shared" si="146"/>
        <v>8.5</v>
      </c>
      <c r="CU69" s="882">
        <f t="shared" si="146"/>
        <v>8.5</v>
      </c>
      <c r="CV69" s="882">
        <f t="shared" si="146"/>
        <v>11.5</v>
      </c>
      <c r="CW69" s="882">
        <f t="shared" si="146"/>
        <v>11.5</v>
      </c>
      <c r="CX69" s="882">
        <f t="shared" si="146"/>
        <v>11.5</v>
      </c>
      <c r="CY69" s="882">
        <f t="shared" si="146"/>
        <v>11.5</v>
      </c>
      <c r="CZ69" s="882">
        <f t="shared" si="146"/>
        <v>9.25</v>
      </c>
      <c r="DA69" s="882">
        <f t="shared" si="146"/>
        <v>9.25</v>
      </c>
      <c r="DB69" s="882">
        <f t="shared" si="146"/>
        <v>9.25</v>
      </c>
      <c r="DC69" s="882">
        <f t="shared" si="146"/>
        <v>8.125</v>
      </c>
      <c r="DD69" s="882">
        <f t="shared" si="146"/>
        <v>8.125</v>
      </c>
      <c r="DE69" s="882">
        <f t="shared" si="146"/>
        <v>8.125</v>
      </c>
      <c r="DF69" s="882">
        <f t="shared" si="146"/>
        <v>8.125</v>
      </c>
      <c r="DG69" s="882">
        <f t="shared" si="146"/>
        <v>8.125</v>
      </c>
      <c r="DH69" s="882">
        <f t="shared" si="146"/>
        <v>7.5625</v>
      </c>
      <c r="DI69" s="882">
        <f t="shared" si="146"/>
        <v>7.5625</v>
      </c>
      <c r="DJ69" s="882">
        <f t="shared" si="146"/>
        <v>7.5625</v>
      </c>
      <c r="DK69" s="882">
        <f t="shared" si="146"/>
        <v>7.5625</v>
      </c>
      <c r="DL69" s="882">
        <f t="shared" si="146"/>
        <v>7.5625</v>
      </c>
      <c r="DM69" s="882">
        <f t="shared" si="146"/>
        <v>7.5625</v>
      </c>
      <c r="DN69" s="882">
        <f t="shared" si="146"/>
        <v>7.5625</v>
      </c>
      <c r="DO69" s="882">
        <f t="shared" si="146"/>
        <v>7.5625</v>
      </c>
      <c r="DP69" s="882">
        <f t="shared" si="146"/>
        <v>7.5625</v>
      </c>
      <c r="DQ69" s="882">
        <f t="shared" si="146"/>
        <v>7.5625</v>
      </c>
      <c r="DR69" s="882">
        <f t="shared" si="146"/>
        <v>7.5625</v>
      </c>
      <c r="DS69" s="882">
        <f t="shared" si="146"/>
        <v>7.5625</v>
      </c>
      <c r="DT69" s="882">
        <f t="shared" si="146"/>
        <v>7.5625</v>
      </c>
      <c r="DU69" s="882">
        <f t="shared" si="146"/>
        <v>7.5625</v>
      </c>
      <c r="DV69" s="882">
        <f t="shared" si="146"/>
        <v>7.5625</v>
      </c>
      <c r="DW69" s="882">
        <f t="shared" si="146"/>
        <v>7.5625</v>
      </c>
      <c r="DX69" s="882">
        <f t="shared" si="146"/>
        <v>7.5625</v>
      </c>
      <c r="DY69" s="882">
        <f t="shared" si="146"/>
        <v>7.5625</v>
      </c>
      <c r="DZ69" s="882">
        <f t="shared" si="146"/>
        <v>7.5625</v>
      </c>
      <c r="EA69" s="882">
        <f t="shared" si="146"/>
        <v>7.5625</v>
      </c>
      <c r="EB69" s="882">
        <f t="shared" si="146"/>
        <v>7.5625</v>
      </c>
      <c r="EC69" s="882">
        <f t="shared" si="146"/>
        <v>9.25</v>
      </c>
      <c r="ED69" s="882">
        <f t="shared" si="146"/>
        <v>7</v>
      </c>
      <c r="EE69" s="882">
        <f t="shared" si="146"/>
        <v>7</v>
      </c>
      <c r="EF69" s="882">
        <f t="shared" si="146"/>
        <v>7</v>
      </c>
      <c r="EG69" s="882">
        <f t="shared" si="146"/>
        <v>7</v>
      </c>
      <c r="EH69" s="882">
        <f t="shared" si="146"/>
        <v>7</v>
      </c>
      <c r="EI69" s="882">
        <f t="shared" si="146"/>
        <v>7.1875</v>
      </c>
      <c r="EJ69" s="882">
        <f t="shared" ref="EJ69:GU69" si="147">EJ67+MIN($G69,($F69-EJ67)/4)</f>
        <v>7.1875</v>
      </c>
      <c r="EK69" s="882">
        <f t="shared" si="147"/>
        <v>7.1875</v>
      </c>
      <c r="EL69" s="882">
        <f t="shared" si="147"/>
        <v>7.1875</v>
      </c>
      <c r="EM69" s="882">
        <f t="shared" si="147"/>
        <v>7.1875</v>
      </c>
      <c r="EN69" s="882">
        <f t="shared" si="147"/>
        <v>8.5</v>
      </c>
      <c r="EO69" s="882">
        <f t="shared" si="147"/>
        <v>8.5</v>
      </c>
      <c r="EP69" s="882">
        <f t="shared" si="147"/>
        <v>8.5</v>
      </c>
      <c r="EQ69" s="882">
        <f t="shared" si="147"/>
        <v>8.5</v>
      </c>
      <c r="ER69" s="882">
        <f t="shared" si="147"/>
        <v>8.5</v>
      </c>
      <c r="ES69" s="882">
        <f t="shared" si="147"/>
        <v>8.5</v>
      </c>
      <c r="ET69" s="882">
        <f t="shared" si="147"/>
        <v>8.5</v>
      </c>
      <c r="EU69" s="882">
        <f t="shared" si="147"/>
        <v>8.5</v>
      </c>
      <c r="EV69" s="882">
        <f t="shared" si="147"/>
        <v>11.5</v>
      </c>
      <c r="EW69" s="882">
        <f t="shared" si="147"/>
        <v>11.5</v>
      </c>
      <c r="EX69" s="882">
        <f t="shared" si="147"/>
        <v>11.5</v>
      </c>
      <c r="EY69" s="882">
        <f t="shared" si="147"/>
        <v>11.5</v>
      </c>
      <c r="EZ69" s="882">
        <f t="shared" si="147"/>
        <v>9.25</v>
      </c>
      <c r="FA69" s="882">
        <f t="shared" si="147"/>
        <v>9.25</v>
      </c>
      <c r="FB69" s="882">
        <f t="shared" si="147"/>
        <v>9.25</v>
      </c>
      <c r="FC69" s="882">
        <f t="shared" si="147"/>
        <v>8.125</v>
      </c>
      <c r="FD69" s="882">
        <f t="shared" si="147"/>
        <v>8.125</v>
      </c>
      <c r="FE69" s="882">
        <f t="shared" si="147"/>
        <v>8.125</v>
      </c>
      <c r="FF69" s="882">
        <f t="shared" si="147"/>
        <v>8.125</v>
      </c>
      <c r="FG69" s="882">
        <f t="shared" si="147"/>
        <v>8.125</v>
      </c>
      <c r="FH69" s="882">
        <f t="shared" si="147"/>
        <v>7.75</v>
      </c>
      <c r="FI69" s="882">
        <f t="shared" si="147"/>
        <v>7.75</v>
      </c>
      <c r="FJ69" s="882">
        <f t="shared" si="147"/>
        <v>7.75</v>
      </c>
      <c r="FK69" s="882">
        <f t="shared" si="147"/>
        <v>7.75</v>
      </c>
      <c r="FL69" s="882">
        <f t="shared" si="147"/>
        <v>7.75</v>
      </c>
      <c r="FM69" s="882">
        <f t="shared" si="147"/>
        <v>7.75</v>
      </c>
      <c r="FN69" s="882">
        <f t="shared" si="147"/>
        <v>7.75</v>
      </c>
      <c r="FO69" s="882">
        <f t="shared" si="147"/>
        <v>7.75</v>
      </c>
      <c r="FP69" s="882">
        <f t="shared" si="147"/>
        <v>7.75</v>
      </c>
      <c r="FQ69" s="882">
        <f t="shared" si="147"/>
        <v>7.75</v>
      </c>
      <c r="FR69" s="882">
        <f t="shared" si="147"/>
        <v>7.75</v>
      </c>
      <c r="FS69" s="882">
        <f t="shared" si="147"/>
        <v>7.75</v>
      </c>
      <c r="FT69" s="882">
        <f t="shared" si="147"/>
        <v>7.75</v>
      </c>
      <c r="FU69" s="882">
        <f t="shared" si="147"/>
        <v>7.75</v>
      </c>
      <c r="FV69" s="882">
        <f t="shared" si="147"/>
        <v>7.75</v>
      </c>
      <c r="FW69" s="882">
        <f t="shared" si="147"/>
        <v>7.75</v>
      </c>
      <c r="FX69" s="882">
        <f t="shared" si="147"/>
        <v>8.125</v>
      </c>
      <c r="FY69" s="882">
        <f t="shared" si="147"/>
        <v>8.125</v>
      </c>
      <c r="FZ69" s="882">
        <f t="shared" si="147"/>
        <v>8.125</v>
      </c>
      <c r="GA69" s="882">
        <f t="shared" si="147"/>
        <v>8.125</v>
      </c>
      <c r="GB69" s="882">
        <f t="shared" si="147"/>
        <v>9.25</v>
      </c>
      <c r="GC69" s="882">
        <f t="shared" si="147"/>
        <v>9.25</v>
      </c>
      <c r="GD69" s="882">
        <f t="shared" si="147"/>
        <v>7</v>
      </c>
      <c r="GE69" s="882">
        <f t="shared" si="147"/>
        <v>7</v>
      </c>
      <c r="GF69" s="882">
        <f t="shared" si="147"/>
        <v>7</v>
      </c>
      <c r="GG69" s="882">
        <f t="shared" si="147"/>
        <v>7</v>
      </c>
      <c r="GH69" s="882">
        <f t="shared" si="147"/>
        <v>7</v>
      </c>
      <c r="GI69" s="882">
        <f t="shared" si="147"/>
        <v>7.1875</v>
      </c>
      <c r="GJ69" s="882">
        <f t="shared" si="147"/>
        <v>7.1875</v>
      </c>
      <c r="GK69" s="882">
        <f t="shared" si="147"/>
        <v>7.1875</v>
      </c>
      <c r="GL69" s="882">
        <f t="shared" si="147"/>
        <v>7.1875</v>
      </c>
      <c r="GM69" s="882">
        <f t="shared" si="147"/>
        <v>7.1875</v>
      </c>
      <c r="GN69" s="882">
        <f t="shared" si="147"/>
        <v>8.5</v>
      </c>
      <c r="GO69" s="882">
        <f t="shared" si="147"/>
        <v>8.5</v>
      </c>
      <c r="GP69" s="882">
        <f t="shared" si="147"/>
        <v>8.5</v>
      </c>
      <c r="GQ69" s="882">
        <f t="shared" si="147"/>
        <v>8.5</v>
      </c>
      <c r="GR69" s="882">
        <f t="shared" si="147"/>
        <v>8.5</v>
      </c>
      <c r="GS69" s="882">
        <f t="shared" si="147"/>
        <v>8.5</v>
      </c>
      <c r="GT69" s="882">
        <f t="shared" si="147"/>
        <v>8.5</v>
      </c>
      <c r="GU69" s="882">
        <f t="shared" si="147"/>
        <v>8.5</v>
      </c>
      <c r="GV69" s="882">
        <f t="shared" ref="GV69:JG69" si="148">GV67+MIN($G69,($F69-GV67)/4)</f>
        <v>11.5</v>
      </c>
      <c r="GW69" s="882">
        <f t="shared" si="148"/>
        <v>11.5</v>
      </c>
      <c r="GX69" s="882">
        <f t="shared" si="148"/>
        <v>11.5</v>
      </c>
      <c r="GY69" s="882">
        <f t="shared" si="148"/>
        <v>11.5</v>
      </c>
      <c r="GZ69" s="882">
        <f t="shared" si="148"/>
        <v>9.25</v>
      </c>
      <c r="HA69" s="882">
        <f t="shared" si="148"/>
        <v>9.25</v>
      </c>
      <c r="HB69" s="882">
        <f t="shared" si="148"/>
        <v>9.25</v>
      </c>
      <c r="HC69" s="882">
        <f t="shared" si="148"/>
        <v>8.125</v>
      </c>
      <c r="HD69" s="882">
        <f t="shared" si="148"/>
        <v>8.125</v>
      </c>
      <c r="HE69" s="882">
        <f t="shared" si="148"/>
        <v>8.125</v>
      </c>
      <c r="HF69" s="882">
        <f t="shared" si="148"/>
        <v>8.125</v>
      </c>
      <c r="HG69" s="882">
        <f t="shared" si="148"/>
        <v>8.125</v>
      </c>
      <c r="HH69" s="882">
        <f t="shared" si="148"/>
        <v>7.75</v>
      </c>
      <c r="HI69" s="882">
        <f t="shared" si="148"/>
        <v>7.75</v>
      </c>
      <c r="HJ69" s="882">
        <f t="shared" si="148"/>
        <v>7.75</v>
      </c>
      <c r="HK69" s="882">
        <f t="shared" si="148"/>
        <v>7.75</v>
      </c>
      <c r="HL69" s="882">
        <f t="shared" si="148"/>
        <v>7.75</v>
      </c>
      <c r="HM69" s="882">
        <f t="shared" si="148"/>
        <v>7.75</v>
      </c>
      <c r="HN69" s="882">
        <f t="shared" si="148"/>
        <v>7.75</v>
      </c>
      <c r="HO69" s="882">
        <f t="shared" si="148"/>
        <v>7.75</v>
      </c>
      <c r="HP69" s="882">
        <f t="shared" si="148"/>
        <v>7.75</v>
      </c>
      <c r="HQ69" s="882">
        <f t="shared" si="148"/>
        <v>7.75</v>
      </c>
      <c r="HR69" s="882">
        <f t="shared" si="148"/>
        <v>7.75</v>
      </c>
      <c r="HS69" s="882">
        <f t="shared" si="148"/>
        <v>7.75</v>
      </c>
      <c r="HT69" s="882">
        <f t="shared" si="148"/>
        <v>7.75</v>
      </c>
      <c r="HU69" s="882">
        <f t="shared" si="148"/>
        <v>7.75</v>
      </c>
      <c r="HV69" s="882">
        <f t="shared" si="148"/>
        <v>7.75</v>
      </c>
      <c r="HW69" s="882">
        <f t="shared" si="148"/>
        <v>7.75</v>
      </c>
      <c r="HX69" s="882">
        <f t="shared" si="148"/>
        <v>8.125</v>
      </c>
      <c r="HY69" s="882">
        <f t="shared" si="148"/>
        <v>8.125</v>
      </c>
      <c r="HZ69" s="882">
        <f t="shared" si="148"/>
        <v>8.125</v>
      </c>
      <c r="IA69" s="882">
        <f t="shared" si="148"/>
        <v>8.125</v>
      </c>
      <c r="IB69" s="882">
        <f t="shared" si="148"/>
        <v>9.25</v>
      </c>
      <c r="IC69" s="882">
        <f t="shared" si="148"/>
        <v>9.25</v>
      </c>
      <c r="ID69" s="882">
        <f t="shared" si="148"/>
        <v>7</v>
      </c>
      <c r="IE69" s="882">
        <f t="shared" si="148"/>
        <v>7</v>
      </c>
      <c r="IF69" s="882">
        <f t="shared" si="148"/>
        <v>7</v>
      </c>
      <c r="IG69" s="882">
        <f t="shared" si="148"/>
        <v>7</v>
      </c>
      <c r="IH69" s="882">
        <f t="shared" si="148"/>
        <v>7</v>
      </c>
      <c r="II69" s="882">
        <f t="shared" si="148"/>
        <v>7.1875</v>
      </c>
      <c r="IJ69" s="882">
        <f t="shared" si="148"/>
        <v>7.1875</v>
      </c>
      <c r="IK69" s="882">
        <f t="shared" si="148"/>
        <v>7.1875</v>
      </c>
      <c r="IL69" s="882">
        <f t="shared" si="148"/>
        <v>7.1875</v>
      </c>
      <c r="IM69" s="882">
        <f t="shared" si="148"/>
        <v>7.1875</v>
      </c>
      <c r="IN69" s="882">
        <f t="shared" si="148"/>
        <v>8.5</v>
      </c>
      <c r="IO69" s="882">
        <f t="shared" si="148"/>
        <v>8.5</v>
      </c>
      <c r="IP69" s="882">
        <f t="shared" si="148"/>
        <v>8.5</v>
      </c>
      <c r="IQ69" s="882">
        <f t="shared" si="148"/>
        <v>8.5</v>
      </c>
      <c r="IR69" s="882">
        <f t="shared" si="148"/>
        <v>8.5</v>
      </c>
      <c r="IS69" s="882">
        <f t="shared" si="148"/>
        <v>8.5</v>
      </c>
      <c r="IT69" s="882">
        <f t="shared" si="148"/>
        <v>8.5</v>
      </c>
      <c r="IU69" s="882">
        <f t="shared" si="148"/>
        <v>8.5</v>
      </c>
      <c r="IV69" s="882">
        <f t="shared" si="148"/>
        <v>11.5</v>
      </c>
      <c r="IW69" s="882">
        <f t="shared" si="148"/>
        <v>11.5</v>
      </c>
      <c r="IX69" s="882">
        <f t="shared" si="148"/>
        <v>11.5</v>
      </c>
      <c r="IY69" s="882">
        <f t="shared" si="148"/>
        <v>11.5</v>
      </c>
      <c r="IZ69" s="882">
        <f t="shared" si="148"/>
        <v>9.25</v>
      </c>
      <c r="JA69" s="882">
        <f t="shared" si="148"/>
        <v>9.25</v>
      </c>
      <c r="JB69" s="882">
        <f t="shared" si="148"/>
        <v>9.25</v>
      </c>
      <c r="JC69" s="882">
        <f t="shared" si="148"/>
        <v>8.125</v>
      </c>
      <c r="JD69" s="882">
        <f t="shared" si="148"/>
        <v>8.125</v>
      </c>
      <c r="JE69" s="882">
        <f t="shared" si="148"/>
        <v>8.125</v>
      </c>
      <c r="JF69" s="882">
        <f t="shared" si="148"/>
        <v>8.125</v>
      </c>
      <c r="JG69" s="882">
        <f t="shared" si="148"/>
        <v>8.125</v>
      </c>
      <c r="JH69" s="882">
        <f t="shared" ref="JH69:LS69" si="149">JH67+MIN($G69,($F69-JH67)/4)</f>
        <v>7.75</v>
      </c>
      <c r="JI69" s="882">
        <f t="shared" si="149"/>
        <v>7.75</v>
      </c>
      <c r="JJ69" s="882">
        <f t="shared" si="149"/>
        <v>7.75</v>
      </c>
      <c r="JK69" s="882">
        <f t="shared" si="149"/>
        <v>7.75</v>
      </c>
      <c r="JL69" s="882">
        <f t="shared" si="149"/>
        <v>7.75</v>
      </c>
      <c r="JM69" s="882">
        <f t="shared" si="149"/>
        <v>7.75</v>
      </c>
      <c r="JN69" s="882">
        <f t="shared" si="149"/>
        <v>7.75</v>
      </c>
      <c r="JO69" s="882">
        <f t="shared" si="149"/>
        <v>7.75</v>
      </c>
      <c r="JP69" s="882">
        <f t="shared" si="149"/>
        <v>7.75</v>
      </c>
      <c r="JQ69" s="882">
        <f t="shared" si="149"/>
        <v>7.75</v>
      </c>
      <c r="JR69" s="882">
        <f t="shared" si="149"/>
        <v>7.75</v>
      </c>
      <c r="JS69" s="882">
        <f t="shared" si="149"/>
        <v>7.75</v>
      </c>
      <c r="JT69" s="882">
        <f t="shared" si="149"/>
        <v>7.75</v>
      </c>
      <c r="JU69" s="882">
        <f t="shared" si="149"/>
        <v>7.75</v>
      </c>
      <c r="JV69" s="882">
        <f t="shared" si="149"/>
        <v>7.75</v>
      </c>
      <c r="JW69" s="882">
        <f t="shared" si="149"/>
        <v>7.75</v>
      </c>
      <c r="JX69" s="882">
        <f t="shared" si="149"/>
        <v>8.125</v>
      </c>
      <c r="JY69" s="882">
        <f t="shared" si="149"/>
        <v>8.125</v>
      </c>
      <c r="JZ69" s="882">
        <f t="shared" si="149"/>
        <v>8.125</v>
      </c>
      <c r="KA69" s="882">
        <f t="shared" si="149"/>
        <v>8.125</v>
      </c>
      <c r="KB69" s="882">
        <f t="shared" si="149"/>
        <v>9.25</v>
      </c>
      <c r="KC69" s="882">
        <f t="shared" si="149"/>
        <v>9.25</v>
      </c>
      <c r="KD69" s="882">
        <f t="shared" si="149"/>
        <v>7</v>
      </c>
      <c r="KE69" s="882">
        <f t="shared" si="149"/>
        <v>7</v>
      </c>
      <c r="KF69" s="882">
        <f t="shared" si="149"/>
        <v>7</v>
      </c>
      <c r="KG69" s="882">
        <f t="shared" si="149"/>
        <v>7</v>
      </c>
      <c r="KH69" s="882">
        <f t="shared" si="149"/>
        <v>7</v>
      </c>
      <c r="KI69" s="882">
        <f t="shared" si="149"/>
        <v>7.1875</v>
      </c>
      <c r="KJ69" s="882">
        <f t="shared" si="149"/>
        <v>7.1875</v>
      </c>
      <c r="KK69" s="882">
        <f t="shared" si="149"/>
        <v>7.1875</v>
      </c>
      <c r="KL69" s="882">
        <f t="shared" si="149"/>
        <v>7.1875</v>
      </c>
      <c r="KM69" s="882">
        <f t="shared" si="149"/>
        <v>7.1875</v>
      </c>
      <c r="KN69" s="882">
        <f t="shared" si="149"/>
        <v>8.5</v>
      </c>
      <c r="KO69" s="882">
        <f t="shared" si="149"/>
        <v>8.5</v>
      </c>
      <c r="KP69" s="882">
        <f t="shared" si="149"/>
        <v>8.5</v>
      </c>
      <c r="KQ69" s="882">
        <f t="shared" si="149"/>
        <v>8.5</v>
      </c>
      <c r="KR69" s="882">
        <f t="shared" si="149"/>
        <v>8.5</v>
      </c>
      <c r="KS69" s="882">
        <f t="shared" si="149"/>
        <v>8.5</v>
      </c>
      <c r="KT69" s="882">
        <f t="shared" si="149"/>
        <v>8.5</v>
      </c>
      <c r="KU69" s="882">
        <f t="shared" si="149"/>
        <v>8.5</v>
      </c>
      <c r="KV69" s="882">
        <f t="shared" si="149"/>
        <v>11.5</v>
      </c>
      <c r="KW69" s="882">
        <f t="shared" si="149"/>
        <v>11.5</v>
      </c>
      <c r="KX69" s="882">
        <f t="shared" si="149"/>
        <v>11.5</v>
      </c>
      <c r="KY69" s="882">
        <f t="shared" si="149"/>
        <v>11.5</v>
      </c>
      <c r="KZ69" s="882">
        <f t="shared" si="149"/>
        <v>9.25</v>
      </c>
      <c r="LA69" s="882">
        <f t="shared" si="149"/>
        <v>9.25</v>
      </c>
      <c r="LB69" s="882">
        <f t="shared" si="149"/>
        <v>9.25</v>
      </c>
      <c r="LC69" s="882">
        <f t="shared" si="149"/>
        <v>8.125</v>
      </c>
      <c r="LD69" s="882">
        <f t="shared" si="149"/>
        <v>8.125</v>
      </c>
      <c r="LE69" s="882">
        <f t="shared" si="149"/>
        <v>8.125</v>
      </c>
      <c r="LF69" s="882">
        <f t="shared" si="149"/>
        <v>8.125</v>
      </c>
      <c r="LG69" s="882">
        <f t="shared" si="149"/>
        <v>8.125</v>
      </c>
      <c r="LH69" s="882">
        <f t="shared" si="149"/>
        <v>7.75</v>
      </c>
      <c r="LI69" s="882">
        <f t="shared" si="149"/>
        <v>7.75</v>
      </c>
      <c r="LJ69" s="882">
        <f t="shared" si="149"/>
        <v>7.75</v>
      </c>
      <c r="LK69" s="882">
        <f t="shared" si="149"/>
        <v>7.75</v>
      </c>
      <c r="LL69" s="882">
        <f t="shared" si="149"/>
        <v>7.75</v>
      </c>
      <c r="LM69" s="882">
        <f t="shared" si="149"/>
        <v>7.75</v>
      </c>
      <c r="LN69" s="882">
        <f t="shared" si="149"/>
        <v>7.75</v>
      </c>
      <c r="LO69" s="882">
        <f t="shared" si="149"/>
        <v>7.75</v>
      </c>
      <c r="LP69" s="882">
        <f t="shared" si="149"/>
        <v>7.75</v>
      </c>
      <c r="LQ69" s="882">
        <f t="shared" si="149"/>
        <v>7.75</v>
      </c>
      <c r="LR69" s="882">
        <f t="shared" si="149"/>
        <v>7.75</v>
      </c>
      <c r="LS69" s="882">
        <f t="shared" si="149"/>
        <v>7.75</v>
      </c>
      <c r="LT69" s="882">
        <f t="shared" ref="LT69:OE69" si="150">LT67+MIN($G69,($F69-LT67)/4)</f>
        <v>7.75</v>
      </c>
      <c r="LU69" s="882">
        <f t="shared" si="150"/>
        <v>7.75</v>
      </c>
      <c r="LV69" s="882">
        <f t="shared" si="150"/>
        <v>7.75</v>
      </c>
      <c r="LW69" s="882">
        <f t="shared" si="150"/>
        <v>7.75</v>
      </c>
      <c r="LX69" s="882">
        <f t="shared" si="150"/>
        <v>8.125</v>
      </c>
      <c r="LY69" s="882">
        <f t="shared" si="150"/>
        <v>8.125</v>
      </c>
      <c r="LZ69" s="882">
        <f t="shared" si="150"/>
        <v>8.125</v>
      </c>
      <c r="MA69" s="882">
        <f t="shared" si="150"/>
        <v>8.125</v>
      </c>
      <c r="MB69" s="882">
        <f t="shared" si="150"/>
        <v>9.25</v>
      </c>
      <c r="MC69" s="882">
        <f t="shared" si="150"/>
        <v>9.25</v>
      </c>
      <c r="MD69" s="882">
        <f t="shared" si="150"/>
        <v>7</v>
      </c>
      <c r="ME69" s="882">
        <f t="shared" si="150"/>
        <v>7</v>
      </c>
      <c r="MF69" s="882">
        <f t="shared" si="150"/>
        <v>7</v>
      </c>
      <c r="MG69" s="882">
        <f t="shared" si="150"/>
        <v>7</v>
      </c>
      <c r="MH69" s="882">
        <f t="shared" si="150"/>
        <v>7</v>
      </c>
      <c r="MI69" s="882">
        <f t="shared" si="150"/>
        <v>7.1875</v>
      </c>
      <c r="MJ69" s="882">
        <f t="shared" si="150"/>
        <v>7.1875</v>
      </c>
      <c r="MK69" s="882">
        <f t="shared" si="150"/>
        <v>7.1875</v>
      </c>
      <c r="ML69" s="882">
        <f t="shared" si="150"/>
        <v>7.1875</v>
      </c>
      <c r="MM69" s="882">
        <f t="shared" si="150"/>
        <v>7.1875</v>
      </c>
      <c r="MN69" s="882">
        <f t="shared" si="150"/>
        <v>8.5</v>
      </c>
      <c r="MO69" s="882">
        <f t="shared" si="150"/>
        <v>8.5</v>
      </c>
      <c r="MP69" s="882">
        <f t="shared" si="150"/>
        <v>8.5</v>
      </c>
      <c r="MQ69" s="882">
        <f t="shared" si="150"/>
        <v>8.5</v>
      </c>
      <c r="MR69" s="882">
        <f t="shared" si="150"/>
        <v>8.5</v>
      </c>
      <c r="MS69" s="882">
        <f t="shared" si="150"/>
        <v>8.5</v>
      </c>
      <c r="MT69" s="882">
        <f t="shared" si="150"/>
        <v>8.5</v>
      </c>
      <c r="MU69" s="882">
        <f t="shared" si="150"/>
        <v>8.5</v>
      </c>
      <c r="MV69" s="882">
        <f t="shared" si="150"/>
        <v>11.5</v>
      </c>
      <c r="MW69" s="882">
        <f t="shared" si="150"/>
        <v>11.5</v>
      </c>
      <c r="MX69" s="882">
        <f t="shared" si="150"/>
        <v>11.5</v>
      </c>
      <c r="MY69" s="882">
        <f t="shared" si="150"/>
        <v>11.5</v>
      </c>
      <c r="MZ69" s="882">
        <f t="shared" si="150"/>
        <v>9.25</v>
      </c>
      <c r="NA69" s="882">
        <f t="shared" si="150"/>
        <v>9.25</v>
      </c>
      <c r="NB69" s="882">
        <f t="shared" si="150"/>
        <v>9.25</v>
      </c>
      <c r="NC69" s="882">
        <f t="shared" si="150"/>
        <v>8.125</v>
      </c>
      <c r="ND69" s="882">
        <f t="shared" si="150"/>
        <v>8.125</v>
      </c>
      <c r="NE69" s="882">
        <f t="shared" si="150"/>
        <v>8.125</v>
      </c>
      <c r="NF69" s="882">
        <f t="shared" si="150"/>
        <v>8.125</v>
      </c>
      <c r="NG69" s="882">
        <f t="shared" si="150"/>
        <v>8.125</v>
      </c>
      <c r="NH69" s="882">
        <f t="shared" si="150"/>
        <v>7.75</v>
      </c>
      <c r="NI69" s="882">
        <f t="shared" si="150"/>
        <v>7.75</v>
      </c>
      <c r="NJ69" s="882">
        <f t="shared" si="150"/>
        <v>7.75</v>
      </c>
      <c r="NK69" s="882">
        <f t="shared" si="150"/>
        <v>7.75</v>
      </c>
      <c r="NL69" s="882">
        <f t="shared" si="150"/>
        <v>7.75</v>
      </c>
      <c r="NM69" s="882">
        <f t="shared" si="150"/>
        <v>7.75</v>
      </c>
      <c r="NN69" s="882">
        <f t="shared" si="150"/>
        <v>7.75</v>
      </c>
      <c r="NO69" s="882">
        <f t="shared" si="150"/>
        <v>7.75</v>
      </c>
      <c r="NP69" s="882">
        <f t="shared" si="150"/>
        <v>7.75</v>
      </c>
      <c r="NQ69" s="882">
        <f t="shared" si="150"/>
        <v>7.75</v>
      </c>
      <c r="NR69" s="882">
        <f t="shared" si="150"/>
        <v>7.75</v>
      </c>
      <c r="NS69" s="882">
        <f t="shared" si="150"/>
        <v>7.75</v>
      </c>
      <c r="NT69" s="882">
        <f t="shared" si="150"/>
        <v>7.75</v>
      </c>
      <c r="NU69" s="882">
        <f t="shared" si="150"/>
        <v>7.75</v>
      </c>
      <c r="NV69" s="882">
        <f t="shared" si="150"/>
        <v>7.75</v>
      </c>
      <c r="NW69" s="882">
        <f t="shared" si="150"/>
        <v>7.75</v>
      </c>
      <c r="NX69" s="882">
        <f t="shared" si="150"/>
        <v>8.125</v>
      </c>
      <c r="NY69" s="882">
        <f t="shared" si="150"/>
        <v>8.125</v>
      </c>
      <c r="NZ69" s="882">
        <f t="shared" si="150"/>
        <v>8.125</v>
      </c>
      <c r="OA69" s="882">
        <f t="shared" si="150"/>
        <v>8.125</v>
      </c>
      <c r="OB69" s="882">
        <f t="shared" si="150"/>
        <v>9.25</v>
      </c>
      <c r="OC69" s="882">
        <f t="shared" si="150"/>
        <v>9.25</v>
      </c>
      <c r="OD69" s="882">
        <f t="shared" si="150"/>
        <v>7</v>
      </c>
      <c r="OE69" s="882">
        <f t="shared" si="150"/>
        <v>7</v>
      </c>
      <c r="OF69" s="882">
        <f t="shared" ref="OF69:QQ69" si="151">OF67+MIN($G69,($F69-OF67)/4)</f>
        <v>7</v>
      </c>
      <c r="OG69" s="882">
        <f t="shared" si="151"/>
        <v>7</v>
      </c>
      <c r="OH69" s="882">
        <f t="shared" si="151"/>
        <v>7</v>
      </c>
      <c r="OI69" s="882">
        <f t="shared" si="151"/>
        <v>7.1875</v>
      </c>
      <c r="OJ69" s="882">
        <f t="shared" si="151"/>
        <v>7.1875</v>
      </c>
      <c r="OK69" s="882">
        <f t="shared" si="151"/>
        <v>7.1875</v>
      </c>
      <c r="OL69" s="882">
        <f t="shared" si="151"/>
        <v>7.1875</v>
      </c>
      <c r="OM69" s="882">
        <f t="shared" si="151"/>
        <v>7.1875</v>
      </c>
      <c r="ON69" s="882">
        <f t="shared" si="151"/>
        <v>8.5</v>
      </c>
      <c r="OO69" s="882">
        <f t="shared" si="151"/>
        <v>8.5</v>
      </c>
      <c r="OP69" s="882">
        <f t="shared" si="151"/>
        <v>8.5</v>
      </c>
      <c r="OQ69" s="882">
        <f t="shared" si="151"/>
        <v>8.5</v>
      </c>
      <c r="OR69" s="882">
        <f t="shared" si="151"/>
        <v>8.5</v>
      </c>
      <c r="OS69" s="882">
        <f t="shared" si="151"/>
        <v>8.5</v>
      </c>
      <c r="OT69" s="882">
        <f t="shared" si="151"/>
        <v>8.5</v>
      </c>
      <c r="OU69" s="882">
        <f t="shared" si="151"/>
        <v>8.5</v>
      </c>
      <c r="OV69" s="882">
        <f t="shared" si="151"/>
        <v>11.5</v>
      </c>
      <c r="OW69" s="882">
        <f t="shared" si="151"/>
        <v>11.5</v>
      </c>
      <c r="OX69" s="882">
        <f t="shared" si="151"/>
        <v>11.5</v>
      </c>
      <c r="OY69" s="882">
        <f t="shared" si="151"/>
        <v>11.5</v>
      </c>
      <c r="OZ69" s="882">
        <f t="shared" si="151"/>
        <v>9.25</v>
      </c>
      <c r="PA69" s="882">
        <f t="shared" si="151"/>
        <v>9.25</v>
      </c>
      <c r="PB69" s="882">
        <f t="shared" si="151"/>
        <v>9.25</v>
      </c>
      <c r="PC69" s="882">
        <f t="shared" si="151"/>
        <v>8.125</v>
      </c>
      <c r="PD69" s="882">
        <f t="shared" si="151"/>
        <v>8.125</v>
      </c>
      <c r="PE69" s="882">
        <f t="shared" si="151"/>
        <v>8.125</v>
      </c>
      <c r="PF69" s="882">
        <f t="shared" si="151"/>
        <v>8.125</v>
      </c>
      <c r="PG69" s="882">
        <f t="shared" si="151"/>
        <v>8.125</v>
      </c>
      <c r="PH69" s="882">
        <f t="shared" si="151"/>
        <v>7.75</v>
      </c>
      <c r="PI69" s="882">
        <f t="shared" si="151"/>
        <v>7.75</v>
      </c>
      <c r="PJ69" s="882">
        <f t="shared" si="151"/>
        <v>7.75</v>
      </c>
      <c r="PK69" s="882">
        <f t="shared" si="151"/>
        <v>7.75</v>
      </c>
      <c r="PL69" s="882">
        <f t="shared" si="151"/>
        <v>7.75</v>
      </c>
      <c r="PM69" s="882">
        <f t="shared" si="151"/>
        <v>7.75</v>
      </c>
      <c r="PN69" s="882">
        <f t="shared" si="151"/>
        <v>7.75</v>
      </c>
      <c r="PO69" s="882">
        <f t="shared" si="151"/>
        <v>7.75</v>
      </c>
      <c r="PP69" s="882">
        <f t="shared" si="151"/>
        <v>7.75</v>
      </c>
      <c r="PQ69" s="882">
        <f t="shared" si="151"/>
        <v>7.75</v>
      </c>
      <c r="PR69" s="882">
        <f t="shared" si="151"/>
        <v>7.75</v>
      </c>
      <c r="PS69" s="882">
        <f t="shared" si="151"/>
        <v>7.75</v>
      </c>
      <c r="PT69" s="882">
        <f t="shared" si="151"/>
        <v>7.75</v>
      </c>
      <c r="PU69" s="882">
        <f t="shared" si="151"/>
        <v>7.75</v>
      </c>
      <c r="PV69" s="882">
        <f t="shared" si="151"/>
        <v>7.75</v>
      </c>
      <c r="PW69" s="882">
        <f t="shared" si="151"/>
        <v>7.75</v>
      </c>
      <c r="PX69" s="882">
        <f t="shared" si="151"/>
        <v>8.125</v>
      </c>
      <c r="PY69" s="882">
        <f t="shared" si="151"/>
        <v>8.125</v>
      </c>
      <c r="PZ69" s="882">
        <f t="shared" si="151"/>
        <v>8.125</v>
      </c>
      <c r="QA69" s="882">
        <f t="shared" si="151"/>
        <v>8.125</v>
      </c>
      <c r="QB69" s="882">
        <f t="shared" si="151"/>
        <v>9.25</v>
      </c>
      <c r="QC69" s="882">
        <f t="shared" si="151"/>
        <v>9.25</v>
      </c>
      <c r="QD69" s="882">
        <f t="shared" si="151"/>
        <v>7</v>
      </c>
      <c r="QE69" s="882">
        <f t="shared" si="151"/>
        <v>7</v>
      </c>
      <c r="QF69" s="882">
        <f t="shared" si="151"/>
        <v>7</v>
      </c>
      <c r="QG69" s="882">
        <f t="shared" si="151"/>
        <v>7</v>
      </c>
      <c r="QH69" s="882">
        <f t="shared" si="151"/>
        <v>7</v>
      </c>
      <c r="QI69" s="882">
        <f t="shared" si="151"/>
        <v>7.1875</v>
      </c>
      <c r="QJ69" s="882">
        <f t="shared" si="151"/>
        <v>7.1875</v>
      </c>
      <c r="QK69" s="882">
        <f t="shared" si="151"/>
        <v>7.1875</v>
      </c>
      <c r="QL69" s="882">
        <f t="shared" si="151"/>
        <v>7.1875</v>
      </c>
      <c r="QM69" s="882">
        <f t="shared" si="151"/>
        <v>7.1875</v>
      </c>
      <c r="QN69" s="882">
        <f t="shared" si="151"/>
        <v>8.5</v>
      </c>
      <c r="QO69" s="882">
        <f t="shared" si="151"/>
        <v>8.5</v>
      </c>
      <c r="QP69" s="882">
        <f t="shared" si="151"/>
        <v>8.5</v>
      </c>
      <c r="QQ69" s="882">
        <f t="shared" si="151"/>
        <v>8.5</v>
      </c>
      <c r="QR69" s="882">
        <f t="shared" ref="QR69:SJ69" si="152">QR67+MIN($G69,($F69-QR67)/4)</f>
        <v>8.5</v>
      </c>
      <c r="QS69" s="882">
        <f t="shared" si="152"/>
        <v>8.5</v>
      </c>
      <c r="QT69" s="882">
        <f t="shared" si="152"/>
        <v>8.5</v>
      </c>
      <c r="QU69" s="882">
        <f t="shared" si="152"/>
        <v>8.5</v>
      </c>
      <c r="QV69" s="882">
        <f t="shared" si="152"/>
        <v>11.5</v>
      </c>
      <c r="QW69" s="882">
        <f t="shared" si="152"/>
        <v>11.5</v>
      </c>
      <c r="QX69" s="882">
        <f t="shared" si="152"/>
        <v>11.5</v>
      </c>
      <c r="QY69" s="882">
        <f t="shared" si="152"/>
        <v>11.5</v>
      </c>
      <c r="QZ69" s="882">
        <f t="shared" si="152"/>
        <v>9.25</v>
      </c>
      <c r="RA69" s="882">
        <f t="shared" si="152"/>
        <v>9.25</v>
      </c>
      <c r="RB69" s="882">
        <f t="shared" si="152"/>
        <v>9.25</v>
      </c>
      <c r="RC69" s="882">
        <f t="shared" si="152"/>
        <v>8.125</v>
      </c>
      <c r="RD69" s="882">
        <f t="shared" si="152"/>
        <v>8.125</v>
      </c>
      <c r="RE69" s="882">
        <f t="shared" si="152"/>
        <v>8.125</v>
      </c>
      <c r="RF69" s="882">
        <f t="shared" si="152"/>
        <v>8.125</v>
      </c>
      <c r="RG69" s="882">
        <f t="shared" si="152"/>
        <v>8.125</v>
      </c>
      <c r="RH69" s="882">
        <f t="shared" si="152"/>
        <v>7.75</v>
      </c>
      <c r="RI69" s="882">
        <f t="shared" si="152"/>
        <v>7.75</v>
      </c>
      <c r="RJ69" s="882">
        <f t="shared" si="152"/>
        <v>7.75</v>
      </c>
      <c r="RK69" s="882">
        <f t="shared" si="152"/>
        <v>7.75</v>
      </c>
      <c r="RL69" s="882">
        <f t="shared" si="152"/>
        <v>7.75</v>
      </c>
      <c r="RM69" s="882">
        <f t="shared" si="152"/>
        <v>7.75</v>
      </c>
      <c r="RN69" s="882">
        <f t="shared" si="152"/>
        <v>7.75</v>
      </c>
      <c r="RO69" s="882">
        <f t="shared" si="152"/>
        <v>7.75</v>
      </c>
      <c r="RP69" s="882">
        <f t="shared" si="152"/>
        <v>7.75</v>
      </c>
      <c r="RQ69" s="882">
        <f t="shared" si="152"/>
        <v>7.75</v>
      </c>
      <c r="RR69" s="882">
        <f t="shared" si="152"/>
        <v>7.75</v>
      </c>
      <c r="RS69" s="882">
        <f t="shared" si="152"/>
        <v>7.75</v>
      </c>
      <c r="RT69" s="882">
        <f t="shared" si="152"/>
        <v>7.75</v>
      </c>
      <c r="RU69" s="882">
        <f t="shared" si="152"/>
        <v>7.75</v>
      </c>
      <c r="RV69" s="882">
        <f t="shared" si="152"/>
        <v>7.75</v>
      </c>
      <c r="RW69" s="882">
        <f t="shared" si="152"/>
        <v>7.75</v>
      </c>
      <c r="RX69" s="882">
        <f t="shared" si="152"/>
        <v>8.125</v>
      </c>
      <c r="RY69" s="882">
        <f t="shared" si="152"/>
        <v>8.125</v>
      </c>
      <c r="RZ69" s="882">
        <f t="shared" si="152"/>
        <v>8.125</v>
      </c>
      <c r="SA69" s="882">
        <f t="shared" si="152"/>
        <v>8.125</v>
      </c>
      <c r="SB69" s="882">
        <f t="shared" si="152"/>
        <v>9.25</v>
      </c>
      <c r="SC69" s="882">
        <f t="shared" si="152"/>
        <v>9.25</v>
      </c>
      <c r="SD69" s="882">
        <f t="shared" si="152"/>
        <v>7</v>
      </c>
      <c r="SE69" s="882">
        <f t="shared" si="152"/>
        <v>7</v>
      </c>
      <c r="SF69" s="882">
        <f t="shared" si="152"/>
        <v>7</v>
      </c>
      <c r="SG69" s="882">
        <f t="shared" si="152"/>
        <v>7</v>
      </c>
      <c r="SH69" s="882">
        <f t="shared" si="152"/>
        <v>7</v>
      </c>
      <c r="SI69" s="882">
        <f t="shared" si="152"/>
        <v>7.1875</v>
      </c>
      <c r="SJ69" s="882">
        <f t="shared" si="152"/>
        <v>7.1875</v>
      </c>
      <c r="SK69" s="267">
        <f>SJ69</f>
        <v>7.1875</v>
      </c>
      <c r="SL69" s="254"/>
      <c r="SM69" s="242"/>
      <c r="SN69" s="242"/>
      <c r="SO69" s="242"/>
    </row>
    <row r="70" spans="1:509" outlineLevel="2" x14ac:dyDescent="0.35">
      <c r="A70" s="242"/>
      <c r="B70" s="251"/>
      <c r="C70" s="438">
        <f>INT($C$29)+2</f>
        <v>3</v>
      </c>
      <c r="D70" s="267"/>
      <c r="E70" s="316">
        <f>E67+1</f>
        <v>7</v>
      </c>
      <c r="F70" s="322"/>
      <c r="G70" s="322"/>
      <c r="H70" s="267"/>
      <c r="I70" s="451" t="s">
        <v>823</v>
      </c>
      <c r="J70" s="452" t="s">
        <v>686</v>
      </c>
      <c r="K70" s="452"/>
      <c r="L70" s="515">
        <v>7</v>
      </c>
      <c r="M70" s="516">
        <v>7</v>
      </c>
      <c r="N70" s="516">
        <v>7</v>
      </c>
      <c r="O70" s="516">
        <v>7</v>
      </c>
      <c r="P70" s="516">
        <v>7</v>
      </c>
      <c r="Q70" s="516">
        <v>7</v>
      </c>
      <c r="R70" s="516">
        <v>7</v>
      </c>
      <c r="S70" s="516">
        <v>7</v>
      </c>
      <c r="T70" s="516">
        <v>7</v>
      </c>
      <c r="U70" s="516">
        <v>7</v>
      </c>
      <c r="V70" s="516">
        <v>7</v>
      </c>
      <c r="W70" s="516">
        <v>7</v>
      </c>
      <c r="X70" s="516">
        <v>6</v>
      </c>
      <c r="Y70" s="516">
        <v>6</v>
      </c>
      <c r="Z70" s="516">
        <v>6</v>
      </c>
      <c r="AA70" s="516">
        <v>6</v>
      </c>
      <c r="AB70" s="516">
        <v>5.75</v>
      </c>
      <c r="AC70" s="516">
        <v>5.75</v>
      </c>
      <c r="AD70" s="516">
        <v>4.5</v>
      </c>
      <c r="AE70" s="516">
        <v>4.5</v>
      </c>
      <c r="AF70" s="516">
        <v>5</v>
      </c>
      <c r="AG70" s="516">
        <v>5</v>
      </c>
      <c r="AH70" s="516">
        <v>5</v>
      </c>
      <c r="AI70" s="516">
        <v>5.0999999999999996</v>
      </c>
      <c r="AJ70" s="516">
        <v>5.0999999999999996</v>
      </c>
      <c r="AK70" s="516">
        <v>5.0999999999999996</v>
      </c>
      <c r="AL70" s="516">
        <v>5.0999999999999996</v>
      </c>
      <c r="AM70" s="516">
        <v>5.0999999999999996</v>
      </c>
      <c r="AN70" s="516">
        <v>8.5</v>
      </c>
      <c r="AO70" s="516">
        <v>8.5</v>
      </c>
      <c r="AP70" s="516">
        <v>8.5</v>
      </c>
      <c r="AQ70" s="516">
        <v>8.5</v>
      </c>
      <c r="AR70" s="516">
        <v>8.5</v>
      </c>
      <c r="AS70" s="516">
        <v>8.5</v>
      </c>
      <c r="AT70" s="516">
        <v>8.5</v>
      </c>
      <c r="AU70" s="516">
        <v>8.5</v>
      </c>
      <c r="AV70" s="516">
        <v>11</v>
      </c>
      <c r="AW70" s="516">
        <v>11</v>
      </c>
      <c r="AX70" s="516">
        <v>11</v>
      </c>
      <c r="AY70" s="516">
        <v>11</v>
      </c>
      <c r="AZ70" s="516">
        <v>8.5</v>
      </c>
      <c r="BA70" s="516">
        <v>8.5</v>
      </c>
      <c r="BB70" s="516">
        <v>8.5</v>
      </c>
      <c r="BC70" s="516">
        <v>8.25</v>
      </c>
      <c r="BD70" s="516">
        <v>8</v>
      </c>
      <c r="BE70" s="516">
        <v>7.75</v>
      </c>
      <c r="BF70" s="516">
        <v>7.5</v>
      </c>
      <c r="BG70" s="516">
        <v>7.25</v>
      </c>
      <c r="BH70" s="516">
        <v>7.25</v>
      </c>
      <c r="BI70" s="516">
        <v>7.25</v>
      </c>
      <c r="BJ70" s="516">
        <v>7</v>
      </c>
      <c r="BK70" s="516">
        <v>7</v>
      </c>
      <c r="BL70" s="516">
        <v>7</v>
      </c>
      <c r="BM70" s="516">
        <v>7</v>
      </c>
      <c r="BN70" s="516">
        <v>7</v>
      </c>
      <c r="BO70" s="516">
        <v>7</v>
      </c>
      <c r="BP70" s="516">
        <v>7</v>
      </c>
      <c r="BQ70" s="516">
        <v>7</v>
      </c>
      <c r="BR70" s="516">
        <v>7</v>
      </c>
      <c r="BS70" s="516">
        <v>7</v>
      </c>
      <c r="BT70" s="516">
        <v>7</v>
      </c>
      <c r="BU70" s="516">
        <v>7</v>
      </c>
      <c r="BV70" s="516">
        <v>7</v>
      </c>
      <c r="BW70" s="516">
        <v>7</v>
      </c>
      <c r="BX70" s="516">
        <v>6.5</v>
      </c>
      <c r="BY70" s="516">
        <v>6.25</v>
      </c>
      <c r="BZ70" s="516">
        <v>6</v>
      </c>
      <c r="CA70" s="516">
        <v>6</v>
      </c>
      <c r="CB70" s="516">
        <v>5.75</v>
      </c>
      <c r="CC70" s="516">
        <v>8</v>
      </c>
      <c r="CD70" s="516">
        <v>5.5</v>
      </c>
      <c r="CE70" s="516">
        <v>5.5</v>
      </c>
      <c r="CF70" s="516">
        <v>5.25</v>
      </c>
      <c r="CG70" s="516">
        <v>5.25</v>
      </c>
      <c r="CH70" s="516">
        <v>5.25</v>
      </c>
      <c r="CI70" s="516">
        <v>5.0999999999999996</v>
      </c>
      <c r="CJ70" s="516">
        <v>5.0999999999999996</v>
      </c>
      <c r="CK70" s="516">
        <v>5.0999999999999996</v>
      </c>
      <c r="CL70" s="516">
        <v>5.0999999999999996</v>
      </c>
      <c r="CM70" s="516">
        <v>5.0999999999999996</v>
      </c>
      <c r="CN70" s="516">
        <v>7</v>
      </c>
      <c r="CO70" s="516">
        <v>7</v>
      </c>
      <c r="CP70" s="516">
        <v>7</v>
      </c>
      <c r="CQ70" s="516">
        <v>7</v>
      </c>
      <c r="CR70" s="516">
        <v>7</v>
      </c>
      <c r="CS70" s="516">
        <v>7</v>
      </c>
      <c r="CT70" s="516">
        <v>7</v>
      </c>
      <c r="CU70" s="516">
        <v>7</v>
      </c>
      <c r="CV70" s="516">
        <v>11</v>
      </c>
      <c r="CW70" s="516">
        <v>11</v>
      </c>
      <c r="CX70" s="516">
        <v>11</v>
      </c>
      <c r="CY70" s="516">
        <v>11</v>
      </c>
      <c r="CZ70" s="516">
        <v>8</v>
      </c>
      <c r="DA70" s="516">
        <v>8</v>
      </c>
      <c r="DB70" s="516">
        <v>8</v>
      </c>
      <c r="DC70" s="516">
        <v>6.5</v>
      </c>
      <c r="DD70" s="516">
        <v>6.5</v>
      </c>
      <c r="DE70" s="516">
        <v>6.5</v>
      </c>
      <c r="DF70" s="516">
        <v>6.5</v>
      </c>
      <c r="DG70" s="516">
        <v>6.5</v>
      </c>
      <c r="DH70" s="516">
        <v>6</v>
      </c>
      <c r="DI70" s="516">
        <v>5.75</v>
      </c>
      <c r="DJ70" s="516">
        <v>5.75</v>
      </c>
      <c r="DK70" s="516">
        <v>5.75</v>
      </c>
      <c r="DL70" s="516">
        <v>5.75</v>
      </c>
      <c r="DM70" s="516">
        <v>5.75</v>
      </c>
      <c r="DN70" s="516">
        <v>5.75</v>
      </c>
      <c r="DO70" s="516">
        <v>5.75</v>
      </c>
      <c r="DP70" s="516">
        <v>5.75</v>
      </c>
      <c r="DQ70" s="516">
        <v>5.75</v>
      </c>
      <c r="DR70" s="516">
        <v>5.75</v>
      </c>
      <c r="DS70" s="516">
        <v>5.75</v>
      </c>
      <c r="DT70" s="516">
        <v>5.75</v>
      </c>
      <c r="DU70" s="516">
        <v>6</v>
      </c>
      <c r="DV70" s="516">
        <v>6.25</v>
      </c>
      <c r="DW70" s="516">
        <v>6.25</v>
      </c>
      <c r="DX70" s="516">
        <v>6.5</v>
      </c>
      <c r="DY70" s="516">
        <v>6.5</v>
      </c>
      <c r="DZ70" s="516">
        <v>6.5</v>
      </c>
      <c r="EA70" s="516">
        <v>7</v>
      </c>
      <c r="EB70" s="516">
        <v>8</v>
      </c>
      <c r="EC70" s="516">
        <v>8</v>
      </c>
      <c r="ED70" s="516">
        <v>8</v>
      </c>
      <c r="EE70" s="516">
        <v>8</v>
      </c>
      <c r="EF70" s="516">
        <v>9.25</v>
      </c>
      <c r="EG70" s="516">
        <v>9.25</v>
      </c>
      <c r="EH70" s="516">
        <v>9.25</v>
      </c>
      <c r="EI70" s="516">
        <v>8.75</v>
      </c>
      <c r="EJ70" s="516">
        <v>8.75</v>
      </c>
      <c r="EK70" s="516">
        <v>8.75</v>
      </c>
      <c r="EL70" s="516">
        <v>8.75</v>
      </c>
      <c r="EM70" s="516">
        <v>8.75</v>
      </c>
      <c r="EN70" s="516">
        <v>8</v>
      </c>
      <c r="EO70" s="516">
        <v>7.75</v>
      </c>
      <c r="EP70" s="516">
        <v>7.5</v>
      </c>
      <c r="EQ70" s="516">
        <v>7</v>
      </c>
      <c r="ER70" s="516">
        <v>7</v>
      </c>
      <c r="ES70" s="516">
        <v>7</v>
      </c>
      <c r="ET70" s="516">
        <v>7</v>
      </c>
      <c r="EU70" s="516">
        <v>7</v>
      </c>
      <c r="EV70" s="516">
        <v>11</v>
      </c>
      <c r="EW70" s="516">
        <v>11</v>
      </c>
      <c r="EX70" s="516">
        <v>11</v>
      </c>
      <c r="EY70" s="516">
        <v>11</v>
      </c>
      <c r="EZ70" s="516">
        <v>8</v>
      </c>
      <c r="FA70" s="516">
        <v>8</v>
      </c>
      <c r="FB70" s="516">
        <v>8</v>
      </c>
      <c r="FC70" s="516">
        <v>6.5</v>
      </c>
      <c r="FD70" s="516">
        <v>6.5</v>
      </c>
      <c r="FE70" s="516">
        <v>6.5</v>
      </c>
      <c r="FF70" s="516">
        <v>7</v>
      </c>
      <c r="FG70" s="516">
        <v>6.5</v>
      </c>
      <c r="FH70" s="516">
        <v>5.75</v>
      </c>
      <c r="FI70" s="516">
        <v>5.75</v>
      </c>
      <c r="FJ70" s="516">
        <v>5.75</v>
      </c>
      <c r="FK70" s="516">
        <v>5.75</v>
      </c>
      <c r="FL70" s="516">
        <v>5.75</v>
      </c>
      <c r="FM70" s="516">
        <v>5.75</v>
      </c>
      <c r="FN70" s="516">
        <v>5.75</v>
      </c>
      <c r="FO70" s="516">
        <v>5.75</v>
      </c>
      <c r="FP70" s="516">
        <v>5.75</v>
      </c>
      <c r="FQ70" s="516">
        <v>5.75</v>
      </c>
      <c r="FR70" s="516">
        <v>5.75</v>
      </c>
      <c r="FS70" s="516">
        <v>6</v>
      </c>
      <c r="FT70" s="516">
        <v>6</v>
      </c>
      <c r="FU70" s="516">
        <v>6.25</v>
      </c>
      <c r="FV70" s="516">
        <v>6.5</v>
      </c>
      <c r="FW70" s="516">
        <v>6.5</v>
      </c>
      <c r="FX70" s="516">
        <v>7</v>
      </c>
      <c r="FY70" s="516">
        <v>7</v>
      </c>
      <c r="FZ70" s="516">
        <v>7</v>
      </c>
      <c r="GA70" s="516">
        <v>7.5</v>
      </c>
      <c r="GB70" s="516">
        <v>8</v>
      </c>
      <c r="GC70" s="516">
        <v>8</v>
      </c>
      <c r="GD70" s="516">
        <v>8</v>
      </c>
      <c r="GE70" s="516">
        <v>8</v>
      </c>
      <c r="GF70" s="516">
        <v>9.25</v>
      </c>
      <c r="GG70" s="516">
        <v>9.25</v>
      </c>
      <c r="GH70" s="516">
        <v>9.25</v>
      </c>
      <c r="GI70" s="516">
        <v>8.75</v>
      </c>
      <c r="GJ70" s="516">
        <v>8.75</v>
      </c>
      <c r="GK70" s="516">
        <v>8.75</v>
      </c>
      <c r="GL70" s="516">
        <v>8.75</v>
      </c>
      <c r="GM70" s="516">
        <v>8.75</v>
      </c>
      <c r="GN70" s="516">
        <v>8</v>
      </c>
      <c r="GO70" s="516">
        <v>7.75</v>
      </c>
      <c r="GP70" s="516">
        <v>7.5</v>
      </c>
      <c r="GQ70" s="516">
        <v>7</v>
      </c>
      <c r="GR70" s="516">
        <v>7</v>
      </c>
      <c r="GS70" s="516">
        <v>7</v>
      </c>
      <c r="GT70" s="516">
        <v>7</v>
      </c>
      <c r="GU70" s="516">
        <v>7</v>
      </c>
      <c r="GV70" s="516">
        <v>11</v>
      </c>
      <c r="GW70" s="516">
        <v>11</v>
      </c>
      <c r="GX70" s="516">
        <v>11</v>
      </c>
      <c r="GY70" s="516">
        <v>11</v>
      </c>
      <c r="GZ70" s="516">
        <v>8</v>
      </c>
      <c r="HA70" s="516">
        <v>8</v>
      </c>
      <c r="HB70" s="516">
        <v>8</v>
      </c>
      <c r="HC70" s="516">
        <v>6.5</v>
      </c>
      <c r="HD70" s="516">
        <v>6.5</v>
      </c>
      <c r="HE70" s="516">
        <v>6.5</v>
      </c>
      <c r="HF70" s="516">
        <v>7</v>
      </c>
      <c r="HG70" s="516">
        <v>6.5</v>
      </c>
      <c r="HH70" s="516">
        <v>5.75</v>
      </c>
      <c r="HI70" s="516">
        <v>5.75</v>
      </c>
      <c r="HJ70" s="516">
        <v>5.75</v>
      </c>
      <c r="HK70" s="516">
        <v>5.75</v>
      </c>
      <c r="HL70" s="516">
        <v>5.75</v>
      </c>
      <c r="HM70" s="516">
        <v>5.75</v>
      </c>
      <c r="HN70" s="516">
        <v>5.75</v>
      </c>
      <c r="HO70" s="516">
        <v>5.75</v>
      </c>
      <c r="HP70" s="516">
        <v>5.75</v>
      </c>
      <c r="HQ70" s="516">
        <v>5.75</v>
      </c>
      <c r="HR70" s="516">
        <v>5.75</v>
      </c>
      <c r="HS70" s="516">
        <v>6</v>
      </c>
      <c r="HT70" s="516">
        <v>6</v>
      </c>
      <c r="HU70" s="516">
        <v>6.25</v>
      </c>
      <c r="HV70" s="516">
        <v>6.5</v>
      </c>
      <c r="HW70" s="516">
        <v>6.5</v>
      </c>
      <c r="HX70" s="516">
        <v>7</v>
      </c>
      <c r="HY70" s="516">
        <v>7</v>
      </c>
      <c r="HZ70" s="516">
        <v>7</v>
      </c>
      <c r="IA70" s="516">
        <v>7.5</v>
      </c>
      <c r="IB70" s="516">
        <v>8</v>
      </c>
      <c r="IC70" s="516">
        <v>8</v>
      </c>
      <c r="ID70" s="516">
        <v>8</v>
      </c>
      <c r="IE70" s="516">
        <v>8</v>
      </c>
      <c r="IF70" s="516">
        <v>9.25</v>
      </c>
      <c r="IG70" s="516">
        <v>9.25</v>
      </c>
      <c r="IH70" s="516">
        <v>9.25</v>
      </c>
      <c r="II70" s="516">
        <v>8.75</v>
      </c>
      <c r="IJ70" s="516">
        <v>8.75</v>
      </c>
      <c r="IK70" s="516">
        <v>8.75</v>
      </c>
      <c r="IL70" s="516">
        <v>8.75</v>
      </c>
      <c r="IM70" s="516">
        <v>8.75</v>
      </c>
      <c r="IN70" s="516">
        <v>8</v>
      </c>
      <c r="IO70" s="516">
        <v>7.75</v>
      </c>
      <c r="IP70" s="516">
        <v>7.5</v>
      </c>
      <c r="IQ70" s="516">
        <v>7</v>
      </c>
      <c r="IR70" s="516">
        <v>7</v>
      </c>
      <c r="IS70" s="516">
        <v>7</v>
      </c>
      <c r="IT70" s="516">
        <v>7</v>
      </c>
      <c r="IU70" s="516">
        <v>7</v>
      </c>
      <c r="IV70" s="516">
        <v>11</v>
      </c>
      <c r="IW70" s="516">
        <v>11</v>
      </c>
      <c r="IX70" s="516">
        <v>11</v>
      </c>
      <c r="IY70" s="516">
        <v>11</v>
      </c>
      <c r="IZ70" s="516">
        <v>8</v>
      </c>
      <c r="JA70" s="516">
        <v>8</v>
      </c>
      <c r="JB70" s="516">
        <v>8</v>
      </c>
      <c r="JC70" s="516">
        <v>6.5</v>
      </c>
      <c r="JD70" s="516">
        <v>6.5</v>
      </c>
      <c r="JE70" s="516">
        <v>6.5</v>
      </c>
      <c r="JF70" s="516">
        <v>7</v>
      </c>
      <c r="JG70" s="516">
        <v>6.5</v>
      </c>
      <c r="JH70" s="516">
        <v>5.75</v>
      </c>
      <c r="JI70" s="516">
        <v>5.75</v>
      </c>
      <c r="JJ70" s="516">
        <v>5.75</v>
      </c>
      <c r="JK70" s="516">
        <v>5.75</v>
      </c>
      <c r="JL70" s="516">
        <v>5.75</v>
      </c>
      <c r="JM70" s="516">
        <v>5.75</v>
      </c>
      <c r="JN70" s="516">
        <v>5.75</v>
      </c>
      <c r="JO70" s="516">
        <v>5.75</v>
      </c>
      <c r="JP70" s="516">
        <v>5.75</v>
      </c>
      <c r="JQ70" s="516">
        <v>5.75</v>
      </c>
      <c r="JR70" s="516">
        <v>5.75</v>
      </c>
      <c r="JS70" s="516">
        <v>6</v>
      </c>
      <c r="JT70" s="516">
        <v>6</v>
      </c>
      <c r="JU70" s="516">
        <v>6.25</v>
      </c>
      <c r="JV70" s="516">
        <v>6.5</v>
      </c>
      <c r="JW70" s="516">
        <v>6.5</v>
      </c>
      <c r="JX70" s="516">
        <v>7</v>
      </c>
      <c r="JY70" s="516">
        <v>7</v>
      </c>
      <c r="JZ70" s="516">
        <v>7</v>
      </c>
      <c r="KA70" s="516">
        <v>7.5</v>
      </c>
      <c r="KB70" s="516">
        <v>8</v>
      </c>
      <c r="KC70" s="516">
        <v>8</v>
      </c>
      <c r="KD70" s="516">
        <v>8</v>
      </c>
      <c r="KE70" s="516">
        <v>8</v>
      </c>
      <c r="KF70" s="516">
        <v>9.25</v>
      </c>
      <c r="KG70" s="516">
        <v>9.25</v>
      </c>
      <c r="KH70" s="516">
        <v>9.25</v>
      </c>
      <c r="KI70" s="516">
        <v>8.75</v>
      </c>
      <c r="KJ70" s="516">
        <v>8.75</v>
      </c>
      <c r="KK70" s="516">
        <v>8.75</v>
      </c>
      <c r="KL70" s="516">
        <v>8.75</v>
      </c>
      <c r="KM70" s="516">
        <v>8.75</v>
      </c>
      <c r="KN70" s="516">
        <v>8</v>
      </c>
      <c r="KO70" s="516">
        <v>7.75</v>
      </c>
      <c r="KP70" s="516">
        <v>7.5</v>
      </c>
      <c r="KQ70" s="516">
        <v>7</v>
      </c>
      <c r="KR70" s="516">
        <v>7</v>
      </c>
      <c r="KS70" s="516">
        <v>7</v>
      </c>
      <c r="KT70" s="516">
        <v>7</v>
      </c>
      <c r="KU70" s="516">
        <v>7</v>
      </c>
      <c r="KV70" s="516">
        <v>11</v>
      </c>
      <c r="KW70" s="516">
        <v>11</v>
      </c>
      <c r="KX70" s="516">
        <v>11</v>
      </c>
      <c r="KY70" s="516">
        <v>11</v>
      </c>
      <c r="KZ70" s="516">
        <v>8</v>
      </c>
      <c r="LA70" s="516">
        <v>8</v>
      </c>
      <c r="LB70" s="516">
        <v>8</v>
      </c>
      <c r="LC70" s="516">
        <v>6.5</v>
      </c>
      <c r="LD70" s="516">
        <v>6.5</v>
      </c>
      <c r="LE70" s="516">
        <v>6.5</v>
      </c>
      <c r="LF70" s="516">
        <v>7</v>
      </c>
      <c r="LG70" s="516">
        <v>6.5</v>
      </c>
      <c r="LH70" s="516">
        <v>5.75</v>
      </c>
      <c r="LI70" s="516">
        <v>5.75</v>
      </c>
      <c r="LJ70" s="516">
        <v>5.75</v>
      </c>
      <c r="LK70" s="516">
        <v>5.75</v>
      </c>
      <c r="LL70" s="516">
        <v>5.75</v>
      </c>
      <c r="LM70" s="516">
        <v>5.75</v>
      </c>
      <c r="LN70" s="516">
        <v>5.75</v>
      </c>
      <c r="LO70" s="516">
        <v>5.75</v>
      </c>
      <c r="LP70" s="516">
        <v>5.75</v>
      </c>
      <c r="LQ70" s="516">
        <v>5.75</v>
      </c>
      <c r="LR70" s="516">
        <v>5.75</v>
      </c>
      <c r="LS70" s="516">
        <v>6</v>
      </c>
      <c r="LT70" s="516">
        <v>6</v>
      </c>
      <c r="LU70" s="516">
        <v>6.25</v>
      </c>
      <c r="LV70" s="516">
        <v>6.5</v>
      </c>
      <c r="LW70" s="516">
        <v>6.5</v>
      </c>
      <c r="LX70" s="516">
        <v>7</v>
      </c>
      <c r="LY70" s="516">
        <v>7</v>
      </c>
      <c r="LZ70" s="516">
        <v>7</v>
      </c>
      <c r="MA70" s="516">
        <v>7.5</v>
      </c>
      <c r="MB70" s="516">
        <v>8</v>
      </c>
      <c r="MC70" s="516">
        <v>8</v>
      </c>
      <c r="MD70" s="516">
        <v>8</v>
      </c>
      <c r="ME70" s="516">
        <v>8</v>
      </c>
      <c r="MF70" s="516">
        <v>9.25</v>
      </c>
      <c r="MG70" s="516">
        <v>9.25</v>
      </c>
      <c r="MH70" s="516">
        <v>9.25</v>
      </c>
      <c r="MI70" s="516">
        <v>8.75</v>
      </c>
      <c r="MJ70" s="516">
        <v>8.75</v>
      </c>
      <c r="MK70" s="516">
        <v>8.75</v>
      </c>
      <c r="ML70" s="516">
        <v>8.75</v>
      </c>
      <c r="MM70" s="516">
        <v>8.75</v>
      </c>
      <c r="MN70" s="516">
        <v>8</v>
      </c>
      <c r="MO70" s="516">
        <v>7.75</v>
      </c>
      <c r="MP70" s="516">
        <v>7.5</v>
      </c>
      <c r="MQ70" s="516">
        <v>7</v>
      </c>
      <c r="MR70" s="516">
        <v>7</v>
      </c>
      <c r="MS70" s="516">
        <v>7</v>
      </c>
      <c r="MT70" s="516">
        <v>7</v>
      </c>
      <c r="MU70" s="516">
        <v>7</v>
      </c>
      <c r="MV70" s="516">
        <v>11</v>
      </c>
      <c r="MW70" s="516">
        <v>11</v>
      </c>
      <c r="MX70" s="516">
        <v>11</v>
      </c>
      <c r="MY70" s="516">
        <v>11</v>
      </c>
      <c r="MZ70" s="516">
        <v>8</v>
      </c>
      <c r="NA70" s="516">
        <v>8</v>
      </c>
      <c r="NB70" s="516">
        <v>8</v>
      </c>
      <c r="NC70" s="516">
        <v>6.5</v>
      </c>
      <c r="ND70" s="516">
        <v>6.5</v>
      </c>
      <c r="NE70" s="516">
        <v>6.5</v>
      </c>
      <c r="NF70" s="516">
        <v>7</v>
      </c>
      <c r="NG70" s="516">
        <v>6.5</v>
      </c>
      <c r="NH70" s="516">
        <v>5.75</v>
      </c>
      <c r="NI70" s="516">
        <v>5.75</v>
      </c>
      <c r="NJ70" s="516">
        <v>5.75</v>
      </c>
      <c r="NK70" s="516">
        <v>5.75</v>
      </c>
      <c r="NL70" s="516">
        <v>5.75</v>
      </c>
      <c r="NM70" s="516">
        <v>5.75</v>
      </c>
      <c r="NN70" s="516">
        <v>5.75</v>
      </c>
      <c r="NO70" s="516">
        <v>5.75</v>
      </c>
      <c r="NP70" s="516">
        <v>5.75</v>
      </c>
      <c r="NQ70" s="516">
        <v>5.75</v>
      </c>
      <c r="NR70" s="516">
        <v>5.75</v>
      </c>
      <c r="NS70" s="516">
        <v>6</v>
      </c>
      <c r="NT70" s="516">
        <v>6</v>
      </c>
      <c r="NU70" s="516">
        <v>6.25</v>
      </c>
      <c r="NV70" s="516">
        <v>6.5</v>
      </c>
      <c r="NW70" s="516">
        <v>6.5</v>
      </c>
      <c r="NX70" s="516">
        <v>7</v>
      </c>
      <c r="NY70" s="516">
        <v>7</v>
      </c>
      <c r="NZ70" s="516">
        <v>7</v>
      </c>
      <c r="OA70" s="516">
        <v>7.5</v>
      </c>
      <c r="OB70" s="516">
        <v>8</v>
      </c>
      <c r="OC70" s="516">
        <v>8</v>
      </c>
      <c r="OD70" s="516">
        <v>8</v>
      </c>
      <c r="OE70" s="516">
        <v>8</v>
      </c>
      <c r="OF70" s="516">
        <v>9.25</v>
      </c>
      <c r="OG70" s="516">
        <v>9.25</v>
      </c>
      <c r="OH70" s="516">
        <v>9.25</v>
      </c>
      <c r="OI70" s="516">
        <v>8.75</v>
      </c>
      <c r="OJ70" s="516">
        <v>8.75</v>
      </c>
      <c r="OK70" s="516">
        <v>8.75</v>
      </c>
      <c r="OL70" s="516">
        <v>8.75</v>
      </c>
      <c r="OM70" s="516">
        <v>8.75</v>
      </c>
      <c r="ON70" s="516">
        <v>8</v>
      </c>
      <c r="OO70" s="516">
        <v>7.75</v>
      </c>
      <c r="OP70" s="516">
        <v>7.5</v>
      </c>
      <c r="OQ70" s="516">
        <v>7</v>
      </c>
      <c r="OR70" s="516">
        <v>7</v>
      </c>
      <c r="OS70" s="516">
        <v>7</v>
      </c>
      <c r="OT70" s="516">
        <v>7</v>
      </c>
      <c r="OU70" s="516">
        <v>7</v>
      </c>
      <c r="OV70" s="516">
        <v>11</v>
      </c>
      <c r="OW70" s="516">
        <v>11</v>
      </c>
      <c r="OX70" s="516">
        <v>11</v>
      </c>
      <c r="OY70" s="516">
        <v>11</v>
      </c>
      <c r="OZ70" s="516">
        <v>8</v>
      </c>
      <c r="PA70" s="516">
        <v>8</v>
      </c>
      <c r="PB70" s="516">
        <v>8</v>
      </c>
      <c r="PC70" s="516">
        <v>6.5</v>
      </c>
      <c r="PD70" s="516">
        <v>6.5</v>
      </c>
      <c r="PE70" s="516">
        <v>6.5</v>
      </c>
      <c r="PF70" s="516">
        <v>7</v>
      </c>
      <c r="PG70" s="516">
        <v>6.5</v>
      </c>
      <c r="PH70" s="516">
        <v>5.75</v>
      </c>
      <c r="PI70" s="516">
        <v>5.75</v>
      </c>
      <c r="PJ70" s="516">
        <v>5.75</v>
      </c>
      <c r="PK70" s="516">
        <v>5.75</v>
      </c>
      <c r="PL70" s="516">
        <v>5.75</v>
      </c>
      <c r="PM70" s="516">
        <v>5.75</v>
      </c>
      <c r="PN70" s="516">
        <v>5.75</v>
      </c>
      <c r="PO70" s="516">
        <v>5.75</v>
      </c>
      <c r="PP70" s="516">
        <v>5.75</v>
      </c>
      <c r="PQ70" s="516">
        <v>5.75</v>
      </c>
      <c r="PR70" s="516">
        <v>5.75</v>
      </c>
      <c r="PS70" s="516">
        <v>6</v>
      </c>
      <c r="PT70" s="516">
        <v>6</v>
      </c>
      <c r="PU70" s="516">
        <v>6.25</v>
      </c>
      <c r="PV70" s="516">
        <v>6.5</v>
      </c>
      <c r="PW70" s="516">
        <v>6.5</v>
      </c>
      <c r="PX70" s="516">
        <v>7</v>
      </c>
      <c r="PY70" s="516">
        <v>7</v>
      </c>
      <c r="PZ70" s="516">
        <v>7</v>
      </c>
      <c r="QA70" s="516">
        <v>7.5</v>
      </c>
      <c r="QB70" s="516">
        <v>8</v>
      </c>
      <c r="QC70" s="516">
        <v>8</v>
      </c>
      <c r="QD70" s="516">
        <v>8</v>
      </c>
      <c r="QE70" s="516">
        <v>8</v>
      </c>
      <c r="QF70" s="516">
        <v>9.25</v>
      </c>
      <c r="QG70" s="516">
        <v>9.25</v>
      </c>
      <c r="QH70" s="516">
        <v>9.25</v>
      </c>
      <c r="QI70" s="516">
        <v>8.75</v>
      </c>
      <c r="QJ70" s="516">
        <v>8.75</v>
      </c>
      <c r="QK70" s="516">
        <v>8.75</v>
      </c>
      <c r="QL70" s="516">
        <v>8.75</v>
      </c>
      <c r="QM70" s="516">
        <v>8.75</v>
      </c>
      <c r="QN70" s="516">
        <v>8</v>
      </c>
      <c r="QO70" s="516">
        <v>7.75</v>
      </c>
      <c r="QP70" s="516">
        <v>7.5</v>
      </c>
      <c r="QQ70" s="516">
        <v>7</v>
      </c>
      <c r="QR70" s="516">
        <v>7</v>
      </c>
      <c r="QS70" s="516">
        <v>7</v>
      </c>
      <c r="QT70" s="516">
        <v>7</v>
      </c>
      <c r="QU70" s="516">
        <v>7</v>
      </c>
      <c r="QV70" s="516">
        <v>11</v>
      </c>
      <c r="QW70" s="516">
        <v>11</v>
      </c>
      <c r="QX70" s="516">
        <v>11</v>
      </c>
      <c r="QY70" s="516">
        <v>11</v>
      </c>
      <c r="QZ70" s="516">
        <v>8</v>
      </c>
      <c r="RA70" s="516">
        <v>8</v>
      </c>
      <c r="RB70" s="516">
        <v>8</v>
      </c>
      <c r="RC70" s="516">
        <v>6.5</v>
      </c>
      <c r="RD70" s="516">
        <v>6.5</v>
      </c>
      <c r="RE70" s="516">
        <v>6.5</v>
      </c>
      <c r="RF70" s="516">
        <v>7</v>
      </c>
      <c r="RG70" s="516">
        <v>6.5</v>
      </c>
      <c r="RH70" s="516">
        <v>5.75</v>
      </c>
      <c r="RI70" s="516">
        <v>5.75</v>
      </c>
      <c r="RJ70" s="516">
        <v>5.75</v>
      </c>
      <c r="RK70" s="516">
        <v>5.75</v>
      </c>
      <c r="RL70" s="516">
        <v>5.75</v>
      </c>
      <c r="RM70" s="516">
        <v>5.75</v>
      </c>
      <c r="RN70" s="516">
        <v>5.75</v>
      </c>
      <c r="RO70" s="516">
        <v>5.75</v>
      </c>
      <c r="RP70" s="516">
        <v>5.75</v>
      </c>
      <c r="RQ70" s="516">
        <v>5.75</v>
      </c>
      <c r="RR70" s="516">
        <v>5.75</v>
      </c>
      <c r="RS70" s="516">
        <v>6</v>
      </c>
      <c r="RT70" s="516">
        <v>6</v>
      </c>
      <c r="RU70" s="516">
        <v>6.25</v>
      </c>
      <c r="RV70" s="516">
        <v>6.5</v>
      </c>
      <c r="RW70" s="516">
        <v>6.5</v>
      </c>
      <c r="RX70" s="516">
        <v>7</v>
      </c>
      <c r="RY70" s="516">
        <v>7</v>
      </c>
      <c r="RZ70" s="516">
        <v>7</v>
      </c>
      <c r="SA70" s="516">
        <v>7.5</v>
      </c>
      <c r="SB70" s="516">
        <v>8</v>
      </c>
      <c r="SC70" s="516">
        <v>8</v>
      </c>
      <c r="SD70" s="516">
        <v>8</v>
      </c>
      <c r="SE70" s="516">
        <v>8</v>
      </c>
      <c r="SF70" s="516">
        <v>9.25</v>
      </c>
      <c r="SG70" s="516">
        <v>9.25</v>
      </c>
      <c r="SH70" s="516">
        <v>9.25</v>
      </c>
      <c r="SI70" s="516">
        <v>8.75</v>
      </c>
      <c r="SJ70" s="516">
        <v>8.75</v>
      </c>
      <c r="SK70" s="267">
        <f t="shared" si="32"/>
        <v>8.75</v>
      </c>
      <c r="SL70" s="254"/>
      <c r="SM70" s="242"/>
      <c r="SN70" s="242"/>
      <c r="SO70" s="242"/>
    </row>
    <row r="71" spans="1:509" outlineLevel="3" x14ac:dyDescent="0.35">
      <c r="A71" s="242"/>
      <c r="B71" s="251"/>
      <c r="C71" s="438">
        <f t="shared" si="33"/>
        <v>4</v>
      </c>
      <c r="D71" s="267"/>
      <c r="E71" s="316"/>
      <c r="F71" s="322">
        <f t="shared" ref="F71:F72" si="153">F68</f>
        <v>3</v>
      </c>
      <c r="G71" s="322">
        <f t="shared" si="50"/>
        <v>1.5</v>
      </c>
      <c r="H71" s="267"/>
      <c r="I71" s="274"/>
      <c r="J71" s="288" t="s">
        <v>173</v>
      </c>
      <c r="K71" s="454"/>
      <c r="L71" s="881">
        <f t="shared" ref="L71:BW71" si="154">L70-MIN($G71,(L70-$F71)/4)</f>
        <v>6</v>
      </c>
      <c r="M71" s="881">
        <f t="shared" si="154"/>
        <v>6</v>
      </c>
      <c r="N71" s="881">
        <f t="shared" si="154"/>
        <v>6</v>
      </c>
      <c r="O71" s="881">
        <f t="shared" si="154"/>
        <v>6</v>
      </c>
      <c r="P71" s="881">
        <f t="shared" si="154"/>
        <v>6</v>
      </c>
      <c r="Q71" s="881">
        <f t="shared" si="154"/>
        <v>6</v>
      </c>
      <c r="R71" s="881">
        <f t="shared" si="154"/>
        <v>6</v>
      </c>
      <c r="S71" s="881">
        <f t="shared" si="154"/>
        <v>6</v>
      </c>
      <c r="T71" s="881">
        <f t="shared" si="154"/>
        <v>6</v>
      </c>
      <c r="U71" s="881">
        <f t="shared" si="154"/>
        <v>6</v>
      </c>
      <c r="V71" s="881">
        <f t="shared" si="154"/>
        <v>6</v>
      </c>
      <c r="W71" s="881">
        <f t="shared" si="154"/>
        <v>6</v>
      </c>
      <c r="X71" s="881">
        <f t="shared" si="154"/>
        <v>5.25</v>
      </c>
      <c r="Y71" s="881">
        <f t="shared" si="154"/>
        <v>5.25</v>
      </c>
      <c r="Z71" s="881">
        <f t="shared" si="154"/>
        <v>5.25</v>
      </c>
      <c r="AA71" s="881">
        <f t="shared" si="154"/>
        <v>5.25</v>
      </c>
      <c r="AB71" s="881">
        <f t="shared" si="154"/>
        <v>5.0625</v>
      </c>
      <c r="AC71" s="881">
        <f t="shared" si="154"/>
        <v>5.0625</v>
      </c>
      <c r="AD71" s="881">
        <f t="shared" si="154"/>
        <v>4.125</v>
      </c>
      <c r="AE71" s="881">
        <f t="shared" si="154"/>
        <v>4.125</v>
      </c>
      <c r="AF71" s="881">
        <f t="shared" si="154"/>
        <v>4.5</v>
      </c>
      <c r="AG71" s="881">
        <f t="shared" si="154"/>
        <v>4.5</v>
      </c>
      <c r="AH71" s="881">
        <f t="shared" si="154"/>
        <v>4.5</v>
      </c>
      <c r="AI71" s="881">
        <f t="shared" si="154"/>
        <v>4.5749999999999993</v>
      </c>
      <c r="AJ71" s="881">
        <f t="shared" si="154"/>
        <v>4.5749999999999993</v>
      </c>
      <c r="AK71" s="881">
        <f t="shared" si="154"/>
        <v>4.5749999999999993</v>
      </c>
      <c r="AL71" s="881">
        <f t="shared" si="154"/>
        <v>4.5749999999999993</v>
      </c>
      <c r="AM71" s="881">
        <f t="shared" si="154"/>
        <v>4.5749999999999993</v>
      </c>
      <c r="AN71" s="881">
        <f t="shared" si="154"/>
        <v>7.125</v>
      </c>
      <c r="AO71" s="881">
        <f t="shared" si="154"/>
        <v>7.125</v>
      </c>
      <c r="AP71" s="881">
        <f t="shared" si="154"/>
        <v>7.125</v>
      </c>
      <c r="AQ71" s="881">
        <f t="shared" si="154"/>
        <v>7.125</v>
      </c>
      <c r="AR71" s="881">
        <f t="shared" si="154"/>
        <v>7.125</v>
      </c>
      <c r="AS71" s="881">
        <f t="shared" si="154"/>
        <v>7.125</v>
      </c>
      <c r="AT71" s="881">
        <f t="shared" si="154"/>
        <v>7.125</v>
      </c>
      <c r="AU71" s="881">
        <f t="shared" si="154"/>
        <v>7.125</v>
      </c>
      <c r="AV71" s="881">
        <f t="shared" si="154"/>
        <v>9.5</v>
      </c>
      <c r="AW71" s="881">
        <f t="shared" si="154"/>
        <v>9.5</v>
      </c>
      <c r="AX71" s="881">
        <f t="shared" si="154"/>
        <v>9.5</v>
      </c>
      <c r="AY71" s="881">
        <f t="shared" si="154"/>
        <v>9.5</v>
      </c>
      <c r="AZ71" s="881">
        <f t="shared" si="154"/>
        <v>7.125</v>
      </c>
      <c r="BA71" s="881">
        <f t="shared" si="154"/>
        <v>7.125</v>
      </c>
      <c r="BB71" s="881">
        <f t="shared" si="154"/>
        <v>7.125</v>
      </c>
      <c r="BC71" s="881">
        <f t="shared" si="154"/>
        <v>6.9375</v>
      </c>
      <c r="BD71" s="881">
        <f t="shared" si="154"/>
        <v>6.75</v>
      </c>
      <c r="BE71" s="881">
        <f t="shared" si="154"/>
        <v>6.5625</v>
      </c>
      <c r="BF71" s="881">
        <f t="shared" si="154"/>
        <v>6.375</v>
      </c>
      <c r="BG71" s="881">
        <f t="shared" si="154"/>
        <v>6.1875</v>
      </c>
      <c r="BH71" s="881">
        <f t="shared" si="154"/>
        <v>6.1875</v>
      </c>
      <c r="BI71" s="881">
        <f t="shared" si="154"/>
        <v>6.1875</v>
      </c>
      <c r="BJ71" s="881">
        <f t="shared" si="154"/>
        <v>6</v>
      </c>
      <c r="BK71" s="881">
        <f t="shared" si="154"/>
        <v>6</v>
      </c>
      <c r="BL71" s="881">
        <f t="shared" si="154"/>
        <v>6</v>
      </c>
      <c r="BM71" s="881">
        <f t="shared" si="154"/>
        <v>6</v>
      </c>
      <c r="BN71" s="881">
        <f t="shared" si="154"/>
        <v>6</v>
      </c>
      <c r="BO71" s="881">
        <f t="shared" si="154"/>
        <v>6</v>
      </c>
      <c r="BP71" s="881">
        <f t="shared" si="154"/>
        <v>6</v>
      </c>
      <c r="BQ71" s="881">
        <f t="shared" si="154"/>
        <v>6</v>
      </c>
      <c r="BR71" s="881">
        <f t="shared" si="154"/>
        <v>6</v>
      </c>
      <c r="BS71" s="881">
        <f t="shared" si="154"/>
        <v>6</v>
      </c>
      <c r="BT71" s="881">
        <f t="shared" si="154"/>
        <v>6</v>
      </c>
      <c r="BU71" s="881">
        <f t="shared" si="154"/>
        <v>6</v>
      </c>
      <c r="BV71" s="881">
        <f t="shared" si="154"/>
        <v>6</v>
      </c>
      <c r="BW71" s="881">
        <f t="shared" si="154"/>
        <v>6</v>
      </c>
      <c r="BX71" s="881">
        <f t="shared" ref="BX71:EI71" si="155">BX70-MIN($G71,(BX70-$F71)/4)</f>
        <v>5.625</v>
      </c>
      <c r="BY71" s="881">
        <f t="shared" si="155"/>
        <v>5.4375</v>
      </c>
      <c r="BZ71" s="881">
        <f t="shared" si="155"/>
        <v>5.25</v>
      </c>
      <c r="CA71" s="881">
        <f t="shared" si="155"/>
        <v>5.25</v>
      </c>
      <c r="CB71" s="881">
        <f t="shared" si="155"/>
        <v>5.0625</v>
      </c>
      <c r="CC71" s="881">
        <f t="shared" si="155"/>
        <v>6.75</v>
      </c>
      <c r="CD71" s="881">
        <f t="shared" si="155"/>
        <v>4.875</v>
      </c>
      <c r="CE71" s="881">
        <f t="shared" si="155"/>
        <v>4.875</v>
      </c>
      <c r="CF71" s="881">
        <f t="shared" si="155"/>
        <v>4.6875</v>
      </c>
      <c r="CG71" s="881">
        <f t="shared" si="155"/>
        <v>4.6875</v>
      </c>
      <c r="CH71" s="881">
        <f t="shared" si="155"/>
        <v>4.6875</v>
      </c>
      <c r="CI71" s="881">
        <f t="shared" si="155"/>
        <v>4.5749999999999993</v>
      </c>
      <c r="CJ71" s="881">
        <f t="shared" si="155"/>
        <v>4.5749999999999993</v>
      </c>
      <c r="CK71" s="881">
        <f t="shared" si="155"/>
        <v>4.5749999999999993</v>
      </c>
      <c r="CL71" s="881">
        <f t="shared" si="155"/>
        <v>4.5749999999999993</v>
      </c>
      <c r="CM71" s="881">
        <f t="shared" si="155"/>
        <v>4.5749999999999993</v>
      </c>
      <c r="CN71" s="881">
        <f t="shared" si="155"/>
        <v>6</v>
      </c>
      <c r="CO71" s="881">
        <f t="shared" si="155"/>
        <v>6</v>
      </c>
      <c r="CP71" s="881">
        <f t="shared" si="155"/>
        <v>6</v>
      </c>
      <c r="CQ71" s="881">
        <f t="shared" si="155"/>
        <v>6</v>
      </c>
      <c r="CR71" s="881">
        <f t="shared" si="155"/>
        <v>6</v>
      </c>
      <c r="CS71" s="881">
        <f t="shared" si="155"/>
        <v>6</v>
      </c>
      <c r="CT71" s="881">
        <f t="shared" si="155"/>
        <v>6</v>
      </c>
      <c r="CU71" s="881">
        <f t="shared" si="155"/>
        <v>6</v>
      </c>
      <c r="CV71" s="881">
        <f t="shared" si="155"/>
        <v>9.5</v>
      </c>
      <c r="CW71" s="881">
        <f t="shared" si="155"/>
        <v>9.5</v>
      </c>
      <c r="CX71" s="881">
        <f t="shared" si="155"/>
        <v>9.5</v>
      </c>
      <c r="CY71" s="881">
        <f t="shared" si="155"/>
        <v>9.5</v>
      </c>
      <c r="CZ71" s="881">
        <f t="shared" si="155"/>
        <v>6.75</v>
      </c>
      <c r="DA71" s="881">
        <f t="shared" si="155"/>
        <v>6.75</v>
      </c>
      <c r="DB71" s="881">
        <f t="shared" si="155"/>
        <v>6.75</v>
      </c>
      <c r="DC71" s="881">
        <f t="shared" si="155"/>
        <v>5.625</v>
      </c>
      <c r="DD71" s="881">
        <f t="shared" si="155"/>
        <v>5.625</v>
      </c>
      <c r="DE71" s="881">
        <f t="shared" si="155"/>
        <v>5.625</v>
      </c>
      <c r="DF71" s="881">
        <f t="shared" si="155"/>
        <v>5.625</v>
      </c>
      <c r="DG71" s="881">
        <f t="shared" si="155"/>
        <v>5.625</v>
      </c>
      <c r="DH71" s="881">
        <f t="shared" si="155"/>
        <v>5.25</v>
      </c>
      <c r="DI71" s="881">
        <f t="shared" si="155"/>
        <v>5.0625</v>
      </c>
      <c r="DJ71" s="881">
        <f t="shared" si="155"/>
        <v>5.0625</v>
      </c>
      <c r="DK71" s="881">
        <f t="shared" si="155"/>
        <v>5.0625</v>
      </c>
      <c r="DL71" s="881">
        <f t="shared" si="155"/>
        <v>5.0625</v>
      </c>
      <c r="DM71" s="881">
        <f t="shared" si="155"/>
        <v>5.0625</v>
      </c>
      <c r="DN71" s="881">
        <f t="shared" si="155"/>
        <v>5.0625</v>
      </c>
      <c r="DO71" s="881">
        <f t="shared" si="155"/>
        <v>5.0625</v>
      </c>
      <c r="DP71" s="881">
        <f t="shared" si="155"/>
        <v>5.0625</v>
      </c>
      <c r="DQ71" s="881">
        <f t="shared" si="155"/>
        <v>5.0625</v>
      </c>
      <c r="DR71" s="881">
        <f t="shared" si="155"/>
        <v>5.0625</v>
      </c>
      <c r="DS71" s="881">
        <f t="shared" si="155"/>
        <v>5.0625</v>
      </c>
      <c r="DT71" s="881">
        <f t="shared" si="155"/>
        <v>5.0625</v>
      </c>
      <c r="DU71" s="881">
        <f t="shared" si="155"/>
        <v>5.25</v>
      </c>
      <c r="DV71" s="881">
        <f t="shared" si="155"/>
        <v>5.4375</v>
      </c>
      <c r="DW71" s="881">
        <f t="shared" si="155"/>
        <v>5.4375</v>
      </c>
      <c r="DX71" s="881">
        <f t="shared" si="155"/>
        <v>5.625</v>
      </c>
      <c r="DY71" s="881">
        <f t="shared" si="155"/>
        <v>5.625</v>
      </c>
      <c r="DZ71" s="881">
        <f t="shared" si="155"/>
        <v>5.625</v>
      </c>
      <c r="EA71" s="881">
        <f t="shared" si="155"/>
        <v>6</v>
      </c>
      <c r="EB71" s="881">
        <f t="shared" si="155"/>
        <v>6.75</v>
      </c>
      <c r="EC71" s="881">
        <f t="shared" si="155"/>
        <v>6.75</v>
      </c>
      <c r="ED71" s="881">
        <f t="shared" si="155"/>
        <v>6.75</v>
      </c>
      <c r="EE71" s="881">
        <f t="shared" si="155"/>
        <v>6.75</v>
      </c>
      <c r="EF71" s="881">
        <f t="shared" si="155"/>
        <v>7.75</v>
      </c>
      <c r="EG71" s="881">
        <f t="shared" si="155"/>
        <v>7.75</v>
      </c>
      <c r="EH71" s="881">
        <f t="shared" si="155"/>
        <v>7.75</v>
      </c>
      <c r="EI71" s="881">
        <f t="shared" si="155"/>
        <v>7.3125</v>
      </c>
      <c r="EJ71" s="881">
        <f t="shared" ref="EJ71:GU71" si="156">EJ70-MIN($G71,(EJ70-$F71)/4)</f>
        <v>7.3125</v>
      </c>
      <c r="EK71" s="881">
        <f t="shared" si="156"/>
        <v>7.3125</v>
      </c>
      <c r="EL71" s="881">
        <f t="shared" si="156"/>
        <v>7.3125</v>
      </c>
      <c r="EM71" s="881">
        <f t="shared" si="156"/>
        <v>7.3125</v>
      </c>
      <c r="EN71" s="881">
        <f t="shared" si="156"/>
        <v>6.75</v>
      </c>
      <c r="EO71" s="881">
        <f t="shared" si="156"/>
        <v>6.5625</v>
      </c>
      <c r="EP71" s="881">
        <f t="shared" si="156"/>
        <v>6.375</v>
      </c>
      <c r="EQ71" s="881">
        <f t="shared" si="156"/>
        <v>6</v>
      </c>
      <c r="ER71" s="881">
        <f t="shared" si="156"/>
        <v>6</v>
      </c>
      <c r="ES71" s="881">
        <f t="shared" si="156"/>
        <v>6</v>
      </c>
      <c r="ET71" s="881">
        <f t="shared" si="156"/>
        <v>6</v>
      </c>
      <c r="EU71" s="881">
        <f t="shared" si="156"/>
        <v>6</v>
      </c>
      <c r="EV71" s="881">
        <f t="shared" si="156"/>
        <v>9.5</v>
      </c>
      <c r="EW71" s="881">
        <f t="shared" si="156"/>
        <v>9.5</v>
      </c>
      <c r="EX71" s="881">
        <f t="shared" si="156"/>
        <v>9.5</v>
      </c>
      <c r="EY71" s="881">
        <f t="shared" si="156"/>
        <v>9.5</v>
      </c>
      <c r="EZ71" s="881">
        <f t="shared" si="156"/>
        <v>6.75</v>
      </c>
      <c r="FA71" s="881">
        <f t="shared" si="156"/>
        <v>6.75</v>
      </c>
      <c r="FB71" s="881">
        <f t="shared" si="156"/>
        <v>6.75</v>
      </c>
      <c r="FC71" s="881">
        <f t="shared" si="156"/>
        <v>5.625</v>
      </c>
      <c r="FD71" s="881">
        <f t="shared" si="156"/>
        <v>5.625</v>
      </c>
      <c r="FE71" s="881">
        <f t="shared" si="156"/>
        <v>5.625</v>
      </c>
      <c r="FF71" s="881">
        <f t="shared" si="156"/>
        <v>6</v>
      </c>
      <c r="FG71" s="881">
        <f t="shared" si="156"/>
        <v>5.625</v>
      </c>
      <c r="FH71" s="881">
        <f t="shared" si="156"/>
        <v>5.0625</v>
      </c>
      <c r="FI71" s="881">
        <f t="shared" si="156"/>
        <v>5.0625</v>
      </c>
      <c r="FJ71" s="881">
        <f t="shared" si="156"/>
        <v>5.0625</v>
      </c>
      <c r="FK71" s="881">
        <f t="shared" si="156"/>
        <v>5.0625</v>
      </c>
      <c r="FL71" s="881">
        <f t="shared" si="156"/>
        <v>5.0625</v>
      </c>
      <c r="FM71" s="881">
        <f t="shared" si="156"/>
        <v>5.0625</v>
      </c>
      <c r="FN71" s="881">
        <f t="shared" si="156"/>
        <v>5.0625</v>
      </c>
      <c r="FO71" s="881">
        <f t="shared" si="156"/>
        <v>5.0625</v>
      </c>
      <c r="FP71" s="881">
        <f t="shared" si="156"/>
        <v>5.0625</v>
      </c>
      <c r="FQ71" s="881">
        <f t="shared" si="156"/>
        <v>5.0625</v>
      </c>
      <c r="FR71" s="881">
        <f t="shared" si="156"/>
        <v>5.0625</v>
      </c>
      <c r="FS71" s="881">
        <f t="shared" si="156"/>
        <v>5.25</v>
      </c>
      <c r="FT71" s="881">
        <f t="shared" si="156"/>
        <v>5.25</v>
      </c>
      <c r="FU71" s="881">
        <f t="shared" si="156"/>
        <v>5.4375</v>
      </c>
      <c r="FV71" s="881">
        <f t="shared" si="156"/>
        <v>5.625</v>
      </c>
      <c r="FW71" s="881">
        <f t="shared" si="156"/>
        <v>5.625</v>
      </c>
      <c r="FX71" s="881">
        <f t="shared" si="156"/>
        <v>6</v>
      </c>
      <c r="FY71" s="881">
        <f t="shared" si="156"/>
        <v>6</v>
      </c>
      <c r="FZ71" s="881">
        <f t="shared" si="156"/>
        <v>6</v>
      </c>
      <c r="GA71" s="881">
        <f t="shared" si="156"/>
        <v>6.375</v>
      </c>
      <c r="GB71" s="881">
        <f t="shared" si="156"/>
        <v>6.75</v>
      </c>
      <c r="GC71" s="881">
        <f t="shared" si="156"/>
        <v>6.75</v>
      </c>
      <c r="GD71" s="881">
        <f t="shared" si="156"/>
        <v>6.75</v>
      </c>
      <c r="GE71" s="881">
        <f t="shared" si="156"/>
        <v>6.75</v>
      </c>
      <c r="GF71" s="881">
        <f t="shared" si="156"/>
        <v>7.75</v>
      </c>
      <c r="GG71" s="881">
        <f t="shared" si="156"/>
        <v>7.75</v>
      </c>
      <c r="GH71" s="881">
        <f t="shared" si="156"/>
        <v>7.75</v>
      </c>
      <c r="GI71" s="881">
        <f t="shared" si="156"/>
        <v>7.3125</v>
      </c>
      <c r="GJ71" s="881">
        <f t="shared" si="156"/>
        <v>7.3125</v>
      </c>
      <c r="GK71" s="881">
        <f t="shared" si="156"/>
        <v>7.3125</v>
      </c>
      <c r="GL71" s="881">
        <f t="shared" si="156"/>
        <v>7.3125</v>
      </c>
      <c r="GM71" s="881">
        <f t="shared" si="156"/>
        <v>7.3125</v>
      </c>
      <c r="GN71" s="881">
        <f t="shared" si="156"/>
        <v>6.75</v>
      </c>
      <c r="GO71" s="881">
        <f t="shared" si="156"/>
        <v>6.5625</v>
      </c>
      <c r="GP71" s="881">
        <f t="shared" si="156"/>
        <v>6.375</v>
      </c>
      <c r="GQ71" s="881">
        <f t="shared" si="156"/>
        <v>6</v>
      </c>
      <c r="GR71" s="881">
        <f t="shared" si="156"/>
        <v>6</v>
      </c>
      <c r="GS71" s="881">
        <f t="shared" si="156"/>
        <v>6</v>
      </c>
      <c r="GT71" s="881">
        <f t="shared" si="156"/>
        <v>6</v>
      </c>
      <c r="GU71" s="881">
        <f t="shared" si="156"/>
        <v>6</v>
      </c>
      <c r="GV71" s="881">
        <f t="shared" ref="GV71:JG71" si="157">GV70-MIN($G71,(GV70-$F71)/4)</f>
        <v>9.5</v>
      </c>
      <c r="GW71" s="881">
        <f t="shared" si="157"/>
        <v>9.5</v>
      </c>
      <c r="GX71" s="881">
        <f t="shared" si="157"/>
        <v>9.5</v>
      </c>
      <c r="GY71" s="881">
        <f t="shared" si="157"/>
        <v>9.5</v>
      </c>
      <c r="GZ71" s="881">
        <f t="shared" si="157"/>
        <v>6.75</v>
      </c>
      <c r="HA71" s="881">
        <f t="shared" si="157"/>
        <v>6.75</v>
      </c>
      <c r="HB71" s="881">
        <f t="shared" si="157"/>
        <v>6.75</v>
      </c>
      <c r="HC71" s="881">
        <f t="shared" si="157"/>
        <v>5.625</v>
      </c>
      <c r="HD71" s="881">
        <f t="shared" si="157"/>
        <v>5.625</v>
      </c>
      <c r="HE71" s="881">
        <f t="shared" si="157"/>
        <v>5.625</v>
      </c>
      <c r="HF71" s="881">
        <f t="shared" si="157"/>
        <v>6</v>
      </c>
      <c r="HG71" s="881">
        <f t="shared" si="157"/>
        <v>5.625</v>
      </c>
      <c r="HH71" s="881">
        <f t="shared" si="157"/>
        <v>5.0625</v>
      </c>
      <c r="HI71" s="881">
        <f t="shared" si="157"/>
        <v>5.0625</v>
      </c>
      <c r="HJ71" s="881">
        <f t="shared" si="157"/>
        <v>5.0625</v>
      </c>
      <c r="HK71" s="881">
        <f t="shared" si="157"/>
        <v>5.0625</v>
      </c>
      <c r="HL71" s="881">
        <f t="shared" si="157"/>
        <v>5.0625</v>
      </c>
      <c r="HM71" s="881">
        <f t="shared" si="157"/>
        <v>5.0625</v>
      </c>
      <c r="HN71" s="881">
        <f t="shared" si="157"/>
        <v>5.0625</v>
      </c>
      <c r="HO71" s="881">
        <f t="shared" si="157"/>
        <v>5.0625</v>
      </c>
      <c r="HP71" s="881">
        <f t="shared" si="157"/>
        <v>5.0625</v>
      </c>
      <c r="HQ71" s="881">
        <f t="shared" si="157"/>
        <v>5.0625</v>
      </c>
      <c r="HR71" s="881">
        <f t="shared" si="157"/>
        <v>5.0625</v>
      </c>
      <c r="HS71" s="881">
        <f t="shared" si="157"/>
        <v>5.25</v>
      </c>
      <c r="HT71" s="881">
        <f t="shared" si="157"/>
        <v>5.25</v>
      </c>
      <c r="HU71" s="881">
        <f t="shared" si="157"/>
        <v>5.4375</v>
      </c>
      <c r="HV71" s="881">
        <f t="shared" si="157"/>
        <v>5.625</v>
      </c>
      <c r="HW71" s="881">
        <f t="shared" si="157"/>
        <v>5.625</v>
      </c>
      <c r="HX71" s="881">
        <f t="shared" si="157"/>
        <v>6</v>
      </c>
      <c r="HY71" s="881">
        <f t="shared" si="157"/>
        <v>6</v>
      </c>
      <c r="HZ71" s="881">
        <f t="shared" si="157"/>
        <v>6</v>
      </c>
      <c r="IA71" s="881">
        <f t="shared" si="157"/>
        <v>6.375</v>
      </c>
      <c r="IB71" s="881">
        <f t="shared" si="157"/>
        <v>6.75</v>
      </c>
      <c r="IC71" s="881">
        <f t="shared" si="157"/>
        <v>6.75</v>
      </c>
      <c r="ID71" s="881">
        <f t="shared" si="157"/>
        <v>6.75</v>
      </c>
      <c r="IE71" s="881">
        <f t="shared" si="157"/>
        <v>6.75</v>
      </c>
      <c r="IF71" s="881">
        <f t="shared" si="157"/>
        <v>7.75</v>
      </c>
      <c r="IG71" s="881">
        <f t="shared" si="157"/>
        <v>7.75</v>
      </c>
      <c r="IH71" s="881">
        <f t="shared" si="157"/>
        <v>7.75</v>
      </c>
      <c r="II71" s="881">
        <f t="shared" si="157"/>
        <v>7.3125</v>
      </c>
      <c r="IJ71" s="881">
        <f t="shared" si="157"/>
        <v>7.3125</v>
      </c>
      <c r="IK71" s="881">
        <f t="shared" si="157"/>
        <v>7.3125</v>
      </c>
      <c r="IL71" s="881">
        <f t="shared" si="157"/>
        <v>7.3125</v>
      </c>
      <c r="IM71" s="881">
        <f t="shared" si="157"/>
        <v>7.3125</v>
      </c>
      <c r="IN71" s="881">
        <f t="shared" si="157"/>
        <v>6.75</v>
      </c>
      <c r="IO71" s="881">
        <f t="shared" si="157"/>
        <v>6.5625</v>
      </c>
      <c r="IP71" s="881">
        <f t="shared" si="157"/>
        <v>6.375</v>
      </c>
      <c r="IQ71" s="881">
        <f t="shared" si="157"/>
        <v>6</v>
      </c>
      <c r="IR71" s="881">
        <f t="shared" si="157"/>
        <v>6</v>
      </c>
      <c r="IS71" s="881">
        <f t="shared" si="157"/>
        <v>6</v>
      </c>
      <c r="IT71" s="881">
        <f t="shared" si="157"/>
        <v>6</v>
      </c>
      <c r="IU71" s="881">
        <f t="shared" si="157"/>
        <v>6</v>
      </c>
      <c r="IV71" s="881">
        <f t="shared" si="157"/>
        <v>9.5</v>
      </c>
      <c r="IW71" s="881">
        <f t="shared" si="157"/>
        <v>9.5</v>
      </c>
      <c r="IX71" s="881">
        <f t="shared" si="157"/>
        <v>9.5</v>
      </c>
      <c r="IY71" s="881">
        <f t="shared" si="157"/>
        <v>9.5</v>
      </c>
      <c r="IZ71" s="881">
        <f t="shared" si="157"/>
        <v>6.75</v>
      </c>
      <c r="JA71" s="881">
        <f t="shared" si="157"/>
        <v>6.75</v>
      </c>
      <c r="JB71" s="881">
        <f t="shared" si="157"/>
        <v>6.75</v>
      </c>
      <c r="JC71" s="881">
        <f t="shared" si="157"/>
        <v>5.625</v>
      </c>
      <c r="JD71" s="881">
        <f t="shared" si="157"/>
        <v>5.625</v>
      </c>
      <c r="JE71" s="881">
        <f t="shared" si="157"/>
        <v>5.625</v>
      </c>
      <c r="JF71" s="881">
        <f t="shared" si="157"/>
        <v>6</v>
      </c>
      <c r="JG71" s="881">
        <f t="shared" si="157"/>
        <v>5.625</v>
      </c>
      <c r="JH71" s="881">
        <f t="shared" ref="JH71:LS71" si="158">JH70-MIN($G71,(JH70-$F71)/4)</f>
        <v>5.0625</v>
      </c>
      <c r="JI71" s="881">
        <f t="shared" si="158"/>
        <v>5.0625</v>
      </c>
      <c r="JJ71" s="881">
        <f t="shared" si="158"/>
        <v>5.0625</v>
      </c>
      <c r="JK71" s="881">
        <f t="shared" si="158"/>
        <v>5.0625</v>
      </c>
      <c r="JL71" s="881">
        <f t="shared" si="158"/>
        <v>5.0625</v>
      </c>
      <c r="JM71" s="881">
        <f t="shared" si="158"/>
        <v>5.0625</v>
      </c>
      <c r="JN71" s="881">
        <f t="shared" si="158"/>
        <v>5.0625</v>
      </c>
      <c r="JO71" s="881">
        <f t="shared" si="158"/>
        <v>5.0625</v>
      </c>
      <c r="JP71" s="881">
        <f t="shared" si="158"/>
        <v>5.0625</v>
      </c>
      <c r="JQ71" s="881">
        <f t="shared" si="158"/>
        <v>5.0625</v>
      </c>
      <c r="JR71" s="881">
        <f t="shared" si="158"/>
        <v>5.0625</v>
      </c>
      <c r="JS71" s="881">
        <f t="shared" si="158"/>
        <v>5.25</v>
      </c>
      <c r="JT71" s="881">
        <f t="shared" si="158"/>
        <v>5.25</v>
      </c>
      <c r="JU71" s="881">
        <f t="shared" si="158"/>
        <v>5.4375</v>
      </c>
      <c r="JV71" s="881">
        <f t="shared" si="158"/>
        <v>5.625</v>
      </c>
      <c r="JW71" s="881">
        <f t="shared" si="158"/>
        <v>5.625</v>
      </c>
      <c r="JX71" s="881">
        <f t="shared" si="158"/>
        <v>6</v>
      </c>
      <c r="JY71" s="881">
        <f t="shared" si="158"/>
        <v>6</v>
      </c>
      <c r="JZ71" s="881">
        <f t="shared" si="158"/>
        <v>6</v>
      </c>
      <c r="KA71" s="881">
        <f t="shared" si="158"/>
        <v>6.375</v>
      </c>
      <c r="KB71" s="881">
        <f t="shared" si="158"/>
        <v>6.75</v>
      </c>
      <c r="KC71" s="881">
        <f t="shared" si="158"/>
        <v>6.75</v>
      </c>
      <c r="KD71" s="881">
        <f t="shared" si="158"/>
        <v>6.75</v>
      </c>
      <c r="KE71" s="881">
        <f t="shared" si="158"/>
        <v>6.75</v>
      </c>
      <c r="KF71" s="881">
        <f t="shared" si="158"/>
        <v>7.75</v>
      </c>
      <c r="KG71" s="881">
        <f t="shared" si="158"/>
        <v>7.75</v>
      </c>
      <c r="KH71" s="881">
        <f t="shared" si="158"/>
        <v>7.75</v>
      </c>
      <c r="KI71" s="881">
        <f t="shared" si="158"/>
        <v>7.3125</v>
      </c>
      <c r="KJ71" s="881">
        <f t="shared" si="158"/>
        <v>7.3125</v>
      </c>
      <c r="KK71" s="881">
        <f t="shared" si="158"/>
        <v>7.3125</v>
      </c>
      <c r="KL71" s="881">
        <f t="shared" si="158"/>
        <v>7.3125</v>
      </c>
      <c r="KM71" s="881">
        <f t="shared" si="158"/>
        <v>7.3125</v>
      </c>
      <c r="KN71" s="881">
        <f t="shared" si="158"/>
        <v>6.75</v>
      </c>
      <c r="KO71" s="881">
        <f t="shared" si="158"/>
        <v>6.5625</v>
      </c>
      <c r="KP71" s="881">
        <f t="shared" si="158"/>
        <v>6.375</v>
      </c>
      <c r="KQ71" s="881">
        <f t="shared" si="158"/>
        <v>6</v>
      </c>
      <c r="KR71" s="881">
        <f t="shared" si="158"/>
        <v>6</v>
      </c>
      <c r="KS71" s="881">
        <f t="shared" si="158"/>
        <v>6</v>
      </c>
      <c r="KT71" s="881">
        <f t="shared" si="158"/>
        <v>6</v>
      </c>
      <c r="KU71" s="881">
        <f t="shared" si="158"/>
        <v>6</v>
      </c>
      <c r="KV71" s="881">
        <f t="shared" si="158"/>
        <v>9.5</v>
      </c>
      <c r="KW71" s="881">
        <f t="shared" si="158"/>
        <v>9.5</v>
      </c>
      <c r="KX71" s="881">
        <f t="shared" si="158"/>
        <v>9.5</v>
      </c>
      <c r="KY71" s="881">
        <f t="shared" si="158"/>
        <v>9.5</v>
      </c>
      <c r="KZ71" s="881">
        <f t="shared" si="158"/>
        <v>6.75</v>
      </c>
      <c r="LA71" s="881">
        <f t="shared" si="158"/>
        <v>6.75</v>
      </c>
      <c r="LB71" s="881">
        <f t="shared" si="158"/>
        <v>6.75</v>
      </c>
      <c r="LC71" s="881">
        <f t="shared" si="158"/>
        <v>5.625</v>
      </c>
      <c r="LD71" s="881">
        <f t="shared" si="158"/>
        <v>5.625</v>
      </c>
      <c r="LE71" s="881">
        <f t="shared" si="158"/>
        <v>5.625</v>
      </c>
      <c r="LF71" s="881">
        <f t="shared" si="158"/>
        <v>6</v>
      </c>
      <c r="LG71" s="881">
        <f t="shared" si="158"/>
        <v>5.625</v>
      </c>
      <c r="LH71" s="881">
        <f t="shared" si="158"/>
        <v>5.0625</v>
      </c>
      <c r="LI71" s="881">
        <f t="shared" si="158"/>
        <v>5.0625</v>
      </c>
      <c r="LJ71" s="881">
        <f t="shared" si="158"/>
        <v>5.0625</v>
      </c>
      <c r="LK71" s="881">
        <f t="shared" si="158"/>
        <v>5.0625</v>
      </c>
      <c r="LL71" s="881">
        <f t="shared" si="158"/>
        <v>5.0625</v>
      </c>
      <c r="LM71" s="881">
        <f t="shared" si="158"/>
        <v>5.0625</v>
      </c>
      <c r="LN71" s="881">
        <f t="shared" si="158"/>
        <v>5.0625</v>
      </c>
      <c r="LO71" s="881">
        <f t="shared" si="158"/>
        <v>5.0625</v>
      </c>
      <c r="LP71" s="881">
        <f t="shared" si="158"/>
        <v>5.0625</v>
      </c>
      <c r="LQ71" s="881">
        <f t="shared" si="158"/>
        <v>5.0625</v>
      </c>
      <c r="LR71" s="881">
        <f t="shared" si="158"/>
        <v>5.0625</v>
      </c>
      <c r="LS71" s="881">
        <f t="shared" si="158"/>
        <v>5.25</v>
      </c>
      <c r="LT71" s="881">
        <f t="shared" ref="LT71:OE71" si="159">LT70-MIN($G71,(LT70-$F71)/4)</f>
        <v>5.25</v>
      </c>
      <c r="LU71" s="881">
        <f t="shared" si="159"/>
        <v>5.4375</v>
      </c>
      <c r="LV71" s="881">
        <f t="shared" si="159"/>
        <v>5.625</v>
      </c>
      <c r="LW71" s="881">
        <f t="shared" si="159"/>
        <v>5.625</v>
      </c>
      <c r="LX71" s="881">
        <f t="shared" si="159"/>
        <v>6</v>
      </c>
      <c r="LY71" s="881">
        <f t="shared" si="159"/>
        <v>6</v>
      </c>
      <c r="LZ71" s="881">
        <f t="shared" si="159"/>
        <v>6</v>
      </c>
      <c r="MA71" s="881">
        <f t="shared" si="159"/>
        <v>6.375</v>
      </c>
      <c r="MB71" s="881">
        <f t="shared" si="159"/>
        <v>6.75</v>
      </c>
      <c r="MC71" s="881">
        <f t="shared" si="159"/>
        <v>6.75</v>
      </c>
      <c r="MD71" s="881">
        <f t="shared" si="159"/>
        <v>6.75</v>
      </c>
      <c r="ME71" s="881">
        <f t="shared" si="159"/>
        <v>6.75</v>
      </c>
      <c r="MF71" s="881">
        <f t="shared" si="159"/>
        <v>7.75</v>
      </c>
      <c r="MG71" s="881">
        <f t="shared" si="159"/>
        <v>7.75</v>
      </c>
      <c r="MH71" s="881">
        <f t="shared" si="159"/>
        <v>7.75</v>
      </c>
      <c r="MI71" s="881">
        <f t="shared" si="159"/>
        <v>7.3125</v>
      </c>
      <c r="MJ71" s="881">
        <f t="shared" si="159"/>
        <v>7.3125</v>
      </c>
      <c r="MK71" s="881">
        <f t="shared" si="159"/>
        <v>7.3125</v>
      </c>
      <c r="ML71" s="881">
        <f t="shared" si="159"/>
        <v>7.3125</v>
      </c>
      <c r="MM71" s="881">
        <f t="shared" si="159"/>
        <v>7.3125</v>
      </c>
      <c r="MN71" s="881">
        <f t="shared" si="159"/>
        <v>6.75</v>
      </c>
      <c r="MO71" s="881">
        <f t="shared" si="159"/>
        <v>6.5625</v>
      </c>
      <c r="MP71" s="881">
        <f t="shared" si="159"/>
        <v>6.375</v>
      </c>
      <c r="MQ71" s="881">
        <f t="shared" si="159"/>
        <v>6</v>
      </c>
      <c r="MR71" s="881">
        <f t="shared" si="159"/>
        <v>6</v>
      </c>
      <c r="MS71" s="881">
        <f t="shared" si="159"/>
        <v>6</v>
      </c>
      <c r="MT71" s="881">
        <f t="shared" si="159"/>
        <v>6</v>
      </c>
      <c r="MU71" s="881">
        <f t="shared" si="159"/>
        <v>6</v>
      </c>
      <c r="MV71" s="881">
        <f t="shared" si="159"/>
        <v>9.5</v>
      </c>
      <c r="MW71" s="881">
        <f t="shared" si="159"/>
        <v>9.5</v>
      </c>
      <c r="MX71" s="881">
        <f t="shared" si="159"/>
        <v>9.5</v>
      </c>
      <c r="MY71" s="881">
        <f t="shared" si="159"/>
        <v>9.5</v>
      </c>
      <c r="MZ71" s="881">
        <f t="shared" si="159"/>
        <v>6.75</v>
      </c>
      <c r="NA71" s="881">
        <f t="shared" si="159"/>
        <v>6.75</v>
      </c>
      <c r="NB71" s="881">
        <f t="shared" si="159"/>
        <v>6.75</v>
      </c>
      <c r="NC71" s="881">
        <f t="shared" si="159"/>
        <v>5.625</v>
      </c>
      <c r="ND71" s="881">
        <f t="shared" si="159"/>
        <v>5.625</v>
      </c>
      <c r="NE71" s="881">
        <f t="shared" si="159"/>
        <v>5.625</v>
      </c>
      <c r="NF71" s="881">
        <f t="shared" si="159"/>
        <v>6</v>
      </c>
      <c r="NG71" s="881">
        <f t="shared" si="159"/>
        <v>5.625</v>
      </c>
      <c r="NH71" s="881">
        <f t="shared" si="159"/>
        <v>5.0625</v>
      </c>
      <c r="NI71" s="881">
        <f t="shared" si="159"/>
        <v>5.0625</v>
      </c>
      <c r="NJ71" s="881">
        <f t="shared" si="159"/>
        <v>5.0625</v>
      </c>
      <c r="NK71" s="881">
        <f t="shared" si="159"/>
        <v>5.0625</v>
      </c>
      <c r="NL71" s="881">
        <f t="shared" si="159"/>
        <v>5.0625</v>
      </c>
      <c r="NM71" s="881">
        <f t="shared" si="159"/>
        <v>5.0625</v>
      </c>
      <c r="NN71" s="881">
        <f t="shared" si="159"/>
        <v>5.0625</v>
      </c>
      <c r="NO71" s="881">
        <f t="shared" si="159"/>
        <v>5.0625</v>
      </c>
      <c r="NP71" s="881">
        <f t="shared" si="159"/>
        <v>5.0625</v>
      </c>
      <c r="NQ71" s="881">
        <f t="shared" si="159"/>
        <v>5.0625</v>
      </c>
      <c r="NR71" s="881">
        <f t="shared" si="159"/>
        <v>5.0625</v>
      </c>
      <c r="NS71" s="881">
        <f t="shared" si="159"/>
        <v>5.25</v>
      </c>
      <c r="NT71" s="881">
        <f t="shared" si="159"/>
        <v>5.25</v>
      </c>
      <c r="NU71" s="881">
        <f t="shared" si="159"/>
        <v>5.4375</v>
      </c>
      <c r="NV71" s="881">
        <f t="shared" si="159"/>
        <v>5.625</v>
      </c>
      <c r="NW71" s="881">
        <f t="shared" si="159"/>
        <v>5.625</v>
      </c>
      <c r="NX71" s="881">
        <f t="shared" si="159"/>
        <v>6</v>
      </c>
      <c r="NY71" s="881">
        <f t="shared" si="159"/>
        <v>6</v>
      </c>
      <c r="NZ71" s="881">
        <f t="shared" si="159"/>
        <v>6</v>
      </c>
      <c r="OA71" s="881">
        <f t="shared" si="159"/>
        <v>6.375</v>
      </c>
      <c r="OB71" s="881">
        <f t="shared" si="159"/>
        <v>6.75</v>
      </c>
      <c r="OC71" s="881">
        <f t="shared" si="159"/>
        <v>6.75</v>
      </c>
      <c r="OD71" s="881">
        <f t="shared" si="159"/>
        <v>6.75</v>
      </c>
      <c r="OE71" s="881">
        <f t="shared" si="159"/>
        <v>6.75</v>
      </c>
      <c r="OF71" s="881">
        <f t="shared" ref="OF71:QQ71" si="160">OF70-MIN($G71,(OF70-$F71)/4)</f>
        <v>7.75</v>
      </c>
      <c r="OG71" s="881">
        <f t="shared" si="160"/>
        <v>7.75</v>
      </c>
      <c r="OH71" s="881">
        <f t="shared" si="160"/>
        <v>7.75</v>
      </c>
      <c r="OI71" s="881">
        <f t="shared" si="160"/>
        <v>7.3125</v>
      </c>
      <c r="OJ71" s="881">
        <f t="shared" si="160"/>
        <v>7.3125</v>
      </c>
      <c r="OK71" s="881">
        <f t="shared" si="160"/>
        <v>7.3125</v>
      </c>
      <c r="OL71" s="881">
        <f t="shared" si="160"/>
        <v>7.3125</v>
      </c>
      <c r="OM71" s="881">
        <f t="shared" si="160"/>
        <v>7.3125</v>
      </c>
      <c r="ON71" s="881">
        <f t="shared" si="160"/>
        <v>6.75</v>
      </c>
      <c r="OO71" s="881">
        <f t="shared" si="160"/>
        <v>6.5625</v>
      </c>
      <c r="OP71" s="881">
        <f t="shared" si="160"/>
        <v>6.375</v>
      </c>
      <c r="OQ71" s="881">
        <f t="shared" si="160"/>
        <v>6</v>
      </c>
      <c r="OR71" s="881">
        <f t="shared" si="160"/>
        <v>6</v>
      </c>
      <c r="OS71" s="881">
        <f t="shared" si="160"/>
        <v>6</v>
      </c>
      <c r="OT71" s="881">
        <f t="shared" si="160"/>
        <v>6</v>
      </c>
      <c r="OU71" s="881">
        <f t="shared" si="160"/>
        <v>6</v>
      </c>
      <c r="OV71" s="881">
        <f t="shared" si="160"/>
        <v>9.5</v>
      </c>
      <c r="OW71" s="881">
        <f t="shared" si="160"/>
        <v>9.5</v>
      </c>
      <c r="OX71" s="881">
        <f t="shared" si="160"/>
        <v>9.5</v>
      </c>
      <c r="OY71" s="881">
        <f t="shared" si="160"/>
        <v>9.5</v>
      </c>
      <c r="OZ71" s="881">
        <f t="shared" si="160"/>
        <v>6.75</v>
      </c>
      <c r="PA71" s="881">
        <f t="shared" si="160"/>
        <v>6.75</v>
      </c>
      <c r="PB71" s="881">
        <f t="shared" si="160"/>
        <v>6.75</v>
      </c>
      <c r="PC71" s="881">
        <f t="shared" si="160"/>
        <v>5.625</v>
      </c>
      <c r="PD71" s="881">
        <f t="shared" si="160"/>
        <v>5.625</v>
      </c>
      <c r="PE71" s="881">
        <f t="shared" si="160"/>
        <v>5.625</v>
      </c>
      <c r="PF71" s="881">
        <f t="shared" si="160"/>
        <v>6</v>
      </c>
      <c r="PG71" s="881">
        <f t="shared" si="160"/>
        <v>5.625</v>
      </c>
      <c r="PH71" s="881">
        <f t="shared" si="160"/>
        <v>5.0625</v>
      </c>
      <c r="PI71" s="881">
        <f t="shared" si="160"/>
        <v>5.0625</v>
      </c>
      <c r="PJ71" s="881">
        <f t="shared" si="160"/>
        <v>5.0625</v>
      </c>
      <c r="PK71" s="881">
        <f t="shared" si="160"/>
        <v>5.0625</v>
      </c>
      <c r="PL71" s="881">
        <f t="shared" si="160"/>
        <v>5.0625</v>
      </c>
      <c r="PM71" s="881">
        <f t="shared" si="160"/>
        <v>5.0625</v>
      </c>
      <c r="PN71" s="881">
        <f t="shared" si="160"/>
        <v>5.0625</v>
      </c>
      <c r="PO71" s="881">
        <f t="shared" si="160"/>
        <v>5.0625</v>
      </c>
      <c r="PP71" s="881">
        <f t="shared" si="160"/>
        <v>5.0625</v>
      </c>
      <c r="PQ71" s="881">
        <f t="shared" si="160"/>
        <v>5.0625</v>
      </c>
      <c r="PR71" s="881">
        <f t="shared" si="160"/>
        <v>5.0625</v>
      </c>
      <c r="PS71" s="881">
        <f t="shared" si="160"/>
        <v>5.25</v>
      </c>
      <c r="PT71" s="881">
        <f t="shared" si="160"/>
        <v>5.25</v>
      </c>
      <c r="PU71" s="881">
        <f t="shared" si="160"/>
        <v>5.4375</v>
      </c>
      <c r="PV71" s="881">
        <f t="shared" si="160"/>
        <v>5.625</v>
      </c>
      <c r="PW71" s="881">
        <f t="shared" si="160"/>
        <v>5.625</v>
      </c>
      <c r="PX71" s="881">
        <f t="shared" si="160"/>
        <v>6</v>
      </c>
      <c r="PY71" s="881">
        <f t="shared" si="160"/>
        <v>6</v>
      </c>
      <c r="PZ71" s="881">
        <f t="shared" si="160"/>
        <v>6</v>
      </c>
      <c r="QA71" s="881">
        <f t="shared" si="160"/>
        <v>6.375</v>
      </c>
      <c r="QB71" s="881">
        <f t="shared" si="160"/>
        <v>6.75</v>
      </c>
      <c r="QC71" s="881">
        <f t="shared" si="160"/>
        <v>6.75</v>
      </c>
      <c r="QD71" s="881">
        <f t="shared" si="160"/>
        <v>6.75</v>
      </c>
      <c r="QE71" s="881">
        <f t="shared" si="160"/>
        <v>6.75</v>
      </c>
      <c r="QF71" s="881">
        <f t="shared" si="160"/>
        <v>7.75</v>
      </c>
      <c r="QG71" s="881">
        <f t="shared" si="160"/>
        <v>7.75</v>
      </c>
      <c r="QH71" s="881">
        <f t="shared" si="160"/>
        <v>7.75</v>
      </c>
      <c r="QI71" s="881">
        <f t="shared" si="160"/>
        <v>7.3125</v>
      </c>
      <c r="QJ71" s="881">
        <f t="shared" si="160"/>
        <v>7.3125</v>
      </c>
      <c r="QK71" s="881">
        <f t="shared" si="160"/>
        <v>7.3125</v>
      </c>
      <c r="QL71" s="881">
        <f t="shared" si="160"/>
        <v>7.3125</v>
      </c>
      <c r="QM71" s="881">
        <f t="shared" si="160"/>
        <v>7.3125</v>
      </c>
      <c r="QN71" s="881">
        <f t="shared" si="160"/>
        <v>6.75</v>
      </c>
      <c r="QO71" s="881">
        <f t="shared" si="160"/>
        <v>6.5625</v>
      </c>
      <c r="QP71" s="881">
        <f t="shared" si="160"/>
        <v>6.375</v>
      </c>
      <c r="QQ71" s="881">
        <f t="shared" si="160"/>
        <v>6</v>
      </c>
      <c r="QR71" s="881">
        <f t="shared" ref="QR71:SJ71" si="161">QR70-MIN($G71,(QR70-$F71)/4)</f>
        <v>6</v>
      </c>
      <c r="QS71" s="881">
        <f t="shared" si="161"/>
        <v>6</v>
      </c>
      <c r="QT71" s="881">
        <f t="shared" si="161"/>
        <v>6</v>
      </c>
      <c r="QU71" s="881">
        <f t="shared" si="161"/>
        <v>6</v>
      </c>
      <c r="QV71" s="881">
        <f t="shared" si="161"/>
        <v>9.5</v>
      </c>
      <c r="QW71" s="881">
        <f t="shared" si="161"/>
        <v>9.5</v>
      </c>
      <c r="QX71" s="881">
        <f t="shared" si="161"/>
        <v>9.5</v>
      </c>
      <c r="QY71" s="881">
        <f t="shared" si="161"/>
        <v>9.5</v>
      </c>
      <c r="QZ71" s="881">
        <f t="shared" si="161"/>
        <v>6.75</v>
      </c>
      <c r="RA71" s="881">
        <f t="shared" si="161"/>
        <v>6.75</v>
      </c>
      <c r="RB71" s="881">
        <f t="shared" si="161"/>
        <v>6.75</v>
      </c>
      <c r="RC71" s="881">
        <f t="shared" si="161"/>
        <v>5.625</v>
      </c>
      <c r="RD71" s="881">
        <f t="shared" si="161"/>
        <v>5.625</v>
      </c>
      <c r="RE71" s="881">
        <f t="shared" si="161"/>
        <v>5.625</v>
      </c>
      <c r="RF71" s="881">
        <f t="shared" si="161"/>
        <v>6</v>
      </c>
      <c r="RG71" s="881">
        <f t="shared" si="161"/>
        <v>5.625</v>
      </c>
      <c r="RH71" s="881">
        <f t="shared" si="161"/>
        <v>5.0625</v>
      </c>
      <c r="RI71" s="881">
        <f t="shared" si="161"/>
        <v>5.0625</v>
      </c>
      <c r="RJ71" s="881">
        <f t="shared" si="161"/>
        <v>5.0625</v>
      </c>
      <c r="RK71" s="881">
        <f t="shared" si="161"/>
        <v>5.0625</v>
      </c>
      <c r="RL71" s="881">
        <f t="shared" si="161"/>
        <v>5.0625</v>
      </c>
      <c r="RM71" s="881">
        <f t="shared" si="161"/>
        <v>5.0625</v>
      </c>
      <c r="RN71" s="881">
        <f t="shared" si="161"/>
        <v>5.0625</v>
      </c>
      <c r="RO71" s="881">
        <f t="shared" si="161"/>
        <v>5.0625</v>
      </c>
      <c r="RP71" s="881">
        <f t="shared" si="161"/>
        <v>5.0625</v>
      </c>
      <c r="RQ71" s="881">
        <f t="shared" si="161"/>
        <v>5.0625</v>
      </c>
      <c r="RR71" s="881">
        <f t="shared" si="161"/>
        <v>5.0625</v>
      </c>
      <c r="RS71" s="881">
        <f t="shared" si="161"/>
        <v>5.25</v>
      </c>
      <c r="RT71" s="881">
        <f t="shared" si="161"/>
        <v>5.25</v>
      </c>
      <c r="RU71" s="881">
        <f t="shared" si="161"/>
        <v>5.4375</v>
      </c>
      <c r="RV71" s="881">
        <f t="shared" si="161"/>
        <v>5.625</v>
      </c>
      <c r="RW71" s="881">
        <f t="shared" si="161"/>
        <v>5.625</v>
      </c>
      <c r="RX71" s="881">
        <f t="shared" si="161"/>
        <v>6</v>
      </c>
      <c r="RY71" s="881">
        <f t="shared" si="161"/>
        <v>6</v>
      </c>
      <c r="RZ71" s="881">
        <f t="shared" si="161"/>
        <v>6</v>
      </c>
      <c r="SA71" s="881">
        <f t="shared" si="161"/>
        <v>6.375</v>
      </c>
      <c r="SB71" s="881">
        <f t="shared" si="161"/>
        <v>6.75</v>
      </c>
      <c r="SC71" s="881">
        <f t="shared" si="161"/>
        <v>6.75</v>
      </c>
      <c r="SD71" s="881">
        <f t="shared" si="161"/>
        <v>6.75</v>
      </c>
      <c r="SE71" s="881">
        <f t="shared" si="161"/>
        <v>6.75</v>
      </c>
      <c r="SF71" s="881">
        <f t="shared" si="161"/>
        <v>7.75</v>
      </c>
      <c r="SG71" s="881">
        <f t="shared" si="161"/>
        <v>7.75</v>
      </c>
      <c r="SH71" s="881">
        <f t="shared" si="161"/>
        <v>7.75</v>
      </c>
      <c r="SI71" s="881">
        <f t="shared" si="161"/>
        <v>7.3125</v>
      </c>
      <c r="SJ71" s="881">
        <f t="shared" si="161"/>
        <v>7.3125</v>
      </c>
      <c r="SK71" s="267">
        <f>SJ71</f>
        <v>7.3125</v>
      </c>
      <c r="SL71" s="254"/>
      <c r="SM71" s="242"/>
      <c r="SN71" s="242"/>
      <c r="SO71" s="242"/>
    </row>
    <row r="72" spans="1:509" outlineLevel="3" x14ac:dyDescent="0.35">
      <c r="A72" s="242"/>
      <c r="B72" s="251"/>
      <c r="C72" s="438">
        <f t="shared" si="33"/>
        <v>4</v>
      </c>
      <c r="D72" s="267"/>
      <c r="E72" s="316"/>
      <c r="F72" s="322">
        <f t="shared" si="153"/>
        <v>13</v>
      </c>
      <c r="G72" s="322">
        <f t="shared" si="50"/>
        <v>2.5</v>
      </c>
      <c r="H72" s="267"/>
      <c r="I72" s="455"/>
      <c r="J72" s="456" t="s">
        <v>174</v>
      </c>
      <c r="K72" s="457"/>
      <c r="L72" s="882">
        <f t="shared" ref="L72:BW72" si="162">L70+MIN($G72,($F72-L70)/4)</f>
        <v>8.5</v>
      </c>
      <c r="M72" s="882">
        <f t="shared" si="162"/>
        <v>8.5</v>
      </c>
      <c r="N72" s="882">
        <f t="shared" si="162"/>
        <v>8.5</v>
      </c>
      <c r="O72" s="882">
        <f t="shared" si="162"/>
        <v>8.5</v>
      </c>
      <c r="P72" s="882">
        <f t="shared" si="162"/>
        <v>8.5</v>
      </c>
      <c r="Q72" s="882">
        <f t="shared" si="162"/>
        <v>8.5</v>
      </c>
      <c r="R72" s="882">
        <f t="shared" si="162"/>
        <v>8.5</v>
      </c>
      <c r="S72" s="882">
        <f t="shared" si="162"/>
        <v>8.5</v>
      </c>
      <c r="T72" s="882">
        <f t="shared" si="162"/>
        <v>8.5</v>
      </c>
      <c r="U72" s="882">
        <f t="shared" si="162"/>
        <v>8.5</v>
      </c>
      <c r="V72" s="882">
        <f t="shared" si="162"/>
        <v>8.5</v>
      </c>
      <c r="W72" s="882">
        <f t="shared" si="162"/>
        <v>8.5</v>
      </c>
      <c r="X72" s="882">
        <f t="shared" si="162"/>
        <v>7.75</v>
      </c>
      <c r="Y72" s="882">
        <f t="shared" si="162"/>
        <v>7.75</v>
      </c>
      <c r="Z72" s="882">
        <f t="shared" si="162"/>
        <v>7.75</v>
      </c>
      <c r="AA72" s="882">
        <f t="shared" si="162"/>
        <v>7.75</v>
      </c>
      <c r="AB72" s="882">
        <f t="shared" si="162"/>
        <v>7.5625</v>
      </c>
      <c r="AC72" s="882">
        <f t="shared" si="162"/>
        <v>7.5625</v>
      </c>
      <c r="AD72" s="882">
        <f t="shared" si="162"/>
        <v>6.625</v>
      </c>
      <c r="AE72" s="882">
        <f t="shared" si="162"/>
        <v>6.625</v>
      </c>
      <c r="AF72" s="882">
        <f t="shared" si="162"/>
        <v>7</v>
      </c>
      <c r="AG72" s="882">
        <f t="shared" si="162"/>
        <v>7</v>
      </c>
      <c r="AH72" s="882">
        <f t="shared" si="162"/>
        <v>7</v>
      </c>
      <c r="AI72" s="882">
        <f t="shared" si="162"/>
        <v>7.0749999999999993</v>
      </c>
      <c r="AJ72" s="882">
        <f t="shared" si="162"/>
        <v>7.0749999999999993</v>
      </c>
      <c r="AK72" s="882">
        <f t="shared" si="162"/>
        <v>7.0749999999999993</v>
      </c>
      <c r="AL72" s="882">
        <f t="shared" si="162"/>
        <v>7.0749999999999993</v>
      </c>
      <c r="AM72" s="882">
        <f t="shared" si="162"/>
        <v>7.0749999999999993</v>
      </c>
      <c r="AN72" s="882">
        <f t="shared" si="162"/>
        <v>9.625</v>
      </c>
      <c r="AO72" s="882">
        <f t="shared" si="162"/>
        <v>9.625</v>
      </c>
      <c r="AP72" s="882">
        <f t="shared" si="162"/>
        <v>9.625</v>
      </c>
      <c r="AQ72" s="882">
        <f t="shared" si="162"/>
        <v>9.625</v>
      </c>
      <c r="AR72" s="882">
        <f t="shared" si="162"/>
        <v>9.625</v>
      </c>
      <c r="AS72" s="882">
        <f t="shared" si="162"/>
        <v>9.625</v>
      </c>
      <c r="AT72" s="882">
        <f t="shared" si="162"/>
        <v>9.625</v>
      </c>
      <c r="AU72" s="882">
        <f t="shared" si="162"/>
        <v>9.625</v>
      </c>
      <c r="AV72" s="882">
        <f t="shared" si="162"/>
        <v>11.5</v>
      </c>
      <c r="AW72" s="882">
        <f t="shared" si="162"/>
        <v>11.5</v>
      </c>
      <c r="AX72" s="882">
        <f t="shared" si="162"/>
        <v>11.5</v>
      </c>
      <c r="AY72" s="882">
        <f t="shared" si="162"/>
        <v>11.5</v>
      </c>
      <c r="AZ72" s="882">
        <f t="shared" si="162"/>
        <v>9.625</v>
      </c>
      <c r="BA72" s="882">
        <f t="shared" si="162"/>
        <v>9.625</v>
      </c>
      <c r="BB72" s="882">
        <f t="shared" si="162"/>
        <v>9.625</v>
      </c>
      <c r="BC72" s="882">
        <f t="shared" si="162"/>
        <v>9.4375</v>
      </c>
      <c r="BD72" s="882">
        <f t="shared" si="162"/>
        <v>9.25</v>
      </c>
      <c r="BE72" s="882">
        <f t="shared" si="162"/>
        <v>9.0625</v>
      </c>
      <c r="BF72" s="882">
        <f t="shared" si="162"/>
        <v>8.875</v>
      </c>
      <c r="BG72" s="882">
        <f t="shared" si="162"/>
        <v>8.6875</v>
      </c>
      <c r="BH72" s="882">
        <f t="shared" si="162"/>
        <v>8.6875</v>
      </c>
      <c r="BI72" s="882">
        <f t="shared" si="162"/>
        <v>8.6875</v>
      </c>
      <c r="BJ72" s="882">
        <f t="shared" si="162"/>
        <v>8.5</v>
      </c>
      <c r="BK72" s="882">
        <f t="shared" si="162"/>
        <v>8.5</v>
      </c>
      <c r="BL72" s="882">
        <f t="shared" si="162"/>
        <v>8.5</v>
      </c>
      <c r="BM72" s="882">
        <f t="shared" si="162"/>
        <v>8.5</v>
      </c>
      <c r="BN72" s="882">
        <f t="shared" si="162"/>
        <v>8.5</v>
      </c>
      <c r="BO72" s="882">
        <f t="shared" si="162"/>
        <v>8.5</v>
      </c>
      <c r="BP72" s="882">
        <f t="shared" si="162"/>
        <v>8.5</v>
      </c>
      <c r="BQ72" s="882">
        <f t="shared" si="162"/>
        <v>8.5</v>
      </c>
      <c r="BR72" s="882">
        <f t="shared" si="162"/>
        <v>8.5</v>
      </c>
      <c r="BS72" s="882">
        <f t="shared" si="162"/>
        <v>8.5</v>
      </c>
      <c r="BT72" s="882">
        <f t="shared" si="162"/>
        <v>8.5</v>
      </c>
      <c r="BU72" s="882">
        <f t="shared" si="162"/>
        <v>8.5</v>
      </c>
      <c r="BV72" s="882">
        <f t="shared" si="162"/>
        <v>8.5</v>
      </c>
      <c r="BW72" s="882">
        <f t="shared" si="162"/>
        <v>8.5</v>
      </c>
      <c r="BX72" s="882">
        <f t="shared" ref="BX72:EI72" si="163">BX70+MIN($G72,($F72-BX70)/4)</f>
        <v>8.125</v>
      </c>
      <c r="BY72" s="882">
        <f t="shared" si="163"/>
        <v>7.9375</v>
      </c>
      <c r="BZ72" s="882">
        <f t="shared" si="163"/>
        <v>7.75</v>
      </c>
      <c r="CA72" s="882">
        <f t="shared" si="163"/>
        <v>7.75</v>
      </c>
      <c r="CB72" s="882">
        <f t="shared" si="163"/>
        <v>7.5625</v>
      </c>
      <c r="CC72" s="882">
        <f t="shared" si="163"/>
        <v>9.25</v>
      </c>
      <c r="CD72" s="882">
        <f t="shared" si="163"/>
        <v>7.375</v>
      </c>
      <c r="CE72" s="882">
        <f t="shared" si="163"/>
        <v>7.375</v>
      </c>
      <c r="CF72" s="882">
        <f t="shared" si="163"/>
        <v>7.1875</v>
      </c>
      <c r="CG72" s="882">
        <f t="shared" si="163"/>
        <v>7.1875</v>
      </c>
      <c r="CH72" s="882">
        <f t="shared" si="163"/>
        <v>7.1875</v>
      </c>
      <c r="CI72" s="882">
        <f t="shared" si="163"/>
        <v>7.0749999999999993</v>
      </c>
      <c r="CJ72" s="882">
        <f t="shared" si="163"/>
        <v>7.0749999999999993</v>
      </c>
      <c r="CK72" s="882">
        <f t="shared" si="163"/>
        <v>7.0749999999999993</v>
      </c>
      <c r="CL72" s="882">
        <f t="shared" si="163"/>
        <v>7.0749999999999993</v>
      </c>
      <c r="CM72" s="882">
        <f t="shared" si="163"/>
        <v>7.0749999999999993</v>
      </c>
      <c r="CN72" s="882">
        <f t="shared" si="163"/>
        <v>8.5</v>
      </c>
      <c r="CO72" s="882">
        <f t="shared" si="163"/>
        <v>8.5</v>
      </c>
      <c r="CP72" s="882">
        <f t="shared" si="163"/>
        <v>8.5</v>
      </c>
      <c r="CQ72" s="882">
        <f t="shared" si="163"/>
        <v>8.5</v>
      </c>
      <c r="CR72" s="882">
        <f t="shared" si="163"/>
        <v>8.5</v>
      </c>
      <c r="CS72" s="882">
        <f t="shared" si="163"/>
        <v>8.5</v>
      </c>
      <c r="CT72" s="882">
        <f t="shared" si="163"/>
        <v>8.5</v>
      </c>
      <c r="CU72" s="882">
        <f t="shared" si="163"/>
        <v>8.5</v>
      </c>
      <c r="CV72" s="882">
        <f t="shared" si="163"/>
        <v>11.5</v>
      </c>
      <c r="CW72" s="882">
        <f t="shared" si="163"/>
        <v>11.5</v>
      </c>
      <c r="CX72" s="882">
        <f t="shared" si="163"/>
        <v>11.5</v>
      </c>
      <c r="CY72" s="882">
        <f t="shared" si="163"/>
        <v>11.5</v>
      </c>
      <c r="CZ72" s="882">
        <f t="shared" si="163"/>
        <v>9.25</v>
      </c>
      <c r="DA72" s="882">
        <f t="shared" si="163"/>
        <v>9.25</v>
      </c>
      <c r="DB72" s="882">
        <f t="shared" si="163"/>
        <v>9.25</v>
      </c>
      <c r="DC72" s="882">
        <f t="shared" si="163"/>
        <v>8.125</v>
      </c>
      <c r="DD72" s="882">
        <f t="shared" si="163"/>
        <v>8.125</v>
      </c>
      <c r="DE72" s="882">
        <f t="shared" si="163"/>
        <v>8.125</v>
      </c>
      <c r="DF72" s="882">
        <f t="shared" si="163"/>
        <v>8.125</v>
      </c>
      <c r="DG72" s="882">
        <f t="shared" si="163"/>
        <v>8.125</v>
      </c>
      <c r="DH72" s="882">
        <f t="shared" si="163"/>
        <v>7.75</v>
      </c>
      <c r="DI72" s="882">
        <f t="shared" si="163"/>
        <v>7.5625</v>
      </c>
      <c r="DJ72" s="882">
        <f t="shared" si="163"/>
        <v>7.5625</v>
      </c>
      <c r="DK72" s="882">
        <f t="shared" si="163"/>
        <v>7.5625</v>
      </c>
      <c r="DL72" s="882">
        <f t="shared" si="163"/>
        <v>7.5625</v>
      </c>
      <c r="DM72" s="882">
        <f t="shared" si="163"/>
        <v>7.5625</v>
      </c>
      <c r="DN72" s="882">
        <f t="shared" si="163"/>
        <v>7.5625</v>
      </c>
      <c r="DO72" s="882">
        <f t="shared" si="163"/>
        <v>7.5625</v>
      </c>
      <c r="DP72" s="882">
        <f t="shared" si="163"/>
        <v>7.5625</v>
      </c>
      <c r="DQ72" s="882">
        <f t="shared" si="163"/>
        <v>7.5625</v>
      </c>
      <c r="DR72" s="882">
        <f t="shared" si="163"/>
        <v>7.5625</v>
      </c>
      <c r="DS72" s="882">
        <f t="shared" si="163"/>
        <v>7.5625</v>
      </c>
      <c r="DT72" s="882">
        <f t="shared" si="163"/>
        <v>7.5625</v>
      </c>
      <c r="DU72" s="882">
        <f t="shared" si="163"/>
        <v>7.75</v>
      </c>
      <c r="DV72" s="882">
        <f t="shared" si="163"/>
        <v>7.9375</v>
      </c>
      <c r="DW72" s="882">
        <f t="shared" si="163"/>
        <v>7.9375</v>
      </c>
      <c r="DX72" s="882">
        <f t="shared" si="163"/>
        <v>8.125</v>
      </c>
      <c r="DY72" s="882">
        <f t="shared" si="163"/>
        <v>8.125</v>
      </c>
      <c r="DZ72" s="882">
        <f t="shared" si="163"/>
        <v>8.125</v>
      </c>
      <c r="EA72" s="882">
        <f t="shared" si="163"/>
        <v>8.5</v>
      </c>
      <c r="EB72" s="882">
        <f t="shared" si="163"/>
        <v>9.25</v>
      </c>
      <c r="EC72" s="882">
        <f t="shared" si="163"/>
        <v>9.25</v>
      </c>
      <c r="ED72" s="882">
        <f t="shared" si="163"/>
        <v>9.25</v>
      </c>
      <c r="EE72" s="882">
        <f t="shared" si="163"/>
        <v>9.25</v>
      </c>
      <c r="EF72" s="882">
        <f t="shared" si="163"/>
        <v>10.1875</v>
      </c>
      <c r="EG72" s="882">
        <f t="shared" si="163"/>
        <v>10.1875</v>
      </c>
      <c r="EH72" s="882">
        <f t="shared" si="163"/>
        <v>10.1875</v>
      </c>
      <c r="EI72" s="882">
        <f t="shared" si="163"/>
        <v>9.8125</v>
      </c>
      <c r="EJ72" s="882">
        <f t="shared" ref="EJ72:GU72" si="164">EJ70+MIN($G72,($F72-EJ70)/4)</f>
        <v>9.8125</v>
      </c>
      <c r="EK72" s="882">
        <f t="shared" si="164"/>
        <v>9.8125</v>
      </c>
      <c r="EL72" s="882">
        <f t="shared" si="164"/>
        <v>9.8125</v>
      </c>
      <c r="EM72" s="882">
        <f t="shared" si="164"/>
        <v>9.8125</v>
      </c>
      <c r="EN72" s="882">
        <f t="shared" si="164"/>
        <v>9.25</v>
      </c>
      <c r="EO72" s="882">
        <f t="shared" si="164"/>
        <v>9.0625</v>
      </c>
      <c r="EP72" s="882">
        <f t="shared" si="164"/>
        <v>8.875</v>
      </c>
      <c r="EQ72" s="882">
        <f t="shared" si="164"/>
        <v>8.5</v>
      </c>
      <c r="ER72" s="882">
        <f t="shared" si="164"/>
        <v>8.5</v>
      </c>
      <c r="ES72" s="882">
        <f t="shared" si="164"/>
        <v>8.5</v>
      </c>
      <c r="ET72" s="882">
        <f t="shared" si="164"/>
        <v>8.5</v>
      </c>
      <c r="EU72" s="882">
        <f t="shared" si="164"/>
        <v>8.5</v>
      </c>
      <c r="EV72" s="882">
        <f t="shared" si="164"/>
        <v>11.5</v>
      </c>
      <c r="EW72" s="882">
        <f t="shared" si="164"/>
        <v>11.5</v>
      </c>
      <c r="EX72" s="882">
        <f t="shared" si="164"/>
        <v>11.5</v>
      </c>
      <c r="EY72" s="882">
        <f t="shared" si="164"/>
        <v>11.5</v>
      </c>
      <c r="EZ72" s="882">
        <f t="shared" si="164"/>
        <v>9.25</v>
      </c>
      <c r="FA72" s="882">
        <f t="shared" si="164"/>
        <v>9.25</v>
      </c>
      <c r="FB72" s="882">
        <f t="shared" si="164"/>
        <v>9.25</v>
      </c>
      <c r="FC72" s="882">
        <f t="shared" si="164"/>
        <v>8.125</v>
      </c>
      <c r="FD72" s="882">
        <f t="shared" si="164"/>
        <v>8.125</v>
      </c>
      <c r="FE72" s="882">
        <f t="shared" si="164"/>
        <v>8.125</v>
      </c>
      <c r="FF72" s="882">
        <f t="shared" si="164"/>
        <v>8.5</v>
      </c>
      <c r="FG72" s="882">
        <f t="shared" si="164"/>
        <v>8.125</v>
      </c>
      <c r="FH72" s="882">
        <f t="shared" si="164"/>
        <v>7.5625</v>
      </c>
      <c r="FI72" s="882">
        <f t="shared" si="164"/>
        <v>7.5625</v>
      </c>
      <c r="FJ72" s="882">
        <f t="shared" si="164"/>
        <v>7.5625</v>
      </c>
      <c r="FK72" s="882">
        <f t="shared" si="164"/>
        <v>7.5625</v>
      </c>
      <c r="FL72" s="882">
        <f t="shared" si="164"/>
        <v>7.5625</v>
      </c>
      <c r="FM72" s="882">
        <f t="shared" si="164"/>
        <v>7.5625</v>
      </c>
      <c r="FN72" s="882">
        <f t="shared" si="164"/>
        <v>7.5625</v>
      </c>
      <c r="FO72" s="882">
        <f t="shared" si="164"/>
        <v>7.5625</v>
      </c>
      <c r="FP72" s="882">
        <f t="shared" si="164"/>
        <v>7.5625</v>
      </c>
      <c r="FQ72" s="882">
        <f t="shared" si="164"/>
        <v>7.5625</v>
      </c>
      <c r="FR72" s="882">
        <f t="shared" si="164"/>
        <v>7.5625</v>
      </c>
      <c r="FS72" s="882">
        <f t="shared" si="164"/>
        <v>7.75</v>
      </c>
      <c r="FT72" s="882">
        <f t="shared" si="164"/>
        <v>7.75</v>
      </c>
      <c r="FU72" s="882">
        <f t="shared" si="164"/>
        <v>7.9375</v>
      </c>
      <c r="FV72" s="882">
        <f t="shared" si="164"/>
        <v>8.125</v>
      </c>
      <c r="FW72" s="882">
        <f t="shared" si="164"/>
        <v>8.125</v>
      </c>
      <c r="FX72" s="882">
        <f t="shared" si="164"/>
        <v>8.5</v>
      </c>
      <c r="FY72" s="882">
        <f t="shared" si="164"/>
        <v>8.5</v>
      </c>
      <c r="FZ72" s="882">
        <f t="shared" si="164"/>
        <v>8.5</v>
      </c>
      <c r="GA72" s="882">
        <f t="shared" si="164"/>
        <v>8.875</v>
      </c>
      <c r="GB72" s="882">
        <f t="shared" si="164"/>
        <v>9.25</v>
      </c>
      <c r="GC72" s="882">
        <f t="shared" si="164"/>
        <v>9.25</v>
      </c>
      <c r="GD72" s="882">
        <f t="shared" si="164"/>
        <v>9.25</v>
      </c>
      <c r="GE72" s="882">
        <f t="shared" si="164"/>
        <v>9.25</v>
      </c>
      <c r="GF72" s="882">
        <f t="shared" si="164"/>
        <v>10.1875</v>
      </c>
      <c r="GG72" s="882">
        <f t="shared" si="164"/>
        <v>10.1875</v>
      </c>
      <c r="GH72" s="882">
        <f t="shared" si="164"/>
        <v>10.1875</v>
      </c>
      <c r="GI72" s="882">
        <f t="shared" si="164"/>
        <v>9.8125</v>
      </c>
      <c r="GJ72" s="882">
        <f t="shared" si="164"/>
        <v>9.8125</v>
      </c>
      <c r="GK72" s="882">
        <f t="shared" si="164"/>
        <v>9.8125</v>
      </c>
      <c r="GL72" s="882">
        <f t="shared" si="164"/>
        <v>9.8125</v>
      </c>
      <c r="GM72" s="882">
        <f t="shared" si="164"/>
        <v>9.8125</v>
      </c>
      <c r="GN72" s="882">
        <f t="shared" si="164"/>
        <v>9.25</v>
      </c>
      <c r="GO72" s="882">
        <f t="shared" si="164"/>
        <v>9.0625</v>
      </c>
      <c r="GP72" s="882">
        <f t="shared" si="164"/>
        <v>8.875</v>
      </c>
      <c r="GQ72" s="882">
        <f t="shared" si="164"/>
        <v>8.5</v>
      </c>
      <c r="GR72" s="882">
        <f t="shared" si="164"/>
        <v>8.5</v>
      </c>
      <c r="GS72" s="882">
        <f t="shared" si="164"/>
        <v>8.5</v>
      </c>
      <c r="GT72" s="882">
        <f t="shared" si="164"/>
        <v>8.5</v>
      </c>
      <c r="GU72" s="882">
        <f t="shared" si="164"/>
        <v>8.5</v>
      </c>
      <c r="GV72" s="882">
        <f t="shared" ref="GV72:JG72" si="165">GV70+MIN($G72,($F72-GV70)/4)</f>
        <v>11.5</v>
      </c>
      <c r="GW72" s="882">
        <f t="shared" si="165"/>
        <v>11.5</v>
      </c>
      <c r="GX72" s="882">
        <f t="shared" si="165"/>
        <v>11.5</v>
      </c>
      <c r="GY72" s="882">
        <f t="shared" si="165"/>
        <v>11.5</v>
      </c>
      <c r="GZ72" s="882">
        <f t="shared" si="165"/>
        <v>9.25</v>
      </c>
      <c r="HA72" s="882">
        <f t="shared" si="165"/>
        <v>9.25</v>
      </c>
      <c r="HB72" s="882">
        <f t="shared" si="165"/>
        <v>9.25</v>
      </c>
      <c r="HC72" s="882">
        <f t="shared" si="165"/>
        <v>8.125</v>
      </c>
      <c r="HD72" s="882">
        <f t="shared" si="165"/>
        <v>8.125</v>
      </c>
      <c r="HE72" s="882">
        <f t="shared" si="165"/>
        <v>8.125</v>
      </c>
      <c r="HF72" s="882">
        <f t="shared" si="165"/>
        <v>8.5</v>
      </c>
      <c r="HG72" s="882">
        <f t="shared" si="165"/>
        <v>8.125</v>
      </c>
      <c r="HH72" s="882">
        <f t="shared" si="165"/>
        <v>7.5625</v>
      </c>
      <c r="HI72" s="882">
        <f t="shared" si="165"/>
        <v>7.5625</v>
      </c>
      <c r="HJ72" s="882">
        <f t="shared" si="165"/>
        <v>7.5625</v>
      </c>
      <c r="HK72" s="882">
        <f t="shared" si="165"/>
        <v>7.5625</v>
      </c>
      <c r="HL72" s="882">
        <f t="shared" si="165"/>
        <v>7.5625</v>
      </c>
      <c r="HM72" s="882">
        <f t="shared" si="165"/>
        <v>7.5625</v>
      </c>
      <c r="HN72" s="882">
        <f t="shared" si="165"/>
        <v>7.5625</v>
      </c>
      <c r="HO72" s="882">
        <f t="shared" si="165"/>
        <v>7.5625</v>
      </c>
      <c r="HP72" s="882">
        <f t="shared" si="165"/>
        <v>7.5625</v>
      </c>
      <c r="HQ72" s="882">
        <f t="shared" si="165"/>
        <v>7.5625</v>
      </c>
      <c r="HR72" s="882">
        <f t="shared" si="165"/>
        <v>7.5625</v>
      </c>
      <c r="HS72" s="882">
        <f t="shared" si="165"/>
        <v>7.75</v>
      </c>
      <c r="HT72" s="882">
        <f t="shared" si="165"/>
        <v>7.75</v>
      </c>
      <c r="HU72" s="882">
        <f t="shared" si="165"/>
        <v>7.9375</v>
      </c>
      <c r="HV72" s="882">
        <f t="shared" si="165"/>
        <v>8.125</v>
      </c>
      <c r="HW72" s="882">
        <f t="shared" si="165"/>
        <v>8.125</v>
      </c>
      <c r="HX72" s="882">
        <f t="shared" si="165"/>
        <v>8.5</v>
      </c>
      <c r="HY72" s="882">
        <f t="shared" si="165"/>
        <v>8.5</v>
      </c>
      <c r="HZ72" s="882">
        <f t="shared" si="165"/>
        <v>8.5</v>
      </c>
      <c r="IA72" s="882">
        <f t="shared" si="165"/>
        <v>8.875</v>
      </c>
      <c r="IB72" s="882">
        <f t="shared" si="165"/>
        <v>9.25</v>
      </c>
      <c r="IC72" s="882">
        <f t="shared" si="165"/>
        <v>9.25</v>
      </c>
      <c r="ID72" s="882">
        <f t="shared" si="165"/>
        <v>9.25</v>
      </c>
      <c r="IE72" s="882">
        <f t="shared" si="165"/>
        <v>9.25</v>
      </c>
      <c r="IF72" s="882">
        <f t="shared" si="165"/>
        <v>10.1875</v>
      </c>
      <c r="IG72" s="882">
        <f t="shared" si="165"/>
        <v>10.1875</v>
      </c>
      <c r="IH72" s="882">
        <f t="shared" si="165"/>
        <v>10.1875</v>
      </c>
      <c r="II72" s="882">
        <f t="shared" si="165"/>
        <v>9.8125</v>
      </c>
      <c r="IJ72" s="882">
        <f t="shared" si="165"/>
        <v>9.8125</v>
      </c>
      <c r="IK72" s="882">
        <f t="shared" si="165"/>
        <v>9.8125</v>
      </c>
      <c r="IL72" s="882">
        <f t="shared" si="165"/>
        <v>9.8125</v>
      </c>
      <c r="IM72" s="882">
        <f t="shared" si="165"/>
        <v>9.8125</v>
      </c>
      <c r="IN72" s="882">
        <f t="shared" si="165"/>
        <v>9.25</v>
      </c>
      <c r="IO72" s="882">
        <f t="shared" si="165"/>
        <v>9.0625</v>
      </c>
      <c r="IP72" s="882">
        <f t="shared" si="165"/>
        <v>8.875</v>
      </c>
      <c r="IQ72" s="882">
        <f t="shared" si="165"/>
        <v>8.5</v>
      </c>
      <c r="IR72" s="882">
        <f t="shared" si="165"/>
        <v>8.5</v>
      </c>
      <c r="IS72" s="882">
        <f t="shared" si="165"/>
        <v>8.5</v>
      </c>
      <c r="IT72" s="882">
        <f t="shared" si="165"/>
        <v>8.5</v>
      </c>
      <c r="IU72" s="882">
        <f t="shared" si="165"/>
        <v>8.5</v>
      </c>
      <c r="IV72" s="882">
        <f t="shared" si="165"/>
        <v>11.5</v>
      </c>
      <c r="IW72" s="882">
        <f t="shared" si="165"/>
        <v>11.5</v>
      </c>
      <c r="IX72" s="882">
        <f t="shared" si="165"/>
        <v>11.5</v>
      </c>
      <c r="IY72" s="882">
        <f t="shared" si="165"/>
        <v>11.5</v>
      </c>
      <c r="IZ72" s="882">
        <f t="shared" si="165"/>
        <v>9.25</v>
      </c>
      <c r="JA72" s="882">
        <f t="shared" si="165"/>
        <v>9.25</v>
      </c>
      <c r="JB72" s="882">
        <f t="shared" si="165"/>
        <v>9.25</v>
      </c>
      <c r="JC72" s="882">
        <f t="shared" si="165"/>
        <v>8.125</v>
      </c>
      <c r="JD72" s="882">
        <f t="shared" si="165"/>
        <v>8.125</v>
      </c>
      <c r="JE72" s="882">
        <f t="shared" si="165"/>
        <v>8.125</v>
      </c>
      <c r="JF72" s="882">
        <f t="shared" si="165"/>
        <v>8.5</v>
      </c>
      <c r="JG72" s="882">
        <f t="shared" si="165"/>
        <v>8.125</v>
      </c>
      <c r="JH72" s="882">
        <f t="shared" ref="JH72:LS72" si="166">JH70+MIN($G72,($F72-JH70)/4)</f>
        <v>7.5625</v>
      </c>
      <c r="JI72" s="882">
        <f t="shared" si="166"/>
        <v>7.5625</v>
      </c>
      <c r="JJ72" s="882">
        <f t="shared" si="166"/>
        <v>7.5625</v>
      </c>
      <c r="JK72" s="882">
        <f t="shared" si="166"/>
        <v>7.5625</v>
      </c>
      <c r="JL72" s="882">
        <f t="shared" si="166"/>
        <v>7.5625</v>
      </c>
      <c r="JM72" s="882">
        <f t="shared" si="166"/>
        <v>7.5625</v>
      </c>
      <c r="JN72" s="882">
        <f t="shared" si="166"/>
        <v>7.5625</v>
      </c>
      <c r="JO72" s="882">
        <f t="shared" si="166"/>
        <v>7.5625</v>
      </c>
      <c r="JP72" s="882">
        <f t="shared" si="166"/>
        <v>7.5625</v>
      </c>
      <c r="JQ72" s="882">
        <f t="shared" si="166"/>
        <v>7.5625</v>
      </c>
      <c r="JR72" s="882">
        <f t="shared" si="166"/>
        <v>7.5625</v>
      </c>
      <c r="JS72" s="882">
        <f t="shared" si="166"/>
        <v>7.75</v>
      </c>
      <c r="JT72" s="882">
        <f t="shared" si="166"/>
        <v>7.75</v>
      </c>
      <c r="JU72" s="882">
        <f t="shared" si="166"/>
        <v>7.9375</v>
      </c>
      <c r="JV72" s="882">
        <f t="shared" si="166"/>
        <v>8.125</v>
      </c>
      <c r="JW72" s="882">
        <f t="shared" si="166"/>
        <v>8.125</v>
      </c>
      <c r="JX72" s="882">
        <f t="shared" si="166"/>
        <v>8.5</v>
      </c>
      <c r="JY72" s="882">
        <f t="shared" si="166"/>
        <v>8.5</v>
      </c>
      <c r="JZ72" s="882">
        <f t="shared" si="166"/>
        <v>8.5</v>
      </c>
      <c r="KA72" s="882">
        <f t="shared" si="166"/>
        <v>8.875</v>
      </c>
      <c r="KB72" s="882">
        <f t="shared" si="166"/>
        <v>9.25</v>
      </c>
      <c r="KC72" s="882">
        <f t="shared" si="166"/>
        <v>9.25</v>
      </c>
      <c r="KD72" s="882">
        <f t="shared" si="166"/>
        <v>9.25</v>
      </c>
      <c r="KE72" s="882">
        <f t="shared" si="166"/>
        <v>9.25</v>
      </c>
      <c r="KF72" s="882">
        <f t="shared" si="166"/>
        <v>10.1875</v>
      </c>
      <c r="KG72" s="882">
        <f t="shared" si="166"/>
        <v>10.1875</v>
      </c>
      <c r="KH72" s="882">
        <f t="shared" si="166"/>
        <v>10.1875</v>
      </c>
      <c r="KI72" s="882">
        <f t="shared" si="166"/>
        <v>9.8125</v>
      </c>
      <c r="KJ72" s="882">
        <f t="shared" si="166"/>
        <v>9.8125</v>
      </c>
      <c r="KK72" s="882">
        <f t="shared" si="166"/>
        <v>9.8125</v>
      </c>
      <c r="KL72" s="882">
        <f t="shared" si="166"/>
        <v>9.8125</v>
      </c>
      <c r="KM72" s="882">
        <f t="shared" si="166"/>
        <v>9.8125</v>
      </c>
      <c r="KN72" s="882">
        <f t="shared" si="166"/>
        <v>9.25</v>
      </c>
      <c r="KO72" s="882">
        <f t="shared" si="166"/>
        <v>9.0625</v>
      </c>
      <c r="KP72" s="882">
        <f t="shared" si="166"/>
        <v>8.875</v>
      </c>
      <c r="KQ72" s="882">
        <f t="shared" si="166"/>
        <v>8.5</v>
      </c>
      <c r="KR72" s="882">
        <f t="shared" si="166"/>
        <v>8.5</v>
      </c>
      <c r="KS72" s="882">
        <f t="shared" si="166"/>
        <v>8.5</v>
      </c>
      <c r="KT72" s="882">
        <f t="shared" si="166"/>
        <v>8.5</v>
      </c>
      <c r="KU72" s="882">
        <f t="shared" si="166"/>
        <v>8.5</v>
      </c>
      <c r="KV72" s="882">
        <f t="shared" si="166"/>
        <v>11.5</v>
      </c>
      <c r="KW72" s="882">
        <f t="shared" si="166"/>
        <v>11.5</v>
      </c>
      <c r="KX72" s="882">
        <f t="shared" si="166"/>
        <v>11.5</v>
      </c>
      <c r="KY72" s="882">
        <f t="shared" si="166"/>
        <v>11.5</v>
      </c>
      <c r="KZ72" s="882">
        <f t="shared" si="166"/>
        <v>9.25</v>
      </c>
      <c r="LA72" s="882">
        <f t="shared" si="166"/>
        <v>9.25</v>
      </c>
      <c r="LB72" s="882">
        <f t="shared" si="166"/>
        <v>9.25</v>
      </c>
      <c r="LC72" s="882">
        <f t="shared" si="166"/>
        <v>8.125</v>
      </c>
      <c r="LD72" s="882">
        <f t="shared" si="166"/>
        <v>8.125</v>
      </c>
      <c r="LE72" s="882">
        <f t="shared" si="166"/>
        <v>8.125</v>
      </c>
      <c r="LF72" s="882">
        <f t="shared" si="166"/>
        <v>8.5</v>
      </c>
      <c r="LG72" s="882">
        <f t="shared" si="166"/>
        <v>8.125</v>
      </c>
      <c r="LH72" s="882">
        <f t="shared" si="166"/>
        <v>7.5625</v>
      </c>
      <c r="LI72" s="882">
        <f t="shared" si="166"/>
        <v>7.5625</v>
      </c>
      <c r="LJ72" s="882">
        <f t="shared" si="166"/>
        <v>7.5625</v>
      </c>
      <c r="LK72" s="882">
        <f t="shared" si="166"/>
        <v>7.5625</v>
      </c>
      <c r="LL72" s="882">
        <f t="shared" si="166"/>
        <v>7.5625</v>
      </c>
      <c r="LM72" s="882">
        <f t="shared" si="166"/>
        <v>7.5625</v>
      </c>
      <c r="LN72" s="882">
        <f t="shared" si="166"/>
        <v>7.5625</v>
      </c>
      <c r="LO72" s="882">
        <f t="shared" si="166"/>
        <v>7.5625</v>
      </c>
      <c r="LP72" s="882">
        <f t="shared" si="166"/>
        <v>7.5625</v>
      </c>
      <c r="LQ72" s="882">
        <f t="shared" si="166"/>
        <v>7.5625</v>
      </c>
      <c r="LR72" s="882">
        <f t="shared" si="166"/>
        <v>7.5625</v>
      </c>
      <c r="LS72" s="882">
        <f t="shared" si="166"/>
        <v>7.75</v>
      </c>
      <c r="LT72" s="882">
        <f t="shared" ref="LT72:OE72" si="167">LT70+MIN($G72,($F72-LT70)/4)</f>
        <v>7.75</v>
      </c>
      <c r="LU72" s="882">
        <f t="shared" si="167"/>
        <v>7.9375</v>
      </c>
      <c r="LV72" s="882">
        <f t="shared" si="167"/>
        <v>8.125</v>
      </c>
      <c r="LW72" s="882">
        <f t="shared" si="167"/>
        <v>8.125</v>
      </c>
      <c r="LX72" s="882">
        <f t="shared" si="167"/>
        <v>8.5</v>
      </c>
      <c r="LY72" s="882">
        <f t="shared" si="167"/>
        <v>8.5</v>
      </c>
      <c r="LZ72" s="882">
        <f t="shared" si="167"/>
        <v>8.5</v>
      </c>
      <c r="MA72" s="882">
        <f t="shared" si="167"/>
        <v>8.875</v>
      </c>
      <c r="MB72" s="882">
        <f t="shared" si="167"/>
        <v>9.25</v>
      </c>
      <c r="MC72" s="882">
        <f t="shared" si="167"/>
        <v>9.25</v>
      </c>
      <c r="MD72" s="882">
        <f t="shared" si="167"/>
        <v>9.25</v>
      </c>
      <c r="ME72" s="882">
        <f t="shared" si="167"/>
        <v>9.25</v>
      </c>
      <c r="MF72" s="882">
        <f t="shared" si="167"/>
        <v>10.1875</v>
      </c>
      <c r="MG72" s="882">
        <f t="shared" si="167"/>
        <v>10.1875</v>
      </c>
      <c r="MH72" s="882">
        <f t="shared" si="167"/>
        <v>10.1875</v>
      </c>
      <c r="MI72" s="882">
        <f t="shared" si="167"/>
        <v>9.8125</v>
      </c>
      <c r="MJ72" s="882">
        <f t="shared" si="167"/>
        <v>9.8125</v>
      </c>
      <c r="MK72" s="882">
        <f t="shared" si="167"/>
        <v>9.8125</v>
      </c>
      <c r="ML72" s="882">
        <f t="shared" si="167"/>
        <v>9.8125</v>
      </c>
      <c r="MM72" s="882">
        <f t="shared" si="167"/>
        <v>9.8125</v>
      </c>
      <c r="MN72" s="882">
        <f t="shared" si="167"/>
        <v>9.25</v>
      </c>
      <c r="MO72" s="882">
        <f t="shared" si="167"/>
        <v>9.0625</v>
      </c>
      <c r="MP72" s="882">
        <f t="shared" si="167"/>
        <v>8.875</v>
      </c>
      <c r="MQ72" s="882">
        <f t="shared" si="167"/>
        <v>8.5</v>
      </c>
      <c r="MR72" s="882">
        <f t="shared" si="167"/>
        <v>8.5</v>
      </c>
      <c r="MS72" s="882">
        <f t="shared" si="167"/>
        <v>8.5</v>
      </c>
      <c r="MT72" s="882">
        <f t="shared" si="167"/>
        <v>8.5</v>
      </c>
      <c r="MU72" s="882">
        <f t="shared" si="167"/>
        <v>8.5</v>
      </c>
      <c r="MV72" s="882">
        <f t="shared" si="167"/>
        <v>11.5</v>
      </c>
      <c r="MW72" s="882">
        <f t="shared" si="167"/>
        <v>11.5</v>
      </c>
      <c r="MX72" s="882">
        <f t="shared" si="167"/>
        <v>11.5</v>
      </c>
      <c r="MY72" s="882">
        <f t="shared" si="167"/>
        <v>11.5</v>
      </c>
      <c r="MZ72" s="882">
        <f t="shared" si="167"/>
        <v>9.25</v>
      </c>
      <c r="NA72" s="882">
        <f t="shared" si="167"/>
        <v>9.25</v>
      </c>
      <c r="NB72" s="882">
        <f t="shared" si="167"/>
        <v>9.25</v>
      </c>
      <c r="NC72" s="882">
        <f t="shared" si="167"/>
        <v>8.125</v>
      </c>
      <c r="ND72" s="882">
        <f t="shared" si="167"/>
        <v>8.125</v>
      </c>
      <c r="NE72" s="882">
        <f t="shared" si="167"/>
        <v>8.125</v>
      </c>
      <c r="NF72" s="882">
        <f t="shared" si="167"/>
        <v>8.5</v>
      </c>
      <c r="NG72" s="882">
        <f t="shared" si="167"/>
        <v>8.125</v>
      </c>
      <c r="NH72" s="882">
        <f t="shared" si="167"/>
        <v>7.5625</v>
      </c>
      <c r="NI72" s="882">
        <f t="shared" si="167"/>
        <v>7.5625</v>
      </c>
      <c r="NJ72" s="882">
        <f t="shared" si="167"/>
        <v>7.5625</v>
      </c>
      <c r="NK72" s="882">
        <f t="shared" si="167"/>
        <v>7.5625</v>
      </c>
      <c r="NL72" s="882">
        <f t="shared" si="167"/>
        <v>7.5625</v>
      </c>
      <c r="NM72" s="882">
        <f t="shared" si="167"/>
        <v>7.5625</v>
      </c>
      <c r="NN72" s="882">
        <f t="shared" si="167"/>
        <v>7.5625</v>
      </c>
      <c r="NO72" s="882">
        <f t="shared" si="167"/>
        <v>7.5625</v>
      </c>
      <c r="NP72" s="882">
        <f t="shared" si="167"/>
        <v>7.5625</v>
      </c>
      <c r="NQ72" s="882">
        <f t="shared" si="167"/>
        <v>7.5625</v>
      </c>
      <c r="NR72" s="882">
        <f t="shared" si="167"/>
        <v>7.5625</v>
      </c>
      <c r="NS72" s="882">
        <f t="shared" si="167"/>
        <v>7.75</v>
      </c>
      <c r="NT72" s="882">
        <f t="shared" si="167"/>
        <v>7.75</v>
      </c>
      <c r="NU72" s="882">
        <f t="shared" si="167"/>
        <v>7.9375</v>
      </c>
      <c r="NV72" s="882">
        <f t="shared" si="167"/>
        <v>8.125</v>
      </c>
      <c r="NW72" s="882">
        <f t="shared" si="167"/>
        <v>8.125</v>
      </c>
      <c r="NX72" s="882">
        <f t="shared" si="167"/>
        <v>8.5</v>
      </c>
      <c r="NY72" s="882">
        <f t="shared" si="167"/>
        <v>8.5</v>
      </c>
      <c r="NZ72" s="882">
        <f t="shared" si="167"/>
        <v>8.5</v>
      </c>
      <c r="OA72" s="882">
        <f t="shared" si="167"/>
        <v>8.875</v>
      </c>
      <c r="OB72" s="882">
        <f t="shared" si="167"/>
        <v>9.25</v>
      </c>
      <c r="OC72" s="882">
        <f t="shared" si="167"/>
        <v>9.25</v>
      </c>
      <c r="OD72" s="882">
        <f t="shared" si="167"/>
        <v>9.25</v>
      </c>
      <c r="OE72" s="882">
        <f t="shared" si="167"/>
        <v>9.25</v>
      </c>
      <c r="OF72" s="882">
        <f t="shared" ref="OF72:QQ72" si="168">OF70+MIN($G72,($F72-OF70)/4)</f>
        <v>10.1875</v>
      </c>
      <c r="OG72" s="882">
        <f t="shared" si="168"/>
        <v>10.1875</v>
      </c>
      <c r="OH72" s="882">
        <f t="shared" si="168"/>
        <v>10.1875</v>
      </c>
      <c r="OI72" s="882">
        <f t="shared" si="168"/>
        <v>9.8125</v>
      </c>
      <c r="OJ72" s="882">
        <f t="shared" si="168"/>
        <v>9.8125</v>
      </c>
      <c r="OK72" s="882">
        <f t="shared" si="168"/>
        <v>9.8125</v>
      </c>
      <c r="OL72" s="882">
        <f t="shared" si="168"/>
        <v>9.8125</v>
      </c>
      <c r="OM72" s="882">
        <f t="shared" si="168"/>
        <v>9.8125</v>
      </c>
      <c r="ON72" s="882">
        <f t="shared" si="168"/>
        <v>9.25</v>
      </c>
      <c r="OO72" s="882">
        <f t="shared" si="168"/>
        <v>9.0625</v>
      </c>
      <c r="OP72" s="882">
        <f t="shared" si="168"/>
        <v>8.875</v>
      </c>
      <c r="OQ72" s="882">
        <f t="shared" si="168"/>
        <v>8.5</v>
      </c>
      <c r="OR72" s="882">
        <f t="shared" si="168"/>
        <v>8.5</v>
      </c>
      <c r="OS72" s="882">
        <f t="shared" si="168"/>
        <v>8.5</v>
      </c>
      <c r="OT72" s="882">
        <f t="shared" si="168"/>
        <v>8.5</v>
      </c>
      <c r="OU72" s="882">
        <f t="shared" si="168"/>
        <v>8.5</v>
      </c>
      <c r="OV72" s="882">
        <f t="shared" si="168"/>
        <v>11.5</v>
      </c>
      <c r="OW72" s="882">
        <f t="shared" si="168"/>
        <v>11.5</v>
      </c>
      <c r="OX72" s="882">
        <f t="shared" si="168"/>
        <v>11.5</v>
      </c>
      <c r="OY72" s="882">
        <f t="shared" si="168"/>
        <v>11.5</v>
      </c>
      <c r="OZ72" s="882">
        <f t="shared" si="168"/>
        <v>9.25</v>
      </c>
      <c r="PA72" s="882">
        <f t="shared" si="168"/>
        <v>9.25</v>
      </c>
      <c r="PB72" s="882">
        <f t="shared" si="168"/>
        <v>9.25</v>
      </c>
      <c r="PC72" s="882">
        <f t="shared" si="168"/>
        <v>8.125</v>
      </c>
      <c r="PD72" s="882">
        <f t="shared" si="168"/>
        <v>8.125</v>
      </c>
      <c r="PE72" s="882">
        <f t="shared" si="168"/>
        <v>8.125</v>
      </c>
      <c r="PF72" s="882">
        <f t="shared" si="168"/>
        <v>8.5</v>
      </c>
      <c r="PG72" s="882">
        <f t="shared" si="168"/>
        <v>8.125</v>
      </c>
      <c r="PH72" s="882">
        <f t="shared" si="168"/>
        <v>7.5625</v>
      </c>
      <c r="PI72" s="882">
        <f t="shared" si="168"/>
        <v>7.5625</v>
      </c>
      <c r="PJ72" s="882">
        <f t="shared" si="168"/>
        <v>7.5625</v>
      </c>
      <c r="PK72" s="882">
        <f t="shared" si="168"/>
        <v>7.5625</v>
      </c>
      <c r="PL72" s="882">
        <f t="shared" si="168"/>
        <v>7.5625</v>
      </c>
      <c r="PM72" s="882">
        <f t="shared" si="168"/>
        <v>7.5625</v>
      </c>
      <c r="PN72" s="882">
        <f t="shared" si="168"/>
        <v>7.5625</v>
      </c>
      <c r="PO72" s="882">
        <f t="shared" si="168"/>
        <v>7.5625</v>
      </c>
      <c r="PP72" s="882">
        <f t="shared" si="168"/>
        <v>7.5625</v>
      </c>
      <c r="PQ72" s="882">
        <f t="shared" si="168"/>
        <v>7.5625</v>
      </c>
      <c r="PR72" s="882">
        <f t="shared" si="168"/>
        <v>7.5625</v>
      </c>
      <c r="PS72" s="882">
        <f t="shared" si="168"/>
        <v>7.75</v>
      </c>
      <c r="PT72" s="882">
        <f t="shared" si="168"/>
        <v>7.75</v>
      </c>
      <c r="PU72" s="882">
        <f t="shared" si="168"/>
        <v>7.9375</v>
      </c>
      <c r="PV72" s="882">
        <f t="shared" si="168"/>
        <v>8.125</v>
      </c>
      <c r="PW72" s="882">
        <f t="shared" si="168"/>
        <v>8.125</v>
      </c>
      <c r="PX72" s="882">
        <f t="shared" si="168"/>
        <v>8.5</v>
      </c>
      <c r="PY72" s="882">
        <f t="shared" si="168"/>
        <v>8.5</v>
      </c>
      <c r="PZ72" s="882">
        <f t="shared" si="168"/>
        <v>8.5</v>
      </c>
      <c r="QA72" s="882">
        <f t="shared" si="168"/>
        <v>8.875</v>
      </c>
      <c r="QB72" s="882">
        <f t="shared" si="168"/>
        <v>9.25</v>
      </c>
      <c r="QC72" s="882">
        <f t="shared" si="168"/>
        <v>9.25</v>
      </c>
      <c r="QD72" s="882">
        <f t="shared" si="168"/>
        <v>9.25</v>
      </c>
      <c r="QE72" s="882">
        <f t="shared" si="168"/>
        <v>9.25</v>
      </c>
      <c r="QF72" s="882">
        <f t="shared" si="168"/>
        <v>10.1875</v>
      </c>
      <c r="QG72" s="882">
        <f t="shared" si="168"/>
        <v>10.1875</v>
      </c>
      <c r="QH72" s="882">
        <f t="shared" si="168"/>
        <v>10.1875</v>
      </c>
      <c r="QI72" s="882">
        <f t="shared" si="168"/>
        <v>9.8125</v>
      </c>
      <c r="QJ72" s="882">
        <f t="shared" si="168"/>
        <v>9.8125</v>
      </c>
      <c r="QK72" s="882">
        <f t="shared" si="168"/>
        <v>9.8125</v>
      </c>
      <c r="QL72" s="882">
        <f t="shared" si="168"/>
        <v>9.8125</v>
      </c>
      <c r="QM72" s="882">
        <f t="shared" si="168"/>
        <v>9.8125</v>
      </c>
      <c r="QN72" s="882">
        <f t="shared" si="168"/>
        <v>9.25</v>
      </c>
      <c r="QO72" s="882">
        <f t="shared" si="168"/>
        <v>9.0625</v>
      </c>
      <c r="QP72" s="882">
        <f t="shared" si="168"/>
        <v>8.875</v>
      </c>
      <c r="QQ72" s="882">
        <f t="shared" si="168"/>
        <v>8.5</v>
      </c>
      <c r="QR72" s="882">
        <f t="shared" ref="QR72:SJ72" si="169">QR70+MIN($G72,($F72-QR70)/4)</f>
        <v>8.5</v>
      </c>
      <c r="QS72" s="882">
        <f t="shared" si="169"/>
        <v>8.5</v>
      </c>
      <c r="QT72" s="882">
        <f t="shared" si="169"/>
        <v>8.5</v>
      </c>
      <c r="QU72" s="882">
        <f t="shared" si="169"/>
        <v>8.5</v>
      </c>
      <c r="QV72" s="882">
        <f t="shared" si="169"/>
        <v>11.5</v>
      </c>
      <c r="QW72" s="882">
        <f t="shared" si="169"/>
        <v>11.5</v>
      </c>
      <c r="QX72" s="882">
        <f t="shared" si="169"/>
        <v>11.5</v>
      </c>
      <c r="QY72" s="882">
        <f t="shared" si="169"/>
        <v>11.5</v>
      </c>
      <c r="QZ72" s="882">
        <f t="shared" si="169"/>
        <v>9.25</v>
      </c>
      <c r="RA72" s="882">
        <f t="shared" si="169"/>
        <v>9.25</v>
      </c>
      <c r="RB72" s="882">
        <f t="shared" si="169"/>
        <v>9.25</v>
      </c>
      <c r="RC72" s="882">
        <f t="shared" si="169"/>
        <v>8.125</v>
      </c>
      <c r="RD72" s="882">
        <f t="shared" si="169"/>
        <v>8.125</v>
      </c>
      <c r="RE72" s="882">
        <f t="shared" si="169"/>
        <v>8.125</v>
      </c>
      <c r="RF72" s="882">
        <f t="shared" si="169"/>
        <v>8.5</v>
      </c>
      <c r="RG72" s="882">
        <f t="shared" si="169"/>
        <v>8.125</v>
      </c>
      <c r="RH72" s="882">
        <f t="shared" si="169"/>
        <v>7.5625</v>
      </c>
      <c r="RI72" s="882">
        <f t="shared" si="169"/>
        <v>7.5625</v>
      </c>
      <c r="RJ72" s="882">
        <f t="shared" si="169"/>
        <v>7.5625</v>
      </c>
      <c r="RK72" s="882">
        <f t="shared" si="169"/>
        <v>7.5625</v>
      </c>
      <c r="RL72" s="882">
        <f t="shared" si="169"/>
        <v>7.5625</v>
      </c>
      <c r="RM72" s="882">
        <f t="shared" si="169"/>
        <v>7.5625</v>
      </c>
      <c r="RN72" s="882">
        <f t="shared" si="169"/>
        <v>7.5625</v>
      </c>
      <c r="RO72" s="882">
        <f t="shared" si="169"/>
        <v>7.5625</v>
      </c>
      <c r="RP72" s="882">
        <f t="shared" si="169"/>
        <v>7.5625</v>
      </c>
      <c r="RQ72" s="882">
        <f t="shared" si="169"/>
        <v>7.5625</v>
      </c>
      <c r="RR72" s="882">
        <f t="shared" si="169"/>
        <v>7.5625</v>
      </c>
      <c r="RS72" s="882">
        <f t="shared" si="169"/>
        <v>7.75</v>
      </c>
      <c r="RT72" s="882">
        <f t="shared" si="169"/>
        <v>7.75</v>
      </c>
      <c r="RU72" s="882">
        <f t="shared" si="169"/>
        <v>7.9375</v>
      </c>
      <c r="RV72" s="882">
        <f t="shared" si="169"/>
        <v>8.125</v>
      </c>
      <c r="RW72" s="882">
        <f t="shared" si="169"/>
        <v>8.125</v>
      </c>
      <c r="RX72" s="882">
        <f t="shared" si="169"/>
        <v>8.5</v>
      </c>
      <c r="RY72" s="882">
        <f t="shared" si="169"/>
        <v>8.5</v>
      </c>
      <c r="RZ72" s="882">
        <f t="shared" si="169"/>
        <v>8.5</v>
      </c>
      <c r="SA72" s="882">
        <f t="shared" si="169"/>
        <v>8.875</v>
      </c>
      <c r="SB72" s="882">
        <f t="shared" si="169"/>
        <v>9.25</v>
      </c>
      <c r="SC72" s="882">
        <f t="shared" si="169"/>
        <v>9.25</v>
      </c>
      <c r="SD72" s="882">
        <f t="shared" si="169"/>
        <v>9.25</v>
      </c>
      <c r="SE72" s="882">
        <f t="shared" si="169"/>
        <v>9.25</v>
      </c>
      <c r="SF72" s="882">
        <f t="shared" si="169"/>
        <v>10.1875</v>
      </c>
      <c r="SG72" s="882">
        <f t="shared" si="169"/>
        <v>10.1875</v>
      </c>
      <c r="SH72" s="882">
        <f t="shared" si="169"/>
        <v>10.1875</v>
      </c>
      <c r="SI72" s="882">
        <f t="shared" si="169"/>
        <v>9.8125</v>
      </c>
      <c r="SJ72" s="882">
        <f t="shared" si="169"/>
        <v>9.8125</v>
      </c>
      <c r="SK72" s="267">
        <f>SJ72</f>
        <v>9.8125</v>
      </c>
      <c r="SL72" s="254"/>
      <c r="SM72" s="242"/>
      <c r="SN72" s="242"/>
      <c r="SO72" s="242"/>
    </row>
    <row r="73" spans="1:509" outlineLevel="2" x14ac:dyDescent="0.35">
      <c r="A73" s="242"/>
      <c r="B73" s="251"/>
      <c r="C73" s="438">
        <f>INT($C$29)+2</f>
        <v>3</v>
      </c>
      <c r="D73" s="267"/>
      <c r="E73" s="316">
        <f>E70+1</f>
        <v>8</v>
      </c>
      <c r="F73" s="322"/>
      <c r="G73" s="322"/>
      <c r="H73" s="267"/>
      <c r="I73" s="272" t="s">
        <v>824</v>
      </c>
      <c r="J73" s="288" t="s">
        <v>686</v>
      </c>
      <c r="K73" s="288"/>
      <c r="L73" s="515">
        <v>7</v>
      </c>
      <c r="M73" s="516">
        <v>7</v>
      </c>
      <c r="N73" s="516">
        <v>7</v>
      </c>
      <c r="O73" s="516">
        <v>7</v>
      </c>
      <c r="P73" s="516">
        <v>7</v>
      </c>
      <c r="Q73" s="516">
        <v>7</v>
      </c>
      <c r="R73" s="516">
        <v>7</v>
      </c>
      <c r="S73" s="516">
        <v>7</v>
      </c>
      <c r="T73" s="516">
        <v>7</v>
      </c>
      <c r="U73" s="516">
        <v>7</v>
      </c>
      <c r="V73" s="516">
        <v>7</v>
      </c>
      <c r="W73" s="516">
        <v>7</v>
      </c>
      <c r="X73" s="516">
        <v>6.25</v>
      </c>
      <c r="Y73" s="516">
        <v>6.25</v>
      </c>
      <c r="Z73" s="516">
        <v>6.25</v>
      </c>
      <c r="AA73" s="516">
        <v>6.25</v>
      </c>
      <c r="AB73" s="516">
        <v>5.75</v>
      </c>
      <c r="AC73" s="516">
        <v>5.75</v>
      </c>
      <c r="AD73" s="516">
        <v>4.5</v>
      </c>
      <c r="AE73" s="516">
        <v>4.5</v>
      </c>
      <c r="AF73" s="516">
        <v>5</v>
      </c>
      <c r="AG73" s="516">
        <v>5</v>
      </c>
      <c r="AH73" s="516">
        <v>5</v>
      </c>
      <c r="AI73" s="516">
        <v>5.0999999999999996</v>
      </c>
      <c r="AJ73" s="516">
        <v>5.0999999999999996</v>
      </c>
      <c r="AK73" s="516">
        <v>5.0999999999999996</v>
      </c>
      <c r="AL73" s="516">
        <v>5.0999999999999996</v>
      </c>
      <c r="AM73" s="516">
        <v>5.0999999999999996</v>
      </c>
      <c r="AN73" s="516">
        <v>9</v>
      </c>
      <c r="AO73" s="516">
        <v>9</v>
      </c>
      <c r="AP73" s="516">
        <v>9</v>
      </c>
      <c r="AQ73" s="516">
        <v>9</v>
      </c>
      <c r="AR73" s="516">
        <v>9</v>
      </c>
      <c r="AS73" s="516">
        <v>9</v>
      </c>
      <c r="AT73" s="516">
        <v>9</v>
      </c>
      <c r="AU73" s="516">
        <v>9</v>
      </c>
      <c r="AV73" s="516">
        <v>11</v>
      </c>
      <c r="AW73" s="516">
        <v>11</v>
      </c>
      <c r="AX73" s="516">
        <v>11</v>
      </c>
      <c r="AY73" s="516">
        <v>11</v>
      </c>
      <c r="AZ73" s="516">
        <v>8.5</v>
      </c>
      <c r="BA73" s="516">
        <v>8.5</v>
      </c>
      <c r="BB73" s="516">
        <v>8.5</v>
      </c>
      <c r="BC73" s="516">
        <v>8.25</v>
      </c>
      <c r="BD73" s="516">
        <v>8</v>
      </c>
      <c r="BE73" s="516">
        <v>7.75</v>
      </c>
      <c r="BF73" s="516">
        <v>7.75</v>
      </c>
      <c r="BG73" s="516">
        <v>7.5</v>
      </c>
      <c r="BH73" s="516">
        <v>7.5</v>
      </c>
      <c r="BI73" s="516">
        <v>7.4</v>
      </c>
      <c r="BJ73" s="516">
        <v>7.3</v>
      </c>
      <c r="BK73" s="516">
        <v>7.2</v>
      </c>
      <c r="BL73" s="516">
        <v>7.1</v>
      </c>
      <c r="BM73" s="516">
        <v>7</v>
      </c>
      <c r="BN73" s="516">
        <v>7</v>
      </c>
      <c r="BO73" s="516">
        <v>7</v>
      </c>
      <c r="BP73" s="516">
        <v>7</v>
      </c>
      <c r="BQ73" s="516">
        <v>7</v>
      </c>
      <c r="BR73" s="516">
        <v>7</v>
      </c>
      <c r="BS73" s="516">
        <v>6.9</v>
      </c>
      <c r="BT73" s="516">
        <v>6.8</v>
      </c>
      <c r="BU73" s="516">
        <v>6.7</v>
      </c>
      <c r="BV73" s="516">
        <v>6.6</v>
      </c>
      <c r="BW73" s="516">
        <v>6.5</v>
      </c>
      <c r="BX73" s="516">
        <v>6.5</v>
      </c>
      <c r="BY73" s="516">
        <v>6.25</v>
      </c>
      <c r="BZ73" s="516">
        <v>6.25</v>
      </c>
      <c r="CA73" s="516">
        <v>6</v>
      </c>
      <c r="CB73" s="516">
        <v>6</v>
      </c>
      <c r="CC73" s="516">
        <v>5.75</v>
      </c>
      <c r="CD73" s="516">
        <v>5.5</v>
      </c>
      <c r="CE73" s="516">
        <v>5.5</v>
      </c>
      <c r="CF73" s="516">
        <v>5.25</v>
      </c>
      <c r="CG73" s="516">
        <v>5.25</v>
      </c>
      <c r="CH73" s="516">
        <v>5.25</v>
      </c>
      <c r="CI73" s="516">
        <v>5.0999999999999996</v>
      </c>
      <c r="CJ73" s="516">
        <v>5.0999999999999996</v>
      </c>
      <c r="CK73" s="516">
        <v>5.0999999999999996</v>
      </c>
      <c r="CL73" s="516">
        <v>5.0999999999999996</v>
      </c>
      <c r="CM73" s="516">
        <v>5.0999999999999996</v>
      </c>
      <c r="CN73" s="516">
        <v>7</v>
      </c>
      <c r="CO73" s="516">
        <v>7</v>
      </c>
      <c r="CP73" s="516">
        <v>7</v>
      </c>
      <c r="CQ73" s="516">
        <v>7</v>
      </c>
      <c r="CR73" s="516">
        <v>7</v>
      </c>
      <c r="CS73" s="516">
        <v>7</v>
      </c>
      <c r="CT73" s="516">
        <v>7</v>
      </c>
      <c r="CU73" s="516">
        <v>7</v>
      </c>
      <c r="CV73" s="516">
        <v>11</v>
      </c>
      <c r="CW73" s="516">
        <v>11</v>
      </c>
      <c r="CX73" s="516">
        <v>11</v>
      </c>
      <c r="CY73" s="516">
        <v>11</v>
      </c>
      <c r="CZ73" s="516">
        <v>8</v>
      </c>
      <c r="DA73" s="516">
        <v>8</v>
      </c>
      <c r="DB73" s="516">
        <v>8</v>
      </c>
      <c r="DC73" s="516">
        <v>6.5</v>
      </c>
      <c r="DD73" s="516">
        <v>6.5</v>
      </c>
      <c r="DE73" s="516">
        <v>6.5</v>
      </c>
      <c r="DF73" s="516">
        <v>6.5</v>
      </c>
      <c r="DG73" s="516">
        <v>6.5</v>
      </c>
      <c r="DH73" s="516">
        <v>5.75</v>
      </c>
      <c r="DI73" s="516">
        <v>5.75</v>
      </c>
      <c r="DJ73" s="516">
        <v>5.75</v>
      </c>
      <c r="DK73" s="516">
        <v>5.75</v>
      </c>
      <c r="DL73" s="516">
        <v>5.75</v>
      </c>
      <c r="DM73" s="516">
        <v>5.75</v>
      </c>
      <c r="DN73" s="516">
        <v>5.75</v>
      </c>
      <c r="DO73" s="516">
        <v>5.75</v>
      </c>
      <c r="DP73" s="516">
        <v>5.75</v>
      </c>
      <c r="DQ73" s="516">
        <v>5.75</v>
      </c>
      <c r="DR73" s="516">
        <v>5.75</v>
      </c>
      <c r="DS73" s="516">
        <v>5.75</v>
      </c>
      <c r="DT73" s="516">
        <v>5.75</v>
      </c>
      <c r="DU73" s="516">
        <v>5.75</v>
      </c>
      <c r="DV73" s="516">
        <v>5.75</v>
      </c>
      <c r="DW73" s="516">
        <v>5.75</v>
      </c>
      <c r="DX73" s="516">
        <v>5.75</v>
      </c>
      <c r="DY73" s="516">
        <v>5.75</v>
      </c>
      <c r="DZ73" s="516">
        <v>5.75</v>
      </c>
      <c r="EA73" s="516">
        <v>5.75</v>
      </c>
      <c r="EB73" s="516">
        <v>5.75</v>
      </c>
      <c r="EC73" s="516">
        <v>8</v>
      </c>
      <c r="ED73" s="516">
        <v>5</v>
      </c>
      <c r="EE73" s="516">
        <v>5</v>
      </c>
      <c r="EF73" s="516">
        <v>5</v>
      </c>
      <c r="EG73" s="516">
        <v>5</v>
      </c>
      <c r="EH73" s="516">
        <v>5</v>
      </c>
      <c r="EI73" s="516">
        <v>5.25</v>
      </c>
      <c r="EJ73" s="516">
        <v>5.25</v>
      </c>
      <c r="EK73" s="516">
        <v>5.25</v>
      </c>
      <c r="EL73" s="516">
        <v>5.25</v>
      </c>
      <c r="EM73" s="516">
        <v>5.25</v>
      </c>
      <c r="EN73" s="516">
        <v>7</v>
      </c>
      <c r="EO73" s="516">
        <v>7</v>
      </c>
      <c r="EP73" s="516">
        <v>7</v>
      </c>
      <c r="EQ73" s="516">
        <v>7</v>
      </c>
      <c r="ER73" s="516">
        <v>7</v>
      </c>
      <c r="ES73" s="516">
        <v>7</v>
      </c>
      <c r="ET73" s="516">
        <v>7</v>
      </c>
      <c r="EU73" s="516">
        <v>7</v>
      </c>
      <c r="EV73" s="516">
        <v>11</v>
      </c>
      <c r="EW73" s="516">
        <v>11</v>
      </c>
      <c r="EX73" s="516">
        <v>11</v>
      </c>
      <c r="EY73" s="516">
        <v>11</v>
      </c>
      <c r="EZ73" s="516">
        <v>8</v>
      </c>
      <c r="FA73" s="516">
        <v>8</v>
      </c>
      <c r="FB73" s="516">
        <v>8</v>
      </c>
      <c r="FC73" s="516">
        <v>6.5</v>
      </c>
      <c r="FD73" s="516">
        <v>6.5</v>
      </c>
      <c r="FE73" s="516">
        <v>6.5</v>
      </c>
      <c r="FF73" s="516">
        <v>6.5</v>
      </c>
      <c r="FG73" s="516">
        <v>6.5</v>
      </c>
      <c r="FH73" s="516">
        <v>6</v>
      </c>
      <c r="FI73" s="516">
        <v>6</v>
      </c>
      <c r="FJ73" s="516">
        <v>6</v>
      </c>
      <c r="FK73" s="516">
        <v>6</v>
      </c>
      <c r="FL73" s="516">
        <v>6</v>
      </c>
      <c r="FM73" s="516">
        <v>6</v>
      </c>
      <c r="FN73" s="516">
        <v>6</v>
      </c>
      <c r="FO73" s="516">
        <v>6</v>
      </c>
      <c r="FP73" s="516">
        <v>6</v>
      </c>
      <c r="FQ73" s="516">
        <v>6</v>
      </c>
      <c r="FR73" s="516">
        <v>6</v>
      </c>
      <c r="FS73" s="516">
        <v>6</v>
      </c>
      <c r="FT73" s="516">
        <v>6</v>
      </c>
      <c r="FU73" s="516">
        <v>6</v>
      </c>
      <c r="FV73" s="516">
        <v>6</v>
      </c>
      <c r="FW73" s="516">
        <v>6</v>
      </c>
      <c r="FX73" s="516">
        <v>6.5</v>
      </c>
      <c r="FY73" s="516">
        <v>6.5</v>
      </c>
      <c r="FZ73" s="516">
        <v>6.5</v>
      </c>
      <c r="GA73" s="516">
        <v>6.5</v>
      </c>
      <c r="GB73" s="516">
        <v>8</v>
      </c>
      <c r="GC73" s="516">
        <v>8</v>
      </c>
      <c r="GD73" s="516">
        <v>5</v>
      </c>
      <c r="GE73" s="516">
        <v>5</v>
      </c>
      <c r="GF73" s="516">
        <v>5</v>
      </c>
      <c r="GG73" s="516">
        <v>5</v>
      </c>
      <c r="GH73" s="516">
        <v>5</v>
      </c>
      <c r="GI73" s="516">
        <v>5.25</v>
      </c>
      <c r="GJ73" s="516">
        <v>5.25</v>
      </c>
      <c r="GK73" s="516">
        <v>5.25</v>
      </c>
      <c r="GL73" s="516">
        <v>5.25</v>
      </c>
      <c r="GM73" s="516">
        <v>5.25</v>
      </c>
      <c r="GN73" s="516">
        <v>7</v>
      </c>
      <c r="GO73" s="516">
        <v>7</v>
      </c>
      <c r="GP73" s="516">
        <v>7</v>
      </c>
      <c r="GQ73" s="516">
        <v>7</v>
      </c>
      <c r="GR73" s="516">
        <v>7</v>
      </c>
      <c r="GS73" s="516">
        <v>7</v>
      </c>
      <c r="GT73" s="516">
        <v>7</v>
      </c>
      <c r="GU73" s="516">
        <v>7</v>
      </c>
      <c r="GV73" s="516">
        <v>11</v>
      </c>
      <c r="GW73" s="516">
        <v>11</v>
      </c>
      <c r="GX73" s="516">
        <v>11</v>
      </c>
      <c r="GY73" s="516">
        <v>11</v>
      </c>
      <c r="GZ73" s="516">
        <v>8</v>
      </c>
      <c r="HA73" s="516">
        <v>8</v>
      </c>
      <c r="HB73" s="516">
        <v>8</v>
      </c>
      <c r="HC73" s="516">
        <v>6.5</v>
      </c>
      <c r="HD73" s="516">
        <v>6.5</v>
      </c>
      <c r="HE73" s="516">
        <v>6.5</v>
      </c>
      <c r="HF73" s="516">
        <v>6.5</v>
      </c>
      <c r="HG73" s="516">
        <v>6.5</v>
      </c>
      <c r="HH73" s="516">
        <v>6</v>
      </c>
      <c r="HI73" s="516">
        <v>6</v>
      </c>
      <c r="HJ73" s="516">
        <v>6</v>
      </c>
      <c r="HK73" s="516">
        <v>6</v>
      </c>
      <c r="HL73" s="516">
        <v>6</v>
      </c>
      <c r="HM73" s="516">
        <v>6</v>
      </c>
      <c r="HN73" s="516">
        <v>6</v>
      </c>
      <c r="HO73" s="516">
        <v>6</v>
      </c>
      <c r="HP73" s="516">
        <v>6</v>
      </c>
      <c r="HQ73" s="516">
        <v>6</v>
      </c>
      <c r="HR73" s="516">
        <v>6</v>
      </c>
      <c r="HS73" s="516">
        <v>6</v>
      </c>
      <c r="HT73" s="516">
        <v>6</v>
      </c>
      <c r="HU73" s="516">
        <v>6</v>
      </c>
      <c r="HV73" s="516">
        <v>6</v>
      </c>
      <c r="HW73" s="516">
        <v>6</v>
      </c>
      <c r="HX73" s="516">
        <v>6.5</v>
      </c>
      <c r="HY73" s="516">
        <v>6.5</v>
      </c>
      <c r="HZ73" s="516">
        <v>6.5</v>
      </c>
      <c r="IA73" s="516">
        <v>6.5</v>
      </c>
      <c r="IB73" s="516">
        <v>8</v>
      </c>
      <c r="IC73" s="516">
        <v>8</v>
      </c>
      <c r="ID73" s="516">
        <v>5</v>
      </c>
      <c r="IE73" s="516">
        <v>5</v>
      </c>
      <c r="IF73" s="516">
        <v>5</v>
      </c>
      <c r="IG73" s="516">
        <v>5</v>
      </c>
      <c r="IH73" s="516">
        <v>5</v>
      </c>
      <c r="II73" s="516">
        <v>5.25</v>
      </c>
      <c r="IJ73" s="516">
        <v>5.25</v>
      </c>
      <c r="IK73" s="516">
        <v>5.25</v>
      </c>
      <c r="IL73" s="516">
        <v>5.25</v>
      </c>
      <c r="IM73" s="516">
        <v>5.25</v>
      </c>
      <c r="IN73" s="516">
        <v>7</v>
      </c>
      <c r="IO73" s="516">
        <v>7</v>
      </c>
      <c r="IP73" s="516">
        <v>7</v>
      </c>
      <c r="IQ73" s="516">
        <v>7</v>
      </c>
      <c r="IR73" s="516">
        <v>7</v>
      </c>
      <c r="IS73" s="516">
        <v>7</v>
      </c>
      <c r="IT73" s="516">
        <v>7</v>
      </c>
      <c r="IU73" s="516">
        <v>7</v>
      </c>
      <c r="IV73" s="516">
        <v>11</v>
      </c>
      <c r="IW73" s="516">
        <v>11</v>
      </c>
      <c r="IX73" s="516">
        <v>11</v>
      </c>
      <c r="IY73" s="516">
        <v>11</v>
      </c>
      <c r="IZ73" s="516">
        <v>8</v>
      </c>
      <c r="JA73" s="516">
        <v>8</v>
      </c>
      <c r="JB73" s="516">
        <v>8</v>
      </c>
      <c r="JC73" s="516">
        <v>6.5</v>
      </c>
      <c r="JD73" s="516">
        <v>6.5</v>
      </c>
      <c r="JE73" s="516">
        <v>6.5</v>
      </c>
      <c r="JF73" s="516">
        <v>6.5</v>
      </c>
      <c r="JG73" s="516">
        <v>6.5</v>
      </c>
      <c r="JH73" s="516">
        <v>6</v>
      </c>
      <c r="JI73" s="516">
        <v>6</v>
      </c>
      <c r="JJ73" s="516">
        <v>6</v>
      </c>
      <c r="JK73" s="516">
        <v>6</v>
      </c>
      <c r="JL73" s="516">
        <v>6</v>
      </c>
      <c r="JM73" s="516">
        <v>6</v>
      </c>
      <c r="JN73" s="516">
        <v>6</v>
      </c>
      <c r="JO73" s="516">
        <v>6</v>
      </c>
      <c r="JP73" s="516">
        <v>6</v>
      </c>
      <c r="JQ73" s="516">
        <v>6</v>
      </c>
      <c r="JR73" s="516">
        <v>6</v>
      </c>
      <c r="JS73" s="516">
        <v>6</v>
      </c>
      <c r="JT73" s="516">
        <v>6</v>
      </c>
      <c r="JU73" s="516">
        <v>6</v>
      </c>
      <c r="JV73" s="516">
        <v>6</v>
      </c>
      <c r="JW73" s="516">
        <v>6</v>
      </c>
      <c r="JX73" s="516">
        <v>6.5</v>
      </c>
      <c r="JY73" s="516">
        <v>6.5</v>
      </c>
      <c r="JZ73" s="516">
        <v>6.5</v>
      </c>
      <c r="KA73" s="516">
        <v>6.5</v>
      </c>
      <c r="KB73" s="516">
        <v>8</v>
      </c>
      <c r="KC73" s="516">
        <v>8</v>
      </c>
      <c r="KD73" s="516">
        <v>5</v>
      </c>
      <c r="KE73" s="516">
        <v>5</v>
      </c>
      <c r="KF73" s="516">
        <v>5</v>
      </c>
      <c r="KG73" s="516">
        <v>5</v>
      </c>
      <c r="KH73" s="516">
        <v>5</v>
      </c>
      <c r="KI73" s="516">
        <v>5.25</v>
      </c>
      <c r="KJ73" s="516">
        <v>5.25</v>
      </c>
      <c r="KK73" s="516">
        <v>5.25</v>
      </c>
      <c r="KL73" s="516">
        <v>5.25</v>
      </c>
      <c r="KM73" s="516">
        <v>5.25</v>
      </c>
      <c r="KN73" s="516">
        <v>7</v>
      </c>
      <c r="KO73" s="516">
        <v>7</v>
      </c>
      <c r="KP73" s="516">
        <v>7</v>
      </c>
      <c r="KQ73" s="516">
        <v>7</v>
      </c>
      <c r="KR73" s="516">
        <v>7</v>
      </c>
      <c r="KS73" s="516">
        <v>7</v>
      </c>
      <c r="KT73" s="516">
        <v>7</v>
      </c>
      <c r="KU73" s="516">
        <v>7</v>
      </c>
      <c r="KV73" s="516">
        <v>11</v>
      </c>
      <c r="KW73" s="516">
        <v>11</v>
      </c>
      <c r="KX73" s="516">
        <v>11</v>
      </c>
      <c r="KY73" s="516">
        <v>11</v>
      </c>
      <c r="KZ73" s="516">
        <v>8</v>
      </c>
      <c r="LA73" s="516">
        <v>8</v>
      </c>
      <c r="LB73" s="516">
        <v>8</v>
      </c>
      <c r="LC73" s="516">
        <v>6.5</v>
      </c>
      <c r="LD73" s="516">
        <v>6.5</v>
      </c>
      <c r="LE73" s="516">
        <v>6.5</v>
      </c>
      <c r="LF73" s="516">
        <v>6.5</v>
      </c>
      <c r="LG73" s="516">
        <v>6.5</v>
      </c>
      <c r="LH73" s="516">
        <v>6</v>
      </c>
      <c r="LI73" s="516">
        <v>6</v>
      </c>
      <c r="LJ73" s="516">
        <v>6</v>
      </c>
      <c r="LK73" s="516">
        <v>6</v>
      </c>
      <c r="LL73" s="516">
        <v>6</v>
      </c>
      <c r="LM73" s="516">
        <v>6</v>
      </c>
      <c r="LN73" s="516">
        <v>6</v>
      </c>
      <c r="LO73" s="516">
        <v>6</v>
      </c>
      <c r="LP73" s="516">
        <v>6</v>
      </c>
      <c r="LQ73" s="516">
        <v>6</v>
      </c>
      <c r="LR73" s="516">
        <v>6</v>
      </c>
      <c r="LS73" s="516">
        <v>6</v>
      </c>
      <c r="LT73" s="516">
        <v>6</v>
      </c>
      <c r="LU73" s="516">
        <v>6</v>
      </c>
      <c r="LV73" s="516">
        <v>6</v>
      </c>
      <c r="LW73" s="516">
        <v>6</v>
      </c>
      <c r="LX73" s="516">
        <v>6.5</v>
      </c>
      <c r="LY73" s="516">
        <v>6.5</v>
      </c>
      <c r="LZ73" s="516">
        <v>6.5</v>
      </c>
      <c r="MA73" s="516">
        <v>6.5</v>
      </c>
      <c r="MB73" s="516">
        <v>8</v>
      </c>
      <c r="MC73" s="516">
        <v>8</v>
      </c>
      <c r="MD73" s="516">
        <v>5</v>
      </c>
      <c r="ME73" s="516">
        <v>5</v>
      </c>
      <c r="MF73" s="516">
        <v>5</v>
      </c>
      <c r="MG73" s="516">
        <v>5</v>
      </c>
      <c r="MH73" s="516">
        <v>5</v>
      </c>
      <c r="MI73" s="516">
        <v>5.25</v>
      </c>
      <c r="MJ73" s="516">
        <v>5.25</v>
      </c>
      <c r="MK73" s="516">
        <v>5.25</v>
      </c>
      <c r="ML73" s="516">
        <v>5.25</v>
      </c>
      <c r="MM73" s="516">
        <v>5.25</v>
      </c>
      <c r="MN73" s="516">
        <v>7</v>
      </c>
      <c r="MO73" s="516">
        <v>7</v>
      </c>
      <c r="MP73" s="516">
        <v>7</v>
      </c>
      <c r="MQ73" s="516">
        <v>7</v>
      </c>
      <c r="MR73" s="516">
        <v>7</v>
      </c>
      <c r="MS73" s="516">
        <v>7</v>
      </c>
      <c r="MT73" s="516">
        <v>7</v>
      </c>
      <c r="MU73" s="516">
        <v>7</v>
      </c>
      <c r="MV73" s="516">
        <v>11</v>
      </c>
      <c r="MW73" s="516">
        <v>11</v>
      </c>
      <c r="MX73" s="516">
        <v>11</v>
      </c>
      <c r="MY73" s="516">
        <v>11</v>
      </c>
      <c r="MZ73" s="516">
        <v>8</v>
      </c>
      <c r="NA73" s="516">
        <v>8</v>
      </c>
      <c r="NB73" s="516">
        <v>8</v>
      </c>
      <c r="NC73" s="516">
        <v>6.5</v>
      </c>
      <c r="ND73" s="516">
        <v>6.5</v>
      </c>
      <c r="NE73" s="516">
        <v>6.5</v>
      </c>
      <c r="NF73" s="516">
        <v>6.5</v>
      </c>
      <c r="NG73" s="516">
        <v>6.5</v>
      </c>
      <c r="NH73" s="516">
        <v>6</v>
      </c>
      <c r="NI73" s="516">
        <v>6</v>
      </c>
      <c r="NJ73" s="516">
        <v>6</v>
      </c>
      <c r="NK73" s="516">
        <v>6</v>
      </c>
      <c r="NL73" s="516">
        <v>6</v>
      </c>
      <c r="NM73" s="516">
        <v>6</v>
      </c>
      <c r="NN73" s="516">
        <v>6</v>
      </c>
      <c r="NO73" s="516">
        <v>6</v>
      </c>
      <c r="NP73" s="516">
        <v>6</v>
      </c>
      <c r="NQ73" s="516">
        <v>6</v>
      </c>
      <c r="NR73" s="516">
        <v>6</v>
      </c>
      <c r="NS73" s="516">
        <v>6</v>
      </c>
      <c r="NT73" s="516">
        <v>6</v>
      </c>
      <c r="NU73" s="516">
        <v>6</v>
      </c>
      <c r="NV73" s="516">
        <v>6</v>
      </c>
      <c r="NW73" s="516">
        <v>6</v>
      </c>
      <c r="NX73" s="516">
        <v>6.5</v>
      </c>
      <c r="NY73" s="516">
        <v>6.5</v>
      </c>
      <c r="NZ73" s="516">
        <v>6.5</v>
      </c>
      <c r="OA73" s="516">
        <v>6.5</v>
      </c>
      <c r="OB73" s="516">
        <v>8</v>
      </c>
      <c r="OC73" s="516">
        <v>8</v>
      </c>
      <c r="OD73" s="516">
        <v>5</v>
      </c>
      <c r="OE73" s="516">
        <v>5</v>
      </c>
      <c r="OF73" s="516">
        <v>5</v>
      </c>
      <c r="OG73" s="516">
        <v>5</v>
      </c>
      <c r="OH73" s="516">
        <v>5</v>
      </c>
      <c r="OI73" s="516">
        <v>5.25</v>
      </c>
      <c r="OJ73" s="516">
        <v>5.25</v>
      </c>
      <c r="OK73" s="516">
        <v>5.25</v>
      </c>
      <c r="OL73" s="516">
        <v>5.25</v>
      </c>
      <c r="OM73" s="516">
        <v>5.25</v>
      </c>
      <c r="ON73" s="516">
        <v>7</v>
      </c>
      <c r="OO73" s="516">
        <v>7</v>
      </c>
      <c r="OP73" s="516">
        <v>7</v>
      </c>
      <c r="OQ73" s="516">
        <v>7</v>
      </c>
      <c r="OR73" s="516">
        <v>7</v>
      </c>
      <c r="OS73" s="516">
        <v>7</v>
      </c>
      <c r="OT73" s="516">
        <v>7</v>
      </c>
      <c r="OU73" s="516">
        <v>7</v>
      </c>
      <c r="OV73" s="516">
        <v>11</v>
      </c>
      <c r="OW73" s="516">
        <v>11</v>
      </c>
      <c r="OX73" s="516">
        <v>11</v>
      </c>
      <c r="OY73" s="516">
        <v>11</v>
      </c>
      <c r="OZ73" s="516">
        <v>8</v>
      </c>
      <c r="PA73" s="516">
        <v>8</v>
      </c>
      <c r="PB73" s="516">
        <v>8</v>
      </c>
      <c r="PC73" s="516">
        <v>6.5</v>
      </c>
      <c r="PD73" s="516">
        <v>6.5</v>
      </c>
      <c r="PE73" s="516">
        <v>6.5</v>
      </c>
      <c r="PF73" s="516">
        <v>6.5</v>
      </c>
      <c r="PG73" s="516">
        <v>6.5</v>
      </c>
      <c r="PH73" s="516">
        <v>6</v>
      </c>
      <c r="PI73" s="516">
        <v>6</v>
      </c>
      <c r="PJ73" s="516">
        <v>6</v>
      </c>
      <c r="PK73" s="516">
        <v>6</v>
      </c>
      <c r="PL73" s="516">
        <v>6</v>
      </c>
      <c r="PM73" s="516">
        <v>6</v>
      </c>
      <c r="PN73" s="516">
        <v>6</v>
      </c>
      <c r="PO73" s="516">
        <v>6</v>
      </c>
      <c r="PP73" s="516">
        <v>6</v>
      </c>
      <c r="PQ73" s="516">
        <v>6</v>
      </c>
      <c r="PR73" s="516">
        <v>6</v>
      </c>
      <c r="PS73" s="516">
        <v>6</v>
      </c>
      <c r="PT73" s="516">
        <v>6</v>
      </c>
      <c r="PU73" s="516">
        <v>6</v>
      </c>
      <c r="PV73" s="516">
        <v>6</v>
      </c>
      <c r="PW73" s="516">
        <v>6</v>
      </c>
      <c r="PX73" s="516">
        <v>6.5</v>
      </c>
      <c r="PY73" s="516">
        <v>6.5</v>
      </c>
      <c r="PZ73" s="516">
        <v>6.5</v>
      </c>
      <c r="QA73" s="516">
        <v>6.5</v>
      </c>
      <c r="QB73" s="516">
        <v>8</v>
      </c>
      <c r="QC73" s="516">
        <v>8</v>
      </c>
      <c r="QD73" s="516">
        <v>5</v>
      </c>
      <c r="QE73" s="516">
        <v>5</v>
      </c>
      <c r="QF73" s="516">
        <v>5</v>
      </c>
      <c r="QG73" s="516">
        <v>5</v>
      </c>
      <c r="QH73" s="516">
        <v>5</v>
      </c>
      <c r="QI73" s="516">
        <v>5.25</v>
      </c>
      <c r="QJ73" s="516">
        <v>5.25</v>
      </c>
      <c r="QK73" s="516">
        <v>5.25</v>
      </c>
      <c r="QL73" s="516">
        <v>5.25</v>
      </c>
      <c r="QM73" s="516">
        <v>5.25</v>
      </c>
      <c r="QN73" s="516">
        <v>7</v>
      </c>
      <c r="QO73" s="516">
        <v>7</v>
      </c>
      <c r="QP73" s="516">
        <v>7</v>
      </c>
      <c r="QQ73" s="516">
        <v>7</v>
      </c>
      <c r="QR73" s="516">
        <v>7</v>
      </c>
      <c r="QS73" s="516">
        <v>7</v>
      </c>
      <c r="QT73" s="516">
        <v>7</v>
      </c>
      <c r="QU73" s="516">
        <v>7</v>
      </c>
      <c r="QV73" s="516">
        <v>11</v>
      </c>
      <c r="QW73" s="516">
        <v>11</v>
      </c>
      <c r="QX73" s="516">
        <v>11</v>
      </c>
      <c r="QY73" s="516">
        <v>11</v>
      </c>
      <c r="QZ73" s="516">
        <v>8</v>
      </c>
      <c r="RA73" s="516">
        <v>8</v>
      </c>
      <c r="RB73" s="516">
        <v>8</v>
      </c>
      <c r="RC73" s="516">
        <v>6.5</v>
      </c>
      <c r="RD73" s="516">
        <v>6.5</v>
      </c>
      <c r="RE73" s="516">
        <v>6.5</v>
      </c>
      <c r="RF73" s="516">
        <v>6.5</v>
      </c>
      <c r="RG73" s="516">
        <v>6.5</v>
      </c>
      <c r="RH73" s="516">
        <v>6</v>
      </c>
      <c r="RI73" s="516">
        <v>6</v>
      </c>
      <c r="RJ73" s="516">
        <v>6</v>
      </c>
      <c r="RK73" s="516">
        <v>6</v>
      </c>
      <c r="RL73" s="516">
        <v>6</v>
      </c>
      <c r="RM73" s="516">
        <v>6</v>
      </c>
      <c r="RN73" s="516">
        <v>6</v>
      </c>
      <c r="RO73" s="516">
        <v>6</v>
      </c>
      <c r="RP73" s="516">
        <v>6</v>
      </c>
      <c r="RQ73" s="516">
        <v>6</v>
      </c>
      <c r="RR73" s="516">
        <v>6</v>
      </c>
      <c r="RS73" s="516">
        <v>6</v>
      </c>
      <c r="RT73" s="516">
        <v>6</v>
      </c>
      <c r="RU73" s="516">
        <v>6</v>
      </c>
      <c r="RV73" s="516">
        <v>6</v>
      </c>
      <c r="RW73" s="516">
        <v>6</v>
      </c>
      <c r="RX73" s="516">
        <v>6.5</v>
      </c>
      <c r="RY73" s="516">
        <v>6.5</v>
      </c>
      <c r="RZ73" s="516">
        <v>6.5</v>
      </c>
      <c r="SA73" s="516">
        <v>6.5</v>
      </c>
      <c r="SB73" s="516">
        <v>8</v>
      </c>
      <c r="SC73" s="516">
        <v>8</v>
      </c>
      <c r="SD73" s="516">
        <v>5</v>
      </c>
      <c r="SE73" s="516">
        <v>5</v>
      </c>
      <c r="SF73" s="516">
        <v>5</v>
      </c>
      <c r="SG73" s="516">
        <v>5</v>
      </c>
      <c r="SH73" s="516">
        <v>5</v>
      </c>
      <c r="SI73" s="516">
        <v>5.25</v>
      </c>
      <c r="SJ73" s="516">
        <v>5.25</v>
      </c>
      <c r="SK73" s="267">
        <f t="shared" ref="SK73:SK85" si="170">SJ73</f>
        <v>5.25</v>
      </c>
      <c r="SL73" s="254"/>
      <c r="SM73" s="242"/>
      <c r="SN73" s="242"/>
      <c r="SO73" s="242"/>
    </row>
    <row r="74" spans="1:509" outlineLevel="3" x14ac:dyDescent="0.35">
      <c r="A74" s="242"/>
      <c r="B74" s="251"/>
      <c r="C74" s="438">
        <f t="shared" si="33"/>
        <v>4</v>
      </c>
      <c r="D74" s="267"/>
      <c r="E74" s="316"/>
      <c r="F74" s="322">
        <f t="shared" ref="F74:F75" si="171">F71</f>
        <v>3</v>
      </c>
      <c r="G74" s="322">
        <f t="shared" si="50"/>
        <v>1.5</v>
      </c>
      <c r="H74" s="267"/>
      <c r="I74" s="274"/>
      <c r="J74" s="288" t="s">
        <v>173</v>
      </c>
      <c r="K74" s="454"/>
      <c r="L74" s="881">
        <f t="shared" ref="L74:BW74" si="172">L73-MIN($G74,(L73-$F74)/4)</f>
        <v>6</v>
      </c>
      <c r="M74" s="881">
        <f t="shared" si="172"/>
        <v>6</v>
      </c>
      <c r="N74" s="881">
        <f t="shared" si="172"/>
        <v>6</v>
      </c>
      <c r="O74" s="881">
        <f t="shared" si="172"/>
        <v>6</v>
      </c>
      <c r="P74" s="881">
        <f t="shared" si="172"/>
        <v>6</v>
      </c>
      <c r="Q74" s="881">
        <f t="shared" si="172"/>
        <v>6</v>
      </c>
      <c r="R74" s="881">
        <f t="shared" si="172"/>
        <v>6</v>
      </c>
      <c r="S74" s="881">
        <f t="shared" si="172"/>
        <v>6</v>
      </c>
      <c r="T74" s="881">
        <f t="shared" si="172"/>
        <v>6</v>
      </c>
      <c r="U74" s="881">
        <f t="shared" si="172"/>
        <v>6</v>
      </c>
      <c r="V74" s="881">
        <f t="shared" si="172"/>
        <v>6</v>
      </c>
      <c r="W74" s="881">
        <f t="shared" si="172"/>
        <v>6</v>
      </c>
      <c r="X74" s="881">
        <f t="shared" si="172"/>
        <v>5.4375</v>
      </c>
      <c r="Y74" s="881">
        <f t="shared" si="172"/>
        <v>5.4375</v>
      </c>
      <c r="Z74" s="881">
        <f t="shared" si="172"/>
        <v>5.4375</v>
      </c>
      <c r="AA74" s="881">
        <f t="shared" si="172"/>
        <v>5.4375</v>
      </c>
      <c r="AB74" s="881">
        <f t="shared" si="172"/>
        <v>5.0625</v>
      </c>
      <c r="AC74" s="881">
        <f t="shared" si="172"/>
        <v>5.0625</v>
      </c>
      <c r="AD74" s="881">
        <f t="shared" si="172"/>
        <v>4.125</v>
      </c>
      <c r="AE74" s="881">
        <f t="shared" si="172"/>
        <v>4.125</v>
      </c>
      <c r="AF74" s="881">
        <f t="shared" si="172"/>
        <v>4.5</v>
      </c>
      <c r="AG74" s="881">
        <f t="shared" si="172"/>
        <v>4.5</v>
      </c>
      <c r="AH74" s="881">
        <f t="shared" si="172"/>
        <v>4.5</v>
      </c>
      <c r="AI74" s="881">
        <f t="shared" si="172"/>
        <v>4.5749999999999993</v>
      </c>
      <c r="AJ74" s="881">
        <f t="shared" si="172"/>
        <v>4.5749999999999993</v>
      </c>
      <c r="AK74" s="881">
        <f t="shared" si="172"/>
        <v>4.5749999999999993</v>
      </c>
      <c r="AL74" s="881">
        <f t="shared" si="172"/>
        <v>4.5749999999999993</v>
      </c>
      <c r="AM74" s="881">
        <f t="shared" si="172"/>
        <v>4.5749999999999993</v>
      </c>
      <c r="AN74" s="881">
        <f t="shared" si="172"/>
        <v>7.5</v>
      </c>
      <c r="AO74" s="881">
        <f t="shared" si="172"/>
        <v>7.5</v>
      </c>
      <c r="AP74" s="881">
        <f t="shared" si="172"/>
        <v>7.5</v>
      </c>
      <c r="AQ74" s="881">
        <f t="shared" si="172"/>
        <v>7.5</v>
      </c>
      <c r="AR74" s="881">
        <f t="shared" si="172"/>
        <v>7.5</v>
      </c>
      <c r="AS74" s="881">
        <f t="shared" si="172"/>
        <v>7.5</v>
      </c>
      <c r="AT74" s="881">
        <f t="shared" si="172"/>
        <v>7.5</v>
      </c>
      <c r="AU74" s="881">
        <f t="shared" si="172"/>
        <v>7.5</v>
      </c>
      <c r="AV74" s="881">
        <f t="shared" si="172"/>
        <v>9.5</v>
      </c>
      <c r="AW74" s="881">
        <f t="shared" si="172"/>
        <v>9.5</v>
      </c>
      <c r="AX74" s="881">
        <f t="shared" si="172"/>
        <v>9.5</v>
      </c>
      <c r="AY74" s="881">
        <f t="shared" si="172"/>
        <v>9.5</v>
      </c>
      <c r="AZ74" s="881">
        <f t="shared" si="172"/>
        <v>7.125</v>
      </c>
      <c r="BA74" s="881">
        <f t="shared" si="172"/>
        <v>7.125</v>
      </c>
      <c r="BB74" s="881">
        <f t="shared" si="172"/>
        <v>7.125</v>
      </c>
      <c r="BC74" s="881">
        <f t="shared" si="172"/>
        <v>6.9375</v>
      </c>
      <c r="BD74" s="881">
        <f t="shared" si="172"/>
        <v>6.75</v>
      </c>
      <c r="BE74" s="881">
        <f t="shared" si="172"/>
        <v>6.5625</v>
      </c>
      <c r="BF74" s="881">
        <f t="shared" si="172"/>
        <v>6.5625</v>
      </c>
      <c r="BG74" s="881">
        <f t="shared" si="172"/>
        <v>6.375</v>
      </c>
      <c r="BH74" s="881">
        <f t="shared" si="172"/>
        <v>6.375</v>
      </c>
      <c r="BI74" s="881">
        <f t="shared" si="172"/>
        <v>6.3000000000000007</v>
      </c>
      <c r="BJ74" s="881">
        <f t="shared" si="172"/>
        <v>6.2249999999999996</v>
      </c>
      <c r="BK74" s="881">
        <f t="shared" si="172"/>
        <v>6.15</v>
      </c>
      <c r="BL74" s="881">
        <f t="shared" si="172"/>
        <v>6.0749999999999993</v>
      </c>
      <c r="BM74" s="881">
        <f t="shared" si="172"/>
        <v>6</v>
      </c>
      <c r="BN74" s="881">
        <f t="shared" si="172"/>
        <v>6</v>
      </c>
      <c r="BO74" s="881">
        <f t="shared" si="172"/>
        <v>6</v>
      </c>
      <c r="BP74" s="881">
        <f t="shared" si="172"/>
        <v>6</v>
      </c>
      <c r="BQ74" s="881">
        <f t="shared" si="172"/>
        <v>6</v>
      </c>
      <c r="BR74" s="881">
        <f t="shared" si="172"/>
        <v>6</v>
      </c>
      <c r="BS74" s="881">
        <f t="shared" si="172"/>
        <v>5.9250000000000007</v>
      </c>
      <c r="BT74" s="881">
        <f t="shared" si="172"/>
        <v>5.85</v>
      </c>
      <c r="BU74" s="881">
        <f t="shared" si="172"/>
        <v>5.7750000000000004</v>
      </c>
      <c r="BV74" s="881">
        <f t="shared" si="172"/>
        <v>5.6999999999999993</v>
      </c>
      <c r="BW74" s="881">
        <f t="shared" si="172"/>
        <v>5.625</v>
      </c>
      <c r="BX74" s="881">
        <f t="shared" ref="BX74:EI74" si="173">BX73-MIN($G74,(BX73-$F74)/4)</f>
        <v>5.625</v>
      </c>
      <c r="BY74" s="881">
        <f t="shared" si="173"/>
        <v>5.4375</v>
      </c>
      <c r="BZ74" s="881">
        <f t="shared" si="173"/>
        <v>5.4375</v>
      </c>
      <c r="CA74" s="881">
        <f t="shared" si="173"/>
        <v>5.25</v>
      </c>
      <c r="CB74" s="881">
        <f t="shared" si="173"/>
        <v>5.25</v>
      </c>
      <c r="CC74" s="881">
        <f t="shared" si="173"/>
        <v>5.0625</v>
      </c>
      <c r="CD74" s="881">
        <f t="shared" si="173"/>
        <v>4.875</v>
      </c>
      <c r="CE74" s="881">
        <f t="shared" si="173"/>
        <v>4.875</v>
      </c>
      <c r="CF74" s="881">
        <f t="shared" si="173"/>
        <v>4.6875</v>
      </c>
      <c r="CG74" s="881">
        <f t="shared" si="173"/>
        <v>4.6875</v>
      </c>
      <c r="CH74" s="881">
        <f t="shared" si="173"/>
        <v>4.6875</v>
      </c>
      <c r="CI74" s="881">
        <f t="shared" si="173"/>
        <v>4.5749999999999993</v>
      </c>
      <c r="CJ74" s="881">
        <f t="shared" si="173"/>
        <v>4.5749999999999993</v>
      </c>
      <c r="CK74" s="881">
        <f t="shared" si="173"/>
        <v>4.5749999999999993</v>
      </c>
      <c r="CL74" s="881">
        <f t="shared" si="173"/>
        <v>4.5749999999999993</v>
      </c>
      <c r="CM74" s="881">
        <f t="shared" si="173"/>
        <v>4.5749999999999993</v>
      </c>
      <c r="CN74" s="881">
        <f t="shared" si="173"/>
        <v>6</v>
      </c>
      <c r="CO74" s="881">
        <f t="shared" si="173"/>
        <v>6</v>
      </c>
      <c r="CP74" s="881">
        <f t="shared" si="173"/>
        <v>6</v>
      </c>
      <c r="CQ74" s="881">
        <f t="shared" si="173"/>
        <v>6</v>
      </c>
      <c r="CR74" s="881">
        <f t="shared" si="173"/>
        <v>6</v>
      </c>
      <c r="CS74" s="881">
        <f t="shared" si="173"/>
        <v>6</v>
      </c>
      <c r="CT74" s="881">
        <f t="shared" si="173"/>
        <v>6</v>
      </c>
      <c r="CU74" s="881">
        <f t="shared" si="173"/>
        <v>6</v>
      </c>
      <c r="CV74" s="881">
        <f t="shared" si="173"/>
        <v>9.5</v>
      </c>
      <c r="CW74" s="881">
        <f t="shared" si="173"/>
        <v>9.5</v>
      </c>
      <c r="CX74" s="881">
        <f t="shared" si="173"/>
        <v>9.5</v>
      </c>
      <c r="CY74" s="881">
        <f t="shared" si="173"/>
        <v>9.5</v>
      </c>
      <c r="CZ74" s="881">
        <f t="shared" si="173"/>
        <v>6.75</v>
      </c>
      <c r="DA74" s="881">
        <f t="shared" si="173"/>
        <v>6.75</v>
      </c>
      <c r="DB74" s="881">
        <f t="shared" si="173"/>
        <v>6.75</v>
      </c>
      <c r="DC74" s="881">
        <f t="shared" si="173"/>
        <v>5.625</v>
      </c>
      <c r="DD74" s="881">
        <f t="shared" si="173"/>
        <v>5.625</v>
      </c>
      <c r="DE74" s="881">
        <f t="shared" si="173"/>
        <v>5.625</v>
      </c>
      <c r="DF74" s="881">
        <f t="shared" si="173"/>
        <v>5.625</v>
      </c>
      <c r="DG74" s="881">
        <f t="shared" si="173"/>
        <v>5.625</v>
      </c>
      <c r="DH74" s="881">
        <f t="shared" si="173"/>
        <v>5.0625</v>
      </c>
      <c r="DI74" s="881">
        <f t="shared" si="173"/>
        <v>5.0625</v>
      </c>
      <c r="DJ74" s="881">
        <f t="shared" si="173"/>
        <v>5.0625</v>
      </c>
      <c r="DK74" s="881">
        <f t="shared" si="173"/>
        <v>5.0625</v>
      </c>
      <c r="DL74" s="881">
        <f t="shared" si="173"/>
        <v>5.0625</v>
      </c>
      <c r="DM74" s="881">
        <f t="shared" si="173"/>
        <v>5.0625</v>
      </c>
      <c r="DN74" s="881">
        <f t="shared" si="173"/>
        <v>5.0625</v>
      </c>
      <c r="DO74" s="881">
        <f t="shared" si="173"/>
        <v>5.0625</v>
      </c>
      <c r="DP74" s="881">
        <f t="shared" si="173"/>
        <v>5.0625</v>
      </c>
      <c r="DQ74" s="881">
        <f t="shared" si="173"/>
        <v>5.0625</v>
      </c>
      <c r="DR74" s="881">
        <f t="shared" si="173"/>
        <v>5.0625</v>
      </c>
      <c r="DS74" s="881">
        <f t="shared" si="173"/>
        <v>5.0625</v>
      </c>
      <c r="DT74" s="881">
        <f t="shared" si="173"/>
        <v>5.0625</v>
      </c>
      <c r="DU74" s="881">
        <f t="shared" si="173"/>
        <v>5.0625</v>
      </c>
      <c r="DV74" s="881">
        <f t="shared" si="173"/>
        <v>5.0625</v>
      </c>
      <c r="DW74" s="881">
        <f t="shared" si="173"/>
        <v>5.0625</v>
      </c>
      <c r="DX74" s="881">
        <f t="shared" si="173"/>
        <v>5.0625</v>
      </c>
      <c r="DY74" s="881">
        <f t="shared" si="173"/>
        <v>5.0625</v>
      </c>
      <c r="DZ74" s="881">
        <f t="shared" si="173"/>
        <v>5.0625</v>
      </c>
      <c r="EA74" s="881">
        <f t="shared" si="173"/>
        <v>5.0625</v>
      </c>
      <c r="EB74" s="881">
        <f t="shared" si="173"/>
        <v>5.0625</v>
      </c>
      <c r="EC74" s="881">
        <f t="shared" si="173"/>
        <v>6.75</v>
      </c>
      <c r="ED74" s="881">
        <f t="shared" si="173"/>
        <v>4.5</v>
      </c>
      <c r="EE74" s="881">
        <f t="shared" si="173"/>
        <v>4.5</v>
      </c>
      <c r="EF74" s="881">
        <f t="shared" si="173"/>
        <v>4.5</v>
      </c>
      <c r="EG74" s="881">
        <f t="shared" si="173"/>
        <v>4.5</v>
      </c>
      <c r="EH74" s="881">
        <f t="shared" si="173"/>
        <v>4.5</v>
      </c>
      <c r="EI74" s="881">
        <f t="shared" si="173"/>
        <v>4.6875</v>
      </c>
      <c r="EJ74" s="881">
        <f t="shared" ref="EJ74:GU74" si="174">EJ73-MIN($G74,(EJ73-$F74)/4)</f>
        <v>4.6875</v>
      </c>
      <c r="EK74" s="881">
        <f t="shared" si="174"/>
        <v>4.6875</v>
      </c>
      <c r="EL74" s="881">
        <f t="shared" si="174"/>
        <v>4.6875</v>
      </c>
      <c r="EM74" s="881">
        <f t="shared" si="174"/>
        <v>4.6875</v>
      </c>
      <c r="EN74" s="881">
        <f t="shared" si="174"/>
        <v>6</v>
      </c>
      <c r="EO74" s="881">
        <f t="shared" si="174"/>
        <v>6</v>
      </c>
      <c r="EP74" s="881">
        <f t="shared" si="174"/>
        <v>6</v>
      </c>
      <c r="EQ74" s="881">
        <f t="shared" si="174"/>
        <v>6</v>
      </c>
      <c r="ER74" s="881">
        <f t="shared" si="174"/>
        <v>6</v>
      </c>
      <c r="ES74" s="881">
        <f t="shared" si="174"/>
        <v>6</v>
      </c>
      <c r="ET74" s="881">
        <f t="shared" si="174"/>
        <v>6</v>
      </c>
      <c r="EU74" s="881">
        <f t="shared" si="174"/>
        <v>6</v>
      </c>
      <c r="EV74" s="881">
        <f t="shared" si="174"/>
        <v>9.5</v>
      </c>
      <c r="EW74" s="881">
        <f t="shared" si="174"/>
        <v>9.5</v>
      </c>
      <c r="EX74" s="881">
        <f t="shared" si="174"/>
        <v>9.5</v>
      </c>
      <c r="EY74" s="881">
        <f t="shared" si="174"/>
        <v>9.5</v>
      </c>
      <c r="EZ74" s="881">
        <f t="shared" si="174"/>
        <v>6.75</v>
      </c>
      <c r="FA74" s="881">
        <f t="shared" si="174"/>
        <v>6.75</v>
      </c>
      <c r="FB74" s="881">
        <f t="shared" si="174"/>
        <v>6.75</v>
      </c>
      <c r="FC74" s="881">
        <f t="shared" si="174"/>
        <v>5.625</v>
      </c>
      <c r="FD74" s="881">
        <f t="shared" si="174"/>
        <v>5.625</v>
      </c>
      <c r="FE74" s="881">
        <f t="shared" si="174"/>
        <v>5.625</v>
      </c>
      <c r="FF74" s="881">
        <f t="shared" si="174"/>
        <v>5.625</v>
      </c>
      <c r="FG74" s="881">
        <f t="shared" si="174"/>
        <v>5.625</v>
      </c>
      <c r="FH74" s="881">
        <f t="shared" si="174"/>
        <v>5.25</v>
      </c>
      <c r="FI74" s="881">
        <f t="shared" si="174"/>
        <v>5.25</v>
      </c>
      <c r="FJ74" s="881">
        <f t="shared" si="174"/>
        <v>5.25</v>
      </c>
      <c r="FK74" s="881">
        <f t="shared" si="174"/>
        <v>5.25</v>
      </c>
      <c r="FL74" s="881">
        <f t="shared" si="174"/>
        <v>5.25</v>
      </c>
      <c r="FM74" s="881">
        <f t="shared" si="174"/>
        <v>5.25</v>
      </c>
      <c r="FN74" s="881">
        <f t="shared" si="174"/>
        <v>5.25</v>
      </c>
      <c r="FO74" s="881">
        <f t="shared" si="174"/>
        <v>5.25</v>
      </c>
      <c r="FP74" s="881">
        <f t="shared" si="174"/>
        <v>5.25</v>
      </c>
      <c r="FQ74" s="881">
        <f t="shared" si="174"/>
        <v>5.25</v>
      </c>
      <c r="FR74" s="881">
        <f t="shared" si="174"/>
        <v>5.25</v>
      </c>
      <c r="FS74" s="881">
        <f t="shared" si="174"/>
        <v>5.25</v>
      </c>
      <c r="FT74" s="881">
        <f t="shared" si="174"/>
        <v>5.25</v>
      </c>
      <c r="FU74" s="881">
        <f t="shared" si="174"/>
        <v>5.25</v>
      </c>
      <c r="FV74" s="881">
        <f t="shared" si="174"/>
        <v>5.25</v>
      </c>
      <c r="FW74" s="881">
        <f t="shared" si="174"/>
        <v>5.25</v>
      </c>
      <c r="FX74" s="881">
        <f t="shared" si="174"/>
        <v>5.625</v>
      </c>
      <c r="FY74" s="881">
        <f t="shared" si="174"/>
        <v>5.625</v>
      </c>
      <c r="FZ74" s="881">
        <f t="shared" si="174"/>
        <v>5.625</v>
      </c>
      <c r="GA74" s="881">
        <f t="shared" si="174"/>
        <v>5.625</v>
      </c>
      <c r="GB74" s="881">
        <f t="shared" si="174"/>
        <v>6.75</v>
      </c>
      <c r="GC74" s="881">
        <f t="shared" si="174"/>
        <v>6.75</v>
      </c>
      <c r="GD74" s="881">
        <f t="shared" si="174"/>
        <v>4.5</v>
      </c>
      <c r="GE74" s="881">
        <f t="shared" si="174"/>
        <v>4.5</v>
      </c>
      <c r="GF74" s="881">
        <f t="shared" si="174"/>
        <v>4.5</v>
      </c>
      <c r="GG74" s="881">
        <f t="shared" si="174"/>
        <v>4.5</v>
      </c>
      <c r="GH74" s="881">
        <f t="shared" si="174"/>
        <v>4.5</v>
      </c>
      <c r="GI74" s="881">
        <f t="shared" si="174"/>
        <v>4.6875</v>
      </c>
      <c r="GJ74" s="881">
        <f t="shared" si="174"/>
        <v>4.6875</v>
      </c>
      <c r="GK74" s="881">
        <f t="shared" si="174"/>
        <v>4.6875</v>
      </c>
      <c r="GL74" s="881">
        <f t="shared" si="174"/>
        <v>4.6875</v>
      </c>
      <c r="GM74" s="881">
        <f t="shared" si="174"/>
        <v>4.6875</v>
      </c>
      <c r="GN74" s="881">
        <f t="shared" si="174"/>
        <v>6</v>
      </c>
      <c r="GO74" s="881">
        <f t="shared" si="174"/>
        <v>6</v>
      </c>
      <c r="GP74" s="881">
        <f t="shared" si="174"/>
        <v>6</v>
      </c>
      <c r="GQ74" s="881">
        <f t="shared" si="174"/>
        <v>6</v>
      </c>
      <c r="GR74" s="881">
        <f t="shared" si="174"/>
        <v>6</v>
      </c>
      <c r="GS74" s="881">
        <f t="shared" si="174"/>
        <v>6</v>
      </c>
      <c r="GT74" s="881">
        <f t="shared" si="174"/>
        <v>6</v>
      </c>
      <c r="GU74" s="881">
        <f t="shared" si="174"/>
        <v>6</v>
      </c>
      <c r="GV74" s="881">
        <f t="shared" ref="GV74:JG74" si="175">GV73-MIN($G74,(GV73-$F74)/4)</f>
        <v>9.5</v>
      </c>
      <c r="GW74" s="881">
        <f t="shared" si="175"/>
        <v>9.5</v>
      </c>
      <c r="GX74" s="881">
        <f t="shared" si="175"/>
        <v>9.5</v>
      </c>
      <c r="GY74" s="881">
        <f t="shared" si="175"/>
        <v>9.5</v>
      </c>
      <c r="GZ74" s="881">
        <f t="shared" si="175"/>
        <v>6.75</v>
      </c>
      <c r="HA74" s="881">
        <f t="shared" si="175"/>
        <v>6.75</v>
      </c>
      <c r="HB74" s="881">
        <f t="shared" si="175"/>
        <v>6.75</v>
      </c>
      <c r="HC74" s="881">
        <f t="shared" si="175"/>
        <v>5.625</v>
      </c>
      <c r="HD74" s="881">
        <f t="shared" si="175"/>
        <v>5.625</v>
      </c>
      <c r="HE74" s="881">
        <f t="shared" si="175"/>
        <v>5.625</v>
      </c>
      <c r="HF74" s="881">
        <f t="shared" si="175"/>
        <v>5.625</v>
      </c>
      <c r="HG74" s="881">
        <f t="shared" si="175"/>
        <v>5.625</v>
      </c>
      <c r="HH74" s="881">
        <f t="shared" si="175"/>
        <v>5.25</v>
      </c>
      <c r="HI74" s="881">
        <f t="shared" si="175"/>
        <v>5.25</v>
      </c>
      <c r="HJ74" s="881">
        <f t="shared" si="175"/>
        <v>5.25</v>
      </c>
      <c r="HK74" s="881">
        <f t="shared" si="175"/>
        <v>5.25</v>
      </c>
      <c r="HL74" s="881">
        <f t="shared" si="175"/>
        <v>5.25</v>
      </c>
      <c r="HM74" s="881">
        <f t="shared" si="175"/>
        <v>5.25</v>
      </c>
      <c r="HN74" s="881">
        <f t="shared" si="175"/>
        <v>5.25</v>
      </c>
      <c r="HO74" s="881">
        <f t="shared" si="175"/>
        <v>5.25</v>
      </c>
      <c r="HP74" s="881">
        <f t="shared" si="175"/>
        <v>5.25</v>
      </c>
      <c r="HQ74" s="881">
        <f t="shared" si="175"/>
        <v>5.25</v>
      </c>
      <c r="HR74" s="881">
        <f t="shared" si="175"/>
        <v>5.25</v>
      </c>
      <c r="HS74" s="881">
        <f t="shared" si="175"/>
        <v>5.25</v>
      </c>
      <c r="HT74" s="881">
        <f t="shared" si="175"/>
        <v>5.25</v>
      </c>
      <c r="HU74" s="881">
        <f t="shared" si="175"/>
        <v>5.25</v>
      </c>
      <c r="HV74" s="881">
        <f t="shared" si="175"/>
        <v>5.25</v>
      </c>
      <c r="HW74" s="881">
        <f t="shared" si="175"/>
        <v>5.25</v>
      </c>
      <c r="HX74" s="881">
        <f t="shared" si="175"/>
        <v>5.625</v>
      </c>
      <c r="HY74" s="881">
        <f t="shared" si="175"/>
        <v>5.625</v>
      </c>
      <c r="HZ74" s="881">
        <f t="shared" si="175"/>
        <v>5.625</v>
      </c>
      <c r="IA74" s="881">
        <f t="shared" si="175"/>
        <v>5.625</v>
      </c>
      <c r="IB74" s="881">
        <f t="shared" si="175"/>
        <v>6.75</v>
      </c>
      <c r="IC74" s="881">
        <f t="shared" si="175"/>
        <v>6.75</v>
      </c>
      <c r="ID74" s="881">
        <f t="shared" si="175"/>
        <v>4.5</v>
      </c>
      <c r="IE74" s="881">
        <f t="shared" si="175"/>
        <v>4.5</v>
      </c>
      <c r="IF74" s="881">
        <f t="shared" si="175"/>
        <v>4.5</v>
      </c>
      <c r="IG74" s="881">
        <f t="shared" si="175"/>
        <v>4.5</v>
      </c>
      <c r="IH74" s="881">
        <f t="shared" si="175"/>
        <v>4.5</v>
      </c>
      <c r="II74" s="881">
        <f t="shared" si="175"/>
        <v>4.6875</v>
      </c>
      <c r="IJ74" s="881">
        <f t="shared" si="175"/>
        <v>4.6875</v>
      </c>
      <c r="IK74" s="881">
        <f t="shared" si="175"/>
        <v>4.6875</v>
      </c>
      <c r="IL74" s="881">
        <f t="shared" si="175"/>
        <v>4.6875</v>
      </c>
      <c r="IM74" s="881">
        <f t="shared" si="175"/>
        <v>4.6875</v>
      </c>
      <c r="IN74" s="881">
        <f t="shared" si="175"/>
        <v>6</v>
      </c>
      <c r="IO74" s="881">
        <f t="shared" si="175"/>
        <v>6</v>
      </c>
      <c r="IP74" s="881">
        <f t="shared" si="175"/>
        <v>6</v>
      </c>
      <c r="IQ74" s="881">
        <f t="shared" si="175"/>
        <v>6</v>
      </c>
      <c r="IR74" s="881">
        <f t="shared" si="175"/>
        <v>6</v>
      </c>
      <c r="IS74" s="881">
        <f t="shared" si="175"/>
        <v>6</v>
      </c>
      <c r="IT74" s="881">
        <f t="shared" si="175"/>
        <v>6</v>
      </c>
      <c r="IU74" s="881">
        <f t="shared" si="175"/>
        <v>6</v>
      </c>
      <c r="IV74" s="881">
        <f t="shared" si="175"/>
        <v>9.5</v>
      </c>
      <c r="IW74" s="881">
        <f t="shared" si="175"/>
        <v>9.5</v>
      </c>
      <c r="IX74" s="881">
        <f t="shared" si="175"/>
        <v>9.5</v>
      </c>
      <c r="IY74" s="881">
        <f t="shared" si="175"/>
        <v>9.5</v>
      </c>
      <c r="IZ74" s="881">
        <f t="shared" si="175"/>
        <v>6.75</v>
      </c>
      <c r="JA74" s="881">
        <f t="shared" si="175"/>
        <v>6.75</v>
      </c>
      <c r="JB74" s="881">
        <f t="shared" si="175"/>
        <v>6.75</v>
      </c>
      <c r="JC74" s="881">
        <f t="shared" si="175"/>
        <v>5.625</v>
      </c>
      <c r="JD74" s="881">
        <f t="shared" si="175"/>
        <v>5.625</v>
      </c>
      <c r="JE74" s="881">
        <f t="shared" si="175"/>
        <v>5.625</v>
      </c>
      <c r="JF74" s="881">
        <f t="shared" si="175"/>
        <v>5.625</v>
      </c>
      <c r="JG74" s="881">
        <f t="shared" si="175"/>
        <v>5.625</v>
      </c>
      <c r="JH74" s="881">
        <f t="shared" ref="JH74:LS74" si="176">JH73-MIN($G74,(JH73-$F74)/4)</f>
        <v>5.25</v>
      </c>
      <c r="JI74" s="881">
        <f t="shared" si="176"/>
        <v>5.25</v>
      </c>
      <c r="JJ74" s="881">
        <f t="shared" si="176"/>
        <v>5.25</v>
      </c>
      <c r="JK74" s="881">
        <f t="shared" si="176"/>
        <v>5.25</v>
      </c>
      <c r="JL74" s="881">
        <f t="shared" si="176"/>
        <v>5.25</v>
      </c>
      <c r="JM74" s="881">
        <f t="shared" si="176"/>
        <v>5.25</v>
      </c>
      <c r="JN74" s="881">
        <f t="shared" si="176"/>
        <v>5.25</v>
      </c>
      <c r="JO74" s="881">
        <f t="shared" si="176"/>
        <v>5.25</v>
      </c>
      <c r="JP74" s="881">
        <f t="shared" si="176"/>
        <v>5.25</v>
      </c>
      <c r="JQ74" s="881">
        <f t="shared" si="176"/>
        <v>5.25</v>
      </c>
      <c r="JR74" s="881">
        <f t="shared" si="176"/>
        <v>5.25</v>
      </c>
      <c r="JS74" s="881">
        <f t="shared" si="176"/>
        <v>5.25</v>
      </c>
      <c r="JT74" s="881">
        <f t="shared" si="176"/>
        <v>5.25</v>
      </c>
      <c r="JU74" s="881">
        <f t="shared" si="176"/>
        <v>5.25</v>
      </c>
      <c r="JV74" s="881">
        <f t="shared" si="176"/>
        <v>5.25</v>
      </c>
      <c r="JW74" s="881">
        <f t="shared" si="176"/>
        <v>5.25</v>
      </c>
      <c r="JX74" s="881">
        <f t="shared" si="176"/>
        <v>5.625</v>
      </c>
      <c r="JY74" s="881">
        <f t="shared" si="176"/>
        <v>5.625</v>
      </c>
      <c r="JZ74" s="881">
        <f t="shared" si="176"/>
        <v>5.625</v>
      </c>
      <c r="KA74" s="881">
        <f t="shared" si="176"/>
        <v>5.625</v>
      </c>
      <c r="KB74" s="881">
        <f t="shared" si="176"/>
        <v>6.75</v>
      </c>
      <c r="KC74" s="881">
        <f t="shared" si="176"/>
        <v>6.75</v>
      </c>
      <c r="KD74" s="881">
        <f t="shared" si="176"/>
        <v>4.5</v>
      </c>
      <c r="KE74" s="881">
        <f t="shared" si="176"/>
        <v>4.5</v>
      </c>
      <c r="KF74" s="881">
        <f t="shared" si="176"/>
        <v>4.5</v>
      </c>
      <c r="KG74" s="881">
        <f t="shared" si="176"/>
        <v>4.5</v>
      </c>
      <c r="KH74" s="881">
        <f t="shared" si="176"/>
        <v>4.5</v>
      </c>
      <c r="KI74" s="881">
        <f t="shared" si="176"/>
        <v>4.6875</v>
      </c>
      <c r="KJ74" s="881">
        <f t="shared" si="176"/>
        <v>4.6875</v>
      </c>
      <c r="KK74" s="881">
        <f t="shared" si="176"/>
        <v>4.6875</v>
      </c>
      <c r="KL74" s="881">
        <f t="shared" si="176"/>
        <v>4.6875</v>
      </c>
      <c r="KM74" s="881">
        <f t="shared" si="176"/>
        <v>4.6875</v>
      </c>
      <c r="KN74" s="881">
        <f t="shared" si="176"/>
        <v>6</v>
      </c>
      <c r="KO74" s="881">
        <f t="shared" si="176"/>
        <v>6</v>
      </c>
      <c r="KP74" s="881">
        <f t="shared" si="176"/>
        <v>6</v>
      </c>
      <c r="KQ74" s="881">
        <f t="shared" si="176"/>
        <v>6</v>
      </c>
      <c r="KR74" s="881">
        <f t="shared" si="176"/>
        <v>6</v>
      </c>
      <c r="KS74" s="881">
        <f t="shared" si="176"/>
        <v>6</v>
      </c>
      <c r="KT74" s="881">
        <f t="shared" si="176"/>
        <v>6</v>
      </c>
      <c r="KU74" s="881">
        <f t="shared" si="176"/>
        <v>6</v>
      </c>
      <c r="KV74" s="881">
        <f t="shared" si="176"/>
        <v>9.5</v>
      </c>
      <c r="KW74" s="881">
        <f t="shared" si="176"/>
        <v>9.5</v>
      </c>
      <c r="KX74" s="881">
        <f t="shared" si="176"/>
        <v>9.5</v>
      </c>
      <c r="KY74" s="881">
        <f t="shared" si="176"/>
        <v>9.5</v>
      </c>
      <c r="KZ74" s="881">
        <f t="shared" si="176"/>
        <v>6.75</v>
      </c>
      <c r="LA74" s="881">
        <f t="shared" si="176"/>
        <v>6.75</v>
      </c>
      <c r="LB74" s="881">
        <f t="shared" si="176"/>
        <v>6.75</v>
      </c>
      <c r="LC74" s="881">
        <f t="shared" si="176"/>
        <v>5.625</v>
      </c>
      <c r="LD74" s="881">
        <f t="shared" si="176"/>
        <v>5.625</v>
      </c>
      <c r="LE74" s="881">
        <f t="shared" si="176"/>
        <v>5.625</v>
      </c>
      <c r="LF74" s="881">
        <f t="shared" si="176"/>
        <v>5.625</v>
      </c>
      <c r="LG74" s="881">
        <f t="shared" si="176"/>
        <v>5.625</v>
      </c>
      <c r="LH74" s="881">
        <f t="shared" si="176"/>
        <v>5.25</v>
      </c>
      <c r="LI74" s="881">
        <f t="shared" si="176"/>
        <v>5.25</v>
      </c>
      <c r="LJ74" s="881">
        <f t="shared" si="176"/>
        <v>5.25</v>
      </c>
      <c r="LK74" s="881">
        <f t="shared" si="176"/>
        <v>5.25</v>
      </c>
      <c r="LL74" s="881">
        <f t="shared" si="176"/>
        <v>5.25</v>
      </c>
      <c r="LM74" s="881">
        <f t="shared" si="176"/>
        <v>5.25</v>
      </c>
      <c r="LN74" s="881">
        <f t="shared" si="176"/>
        <v>5.25</v>
      </c>
      <c r="LO74" s="881">
        <f t="shared" si="176"/>
        <v>5.25</v>
      </c>
      <c r="LP74" s="881">
        <f t="shared" si="176"/>
        <v>5.25</v>
      </c>
      <c r="LQ74" s="881">
        <f t="shared" si="176"/>
        <v>5.25</v>
      </c>
      <c r="LR74" s="881">
        <f t="shared" si="176"/>
        <v>5.25</v>
      </c>
      <c r="LS74" s="881">
        <f t="shared" si="176"/>
        <v>5.25</v>
      </c>
      <c r="LT74" s="881">
        <f t="shared" ref="LT74:OE74" si="177">LT73-MIN($G74,(LT73-$F74)/4)</f>
        <v>5.25</v>
      </c>
      <c r="LU74" s="881">
        <f t="shared" si="177"/>
        <v>5.25</v>
      </c>
      <c r="LV74" s="881">
        <f t="shared" si="177"/>
        <v>5.25</v>
      </c>
      <c r="LW74" s="881">
        <f t="shared" si="177"/>
        <v>5.25</v>
      </c>
      <c r="LX74" s="881">
        <f t="shared" si="177"/>
        <v>5.625</v>
      </c>
      <c r="LY74" s="881">
        <f t="shared" si="177"/>
        <v>5.625</v>
      </c>
      <c r="LZ74" s="881">
        <f t="shared" si="177"/>
        <v>5.625</v>
      </c>
      <c r="MA74" s="881">
        <f t="shared" si="177"/>
        <v>5.625</v>
      </c>
      <c r="MB74" s="881">
        <f t="shared" si="177"/>
        <v>6.75</v>
      </c>
      <c r="MC74" s="881">
        <f t="shared" si="177"/>
        <v>6.75</v>
      </c>
      <c r="MD74" s="881">
        <f t="shared" si="177"/>
        <v>4.5</v>
      </c>
      <c r="ME74" s="881">
        <f t="shared" si="177"/>
        <v>4.5</v>
      </c>
      <c r="MF74" s="881">
        <f t="shared" si="177"/>
        <v>4.5</v>
      </c>
      <c r="MG74" s="881">
        <f t="shared" si="177"/>
        <v>4.5</v>
      </c>
      <c r="MH74" s="881">
        <f t="shared" si="177"/>
        <v>4.5</v>
      </c>
      <c r="MI74" s="881">
        <f t="shared" si="177"/>
        <v>4.6875</v>
      </c>
      <c r="MJ74" s="881">
        <f t="shared" si="177"/>
        <v>4.6875</v>
      </c>
      <c r="MK74" s="881">
        <f t="shared" si="177"/>
        <v>4.6875</v>
      </c>
      <c r="ML74" s="881">
        <f t="shared" si="177"/>
        <v>4.6875</v>
      </c>
      <c r="MM74" s="881">
        <f t="shared" si="177"/>
        <v>4.6875</v>
      </c>
      <c r="MN74" s="881">
        <f t="shared" si="177"/>
        <v>6</v>
      </c>
      <c r="MO74" s="881">
        <f t="shared" si="177"/>
        <v>6</v>
      </c>
      <c r="MP74" s="881">
        <f t="shared" si="177"/>
        <v>6</v>
      </c>
      <c r="MQ74" s="881">
        <f t="shared" si="177"/>
        <v>6</v>
      </c>
      <c r="MR74" s="881">
        <f t="shared" si="177"/>
        <v>6</v>
      </c>
      <c r="MS74" s="881">
        <f t="shared" si="177"/>
        <v>6</v>
      </c>
      <c r="MT74" s="881">
        <f t="shared" si="177"/>
        <v>6</v>
      </c>
      <c r="MU74" s="881">
        <f t="shared" si="177"/>
        <v>6</v>
      </c>
      <c r="MV74" s="881">
        <f t="shared" si="177"/>
        <v>9.5</v>
      </c>
      <c r="MW74" s="881">
        <f t="shared" si="177"/>
        <v>9.5</v>
      </c>
      <c r="MX74" s="881">
        <f t="shared" si="177"/>
        <v>9.5</v>
      </c>
      <c r="MY74" s="881">
        <f t="shared" si="177"/>
        <v>9.5</v>
      </c>
      <c r="MZ74" s="881">
        <f t="shared" si="177"/>
        <v>6.75</v>
      </c>
      <c r="NA74" s="881">
        <f t="shared" si="177"/>
        <v>6.75</v>
      </c>
      <c r="NB74" s="881">
        <f t="shared" si="177"/>
        <v>6.75</v>
      </c>
      <c r="NC74" s="881">
        <f t="shared" si="177"/>
        <v>5.625</v>
      </c>
      <c r="ND74" s="881">
        <f t="shared" si="177"/>
        <v>5.625</v>
      </c>
      <c r="NE74" s="881">
        <f t="shared" si="177"/>
        <v>5.625</v>
      </c>
      <c r="NF74" s="881">
        <f t="shared" si="177"/>
        <v>5.625</v>
      </c>
      <c r="NG74" s="881">
        <f t="shared" si="177"/>
        <v>5.625</v>
      </c>
      <c r="NH74" s="881">
        <f t="shared" si="177"/>
        <v>5.25</v>
      </c>
      <c r="NI74" s="881">
        <f t="shared" si="177"/>
        <v>5.25</v>
      </c>
      <c r="NJ74" s="881">
        <f t="shared" si="177"/>
        <v>5.25</v>
      </c>
      <c r="NK74" s="881">
        <f t="shared" si="177"/>
        <v>5.25</v>
      </c>
      <c r="NL74" s="881">
        <f t="shared" si="177"/>
        <v>5.25</v>
      </c>
      <c r="NM74" s="881">
        <f t="shared" si="177"/>
        <v>5.25</v>
      </c>
      <c r="NN74" s="881">
        <f t="shared" si="177"/>
        <v>5.25</v>
      </c>
      <c r="NO74" s="881">
        <f t="shared" si="177"/>
        <v>5.25</v>
      </c>
      <c r="NP74" s="881">
        <f t="shared" si="177"/>
        <v>5.25</v>
      </c>
      <c r="NQ74" s="881">
        <f t="shared" si="177"/>
        <v>5.25</v>
      </c>
      <c r="NR74" s="881">
        <f t="shared" si="177"/>
        <v>5.25</v>
      </c>
      <c r="NS74" s="881">
        <f t="shared" si="177"/>
        <v>5.25</v>
      </c>
      <c r="NT74" s="881">
        <f t="shared" si="177"/>
        <v>5.25</v>
      </c>
      <c r="NU74" s="881">
        <f t="shared" si="177"/>
        <v>5.25</v>
      </c>
      <c r="NV74" s="881">
        <f t="shared" si="177"/>
        <v>5.25</v>
      </c>
      <c r="NW74" s="881">
        <f t="shared" si="177"/>
        <v>5.25</v>
      </c>
      <c r="NX74" s="881">
        <f t="shared" si="177"/>
        <v>5.625</v>
      </c>
      <c r="NY74" s="881">
        <f t="shared" si="177"/>
        <v>5.625</v>
      </c>
      <c r="NZ74" s="881">
        <f t="shared" si="177"/>
        <v>5.625</v>
      </c>
      <c r="OA74" s="881">
        <f t="shared" si="177"/>
        <v>5.625</v>
      </c>
      <c r="OB74" s="881">
        <f t="shared" si="177"/>
        <v>6.75</v>
      </c>
      <c r="OC74" s="881">
        <f t="shared" si="177"/>
        <v>6.75</v>
      </c>
      <c r="OD74" s="881">
        <f t="shared" si="177"/>
        <v>4.5</v>
      </c>
      <c r="OE74" s="881">
        <f t="shared" si="177"/>
        <v>4.5</v>
      </c>
      <c r="OF74" s="881">
        <f t="shared" ref="OF74:QQ74" si="178">OF73-MIN($G74,(OF73-$F74)/4)</f>
        <v>4.5</v>
      </c>
      <c r="OG74" s="881">
        <f t="shared" si="178"/>
        <v>4.5</v>
      </c>
      <c r="OH74" s="881">
        <f t="shared" si="178"/>
        <v>4.5</v>
      </c>
      <c r="OI74" s="881">
        <f t="shared" si="178"/>
        <v>4.6875</v>
      </c>
      <c r="OJ74" s="881">
        <f t="shared" si="178"/>
        <v>4.6875</v>
      </c>
      <c r="OK74" s="881">
        <f t="shared" si="178"/>
        <v>4.6875</v>
      </c>
      <c r="OL74" s="881">
        <f t="shared" si="178"/>
        <v>4.6875</v>
      </c>
      <c r="OM74" s="881">
        <f t="shared" si="178"/>
        <v>4.6875</v>
      </c>
      <c r="ON74" s="881">
        <f t="shared" si="178"/>
        <v>6</v>
      </c>
      <c r="OO74" s="881">
        <f t="shared" si="178"/>
        <v>6</v>
      </c>
      <c r="OP74" s="881">
        <f t="shared" si="178"/>
        <v>6</v>
      </c>
      <c r="OQ74" s="881">
        <f t="shared" si="178"/>
        <v>6</v>
      </c>
      <c r="OR74" s="881">
        <f t="shared" si="178"/>
        <v>6</v>
      </c>
      <c r="OS74" s="881">
        <f t="shared" si="178"/>
        <v>6</v>
      </c>
      <c r="OT74" s="881">
        <f t="shared" si="178"/>
        <v>6</v>
      </c>
      <c r="OU74" s="881">
        <f t="shared" si="178"/>
        <v>6</v>
      </c>
      <c r="OV74" s="881">
        <f t="shared" si="178"/>
        <v>9.5</v>
      </c>
      <c r="OW74" s="881">
        <f t="shared" si="178"/>
        <v>9.5</v>
      </c>
      <c r="OX74" s="881">
        <f t="shared" si="178"/>
        <v>9.5</v>
      </c>
      <c r="OY74" s="881">
        <f t="shared" si="178"/>
        <v>9.5</v>
      </c>
      <c r="OZ74" s="881">
        <f t="shared" si="178"/>
        <v>6.75</v>
      </c>
      <c r="PA74" s="881">
        <f t="shared" si="178"/>
        <v>6.75</v>
      </c>
      <c r="PB74" s="881">
        <f t="shared" si="178"/>
        <v>6.75</v>
      </c>
      <c r="PC74" s="881">
        <f t="shared" si="178"/>
        <v>5.625</v>
      </c>
      <c r="PD74" s="881">
        <f t="shared" si="178"/>
        <v>5.625</v>
      </c>
      <c r="PE74" s="881">
        <f t="shared" si="178"/>
        <v>5.625</v>
      </c>
      <c r="PF74" s="881">
        <f t="shared" si="178"/>
        <v>5.625</v>
      </c>
      <c r="PG74" s="881">
        <f t="shared" si="178"/>
        <v>5.625</v>
      </c>
      <c r="PH74" s="881">
        <f t="shared" si="178"/>
        <v>5.25</v>
      </c>
      <c r="PI74" s="881">
        <f t="shared" si="178"/>
        <v>5.25</v>
      </c>
      <c r="PJ74" s="881">
        <f t="shared" si="178"/>
        <v>5.25</v>
      </c>
      <c r="PK74" s="881">
        <f t="shared" si="178"/>
        <v>5.25</v>
      </c>
      <c r="PL74" s="881">
        <f t="shared" si="178"/>
        <v>5.25</v>
      </c>
      <c r="PM74" s="881">
        <f t="shared" si="178"/>
        <v>5.25</v>
      </c>
      <c r="PN74" s="881">
        <f t="shared" si="178"/>
        <v>5.25</v>
      </c>
      <c r="PO74" s="881">
        <f t="shared" si="178"/>
        <v>5.25</v>
      </c>
      <c r="PP74" s="881">
        <f t="shared" si="178"/>
        <v>5.25</v>
      </c>
      <c r="PQ74" s="881">
        <f t="shared" si="178"/>
        <v>5.25</v>
      </c>
      <c r="PR74" s="881">
        <f t="shared" si="178"/>
        <v>5.25</v>
      </c>
      <c r="PS74" s="881">
        <f t="shared" si="178"/>
        <v>5.25</v>
      </c>
      <c r="PT74" s="881">
        <f t="shared" si="178"/>
        <v>5.25</v>
      </c>
      <c r="PU74" s="881">
        <f t="shared" si="178"/>
        <v>5.25</v>
      </c>
      <c r="PV74" s="881">
        <f t="shared" si="178"/>
        <v>5.25</v>
      </c>
      <c r="PW74" s="881">
        <f t="shared" si="178"/>
        <v>5.25</v>
      </c>
      <c r="PX74" s="881">
        <f t="shared" si="178"/>
        <v>5.625</v>
      </c>
      <c r="PY74" s="881">
        <f t="shared" si="178"/>
        <v>5.625</v>
      </c>
      <c r="PZ74" s="881">
        <f t="shared" si="178"/>
        <v>5.625</v>
      </c>
      <c r="QA74" s="881">
        <f t="shared" si="178"/>
        <v>5.625</v>
      </c>
      <c r="QB74" s="881">
        <f t="shared" si="178"/>
        <v>6.75</v>
      </c>
      <c r="QC74" s="881">
        <f t="shared" si="178"/>
        <v>6.75</v>
      </c>
      <c r="QD74" s="881">
        <f t="shared" si="178"/>
        <v>4.5</v>
      </c>
      <c r="QE74" s="881">
        <f t="shared" si="178"/>
        <v>4.5</v>
      </c>
      <c r="QF74" s="881">
        <f t="shared" si="178"/>
        <v>4.5</v>
      </c>
      <c r="QG74" s="881">
        <f t="shared" si="178"/>
        <v>4.5</v>
      </c>
      <c r="QH74" s="881">
        <f t="shared" si="178"/>
        <v>4.5</v>
      </c>
      <c r="QI74" s="881">
        <f t="shared" si="178"/>
        <v>4.6875</v>
      </c>
      <c r="QJ74" s="881">
        <f t="shared" si="178"/>
        <v>4.6875</v>
      </c>
      <c r="QK74" s="881">
        <f t="shared" si="178"/>
        <v>4.6875</v>
      </c>
      <c r="QL74" s="881">
        <f t="shared" si="178"/>
        <v>4.6875</v>
      </c>
      <c r="QM74" s="881">
        <f t="shared" si="178"/>
        <v>4.6875</v>
      </c>
      <c r="QN74" s="881">
        <f t="shared" si="178"/>
        <v>6</v>
      </c>
      <c r="QO74" s="881">
        <f t="shared" si="178"/>
        <v>6</v>
      </c>
      <c r="QP74" s="881">
        <f t="shared" si="178"/>
        <v>6</v>
      </c>
      <c r="QQ74" s="881">
        <f t="shared" si="178"/>
        <v>6</v>
      </c>
      <c r="QR74" s="881">
        <f t="shared" ref="QR74:SJ74" si="179">QR73-MIN($G74,(QR73-$F74)/4)</f>
        <v>6</v>
      </c>
      <c r="QS74" s="881">
        <f t="shared" si="179"/>
        <v>6</v>
      </c>
      <c r="QT74" s="881">
        <f t="shared" si="179"/>
        <v>6</v>
      </c>
      <c r="QU74" s="881">
        <f t="shared" si="179"/>
        <v>6</v>
      </c>
      <c r="QV74" s="881">
        <f t="shared" si="179"/>
        <v>9.5</v>
      </c>
      <c r="QW74" s="881">
        <f t="shared" si="179"/>
        <v>9.5</v>
      </c>
      <c r="QX74" s="881">
        <f t="shared" si="179"/>
        <v>9.5</v>
      </c>
      <c r="QY74" s="881">
        <f t="shared" si="179"/>
        <v>9.5</v>
      </c>
      <c r="QZ74" s="881">
        <f t="shared" si="179"/>
        <v>6.75</v>
      </c>
      <c r="RA74" s="881">
        <f t="shared" si="179"/>
        <v>6.75</v>
      </c>
      <c r="RB74" s="881">
        <f t="shared" si="179"/>
        <v>6.75</v>
      </c>
      <c r="RC74" s="881">
        <f t="shared" si="179"/>
        <v>5.625</v>
      </c>
      <c r="RD74" s="881">
        <f t="shared" si="179"/>
        <v>5.625</v>
      </c>
      <c r="RE74" s="881">
        <f t="shared" si="179"/>
        <v>5.625</v>
      </c>
      <c r="RF74" s="881">
        <f t="shared" si="179"/>
        <v>5.625</v>
      </c>
      <c r="RG74" s="881">
        <f t="shared" si="179"/>
        <v>5.625</v>
      </c>
      <c r="RH74" s="881">
        <f t="shared" si="179"/>
        <v>5.25</v>
      </c>
      <c r="RI74" s="881">
        <f t="shared" si="179"/>
        <v>5.25</v>
      </c>
      <c r="RJ74" s="881">
        <f t="shared" si="179"/>
        <v>5.25</v>
      </c>
      <c r="RK74" s="881">
        <f t="shared" si="179"/>
        <v>5.25</v>
      </c>
      <c r="RL74" s="881">
        <f t="shared" si="179"/>
        <v>5.25</v>
      </c>
      <c r="RM74" s="881">
        <f t="shared" si="179"/>
        <v>5.25</v>
      </c>
      <c r="RN74" s="881">
        <f t="shared" si="179"/>
        <v>5.25</v>
      </c>
      <c r="RO74" s="881">
        <f t="shared" si="179"/>
        <v>5.25</v>
      </c>
      <c r="RP74" s="881">
        <f t="shared" si="179"/>
        <v>5.25</v>
      </c>
      <c r="RQ74" s="881">
        <f t="shared" si="179"/>
        <v>5.25</v>
      </c>
      <c r="RR74" s="881">
        <f t="shared" si="179"/>
        <v>5.25</v>
      </c>
      <c r="RS74" s="881">
        <f t="shared" si="179"/>
        <v>5.25</v>
      </c>
      <c r="RT74" s="881">
        <f t="shared" si="179"/>
        <v>5.25</v>
      </c>
      <c r="RU74" s="881">
        <f t="shared" si="179"/>
        <v>5.25</v>
      </c>
      <c r="RV74" s="881">
        <f t="shared" si="179"/>
        <v>5.25</v>
      </c>
      <c r="RW74" s="881">
        <f t="shared" si="179"/>
        <v>5.25</v>
      </c>
      <c r="RX74" s="881">
        <f t="shared" si="179"/>
        <v>5.625</v>
      </c>
      <c r="RY74" s="881">
        <f t="shared" si="179"/>
        <v>5.625</v>
      </c>
      <c r="RZ74" s="881">
        <f t="shared" si="179"/>
        <v>5.625</v>
      </c>
      <c r="SA74" s="881">
        <f t="shared" si="179"/>
        <v>5.625</v>
      </c>
      <c r="SB74" s="881">
        <f t="shared" si="179"/>
        <v>6.75</v>
      </c>
      <c r="SC74" s="881">
        <f t="shared" si="179"/>
        <v>6.75</v>
      </c>
      <c r="SD74" s="881">
        <f t="shared" si="179"/>
        <v>4.5</v>
      </c>
      <c r="SE74" s="881">
        <f t="shared" si="179"/>
        <v>4.5</v>
      </c>
      <c r="SF74" s="881">
        <f t="shared" si="179"/>
        <v>4.5</v>
      </c>
      <c r="SG74" s="881">
        <f t="shared" si="179"/>
        <v>4.5</v>
      </c>
      <c r="SH74" s="881">
        <f t="shared" si="179"/>
        <v>4.5</v>
      </c>
      <c r="SI74" s="881">
        <f t="shared" si="179"/>
        <v>4.6875</v>
      </c>
      <c r="SJ74" s="881">
        <f t="shared" si="179"/>
        <v>4.6875</v>
      </c>
      <c r="SK74" s="267">
        <f>SJ74</f>
        <v>4.6875</v>
      </c>
      <c r="SL74" s="254"/>
      <c r="SM74" s="242"/>
      <c r="SN74" s="242"/>
      <c r="SO74" s="242"/>
    </row>
    <row r="75" spans="1:509" outlineLevel="3" x14ac:dyDescent="0.35">
      <c r="A75" s="242"/>
      <c r="B75" s="251"/>
      <c r="C75" s="438">
        <f t="shared" si="33"/>
        <v>4</v>
      </c>
      <c r="D75" s="267"/>
      <c r="E75" s="316"/>
      <c r="F75" s="322">
        <f t="shared" si="171"/>
        <v>13</v>
      </c>
      <c r="G75" s="322">
        <f t="shared" si="50"/>
        <v>2.5</v>
      </c>
      <c r="H75" s="267"/>
      <c r="I75" s="455"/>
      <c r="J75" s="456" t="s">
        <v>174</v>
      </c>
      <c r="K75" s="457"/>
      <c r="L75" s="882">
        <f t="shared" ref="L75:BW75" si="180">L73+MIN($G75,($F75-L73)/4)</f>
        <v>8.5</v>
      </c>
      <c r="M75" s="882">
        <f t="shared" si="180"/>
        <v>8.5</v>
      </c>
      <c r="N75" s="882">
        <f t="shared" si="180"/>
        <v>8.5</v>
      </c>
      <c r="O75" s="882">
        <f t="shared" si="180"/>
        <v>8.5</v>
      </c>
      <c r="P75" s="882">
        <f t="shared" si="180"/>
        <v>8.5</v>
      </c>
      <c r="Q75" s="882">
        <f t="shared" si="180"/>
        <v>8.5</v>
      </c>
      <c r="R75" s="882">
        <f t="shared" si="180"/>
        <v>8.5</v>
      </c>
      <c r="S75" s="882">
        <f t="shared" si="180"/>
        <v>8.5</v>
      </c>
      <c r="T75" s="882">
        <f t="shared" si="180"/>
        <v>8.5</v>
      </c>
      <c r="U75" s="882">
        <f t="shared" si="180"/>
        <v>8.5</v>
      </c>
      <c r="V75" s="882">
        <f t="shared" si="180"/>
        <v>8.5</v>
      </c>
      <c r="W75" s="882">
        <f t="shared" si="180"/>
        <v>8.5</v>
      </c>
      <c r="X75" s="882">
        <f t="shared" si="180"/>
        <v>7.9375</v>
      </c>
      <c r="Y75" s="882">
        <f t="shared" si="180"/>
        <v>7.9375</v>
      </c>
      <c r="Z75" s="882">
        <f t="shared" si="180"/>
        <v>7.9375</v>
      </c>
      <c r="AA75" s="882">
        <f t="shared" si="180"/>
        <v>7.9375</v>
      </c>
      <c r="AB75" s="882">
        <f t="shared" si="180"/>
        <v>7.5625</v>
      </c>
      <c r="AC75" s="882">
        <f t="shared" si="180"/>
        <v>7.5625</v>
      </c>
      <c r="AD75" s="882">
        <f t="shared" si="180"/>
        <v>6.625</v>
      </c>
      <c r="AE75" s="882">
        <f t="shared" si="180"/>
        <v>6.625</v>
      </c>
      <c r="AF75" s="882">
        <f t="shared" si="180"/>
        <v>7</v>
      </c>
      <c r="AG75" s="882">
        <f t="shared" si="180"/>
        <v>7</v>
      </c>
      <c r="AH75" s="882">
        <f t="shared" si="180"/>
        <v>7</v>
      </c>
      <c r="AI75" s="882">
        <f t="shared" si="180"/>
        <v>7.0749999999999993</v>
      </c>
      <c r="AJ75" s="882">
        <f t="shared" si="180"/>
        <v>7.0749999999999993</v>
      </c>
      <c r="AK75" s="882">
        <f t="shared" si="180"/>
        <v>7.0749999999999993</v>
      </c>
      <c r="AL75" s="882">
        <f t="shared" si="180"/>
        <v>7.0749999999999993</v>
      </c>
      <c r="AM75" s="882">
        <f t="shared" si="180"/>
        <v>7.0749999999999993</v>
      </c>
      <c r="AN75" s="882">
        <f t="shared" si="180"/>
        <v>10</v>
      </c>
      <c r="AO75" s="882">
        <f t="shared" si="180"/>
        <v>10</v>
      </c>
      <c r="AP75" s="882">
        <f t="shared" si="180"/>
        <v>10</v>
      </c>
      <c r="AQ75" s="882">
        <f t="shared" si="180"/>
        <v>10</v>
      </c>
      <c r="AR75" s="882">
        <f t="shared" si="180"/>
        <v>10</v>
      </c>
      <c r="AS75" s="882">
        <f t="shared" si="180"/>
        <v>10</v>
      </c>
      <c r="AT75" s="882">
        <f t="shared" si="180"/>
        <v>10</v>
      </c>
      <c r="AU75" s="882">
        <f t="shared" si="180"/>
        <v>10</v>
      </c>
      <c r="AV75" s="882">
        <f t="shared" si="180"/>
        <v>11.5</v>
      </c>
      <c r="AW75" s="882">
        <f t="shared" si="180"/>
        <v>11.5</v>
      </c>
      <c r="AX75" s="882">
        <f t="shared" si="180"/>
        <v>11.5</v>
      </c>
      <c r="AY75" s="882">
        <f t="shared" si="180"/>
        <v>11.5</v>
      </c>
      <c r="AZ75" s="882">
        <f t="shared" si="180"/>
        <v>9.625</v>
      </c>
      <c r="BA75" s="882">
        <f t="shared" si="180"/>
        <v>9.625</v>
      </c>
      <c r="BB75" s="882">
        <f t="shared" si="180"/>
        <v>9.625</v>
      </c>
      <c r="BC75" s="882">
        <f t="shared" si="180"/>
        <v>9.4375</v>
      </c>
      <c r="BD75" s="882">
        <f t="shared" si="180"/>
        <v>9.25</v>
      </c>
      <c r="BE75" s="882">
        <f t="shared" si="180"/>
        <v>9.0625</v>
      </c>
      <c r="BF75" s="882">
        <f t="shared" si="180"/>
        <v>9.0625</v>
      </c>
      <c r="BG75" s="882">
        <f t="shared" si="180"/>
        <v>8.875</v>
      </c>
      <c r="BH75" s="882">
        <f t="shared" si="180"/>
        <v>8.875</v>
      </c>
      <c r="BI75" s="882">
        <f t="shared" si="180"/>
        <v>8.8000000000000007</v>
      </c>
      <c r="BJ75" s="882">
        <f t="shared" si="180"/>
        <v>8.7249999999999996</v>
      </c>
      <c r="BK75" s="882">
        <f t="shared" si="180"/>
        <v>8.65</v>
      </c>
      <c r="BL75" s="882">
        <f t="shared" si="180"/>
        <v>8.5749999999999993</v>
      </c>
      <c r="BM75" s="882">
        <f t="shared" si="180"/>
        <v>8.5</v>
      </c>
      <c r="BN75" s="882">
        <f t="shared" si="180"/>
        <v>8.5</v>
      </c>
      <c r="BO75" s="882">
        <f t="shared" si="180"/>
        <v>8.5</v>
      </c>
      <c r="BP75" s="882">
        <f t="shared" si="180"/>
        <v>8.5</v>
      </c>
      <c r="BQ75" s="882">
        <f t="shared" si="180"/>
        <v>8.5</v>
      </c>
      <c r="BR75" s="882">
        <f t="shared" si="180"/>
        <v>8.5</v>
      </c>
      <c r="BS75" s="882">
        <f t="shared" si="180"/>
        <v>8.4250000000000007</v>
      </c>
      <c r="BT75" s="882">
        <f t="shared" si="180"/>
        <v>8.35</v>
      </c>
      <c r="BU75" s="882">
        <f t="shared" si="180"/>
        <v>8.2750000000000004</v>
      </c>
      <c r="BV75" s="882">
        <f t="shared" si="180"/>
        <v>8.1999999999999993</v>
      </c>
      <c r="BW75" s="882">
        <f t="shared" si="180"/>
        <v>8.125</v>
      </c>
      <c r="BX75" s="882">
        <f t="shared" ref="BX75:EI75" si="181">BX73+MIN($G75,($F75-BX73)/4)</f>
        <v>8.125</v>
      </c>
      <c r="BY75" s="882">
        <f t="shared" si="181"/>
        <v>7.9375</v>
      </c>
      <c r="BZ75" s="882">
        <f t="shared" si="181"/>
        <v>7.9375</v>
      </c>
      <c r="CA75" s="882">
        <f t="shared" si="181"/>
        <v>7.75</v>
      </c>
      <c r="CB75" s="882">
        <f t="shared" si="181"/>
        <v>7.75</v>
      </c>
      <c r="CC75" s="882">
        <f t="shared" si="181"/>
        <v>7.5625</v>
      </c>
      <c r="CD75" s="882">
        <f t="shared" si="181"/>
        <v>7.375</v>
      </c>
      <c r="CE75" s="882">
        <f t="shared" si="181"/>
        <v>7.375</v>
      </c>
      <c r="CF75" s="882">
        <f t="shared" si="181"/>
        <v>7.1875</v>
      </c>
      <c r="CG75" s="882">
        <f t="shared" si="181"/>
        <v>7.1875</v>
      </c>
      <c r="CH75" s="882">
        <f t="shared" si="181"/>
        <v>7.1875</v>
      </c>
      <c r="CI75" s="882">
        <f t="shared" si="181"/>
        <v>7.0749999999999993</v>
      </c>
      <c r="CJ75" s="882">
        <f t="shared" si="181"/>
        <v>7.0749999999999993</v>
      </c>
      <c r="CK75" s="882">
        <f t="shared" si="181"/>
        <v>7.0749999999999993</v>
      </c>
      <c r="CL75" s="882">
        <f t="shared" si="181"/>
        <v>7.0749999999999993</v>
      </c>
      <c r="CM75" s="882">
        <f t="shared" si="181"/>
        <v>7.0749999999999993</v>
      </c>
      <c r="CN75" s="882">
        <f t="shared" si="181"/>
        <v>8.5</v>
      </c>
      <c r="CO75" s="882">
        <f t="shared" si="181"/>
        <v>8.5</v>
      </c>
      <c r="CP75" s="882">
        <f t="shared" si="181"/>
        <v>8.5</v>
      </c>
      <c r="CQ75" s="882">
        <f t="shared" si="181"/>
        <v>8.5</v>
      </c>
      <c r="CR75" s="882">
        <f t="shared" si="181"/>
        <v>8.5</v>
      </c>
      <c r="CS75" s="882">
        <f t="shared" si="181"/>
        <v>8.5</v>
      </c>
      <c r="CT75" s="882">
        <f t="shared" si="181"/>
        <v>8.5</v>
      </c>
      <c r="CU75" s="882">
        <f t="shared" si="181"/>
        <v>8.5</v>
      </c>
      <c r="CV75" s="882">
        <f t="shared" si="181"/>
        <v>11.5</v>
      </c>
      <c r="CW75" s="882">
        <f t="shared" si="181"/>
        <v>11.5</v>
      </c>
      <c r="CX75" s="882">
        <f t="shared" si="181"/>
        <v>11.5</v>
      </c>
      <c r="CY75" s="882">
        <f t="shared" si="181"/>
        <v>11.5</v>
      </c>
      <c r="CZ75" s="882">
        <f t="shared" si="181"/>
        <v>9.25</v>
      </c>
      <c r="DA75" s="882">
        <f t="shared" si="181"/>
        <v>9.25</v>
      </c>
      <c r="DB75" s="882">
        <f t="shared" si="181"/>
        <v>9.25</v>
      </c>
      <c r="DC75" s="882">
        <f t="shared" si="181"/>
        <v>8.125</v>
      </c>
      <c r="DD75" s="882">
        <f t="shared" si="181"/>
        <v>8.125</v>
      </c>
      <c r="DE75" s="882">
        <f t="shared" si="181"/>
        <v>8.125</v>
      </c>
      <c r="DF75" s="882">
        <f t="shared" si="181"/>
        <v>8.125</v>
      </c>
      <c r="DG75" s="882">
        <f t="shared" si="181"/>
        <v>8.125</v>
      </c>
      <c r="DH75" s="882">
        <f t="shared" si="181"/>
        <v>7.5625</v>
      </c>
      <c r="DI75" s="882">
        <f t="shared" si="181"/>
        <v>7.5625</v>
      </c>
      <c r="DJ75" s="882">
        <f t="shared" si="181"/>
        <v>7.5625</v>
      </c>
      <c r="DK75" s="882">
        <f t="shared" si="181"/>
        <v>7.5625</v>
      </c>
      <c r="DL75" s="882">
        <f t="shared" si="181"/>
        <v>7.5625</v>
      </c>
      <c r="DM75" s="882">
        <f t="shared" si="181"/>
        <v>7.5625</v>
      </c>
      <c r="DN75" s="882">
        <f t="shared" si="181"/>
        <v>7.5625</v>
      </c>
      <c r="DO75" s="882">
        <f t="shared" si="181"/>
        <v>7.5625</v>
      </c>
      <c r="DP75" s="882">
        <f t="shared" si="181"/>
        <v>7.5625</v>
      </c>
      <c r="DQ75" s="882">
        <f t="shared" si="181"/>
        <v>7.5625</v>
      </c>
      <c r="DR75" s="882">
        <f t="shared" si="181"/>
        <v>7.5625</v>
      </c>
      <c r="DS75" s="882">
        <f t="shared" si="181"/>
        <v>7.5625</v>
      </c>
      <c r="DT75" s="882">
        <f t="shared" si="181"/>
        <v>7.5625</v>
      </c>
      <c r="DU75" s="882">
        <f t="shared" si="181"/>
        <v>7.5625</v>
      </c>
      <c r="DV75" s="882">
        <f t="shared" si="181"/>
        <v>7.5625</v>
      </c>
      <c r="DW75" s="882">
        <f t="shared" si="181"/>
        <v>7.5625</v>
      </c>
      <c r="DX75" s="882">
        <f t="shared" si="181"/>
        <v>7.5625</v>
      </c>
      <c r="DY75" s="882">
        <f t="shared" si="181"/>
        <v>7.5625</v>
      </c>
      <c r="DZ75" s="882">
        <f t="shared" si="181"/>
        <v>7.5625</v>
      </c>
      <c r="EA75" s="882">
        <f t="shared" si="181"/>
        <v>7.5625</v>
      </c>
      <c r="EB75" s="882">
        <f t="shared" si="181"/>
        <v>7.5625</v>
      </c>
      <c r="EC75" s="882">
        <f t="shared" si="181"/>
        <v>9.25</v>
      </c>
      <c r="ED75" s="882">
        <f t="shared" si="181"/>
        <v>7</v>
      </c>
      <c r="EE75" s="882">
        <f t="shared" si="181"/>
        <v>7</v>
      </c>
      <c r="EF75" s="882">
        <f t="shared" si="181"/>
        <v>7</v>
      </c>
      <c r="EG75" s="882">
        <f t="shared" si="181"/>
        <v>7</v>
      </c>
      <c r="EH75" s="882">
        <f t="shared" si="181"/>
        <v>7</v>
      </c>
      <c r="EI75" s="882">
        <f t="shared" si="181"/>
        <v>7.1875</v>
      </c>
      <c r="EJ75" s="882">
        <f t="shared" ref="EJ75:GU75" si="182">EJ73+MIN($G75,($F75-EJ73)/4)</f>
        <v>7.1875</v>
      </c>
      <c r="EK75" s="882">
        <f t="shared" si="182"/>
        <v>7.1875</v>
      </c>
      <c r="EL75" s="882">
        <f t="shared" si="182"/>
        <v>7.1875</v>
      </c>
      <c r="EM75" s="882">
        <f t="shared" si="182"/>
        <v>7.1875</v>
      </c>
      <c r="EN75" s="882">
        <f t="shared" si="182"/>
        <v>8.5</v>
      </c>
      <c r="EO75" s="882">
        <f t="shared" si="182"/>
        <v>8.5</v>
      </c>
      <c r="EP75" s="882">
        <f t="shared" si="182"/>
        <v>8.5</v>
      </c>
      <c r="EQ75" s="882">
        <f t="shared" si="182"/>
        <v>8.5</v>
      </c>
      <c r="ER75" s="882">
        <f t="shared" si="182"/>
        <v>8.5</v>
      </c>
      <c r="ES75" s="882">
        <f t="shared" si="182"/>
        <v>8.5</v>
      </c>
      <c r="ET75" s="882">
        <f t="shared" si="182"/>
        <v>8.5</v>
      </c>
      <c r="EU75" s="882">
        <f t="shared" si="182"/>
        <v>8.5</v>
      </c>
      <c r="EV75" s="882">
        <f t="shared" si="182"/>
        <v>11.5</v>
      </c>
      <c r="EW75" s="882">
        <f t="shared" si="182"/>
        <v>11.5</v>
      </c>
      <c r="EX75" s="882">
        <f t="shared" si="182"/>
        <v>11.5</v>
      </c>
      <c r="EY75" s="882">
        <f t="shared" si="182"/>
        <v>11.5</v>
      </c>
      <c r="EZ75" s="882">
        <f t="shared" si="182"/>
        <v>9.25</v>
      </c>
      <c r="FA75" s="882">
        <f t="shared" si="182"/>
        <v>9.25</v>
      </c>
      <c r="FB75" s="882">
        <f t="shared" si="182"/>
        <v>9.25</v>
      </c>
      <c r="FC75" s="882">
        <f t="shared" si="182"/>
        <v>8.125</v>
      </c>
      <c r="FD75" s="882">
        <f t="shared" si="182"/>
        <v>8.125</v>
      </c>
      <c r="FE75" s="882">
        <f t="shared" si="182"/>
        <v>8.125</v>
      </c>
      <c r="FF75" s="882">
        <f t="shared" si="182"/>
        <v>8.125</v>
      </c>
      <c r="FG75" s="882">
        <f t="shared" si="182"/>
        <v>8.125</v>
      </c>
      <c r="FH75" s="882">
        <f t="shared" si="182"/>
        <v>7.75</v>
      </c>
      <c r="FI75" s="882">
        <f t="shared" si="182"/>
        <v>7.75</v>
      </c>
      <c r="FJ75" s="882">
        <f t="shared" si="182"/>
        <v>7.75</v>
      </c>
      <c r="FK75" s="882">
        <f t="shared" si="182"/>
        <v>7.75</v>
      </c>
      <c r="FL75" s="882">
        <f t="shared" si="182"/>
        <v>7.75</v>
      </c>
      <c r="FM75" s="882">
        <f t="shared" si="182"/>
        <v>7.75</v>
      </c>
      <c r="FN75" s="882">
        <f t="shared" si="182"/>
        <v>7.75</v>
      </c>
      <c r="FO75" s="882">
        <f t="shared" si="182"/>
        <v>7.75</v>
      </c>
      <c r="FP75" s="882">
        <f t="shared" si="182"/>
        <v>7.75</v>
      </c>
      <c r="FQ75" s="882">
        <f t="shared" si="182"/>
        <v>7.75</v>
      </c>
      <c r="FR75" s="882">
        <f t="shared" si="182"/>
        <v>7.75</v>
      </c>
      <c r="FS75" s="882">
        <f t="shared" si="182"/>
        <v>7.75</v>
      </c>
      <c r="FT75" s="882">
        <f t="shared" si="182"/>
        <v>7.75</v>
      </c>
      <c r="FU75" s="882">
        <f t="shared" si="182"/>
        <v>7.75</v>
      </c>
      <c r="FV75" s="882">
        <f t="shared" si="182"/>
        <v>7.75</v>
      </c>
      <c r="FW75" s="882">
        <f t="shared" si="182"/>
        <v>7.75</v>
      </c>
      <c r="FX75" s="882">
        <f t="shared" si="182"/>
        <v>8.125</v>
      </c>
      <c r="FY75" s="882">
        <f t="shared" si="182"/>
        <v>8.125</v>
      </c>
      <c r="FZ75" s="882">
        <f t="shared" si="182"/>
        <v>8.125</v>
      </c>
      <c r="GA75" s="882">
        <f t="shared" si="182"/>
        <v>8.125</v>
      </c>
      <c r="GB75" s="882">
        <f t="shared" si="182"/>
        <v>9.25</v>
      </c>
      <c r="GC75" s="882">
        <f t="shared" si="182"/>
        <v>9.25</v>
      </c>
      <c r="GD75" s="882">
        <f t="shared" si="182"/>
        <v>7</v>
      </c>
      <c r="GE75" s="882">
        <f t="shared" si="182"/>
        <v>7</v>
      </c>
      <c r="GF75" s="882">
        <f t="shared" si="182"/>
        <v>7</v>
      </c>
      <c r="GG75" s="882">
        <f t="shared" si="182"/>
        <v>7</v>
      </c>
      <c r="GH75" s="882">
        <f t="shared" si="182"/>
        <v>7</v>
      </c>
      <c r="GI75" s="882">
        <f t="shared" si="182"/>
        <v>7.1875</v>
      </c>
      <c r="GJ75" s="882">
        <f t="shared" si="182"/>
        <v>7.1875</v>
      </c>
      <c r="GK75" s="882">
        <f t="shared" si="182"/>
        <v>7.1875</v>
      </c>
      <c r="GL75" s="882">
        <f t="shared" si="182"/>
        <v>7.1875</v>
      </c>
      <c r="GM75" s="882">
        <f t="shared" si="182"/>
        <v>7.1875</v>
      </c>
      <c r="GN75" s="882">
        <f t="shared" si="182"/>
        <v>8.5</v>
      </c>
      <c r="GO75" s="882">
        <f t="shared" si="182"/>
        <v>8.5</v>
      </c>
      <c r="GP75" s="882">
        <f t="shared" si="182"/>
        <v>8.5</v>
      </c>
      <c r="GQ75" s="882">
        <f t="shared" si="182"/>
        <v>8.5</v>
      </c>
      <c r="GR75" s="882">
        <f t="shared" si="182"/>
        <v>8.5</v>
      </c>
      <c r="GS75" s="882">
        <f t="shared" si="182"/>
        <v>8.5</v>
      </c>
      <c r="GT75" s="882">
        <f t="shared" si="182"/>
        <v>8.5</v>
      </c>
      <c r="GU75" s="882">
        <f t="shared" si="182"/>
        <v>8.5</v>
      </c>
      <c r="GV75" s="882">
        <f t="shared" ref="GV75:JG75" si="183">GV73+MIN($G75,($F75-GV73)/4)</f>
        <v>11.5</v>
      </c>
      <c r="GW75" s="882">
        <f t="shared" si="183"/>
        <v>11.5</v>
      </c>
      <c r="GX75" s="882">
        <f t="shared" si="183"/>
        <v>11.5</v>
      </c>
      <c r="GY75" s="882">
        <f t="shared" si="183"/>
        <v>11.5</v>
      </c>
      <c r="GZ75" s="882">
        <f t="shared" si="183"/>
        <v>9.25</v>
      </c>
      <c r="HA75" s="882">
        <f t="shared" si="183"/>
        <v>9.25</v>
      </c>
      <c r="HB75" s="882">
        <f t="shared" si="183"/>
        <v>9.25</v>
      </c>
      <c r="HC75" s="882">
        <f t="shared" si="183"/>
        <v>8.125</v>
      </c>
      <c r="HD75" s="882">
        <f t="shared" si="183"/>
        <v>8.125</v>
      </c>
      <c r="HE75" s="882">
        <f t="shared" si="183"/>
        <v>8.125</v>
      </c>
      <c r="HF75" s="882">
        <f t="shared" si="183"/>
        <v>8.125</v>
      </c>
      <c r="HG75" s="882">
        <f t="shared" si="183"/>
        <v>8.125</v>
      </c>
      <c r="HH75" s="882">
        <f t="shared" si="183"/>
        <v>7.75</v>
      </c>
      <c r="HI75" s="882">
        <f t="shared" si="183"/>
        <v>7.75</v>
      </c>
      <c r="HJ75" s="882">
        <f t="shared" si="183"/>
        <v>7.75</v>
      </c>
      <c r="HK75" s="882">
        <f t="shared" si="183"/>
        <v>7.75</v>
      </c>
      <c r="HL75" s="882">
        <f t="shared" si="183"/>
        <v>7.75</v>
      </c>
      <c r="HM75" s="882">
        <f t="shared" si="183"/>
        <v>7.75</v>
      </c>
      <c r="HN75" s="882">
        <f t="shared" si="183"/>
        <v>7.75</v>
      </c>
      <c r="HO75" s="882">
        <f t="shared" si="183"/>
        <v>7.75</v>
      </c>
      <c r="HP75" s="882">
        <f t="shared" si="183"/>
        <v>7.75</v>
      </c>
      <c r="HQ75" s="882">
        <f t="shared" si="183"/>
        <v>7.75</v>
      </c>
      <c r="HR75" s="882">
        <f t="shared" si="183"/>
        <v>7.75</v>
      </c>
      <c r="HS75" s="882">
        <f t="shared" si="183"/>
        <v>7.75</v>
      </c>
      <c r="HT75" s="882">
        <f t="shared" si="183"/>
        <v>7.75</v>
      </c>
      <c r="HU75" s="882">
        <f t="shared" si="183"/>
        <v>7.75</v>
      </c>
      <c r="HV75" s="882">
        <f t="shared" si="183"/>
        <v>7.75</v>
      </c>
      <c r="HW75" s="882">
        <f t="shared" si="183"/>
        <v>7.75</v>
      </c>
      <c r="HX75" s="882">
        <f t="shared" si="183"/>
        <v>8.125</v>
      </c>
      <c r="HY75" s="882">
        <f t="shared" si="183"/>
        <v>8.125</v>
      </c>
      <c r="HZ75" s="882">
        <f t="shared" si="183"/>
        <v>8.125</v>
      </c>
      <c r="IA75" s="882">
        <f t="shared" si="183"/>
        <v>8.125</v>
      </c>
      <c r="IB75" s="882">
        <f t="shared" si="183"/>
        <v>9.25</v>
      </c>
      <c r="IC75" s="882">
        <f t="shared" si="183"/>
        <v>9.25</v>
      </c>
      <c r="ID75" s="882">
        <f t="shared" si="183"/>
        <v>7</v>
      </c>
      <c r="IE75" s="882">
        <f t="shared" si="183"/>
        <v>7</v>
      </c>
      <c r="IF75" s="882">
        <f t="shared" si="183"/>
        <v>7</v>
      </c>
      <c r="IG75" s="882">
        <f t="shared" si="183"/>
        <v>7</v>
      </c>
      <c r="IH75" s="882">
        <f t="shared" si="183"/>
        <v>7</v>
      </c>
      <c r="II75" s="882">
        <f t="shared" si="183"/>
        <v>7.1875</v>
      </c>
      <c r="IJ75" s="882">
        <f t="shared" si="183"/>
        <v>7.1875</v>
      </c>
      <c r="IK75" s="882">
        <f t="shared" si="183"/>
        <v>7.1875</v>
      </c>
      <c r="IL75" s="882">
        <f t="shared" si="183"/>
        <v>7.1875</v>
      </c>
      <c r="IM75" s="882">
        <f t="shared" si="183"/>
        <v>7.1875</v>
      </c>
      <c r="IN75" s="882">
        <f t="shared" si="183"/>
        <v>8.5</v>
      </c>
      <c r="IO75" s="882">
        <f t="shared" si="183"/>
        <v>8.5</v>
      </c>
      <c r="IP75" s="882">
        <f t="shared" si="183"/>
        <v>8.5</v>
      </c>
      <c r="IQ75" s="882">
        <f t="shared" si="183"/>
        <v>8.5</v>
      </c>
      <c r="IR75" s="882">
        <f t="shared" si="183"/>
        <v>8.5</v>
      </c>
      <c r="IS75" s="882">
        <f t="shared" si="183"/>
        <v>8.5</v>
      </c>
      <c r="IT75" s="882">
        <f t="shared" si="183"/>
        <v>8.5</v>
      </c>
      <c r="IU75" s="882">
        <f t="shared" si="183"/>
        <v>8.5</v>
      </c>
      <c r="IV75" s="882">
        <f t="shared" si="183"/>
        <v>11.5</v>
      </c>
      <c r="IW75" s="882">
        <f t="shared" si="183"/>
        <v>11.5</v>
      </c>
      <c r="IX75" s="882">
        <f t="shared" si="183"/>
        <v>11.5</v>
      </c>
      <c r="IY75" s="882">
        <f t="shared" si="183"/>
        <v>11.5</v>
      </c>
      <c r="IZ75" s="882">
        <f t="shared" si="183"/>
        <v>9.25</v>
      </c>
      <c r="JA75" s="882">
        <f t="shared" si="183"/>
        <v>9.25</v>
      </c>
      <c r="JB75" s="882">
        <f t="shared" si="183"/>
        <v>9.25</v>
      </c>
      <c r="JC75" s="882">
        <f t="shared" si="183"/>
        <v>8.125</v>
      </c>
      <c r="JD75" s="882">
        <f t="shared" si="183"/>
        <v>8.125</v>
      </c>
      <c r="JE75" s="882">
        <f t="shared" si="183"/>
        <v>8.125</v>
      </c>
      <c r="JF75" s="882">
        <f t="shared" si="183"/>
        <v>8.125</v>
      </c>
      <c r="JG75" s="882">
        <f t="shared" si="183"/>
        <v>8.125</v>
      </c>
      <c r="JH75" s="882">
        <f t="shared" ref="JH75:LS75" si="184">JH73+MIN($G75,($F75-JH73)/4)</f>
        <v>7.75</v>
      </c>
      <c r="JI75" s="882">
        <f t="shared" si="184"/>
        <v>7.75</v>
      </c>
      <c r="JJ75" s="882">
        <f t="shared" si="184"/>
        <v>7.75</v>
      </c>
      <c r="JK75" s="882">
        <f t="shared" si="184"/>
        <v>7.75</v>
      </c>
      <c r="JL75" s="882">
        <f t="shared" si="184"/>
        <v>7.75</v>
      </c>
      <c r="JM75" s="882">
        <f t="shared" si="184"/>
        <v>7.75</v>
      </c>
      <c r="JN75" s="882">
        <f t="shared" si="184"/>
        <v>7.75</v>
      </c>
      <c r="JO75" s="882">
        <f t="shared" si="184"/>
        <v>7.75</v>
      </c>
      <c r="JP75" s="882">
        <f t="shared" si="184"/>
        <v>7.75</v>
      </c>
      <c r="JQ75" s="882">
        <f t="shared" si="184"/>
        <v>7.75</v>
      </c>
      <c r="JR75" s="882">
        <f t="shared" si="184"/>
        <v>7.75</v>
      </c>
      <c r="JS75" s="882">
        <f t="shared" si="184"/>
        <v>7.75</v>
      </c>
      <c r="JT75" s="882">
        <f t="shared" si="184"/>
        <v>7.75</v>
      </c>
      <c r="JU75" s="882">
        <f t="shared" si="184"/>
        <v>7.75</v>
      </c>
      <c r="JV75" s="882">
        <f t="shared" si="184"/>
        <v>7.75</v>
      </c>
      <c r="JW75" s="882">
        <f t="shared" si="184"/>
        <v>7.75</v>
      </c>
      <c r="JX75" s="882">
        <f t="shared" si="184"/>
        <v>8.125</v>
      </c>
      <c r="JY75" s="882">
        <f t="shared" si="184"/>
        <v>8.125</v>
      </c>
      <c r="JZ75" s="882">
        <f t="shared" si="184"/>
        <v>8.125</v>
      </c>
      <c r="KA75" s="882">
        <f t="shared" si="184"/>
        <v>8.125</v>
      </c>
      <c r="KB75" s="882">
        <f t="shared" si="184"/>
        <v>9.25</v>
      </c>
      <c r="KC75" s="882">
        <f t="shared" si="184"/>
        <v>9.25</v>
      </c>
      <c r="KD75" s="882">
        <f t="shared" si="184"/>
        <v>7</v>
      </c>
      <c r="KE75" s="882">
        <f t="shared" si="184"/>
        <v>7</v>
      </c>
      <c r="KF75" s="882">
        <f t="shared" si="184"/>
        <v>7</v>
      </c>
      <c r="KG75" s="882">
        <f t="shared" si="184"/>
        <v>7</v>
      </c>
      <c r="KH75" s="882">
        <f t="shared" si="184"/>
        <v>7</v>
      </c>
      <c r="KI75" s="882">
        <f t="shared" si="184"/>
        <v>7.1875</v>
      </c>
      <c r="KJ75" s="882">
        <f t="shared" si="184"/>
        <v>7.1875</v>
      </c>
      <c r="KK75" s="882">
        <f t="shared" si="184"/>
        <v>7.1875</v>
      </c>
      <c r="KL75" s="882">
        <f t="shared" si="184"/>
        <v>7.1875</v>
      </c>
      <c r="KM75" s="882">
        <f t="shared" si="184"/>
        <v>7.1875</v>
      </c>
      <c r="KN75" s="882">
        <f t="shared" si="184"/>
        <v>8.5</v>
      </c>
      <c r="KO75" s="882">
        <f t="shared" si="184"/>
        <v>8.5</v>
      </c>
      <c r="KP75" s="882">
        <f t="shared" si="184"/>
        <v>8.5</v>
      </c>
      <c r="KQ75" s="882">
        <f t="shared" si="184"/>
        <v>8.5</v>
      </c>
      <c r="KR75" s="882">
        <f t="shared" si="184"/>
        <v>8.5</v>
      </c>
      <c r="KS75" s="882">
        <f t="shared" si="184"/>
        <v>8.5</v>
      </c>
      <c r="KT75" s="882">
        <f t="shared" si="184"/>
        <v>8.5</v>
      </c>
      <c r="KU75" s="882">
        <f t="shared" si="184"/>
        <v>8.5</v>
      </c>
      <c r="KV75" s="882">
        <f t="shared" si="184"/>
        <v>11.5</v>
      </c>
      <c r="KW75" s="882">
        <f t="shared" si="184"/>
        <v>11.5</v>
      </c>
      <c r="KX75" s="882">
        <f t="shared" si="184"/>
        <v>11.5</v>
      </c>
      <c r="KY75" s="882">
        <f t="shared" si="184"/>
        <v>11.5</v>
      </c>
      <c r="KZ75" s="882">
        <f t="shared" si="184"/>
        <v>9.25</v>
      </c>
      <c r="LA75" s="882">
        <f t="shared" si="184"/>
        <v>9.25</v>
      </c>
      <c r="LB75" s="882">
        <f t="shared" si="184"/>
        <v>9.25</v>
      </c>
      <c r="LC75" s="882">
        <f t="shared" si="184"/>
        <v>8.125</v>
      </c>
      <c r="LD75" s="882">
        <f t="shared" si="184"/>
        <v>8.125</v>
      </c>
      <c r="LE75" s="882">
        <f t="shared" si="184"/>
        <v>8.125</v>
      </c>
      <c r="LF75" s="882">
        <f t="shared" si="184"/>
        <v>8.125</v>
      </c>
      <c r="LG75" s="882">
        <f t="shared" si="184"/>
        <v>8.125</v>
      </c>
      <c r="LH75" s="882">
        <f t="shared" si="184"/>
        <v>7.75</v>
      </c>
      <c r="LI75" s="882">
        <f t="shared" si="184"/>
        <v>7.75</v>
      </c>
      <c r="LJ75" s="882">
        <f t="shared" si="184"/>
        <v>7.75</v>
      </c>
      <c r="LK75" s="882">
        <f t="shared" si="184"/>
        <v>7.75</v>
      </c>
      <c r="LL75" s="882">
        <f t="shared" si="184"/>
        <v>7.75</v>
      </c>
      <c r="LM75" s="882">
        <f t="shared" si="184"/>
        <v>7.75</v>
      </c>
      <c r="LN75" s="882">
        <f t="shared" si="184"/>
        <v>7.75</v>
      </c>
      <c r="LO75" s="882">
        <f t="shared" si="184"/>
        <v>7.75</v>
      </c>
      <c r="LP75" s="882">
        <f t="shared" si="184"/>
        <v>7.75</v>
      </c>
      <c r="LQ75" s="882">
        <f t="shared" si="184"/>
        <v>7.75</v>
      </c>
      <c r="LR75" s="882">
        <f t="shared" si="184"/>
        <v>7.75</v>
      </c>
      <c r="LS75" s="882">
        <f t="shared" si="184"/>
        <v>7.75</v>
      </c>
      <c r="LT75" s="882">
        <f t="shared" ref="LT75:OE75" si="185">LT73+MIN($G75,($F75-LT73)/4)</f>
        <v>7.75</v>
      </c>
      <c r="LU75" s="882">
        <f t="shared" si="185"/>
        <v>7.75</v>
      </c>
      <c r="LV75" s="882">
        <f t="shared" si="185"/>
        <v>7.75</v>
      </c>
      <c r="LW75" s="882">
        <f t="shared" si="185"/>
        <v>7.75</v>
      </c>
      <c r="LX75" s="882">
        <f t="shared" si="185"/>
        <v>8.125</v>
      </c>
      <c r="LY75" s="882">
        <f t="shared" si="185"/>
        <v>8.125</v>
      </c>
      <c r="LZ75" s="882">
        <f t="shared" si="185"/>
        <v>8.125</v>
      </c>
      <c r="MA75" s="882">
        <f t="shared" si="185"/>
        <v>8.125</v>
      </c>
      <c r="MB75" s="882">
        <f t="shared" si="185"/>
        <v>9.25</v>
      </c>
      <c r="MC75" s="882">
        <f t="shared" si="185"/>
        <v>9.25</v>
      </c>
      <c r="MD75" s="882">
        <f t="shared" si="185"/>
        <v>7</v>
      </c>
      <c r="ME75" s="882">
        <f t="shared" si="185"/>
        <v>7</v>
      </c>
      <c r="MF75" s="882">
        <f t="shared" si="185"/>
        <v>7</v>
      </c>
      <c r="MG75" s="882">
        <f t="shared" si="185"/>
        <v>7</v>
      </c>
      <c r="MH75" s="882">
        <f t="shared" si="185"/>
        <v>7</v>
      </c>
      <c r="MI75" s="882">
        <f t="shared" si="185"/>
        <v>7.1875</v>
      </c>
      <c r="MJ75" s="882">
        <f t="shared" si="185"/>
        <v>7.1875</v>
      </c>
      <c r="MK75" s="882">
        <f t="shared" si="185"/>
        <v>7.1875</v>
      </c>
      <c r="ML75" s="882">
        <f t="shared" si="185"/>
        <v>7.1875</v>
      </c>
      <c r="MM75" s="882">
        <f t="shared" si="185"/>
        <v>7.1875</v>
      </c>
      <c r="MN75" s="882">
        <f t="shared" si="185"/>
        <v>8.5</v>
      </c>
      <c r="MO75" s="882">
        <f t="shared" si="185"/>
        <v>8.5</v>
      </c>
      <c r="MP75" s="882">
        <f t="shared" si="185"/>
        <v>8.5</v>
      </c>
      <c r="MQ75" s="882">
        <f t="shared" si="185"/>
        <v>8.5</v>
      </c>
      <c r="MR75" s="882">
        <f t="shared" si="185"/>
        <v>8.5</v>
      </c>
      <c r="MS75" s="882">
        <f t="shared" si="185"/>
        <v>8.5</v>
      </c>
      <c r="MT75" s="882">
        <f t="shared" si="185"/>
        <v>8.5</v>
      </c>
      <c r="MU75" s="882">
        <f t="shared" si="185"/>
        <v>8.5</v>
      </c>
      <c r="MV75" s="882">
        <f t="shared" si="185"/>
        <v>11.5</v>
      </c>
      <c r="MW75" s="882">
        <f t="shared" si="185"/>
        <v>11.5</v>
      </c>
      <c r="MX75" s="882">
        <f t="shared" si="185"/>
        <v>11.5</v>
      </c>
      <c r="MY75" s="882">
        <f t="shared" si="185"/>
        <v>11.5</v>
      </c>
      <c r="MZ75" s="882">
        <f t="shared" si="185"/>
        <v>9.25</v>
      </c>
      <c r="NA75" s="882">
        <f t="shared" si="185"/>
        <v>9.25</v>
      </c>
      <c r="NB75" s="882">
        <f t="shared" si="185"/>
        <v>9.25</v>
      </c>
      <c r="NC75" s="882">
        <f t="shared" si="185"/>
        <v>8.125</v>
      </c>
      <c r="ND75" s="882">
        <f t="shared" si="185"/>
        <v>8.125</v>
      </c>
      <c r="NE75" s="882">
        <f t="shared" si="185"/>
        <v>8.125</v>
      </c>
      <c r="NF75" s="882">
        <f t="shared" si="185"/>
        <v>8.125</v>
      </c>
      <c r="NG75" s="882">
        <f t="shared" si="185"/>
        <v>8.125</v>
      </c>
      <c r="NH75" s="882">
        <f t="shared" si="185"/>
        <v>7.75</v>
      </c>
      <c r="NI75" s="882">
        <f t="shared" si="185"/>
        <v>7.75</v>
      </c>
      <c r="NJ75" s="882">
        <f t="shared" si="185"/>
        <v>7.75</v>
      </c>
      <c r="NK75" s="882">
        <f t="shared" si="185"/>
        <v>7.75</v>
      </c>
      <c r="NL75" s="882">
        <f t="shared" si="185"/>
        <v>7.75</v>
      </c>
      <c r="NM75" s="882">
        <f t="shared" si="185"/>
        <v>7.75</v>
      </c>
      <c r="NN75" s="882">
        <f t="shared" si="185"/>
        <v>7.75</v>
      </c>
      <c r="NO75" s="882">
        <f t="shared" si="185"/>
        <v>7.75</v>
      </c>
      <c r="NP75" s="882">
        <f t="shared" si="185"/>
        <v>7.75</v>
      </c>
      <c r="NQ75" s="882">
        <f t="shared" si="185"/>
        <v>7.75</v>
      </c>
      <c r="NR75" s="882">
        <f t="shared" si="185"/>
        <v>7.75</v>
      </c>
      <c r="NS75" s="882">
        <f t="shared" si="185"/>
        <v>7.75</v>
      </c>
      <c r="NT75" s="882">
        <f t="shared" si="185"/>
        <v>7.75</v>
      </c>
      <c r="NU75" s="882">
        <f t="shared" si="185"/>
        <v>7.75</v>
      </c>
      <c r="NV75" s="882">
        <f t="shared" si="185"/>
        <v>7.75</v>
      </c>
      <c r="NW75" s="882">
        <f t="shared" si="185"/>
        <v>7.75</v>
      </c>
      <c r="NX75" s="882">
        <f t="shared" si="185"/>
        <v>8.125</v>
      </c>
      <c r="NY75" s="882">
        <f t="shared" si="185"/>
        <v>8.125</v>
      </c>
      <c r="NZ75" s="882">
        <f t="shared" si="185"/>
        <v>8.125</v>
      </c>
      <c r="OA75" s="882">
        <f t="shared" si="185"/>
        <v>8.125</v>
      </c>
      <c r="OB75" s="882">
        <f t="shared" si="185"/>
        <v>9.25</v>
      </c>
      <c r="OC75" s="882">
        <f t="shared" si="185"/>
        <v>9.25</v>
      </c>
      <c r="OD75" s="882">
        <f t="shared" si="185"/>
        <v>7</v>
      </c>
      <c r="OE75" s="882">
        <f t="shared" si="185"/>
        <v>7</v>
      </c>
      <c r="OF75" s="882">
        <f t="shared" ref="OF75:QQ75" si="186">OF73+MIN($G75,($F75-OF73)/4)</f>
        <v>7</v>
      </c>
      <c r="OG75" s="882">
        <f t="shared" si="186"/>
        <v>7</v>
      </c>
      <c r="OH75" s="882">
        <f t="shared" si="186"/>
        <v>7</v>
      </c>
      <c r="OI75" s="882">
        <f t="shared" si="186"/>
        <v>7.1875</v>
      </c>
      <c r="OJ75" s="882">
        <f t="shared" si="186"/>
        <v>7.1875</v>
      </c>
      <c r="OK75" s="882">
        <f t="shared" si="186"/>
        <v>7.1875</v>
      </c>
      <c r="OL75" s="882">
        <f t="shared" si="186"/>
        <v>7.1875</v>
      </c>
      <c r="OM75" s="882">
        <f t="shared" si="186"/>
        <v>7.1875</v>
      </c>
      <c r="ON75" s="882">
        <f t="shared" si="186"/>
        <v>8.5</v>
      </c>
      <c r="OO75" s="882">
        <f t="shared" si="186"/>
        <v>8.5</v>
      </c>
      <c r="OP75" s="882">
        <f t="shared" si="186"/>
        <v>8.5</v>
      </c>
      <c r="OQ75" s="882">
        <f t="shared" si="186"/>
        <v>8.5</v>
      </c>
      <c r="OR75" s="882">
        <f t="shared" si="186"/>
        <v>8.5</v>
      </c>
      <c r="OS75" s="882">
        <f t="shared" si="186"/>
        <v>8.5</v>
      </c>
      <c r="OT75" s="882">
        <f t="shared" si="186"/>
        <v>8.5</v>
      </c>
      <c r="OU75" s="882">
        <f t="shared" si="186"/>
        <v>8.5</v>
      </c>
      <c r="OV75" s="882">
        <f t="shared" si="186"/>
        <v>11.5</v>
      </c>
      <c r="OW75" s="882">
        <f t="shared" si="186"/>
        <v>11.5</v>
      </c>
      <c r="OX75" s="882">
        <f t="shared" si="186"/>
        <v>11.5</v>
      </c>
      <c r="OY75" s="882">
        <f t="shared" si="186"/>
        <v>11.5</v>
      </c>
      <c r="OZ75" s="882">
        <f t="shared" si="186"/>
        <v>9.25</v>
      </c>
      <c r="PA75" s="882">
        <f t="shared" si="186"/>
        <v>9.25</v>
      </c>
      <c r="PB75" s="882">
        <f t="shared" si="186"/>
        <v>9.25</v>
      </c>
      <c r="PC75" s="882">
        <f t="shared" si="186"/>
        <v>8.125</v>
      </c>
      <c r="PD75" s="882">
        <f t="shared" si="186"/>
        <v>8.125</v>
      </c>
      <c r="PE75" s="882">
        <f t="shared" si="186"/>
        <v>8.125</v>
      </c>
      <c r="PF75" s="882">
        <f t="shared" si="186"/>
        <v>8.125</v>
      </c>
      <c r="PG75" s="882">
        <f t="shared" si="186"/>
        <v>8.125</v>
      </c>
      <c r="PH75" s="882">
        <f t="shared" si="186"/>
        <v>7.75</v>
      </c>
      <c r="PI75" s="882">
        <f t="shared" si="186"/>
        <v>7.75</v>
      </c>
      <c r="PJ75" s="882">
        <f t="shared" si="186"/>
        <v>7.75</v>
      </c>
      <c r="PK75" s="882">
        <f t="shared" si="186"/>
        <v>7.75</v>
      </c>
      <c r="PL75" s="882">
        <f t="shared" si="186"/>
        <v>7.75</v>
      </c>
      <c r="PM75" s="882">
        <f t="shared" si="186"/>
        <v>7.75</v>
      </c>
      <c r="PN75" s="882">
        <f t="shared" si="186"/>
        <v>7.75</v>
      </c>
      <c r="PO75" s="882">
        <f t="shared" si="186"/>
        <v>7.75</v>
      </c>
      <c r="PP75" s="882">
        <f t="shared" si="186"/>
        <v>7.75</v>
      </c>
      <c r="PQ75" s="882">
        <f t="shared" si="186"/>
        <v>7.75</v>
      </c>
      <c r="PR75" s="882">
        <f t="shared" si="186"/>
        <v>7.75</v>
      </c>
      <c r="PS75" s="882">
        <f t="shared" si="186"/>
        <v>7.75</v>
      </c>
      <c r="PT75" s="882">
        <f t="shared" si="186"/>
        <v>7.75</v>
      </c>
      <c r="PU75" s="882">
        <f t="shared" si="186"/>
        <v>7.75</v>
      </c>
      <c r="PV75" s="882">
        <f t="shared" si="186"/>
        <v>7.75</v>
      </c>
      <c r="PW75" s="882">
        <f t="shared" si="186"/>
        <v>7.75</v>
      </c>
      <c r="PX75" s="882">
        <f t="shared" si="186"/>
        <v>8.125</v>
      </c>
      <c r="PY75" s="882">
        <f t="shared" si="186"/>
        <v>8.125</v>
      </c>
      <c r="PZ75" s="882">
        <f t="shared" si="186"/>
        <v>8.125</v>
      </c>
      <c r="QA75" s="882">
        <f t="shared" si="186"/>
        <v>8.125</v>
      </c>
      <c r="QB75" s="882">
        <f t="shared" si="186"/>
        <v>9.25</v>
      </c>
      <c r="QC75" s="882">
        <f t="shared" si="186"/>
        <v>9.25</v>
      </c>
      <c r="QD75" s="882">
        <f t="shared" si="186"/>
        <v>7</v>
      </c>
      <c r="QE75" s="882">
        <f t="shared" si="186"/>
        <v>7</v>
      </c>
      <c r="QF75" s="882">
        <f t="shared" si="186"/>
        <v>7</v>
      </c>
      <c r="QG75" s="882">
        <f t="shared" si="186"/>
        <v>7</v>
      </c>
      <c r="QH75" s="882">
        <f t="shared" si="186"/>
        <v>7</v>
      </c>
      <c r="QI75" s="882">
        <f t="shared" si="186"/>
        <v>7.1875</v>
      </c>
      <c r="QJ75" s="882">
        <f t="shared" si="186"/>
        <v>7.1875</v>
      </c>
      <c r="QK75" s="882">
        <f t="shared" si="186"/>
        <v>7.1875</v>
      </c>
      <c r="QL75" s="882">
        <f t="shared" si="186"/>
        <v>7.1875</v>
      </c>
      <c r="QM75" s="882">
        <f t="shared" si="186"/>
        <v>7.1875</v>
      </c>
      <c r="QN75" s="882">
        <f t="shared" si="186"/>
        <v>8.5</v>
      </c>
      <c r="QO75" s="882">
        <f t="shared" si="186"/>
        <v>8.5</v>
      </c>
      <c r="QP75" s="882">
        <f t="shared" si="186"/>
        <v>8.5</v>
      </c>
      <c r="QQ75" s="882">
        <f t="shared" si="186"/>
        <v>8.5</v>
      </c>
      <c r="QR75" s="882">
        <f t="shared" ref="QR75:SJ75" si="187">QR73+MIN($G75,($F75-QR73)/4)</f>
        <v>8.5</v>
      </c>
      <c r="QS75" s="882">
        <f t="shared" si="187"/>
        <v>8.5</v>
      </c>
      <c r="QT75" s="882">
        <f t="shared" si="187"/>
        <v>8.5</v>
      </c>
      <c r="QU75" s="882">
        <f t="shared" si="187"/>
        <v>8.5</v>
      </c>
      <c r="QV75" s="882">
        <f t="shared" si="187"/>
        <v>11.5</v>
      </c>
      <c r="QW75" s="882">
        <f t="shared" si="187"/>
        <v>11.5</v>
      </c>
      <c r="QX75" s="882">
        <f t="shared" si="187"/>
        <v>11.5</v>
      </c>
      <c r="QY75" s="882">
        <f t="shared" si="187"/>
        <v>11.5</v>
      </c>
      <c r="QZ75" s="882">
        <f t="shared" si="187"/>
        <v>9.25</v>
      </c>
      <c r="RA75" s="882">
        <f t="shared" si="187"/>
        <v>9.25</v>
      </c>
      <c r="RB75" s="882">
        <f t="shared" si="187"/>
        <v>9.25</v>
      </c>
      <c r="RC75" s="882">
        <f t="shared" si="187"/>
        <v>8.125</v>
      </c>
      <c r="RD75" s="882">
        <f t="shared" si="187"/>
        <v>8.125</v>
      </c>
      <c r="RE75" s="882">
        <f t="shared" si="187"/>
        <v>8.125</v>
      </c>
      <c r="RF75" s="882">
        <f t="shared" si="187"/>
        <v>8.125</v>
      </c>
      <c r="RG75" s="882">
        <f t="shared" si="187"/>
        <v>8.125</v>
      </c>
      <c r="RH75" s="882">
        <f t="shared" si="187"/>
        <v>7.75</v>
      </c>
      <c r="RI75" s="882">
        <f t="shared" si="187"/>
        <v>7.75</v>
      </c>
      <c r="RJ75" s="882">
        <f t="shared" si="187"/>
        <v>7.75</v>
      </c>
      <c r="RK75" s="882">
        <f t="shared" si="187"/>
        <v>7.75</v>
      </c>
      <c r="RL75" s="882">
        <f t="shared" si="187"/>
        <v>7.75</v>
      </c>
      <c r="RM75" s="882">
        <f t="shared" si="187"/>
        <v>7.75</v>
      </c>
      <c r="RN75" s="882">
        <f t="shared" si="187"/>
        <v>7.75</v>
      </c>
      <c r="RO75" s="882">
        <f t="shared" si="187"/>
        <v>7.75</v>
      </c>
      <c r="RP75" s="882">
        <f t="shared" si="187"/>
        <v>7.75</v>
      </c>
      <c r="RQ75" s="882">
        <f t="shared" si="187"/>
        <v>7.75</v>
      </c>
      <c r="RR75" s="882">
        <f t="shared" si="187"/>
        <v>7.75</v>
      </c>
      <c r="RS75" s="882">
        <f t="shared" si="187"/>
        <v>7.75</v>
      </c>
      <c r="RT75" s="882">
        <f t="shared" si="187"/>
        <v>7.75</v>
      </c>
      <c r="RU75" s="882">
        <f t="shared" si="187"/>
        <v>7.75</v>
      </c>
      <c r="RV75" s="882">
        <f t="shared" si="187"/>
        <v>7.75</v>
      </c>
      <c r="RW75" s="882">
        <f t="shared" si="187"/>
        <v>7.75</v>
      </c>
      <c r="RX75" s="882">
        <f t="shared" si="187"/>
        <v>8.125</v>
      </c>
      <c r="RY75" s="882">
        <f t="shared" si="187"/>
        <v>8.125</v>
      </c>
      <c r="RZ75" s="882">
        <f t="shared" si="187"/>
        <v>8.125</v>
      </c>
      <c r="SA75" s="882">
        <f t="shared" si="187"/>
        <v>8.125</v>
      </c>
      <c r="SB75" s="882">
        <f t="shared" si="187"/>
        <v>9.25</v>
      </c>
      <c r="SC75" s="882">
        <f t="shared" si="187"/>
        <v>9.25</v>
      </c>
      <c r="SD75" s="882">
        <f t="shared" si="187"/>
        <v>7</v>
      </c>
      <c r="SE75" s="882">
        <f t="shared" si="187"/>
        <v>7</v>
      </c>
      <c r="SF75" s="882">
        <f t="shared" si="187"/>
        <v>7</v>
      </c>
      <c r="SG75" s="882">
        <f t="shared" si="187"/>
        <v>7</v>
      </c>
      <c r="SH75" s="882">
        <f t="shared" si="187"/>
        <v>7</v>
      </c>
      <c r="SI75" s="882">
        <f t="shared" si="187"/>
        <v>7.1875</v>
      </c>
      <c r="SJ75" s="882">
        <f t="shared" si="187"/>
        <v>7.1875</v>
      </c>
      <c r="SK75" s="267">
        <f>SJ75</f>
        <v>7.1875</v>
      </c>
      <c r="SL75" s="254"/>
      <c r="SM75" s="242"/>
      <c r="SN75" s="242"/>
      <c r="SO75" s="242"/>
    </row>
    <row r="76" spans="1:509" outlineLevel="2" x14ac:dyDescent="0.35">
      <c r="A76" s="242"/>
      <c r="B76" s="251"/>
      <c r="C76" s="438">
        <f>INT($C$29)+2</f>
        <v>3</v>
      </c>
      <c r="D76" s="267"/>
      <c r="E76" s="316">
        <f>E73+1</f>
        <v>9</v>
      </c>
      <c r="F76" s="322"/>
      <c r="G76" s="322"/>
      <c r="H76" s="267"/>
      <c r="I76" s="272" t="s">
        <v>825</v>
      </c>
      <c r="J76" s="288" t="s">
        <v>686</v>
      </c>
      <c r="K76" s="288"/>
      <c r="L76" s="515">
        <v>5.25</v>
      </c>
      <c r="M76" s="516">
        <v>5.25</v>
      </c>
      <c r="N76" s="516">
        <v>5.25</v>
      </c>
      <c r="O76" s="516">
        <v>5.25</v>
      </c>
      <c r="P76" s="516">
        <v>5.25</v>
      </c>
      <c r="Q76" s="516">
        <v>5.25</v>
      </c>
      <c r="R76" s="516">
        <v>5.25</v>
      </c>
      <c r="S76" s="516">
        <v>5.25</v>
      </c>
      <c r="T76" s="516">
        <v>5.25</v>
      </c>
      <c r="U76" s="516">
        <v>5.25</v>
      </c>
      <c r="V76" s="516">
        <v>5.25</v>
      </c>
      <c r="W76" s="516">
        <v>5.25</v>
      </c>
      <c r="X76" s="516">
        <v>5</v>
      </c>
      <c r="Y76" s="516">
        <v>5</v>
      </c>
      <c r="Z76" s="516">
        <v>5</v>
      </c>
      <c r="AA76" s="516">
        <v>5</v>
      </c>
      <c r="AB76" s="516">
        <v>4.75</v>
      </c>
      <c r="AC76" s="516">
        <v>4.75</v>
      </c>
      <c r="AD76" s="516">
        <v>4.5</v>
      </c>
      <c r="AE76" s="516">
        <v>4.5</v>
      </c>
      <c r="AF76" s="516">
        <v>5</v>
      </c>
      <c r="AG76" s="516">
        <v>5</v>
      </c>
      <c r="AH76" s="516">
        <v>5</v>
      </c>
      <c r="AI76" s="516">
        <v>5.0999999999999996</v>
      </c>
      <c r="AJ76" s="516">
        <v>5.0999999999999996</v>
      </c>
      <c r="AK76" s="516">
        <v>5.0999999999999996</v>
      </c>
      <c r="AL76" s="516">
        <v>5.0999999999999996</v>
      </c>
      <c r="AM76" s="516">
        <v>5.0999999999999996</v>
      </c>
      <c r="AN76" s="516">
        <v>7</v>
      </c>
      <c r="AO76" s="516">
        <v>7</v>
      </c>
      <c r="AP76" s="516">
        <v>7</v>
      </c>
      <c r="AQ76" s="516">
        <v>7</v>
      </c>
      <c r="AR76" s="516">
        <v>7</v>
      </c>
      <c r="AS76" s="516">
        <v>7</v>
      </c>
      <c r="AT76" s="516">
        <v>7</v>
      </c>
      <c r="AU76" s="516">
        <v>7</v>
      </c>
      <c r="AV76" s="516">
        <v>11</v>
      </c>
      <c r="AW76" s="516">
        <v>11</v>
      </c>
      <c r="AX76" s="516">
        <v>11</v>
      </c>
      <c r="AY76" s="516">
        <v>11</v>
      </c>
      <c r="AZ76" s="516">
        <v>8</v>
      </c>
      <c r="BA76" s="516">
        <v>8</v>
      </c>
      <c r="BB76" s="516">
        <v>8</v>
      </c>
      <c r="BC76" s="516">
        <v>5.5</v>
      </c>
      <c r="BD76" s="516">
        <v>5.5</v>
      </c>
      <c r="BE76" s="516">
        <v>5.5</v>
      </c>
      <c r="BF76" s="516">
        <v>5.5</v>
      </c>
      <c r="BG76" s="516">
        <v>5.5</v>
      </c>
      <c r="BH76" s="516">
        <v>5.25</v>
      </c>
      <c r="BI76" s="516">
        <v>5.25</v>
      </c>
      <c r="BJ76" s="516">
        <v>5.25</v>
      </c>
      <c r="BK76" s="516">
        <v>5.25</v>
      </c>
      <c r="BL76" s="516">
        <v>5.25</v>
      </c>
      <c r="BM76" s="516">
        <v>5.25</v>
      </c>
      <c r="BN76" s="516">
        <v>5.25</v>
      </c>
      <c r="BO76" s="516">
        <v>5.25</v>
      </c>
      <c r="BP76" s="516">
        <v>5.25</v>
      </c>
      <c r="BQ76" s="516">
        <v>5.25</v>
      </c>
      <c r="BR76" s="516">
        <v>5.25</v>
      </c>
      <c r="BS76" s="516">
        <v>5.25</v>
      </c>
      <c r="BT76" s="516">
        <v>5.25</v>
      </c>
      <c r="BU76" s="516">
        <v>5.25</v>
      </c>
      <c r="BV76" s="516">
        <v>5.25</v>
      </c>
      <c r="BW76" s="516">
        <v>5.25</v>
      </c>
      <c r="BX76" s="516">
        <v>5</v>
      </c>
      <c r="BY76" s="516">
        <v>5</v>
      </c>
      <c r="BZ76" s="516">
        <v>5</v>
      </c>
      <c r="CA76" s="516">
        <v>5</v>
      </c>
      <c r="CB76" s="516">
        <v>4.75</v>
      </c>
      <c r="CC76" s="516">
        <v>4.75</v>
      </c>
      <c r="CD76" s="516">
        <v>4.5</v>
      </c>
      <c r="CE76" s="516">
        <v>4.5</v>
      </c>
      <c r="CF76" s="516">
        <v>5</v>
      </c>
      <c r="CG76" s="516">
        <v>5</v>
      </c>
      <c r="CH76" s="516">
        <v>5</v>
      </c>
      <c r="CI76" s="516">
        <v>5.0999999999999996</v>
      </c>
      <c r="CJ76" s="516">
        <v>5.0999999999999996</v>
      </c>
      <c r="CK76" s="516">
        <v>5.0999999999999996</v>
      </c>
      <c r="CL76" s="516">
        <v>5.0999999999999996</v>
      </c>
      <c r="CM76" s="516">
        <v>5.0999999999999996</v>
      </c>
      <c r="CN76" s="516">
        <v>7</v>
      </c>
      <c r="CO76" s="516">
        <v>7</v>
      </c>
      <c r="CP76" s="516">
        <v>7</v>
      </c>
      <c r="CQ76" s="516">
        <v>7</v>
      </c>
      <c r="CR76" s="516">
        <v>7</v>
      </c>
      <c r="CS76" s="516">
        <v>7</v>
      </c>
      <c r="CT76" s="516">
        <v>7</v>
      </c>
      <c r="CU76" s="516">
        <v>7</v>
      </c>
      <c r="CV76" s="516">
        <v>11</v>
      </c>
      <c r="CW76" s="516">
        <v>11</v>
      </c>
      <c r="CX76" s="516">
        <v>11</v>
      </c>
      <c r="CY76" s="516">
        <v>11</v>
      </c>
      <c r="CZ76" s="516">
        <v>8</v>
      </c>
      <c r="DA76" s="516">
        <v>8</v>
      </c>
      <c r="DB76" s="516">
        <v>8</v>
      </c>
      <c r="DC76" s="516">
        <v>5.5</v>
      </c>
      <c r="DD76" s="516">
        <v>5.5</v>
      </c>
      <c r="DE76" s="516">
        <v>5.5</v>
      </c>
      <c r="DF76" s="516">
        <v>5.5</v>
      </c>
      <c r="DG76" s="516">
        <v>5.5</v>
      </c>
      <c r="DH76" s="516">
        <v>5.25</v>
      </c>
      <c r="DI76" s="516">
        <v>5.25</v>
      </c>
      <c r="DJ76" s="516">
        <v>5.25</v>
      </c>
      <c r="DK76" s="516">
        <v>5.25</v>
      </c>
      <c r="DL76" s="516">
        <v>5.25</v>
      </c>
      <c r="DM76" s="516">
        <v>5.25</v>
      </c>
      <c r="DN76" s="516">
        <v>5.25</v>
      </c>
      <c r="DO76" s="516">
        <v>5.25</v>
      </c>
      <c r="DP76" s="516">
        <v>5.25</v>
      </c>
      <c r="DQ76" s="516">
        <v>5.25</v>
      </c>
      <c r="DR76" s="516">
        <v>5.25</v>
      </c>
      <c r="DS76" s="516">
        <v>5.25</v>
      </c>
      <c r="DT76" s="516">
        <v>5.25</v>
      </c>
      <c r="DU76" s="516">
        <v>5.25</v>
      </c>
      <c r="DV76" s="516">
        <v>5.25</v>
      </c>
      <c r="DW76" s="516">
        <v>5.25</v>
      </c>
      <c r="DX76" s="516">
        <v>5</v>
      </c>
      <c r="DY76" s="516">
        <v>5</v>
      </c>
      <c r="DZ76" s="516">
        <v>5</v>
      </c>
      <c r="EA76" s="516">
        <v>5</v>
      </c>
      <c r="EB76" s="516">
        <v>4.75</v>
      </c>
      <c r="EC76" s="516">
        <v>4.75</v>
      </c>
      <c r="ED76" s="516">
        <v>4.5</v>
      </c>
      <c r="EE76" s="516">
        <v>4.5</v>
      </c>
      <c r="EF76" s="516">
        <v>5</v>
      </c>
      <c r="EG76" s="516">
        <v>5</v>
      </c>
      <c r="EH76" s="516">
        <v>5</v>
      </c>
      <c r="EI76" s="516">
        <v>5.0999999999999996</v>
      </c>
      <c r="EJ76" s="516">
        <v>5.0999999999999996</v>
      </c>
      <c r="EK76" s="516">
        <v>5.0999999999999996</v>
      </c>
      <c r="EL76" s="516">
        <v>5.0999999999999996</v>
      </c>
      <c r="EM76" s="516">
        <v>5.0999999999999996</v>
      </c>
      <c r="EN76" s="516">
        <v>7</v>
      </c>
      <c r="EO76" s="516">
        <v>7</v>
      </c>
      <c r="EP76" s="516">
        <v>7</v>
      </c>
      <c r="EQ76" s="516">
        <v>7</v>
      </c>
      <c r="ER76" s="516">
        <v>7</v>
      </c>
      <c r="ES76" s="516">
        <v>7</v>
      </c>
      <c r="ET76" s="516">
        <v>7</v>
      </c>
      <c r="EU76" s="516">
        <v>7</v>
      </c>
      <c r="EV76" s="516">
        <v>11</v>
      </c>
      <c r="EW76" s="516">
        <v>11</v>
      </c>
      <c r="EX76" s="516">
        <v>11</v>
      </c>
      <c r="EY76" s="516">
        <v>11</v>
      </c>
      <c r="EZ76" s="516">
        <v>8</v>
      </c>
      <c r="FA76" s="516">
        <v>8</v>
      </c>
      <c r="FB76" s="516">
        <v>8</v>
      </c>
      <c r="FC76" s="516">
        <v>5.5</v>
      </c>
      <c r="FD76" s="516">
        <v>5.5</v>
      </c>
      <c r="FE76" s="516">
        <v>5.5</v>
      </c>
      <c r="FF76" s="516">
        <v>5.5</v>
      </c>
      <c r="FG76" s="516">
        <v>5.5</v>
      </c>
      <c r="FH76" s="516">
        <v>5.25</v>
      </c>
      <c r="FI76" s="516">
        <v>5.25</v>
      </c>
      <c r="FJ76" s="516">
        <v>5.25</v>
      </c>
      <c r="FK76" s="516">
        <v>5.25</v>
      </c>
      <c r="FL76" s="516">
        <v>5.25</v>
      </c>
      <c r="FM76" s="516">
        <v>5.25</v>
      </c>
      <c r="FN76" s="516">
        <v>5.25</v>
      </c>
      <c r="FO76" s="516">
        <v>5.25</v>
      </c>
      <c r="FP76" s="516">
        <v>5.25</v>
      </c>
      <c r="FQ76" s="516">
        <v>5.25</v>
      </c>
      <c r="FR76" s="516">
        <v>5.25</v>
      </c>
      <c r="FS76" s="516">
        <v>5.25</v>
      </c>
      <c r="FT76" s="516">
        <v>5.25</v>
      </c>
      <c r="FU76" s="516">
        <v>5.25</v>
      </c>
      <c r="FV76" s="516">
        <v>5.25</v>
      </c>
      <c r="FW76" s="516">
        <v>5.25</v>
      </c>
      <c r="FX76" s="516">
        <v>5</v>
      </c>
      <c r="FY76" s="516">
        <v>5</v>
      </c>
      <c r="FZ76" s="516">
        <v>5</v>
      </c>
      <c r="GA76" s="516">
        <v>5</v>
      </c>
      <c r="GB76" s="516">
        <v>4.75</v>
      </c>
      <c r="GC76" s="516">
        <v>4.75</v>
      </c>
      <c r="GD76" s="516">
        <v>4.5</v>
      </c>
      <c r="GE76" s="516">
        <v>4.5</v>
      </c>
      <c r="GF76" s="516">
        <v>5</v>
      </c>
      <c r="GG76" s="516">
        <v>5</v>
      </c>
      <c r="GH76" s="516">
        <v>5</v>
      </c>
      <c r="GI76" s="516">
        <v>5.0999999999999996</v>
      </c>
      <c r="GJ76" s="516">
        <v>5.0999999999999996</v>
      </c>
      <c r="GK76" s="516">
        <v>5.0999999999999996</v>
      </c>
      <c r="GL76" s="516">
        <v>5.0999999999999996</v>
      </c>
      <c r="GM76" s="516">
        <v>5.0999999999999996</v>
      </c>
      <c r="GN76" s="516">
        <v>7</v>
      </c>
      <c r="GO76" s="516">
        <v>7</v>
      </c>
      <c r="GP76" s="516">
        <v>7</v>
      </c>
      <c r="GQ76" s="516">
        <v>7</v>
      </c>
      <c r="GR76" s="516">
        <v>7</v>
      </c>
      <c r="GS76" s="516">
        <v>7</v>
      </c>
      <c r="GT76" s="516">
        <v>7</v>
      </c>
      <c r="GU76" s="516">
        <v>7</v>
      </c>
      <c r="GV76" s="516">
        <v>11</v>
      </c>
      <c r="GW76" s="516">
        <v>11</v>
      </c>
      <c r="GX76" s="516">
        <v>11</v>
      </c>
      <c r="GY76" s="516">
        <v>11</v>
      </c>
      <c r="GZ76" s="516">
        <v>8</v>
      </c>
      <c r="HA76" s="516">
        <v>8</v>
      </c>
      <c r="HB76" s="516">
        <v>8</v>
      </c>
      <c r="HC76" s="516">
        <v>5.5</v>
      </c>
      <c r="HD76" s="516">
        <v>5.5</v>
      </c>
      <c r="HE76" s="516">
        <v>5.5</v>
      </c>
      <c r="HF76" s="516">
        <v>5.5</v>
      </c>
      <c r="HG76" s="516">
        <v>5.5</v>
      </c>
      <c r="HH76" s="516">
        <v>5.25</v>
      </c>
      <c r="HI76" s="516">
        <v>5.25</v>
      </c>
      <c r="HJ76" s="516">
        <v>5.25</v>
      </c>
      <c r="HK76" s="516">
        <v>5.25</v>
      </c>
      <c r="HL76" s="516">
        <v>5.25</v>
      </c>
      <c r="HM76" s="516">
        <v>5.25</v>
      </c>
      <c r="HN76" s="516">
        <v>5.25</v>
      </c>
      <c r="HO76" s="516">
        <v>5.25</v>
      </c>
      <c r="HP76" s="516">
        <v>5.25</v>
      </c>
      <c r="HQ76" s="516">
        <v>5.25</v>
      </c>
      <c r="HR76" s="516">
        <v>5.25</v>
      </c>
      <c r="HS76" s="516">
        <v>5.25</v>
      </c>
      <c r="HT76" s="516">
        <v>5.25</v>
      </c>
      <c r="HU76" s="516">
        <v>5.25</v>
      </c>
      <c r="HV76" s="516">
        <v>5.25</v>
      </c>
      <c r="HW76" s="516">
        <v>5.25</v>
      </c>
      <c r="HX76" s="516">
        <v>5</v>
      </c>
      <c r="HY76" s="516">
        <v>5</v>
      </c>
      <c r="HZ76" s="516">
        <v>5</v>
      </c>
      <c r="IA76" s="516">
        <v>5</v>
      </c>
      <c r="IB76" s="516">
        <v>4.75</v>
      </c>
      <c r="IC76" s="516">
        <v>4.75</v>
      </c>
      <c r="ID76" s="516">
        <v>4.5</v>
      </c>
      <c r="IE76" s="516">
        <v>4.5</v>
      </c>
      <c r="IF76" s="516">
        <v>5</v>
      </c>
      <c r="IG76" s="516">
        <v>5</v>
      </c>
      <c r="IH76" s="516">
        <v>5</v>
      </c>
      <c r="II76" s="516">
        <v>5.0999999999999996</v>
      </c>
      <c r="IJ76" s="516">
        <v>5.0999999999999996</v>
      </c>
      <c r="IK76" s="516">
        <v>5.0999999999999996</v>
      </c>
      <c r="IL76" s="516">
        <v>5.0999999999999996</v>
      </c>
      <c r="IM76" s="516">
        <v>5.0999999999999996</v>
      </c>
      <c r="IN76" s="516">
        <v>7</v>
      </c>
      <c r="IO76" s="516">
        <v>7</v>
      </c>
      <c r="IP76" s="516">
        <v>7</v>
      </c>
      <c r="IQ76" s="516">
        <v>7</v>
      </c>
      <c r="IR76" s="516">
        <v>7</v>
      </c>
      <c r="IS76" s="516">
        <v>7</v>
      </c>
      <c r="IT76" s="516">
        <v>7</v>
      </c>
      <c r="IU76" s="516">
        <v>7</v>
      </c>
      <c r="IV76" s="516">
        <v>11</v>
      </c>
      <c r="IW76" s="516">
        <v>11</v>
      </c>
      <c r="IX76" s="516">
        <v>11</v>
      </c>
      <c r="IY76" s="516">
        <v>11</v>
      </c>
      <c r="IZ76" s="516">
        <v>8</v>
      </c>
      <c r="JA76" s="516">
        <v>8</v>
      </c>
      <c r="JB76" s="516">
        <v>8</v>
      </c>
      <c r="JC76" s="516">
        <v>5.5</v>
      </c>
      <c r="JD76" s="516">
        <v>5.5</v>
      </c>
      <c r="JE76" s="516">
        <v>5.5</v>
      </c>
      <c r="JF76" s="516">
        <v>5.5</v>
      </c>
      <c r="JG76" s="516">
        <v>5.5</v>
      </c>
      <c r="JH76" s="516">
        <v>5.25</v>
      </c>
      <c r="JI76" s="516">
        <v>5.25</v>
      </c>
      <c r="JJ76" s="516">
        <v>5.25</v>
      </c>
      <c r="JK76" s="516">
        <v>5.25</v>
      </c>
      <c r="JL76" s="516">
        <v>5.25</v>
      </c>
      <c r="JM76" s="516">
        <v>5.25</v>
      </c>
      <c r="JN76" s="516">
        <v>5.25</v>
      </c>
      <c r="JO76" s="516">
        <v>5.25</v>
      </c>
      <c r="JP76" s="516">
        <v>5.25</v>
      </c>
      <c r="JQ76" s="516">
        <v>5.25</v>
      </c>
      <c r="JR76" s="516">
        <v>5.25</v>
      </c>
      <c r="JS76" s="516">
        <v>5.25</v>
      </c>
      <c r="JT76" s="516">
        <v>5.25</v>
      </c>
      <c r="JU76" s="516">
        <v>5.25</v>
      </c>
      <c r="JV76" s="516">
        <v>5.25</v>
      </c>
      <c r="JW76" s="516">
        <v>5.25</v>
      </c>
      <c r="JX76" s="516">
        <v>5</v>
      </c>
      <c r="JY76" s="516">
        <v>5</v>
      </c>
      <c r="JZ76" s="516">
        <v>5</v>
      </c>
      <c r="KA76" s="516">
        <v>5</v>
      </c>
      <c r="KB76" s="516">
        <v>4.75</v>
      </c>
      <c r="KC76" s="516">
        <v>4.75</v>
      </c>
      <c r="KD76" s="516">
        <v>4.5</v>
      </c>
      <c r="KE76" s="516">
        <v>4.5</v>
      </c>
      <c r="KF76" s="516">
        <v>5</v>
      </c>
      <c r="KG76" s="516">
        <v>5</v>
      </c>
      <c r="KH76" s="516">
        <v>5</v>
      </c>
      <c r="KI76" s="516">
        <v>5.0999999999999996</v>
      </c>
      <c r="KJ76" s="516">
        <v>5.0999999999999996</v>
      </c>
      <c r="KK76" s="516">
        <v>5.0999999999999996</v>
      </c>
      <c r="KL76" s="516">
        <v>5.0999999999999996</v>
      </c>
      <c r="KM76" s="516">
        <v>5.0999999999999996</v>
      </c>
      <c r="KN76" s="516">
        <v>7</v>
      </c>
      <c r="KO76" s="516">
        <v>7</v>
      </c>
      <c r="KP76" s="516">
        <v>7</v>
      </c>
      <c r="KQ76" s="516">
        <v>7</v>
      </c>
      <c r="KR76" s="516">
        <v>7</v>
      </c>
      <c r="KS76" s="516">
        <v>7</v>
      </c>
      <c r="KT76" s="516">
        <v>7</v>
      </c>
      <c r="KU76" s="516">
        <v>7</v>
      </c>
      <c r="KV76" s="516">
        <v>11</v>
      </c>
      <c r="KW76" s="516">
        <v>11</v>
      </c>
      <c r="KX76" s="516">
        <v>11</v>
      </c>
      <c r="KY76" s="516">
        <v>11</v>
      </c>
      <c r="KZ76" s="516">
        <v>8</v>
      </c>
      <c r="LA76" s="516">
        <v>8</v>
      </c>
      <c r="LB76" s="516">
        <v>8</v>
      </c>
      <c r="LC76" s="516">
        <v>5.5</v>
      </c>
      <c r="LD76" s="516">
        <v>5.5</v>
      </c>
      <c r="LE76" s="516">
        <v>5.5</v>
      </c>
      <c r="LF76" s="516">
        <v>5.5</v>
      </c>
      <c r="LG76" s="516">
        <v>5.5</v>
      </c>
      <c r="LH76" s="516">
        <v>5.25</v>
      </c>
      <c r="LI76" s="516">
        <v>5.25</v>
      </c>
      <c r="LJ76" s="516">
        <v>5.25</v>
      </c>
      <c r="LK76" s="516">
        <v>5.25</v>
      </c>
      <c r="LL76" s="516">
        <v>5.25</v>
      </c>
      <c r="LM76" s="516">
        <v>5.25</v>
      </c>
      <c r="LN76" s="516">
        <v>5.25</v>
      </c>
      <c r="LO76" s="516">
        <v>5.25</v>
      </c>
      <c r="LP76" s="516">
        <v>5.25</v>
      </c>
      <c r="LQ76" s="516">
        <v>5.25</v>
      </c>
      <c r="LR76" s="516">
        <v>5.25</v>
      </c>
      <c r="LS76" s="516">
        <v>5.25</v>
      </c>
      <c r="LT76" s="516">
        <v>5.25</v>
      </c>
      <c r="LU76" s="516">
        <v>5.25</v>
      </c>
      <c r="LV76" s="516">
        <v>5.25</v>
      </c>
      <c r="LW76" s="516">
        <v>5.25</v>
      </c>
      <c r="LX76" s="516">
        <v>5</v>
      </c>
      <c r="LY76" s="516">
        <v>5</v>
      </c>
      <c r="LZ76" s="516">
        <v>5</v>
      </c>
      <c r="MA76" s="516">
        <v>5</v>
      </c>
      <c r="MB76" s="516">
        <v>4.75</v>
      </c>
      <c r="MC76" s="516">
        <v>4.75</v>
      </c>
      <c r="MD76" s="516">
        <v>4.5</v>
      </c>
      <c r="ME76" s="516">
        <v>4.5</v>
      </c>
      <c r="MF76" s="516">
        <v>5</v>
      </c>
      <c r="MG76" s="516">
        <v>5</v>
      </c>
      <c r="MH76" s="516">
        <v>5</v>
      </c>
      <c r="MI76" s="516">
        <v>5.0999999999999996</v>
      </c>
      <c r="MJ76" s="516">
        <v>5.0999999999999996</v>
      </c>
      <c r="MK76" s="516">
        <v>5.0999999999999996</v>
      </c>
      <c r="ML76" s="516">
        <v>5.0999999999999996</v>
      </c>
      <c r="MM76" s="516">
        <v>5.0999999999999996</v>
      </c>
      <c r="MN76" s="516">
        <v>7</v>
      </c>
      <c r="MO76" s="516">
        <v>7</v>
      </c>
      <c r="MP76" s="516">
        <v>7</v>
      </c>
      <c r="MQ76" s="516">
        <v>7</v>
      </c>
      <c r="MR76" s="516">
        <v>7</v>
      </c>
      <c r="MS76" s="516">
        <v>7</v>
      </c>
      <c r="MT76" s="516">
        <v>7</v>
      </c>
      <c r="MU76" s="516">
        <v>7</v>
      </c>
      <c r="MV76" s="516">
        <v>11</v>
      </c>
      <c r="MW76" s="516">
        <v>11</v>
      </c>
      <c r="MX76" s="516">
        <v>11</v>
      </c>
      <c r="MY76" s="516">
        <v>11</v>
      </c>
      <c r="MZ76" s="516">
        <v>8</v>
      </c>
      <c r="NA76" s="516">
        <v>8</v>
      </c>
      <c r="NB76" s="516">
        <v>8</v>
      </c>
      <c r="NC76" s="516">
        <v>5.5</v>
      </c>
      <c r="ND76" s="516">
        <v>5.5</v>
      </c>
      <c r="NE76" s="516">
        <v>5.5</v>
      </c>
      <c r="NF76" s="516">
        <v>5.5</v>
      </c>
      <c r="NG76" s="516">
        <v>5.5</v>
      </c>
      <c r="NH76" s="516">
        <v>5.25</v>
      </c>
      <c r="NI76" s="516">
        <v>5.25</v>
      </c>
      <c r="NJ76" s="516">
        <v>5.25</v>
      </c>
      <c r="NK76" s="516">
        <v>5.25</v>
      </c>
      <c r="NL76" s="516">
        <v>5.25</v>
      </c>
      <c r="NM76" s="516">
        <v>5.25</v>
      </c>
      <c r="NN76" s="516">
        <v>5.25</v>
      </c>
      <c r="NO76" s="516">
        <v>5.25</v>
      </c>
      <c r="NP76" s="516">
        <v>5.25</v>
      </c>
      <c r="NQ76" s="516">
        <v>5.25</v>
      </c>
      <c r="NR76" s="516">
        <v>5.25</v>
      </c>
      <c r="NS76" s="516">
        <v>5.25</v>
      </c>
      <c r="NT76" s="516">
        <v>5.25</v>
      </c>
      <c r="NU76" s="516">
        <v>5.25</v>
      </c>
      <c r="NV76" s="516">
        <v>5.25</v>
      </c>
      <c r="NW76" s="516">
        <v>5.25</v>
      </c>
      <c r="NX76" s="516">
        <v>5</v>
      </c>
      <c r="NY76" s="516">
        <v>5</v>
      </c>
      <c r="NZ76" s="516">
        <v>5</v>
      </c>
      <c r="OA76" s="516">
        <v>5</v>
      </c>
      <c r="OB76" s="516">
        <v>4.75</v>
      </c>
      <c r="OC76" s="516">
        <v>4.75</v>
      </c>
      <c r="OD76" s="516">
        <v>4.5</v>
      </c>
      <c r="OE76" s="516">
        <v>4.5</v>
      </c>
      <c r="OF76" s="516">
        <v>5</v>
      </c>
      <c r="OG76" s="516">
        <v>5</v>
      </c>
      <c r="OH76" s="516">
        <v>5</v>
      </c>
      <c r="OI76" s="516">
        <v>5.0999999999999996</v>
      </c>
      <c r="OJ76" s="516">
        <v>5.0999999999999996</v>
      </c>
      <c r="OK76" s="516">
        <v>5.0999999999999996</v>
      </c>
      <c r="OL76" s="516">
        <v>5.0999999999999996</v>
      </c>
      <c r="OM76" s="516">
        <v>5.0999999999999996</v>
      </c>
      <c r="ON76" s="516">
        <v>7</v>
      </c>
      <c r="OO76" s="516">
        <v>7</v>
      </c>
      <c r="OP76" s="516">
        <v>7</v>
      </c>
      <c r="OQ76" s="516">
        <v>7</v>
      </c>
      <c r="OR76" s="516">
        <v>7</v>
      </c>
      <c r="OS76" s="516">
        <v>7</v>
      </c>
      <c r="OT76" s="516">
        <v>7</v>
      </c>
      <c r="OU76" s="516">
        <v>7</v>
      </c>
      <c r="OV76" s="516">
        <v>11</v>
      </c>
      <c r="OW76" s="516">
        <v>11</v>
      </c>
      <c r="OX76" s="516">
        <v>11</v>
      </c>
      <c r="OY76" s="516">
        <v>11</v>
      </c>
      <c r="OZ76" s="516">
        <v>8</v>
      </c>
      <c r="PA76" s="516">
        <v>8</v>
      </c>
      <c r="PB76" s="516">
        <v>8</v>
      </c>
      <c r="PC76" s="516">
        <v>5.5</v>
      </c>
      <c r="PD76" s="516">
        <v>5.5</v>
      </c>
      <c r="PE76" s="516">
        <v>5.5</v>
      </c>
      <c r="PF76" s="516">
        <v>5.5</v>
      </c>
      <c r="PG76" s="516">
        <v>5.5</v>
      </c>
      <c r="PH76" s="516">
        <v>5.25</v>
      </c>
      <c r="PI76" s="516">
        <v>5.25</v>
      </c>
      <c r="PJ76" s="516">
        <v>5.25</v>
      </c>
      <c r="PK76" s="516">
        <v>5.25</v>
      </c>
      <c r="PL76" s="516">
        <v>5.25</v>
      </c>
      <c r="PM76" s="516">
        <v>5.25</v>
      </c>
      <c r="PN76" s="516">
        <v>5.25</v>
      </c>
      <c r="PO76" s="516">
        <v>5.25</v>
      </c>
      <c r="PP76" s="516">
        <v>5.25</v>
      </c>
      <c r="PQ76" s="516">
        <v>5.25</v>
      </c>
      <c r="PR76" s="516">
        <v>5.25</v>
      </c>
      <c r="PS76" s="516">
        <v>5.25</v>
      </c>
      <c r="PT76" s="516">
        <v>5.25</v>
      </c>
      <c r="PU76" s="516">
        <v>5.25</v>
      </c>
      <c r="PV76" s="516">
        <v>5.25</v>
      </c>
      <c r="PW76" s="516">
        <v>5.25</v>
      </c>
      <c r="PX76" s="516">
        <v>5</v>
      </c>
      <c r="PY76" s="516">
        <v>5</v>
      </c>
      <c r="PZ76" s="516">
        <v>5</v>
      </c>
      <c r="QA76" s="516">
        <v>5</v>
      </c>
      <c r="QB76" s="516">
        <v>4.75</v>
      </c>
      <c r="QC76" s="516">
        <v>4.75</v>
      </c>
      <c r="QD76" s="516">
        <v>4.5</v>
      </c>
      <c r="QE76" s="516">
        <v>4.5</v>
      </c>
      <c r="QF76" s="516">
        <v>5</v>
      </c>
      <c r="QG76" s="516">
        <v>5</v>
      </c>
      <c r="QH76" s="516">
        <v>5</v>
      </c>
      <c r="QI76" s="516">
        <v>5.0999999999999996</v>
      </c>
      <c r="QJ76" s="516">
        <v>5.0999999999999996</v>
      </c>
      <c r="QK76" s="516">
        <v>5.0999999999999996</v>
      </c>
      <c r="QL76" s="516">
        <v>5.0999999999999996</v>
      </c>
      <c r="QM76" s="516">
        <v>5.0999999999999996</v>
      </c>
      <c r="QN76" s="516">
        <v>7</v>
      </c>
      <c r="QO76" s="516">
        <v>7</v>
      </c>
      <c r="QP76" s="516">
        <v>7</v>
      </c>
      <c r="QQ76" s="516">
        <v>7</v>
      </c>
      <c r="QR76" s="516">
        <v>7</v>
      </c>
      <c r="QS76" s="516">
        <v>7</v>
      </c>
      <c r="QT76" s="516">
        <v>7</v>
      </c>
      <c r="QU76" s="516">
        <v>7</v>
      </c>
      <c r="QV76" s="516">
        <v>11</v>
      </c>
      <c r="QW76" s="516">
        <v>11</v>
      </c>
      <c r="QX76" s="516">
        <v>11</v>
      </c>
      <c r="QY76" s="516">
        <v>11</v>
      </c>
      <c r="QZ76" s="516">
        <v>8</v>
      </c>
      <c r="RA76" s="516">
        <v>8</v>
      </c>
      <c r="RB76" s="516">
        <v>8</v>
      </c>
      <c r="RC76" s="516">
        <v>5.5</v>
      </c>
      <c r="RD76" s="516">
        <v>5.5</v>
      </c>
      <c r="RE76" s="516">
        <v>5.5</v>
      </c>
      <c r="RF76" s="516">
        <v>5.5</v>
      </c>
      <c r="RG76" s="516">
        <v>5.5</v>
      </c>
      <c r="RH76" s="516">
        <v>5.25</v>
      </c>
      <c r="RI76" s="516">
        <v>5.25</v>
      </c>
      <c r="RJ76" s="516">
        <v>5.25</v>
      </c>
      <c r="RK76" s="516">
        <v>5.25</v>
      </c>
      <c r="RL76" s="516">
        <v>5.25</v>
      </c>
      <c r="RM76" s="516">
        <v>5.25</v>
      </c>
      <c r="RN76" s="516">
        <v>5.25</v>
      </c>
      <c r="RO76" s="516">
        <v>5.25</v>
      </c>
      <c r="RP76" s="516">
        <v>5.25</v>
      </c>
      <c r="RQ76" s="516">
        <v>5.25</v>
      </c>
      <c r="RR76" s="516">
        <v>5.25</v>
      </c>
      <c r="RS76" s="516">
        <v>5.25</v>
      </c>
      <c r="RT76" s="516">
        <v>5.25</v>
      </c>
      <c r="RU76" s="516">
        <v>5.25</v>
      </c>
      <c r="RV76" s="516">
        <v>5.25</v>
      </c>
      <c r="RW76" s="516">
        <v>5.25</v>
      </c>
      <c r="RX76" s="516">
        <v>5</v>
      </c>
      <c r="RY76" s="516">
        <v>5</v>
      </c>
      <c r="RZ76" s="516">
        <v>5</v>
      </c>
      <c r="SA76" s="516">
        <v>5</v>
      </c>
      <c r="SB76" s="516">
        <v>4.75</v>
      </c>
      <c r="SC76" s="516">
        <v>4.75</v>
      </c>
      <c r="SD76" s="516">
        <v>4.5</v>
      </c>
      <c r="SE76" s="516">
        <v>4.5</v>
      </c>
      <c r="SF76" s="516">
        <v>5</v>
      </c>
      <c r="SG76" s="516">
        <v>5</v>
      </c>
      <c r="SH76" s="516">
        <v>5</v>
      </c>
      <c r="SI76" s="516">
        <v>5.0999999999999996</v>
      </c>
      <c r="SJ76" s="516">
        <v>5.0999999999999996</v>
      </c>
      <c r="SK76" s="267">
        <f t="shared" si="170"/>
        <v>5.0999999999999996</v>
      </c>
      <c r="SL76" s="254"/>
      <c r="SM76" s="242"/>
      <c r="SN76" s="242"/>
      <c r="SO76" s="242"/>
    </row>
    <row r="77" spans="1:509" outlineLevel="3" x14ac:dyDescent="0.35">
      <c r="A77" s="242"/>
      <c r="B77" s="251"/>
      <c r="C77" s="438">
        <f t="shared" si="33"/>
        <v>4</v>
      </c>
      <c r="D77" s="267"/>
      <c r="E77" s="316"/>
      <c r="F77" s="322">
        <f t="shared" ref="F77:F78" si="188">F74</f>
        <v>3</v>
      </c>
      <c r="G77" s="322">
        <f t="shared" si="50"/>
        <v>1.5</v>
      </c>
      <c r="H77" s="267"/>
      <c r="I77" s="274"/>
      <c r="J77" s="288" t="s">
        <v>173</v>
      </c>
      <c r="K77" s="454"/>
      <c r="L77" s="881">
        <f t="shared" ref="L77:BW77" si="189">L76-MIN($G77,(L76-$F77)/4)</f>
        <v>4.6875</v>
      </c>
      <c r="M77" s="881">
        <f t="shared" si="189"/>
        <v>4.6875</v>
      </c>
      <c r="N77" s="881">
        <f t="shared" si="189"/>
        <v>4.6875</v>
      </c>
      <c r="O77" s="881">
        <f t="shared" si="189"/>
        <v>4.6875</v>
      </c>
      <c r="P77" s="881">
        <f t="shared" si="189"/>
        <v>4.6875</v>
      </c>
      <c r="Q77" s="881">
        <f t="shared" si="189"/>
        <v>4.6875</v>
      </c>
      <c r="R77" s="881">
        <f t="shared" si="189"/>
        <v>4.6875</v>
      </c>
      <c r="S77" s="881">
        <f t="shared" si="189"/>
        <v>4.6875</v>
      </c>
      <c r="T77" s="881">
        <f t="shared" si="189"/>
        <v>4.6875</v>
      </c>
      <c r="U77" s="881">
        <f t="shared" si="189"/>
        <v>4.6875</v>
      </c>
      <c r="V77" s="881">
        <f t="shared" si="189"/>
        <v>4.6875</v>
      </c>
      <c r="W77" s="881">
        <f t="shared" si="189"/>
        <v>4.6875</v>
      </c>
      <c r="X77" s="881">
        <f t="shared" si="189"/>
        <v>4.5</v>
      </c>
      <c r="Y77" s="881">
        <f t="shared" si="189"/>
        <v>4.5</v>
      </c>
      <c r="Z77" s="881">
        <f t="shared" si="189"/>
        <v>4.5</v>
      </c>
      <c r="AA77" s="881">
        <f t="shared" si="189"/>
        <v>4.5</v>
      </c>
      <c r="AB77" s="881">
        <f t="shared" si="189"/>
        <v>4.3125</v>
      </c>
      <c r="AC77" s="881">
        <f t="shared" si="189"/>
        <v>4.3125</v>
      </c>
      <c r="AD77" s="881">
        <f t="shared" si="189"/>
        <v>4.125</v>
      </c>
      <c r="AE77" s="881">
        <f t="shared" si="189"/>
        <v>4.125</v>
      </c>
      <c r="AF77" s="881">
        <f t="shared" si="189"/>
        <v>4.5</v>
      </c>
      <c r="AG77" s="881">
        <f t="shared" si="189"/>
        <v>4.5</v>
      </c>
      <c r="AH77" s="881">
        <f t="shared" si="189"/>
        <v>4.5</v>
      </c>
      <c r="AI77" s="881">
        <f t="shared" si="189"/>
        <v>4.5749999999999993</v>
      </c>
      <c r="AJ77" s="881">
        <f t="shared" si="189"/>
        <v>4.5749999999999993</v>
      </c>
      <c r="AK77" s="881">
        <f t="shared" si="189"/>
        <v>4.5749999999999993</v>
      </c>
      <c r="AL77" s="881">
        <f t="shared" si="189"/>
        <v>4.5749999999999993</v>
      </c>
      <c r="AM77" s="881">
        <f t="shared" si="189"/>
        <v>4.5749999999999993</v>
      </c>
      <c r="AN77" s="881">
        <f t="shared" si="189"/>
        <v>6</v>
      </c>
      <c r="AO77" s="881">
        <f t="shared" si="189"/>
        <v>6</v>
      </c>
      <c r="AP77" s="881">
        <f t="shared" si="189"/>
        <v>6</v>
      </c>
      <c r="AQ77" s="881">
        <f t="shared" si="189"/>
        <v>6</v>
      </c>
      <c r="AR77" s="881">
        <f t="shared" si="189"/>
        <v>6</v>
      </c>
      <c r="AS77" s="881">
        <f t="shared" si="189"/>
        <v>6</v>
      </c>
      <c r="AT77" s="881">
        <f t="shared" si="189"/>
        <v>6</v>
      </c>
      <c r="AU77" s="881">
        <f t="shared" si="189"/>
        <v>6</v>
      </c>
      <c r="AV77" s="881">
        <f t="shared" si="189"/>
        <v>9.5</v>
      </c>
      <c r="AW77" s="881">
        <f t="shared" si="189"/>
        <v>9.5</v>
      </c>
      <c r="AX77" s="881">
        <f t="shared" si="189"/>
        <v>9.5</v>
      </c>
      <c r="AY77" s="881">
        <f t="shared" si="189"/>
        <v>9.5</v>
      </c>
      <c r="AZ77" s="881">
        <f t="shared" si="189"/>
        <v>6.75</v>
      </c>
      <c r="BA77" s="881">
        <f t="shared" si="189"/>
        <v>6.75</v>
      </c>
      <c r="BB77" s="881">
        <f t="shared" si="189"/>
        <v>6.75</v>
      </c>
      <c r="BC77" s="881">
        <f t="shared" si="189"/>
        <v>4.875</v>
      </c>
      <c r="BD77" s="881">
        <f t="shared" si="189"/>
        <v>4.875</v>
      </c>
      <c r="BE77" s="881">
        <f t="shared" si="189"/>
        <v>4.875</v>
      </c>
      <c r="BF77" s="881">
        <f t="shared" si="189"/>
        <v>4.875</v>
      </c>
      <c r="BG77" s="881">
        <f t="shared" si="189"/>
        <v>4.875</v>
      </c>
      <c r="BH77" s="881">
        <f t="shared" si="189"/>
        <v>4.6875</v>
      </c>
      <c r="BI77" s="881">
        <f t="shared" si="189"/>
        <v>4.6875</v>
      </c>
      <c r="BJ77" s="881">
        <f t="shared" si="189"/>
        <v>4.6875</v>
      </c>
      <c r="BK77" s="881">
        <f t="shared" si="189"/>
        <v>4.6875</v>
      </c>
      <c r="BL77" s="881">
        <f t="shared" si="189"/>
        <v>4.6875</v>
      </c>
      <c r="BM77" s="881">
        <f t="shared" si="189"/>
        <v>4.6875</v>
      </c>
      <c r="BN77" s="881">
        <f t="shared" si="189"/>
        <v>4.6875</v>
      </c>
      <c r="BO77" s="881">
        <f t="shared" si="189"/>
        <v>4.6875</v>
      </c>
      <c r="BP77" s="881">
        <f t="shared" si="189"/>
        <v>4.6875</v>
      </c>
      <c r="BQ77" s="881">
        <f t="shared" si="189"/>
        <v>4.6875</v>
      </c>
      <c r="BR77" s="881">
        <f t="shared" si="189"/>
        <v>4.6875</v>
      </c>
      <c r="BS77" s="881">
        <f t="shared" si="189"/>
        <v>4.6875</v>
      </c>
      <c r="BT77" s="881">
        <f t="shared" si="189"/>
        <v>4.6875</v>
      </c>
      <c r="BU77" s="881">
        <f t="shared" si="189"/>
        <v>4.6875</v>
      </c>
      <c r="BV77" s="881">
        <f t="shared" si="189"/>
        <v>4.6875</v>
      </c>
      <c r="BW77" s="881">
        <f t="shared" si="189"/>
        <v>4.6875</v>
      </c>
      <c r="BX77" s="881">
        <f t="shared" ref="BX77:EI77" si="190">BX76-MIN($G77,(BX76-$F77)/4)</f>
        <v>4.5</v>
      </c>
      <c r="BY77" s="881">
        <f t="shared" si="190"/>
        <v>4.5</v>
      </c>
      <c r="BZ77" s="881">
        <f t="shared" si="190"/>
        <v>4.5</v>
      </c>
      <c r="CA77" s="881">
        <f t="shared" si="190"/>
        <v>4.5</v>
      </c>
      <c r="CB77" s="881">
        <f t="shared" si="190"/>
        <v>4.3125</v>
      </c>
      <c r="CC77" s="881">
        <f t="shared" si="190"/>
        <v>4.3125</v>
      </c>
      <c r="CD77" s="881">
        <f t="shared" si="190"/>
        <v>4.125</v>
      </c>
      <c r="CE77" s="881">
        <f t="shared" si="190"/>
        <v>4.125</v>
      </c>
      <c r="CF77" s="881">
        <f t="shared" si="190"/>
        <v>4.5</v>
      </c>
      <c r="CG77" s="881">
        <f t="shared" si="190"/>
        <v>4.5</v>
      </c>
      <c r="CH77" s="881">
        <f t="shared" si="190"/>
        <v>4.5</v>
      </c>
      <c r="CI77" s="881">
        <f t="shared" si="190"/>
        <v>4.5749999999999993</v>
      </c>
      <c r="CJ77" s="881">
        <f t="shared" si="190"/>
        <v>4.5749999999999993</v>
      </c>
      <c r="CK77" s="881">
        <f t="shared" si="190"/>
        <v>4.5749999999999993</v>
      </c>
      <c r="CL77" s="881">
        <f t="shared" si="190"/>
        <v>4.5749999999999993</v>
      </c>
      <c r="CM77" s="881">
        <f t="shared" si="190"/>
        <v>4.5749999999999993</v>
      </c>
      <c r="CN77" s="881">
        <f t="shared" si="190"/>
        <v>6</v>
      </c>
      <c r="CO77" s="881">
        <f t="shared" si="190"/>
        <v>6</v>
      </c>
      <c r="CP77" s="881">
        <f t="shared" si="190"/>
        <v>6</v>
      </c>
      <c r="CQ77" s="881">
        <f t="shared" si="190"/>
        <v>6</v>
      </c>
      <c r="CR77" s="881">
        <f t="shared" si="190"/>
        <v>6</v>
      </c>
      <c r="CS77" s="881">
        <f t="shared" si="190"/>
        <v>6</v>
      </c>
      <c r="CT77" s="881">
        <f t="shared" si="190"/>
        <v>6</v>
      </c>
      <c r="CU77" s="881">
        <f t="shared" si="190"/>
        <v>6</v>
      </c>
      <c r="CV77" s="881">
        <f t="shared" si="190"/>
        <v>9.5</v>
      </c>
      <c r="CW77" s="881">
        <f t="shared" si="190"/>
        <v>9.5</v>
      </c>
      <c r="CX77" s="881">
        <f t="shared" si="190"/>
        <v>9.5</v>
      </c>
      <c r="CY77" s="881">
        <f t="shared" si="190"/>
        <v>9.5</v>
      </c>
      <c r="CZ77" s="881">
        <f t="shared" si="190"/>
        <v>6.75</v>
      </c>
      <c r="DA77" s="881">
        <f t="shared" si="190"/>
        <v>6.75</v>
      </c>
      <c r="DB77" s="881">
        <f t="shared" si="190"/>
        <v>6.75</v>
      </c>
      <c r="DC77" s="881">
        <f t="shared" si="190"/>
        <v>4.875</v>
      </c>
      <c r="DD77" s="881">
        <f t="shared" si="190"/>
        <v>4.875</v>
      </c>
      <c r="DE77" s="881">
        <f t="shared" si="190"/>
        <v>4.875</v>
      </c>
      <c r="DF77" s="881">
        <f t="shared" si="190"/>
        <v>4.875</v>
      </c>
      <c r="DG77" s="881">
        <f t="shared" si="190"/>
        <v>4.875</v>
      </c>
      <c r="DH77" s="881">
        <f t="shared" si="190"/>
        <v>4.6875</v>
      </c>
      <c r="DI77" s="881">
        <f t="shared" si="190"/>
        <v>4.6875</v>
      </c>
      <c r="DJ77" s="881">
        <f t="shared" si="190"/>
        <v>4.6875</v>
      </c>
      <c r="DK77" s="881">
        <f t="shared" si="190"/>
        <v>4.6875</v>
      </c>
      <c r="DL77" s="881">
        <f t="shared" si="190"/>
        <v>4.6875</v>
      </c>
      <c r="DM77" s="881">
        <f t="shared" si="190"/>
        <v>4.6875</v>
      </c>
      <c r="DN77" s="881">
        <f t="shared" si="190"/>
        <v>4.6875</v>
      </c>
      <c r="DO77" s="881">
        <f t="shared" si="190"/>
        <v>4.6875</v>
      </c>
      <c r="DP77" s="881">
        <f t="shared" si="190"/>
        <v>4.6875</v>
      </c>
      <c r="DQ77" s="881">
        <f t="shared" si="190"/>
        <v>4.6875</v>
      </c>
      <c r="DR77" s="881">
        <f t="shared" si="190"/>
        <v>4.6875</v>
      </c>
      <c r="DS77" s="881">
        <f t="shared" si="190"/>
        <v>4.6875</v>
      </c>
      <c r="DT77" s="881">
        <f t="shared" si="190"/>
        <v>4.6875</v>
      </c>
      <c r="DU77" s="881">
        <f t="shared" si="190"/>
        <v>4.6875</v>
      </c>
      <c r="DV77" s="881">
        <f t="shared" si="190"/>
        <v>4.6875</v>
      </c>
      <c r="DW77" s="881">
        <f t="shared" si="190"/>
        <v>4.6875</v>
      </c>
      <c r="DX77" s="881">
        <f t="shared" si="190"/>
        <v>4.5</v>
      </c>
      <c r="DY77" s="881">
        <f t="shared" si="190"/>
        <v>4.5</v>
      </c>
      <c r="DZ77" s="881">
        <f t="shared" si="190"/>
        <v>4.5</v>
      </c>
      <c r="EA77" s="881">
        <f t="shared" si="190"/>
        <v>4.5</v>
      </c>
      <c r="EB77" s="881">
        <f t="shared" si="190"/>
        <v>4.3125</v>
      </c>
      <c r="EC77" s="881">
        <f t="shared" si="190"/>
        <v>4.3125</v>
      </c>
      <c r="ED77" s="881">
        <f t="shared" si="190"/>
        <v>4.125</v>
      </c>
      <c r="EE77" s="881">
        <f t="shared" si="190"/>
        <v>4.125</v>
      </c>
      <c r="EF77" s="881">
        <f t="shared" si="190"/>
        <v>4.5</v>
      </c>
      <c r="EG77" s="881">
        <f t="shared" si="190"/>
        <v>4.5</v>
      </c>
      <c r="EH77" s="881">
        <f t="shared" si="190"/>
        <v>4.5</v>
      </c>
      <c r="EI77" s="881">
        <f t="shared" si="190"/>
        <v>4.5749999999999993</v>
      </c>
      <c r="EJ77" s="881">
        <f t="shared" ref="EJ77:GU77" si="191">EJ76-MIN($G77,(EJ76-$F77)/4)</f>
        <v>4.5749999999999993</v>
      </c>
      <c r="EK77" s="881">
        <f t="shared" si="191"/>
        <v>4.5749999999999993</v>
      </c>
      <c r="EL77" s="881">
        <f t="shared" si="191"/>
        <v>4.5749999999999993</v>
      </c>
      <c r="EM77" s="881">
        <f t="shared" si="191"/>
        <v>4.5749999999999993</v>
      </c>
      <c r="EN77" s="881">
        <f t="shared" si="191"/>
        <v>6</v>
      </c>
      <c r="EO77" s="881">
        <f t="shared" si="191"/>
        <v>6</v>
      </c>
      <c r="EP77" s="881">
        <f t="shared" si="191"/>
        <v>6</v>
      </c>
      <c r="EQ77" s="881">
        <f t="shared" si="191"/>
        <v>6</v>
      </c>
      <c r="ER77" s="881">
        <f t="shared" si="191"/>
        <v>6</v>
      </c>
      <c r="ES77" s="881">
        <f t="shared" si="191"/>
        <v>6</v>
      </c>
      <c r="ET77" s="881">
        <f t="shared" si="191"/>
        <v>6</v>
      </c>
      <c r="EU77" s="881">
        <f t="shared" si="191"/>
        <v>6</v>
      </c>
      <c r="EV77" s="881">
        <f t="shared" si="191"/>
        <v>9.5</v>
      </c>
      <c r="EW77" s="881">
        <f t="shared" si="191"/>
        <v>9.5</v>
      </c>
      <c r="EX77" s="881">
        <f t="shared" si="191"/>
        <v>9.5</v>
      </c>
      <c r="EY77" s="881">
        <f t="shared" si="191"/>
        <v>9.5</v>
      </c>
      <c r="EZ77" s="881">
        <f t="shared" si="191"/>
        <v>6.75</v>
      </c>
      <c r="FA77" s="881">
        <f t="shared" si="191"/>
        <v>6.75</v>
      </c>
      <c r="FB77" s="881">
        <f t="shared" si="191"/>
        <v>6.75</v>
      </c>
      <c r="FC77" s="881">
        <f t="shared" si="191"/>
        <v>4.875</v>
      </c>
      <c r="FD77" s="881">
        <f t="shared" si="191"/>
        <v>4.875</v>
      </c>
      <c r="FE77" s="881">
        <f t="shared" si="191"/>
        <v>4.875</v>
      </c>
      <c r="FF77" s="881">
        <f t="shared" si="191"/>
        <v>4.875</v>
      </c>
      <c r="FG77" s="881">
        <f t="shared" si="191"/>
        <v>4.875</v>
      </c>
      <c r="FH77" s="881">
        <f t="shared" si="191"/>
        <v>4.6875</v>
      </c>
      <c r="FI77" s="881">
        <f t="shared" si="191"/>
        <v>4.6875</v>
      </c>
      <c r="FJ77" s="881">
        <f t="shared" si="191"/>
        <v>4.6875</v>
      </c>
      <c r="FK77" s="881">
        <f t="shared" si="191"/>
        <v>4.6875</v>
      </c>
      <c r="FL77" s="881">
        <f t="shared" si="191"/>
        <v>4.6875</v>
      </c>
      <c r="FM77" s="881">
        <f t="shared" si="191"/>
        <v>4.6875</v>
      </c>
      <c r="FN77" s="881">
        <f t="shared" si="191"/>
        <v>4.6875</v>
      </c>
      <c r="FO77" s="881">
        <f t="shared" si="191"/>
        <v>4.6875</v>
      </c>
      <c r="FP77" s="881">
        <f t="shared" si="191"/>
        <v>4.6875</v>
      </c>
      <c r="FQ77" s="881">
        <f t="shared" si="191"/>
        <v>4.6875</v>
      </c>
      <c r="FR77" s="881">
        <f t="shared" si="191"/>
        <v>4.6875</v>
      </c>
      <c r="FS77" s="881">
        <f t="shared" si="191"/>
        <v>4.6875</v>
      </c>
      <c r="FT77" s="881">
        <f t="shared" si="191"/>
        <v>4.6875</v>
      </c>
      <c r="FU77" s="881">
        <f t="shared" si="191"/>
        <v>4.6875</v>
      </c>
      <c r="FV77" s="881">
        <f t="shared" si="191"/>
        <v>4.6875</v>
      </c>
      <c r="FW77" s="881">
        <f t="shared" si="191"/>
        <v>4.6875</v>
      </c>
      <c r="FX77" s="881">
        <f t="shared" si="191"/>
        <v>4.5</v>
      </c>
      <c r="FY77" s="881">
        <f t="shared" si="191"/>
        <v>4.5</v>
      </c>
      <c r="FZ77" s="881">
        <f t="shared" si="191"/>
        <v>4.5</v>
      </c>
      <c r="GA77" s="881">
        <f t="shared" si="191"/>
        <v>4.5</v>
      </c>
      <c r="GB77" s="881">
        <f t="shared" si="191"/>
        <v>4.3125</v>
      </c>
      <c r="GC77" s="881">
        <f t="shared" si="191"/>
        <v>4.3125</v>
      </c>
      <c r="GD77" s="881">
        <f t="shared" si="191"/>
        <v>4.125</v>
      </c>
      <c r="GE77" s="881">
        <f t="shared" si="191"/>
        <v>4.125</v>
      </c>
      <c r="GF77" s="881">
        <f t="shared" si="191"/>
        <v>4.5</v>
      </c>
      <c r="GG77" s="881">
        <f t="shared" si="191"/>
        <v>4.5</v>
      </c>
      <c r="GH77" s="881">
        <f t="shared" si="191"/>
        <v>4.5</v>
      </c>
      <c r="GI77" s="881">
        <f t="shared" si="191"/>
        <v>4.5749999999999993</v>
      </c>
      <c r="GJ77" s="881">
        <f t="shared" si="191"/>
        <v>4.5749999999999993</v>
      </c>
      <c r="GK77" s="881">
        <f t="shared" si="191"/>
        <v>4.5749999999999993</v>
      </c>
      <c r="GL77" s="881">
        <f t="shared" si="191"/>
        <v>4.5749999999999993</v>
      </c>
      <c r="GM77" s="881">
        <f t="shared" si="191"/>
        <v>4.5749999999999993</v>
      </c>
      <c r="GN77" s="881">
        <f t="shared" si="191"/>
        <v>6</v>
      </c>
      <c r="GO77" s="881">
        <f t="shared" si="191"/>
        <v>6</v>
      </c>
      <c r="GP77" s="881">
        <f t="shared" si="191"/>
        <v>6</v>
      </c>
      <c r="GQ77" s="881">
        <f t="shared" si="191"/>
        <v>6</v>
      </c>
      <c r="GR77" s="881">
        <f t="shared" si="191"/>
        <v>6</v>
      </c>
      <c r="GS77" s="881">
        <f t="shared" si="191"/>
        <v>6</v>
      </c>
      <c r="GT77" s="881">
        <f t="shared" si="191"/>
        <v>6</v>
      </c>
      <c r="GU77" s="881">
        <f t="shared" si="191"/>
        <v>6</v>
      </c>
      <c r="GV77" s="881">
        <f t="shared" ref="GV77:JG77" si="192">GV76-MIN($G77,(GV76-$F77)/4)</f>
        <v>9.5</v>
      </c>
      <c r="GW77" s="881">
        <f t="shared" si="192"/>
        <v>9.5</v>
      </c>
      <c r="GX77" s="881">
        <f t="shared" si="192"/>
        <v>9.5</v>
      </c>
      <c r="GY77" s="881">
        <f t="shared" si="192"/>
        <v>9.5</v>
      </c>
      <c r="GZ77" s="881">
        <f t="shared" si="192"/>
        <v>6.75</v>
      </c>
      <c r="HA77" s="881">
        <f t="shared" si="192"/>
        <v>6.75</v>
      </c>
      <c r="HB77" s="881">
        <f t="shared" si="192"/>
        <v>6.75</v>
      </c>
      <c r="HC77" s="881">
        <f t="shared" si="192"/>
        <v>4.875</v>
      </c>
      <c r="HD77" s="881">
        <f t="shared" si="192"/>
        <v>4.875</v>
      </c>
      <c r="HE77" s="881">
        <f t="shared" si="192"/>
        <v>4.875</v>
      </c>
      <c r="HF77" s="881">
        <f t="shared" si="192"/>
        <v>4.875</v>
      </c>
      <c r="HG77" s="881">
        <f t="shared" si="192"/>
        <v>4.875</v>
      </c>
      <c r="HH77" s="881">
        <f t="shared" si="192"/>
        <v>4.6875</v>
      </c>
      <c r="HI77" s="881">
        <f t="shared" si="192"/>
        <v>4.6875</v>
      </c>
      <c r="HJ77" s="881">
        <f t="shared" si="192"/>
        <v>4.6875</v>
      </c>
      <c r="HK77" s="881">
        <f t="shared" si="192"/>
        <v>4.6875</v>
      </c>
      <c r="HL77" s="881">
        <f t="shared" si="192"/>
        <v>4.6875</v>
      </c>
      <c r="HM77" s="881">
        <f t="shared" si="192"/>
        <v>4.6875</v>
      </c>
      <c r="HN77" s="881">
        <f t="shared" si="192"/>
        <v>4.6875</v>
      </c>
      <c r="HO77" s="881">
        <f t="shared" si="192"/>
        <v>4.6875</v>
      </c>
      <c r="HP77" s="881">
        <f t="shared" si="192"/>
        <v>4.6875</v>
      </c>
      <c r="HQ77" s="881">
        <f t="shared" si="192"/>
        <v>4.6875</v>
      </c>
      <c r="HR77" s="881">
        <f t="shared" si="192"/>
        <v>4.6875</v>
      </c>
      <c r="HS77" s="881">
        <f t="shared" si="192"/>
        <v>4.6875</v>
      </c>
      <c r="HT77" s="881">
        <f t="shared" si="192"/>
        <v>4.6875</v>
      </c>
      <c r="HU77" s="881">
        <f t="shared" si="192"/>
        <v>4.6875</v>
      </c>
      <c r="HV77" s="881">
        <f t="shared" si="192"/>
        <v>4.6875</v>
      </c>
      <c r="HW77" s="881">
        <f t="shared" si="192"/>
        <v>4.6875</v>
      </c>
      <c r="HX77" s="881">
        <f t="shared" si="192"/>
        <v>4.5</v>
      </c>
      <c r="HY77" s="881">
        <f t="shared" si="192"/>
        <v>4.5</v>
      </c>
      <c r="HZ77" s="881">
        <f t="shared" si="192"/>
        <v>4.5</v>
      </c>
      <c r="IA77" s="881">
        <f t="shared" si="192"/>
        <v>4.5</v>
      </c>
      <c r="IB77" s="881">
        <f t="shared" si="192"/>
        <v>4.3125</v>
      </c>
      <c r="IC77" s="881">
        <f t="shared" si="192"/>
        <v>4.3125</v>
      </c>
      <c r="ID77" s="881">
        <f t="shared" si="192"/>
        <v>4.125</v>
      </c>
      <c r="IE77" s="881">
        <f t="shared" si="192"/>
        <v>4.125</v>
      </c>
      <c r="IF77" s="881">
        <f t="shared" si="192"/>
        <v>4.5</v>
      </c>
      <c r="IG77" s="881">
        <f t="shared" si="192"/>
        <v>4.5</v>
      </c>
      <c r="IH77" s="881">
        <f t="shared" si="192"/>
        <v>4.5</v>
      </c>
      <c r="II77" s="881">
        <f t="shared" si="192"/>
        <v>4.5749999999999993</v>
      </c>
      <c r="IJ77" s="881">
        <f t="shared" si="192"/>
        <v>4.5749999999999993</v>
      </c>
      <c r="IK77" s="881">
        <f t="shared" si="192"/>
        <v>4.5749999999999993</v>
      </c>
      <c r="IL77" s="881">
        <f t="shared" si="192"/>
        <v>4.5749999999999993</v>
      </c>
      <c r="IM77" s="881">
        <f t="shared" si="192"/>
        <v>4.5749999999999993</v>
      </c>
      <c r="IN77" s="881">
        <f t="shared" si="192"/>
        <v>6</v>
      </c>
      <c r="IO77" s="881">
        <f t="shared" si="192"/>
        <v>6</v>
      </c>
      <c r="IP77" s="881">
        <f t="shared" si="192"/>
        <v>6</v>
      </c>
      <c r="IQ77" s="881">
        <f t="shared" si="192"/>
        <v>6</v>
      </c>
      <c r="IR77" s="881">
        <f t="shared" si="192"/>
        <v>6</v>
      </c>
      <c r="IS77" s="881">
        <f t="shared" si="192"/>
        <v>6</v>
      </c>
      <c r="IT77" s="881">
        <f t="shared" si="192"/>
        <v>6</v>
      </c>
      <c r="IU77" s="881">
        <f t="shared" si="192"/>
        <v>6</v>
      </c>
      <c r="IV77" s="881">
        <f t="shared" si="192"/>
        <v>9.5</v>
      </c>
      <c r="IW77" s="881">
        <f t="shared" si="192"/>
        <v>9.5</v>
      </c>
      <c r="IX77" s="881">
        <f t="shared" si="192"/>
        <v>9.5</v>
      </c>
      <c r="IY77" s="881">
        <f t="shared" si="192"/>
        <v>9.5</v>
      </c>
      <c r="IZ77" s="881">
        <f t="shared" si="192"/>
        <v>6.75</v>
      </c>
      <c r="JA77" s="881">
        <f t="shared" si="192"/>
        <v>6.75</v>
      </c>
      <c r="JB77" s="881">
        <f t="shared" si="192"/>
        <v>6.75</v>
      </c>
      <c r="JC77" s="881">
        <f t="shared" si="192"/>
        <v>4.875</v>
      </c>
      <c r="JD77" s="881">
        <f t="shared" si="192"/>
        <v>4.875</v>
      </c>
      <c r="JE77" s="881">
        <f t="shared" si="192"/>
        <v>4.875</v>
      </c>
      <c r="JF77" s="881">
        <f t="shared" si="192"/>
        <v>4.875</v>
      </c>
      <c r="JG77" s="881">
        <f t="shared" si="192"/>
        <v>4.875</v>
      </c>
      <c r="JH77" s="881">
        <f t="shared" ref="JH77:LS77" si="193">JH76-MIN($G77,(JH76-$F77)/4)</f>
        <v>4.6875</v>
      </c>
      <c r="JI77" s="881">
        <f t="shared" si="193"/>
        <v>4.6875</v>
      </c>
      <c r="JJ77" s="881">
        <f t="shared" si="193"/>
        <v>4.6875</v>
      </c>
      <c r="JK77" s="881">
        <f t="shared" si="193"/>
        <v>4.6875</v>
      </c>
      <c r="JL77" s="881">
        <f t="shared" si="193"/>
        <v>4.6875</v>
      </c>
      <c r="JM77" s="881">
        <f t="shared" si="193"/>
        <v>4.6875</v>
      </c>
      <c r="JN77" s="881">
        <f t="shared" si="193"/>
        <v>4.6875</v>
      </c>
      <c r="JO77" s="881">
        <f t="shared" si="193"/>
        <v>4.6875</v>
      </c>
      <c r="JP77" s="881">
        <f t="shared" si="193"/>
        <v>4.6875</v>
      </c>
      <c r="JQ77" s="881">
        <f t="shared" si="193"/>
        <v>4.6875</v>
      </c>
      <c r="JR77" s="881">
        <f t="shared" si="193"/>
        <v>4.6875</v>
      </c>
      <c r="JS77" s="881">
        <f t="shared" si="193"/>
        <v>4.6875</v>
      </c>
      <c r="JT77" s="881">
        <f t="shared" si="193"/>
        <v>4.6875</v>
      </c>
      <c r="JU77" s="881">
        <f t="shared" si="193"/>
        <v>4.6875</v>
      </c>
      <c r="JV77" s="881">
        <f t="shared" si="193"/>
        <v>4.6875</v>
      </c>
      <c r="JW77" s="881">
        <f t="shared" si="193"/>
        <v>4.6875</v>
      </c>
      <c r="JX77" s="881">
        <f t="shared" si="193"/>
        <v>4.5</v>
      </c>
      <c r="JY77" s="881">
        <f t="shared" si="193"/>
        <v>4.5</v>
      </c>
      <c r="JZ77" s="881">
        <f t="shared" si="193"/>
        <v>4.5</v>
      </c>
      <c r="KA77" s="881">
        <f t="shared" si="193"/>
        <v>4.5</v>
      </c>
      <c r="KB77" s="881">
        <f t="shared" si="193"/>
        <v>4.3125</v>
      </c>
      <c r="KC77" s="881">
        <f t="shared" si="193"/>
        <v>4.3125</v>
      </c>
      <c r="KD77" s="881">
        <f t="shared" si="193"/>
        <v>4.125</v>
      </c>
      <c r="KE77" s="881">
        <f t="shared" si="193"/>
        <v>4.125</v>
      </c>
      <c r="KF77" s="881">
        <f t="shared" si="193"/>
        <v>4.5</v>
      </c>
      <c r="KG77" s="881">
        <f t="shared" si="193"/>
        <v>4.5</v>
      </c>
      <c r="KH77" s="881">
        <f t="shared" si="193"/>
        <v>4.5</v>
      </c>
      <c r="KI77" s="881">
        <f t="shared" si="193"/>
        <v>4.5749999999999993</v>
      </c>
      <c r="KJ77" s="881">
        <f t="shared" si="193"/>
        <v>4.5749999999999993</v>
      </c>
      <c r="KK77" s="881">
        <f t="shared" si="193"/>
        <v>4.5749999999999993</v>
      </c>
      <c r="KL77" s="881">
        <f t="shared" si="193"/>
        <v>4.5749999999999993</v>
      </c>
      <c r="KM77" s="881">
        <f t="shared" si="193"/>
        <v>4.5749999999999993</v>
      </c>
      <c r="KN77" s="881">
        <f t="shared" si="193"/>
        <v>6</v>
      </c>
      <c r="KO77" s="881">
        <f t="shared" si="193"/>
        <v>6</v>
      </c>
      <c r="KP77" s="881">
        <f t="shared" si="193"/>
        <v>6</v>
      </c>
      <c r="KQ77" s="881">
        <f t="shared" si="193"/>
        <v>6</v>
      </c>
      <c r="KR77" s="881">
        <f t="shared" si="193"/>
        <v>6</v>
      </c>
      <c r="KS77" s="881">
        <f t="shared" si="193"/>
        <v>6</v>
      </c>
      <c r="KT77" s="881">
        <f t="shared" si="193"/>
        <v>6</v>
      </c>
      <c r="KU77" s="881">
        <f t="shared" si="193"/>
        <v>6</v>
      </c>
      <c r="KV77" s="881">
        <f t="shared" si="193"/>
        <v>9.5</v>
      </c>
      <c r="KW77" s="881">
        <f t="shared" si="193"/>
        <v>9.5</v>
      </c>
      <c r="KX77" s="881">
        <f t="shared" si="193"/>
        <v>9.5</v>
      </c>
      <c r="KY77" s="881">
        <f t="shared" si="193"/>
        <v>9.5</v>
      </c>
      <c r="KZ77" s="881">
        <f t="shared" si="193"/>
        <v>6.75</v>
      </c>
      <c r="LA77" s="881">
        <f t="shared" si="193"/>
        <v>6.75</v>
      </c>
      <c r="LB77" s="881">
        <f t="shared" si="193"/>
        <v>6.75</v>
      </c>
      <c r="LC77" s="881">
        <f t="shared" si="193"/>
        <v>4.875</v>
      </c>
      <c r="LD77" s="881">
        <f t="shared" si="193"/>
        <v>4.875</v>
      </c>
      <c r="LE77" s="881">
        <f t="shared" si="193"/>
        <v>4.875</v>
      </c>
      <c r="LF77" s="881">
        <f t="shared" si="193"/>
        <v>4.875</v>
      </c>
      <c r="LG77" s="881">
        <f t="shared" si="193"/>
        <v>4.875</v>
      </c>
      <c r="LH77" s="881">
        <f t="shared" si="193"/>
        <v>4.6875</v>
      </c>
      <c r="LI77" s="881">
        <f t="shared" si="193"/>
        <v>4.6875</v>
      </c>
      <c r="LJ77" s="881">
        <f t="shared" si="193"/>
        <v>4.6875</v>
      </c>
      <c r="LK77" s="881">
        <f t="shared" si="193"/>
        <v>4.6875</v>
      </c>
      <c r="LL77" s="881">
        <f t="shared" si="193"/>
        <v>4.6875</v>
      </c>
      <c r="LM77" s="881">
        <f t="shared" si="193"/>
        <v>4.6875</v>
      </c>
      <c r="LN77" s="881">
        <f t="shared" si="193"/>
        <v>4.6875</v>
      </c>
      <c r="LO77" s="881">
        <f t="shared" si="193"/>
        <v>4.6875</v>
      </c>
      <c r="LP77" s="881">
        <f t="shared" si="193"/>
        <v>4.6875</v>
      </c>
      <c r="LQ77" s="881">
        <f t="shared" si="193"/>
        <v>4.6875</v>
      </c>
      <c r="LR77" s="881">
        <f t="shared" si="193"/>
        <v>4.6875</v>
      </c>
      <c r="LS77" s="881">
        <f t="shared" si="193"/>
        <v>4.6875</v>
      </c>
      <c r="LT77" s="881">
        <f t="shared" ref="LT77:OE77" si="194">LT76-MIN($G77,(LT76-$F77)/4)</f>
        <v>4.6875</v>
      </c>
      <c r="LU77" s="881">
        <f t="shared" si="194"/>
        <v>4.6875</v>
      </c>
      <c r="LV77" s="881">
        <f t="shared" si="194"/>
        <v>4.6875</v>
      </c>
      <c r="LW77" s="881">
        <f t="shared" si="194"/>
        <v>4.6875</v>
      </c>
      <c r="LX77" s="881">
        <f t="shared" si="194"/>
        <v>4.5</v>
      </c>
      <c r="LY77" s="881">
        <f t="shared" si="194"/>
        <v>4.5</v>
      </c>
      <c r="LZ77" s="881">
        <f t="shared" si="194"/>
        <v>4.5</v>
      </c>
      <c r="MA77" s="881">
        <f t="shared" si="194"/>
        <v>4.5</v>
      </c>
      <c r="MB77" s="881">
        <f t="shared" si="194"/>
        <v>4.3125</v>
      </c>
      <c r="MC77" s="881">
        <f t="shared" si="194"/>
        <v>4.3125</v>
      </c>
      <c r="MD77" s="881">
        <f t="shared" si="194"/>
        <v>4.125</v>
      </c>
      <c r="ME77" s="881">
        <f t="shared" si="194"/>
        <v>4.125</v>
      </c>
      <c r="MF77" s="881">
        <f t="shared" si="194"/>
        <v>4.5</v>
      </c>
      <c r="MG77" s="881">
        <f t="shared" si="194"/>
        <v>4.5</v>
      </c>
      <c r="MH77" s="881">
        <f t="shared" si="194"/>
        <v>4.5</v>
      </c>
      <c r="MI77" s="881">
        <f t="shared" si="194"/>
        <v>4.5749999999999993</v>
      </c>
      <c r="MJ77" s="881">
        <f t="shared" si="194"/>
        <v>4.5749999999999993</v>
      </c>
      <c r="MK77" s="881">
        <f t="shared" si="194"/>
        <v>4.5749999999999993</v>
      </c>
      <c r="ML77" s="881">
        <f t="shared" si="194"/>
        <v>4.5749999999999993</v>
      </c>
      <c r="MM77" s="881">
        <f t="shared" si="194"/>
        <v>4.5749999999999993</v>
      </c>
      <c r="MN77" s="881">
        <f t="shared" si="194"/>
        <v>6</v>
      </c>
      <c r="MO77" s="881">
        <f t="shared" si="194"/>
        <v>6</v>
      </c>
      <c r="MP77" s="881">
        <f t="shared" si="194"/>
        <v>6</v>
      </c>
      <c r="MQ77" s="881">
        <f t="shared" si="194"/>
        <v>6</v>
      </c>
      <c r="MR77" s="881">
        <f t="shared" si="194"/>
        <v>6</v>
      </c>
      <c r="MS77" s="881">
        <f t="shared" si="194"/>
        <v>6</v>
      </c>
      <c r="MT77" s="881">
        <f t="shared" si="194"/>
        <v>6</v>
      </c>
      <c r="MU77" s="881">
        <f t="shared" si="194"/>
        <v>6</v>
      </c>
      <c r="MV77" s="881">
        <f t="shared" si="194"/>
        <v>9.5</v>
      </c>
      <c r="MW77" s="881">
        <f t="shared" si="194"/>
        <v>9.5</v>
      </c>
      <c r="MX77" s="881">
        <f t="shared" si="194"/>
        <v>9.5</v>
      </c>
      <c r="MY77" s="881">
        <f t="shared" si="194"/>
        <v>9.5</v>
      </c>
      <c r="MZ77" s="881">
        <f t="shared" si="194"/>
        <v>6.75</v>
      </c>
      <c r="NA77" s="881">
        <f t="shared" si="194"/>
        <v>6.75</v>
      </c>
      <c r="NB77" s="881">
        <f t="shared" si="194"/>
        <v>6.75</v>
      </c>
      <c r="NC77" s="881">
        <f t="shared" si="194"/>
        <v>4.875</v>
      </c>
      <c r="ND77" s="881">
        <f t="shared" si="194"/>
        <v>4.875</v>
      </c>
      <c r="NE77" s="881">
        <f t="shared" si="194"/>
        <v>4.875</v>
      </c>
      <c r="NF77" s="881">
        <f t="shared" si="194"/>
        <v>4.875</v>
      </c>
      <c r="NG77" s="881">
        <f t="shared" si="194"/>
        <v>4.875</v>
      </c>
      <c r="NH77" s="881">
        <f t="shared" si="194"/>
        <v>4.6875</v>
      </c>
      <c r="NI77" s="881">
        <f t="shared" si="194"/>
        <v>4.6875</v>
      </c>
      <c r="NJ77" s="881">
        <f t="shared" si="194"/>
        <v>4.6875</v>
      </c>
      <c r="NK77" s="881">
        <f t="shared" si="194"/>
        <v>4.6875</v>
      </c>
      <c r="NL77" s="881">
        <f t="shared" si="194"/>
        <v>4.6875</v>
      </c>
      <c r="NM77" s="881">
        <f t="shared" si="194"/>
        <v>4.6875</v>
      </c>
      <c r="NN77" s="881">
        <f t="shared" si="194"/>
        <v>4.6875</v>
      </c>
      <c r="NO77" s="881">
        <f t="shared" si="194"/>
        <v>4.6875</v>
      </c>
      <c r="NP77" s="881">
        <f t="shared" si="194"/>
        <v>4.6875</v>
      </c>
      <c r="NQ77" s="881">
        <f t="shared" si="194"/>
        <v>4.6875</v>
      </c>
      <c r="NR77" s="881">
        <f t="shared" si="194"/>
        <v>4.6875</v>
      </c>
      <c r="NS77" s="881">
        <f t="shared" si="194"/>
        <v>4.6875</v>
      </c>
      <c r="NT77" s="881">
        <f t="shared" si="194"/>
        <v>4.6875</v>
      </c>
      <c r="NU77" s="881">
        <f t="shared" si="194"/>
        <v>4.6875</v>
      </c>
      <c r="NV77" s="881">
        <f t="shared" si="194"/>
        <v>4.6875</v>
      </c>
      <c r="NW77" s="881">
        <f t="shared" si="194"/>
        <v>4.6875</v>
      </c>
      <c r="NX77" s="881">
        <f t="shared" si="194"/>
        <v>4.5</v>
      </c>
      <c r="NY77" s="881">
        <f t="shared" si="194"/>
        <v>4.5</v>
      </c>
      <c r="NZ77" s="881">
        <f t="shared" si="194"/>
        <v>4.5</v>
      </c>
      <c r="OA77" s="881">
        <f t="shared" si="194"/>
        <v>4.5</v>
      </c>
      <c r="OB77" s="881">
        <f t="shared" si="194"/>
        <v>4.3125</v>
      </c>
      <c r="OC77" s="881">
        <f t="shared" si="194"/>
        <v>4.3125</v>
      </c>
      <c r="OD77" s="881">
        <f t="shared" si="194"/>
        <v>4.125</v>
      </c>
      <c r="OE77" s="881">
        <f t="shared" si="194"/>
        <v>4.125</v>
      </c>
      <c r="OF77" s="881">
        <f t="shared" ref="OF77:QQ77" si="195">OF76-MIN($G77,(OF76-$F77)/4)</f>
        <v>4.5</v>
      </c>
      <c r="OG77" s="881">
        <f t="shared" si="195"/>
        <v>4.5</v>
      </c>
      <c r="OH77" s="881">
        <f t="shared" si="195"/>
        <v>4.5</v>
      </c>
      <c r="OI77" s="881">
        <f t="shared" si="195"/>
        <v>4.5749999999999993</v>
      </c>
      <c r="OJ77" s="881">
        <f t="shared" si="195"/>
        <v>4.5749999999999993</v>
      </c>
      <c r="OK77" s="881">
        <f t="shared" si="195"/>
        <v>4.5749999999999993</v>
      </c>
      <c r="OL77" s="881">
        <f t="shared" si="195"/>
        <v>4.5749999999999993</v>
      </c>
      <c r="OM77" s="881">
        <f t="shared" si="195"/>
        <v>4.5749999999999993</v>
      </c>
      <c r="ON77" s="881">
        <f t="shared" si="195"/>
        <v>6</v>
      </c>
      <c r="OO77" s="881">
        <f t="shared" si="195"/>
        <v>6</v>
      </c>
      <c r="OP77" s="881">
        <f t="shared" si="195"/>
        <v>6</v>
      </c>
      <c r="OQ77" s="881">
        <f t="shared" si="195"/>
        <v>6</v>
      </c>
      <c r="OR77" s="881">
        <f t="shared" si="195"/>
        <v>6</v>
      </c>
      <c r="OS77" s="881">
        <f t="shared" si="195"/>
        <v>6</v>
      </c>
      <c r="OT77" s="881">
        <f t="shared" si="195"/>
        <v>6</v>
      </c>
      <c r="OU77" s="881">
        <f t="shared" si="195"/>
        <v>6</v>
      </c>
      <c r="OV77" s="881">
        <f t="shared" si="195"/>
        <v>9.5</v>
      </c>
      <c r="OW77" s="881">
        <f t="shared" si="195"/>
        <v>9.5</v>
      </c>
      <c r="OX77" s="881">
        <f t="shared" si="195"/>
        <v>9.5</v>
      </c>
      <c r="OY77" s="881">
        <f t="shared" si="195"/>
        <v>9.5</v>
      </c>
      <c r="OZ77" s="881">
        <f t="shared" si="195"/>
        <v>6.75</v>
      </c>
      <c r="PA77" s="881">
        <f t="shared" si="195"/>
        <v>6.75</v>
      </c>
      <c r="PB77" s="881">
        <f t="shared" si="195"/>
        <v>6.75</v>
      </c>
      <c r="PC77" s="881">
        <f t="shared" si="195"/>
        <v>4.875</v>
      </c>
      <c r="PD77" s="881">
        <f t="shared" si="195"/>
        <v>4.875</v>
      </c>
      <c r="PE77" s="881">
        <f t="shared" si="195"/>
        <v>4.875</v>
      </c>
      <c r="PF77" s="881">
        <f t="shared" si="195"/>
        <v>4.875</v>
      </c>
      <c r="PG77" s="881">
        <f t="shared" si="195"/>
        <v>4.875</v>
      </c>
      <c r="PH77" s="881">
        <f t="shared" si="195"/>
        <v>4.6875</v>
      </c>
      <c r="PI77" s="881">
        <f t="shared" si="195"/>
        <v>4.6875</v>
      </c>
      <c r="PJ77" s="881">
        <f t="shared" si="195"/>
        <v>4.6875</v>
      </c>
      <c r="PK77" s="881">
        <f t="shared" si="195"/>
        <v>4.6875</v>
      </c>
      <c r="PL77" s="881">
        <f t="shared" si="195"/>
        <v>4.6875</v>
      </c>
      <c r="PM77" s="881">
        <f t="shared" si="195"/>
        <v>4.6875</v>
      </c>
      <c r="PN77" s="881">
        <f t="shared" si="195"/>
        <v>4.6875</v>
      </c>
      <c r="PO77" s="881">
        <f t="shared" si="195"/>
        <v>4.6875</v>
      </c>
      <c r="PP77" s="881">
        <f t="shared" si="195"/>
        <v>4.6875</v>
      </c>
      <c r="PQ77" s="881">
        <f t="shared" si="195"/>
        <v>4.6875</v>
      </c>
      <c r="PR77" s="881">
        <f t="shared" si="195"/>
        <v>4.6875</v>
      </c>
      <c r="PS77" s="881">
        <f t="shared" si="195"/>
        <v>4.6875</v>
      </c>
      <c r="PT77" s="881">
        <f t="shared" si="195"/>
        <v>4.6875</v>
      </c>
      <c r="PU77" s="881">
        <f t="shared" si="195"/>
        <v>4.6875</v>
      </c>
      <c r="PV77" s="881">
        <f t="shared" si="195"/>
        <v>4.6875</v>
      </c>
      <c r="PW77" s="881">
        <f t="shared" si="195"/>
        <v>4.6875</v>
      </c>
      <c r="PX77" s="881">
        <f t="shared" si="195"/>
        <v>4.5</v>
      </c>
      <c r="PY77" s="881">
        <f t="shared" si="195"/>
        <v>4.5</v>
      </c>
      <c r="PZ77" s="881">
        <f t="shared" si="195"/>
        <v>4.5</v>
      </c>
      <c r="QA77" s="881">
        <f t="shared" si="195"/>
        <v>4.5</v>
      </c>
      <c r="QB77" s="881">
        <f t="shared" si="195"/>
        <v>4.3125</v>
      </c>
      <c r="QC77" s="881">
        <f t="shared" si="195"/>
        <v>4.3125</v>
      </c>
      <c r="QD77" s="881">
        <f t="shared" si="195"/>
        <v>4.125</v>
      </c>
      <c r="QE77" s="881">
        <f t="shared" si="195"/>
        <v>4.125</v>
      </c>
      <c r="QF77" s="881">
        <f t="shared" si="195"/>
        <v>4.5</v>
      </c>
      <c r="QG77" s="881">
        <f t="shared" si="195"/>
        <v>4.5</v>
      </c>
      <c r="QH77" s="881">
        <f t="shared" si="195"/>
        <v>4.5</v>
      </c>
      <c r="QI77" s="881">
        <f t="shared" si="195"/>
        <v>4.5749999999999993</v>
      </c>
      <c r="QJ77" s="881">
        <f t="shared" si="195"/>
        <v>4.5749999999999993</v>
      </c>
      <c r="QK77" s="881">
        <f t="shared" si="195"/>
        <v>4.5749999999999993</v>
      </c>
      <c r="QL77" s="881">
        <f t="shared" si="195"/>
        <v>4.5749999999999993</v>
      </c>
      <c r="QM77" s="881">
        <f t="shared" si="195"/>
        <v>4.5749999999999993</v>
      </c>
      <c r="QN77" s="881">
        <f t="shared" si="195"/>
        <v>6</v>
      </c>
      <c r="QO77" s="881">
        <f t="shared" si="195"/>
        <v>6</v>
      </c>
      <c r="QP77" s="881">
        <f t="shared" si="195"/>
        <v>6</v>
      </c>
      <c r="QQ77" s="881">
        <f t="shared" si="195"/>
        <v>6</v>
      </c>
      <c r="QR77" s="881">
        <f t="shared" ref="QR77:SJ77" si="196">QR76-MIN($G77,(QR76-$F77)/4)</f>
        <v>6</v>
      </c>
      <c r="QS77" s="881">
        <f t="shared" si="196"/>
        <v>6</v>
      </c>
      <c r="QT77" s="881">
        <f t="shared" si="196"/>
        <v>6</v>
      </c>
      <c r="QU77" s="881">
        <f t="shared" si="196"/>
        <v>6</v>
      </c>
      <c r="QV77" s="881">
        <f t="shared" si="196"/>
        <v>9.5</v>
      </c>
      <c r="QW77" s="881">
        <f t="shared" si="196"/>
        <v>9.5</v>
      </c>
      <c r="QX77" s="881">
        <f t="shared" si="196"/>
        <v>9.5</v>
      </c>
      <c r="QY77" s="881">
        <f t="shared" si="196"/>
        <v>9.5</v>
      </c>
      <c r="QZ77" s="881">
        <f t="shared" si="196"/>
        <v>6.75</v>
      </c>
      <c r="RA77" s="881">
        <f t="shared" si="196"/>
        <v>6.75</v>
      </c>
      <c r="RB77" s="881">
        <f t="shared" si="196"/>
        <v>6.75</v>
      </c>
      <c r="RC77" s="881">
        <f t="shared" si="196"/>
        <v>4.875</v>
      </c>
      <c r="RD77" s="881">
        <f t="shared" si="196"/>
        <v>4.875</v>
      </c>
      <c r="RE77" s="881">
        <f t="shared" si="196"/>
        <v>4.875</v>
      </c>
      <c r="RF77" s="881">
        <f t="shared" si="196"/>
        <v>4.875</v>
      </c>
      <c r="RG77" s="881">
        <f t="shared" si="196"/>
        <v>4.875</v>
      </c>
      <c r="RH77" s="881">
        <f t="shared" si="196"/>
        <v>4.6875</v>
      </c>
      <c r="RI77" s="881">
        <f t="shared" si="196"/>
        <v>4.6875</v>
      </c>
      <c r="RJ77" s="881">
        <f t="shared" si="196"/>
        <v>4.6875</v>
      </c>
      <c r="RK77" s="881">
        <f t="shared" si="196"/>
        <v>4.6875</v>
      </c>
      <c r="RL77" s="881">
        <f t="shared" si="196"/>
        <v>4.6875</v>
      </c>
      <c r="RM77" s="881">
        <f t="shared" si="196"/>
        <v>4.6875</v>
      </c>
      <c r="RN77" s="881">
        <f t="shared" si="196"/>
        <v>4.6875</v>
      </c>
      <c r="RO77" s="881">
        <f t="shared" si="196"/>
        <v>4.6875</v>
      </c>
      <c r="RP77" s="881">
        <f t="shared" si="196"/>
        <v>4.6875</v>
      </c>
      <c r="RQ77" s="881">
        <f t="shared" si="196"/>
        <v>4.6875</v>
      </c>
      <c r="RR77" s="881">
        <f t="shared" si="196"/>
        <v>4.6875</v>
      </c>
      <c r="RS77" s="881">
        <f t="shared" si="196"/>
        <v>4.6875</v>
      </c>
      <c r="RT77" s="881">
        <f t="shared" si="196"/>
        <v>4.6875</v>
      </c>
      <c r="RU77" s="881">
        <f t="shared" si="196"/>
        <v>4.6875</v>
      </c>
      <c r="RV77" s="881">
        <f t="shared" si="196"/>
        <v>4.6875</v>
      </c>
      <c r="RW77" s="881">
        <f t="shared" si="196"/>
        <v>4.6875</v>
      </c>
      <c r="RX77" s="881">
        <f t="shared" si="196"/>
        <v>4.5</v>
      </c>
      <c r="RY77" s="881">
        <f t="shared" si="196"/>
        <v>4.5</v>
      </c>
      <c r="RZ77" s="881">
        <f t="shared" si="196"/>
        <v>4.5</v>
      </c>
      <c r="SA77" s="881">
        <f t="shared" si="196"/>
        <v>4.5</v>
      </c>
      <c r="SB77" s="881">
        <f t="shared" si="196"/>
        <v>4.3125</v>
      </c>
      <c r="SC77" s="881">
        <f t="shared" si="196"/>
        <v>4.3125</v>
      </c>
      <c r="SD77" s="881">
        <f t="shared" si="196"/>
        <v>4.125</v>
      </c>
      <c r="SE77" s="881">
        <f t="shared" si="196"/>
        <v>4.125</v>
      </c>
      <c r="SF77" s="881">
        <f t="shared" si="196"/>
        <v>4.5</v>
      </c>
      <c r="SG77" s="881">
        <f t="shared" si="196"/>
        <v>4.5</v>
      </c>
      <c r="SH77" s="881">
        <f t="shared" si="196"/>
        <v>4.5</v>
      </c>
      <c r="SI77" s="881">
        <f t="shared" si="196"/>
        <v>4.5749999999999993</v>
      </c>
      <c r="SJ77" s="881">
        <f t="shared" si="196"/>
        <v>4.5749999999999993</v>
      </c>
      <c r="SK77" s="267">
        <f>SJ77</f>
        <v>4.5749999999999993</v>
      </c>
      <c r="SL77" s="254"/>
      <c r="SM77" s="242"/>
      <c r="SN77" s="242"/>
      <c r="SO77" s="242"/>
    </row>
    <row r="78" spans="1:509" outlineLevel="3" x14ac:dyDescent="0.35">
      <c r="A78" s="242"/>
      <c r="B78" s="251"/>
      <c r="C78" s="438">
        <f t="shared" si="33"/>
        <v>4</v>
      </c>
      <c r="D78" s="267"/>
      <c r="E78" s="316"/>
      <c r="F78" s="322">
        <f t="shared" si="188"/>
        <v>13</v>
      </c>
      <c r="G78" s="322">
        <f t="shared" si="50"/>
        <v>2.5</v>
      </c>
      <c r="H78" s="267"/>
      <c r="I78" s="455"/>
      <c r="J78" s="456" t="s">
        <v>174</v>
      </c>
      <c r="K78" s="457"/>
      <c r="L78" s="882">
        <f t="shared" ref="L78:BW78" si="197">L76+MIN($G78,($F78-L76)/4)</f>
        <v>7.1875</v>
      </c>
      <c r="M78" s="882">
        <f t="shared" si="197"/>
        <v>7.1875</v>
      </c>
      <c r="N78" s="882">
        <f t="shared" si="197"/>
        <v>7.1875</v>
      </c>
      <c r="O78" s="882">
        <f t="shared" si="197"/>
        <v>7.1875</v>
      </c>
      <c r="P78" s="882">
        <f t="shared" si="197"/>
        <v>7.1875</v>
      </c>
      <c r="Q78" s="882">
        <f t="shared" si="197"/>
        <v>7.1875</v>
      </c>
      <c r="R78" s="882">
        <f t="shared" si="197"/>
        <v>7.1875</v>
      </c>
      <c r="S78" s="882">
        <f t="shared" si="197"/>
        <v>7.1875</v>
      </c>
      <c r="T78" s="882">
        <f t="shared" si="197"/>
        <v>7.1875</v>
      </c>
      <c r="U78" s="882">
        <f t="shared" si="197"/>
        <v>7.1875</v>
      </c>
      <c r="V78" s="882">
        <f t="shared" si="197"/>
        <v>7.1875</v>
      </c>
      <c r="W78" s="882">
        <f t="shared" si="197"/>
        <v>7.1875</v>
      </c>
      <c r="X78" s="882">
        <f t="shared" si="197"/>
        <v>7</v>
      </c>
      <c r="Y78" s="882">
        <f t="shared" si="197"/>
        <v>7</v>
      </c>
      <c r="Z78" s="882">
        <f t="shared" si="197"/>
        <v>7</v>
      </c>
      <c r="AA78" s="882">
        <f t="shared" si="197"/>
        <v>7</v>
      </c>
      <c r="AB78" s="882">
        <f t="shared" si="197"/>
        <v>6.8125</v>
      </c>
      <c r="AC78" s="882">
        <f t="shared" si="197"/>
        <v>6.8125</v>
      </c>
      <c r="AD78" s="882">
        <f t="shared" si="197"/>
        <v>6.625</v>
      </c>
      <c r="AE78" s="882">
        <f t="shared" si="197"/>
        <v>6.625</v>
      </c>
      <c r="AF78" s="882">
        <f t="shared" si="197"/>
        <v>7</v>
      </c>
      <c r="AG78" s="882">
        <f t="shared" si="197"/>
        <v>7</v>
      </c>
      <c r="AH78" s="882">
        <f t="shared" si="197"/>
        <v>7</v>
      </c>
      <c r="AI78" s="882">
        <f t="shared" si="197"/>
        <v>7.0749999999999993</v>
      </c>
      <c r="AJ78" s="882">
        <f t="shared" si="197"/>
        <v>7.0749999999999993</v>
      </c>
      <c r="AK78" s="882">
        <f t="shared" si="197"/>
        <v>7.0749999999999993</v>
      </c>
      <c r="AL78" s="882">
        <f t="shared" si="197"/>
        <v>7.0749999999999993</v>
      </c>
      <c r="AM78" s="882">
        <f t="shared" si="197"/>
        <v>7.0749999999999993</v>
      </c>
      <c r="AN78" s="882">
        <f t="shared" si="197"/>
        <v>8.5</v>
      </c>
      <c r="AO78" s="882">
        <f t="shared" si="197"/>
        <v>8.5</v>
      </c>
      <c r="AP78" s="882">
        <f t="shared" si="197"/>
        <v>8.5</v>
      </c>
      <c r="AQ78" s="882">
        <f t="shared" si="197"/>
        <v>8.5</v>
      </c>
      <c r="AR78" s="882">
        <f t="shared" si="197"/>
        <v>8.5</v>
      </c>
      <c r="AS78" s="882">
        <f t="shared" si="197"/>
        <v>8.5</v>
      </c>
      <c r="AT78" s="882">
        <f t="shared" si="197"/>
        <v>8.5</v>
      </c>
      <c r="AU78" s="882">
        <f t="shared" si="197"/>
        <v>8.5</v>
      </c>
      <c r="AV78" s="882">
        <f t="shared" si="197"/>
        <v>11.5</v>
      </c>
      <c r="AW78" s="882">
        <f t="shared" si="197"/>
        <v>11.5</v>
      </c>
      <c r="AX78" s="882">
        <f t="shared" si="197"/>
        <v>11.5</v>
      </c>
      <c r="AY78" s="882">
        <f t="shared" si="197"/>
        <v>11.5</v>
      </c>
      <c r="AZ78" s="882">
        <f t="shared" si="197"/>
        <v>9.25</v>
      </c>
      <c r="BA78" s="882">
        <f t="shared" si="197"/>
        <v>9.25</v>
      </c>
      <c r="BB78" s="882">
        <f t="shared" si="197"/>
        <v>9.25</v>
      </c>
      <c r="BC78" s="882">
        <f t="shared" si="197"/>
        <v>7.375</v>
      </c>
      <c r="BD78" s="882">
        <f t="shared" si="197"/>
        <v>7.375</v>
      </c>
      <c r="BE78" s="882">
        <f t="shared" si="197"/>
        <v>7.375</v>
      </c>
      <c r="BF78" s="882">
        <f t="shared" si="197"/>
        <v>7.375</v>
      </c>
      <c r="BG78" s="882">
        <f t="shared" si="197"/>
        <v>7.375</v>
      </c>
      <c r="BH78" s="882">
        <f t="shared" si="197"/>
        <v>7.1875</v>
      </c>
      <c r="BI78" s="882">
        <f t="shared" si="197"/>
        <v>7.1875</v>
      </c>
      <c r="BJ78" s="882">
        <f t="shared" si="197"/>
        <v>7.1875</v>
      </c>
      <c r="BK78" s="882">
        <f t="shared" si="197"/>
        <v>7.1875</v>
      </c>
      <c r="BL78" s="882">
        <f t="shared" si="197"/>
        <v>7.1875</v>
      </c>
      <c r="BM78" s="882">
        <f t="shared" si="197"/>
        <v>7.1875</v>
      </c>
      <c r="BN78" s="882">
        <f t="shared" si="197"/>
        <v>7.1875</v>
      </c>
      <c r="BO78" s="882">
        <f t="shared" si="197"/>
        <v>7.1875</v>
      </c>
      <c r="BP78" s="882">
        <f t="shared" si="197"/>
        <v>7.1875</v>
      </c>
      <c r="BQ78" s="882">
        <f t="shared" si="197"/>
        <v>7.1875</v>
      </c>
      <c r="BR78" s="882">
        <f t="shared" si="197"/>
        <v>7.1875</v>
      </c>
      <c r="BS78" s="882">
        <f t="shared" si="197"/>
        <v>7.1875</v>
      </c>
      <c r="BT78" s="882">
        <f t="shared" si="197"/>
        <v>7.1875</v>
      </c>
      <c r="BU78" s="882">
        <f t="shared" si="197"/>
        <v>7.1875</v>
      </c>
      <c r="BV78" s="882">
        <f t="shared" si="197"/>
        <v>7.1875</v>
      </c>
      <c r="BW78" s="882">
        <f t="shared" si="197"/>
        <v>7.1875</v>
      </c>
      <c r="BX78" s="882">
        <f t="shared" ref="BX78:EI78" si="198">BX76+MIN($G78,($F78-BX76)/4)</f>
        <v>7</v>
      </c>
      <c r="BY78" s="882">
        <f t="shared" si="198"/>
        <v>7</v>
      </c>
      <c r="BZ78" s="882">
        <f t="shared" si="198"/>
        <v>7</v>
      </c>
      <c r="CA78" s="882">
        <f t="shared" si="198"/>
        <v>7</v>
      </c>
      <c r="CB78" s="882">
        <f t="shared" si="198"/>
        <v>6.8125</v>
      </c>
      <c r="CC78" s="882">
        <f t="shared" si="198"/>
        <v>6.8125</v>
      </c>
      <c r="CD78" s="882">
        <f t="shared" si="198"/>
        <v>6.625</v>
      </c>
      <c r="CE78" s="882">
        <f t="shared" si="198"/>
        <v>6.625</v>
      </c>
      <c r="CF78" s="882">
        <f t="shared" si="198"/>
        <v>7</v>
      </c>
      <c r="CG78" s="882">
        <f t="shared" si="198"/>
        <v>7</v>
      </c>
      <c r="CH78" s="882">
        <f t="shared" si="198"/>
        <v>7</v>
      </c>
      <c r="CI78" s="882">
        <f t="shared" si="198"/>
        <v>7.0749999999999993</v>
      </c>
      <c r="CJ78" s="882">
        <f t="shared" si="198"/>
        <v>7.0749999999999993</v>
      </c>
      <c r="CK78" s="882">
        <f t="shared" si="198"/>
        <v>7.0749999999999993</v>
      </c>
      <c r="CL78" s="882">
        <f t="shared" si="198"/>
        <v>7.0749999999999993</v>
      </c>
      <c r="CM78" s="882">
        <f t="shared" si="198"/>
        <v>7.0749999999999993</v>
      </c>
      <c r="CN78" s="882">
        <f t="shared" si="198"/>
        <v>8.5</v>
      </c>
      <c r="CO78" s="882">
        <f t="shared" si="198"/>
        <v>8.5</v>
      </c>
      <c r="CP78" s="882">
        <f t="shared" si="198"/>
        <v>8.5</v>
      </c>
      <c r="CQ78" s="882">
        <f t="shared" si="198"/>
        <v>8.5</v>
      </c>
      <c r="CR78" s="882">
        <f t="shared" si="198"/>
        <v>8.5</v>
      </c>
      <c r="CS78" s="882">
        <f t="shared" si="198"/>
        <v>8.5</v>
      </c>
      <c r="CT78" s="882">
        <f t="shared" si="198"/>
        <v>8.5</v>
      </c>
      <c r="CU78" s="882">
        <f t="shared" si="198"/>
        <v>8.5</v>
      </c>
      <c r="CV78" s="882">
        <f t="shared" si="198"/>
        <v>11.5</v>
      </c>
      <c r="CW78" s="882">
        <f t="shared" si="198"/>
        <v>11.5</v>
      </c>
      <c r="CX78" s="882">
        <f t="shared" si="198"/>
        <v>11.5</v>
      </c>
      <c r="CY78" s="882">
        <f t="shared" si="198"/>
        <v>11.5</v>
      </c>
      <c r="CZ78" s="882">
        <f t="shared" si="198"/>
        <v>9.25</v>
      </c>
      <c r="DA78" s="882">
        <f t="shared" si="198"/>
        <v>9.25</v>
      </c>
      <c r="DB78" s="882">
        <f t="shared" si="198"/>
        <v>9.25</v>
      </c>
      <c r="DC78" s="882">
        <f t="shared" si="198"/>
        <v>7.375</v>
      </c>
      <c r="DD78" s="882">
        <f t="shared" si="198"/>
        <v>7.375</v>
      </c>
      <c r="DE78" s="882">
        <f t="shared" si="198"/>
        <v>7.375</v>
      </c>
      <c r="DF78" s="882">
        <f t="shared" si="198"/>
        <v>7.375</v>
      </c>
      <c r="DG78" s="882">
        <f t="shared" si="198"/>
        <v>7.375</v>
      </c>
      <c r="DH78" s="882">
        <f t="shared" si="198"/>
        <v>7.1875</v>
      </c>
      <c r="DI78" s="882">
        <f t="shared" si="198"/>
        <v>7.1875</v>
      </c>
      <c r="DJ78" s="882">
        <f t="shared" si="198"/>
        <v>7.1875</v>
      </c>
      <c r="DK78" s="882">
        <f t="shared" si="198"/>
        <v>7.1875</v>
      </c>
      <c r="DL78" s="882">
        <f t="shared" si="198"/>
        <v>7.1875</v>
      </c>
      <c r="DM78" s="882">
        <f t="shared" si="198"/>
        <v>7.1875</v>
      </c>
      <c r="DN78" s="882">
        <f t="shared" si="198"/>
        <v>7.1875</v>
      </c>
      <c r="DO78" s="882">
        <f t="shared" si="198"/>
        <v>7.1875</v>
      </c>
      <c r="DP78" s="882">
        <f t="shared" si="198"/>
        <v>7.1875</v>
      </c>
      <c r="DQ78" s="882">
        <f t="shared" si="198"/>
        <v>7.1875</v>
      </c>
      <c r="DR78" s="882">
        <f t="shared" si="198"/>
        <v>7.1875</v>
      </c>
      <c r="DS78" s="882">
        <f t="shared" si="198"/>
        <v>7.1875</v>
      </c>
      <c r="DT78" s="882">
        <f t="shared" si="198"/>
        <v>7.1875</v>
      </c>
      <c r="DU78" s="882">
        <f t="shared" si="198"/>
        <v>7.1875</v>
      </c>
      <c r="DV78" s="882">
        <f t="shared" si="198"/>
        <v>7.1875</v>
      </c>
      <c r="DW78" s="882">
        <f t="shared" si="198"/>
        <v>7.1875</v>
      </c>
      <c r="DX78" s="882">
        <f t="shared" si="198"/>
        <v>7</v>
      </c>
      <c r="DY78" s="882">
        <f t="shared" si="198"/>
        <v>7</v>
      </c>
      <c r="DZ78" s="882">
        <f t="shared" si="198"/>
        <v>7</v>
      </c>
      <c r="EA78" s="882">
        <f t="shared" si="198"/>
        <v>7</v>
      </c>
      <c r="EB78" s="882">
        <f t="shared" si="198"/>
        <v>6.8125</v>
      </c>
      <c r="EC78" s="882">
        <f t="shared" si="198"/>
        <v>6.8125</v>
      </c>
      <c r="ED78" s="882">
        <f t="shared" si="198"/>
        <v>6.625</v>
      </c>
      <c r="EE78" s="882">
        <f t="shared" si="198"/>
        <v>6.625</v>
      </c>
      <c r="EF78" s="882">
        <f t="shared" si="198"/>
        <v>7</v>
      </c>
      <c r="EG78" s="882">
        <f t="shared" si="198"/>
        <v>7</v>
      </c>
      <c r="EH78" s="882">
        <f t="shared" si="198"/>
        <v>7</v>
      </c>
      <c r="EI78" s="882">
        <f t="shared" si="198"/>
        <v>7.0749999999999993</v>
      </c>
      <c r="EJ78" s="882">
        <f t="shared" ref="EJ78:GU78" si="199">EJ76+MIN($G78,($F78-EJ76)/4)</f>
        <v>7.0749999999999993</v>
      </c>
      <c r="EK78" s="882">
        <f t="shared" si="199"/>
        <v>7.0749999999999993</v>
      </c>
      <c r="EL78" s="882">
        <f t="shared" si="199"/>
        <v>7.0749999999999993</v>
      </c>
      <c r="EM78" s="882">
        <f t="shared" si="199"/>
        <v>7.0749999999999993</v>
      </c>
      <c r="EN78" s="882">
        <f t="shared" si="199"/>
        <v>8.5</v>
      </c>
      <c r="EO78" s="882">
        <f t="shared" si="199"/>
        <v>8.5</v>
      </c>
      <c r="EP78" s="882">
        <f t="shared" si="199"/>
        <v>8.5</v>
      </c>
      <c r="EQ78" s="882">
        <f t="shared" si="199"/>
        <v>8.5</v>
      </c>
      <c r="ER78" s="882">
        <f t="shared" si="199"/>
        <v>8.5</v>
      </c>
      <c r="ES78" s="882">
        <f t="shared" si="199"/>
        <v>8.5</v>
      </c>
      <c r="ET78" s="882">
        <f t="shared" si="199"/>
        <v>8.5</v>
      </c>
      <c r="EU78" s="882">
        <f t="shared" si="199"/>
        <v>8.5</v>
      </c>
      <c r="EV78" s="882">
        <f t="shared" si="199"/>
        <v>11.5</v>
      </c>
      <c r="EW78" s="882">
        <f t="shared" si="199"/>
        <v>11.5</v>
      </c>
      <c r="EX78" s="882">
        <f t="shared" si="199"/>
        <v>11.5</v>
      </c>
      <c r="EY78" s="882">
        <f t="shared" si="199"/>
        <v>11.5</v>
      </c>
      <c r="EZ78" s="882">
        <f t="shared" si="199"/>
        <v>9.25</v>
      </c>
      <c r="FA78" s="882">
        <f t="shared" si="199"/>
        <v>9.25</v>
      </c>
      <c r="FB78" s="882">
        <f t="shared" si="199"/>
        <v>9.25</v>
      </c>
      <c r="FC78" s="882">
        <f t="shared" si="199"/>
        <v>7.375</v>
      </c>
      <c r="FD78" s="882">
        <f t="shared" si="199"/>
        <v>7.375</v>
      </c>
      <c r="FE78" s="882">
        <f t="shared" si="199"/>
        <v>7.375</v>
      </c>
      <c r="FF78" s="882">
        <f t="shared" si="199"/>
        <v>7.375</v>
      </c>
      <c r="FG78" s="882">
        <f t="shared" si="199"/>
        <v>7.375</v>
      </c>
      <c r="FH78" s="882">
        <f t="shared" si="199"/>
        <v>7.1875</v>
      </c>
      <c r="FI78" s="882">
        <f t="shared" si="199"/>
        <v>7.1875</v>
      </c>
      <c r="FJ78" s="882">
        <f t="shared" si="199"/>
        <v>7.1875</v>
      </c>
      <c r="FK78" s="882">
        <f t="shared" si="199"/>
        <v>7.1875</v>
      </c>
      <c r="FL78" s="882">
        <f t="shared" si="199"/>
        <v>7.1875</v>
      </c>
      <c r="FM78" s="882">
        <f t="shared" si="199"/>
        <v>7.1875</v>
      </c>
      <c r="FN78" s="882">
        <f t="shared" si="199"/>
        <v>7.1875</v>
      </c>
      <c r="FO78" s="882">
        <f t="shared" si="199"/>
        <v>7.1875</v>
      </c>
      <c r="FP78" s="882">
        <f t="shared" si="199"/>
        <v>7.1875</v>
      </c>
      <c r="FQ78" s="882">
        <f t="shared" si="199"/>
        <v>7.1875</v>
      </c>
      <c r="FR78" s="882">
        <f t="shared" si="199"/>
        <v>7.1875</v>
      </c>
      <c r="FS78" s="882">
        <f t="shared" si="199"/>
        <v>7.1875</v>
      </c>
      <c r="FT78" s="882">
        <f t="shared" si="199"/>
        <v>7.1875</v>
      </c>
      <c r="FU78" s="882">
        <f t="shared" si="199"/>
        <v>7.1875</v>
      </c>
      <c r="FV78" s="882">
        <f t="shared" si="199"/>
        <v>7.1875</v>
      </c>
      <c r="FW78" s="882">
        <f t="shared" si="199"/>
        <v>7.1875</v>
      </c>
      <c r="FX78" s="882">
        <f t="shared" si="199"/>
        <v>7</v>
      </c>
      <c r="FY78" s="882">
        <f t="shared" si="199"/>
        <v>7</v>
      </c>
      <c r="FZ78" s="882">
        <f t="shared" si="199"/>
        <v>7</v>
      </c>
      <c r="GA78" s="882">
        <f t="shared" si="199"/>
        <v>7</v>
      </c>
      <c r="GB78" s="882">
        <f t="shared" si="199"/>
        <v>6.8125</v>
      </c>
      <c r="GC78" s="882">
        <f t="shared" si="199"/>
        <v>6.8125</v>
      </c>
      <c r="GD78" s="882">
        <f t="shared" si="199"/>
        <v>6.625</v>
      </c>
      <c r="GE78" s="882">
        <f t="shared" si="199"/>
        <v>6.625</v>
      </c>
      <c r="GF78" s="882">
        <f t="shared" si="199"/>
        <v>7</v>
      </c>
      <c r="GG78" s="882">
        <f t="shared" si="199"/>
        <v>7</v>
      </c>
      <c r="GH78" s="882">
        <f t="shared" si="199"/>
        <v>7</v>
      </c>
      <c r="GI78" s="882">
        <f t="shared" si="199"/>
        <v>7.0749999999999993</v>
      </c>
      <c r="GJ78" s="882">
        <f t="shared" si="199"/>
        <v>7.0749999999999993</v>
      </c>
      <c r="GK78" s="882">
        <f t="shared" si="199"/>
        <v>7.0749999999999993</v>
      </c>
      <c r="GL78" s="882">
        <f t="shared" si="199"/>
        <v>7.0749999999999993</v>
      </c>
      <c r="GM78" s="882">
        <f t="shared" si="199"/>
        <v>7.0749999999999993</v>
      </c>
      <c r="GN78" s="882">
        <f t="shared" si="199"/>
        <v>8.5</v>
      </c>
      <c r="GO78" s="882">
        <f t="shared" si="199"/>
        <v>8.5</v>
      </c>
      <c r="GP78" s="882">
        <f t="shared" si="199"/>
        <v>8.5</v>
      </c>
      <c r="GQ78" s="882">
        <f t="shared" si="199"/>
        <v>8.5</v>
      </c>
      <c r="GR78" s="882">
        <f t="shared" si="199"/>
        <v>8.5</v>
      </c>
      <c r="GS78" s="882">
        <f t="shared" si="199"/>
        <v>8.5</v>
      </c>
      <c r="GT78" s="882">
        <f t="shared" si="199"/>
        <v>8.5</v>
      </c>
      <c r="GU78" s="882">
        <f t="shared" si="199"/>
        <v>8.5</v>
      </c>
      <c r="GV78" s="882">
        <f t="shared" ref="GV78:JG78" si="200">GV76+MIN($G78,($F78-GV76)/4)</f>
        <v>11.5</v>
      </c>
      <c r="GW78" s="882">
        <f t="shared" si="200"/>
        <v>11.5</v>
      </c>
      <c r="GX78" s="882">
        <f t="shared" si="200"/>
        <v>11.5</v>
      </c>
      <c r="GY78" s="882">
        <f t="shared" si="200"/>
        <v>11.5</v>
      </c>
      <c r="GZ78" s="882">
        <f t="shared" si="200"/>
        <v>9.25</v>
      </c>
      <c r="HA78" s="882">
        <f t="shared" si="200"/>
        <v>9.25</v>
      </c>
      <c r="HB78" s="882">
        <f t="shared" si="200"/>
        <v>9.25</v>
      </c>
      <c r="HC78" s="882">
        <f t="shared" si="200"/>
        <v>7.375</v>
      </c>
      <c r="HD78" s="882">
        <f t="shared" si="200"/>
        <v>7.375</v>
      </c>
      <c r="HE78" s="882">
        <f t="shared" si="200"/>
        <v>7.375</v>
      </c>
      <c r="HF78" s="882">
        <f t="shared" si="200"/>
        <v>7.375</v>
      </c>
      <c r="HG78" s="882">
        <f t="shared" si="200"/>
        <v>7.375</v>
      </c>
      <c r="HH78" s="882">
        <f t="shared" si="200"/>
        <v>7.1875</v>
      </c>
      <c r="HI78" s="882">
        <f t="shared" si="200"/>
        <v>7.1875</v>
      </c>
      <c r="HJ78" s="882">
        <f t="shared" si="200"/>
        <v>7.1875</v>
      </c>
      <c r="HK78" s="882">
        <f t="shared" si="200"/>
        <v>7.1875</v>
      </c>
      <c r="HL78" s="882">
        <f t="shared" si="200"/>
        <v>7.1875</v>
      </c>
      <c r="HM78" s="882">
        <f t="shared" si="200"/>
        <v>7.1875</v>
      </c>
      <c r="HN78" s="882">
        <f t="shared" si="200"/>
        <v>7.1875</v>
      </c>
      <c r="HO78" s="882">
        <f t="shared" si="200"/>
        <v>7.1875</v>
      </c>
      <c r="HP78" s="882">
        <f t="shared" si="200"/>
        <v>7.1875</v>
      </c>
      <c r="HQ78" s="882">
        <f t="shared" si="200"/>
        <v>7.1875</v>
      </c>
      <c r="HR78" s="882">
        <f t="shared" si="200"/>
        <v>7.1875</v>
      </c>
      <c r="HS78" s="882">
        <f t="shared" si="200"/>
        <v>7.1875</v>
      </c>
      <c r="HT78" s="882">
        <f t="shared" si="200"/>
        <v>7.1875</v>
      </c>
      <c r="HU78" s="882">
        <f t="shared" si="200"/>
        <v>7.1875</v>
      </c>
      <c r="HV78" s="882">
        <f t="shared" si="200"/>
        <v>7.1875</v>
      </c>
      <c r="HW78" s="882">
        <f t="shared" si="200"/>
        <v>7.1875</v>
      </c>
      <c r="HX78" s="882">
        <f t="shared" si="200"/>
        <v>7</v>
      </c>
      <c r="HY78" s="882">
        <f t="shared" si="200"/>
        <v>7</v>
      </c>
      <c r="HZ78" s="882">
        <f t="shared" si="200"/>
        <v>7</v>
      </c>
      <c r="IA78" s="882">
        <f t="shared" si="200"/>
        <v>7</v>
      </c>
      <c r="IB78" s="882">
        <f t="shared" si="200"/>
        <v>6.8125</v>
      </c>
      <c r="IC78" s="882">
        <f t="shared" si="200"/>
        <v>6.8125</v>
      </c>
      <c r="ID78" s="882">
        <f t="shared" si="200"/>
        <v>6.625</v>
      </c>
      <c r="IE78" s="882">
        <f t="shared" si="200"/>
        <v>6.625</v>
      </c>
      <c r="IF78" s="882">
        <f t="shared" si="200"/>
        <v>7</v>
      </c>
      <c r="IG78" s="882">
        <f t="shared" si="200"/>
        <v>7</v>
      </c>
      <c r="IH78" s="882">
        <f t="shared" si="200"/>
        <v>7</v>
      </c>
      <c r="II78" s="882">
        <f t="shared" si="200"/>
        <v>7.0749999999999993</v>
      </c>
      <c r="IJ78" s="882">
        <f t="shared" si="200"/>
        <v>7.0749999999999993</v>
      </c>
      <c r="IK78" s="882">
        <f t="shared" si="200"/>
        <v>7.0749999999999993</v>
      </c>
      <c r="IL78" s="882">
        <f t="shared" si="200"/>
        <v>7.0749999999999993</v>
      </c>
      <c r="IM78" s="882">
        <f t="shared" si="200"/>
        <v>7.0749999999999993</v>
      </c>
      <c r="IN78" s="882">
        <f t="shared" si="200"/>
        <v>8.5</v>
      </c>
      <c r="IO78" s="882">
        <f t="shared" si="200"/>
        <v>8.5</v>
      </c>
      <c r="IP78" s="882">
        <f t="shared" si="200"/>
        <v>8.5</v>
      </c>
      <c r="IQ78" s="882">
        <f t="shared" si="200"/>
        <v>8.5</v>
      </c>
      <c r="IR78" s="882">
        <f t="shared" si="200"/>
        <v>8.5</v>
      </c>
      <c r="IS78" s="882">
        <f t="shared" si="200"/>
        <v>8.5</v>
      </c>
      <c r="IT78" s="882">
        <f t="shared" si="200"/>
        <v>8.5</v>
      </c>
      <c r="IU78" s="882">
        <f t="shared" si="200"/>
        <v>8.5</v>
      </c>
      <c r="IV78" s="882">
        <f t="shared" si="200"/>
        <v>11.5</v>
      </c>
      <c r="IW78" s="882">
        <f t="shared" si="200"/>
        <v>11.5</v>
      </c>
      <c r="IX78" s="882">
        <f t="shared" si="200"/>
        <v>11.5</v>
      </c>
      <c r="IY78" s="882">
        <f t="shared" si="200"/>
        <v>11.5</v>
      </c>
      <c r="IZ78" s="882">
        <f t="shared" si="200"/>
        <v>9.25</v>
      </c>
      <c r="JA78" s="882">
        <f t="shared" si="200"/>
        <v>9.25</v>
      </c>
      <c r="JB78" s="882">
        <f t="shared" si="200"/>
        <v>9.25</v>
      </c>
      <c r="JC78" s="882">
        <f t="shared" si="200"/>
        <v>7.375</v>
      </c>
      <c r="JD78" s="882">
        <f t="shared" si="200"/>
        <v>7.375</v>
      </c>
      <c r="JE78" s="882">
        <f t="shared" si="200"/>
        <v>7.375</v>
      </c>
      <c r="JF78" s="882">
        <f t="shared" si="200"/>
        <v>7.375</v>
      </c>
      <c r="JG78" s="882">
        <f t="shared" si="200"/>
        <v>7.375</v>
      </c>
      <c r="JH78" s="882">
        <f t="shared" ref="JH78:LS78" si="201">JH76+MIN($G78,($F78-JH76)/4)</f>
        <v>7.1875</v>
      </c>
      <c r="JI78" s="882">
        <f t="shared" si="201"/>
        <v>7.1875</v>
      </c>
      <c r="JJ78" s="882">
        <f t="shared" si="201"/>
        <v>7.1875</v>
      </c>
      <c r="JK78" s="882">
        <f t="shared" si="201"/>
        <v>7.1875</v>
      </c>
      <c r="JL78" s="882">
        <f t="shared" si="201"/>
        <v>7.1875</v>
      </c>
      <c r="JM78" s="882">
        <f t="shared" si="201"/>
        <v>7.1875</v>
      </c>
      <c r="JN78" s="882">
        <f t="shared" si="201"/>
        <v>7.1875</v>
      </c>
      <c r="JO78" s="882">
        <f t="shared" si="201"/>
        <v>7.1875</v>
      </c>
      <c r="JP78" s="882">
        <f t="shared" si="201"/>
        <v>7.1875</v>
      </c>
      <c r="JQ78" s="882">
        <f t="shared" si="201"/>
        <v>7.1875</v>
      </c>
      <c r="JR78" s="882">
        <f t="shared" si="201"/>
        <v>7.1875</v>
      </c>
      <c r="JS78" s="882">
        <f t="shared" si="201"/>
        <v>7.1875</v>
      </c>
      <c r="JT78" s="882">
        <f t="shared" si="201"/>
        <v>7.1875</v>
      </c>
      <c r="JU78" s="882">
        <f t="shared" si="201"/>
        <v>7.1875</v>
      </c>
      <c r="JV78" s="882">
        <f t="shared" si="201"/>
        <v>7.1875</v>
      </c>
      <c r="JW78" s="882">
        <f t="shared" si="201"/>
        <v>7.1875</v>
      </c>
      <c r="JX78" s="882">
        <f t="shared" si="201"/>
        <v>7</v>
      </c>
      <c r="JY78" s="882">
        <f t="shared" si="201"/>
        <v>7</v>
      </c>
      <c r="JZ78" s="882">
        <f t="shared" si="201"/>
        <v>7</v>
      </c>
      <c r="KA78" s="882">
        <f t="shared" si="201"/>
        <v>7</v>
      </c>
      <c r="KB78" s="882">
        <f t="shared" si="201"/>
        <v>6.8125</v>
      </c>
      <c r="KC78" s="882">
        <f t="shared" si="201"/>
        <v>6.8125</v>
      </c>
      <c r="KD78" s="882">
        <f t="shared" si="201"/>
        <v>6.625</v>
      </c>
      <c r="KE78" s="882">
        <f t="shared" si="201"/>
        <v>6.625</v>
      </c>
      <c r="KF78" s="882">
        <f t="shared" si="201"/>
        <v>7</v>
      </c>
      <c r="KG78" s="882">
        <f t="shared" si="201"/>
        <v>7</v>
      </c>
      <c r="KH78" s="882">
        <f t="shared" si="201"/>
        <v>7</v>
      </c>
      <c r="KI78" s="882">
        <f t="shared" si="201"/>
        <v>7.0749999999999993</v>
      </c>
      <c r="KJ78" s="882">
        <f t="shared" si="201"/>
        <v>7.0749999999999993</v>
      </c>
      <c r="KK78" s="882">
        <f t="shared" si="201"/>
        <v>7.0749999999999993</v>
      </c>
      <c r="KL78" s="882">
        <f t="shared" si="201"/>
        <v>7.0749999999999993</v>
      </c>
      <c r="KM78" s="882">
        <f t="shared" si="201"/>
        <v>7.0749999999999993</v>
      </c>
      <c r="KN78" s="882">
        <f t="shared" si="201"/>
        <v>8.5</v>
      </c>
      <c r="KO78" s="882">
        <f t="shared" si="201"/>
        <v>8.5</v>
      </c>
      <c r="KP78" s="882">
        <f t="shared" si="201"/>
        <v>8.5</v>
      </c>
      <c r="KQ78" s="882">
        <f t="shared" si="201"/>
        <v>8.5</v>
      </c>
      <c r="KR78" s="882">
        <f t="shared" si="201"/>
        <v>8.5</v>
      </c>
      <c r="KS78" s="882">
        <f t="shared" si="201"/>
        <v>8.5</v>
      </c>
      <c r="KT78" s="882">
        <f t="shared" si="201"/>
        <v>8.5</v>
      </c>
      <c r="KU78" s="882">
        <f t="shared" si="201"/>
        <v>8.5</v>
      </c>
      <c r="KV78" s="882">
        <f t="shared" si="201"/>
        <v>11.5</v>
      </c>
      <c r="KW78" s="882">
        <f t="shared" si="201"/>
        <v>11.5</v>
      </c>
      <c r="KX78" s="882">
        <f t="shared" si="201"/>
        <v>11.5</v>
      </c>
      <c r="KY78" s="882">
        <f t="shared" si="201"/>
        <v>11.5</v>
      </c>
      <c r="KZ78" s="882">
        <f t="shared" si="201"/>
        <v>9.25</v>
      </c>
      <c r="LA78" s="882">
        <f t="shared" si="201"/>
        <v>9.25</v>
      </c>
      <c r="LB78" s="882">
        <f t="shared" si="201"/>
        <v>9.25</v>
      </c>
      <c r="LC78" s="882">
        <f t="shared" si="201"/>
        <v>7.375</v>
      </c>
      <c r="LD78" s="882">
        <f t="shared" si="201"/>
        <v>7.375</v>
      </c>
      <c r="LE78" s="882">
        <f t="shared" si="201"/>
        <v>7.375</v>
      </c>
      <c r="LF78" s="882">
        <f t="shared" si="201"/>
        <v>7.375</v>
      </c>
      <c r="LG78" s="882">
        <f t="shared" si="201"/>
        <v>7.375</v>
      </c>
      <c r="LH78" s="882">
        <f t="shared" si="201"/>
        <v>7.1875</v>
      </c>
      <c r="LI78" s="882">
        <f t="shared" si="201"/>
        <v>7.1875</v>
      </c>
      <c r="LJ78" s="882">
        <f t="shared" si="201"/>
        <v>7.1875</v>
      </c>
      <c r="LK78" s="882">
        <f t="shared" si="201"/>
        <v>7.1875</v>
      </c>
      <c r="LL78" s="882">
        <f t="shared" si="201"/>
        <v>7.1875</v>
      </c>
      <c r="LM78" s="882">
        <f t="shared" si="201"/>
        <v>7.1875</v>
      </c>
      <c r="LN78" s="882">
        <f t="shared" si="201"/>
        <v>7.1875</v>
      </c>
      <c r="LO78" s="882">
        <f t="shared" si="201"/>
        <v>7.1875</v>
      </c>
      <c r="LP78" s="882">
        <f t="shared" si="201"/>
        <v>7.1875</v>
      </c>
      <c r="LQ78" s="882">
        <f t="shared" si="201"/>
        <v>7.1875</v>
      </c>
      <c r="LR78" s="882">
        <f t="shared" si="201"/>
        <v>7.1875</v>
      </c>
      <c r="LS78" s="882">
        <f t="shared" si="201"/>
        <v>7.1875</v>
      </c>
      <c r="LT78" s="882">
        <f t="shared" ref="LT78:OE78" si="202">LT76+MIN($G78,($F78-LT76)/4)</f>
        <v>7.1875</v>
      </c>
      <c r="LU78" s="882">
        <f t="shared" si="202"/>
        <v>7.1875</v>
      </c>
      <c r="LV78" s="882">
        <f t="shared" si="202"/>
        <v>7.1875</v>
      </c>
      <c r="LW78" s="882">
        <f t="shared" si="202"/>
        <v>7.1875</v>
      </c>
      <c r="LX78" s="882">
        <f t="shared" si="202"/>
        <v>7</v>
      </c>
      <c r="LY78" s="882">
        <f t="shared" si="202"/>
        <v>7</v>
      </c>
      <c r="LZ78" s="882">
        <f t="shared" si="202"/>
        <v>7</v>
      </c>
      <c r="MA78" s="882">
        <f t="shared" si="202"/>
        <v>7</v>
      </c>
      <c r="MB78" s="882">
        <f t="shared" si="202"/>
        <v>6.8125</v>
      </c>
      <c r="MC78" s="882">
        <f t="shared" si="202"/>
        <v>6.8125</v>
      </c>
      <c r="MD78" s="882">
        <f t="shared" si="202"/>
        <v>6.625</v>
      </c>
      <c r="ME78" s="882">
        <f t="shared" si="202"/>
        <v>6.625</v>
      </c>
      <c r="MF78" s="882">
        <f t="shared" si="202"/>
        <v>7</v>
      </c>
      <c r="MG78" s="882">
        <f t="shared" si="202"/>
        <v>7</v>
      </c>
      <c r="MH78" s="882">
        <f t="shared" si="202"/>
        <v>7</v>
      </c>
      <c r="MI78" s="882">
        <f t="shared" si="202"/>
        <v>7.0749999999999993</v>
      </c>
      <c r="MJ78" s="882">
        <f t="shared" si="202"/>
        <v>7.0749999999999993</v>
      </c>
      <c r="MK78" s="882">
        <f t="shared" si="202"/>
        <v>7.0749999999999993</v>
      </c>
      <c r="ML78" s="882">
        <f t="shared" si="202"/>
        <v>7.0749999999999993</v>
      </c>
      <c r="MM78" s="882">
        <f t="shared" si="202"/>
        <v>7.0749999999999993</v>
      </c>
      <c r="MN78" s="882">
        <f t="shared" si="202"/>
        <v>8.5</v>
      </c>
      <c r="MO78" s="882">
        <f t="shared" si="202"/>
        <v>8.5</v>
      </c>
      <c r="MP78" s="882">
        <f t="shared" si="202"/>
        <v>8.5</v>
      </c>
      <c r="MQ78" s="882">
        <f t="shared" si="202"/>
        <v>8.5</v>
      </c>
      <c r="MR78" s="882">
        <f t="shared" si="202"/>
        <v>8.5</v>
      </c>
      <c r="MS78" s="882">
        <f t="shared" si="202"/>
        <v>8.5</v>
      </c>
      <c r="MT78" s="882">
        <f t="shared" si="202"/>
        <v>8.5</v>
      </c>
      <c r="MU78" s="882">
        <f t="shared" si="202"/>
        <v>8.5</v>
      </c>
      <c r="MV78" s="882">
        <f t="shared" si="202"/>
        <v>11.5</v>
      </c>
      <c r="MW78" s="882">
        <f t="shared" si="202"/>
        <v>11.5</v>
      </c>
      <c r="MX78" s="882">
        <f t="shared" si="202"/>
        <v>11.5</v>
      </c>
      <c r="MY78" s="882">
        <f t="shared" si="202"/>
        <v>11.5</v>
      </c>
      <c r="MZ78" s="882">
        <f t="shared" si="202"/>
        <v>9.25</v>
      </c>
      <c r="NA78" s="882">
        <f t="shared" si="202"/>
        <v>9.25</v>
      </c>
      <c r="NB78" s="882">
        <f t="shared" si="202"/>
        <v>9.25</v>
      </c>
      <c r="NC78" s="882">
        <f t="shared" si="202"/>
        <v>7.375</v>
      </c>
      <c r="ND78" s="882">
        <f t="shared" si="202"/>
        <v>7.375</v>
      </c>
      <c r="NE78" s="882">
        <f t="shared" si="202"/>
        <v>7.375</v>
      </c>
      <c r="NF78" s="882">
        <f t="shared" si="202"/>
        <v>7.375</v>
      </c>
      <c r="NG78" s="882">
        <f t="shared" si="202"/>
        <v>7.375</v>
      </c>
      <c r="NH78" s="882">
        <f t="shared" si="202"/>
        <v>7.1875</v>
      </c>
      <c r="NI78" s="882">
        <f t="shared" si="202"/>
        <v>7.1875</v>
      </c>
      <c r="NJ78" s="882">
        <f t="shared" si="202"/>
        <v>7.1875</v>
      </c>
      <c r="NK78" s="882">
        <f t="shared" si="202"/>
        <v>7.1875</v>
      </c>
      <c r="NL78" s="882">
        <f t="shared" si="202"/>
        <v>7.1875</v>
      </c>
      <c r="NM78" s="882">
        <f t="shared" si="202"/>
        <v>7.1875</v>
      </c>
      <c r="NN78" s="882">
        <f t="shared" si="202"/>
        <v>7.1875</v>
      </c>
      <c r="NO78" s="882">
        <f t="shared" si="202"/>
        <v>7.1875</v>
      </c>
      <c r="NP78" s="882">
        <f t="shared" si="202"/>
        <v>7.1875</v>
      </c>
      <c r="NQ78" s="882">
        <f t="shared" si="202"/>
        <v>7.1875</v>
      </c>
      <c r="NR78" s="882">
        <f t="shared" si="202"/>
        <v>7.1875</v>
      </c>
      <c r="NS78" s="882">
        <f t="shared" si="202"/>
        <v>7.1875</v>
      </c>
      <c r="NT78" s="882">
        <f t="shared" si="202"/>
        <v>7.1875</v>
      </c>
      <c r="NU78" s="882">
        <f t="shared" si="202"/>
        <v>7.1875</v>
      </c>
      <c r="NV78" s="882">
        <f t="shared" si="202"/>
        <v>7.1875</v>
      </c>
      <c r="NW78" s="882">
        <f t="shared" si="202"/>
        <v>7.1875</v>
      </c>
      <c r="NX78" s="882">
        <f t="shared" si="202"/>
        <v>7</v>
      </c>
      <c r="NY78" s="882">
        <f t="shared" si="202"/>
        <v>7</v>
      </c>
      <c r="NZ78" s="882">
        <f t="shared" si="202"/>
        <v>7</v>
      </c>
      <c r="OA78" s="882">
        <f t="shared" si="202"/>
        <v>7</v>
      </c>
      <c r="OB78" s="882">
        <f t="shared" si="202"/>
        <v>6.8125</v>
      </c>
      <c r="OC78" s="882">
        <f t="shared" si="202"/>
        <v>6.8125</v>
      </c>
      <c r="OD78" s="882">
        <f t="shared" si="202"/>
        <v>6.625</v>
      </c>
      <c r="OE78" s="882">
        <f t="shared" si="202"/>
        <v>6.625</v>
      </c>
      <c r="OF78" s="882">
        <f t="shared" ref="OF78:QQ78" si="203">OF76+MIN($G78,($F78-OF76)/4)</f>
        <v>7</v>
      </c>
      <c r="OG78" s="882">
        <f t="shared" si="203"/>
        <v>7</v>
      </c>
      <c r="OH78" s="882">
        <f t="shared" si="203"/>
        <v>7</v>
      </c>
      <c r="OI78" s="882">
        <f t="shared" si="203"/>
        <v>7.0749999999999993</v>
      </c>
      <c r="OJ78" s="882">
        <f t="shared" si="203"/>
        <v>7.0749999999999993</v>
      </c>
      <c r="OK78" s="882">
        <f t="shared" si="203"/>
        <v>7.0749999999999993</v>
      </c>
      <c r="OL78" s="882">
        <f t="shared" si="203"/>
        <v>7.0749999999999993</v>
      </c>
      <c r="OM78" s="882">
        <f t="shared" si="203"/>
        <v>7.0749999999999993</v>
      </c>
      <c r="ON78" s="882">
        <f t="shared" si="203"/>
        <v>8.5</v>
      </c>
      <c r="OO78" s="882">
        <f t="shared" si="203"/>
        <v>8.5</v>
      </c>
      <c r="OP78" s="882">
        <f t="shared" si="203"/>
        <v>8.5</v>
      </c>
      <c r="OQ78" s="882">
        <f t="shared" si="203"/>
        <v>8.5</v>
      </c>
      <c r="OR78" s="882">
        <f t="shared" si="203"/>
        <v>8.5</v>
      </c>
      <c r="OS78" s="882">
        <f t="shared" si="203"/>
        <v>8.5</v>
      </c>
      <c r="OT78" s="882">
        <f t="shared" si="203"/>
        <v>8.5</v>
      </c>
      <c r="OU78" s="882">
        <f t="shared" si="203"/>
        <v>8.5</v>
      </c>
      <c r="OV78" s="882">
        <f t="shared" si="203"/>
        <v>11.5</v>
      </c>
      <c r="OW78" s="882">
        <f t="shared" si="203"/>
        <v>11.5</v>
      </c>
      <c r="OX78" s="882">
        <f t="shared" si="203"/>
        <v>11.5</v>
      </c>
      <c r="OY78" s="882">
        <f t="shared" si="203"/>
        <v>11.5</v>
      </c>
      <c r="OZ78" s="882">
        <f t="shared" si="203"/>
        <v>9.25</v>
      </c>
      <c r="PA78" s="882">
        <f t="shared" si="203"/>
        <v>9.25</v>
      </c>
      <c r="PB78" s="882">
        <f t="shared" si="203"/>
        <v>9.25</v>
      </c>
      <c r="PC78" s="882">
        <f t="shared" si="203"/>
        <v>7.375</v>
      </c>
      <c r="PD78" s="882">
        <f t="shared" si="203"/>
        <v>7.375</v>
      </c>
      <c r="PE78" s="882">
        <f t="shared" si="203"/>
        <v>7.375</v>
      </c>
      <c r="PF78" s="882">
        <f t="shared" si="203"/>
        <v>7.375</v>
      </c>
      <c r="PG78" s="882">
        <f t="shared" si="203"/>
        <v>7.375</v>
      </c>
      <c r="PH78" s="882">
        <f t="shared" si="203"/>
        <v>7.1875</v>
      </c>
      <c r="PI78" s="882">
        <f t="shared" si="203"/>
        <v>7.1875</v>
      </c>
      <c r="PJ78" s="882">
        <f t="shared" si="203"/>
        <v>7.1875</v>
      </c>
      <c r="PK78" s="882">
        <f t="shared" si="203"/>
        <v>7.1875</v>
      </c>
      <c r="PL78" s="882">
        <f t="shared" si="203"/>
        <v>7.1875</v>
      </c>
      <c r="PM78" s="882">
        <f t="shared" si="203"/>
        <v>7.1875</v>
      </c>
      <c r="PN78" s="882">
        <f t="shared" si="203"/>
        <v>7.1875</v>
      </c>
      <c r="PO78" s="882">
        <f t="shared" si="203"/>
        <v>7.1875</v>
      </c>
      <c r="PP78" s="882">
        <f t="shared" si="203"/>
        <v>7.1875</v>
      </c>
      <c r="PQ78" s="882">
        <f t="shared" si="203"/>
        <v>7.1875</v>
      </c>
      <c r="PR78" s="882">
        <f t="shared" si="203"/>
        <v>7.1875</v>
      </c>
      <c r="PS78" s="882">
        <f t="shared" si="203"/>
        <v>7.1875</v>
      </c>
      <c r="PT78" s="882">
        <f t="shared" si="203"/>
        <v>7.1875</v>
      </c>
      <c r="PU78" s="882">
        <f t="shared" si="203"/>
        <v>7.1875</v>
      </c>
      <c r="PV78" s="882">
        <f t="shared" si="203"/>
        <v>7.1875</v>
      </c>
      <c r="PW78" s="882">
        <f t="shared" si="203"/>
        <v>7.1875</v>
      </c>
      <c r="PX78" s="882">
        <f t="shared" si="203"/>
        <v>7</v>
      </c>
      <c r="PY78" s="882">
        <f t="shared" si="203"/>
        <v>7</v>
      </c>
      <c r="PZ78" s="882">
        <f t="shared" si="203"/>
        <v>7</v>
      </c>
      <c r="QA78" s="882">
        <f t="shared" si="203"/>
        <v>7</v>
      </c>
      <c r="QB78" s="882">
        <f t="shared" si="203"/>
        <v>6.8125</v>
      </c>
      <c r="QC78" s="882">
        <f t="shared" si="203"/>
        <v>6.8125</v>
      </c>
      <c r="QD78" s="882">
        <f t="shared" si="203"/>
        <v>6.625</v>
      </c>
      <c r="QE78" s="882">
        <f t="shared" si="203"/>
        <v>6.625</v>
      </c>
      <c r="QF78" s="882">
        <f t="shared" si="203"/>
        <v>7</v>
      </c>
      <c r="QG78" s="882">
        <f t="shared" si="203"/>
        <v>7</v>
      </c>
      <c r="QH78" s="882">
        <f t="shared" si="203"/>
        <v>7</v>
      </c>
      <c r="QI78" s="882">
        <f t="shared" si="203"/>
        <v>7.0749999999999993</v>
      </c>
      <c r="QJ78" s="882">
        <f t="shared" si="203"/>
        <v>7.0749999999999993</v>
      </c>
      <c r="QK78" s="882">
        <f t="shared" si="203"/>
        <v>7.0749999999999993</v>
      </c>
      <c r="QL78" s="882">
        <f t="shared" si="203"/>
        <v>7.0749999999999993</v>
      </c>
      <c r="QM78" s="882">
        <f t="shared" si="203"/>
        <v>7.0749999999999993</v>
      </c>
      <c r="QN78" s="882">
        <f t="shared" si="203"/>
        <v>8.5</v>
      </c>
      <c r="QO78" s="882">
        <f t="shared" si="203"/>
        <v>8.5</v>
      </c>
      <c r="QP78" s="882">
        <f t="shared" si="203"/>
        <v>8.5</v>
      </c>
      <c r="QQ78" s="882">
        <f t="shared" si="203"/>
        <v>8.5</v>
      </c>
      <c r="QR78" s="882">
        <f t="shared" ref="QR78:SJ78" si="204">QR76+MIN($G78,($F78-QR76)/4)</f>
        <v>8.5</v>
      </c>
      <c r="QS78" s="882">
        <f t="shared" si="204"/>
        <v>8.5</v>
      </c>
      <c r="QT78" s="882">
        <f t="shared" si="204"/>
        <v>8.5</v>
      </c>
      <c r="QU78" s="882">
        <f t="shared" si="204"/>
        <v>8.5</v>
      </c>
      <c r="QV78" s="882">
        <f t="shared" si="204"/>
        <v>11.5</v>
      </c>
      <c r="QW78" s="882">
        <f t="shared" si="204"/>
        <v>11.5</v>
      </c>
      <c r="QX78" s="882">
        <f t="shared" si="204"/>
        <v>11.5</v>
      </c>
      <c r="QY78" s="882">
        <f t="shared" si="204"/>
        <v>11.5</v>
      </c>
      <c r="QZ78" s="882">
        <f t="shared" si="204"/>
        <v>9.25</v>
      </c>
      <c r="RA78" s="882">
        <f t="shared" si="204"/>
        <v>9.25</v>
      </c>
      <c r="RB78" s="882">
        <f t="shared" si="204"/>
        <v>9.25</v>
      </c>
      <c r="RC78" s="882">
        <f t="shared" si="204"/>
        <v>7.375</v>
      </c>
      <c r="RD78" s="882">
        <f t="shared" si="204"/>
        <v>7.375</v>
      </c>
      <c r="RE78" s="882">
        <f t="shared" si="204"/>
        <v>7.375</v>
      </c>
      <c r="RF78" s="882">
        <f t="shared" si="204"/>
        <v>7.375</v>
      </c>
      <c r="RG78" s="882">
        <f t="shared" si="204"/>
        <v>7.375</v>
      </c>
      <c r="RH78" s="882">
        <f t="shared" si="204"/>
        <v>7.1875</v>
      </c>
      <c r="RI78" s="882">
        <f t="shared" si="204"/>
        <v>7.1875</v>
      </c>
      <c r="RJ78" s="882">
        <f t="shared" si="204"/>
        <v>7.1875</v>
      </c>
      <c r="RK78" s="882">
        <f t="shared" si="204"/>
        <v>7.1875</v>
      </c>
      <c r="RL78" s="882">
        <f t="shared" si="204"/>
        <v>7.1875</v>
      </c>
      <c r="RM78" s="882">
        <f t="shared" si="204"/>
        <v>7.1875</v>
      </c>
      <c r="RN78" s="882">
        <f t="shared" si="204"/>
        <v>7.1875</v>
      </c>
      <c r="RO78" s="882">
        <f t="shared" si="204"/>
        <v>7.1875</v>
      </c>
      <c r="RP78" s="882">
        <f t="shared" si="204"/>
        <v>7.1875</v>
      </c>
      <c r="RQ78" s="882">
        <f t="shared" si="204"/>
        <v>7.1875</v>
      </c>
      <c r="RR78" s="882">
        <f t="shared" si="204"/>
        <v>7.1875</v>
      </c>
      <c r="RS78" s="882">
        <f t="shared" si="204"/>
        <v>7.1875</v>
      </c>
      <c r="RT78" s="882">
        <f t="shared" si="204"/>
        <v>7.1875</v>
      </c>
      <c r="RU78" s="882">
        <f t="shared" si="204"/>
        <v>7.1875</v>
      </c>
      <c r="RV78" s="882">
        <f t="shared" si="204"/>
        <v>7.1875</v>
      </c>
      <c r="RW78" s="882">
        <f t="shared" si="204"/>
        <v>7.1875</v>
      </c>
      <c r="RX78" s="882">
        <f t="shared" si="204"/>
        <v>7</v>
      </c>
      <c r="RY78" s="882">
        <f t="shared" si="204"/>
        <v>7</v>
      </c>
      <c r="RZ78" s="882">
        <f t="shared" si="204"/>
        <v>7</v>
      </c>
      <c r="SA78" s="882">
        <f t="shared" si="204"/>
        <v>7</v>
      </c>
      <c r="SB78" s="882">
        <f t="shared" si="204"/>
        <v>6.8125</v>
      </c>
      <c r="SC78" s="882">
        <f t="shared" si="204"/>
        <v>6.8125</v>
      </c>
      <c r="SD78" s="882">
        <f t="shared" si="204"/>
        <v>6.625</v>
      </c>
      <c r="SE78" s="882">
        <f t="shared" si="204"/>
        <v>6.625</v>
      </c>
      <c r="SF78" s="882">
        <f t="shared" si="204"/>
        <v>7</v>
      </c>
      <c r="SG78" s="882">
        <f t="shared" si="204"/>
        <v>7</v>
      </c>
      <c r="SH78" s="882">
        <f t="shared" si="204"/>
        <v>7</v>
      </c>
      <c r="SI78" s="882">
        <f t="shared" si="204"/>
        <v>7.0749999999999993</v>
      </c>
      <c r="SJ78" s="882">
        <f t="shared" si="204"/>
        <v>7.0749999999999993</v>
      </c>
      <c r="SK78" s="267">
        <f>SJ78</f>
        <v>7.0749999999999993</v>
      </c>
      <c r="SL78" s="254"/>
      <c r="SM78" s="242"/>
      <c r="SN78" s="242"/>
      <c r="SO78" s="242"/>
    </row>
    <row r="79" spans="1:509" outlineLevel="2" x14ac:dyDescent="0.35">
      <c r="A79" s="242"/>
      <c r="B79" s="251"/>
      <c r="C79" s="438">
        <f>INT($C$29)+2</f>
        <v>3</v>
      </c>
      <c r="D79" s="267"/>
      <c r="E79" s="316">
        <f>E76+1</f>
        <v>10</v>
      </c>
      <c r="F79" s="322"/>
      <c r="G79" s="322"/>
      <c r="H79" s="267"/>
      <c r="I79" s="272" t="s">
        <v>826</v>
      </c>
      <c r="J79" s="288" t="s">
        <v>686</v>
      </c>
      <c r="K79" s="288"/>
      <c r="L79" s="515">
        <v>5.25</v>
      </c>
      <c r="M79" s="516">
        <v>5.25</v>
      </c>
      <c r="N79" s="516">
        <v>5.25</v>
      </c>
      <c r="O79" s="516">
        <v>5.25</v>
      </c>
      <c r="P79" s="516">
        <v>5.25</v>
      </c>
      <c r="Q79" s="516">
        <v>5.25</v>
      </c>
      <c r="R79" s="516">
        <v>5.25</v>
      </c>
      <c r="S79" s="516">
        <v>5.25</v>
      </c>
      <c r="T79" s="516">
        <v>5.25</v>
      </c>
      <c r="U79" s="516">
        <v>5.25</v>
      </c>
      <c r="V79" s="516">
        <v>5.25</v>
      </c>
      <c r="W79" s="516">
        <v>5.25</v>
      </c>
      <c r="X79" s="516">
        <v>5</v>
      </c>
      <c r="Y79" s="516">
        <v>5</v>
      </c>
      <c r="Z79" s="516">
        <v>5</v>
      </c>
      <c r="AA79" s="516">
        <v>5</v>
      </c>
      <c r="AB79" s="516">
        <v>4.75</v>
      </c>
      <c r="AC79" s="516">
        <v>4.75</v>
      </c>
      <c r="AD79" s="516">
        <v>4.5</v>
      </c>
      <c r="AE79" s="516">
        <v>4.5</v>
      </c>
      <c r="AF79" s="516">
        <v>5</v>
      </c>
      <c r="AG79" s="516">
        <v>5</v>
      </c>
      <c r="AH79" s="516">
        <v>5</v>
      </c>
      <c r="AI79" s="516">
        <v>5.0999999999999996</v>
      </c>
      <c r="AJ79" s="516">
        <v>5.0999999999999996</v>
      </c>
      <c r="AK79" s="516">
        <v>5.0999999999999996</v>
      </c>
      <c r="AL79" s="516">
        <v>5.0999999999999996</v>
      </c>
      <c r="AM79" s="516">
        <v>5.0999999999999996</v>
      </c>
      <c r="AN79" s="516">
        <v>7</v>
      </c>
      <c r="AO79" s="516">
        <v>7</v>
      </c>
      <c r="AP79" s="516">
        <v>7</v>
      </c>
      <c r="AQ79" s="516">
        <v>7</v>
      </c>
      <c r="AR79" s="516">
        <v>7</v>
      </c>
      <c r="AS79" s="516">
        <v>7</v>
      </c>
      <c r="AT79" s="516">
        <v>7</v>
      </c>
      <c r="AU79" s="516">
        <v>7</v>
      </c>
      <c r="AV79" s="516">
        <v>11</v>
      </c>
      <c r="AW79" s="516">
        <v>11</v>
      </c>
      <c r="AX79" s="516">
        <v>11</v>
      </c>
      <c r="AY79" s="516">
        <v>11</v>
      </c>
      <c r="AZ79" s="516">
        <v>8</v>
      </c>
      <c r="BA79" s="516">
        <v>8</v>
      </c>
      <c r="BB79" s="516">
        <v>8</v>
      </c>
      <c r="BC79" s="516">
        <v>5.5</v>
      </c>
      <c r="BD79" s="516">
        <v>5.5</v>
      </c>
      <c r="BE79" s="516">
        <v>5.5</v>
      </c>
      <c r="BF79" s="516">
        <v>5.5</v>
      </c>
      <c r="BG79" s="516">
        <v>5.5</v>
      </c>
      <c r="BH79" s="516">
        <v>5.25</v>
      </c>
      <c r="BI79" s="516">
        <v>5.25</v>
      </c>
      <c r="BJ79" s="516">
        <v>5.25</v>
      </c>
      <c r="BK79" s="516">
        <v>5.25</v>
      </c>
      <c r="BL79" s="516">
        <v>5.25</v>
      </c>
      <c r="BM79" s="516">
        <v>5.25</v>
      </c>
      <c r="BN79" s="516">
        <v>5.25</v>
      </c>
      <c r="BO79" s="516">
        <v>5.25</v>
      </c>
      <c r="BP79" s="516">
        <v>5.25</v>
      </c>
      <c r="BQ79" s="516">
        <v>5.25</v>
      </c>
      <c r="BR79" s="516">
        <v>5.25</v>
      </c>
      <c r="BS79" s="516">
        <v>5.25</v>
      </c>
      <c r="BT79" s="516">
        <v>5.25</v>
      </c>
      <c r="BU79" s="516">
        <v>5.25</v>
      </c>
      <c r="BV79" s="516">
        <v>5.25</v>
      </c>
      <c r="BW79" s="516">
        <v>5.25</v>
      </c>
      <c r="BX79" s="516">
        <v>5</v>
      </c>
      <c r="BY79" s="516">
        <v>5</v>
      </c>
      <c r="BZ79" s="516">
        <v>5</v>
      </c>
      <c r="CA79" s="516">
        <v>5</v>
      </c>
      <c r="CB79" s="516">
        <v>4.75</v>
      </c>
      <c r="CC79" s="516">
        <v>4.75</v>
      </c>
      <c r="CD79" s="516">
        <v>4.5</v>
      </c>
      <c r="CE79" s="516">
        <v>4.5</v>
      </c>
      <c r="CF79" s="516">
        <v>5</v>
      </c>
      <c r="CG79" s="516">
        <v>5</v>
      </c>
      <c r="CH79" s="516">
        <v>5</v>
      </c>
      <c r="CI79" s="516">
        <v>5.0999999999999996</v>
      </c>
      <c r="CJ79" s="516">
        <v>5.0999999999999996</v>
      </c>
      <c r="CK79" s="516">
        <v>5.0999999999999996</v>
      </c>
      <c r="CL79" s="516">
        <v>5.0999999999999996</v>
      </c>
      <c r="CM79" s="516">
        <v>5.0999999999999996</v>
      </c>
      <c r="CN79" s="516">
        <v>7</v>
      </c>
      <c r="CO79" s="516">
        <v>7</v>
      </c>
      <c r="CP79" s="516">
        <v>7</v>
      </c>
      <c r="CQ79" s="516">
        <v>7</v>
      </c>
      <c r="CR79" s="516">
        <v>7</v>
      </c>
      <c r="CS79" s="516">
        <v>7</v>
      </c>
      <c r="CT79" s="516">
        <v>7</v>
      </c>
      <c r="CU79" s="516">
        <v>7</v>
      </c>
      <c r="CV79" s="516">
        <v>11</v>
      </c>
      <c r="CW79" s="516">
        <v>11</v>
      </c>
      <c r="CX79" s="516">
        <v>11</v>
      </c>
      <c r="CY79" s="516">
        <v>11</v>
      </c>
      <c r="CZ79" s="516">
        <v>8</v>
      </c>
      <c r="DA79" s="516">
        <v>8</v>
      </c>
      <c r="DB79" s="516">
        <v>8</v>
      </c>
      <c r="DC79" s="516">
        <v>5.5</v>
      </c>
      <c r="DD79" s="516">
        <v>5.5</v>
      </c>
      <c r="DE79" s="516">
        <v>5.5</v>
      </c>
      <c r="DF79" s="516">
        <v>5.5</v>
      </c>
      <c r="DG79" s="516">
        <v>5.5</v>
      </c>
      <c r="DH79" s="516">
        <v>5.25</v>
      </c>
      <c r="DI79" s="516">
        <v>5.25</v>
      </c>
      <c r="DJ79" s="516">
        <v>5.25</v>
      </c>
      <c r="DK79" s="516">
        <v>5.25</v>
      </c>
      <c r="DL79" s="516">
        <v>5.25</v>
      </c>
      <c r="DM79" s="516">
        <v>5.25</v>
      </c>
      <c r="DN79" s="516">
        <v>5.25</v>
      </c>
      <c r="DO79" s="516">
        <v>5.25</v>
      </c>
      <c r="DP79" s="516">
        <v>5.25</v>
      </c>
      <c r="DQ79" s="516">
        <v>5.25</v>
      </c>
      <c r="DR79" s="516">
        <v>5.25</v>
      </c>
      <c r="DS79" s="516">
        <v>5.25</v>
      </c>
      <c r="DT79" s="516">
        <v>5.25</v>
      </c>
      <c r="DU79" s="516">
        <v>5.25</v>
      </c>
      <c r="DV79" s="516">
        <v>5.25</v>
      </c>
      <c r="DW79" s="516">
        <v>5.25</v>
      </c>
      <c r="DX79" s="516">
        <v>5</v>
      </c>
      <c r="DY79" s="516">
        <v>5</v>
      </c>
      <c r="DZ79" s="516">
        <v>5</v>
      </c>
      <c r="EA79" s="516">
        <v>5</v>
      </c>
      <c r="EB79" s="516">
        <v>4.75</v>
      </c>
      <c r="EC79" s="516">
        <v>4.75</v>
      </c>
      <c r="ED79" s="516">
        <v>4.5</v>
      </c>
      <c r="EE79" s="516">
        <v>4.5</v>
      </c>
      <c r="EF79" s="516">
        <v>5</v>
      </c>
      <c r="EG79" s="516">
        <v>5</v>
      </c>
      <c r="EH79" s="516">
        <v>5</v>
      </c>
      <c r="EI79" s="516">
        <v>5.0999999999999996</v>
      </c>
      <c r="EJ79" s="516">
        <v>5.0999999999999996</v>
      </c>
      <c r="EK79" s="516">
        <v>5.0999999999999996</v>
      </c>
      <c r="EL79" s="516">
        <v>5.0999999999999996</v>
      </c>
      <c r="EM79" s="516">
        <v>5.0999999999999996</v>
      </c>
      <c r="EN79" s="516">
        <v>7</v>
      </c>
      <c r="EO79" s="516">
        <v>7</v>
      </c>
      <c r="EP79" s="516">
        <v>7</v>
      </c>
      <c r="EQ79" s="516">
        <v>7</v>
      </c>
      <c r="ER79" s="516">
        <v>7</v>
      </c>
      <c r="ES79" s="516">
        <v>7</v>
      </c>
      <c r="ET79" s="516">
        <v>7</v>
      </c>
      <c r="EU79" s="516">
        <v>7</v>
      </c>
      <c r="EV79" s="516">
        <v>11</v>
      </c>
      <c r="EW79" s="516">
        <v>11</v>
      </c>
      <c r="EX79" s="516">
        <v>11</v>
      </c>
      <c r="EY79" s="516">
        <v>11</v>
      </c>
      <c r="EZ79" s="516">
        <v>8</v>
      </c>
      <c r="FA79" s="516">
        <v>8</v>
      </c>
      <c r="FB79" s="516">
        <v>8</v>
      </c>
      <c r="FC79" s="516">
        <v>5.5</v>
      </c>
      <c r="FD79" s="516">
        <v>5.5</v>
      </c>
      <c r="FE79" s="516">
        <v>5.5</v>
      </c>
      <c r="FF79" s="516">
        <v>5.5</v>
      </c>
      <c r="FG79" s="516">
        <v>5.5</v>
      </c>
      <c r="FH79" s="516">
        <v>5.25</v>
      </c>
      <c r="FI79" s="516">
        <v>5.25</v>
      </c>
      <c r="FJ79" s="516">
        <v>5.25</v>
      </c>
      <c r="FK79" s="516">
        <v>5.25</v>
      </c>
      <c r="FL79" s="516">
        <v>5.25</v>
      </c>
      <c r="FM79" s="516">
        <v>5.25</v>
      </c>
      <c r="FN79" s="516">
        <v>5.25</v>
      </c>
      <c r="FO79" s="516">
        <v>5.25</v>
      </c>
      <c r="FP79" s="516">
        <v>5.25</v>
      </c>
      <c r="FQ79" s="516">
        <v>5.25</v>
      </c>
      <c r="FR79" s="516">
        <v>5.25</v>
      </c>
      <c r="FS79" s="516">
        <v>5.25</v>
      </c>
      <c r="FT79" s="516">
        <v>5.25</v>
      </c>
      <c r="FU79" s="516">
        <v>5.25</v>
      </c>
      <c r="FV79" s="516">
        <v>5.25</v>
      </c>
      <c r="FW79" s="516">
        <v>5.25</v>
      </c>
      <c r="FX79" s="516">
        <v>5</v>
      </c>
      <c r="FY79" s="516">
        <v>5</v>
      </c>
      <c r="FZ79" s="516">
        <v>5</v>
      </c>
      <c r="GA79" s="516">
        <v>5</v>
      </c>
      <c r="GB79" s="516">
        <v>4.75</v>
      </c>
      <c r="GC79" s="516">
        <v>4.75</v>
      </c>
      <c r="GD79" s="516">
        <v>4.5</v>
      </c>
      <c r="GE79" s="516">
        <v>4.5</v>
      </c>
      <c r="GF79" s="516">
        <v>5</v>
      </c>
      <c r="GG79" s="516">
        <v>5</v>
      </c>
      <c r="GH79" s="516">
        <v>5</v>
      </c>
      <c r="GI79" s="516">
        <v>5.0999999999999996</v>
      </c>
      <c r="GJ79" s="516">
        <v>5.0999999999999996</v>
      </c>
      <c r="GK79" s="516">
        <v>5.0999999999999996</v>
      </c>
      <c r="GL79" s="516">
        <v>5.0999999999999996</v>
      </c>
      <c r="GM79" s="516">
        <v>5.0999999999999996</v>
      </c>
      <c r="GN79" s="516">
        <v>7</v>
      </c>
      <c r="GO79" s="516">
        <v>7</v>
      </c>
      <c r="GP79" s="516">
        <v>7</v>
      </c>
      <c r="GQ79" s="516">
        <v>7</v>
      </c>
      <c r="GR79" s="516">
        <v>7</v>
      </c>
      <c r="GS79" s="516">
        <v>7</v>
      </c>
      <c r="GT79" s="516">
        <v>7</v>
      </c>
      <c r="GU79" s="516">
        <v>7</v>
      </c>
      <c r="GV79" s="516">
        <v>11</v>
      </c>
      <c r="GW79" s="516">
        <v>11</v>
      </c>
      <c r="GX79" s="516">
        <v>11</v>
      </c>
      <c r="GY79" s="516">
        <v>11</v>
      </c>
      <c r="GZ79" s="516">
        <v>8</v>
      </c>
      <c r="HA79" s="516">
        <v>8</v>
      </c>
      <c r="HB79" s="516">
        <v>8</v>
      </c>
      <c r="HC79" s="516">
        <v>5.5</v>
      </c>
      <c r="HD79" s="516">
        <v>5.5</v>
      </c>
      <c r="HE79" s="516">
        <v>5.5</v>
      </c>
      <c r="HF79" s="516">
        <v>5.5</v>
      </c>
      <c r="HG79" s="516">
        <v>5.5</v>
      </c>
      <c r="HH79" s="516">
        <v>5.25</v>
      </c>
      <c r="HI79" s="516">
        <v>5.25</v>
      </c>
      <c r="HJ79" s="516">
        <v>5.25</v>
      </c>
      <c r="HK79" s="516">
        <v>5.25</v>
      </c>
      <c r="HL79" s="516">
        <v>5.25</v>
      </c>
      <c r="HM79" s="516">
        <v>5.25</v>
      </c>
      <c r="HN79" s="516">
        <v>5.25</v>
      </c>
      <c r="HO79" s="516">
        <v>5.25</v>
      </c>
      <c r="HP79" s="516">
        <v>5.25</v>
      </c>
      <c r="HQ79" s="516">
        <v>5.25</v>
      </c>
      <c r="HR79" s="516">
        <v>5.25</v>
      </c>
      <c r="HS79" s="516">
        <v>5.25</v>
      </c>
      <c r="HT79" s="516">
        <v>5.25</v>
      </c>
      <c r="HU79" s="516">
        <v>5.25</v>
      </c>
      <c r="HV79" s="516">
        <v>5.25</v>
      </c>
      <c r="HW79" s="516">
        <v>5.25</v>
      </c>
      <c r="HX79" s="516">
        <v>5</v>
      </c>
      <c r="HY79" s="516">
        <v>5</v>
      </c>
      <c r="HZ79" s="516">
        <v>5</v>
      </c>
      <c r="IA79" s="516">
        <v>5</v>
      </c>
      <c r="IB79" s="516">
        <v>4.75</v>
      </c>
      <c r="IC79" s="516">
        <v>4.75</v>
      </c>
      <c r="ID79" s="516">
        <v>4.5</v>
      </c>
      <c r="IE79" s="516">
        <v>4.5</v>
      </c>
      <c r="IF79" s="516">
        <v>5</v>
      </c>
      <c r="IG79" s="516">
        <v>5</v>
      </c>
      <c r="IH79" s="516">
        <v>5</v>
      </c>
      <c r="II79" s="516">
        <v>5.0999999999999996</v>
      </c>
      <c r="IJ79" s="516">
        <v>5.0999999999999996</v>
      </c>
      <c r="IK79" s="516">
        <v>5.0999999999999996</v>
      </c>
      <c r="IL79" s="516">
        <v>5.0999999999999996</v>
      </c>
      <c r="IM79" s="516">
        <v>5.0999999999999996</v>
      </c>
      <c r="IN79" s="516">
        <v>7</v>
      </c>
      <c r="IO79" s="516">
        <v>7</v>
      </c>
      <c r="IP79" s="516">
        <v>7</v>
      </c>
      <c r="IQ79" s="516">
        <v>7</v>
      </c>
      <c r="IR79" s="516">
        <v>7</v>
      </c>
      <c r="IS79" s="516">
        <v>7</v>
      </c>
      <c r="IT79" s="516">
        <v>7</v>
      </c>
      <c r="IU79" s="516">
        <v>7</v>
      </c>
      <c r="IV79" s="516">
        <v>11</v>
      </c>
      <c r="IW79" s="516">
        <v>11</v>
      </c>
      <c r="IX79" s="516">
        <v>11</v>
      </c>
      <c r="IY79" s="516">
        <v>11</v>
      </c>
      <c r="IZ79" s="516">
        <v>8</v>
      </c>
      <c r="JA79" s="516">
        <v>8</v>
      </c>
      <c r="JB79" s="516">
        <v>8</v>
      </c>
      <c r="JC79" s="516">
        <v>5.5</v>
      </c>
      <c r="JD79" s="516">
        <v>5.5</v>
      </c>
      <c r="JE79" s="516">
        <v>5.5</v>
      </c>
      <c r="JF79" s="516">
        <v>5.5</v>
      </c>
      <c r="JG79" s="516">
        <v>5.5</v>
      </c>
      <c r="JH79" s="516">
        <v>5.25</v>
      </c>
      <c r="JI79" s="516">
        <v>5.25</v>
      </c>
      <c r="JJ79" s="516">
        <v>5.25</v>
      </c>
      <c r="JK79" s="516">
        <v>5.25</v>
      </c>
      <c r="JL79" s="516">
        <v>5.25</v>
      </c>
      <c r="JM79" s="516">
        <v>5.25</v>
      </c>
      <c r="JN79" s="516">
        <v>5.25</v>
      </c>
      <c r="JO79" s="516">
        <v>5.25</v>
      </c>
      <c r="JP79" s="516">
        <v>5.25</v>
      </c>
      <c r="JQ79" s="516">
        <v>5.25</v>
      </c>
      <c r="JR79" s="516">
        <v>5.25</v>
      </c>
      <c r="JS79" s="516">
        <v>5.25</v>
      </c>
      <c r="JT79" s="516">
        <v>5.25</v>
      </c>
      <c r="JU79" s="516">
        <v>5.25</v>
      </c>
      <c r="JV79" s="516">
        <v>5.25</v>
      </c>
      <c r="JW79" s="516">
        <v>5.25</v>
      </c>
      <c r="JX79" s="516">
        <v>5</v>
      </c>
      <c r="JY79" s="516">
        <v>5</v>
      </c>
      <c r="JZ79" s="516">
        <v>5</v>
      </c>
      <c r="KA79" s="516">
        <v>5</v>
      </c>
      <c r="KB79" s="516">
        <v>4.75</v>
      </c>
      <c r="KC79" s="516">
        <v>4.75</v>
      </c>
      <c r="KD79" s="516">
        <v>4.5</v>
      </c>
      <c r="KE79" s="516">
        <v>4.5</v>
      </c>
      <c r="KF79" s="516">
        <v>5</v>
      </c>
      <c r="KG79" s="516">
        <v>5</v>
      </c>
      <c r="KH79" s="516">
        <v>5</v>
      </c>
      <c r="KI79" s="516">
        <v>5.0999999999999996</v>
      </c>
      <c r="KJ79" s="516">
        <v>5.0999999999999996</v>
      </c>
      <c r="KK79" s="516">
        <v>5.0999999999999996</v>
      </c>
      <c r="KL79" s="516">
        <v>5.0999999999999996</v>
      </c>
      <c r="KM79" s="516">
        <v>5.0999999999999996</v>
      </c>
      <c r="KN79" s="516">
        <v>7</v>
      </c>
      <c r="KO79" s="516">
        <v>7</v>
      </c>
      <c r="KP79" s="516">
        <v>7</v>
      </c>
      <c r="KQ79" s="516">
        <v>7</v>
      </c>
      <c r="KR79" s="516">
        <v>7</v>
      </c>
      <c r="KS79" s="516">
        <v>7</v>
      </c>
      <c r="KT79" s="516">
        <v>7</v>
      </c>
      <c r="KU79" s="516">
        <v>7</v>
      </c>
      <c r="KV79" s="516">
        <v>11</v>
      </c>
      <c r="KW79" s="516">
        <v>11</v>
      </c>
      <c r="KX79" s="516">
        <v>11</v>
      </c>
      <c r="KY79" s="516">
        <v>11</v>
      </c>
      <c r="KZ79" s="516">
        <v>8</v>
      </c>
      <c r="LA79" s="516">
        <v>8</v>
      </c>
      <c r="LB79" s="516">
        <v>8</v>
      </c>
      <c r="LC79" s="516">
        <v>5.5</v>
      </c>
      <c r="LD79" s="516">
        <v>5.5</v>
      </c>
      <c r="LE79" s="516">
        <v>5.5</v>
      </c>
      <c r="LF79" s="516">
        <v>5.5</v>
      </c>
      <c r="LG79" s="516">
        <v>5.5</v>
      </c>
      <c r="LH79" s="516">
        <v>5.25</v>
      </c>
      <c r="LI79" s="516">
        <v>5.25</v>
      </c>
      <c r="LJ79" s="516">
        <v>5.25</v>
      </c>
      <c r="LK79" s="516">
        <v>5.25</v>
      </c>
      <c r="LL79" s="516">
        <v>5.25</v>
      </c>
      <c r="LM79" s="516">
        <v>5.25</v>
      </c>
      <c r="LN79" s="516">
        <v>5.25</v>
      </c>
      <c r="LO79" s="516">
        <v>5.25</v>
      </c>
      <c r="LP79" s="516">
        <v>5.25</v>
      </c>
      <c r="LQ79" s="516">
        <v>5.25</v>
      </c>
      <c r="LR79" s="516">
        <v>5.25</v>
      </c>
      <c r="LS79" s="516">
        <v>5.25</v>
      </c>
      <c r="LT79" s="516">
        <v>5.25</v>
      </c>
      <c r="LU79" s="516">
        <v>5.25</v>
      </c>
      <c r="LV79" s="516">
        <v>5.25</v>
      </c>
      <c r="LW79" s="516">
        <v>5.25</v>
      </c>
      <c r="LX79" s="516">
        <v>5</v>
      </c>
      <c r="LY79" s="516">
        <v>5</v>
      </c>
      <c r="LZ79" s="516">
        <v>5</v>
      </c>
      <c r="MA79" s="516">
        <v>5</v>
      </c>
      <c r="MB79" s="516">
        <v>4.75</v>
      </c>
      <c r="MC79" s="516">
        <v>4.75</v>
      </c>
      <c r="MD79" s="516">
        <v>4.5</v>
      </c>
      <c r="ME79" s="516">
        <v>4.5</v>
      </c>
      <c r="MF79" s="516">
        <v>5</v>
      </c>
      <c r="MG79" s="516">
        <v>5</v>
      </c>
      <c r="MH79" s="516">
        <v>5</v>
      </c>
      <c r="MI79" s="516">
        <v>5.0999999999999996</v>
      </c>
      <c r="MJ79" s="516">
        <v>5.0999999999999996</v>
      </c>
      <c r="MK79" s="516">
        <v>5.0999999999999996</v>
      </c>
      <c r="ML79" s="516">
        <v>5.0999999999999996</v>
      </c>
      <c r="MM79" s="516">
        <v>5.0999999999999996</v>
      </c>
      <c r="MN79" s="516">
        <v>7</v>
      </c>
      <c r="MO79" s="516">
        <v>7</v>
      </c>
      <c r="MP79" s="516">
        <v>7</v>
      </c>
      <c r="MQ79" s="516">
        <v>7</v>
      </c>
      <c r="MR79" s="516">
        <v>7</v>
      </c>
      <c r="MS79" s="516">
        <v>7</v>
      </c>
      <c r="MT79" s="516">
        <v>7</v>
      </c>
      <c r="MU79" s="516">
        <v>7</v>
      </c>
      <c r="MV79" s="516">
        <v>11</v>
      </c>
      <c r="MW79" s="516">
        <v>11</v>
      </c>
      <c r="MX79" s="516">
        <v>11</v>
      </c>
      <c r="MY79" s="516">
        <v>11</v>
      </c>
      <c r="MZ79" s="516">
        <v>8</v>
      </c>
      <c r="NA79" s="516">
        <v>8</v>
      </c>
      <c r="NB79" s="516">
        <v>8</v>
      </c>
      <c r="NC79" s="516">
        <v>5.5</v>
      </c>
      <c r="ND79" s="516">
        <v>5.5</v>
      </c>
      <c r="NE79" s="516">
        <v>5.5</v>
      </c>
      <c r="NF79" s="516">
        <v>5.5</v>
      </c>
      <c r="NG79" s="516">
        <v>5.5</v>
      </c>
      <c r="NH79" s="516">
        <v>5.25</v>
      </c>
      <c r="NI79" s="516">
        <v>5.25</v>
      </c>
      <c r="NJ79" s="516">
        <v>5.25</v>
      </c>
      <c r="NK79" s="516">
        <v>5.25</v>
      </c>
      <c r="NL79" s="516">
        <v>5.25</v>
      </c>
      <c r="NM79" s="516">
        <v>5.25</v>
      </c>
      <c r="NN79" s="516">
        <v>5.25</v>
      </c>
      <c r="NO79" s="516">
        <v>5.25</v>
      </c>
      <c r="NP79" s="516">
        <v>5.25</v>
      </c>
      <c r="NQ79" s="516">
        <v>5.25</v>
      </c>
      <c r="NR79" s="516">
        <v>5.25</v>
      </c>
      <c r="NS79" s="516">
        <v>5.25</v>
      </c>
      <c r="NT79" s="516">
        <v>5.25</v>
      </c>
      <c r="NU79" s="516">
        <v>5.25</v>
      </c>
      <c r="NV79" s="516">
        <v>5.25</v>
      </c>
      <c r="NW79" s="516">
        <v>5.25</v>
      </c>
      <c r="NX79" s="516">
        <v>5</v>
      </c>
      <c r="NY79" s="516">
        <v>5</v>
      </c>
      <c r="NZ79" s="516">
        <v>5</v>
      </c>
      <c r="OA79" s="516">
        <v>5</v>
      </c>
      <c r="OB79" s="516">
        <v>4.75</v>
      </c>
      <c r="OC79" s="516">
        <v>4.75</v>
      </c>
      <c r="OD79" s="516">
        <v>4.5</v>
      </c>
      <c r="OE79" s="516">
        <v>4.5</v>
      </c>
      <c r="OF79" s="516">
        <v>5</v>
      </c>
      <c r="OG79" s="516">
        <v>5</v>
      </c>
      <c r="OH79" s="516">
        <v>5</v>
      </c>
      <c r="OI79" s="516">
        <v>5.0999999999999996</v>
      </c>
      <c r="OJ79" s="516">
        <v>5.0999999999999996</v>
      </c>
      <c r="OK79" s="516">
        <v>5.0999999999999996</v>
      </c>
      <c r="OL79" s="516">
        <v>5.0999999999999996</v>
      </c>
      <c r="OM79" s="516">
        <v>5.0999999999999996</v>
      </c>
      <c r="ON79" s="516">
        <v>7</v>
      </c>
      <c r="OO79" s="516">
        <v>7</v>
      </c>
      <c r="OP79" s="516">
        <v>7</v>
      </c>
      <c r="OQ79" s="516">
        <v>7</v>
      </c>
      <c r="OR79" s="516">
        <v>7</v>
      </c>
      <c r="OS79" s="516">
        <v>7</v>
      </c>
      <c r="OT79" s="516">
        <v>7</v>
      </c>
      <c r="OU79" s="516">
        <v>7</v>
      </c>
      <c r="OV79" s="516">
        <v>11</v>
      </c>
      <c r="OW79" s="516">
        <v>11</v>
      </c>
      <c r="OX79" s="516">
        <v>11</v>
      </c>
      <c r="OY79" s="516">
        <v>11</v>
      </c>
      <c r="OZ79" s="516">
        <v>8</v>
      </c>
      <c r="PA79" s="516">
        <v>8</v>
      </c>
      <c r="PB79" s="516">
        <v>8</v>
      </c>
      <c r="PC79" s="516">
        <v>5.5</v>
      </c>
      <c r="PD79" s="516">
        <v>5.5</v>
      </c>
      <c r="PE79" s="516">
        <v>5.5</v>
      </c>
      <c r="PF79" s="516">
        <v>5.5</v>
      </c>
      <c r="PG79" s="516">
        <v>5.5</v>
      </c>
      <c r="PH79" s="516">
        <v>5.25</v>
      </c>
      <c r="PI79" s="516">
        <v>5.25</v>
      </c>
      <c r="PJ79" s="516">
        <v>5.25</v>
      </c>
      <c r="PK79" s="516">
        <v>5.25</v>
      </c>
      <c r="PL79" s="516">
        <v>5.25</v>
      </c>
      <c r="PM79" s="516">
        <v>5.25</v>
      </c>
      <c r="PN79" s="516">
        <v>5.25</v>
      </c>
      <c r="PO79" s="516">
        <v>5.25</v>
      </c>
      <c r="PP79" s="516">
        <v>5.25</v>
      </c>
      <c r="PQ79" s="516">
        <v>5.25</v>
      </c>
      <c r="PR79" s="516">
        <v>5.25</v>
      </c>
      <c r="PS79" s="516">
        <v>5.25</v>
      </c>
      <c r="PT79" s="516">
        <v>5.25</v>
      </c>
      <c r="PU79" s="516">
        <v>5.25</v>
      </c>
      <c r="PV79" s="516">
        <v>5.25</v>
      </c>
      <c r="PW79" s="516">
        <v>5.25</v>
      </c>
      <c r="PX79" s="516">
        <v>5</v>
      </c>
      <c r="PY79" s="516">
        <v>5</v>
      </c>
      <c r="PZ79" s="516">
        <v>5</v>
      </c>
      <c r="QA79" s="516">
        <v>5</v>
      </c>
      <c r="QB79" s="516">
        <v>4.75</v>
      </c>
      <c r="QC79" s="516">
        <v>4.75</v>
      </c>
      <c r="QD79" s="516">
        <v>4.5</v>
      </c>
      <c r="QE79" s="516">
        <v>4.5</v>
      </c>
      <c r="QF79" s="516">
        <v>5</v>
      </c>
      <c r="QG79" s="516">
        <v>5</v>
      </c>
      <c r="QH79" s="516">
        <v>5</v>
      </c>
      <c r="QI79" s="516">
        <v>5.0999999999999996</v>
      </c>
      <c r="QJ79" s="516">
        <v>5.0999999999999996</v>
      </c>
      <c r="QK79" s="516">
        <v>5.0999999999999996</v>
      </c>
      <c r="QL79" s="516">
        <v>5.0999999999999996</v>
      </c>
      <c r="QM79" s="516">
        <v>5.0999999999999996</v>
      </c>
      <c r="QN79" s="516">
        <v>7</v>
      </c>
      <c r="QO79" s="516">
        <v>7</v>
      </c>
      <c r="QP79" s="516">
        <v>7</v>
      </c>
      <c r="QQ79" s="516">
        <v>7</v>
      </c>
      <c r="QR79" s="516">
        <v>7</v>
      </c>
      <c r="QS79" s="516">
        <v>7</v>
      </c>
      <c r="QT79" s="516">
        <v>7</v>
      </c>
      <c r="QU79" s="516">
        <v>7</v>
      </c>
      <c r="QV79" s="516">
        <v>11</v>
      </c>
      <c r="QW79" s="516">
        <v>11</v>
      </c>
      <c r="QX79" s="516">
        <v>11</v>
      </c>
      <c r="QY79" s="516">
        <v>11</v>
      </c>
      <c r="QZ79" s="516">
        <v>8</v>
      </c>
      <c r="RA79" s="516">
        <v>8</v>
      </c>
      <c r="RB79" s="516">
        <v>8</v>
      </c>
      <c r="RC79" s="516">
        <v>5.5</v>
      </c>
      <c r="RD79" s="516">
        <v>5.5</v>
      </c>
      <c r="RE79" s="516">
        <v>5.5</v>
      </c>
      <c r="RF79" s="516">
        <v>5.5</v>
      </c>
      <c r="RG79" s="516">
        <v>5.5</v>
      </c>
      <c r="RH79" s="516">
        <v>5.25</v>
      </c>
      <c r="RI79" s="516">
        <v>5.25</v>
      </c>
      <c r="RJ79" s="516">
        <v>5.25</v>
      </c>
      <c r="RK79" s="516">
        <v>5.25</v>
      </c>
      <c r="RL79" s="516">
        <v>5.25</v>
      </c>
      <c r="RM79" s="516">
        <v>5.25</v>
      </c>
      <c r="RN79" s="516">
        <v>5.25</v>
      </c>
      <c r="RO79" s="516">
        <v>5.25</v>
      </c>
      <c r="RP79" s="516">
        <v>5.25</v>
      </c>
      <c r="RQ79" s="516">
        <v>5.25</v>
      </c>
      <c r="RR79" s="516">
        <v>5.25</v>
      </c>
      <c r="RS79" s="516">
        <v>5.25</v>
      </c>
      <c r="RT79" s="516">
        <v>5.25</v>
      </c>
      <c r="RU79" s="516">
        <v>5.25</v>
      </c>
      <c r="RV79" s="516">
        <v>5.25</v>
      </c>
      <c r="RW79" s="516">
        <v>5.25</v>
      </c>
      <c r="RX79" s="516">
        <v>5</v>
      </c>
      <c r="RY79" s="516">
        <v>5</v>
      </c>
      <c r="RZ79" s="516">
        <v>5</v>
      </c>
      <c r="SA79" s="516">
        <v>5</v>
      </c>
      <c r="SB79" s="516">
        <v>4.75</v>
      </c>
      <c r="SC79" s="516">
        <v>4.75</v>
      </c>
      <c r="SD79" s="516">
        <v>4.5</v>
      </c>
      <c r="SE79" s="516">
        <v>4.5</v>
      </c>
      <c r="SF79" s="516">
        <v>5</v>
      </c>
      <c r="SG79" s="516">
        <v>5</v>
      </c>
      <c r="SH79" s="516">
        <v>5</v>
      </c>
      <c r="SI79" s="516">
        <v>5.0999999999999996</v>
      </c>
      <c r="SJ79" s="516">
        <v>5.0999999999999996</v>
      </c>
      <c r="SK79" s="267">
        <f t="shared" si="170"/>
        <v>5.0999999999999996</v>
      </c>
      <c r="SL79" s="254"/>
      <c r="SM79" s="242"/>
      <c r="SN79" s="242"/>
      <c r="SO79" s="242"/>
    </row>
    <row r="80" spans="1:509" outlineLevel="3" x14ac:dyDescent="0.35">
      <c r="A80" s="242"/>
      <c r="B80" s="251"/>
      <c r="C80" s="438">
        <f t="shared" si="33"/>
        <v>4</v>
      </c>
      <c r="D80" s="267"/>
      <c r="E80" s="316"/>
      <c r="F80" s="322">
        <f t="shared" ref="F80:F81" si="205">F77</f>
        <v>3</v>
      </c>
      <c r="G80" s="322">
        <f t="shared" si="50"/>
        <v>1.5</v>
      </c>
      <c r="H80" s="267"/>
      <c r="I80" s="274"/>
      <c r="J80" s="288" t="s">
        <v>173</v>
      </c>
      <c r="K80" s="454"/>
      <c r="L80" s="881">
        <f t="shared" ref="L80:BW80" si="206">L79-MIN($G80,(L79-$F80)/4)</f>
        <v>4.6875</v>
      </c>
      <c r="M80" s="881">
        <f t="shared" si="206"/>
        <v>4.6875</v>
      </c>
      <c r="N80" s="881">
        <f t="shared" si="206"/>
        <v>4.6875</v>
      </c>
      <c r="O80" s="881">
        <f t="shared" si="206"/>
        <v>4.6875</v>
      </c>
      <c r="P80" s="881">
        <f t="shared" si="206"/>
        <v>4.6875</v>
      </c>
      <c r="Q80" s="881">
        <f t="shared" si="206"/>
        <v>4.6875</v>
      </c>
      <c r="R80" s="881">
        <f t="shared" si="206"/>
        <v>4.6875</v>
      </c>
      <c r="S80" s="881">
        <f t="shared" si="206"/>
        <v>4.6875</v>
      </c>
      <c r="T80" s="881">
        <f t="shared" si="206"/>
        <v>4.6875</v>
      </c>
      <c r="U80" s="881">
        <f t="shared" si="206"/>
        <v>4.6875</v>
      </c>
      <c r="V80" s="881">
        <f t="shared" si="206"/>
        <v>4.6875</v>
      </c>
      <c r="W80" s="881">
        <f t="shared" si="206"/>
        <v>4.6875</v>
      </c>
      <c r="X80" s="881">
        <f t="shared" si="206"/>
        <v>4.5</v>
      </c>
      <c r="Y80" s="881">
        <f t="shared" si="206"/>
        <v>4.5</v>
      </c>
      <c r="Z80" s="881">
        <f t="shared" si="206"/>
        <v>4.5</v>
      </c>
      <c r="AA80" s="881">
        <f t="shared" si="206"/>
        <v>4.5</v>
      </c>
      <c r="AB80" s="881">
        <f t="shared" si="206"/>
        <v>4.3125</v>
      </c>
      <c r="AC80" s="881">
        <f t="shared" si="206"/>
        <v>4.3125</v>
      </c>
      <c r="AD80" s="881">
        <f t="shared" si="206"/>
        <v>4.125</v>
      </c>
      <c r="AE80" s="881">
        <f t="shared" si="206"/>
        <v>4.125</v>
      </c>
      <c r="AF80" s="881">
        <f t="shared" si="206"/>
        <v>4.5</v>
      </c>
      <c r="AG80" s="881">
        <f t="shared" si="206"/>
        <v>4.5</v>
      </c>
      <c r="AH80" s="881">
        <f t="shared" si="206"/>
        <v>4.5</v>
      </c>
      <c r="AI80" s="881">
        <f t="shared" si="206"/>
        <v>4.5749999999999993</v>
      </c>
      <c r="AJ80" s="881">
        <f t="shared" si="206"/>
        <v>4.5749999999999993</v>
      </c>
      <c r="AK80" s="881">
        <f t="shared" si="206"/>
        <v>4.5749999999999993</v>
      </c>
      <c r="AL80" s="881">
        <f t="shared" si="206"/>
        <v>4.5749999999999993</v>
      </c>
      <c r="AM80" s="881">
        <f t="shared" si="206"/>
        <v>4.5749999999999993</v>
      </c>
      <c r="AN80" s="881">
        <f t="shared" si="206"/>
        <v>6</v>
      </c>
      <c r="AO80" s="881">
        <f t="shared" si="206"/>
        <v>6</v>
      </c>
      <c r="AP80" s="881">
        <f t="shared" si="206"/>
        <v>6</v>
      </c>
      <c r="AQ80" s="881">
        <f t="shared" si="206"/>
        <v>6</v>
      </c>
      <c r="AR80" s="881">
        <f t="shared" si="206"/>
        <v>6</v>
      </c>
      <c r="AS80" s="881">
        <f t="shared" si="206"/>
        <v>6</v>
      </c>
      <c r="AT80" s="881">
        <f t="shared" si="206"/>
        <v>6</v>
      </c>
      <c r="AU80" s="881">
        <f t="shared" si="206"/>
        <v>6</v>
      </c>
      <c r="AV80" s="881">
        <f t="shared" si="206"/>
        <v>9.5</v>
      </c>
      <c r="AW80" s="881">
        <f t="shared" si="206"/>
        <v>9.5</v>
      </c>
      <c r="AX80" s="881">
        <f t="shared" si="206"/>
        <v>9.5</v>
      </c>
      <c r="AY80" s="881">
        <f t="shared" si="206"/>
        <v>9.5</v>
      </c>
      <c r="AZ80" s="881">
        <f t="shared" si="206"/>
        <v>6.75</v>
      </c>
      <c r="BA80" s="881">
        <f t="shared" si="206"/>
        <v>6.75</v>
      </c>
      <c r="BB80" s="881">
        <f t="shared" si="206"/>
        <v>6.75</v>
      </c>
      <c r="BC80" s="881">
        <f t="shared" si="206"/>
        <v>4.875</v>
      </c>
      <c r="BD80" s="881">
        <f t="shared" si="206"/>
        <v>4.875</v>
      </c>
      <c r="BE80" s="881">
        <f t="shared" si="206"/>
        <v>4.875</v>
      </c>
      <c r="BF80" s="881">
        <f t="shared" si="206"/>
        <v>4.875</v>
      </c>
      <c r="BG80" s="881">
        <f t="shared" si="206"/>
        <v>4.875</v>
      </c>
      <c r="BH80" s="881">
        <f t="shared" si="206"/>
        <v>4.6875</v>
      </c>
      <c r="BI80" s="881">
        <f t="shared" si="206"/>
        <v>4.6875</v>
      </c>
      <c r="BJ80" s="881">
        <f t="shared" si="206"/>
        <v>4.6875</v>
      </c>
      <c r="BK80" s="881">
        <f t="shared" si="206"/>
        <v>4.6875</v>
      </c>
      <c r="BL80" s="881">
        <f t="shared" si="206"/>
        <v>4.6875</v>
      </c>
      <c r="BM80" s="881">
        <f t="shared" si="206"/>
        <v>4.6875</v>
      </c>
      <c r="BN80" s="881">
        <f t="shared" si="206"/>
        <v>4.6875</v>
      </c>
      <c r="BO80" s="881">
        <f t="shared" si="206"/>
        <v>4.6875</v>
      </c>
      <c r="BP80" s="881">
        <f t="shared" si="206"/>
        <v>4.6875</v>
      </c>
      <c r="BQ80" s="881">
        <f t="shared" si="206"/>
        <v>4.6875</v>
      </c>
      <c r="BR80" s="881">
        <f t="shared" si="206"/>
        <v>4.6875</v>
      </c>
      <c r="BS80" s="881">
        <f t="shared" si="206"/>
        <v>4.6875</v>
      </c>
      <c r="BT80" s="881">
        <f t="shared" si="206"/>
        <v>4.6875</v>
      </c>
      <c r="BU80" s="881">
        <f t="shared" si="206"/>
        <v>4.6875</v>
      </c>
      <c r="BV80" s="881">
        <f t="shared" si="206"/>
        <v>4.6875</v>
      </c>
      <c r="BW80" s="881">
        <f t="shared" si="206"/>
        <v>4.6875</v>
      </c>
      <c r="BX80" s="881">
        <f t="shared" ref="BX80:EI80" si="207">BX79-MIN($G80,(BX79-$F80)/4)</f>
        <v>4.5</v>
      </c>
      <c r="BY80" s="881">
        <f t="shared" si="207"/>
        <v>4.5</v>
      </c>
      <c r="BZ80" s="881">
        <f t="shared" si="207"/>
        <v>4.5</v>
      </c>
      <c r="CA80" s="881">
        <f t="shared" si="207"/>
        <v>4.5</v>
      </c>
      <c r="CB80" s="881">
        <f t="shared" si="207"/>
        <v>4.3125</v>
      </c>
      <c r="CC80" s="881">
        <f t="shared" si="207"/>
        <v>4.3125</v>
      </c>
      <c r="CD80" s="881">
        <f t="shared" si="207"/>
        <v>4.125</v>
      </c>
      <c r="CE80" s="881">
        <f t="shared" si="207"/>
        <v>4.125</v>
      </c>
      <c r="CF80" s="881">
        <f t="shared" si="207"/>
        <v>4.5</v>
      </c>
      <c r="CG80" s="881">
        <f t="shared" si="207"/>
        <v>4.5</v>
      </c>
      <c r="CH80" s="881">
        <f t="shared" si="207"/>
        <v>4.5</v>
      </c>
      <c r="CI80" s="881">
        <f t="shared" si="207"/>
        <v>4.5749999999999993</v>
      </c>
      <c r="CJ80" s="881">
        <f t="shared" si="207"/>
        <v>4.5749999999999993</v>
      </c>
      <c r="CK80" s="881">
        <f t="shared" si="207"/>
        <v>4.5749999999999993</v>
      </c>
      <c r="CL80" s="881">
        <f t="shared" si="207"/>
        <v>4.5749999999999993</v>
      </c>
      <c r="CM80" s="881">
        <f t="shared" si="207"/>
        <v>4.5749999999999993</v>
      </c>
      <c r="CN80" s="881">
        <f t="shared" si="207"/>
        <v>6</v>
      </c>
      <c r="CO80" s="881">
        <f t="shared" si="207"/>
        <v>6</v>
      </c>
      <c r="CP80" s="881">
        <f t="shared" si="207"/>
        <v>6</v>
      </c>
      <c r="CQ80" s="881">
        <f t="shared" si="207"/>
        <v>6</v>
      </c>
      <c r="CR80" s="881">
        <f t="shared" si="207"/>
        <v>6</v>
      </c>
      <c r="CS80" s="881">
        <f t="shared" si="207"/>
        <v>6</v>
      </c>
      <c r="CT80" s="881">
        <f t="shared" si="207"/>
        <v>6</v>
      </c>
      <c r="CU80" s="881">
        <f t="shared" si="207"/>
        <v>6</v>
      </c>
      <c r="CV80" s="881">
        <f t="shared" si="207"/>
        <v>9.5</v>
      </c>
      <c r="CW80" s="881">
        <f t="shared" si="207"/>
        <v>9.5</v>
      </c>
      <c r="CX80" s="881">
        <f t="shared" si="207"/>
        <v>9.5</v>
      </c>
      <c r="CY80" s="881">
        <f t="shared" si="207"/>
        <v>9.5</v>
      </c>
      <c r="CZ80" s="881">
        <f t="shared" si="207"/>
        <v>6.75</v>
      </c>
      <c r="DA80" s="881">
        <f t="shared" si="207"/>
        <v>6.75</v>
      </c>
      <c r="DB80" s="881">
        <f t="shared" si="207"/>
        <v>6.75</v>
      </c>
      <c r="DC80" s="881">
        <f t="shared" si="207"/>
        <v>4.875</v>
      </c>
      <c r="DD80" s="881">
        <f t="shared" si="207"/>
        <v>4.875</v>
      </c>
      <c r="DE80" s="881">
        <f t="shared" si="207"/>
        <v>4.875</v>
      </c>
      <c r="DF80" s="881">
        <f t="shared" si="207"/>
        <v>4.875</v>
      </c>
      <c r="DG80" s="881">
        <f t="shared" si="207"/>
        <v>4.875</v>
      </c>
      <c r="DH80" s="881">
        <f t="shared" si="207"/>
        <v>4.6875</v>
      </c>
      <c r="DI80" s="881">
        <f t="shared" si="207"/>
        <v>4.6875</v>
      </c>
      <c r="DJ80" s="881">
        <f t="shared" si="207"/>
        <v>4.6875</v>
      </c>
      <c r="DK80" s="881">
        <f t="shared" si="207"/>
        <v>4.6875</v>
      </c>
      <c r="DL80" s="881">
        <f t="shared" si="207"/>
        <v>4.6875</v>
      </c>
      <c r="DM80" s="881">
        <f t="shared" si="207"/>
        <v>4.6875</v>
      </c>
      <c r="DN80" s="881">
        <f t="shared" si="207"/>
        <v>4.6875</v>
      </c>
      <c r="DO80" s="881">
        <f t="shared" si="207"/>
        <v>4.6875</v>
      </c>
      <c r="DP80" s="881">
        <f t="shared" si="207"/>
        <v>4.6875</v>
      </c>
      <c r="DQ80" s="881">
        <f t="shared" si="207"/>
        <v>4.6875</v>
      </c>
      <c r="DR80" s="881">
        <f t="shared" si="207"/>
        <v>4.6875</v>
      </c>
      <c r="DS80" s="881">
        <f t="shared" si="207"/>
        <v>4.6875</v>
      </c>
      <c r="DT80" s="881">
        <f t="shared" si="207"/>
        <v>4.6875</v>
      </c>
      <c r="DU80" s="881">
        <f t="shared" si="207"/>
        <v>4.6875</v>
      </c>
      <c r="DV80" s="881">
        <f t="shared" si="207"/>
        <v>4.6875</v>
      </c>
      <c r="DW80" s="881">
        <f t="shared" si="207"/>
        <v>4.6875</v>
      </c>
      <c r="DX80" s="881">
        <f t="shared" si="207"/>
        <v>4.5</v>
      </c>
      <c r="DY80" s="881">
        <f t="shared" si="207"/>
        <v>4.5</v>
      </c>
      <c r="DZ80" s="881">
        <f t="shared" si="207"/>
        <v>4.5</v>
      </c>
      <c r="EA80" s="881">
        <f t="shared" si="207"/>
        <v>4.5</v>
      </c>
      <c r="EB80" s="881">
        <f t="shared" si="207"/>
        <v>4.3125</v>
      </c>
      <c r="EC80" s="881">
        <f t="shared" si="207"/>
        <v>4.3125</v>
      </c>
      <c r="ED80" s="881">
        <f t="shared" si="207"/>
        <v>4.125</v>
      </c>
      <c r="EE80" s="881">
        <f t="shared" si="207"/>
        <v>4.125</v>
      </c>
      <c r="EF80" s="881">
        <f t="shared" si="207"/>
        <v>4.5</v>
      </c>
      <c r="EG80" s="881">
        <f t="shared" si="207"/>
        <v>4.5</v>
      </c>
      <c r="EH80" s="881">
        <f t="shared" si="207"/>
        <v>4.5</v>
      </c>
      <c r="EI80" s="881">
        <f t="shared" si="207"/>
        <v>4.5749999999999993</v>
      </c>
      <c r="EJ80" s="881">
        <f t="shared" ref="EJ80:GU80" si="208">EJ79-MIN($G80,(EJ79-$F80)/4)</f>
        <v>4.5749999999999993</v>
      </c>
      <c r="EK80" s="881">
        <f t="shared" si="208"/>
        <v>4.5749999999999993</v>
      </c>
      <c r="EL80" s="881">
        <f t="shared" si="208"/>
        <v>4.5749999999999993</v>
      </c>
      <c r="EM80" s="881">
        <f t="shared" si="208"/>
        <v>4.5749999999999993</v>
      </c>
      <c r="EN80" s="881">
        <f t="shared" si="208"/>
        <v>6</v>
      </c>
      <c r="EO80" s="881">
        <f t="shared" si="208"/>
        <v>6</v>
      </c>
      <c r="EP80" s="881">
        <f t="shared" si="208"/>
        <v>6</v>
      </c>
      <c r="EQ80" s="881">
        <f t="shared" si="208"/>
        <v>6</v>
      </c>
      <c r="ER80" s="881">
        <f t="shared" si="208"/>
        <v>6</v>
      </c>
      <c r="ES80" s="881">
        <f t="shared" si="208"/>
        <v>6</v>
      </c>
      <c r="ET80" s="881">
        <f t="shared" si="208"/>
        <v>6</v>
      </c>
      <c r="EU80" s="881">
        <f t="shared" si="208"/>
        <v>6</v>
      </c>
      <c r="EV80" s="881">
        <f t="shared" si="208"/>
        <v>9.5</v>
      </c>
      <c r="EW80" s="881">
        <f t="shared" si="208"/>
        <v>9.5</v>
      </c>
      <c r="EX80" s="881">
        <f t="shared" si="208"/>
        <v>9.5</v>
      </c>
      <c r="EY80" s="881">
        <f t="shared" si="208"/>
        <v>9.5</v>
      </c>
      <c r="EZ80" s="881">
        <f t="shared" si="208"/>
        <v>6.75</v>
      </c>
      <c r="FA80" s="881">
        <f t="shared" si="208"/>
        <v>6.75</v>
      </c>
      <c r="FB80" s="881">
        <f t="shared" si="208"/>
        <v>6.75</v>
      </c>
      <c r="FC80" s="881">
        <f t="shared" si="208"/>
        <v>4.875</v>
      </c>
      <c r="FD80" s="881">
        <f t="shared" si="208"/>
        <v>4.875</v>
      </c>
      <c r="FE80" s="881">
        <f t="shared" si="208"/>
        <v>4.875</v>
      </c>
      <c r="FF80" s="881">
        <f t="shared" si="208"/>
        <v>4.875</v>
      </c>
      <c r="FG80" s="881">
        <f t="shared" si="208"/>
        <v>4.875</v>
      </c>
      <c r="FH80" s="881">
        <f t="shared" si="208"/>
        <v>4.6875</v>
      </c>
      <c r="FI80" s="881">
        <f t="shared" si="208"/>
        <v>4.6875</v>
      </c>
      <c r="FJ80" s="881">
        <f t="shared" si="208"/>
        <v>4.6875</v>
      </c>
      <c r="FK80" s="881">
        <f t="shared" si="208"/>
        <v>4.6875</v>
      </c>
      <c r="FL80" s="881">
        <f t="shared" si="208"/>
        <v>4.6875</v>
      </c>
      <c r="FM80" s="881">
        <f t="shared" si="208"/>
        <v>4.6875</v>
      </c>
      <c r="FN80" s="881">
        <f t="shared" si="208"/>
        <v>4.6875</v>
      </c>
      <c r="FO80" s="881">
        <f t="shared" si="208"/>
        <v>4.6875</v>
      </c>
      <c r="FP80" s="881">
        <f t="shared" si="208"/>
        <v>4.6875</v>
      </c>
      <c r="FQ80" s="881">
        <f t="shared" si="208"/>
        <v>4.6875</v>
      </c>
      <c r="FR80" s="881">
        <f t="shared" si="208"/>
        <v>4.6875</v>
      </c>
      <c r="FS80" s="881">
        <f t="shared" si="208"/>
        <v>4.6875</v>
      </c>
      <c r="FT80" s="881">
        <f t="shared" si="208"/>
        <v>4.6875</v>
      </c>
      <c r="FU80" s="881">
        <f t="shared" si="208"/>
        <v>4.6875</v>
      </c>
      <c r="FV80" s="881">
        <f t="shared" si="208"/>
        <v>4.6875</v>
      </c>
      <c r="FW80" s="881">
        <f t="shared" si="208"/>
        <v>4.6875</v>
      </c>
      <c r="FX80" s="881">
        <f t="shared" si="208"/>
        <v>4.5</v>
      </c>
      <c r="FY80" s="881">
        <f t="shared" si="208"/>
        <v>4.5</v>
      </c>
      <c r="FZ80" s="881">
        <f t="shared" si="208"/>
        <v>4.5</v>
      </c>
      <c r="GA80" s="881">
        <f t="shared" si="208"/>
        <v>4.5</v>
      </c>
      <c r="GB80" s="881">
        <f t="shared" si="208"/>
        <v>4.3125</v>
      </c>
      <c r="GC80" s="881">
        <f t="shared" si="208"/>
        <v>4.3125</v>
      </c>
      <c r="GD80" s="881">
        <f t="shared" si="208"/>
        <v>4.125</v>
      </c>
      <c r="GE80" s="881">
        <f t="shared" si="208"/>
        <v>4.125</v>
      </c>
      <c r="GF80" s="881">
        <f t="shared" si="208"/>
        <v>4.5</v>
      </c>
      <c r="GG80" s="881">
        <f t="shared" si="208"/>
        <v>4.5</v>
      </c>
      <c r="GH80" s="881">
        <f t="shared" si="208"/>
        <v>4.5</v>
      </c>
      <c r="GI80" s="881">
        <f t="shared" si="208"/>
        <v>4.5749999999999993</v>
      </c>
      <c r="GJ80" s="881">
        <f t="shared" si="208"/>
        <v>4.5749999999999993</v>
      </c>
      <c r="GK80" s="881">
        <f t="shared" si="208"/>
        <v>4.5749999999999993</v>
      </c>
      <c r="GL80" s="881">
        <f t="shared" si="208"/>
        <v>4.5749999999999993</v>
      </c>
      <c r="GM80" s="881">
        <f t="shared" si="208"/>
        <v>4.5749999999999993</v>
      </c>
      <c r="GN80" s="881">
        <f t="shared" si="208"/>
        <v>6</v>
      </c>
      <c r="GO80" s="881">
        <f t="shared" si="208"/>
        <v>6</v>
      </c>
      <c r="GP80" s="881">
        <f t="shared" si="208"/>
        <v>6</v>
      </c>
      <c r="GQ80" s="881">
        <f t="shared" si="208"/>
        <v>6</v>
      </c>
      <c r="GR80" s="881">
        <f t="shared" si="208"/>
        <v>6</v>
      </c>
      <c r="GS80" s="881">
        <f t="shared" si="208"/>
        <v>6</v>
      </c>
      <c r="GT80" s="881">
        <f t="shared" si="208"/>
        <v>6</v>
      </c>
      <c r="GU80" s="881">
        <f t="shared" si="208"/>
        <v>6</v>
      </c>
      <c r="GV80" s="881">
        <f t="shared" ref="GV80:JG80" si="209">GV79-MIN($G80,(GV79-$F80)/4)</f>
        <v>9.5</v>
      </c>
      <c r="GW80" s="881">
        <f t="shared" si="209"/>
        <v>9.5</v>
      </c>
      <c r="GX80" s="881">
        <f t="shared" si="209"/>
        <v>9.5</v>
      </c>
      <c r="GY80" s="881">
        <f t="shared" si="209"/>
        <v>9.5</v>
      </c>
      <c r="GZ80" s="881">
        <f t="shared" si="209"/>
        <v>6.75</v>
      </c>
      <c r="HA80" s="881">
        <f t="shared" si="209"/>
        <v>6.75</v>
      </c>
      <c r="HB80" s="881">
        <f t="shared" si="209"/>
        <v>6.75</v>
      </c>
      <c r="HC80" s="881">
        <f t="shared" si="209"/>
        <v>4.875</v>
      </c>
      <c r="HD80" s="881">
        <f t="shared" si="209"/>
        <v>4.875</v>
      </c>
      <c r="HE80" s="881">
        <f t="shared" si="209"/>
        <v>4.875</v>
      </c>
      <c r="HF80" s="881">
        <f t="shared" si="209"/>
        <v>4.875</v>
      </c>
      <c r="HG80" s="881">
        <f t="shared" si="209"/>
        <v>4.875</v>
      </c>
      <c r="HH80" s="881">
        <f t="shared" si="209"/>
        <v>4.6875</v>
      </c>
      <c r="HI80" s="881">
        <f t="shared" si="209"/>
        <v>4.6875</v>
      </c>
      <c r="HJ80" s="881">
        <f t="shared" si="209"/>
        <v>4.6875</v>
      </c>
      <c r="HK80" s="881">
        <f t="shared" si="209"/>
        <v>4.6875</v>
      </c>
      <c r="HL80" s="881">
        <f t="shared" si="209"/>
        <v>4.6875</v>
      </c>
      <c r="HM80" s="881">
        <f t="shared" si="209"/>
        <v>4.6875</v>
      </c>
      <c r="HN80" s="881">
        <f t="shared" si="209"/>
        <v>4.6875</v>
      </c>
      <c r="HO80" s="881">
        <f t="shared" si="209"/>
        <v>4.6875</v>
      </c>
      <c r="HP80" s="881">
        <f t="shared" si="209"/>
        <v>4.6875</v>
      </c>
      <c r="HQ80" s="881">
        <f t="shared" si="209"/>
        <v>4.6875</v>
      </c>
      <c r="HR80" s="881">
        <f t="shared" si="209"/>
        <v>4.6875</v>
      </c>
      <c r="HS80" s="881">
        <f t="shared" si="209"/>
        <v>4.6875</v>
      </c>
      <c r="HT80" s="881">
        <f t="shared" si="209"/>
        <v>4.6875</v>
      </c>
      <c r="HU80" s="881">
        <f t="shared" si="209"/>
        <v>4.6875</v>
      </c>
      <c r="HV80" s="881">
        <f t="shared" si="209"/>
        <v>4.6875</v>
      </c>
      <c r="HW80" s="881">
        <f t="shared" si="209"/>
        <v>4.6875</v>
      </c>
      <c r="HX80" s="881">
        <f t="shared" si="209"/>
        <v>4.5</v>
      </c>
      <c r="HY80" s="881">
        <f t="shared" si="209"/>
        <v>4.5</v>
      </c>
      <c r="HZ80" s="881">
        <f t="shared" si="209"/>
        <v>4.5</v>
      </c>
      <c r="IA80" s="881">
        <f t="shared" si="209"/>
        <v>4.5</v>
      </c>
      <c r="IB80" s="881">
        <f t="shared" si="209"/>
        <v>4.3125</v>
      </c>
      <c r="IC80" s="881">
        <f t="shared" si="209"/>
        <v>4.3125</v>
      </c>
      <c r="ID80" s="881">
        <f t="shared" si="209"/>
        <v>4.125</v>
      </c>
      <c r="IE80" s="881">
        <f t="shared" si="209"/>
        <v>4.125</v>
      </c>
      <c r="IF80" s="881">
        <f t="shared" si="209"/>
        <v>4.5</v>
      </c>
      <c r="IG80" s="881">
        <f t="shared" si="209"/>
        <v>4.5</v>
      </c>
      <c r="IH80" s="881">
        <f t="shared" si="209"/>
        <v>4.5</v>
      </c>
      <c r="II80" s="881">
        <f t="shared" si="209"/>
        <v>4.5749999999999993</v>
      </c>
      <c r="IJ80" s="881">
        <f t="shared" si="209"/>
        <v>4.5749999999999993</v>
      </c>
      <c r="IK80" s="881">
        <f t="shared" si="209"/>
        <v>4.5749999999999993</v>
      </c>
      <c r="IL80" s="881">
        <f t="shared" si="209"/>
        <v>4.5749999999999993</v>
      </c>
      <c r="IM80" s="881">
        <f t="shared" si="209"/>
        <v>4.5749999999999993</v>
      </c>
      <c r="IN80" s="881">
        <f t="shared" si="209"/>
        <v>6</v>
      </c>
      <c r="IO80" s="881">
        <f t="shared" si="209"/>
        <v>6</v>
      </c>
      <c r="IP80" s="881">
        <f t="shared" si="209"/>
        <v>6</v>
      </c>
      <c r="IQ80" s="881">
        <f t="shared" si="209"/>
        <v>6</v>
      </c>
      <c r="IR80" s="881">
        <f t="shared" si="209"/>
        <v>6</v>
      </c>
      <c r="IS80" s="881">
        <f t="shared" si="209"/>
        <v>6</v>
      </c>
      <c r="IT80" s="881">
        <f t="shared" si="209"/>
        <v>6</v>
      </c>
      <c r="IU80" s="881">
        <f t="shared" si="209"/>
        <v>6</v>
      </c>
      <c r="IV80" s="881">
        <f t="shared" si="209"/>
        <v>9.5</v>
      </c>
      <c r="IW80" s="881">
        <f t="shared" si="209"/>
        <v>9.5</v>
      </c>
      <c r="IX80" s="881">
        <f t="shared" si="209"/>
        <v>9.5</v>
      </c>
      <c r="IY80" s="881">
        <f t="shared" si="209"/>
        <v>9.5</v>
      </c>
      <c r="IZ80" s="881">
        <f t="shared" si="209"/>
        <v>6.75</v>
      </c>
      <c r="JA80" s="881">
        <f t="shared" si="209"/>
        <v>6.75</v>
      </c>
      <c r="JB80" s="881">
        <f t="shared" si="209"/>
        <v>6.75</v>
      </c>
      <c r="JC80" s="881">
        <f t="shared" si="209"/>
        <v>4.875</v>
      </c>
      <c r="JD80" s="881">
        <f t="shared" si="209"/>
        <v>4.875</v>
      </c>
      <c r="JE80" s="881">
        <f t="shared" si="209"/>
        <v>4.875</v>
      </c>
      <c r="JF80" s="881">
        <f t="shared" si="209"/>
        <v>4.875</v>
      </c>
      <c r="JG80" s="881">
        <f t="shared" si="209"/>
        <v>4.875</v>
      </c>
      <c r="JH80" s="881">
        <f t="shared" ref="JH80:LS80" si="210">JH79-MIN($G80,(JH79-$F80)/4)</f>
        <v>4.6875</v>
      </c>
      <c r="JI80" s="881">
        <f t="shared" si="210"/>
        <v>4.6875</v>
      </c>
      <c r="JJ80" s="881">
        <f t="shared" si="210"/>
        <v>4.6875</v>
      </c>
      <c r="JK80" s="881">
        <f t="shared" si="210"/>
        <v>4.6875</v>
      </c>
      <c r="JL80" s="881">
        <f t="shared" si="210"/>
        <v>4.6875</v>
      </c>
      <c r="JM80" s="881">
        <f t="shared" si="210"/>
        <v>4.6875</v>
      </c>
      <c r="JN80" s="881">
        <f t="shared" si="210"/>
        <v>4.6875</v>
      </c>
      <c r="JO80" s="881">
        <f t="shared" si="210"/>
        <v>4.6875</v>
      </c>
      <c r="JP80" s="881">
        <f t="shared" si="210"/>
        <v>4.6875</v>
      </c>
      <c r="JQ80" s="881">
        <f t="shared" si="210"/>
        <v>4.6875</v>
      </c>
      <c r="JR80" s="881">
        <f t="shared" si="210"/>
        <v>4.6875</v>
      </c>
      <c r="JS80" s="881">
        <f t="shared" si="210"/>
        <v>4.6875</v>
      </c>
      <c r="JT80" s="881">
        <f t="shared" si="210"/>
        <v>4.6875</v>
      </c>
      <c r="JU80" s="881">
        <f t="shared" si="210"/>
        <v>4.6875</v>
      </c>
      <c r="JV80" s="881">
        <f t="shared" si="210"/>
        <v>4.6875</v>
      </c>
      <c r="JW80" s="881">
        <f t="shared" si="210"/>
        <v>4.6875</v>
      </c>
      <c r="JX80" s="881">
        <f t="shared" si="210"/>
        <v>4.5</v>
      </c>
      <c r="JY80" s="881">
        <f t="shared" si="210"/>
        <v>4.5</v>
      </c>
      <c r="JZ80" s="881">
        <f t="shared" si="210"/>
        <v>4.5</v>
      </c>
      <c r="KA80" s="881">
        <f t="shared" si="210"/>
        <v>4.5</v>
      </c>
      <c r="KB80" s="881">
        <f t="shared" si="210"/>
        <v>4.3125</v>
      </c>
      <c r="KC80" s="881">
        <f t="shared" si="210"/>
        <v>4.3125</v>
      </c>
      <c r="KD80" s="881">
        <f t="shared" si="210"/>
        <v>4.125</v>
      </c>
      <c r="KE80" s="881">
        <f t="shared" si="210"/>
        <v>4.125</v>
      </c>
      <c r="KF80" s="881">
        <f t="shared" si="210"/>
        <v>4.5</v>
      </c>
      <c r="KG80" s="881">
        <f t="shared" si="210"/>
        <v>4.5</v>
      </c>
      <c r="KH80" s="881">
        <f t="shared" si="210"/>
        <v>4.5</v>
      </c>
      <c r="KI80" s="881">
        <f t="shared" si="210"/>
        <v>4.5749999999999993</v>
      </c>
      <c r="KJ80" s="881">
        <f t="shared" si="210"/>
        <v>4.5749999999999993</v>
      </c>
      <c r="KK80" s="881">
        <f t="shared" si="210"/>
        <v>4.5749999999999993</v>
      </c>
      <c r="KL80" s="881">
        <f t="shared" si="210"/>
        <v>4.5749999999999993</v>
      </c>
      <c r="KM80" s="881">
        <f t="shared" si="210"/>
        <v>4.5749999999999993</v>
      </c>
      <c r="KN80" s="881">
        <f t="shared" si="210"/>
        <v>6</v>
      </c>
      <c r="KO80" s="881">
        <f t="shared" si="210"/>
        <v>6</v>
      </c>
      <c r="KP80" s="881">
        <f t="shared" si="210"/>
        <v>6</v>
      </c>
      <c r="KQ80" s="881">
        <f t="shared" si="210"/>
        <v>6</v>
      </c>
      <c r="KR80" s="881">
        <f t="shared" si="210"/>
        <v>6</v>
      </c>
      <c r="KS80" s="881">
        <f t="shared" si="210"/>
        <v>6</v>
      </c>
      <c r="KT80" s="881">
        <f t="shared" si="210"/>
        <v>6</v>
      </c>
      <c r="KU80" s="881">
        <f t="shared" si="210"/>
        <v>6</v>
      </c>
      <c r="KV80" s="881">
        <f t="shared" si="210"/>
        <v>9.5</v>
      </c>
      <c r="KW80" s="881">
        <f t="shared" si="210"/>
        <v>9.5</v>
      </c>
      <c r="KX80" s="881">
        <f t="shared" si="210"/>
        <v>9.5</v>
      </c>
      <c r="KY80" s="881">
        <f t="shared" si="210"/>
        <v>9.5</v>
      </c>
      <c r="KZ80" s="881">
        <f t="shared" si="210"/>
        <v>6.75</v>
      </c>
      <c r="LA80" s="881">
        <f t="shared" si="210"/>
        <v>6.75</v>
      </c>
      <c r="LB80" s="881">
        <f t="shared" si="210"/>
        <v>6.75</v>
      </c>
      <c r="LC80" s="881">
        <f t="shared" si="210"/>
        <v>4.875</v>
      </c>
      <c r="LD80" s="881">
        <f t="shared" si="210"/>
        <v>4.875</v>
      </c>
      <c r="LE80" s="881">
        <f t="shared" si="210"/>
        <v>4.875</v>
      </c>
      <c r="LF80" s="881">
        <f t="shared" si="210"/>
        <v>4.875</v>
      </c>
      <c r="LG80" s="881">
        <f t="shared" si="210"/>
        <v>4.875</v>
      </c>
      <c r="LH80" s="881">
        <f t="shared" si="210"/>
        <v>4.6875</v>
      </c>
      <c r="LI80" s="881">
        <f t="shared" si="210"/>
        <v>4.6875</v>
      </c>
      <c r="LJ80" s="881">
        <f t="shared" si="210"/>
        <v>4.6875</v>
      </c>
      <c r="LK80" s="881">
        <f t="shared" si="210"/>
        <v>4.6875</v>
      </c>
      <c r="LL80" s="881">
        <f t="shared" si="210"/>
        <v>4.6875</v>
      </c>
      <c r="LM80" s="881">
        <f t="shared" si="210"/>
        <v>4.6875</v>
      </c>
      <c r="LN80" s="881">
        <f t="shared" si="210"/>
        <v>4.6875</v>
      </c>
      <c r="LO80" s="881">
        <f t="shared" si="210"/>
        <v>4.6875</v>
      </c>
      <c r="LP80" s="881">
        <f t="shared" si="210"/>
        <v>4.6875</v>
      </c>
      <c r="LQ80" s="881">
        <f t="shared" si="210"/>
        <v>4.6875</v>
      </c>
      <c r="LR80" s="881">
        <f t="shared" si="210"/>
        <v>4.6875</v>
      </c>
      <c r="LS80" s="881">
        <f t="shared" si="210"/>
        <v>4.6875</v>
      </c>
      <c r="LT80" s="881">
        <f t="shared" ref="LT80:OE80" si="211">LT79-MIN($G80,(LT79-$F80)/4)</f>
        <v>4.6875</v>
      </c>
      <c r="LU80" s="881">
        <f t="shared" si="211"/>
        <v>4.6875</v>
      </c>
      <c r="LV80" s="881">
        <f t="shared" si="211"/>
        <v>4.6875</v>
      </c>
      <c r="LW80" s="881">
        <f t="shared" si="211"/>
        <v>4.6875</v>
      </c>
      <c r="LX80" s="881">
        <f t="shared" si="211"/>
        <v>4.5</v>
      </c>
      <c r="LY80" s="881">
        <f t="shared" si="211"/>
        <v>4.5</v>
      </c>
      <c r="LZ80" s="881">
        <f t="shared" si="211"/>
        <v>4.5</v>
      </c>
      <c r="MA80" s="881">
        <f t="shared" si="211"/>
        <v>4.5</v>
      </c>
      <c r="MB80" s="881">
        <f t="shared" si="211"/>
        <v>4.3125</v>
      </c>
      <c r="MC80" s="881">
        <f t="shared" si="211"/>
        <v>4.3125</v>
      </c>
      <c r="MD80" s="881">
        <f t="shared" si="211"/>
        <v>4.125</v>
      </c>
      <c r="ME80" s="881">
        <f t="shared" si="211"/>
        <v>4.125</v>
      </c>
      <c r="MF80" s="881">
        <f t="shared" si="211"/>
        <v>4.5</v>
      </c>
      <c r="MG80" s="881">
        <f t="shared" si="211"/>
        <v>4.5</v>
      </c>
      <c r="MH80" s="881">
        <f t="shared" si="211"/>
        <v>4.5</v>
      </c>
      <c r="MI80" s="881">
        <f t="shared" si="211"/>
        <v>4.5749999999999993</v>
      </c>
      <c r="MJ80" s="881">
        <f t="shared" si="211"/>
        <v>4.5749999999999993</v>
      </c>
      <c r="MK80" s="881">
        <f t="shared" si="211"/>
        <v>4.5749999999999993</v>
      </c>
      <c r="ML80" s="881">
        <f t="shared" si="211"/>
        <v>4.5749999999999993</v>
      </c>
      <c r="MM80" s="881">
        <f t="shared" si="211"/>
        <v>4.5749999999999993</v>
      </c>
      <c r="MN80" s="881">
        <f t="shared" si="211"/>
        <v>6</v>
      </c>
      <c r="MO80" s="881">
        <f t="shared" si="211"/>
        <v>6</v>
      </c>
      <c r="MP80" s="881">
        <f t="shared" si="211"/>
        <v>6</v>
      </c>
      <c r="MQ80" s="881">
        <f t="shared" si="211"/>
        <v>6</v>
      </c>
      <c r="MR80" s="881">
        <f t="shared" si="211"/>
        <v>6</v>
      </c>
      <c r="MS80" s="881">
        <f t="shared" si="211"/>
        <v>6</v>
      </c>
      <c r="MT80" s="881">
        <f t="shared" si="211"/>
        <v>6</v>
      </c>
      <c r="MU80" s="881">
        <f t="shared" si="211"/>
        <v>6</v>
      </c>
      <c r="MV80" s="881">
        <f t="shared" si="211"/>
        <v>9.5</v>
      </c>
      <c r="MW80" s="881">
        <f t="shared" si="211"/>
        <v>9.5</v>
      </c>
      <c r="MX80" s="881">
        <f t="shared" si="211"/>
        <v>9.5</v>
      </c>
      <c r="MY80" s="881">
        <f t="shared" si="211"/>
        <v>9.5</v>
      </c>
      <c r="MZ80" s="881">
        <f t="shared" si="211"/>
        <v>6.75</v>
      </c>
      <c r="NA80" s="881">
        <f t="shared" si="211"/>
        <v>6.75</v>
      </c>
      <c r="NB80" s="881">
        <f t="shared" si="211"/>
        <v>6.75</v>
      </c>
      <c r="NC80" s="881">
        <f t="shared" si="211"/>
        <v>4.875</v>
      </c>
      <c r="ND80" s="881">
        <f t="shared" si="211"/>
        <v>4.875</v>
      </c>
      <c r="NE80" s="881">
        <f t="shared" si="211"/>
        <v>4.875</v>
      </c>
      <c r="NF80" s="881">
        <f t="shared" si="211"/>
        <v>4.875</v>
      </c>
      <c r="NG80" s="881">
        <f t="shared" si="211"/>
        <v>4.875</v>
      </c>
      <c r="NH80" s="881">
        <f t="shared" si="211"/>
        <v>4.6875</v>
      </c>
      <c r="NI80" s="881">
        <f t="shared" si="211"/>
        <v>4.6875</v>
      </c>
      <c r="NJ80" s="881">
        <f t="shared" si="211"/>
        <v>4.6875</v>
      </c>
      <c r="NK80" s="881">
        <f t="shared" si="211"/>
        <v>4.6875</v>
      </c>
      <c r="NL80" s="881">
        <f t="shared" si="211"/>
        <v>4.6875</v>
      </c>
      <c r="NM80" s="881">
        <f t="shared" si="211"/>
        <v>4.6875</v>
      </c>
      <c r="NN80" s="881">
        <f t="shared" si="211"/>
        <v>4.6875</v>
      </c>
      <c r="NO80" s="881">
        <f t="shared" si="211"/>
        <v>4.6875</v>
      </c>
      <c r="NP80" s="881">
        <f t="shared" si="211"/>
        <v>4.6875</v>
      </c>
      <c r="NQ80" s="881">
        <f t="shared" si="211"/>
        <v>4.6875</v>
      </c>
      <c r="NR80" s="881">
        <f t="shared" si="211"/>
        <v>4.6875</v>
      </c>
      <c r="NS80" s="881">
        <f t="shared" si="211"/>
        <v>4.6875</v>
      </c>
      <c r="NT80" s="881">
        <f t="shared" si="211"/>
        <v>4.6875</v>
      </c>
      <c r="NU80" s="881">
        <f t="shared" si="211"/>
        <v>4.6875</v>
      </c>
      <c r="NV80" s="881">
        <f t="shared" si="211"/>
        <v>4.6875</v>
      </c>
      <c r="NW80" s="881">
        <f t="shared" si="211"/>
        <v>4.6875</v>
      </c>
      <c r="NX80" s="881">
        <f t="shared" si="211"/>
        <v>4.5</v>
      </c>
      <c r="NY80" s="881">
        <f t="shared" si="211"/>
        <v>4.5</v>
      </c>
      <c r="NZ80" s="881">
        <f t="shared" si="211"/>
        <v>4.5</v>
      </c>
      <c r="OA80" s="881">
        <f t="shared" si="211"/>
        <v>4.5</v>
      </c>
      <c r="OB80" s="881">
        <f t="shared" si="211"/>
        <v>4.3125</v>
      </c>
      <c r="OC80" s="881">
        <f t="shared" si="211"/>
        <v>4.3125</v>
      </c>
      <c r="OD80" s="881">
        <f t="shared" si="211"/>
        <v>4.125</v>
      </c>
      <c r="OE80" s="881">
        <f t="shared" si="211"/>
        <v>4.125</v>
      </c>
      <c r="OF80" s="881">
        <f t="shared" ref="OF80:QQ80" si="212">OF79-MIN($G80,(OF79-$F80)/4)</f>
        <v>4.5</v>
      </c>
      <c r="OG80" s="881">
        <f t="shared" si="212"/>
        <v>4.5</v>
      </c>
      <c r="OH80" s="881">
        <f t="shared" si="212"/>
        <v>4.5</v>
      </c>
      <c r="OI80" s="881">
        <f t="shared" si="212"/>
        <v>4.5749999999999993</v>
      </c>
      <c r="OJ80" s="881">
        <f t="shared" si="212"/>
        <v>4.5749999999999993</v>
      </c>
      <c r="OK80" s="881">
        <f t="shared" si="212"/>
        <v>4.5749999999999993</v>
      </c>
      <c r="OL80" s="881">
        <f t="shared" si="212"/>
        <v>4.5749999999999993</v>
      </c>
      <c r="OM80" s="881">
        <f t="shared" si="212"/>
        <v>4.5749999999999993</v>
      </c>
      <c r="ON80" s="881">
        <f t="shared" si="212"/>
        <v>6</v>
      </c>
      <c r="OO80" s="881">
        <f t="shared" si="212"/>
        <v>6</v>
      </c>
      <c r="OP80" s="881">
        <f t="shared" si="212"/>
        <v>6</v>
      </c>
      <c r="OQ80" s="881">
        <f t="shared" si="212"/>
        <v>6</v>
      </c>
      <c r="OR80" s="881">
        <f t="shared" si="212"/>
        <v>6</v>
      </c>
      <c r="OS80" s="881">
        <f t="shared" si="212"/>
        <v>6</v>
      </c>
      <c r="OT80" s="881">
        <f t="shared" si="212"/>
        <v>6</v>
      </c>
      <c r="OU80" s="881">
        <f t="shared" si="212"/>
        <v>6</v>
      </c>
      <c r="OV80" s="881">
        <f t="shared" si="212"/>
        <v>9.5</v>
      </c>
      <c r="OW80" s="881">
        <f t="shared" si="212"/>
        <v>9.5</v>
      </c>
      <c r="OX80" s="881">
        <f t="shared" si="212"/>
        <v>9.5</v>
      </c>
      <c r="OY80" s="881">
        <f t="shared" si="212"/>
        <v>9.5</v>
      </c>
      <c r="OZ80" s="881">
        <f t="shared" si="212"/>
        <v>6.75</v>
      </c>
      <c r="PA80" s="881">
        <f t="shared" si="212"/>
        <v>6.75</v>
      </c>
      <c r="PB80" s="881">
        <f t="shared" si="212"/>
        <v>6.75</v>
      </c>
      <c r="PC80" s="881">
        <f t="shared" si="212"/>
        <v>4.875</v>
      </c>
      <c r="PD80" s="881">
        <f t="shared" si="212"/>
        <v>4.875</v>
      </c>
      <c r="PE80" s="881">
        <f t="shared" si="212"/>
        <v>4.875</v>
      </c>
      <c r="PF80" s="881">
        <f t="shared" si="212"/>
        <v>4.875</v>
      </c>
      <c r="PG80" s="881">
        <f t="shared" si="212"/>
        <v>4.875</v>
      </c>
      <c r="PH80" s="881">
        <f t="shared" si="212"/>
        <v>4.6875</v>
      </c>
      <c r="PI80" s="881">
        <f t="shared" si="212"/>
        <v>4.6875</v>
      </c>
      <c r="PJ80" s="881">
        <f t="shared" si="212"/>
        <v>4.6875</v>
      </c>
      <c r="PK80" s="881">
        <f t="shared" si="212"/>
        <v>4.6875</v>
      </c>
      <c r="PL80" s="881">
        <f t="shared" si="212"/>
        <v>4.6875</v>
      </c>
      <c r="PM80" s="881">
        <f t="shared" si="212"/>
        <v>4.6875</v>
      </c>
      <c r="PN80" s="881">
        <f t="shared" si="212"/>
        <v>4.6875</v>
      </c>
      <c r="PO80" s="881">
        <f t="shared" si="212"/>
        <v>4.6875</v>
      </c>
      <c r="PP80" s="881">
        <f t="shared" si="212"/>
        <v>4.6875</v>
      </c>
      <c r="PQ80" s="881">
        <f t="shared" si="212"/>
        <v>4.6875</v>
      </c>
      <c r="PR80" s="881">
        <f t="shared" si="212"/>
        <v>4.6875</v>
      </c>
      <c r="PS80" s="881">
        <f t="shared" si="212"/>
        <v>4.6875</v>
      </c>
      <c r="PT80" s="881">
        <f t="shared" si="212"/>
        <v>4.6875</v>
      </c>
      <c r="PU80" s="881">
        <f t="shared" si="212"/>
        <v>4.6875</v>
      </c>
      <c r="PV80" s="881">
        <f t="shared" si="212"/>
        <v>4.6875</v>
      </c>
      <c r="PW80" s="881">
        <f t="shared" si="212"/>
        <v>4.6875</v>
      </c>
      <c r="PX80" s="881">
        <f t="shared" si="212"/>
        <v>4.5</v>
      </c>
      <c r="PY80" s="881">
        <f t="shared" si="212"/>
        <v>4.5</v>
      </c>
      <c r="PZ80" s="881">
        <f t="shared" si="212"/>
        <v>4.5</v>
      </c>
      <c r="QA80" s="881">
        <f t="shared" si="212"/>
        <v>4.5</v>
      </c>
      <c r="QB80" s="881">
        <f t="shared" si="212"/>
        <v>4.3125</v>
      </c>
      <c r="QC80" s="881">
        <f t="shared" si="212"/>
        <v>4.3125</v>
      </c>
      <c r="QD80" s="881">
        <f t="shared" si="212"/>
        <v>4.125</v>
      </c>
      <c r="QE80" s="881">
        <f t="shared" si="212"/>
        <v>4.125</v>
      </c>
      <c r="QF80" s="881">
        <f t="shared" si="212"/>
        <v>4.5</v>
      </c>
      <c r="QG80" s="881">
        <f t="shared" si="212"/>
        <v>4.5</v>
      </c>
      <c r="QH80" s="881">
        <f t="shared" si="212"/>
        <v>4.5</v>
      </c>
      <c r="QI80" s="881">
        <f t="shared" si="212"/>
        <v>4.5749999999999993</v>
      </c>
      <c r="QJ80" s="881">
        <f t="shared" si="212"/>
        <v>4.5749999999999993</v>
      </c>
      <c r="QK80" s="881">
        <f t="shared" si="212"/>
        <v>4.5749999999999993</v>
      </c>
      <c r="QL80" s="881">
        <f t="shared" si="212"/>
        <v>4.5749999999999993</v>
      </c>
      <c r="QM80" s="881">
        <f t="shared" si="212"/>
        <v>4.5749999999999993</v>
      </c>
      <c r="QN80" s="881">
        <f t="shared" si="212"/>
        <v>6</v>
      </c>
      <c r="QO80" s="881">
        <f t="shared" si="212"/>
        <v>6</v>
      </c>
      <c r="QP80" s="881">
        <f t="shared" si="212"/>
        <v>6</v>
      </c>
      <c r="QQ80" s="881">
        <f t="shared" si="212"/>
        <v>6</v>
      </c>
      <c r="QR80" s="881">
        <f t="shared" ref="QR80:SJ80" si="213">QR79-MIN($G80,(QR79-$F80)/4)</f>
        <v>6</v>
      </c>
      <c r="QS80" s="881">
        <f t="shared" si="213"/>
        <v>6</v>
      </c>
      <c r="QT80" s="881">
        <f t="shared" si="213"/>
        <v>6</v>
      </c>
      <c r="QU80" s="881">
        <f t="shared" si="213"/>
        <v>6</v>
      </c>
      <c r="QV80" s="881">
        <f t="shared" si="213"/>
        <v>9.5</v>
      </c>
      <c r="QW80" s="881">
        <f t="shared" si="213"/>
        <v>9.5</v>
      </c>
      <c r="QX80" s="881">
        <f t="shared" si="213"/>
        <v>9.5</v>
      </c>
      <c r="QY80" s="881">
        <f t="shared" si="213"/>
        <v>9.5</v>
      </c>
      <c r="QZ80" s="881">
        <f t="shared" si="213"/>
        <v>6.75</v>
      </c>
      <c r="RA80" s="881">
        <f t="shared" si="213"/>
        <v>6.75</v>
      </c>
      <c r="RB80" s="881">
        <f t="shared" si="213"/>
        <v>6.75</v>
      </c>
      <c r="RC80" s="881">
        <f t="shared" si="213"/>
        <v>4.875</v>
      </c>
      <c r="RD80" s="881">
        <f t="shared" si="213"/>
        <v>4.875</v>
      </c>
      <c r="RE80" s="881">
        <f t="shared" si="213"/>
        <v>4.875</v>
      </c>
      <c r="RF80" s="881">
        <f t="shared" si="213"/>
        <v>4.875</v>
      </c>
      <c r="RG80" s="881">
        <f t="shared" si="213"/>
        <v>4.875</v>
      </c>
      <c r="RH80" s="881">
        <f t="shared" si="213"/>
        <v>4.6875</v>
      </c>
      <c r="RI80" s="881">
        <f t="shared" si="213"/>
        <v>4.6875</v>
      </c>
      <c r="RJ80" s="881">
        <f t="shared" si="213"/>
        <v>4.6875</v>
      </c>
      <c r="RK80" s="881">
        <f t="shared" si="213"/>
        <v>4.6875</v>
      </c>
      <c r="RL80" s="881">
        <f t="shared" si="213"/>
        <v>4.6875</v>
      </c>
      <c r="RM80" s="881">
        <f t="shared" si="213"/>
        <v>4.6875</v>
      </c>
      <c r="RN80" s="881">
        <f t="shared" si="213"/>
        <v>4.6875</v>
      </c>
      <c r="RO80" s="881">
        <f t="shared" si="213"/>
        <v>4.6875</v>
      </c>
      <c r="RP80" s="881">
        <f t="shared" si="213"/>
        <v>4.6875</v>
      </c>
      <c r="RQ80" s="881">
        <f t="shared" si="213"/>
        <v>4.6875</v>
      </c>
      <c r="RR80" s="881">
        <f t="shared" si="213"/>
        <v>4.6875</v>
      </c>
      <c r="RS80" s="881">
        <f t="shared" si="213"/>
        <v>4.6875</v>
      </c>
      <c r="RT80" s="881">
        <f t="shared" si="213"/>
        <v>4.6875</v>
      </c>
      <c r="RU80" s="881">
        <f t="shared" si="213"/>
        <v>4.6875</v>
      </c>
      <c r="RV80" s="881">
        <f t="shared" si="213"/>
        <v>4.6875</v>
      </c>
      <c r="RW80" s="881">
        <f t="shared" si="213"/>
        <v>4.6875</v>
      </c>
      <c r="RX80" s="881">
        <f t="shared" si="213"/>
        <v>4.5</v>
      </c>
      <c r="RY80" s="881">
        <f t="shared" si="213"/>
        <v>4.5</v>
      </c>
      <c r="RZ80" s="881">
        <f t="shared" si="213"/>
        <v>4.5</v>
      </c>
      <c r="SA80" s="881">
        <f t="shared" si="213"/>
        <v>4.5</v>
      </c>
      <c r="SB80" s="881">
        <f t="shared" si="213"/>
        <v>4.3125</v>
      </c>
      <c r="SC80" s="881">
        <f t="shared" si="213"/>
        <v>4.3125</v>
      </c>
      <c r="SD80" s="881">
        <f t="shared" si="213"/>
        <v>4.125</v>
      </c>
      <c r="SE80" s="881">
        <f t="shared" si="213"/>
        <v>4.125</v>
      </c>
      <c r="SF80" s="881">
        <f t="shared" si="213"/>
        <v>4.5</v>
      </c>
      <c r="SG80" s="881">
        <f t="shared" si="213"/>
        <v>4.5</v>
      </c>
      <c r="SH80" s="881">
        <f t="shared" si="213"/>
        <v>4.5</v>
      </c>
      <c r="SI80" s="881">
        <f t="shared" si="213"/>
        <v>4.5749999999999993</v>
      </c>
      <c r="SJ80" s="881">
        <f t="shared" si="213"/>
        <v>4.5749999999999993</v>
      </c>
      <c r="SK80" s="267">
        <f>SJ80</f>
        <v>4.5749999999999993</v>
      </c>
      <c r="SL80" s="254"/>
      <c r="SM80" s="242"/>
      <c r="SN80" s="242"/>
      <c r="SO80" s="242"/>
    </row>
    <row r="81" spans="1:509" outlineLevel="3" x14ac:dyDescent="0.35">
      <c r="A81" s="242"/>
      <c r="B81" s="251"/>
      <c r="C81" s="438">
        <f t="shared" si="33"/>
        <v>4</v>
      </c>
      <c r="D81" s="267"/>
      <c r="E81" s="316"/>
      <c r="F81" s="322">
        <f t="shared" si="205"/>
        <v>13</v>
      </c>
      <c r="G81" s="322">
        <f t="shared" si="50"/>
        <v>2.5</v>
      </c>
      <c r="H81" s="267"/>
      <c r="I81" s="455"/>
      <c r="J81" s="456" t="s">
        <v>174</v>
      </c>
      <c r="K81" s="457"/>
      <c r="L81" s="882">
        <f t="shared" ref="L81:BW81" si="214">L79+MIN($G81,($F81-L79)/4)</f>
        <v>7.1875</v>
      </c>
      <c r="M81" s="882">
        <f t="shared" si="214"/>
        <v>7.1875</v>
      </c>
      <c r="N81" s="882">
        <f t="shared" si="214"/>
        <v>7.1875</v>
      </c>
      <c r="O81" s="882">
        <f t="shared" si="214"/>
        <v>7.1875</v>
      </c>
      <c r="P81" s="882">
        <f t="shared" si="214"/>
        <v>7.1875</v>
      </c>
      <c r="Q81" s="882">
        <f t="shared" si="214"/>
        <v>7.1875</v>
      </c>
      <c r="R81" s="882">
        <f t="shared" si="214"/>
        <v>7.1875</v>
      </c>
      <c r="S81" s="882">
        <f t="shared" si="214"/>
        <v>7.1875</v>
      </c>
      <c r="T81" s="882">
        <f t="shared" si="214"/>
        <v>7.1875</v>
      </c>
      <c r="U81" s="882">
        <f t="shared" si="214"/>
        <v>7.1875</v>
      </c>
      <c r="V81" s="882">
        <f t="shared" si="214"/>
        <v>7.1875</v>
      </c>
      <c r="W81" s="882">
        <f t="shared" si="214"/>
        <v>7.1875</v>
      </c>
      <c r="X81" s="882">
        <f t="shared" si="214"/>
        <v>7</v>
      </c>
      <c r="Y81" s="882">
        <f t="shared" si="214"/>
        <v>7</v>
      </c>
      <c r="Z81" s="882">
        <f t="shared" si="214"/>
        <v>7</v>
      </c>
      <c r="AA81" s="882">
        <f t="shared" si="214"/>
        <v>7</v>
      </c>
      <c r="AB81" s="882">
        <f t="shared" si="214"/>
        <v>6.8125</v>
      </c>
      <c r="AC81" s="882">
        <f t="shared" si="214"/>
        <v>6.8125</v>
      </c>
      <c r="AD81" s="882">
        <f t="shared" si="214"/>
        <v>6.625</v>
      </c>
      <c r="AE81" s="882">
        <f t="shared" si="214"/>
        <v>6.625</v>
      </c>
      <c r="AF81" s="882">
        <f t="shared" si="214"/>
        <v>7</v>
      </c>
      <c r="AG81" s="882">
        <f t="shared" si="214"/>
        <v>7</v>
      </c>
      <c r="AH81" s="882">
        <f t="shared" si="214"/>
        <v>7</v>
      </c>
      <c r="AI81" s="882">
        <f t="shared" si="214"/>
        <v>7.0749999999999993</v>
      </c>
      <c r="AJ81" s="882">
        <f t="shared" si="214"/>
        <v>7.0749999999999993</v>
      </c>
      <c r="AK81" s="882">
        <f t="shared" si="214"/>
        <v>7.0749999999999993</v>
      </c>
      <c r="AL81" s="882">
        <f t="shared" si="214"/>
        <v>7.0749999999999993</v>
      </c>
      <c r="AM81" s="882">
        <f t="shared" si="214"/>
        <v>7.0749999999999993</v>
      </c>
      <c r="AN81" s="882">
        <f t="shared" si="214"/>
        <v>8.5</v>
      </c>
      <c r="AO81" s="882">
        <f t="shared" si="214"/>
        <v>8.5</v>
      </c>
      <c r="AP81" s="882">
        <f t="shared" si="214"/>
        <v>8.5</v>
      </c>
      <c r="AQ81" s="882">
        <f t="shared" si="214"/>
        <v>8.5</v>
      </c>
      <c r="AR81" s="882">
        <f t="shared" si="214"/>
        <v>8.5</v>
      </c>
      <c r="AS81" s="882">
        <f t="shared" si="214"/>
        <v>8.5</v>
      </c>
      <c r="AT81" s="882">
        <f t="shared" si="214"/>
        <v>8.5</v>
      </c>
      <c r="AU81" s="882">
        <f t="shared" si="214"/>
        <v>8.5</v>
      </c>
      <c r="AV81" s="882">
        <f t="shared" si="214"/>
        <v>11.5</v>
      </c>
      <c r="AW81" s="882">
        <f t="shared" si="214"/>
        <v>11.5</v>
      </c>
      <c r="AX81" s="882">
        <f t="shared" si="214"/>
        <v>11.5</v>
      </c>
      <c r="AY81" s="882">
        <f t="shared" si="214"/>
        <v>11.5</v>
      </c>
      <c r="AZ81" s="882">
        <f t="shared" si="214"/>
        <v>9.25</v>
      </c>
      <c r="BA81" s="882">
        <f t="shared" si="214"/>
        <v>9.25</v>
      </c>
      <c r="BB81" s="882">
        <f t="shared" si="214"/>
        <v>9.25</v>
      </c>
      <c r="BC81" s="882">
        <f t="shared" si="214"/>
        <v>7.375</v>
      </c>
      <c r="BD81" s="882">
        <f t="shared" si="214"/>
        <v>7.375</v>
      </c>
      <c r="BE81" s="882">
        <f t="shared" si="214"/>
        <v>7.375</v>
      </c>
      <c r="BF81" s="882">
        <f t="shared" si="214"/>
        <v>7.375</v>
      </c>
      <c r="BG81" s="882">
        <f t="shared" si="214"/>
        <v>7.375</v>
      </c>
      <c r="BH81" s="882">
        <f t="shared" si="214"/>
        <v>7.1875</v>
      </c>
      <c r="BI81" s="882">
        <f t="shared" si="214"/>
        <v>7.1875</v>
      </c>
      <c r="BJ81" s="882">
        <f t="shared" si="214"/>
        <v>7.1875</v>
      </c>
      <c r="BK81" s="882">
        <f t="shared" si="214"/>
        <v>7.1875</v>
      </c>
      <c r="BL81" s="882">
        <f t="shared" si="214"/>
        <v>7.1875</v>
      </c>
      <c r="BM81" s="882">
        <f t="shared" si="214"/>
        <v>7.1875</v>
      </c>
      <c r="BN81" s="882">
        <f t="shared" si="214"/>
        <v>7.1875</v>
      </c>
      <c r="BO81" s="882">
        <f t="shared" si="214"/>
        <v>7.1875</v>
      </c>
      <c r="BP81" s="882">
        <f t="shared" si="214"/>
        <v>7.1875</v>
      </c>
      <c r="BQ81" s="882">
        <f t="shared" si="214"/>
        <v>7.1875</v>
      </c>
      <c r="BR81" s="882">
        <f t="shared" si="214"/>
        <v>7.1875</v>
      </c>
      <c r="BS81" s="882">
        <f t="shared" si="214"/>
        <v>7.1875</v>
      </c>
      <c r="BT81" s="882">
        <f t="shared" si="214"/>
        <v>7.1875</v>
      </c>
      <c r="BU81" s="882">
        <f t="shared" si="214"/>
        <v>7.1875</v>
      </c>
      <c r="BV81" s="882">
        <f t="shared" si="214"/>
        <v>7.1875</v>
      </c>
      <c r="BW81" s="882">
        <f t="shared" si="214"/>
        <v>7.1875</v>
      </c>
      <c r="BX81" s="882">
        <f t="shared" ref="BX81:EI81" si="215">BX79+MIN($G81,($F81-BX79)/4)</f>
        <v>7</v>
      </c>
      <c r="BY81" s="882">
        <f t="shared" si="215"/>
        <v>7</v>
      </c>
      <c r="BZ81" s="882">
        <f t="shared" si="215"/>
        <v>7</v>
      </c>
      <c r="CA81" s="882">
        <f t="shared" si="215"/>
        <v>7</v>
      </c>
      <c r="CB81" s="882">
        <f t="shared" si="215"/>
        <v>6.8125</v>
      </c>
      <c r="CC81" s="882">
        <f t="shared" si="215"/>
        <v>6.8125</v>
      </c>
      <c r="CD81" s="882">
        <f t="shared" si="215"/>
        <v>6.625</v>
      </c>
      <c r="CE81" s="882">
        <f t="shared" si="215"/>
        <v>6.625</v>
      </c>
      <c r="CF81" s="882">
        <f t="shared" si="215"/>
        <v>7</v>
      </c>
      <c r="CG81" s="882">
        <f t="shared" si="215"/>
        <v>7</v>
      </c>
      <c r="CH81" s="882">
        <f t="shared" si="215"/>
        <v>7</v>
      </c>
      <c r="CI81" s="882">
        <f t="shared" si="215"/>
        <v>7.0749999999999993</v>
      </c>
      <c r="CJ81" s="882">
        <f t="shared" si="215"/>
        <v>7.0749999999999993</v>
      </c>
      <c r="CK81" s="882">
        <f t="shared" si="215"/>
        <v>7.0749999999999993</v>
      </c>
      <c r="CL81" s="882">
        <f t="shared" si="215"/>
        <v>7.0749999999999993</v>
      </c>
      <c r="CM81" s="882">
        <f t="shared" si="215"/>
        <v>7.0749999999999993</v>
      </c>
      <c r="CN81" s="882">
        <f t="shared" si="215"/>
        <v>8.5</v>
      </c>
      <c r="CO81" s="882">
        <f t="shared" si="215"/>
        <v>8.5</v>
      </c>
      <c r="CP81" s="882">
        <f t="shared" si="215"/>
        <v>8.5</v>
      </c>
      <c r="CQ81" s="882">
        <f t="shared" si="215"/>
        <v>8.5</v>
      </c>
      <c r="CR81" s="882">
        <f t="shared" si="215"/>
        <v>8.5</v>
      </c>
      <c r="CS81" s="882">
        <f t="shared" si="215"/>
        <v>8.5</v>
      </c>
      <c r="CT81" s="882">
        <f t="shared" si="215"/>
        <v>8.5</v>
      </c>
      <c r="CU81" s="882">
        <f t="shared" si="215"/>
        <v>8.5</v>
      </c>
      <c r="CV81" s="882">
        <f t="shared" si="215"/>
        <v>11.5</v>
      </c>
      <c r="CW81" s="882">
        <f t="shared" si="215"/>
        <v>11.5</v>
      </c>
      <c r="CX81" s="882">
        <f t="shared" si="215"/>
        <v>11.5</v>
      </c>
      <c r="CY81" s="882">
        <f t="shared" si="215"/>
        <v>11.5</v>
      </c>
      <c r="CZ81" s="882">
        <f t="shared" si="215"/>
        <v>9.25</v>
      </c>
      <c r="DA81" s="882">
        <f t="shared" si="215"/>
        <v>9.25</v>
      </c>
      <c r="DB81" s="882">
        <f t="shared" si="215"/>
        <v>9.25</v>
      </c>
      <c r="DC81" s="882">
        <f t="shared" si="215"/>
        <v>7.375</v>
      </c>
      <c r="DD81" s="882">
        <f t="shared" si="215"/>
        <v>7.375</v>
      </c>
      <c r="DE81" s="882">
        <f t="shared" si="215"/>
        <v>7.375</v>
      </c>
      <c r="DF81" s="882">
        <f t="shared" si="215"/>
        <v>7.375</v>
      </c>
      <c r="DG81" s="882">
        <f t="shared" si="215"/>
        <v>7.375</v>
      </c>
      <c r="DH81" s="882">
        <f t="shared" si="215"/>
        <v>7.1875</v>
      </c>
      <c r="DI81" s="882">
        <f t="shared" si="215"/>
        <v>7.1875</v>
      </c>
      <c r="DJ81" s="882">
        <f t="shared" si="215"/>
        <v>7.1875</v>
      </c>
      <c r="DK81" s="882">
        <f t="shared" si="215"/>
        <v>7.1875</v>
      </c>
      <c r="DL81" s="882">
        <f t="shared" si="215"/>
        <v>7.1875</v>
      </c>
      <c r="DM81" s="882">
        <f t="shared" si="215"/>
        <v>7.1875</v>
      </c>
      <c r="DN81" s="882">
        <f t="shared" si="215"/>
        <v>7.1875</v>
      </c>
      <c r="DO81" s="882">
        <f t="shared" si="215"/>
        <v>7.1875</v>
      </c>
      <c r="DP81" s="882">
        <f t="shared" si="215"/>
        <v>7.1875</v>
      </c>
      <c r="DQ81" s="882">
        <f t="shared" si="215"/>
        <v>7.1875</v>
      </c>
      <c r="DR81" s="882">
        <f t="shared" si="215"/>
        <v>7.1875</v>
      </c>
      <c r="DS81" s="882">
        <f t="shared" si="215"/>
        <v>7.1875</v>
      </c>
      <c r="DT81" s="882">
        <f t="shared" si="215"/>
        <v>7.1875</v>
      </c>
      <c r="DU81" s="882">
        <f t="shared" si="215"/>
        <v>7.1875</v>
      </c>
      <c r="DV81" s="882">
        <f t="shared" si="215"/>
        <v>7.1875</v>
      </c>
      <c r="DW81" s="882">
        <f t="shared" si="215"/>
        <v>7.1875</v>
      </c>
      <c r="DX81" s="882">
        <f t="shared" si="215"/>
        <v>7</v>
      </c>
      <c r="DY81" s="882">
        <f t="shared" si="215"/>
        <v>7</v>
      </c>
      <c r="DZ81" s="882">
        <f t="shared" si="215"/>
        <v>7</v>
      </c>
      <c r="EA81" s="882">
        <f t="shared" si="215"/>
        <v>7</v>
      </c>
      <c r="EB81" s="882">
        <f t="shared" si="215"/>
        <v>6.8125</v>
      </c>
      <c r="EC81" s="882">
        <f t="shared" si="215"/>
        <v>6.8125</v>
      </c>
      <c r="ED81" s="882">
        <f t="shared" si="215"/>
        <v>6.625</v>
      </c>
      <c r="EE81" s="882">
        <f t="shared" si="215"/>
        <v>6.625</v>
      </c>
      <c r="EF81" s="882">
        <f t="shared" si="215"/>
        <v>7</v>
      </c>
      <c r="EG81" s="882">
        <f t="shared" si="215"/>
        <v>7</v>
      </c>
      <c r="EH81" s="882">
        <f t="shared" si="215"/>
        <v>7</v>
      </c>
      <c r="EI81" s="882">
        <f t="shared" si="215"/>
        <v>7.0749999999999993</v>
      </c>
      <c r="EJ81" s="882">
        <f t="shared" ref="EJ81:GU81" si="216">EJ79+MIN($G81,($F81-EJ79)/4)</f>
        <v>7.0749999999999993</v>
      </c>
      <c r="EK81" s="882">
        <f t="shared" si="216"/>
        <v>7.0749999999999993</v>
      </c>
      <c r="EL81" s="882">
        <f t="shared" si="216"/>
        <v>7.0749999999999993</v>
      </c>
      <c r="EM81" s="882">
        <f t="shared" si="216"/>
        <v>7.0749999999999993</v>
      </c>
      <c r="EN81" s="882">
        <f t="shared" si="216"/>
        <v>8.5</v>
      </c>
      <c r="EO81" s="882">
        <f t="shared" si="216"/>
        <v>8.5</v>
      </c>
      <c r="EP81" s="882">
        <f t="shared" si="216"/>
        <v>8.5</v>
      </c>
      <c r="EQ81" s="882">
        <f t="shared" si="216"/>
        <v>8.5</v>
      </c>
      <c r="ER81" s="882">
        <f t="shared" si="216"/>
        <v>8.5</v>
      </c>
      <c r="ES81" s="882">
        <f t="shared" si="216"/>
        <v>8.5</v>
      </c>
      <c r="ET81" s="882">
        <f t="shared" si="216"/>
        <v>8.5</v>
      </c>
      <c r="EU81" s="882">
        <f t="shared" si="216"/>
        <v>8.5</v>
      </c>
      <c r="EV81" s="882">
        <f t="shared" si="216"/>
        <v>11.5</v>
      </c>
      <c r="EW81" s="882">
        <f t="shared" si="216"/>
        <v>11.5</v>
      </c>
      <c r="EX81" s="882">
        <f t="shared" si="216"/>
        <v>11.5</v>
      </c>
      <c r="EY81" s="882">
        <f t="shared" si="216"/>
        <v>11.5</v>
      </c>
      <c r="EZ81" s="882">
        <f t="shared" si="216"/>
        <v>9.25</v>
      </c>
      <c r="FA81" s="882">
        <f t="shared" si="216"/>
        <v>9.25</v>
      </c>
      <c r="FB81" s="882">
        <f t="shared" si="216"/>
        <v>9.25</v>
      </c>
      <c r="FC81" s="882">
        <f t="shared" si="216"/>
        <v>7.375</v>
      </c>
      <c r="FD81" s="882">
        <f t="shared" si="216"/>
        <v>7.375</v>
      </c>
      <c r="FE81" s="882">
        <f t="shared" si="216"/>
        <v>7.375</v>
      </c>
      <c r="FF81" s="882">
        <f t="shared" si="216"/>
        <v>7.375</v>
      </c>
      <c r="FG81" s="882">
        <f t="shared" si="216"/>
        <v>7.375</v>
      </c>
      <c r="FH81" s="882">
        <f t="shared" si="216"/>
        <v>7.1875</v>
      </c>
      <c r="FI81" s="882">
        <f t="shared" si="216"/>
        <v>7.1875</v>
      </c>
      <c r="FJ81" s="882">
        <f t="shared" si="216"/>
        <v>7.1875</v>
      </c>
      <c r="FK81" s="882">
        <f t="shared" si="216"/>
        <v>7.1875</v>
      </c>
      <c r="FL81" s="882">
        <f t="shared" si="216"/>
        <v>7.1875</v>
      </c>
      <c r="FM81" s="882">
        <f t="shared" si="216"/>
        <v>7.1875</v>
      </c>
      <c r="FN81" s="882">
        <f t="shared" si="216"/>
        <v>7.1875</v>
      </c>
      <c r="FO81" s="882">
        <f t="shared" si="216"/>
        <v>7.1875</v>
      </c>
      <c r="FP81" s="882">
        <f t="shared" si="216"/>
        <v>7.1875</v>
      </c>
      <c r="FQ81" s="882">
        <f t="shared" si="216"/>
        <v>7.1875</v>
      </c>
      <c r="FR81" s="882">
        <f t="shared" si="216"/>
        <v>7.1875</v>
      </c>
      <c r="FS81" s="882">
        <f t="shared" si="216"/>
        <v>7.1875</v>
      </c>
      <c r="FT81" s="882">
        <f t="shared" si="216"/>
        <v>7.1875</v>
      </c>
      <c r="FU81" s="882">
        <f t="shared" si="216"/>
        <v>7.1875</v>
      </c>
      <c r="FV81" s="882">
        <f t="shared" si="216"/>
        <v>7.1875</v>
      </c>
      <c r="FW81" s="882">
        <f t="shared" si="216"/>
        <v>7.1875</v>
      </c>
      <c r="FX81" s="882">
        <f t="shared" si="216"/>
        <v>7</v>
      </c>
      <c r="FY81" s="882">
        <f t="shared" si="216"/>
        <v>7</v>
      </c>
      <c r="FZ81" s="882">
        <f t="shared" si="216"/>
        <v>7</v>
      </c>
      <c r="GA81" s="882">
        <f t="shared" si="216"/>
        <v>7</v>
      </c>
      <c r="GB81" s="882">
        <f t="shared" si="216"/>
        <v>6.8125</v>
      </c>
      <c r="GC81" s="882">
        <f t="shared" si="216"/>
        <v>6.8125</v>
      </c>
      <c r="GD81" s="882">
        <f t="shared" si="216"/>
        <v>6.625</v>
      </c>
      <c r="GE81" s="882">
        <f t="shared" si="216"/>
        <v>6.625</v>
      </c>
      <c r="GF81" s="882">
        <f t="shared" si="216"/>
        <v>7</v>
      </c>
      <c r="GG81" s="882">
        <f t="shared" si="216"/>
        <v>7</v>
      </c>
      <c r="GH81" s="882">
        <f t="shared" si="216"/>
        <v>7</v>
      </c>
      <c r="GI81" s="882">
        <f t="shared" si="216"/>
        <v>7.0749999999999993</v>
      </c>
      <c r="GJ81" s="882">
        <f t="shared" si="216"/>
        <v>7.0749999999999993</v>
      </c>
      <c r="GK81" s="882">
        <f t="shared" si="216"/>
        <v>7.0749999999999993</v>
      </c>
      <c r="GL81" s="882">
        <f t="shared" si="216"/>
        <v>7.0749999999999993</v>
      </c>
      <c r="GM81" s="882">
        <f t="shared" si="216"/>
        <v>7.0749999999999993</v>
      </c>
      <c r="GN81" s="882">
        <f t="shared" si="216"/>
        <v>8.5</v>
      </c>
      <c r="GO81" s="882">
        <f t="shared" si="216"/>
        <v>8.5</v>
      </c>
      <c r="GP81" s="882">
        <f t="shared" si="216"/>
        <v>8.5</v>
      </c>
      <c r="GQ81" s="882">
        <f t="shared" si="216"/>
        <v>8.5</v>
      </c>
      <c r="GR81" s="882">
        <f t="shared" si="216"/>
        <v>8.5</v>
      </c>
      <c r="GS81" s="882">
        <f t="shared" si="216"/>
        <v>8.5</v>
      </c>
      <c r="GT81" s="882">
        <f t="shared" si="216"/>
        <v>8.5</v>
      </c>
      <c r="GU81" s="882">
        <f t="shared" si="216"/>
        <v>8.5</v>
      </c>
      <c r="GV81" s="882">
        <f t="shared" ref="GV81:JG81" si="217">GV79+MIN($G81,($F81-GV79)/4)</f>
        <v>11.5</v>
      </c>
      <c r="GW81" s="882">
        <f t="shared" si="217"/>
        <v>11.5</v>
      </c>
      <c r="GX81" s="882">
        <f t="shared" si="217"/>
        <v>11.5</v>
      </c>
      <c r="GY81" s="882">
        <f t="shared" si="217"/>
        <v>11.5</v>
      </c>
      <c r="GZ81" s="882">
        <f t="shared" si="217"/>
        <v>9.25</v>
      </c>
      <c r="HA81" s="882">
        <f t="shared" si="217"/>
        <v>9.25</v>
      </c>
      <c r="HB81" s="882">
        <f t="shared" si="217"/>
        <v>9.25</v>
      </c>
      <c r="HC81" s="882">
        <f t="shared" si="217"/>
        <v>7.375</v>
      </c>
      <c r="HD81" s="882">
        <f t="shared" si="217"/>
        <v>7.375</v>
      </c>
      <c r="HE81" s="882">
        <f t="shared" si="217"/>
        <v>7.375</v>
      </c>
      <c r="HF81" s="882">
        <f t="shared" si="217"/>
        <v>7.375</v>
      </c>
      <c r="HG81" s="882">
        <f t="shared" si="217"/>
        <v>7.375</v>
      </c>
      <c r="HH81" s="882">
        <f t="shared" si="217"/>
        <v>7.1875</v>
      </c>
      <c r="HI81" s="882">
        <f t="shared" si="217"/>
        <v>7.1875</v>
      </c>
      <c r="HJ81" s="882">
        <f t="shared" si="217"/>
        <v>7.1875</v>
      </c>
      <c r="HK81" s="882">
        <f t="shared" si="217"/>
        <v>7.1875</v>
      </c>
      <c r="HL81" s="882">
        <f t="shared" si="217"/>
        <v>7.1875</v>
      </c>
      <c r="HM81" s="882">
        <f t="shared" si="217"/>
        <v>7.1875</v>
      </c>
      <c r="HN81" s="882">
        <f t="shared" si="217"/>
        <v>7.1875</v>
      </c>
      <c r="HO81" s="882">
        <f t="shared" si="217"/>
        <v>7.1875</v>
      </c>
      <c r="HP81" s="882">
        <f t="shared" si="217"/>
        <v>7.1875</v>
      </c>
      <c r="HQ81" s="882">
        <f t="shared" si="217"/>
        <v>7.1875</v>
      </c>
      <c r="HR81" s="882">
        <f t="shared" si="217"/>
        <v>7.1875</v>
      </c>
      <c r="HS81" s="882">
        <f t="shared" si="217"/>
        <v>7.1875</v>
      </c>
      <c r="HT81" s="882">
        <f t="shared" si="217"/>
        <v>7.1875</v>
      </c>
      <c r="HU81" s="882">
        <f t="shared" si="217"/>
        <v>7.1875</v>
      </c>
      <c r="HV81" s="882">
        <f t="shared" si="217"/>
        <v>7.1875</v>
      </c>
      <c r="HW81" s="882">
        <f t="shared" si="217"/>
        <v>7.1875</v>
      </c>
      <c r="HX81" s="882">
        <f t="shared" si="217"/>
        <v>7</v>
      </c>
      <c r="HY81" s="882">
        <f t="shared" si="217"/>
        <v>7</v>
      </c>
      <c r="HZ81" s="882">
        <f t="shared" si="217"/>
        <v>7</v>
      </c>
      <c r="IA81" s="882">
        <f t="shared" si="217"/>
        <v>7</v>
      </c>
      <c r="IB81" s="882">
        <f t="shared" si="217"/>
        <v>6.8125</v>
      </c>
      <c r="IC81" s="882">
        <f t="shared" si="217"/>
        <v>6.8125</v>
      </c>
      <c r="ID81" s="882">
        <f t="shared" si="217"/>
        <v>6.625</v>
      </c>
      <c r="IE81" s="882">
        <f t="shared" si="217"/>
        <v>6.625</v>
      </c>
      <c r="IF81" s="882">
        <f t="shared" si="217"/>
        <v>7</v>
      </c>
      <c r="IG81" s="882">
        <f t="shared" si="217"/>
        <v>7</v>
      </c>
      <c r="IH81" s="882">
        <f t="shared" si="217"/>
        <v>7</v>
      </c>
      <c r="II81" s="882">
        <f t="shared" si="217"/>
        <v>7.0749999999999993</v>
      </c>
      <c r="IJ81" s="882">
        <f t="shared" si="217"/>
        <v>7.0749999999999993</v>
      </c>
      <c r="IK81" s="882">
        <f t="shared" si="217"/>
        <v>7.0749999999999993</v>
      </c>
      <c r="IL81" s="882">
        <f t="shared" si="217"/>
        <v>7.0749999999999993</v>
      </c>
      <c r="IM81" s="882">
        <f t="shared" si="217"/>
        <v>7.0749999999999993</v>
      </c>
      <c r="IN81" s="882">
        <f t="shared" si="217"/>
        <v>8.5</v>
      </c>
      <c r="IO81" s="882">
        <f t="shared" si="217"/>
        <v>8.5</v>
      </c>
      <c r="IP81" s="882">
        <f t="shared" si="217"/>
        <v>8.5</v>
      </c>
      <c r="IQ81" s="882">
        <f t="shared" si="217"/>
        <v>8.5</v>
      </c>
      <c r="IR81" s="882">
        <f t="shared" si="217"/>
        <v>8.5</v>
      </c>
      <c r="IS81" s="882">
        <f t="shared" si="217"/>
        <v>8.5</v>
      </c>
      <c r="IT81" s="882">
        <f t="shared" si="217"/>
        <v>8.5</v>
      </c>
      <c r="IU81" s="882">
        <f t="shared" si="217"/>
        <v>8.5</v>
      </c>
      <c r="IV81" s="882">
        <f t="shared" si="217"/>
        <v>11.5</v>
      </c>
      <c r="IW81" s="882">
        <f t="shared" si="217"/>
        <v>11.5</v>
      </c>
      <c r="IX81" s="882">
        <f t="shared" si="217"/>
        <v>11.5</v>
      </c>
      <c r="IY81" s="882">
        <f t="shared" si="217"/>
        <v>11.5</v>
      </c>
      <c r="IZ81" s="882">
        <f t="shared" si="217"/>
        <v>9.25</v>
      </c>
      <c r="JA81" s="882">
        <f t="shared" si="217"/>
        <v>9.25</v>
      </c>
      <c r="JB81" s="882">
        <f t="shared" si="217"/>
        <v>9.25</v>
      </c>
      <c r="JC81" s="882">
        <f t="shared" si="217"/>
        <v>7.375</v>
      </c>
      <c r="JD81" s="882">
        <f t="shared" si="217"/>
        <v>7.375</v>
      </c>
      <c r="JE81" s="882">
        <f t="shared" si="217"/>
        <v>7.375</v>
      </c>
      <c r="JF81" s="882">
        <f t="shared" si="217"/>
        <v>7.375</v>
      </c>
      <c r="JG81" s="882">
        <f t="shared" si="217"/>
        <v>7.375</v>
      </c>
      <c r="JH81" s="882">
        <f t="shared" ref="JH81:LS81" si="218">JH79+MIN($G81,($F81-JH79)/4)</f>
        <v>7.1875</v>
      </c>
      <c r="JI81" s="882">
        <f t="shared" si="218"/>
        <v>7.1875</v>
      </c>
      <c r="JJ81" s="882">
        <f t="shared" si="218"/>
        <v>7.1875</v>
      </c>
      <c r="JK81" s="882">
        <f t="shared" si="218"/>
        <v>7.1875</v>
      </c>
      <c r="JL81" s="882">
        <f t="shared" si="218"/>
        <v>7.1875</v>
      </c>
      <c r="JM81" s="882">
        <f t="shared" si="218"/>
        <v>7.1875</v>
      </c>
      <c r="JN81" s="882">
        <f t="shared" si="218"/>
        <v>7.1875</v>
      </c>
      <c r="JO81" s="882">
        <f t="shared" si="218"/>
        <v>7.1875</v>
      </c>
      <c r="JP81" s="882">
        <f t="shared" si="218"/>
        <v>7.1875</v>
      </c>
      <c r="JQ81" s="882">
        <f t="shared" si="218"/>
        <v>7.1875</v>
      </c>
      <c r="JR81" s="882">
        <f t="shared" si="218"/>
        <v>7.1875</v>
      </c>
      <c r="JS81" s="882">
        <f t="shared" si="218"/>
        <v>7.1875</v>
      </c>
      <c r="JT81" s="882">
        <f t="shared" si="218"/>
        <v>7.1875</v>
      </c>
      <c r="JU81" s="882">
        <f t="shared" si="218"/>
        <v>7.1875</v>
      </c>
      <c r="JV81" s="882">
        <f t="shared" si="218"/>
        <v>7.1875</v>
      </c>
      <c r="JW81" s="882">
        <f t="shared" si="218"/>
        <v>7.1875</v>
      </c>
      <c r="JX81" s="882">
        <f t="shared" si="218"/>
        <v>7</v>
      </c>
      <c r="JY81" s="882">
        <f t="shared" si="218"/>
        <v>7</v>
      </c>
      <c r="JZ81" s="882">
        <f t="shared" si="218"/>
        <v>7</v>
      </c>
      <c r="KA81" s="882">
        <f t="shared" si="218"/>
        <v>7</v>
      </c>
      <c r="KB81" s="882">
        <f t="shared" si="218"/>
        <v>6.8125</v>
      </c>
      <c r="KC81" s="882">
        <f t="shared" si="218"/>
        <v>6.8125</v>
      </c>
      <c r="KD81" s="882">
        <f t="shared" si="218"/>
        <v>6.625</v>
      </c>
      <c r="KE81" s="882">
        <f t="shared" si="218"/>
        <v>6.625</v>
      </c>
      <c r="KF81" s="882">
        <f t="shared" si="218"/>
        <v>7</v>
      </c>
      <c r="KG81" s="882">
        <f t="shared" si="218"/>
        <v>7</v>
      </c>
      <c r="KH81" s="882">
        <f t="shared" si="218"/>
        <v>7</v>
      </c>
      <c r="KI81" s="882">
        <f t="shared" si="218"/>
        <v>7.0749999999999993</v>
      </c>
      <c r="KJ81" s="882">
        <f t="shared" si="218"/>
        <v>7.0749999999999993</v>
      </c>
      <c r="KK81" s="882">
        <f t="shared" si="218"/>
        <v>7.0749999999999993</v>
      </c>
      <c r="KL81" s="882">
        <f t="shared" si="218"/>
        <v>7.0749999999999993</v>
      </c>
      <c r="KM81" s="882">
        <f t="shared" si="218"/>
        <v>7.0749999999999993</v>
      </c>
      <c r="KN81" s="882">
        <f t="shared" si="218"/>
        <v>8.5</v>
      </c>
      <c r="KO81" s="882">
        <f t="shared" si="218"/>
        <v>8.5</v>
      </c>
      <c r="KP81" s="882">
        <f t="shared" si="218"/>
        <v>8.5</v>
      </c>
      <c r="KQ81" s="882">
        <f t="shared" si="218"/>
        <v>8.5</v>
      </c>
      <c r="KR81" s="882">
        <f t="shared" si="218"/>
        <v>8.5</v>
      </c>
      <c r="KS81" s="882">
        <f t="shared" si="218"/>
        <v>8.5</v>
      </c>
      <c r="KT81" s="882">
        <f t="shared" si="218"/>
        <v>8.5</v>
      </c>
      <c r="KU81" s="882">
        <f t="shared" si="218"/>
        <v>8.5</v>
      </c>
      <c r="KV81" s="882">
        <f t="shared" si="218"/>
        <v>11.5</v>
      </c>
      <c r="KW81" s="882">
        <f t="shared" si="218"/>
        <v>11.5</v>
      </c>
      <c r="KX81" s="882">
        <f t="shared" si="218"/>
        <v>11.5</v>
      </c>
      <c r="KY81" s="882">
        <f t="shared" si="218"/>
        <v>11.5</v>
      </c>
      <c r="KZ81" s="882">
        <f t="shared" si="218"/>
        <v>9.25</v>
      </c>
      <c r="LA81" s="882">
        <f t="shared" si="218"/>
        <v>9.25</v>
      </c>
      <c r="LB81" s="882">
        <f t="shared" si="218"/>
        <v>9.25</v>
      </c>
      <c r="LC81" s="882">
        <f t="shared" si="218"/>
        <v>7.375</v>
      </c>
      <c r="LD81" s="882">
        <f t="shared" si="218"/>
        <v>7.375</v>
      </c>
      <c r="LE81" s="882">
        <f t="shared" si="218"/>
        <v>7.375</v>
      </c>
      <c r="LF81" s="882">
        <f t="shared" si="218"/>
        <v>7.375</v>
      </c>
      <c r="LG81" s="882">
        <f t="shared" si="218"/>
        <v>7.375</v>
      </c>
      <c r="LH81" s="882">
        <f t="shared" si="218"/>
        <v>7.1875</v>
      </c>
      <c r="LI81" s="882">
        <f t="shared" si="218"/>
        <v>7.1875</v>
      </c>
      <c r="LJ81" s="882">
        <f t="shared" si="218"/>
        <v>7.1875</v>
      </c>
      <c r="LK81" s="882">
        <f t="shared" si="218"/>
        <v>7.1875</v>
      </c>
      <c r="LL81" s="882">
        <f t="shared" si="218"/>
        <v>7.1875</v>
      </c>
      <c r="LM81" s="882">
        <f t="shared" si="218"/>
        <v>7.1875</v>
      </c>
      <c r="LN81" s="882">
        <f t="shared" si="218"/>
        <v>7.1875</v>
      </c>
      <c r="LO81" s="882">
        <f t="shared" si="218"/>
        <v>7.1875</v>
      </c>
      <c r="LP81" s="882">
        <f t="shared" si="218"/>
        <v>7.1875</v>
      </c>
      <c r="LQ81" s="882">
        <f t="shared" si="218"/>
        <v>7.1875</v>
      </c>
      <c r="LR81" s="882">
        <f t="shared" si="218"/>
        <v>7.1875</v>
      </c>
      <c r="LS81" s="882">
        <f t="shared" si="218"/>
        <v>7.1875</v>
      </c>
      <c r="LT81" s="882">
        <f t="shared" ref="LT81:OE81" si="219">LT79+MIN($G81,($F81-LT79)/4)</f>
        <v>7.1875</v>
      </c>
      <c r="LU81" s="882">
        <f t="shared" si="219"/>
        <v>7.1875</v>
      </c>
      <c r="LV81" s="882">
        <f t="shared" si="219"/>
        <v>7.1875</v>
      </c>
      <c r="LW81" s="882">
        <f t="shared" si="219"/>
        <v>7.1875</v>
      </c>
      <c r="LX81" s="882">
        <f t="shared" si="219"/>
        <v>7</v>
      </c>
      <c r="LY81" s="882">
        <f t="shared" si="219"/>
        <v>7</v>
      </c>
      <c r="LZ81" s="882">
        <f t="shared" si="219"/>
        <v>7</v>
      </c>
      <c r="MA81" s="882">
        <f t="shared" si="219"/>
        <v>7</v>
      </c>
      <c r="MB81" s="882">
        <f t="shared" si="219"/>
        <v>6.8125</v>
      </c>
      <c r="MC81" s="882">
        <f t="shared" si="219"/>
        <v>6.8125</v>
      </c>
      <c r="MD81" s="882">
        <f t="shared" si="219"/>
        <v>6.625</v>
      </c>
      <c r="ME81" s="882">
        <f t="shared" si="219"/>
        <v>6.625</v>
      </c>
      <c r="MF81" s="882">
        <f t="shared" si="219"/>
        <v>7</v>
      </c>
      <c r="MG81" s="882">
        <f t="shared" si="219"/>
        <v>7</v>
      </c>
      <c r="MH81" s="882">
        <f t="shared" si="219"/>
        <v>7</v>
      </c>
      <c r="MI81" s="882">
        <f t="shared" si="219"/>
        <v>7.0749999999999993</v>
      </c>
      <c r="MJ81" s="882">
        <f t="shared" si="219"/>
        <v>7.0749999999999993</v>
      </c>
      <c r="MK81" s="882">
        <f t="shared" si="219"/>
        <v>7.0749999999999993</v>
      </c>
      <c r="ML81" s="882">
        <f t="shared" si="219"/>
        <v>7.0749999999999993</v>
      </c>
      <c r="MM81" s="882">
        <f t="shared" si="219"/>
        <v>7.0749999999999993</v>
      </c>
      <c r="MN81" s="882">
        <f t="shared" si="219"/>
        <v>8.5</v>
      </c>
      <c r="MO81" s="882">
        <f t="shared" si="219"/>
        <v>8.5</v>
      </c>
      <c r="MP81" s="882">
        <f t="shared" si="219"/>
        <v>8.5</v>
      </c>
      <c r="MQ81" s="882">
        <f t="shared" si="219"/>
        <v>8.5</v>
      </c>
      <c r="MR81" s="882">
        <f t="shared" si="219"/>
        <v>8.5</v>
      </c>
      <c r="MS81" s="882">
        <f t="shared" si="219"/>
        <v>8.5</v>
      </c>
      <c r="MT81" s="882">
        <f t="shared" si="219"/>
        <v>8.5</v>
      </c>
      <c r="MU81" s="882">
        <f t="shared" si="219"/>
        <v>8.5</v>
      </c>
      <c r="MV81" s="882">
        <f t="shared" si="219"/>
        <v>11.5</v>
      </c>
      <c r="MW81" s="882">
        <f t="shared" si="219"/>
        <v>11.5</v>
      </c>
      <c r="MX81" s="882">
        <f t="shared" si="219"/>
        <v>11.5</v>
      </c>
      <c r="MY81" s="882">
        <f t="shared" si="219"/>
        <v>11.5</v>
      </c>
      <c r="MZ81" s="882">
        <f t="shared" si="219"/>
        <v>9.25</v>
      </c>
      <c r="NA81" s="882">
        <f t="shared" si="219"/>
        <v>9.25</v>
      </c>
      <c r="NB81" s="882">
        <f t="shared" si="219"/>
        <v>9.25</v>
      </c>
      <c r="NC81" s="882">
        <f t="shared" si="219"/>
        <v>7.375</v>
      </c>
      <c r="ND81" s="882">
        <f t="shared" si="219"/>
        <v>7.375</v>
      </c>
      <c r="NE81" s="882">
        <f t="shared" si="219"/>
        <v>7.375</v>
      </c>
      <c r="NF81" s="882">
        <f t="shared" si="219"/>
        <v>7.375</v>
      </c>
      <c r="NG81" s="882">
        <f t="shared" si="219"/>
        <v>7.375</v>
      </c>
      <c r="NH81" s="882">
        <f t="shared" si="219"/>
        <v>7.1875</v>
      </c>
      <c r="NI81" s="882">
        <f t="shared" si="219"/>
        <v>7.1875</v>
      </c>
      <c r="NJ81" s="882">
        <f t="shared" si="219"/>
        <v>7.1875</v>
      </c>
      <c r="NK81" s="882">
        <f t="shared" si="219"/>
        <v>7.1875</v>
      </c>
      <c r="NL81" s="882">
        <f t="shared" si="219"/>
        <v>7.1875</v>
      </c>
      <c r="NM81" s="882">
        <f t="shared" si="219"/>
        <v>7.1875</v>
      </c>
      <c r="NN81" s="882">
        <f t="shared" si="219"/>
        <v>7.1875</v>
      </c>
      <c r="NO81" s="882">
        <f t="shared" si="219"/>
        <v>7.1875</v>
      </c>
      <c r="NP81" s="882">
        <f t="shared" si="219"/>
        <v>7.1875</v>
      </c>
      <c r="NQ81" s="882">
        <f t="shared" si="219"/>
        <v>7.1875</v>
      </c>
      <c r="NR81" s="882">
        <f t="shared" si="219"/>
        <v>7.1875</v>
      </c>
      <c r="NS81" s="882">
        <f t="shared" si="219"/>
        <v>7.1875</v>
      </c>
      <c r="NT81" s="882">
        <f t="shared" si="219"/>
        <v>7.1875</v>
      </c>
      <c r="NU81" s="882">
        <f t="shared" si="219"/>
        <v>7.1875</v>
      </c>
      <c r="NV81" s="882">
        <f t="shared" si="219"/>
        <v>7.1875</v>
      </c>
      <c r="NW81" s="882">
        <f t="shared" si="219"/>
        <v>7.1875</v>
      </c>
      <c r="NX81" s="882">
        <f t="shared" si="219"/>
        <v>7</v>
      </c>
      <c r="NY81" s="882">
        <f t="shared" si="219"/>
        <v>7</v>
      </c>
      <c r="NZ81" s="882">
        <f t="shared" si="219"/>
        <v>7</v>
      </c>
      <c r="OA81" s="882">
        <f t="shared" si="219"/>
        <v>7</v>
      </c>
      <c r="OB81" s="882">
        <f t="shared" si="219"/>
        <v>6.8125</v>
      </c>
      <c r="OC81" s="882">
        <f t="shared" si="219"/>
        <v>6.8125</v>
      </c>
      <c r="OD81" s="882">
        <f t="shared" si="219"/>
        <v>6.625</v>
      </c>
      <c r="OE81" s="882">
        <f t="shared" si="219"/>
        <v>6.625</v>
      </c>
      <c r="OF81" s="882">
        <f t="shared" ref="OF81:QQ81" si="220">OF79+MIN($G81,($F81-OF79)/4)</f>
        <v>7</v>
      </c>
      <c r="OG81" s="882">
        <f t="shared" si="220"/>
        <v>7</v>
      </c>
      <c r="OH81" s="882">
        <f t="shared" si="220"/>
        <v>7</v>
      </c>
      <c r="OI81" s="882">
        <f t="shared" si="220"/>
        <v>7.0749999999999993</v>
      </c>
      <c r="OJ81" s="882">
        <f t="shared" si="220"/>
        <v>7.0749999999999993</v>
      </c>
      <c r="OK81" s="882">
        <f t="shared" si="220"/>
        <v>7.0749999999999993</v>
      </c>
      <c r="OL81" s="882">
        <f t="shared" si="220"/>
        <v>7.0749999999999993</v>
      </c>
      <c r="OM81" s="882">
        <f t="shared" si="220"/>
        <v>7.0749999999999993</v>
      </c>
      <c r="ON81" s="882">
        <f t="shared" si="220"/>
        <v>8.5</v>
      </c>
      <c r="OO81" s="882">
        <f t="shared" si="220"/>
        <v>8.5</v>
      </c>
      <c r="OP81" s="882">
        <f t="shared" si="220"/>
        <v>8.5</v>
      </c>
      <c r="OQ81" s="882">
        <f t="shared" si="220"/>
        <v>8.5</v>
      </c>
      <c r="OR81" s="882">
        <f t="shared" si="220"/>
        <v>8.5</v>
      </c>
      <c r="OS81" s="882">
        <f t="shared" si="220"/>
        <v>8.5</v>
      </c>
      <c r="OT81" s="882">
        <f t="shared" si="220"/>
        <v>8.5</v>
      </c>
      <c r="OU81" s="882">
        <f t="shared" si="220"/>
        <v>8.5</v>
      </c>
      <c r="OV81" s="882">
        <f t="shared" si="220"/>
        <v>11.5</v>
      </c>
      <c r="OW81" s="882">
        <f t="shared" si="220"/>
        <v>11.5</v>
      </c>
      <c r="OX81" s="882">
        <f t="shared" si="220"/>
        <v>11.5</v>
      </c>
      <c r="OY81" s="882">
        <f t="shared" si="220"/>
        <v>11.5</v>
      </c>
      <c r="OZ81" s="882">
        <f t="shared" si="220"/>
        <v>9.25</v>
      </c>
      <c r="PA81" s="882">
        <f t="shared" si="220"/>
        <v>9.25</v>
      </c>
      <c r="PB81" s="882">
        <f t="shared" si="220"/>
        <v>9.25</v>
      </c>
      <c r="PC81" s="882">
        <f t="shared" si="220"/>
        <v>7.375</v>
      </c>
      <c r="PD81" s="882">
        <f t="shared" si="220"/>
        <v>7.375</v>
      </c>
      <c r="PE81" s="882">
        <f t="shared" si="220"/>
        <v>7.375</v>
      </c>
      <c r="PF81" s="882">
        <f t="shared" si="220"/>
        <v>7.375</v>
      </c>
      <c r="PG81" s="882">
        <f t="shared" si="220"/>
        <v>7.375</v>
      </c>
      <c r="PH81" s="882">
        <f t="shared" si="220"/>
        <v>7.1875</v>
      </c>
      <c r="PI81" s="882">
        <f t="shared" si="220"/>
        <v>7.1875</v>
      </c>
      <c r="PJ81" s="882">
        <f t="shared" si="220"/>
        <v>7.1875</v>
      </c>
      <c r="PK81" s="882">
        <f t="shared" si="220"/>
        <v>7.1875</v>
      </c>
      <c r="PL81" s="882">
        <f t="shared" si="220"/>
        <v>7.1875</v>
      </c>
      <c r="PM81" s="882">
        <f t="shared" si="220"/>
        <v>7.1875</v>
      </c>
      <c r="PN81" s="882">
        <f t="shared" si="220"/>
        <v>7.1875</v>
      </c>
      <c r="PO81" s="882">
        <f t="shared" si="220"/>
        <v>7.1875</v>
      </c>
      <c r="PP81" s="882">
        <f t="shared" si="220"/>
        <v>7.1875</v>
      </c>
      <c r="PQ81" s="882">
        <f t="shared" si="220"/>
        <v>7.1875</v>
      </c>
      <c r="PR81" s="882">
        <f t="shared" si="220"/>
        <v>7.1875</v>
      </c>
      <c r="PS81" s="882">
        <f t="shared" si="220"/>
        <v>7.1875</v>
      </c>
      <c r="PT81" s="882">
        <f t="shared" si="220"/>
        <v>7.1875</v>
      </c>
      <c r="PU81" s="882">
        <f t="shared" si="220"/>
        <v>7.1875</v>
      </c>
      <c r="PV81" s="882">
        <f t="shared" si="220"/>
        <v>7.1875</v>
      </c>
      <c r="PW81" s="882">
        <f t="shared" si="220"/>
        <v>7.1875</v>
      </c>
      <c r="PX81" s="882">
        <f t="shared" si="220"/>
        <v>7</v>
      </c>
      <c r="PY81" s="882">
        <f t="shared" si="220"/>
        <v>7</v>
      </c>
      <c r="PZ81" s="882">
        <f t="shared" si="220"/>
        <v>7</v>
      </c>
      <c r="QA81" s="882">
        <f t="shared" si="220"/>
        <v>7</v>
      </c>
      <c r="QB81" s="882">
        <f t="shared" si="220"/>
        <v>6.8125</v>
      </c>
      <c r="QC81" s="882">
        <f t="shared" si="220"/>
        <v>6.8125</v>
      </c>
      <c r="QD81" s="882">
        <f t="shared" si="220"/>
        <v>6.625</v>
      </c>
      <c r="QE81" s="882">
        <f t="shared" si="220"/>
        <v>6.625</v>
      </c>
      <c r="QF81" s="882">
        <f t="shared" si="220"/>
        <v>7</v>
      </c>
      <c r="QG81" s="882">
        <f t="shared" si="220"/>
        <v>7</v>
      </c>
      <c r="QH81" s="882">
        <f t="shared" si="220"/>
        <v>7</v>
      </c>
      <c r="QI81" s="882">
        <f t="shared" si="220"/>
        <v>7.0749999999999993</v>
      </c>
      <c r="QJ81" s="882">
        <f t="shared" si="220"/>
        <v>7.0749999999999993</v>
      </c>
      <c r="QK81" s="882">
        <f t="shared" si="220"/>
        <v>7.0749999999999993</v>
      </c>
      <c r="QL81" s="882">
        <f t="shared" si="220"/>
        <v>7.0749999999999993</v>
      </c>
      <c r="QM81" s="882">
        <f t="shared" si="220"/>
        <v>7.0749999999999993</v>
      </c>
      <c r="QN81" s="882">
        <f t="shared" si="220"/>
        <v>8.5</v>
      </c>
      <c r="QO81" s="882">
        <f t="shared" si="220"/>
        <v>8.5</v>
      </c>
      <c r="QP81" s="882">
        <f t="shared" si="220"/>
        <v>8.5</v>
      </c>
      <c r="QQ81" s="882">
        <f t="shared" si="220"/>
        <v>8.5</v>
      </c>
      <c r="QR81" s="882">
        <f t="shared" ref="QR81:SJ81" si="221">QR79+MIN($G81,($F81-QR79)/4)</f>
        <v>8.5</v>
      </c>
      <c r="QS81" s="882">
        <f t="shared" si="221"/>
        <v>8.5</v>
      </c>
      <c r="QT81" s="882">
        <f t="shared" si="221"/>
        <v>8.5</v>
      </c>
      <c r="QU81" s="882">
        <f t="shared" si="221"/>
        <v>8.5</v>
      </c>
      <c r="QV81" s="882">
        <f t="shared" si="221"/>
        <v>11.5</v>
      </c>
      <c r="QW81" s="882">
        <f t="shared" si="221"/>
        <v>11.5</v>
      </c>
      <c r="QX81" s="882">
        <f t="shared" si="221"/>
        <v>11.5</v>
      </c>
      <c r="QY81" s="882">
        <f t="shared" si="221"/>
        <v>11.5</v>
      </c>
      <c r="QZ81" s="882">
        <f t="shared" si="221"/>
        <v>9.25</v>
      </c>
      <c r="RA81" s="882">
        <f t="shared" si="221"/>
        <v>9.25</v>
      </c>
      <c r="RB81" s="882">
        <f t="shared" si="221"/>
        <v>9.25</v>
      </c>
      <c r="RC81" s="882">
        <f t="shared" si="221"/>
        <v>7.375</v>
      </c>
      <c r="RD81" s="882">
        <f t="shared" si="221"/>
        <v>7.375</v>
      </c>
      <c r="RE81" s="882">
        <f t="shared" si="221"/>
        <v>7.375</v>
      </c>
      <c r="RF81" s="882">
        <f t="shared" si="221"/>
        <v>7.375</v>
      </c>
      <c r="RG81" s="882">
        <f t="shared" si="221"/>
        <v>7.375</v>
      </c>
      <c r="RH81" s="882">
        <f t="shared" si="221"/>
        <v>7.1875</v>
      </c>
      <c r="RI81" s="882">
        <f t="shared" si="221"/>
        <v>7.1875</v>
      </c>
      <c r="RJ81" s="882">
        <f t="shared" si="221"/>
        <v>7.1875</v>
      </c>
      <c r="RK81" s="882">
        <f t="shared" si="221"/>
        <v>7.1875</v>
      </c>
      <c r="RL81" s="882">
        <f t="shared" si="221"/>
        <v>7.1875</v>
      </c>
      <c r="RM81" s="882">
        <f t="shared" si="221"/>
        <v>7.1875</v>
      </c>
      <c r="RN81" s="882">
        <f t="shared" si="221"/>
        <v>7.1875</v>
      </c>
      <c r="RO81" s="882">
        <f t="shared" si="221"/>
        <v>7.1875</v>
      </c>
      <c r="RP81" s="882">
        <f t="shared" si="221"/>
        <v>7.1875</v>
      </c>
      <c r="RQ81" s="882">
        <f t="shared" si="221"/>
        <v>7.1875</v>
      </c>
      <c r="RR81" s="882">
        <f t="shared" si="221"/>
        <v>7.1875</v>
      </c>
      <c r="RS81" s="882">
        <f t="shared" si="221"/>
        <v>7.1875</v>
      </c>
      <c r="RT81" s="882">
        <f t="shared" si="221"/>
        <v>7.1875</v>
      </c>
      <c r="RU81" s="882">
        <f t="shared" si="221"/>
        <v>7.1875</v>
      </c>
      <c r="RV81" s="882">
        <f t="shared" si="221"/>
        <v>7.1875</v>
      </c>
      <c r="RW81" s="882">
        <f t="shared" si="221"/>
        <v>7.1875</v>
      </c>
      <c r="RX81" s="882">
        <f t="shared" si="221"/>
        <v>7</v>
      </c>
      <c r="RY81" s="882">
        <f t="shared" si="221"/>
        <v>7</v>
      </c>
      <c r="RZ81" s="882">
        <f t="shared" si="221"/>
        <v>7</v>
      </c>
      <c r="SA81" s="882">
        <f t="shared" si="221"/>
        <v>7</v>
      </c>
      <c r="SB81" s="882">
        <f t="shared" si="221"/>
        <v>6.8125</v>
      </c>
      <c r="SC81" s="882">
        <f t="shared" si="221"/>
        <v>6.8125</v>
      </c>
      <c r="SD81" s="882">
        <f t="shared" si="221"/>
        <v>6.625</v>
      </c>
      <c r="SE81" s="882">
        <f t="shared" si="221"/>
        <v>6.625</v>
      </c>
      <c r="SF81" s="882">
        <f t="shared" si="221"/>
        <v>7</v>
      </c>
      <c r="SG81" s="882">
        <f t="shared" si="221"/>
        <v>7</v>
      </c>
      <c r="SH81" s="882">
        <f t="shared" si="221"/>
        <v>7</v>
      </c>
      <c r="SI81" s="882">
        <f t="shared" si="221"/>
        <v>7.0749999999999993</v>
      </c>
      <c r="SJ81" s="882">
        <f t="shared" si="221"/>
        <v>7.0749999999999993</v>
      </c>
      <c r="SK81" s="267">
        <f>SJ81</f>
        <v>7.0749999999999993</v>
      </c>
      <c r="SL81" s="254"/>
      <c r="SM81" s="242"/>
      <c r="SN81" s="242"/>
      <c r="SO81" s="242"/>
    </row>
    <row r="82" spans="1:509" outlineLevel="2" x14ac:dyDescent="0.35">
      <c r="A82" s="242"/>
      <c r="B82" s="251"/>
      <c r="C82" s="438">
        <f>INT($C$29)+2</f>
        <v>3</v>
      </c>
      <c r="D82" s="267"/>
      <c r="E82" s="316">
        <f>E79+1</f>
        <v>11</v>
      </c>
      <c r="F82" s="322"/>
      <c r="G82" s="322"/>
      <c r="H82" s="267"/>
      <c r="I82" s="272" t="s">
        <v>827</v>
      </c>
      <c r="J82" s="288" t="s">
        <v>686</v>
      </c>
      <c r="K82" s="288"/>
      <c r="L82" s="515">
        <v>5.25</v>
      </c>
      <c r="M82" s="516">
        <v>5.25</v>
      </c>
      <c r="N82" s="516">
        <v>5.25</v>
      </c>
      <c r="O82" s="516">
        <v>5.25</v>
      </c>
      <c r="P82" s="516">
        <v>5.25</v>
      </c>
      <c r="Q82" s="516">
        <v>5.25</v>
      </c>
      <c r="R82" s="516">
        <v>5.25</v>
      </c>
      <c r="S82" s="516">
        <v>5.25</v>
      </c>
      <c r="T82" s="516">
        <v>5.25</v>
      </c>
      <c r="U82" s="516">
        <v>5.25</v>
      </c>
      <c r="V82" s="516">
        <v>5.25</v>
      </c>
      <c r="W82" s="516">
        <v>5.25</v>
      </c>
      <c r="X82" s="516">
        <v>5</v>
      </c>
      <c r="Y82" s="516">
        <v>5</v>
      </c>
      <c r="Z82" s="516">
        <v>5</v>
      </c>
      <c r="AA82" s="516">
        <v>5</v>
      </c>
      <c r="AB82" s="516">
        <v>4.75</v>
      </c>
      <c r="AC82" s="516">
        <v>4.75</v>
      </c>
      <c r="AD82" s="516">
        <v>4.5</v>
      </c>
      <c r="AE82" s="516">
        <v>4.5</v>
      </c>
      <c r="AF82" s="516">
        <v>5</v>
      </c>
      <c r="AG82" s="516">
        <v>5</v>
      </c>
      <c r="AH82" s="516">
        <v>5</v>
      </c>
      <c r="AI82" s="516">
        <v>5.0999999999999996</v>
      </c>
      <c r="AJ82" s="516">
        <v>5.0999999999999996</v>
      </c>
      <c r="AK82" s="516">
        <v>5.0999999999999996</v>
      </c>
      <c r="AL82" s="516">
        <v>5.0999999999999996</v>
      </c>
      <c r="AM82" s="516">
        <v>5.0999999999999996</v>
      </c>
      <c r="AN82" s="516">
        <v>7</v>
      </c>
      <c r="AO82" s="516">
        <v>7</v>
      </c>
      <c r="AP82" s="516">
        <v>7</v>
      </c>
      <c r="AQ82" s="516">
        <v>7</v>
      </c>
      <c r="AR82" s="516">
        <v>7</v>
      </c>
      <c r="AS82" s="516">
        <v>7</v>
      </c>
      <c r="AT82" s="516">
        <v>7</v>
      </c>
      <c r="AU82" s="516">
        <v>7</v>
      </c>
      <c r="AV82" s="516">
        <v>11</v>
      </c>
      <c r="AW82" s="516">
        <v>11</v>
      </c>
      <c r="AX82" s="516">
        <v>11</v>
      </c>
      <c r="AY82" s="516">
        <v>11</v>
      </c>
      <c r="AZ82" s="516">
        <v>8</v>
      </c>
      <c r="BA82" s="516">
        <v>8</v>
      </c>
      <c r="BB82" s="516">
        <v>8</v>
      </c>
      <c r="BC82" s="516">
        <v>5.5</v>
      </c>
      <c r="BD82" s="516">
        <v>5.5</v>
      </c>
      <c r="BE82" s="516">
        <v>5.5</v>
      </c>
      <c r="BF82" s="516">
        <v>5.5</v>
      </c>
      <c r="BG82" s="516">
        <v>5.5</v>
      </c>
      <c r="BH82" s="516">
        <v>5.25</v>
      </c>
      <c r="BI82" s="516">
        <v>5.25</v>
      </c>
      <c r="BJ82" s="516">
        <v>5.25</v>
      </c>
      <c r="BK82" s="516">
        <v>5.25</v>
      </c>
      <c r="BL82" s="516">
        <v>5.25</v>
      </c>
      <c r="BM82" s="516">
        <v>5.25</v>
      </c>
      <c r="BN82" s="516">
        <v>5.25</v>
      </c>
      <c r="BO82" s="516">
        <v>5.25</v>
      </c>
      <c r="BP82" s="516">
        <v>5.25</v>
      </c>
      <c r="BQ82" s="516">
        <v>5.25</v>
      </c>
      <c r="BR82" s="516">
        <v>5.25</v>
      </c>
      <c r="BS82" s="516">
        <v>5.25</v>
      </c>
      <c r="BT82" s="516">
        <v>5.25</v>
      </c>
      <c r="BU82" s="516">
        <v>5.25</v>
      </c>
      <c r="BV82" s="516">
        <v>5.25</v>
      </c>
      <c r="BW82" s="516">
        <v>5.25</v>
      </c>
      <c r="BX82" s="516">
        <v>5</v>
      </c>
      <c r="BY82" s="516">
        <v>5</v>
      </c>
      <c r="BZ82" s="516">
        <v>5</v>
      </c>
      <c r="CA82" s="516">
        <v>5</v>
      </c>
      <c r="CB82" s="516">
        <v>4.75</v>
      </c>
      <c r="CC82" s="516">
        <v>4.75</v>
      </c>
      <c r="CD82" s="516">
        <v>4.5</v>
      </c>
      <c r="CE82" s="516">
        <v>4.5</v>
      </c>
      <c r="CF82" s="516">
        <v>5</v>
      </c>
      <c r="CG82" s="516">
        <v>5</v>
      </c>
      <c r="CH82" s="516">
        <v>5</v>
      </c>
      <c r="CI82" s="516">
        <v>5.0999999999999996</v>
      </c>
      <c r="CJ82" s="516">
        <v>5.0999999999999996</v>
      </c>
      <c r="CK82" s="516">
        <v>5.0999999999999996</v>
      </c>
      <c r="CL82" s="516">
        <v>5.0999999999999996</v>
      </c>
      <c r="CM82" s="516">
        <v>5.0999999999999996</v>
      </c>
      <c r="CN82" s="516">
        <v>7</v>
      </c>
      <c r="CO82" s="516">
        <v>7</v>
      </c>
      <c r="CP82" s="516">
        <v>7</v>
      </c>
      <c r="CQ82" s="516">
        <v>7</v>
      </c>
      <c r="CR82" s="516">
        <v>7</v>
      </c>
      <c r="CS82" s="516">
        <v>7</v>
      </c>
      <c r="CT82" s="516">
        <v>7</v>
      </c>
      <c r="CU82" s="516">
        <v>7</v>
      </c>
      <c r="CV82" s="516">
        <v>11</v>
      </c>
      <c r="CW82" s="516">
        <v>11</v>
      </c>
      <c r="CX82" s="516">
        <v>11</v>
      </c>
      <c r="CY82" s="516">
        <v>11</v>
      </c>
      <c r="CZ82" s="516">
        <v>8</v>
      </c>
      <c r="DA82" s="516">
        <v>8</v>
      </c>
      <c r="DB82" s="516">
        <v>8</v>
      </c>
      <c r="DC82" s="516">
        <v>5.5</v>
      </c>
      <c r="DD82" s="516">
        <v>5.5</v>
      </c>
      <c r="DE82" s="516">
        <v>5.5</v>
      </c>
      <c r="DF82" s="516">
        <v>5.5</v>
      </c>
      <c r="DG82" s="516">
        <v>5.5</v>
      </c>
      <c r="DH82" s="516">
        <v>5.25</v>
      </c>
      <c r="DI82" s="516">
        <v>5.25</v>
      </c>
      <c r="DJ82" s="516">
        <v>5.25</v>
      </c>
      <c r="DK82" s="516">
        <v>5.25</v>
      </c>
      <c r="DL82" s="516">
        <v>5.25</v>
      </c>
      <c r="DM82" s="516">
        <v>5.25</v>
      </c>
      <c r="DN82" s="516">
        <v>5.25</v>
      </c>
      <c r="DO82" s="516">
        <v>5.25</v>
      </c>
      <c r="DP82" s="516">
        <v>5.25</v>
      </c>
      <c r="DQ82" s="516">
        <v>5.25</v>
      </c>
      <c r="DR82" s="516">
        <v>5.25</v>
      </c>
      <c r="DS82" s="516">
        <v>5.25</v>
      </c>
      <c r="DT82" s="516">
        <v>5.25</v>
      </c>
      <c r="DU82" s="516">
        <v>5.25</v>
      </c>
      <c r="DV82" s="516">
        <v>5.25</v>
      </c>
      <c r="DW82" s="516">
        <v>5.25</v>
      </c>
      <c r="DX82" s="516">
        <v>5</v>
      </c>
      <c r="DY82" s="516">
        <v>5</v>
      </c>
      <c r="DZ82" s="516">
        <v>5</v>
      </c>
      <c r="EA82" s="516">
        <v>5</v>
      </c>
      <c r="EB82" s="516">
        <v>4.75</v>
      </c>
      <c r="EC82" s="516">
        <v>4.75</v>
      </c>
      <c r="ED82" s="516">
        <v>4.5</v>
      </c>
      <c r="EE82" s="516">
        <v>4.5</v>
      </c>
      <c r="EF82" s="516">
        <v>5</v>
      </c>
      <c r="EG82" s="516">
        <v>5</v>
      </c>
      <c r="EH82" s="516">
        <v>5</v>
      </c>
      <c r="EI82" s="516">
        <v>5.0999999999999996</v>
      </c>
      <c r="EJ82" s="516">
        <v>5.0999999999999996</v>
      </c>
      <c r="EK82" s="516">
        <v>5.0999999999999996</v>
      </c>
      <c r="EL82" s="516">
        <v>5.0999999999999996</v>
      </c>
      <c r="EM82" s="516">
        <v>5.0999999999999996</v>
      </c>
      <c r="EN82" s="516">
        <v>7</v>
      </c>
      <c r="EO82" s="516">
        <v>7</v>
      </c>
      <c r="EP82" s="516">
        <v>7</v>
      </c>
      <c r="EQ82" s="516">
        <v>7</v>
      </c>
      <c r="ER82" s="516">
        <v>7</v>
      </c>
      <c r="ES82" s="516">
        <v>7</v>
      </c>
      <c r="ET82" s="516">
        <v>7</v>
      </c>
      <c r="EU82" s="516">
        <v>7</v>
      </c>
      <c r="EV82" s="516">
        <v>11</v>
      </c>
      <c r="EW82" s="516">
        <v>11</v>
      </c>
      <c r="EX82" s="516">
        <v>11</v>
      </c>
      <c r="EY82" s="516">
        <v>11</v>
      </c>
      <c r="EZ82" s="516">
        <v>8</v>
      </c>
      <c r="FA82" s="516">
        <v>8</v>
      </c>
      <c r="FB82" s="516">
        <v>8</v>
      </c>
      <c r="FC82" s="516">
        <v>5.5</v>
      </c>
      <c r="FD82" s="516">
        <v>5.5</v>
      </c>
      <c r="FE82" s="516">
        <v>5.5</v>
      </c>
      <c r="FF82" s="516">
        <v>5.5</v>
      </c>
      <c r="FG82" s="516">
        <v>5.5</v>
      </c>
      <c r="FH82" s="516">
        <v>5.25</v>
      </c>
      <c r="FI82" s="516">
        <v>5.25</v>
      </c>
      <c r="FJ82" s="516">
        <v>5.25</v>
      </c>
      <c r="FK82" s="516">
        <v>5.25</v>
      </c>
      <c r="FL82" s="516">
        <v>5.25</v>
      </c>
      <c r="FM82" s="516">
        <v>5.25</v>
      </c>
      <c r="FN82" s="516">
        <v>5.25</v>
      </c>
      <c r="FO82" s="516">
        <v>5.25</v>
      </c>
      <c r="FP82" s="516">
        <v>5.25</v>
      </c>
      <c r="FQ82" s="516">
        <v>5.25</v>
      </c>
      <c r="FR82" s="516">
        <v>5.25</v>
      </c>
      <c r="FS82" s="516">
        <v>5.25</v>
      </c>
      <c r="FT82" s="516">
        <v>5.25</v>
      </c>
      <c r="FU82" s="516">
        <v>5.25</v>
      </c>
      <c r="FV82" s="516">
        <v>5.25</v>
      </c>
      <c r="FW82" s="516">
        <v>5.25</v>
      </c>
      <c r="FX82" s="516">
        <v>5</v>
      </c>
      <c r="FY82" s="516">
        <v>5</v>
      </c>
      <c r="FZ82" s="516">
        <v>5</v>
      </c>
      <c r="GA82" s="516">
        <v>5</v>
      </c>
      <c r="GB82" s="516">
        <v>4.75</v>
      </c>
      <c r="GC82" s="516">
        <v>4.75</v>
      </c>
      <c r="GD82" s="516">
        <v>4.5</v>
      </c>
      <c r="GE82" s="516">
        <v>4.5</v>
      </c>
      <c r="GF82" s="516">
        <v>5</v>
      </c>
      <c r="GG82" s="516">
        <v>5</v>
      </c>
      <c r="GH82" s="516">
        <v>5</v>
      </c>
      <c r="GI82" s="516">
        <v>5.0999999999999996</v>
      </c>
      <c r="GJ82" s="516">
        <v>5.0999999999999996</v>
      </c>
      <c r="GK82" s="516">
        <v>5.0999999999999996</v>
      </c>
      <c r="GL82" s="516">
        <v>5.0999999999999996</v>
      </c>
      <c r="GM82" s="516">
        <v>5.0999999999999996</v>
      </c>
      <c r="GN82" s="516">
        <v>7</v>
      </c>
      <c r="GO82" s="516">
        <v>7</v>
      </c>
      <c r="GP82" s="516">
        <v>7</v>
      </c>
      <c r="GQ82" s="516">
        <v>7</v>
      </c>
      <c r="GR82" s="516">
        <v>7</v>
      </c>
      <c r="GS82" s="516">
        <v>7</v>
      </c>
      <c r="GT82" s="516">
        <v>7</v>
      </c>
      <c r="GU82" s="516">
        <v>7</v>
      </c>
      <c r="GV82" s="516">
        <v>11</v>
      </c>
      <c r="GW82" s="516">
        <v>11</v>
      </c>
      <c r="GX82" s="516">
        <v>11</v>
      </c>
      <c r="GY82" s="516">
        <v>11</v>
      </c>
      <c r="GZ82" s="516">
        <v>8</v>
      </c>
      <c r="HA82" s="516">
        <v>8</v>
      </c>
      <c r="HB82" s="516">
        <v>8</v>
      </c>
      <c r="HC82" s="516">
        <v>5.5</v>
      </c>
      <c r="HD82" s="516">
        <v>5.5</v>
      </c>
      <c r="HE82" s="516">
        <v>5.5</v>
      </c>
      <c r="HF82" s="516">
        <v>5.5</v>
      </c>
      <c r="HG82" s="516">
        <v>5.5</v>
      </c>
      <c r="HH82" s="516">
        <v>5.25</v>
      </c>
      <c r="HI82" s="516">
        <v>5.25</v>
      </c>
      <c r="HJ82" s="516">
        <v>5.25</v>
      </c>
      <c r="HK82" s="516">
        <v>5.25</v>
      </c>
      <c r="HL82" s="516">
        <v>5.25</v>
      </c>
      <c r="HM82" s="516">
        <v>5.25</v>
      </c>
      <c r="HN82" s="516">
        <v>5.25</v>
      </c>
      <c r="HO82" s="516">
        <v>5.25</v>
      </c>
      <c r="HP82" s="516">
        <v>5.25</v>
      </c>
      <c r="HQ82" s="516">
        <v>5.25</v>
      </c>
      <c r="HR82" s="516">
        <v>5.25</v>
      </c>
      <c r="HS82" s="516">
        <v>5.25</v>
      </c>
      <c r="HT82" s="516">
        <v>5.25</v>
      </c>
      <c r="HU82" s="516">
        <v>5.25</v>
      </c>
      <c r="HV82" s="516">
        <v>5.25</v>
      </c>
      <c r="HW82" s="516">
        <v>5.25</v>
      </c>
      <c r="HX82" s="516">
        <v>5</v>
      </c>
      <c r="HY82" s="516">
        <v>5</v>
      </c>
      <c r="HZ82" s="516">
        <v>5</v>
      </c>
      <c r="IA82" s="516">
        <v>5</v>
      </c>
      <c r="IB82" s="516">
        <v>4.75</v>
      </c>
      <c r="IC82" s="516">
        <v>4.75</v>
      </c>
      <c r="ID82" s="516">
        <v>4.5</v>
      </c>
      <c r="IE82" s="516">
        <v>4.5</v>
      </c>
      <c r="IF82" s="516">
        <v>5</v>
      </c>
      <c r="IG82" s="516">
        <v>5</v>
      </c>
      <c r="IH82" s="516">
        <v>5</v>
      </c>
      <c r="II82" s="516">
        <v>5.0999999999999996</v>
      </c>
      <c r="IJ82" s="516">
        <v>5.0999999999999996</v>
      </c>
      <c r="IK82" s="516">
        <v>5.0999999999999996</v>
      </c>
      <c r="IL82" s="516">
        <v>5.0999999999999996</v>
      </c>
      <c r="IM82" s="516">
        <v>5.0999999999999996</v>
      </c>
      <c r="IN82" s="516">
        <v>7</v>
      </c>
      <c r="IO82" s="516">
        <v>7</v>
      </c>
      <c r="IP82" s="516">
        <v>7</v>
      </c>
      <c r="IQ82" s="516">
        <v>7</v>
      </c>
      <c r="IR82" s="516">
        <v>7</v>
      </c>
      <c r="IS82" s="516">
        <v>7</v>
      </c>
      <c r="IT82" s="516">
        <v>7</v>
      </c>
      <c r="IU82" s="516">
        <v>7</v>
      </c>
      <c r="IV82" s="516">
        <v>11</v>
      </c>
      <c r="IW82" s="516">
        <v>11</v>
      </c>
      <c r="IX82" s="516">
        <v>11</v>
      </c>
      <c r="IY82" s="516">
        <v>11</v>
      </c>
      <c r="IZ82" s="516">
        <v>8</v>
      </c>
      <c r="JA82" s="516">
        <v>8</v>
      </c>
      <c r="JB82" s="516">
        <v>8</v>
      </c>
      <c r="JC82" s="516">
        <v>5.5</v>
      </c>
      <c r="JD82" s="516">
        <v>5.5</v>
      </c>
      <c r="JE82" s="516">
        <v>5.5</v>
      </c>
      <c r="JF82" s="516">
        <v>5.5</v>
      </c>
      <c r="JG82" s="516">
        <v>5.5</v>
      </c>
      <c r="JH82" s="516">
        <v>5.25</v>
      </c>
      <c r="JI82" s="516">
        <v>5.25</v>
      </c>
      <c r="JJ82" s="516">
        <v>5.25</v>
      </c>
      <c r="JK82" s="516">
        <v>5.25</v>
      </c>
      <c r="JL82" s="516">
        <v>5.25</v>
      </c>
      <c r="JM82" s="516">
        <v>5.25</v>
      </c>
      <c r="JN82" s="516">
        <v>5.25</v>
      </c>
      <c r="JO82" s="516">
        <v>5.25</v>
      </c>
      <c r="JP82" s="516">
        <v>5.25</v>
      </c>
      <c r="JQ82" s="516">
        <v>5.25</v>
      </c>
      <c r="JR82" s="516">
        <v>5.25</v>
      </c>
      <c r="JS82" s="516">
        <v>5.25</v>
      </c>
      <c r="JT82" s="516">
        <v>5.25</v>
      </c>
      <c r="JU82" s="516">
        <v>5.25</v>
      </c>
      <c r="JV82" s="516">
        <v>5.25</v>
      </c>
      <c r="JW82" s="516">
        <v>5.25</v>
      </c>
      <c r="JX82" s="516">
        <v>5</v>
      </c>
      <c r="JY82" s="516">
        <v>5</v>
      </c>
      <c r="JZ82" s="516">
        <v>5</v>
      </c>
      <c r="KA82" s="516">
        <v>5</v>
      </c>
      <c r="KB82" s="516">
        <v>4.75</v>
      </c>
      <c r="KC82" s="516">
        <v>4.75</v>
      </c>
      <c r="KD82" s="516">
        <v>4.5</v>
      </c>
      <c r="KE82" s="516">
        <v>4.5</v>
      </c>
      <c r="KF82" s="516">
        <v>5</v>
      </c>
      <c r="KG82" s="516">
        <v>5</v>
      </c>
      <c r="KH82" s="516">
        <v>5</v>
      </c>
      <c r="KI82" s="516">
        <v>5.0999999999999996</v>
      </c>
      <c r="KJ82" s="516">
        <v>5.0999999999999996</v>
      </c>
      <c r="KK82" s="516">
        <v>5.0999999999999996</v>
      </c>
      <c r="KL82" s="516">
        <v>5.0999999999999996</v>
      </c>
      <c r="KM82" s="516">
        <v>5.0999999999999996</v>
      </c>
      <c r="KN82" s="516">
        <v>7</v>
      </c>
      <c r="KO82" s="516">
        <v>7</v>
      </c>
      <c r="KP82" s="516">
        <v>7</v>
      </c>
      <c r="KQ82" s="516">
        <v>7</v>
      </c>
      <c r="KR82" s="516">
        <v>7</v>
      </c>
      <c r="KS82" s="516">
        <v>7</v>
      </c>
      <c r="KT82" s="516">
        <v>7</v>
      </c>
      <c r="KU82" s="516">
        <v>7</v>
      </c>
      <c r="KV82" s="516">
        <v>11</v>
      </c>
      <c r="KW82" s="516">
        <v>11</v>
      </c>
      <c r="KX82" s="516">
        <v>11</v>
      </c>
      <c r="KY82" s="516">
        <v>11</v>
      </c>
      <c r="KZ82" s="516">
        <v>8</v>
      </c>
      <c r="LA82" s="516">
        <v>8</v>
      </c>
      <c r="LB82" s="516">
        <v>8</v>
      </c>
      <c r="LC82" s="516">
        <v>5.5</v>
      </c>
      <c r="LD82" s="516">
        <v>5.5</v>
      </c>
      <c r="LE82" s="516">
        <v>5.5</v>
      </c>
      <c r="LF82" s="516">
        <v>5.5</v>
      </c>
      <c r="LG82" s="516">
        <v>5.5</v>
      </c>
      <c r="LH82" s="516">
        <v>5.25</v>
      </c>
      <c r="LI82" s="516">
        <v>5.25</v>
      </c>
      <c r="LJ82" s="516">
        <v>5.25</v>
      </c>
      <c r="LK82" s="516">
        <v>5.25</v>
      </c>
      <c r="LL82" s="516">
        <v>5.25</v>
      </c>
      <c r="LM82" s="516">
        <v>5.25</v>
      </c>
      <c r="LN82" s="516">
        <v>5.25</v>
      </c>
      <c r="LO82" s="516">
        <v>5.25</v>
      </c>
      <c r="LP82" s="516">
        <v>5.25</v>
      </c>
      <c r="LQ82" s="516">
        <v>5.25</v>
      </c>
      <c r="LR82" s="516">
        <v>5.25</v>
      </c>
      <c r="LS82" s="516">
        <v>5.25</v>
      </c>
      <c r="LT82" s="516">
        <v>5.25</v>
      </c>
      <c r="LU82" s="516">
        <v>5.25</v>
      </c>
      <c r="LV82" s="516">
        <v>5.25</v>
      </c>
      <c r="LW82" s="516">
        <v>5.25</v>
      </c>
      <c r="LX82" s="516">
        <v>5</v>
      </c>
      <c r="LY82" s="516">
        <v>5</v>
      </c>
      <c r="LZ82" s="516">
        <v>5</v>
      </c>
      <c r="MA82" s="516">
        <v>5</v>
      </c>
      <c r="MB82" s="516">
        <v>4.75</v>
      </c>
      <c r="MC82" s="516">
        <v>4.75</v>
      </c>
      <c r="MD82" s="516">
        <v>4.5</v>
      </c>
      <c r="ME82" s="516">
        <v>4.5</v>
      </c>
      <c r="MF82" s="516">
        <v>5</v>
      </c>
      <c r="MG82" s="516">
        <v>5</v>
      </c>
      <c r="MH82" s="516">
        <v>5</v>
      </c>
      <c r="MI82" s="516">
        <v>5.0999999999999996</v>
      </c>
      <c r="MJ82" s="516">
        <v>5.0999999999999996</v>
      </c>
      <c r="MK82" s="516">
        <v>5.0999999999999996</v>
      </c>
      <c r="ML82" s="516">
        <v>5.0999999999999996</v>
      </c>
      <c r="MM82" s="516">
        <v>5.0999999999999996</v>
      </c>
      <c r="MN82" s="516">
        <v>7</v>
      </c>
      <c r="MO82" s="516">
        <v>7</v>
      </c>
      <c r="MP82" s="516">
        <v>7</v>
      </c>
      <c r="MQ82" s="516">
        <v>7</v>
      </c>
      <c r="MR82" s="516">
        <v>7</v>
      </c>
      <c r="MS82" s="516">
        <v>7</v>
      </c>
      <c r="MT82" s="516">
        <v>7</v>
      </c>
      <c r="MU82" s="516">
        <v>7</v>
      </c>
      <c r="MV82" s="516">
        <v>11</v>
      </c>
      <c r="MW82" s="516">
        <v>11</v>
      </c>
      <c r="MX82" s="516">
        <v>11</v>
      </c>
      <c r="MY82" s="516">
        <v>11</v>
      </c>
      <c r="MZ82" s="516">
        <v>8</v>
      </c>
      <c r="NA82" s="516">
        <v>8</v>
      </c>
      <c r="NB82" s="516">
        <v>8</v>
      </c>
      <c r="NC82" s="516">
        <v>5.5</v>
      </c>
      <c r="ND82" s="516">
        <v>5.5</v>
      </c>
      <c r="NE82" s="516">
        <v>5.5</v>
      </c>
      <c r="NF82" s="516">
        <v>5.5</v>
      </c>
      <c r="NG82" s="516">
        <v>5.5</v>
      </c>
      <c r="NH82" s="516">
        <v>5.25</v>
      </c>
      <c r="NI82" s="516">
        <v>5.25</v>
      </c>
      <c r="NJ82" s="516">
        <v>5.25</v>
      </c>
      <c r="NK82" s="516">
        <v>5.25</v>
      </c>
      <c r="NL82" s="516">
        <v>5.25</v>
      </c>
      <c r="NM82" s="516">
        <v>5.25</v>
      </c>
      <c r="NN82" s="516">
        <v>5.25</v>
      </c>
      <c r="NO82" s="516">
        <v>5.25</v>
      </c>
      <c r="NP82" s="516">
        <v>5.25</v>
      </c>
      <c r="NQ82" s="516">
        <v>5.25</v>
      </c>
      <c r="NR82" s="516">
        <v>5.25</v>
      </c>
      <c r="NS82" s="516">
        <v>5.25</v>
      </c>
      <c r="NT82" s="516">
        <v>5.25</v>
      </c>
      <c r="NU82" s="516">
        <v>5.25</v>
      </c>
      <c r="NV82" s="516">
        <v>5.25</v>
      </c>
      <c r="NW82" s="516">
        <v>5.25</v>
      </c>
      <c r="NX82" s="516">
        <v>5</v>
      </c>
      <c r="NY82" s="516">
        <v>5</v>
      </c>
      <c r="NZ82" s="516">
        <v>5</v>
      </c>
      <c r="OA82" s="516">
        <v>5</v>
      </c>
      <c r="OB82" s="516">
        <v>4.75</v>
      </c>
      <c r="OC82" s="516">
        <v>4.75</v>
      </c>
      <c r="OD82" s="516">
        <v>4.5</v>
      </c>
      <c r="OE82" s="516">
        <v>4.5</v>
      </c>
      <c r="OF82" s="516">
        <v>5</v>
      </c>
      <c r="OG82" s="516">
        <v>5</v>
      </c>
      <c r="OH82" s="516">
        <v>5</v>
      </c>
      <c r="OI82" s="516">
        <v>5.0999999999999996</v>
      </c>
      <c r="OJ82" s="516">
        <v>5.0999999999999996</v>
      </c>
      <c r="OK82" s="516">
        <v>5.0999999999999996</v>
      </c>
      <c r="OL82" s="516">
        <v>5.0999999999999996</v>
      </c>
      <c r="OM82" s="516">
        <v>5.0999999999999996</v>
      </c>
      <c r="ON82" s="516">
        <v>7</v>
      </c>
      <c r="OO82" s="516">
        <v>7</v>
      </c>
      <c r="OP82" s="516">
        <v>7</v>
      </c>
      <c r="OQ82" s="516">
        <v>7</v>
      </c>
      <c r="OR82" s="516">
        <v>7</v>
      </c>
      <c r="OS82" s="516">
        <v>7</v>
      </c>
      <c r="OT82" s="516">
        <v>7</v>
      </c>
      <c r="OU82" s="516">
        <v>7</v>
      </c>
      <c r="OV82" s="516">
        <v>11</v>
      </c>
      <c r="OW82" s="516">
        <v>11</v>
      </c>
      <c r="OX82" s="516">
        <v>11</v>
      </c>
      <c r="OY82" s="516">
        <v>11</v>
      </c>
      <c r="OZ82" s="516">
        <v>8</v>
      </c>
      <c r="PA82" s="516">
        <v>8</v>
      </c>
      <c r="PB82" s="516">
        <v>8</v>
      </c>
      <c r="PC82" s="516">
        <v>5.5</v>
      </c>
      <c r="PD82" s="516">
        <v>5.5</v>
      </c>
      <c r="PE82" s="516">
        <v>5.5</v>
      </c>
      <c r="PF82" s="516">
        <v>5.5</v>
      </c>
      <c r="PG82" s="516">
        <v>5.5</v>
      </c>
      <c r="PH82" s="516">
        <v>5.25</v>
      </c>
      <c r="PI82" s="516">
        <v>5.25</v>
      </c>
      <c r="PJ82" s="516">
        <v>5.25</v>
      </c>
      <c r="PK82" s="516">
        <v>5.25</v>
      </c>
      <c r="PL82" s="516">
        <v>5.25</v>
      </c>
      <c r="PM82" s="516">
        <v>5.25</v>
      </c>
      <c r="PN82" s="516">
        <v>5.25</v>
      </c>
      <c r="PO82" s="516">
        <v>5.25</v>
      </c>
      <c r="PP82" s="516">
        <v>5.25</v>
      </c>
      <c r="PQ82" s="516">
        <v>5.25</v>
      </c>
      <c r="PR82" s="516">
        <v>5.25</v>
      </c>
      <c r="PS82" s="516">
        <v>5.25</v>
      </c>
      <c r="PT82" s="516">
        <v>5.25</v>
      </c>
      <c r="PU82" s="516">
        <v>5.25</v>
      </c>
      <c r="PV82" s="516">
        <v>5.25</v>
      </c>
      <c r="PW82" s="516">
        <v>5.25</v>
      </c>
      <c r="PX82" s="516">
        <v>5</v>
      </c>
      <c r="PY82" s="516">
        <v>5</v>
      </c>
      <c r="PZ82" s="516">
        <v>5</v>
      </c>
      <c r="QA82" s="516">
        <v>5</v>
      </c>
      <c r="QB82" s="516">
        <v>4.75</v>
      </c>
      <c r="QC82" s="516">
        <v>4.75</v>
      </c>
      <c r="QD82" s="516">
        <v>4.5</v>
      </c>
      <c r="QE82" s="516">
        <v>4.5</v>
      </c>
      <c r="QF82" s="516">
        <v>5</v>
      </c>
      <c r="QG82" s="516">
        <v>5</v>
      </c>
      <c r="QH82" s="516">
        <v>5</v>
      </c>
      <c r="QI82" s="516">
        <v>5.0999999999999996</v>
      </c>
      <c r="QJ82" s="516">
        <v>5.0999999999999996</v>
      </c>
      <c r="QK82" s="516">
        <v>5.0999999999999996</v>
      </c>
      <c r="QL82" s="516">
        <v>5.0999999999999996</v>
      </c>
      <c r="QM82" s="516">
        <v>5.0999999999999996</v>
      </c>
      <c r="QN82" s="516">
        <v>7</v>
      </c>
      <c r="QO82" s="516">
        <v>7</v>
      </c>
      <c r="QP82" s="516">
        <v>7</v>
      </c>
      <c r="QQ82" s="516">
        <v>7</v>
      </c>
      <c r="QR82" s="516">
        <v>7</v>
      </c>
      <c r="QS82" s="516">
        <v>7</v>
      </c>
      <c r="QT82" s="516">
        <v>7</v>
      </c>
      <c r="QU82" s="516">
        <v>7</v>
      </c>
      <c r="QV82" s="516">
        <v>11</v>
      </c>
      <c r="QW82" s="516">
        <v>11</v>
      </c>
      <c r="QX82" s="516">
        <v>11</v>
      </c>
      <c r="QY82" s="516">
        <v>11</v>
      </c>
      <c r="QZ82" s="516">
        <v>8</v>
      </c>
      <c r="RA82" s="516">
        <v>8</v>
      </c>
      <c r="RB82" s="516">
        <v>8</v>
      </c>
      <c r="RC82" s="516">
        <v>5.5</v>
      </c>
      <c r="RD82" s="516">
        <v>5.5</v>
      </c>
      <c r="RE82" s="516">
        <v>5.5</v>
      </c>
      <c r="RF82" s="516">
        <v>5.5</v>
      </c>
      <c r="RG82" s="516">
        <v>5.5</v>
      </c>
      <c r="RH82" s="516">
        <v>5.25</v>
      </c>
      <c r="RI82" s="516">
        <v>5.25</v>
      </c>
      <c r="RJ82" s="516">
        <v>5.25</v>
      </c>
      <c r="RK82" s="516">
        <v>5.25</v>
      </c>
      <c r="RL82" s="516">
        <v>5.25</v>
      </c>
      <c r="RM82" s="516">
        <v>5.25</v>
      </c>
      <c r="RN82" s="516">
        <v>5.25</v>
      </c>
      <c r="RO82" s="516">
        <v>5.25</v>
      </c>
      <c r="RP82" s="516">
        <v>5.25</v>
      </c>
      <c r="RQ82" s="516">
        <v>5.25</v>
      </c>
      <c r="RR82" s="516">
        <v>5.25</v>
      </c>
      <c r="RS82" s="516">
        <v>5.25</v>
      </c>
      <c r="RT82" s="516">
        <v>5.25</v>
      </c>
      <c r="RU82" s="516">
        <v>5.25</v>
      </c>
      <c r="RV82" s="516">
        <v>5.25</v>
      </c>
      <c r="RW82" s="516">
        <v>5.25</v>
      </c>
      <c r="RX82" s="516">
        <v>5</v>
      </c>
      <c r="RY82" s="516">
        <v>5</v>
      </c>
      <c r="RZ82" s="516">
        <v>5</v>
      </c>
      <c r="SA82" s="516">
        <v>5</v>
      </c>
      <c r="SB82" s="516">
        <v>4.75</v>
      </c>
      <c r="SC82" s="516">
        <v>4.75</v>
      </c>
      <c r="SD82" s="516">
        <v>4.5</v>
      </c>
      <c r="SE82" s="516">
        <v>4.5</v>
      </c>
      <c r="SF82" s="516">
        <v>5</v>
      </c>
      <c r="SG82" s="516">
        <v>5</v>
      </c>
      <c r="SH82" s="516">
        <v>5</v>
      </c>
      <c r="SI82" s="516">
        <v>5.0999999999999996</v>
      </c>
      <c r="SJ82" s="516">
        <v>5.0999999999999996</v>
      </c>
      <c r="SK82" s="267">
        <f t="shared" si="170"/>
        <v>5.0999999999999996</v>
      </c>
      <c r="SL82" s="254"/>
      <c r="SM82" s="242"/>
      <c r="SN82" s="242"/>
      <c r="SO82" s="242"/>
    </row>
    <row r="83" spans="1:509" outlineLevel="3" x14ac:dyDescent="0.35">
      <c r="A83" s="242"/>
      <c r="B83" s="251"/>
      <c r="C83" s="438">
        <f t="shared" si="33"/>
        <v>4</v>
      </c>
      <c r="D83" s="267"/>
      <c r="E83" s="316"/>
      <c r="F83" s="322">
        <f t="shared" ref="F83:F84" si="222">F80</f>
        <v>3</v>
      </c>
      <c r="G83" s="322">
        <f t="shared" si="50"/>
        <v>1.5</v>
      </c>
      <c r="H83" s="267"/>
      <c r="I83" s="274"/>
      <c r="J83" s="288" t="s">
        <v>173</v>
      </c>
      <c r="K83" s="454"/>
      <c r="L83" s="881">
        <f t="shared" ref="L83:BW83" si="223">L82-MIN($G83,(L82-$F83)/4)</f>
        <v>4.6875</v>
      </c>
      <c r="M83" s="881">
        <f t="shared" si="223"/>
        <v>4.6875</v>
      </c>
      <c r="N83" s="881">
        <f t="shared" si="223"/>
        <v>4.6875</v>
      </c>
      <c r="O83" s="881">
        <f t="shared" si="223"/>
        <v>4.6875</v>
      </c>
      <c r="P83" s="881">
        <f t="shared" si="223"/>
        <v>4.6875</v>
      </c>
      <c r="Q83" s="881">
        <f t="shared" si="223"/>
        <v>4.6875</v>
      </c>
      <c r="R83" s="881">
        <f t="shared" si="223"/>
        <v>4.6875</v>
      </c>
      <c r="S83" s="881">
        <f t="shared" si="223"/>
        <v>4.6875</v>
      </c>
      <c r="T83" s="881">
        <f t="shared" si="223"/>
        <v>4.6875</v>
      </c>
      <c r="U83" s="881">
        <f t="shared" si="223"/>
        <v>4.6875</v>
      </c>
      <c r="V83" s="881">
        <f t="shared" si="223"/>
        <v>4.6875</v>
      </c>
      <c r="W83" s="881">
        <f t="shared" si="223"/>
        <v>4.6875</v>
      </c>
      <c r="X83" s="881">
        <f t="shared" si="223"/>
        <v>4.5</v>
      </c>
      <c r="Y83" s="881">
        <f t="shared" si="223"/>
        <v>4.5</v>
      </c>
      <c r="Z83" s="881">
        <f t="shared" si="223"/>
        <v>4.5</v>
      </c>
      <c r="AA83" s="881">
        <f t="shared" si="223"/>
        <v>4.5</v>
      </c>
      <c r="AB83" s="881">
        <f t="shared" si="223"/>
        <v>4.3125</v>
      </c>
      <c r="AC83" s="881">
        <f t="shared" si="223"/>
        <v>4.3125</v>
      </c>
      <c r="AD83" s="881">
        <f t="shared" si="223"/>
        <v>4.125</v>
      </c>
      <c r="AE83" s="881">
        <f t="shared" si="223"/>
        <v>4.125</v>
      </c>
      <c r="AF83" s="881">
        <f t="shared" si="223"/>
        <v>4.5</v>
      </c>
      <c r="AG83" s="881">
        <f t="shared" si="223"/>
        <v>4.5</v>
      </c>
      <c r="AH83" s="881">
        <f t="shared" si="223"/>
        <v>4.5</v>
      </c>
      <c r="AI83" s="881">
        <f t="shared" si="223"/>
        <v>4.5749999999999993</v>
      </c>
      <c r="AJ83" s="881">
        <f t="shared" si="223"/>
        <v>4.5749999999999993</v>
      </c>
      <c r="AK83" s="881">
        <f t="shared" si="223"/>
        <v>4.5749999999999993</v>
      </c>
      <c r="AL83" s="881">
        <f t="shared" si="223"/>
        <v>4.5749999999999993</v>
      </c>
      <c r="AM83" s="881">
        <f t="shared" si="223"/>
        <v>4.5749999999999993</v>
      </c>
      <c r="AN83" s="881">
        <f t="shared" si="223"/>
        <v>6</v>
      </c>
      <c r="AO83" s="881">
        <f t="shared" si="223"/>
        <v>6</v>
      </c>
      <c r="AP83" s="881">
        <f t="shared" si="223"/>
        <v>6</v>
      </c>
      <c r="AQ83" s="881">
        <f t="shared" si="223"/>
        <v>6</v>
      </c>
      <c r="AR83" s="881">
        <f t="shared" si="223"/>
        <v>6</v>
      </c>
      <c r="AS83" s="881">
        <f t="shared" si="223"/>
        <v>6</v>
      </c>
      <c r="AT83" s="881">
        <f t="shared" si="223"/>
        <v>6</v>
      </c>
      <c r="AU83" s="881">
        <f t="shared" si="223"/>
        <v>6</v>
      </c>
      <c r="AV83" s="881">
        <f t="shared" si="223"/>
        <v>9.5</v>
      </c>
      <c r="AW83" s="881">
        <f t="shared" si="223"/>
        <v>9.5</v>
      </c>
      <c r="AX83" s="881">
        <f t="shared" si="223"/>
        <v>9.5</v>
      </c>
      <c r="AY83" s="881">
        <f t="shared" si="223"/>
        <v>9.5</v>
      </c>
      <c r="AZ83" s="881">
        <f t="shared" si="223"/>
        <v>6.75</v>
      </c>
      <c r="BA83" s="881">
        <f t="shared" si="223"/>
        <v>6.75</v>
      </c>
      <c r="BB83" s="881">
        <f t="shared" si="223"/>
        <v>6.75</v>
      </c>
      <c r="BC83" s="881">
        <f t="shared" si="223"/>
        <v>4.875</v>
      </c>
      <c r="BD83" s="881">
        <f t="shared" si="223"/>
        <v>4.875</v>
      </c>
      <c r="BE83" s="881">
        <f t="shared" si="223"/>
        <v>4.875</v>
      </c>
      <c r="BF83" s="881">
        <f t="shared" si="223"/>
        <v>4.875</v>
      </c>
      <c r="BG83" s="881">
        <f t="shared" si="223"/>
        <v>4.875</v>
      </c>
      <c r="BH83" s="881">
        <f t="shared" si="223"/>
        <v>4.6875</v>
      </c>
      <c r="BI83" s="881">
        <f t="shared" si="223"/>
        <v>4.6875</v>
      </c>
      <c r="BJ83" s="881">
        <f t="shared" si="223"/>
        <v>4.6875</v>
      </c>
      <c r="BK83" s="881">
        <f t="shared" si="223"/>
        <v>4.6875</v>
      </c>
      <c r="BL83" s="881">
        <f t="shared" si="223"/>
        <v>4.6875</v>
      </c>
      <c r="BM83" s="881">
        <f t="shared" si="223"/>
        <v>4.6875</v>
      </c>
      <c r="BN83" s="881">
        <f t="shared" si="223"/>
        <v>4.6875</v>
      </c>
      <c r="BO83" s="881">
        <f t="shared" si="223"/>
        <v>4.6875</v>
      </c>
      <c r="BP83" s="881">
        <f t="shared" si="223"/>
        <v>4.6875</v>
      </c>
      <c r="BQ83" s="881">
        <f t="shared" si="223"/>
        <v>4.6875</v>
      </c>
      <c r="BR83" s="881">
        <f t="shared" si="223"/>
        <v>4.6875</v>
      </c>
      <c r="BS83" s="881">
        <f t="shared" si="223"/>
        <v>4.6875</v>
      </c>
      <c r="BT83" s="881">
        <f t="shared" si="223"/>
        <v>4.6875</v>
      </c>
      <c r="BU83" s="881">
        <f t="shared" si="223"/>
        <v>4.6875</v>
      </c>
      <c r="BV83" s="881">
        <f t="shared" si="223"/>
        <v>4.6875</v>
      </c>
      <c r="BW83" s="881">
        <f t="shared" si="223"/>
        <v>4.6875</v>
      </c>
      <c r="BX83" s="881">
        <f t="shared" ref="BX83:EI83" si="224">BX82-MIN($G83,(BX82-$F83)/4)</f>
        <v>4.5</v>
      </c>
      <c r="BY83" s="881">
        <f t="shared" si="224"/>
        <v>4.5</v>
      </c>
      <c r="BZ83" s="881">
        <f t="shared" si="224"/>
        <v>4.5</v>
      </c>
      <c r="CA83" s="881">
        <f t="shared" si="224"/>
        <v>4.5</v>
      </c>
      <c r="CB83" s="881">
        <f t="shared" si="224"/>
        <v>4.3125</v>
      </c>
      <c r="CC83" s="881">
        <f t="shared" si="224"/>
        <v>4.3125</v>
      </c>
      <c r="CD83" s="881">
        <f t="shared" si="224"/>
        <v>4.125</v>
      </c>
      <c r="CE83" s="881">
        <f t="shared" si="224"/>
        <v>4.125</v>
      </c>
      <c r="CF83" s="881">
        <f t="shared" si="224"/>
        <v>4.5</v>
      </c>
      <c r="CG83" s="881">
        <f t="shared" si="224"/>
        <v>4.5</v>
      </c>
      <c r="CH83" s="881">
        <f t="shared" si="224"/>
        <v>4.5</v>
      </c>
      <c r="CI83" s="881">
        <f t="shared" si="224"/>
        <v>4.5749999999999993</v>
      </c>
      <c r="CJ83" s="881">
        <f t="shared" si="224"/>
        <v>4.5749999999999993</v>
      </c>
      <c r="CK83" s="881">
        <f t="shared" si="224"/>
        <v>4.5749999999999993</v>
      </c>
      <c r="CL83" s="881">
        <f t="shared" si="224"/>
        <v>4.5749999999999993</v>
      </c>
      <c r="CM83" s="881">
        <f t="shared" si="224"/>
        <v>4.5749999999999993</v>
      </c>
      <c r="CN83" s="881">
        <f t="shared" si="224"/>
        <v>6</v>
      </c>
      <c r="CO83" s="881">
        <f t="shared" si="224"/>
        <v>6</v>
      </c>
      <c r="CP83" s="881">
        <f t="shared" si="224"/>
        <v>6</v>
      </c>
      <c r="CQ83" s="881">
        <f t="shared" si="224"/>
        <v>6</v>
      </c>
      <c r="CR83" s="881">
        <f t="shared" si="224"/>
        <v>6</v>
      </c>
      <c r="CS83" s="881">
        <f t="shared" si="224"/>
        <v>6</v>
      </c>
      <c r="CT83" s="881">
        <f t="shared" si="224"/>
        <v>6</v>
      </c>
      <c r="CU83" s="881">
        <f t="shared" si="224"/>
        <v>6</v>
      </c>
      <c r="CV83" s="881">
        <f t="shared" si="224"/>
        <v>9.5</v>
      </c>
      <c r="CW83" s="881">
        <f t="shared" si="224"/>
        <v>9.5</v>
      </c>
      <c r="CX83" s="881">
        <f t="shared" si="224"/>
        <v>9.5</v>
      </c>
      <c r="CY83" s="881">
        <f t="shared" si="224"/>
        <v>9.5</v>
      </c>
      <c r="CZ83" s="881">
        <f t="shared" si="224"/>
        <v>6.75</v>
      </c>
      <c r="DA83" s="881">
        <f t="shared" si="224"/>
        <v>6.75</v>
      </c>
      <c r="DB83" s="881">
        <f t="shared" si="224"/>
        <v>6.75</v>
      </c>
      <c r="DC83" s="881">
        <f t="shared" si="224"/>
        <v>4.875</v>
      </c>
      <c r="DD83" s="881">
        <f t="shared" si="224"/>
        <v>4.875</v>
      </c>
      <c r="DE83" s="881">
        <f t="shared" si="224"/>
        <v>4.875</v>
      </c>
      <c r="DF83" s="881">
        <f t="shared" si="224"/>
        <v>4.875</v>
      </c>
      <c r="DG83" s="881">
        <f t="shared" si="224"/>
        <v>4.875</v>
      </c>
      <c r="DH83" s="881">
        <f t="shared" si="224"/>
        <v>4.6875</v>
      </c>
      <c r="DI83" s="881">
        <f t="shared" si="224"/>
        <v>4.6875</v>
      </c>
      <c r="DJ83" s="881">
        <f t="shared" si="224"/>
        <v>4.6875</v>
      </c>
      <c r="DK83" s="881">
        <f t="shared" si="224"/>
        <v>4.6875</v>
      </c>
      <c r="DL83" s="881">
        <f t="shared" si="224"/>
        <v>4.6875</v>
      </c>
      <c r="DM83" s="881">
        <f t="shared" si="224"/>
        <v>4.6875</v>
      </c>
      <c r="DN83" s="881">
        <f t="shared" si="224"/>
        <v>4.6875</v>
      </c>
      <c r="DO83" s="881">
        <f t="shared" si="224"/>
        <v>4.6875</v>
      </c>
      <c r="DP83" s="881">
        <f t="shared" si="224"/>
        <v>4.6875</v>
      </c>
      <c r="DQ83" s="881">
        <f t="shared" si="224"/>
        <v>4.6875</v>
      </c>
      <c r="DR83" s="881">
        <f t="shared" si="224"/>
        <v>4.6875</v>
      </c>
      <c r="DS83" s="881">
        <f t="shared" si="224"/>
        <v>4.6875</v>
      </c>
      <c r="DT83" s="881">
        <f t="shared" si="224"/>
        <v>4.6875</v>
      </c>
      <c r="DU83" s="881">
        <f t="shared" si="224"/>
        <v>4.6875</v>
      </c>
      <c r="DV83" s="881">
        <f t="shared" si="224"/>
        <v>4.6875</v>
      </c>
      <c r="DW83" s="881">
        <f t="shared" si="224"/>
        <v>4.6875</v>
      </c>
      <c r="DX83" s="881">
        <f t="shared" si="224"/>
        <v>4.5</v>
      </c>
      <c r="DY83" s="881">
        <f t="shared" si="224"/>
        <v>4.5</v>
      </c>
      <c r="DZ83" s="881">
        <f t="shared" si="224"/>
        <v>4.5</v>
      </c>
      <c r="EA83" s="881">
        <f t="shared" si="224"/>
        <v>4.5</v>
      </c>
      <c r="EB83" s="881">
        <f t="shared" si="224"/>
        <v>4.3125</v>
      </c>
      <c r="EC83" s="881">
        <f t="shared" si="224"/>
        <v>4.3125</v>
      </c>
      <c r="ED83" s="881">
        <f t="shared" si="224"/>
        <v>4.125</v>
      </c>
      <c r="EE83" s="881">
        <f t="shared" si="224"/>
        <v>4.125</v>
      </c>
      <c r="EF83" s="881">
        <f t="shared" si="224"/>
        <v>4.5</v>
      </c>
      <c r="EG83" s="881">
        <f t="shared" si="224"/>
        <v>4.5</v>
      </c>
      <c r="EH83" s="881">
        <f t="shared" si="224"/>
        <v>4.5</v>
      </c>
      <c r="EI83" s="881">
        <f t="shared" si="224"/>
        <v>4.5749999999999993</v>
      </c>
      <c r="EJ83" s="881">
        <f t="shared" ref="EJ83:GU83" si="225">EJ82-MIN($G83,(EJ82-$F83)/4)</f>
        <v>4.5749999999999993</v>
      </c>
      <c r="EK83" s="881">
        <f t="shared" si="225"/>
        <v>4.5749999999999993</v>
      </c>
      <c r="EL83" s="881">
        <f t="shared" si="225"/>
        <v>4.5749999999999993</v>
      </c>
      <c r="EM83" s="881">
        <f t="shared" si="225"/>
        <v>4.5749999999999993</v>
      </c>
      <c r="EN83" s="881">
        <f t="shared" si="225"/>
        <v>6</v>
      </c>
      <c r="EO83" s="881">
        <f t="shared" si="225"/>
        <v>6</v>
      </c>
      <c r="EP83" s="881">
        <f t="shared" si="225"/>
        <v>6</v>
      </c>
      <c r="EQ83" s="881">
        <f t="shared" si="225"/>
        <v>6</v>
      </c>
      <c r="ER83" s="881">
        <f t="shared" si="225"/>
        <v>6</v>
      </c>
      <c r="ES83" s="881">
        <f t="shared" si="225"/>
        <v>6</v>
      </c>
      <c r="ET83" s="881">
        <f t="shared" si="225"/>
        <v>6</v>
      </c>
      <c r="EU83" s="881">
        <f t="shared" si="225"/>
        <v>6</v>
      </c>
      <c r="EV83" s="881">
        <f t="shared" si="225"/>
        <v>9.5</v>
      </c>
      <c r="EW83" s="881">
        <f t="shared" si="225"/>
        <v>9.5</v>
      </c>
      <c r="EX83" s="881">
        <f t="shared" si="225"/>
        <v>9.5</v>
      </c>
      <c r="EY83" s="881">
        <f t="shared" si="225"/>
        <v>9.5</v>
      </c>
      <c r="EZ83" s="881">
        <f t="shared" si="225"/>
        <v>6.75</v>
      </c>
      <c r="FA83" s="881">
        <f t="shared" si="225"/>
        <v>6.75</v>
      </c>
      <c r="FB83" s="881">
        <f t="shared" si="225"/>
        <v>6.75</v>
      </c>
      <c r="FC83" s="881">
        <f t="shared" si="225"/>
        <v>4.875</v>
      </c>
      <c r="FD83" s="881">
        <f t="shared" si="225"/>
        <v>4.875</v>
      </c>
      <c r="FE83" s="881">
        <f t="shared" si="225"/>
        <v>4.875</v>
      </c>
      <c r="FF83" s="881">
        <f t="shared" si="225"/>
        <v>4.875</v>
      </c>
      <c r="FG83" s="881">
        <f t="shared" si="225"/>
        <v>4.875</v>
      </c>
      <c r="FH83" s="881">
        <f t="shared" si="225"/>
        <v>4.6875</v>
      </c>
      <c r="FI83" s="881">
        <f t="shared" si="225"/>
        <v>4.6875</v>
      </c>
      <c r="FJ83" s="881">
        <f t="shared" si="225"/>
        <v>4.6875</v>
      </c>
      <c r="FK83" s="881">
        <f t="shared" si="225"/>
        <v>4.6875</v>
      </c>
      <c r="FL83" s="881">
        <f t="shared" si="225"/>
        <v>4.6875</v>
      </c>
      <c r="FM83" s="881">
        <f t="shared" si="225"/>
        <v>4.6875</v>
      </c>
      <c r="FN83" s="881">
        <f t="shared" si="225"/>
        <v>4.6875</v>
      </c>
      <c r="FO83" s="881">
        <f t="shared" si="225"/>
        <v>4.6875</v>
      </c>
      <c r="FP83" s="881">
        <f t="shared" si="225"/>
        <v>4.6875</v>
      </c>
      <c r="FQ83" s="881">
        <f t="shared" si="225"/>
        <v>4.6875</v>
      </c>
      <c r="FR83" s="881">
        <f t="shared" si="225"/>
        <v>4.6875</v>
      </c>
      <c r="FS83" s="881">
        <f t="shared" si="225"/>
        <v>4.6875</v>
      </c>
      <c r="FT83" s="881">
        <f t="shared" si="225"/>
        <v>4.6875</v>
      </c>
      <c r="FU83" s="881">
        <f t="shared" si="225"/>
        <v>4.6875</v>
      </c>
      <c r="FV83" s="881">
        <f t="shared" si="225"/>
        <v>4.6875</v>
      </c>
      <c r="FW83" s="881">
        <f t="shared" si="225"/>
        <v>4.6875</v>
      </c>
      <c r="FX83" s="881">
        <f t="shared" si="225"/>
        <v>4.5</v>
      </c>
      <c r="FY83" s="881">
        <f t="shared" si="225"/>
        <v>4.5</v>
      </c>
      <c r="FZ83" s="881">
        <f t="shared" si="225"/>
        <v>4.5</v>
      </c>
      <c r="GA83" s="881">
        <f t="shared" si="225"/>
        <v>4.5</v>
      </c>
      <c r="GB83" s="881">
        <f t="shared" si="225"/>
        <v>4.3125</v>
      </c>
      <c r="GC83" s="881">
        <f t="shared" si="225"/>
        <v>4.3125</v>
      </c>
      <c r="GD83" s="881">
        <f t="shared" si="225"/>
        <v>4.125</v>
      </c>
      <c r="GE83" s="881">
        <f t="shared" si="225"/>
        <v>4.125</v>
      </c>
      <c r="GF83" s="881">
        <f t="shared" si="225"/>
        <v>4.5</v>
      </c>
      <c r="GG83" s="881">
        <f t="shared" si="225"/>
        <v>4.5</v>
      </c>
      <c r="GH83" s="881">
        <f t="shared" si="225"/>
        <v>4.5</v>
      </c>
      <c r="GI83" s="881">
        <f t="shared" si="225"/>
        <v>4.5749999999999993</v>
      </c>
      <c r="GJ83" s="881">
        <f t="shared" si="225"/>
        <v>4.5749999999999993</v>
      </c>
      <c r="GK83" s="881">
        <f t="shared" si="225"/>
        <v>4.5749999999999993</v>
      </c>
      <c r="GL83" s="881">
        <f t="shared" si="225"/>
        <v>4.5749999999999993</v>
      </c>
      <c r="GM83" s="881">
        <f t="shared" si="225"/>
        <v>4.5749999999999993</v>
      </c>
      <c r="GN83" s="881">
        <f t="shared" si="225"/>
        <v>6</v>
      </c>
      <c r="GO83" s="881">
        <f t="shared" si="225"/>
        <v>6</v>
      </c>
      <c r="GP83" s="881">
        <f t="shared" si="225"/>
        <v>6</v>
      </c>
      <c r="GQ83" s="881">
        <f t="shared" si="225"/>
        <v>6</v>
      </c>
      <c r="GR83" s="881">
        <f t="shared" si="225"/>
        <v>6</v>
      </c>
      <c r="GS83" s="881">
        <f t="shared" si="225"/>
        <v>6</v>
      </c>
      <c r="GT83" s="881">
        <f t="shared" si="225"/>
        <v>6</v>
      </c>
      <c r="GU83" s="881">
        <f t="shared" si="225"/>
        <v>6</v>
      </c>
      <c r="GV83" s="881">
        <f t="shared" ref="GV83:JG83" si="226">GV82-MIN($G83,(GV82-$F83)/4)</f>
        <v>9.5</v>
      </c>
      <c r="GW83" s="881">
        <f t="shared" si="226"/>
        <v>9.5</v>
      </c>
      <c r="GX83" s="881">
        <f t="shared" si="226"/>
        <v>9.5</v>
      </c>
      <c r="GY83" s="881">
        <f t="shared" si="226"/>
        <v>9.5</v>
      </c>
      <c r="GZ83" s="881">
        <f t="shared" si="226"/>
        <v>6.75</v>
      </c>
      <c r="HA83" s="881">
        <f t="shared" si="226"/>
        <v>6.75</v>
      </c>
      <c r="HB83" s="881">
        <f t="shared" si="226"/>
        <v>6.75</v>
      </c>
      <c r="HC83" s="881">
        <f t="shared" si="226"/>
        <v>4.875</v>
      </c>
      <c r="HD83" s="881">
        <f t="shared" si="226"/>
        <v>4.875</v>
      </c>
      <c r="HE83" s="881">
        <f t="shared" si="226"/>
        <v>4.875</v>
      </c>
      <c r="HF83" s="881">
        <f t="shared" si="226"/>
        <v>4.875</v>
      </c>
      <c r="HG83" s="881">
        <f t="shared" si="226"/>
        <v>4.875</v>
      </c>
      <c r="HH83" s="881">
        <f t="shared" si="226"/>
        <v>4.6875</v>
      </c>
      <c r="HI83" s="881">
        <f t="shared" si="226"/>
        <v>4.6875</v>
      </c>
      <c r="HJ83" s="881">
        <f t="shared" si="226"/>
        <v>4.6875</v>
      </c>
      <c r="HK83" s="881">
        <f t="shared" si="226"/>
        <v>4.6875</v>
      </c>
      <c r="HL83" s="881">
        <f t="shared" si="226"/>
        <v>4.6875</v>
      </c>
      <c r="HM83" s="881">
        <f t="shared" si="226"/>
        <v>4.6875</v>
      </c>
      <c r="HN83" s="881">
        <f t="shared" si="226"/>
        <v>4.6875</v>
      </c>
      <c r="HO83" s="881">
        <f t="shared" si="226"/>
        <v>4.6875</v>
      </c>
      <c r="HP83" s="881">
        <f t="shared" si="226"/>
        <v>4.6875</v>
      </c>
      <c r="HQ83" s="881">
        <f t="shared" si="226"/>
        <v>4.6875</v>
      </c>
      <c r="HR83" s="881">
        <f t="shared" si="226"/>
        <v>4.6875</v>
      </c>
      <c r="HS83" s="881">
        <f t="shared" si="226"/>
        <v>4.6875</v>
      </c>
      <c r="HT83" s="881">
        <f t="shared" si="226"/>
        <v>4.6875</v>
      </c>
      <c r="HU83" s="881">
        <f t="shared" si="226"/>
        <v>4.6875</v>
      </c>
      <c r="HV83" s="881">
        <f t="shared" si="226"/>
        <v>4.6875</v>
      </c>
      <c r="HW83" s="881">
        <f t="shared" si="226"/>
        <v>4.6875</v>
      </c>
      <c r="HX83" s="881">
        <f t="shared" si="226"/>
        <v>4.5</v>
      </c>
      <c r="HY83" s="881">
        <f t="shared" si="226"/>
        <v>4.5</v>
      </c>
      <c r="HZ83" s="881">
        <f t="shared" si="226"/>
        <v>4.5</v>
      </c>
      <c r="IA83" s="881">
        <f t="shared" si="226"/>
        <v>4.5</v>
      </c>
      <c r="IB83" s="881">
        <f t="shared" si="226"/>
        <v>4.3125</v>
      </c>
      <c r="IC83" s="881">
        <f t="shared" si="226"/>
        <v>4.3125</v>
      </c>
      <c r="ID83" s="881">
        <f t="shared" si="226"/>
        <v>4.125</v>
      </c>
      <c r="IE83" s="881">
        <f t="shared" si="226"/>
        <v>4.125</v>
      </c>
      <c r="IF83" s="881">
        <f t="shared" si="226"/>
        <v>4.5</v>
      </c>
      <c r="IG83" s="881">
        <f t="shared" si="226"/>
        <v>4.5</v>
      </c>
      <c r="IH83" s="881">
        <f t="shared" si="226"/>
        <v>4.5</v>
      </c>
      <c r="II83" s="881">
        <f t="shared" si="226"/>
        <v>4.5749999999999993</v>
      </c>
      <c r="IJ83" s="881">
        <f t="shared" si="226"/>
        <v>4.5749999999999993</v>
      </c>
      <c r="IK83" s="881">
        <f t="shared" si="226"/>
        <v>4.5749999999999993</v>
      </c>
      <c r="IL83" s="881">
        <f t="shared" si="226"/>
        <v>4.5749999999999993</v>
      </c>
      <c r="IM83" s="881">
        <f t="shared" si="226"/>
        <v>4.5749999999999993</v>
      </c>
      <c r="IN83" s="881">
        <f t="shared" si="226"/>
        <v>6</v>
      </c>
      <c r="IO83" s="881">
        <f t="shared" si="226"/>
        <v>6</v>
      </c>
      <c r="IP83" s="881">
        <f t="shared" si="226"/>
        <v>6</v>
      </c>
      <c r="IQ83" s="881">
        <f t="shared" si="226"/>
        <v>6</v>
      </c>
      <c r="IR83" s="881">
        <f t="shared" si="226"/>
        <v>6</v>
      </c>
      <c r="IS83" s="881">
        <f t="shared" si="226"/>
        <v>6</v>
      </c>
      <c r="IT83" s="881">
        <f t="shared" si="226"/>
        <v>6</v>
      </c>
      <c r="IU83" s="881">
        <f t="shared" si="226"/>
        <v>6</v>
      </c>
      <c r="IV83" s="881">
        <f t="shared" si="226"/>
        <v>9.5</v>
      </c>
      <c r="IW83" s="881">
        <f t="shared" si="226"/>
        <v>9.5</v>
      </c>
      <c r="IX83" s="881">
        <f t="shared" si="226"/>
        <v>9.5</v>
      </c>
      <c r="IY83" s="881">
        <f t="shared" si="226"/>
        <v>9.5</v>
      </c>
      <c r="IZ83" s="881">
        <f t="shared" si="226"/>
        <v>6.75</v>
      </c>
      <c r="JA83" s="881">
        <f t="shared" si="226"/>
        <v>6.75</v>
      </c>
      <c r="JB83" s="881">
        <f t="shared" si="226"/>
        <v>6.75</v>
      </c>
      <c r="JC83" s="881">
        <f t="shared" si="226"/>
        <v>4.875</v>
      </c>
      <c r="JD83" s="881">
        <f t="shared" si="226"/>
        <v>4.875</v>
      </c>
      <c r="JE83" s="881">
        <f t="shared" si="226"/>
        <v>4.875</v>
      </c>
      <c r="JF83" s="881">
        <f t="shared" si="226"/>
        <v>4.875</v>
      </c>
      <c r="JG83" s="881">
        <f t="shared" si="226"/>
        <v>4.875</v>
      </c>
      <c r="JH83" s="881">
        <f t="shared" ref="JH83:LS83" si="227">JH82-MIN($G83,(JH82-$F83)/4)</f>
        <v>4.6875</v>
      </c>
      <c r="JI83" s="881">
        <f t="shared" si="227"/>
        <v>4.6875</v>
      </c>
      <c r="JJ83" s="881">
        <f t="shared" si="227"/>
        <v>4.6875</v>
      </c>
      <c r="JK83" s="881">
        <f t="shared" si="227"/>
        <v>4.6875</v>
      </c>
      <c r="JL83" s="881">
        <f t="shared" si="227"/>
        <v>4.6875</v>
      </c>
      <c r="JM83" s="881">
        <f t="shared" si="227"/>
        <v>4.6875</v>
      </c>
      <c r="JN83" s="881">
        <f t="shared" si="227"/>
        <v>4.6875</v>
      </c>
      <c r="JO83" s="881">
        <f t="shared" si="227"/>
        <v>4.6875</v>
      </c>
      <c r="JP83" s="881">
        <f t="shared" si="227"/>
        <v>4.6875</v>
      </c>
      <c r="JQ83" s="881">
        <f t="shared" si="227"/>
        <v>4.6875</v>
      </c>
      <c r="JR83" s="881">
        <f t="shared" si="227"/>
        <v>4.6875</v>
      </c>
      <c r="JS83" s="881">
        <f t="shared" si="227"/>
        <v>4.6875</v>
      </c>
      <c r="JT83" s="881">
        <f t="shared" si="227"/>
        <v>4.6875</v>
      </c>
      <c r="JU83" s="881">
        <f t="shared" si="227"/>
        <v>4.6875</v>
      </c>
      <c r="JV83" s="881">
        <f t="shared" si="227"/>
        <v>4.6875</v>
      </c>
      <c r="JW83" s="881">
        <f t="shared" si="227"/>
        <v>4.6875</v>
      </c>
      <c r="JX83" s="881">
        <f t="shared" si="227"/>
        <v>4.5</v>
      </c>
      <c r="JY83" s="881">
        <f t="shared" si="227"/>
        <v>4.5</v>
      </c>
      <c r="JZ83" s="881">
        <f t="shared" si="227"/>
        <v>4.5</v>
      </c>
      <c r="KA83" s="881">
        <f t="shared" si="227"/>
        <v>4.5</v>
      </c>
      <c r="KB83" s="881">
        <f t="shared" si="227"/>
        <v>4.3125</v>
      </c>
      <c r="KC83" s="881">
        <f t="shared" si="227"/>
        <v>4.3125</v>
      </c>
      <c r="KD83" s="881">
        <f t="shared" si="227"/>
        <v>4.125</v>
      </c>
      <c r="KE83" s="881">
        <f t="shared" si="227"/>
        <v>4.125</v>
      </c>
      <c r="KF83" s="881">
        <f t="shared" si="227"/>
        <v>4.5</v>
      </c>
      <c r="KG83" s="881">
        <f t="shared" si="227"/>
        <v>4.5</v>
      </c>
      <c r="KH83" s="881">
        <f t="shared" si="227"/>
        <v>4.5</v>
      </c>
      <c r="KI83" s="881">
        <f t="shared" si="227"/>
        <v>4.5749999999999993</v>
      </c>
      <c r="KJ83" s="881">
        <f t="shared" si="227"/>
        <v>4.5749999999999993</v>
      </c>
      <c r="KK83" s="881">
        <f t="shared" si="227"/>
        <v>4.5749999999999993</v>
      </c>
      <c r="KL83" s="881">
        <f t="shared" si="227"/>
        <v>4.5749999999999993</v>
      </c>
      <c r="KM83" s="881">
        <f t="shared" si="227"/>
        <v>4.5749999999999993</v>
      </c>
      <c r="KN83" s="881">
        <f t="shared" si="227"/>
        <v>6</v>
      </c>
      <c r="KO83" s="881">
        <f t="shared" si="227"/>
        <v>6</v>
      </c>
      <c r="KP83" s="881">
        <f t="shared" si="227"/>
        <v>6</v>
      </c>
      <c r="KQ83" s="881">
        <f t="shared" si="227"/>
        <v>6</v>
      </c>
      <c r="KR83" s="881">
        <f t="shared" si="227"/>
        <v>6</v>
      </c>
      <c r="KS83" s="881">
        <f t="shared" si="227"/>
        <v>6</v>
      </c>
      <c r="KT83" s="881">
        <f t="shared" si="227"/>
        <v>6</v>
      </c>
      <c r="KU83" s="881">
        <f t="shared" si="227"/>
        <v>6</v>
      </c>
      <c r="KV83" s="881">
        <f t="shared" si="227"/>
        <v>9.5</v>
      </c>
      <c r="KW83" s="881">
        <f t="shared" si="227"/>
        <v>9.5</v>
      </c>
      <c r="KX83" s="881">
        <f t="shared" si="227"/>
        <v>9.5</v>
      </c>
      <c r="KY83" s="881">
        <f t="shared" si="227"/>
        <v>9.5</v>
      </c>
      <c r="KZ83" s="881">
        <f t="shared" si="227"/>
        <v>6.75</v>
      </c>
      <c r="LA83" s="881">
        <f t="shared" si="227"/>
        <v>6.75</v>
      </c>
      <c r="LB83" s="881">
        <f t="shared" si="227"/>
        <v>6.75</v>
      </c>
      <c r="LC83" s="881">
        <f t="shared" si="227"/>
        <v>4.875</v>
      </c>
      <c r="LD83" s="881">
        <f t="shared" si="227"/>
        <v>4.875</v>
      </c>
      <c r="LE83" s="881">
        <f t="shared" si="227"/>
        <v>4.875</v>
      </c>
      <c r="LF83" s="881">
        <f t="shared" si="227"/>
        <v>4.875</v>
      </c>
      <c r="LG83" s="881">
        <f t="shared" si="227"/>
        <v>4.875</v>
      </c>
      <c r="LH83" s="881">
        <f t="shared" si="227"/>
        <v>4.6875</v>
      </c>
      <c r="LI83" s="881">
        <f t="shared" si="227"/>
        <v>4.6875</v>
      </c>
      <c r="LJ83" s="881">
        <f t="shared" si="227"/>
        <v>4.6875</v>
      </c>
      <c r="LK83" s="881">
        <f t="shared" si="227"/>
        <v>4.6875</v>
      </c>
      <c r="LL83" s="881">
        <f t="shared" si="227"/>
        <v>4.6875</v>
      </c>
      <c r="LM83" s="881">
        <f t="shared" si="227"/>
        <v>4.6875</v>
      </c>
      <c r="LN83" s="881">
        <f t="shared" si="227"/>
        <v>4.6875</v>
      </c>
      <c r="LO83" s="881">
        <f t="shared" si="227"/>
        <v>4.6875</v>
      </c>
      <c r="LP83" s="881">
        <f t="shared" si="227"/>
        <v>4.6875</v>
      </c>
      <c r="LQ83" s="881">
        <f t="shared" si="227"/>
        <v>4.6875</v>
      </c>
      <c r="LR83" s="881">
        <f t="shared" si="227"/>
        <v>4.6875</v>
      </c>
      <c r="LS83" s="881">
        <f t="shared" si="227"/>
        <v>4.6875</v>
      </c>
      <c r="LT83" s="881">
        <f t="shared" ref="LT83:OE83" si="228">LT82-MIN($G83,(LT82-$F83)/4)</f>
        <v>4.6875</v>
      </c>
      <c r="LU83" s="881">
        <f t="shared" si="228"/>
        <v>4.6875</v>
      </c>
      <c r="LV83" s="881">
        <f t="shared" si="228"/>
        <v>4.6875</v>
      </c>
      <c r="LW83" s="881">
        <f t="shared" si="228"/>
        <v>4.6875</v>
      </c>
      <c r="LX83" s="881">
        <f t="shared" si="228"/>
        <v>4.5</v>
      </c>
      <c r="LY83" s="881">
        <f t="shared" si="228"/>
        <v>4.5</v>
      </c>
      <c r="LZ83" s="881">
        <f t="shared" si="228"/>
        <v>4.5</v>
      </c>
      <c r="MA83" s="881">
        <f t="shared" si="228"/>
        <v>4.5</v>
      </c>
      <c r="MB83" s="881">
        <f t="shared" si="228"/>
        <v>4.3125</v>
      </c>
      <c r="MC83" s="881">
        <f t="shared" si="228"/>
        <v>4.3125</v>
      </c>
      <c r="MD83" s="881">
        <f t="shared" si="228"/>
        <v>4.125</v>
      </c>
      <c r="ME83" s="881">
        <f t="shared" si="228"/>
        <v>4.125</v>
      </c>
      <c r="MF83" s="881">
        <f t="shared" si="228"/>
        <v>4.5</v>
      </c>
      <c r="MG83" s="881">
        <f t="shared" si="228"/>
        <v>4.5</v>
      </c>
      <c r="MH83" s="881">
        <f t="shared" si="228"/>
        <v>4.5</v>
      </c>
      <c r="MI83" s="881">
        <f t="shared" si="228"/>
        <v>4.5749999999999993</v>
      </c>
      <c r="MJ83" s="881">
        <f t="shared" si="228"/>
        <v>4.5749999999999993</v>
      </c>
      <c r="MK83" s="881">
        <f t="shared" si="228"/>
        <v>4.5749999999999993</v>
      </c>
      <c r="ML83" s="881">
        <f t="shared" si="228"/>
        <v>4.5749999999999993</v>
      </c>
      <c r="MM83" s="881">
        <f t="shared" si="228"/>
        <v>4.5749999999999993</v>
      </c>
      <c r="MN83" s="881">
        <f t="shared" si="228"/>
        <v>6</v>
      </c>
      <c r="MO83" s="881">
        <f t="shared" si="228"/>
        <v>6</v>
      </c>
      <c r="MP83" s="881">
        <f t="shared" si="228"/>
        <v>6</v>
      </c>
      <c r="MQ83" s="881">
        <f t="shared" si="228"/>
        <v>6</v>
      </c>
      <c r="MR83" s="881">
        <f t="shared" si="228"/>
        <v>6</v>
      </c>
      <c r="MS83" s="881">
        <f t="shared" si="228"/>
        <v>6</v>
      </c>
      <c r="MT83" s="881">
        <f t="shared" si="228"/>
        <v>6</v>
      </c>
      <c r="MU83" s="881">
        <f t="shared" si="228"/>
        <v>6</v>
      </c>
      <c r="MV83" s="881">
        <f t="shared" si="228"/>
        <v>9.5</v>
      </c>
      <c r="MW83" s="881">
        <f t="shared" si="228"/>
        <v>9.5</v>
      </c>
      <c r="MX83" s="881">
        <f t="shared" si="228"/>
        <v>9.5</v>
      </c>
      <c r="MY83" s="881">
        <f t="shared" si="228"/>
        <v>9.5</v>
      </c>
      <c r="MZ83" s="881">
        <f t="shared" si="228"/>
        <v>6.75</v>
      </c>
      <c r="NA83" s="881">
        <f t="shared" si="228"/>
        <v>6.75</v>
      </c>
      <c r="NB83" s="881">
        <f t="shared" si="228"/>
        <v>6.75</v>
      </c>
      <c r="NC83" s="881">
        <f t="shared" si="228"/>
        <v>4.875</v>
      </c>
      <c r="ND83" s="881">
        <f t="shared" si="228"/>
        <v>4.875</v>
      </c>
      <c r="NE83" s="881">
        <f t="shared" si="228"/>
        <v>4.875</v>
      </c>
      <c r="NF83" s="881">
        <f t="shared" si="228"/>
        <v>4.875</v>
      </c>
      <c r="NG83" s="881">
        <f t="shared" si="228"/>
        <v>4.875</v>
      </c>
      <c r="NH83" s="881">
        <f t="shared" si="228"/>
        <v>4.6875</v>
      </c>
      <c r="NI83" s="881">
        <f t="shared" si="228"/>
        <v>4.6875</v>
      </c>
      <c r="NJ83" s="881">
        <f t="shared" si="228"/>
        <v>4.6875</v>
      </c>
      <c r="NK83" s="881">
        <f t="shared" si="228"/>
        <v>4.6875</v>
      </c>
      <c r="NL83" s="881">
        <f t="shared" si="228"/>
        <v>4.6875</v>
      </c>
      <c r="NM83" s="881">
        <f t="shared" si="228"/>
        <v>4.6875</v>
      </c>
      <c r="NN83" s="881">
        <f t="shared" si="228"/>
        <v>4.6875</v>
      </c>
      <c r="NO83" s="881">
        <f t="shared" si="228"/>
        <v>4.6875</v>
      </c>
      <c r="NP83" s="881">
        <f t="shared" si="228"/>
        <v>4.6875</v>
      </c>
      <c r="NQ83" s="881">
        <f t="shared" si="228"/>
        <v>4.6875</v>
      </c>
      <c r="NR83" s="881">
        <f t="shared" si="228"/>
        <v>4.6875</v>
      </c>
      <c r="NS83" s="881">
        <f t="shared" si="228"/>
        <v>4.6875</v>
      </c>
      <c r="NT83" s="881">
        <f t="shared" si="228"/>
        <v>4.6875</v>
      </c>
      <c r="NU83" s="881">
        <f t="shared" si="228"/>
        <v>4.6875</v>
      </c>
      <c r="NV83" s="881">
        <f t="shared" si="228"/>
        <v>4.6875</v>
      </c>
      <c r="NW83" s="881">
        <f t="shared" si="228"/>
        <v>4.6875</v>
      </c>
      <c r="NX83" s="881">
        <f t="shared" si="228"/>
        <v>4.5</v>
      </c>
      <c r="NY83" s="881">
        <f t="shared" si="228"/>
        <v>4.5</v>
      </c>
      <c r="NZ83" s="881">
        <f t="shared" si="228"/>
        <v>4.5</v>
      </c>
      <c r="OA83" s="881">
        <f t="shared" si="228"/>
        <v>4.5</v>
      </c>
      <c r="OB83" s="881">
        <f t="shared" si="228"/>
        <v>4.3125</v>
      </c>
      <c r="OC83" s="881">
        <f t="shared" si="228"/>
        <v>4.3125</v>
      </c>
      <c r="OD83" s="881">
        <f t="shared" si="228"/>
        <v>4.125</v>
      </c>
      <c r="OE83" s="881">
        <f t="shared" si="228"/>
        <v>4.125</v>
      </c>
      <c r="OF83" s="881">
        <f t="shared" ref="OF83:QQ83" si="229">OF82-MIN($G83,(OF82-$F83)/4)</f>
        <v>4.5</v>
      </c>
      <c r="OG83" s="881">
        <f t="shared" si="229"/>
        <v>4.5</v>
      </c>
      <c r="OH83" s="881">
        <f t="shared" si="229"/>
        <v>4.5</v>
      </c>
      <c r="OI83" s="881">
        <f t="shared" si="229"/>
        <v>4.5749999999999993</v>
      </c>
      <c r="OJ83" s="881">
        <f t="shared" si="229"/>
        <v>4.5749999999999993</v>
      </c>
      <c r="OK83" s="881">
        <f t="shared" si="229"/>
        <v>4.5749999999999993</v>
      </c>
      <c r="OL83" s="881">
        <f t="shared" si="229"/>
        <v>4.5749999999999993</v>
      </c>
      <c r="OM83" s="881">
        <f t="shared" si="229"/>
        <v>4.5749999999999993</v>
      </c>
      <c r="ON83" s="881">
        <f t="shared" si="229"/>
        <v>6</v>
      </c>
      <c r="OO83" s="881">
        <f t="shared" si="229"/>
        <v>6</v>
      </c>
      <c r="OP83" s="881">
        <f t="shared" si="229"/>
        <v>6</v>
      </c>
      <c r="OQ83" s="881">
        <f t="shared" si="229"/>
        <v>6</v>
      </c>
      <c r="OR83" s="881">
        <f t="shared" si="229"/>
        <v>6</v>
      </c>
      <c r="OS83" s="881">
        <f t="shared" si="229"/>
        <v>6</v>
      </c>
      <c r="OT83" s="881">
        <f t="shared" si="229"/>
        <v>6</v>
      </c>
      <c r="OU83" s="881">
        <f t="shared" si="229"/>
        <v>6</v>
      </c>
      <c r="OV83" s="881">
        <f t="shared" si="229"/>
        <v>9.5</v>
      </c>
      <c r="OW83" s="881">
        <f t="shared" si="229"/>
        <v>9.5</v>
      </c>
      <c r="OX83" s="881">
        <f t="shared" si="229"/>
        <v>9.5</v>
      </c>
      <c r="OY83" s="881">
        <f t="shared" si="229"/>
        <v>9.5</v>
      </c>
      <c r="OZ83" s="881">
        <f t="shared" si="229"/>
        <v>6.75</v>
      </c>
      <c r="PA83" s="881">
        <f t="shared" si="229"/>
        <v>6.75</v>
      </c>
      <c r="PB83" s="881">
        <f t="shared" si="229"/>
        <v>6.75</v>
      </c>
      <c r="PC83" s="881">
        <f t="shared" si="229"/>
        <v>4.875</v>
      </c>
      <c r="PD83" s="881">
        <f t="shared" si="229"/>
        <v>4.875</v>
      </c>
      <c r="PE83" s="881">
        <f t="shared" si="229"/>
        <v>4.875</v>
      </c>
      <c r="PF83" s="881">
        <f t="shared" si="229"/>
        <v>4.875</v>
      </c>
      <c r="PG83" s="881">
        <f t="shared" si="229"/>
        <v>4.875</v>
      </c>
      <c r="PH83" s="881">
        <f t="shared" si="229"/>
        <v>4.6875</v>
      </c>
      <c r="PI83" s="881">
        <f t="shared" si="229"/>
        <v>4.6875</v>
      </c>
      <c r="PJ83" s="881">
        <f t="shared" si="229"/>
        <v>4.6875</v>
      </c>
      <c r="PK83" s="881">
        <f t="shared" si="229"/>
        <v>4.6875</v>
      </c>
      <c r="PL83" s="881">
        <f t="shared" si="229"/>
        <v>4.6875</v>
      </c>
      <c r="PM83" s="881">
        <f t="shared" si="229"/>
        <v>4.6875</v>
      </c>
      <c r="PN83" s="881">
        <f t="shared" si="229"/>
        <v>4.6875</v>
      </c>
      <c r="PO83" s="881">
        <f t="shared" si="229"/>
        <v>4.6875</v>
      </c>
      <c r="PP83" s="881">
        <f t="shared" si="229"/>
        <v>4.6875</v>
      </c>
      <c r="PQ83" s="881">
        <f t="shared" si="229"/>
        <v>4.6875</v>
      </c>
      <c r="PR83" s="881">
        <f t="shared" si="229"/>
        <v>4.6875</v>
      </c>
      <c r="PS83" s="881">
        <f t="shared" si="229"/>
        <v>4.6875</v>
      </c>
      <c r="PT83" s="881">
        <f t="shared" si="229"/>
        <v>4.6875</v>
      </c>
      <c r="PU83" s="881">
        <f t="shared" si="229"/>
        <v>4.6875</v>
      </c>
      <c r="PV83" s="881">
        <f t="shared" si="229"/>
        <v>4.6875</v>
      </c>
      <c r="PW83" s="881">
        <f t="shared" si="229"/>
        <v>4.6875</v>
      </c>
      <c r="PX83" s="881">
        <f t="shared" si="229"/>
        <v>4.5</v>
      </c>
      <c r="PY83" s="881">
        <f t="shared" si="229"/>
        <v>4.5</v>
      </c>
      <c r="PZ83" s="881">
        <f t="shared" si="229"/>
        <v>4.5</v>
      </c>
      <c r="QA83" s="881">
        <f t="shared" si="229"/>
        <v>4.5</v>
      </c>
      <c r="QB83" s="881">
        <f t="shared" si="229"/>
        <v>4.3125</v>
      </c>
      <c r="QC83" s="881">
        <f t="shared" si="229"/>
        <v>4.3125</v>
      </c>
      <c r="QD83" s="881">
        <f t="shared" si="229"/>
        <v>4.125</v>
      </c>
      <c r="QE83" s="881">
        <f t="shared" si="229"/>
        <v>4.125</v>
      </c>
      <c r="QF83" s="881">
        <f t="shared" si="229"/>
        <v>4.5</v>
      </c>
      <c r="QG83" s="881">
        <f t="shared" si="229"/>
        <v>4.5</v>
      </c>
      <c r="QH83" s="881">
        <f t="shared" si="229"/>
        <v>4.5</v>
      </c>
      <c r="QI83" s="881">
        <f t="shared" si="229"/>
        <v>4.5749999999999993</v>
      </c>
      <c r="QJ83" s="881">
        <f t="shared" si="229"/>
        <v>4.5749999999999993</v>
      </c>
      <c r="QK83" s="881">
        <f t="shared" si="229"/>
        <v>4.5749999999999993</v>
      </c>
      <c r="QL83" s="881">
        <f t="shared" si="229"/>
        <v>4.5749999999999993</v>
      </c>
      <c r="QM83" s="881">
        <f t="shared" si="229"/>
        <v>4.5749999999999993</v>
      </c>
      <c r="QN83" s="881">
        <f t="shared" si="229"/>
        <v>6</v>
      </c>
      <c r="QO83" s="881">
        <f t="shared" si="229"/>
        <v>6</v>
      </c>
      <c r="QP83" s="881">
        <f t="shared" si="229"/>
        <v>6</v>
      </c>
      <c r="QQ83" s="881">
        <f t="shared" si="229"/>
        <v>6</v>
      </c>
      <c r="QR83" s="881">
        <f t="shared" ref="QR83:SJ83" si="230">QR82-MIN($G83,(QR82-$F83)/4)</f>
        <v>6</v>
      </c>
      <c r="QS83" s="881">
        <f t="shared" si="230"/>
        <v>6</v>
      </c>
      <c r="QT83" s="881">
        <f t="shared" si="230"/>
        <v>6</v>
      </c>
      <c r="QU83" s="881">
        <f t="shared" si="230"/>
        <v>6</v>
      </c>
      <c r="QV83" s="881">
        <f t="shared" si="230"/>
        <v>9.5</v>
      </c>
      <c r="QW83" s="881">
        <f t="shared" si="230"/>
        <v>9.5</v>
      </c>
      <c r="QX83" s="881">
        <f t="shared" si="230"/>
        <v>9.5</v>
      </c>
      <c r="QY83" s="881">
        <f t="shared" si="230"/>
        <v>9.5</v>
      </c>
      <c r="QZ83" s="881">
        <f t="shared" si="230"/>
        <v>6.75</v>
      </c>
      <c r="RA83" s="881">
        <f t="shared" si="230"/>
        <v>6.75</v>
      </c>
      <c r="RB83" s="881">
        <f t="shared" si="230"/>
        <v>6.75</v>
      </c>
      <c r="RC83" s="881">
        <f t="shared" si="230"/>
        <v>4.875</v>
      </c>
      <c r="RD83" s="881">
        <f t="shared" si="230"/>
        <v>4.875</v>
      </c>
      <c r="RE83" s="881">
        <f t="shared" si="230"/>
        <v>4.875</v>
      </c>
      <c r="RF83" s="881">
        <f t="shared" si="230"/>
        <v>4.875</v>
      </c>
      <c r="RG83" s="881">
        <f t="shared" si="230"/>
        <v>4.875</v>
      </c>
      <c r="RH83" s="881">
        <f t="shared" si="230"/>
        <v>4.6875</v>
      </c>
      <c r="RI83" s="881">
        <f t="shared" si="230"/>
        <v>4.6875</v>
      </c>
      <c r="RJ83" s="881">
        <f t="shared" si="230"/>
        <v>4.6875</v>
      </c>
      <c r="RK83" s="881">
        <f t="shared" si="230"/>
        <v>4.6875</v>
      </c>
      <c r="RL83" s="881">
        <f t="shared" si="230"/>
        <v>4.6875</v>
      </c>
      <c r="RM83" s="881">
        <f t="shared" si="230"/>
        <v>4.6875</v>
      </c>
      <c r="RN83" s="881">
        <f t="shared" si="230"/>
        <v>4.6875</v>
      </c>
      <c r="RO83" s="881">
        <f t="shared" si="230"/>
        <v>4.6875</v>
      </c>
      <c r="RP83" s="881">
        <f t="shared" si="230"/>
        <v>4.6875</v>
      </c>
      <c r="RQ83" s="881">
        <f t="shared" si="230"/>
        <v>4.6875</v>
      </c>
      <c r="RR83" s="881">
        <f t="shared" si="230"/>
        <v>4.6875</v>
      </c>
      <c r="RS83" s="881">
        <f t="shared" si="230"/>
        <v>4.6875</v>
      </c>
      <c r="RT83" s="881">
        <f t="shared" si="230"/>
        <v>4.6875</v>
      </c>
      <c r="RU83" s="881">
        <f t="shared" si="230"/>
        <v>4.6875</v>
      </c>
      <c r="RV83" s="881">
        <f t="shared" si="230"/>
        <v>4.6875</v>
      </c>
      <c r="RW83" s="881">
        <f t="shared" si="230"/>
        <v>4.6875</v>
      </c>
      <c r="RX83" s="881">
        <f t="shared" si="230"/>
        <v>4.5</v>
      </c>
      <c r="RY83" s="881">
        <f t="shared" si="230"/>
        <v>4.5</v>
      </c>
      <c r="RZ83" s="881">
        <f t="shared" si="230"/>
        <v>4.5</v>
      </c>
      <c r="SA83" s="881">
        <f t="shared" si="230"/>
        <v>4.5</v>
      </c>
      <c r="SB83" s="881">
        <f t="shared" si="230"/>
        <v>4.3125</v>
      </c>
      <c r="SC83" s="881">
        <f t="shared" si="230"/>
        <v>4.3125</v>
      </c>
      <c r="SD83" s="881">
        <f t="shared" si="230"/>
        <v>4.125</v>
      </c>
      <c r="SE83" s="881">
        <f t="shared" si="230"/>
        <v>4.125</v>
      </c>
      <c r="SF83" s="881">
        <f t="shared" si="230"/>
        <v>4.5</v>
      </c>
      <c r="SG83" s="881">
        <f t="shared" si="230"/>
        <v>4.5</v>
      </c>
      <c r="SH83" s="881">
        <f t="shared" si="230"/>
        <v>4.5</v>
      </c>
      <c r="SI83" s="881">
        <f t="shared" si="230"/>
        <v>4.5749999999999993</v>
      </c>
      <c r="SJ83" s="881">
        <f t="shared" si="230"/>
        <v>4.5749999999999993</v>
      </c>
      <c r="SK83" s="267">
        <f>SJ83</f>
        <v>4.5749999999999993</v>
      </c>
      <c r="SL83" s="254"/>
      <c r="SM83" s="242"/>
      <c r="SN83" s="242"/>
      <c r="SO83" s="242"/>
    </row>
    <row r="84" spans="1:509" outlineLevel="3" x14ac:dyDescent="0.35">
      <c r="A84" s="242"/>
      <c r="B84" s="251"/>
      <c r="C84" s="438">
        <f t="shared" si="33"/>
        <v>4</v>
      </c>
      <c r="D84" s="267"/>
      <c r="E84" s="316"/>
      <c r="F84" s="322">
        <f t="shared" si="222"/>
        <v>13</v>
      </c>
      <c r="G84" s="322">
        <f t="shared" si="50"/>
        <v>2.5</v>
      </c>
      <c r="H84" s="267"/>
      <c r="I84" s="455"/>
      <c r="J84" s="456" t="s">
        <v>174</v>
      </c>
      <c r="K84" s="457"/>
      <c r="L84" s="882">
        <f t="shared" ref="L84:BW84" si="231">L82+MIN($G84,($F84-L82)/4)</f>
        <v>7.1875</v>
      </c>
      <c r="M84" s="882">
        <f t="shared" si="231"/>
        <v>7.1875</v>
      </c>
      <c r="N84" s="882">
        <f t="shared" si="231"/>
        <v>7.1875</v>
      </c>
      <c r="O84" s="882">
        <f t="shared" si="231"/>
        <v>7.1875</v>
      </c>
      <c r="P84" s="882">
        <f t="shared" si="231"/>
        <v>7.1875</v>
      </c>
      <c r="Q84" s="882">
        <f t="shared" si="231"/>
        <v>7.1875</v>
      </c>
      <c r="R84" s="882">
        <f t="shared" si="231"/>
        <v>7.1875</v>
      </c>
      <c r="S84" s="882">
        <f t="shared" si="231"/>
        <v>7.1875</v>
      </c>
      <c r="T84" s="882">
        <f t="shared" si="231"/>
        <v>7.1875</v>
      </c>
      <c r="U84" s="882">
        <f t="shared" si="231"/>
        <v>7.1875</v>
      </c>
      <c r="V84" s="882">
        <f t="shared" si="231"/>
        <v>7.1875</v>
      </c>
      <c r="W84" s="882">
        <f t="shared" si="231"/>
        <v>7.1875</v>
      </c>
      <c r="X84" s="882">
        <f t="shared" si="231"/>
        <v>7</v>
      </c>
      <c r="Y84" s="882">
        <f t="shared" si="231"/>
        <v>7</v>
      </c>
      <c r="Z84" s="882">
        <f t="shared" si="231"/>
        <v>7</v>
      </c>
      <c r="AA84" s="882">
        <f t="shared" si="231"/>
        <v>7</v>
      </c>
      <c r="AB84" s="882">
        <f t="shared" si="231"/>
        <v>6.8125</v>
      </c>
      <c r="AC84" s="882">
        <f t="shared" si="231"/>
        <v>6.8125</v>
      </c>
      <c r="AD84" s="882">
        <f t="shared" si="231"/>
        <v>6.625</v>
      </c>
      <c r="AE84" s="882">
        <f t="shared" si="231"/>
        <v>6.625</v>
      </c>
      <c r="AF84" s="882">
        <f t="shared" si="231"/>
        <v>7</v>
      </c>
      <c r="AG84" s="882">
        <f t="shared" si="231"/>
        <v>7</v>
      </c>
      <c r="AH84" s="882">
        <f t="shared" si="231"/>
        <v>7</v>
      </c>
      <c r="AI84" s="882">
        <f t="shared" si="231"/>
        <v>7.0749999999999993</v>
      </c>
      <c r="AJ84" s="882">
        <f t="shared" si="231"/>
        <v>7.0749999999999993</v>
      </c>
      <c r="AK84" s="882">
        <f t="shared" si="231"/>
        <v>7.0749999999999993</v>
      </c>
      <c r="AL84" s="882">
        <f t="shared" si="231"/>
        <v>7.0749999999999993</v>
      </c>
      <c r="AM84" s="882">
        <f t="shared" si="231"/>
        <v>7.0749999999999993</v>
      </c>
      <c r="AN84" s="882">
        <f t="shared" si="231"/>
        <v>8.5</v>
      </c>
      <c r="AO84" s="882">
        <f t="shared" si="231"/>
        <v>8.5</v>
      </c>
      <c r="AP84" s="882">
        <f t="shared" si="231"/>
        <v>8.5</v>
      </c>
      <c r="AQ84" s="882">
        <f t="shared" si="231"/>
        <v>8.5</v>
      </c>
      <c r="AR84" s="882">
        <f t="shared" si="231"/>
        <v>8.5</v>
      </c>
      <c r="AS84" s="882">
        <f t="shared" si="231"/>
        <v>8.5</v>
      </c>
      <c r="AT84" s="882">
        <f t="shared" si="231"/>
        <v>8.5</v>
      </c>
      <c r="AU84" s="882">
        <f t="shared" si="231"/>
        <v>8.5</v>
      </c>
      <c r="AV84" s="882">
        <f t="shared" si="231"/>
        <v>11.5</v>
      </c>
      <c r="AW84" s="882">
        <f t="shared" si="231"/>
        <v>11.5</v>
      </c>
      <c r="AX84" s="882">
        <f t="shared" si="231"/>
        <v>11.5</v>
      </c>
      <c r="AY84" s="882">
        <f t="shared" si="231"/>
        <v>11.5</v>
      </c>
      <c r="AZ84" s="882">
        <f t="shared" si="231"/>
        <v>9.25</v>
      </c>
      <c r="BA84" s="882">
        <f t="shared" si="231"/>
        <v>9.25</v>
      </c>
      <c r="BB84" s="882">
        <f t="shared" si="231"/>
        <v>9.25</v>
      </c>
      <c r="BC84" s="882">
        <f t="shared" si="231"/>
        <v>7.375</v>
      </c>
      <c r="BD84" s="882">
        <f t="shared" si="231"/>
        <v>7.375</v>
      </c>
      <c r="BE84" s="882">
        <f t="shared" si="231"/>
        <v>7.375</v>
      </c>
      <c r="BF84" s="882">
        <f t="shared" si="231"/>
        <v>7.375</v>
      </c>
      <c r="BG84" s="882">
        <f t="shared" si="231"/>
        <v>7.375</v>
      </c>
      <c r="BH84" s="882">
        <f t="shared" si="231"/>
        <v>7.1875</v>
      </c>
      <c r="BI84" s="882">
        <f t="shared" si="231"/>
        <v>7.1875</v>
      </c>
      <c r="BJ84" s="882">
        <f t="shared" si="231"/>
        <v>7.1875</v>
      </c>
      <c r="BK84" s="882">
        <f t="shared" si="231"/>
        <v>7.1875</v>
      </c>
      <c r="BL84" s="882">
        <f t="shared" si="231"/>
        <v>7.1875</v>
      </c>
      <c r="BM84" s="882">
        <f t="shared" si="231"/>
        <v>7.1875</v>
      </c>
      <c r="BN84" s="882">
        <f t="shared" si="231"/>
        <v>7.1875</v>
      </c>
      <c r="BO84" s="882">
        <f t="shared" si="231"/>
        <v>7.1875</v>
      </c>
      <c r="BP84" s="882">
        <f t="shared" si="231"/>
        <v>7.1875</v>
      </c>
      <c r="BQ84" s="882">
        <f t="shared" si="231"/>
        <v>7.1875</v>
      </c>
      <c r="BR84" s="882">
        <f t="shared" si="231"/>
        <v>7.1875</v>
      </c>
      <c r="BS84" s="882">
        <f t="shared" si="231"/>
        <v>7.1875</v>
      </c>
      <c r="BT84" s="882">
        <f t="shared" si="231"/>
        <v>7.1875</v>
      </c>
      <c r="BU84" s="882">
        <f t="shared" si="231"/>
        <v>7.1875</v>
      </c>
      <c r="BV84" s="882">
        <f t="shared" si="231"/>
        <v>7.1875</v>
      </c>
      <c r="BW84" s="882">
        <f t="shared" si="231"/>
        <v>7.1875</v>
      </c>
      <c r="BX84" s="882">
        <f t="shared" ref="BX84:EI84" si="232">BX82+MIN($G84,($F84-BX82)/4)</f>
        <v>7</v>
      </c>
      <c r="BY84" s="882">
        <f t="shared" si="232"/>
        <v>7</v>
      </c>
      <c r="BZ84" s="882">
        <f t="shared" si="232"/>
        <v>7</v>
      </c>
      <c r="CA84" s="882">
        <f t="shared" si="232"/>
        <v>7</v>
      </c>
      <c r="CB84" s="882">
        <f t="shared" si="232"/>
        <v>6.8125</v>
      </c>
      <c r="CC84" s="882">
        <f t="shared" si="232"/>
        <v>6.8125</v>
      </c>
      <c r="CD84" s="882">
        <f t="shared" si="232"/>
        <v>6.625</v>
      </c>
      <c r="CE84" s="882">
        <f t="shared" si="232"/>
        <v>6.625</v>
      </c>
      <c r="CF84" s="882">
        <f t="shared" si="232"/>
        <v>7</v>
      </c>
      <c r="CG84" s="882">
        <f t="shared" si="232"/>
        <v>7</v>
      </c>
      <c r="CH84" s="882">
        <f t="shared" si="232"/>
        <v>7</v>
      </c>
      <c r="CI84" s="882">
        <f t="shared" si="232"/>
        <v>7.0749999999999993</v>
      </c>
      <c r="CJ84" s="882">
        <f t="shared" si="232"/>
        <v>7.0749999999999993</v>
      </c>
      <c r="CK84" s="882">
        <f t="shared" si="232"/>
        <v>7.0749999999999993</v>
      </c>
      <c r="CL84" s="882">
        <f t="shared" si="232"/>
        <v>7.0749999999999993</v>
      </c>
      <c r="CM84" s="882">
        <f t="shared" si="232"/>
        <v>7.0749999999999993</v>
      </c>
      <c r="CN84" s="882">
        <f t="shared" si="232"/>
        <v>8.5</v>
      </c>
      <c r="CO84" s="882">
        <f t="shared" si="232"/>
        <v>8.5</v>
      </c>
      <c r="CP84" s="882">
        <f t="shared" si="232"/>
        <v>8.5</v>
      </c>
      <c r="CQ84" s="882">
        <f t="shared" si="232"/>
        <v>8.5</v>
      </c>
      <c r="CR84" s="882">
        <f t="shared" si="232"/>
        <v>8.5</v>
      </c>
      <c r="CS84" s="882">
        <f t="shared" si="232"/>
        <v>8.5</v>
      </c>
      <c r="CT84" s="882">
        <f t="shared" si="232"/>
        <v>8.5</v>
      </c>
      <c r="CU84" s="882">
        <f t="shared" si="232"/>
        <v>8.5</v>
      </c>
      <c r="CV84" s="882">
        <f t="shared" si="232"/>
        <v>11.5</v>
      </c>
      <c r="CW84" s="882">
        <f t="shared" si="232"/>
        <v>11.5</v>
      </c>
      <c r="CX84" s="882">
        <f t="shared" si="232"/>
        <v>11.5</v>
      </c>
      <c r="CY84" s="882">
        <f t="shared" si="232"/>
        <v>11.5</v>
      </c>
      <c r="CZ84" s="882">
        <f t="shared" si="232"/>
        <v>9.25</v>
      </c>
      <c r="DA84" s="882">
        <f t="shared" si="232"/>
        <v>9.25</v>
      </c>
      <c r="DB84" s="882">
        <f t="shared" si="232"/>
        <v>9.25</v>
      </c>
      <c r="DC84" s="882">
        <f t="shared" si="232"/>
        <v>7.375</v>
      </c>
      <c r="DD84" s="882">
        <f t="shared" si="232"/>
        <v>7.375</v>
      </c>
      <c r="DE84" s="882">
        <f t="shared" si="232"/>
        <v>7.375</v>
      </c>
      <c r="DF84" s="882">
        <f t="shared" si="232"/>
        <v>7.375</v>
      </c>
      <c r="DG84" s="882">
        <f t="shared" si="232"/>
        <v>7.375</v>
      </c>
      <c r="DH84" s="882">
        <f t="shared" si="232"/>
        <v>7.1875</v>
      </c>
      <c r="DI84" s="882">
        <f t="shared" si="232"/>
        <v>7.1875</v>
      </c>
      <c r="DJ84" s="882">
        <f t="shared" si="232"/>
        <v>7.1875</v>
      </c>
      <c r="DK84" s="882">
        <f t="shared" si="232"/>
        <v>7.1875</v>
      </c>
      <c r="DL84" s="882">
        <f t="shared" si="232"/>
        <v>7.1875</v>
      </c>
      <c r="DM84" s="882">
        <f t="shared" si="232"/>
        <v>7.1875</v>
      </c>
      <c r="DN84" s="882">
        <f t="shared" si="232"/>
        <v>7.1875</v>
      </c>
      <c r="DO84" s="882">
        <f t="shared" si="232"/>
        <v>7.1875</v>
      </c>
      <c r="DP84" s="882">
        <f t="shared" si="232"/>
        <v>7.1875</v>
      </c>
      <c r="DQ84" s="882">
        <f t="shared" si="232"/>
        <v>7.1875</v>
      </c>
      <c r="DR84" s="882">
        <f t="shared" si="232"/>
        <v>7.1875</v>
      </c>
      <c r="DS84" s="882">
        <f t="shared" si="232"/>
        <v>7.1875</v>
      </c>
      <c r="DT84" s="882">
        <f t="shared" si="232"/>
        <v>7.1875</v>
      </c>
      <c r="DU84" s="882">
        <f t="shared" si="232"/>
        <v>7.1875</v>
      </c>
      <c r="DV84" s="882">
        <f t="shared" si="232"/>
        <v>7.1875</v>
      </c>
      <c r="DW84" s="882">
        <f t="shared" si="232"/>
        <v>7.1875</v>
      </c>
      <c r="DX84" s="882">
        <f t="shared" si="232"/>
        <v>7</v>
      </c>
      <c r="DY84" s="882">
        <f t="shared" si="232"/>
        <v>7</v>
      </c>
      <c r="DZ84" s="882">
        <f t="shared" si="232"/>
        <v>7</v>
      </c>
      <c r="EA84" s="882">
        <f t="shared" si="232"/>
        <v>7</v>
      </c>
      <c r="EB84" s="882">
        <f t="shared" si="232"/>
        <v>6.8125</v>
      </c>
      <c r="EC84" s="882">
        <f t="shared" si="232"/>
        <v>6.8125</v>
      </c>
      <c r="ED84" s="882">
        <f t="shared" si="232"/>
        <v>6.625</v>
      </c>
      <c r="EE84" s="882">
        <f t="shared" si="232"/>
        <v>6.625</v>
      </c>
      <c r="EF84" s="882">
        <f t="shared" si="232"/>
        <v>7</v>
      </c>
      <c r="EG84" s="882">
        <f t="shared" si="232"/>
        <v>7</v>
      </c>
      <c r="EH84" s="882">
        <f t="shared" si="232"/>
        <v>7</v>
      </c>
      <c r="EI84" s="882">
        <f t="shared" si="232"/>
        <v>7.0749999999999993</v>
      </c>
      <c r="EJ84" s="882">
        <f t="shared" ref="EJ84:GU84" si="233">EJ82+MIN($G84,($F84-EJ82)/4)</f>
        <v>7.0749999999999993</v>
      </c>
      <c r="EK84" s="882">
        <f t="shared" si="233"/>
        <v>7.0749999999999993</v>
      </c>
      <c r="EL84" s="882">
        <f t="shared" si="233"/>
        <v>7.0749999999999993</v>
      </c>
      <c r="EM84" s="882">
        <f t="shared" si="233"/>
        <v>7.0749999999999993</v>
      </c>
      <c r="EN84" s="882">
        <f t="shared" si="233"/>
        <v>8.5</v>
      </c>
      <c r="EO84" s="882">
        <f t="shared" si="233"/>
        <v>8.5</v>
      </c>
      <c r="EP84" s="882">
        <f t="shared" si="233"/>
        <v>8.5</v>
      </c>
      <c r="EQ84" s="882">
        <f t="shared" si="233"/>
        <v>8.5</v>
      </c>
      <c r="ER84" s="882">
        <f t="shared" si="233"/>
        <v>8.5</v>
      </c>
      <c r="ES84" s="882">
        <f t="shared" si="233"/>
        <v>8.5</v>
      </c>
      <c r="ET84" s="882">
        <f t="shared" si="233"/>
        <v>8.5</v>
      </c>
      <c r="EU84" s="882">
        <f t="shared" si="233"/>
        <v>8.5</v>
      </c>
      <c r="EV84" s="882">
        <f t="shared" si="233"/>
        <v>11.5</v>
      </c>
      <c r="EW84" s="882">
        <f t="shared" si="233"/>
        <v>11.5</v>
      </c>
      <c r="EX84" s="882">
        <f t="shared" si="233"/>
        <v>11.5</v>
      </c>
      <c r="EY84" s="882">
        <f t="shared" si="233"/>
        <v>11.5</v>
      </c>
      <c r="EZ84" s="882">
        <f t="shared" si="233"/>
        <v>9.25</v>
      </c>
      <c r="FA84" s="882">
        <f t="shared" si="233"/>
        <v>9.25</v>
      </c>
      <c r="FB84" s="882">
        <f t="shared" si="233"/>
        <v>9.25</v>
      </c>
      <c r="FC84" s="882">
        <f t="shared" si="233"/>
        <v>7.375</v>
      </c>
      <c r="FD84" s="882">
        <f t="shared" si="233"/>
        <v>7.375</v>
      </c>
      <c r="FE84" s="882">
        <f t="shared" si="233"/>
        <v>7.375</v>
      </c>
      <c r="FF84" s="882">
        <f t="shared" si="233"/>
        <v>7.375</v>
      </c>
      <c r="FG84" s="882">
        <f t="shared" si="233"/>
        <v>7.375</v>
      </c>
      <c r="FH84" s="882">
        <f t="shared" si="233"/>
        <v>7.1875</v>
      </c>
      <c r="FI84" s="882">
        <f t="shared" si="233"/>
        <v>7.1875</v>
      </c>
      <c r="FJ84" s="882">
        <f t="shared" si="233"/>
        <v>7.1875</v>
      </c>
      <c r="FK84" s="882">
        <f t="shared" si="233"/>
        <v>7.1875</v>
      </c>
      <c r="FL84" s="882">
        <f t="shared" si="233"/>
        <v>7.1875</v>
      </c>
      <c r="FM84" s="882">
        <f t="shared" si="233"/>
        <v>7.1875</v>
      </c>
      <c r="FN84" s="882">
        <f t="shared" si="233"/>
        <v>7.1875</v>
      </c>
      <c r="FO84" s="882">
        <f t="shared" si="233"/>
        <v>7.1875</v>
      </c>
      <c r="FP84" s="882">
        <f t="shared" si="233"/>
        <v>7.1875</v>
      </c>
      <c r="FQ84" s="882">
        <f t="shared" si="233"/>
        <v>7.1875</v>
      </c>
      <c r="FR84" s="882">
        <f t="shared" si="233"/>
        <v>7.1875</v>
      </c>
      <c r="FS84" s="882">
        <f t="shared" si="233"/>
        <v>7.1875</v>
      </c>
      <c r="FT84" s="882">
        <f t="shared" si="233"/>
        <v>7.1875</v>
      </c>
      <c r="FU84" s="882">
        <f t="shared" si="233"/>
        <v>7.1875</v>
      </c>
      <c r="FV84" s="882">
        <f t="shared" si="233"/>
        <v>7.1875</v>
      </c>
      <c r="FW84" s="882">
        <f t="shared" si="233"/>
        <v>7.1875</v>
      </c>
      <c r="FX84" s="882">
        <f t="shared" si="233"/>
        <v>7</v>
      </c>
      <c r="FY84" s="882">
        <f t="shared" si="233"/>
        <v>7</v>
      </c>
      <c r="FZ84" s="882">
        <f t="shared" si="233"/>
        <v>7</v>
      </c>
      <c r="GA84" s="882">
        <f t="shared" si="233"/>
        <v>7</v>
      </c>
      <c r="GB84" s="882">
        <f t="shared" si="233"/>
        <v>6.8125</v>
      </c>
      <c r="GC84" s="882">
        <f t="shared" si="233"/>
        <v>6.8125</v>
      </c>
      <c r="GD84" s="882">
        <f t="shared" si="233"/>
        <v>6.625</v>
      </c>
      <c r="GE84" s="882">
        <f t="shared" si="233"/>
        <v>6.625</v>
      </c>
      <c r="GF84" s="882">
        <f t="shared" si="233"/>
        <v>7</v>
      </c>
      <c r="GG84" s="882">
        <f t="shared" si="233"/>
        <v>7</v>
      </c>
      <c r="GH84" s="882">
        <f t="shared" si="233"/>
        <v>7</v>
      </c>
      <c r="GI84" s="882">
        <f t="shared" si="233"/>
        <v>7.0749999999999993</v>
      </c>
      <c r="GJ84" s="882">
        <f t="shared" si="233"/>
        <v>7.0749999999999993</v>
      </c>
      <c r="GK84" s="882">
        <f t="shared" si="233"/>
        <v>7.0749999999999993</v>
      </c>
      <c r="GL84" s="882">
        <f t="shared" si="233"/>
        <v>7.0749999999999993</v>
      </c>
      <c r="GM84" s="882">
        <f t="shared" si="233"/>
        <v>7.0749999999999993</v>
      </c>
      <c r="GN84" s="882">
        <f t="shared" si="233"/>
        <v>8.5</v>
      </c>
      <c r="GO84" s="882">
        <f t="shared" si="233"/>
        <v>8.5</v>
      </c>
      <c r="GP84" s="882">
        <f t="shared" si="233"/>
        <v>8.5</v>
      </c>
      <c r="GQ84" s="882">
        <f t="shared" si="233"/>
        <v>8.5</v>
      </c>
      <c r="GR84" s="882">
        <f t="shared" si="233"/>
        <v>8.5</v>
      </c>
      <c r="GS84" s="882">
        <f t="shared" si="233"/>
        <v>8.5</v>
      </c>
      <c r="GT84" s="882">
        <f t="shared" si="233"/>
        <v>8.5</v>
      </c>
      <c r="GU84" s="882">
        <f t="shared" si="233"/>
        <v>8.5</v>
      </c>
      <c r="GV84" s="882">
        <f t="shared" ref="GV84:JG84" si="234">GV82+MIN($G84,($F84-GV82)/4)</f>
        <v>11.5</v>
      </c>
      <c r="GW84" s="882">
        <f t="shared" si="234"/>
        <v>11.5</v>
      </c>
      <c r="GX84" s="882">
        <f t="shared" si="234"/>
        <v>11.5</v>
      </c>
      <c r="GY84" s="882">
        <f t="shared" si="234"/>
        <v>11.5</v>
      </c>
      <c r="GZ84" s="882">
        <f t="shared" si="234"/>
        <v>9.25</v>
      </c>
      <c r="HA84" s="882">
        <f t="shared" si="234"/>
        <v>9.25</v>
      </c>
      <c r="HB84" s="882">
        <f t="shared" si="234"/>
        <v>9.25</v>
      </c>
      <c r="HC84" s="882">
        <f t="shared" si="234"/>
        <v>7.375</v>
      </c>
      <c r="HD84" s="882">
        <f t="shared" si="234"/>
        <v>7.375</v>
      </c>
      <c r="HE84" s="882">
        <f t="shared" si="234"/>
        <v>7.375</v>
      </c>
      <c r="HF84" s="882">
        <f t="shared" si="234"/>
        <v>7.375</v>
      </c>
      <c r="HG84" s="882">
        <f t="shared" si="234"/>
        <v>7.375</v>
      </c>
      <c r="HH84" s="882">
        <f t="shared" si="234"/>
        <v>7.1875</v>
      </c>
      <c r="HI84" s="882">
        <f t="shared" si="234"/>
        <v>7.1875</v>
      </c>
      <c r="HJ84" s="882">
        <f t="shared" si="234"/>
        <v>7.1875</v>
      </c>
      <c r="HK84" s="882">
        <f t="shared" si="234"/>
        <v>7.1875</v>
      </c>
      <c r="HL84" s="882">
        <f t="shared" si="234"/>
        <v>7.1875</v>
      </c>
      <c r="HM84" s="882">
        <f t="shared" si="234"/>
        <v>7.1875</v>
      </c>
      <c r="HN84" s="882">
        <f t="shared" si="234"/>
        <v>7.1875</v>
      </c>
      <c r="HO84" s="882">
        <f t="shared" si="234"/>
        <v>7.1875</v>
      </c>
      <c r="HP84" s="882">
        <f t="shared" si="234"/>
        <v>7.1875</v>
      </c>
      <c r="HQ84" s="882">
        <f t="shared" si="234"/>
        <v>7.1875</v>
      </c>
      <c r="HR84" s="882">
        <f t="shared" si="234"/>
        <v>7.1875</v>
      </c>
      <c r="HS84" s="882">
        <f t="shared" si="234"/>
        <v>7.1875</v>
      </c>
      <c r="HT84" s="882">
        <f t="shared" si="234"/>
        <v>7.1875</v>
      </c>
      <c r="HU84" s="882">
        <f t="shared" si="234"/>
        <v>7.1875</v>
      </c>
      <c r="HV84" s="882">
        <f t="shared" si="234"/>
        <v>7.1875</v>
      </c>
      <c r="HW84" s="882">
        <f t="shared" si="234"/>
        <v>7.1875</v>
      </c>
      <c r="HX84" s="882">
        <f t="shared" si="234"/>
        <v>7</v>
      </c>
      <c r="HY84" s="882">
        <f t="shared" si="234"/>
        <v>7</v>
      </c>
      <c r="HZ84" s="882">
        <f t="shared" si="234"/>
        <v>7</v>
      </c>
      <c r="IA84" s="882">
        <f t="shared" si="234"/>
        <v>7</v>
      </c>
      <c r="IB84" s="882">
        <f t="shared" si="234"/>
        <v>6.8125</v>
      </c>
      <c r="IC84" s="882">
        <f t="shared" si="234"/>
        <v>6.8125</v>
      </c>
      <c r="ID84" s="882">
        <f t="shared" si="234"/>
        <v>6.625</v>
      </c>
      <c r="IE84" s="882">
        <f t="shared" si="234"/>
        <v>6.625</v>
      </c>
      <c r="IF84" s="882">
        <f t="shared" si="234"/>
        <v>7</v>
      </c>
      <c r="IG84" s="882">
        <f t="shared" si="234"/>
        <v>7</v>
      </c>
      <c r="IH84" s="882">
        <f t="shared" si="234"/>
        <v>7</v>
      </c>
      <c r="II84" s="882">
        <f t="shared" si="234"/>
        <v>7.0749999999999993</v>
      </c>
      <c r="IJ84" s="882">
        <f t="shared" si="234"/>
        <v>7.0749999999999993</v>
      </c>
      <c r="IK84" s="882">
        <f t="shared" si="234"/>
        <v>7.0749999999999993</v>
      </c>
      <c r="IL84" s="882">
        <f t="shared" si="234"/>
        <v>7.0749999999999993</v>
      </c>
      <c r="IM84" s="882">
        <f t="shared" si="234"/>
        <v>7.0749999999999993</v>
      </c>
      <c r="IN84" s="882">
        <f t="shared" si="234"/>
        <v>8.5</v>
      </c>
      <c r="IO84" s="882">
        <f t="shared" si="234"/>
        <v>8.5</v>
      </c>
      <c r="IP84" s="882">
        <f t="shared" si="234"/>
        <v>8.5</v>
      </c>
      <c r="IQ84" s="882">
        <f t="shared" si="234"/>
        <v>8.5</v>
      </c>
      <c r="IR84" s="882">
        <f t="shared" si="234"/>
        <v>8.5</v>
      </c>
      <c r="IS84" s="882">
        <f t="shared" si="234"/>
        <v>8.5</v>
      </c>
      <c r="IT84" s="882">
        <f t="shared" si="234"/>
        <v>8.5</v>
      </c>
      <c r="IU84" s="882">
        <f t="shared" si="234"/>
        <v>8.5</v>
      </c>
      <c r="IV84" s="882">
        <f t="shared" si="234"/>
        <v>11.5</v>
      </c>
      <c r="IW84" s="882">
        <f t="shared" si="234"/>
        <v>11.5</v>
      </c>
      <c r="IX84" s="882">
        <f t="shared" si="234"/>
        <v>11.5</v>
      </c>
      <c r="IY84" s="882">
        <f t="shared" si="234"/>
        <v>11.5</v>
      </c>
      <c r="IZ84" s="882">
        <f t="shared" si="234"/>
        <v>9.25</v>
      </c>
      <c r="JA84" s="882">
        <f t="shared" si="234"/>
        <v>9.25</v>
      </c>
      <c r="JB84" s="882">
        <f t="shared" si="234"/>
        <v>9.25</v>
      </c>
      <c r="JC84" s="882">
        <f t="shared" si="234"/>
        <v>7.375</v>
      </c>
      <c r="JD84" s="882">
        <f t="shared" si="234"/>
        <v>7.375</v>
      </c>
      <c r="JE84" s="882">
        <f t="shared" si="234"/>
        <v>7.375</v>
      </c>
      <c r="JF84" s="882">
        <f t="shared" si="234"/>
        <v>7.375</v>
      </c>
      <c r="JG84" s="882">
        <f t="shared" si="234"/>
        <v>7.375</v>
      </c>
      <c r="JH84" s="882">
        <f t="shared" ref="JH84:LS84" si="235">JH82+MIN($G84,($F84-JH82)/4)</f>
        <v>7.1875</v>
      </c>
      <c r="JI84" s="882">
        <f t="shared" si="235"/>
        <v>7.1875</v>
      </c>
      <c r="JJ84" s="882">
        <f t="shared" si="235"/>
        <v>7.1875</v>
      </c>
      <c r="JK84" s="882">
        <f t="shared" si="235"/>
        <v>7.1875</v>
      </c>
      <c r="JL84" s="882">
        <f t="shared" si="235"/>
        <v>7.1875</v>
      </c>
      <c r="JM84" s="882">
        <f t="shared" si="235"/>
        <v>7.1875</v>
      </c>
      <c r="JN84" s="882">
        <f t="shared" si="235"/>
        <v>7.1875</v>
      </c>
      <c r="JO84" s="882">
        <f t="shared" si="235"/>
        <v>7.1875</v>
      </c>
      <c r="JP84" s="882">
        <f t="shared" si="235"/>
        <v>7.1875</v>
      </c>
      <c r="JQ84" s="882">
        <f t="shared" si="235"/>
        <v>7.1875</v>
      </c>
      <c r="JR84" s="882">
        <f t="shared" si="235"/>
        <v>7.1875</v>
      </c>
      <c r="JS84" s="882">
        <f t="shared" si="235"/>
        <v>7.1875</v>
      </c>
      <c r="JT84" s="882">
        <f t="shared" si="235"/>
        <v>7.1875</v>
      </c>
      <c r="JU84" s="882">
        <f t="shared" si="235"/>
        <v>7.1875</v>
      </c>
      <c r="JV84" s="882">
        <f t="shared" si="235"/>
        <v>7.1875</v>
      </c>
      <c r="JW84" s="882">
        <f t="shared" si="235"/>
        <v>7.1875</v>
      </c>
      <c r="JX84" s="882">
        <f t="shared" si="235"/>
        <v>7</v>
      </c>
      <c r="JY84" s="882">
        <f t="shared" si="235"/>
        <v>7</v>
      </c>
      <c r="JZ84" s="882">
        <f t="shared" si="235"/>
        <v>7</v>
      </c>
      <c r="KA84" s="882">
        <f t="shared" si="235"/>
        <v>7</v>
      </c>
      <c r="KB84" s="882">
        <f t="shared" si="235"/>
        <v>6.8125</v>
      </c>
      <c r="KC84" s="882">
        <f t="shared" si="235"/>
        <v>6.8125</v>
      </c>
      <c r="KD84" s="882">
        <f t="shared" si="235"/>
        <v>6.625</v>
      </c>
      <c r="KE84" s="882">
        <f t="shared" si="235"/>
        <v>6.625</v>
      </c>
      <c r="KF84" s="882">
        <f t="shared" si="235"/>
        <v>7</v>
      </c>
      <c r="KG84" s="882">
        <f t="shared" si="235"/>
        <v>7</v>
      </c>
      <c r="KH84" s="882">
        <f t="shared" si="235"/>
        <v>7</v>
      </c>
      <c r="KI84" s="882">
        <f t="shared" si="235"/>
        <v>7.0749999999999993</v>
      </c>
      <c r="KJ84" s="882">
        <f t="shared" si="235"/>
        <v>7.0749999999999993</v>
      </c>
      <c r="KK84" s="882">
        <f t="shared" si="235"/>
        <v>7.0749999999999993</v>
      </c>
      <c r="KL84" s="882">
        <f t="shared" si="235"/>
        <v>7.0749999999999993</v>
      </c>
      <c r="KM84" s="882">
        <f t="shared" si="235"/>
        <v>7.0749999999999993</v>
      </c>
      <c r="KN84" s="882">
        <f t="shared" si="235"/>
        <v>8.5</v>
      </c>
      <c r="KO84" s="882">
        <f t="shared" si="235"/>
        <v>8.5</v>
      </c>
      <c r="KP84" s="882">
        <f t="shared" si="235"/>
        <v>8.5</v>
      </c>
      <c r="KQ84" s="882">
        <f t="shared" si="235"/>
        <v>8.5</v>
      </c>
      <c r="KR84" s="882">
        <f t="shared" si="235"/>
        <v>8.5</v>
      </c>
      <c r="KS84" s="882">
        <f t="shared" si="235"/>
        <v>8.5</v>
      </c>
      <c r="KT84" s="882">
        <f t="shared" si="235"/>
        <v>8.5</v>
      </c>
      <c r="KU84" s="882">
        <f t="shared" si="235"/>
        <v>8.5</v>
      </c>
      <c r="KV84" s="882">
        <f t="shared" si="235"/>
        <v>11.5</v>
      </c>
      <c r="KW84" s="882">
        <f t="shared" si="235"/>
        <v>11.5</v>
      </c>
      <c r="KX84" s="882">
        <f t="shared" si="235"/>
        <v>11.5</v>
      </c>
      <c r="KY84" s="882">
        <f t="shared" si="235"/>
        <v>11.5</v>
      </c>
      <c r="KZ84" s="882">
        <f t="shared" si="235"/>
        <v>9.25</v>
      </c>
      <c r="LA84" s="882">
        <f t="shared" si="235"/>
        <v>9.25</v>
      </c>
      <c r="LB84" s="882">
        <f t="shared" si="235"/>
        <v>9.25</v>
      </c>
      <c r="LC84" s="882">
        <f t="shared" si="235"/>
        <v>7.375</v>
      </c>
      <c r="LD84" s="882">
        <f t="shared" si="235"/>
        <v>7.375</v>
      </c>
      <c r="LE84" s="882">
        <f t="shared" si="235"/>
        <v>7.375</v>
      </c>
      <c r="LF84" s="882">
        <f t="shared" si="235"/>
        <v>7.375</v>
      </c>
      <c r="LG84" s="882">
        <f t="shared" si="235"/>
        <v>7.375</v>
      </c>
      <c r="LH84" s="882">
        <f t="shared" si="235"/>
        <v>7.1875</v>
      </c>
      <c r="LI84" s="882">
        <f t="shared" si="235"/>
        <v>7.1875</v>
      </c>
      <c r="LJ84" s="882">
        <f t="shared" si="235"/>
        <v>7.1875</v>
      </c>
      <c r="LK84" s="882">
        <f t="shared" si="235"/>
        <v>7.1875</v>
      </c>
      <c r="LL84" s="882">
        <f t="shared" si="235"/>
        <v>7.1875</v>
      </c>
      <c r="LM84" s="882">
        <f t="shared" si="235"/>
        <v>7.1875</v>
      </c>
      <c r="LN84" s="882">
        <f t="shared" si="235"/>
        <v>7.1875</v>
      </c>
      <c r="LO84" s="882">
        <f t="shared" si="235"/>
        <v>7.1875</v>
      </c>
      <c r="LP84" s="882">
        <f t="shared" si="235"/>
        <v>7.1875</v>
      </c>
      <c r="LQ84" s="882">
        <f t="shared" si="235"/>
        <v>7.1875</v>
      </c>
      <c r="LR84" s="882">
        <f t="shared" si="235"/>
        <v>7.1875</v>
      </c>
      <c r="LS84" s="882">
        <f t="shared" si="235"/>
        <v>7.1875</v>
      </c>
      <c r="LT84" s="882">
        <f t="shared" ref="LT84:OE84" si="236">LT82+MIN($G84,($F84-LT82)/4)</f>
        <v>7.1875</v>
      </c>
      <c r="LU84" s="882">
        <f t="shared" si="236"/>
        <v>7.1875</v>
      </c>
      <c r="LV84" s="882">
        <f t="shared" si="236"/>
        <v>7.1875</v>
      </c>
      <c r="LW84" s="882">
        <f t="shared" si="236"/>
        <v>7.1875</v>
      </c>
      <c r="LX84" s="882">
        <f t="shared" si="236"/>
        <v>7</v>
      </c>
      <c r="LY84" s="882">
        <f t="shared" si="236"/>
        <v>7</v>
      </c>
      <c r="LZ84" s="882">
        <f t="shared" si="236"/>
        <v>7</v>
      </c>
      <c r="MA84" s="882">
        <f t="shared" si="236"/>
        <v>7</v>
      </c>
      <c r="MB84" s="882">
        <f t="shared" si="236"/>
        <v>6.8125</v>
      </c>
      <c r="MC84" s="882">
        <f t="shared" si="236"/>
        <v>6.8125</v>
      </c>
      <c r="MD84" s="882">
        <f t="shared" si="236"/>
        <v>6.625</v>
      </c>
      <c r="ME84" s="882">
        <f t="shared" si="236"/>
        <v>6.625</v>
      </c>
      <c r="MF84" s="882">
        <f t="shared" si="236"/>
        <v>7</v>
      </c>
      <c r="MG84" s="882">
        <f t="shared" si="236"/>
        <v>7</v>
      </c>
      <c r="MH84" s="882">
        <f t="shared" si="236"/>
        <v>7</v>
      </c>
      <c r="MI84" s="882">
        <f t="shared" si="236"/>
        <v>7.0749999999999993</v>
      </c>
      <c r="MJ84" s="882">
        <f t="shared" si="236"/>
        <v>7.0749999999999993</v>
      </c>
      <c r="MK84" s="882">
        <f t="shared" si="236"/>
        <v>7.0749999999999993</v>
      </c>
      <c r="ML84" s="882">
        <f t="shared" si="236"/>
        <v>7.0749999999999993</v>
      </c>
      <c r="MM84" s="882">
        <f t="shared" si="236"/>
        <v>7.0749999999999993</v>
      </c>
      <c r="MN84" s="882">
        <f t="shared" si="236"/>
        <v>8.5</v>
      </c>
      <c r="MO84" s="882">
        <f t="shared" si="236"/>
        <v>8.5</v>
      </c>
      <c r="MP84" s="882">
        <f t="shared" si="236"/>
        <v>8.5</v>
      </c>
      <c r="MQ84" s="882">
        <f t="shared" si="236"/>
        <v>8.5</v>
      </c>
      <c r="MR84" s="882">
        <f t="shared" si="236"/>
        <v>8.5</v>
      </c>
      <c r="MS84" s="882">
        <f t="shared" si="236"/>
        <v>8.5</v>
      </c>
      <c r="MT84" s="882">
        <f t="shared" si="236"/>
        <v>8.5</v>
      </c>
      <c r="MU84" s="882">
        <f t="shared" si="236"/>
        <v>8.5</v>
      </c>
      <c r="MV84" s="882">
        <f t="shared" si="236"/>
        <v>11.5</v>
      </c>
      <c r="MW84" s="882">
        <f t="shared" si="236"/>
        <v>11.5</v>
      </c>
      <c r="MX84" s="882">
        <f t="shared" si="236"/>
        <v>11.5</v>
      </c>
      <c r="MY84" s="882">
        <f t="shared" si="236"/>
        <v>11.5</v>
      </c>
      <c r="MZ84" s="882">
        <f t="shared" si="236"/>
        <v>9.25</v>
      </c>
      <c r="NA84" s="882">
        <f t="shared" si="236"/>
        <v>9.25</v>
      </c>
      <c r="NB84" s="882">
        <f t="shared" si="236"/>
        <v>9.25</v>
      </c>
      <c r="NC84" s="882">
        <f t="shared" si="236"/>
        <v>7.375</v>
      </c>
      <c r="ND84" s="882">
        <f t="shared" si="236"/>
        <v>7.375</v>
      </c>
      <c r="NE84" s="882">
        <f t="shared" si="236"/>
        <v>7.375</v>
      </c>
      <c r="NF84" s="882">
        <f t="shared" si="236"/>
        <v>7.375</v>
      </c>
      <c r="NG84" s="882">
        <f t="shared" si="236"/>
        <v>7.375</v>
      </c>
      <c r="NH84" s="882">
        <f t="shared" si="236"/>
        <v>7.1875</v>
      </c>
      <c r="NI84" s="882">
        <f t="shared" si="236"/>
        <v>7.1875</v>
      </c>
      <c r="NJ84" s="882">
        <f t="shared" si="236"/>
        <v>7.1875</v>
      </c>
      <c r="NK84" s="882">
        <f t="shared" si="236"/>
        <v>7.1875</v>
      </c>
      <c r="NL84" s="882">
        <f t="shared" si="236"/>
        <v>7.1875</v>
      </c>
      <c r="NM84" s="882">
        <f t="shared" si="236"/>
        <v>7.1875</v>
      </c>
      <c r="NN84" s="882">
        <f t="shared" si="236"/>
        <v>7.1875</v>
      </c>
      <c r="NO84" s="882">
        <f t="shared" si="236"/>
        <v>7.1875</v>
      </c>
      <c r="NP84" s="882">
        <f t="shared" si="236"/>
        <v>7.1875</v>
      </c>
      <c r="NQ84" s="882">
        <f t="shared" si="236"/>
        <v>7.1875</v>
      </c>
      <c r="NR84" s="882">
        <f t="shared" si="236"/>
        <v>7.1875</v>
      </c>
      <c r="NS84" s="882">
        <f t="shared" si="236"/>
        <v>7.1875</v>
      </c>
      <c r="NT84" s="882">
        <f t="shared" si="236"/>
        <v>7.1875</v>
      </c>
      <c r="NU84" s="882">
        <f t="shared" si="236"/>
        <v>7.1875</v>
      </c>
      <c r="NV84" s="882">
        <f t="shared" si="236"/>
        <v>7.1875</v>
      </c>
      <c r="NW84" s="882">
        <f t="shared" si="236"/>
        <v>7.1875</v>
      </c>
      <c r="NX84" s="882">
        <f t="shared" si="236"/>
        <v>7</v>
      </c>
      <c r="NY84" s="882">
        <f t="shared" si="236"/>
        <v>7</v>
      </c>
      <c r="NZ84" s="882">
        <f t="shared" si="236"/>
        <v>7</v>
      </c>
      <c r="OA84" s="882">
        <f t="shared" si="236"/>
        <v>7</v>
      </c>
      <c r="OB84" s="882">
        <f t="shared" si="236"/>
        <v>6.8125</v>
      </c>
      <c r="OC84" s="882">
        <f t="shared" si="236"/>
        <v>6.8125</v>
      </c>
      <c r="OD84" s="882">
        <f t="shared" si="236"/>
        <v>6.625</v>
      </c>
      <c r="OE84" s="882">
        <f t="shared" si="236"/>
        <v>6.625</v>
      </c>
      <c r="OF84" s="882">
        <f t="shared" ref="OF84:QQ84" si="237">OF82+MIN($G84,($F84-OF82)/4)</f>
        <v>7</v>
      </c>
      <c r="OG84" s="882">
        <f t="shared" si="237"/>
        <v>7</v>
      </c>
      <c r="OH84" s="882">
        <f t="shared" si="237"/>
        <v>7</v>
      </c>
      <c r="OI84" s="882">
        <f t="shared" si="237"/>
        <v>7.0749999999999993</v>
      </c>
      <c r="OJ84" s="882">
        <f t="shared" si="237"/>
        <v>7.0749999999999993</v>
      </c>
      <c r="OK84" s="882">
        <f t="shared" si="237"/>
        <v>7.0749999999999993</v>
      </c>
      <c r="OL84" s="882">
        <f t="shared" si="237"/>
        <v>7.0749999999999993</v>
      </c>
      <c r="OM84" s="882">
        <f t="shared" si="237"/>
        <v>7.0749999999999993</v>
      </c>
      <c r="ON84" s="882">
        <f t="shared" si="237"/>
        <v>8.5</v>
      </c>
      <c r="OO84" s="882">
        <f t="shared" si="237"/>
        <v>8.5</v>
      </c>
      <c r="OP84" s="882">
        <f t="shared" si="237"/>
        <v>8.5</v>
      </c>
      <c r="OQ84" s="882">
        <f t="shared" si="237"/>
        <v>8.5</v>
      </c>
      <c r="OR84" s="882">
        <f t="shared" si="237"/>
        <v>8.5</v>
      </c>
      <c r="OS84" s="882">
        <f t="shared" si="237"/>
        <v>8.5</v>
      </c>
      <c r="OT84" s="882">
        <f t="shared" si="237"/>
        <v>8.5</v>
      </c>
      <c r="OU84" s="882">
        <f t="shared" si="237"/>
        <v>8.5</v>
      </c>
      <c r="OV84" s="882">
        <f t="shared" si="237"/>
        <v>11.5</v>
      </c>
      <c r="OW84" s="882">
        <f t="shared" si="237"/>
        <v>11.5</v>
      </c>
      <c r="OX84" s="882">
        <f t="shared" si="237"/>
        <v>11.5</v>
      </c>
      <c r="OY84" s="882">
        <f t="shared" si="237"/>
        <v>11.5</v>
      </c>
      <c r="OZ84" s="882">
        <f t="shared" si="237"/>
        <v>9.25</v>
      </c>
      <c r="PA84" s="882">
        <f t="shared" si="237"/>
        <v>9.25</v>
      </c>
      <c r="PB84" s="882">
        <f t="shared" si="237"/>
        <v>9.25</v>
      </c>
      <c r="PC84" s="882">
        <f t="shared" si="237"/>
        <v>7.375</v>
      </c>
      <c r="PD84" s="882">
        <f t="shared" si="237"/>
        <v>7.375</v>
      </c>
      <c r="PE84" s="882">
        <f t="shared" si="237"/>
        <v>7.375</v>
      </c>
      <c r="PF84" s="882">
        <f t="shared" si="237"/>
        <v>7.375</v>
      </c>
      <c r="PG84" s="882">
        <f t="shared" si="237"/>
        <v>7.375</v>
      </c>
      <c r="PH84" s="882">
        <f t="shared" si="237"/>
        <v>7.1875</v>
      </c>
      <c r="PI84" s="882">
        <f t="shared" si="237"/>
        <v>7.1875</v>
      </c>
      <c r="PJ84" s="882">
        <f t="shared" si="237"/>
        <v>7.1875</v>
      </c>
      <c r="PK84" s="882">
        <f t="shared" si="237"/>
        <v>7.1875</v>
      </c>
      <c r="PL84" s="882">
        <f t="shared" si="237"/>
        <v>7.1875</v>
      </c>
      <c r="PM84" s="882">
        <f t="shared" si="237"/>
        <v>7.1875</v>
      </c>
      <c r="PN84" s="882">
        <f t="shared" si="237"/>
        <v>7.1875</v>
      </c>
      <c r="PO84" s="882">
        <f t="shared" si="237"/>
        <v>7.1875</v>
      </c>
      <c r="PP84" s="882">
        <f t="shared" si="237"/>
        <v>7.1875</v>
      </c>
      <c r="PQ84" s="882">
        <f t="shared" si="237"/>
        <v>7.1875</v>
      </c>
      <c r="PR84" s="882">
        <f t="shared" si="237"/>
        <v>7.1875</v>
      </c>
      <c r="PS84" s="882">
        <f t="shared" si="237"/>
        <v>7.1875</v>
      </c>
      <c r="PT84" s="882">
        <f t="shared" si="237"/>
        <v>7.1875</v>
      </c>
      <c r="PU84" s="882">
        <f t="shared" si="237"/>
        <v>7.1875</v>
      </c>
      <c r="PV84" s="882">
        <f t="shared" si="237"/>
        <v>7.1875</v>
      </c>
      <c r="PW84" s="882">
        <f t="shared" si="237"/>
        <v>7.1875</v>
      </c>
      <c r="PX84" s="882">
        <f t="shared" si="237"/>
        <v>7</v>
      </c>
      <c r="PY84" s="882">
        <f t="shared" si="237"/>
        <v>7</v>
      </c>
      <c r="PZ84" s="882">
        <f t="shared" si="237"/>
        <v>7</v>
      </c>
      <c r="QA84" s="882">
        <f t="shared" si="237"/>
        <v>7</v>
      </c>
      <c r="QB84" s="882">
        <f t="shared" si="237"/>
        <v>6.8125</v>
      </c>
      <c r="QC84" s="882">
        <f t="shared" si="237"/>
        <v>6.8125</v>
      </c>
      <c r="QD84" s="882">
        <f t="shared" si="237"/>
        <v>6.625</v>
      </c>
      <c r="QE84" s="882">
        <f t="shared" si="237"/>
        <v>6.625</v>
      </c>
      <c r="QF84" s="882">
        <f t="shared" si="237"/>
        <v>7</v>
      </c>
      <c r="QG84" s="882">
        <f t="shared" si="237"/>
        <v>7</v>
      </c>
      <c r="QH84" s="882">
        <f t="shared" si="237"/>
        <v>7</v>
      </c>
      <c r="QI84" s="882">
        <f t="shared" si="237"/>
        <v>7.0749999999999993</v>
      </c>
      <c r="QJ84" s="882">
        <f t="shared" si="237"/>
        <v>7.0749999999999993</v>
      </c>
      <c r="QK84" s="882">
        <f t="shared" si="237"/>
        <v>7.0749999999999993</v>
      </c>
      <c r="QL84" s="882">
        <f t="shared" si="237"/>
        <v>7.0749999999999993</v>
      </c>
      <c r="QM84" s="882">
        <f t="shared" si="237"/>
        <v>7.0749999999999993</v>
      </c>
      <c r="QN84" s="882">
        <f t="shared" si="237"/>
        <v>8.5</v>
      </c>
      <c r="QO84" s="882">
        <f t="shared" si="237"/>
        <v>8.5</v>
      </c>
      <c r="QP84" s="882">
        <f t="shared" si="237"/>
        <v>8.5</v>
      </c>
      <c r="QQ84" s="882">
        <f t="shared" si="237"/>
        <v>8.5</v>
      </c>
      <c r="QR84" s="882">
        <f t="shared" ref="QR84:SJ84" si="238">QR82+MIN($G84,($F84-QR82)/4)</f>
        <v>8.5</v>
      </c>
      <c r="QS84" s="882">
        <f t="shared" si="238"/>
        <v>8.5</v>
      </c>
      <c r="QT84" s="882">
        <f t="shared" si="238"/>
        <v>8.5</v>
      </c>
      <c r="QU84" s="882">
        <f t="shared" si="238"/>
        <v>8.5</v>
      </c>
      <c r="QV84" s="882">
        <f t="shared" si="238"/>
        <v>11.5</v>
      </c>
      <c r="QW84" s="882">
        <f t="shared" si="238"/>
        <v>11.5</v>
      </c>
      <c r="QX84" s="882">
        <f t="shared" si="238"/>
        <v>11.5</v>
      </c>
      <c r="QY84" s="882">
        <f t="shared" si="238"/>
        <v>11.5</v>
      </c>
      <c r="QZ84" s="882">
        <f t="shared" si="238"/>
        <v>9.25</v>
      </c>
      <c r="RA84" s="882">
        <f t="shared" si="238"/>
        <v>9.25</v>
      </c>
      <c r="RB84" s="882">
        <f t="shared" si="238"/>
        <v>9.25</v>
      </c>
      <c r="RC84" s="882">
        <f t="shared" si="238"/>
        <v>7.375</v>
      </c>
      <c r="RD84" s="882">
        <f t="shared" si="238"/>
        <v>7.375</v>
      </c>
      <c r="RE84" s="882">
        <f t="shared" si="238"/>
        <v>7.375</v>
      </c>
      <c r="RF84" s="882">
        <f t="shared" si="238"/>
        <v>7.375</v>
      </c>
      <c r="RG84" s="882">
        <f t="shared" si="238"/>
        <v>7.375</v>
      </c>
      <c r="RH84" s="882">
        <f t="shared" si="238"/>
        <v>7.1875</v>
      </c>
      <c r="RI84" s="882">
        <f t="shared" si="238"/>
        <v>7.1875</v>
      </c>
      <c r="RJ84" s="882">
        <f t="shared" si="238"/>
        <v>7.1875</v>
      </c>
      <c r="RK84" s="882">
        <f t="shared" si="238"/>
        <v>7.1875</v>
      </c>
      <c r="RL84" s="882">
        <f t="shared" si="238"/>
        <v>7.1875</v>
      </c>
      <c r="RM84" s="882">
        <f t="shared" si="238"/>
        <v>7.1875</v>
      </c>
      <c r="RN84" s="882">
        <f t="shared" si="238"/>
        <v>7.1875</v>
      </c>
      <c r="RO84" s="882">
        <f t="shared" si="238"/>
        <v>7.1875</v>
      </c>
      <c r="RP84" s="882">
        <f t="shared" si="238"/>
        <v>7.1875</v>
      </c>
      <c r="RQ84" s="882">
        <f t="shared" si="238"/>
        <v>7.1875</v>
      </c>
      <c r="RR84" s="882">
        <f t="shared" si="238"/>
        <v>7.1875</v>
      </c>
      <c r="RS84" s="882">
        <f t="shared" si="238"/>
        <v>7.1875</v>
      </c>
      <c r="RT84" s="882">
        <f t="shared" si="238"/>
        <v>7.1875</v>
      </c>
      <c r="RU84" s="882">
        <f t="shared" si="238"/>
        <v>7.1875</v>
      </c>
      <c r="RV84" s="882">
        <f t="shared" si="238"/>
        <v>7.1875</v>
      </c>
      <c r="RW84" s="882">
        <f t="shared" si="238"/>
        <v>7.1875</v>
      </c>
      <c r="RX84" s="882">
        <f t="shared" si="238"/>
        <v>7</v>
      </c>
      <c r="RY84" s="882">
        <f t="shared" si="238"/>
        <v>7</v>
      </c>
      <c r="RZ84" s="882">
        <f t="shared" si="238"/>
        <v>7</v>
      </c>
      <c r="SA84" s="882">
        <f t="shared" si="238"/>
        <v>7</v>
      </c>
      <c r="SB84" s="882">
        <f t="shared" si="238"/>
        <v>6.8125</v>
      </c>
      <c r="SC84" s="882">
        <f t="shared" si="238"/>
        <v>6.8125</v>
      </c>
      <c r="SD84" s="882">
        <f t="shared" si="238"/>
        <v>6.625</v>
      </c>
      <c r="SE84" s="882">
        <f t="shared" si="238"/>
        <v>6.625</v>
      </c>
      <c r="SF84" s="882">
        <f t="shared" si="238"/>
        <v>7</v>
      </c>
      <c r="SG84" s="882">
        <f t="shared" si="238"/>
        <v>7</v>
      </c>
      <c r="SH84" s="882">
        <f t="shared" si="238"/>
        <v>7</v>
      </c>
      <c r="SI84" s="882">
        <f t="shared" si="238"/>
        <v>7.0749999999999993</v>
      </c>
      <c r="SJ84" s="882">
        <f t="shared" si="238"/>
        <v>7.0749999999999993</v>
      </c>
      <c r="SK84" s="267">
        <f>SJ84</f>
        <v>7.0749999999999993</v>
      </c>
      <c r="SL84" s="254"/>
      <c r="SM84" s="242"/>
      <c r="SN84" s="242"/>
      <c r="SO84" s="242"/>
    </row>
    <row r="85" spans="1:509" outlineLevel="2" x14ac:dyDescent="0.35">
      <c r="A85" s="242"/>
      <c r="B85" s="251"/>
      <c r="C85" s="438">
        <f>INT($C$29)+2</f>
        <v>3</v>
      </c>
      <c r="D85" s="267"/>
      <c r="E85" s="316">
        <f>E82+1</f>
        <v>12</v>
      </c>
      <c r="F85" s="322"/>
      <c r="G85" s="322"/>
      <c r="H85" s="267"/>
      <c r="I85" s="272" t="s">
        <v>828</v>
      </c>
      <c r="J85" s="288" t="s">
        <v>686</v>
      </c>
      <c r="K85" s="288"/>
      <c r="L85" s="515">
        <v>5.25</v>
      </c>
      <c r="M85" s="516">
        <v>5.25</v>
      </c>
      <c r="N85" s="516">
        <v>5.25</v>
      </c>
      <c r="O85" s="516">
        <v>5.25</v>
      </c>
      <c r="P85" s="516">
        <v>5.25</v>
      </c>
      <c r="Q85" s="516">
        <v>5.25</v>
      </c>
      <c r="R85" s="516">
        <v>5.25</v>
      </c>
      <c r="S85" s="516">
        <v>5.25</v>
      </c>
      <c r="T85" s="516">
        <v>5.25</v>
      </c>
      <c r="U85" s="516">
        <v>5.25</v>
      </c>
      <c r="V85" s="516">
        <v>5.25</v>
      </c>
      <c r="W85" s="516">
        <v>5.25</v>
      </c>
      <c r="X85" s="516">
        <v>5</v>
      </c>
      <c r="Y85" s="516">
        <v>5</v>
      </c>
      <c r="Z85" s="516">
        <v>5</v>
      </c>
      <c r="AA85" s="516">
        <v>5</v>
      </c>
      <c r="AB85" s="516">
        <v>4.75</v>
      </c>
      <c r="AC85" s="516">
        <v>4.75</v>
      </c>
      <c r="AD85" s="516">
        <v>4.5</v>
      </c>
      <c r="AE85" s="516">
        <v>4.5</v>
      </c>
      <c r="AF85" s="516">
        <v>5</v>
      </c>
      <c r="AG85" s="516">
        <v>5</v>
      </c>
      <c r="AH85" s="516">
        <v>5</v>
      </c>
      <c r="AI85" s="516">
        <v>5.0999999999999996</v>
      </c>
      <c r="AJ85" s="516">
        <v>5.0999999999999996</v>
      </c>
      <c r="AK85" s="516">
        <v>5.0999999999999996</v>
      </c>
      <c r="AL85" s="516">
        <v>5.0999999999999996</v>
      </c>
      <c r="AM85" s="516">
        <v>5.0999999999999996</v>
      </c>
      <c r="AN85" s="516">
        <v>7</v>
      </c>
      <c r="AO85" s="516">
        <v>7</v>
      </c>
      <c r="AP85" s="516">
        <v>7</v>
      </c>
      <c r="AQ85" s="516">
        <v>7</v>
      </c>
      <c r="AR85" s="516">
        <v>7</v>
      </c>
      <c r="AS85" s="516">
        <v>7</v>
      </c>
      <c r="AT85" s="516">
        <v>7</v>
      </c>
      <c r="AU85" s="516">
        <v>7</v>
      </c>
      <c r="AV85" s="516">
        <v>11</v>
      </c>
      <c r="AW85" s="516">
        <v>11</v>
      </c>
      <c r="AX85" s="516">
        <v>11</v>
      </c>
      <c r="AY85" s="516">
        <v>11</v>
      </c>
      <c r="AZ85" s="516">
        <v>8</v>
      </c>
      <c r="BA85" s="516">
        <v>8</v>
      </c>
      <c r="BB85" s="516">
        <v>8</v>
      </c>
      <c r="BC85" s="516">
        <v>5.5</v>
      </c>
      <c r="BD85" s="516">
        <v>5.5</v>
      </c>
      <c r="BE85" s="516">
        <v>5.5</v>
      </c>
      <c r="BF85" s="516">
        <v>5.5</v>
      </c>
      <c r="BG85" s="516">
        <v>5.5</v>
      </c>
      <c r="BH85" s="516">
        <v>5.25</v>
      </c>
      <c r="BI85" s="516">
        <v>5.25</v>
      </c>
      <c r="BJ85" s="516">
        <v>5.25</v>
      </c>
      <c r="BK85" s="516">
        <v>5.25</v>
      </c>
      <c r="BL85" s="516">
        <v>5.25</v>
      </c>
      <c r="BM85" s="516">
        <v>5.25</v>
      </c>
      <c r="BN85" s="516">
        <v>5.25</v>
      </c>
      <c r="BO85" s="516">
        <v>5.25</v>
      </c>
      <c r="BP85" s="516">
        <v>5.25</v>
      </c>
      <c r="BQ85" s="516">
        <v>5.25</v>
      </c>
      <c r="BR85" s="516">
        <v>5.25</v>
      </c>
      <c r="BS85" s="516">
        <v>5.25</v>
      </c>
      <c r="BT85" s="516">
        <v>5.25</v>
      </c>
      <c r="BU85" s="516">
        <v>5.25</v>
      </c>
      <c r="BV85" s="516">
        <v>5.25</v>
      </c>
      <c r="BW85" s="516">
        <v>5.25</v>
      </c>
      <c r="BX85" s="516">
        <v>5</v>
      </c>
      <c r="BY85" s="516">
        <v>5</v>
      </c>
      <c r="BZ85" s="516">
        <v>5</v>
      </c>
      <c r="CA85" s="516">
        <v>5</v>
      </c>
      <c r="CB85" s="516">
        <v>4.75</v>
      </c>
      <c r="CC85" s="516">
        <v>4.75</v>
      </c>
      <c r="CD85" s="516">
        <v>4.5</v>
      </c>
      <c r="CE85" s="516">
        <v>4.5</v>
      </c>
      <c r="CF85" s="516">
        <v>5</v>
      </c>
      <c r="CG85" s="516">
        <v>5</v>
      </c>
      <c r="CH85" s="516">
        <v>5</v>
      </c>
      <c r="CI85" s="516">
        <v>5.0999999999999996</v>
      </c>
      <c r="CJ85" s="516">
        <v>5.0999999999999996</v>
      </c>
      <c r="CK85" s="516">
        <v>5.0999999999999996</v>
      </c>
      <c r="CL85" s="516">
        <v>5.0999999999999996</v>
      </c>
      <c r="CM85" s="516">
        <v>5.0999999999999996</v>
      </c>
      <c r="CN85" s="516">
        <v>7</v>
      </c>
      <c r="CO85" s="516">
        <v>7</v>
      </c>
      <c r="CP85" s="516">
        <v>7</v>
      </c>
      <c r="CQ85" s="516">
        <v>7</v>
      </c>
      <c r="CR85" s="516">
        <v>7</v>
      </c>
      <c r="CS85" s="516">
        <v>7</v>
      </c>
      <c r="CT85" s="516">
        <v>7</v>
      </c>
      <c r="CU85" s="516">
        <v>7</v>
      </c>
      <c r="CV85" s="516">
        <v>11</v>
      </c>
      <c r="CW85" s="516">
        <v>11</v>
      </c>
      <c r="CX85" s="516">
        <v>11</v>
      </c>
      <c r="CY85" s="516">
        <v>11</v>
      </c>
      <c r="CZ85" s="516">
        <v>8</v>
      </c>
      <c r="DA85" s="516">
        <v>8</v>
      </c>
      <c r="DB85" s="516">
        <v>8</v>
      </c>
      <c r="DC85" s="516">
        <v>5.5</v>
      </c>
      <c r="DD85" s="516">
        <v>5.5</v>
      </c>
      <c r="DE85" s="516">
        <v>5.5</v>
      </c>
      <c r="DF85" s="516">
        <v>5.5</v>
      </c>
      <c r="DG85" s="516">
        <v>5.5</v>
      </c>
      <c r="DH85" s="516">
        <v>5.25</v>
      </c>
      <c r="DI85" s="516">
        <v>5.25</v>
      </c>
      <c r="DJ85" s="516">
        <v>5.25</v>
      </c>
      <c r="DK85" s="516">
        <v>5.25</v>
      </c>
      <c r="DL85" s="516">
        <v>5.25</v>
      </c>
      <c r="DM85" s="516">
        <v>5.25</v>
      </c>
      <c r="DN85" s="516">
        <v>5.25</v>
      </c>
      <c r="DO85" s="516">
        <v>5.25</v>
      </c>
      <c r="DP85" s="516">
        <v>5.25</v>
      </c>
      <c r="DQ85" s="516">
        <v>5.25</v>
      </c>
      <c r="DR85" s="516">
        <v>5.25</v>
      </c>
      <c r="DS85" s="516">
        <v>5.25</v>
      </c>
      <c r="DT85" s="516">
        <v>5.25</v>
      </c>
      <c r="DU85" s="516">
        <v>5.25</v>
      </c>
      <c r="DV85" s="516">
        <v>5.25</v>
      </c>
      <c r="DW85" s="516">
        <v>5.25</v>
      </c>
      <c r="DX85" s="516">
        <v>5</v>
      </c>
      <c r="DY85" s="516">
        <v>5</v>
      </c>
      <c r="DZ85" s="516">
        <v>5</v>
      </c>
      <c r="EA85" s="516">
        <v>5</v>
      </c>
      <c r="EB85" s="516">
        <v>4.75</v>
      </c>
      <c r="EC85" s="516">
        <v>4.75</v>
      </c>
      <c r="ED85" s="516">
        <v>4.5</v>
      </c>
      <c r="EE85" s="516">
        <v>4.5</v>
      </c>
      <c r="EF85" s="516">
        <v>5</v>
      </c>
      <c r="EG85" s="516">
        <v>5</v>
      </c>
      <c r="EH85" s="516">
        <v>5</v>
      </c>
      <c r="EI85" s="516">
        <v>5.0999999999999996</v>
      </c>
      <c r="EJ85" s="516">
        <v>5.0999999999999996</v>
      </c>
      <c r="EK85" s="516">
        <v>5.0999999999999996</v>
      </c>
      <c r="EL85" s="516">
        <v>5.0999999999999996</v>
      </c>
      <c r="EM85" s="516">
        <v>5.0999999999999996</v>
      </c>
      <c r="EN85" s="516">
        <v>7</v>
      </c>
      <c r="EO85" s="516">
        <v>7</v>
      </c>
      <c r="EP85" s="516">
        <v>7</v>
      </c>
      <c r="EQ85" s="516">
        <v>7</v>
      </c>
      <c r="ER85" s="516">
        <v>7</v>
      </c>
      <c r="ES85" s="516">
        <v>7</v>
      </c>
      <c r="ET85" s="516">
        <v>7</v>
      </c>
      <c r="EU85" s="516">
        <v>7</v>
      </c>
      <c r="EV85" s="516">
        <v>11</v>
      </c>
      <c r="EW85" s="516">
        <v>11</v>
      </c>
      <c r="EX85" s="516">
        <v>11</v>
      </c>
      <c r="EY85" s="516">
        <v>11</v>
      </c>
      <c r="EZ85" s="516">
        <v>8</v>
      </c>
      <c r="FA85" s="516">
        <v>8</v>
      </c>
      <c r="FB85" s="516">
        <v>8</v>
      </c>
      <c r="FC85" s="516">
        <v>5.5</v>
      </c>
      <c r="FD85" s="516">
        <v>5.5</v>
      </c>
      <c r="FE85" s="516">
        <v>5.5</v>
      </c>
      <c r="FF85" s="516">
        <v>5.5</v>
      </c>
      <c r="FG85" s="516">
        <v>5.5</v>
      </c>
      <c r="FH85" s="516">
        <v>5.25</v>
      </c>
      <c r="FI85" s="516">
        <v>5.25</v>
      </c>
      <c r="FJ85" s="516">
        <v>5.25</v>
      </c>
      <c r="FK85" s="516">
        <v>5.25</v>
      </c>
      <c r="FL85" s="516">
        <v>5.25</v>
      </c>
      <c r="FM85" s="516">
        <v>5.25</v>
      </c>
      <c r="FN85" s="516">
        <v>5.25</v>
      </c>
      <c r="FO85" s="516">
        <v>5.25</v>
      </c>
      <c r="FP85" s="516">
        <v>5.25</v>
      </c>
      <c r="FQ85" s="516">
        <v>5.25</v>
      </c>
      <c r="FR85" s="516">
        <v>5.25</v>
      </c>
      <c r="FS85" s="516">
        <v>5.25</v>
      </c>
      <c r="FT85" s="516">
        <v>5.25</v>
      </c>
      <c r="FU85" s="516">
        <v>5.25</v>
      </c>
      <c r="FV85" s="516">
        <v>5.25</v>
      </c>
      <c r="FW85" s="516">
        <v>5.25</v>
      </c>
      <c r="FX85" s="516">
        <v>5</v>
      </c>
      <c r="FY85" s="516">
        <v>5</v>
      </c>
      <c r="FZ85" s="516">
        <v>5</v>
      </c>
      <c r="GA85" s="516">
        <v>5</v>
      </c>
      <c r="GB85" s="516">
        <v>4.75</v>
      </c>
      <c r="GC85" s="516">
        <v>4.75</v>
      </c>
      <c r="GD85" s="516">
        <v>4.5</v>
      </c>
      <c r="GE85" s="516">
        <v>4.5</v>
      </c>
      <c r="GF85" s="516">
        <v>5</v>
      </c>
      <c r="GG85" s="516">
        <v>5</v>
      </c>
      <c r="GH85" s="516">
        <v>5</v>
      </c>
      <c r="GI85" s="516">
        <v>5.0999999999999996</v>
      </c>
      <c r="GJ85" s="516">
        <v>5.0999999999999996</v>
      </c>
      <c r="GK85" s="516">
        <v>5.0999999999999996</v>
      </c>
      <c r="GL85" s="516">
        <v>5.0999999999999996</v>
      </c>
      <c r="GM85" s="516">
        <v>5.0999999999999996</v>
      </c>
      <c r="GN85" s="516">
        <v>7</v>
      </c>
      <c r="GO85" s="516">
        <v>7</v>
      </c>
      <c r="GP85" s="516">
        <v>7</v>
      </c>
      <c r="GQ85" s="516">
        <v>7</v>
      </c>
      <c r="GR85" s="516">
        <v>7</v>
      </c>
      <c r="GS85" s="516">
        <v>7</v>
      </c>
      <c r="GT85" s="516">
        <v>7</v>
      </c>
      <c r="GU85" s="516">
        <v>7</v>
      </c>
      <c r="GV85" s="516">
        <v>11</v>
      </c>
      <c r="GW85" s="516">
        <v>11</v>
      </c>
      <c r="GX85" s="516">
        <v>11</v>
      </c>
      <c r="GY85" s="516">
        <v>11</v>
      </c>
      <c r="GZ85" s="516">
        <v>8</v>
      </c>
      <c r="HA85" s="516">
        <v>8</v>
      </c>
      <c r="HB85" s="516">
        <v>8</v>
      </c>
      <c r="HC85" s="516">
        <v>5.5</v>
      </c>
      <c r="HD85" s="516">
        <v>5.5</v>
      </c>
      <c r="HE85" s="516">
        <v>5.5</v>
      </c>
      <c r="HF85" s="516">
        <v>5.5</v>
      </c>
      <c r="HG85" s="516">
        <v>5.5</v>
      </c>
      <c r="HH85" s="516">
        <v>5.25</v>
      </c>
      <c r="HI85" s="516">
        <v>5.25</v>
      </c>
      <c r="HJ85" s="516">
        <v>5.25</v>
      </c>
      <c r="HK85" s="516">
        <v>5.25</v>
      </c>
      <c r="HL85" s="516">
        <v>5.25</v>
      </c>
      <c r="HM85" s="516">
        <v>5.25</v>
      </c>
      <c r="HN85" s="516">
        <v>5.25</v>
      </c>
      <c r="HO85" s="516">
        <v>5.25</v>
      </c>
      <c r="HP85" s="516">
        <v>5.25</v>
      </c>
      <c r="HQ85" s="516">
        <v>5.25</v>
      </c>
      <c r="HR85" s="516">
        <v>5.25</v>
      </c>
      <c r="HS85" s="516">
        <v>5.25</v>
      </c>
      <c r="HT85" s="516">
        <v>5.25</v>
      </c>
      <c r="HU85" s="516">
        <v>5.25</v>
      </c>
      <c r="HV85" s="516">
        <v>5.25</v>
      </c>
      <c r="HW85" s="516">
        <v>5.25</v>
      </c>
      <c r="HX85" s="516">
        <v>5</v>
      </c>
      <c r="HY85" s="516">
        <v>5</v>
      </c>
      <c r="HZ85" s="516">
        <v>5</v>
      </c>
      <c r="IA85" s="516">
        <v>5</v>
      </c>
      <c r="IB85" s="516">
        <v>4.75</v>
      </c>
      <c r="IC85" s="516">
        <v>4.75</v>
      </c>
      <c r="ID85" s="516">
        <v>4.5</v>
      </c>
      <c r="IE85" s="516">
        <v>4.5</v>
      </c>
      <c r="IF85" s="516">
        <v>5</v>
      </c>
      <c r="IG85" s="516">
        <v>5</v>
      </c>
      <c r="IH85" s="516">
        <v>5</v>
      </c>
      <c r="II85" s="516">
        <v>5.0999999999999996</v>
      </c>
      <c r="IJ85" s="516">
        <v>5.0999999999999996</v>
      </c>
      <c r="IK85" s="516">
        <v>5.0999999999999996</v>
      </c>
      <c r="IL85" s="516">
        <v>5.0999999999999996</v>
      </c>
      <c r="IM85" s="516">
        <v>5.0999999999999996</v>
      </c>
      <c r="IN85" s="516">
        <v>7</v>
      </c>
      <c r="IO85" s="516">
        <v>7</v>
      </c>
      <c r="IP85" s="516">
        <v>7</v>
      </c>
      <c r="IQ85" s="516">
        <v>7</v>
      </c>
      <c r="IR85" s="516">
        <v>7</v>
      </c>
      <c r="IS85" s="516">
        <v>7</v>
      </c>
      <c r="IT85" s="516">
        <v>7</v>
      </c>
      <c r="IU85" s="516">
        <v>7</v>
      </c>
      <c r="IV85" s="516">
        <v>11</v>
      </c>
      <c r="IW85" s="516">
        <v>11</v>
      </c>
      <c r="IX85" s="516">
        <v>11</v>
      </c>
      <c r="IY85" s="516">
        <v>11</v>
      </c>
      <c r="IZ85" s="516">
        <v>8</v>
      </c>
      <c r="JA85" s="516">
        <v>8</v>
      </c>
      <c r="JB85" s="516">
        <v>8</v>
      </c>
      <c r="JC85" s="516">
        <v>5.5</v>
      </c>
      <c r="JD85" s="516">
        <v>5.5</v>
      </c>
      <c r="JE85" s="516">
        <v>5.5</v>
      </c>
      <c r="JF85" s="516">
        <v>5.5</v>
      </c>
      <c r="JG85" s="516">
        <v>5.5</v>
      </c>
      <c r="JH85" s="516">
        <v>5.25</v>
      </c>
      <c r="JI85" s="516">
        <v>5.25</v>
      </c>
      <c r="JJ85" s="516">
        <v>5.25</v>
      </c>
      <c r="JK85" s="516">
        <v>5.25</v>
      </c>
      <c r="JL85" s="516">
        <v>5.25</v>
      </c>
      <c r="JM85" s="516">
        <v>5.25</v>
      </c>
      <c r="JN85" s="516">
        <v>5.25</v>
      </c>
      <c r="JO85" s="516">
        <v>5.25</v>
      </c>
      <c r="JP85" s="516">
        <v>5.25</v>
      </c>
      <c r="JQ85" s="516">
        <v>5.25</v>
      </c>
      <c r="JR85" s="516">
        <v>5.25</v>
      </c>
      <c r="JS85" s="516">
        <v>5.25</v>
      </c>
      <c r="JT85" s="516">
        <v>5.25</v>
      </c>
      <c r="JU85" s="516">
        <v>5.25</v>
      </c>
      <c r="JV85" s="516">
        <v>5.25</v>
      </c>
      <c r="JW85" s="516">
        <v>5.25</v>
      </c>
      <c r="JX85" s="516">
        <v>5</v>
      </c>
      <c r="JY85" s="516">
        <v>5</v>
      </c>
      <c r="JZ85" s="516">
        <v>5</v>
      </c>
      <c r="KA85" s="516">
        <v>5</v>
      </c>
      <c r="KB85" s="516">
        <v>4.75</v>
      </c>
      <c r="KC85" s="516">
        <v>4.75</v>
      </c>
      <c r="KD85" s="516">
        <v>4.5</v>
      </c>
      <c r="KE85" s="516">
        <v>4.5</v>
      </c>
      <c r="KF85" s="516">
        <v>5</v>
      </c>
      <c r="KG85" s="516">
        <v>5</v>
      </c>
      <c r="KH85" s="516">
        <v>5</v>
      </c>
      <c r="KI85" s="516">
        <v>5.0999999999999996</v>
      </c>
      <c r="KJ85" s="516">
        <v>5.0999999999999996</v>
      </c>
      <c r="KK85" s="516">
        <v>5.0999999999999996</v>
      </c>
      <c r="KL85" s="516">
        <v>5.0999999999999996</v>
      </c>
      <c r="KM85" s="516">
        <v>5.0999999999999996</v>
      </c>
      <c r="KN85" s="516">
        <v>7</v>
      </c>
      <c r="KO85" s="516">
        <v>7</v>
      </c>
      <c r="KP85" s="516">
        <v>7</v>
      </c>
      <c r="KQ85" s="516">
        <v>7</v>
      </c>
      <c r="KR85" s="516">
        <v>7</v>
      </c>
      <c r="KS85" s="516">
        <v>7</v>
      </c>
      <c r="KT85" s="516">
        <v>7</v>
      </c>
      <c r="KU85" s="516">
        <v>7</v>
      </c>
      <c r="KV85" s="516">
        <v>11</v>
      </c>
      <c r="KW85" s="516">
        <v>11</v>
      </c>
      <c r="KX85" s="516">
        <v>11</v>
      </c>
      <c r="KY85" s="516">
        <v>11</v>
      </c>
      <c r="KZ85" s="516">
        <v>8</v>
      </c>
      <c r="LA85" s="516">
        <v>8</v>
      </c>
      <c r="LB85" s="516">
        <v>8</v>
      </c>
      <c r="LC85" s="516">
        <v>5.5</v>
      </c>
      <c r="LD85" s="516">
        <v>5.5</v>
      </c>
      <c r="LE85" s="516">
        <v>5.5</v>
      </c>
      <c r="LF85" s="516">
        <v>5.5</v>
      </c>
      <c r="LG85" s="516">
        <v>5.5</v>
      </c>
      <c r="LH85" s="516">
        <v>5.25</v>
      </c>
      <c r="LI85" s="516">
        <v>5.25</v>
      </c>
      <c r="LJ85" s="516">
        <v>5.25</v>
      </c>
      <c r="LK85" s="516">
        <v>5.25</v>
      </c>
      <c r="LL85" s="516">
        <v>5.25</v>
      </c>
      <c r="LM85" s="516">
        <v>5.25</v>
      </c>
      <c r="LN85" s="516">
        <v>5.25</v>
      </c>
      <c r="LO85" s="516">
        <v>5.25</v>
      </c>
      <c r="LP85" s="516">
        <v>5.25</v>
      </c>
      <c r="LQ85" s="516">
        <v>5.25</v>
      </c>
      <c r="LR85" s="516">
        <v>5.25</v>
      </c>
      <c r="LS85" s="516">
        <v>5.25</v>
      </c>
      <c r="LT85" s="516">
        <v>5.25</v>
      </c>
      <c r="LU85" s="516">
        <v>5.25</v>
      </c>
      <c r="LV85" s="516">
        <v>5.25</v>
      </c>
      <c r="LW85" s="516">
        <v>5.25</v>
      </c>
      <c r="LX85" s="516">
        <v>5</v>
      </c>
      <c r="LY85" s="516">
        <v>5</v>
      </c>
      <c r="LZ85" s="516">
        <v>5</v>
      </c>
      <c r="MA85" s="516">
        <v>5</v>
      </c>
      <c r="MB85" s="516">
        <v>4.75</v>
      </c>
      <c r="MC85" s="516">
        <v>4.75</v>
      </c>
      <c r="MD85" s="516">
        <v>4.5</v>
      </c>
      <c r="ME85" s="516">
        <v>4.5</v>
      </c>
      <c r="MF85" s="516">
        <v>5</v>
      </c>
      <c r="MG85" s="516">
        <v>5</v>
      </c>
      <c r="MH85" s="516">
        <v>5</v>
      </c>
      <c r="MI85" s="516">
        <v>5.0999999999999996</v>
      </c>
      <c r="MJ85" s="516">
        <v>5.0999999999999996</v>
      </c>
      <c r="MK85" s="516">
        <v>5.0999999999999996</v>
      </c>
      <c r="ML85" s="516">
        <v>5.0999999999999996</v>
      </c>
      <c r="MM85" s="516">
        <v>5.0999999999999996</v>
      </c>
      <c r="MN85" s="516">
        <v>7</v>
      </c>
      <c r="MO85" s="516">
        <v>7</v>
      </c>
      <c r="MP85" s="516">
        <v>7</v>
      </c>
      <c r="MQ85" s="516">
        <v>7</v>
      </c>
      <c r="MR85" s="516">
        <v>7</v>
      </c>
      <c r="MS85" s="516">
        <v>7</v>
      </c>
      <c r="MT85" s="516">
        <v>7</v>
      </c>
      <c r="MU85" s="516">
        <v>7</v>
      </c>
      <c r="MV85" s="516">
        <v>11</v>
      </c>
      <c r="MW85" s="516">
        <v>11</v>
      </c>
      <c r="MX85" s="516">
        <v>11</v>
      </c>
      <c r="MY85" s="516">
        <v>11</v>
      </c>
      <c r="MZ85" s="516">
        <v>8</v>
      </c>
      <c r="NA85" s="516">
        <v>8</v>
      </c>
      <c r="NB85" s="516">
        <v>8</v>
      </c>
      <c r="NC85" s="516">
        <v>5.5</v>
      </c>
      <c r="ND85" s="516">
        <v>5.5</v>
      </c>
      <c r="NE85" s="516">
        <v>5.5</v>
      </c>
      <c r="NF85" s="516">
        <v>5.5</v>
      </c>
      <c r="NG85" s="516">
        <v>5.5</v>
      </c>
      <c r="NH85" s="516">
        <v>5.25</v>
      </c>
      <c r="NI85" s="516">
        <v>5.25</v>
      </c>
      <c r="NJ85" s="516">
        <v>5.25</v>
      </c>
      <c r="NK85" s="516">
        <v>5.25</v>
      </c>
      <c r="NL85" s="516">
        <v>5.25</v>
      </c>
      <c r="NM85" s="516">
        <v>5.25</v>
      </c>
      <c r="NN85" s="516">
        <v>5.25</v>
      </c>
      <c r="NO85" s="516">
        <v>5.25</v>
      </c>
      <c r="NP85" s="516">
        <v>5.25</v>
      </c>
      <c r="NQ85" s="516">
        <v>5.25</v>
      </c>
      <c r="NR85" s="516">
        <v>5.25</v>
      </c>
      <c r="NS85" s="516">
        <v>5.25</v>
      </c>
      <c r="NT85" s="516">
        <v>5.25</v>
      </c>
      <c r="NU85" s="516">
        <v>5.25</v>
      </c>
      <c r="NV85" s="516">
        <v>5.25</v>
      </c>
      <c r="NW85" s="516">
        <v>5.25</v>
      </c>
      <c r="NX85" s="516">
        <v>5</v>
      </c>
      <c r="NY85" s="516">
        <v>5</v>
      </c>
      <c r="NZ85" s="516">
        <v>5</v>
      </c>
      <c r="OA85" s="516">
        <v>5</v>
      </c>
      <c r="OB85" s="516">
        <v>4.75</v>
      </c>
      <c r="OC85" s="516">
        <v>4.75</v>
      </c>
      <c r="OD85" s="516">
        <v>4.5</v>
      </c>
      <c r="OE85" s="516">
        <v>4.5</v>
      </c>
      <c r="OF85" s="516">
        <v>5</v>
      </c>
      <c r="OG85" s="516">
        <v>5</v>
      </c>
      <c r="OH85" s="516">
        <v>5</v>
      </c>
      <c r="OI85" s="516">
        <v>5.0999999999999996</v>
      </c>
      <c r="OJ85" s="516">
        <v>5.0999999999999996</v>
      </c>
      <c r="OK85" s="516">
        <v>5.0999999999999996</v>
      </c>
      <c r="OL85" s="516">
        <v>5.0999999999999996</v>
      </c>
      <c r="OM85" s="516">
        <v>5.0999999999999996</v>
      </c>
      <c r="ON85" s="516">
        <v>7</v>
      </c>
      <c r="OO85" s="516">
        <v>7</v>
      </c>
      <c r="OP85" s="516">
        <v>7</v>
      </c>
      <c r="OQ85" s="516">
        <v>7</v>
      </c>
      <c r="OR85" s="516">
        <v>7</v>
      </c>
      <c r="OS85" s="516">
        <v>7</v>
      </c>
      <c r="OT85" s="516">
        <v>7</v>
      </c>
      <c r="OU85" s="516">
        <v>7</v>
      </c>
      <c r="OV85" s="516">
        <v>11</v>
      </c>
      <c r="OW85" s="516">
        <v>11</v>
      </c>
      <c r="OX85" s="516">
        <v>11</v>
      </c>
      <c r="OY85" s="516">
        <v>11</v>
      </c>
      <c r="OZ85" s="516">
        <v>8</v>
      </c>
      <c r="PA85" s="516">
        <v>8</v>
      </c>
      <c r="PB85" s="516">
        <v>8</v>
      </c>
      <c r="PC85" s="516">
        <v>5.5</v>
      </c>
      <c r="PD85" s="516">
        <v>5.5</v>
      </c>
      <c r="PE85" s="516">
        <v>5.5</v>
      </c>
      <c r="PF85" s="516">
        <v>5.5</v>
      </c>
      <c r="PG85" s="516">
        <v>5.5</v>
      </c>
      <c r="PH85" s="516">
        <v>5.25</v>
      </c>
      <c r="PI85" s="516">
        <v>5.25</v>
      </c>
      <c r="PJ85" s="516">
        <v>5.25</v>
      </c>
      <c r="PK85" s="516">
        <v>5.25</v>
      </c>
      <c r="PL85" s="516">
        <v>5.25</v>
      </c>
      <c r="PM85" s="516">
        <v>5.25</v>
      </c>
      <c r="PN85" s="516">
        <v>5.25</v>
      </c>
      <c r="PO85" s="516">
        <v>5.25</v>
      </c>
      <c r="PP85" s="516">
        <v>5.25</v>
      </c>
      <c r="PQ85" s="516">
        <v>5.25</v>
      </c>
      <c r="PR85" s="516">
        <v>5.25</v>
      </c>
      <c r="PS85" s="516">
        <v>5.25</v>
      </c>
      <c r="PT85" s="516">
        <v>5.25</v>
      </c>
      <c r="PU85" s="516">
        <v>5.25</v>
      </c>
      <c r="PV85" s="516">
        <v>5.25</v>
      </c>
      <c r="PW85" s="516">
        <v>5.25</v>
      </c>
      <c r="PX85" s="516">
        <v>5</v>
      </c>
      <c r="PY85" s="516">
        <v>5</v>
      </c>
      <c r="PZ85" s="516">
        <v>5</v>
      </c>
      <c r="QA85" s="516">
        <v>5</v>
      </c>
      <c r="QB85" s="516">
        <v>4.75</v>
      </c>
      <c r="QC85" s="516">
        <v>4.75</v>
      </c>
      <c r="QD85" s="516">
        <v>4.5</v>
      </c>
      <c r="QE85" s="516">
        <v>4.5</v>
      </c>
      <c r="QF85" s="516">
        <v>5</v>
      </c>
      <c r="QG85" s="516">
        <v>5</v>
      </c>
      <c r="QH85" s="516">
        <v>5</v>
      </c>
      <c r="QI85" s="516">
        <v>5.0999999999999996</v>
      </c>
      <c r="QJ85" s="516">
        <v>5.0999999999999996</v>
      </c>
      <c r="QK85" s="516">
        <v>5.0999999999999996</v>
      </c>
      <c r="QL85" s="516">
        <v>5.0999999999999996</v>
      </c>
      <c r="QM85" s="516">
        <v>5.0999999999999996</v>
      </c>
      <c r="QN85" s="516">
        <v>7</v>
      </c>
      <c r="QO85" s="516">
        <v>7</v>
      </c>
      <c r="QP85" s="516">
        <v>7</v>
      </c>
      <c r="QQ85" s="516">
        <v>7</v>
      </c>
      <c r="QR85" s="516">
        <v>7</v>
      </c>
      <c r="QS85" s="516">
        <v>7</v>
      </c>
      <c r="QT85" s="516">
        <v>7</v>
      </c>
      <c r="QU85" s="516">
        <v>7</v>
      </c>
      <c r="QV85" s="516">
        <v>11</v>
      </c>
      <c r="QW85" s="516">
        <v>11</v>
      </c>
      <c r="QX85" s="516">
        <v>11</v>
      </c>
      <c r="QY85" s="516">
        <v>11</v>
      </c>
      <c r="QZ85" s="516">
        <v>8</v>
      </c>
      <c r="RA85" s="516">
        <v>8</v>
      </c>
      <c r="RB85" s="516">
        <v>8</v>
      </c>
      <c r="RC85" s="516">
        <v>5.5</v>
      </c>
      <c r="RD85" s="516">
        <v>5.5</v>
      </c>
      <c r="RE85" s="516">
        <v>5.5</v>
      </c>
      <c r="RF85" s="516">
        <v>5.5</v>
      </c>
      <c r="RG85" s="516">
        <v>5.5</v>
      </c>
      <c r="RH85" s="516">
        <v>5.25</v>
      </c>
      <c r="RI85" s="516">
        <v>5.25</v>
      </c>
      <c r="RJ85" s="516">
        <v>5.25</v>
      </c>
      <c r="RK85" s="516">
        <v>5.25</v>
      </c>
      <c r="RL85" s="516">
        <v>5.25</v>
      </c>
      <c r="RM85" s="516">
        <v>5.25</v>
      </c>
      <c r="RN85" s="516">
        <v>5.25</v>
      </c>
      <c r="RO85" s="516">
        <v>5.25</v>
      </c>
      <c r="RP85" s="516">
        <v>5.25</v>
      </c>
      <c r="RQ85" s="516">
        <v>5.25</v>
      </c>
      <c r="RR85" s="516">
        <v>5.25</v>
      </c>
      <c r="RS85" s="516">
        <v>5.25</v>
      </c>
      <c r="RT85" s="516">
        <v>5.25</v>
      </c>
      <c r="RU85" s="516">
        <v>5.25</v>
      </c>
      <c r="RV85" s="516">
        <v>5.25</v>
      </c>
      <c r="RW85" s="516">
        <v>5.25</v>
      </c>
      <c r="RX85" s="516">
        <v>5</v>
      </c>
      <c r="RY85" s="516">
        <v>5</v>
      </c>
      <c r="RZ85" s="516">
        <v>5</v>
      </c>
      <c r="SA85" s="516">
        <v>5</v>
      </c>
      <c r="SB85" s="516">
        <v>4.75</v>
      </c>
      <c r="SC85" s="516">
        <v>4.75</v>
      </c>
      <c r="SD85" s="516">
        <v>4.5</v>
      </c>
      <c r="SE85" s="516">
        <v>4.5</v>
      </c>
      <c r="SF85" s="516">
        <v>5</v>
      </c>
      <c r="SG85" s="516">
        <v>5</v>
      </c>
      <c r="SH85" s="516">
        <v>5</v>
      </c>
      <c r="SI85" s="516">
        <v>5.0999999999999996</v>
      </c>
      <c r="SJ85" s="516">
        <v>5.0999999999999996</v>
      </c>
      <c r="SK85" s="267">
        <f t="shared" si="170"/>
        <v>5.0999999999999996</v>
      </c>
      <c r="SL85" s="254"/>
      <c r="SM85" s="242"/>
      <c r="SN85" s="242"/>
      <c r="SO85" s="242"/>
    </row>
    <row r="86" spans="1:509" outlineLevel="3" x14ac:dyDescent="0.35">
      <c r="A86" s="242"/>
      <c r="B86" s="251"/>
      <c r="C86" s="438">
        <f t="shared" si="33"/>
        <v>4</v>
      </c>
      <c r="D86" s="267"/>
      <c r="E86" s="316"/>
      <c r="F86" s="322">
        <f t="shared" ref="F86:F87" si="239">F83</f>
        <v>3</v>
      </c>
      <c r="G86" s="322">
        <f t="shared" si="50"/>
        <v>1.5</v>
      </c>
      <c r="H86" s="267"/>
      <c r="I86" s="274"/>
      <c r="J86" s="288" t="s">
        <v>173</v>
      </c>
      <c r="K86" s="454"/>
      <c r="L86" s="881">
        <f t="shared" ref="L86:BW86" si="240">L85-MIN($G86,(L85-$F86)/4)</f>
        <v>4.6875</v>
      </c>
      <c r="M86" s="881">
        <f t="shared" si="240"/>
        <v>4.6875</v>
      </c>
      <c r="N86" s="881">
        <f t="shared" si="240"/>
        <v>4.6875</v>
      </c>
      <c r="O86" s="881">
        <f t="shared" si="240"/>
        <v>4.6875</v>
      </c>
      <c r="P86" s="881">
        <f t="shared" si="240"/>
        <v>4.6875</v>
      </c>
      <c r="Q86" s="881">
        <f t="shared" si="240"/>
        <v>4.6875</v>
      </c>
      <c r="R86" s="881">
        <f t="shared" si="240"/>
        <v>4.6875</v>
      </c>
      <c r="S86" s="881">
        <f t="shared" si="240"/>
        <v>4.6875</v>
      </c>
      <c r="T86" s="881">
        <f t="shared" si="240"/>
        <v>4.6875</v>
      </c>
      <c r="U86" s="881">
        <f t="shared" si="240"/>
        <v>4.6875</v>
      </c>
      <c r="V86" s="881">
        <f t="shared" si="240"/>
        <v>4.6875</v>
      </c>
      <c r="W86" s="881">
        <f t="shared" si="240"/>
        <v>4.6875</v>
      </c>
      <c r="X86" s="881">
        <f t="shared" si="240"/>
        <v>4.5</v>
      </c>
      <c r="Y86" s="881">
        <f t="shared" si="240"/>
        <v>4.5</v>
      </c>
      <c r="Z86" s="881">
        <f t="shared" si="240"/>
        <v>4.5</v>
      </c>
      <c r="AA86" s="881">
        <f t="shared" si="240"/>
        <v>4.5</v>
      </c>
      <c r="AB86" s="881">
        <f t="shared" si="240"/>
        <v>4.3125</v>
      </c>
      <c r="AC86" s="881">
        <f t="shared" si="240"/>
        <v>4.3125</v>
      </c>
      <c r="AD86" s="881">
        <f t="shared" si="240"/>
        <v>4.125</v>
      </c>
      <c r="AE86" s="881">
        <f t="shared" si="240"/>
        <v>4.125</v>
      </c>
      <c r="AF86" s="881">
        <f t="shared" si="240"/>
        <v>4.5</v>
      </c>
      <c r="AG86" s="881">
        <f t="shared" si="240"/>
        <v>4.5</v>
      </c>
      <c r="AH86" s="881">
        <f t="shared" si="240"/>
        <v>4.5</v>
      </c>
      <c r="AI86" s="881">
        <f t="shared" si="240"/>
        <v>4.5749999999999993</v>
      </c>
      <c r="AJ86" s="881">
        <f t="shared" si="240"/>
        <v>4.5749999999999993</v>
      </c>
      <c r="AK86" s="881">
        <f t="shared" si="240"/>
        <v>4.5749999999999993</v>
      </c>
      <c r="AL86" s="881">
        <f t="shared" si="240"/>
        <v>4.5749999999999993</v>
      </c>
      <c r="AM86" s="881">
        <f t="shared" si="240"/>
        <v>4.5749999999999993</v>
      </c>
      <c r="AN86" s="881">
        <f t="shared" si="240"/>
        <v>6</v>
      </c>
      <c r="AO86" s="881">
        <f t="shared" si="240"/>
        <v>6</v>
      </c>
      <c r="AP86" s="881">
        <f t="shared" si="240"/>
        <v>6</v>
      </c>
      <c r="AQ86" s="881">
        <f t="shared" si="240"/>
        <v>6</v>
      </c>
      <c r="AR86" s="881">
        <f t="shared" si="240"/>
        <v>6</v>
      </c>
      <c r="AS86" s="881">
        <f t="shared" si="240"/>
        <v>6</v>
      </c>
      <c r="AT86" s="881">
        <f t="shared" si="240"/>
        <v>6</v>
      </c>
      <c r="AU86" s="881">
        <f t="shared" si="240"/>
        <v>6</v>
      </c>
      <c r="AV86" s="881">
        <f t="shared" si="240"/>
        <v>9.5</v>
      </c>
      <c r="AW86" s="881">
        <f t="shared" si="240"/>
        <v>9.5</v>
      </c>
      <c r="AX86" s="881">
        <f t="shared" si="240"/>
        <v>9.5</v>
      </c>
      <c r="AY86" s="881">
        <f t="shared" si="240"/>
        <v>9.5</v>
      </c>
      <c r="AZ86" s="881">
        <f t="shared" si="240"/>
        <v>6.75</v>
      </c>
      <c r="BA86" s="881">
        <f t="shared" si="240"/>
        <v>6.75</v>
      </c>
      <c r="BB86" s="881">
        <f t="shared" si="240"/>
        <v>6.75</v>
      </c>
      <c r="BC86" s="881">
        <f t="shared" si="240"/>
        <v>4.875</v>
      </c>
      <c r="BD86" s="881">
        <f t="shared" si="240"/>
        <v>4.875</v>
      </c>
      <c r="BE86" s="881">
        <f t="shared" si="240"/>
        <v>4.875</v>
      </c>
      <c r="BF86" s="881">
        <f t="shared" si="240"/>
        <v>4.875</v>
      </c>
      <c r="BG86" s="881">
        <f t="shared" si="240"/>
        <v>4.875</v>
      </c>
      <c r="BH86" s="881">
        <f t="shared" si="240"/>
        <v>4.6875</v>
      </c>
      <c r="BI86" s="881">
        <f t="shared" si="240"/>
        <v>4.6875</v>
      </c>
      <c r="BJ86" s="881">
        <f t="shared" si="240"/>
        <v>4.6875</v>
      </c>
      <c r="BK86" s="881">
        <f t="shared" si="240"/>
        <v>4.6875</v>
      </c>
      <c r="BL86" s="881">
        <f t="shared" si="240"/>
        <v>4.6875</v>
      </c>
      <c r="BM86" s="881">
        <f t="shared" si="240"/>
        <v>4.6875</v>
      </c>
      <c r="BN86" s="881">
        <f t="shared" si="240"/>
        <v>4.6875</v>
      </c>
      <c r="BO86" s="881">
        <f t="shared" si="240"/>
        <v>4.6875</v>
      </c>
      <c r="BP86" s="881">
        <f t="shared" si="240"/>
        <v>4.6875</v>
      </c>
      <c r="BQ86" s="881">
        <f t="shared" si="240"/>
        <v>4.6875</v>
      </c>
      <c r="BR86" s="881">
        <f t="shared" si="240"/>
        <v>4.6875</v>
      </c>
      <c r="BS86" s="881">
        <f t="shared" si="240"/>
        <v>4.6875</v>
      </c>
      <c r="BT86" s="881">
        <f t="shared" si="240"/>
        <v>4.6875</v>
      </c>
      <c r="BU86" s="881">
        <f t="shared" si="240"/>
        <v>4.6875</v>
      </c>
      <c r="BV86" s="881">
        <f t="shared" si="240"/>
        <v>4.6875</v>
      </c>
      <c r="BW86" s="881">
        <f t="shared" si="240"/>
        <v>4.6875</v>
      </c>
      <c r="BX86" s="881">
        <f t="shared" ref="BX86:EI86" si="241">BX85-MIN($G86,(BX85-$F86)/4)</f>
        <v>4.5</v>
      </c>
      <c r="BY86" s="881">
        <f t="shared" si="241"/>
        <v>4.5</v>
      </c>
      <c r="BZ86" s="881">
        <f t="shared" si="241"/>
        <v>4.5</v>
      </c>
      <c r="CA86" s="881">
        <f t="shared" si="241"/>
        <v>4.5</v>
      </c>
      <c r="CB86" s="881">
        <f t="shared" si="241"/>
        <v>4.3125</v>
      </c>
      <c r="CC86" s="881">
        <f t="shared" si="241"/>
        <v>4.3125</v>
      </c>
      <c r="CD86" s="881">
        <f t="shared" si="241"/>
        <v>4.125</v>
      </c>
      <c r="CE86" s="881">
        <f t="shared" si="241"/>
        <v>4.125</v>
      </c>
      <c r="CF86" s="881">
        <f t="shared" si="241"/>
        <v>4.5</v>
      </c>
      <c r="CG86" s="881">
        <f t="shared" si="241"/>
        <v>4.5</v>
      </c>
      <c r="CH86" s="881">
        <f t="shared" si="241"/>
        <v>4.5</v>
      </c>
      <c r="CI86" s="881">
        <f t="shared" si="241"/>
        <v>4.5749999999999993</v>
      </c>
      <c r="CJ86" s="881">
        <f t="shared" si="241"/>
        <v>4.5749999999999993</v>
      </c>
      <c r="CK86" s="881">
        <f t="shared" si="241"/>
        <v>4.5749999999999993</v>
      </c>
      <c r="CL86" s="881">
        <f t="shared" si="241"/>
        <v>4.5749999999999993</v>
      </c>
      <c r="CM86" s="881">
        <f t="shared" si="241"/>
        <v>4.5749999999999993</v>
      </c>
      <c r="CN86" s="881">
        <f t="shared" si="241"/>
        <v>6</v>
      </c>
      <c r="CO86" s="881">
        <f t="shared" si="241"/>
        <v>6</v>
      </c>
      <c r="CP86" s="881">
        <f t="shared" si="241"/>
        <v>6</v>
      </c>
      <c r="CQ86" s="881">
        <f t="shared" si="241"/>
        <v>6</v>
      </c>
      <c r="CR86" s="881">
        <f t="shared" si="241"/>
        <v>6</v>
      </c>
      <c r="CS86" s="881">
        <f t="shared" si="241"/>
        <v>6</v>
      </c>
      <c r="CT86" s="881">
        <f t="shared" si="241"/>
        <v>6</v>
      </c>
      <c r="CU86" s="881">
        <f t="shared" si="241"/>
        <v>6</v>
      </c>
      <c r="CV86" s="881">
        <f t="shared" si="241"/>
        <v>9.5</v>
      </c>
      <c r="CW86" s="881">
        <f t="shared" si="241"/>
        <v>9.5</v>
      </c>
      <c r="CX86" s="881">
        <f t="shared" si="241"/>
        <v>9.5</v>
      </c>
      <c r="CY86" s="881">
        <f t="shared" si="241"/>
        <v>9.5</v>
      </c>
      <c r="CZ86" s="881">
        <f t="shared" si="241"/>
        <v>6.75</v>
      </c>
      <c r="DA86" s="881">
        <f t="shared" si="241"/>
        <v>6.75</v>
      </c>
      <c r="DB86" s="881">
        <f t="shared" si="241"/>
        <v>6.75</v>
      </c>
      <c r="DC86" s="881">
        <f t="shared" si="241"/>
        <v>4.875</v>
      </c>
      <c r="DD86" s="881">
        <f t="shared" si="241"/>
        <v>4.875</v>
      </c>
      <c r="DE86" s="881">
        <f t="shared" si="241"/>
        <v>4.875</v>
      </c>
      <c r="DF86" s="881">
        <f t="shared" si="241"/>
        <v>4.875</v>
      </c>
      <c r="DG86" s="881">
        <f t="shared" si="241"/>
        <v>4.875</v>
      </c>
      <c r="DH86" s="881">
        <f t="shared" si="241"/>
        <v>4.6875</v>
      </c>
      <c r="DI86" s="881">
        <f t="shared" si="241"/>
        <v>4.6875</v>
      </c>
      <c r="DJ86" s="881">
        <f t="shared" si="241"/>
        <v>4.6875</v>
      </c>
      <c r="DK86" s="881">
        <f t="shared" si="241"/>
        <v>4.6875</v>
      </c>
      <c r="DL86" s="881">
        <f t="shared" si="241"/>
        <v>4.6875</v>
      </c>
      <c r="DM86" s="881">
        <f t="shared" si="241"/>
        <v>4.6875</v>
      </c>
      <c r="DN86" s="881">
        <f t="shared" si="241"/>
        <v>4.6875</v>
      </c>
      <c r="DO86" s="881">
        <f t="shared" si="241"/>
        <v>4.6875</v>
      </c>
      <c r="DP86" s="881">
        <f t="shared" si="241"/>
        <v>4.6875</v>
      </c>
      <c r="DQ86" s="881">
        <f t="shared" si="241"/>
        <v>4.6875</v>
      </c>
      <c r="DR86" s="881">
        <f t="shared" si="241"/>
        <v>4.6875</v>
      </c>
      <c r="DS86" s="881">
        <f t="shared" si="241"/>
        <v>4.6875</v>
      </c>
      <c r="DT86" s="881">
        <f t="shared" si="241"/>
        <v>4.6875</v>
      </c>
      <c r="DU86" s="881">
        <f t="shared" si="241"/>
        <v>4.6875</v>
      </c>
      <c r="DV86" s="881">
        <f t="shared" si="241"/>
        <v>4.6875</v>
      </c>
      <c r="DW86" s="881">
        <f t="shared" si="241"/>
        <v>4.6875</v>
      </c>
      <c r="DX86" s="881">
        <f t="shared" si="241"/>
        <v>4.5</v>
      </c>
      <c r="DY86" s="881">
        <f t="shared" si="241"/>
        <v>4.5</v>
      </c>
      <c r="DZ86" s="881">
        <f t="shared" si="241"/>
        <v>4.5</v>
      </c>
      <c r="EA86" s="881">
        <f t="shared" si="241"/>
        <v>4.5</v>
      </c>
      <c r="EB86" s="881">
        <f t="shared" si="241"/>
        <v>4.3125</v>
      </c>
      <c r="EC86" s="881">
        <f t="shared" si="241"/>
        <v>4.3125</v>
      </c>
      <c r="ED86" s="881">
        <f t="shared" si="241"/>
        <v>4.125</v>
      </c>
      <c r="EE86" s="881">
        <f t="shared" si="241"/>
        <v>4.125</v>
      </c>
      <c r="EF86" s="881">
        <f t="shared" si="241"/>
        <v>4.5</v>
      </c>
      <c r="EG86" s="881">
        <f t="shared" si="241"/>
        <v>4.5</v>
      </c>
      <c r="EH86" s="881">
        <f t="shared" si="241"/>
        <v>4.5</v>
      </c>
      <c r="EI86" s="881">
        <f t="shared" si="241"/>
        <v>4.5749999999999993</v>
      </c>
      <c r="EJ86" s="881">
        <f t="shared" ref="EJ86:GU86" si="242">EJ85-MIN($G86,(EJ85-$F86)/4)</f>
        <v>4.5749999999999993</v>
      </c>
      <c r="EK86" s="881">
        <f t="shared" si="242"/>
        <v>4.5749999999999993</v>
      </c>
      <c r="EL86" s="881">
        <f t="shared" si="242"/>
        <v>4.5749999999999993</v>
      </c>
      <c r="EM86" s="881">
        <f t="shared" si="242"/>
        <v>4.5749999999999993</v>
      </c>
      <c r="EN86" s="881">
        <f t="shared" si="242"/>
        <v>6</v>
      </c>
      <c r="EO86" s="881">
        <f t="shared" si="242"/>
        <v>6</v>
      </c>
      <c r="EP86" s="881">
        <f t="shared" si="242"/>
        <v>6</v>
      </c>
      <c r="EQ86" s="881">
        <f t="shared" si="242"/>
        <v>6</v>
      </c>
      <c r="ER86" s="881">
        <f t="shared" si="242"/>
        <v>6</v>
      </c>
      <c r="ES86" s="881">
        <f t="shared" si="242"/>
        <v>6</v>
      </c>
      <c r="ET86" s="881">
        <f t="shared" si="242"/>
        <v>6</v>
      </c>
      <c r="EU86" s="881">
        <f t="shared" si="242"/>
        <v>6</v>
      </c>
      <c r="EV86" s="881">
        <f t="shared" si="242"/>
        <v>9.5</v>
      </c>
      <c r="EW86" s="881">
        <f t="shared" si="242"/>
        <v>9.5</v>
      </c>
      <c r="EX86" s="881">
        <f t="shared" si="242"/>
        <v>9.5</v>
      </c>
      <c r="EY86" s="881">
        <f t="shared" si="242"/>
        <v>9.5</v>
      </c>
      <c r="EZ86" s="881">
        <f t="shared" si="242"/>
        <v>6.75</v>
      </c>
      <c r="FA86" s="881">
        <f t="shared" si="242"/>
        <v>6.75</v>
      </c>
      <c r="FB86" s="881">
        <f t="shared" si="242"/>
        <v>6.75</v>
      </c>
      <c r="FC86" s="881">
        <f t="shared" si="242"/>
        <v>4.875</v>
      </c>
      <c r="FD86" s="881">
        <f t="shared" si="242"/>
        <v>4.875</v>
      </c>
      <c r="FE86" s="881">
        <f t="shared" si="242"/>
        <v>4.875</v>
      </c>
      <c r="FF86" s="881">
        <f t="shared" si="242"/>
        <v>4.875</v>
      </c>
      <c r="FG86" s="881">
        <f t="shared" si="242"/>
        <v>4.875</v>
      </c>
      <c r="FH86" s="881">
        <f t="shared" si="242"/>
        <v>4.6875</v>
      </c>
      <c r="FI86" s="881">
        <f t="shared" si="242"/>
        <v>4.6875</v>
      </c>
      <c r="FJ86" s="881">
        <f t="shared" si="242"/>
        <v>4.6875</v>
      </c>
      <c r="FK86" s="881">
        <f t="shared" si="242"/>
        <v>4.6875</v>
      </c>
      <c r="FL86" s="881">
        <f t="shared" si="242"/>
        <v>4.6875</v>
      </c>
      <c r="FM86" s="881">
        <f t="shared" si="242"/>
        <v>4.6875</v>
      </c>
      <c r="FN86" s="881">
        <f t="shared" si="242"/>
        <v>4.6875</v>
      </c>
      <c r="FO86" s="881">
        <f t="shared" si="242"/>
        <v>4.6875</v>
      </c>
      <c r="FP86" s="881">
        <f t="shared" si="242"/>
        <v>4.6875</v>
      </c>
      <c r="FQ86" s="881">
        <f t="shared" si="242"/>
        <v>4.6875</v>
      </c>
      <c r="FR86" s="881">
        <f t="shared" si="242"/>
        <v>4.6875</v>
      </c>
      <c r="FS86" s="881">
        <f t="shared" si="242"/>
        <v>4.6875</v>
      </c>
      <c r="FT86" s="881">
        <f t="shared" si="242"/>
        <v>4.6875</v>
      </c>
      <c r="FU86" s="881">
        <f t="shared" si="242"/>
        <v>4.6875</v>
      </c>
      <c r="FV86" s="881">
        <f t="shared" si="242"/>
        <v>4.6875</v>
      </c>
      <c r="FW86" s="881">
        <f t="shared" si="242"/>
        <v>4.6875</v>
      </c>
      <c r="FX86" s="881">
        <f t="shared" si="242"/>
        <v>4.5</v>
      </c>
      <c r="FY86" s="881">
        <f t="shared" si="242"/>
        <v>4.5</v>
      </c>
      <c r="FZ86" s="881">
        <f t="shared" si="242"/>
        <v>4.5</v>
      </c>
      <c r="GA86" s="881">
        <f t="shared" si="242"/>
        <v>4.5</v>
      </c>
      <c r="GB86" s="881">
        <f t="shared" si="242"/>
        <v>4.3125</v>
      </c>
      <c r="GC86" s="881">
        <f t="shared" si="242"/>
        <v>4.3125</v>
      </c>
      <c r="GD86" s="881">
        <f t="shared" si="242"/>
        <v>4.125</v>
      </c>
      <c r="GE86" s="881">
        <f t="shared" si="242"/>
        <v>4.125</v>
      </c>
      <c r="GF86" s="881">
        <f t="shared" si="242"/>
        <v>4.5</v>
      </c>
      <c r="GG86" s="881">
        <f t="shared" si="242"/>
        <v>4.5</v>
      </c>
      <c r="GH86" s="881">
        <f t="shared" si="242"/>
        <v>4.5</v>
      </c>
      <c r="GI86" s="881">
        <f t="shared" si="242"/>
        <v>4.5749999999999993</v>
      </c>
      <c r="GJ86" s="881">
        <f t="shared" si="242"/>
        <v>4.5749999999999993</v>
      </c>
      <c r="GK86" s="881">
        <f t="shared" si="242"/>
        <v>4.5749999999999993</v>
      </c>
      <c r="GL86" s="881">
        <f t="shared" si="242"/>
        <v>4.5749999999999993</v>
      </c>
      <c r="GM86" s="881">
        <f t="shared" si="242"/>
        <v>4.5749999999999993</v>
      </c>
      <c r="GN86" s="881">
        <f t="shared" si="242"/>
        <v>6</v>
      </c>
      <c r="GO86" s="881">
        <f t="shared" si="242"/>
        <v>6</v>
      </c>
      <c r="GP86" s="881">
        <f t="shared" si="242"/>
        <v>6</v>
      </c>
      <c r="GQ86" s="881">
        <f t="shared" si="242"/>
        <v>6</v>
      </c>
      <c r="GR86" s="881">
        <f t="shared" si="242"/>
        <v>6</v>
      </c>
      <c r="GS86" s="881">
        <f t="shared" si="242"/>
        <v>6</v>
      </c>
      <c r="GT86" s="881">
        <f t="shared" si="242"/>
        <v>6</v>
      </c>
      <c r="GU86" s="881">
        <f t="shared" si="242"/>
        <v>6</v>
      </c>
      <c r="GV86" s="881">
        <f t="shared" ref="GV86:JG86" si="243">GV85-MIN($G86,(GV85-$F86)/4)</f>
        <v>9.5</v>
      </c>
      <c r="GW86" s="881">
        <f t="shared" si="243"/>
        <v>9.5</v>
      </c>
      <c r="GX86" s="881">
        <f t="shared" si="243"/>
        <v>9.5</v>
      </c>
      <c r="GY86" s="881">
        <f t="shared" si="243"/>
        <v>9.5</v>
      </c>
      <c r="GZ86" s="881">
        <f t="shared" si="243"/>
        <v>6.75</v>
      </c>
      <c r="HA86" s="881">
        <f t="shared" si="243"/>
        <v>6.75</v>
      </c>
      <c r="HB86" s="881">
        <f t="shared" si="243"/>
        <v>6.75</v>
      </c>
      <c r="HC86" s="881">
        <f t="shared" si="243"/>
        <v>4.875</v>
      </c>
      <c r="HD86" s="881">
        <f t="shared" si="243"/>
        <v>4.875</v>
      </c>
      <c r="HE86" s="881">
        <f t="shared" si="243"/>
        <v>4.875</v>
      </c>
      <c r="HF86" s="881">
        <f t="shared" si="243"/>
        <v>4.875</v>
      </c>
      <c r="HG86" s="881">
        <f t="shared" si="243"/>
        <v>4.875</v>
      </c>
      <c r="HH86" s="881">
        <f t="shared" si="243"/>
        <v>4.6875</v>
      </c>
      <c r="HI86" s="881">
        <f t="shared" si="243"/>
        <v>4.6875</v>
      </c>
      <c r="HJ86" s="881">
        <f t="shared" si="243"/>
        <v>4.6875</v>
      </c>
      <c r="HK86" s="881">
        <f t="shared" si="243"/>
        <v>4.6875</v>
      </c>
      <c r="HL86" s="881">
        <f t="shared" si="243"/>
        <v>4.6875</v>
      </c>
      <c r="HM86" s="881">
        <f t="shared" si="243"/>
        <v>4.6875</v>
      </c>
      <c r="HN86" s="881">
        <f t="shared" si="243"/>
        <v>4.6875</v>
      </c>
      <c r="HO86" s="881">
        <f t="shared" si="243"/>
        <v>4.6875</v>
      </c>
      <c r="HP86" s="881">
        <f t="shared" si="243"/>
        <v>4.6875</v>
      </c>
      <c r="HQ86" s="881">
        <f t="shared" si="243"/>
        <v>4.6875</v>
      </c>
      <c r="HR86" s="881">
        <f t="shared" si="243"/>
        <v>4.6875</v>
      </c>
      <c r="HS86" s="881">
        <f t="shared" si="243"/>
        <v>4.6875</v>
      </c>
      <c r="HT86" s="881">
        <f t="shared" si="243"/>
        <v>4.6875</v>
      </c>
      <c r="HU86" s="881">
        <f t="shared" si="243"/>
        <v>4.6875</v>
      </c>
      <c r="HV86" s="881">
        <f t="shared" si="243"/>
        <v>4.6875</v>
      </c>
      <c r="HW86" s="881">
        <f t="shared" si="243"/>
        <v>4.6875</v>
      </c>
      <c r="HX86" s="881">
        <f t="shared" si="243"/>
        <v>4.5</v>
      </c>
      <c r="HY86" s="881">
        <f t="shared" si="243"/>
        <v>4.5</v>
      </c>
      <c r="HZ86" s="881">
        <f t="shared" si="243"/>
        <v>4.5</v>
      </c>
      <c r="IA86" s="881">
        <f t="shared" si="243"/>
        <v>4.5</v>
      </c>
      <c r="IB86" s="881">
        <f t="shared" si="243"/>
        <v>4.3125</v>
      </c>
      <c r="IC86" s="881">
        <f t="shared" si="243"/>
        <v>4.3125</v>
      </c>
      <c r="ID86" s="881">
        <f t="shared" si="243"/>
        <v>4.125</v>
      </c>
      <c r="IE86" s="881">
        <f t="shared" si="243"/>
        <v>4.125</v>
      </c>
      <c r="IF86" s="881">
        <f t="shared" si="243"/>
        <v>4.5</v>
      </c>
      <c r="IG86" s="881">
        <f t="shared" si="243"/>
        <v>4.5</v>
      </c>
      <c r="IH86" s="881">
        <f t="shared" si="243"/>
        <v>4.5</v>
      </c>
      <c r="II86" s="881">
        <f t="shared" si="243"/>
        <v>4.5749999999999993</v>
      </c>
      <c r="IJ86" s="881">
        <f t="shared" si="243"/>
        <v>4.5749999999999993</v>
      </c>
      <c r="IK86" s="881">
        <f t="shared" si="243"/>
        <v>4.5749999999999993</v>
      </c>
      <c r="IL86" s="881">
        <f t="shared" si="243"/>
        <v>4.5749999999999993</v>
      </c>
      <c r="IM86" s="881">
        <f t="shared" si="243"/>
        <v>4.5749999999999993</v>
      </c>
      <c r="IN86" s="881">
        <f t="shared" si="243"/>
        <v>6</v>
      </c>
      <c r="IO86" s="881">
        <f t="shared" si="243"/>
        <v>6</v>
      </c>
      <c r="IP86" s="881">
        <f t="shared" si="243"/>
        <v>6</v>
      </c>
      <c r="IQ86" s="881">
        <f t="shared" si="243"/>
        <v>6</v>
      </c>
      <c r="IR86" s="881">
        <f t="shared" si="243"/>
        <v>6</v>
      </c>
      <c r="IS86" s="881">
        <f t="shared" si="243"/>
        <v>6</v>
      </c>
      <c r="IT86" s="881">
        <f t="shared" si="243"/>
        <v>6</v>
      </c>
      <c r="IU86" s="881">
        <f t="shared" si="243"/>
        <v>6</v>
      </c>
      <c r="IV86" s="881">
        <f t="shared" si="243"/>
        <v>9.5</v>
      </c>
      <c r="IW86" s="881">
        <f t="shared" si="243"/>
        <v>9.5</v>
      </c>
      <c r="IX86" s="881">
        <f t="shared" si="243"/>
        <v>9.5</v>
      </c>
      <c r="IY86" s="881">
        <f t="shared" si="243"/>
        <v>9.5</v>
      </c>
      <c r="IZ86" s="881">
        <f t="shared" si="243"/>
        <v>6.75</v>
      </c>
      <c r="JA86" s="881">
        <f t="shared" si="243"/>
        <v>6.75</v>
      </c>
      <c r="JB86" s="881">
        <f t="shared" si="243"/>
        <v>6.75</v>
      </c>
      <c r="JC86" s="881">
        <f t="shared" si="243"/>
        <v>4.875</v>
      </c>
      <c r="JD86" s="881">
        <f t="shared" si="243"/>
        <v>4.875</v>
      </c>
      <c r="JE86" s="881">
        <f t="shared" si="243"/>
        <v>4.875</v>
      </c>
      <c r="JF86" s="881">
        <f t="shared" si="243"/>
        <v>4.875</v>
      </c>
      <c r="JG86" s="881">
        <f t="shared" si="243"/>
        <v>4.875</v>
      </c>
      <c r="JH86" s="881">
        <f t="shared" ref="JH86:LS86" si="244">JH85-MIN($G86,(JH85-$F86)/4)</f>
        <v>4.6875</v>
      </c>
      <c r="JI86" s="881">
        <f t="shared" si="244"/>
        <v>4.6875</v>
      </c>
      <c r="JJ86" s="881">
        <f t="shared" si="244"/>
        <v>4.6875</v>
      </c>
      <c r="JK86" s="881">
        <f t="shared" si="244"/>
        <v>4.6875</v>
      </c>
      <c r="JL86" s="881">
        <f t="shared" si="244"/>
        <v>4.6875</v>
      </c>
      <c r="JM86" s="881">
        <f t="shared" si="244"/>
        <v>4.6875</v>
      </c>
      <c r="JN86" s="881">
        <f t="shared" si="244"/>
        <v>4.6875</v>
      </c>
      <c r="JO86" s="881">
        <f t="shared" si="244"/>
        <v>4.6875</v>
      </c>
      <c r="JP86" s="881">
        <f t="shared" si="244"/>
        <v>4.6875</v>
      </c>
      <c r="JQ86" s="881">
        <f t="shared" si="244"/>
        <v>4.6875</v>
      </c>
      <c r="JR86" s="881">
        <f t="shared" si="244"/>
        <v>4.6875</v>
      </c>
      <c r="JS86" s="881">
        <f t="shared" si="244"/>
        <v>4.6875</v>
      </c>
      <c r="JT86" s="881">
        <f t="shared" si="244"/>
        <v>4.6875</v>
      </c>
      <c r="JU86" s="881">
        <f t="shared" si="244"/>
        <v>4.6875</v>
      </c>
      <c r="JV86" s="881">
        <f t="shared" si="244"/>
        <v>4.6875</v>
      </c>
      <c r="JW86" s="881">
        <f t="shared" si="244"/>
        <v>4.6875</v>
      </c>
      <c r="JX86" s="881">
        <f t="shared" si="244"/>
        <v>4.5</v>
      </c>
      <c r="JY86" s="881">
        <f t="shared" si="244"/>
        <v>4.5</v>
      </c>
      <c r="JZ86" s="881">
        <f t="shared" si="244"/>
        <v>4.5</v>
      </c>
      <c r="KA86" s="881">
        <f t="shared" si="244"/>
        <v>4.5</v>
      </c>
      <c r="KB86" s="881">
        <f t="shared" si="244"/>
        <v>4.3125</v>
      </c>
      <c r="KC86" s="881">
        <f t="shared" si="244"/>
        <v>4.3125</v>
      </c>
      <c r="KD86" s="881">
        <f t="shared" si="244"/>
        <v>4.125</v>
      </c>
      <c r="KE86" s="881">
        <f t="shared" si="244"/>
        <v>4.125</v>
      </c>
      <c r="KF86" s="881">
        <f t="shared" si="244"/>
        <v>4.5</v>
      </c>
      <c r="KG86" s="881">
        <f t="shared" si="244"/>
        <v>4.5</v>
      </c>
      <c r="KH86" s="881">
        <f t="shared" si="244"/>
        <v>4.5</v>
      </c>
      <c r="KI86" s="881">
        <f t="shared" si="244"/>
        <v>4.5749999999999993</v>
      </c>
      <c r="KJ86" s="881">
        <f t="shared" si="244"/>
        <v>4.5749999999999993</v>
      </c>
      <c r="KK86" s="881">
        <f t="shared" si="244"/>
        <v>4.5749999999999993</v>
      </c>
      <c r="KL86" s="881">
        <f t="shared" si="244"/>
        <v>4.5749999999999993</v>
      </c>
      <c r="KM86" s="881">
        <f t="shared" si="244"/>
        <v>4.5749999999999993</v>
      </c>
      <c r="KN86" s="881">
        <f t="shared" si="244"/>
        <v>6</v>
      </c>
      <c r="KO86" s="881">
        <f t="shared" si="244"/>
        <v>6</v>
      </c>
      <c r="KP86" s="881">
        <f t="shared" si="244"/>
        <v>6</v>
      </c>
      <c r="KQ86" s="881">
        <f t="shared" si="244"/>
        <v>6</v>
      </c>
      <c r="KR86" s="881">
        <f t="shared" si="244"/>
        <v>6</v>
      </c>
      <c r="KS86" s="881">
        <f t="shared" si="244"/>
        <v>6</v>
      </c>
      <c r="KT86" s="881">
        <f t="shared" si="244"/>
        <v>6</v>
      </c>
      <c r="KU86" s="881">
        <f t="shared" si="244"/>
        <v>6</v>
      </c>
      <c r="KV86" s="881">
        <f t="shared" si="244"/>
        <v>9.5</v>
      </c>
      <c r="KW86" s="881">
        <f t="shared" si="244"/>
        <v>9.5</v>
      </c>
      <c r="KX86" s="881">
        <f t="shared" si="244"/>
        <v>9.5</v>
      </c>
      <c r="KY86" s="881">
        <f t="shared" si="244"/>
        <v>9.5</v>
      </c>
      <c r="KZ86" s="881">
        <f t="shared" si="244"/>
        <v>6.75</v>
      </c>
      <c r="LA86" s="881">
        <f t="shared" si="244"/>
        <v>6.75</v>
      </c>
      <c r="LB86" s="881">
        <f t="shared" si="244"/>
        <v>6.75</v>
      </c>
      <c r="LC86" s="881">
        <f t="shared" si="244"/>
        <v>4.875</v>
      </c>
      <c r="LD86" s="881">
        <f t="shared" si="244"/>
        <v>4.875</v>
      </c>
      <c r="LE86" s="881">
        <f t="shared" si="244"/>
        <v>4.875</v>
      </c>
      <c r="LF86" s="881">
        <f t="shared" si="244"/>
        <v>4.875</v>
      </c>
      <c r="LG86" s="881">
        <f t="shared" si="244"/>
        <v>4.875</v>
      </c>
      <c r="LH86" s="881">
        <f t="shared" si="244"/>
        <v>4.6875</v>
      </c>
      <c r="LI86" s="881">
        <f t="shared" si="244"/>
        <v>4.6875</v>
      </c>
      <c r="LJ86" s="881">
        <f t="shared" si="244"/>
        <v>4.6875</v>
      </c>
      <c r="LK86" s="881">
        <f t="shared" si="244"/>
        <v>4.6875</v>
      </c>
      <c r="LL86" s="881">
        <f t="shared" si="244"/>
        <v>4.6875</v>
      </c>
      <c r="LM86" s="881">
        <f t="shared" si="244"/>
        <v>4.6875</v>
      </c>
      <c r="LN86" s="881">
        <f t="shared" si="244"/>
        <v>4.6875</v>
      </c>
      <c r="LO86" s="881">
        <f t="shared" si="244"/>
        <v>4.6875</v>
      </c>
      <c r="LP86" s="881">
        <f t="shared" si="244"/>
        <v>4.6875</v>
      </c>
      <c r="LQ86" s="881">
        <f t="shared" si="244"/>
        <v>4.6875</v>
      </c>
      <c r="LR86" s="881">
        <f t="shared" si="244"/>
        <v>4.6875</v>
      </c>
      <c r="LS86" s="881">
        <f t="shared" si="244"/>
        <v>4.6875</v>
      </c>
      <c r="LT86" s="881">
        <f t="shared" ref="LT86:OE86" si="245">LT85-MIN($G86,(LT85-$F86)/4)</f>
        <v>4.6875</v>
      </c>
      <c r="LU86" s="881">
        <f t="shared" si="245"/>
        <v>4.6875</v>
      </c>
      <c r="LV86" s="881">
        <f t="shared" si="245"/>
        <v>4.6875</v>
      </c>
      <c r="LW86" s="881">
        <f t="shared" si="245"/>
        <v>4.6875</v>
      </c>
      <c r="LX86" s="881">
        <f t="shared" si="245"/>
        <v>4.5</v>
      </c>
      <c r="LY86" s="881">
        <f t="shared" si="245"/>
        <v>4.5</v>
      </c>
      <c r="LZ86" s="881">
        <f t="shared" si="245"/>
        <v>4.5</v>
      </c>
      <c r="MA86" s="881">
        <f t="shared" si="245"/>
        <v>4.5</v>
      </c>
      <c r="MB86" s="881">
        <f t="shared" si="245"/>
        <v>4.3125</v>
      </c>
      <c r="MC86" s="881">
        <f t="shared" si="245"/>
        <v>4.3125</v>
      </c>
      <c r="MD86" s="881">
        <f t="shared" si="245"/>
        <v>4.125</v>
      </c>
      <c r="ME86" s="881">
        <f t="shared" si="245"/>
        <v>4.125</v>
      </c>
      <c r="MF86" s="881">
        <f t="shared" si="245"/>
        <v>4.5</v>
      </c>
      <c r="MG86" s="881">
        <f t="shared" si="245"/>
        <v>4.5</v>
      </c>
      <c r="MH86" s="881">
        <f t="shared" si="245"/>
        <v>4.5</v>
      </c>
      <c r="MI86" s="881">
        <f t="shared" si="245"/>
        <v>4.5749999999999993</v>
      </c>
      <c r="MJ86" s="881">
        <f t="shared" si="245"/>
        <v>4.5749999999999993</v>
      </c>
      <c r="MK86" s="881">
        <f t="shared" si="245"/>
        <v>4.5749999999999993</v>
      </c>
      <c r="ML86" s="881">
        <f t="shared" si="245"/>
        <v>4.5749999999999993</v>
      </c>
      <c r="MM86" s="881">
        <f t="shared" si="245"/>
        <v>4.5749999999999993</v>
      </c>
      <c r="MN86" s="881">
        <f t="shared" si="245"/>
        <v>6</v>
      </c>
      <c r="MO86" s="881">
        <f t="shared" si="245"/>
        <v>6</v>
      </c>
      <c r="MP86" s="881">
        <f t="shared" si="245"/>
        <v>6</v>
      </c>
      <c r="MQ86" s="881">
        <f t="shared" si="245"/>
        <v>6</v>
      </c>
      <c r="MR86" s="881">
        <f t="shared" si="245"/>
        <v>6</v>
      </c>
      <c r="MS86" s="881">
        <f t="shared" si="245"/>
        <v>6</v>
      </c>
      <c r="MT86" s="881">
        <f t="shared" si="245"/>
        <v>6</v>
      </c>
      <c r="MU86" s="881">
        <f t="shared" si="245"/>
        <v>6</v>
      </c>
      <c r="MV86" s="881">
        <f t="shared" si="245"/>
        <v>9.5</v>
      </c>
      <c r="MW86" s="881">
        <f t="shared" si="245"/>
        <v>9.5</v>
      </c>
      <c r="MX86" s="881">
        <f t="shared" si="245"/>
        <v>9.5</v>
      </c>
      <c r="MY86" s="881">
        <f t="shared" si="245"/>
        <v>9.5</v>
      </c>
      <c r="MZ86" s="881">
        <f t="shared" si="245"/>
        <v>6.75</v>
      </c>
      <c r="NA86" s="881">
        <f t="shared" si="245"/>
        <v>6.75</v>
      </c>
      <c r="NB86" s="881">
        <f t="shared" si="245"/>
        <v>6.75</v>
      </c>
      <c r="NC86" s="881">
        <f t="shared" si="245"/>
        <v>4.875</v>
      </c>
      <c r="ND86" s="881">
        <f t="shared" si="245"/>
        <v>4.875</v>
      </c>
      <c r="NE86" s="881">
        <f t="shared" si="245"/>
        <v>4.875</v>
      </c>
      <c r="NF86" s="881">
        <f t="shared" si="245"/>
        <v>4.875</v>
      </c>
      <c r="NG86" s="881">
        <f t="shared" si="245"/>
        <v>4.875</v>
      </c>
      <c r="NH86" s="881">
        <f t="shared" si="245"/>
        <v>4.6875</v>
      </c>
      <c r="NI86" s="881">
        <f t="shared" si="245"/>
        <v>4.6875</v>
      </c>
      <c r="NJ86" s="881">
        <f t="shared" si="245"/>
        <v>4.6875</v>
      </c>
      <c r="NK86" s="881">
        <f t="shared" si="245"/>
        <v>4.6875</v>
      </c>
      <c r="NL86" s="881">
        <f t="shared" si="245"/>
        <v>4.6875</v>
      </c>
      <c r="NM86" s="881">
        <f t="shared" si="245"/>
        <v>4.6875</v>
      </c>
      <c r="NN86" s="881">
        <f t="shared" si="245"/>
        <v>4.6875</v>
      </c>
      <c r="NO86" s="881">
        <f t="shared" si="245"/>
        <v>4.6875</v>
      </c>
      <c r="NP86" s="881">
        <f t="shared" si="245"/>
        <v>4.6875</v>
      </c>
      <c r="NQ86" s="881">
        <f t="shared" si="245"/>
        <v>4.6875</v>
      </c>
      <c r="NR86" s="881">
        <f t="shared" si="245"/>
        <v>4.6875</v>
      </c>
      <c r="NS86" s="881">
        <f t="shared" si="245"/>
        <v>4.6875</v>
      </c>
      <c r="NT86" s="881">
        <f t="shared" si="245"/>
        <v>4.6875</v>
      </c>
      <c r="NU86" s="881">
        <f t="shared" si="245"/>
        <v>4.6875</v>
      </c>
      <c r="NV86" s="881">
        <f t="shared" si="245"/>
        <v>4.6875</v>
      </c>
      <c r="NW86" s="881">
        <f t="shared" si="245"/>
        <v>4.6875</v>
      </c>
      <c r="NX86" s="881">
        <f t="shared" si="245"/>
        <v>4.5</v>
      </c>
      <c r="NY86" s="881">
        <f t="shared" si="245"/>
        <v>4.5</v>
      </c>
      <c r="NZ86" s="881">
        <f t="shared" si="245"/>
        <v>4.5</v>
      </c>
      <c r="OA86" s="881">
        <f t="shared" si="245"/>
        <v>4.5</v>
      </c>
      <c r="OB86" s="881">
        <f t="shared" si="245"/>
        <v>4.3125</v>
      </c>
      <c r="OC86" s="881">
        <f t="shared" si="245"/>
        <v>4.3125</v>
      </c>
      <c r="OD86" s="881">
        <f t="shared" si="245"/>
        <v>4.125</v>
      </c>
      <c r="OE86" s="881">
        <f t="shared" si="245"/>
        <v>4.125</v>
      </c>
      <c r="OF86" s="881">
        <f t="shared" ref="OF86:QQ86" si="246">OF85-MIN($G86,(OF85-$F86)/4)</f>
        <v>4.5</v>
      </c>
      <c r="OG86" s="881">
        <f t="shared" si="246"/>
        <v>4.5</v>
      </c>
      <c r="OH86" s="881">
        <f t="shared" si="246"/>
        <v>4.5</v>
      </c>
      <c r="OI86" s="881">
        <f t="shared" si="246"/>
        <v>4.5749999999999993</v>
      </c>
      <c r="OJ86" s="881">
        <f t="shared" si="246"/>
        <v>4.5749999999999993</v>
      </c>
      <c r="OK86" s="881">
        <f t="shared" si="246"/>
        <v>4.5749999999999993</v>
      </c>
      <c r="OL86" s="881">
        <f t="shared" si="246"/>
        <v>4.5749999999999993</v>
      </c>
      <c r="OM86" s="881">
        <f t="shared" si="246"/>
        <v>4.5749999999999993</v>
      </c>
      <c r="ON86" s="881">
        <f t="shared" si="246"/>
        <v>6</v>
      </c>
      <c r="OO86" s="881">
        <f t="shared" si="246"/>
        <v>6</v>
      </c>
      <c r="OP86" s="881">
        <f t="shared" si="246"/>
        <v>6</v>
      </c>
      <c r="OQ86" s="881">
        <f t="shared" si="246"/>
        <v>6</v>
      </c>
      <c r="OR86" s="881">
        <f t="shared" si="246"/>
        <v>6</v>
      </c>
      <c r="OS86" s="881">
        <f t="shared" si="246"/>
        <v>6</v>
      </c>
      <c r="OT86" s="881">
        <f t="shared" si="246"/>
        <v>6</v>
      </c>
      <c r="OU86" s="881">
        <f t="shared" si="246"/>
        <v>6</v>
      </c>
      <c r="OV86" s="881">
        <f t="shared" si="246"/>
        <v>9.5</v>
      </c>
      <c r="OW86" s="881">
        <f t="shared" si="246"/>
        <v>9.5</v>
      </c>
      <c r="OX86" s="881">
        <f t="shared" si="246"/>
        <v>9.5</v>
      </c>
      <c r="OY86" s="881">
        <f t="shared" si="246"/>
        <v>9.5</v>
      </c>
      <c r="OZ86" s="881">
        <f t="shared" si="246"/>
        <v>6.75</v>
      </c>
      <c r="PA86" s="881">
        <f t="shared" si="246"/>
        <v>6.75</v>
      </c>
      <c r="PB86" s="881">
        <f t="shared" si="246"/>
        <v>6.75</v>
      </c>
      <c r="PC86" s="881">
        <f t="shared" si="246"/>
        <v>4.875</v>
      </c>
      <c r="PD86" s="881">
        <f t="shared" si="246"/>
        <v>4.875</v>
      </c>
      <c r="PE86" s="881">
        <f t="shared" si="246"/>
        <v>4.875</v>
      </c>
      <c r="PF86" s="881">
        <f t="shared" si="246"/>
        <v>4.875</v>
      </c>
      <c r="PG86" s="881">
        <f t="shared" si="246"/>
        <v>4.875</v>
      </c>
      <c r="PH86" s="881">
        <f t="shared" si="246"/>
        <v>4.6875</v>
      </c>
      <c r="PI86" s="881">
        <f t="shared" si="246"/>
        <v>4.6875</v>
      </c>
      <c r="PJ86" s="881">
        <f t="shared" si="246"/>
        <v>4.6875</v>
      </c>
      <c r="PK86" s="881">
        <f t="shared" si="246"/>
        <v>4.6875</v>
      </c>
      <c r="PL86" s="881">
        <f t="shared" si="246"/>
        <v>4.6875</v>
      </c>
      <c r="PM86" s="881">
        <f t="shared" si="246"/>
        <v>4.6875</v>
      </c>
      <c r="PN86" s="881">
        <f t="shared" si="246"/>
        <v>4.6875</v>
      </c>
      <c r="PO86" s="881">
        <f t="shared" si="246"/>
        <v>4.6875</v>
      </c>
      <c r="PP86" s="881">
        <f t="shared" si="246"/>
        <v>4.6875</v>
      </c>
      <c r="PQ86" s="881">
        <f t="shared" si="246"/>
        <v>4.6875</v>
      </c>
      <c r="PR86" s="881">
        <f t="shared" si="246"/>
        <v>4.6875</v>
      </c>
      <c r="PS86" s="881">
        <f t="shared" si="246"/>
        <v>4.6875</v>
      </c>
      <c r="PT86" s="881">
        <f t="shared" si="246"/>
        <v>4.6875</v>
      </c>
      <c r="PU86" s="881">
        <f t="shared" si="246"/>
        <v>4.6875</v>
      </c>
      <c r="PV86" s="881">
        <f t="shared" si="246"/>
        <v>4.6875</v>
      </c>
      <c r="PW86" s="881">
        <f t="shared" si="246"/>
        <v>4.6875</v>
      </c>
      <c r="PX86" s="881">
        <f t="shared" si="246"/>
        <v>4.5</v>
      </c>
      <c r="PY86" s="881">
        <f t="shared" si="246"/>
        <v>4.5</v>
      </c>
      <c r="PZ86" s="881">
        <f t="shared" si="246"/>
        <v>4.5</v>
      </c>
      <c r="QA86" s="881">
        <f t="shared" si="246"/>
        <v>4.5</v>
      </c>
      <c r="QB86" s="881">
        <f t="shared" si="246"/>
        <v>4.3125</v>
      </c>
      <c r="QC86" s="881">
        <f t="shared" si="246"/>
        <v>4.3125</v>
      </c>
      <c r="QD86" s="881">
        <f t="shared" si="246"/>
        <v>4.125</v>
      </c>
      <c r="QE86" s="881">
        <f t="shared" si="246"/>
        <v>4.125</v>
      </c>
      <c r="QF86" s="881">
        <f t="shared" si="246"/>
        <v>4.5</v>
      </c>
      <c r="QG86" s="881">
        <f t="shared" si="246"/>
        <v>4.5</v>
      </c>
      <c r="QH86" s="881">
        <f t="shared" si="246"/>
        <v>4.5</v>
      </c>
      <c r="QI86" s="881">
        <f t="shared" si="246"/>
        <v>4.5749999999999993</v>
      </c>
      <c r="QJ86" s="881">
        <f t="shared" si="246"/>
        <v>4.5749999999999993</v>
      </c>
      <c r="QK86" s="881">
        <f t="shared" si="246"/>
        <v>4.5749999999999993</v>
      </c>
      <c r="QL86" s="881">
        <f t="shared" si="246"/>
        <v>4.5749999999999993</v>
      </c>
      <c r="QM86" s="881">
        <f t="shared" si="246"/>
        <v>4.5749999999999993</v>
      </c>
      <c r="QN86" s="881">
        <f t="shared" si="246"/>
        <v>6</v>
      </c>
      <c r="QO86" s="881">
        <f t="shared" si="246"/>
        <v>6</v>
      </c>
      <c r="QP86" s="881">
        <f t="shared" si="246"/>
        <v>6</v>
      </c>
      <c r="QQ86" s="881">
        <f t="shared" si="246"/>
        <v>6</v>
      </c>
      <c r="QR86" s="881">
        <f t="shared" ref="QR86:SJ86" si="247">QR85-MIN($G86,(QR85-$F86)/4)</f>
        <v>6</v>
      </c>
      <c r="QS86" s="881">
        <f t="shared" si="247"/>
        <v>6</v>
      </c>
      <c r="QT86" s="881">
        <f t="shared" si="247"/>
        <v>6</v>
      </c>
      <c r="QU86" s="881">
        <f t="shared" si="247"/>
        <v>6</v>
      </c>
      <c r="QV86" s="881">
        <f t="shared" si="247"/>
        <v>9.5</v>
      </c>
      <c r="QW86" s="881">
        <f t="shared" si="247"/>
        <v>9.5</v>
      </c>
      <c r="QX86" s="881">
        <f t="shared" si="247"/>
        <v>9.5</v>
      </c>
      <c r="QY86" s="881">
        <f t="shared" si="247"/>
        <v>9.5</v>
      </c>
      <c r="QZ86" s="881">
        <f t="shared" si="247"/>
        <v>6.75</v>
      </c>
      <c r="RA86" s="881">
        <f t="shared" si="247"/>
        <v>6.75</v>
      </c>
      <c r="RB86" s="881">
        <f t="shared" si="247"/>
        <v>6.75</v>
      </c>
      <c r="RC86" s="881">
        <f t="shared" si="247"/>
        <v>4.875</v>
      </c>
      <c r="RD86" s="881">
        <f t="shared" si="247"/>
        <v>4.875</v>
      </c>
      <c r="RE86" s="881">
        <f t="shared" si="247"/>
        <v>4.875</v>
      </c>
      <c r="RF86" s="881">
        <f t="shared" si="247"/>
        <v>4.875</v>
      </c>
      <c r="RG86" s="881">
        <f t="shared" si="247"/>
        <v>4.875</v>
      </c>
      <c r="RH86" s="881">
        <f t="shared" si="247"/>
        <v>4.6875</v>
      </c>
      <c r="RI86" s="881">
        <f t="shared" si="247"/>
        <v>4.6875</v>
      </c>
      <c r="RJ86" s="881">
        <f t="shared" si="247"/>
        <v>4.6875</v>
      </c>
      <c r="RK86" s="881">
        <f t="shared" si="247"/>
        <v>4.6875</v>
      </c>
      <c r="RL86" s="881">
        <f t="shared" si="247"/>
        <v>4.6875</v>
      </c>
      <c r="RM86" s="881">
        <f t="shared" si="247"/>
        <v>4.6875</v>
      </c>
      <c r="RN86" s="881">
        <f t="shared" si="247"/>
        <v>4.6875</v>
      </c>
      <c r="RO86" s="881">
        <f t="shared" si="247"/>
        <v>4.6875</v>
      </c>
      <c r="RP86" s="881">
        <f t="shared" si="247"/>
        <v>4.6875</v>
      </c>
      <c r="RQ86" s="881">
        <f t="shared" si="247"/>
        <v>4.6875</v>
      </c>
      <c r="RR86" s="881">
        <f t="shared" si="247"/>
        <v>4.6875</v>
      </c>
      <c r="RS86" s="881">
        <f t="shared" si="247"/>
        <v>4.6875</v>
      </c>
      <c r="RT86" s="881">
        <f t="shared" si="247"/>
        <v>4.6875</v>
      </c>
      <c r="RU86" s="881">
        <f t="shared" si="247"/>
        <v>4.6875</v>
      </c>
      <c r="RV86" s="881">
        <f t="shared" si="247"/>
        <v>4.6875</v>
      </c>
      <c r="RW86" s="881">
        <f t="shared" si="247"/>
        <v>4.6875</v>
      </c>
      <c r="RX86" s="881">
        <f t="shared" si="247"/>
        <v>4.5</v>
      </c>
      <c r="RY86" s="881">
        <f t="shared" si="247"/>
        <v>4.5</v>
      </c>
      <c r="RZ86" s="881">
        <f t="shared" si="247"/>
        <v>4.5</v>
      </c>
      <c r="SA86" s="881">
        <f t="shared" si="247"/>
        <v>4.5</v>
      </c>
      <c r="SB86" s="881">
        <f t="shared" si="247"/>
        <v>4.3125</v>
      </c>
      <c r="SC86" s="881">
        <f t="shared" si="247"/>
        <v>4.3125</v>
      </c>
      <c r="SD86" s="881">
        <f t="shared" si="247"/>
        <v>4.125</v>
      </c>
      <c r="SE86" s="881">
        <f t="shared" si="247"/>
        <v>4.125</v>
      </c>
      <c r="SF86" s="881">
        <f t="shared" si="247"/>
        <v>4.5</v>
      </c>
      <c r="SG86" s="881">
        <f t="shared" si="247"/>
        <v>4.5</v>
      </c>
      <c r="SH86" s="881">
        <f t="shared" si="247"/>
        <v>4.5</v>
      </c>
      <c r="SI86" s="881">
        <f t="shared" si="247"/>
        <v>4.5749999999999993</v>
      </c>
      <c r="SJ86" s="881">
        <f t="shared" si="247"/>
        <v>4.5749999999999993</v>
      </c>
      <c r="SK86" s="267">
        <f>SJ86</f>
        <v>4.5749999999999993</v>
      </c>
      <c r="SL86" s="254"/>
      <c r="SM86" s="242"/>
      <c r="SN86" s="242"/>
      <c r="SO86" s="242"/>
    </row>
    <row r="87" spans="1:509" outlineLevel="3" x14ac:dyDescent="0.35">
      <c r="A87" s="242"/>
      <c r="B87" s="251"/>
      <c r="C87" s="438">
        <f t="shared" si="33"/>
        <v>4</v>
      </c>
      <c r="D87" s="267"/>
      <c r="E87" s="316"/>
      <c r="F87" s="322">
        <f t="shared" si="239"/>
        <v>13</v>
      </c>
      <c r="G87" s="322">
        <f t="shared" si="50"/>
        <v>2.5</v>
      </c>
      <c r="H87" s="267"/>
      <c r="I87" s="455"/>
      <c r="J87" s="456" t="s">
        <v>174</v>
      </c>
      <c r="K87" s="457"/>
      <c r="L87" s="882">
        <f t="shared" ref="L87:BW87" si="248">L85+MIN($G87,($F87-L85)/4)</f>
        <v>7.1875</v>
      </c>
      <c r="M87" s="882">
        <f t="shared" si="248"/>
        <v>7.1875</v>
      </c>
      <c r="N87" s="882">
        <f t="shared" si="248"/>
        <v>7.1875</v>
      </c>
      <c r="O87" s="882">
        <f t="shared" si="248"/>
        <v>7.1875</v>
      </c>
      <c r="P87" s="882">
        <f t="shared" si="248"/>
        <v>7.1875</v>
      </c>
      <c r="Q87" s="882">
        <f t="shared" si="248"/>
        <v>7.1875</v>
      </c>
      <c r="R87" s="882">
        <f t="shared" si="248"/>
        <v>7.1875</v>
      </c>
      <c r="S87" s="882">
        <f t="shared" si="248"/>
        <v>7.1875</v>
      </c>
      <c r="T87" s="882">
        <f t="shared" si="248"/>
        <v>7.1875</v>
      </c>
      <c r="U87" s="882">
        <f t="shared" si="248"/>
        <v>7.1875</v>
      </c>
      <c r="V87" s="882">
        <f t="shared" si="248"/>
        <v>7.1875</v>
      </c>
      <c r="W87" s="882">
        <f t="shared" si="248"/>
        <v>7.1875</v>
      </c>
      <c r="X87" s="882">
        <f t="shared" si="248"/>
        <v>7</v>
      </c>
      <c r="Y87" s="882">
        <f t="shared" si="248"/>
        <v>7</v>
      </c>
      <c r="Z87" s="882">
        <f t="shared" si="248"/>
        <v>7</v>
      </c>
      <c r="AA87" s="882">
        <f t="shared" si="248"/>
        <v>7</v>
      </c>
      <c r="AB87" s="882">
        <f t="shared" si="248"/>
        <v>6.8125</v>
      </c>
      <c r="AC87" s="882">
        <f t="shared" si="248"/>
        <v>6.8125</v>
      </c>
      <c r="AD87" s="882">
        <f t="shared" si="248"/>
        <v>6.625</v>
      </c>
      <c r="AE87" s="882">
        <f t="shared" si="248"/>
        <v>6.625</v>
      </c>
      <c r="AF87" s="882">
        <f t="shared" si="248"/>
        <v>7</v>
      </c>
      <c r="AG87" s="882">
        <f t="shared" si="248"/>
        <v>7</v>
      </c>
      <c r="AH87" s="882">
        <f t="shared" si="248"/>
        <v>7</v>
      </c>
      <c r="AI87" s="882">
        <f t="shared" si="248"/>
        <v>7.0749999999999993</v>
      </c>
      <c r="AJ87" s="882">
        <f t="shared" si="248"/>
        <v>7.0749999999999993</v>
      </c>
      <c r="AK87" s="882">
        <f t="shared" si="248"/>
        <v>7.0749999999999993</v>
      </c>
      <c r="AL87" s="882">
        <f t="shared" si="248"/>
        <v>7.0749999999999993</v>
      </c>
      <c r="AM87" s="882">
        <f t="shared" si="248"/>
        <v>7.0749999999999993</v>
      </c>
      <c r="AN87" s="882">
        <f t="shared" si="248"/>
        <v>8.5</v>
      </c>
      <c r="AO87" s="882">
        <f t="shared" si="248"/>
        <v>8.5</v>
      </c>
      <c r="AP87" s="882">
        <f t="shared" si="248"/>
        <v>8.5</v>
      </c>
      <c r="AQ87" s="882">
        <f t="shared" si="248"/>
        <v>8.5</v>
      </c>
      <c r="AR87" s="882">
        <f t="shared" si="248"/>
        <v>8.5</v>
      </c>
      <c r="AS87" s="882">
        <f t="shared" si="248"/>
        <v>8.5</v>
      </c>
      <c r="AT87" s="882">
        <f t="shared" si="248"/>
        <v>8.5</v>
      </c>
      <c r="AU87" s="882">
        <f t="shared" si="248"/>
        <v>8.5</v>
      </c>
      <c r="AV87" s="882">
        <f t="shared" si="248"/>
        <v>11.5</v>
      </c>
      <c r="AW87" s="882">
        <f t="shared" si="248"/>
        <v>11.5</v>
      </c>
      <c r="AX87" s="882">
        <f t="shared" si="248"/>
        <v>11.5</v>
      </c>
      <c r="AY87" s="882">
        <f t="shared" si="248"/>
        <v>11.5</v>
      </c>
      <c r="AZ87" s="882">
        <f t="shared" si="248"/>
        <v>9.25</v>
      </c>
      <c r="BA87" s="882">
        <f t="shared" si="248"/>
        <v>9.25</v>
      </c>
      <c r="BB87" s="882">
        <f t="shared" si="248"/>
        <v>9.25</v>
      </c>
      <c r="BC87" s="882">
        <f t="shared" si="248"/>
        <v>7.375</v>
      </c>
      <c r="BD87" s="882">
        <f t="shared" si="248"/>
        <v>7.375</v>
      </c>
      <c r="BE87" s="882">
        <f t="shared" si="248"/>
        <v>7.375</v>
      </c>
      <c r="BF87" s="882">
        <f t="shared" si="248"/>
        <v>7.375</v>
      </c>
      <c r="BG87" s="882">
        <f t="shared" si="248"/>
        <v>7.375</v>
      </c>
      <c r="BH87" s="882">
        <f t="shared" si="248"/>
        <v>7.1875</v>
      </c>
      <c r="BI87" s="882">
        <f t="shared" si="248"/>
        <v>7.1875</v>
      </c>
      <c r="BJ87" s="882">
        <f t="shared" si="248"/>
        <v>7.1875</v>
      </c>
      <c r="BK87" s="882">
        <f t="shared" si="248"/>
        <v>7.1875</v>
      </c>
      <c r="BL87" s="882">
        <f t="shared" si="248"/>
        <v>7.1875</v>
      </c>
      <c r="BM87" s="882">
        <f t="shared" si="248"/>
        <v>7.1875</v>
      </c>
      <c r="BN87" s="882">
        <f t="shared" si="248"/>
        <v>7.1875</v>
      </c>
      <c r="BO87" s="882">
        <f t="shared" si="248"/>
        <v>7.1875</v>
      </c>
      <c r="BP87" s="882">
        <f t="shared" si="248"/>
        <v>7.1875</v>
      </c>
      <c r="BQ87" s="882">
        <f t="shared" si="248"/>
        <v>7.1875</v>
      </c>
      <c r="BR87" s="882">
        <f t="shared" si="248"/>
        <v>7.1875</v>
      </c>
      <c r="BS87" s="882">
        <f t="shared" si="248"/>
        <v>7.1875</v>
      </c>
      <c r="BT87" s="882">
        <f t="shared" si="248"/>
        <v>7.1875</v>
      </c>
      <c r="BU87" s="882">
        <f t="shared" si="248"/>
        <v>7.1875</v>
      </c>
      <c r="BV87" s="882">
        <f t="shared" si="248"/>
        <v>7.1875</v>
      </c>
      <c r="BW87" s="882">
        <f t="shared" si="248"/>
        <v>7.1875</v>
      </c>
      <c r="BX87" s="882">
        <f t="shared" ref="BX87:EI87" si="249">BX85+MIN($G87,($F87-BX85)/4)</f>
        <v>7</v>
      </c>
      <c r="BY87" s="882">
        <f t="shared" si="249"/>
        <v>7</v>
      </c>
      <c r="BZ87" s="882">
        <f t="shared" si="249"/>
        <v>7</v>
      </c>
      <c r="CA87" s="882">
        <f t="shared" si="249"/>
        <v>7</v>
      </c>
      <c r="CB87" s="882">
        <f t="shared" si="249"/>
        <v>6.8125</v>
      </c>
      <c r="CC87" s="882">
        <f t="shared" si="249"/>
        <v>6.8125</v>
      </c>
      <c r="CD87" s="882">
        <f t="shared" si="249"/>
        <v>6.625</v>
      </c>
      <c r="CE87" s="882">
        <f t="shared" si="249"/>
        <v>6.625</v>
      </c>
      <c r="CF87" s="882">
        <f t="shared" si="249"/>
        <v>7</v>
      </c>
      <c r="CG87" s="882">
        <f t="shared" si="249"/>
        <v>7</v>
      </c>
      <c r="CH87" s="882">
        <f t="shared" si="249"/>
        <v>7</v>
      </c>
      <c r="CI87" s="882">
        <f t="shared" si="249"/>
        <v>7.0749999999999993</v>
      </c>
      <c r="CJ87" s="882">
        <f t="shared" si="249"/>
        <v>7.0749999999999993</v>
      </c>
      <c r="CK87" s="882">
        <f t="shared" si="249"/>
        <v>7.0749999999999993</v>
      </c>
      <c r="CL87" s="882">
        <f t="shared" si="249"/>
        <v>7.0749999999999993</v>
      </c>
      <c r="CM87" s="882">
        <f t="shared" si="249"/>
        <v>7.0749999999999993</v>
      </c>
      <c r="CN87" s="882">
        <f t="shared" si="249"/>
        <v>8.5</v>
      </c>
      <c r="CO87" s="882">
        <f t="shared" si="249"/>
        <v>8.5</v>
      </c>
      <c r="CP87" s="882">
        <f t="shared" si="249"/>
        <v>8.5</v>
      </c>
      <c r="CQ87" s="882">
        <f t="shared" si="249"/>
        <v>8.5</v>
      </c>
      <c r="CR87" s="882">
        <f t="shared" si="249"/>
        <v>8.5</v>
      </c>
      <c r="CS87" s="882">
        <f t="shared" si="249"/>
        <v>8.5</v>
      </c>
      <c r="CT87" s="882">
        <f t="shared" si="249"/>
        <v>8.5</v>
      </c>
      <c r="CU87" s="882">
        <f t="shared" si="249"/>
        <v>8.5</v>
      </c>
      <c r="CV87" s="882">
        <f t="shared" si="249"/>
        <v>11.5</v>
      </c>
      <c r="CW87" s="882">
        <f t="shared" si="249"/>
        <v>11.5</v>
      </c>
      <c r="CX87" s="882">
        <f t="shared" si="249"/>
        <v>11.5</v>
      </c>
      <c r="CY87" s="882">
        <f t="shared" si="249"/>
        <v>11.5</v>
      </c>
      <c r="CZ87" s="882">
        <f t="shared" si="249"/>
        <v>9.25</v>
      </c>
      <c r="DA87" s="882">
        <f t="shared" si="249"/>
        <v>9.25</v>
      </c>
      <c r="DB87" s="882">
        <f t="shared" si="249"/>
        <v>9.25</v>
      </c>
      <c r="DC87" s="882">
        <f t="shared" si="249"/>
        <v>7.375</v>
      </c>
      <c r="DD87" s="882">
        <f t="shared" si="249"/>
        <v>7.375</v>
      </c>
      <c r="DE87" s="882">
        <f t="shared" si="249"/>
        <v>7.375</v>
      </c>
      <c r="DF87" s="882">
        <f t="shared" si="249"/>
        <v>7.375</v>
      </c>
      <c r="DG87" s="882">
        <f t="shared" si="249"/>
        <v>7.375</v>
      </c>
      <c r="DH87" s="882">
        <f t="shared" si="249"/>
        <v>7.1875</v>
      </c>
      <c r="DI87" s="882">
        <f t="shared" si="249"/>
        <v>7.1875</v>
      </c>
      <c r="DJ87" s="882">
        <f t="shared" si="249"/>
        <v>7.1875</v>
      </c>
      <c r="DK87" s="882">
        <f t="shared" si="249"/>
        <v>7.1875</v>
      </c>
      <c r="DL87" s="882">
        <f t="shared" si="249"/>
        <v>7.1875</v>
      </c>
      <c r="DM87" s="882">
        <f t="shared" si="249"/>
        <v>7.1875</v>
      </c>
      <c r="DN87" s="882">
        <f t="shared" si="249"/>
        <v>7.1875</v>
      </c>
      <c r="DO87" s="882">
        <f t="shared" si="249"/>
        <v>7.1875</v>
      </c>
      <c r="DP87" s="882">
        <f t="shared" si="249"/>
        <v>7.1875</v>
      </c>
      <c r="DQ87" s="882">
        <f t="shared" si="249"/>
        <v>7.1875</v>
      </c>
      <c r="DR87" s="882">
        <f t="shared" si="249"/>
        <v>7.1875</v>
      </c>
      <c r="DS87" s="882">
        <f t="shared" si="249"/>
        <v>7.1875</v>
      </c>
      <c r="DT87" s="882">
        <f t="shared" si="249"/>
        <v>7.1875</v>
      </c>
      <c r="DU87" s="882">
        <f t="shared" si="249"/>
        <v>7.1875</v>
      </c>
      <c r="DV87" s="882">
        <f t="shared" si="249"/>
        <v>7.1875</v>
      </c>
      <c r="DW87" s="882">
        <f t="shared" si="249"/>
        <v>7.1875</v>
      </c>
      <c r="DX87" s="882">
        <f t="shared" si="249"/>
        <v>7</v>
      </c>
      <c r="DY87" s="882">
        <f t="shared" si="249"/>
        <v>7</v>
      </c>
      <c r="DZ87" s="882">
        <f t="shared" si="249"/>
        <v>7</v>
      </c>
      <c r="EA87" s="882">
        <f t="shared" si="249"/>
        <v>7</v>
      </c>
      <c r="EB87" s="882">
        <f t="shared" si="249"/>
        <v>6.8125</v>
      </c>
      <c r="EC87" s="882">
        <f t="shared" si="249"/>
        <v>6.8125</v>
      </c>
      <c r="ED87" s="882">
        <f t="shared" si="249"/>
        <v>6.625</v>
      </c>
      <c r="EE87" s="882">
        <f t="shared" si="249"/>
        <v>6.625</v>
      </c>
      <c r="EF87" s="882">
        <f t="shared" si="249"/>
        <v>7</v>
      </c>
      <c r="EG87" s="882">
        <f t="shared" si="249"/>
        <v>7</v>
      </c>
      <c r="EH87" s="882">
        <f t="shared" si="249"/>
        <v>7</v>
      </c>
      <c r="EI87" s="882">
        <f t="shared" si="249"/>
        <v>7.0749999999999993</v>
      </c>
      <c r="EJ87" s="882">
        <f t="shared" ref="EJ87:GU87" si="250">EJ85+MIN($G87,($F87-EJ85)/4)</f>
        <v>7.0749999999999993</v>
      </c>
      <c r="EK87" s="882">
        <f t="shared" si="250"/>
        <v>7.0749999999999993</v>
      </c>
      <c r="EL87" s="882">
        <f t="shared" si="250"/>
        <v>7.0749999999999993</v>
      </c>
      <c r="EM87" s="882">
        <f t="shared" si="250"/>
        <v>7.0749999999999993</v>
      </c>
      <c r="EN87" s="882">
        <f t="shared" si="250"/>
        <v>8.5</v>
      </c>
      <c r="EO87" s="882">
        <f t="shared" si="250"/>
        <v>8.5</v>
      </c>
      <c r="EP87" s="882">
        <f t="shared" si="250"/>
        <v>8.5</v>
      </c>
      <c r="EQ87" s="882">
        <f t="shared" si="250"/>
        <v>8.5</v>
      </c>
      <c r="ER87" s="882">
        <f t="shared" si="250"/>
        <v>8.5</v>
      </c>
      <c r="ES87" s="882">
        <f t="shared" si="250"/>
        <v>8.5</v>
      </c>
      <c r="ET87" s="882">
        <f t="shared" si="250"/>
        <v>8.5</v>
      </c>
      <c r="EU87" s="882">
        <f t="shared" si="250"/>
        <v>8.5</v>
      </c>
      <c r="EV87" s="882">
        <f t="shared" si="250"/>
        <v>11.5</v>
      </c>
      <c r="EW87" s="882">
        <f t="shared" si="250"/>
        <v>11.5</v>
      </c>
      <c r="EX87" s="882">
        <f t="shared" si="250"/>
        <v>11.5</v>
      </c>
      <c r="EY87" s="882">
        <f t="shared" si="250"/>
        <v>11.5</v>
      </c>
      <c r="EZ87" s="882">
        <f t="shared" si="250"/>
        <v>9.25</v>
      </c>
      <c r="FA87" s="882">
        <f t="shared" si="250"/>
        <v>9.25</v>
      </c>
      <c r="FB87" s="882">
        <f t="shared" si="250"/>
        <v>9.25</v>
      </c>
      <c r="FC87" s="882">
        <f t="shared" si="250"/>
        <v>7.375</v>
      </c>
      <c r="FD87" s="882">
        <f t="shared" si="250"/>
        <v>7.375</v>
      </c>
      <c r="FE87" s="882">
        <f t="shared" si="250"/>
        <v>7.375</v>
      </c>
      <c r="FF87" s="882">
        <f t="shared" si="250"/>
        <v>7.375</v>
      </c>
      <c r="FG87" s="882">
        <f t="shared" si="250"/>
        <v>7.375</v>
      </c>
      <c r="FH87" s="882">
        <f t="shared" si="250"/>
        <v>7.1875</v>
      </c>
      <c r="FI87" s="882">
        <f t="shared" si="250"/>
        <v>7.1875</v>
      </c>
      <c r="FJ87" s="882">
        <f t="shared" si="250"/>
        <v>7.1875</v>
      </c>
      <c r="FK87" s="882">
        <f t="shared" si="250"/>
        <v>7.1875</v>
      </c>
      <c r="FL87" s="882">
        <f t="shared" si="250"/>
        <v>7.1875</v>
      </c>
      <c r="FM87" s="882">
        <f t="shared" si="250"/>
        <v>7.1875</v>
      </c>
      <c r="FN87" s="882">
        <f t="shared" si="250"/>
        <v>7.1875</v>
      </c>
      <c r="FO87" s="882">
        <f t="shared" si="250"/>
        <v>7.1875</v>
      </c>
      <c r="FP87" s="882">
        <f t="shared" si="250"/>
        <v>7.1875</v>
      </c>
      <c r="FQ87" s="882">
        <f t="shared" si="250"/>
        <v>7.1875</v>
      </c>
      <c r="FR87" s="882">
        <f t="shared" si="250"/>
        <v>7.1875</v>
      </c>
      <c r="FS87" s="882">
        <f t="shared" si="250"/>
        <v>7.1875</v>
      </c>
      <c r="FT87" s="882">
        <f t="shared" si="250"/>
        <v>7.1875</v>
      </c>
      <c r="FU87" s="882">
        <f t="shared" si="250"/>
        <v>7.1875</v>
      </c>
      <c r="FV87" s="882">
        <f t="shared" si="250"/>
        <v>7.1875</v>
      </c>
      <c r="FW87" s="882">
        <f t="shared" si="250"/>
        <v>7.1875</v>
      </c>
      <c r="FX87" s="882">
        <f t="shared" si="250"/>
        <v>7</v>
      </c>
      <c r="FY87" s="882">
        <f t="shared" si="250"/>
        <v>7</v>
      </c>
      <c r="FZ87" s="882">
        <f t="shared" si="250"/>
        <v>7</v>
      </c>
      <c r="GA87" s="882">
        <f t="shared" si="250"/>
        <v>7</v>
      </c>
      <c r="GB87" s="882">
        <f t="shared" si="250"/>
        <v>6.8125</v>
      </c>
      <c r="GC87" s="882">
        <f t="shared" si="250"/>
        <v>6.8125</v>
      </c>
      <c r="GD87" s="882">
        <f t="shared" si="250"/>
        <v>6.625</v>
      </c>
      <c r="GE87" s="882">
        <f t="shared" si="250"/>
        <v>6.625</v>
      </c>
      <c r="GF87" s="882">
        <f t="shared" si="250"/>
        <v>7</v>
      </c>
      <c r="GG87" s="882">
        <f t="shared" si="250"/>
        <v>7</v>
      </c>
      <c r="GH87" s="882">
        <f t="shared" si="250"/>
        <v>7</v>
      </c>
      <c r="GI87" s="882">
        <f t="shared" si="250"/>
        <v>7.0749999999999993</v>
      </c>
      <c r="GJ87" s="882">
        <f t="shared" si="250"/>
        <v>7.0749999999999993</v>
      </c>
      <c r="GK87" s="882">
        <f t="shared" si="250"/>
        <v>7.0749999999999993</v>
      </c>
      <c r="GL87" s="882">
        <f t="shared" si="250"/>
        <v>7.0749999999999993</v>
      </c>
      <c r="GM87" s="882">
        <f t="shared" si="250"/>
        <v>7.0749999999999993</v>
      </c>
      <c r="GN87" s="882">
        <f t="shared" si="250"/>
        <v>8.5</v>
      </c>
      <c r="GO87" s="882">
        <f t="shared" si="250"/>
        <v>8.5</v>
      </c>
      <c r="GP87" s="882">
        <f t="shared" si="250"/>
        <v>8.5</v>
      </c>
      <c r="GQ87" s="882">
        <f t="shared" si="250"/>
        <v>8.5</v>
      </c>
      <c r="GR87" s="882">
        <f t="shared" si="250"/>
        <v>8.5</v>
      </c>
      <c r="GS87" s="882">
        <f t="shared" si="250"/>
        <v>8.5</v>
      </c>
      <c r="GT87" s="882">
        <f t="shared" si="250"/>
        <v>8.5</v>
      </c>
      <c r="GU87" s="882">
        <f t="shared" si="250"/>
        <v>8.5</v>
      </c>
      <c r="GV87" s="882">
        <f t="shared" ref="GV87:JG87" si="251">GV85+MIN($G87,($F87-GV85)/4)</f>
        <v>11.5</v>
      </c>
      <c r="GW87" s="882">
        <f t="shared" si="251"/>
        <v>11.5</v>
      </c>
      <c r="GX87" s="882">
        <f t="shared" si="251"/>
        <v>11.5</v>
      </c>
      <c r="GY87" s="882">
        <f t="shared" si="251"/>
        <v>11.5</v>
      </c>
      <c r="GZ87" s="882">
        <f t="shared" si="251"/>
        <v>9.25</v>
      </c>
      <c r="HA87" s="882">
        <f t="shared" si="251"/>
        <v>9.25</v>
      </c>
      <c r="HB87" s="882">
        <f t="shared" si="251"/>
        <v>9.25</v>
      </c>
      <c r="HC87" s="882">
        <f t="shared" si="251"/>
        <v>7.375</v>
      </c>
      <c r="HD87" s="882">
        <f t="shared" si="251"/>
        <v>7.375</v>
      </c>
      <c r="HE87" s="882">
        <f t="shared" si="251"/>
        <v>7.375</v>
      </c>
      <c r="HF87" s="882">
        <f t="shared" si="251"/>
        <v>7.375</v>
      </c>
      <c r="HG87" s="882">
        <f t="shared" si="251"/>
        <v>7.375</v>
      </c>
      <c r="HH87" s="882">
        <f t="shared" si="251"/>
        <v>7.1875</v>
      </c>
      <c r="HI87" s="882">
        <f t="shared" si="251"/>
        <v>7.1875</v>
      </c>
      <c r="HJ87" s="882">
        <f t="shared" si="251"/>
        <v>7.1875</v>
      </c>
      <c r="HK87" s="882">
        <f t="shared" si="251"/>
        <v>7.1875</v>
      </c>
      <c r="HL87" s="882">
        <f t="shared" si="251"/>
        <v>7.1875</v>
      </c>
      <c r="HM87" s="882">
        <f t="shared" si="251"/>
        <v>7.1875</v>
      </c>
      <c r="HN87" s="882">
        <f t="shared" si="251"/>
        <v>7.1875</v>
      </c>
      <c r="HO87" s="882">
        <f t="shared" si="251"/>
        <v>7.1875</v>
      </c>
      <c r="HP87" s="882">
        <f t="shared" si="251"/>
        <v>7.1875</v>
      </c>
      <c r="HQ87" s="882">
        <f t="shared" si="251"/>
        <v>7.1875</v>
      </c>
      <c r="HR87" s="882">
        <f t="shared" si="251"/>
        <v>7.1875</v>
      </c>
      <c r="HS87" s="882">
        <f t="shared" si="251"/>
        <v>7.1875</v>
      </c>
      <c r="HT87" s="882">
        <f t="shared" si="251"/>
        <v>7.1875</v>
      </c>
      <c r="HU87" s="882">
        <f t="shared" si="251"/>
        <v>7.1875</v>
      </c>
      <c r="HV87" s="882">
        <f t="shared" si="251"/>
        <v>7.1875</v>
      </c>
      <c r="HW87" s="882">
        <f t="shared" si="251"/>
        <v>7.1875</v>
      </c>
      <c r="HX87" s="882">
        <f t="shared" si="251"/>
        <v>7</v>
      </c>
      <c r="HY87" s="882">
        <f t="shared" si="251"/>
        <v>7</v>
      </c>
      <c r="HZ87" s="882">
        <f t="shared" si="251"/>
        <v>7</v>
      </c>
      <c r="IA87" s="882">
        <f t="shared" si="251"/>
        <v>7</v>
      </c>
      <c r="IB87" s="882">
        <f t="shared" si="251"/>
        <v>6.8125</v>
      </c>
      <c r="IC87" s="882">
        <f t="shared" si="251"/>
        <v>6.8125</v>
      </c>
      <c r="ID87" s="882">
        <f t="shared" si="251"/>
        <v>6.625</v>
      </c>
      <c r="IE87" s="882">
        <f t="shared" si="251"/>
        <v>6.625</v>
      </c>
      <c r="IF87" s="882">
        <f t="shared" si="251"/>
        <v>7</v>
      </c>
      <c r="IG87" s="882">
        <f t="shared" si="251"/>
        <v>7</v>
      </c>
      <c r="IH87" s="882">
        <f t="shared" si="251"/>
        <v>7</v>
      </c>
      <c r="II87" s="882">
        <f t="shared" si="251"/>
        <v>7.0749999999999993</v>
      </c>
      <c r="IJ87" s="882">
        <f t="shared" si="251"/>
        <v>7.0749999999999993</v>
      </c>
      <c r="IK87" s="882">
        <f t="shared" si="251"/>
        <v>7.0749999999999993</v>
      </c>
      <c r="IL87" s="882">
        <f t="shared" si="251"/>
        <v>7.0749999999999993</v>
      </c>
      <c r="IM87" s="882">
        <f t="shared" si="251"/>
        <v>7.0749999999999993</v>
      </c>
      <c r="IN87" s="882">
        <f t="shared" si="251"/>
        <v>8.5</v>
      </c>
      <c r="IO87" s="882">
        <f t="shared" si="251"/>
        <v>8.5</v>
      </c>
      <c r="IP87" s="882">
        <f t="shared" si="251"/>
        <v>8.5</v>
      </c>
      <c r="IQ87" s="882">
        <f t="shared" si="251"/>
        <v>8.5</v>
      </c>
      <c r="IR87" s="882">
        <f t="shared" si="251"/>
        <v>8.5</v>
      </c>
      <c r="IS87" s="882">
        <f t="shared" si="251"/>
        <v>8.5</v>
      </c>
      <c r="IT87" s="882">
        <f t="shared" si="251"/>
        <v>8.5</v>
      </c>
      <c r="IU87" s="882">
        <f t="shared" si="251"/>
        <v>8.5</v>
      </c>
      <c r="IV87" s="882">
        <f t="shared" si="251"/>
        <v>11.5</v>
      </c>
      <c r="IW87" s="882">
        <f t="shared" si="251"/>
        <v>11.5</v>
      </c>
      <c r="IX87" s="882">
        <f t="shared" si="251"/>
        <v>11.5</v>
      </c>
      <c r="IY87" s="882">
        <f t="shared" si="251"/>
        <v>11.5</v>
      </c>
      <c r="IZ87" s="882">
        <f t="shared" si="251"/>
        <v>9.25</v>
      </c>
      <c r="JA87" s="882">
        <f t="shared" si="251"/>
        <v>9.25</v>
      </c>
      <c r="JB87" s="882">
        <f t="shared" si="251"/>
        <v>9.25</v>
      </c>
      <c r="JC87" s="882">
        <f t="shared" si="251"/>
        <v>7.375</v>
      </c>
      <c r="JD87" s="882">
        <f t="shared" si="251"/>
        <v>7.375</v>
      </c>
      <c r="JE87" s="882">
        <f t="shared" si="251"/>
        <v>7.375</v>
      </c>
      <c r="JF87" s="882">
        <f t="shared" si="251"/>
        <v>7.375</v>
      </c>
      <c r="JG87" s="882">
        <f t="shared" si="251"/>
        <v>7.375</v>
      </c>
      <c r="JH87" s="882">
        <f t="shared" ref="JH87:LS87" si="252">JH85+MIN($G87,($F87-JH85)/4)</f>
        <v>7.1875</v>
      </c>
      <c r="JI87" s="882">
        <f t="shared" si="252"/>
        <v>7.1875</v>
      </c>
      <c r="JJ87" s="882">
        <f t="shared" si="252"/>
        <v>7.1875</v>
      </c>
      <c r="JK87" s="882">
        <f t="shared" si="252"/>
        <v>7.1875</v>
      </c>
      <c r="JL87" s="882">
        <f t="shared" si="252"/>
        <v>7.1875</v>
      </c>
      <c r="JM87" s="882">
        <f t="shared" si="252"/>
        <v>7.1875</v>
      </c>
      <c r="JN87" s="882">
        <f t="shared" si="252"/>
        <v>7.1875</v>
      </c>
      <c r="JO87" s="882">
        <f t="shared" si="252"/>
        <v>7.1875</v>
      </c>
      <c r="JP87" s="882">
        <f t="shared" si="252"/>
        <v>7.1875</v>
      </c>
      <c r="JQ87" s="882">
        <f t="shared" si="252"/>
        <v>7.1875</v>
      </c>
      <c r="JR87" s="882">
        <f t="shared" si="252"/>
        <v>7.1875</v>
      </c>
      <c r="JS87" s="882">
        <f t="shared" si="252"/>
        <v>7.1875</v>
      </c>
      <c r="JT87" s="882">
        <f t="shared" si="252"/>
        <v>7.1875</v>
      </c>
      <c r="JU87" s="882">
        <f t="shared" si="252"/>
        <v>7.1875</v>
      </c>
      <c r="JV87" s="882">
        <f t="shared" si="252"/>
        <v>7.1875</v>
      </c>
      <c r="JW87" s="882">
        <f t="shared" si="252"/>
        <v>7.1875</v>
      </c>
      <c r="JX87" s="882">
        <f t="shared" si="252"/>
        <v>7</v>
      </c>
      <c r="JY87" s="882">
        <f t="shared" si="252"/>
        <v>7</v>
      </c>
      <c r="JZ87" s="882">
        <f t="shared" si="252"/>
        <v>7</v>
      </c>
      <c r="KA87" s="882">
        <f t="shared" si="252"/>
        <v>7</v>
      </c>
      <c r="KB87" s="882">
        <f t="shared" si="252"/>
        <v>6.8125</v>
      </c>
      <c r="KC87" s="882">
        <f t="shared" si="252"/>
        <v>6.8125</v>
      </c>
      <c r="KD87" s="882">
        <f t="shared" si="252"/>
        <v>6.625</v>
      </c>
      <c r="KE87" s="882">
        <f t="shared" si="252"/>
        <v>6.625</v>
      </c>
      <c r="KF87" s="882">
        <f t="shared" si="252"/>
        <v>7</v>
      </c>
      <c r="KG87" s="882">
        <f t="shared" si="252"/>
        <v>7</v>
      </c>
      <c r="KH87" s="882">
        <f t="shared" si="252"/>
        <v>7</v>
      </c>
      <c r="KI87" s="882">
        <f t="shared" si="252"/>
        <v>7.0749999999999993</v>
      </c>
      <c r="KJ87" s="882">
        <f t="shared" si="252"/>
        <v>7.0749999999999993</v>
      </c>
      <c r="KK87" s="882">
        <f t="shared" si="252"/>
        <v>7.0749999999999993</v>
      </c>
      <c r="KL87" s="882">
        <f t="shared" si="252"/>
        <v>7.0749999999999993</v>
      </c>
      <c r="KM87" s="882">
        <f t="shared" si="252"/>
        <v>7.0749999999999993</v>
      </c>
      <c r="KN87" s="882">
        <f t="shared" si="252"/>
        <v>8.5</v>
      </c>
      <c r="KO87" s="882">
        <f t="shared" si="252"/>
        <v>8.5</v>
      </c>
      <c r="KP87" s="882">
        <f t="shared" si="252"/>
        <v>8.5</v>
      </c>
      <c r="KQ87" s="882">
        <f t="shared" si="252"/>
        <v>8.5</v>
      </c>
      <c r="KR87" s="882">
        <f t="shared" si="252"/>
        <v>8.5</v>
      </c>
      <c r="KS87" s="882">
        <f t="shared" si="252"/>
        <v>8.5</v>
      </c>
      <c r="KT87" s="882">
        <f t="shared" si="252"/>
        <v>8.5</v>
      </c>
      <c r="KU87" s="882">
        <f t="shared" si="252"/>
        <v>8.5</v>
      </c>
      <c r="KV87" s="882">
        <f t="shared" si="252"/>
        <v>11.5</v>
      </c>
      <c r="KW87" s="882">
        <f t="shared" si="252"/>
        <v>11.5</v>
      </c>
      <c r="KX87" s="882">
        <f t="shared" si="252"/>
        <v>11.5</v>
      </c>
      <c r="KY87" s="882">
        <f t="shared" si="252"/>
        <v>11.5</v>
      </c>
      <c r="KZ87" s="882">
        <f t="shared" si="252"/>
        <v>9.25</v>
      </c>
      <c r="LA87" s="882">
        <f t="shared" si="252"/>
        <v>9.25</v>
      </c>
      <c r="LB87" s="882">
        <f t="shared" si="252"/>
        <v>9.25</v>
      </c>
      <c r="LC87" s="882">
        <f t="shared" si="252"/>
        <v>7.375</v>
      </c>
      <c r="LD87" s="882">
        <f t="shared" si="252"/>
        <v>7.375</v>
      </c>
      <c r="LE87" s="882">
        <f t="shared" si="252"/>
        <v>7.375</v>
      </c>
      <c r="LF87" s="882">
        <f t="shared" si="252"/>
        <v>7.375</v>
      </c>
      <c r="LG87" s="882">
        <f t="shared" si="252"/>
        <v>7.375</v>
      </c>
      <c r="LH87" s="882">
        <f t="shared" si="252"/>
        <v>7.1875</v>
      </c>
      <c r="LI87" s="882">
        <f t="shared" si="252"/>
        <v>7.1875</v>
      </c>
      <c r="LJ87" s="882">
        <f t="shared" si="252"/>
        <v>7.1875</v>
      </c>
      <c r="LK87" s="882">
        <f t="shared" si="252"/>
        <v>7.1875</v>
      </c>
      <c r="LL87" s="882">
        <f t="shared" si="252"/>
        <v>7.1875</v>
      </c>
      <c r="LM87" s="882">
        <f t="shared" si="252"/>
        <v>7.1875</v>
      </c>
      <c r="LN87" s="882">
        <f t="shared" si="252"/>
        <v>7.1875</v>
      </c>
      <c r="LO87" s="882">
        <f t="shared" si="252"/>
        <v>7.1875</v>
      </c>
      <c r="LP87" s="882">
        <f t="shared" si="252"/>
        <v>7.1875</v>
      </c>
      <c r="LQ87" s="882">
        <f t="shared" si="252"/>
        <v>7.1875</v>
      </c>
      <c r="LR87" s="882">
        <f t="shared" si="252"/>
        <v>7.1875</v>
      </c>
      <c r="LS87" s="882">
        <f t="shared" si="252"/>
        <v>7.1875</v>
      </c>
      <c r="LT87" s="882">
        <f t="shared" ref="LT87:OE87" si="253">LT85+MIN($G87,($F87-LT85)/4)</f>
        <v>7.1875</v>
      </c>
      <c r="LU87" s="882">
        <f t="shared" si="253"/>
        <v>7.1875</v>
      </c>
      <c r="LV87" s="882">
        <f t="shared" si="253"/>
        <v>7.1875</v>
      </c>
      <c r="LW87" s="882">
        <f t="shared" si="253"/>
        <v>7.1875</v>
      </c>
      <c r="LX87" s="882">
        <f t="shared" si="253"/>
        <v>7</v>
      </c>
      <c r="LY87" s="882">
        <f t="shared" si="253"/>
        <v>7</v>
      </c>
      <c r="LZ87" s="882">
        <f t="shared" si="253"/>
        <v>7</v>
      </c>
      <c r="MA87" s="882">
        <f t="shared" si="253"/>
        <v>7</v>
      </c>
      <c r="MB87" s="882">
        <f t="shared" si="253"/>
        <v>6.8125</v>
      </c>
      <c r="MC87" s="882">
        <f t="shared" si="253"/>
        <v>6.8125</v>
      </c>
      <c r="MD87" s="882">
        <f t="shared" si="253"/>
        <v>6.625</v>
      </c>
      <c r="ME87" s="882">
        <f t="shared" si="253"/>
        <v>6.625</v>
      </c>
      <c r="MF87" s="882">
        <f t="shared" si="253"/>
        <v>7</v>
      </c>
      <c r="MG87" s="882">
        <f t="shared" si="253"/>
        <v>7</v>
      </c>
      <c r="MH87" s="882">
        <f t="shared" si="253"/>
        <v>7</v>
      </c>
      <c r="MI87" s="882">
        <f t="shared" si="253"/>
        <v>7.0749999999999993</v>
      </c>
      <c r="MJ87" s="882">
        <f t="shared" si="253"/>
        <v>7.0749999999999993</v>
      </c>
      <c r="MK87" s="882">
        <f t="shared" si="253"/>
        <v>7.0749999999999993</v>
      </c>
      <c r="ML87" s="882">
        <f t="shared" si="253"/>
        <v>7.0749999999999993</v>
      </c>
      <c r="MM87" s="882">
        <f t="shared" si="253"/>
        <v>7.0749999999999993</v>
      </c>
      <c r="MN87" s="882">
        <f t="shared" si="253"/>
        <v>8.5</v>
      </c>
      <c r="MO87" s="882">
        <f t="shared" si="253"/>
        <v>8.5</v>
      </c>
      <c r="MP87" s="882">
        <f t="shared" si="253"/>
        <v>8.5</v>
      </c>
      <c r="MQ87" s="882">
        <f t="shared" si="253"/>
        <v>8.5</v>
      </c>
      <c r="MR87" s="882">
        <f t="shared" si="253"/>
        <v>8.5</v>
      </c>
      <c r="MS87" s="882">
        <f t="shared" si="253"/>
        <v>8.5</v>
      </c>
      <c r="MT87" s="882">
        <f t="shared" si="253"/>
        <v>8.5</v>
      </c>
      <c r="MU87" s="882">
        <f t="shared" si="253"/>
        <v>8.5</v>
      </c>
      <c r="MV87" s="882">
        <f t="shared" si="253"/>
        <v>11.5</v>
      </c>
      <c r="MW87" s="882">
        <f t="shared" si="253"/>
        <v>11.5</v>
      </c>
      <c r="MX87" s="882">
        <f t="shared" si="253"/>
        <v>11.5</v>
      </c>
      <c r="MY87" s="882">
        <f t="shared" si="253"/>
        <v>11.5</v>
      </c>
      <c r="MZ87" s="882">
        <f t="shared" si="253"/>
        <v>9.25</v>
      </c>
      <c r="NA87" s="882">
        <f t="shared" si="253"/>
        <v>9.25</v>
      </c>
      <c r="NB87" s="882">
        <f t="shared" si="253"/>
        <v>9.25</v>
      </c>
      <c r="NC87" s="882">
        <f t="shared" si="253"/>
        <v>7.375</v>
      </c>
      <c r="ND87" s="882">
        <f t="shared" si="253"/>
        <v>7.375</v>
      </c>
      <c r="NE87" s="882">
        <f t="shared" si="253"/>
        <v>7.375</v>
      </c>
      <c r="NF87" s="882">
        <f t="shared" si="253"/>
        <v>7.375</v>
      </c>
      <c r="NG87" s="882">
        <f t="shared" si="253"/>
        <v>7.375</v>
      </c>
      <c r="NH87" s="882">
        <f t="shared" si="253"/>
        <v>7.1875</v>
      </c>
      <c r="NI87" s="882">
        <f t="shared" si="253"/>
        <v>7.1875</v>
      </c>
      <c r="NJ87" s="882">
        <f t="shared" si="253"/>
        <v>7.1875</v>
      </c>
      <c r="NK87" s="882">
        <f t="shared" si="253"/>
        <v>7.1875</v>
      </c>
      <c r="NL87" s="882">
        <f t="shared" si="253"/>
        <v>7.1875</v>
      </c>
      <c r="NM87" s="882">
        <f t="shared" si="253"/>
        <v>7.1875</v>
      </c>
      <c r="NN87" s="882">
        <f t="shared" si="253"/>
        <v>7.1875</v>
      </c>
      <c r="NO87" s="882">
        <f t="shared" si="253"/>
        <v>7.1875</v>
      </c>
      <c r="NP87" s="882">
        <f t="shared" si="253"/>
        <v>7.1875</v>
      </c>
      <c r="NQ87" s="882">
        <f t="shared" si="253"/>
        <v>7.1875</v>
      </c>
      <c r="NR87" s="882">
        <f t="shared" si="253"/>
        <v>7.1875</v>
      </c>
      <c r="NS87" s="882">
        <f t="shared" si="253"/>
        <v>7.1875</v>
      </c>
      <c r="NT87" s="882">
        <f t="shared" si="253"/>
        <v>7.1875</v>
      </c>
      <c r="NU87" s="882">
        <f t="shared" si="253"/>
        <v>7.1875</v>
      </c>
      <c r="NV87" s="882">
        <f t="shared" si="253"/>
        <v>7.1875</v>
      </c>
      <c r="NW87" s="882">
        <f t="shared" si="253"/>
        <v>7.1875</v>
      </c>
      <c r="NX87" s="882">
        <f t="shared" si="253"/>
        <v>7</v>
      </c>
      <c r="NY87" s="882">
        <f t="shared" si="253"/>
        <v>7</v>
      </c>
      <c r="NZ87" s="882">
        <f t="shared" si="253"/>
        <v>7</v>
      </c>
      <c r="OA87" s="882">
        <f t="shared" si="253"/>
        <v>7</v>
      </c>
      <c r="OB87" s="882">
        <f t="shared" si="253"/>
        <v>6.8125</v>
      </c>
      <c r="OC87" s="882">
        <f t="shared" si="253"/>
        <v>6.8125</v>
      </c>
      <c r="OD87" s="882">
        <f t="shared" si="253"/>
        <v>6.625</v>
      </c>
      <c r="OE87" s="882">
        <f t="shared" si="253"/>
        <v>6.625</v>
      </c>
      <c r="OF87" s="882">
        <f t="shared" ref="OF87:QQ87" si="254">OF85+MIN($G87,($F87-OF85)/4)</f>
        <v>7</v>
      </c>
      <c r="OG87" s="882">
        <f t="shared" si="254"/>
        <v>7</v>
      </c>
      <c r="OH87" s="882">
        <f t="shared" si="254"/>
        <v>7</v>
      </c>
      <c r="OI87" s="882">
        <f t="shared" si="254"/>
        <v>7.0749999999999993</v>
      </c>
      <c r="OJ87" s="882">
        <f t="shared" si="254"/>
        <v>7.0749999999999993</v>
      </c>
      <c r="OK87" s="882">
        <f t="shared" si="254"/>
        <v>7.0749999999999993</v>
      </c>
      <c r="OL87" s="882">
        <f t="shared" si="254"/>
        <v>7.0749999999999993</v>
      </c>
      <c r="OM87" s="882">
        <f t="shared" si="254"/>
        <v>7.0749999999999993</v>
      </c>
      <c r="ON87" s="882">
        <f t="shared" si="254"/>
        <v>8.5</v>
      </c>
      <c r="OO87" s="882">
        <f t="shared" si="254"/>
        <v>8.5</v>
      </c>
      <c r="OP87" s="882">
        <f t="shared" si="254"/>
        <v>8.5</v>
      </c>
      <c r="OQ87" s="882">
        <f t="shared" si="254"/>
        <v>8.5</v>
      </c>
      <c r="OR87" s="882">
        <f t="shared" si="254"/>
        <v>8.5</v>
      </c>
      <c r="OS87" s="882">
        <f t="shared" si="254"/>
        <v>8.5</v>
      </c>
      <c r="OT87" s="882">
        <f t="shared" si="254"/>
        <v>8.5</v>
      </c>
      <c r="OU87" s="882">
        <f t="shared" si="254"/>
        <v>8.5</v>
      </c>
      <c r="OV87" s="882">
        <f t="shared" si="254"/>
        <v>11.5</v>
      </c>
      <c r="OW87" s="882">
        <f t="shared" si="254"/>
        <v>11.5</v>
      </c>
      <c r="OX87" s="882">
        <f t="shared" si="254"/>
        <v>11.5</v>
      </c>
      <c r="OY87" s="882">
        <f t="shared" si="254"/>
        <v>11.5</v>
      </c>
      <c r="OZ87" s="882">
        <f t="shared" si="254"/>
        <v>9.25</v>
      </c>
      <c r="PA87" s="882">
        <f t="shared" si="254"/>
        <v>9.25</v>
      </c>
      <c r="PB87" s="882">
        <f t="shared" si="254"/>
        <v>9.25</v>
      </c>
      <c r="PC87" s="882">
        <f t="shared" si="254"/>
        <v>7.375</v>
      </c>
      <c r="PD87" s="882">
        <f t="shared" si="254"/>
        <v>7.375</v>
      </c>
      <c r="PE87" s="882">
        <f t="shared" si="254"/>
        <v>7.375</v>
      </c>
      <c r="PF87" s="882">
        <f t="shared" si="254"/>
        <v>7.375</v>
      </c>
      <c r="PG87" s="882">
        <f t="shared" si="254"/>
        <v>7.375</v>
      </c>
      <c r="PH87" s="882">
        <f t="shared" si="254"/>
        <v>7.1875</v>
      </c>
      <c r="PI87" s="882">
        <f t="shared" si="254"/>
        <v>7.1875</v>
      </c>
      <c r="PJ87" s="882">
        <f t="shared" si="254"/>
        <v>7.1875</v>
      </c>
      <c r="PK87" s="882">
        <f t="shared" si="254"/>
        <v>7.1875</v>
      </c>
      <c r="PL87" s="882">
        <f t="shared" si="254"/>
        <v>7.1875</v>
      </c>
      <c r="PM87" s="882">
        <f t="shared" si="254"/>
        <v>7.1875</v>
      </c>
      <c r="PN87" s="882">
        <f t="shared" si="254"/>
        <v>7.1875</v>
      </c>
      <c r="PO87" s="882">
        <f t="shared" si="254"/>
        <v>7.1875</v>
      </c>
      <c r="PP87" s="882">
        <f t="shared" si="254"/>
        <v>7.1875</v>
      </c>
      <c r="PQ87" s="882">
        <f t="shared" si="254"/>
        <v>7.1875</v>
      </c>
      <c r="PR87" s="882">
        <f t="shared" si="254"/>
        <v>7.1875</v>
      </c>
      <c r="PS87" s="882">
        <f t="shared" si="254"/>
        <v>7.1875</v>
      </c>
      <c r="PT87" s="882">
        <f t="shared" si="254"/>
        <v>7.1875</v>
      </c>
      <c r="PU87" s="882">
        <f t="shared" si="254"/>
        <v>7.1875</v>
      </c>
      <c r="PV87" s="882">
        <f t="shared" si="254"/>
        <v>7.1875</v>
      </c>
      <c r="PW87" s="882">
        <f t="shared" si="254"/>
        <v>7.1875</v>
      </c>
      <c r="PX87" s="882">
        <f t="shared" si="254"/>
        <v>7</v>
      </c>
      <c r="PY87" s="882">
        <f t="shared" si="254"/>
        <v>7</v>
      </c>
      <c r="PZ87" s="882">
        <f t="shared" si="254"/>
        <v>7</v>
      </c>
      <c r="QA87" s="882">
        <f t="shared" si="254"/>
        <v>7</v>
      </c>
      <c r="QB87" s="882">
        <f t="shared" si="254"/>
        <v>6.8125</v>
      </c>
      <c r="QC87" s="882">
        <f t="shared" si="254"/>
        <v>6.8125</v>
      </c>
      <c r="QD87" s="882">
        <f t="shared" si="254"/>
        <v>6.625</v>
      </c>
      <c r="QE87" s="882">
        <f t="shared" si="254"/>
        <v>6.625</v>
      </c>
      <c r="QF87" s="882">
        <f t="shared" si="254"/>
        <v>7</v>
      </c>
      <c r="QG87" s="882">
        <f t="shared" si="254"/>
        <v>7</v>
      </c>
      <c r="QH87" s="882">
        <f t="shared" si="254"/>
        <v>7</v>
      </c>
      <c r="QI87" s="882">
        <f t="shared" si="254"/>
        <v>7.0749999999999993</v>
      </c>
      <c r="QJ87" s="882">
        <f t="shared" si="254"/>
        <v>7.0749999999999993</v>
      </c>
      <c r="QK87" s="882">
        <f t="shared" si="254"/>
        <v>7.0749999999999993</v>
      </c>
      <c r="QL87" s="882">
        <f t="shared" si="254"/>
        <v>7.0749999999999993</v>
      </c>
      <c r="QM87" s="882">
        <f t="shared" si="254"/>
        <v>7.0749999999999993</v>
      </c>
      <c r="QN87" s="882">
        <f t="shared" si="254"/>
        <v>8.5</v>
      </c>
      <c r="QO87" s="882">
        <f t="shared" si="254"/>
        <v>8.5</v>
      </c>
      <c r="QP87" s="882">
        <f t="shared" si="254"/>
        <v>8.5</v>
      </c>
      <c r="QQ87" s="882">
        <f t="shared" si="254"/>
        <v>8.5</v>
      </c>
      <c r="QR87" s="882">
        <f t="shared" ref="QR87:SJ87" si="255">QR85+MIN($G87,($F87-QR85)/4)</f>
        <v>8.5</v>
      </c>
      <c r="QS87" s="882">
        <f t="shared" si="255"/>
        <v>8.5</v>
      </c>
      <c r="QT87" s="882">
        <f t="shared" si="255"/>
        <v>8.5</v>
      </c>
      <c r="QU87" s="882">
        <f t="shared" si="255"/>
        <v>8.5</v>
      </c>
      <c r="QV87" s="882">
        <f t="shared" si="255"/>
        <v>11.5</v>
      </c>
      <c r="QW87" s="882">
        <f t="shared" si="255"/>
        <v>11.5</v>
      </c>
      <c r="QX87" s="882">
        <f t="shared" si="255"/>
        <v>11.5</v>
      </c>
      <c r="QY87" s="882">
        <f t="shared" si="255"/>
        <v>11.5</v>
      </c>
      <c r="QZ87" s="882">
        <f t="shared" si="255"/>
        <v>9.25</v>
      </c>
      <c r="RA87" s="882">
        <f t="shared" si="255"/>
        <v>9.25</v>
      </c>
      <c r="RB87" s="882">
        <f t="shared" si="255"/>
        <v>9.25</v>
      </c>
      <c r="RC87" s="882">
        <f t="shared" si="255"/>
        <v>7.375</v>
      </c>
      <c r="RD87" s="882">
        <f t="shared" si="255"/>
        <v>7.375</v>
      </c>
      <c r="RE87" s="882">
        <f t="shared" si="255"/>
        <v>7.375</v>
      </c>
      <c r="RF87" s="882">
        <f t="shared" si="255"/>
        <v>7.375</v>
      </c>
      <c r="RG87" s="882">
        <f t="shared" si="255"/>
        <v>7.375</v>
      </c>
      <c r="RH87" s="882">
        <f t="shared" si="255"/>
        <v>7.1875</v>
      </c>
      <c r="RI87" s="882">
        <f t="shared" si="255"/>
        <v>7.1875</v>
      </c>
      <c r="RJ87" s="882">
        <f t="shared" si="255"/>
        <v>7.1875</v>
      </c>
      <c r="RK87" s="882">
        <f t="shared" si="255"/>
        <v>7.1875</v>
      </c>
      <c r="RL87" s="882">
        <f t="shared" si="255"/>
        <v>7.1875</v>
      </c>
      <c r="RM87" s="882">
        <f t="shared" si="255"/>
        <v>7.1875</v>
      </c>
      <c r="RN87" s="882">
        <f t="shared" si="255"/>
        <v>7.1875</v>
      </c>
      <c r="RO87" s="882">
        <f t="shared" si="255"/>
        <v>7.1875</v>
      </c>
      <c r="RP87" s="882">
        <f t="shared" si="255"/>
        <v>7.1875</v>
      </c>
      <c r="RQ87" s="882">
        <f t="shared" si="255"/>
        <v>7.1875</v>
      </c>
      <c r="RR87" s="882">
        <f t="shared" si="255"/>
        <v>7.1875</v>
      </c>
      <c r="RS87" s="882">
        <f t="shared" si="255"/>
        <v>7.1875</v>
      </c>
      <c r="RT87" s="882">
        <f t="shared" si="255"/>
        <v>7.1875</v>
      </c>
      <c r="RU87" s="882">
        <f t="shared" si="255"/>
        <v>7.1875</v>
      </c>
      <c r="RV87" s="882">
        <f t="shared" si="255"/>
        <v>7.1875</v>
      </c>
      <c r="RW87" s="882">
        <f t="shared" si="255"/>
        <v>7.1875</v>
      </c>
      <c r="RX87" s="882">
        <f t="shared" si="255"/>
        <v>7</v>
      </c>
      <c r="RY87" s="882">
        <f t="shared" si="255"/>
        <v>7</v>
      </c>
      <c r="RZ87" s="882">
        <f t="shared" si="255"/>
        <v>7</v>
      </c>
      <c r="SA87" s="882">
        <f t="shared" si="255"/>
        <v>7</v>
      </c>
      <c r="SB87" s="882">
        <f t="shared" si="255"/>
        <v>6.8125</v>
      </c>
      <c r="SC87" s="882">
        <f t="shared" si="255"/>
        <v>6.8125</v>
      </c>
      <c r="SD87" s="882">
        <f t="shared" si="255"/>
        <v>6.625</v>
      </c>
      <c r="SE87" s="882">
        <f t="shared" si="255"/>
        <v>6.625</v>
      </c>
      <c r="SF87" s="882">
        <f t="shared" si="255"/>
        <v>7</v>
      </c>
      <c r="SG87" s="882">
        <f t="shared" si="255"/>
        <v>7</v>
      </c>
      <c r="SH87" s="882">
        <f t="shared" si="255"/>
        <v>7</v>
      </c>
      <c r="SI87" s="882">
        <f t="shared" si="255"/>
        <v>7.0749999999999993</v>
      </c>
      <c r="SJ87" s="882">
        <f t="shared" si="255"/>
        <v>7.0749999999999993</v>
      </c>
      <c r="SK87" s="267">
        <f>SJ87</f>
        <v>7.0749999999999993</v>
      </c>
      <c r="SL87" s="254"/>
      <c r="SM87" s="242"/>
      <c r="SN87" s="242"/>
      <c r="SO87" s="242"/>
    </row>
    <row r="88" spans="1:509" outlineLevel="2" x14ac:dyDescent="0.35">
      <c r="A88" s="242"/>
      <c r="B88" s="251"/>
      <c r="C88" s="438">
        <f>INT($C$29)+2</f>
        <v>3</v>
      </c>
      <c r="D88" s="267"/>
      <c r="E88" s="316">
        <f>E85+1</f>
        <v>13</v>
      </c>
      <c r="F88" s="322"/>
      <c r="G88" s="322"/>
      <c r="H88" s="267"/>
      <c r="I88" s="451" t="s">
        <v>829</v>
      </c>
      <c r="J88" s="452" t="s">
        <v>686</v>
      </c>
      <c r="K88" s="452"/>
      <c r="L88" s="515">
        <v>7</v>
      </c>
      <c r="M88" s="516">
        <v>7</v>
      </c>
      <c r="N88" s="516">
        <v>7</v>
      </c>
      <c r="O88" s="516">
        <v>7</v>
      </c>
      <c r="P88" s="516">
        <v>7</v>
      </c>
      <c r="Q88" s="516">
        <v>7</v>
      </c>
      <c r="R88" s="516">
        <v>7</v>
      </c>
      <c r="S88" s="516">
        <v>7</v>
      </c>
      <c r="T88" s="516">
        <v>7</v>
      </c>
      <c r="U88" s="516">
        <v>7</v>
      </c>
      <c r="V88" s="516">
        <v>7</v>
      </c>
      <c r="W88" s="516">
        <v>7</v>
      </c>
      <c r="X88" s="516">
        <v>6</v>
      </c>
      <c r="Y88" s="516">
        <v>6</v>
      </c>
      <c r="Z88" s="516">
        <v>6</v>
      </c>
      <c r="AA88" s="516">
        <v>6</v>
      </c>
      <c r="AB88" s="516">
        <v>5.75</v>
      </c>
      <c r="AC88" s="516">
        <v>5.75</v>
      </c>
      <c r="AD88" s="516">
        <v>4.5</v>
      </c>
      <c r="AE88" s="516">
        <v>4.5</v>
      </c>
      <c r="AF88" s="516">
        <v>5</v>
      </c>
      <c r="AG88" s="516">
        <v>5</v>
      </c>
      <c r="AH88" s="516">
        <v>5</v>
      </c>
      <c r="AI88" s="516">
        <v>5.0999999999999996</v>
      </c>
      <c r="AJ88" s="516">
        <v>5.0999999999999996</v>
      </c>
      <c r="AK88" s="516">
        <v>5.0999999999999996</v>
      </c>
      <c r="AL88" s="516">
        <v>5.0999999999999996</v>
      </c>
      <c r="AM88" s="516">
        <v>5.0999999999999996</v>
      </c>
      <c r="AN88" s="516">
        <v>8.5</v>
      </c>
      <c r="AO88" s="516">
        <v>8.5</v>
      </c>
      <c r="AP88" s="516">
        <v>8.5</v>
      </c>
      <c r="AQ88" s="516">
        <v>8.5</v>
      </c>
      <c r="AR88" s="516">
        <v>8.5</v>
      </c>
      <c r="AS88" s="516">
        <v>8.5</v>
      </c>
      <c r="AT88" s="516">
        <v>8.5</v>
      </c>
      <c r="AU88" s="516">
        <v>8.5</v>
      </c>
      <c r="AV88" s="516">
        <v>11</v>
      </c>
      <c r="AW88" s="516">
        <v>11</v>
      </c>
      <c r="AX88" s="516">
        <v>11</v>
      </c>
      <c r="AY88" s="516">
        <v>11</v>
      </c>
      <c r="AZ88" s="516">
        <v>8.5</v>
      </c>
      <c r="BA88" s="516">
        <v>8.5</v>
      </c>
      <c r="BB88" s="516">
        <v>8.5</v>
      </c>
      <c r="BC88" s="516">
        <v>8.25</v>
      </c>
      <c r="BD88" s="516">
        <v>8</v>
      </c>
      <c r="BE88" s="516">
        <v>7.75</v>
      </c>
      <c r="BF88" s="516">
        <v>7.5</v>
      </c>
      <c r="BG88" s="516">
        <v>7.25</v>
      </c>
      <c r="BH88" s="516">
        <v>7.25</v>
      </c>
      <c r="BI88" s="516">
        <v>7.25</v>
      </c>
      <c r="BJ88" s="516">
        <v>7</v>
      </c>
      <c r="BK88" s="516">
        <v>7</v>
      </c>
      <c r="BL88" s="516">
        <v>7</v>
      </c>
      <c r="BM88" s="516">
        <v>7</v>
      </c>
      <c r="BN88" s="516">
        <v>7</v>
      </c>
      <c r="BO88" s="516">
        <v>7</v>
      </c>
      <c r="BP88" s="516">
        <v>7</v>
      </c>
      <c r="BQ88" s="516">
        <v>7</v>
      </c>
      <c r="BR88" s="516">
        <v>7</v>
      </c>
      <c r="BS88" s="516">
        <v>7</v>
      </c>
      <c r="BT88" s="516">
        <v>7</v>
      </c>
      <c r="BU88" s="516">
        <v>7</v>
      </c>
      <c r="BV88" s="516">
        <v>7</v>
      </c>
      <c r="BW88" s="516">
        <v>7</v>
      </c>
      <c r="BX88" s="516">
        <v>6.5</v>
      </c>
      <c r="BY88" s="516">
        <v>6.25</v>
      </c>
      <c r="BZ88" s="516">
        <v>6</v>
      </c>
      <c r="CA88" s="516">
        <v>6</v>
      </c>
      <c r="CB88" s="516">
        <v>5.75</v>
      </c>
      <c r="CC88" s="516">
        <v>8</v>
      </c>
      <c r="CD88" s="516">
        <v>5.5</v>
      </c>
      <c r="CE88" s="516">
        <v>5.5</v>
      </c>
      <c r="CF88" s="516">
        <v>5.25</v>
      </c>
      <c r="CG88" s="516">
        <v>5.25</v>
      </c>
      <c r="CH88" s="516">
        <v>5.25</v>
      </c>
      <c r="CI88" s="516">
        <v>5.0999999999999996</v>
      </c>
      <c r="CJ88" s="516">
        <v>5.0999999999999996</v>
      </c>
      <c r="CK88" s="516">
        <v>5.0999999999999996</v>
      </c>
      <c r="CL88" s="516">
        <v>5.0999999999999996</v>
      </c>
      <c r="CM88" s="516">
        <v>5.0999999999999996</v>
      </c>
      <c r="CN88" s="516">
        <v>7</v>
      </c>
      <c r="CO88" s="516">
        <v>7</v>
      </c>
      <c r="CP88" s="516">
        <v>7</v>
      </c>
      <c r="CQ88" s="516">
        <v>7</v>
      </c>
      <c r="CR88" s="516">
        <v>7</v>
      </c>
      <c r="CS88" s="516">
        <v>7</v>
      </c>
      <c r="CT88" s="516">
        <v>7</v>
      </c>
      <c r="CU88" s="516">
        <v>7</v>
      </c>
      <c r="CV88" s="516">
        <v>11</v>
      </c>
      <c r="CW88" s="516">
        <v>11</v>
      </c>
      <c r="CX88" s="516">
        <v>11</v>
      </c>
      <c r="CY88" s="516">
        <v>11</v>
      </c>
      <c r="CZ88" s="516">
        <v>8</v>
      </c>
      <c r="DA88" s="516">
        <v>8</v>
      </c>
      <c r="DB88" s="516">
        <v>8</v>
      </c>
      <c r="DC88" s="516">
        <v>6.5</v>
      </c>
      <c r="DD88" s="516">
        <v>6.5</v>
      </c>
      <c r="DE88" s="516">
        <v>6.5</v>
      </c>
      <c r="DF88" s="516">
        <v>6.5</v>
      </c>
      <c r="DG88" s="516">
        <v>6.5</v>
      </c>
      <c r="DH88" s="516">
        <v>6</v>
      </c>
      <c r="DI88" s="516">
        <v>5.75</v>
      </c>
      <c r="DJ88" s="516">
        <v>5.75</v>
      </c>
      <c r="DK88" s="516">
        <v>5.75</v>
      </c>
      <c r="DL88" s="516">
        <v>5.75</v>
      </c>
      <c r="DM88" s="516">
        <v>5.75</v>
      </c>
      <c r="DN88" s="516">
        <v>5.75</v>
      </c>
      <c r="DO88" s="516">
        <v>5.75</v>
      </c>
      <c r="DP88" s="516">
        <v>5.75</v>
      </c>
      <c r="DQ88" s="516">
        <v>5.75</v>
      </c>
      <c r="DR88" s="516">
        <v>5.75</v>
      </c>
      <c r="DS88" s="516">
        <v>5.75</v>
      </c>
      <c r="DT88" s="516">
        <v>5.75</v>
      </c>
      <c r="DU88" s="516">
        <v>6</v>
      </c>
      <c r="DV88" s="516">
        <v>6.25</v>
      </c>
      <c r="DW88" s="516">
        <v>6.25</v>
      </c>
      <c r="DX88" s="516">
        <v>6.5</v>
      </c>
      <c r="DY88" s="516">
        <v>6.5</v>
      </c>
      <c r="DZ88" s="516">
        <v>6.5</v>
      </c>
      <c r="EA88" s="516">
        <v>7</v>
      </c>
      <c r="EB88" s="516">
        <v>8</v>
      </c>
      <c r="EC88" s="516">
        <v>8</v>
      </c>
      <c r="ED88" s="516">
        <v>8</v>
      </c>
      <c r="EE88" s="516">
        <v>8</v>
      </c>
      <c r="EF88" s="516">
        <v>9.25</v>
      </c>
      <c r="EG88" s="516">
        <v>9.25</v>
      </c>
      <c r="EH88" s="516">
        <v>9.25</v>
      </c>
      <c r="EI88" s="516">
        <v>8.75</v>
      </c>
      <c r="EJ88" s="516">
        <v>8.75</v>
      </c>
      <c r="EK88" s="516">
        <v>8.75</v>
      </c>
      <c r="EL88" s="516">
        <v>8.75</v>
      </c>
      <c r="EM88" s="516">
        <v>8.75</v>
      </c>
      <c r="EN88" s="516">
        <v>8</v>
      </c>
      <c r="EO88" s="516">
        <v>7.75</v>
      </c>
      <c r="EP88" s="516">
        <v>7.5</v>
      </c>
      <c r="EQ88" s="516">
        <v>7</v>
      </c>
      <c r="ER88" s="516">
        <v>7</v>
      </c>
      <c r="ES88" s="516">
        <v>7</v>
      </c>
      <c r="ET88" s="516">
        <v>7</v>
      </c>
      <c r="EU88" s="516">
        <v>7</v>
      </c>
      <c r="EV88" s="516">
        <v>11</v>
      </c>
      <c r="EW88" s="516">
        <v>11</v>
      </c>
      <c r="EX88" s="516">
        <v>11</v>
      </c>
      <c r="EY88" s="516">
        <v>11</v>
      </c>
      <c r="EZ88" s="516">
        <v>8</v>
      </c>
      <c r="FA88" s="516">
        <v>8</v>
      </c>
      <c r="FB88" s="516">
        <v>8</v>
      </c>
      <c r="FC88" s="516">
        <v>6.5</v>
      </c>
      <c r="FD88" s="516">
        <v>6.5</v>
      </c>
      <c r="FE88" s="516">
        <v>6.5</v>
      </c>
      <c r="FF88" s="516">
        <v>7</v>
      </c>
      <c r="FG88" s="516">
        <v>6.5</v>
      </c>
      <c r="FH88" s="516">
        <v>5.75</v>
      </c>
      <c r="FI88" s="516">
        <v>5.75</v>
      </c>
      <c r="FJ88" s="516">
        <v>5.75</v>
      </c>
      <c r="FK88" s="516">
        <v>5.75</v>
      </c>
      <c r="FL88" s="516">
        <v>5.75</v>
      </c>
      <c r="FM88" s="516">
        <v>5.75</v>
      </c>
      <c r="FN88" s="516">
        <v>5.75</v>
      </c>
      <c r="FO88" s="516">
        <v>5.75</v>
      </c>
      <c r="FP88" s="516">
        <v>5.75</v>
      </c>
      <c r="FQ88" s="516">
        <v>5.75</v>
      </c>
      <c r="FR88" s="516">
        <v>5.75</v>
      </c>
      <c r="FS88" s="516">
        <v>6</v>
      </c>
      <c r="FT88" s="516">
        <v>6</v>
      </c>
      <c r="FU88" s="516">
        <v>6.25</v>
      </c>
      <c r="FV88" s="516">
        <v>6.5</v>
      </c>
      <c r="FW88" s="516">
        <v>6.5</v>
      </c>
      <c r="FX88" s="516">
        <v>7</v>
      </c>
      <c r="FY88" s="516">
        <v>7</v>
      </c>
      <c r="FZ88" s="516">
        <v>7</v>
      </c>
      <c r="GA88" s="516">
        <v>7.5</v>
      </c>
      <c r="GB88" s="516">
        <v>8</v>
      </c>
      <c r="GC88" s="516">
        <v>8</v>
      </c>
      <c r="GD88" s="516">
        <v>8</v>
      </c>
      <c r="GE88" s="516">
        <v>8</v>
      </c>
      <c r="GF88" s="516">
        <v>9.25</v>
      </c>
      <c r="GG88" s="516">
        <v>9.25</v>
      </c>
      <c r="GH88" s="516">
        <v>9.25</v>
      </c>
      <c r="GI88" s="516">
        <v>8.75</v>
      </c>
      <c r="GJ88" s="516">
        <v>8.75</v>
      </c>
      <c r="GK88" s="516">
        <v>8.75</v>
      </c>
      <c r="GL88" s="516">
        <v>8.75</v>
      </c>
      <c r="GM88" s="516">
        <v>8.75</v>
      </c>
      <c r="GN88" s="516">
        <v>8</v>
      </c>
      <c r="GO88" s="516">
        <v>7.75</v>
      </c>
      <c r="GP88" s="516">
        <v>7.5</v>
      </c>
      <c r="GQ88" s="516">
        <v>7</v>
      </c>
      <c r="GR88" s="516">
        <v>7</v>
      </c>
      <c r="GS88" s="516">
        <v>7</v>
      </c>
      <c r="GT88" s="516">
        <v>7</v>
      </c>
      <c r="GU88" s="516">
        <v>7</v>
      </c>
      <c r="GV88" s="516">
        <v>11</v>
      </c>
      <c r="GW88" s="516">
        <v>11</v>
      </c>
      <c r="GX88" s="516">
        <v>11</v>
      </c>
      <c r="GY88" s="516">
        <v>11</v>
      </c>
      <c r="GZ88" s="516">
        <v>8</v>
      </c>
      <c r="HA88" s="516">
        <v>8</v>
      </c>
      <c r="HB88" s="516">
        <v>8</v>
      </c>
      <c r="HC88" s="516">
        <v>6.5</v>
      </c>
      <c r="HD88" s="516">
        <v>6.5</v>
      </c>
      <c r="HE88" s="516">
        <v>6.5</v>
      </c>
      <c r="HF88" s="516">
        <v>7</v>
      </c>
      <c r="HG88" s="516">
        <v>6.5</v>
      </c>
      <c r="HH88" s="516">
        <v>5.75</v>
      </c>
      <c r="HI88" s="516">
        <v>5.75</v>
      </c>
      <c r="HJ88" s="516">
        <v>5.75</v>
      </c>
      <c r="HK88" s="516">
        <v>5.75</v>
      </c>
      <c r="HL88" s="516">
        <v>5.75</v>
      </c>
      <c r="HM88" s="516">
        <v>5.75</v>
      </c>
      <c r="HN88" s="516">
        <v>5.75</v>
      </c>
      <c r="HO88" s="516">
        <v>5.75</v>
      </c>
      <c r="HP88" s="516">
        <v>5.75</v>
      </c>
      <c r="HQ88" s="516">
        <v>5.75</v>
      </c>
      <c r="HR88" s="516">
        <v>5.75</v>
      </c>
      <c r="HS88" s="516">
        <v>6</v>
      </c>
      <c r="HT88" s="516">
        <v>6</v>
      </c>
      <c r="HU88" s="516">
        <v>6.25</v>
      </c>
      <c r="HV88" s="516">
        <v>6.5</v>
      </c>
      <c r="HW88" s="516">
        <v>6.5</v>
      </c>
      <c r="HX88" s="516">
        <v>7</v>
      </c>
      <c r="HY88" s="516">
        <v>7</v>
      </c>
      <c r="HZ88" s="516">
        <v>7</v>
      </c>
      <c r="IA88" s="516">
        <v>7.5</v>
      </c>
      <c r="IB88" s="516">
        <v>8</v>
      </c>
      <c r="IC88" s="516">
        <v>8</v>
      </c>
      <c r="ID88" s="516">
        <v>8</v>
      </c>
      <c r="IE88" s="516">
        <v>8</v>
      </c>
      <c r="IF88" s="516">
        <v>9.25</v>
      </c>
      <c r="IG88" s="516">
        <v>9.25</v>
      </c>
      <c r="IH88" s="516">
        <v>9.25</v>
      </c>
      <c r="II88" s="516">
        <v>8.75</v>
      </c>
      <c r="IJ88" s="516">
        <v>8.75</v>
      </c>
      <c r="IK88" s="516">
        <v>8.75</v>
      </c>
      <c r="IL88" s="516">
        <v>8.75</v>
      </c>
      <c r="IM88" s="516">
        <v>8.75</v>
      </c>
      <c r="IN88" s="516">
        <v>8</v>
      </c>
      <c r="IO88" s="516">
        <v>7.75</v>
      </c>
      <c r="IP88" s="516">
        <v>7.5</v>
      </c>
      <c r="IQ88" s="516">
        <v>7</v>
      </c>
      <c r="IR88" s="516">
        <v>7</v>
      </c>
      <c r="IS88" s="516">
        <v>7</v>
      </c>
      <c r="IT88" s="516">
        <v>7</v>
      </c>
      <c r="IU88" s="516">
        <v>7</v>
      </c>
      <c r="IV88" s="516">
        <v>11</v>
      </c>
      <c r="IW88" s="516">
        <v>11</v>
      </c>
      <c r="IX88" s="516">
        <v>11</v>
      </c>
      <c r="IY88" s="516">
        <v>11</v>
      </c>
      <c r="IZ88" s="516">
        <v>8</v>
      </c>
      <c r="JA88" s="516">
        <v>8</v>
      </c>
      <c r="JB88" s="516">
        <v>8</v>
      </c>
      <c r="JC88" s="516">
        <v>6.5</v>
      </c>
      <c r="JD88" s="516">
        <v>6.5</v>
      </c>
      <c r="JE88" s="516">
        <v>6.5</v>
      </c>
      <c r="JF88" s="516">
        <v>7</v>
      </c>
      <c r="JG88" s="516">
        <v>6.5</v>
      </c>
      <c r="JH88" s="516">
        <v>5.75</v>
      </c>
      <c r="JI88" s="516">
        <v>5.75</v>
      </c>
      <c r="JJ88" s="516">
        <v>5.75</v>
      </c>
      <c r="JK88" s="516">
        <v>5.75</v>
      </c>
      <c r="JL88" s="516">
        <v>5.75</v>
      </c>
      <c r="JM88" s="516">
        <v>5.75</v>
      </c>
      <c r="JN88" s="516">
        <v>5.75</v>
      </c>
      <c r="JO88" s="516">
        <v>5.75</v>
      </c>
      <c r="JP88" s="516">
        <v>5.75</v>
      </c>
      <c r="JQ88" s="516">
        <v>5.75</v>
      </c>
      <c r="JR88" s="516">
        <v>5.75</v>
      </c>
      <c r="JS88" s="516">
        <v>6</v>
      </c>
      <c r="JT88" s="516">
        <v>6</v>
      </c>
      <c r="JU88" s="516">
        <v>6.25</v>
      </c>
      <c r="JV88" s="516">
        <v>6.5</v>
      </c>
      <c r="JW88" s="516">
        <v>6.5</v>
      </c>
      <c r="JX88" s="516">
        <v>7</v>
      </c>
      <c r="JY88" s="516">
        <v>7</v>
      </c>
      <c r="JZ88" s="516">
        <v>7</v>
      </c>
      <c r="KA88" s="516">
        <v>7.5</v>
      </c>
      <c r="KB88" s="516">
        <v>8</v>
      </c>
      <c r="KC88" s="516">
        <v>8</v>
      </c>
      <c r="KD88" s="516">
        <v>8</v>
      </c>
      <c r="KE88" s="516">
        <v>8</v>
      </c>
      <c r="KF88" s="516">
        <v>9.25</v>
      </c>
      <c r="KG88" s="516">
        <v>9.25</v>
      </c>
      <c r="KH88" s="516">
        <v>9.25</v>
      </c>
      <c r="KI88" s="516">
        <v>8.75</v>
      </c>
      <c r="KJ88" s="516">
        <v>8.75</v>
      </c>
      <c r="KK88" s="516">
        <v>8.75</v>
      </c>
      <c r="KL88" s="516">
        <v>8.75</v>
      </c>
      <c r="KM88" s="516">
        <v>8.75</v>
      </c>
      <c r="KN88" s="516">
        <v>8</v>
      </c>
      <c r="KO88" s="516">
        <v>7.75</v>
      </c>
      <c r="KP88" s="516">
        <v>7.5</v>
      </c>
      <c r="KQ88" s="516">
        <v>7</v>
      </c>
      <c r="KR88" s="516">
        <v>7</v>
      </c>
      <c r="KS88" s="516">
        <v>7</v>
      </c>
      <c r="KT88" s="516">
        <v>7</v>
      </c>
      <c r="KU88" s="516">
        <v>7</v>
      </c>
      <c r="KV88" s="516">
        <v>11</v>
      </c>
      <c r="KW88" s="516">
        <v>11</v>
      </c>
      <c r="KX88" s="516">
        <v>11</v>
      </c>
      <c r="KY88" s="516">
        <v>11</v>
      </c>
      <c r="KZ88" s="516">
        <v>8</v>
      </c>
      <c r="LA88" s="516">
        <v>8</v>
      </c>
      <c r="LB88" s="516">
        <v>8</v>
      </c>
      <c r="LC88" s="516">
        <v>6.5</v>
      </c>
      <c r="LD88" s="516">
        <v>6.5</v>
      </c>
      <c r="LE88" s="516">
        <v>6.5</v>
      </c>
      <c r="LF88" s="516">
        <v>7</v>
      </c>
      <c r="LG88" s="516">
        <v>6.5</v>
      </c>
      <c r="LH88" s="516">
        <v>5.75</v>
      </c>
      <c r="LI88" s="516">
        <v>5.75</v>
      </c>
      <c r="LJ88" s="516">
        <v>5.75</v>
      </c>
      <c r="LK88" s="516">
        <v>5.75</v>
      </c>
      <c r="LL88" s="516">
        <v>5.75</v>
      </c>
      <c r="LM88" s="516">
        <v>5.75</v>
      </c>
      <c r="LN88" s="516">
        <v>5.75</v>
      </c>
      <c r="LO88" s="516">
        <v>5.75</v>
      </c>
      <c r="LP88" s="516">
        <v>5.75</v>
      </c>
      <c r="LQ88" s="516">
        <v>5.75</v>
      </c>
      <c r="LR88" s="516">
        <v>5.75</v>
      </c>
      <c r="LS88" s="516">
        <v>6</v>
      </c>
      <c r="LT88" s="516">
        <v>6</v>
      </c>
      <c r="LU88" s="516">
        <v>6.25</v>
      </c>
      <c r="LV88" s="516">
        <v>6.5</v>
      </c>
      <c r="LW88" s="516">
        <v>6.5</v>
      </c>
      <c r="LX88" s="516">
        <v>7</v>
      </c>
      <c r="LY88" s="516">
        <v>7</v>
      </c>
      <c r="LZ88" s="516">
        <v>7</v>
      </c>
      <c r="MA88" s="516">
        <v>7.5</v>
      </c>
      <c r="MB88" s="516">
        <v>8</v>
      </c>
      <c r="MC88" s="516">
        <v>8</v>
      </c>
      <c r="MD88" s="516">
        <v>8</v>
      </c>
      <c r="ME88" s="516">
        <v>8</v>
      </c>
      <c r="MF88" s="516">
        <v>9.25</v>
      </c>
      <c r="MG88" s="516">
        <v>9.25</v>
      </c>
      <c r="MH88" s="516">
        <v>9.25</v>
      </c>
      <c r="MI88" s="516">
        <v>8.75</v>
      </c>
      <c r="MJ88" s="516">
        <v>8.75</v>
      </c>
      <c r="MK88" s="516">
        <v>8.75</v>
      </c>
      <c r="ML88" s="516">
        <v>8.75</v>
      </c>
      <c r="MM88" s="516">
        <v>8.75</v>
      </c>
      <c r="MN88" s="516">
        <v>8</v>
      </c>
      <c r="MO88" s="516">
        <v>7.75</v>
      </c>
      <c r="MP88" s="516">
        <v>7.5</v>
      </c>
      <c r="MQ88" s="516">
        <v>7</v>
      </c>
      <c r="MR88" s="516">
        <v>7</v>
      </c>
      <c r="MS88" s="516">
        <v>7</v>
      </c>
      <c r="MT88" s="516">
        <v>7</v>
      </c>
      <c r="MU88" s="516">
        <v>7</v>
      </c>
      <c r="MV88" s="516">
        <v>11</v>
      </c>
      <c r="MW88" s="516">
        <v>11</v>
      </c>
      <c r="MX88" s="516">
        <v>11</v>
      </c>
      <c r="MY88" s="516">
        <v>11</v>
      </c>
      <c r="MZ88" s="516">
        <v>8</v>
      </c>
      <c r="NA88" s="516">
        <v>8</v>
      </c>
      <c r="NB88" s="516">
        <v>8</v>
      </c>
      <c r="NC88" s="516">
        <v>6.5</v>
      </c>
      <c r="ND88" s="516">
        <v>6.5</v>
      </c>
      <c r="NE88" s="516">
        <v>6.5</v>
      </c>
      <c r="NF88" s="516">
        <v>7</v>
      </c>
      <c r="NG88" s="516">
        <v>6.5</v>
      </c>
      <c r="NH88" s="516">
        <v>5.75</v>
      </c>
      <c r="NI88" s="516">
        <v>5.75</v>
      </c>
      <c r="NJ88" s="516">
        <v>5.75</v>
      </c>
      <c r="NK88" s="516">
        <v>5.75</v>
      </c>
      <c r="NL88" s="516">
        <v>5.75</v>
      </c>
      <c r="NM88" s="516">
        <v>5.75</v>
      </c>
      <c r="NN88" s="516">
        <v>5.75</v>
      </c>
      <c r="NO88" s="516">
        <v>5.75</v>
      </c>
      <c r="NP88" s="516">
        <v>5.75</v>
      </c>
      <c r="NQ88" s="516">
        <v>5.75</v>
      </c>
      <c r="NR88" s="516">
        <v>5.75</v>
      </c>
      <c r="NS88" s="516">
        <v>6</v>
      </c>
      <c r="NT88" s="516">
        <v>6</v>
      </c>
      <c r="NU88" s="516">
        <v>6.25</v>
      </c>
      <c r="NV88" s="516">
        <v>6.5</v>
      </c>
      <c r="NW88" s="516">
        <v>6.5</v>
      </c>
      <c r="NX88" s="516">
        <v>7</v>
      </c>
      <c r="NY88" s="516">
        <v>7</v>
      </c>
      <c r="NZ88" s="516">
        <v>7</v>
      </c>
      <c r="OA88" s="516">
        <v>7.5</v>
      </c>
      <c r="OB88" s="516">
        <v>8</v>
      </c>
      <c r="OC88" s="516">
        <v>8</v>
      </c>
      <c r="OD88" s="516">
        <v>8</v>
      </c>
      <c r="OE88" s="516">
        <v>8</v>
      </c>
      <c r="OF88" s="516">
        <v>9.25</v>
      </c>
      <c r="OG88" s="516">
        <v>9.25</v>
      </c>
      <c r="OH88" s="516">
        <v>9.25</v>
      </c>
      <c r="OI88" s="516">
        <v>8.75</v>
      </c>
      <c r="OJ88" s="516">
        <v>8.75</v>
      </c>
      <c r="OK88" s="516">
        <v>8.75</v>
      </c>
      <c r="OL88" s="516">
        <v>8.75</v>
      </c>
      <c r="OM88" s="516">
        <v>8.75</v>
      </c>
      <c r="ON88" s="516">
        <v>8</v>
      </c>
      <c r="OO88" s="516">
        <v>7.75</v>
      </c>
      <c r="OP88" s="516">
        <v>7.5</v>
      </c>
      <c r="OQ88" s="516">
        <v>7</v>
      </c>
      <c r="OR88" s="516">
        <v>7</v>
      </c>
      <c r="OS88" s="516">
        <v>7</v>
      </c>
      <c r="OT88" s="516">
        <v>7</v>
      </c>
      <c r="OU88" s="516">
        <v>7</v>
      </c>
      <c r="OV88" s="516">
        <v>11</v>
      </c>
      <c r="OW88" s="516">
        <v>11</v>
      </c>
      <c r="OX88" s="516">
        <v>11</v>
      </c>
      <c r="OY88" s="516">
        <v>11</v>
      </c>
      <c r="OZ88" s="516">
        <v>8</v>
      </c>
      <c r="PA88" s="516">
        <v>8</v>
      </c>
      <c r="PB88" s="516">
        <v>8</v>
      </c>
      <c r="PC88" s="516">
        <v>6.5</v>
      </c>
      <c r="PD88" s="516">
        <v>6.5</v>
      </c>
      <c r="PE88" s="516">
        <v>6.5</v>
      </c>
      <c r="PF88" s="516">
        <v>7</v>
      </c>
      <c r="PG88" s="516">
        <v>6.5</v>
      </c>
      <c r="PH88" s="516">
        <v>5.75</v>
      </c>
      <c r="PI88" s="516">
        <v>5.75</v>
      </c>
      <c r="PJ88" s="516">
        <v>5.75</v>
      </c>
      <c r="PK88" s="516">
        <v>5.75</v>
      </c>
      <c r="PL88" s="516">
        <v>5.75</v>
      </c>
      <c r="PM88" s="516">
        <v>5.75</v>
      </c>
      <c r="PN88" s="516">
        <v>5.75</v>
      </c>
      <c r="PO88" s="516">
        <v>5.75</v>
      </c>
      <c r="PP88" s="516">
        <v>5.75</v>
      </c>
      <c r="PQ88" s="516">
        <v>5.75</v>
      </c>
      <c r="PR88" s="516">
        <v>5.75</v>
      </c>
      <c r="PS88" s="516">
        <v>6</v>
      </c>
      <c r="PT88" s="516">
        <v>6</v>
      </c>
      <c r="PU88" s="516">
        <v>6.25</v>
      </c>
      <c r="PV88" s="516">
        <v>6.5</v>
      </c>
      <c r="PW88" s="516">
        <v>6.5</v>
      </c>
      <c r="PX88" s="516">
        <v>7</v>
      </c>
      <c r="PY88" s="516">
        <v>7</v>
      </c>
      <c r="PZ88" s="516">
        <v>7</v>
      </c>
      <c r="QA88" s="516">
        <v>7.5</v>
      </c>
      <c r="QB88" s="516">
        <v>8</v>
      </c>
      <c r="QC88" s="516">
        <v>8</v>
      </c>
      <c r="QD88" s="516">
        <v>8</v>
      </c>
      <c r="QE88" s="516">
        <v>8</v>
      </c>
      <c r="QF88" s="516">
        <v>9.25</v>
      </c>
      <c r="QG88" s="516">
        <v>9.25</v>
      </c>
      <c r="QH88" s="516">
        <v>9.25</v>
      </c>
      <c r="QI88" s="516">
        <v>8.75</v>
      </c>
      <c r="QJ88" s="516">
        <v>8.75</v>
      </c>
      <c r="QK88" s="516">
        <v>8.75</v>
      </c>
      <c r="QL88" s="516">
        <v>8.75</v>
      </c>
      <c r="QM88" s="516">
        <v>8.75</v>
      </c>
      <c r="QN88" s="516">
        <v>8</v>
      </c>
      <c r="QO88" s="516">
        <v>7.75</v>
      </c>
      <c r="QP88" s="516">
        <v>7.5</v>
      </c>
      <c r="QQ88" s="516">
        <v>7</v>
      </c>
      <c r="QR88" s="516">
        <v>7</v>
      </c>
      <c r="QS88" s="516">
        <v>7</v>
      </c>
      <c r="QT88" s="516">
        <v>7</v>
      </c>
      <c r="QU88" s="516">
        <v>7</v>
      </c>
      <c r="QV88" s="516">
        <v>11</v>
      </c>
      <c r="QW88" s="516">
        <v>11</v>
      </c>
      <c r="QX88" s="516">
        <v>11</v>
      </c>
      <c r="QY88" s="516">
        <v>11</v>
      </c>
      <c r="QZ88" s="516">
        <v>8</v>
      </c>
      <c r="RA88" s="516">
        <v>8</v>
      </c>
      <c r="RB88" s="516">
        <v>8</v>
      </c>
      <c r="RC88" s="516">
        <v>6.5</v>
      </c>
      <c r="RD88" s="516">
        <v>6.5</v>
      </c>
      <c r="RE88" s="516">
        <v>6.5</v>
      </c>
      <c r="RF88" s="516">
        <v>7</v>
      </c>
      <c r="RG88" s="516">
        <v>6.5</v>
      </c>
      <c r="RH88" s="516">
        <v>5.75</v>
      </c>
      <c r="RI88" s="516">
        <v>5.75</v>
      </c>
      <c r="RJ88" s="516">
        <v>5.75</v>
      </c>
      <c r="RK88" s="516">
        <v>5.75</v>
      </c>
      <c r="RL88" s="516">
        <v>5.75</v>
      </c>
      <c r="RM88" s="516">
        <v>5.75</v>
      </c>
      <c r="RN88" s="516">
        <v>5.75</v>
      </c>
      <c r="RO88" s="516">
        <v>5.75</v>
      </c>
      <c r="RP88" s="516">
        <v>5.75</v>
      </c>
      <c r="RQ88" s="516">
        <v>5.75</v>
      </c>
      <c r="RR88" s="516">
        <v>5.75</v>
      </c>
      <c r="RS88" s="516">
        <v>6</v>
      </c>
      <c r="RT88" s="516">
        <v>6</v>
      </c>
      <c r="RU88" s="516">
        <v>6.25</v>
      </c>
      <c r="RV88" s="516">
        <v>6.5</v>
      </c>
      <c r="RW88" s="516">
        <v>6.5</v>
      </c>
      <c r="RX88" s="516">
        <v>7</v>
      </c>
      <c r="RY88" s="516">
        <v>7</v>
      </c>
      <c r="RZ88" s="516">
        <v>7</v>
      </c>
      <c r="SA88" s="516">
        <v>7.5</v>
      </c>
      <c r="SB88" s="516">
        <v>8</v>
      </c>
      <c r="SC88" s="516">
        <v>8</v>
      </c>
      <c r="SD88" s="516">
        <v>8</v>
      </c>
      <c r="SE88" s="516">
        <v>8</v>
      </c>
      <c r="SF88" s="516">
        <v>9.25</v>
      </c>
      <c r="SG88" s="516">
        <v>9.25</v>
      </c>
      <c r="SH88" s="516">
        <v>9.25</v>
      </c>
      <c r="SI88" s="516">
        <v>8.75</v>
      </c>
      <c r="SJ88" s="516">
        <v>8.75</v>
      </c>
      <c r="SK88" s="267">
        <f>SJ88</f>
        <v>8.75</v>
      </c>
      <c r="SL88" s="254"/>
      <c r="SM88" s="242"/>
      <c r="SN88" s="242"/>
      <c r="SO88" s="242"/>
    </row>
    <row r="89" spans="1:509" outlineLevel="3" x14ac:dyDescent="0.35">
      <c r="A89" s="242"/>
      <c r="B89" s="251"/>
      <c r="C89" s="438">
        <f t="shared" si="33"/>
        <v>4</v>
      </c>
      <c r="D89" s="267"/>
      <c r="E89" s="316"/>
      <c r="F89" s="322">
        <f t="shared" ref="F89:F90" si="256">F86</f>
        <v>3</v>
      </c>
      <c r="G89" s="322">
        <f t="shared" si="50"/>
        <v>1.5</v>
      </c>
      <c r="H89" s="267"/>
      <c r="I89" s="274"/>
      <c r="J89" s="288" t="s">
        <v>173</v>
      </c>
      <c r="K89" s="454"/>
      <c r="L89" s="881">
        <f t="shared" ref="L89:BW89" si="257">L88-MIN($G89,(L88-$F89)/4)</f>
        <v>6</v>
      </c>
      <c r="M89" s="881">
        <f t="shared" si="257"/>
        <v>6</v>
      </c>
      <c r="N89" s="881">
        <f t="shared" si="257"/>
        <v>6</v>
      </c>
      <c r="O89" s="881">
        <f t="shared" si="257"/>
        <v>6</v>
      </c>
      <c r="P89" s="881">
        <f t="shared" si="257"/>
        <v>6</v>
      </c>
      <c r="Q89" s="881">
        <f t="shared" si="257"/>
        <v>6</v>
      </c>
      <c r="R89" s="881">
        <f t="shared" si="257"/>
        <v>6</v>
      </c>
      <c r="S89" s="881">
        <f t="shared" si="257"/>
        <v>6</v>
      </c>
      <c r="T89" s="881">
        <f t="shared" si="257"/>
        <v>6</v>
      </c>
      <c r="U89" s="881">
        <f t="shared" si="257"/>
        <v>6</v>
      </c>
      <c r="V89" s="881">
        <f t="shared" si="257"/>
        <v>6</v>
      </c>
      <c r="W89" s="881">
        <f t="shared" si="257"/>
        <v>6</v>
      </c>
      <c r="X89" s="881">
        <f t="shared" si="257"/>
        <v>5.25</v>
      </c>
      <c r="Y89" s="881">
        <f t="shared" si="257"/>
        <v>5.25</v>
      </c>
      <c r="Z89" s="881">
        <f t="shared" si="257"/>
        <v>5.25</v>
      </c>
      <c r="AA89" s="881">
        <f t="shared" si="257"/>
        <v>5.25</v>
      </c>
      <c r="AB89" s="881">
        <f t="shared" si="257"/>
        <v>5.0625</v>
      </c>
      <c r="AC89" s="881">
        <f t="shared" si="257"/>
        <v>5.0625</v>
      </c>
      <c r="AD89" s="881">
        <f t="shared" si="257"/>
        <v>4.125</v>
      </c>
      <c r="AE89" s="881">
        <f t="shared" si="257"/>
        <v>4.125</v>
      </c>
      <c r="AF89" s="881">
        <f t="shared" si="257"/>
        <v>4.5</v>
      </c>
      <c r="AG89" s="881">
        <f t="shared" si="257"/>
        <v>4.5</v>
      </c>
      <c r="AH89" s="881">
        <f t="shared" si="257"/>
        <v>4.5</v>
      </c>
      <c r="AI89" s="881">
        <f t="shared" si="257"/>
        <v>4.5749999999999993</v>
      </c>
      <c r="AJ89" s="881">
        <f t="shared" si="257"/>
        <v>4.5749999999999993</v>
      </c>
      <c r="AK89" s="881">
        <f t="shared" si="257"/>
        <v>4.5749999999999993</v>
      </c>
      <c r="AL89" s="881">
        <f t="shared" si="257"/>
        <v>4.5749999999999993</v>
      </c>
      <c r="AM89" s="881">
        <f t="shared" si="257"/>
        <v>4.5749999999999993</v>
      </c>
      <c r="AN89" s="881">
        <f t="shared" si="257"/>
        <v>7.125</v>
      </c>
      <c r="AO89" s="881">
        <f t="shared" si="257"/>
        <v>7.125</v>
      </c>
      <c r="AP89" s="881">
        <f t="shared" si="257"/>
        <v>7.125</v>
      </c>
      <c r="AQ89" s="881">
        <f t="shared" si="257"/>
        <v>7.125</v>
      </c>
      <c r="AR89" s="881">
        <f t="shared" si="257"/>
        <v>7.125</v>
      </c>
      <c r="AS89" s="881">
        <f t="shared" si="257"/>
        <v>7.125</v>
      </c>
      <c r="AT89" s="881">
        <f t="shared" si="257"/>
        <v>7.125</v>
      </c>
      <c r="AU89" s="881">
        <f t="shared" si="257"/>
        <v>7.125</v>
      </c>
      <c r="AV89" s="881">
        <f t="shared" si="257"/>
        <v>9.5</v>
      </c>
      <c r="AW89" s="881">
        <f t="shared" si="257"/>
        <v>9.5</v>
      </c>
      <c r="AX89" s="881">
        <f t="shared" si="257"/>
        <v>9.5</v>
      </c>
      <c r="AY89" s="881">
        <f t="shared" si="257"/>
        <v>9.5</v>
      </c>
      <c r="AZ89" s="881">
        <f t="shared" si="257"/>
        <v>7.125</v>
      </c>
      <c r="BA89" s="881">
        <f t="shared" si="257"/>
        <v>7.125</v>
      </c>
      <c r="BB89" s="881">
        <f t="shared" si="257"/>
        <v>7.125</v>
      </c>
      <c r="BC89" s="881">
        <f t="shared" si="257"/>
        <v>6.9375</v>
      </c>
      <c r="BD89" s="881">
        <f t="shared" si="257"/>
        <v>6.75</v>
      </c>
      <c r="BE89" s="881">
        <f t="shared" si="257"/>
        <v>6.5625</v>
      </c>
      <c r="BF89" s="881">
        <f t="shared" si="257"/>
        <v>6.375</v>
      </c>
      <c r="BG89" s="881">
        <f t="shared" si="257"/>
        <v>6.1875</v>
      </c>
      <c r="BH89" s="881">
        <f t="shared" si="257"/>
        <v>6.1875</v>
      </c>
      <c r="BI89" s="881">
        <f t="shared" si="257"/>
        <v>6.1875</v>
      </c>
      <c r="BJ89" s="881">
        <f t="shared" si="257"/>
        <v>6</v>
      </c>
      <c r="BK89" s="881">
        <f t="shared" si="257"/>
        <v>6</v>
      </c>
      <c r="BL89" s="881">
        <f t="shared" si="257"/>
        <v>6</v>
      </c>
      <c r="BM89" s="881">
        <f t="shared" si="257"/>
        <v>6</v>
      </c>
      <c r="BN89" s="881">
        <f t="shared" si="257"/>
        <v>6</v>
      </c>
      <c r="BO89" s="881">
        <f t="shared" si="257"/>
        <v>6</v>
      </c>
      <c r="BP89" s="881">
        <f t="shared" si="257"/>
        <v>6</v>
      </c>
      <c r="BQ89" s="881">
        <f t="shared" si="257"/>
        <v>6</v>
      </c>
      <c r="BR89" s="881">
        <f t="shared" si="257"/>
        <v>6</v>
      </c>
      <c r="BS89" s="881">
        <f t="shared" si="257"/>
        <v>6</v>
      </c>
      <c r="BT89" s="881">
        <f t="shared" si="257"/>
        <v>6</v>
      </c>
      <c r="BU89" s="881">
        <f t="shared" si="257"/>
        <v>6</v>
      </c>
      <c r="BV89" s="881">
        <f t="shared" si="257"/>
        <v>6</v>
      </c>
      <c r="BW89" s="881">
        <f t="shared" si="257"/>
        <v>6</v>
      </c>
      <c r="BX89" s="881">
        <f t="shared" ref="BX89:EI89" si="258">BX88-MIN($G89,(BX88-$F89)/4)</f>
        <v>5.625</v>
      </c>
      <c r="BY89" s="881">
        <f t="shared" si="258"/>
        <v>5.4375</v>
      </c>
      <c r="BZ89" s="881">
        <f t="shared" si="258"/>
        <v>5.25</v>
      </c>
      <c r="CA89" s="881">
        <f t="shared" si="258"/>
        <v>5.25</v>
      </c>
      <c r="CB89" s="881">
        <f t="shared" si="258"/>
        <v>5.0625</v>
      </c>
      <c r="CC89" s="881">
        <f t="shared" si="258"/>
        <v>6.75</v>
      </c>
      <c r="CD89" s="881">
        <f t="shared" si="258"/>
        <v>4.875</v>
      </c>
      <c r="CE89" s="881">
        <f t="shared" si="258"/>
        <v>4.875</v>
      </c>
      <c r="CF89" s="881">
        <f t="shared" si="258"/>
        <v>4.6875</v>
      </c>
      <c r="CG89" s="881">
        <f t="shared" si="258"/>
        <v>4.6875</v>
      </c>
      <c r="CH89" s="881">
        <f t="shared" si="258"/>
        <v>4.6875</v>
      </c>
      <c r="CI89" s="881">
        <f t="shared" si="258"/>
        <v>4.5749999999999993</v>
      </c>
      <c r="CJ89" s="881">
        <f t="shared" si="258"/>
        <v>4.5749999999999993</v>
      </c>
      <c r="CK89" s="881">
        <f t="shared" si="258"/>
        <v>4.5749999999999993</v>
      </c>
      <c r="CL89" s="881">
        <f t="shared" si="258"/>
        <v>4.5749999999999993</v>
      </c>
      <c r="CM89" s="881">
        <f t="shared" si="258"/>
        <v>4.5749999999999993</v>
      </c>
      <c r="CN89" s="881">
        <f t="shared" si="258"/>
        <v>6</v>
      </c>
      <c r="CO89" s="881">
        <f t="shared" si="258"/>
        <v>6</v>
      </c>
      <c r="CP89" s="881">
        <f t="shared" si="258"/>
        <v>6</v>
      </c>
      <c r="CQ89" s="881">
        <f t="shared" si="258"/>
        <v>6</v>
      </c>
      <c r="CR89" s="881">
        <f t="shared" si="258"/>
        <v>6</v>
      </c>
      <c r="CS89" s="881">
        <f t="shared" si="258"/>
        <v>6</v>
      </c>
      <c r="CT89" s="881">
        <f t="shared" si="258"/>
        <v>6</v>
      </c>
      <c r="CU89" s="881">
        <f t="shared" si="258"/>
        <v>6</v>
      </c>
      <c r="CV89" s="881">
        <f t="shared" si="258"/>
        <v>9.5</v>
      </c>
      <c r="CW89" s="881">
        <f t="shared" si="258"/>
        <v>9.5</v>
      </c>
      <c r="CX89" s="881">
        <f t="shared" si="258"/>
        <v>9.5</v>
      </c>
      <c r="CY89" s="881">
        <f t="shared" si="258"/>
        <v>9.5</v>
      </c>
      <c r="CZ89" s="881">
        <f t="shared" si="258"/>
        <v>6.75</v>
      </c>
      <c r="DA89" s="881">
        <f t="shared" si="258"/>
        <v>6.75</v>
      </c>
      <c r="DB89" s="881">
        <f t="shared" si="258"/>
        <v>6.75</v>
      </c>
      <c r="DC89" s="881">
        <f t="shared" si="258"/>
        <v>5.625</v>
      </c>
      <c r="DD89" s="881">
        <f t="shared" si="258"/>
        <v>5.625</v>
      </c>
      <c r="DE89" s="881">
        <f t="shared" si="258"/>
        <v>5.625</v>
      </c>
      <c r="DF89" s="881">
        <f t="shared" si="258"/>
        <v>5.625</v>
      </c>
      <c r="DG89" s="881">
        <f t="shared" si="258"/>
        <v>5.625</v>
      </c>
      <c r="DH89" s="881">
        <f t="shared" si="258"/>
        <v>5.25</v>
      </c>
      <c r="DI89" s="881">
        <f t="shared" si="258"/>
        <v>5.0625</v>
      </c>
      <c r="DJ89" s="881">
        <f t="shared" si="258"/>
        <v>5.0625</v>
      </c>
      <c r="DK89" s="881">
        <f t="shared" si="258"/>
        <v>5.0625</v>
      </c>
      <c r="DL89" s="881">
        <f t="shared" si="258"/>
        <v>5.0625</v>
      </c>
      <c r="DM89" s="881">
        <f t="shared" si="258"/>
        <v>5.0625</v>
      </c>
      <c r="DN89" s="881">
        <f t="shared" si="258"/>
        <v>5.0625</v>
      </c>
      <c r="DO89" s="881">
        <f t="shared" si="258"/>
        <v>5.0625</v>
      </c>
      <c r="DP89" s="881">
        <f t="shared" si="258"/>
        <v>5.0625</v>
      </c>
      <c r="DQ89" s="881">
        <f t="shared" si="258"/>
        <v>5.0625</v>
      </c>
      <c r="DR89" s="881">
        <f t="shared" si="258"/>
        <v>5.0625</v>
      </c>
      <c r="DS89" s="881">
        <f t="shared" si="258"/>
        <v>5.0625</v>
      </c>
      <c r="DT89" s="881">
        <f t="shared" si="258"/>
        <v>5.0625</v>
      </c>
      <c r="DU89" s="881">
        <f t="shared" si="258"/>
        <v>5.25</v>
      </c>
      <c r="DV89" s="881">
        <f t="shared" si="258"/>
        <v>5.4375</v>
      </c>
      <c r="DW89" s="881">
        <f t="shared" si="258"/>
        <v>5.4375</v>
      </c>
      <c r="DX89" s="881">
        <f t="shared" si="258"/>
        <v>5.625</v>
      </c>
      <c r="DY89" s="881">
        <f t="shared" si="258"/>
        <v>5.625</v>
      </c>
      <c r="DZ89" s="881">
        <f t="shared" si="258"/>
        <v>5.625</v>
      </c>
      <c r="EA89" s="881">
        <f t="shared" si="258"/>
        <v>6</v>
      </c>
      <c r="EB89" s="881">
        <f t="shared" si="258"/>
        <v>6.75</v>
      </c>
      <c r="EC89" s="881">
        <f t="shared" si="258"/>
        <v>6.75</v>
      </c>
      <c r="ED89" s="881">
        <f t="shared" si="258"/>
        <v>6.75</v>
      </c>
      <c r="EE89" s="881">
        <f t="shared" si="258"/>
        <v>6.75</v>
      </c>
      <c r="EF89" s="881">
        <f t="shared" si="258"/>
        <v>7.75</v>
      </c>
      <c r="EG89" s="881">
        <f t="shared" si="258"/>
        <v>7.75</v>
      </c>
      <c r="EH89" s="881">
        <f t="shared" si="258"/>
        <v>7.75</v>
      </c>
      <c r="EI89" s="881">
        <f t="shared" si="258"/>
        <v>7.3125</v>
      </c>
      <c r="EJ89" s="881">
        <f t="shared" ref="EJ89:GU89" si="259">EJ88-MIN($G89,(EJ88-$F89)/4)</f>
        <v>7.3125</v>
      </c>
      <c r="EK89" s="881">
        <f t="shared" si="259"/>
        <v>7.3125</v>
      </c>
      <c r="EL89" s="881">
        <f t="shared" si="259"/>
        <v>7.3125</v>
      </c>
      <c r="EM89" s="881">
        <f t="shared" si="259"/>
        <v>7.3125</v>
      </c>
      <c r="EN89" s="881">
        <f t="shared" si="259"/>
        <v>6.75</v>
      </c>
      <c r="EO89" s="881">
        <f t="shared" si="259"/>
        <v>6.5625</v>
      </c>
      <c r="EP89" s="881">
        <f t="shared" si="259"/>
        <v>6.375</v>
      </c>
      <c r="EQ89" s="881">
        <f t="shared" si="259"/>
        <v>6</v>
      </c>
      <c r="ER89" s="881">
        <f t="shared" si="259"/>
        <v>6</v>
      </c>
      <c r="ES89" s="881">
        <f t="shared" si="259"/>
        <v>6</v>
      </c>
      <c r="ET89" s="881">
        <f t="shared" si="259"/>
        <v>6</v>
      </c>
      <c r="EU89" s="881">
        <f t="shared" si="259"/>
        <v>6</v>
      </c>
      <c r="EV89" s="881">
        <f t="shared" si="259"/>
        <v>9.5</v>
      </c>
      <c r="EW89" s="881">
        <f t="shared" si="259"/>
        <v>9.5</v>
      </c>
      <c r="EX89" s="881">
        <f t="shared" si="259"/>
        <v>9.5</v>
      </c>
      <c r="EY89" s="881">
        <f t="shared" si="259"/>
        <v>9.5</v>
      </c>
      <c r="EZ89" s="881">
        <f t="shared" si="259"/>
        <v>6.75</v>
      </c>
      <c r="FA89" s="881">
        <f t="shared" si="259"/>
        <v>6.75</v>
      </c>
      <c r="FB89" s="881">
        <f t="shared" si="259"/>
        <v>6.75</v>
      </c>
      <c r="FC89" s="881">
        <f t="shared" si="259"/>
        <v>5.625</v>
      </c>
      <c r="FD89" s="881">
        <f t="shared" si="259"/>
        <v>5.625</v>
      </c>
      <c r="FE89" s="881">
        <f t="shared" si="259"/>
        <v>5.625</v>
      </c>
      <c r="FF89" s="881">
        <f t="shared" si="259"/>
        <v>6</v>
      </c>
      <c r="FG89" s="881">
        <f t="shared" si="259"/>
        <v>5.625</v>
      </c>
      <c r="FH89" s="881">
        <f t="shared" si="259"/>
        <v>5.0625</v>
      </c>
      <c r="FI89" s="881">
        <f t="shared" si="259"/>
        <v>5.0625</v>
      </c>
      <c r="FJ89" s="881">
        <f t="shared" si="259"/>
        <v>5.0625</v>
      </c>
      <c r="FK89" s="881">
        <f t="shared" si="259"/>
        <v>5.0625</v>
      </c>
      <c r="FL89" s="881">
        <f t="shared" si="259"/>
        <v>5.0625</v>
      </c>
      <c r="FM89" s="881">
        <f t="shared" si="259"/>
        <v>5.0625</v>
      </c>
      <c r="FN89" s="881">
        <f t="shared" si="259"/>
        <v>5.0625</v>
      </c>
      <c r="FO89" s="881">
        <f t="shared" si="259"/>
        <v>5.0625</v>
      </c>
      <c r="FP89" s="881">
        <f t="shared" si="259"/>
        <v>5.0625</v>
      </c>
      <c r="FQ89" s="881">
        <f t="shared" si="259"/>
        <v>5.0625</v>
      </c>
      <c r="FR89" s="881">
        <f t="shared" si="259"/>
        <v>5.0625</v>
      </c>
      <c r="FS89" s="881">
        <f t="shared" si="259"/>
        <v>5.25</v>
      </c>
      <c r="FT89" s="881">
        <f t="shared" si="259"/>
        <v>5.25</v>
      </c>
      <c r="FU89" s="881">
        <f t="shared" si="259"/>
        <v>5.4375</v>
      </c>
      <c r="FV89" s="881">
        <f t="shared" si="259"/>
        <v>5.625</v>
      </c>
      <c r="FW89" s="881">
        <f t="shared" si="259"/>
        <v>5.625</v>
      </c>
      <c r="FX89" s="881">
        <f t="shared" si="259"/>
        <v>6</v>
      </c>
      <c r="FY89" s="881">
        <f t="shared" si="259"/>
        <v>6</v>
      </c>
      <c r="FZ89" s="881">
        <f t="shared" si="259"/>
        <v>6</v>
      </c>
      <c r="GA89" s="881">
        <f t="shared" si="259"/>
        <v>6.375</v>
      </c>
      <c r="GB89" s="881">
        <f t="shared" si="259"/>
        <v>6.75</v>
      </c>
      <c r="GC89" s="881">
        <f t="shared" si="259"/>
        <v>6.75</v>
      </c>
      <c r="GD89" s="881">
        <f t="shared" si="259"/>
        <v>6.75</v>
      </c>
      <c r="GE89" s="881">
        <f t="shared" si="259"/>
        <v>6.75</v>
      </c>
      <c r="GF89" s="881">
        <f t="shared" si="259"/>
        <v>7.75</v>
      </c>
      <c r="GG89" s="881">
        <f t="shared" si="259"/>
        <v>7.75</v>
      </c>
      <c r="GH89" s="881">
        <f t="shared" si="259"/>
        <v>7.75</v>
      </c>
      <c r="GI89" s="881">
        <f t="shared" si="259"/>
        <v>7.3125</v>
      </c>
      <c r="GJ89" s="881">
        <f t="shared" si="259"/>
        <v>7.3125</v>
      </c>
      <c r="GK89" s="881">
        <f t="shared" si="259"/>
        <v>7.3125</v>
      </c>
      <c r="GL89" s="881">
        <f t="shared" si="259"/>
        <v>7.3125</v>
      </c>
      <c r="GM89" s="881">
        <f t="shared" si="259"/>
        <v>7.3125</v>
      </c>
      <c r="GN89" s="881">
        <f t="shared" si="259"/>
        <v>6.75</v>
      </c>
      <c r="GO89" s="881">
        <f t="shared" si="259"/>
        <v>6.5625</v>
      </c>
      <c r="GP89" s="881">
        <f t="shared" si="259"/>
        <v>6.375</v>
      </c>
      <c r="GQ89" s="881">
        <f t="shared" si="259"/>
        <v>6</v>
      </c>
      <c r="GR89" s="881">
        <f t="shared" si="259"/>
        <v>6</v>
      </c>
      <c r="GS89" s="881">
        <f t="shared" si="259"/>
        <v>6</v>
      </c>
      <c r="GT89" s="881">
        <f t="shared" si="259"/>
        <v>6</v>
      </c>
      <c r="GU89" s="881">
        <f t="shared" si="259"/>
        <v>6</v>
      </c>
      <c r="GV89" s="881">
        <f t="shared" ref="GV89:JG89" si="260">GV88-MIN($G89,(GV88-$F89)/4)</f>
        <v>9.5</v>
      </c>
      <c r="GW89" s="881">
        <f t="shared" si="260"/>
        <v>9.5</v>
      </c>
      <c r="GX89" s="881">
        <f t="shared" si="260"/>
        <v>9.5</v>
      </c>
      <c r="GY89" s="881">
        <f t="shared" si="260"/>
        <v>9.5</v>
      </c>
      <c r="GZ89" s="881">
        <f t="shared" si="260"/>
        <v>6.75</v>
      </c>
      <c r="HA89" s="881">
        <f t="shared" si="260"/>
        <v>6.75</v>
      </c>
      <c r="HB89" s="881">
        <f t="shared" si="260"/>
        <v>6.75</v>
      </c>
      <c r="HC89" s="881">
        <f t="shared" si="260"/>
        <v>5.625</v>
      </c>
      <c r="HD89" s="881">
        <f t="shared" si="260"/>
        <v>5.625</v>
      </c>
      <c r="HE89" s="881">
        <f t="shared" si="260"/>
        <v>5.625</v>
      </c>
      <c r="HF89" s="881">
        <f t="shared" si="260"/>
        <v>6</v>
      </c>
      <c r="HG89" s="881">
        <f t="shared" si="260"/>
        <v>5.625</v>
      </c>
      <c r="HH89" s="881">
        <f t="shared" si="260"/>
        <v>5.0625</v>
      </c>
      <c r="HI89" s="881">
        <f t="shared" si="260"/>
        <v>5.0625</v>
      </c>
      <c r="HJ89" s="881">
        <f t="shared" si="260"/>
        <v>5.0625</v>
      </c>
      <c r="HK89" s="881">
        <f t="shared" si="260"/>
        <v>5.0625</v>
      </c>
      <c r="HL89" s="881">
        <f t="shared" si="260"/>
        <v>5.0625</v>
      </c>
      <c r="HM89" s="881">
        <f t="shared" si="260"/>
        <v>5.0625</v>
      </c>
      <c r="HN89" s="881">
        <f t="shared" si="260"/>
        <v>5.0625</v>
      </c>
      <c r="HO89" s="881">
        <f t="shared" si="260"/>
        <v>5.0625</v>
      </c>
      <c r="HP89" s="881">
        <f t="shared" si="260"/>
        <v>5.0625</v>
      </c>
      <c r="HQ89" s="881">
        <f t="shared" si="260"/>
        <v>5.0625</v>
      </c>
      <c r="HR89" s="881">
        <f t="shared" si="260"/>
        <v>5.0625</v>
      </c>
      <c r="HS89" s="881">
        <f t="shared" si="260"/>
        <v>5.25</v>
      </c>
      <c r="HT89" s="881">
        <f t="shared" si="260"/>
        <v>5.25</v>
      </c>
      <c r="HU89" s="881">
        <f t="shared" si="260"/>
        <v>5.4375</v>
      </c>
      <c r="HV89" s="881">
        <f t="shared" si="260"/>
        <v>5.625</v>
      </c>
      <c r="HW89" s="881">
        <f t="shared" si="260"/>
        <v>5.625</v>
      </c>
      <c r="HX89" s="881">
        <f t="shared" si="260"/>
        <v>6</v>
      </c>
      <c r="HY89" s="881">
        <f t="shared" si="260"/>
        <v>6</v>
      </c>
      <c r="HZ89" s="881">
        <f t="shared" si="260"/>
        <v>6</v>
      </c>
      <c r="IA89" s="881">
        <f t="shared" si="260"/>
        <v>6.375</v>
      </c>
      <c r="IB89" s="881">
        <f t="shared" si="260"/>
        <v>6.75</v>
      </c>
      <c r="IC89" s="881">
        <f t="shared" si="260"/>
        <v>6.75</v>
      </c>
      <c r="ID89" s="881">
        <f t="shared" si="260"/>
        <v>6.75</v>
      </c>
      <c r="IE89" s="881">
        <f t="shared" si="260"/>
        <v>6.75</v>
      </c>
      <c r="IF89" s="881">
        <f t="shared" si="260"/>
        <v>7.75</v>
      </c>
      <c r="IG89" s="881">
        <f t="shared" si="260"/>
        <v>7.75</v>
      </c>
      <c r="IH89" s="881">
        <f t="shared" si="260"/>
        <v>7.75</v>
      </c>
      <c r="II89" s="881">
        <f t="shared" si="260"/>
        <v>7.3125</v>
      </c>
      <c r="IJ89" s="881">
        <f t="shared" si="260"/>
        <v>7.3125</v>
      </c>
      <c r="IK89" s="881">
        <f t="shared" si="260"/>
        <v>7.3125</v>
      </c>
      <c r="IL89" s="881">
        <f t="shared" si="260"/>
        <v>7.3125</v>
      </c>
      <c r="IM89" s="881">
        <f t="shared" si="260"/>
        <v>7.3125</v>
      </c>
      <c r="IN89" s="881">
        <f t="shared" si="260"/>
        <v>6.75</v>
      </c>
      <c r="IO89" s="881">
        <f t="shared" si="260"/>
        <v>6.5625</v>
      </c>
      <c r="IP89" s="881">
        <f t="shared" si="260"/>
        <v>6.375</v>
      </c>
      <c r="IQ89" s="881">
        <f t="shared" si="260"/>
        <v>6</v>
      </c>
      <c r="IR89" s="881">
        <f t="shared" si="260"/>
        <v>6</v>
      </c>
      <c r="IS89" s="881">
        <f t="shared" si="260"/>
        <v>6</v>
      </c>
      <c r="IT89" s="881">
        <f t="shared" si="260"/>
        <v>6</v>
      </c>
      <c r="IU89" s="881">
        <f t="shared" si="260"/>
        <v>6</v>
      </c>
      <c r="IV89" s="881">
        <f t="shared" si="260"/>
        <v>9.5</v>
      </c>
      <c r="IW89" s="881">
        <f t="shared" si="260"/>
        <v>9.5</v>
      </c>
      <c r="IX89" s="881">
        <f t="shared" si="260"/>
        <v>9.5</v>
      </c>
      <c r="IY89" s="881">
        <f t="shared" si="260"/>
        <v>9.5</v>
      </c>
      <c r="IZ89" s="881">
        <f t="shared" si="260"/>
        <v>6.75</v>
      </c>
      <c r="JA89" s="881">
        <f t="shared" si="260"/>
        <v>6.75</v>
      </c>
      <c r="JB89" s="881">
        <f t="shared" si="260"/>
        <v>6.75</v>
      </c>
      <c r="JC89" s="881">
        <f t="shared" si="260"/>
        <v>5.625</v>
      </c>
      <c r="JD89" s="881">
        <f t="shared" si="260"/>
        <v>5.625</v>
      </c>
      <c r="JE89" s="881">
        <f t="shared" si="260"/>
        <v>5.625</v>
      </c>
      <c r="JF89" s="881">
        <f t="shared" si="260"/>
        <v>6</v>
      </c>
      <c r="JG89" s="881">
        <f t="shared" si="260"/>
        <v>5.625</v>
      </c>
      <c r="JH89" s="881">
        <f t="shared" ref="JH89:LS89" si="261">JH88-MIN($G89,(JH88-$F89)/4)</f>
        <v>5.0625</v>
      </c>
      <c r="JI89" s="881">
        <f t="shared" si="261"/>
        <v>5.0625</v>
      </c>
      <c r="JJ89" s="881">
        <f t="shared" si="261"/>
        <v>5.0625</v>
      </c>
      <c r="JK89" s="881">
        <f t="shared" si="261"/>
        <v>5.0625</v>
      </c>
      <c r="JL89" s="881">
        <f t="shared" si="261"/>
        <v>5.0625</v>
      </c>
      <c r="JM89" s="881">
        <f t="shared" si="261"/>
        <v>5.0625</v>
      </c>
      <c r="JN89" s="881">
        <f t="shared" si="261"/>
        <v>5.0625</v>
      </c>
      <c r="JO89" s="881">
        <f t="shared" si="261"/>
        <v>5.0625</v>
      </c>
      <c r="JP89" s="881">
        <f t="shared" si="261"/>
        <v>5.0625</v>
      </c>
      <c r="JQ89" s="881">
        <f t="shared" si="261"/>
        <v>5.0625</v>
      </c>
      <c r="JR89" s="881">
        <f t="shared" si="261"/>
        <v>5.0625</v>
      </c>
      <c r="JS89" s="881">
        <f t="shared" si="261"/>
        <v>5.25</v>
      </c>
      <c r="JT89" s="881">
        <f t="shared" si="261"/>
        <v>5.25</v>
      </c>
      <c r="JU89" s="881">
        <f t="shared" si="261"/>
        <v>5.4375</v>
      </c>
      <c r="JV89" s="881">
        <f t="shared" si="261"/>
        <v>5.625</v>
      </c>
      <c r="JW89" s="881">
        <f t="shared" si="261"/>
        <v>5.625</v>
      </c>
      <c r="JX89" s="881">
        <f t="shared" si="261"/>
        <v>6</v>
      </c>
      <c r="JY89" s="881">
        <f t="shared" si="261"/>
        <v>6</v>
      </c>
      <c r="JZ89" s="881">
        <f t="shared" si="261"/>
        <v>6</v>
      </c>
      <c r="KA89" s="881">
        <f t="shared" si="261"/>
        <v>6.375</v>
      </c>
      <c r="KB89" s="881">
        <f t="shared" si="261"/>
        <v>6.75</v>
      </c>
      <c r="KC89" s="881">
        <f t="shared" si="261"/>
        <v>6.75</v>
      </c>
      <c r="KD89" s="881">
        <f t="shared" si="261"/>
        <v>6.75</v>
      </c>
      <c r="KE89" s="881">
        <f t="shared" si="261"/>
        <v>6.75</v>
      </c>
      <c r="KF89" s="881">
        <f t="shared" si="261"/>
        <v>7.75</v>
      </c>
      <c r="KG89" s="881">
        <f t="shared" si="261"/>
        <v>7.75</v>
      </c>
      <c r="KH89" s="881">
        <f t="shared" si="261"/>
        <v>7.75</v>
      </c>
      <c r="KI89" s="881">
        <f t="shared" si="261"/>
        <v>7.3125</v>
      </c>
      <c r="KJ89" s="881">
        <f t="shared" si="261"/>
        <v>7.3125</v>
      </c>
      <c r="KK89" s="881">
        <f t="shared" si="261"/>
        <v>7.3125</v>
      </c>
      <c r="KL89" s="881">
        <f t="shared" si="261"/>
        <v>7.3125</v>
      </c>
      <c r="KM89" s="881">
        <f t="shared" si="261"/>
        <v>7.3125</v>
      </c>
      <c r="KN89" s="881">
        <f t="shared" si="261"/>
        <v>6.75</v>
      </c>
      <c r="KO89" s="881">
        <f t="shared" si="261"/>
        <v>6.5625</v>
      </c>
      <c r="KP89" s="881">
        <f t="shared" si="261"/>
        <v>6.375</v>
      </c>
      <c r="KQ89" s="881">
        <f t="shared" si="261"/>
        <v>6</v>
      </c>
      <c r="KR89" s="881">
        <f t="shared" si="261"/>
        <v>6</v>
      </c>
      <c r="KS89" s="881">
        <f t="shared" si="261"/>
        <v>6</v>
      </c>
      <c r="KT89" s="881">
        <f t="shared" si="261"/>
        <v>6</v>
      </c>
      <c r="KU89" s="881">
        <f t="shared" si="261"/>
        <v>6</v>
      </c>
      <c r="KV89" s="881">
        <f t="shared" si="261"/>
        <v>9.5</v>
      </c>
      <c r="KW89" s="881">
        <f t="shared" si="261"/>
        <v>9.5</v>
      </c>
      <c r="KX89" s="881">
        <f t="shared" si="261"/>
        <v>9.5</v>
      </c>
      <c r="KY89" s="881">
        <f t="shared" si="261"/>
        <v>9.5</v>
      </c>
      <c r="KZ89" s="881">
        <f t="shared" si="261"/>
        <v>6.75</v>
      </c>
      <c r="LA89" s="881">
        <f t="shared" si="261"/>
        <v>6.75</v>
      </c>
      <c r="LB89" s="881">
        <f t="shared" si="261"/>
        <v>6.75</v>
      </c>
      <c r="LC89" s="881">
        <f t="shared" si="261"/>
        <v>5.625</v>
      </c>
      <c r="LD89" s="881">
        <f t="shared" si="261"/>
        <v>5.625</v>
      </c>
      <c r="LE89" s="881">
        <f t="shared" si="261"/>
        <v>5.625</v>
      </c>
      <c r="LF89" s="881">
        <f t="shared" si="261"/>
        <v>6</v>
      </c>
      <c r="LG89" s="881">
        <f t="shared" si="261"/>
        <v>5.625</v>
      </c>
      <c r="LH89" s="881">
        <f t="shared" si="261"/>
        <v>5.0625</v>
      </c>
      <c r="LI89" s="881">
        <f t="shared" si="261"/>
        <v>5.0625</v>
      </c>
      <c r="LJ89" s="881">
        <f t="shared" si="261"/>
        <v>5.0625</v>
      </c>
      <c r="LK89" s="881">
        <f t="shared" si="261"/>
        <v>5.0625</v>
      </c>
      <c r="LL89" s="881">
        <f t="shared" si="261"/>
        <v>5.0625</v>
      </c>
      <c r="LM89" s="881">
        <f t="shared" si="261"/>
        <v>5.0625</v>
      </c>
      <c r="LN89" s="881">
        <f t="shared" si="261"/>
        <v>5.0625</v>
      </c>
      <c r="LO89" s="881">
        <f t="shared" si="261"/>
        <v>5.0625</v>
      </c>
      <c r="LP89" s="881">
        <f t="shared" si="261"/>
        <v>5.0625</v>
      </c>
      <c r="LQ89" s="881">
        <f t="shared" si="261"/>
        <v>5.0625</v>
      </c>
      <c r="LR89" s="881">
        <f t="shared" si="261"/>
        <v>5.0625</v>
      </c>
      <c r="LS89" s="881">
        <f t="shared" si="261"/>
        <v>5.25</v>
      </c>
      <c r="LT89" s="881">
        <f t="shared" ref="LT89:OE89" si="262">LT88-MIN($G89,(LT88-$F89)/4)</f>
        <v>5.25</v>
      </c>
      <c r="LU89" s="881">
        <f t="shared" si="262"/>
        <v>5.4375</v>
      </c>
      <c r="LV89" s="881">
        <f t="shared" si="262"/>
        <v>5.625</v>
      </c>
      <c r="LW89" s="881">
        <f t="shared" si="262"/>
        <v>5.625</v>
      </c>
      <c r="LX89" s="881">
        <f t="shared" si="262"/>
        <v>6</v>
      </c>
      <c r="LY89" s="881">
        <f t="shared" si="262"/>
        <v>6</v>
      </c>
      <c r="LZ89" s="881">
        <f t="shared" si="262"/>
        <v>6</v>
      </c>
      <c r="MA89" s="881">
        <f t="shared" si="262"/>
        <v>6.375</v>
      </c>
      <c r="MB89" s="881">
        <f t="shared" si="262"/>
        <v>6.75</v>
      </c>
      <c r="MC89" s="881">
        <f t="shared" si="262"/>
        <v>6.75</v>
      </c>
      <c r="MD89" s="881">
        <f t="shared" si="262"/>
        <v>6.75</v>
      </c>
      <c r="ME89" s="881">
        <f t="shared" si="262"/>
        <v>6.75</v>
      </c>
      <c r="MF89" s="881">
        <f t="shared" si="262"/>
        <v>7.75</v>
      </c>
      <c r="MG89" s="881">
        <f t="shared" si="262"/>
        <v>7.75</v>
      </c>
      <c r="MH89" s="881">
        <f t="shared" si="262"/>
        <v>7.75</v>
      </c>
      <c r="MI89" s="881">
        <f t="shared" si="262"/>
        <v>7.3125</v>
      </c>
      <c r="MJ89" s="881">
        <f t="shared" si="262"/>
        <v>7.3125</v>
      </c>
      <c r="MK89" s="881">
        <f t="shared" si="262"/>
        <v>7.3125</v>
      </c>
      <c r="ML89" s="881">
        <f t="shared" si="262"/>
        <v>7.3125</v>
      </c>
      <c r="MM89" s="881">
        <f t="shared" si="262"/>
        <v>7.3125</v>
      </c>
      <c r="MN89" s="881">
        <f t="shared" si="262"/>
        <v>6.75</v>
      </c>
      <c r="MO89" s="881">
        <f t="shared" si="262"/>
        <v>6.5625</v>
      </c>
      <c r="MP89" s="881">
        <f t="shared" si="262"/>
        <v>6.375</v>
      </c>
      <c r="MQ89" s="881">
        <f t="shared" si="262"/>
        <v>6</v>
      </c>
      <c r="MR89" s="881">
        <f t="shared" si="262"/>
        <v>6</v>
      </c>
      <c r="MS89" s="881">
        <f t="shared" si="262"/>
        <v>6</v>
      </c>
      <c r="MT89" s="881">
        <f t="shared" si="262"/>
        <v>6</v>
      </c>
      <c r="MU89" s="881">
        <f t="shared" si="262"/>
        <v>6</v>
      </c>
      <c r="MV89" s="881">
        <f t="shared" si="262"/>
        <v>9.5</v>
      </c>
      <c r="MW89" s="881">
        <f t="shared" si="262"/>
        <v>9.5</v>
      </c>
      <c r="MX89" s="881">
        <f t="shared" si="262"/>
        <v>9.5</v>
      </c>
      <c r="MY89" s="881">
        <f t="shared" si="262"/>
        <v>9.5</v>
      </c>
      <c r="MZ89" s="881">
        <f t="shared" si="262"/>
        <v>6.75</v>
      </c>
      <c r="NA89" s="881">
        <f t="shared" si="262"/>
        <v>6.75</v>
      </c>
      <c r="NB89" s="881">
        <f t="shared" si="262"/>
        <v>6.75</v>
      </c>
      <c r="NC89" s="881">
        <f t="shared" si="262"/>
        <v>5.625</v>
      </c>
      <c r="ND89" s="881">
        <f t="shared" si="262"/>
        <v>5.625</v>
      </c>
      <c r="NE89" s="881">
        <f t="shared" si="262"/>
        <v>5.625</v>
      </c>
      <c r="NF89" s="881">
        <f t="shared" si="262"/>
        <v>6</v>
      </c>
      <c r="NG89" s="881">
        <f t="shared" si="262"/>
        <v>5.625</v>
      </c>
      <c r="NH89" s="881">
        <f t="shared" si="262"/>
        <v>5.0625</v>
      </c>
      <c r="NI89" s="881">
        <f t="shared" si="262"/>
        <v>5.0625</v>
      </c>
      <c r="NJ89" s="881">
        <f t="shared" si="262"/>
        <v>5.0625</v>
      </c>
      <c r="NK89" s="881">
        <f t="shared" si="262"/>
        <v>5.0625</v>
      </c>
      <c r="NL89" s="881">
        <f t="shared" si="262"/>
        <v>5.0625</v>
      </c>
      <c r="NM89" s="881">
        <f t="shared" si="262"/>
        <v>5.0625</v>
      </c>
      <c r="NN89" s="881">
        <f t="shared" si="262"/>
        <v>5.0625</v>
      </c>
      <c r="NO89" s="881">
        <f t="shared" si="262"/>
        <v>5.0625</v>
      </c>
      <c r="NP89" s="881">
        <f t="shared" si="262"/>
        <v>5.0625</v>
      </c>
      <c r="NQ89" s="881">
        <f t="shared" si="262"/>
        <v>5.0625</v>
      </c>
      <c r="NR89" s="881">
        <f t="shared" si="262"/>
        <v>5.0625</v>
      </c>
      <c r="NS89" s="881">
        <f t="shared" si="262"/>
        <v>5.25</v>
      </c>
      <c r="NT89" s="881">
        <f t="shared" si="262"/>
        <v>5.25</v>
      </c>
      <c r="NU89" s="881">
        <f t="shared" si="262"/>
        <v>5.4375</v>
      </c>
      <c r="NV89" s="881">
        <f t="shared" si="262"/>
        <v>5.625</v>
      </c>
      <c r="NW89" s="881">
        <f t="shared" si="262"/>
        <v>5.625</v>
      </c>
      <c r="NX89" s="881">
        <f t="shared" si="262"/>
        <v>6</v>
      </c>
      <c r="NY89" s="881">
        <f t="shared" si="262"/>
        <v>6</v>
      </c>
      <c r="NZ89" s="881">
        <f t="shared" si="262"/>
        <v>6</v>
      </c>
      <c r="OA89" s="881">
        <f t="shared" si="262"/>
        <v>6.375</v>
      </c>
      <c r="OB89" s="881">
        <f t="shared" si="262"/>
        <v>6.75</v>
      </c>
      <c r="OC89" s="881">
        <f t="shared" si="262"/>
        <v>6.75</v>
      </c>
      <c r="OD89" s="881">
        <f t="shared" si="262"/>
        <v>6.75</v>
      </c>
      <c r="OE89" s="881">
        <f t="shared" si="262"/>
        <v>6.75</v>
      </c>
      <c r="OF89" s="881">
        <f t="shared" ref="OF89:QQ89" si="263">OF88-MIN($G89,(OF88-$F89)/4)</f>
        <v>7.75</v>
      </c>
      <c r="OG89" s="881">
        <f t="shared" si="263"/>
        <v>7.75</v>
      </c>
      <c r="OH89" s="881">
        <f t="shared" si="263"/>
        <v>7.75</v>
      </c>
      <c r="OI89" s="881">
        <f t="shared" si="263"/>
        <v>7.3125</v>
      </c>
      <c r="OJ89" s="881">
        <f t="shared" si="263"/>
        <v>7.3125</v>
      </c>
      <c r="OK89" s="881">
        <f t="shared" si="263"/>
        <v>7.3125</v>
      </c>
      <c r="OL89" s="881">
        <f t="shared" si="263"/>
        <v>7.3125</v>
      </c>
      <c r="OM89" s="881">
        <f t="shared" si="263"/>
        <v>7.3125</v>
      </c>
      <c r="ON89" s="881">
        <f t="shared" si="263"/>
        <v>6.75</v>
      </c>
      <c r="OO89" s="881">
        <f t="shared" si="263"/>
        <v>6.5625</v>
      </c>
      <c r="OP89" s="881">
        <f t="shared" si="263"/>
        <v>6.375</v>
      </c>
      <c r="OQ89" s="881">
        <f t="shared" si="263"/>
        <v>6</v>
      </c>
      <c r="OR89" s="881">
        <f t="shared" si="263"/>
        <v>6</v>
      </c>
      <c r="OS89" s="881">
        <f t="shared" si="263"/>
        <v>6</v>
      </c>
      <c r="OT89" s="881">
        <f t="shared" si="263"/>
        <v>6</v>
      </c>
      <c r="OU89" s="881">
        <f t="shared" si="263"/>
        <v>6</v>
      </c>
      <c r="OV89" s="881">
        <f t="shared" si="263"/>
        <v>9.5</v>
      </c>
      <c r="OW89" s="881">
        <f t="shared" si="263"/>
        <v>9.5</v>
      </c>
      <c r="OX89" s="881">
        <f t="shared" si="263"/>
        <v>9.5</v>
      </c>
      <c r="OY89" s="881">
        <f t="shared" si="263"/>
        <v>9.5</v>
      </c>
      <c r="OZ89" s="881">
        <f t="shared" si="263"/>
        <v>6.75</v>
      </c>
      <c r="PA89" s="881">
        <f t="shared" si="263"/>
        <v>6.75</v>
      </c>
      <c r="PB89" s="881">
        <f t="shared" si="263"/>
        <v>6.75</v>
      </c>
      <c r="PC89" s="881">
        <f t="shared" si="263"/>
        <v>5.625</v>
      </c>
      <c r="PD89" s="881">
        <f t="shared" si="263"/>
        <v>5.625</v>
      </c>
      <c r="PE89" s="881">
        <f t="shared" si="263"/>
        <v>5.625</v>
      </c>
      <c r="PF89" s="881">
        <f t="shared" si="263"/>
        <v>6</v>
      </c>
      <c r="PG89" s="881">
        <f t="shared" si="263"/>
        <v>5.625</v>
      </c>
      <c r="PH89" s="881">
        <f t="shared" si="263"/>
        <v>5.0625</v>
      </c>
      <c r="PI89" s="881">
        <f t="shared" si="263"/>
        <v>5.0625</v>
      </c>
      <c r="PJ89" s="881">
        <f t="shared" si="263"/>
        <v>5.0625</v>
      </c>
      <c r="PK89" s="881">
        <f t="shared" si="263"/>
        <v>5.0625</v>
      </c>
      <c r="PL89" s="881">
        <f t="shared" si="263"/>
        <v>5.0625</v>
      </c>
      <c r="PM89" s="881">
        <f t="shared" si="263"/>
        <v>5.0625</v>
      </c>
      <c r="PN89" s="881">
        <f t="shared" si="263"/>
        <v>5.0625</v>
      </c>
      <c r="PO89" s="881">
        <f t="shared" si="263"/>
        <v>5.0625</v>
      </c>
      <c r="PP89" s="881">
        <f t="shared" si="263"/>
        <v>5.0625</v>
      </c>
      <c r="PQ89" s="881">
        <f t="shared" si="263"/>
        <v>5.0625</v>
      </c>
      <c r="PR89" s="881">
        <f t="shared" si="263"/>
        <v>5.0625</v>
      </c>
      <c r="PS89" s="881">
        <f t="shared" si="263"/>
        <v>5.25</v>
      </c>
      <c r="PT89" s="881">
        <f t="shared" si="263"/>
        <v>5.25</v>
      </c>
      <c r="PU89" s="881">
        <f t="shared" si="263"/>
        <v>5.4375</v>
      </c>
      <c r="PV89" s="881">
        <f t="shared" si="263"/>
        <v>5.625</v>
      </c>
      <c r="PW89" s="881">
        <f t="shared" si="263"/>
        <v>5.625</v>
      </c>
      <c r="PX89" s="881">
        <f t="shared" si="263"/>
        <v>6</v>
      </c>
      <c r="PY89" s="881">
        <f t="shared" si="263"/>
        <v>6</v>
      </c>
      <c r="PZ89" s="881">
        <f t="shared" si="263"/>
        <v>6</v>
      </c>
      <c r="QA89" s="881">
        <f t="shared" si="263"/>
        <v>6.375</v>
      </c>
      <c r="QB89" s="881">
        <f t="shared" si="263"/>
        <v>6.75</v>
      </c>
      <c r="QC89" s="881">
        <f t="shared" si="263"/>
        <v>6.75</v>
      </c>
      <c r="QD89" s="881">
        <f t="shared" si="263"/>
        <v>6.75</v>
      </c>
      <c r="QE89" s="881">
        <f t="shared" si="263"/>
        <v>6.75</v>
      </c>
      <c r="QF89" s="881">
        <f t="shared" si="263"/>
        <v>7.75</v>
      </c>
      <c r="QG89" s="881">
        <f t="shared" si="263"/>
        <v>7.75</v>
      </c>
      <c r="QH89" s="881">
        <f t="shared" si="263"/>
        <v>7.75</v>
      </c>
      <c r="QI89" s="881">
        <f t="shared" si="263"/>
        <v>7.3125</v>
      </c>
      <c r="QJ89" s="881">
        <f t="shared" si="263"/>
        <v>7.3125</v>
      </c>
      <c r="QK89" s="881">
        <f t="shared" si="263"/>
        <v>7.3125</v>
      </c>
      <c r="QL89" s="881">
        <f t="shared" si="263"/>
        <v>7.3125</v>
      </c>
      <c r="QM89" s="881">
        <f t="shared" si="263"/>
        <v>7.3125</v>
      </c>
      <c r="QN89" s="881">
        <f t="shared" si="263"/>
        <v>6.75</v>
      </c>
      <c r="QO89" s="881">
        <f t="shared" si="263"/>
        <v>6.5625</v>
      </c>
      <c r="QP89" s="881">
        <f t="shared" si="263"/>
        <v>6.375</v>
      </c>
      <c r="QQ89" s="881">
        <f t="shared" si="263"/>
        <v>6</v>
      </c>
      <c r="QR89" s="881">
        <f t="shared" ref="QR89:SJ89" si="264">QR88-MIN($G89,(QR88-$F89)/4)</f>
        <v>6</v>
      </c>
      <c r="QS89" s="881">
        <f t="shared" si="264"/>
        <v>6</v>
      </c>
      <c r="QT89" s="881">
        <f t="shared" si="264"/>
        <v>6</v>
      </c>
      <c r="QU89" s="881">
        <f t="shared" si="264"/>
        <v>6</v>
      </c>
      <c r="QV89" s="881">
        <f t="shared" si="264"/>
        <v>9.5</v>
      </c>
      <c r="QW89" s="881">
        <f t="shared" si="264"/>
        <v>9.5</v>
      </c>
      <c r="QX89" s="881">
        <f t="shared" si="264"/>
        <v>9.5</v>
      </c>
      <c r="QY89" s="881">
        <f t="shared" si="264"/>
        <v>9.5</v>
      </c>
      <c r="QZ89" s="881">
        <f t="shared" si="264"/>
        <v>6.75</v>
      </c>
      <c r="RA89" s="881">
        <f t="shared" si="264"/>
        <v>6.75</v>
      </c>
      <c r="RB89" s="881">
        <f t="shared" si="264"/>
        <v>6.75</v>
      </c>
      <c r="RC89" s="881">
        <f t="shared" si="264"/>
        <v>5.625</v>
      </c>
      <c r="RD89" s="881">
        <f t="shared" si="264"/>
        <v>5.625</v>
      </c>
      <c r="RE89" s="881">
        <f t="shared" si="264"/>
        <v>5.625</v>
      </c>
      <c r="RF89" s="881">
        <f t="shared" si="264"/>
        <v>6</v>
      </c>
      <c r="RG89" s="881">
        <f t="shared" si="264"/>
        <v>5.625</v>
      </c>
      <c r="RH89" s="881">
        <f t="shared" si="264"/>
        <v>5.0625</v>
      </c>
      <c r="RI89" s="881">
        <f t="shared" si="264"/>
        <v>5.0625</v>
      </c>
      <c r="RJ89" s="881">
        <f t="shared" si="264"/>
        <v>5.0625</v>
      </c>
      <c r="RK89" s="881">
        <f t="shared" si="264"/>
        <v>5.0625</v>
      </c>
      <c r="RL89" s="881">
        <f t="shared" si="264"/>
        <v>5.0625</v>
      </c>
      <c r="RM89" s="881">
        <f t="shared" si="264"/>
        <v>5.0625</v>
      </c>
      <c r="RN89" s="881">
        <f t="shared" si="264"/>
        <v>5.0625</v>
      </c>
      <c r="RO89" s="881">
        <f t="shared" si="264"/>
        <v>5.0625</v>
      </c>
      <c r="RP89" s="881">
        <f t="shared" si="264"/>
        <v>5.0625</v>
      </c>
      <c r="RQ89" s="881">
        <f t="shared" si="264"/>
        <v>5.0625</v>
      </c>
      <c r="RR89" s="881">
        <f t="shared" si="264"/>
        <v>5.0625</v>
      </c>
      <c r="RS89" s="881">
        <f t="shared" si="264"/>
        <v>5.25</v>
      </c>
      <c r="RT89" s="881">
        <f t="shared" si="264"/>
        <v>5.25</v>
      </c>
      <c r="RU89" s="881">
        <f t="shared" si="264"/>
        <v>5.4375</v>
      </c>
      <c r="RV89" s="881">
        <f t="shared" si="264"/>
        <v>5.625</v>
      </c>
      <c r="RW89" s="881">
        <f t="shared" si="264"/>
        <v>5.625</v>
      </c>
      <c r="RX89" s="881">
        <f t="shared" si="264"/>
        <v>6</v>
      </c>
      <c r="RY89" s="881">
        <f t="shared" si="264"/>
        <v>6</v>
      </c>
      <c r="RZ89" s="881">
        <f t="shared" si="264"/>
        <v>6</v>
      </c>
      <c r="SA89" s="881">
        <f t="shared" si="264"/>
        <v>6.375</v>
      </c>
      <c r="SB89" s="881">
        <f t="shared" si="264"/>
        <v>6.75</v>
      </c>
      <c r="SC89" s="881">
        <f t="shared" si="264"/>
        <v>6.75</v>
      </c>
      <c r="SD89" s="881">
        <f t="shared" si="264"/>
        <v>6.75</v>
      </c>
      <c r="SE89" s="881">
        <f t="shared" si="264"/>
        <v>6.75</v>
      </c>
      <c r="SF89" s="881">
        <f t="shared" si="264"/>
        <v>7.75</v>
      </c>
      <c r="SG89" s="881">
        <f t="shared" si="264"/>
        <v>7.75</v>
      </c>
      <c r="SH89" s="881">
        <f t="shared" si="264"/>
        <v>7.75</v>
      </c>
      <c r="SI89" s="881">
        <f t="shared" si="264"/>
        <v>7.3125</v>
      </c>
      <c r="SJ89" s="881">
        <f t="shared" si="264"/>
        <v>7.3125</v>
      </c>
      <c r="SK89" s="267">
        <f>SJ89</f>
        <v>7.3125</v>
      </c>
      <c r="SL89" s="254"/>
      <c r="SM89" s="242"/>
      <c r="SN89" s="242"/>
      <c r="SO89" s="242"/>
    </row>
    <row r="90" spans="1:509" outlineLevel="3" x14ac:dyDescent="0.35">
      <c r="A90" s="242"/>
      <c r="B90" s="251"/>
      <c r="C90" s="438">
        <f t="shared" si="33"/>
        <v>4</v>
      </c>
      <c r="D90" s="267"/>
      <c r="E90" s="316"/>
      <c r="F90" s="322">
        <f t="shared" si="256"/>
        <v>13</v>
      </c>
      <c r="G90" s="322">
        <f t="shared" si="50"/>
        <v>2.5</v>
      </c>
      <c r="H90" s="267"/>
      <c r="I90" s="455"/>
      <c r="J90" s="456" t="s">
        <v>174</v>
      </c>
      <c r="K90" s="457"/>
      <c r="L90" s="882">
        <f t="shared" ref="L90:BW90" si="265">L88+MIN($G90,($F90-L88)/4)</f>
        <v>8.5</v>
      </c>
      <c r="M90" s="882">
        <f t="shared" si="265"/>
        <v>8.5</v>
      </c>
      <c r="N90" s="882">
        <f t="shared" si="265"/>
        <v>8.5</v>
      </c>
      <c r="O90" s="882">
        <f t="shared" si="265"/>
        <v>8.5</v>
      </c>
      <c r="P90" s="882">
        <f t="shared" si="265"/>
        <v>8.5</v>
      </c>
      <c r="Q90" s="882">
        <f t="shared" si="265"/>
        <v>8.5</v>
      </c>
      <c r="R90" s="882">
        <f t="shared" si="265"/>
        <v>8.5</v>
      </c>
      <c r="S90" s="882">
        <f t="shared" si="265"/>
        <v>8.5</v>
      </c>
      <c r="T90" s="882">
        <f t="shared" si="265"/>
        <v>8.5</v>
      </c>
      <c r="U90" s="882">
        <f t="shared" si="265"/>
        <v>8.5</v>
      </c>
      <c r="V90" s="882">
        <f t="shared" si="265"/>
        <v>8.5</v>
      </c>
      <c r="W90" s="882">
        <f t="shared" si="265"/>
        <v>8.5</v>
      </c>
      <c r="X90" s="882">
        <f t="shared" si="265"/>
        <v>7.75</v>
      </c>
      <c r="Y90" s="882">
        <f t="shared" si="265"/>
        <v>7.75</v>
      </c>
      <c r="Z90" s="882">
        <f t="shared" si="265"/>
        <v>7.75</v>
      </c>
      <c r="AA90" s="882">
        <f t="shared" si="265"/>
        <v>7.75</v>
      </c>
      <c r="AB90" s="882">
        <f t="shared" si="265"/>
        <v>7.5625</v>
      </c>
      <c r="AC90" s="882">
        <f t="shared" si="265"/>
        <v>7.5625</v>
      </c>
      <c r="AD90" s="882">
        <f t="shared" si="265"/>
        <v>6.625</v>
      </c>
      <c r="AE90" s="882">
        <f t="shared" si="265"/>
        <v>6.625</v>
      </c>
      <c r="AF90" s="882">
        <f t="shared" si="265"/>
        <v>7</v>
      </c>
      <c r="AG90" s="882">
        <f t="shared" si="265"/>
        <v>7</v>
      </c>
      <c r="AH90" s="882">
        <f t="shared" si="265"/>
        <v>7</v>
      </c>
      <c r="AI90" s="882">
        <f t="shared" si="265"/>
        <v>7.0749999999999993</v>
      </c>
      <c r="AJ90" s="882">
        <f t="shared" si="265"/>
        <v>7.0749999999999993</v>
      </c>
      <c r="AK90" s="882">
        <f t="shared" si="265"/>
        <v>7.0749999999999993</v>
      </c>
      <c r="AL90" s="882">
        <f t="shared" si="265"/>
        <v>7.0749999999999993</v>
      </c>
      <c r="AM90" s="882">
        <f t="shared" si="265"/>
        <v>7.0749999999999993</v>
      </c>
      <c r="AN90" s="882">
        <f t="shared" si="265"/>
        <v>9.625</v>
      </c>
      <c r="AO90" s="882">
        <f t="shared" si="265"/>
        <v>9.625</v>
      </c>
      <c r="AP90" s="882">
        <f t="shared" si="265"/>
        <v>9.625</v>
      </c>
      <c r="AQ90" s="882">
        <f t="shared" si="265"/>
        <v>9.625</v>
      </c>
      <c r="AR90" s="882">
        <f t="shared" si="265"/>
        <v>9.625</v>
      </c>
      <c r="AS90" s="882">
        <f t="shared" si="265"/>
        <v>9.625</v>
      </c>
      <c r="AT90" s="882">
        <f t="shared" si="265"/>
        <v>9.625</v>
      </c>
      <c r="AU90" s="882">
        <f t="shared" si="265"/>
        <v>9.625</v>
      </c>
      <c r="AV90" s="882">
        <f t="shared" si="265"/>
        <v>11.5</v>
      </c>
      <c r="AW90" s="882">
        <f t="shared" si="265"/>
        <v>11.5</v>
      </c>
      <c r="AX90" s="882">
        <f t="shared" si="265"/>
        <v>11.5</v>
      </c>
      <c r="AY90" s="882">
        <f t="shared" si="265"/>
        <v>11.5</v>
      </c>
      <c r="AZ90" s="882">
        <f t="shared" si="265"/>
        <v>9.625</v>
      </c>
      <c r="BA90" s="882">
        <f t="shared" si="265"/>
        <v>9.625</v>
      </c>
      <c r="BB90" s="882">
        <f t="shared" si="265"/>
        <v>9.625</v>
      </c>
      <c r="BC90" s="882">
        <f t="shared" si="265"/>
        <v>9.4375</v>
      </c>
      <c r="BD90" s="882">
        <f t="shared" si="265"/>
        <v>9.25</v>
      </c>
      <c r="BE90" s="882">
        <f t="shared" si="265"/>
        <v>9.0625</v>
      </c>
      <c r="BF90" s="882">
        <f t="shared" si="265"/>
        <v>8.875</v>
      </c>
      <c r="BG90" s="882">
        <f t="shared" si="265"/>
        <v>8.6875</v>
      </c>
      <c r="BH90" s="882">
        <f t="shared" si="265"/>
        <v>8.6875</v>
      </c>
      <c r="BI90" s="882">
        <f t="shared" si="265"/>
        <v>8.6875</v>
      </c>
      <c r="BJ90" s="882">
        <f t="shared" si="265"/>
        <v>8.5</v>
      </c>
      <c r="BK90" s="882">
        <f t="shared" si="265"/>
        <v>8.5</v>
      </c>
      <c r="BL90" s="882">
        <f t="shared" si="265"/>
        <v>8.5</v>
      </c>
      <c r="BM90" s="882">
        <f t="shared" si="265"/>
        <v>8.5</v>
      </c>
      <c r="BN90" s="882">
        <f t="shared" si="265"/>
        <v>8.5</v>
      </c>
      <c r="BO90" s="882">
        <f t="shared" si="265"/>
        <v>8.5</v>
      </c>
      <c r="BP90" s="882">
        <f t="shared" si="265"/>
        <v>8.5</v>
      </c>
      <c r="BQ90" s="882">
        <f t="shared" si="265"/>
        <v>8.5</v>
      </c>
      <c r="BR90" s="882">
        <f t="shared" si="265"/>
        <v>8.5</v>
      </c>
      <c r="BS90" s="882">
        <f t="shared" si="265"/>
        <v>8.5</v>
      </c>
      <c r="BT90" s="882">
        <f t="shared" si="265"/>
        <v>8.5</v>
      </c>
      <c r="BU90" s="882">
        <f t="shared" si="265"/>
        <v>8.5</v>
      </c>
      <c r="BV90" s="882">
        <f t="shared" si="265"/>
        <v>8.5</v>
      </c>
      <c r="BW90" s="882">
        <f t="shared" si="265"/>
        <v>8.5</v>
      </c>
      <c r="BX90" s="882">
        <f t="shared" ref="BX90:EI90" si="266">BX88+MIN($G90,($F90-BX88)/4)</f>
        <v>8.125</v>
      </c>
      <c r="BY90" s="882">
        <f t="shared" si="266"/>
        <v>7.9375</v>
      </c>
      <c r="BZ90" s="882">
        <f t="shared" si="266"/>
        <v>7.75</v>
      </c>
      <c r="CA90" s="882">
        <f t="shared" si="266"/>
        <v>7.75</v>
      </c>
      <c r="CB90" s="882">
        <f t="shared" si="266"/>
        <v>7.5625</v>
      </c>
      <c r="CC90" s="882">
        <f t="shared" si="266"/>
        <v>9.25</v>
      </c>
      <c r="CD90" s="882">
        <f t="shared" si="266"/>
        <v>7.375</v>
      </c>
      <c r="CE90" s="882">
        <f t="shared" si="266"/>
        <v>7.375</v>
      </c>
      <c r="CF90" s="882">
        <f t="shared" si="266"/>
        <v>7.1875</v>
      </c>
      <c r="CG90" s="882">
        <f t="shared" si="266"/>
        <v>7.1875</v>
      </c>
      <c r="CH90" s="882">
        <f t="shared" si="266"/>
        <v>7.1875</v>
      </c>
      <c r="CI90" s="882">
        <f t="shared" si="266"/>
        <v>7.0749999999999993</v>
      </c>
      <c r="CJ90" s="882">
        <f t="shared" si="266"/>
        <v>7.0749999999999993</v>
      </c>
      <c r="CK90" s="882">
        <f t="shared" si="266"/>
        <v>7.0749999999999993</v>
      </c>
      <c r="CL90" s="882">
        <f t="shared" si="266"/>
        <v>7.0749999999999993</v>
      </c>
      <c r="CM90" s="882">
        <f t="shared" si="266"/>
        <v>7.0749999999999993</v>
      </c>
      <c r="CN90" s="882">
        <f t="shared" si="266"/>
        <v>8.5</v>
      </c>
      <c r="CO90" s="882">
        <f t="shared" si="266"/>
        <v>8.5</v>
      </c>
      <c r="CP90" s="882">
        <f t="shared" si="266"/>
        <v>8.5</v>
      </c>
      <c r="CQ90" s="882">
        <f t="shared" si="266"/>
        <v>8.5</v>
      </c>
      <c r="CR90" s="882">
        <f t="shared" si="266"/>
        <v>8.5</v>
      </c>
      <c r="CS90" s="882">
        <f t="shared" si="266"/>
        <v>8.5</v>
      </c>
      <c r="CT90" s="882">
        <f t="shared" si="266"/>
        <v>8.5</v>
      </c>
      <c r="CU90" s="882">
        <f t="shared" si="266"/>
        <v>8.5</v>
      </c>
      <c r="CV90" s="882">
        <f t="shared" si="266"/>
        <v>11.5</v>
      </c>
      <c r="CW90" s="882">
        <f t="shared" si="266"/>
        <v>11.5</v>
      </c>
      <c r="CX90" s="882">
        <f t="shared" si="266"/>
        <v>11.5</v>
      </c>
      <c r="CY90" s="882">
        <f t="shared" si="266"/>
        <v>11.5</v>
      </c>
      <c r="CZ90" s="882">
        <f t="shared" si="266"/>
        <v>9.25</v>
      </c>
      <c r="DA90" s="882">
        <f t="shared" si="266"/>
        <v>9.25</v>
      </c>
      <c r="DB90" s="882">
        <f t="shared" si="266"/>
        <v>9.25</v>
      </c>
      <c r="DC90" s="882">
        <f t="shared" si="266"/>
        <v>8.125</v>
      </c>
      <c r="DD90" s="882">
        <f t="shared" si="266"/>
        <v>8.125</v>
      </c>
      <c r="DE90" s="882">
        <f t="shared" si="266"/>
        <v>8.125</v>
      </c>
      <c r="DF90" s="882">
        <f t="shared" si="266"/>
        <v>8.125</v>
      </c>
      <c r="DG90" s="882">
        <f t="shared" si="266"/>
        <v>8.125</v>
      </c>
      <c r="DH90" s="882">
        <f t="shared" si="266"/>
        <v>7.75</v>
      </c>
      <c r="DI90" s="882">
        <f t="shared" si="266"/>
        <v>7.5625</v>
      </c>
      <c r="DJ90" s="882">
        <f t="shared" si="266"/>
        <v>7.5625</v>
      </c>
      <c r="DK90" s="882">
        <f t="shared" si="266"/>
        <v>7.5625</v>
      </c>
      <c r="DL90" s="882">
        <f t="shared" si="266"/>
        <v>7.5625</v>
      </c>
      <c r="DM90" s="882">
        <f t="shared" si="266"/>
        <v>7.5625</v>
      </c>
      <c r="DN90" s="882">
        <f t="shared" si="266"/>
        <v>7.5625</v>
      </c>
      <c r="DO90" s="882">
        <f t="shared" si="266"/>
        <v>7.5625</v>
      </c>
      <c r="DP90" s="882">
        <f t="shared" si="266"/>
        <v>7.5625</v>
      </c>
      <c r="DQ90" s="882">
        <f t="shared" si="266"/>
        <v>7.5625</v>
      </c>
      <c r="DR90" s="882">
        <f t="shared" si="266"/>
        <v>7.5625</v>
      </c>
      <c r="DS90" s="882">
        <f t="shared" si="266"/>
        <v>7.5625</v>
      </c>
      <c r="DT90" s="882">
        <f t="shared" si="266"/>
        <v>7.5625</v>
      </c>
      <c r="DU90" s="882">
        <f t="shared" si="266"/>
        <v>7.75</v>
      </c>
      <c r="DV90" s="882">
        <f t="shared" si="266"/>
        <v>7.9375</v>
      </c>
      <c r="DW90" s="882">
        <f t="shared" si="266"/>
        <v>7.9375</v>
      </c>
      <c r="DX90" s="882">
        <f t="shared" si="266"/>
        <v>8.125</v>
      </c>
      <c r="DY90" s="882">
        <f t="shared" si="266"/>
        <v>8.125</v>
      </c>
      <c r="DZ90" s="882">
        <f t="shared" si="266"/>
        <v>8.125</v>
      </c>
      <c r="EA90" s="882">
        <f t="shared" si="266"/>
        <v>8.5</v>
      </c>
      <c r="EB90" s="882">
        <f t="shared" si="266"/>
        <v>9.25</v>
      </c>
      <c r="EC90" s="882">
        <f t="shared" si="266"/>
        <v>9.25</v>
      </c>
      <c r="ED90" s="882">
        <f t="shared" si="266"/>
        <v>9.25</v>
      </c>
      <c r="EE90" s="882">
        <f t="shared" si="266"/>
        <v>9.25</v>
      </c>
      <c r="EF90" s="882">
        <f t="shared" si="266"/>
        <v>10.1875</v>
      </c>
      <c r="EG90" s="882">
        <f t="shared" si="266"/>
        <v>10.1875</v>
      </c>
      <c r="EH90" s="882">
        <f t="shared" si="266"/>
        <v>10.1875</v>
      </c>
      <c r="EI90" s="882">
        <f t="shared" si="266"/>
        <v>9.8125</v>
      </c>
      <c r="EJ90" s="882">
        <f t="shared" ref="EJ90:GU90" si="267">EJ88+MIN($G90,($F90-EJ88)/4)</f>
        <v>9.8125</v>
      </c>
      <c r="EK90" s="882">
        <f t="shared" si="267"/>
        <v>9.8125</v>
      </c>
      <c r="EL90" s="882">
        <f t="shared" si="267"/>
        <v>9.8125</v>
      </c>
      <c r="EM90" s="882">
        <f t="shared" si="267"/>
        <v>9.8125</v>
      </c>
      <c r="EN90" s="882">
        <f t="shared" si="267"/>
        <v>9.25</v>
      </c>
      <c r="EO90" s="882">
        <f t="shared" si="267"/>
        <v>9.0625</v>
      </c>
      <c r="EP90" s="882">
        <f t="shared" si="267"/>
        <v>8.875</v>
      </c>
      <c r="EQ90" s="882">
        <f t="shared" si="267"/>
        <v>8.5</v>
      </c>
      <c r="ER90" s="882">
        <f t="shared" si="267"/>
        <v>8.5</v>
      </c>
      <c r="ES90" s="882">
        <f t="shared" si="267"/>
        <v>8.5</v>
      </c>
      <c r="ET90" s="882">
        <f t="shared" si="267"/>
        <v>8.5</v>
      </c>
      <c r="EU90" s="882">
        <f t="shared" si="267"/>
        <v>8.5</v>
      </c>
      <c r="EV90" s="882">
        <f t="shared" si="267"/>
        <v>11.5</v>
      </c>
      <c r="EW90" s="882">
        <f t="shared" si="267"/>
        <v>11.5</v>
      </c>
      <c r="EX90" s="882">
        <f t="shared" si="267"/>
        <v>11.5</v>
      </c>
      <c r="EY90" s="882">
        <f t="shared" si="267"/>
        <v>11.5</v>
      </c>
      <c r="EZ90" s="882">
        <f t="shared" si="267"/>
        <v>9.25</v>
      </c>
      <c r="FA90" s="882">
        <f t="shared" si="267"/>
        <v>9.25</v>
      </c>
      <c r="FB90" s="882">
        <f t="shared" si="267"/>
        <v>9.25</v>
      </c>
      <c r="FC90" s="882">
        <f t="shared" si="267"/>
        <v>8.125</v>
      </c>
      <c r="FD90" s="882">
        <f t="shared" si="267"/>
        <v>8.125</v>
      </c>
      <c r="FE90" s="882">
        <f t="shared" si="267"/>
        <v>8.125</v>
      </c>
      <c r="FF90" s="882">
        <f t="shared" si="267"/>
        <v>8.5</v>
      </c>
      <c r="FG90" s="882">
        <f t="shared" si="267"/>
        <v>8.125</v>
      </c>
      <c r="FH90" s="882">
        <f t="shared" si="267"/>
        <v>7.5625</v>
      </c>
      <c r="FI90" s="882">
        <f t="shared" si="267"/>
        <v>7.5625</v>
      </c>
      <c r="FJ90" s="882">
        <f t="shared" si="267"/>
        <v>7.5625</v>
      </c>
      <c r="FK90" s="882">
        <f t="shared" si="267"/>
        <v>7.5625</v>
      </c>
      <c r="FL90" s="882">
        <f t="shared" si="267"/>
        <v>7.5625</v>
      </c>
      <c r="FM90" s="882">
        <f t="shared" si="267"/>
        <v>7.5625</v>
      </c>
      <c r="FN90" s="882">
        <f t="shared" si="267"/>
        <v>7.5625</v>
      </c>
      <c r="FO90" s="882">
        <f t="shared" si="267"/>
        <v>7.5625</v>
      </c>
      <c r="FP90" s="882">
        <f t="shared" si="267"/>
        <v>7.5625</v>
      </c>
      <c r="FQ90" s="882">
        <f t="shared" si="267"/>
        <v>7.5625</v>
      </c>
      <c r="FR90" s="882">
        <f t="shared" si="267"/>
        <v>7.5625</v>
      </c>
      <c r="FS90" s="882">
        <f t="shared" si="267"/>
        <v>7.75</v>
      </c>
      <c r="FT90" s="882">
        <f t="shared" si="267"/>
        <v>7.75</v>
      </c>
      <c r="FU90" s="882">
        <f t="shared" si="267"/>
        <v>7.9375</v>
      </c>
      <c r="FV90" s="882">
        <f t="shared" si="267"/>
        <v>8.125</v>
      </c>
      <c r="FW90" s="882">
        <f t="shared" si="267"/>
        <v>8.125</v>
      </c>
      <c r="FX90" s="882">
        <f t="shared" si="267"/>
        <v>8.5</v>
      </c>
      <c r="FY90" s="882">
        <f t="shared" si="267"/>
        <v>8.5</v>
      </c>
      <c r="FZ90" s="882">
        <f t="shared" si="267"/>
        <v>8.5</v>
      </c>
      <c r="GA90" s="882">
        <f t="shared" si="267"/>
        <v>8.875</v>
      </c>
      <c r="GB90" s="882">
        <f t="shared" si="267"/>
        <v>9.25</v>
      </c>
      <c r="GC90" s="882">
        <f t="shared" si="267"/>
        <v>9.25</v>
      </c>
      <c r="GD90" s="882">
        <f t="shared" si="267"/>
        <v>9.25</v>
      </c>
      <c r="GE90" s="882">
        <f t="shared" si="267"/>
        <v>9.25</v>
      </c>
      <c r="GF90" s="882">
        <f t="shared" si="267"/>
        <v>10.1875</v>
      </c>
      <c r="GG90" s="882">
        <f t="shared" si="267"/>
        <v>10.1875</v>
      </c>
      <c r="GH90" s="882">
        <f t="shared" si="267"/>
        <v>10.1875</v>
      </c>
      <c r="GI90" s="882">
        <f t="shared" si="267"/>
        <v>9.8125</v>
      </c>
      <c r="GJ90" s="882">
        <f t="shared" si="267"/>
        <v>9.8125</v>
      </c>
      <c r="GK90" s="882">
        <f t="shared" si="267"/>
        <v>9.8125</v>
      </c>
      <c r="GL90" s="882">
        <f t="shared" si="267"/>
        <v>9.8125</v>
      </c>
      <c r="GM90" s="882">
        <f t="shared" si="267"/>
        <v>9.8125</v>
      </c>
      <c r="GN90" s="882">
        <f t="shared" si="267"/>
        <v>9.25</v>
      </c>
      <c r="GO90" s="882">
        <f t="shared" si="267"/>
        <v>9.0625</v>
      </c>
      <c r="GP90" s="882">
        <f t="shared" si="267"/>
        <v>8.875</v>
      </c>
      <c r="GQ90" s="882">
        <f t="shared" si="267"/>
        <v>8.5</v>
      </c>
      <c r="GR90" s="882">
        <f t="shared" si="267"/>
        <v>8.5</v>
      </c>
      <c r="GS90" s="882">
        <f t="shared" si="267"/>
        <v>8.5</v>
      </c>
      <c r="GT90" s="882">
        <f t="shared" si="267"/>
        <v>8.5</v>
      </c>
      <c r="GU90" s="882">
        <f t="shared" si="267"/>
        <v>8.5</v>
      </c>
      <c r="GV90" s="882">
        <f t="shared" ref="GV90:JG90" si="268">GV88+MIN($G90,($F90-GV88)/4)</f>
        <v>11.5</v>
      </c>
      <c r="GW90" s="882">
        <f t="shared" si="268"/>
        <v>11.5</v>
      </c>
      <c r="GX90" s="882">
        <f t="shared" si="268"/>
        <v>11.5</v>
      </c>
      <c r="GY90" s="882">
        <f t="shared" si="268"/>
        <v>11.5</v>
      </c>
      <c r="GZ90" s="882">
        <f t="shared" si="268"/>
        <v>9.25</v>
      </c>
      <c r="HA90" s="882">
        <f t="shared" si="268"/>
        <v>9.25</v>
      </c>
      <c r="HB90" s="882">
        <f t="shared" si="268"/>
        <v>9.25</v>
      </c>
      <c r="HC90" s="882">
        <f t="shared" si="268"/>
        <v>8.125</v>
      </c>
      <c r="HD90" s="882">
        <f t="shared" si="268"/>
        <v>8.125</v>
      </c>
      <c r="HE90" s="882">
        <f t="shared" si="268"/>
        <v>8.125</v>
      </c>
      <c r="HF90" s="882">
        <f t="shared" si="268"/>
        <v>8.5</v>
      </c>
      <c r="HG90" s="882">
        <f t="shared" si="268"/>
        <v>8.125</v>
      </c>
      <c r="HH90" s="882">
        <f t="shared" si="268"/>
        <v>7.5625</v>
      </c>
      <c r="HI90" s="882">
        <f t="shared" si="268"/>
        <v>7.5625</v>
      </c>
      <c r="HJ90" s="882">
        <f t="shared" si="268"/>
        <v>7.5625</v>
      </c>
      <c r="HK90" s="882">
        <f t="shared" si="268"/>
        <v>7.5625</v>
      </c>
      <c r="HL90" s="882">
        <f t="shared" si="268"/>
        <v>7.5625</v>
      </c>
      <c r="HM90" s="882">
        <f t="shared" si="268"/>
        <v>7.5625</v>
      </c>
      <c r="HN90" s="882">
        <f t="shared" si="268"/>
        <v>7.5625</v>
      </c>
      <c r="HO90" s="882">
        <f t="shared" si="268"/>
        <v>7.5625</v>
      </c>
      <c r="HP90" s="882">
        <f t="shared" si="268"/>
        <v>7.5625</v>
      </c>
      <c r="HQ90" s="882">
        <f t="shared" si="268"/>
        <v>7.5625</v>
      </c>
      <c r="HR90" s="882">
        <f t="shared" si="268"/>
        <v>7.5625</v>
      </c>
      <c r="HS90" s="882">
        <f t="shared" si="268"/>
        <v>7.75</v>
      </c>
      <c r="HT90" s="882">
        <f t="shared" si="268"/>
        <v>7.75</v>
      </c>
      <c r="HU90" s="882">
        <f t="shared" si="268"/>
        <v>7.9375</v>
      </c>
      <c r="HV90" s="882">
        <f t="shared" si="268"/>
        <v>8.125</v>
      </c>
      <c r="HW90" s="882">
        <f t="shared" si="268"/>
        <v>8.125</v>
      </c>
      <c r="HX90" s="882">
        <f t="shared" si="268"/>
        <v>8.5</v>
      </c>
      <c r="HY90" s="882">
        <f t="shared" si="268"/>
        <v>8.5</v>
      </c>
      <c r="HZ90" s="882">
        <f t="shared" si="268"/>
        <v>8.5</v>
      </c>
      <c r="IA90" s="882">
        <f t="shared" si="268"/>
        <v>8.875</v>
      </c>
      <c r="IB90" s="882">
        <f t="shared" si="268"/>
        <v>9.25</v>
      </c>
      <c r="IC90" s="882">
        <f t="shared" si="268"/>
        <v>9.25</v>
      </c>
      <c r="ID90" s="882">
        <f t="shared" si="268"/>
        <v>9.25</v>
      </c>
      <c r="IE90" s="882">
        <f t="shared" si="268"/>
        <v>9.25</v>
      </c>
      <c r="IF90" s="882">
        <f t="shared" si="268"/>
        <v>10.1875</v>
      </c>
      <c r="IG90" s="882">
        <f t="shared" si="268"/>
        <v>10.1875</v>
      </c>
      <c r="IH90" s="882">
        <f t="shared" si="268"/>
        <v>10.1875</v>
      </c>
      <c r="II90" s="882">
        <f t="shared" si="268"/>
        <v>9.8125</v>
      </c>
      <c r="IJ90" s="882">
        <f t="shared" si="268"/>
        <v>9.8125</v>
      </c>
      <c r="IK90" s="882">
        <f t="shared" si="268"/>
        <v>9.8125</v>
      </c>
      <c r="IL90" s="882">
        <f t="shared" si="268"/>
        <v>9.8125</v>
      </c>
      <c r="IM90" s="882">
        <f t="shared" si="268"/>
        <v>9.8125</v>
      </c>
      <c r="IN90" s="882">
        <f t="shared" si="268"/>
        <v>9.25</v>
      </c>
      <c r="IO90" s="882">
        <f t="shared" si="268"/>
        <v>9.0625</v>
      </c>
      <c r="IP90" s="882">
        <f t="shared" si="268"/>
        <v>8.875</v>
      </c>
      <c r="IQ90" s="882">
        <f t="shared" si="268"/>
        <v>8.5</v>
      </c>
      <c r="IR90" s="882">
        <f t="shared" si="268"/>
        <v>8.5</v>
      </c>
      <c r="IS90" s="882">
        <f t="shared" si="268"/>
        <v>8.5</v>
      </c>
      <c r="IT90" s="882">
        <f t="shared" si="268"/>
        <v>8.5</v>
      </c>
      <c r="IU90" s="882">
        <f t="shared" si="268"/>
        <v>8.5</v>
      </c>
      <c r="IV90" s="882">
        <f t="shared" si="268"/>
        <v>11.5</v>
      </c>
      <c r="IW90" s="882">
        <f t="shared" si="268"/>
        <v>11.5</v>
      </c>
      <c r="IX90" s="882">
        <f t="shared" si="268"/>
        <v>11.5</v>
      </c>
      <c r="IY90" s="882">
        <f t="shared" si="268"/>
        <v>11.5</v>
      </c>
      <c r="IZ90" s="882">
        <f t="shared" si="268"/>
        <v>9.25</v>
      </c>
      <c r="JA90" s="882">
        <f t="shared" si="268"/>
        <v>9.25</v>
      </c>
      <c r="JB90" s="882">
        <f t="shared" si="268"/>
        <v>9.25</v>
      </c>
      <c r="JC90" s="882">
        <f t="shared" si="268"/>
        <v>8.125</v>
      </c>
      <c r="JD90" s="882">
        <f t="shared" si="268"/>
        <v>8.125</v>
      </c>
      <c r="JE90" s="882">
        <f t="shared" si="268"/>
        <v>8.125</v>
      </c>
      <c r="JF90" s="882">
        <f t="shared" si="268"/>
        <v>8.5</v>
      </c>
      <c r="JG90" s="882">
        <f t="shared" si="268"/>
        <v>8.125</v>
      </c>
      <c r="JH90" s="882">
        <f t="shared" ref="JH90:LS90" si="269">JH88+MIN($G90,($F90-JH88)/4)</f>
        <v>7.5625</v>
      </c>
      <c r="JI90" s="882">
        <f t="shared" si="269"/>
        <v>7.5625</v>
      </c>
      <c r="JJ90" s="882">
        <f t="shared" si="269"/>
        <v>7.5625</v>
      </c>
      <c r="JK90" s="882">
        <f t="shared" si="269"/>
        <v>7.5625</v>
      </c>
      <c r="JL90" s="882">
        <f t="shared" si="269"/>
        <v>7.5625</v>
      </c>
      <c r="JM90" s="882">
        <f t="shared" si="269"/>
        <v>7.5625</v>
      </c>
      <c r="JN90" s="882">
        <f t="shared" si="269"/>
        <v>7.5625</v>
      </c>
      <c r="JO90" s="882">
        <f t="shared" si="269"/>
        <v>7.5625</v>
      </c>
      <c r="JP90" s="882">
        <f t="shared" si="269"/>
        <v>7.5625</v>
      </c>
      <c r="JQ90" s="882">
        <f t="shared" si="269"/>
        <v>7.5625</v>
      </c>
      <c r="JR90" s="882">
        <f t="shared" si="269"/>
        <v>7.5625</v>
      </c>
      <c r="JS90" s="882">
        <f t="shared" si="269"/>
        <v>7.75</v>
      </c>
      <c r="JT90" s="882">
        <f t="shared" si="269"/>
        <v>7.75</v>
      </c>
      <c r="JU90" s="882">
        <f t="shared" si="269"/>
        <v>7.9375</v>
      </c>
      <c r="JV90" s="882">
        <f t="shared" si="269"/>
        <v>8.125</v>
      </c>
      <c r="JW90" s="882">
        <f t="shared" si="269"/>
        <v>8.125</v>
      </c>
      <c r="JX90" s="882">
        <f t="shared" si="269"/>
        <v>8.5</v>
      </c>
      <c r="JY90" s="882">
        <f t="shared" si="269"/>
        <v>8.5</v>
      </c>
      <c r="JZ90" s="882">
        <f t="shared" si="269"/>
        <v>8.5</v>
      </c>
      <c r="KA90" s="882">
        <f t="shared" si="269"/>
        <v>8.875</v>
      </c>
      <c r="KB90" s="882">
        <f t="shared" si="269"/>
        <v>9.25</v>
      </c>
      <c r="KC90" s="882">
        <f t="shared" si="269"/>
        <v>9.25</v>
      </c>
      <c r="KD90" s="882">
        <f t="shared" si="269"/>
        <v>9.25</v>
      </c>
      <c r="KE90" s="882">
        <f t="shared" si="269"/>
        <v>9.25</v>
      </c>
      <c r="KF90" s="882">
        <f t="shared" si="269"/>
        <v>10.1875</v>
      </c>
      <c r="KG90" s="882">
        <f t="shared" si="269"/>
        <v>10.1875</v>
      </c>
      <c r="KH90" s="882">
        <f t="shared" si="269"/>
        <v>10.1875</v>
      </c>
      <c r="KI90" s="882">
        <f t="shared" si="269"/>
        <v>9.8125</v>
      </c>
      <c r="KJ90" s="882">
        <f t="shared" si="269"/>
        <v>9.8125</v>
      </c>
      <c r="KK90" s="882">
        <f t="shared" si="269"/>
        <v>9.8125</v>
      </c>
      <c r="KL90" s="882">
        <f t="shared" si="269"/>
        <v>9.8125</v>
      </c>
      <c r="KM90" s="882">
        <f t="shared" si="269"/>
        <v>9.8125</v>
      </c>
      <c r="KN90" s="882">
        <f t="shared" si="269"/>
        <v>9.25</v>
      </c>
      <c r="KO90" s="882">
        <f t="shared" si="269"/>
        <v>9.0625</v>
      </c>
      <c r="KP90" s="882">
        <f t="shared" si="269"/>
        <v>8.875</v>
      </c>
      <c r="KQ90" s="882">
        <f t="shared" si="269"/>
        <v>8.5</v>
      </c>
      <c r="KR90" s="882">
        <f t="shared" si="269"/>
        <v>8.5</v>
      </c>
      <c r="KS90" s="882">
        <f t="shared" si="269"/>
        <v>8.5</v>
      </c>
      <c r="KT90" s="882">
        <f t="shared" si="269"/>
        <v>8.5</v>
      </c>
      <c r="KU90" s="882">
        <f t="shared" si="269"/>
        <v>8.5</v>
      </c>
      <c r="KV90" s="882">
        <f t="shared" si="269"/>
        <v>11.5</v>
      </c>
      <c r="KW90" s="882">
        <f t="shared" si="269"/>
        <v>11.5</v>
      </c>
      <c r="KX90" s="882">
        <f t="shared" si="269"/>
        <v>11.5</v>
      </c>
      <c r="KY90" s="882">
        <f t="shared" si="269"/>
        <v>11.5</v>
      </c>
      <c r="KZ90" s="882">
        <f t="shared" si="269"/>
        <v>9.25</v>
      </c>
      <c r="LA90" s="882">
        <f t="shared" si="269"/>
        <v>9.25</v>
      </c>
      <c r="LB90" s="882">
        <f t="shared" si="269"/>
        <v>9.25</v>
      </c>
      <c r="LC90" s="882">
        <f t="shared" si="269"/>
        <v>8.125</v>
      </c>
      <c r="LD90" s="882">
        <f t="shared" si="269"/>
        <v>8.125</v>
      </c>
      <c r="LE90" s="882">
        <f t="shared" si="269"/>
        <v>8.125</v>
      </c>
      <c r="LF90" s="882">
        <f t="shared" si="269"/>
        <v>8.5</v>
      </c>
      <c r="LG90" s="882">
        <f t="shared" si="269"/>
        <v>8.125</v>
      </c>
      <c r="LH90" s="882">
        <f t="shared" si="269"/>
        <v>7.5625</v>
      </c>
      <c r="LI90" s="882">
        <f t="shared" si="269"/>
        <v>7.5625</v>
      </c>
      <c r="LJ90" s="882">
        <f t="shared" si="269"/>
        <v>7.5625</v>
      </c>
      <c r="LK90" s="882">
        <f t="shared" si="269"/>
        <v>7.5625</v>
      </c>
      <c r="LL90" s="882">
        <f t="shared" si="269"/>
        <v>7.5625</v>
      </c>
      <c r="LM90" s="882">
        <f t="shared" si="269"/>
        <v>7.5625</v>
      </c>
      <c r="LN90" s="882">
        <f t="shared" si="269"/>
        <v>7.5625</v>
      </c>
      <c r="LO90" s="882">
        <f t="shared" si="269"/>
        <v>7.5625</v>
      </c>
      <c r="LP90" s="882">
        <f t="shared" si="269"/>
        <v>7.5625</v>
      </c>
      <c r="LQ90" s="882">
        <f t="shared" si="269"/>
        <v>7.5625</v>
      </c>
      <c r="LR90" s="882">
        <f t="shared" si="269"/>
        <v>7.5625</v>
      </c>
      <c r="LS90" s="882">
        <f t="shared" si="269"/>
        <v>7.75</v>
      </c>
      <c r="LT90" s="882">
        <f t="shared" ref="LT90:OE90" si="270">LT88+MIN($G90,($F90-LT88)/4)</f>
        <v>7.75</v>
      </c>
      <c r="LU90" s="882">
        <f t="shared" si="270"/>
        <v>7.9375</v>
      </c>
      <c r="LV90" s="882">
        <f t="shared" si="270"/>
        <v>8.125</v>
      </c>
      <c r="LW90" s="882">
        <f t="shared" si="270"/>
        <v>8.125</v>
      </c>
      <c r="LX90" s="882">
        <f t="shared" si="270"/>
        <v>8.5</v>
      </c>
      <c r="LY90" s="882">
        <f t="shared" si="270"/>
        <v>8.5</v>
      </c>
      <c r="LZ90" s="882">
        <f t="shared" si="270"/>
        <v>8.5</v>
      </c>
      <c r="MA90" s="882">
        <f t="shared" si="270"/>
        <v>8.875</v>
      </c>
      <c r="MB90" s="882">
        <f t="shared" si="270"/>
        <v>9.25</v>
      </c>
      <c r="MC90" s="882">
        <f t="shared" si="270"/>
        <v>9.25</v>
      </c>
      <c r="MD90" s="882">
        <f t="shared" si="270"/>
        <v>9.25</v>
      </c>
      <c r="ME90" s="882">
        <f t="shared" si="270"/>
        <v>9.25</v>
      </c>
      <c r="MF90" s="882">
        <f t="shared" si="270"/>
        <v>10.1875</v>
      </c>
      <c r="MG90" s="882">
        <f t="shared" si="270"/>
        <v>10.1875</v>
      </c>
      <c r="MH90" s="882">
        <f t="shared" si="270"/>
        <v>10.1875</v>
      </c>
      <c r="MI90" s="882">
        <f t="shared" si="270"/>
        <v>9.8125</v>
      </c>
      <c r="MJ90" s="882">
        <f t="shared" si="270"/>
        <v>9.8125</v>
      </c>
      <c r="MK90" s="882">
        <f t="shared" si="270"/>
        <v>9.8125</v>
      </c>
      <c r="ML90" s="882">
        <f t="shared" si="270"/>
        <v>9.8125</v>
      </c>
      <c r="MM90" s="882">
        <f t="shared" si="270"/>
        <v>9.8125</v>
      </c>
      <c r="MN90" s="882">
        <f t="shared" si="270"/>
        <v>9.25</v>
      </c>
      <c r="MO90" s="882">
        <f t="shared" si="270"/>
        <v>9.0625</v>
      </c>
      <c r="MP90" s="882">
        <f t="shared" si="270"/>
        <v>8.875</v>
      </c>
      <c r="MQ90" s="882">
        <f t="shared" si="270"/>
        <v>8.5</v>
      </c>
      <c r="MR90" s="882">
        <f t="shared" si="270"/>
        <v>8.5</v>
      </c>
      <c r="MS90" s="882">
        <f t="shared" si="270"/>
        <v>8.5</v>
      </c>
      <c r="MT90" s="882">
        <f t="shared" si="270"/>
        <v>8.5</v>
      </c>
      <c r="MU90" s="882">
        <f t="shared" si="270"/>
        <v>8.5</v>
      </c>
      <c r="MV90" s="882">
        <f t="shared" si="270"/>
        <v>11.5</v>
      </c>
      <c r="MW90" s="882">
        <f t="shared" si="270"/>
        <v>11.5</v>
      </c>
      <c r="MX90" s="882">
        <f t="shared" si="270"/>
        <v>11.5</v>
      </c>
      <c r="MY90" s="882">
        <f t="shared" si="270"/>
        <v>11.5</v>
      </c>
      <c r="MZ90" s="882">
        <f t="shared" si="270"/>
        <v>9.25</v>
      </c>
      <c r="NA90" s="882">
        <f t="shared" si="270"/>
        <v>9.25</v>
      </c>
      <c r="NB90" s="882">
        <f t="shared" si="270"/>
        <v>9.25</v>
      </c>
      <c r="NC90" s="882">
        <f t="shared" si="270"/>
        <v>8.125</v>
      </c>
      <c r="ND90" s="882">
        <f t="shared" si="270"/>
        <v>8.125</v>
      </c>
      <c r="NE90" s="882">
        <f t="shared" si="270"/>
        <v>8.125</v>
      </c>
      <c r="NF90" s="882">
        <f t="shared" si="270"/>
        <v>8.5</v>
      </c>
      <c r="NG90" s="882">
        <f t="shared" si="270"/>
        <v>8.125</v>
      </c>
      <c r="NH90" s="882">
        <f t="shared" si="270"/>
        <v>7.5625</v>
      </c>
      <c r="NI90" s="882">
        <f t="shared" si="270"/>
        <v>7.5625</v>
      </c>
      <c r="NJ90" s="882">
        <f t="shared" si="270"/>
        <v>7.5625</v>
      </c>
      <c r="NK90" s="882">
        <f t="shared" si="270"/>
        <v>7.5625</v>
      </c>
      <c r="NL90" s="882">
        <f t="shared" si="270"/>
        <v>7.5625</v>
      </c>
      <c r="NM90" s="882">
        <f t="shared" si="270"/>
        <v>7.5625</v>
      </c>
      <c r="NN90" s="882">
        <f t="shared" si="270"/>
        <v>7.5625</v>
      </c>
      <c r="NO90" s="882">
        <f t="shared" si="270"/>
        <v>7.5625</v>
      </c>
      <c r="NP90" s="882">
        <f t="shared" si="270"/>
        <v>7.5625</v>
      </c>
      <c r="NQ90" s="882">
        <f t="shared" si="270"/>
        <v>7.5625</v>
      </c>
      <c r="NR90" s="882">
        <f t="shared" si="270"/>
        <v>7.5625</v>
      </c>
      <c r="NS90" s="882">
        <f t="shared" si="270"/>
        <v>7.75</v>
      </c>
      <c r="NT90" s="882">
        <f t="shared" si="270"/>
        <v>7.75</v>
      </c>
      <c r="NU90" s="882">
        <f t="shared" si="270"/>
        <v>7.9375</v>
      </c>
      <c r="NV90" s="882">
        <f t="shared" si="270"/>
        <v>8.125</v>
      </c>
      <c r="NW90" s="882">
        <f t="shared" si="270"/>
        <v>8.125</v>
      </c>
      <c r="NX90" s="882">
        <f t="shared" si="270"/>
        <v>8.5</v>
      </c>
      <c r="NY90" s="882">
        <f t="shared" si="270"/>
        <v>8.5</v>
      </c>
      <c r="NZ90" s="882">
        <f t="shared" si="270"/>
        <v>8.5</v>
      </c>
      <c r="OA90" s="882">
        <f t="shared" si="270"/>
        <v>8.875</v>
      </c>
      <c r="OB90" s="882">
        <f t="shared" si="270"/>
        <v>9.25</v>
      </c>
      <c r="OC90" s="882">
        <f t="shared" si="270"/>
        <v>9.25</v>
      </c>
      <c r="OD90" s="882">
        <f t="shared" si="270"/>
        <v>9.25</v>
      </c>
      <c r="OE90" s="882">
        <f t="shared" si="270"/>
        <v>9.25</v>
      </c>
      <c r="OF90" s="882">
        <f t="shared" ref="OF90:QQ90" si="271">OF88+MIN($G90,($F90-OF88)/4)</f>
        <v>10.1875</v>
      </c>
      <c r="OG90" s="882">
        <f t="shared" si="271"/>
        <v>10.1875</v>
      </c>
      <c r="OH90" s="882">
        <f t="shared" si="271"/>
        <v>10.1875</v>
      </c>
      <c r="OI90" s="882">
        <f t="shared" si="271"/>
        <v>9.8125</v>
      </c>
      <c r="OJ90" s="882">
        <f t="shared" si="271"/>
        <v>9.8125</v>
      </c>
      <c r="OK90" s="882">
        <f t="shared" si="271"/>
        <v>9.8125</v>
      </c>
      <c r="OL90" s="882">
        <f t="shared" si="271"/>
        <v>9.8125</v>
      </c>
      <c r="OM90" s="882">
        <f t="shared" si="271"/>
        <v>9.8125</v>
      </c>
      <c r="ON90" s="882">
        <f t="shared" si="271"/>
        <v>9.25</v>
      </c>
      <c r="OO90" s="882">
        <f t="shared" si="271"/>
        <v>9.0625</v>
      </c>
      <c r="OP90" s="882">
        <f t="shared" si="271"/>
        <v>8.875</v>
      </c>
      <c r="OQ90" s="882">
        <f t="shared" si="271"/>
        <v>8.5</v>
      </c>
      <c r="OR90" s="882">
        <f t="shared" si="271"/>
        <v>8.5</v>
      </c>
      <c r="OS90" s="882">
        <f t="shared" si="271"/>
        <v>8.5</v>
      </c>
      <c r="OT90" s="882">
        <f t="shared" si="271"/>
        <v>8.5</v>
      </c>
      <c r="OU90" s="882">
        <f t="shared" si="271"/>
        <v>8.5</v>
      </c>
      <c r="OV90" s="882">
        <f t="shared" si="271"/>
        <v>11.5</v>
      </c>
      <c r="OW90" s="882">
        <f t="shared" si="271"/>
        <v>11.5</v>
      </c>
      <c r="OX90" s="882">
        <f t="shared" si="271"/>
        <v>11.5</v>
      </c>
      <c r="OY90" s="882">
        <f t="shared" si="271"/>
        <v>11.5</v>
      </c>
      <c r="OZ90" s="882">
        <f t="shared" si="271"/>
        <v>9.25</v>
      </c>
      <c r="PA90" s="882">
        <f t="shared" si="271"/>
        <v>9.25</v>
      </c>
      <c r="PB90" s="882">
        <f t="shared" si="271"/>
        <v>9.25</v>
      </c>
      <c r="PC90" s="882">
        <f t="shared" si="271"/>
        <v>8.125</v>
      </c>
      <c r="PD90" s="882">
        <f t="shared" si="271"/>
        <v>8.125</v>
      </c>
      <c r="PE90" s="882">
        <f t="shared" si="271"/>
        <v>8.125</v>
      </c>
      <c r="PF90" s="882">
        <f t="shared" si="271"/>
        <v>8.5</v>
      </c>
      <c r="PG90" s="882">
        <f t="shared" si="271"/>
        <v>8.125</v>
      </c>
      <c r="PH90" s="882">
        <f t="shared" si="271"/>
        <v>7.5625</v>
      </c>
      <c r="PI90" s="882">
        <f t="shared" si="271"/>
        <v>7.5625</v>
      </c>
      <c r="PJ90" s="882">
        <f t="shared" si="271"/>
        <v>7.5625</v>
      </c>
      <c r="PK90" s="882">
        <f t="shared" si="271"/>
        <v>7.5625</v>
      </c>
      <c r="PL90" s="882">
        <f t="shared" si="271"/>
        <v>7.5625</v>
      </c>
      <c r="PM90" s="882">
        <f t="shared" si="271"/>
        <v>7.5625</v>
      </c>
      <c r="PN90" s="882">
        <f t="shared" si="271"/>
        <v>7.5625</v>
      </c>
      <c r="PO90" s="882">
        <f t="shared" si="271"/>
        <v>7.5625</v>
      </c>
      <c r="PP90" s="882">
        <f t="shared" si="271"/>
        <v>7.5625</v>
      </c>
      <c r="PQ90" s="882">
        <f t="shared" si="271"/>
        <v>7.5625</v>
      </c>
      <c r="PR90" s="882">
        <f t="shared" si="271"/>
        <v>7.5625</v>
      </c>
      <c r="PS90" s="882">
        <f t="shared" si="271"/>
        <v>7.75</v>
      </c>
      <c r="PT90" s="882">
        <f t="shared" si="271"/>
        <v>7.75</v>
      </c>
      <c r="PU90" s="882">
        <f t="shared" si="271"/>
        <v>7.9375</v>
      </c>
      <c r="PV90" s="882">
        <f t="shared" si="271"/>
        <v>8.125</v>
      </c>
      <c r="PW90" s="882">
        <f t="shared" si="271"/>
        <v>8.125</v>
      </c>
      <c r="PX90" s="882">
        <f t="shared" si="271"/>
        <v>8.5</v>
      </c>
      <c r="PY90" s="882">
        <f t="shared" si="271"/>
        <v>8.5</v>
      </c>
      <c r="PZ90" s="882">
        <f t="shared" si="271"/>
        <v>8.5</v>
      </c>
      <c r="QA90" s="882">
        <f t="shared" si="271"/>
        <v>8.875</v>
      </c>
      <c r="QB90" s="882">
        <f t="shared" si="271"/>
        <v>9.25</v>
      </c>
      <c r="QC90" s="882">
        <f t="shared" si="271"/>
        <v>9.25</v>
      </c>
      <c r="QD90" s="882">
        <f t="shared" si="271"/>
        <v>9.25</v>
      </c>
      <c r="QE90" s="882">
        <f t="shared" si="271"/>
        <v>9.25</v>
      </c>
      <c r="QF90" s="882">
        <f t="shared" si="271"/>
        <v>10.1875</v>
      </c>
      <c r="QG90" s="882">
        <f t="shared" si="271"/>
        <v>10.1875</v>
      </c>
      <c r="QH90" s="882">
        <f t="shared" si="271"/>
        <v>10.1875</v>
      </c>
      <c r="QI90" s="882">
        <f t="shared" si="271"/>
        <v>9.8125</v>
      </c>
      <c r="QJ90" s="882">
        <f t="shared" si="271"/>
        <v>9.8125</v>
      </c>
      <c r="QK90" s="882">
        <f t="shared" si="271"/>
        <v>9.8125</v>
      </c>
      <c r="QL90" s="882">
        <f t="shared" si="271"/>
        <v>9.8125</v>
      </c>
      <c r="QM90" s="882">
        <f t="shared" si="271"/>
        <v>9.8125</v>
      </c>
      <c r="QN90" s="882">
        <f t="shared" si="271"/>
        <v>9.25</v>
      </c>
      <c r="QO90" s="882">
        <f t="shared" si="271"/>
        <v>9.0625</v>
      </c>
      <c r="QP90" s="882">
        <f t="shared" si="271"/>
        <v>8.875</v>
      </c>
      <c r="QQ90" s="882">
        <f t="shared" si="271"/>
        <v>8.5</v>
      </c>
      <c r="QR90" s="882">
        <f t="shared" ref="QR90:SJ90" si="272">QR88+MIN($G90,($F90-QR88)/4)</f>
        <v>8.5</v>
      </c>
      <c r="QS90" s="882">
        <f t="shared" si="272"/>
        <v>8.5</v>
      </c>
      <c r="QT90" s="882">
        <f t="shared" si="272"/>
        <v>8.5</v>
      </c>
      <c r="QU90" s="882">
        <f t="shared" si="272"/>
        <v>8.5</v>
      </c>
      <c r="QV90" s="882">
        <f t="shared" si="272"/>
        <v>11.5</v>
      </c>
      <c r="QW90" s="882">
        <f t="shared" si="272"/>
        <v>11.5</v>
      </c>
      <c r="QX90" s="882">
        <f t="shared" si="272"/>
        <v>11.5</v>
      </c>
      <c r="QY90" s="882">
        <f t="shared" si="272"/>
        <v>11.5</v>
      </c>
      <c r="QZ90" s="882">
        <f t="shared" si="272"/>
        <v>9.25</v>
      </c>
      <c r="RA90" s="882">
        <f t="shared" si="272"/>
        <v>9.25</v>
      </c>
      <c r="RB90" s="882">
        <f t="shared" si="272"/>
        <v>9.25</v>
      </c>
      <c r="RC90" s="882">
        <f t="shared" si="272"/>
        <v>8.125</v>
      </c>
      <c r="RD90" s="882">
        <f t="shared" si="272"/>
        <v>8.125</v>
      </c>
      <c r="RE90" s="882">
        <f t="shared" si="272"/>
        <v>8.125</v>
      </c>
      <c r="RF90" s="882">
        <f t="shared" si="272"/>
        <v>8.5</v>
      </c>
      <c r="RG90" s="882">
        <f t="shared" si="272"/>
        <v>8.125</v>
      </c>
      <c r="RH90" s="882">
        <f t="shared" si="272"/>
        <v>7.5625</v>
      </c>
      <c r="RI90" s="882">
        <f t="shared" si="272"/>
        <v>7.5625</v>
      </c>
      <c r="RJ90" s="882">
        <f t="shared" si="272"/>
        <v>7.5625</v>
      </c>
      <c r="RK90" s="882">
        <f t="shared" si="272"/>
        <v>7.5625</v>
      </c>
      <c r="RL90" s="882">
        <f t="shared" si="272"/>
        <v>7.5625</v>
      </c>
      <c r="RM90" s="882">
        <f t="shared" si="272"/>
        <v>7.5625</v>
      </c>
      <c r="RN90" s="882">
        <f t="shared" si="272"/>
        <v>7.5625</v>
      </c>
      <c r="RO90" s="882">
        <f t="shared" si="272"/>
        <v>7.5625</v>
      </c>
      <c r="RP90" s="882">
        <f t="shared" si="272"/>
        <v>7.5625</v>
      </c>
      <c r="RQ90" s="882">
        <f t="shared" si="272"/>
        <v>7.5625</v>
      </c>
      <c r="RR90" s="882">
        <f t="shared" si="272"/>
        <v>7.5625</v>
      </c>
      <c r="RS90" s="882">
        <f t="shared" si="272"/>
        <v>7.75</v>
      </c>
      <c r="RT90" s="882">
        <f t="shared" si="272"/>
        <v>7.75</v>
      </c>
      <c r="RU90" s="882">
        <f t="shared" si="272"/>
        <v>7.9375</v>
      </c>
      <c r="RV90" s="882">
        <f t="shared" si="272"/>
        <v>8.125</v>
      </c>
      <c r="RW90" s="882">
        <f t="shared" si="272"/>
        <v>8.125</v>
      </c>
      <c r="RX90" s="882">
        <f t="shared" si="272"/>
        <v>8.5</v>
      </c>
      <c r="RY90" s="882">
        <f t="shared" si="272"/>
        <v>8.5</v>
      </c>
      <c r="RZ90" s="882">
        <f t="shared" si="272"/>
        <v>8.5</v>
      </c>
      <c r="SA90" s="882">
        <f t="shared" si="272"/>
        <v>8.875</v>
      </c>
      <c r="SB90" s="882">
        <f t="shared" si="272"/>
        <v>9.25</v>
      </c>
      <c r="SC90" s="882">
        <f t="shared" si="272"/>
        <v>9.25</v>
      </c>
      <c r="SD90" s="882">
        <f t="shared" si="272"/>
        <v>9.25</v>
      </c>
      <c r="SE90" s="882">
        <f t="shared" si="272"/>
        <v>9.25</v>
      </c>
      <c r="SF90" s="882">
        <f t="shared" si="272"/>
        <v>10.1875</v>
      </c>
      <c r="SG90" s="882">
        <f t="shared" si="272"/>
        <v>10.1875</v>
      </c>
      <c r="SH90" s="882">
        <f t="shared" si="272"/>
        <v>10.1875</v>
      </c>
      <c r="SI90" s="882">
        <f t="shared" si="272"/>
        <v>9.8125</v>
      </c>
      <c r="SJ90" s="882">
        <f t="shared" si="272"/>
        <v>9.8125</v>
      </c>
      <c r="SK90" s="267">
        <f>SJ90</f>
        <v>9.8125</v>
      </c>
      <c r="SL90" s="254"/>
      <c r="SM90" s="242"/>
      <c r="SN90" s="242"/>
      <c r="SO90" s="242"/>
    </row>
    <row r="91" spans="1:509" outlineLevel="2" x14ac:dyDescent="0.35">
      <c r="A91" s="242"/>
      <c r="B91" s="251"/>
      <c r="C91" s="438">
        <f>INT($C$29)+2</f>
        <v>3</v>
      </c>
      <c r="D91" s="267"/>
      <c r="E91" s="316">
        <f>E88+1</f>
        <v>14</v>
      </c>
      <c r="F91" s="322"/>
      <c r="G91" s="322"/>
      <c r="H91" s="267"/>
      <c r="I91" s="272" t="s">
        <v>830</v>
      </c>
      <c r="J91" s="288" t="s">
        <v>686</v>
      </c>
      <c r="K91" s="288"/>
      <c r="L91" s="515">
        <v>7</v>
      </c>
      <c r="M91" s="516">
        <v>7</v>
      </c>
      <c r="N91" s="516">
        <v>7</v>
      </c>
      <c r="O91" s="516">
        <v>7</v>
      </c>
      <c r="P91" s="516">
        <v>7</v>
      </c>
      <c r="Q91" s="516">
        <v>7</v>
      </c>
      <c r="R91" s="516">
        <v>7</v>
      </c>
      <c r="S91" s="516">
        <v>7</v>
      </c>
      <c r="T91" s="516">
        <v>7</v>
      </c>
      <c r="U91" s="516">
        <v>7</v>
      </c>
      <c r="V91" s="516">
        <v>7</v>
      </c>
      <c r="W91" s="516">
        <v>7</v>
      </c>
      <c r="X91" s="516">
        <v>6.25</v>
      </c>
      <c r="Y91" s="516">
        <v>6.25</v>
      </c>
      <c r="Z91" s="516">
        <v>6.25</v>
      </c>
      <c r="AA91" s="516">
        <v>6.25</v>
      </c>
      <c r="AB91" s="516">
        <v>5.75</v>
      </c>
      <c r="AC91" s="516">
        <v>5.75</v>
      </c>
      <c r="AD91" s="516">
        <v>4.5</v>
      </c>
      <c r="AE91" s="516">
        <v>4.5</v>
      </c>
      <c r="AF91" s="516">
        <v>5</v>
      </c>
      <c r="AG91" s="516">
        <v>5</v>
      </c>
      <c r="AH91" s="516">
        <v>5</v>
      </c>
      <c r="AI91" s="516">
        <v>5.0999999999999996</v>
      </c>
      <c r="AJ91" s="516">
        <v>5.0999999999999996</v>
      </c>
      <c r="AK91" s="516">
        <v>5.0999999999999996</v>
      </c>
      <c r="AL91" s="516">
        <v>5.0999999999999996</v>
      </c>
      <c r="AM91" s="516">
        <v>5.0999999999999996</v>
      </c>
      <c r="AN91" s="516">
        <v>9</v>
      </c>
      <c r="AO91" s="516">
        <v>9</v>
      </c>
      <c r="AP91" s="516">
        <v>9</v>
      </c>
      <c r="AQ91" s="516">
        <v>9</v>
      </c>
      <c r="AR91" s="516">
        <v>9</v>
      </c>
      <c r="AS91" s="516">
        <v>9</v>
      </c>
      <c r="AT91" s="516">
        <v>9</v>
      </c>
      <c r="AU91" s="516">
        <v>9</v>
      </c>
      <c r="AV91" s="516">
        <v>11</v>
      </c>
      <c r="AW91" s="516">
        <v>11</v>
      </c>
      <c r="AX91" s="516">
        <v>11</v>
      </c>
      <c r="AY91" s="516">
        <v>11</v>
      </c>
      <c r="AZ91" s="516">
        <v>8.5</v>
      </c>
      <c r="BA91" s="516">
        <v>8.5</v>
      </c>
      <c r="BB91" s="516">
        <v>8.5</v>
      </c>
      <c r="BC91" s="516">
        <v>8.25</v>
      </c>
      <c r="BD91" s="516">
        <v>8</v>
      </c>
      <c r="BE91" s="516">
        <v>7.75</v>
      </c>
      <c r="BF91" s="516">
        <v>7.75</v>
      </c>
      <c r="BG91" s="516">
        <v>7.5</v>
      </c>
      <c r="BH91" s="516">
        <v>7.5</v>
      </c>
      <c r="BI91" s="516">
        <v>7.4</v>
      </c>
      <c r="BJ91" s="516">
        <v>7.3</v>
      </c>
      <c r="BK91" s="516">
        <v>7.2</v>
      </c>
      <c r="BL91" s="516">
        <v>7.1</v>
      </c>
      <c r="BM91" s="516">
        <v>7</v>
      </c>
      <c r="BN91" s="516">
        <v>7</v>
      </c>
      <c r="BO91" s="516">
        <v>7</v>
      </c>
      <c r="BP91" s="516">
        <v>7</v>
      </c>
      <c r="BQ91" s="516">
        <v>7</v>
      </c>
      <c r="BR91" s="516">
        <v>7</v>
      </c>
      <c r="BS91" s="516">
        <v>6.9</v>
      </c>
      <c r="BT91" s="516">
        <v>6.8</v>
      </c>
      <c r="BU91" s="516">
        <v>6.7</v>
      </c>
      <c r="BV91" s="516">
        <v>6.6</v>
      </c>
      <c r="BW91" s="516">
        <v>6.5</v>
      </c>
      <c r="BX91" s="516">
        <v>6.5</v>
      </c>
      <c r="BY91" s="516">
        <v>6.25</v>
      </c>
      <c r="BZ91" s="516">
        <v>6.25</v>
      </c>
      <c r="CA91" s="516">
        <v>6</v>
      </c>
      <c r="CB91" s="516">
        <v>6</v>
      </c>
      <c r="CC91" s="516">
        <v>5.75</v>
      </c>
      <c r="CD91" s="516">
        <v>5.5</v>
      </c>
      <c r="CE91" s="516">
        <v>5.5</v>
      </c>
      <c r="CF91" s="516">
        <v>5.25</v>
      </c>
      <c r="CG91" s="516">
        <v>5.25</v>
      </c>
      <c r="CH91" s="516">
        <v>5.25</v>
      </c>
      <c r="CI91" s="516">
        <v>5.0999999999999996</v>
      </c>
      <c r="CJ91" s="516">
        <v>5.0999999999999996</v>
      </c>
      <c r="CK91" s="516">
        <v>5.0999999999999996</v>
      </c>
      <c r="CL91" s="516">
        <v>5.0999999999999996</v>
      </c>
      <c r="CM91" s="516">
        <v>5.0999999999999996</v>
      </c>
      <c r="CN91" s="516">
        <v>7</v>
      </c>
      <c r="CO91" s="516">
        <v>7</v>
      </c>
      <c r="CP91" s="516">
        <v>7</v>
      </c>
      <c r="CQ91" s="516">
        <v>7</v>
      </c>
      <c r="CR91" s="516">
        <v>7</v>
      </c>
      <c r="CS91" s="516">
        <v>7</v>
      </c>
      <c r="CT91" s="516">
        <v>7</v>
      </c>
      <c r="CU91" s="516">
        <v>7</v>
      </c>
      <c r="CV91" s="516">
        <v>11</v>
      </c>
      <c r="CW91" s="516">
        <v>11</v>
      </c>
      <c r="CX91" s="516">
        <v>11</v>
      </c>
      <c r="CY91" s="516">
        <v>11</v>
      </c>
      <c r="CZ91" s="516">
        <v>8</v>
      </c>
      <c r="DA91" s="516">
        <v>8</v>
      </c>
      <c r="DB91" s="516">
        <v>8</v>
      </c>
      <c r="DC91" s="516">
        <v>6.5</v>
      </c>
      <c r="DD91" s="516">
        <v>6.5</v>
      </c>
      <c r="DE91" s="516">
        <v>6.5</v>
      </c>
      <c r="DF91" s="516">
        <v>6.5</v>
      </c>
      <c r="DG91" s="516">
        <v>6.5</v>
      </c>
      <c r="DH91" s="516">
        <v>5.75</v>
      </c>
      <c r="DI91" s="516">
        <v>5.75</v>
      </c>
      <c r="DJ91" s="516">
        <v>5.75</v>
      </c>
      <c r="DK91" s="516">
        <v>5.75</v>
      </c>
      <c r="DL91" s="516">
        <v>5.75</v>
      </c>
      <c r="DM91" s="516">
        <v>5.75</v>
      </c>
      <c r="DN91" s="516">
        <v>5.75</v>
      </c>
      <c r="DO91" s="516">
        <v>5.75</v>
      </c>
      <c r="DP91" s="516">
        <v>5.75</v>
      </c>
      <c r="DQ91" s="516">
        <v>5.75</v>
      </c>
      <c r="DR91" s="516">
        <v>5.75</v>
      </c>
      <c r="DS91" s="516">
        <v>5.75</v>
      </c>
      <c r="DT91" s="516">
        <v>5.75</v>
      </c>
      <c r="DU91" s="516">
        <v>5.75</v>
      </c>
      <c r="DV91" s="516">
        <v>5.75</v>
      </c>
      <c r="DW91" s="516">
        <v>5.75</v>
      </c>
      <c r="DX91" s="516">
        <v>5.75</v>
      </c>
      <c r="DY91" s="516">
        <v>5.75</v>
      </c>
      <c r="DZ91" s="516">
        <v>5.75</v>
      </c>
      <c r="EA91" s="516">
        <v>5.75</v>
      </c>
      <c r="EB91" s="516">
        <v>5.75</v>
      </c>
      <c r="EC91" s="516">
        <v>8</v>
      </c>
      <c r="ED91" s="516">
        <v>5</v>
      </c>
      <c r="EE91" s="516">
        <v>5</v>
      </c>
      <c r="EF91" s="516">
        <v>5</v>
      </c>
      <c r="EG91" s="516">
        <v>5</v>
      </c>
      <c r="EH91" s="516">
        <v>5</v>
      </c>
      <c r="EI91" s="516">
        <v>5.25</v>
      </c>
      <c r="EJ91" s="516">
        <v>5.25</v>
      </c>
      <c r="EK91" s="516">
        <v>5.25</v>
      </c>
      <c r="EL91" s="516">
        <v>5.25</v>
      </c>
      <c r="EM91" s="516">
        <v>5.25</v>
      </c>
      <c r="EN91" s="516">
        <v>7</v>
      </c>
      <c r="EO91" s="516">
        <v>7</v>
      </c>
      <c r="EP91" s="516">
        <v>7</v>
      </c>
      <c r="EQ91" s="516">
        <v>7</v>
      </c>
      <c r="ER91" s="516">
        <v>7</v>
      </c>
      <c r="ES91" s="516">
        <v>7</v>
      </c>
      <c r="ET91" s="516">
        <v>7</v>
      </c>
      <c r="EU91" s="516">
        <v>7</v>
      </c>
      <c r="EV91" s="516">
        <v>11</v>
      </c>
      <c r="EW91" s="516">
        <v>11</v>
      </c>
      <c r="EX91" s="516">
        <v>11</v>
      </c>
      <c r="EY91" s="516">
        <v>11</v>
      </c>
      <c r="EZ91" s="516">
        <v>8</v>
      </c>
      <c r="FA91" s="516">
        <v>8</v>
      </c>
      <c r="FB91" s="516">
        <v>8</v>
      </c>
      <c r="FC91" s="516">
        <v>6.5</v>
      </c>
      <c r="FD91" s="516">
        <v>6.5</v>
      </c>
      <c r="FE91" s="516">
        <v>6.5</v>
      </c>
      <c r="FF91" s="516">
        <v>6.5</v>
      </c>
      <c r="FG91" s="516">
        <v>6.5</v>
      </c>
      <c r="FH91" s="516">
        <v>6</v>
      </c>
      <c r="FI91" s="516">
        <v>6</v>
      </c>
      <c r="FJ91" s="516">
        <v>6</v>
      </c>
      <c r="FK91" s="516">
        <v>6</v>
      </c>
      <c r="FL91" s="516">
        <v>6</v>
      </c>
      <c r="FM91" s="516">
        <v>6</v>
      </c>
      <c r="FN91" s="516">
        <v>6</v>
      </c>
      <c r="FO91" s="516">
        <v>6</v>
      </c>
      <c r="FP91" s="516">
        <v>6</v>
      </c>
      <c r="FQ91" s="516">
        <v>6</v>
      </c>
      <c r="FR91" s="516">
        <v>6</v>
      </c>
      <c r="FS91" s="516">
        <v>6</v>
      </c>
      <c r="FT91" s="516">
        <v>6</v>
      </c>
      <c r="FU91" s="516">
        <v>6</v>
      </c>
      <c r="FV91" s="516">
        <v>6</v>
      </c>
      <c r="FW91" s="516">
        <v>6</v>
      </c>
      <c r="FX91" s="516">
        <v>6.5</v>
      </c>
      <c r="FY91" s="516">
        <v>6.5</v>
      </c>
      <c r="FZ91" s="516">
        <v>6.5</v>
      </c>
      <c r="GA91" s="516">
        <v>6.5</v>
      </c>
      <c r="GB91" s="516">
        <v>8</v>
      </c>
      <c r="GC91" s="516">
        <v>8</v>
      </c>
      <c r="GD91" s="516">
        <v>5</v>
      </c>
      <c r="GE91" s="516">
        <v>5</v>
      </c>
      <c r="GF91" s="516">
        <v>5</v>
      </c>
      <c r="GG91" s="516">
        <v>5</v>
      </c>
      <c r="GH91" s="516">
        <v>5</v>
      </c>
      <c r="GI91" s="516">
        <v>5.25</v>
      </c>
      <c r="GJ91" s="516">
        <v>5.25</v>
      </c>
      <c r="GK91" s="516">
        <v>5.25</v>
      </c>
      <c r="GL91" s="516">
        <v>5.25</v>
      </c>
      <c r="GM91" s="516">
        <v>5.25</v>
      </c>
      <c r="GN91" s="516">
        <v>7</v>
      </c>
      <c r="GO91" s="516">
        <v>7</v>
      </c>
      <c r="GP91" s="516">
        <v>7</v>
      </c>
      <c r="GQ91" s="516">
        <v>7</v>
      </c>
      <c r="GR91" s="516">
        <v>7</v>
      </c>
      <c r="GS91" s="516">
        <v>7</v>
      </c>
      <c r="GT91" s="516">
        <v>7</v>
      </c>
      <c r="GU91" s="516">
        <v>7</v>
      </c>
      <c r="GV91" s="516">
        <v>11</v>
      </c>
      <c r="GW91" s="516">
        <v>11</v>
      </c>
      <c r="GX91" s="516">
        <v>11</v>
      </c>
      <c r="GY91" s="516">
        <v>11</v>
      </c>
      <c r="GZ91" s="516">
        <v>8</v>
      </c>
      <c r="HA91" s="516">
        <v>8</v>
      </c>
      <c r="HB91" s="516">
        <v>8</v>
      </c>
      <c r="HC91" s="516">
        <v>6.5</v>
      </c>
      <c r="HD91" s="516">
        <v>6.5</v>
      </c>
      <c r="HE91" s="516">
        <v>6.5</v>
      </c>
      <c r="HF91" s="516">
        <v>6.5</v>
      </c>
      <c r="HG91" s="516">
        <v>6.5</v>
      </c>
      <c r="HH91" s="516">
        <v>6</v>
      </c>
      <c r="HI91" s="516">
        <v>6</v>
      </c>
      <c r="HJ91" s="516">
        <v>6</v>
      </c>
      <c r="HK91" s="516">
        <v>6</v>
      </c>
      <c r="HL91" s="516">
        <v>6</v>
      </c>
      <c r="HM91" s="516">
        <v>6</v>
      </c>
      <c r="HN91" s="516">
        <v>6</v>
      </c>
      <c r="HO91" s="516">
        <v>6</v>
      </c>
      <c r="HP91" s="516">
        <v>6</v>
      </c>
      <c r="HQ91" s="516">
        <v>6</v>
      </c>
      <c r="HR91" s="516">
        <v>6</v>
      </c>
      <c r="HS91" s="516">
        <v>6</v>
      </c>
      <c r="HT91" s="516">
        <v>6</v>
      </c>
      <c r="HU91" s="516">
        <v>6</v>
      </c>
      <c r="HV91" s="516">
        <v>6</v>
      </c>
      <c r="HW91" s="516">
        <v>6</v>
      </c>
      <c r="HX91" s="516">
        <v>6.5</v>
      </c>
      <c r="HY91" s="516">
        <v>6.5</v>
      </c>
      <c r="HZ91" s="516">
        <v>6.5</v>
      </c>
      <c r="IA91" s="516">
        <v>6.5</v>
      </c>
      <c r="IB91" s="516">
        <v>8</v>
      </c>
      <c r="IC91" s="516">
        <v>8</v>
      </c>
      <c r="ID91" s="516">
        <v>5</v>
      </c>
      <c r="IE91" s="516">
        <v>5</v>
      </c>
      <c r="IF91" s="516">
        <v>5</v>
      </c>
      <c r="IG91" s="516">
        <v>5</v>
      </c>
      <c r="IH91" s="516">
        <v>5</v>
      </c>
      <c r="II91" s="516">
        <v>5.25</v>
      </c>
      <c r="IJ91" s="516">
        <v>5.25</v>
      </c>
      <c r="IK91" s="516">
        <v>5.25</v>
      </c>
      <c r="IL91" s="516">
        <v>5.25</v>
      </c>
      <c r="IM91" s="516">
        <v>5.25</v>
      </c>
      <c r="IN91" s="516">
        <v>7</v>
      </c>
      <c r="IO91" s="516">
        <v>7</v>
      </c>
      <c r="IP91" s="516">
        <v>7</v>
      </c>
      <c r="IQ91" s="516">
        <v>7</v>
      </c>
      <c r="IR91" s="516">
        <v>7</v>
      </c>
      <c r="IS91" s="516">
        <v>7</v>
      </c>
      <c r="IT91" s="516">
        <v>7</v>
      </c>
      <c r="IU91" s="516">
        <v>7</v>
      </c>
      <c r="IV91" s="516">
        <v>11</v>
      </c>
      <c r="IW91" s="516">
        <v>11</v>
      </c>
      <c r="IX91" s="516">
        <v>11</v>
      </c>
      <c r="IY91" s="516">
        <v>11</v>
      </c>
      <c r="IZ91" s="516">
        <v>8</v>
      </c>
      <c r="JA91" s="516">
        <v>8</v>
      </c>
      <c r="JB91" s="516">
        <v>8</v>
      </c>
      <c r="JC91" s="516">
        <v>6.5</v>
      </c>
      <c r="JD91" s="516">
        <v>6.5</v>
      </c>
      <c r="JE91" s="516">
        <v>6.5</v>
      </c>
      <c r="JF91" s="516">
        <v>6.5</v>
      </c>
      <c r="JG91" s="516">
        <v>6.5</v>
      </c>
      <c r="JH91" s="516">
        <v>6</v>
      </c>
      <c r="JI91" s="516">
        <v>6</v>
      </c>
      <c r="JJ91" s="516">
        <v>6</v>
      </c>
      <c r="JK91" s="516">
        <v>6</v>
      </c>
      <c r="JL91" s="516">
        <v>6</v>
      </c>
      <c r="JM91" s="516">
        <v>6</v>
      </c>
      <c r="JN91" s="516">
        <v>6</v>
      </c>
      <c r="JO91" s="516">
        <v>6</v>
      </c>
      <c r="JP91" s="516">
        <v>6</v>
      </c>
      <c r="JQ91" s="516">
        <v>6</v>
      </c>
      <c r="JR91" s="516">
        <v>6</v>
      </c>
      <c r="JS91" s="516">
        <v>6</v>
      </c>
      <c r="JT91" s="516">
        <v>6</v>
      </c>
      <c r="JU91" s="516">
        <v>6</v>
      </c>
      <c r="JV91" s="516">
        <v>6</v>
      </c>
      <c r="JW91" s="516">
        <v>6</v>
      </c>
      <c r="JX91" s="516">
        <v>6.5</v>
      </c>
      <c r="JY91" s="516">
        <v>6.5</v>
      </c>
      <c r="JZ91" s="516">
        <v>6.5</v>
      </c>
      <c r="KA91" s="516">
        <v>6.5</v>
      </c>
      <c r="KB91" s="516">
        <v>8</v>
      </c>
      <c r="KC91" s="516">
        <v>8</v>
      </c>
      <c r="KD91" s="516">
        <v>5</v>
      </c>
      <c r="KE91" s="516">
        <v>5</v>
      </c>
      <c r="KF91" s="516">
        <v>5</v>
      </c>
      <c r="KG91" s="516">
        <v>5</v>
      </c>
      <c r="KH91" s="516">
        <v>5</v>
      </c>
      <c r="KI91" s="516">
        <v>5.25</v>
      </c>
      <c r="KJ91" s="516">
        <v>5.25</v>
      </c>
      <c r="KK91" s="516">
        <v>5.25</v>
      </c>
      <c r="KL91" s="516">
        <v>5.25</v>
      </c>
      <c r="KM91" s="516">
        <v>5.25</v>
      </c>
      <c r="KN91" s="516">
        <v>7</v>
      </c>
      <c r="KO91" s="516">
        <v>7</v>
      </c>
      <c r="KP91" s="516">
        <v>7</v>
      </c>
      <c r="KQ91" s="516">
        <v>7</v>
      </c>
      <c r="KR91" s="516">
        <v>7</v>
      </c>
      <c r="KS91" s="516">
        <v>7</v>
      </c>
      <c r="KT91" s="516">
        <v>7</v>
      </c>
      <c r="KU91" s="516">
        <v>7</v>
      </c>
      <c r="KV91" s="516">
        <v>11</v>
      </c>
      <c r="KW91" s="516">
        <v>11</v>
      </c>
      <c r="KX91" s="516">
        <v>11</v>
      </c>
      <c r="KY91" s="516">
        <v>11</v>
      </c>
      <c r="KZ91" s="516">
        <v>8</v>
      </c>
      <c r="LA91" s="516">
        <v>8</v>
      </c>
      <c r="LB91" s="516">
        <v>8</v>
      </c>
      <c r="LC91" s="516">
        <v>6.5</v>
      </c>
      <c r="LD91" s="516">
        <v>6.5</v>
      </c>
      <c r="LE91" s="516">
        <v>6.5</v>
      </c>
      <c r="LF91" s="516">
        <v>6.5</v>
      </c>
      <c r="LG91" s="516">
        <v>6.5</v>
      </c>
      <c r="LH91" s="516">
        <v>6</v>
      </c>
      <c r="LI91" s="516">
        <v>6</v>
      </c>
      <c r="LJ91" s="516">
        <v>6</v>
      </c>
      <c r="LK91" s="516">
        <v>6</v>
      </c>
      <c r="LL91" s="516">
        <v>6</v>
      </c>
      <c r="LM91" s="516">
        <v>6</v>
      </c>
      <c r="LN91" s="516">
        <v>6</v>
      </c>
      <c r="LO91" s="516">
        <v>6</v>
      </c>
      <c r="LP91" s="516">
        <v>6</v>
      </c>
      <c r="LQ91" s="516">
        <v>6</v>
      </c>
      <c r="LR91" s="516">
        <v>6</v>
      </c>
      <c r="LS91" s="516">
        <v>6</v>
      </c>
      <c r="LT91" s="516">
        <v>6</v>
      </c>
      <c r="LU91" s="516">
        <v>6</v>
      </c>
      <c r="LV91" s="516">
        <v>6</v>
      </c>
      <c r="LW91" s="516">
        <v>6</v>
      </c>
      <c r="LX91" s="516">
        <v>6.5</v>
      </c>
      <c r="LY91" s="516">
        <v>6.5</v>
      </c>
      <c r="LZ91" s="516">
        <v>6.5</v>
      </c>
      <c r="MA91" s="516">
        <v>6.5</v>
      </c>
      <c r="MB91" s="516">
        <v>8</v>
      </c>
      <c r="MC91" s="516">
        <v>8</v>
      </c>
      <c r="MD91" s="516">
        <v>5</v>
      </c>
      <c r="ME91" s="516">
        <v>5</v>
      </c>
      <c r="MF91" s="516">
        <v>5</v>
      </c>
      <c r="MG91" s="516">
        <v>5</v>
      </c>
      <c r="MH91" s="516">
        <v>5</v>
      </c>
      <c r="MI91" s="516">
        <v>5.25</v>
      </c>
      <c r="MJ91" s="516">
        <v>5.25</v>
      </c>
      <c r="MK91" s="516">
        <v>5.25</v>
      </c>
      <c r="ML91" s="516">
        <v>5.25</v>
      </c>
      <c r="MM91" s="516">
        <v>5.25</v>
      </c>
      <c r="MN91" s="516">
        <v>7</v>
      </c>
      <c r="MO91" s="516">
        <v>7</v>
      </c>
      <c r="MP91" s="516">
        <v>7</v>
      </c>
      <c r="MQ91" s="516">
        <v>7</v>
      </c>
      <c r="MR91" s="516">
        <v>7</v>
      </c>
      <c r="MS91" s="516">
        <v>7</v>
      </c>
      <c r="MT91" s="516">
        <v>7</v>
      </c>
      <c r="MU91" s="516">
        <v>7</v>
      </c>
      <c r="MV91" s="516">
        <v>11</v>
      </c>
      <c r="MW91" s="516">
        <v>11</v>
      </c>
      <c r="MX91" s="516">
        <v>11</v>
      </c>
      <c r="MY91" s="516">
        <v>11</v>
      </c>
      <c r="MZ91" s="516">
        <v>8</v>
      </c>
      <c r="NA91" s="516">
        <v>8</v>
      </c>
      <c r="NB91" s="516">
        <v>8</v>
      </c>
      <c r="NC91" s="516">
        <v>6.5</v>
      </c>
      <c r="ND91" s="516">
        <v>6.5</v>
      </c>
      <c r="NE91" s="516">
        <v>6.5</v>
      </c>
      <c r="NF91" s="516">
        <v>6.5</v>
      </c>
      <c r="NG91" s="516">
        <v>6.5</v>
      </c>
      <c r="NH91" s="516">
        <v>6</v>
      </c>
      <c r="NI91" s="516">
        <v>6</v>
      </c>
      <c r="NJ91" s="516">
        <v>6</v>
      </c>
      <c r="NK91" s="516">
        <v>6</v>
      </c>
      <c r="NL91" s="516">
        <v>6</v>
      </c>
      <c r="NM91" s="516">
        <v>6</v>
      </c>
      <c r="NN91" s="516">
        <v>6</v>
      </c>
      <c r="NO91" s="516">
        <v>6</v>
      </c>
      <c r="NP91" s="516">
        <v>6</v>
      </c>
      <c r="NQ91" s="516">
        <v>6</v>
      </c>
      <c r="NR91" s="516">
        <v>6</v>
      </c>
      <c r="NS91" s="516">
        <v>6</v>
      </c>
      <c r="NT91" s="516">
        <v>6</v>
      </c>
      <c r="NU91" s="516">
        <v>6</v>
      </c>
      <c r="NV91" s="516">
        <v>6</v>
      </c>
      <c r="NW91" s="516">
        <v>6</v>
      </c>
      <c r="NX91" s="516">
        <v>6.5</v>
      </c>
      <c r="NY91" s="516">
        <v>6.5</v>
      </c>
      <c r="NZ91" s="516">
        <v>6.5</v>
      </c>
      <c r="OA91" s="516">
        <v>6.5</v>
      </c>
      <c r="OB91" s="516">
        <v>8</v>
      </c>
      <c r="OC91" s="516">
        <v>8</v>
      </c>
      <c r="OD91" s="516">
        <v>5</v>
      </c>
      <c r="OE91" s="516">
        <v>5</v>
      </c>
      <c r="OF91" s="516">
        <v>5</v>
      </c>
      <c r="OG91" s="516">
        <v>5</v>
      </c>
      <c r="OH91" s="516">
        <v>5</v>
      </c>
      <c r="OI91" s="516">
        <v>5.25</v>
      </c>
      <c r="OJ91" s="516">
        <v>5.25</v>
      </c>
      <c r="OK91" s="516">
        <v>5.25</v>
      </c>
      <c r="OL91" s="516">
        <v>5.25</v>
      </c>
      <c r="OM91" s="516">
        <v>5.25</v>
      </c>
      <c r="ON91" s="516">
        <v>7</v>
      </c>
      <c r="OO91" s="516">
        <v>7</v>
      </c>
      <c r="OP91" s="516">
        <v>7</v>
      </c>
      <c r="OQ91" s="516">
        <v>7</v>
      </c>
      <c r="OR91" s="516">
        <v>7</v>
      </c>
      <c r="OS91" s="516">
        <v>7</v>
      </c>
      <c r="OT91" s="516">
        <v>7</v>
      </c>
      <c r="OU91" s="516">
        <v>7</v>
      </c>
      <c r="OV91" s="516">
        <v>11</v>
      </c>
      <c r="OW91" s="516">
        <v>11</v>
      </c>
      <c r="OX91" s="516">
        <v>11</v>
      </c>
      <c r="OY91" s="516">
        <v>11</v>
      </c>
      <c r="OZ91" s="516">
        <v>8</v>
      </c>
      <c r="PA91" s="516">
        <v>8</v>
      </c>
      <c r="PB91" s="516">
        <v>8</v>
      </c>
      <c r="PC91" s="516">
        <v>6.5</v>
      </c>
      <c r="PD91" s="516">
        <v>6.5</v>
      </c>
      <c r="PE91" s="516">
        <v>6.5</v>
      </c>
      <c r="PF91" s="516">
        <v>6.5</v>
      </c>
      <c r="PG91" s="516">
        <v>6.5</v>
      </c>
      <c r="PH91" s="516">
        <v>6</v>
      </c>
      <c r="PI91" s="516">
        <v>6</v>
      </c>
      <c r="PJ91" s="516">
        <v>6</v>
      </c>
      <c r="PK91" s="516">
        <v>6</v>
      </c>
      <c r="PL91" s="516">
        <v>6</v>
      </c>
      <c r="PM91" s="516">
        <v>6</v>
      </c>
      <c r="PN91" s="516">
        <v>6</v>
      </c>
      <c r="PO91" s="516">
        <v>6</v>
      </c>
      <c r="PP91" s="516">
        <v>6</v>
      </c>
      <c r="PQ91" s="516">
        <v>6</v>
      </c>
      <c r="PR91" s="516">
        <v>6</v>
      </c>
      <c r="PS91" s="516">
        <v>6</v>
      </c>
      <c r="PT91" s="516">
        <v>6</v>
      </c>
      <c r="PU91" s="516">
        <v>6</v>
      </c>
      <c r="PV91" s="516">
        <v>6</v>
      </c>
      <c r="PW91" s="516">
        <v>6</v>
      </c>
      <c r="PX91" s="516">
        <v>6.5</v>
      </c>
      <c r="PY91" s="516">
        <v>6.5</v>
      </c>
      <c r="PZ91" s="516">
        <v>6.5</v>
      </c>
      <c r="QA91" s="516">
        <v>6.5</v>
      </c>
      <c r="QB91" s="516">
        <v>8</v>
      </c>
      <c r="QC91" s="516">
        <v>8</v>
      </c>
      <c r="QD91" s="516">
        <v>5</v>
      </c>
      <c r="QE91" s="516">
        <v>5</v>
      </c>
      <c r="QF91" s="516">
        <v>5</v>
      </c>
      <c r="QG91" s="516">
        <v>5</v>
      </c>
      <c r="QH91" s="516">
        <v>5</v>
      </c>
      <c r="QI91" s="516">
        <v>5.25</v>
      </c>
      <c r="QJ91" s="516">
        <v>5.25</v>
      </c>
      <c r="QK91" s="516">
        <v>5.25</v>
      </c>
      <c r="QL91" s="516">
        <v>5.25</v>
      </c>
      <c r="QM91" s="516">
        <v>5.25</v>
      </c>
      <c r="QN91" s="516">
        <v>7</v>
      </c>
      <c r="QO91" s="516">
        <v>7</v>
      </c>
      <c r="QP91" s="516">
        <v>7</v>
      </c>
      <c r="QQ91" s="516">
        <v>7</v>
      </c>
      <c r="QR91" s="516">
        <v>7</v>
      </c>
      <c r="QS91" s="516">
        <v>7</v>
      </c>
      <c r="QT91" s="516">
        <v>7</v>
      </c>
      <c r="QU91" s="516">
        <v>7</v>
      </c>
      <c r="QV91" s="516">
        <v>11</v>
      </c>
      <c r="QW91" s="516">
        <v>11</v>
      </c>
      <c r="QX91" s="516">
        <v>11</v>
      </c>
      <c r="QY91" s="516">
        <v>11</v>
      </c>
      <c r="QZ91" s="516">
        <v>8</v>
      </c>
      <c r="RA91" s="516">
        <v>8</v>
      </c>
      <c r="RB91" s="516">
        <v>8</v>
      </c>
      <c r="RC91" s="516">
        <v>6.5</v>
      </c>
      <c r="RD91" s="516">
        <v>6.5</v>
      </c>
      <c r="RE91" s="516">
        <v>6.5</v>
      </c>
      <c r="RF91" s="516">
        <v>6.5</v>
      </c>
      <c r="RG91" s="516">
        <v>6.5</v>
      </c>
      <c r="RH91" s="516">
        <v>6</v>
      </c>
      <c r="RI91" s="516">
        <v>6</v>
      </c>
      <c r="RJ91" s="516">
        <v>6</v>
      </c>
      <c r="RK91" s="516">
        <v>6</v>
      </c>
      <c r="RL91" s="516">
        <v>6</v>
      </c>
      <c r="RM91" s="516">
        <v>6</v>
      </c>
      <c r="RN91" s="516">
        <v>6</v>
      </c>
      <c r="RO91" s="516">
        <v>6</v>
      </c>
      <c r="RP91" s="516">
        <v>6</v>
      </c>
      <c r="RQ91" s="516">
        <v>6</v>
      </c>
      <c r="RR91" s="516">
        <v>6</v>
      </c>
      <c r="RS91" s="516">
        <v>6</v>
      </c>
      <c r="RT91" s="516">
        <v>6</v>
      </c>
      <c r="RU91" s="516">
        <v>6</v>
      </c>
      <c r="RV91" s="516">
        <v>6</v>
      </c>
      <c r="RW91" s="516">
        <v>6</v>
      </c>
      <c r="RX91" s="516">
        <v>6.5</v>
      </c>
      <c r="RY91" s="516">
        <v>6.5</v>
      </c>
      <c r="RZ91" s="516">
        <v>6.5</v>
      </c>
      <c r="SA91" s="516">
        <v>6.5</v>
      </c>
      <c r="SB91" s="516">
        <v>8</v>
      </c>
      <c r="SC91" s="516">
        <v>8</v>
      </c>
      <c r="SD91" s="516">
        <v>5</v>
      </c>
      <c r="SE91" s="516">
        <v>5</v>
      </c>
      <c r="SF91" s="516">
        <v>5</v>
      </c>
      <c r="SG91" s="516">
        <v>5</v>
      </c>
      <c r="SH91" s="516">
        <v>5</v>
      </c>
      <c r="SI91" s="516">
        <v>5.25</v>
      </c>
      <c r="SJ91" s="516">
        <v>5.25</v>
      </c>
      <c r="SK91" s="267">
        <f t="shared" ref="SK91:SK103" si="273">SJ91</f>
        <v>5.25</v>
      </c>
      <c r="SL91" s="254"/>
      <c r="SM91" s="242"/>
      <c r="SN91" s="242"/>
      <c r="SO91" s="242"/>
    </row>
    <row r="92" spans="1:509" outlineLevel="3" x14ac:dyDescent="0.35">
      <c r="A92" s="242"/>
      <c r="B92" s="251"/>
      <c r="C92" s="438">
        <f t="shared" si="33"/>
        <v>4</v>
      </c>
      <c r="D92" s="267"/>
      <c r="E92" s="316"/>
      <c r="F92" s="322">
        <f t="shared" ref="F92:F93" si="274">F89</f>
        <v>3</v>
      </c>
      <c r="G92" s="322">
        <f t="shared" si="50"/>
        <v>1.5</v>
      </c>
      <c r="H92" s="267"/>
      <c r="I92" s="274"/>
      <c r="J92" s="288" t="s">
        <v>173</v>
      </c>
      <c r="K92" s="454"/>
      <c r="L92" s="881">
        <f t="shared" ref="L92:BW92" si="275">L91-MIN($G92,(L91-$F92)/4)</f>
        <v>6</v>
      </c>
      <c r="M92" s="881">
        <f t="shared" si="275"/>
        <v>6</v>
      </c>
      <c r="N92" s="881">
        <f t="shared" si="275"/>
        <v>6</v>
      </c>
      <c r="O92" s="881">
        <f t="shared" si="275"/>
        <v>6</v>
      </c>
      <c r="P92" s="881">
        <f t="shared" si="275"/>
        <v>6</v>
      </c>
      <c r="Q92" s="881">
        <f t="shared" si="275"/>
        <v>6</v>
      </c>
      <c r="R92" s="881">
        <f t="shared" si="275"/>
        <v>6</v>
      </c>
      <c r="S92" s="881">
        <f t="shared" si="275"/>
        <v>6</v>
      </c>
      <c r="T92" s="881">
        <f t="shared" si="275"/>
        <v>6</v>
      </c>
      <c r="U92" s="881">
        <f t="shared" si="275"/>
        <v>6</v>
      </c>
      <c r="V92" s="881">
        <f t="shared" si="275"/>
        <v>6</v>
      </c>
      <c r="W92" s="881">
        <f t="shared" si="275"/>
        <v>6</v>
      </c>
      <c r="X92" s="881">
        <f t="shared" si="275"/>
        <v>5.4375</v>
      </c>
      <c r="Y92" s="881">
        <f t="shared" si="275"/>
        <v>5.4375</v>
      </c>
      <c r="Z92" s="881">
        <f t="shared" si="275"/>
        <v>5.4375</v>
      </c>
      <c r="AA92" s="881">
        <f t="shared" si="275"/>
        <v>5.4375</v>
      </c>
      <c r="AB92" s="881">
        <f t="shared" si="275"/>
        <v>5.0625</v>
      </c>
      <c r="AC92" s="881">
        <f t="shared" si="275"/>
        <v>5.0625</v>
      </c>
      <c r="AD92" s="881">
        <f t="shared" si="275"/>
        <v>4.125</v>
      </c>
      <c r="AE92" s="881">
        <f t="shared" si="275"/>
        <v>4.125</v>
      </c>
      <c r="AF92" s="881">
        <f t="shared" si="275"/>
        <v>4.5</v>
      </c>
      <c r="AG92" s="881">
        <f t="shared" si="275"/>
        <v>4.5</v>
      </c>
      <c r="AH92" s="881">
        <f t="shared" si="275"/>
        <v>4.5</v>
      </c>
      <c r="AI92" s="881">
        <f t="shared" si="275"/>
        <v>4.5749999999999993</v>
      </c>
      <c r="AJ92" s="881">
        <f t="shared" si="275"/>
        <v>4.5749999999999993</v>
      </c>
      <c r="AK92" s="881">
        <f t="shared" si="275"/>
        <v>4.5749999999999993</v>
      </c>
      <c r="AL92" s="881">
        <f t="shared" si="275"/>
        <v>4.5749999999999993</v>
      </c>
      <c r="AM92" s="881">
        <f t="shared" si="275"/>
        <v>4.5749999999999993</v>
      </c>
      <c r="AN92" s="881">
        <f t="shared" si="275"/>
        <v>7.5</v>
      </c>
      <c r="AO92" s="881">
        <f t="shared" si="275"/>
        <v>7.5</v>
      </c>
      <c r="AP92" s="881">
        <f t="shared" si="275"/>
        <v>7.5</v>
      </c>
      <c r="AQ92" s="881">
        <f t="shared" si="275"/>
        <v>7.5</v>
      </c>
      <c r="AR92" s="881">
        <f t="shared" si="275"/>
        <v>7.5</v>
      </c>
      <c r="AS92" s="881">
        <f t="shared" si="275"/>
        <v>7.5</v>
      </c>
      <c r="AT92" s="881">
        <f t="shared" si="275"/>
        <v>7.5</v>
      </c>
      <c r="AU92" s="881">
        <f t="shared" si="275"/>
        <v>7.5</v>
      </c>
      <c r="AV92" s="881">
        <f t="shared" si="275"/>
        <v>9.5</v>
      </c>
      <c r="AW92" s="881">
        <f t="shared" si="275"/>
        <v>9.5</v>
      </c>
      <c r="AX92" s="881">
        <f t="shared" si="275"/>
        <v>9.5</v>
      </c>
      <c r="AY92" s="881">
        <f t="shared" si="275"/>
        <v>9.5</v>
      </c>
      <c r="AZ92" s="881">
        <f t="shared" si="275"/>
        <v>7.125</v>
      </c>
      <c r="BA92" s="881">
        <f t="shared" si="275"/>
        <v>7.125</v>
      </c>
      <c r="BB92" s="881">
        <f t="shared" si="275"/>
        <v>7.125</v>
      </c>
      <c r="BC92" s="881">
        <f t="shared" si="275"/>
        <v>6.9375</v>
      </c>
      <c r="BD92" s="881">
        <f t="shared" si="275"/>
        <v>6.75</v>
      </c>
      <c r="BE92" s="881">
        <f t="shared" si="275"/>
        <v>6.5625</v>
      </c>
      <c r="BF92" s="881">
        <f t="shared" si="275"/>
        <v>6.5625</v>
      </c>
      <c r="BG92" s="881">
        <f t="shared" si="275"/>
        <v>6.375</v>
      </c>
      <c r="BH92" s="881">
        <f t="shared" si="275"/>
        <v>6.375</v>
      </c>
      <c r="BI92" s="881">
        <f t="shared" si="275"/>
        <v>6.3000000000000007</v>
      </c>
      <c r="BJ92" s="881">
        <f t="shared" si="275"/>
        <v>6.2249999999999996</v>
      </c>
      <c r="BK92" s="881">
        <f t="shared" si="275"/>
        <v>6.15</v>
      </c>
      <c r="BL92" s="881">
        <f t="shared" si="275"/>
        <v>6.0749999999999993</v>
      </c>
      <c r="BM92" s="881">
        <f t="shared" si="275"/>
        <v>6</v>
      </c>
      <c r="BN92" s="881">
        <f t="shared" si="275"/>
        <v>6</v>
      </c>
      <c r="BO92" s="881">
        <f t="shared" si="275"/>
        <v>6</v>
      </c>
      <c r="BP92" s="881">
        <f t="shared" si="275"/>
        <v>6</v>
      </c>
      <c r="BQ92" s="881">
        <f t="shared" si="275"/>
        <v>6</v>
      </c>
      <c r="BR92" s="881">
        <f t="shared" si="275"/>
        <v>6</v>
      </c>
      <c r="BS92" s="881">
        <f t="shared" si="275"/>
        <v>5.9250000000000007</v>
      </c>
      <c r="BT92" s="881">
        <f t="shared" si="275"/>
        <v>5.85</v>
      </c>
      <c r="BU92" s="881">
        <f t="shared" si="275"/>
        <v>5.7750000000000004</v>
      </c>
      <c r="BV92" s="881">
        <f t="shared" si="275"/>
        <v>5.6999999999999993</v>
      </c>
      <c r="BW92" s="881">
        <f t="shared" si="275"/>
        <v>5.625</v>
      </c>
      <c r="BX92" s="881">
        <f t="shared" ref="BX92:EI92" si="276">BX91-MIN($G92,(BX91-$F92)/4)</f>
        <v>5.625</v>
      </c>
      <c r="BY92" s="881">
        <f t="shared" si="276"/>
        <v>5.4375</v>
      </c>
      <c r="BZ92" s="881">
        <f t="shared" si="276"/>
        <v>5.4375</v>
      </c>
      <c r="CA92" s="881">
        <f t="shared" si="276"/>
        <v>5.25</v>
      </c>
      <c r="CB92" s="881">
        <f t="shared" si="276"/>
        <v>5.25</v>
      </c>
      <c r="CC92" s="881">
        <f t="shared" si="276"/>
        <v>5.0625</v>
      </c>
      <c r="CD92" s="881">
        <f t="shared" si="276"/>
        <v>4.875</v>
      </c>
      <c r="CE92" s="881">
        <f t="shared" si="276"/>
        <v>4.875</v>
      </c>
      <c r="CF92" s="881">
        <f t="shared" si="276"/>
        <v>4.6875</v>
      </c>
      <c r="CG92" s="881">
        <f t="shared" si="276"/>
        <v>4.6875</v>
      </c>
      <c r="CH92" s="881">
        <f t="shared" si="276"/>
        <v>4.6875</v>
      </c>
      <c r="CI92" s="881">
        <f t="shared" si="276"/>
        <v>4.5749999999999993</v>
      </c>
      <c r="CJ92" s="881">
        <f t="shared" si="276"/>
        <v>4.5749999999999993</v>
      </c>
      <c r="CK92" s="881">
        <f t="shared" si="276"/>
        <v>4.5749999999999993</v>
      </c>
      <c r="CL92" s="881">
        <f t="shared" si="276"/>
        <v>4.5749999999999993</v>
      </c>
      <c r="CM92" s="881">
        <f t="shared" si="276"/>
        <v>4.5749999999999993</v>
      </c>
      <c r="CN92" s="881">
        <f t="shared" si="276"/>
        <v>6</v>
      </c>
      <c r="CO92" s="881">
        <f t="shared" si="276"/>
        <v>6</v>
      </c>
      <c r="CP92" s="881">
        <f t="shared" si="276"/>
        <v>6</v>
      </c>
      <c r="CQ92" s="881">
        <f t="shared" si="276"/>
        <v>6</v>
      </c>
      <c r="CR92" s="881">
        <f t="shared" si="276"/>
        <v>6</v>
      </c>
      <c r="CS92" s="881">
        <f t="shared" si="276"/>
        <v>6</v>
      </c>
      <c r="CT92" s="881">
        <f t="shared" si="276"/>
        <v>6</v>
      </c>
      <c r="CU92" s="881">
        <f t="shared" si="276"/>
        <v>6</v>
      </c>
      <c r="CV92" s="881">
        <f t="shared" si="276"/>
        <v>9.5</v>
      </c>
      <c r="CW92" s="881">
        <f t="shared" si="276"/>
        <v>9.5</v>
      </c>
      <c r="CX92" s="881">
        <f t="shared" si="276"/>
        <v>9.5</v>
      </c>
      <c r="CY92" s="881">
        <f t="shared" si="276"/>
        <v>9.5</v>
      </c>
      <c r="CZ92" s="881">
        <f t="shared" si="276"/>
        <v>6.75</v>
      </c>
      <c r="DA92" s="881">
        <f t="shared" si="276"/>
        <v>6.75</v>
      </c>
      <c r="DB92" s="881">
        <f t="shared" si="276"/>
        <v>6.75</v>
      </c>
      <c r="DC92" s="881">
        <f t="shared" si="276"/>
        <v>5.625</v>
      </c>
      <c r="DD92" s="881">
        <f t="shared" si="276"/>
        <v>5.625</v>
      </c>
      <c r="DE92" s="881">
        <f t="shared" si="276"/>
        <v>5.625</v>
      </c>
      <c r="DF92" s="881">
        <f t="shared" si="276"/>
        <v>5.625</v>
      </c>
      <c r="DG92" s="881">
        <f t="shared" si="276"/>
        <v>5.625</v>
      </c>
      <c r="DH92" s="881">
        <f t="shared" si="276"/>
        <v>5.0625</v>
      </c>
      <c r="DI92" s="881">
        <f t="shared" si="276"/>
        <v>5.0625</v>
      </c>
      <c r="DJ92" s="881">
        <f t="shared" si="276"/>
        <v>5.0625</v>
      </c>
      <c r="DK92" s="881">
        <f t="shared" si="276"/>
        <v>5.0625</v>
      </c>
      <c r="DL92" s="881">
        <f t="shared" si="276"/>
        <v>5.0625</v>
      </c>
      <c r="DM92" s="881">
        <f t="shared" si="276"/>
        <v>5.0625</v>
      </c>
      <c r="DN92" s="881">
        <f t="shared" si="276"/>
        <v>5.0625</v>
      </c>
      <c r="DO92" s="881">
        <f t="shared" si="276"/>
        <v>5.0625</v>
      </c>
      <c r="DP92" s="881">
        <f t="shared" si="276"/>
        <v>5.0625</v>
      </c>
      <c r="DQ92" s="881">
        <f t="shared" si="276"/>
        <v>5.0625</v>
      </c>
      <c r="DR92" s="881">
        <f t="shared" si="276"/>
        <v>5.0625</v>
      </c>
      <c r="DS92" s="881">
        <f t="shared" si="276"/>
        <v>5.0625</v>
      </c>
      <c r="DT92" s="881">
        <f t="shared" si="276"/>
        <v>5.0625</v>
      </c>
      <c r="DU92" s="881">
        <f t="shared" si="276"/>
        <v>5.0625</v>
      </c>
      <c r="DV92" s="881">
        <f t="shared" si="276"/>
        <v>5.0625</v>
      </c>
      <c r="DW92" s="881">
        <f t="shared" si="276"/>
        <v>5.0625</v>
      </c>
      <c r="DX92" s="881">
        <f t="shared" si="276"/>
        <v>5.0625</v>
      </c>
      <c r="DY92" s="881">
        <f t="shared" si="276"/>
        <v>5.0625</v>
      </c>
      <c r="DZ92" s="881">
        <f t="shared" si="276"/>
        <v>5.0625</v>
      </c>
      <c r="EA92" s="881">
        <f t="shared" si="276"/>
        <v>5.0625</v>
      </c>
      <c r="EB92" s="881">
        <f t="shared" si="276"/>
        <v>5.0625</v>
      </c>
      <c r="EC92" s="881">
        <f t="shared" si="276"/>
        <v>6.75</v>
      </c>
      <c r="ED92" s="881">
        <f t="shared" si="276"/>
        <v>4.5</v>
      </c>
      <c r="EE92" s="881">
        <f t="shared" si="276"/>
        <v>4.5</v>
      </c>
      <c r="EF92" s="881">
        <f t="shared" si="276"/>
        <v>4.5</v>
      </c>
      <c r="EG92" s="881">
        <f t="shared" si="276"/>
        <v>4.5</v>
      </c>
      <c r="EH92" s="881">
        <f t="shared" si="276"/>
        <v>4.5</v>
      </c>
      <c r="EI92" s="881">
        <f t="shared" si="276"/>
        <v>4.6875</v>
      </c>
      <c r="EJ92" s="881">
        <f t="shared" ref="EJ92:GU92" si="277">EJ91-MIN($G92,(EJ91-$F92)/4)</f>
        <v>4.6875</v>
      </c>
      <c r="EK92" s="881">
        <f t="shared" si="277"/>
        <v>4.6875</v>
      </c>
      <c r="EL92" s="881">
        <f t="shared" si="277"/>
        <v>4.6875</v>
      </c>
      <c r="EM92" s="881">
        <f t="shared" si="277"/>
        <v>4.6875</v>
      </c>
      <c r="EN92" s="881">
        <f t="shared" si="277"/>
        <v>6</v>
      </c>
      <c r="EO92" s="881">
        <f t="shared" si="277"/>
        <v>6</v>
      </c>
      <c r="EP92" s="881">
        <f t="shared" si="277"/>
        <v>6</v>
      </c>
      <c r="EQ92" s="881">
        <f t="shared" si="277"/>
        <v>6</v>
      </c>
      <c r="ER92" s="881">
        <f t="shared" si="277"/>
        <v>6</v>
      </c>
      <c r="ES92" s="881">
        <f t="shared" si="277"/>
        <v>6</v>
      </c>
      <c r="ET92" s="881">
        <f t="shared" si="277"/>
        <v>6</v>
      </c>
      <c r="EU92" s="881">
        <f t="shared" si="277"/>
        <v>6</v>
      </c>
      <c r="EV92" s="881">
        <f t="shared" si="277"/>
        <v>9.5</v>
      </c>
      <c r="EW92" s="881">
        <f t="shared" si="277"/>
        <v>9.5</v>
      </c>
      <c r="EX92" s="881">
        <f t="shared" si="277"/>
        <v>9.5</v>
      </c>
      <c r="EY92" s="881">
        <f t="shared" si="277"/>
        <v>9.5</v>
      </c>
      <c r="EZ92" s="881">
        <f t="shared" si="277"/>
        <v>6.75</v>
      </c>
      <c r="FA92" s="881">
        <f t="shared" si="277"/>
        <v>6.75</v>
      </c>
      <c r="FB92" s="881">
        <f t="shared" si="277"/>
        <v>6.75</v>
      </c>
      <c r="FC92" s="881">
        <f t="shared" si="277"/>
        <v>5.625</v>
      </c>
      <c r="FD92" s="881">
        <f t="shared" si="277"/>
        <v>5.625</v>
      </c>
      <c r="FE92" s="881">
        <f t="shared" si="277"/>
        <v>5.625</v>
      </c>
      <c r="FF92" s="881">
        <f t="shared" si="277"/>
        <v>5.625</v>
      </c>
      <c r="FG92" s="881">
        <f t="shared" si="277"/>
        <v>5.625</v>
      </c>
      <c r="FH92" s="881">
        <f t="shared" si="277"/>
        <v>5.25</v>
      </c>
      <c r="FI92" s="881">
        <f t="shared" si="277"/>
        <v>5.25</v>
      </c>
      <c r="FJ92" s="881">
        <f t="shared" si="277"/>
        <v>5.25</v>
      </c>
      <c r="FK92" s="881">
        <f t="shared" si="277"/>
        <v>5.25</v>
      </c>
      <c r="FL92" s="881">
        <f t="shared" si="277"/>
        <v>5.25</v>
      </c>
      <c r="FM92" s="881">
        <f t="shared" si="277"/>
        <v>5.25</v>
      </c>
      <c r="FN92" s="881">
        <f t="shared" si="277"/>
        <v>5.25</v>
      </c>
      <c r="FO92" s="881">
        <f t="shared" si="277"/>
        <v>5.25</v>
      </c>
      <c r="FP92" s="881">
        <f t="shared" si="277"/>
        <v>5.25</v>
      </c>
      <c r="FQ92" s="881">
        <f t="shared" si="277"/>
        <v>5.25</v>
      </c>
      <c r="FR92" s="881">
        <f t="shared" si="277"/>
        <v>5.25</v>
      </c>
      <c r="FS92" s="881">
        <f t="shared" si="277"/>
        <v>5.25</v>
      </c>
      <c r="FT92" s="881">
        <f t="shared" si="277"/>
        <v>5.25</v>
      </c>
      <c r="FU92" s="881">
        <f t="shared" si="277"/>
        <v>5.25</v>
      </c>
      <c r="FV92" s="881">
        <f t="shared" si="277"/>
        <v>5.25</v>
      </c>
      <c r="FW92" s="881">
        <f t="shared" si="277"/>
        <v>5.25</v>
      </c>
      <c r="FX92" s="881">
        <f t="shared" si="277"/>
        <v>5.625</v>
      </c>
      <c r="FY92" s="881">
        <f t="shared" si="277"/>
        <v>5.625</v>
      </c>
      <c r="FZ92" s="881">
        <f t="shared" si="277"/>
        <v>5.625</v>
      </c>
      <c r="GA92" s="881">
        <f t="shared" si="277"/>
        <v>5.625</v>
      </c>
      <c r="GB92" s="881">
        <f t="shared" si="277"/>
        <v>6.75</v>
      </c>
      <c r="GC92" s="881">
        <f t="shared" si="277"/>
        <v>6.75</v>
      </c>
      <c r="GD92" s="881">
        <f t="shared" si="277"/>
        <v>4.5</v>
      </c>
      <c r="GE92" s="881">
        <f t="shared" si="277"/>
        <v>4.5</v>
      </c>
      <c r="GF92" s="881">
        <f t="shared" si="277"/>
        <v>4.5</v>
      </c>
      <c r="GG92" s="881">
        <f t="shared" si="277"/>
        <v>4.5</v>
      </c>
      <c r="GH92" s="881">
        <f t="shared" si="277"/>
        <v>4.5</v>
      </c>
      <c r="GI92" s="881">
        <f t="shared" si="277"/>
        <v>4.6875</v>
      </c>
      <c r="GJ92" s="881">
        <f t="shared" si="277"/>
        <v>4.6875</v>
      </c>
      <c r="GK92" s="881">
        <f t="shared" si="277"/>
        <v>4.6875</v>
      </c>
      <c r="GL92" s="881">
        <f t="shared" si="277"/>
        <v>4.6875</v>
      </c>
      <c r="GM92" s="881">
        <f t="shared" si="277"/>
        <v>4.6875</v>
      </c>
      <c r="GN92" s="881">
        <f t="shared" si="277"/>
        <v>6</v>
      </c>
      <c r="GO92" s="881">
        <f t="shared" si="277"/>
        <v>6</v>
      </c>
      <c r="GP92" s="881">
        <f t="shared" si="277"/>
        <v>6</v>
      </c>
      <c r="GQ92" s="881">
        <f t="shared" si="277"/>
        <v>6</v>
      </c>
      <c r="GR92" s="881">
        <f t="shared" si="277"/>
        <v>6</v>
      </c>
      <c r="GS92" s="881">
        <f t="shared" si="277"/>
        <v>6</v>
      </c>
      <c r="GT92" s="881">
        <f t="shared" si="277"/>
        <v>6</v>
      </c>
      <c r="GU92" s="881">
        <f t="shared" si="277"/>
        <v>6</v>
      </c>
      <c r="GV92" s="881">
        <f t="shared" ref="GV92:JG92" si="278">GV91-MIN($G92,(GV91-$F92)/4)</f>
        <v>9.5</v>
      </c>
      <c r="GW92" s="881">
        <f t="shared" si="278"/>
        <v>9.5</v>
      </c>
      <c r="GX92" s="881">
        <f t="shared" si="278"/>
        <v>9.5</v>
      </c>
      <c r="GY92" s="881">
        <f t="shared" si="278"/>
        <v>9.5</v>
      </c>
      <c r="GZ92" s="881">
        <f t="shared" si="278"/>
        <v>6.75</v>
      </c>
      <c r="HA92" s="881">
        <f t="shared" si="278"/>
        <v>6.75</v>
      </c>
      <c r="HB92" s="881">
        <f t="shared" si="278"/>
        <v>6.75</v>
      </c>
      <c r="HC92" s="881">
        <f t="shared" si="278"/>
        <v>5.625</v>
      </c>
      <c r="HD92" s="881">
        <f t="shared" si="278"/>
        <v>5.625</v>
      </c>
      <c r="HE92" s="881">
        <f t="shared" si="278"/>
        <v>5.625</v>
      </c>
      <c r="HF92" s="881">
        <f t="shared" si="278"/>
        <v>5.625</v>
      </c>
      <c r="HG92" s="881">
        <f t="shared" si="278"/>
        <v>5.625</v>
      </c>
      <c r="HH92" s="881">
        <f t="shared" si="278"/>
        <v>5.25</v>
      </c>
      <c r="HI92" s="881">
        <f t="shared" si="278"/>
        <v>5.25</v>
      </c>
      <c r="HJ92" s="881">
        <f t="shared" si="278"/>
        <v>5.25</v>
      </c>
      <c r="HK92" s="881">
        <f t="shared" si="278"/>
        <v>5.25</v>
      </c>
      <c r="HL92" s="881">
        <f t="shared" si="278"/>
        <v>5.25</v>
      </c>
      <c r="HM92" s="881">
        <f t="shared" si="278"/>
        <v>5.25</v>
      </c>
      <c r="HN92" s="881">
        <f t="shared" si="278"/>
        <v>5.25</v>
      </c>
      <c r="HO92" s="881">
        <f t="shared" si="278"/>
        <v>5.25</v>
      </c>
      <c r="HP92" s="881">
        <f t="shared" si="278"/>
        <v>5.25</v>
      </c>
      <c r="HQ92" s="881">
        <f t="shared" si="278"/>
        <v>5.25</v>
      </c>
      <c r="HR92" s="881">
        <f t="shared" si="278"/>
        <v>5.25</v>
      </c>
      <c r="HS92" s="881">
        <f t="shared" si="278"/>
        <v>5.25</v>
      </c>
      <c r="HT92" s="881">
        <f t="shared" si="278"/>
        <v>5.25</v>
      </c>
      <c r="HU92" s="881">
        <f t="shared" si="278"/>
        <v>5.25</v>
      </c>
      <c r="HV92" s="881">
        <f t="shared" si="278"/>
        <v>5.25</v>
      </c>
      <c r="HW92" s="881">
        <f t="shared" si="278"/>
        <v>5.25</v>
      </c>
      <c r="HX92" s="881">
        <f t="shared" si="278"/>
        <v>5.625</v>
      </c>
      <c r="HY92" s="881">
        <f t="shared" si="278"/>
        <v>5.625</v>
      </c>
      <c r="HZ92" s="881">
        <f t="shared" si="278"/>
        <v>5.625</v>
      </c>
      <c r="IA92" s="881">
        <f t="shared" si="278"/>
        <v>5.625</v>
      </c>
      <c r="IB92" s="881">
        <f t="shared" si="278"/>
        <v>6.75</v>
      </c>
      <c r="IC92" s="881">
        <f t="shared" si="278"/>
        <v>6.75</v>
      </c>
      <c r="ID92" s="881">
        <f t="shared" si="278"/>
        <v>4.5</v>
      </c>
      <c r="IE92" s="881">
        <f t="shared" si="278"/>
        <v>4.5</v>
      </c>
      <c r="IF92" s="881">
        <f t="shared" si="278"/>
        <v>4.5</v>
      </c>
      <c r="IG92" s="881">
        <f t="shared" si="278"/>
        <v>4.5</v>
      </c>
      <c r="IH92" s="881">
        <f t="shared" si="278"/>
        <v>4.5</v>
      </c>
      <c r="II92" s="881">
        <f t="shared" si="278"/>
        <v>4.6875</v>
      </c>
      <c r="IJ92" s="881">
        <f t="shared" si="278"/>
        <v>4.6875</v>
      </c>
      <c r="IK92" s="881">
        <f t="shared" si="278"/>
        <v>4.6875</v>
      </c>
      <c r="IL92" s="881">
        <f t="shared" si="278"/>
        <v>4.6875</v>
      </c>
      <c r="IM92" s="881">
        <f t="shared" si="278"/>
        <v>4.6875</v>
      </c>
      <c r="IN92" s="881">
        <f t="shared" si="278"/>
        <v>6</v>
      </c>
      <c r="IO92" s="881">
        <f t="shared" si="278"/>
        <v>6</v>
      </c>
      <c r="IP92" s="881">
        <f t="shared" si="278"/>
        <v>6</v>
      </c>
      <c r="IQ92" s="881">
        <f t="shared" si="278"/>
        <v>6</v>
      </c>
      <c r="IR92" s="881">
        <f t="shared" si="278"/>
        <v>6</v>
      </c>
      <c r="IS92" s="881">
        <f t="shared" si="278"/>
        <v>6</v>
      </c>
      <c r="IT92" s="881">
        <f t="shared" si="278"/>
        <v>6</v>
      </c>
      <c r="IU92" s="881">
        <f t="shared" si="278"/>
        <v>6</v>
      </c>
      <c r="IV92" s="881">
        <f t="shared" si="278"/>
        <v>9.5</v>
      </c>
      <c r="IW92" s="881">
        <f t="shared" si="278"/>
        <v>9.5</v>
      </c>
      <c r="IX92" s="881">
        <f t="shared" si="278"/>
        <v>9.5</v>
      </c>
      <c r="IY92" s="881">
        <f t="shared" si="278"/>
        <v>9.5</v>
      </c>
      <c r="IZ92" s="881">
        <f t="shared" si="278"/>
        <v>6.75</v>
      </c>
      <c r="JA92" s="881">
        <f t="shared" si="278"/>
        <v>6.75</v>
      </c>
      <c r="JB92" s="881">
        <f t="shared" si="278"/>
        <v>6.75</v>
      </c>
      <c r="JC92" s="881">
        <f t="shared" si="278"/>
        <v>5.625</v>
      </c>
      <c r="JD92" s="881">
        <f t="shared" si="278"/>
        <v>5.625</v>
      </c>
      <c r="JE92" s="881">
        <f t="shared" si="278"/>
        <v>5.625</v>
      </c>
      <c r="JF92" s="881">
        <f t="shared" si="278"/>
        <v>5.625</v>
      </c>
      <c r="JG92" s="881">
        <f t="shared" si="278"/>
        <v>5.625</v>
      </c>
      <c r="JH92" s="881">
        <f t="shared" ref="JH92:LS92" si="279">JH91-MIN($G92,(JH91-$F92)/4)</f>
        <v>5.25</v>
      </c>
      <c r="JI92" s="881">
        <f t="shared" si="279"/>
        <v>5.25</v>
      </c>
      <c r="JJ92" s="881">
        <f t="shared" si="279"/>
        <v>5.25</v>
      </c>
      <c r="JK92" s="881">
        <f t="shared" si="279"/>
        <v>5.25</v>
      </c>
      <c r="JL92" s="881">
        <f t="shared" si="279"/>
        <v>5.25</v>
      </c>
      <c r="JM92" s="881">
        <f t="shared" si="279"/>
        <v>5.25</v>
      </c>
      <c r="JN92" s="881">
        <f t="shared" si="279"/>
        <v>5.25</v>
      </c>
      <c r="JO92" s="881">
        <f t="shared" si="279"/>
        <v>5.25</v>
      </c>
      <c r="JP92" s="881">
        <f t="shared" si="279"/>
        <v>5.25</v>
      </c>
      <c r="JQ92" s="881">
        <f t="shared" si="279"/>
        <v>5.25</v>
      </c>
      <c r="JR92" s="881">
        <f t="shared" si="279"/>
        <v>5.25</v>
      </c>
      <c r="JS92" s="881">
        <f t="shared" si="279"/>
        <v>5.25</v>
      </c>
      <c r="JT92" s="881">
        <f t="shared" si="279"/>
        <v>5.25</v>
      </c>
      <c r="JU92" s="881">
        <f t="shared" si="279"/>
        <v>5.25</v>
      </c>
      <c r="JV92" s="881">
        <f t="shared" si="279"/>
        <v>5.25</v>
      </c>
      <c r="JW92" s="881">
        <f t="shared" si="279"/>
        <v>5.25</v>
      </c>
      <c r="JX92" s="881">
        <f t="shared" si="279"/>
        <v>5.625</v>
      </c>
      <c r="JY92" s="881">
        <f t="shared" si="279"/>
        <v>5.625</v>
      </c>
      <c r="JZ92" s="881">
        <f t="shared" si="279"/>
        <v>5.625</v>
      </c>
      <c r="KA92" s="881">
        <f t="shared" si="279"/>
        <v>5.625</v>
      </c>
      <c r="KB92" s="881">
        <f t="shared" si="279"/>
        <v>6.75</v>
      </c>
      <c r="KC92" s="881">
        <f t="shared" si="279"/>
        <v>6.75</v>
      </c>
      <c r="KD92" s="881">
        <f t="shared" si="279"/>
        <v>4.5</v>
      </c>
      <c r="KE92" s="881">
        <f t="shared" si="279"/>
        <v>4.5</v>
      </c>
      <c r="KF92" s="881">
        <f t="shared" si="279"/>
        <v>4.5</v>
      </c>
      <c r="KG92" s="881">
        <f t="shared" si="279"/>
        <v>4.5</v>
      </c>
      <c r="KH92" s="881">
        <f t="shared" si="279"/>
        <v>4.5</v>
      </c>
      <c r="KI92" s="881">
        <f t="shared" si="279"/>
        <v>4.6875</v>
      </c>
      <c r="KJ92" s="881">
        <f t="shared" si="279"/>
        <v>4.6875</v>
      </c>
      <c r="KK92" s="881">
        <f t="shared" si="279"/>
        <v>4.6875</v>
      </c>
      <c r="KL92" s="881">
        <f t="shared" si="279"/>
        <v>4.6875</v>
      </c>
      <c r="KM92" s="881">
        <f t="shared" si="279"/>
        <v>4.6875</v>
      </c>
      <c r="KN92" s="881">
        <f t="shared" si="279"/>
        <v>6</v>
      </c>
      <c r="KO92" s="881">
        <f t="shared" si="279"/>
        <v>6</v>
      </c>
      <c r="KP92" s="881">
        <f t="shared" si="279"/>
        <v>6</v>
      </c>
      <c r="KQ92" s="881">
        <f t="shared" si="279"/>
        <v>6</v>
      </c>
      <c r="KR92" s="881">
        <f t="shared" si="279"/>
        <v>6</v>
      </c>
      <c r="KS92" s="881">
        <f t="shared" si="279"/>
        <v>6</v>
      </c>
      <c r="KT92" s="881">
        <f t="shared" si="279"/>
        <v>6</v>
      </c>
      <c r="KU92" s="881">
        <f t="shared" si="279"/>
        <v>6</v>
      </c>
      <c r="KV92" s="881">
        <f t="shared" si="279"/>
        <v>9.5</v>
      </c>
      <c r="KW92" s="881">
        <f t="shared" si="279"/>
        <v>9.5</v>
      </c>
      <c r="KX92" s="881">
        <f t="shared" si="279"/>
        <v>9.5</v>
      </c>
      <c r="KY92" s="881">
        <f t="shared" si="279"/>
        <v>9.5</v>
      </c>
      <c r="KZ92" s="881">
        <f t="shared" si="279"/>
        <v>6.75</v>
      </c>
      <c r="LA92" s="881">
        <f t="shared" si="279"/>
        <v>6.75</v>
      </c>
      <c r="LB92" s="881">
        <f t="shared" si="279"/>
        <v>6.75</v>
      </c>
      <c r="LC92" s="881">
        <f t="shared" si="279"/>
        <v>5.625</v>
      </c>
      <c r="LD92" s="881">
        <f t="shared" si="279"/>
        <v>5.625</v>
      </c>
      <c r="LE92" s="881">
        <f t="shared" si="279"/>
        <v>5.625</v>
      </c>
      <c r="LF92" s="881">
        <f t="shared" si="279"/>
        <v>5.625</v>
      </c>
      <c r="LG92" s="881">
        <f t="shared" si="279"/>
        <v>5.625</v>
      </c>
      <c r="LH92" s="881">
        <f t="shared" si="279"/>
        <v>5.25</v>
      </c>
      <c r="LI92" s="881">
        <f t="shared" si="279"/>
        <v>5.25</v>
      </c>
      <c r="LJ92" s="881">
        <f t="shared" si="279"/>
        <v>5.25</v>
      </c>
      <c r="LK92" s="881">
        <f t="shared" si="279"/>
        <v>5.25</v>
      </c>
      <c r="LL92" s="881">
        <f t="shared" si="279"/>
        <v>5.25</v>
      </c>
      <c r="LM92" s="881">
        <f t="shared" si="279"/>
        <v>5.25</v>
      </c>
      <c r="LN92" s="881">
        <f t="shared" si="279"/>
        <v>5.25</v>
      </c>
      <c r="LO92" s="881">
        <f t="shared" si="279"/>
        <v>5.25</v>
      </c>
      <c r="LP92" s="881">
        <f t="shared" si="279"/>
        <v>5.25</v>
      </c>
      <c r="LQ92" s="881">
        <f t="shared" si="279"/>
        <v>5.25</v>
      </c>
      <c r="LR92" s="881">
        <f t="shared" si="279"/>
        <v>5.25</v>
      </c>
      <c r="LS92" s="881">
        <f t="shared" si="279"/>
        <v>5.25</v>
      </c>
      <c r="LT92" s="881">
        <f t="shared" ref="LT92:OE92" si="280">LT91-MIN($G92,(LT91-$F92)/4)</f>
        <v>5.25</v>
      </c>
      <c r="LU92" s="881">
        <f t="shared" si="280"/>
        <v>5.25</v>
      </c>
      <c r="LV92" s="881">
        <f t="shared" si="280"/>
        <v>5.25</v>
      </c>
      <c r="LW92" s="881">
        <f t="shared" si="280"/>
        <v>5.25</v>
      </c>
      <c r="LX92" s="881">
        <f t="shared" si="280"/>
        <v>5.625</v>
      </c>
      <c r="LY92" s="881">
        <f t="shared" si="280"/>
        <v>5.625</v>
      </c>
      <c r="LZ92" s="881">
        <f t="shared" si="280"/>
        <v>5.625</v>
      </c>
      <c r="MA92" s="881">
        <f t="shared" si="280"/>
        <v>5.625</v>
      </c>
      <c r="MB92" s="881">
        <f t="shared" si="280"/>
        <v>6.75</v>
      </c>
      <c r="MC92" s="881">
        <f t="shared" si="280"/>
        <v>6.75</v>
      </c>
      <c r="MD92" s="881">
        <f t="shared" si="280"/>
        <v>4.5</v>
      </c>
      <c r="ME92" s="881">
        <f t="shared" si="280"/>
        <v>4.5</v>
      </c>
      <c r="MF92" s="881">
        <f t="shared" si="280"/>
        <v>4.5</v>
      </c>
      <c r="MG92" s="881">
        <f t="shared" si="280"/>
        <v>4.5</v>
      </c>
      <c r="MH92" s="881">
        <f t="shared" si="280"/>
        <v>4.5</v>
      </c>
      <c r="MI92" s="881">
        <f t="shared" si="280"/>
        <v>4.6875</v>
      </c>
      <c r="MJ92" s="881">
        <f t="shared" si="280"/>
        <v>4.6875</v>
      </c>
      <c r="MK92" s="881">
        <f t="shared" si="280"/>
        <v>4.6875</v>
      </c>
      <c r="ML92" s="881">
        <f t="shared" si="280"/>
        <v>4.6875</v>
      </c>
      <c r="MM92" s="881">
        <f t="shared" si="280"/>
        <v>4.6875</v>
      </c>
      <c r="MN92" s="881">
        <f t="shared" si="280"/>
        <v>6</v>
      </c>
      <c r="MO92" s="881">
        <f t="shared" si="280"/>
        <v>6</v>
      </c>
      <c r="MP92" s="881">
        <f t="shared" si="280"/>
        <v>6</v>
      </c>
      <c r="MQ92" s="881">
        <f t="shared" si="280"/>
        <v>6</v>
      </c>
      <c r="MR92" s="881">
        <f t="shared" si="280"/>
        <v>6</v>
      </c>
      <c r="MS92" s="881">
        <f t="shared" si="280"/>
        <v>6</v>
      </c>
      <c r="MT92" s="881">
        <f t="shared" si="280"/>
        <v>6</v>
      </c>
      <c r="MU92" s="881">
        <f t="shared" si="280"/>
        <v>6</v>
      </c>
      <c r="MV92" s="881">
        <f t="shared" si="280"/>
        <v>9.5</v>
      </c>
      <c r="MW92" s="881">
        <f t="shared" si="280"/>
        <v>9.5</v>
      </c>
      <c r="MX92" s="881">
        <f t="shared" si="280"/>
        <v>9.5</v>
      </c>
      <c r="MY92" s="881">
        <f t="shared" si="280"/>
        <v>9.5</v>
      </c>
      <c r="MZ92" s="881">
        <f t="shared" si="280"/>
        <v>6.75</v>
      </c>
      <c r="NA92" s="881">
        <f t="shared" si="280"/>
        <v>6.75</v>
      </c>
      <c r="NB92" s="881">
        <f t="shared" si="280"/>
        <v>6.75</v>
      </c>
      <c r="NC92" s="881">
        <f t="shared" si="280"/>
        <v>5.625</v>
      </c>
      <c r="ND92" s="881">
        <f t="shared" si="280"/>
        <v>5.625</v>
      </c>
      <c r="NE92" s="881">
        <f t="shared" si="280"/>
        <v>5.625</v>
      </c>
      <c r="NF92" s="881">
        <f t="shared" si="280"/>
        <v>5.625</v>
      </c>
      <c r="NG92" s="881">
        <f t="shared" si="280"/>
        <v>5.625</v>
      </c>
      <c r="NH92" s="881">
        <f t="shared" si="280"/>
        <v>5.25</v>
      </c>
      <c r="NI92" s="881">
        <f t="shared" si="280"/>
        <v>5.25</v>
      </c>
      <c r="NJ92" s="881">
        <f t="shared" si="280"/>
        <v>5.25</v>
      </c>
      <c r="NK92" s="881">
        <f t="shared" si="280"/>
        <v>5.25</v>
      </c>
      <c r="NL92" s="881">
        <f t="shared" si="280"/>
        <v>5.25</v>
      </c>
      <c r="NM92" s="881">
        <f t="shared" si="280"/>
        <v>5.25</v>
      </c>
      <c r="NN92" s="881">
        <f t="shared" si="280"/>
        <v>5.25</v>
      </c>
      <c r="NO92" s="881">
        <f t="shared" si="280"/>
        <v>5.25</v>
      </c>
      <c r="NP92" s="881">
        <f t="shared" si="280"/>
        <v>5.25</v>
      </c>
      <c r="NQ92" s="881">
        <f t="shared" si="280"/>
        <v>5.25</v>
      </c>
      <c r="NR92" s="881">
        <f t="shared" si="280"/>
        <v>5.25</v>
      </c>
      <c r="NS92" s="881">
        <f t="shared" si="280"/>
        <v>5.25</v>
      </c>
      <c r="NT92" s="881">
        <f t="shared" si="280"/>
        <v>5.25</v>
      </c>
      <c r="NU92" s="881">
        <f t="shared" si="280"/>
        <v>5.25</v>
      </c>
      <c r="NV92" s="881">
        <f t="shared" si="280"/>
        <v>5.25</v>
      </c>
      <c r="NW92" s="881">
        <f t="shared" si="280"/>
        <v>5.25</v>
      </c>
      <c r="NX92" s="881">
        <f t="shared" si="280"/>
        <v>5.625</v>
      </c>
      <c r="NY92" s="881">
        <f t="shared" si="280"/>
        <v>5.625</v>
      </c>
      <c r="NZ92" s="881">
        <f t="shared" si="280"/>
        <v>5.625</v>
      </c>
      <c r="OA92" s="881">
        <f t="shared" si="280"/>
        <v>5.625</v>
      </c>
      <c r="OB92" s="881">
        <f t="shared" si="280"/>
        <v>6.75</v>
      </c>
      <c r="OC92" s="881">
        <f t="shared" si="280"/>
        <v>6.75</v>
      </c>
      <c r="OD92" s="881">
        <f t="shared" si="280"/>
        <v>4.5</v>
      </c>
      <c r="OE92" s="881">
        <f t="shared" si="280"/>
        <v>4.5</v>
      </c>
      <c r="OF92" s="881">
        <f t="shared" ref="OF92:QQ92" si="281">OF91-MIN($G92,(OF91-$F92)/4)</f>
        <v>4.5</v>
      </c>
      <c r="OG92" s="881">
        <f t="shared" si="281"/>
        <v>4.5</v>
      </c>
      <c r="OH92" s="881">
        <f t="shared" si="281"/>
        <v>4.5</v>
      </c>
      <c r="OI92" s="881">
        <f t="shared" si="281"/>
        <v>4.6875</v>
      </c>
      <c r="OJ92" s="881">
        <f t="shared" si="281"/>
        <v>4.6875</v>
      </c>
      <c r="OK92" s="881">
        <f t="shared" si="281"/>
        <v>4.6875</v>
      </c>
      <c r="OL92" s="881">
        <f t="shared" si="281"/>
        <v>4.6875</v>
      </c>
      <c r="OM92" s="881">
        <f t="shared" si="281"/>
        <v>4.6875</v>
      </c>
      <c r="ON92" s="881">
        <f t="shared" si="281"/>
        <v>6</v>
      </c>
      <c r="OO92" s="881">
        <f t="shared" si="281"/>
        <v>6</v>
      </c>
      <c r="OP92" s="881">
        <f t="shared" si="281"/>
        <v>6</v>
      </c>
      <c r="OQ92" s="881">
        <f t="shared" si="281"/>
        <v>6</v>
      </c>
      <c r="OR92" s="881">
        <f t="shared" si="281"/>
        <v>6</v>
      </c>
      <c r="OS92" s="881">
        <f t="shared" si="281"/>
        <v>6</v>
      </c>
      <c r="OT92" s="881">
        <f t="shared" si="281"/>
        <v>6</v>
      </c>
      <c r="OU92" s="881">
        <f t="shared" si="281"/>
        <v>6</v>
      </c>
      <c r="OV92" s="881">
        <f t="shared" si="281"/>
        <v>9.5</v>
      </c>
      <c r="OW92" s="881">
        <f t="shared" si="281"/>
        <v>9.5</v>
      </c>
      <c r="OX92" s="881">
        <f t="shared" si="281"/>
        <v>9.5</v>
      </c>
      <c r="OY92" s="881">
        <f t="shared" si="281"/>
        <v>9.5</v>
      </c>
      <c r="OZ92" s="881">
        <f t="shared" si="281"/>
        <v>6.75</v>
      </c>
      <c r="PA92" s="881">
        <f t="shared" si="281"/>
        <v>6.75</v>
      </c>
      <c r="PB92" s="881">
        <f t="shared" si="281"/>
        <v>6.75</v>
      </c>
      <c r="PC92" s="881">
        <f t="shared" si="281"/>
        <v>5.625</v>
      </c>
      <c r="PD92" s="881">
        <f t="shared" si="281"/>
        <v>5.625</v>
      </c>
      <c r="PE92" s="881">
        <f t="shared" si="281"/>
        <v>5.625</v>
      </c>
      <c r="PF92" s="881">
        <f t="shared" si="281"/>
        <v>5.625</v>
      </c>
      <c r="PG92" s="881">
        <f t="shared" si="281"/>
        <v>5.625</v>
      </c>
      <c r="PH92" s="881">
        <f t="shared" si="281"/>
        <v>5.25</v>
      </c>
      <c r="PI92" s="881">
        <f t="shared" si="281"/>
        <v>5.25</v>
      </c>
      <c r="PJ92" s="881">
        <f t="shared" si="281"/>
        <v>5.25</v>
      </c>
      <c r="PK92" s="881">
        <f t="shared" si="281"/>
        <v>5.25</v>
      </c>
      <c r="PL92" s="881">
        <f t="shared" si="281"/>
        <v>5.25</v>
      </c>
      <c r="PM92" s="881">
        <f t="shared" si="281"/>
        <v>5.25</v>
      </c>
      <c r="PN92" s="881">
        <f t="shared" si="281"/>
        <v>5.25</v>
      </c>
      <c r="PO92" s="881">
        <f t="shared" si="281"/>
        <v>5.25</v>
      </c>
      <c r="PP92" s="881">
        <f t="shared" si="281"/>
        <v>5.25</v>
      </c>
      <c r="PQ92" s="881">
        <f t="shared" si="281"/>
        <v>5.25</v>
      </c>
      <c r="PR92" s="881">
        <f t="shared" si="281"/>
        <v>5.25</v>
      </c>
      <c r="PS92" s="881">
        <f t="shared" si="281"/>
        <v>5.25</v>
      </c>
      <c r="PT92" s="881">
        <f t="shared" si="281"/>
        <v>5.25</v>
      </c>
      <c r="PU92" s="881">
        <f t="shared" si="281"/>
        <v>5.25</v>
      </c>
      <c r="PV92" s="881">
        <f t="shared" si="281"/>
        <v>5.25</v>
      </c>
      <c r="PW92" s="881">
        <f t="shared" si="281"/>
        <v>5.25</v>
      </c>
      <c r="PX92" s="881">
        <f t="shared" si="281"/>
        <v>5.625</v>
      </c>
      <c r="PY92" s="881">
        <f t="shared" si="281"/>
        <v>5.625</v>
      </c>
      <c r="PZ92" s="881">
        <f t="shared" si="281"/>
        <v>5.625</v>
      </c>
      <c r="QA92" s="881">
        <f t="shared" si="281"/>
        <v>5.625</v>
      </c>
      <c r="QB92" s="881">
        <f t="shared" si="281"/>
        <v>6.75</v>
      </c>
      <c r="QC92" s="881">
        <f t="shared" si="281"/>
        <v>6.75</v>
      </c>
      <c r="QD92" s="881">
        <f t="shared" si="281"/>
        <v>4.5</v>
      </c>
      <c r="QE92" s="881">
        <f t="shared" si="281"/>
        <v>4.5</v>
      </c>
      <c r="QF92" s="881">
        <f t="shared" si="281"/>
        <v>4.5</v>
      </c>
      <c r="QG92" s="881">
        <f t="shared" si="281"/>
        <v>4.5</v>
      </c>
      <c r="QH92" s="881">
        <f t="shared" si="281"/>
        <v>4.5</v>
      </c>
      <c r="QI92" s="881">
        <f t="shared" si="281"/>
        <v>4.6875</v>
      </c>
      <c r="QJ92" s="881">
        <f t="shared" si="281"/>
        <v>4.6875</v>
      </c>
      <c r="QK92" s="881">
        <f t="shared" si="281"/>
        <v>4.6875</v>
      </c>
      <c r="QL92" s="881">
        <f t="shared" si="281"/>
        <v>4.6875</v>
      </c>
      <c r="QM92" s="881">
        <f t="shared" si="281"/>
        <v>4.6875</v>
      </c>
      <c r="QN92" s="881">
        <f t="shared" si="281"/>
        <v>6</v>
      </c>
      <c r="QO92" s="881">
        <f t="shared" si="281"/>
        <v>6</v>
      </c>
      <c r="QP92" s="881">
        <f t="shared" si="281"/>
        <v>6</v>
      </c>
      <c r="QQ92" s="881">
        <f t="shared" si="281"/>
        <v>6</v>
      </c>
      <c r="QR92" s="881">
        <f t="shared" ref="QR92:SJ92" si="282">QR91-MIN($G92,(QR91-$F92)/4)</f>
        <v>6</v>
      </c>
      <c r="QS92" s="881">
        <f t="shared" si="282"/>
        <v>6</v>
      </c>
      <c r="QT92" s="881">
        <f t="shared" si="282"/>
        <v>6</v>
      </c>
      <c r="QU92" s="881">
        <f t="shared" si="282"/>
        <v>6</v>
      </c>
      <c r="QV92" s="881">
        <f t="shared" si="282"/>
        <v>9.5</v>
      </c>
      <c r="QW92" s="881">
        <f t="shared" si="282"/>
        <v>9.5</v>
      </c>
      <c r="QX92" s="881">
        <f t="shared" si="282"/>
        <v>9.5</v>
      </c>
      <c r="QY92" s="881">
        <f t="shared" si="282"/>
        <v>9.5</v>
      </c>
      <c r="QZ92" s="881">
        <f t="shared" si="282"/>
        <v>6.75</v>
      </c>
      <c r="RA92" s="881">
        <f t="shared" si="282"/>
        <v>6.75</v>
      </c>
      <c r="RB92" s="881">
        <f t="shared" si="282"/>
        <v>6.75</v>
      </c>
      <c r="RC92" s="881">
        <f t="shared" si="282"/>
        <v>5.625</v>
      </c>
      <c r="RD92" s="881">
        <f t="shared" si="282"/>
        <v>5.625</v>
      </c>
      <c r="RE92" s="881">
        <f t="shared" si="282"/>
        <v>5.625</v>
      </c>
      <c r="RF92" s="881">
        <f t="shared" si="282"/>
        <v>5.625</v>
      </c>
      <c r="RG92" s="881">
        <f t="shared" si="282"/>
        <v>5.625</v>
      </c>
      <c r="RH92" s="881">
        <f t="shared" si="282"/>
        <v>5.25</v>
      </c>
      <c r="RI92" s="881">
        <f t="shared" si="282"/>
        <v>5.25</v>
      </c>
      <c r="RJ92" s="881">
        <f t="shared" si="282"/>
        <v>5.25</v>
      </c>
      <c r="RK92" s="881">
        <f t="shared" si="282"/>
        <v>5.25</v>
      </c>
      <c r="RL92" s="881">
        <f t="shared" si="282"/>
        <v>5.25</v>
      </c>
      <c r="RM92" s="881">
        <f t="shared" si="282"/>
        <v>5.25</v>
      </c>
      <c r="RN92" s="881">
        <f t="shared" si="282"/>
        <v>5.25</v>
      </c>
      <c r="RO92" s="881">
        <f t="shared" si="282"/>
        <v>5.25</v>
      </c>
      <c r="RP92" s="881">
        <f t="shared" si="282"/>
        <v>5.25</v>
      </c>
      <c r="RQ92" s="881">
        <f t="shared" si="282"/>
        <v>5.25</v>
      </c>
      <c r="RR92" s="881">
        <f t="shared" si="282"/>
        <v>5.25</v>
      </c>
      <c r="RS92" s="881">
        <f t="shared" si="282"/>
        <v>5.25</v>
      </c>
      <c r="RT92" s="881">
        <f t="shared" si="282"/>
        <v>5.25</v>
      </c>
      <c r="RU92" s="881">
        <f t="shared" si="282"/>
        <v>5.25</v>
      </c>
      <c r="RV92" s="881">
        <f t="shared" si="282"/>
        <v>5.25</v>
      </c>
      <c r="RW92" s="881">
        <f t="shared" si="282"/>
        <v>5.25</v>
      </c>
      <c r="RX92" s="881">
        <f t="shared" si="282"/>
        <v>5.625</v>
      </c>
      <c r="RY92" s="881">
        <f t="shared" si="282"/>
        <v>5.625</v>
      </c>
      <c r="RZ92" s="881">
        <f t="shared" si="282"/>
        <v>5.625</v>
      </c>
      <c r="SA92" s="881">
        <f t="shared" si="282"/>
        <v>5.625</v>
      </c>
      <c r="SB92" s="881">
        <f t="shared" si="282"/>
        <v>6.75</v>
      </c>
      <c r="SC92" s="881">
        <f t="shared" si="282"/>
        <v>6.75</v>
      </c>
      <c r="SD92" s="881">
        <f t="shared" si="282"/>
        <v>4.5</v>
      </c>
      <c r="SE92" s="881">
        <f t="shared" si="282"/>
        <v>4.5</v>
      </c>
      <c r="SF92" s="881">
        <f t="shared" si="282"/>
        <v>4.5</v>
      </c>
      <c r="SG92" s="881">
        <f t="shared" si="282"/>
        <v>4.5</v>
      </c>
      <c r="SH92" s="881">
        <f t="shared" si="282"/>
        <v>4.5</v>
      </c>
      <c r="SI92" s="881">
        <f t="shared" si="282"/>
        <v>4.6875</v>
      </c>
      <c r="SJ92" s="881">
        <f t="shared" si="282"/>
        <v>4.6875</v>
      </c>
      <c r="SK92" s="267">
        <f>SJ92</f>
        <v>4.6875</v>
      </c>
      <c r="SL92" s="254"/>
      <c r="SM92" s="242"/>
      <c r="SN92" s="242"/>
      <c r="SO92" s="242"/>
    </row>
    <row r="93" spans="1:509" outlineLevel="3" x14ac:dyDescent="0.35">
      <c r="A93" s="242"/>
      <c r="B93" s="251"/>
      <c r="C93" s="438">
        <f t="shared" si="33"/>
        <v>4</v>
      </c>
      <c r="D93" s="267"/>
      <c r="E93" s="316"/>
      <c r="F93" s="322">
        <f t="shared" si="274"/>
        <v>13</v>
      </c>
      <c r="G93" s="322">
        <f t="shared" si="50"/>
        <v>2.5</v>
      </c>
      <c r="H93" s="267"/>
      <c r="I93" s="455"/>
      <c r="J93" s="456" t="s">
        <v>174</v>
      </c>
      <c r="K93" s="457"/>
      <c r="L93" s="882">
        <f t="shared" ref="L93:BW93" si="283">L91+MIN($G93,($F93-L91)/4)</f>
        <v>8.5</v>
      </c>
      <c r="M93" s="882">
        <f t="shared" si="283"/>
        <v>8.5</v>
      </c>
      <c r="N93" s="882">
        <f t="shared" si="283"/>
        <v>8.5</v>
      </c>
      <c r="O93" s="882">
        <f t="shared" si="283"/>
        <v>8.5</v>
      </c>
      <c r="P93" s="882">
        <f t="shared" si="283"/>
        <v>8.5</v>
      </c>
      <c r="Q93" s="882">
        <f t="shared" si="283"/>
        <v>8.5</v>
      </c>
      <c r="R93" s="882">
        <f t="shared" si="283"/>
        <v>8.5</v>
      </c>
      <c r="S93" s="882">
        <f t="shared" si="283"/>
        <v>8.5</v>
      </c>
      <c r="T93" s="882">
        <f t="shared" si="283"/>
        <v>8.5</v>
      </c>
      <c r="U93" s="882">
        <f t="shared" si="283"/>
        <v>8.5</v>
      </c>
      <c r="V93" s="882">
        <f t="shared" si="283"/>
        <v>8.5</v>
      </c>
      <c r="W93" s="882">
        <f t="shared" si="283"/>
        <v>8.5</v>
      </c>
      <c r="X93" s="882">
        <f t="shared" si="283"/>
        <v>7.9375</v>
      </c>
      <c r="Y93" s="882">
        <f t="shared" si="283"/>
        <v>7.9375</v>
      </c>
      <c r="Z93" s="882">
        <f t="shared" si="283"/>
        <v>7.9375</v>
      </c>
      <c r="AA93" s="882">
        <f t="shared" si="283"/>
        <v>7.9375</v>
      </c>
      <c r="AB93" s="882">
        <f t="shared" si="283"/>
        <v>7.5625</v>
      </c>
      <c r="AC93" s="882">
        <f t="shared" si="283"/>
        <v>7.5625</v>
      </c>
      <c r="AD93" s="882">
        <f t="shared" si="283"/>
        <v>6.625</v>
      </c>
      <c r="AE93" s="882">
        <f t="shared" si="283"/>
        <v>6.625</v>
      </c>
      <c r="AF93" s="882">
        <f t="shared" si="283"/>
        <v>7</v>
      </c>
      <c r="AG93" s="882">
        <f t="shared" si="283"/>
        <v>7</v>
      </c>
      <c r="AH93" s="882">
        <f t="shared" si="283"/>
        <v>7</v>
      </c>
      <c r="AI93" s="882">
        <f t="shared" si="283"/>
        <v>7.0749999999999993</v>
      </c>
      <c r="AJ93" s="882">
        <f t="shared" si="283"/>
        <v>7.0749999999999993</v>
      </c>
      <c r="AK93" s="882">
        <f t="shared" si="283"/>
        <v>7.0749999999999993</v>
      </c>
      <c r="AL93" s="882">
        <f t="shared" si="283"/>
        <v>7.0749999999999993</v>
      </c>
      <c r="AM93" s="882">
        <f t="shared" si="283"/>
        <v>7.0749999999999993</v>
      </c>
      <c r="AN93" s="882">
        <f t="shared" si="283"/>
        <v>10</v>
      </c>
      <c r="AO93" s="882">
        <f t="shared" si="283"/>
        <v>10</v>
      </c>
      <c r="AP93" s="882">
        <f t="shared" si="283"/>
        <v>10</v>
      </c>
      <c r="AQ93" s="882">
        <f t="shared" si="283"/>
        <v>10</v>
      </c>
      <c r="AR93" s="882">
        <f t="shared" si="283"/>
        <v>10</v>
      </c>
      <c r="AS93" s="882">
        <f t="shared" si="283"/>
        <v>10</v>
      </c>
      <c r="AT93" s="882">
        <f t="shared" si="283"/>
        <v>10</v>
      </c>
      <c r="AU93" s="882">
        <f t="shared" si="283"/>
        <v>10</v>
      </c>
      <c r="AV93" s="882">
        <f t="shared" si="283"/>
        <v>11.5</v>
      </c>
      <c r="AW93" s="882">
        <f t="shared" si="283"/>
        <v>11.5</v>
      </c>
      <c r="AX93" s="882">
        <f t="shared" si="283"/>
        <v>11.5</v>
      </c>
      <c r="AY93" s="882">
        <f t="shared" si="283"/>
        <v>11.5</v>
      </c>
      <c r="AZ93" s="882">
        <f t="shared" si="283"/>
        <v>9.625</v>
      </c>
      <c r="BA93" s="882">
        <f t="shared" si="283"/>
        <v>9.625</v>
      </c>
      <c r="BB93" s="882">
        <f t="shared" si="283"/>
        <v>9.625</v>
      </c>
      <c r="BC93" s="882">
        <f t="shared" si="283"/>
        <v>9.4375</v>
      </c>
      <c r="BD93" s="882">
        <f t="shared" si="283"/>
        <v>9.25</v>
      </c>
      <c r="BE93" s="882">
        <f t="shared" si="283"/>
        <v>9.0625</v>
      </c>
      <c r="BF93" s="882">
        <f t="shared" si="283"/>
        <v>9.0625</v>
      </c>
      <c r="BG93" s="882">
        <f t="shared" si="283"/>
        <v>8.875</v>
      </c>
      <c r="BH93" s="882">
        <f t="shared" si="283"/>
        <v>8.875</v>
      </c>
      <c r="BI93" s="882">
        <f t="shared" si="283"/>
        <v>8.8000000000000007</v>
      </c>
      <c r="BJ93" s="882">
        <f t="shared" si="283"/>
        <v>8.7249999999999996</v>
      </c>
      <c r="BK93" s="882">
        <f t="shared" si="283"/>
        <v>8.65</v>
      </c>
      <c r="BL93" s="882">
        <f t="shared" si="283"/>
        <v>8.5749999999999993</v>
      </c>
      <c r="BM93" s="882">
        <f t="shared" si="283"/>
        <v>8.5</v>
      </c>
      <c r="BN93" s="882">
        <f t="shared" si="283"/>
        <v>8.5</v>
      </c>
      <c r="BO93" s="882">
        <f t="shared" si="283"/>
        <v>8.5</v>
      </c>
      <c r="BP93" s="882">
        <f t="shared" si="283"/>
        <v>8.5</v>
      </c>
      <c r="BQ93" s="882">
        <f t="shared" si="283"/>
        <v>8.5</v>
      </c>
      <c r="BR93" s="882">
        <f t="shared" si="283"/>
        <v>8.5</v>
      </c>
      <c r="BS93" s="882">
        <f t="shared" si="283"/>
        <v>8.4250000000000007</v>
      </c>
      <c r="BT93" s="882">
        <f t="shared" si="283"/>
        <v>8.35</v>
      </c>
      <c r="BU93" s="882">
        <f t="shared" si="283"/>
        <v>8.2750000000000004</v>
      </c>
      <c r="BV93" s="882">
        <f t="shared" si="283"/>
        <v>8.1999999999999993</v>
      </c>
      <c r="BW93" s="882">
        <f t="shared" si="283"/>
        <v>8.125</v>
      </c>
      <c r="BX93" s="882">
        <f t="shared" ref="BX93:EI93" si="284">BX91+MIN($G93,($F93-BX91)/4)</f>
        <v>8.125</v>
      </c>
      <c r="BY93" s="882">
        <f t="shared" si="284"/>
        <v>7.9375</v>
      </c>
      <c r="BZ93" s="882">
        <f t="shared" si="284"/>
        <v>7.9375</v>
      </c>
      <c r="CA93" s="882">
        <f t="shared" si="284"/>
        <v>7.75</v>
      </c>
      <c r="CB93" s="882">
        <f t="shared" si="284"/>
        <v>7.75</v>
      </c>
      <c r="CC93" s="882">
        <f t="shared" si="284"/>
        <v>7.5625</v>
      </c>
      <c r="CD93" s="882">
        <f t="shared" si="284"/>
        <v>7.375</v>
      </c>
      <c r="CE93" s="882">
        <f t="shared" si="284"/>
        <v>7.375</v>
      </c>
      <c r="CF93" s="882">
        <f t="shared" si="284"/>
        <v>7.1875</v>
      </c>
      <c r="CG93" s="882">
        <f t="shared" si="284"/>
        <v>7.1875</v>
      </c>
      <c r="CH93" s="882">
        <f t="shared" si="284"/>
        <v>7.1875</v>
      </c>
      <c r="CI93" s="882">
        <f t="shared" si="284"/>
        <v>7.0749999999999993</v>
      </c>
      <c r="CJ93" s="882">
        <f t="shared" si="284"/>
        <v>7.0749999999999993</v>
      </c>
      <c r="CK93" s="882">
        <f t="shared" si="284"/>
        <v>7.0749999999999993</v>
      </c>
      <c r="CL93" s="882">
        <f t="shared" si="284"/>
        <v>7.0749999999999993</v>
      </c>
      <c r="CM93" s="882">
        <f t="shared" si="284"/>
        <v>7.0749999999999993</v>
      </c>
      <c r="CN93" s="882">
        <f t="shared" si="284"/>
        <v>8.5</v>
      </c>
      <c r="CO93" s="882">
        <f t="shared" si="284"/>
        <v>8.5</v>
      </c>
      <c r="CP93" s="882">
        <f t="shared" si="284"/>
        <v>8.5</v>
      </c>
      <c r="CQ93" s="882">
        <f t="shared" si="284"/>
        <v>8.5</v>
      </c>
      <c r="CR93" s="882">
        <f t="shared" si="284"/>
        <v>8.5</v>
      </c>
      <c r="CS93" s="882">
        <f t="shared" si="284"/>
        <v>8.5</v>
      </c>
      <c r="CT93" s="882">
        <f t="shared" si="284"/>
        <v>8.5</v>
      </c>
      <c r="CU93" s="882">
        <f t="shared" si="284"/>
        <v>8.5</v>
      </c>
      <c r="CV93" s="882">
        <f t="shared" si="284"/>
        <v>11.5</v>
      </c>
      <c r="CW93" s="882">
        <f t="shared" si="284"/>
        <v>11.5</v>
      </c>
      <c r="CX93" s="882">
        <f t="shared" si="284"/>
        <v>11.5</v>
      </c>
      <c r="CY93" s="882">
        <f t="shared" si="284"/>
        <v>11.5</v>
      </c>
      <c r="CZ93" s="882">
        <f t="shared" si="284"/>
        <v>9.25</v>
      </c>
      <c r="DA93" s="882">
        <f t="shared" si="284"/>
        <v>9.25</v>
      </c>
      <c r="DB93" s="882">
        <f t="shared" si="284"/>
        <v>9.25</v>
      </c>
      <c r="DC93" s="882">
        <f t="shared" si="284"/>
        <v>8.125</v>
      </c>
      <c r="DD93" s="882">
        <f t="shared" si="284"/>
        <v>8.125</v>
      </c>
      <c r="DE93" s="882">
        <f t="shared" si="284"/>
        <v>8.125</v>
      </c>
      <c r="DF93" s="882">
        <f t="shared" si="284"/>
        <v>8.125</v>
      </c>
      <c r="DG93" s="882">
        <f t="shared" si="284"/>
        <v>8.125</v>
      </c>
      <c r="DH93" s="882">
        <f t="shared" si="284"/>
        <v>7.5625</v>
      </c>
      <c r="DI93" s="882">
        <f t="shared" si="284"/>
        <v>7.5625</v>
      </c>
      <c r="DJ93" s="882">
        <f t="shared" si="284"/>
        <v>7.5625</v>
      </c>
      <c r="DK93" s="882">
        <f t="shared" si="284"/>
        <v>7.5625</v>
      </c>
      <c r="DL93" s="882">
        <f t="shared" si="284"/>
        <v>7.5625</v>
      </c>
      <c r="DM93" s="882">
        <f t="shared" si="284"/>
        <v>7.5625</v>
      </c>
      <c r="DN93" s="882">
        <f t="shared" si="284"/>
        <v>7.5625</v>
      </c>
      <c r="DO93" s="882">
        <f t="shared" si="284"/>
        <v>7.5625</v>
      </c>
      <c r="DP93" s="882">
        <f t="shared" si="284"/>
        <v>7.5625</v>
      </c>
      <c r="DQ93" s="882">
        <f t="shared" si="284"/>
        <v>7.5625</v>
      </c>
      <c r="DR93" s="882">
        <f t="shared" si="284"/>
        <v>7.5625</v>
      </c>
      <c r="DS93" s="882">
        <f t="shared" si="284"/>
        <v>7.5625</v>
      </c>
      <c r="DT93" s="882">
        <f t="shared" si="284"/>
        <v>7.5625</v>
      </c>
      <c r="DU93" s="882">
        <f t="shared" si="284"/>
        <v>7.5625</v>
      </c>
      <c r="DV93" s="882">
        <f t="shared" si="284"/>
        <v>7.5625</v>
      </c>
      <c r="DW93" s="882">
        <f t="shared" si="284"/>
        <v>7.5625</v>
      </c>
      <c r="DX93" s="882">
        <f t="shared" si="284"/>
        <v>7.5625</v>
      </c>
      <c r="DY93" s="882">
        <f t="shared" si="284"/>
        <v>7.5625</v>
      </c>
      <c r="DZ93" s="882">
        <f t="shared" si="284"/>
        <v>7.5625</v>
      </c>
      <c r="EA93" s="882">
        <f t="shared" si="284"/>
        <v>7.5625</v>
      </c>
      <c r="EB93" s="882">
        <f t="shared" si="284"/>
        <v>7.5625</v>
      </c>
      <c r="EC93" s="882">
        <f t="shared" si="284"/>
        <v>9.25</v>
      </c>
      <c r="ED93" s="882">
        <f t="shared" si="284"/>
        <v>7</v>
      </c>
      <c r="EE93" s="882">
        <f t="shared" si="284"/>
        <v>7</v>
      </c>
      <c r="EF93" s="882">
        <f t="shared" si="284"/>
        <v>7</v>
      </c>
      <c r="EG93" s="882">
        <f t="shared" si="284"/>
        <v>7</v>
      </c>
      <c r="EH93" s="882">
        <f t="shared" si="284"/>
        <v>7</v>
      </c>
      <c r="EI93" s="882">
        <f t="shared" si="284"/>
        <v>7.1875</v>
      </c>
      <c r="EJ93" s="882">
        <f t="shared" ref="EJ93:GU93" si="285">EJ91+MIN($G93,($F93-EJ91)/4)</f>
        <v>7.1875</v>
      </c>
      <c r="EK93" s="882">
        <f t="shared" si="285"/>
        <v>7.1875</v>
      </c>
      <c r="EL93" s="882">
        <f t="shared" si="285"/>
        <v>7.1875</v>
      </c>
      <c r="EM93" s="882">
        <f t="shared" si="285"/>
        <v>7.1875</v>
      </c>
      <c r="EN93" s="882">
        <f t="shared" si="285"/>
        <v>8.5</v>
      </c>
      <c r="EO93" s="882">
        <f t="shared" si="285"/>
        <v>8.5</v>
      </c>
      <c r="EP93" s="882">
        <f t="shared" si="285"/>
        <v>8.5</v>
      </c>
      <c r="EQ93" s="882">
        <f t="shared" si="285"/>
        <v>8.5</v>
      </c>
      <c r="ER93" s="882">
        <f t="shared" si="285"/>
        <v>8.5</v>
      </c>
      <c r="ES93" s="882">
        <f t="shared" si="285"/>
        <v>8.5</v>
      </c>
      <c r="ET93" s="882">
        <f t="shared" si="285"/>
        <v>8.5</v>
      </c>
      <c r="EU93" s="882">
        <f t="shared" si="285"/>
        <v>8.5</v>
      </c>
      <c r="EV93" s="882">
        <f t="shared" si="285"/>
        <v>11.5</v>
      </c>
      <c r="EW93" s="882">
        <f t="shared" si="285"/>
        <v>11.5</v>
      </c>
      <c r="EX93" s="882">
        <f t="shared" si="285"/>
        <v>11.5</v>
      </c>
      <c r="EY93" s="882">
        <f t="shared" si="285"/>
        <v>11.5</v>
      </c>
      <c r="EZ93" s="882">
        <f t="shared" si="285"/>
        <v>9.25</v>
      </c>
      <c r="FA93" s="882">
        <f t="shared" si="285"/>
        <v>9.25</v>
      </c>
      <c r="FB93" s="882">
        <f t="shared" si="285"/>
        <v>9.25</v>
      </c>
      <c r="FC93" s="882">
        <f t="shared" si="285"/>
        <v>8.125</v>
      </c>
      <c r="FD93" s="882">
        <f t="shared" si="285"/>
        <v>8.125</v>
      </c>
      <c r="FE93" s="882">
        <f t="shared" si="285"/>
        <v>8.125</v>
      </c>
      <c r="FF93" s="882">
        <f t="shared" si="285"/>
        <v>8.125</v>
      </c>
      <c r="FG93" s="882">
        <f t="shared" si="285"/>
        <v>8.125</v>
      </c>
      <c r="FH93" s="882">
        <f t="shared" si="285"/>
        <v>7.75</v>
      </c>
      <c r="FI93" s="882">
        <f t="shared" si="285"/>
        <v>7.75</v>
      </c>
      <c r="FJ93" s="882">
        <f t="shared" si="285"/>
        <v>7.75</v>
      </c>
      <c r="FK93" s="882">
        <f t="shared" si="285"/>
        <v>7.75</v>
      </c>
      <c r="FL93" s="882">
        <f t="shared" si="285"/>
        <v>7.75</v>
      </c>
      <c r="FM93" s="882">
        <f t="shared" si="285"/>
        <v>7.75</v>
      </c>
      <c r="FN93" s="882">
        <f t="shared" si="285"/>
        <v>7.75</v>
      </c>
      <c r="FO93" s="882">
        <f t="shared" si="285"/>
        <v>7.75</v>
      </c>
      <c r="FP93" s="882">
        <f t="shared" si="285"/>
        <v>7.75</v>
      </c>
      <c r="FQ93" s="882">
        <f t="shared" si="285"/>
        <v>7.75</v>
      </c>
      <c r="FR93" s="882">
        <f t="shared" si="285"/>
        <v>7.75</v>
      </c>
      <c r="FS93" s="882">
        <f t="shared" si="285"/>
        <v>7.75</v>
      </c>
      <c r="FT93" s="882">
        <f t="shared" si="285"/>
        <v>7.75</v>
      </c>
      <c r="FU93" s="882">
        <f t="shared" si="285"/>
        <v>7.75</v>
      </c>
      <c r="FV93" s="882">
        <f t="shared" si="285"/>
        <v>7.75</v>
      </c>
      <c r="FW93" s="882">
        <f t="shared" si="285"/>
        <v>7.75</v>
      </c>
      <c r="FX93" s="882">
        <f t="shared" si="285"/>
        <v>8.125</v>
      </c>
      <c r="FY93" s="882">
        <f t="shared" si="285"/>
        <v>8.125</v>
      </c>
      <c r="FZ93" s="882">
        <f t="shared" si="285"/>
        <v>8.125</v>
      </c>
      <c r="GA93" s="882">
        <f t="shared" si="285"/>
        <v>8.125</v>
      </c>
      <c r="GB93" s="882">
        <f t="shared" si="285"/>
        <v>9.25</v>
      </c>
      <c r="GC93" s="882">
        <f t="shared" si="285"/>
        <v>9.25</v>
      </c>
      <c r="GD93" s="882">
        <f t="shared" si="285"/>
        <v>7</v>
      </c>
      <c r="GE93" s="882">
        <f t="shared" si="285"/>
        <v>7</v>
      </c>
      <c r="GF93" s="882">
        <f t="shared" si="285"/>
        <v>7</v>
      </c>
      <c r="GG93" s="882">
        <f t="shared" si="285"/>
        <v>7</v>
      </c>
      <c r="GH93" s="882">
        <f t="shared" si="285"/>
        <v>7</v>
      </c>
      <c r="GI93" s="882">
        <f t="shared" si="285"/>
        <v>7.1875</v>
      </c>
      <c r="GJ93" s="882">
        <f t="shared" si="285"/>
        <v>7.1875</v>
      </c>
      <c r="GK93" s="882">
        <f t="shared" si="285"/>
        <v>7.1875</v>
      </c>
      <c r="GL93" s="882">
        <f t="shared" si="285"/>
        <v>7.1875</v>
      </c>
      <c r="GM93" s="882">
        <f t="shared" si="285"/>
        <v>7.1875</v>
      </c>
      <c r="GN93" s="882">
        <f t="shared" si="285"/>
        <v>8.5</v>
      </c>
      <c r="GO93" s="882">
        <f t="shared" si="285"/>
        <v>8.5</v>
      </c>
      <c r="GP93" s="882">
        <f t="shared" si="285"/>
        <v>8.5</v>
      </c>
      <c r="GQ93" s="882">
        <f t="shared" si="285"/>
        <v>8.5</v>
      </c>
      <c r="GR93" s="882">
        <f t="shared" si="285"/>
        <v>8.5</v>
      </c>
      <c r="GS93" s="882">
        <f t="shared" si="285"/>
        <v>8.5</v>
      </c>
      <c r="GT93" s="882">
        <f t="shared" si="285"/>
        <v>8.5</v>
      </c>
      <c r="GU93" s="882">
        <f t="shared" si="285"/>
        <v>8.5</v>
      </c>
      <c r="GV93" s="882">
        <f t="shared" ref="GV93:JG93" si="286">GV91+MIN($G93,($F93-GV91)/4)</f>
        <v>11.5</v>
      </c>
      <c r="GW93" s="882">
        <f t="shared" si="286"/>
        <v>11.5</v>
      </c>
      <c r="GX93" s="882">
        <f t="shared" si="286"/>
        <v>11.5</v>
      </c>
      <c r="GY93" s="882">
        <f t="shared" si="286"/>
        <v>11.5</v>
      </c>
      <c r="GZ93" s="882">
        <f t="shared" si="286"/>
        <v>9.25</v>
      </c>
      <c r="HA93" s="882">
        <f t="shared" si="286"/>
        <v>9.25</v>
      </c>
      <c r="HB93" s="882">
        <f t="shared" si="286"/>
        <v>9.25</v>
      </c>
      <c r="HC93" s="882">
        <f t="shared" si="286"/>
        <v>8.125</v>
      </c>
      <c r="HD93" s="882">
        <f t="shared" si="286"/>
        <v>8.125</v>
      </c>
      <c r="HE93" s="882">
        <f t="shared" si="286"/>
        <v>8.125</v>
      </c>
      <c r="HF93" s="882">
        <f t="shared" si="286"/>
        <v>8.125</v>
      </c>
      <c r="HG93" s="882">
        <f t="shared" si="286"/>
        <v>8.125</v>
      </c>
      <c r="HH93" s="882">
        <f t="shared" si="286"/>
        <v>7.75</v>
      </c>
      <c r="HI93" s="882">
        <f t="shared" si="286"/>
        <v>7.75</v>
      </c>
      <c r="HJ93" s="882">
        <f t="shared" si="286"/>
        <v>7.75</v>
      </c>
      <c r="HK93" s="882">
        <f t="shared" si="286"/>
        <v>7.75</v>
      </c>
      <c r="HL93" s="882">
        <f t="shared" si="286"/>
        <v>7.75</v>
      </c>
      <c r="HM93" s="882">
        <f t="shared" si="286"/>
        <v>7.75</v>
      </c>
      <c r="HN93" s="882">
        <f t="shared" si="286"/>
        <v>7.75</v>
      </c>
      <c r="HO93" s="882">
        <f t="shared" si="286"/>
        <v>7.75</v>
      </c>
      <c r="HP93" s="882">
        <f t="shared" si="286"/>
        <v>7.75</v>
      </c>
      <c r="HQ93" s="882">
        <f t="shared" si="286"/>
        <v>7.75</v>
      </c>
      <c r="HR93" s="882">
        <f t="shared" si="286"/>
        <v>7.75</v>
      </c>
      <c r="HS93" s="882">
        <f t="shared" si="286"/>
        <v>7.75</v>
      </c>
      <c r="HT93" s="882">
        <f t="shared" si="286"/>
        <v>7.75</v>
      </c>
      <c r="HU93" s="882">
        <f t="shared" si="286"/>
        <v>7.75</v>
      </c>
      <c r="HV93" s="882">
        <f t="shared" si="286"/>
        <v>7.75</v>
      </c>
      <c r="HW93" s="882">
        <f t="shared" si="286"/>
        <v>7.75</v>
      </c>
      <c r="HX93" s="882">
        <f t="shared" si="286"/>
        <v>8.125</v>
      </c>
      <c r="HY93" s="882">
        <f t="shared" si="286"/>
        <v>8.125</v>
      </c>
      <c r="HZ93" s="882">
        <f t="shared" si="286"/>
        <v>8.125</v>
      </c>
      <c r="IA93" s="882">
        <f t="shared" si="286"/>
        <v>8.125</v>
      </c>
      <c r="IB93" s="882">
        <f t="shared" si="286"/>
        <v>9.25</v>
      </c>
      <c r="IC93" s="882">
        <f t="shared" si="286"/>
        <v>9.25</v>
      </c>
      <c r="ID93" s="882">
        <f t="shared" si="286"/>
        <v>7</v>
      </c>
      <c r="IE93" s="882">
        <f t="shared" si="286"/>
        <v>7</v>
      </c>
      <c r="IF93" s="882">
        <f t="shared" si="286"/>
        <v>7</v>
      </c>
      <c r="IG93" s="882">
        <f t="shared" si="286"/>
        <v>7</v>
      </c>
      <c r="IH93" s="882">
        <f t="shared" si="286"/>
        <v>7</v>
      </c>
      <c r="II93" s="882">
        <f t="shared" si="286"/>
        <v>7.1875</v>
      </c>
      <c r="IJ93" s="882">
        <f t="shared" si="286"/>
        <v>7.1875</v>
      </c>
      <c r="IK93" s="882">
        <f t="shared" si="286"/>
        <v>7.1875</v>
      </c>
      <c r="IL93" s="882">
        <f t="shared" si="286"/>
        <v>7.1875</v>
      </c>
      <c r="IM93" s="882">
        <f t="shared" si="286"/>
        <v>7.1875</v>
      </c>
      <c r="IN93" s="882">
        <f t="shared" si="286"/>
        <v>8.5</v>
      </c>
      <c r="IO93" s="882">
        <f t="shared" si="286"/>
        <v>8.5</v>
      </c>
      <c r="IP93" s="882">
        <f t="shared" si="286"/>
        <v>8.5</v>
      </c>
      <c r="IQ93" s="882">
        <f t="shared" si="286"/>
        <v>8.5</v>
      </c>
      <c r="IR93" s="882">
        <f t="shared" si="286"/>
        <v>8.5</v>
      </c>
      <c r="IS93" s="882">
        <f t="shared" si="286"/>
        <v>8.5</v>
      </c>
      <c r="IT93" s="882">
        <f t="shared" si="286"/>
        <v>8.5</v>
      </c>
      <c r="IU93" s="882">
        <f t="shared" si="286"/>
        <v>8.5</v>
      </c>
      <c r="IV93" s="882">
        <f t="shared" si="286"/>
        <v>11.5</v>
      </c>
      <c r="IW93" s="882">
        <f t="shared" si="286"/>
        <v>11.5</v>
      </c>
      <c r="IX93" s="882">
        <f t="shared" si="286"/>
        <v>11.5</v>
      </c>
      <c r="IY93" s="882">
        <f t="shared" si="286"/>
        <v>11.5</v>
      </c>
      <c r="IZ93" s="882">
        <f t="shared" si="286"/>
        <v>9.25</v>
      </c>
      <c r="JA93" s="882">
        <f t="shared" si="286"/>
        <v>9.25</v>
      </c>
      <c r="JB93" s="882">
        <f t="shared" si="286"/>
        <v>9.25</v>
      </c>
      <c r="JC93" s="882">
        <f t="shared" si="286"/>
        <v>8.125</v>
      </c>
      <c r="JD93" s="882">
        <f t="shared" si="286"/>
        <v>8.125</v>
      </c>
      <c r="JE93" s="882">
        <f t="shared" si="286"/>
        <v>8.125</v>
      </c>
      <c r="JF93" s="882">
        <f t="shared" si="286"/>
        <v>8.125</v>
      </c>
      <c r="JG93" s="882">
        <f t="shared" si="286"/>
        <v>8.125</v>
      </c>
      <c r="JH93" s="882">
        <f t="shared" ref="JH93:LS93" si="287">JH91+MIN($G93,($F93-JH91)/4)</f>
        <v>7.75</v>
      </c>
      <c r="JI93" s="882">
        <f t="shared" si="287"/>
        <v>7.75</v>
      </c>
      <c r="JJ93" s="882">
        <f t="shared" si="287"/>
        <v>7.75</v>
      </c>
      <c r="JK93" s="882">
        <f t="shared" si="287"/>
        <v>7.75</v>
      </c>
      <c r="JL93" s="882">
        <f t="shared" si="287"/>
        <v>7.75</v>
      </c>
      <c r="JM93" s="882">
        <f t="shared" si="287"/>
        <v>7.75</v>
      </c>
      <c r="JN93" s="882">
        <f t="shared" si="287"/>
        <v>7.75</v>
      </c>
      <c r="JO93" s="882">
        <f t="shared" si="287"/>
        <v>7.75</v>
      </c>
      <c r="JP93" s="882">
        <f t="shared" si="287"/>
        <v>7.75</v>
      </c>
      <c r="JQ93" s="882">
        <f t="shared" si="287"/>
        <v>7.75</v>
      </c>
      <c r="JR93" s="882">
        <f t="shared" si="287"/>
        <v>7.75</v>
      </c>
      <c r="JS93" s="882">
        <f t="shared" si="287"/>
        <v>7.75</v>
      </c>
      <c r="JT93" s="882">
        <f t="shared" si="287"/>
        <v>7.75</v>
      </c>
      <c r="JU93" s="882">
        <f t="shared" si="287"/>
        <v>7.75</v>
      </c>
      <c r="JV93" s="882">
        <f t="shared" si="287"/>
        <v>7.75</v>
      </c>
      <c r="JW93" s="882">
        <f t="shared" si="287"/>
        <v>7.75</v>
      </c>
      <c r="JX93" s="882">
        <f t="shared" si="287"/>
        <v>8.125</v>
      </c>
      <c r="JY93" s="882">
        <f t="shared" si="287"/>
        <v>8.125</v>
      </c>
      <c r="JZ93" s="882">
        <f t="shared" si="287"/>
        <v>8.125</v>
      </c>
      <c r="KA93" s="882">
        <f t="shared" si="287"/>
        <v>8.125</v>
      </c>
      <c r="KB93" s="882">
        <f t="shared" si="287"/>
        <v>9.25</v>
      </c>
      <c r="KC93" s="882">
        <f t="shared" si="287"/>
        <v>9.25</v>
      </c>
      <c r="KD93" s="882">
        <f t="shared" si="287"/>
        <v>7</v>
      </c>
      <c r="KE93" s="882">
        <f t="shared" si="287"/>
        <v>7</v>
      </c>
      <c r="KF93" s="882">
        <f t="shared" si="287"/>
        <v>7</v>
      </c>
      <c r="KG93" s="882">
        <f t="shared" si="287"/>
        <v>7</v>
      </c>
      <c r="KH93" s="882">
        <f t="shared" si="287"/>
        <v>7</v>
      </c>
      <c r="KI93" s="882">
        <f t="shared" si="287"/>
        <v>7.1875</v>
      </c>
      <c r="KJ93" s="882">
        <f t="shared" si="287"/>
        <v>7.1875</v>
      </c>
      <c r="KK93" s="882">
        <f t="shared" si="287"/>
        <v>7.1875</v>
      </c>
      <c r="KL93" s="882">
        <f t="shared" si="287"/>
        <v>7.1875</v>
      </c>
      <c r="KM93" s="882">
        <f t="shared" si="287"/>
        <v>7.1875</v>
      </c>
      <c r="KN93" s="882">
        <f t="shared" si="287"/>
        <v>8.5</v>
      </c>
      <c r="KO93" s="882">
        <f t="shared" si="287"/>
        <v>8.5</v>
      </c>
      <c r="KP93" s="882">
        <f t="shared" si="287"/>
        <v>8.5</v>
      </c>
      <c r="KQ93" s="882">
        <f t="shared" si="287"/>
        <v>8.5</v>
      </c>
      <c r="KR93" s="882">
        <f t="shared" si="287"/>
        <v>8.5</v>
      </c>
      <c r="KS93" s="882">
        <f t="shared" si="287"/>
        <v>8.5</v>
      </c>
      <c r="KT93" s="882">
        <f t="shared" si="287"/>
        <v>8.5</v>
      </c>
      <c r="KU93" s="882">
        <f t="shared" si="287"/>
        <v>8.5</v>
      </c>
      <c r="KV93" s="882">
        <f t="shared" si="287"/>
        <v>11.5</v>
      </c>
      <c r="KW93" s="882">
        <f t="shared" si="287"/>
        <v>11.5</v>
      </c>
      <c r="KX93" s="882">
        <f t="shared" si="287"/>
        <v>11.5</v>
      </c>
      <c r="KY93" s="882">
        <f t="shared" si="287"/>
        <v>11.5</v>
      </c>
      <c r="KZ93" s="882">
        <f t="shared" si="287"/>
        <v>9.25</v>
      </c>
      <c r="LA93" s="882">
        <f t="shared" si="287"/>
        <v>9.25</v>
      </c>
      <c r="LB93" s="882">
        <f t="shared" si="287"/>
        <v>9.25</v>
      </c>
      <c r="LC93" s="882">
        <f t="shared" si="287"/>
        <v>8.125</v>
      </c>
      <c r="LD93" s="882">
        <f t="shared" si="287"/>
        <v>8.125</v>
      </c>
      <c r="LE93" s="882">
        <f t="shared" si="287"/>
        <v>8.125</v>
      </c>
      <c r="LF93" s="882">
        <f t="shared" si="287"/>
        <v>8.125</v>
      </c>
      <c r="LG93" s="882">
        <f t="shared" si="287"/>
        <v>8.125</v>
      </c>
      <c r="LH93" s="882">
        <f t="shared" si="287"/>
        <v>7.75</v>
      </c>
      <c r="LI93" s="882">
        <f t="shared" si="287"/>
        <v>7.75</v>
      </c>
      <c r="LJ93" s="882">
        <f t="shared" si="287"/>
        <v>7.75</v>
      </c>
      <c r="LK93" s="882">
        <f t="shared" si="287"/>
        <v>7.75</v>
      </c>
      <c r="LL93" s="882">
        <f t="shared" si="287"/>
        <v>7.75</v>
      </c>
      <c r="LM93" s="882">
        <f t="shared" si="287"/>
        <v>7.75</v>
      </c>
      <c r="LN93" s="882">
        <f t="shared" si="287"/>
        <v>7.75</v>
      </c>
      <c r="LO93" s="882">
        <f t="shared" si="287"/>
        <v>7.75</v>
      </c>
      <c r="LP93" s="882">
        <f t="shared" si="287"/>
        <v>7.75</v>
      </c>
      <c r="LQ93" s="882">
        <f t="shared" si="287"/>
        <v>7.75</v>
      </c>
      <c r="LR93" s="882">
        <f t="shared" si="287"/>
        <v>7.75</v>
      </c>
      <c r="LS93" s="882">
        <f t="shared" si="287"/>
        <v>7.75</v>
      </c>
      <c r="LT93" s="882">
        <f t="shared" ref="LT93:OE93" si="288">LT91+MIN($G93,($F93-LT91)/4)</f>
        <v>7.75</v>
      </c>
      <c r="LU93" s="882">
        <f t="shared" si="288"/>
        <v>7.75</v>
      </c>
      <c r="LV93" s="882">
        <f t="shared" si="288"/>
        <v>7.75</v>
      </c>
      <c r="LW93" s="882">
        <f t="shared" si="288"/>
        <v>7.75</v>
      </c>
      <c r="LX93" s="882">
        <f t="shared" si="288"/>
        <v>8.125</v>
      </c>
      <c r="LY93" s="882">
        <f t="shared" si="288"/>
        <v>8.125</v>
      </c>
      <c r="LZ93" s="882">
        <f t="shared" si="288"/>
        <v>8.125</v>
      </c>
      <c r="MA93" s="882">
        <f t="shared" si="288"/>
        <v>8.125</v>
      </c>
      <c r="MB93" s="882">
        <f t="shared" si="288"/>
        <v>9.25</v>
      </c>
      <c r="MC93" s="882">
        <f t="shared" si="288"/>
        <v>9.25</v>
      </c>
      <c r="MD93" s="882">
        <f t="shared" si="288"/>
        <v>7</v>
      </c>
      <c r="ME93" s="882">
        <f t="shared" si="288"/>
        <v>7</v>
      </c>
      <c r="MF93" s="882">
        <f t="shared" si="288"/>
        <v>7</v>
      </c>
      <c r="MG93" s="882">
        <f t="shared" si="288"/>
        <v>7</v>
      </c>
      <c r="MH93" s="882">
        <f t="shared" si="288"/>
        <v>7</v>
      </c>
      <c r="MI93" s="882">
        <f t="shared" si="288"/>
        <v>7.1875</v>
      </c>
      <c r="MJ93" s="882">
        <f t="shared" si="288"/>
        <v>7.1875</v>
      </c>
      <c r="MK93" s="882">
        <f t="shared" si="288"/>
        <v>7.1875</v>
      </c>
      <c r="ML93" s="882">
        <f t="shared" si="288"/>
        <v>7.1875</v>
      </c>
      <c r="MM93" s="882">
        <f t="shared" si="288"/>
        <v>7.1875</v>
      </c>
      <c r="MN93" s="882">
        <f t="shared" si="288"/>
        <v>8.5</v>
      </c>
      <c r="MO93" s="882">
        <f t="shared" si="288"/>
        <v>8.5</v>
      </c>
      <c r="MP93" s="882">
        <f t="shared" si="288"/>
        <v>8.5</v>
      </c>
      <c r="MQ93" s="882">
        <f t="shared" si="288"/>
        <v>8.5</v>
      </c>
      <c r="MR93" s="882">
        <f t="shared" si="288"/>
        <v>8.5</v>
      </c>
      <c r="MS93" s="882">
        <f t="shared" si="288"/>
        <v>8.5</v>
      </c>
      <c r="MT93" s="882">
        <f t="shared" si="288"/>
        <v>8.5</v>
      </c>
      <c r="MU93" s="882">
        <f t="shared" si="288"/>
        <v>8.5</v>
      </c>
      <c r="MV93" s="882">
        <f t="shared" si="288"/>
        <v>11.5</v>
      </c>
      <c r="MW93" s="882">
        <f t="shared" si="288"/>
        <v>11.5</v>
      </c>
      <c r="MX93" s="882">
        <f t="shared" si="288"/>
        <v>11.5</v>
      </c>
      <c r="MY93" s="882">
        <f t="shared" si="288"/>
        <v>11.5</v>
      </c>
      <c r="MZ93" s="882">
        <f t="shared" si="288"/>
        <v>9.25</v>
      </c>
      <c r="NA93" s="882">
        <f t="shared" si="288"/>
        <v>9.25</v>
      </c>
      <c r="NB93" s="882">
        <f t="shared" si="288"/>
        <v>9.25</v>
      </c>
      <c r="NC93" s="882">
        <f t="shared" si="288"/>
        <v>8.125</v>
      </c>
      <c r="ND93" s="882">
        <f t="shared" si="288"/>
        <v>8.125</v>
      </c>
      <c r="NE93" s="882">
        <f t="shared" si="288"/>
        <v>8.125</v>
      </c>
      <c r="NF93" s="882">
        <f t="shared" si="288"/>
        <v>8.125</v>
      </c>
      <c r="NG93" s="882">
        <f t="shared" si="288"/>
        <v>8.125</v>
      </c>
      <c r="NH93" s="882">
        <f t="shared" si="288"/>
        <v>7.75</v>
      </c>
      <c r="NI93" s="882">
        <f t="shared" si="288"/>
        <v>7.75</v>
      </c>
      <c r="NJ93" s="882">
        <f t="shared" si="288"/>
        <v>7.75</v>
      </c>
      <c r="NK93" s="882">
        <f t="shared" si="288"/>
        <v>7.75</v>
      </c>
      <c r="NL93" s="882">
        <f t="shared" si="288"/>
        <v>7.75</v>
      </c>
      <c r="NM93" s="882">
        <f t="shared" si="288"/>
        <v>7.75</v>
      </c>
      <c r="NN93" s="882">
        <f t="shared" si="288"/>
        <v>7.75</v>
      </c>
      <c r="NO93" s="882">
        <f t="shared" si="288"/>
        <v>7.75</v>
      </c>
      <c r="NP93" s="882">
        <f t="shared" si="288"/>
        <v>7.75</v>
      </c>
      <c r="NQ93" s="882">
        <f t="shared" si="288"/>
        <v>7.75</v>
      </c>
      <c r="NR93" s="882">
        <f t="shared" si="288"/>
        <v>7.75</v>
      </c>
      <c r="NS93" s="882">
        <f t="shared" si="288"/>
        <v>7.75</v>
      </c>
      <c r="NT93" s="882">
        <f t="shared" si="288"/>
        <v>7.75</v>
      </c>
      <c r="NU93" s="882">
        <f t="shared" si="288"/>
        <v>7.75</v>
      </c>
      <c r="NV93" s="882">
        <f t="shared" si="288"/>
        <v>7.75</v>
      </c>
      <c r="NW93" s="882">
        <f t="shared" si="288"/>
        <v>7.75</v>
      </c>
      <c r="NX93" s="882">
        <f t="shared" si="288"/>
        <v>8.125</v>
      </c>
      <c r="NY93" s="882">
        <f t="shared" si="288"/>
        <v>8.125</v>
      </c>
      <c r="NZ93" s="882">
        <f t="shared" si="288"/>
        <v>8.125</v>
      </c>
      <c r="OA93" s="882">
        <f t="shared" si="288"/>
        <v>8.125</v>
      </c>
      <c r="OB93" s="882">
        <f t="shared" si="288"/>
        <v>9.25</v>
      </c>
      <c r="OC93" s="882">
        <f t="shared" si="288"/>
        <v>9.25</v>
      </c>
      <c r="OD93" s="882">
        <f t="shared" si="288"/>
        <v>7</v>
      </c>
      <c r="OE93" s="882">
        <f t="shared" si="288"/>
        <v>7</v>
      </c>
      <c r="OF93" s="882">
        <f t="shared" ref="OF93:QQ93" si="289">OF91+MIN($G93,($F93-OF91)/4)</f>
        <v>7</v>
      </c>
      <c r="OG93" s="882">
        <f t="shared" si="289"/>
        <v>7</v>
      </c>
      <c r="OH93" s="882">
        <f t="shared" si="289"/>
        <v>7</v>
      </c>
      <c r="OI93" s="882">
        <f t="shared" si="289"/>
        <v>7.1875</v>
      </c>
      <c r="OJ93" s="882">
        <f t="shared" si="289"/>
        <v>7.1875</v>
      </c>
      <c r="OK93" s="882">
        <f t="shared" si="289"/>
        <v>7.1875</v>
      </c>
      <c r="OL93" s="882">
        <f t="shared" si="289"/>
        <v>7.1875</v>
      </c>
      <c r="OM93" s="882">
        <f t="shared" si="289"/>
        <v>7.1875</v>
      </c>
      <c r="ON93" s="882">
        <f t="shared" si="289"/>
        <v>8.5</v>
      </c>
      <c r="OO93" s="882">
        <f t="shared" si="289"/>
        <v>8.5</v>
      </c>
      <c r="OP93" s="882">
        <f t="shared" si="289"/>
        <v>8.5</v>
      </c>
      <c r="OQ93" s="882">
        <f t="shared" si="289"/>
        <v>8.5</v>
      </c>
      <c r="OR93" s="882">
        <f t="shared" si="289"/>
        <v>8.5</v>
      </c>
      <c r="OS93" s="882">
        <f t="shared" si="289"/>
        <v>8.5</v>
      </c>
      <c r="OT93" s="882">
        <f t="shared" si="289"/>
        <v>8.5</v>
      </c>
      <c r="OU93" s="882">
        <f t="shared" si="289"/>
        <v>8.5</v>
      </c>
      <c r="OV93" s="882">
        <f t="shared" si="289"/>
        <v>11.5</v>
      </c>
      <c r="OW93" s="882">
        <f t="shared" si="289"/>
        <v>11.5</v>
      </c>
      <c r="OX93" s="882">
        <f t="shared" si="289"/>
        <v>11.5</v>
      </c>
      <c r="OY93" s="882">
        <f t="shared" si="289"/>
        <v>11.5</v>
      </c>
      <c r="OZ93" s="882">
        <f t="shared" si="289"/>
        <v>9.25</v>
      </c>
      <c r="PA93" s="882">
        <f t="shared" si="289"/>
        <v>9.25</v>
      </c>
      <c r="PB93" s="882">
        <f t="shared" si="289"/>
        <v>9.25</v>
      </c>
      <c r="PC93" s="882">
        <f t="shared" si="289"/>
        <v>8.125</v>
      </c>
      <c r="PD93" s="882">
        <f t="shared" si="289"/>
        <v>8.125</v>
      </c>
      <c r="PE93" s="882">
        <f t="shared" si="289"/>
        <v>8.125</v>
      </c>
      <c r="PF93" s="882">
        <f t="shared" si="289"/>
        <v>8.125</v>
      </c>
      <c r="PG93" s="882">
        <f t="shared" si="289"/>
        <v>8.125</v>
      </c>
      <c r="PH93" s="882">
        <f t="shared" si="289"/>
        <v>7.75</v>
      </c>
      <c r="PI93" s="882">
        <f t="shared" si="289"/>
        <v>7.75</v>
      </c>
      <c r="PJ93" s="882">
        <f t="shared" si="289"/>
        <v>7.75</v>
      </c>
      <c r="PK93" s="882">
        <f t="shared" si="289"/>
        <v>7.75</v>
      </c>
      <c r="PL93" s="882">
        <f t="shared" si="289"/>
        <v>7.75</v>
      </c>
      <c r="PM93" s="882">
        <f t="shared" si="289"/>
        <v>7.75</v>
      </c>
      <c r="PN93" s="882">
        <f t="shared" si="289"/>
        <v>7.75</v>
      </c>
      <c r="PO93" s="882">
        <f t="shared" si="289"/>
        <v>7.75</v>
      </c>
      <c r="PP93" s="882">
        <f t="shared" si="289"/>
        <v>7.75</v>
      </c>
      <c r="PQ93" s="882">
        <f t="shared" si="289"/>
        <v>7.75</v>
      </c>
      <c r="PR93" s="882">
        <f t="shared" si="289"/>
        <v>7.75</v>
      </c>
      <c r="PS93" s="882">
        <f t="shared" si="289"/>
        <v>7.75</v>
      </c>
      <c r="PT93" s="882">
        <f t="shared" si="289"/>
        <v>7.75</v>
      </c>
      <c r="PU93" s="882">
        <f t="shared" si="289"/>
        <v>7.75</v>
      </c>
      <c r="PV93" s="882">
        <f t="shared" si="289"/>
        <v>7.75</v>
      </c>
      <c r="PW93" s="882">
        <f t="shared" si="289"/>
        <v>7.75</v>
      </c>
      <c r="PX93" s="882">
        <f t="shared" si="289"/>
        <v>8.125</v>
      </c>
      <c r="PY93" s="882">
        <f t="shared" si="289"/>
        <v>8.125</v>
      </c>
      <c r="PZ93" s="882">
        <f t="shared" si="289"/>
        <v>8.125</v>
      </c>
      <c r="QA93" s="882">
        <f t="shared" si="289"/>
        <v>8.125</v>
      </c>
      <c r="QB93" s="882">
        <f t="shared" si="289"/>
        <v>9.25</v>
      </c>
      <c r="QC93" s="882">
        <f t="shared" si="289"/>
        <v>9.25</v>
      </c>
      <c r="QD93" s="882">
        <f t="shared" si="289"/>
        <v>7</v>
      </c>
      <c r="QE93" s="882">
        <f t="shared" si="289"/>
        <v>7</v>
      </c>
      <c r="QF93" s="882">
        <f t="shared" si="289"/>
        <v>7</v>
      </c>
      <c r="QG93" s="882">
        <f t="shared" si="289"/>
        <v>7</v>
      </c>
      <c r="QH93" s="882">
        <f t="shared" si="289"/>
        <v>7</v>
      </c>
      <c r="QI93" s="882">
        <f t="shared" si="289"/>
        <v>7.1875</v>
      </c>
      <c r="QJ93" s="882">
        <f t="shared" si="289"/>
        <v>7.1875</v>
      </c>
      <c r="QK93" s="882">
        <f t="shared" si="289"/>
        <v>7.1875</v>
      </c>
      <c r="QL93" s="882">
        <f t="shared" si="289"/>
        <v>7.1875</v>
      </c>
      <c r="QM93" s="882">
        <f t="shared" si="289"/>
        <v>7.1875</v>
      </c>
      <c r="QN93" s="882">
        <f t="shared" si="289"/>
        <v>8.5</v>
      </c>
      <c r="QO93" s="882">
        <f t="shared" si="289"/>
        <v>8.5</v>
      </c>
      <c r="QP93" s="882">
        <f t="shared" si="289"/>
        <v>8.5</v>
      </c>
      <c r="QQ93" s="882">
        <f t="shared" si="289"/>
        <v>8.5</v>
      </c>
      <c r="QR93" s="882">
        <f t="shared" ref="QR93:SJ93" si="290">QR91+MIN($G93,($F93-QR91)/4)</f>
        <v>8.5</v>
      </c>
      <c r="QS93" s="882">
        <f t="shared" si="290"/>
        <v>8.5</v>
      </c>
      <c r="QT93" s="882">
        <f t="shared" si="290"/>
        <v>8.5</v>
      </c>
      <c r="QU93" s="882">
        <f t="shared" si="290"/>
        <v>8.5</v>
      </c>
      <c r="QV93" s="882">
        <f t="shared" si="290"/>
        <v>11.5</v>
      </c>
      <c r="QW93" s="882">
        <f t="shared" si="290"/>
        <v>11.5</v>
      </c>
      <c r="QX93" s="882">
        <f t="shared" si="290"/>
        <v>11.5</v>
      </c>
      <c r="QY93" s="882">
        <f t="shared" si="290"/>
        <v>11.5</v>
      </c>
      <c r="QZ93" s="882">
        <f t="shared" si="290"/>
        <v>9.25</v>
      </c>
      <c r="RA93" s="882">
        <f t="shared" si="290"/>
        <v>9.25</v>
      </c>
      <c r="RB93" s="882">
        <f t="shared" si="290"/>
        <v>9.25</v>
      </c>
      <c r="RC93" s="882">
        <f t="shared" si="290"/>
        <v>8.125</v>
      </c>
      <c r="RD93" s="882">
        <f t="shared" si="290"/>
        <v>8.125</v>
      </c>
      <c r="RE93" s="882">
        <f t="shared" si="290"/>
        <v>8.125</v>
      </c>
      <c r="RF93" s="882">
        <f t="shared" si="290"/>
        <v>8.125</v>
      </c>
      <c r="RG93" s="882">
        <f t="shared" si="290"/>
        <v>8.125</v>
      </c>
      <c r="RH93" s="882">
        <f t="shared" si="290"/>
        <v>7.75</v>
      </c>
      <c r="RI93" s="882">
        <f t="shared" si="290"/>
        <v>7.75</v>
      </c>
      <c r="RJ93" s="882">
        <f t="shared" si="290"/>
        <v>7.75</v>
      </c>
      <c r="RK93" s="882">
        <f t="shared" si="290"/>
        <v>7.75</v>
      </c>
      <c r="RL93" s="882">
        <f t="shared" si="290"/>
        <v>7.75</v>
      </c>
      <c r="RM93" s="882">
        <f t="shared" si="290"/>
        <v>7.75</v>
      </c>
      <c r="RN93" s="882">
        <f t="shared" si="290"/>
        <v>7.75</v>
      </c>
      <c r="RO93" s="882">
        <f t="shared" si="290"/>
        <v>7.75</v>
      </c>
      <c r="RP93" s="882">
        <f t="shared" si="290"/>
        <v>7.75</v>
      </c>
      <c r="RQ93" s="882">
        <f t="shared" si="290"/>
        <v>7.75</v>
      </c>
      <c r="RR93" s="882">
        <f t="shared" si="290"/>
        <v>7.75</v>
      </c>
      <c r="RS93" s="882">
        <f t="shared" si="290"/>
        <v>7.75</v>
      </c>
      <c r="RT93" s="882">
        <f t="shared" si="290"/>
        <v>7.75</v>
      </c>
      <c r="RU93" s="882">
        <f t="shared" si="290"/>
        <v>7.75</v>
      </c>
      <c r="RV93" s="882">
        <f t="shared" si="290"/>
        <v>7.75</v>
      </c>
      <c r="RW93" s="882">
        <f t="shared" si="290"/>
        <v>7.75</v>
      </c>
      <c r="RX93" s="882">
        <f t="shared" si="290"/>
        <v>8.125</v>
      </c>
      <c r="RY93" s="882">
        <f t="shared" si="290"/>
        <v>8.125</v>
      </c>
      <c r="RZ93" s="882">
        <f t="shared" si="290"/>
        <v>8.125</v>
      </c>
      <c r="SA93" s="882">
        <f t="shared" si="290"/>
        <v>8.125</v>
      </c>
      <c r="SB93" s="882">
        <f t="shared" si="290"/>
        <v>9.25</v>
      </c>
      <c r="SC93" s="882">
        <f t="shared" si="290"/>
        <v>9.25</v>
      </c>
      <c r="SD93" s="882">
        <f t="shared" si="290"/>
        <v>7</v>
      </c>
      <c r="SE93" s="882">
        <f t="shared" si="290"/>
        <v>7</v>
      </c>
      <c r="SF93" s="882">
        <f t="shared" si="290"/>
        <v>7</v>
      </c>
      <c r="SG93" s="882">
        <f t="shared" si="290"/>
        <v>7</v>
      </c>
      <c r="SH93" s="882">
        <f t="shared" si="290"/>
        <v>7</v>
      </c>
      <c r="SI93" s="882">
        <f t="shared" si="290"/>
        <v>7.1875</v>
      </c>
      <c r="SJ93" s="882">
        <f t="shared" si="290"/>
        <v>7.1875</v>
      </c>
      <c r="SK93" s="267">
        <f>SJ93</f>
        <v>7.1875</v>
      </c>
      <c r="SL93" s="254"/>
      <c r="SM93" s="242"/>
      <c r="SN93" s="242"/>
      <c r="SO93" s="242"/>
    </row>
    <row r="94" spans="1:509" outlineLevel="2" x14ac:dyDescent="0.35">
      <c r="A94" s="242"/>
      <c r="B94" s="251"/>
      <c r="C94" s="438">
        <f>INT($C$29)+2</f>
        <v>3</v>
      </c>
      <c r="D94" s="267"/>
      <c r="E94" s="316">
        <f>E91+1</f>
        <v>15</v>
      </c>
      <c r="F94" s="322"/>
      <c r="G94" s="322"/>
      <c r="H94" s="267"/>
      <c r="I94" s="272" t="s">
        <v>831</v>
      </c>
      <c r="J94" s="288" t="s">
        <v>686</v>
      </c>
      <c r="K94" s="288"/>
      <c r="L94" s="515">
        <v>5.25</v>
      </c>
      <c r="M94" s="516">
        <v>5.25</v>
      </c>
      <c r="N94" s="516">
        <v>5.25</v>
      </c>
      <c r="O94" s="516">
        <v>5.25</v>
      </c>
      <c r="P94" s="516">
        <v>5.25</v>
      </c>
      <c r="Q94" s="516">
        <v>5.25</v>
      </c>
      <c r="R94" s="516">
        <v>5.25</v>
      </c>
      <c r="S94" s="516">
        <v>5.25</v>
      </c>
      <c r="T94" s="516">
        <v>5.25</v>
      </c>
      <c r="U94" s="516">
        <v>5.25</v>
      </c>
      <c r="V94" s="516">
        <v>5.25</v>
      </c>
      <c r="W94" s="516">
        <v>5.25</v>
      </c>
      <c r="X94" s="516">
        <v>5</v>
      </c>
      <c r="Y94" s="516">
        <v>5</v>
      </c>
      <c r="Z94" s="516">
        <v>5</v>
      </c>
      <c r="AA94" s="516">
        <v>5</v>
      </c>
      <c r="AB94" s="516">
        <v>4.75</v>
      </c>
      <c r="AC94" s="516">
        <v>4.75</v>
      </c>
      <c r="AD94" s="516">
        <v>4.5</v>
      </c>
      <c r="AE94" s="516">
        <v>4.5</v>
      </c>
      <c r="AF94" s="516">
        <v>5</v>
      </c>
      <c r="AG94" s="516">
        <v>5</v>
      </c>
      <c r="AH94" s="516">
        <v>5</v>
      </c>
      <c r="AI94" s="516">
        <v>5.0999999999999996</v>
      </c>
      <c r="AJ94" s="516">
        <v>5.0999999999999996</v>
      </c>
      <c r="AK94" s="516">
        <v>5.0999999999999996</v>
      </c>
      <c r="AL94" s="516">
        <v>5.0999999999999996</v>
      </c>
      <c r="AM94" s="516">
        <v>5.0999999999999996</v>
      </c>
      <c r="AN94" s="516">
        <v>7</v>
      </c>
      <c r="AO94" s="516">
        <v>7</v>
      </c>
      <c r="AP94" s="516">
        <v>7</v>
      </c>
      <c r="AQ94" s="516">
        <v>7</v>
      </c>
      <c r="AR94" s="516">
        <v>7</v>
      </c>
      <c r="AS94" s="516">
        <v>7</v>
      </c>
      <c r="AT94" s="516">
        <v>7</v>
      </c>
      <c r="AU94" s="516">
        <v>7</v>
      </c>
      <c r="AV94" s="516">
        <v>11</v>
      </c>
      <c r="AW94" s="516">
        <v>11</v>
      </c>
      <c r="AX94" s="516">
        <v>11</v>
      </c>
      <c r="AY94" s="516">
        <v>11</v>
      </c>
      <c r="AZ94" s="516">
        <v>8</v>
      </c>
      <c r="BA94" s="516">
        <v>8</v>
      </c>
      <c r="BB94" s="516">
        <v>8</v>
      </c>
      <c r="BC94" s="516">
        <v>5.5</v>
      </c>
      <c r="BD94" s="516">
        <v>5.5</v>
      </c>
      <c r="BE94" s="516">
        <v>5.5</v>
      </c>
      <c r="BF94" s="516">
        <v>5.5</v>
      </c>
      <c r="BG94" s="516">
        <v>5.5</v>
      </c>
      <c r="BH94" s="516">
        <v>5.25</v>
      </c>
      <c r="BI94" s="516">
        <v>5.25</v>
      </c>
      <c r="BJ94" s="516">
        <v>5.25</v>
      </c>
      <c r="BK94" s="516">
        <v>5.25</v>
      </c>
      <c r="BL94" s="516">
        <v>5.25</v>
      </c>
      <c r="BM94" s="516">
        <v>5.25</v>
      </c>
      <c r="BN94" s="516">
        <v>5.25</v>
      </c>
      <c r="BO94" s="516">
        <v>5.25</v>
      </c>
      <c r="BP94" s="516">
        <v>5.25</v>
      </c>
      <c r="BQ94" s="516">
        <v>5.25</v>
      </c>
      <c r="BR94" s="516">
        <v>5.25</v>
      </c>
      <c r="BS94" s="516">
        <v>5.25</v>
      </c>
      <c r="BT94" s="516">
        <v>5.25</v>
      </c>
      <c r="BU94" s="516">
        <v>5.25</v>
      </c>
      <c r="BV94" s="516">
        <v>5.25</v>
      </c>
      <c r="BW94" s="516">
        <v>5.25</v>
      </c>
      <c r="BX94" s="516">
        <v>5</v>
      </c>
      <c r="BY94" s="516">
        <v>5</v>
      </c>
      <c r="BZ94" s="516">
        <v>5</v>
      </c>
      <c r="CA94" s="516">
        <v>5</v>
      </c>
      <c r="CB94" s="516">
        <v>4.75</v>
      </c>
      <c r="CC94" s="516">
        <v>4.75</v>
      </c>
      <c r="CD94" s="516">
        <v>4.5</v>
      </c>
      <c r="CE94" s="516">
        <v>4.5</v>
      </c>
      <c r="CF94" s="516">
        <v>5</v>
      </c>
      <c r="CG94" s="516">
        <v>5</v>
      </c>
      <c r="CH94" s="516">
        <v>5</v>
      </c>
      <c r="CI94" s="516">
        <v>5.0999999999999996</v>
      </c>
      <c r="CJ94" s="516">
        <v>5.0999999999999996</v>
      </c>
      <c r="CK94" s="516">
        <v>5.0999999999999996</v>
      </c>
      <c r="CL94" s="516">
        <v>5.0999999999999996</v>
      </c>
      <c r="CM94" s="516">
        <v>5.0999999999999996</v>
      </c>
      <c r="CN94" s="516">
        <v>7</v>
      </c>
      <c r="CO94" s="516">
        <v>7</v>
      </c>
      <c r="CP94" s="516">
        <v>7</v>
      </c>
      <c r="CQ94" s="516">
        <v>7</v>
      </c>
      <c r="CR94" s="516">
        <v>7</v>
      </c>
      <c r="CS94" s="516">
        <v>7</v>
      </c>
      <c r="CT94" s="516">
        <v>7</v>
      </c>
      <c r="CU94" s="516">
        <v>7</v>
      </c>
      <c r="CV94" s="516">
        <v>11</v>
      </c>
      <c r="CW94" s="516">
        <v>11</v>
      </c>
      <c r="CX94" s="516">
        <v>11</v>
      </c>
      <c r="CY94" s="516">
        <v>11</v>
      </c>
      <c r="CZ94" s="516">
        <v>8</v>
      </c>
      <c r="DA94" s="516">
        <v>8</v>
      </c>
      <c r="DB94" s="516">
        <v>8</v>
      </c>
      <c r="DC94" s="516">
        <v>5.5</v>
      </c>
      <c r="DD94" s="516">
        <v>5.5</v>
      </c>
      <c r="DE94" s="516">
        <v>5.5</v>
      </c>
      <c r="DF94" s="516">
        <v>5.5</v>
      </c>
      <c r="DG94" s="516">
        <v>5.5</v>
      </c>
      <c r="DH94" s="516">
        <v>5.25</v>
      </c>
      <c r="DI94" s="516">
        <v>5.25</v>
      </c>
      <c r="DJ94" s="516">
        <v>5.25</v>
      </c>
      <c r="DK94" s="516">
        <v>5.25</v>
      </c>
      <c r="DL94" s="516">
        <v>5.25</v>
      </c>
      <c r="DM94" s="516">
        <v>5.25</v>
      </c>
      <c r="DN94" s="516">
        <v>5.25</v>
      </c>
      <c r="DO94" s="516">
        <v>5.25</v>
      </c>
      <c r="DP94" s="516">
        <v>5.25</v>
      </c>
      <c r="DQ94" s="516">
        <v>5.25</v>
      </c>
      <c r="DR94" s="516">
        <v>5.25</v>
      </c>
      <c r="DS94" s="516">
        <v>5.25</v>
      </c>
      <c r="DT94" s="516">
        <v>5.25</v>
      </c>
      <c r="DU94" s="516">
        <v>5.25</v>
      </c>
      <c r="DV94" s="516">
        <v>5.25</v>
      </c>
      <c r="DW94" s="516">
        <v>5.25</v>
      </c>
      <c r="DX94" s="516">
        <v>5</v>
      </c>
      <c r="DY94" s="516">
        <v>5</v>
      </c>
      <c r="DZ94" s="516">
        <v>5</v>
      </c>
      <c r="EA94" s="516">
        <v>5</v>
      </c>
      <c r="EB94" s="516">
        <v>4.75</v>
      </c>
      <c r="EC94" s="516">
        <v>4.75</v>
      </c>
      <c r="ED94" s="516">
        <v>4.5</v>
      </c>
      <c r="EE94" s="516">
        <v>4.5</v>
      </c>
      <c r="EF94" s="516">
        <v>5</v>
      </c>
      <c r="EG94" s="516">
        <v>5</v>
      </c>
      <c r="EH94" s="516">
        <v>5</v>
      </c>
      <c r="EI94" s="516">
        <v>5.0999999999999996</v>
      </c>
      <c r="EJ94" s="516">
        <v>5.0999999999999996</v>
      </c>
      <c r="EK94" s="516">
        <v>5.0999999999999996</v>
      </c>
      <c r="EL94" s="516">
        <v>5.0999999999999996</v>
      </c>
      <c r="EM94" s="516">
        <v>5.0999999999999996</v>
      </c>
      <c r="EN94" s="516">
        <v>7</v>
      </c>
      <c r="EO94" s="516">
        <v>7</v>
      </c>
      <c r="EP94" s="516">
        <v>7</v>
      </c>
      <c r="EQ94" s="516">
        <v>7</v>
      </c>
      <c r="ER94" s="516">
        <v>7</v>
      </c>
      <c r="ES94" s="516">
        <v>7</v>
      </c>
      <c r="ET94" s="516">
        <v>7</v>
      </c>
      <c r="EU94" s="516">
        <v>7</v>
      </c>
      <c r="EV94" s="516">
        <v>11</v>
      </c>
      <c r="EW94" s="516">
        <v>11</v>
      </c>
      <c r="EX94" s="516">
        <v>11</v>
      </c>
      <c r="EY94" s="516">
        <v>11</v>
      </c>
      <c r="EZ94" s="516">
        <v>8</v>
      </c>
      <c r="FA94" s="516">
        <v>8</v>
      </c>
      <c r="FB94" s="516">
        <v>8</v>
      </c>
      <c r="FC94" s="516">
        <v>5.5</v>
      </c>
      <c r="FD94" s="516">
        <v>5.5</v>
      </c>
      <c r="FE94" s="516">
        <v>5.5</v>
      </c>
      <c r="FF94" s="516">
        <v>5.5</v>
      </c>
      <c r="FG94" s="516">
        <v>5.5</v>
      </c>
      <c r="FH94" s="516">
        <v>5.25</v>
      </c>
      <c r="FI94" s="516">
        <v>5.25</v>
      </c>
      <c r="FJ94" s="516">
        <v>5.25</v>
      </c>
      <c r="FK94" s="516">
        <v>5.25</v>
      </c>
      <c r="FL94" s="516">
        <v>5.25</v>
      </c>
      <c r="FM94" s="516">
        <v>5.25</v>
      </c>
      <c r="FN94" s="516">
        <v>5.25</v>
      </c>
      <c r="FO94" s="516">
        <v>5.25</v>
      </c>
      <c r="FP94" s="516">
        <v>5.25</v>
      </c>
      <c r="FQ94" s="516">
        <v>5.25</v>
      </c>
      <c r="FR94" s="516">
        <v>5.25</v>
      </c>
      <c r="FS94" s="516">
        <v>5.25</v>
      </c>
      <c r="FT94" s="516">
        <v>5.25</v>
      </c>
      <c r="FU94" s="516">
        <v>5.25</v>
      </c>
      <c r="FV94" s="516">
        <v>5.25</v>
      </c>
      <c r="FW94" s="516">
        <v>5.25</v>
      </c>
      <c r="FX94" s="516">
        <v>5</v>
      </c>
      <c r="FY94" s="516">
        <v>5</v>
      </c>
      <c r="FZ94" s="516">
        <v>5</v>
      </c>
      <c r="GA94" s="516">
        <v>5</v>
      </c>
      <c r="GB94" s="516">
        <v>4.75</v>
      </c>
      <c r="GC94" s="516">
        <v>4.75</v>
      </c>
      <c r="GD94" s="516">
        <v>4.5</v>
      </c>
      <c r="GE94" s="516">
        <v>4.5</v>
      </c>
      <c r="GF94" s="516">
        <v>5</v>
      </c>
      <c r="GG94" s="516">
        <v>5</v>
      </c>
      <c r="GH94" s="516">
        <v>5</v>
      </c>
      <c r="GI94" s="516">
        <v>5.0999999999999996</v>
      </c>
      <c r="GJ94" s="516">
        <v>5.0999999999999996</v>
      </c>
      <c r="GK94" s="516">
        <v>5.0999999999999996</v>
      </c>
      <c r="GL94" s="516">
        <v>5.0999999999999996</v>
      </c>
      <c r="GM94" s="516">
        <v>5.0999999999999996</v>
      </c>
      <c r="GN94" s="516">
        <v>7</v>
      </c>
      <c r="GO94" s="516">
        <v>7</v>
      </c>
      <c r="GP94" s="516">
        <v>7</v>
      </c>
      <c r="GQ94" s="516">
        <v>7</v>
      </c>
      <c r="GR94" s="516">
        <v>7</v>
      </c>
      <c r="GS94" s="516">
        <v>7</v>
      </c>
      <c r="GT94" s="516">
        <v>7</v>
      </c>
      <c r="GU94" s="516">
        <v>7</v>
      </c>
      <c r="GV94" s="516">
        <v>11</v>
      </c>
      <c r="GW94" s="516">
        <v>11</v>
      </c>
      <c r="GX94" s="516">
        <v>11</v>
      </c>
      <c r="GY94" s="516">
        <v>11</v>
      </c>
      <c r="GZ94" s="516">
        <v>8</v>
      </c>
      <c r="HA94" s="516">
        <v>8</v>
      </c>
      <c r="HB94" s="516">
        <v>8</v>
      </c>
      <c r="HC94" s="516">
        <v>5.5</v>
      </c>
      <c r="HD94" s="516">
        <v>5.5</v>
      </c>
      <c r="HE94" s="516">
        <v>5.5</v>
      </c>
      <c r="HF94" s="516">
        <v>5.5</v>
      </c>
      <c r="HG94" s="516">
        <v>5.5</v>
      </c>
      <c r="HH94" s="516">
        <v>5.25</v>
      </c>
      <c r="HI94" s="516">
        <v>5.25</v>
      </c>
      <c r="HJ94" s="516">
        <v>5.25</v>
      </c>
      <c r="HK94" s="516">
        <v>5.25</v>
      </c>
      <c r="HL94" s="516">
        <v>5.25</v>
      </c>
      <c r="HM94" s="516">
        <v>5.25</v>
      </c>
      <c r="HN94" s="516">
        <v>5.25</v>
      </c>
      <c r="HO94" s="516">
        <v>5.25</v>
      </c>
      <c r="HP94" s="516">
        <v>5.25</v>
      </c>
      <c r="HQ94" s="516">
        <v>5.25</v>
      </c>
      <c r="HR94" s="516">
        <v>5.25</v>
      </c>
      <c r="HS94" s="516">
        <v>5.25</v>
      </c>
      <c r="HT94" s="516">
        <v>5.25</v>
      </c>
      <c r="HU94" s="516">
        <v>5.25</v>
      </c>
      <c r="HV94" s="516">
        <v>5.25</v>
      </c>
      <c r="HW94" s="516">
        <v>5.25</v>
      </c>
      <c r="HX94" s="516">
        <v>5</v>
      </c>
      <c r="HY94" s="516">
        <v>5</v>
      </c>
      <c r="HZ94" s="516">
        <v>5</v>
      </c>
      <c r="IA94" s="516">
        <v>5</v>
      </c>
      <c r="IB94" s="516">
        <v>4.75</v>
      </c>
      <c r="IC94" s="516">
        <v>4.75</v>
      </c>
      <c r="ID94" s="516">
        <v>4.5</v>
      </c>
      <c r="IE94" s="516">
        <v>4.5</v>
      </c>
      <c r="IF94" s="516">
        <v>5</v>
      </c>
      <c r="IG94" s="516">
        <v>5</v>
      </c>
      <c r="IH94" s="516">
        <v>5</v>
      </c>
      <c r="II94" s="516">
        <v>5.0999999999999996</v>
      </c>
      <c r="IJ94" s="516">
        <v>5.0999999999999996</v>
      </c>
      <c r="IK94" s="516">
        <v>5.0999999999999996</v>
      </c>
      <c r="IL94" s="516">
        <v>5.0999999999999996</v>
      </c>
      <c r="IM94" s="516">
        <v>5.0999999999999996</v>
      </c>
      <c r="IN94" s="516">
        <v>7</v>
      </c>
      <c r="IO94" s="516">
        <v>7</v>
      </c>
      <c r="IP94" s="516">
        <v>7</v>
      </c>
      <c r="IQ94" s="516">
        <v>7</v>
      </c>
      <c r="IR94" s="516">
        <v>7</v>
      </c>
      <c r="IS94" s="516">
        <v>7</v>
      </c>
      <c r="IT94" s="516">
        <v>7</v>
      </c>
      <c r="IU94" s="516">
        <v>7</v>
      </c>
      <c r="IV94" s="516">
        <v>11</v>
      </c>
      <c r="IW94" s="516">
        <v>11</v>
      </c>
      <c r="IX94" s="516">
        <v>11</v>
      </c>
      <c r="IY94" s="516">
        <v>11</v>
      </c>
      <c r="IZ94" s="516">
        <v>8</v>
      </c>
      <c r="JA94" s="516">
        <v>8</v>
      </c>
      <c r="JB94" s="516">
        <v>8</v>
      </c>
      <c r="JC94" s="516">
        <v>5.5</v>
      </c>
      <c r="JD94" s="516">
        <v>5.5</v>
      </c>
      <c r="JE94" s="516">
        <v>5.5</v>
      </c>
      <c r="JF94" s="516">
        <v>5.5</v>
      </c>
      <c r="JG94" s="516">
        <v>5.5</v>
      </c>
      <c r="JH94" s="516">
        <v>5.25</v>
      </c>
      <c r="JI94" s="516">
        <v>5.25</v>
      </c>
      <c r="JJ94" s="516">
        <v>5.25</v>
      </c>
      <c r="JK94" s="516">
        <v>5.25</v>
      </c>
      <c r="JL94" s="516">
        <v>5.25</v>
      </c>
      <c r="JM94" s="516">
        <v>5.25</v>
      </c>
      <c r="JN94" s="516">
        <v>5.25</v>
      </c>
      <c r="JO94" s="516">
        <v>5.25</v>
      </c>
      <c r="JP94" s="516">
        <v>5.25</v>
      </c>
      <c r="JQ94" s="516">
        <v>5.25</v>
      </c>
      <c r="JR94" s="516">
        <v>5.25</v>
      </c>
      <c r="JS94" s="516">
        <v>5.25</v>
      </c>
      <c r="JT94" s="516">
        <v>5.25</v>
      </c>
      <c r="JU94" s="516">
        <v>5.25</v>
      </c>
      <c r="JV94" s="516">
        <v>5.25</v>
      </c>
      <c r="JW94" s="516">
        <v>5.25</v>
      </c>
      <c r="JX94" s="516">
        <v>5</v>
      </c>
      <c r="JY94" s="516">
        <v>5</v>
      </c>
      <c r="JZ94" s="516">
        <v>5</v>
      </c>
      <c r="KA94" s="516">
        <v>5</v>
      </c>
      <c r="KB94" s="516">
        <v>4.75</v>
      </c>
      <c r="KC94" s="516">
        <v>4.75</v>
      </c>
      <c r="KD94" s="516">
        <v>4.5</v>
      </c>
      <c r="KE94" s="516">
        <v>4.5</v>
      </c>
      <c r="KF94" s="516">
        <v>5</v>
      </c>
      <c r="KG94" s="516">
        <v>5</v>
      </c>
      <c r="KH94" s="516">
        <v>5</v>
      </c>
      <c r="KI94" s="516">
        <v>5.0999999999999996</v>
      </c>
      <c r="KJ94" s="516">
        <v>5.0999999999999996</v>
      </c>
      <c r="KK94" s="516">
        <v>5.0999999999999996</v>
      </c>
      <c r="KL94" s="516">
        <v>5.0999999999999996</v>
      </c>
      <c r="KM94" s="516">
        <v>5.0999999999999996</v>
      </c>
      <c r="KN94" s="516">
        <v>7</v>
      </c>
      <c r="KO94" s="516">
        <v>7</v>
      </c>
      <c r="KP94" s="516">
        <v>7</v>
      </c>
      <c r="KQ94" s="516">
        <v>7</v>
      </c>
      <c r="KR94" s="516">
        <v>7</v>
      </c>
      <c r="KS94" s="516">
        <v>7</v>
      </c>
      <c r="KT94" s="516">
        <v>7</v>
      </c>
      <c r="KU94" s="516">
        <v>7</v>
      </c>
      <c r="KV94" s="516">
        <v>11</v>
      </c>
      <c r="KW94" s="516">
        <v>11</v>
      </c>
      <c r="KX94" s="516">
        <v>11</v>
      </c>
      <c r="KY94" s="516">
        <v>11</v>
      </c>
      <c r="KZ94" s="516">
        <v>8</v>
      </c>
      <c r="LA94" s="516">
        <v>8</v>
      </c>
      <c r="LB94" s="516">
        <v>8</v>
      </c>
      <c r="LC94" s="516">
        <v>5.5</v>
      </c>
      <c r="LD94" s="516">
        <v>5.5</v>
      </c>
      <c r="LE94" s="516">
        <v>5.5</v>
      </c>
      <c r="LF94" s="516">
        <v>5.5</v>
      </c>
      <c r="LG94" s="516">
        <v>5.5</v>
      </c>
      <c r="LH94" s="516">
        <v>5.25</v>
      </c>
      <c r="LI94" s="516">
        <v>5.25</v>
      </c>
      <c r="LJ94" s="516">
        <v>5.25</v>
      </c>
      <c r="LK94" s="516">
        <v>5.25</v>
      </c>
      <c r="LL94" s="516">
        <v>5.25</v>
      </c>
      <c r="LM94" s="516">
        <v>5.25</v>
      </c>
      <c r="LN94" s="516">
        <v>5.25</v>
      </c>
      <c r="LO94" s="516">
        <v>5.25</v>
      </c>
      <c r="LP94" s="516">
        <v>5.25</v>
      </c>
      <c r="LQ94" s="516">
        <v>5.25</v>
      </c>
      <c r="LR94" s="516">
        <v>5.25</v>
      </c>
      <c r="LS94" s="516">
        <v>5.25</v>
      </c>
      <c r="LT94" s="516">
        <v>5.25</v>
      </c>
      <c r="LU94" s="516">
        <v>5.25</v>
      </c>
      <c r="LV94" s="516">
        <v>5.25</v>
      </c>
      <c r="LW94" s="516">
        <v>5.25</v>
      </c>
      <c r="LX94" s="516">
        <v>5</v>
      </c>
      <c r="LY94" s="516">
        <v>5</v>
      </c>
      <c r="LZ94" s="516">
        <v>5</v>
      </c>
      <c r="MA94" s="516">
        <v>5</v>
      </c>
      <c r="MB94" s="516">
        <v>4.75</v>
      </c>
      <c r="MC94" s="516">
        <v>4.75</v>
      </c>
      <c r="MD94" s="516">
        <v>4.5</v>
      </c>
      <c r="ME94" s="516">
        <v>4.5</v>
      </c>
      <c r="MF94" s="516">
        <v>5</v>
      </c>
      <c r="MG94" s="516">
        <v>5</v>
      </c>
      <c r="MH94" s="516">
        <v>5</v>
      </c>
      <c r="MI94" s="516">
        <v>5.0999999999999996</v>
      </c>
      <c r="MJ94" s="516">
        <v>5.0999999999999996</v>
      </c>
      <c r="MK94" s="516">
        <v>5.0999999999999996</v>
      </c>
      <c r="ML94" s="516">
        <v>5.0999999999999996</v>
      </c>
      <c r="MM94" s="516">
        <v>5.0999999999999996</v>
      </c>
      <c r="MN94" s="516">
        <v>7</v>
      </c>
      <c r="MO94" s="516">
        <v>7</v>
      </c>
      <c r="MP94" s="516">
        <v>7</v>
      </c>
      <c r="MQ94" s="516">
        <v>7</v>
      </c>
      <c r="MR94" s="516">
        <v>7</v>
      </c>
      <c r="MS94" s="516">
        <v>7</v>
      </c>
      <c r="MT94" s="516">
        <v>7</v>
      </c>
      <c r="MU94" s="516">
        <v>7</v>
      </c>
      <c r="MV94" s="516">
        <v>11</v>
      </c>
      <c r="MW94" s="516">
        <v>11</v>
      </c>
      <c r="MX94" s="516">
        <v>11</v>
      </c>
      <c r="MY94" s="516">
        <v>11</v>
      </c>
      <c r="MZ94" s="516">
        <v>8</v>
      </c>
      <c r="NA94" s="516">
        <v>8</v>
      </c>
      <c r="NB94" s="516">
        <v>8</v>
      </c>
      <c r="NC94" s="516">
        <v>5.5</v>
      </c>
      <c r="ND94" s="516">
        <v>5.5</v>
      </c>
      <c r="NE94" s="516">
        <v>5.5</v>
      </c>
      <c r="NF94" s="516">
        <v>5.5</v>
      </c>
      <c r="NG94" s="516">
        <v>5.5</v>
      </c>
      <c r="NH94" s="516">
        <v>5.25</v>
      </c>
      <c r="NI94" s="516">
        <v>5.25</v>
      </c>
      <c r="NJ94" s="516">
        <v>5.25</v>
      </c>
      <c r="NK94" s="516">
        <v>5.25</v>
      </c>
      <c r="NL94" s="516">
        <v>5.25</v>
      </c>
      <c r="NM94" s="516">
        <v>5.25</v>
      </c>
      <c r="NN94" s="516">
        <v>5.25</v>
      </c>
      <c r="NO94" s="516">
        <v>5.25</v>
      </c>
      <c r="NP94" s="516">
        <v>5.25</v>
      </c>
      <c r="NQ94" s="516">
        <v>5.25</v>
      </c>
      <c r="NR94" s="516">
        <v>5.25</v>
      </c>
      <c r="NS94" s="516">
        <v>5.25</v>
      </c>
      <c r="NT94" s="516">
        <v>5.25</v>
      </c>
      <c r="NU94" s="516">
        <v>5.25</v>
      </c>
      <c r="NV94" s="516">
        <v>5.25</v>
      </c>
      <c r="NW94" s="516">
        <v>5.25</v>
      </c>
      <c r="NX94" s="516">
        <v>5</v>
      </c>
      <c r="NY94" s="516">
        <v>5</v>
      </c>
      <c r="NZ94" s="516">
        <v>5</v>
      </c>
      <c r="OA94" s="516">
        <v>5</v>
      </c>
      <c r="OB94" s="516">
        <v>4.75</v>
      </c>
      <c r="OC94" s="516">
        <v>4.75</v>
      </c>
      <c r="OD94" s="516">
        <v>4.5</v>
      </c>
      <c r="OE94" s="516">
        <v>4.5</v>
      </c>
      <c r="OF94" s="516">
        <v>5</v>
      </c>
      <c r="OG94" s="516">
        <v>5</v>
      </c>
      <c r="OH94" s="516">
        <v>5</v>
      </c>
      <c r="OI94" s="516">
        <v>5.0999999999999996</v>
      </c>
      <c r="OJ94" s="516">
        <v>5.0999999999999996</v>
      </c>
      <c r="OK94" s="516">
        <v>5.0999999999999996</v>
      </c>
      <c r="OL94" s="516">
        <v>5.0999999999999996</v>
      </c>
      <c r="OM94" s="516">
        <v>5.0999999999999996</v>
      </c>
      <c r="ON94" s="516">
        <v>7</v>
      </c>
      <c r="OO94" s="516">
        <v>7</v>
      </c>
      <c r="OP94" s="516">
        <v>7</v>
      </c>
      <c r="OQ94" s="516">
        <v>7</v>
      </c>
      <c r="OR94" s="516">
        <v>7</v>
      </c>
      <c r="OS94" s="516">
        <v>7</v>
      </c>
      <c r="OT94" s="516">
        <v>7</v>
      </c>
      <c r="OU94" s="516">
        <v>7</v>
      </c>
      <c r="OV94" s="516">
        <v>11</v>
      </c>
      <c r="OW94" s="516">
        <v>11</v>
      </c>
      <c r="OX94" s="516">
        <v>11</v>
      </c>
      <c r="OY94" s="516">
        <v>11</v>
      </c>
      <c r="OZ94" s="516">
        <v>8</v>
      </c>
      <c r="PA94" s="516">
        <v>8</v>
      </c>
      <c r="PB94" s="516">
        <v>8</v>
      </c>
      <c r="PC94" s="516">
        <v>5.5</v>
      </c>
      <c r="PD94" s="516">
        <v>5.5</v>
      </c>
      <c r="PE94" s="516">
        <v>5.5</v>
      </c>
      <c r="PF94" s="516">
        <v>5.5</v>
      </c>
      <c r="PG94" s="516">
        <v>5.5</v>
      </c>
      <c r="PH94" s="516">
        <v>5.25</v>
      </c>
      <c r="PI94" s="516">
        <v>5.25</v>
      </c>
      <c r="PJ94" s="516">
        <v>5.25</v>
      </c>
      <c r="PK94" s="516">
        <v>5.25</v>
      </c>
      <c r="PL94" s="516">
        <v>5.25</v>
      </c>
      <c r="PM94" s="516">
        <v>5.25</v>
      </c>
      <c r="PN94" s="516">
        <v>5.25</v>
      </c>
      <c r="PO94" s="516">
        <v>5.25</v>
      </c>
      <c r="PP94" s="516">
        <v>5.25</v>
      </c>
      <c r="PQ94" s="516">
        <v>5.25</v>
      </c>
      <c r="PR94" s="516">
        <v>5.25</v>
      </c>
      <c r="PS94" s="516">
        <v>5.25</v>
      </c>
      <c r="PT94" s="516">
        <v>5.25</v>
      </c>
      <c r="PU94" s="516">
        <v>5.25</v>
      </c>
      <c r="PV94" s="516">
        <v>5.25</v>
      </c>
      <c r="PW94" s="516">
        <v>5.25</v>
      </c>
      <c r="PX94" s="516">
        <v>5</v>
      </c>
      <c r="PY94" s="516">
        <v>5</v>
      </c>
      <c r="PZ94" s="516">
        <v>5</v>
      </c>
      <c r="QA94" s="516">
        <v>5</v>
      </c>
      <c r="QB94" s="516">
        <v>4.75</v>
      </c>
      <c r="QC94" s="516">
        <v>4.75</v>
      </c>
      <c r="QD94" s="516">
        <v>4.5</v>
      </c>
      <c r="QE94" s="516">
        <v>4.5</v>
      </c>
      <c r="QF94" s="516">
        <v>5</v>
      </c>
      <c r="QG94" s="516">
        <v>5</v>
      </c>
      <c r="QH94" s="516">
        <v>5</v>
      </c>
      <c r="QI94" s="516">
        <v>5.0999999999999996</v>
      </c>
      <c r="QJ94" s="516">
        <v>5.0999999999999996</v>
      </c>
      <c r="QK94" s="516">
        <v>5.0999999999999996</v>
      </c>
      <c r="QL94" s="516">
        <v>5.0999999999999996</v>
      </c>
      <c r="QM94" s="516">
        <v>5.0999999999999996</v>
      </c>
      <c r="QN94" s="516">
        <v>7</v>
      </c>
      <c r="QO94" s="516">
        <v>7</v>
      </c>
      <c r="QP94" s="516">
        <v>7</v>
      </c>
      <c r="QQ94" s="516">
        <v>7</v>
      </c>
      <c r="QR94" s="516">
        <v>7</v>
      </c>
      <c r="QS94" s="516">
        <v>7</v>
      </c>
      <c r="QT94" s="516">
        <v>7</v>
      </c>
      <c r="QU94" s="516">
        <v>7</v>
      </c>
      <c r="QV94" s="516">
        <v>11</v>
      </c>
      <c r="QW94" s="516">
        <v>11</v>
      </c>
      <c r="QX94" s="516">
        <v>11</v>
      </c>
      <c r="QY94" s="516">
        <v>11</v>
      </c>
      <c r="QZ94" s="516">
        <v>8</v>
      </c>
      <c r="RA94" s="516">
        <v>8</v>
      </c>
      <c r="RB94" s="516">
        <v>8</v>
      </c>
      <c r="RC94" s="516">
        <v>5.5</v>
      </c>
      <c r="RD94" s="516">
        <v>5.5</v>
      </c>
      <c r="RE94" s="516">
        <v>5.5</v>
      </c>
      <c r="RF94" s="516">
        <v>5.5</v>
      </c>
      <c r="RG94" s="516">
        <v>5.5</v>
      </c>
      <c r="RH94" s="516">
        <v>5.25</v>
      </c>
      <c r="RI94" s="516">
        <v>5.25</v>
      </c>
      <c r="RJ94" s="516">
        <v>5.25</v>
      </c>
      <c r="RK94" s="516">
        <v>5.25</v>
      </c>
      <c r="RL94" s="516">
        <v>5.25</v>
      </c>
      <c r="RM94" s="516">
        <v>5.25</v>
      </c>
      <c r="RN94" s="516">
        <v>5.25</v>
      </c>
      <c r="RO94" s="516">
        <v>5.25</v>
      </c>
      <c r="RP94" s="516">
        <v>5.25</v>
      </c>
      <c r="RQ94" s="516">
        <v>5.25</v>
      </c>
      <c r="RR94" s="516">
        <v>5.25</v>
      </c>
      <c r="RS94" s="516">
        <v>5.25</v>
      </c>
      <c r="RT94" s="516">
        <v>5.25</v>
      </c>
      <c r="RU94" s="516">
        <v>5.25</v>
      </c>
      <c r="RV94" s="516">
        <v>5.25</v>
      </c>
      <c r="RW94" s="516">
        <v>5.25</v>
      </c>
      <c r="RX94" s="516">
        <v>5</v>
      </c>
      <c r="RY94" s="516">
        <v>5</v>
      </c>
      <c r="RZ94" s="516">
        <v>5</v>
      </c>
      <c r="SA94" s="516">
        <v>5</v>
      </c>
      <c r="SB94" s="516">
        <v>4.75</v>
      </c>
      <c r="SC94" s="516">
        <v>4.75</v>
      </c>
      <c r="SD94" s="516">
        <v>4.5</v>
      </c>
      <c r="SE94" s="516">
        <v>4.5</v>
      </c>
      <c r="SF94" s="516">
        <v>5</v>
      </c>
      <c r="SG94" s="516">
        <v>5</v>
      </c>
      <c r="SH94" s="516">
        <v>5</v>
      </c>
      <c r="SI94" s="516">
        <v>5.0999999999999996</v>
      </c>
      <c r="SJ94" s="516">
        <v>5.0999999999999996</v>
      </c>
      <c r="SK94" s="267">
        <f t="shared" si="273"/>
        <v>5.0999999999999996</v>
      </c>
      <c r="SL94" s="254"/>
      <c r="SM94" s="242"/>
      <c r="SN94" s="242"/>
      <c r="SO94" s="242"/>
    </row>
    <row r="95" spans="1:509" outlineLevel="3" x14ac:dyDescent="0.35">
      <c r="A95" s="242"/>
      <c r="B95" s="251"/>
      <c r="C95" s="438">
        <f t="shared" si="33"/>
        <v>4</v>
      </c>
      <c r="D95" s="267"/>
      <c r="E95" s="316"/>
      <c r="F95" s="322">
        <f t="shared" ref="F95:F96" si="291">F92</f>
        <v>3</v>
      </c>
      <c r="G95" s="322">
        <f t="shared" si="50"/>
        <v>1.5</v>
      </c>
      <c r="H95" s="267"/>
      <c r="I95" s="274"/>
      <c r="J95" s="288" t="s">
        <v>173</v>
      </c>
      <c r="K95" s="454"/>
      <c r="L95" s="881">
        <f t="shared" ref="L95:BW95" si="292">L94-MIN($G95,(L94-$F95)/4)</f>
        <v>4.6875</v>
      </c>
      <c r="M95" s="881">
        <f t="shared" si="292"/>
        <v>4.6875</v>
      </c>
      <c r="N95" s="881">
        <f t="shared" si="292"/>
        <v>4.6875</v>
      </c>
      <c r="O95" s="881">
        <f t="shared" si="292"/>
        <v>4.6875</v>
      </c>
      <c r="P95" s="881">
        <f t="shared" si="292"/>
        <v>4.6875</v>
      </c>
      <c r="Q95" s="881">
        <f t="shared" si="292"/>
        <v>4.6875</v>
      </c>
      <c r="R95" s="881">
        <f t="shared" si="292"/>
        <v>4.6875</v>
      </c>
      <c r="S95" s="881">
        <f t="shared" si="292"/>
        <v>4.6875</v>
      </c>
      <c r="T95" s="881">
        <f t="shared" si="292"/>
        <v>4.6875</v>
      </c>
      <c r="U95" s="881">
        <f t="shared" si="292"/>
        <v>4.6875</v>
      </c>
      <c r="V95" s="881">
        <f t="shared" si="292"/>
        <v>4.6875</v>
      </c>
      <c r="W95" s="881">
        <f t="shared" si="292"/>
        <v>4.6875</v>
      </c>
      <c r="X95" s="881">
        <f t="shared" si="292"/>
        <v>4.5</v>
      </c>
      <c r="Y95" s="881">
        <f t="shared" si="292"/>
        <v>4.5</v>
      </c>
      <c r="Z95" s="881">
        <f t="shared" si="292"/>
        <v>4.5</v>
      </c>
      <c r="AA95" s="881">
        <f t="shared" si="292"/>
        <v>4.5</v>
      </c>
      <c r="AB95" s="881">
        <f t="shared" si="292"/>
        <v>4.3125</v>
      </c>
      <c r="AC95" s="881">
        <f t="shared" si="292"/>
        <v>4.3125</v>
      </c>
      <c r="AD95" s="881">
        <f t="shared" si="292"/>
        <v>4.125</v>
      </c>
      <c r="AE95" s="881">
        <f t="shared" si="292"/>
        <v>4.125</v>
      </c>
      <c r="AF95" s="881">
        <f t="shared" si="292"/>
        <v>4.5</v>
      </c>
      <c r="AG95" s="881">
        <f t="shared" si="292"/>
        <v>4.5</v>
      </c>
      <c r="AH95" s="881">
        <f t="shared" si="292"/>
        <v>4.5</v>
      </c>
      <c r="AI95" s="881">
        <f t="shared" si="292"/>
        <v>4.5749999999999993</v>
      </c>
      <c r="AJ95" s="881">
        <f t="shared" si="292"/>
        <v>4.5749999999999993</v>
      </c>
      <c r="AK95" s="881">
        <f t="shared" si="292"/>
        <v>4.5749999999999993</v>
      </c>
      <c r="AL95" s="881">
        <f t="shared" si="292"/>
        <v>4.5749999999999993</v>
      </c>
      <c r="AM95" s="881">
        <f t="shared" si="292"/>
        <v>4.5749999999999993</v>
      </c>
      <c r="AN95" s="881">
        <f t="shared" si="292"/>
        <v>6</v>
      </c>
      <c r="AO95" s="881">
        <f t="shared" si="292"/>
        <v>6</v>
      </c>
      <c r="AP95" s="881">
        <f t="shared" si="292"/>
        <v>6</v>
      </c>
      <c r="AQ95" s="881">
        <f t="shared" si="292"/>
        <v>6</v>
      </c>
      <c r="AR95" s="881">
        <f t="shared" si="292"/>
        <v>6</v>
      </c>
      <c r="AS95" s="881">
        <f t="shared" si="292"/>
        <v>6</v>
      </c>
      <c r="AT95" s="881">
        <f t="shared" si="292"/>
        <v>6</v>
      </c>
      <c r="AU95" s="881">
        <f t="shared" si="292"/>
        <v>6</v>
      </c>
      <c r="AV95" s="881">
        <f t="shared" si="292"/>
        <v>9.5</v>
      </c>
      <c r="AW95" s="881">
        <f t="shared" si="292"/>
        <v>9.5</v>
      </c>
      <c r="AX95" s="881">
        <f t="shared" si="292"/>
        <v>9.5</v>
      </c>
      <c r="AY95" s="881">
        <f t="shared" si="292"/>
        <v>9.5</v>
      </c>
      <c r="AZ95" s="881">
        <f t="shared" si="292"/>
        <v>6.75</v>
      </c>
      <c r="BA95" s="881">
        <f t="shared" si="292"/>
        <v>6.75</v>
      </c>
      <c r="BB95" s="881">
        <f t="shared" si="292"/>
        <v>6.75</v>
      </c>
      <c r="BC95" s="881">
        <f t="shared" si="292"/>
        <v>4.875</v>
      </c>
      <c r="BD95" s="881">
        <f t="shared" si="292"/>
        <v>4.875</v>
      </c>
      <c r="BE95" s="881">
        <f t="shared" si="292"/>
        <v>4.875</v>
      </c>
      <c r="BF95" s="881">
        <f t="shared" si="292"/>
        <v>4.875</v>
      </c>
      <c r="BG95" s="881">
        <f t="shared" si="292"/>
        <v>4.875</v>
      </c>
      <c r="BH95" s="881">
        <f t="shared" si="292"/>
        <v>4.6875</v>
      </c>
      <c r="BI95" s="881">
        <f t="shared" si="292"/>
        <v>4.6875</v>
      </c>
      <c r="BJ95" s="881">
        <f t="shared" si="292"/>
        <v>4.6875</v>
      </c>
      <c r="BK95" s="881">
        <f t="shared" si="292"/>
        <v>4.6875</v>
      </c>
      <c r="BL95" s="881">
        <f t="shared" si="292"/>
        <v>4.6875</v>
      </c>
      <c r="BM95" s="881">
        <f t="shared" si="292"/>
        <v>4.6875</v>
      </c>
      <c r="BN95" s="881">
        <f t="shared" si="292"/>
        <v>4.6875</v>
      </c>
      <c r="BO95" s="881">
        <f t="shared" si="292"/>
        <v>4.6875</v>
      </c>
      <c r="BP95" s="881">
        <f t="shared" si="292"/>
        <v>4.6875</v>
      </c>
      <c r="BQ95" s="881">
        <f t="shared" si="292"/>
        <v>4.6875</v>
      </c>
      <c r="BR95" s="881">
        <f t="shared" si="292"/>
        <v>4.6875</v>
      </c>
      <c r="BS95" s="881">
        <f t="shared" si="292"/>
        <v>4.6875</v>
      </c>
      <c r="BT95" s="881">
        <f t="shared" si="292"/>
        <v>4.6875</v>
      </c>
      <c r="BU95" s="881">
        <f t="shared" si="292"/>
        <v>4.6875</v>
      </c>
      <c r="BV95" s="881">
        <f t="shared" si="292"/>
        <v>4.6875</v>
      </c>
      <c r="BW95" s="881">
        <f t="shared" si="292"/>
        <v>4.6875</v>
      </c>
      <c r="BX95" s="881">
        <f t="shared" ref="BX95:EI95" si="293">BX94-MIN($G95,(BX94-$F95)/4)</f>
        <v>4.5</v>
      </c>
      <c r="BY95" s="881">
        <f t="shared" si="293"/>
        <v>4.5</v>
      </c>
      <c r="BZ95" s="881">
        <f t="shared" si="293"/>
        <v>4.5</v>
      </c>
      <c r="CA95" s="881">
        <f t="shared" si="293"/>
        <v>4.5</v>
      </c>
      <c r="CB95" s="881">
        <f t="shared" si="293"/>
        <v>4.3125</v>
      </c>
      <c r="CC95" s="881">
        <f t="shared" si="293"/>
        <v>4.3125</v>
      </c>
      <c r="CD95" s="881">
        <f t="shared" si="293"/>
        <v>4.125</v>
      </c>
      <c r="CE95" s="881">
        <f t="shared" si="293"/>
        <v>4.125</v>
      </c>
      <c r="CF95" s="881">
        <f t="shared" si="293"/>
        <v>4.5</v>
      </c>
      <c r="CG95" s="881">
        <f t="shared" si="293"/>
        <v>4.5</v>
      </c>
      <c r="CH95" s="881">
        <f t="shared" si="293"/>
        <v>4.5</v>
      </c>
      <c r="CI95" s="881">
        <f t="shared" si="293"/>
        <v>4.5749999999999993</v>
      </c>
      <c r="CJ95" s="881">
        <f t="shared" si="293"/>
        <v>4.5749999999999993</v>
      </c>
      <c r="CK95" s="881">
        <f t="shared" si="293"/>
        <v>4.5749999999999993</v>
      </c>
      <c r="CL95" s="881">
        <f t="shared" si="293"/>
        <v>4.5749999999999993</v>
      </c>
      <c r="CM95" s="881">
        <f t="shared" si="293"/>
        <v>4.5749999999999993</v>
      </c>
      <c r="CN95" s="881">
        <f t="shared" si="293"/>
        <v>6</v>
      </c>
      <c r="CO95" s="881">
        <f t="shared" si="293"/>
        <v>6</v>
      </c>
      <c r="CP95" s="881">
        <f t="shared" si="293"/>
        <v>6</v>
      </c>
      <c r="CQ95" s="881">
        <f t="shared" si="293"/>
        <v>6</v>
      </c>
      <c r="CR95" s="881">
        <f t="shared" si="293"/>
        <v>6</v>
      </c>
      <c r="CS95" s="881">
        <f t="shared" si="293"/>
        <v>6</v>
      </c>
      <c r="CT95" s="881">
        <f t="shared" si="293"/>
        <v>6</v>
      </c>
      <c r="CU95" s="881">
        <f t="shared" si="293"/>
        <v>6</v>
      </c>
      <c r="CV95" s="881">
        <f t="shared" si="293"/>
        <v>9.5</v>
      </c>
      <c r="CW95" s="881">
        <f t="shared" si="293"/>
        <v>9.5</v>
      </c>
      <c r="CX95" s="881">
        <f t="shared" si="293"/>
        <v>9.5</v>
      </c>
      <c r="CY95" s="881">
        <f t="shared" si="293"/>
        <v>9.5</v>
      </c>
      <c r="CZ95" s="881">
        <f t="shared" si="293"/>
        <v>6.75</v>
      </c>
      <c r="DA95" s="881">
        <f t="shared" si="293"/>
        <v>6.75</v>
      </c>
      <c r="DB95" s="881">
        <f t="shared" si="293"/>
        <v>6.75</v>
      </c>
      <c r="DC95" s="881">
        <f t="shared" si="293"/>
        <v>4.875</v>
      </c>
      <c r="DD95" s="881">
        <f t="shared" si="293"/>
        <v>4.875</v>
      </c>
      <c r="DE95" s="881">
        <f t="shared" si="293"/>
        <v>4.875</v>
      </c>
      <c r="DF95" s="881">
        <f t="shared" si="293"/>
        <v>4.875</v>
      </c>
      <c r="DG95" s="881">
        <f t="shared" si="293"/>
        <v>4.875</v>
      </c>
      <c r="DH95" s="881">
        <f t="shared" si="293"/>
        <v>4.6875</v>
      </c>
      <c r="DI95" s="881">
        <f t="shared" si="293"/>
        <v>4.6875</v>
      </c>
      <c r="DJ95" s="881">
        <f t="shared" si="293"/>
        <v>4.6875</v>
      </c>
      <c r="DK95" s="881">
        <f t="shared" si="293"/>
        <v>4.6875</v>
      </c>
      <c r="DL95" s="881">
        <f t="shared" si="293"/>
        <v>4.6875</v>
      </c>
      <c r="DM95" s="881">
        <f t="shared" si="293"/>
        <v>4.6875</v>
      </c>
      <c r="DN95" s="881">
        <f t="shared" si="293"/>
        <v>4.6875</v>
      </c>
      <c r="DO95" s="881">
        <f t="shared" si="293"/>
        <v>4.6875</v>
      </c>
      <c r="DP95" s="881">
        <f t="shared" si="293"/>
        <v>4.6875</v>
      </c>
      <c r="DQ95" s="881">
        <f t="shared" si="293"/>
        <v>4.6875</v>
      </c>
      <c r="DR95" s="881">
        <f t="shared" si="293"/>
        <v>4.6875</v>
      </c>
      <c r="DS95" s="881">
        <f t="shared" si="293"/>
        <v>4.6875</v>
      </c>
      <c r="DT95" s="881">
        <f t="shared" si="293"/>
        <v>4.6875</v>
      </c>
      <c r="DU95" s="881">
        <f t="shared" si="293"/>
        <v>4.6875</v>
      </c>
      <c r="DV95" s="881">
        <f t="shared" si="293"/>
        <v>4.6875</v>
      </c>
      <c r="DW95" s="881">
        <f t="shared" si="293"/>
        <v>4.6875</v>
      </c>
      <c r="DX95" s="881">
        <f t="shared" si="293"/>
        <v>4.5</v>
      </c>
      <c r="DY95" s="881">
        <f t="shared" si="293"/>
        <v>4.5</v>
      </c>
      <c r="DZ95" s="881">
        <f t="shared" si="293"/>
        <v>4.5</v>
      </c>
      <c r="EA95" s="881">
        <f t="shared" si="293"/>
        <v>4.5</v>
      </c>
      <c r="EB95" s="881">
        <f t="shared" si="293"/>
        <v>4.3125</v>
      </c>
      <c r="EC95" s="881">
        <f t="shared" si="293"/>
        <v>4.3125</v>
      </c>
      <c r="ED95" s="881">
        <f t="shared" si="293"/>
        <v>4.125</v>
      </c>
      <c r="EE95" s="881">
        <f t="shared" si="293"/>
        <v>4.125</v>
      </c>
      <c r="EF95" s="881">
        <f t="shared" si="293"/>
        <v>4.5</v>
      </c>
      <c r="EG95" s="881">
        <f t="shared" si="293"/>
        <v>4.5</v>
      </c>
      <c r="EH95" s="881">
        <f t="shared" si="293"/>
        <v>4.5</v>
      </c>
      <c r="EI95" s="881">
        <f t="shared" si="293"/>
        <v>4.5749999999999993</v>
      </c>
      <c r="EJ95" s="881">
        <f t="shared" ref="EJ95:GU95" si="294">EJ94-MIN($G95,(EJ94-$F95)/4)</f>
        <v>4.5749999999999993</v>
      </c>
      <c r="EK95" s="881">
        <f t="shared" si="294"/>
        <v>4.5749999999999993</v>
      </c>
      <c r="EL95" s="881">
        <f t="shared" si="294"/>
        <v>4.5749999999999993</v>
      </c>
      <c r="EM95" s="881">
        <f t="shared" si="294"/>
        <v>4.5749999999999993</v>
      </c>
      <c r="EN95" s="881">
        <f t="shared" si="294"/>
        <v>6</v>
      </c>
      <c r="EO95" s="881">
        <f t="shared" si="294"/>
        <v>6</v>
      </c>
      <c r="EP95" s="881">
        <f t="shared" si="294"/>
        <v>6</v>
      </c>
      <c r="EQ95" s="881">
        <f t="shared" si="294"/>
        <v>6</v>
      </c>
      <c r="ER95" s="881">
        <f t="shared" si="294"/>
        <v>6</v>
      </c>
      <c r="ES95" s="881">
        <f t="shared" si="294"/>
        <v>6</v>
      </c>
      <c r="ET95" s="881">
        <f t="shared" si="294"/>
        <v>6</v>
      </c>
      <c r="EU95" s="881">
        <f t="shared" si="294"/>
        <v>6</v>
      </c>
      <c r="EV95" s="881">
        <f t="shared" si="294"/>
        <v>9.5</v>
      </c>
      <c r="EW95" s="881">
        <f t="shared" si="294"/>
        <v>9.5</v>
      </c>
      <c r="EX95" s="881">
        <f t="shared" si="294"/>
        <v>9.5</v>
      </c>
      <c r="EY95" s="881">
        <f t="shared" si="294"/>
        <v>9.5</v>
      </c>
      <c r="EZ95" s="881">
        <f t="shared" si="294"/>
        <v>6.75</v>
      </c>
      <c r="FA95" s="881">
        <f t="shared" si="294"/>
        <v>6.75</v>
      </c>
      <c r="FB95" s="881">
        <f t="shared" si="294"/>
        <v>6.75</v>
      </c>
      <c r="FC95" s="881">
        <f t="shared" si="294"/>
        <v>4.875</v>
      </c>
      <c r="FD95" s="881">
        <f t="shared" si="294"/>
        <v>4.875</v>
      </c>
      <c r="FE95" s="881">
        <f t="shared" si="294"/>
        <v>4.875</v>
      </c>
      <c r="FF95" s="881">
        <f t="shared" si="294"/>
        <v>4.875</v>
      </c>
      <c r="FG95" s="881">
        <f t="shared" si="294"/>
        <v>4.875</v>
      </c>
      <c r="FH95" s="881">
        <f t="shared" si="294"/>
        <v>4.6875</v>
      </c>
      <c r="FI95" s="881">
        <f t="shared" si="294"/>
        <v>4.6875</v>
      </c>
      <c r="FJ95" s="881">
        <f t="shared" si="294"/>
        <v>4.6875</v>
      </c>
      <c r="FK95" s="881">
        <f t="shared" si="294"/>
        <v>4.6875</v>
      </c>
      <c r="FL95" s="881">
        <f t="shared" si="294"/>
        <v>4.6875</v>
      </c>
      <c r="FM95" s="881">
        <f t="shared" si="294"/>
        <v>4.6875</v>
      </c>
      <c r="FN95" s="881">
        <f t="shared" si="294"/>
        <v>4.6875</v>
      </c>
      <c r="FO95" s="881">
        <f t="shared" si="294"/>
        <v>4.6875</v>
      </c>
      <c r="FP95" s="881">
        <f t="shared" si="294"/>
        <v>4.6875</v>
      </c>
      <c r="FQ95" s="881">
        <f t="shared" si="294"/>
        <v>4.6875</v>
      </c>
      <c r="FR95" s="881">
        <f t="shared" si="294"/>
        <v>4.6875</v>
      </c>
      <c r="FS95" s="881">
        <f t="shared" si="294"/>
        <v>4.6875</v>
      </c>
      <c r="FT95" s="881">
        <f t="shared" si="294"/>
        <v>4.6875</v>
      </c>
      <c r="FU95" s="881">
        <f t="shared" si="294"/>
        <v>4.6875</v>
      </c>
      <c r="FV95" s="881">
        <f t="shared" si="294"/>
        <v>4.6875</v>
      </c>
      <c r="FW95" s="881">
        <f t="shared" si="294"/>
        <v>4.6875</v>
      </c>
      <c r="FX95" s="881">
        <f t="shared" si="294"/>
        <v>4.5</v>
      </c>
      <c r="FY95" s="881">
        <f t="shared" si="294"/>
        <v>4.5</v>
      </c>
      <c r="FZ95" s="881">
        <f t="shared" si="294"/>
        <v>4.5</v>
      </c>
      <c r="GA95" s="881">
        <f t="shared" si="294"/>
        <v>4.5</v>
      </c>
      <c r="GB95" s="881">
        <f t="shared" si="294"/>
        <v>4.3125</v>
      </c>
      <c r="GC95" s="881">
        <f t="shared" si="294"/>
        <v>4.3125</v>
      </c>
      <c r="GD95" s="881">
        <f t="shared" si="294"/>
        <v>4.125</v>
      </c>
      <c r="GE95" s="881">
        <f t="shared" si="294"/>
        <v>4.125</v>
      </c>
      <c r="GF95" s="881">
        <f t="shared" si="294"/>
        <v>4.5</v>
      </c>
      <c r="GG95" s="881">
        <f t="shared" si="294"/>
        <v>4.5</v>
      </c>
      <c r="GH95" s="881">
        <f t="shared" si="294"/>
        <v>4.5</v>
      </c>
      <c r="GI95" s="881">
        <f t="shared" si="294"/>
        <v>4.5749999999999993</v>
      </c>
      <c r="GJ95" s="881">
        <f t="shared" si="294"/>
        <v>4.5749999999999993</v>
      </c>
      <c r="GK95" s="881">
        <f t="shared" si="294"/>
        <v>4.5749999999999993</v>
      </c>
      <c r="GL95" s="881">
        <f t="shared" si="294"/>
        <v>4.5749999999999993</v>
      </c>
      <c r="GM95" s="881">
        <f t="shared" si="294"/>
        <v>4.5749999999999993</v>
      </c>
      <c r="GN95" s="881">
        <f t="shared" si="294"/>
        <v>6</v>
      </c>
      <c r="GO95" s="881">
        <f t="shared" si="294"/>
        <v>6</v>
      </c>
      <c r="GP95" s="881">
        <f t="shared" si="294"/>
        <v>6</v>
      </c>
      <c r="GQ95" s="881">
        <f t="shared" si="294"/>
        <v>6</v>
      </c>
      <c r="GR95" s="881">
        <f t="shared" si="294"/>
        <v>6</v>
      </c>
      <c r="GS95" s="881">
        <f t="shared" si="294"/>
        <v>6</v>
      </c>
      <c r="GT95" s="881">
        <f t="shared" si="294"/>
        <v>6</v>
      </c>
      <c r="GU95" s="881">
        <f t="shared" si="294"/>
        <v>6</v>
      </c>
      <c r="GV95" s="881">
        <f t="shared" ref="GV95:JG95" si="295">GV94-MIN($G95,(GV94-$F95)/4)</f>
        <v>9.5</v>
      </c>
      <c r="GW95" s="881">
        <f t="shared" si="295"/>
        <v>9.5</v>
      </c>
      <c r="GX95" s="881">
        <f t="shared" si="295"/>
        <v>9.5</v>
      </c>
      <c r="GY95" s="881">
        <f t="shared" si="295"/>
        <v>9.5</v>
      </c>
      <c r="GZ95" s="881">
        <f t="shared" si="295"/>
        <v>6.75</v>
      </c>
      <c r="HA95" s="881">
        <f t="shared" si="295"/>
        <v>6.75</v>
      </c>
      <c r="HB95" s="881">
        <f t="shared" si="295"/>
        <v>6.75</v>
      </c>
      <c r="HC95" s="881">
        <f t="shared" si="295"/>
        <v>4.875</v>
      </c>
      <c r="HD95" s="881">
        <f t="shared" si="295"/>
        <v>4.875</v>
      </c>
      <c r="HE95" s="881">
        <f t="shared" si="295"/>
        <v>4.875</v>
      </c>
      <c r="HF95" s="881">
        <f t="shared" si="295"/>
        <v>4.875</v>
      </c>
      <c r="HG95" s="881">
        <f t="shared" si="295"/>
        <v>4.875</v>
      </c>
      <c r="HH95" s="881">
        <f t="shared" si="295"/>
        <v>4.6875</v>
      </c>
      <c r="HI95" s="881">
        <f t="shared" si="295"/>
        <v>4.6875</v>
      </c>
      <c r="HJ95" s="881">
        <f t="shared" si="295"/>
        <v>4.6875</v>
      </c>
      <c r="HK95" s="881">
        <f t="shared" si="295"/>
        <v>4.6875</v>
      </c>
      <c r="HL95" s="881">
        <f t="shared" si="295"/>
        <v>4.6875</v>
      </c>
      <c r="HM95" s="881">
        <f t="shared" si="295"/>
        <v>4.6875</v>
      </c>
      <c r="HN95" s="881">
        <f t="shared" si="295"/>
        <v>4.6875</v>
      </c>
      <c r="HO95" s="881">
        <f t="shared" si="295"/>
        <v>4.6875</v>
      </c>
      <c r="HP95" s="881">
        <f t="shared" si="295"/>
        <v>4.6875</v>
      </c>
      <c r="HQ95" s="881">
        <f t="shared" si="295"/>
        <v>4.6875</v>
      </c>
      <c r="HR95" s="881">
        <f t="shared" si="295"/>
        <v>4.6875</v>
      </c>
      <c r="HS95" s="881">
        <f t="shared" si="295"/>
        <v>4.6875</v>
      </c>
      <c r="HT95" s="881">
        <f t="shared" si="295"/>
        <v>4.6875</v>
      </c>
      <c r="HU95" s="881">
        <f t="shared" si="295"/>
        <v>4.6875</v>
      </c>
      <c r="HV95" s="881">
        <f t="shared" si="295"/>
        <v>4.6875</v>
      </c>
      <c r="HW95" s="881">
        <f t="shared" si="295"/>
        <v>4.6875</v>
      </c>
      <c r="HX95" s="881">
        <f t="shared" si="295"/>
        <v>4.5</v>
      </c>
      <c r="HY95" s="881">
        <f t="shared" si="295"/>
        <v>4.5</v>
      </c>
      <c r="HZ95" s="881">
        <f t="shared" si="295"/>
        <v>4.5</v>
      </c>
      <c r="IA95" s="881">
        <f t="shared" si="295"/>
        <v>4.5</v>
      </c>
      <c r="IB95" s="881">
        <f t="shared" si="295"/>
        <v>4.3125</v>
      </c>
      <c r="IC95" s="881">
        <f t="shared" si="295"/>
        <v>4.3125</v>
      </c>
      <c r="ID95" s="881">
        <f t="shared" si="295"/>
        <v>4.125</v>
      </c>
      <c r="IE95" s="881">
        <f t="shared" si="295"/>
        <v>4.125</v>
      </c>
      <c r="IF95" s="881">
        <f t="shared" si="295"/>
        <v>4.5</v>
      </c>
      <c r="IG95" s="881">
        <f t="shared" si="295"/>
        <v>4.5</v>
      </c>
      <c r="IH95" s="881">
        <f t="shared" si="295"/>
        <v>4.5</v>
      </c>
      <c r="II95" s="881">
        <f t="shared" si="295"/>
        <v>4.5749999999999993</v>
      </c>
      <c r="IJ95" s="881">
        <f t="shared" si="295"/>
        <v>4.5749999999999993</v>
      </c>
      <c r="IK95" s="881">
        <f t="shared" si="295"/>
        <v>4.5749999999999993</v>
      </c>
      <c r="IL95" s="881">
        <f t="shared" si="295"/>
        <v>4.5749999999999993</v>
      </c>
      <c r="IM95" s="881">
        <f t="shared" si="295"/>
        <v>4.5749999999999993</v>
      </c>
      <c r="IN95" s="881">
        <f t="shared" si="295"/>
        <v>6</v>
      </c>
      <c r="IO95" s="881">
        <f t="shared" si="295"/>
        <v>6</v>
      </c>
      <c r="IP95" s="881">
        <f t="shared" si="295"/>
        <v>6</v>
      </c>
      <c r="IQ95" s="881">
        <f t="shared" si="295"/>
        <v>6</v>
      </c>
      <c r="IR95" s="881">
        <f t="shared" si="295"/>
        <v>6</v>
      </c>
      <c r="IS95" s="881">
        <f t="shared" si="295"/>
        <v>6</v>
      </c>
      <c r="IT95" s="881">
        <f t="shared" si="295"/>
        <v>6</v>
      </c>
      <c r="IU95" s="881">
        <f t="shared" si="295"/>
        <v>6</v>
      </c>
      <c r="IV95" s="881">
        <f t="shared" si="295"/>
        <v>9.5</v>
      </c>
      <c r="IW95" s="881">
        <f t="shared" si="295"/>
        <v>9.5</v>
      </c>
      <c r="IX95" s="881">
        <f t="shared" si="295"/>
        <v>9.5</v>
      </c>
      <c r="IY95" s="881">
        <f t="shared" si="295"/>
        <v>9.5</v>
      </c>
      <c r="IZ95" s="881">
        <f t="shared" si="295"/>
        <v>6.75</v>
      </c>
      <c r="JA95" s="881">
        <f t="shared" si="295"/>
        <v>6.75</v>
      </c>
      <c r="JB95" s="881">
        <f t="shared" si="295"/>
        <v>6.75</v>
      </c>
      <c r="JC95" s="881">
        <f t="shared" si="295"/>
        <v>4.875</v>
      </c>
      <c r="JD95" s="881">
        <f t="shared" si="295"/>
        <v>4.875</v>
      </c>
      <c r="JE95" s="881">
        <f t="shared" si="295"/>
        <v>4.875</v>
      </c>
      <c r="JF95" s="881">
        <f t="shared" si="295"/>
        <v>4.875</v>
      </c>
      <c r="JG95" s="881">
        <f t="shared" si="295"/>
        <v>4.875</v>
      </c>
      <c r="JH95" s="881">
        <f t="shared" ref="JH95:LS95" si="296">JH94-MIN($G95,(JH94-$F95)/4)</f>
        <v>4.6875</v>
      </c>
      <c r="JI95" s="881">
        <f t="shared" si="296"/>
        <v>4.6875</v>
      </c>
      <c r="JJ95" s="881">
        <f t="shared" si="296"/>
        <v>4.6875</v>
      </c>
      <c r="JK95" s="881">
        <f t="shared" si="296"/>
        <v>4.6875</v>
      </c>
      <c r="JL95" s="881">
        <f t="shared" si="296"/>
        <v>4.6875</v>
      </c>
      <c r="JM95" s="881">
        <f t="shared" si="296"/>
        <v>4.6875</v>
      </c>
      <c r="JN95" s="881">
        <f t="shared" si="296"/>
        <v>4.6875</v>
      </c>
      <c r="JO95" s="881">
        <f t="shared" si="296"/>
        <v>4.6875</v>
      </c>
      <c r="JP95" s="881">
        <f t="shared" si="296"/>
        <v>4.6875</v>
      </c>
      <c r="JQ95" s="881">
        <f t="shared" si="296"/>
        <v>4.6875</v>
      </c>
      <c r="JR95" s="881">
        <f t="shared" si="296"/>
        <v>4.6875</v>
      </c>
      <c r="JS95" s="881">
        <f t="shared" si="296"/>
        <v>4.6875</v>
      </c>
      <c r="JT95" s="881">
        <f t="shared" si="296"/>
        <v>4.6875</v>
      </c>
      <c r="JU95" s="881">
        <f t="shared" si="296"/>
        <v>4.6875</v>
      </c>
      <c r="JV95" s="881">
        <f t="shared" si="296"/>
        <v>4.6875</v>
      </c>
      <c r="JW95" s="881">
        <f t="shared" si="296"/>
        <v>4.6875</v>
      </c>
      <c r="JX95" s="881">
        <f t="shared" si="296"/>
        <v>4.5</v>
      </c>
      <c r="JY95" s="881">
        <f t="shared" si="296"/>
        <v>4.5</v>
      </c>
      <c r="JZ95" s="881">
        <f t="shared" si="296"/>
        <v>4.5</v>
      </c>
      <c r="KA95" s="881">
        <f t="shared" si="296"/>
        <v>4.5</v>
      </c>
      <c r="KB95" s="881">
        <f t="shared" si="296"/>
        <v>4.3125</v>
      </c>
      <c r="KC95" s="881">
        <f t="shared" si="296"/>
        <v>4.3125</v>
      </c>
      <c r="KD95" s="881">
        <f t="shared" si="296"/>
        <v>4.125</v>
      </c>
      <c r="KE95" s="881">
        <f t="shared" si="296"/>
        <v>4.125</v>
      </c>
      <c r="KF95" s="881">
        <f t="shared" si="296"/>
        <v>4.5</v>
      </c>
      <c r="KG95" s="881">
        <f t="shared" si="296"/>
        <v>4.5</v>
      </c>
      <c r="KH95" s="881">
        <f t="shared" si="296"/>
        <v>4.5</v>
      </c>
      <c r="KI95" s="881">
        <f t="shared" si="296"/>
        <v>4.5749999999999993</v>
      </c>
      <c r="KJ95" s="881">
        <f t="shared" si="296"/>
        <v>4.5749999999999993</v>
      </c>
      <c r="KK95" s="881">
        <f t="shared" si="296"/>
        <v>4.5749999999999993</v>
      </c>
      <c r="KL95" s="881">
        <f t="shared" si="296"/>
        <v>4.5749999999999993</v>
      </c>
      <c r="KM95" s="881">
        <f t="shared" si="296"/>
        <v>4.5749999999999993</v>
      </c>
      <c r="KN95" s="881">
        <f t="shared" si="296"/>
        <v>6</v>
      </c>
      <c r="KO95" s="881">
        <f t="shared" si="296"/>
        <v>6</v>
      </c>
      <c r="KP95" s="881">
        <f t="shared" si="296"/>
        <v>6</v>
      </c>
      <c r="KQ95" s="881">
        <f t="shared" si="296"/>
        <v>6</v>
      </c>
      <c r="KR95" s="881">
        <f t="shared" si="296"/>
        <v>6</v>
      </c>
      <c r="KS95" s="881">
        <f t="shared" si="296"/>
        <v>6</v>
      </c>
      <c r="KT95" s="881">
        <f t="shared" si="296"/>
        <v>6</v>
      </c>
      <c r="KU95" s="881">
        <f t="shared" si="296"/>
        <v>6</v>
      </c>
      <c r="KV95" s="881">
        <f t="shared" si="296"/>
        <v>9.5</v>
      </c>
      <c r="KW95" s="881">
        <f t="shared" si="296"/>
        <v>9.5</v>
      </c>
      <c r="KX95" s="881">
        <f t="shared" si="296"/>
        <v>9.5</v>
      </c>
      <c r="KY95" s="881">
        <f t="shared" si="296"/>
        <v>9.5</v>
      </c>
      <c r="KZ95" s="881">
        <f t="shared" si="296"/>
        <v>6.75</v>
      </c>
      <c r="LA95" s="881">
        <f t="shared" si="296"/>
        <v>6.75</v>
      </c>
      <c r="LB95" s="881">
        <f t="shared" si="296"/>
        <v>6.75</v>
      </c>
      <c r="LC95" s="881">
        <f t="shared" si="296"/>
        <v>4.875</v>
      </c>
      <c r="LD95" s="881">
        <f t="shared" si="296"/>
        <v>4.875</v>
      </c>
      <c r="LE95" s="881">
        <f t="shared" si="296"/>
        <v>4.875</v>
      </c>
      <c r="LF95" s="881">
        <f t="shared" si="296"/>
        <v>4.875</v>
      </c>
      <c r="LG95" s="881">
        <f t="shared" si="296"/>
        <v>4.875</v>
      </c>
      <c r="LH95" s="881">
        <f t="shared" si="296"/>
        <v>4.6875</v>
      </c>
      <c r="LI95" s="881">
        <f t="shared" si="296"/>
        <v>4.6875</v>
      </c>
      <c r="LJ95" s="881">
        <f t="shared" si="296"/>
        <v>4.6875</v>
      </c>
      <c r="LK95" s="881">
        <f t="shared" si="296"/>
        <v>4.6875</v>
      </c>
      <c r="LL95" s="881">
        <f t="shared" si="296"/>
        <v>4.6875</v>
      </c>
      <c r="LM95" s="881">
        <f t="shared" si="296"/>
        <v>4.6875</v>
      </c>
      <c r="LN95" s="881">
        <f t="shared" si="296"/>
        <v>4.6875</v>
      </c>
      <c r="LO95" s="881">
        <f t="shared" si="296"/>
        <v>4.6875</v>
      </c>
      <c r="LP95" s="881">
        <f t="shared" si="296"/>
        <v>4.6875</v>
      </c>
      <c r="LQ95" s="881">
        <f t="shared" si="296"/>
        <v>4.6875</v>
      </c>
      <c r="LR95" s="881">
        <f t="shared" si="296"/>
        <v>4.6875</v>
      </c>
      <c r="LS95" s="881">
        <f t="shared" si="296"/>
        <v>4.6875</v>
      </c>
      <c r="LT95" s="881">
        <f t="shared" ref="LT95:OE95" si="297">LT94-MIN($G95,(LT94-$F95)/4)</f>
        <v>4.6875</v>
      </c>
      <c r="LU95" s="881">
        <f t="shared" si="297"/>
        <v>4.6875</v>
      </c>
      <c r="LV95" s="881">
        <f t="shared" si="297"/>
        <v>4.6875</v>
      </c>
      <c r="LW95" s="881">
        <f t="shared" si="297"/>
        <v>4.6875</v>
      </c>
      <c r="LX95" s="881">
        <f t="shared" si="297"/>
        <v>4.5</v>
      </c>
      <c r="LY95" s="881">
        <f t="shared" si="297"/>
        <v>4.5</v>
      </c>
      <c r="LZ95" s="881">
        <f t="shared" si="297"/>
        <v>4.5</v>
      </c>
      <c r="MA95" s="881">
        <f t="shared" si="297"/>
        <v>4.5</v>
      </c>
      <c r="MB95" s="881">
        <f t="shared" si="297"/>
        <v>4.3125</v>
      </c>
      <c r="MC95" s="881">
        <f t="shared" si="297"/>
        <v>4.3125</v>
      </c>
      <c r="MD95" s="881">
        <f t="shared" si="297"/>
        <v>4.125</v>
      </c>
      <c r="ME95" s="881">
        <f t="shared" si="297"/>
        <v>4.125</v>
      </c>
      <c r="MF95" s="881">
        <f t="shared" si="297"/>
        <v>4.5</v>
      </c>
      <c r="MG95" s="881">
        <f t="shared" si="297"/>
        <v>4.5</v>
      </c>
      <c r="MH95" s="881">
        <f t="shared" si="297"/>
        <v>4.5</v>
      </c>
      <c r="MI95" s="881">
        <f t="shared" si="297"/>
        <v>4.5749999999999993</v>
      </c>
      <c r="MJ95" s="881">
        <f t="shared" si="297"/>
        <v>4.5749999999999993</v>
      </c>
      <c r="MK95" s="881">
        <f t="shared" si="297"/>
        <v>4.5749999999999993</v>
      </c>
      <c r="ML95" s="881">
        <f t="shared" si="297"/>
        <v>4.5749999999999993</v>
      </c>
      <c r="MM95" s="881">
        <f t="shared" si="297"/>
        <v>4.5749999999999993</v>
      </c>
      <c r="MN95" s="881">
        <f t="shared" si="297"/>
        <v>6</v>
      </c>
      <c r="MO95" s="881">
        <f t="shared" si="297"/>
        <v>6</v>
      </c>
      <c r="MP95" s="881">
        <f t="shared" si="297"/>
        <v>6</v>
      </c>
      <c r="MQ95" s="881">
        <f t="shared" si="297"/>
        <v>6</v>
      </c>
      <c r="MR95" s="881">
        <f t="shared" si="297"/>
        <v>6</v>
      </c>
      <c r="MS95" s="881">
        <f t="shared" si="297"/>
        <v>6</v>
      </c>
      <c r="MT95" s="881">
        <f t="shared" si="297"/>
        <v>6</v>
      </c>
      <c r="MU95" s="881">
        <f t="shared" si="297"/>
        <v>6</v>
      </c>
      <c r="MV95" s="881">
        <f t="shared" si="297"/>
        <v>9.5</v>
      </c>
      <c r="MW95" s="881">
        <f t="shared" si="297"/>
        <v>9.5</v>
      </c>
      <c r="MX95" s="881">
        <f t="shared" si="297"/>
        <v>9.5</v>
      </c>
      <c r="MY95" s="881">
        <f t="shared" si="297"/>
        <v>9.5</v>
      </c>
      <c r="MZ95" s="881">
        <f t="shared" si="297"/>
        <v>6.75</v>
      </c>
      <c r="NA95" s="881">
        <f t="shared" si="297"/>
        <v>6.75</v>
      </c>
      <c r="NB95" s="881">
        <f t="shared" si="297"/>
        <v>6.75</v>
      </c>
      <c r="NC95" s="881">
        <f t="shared" si="297"/>
        <v>4.875</v>
      </c>
      <c r="ND95" s="881">
        <f t="shared" si="297"/>
        <v>4.875</v>
      </c>
      <c r="NE95" s="881">
        <f t="shared" si="297"/>
        <v>4.875</v>
      </c>
      <c r="NF95" s="881">
        <f t="shared" si="297"/>
        <v>4.875</v>
      </c>
      <c r="NG95" s="881">
        <f t="shared" si="297"/>
        <v>4.875</v>
      </c>
      <c r="NH95" s="881">
        <f t="shared" si="297"/>
        <v>4.6875</v>
      </c>
      <c r="NI95" s="881">
        <f t="shared" si="297"/>
        <v>4.6875</v>
      </c>
      <c r="NJ95" s="881">
        <f t="shared" si="297"/>
        <v>4.6875</v>
      </c>
      <c r="NK95" s="881">
        <f t="shared" si="297"/>
        <v>4.6875</v>
      </c>
      <c r="NL95" s="881">
        <f t="shared" si="297"/>
        <v>4.6875</v>
      </c>
      <c r="NM95" s="881">
        <f t="shared" si="297"/>
        <v>4.6875</v>
      </c>
      <c r="NN95" s="881">
        <f t="shared" si="297"/>
        <v>4.6875</v>
      </c>
      <c r="NO95" s="881">
        <f t="shared" si="297"/>
        <v>4.6875</v>
      </c>
      <c r="NP95" s="881">
        <f t="shared" si="297"/>
        <v>4.6875</v>
      </c>
      <c r="NQ95" s="881">
        <f t="shared" si="297"/>
        <v>4.6875</v>
      </c>
      <c r="NR95" s="881">
        <f t="shared" si="297"/>
        <v>4.6875</v>
      </c>
      <c r="NS95" s="881">
        <f t="shared" si="297"/>
        <v>4.6875</v>
      </c>
      <c r="NT95" s="881">
        <f t="shared" si="297"/>
        <v>4.6875</v>
      </c>
      <c r="NU95" s="881">
        <f t="shared" si="297"/>
        <v>4.6875</v>
      </c>
      <c r="NV95" s="881">
        <f t="shared" si="297"/>
        <v>4.6875</v>
      </c>
      <c r="NW95" s="881">
        <f t="shared" si="297"/>
        <v>4.6875</v>
      </c>
      <c r="NX95" s="881">
        <f t="shared" si="297"/>
        <v>4.5</v>
      </c>
      <c r="NY95" s="881">
        <f t="shared" si="297"/>
        <v>4.5</v>
      </c>
      <c r="NZ95" s="881">
        <f t="shared" si="297"/>
        <v>4.5</v>
      </c>
      <c r="OA95" s="881">
        <f t="shared" si="297"/>
        <v>4.5</v>
      </c>
      <c r="OB95" s="881">
        <f t="shared" si="297"/>
        <v>4.3125</v>
      </c>
      <c r="OC95" s="881">
        <f t="shared" si="297"/>
        <v>4.3125</v>
      </c>
      <c r="OD95" s="881">
        <f t="shared" si="297"/>
        <v>4.125</v>
      </c>
      <c r="OE95" s="881">
        <f t="shared" si="297"/>
        <v>4.125</v>
      </c>
      <c r="OF95" s="881">
        <f t="shared" ref="OF95:QQ95" si="298">OF94-MIN($G95,(OF94-$F95)/4)</f>
        <v>4.5</v>
      </c>
      <c r="OG95" s="881">
        <f t="shared" si="298"/>
        <v>4.5</v>
      </c>
      <c r="OH95" s="881">
        <f t="shared" si="298"/>
        <v>4.5</v>
      </c>
      <c r="OI95" s="881">
        <f t="shared" si="298"/>
        <v>4.5749999999999993</v>
      </c>
      <c r="OJ95" s="881">
        <f t="shared" si="298"/>
        <v>4.5749999999999993</v>
      </c>
      <c r="OK95" s="881">
        <f t="shared" si="298"/>
        <v>4.5749999999999993</v>
      </c>
      <c r="OL95" s="881">
        <f t="shared" si="298"/>
        <v>4.5749999999999993</v>
      </c>
      <c r="OM95" s="881">
        <f t="shared" si="298"/>
        <v>4.5749999999999993</v>
      </c>
      <c r="ON95" s="881">
        <f t="shared" si="298"/>
        <v>6</v>
      </c>
      <c r="OO95" s="881">
        <f t="shared" si="298"/>
        <v>6</v>
      </c>
      <c r="OP95" s="881">
        <f t="shared" si="298"/>
        <v>6</v>
      </c>
      <c r="OQ95" s="881">
        <f t="shared" si="298"/>
        <v>6</v>
      </c>
      <c r="OR95" s="881">
        <f t="shared" si="298"/>
        <v>6</v>
      </c>
      <c r="OS95" s="881">
        <f t="shared" si="298"/>
        <v>6</v>
      </c>
      <c r="OT95" s="881">
        <f t="shared" si="298"/>
        <v>6</v>
      </c>
      <c r="OU95" s="881">
        <f t="shared" si="298"/>
        <v>6</v>
      </c>
      <c r="OV95" s="881">
        <f t="shared" si="298"/>
        <v>9.5</v>
      </c>
      <c r="OW95" s="881">
        <f t="shared" si="298"/>
        <v>9.5</v>
      </c>
      <c r="OX95" s="881">
        <f t="shared" si="298"/>
        <v>9.5</v>
      </c>
      <c r="OY95" s="881">
        <f t="shared" si="298"/>
        <v>9.5</v>
      </c>
      <c r="OZ95" s="881">
        <f t="shared" si="298"/>
        <v>6.75</v>
      </c>
      <c r="PA95" s="881">
        <f t="shared" si="298"/>
        <v>6.75</v>
      </c>
      <c r="PB95" s="881">
        <f t="shared" si="298"/>
        <v>6.75</v>
      </c>
      <c r="PC95" s="881">
        <f t="shared" si="298"/>
        <v>4.875</v>
      </c>
      <c r="PD95" s="881">
        <f t="shared" si="298"/>
        <v>4.875</v>
      </c>
      <c r="PE95" s="881">
        <f t="shared" si="298"/>
        <v>4.875</v>
      </c>
      <c r="PF95" s="881">
        <f t="shared" si="298"/>
        <v>4.875</v>
      </c>
      <c r="PG95" s="881">
        <f t="shared" si="298"/>
        <v>4.875</v>
      </c>
      <c r="PH95" s="881">
        <f t="shared" si="298"/>
        <v>4.6875</v>
      </c>
      <c r="PI95" s="881">
        <f t="shared" si="298"/>
        <v>4.6875</v>
      </c>
      <c r="PJ95" s="881">
        <f t="shared" si="298"/>
        <v>4.6875</v>
      </c>
      <c r="PK95" s="881">
        <f t="shared" si="298"/>
        <v>4.6875</v>
      </c>
      <c r="PL95" s="881">
        <f t="shared" si="298"/>
        <v>4.6875</v>
      </c>
      <c r="PM95" s="881">
        <f t="shared" si="298"/>
        <v>4.6875</v>
      </c>
      <c r="PN95" s="881">
        <f t="shared" si="298"/>
        <v>4.6875</v>
      </c>
      <c r="PO95" s="881">
        <f t="shared" si="298"/>
        <v>4.6875</v>
      </c>
      <c r="PP95" s="881">
        <f t="shared" si="298"/>
        <v>4.6875</v>
      </c>
      <c r="PQ95" s="881">
        <f t="shared" si="298"/>
        <v>4.6875</v>
      </c>
      <c r="PR95" s="881">
        <f t="shared" si="298"/>
        <v>4.6875</v>
      </c>
      <c r="PS95" s="881">
        <f t="shared" si="298"/>
        <v>4.6875</v>
      </c>
      <c r="PT95" s="881">
        <f t="shared" si="298"/>
        <v>4.6875</v>
      </c>
      <c r="PU95" s="881">
        <f t="shared" si="298"/>
        <v>4.6875</v>
      </c>
      <c r="PV95" s="881">
        <f t="shared" si="298"/>
        <v>4.6875</v>
      </c>
      <c r="PW95" s="881">
        <f t="shared" si="298"/>
        <v>4.6875</v>
      </c>
      <c r="PX95" s="881">
        <f t="shared" si="298"/>
        <v>4.5</v>
      </c>
      <c r="PY95" s="881">
        <f t="shared" si="298"/>
        <v>4.5</v>
      </c>
      <c r="PZ95" s="881">
        <f t="shared" si="298"/>
        <v>4.5</v>
      </c>
      <c r="QA95" s="881">
        <f t="shared" si="298"/>
        <v>4.5</v>
      </c>
      <c r="QB95" s="881">
        <f t="shared" si="298"/>
        <v>4.3125</v>
      </c>
      <c r="QC95" s="881">
        <f t="shared" si="298"/>
        <v>4.3125</v>
      </c>
      <c r="QD95" s="881">
        <f t="shared" si="298"/>
        <v>4.125</v>
      </c>
      <c r="QE95" s="881">
        <f t="shared" si="298"/>
        <v>4.125</v>
      </c>
      <c r="QF95" s="881">
        <f t="shared" si="298"/>
        <v>4.5</v>
      </c>
      <c r="QG95" s="881">
        <f t="shared" si="298"/>
        <v>4.5</v>
      </c>
      <c r="QH95" s="881">
        <f t="shared" si="298"/>
        <v>4.5</v>
      </c>
      <c r="QI95" s="881">
        <f t="shared" si="298"/>
        <v>4.5749999999999993</v>
      </c>
      <c r="QJ95" s="881">
        <f t="shared" si="298"/>
        <v>4.5749999999999993</v>
      </c>
      <c r="QK95" s="881">
        <f t="shared" si="298"/>
        <v>4.5749999999999993</v>
      </c>
      <c r="QL95" s="881">
        <f t="shared" si="298"/>
        <v>4.5749999999999993</v>
      </c>
      <c r="QM95" s="881">
        <f t="shared" si="298"/>
        <v>4.5749999999999993</v>
      </c>
      <c r="QN95" s="881">
        <f t="shared" si="298"/>
        <v>6</v>
      </c>
      <c r="QO95" s="881">
        <f t="shared" si="298"/>
        <v>6</v>
      </c>
      <c r="QP95" s="881">
        <f t="shared" si="298"/>
        <v>6</v>
      </c>
      <c r="QQ95" s="881">
        <f t="shared" si="298"/>
        <v>6</v>
      </c>
      <c r="QR95" s="881">
        <f t="shared" ref="QR95:SJ95" si="299">QR94-MIN($G95,(QR94-$F95)/4)</f>
        <v>6</v>
      </c>
      <c r="QS95" s="881">
        <f t="shared" si="299"/>
        <v>6</v>
      </c>
      <c r="QT95" s="881">
        <f t="shared" si="299"/>
        <v>6</v>
      </c>
      <c r="QU95" s="881">
        <f t="shared" si="299"/>
        <v>6</v>
      </c>
      <c r="QV95" s="881">
        <f t="shared" si="299"/>
        <v>9.5</v>
      </c>
      <c r="QW95" s="881">
        <f t="shared" si="299"/>
        <v>9.5</v>
      </c>
      <c r="QX95" s="881">
        <f t="shared" si="299"/>
        <v>9.5</v>
      </c>
      <c r="QY95" s="881">
        <f t="shared" si="299"/>
        <v>9.5</v>
      </c>
      <c r="QZ95" s="881">
        <f t="shared" si="299"/>
        <v>6.75</v>
      </c>
      <c r="RA95" s="881">
        <f t="shared" si="299"/>
        <v>6.75</v>
      </c>
      <c r="RB95" s="881">
        <f t="shared" si="299"/>
        <v>6.75</v>
      </c>
      <c r="RC95" s="881">
        <f t="shared" si="299"/>
        <v>4.875</v>
      </c>
      <c r="RD95" s="881">
        <f t="shared" si="299"/>
        <v>4.875</v>
      </c>
      <c r="RE95" s="881">
        <f t="shared" si="299"/>
        <v>4.875</v>
      </c>
      <c r="RF95" s="881">
        <f t="shared" si="299"/>
        <v>4.875</v>
      </c>
      <c r="RG95" s="881">
        <f t="shared" si="299"/>
        <v>4.875</v>
      </c>
      <c r="RH95" s="881">
        <f t="shared" si="299"/>
        <v>4.6875</v>
      </c>
      <c r="RI95" s="881">
        <f t="shared" si="299"/>
        <v>4.6875</v>
      </c>
      <c r="RJ95" s="881">
        <f t="shared" si="299"/>
        <v>4.6875</v>
      </c>
      <c r="RK95" s="881">
        <f t="shared" si="299"/>
        <v>4.6875</v>
      </c>
      <c r="RL95" s="881">
        <f t="shared" si="299"/>
        <v>4.6875</v>
      </c>
      <c r="RM95" s="881">
        <f t="shared" si="299"/>
        <v>4.6875</v>
      </c>
      <c r="RN95" s="881">
        <f t="shared" si="299"/>
        <v>4.6875</v>
      </c>
      <c r="RO95" s="881">
        <f t="shared" si="299"/>
        <v>4.6875</v>
      </c>
      <c r="RP95" s="881">
        <f t="shared" si="299"/>
        <v>4.6875</v>
      </c>
      <c r="RQ95" s="881">
        <f t="shared" si="299"/>
        <v>4.6875</v>
      </c>
      <c r="RR95" s="881">
        <f t="shared" si="299"/>
        <v>4.6875</v>
      </c>
      <c r="RS95" s="881">
        <f t="shared" si="299"/>
        <v>4.6875</v>
      </c>
      <c r="RT95" s="881">
        <f t="shared" si="299"/>
        <v>4.6875</v>
      </c>
      <c r="RU95" s="881">
        <f t="shared" si="299"/>
        <v>4.6875</v>
      </c>
      <c r="RV95" s="881">
        <f t="shared" si="299"/>
        <v>4.6875</v>
      </c>
      <c r="RW95" s="881">
        <f t="shared" si="299"/>
        <v>4.6875</v>
      </c>
      <c r="RX95" s="881">
        <f t="shared" si="299"/>
        <v>4.5</v>
      </c>
      <c r="RY95" s="881">
        <f t="shared" si="299"/>
        <v>4.5</v>
      </c>
      <c r="RZ95" s="881">
        <f t="shared" si="299"/>
        <v>4.5</v>
      </c>
      <c r="SA95" s="881">
        <f t="shared" si="299"/>
        <v>4.5</v>
      </c>
      <c r="SB95" s="881">
        <f t="shared" si="299"/>
        <v>4.3125</v>
      </c>
      <c r="SC95" s="881">
        <f t="shared" si="299"/>
        <v>4.3125</v>
      </c>
      <c r="SD95" s="881">
        <f t="shared" si="299"/>
        <v>4.125</v>
      </c>
      <c r="SE95" s="881">
        <f t="shared" si="299"/>
        <v>4.125</v>
      </c>
      <c r="SF95" s="881">
        <f t="shared" si="299"/>
        <v>4.5</v>
      </c>
      <c r="SG95" s="881">
        <f t="shared" si="299"/>
        <v>4.5</v>
      </c>
      <c r="SH95" s="881">
        <f t="shared" si="299"/>
        <v>4.5</v>
      </c>
      <c r="SI95" s="881">
        <f t="shared" si="299"/>
        <v>4.5749999999999993</v>
      </c>
      <c r="SJ95" s="881">
        <f t="shared" si="299"/>
        <v>4.5749999999999993</v>
      </c>
      <c r="SK95" s="267">
        <f>SJ95</f>
        <v>4.5749999999999993</v>
      </c>
      <c r="SL95" s="254"/>
      <c r="SM95" s="242"/>
      <c r="SN95" s="242"/>
      <c r="SO95" s="242"/>
    </row>
    <row r="96" spans="1:509" outlineLevel="3" x14ac:dyDescent="0.35">
      <c r="A96" s="242"/>
      <c r="B96" s="251"/>
      <c r="C96" s="438">
        <f t="shared" si="33"/>
        <v>4</v>
      </c>
      <c r="D96" s="267"/>
      <c r="E96" s="316"/>
      <c r="F96" s="322">
        <f t="shared" si="291"/>
        <v>13</v>
      </c>
      <c r="G96" s="322">
        <f t="shared" si="50"/>
        <v>2.5</v>
      </c>
      <c r="H96" s="267"/>
      <c r="I96" s="455"/>
      <c r="J96" s="456" t="s">
        <v>174</v>
      </c>
      <c r="K96" s="457"/>
      <c r="L96" s="882">
        <f t="shared" ref="L96:BW96" si="300">L94+MIN($G96,($F96-L94)/4)</f>
        <v>7.1875</v>
      </c>
      <c r="M96" s="882">
        <f t="shared" si="300"/>
        <v>7.1875</v>
      </c>
      <c r="N96" s="882">
        <f t="shared" si="300"/>
        <v>7.1875</v>
      </c>
      <c r="O96" s="882">
        <f t="shared" si="300"/>
        <v>7.1875</v>
      </c>
      <c r="P96" s="882">
        <f t="shared" si="300"/>
        <v>7.1875</v>
      </c>
      <c r="Q96" s="882">
        <f t="shared" si="300"/>
        <v>7.1875</v>
      </c>
      <c r="R96" s="882">
        <f t="shared" si="300"/>
        <v>7.1875</v>
      </c>
      <c r="S96" s="882">
        <f t="shared" si="300"/>
        <v>7.1875</v>
      </c>
      <c r="T96" s="882">
        <f t="shared" si="300"/>
        <v>7.1875</v>
      </c>
      <c r="U96" s="882">
        <f t="shared" si="300"/>
        <v>7.1875</v>
      </c>
      <c r="V96" s="882">
        <f t="shared" si="300"/>
        <v>7.1875</v>
      </c>
      <c r="W96" s="882">
        <f t="shared" si="300"/>
        <v>7.1875</v>
      </c>
      <c r="X96" s="882">
        <f t="shared" si="300"/>
        <v>7</v>
      </c>
      <c r="Y96" s="882">
        <f t="shared" si="300"/>
        <v>7</v>
      </c>
      <c r="Z96" s="882">
        <f t="shared" si="300"/>
        <v>7</v>
      </c>
      <c r="AA96" s="882">
        <f t="shared" si="300"/>
        <v>7</v>
      </c>
      <c r="AB96" s="882">
        <f t="shared" si="300"/>
        <v>6.8125</v>
      </c>
      <c r="AC96" s="882">
        <f t="shared" si="300"/>
        <v>6.8125</v>
      </c>
      <c r="AD96" s="882">
        <f t="shared" si="300"/>
        <v>6.625</v>
      </c>
      <c r="AE96" s="882">
        <f t="shared" si="300"/>
        <v>6.625</v>
      </c>
      <c r="AF96" s="882">
        <f t="shared" si="300"/>
        <v>7</v>
      </c>
      <c r="AG96" s="882">
        <f t="shared" si="300"/>
        <v>7</v>
      </c>
      <c r="AH96" s="882">
        <f t="shared" si="300"/>
        <v>7</v>
      </c>
      <c r="AI96" s="882">
        <f t="shared" si="300"/>
        <v>7.0749999999999993</v>
      </c>
      <c r="AJ96" s="882">
        <f t="shared" si="300"/>
        <v>7.0749999999999993</v>
      </c>
      <c r="AK96" s="882">
        <f t="shared" si="300"/>
        <v>7.0749999999999993</v>
      </c>
      <c r="AL96" s="882">
        <f t="shared" si="300"/>
        <v>7.0749999999999993</v>
      </c>
      <c r="AM96" s="882">
        <f t="shared" si="300"/>
        <v>7.0749999999999993</v>
      </c>
      <c r="AN96" s="882">
        <f t="shared" si="300"/>
        <v>8.5</v>
      </c>
      <c r="AO96" s="882">
        <f t="shared" si="300"/>
        <v>8.5</v>
      </c>
      <c r="AP96" s="882">
        <f t="shared" si="300"/>
        <v>8.5</v>
      </c>
      <c r="AQ96" s="882">
        <f t="shared" si="300"/>
        <v>8.5</v>
      </c>
      <c r="AR96" s="882">
        <f t="shared" si="300"/>
        <v>8.5</v>
      </c>
      <c r="AS96" s="882">
        <f t="shared" si="300"/>
        <v>8.5</v>
      </c>
      <c r="AT96" s="882">
        <f t="shared" si="300"/>
        <v>8.5</v>
      </c>
      <c r="AU96" s="882">
        <f t="shared" si="300"/>
        <v>8.5</v>
      </c>
      <c r="AV96" s="882">
        <f t="shared" si="300"/>
        <v>11.5</v>
      </c>
      <c r="AW96" s="882">
        <f t="shared" si="300"/>
        <v>11.5</v>
      </c>
      <c r="AX96" s="882">
        <f t="shared" si="300"/>
        <v>11.5</v>
      </c>
      <c r="AY96" s="882">
        <f t="shared" si="300"/>
        <v>11.5</v>
      </c>
      <c r="AZ96" s="882">
        <f t="shared" si="300"/>
        <v>9.25</v>
      </c>
      <c r="BA96" s="882">
        <f t="shared" si="300"/>
        <v>9.25</v>
      </c>
      <c r="BB96" s="882">
        <f t="shared" si="300"/>
        <v>9.25</v>
      </c>
      <c r="BC96" s="882">
        <f t="shared" si="300"/>
        <v>7.375</v>
      </c>
      <c r="BD96" s="882">
        <f t="shared" si="300"/>
        <v>7.375</v>
      </c>
      <c r="BE96" s="882">
        <f t="shared" si="300"/>
        <v>7.375</v>
      </c>
      <c r="BF96" s="882">
        <f t="shared" si="300"/>
        <v>7.375</v>
      </c>
      <c r="BG96" s="882">
        <f t="shared" si="300"/>
        <v>7.375</v>
      </c>
      <c r="BH96" s="882">
        <f t="shared" si="300"/>
        <v>7.1875</v>
      </c>
      <c r="BI96" s="882">
        <f t="shared" si="300"/>
        <v>7.1875</v>
      </c>
      <c r="BJ96" s="882">
        <f t="shared" si="300"/>
        <v>7.1875</v>
      </c>
      <c r="BK96" s="882">
        <f t="shared" si="300"/>
        <v>7.1875</v>
      </c>
      <c r="BL96" s="882">
        <f t="shared" si="300"/>
        <v>7.1875</v>
      </c>
      <c r="BM96" s="882">
        <f t="shared" si="300"/>
        <v>7.1875</v>
      </c>
      <c r="BN96" s="882">
        <f t="shared" si="300"/>
        <v>7.1875</v>
      </c>
      <c r="BO96" s="882">
        <f t="shared" si="300"/>
        <v>7.1875</v>
      </c>
      <c r="BP96" s="882">
        <f t="shared" si="300"/>
        <v>7.1875</v>
      </c>
      <c r="BQ96" s="882">
        <f t="shared" si="300"/>
        <v>7.1875</v>
      </c>
      <c r="BR96" s="882">
        <f t="shared" si="300"/>
        <v>7.1875</v>
      </c>
      <c r="BS96" s="882">
        <f t="shared" si="300"/>
        <v>7.1875</v>
      </c>
      <c r="BT96" s="882">
        <f t="shared" si="300"/>
        <v>7.1875</v>
      </c>
      <c r="BU96" s="882">
        <f t="shared" si="300"/>
        <v>7.1875</v>
      </c>
      <c r="BV96" s="882">
        <f t="shared" si="300"/>
        <v>7.1875</v>
      </c>
      <c r="BW96" s="882">
        <f t="shared" si="300"/>
        <v>7.1875</v>
      </c>
      <c r="BX96" s="882">
        <f t="shared" ref="BX96:EI96" si="301">BX94+MIN($G96,($F96-BX94)/4)</f>
        <v>7</v>
      </c>
      <c r="BY96" s="882">
        <f t="shared" si="301"/>
        <v>7</v>
      </c>
      <c r="BZ96" s="882">
        <f t="shared" si="301"/>
        <v>7</v>
      </c>
      <c r="CA96" s="882">
        <f t="shared" si="301"/>
        <v>7</v>
      </c>
      <c r="CB96" s="882">
        <f t="shared" si="301"/>
        <v>6.8125</v>
      </c>
      <c r="CC96" s="882">
        <f t="shared" si="301"/>
        <v>6.8125</v>
      </c>
      <c r="CD96" s="882">
        <f t="shared" si="301"/>
        <v>6.625</v>
      </c>
      <c r="CE96" s="882">
        <f t="shared" si="301"/>
        <v>6.625</v>
      </c>
      <c r="CF96" s="882">
        <f t="shared" si="301"/>
        <v>7</v>
      </c>
      <c r="CG96" s="882">
        <f t="shared" si="301"/>
        <v>7</v>
      </c>
      <c r="CH96" s="882">
        <f t="shared" si="301"/>
        <v>7</v>
      </c>
      <c r="CI96" s="882">
        <f t="shared" si="301"/>
        <v>7.0749999999999993</v>
      </c>
      <c r="CJ96" s="882">
        <f t="shared" si="301"/>
        <v>7.0749999999999993</v>
      </c>
      <c r="CK96" s="882">
        <f t="shared" si="301"/>
        <v>7.0749999999999993</v>
      </c>
      <c r="CL96" s="882">
        <f t="shared" si="301"/>
        <v>7.0749999999999993</v>
      </c>
      <c r="CM96" s="882">
        <f t="shared" si="301"/>
        <v>7.0749999999999993</v>
      </c>
      <c r="CN96" s="882">
        <f t="shared" si="301"/>
        <v>8.5</v>
      </c>
      <c r="CO96" s="882">
        <f t="shared" si="301"/>
        <v>8.5</v>
      </c>
      <c r="CP96" s="882">
        <f t="shared" si="301"/>
        <v>8.5</v>
      </c>
      <c r="CQ96" s="882">
        <f t="shared" si="301"/>
        <v>8.5</v>
      </c>
      <c r="CR96" s="882">
        <f t="shared" si="301"/>
        <v>8.5</v>
      </c>
      <c r="CS96" s="882">
        <f t="shared" si="301"/>
        <v>8.5</v>
      </c>
      <c r="CT96" s="882">
        <f t="shared" si="301"/>
        <v>8.5</v>
      </c>
      <c r="CU96" s="882">
        <f t="shared" si="301"/>
        <v>8.5</v>
      </c>
      <c r="CV96" s="882">
        <f t="shared" si="301"/>
        <v>11.5</v>
      </c>
      <c r="CW96" s="882">
        <f t="shared" si="301"/>
        <v>11.5</v>
      </c>
      <c r="CX96" s="882">
        <f t="shared" si="301"/>
        <v>11.5</v>
      </c>
      <c r="CY96" s="882">
        <f t="shared" si="301"/>
        <v>11.5</v>
      </c>
      <c r="CZ96" s="882">
        <f t="shared" si="301"/>
        <v>9.25</v>
      </c>
      <c r="DA96" s="882">
        <f t="shared" si="301"/>
        <v>9.25</v>
      </c>
      <c r="DB96" s="882">
        <f t="shared" si="301"/>
        <v>9.25</v>
      </c>
      <c r="DC96" s="882">
        <f t="shared" si="301"/>
        <v>7.375</v>
      </c>
      <c r="DD96" s="882">
        <f t="shared" si="301"/>
        <v>7.375</v>
      </c>
      <c r="DE96" s="882">
        <f t="shared" si="301"/>
        <v>7.375</v>
      </c>
      <c r="DF96" s="882">
        <f t="shared" si="301"/>
        <v>7.375</v>
      </c>
      <c r="DG96" s="882">
        <f t="shared" si="301"/>
        <v>7.375</v>
      </c>
      <c r="DH96" s="882">
        <f t="shared" si="301"/>
        <v>7.1875</v>
      </c>
      <c r="DI96" s="882">
        <f t="shared" si="301"/>
        <v>7.1875</v>
      </c>
      <c r="DJ96" s="882">
        <f t="shared" si="301"/>
        <v>7.1875</v>
      </c>
      <c r="DK96" s="882">
        <f t="shared" si="301"/>
        <v>7.1875</v>
      </c>
      <c r="DL96" s="882">
        <f t="shared" si="301"/>
        <v>7.1875</v>
      </c>
      <c r="DM96" s="882">
        <f t="shared" si="301"/>
        <v>7.1875</v>
      </c>
      <c r="DN96" s="882">
        <f t="shared" si="301"/>
        <v>7.1875</v>
      </c>
      <c r="DO96" s="882">
        <f t="shared" si="301"/>
        <v>7.1875</v>
      </c>
      <c r="DP96" s="882">
        <f t="shared" si="301"/>
        <v>7.1875</v>
      </c>
      <c r="DQ96" s="882">
        <f t="shared" si="301"/>
        <v>7.1875</v>
      </c>
      <c r="DR96" s="882">
        <f t="shared" si="301"/>
        <v>7.1875</v>
      </c>
      <c r="DS96" s="882">
        <f t="shared" si="301"/>
        <v>7.1875</v>
      </c>
      <c r="DT96" s="882">
        <f t="shared" si="301"/>
        <v>7.1875</v>
      </c>
      <c r="DU96" s="882">
        <f t="shared" si="301"/>
        <v>7.1875</v>
      </c>
      <c r="DV96" s="882">
        <f t="shared" si="301"/>
        <v>7.1875</v>
      </c>
      <c r="DW96" s="882">
        <f t="shared" si="301"/>
        <v>7.1875</v>
      </c>
      <c r="DX96" s="882">
        <f t="shared" si="301"/>
        <v>7</v>
      </c>
      <c r="DY96" s="882">
        <f t="shared" si="301"/>
        <v>7</v>
      </c>
      <c r="DZ96" s="882">
        <f t="shared" si="301"/>
        <v>7</v>
      </c>
      <c r="EA96" s="882">
        <f t="shared" si="301"/>
        <v>7</v>
      </c>
      <c r="EB96" s="882">
        <f t="shared" si="301"/>
        <v>6.8125</v>
      </c>
      <c r="EC96" s="882">
        <f t="shared" si="301"/>
        <v>6.8125</v>
      </c>
      <c r="ED96" s="882">
        <f t="shared" si="301"/>
        <v>6.625</v>
      </c>
      <c r="EE96" s="882">
        <f t="shared" si="301"/>
        <v>6.625</v>
      </c>
      <c r="EF96" s="882">
        <f t="shared" si="301"/>
        <v>7</v>
      </c>
      <c r="EG96" s="882">
        <f t="shared" si="301"/>
        <v>7</v>
      </c>
      <c r="EH96" s="882">
        <f t="shared" si="301"/>
        <v>7</v>
      </c>
      <c r="EI96" s="882">
        <f t="shared" si="301"/>
        <v>7.0749999999999993</v>
      </c>
      <c r="EJ96" s="882">
        <f t="shared" ref="EJ96:GU96" si="302">EJ94+MIN($G96,($F96-EJ94)/4)</f>
        <v>7.0749999999999993</v>
      </c>
      <c r="EK96" s="882">
        <f t="shared" si="302"/>
        <v>7.0749999999999993</v>
      </c>
      <c r="EL96" s="882">
        <f t="shared" si="302"/>
        <v>7.0749999999999993</v>
      </c>
      <c r="EM96" s="882">
        <f t="shared" si="302"/>
        <v>7.0749999999999993</v>
      </c>
      <c r="EN96" s="882">
        <f t="shared" si="302"/>
        <v>8.5</v>
      </c>
      <c r="EO96" s="882">
        <f t="shared" si="302"/>
        <v>8.5</v>
      </c>
      <c r="EP96" s="882">
        <f t="shared" si="302"/>
        <v>8.5</v>
      </c>
      <c r="EQ96" s="882">
        <f t="shared" si="302"/>
        <v>8.5</v>
      </c>
      <c r="ER96" s="882">
        <f t="shared" si="302"/>
        <v>8.5</v>
      </c>
      <c r="ES96" s="882">
        <f t="shared" si="302"/>
        <v>8.5</v>
      </c>
      <c r="ET96" s="882">
        <f t="shared" si="302"/>
        <v>8.5</v>
      </c>
      <c r="EU96" s="882">
        <f t="shared" si="302"/>
        <v>8.5</v>
      </c>
      <c r="EV96" s="882">
        <f t="shared" si="302"/>
        <v>11.5</v>
      </c>
      <c r="EW96" s="882">
        <f t="shared" si="302"/>
        <v>11.5</v>
      </c>
      <c r="EX96" s="882">
        <f t="shared" si="302"/>
        <v>11.5</v>
      </c>
      <c r="EY96" s="882">
        <f t="shared" si="302"/>
        <v>11.5</v>
      </c>
      <c r="EZ96" s="882">
        <f t="shared" si="302"/>
        <v>9.25</v>
      </c>
      <c r="FA96" s="882">
        <f t="shared" si="302"/>
        <v>9.25</v>
      </c>
      <c r="FB96" s="882">
        <f t="shared" si="302"/>
        <v>9.25</v>
      </c>
      <c r="FC96" s="882">
        <f t="shared" si="302"/>
        <v>7.375</v>
      </c>
      <c r="FD96" s="882">
        <f t="shared" si="302"/>
        <v>7.375</v>
      </c>
      <c r="FE96" s="882">
        <f t="shared" si="302"/>
        <v>7.375</v>
      </c>
      <c r="FF96" s="882">
        <f t="shared" si="302"/>
        <v>7.375</v>
      </c>
      <c r="FG96" s="882">
        <f t="shared" si="302"/>
        <v>7.375</v>
      </c>
      <c r="FH96" s="882">
        <f t="shared" si="302"/>
        <v>7.1875</v>
      </c>
      <c r="FI96" s="882">
        <f t="shared" si="302"/>
        <v>7.1875</v>
      </c>
      <c r="FJ96" s="882">
        <f t="shared" si="302"/>
        <v>7.1875</v>
      </c>
      <c r="FK96" s="882">
        <f t="shared" si="302"/>
        <v>7.1875</v>
      </c>
      <c r="FL96" s="882">
        <f t="shared" si="302"/>
        <v>7.1875</v>
      </c>
      <c r="FM96" s="882">
        <f t="shared" si="302"/>
        <v>7.1875</v>
      </c>
      <c r="FN96" s="882">
        <f t="shared" si="302"/>
        <v>7.1875</v>
      </c>
      <c r="FO96" s="882">
        <f t="shared" si="302"/>
        <v>7.1875</v>
      </c>
      <c r="FP96" s="882">
        <f t="shared" si="302"/>
        <v>7.1875</v>
      </c>
      <c r="FQ96" s="882">
        <f t="shared" si="302"/>
        <v>7.1875</v>
      </c>
      <c r="FR96" s="882">
        <f t="shared" si="302"/>
        <v>7.1875</v>
      </c>
      <c r="FS96" s="882">
        <f t="shared" si="302"/>
        <v>7.1875</v>
      </c>
      <c r="FT96" s="882">
        <f t="shared" si="302"/>
        <v>7.1875</v>
      </c>
      <c r="FU96" s="882">
        <f t="shared" si="302"/>
        <v>7.1875</v>
      </c>
      <c r="FV96" s="882">
        <f t="shared" si="302"/>
        <v>7.1875</v>
      </c>
      <c r="FW96" s="882">
        <f t="shared" si="302"/>
        <v>7.1875</v>
      </c>
      <c r="FX96" s="882">
        <f t="shared" si="302"/>
        <v>7</v>
      </c>
      <c r="FY96" s="882">
        <f t="shared" si="302"/>
        <v>7</v>
      </c>
      <c r="FZ96" s="882">
        <f t="shared" si="302"/>
        <v>7</v>
      </c>
      <c r="GA96" s="882">
        <f t="shared" si="302"/>
        <v>7</v>
      </c>
      <c r="GB96" s="882">
        <f t="shared" si="302"/>
        <v>6.8125</v>
      </c>
      <c r="GC96" s="882">
        <f t="shared" si="302"/>
        <v>6.8125</v>
      </c>
      <c r="GD96" s="882">
        <f t="shared" si="302"/>
        <v>6.625</v>
      </c>
      <c r="GE96" s="882">
        <f t="shared" si="302"/>
        <v>6.625</v>
      </c>
      <c r="GF96" s="882">
        <f t="shared" si="302"/>
        <v>7</v>
      </c>
      <c r="GG96" s="882">
        <f t="shared" si="302"/>
        <v>7</v>
      </c>
      <c r="GH96" s="882">
        <f t="shared" si="302"/>
        <v>7</v>
      </c>
      <c r="GI96" s="882">
        <f t="shared" si="302"/>
        <v>7.0749999999999993</v>
      </c>
      <c r="GJ96" s="882">
        <f t="shared" si="302"/>
        <v>7.0749999999999993</v>
      </c>
      <c r="GK96" s="882">
        <f t="shared" si="302"/>
        <v>7.0749999999999993</v>
      </c>
      <c r="GL96" s="882">
        <f t="shared" si="302"/>
        <v>7.0749999999999993</v>
      </c>
      <c r="GM96" s="882">
        <f t="shared" si="302"/>
        <v>7.0749999999999993</v>
      </c>
      <c r="GN96" s="882">
        <f t="shared" si="302"/>
        <v>8.5</v>
      </c>
      <c r="GO96" s="882">
        <f t="shared" si="302"/>
        <v>8.5</v>
      </c>
      <c r="GP96" s="882">
        <f t="shared" si="302"/>
        <v>8.5</v>
      </c>
      <c r="GQ96" s="882">
        <f t="shared" si="302"/>
        <v>8.5</v>
      </c>
      <c r="GR96" s="882">
        <f t="shared" si="302"/>
        <v>8.5</v>
      </c>
      <c r="GS96" s="882">
        <f t="shared" si="302"/>
        <v>8.5</v>
      </c>
      <c r="GT96" s="882">
        <f t="shared" si="302"/>
        <v>8.5</v>
      </c>
      <c r="GU96" s="882">
        <f t="shared" si="302"/>
        <v>8.5</v>
      </c>
      <c r="GV96" s="882">
        <f t="shared" ref="GV96:JG96" si="303">GV94+MIN($G96,($F96-GV94)/4)</f>
        <v>11.5</v>
      </c>
      <c r="GW96" s="882">
        <f t="shared" si="303"/>
        <v>11.5</v>
      </c>
      <c r="GX96" s="882">
        <f t="shared" si="303"/>
        <v>11.5</v>
      </c>
      <c r="GY96" s="882">
        <f t="shared" si="303"/>
        <v>11.5</v>
      </c>
      <c r="GZ96" s="882">
        <f t="shared" si="303"/>
        <v>9.25</v>
      </c>
      <c r="HA96" s="882">
        <f t="shared" si="303"/>
        <v>9.25</v>
      </c>
      <c r="HB96" s="882">
        <f t="shared" si="303"/>
        <v>9.25</v>
      </c>
      <c r="HC96" s="882">
        <f t="shared" si="303"/>
        <v>7.375</v>
      </c>
      <c r="HD96" s="882">
        <f t="shared" si="303"/>
        <v>7.375</v>
      </c>
      <c r="HE96" s="882">
        <f t="shared" si="303"/>
        <v>7.375</v>
      </c>
      <c r="HF96" s="882">
        <f t="shared" si="303"/>
        <v>7.375</v>
      </c>
      <c r="HG96" s="882">
        <f t="shared" si="303"/>
        <v>7.375</v>
      </c>
      <c r="HH96" s="882">
        <f t="shared" si="303"/>
        <v>7.1875</v>
      </c>
      <c r="HI96" s="882">
        <f t="shared" si="303"/>
        <v>7.1875</v>
      </c>
      <c r="HJ96" s="882">
        <f t="shared" si="303"/>
        <v>7.1875</v>
      </c>
      <c r="HK96" s="882">
        <f t="shared" si="303"/>
        <v>7.1875</v>
      </c>
      <c r="HL96" s="882">
        <f t="shared" si="303"/>
        <v>7.1875</v>
      </c>
      <c r="HM96" s="882">
        <f t="shared" si="303"/>
        <v>7.1875</v>
      </c>
      <c r="HN96" s="882">
        <f t="shared" si="303"/>
        <v>7.1875</v>
      </c>
      <c r="HO96" s="882">
        <f t="shared" si="303"/>
        <v>7.1875</v>
      </c>
      <c r="HP96" s="882">
        <f t="shared" si="303"/>
        <v>7.1875</v>
      </c>
      <c r="HQ96" s="882">
        <f t="shared" si="303"/>
        <v>7.1875</v>
      </c>
      <c r="HR96" s="882">
        <f t="shared" si="303"/>
        <v>7.1875</v>
      </c>
      <c r="HS96" s="882">
        <f t="shared" si="303"/>
        <v>7.1875</v>
      </c>
      <c r="HT96" s="882">
        <f t="shared" si="303"/>
        <v>7.1875</v>
      </c>
      <c r="HU96" s="882">
        <f t="shared" si="303"/>
        <v>7.1875</v>
      </c>
      <c r="HV96" s="882">
        <f t="shared" si="303"/>
        <v>7.1875</v>
      </c>
      <c r="HW96" s="882">
        <f t="shared" si="303"/>
        <v>7.1875</v>
      </c>
      <c r="HX96" s="882">
        <f t="shared" si="303"/>
        <v>7</v>
      </c>
      <c r="HY96" s="882">
        <f t="shared" si="303"/>
        <v>7</v>
      </c>
      <c r="HZ96" s="882">
        <f t="shared" si="303"/>
        <v>7</v>
      </c>
      <c r="IA96" s="882">
        <f t="shared" si="303"/>
        <v>7</v>
      </c>
      <c r="IB96" s="882">
        <f t="shared" si="303"/>
        <v>6.8125</v>
      </c>
      <c r="IC96" s="882">
        <f t="shared" si="303"/>
        <v>6.8125</v>
      </c>
      <c r="ID96" s="882">
        <f t="shared" si="303"/>
        <v>6.625</v>
      </c>
      <c r="IE96" s="882">
        <f t="shared" si="303"/>
        <v>6.625</v>
      </c>
      <c r="IF96" s="882">
        <f t="shared" si="303"/>
        <v>7</v>
      </c>
      <c r="IG96" s="882">
        <f t="shared" si="303"/>
        <v>7</v>
      </c>
      <c r="IH96" s="882">
        <f t="shared" si="303"/>
        <v>7</v>
      </c>
      <c r="II96" s="882">
        <f t="shared" si="303"/>
        <v>7.0749999999999993</v>
      </c>
      <c r="IJ96" s="882">
        <f t="shared" si="303"/>
        <v>7.0749999999999993</v>
      </c>
      <c r="IK96" s="882">
        <f t="shared" si="303"/>
        <v>7.0749999999999993</v>
      </c>
      <c r="IL96" s="882">
        <f t="shared" si="303"/>
        <v>7.0749999999999993</v>
      </c>
      <c r="IM96" s="882">
        <f t="shared" si="303"/>
        <v>7.0749999999999993</v>
      </c>
      <c r="IN96" s="882">
        <f t="shared" si="303"/>
        <v>8.5</v>
      </c>
      <c r="IO96" s="882">
        <f t="shared" si="303"/>
        <v>8.5</v>
      </c>
      <c r="IP96" s="882">
        <f t="shared" si="303"/>
        <v>8.5</v>
      </c>
      <c r="IQ96" s="882">
        <f t="shared" si="303"/>
        <v>8.5</v>
      </c>
      <c r="IR96" s="882">
        <f t="shared" si="303"/>
        <v>8.5</v>
      </c>
      <c r="IS96" s="882">
        <f t="shared" si="303"/>
        <v>8.5</v>
      </c>
      <c r="IT96" s="882">
        <f t="shared" si="303"/>
        <v>8.5</v>
      </c>
      <c r="IU96" s="882">
        <f t="shared" si="303"/>
        <v>8.5</v>
      </c>
      <c r="IV96" s="882">
        <f t="shared" si="303"/>
        <v>11.5</v>
      </c>
      <c r="IW96" s="882">
        <f t="shared" si="303"/>
        <v>11.5</v>
      </c>
      <c r="IX96" s="882">
        <f t="shared" si="303"/>
        <v>11.5</v>
      </c>
      <c r="IY96" s="882">
        <f t="shared" si="303"/>
        <v>11.5</v>
      </c>
      <c r="IZ96" s="882">
        <f t="shared" si="303"/>
        <v>9.25</v>
      </c>
      <c r="JA96" s="882">
        <f t="shared" si="303"/>
        <v>9.25</v>
      </c>
      <c r="JB96" s="882">
        <f t="shared" si="303"/>
        <v>9.25</v>
      </c>
      <c r="JC96" s="882">
        <f t="shared" si="303"/>
        <v>7.375</v>
      </c>
      <c r="JD96" s="882">
        <f t="shared" si="303"/>
        <v>7.375</v>
      </c>
      <c r="JE96" s="882">
        <f t="shared" si="303"/>
        <v>7.375</v>
      </c>
      <c r="JF96" s="882">
        <f t="shared" si="303"/>
        <v>7.375</v>
      </c>
      <c r="JG96" s="882">
        <f t="shared" si="303"/>
        <v>7.375</v>
      </c>
      <c r="JH96" s="882">
        <f t="shared" ref="JH96:LS96" si="304">JH94+MIN($G96,($F96-JH94)/4)</f>
        <v>7.1875</v>
      </c>
      <c r="JI96" s="882">
        <f t="shared" si="304"/>
        <v>7.1875</v>
      </c>
      <c r="JJ96" s="882">
        <f t="shared" si="304"/>
        <v>7.1875</v>
      </c>
      <c r="JK96" s="882">
        <f t="shared" si="304"/>
        <v>7.1875</v>
      </c>
      <c r="JL96" s="882">
        <f t="shared" si="304"/>
        <v>7.1875</v>
      </c>
      <c r="JM96" s="882">
        <f t="shared" si="304"/>
        <v>7.1875</v>
      </c>
      <c r="JN96" s="882">
        <f t="shared" si="304"/>
        <v>7.1875</v>
      </c>
      <c r="JO96" s="882">
        <f t="shared" si="304"/>
        <v>7.1875</v>
      </c>
      <c r="JP96" s="882">
        <f t="shared" si="304"/>
        <v>7.1875</v>
      </c>
      <c r="JQ96" s="882">
        <f t="shared" si="304"/>
        <v>7.1875</v>
      </c>
      <c r="JR96" s="882">
        <f t="shared" si="304"/>
        <v>7.1875</v>
      </c>
      <c r="JS96" s="882">
        <f t="shared" si="304"/>
        <v>7.1875</v>
      </c>
      <c r="JT96" s="882">
        <f t="shared" si="304"/>
        <v>7.1875</v>
      </c>
      <c r="JU96" s="882">
        <f t="shared" si="304"/>
        <v>7.1875</v>
      </c>
      <c r="JV96" s="882">
        <f t="shared" si="304"/>
        <v>7.1875</v>
      </c>
      <c r="JW96" s="882">
        <f t="shared" si="304"/>
        <v>7.1875</v>
      </c>
      <c r="JX96" s="882">
        <f t="shared" si="304"/>
        <v>7</v>
      </c>
      <c r="JY96" s="882">
        <f t="shared" si="304"/>
        <v>7</v>
      </c>
      <c r="JZ96" s="882">
        <f t="shared" si="304"/>
        <v>7</v>
      </c>
      <c r="KA96" s="882">
        <f t="shared" si="304"/>
        <v>7</v>
      </c>
      <c r="KB96" s="882">
        <f t="shared" si="304"/>
        <v>6.8125</v>
      </c>
      <c r="KC96" s="882">
        <f t="shared" si="304"/>
        <v>6.8125</v>
      </c>
      <c r="KD96" s="882">
        <f t="shared" si="304"/>
        <v>6.625</v>
      </c>
      <c r="KE96" s="882">
        <f t="shared" si="304"/>
        <v>6.625</v>
      </c>
      <c r="KF96" s="882">
        <f t="shared" si="304"/>
        <v>7</v>
      </c>
      <c r="KG96" s="882">
        <f t="shared" si="304"/>
        <v>7</v>
      </c>
      <c r="KH96" s="882">
        <f t="shared" si="304"/>
        <v>7</v>
      </c>
      <c r="KI96" s="882">
        <f t="shared" si="304"/>
        <v>7.0749999999999993</v>
      </c>
      <c r="KJ96" s="882">
        <f t="shared" si="304"/>
        <v>7.0749999999999993</v>
      </c>
      <c r="KK96" s="882">
        <f t="shared" si="304"/>
        <v>7.0749999999999993</v>
      </c>
      <c r="KL96" s="882">
        <f t="shared" si="304"/>
        <v>7.0749999999999993</v>
      </c>
      <c r="KM96" s="882">
        <f t="shared" si="304"/>
        <v>7.0749999999999993</v>
      </c>
      <c r="KN96" s="882">
        <f t="shared" si="304"/>
        <v>8.5</v>
      </c>
      <c r="KO96" s="882">
        <f t="shared" si="304"/>
        <v>8.5</v>
      </c>
      <c r="KP96" s="882">
        <f t="shared" si="304"/>
        <v>8.5</v>
      </c>
      <c r="KQ96" s="882">
        <f t="shared" si="304"/>
        <v>8.5</v>
      </c>
      <c r="KR96" s="882">
        <f t="shared" si="304"/>
        <v>8.5</v>
      </c>
      <c r="KS96" s="882">
        <f t="shared" si="304"/>
        <v>8.5</v>
      </c>
      <c r="KT96" s="882">
        <f t="shared" si="304"/>
        <v>8.5</v>
      </c>
      <c r="KU96" s="882">
        <f t="shared" si="304"/>
        <v>8.5</v>
      </c>
      <c r="KV96" s="882">
        <f t="shared" si="304"/>
        <v>11.5</v>
      </c>
      <c r="KW96" s="882">
        <f t="shared" si="304"/>
        <v>11.5</v>
      </c>
      <c r="KX96" s="882">
        <f t="shared" si="304"/>
        <v>11.5</v>
      </c>
      <c r="KY96" s="882">
        <f t="shared" si="304"/>
        <v>11.5</v>
      </c>
      <c r="KZ96" s="882">
        <f t="shared" si="304"/>
        <v>9.25</v>
      </c>
      <c r="LA96" s="882">
        <f t="shared" si="304"/>
        <v>9.25</v>
      </c>
      <c r="LB96" s="882">
        <f t="shared" si="304"/>
        <v>9.25</v>
      </c>
      <c r="LC96" s="882">
        <f t="shared" si="304"/>
        <v>7.375</v>
      </c>
      <c r="LD96" s="882">
        <f t="shared" si="304"/>
        <v>7.375</v>
      </c>
      <c r="LE96" s="882">
        <f t="shared" si="304"/>
        <v>7.375</v>
      </c>
      <c r="LF96" s="882">
        <f t="shared" si="304"/>
        <v>7.375</v>
      </c>
      <c r="LG96" s="882">
        <f t="shared" si="304"/>
        <v>7.375</v>
      </c>
      <c r="LH96" s="882">
        <f t="shared" si="304"/>
        <v>7.1875</v>
      </c>
      <c r="LI96" s="882">
        <f t="shared" si="304"/>
        <v>7.1875</v>
      </c>
      <c r="LJ96" s="882">
        <f t="shared" si="304"/>
        <v>7.1875</v>
      </c>
      <c r="LK96" s="882">
        <f t="shared" si="304"/>
        <v>7.1875</v>
      </c>
      <c r="LL96" s="882">
        <f t="shared" si="304"/>
        <v>7.1875</v>
      </c>
      <c r="LM96" s="882">
        <f t="shared" si="304"/>
        <v>7.1875</v>
      </c>
      <c r="LN96" s="882">
        <f t="shared" si="304"/>
        <v>7.1875</v>
      </c>
      <c r="LO96" s="882">
        <f t="shared" si="304"/>
        <v>7.1875</v>
      </c>
      <c r="LP96" s="882">
        <f t="shared" si="304"/>
        <v>7.1875</v>
      </c>
      <c r="LQ96" s="882">
        <f t="shared" si="304"/>
        <v>7.1875</v>
      </c>
      <c r="LR96" s="882">
        <f t="shared" si="304"/>
        <v>7.1875</v>
      </c>
      <c r="LS96" s="882">
        <f t="shared" si="304"/>
        <v>7.1875</v>
      </c>
      <c r="LT96" s="882">
        <f t="shared" ref="LT96:OE96" si="305">LT94+MIN($G96,($F96-LT94)/4)</f>
        <v>7.1875</v>
      </c>
      <c r="LU96" s="882">
        <f t="shared" si="305"/>
        <v>7.1875</v>
      </c>
      <c r="LV96" s="882">
        <f t="shared" si="305"/>
        <v>7.1875</v>
      </c>
      <c r="LW96" s="882">
        <f t="shared" si="305"/>
        <v>7.1875</v>
      </c>
      <c r="LX96" s="882">
        <f t="shared" si="305"/>
        <v>7</v>
      </c>
      <c r="LY96" s="882">
        <f t="shared" si="305"/>
        <v>7</v>
      </c>
      <c r="LZ96" s="882">
        <f t="shared" si="305"/>
        <v>7</v>
      </c>
      <c r="MA96" s="882">
        <f t="shared" si="305"/>
        <v>7</v>
      </c>
      <c r="MB96" s="882">
        <f t="shared" si="305"/>
        <v>6.8125</v>
      </c>
      <c r="MC96" s="882">
        <f t="shared" si="305"/>
        <v>6.8125</v>
      </c>
      <c r="MD96" s="882">
        <f t="shared" si="305"/>
        <v>6.625</v>
      </c>
      <c r="ME96" s="882">
        <f t="shared" si="305"/>
        <v>6.625</v>
      </c>
      <c r="MF96" s="882">
        <f t="shared" si="305"/>
        <v>7</v>
      </c>
      <c r="MG96" s="882">
        <f t="shared" si="305"/>
        <v>7</v>
      </c>
      <c r="MH96" s="882">
        <f t="shared" si="305"/>
        <v>7</v>
      </c>
      <c r="MI96" s="882">
        <f t="shared" si="305"/>
        <v>7.0749999999999993</v>
      </c>
      <c r="MJ96" s="882">
        <f t="shared" si="305"/>
        <v>7.0749999999999993</v>
      </c>
      <c r="MK96" s="882">
        <f t="shared" si="305"/>
        <v>7.0749999999999993</v>
      </c>
      <c r="ML96" s="882">
        <f t="shared" si="305"/>
        <v>7.0749999999999993</v>
      </c>
      <c r="MM96" s="882">
        <f t="shared" si="305"/>
        <v>7.0749999999999993</v>
      </c>
      <c r="MN96" s="882">
        <f t="shared" si="305"/>
        <v>8.5</v>
      </c>
      <c r="MO96" s="882">
        <f t="shared" si="305"/>
        <v>8.5</v>
      </c>
      <c r="MP96" s="882">
        <f t="shared" si="305"/>
        <v>8.5</v>
      </c>
      <c r="MQ96" s="882">
        <f t="shared" si="305"/>
        <v>8.5</v>
      </c>
      <c r="MR96" s="882">
        <f t="shared" si="305"/>
        <v>8.5</v>
      </c>
      <c r="MS96" s="882">
        <f t="shared" si="305"/>
        <v>8.5</v>
      </c>
      <c r="MT96" s="882">
        <f t="shared" si="305"/>
        <v>8.5</v>
      </c>
      <c r="MU96" s="882">
        <f t="shared" si="305"/>
        <v>8.5</v>
      </c>
      <c r="MV96" s="882">
        <f t="shared" si="305"/>
        <v>11.5</v>
      </c>
      <c r="MW96" s="882">
        <f t="shared" si="305"/>
        <v>11.5</v>
      </c>
      <c r="MX96" s="882">
        <f t="shared" si="305"/>
        <v>11.5</v>
      </c>
      <c r="MY96" s="882">
        <f t="shared" si="305"/>
        <v>11.5</v>
      </c>
      <c r="MZ96" s="882">
        <f t="shared" si="305"/>
        <v>9.25</v>
      </c>
      <c r="NA96" s="882">
        <f t="shared" si="305"/>
        <v>9.25</v>
      </c>
      <c r="NB96" s="882">
        <f t="shared" si="305"/>
        <v>9.25</v>
      </c>
      <c r="NC96" s="882">
        <f t="shared" si="305"/>
        <v>7.375</v>
      </c>
      <c r="ND96" s="882">
        <f t="shared" si="305"/>
        <v>7.375</v>
      </c>
      <c r="NE96" s="882">
        <f t="shared" si="305"/>
        <v>7.375</v>
      </c>
      <c r="NF96" s="882">
        <f t="shared" si="305"/>
        <v>7.375</v>
      </c>
      <c r="NG96" s="882">
        <f t="shared" si="305"/>
        <v>7.375</v>
      </c>
      <c r="NH96" s="882">
        <f t="shared" si="305"/>
        <v>7.1875</v>
      </c>
      <c r="NI96" s="882">
        <f t="shared" si="305"/>
        <v>7.1875</v>
      </c>
      <c r="NJ96" s="882">
        <f t="shared" si="305"/>
        <v>7.1875</v>
      </c>
      <c r="NK96" s="882">
        <f t="shared" si="305"/>
        <v>7.1875</v>
      </c>
      <c r="NL96" s="882">
        <f t="shared" si="305"/>
        <v>7.1875</v>
      </c>
      <c r="NM96" s="882">
        <f t="shared" si="305"/>
        <v>7.1875</v>
      </c>
      <c r="NN96" s="882">
        <f t="shared" si="305"/>
        <v>7.1875</v>
      </c>
      <c r="NO96" s="882">
        <f t="shared" si="305"/>
        <v>7.1875</v>
      </c>
      <c r="NP96" s="882">
        <f t="shared" si="305"/>
        <v>7.1875</v>
      </c>
      <c r="NQ96" s="882">
        <f t="shared" si="305"/>
        <v>7.1875</v>
      </c>
      <c r="NR96" s="882">
        <f t="shared" si="305"/>
        <v>7.1875</v>
      </c>
      <c r="NS96" s="882">
        <f t="shared" si="305"/>
        <v>7.1875</v>
      </c>
      <c r="NT96" s="882">
        <f t="shared" si="305"/>
        <v>7.1875</v>
      </c>
      <c r="NU96" s="882">
        <f t="shared" si="305"/>
        <v>7.1875</v>
      </c>
      <c r="NV96" s="882">
        <f t="shared" si="305"/>
        <v>7.1875</v>
      </c>
      <c r="NW96" s="882">
        <f t="shared" si="305"/>
        <v>7.1875</v>
      </c>
      <c r="NX96" s="882">
        <f t="shared" si="305"/>
        <v>7</v>
      </c>
      <c r="NY96" s="882">
        <f t="shared" si="305"/>
        <v>7</v>
      </c>
      <c r="NZ96" s="882">
        <f t="shared" si="305"/>
        <v>7</v>
      </c>
      <c r="OA96" s="882">
        <f t="shared" si="305"/>
        <v>7</v>
      </c>
      <c r="OB96" s="882">
        <f t="shared" si="305"/>
        <v>6.8125</v>
      </c>
      <c r="OC96" s="882">
        <f t="shared" si="305"/>
        <v>6.8125</v>
      </c>
      <c r="OD96" s="882">
        <f t="shared" si="305"/>
        <v>6.625</v>
      </c>
      <c r="OE96" s="882">
        <f t="shared" si="305"/>
        <v>6.625</v>
      </c>
      <c r="OF96" s="882">
        <f t="shared" ref="OF96:QQ96" si="306">OF94+MIN($G96,($F96-OF94)/4)</f>
        <v>7</v>
      </c>
      <c r="OG96" s="882">
        <f t="shared" si="306"/>
        <v>7</v>
      </c>
      <c r="OH96" s="882">
        <f t="shared" si="306"/>
        <v>7</v>
      </c>
      <c r="OI96" s="882">
        <f t="shared" si="306"/>
        <v>7.0749999999999993</v>
      </c>
      <c r="OJ96" s="882">
        <f t="shared" si="306"/>
        <v>7.0749999999999993</v>
      </c>
      <c r="OK96" s="882">
        <f t="shared" si="306"/>
        <v>7.0749999999999993</v>
      </c>
      <c r="OL96" s="882">
        <f t="shared" si="306"/>
        <v>7.0749999999999993</v>
      </c>
      <c r="OM96" s="882">
        <f t="shared" si="306"/>
        <v>7.0749999999999993</v>
      </c>
      <c r="ON96" s="882">
        <f t="shared" si="306"/>
        <v>8.5</v>
      </c>
      <c r="OO96" s="882">
        <f t="shared" si="306"/>
        <v>8.5</v>
      </c>
      <c r="OP96" s="882">
        <f t="shared" si="306"/>
        <v>8.5</v>
      </c>
      <c r="OQ96" s="882">
        <f t="shared" si="306"/>
        <v>8.5</v>
      </c>
      <c r="OR96" s="882">
        <f t="shared" si="306"/>
        <v>8.5</v>
      </c>
      <c r="OS96" s="882">
        <f t="shared" si="306"/>
        <v>8.5</v>
      </c>
      <c r="OT96" s="882">
        <f t="shared" si="306"/>
        <v>8.5</v>
      </c>
      <c r="OU96" s="882">
        <f t="shared" si="306"/>
        <v>8.5</v>
      </c>
      <c r="OV96" s="882">
        <f t="shared" si="306"/>
        <v>11.5</v>
      </c>
      <c r="OW96" s="882">
        <f t="shared" si="306"/>
        <v>11.5</v>
      </c>
      <c r="OX96" s="882">
        <f t="shared" si="306"/>
        <v>11.5</v>
      </c>
      <c r="OY96" s="882">
        <f t="shared" si="306"/>
        <v>11.5</v>
      </c>
      <c r="OZ96" s="882">
        <f t="shared" si="306"/>
        <v>9.25</v>
      </c>
      <c r="PA96" s="882">
        <f t="shared" si="306"/>
        <v>9.25</v>
      </c>
      <c r="PB96" s="882">
        <f t="shared" si="306"/>
        <v>9.25</v>
      </c>
      <c r="PC96" s="882">
        <f t="shared" si="306"/>
        <v>7.375</v>
      </c>
      <c r="PD96" s="882">
        <f t="shared" si="306"/>
        <v>7.375</v>
      </c>
      <c r="PE96" s="882">
        <f t="shared" si="306"/>
        <v>7.375</v>
      </c>
      <c r="PF96" s="882">
        <f t="shared" si="306"/>
        <v>7.375</v>
      </c>
      <c r="PG96" s="882">
        <f t="shared" si="306"/>
        <v>7.375</v>
      </c>
      <c r="PH96" s="882">
        <f t="shared" si="306"/>
        <v>7.1875</v>
      </c>
      <c r="PI96" s="882">
        <f t="shared" si="306"/>
        <v>7.1875</v>
      </c>
      <c r="PJ96" s="882">
        <f t="shared" si="306"/>
        <v>7.1875</v>
      </c>
      <c r="PK96" s="882">
        <f t="shared" si="306"/>
        <v>7.1875</v>
      </c>
      <c r="PL96" s="882">
        <f t="shared" si="306"/>
        <v>7.1875</v>
      </c>
      <c r="PM96" s="882">
        <f t="shared" si="306"/>
        <v>7.1875</v>
      </c>
      <c r="PN96" s="882">
        <f t="shared" si="306"/>
        <v>7.1875</v>
      </c>
      <c r="PO96" s="882">
        <f t="shared" si="306"/>
        <v>7.1875</v>
      </c>
      <c r="PP96" s="882">
        <f t="shared" si="306"/>
        <v>7.1875</v>
      </c>
      <c r="PQ96" s="882">
        <f t="shared" si="306"/>
        <v>7.1875</v>
      </c>
      <c r="PR96" s="882">
        <f t="shared" si="306"/>
        <v>7.1875</v>
      </c>
      <c r="PS96" s="882">
        <f t="shared" si="306"/>
        <v>7.1875</v>
      </c>
      <c r="PT96" s="882">
        <f t="shared" si="306"/>
        <v>7.1875</v>
      </c>
      <c r="PU96" s="882">
        <f t="shared" si="306"/>
        <v>7.1875</v>
      </c>
      <c r="PV96" s="882">
        <f t="shared" si="306"/>
        <v>7.1875</v>
      </c>
      <c r="PW96" s="882">
        <f t="shared" si="306"/>
        <v>7.1875</v>
      </c>
      <c r="PX96" s="882">
        <f t="shared" si="306"/>
        <v>7</v>
      </c>
      <c r="PY96" s="882">
        <f t="shared" si="306"/>
        <v>7</v>
      </c>
      <c r="PZ96" s="882">
        <f t="shared" si="306"/>
        <v>7</v>
      </c>
      <c r="QA96" s="882">
        <f t="shared" si="306"/>
        <v>7</v>
      </c>
      <c r="QB96" s="882">
        <f t="shared" si="306"/>
        <v>6.8125</v>
      </c>
      <c r="QC96" s="882">
        <f t="shared" si="306"/>
        <v>6.8125</v>
      </c>
      <c r="QD96" s="882">
        <f t="shared" si="306"/>
        <v>6.625</v>
      </c>
      <c r="QE96" s="882">
        <f t="shared" si="306"/>
        <v>6.625</v>
      </c>
      <c r="QF96" s="882">
        <f t="shared" si="306"/>
        <v>7</v>
      </c>
      <c r="QG96" s="882">
        <f t="shared" si="306"/>
        <v>7</v>
      </c>
      <c r="QH96" s="882">
        <f t="shared" si="306"/>
        <v>7</v>
      </c>
      <c r="QI96" s="882">
        <f t="shared" si="306"/>
        <v>7.0749999999999993</v>
      </c>
      <c r="QJ96" s="882">
        <f t="shared" si="306"/>
        <v>7.0749999999999993</v>
      </c>
      <c r="QK96" s="882">
        <f t="shared" si="306"/>
        <v>7.0749999999999993</v>
      </c>
      <c r="QL96" s="882">
        <f t="shared" si="306"/>
        <v>7.0749999999999993</v>
      </c>
      <c r="QM96" s="882">
        <f t="shared" si="306"/>
        <v>7.0749999999999993</v>
      </c>
      <c r="QN96" s="882">
        <f t="shared" si="306"/>
        <v>8.5</v>
      </c>
      <c r="QO96" s="882">
        <f t="shared" si="306"/>
        <v>8.5</v>
      </c>
      <c r="QP96" s="882">
        <f t="shared" si="306"/>
        <v>8.5</v>
      </c>
      <c r="QQ96" s="882">
        <f t="shared" si="306"/>
        <v>8.5</v>
      </c>
      <c r="QR96" s="882">
        <f t="shared" ref="QR96:SJ96" si="307">QR94+MIN($G96,($F96-QR94)/4)</f>
        <v>8.5</v>
      </c>
      <c r="QS96" s="882">
        <f t="shared" si="307"/>
        <v>8.5</v>
      </c>
      <c r="QT96" s="882">
        <f t="shared" si="307"/>
        <v>8.5</v>
      </c>
      <c r="QU96" s="882">
        <f t="shared" si="307"/>
        <v>8.5</v>
      </c>
      <c r="QV96" s="882">
        <f t="shared" si="307"/>
        <v>11.5</v>
      </c>
      <c r="QW96" s="882">
        <f t="shared" si="307"/>
        <v>11.5</v>
      </c>
      <c r="QX96" s="882">
        <f t="shared" si="307"/>
        <v>11.5</v>
      </c>
      <c r="QY96" s="882">
        <f t="shared" si="307"/>
        <v>11.5</v>
      </c>
      <c r="QZ96" s="882">
        <f t="shared" si="307"/>
        <v>9.25</v>
      </c>
      <c r="RA96" s="882">
        <f t="shared" si="307"/>
        <v>9.25</v>
      </c>
      <c r="RB96" s="882">
        <f t="shared" si="307"/>
        <v>9.25</v>
      </c>
      <c r="RC96" s="882">
        <f t="shared" si="307"/>
        <v>7.375</v>
      </c>
      <c r="RD96" s="882">
        <f t="shared" si="307"/>
        <v>7.375</v>
      </c>
      <c r="RE96" s="882">
        <f t="shared" si="307"/>
        <v>7.375</v>
      </c>
      <c r="RF96" s="882">
        <f t="shared" si="307"/>
        <v>7.375</v>
      </c>
      <c r="RG96" s="882">
        <f t="shared" si="307"/>
        <v>7.375</v>
      </c>
      <c r="RH96" s="882">
        <f t="shared" si="307"/>
        <v>7.1875</v>
      </c>
      <c r="RI96" s="882">
        <f t="shared" si="307"/>
        <v>7.1875</v>
      </c>
      <c r="RJ96" s="882">
        <f t="shared" si="307"/>
        <v>7.1875</v>
      </c>
      <c r="RK96" s="882">
        <f t="shared" si="307"/>
        <v>7.1875</v>
      </c>
      <c r="RL96" s="882">
        <f t="shared" si="307"/>
        <v>7.1875</v>
      </c>
      <c r="RM96" s="882">
        <f t="shared" si="307"/>
        <v>7.1875</v>
      </c>
      <c r="RN96" s="882">
        <f t="shared" si="307"/>
        <v>7.1875</v>
      </c>
      <c r="RO96" s="882">
        <f t="shared" si="307"/>
        <v>7.1875</v>
      </c>
      <c r="RP96" s="882">
        <f t="shared" si="307"/>
        <v>7.1875</v>
      </c>
      <c r="RQ96" s="882">
        <f t="shared" si="307"/>
        <v>7.1875</v>
      </c>
      <c r="RR96" s="882">
        <f t="shared" si="307"/>
        <v>7.1875</v>
      </c>
      <c r="RS96" s="882">
        <f t="shared" si="307"/>
        <v>7.1875</v>
      </c>
      <c r="RT96" s="882">
        <f t="shared" si="307"/>
        <v>7.1875</v>
      </c>
      <c r="RU96" s="882">
        <f t="shared" si="307"/>
        <v>7.1875</v>
      </c>
      <c r="RV96" s="882">
        <f t="shared" si="307"/>
        <v>7.1875</v>
      </c>
      <c r="RW96" s="882">
        <f t="shared" si="307"/>
        <v>7.1875</v>
      </c>
      <c r="RX96" s="882">
        <f t="shared" si="307"/>
        <v>7</v>
      </c>
      <c r="RY96" s="882">
        <f t="shared" si="307"/>
        <v>7</v>
      </c>
      <c r="RZ96" s="882">
        <f t="shared" si="307"/>
        <v>7</v>
      </c>
      <c r="SA96" s="882">
        <f t="shared" si="307"/>
        <v>7</v>
      </c>
      <c r="SB96" s="882">
        <f t="shared" si="307"/>
        <v>6.8125</v>
      </c>
      <c r="SC96" s="882">
        <f t="shared" si="307"/>
        <v>6.8125</v>
      </c>
      <c r="SD96" s="882">
        <f t="shared" si="307"/>
        <v>6.625</v>
      </c>
      <c r="SE96" s="882">
        <f t="shared" si="307"/>
        <v>6.625</v>
      </c>
      <c r="SF96" s="882">
        <f t="shared" si="307"/>
        <v>7</v>
      </c>
      <c r="SG96" s="882">
        <f t="shared" si="307"/>
        <v>7</v>
      </c>
      <c r="SH96" s="882">
        <f t="shared" si="307"/>
        <v>7</v>
      </c>
      <c r="SI96" s="882">
        <f t="shared" si="307"/>
        <v>7.0749999999999993</v>
      </c>
      <c r="SJ96" s="882">
        <f t="shared" si="307"/>
        <v>7.0749999999999993</v>
      </c>
      <c r="SK96" s="267">
        <f>SJ96</f>
        <v>7.0749999999999993</v>
      </c>
      <c r="SL96" s="254"/>
      <c r="SM96" s="242"/>
      <c r="SN96" s="242"/>
      <c r="SO96" s="242"/>
    </row>
    <row r="97" spans="1:509" outlineLevel="2" x14ac:dyDescent="0.35">
      <c r="A97" s="242"/>
      <c r="B97" s="251"/>
      <c r="C97" s="438">
        <f>INT($C$29)+2</f>
        <v>3</v>
      </c>
      <c r="D97" s="267"/>
      <c r="E97" s="316">
        <f>E94+1</f>
        <v>16</v>
      </c>
      <c r="F97" s="322"/>
      <c r="G97" s="322"/>
      <c r="H97" s="267"/>
      <c r="I97" s="272" t="s">
        <v>832</v>
      </c>
      <c r="J97" s="288" t="s">
        <v>686</v>
      </c>
      <c r="K97" s="288"/>
      <c r="L97" s="515">
        <v>5.25</v>
      </c>
      <c r="M97" s="516">
        <v>5.25</v>
      </c>
      <c r="N97" s="516">
        <v>5.25</v>
      </c>
      <c r="O97" s="516">
        <v>5.25</v>
      </c>
      <c r="P97" s="516">
        <v>5.25</v>
      </c>
      <c r="Q97" s="516">
        <v>5.25</v>
      </c>
      <c r="R97" s="516">
        <v>5.25</v>
      </c>
      <c r="S97" s="516">
        <v>5.25</v>
      </c>
      <c r="T97" s="516">
        <v>5.25</v>
      </c>
      <c r="U97" s="516">
        <v>5.25</v>
      </c>
      <c r="V97" s="516">
        <v>5.25</v>
      </c>
      <c r="W97" s="516">
        <v>5.25</v>
      </c>
      <c r="X97" s="516">
        <v>5</v>
      </c>
      <c r="Y97" s="516">
        <v>5</v>
      </c>
      <c r="Z97" s="516">
        <v>5</v>
      </c>
      <c r="AA97" s="516">
        <v>5</v>
      </c>
      <c r="AB97" s="516">
        <v>4.75</v>
      </c>
      <c r="AC97" s="516">
        <v>4.75</v>
      </c>
      <c r="AD97" s="516">
        <v>4.5</v>
      </c>
      <c r="AE97" s="516">
        <v>4.5</v>
      </c>
      <c r="AF97" s="516">
        <v>5</v>
      </c>
      <c r="AG97" s="516">
        <v>5</v>
      </c>
      <c r="AH97" s="516">
        <v>5</v>
      </c>
      <c r="AI97" s="516">
        <v>5.0999999999999996</v>
      </c>
      <c r="AJ97" s="516">
        <v>5.0999999999999996</v>
      </c>
      <c r="AK97" s="516">
        <v>5.0999999999999996</v>
      </c>
      <c r="AL97" s="516">
        <v>5.0999999999999996</v>
      </c>
      <c r="AM97" s="516">
        <v>5.0999999999999996</v>
      </c>
      <c r="AN97" s="516">
        <v>7</v>
      </c>
      <c r="AO97" s="516">
        <v>7</v>
      </c>
      <c r="AP97" s="516">
        <v>7</v>
      </c>
      <c r="AQ97" s="516">
        <v>7</v>
      </c>
      <c r="AR97" s="516">
        <v>7</v>
      </c>
      <c r="AS97" s="516">
        <v>7</v>
      </c>
      <c r="AT97" s="516">
        <v>7</v>
      </c>
      <c r="AU97" s="516">
        <v>7</v>
      </c>
      <c r="AV97" s="516">
        <v>11</v>
      </c>
      <c r="AW97" s="516">
        <v>11</v>
      </c>
      <c r="AX97" s="516">
        <v>11</v>
      </c>
      <c r="AY97" s="516">
        <v>11</v>
      </c>
      <c r="AZ97" s="516">
        <v>8</v>
      </c>
      <c r="BA97" s="516">
        <v>8</v>
      </c>
      <c r="BB97" s="516">
        <v>8</v>
      </c>
      <c r="BC97" s="516">
        <v>5.5</v>
      </c>
      <c r="BD97" s="516">
        <v>5.5</v>
      </c>
      <c r="BE97" s="516">
        <v>5.5</v>
      </c>
      <c r="BF97" s="516">
        <v>5.5</v>
      </c>
      <c r="BG97" s="516">
        <v>5.5</v>
      </c>
      <c r="BH97" s="516">
        <v>5.25</v>
      </c>
      <c r="BI97" s="516">
        <v>5.25</v>
      </c>
      <c r="BJ97" s="516">
        <v>5.25</v>
      </c>
      <c r="BK97" s="516">
        <v>5.25</v>
      </c>
      <c r="BL97" s="516">
        <v>5.25</v>
      </c>
      <c r="BM97" s="516">
        <v>5.25</v>
      </c>
      <c r="BN97" s="516">
        <v>5.25</v>
      </c>
      <c r="BO97" s="516">
        <v>5.25</v>
      </c>
      <c r="BP97" s="516">
        <v>5.25</v>
      </c>
      <c r="BQ97" s="516">
        <v>5.25</v>
      </c>
      <c r="BR97" s="516">
        <v>5.25</v>
      </c>
      <c r="BS97" s="516">
        <v>5.25</v>
      </c>
      <c r="BT97" s="516">
        <v>5.25</v>
      </c>
      <c r="BU97" s="516">
        <v>5.25</v>
      </c>
      <c r="BV97" s="516">
        <v>5.25</v>
      </c>
      <c r="BW97" s="516">
        <v>5.25</v>
      </c>
      <c r="BX97" s="516">
        <v>5</v>
      </c>
      <c r="BY97" s="516">
        <v>5</v>
      </c>
      <c r="BZ97" s="516">
        <v>5</v>
      </c>
      <c r="CA97" s="516">
        <v>5</v>
      </c>
      <c r="CB97" s="516">
        <v>4.75</v>
      </c>
      <c r="CC97" s="516">
        <v>4.75</v>
      </c>
      <c r="CD97" s="516">
        <v>4.5</v>
      </c>
      <c r="CE97" s="516">
        <v>4.5</v>
      </c>
      <c r="CF97" s="516">
        <v>5</v>
      </c>
      <c r="CG97" s="516">
        <v>5</v>
      </c>
      <c r="CH97" s="516">
        <v>5</v>
      </c>
      <c r="CI97" s="516">
        <v>5.0999999999999996</v>
      </c>
      <c r="CJ97" s="516">
        <v>5.0999999999999996</v>
      </c>
      <c r="CK97" s="516">
        <v>5.0999999999999996</v>
      </c>
      <c r="CL97" s="516">
        <v>5.0999999999999996</v>
      </c>
      <c r="CM97" s="516">
        <v>5.0999999999999996</v>
      </c>
      <c r="CN97" s="516">
        <v>7</v>
      </c>
      <c r="CO97" s="516">
        <v>7</v>
      </c>
      <c r="CP97" s="516">
        <v>7</v>
      </c>
      <c r="CQ97" s="516">
        <v>7</v>
      </c>
      <c r="CR97" s="516">
        <v>7</v>
      </c>
      <c r="CS97" s="516">
        <v>7</v>
      </c>
      <c r="CT97" s="516">
        <v>7</v>
      </c>
      <c r="CU97" s="516">
        <v>7</v>
      </c>
      <c r="CV97" s="516">
        <v>11</v>
      </c>
      <c r="CW97" s="516">
        <v>11</v>
      </c>
      <c r="CX97" s="516">
        <v>11</v>
      </c>
      <c r="CY97" s="516">
        <v>11</v>
      </c>
      <c r="CZ97" s="516">
        <v>8</v>
      </c>
      <c r="DA97" s="516">
        <v>8</v>
      </c>
      <c r="DB97" s="516">
        <v>8</v>
      </c>
      <c r="DC97" s="516">
        <v>5.5</v>
      </c>
      <c r="DD97" s="516">
        <v>5.5</v>
      </c>
      <c r="DE97" s="516">
        <v>5.5</v>
      </c>
      <c r="DF97" s="516">
        <v>5.5</v>
      </c>
      <c r="DG97" s="516">
        <v>5.5</v>
      </c>
      <c r="DH97" s="516">
        <v>5.25</v>
      </c>
      <c r="DI97" s="516">
        <v>5.25</v>
      </c>
      <c r="DJ97" s="516">
        <v>5.25</v>
      </c>
      <c r="DK97" s="516">
        <v>5.25</v>
      </c>
      <c r="DL97" s="516">
        <v>5.25</v>
      </c>
      <c r="DM97" s="516">
        <v>5.25</v>
      </c>
      <c r="DN97" s="516">
        <v>5.25</v>
      </c>
      <c r="DO97" s="516">
        <v>5.25</v>
      </c>
      <c r="DP97" s="516">
        <v>5.25</v>
      </c>
      <c r="DQ97" s="516">
        <v>5.25</v>
      </c>
      <c r="DR97" s="516">
        <v>5.25</v>
      </c>
      <c r="DS97" s="516">
        <v>5.25</v>
      </c>
      <c r="DT97" s="516">
        <v>5.25</v>
      </c>
      <c r="DU97" s="516">
        <v>5.25</v>
      </c>
      <c r="DV97" s="516">
        <v>5.25</v>
      </c>
      <c r="DW97" s="516">
        <v>5.25</v>
      </c>
      <c r="DX97" s="516">
        <v>5</v>
      </c>
      <c r="DY97" s="516">
        <v>5</v>
      </c>
      <c r="DZ97" s="516">
        <v>5</v>
      </c>
      <c r="EA97" s="516">
        <v>5</v>
      </c>
      <c r="EB97" s="516">
        <v>4.75</v>
      </c>
      <c r="EC97" s="516">
        <v>4.75</v>
      </c>
      <c r="ED97" s="516">
        <v>4.5</v>
      </c>
      <c r="EE97" s="516">
        <v>4.5</v>
      </c>
      <c r="EF97" s="516">
        <v>5</v>
      </c>
      <c r="EG97" s="516">
        <v>5</v>
      </c>
      <c r="EH97" s="516">
        <v>5</v>
      </c>
      <c r="EI97" s="516">
        <v>5.0999999999999996</v>
      </c>
      <c r="EJ97" s="516">
        <v>5.0999999999999996</v>
      </c>
      <c r="EK97" s="516">
        <v>5.0999999999999996</v>
      </c>
      <c r="EL97" s="516">
        <v>5.0999999999999996</v>
      </c>
      <c r="EM97" s="516">
        <v>5.0999999999999996</v>
      </c>
      <c r="EN97" s="516">
        <v>7</v>
      </c>
      <c r="EO97" s="516">
        <v>7</v>
      </c>
      <c r="EP97" s="516">
        <v>7</v>
      </c>
      <c r="EQ97" s="516">
        <v>7</v>
      </c>
      <c r="ER97" s="516">
        <v>7</v>
      </c>
      <c r="ES97" s="516">
        <v>7</v>
      </c>
      <c r="ET97" s="516">
        <v>7</v>
      </c>
      <c r="EU97" s="516">
        <v>7</v>
      </c>
      <c r="EV97" s="516">
        <v>11</v>
      </c>
      <c r="EW97" s="516">
        <v>11</v>
      </c>
      <c r="EX97" s="516">
        <v>11</v>
      </c>
      <c r="EY97" s="516">
        <v>11</v>
      </c>
      <c r="EZ97" s="516">
        <v>8</v>
      </c>
      <c r="FA97" s="516">
        <v>8</v>
      </c>
      <c r="FB97" s="516">
        <v>8</v>
      </c>
      <c r="FC97" s="516">
        <v>5.5</v>
      </c>
      <c r="FD97" s="516">
        <v>5.5</v>
      </c>
      <c r="FE97" s="516">
        <v>5.5</v>
      </c>
      <c r="FF97" s="516">
        <v>5.5</v>
      </c>
      <c r="FG97" s="516">
        <v>5.5</v>
      </c>
      <c r="FH97" s="516">
        <v>5.25</v>
      </c>
      <c r="FI97" s="516">
        <v>5.25</v>
      </c>
      <c r="FJ97" s="516">
        <v>5.25</v>
      </c>
      <c r="FK97" s="516">
        <v>5.25</v>
      </c>
      <c r="FL97" s="516">
        <v>5.25</v>
      </c>
      <c r="FM97" s="516">
        <v>5.25</v>
      </c>
      <c r="FN97" s="516">
        <v>5.25</v>
      </c>
      <c r="FO97" s="516">
        <v>5.25</v>
      </c>
      <c r="FP97" s="516">
        <v>5.25</v>
      </c>
      <c r="FQ97" s="516">
        <v>5.25</v>
      </c>
      <c r="FR97" s="516">
        <v>5.25</v>
      </c>
      <c r="FS97" s="516">
        <v>5.25</v>
      </c>
      <c r="FT97" s="516">
        <v>5.25</v>
      </c>
      <c r="FU97" s="516">
        <v>5.25</v>
      </c>
      <c r="FV97" s="516">
        <v>5.25</v>
      </c>
      <c r="FW97" s="516">
        <v>5.25</v>
      </c>
      <c r="FX97" s="516">
        <v>5</v>
      </c>
      <c r="FY97" s="516">
        <v>5</v>
      </c>
      <c r="FZ97" s="516">
        <v>5</v>
      </c>
      <c r="GA97" s="516">
        <v>5</v>
      </c>
      <c r="GB97" s="516">
        <v>4.75</v>
      </c>
      <c r="GC97" s="516">
        <v>4.75</v>
      </c>
      <c r="GD97" s="516">
        <v>4.5</v>
      </c>
      <c r="GE97" s="516">
        <v>4.5</v>
      </c>
      <c r="GF97" s="516">
        <v>5</v>
      </c>
      <c r="GG97" s="516">
        <v>5</v>
      </c>
      <c r="GH97" s="516">
        <v>5</v>
      </c>
      <c r="GI97" s="516">
        <v>5.0999999999999996</v>
      </c>
      <c r="GJ97" s="516">
        <v>5.0999999999999996</v>
      </c>
      <c r="GK97" s="516">
        <v>5.0999999999999996</v>
      </c>
      <c r="GL97" s="516">
        <v>5.0999999999999996</v>
      </c>
      <c r="GM97" s="516">
        <v>5.0999999999999996</v>
      </c>
      <c r="GN97" s="516">
        <v>7</v>
      </c>
      <c r="GO97" s="516">
        <v>7</v>
      </c>
      <c r="GP97" s="516">
        <v>7</v>
      </c>
      <c r="GQ97" s="516">
        <v>7</v>
      </c>
      <c r="GR97" s="516">
        <v>7</v>
      </c>
      <c r="GS97" s="516">
        <v>7</v>
      </c>
      <c r="GT97" s="516">
        <v>7</v>
      </c>
      <c r="GU97" s="516">
        <v>7</v>
      </c>
      <c r="GV97" s="516">
        <v>11</v>
      </c>
      <c r="GW97" s="516">
        <v>11</v>
      </c>
      <c r="GX97" s="516">
        <v>11</v>
      </c>
      <c r="GY97" s="516">
        <v>11</v>
      </c>
      <c r="GZ97" s="516">
        <v>8</v>
      </c>
      <c r="HA97" s="516">
        <v>8</v>
      </c>
      <c r="HB97" s="516">
        <v>8</v>
      </c>
      <c r="HC97" s="516">
        <v>5.5</v>
      </c>
      <c r="HD97" s="516">
        <v>5.5</v>
      </c>
      <c r="HE97" s="516">
        <v>5.5</v>
      </c>
      <c r="HF97" s="516">
        <v>5.5</v>
      </c>
      <c r="HG97" s="516">
        <v>5.5</v>
      </c>
      <c r="HH97" s="516">
        <v>5.25</v>
      </c>
      <c r="HI97" s="516">
        <v>5.25</v>
      </c>
      <c r="HJ97" s="516">
        <v>5.25</v>
      </c>
      <c r="HK97" s="516">
        <v>5.25</v>
      </c>
      <c r="HL97" s="516">
        <v>5.25</v>
      </c>
      <c r="HM97" s="516">
        <v>5.25</v>
      </c>
      <c r="HN97" s="516">
        <v>5.25</v>
      </c>
      <c r="HO97" s="516">
        <v>5.25</v>
      </c>
      <c r="HP97" s="516">
        <v>5.25</v>
      </c>
      <c r="HQ97" s="516">
        <v>5.25</v>
      </c>
      <c r="HR97" s="516">
        <v>5.25</v>
      </c>
      <c r="HS97" s="516">
        <v>5.25</v>
      </c>
      <c r="HT97" s="516">
        <v>5.25</v>
      </c>
      <c r="HU97" s="516">
        <v>5.25</v>
      </c>
      <c r="HV97" s="516">
        <v>5.25</v>
      </c>
      <c r="HW97" s="516">
        <v>5.25</v>
      </c>
      <c r="HX97" s="516">
        <v>5</v>
      </c>
      <c r="HY97" s="516">
        <v>5</v>
      </c>
      <c r="HZ97" s="516">
        <v>5</v>
      </c>
      <c r="IA97" s="516">
        <v>5</v>
      </c>
      <c r="IB97" s="516">
        <v>4.75</v>
      </c>
      <c r="IC97" s="516">
        <v>4.75</v>
      </c>
      <c r="ID97" s="516">
        <v>4.5</v>
      </c>
      <c r="IE97" s="516">
        <v>4.5</v>
      </c>
      <c r="IF97" s="516">
        <v>5</v>
      </c>
      <c r="IG97" s="516">
        <v>5</v>
      </c>
      <c r="IH97" s="516">
        <v>5</v>
      </c>
      <c r="II97" s="516">
        <v>5.0999999999999996</v>
      </c>
      <c r="IJ97" s="516">
        <v>5.0999999999999996</v>
      </c>
      <c r="IK97" s="516">
        <v>5.0999999999999996</v>
      </c>
      <c r="IL97" s="516">
        <v>5.0999999999999996</v>
      </c>
      <c r="IM97" s="516">
        <v>5.0999999999999996</v>
      </c>
      <c r="IN97" s="516">
        <v>7</v>
      </c>
      <c r="IO97" s="516">
        <v>7</v>
      </c>
      <c r="IP97" s="516">
        <v>7</v>
      </c>
      <c r="IQ97" s="516">
        <v>7</v>
      </c>
      <c r="IR97" s="516">
        <v>7</v>
      </c>
      <c r="IS97" s="516">
        <v>7</v>
      </c>
      <c r="IT97" s="516">
        <v>7</v>
      </c>
      <c r="IU97" s="516">
        <v>7</v>
      </c>
      <c r="IV97" s="516">
        <v>11</v>
      </c>
      <c r="IW97" s="516">
        <v>11</v>
      </c>
      <c r="IX97" s="516">
        <v>11</v>
      </c>
      <c r="IY97" s="516">
        <v>11</v>
      </c>
      <c r="IZ97" s="516">
        <v>8</v>
      </c>
      <c r="JA97" s="516">
        <v>8</v>
      </c>
      <c r="JB97" s="516">
        <v>8</v>
      </c>
      <c r="JC97" s="516">
        <v>5.5</v>
      </c>
      <c r="JD97" s="516">
        <v>5.5</v>
      </c>
      <c r="JE97" s="516">
        <v>5.5</v>
      </c>
      <c r="JF97" s="516">
        <v>5.5</v>
      </c>
      <c r="JG97" s="516">
        <v>5.5</v>
      </c>
      <c r="JH97" s="516">
        <v>5.25</v>
      </c>
      <c r="JI97" s="516">
        <v>5.25</v>
      </c>
      <c r="JJ97" s="516">
        <v>5.25</v>
      </c>
      <c r="JK97" s="516">
        <v>5.25</v>
      </c>
      <c r="JL97" s="516">
        <v>5.25</v>
      </c>
      <c r="JM97" s="516">
        <v>5.25</v>
      </c>
      <c r="JN97" s="516">
        <v>5.25</v>
      </c>
      <c r="JO97" s="516">
        <v>5.25</v>
      </c>
      <c r="JP97" s="516">
        <v>5.25</v>
      </c>
      <c r="JQ97" s="516">
        <v>5.25</v>
      </c>
      <c r="JR97" s="516">
        <v>5.25</v>
      </c>
      <c r="JS97" s="516">
        <v>5.25</v>
      </c>
      <c r="JT97" s="516">
        <v>5.25</v>
      </c>
      <c r="JU97" s="516">
        <v>5.25</v>
      </c>
      <c r="JV97" s="516">
        <v>5.25</v>
      </c>
      <c r="JW97" s="516">
        <v>5.25</v>
      </c>
      <c r="JX97" s="516">
        <v>5</v>
      </c>
      <c r="JY97" s="516">
        <v>5</v>
      </c>
      <c r="JZ97" s="516">
        <v>5</v>
      </c>
      <c r="KA97" s="516">
        <v>5</v>
      </c>
      <c r="KB97" s="516">
        <v>4.75</v>
      </c>
      <c r="KC97" s="516">
        <v>4.75</v>
      </c>
      <c r="KD97" s="516">
        <v>4.5</v>
      </c>
      <c r="KE97" s="516">
        <v>4.5</v>
      </c>
      <c r="KF97" s="516">
        <v>5</v>
      </c>
      <c r="KG97" s="516">
        <v>5</v>
      </c>
      <c r="KH97" s="516">
        <v>5</v>
      </c>
      <c r="KI97" s="516">
        <v>5.0999999999999996</v>
      </c>
      <c r="KJ97" s="516">
        <v>5.0999999999999996</v>
      </c>
      <c r="KK97" s="516">
        <v>5.0999999999999996</v>
      </c>
      <c r="KL97" s="516">
        <v>5.0999999999999996</v>
      </c>
      <c r="KM97" s="516">
        <v>5.0999999999999996</v>
      </c>
      <c r="KN97" s="516">
        <v>7</v>
      </c>
      <c r="KO97" s="516">
        <v>7</v>
      </c>
      <c r="KP97" s="516">
        <v>7</v>
      </c>
      <c r="KQ97" s="516">
        <v>7</v>
      </c>
      <c r="KR97" s="516">
        <v>7</v>
      </c>
      <c r="KS97" s="516">
        <v>7</v>
      </c>
      <c r="KT97" s="516">
        <v>7</v>
      </c>
      <c r="KU97" s="516">
        <v>7</v>
      </c>
      <c r="KV97" s="516">
        <v>11</v>
      </c>
      <c r="KW97" s="516">
        <v>11</v>
      </c>
      <c r="KX97" s="516">
        <v>11</v>
      </c>
      <c r="KY97" s="516">
        <v>11</v>
      </c>
      <c r="KZ97" s="516">
        <v>8</v>
      </c>
      <c r="LA97" s="516">
        <v>8</v>
      </c>
      <c r="LB97" s="516">
        <v>8</v>
      </c>
      <c r="LC97" s="516">
        <v>5.5</v>
      </c>
      <c r="LD97" s="516">
        <v>5.5</v>
      </c>
      <c r="LE97" s="516">
        <v>5.5</v>
      </c>
      <c r="LF97" s="516">
        <v>5.5</v>
      </c>
      <c r="LG97" s="516">
        <v>5.5</v>
      </c>
      <c r="LH97" s="516">
        <v>5.25</v>
      </c>
      <c r="LI97" s="516">
        <v>5.25</v>
      </c>
      <c r="LJ97" s="516">
        <v>5.25</v>
      </c>
      <c r="LK97" s="516">
        <v>5.25</v>
      </c>
      <c r="LL97" s="516">
        <v>5.25</v>
      </c>
      <c r="LM97" s="516">
        <v>5.25</v>
      </c>
      <c r="LN97" s="516">
        <v>5.25</v>
      </c>
      <c r="LO97" s="516">
        <v>5.25</v>
      </c>
      <c r="LP97" s="516">
        <v>5.25</v>
      </c>
      <c r="LQ97" s="516">
        <v>5.25</v>
      </c>
      <c r="LR97" s="516">
        <v>5.25</v>
      </c>
      <c r="LS97" s="516">
        <v>5.25</v>
      </c>
      <c r="LT97" s="516">
        <v>5.25</v>
      </c>
      <c r="LU97" s="516">
        <v>5.25</v>
      </c>
      <c r="LV97" s="516">
        <v>5.25</v>
      </c>
      <c r="LW97" s="516">
        <v>5.25</v>
      </c>
      <c r="LX97" s="516">
        <v>5</v>
      </c>
      <c r="LY97" s="516">
        <v>5</v>
      </c>
      <c r="LZ97" s="516">
        <v>5</v>
      </c>
      <c r="MA97" s="516">
        <v>5</v>
      </c>
      <c r="MB97" s="516">
        <v>4.75</v>
      </c>
      <c r="MC97" s="516">
        <v>4.75</v>
      </c>
      <c r="MD97" s="516">
        <v>4.5</v>
      </c>
      <c r="ME97" s="516">
        <v>4.5</v>
      </c>
      <c r="MF97" s="516">
        <v>5</v>
      </c>
      <c r="MG97" s="516">
        <v>5</v>
      </c>
      <c r="MH97" s="516">
        <v>5</v>
      </c>
      <c r="MI97" s="516">
        <v>5.0999999999999996</v>
      </c>
      <c r="MJ97" s="516">
        <v>5.0999999999999996</v>
      </c>
      <c r="MK97" s="516">
        <v>5.0999999999999996</v>
      </c>
      <c r="ML97" s="516">
        <v>5.0999999999999996</v>
      </c>
      <c r="MM97" s="516">
        <v>5.0999999999999996</v>
      </c>
      <c r="MN97" s="516">
        <v>7</v>
      </c>
      <c r="MO97" s="516">
        <v>7</v>
      </c>
      <c r="MP97" s="516">
        <v>7</v>
      </c>
      <c r="MQ97" s="516">
        <v>7</v>
      </c>
      <c r="MR97" s="516">
        <v>7</v>
      </c>
      <c r="MS97" s="516">
        <v>7</v>
      </c>
      <c r="MT97" s="516">
        <v>7</v>
      </c>
      <c r="MU97" s="516">
        <v>7</v>
      </c>
      <c r="MV97" s="516">
        <v>11</v>
      </c>
      <c r="MW97" s="516">
        <v>11</v>
      </c>
      <c r="MX97" s="516">
        <v>11</v>
      </c>
      <c r="MY97" s="516">
        <v>11</v>
      </c>
      <c r="MZ97" s="516">
        <v>8</v>
      </c>
      <c r="NA97" s="516">
        <v>8</v>
      </c>
      <c r="NB97" s="516">
        <v>8</v>
      </c>
      <c r="NC97" s="516">
        <v>5.5</v>
      </c>
      <c r="ND97" s="516">
        <v>5.5</v>
      </c>
      <c r="NE97" s="516">
        <v>5.5</v>
      </c>
      <c r="NF97" s="516">
        <v>5.5</v>
      </c>
      <c r="NG97" s="516">
        <v>5.5</v>
      </c>
      <c r="NH97" s="516">
        <v>5.25</v>
      </c>
      <c r="NI97" s="516">
        <v>5.25</v>
      </c>
      <c r="NJ97" s="516">
        <v>5.25</v>
      </c>
      <c r="NK97" s="516">
        <v>5.25</v>
      </c>
      <c r="NL97" s="516">
        <v>5.25</v>
      </c>
      <c r="NM97" s="516">
        <v>5.25</v>
      </c>
      <c r="NN97" s="516">
        <v>5.25</v>
      </c>
      <c r="NO97" s="516">
        <v>5.25</v>
      </c>
      <c r="NP97" s="516">
        <v>5.25</v>
      </c>
      <c r="NQ97" s="516">
        <v>5.25</v>
      </c>
      <c r="NR97" s="516">
        <v>5.25</v>
      </c>
      <c r="NS97" s="516">
        <v>5.25</v>
      </c>
      <c r="NT97" s="516">
        <v>5.25</v>
      </c>
      <c r="NU97" s="516">
        <v>5.25</v>
      </c>
      <c r="NV97" s="516">
        <v>5.25</v>
      </c>
      <c r="NW97" s="516">
        <v>5.25</v>
      </c>
      <c r="NX97" s="516">
        <v>5</v>
      </c>
      <c r="NY97" s="516">
        <v>5</v>
      </c>
      <c r="NZ97" s="516">
        <v>5</v>
      </c>
      <c r="OA97" s="516">
        <v>5</v>
      </c>
      <c r="OB97" s="516">
        <v>4.75</v>
      </c>
      <c r="OC97" s="516">
        <v>4.75</v>
      </c>
      <c r="OD97" s="516">
        <v>4.5</v>
      </c>
      <c r="OE97" s="516">
        <v>4.5</v>
      </c>
      <c r="OF97" s="516">
        <v>5</v>
      </c>
      <c r="OG97" s="516">
        <v>5</v>
      </c>
      <c r="OH97" s="516">
        <v>5</v>
      </c>
      <c r="OI97" s="516">
        <v>5.0999999999999996</v>
      </c>
      <c r="OJ97" s="516">
        <v>5.0999999999999996</v>
      </c>
      <c r="OK97" s="516">
        <v>5.0999999999999996</v>
      </c>
      <c r="OL97" s="516">
        <v>5.0999999999999996</v>
      </c>
      <c r="OM97" s="516">
        <v>5.0999999999999996</v>
      </c>
      <c r="ON97" s="516">
        <v>7</v>
      </c>
      <c r="OO97" s="516">
        <v>7</v>
      </c>
      <c r="OP97" s="516">
        <v>7</v>
      </c>
      <c r="OQ97" s="516">
        <v>7</v>
      </c>
      <c r="OR97" s="516">
        <v>7</v>
      </c>
      <c r="OS97" s="516">
        <v>7</v>
      </c>
      <c r="OT97" s="516">
        <v>7</v>
      </c>
      <c r="OU97" s="516">
        <v>7</v>
      </c>
      <c r="OV97" s="516">
        <v>11</v>
      </c>
      <c r="OW97" s="516">
        <v>11</v>
      </c>
      <c r="OX97" s="516">
        <v>11</v>
      </c>
      <c r="OY97" s="516">
        <v>11</v>
      </c>
      <c r="OZ97" s="516">
        <v>8</v>
      </c>
      <c r="PA97" s="516">
        <v>8</v>
      </c>
      <c r="PB97" s="516">
        <v>8</v>
      </c>
      <c r="PC97" s="516">
        <v>5.5</v>
      </c>
      <c r="PD97" s="516">
        <v>5.5</v>
      </c>
      <c r="PE97" s="516">
        <v>5.5</v>
      </c>
      <c r="PF97" s="516">
        <v>5.5</v>
      </c>
      <c r="PG97" s="516">
        <v>5.5</v>
      </c>
      <c r="PH97" s="516">
        <v>5.25</v>
      </c>
      <c r="PI97" s="516">
        <v>5.25</v>
      </c>
      <c r="PJ97" s="516">
        <v>5.25</v>
      </c>
      <c r="PK97" s="516">
        <v>5.25</v>
      </c>
      <c r="PL97" s="516">
        <v>5.25</v>
      </c>
      <c r="PM97" s="516">
        <v>5.25</v>
      </c>
      <c r="PN97" s="516">
        <v>5.25</v>
      </c>
      <c r="PO97" s="516">
        <v>5.25</v>
      </c>
      <c r="PP97" s="516">
        <v>5.25</v>
      </c>
      <c r="PQ97" s="516">
        <v>5.25</v>
      </c>
      <c r="PR97" s="516">
        <v>5.25</v>
      </c>
      <c r="PS97" s="516">
        <v>5.25</v>
      </c>
      <c r="PT97" s="516">
        <v>5.25</v>
      </c>
      <c r="PU97" s="516">
        <v>5.25</v>
      </c>
      <c r="PV97" s="516">
        <v>5.25</v>
      </c>
      <c r="PW97" s="516">
        <v>5.25</v>
      </c>
      <c r="PX97" s="516">
        <v>5</v>
      </c>
      <c r="PY97" s="516">
        <v>5</v>
      </c>
      <c r="PZ97" s="516">
        <v>5</v>
      </c>
      <c r="QA97" s="516">
        <v>5</v>
      </c>
      <c r="QB97" s="516">
        <v>4.75</v>
      </c>
      <c r="QC97" s="516">
        <v>4.75</v>
      </c>
      <c r="QD97" s="516">
        <v>4.5</v>
      </c>
      <c r="QE97" s="516">
        <v>4.5</v>
      </c>
      <c r="QF97" s="516">
        <v>5</v>
      </c>
      <c r="QG97" s="516">
        <v>5</v>
      </c>
      <c r="QH97" s="516">
        <v>5</v>
      </c>
      <c r="QI97" s="516">
        <v>5.0999999999999996</v>
      </c>
      <c r="QJ97" s="516">
        <v>5.0999999999999996</v>
      </c>
      <c r="QK97" s="516">
        <v>5.0999999999999996</v>
      </c>
      <c r="QL97" s="516">
        <v>5.0999999999999996</v>
      </c>
      <c r="QM97" s="516">
        <v>5.0999999999999996</v>
      </c>
      <c r="QN97" s="516">
        <v>7</v>
      </c>
      <c r="QO97" s="516">
        <v>7</v>
      </c>
      <c r="QP97" s="516">
        <v>7</v>
      </c>
      <c r="QQ97" s="516">
        <v>7</v>
      </c>
      <c r="QR97" s="516">
        <v>7</v>
      </c>
      <c r="QS97" s="516">
        <v>7</v>
      </c>
      <c r="QT97" s="516">
        <v>7</v>
      </c>
      <c r="QU97" s="516">
        <v>7</v>
      </c>
      <c r="QV97" s="516">
        <v>11</v>
      </c>
      <c r="QW97" s="516">
        <v>11</v>
      </c>
      <c r="QX97" s="516">
        <v>11</v>
      </c>
      <c r="QY97" s="516">
        <v>11</v>
      </c>
      <c r="QZ97" s="516">
        <v>8</v>
      </c>
      <c r="RA97" s="516">
        <v>8</v>
      </c>
      <c r="RB97" s="516">
        <v>8</v>
      </c>
      <c r="RC97" s="516">
        <v>5.5</v>
      </c>
      <c r="RD97" s="516">
        <v>5.5</v>
      </c>
      <c r="RE97" s="516">
        <v>5.5</v>
      </c>
      <c r="RF97" s="516">
        <v>5.5</v>
      </c>
      <c r="RG97" s="516">
        <v>5.5</v>
      </c>
      <c r="RH97" s="516">
        <v>5.25</v>
      </c>
      <c r="RI97" s="516">
        <v>5.25</v>
      </c>
      <c r="RJ97" s="516">
        <v>5.25</v>
      </c>
      <c r="RK97" s="516">
        <v>5.25</v>
      </c>
      <c r="RL97" s="516">
        <v>5.25</v>
      </c>
      <c r="RM97" s="516">
        <v>5.25</v>
      </c>
      <c r="RN97" s="516">
        <v>5.25</v>
      </c>
      <c r="RO97" s="516">
        <v>5.25</v>
      </c>
      <c r="RP97" s="516">
        <v>5.25</v>
      </c>
      <c r="RQ97" s="516">
        <v>5.25</v>
      </c>
      <c r="RR97" s="516">
        <v>5.25</v>
      </c>
      <c r="RS97" s="516">
        <v>5.25</v>
      </c>
      <c r="RT97" s="516">
        <v>5.25</v>
      </c>
      <c r="RU97" s="516">
        <v>5.25</v>
      </c>
      <c r="RV97" s="516">
        <v>5.25</v>
      </c>
      <c r="RW97" s="516">
        <v>5.25</v>
      </c>
      <c r="RX97" s="516">
        <v>5</v>
      </c>
      <c r="RY97" s="516">
        <v>5</v>
      </c>
      <c r="RZ97" s="516">
        <v>5</v>
      </c>
      <c r="SA97" s="516">
        <v>5</v>
      </c>
      <c r="SB97" s="516">
        <v>4.75</v>
      </c>
      <c r="SC97" s="516">
        <v>4.75</v>
      </c>
      <c r="SD97" s="516">
        <v>4.5</v>
      </c>
      <c r="SE97" s="516">
        <v>4.5</v>
      </c>
      <c r="SF97" s="516">
        <v>5</v>
      </c>
      <c r="SG97" s="516">
        <v>5</v>
      </c>
      <c r="SH97" s="516">
        <v>5</v>
      </c>
      <c r="SI97" s="516">
        <v>5.0999999999999996</v>
      </c>
      <c r="SJ97" s="516">
        <v>5.0999999999999996</v>
      </c>
      <c r="SK97" s="267">
        <f t="shared" si="273"/>
        <v>5.0999999999999996</v>
      </c>
      <c r="SL97" s="254"/>
      <c r="SM97" s="242"/>
      <c r="SN97" s="242"/>
      <c r="SO97" s="242"/>
    </row>
    <row r="98" spans="1:509" outlineLevel="3" x14ac:dyDescent="0.35">
      <c r="A98" s="242"/>
      <c r="B98" s="251"/>
      <c r="C98" s="438">
        <f t="shared" si="33"/>
        <v>4</v>
      </c>
      <c r="D98" s="267"/>
      <c r="E98" s="316"/>
      <c r="F98" s="322">
        <f t="shared" ref="F98:F99" si="308">F95</f>
        <v>3</v>
      </c>
      <c r="G98" s="322">
        <f t="shared" si="50"/>
        <v>1.5</v>
      </c>
      <c r="H98" s="267"/>
      <c r="I98" s="274"/>
      <c r="J98" s="288" t="s">
        <v>173</v>
      </c>
      <c r="K98" s="454"/>
      <c r="L98" s="881">
        <f t="shared" ref="L98:BW98" si="309">L97-MIN($G98,(L97-$F98)/4)</f>
        <v>4.6875</v>
      </c>
      <c r="M98" s="881">
        <f t="shared" si="309"/>
        <v>4.6875</v>
      </c>
      <c r="N98" s="881">
        <f t="shared" si="309"/>
        <v>4.6875</v>
      </c>
      <c r="O98" s="881">
        <f t="shared" si="309"/>
        <v>4.6875</v>
      </c>
      <c r="P98" s="881">
        <f t="shared" si="309"/>
        <v>4.6875</v>
      </c>
      <c r="Q98" s="881">
        <f t="shared" si="309"/>
        <v>4.6875</v>
      </c>
      <c r="R98" s="881">
        <f t="shared" si="309"/>
        <v>4.6875</v>
      </c>
      <c r="S98" s="881">
        <f t="shared" si="309"/>
        <v>4.6875</v>
      </c>
      <c r="T98" s="881">
        <f t="shared" si="309"/>
        <v>4.6875</v>
      </c>
      <c r="U98" s="881">
        <f t="shared" si="309"/>
        <v>4.6875</v>
      </c>
      <c r="V98" s="881">
        <f t="shared" si="309"/>
        <v>4.6875</v>
      </c>
      <c r="W98" s="881">
        <f t="shared" si="309"/>
        <v>4.6875</v>
      </c>
      <c r="X98" s="881">
        <f t="shared" si="309"/>
        <v>4.5</v>
      </c>
      <c r="Y98" s="881">
        <f t="shared" si="309"/>
        <v>4.5</v>
      </c>
      <c r="Z98" s="881">
        <f t="shared" si="309"/>
        <v>4.5</v>
      </c>
      <c r="AA98" s="881">
        <f t="shared" si="309"/>
        <v>4.5</v>
      </c>
      <c r="AB98" s="881">
        <f t="shared" si="309"/>
        <v>4.3125</v>
      </c>
      <c r="AC98" s="881">
        <f t="shared" si="309"/>
        <v>4.3125</v>
      </c>
      <c r="AD98" s="881">
        <f t="shared" si="309"/>
        <v>4.125</v>
      </c>
      <c r="AE98" s="881">
        <f t="shared" si="309"/>
        <v>4.125</v>
      </c>
      <c r="AF98" s="881">
        <f t="shared" si="309"/>
        <v>4.5</v>
      </c>
      <c r="AG98" s="881">
        <f t="shared" si="309"/>
        <v>4.5</v>
      </c>
      <c r="AH98" s="881">
        <f t="shared" si="309"/>
        <v>4.5</v>
      </c>
      <c r="AI98" s="881">
        <f t="shared" si="309"/>
        <v>4.5749999999999993</v>
      </c>
      <c r="AJ98" s="881">
        <f t="shared" si="309"/>
        <v>4.5749999999999993</v>
      </c>
      <c r="AK98" s="881">
        <f t="shared" si="309"/>
        <v>4.5749999999999993</v>
      </c>
      <c r="AL98" s="881">
        <f t="shared" si="309"/>
        <v>4.5749999999999993</v>
      </c>
      <c r="AM98" s="881">
        <f t="shared" si="309"/>
        <v>4.5749999999999993</v>
      </c>
      <c r="AN98" s="881">
        <f t="shared" si="309"/>
        <v>6</v>
      </c>
      <c r="AO98" s="881">
        <f t="shared" si="309"/>
        <v>6</v>
      </c>
      <c r="AP98" s="881">
        <f t="shared" si="309"/>
        <v>6</v>
      </c>
      <c r="AQ98" s="881">
        <f t="shared" si="309"/>
        <v>6</v>
      </c>
      <c r="AR98" s="881">
        <f t="shared" si="309"/>
        <v>6</v>
      </c>
      <c r="AS98" s="881">
        <f t="shared" si="309"/>
        <v>6</v>
      </c>
      <c r="AT98" s="881">
        <f t="shared" si="309"/>
        <v>6</v>
      </c>
      <c r="AU98" s="881">
        <f t="shared" si="309"/>
        <v>6</v>
      </c>
      <c r="AV98" s="881">
        <f t="shared" si="309"/>
        <v>9.5</v>
      </c>
      <c r="AW98" s="881">
        <f t="shared" si="309"/>
        <v>9.5</v>
      </c>
      <c r="AX98" s="881">
        <f t="shared" si="309"/>
        <v>9.5</v>
      </c>
      <c r="AY98" s="881">
        <f t="shared" si="309"/>
        <v>9.5</v>
      </c>
      <c r="AZ98" s="881">
        <f t="shared" si="309"/>
        <v>6.75</v>
      </c>
      <c r="BA98" s="881">
        <f t="shared" si="309"/>
        <v>6.75</v>
      </c>
      <c r="BB98" s="881">
        <f t="shared" si="309"/>
        <v>6.75</v>
      </c>
      <c r="BC98" s="881">
        <f t="shared" si="309"/>
        <v>4.875</v>
      </c>
      <c r="BD98" s="881">
        <f t="shared" si="309"/>
        <v>4.875</v>
      </c>
      <c r="BE98" s="881">
        <f t="shared" si="309"/>
        <v>4.875</v>
      </c>
      <c r="BF98" s="881">
        <f t="shared" si="309"/>
        <v>4.875</v>
      </c>
      <c r="BG98" s="881">
        <f t="shared" si="309"/>
        <v>4.875</v>
      </c>
      <c r="BH98" s="881">
        <f t="shared" si="309"/>
        <v>4.6875</v>
      </c>
      <c r="BI98" s="881">
        <f t="shared" si="309"/>
        <v>4.6875</v>
      </c>
      <c r="BJ98" s="881">
        <f t="shared" si="309"/>
        <v>4.6875</v>
      </c>
      <c r="BK98" s="881">
        <f t="shared" si="309"/>
        <v>4.6875</v>
      </c>
      <c r="BL98" s="881">
        <f t="shared" si="309"/>
        <v>4.6875</v>
      </c>
      <c r="BM98" s="881">
        <f t="shared" si="309"/>
        <v>4.6875</v>
      </c>
      <c r="BN98" s="881">
        <f t="shared" si="309"/>
        <v>4.6875</v>
      </c>
      <c r="BO98" s="881">
        <f t="shared" si="309"/>
        <v>4.6875</v>
      </c>
      <c r="BP98" s="881">
        <f t="shared" si="309"/>
        <v>4.6875</v>
      </c>
      <c r="BQ98" s="881">
        <f t="shared" si="309"/>
        <v>4.6875</v>
      </c>
      <c r="BR98" s="881">
        <f t="shared" si="309"/>
        <v>4.6875</v>
      </c>
      <c r="BS98" s="881">
        <f t="shared" si="309"/>
        <v>4.6875</v>
      </c>
      <c r="BT98" s="881">
        <f t="shared" si="309"/>
        <v>4.6875</v>
      </c>
      <c r="BU98" s="881">
        <f t="shared" si="309"/>
        <v>4.6875</v>
      </c>
      <c r="BV98" s="881">
        <f t="shared" si="309"/>
        <v>4.6875</v>
      </c>
      <c r="BW98" s="881">
        <f t="shared" si="309"/>
        <v>4.6875</v>
      </c>
      <c r="BX98" s="881">
        <f t="shared" ref="BX98:EI98" si="310">BX97-MIN($G98,(BX97-$F98)/4)</f>
        <v>4.5</v>
      </c>
      <c r="BY98" s="881">
        <f t="shared" si="310"/>
        <v>4.5</v>
      </c>
      <c r="BZ98" s="881">
        <f t="shared" si="310"/>
        <v>4.5</v>
      </c>
      <c r="CA98" s="881">
        <f t="shared" si="310"/>
        <v>4.5</v>
      </c>
      <c r="CB98" s="881">
        <f t="shared" si="310"/>
        <v>4.3125</v>
      </c>
      <c r="CC98" s="881">
        <f t="shared" si="310"/>
        <v>4.3125</v>
      </c>
      <c r="CD98" s="881">
        <f t="shared" si="310"/>
        <v>4.125</v>
      </c>
      <c r="CE98" s="881">
        <f t="shared" si="310"/>
        <v>4.125</v>
      </c>
      <c r="CF98" s="881">
        <f t="shared" si="310"/>
        <v>4.5</v>
      </c>
      <c r="CG98" s="881">
        <f t="shared" si="310"/>
        <v>4.5</v>
      </c>
      <c r="CH98" s="881">
        <f t="shared" si="310"/>
        <v>4.5</v>
      </c>
      <c r="CI98" s="881">
        <f t="shared" si="310"/>
        <v>4.5749999999999993</v>
      </c>
      <c r="CJ98" s="881">
        <f t="shared" si="310"/>
        <v>4.5749999999999993</v>
      </c>
      <c r="CK98" s="881">
        <f t="shared" si="310"/>
        <v>4.5749999999999993</v>
      </c>
      <c r="CL98" s="881">
        <f t="shared" si="310"/>
        <v>4.5749999999999993</v>
      </c>
      <c r="CM98" s="881">
        <f t="shared" si="310"/>
        <v>4.5749999999999993</v>
      </c>
      <c r="CN98" s="881">
        <f t="shared" si="310"/>
        <v>6</v>
      </c>
      <c r="CO98" s="881">
        <f t="shared" si="310"/>
        <v>6</v>
      </c>
      <c r="CP98" s="881">
        <f t="shared" si="310"/>
        <v>6</v>
      </c>
      <c r="CQ98" s="881">
        <f t="shared" si="310"/>
        <v>6</v>
      </c>
      <c r="CR98" s="881">
        <f t="shared" si="310"/>
        <v>6</v>
      </c>
      <c r="CS98" s="881">
        <f t="shared" si="310"/>
        <v>6</v>
      </c>
      <c r="CT98" s="881">
        <f t="shared" si="310"/>
        <v>6</v>
      </c>
      <c r="CU98" s="881">
        <f t="shared" si="310"/>
        <v>6</v>
      </c>
      <c r="CV98" s="881">
        <f t="shared" si="310"/>
        <v>9.5</v>
      </c>
      <c r="CW98" s="881">
        <f t="shared" si="310"/>
        <v>9.5</v>
      </c>
      <c r="CX98" s="881">
        <f t="shared" si="310"/>
        <v>9.5</v>
      </c>
      <c r="CY98" s="881">
        <f t="shared" si="310"/>
        <v>9.5</v>
      </c>
      <c r="CZ98" s="881">
        <f t="shared" si="310"/>
        <v>6.75</v>
      </c>
      <c r="DA98" s="881">
        <f t="shared" si="310"/>
        <v>6.75</v>
      </c>
      <c r="DB98" s="881">
        <f t="shared" si="310"/>
        <v>6.75</v>
      </c>
      <c r="DC98" s="881">
        <f t="shared" si="310"/>
        <v>4.875</v>
      </c>
      <c r="DD98" s="881">
        <f t="shared" si="310"/>
        <v>4.875</v>
      </c>
      <c r="DE98" s="881">
        <f t="shared" si="310"/>
        <v>4.875</v>
      </c>
      <c r="DF98" s="881">
        <f t="shared" si="310"/>
        <v>4.875</v>
      </c>
      <c r="DG98" s="881">
        <f t="shared" si="310"/>
        <v>4.875</v>
      </c>
      <c r="DH98" s="881">
        <f t="shared" si="310"/>
        <v>4.6875</v>
      </c>
      <c r="DI98" s="881">
        <f t="shared" si="310"/>
        <v>4.6875</v>
      </c>
      <c r="DJ98" s="881">
        <f t="shared" si="310"/>
        <v>4.6875</v>
      </c>
      <c r="DK98" s="881">
        <f t="shared" si="310"/>
        <v>4.6875</v>
      </c>
      <c r="DL98" s="881">
        <f t="shared" si="310"/>
        <v>4.6875</v>
      </c>
      <c r="DM98" s="881">
        <f t="shared" si="310"/>
        <v>4.6875</v>
      </c>
      <c r="DN98" s="881">
        <f t="shared" si="310"/>
        <v>4.6875</v>
      </c>
      <c r="DO98" s="881">
        <f t="shared" si="310"/>
        <v>4.6875</v>
      </c>
      <c r="DP98" s="881">
        <f t="shared" si="310"/>
        <v>4.6875</v>
      </c>
      <c r="DQ98" s="881">
        <f t="shared" si="310"/>
        <v>4.6875</v>
      </c>
      <c r="DR98" s="881">
        <f t="shared" si="310"/>
        <v>4.6875</v>
      </c>
      <c r="DS98" s="881">
        <f t="shared" si="310"/>
        <v>4.6875</v>
      </c>
      <c r="DT98" s="881">
        <f t="shared" si="310"/>
        <v>4.6875</v>
      </c>
      <c r="DU98" s="881">
        <f t="shared" si="310"/>
        <v>4.6875</v>
      </c>
      <c r="DV98" s="881">
        <f t="shared" si="310"/>
        <v>4.6875</v>
      </c>
      <c r="DW98" s="881">
        <f t="shared" si="310"/>
        <v>4.6875</v>
      </c>
      <c r="DX98" s="881">
        <f t="shared" si="310"/>
        <v>4.5</v>
      </c>
      <c r="DY98" s="881">
        <f t="shared" si="310"/>
        <v>4.5</v>
      </c>
      <c r="DZ98" s="881">
        <f t="shared" si="310"/>
        <v>4.5</v>
      </c>
      <c r="EA98" s="881">
        <f t="shared" si="310"/>
        <v>4.5</v>
      </c>
      <c r="EB98" s="881">
        <f t="shared" si="310"/>
        <v>4.3125</v>
      </c>
      <c r="EC98" s="881">
        <f t="shared" si="310"/>
        <v>4.3125</v>
      </c>
      <c r="ED98" s="881">
        <f t="shared" si="310"/>
        <v>4.125</v>
      </c>
      <c r="EE98" s="881">
        <f t="shared" si="310"/>
        <v>4.125</v>
      </c>
      <c r="EF98" s="881">
        <f t="shared" si="310"/>
        <v>4.5</v>
      </c>
      <c r="EG98" s="881">
        <f t="shared" si="310"/>
        <v>4.5</v>
      </c>
      <c r="EH98" s="881">
        <f t="shared" si="310"/>
        <v>4.5</v>
      </c>
      <c r="EI98" s="881">
        <f t="shared" si="310"/>
        <v>4.5749999999999993</v>
      </c>
      <c r="EJ98" s="881">
        <f t="shared" ref="EJ98:GU98" si="311">EJ97-MIN($G98,(EJ97-$F98)/4)</f>
        <v>4.5749999999999993</v>
      </c>
      <c r="EK98" s="881">
        <f t="shared" si="311"/>
        <v>4.5749999999999993</v>
      </c>
      <c r="EL98" s="881">
        <f t="shared" si="311"/>
        <v>4.5749999999999993</v>
      </c>
      <c r="EM98" s="881">
        <f t="shared" si="311"/>
        <v>4.5749999999999993</v>
      </c>
      <c r="EN98" s="881">
        <f t="shared" si="311"/>
        <v>6</v>
      </c>
      <c r="EO98" s="881">
        <f t="shared" si="311"/>
        <v>6</v>
      </c>
      <c r="EP98" s="881">
        <f t="shared" si="311"/>
        <v>6</v>
      </c>
      <c r="EQ98" s="881">
        <f t="shared" si="311"/>
        <v>6</v>
      </c>
      <c r="ER98" s="881">
        <f t="shared" si="311"/>
        <v>6</v>
      </c>
      <c r="ES98" s="881">
        <f t="shared" si="311"/>
        <v>6</v>
      </c>
      <c r="ET98" s="881">
        <f t="shared" si="311"/>
        <v>6</v>
      </c>
      <c r="EU98" s="881">
        <f t="shared" si="311"/>
        <v>6</v>
      </c>
      <c r="EV98" s="881">
        <f t="shared" si="311"/>
        <v>9.5</v>
      </c>
      <c r="EW98" s="881">
        <f t="shared" si="311"/>
        <v>9.5</v>
      </c>
      <c r="EX98" s="881">
        <f t="shared" si="311"/>
        <v>9.5</v>
      </c>
      <c r="EY98" s="881">
        <f t="shared" si="311"/>
        <v>9.5</v>
      </c>
      <c r="EZ98" s="881">
        <f t="shared" si="311"/>
        <v>6.75</v>
      </c>
      <c r="FA98" s="881">
        <f t="shared" si="311"/>
        <v>6.75</v>
      </c>
      <c r="FB98" s="881">
        <f t="shared" si="311"/>
        <v>6.75</v>
      </c>
      <c r="FC98" s="881">
        <f t="shared" si="311"/>
        <v>4.875</v>
      </c>
      <c r="FD98" s="881">
        <f t="shared" si="311"/>
        <v>4.875</v>
      </c>
      <c r="FE98" s="881">
        <f t="shared" si="311"/>
        <v>4.875</v>
      </c>
      <c r="FF98" s="881">
        <f t="shared" si="311"/>
        <v>4.875</v>
      </c>
      <c r="FG98" s="881">
        <f t="shared" si="311"/>
        <v>4.875</v>
      </c>
      <c r="FH98" s="881">
        <f t="shared" si="311"/>
        <v>4.6875</v>
      </c>
      <c r="FI98" s="881">
        <f t="shared" si="311"/>
        <v>4.6875</v>
      </c>
      <c r="FJ98" s="881">
        <f t="shared" si="311"/>
        <v>4.6875</v>
      </c>
      <c r="FK98" s="881">
        <f t="shared" si="311"/>
        <v>4.6875</v>
      </c>
      <c r="FL98" s="881">
        <f t="shared" si="311"/>
        <v>4.6875</v>
      </c>
      <c r="FM98" s="881">
        <f t="shared" si="311"/>
        <v>4.6875</v>
      </c>
      <c r="FN98" s="881">
        <f t="shared" si="311"/>
        <v>4.6875</v>
      </c>
      <c r="FO98" s="881">
        <f t="shared" si="311"/>
        <v>4.6875</v>
      </c>
      <c r="FP98" s="881">
        <f t="shared" si="311"/>
        <v>4.6875</v>
      </c>
      <c r="FQ98" s="881">
        <f t="shared" si="311"/>
        <v>4.6875</v>
      </c>
      <c r="FR98" s="881">
        <f t="shared" si="311"/>
        <v>4.6875</v>
      </c>
      <c r="FS98" s="881">
        <f t="shared" si="311"/>
        <v>4.6875</v>
      </c>
      <c r="FT98" s="881">
        <f t="shared" si="311"/>
        <v>4.6875</v>
      </c>
      <c r="FU98" s="881">
        <f t="shared" si="311"/>
        <v>4.6875</v>
      </c>
      <c r="FV98" s="881">
        <f t="shared" si="311"/>
        <v>4.6875</v>
      </c>
      <c r="FW98" s="881">
        <f t="shared" si="311"/>
        <v>4.6875</v>
      </c>
      <c r="FX98" s="881">
        <f t="shared" si="311"/>
        <v>4.5</v>
      </c>
      <c r="FY98" s="881">
        <f t="shared" si="311"/>
        <v>4.5</v>
      </c>
      <c r="FZ98" s="881">
        <f t="shared" si="311"/>
        <v>4.5</v>
      </c>
      <c r="GA98" s="881">
        <f t="shared" si="311"/>
        <v>4.5</v>
      </c>
      <c r="GB98" s="881">
        <f t="shared" si="311"/>
        <v>4.3125</v>
      </c>
      <c r="GC98" s="881">
        <f t="shared" si="311"/>
        <v>4.3125</v>
      </c>
      <c r="GD98" s="881">
        <f t="shared" si="311"/>
        <v>4.125</v>
      </c>
      <c r="GE98" s="881">
        <f t="shared" si="311"/>
        <v>4.125</v>
      </c>
      <c r="GF98" s="881">
        <f t="shared" si="311"/>
        <v>4.5</v>
      </c>
      <c r="GG98" s="881">
        <f t="shared" si="311"/>
        <v>4.5</v>
      </c>
      <c r="GH98" s="881">
        <f t="shared" si="311"/>
        <v>4.5</v>
      </c>
      <c r="GI98" s="881">
        <f t="shared" si="311"/>
        <v>4.5749999999999993</v>
      </c>
      <c r="GJ98" s="881">
        <f t="shared" si="311"/>
        <v>4.5749999999999993</v>
      </c>
      <c r="GK98" s="881">
        <f t="shared" si="311"/>
        <v>4.5749999999999993</v>
      </c>
      <c r="GL98" s="881">
        <f t="shared" si="311"/>
        <v>4.5749999999999993</v>
      </c>
      <c r="GM98" s="881">
        <f t="shared" si="311"/>
        <v>4.5749999999999993</v>
      </c>
      <c r="GN98" s="881">
        <f t="shared" si="311"/>
        <v>6</v>
      </c>
      <c r="GO98" s="881">
        <f t="shared" si="311"/>
        <v>6</v>
      </c>
      <c r="GP98" s="881">
        <f t="shared" si="311"/>
        <v>6</v>
      </c>
      <c r="GQ98" s="881">
        <f t="shared" si="311"/>
        <v>6</v>
      </c>
      <c r="GR98" s="881">
        <f t="shared" si="311"/>
        <v>6</v>
      </c>
      <c r="GS98" s="881">
        <f t="shared" si="311"/>
        <v>6</v>
      </c>
      <c r="GT98" s="881">
        <f t="shared" si="311"/>
        <v>6</v>
      </c>
      <c r="GU98" s="881">
        <f t="shared" si="311"/>
        <v>6</v>
      </c>
      <c r="GV98" s="881">
        <f t="shared" ref="GV98:JG98" si="312">GV97-MIN($G98,(GV97-$F98)/4)</f>
        <v>9.5</v>
      </c>
      <c r="GW98" s="881">
        <f t="shared" si="312"/>
        <v>9.5</v>
      </c>
      <c r="GX98" s="881">
        <f t="shared" si="312"/>
        <v>9.5</v>
      </c>
      <c r="GY98" s="881">
        <f t="shared" si="312"/>
        <v>9.5</v>
      </c>
      <c r="GZ98" s="881">
        <f t="shared" si="312"/>
        <v>6.75</v>
      </c>
      <c r="HA98" s="881">
        <f t="shared" si="312"/>
        <v>6.75</v>
      </c>
      <c r="HB98" s="881">
        <f t="shared" si="312"/>
        <v>6.75</v>
      </c>
      <c r="HC98" s="881">
        <f t="shared" si="312"/>
        <v>4.875</v>
      </c>
      <c r="HD98" s="881">
        <f t="shared" si="312"/>
        <v>4.875</v>
      </c>
      <c r="HE98" s="881">
        <f t="shared" si="312"/>
        <v>4.875</v>
      </c>
      <c r="HF98" s="881">
        <f t="shared" si="312"/>
        <v>4.875</v>
      </c>
      <c r="HG98" s="881">
        <f t="shared" si="312"/>
        <v>4.875</v>
      </c>
      <c r="HH98" s="881">
        <f t="shared" si="312"/>
        <v>4.6875</v>
      </c>
      <c r="HI98" s="881">
        <f t="shared" si="312"/>
        <v>4.6875</v>
      </c>
      <c r="HJ98" s="881">
        <f t="shared" si="312"/>
        <v>4.6875</v>
      </c>
      <c r="HK98" s="881">
        <f t="shared" si="312"/>
        <v>4.6875</v>
      </c>
      <c r="HL98" s="881">
        <f t="shared" si="312"/>
        <v>4.6875</v>
      </c>
      <c r="HM98" s="881">
        <f t="shared" si="312"/>
        <v>4.6875</v>
      </c>
      <c r="HN98" s="881">
        <f t="shared" si="312"/>
        <v>4.6875</v>
      </c>
      <c r="HO98" s="881">
        <f t="shared" si="312"/>
        <v>4.6875</v>
      </c>
      <c r="HP98" s="881">
        <f t="shared" si="312"/>
        <v>4.6875</v>
      </c>
      <c r="HQ98" s="881">
        <f t="shared" si="312"/>
        <v>4.6875</v>
      </c>
      <c r="HR98" s="881">
        <f t="shared" si="312"/>
        <v>4.6875</v>
      </c>
      <c r="HS98" s="881">
        <f t="shared" si="312"/>
        <v>4.6875</v>
      </c>
      <c r="HT98" s="881">
        <f t="shared" si="312"/>
        <v>4.6875</v>
      </c>
      <c r="HU98" s="881">
        <f t="shared" si="312"/>
        <v>4.6875</v>
      </c>
      <c r="HV98" s="881">
        <f t="shared" si="312"/>
        <v>4.6875</v>
      </c>
      <c r="HW98" s="881">
        <f t="shared" si="312"/>
        <v>4.6875</v>
      </c>
      <c r="HX98" s="881">
        <f t="shared" si="312"/>
        <v>4.5</v>
      </c>
      <c r="HY98" s="881">
        <f t="shared" si="312"/>
        <v>4.5</v>
      </c>
      <c r="HZ98" s="881">
        <f t="shared" si="312"/>
        <v>4.5</v>
      </c>
      <c r="IA98" s="881">
        <f t="shared" si="312"/>
        <v>4.5</v>
      </c>
      <c r="IB98" s="881">
        <f t="shared" si="312"/>
        <v>4.3125</v>
      </c>
      <c r="IC98" s="881">
        <f t="shared" si="312"/>
        <v>4.3125</v>
      </c>
      <c r="ID98" s="881">
        <f t="shared" si="312"/>
        <v>4.125</v>
      </c>
      <c r="IE98" s="881">
        <f t="shared" si="312"/>
        <v>4.125</v>
      </c>
      <c r="IF98" s="881">
        <f t="shared" si="312"/>
        <v>4.5</v>
      </c>
      <c r="IG98" s="881">
        <f t="shared" si="312"/>
        <v>4.5</v>
      </c>
      <c r="IH98" s="881">
        <f t="shared" si="312"/>
        <v>4.5</v>
      </c>
      <c r="II98" s="881">
        <f t="shared" si="312"/>
        <v>4.5749999999999993</v>
      </c>
      <c r="IJ98" s="881">
        <f t="shared" si="312"/>
        <v>4.5749999999999993</v>
      </c>
      <c r="IK98" s="881">
        <f t="shared" si="312"/>
        <v>4.5749999999999993</v>
      </c>
      <c r="IL98" s="881">
        <f t="shared" si="312"/>
        <v>4.5749999999999993</v>
      </c>
      <c r="IM98" s="881">
        <f t="shared" si="312"/>
        <v>4.5749999999999993</v>
      </c>
      <c r="IN98" s="881">
        <f t="shared" si="312"/>
        <v>6</v>
      </c>
      <c r="IO98" s="881">
        <f t="shared" si="312"/>
        <v>6</v>
      </c>
      <c r="IP98" s="881">
        <f t="shared" si="312"/>
        <v>6</v>
      </c>
      <c r="IQ98" s="881">
        <f t="shared" si="312"/>
        <v>6</v>
      </c>
      <c r="IR98" s="881">
        <f t="shared" si="312"/>
        <v>6</v>
      </c>
      <c r="IS98" s="881">
        <f t="shared" si="312"/>
        <v>6</v>
      </c>
      <c r="IT98" s="881">
        <f t="shared" si="312"/>
        <v>6</v>
      </c>
      <c r="IU98" s="881">
        <f t="shared" si="312"/>
        <v>6</v>
      </c>
      <c r="IV98" s="881">
        <f t="shared" si="312"/>
        <v>9.5</v>
      </c>
      <c r="IW98" s="881">
        <f t="shared" si="312"/>
        <v>9.5</v>
      </c>
      <c r="IX98" s="881">
        <f t="shared" si="312"/>
        <v>9.5</v>
      </c>
      <c r="IY98" s="881">
        <f t="shared" si="312"/>
        <v>9.5</v>
      </c>
      <c r="IZ98" s="881">
        <f t="shared" si="312"/>
        <v>6.75</v>
      </c>
      <c r="JA98" s="881">
        <f t="shared" si="312"/>
        <v>6.75</v>
      </c>
      <c r="JB98" s="881">
        <f t="shared" si="312"/>
        <v>6.75</v>
      </c>
      <c r="JC98" s="881">
        <f t="shared" si="312"/>
        <v>4.875</v>
      </c>
      <c r="JD98" s="881">
        <f t="shared" si="312"/>
        <v>4.875</v>
      </c>
      <c r="JE98" s="881">
        <f t="shared" si="312"/>
        <v>4.875</v>
      </c>
      <c r="JF98" s="881">
        <f t="shared" si="312"/>
        <v>4.875</v>
      </c>
      <c r="JG98" s="881">
        <f t="shared" si="312"/>
        <v>4.875</v>
      </c>
      <c r="JH98" s="881">
        <f t="shared" ref="JH98:LS98" si="313">JH97-MIN($G98,(JH97-$F98)/4)</f>
        <v>4.6875</v>
      </c>
      <c r="JI98" s="881">
        <f t="shared" si="313"/>
        <v>4.6875</v>
      </c>
      <c r="JJ98" s="881">
        <f t="shared" si="313"/>
        <v>4.6875</v>
      </c>
      <c r="JK98" s="881">
        <f t="shared" si="313"/>
        <v>4.6875</v>
      </c>
      <c r="JL98" s="881">
        <f t="shared" si="313"/>
        <v>4.6875</v>
      </c>
      <c r="JM98" s="881">
        <f t="shared" si="313"/>
        <v>4.6875</v>
      </c>
      <c r="JN98" s="881">
        <f t="shared" si="313"/>
        <v>4.6875</v>
      </c>
      <c r="JO98" s="881">
        <f t="shared" si="313"/>
        <v>4.6875</v>
      </c>
      <c r="JP98" s="881">
        <f t="shared" si="313"/>
        <v>4.6875</v>
      </c>
      <c r="JQ98" s="881">
        <f t="shared" si="313"/>
        <v>4.6875</v>
      </c>
      <c r="JR98" s="881">
        <f t="shared" si="313"/>
        <v>4.6875</v>
      </c>
      <c r="JS98" s="881">
        <f t="shared" si="313"/>
        <v>4.6875</v>
      </c>
      <c r="JT98" s="881">
        <f t="shared" si="313"/>
        <v>4.6875</v>
      </c>
      <c r="JU98" s="881">
        <f t="shared" si="313"/>
        <v>4.6875</v>
      </c>
      <c r="JV98" s="881">
        <f t="shared" si="313"/>
        <v>4.6875</v>
      </c>
      <c r="JW98" s="881">
        <f t="shared" si="313"/>
        <v>4.6875</v>
      </c>
      <c r="JX98" s="881">
        <f t="shared" si="313"/>
        <v>4.5</v>
      </c>
      <c r="JY98" s="881">
        <f t="shared" si="313"/>
        <v>4.5</v>
      </c>
      <c r="JZ98" s="881">
        <f t="shared" si="313"/>
        <v>4.5</v>
      </c>
      <c r="KA98" s="881">
        <f t="shared" si="313"/>
        <v>4.5</v>
      </c>
      <c r="KB98" s="881">
        <f t="shared" si="313"/>
        <v>4.3125</v>
      </c>
      <c r="KC98" s="881">
        <f t="shared" si="313"/>
        <v>4.3125</v>
      </c>
      <c r="KD98" s="881">
        <f t="shared" si="313"/>
        <v>4.125</v>
      </c>
      <c r="KE98" s="881">
        <f t="shared" si="313"/>
        <v>4.125</v>
      </c>
      <c r="KF98" s="881">
        <f t="shared" si="313"/>
        <v>4.5</v>
      </c>
      <c r="KG98" s="881">
        <f t="shared" si="313"/>
        <v>4.5</v>
      </c>
      <c r="KH98" s="881">
        <f t="shared" si="313"/>
        <v>4.5</v>
      </c>
      <c r="KI98" s="881">
        <f t="shared" si="313"/>
        <v>4.5749999999999993</v>
      </c>
      <c r="KJ98" s="881">
        <f t="shared" si="313"/>
        <v>4.5749999999999993</v>
      </c>
      <c r="KK98" s="881">
        <f t="shared" si="313"/>
        <v>4.5749999999999993</v>
      </c>
      <c r="KL98" s="881">
        <f t="shared" si="313"/>
        <v>4.5749999999999993</v>
      </c>
      <c r="KM98" s="881">
        <f t="shared" si="313"/>
        <v>4.5749999999999993</v>
      </c>
      <c r="KN98" s="881">
        <f t="shared" si="313"/>
        <v>6</v>
      </c>
      <c r="KO98" s="881">
        <f t="shared" si="313"/>
        <v>6</v>
      </c>
      <c r="KP98" s="881">
        <f t="shared" si="313"/>
        <v>6</v>
      </c>
      <c r="KQ98" s="881">
        <f t="shared" si="313"/>
        <v>6</v>
      </c>
      <c r="KR98" s="881">
        <f t="shared" si="313"/>
        <v>6</v>
      </c>
      <c r="KS98" s="881">
        <f t="shared" si="313"/>
        <v>6</v>
      </c>
      <c r="KT98" s="881">
        <f t="shared" si="313"/>
        <v>6</v>
      </c>
      <c r="KU98" s="881">
        <f t="shared" si="313"/>
        <v>6</v>
      </c>
      <c r="KV98" s="881">
        <f t="shared" si="313"/>
        <v>9.5</v>
      </c>
      <c r="KW98" s="881">
        <f t="shared" si="313"/>
        <v>9.5</v>
      </c>
      <c r="KX98" s="881">
        <f t="shared" si="313"/>
        <v>9.5</v>
      </c>
      <c r="KY98" s="881">
        <f t="shared" si="313"/>
        <v>9.5</v>
      </c>
      <c r="KZ98" s="881">
        <f t="shared" si="313"/>
        <v>6.75</v>
      </c>
      <c r="LA98" s="881">
        <f t="shared" si="313"/>
        <v>6.75</v>
      </c>
      <c r="LB98" s="881">
        <f t="shared" si="313"/>
        <v>6.75</v>
      </c>
      <c r="LC98" s="881">
        <f t="shared" si="313"/>
        <v>4.875</v>
      </c>
      <c r="LD98" s="881">
        <f t="shared" si="313"/>
        <v>4.875</v>
      </c>
      <c r="LE98" s="881">
        <f t="shared" si="313"/>
        <v>4.875</v>
      </c>
      <c r="LF98" s="881">
        <f t="shared" si="313"/>
        <v>4.875</v>
      </c>
      <c r="LG98" s="881">
        <f t="shared" si="313"/>
        <v>4.875</v>
      </c>
      <c r="LH98" s="881">
        <f t="shared" si="313"/>
        <v>4.6875</v>
      </c>
      <c r="LI98" s="881">
        <f t="shared" si="313"/>
        <v>4.6875</v>
      </c>
      <c r="LJ98" s="881">
        <f t="shared" si="313"/>
        <v>4.6875</v>
      </c>
      <c r="LK98" s="881">
        <f t="shared" si="313"/>
        <v>4.6875</v>
      </c>
      <c r="LL98" s="881">
        <f t="shared" si="313"/>
        <v>4.6875</v>
      </c>
      <c r="LM98" s="881">
        <f t="shared" si="313"/>
        <v>4.6875</v>
      </c>
      <c r="LN98" s="881">
        <f t="shared" si="313"/>
        <v>4.6875</v>
      </c>
      <c r="LO98" s="881">
        <f t="shared" si="313"/>
        <v>4.6875</v>
      </c>
      <c r="LP98" s="881">
        <f t="shared" si="313"/>
        <v>4.6875</v>
      </c>
      <c r="LQ98" s="881">
        <f t="shared" si="313"/>
        <v>4.6875</v>
      </c>
      <c r="LR98" s="881">
        <f t="shared" si="313"/>
        <v>4.6875</v>
      </c>
      <c r="LS98" s="881">
        <f t="shared" si="313"/>
        <v>4.6875</v>
      </c>
      <c r="LT98" s="881">
        <f t="shared" ref="LT98:OE98" si="314">LT97-MIN($G98,(LT97-$F98)/4)</f>
        <v>4.6875</v>
      </c>
      <c r="LU98" s="881">
        <f t="shared" si="314"/>
        <v>4.6875</v>
      </c>
      <c r="LV98" s="881">
        <f t="shared" si="314"/>
        <v>4.6875</v>
      </c>
      <c r="LW98" s="881">
        <f t="shared" si="314"/>
        <v>4.6875</v>
      </c>
      <c r="LX98" s="881">
        <f t="shared" si="314"/>
        <v>4.5</v>
      </c>
      <c r="LY98" s="881">
        <f t="shared" si="314"/>
        <v>4.5</v>
      </c>
      <c r="LZ98" s="881">
        <f t="shared" si="314"/>
        <v>4.5</v>
      </c>
      <c r="MA98" s="881">
        <f t="shared" si="314"/>
        <v>4.5</v>
      </c>
      <c r="MB98" s="881">
        <f t="shared" si="314"/>
        <v>4.3125</v>
      </c>
      <c r="MC98" s="881">
        <f t="shared" si="314"/>
        <v>4.3125</v>
      </c>
      <c r="MD98" s="881">
        <f t="shared" si="314"/>
        <v>4.125</v>
      </c>
      <c r="ME98" s="881">
        <f t="shared" si="314"/>
        <v>4.125</v>
      </c>
      <c r="MF98" s="881">
        <f t="shared" si="314"/>
        <v>4.5</v>
      </c>
      <c r="MG98" s="881">
        <f t="shared" si="314"/>
        <v>4.5</v>
      </c>
      <c r="MH98" s="881">
        <f t="shared" si="314"/>
        <v>4.5</v>
      </c>
      <c r="MI98" s="881">
        <f t="shared" si="314"/>
        <v>4.5749999999999993</v>
      </c>
      <c r="MJ98" s="881">
        <f t="shared" si="314"/>
        <v>4.5749999999999993</v>
      </c>
      <c r="MK98" s="881">
        <f t="shared" si="314"/>
        <v>4.5749999999999993</v>
      </c>
      <c r="ML98" s="881">
        <f t="shared" si="314"/>
        <v>4.5749999999999993</v>
      </c>
      <c r="MM98" s="881">
        <f t="shared" si="314"/>
        <v>4.5749999999999993</v>
      </c>
      <c r="MN98" s="881">
        <f t="shared" si="314"/>
        <v>6</v>
      </c>
      <c r="MO98" s="881">
        <f t="shared" si="314"/>
        <v>6</v>
      </c>
      <c r="MP98" s="881">
        <f t="shared" si="314"/>
        <v>6</v>
      </c>
      <c r="MQ98" s="881">
        <f t="shared" si="314"/>
        <v>6</v>
      </c>
      <c r="MR98" s="881">
        <f t="shared" si="314"/>
        <v>6</v>
      </c>
      <c r="MS98" s="881">
        <f t="shared" si="314"/>
        <v>6</v>
      </c>
      <c r="MT98" s="881">
        <f t="shared" si="314"/>
        <v>6</v>
      </c>
      <c r="MU98" s="881">
        <f t="shared" si="314"/>
        <v>6</v>
      </c>
      <c r="MV98" s="881">
        <f t="shared" si="314"/>
        <v>9.5</v>
      </c>
      <c r="MW98" s="881">
        <f t="shared" si="314"/>
        <v>9.5</v>
      </c>
      <c r="MX98" s="881">
        <f t="shared" si="314"/>
        <v>9.5</v>
      </c>
      <c r="MY98" s="881">
        <f t="shared" si="314"/>
        <v>9.5</v>
      </c>
      <c r="MZ98" s="881">
        <f t="shared" si="314"/>
        <v>6.75</v>
      </c>
      <c r="NA98" s="881">
        <f t="shared" si="314"/>
        <v>6.75</v>
      </c>
      <c r="NB98" s="881">
        <f t="shared" si="314"/>
        <v>6.75</v>
      </c>
      <c r="NC98" s="881">
        <f t="shared" si="314"/>
        <v>4.875</v>
      </c>
      <c r="ND98" s="881">
        <f t="shared" si="314"/>
        <v>4.875</v>
      </c>
      <c r="NE98" s="881">
        <f t="shared" si="314"/>
        <v>4.875</v>
      </c>
      <c r="NF98" s="881">
        <f t="shared" si="314"/>
        <v>4.875</v>
      </c>
      <c r="NG98" s="881">
        <f t="shared" si="314"/>
        <v>4.875</v>
      </c>
      <c r="NH98" s="881">
        <f t="shared" si="314"/>
        <v>4.6875</v>
      </c>
      <c r="NI98" s="881">
        <f t="shared" si="314"/>
        <v>4.6875</v>
      </c>
      <c r="NJ98" s="881">
        <f t="shared" si="314"/>
        <v>4.6875</v>
      </c>
      <c r="NK98" s="881">
        <f t="shared" si="314"/>
        <v>4.6875</v>
      </c>
      <c r="NL98" s="881">
        <f t="shared" si="314"/>
        <v>4.6875</v>
      </c>
      <c r="NM98" s="881">
        <f t="shared" si="314"/>
        <v>4.6875</v>
      </c>
      <c r="NN98" s="881">
        <f t="shared" si="314"/>
        <v>4.6875</v>
      </c>
      <c r="NO98" s="881">
        <f t="shared" si="314"/>
        <v>4.6875</v>
      </c>
      <c r="NP98" s="881">
        <f t="shared" si="314"/>
        <v>4.6875</v>
      </c>
      <c r="NQ98" s="881">
        <f t="shared" si="314"/>
        <v>4.6875</v>
      </c>
      <c r="NR98" s="881">
        <f t="shared" si="314"/>
        <v>4.6875</v>
      </c>
      <c r="NS98" s="881">
        <f t="shared" si="314"/>
        <v>4.6875</v>
      </c>
      <c r="NT98" s="881">
        <f t="shared" si="314"/>
        <v>4.6875</v>
      </c>
      <c r="NU98" s="881">
        <f t="shared" si="314"/>
        <v>4.6875</v>
      </c>
      <c r="NV98" s="881">
        <f t="shared" si="314"/>
        <v>4.6875</v>
      </c>
      <c r="NW98" s="881">
        <f t="shared" si="314"/>
        <v>4.6875</v>
      </c>
      <c r="NX98" s="881">
        <f t="shared" si="314"/>
        <v>4.5</v>
      </c>
      <c r="NY98" s="881">
        <f t="shared" si="314"/>
        <v>4.5</v>
      </c>
      <c r="NZ98" s="881">
        <f t="shared" si="314"/>
        <v>4.5</v>
      </c>
      <c r="OA98" s="881">
        <f t="shared" si="314"/>
        <v>4.5</v>
      </c>
      <c r="OB98" s="881">
        <f t="shared" si="314"/>
        <v>4.3125</v>
      </c>
      <c r="OC98" s="881">
        <f t="shared" si="314"/>
        <v>4.3125</v>
      </c>
      <c r="OD98" s="881">
        <f t="shared" si="314"/>
        <v>4.125</v>
      </c>
      <c r="OE98" s="881">
        <f t="shared" si="314"/>
        <v>4.125</v>
      </c>
      <c r="OF98" s="881">
        <f t="shared" ref="OF98:QQ98" si="315">OF97-MIN($G98,(OF97-$F98)/4)</f>
        <v>4.5</v>
      </c>
      <c r="OG98" s="881">
        <f t="shared" si="315"/>
        <v>4.5</v>
      </c>
      <c r="OH98" s="881">
        <f t="shared" si="315"/>
        <v>4.5</v>
      </c>
      <c r="OI98" s="881">
        <f t="shared" si="315"/>
        <v>4.5749999999999993</v>
      </c>
      <c r="OJ98" s="881">
        <f t="shared" si="315"/>
        <v>4.5749999999999993</v>
      </c>
      <c r="OK98" s="881">
        <f t="shared" si="315"/>
        <v>4.5749999999999993</v>
      </c>
      <c r="OL98" s="881">
        <f t="shared" si="315"/>
        <v>4.5749999999999993</v>
      </c>
      <c r="OM98" s="881">
        <f t="shared" si="315"/>
        <v>4.5749999999999993</v>
      </c>
      <c r="ON98" s="881">
        <f t="shared" si="315"/>
        <v>6</v>
      </c>
      <c r="OO98" s="881">
        <f t="shared" si="315"/>
        <v>6</v>
      </c>
      <c r="OP98" s="881">
        <f t="shared" si="315"/>
        <v>6</v>
      </c>
      <c r="OQ98" s="881">
        <f t="shared" si="315"/>
        <v>6</v>
      </c>
      <c r="OR98" s="881">
        <f t="shared" si="315"/>
        <v>6</v>
      </c>
      <c r="OS98" s="881">
        <f t="shared" si="315"/>
        <v>6</v>
      </c>
      <c r="OT98" s="881">
        <f t="shared" si="315"/>
        <v>6</v>
      </c>
      <c r="OU98" s="881">
        <f t="shared" si="315"/>
        <v>6</v>
      </c>
      <c r="OV98" s="881">
        <f t="shared" si="315"/>
        <v>9.5</v>
      </c>
      <c r="OW98" s="881">
        <f t="shared" si="315"/>
        <v>9.5</v>
      </c>
      <c r="OX98" s="881">
        <f t="shared" si="315"/>
        <v>9.5</v>
      </c>
      <c r="OY98" s="881">
        <f t="shared" si="315"/>
        <v>9.5</v>
      </c>
      <c r="OZ98" s="881">
        <f t="shared" si="315"/>
        <v>6.75</v>
      </c>
      <c r="PA98" s="881">
        <f t="shared" si="315"/>
        <v>6.75</v>
      </c>
      <c r="PB98" s="881">
        <f t="shared" si="315"/>
        <v>6.75</v>
      </c>
      <c r="PC98" s="881">
        <f t="shared" si="315"/>
        <v>4.875</v>
      </c>
      <c r="PD98" s="881">
        <f t="shared" si="315"/>
        <v>4.875</v>
      </c>
      <c r="PE98" s="881">
        <f t="shared" si="315"/>
        <v>4.875</v>
      </c>
      <c r="PF98" s="881">
        <f t="shared" si="315"/>
        <v>4.875</v>
      </c>
      <c r="PG98" s="881">
        <f t="shared" si="315"/>
        <v>4.875</v>
      </c>
      <c r="PH98" s="881">
        <f t="shared" si="315"/>
        <v>4.6875</v>
      </c>
      <c r="PI98" s="881">
        <f t="shared" si="315"/>
        <v>4.6875</v>
      </c>
      <c r="PJ98" s="881">
        <f t="shared" si="315"/>
        <v>4.6875</v>
      </c>
      <c r="PK98" s="881">
        <f t="shared" si="315"/>
        <v>4.6875</v>
      </c>
      <c r="PL98" s="881">
        <f t="shared" si="315"/>
        <v>4.6875</v>
      </c>
      <c r="PM98" s="881">
        <f t="shared" si="315"/>
        <v>4.6875</v>
      </c>
      <c r="PN98" s="881">
        <f t="shared" si="315"/>
        <v>4.6875</v>
      </c>
      <c r="PO98" s="881">
        <f t="shared" si="315"/>
        <v>4.6875</v>
      </c>
      <c r="PP98" s="881">
        <f t="shared" si="315"/>
        <v>4.6875</v>
      </c>
      <c r="PQ98" s="881">
        <f t="shared" si="315"/>
        <v>4.6875</v>
      </c>
      <c r="PR98" s="881">
        <f t="shared" si="315"/>
        <v>4.6875</v>
      </c>
      <c r="PS98" s="881">
        <f t="shared" si="315"/>
        <v>4.6875</v>
      </c>
      <c r="PT98" s="881">
        <f t="shared" si="315"/>
        <v>4.6875</v>
      </c>
      <c r="PU98" s="881">
        <f t="shared" si="315"/>
        <v>4.6875</v>
      </c>
      <c r="PV98" s="881">
        <f t="shared" si="315"/>
        <v>4.6875</v>
      </c>
      <c r="PW98" s="881">
        <f t="shared" si="315"/>
        <v>4.6875</v>
      </c>
      <c r="PX98" s="881">
        <f t="shared" si="315"/>
        <v>4.5</v>
      </c>
      <c r="PY98" s="881">
        <f t="shared" si="315"/>
        <v>4.5</v>
      </c>
      <c r="PZ98" s="881">
        <f t="shared" si="315"/>
        <v>4.5</v>
      </c>
      <c r="QA98" s="881">
        <f t="shared" si="315"/>
        <v>4.5</v>
      </c>
      <c r="QB98" s="881">
        <f t="shared" si="315"/>
        <v>4.3125</v>
      </c>
      <c r="QC98" s="881">
        <f t="shared" si="315"/>
        <v>4.3125</v>
      </c>
      <c r="QD98" s="881">
        <f t="shared" si="315"/>
        <v>4.125</v>
      </c>
      <c r="QE98" s="881">
        <f t="shared" si="315"/>
        <v>4.125</v>
      </c>
      <c r="QF98" s="881">
        <f t="shared" si="315"/>
        <v>4.5</v>
      </c>
      <c r="QG98" s="881">
        <f t="shared" si="315"/>
        <v>4.5</v>
      </c>
      <c r="QH98" s="881">
        <f t="shared" si="315"/>
        <v>4.5</v>
      </c>
      <c r="QI98" s="881">
        <f t="shared" si="315"/>
        <v>4.5749999999999993</v>
      </c>
      <c r="QJ98" s="881">
        <f t="shared" si="315"/>
        <v>4.5749999999999993</v>
      </c>
      <c r="QK98" s="881">
        <f t="shared" si="315"/>
        <v>4.5749999999999993</v>
      </c>
      <c r="QL98" s="881">
        <f t="shared" si="315"/>
        <v>4.5749999999999993</v>
      </c>
      <c r="QM98" s="881">
        <f t="shared" si="315"/>
        <v>4.5749999999999993</v>
      </c>
      <c r="QN98" s="881">
        <f t="shared" si="315"/>
        <v>6</v>
      </c>
      <c r="QO98" s="881">
        <f t="shared" si="315"/>
        <v>6</v>
      </c>
      <c r="QP98" s="881">
        <f t="shared" si="315"/>
        <v>6</v>
      </c>
      <c r="QQ98" s="881">
        <f t="shared" si="315"/>
        <v>6</v>
      </c>
      <c r="QR98" s="881">
        <f t="shared" ref="QR98:SJ98" si="316">QR97-MIN($G98,(QR97-$F98)/4)</f>
        <v>6</v>
      </c>
      <c r="QS98" s="881">
        <f t="shared" si="316"/>
        <v>6</v>
      </c>
      <c r="QT98" s="881">
        <f t="shared" si="316"/>
        <v>6</v>
      </c>
      <c r="QU98" s="881">
        <f t="shared" si="316"/>
        <v>6</v>
      </c>
      <c r="QV98" s="881">
        <f t="shared" si="316"/>
        <v>9.5</v>
      </c>
      <c r="QW98" s="881">
        <f t="shared" si="316"/>
        <v>9.5</v>
      </c>
      <c r="QX98" s="881">
        <f t="shared" si="316"/>
        <v>9.5</v>
      </c>
      <c r="QY98" s="881">
        <f t="shared" si="316"/>
        <v>9.5</v>
      </c>
      <c r="QZ98" s="881">
        <f t="shared" si="316"/>
        <v>6.75</v>
      </c>
      <c r="RA98" s="881">
        <f t="shared" si="316"/>
        <v>6.75</v>
      </c>
      <c r="RB98" s="881">
        <f t="shared" si="316"/>
        <v>6.75</v>
      </c>
      <c r="RC98" s="881">
        <f t="shared" si="316"/>
        <v>4.875</v>
      </c>
      <c r="RD98" s="881">
        <f t="shared" si="316"/>
        <v>4.875</v>
      </c>
      <c r="RE98" s="881">
        <f t="shared" si="316"/>
        <v>4.875</v>
      </c>
      <c r="RF98" s="881">
        <f t="shared" si="316"/>
        <v>4.875</v>
      </c>
      <c r="RG98" s="881">
        <f t="shared" si="316"/>
        <v>4.875</v>
      </c>
      <c r="RH98" s="881">
        <f t="shared" si="316"/>
        <v>4.6875</v>
      </c>
      <c r="RI98" s="881">
        <f t="shared" si="316"/>
        <v>4.6875</v>
      </c>
      <c r="RJ98" s="881">
        <f t="shared" si="316"/>
        <v>4.6875</v>
      </c>
      <c r="RK98" s="881">
        <f t="shared" si="316"/>
        <v>4.6875</v>
      </c>
      <c r="RL98" s="881">
        <f t="shared" si="316"/>
        <v>4.6875</v>
      </c>
      <c r="RM98" s="881">
        <f t="shared" si="316"/>
        <v>4.6875</v>
      </c>
      <c r="RN98" s="881">
        <f t="shared" si="316"/>
        <v>4.6875</v>
      </c>
      <c r="RO98" s="881">
        <f t="shared" si="316"/>
        <v>4.6875</v>
      </c>
      <c r="RP98" s="881">
        <f t="shared" si="316"/>
        <v>4.6875</v>
      </c>
      <c r="RQ98" s="881">
        <f t="shared" si="316"/>
        <v>4.6875</v>
      </c>
      <c r="RR98" s="881">
        <f t="shared" si="316"/>
        <v>4.6875</v>
      </c>
      <c r="RS98" s="881">
        <f t="shared" si="316"/>
        <v>4.6875</v>
      </c>
      <c r="RT98" s="881">
        <f t="shared" si="316"/>
        <v>4.6875</v>
      </c>
      <c r="RU98" s="881">
        <f t="shared" si="316"/>
        <v>4.6875</v>
      </c>
      <c r="RV98" s="881">
        <f t="shared" si="316"/>
        <v>4.6875</v>
      </c>
      <c r="RW98" s="881">
        <f t="shared" si="316"/>
        <v>4.6875</v>
      </c>
      <c r="RX98" s="881">
        <f t="shared" si="316"/>
        <v>4.5</v>
      </c>
      <c r="RY98" s="881">
        <f t="shared" si="316"/>
        <v>4.5</v>
      </c>
      <c r="RZ98" s="881">
        <f t="shared" si="316"/>
        <v>4.5</v>
      </c>
      <c r="SA98" s="881">
        <f t="shared" si="316"/>
        <v>4.5</v>
      </c>
      <c r="SB98" s="881">
        <f t="shared" si="316"/>
        <v>4.3125</v>
      </c>
      <c r="SC98" s="881">
        <f t="shared" si="316"/>
        <v>4.3125</v>
      </c>
      <c r="SD98" s="881">
        <f t="shared" si="316"/>
        <v>4.125</v>
      </c>
      <c r="SE98" s="881">
        <f t="shared" si="316"/>
        <v>4.125</v>
      </c>
      <c r="SF98" s="881">
        <f t="shared" si="316"/>
        <v>4.5</v>
      </c>
      <c r="SG98" s="881">
        <f t="shared" si="316"/>
        <v>4.5</v>
      </c>
      <c r="SH98" s="881">
        <f t="shared" si="316"/>
        <v>4.5</v>
      </c>
      <c r="SI98" s="881">
        <f t="shared" si="316"/>
        <v>4.5749999999999993</v>
      </c>
      <c r="SJ98" s="881">
        <f t="shared" si="316"/>
        <v>4.5749999999999993</v>
      </c>
      <c r="SK98" s="267">
        <f>SJ98</f>
        <v>4.5749999999999993</v>
      </c>
      <c r="SL98" s="254"/>
      <c r="SM98" s="242"/>
      <c r="SN98" s="242"/>
      <c r="SO98" s="242"/>
    </row>
    <row r="99" spans="1:509" outlineLevel="3" x14ac:dyDescent="0.35">
      <c r="A99" s="242"/>
      <c r="B99" s="251"/>
      <c r="C99" s="438">
        <f t="shared" si="33"/>
        <v>4</v>
      </c>
      <c r="D99" s="267"/>
      <c r="E99" s="316"/>
      <c r="F99" s="322">
        <f t="shared" si="308"/>
        <v>13</v>
      </c>
      <c r="G99" s="322">
        <f t="shared" si="50"/>
        <v>2.5</v>
      </c>
      <c r="H99" s="267"/>
      <c r="I99" s="455"/>
      <c r="J99" s="456" t="s">
        <v>174</v>
      </c>
      <c r="K99" s="457"/>
      <c r="L99" s="882">
        <f t="shared" ref="L99:BW99" si="317">L97+MIN($G99,($F99-L97)/4)</f>
        <v>7.1875</v>
      </c>
      <c r="M99" s="882">
        <f t="shared" si="317"/>
        <v>7.1875</v>
      </c>
      <c r="N99" s="882">
        <f t="shared" si="317"/>
        <v>7.1875</v>
      </c>
      <c r="O99" s="882">
        <f t="shared" si="317"/>
        <v>7.1875</v>
      </c>
      <c r="P99" s="882">
        <f t="shared" si="317"/>
        <v>7.1875</v>
      </c>
      <c r="Q99" s="882">
        <f t="shared" si="317"/>
        <v>7.1875</v>
      </c>
      <c r="R99" s="882">
        <f t="shared" si="317"/>
        <v>7.1875</v>
      </c>
      <c r="S99" s="882">
        <f t="shared" si="317"/>
        <v>7.1875</v>
      </c>
      <c r="T99" s="882">
        <f t="shared" si="317"/>
        <v>7.1875</v>
      </c>
      <c r="U99" s="882">
        <f t="shared" si="317"/>
        <v>7.1875</v>
      </c>
      <c r="V99" s="882">
        <f t="shared" si="317"/>
        <v>7.1875</v>
      </c>
      <c r="W99" s="882">
        <f t="shared" si="317"/>
        <v>7.1875</v>
      </c>
      <c r="X99" s="882">
        <f t="shared" si="317"/>
        <v>7</v>
      </c>
      <c r="Y99" s="882">
        <f t="shared" si="317"/>
        <v>7</v>
      </c>
      <c r="Z99" s="882">
        <f t="shared" si="317"/>
        <v>7</v>
      </c>
      <c r="AA99" s="882">
        <f t="shared" si="317"/>
        <v>7</v>
      </c>
      <c r="AB99" s="882">
        <f t="shared" si="317"/>
        <v>6.8125</v>
      </c>
      <c r="AC99" s="882">
        <f t="shared" si="317"/>
        <v>6.8125</v>
      </c>
      <c r="AD99" s="882">
        <f t="shared" si="317"/>
        <v>6.625</v>
      </c>
      <c r="AE99" s="882">
        <f t="shared" si="317"/>
        <v>6.625</v>
      </c>
      <c r="AF99" s="882">
        <f t="shared" si="317"/>
        <v>7</v>
      </c>
      <c r="AG99" s="882">
        <f t="shared" si="317"/>
        <v>7</v>
      </c>
      <c r="AH99" s="882">
        <f t="shared" si="317"/>
        <v>7</v>
      </c>
      <c r="AI99" s="882">
        <f t="shared" si="317"/>
        <v>7.0749999999999993</v>
      </c>
      <c r="AJ99" s="882">
        <f t="shared" si="317"/>
        <v>7.0749999999999993</v>
      </c>
      <c r="AK99" s="882">
        <f t="shared" si="317"/>
        <v>7.0749999999999993</v>
      </c>
      <c r="AL99" s="882">
        <f t="shared" si="317"/>
        <v>7.0749999999999993</v>
      </c>
      <c r="AM99" s="882">
        <f t="shared" si="317"/>
        <v>7.0749999999999993</v>
      </c>
      <c r="AN99" s="882">
        <f t="shared" si="317"/>
        <v>8.5</v>
      </c>
      <c r="AO99" s="882">
        <f t="shared" si="317"/>
        <v>8.5</v>
      </c>
      <c r="AP99" s="882">
        <f t="shared" si="317"/>
        <v>8.5</v>
      </c>
      <c r="AQ99" s="882">
        <f t="shared" si="317"/>
        <v>8.5</v>
      </c>
      <c r="AR99" s="882">
        <f t="shared" si="317"/>
        <v>8.5</v>
      </c>
      <c r="AS99" s="882">
        <f t="shared" si="317"/>
        <v>8.5</v>
      </c>
      <c r="AT99" s="882">
        <f t="shared" si="317"/>
        <v>8.5</v>
      </c>
      <c r="AU99" s="882">
        <f t="shared" si="317"/>
        <v>8.5</v>
      </c>
      <c r="AV99" s="882">
        <f t="shared" si="317"/>
        <v>11.5</v>
      </c>
      <c r="AW99" s="882">
        <f t="shared" si="317"/>
        <v>11.5</v>
      </c>
      <c r="AX99" s="882">
        <f t="shared" si="317"/>
        <v>11.5</v>
      </c>
      <c r="AY99" s="882">
        <f t="shared" si="317"/>
        <v>11.5</v>
      </c>
      <c r="AZ99" s="882">
        <f t="shared" si="317"/>
        <v>9.25</v>
      </c>
      <c r="BA99" s="882">
        <f t="shared" si="317"/>
        <v>9.25</v>
      </c>
      <c r="BB99" s="882">
        <f t="shared" si="317"/>
        <v>9.25</v>
      </c>
      <c r="BC99" s="882">
        <f t="shared" si="317"/>
        <v>7.375</v>
      </c>
      <c r="BD99" s="882">
        <f t="shared" si="317"/>
        <v>7.375</v>
      </c>
      <c r="BE99" s="882">
        <f t="shared" si="317"/>
        <v>7.375</v>
      </c>
      <c r="BF99" s="882">
        <f t="shared" si="317"/>
        <v>7.375</v>
      </c>
      <c r="BG99" s="882">
        <f t="shared" si="317"/>
        <v>7.375</v>
      </c>
      <c r="BH99" s="882">
        <f t="shared" si="317"/>
        <v>7.1875</v>
      </c>
      <c r="BI99" s="882">
        <f t="shared" si="317"/>
        <v>7.1875</v>
      </c>
      <c r="BJ99" s="882">
        <f t="shared" si="317"/>
        <v>7.1875</v>
      </c>
      <c r="BK99" s="882">
        <f t="shared" si="317"/>
        <v>7.1875</v>
      </c>
      <c r="BL99" s="882">
        <f t="shared" si="317"/>
        <v>7.1875</v>
      </c>
      <c r="BM99" s="882">
        <f t="shared" si="317"/>
        <v>7.1875</v>
      </c>
      <c r="BN99" s="882">
        <f t="shared" si="317"/>
        <v>7.1875</v>
      </c>
      <c r="BO99" s="882">
        <f t="shared" si="317"/>
        <v>7.1875</v>
      </c>
      <c r="BP99" s="882">
        <f t="shared" si="317"/>
        <v>7.1875</v>
      </c>
      <c r="BQ99" s="882">
        <f t="shared" si="317"/>
        <v>7.1875</v>
      </c>
      <c r="BR99" s="882">
        <f t="shared" si="317"/>
        <v>7.1875</v>
      </c>
      <c r="BS99" s="882">
        <f t="shared" si="317"/>
        <v>7.1875</v>
      </c>
      <c r="BT99" s="882">
        <f t="shared" si="317"/>
        <v>7.1875</v>
      </c>
      <c r="BU99" s="882">
        <f t="shared" si="317"/>
        <v>7.1875</v>
      </c>
      <c r="BV99" s="882">
        <f t="shared" si="317"/>
        <v>7.1875</v>
      </c>
      <c r="BW99" s="882">
        <f t="shared" si="317"/>
        <v>7.1875</v>
      </c>
      <c r="BX99" s="882">
        <f t="shared" ref="BX99:EI99" si="318">BX97+MIN($G99,($F99-BX97)/4)</f>
        <v>7</v>
      </c>
      <c r="BY99" s="882">
        <f t="shared" si="318"/>
        <v>7</v>
      </c>
      <c r="BZ99" s="882">
        <f t="shared" si="318"/>
        <v>7</v>
      </c>
      <c r="CA99" s="882">
        <f t="shared" si="318"/>
        <v>7</v>
      </c>
      <c r="CB99" s="882">
        <f t="shared" si="318"/>
        <v>6.8125</v>
      </c>
      <c r="CC99" s="882">
        <f t="shared" si="318"/>
        <v>6.8125</v>
      </c>
      <c r="CD99" s="882">
        <f t="shared" si="318"/>
        <v>6.625</v>
      </c>
      <c r="CE99" s="882">
        <f t="shared" si="318"/>
        <v>6.625</v>
      </c>
      <c r="CF99" s="882">
        <f t="shared" si="318"/>
        <v>7</v>
      </c>
      <c r="CG99" s="882">
        <f t="shared" si="318"/>
        <v>7</v>
      </c>
      <c r="CH99" s="882">
        <f t="shared" si="318"/>
        <v>7</v>
      </c>
      <c r="CI99" s="882">
        <f t="shared" si="318"/>
        <v>7.0749999999999993</v>
      </c>
      <c r="CJ99" s="882">
        <f t="shared" si="318"/>
        <v>7.0749999999999993</v>
      </c>
      <c r="CK99" s="882">
        <f t="shared" si="318"/>
        <v>7.0749999999999993</v>
      </c>
      <c r="CL99" s="882">
        <f t="shared" si="318"/>
        <v>7.0749999999999993</v>
      </c>
      <c r="CM99" s="882">
        <f t="shared" si="318"/>
        <v>7.0749999999999993</v>
      </c>
      <c r="CN99" s="882">
        <f t="shared" si="318"/>
        <v>8.5</v>
      </c>
      <c r="CO99" s="882">
        <f t="shared" si="318"/>
        <v>8.5</v>
      </c>
      <c r="CP99" s="882">
        <f t="shared" si="318"/>
        <v>8.5</v>
      </c>
      <c r="CQ99" s="882">
        <f t="shared" si="318"/>
        <v>8.5</v>
      </c>
      <c r="CR99" s="882">
        <f t="shared" si="318"/>
        <v>8.5</v>
      </c>
      <c r="CS99" s="882">
        <f t="shared" si="318"/>
        <v>8.5</v>
      </c>
      <c r="CT99" s="882">
        <f t="shared" si="318"/>
        <v>8.5</v>
      </c>
      <c r="CU99" s="882">
        <f t="shared" si="318"/>
        <v>8.5</v>
      </c>
      <c r="CV99" s="882">
        <f t="shared" si="318"/>
        <v>11.5</v>
      </c>
      <c r="CW99" s="882">
        <f t="shared" si="318"/>
        <v>11.5</v>
      </c>
      <c r="CX99" s="882">
        <f t="shared" si="318"/>
        <v>11.5</v>
      </c>
      <c r="CY99" s="882">
        <f t="shared" si="318"/>
        <v>11.5</v>
      </c>
      <c r="CZ99" s="882">
        <f t="shared" si="318"/>
        <v>9.25</v>
      </c>
      <c r="DA99" s="882">
        <f t="shared" si="318"/>
        <v>9.25</v>
      </c>
      <c r="DB99" s="882">
        <f t="shared" si="318"/>
        <v>9.25</v>
      </c>
      <c r="DC99" s="882">
        <f t="shared" si="318"/>
        <v>7.375</v>
      </c>
      <c r="DD99" s="882">
        <f t="shared" si="318"/>
        <v>7.375</v>
      </c>
      <c r="DE99" s="882">
        <f t="shared" si="318"/>
        <v>7.375</v>
      </c>
      <c r="DF99" s="882">
        <f t="shared" si="318"/>
        <v>7.375</v>
      </c>
      <c r="DG99" s="882">
        <f t="shared" si="318"/>
        <v>7.375</v>
      </c>
      <c r="DH99" s="882">
        <f t="shared" si="318"/>
        <v>7.1875</v>
      </c>
      <c r="DI99" s="882">
        <f t="shared" si="318"/>
        <v>7.1875</v>
      </c>
      <c r="DJ99" s="882">
        <f t="shared" si="318"/>
        <v>7.1875</v>
      </c>
      <c r="DK99" s="882">
        <f t="shared" si="318"/>
        <v>7.1875</v>
      </c>
      <c r="DL99" s="882">
        <f t="shared" si="318"/>
        <v>7.1875</v>
      </c>
      <c r="DM99" s="882">
        <f t="shared" si="318"/>
        <v>7.1875</v>
      </c>
      <c r="DN99" s="882">
        <f t="shared" si="318"/>
        <v>7.1875</v>
      </c>
      <c r="DO99" s="882">
        <f t="shared" si="318"/>
        <v>7.1875</v>
      </c>
      <c r="DP99" s="882">
        <f t="shared" si="318"/>
        <v>7.1875</v>
      </c>
      <c r="DQ99" s="882">
        <f t="shared" si="318"/>
        <v>7.1875</v>
      </c>
      <c r="DR99" s="882">
        <f t="shared" si="318"/>
        <v>7.1875</v>
      </c>
      <c r="DS99" s="882">
        <f t="shared" si="318"/>
        <v>7.1875</v>
      </c>
      <c r="DT99" s="882">
        <f t="shared" si="318"/>
        <v>7.1875</v>
      </c>
      <c r="DU99" s="882">
        <f t="shared" si="318"/>
        <v>7.1875</v>
      </c>
      <c r="DV99" s="882">
        <f t="shared" si="318"/>
        <v>7.1875</v>
      </c>
      <c r="DW99" s="882">
        <f t="shared" si="318"/>
        <v>7.1875</v>
      </c>
      <c r="DX99" s="882">
        <f t="shared" si="318"/>
        <v>7</v>
      </c>
      <c r="DY99" s="882">
        <f t="shared" si="318"/>
        <v>7</v>
      </c>
      <c r="DZ99" s="882">
        <f t="shared" si="318"/>
        <v>7</v>
      </c>
      <c r="EA99" s="882">
        <f t="shared" si="318"/>
        <v>7</v>
      </c>
      <c r="EB99" s="882">
        <f t="shared" si="318"/>
        <v>6.8125</v>
      </c>
      <c r="EC99" s="882">
        <f t="shared" si="318"/>
        <v>6.8125</v>
      </c>
      <c r="ED99" s="882">
        <f t="shared" si="318"/>
        <v>6.625</v>
      </c>
      <c r="EE99" s="882">
        <f t="shared" si="318"/>
        <v>6.625</v>
      </c>
      <c r="EF99" s="882">
        <f t="shared" si="318"/>
        <v>7</v>
      </c>
      <c r="EG99" s="882">
        <f t="shared" si="318"/>
        <v>7</v>
      </c>
      <c r="EH99" s="882">
        <f t="shared" si="318"/>
        <v>7</v>
      </c>
      <c r="EI99" s="882">
        <f t="shared" si="318"/>
        <v>7.0749999999999993</v>
      </c>
      <c r="EJ99" s="882">
        <f t="shared" ref="EJ99:GU99" si="319">EJ97+MIN($G99,($F99-EJ97)/4)</f>
        <v>7.0749999999999993</v>
      </c>
      <c r="EK99" s="882">
        <f t="shared" si="319"/>
        <v>7.0749999999999993</v>
      </c>
      <c r="EL99" s="882">
        <f t="shared" si="319"/>
        <v>7.0749999999999993</v>
      </c>
      <c r="EM99" s="882">
        <f t="shared" si="319"/>
        <v>7.0749999999999993</v>
      </c>
      <c r="EN99" s="882">
        <f t="shared" si="319"/>
        <v>8.5</v>
      </c>
      <c r="EO99" s="882">
        <f t="shared" si="319"/>
        <v>8.5</v>
      </c>
      <c r="EP99" s="882">
        <f t="shared" si="319"/>
        <v>8.5</v>
      </c>
      <c r="EQ99" s="882">
        <f t="shared" si="319"/>
        <v>8.5</v>
      </c>
      <c r="ER99" s="882">
        <f t="shared" si="319"/>
        <v>8.5</v>
      </c>
      <c r="ES99" s="882">
        <f t="shared" si="319"/>
        <v>8.5</v>
      </c>
      <c r="ET99" s="882">
        <f t="shared" si="319"/>
        <v>8.5</v>
      </c>
      <c r="EU99" s="882">
        <f t="shared" si="319"/>
        <v>8.5</v>
      </c>
      <c r="EV99" s="882">
        <f t="shared" si="319"/>
        <v>11.5</v>
      </c>
      <c r="EW99" s="882">
        <f t="shared" si="319"/>
        <v>11.5</v>
      </c>
      <c r="EX99" s="882">
        <f t="shared" si="319"/>
        <v>11.5</v>
      </c>
      <c r="EY99" s="882">
        <f t="shared" si="319"/>
        <v>11.5</v>
      </c>
      <c r="EZ99" s="882">
        <f t="shared" si="319"/>
        <v>9.25</v>
      </c>
      <c r="FA99" s="882">
        <f t="shared" si="319"/>
        <v>9.25</v>
      </c>
      <c r="FB99" s="882">
        <f t="shared" si="319"/>
        <v>9.25</v>
      </c>
      <c r="FC99" s="882">
        <f t="shared" si="319"/>
        <v>7.375</v>
      </c>
      <c r="FD99" s="882">
        <f t="shared" si="319"/>
        <v>7.375</v>
      </c>
      <c r="FE99" s="882">
        <f t="shared" si="319"/>
        <v>7.375</v>
      </c>
      <c r="FF99" s="882">
        <f t="shared" si="319"/>
        <v>7.375</v>
      </c>
      <c r="FG99" s="882">
        <f t="shared" si="319"/>
        <v>7.375</v>
      </c>
      <c r="FH99" s="882">
        <f t="shared" si="319"/>
        <v>7.1875</v>
      </c>
      <c r="FI99" s="882">
        <f t="shared" si="319"/>
        <v>7.1875</v>
      </c>
      <c r="FJ99" s="882">
        <f t="shared" si="319"/>
        <v>7.1875</v>
      </c>
      <c r="FK99" s="882">
        <f t="shared" si="319"/>
        <v>7.1875</v>
      </c>
      <c r="FL99" s="882">
        <f t="shared" si="319"/>
        <v>7.1875</v>
      </c>
      <c r="FM99" s="882">
        <f t="shared" si="319"/>
        <v>7.1875</v>
      </c>
      <c r="FN99" s="882">
        <f t="shared" si="319"/>
        <v>7.1875</v>
      </c>
      <c r="FO99" s="882">
        <f t="shared" si="319"/>
        <v>7.1875</v>
      </c>
      <c r="FP99" s="882">
        <f t="shared" si="319"/>
        <v>7.1875</v>
      </c>
      <c r="FQ99" s="882">
        <f t="shared" si="319"/>
        <v>7.1875</v>
      </c>
      <c r="FR99" s="882">
        <f t="shared" si="319"/>
        <v>7.1875</v>
      </c>
      <c r="FS99" s="882">
        <f t="shared" si="319"/>
        <v>7.1875</v>
      </c>
      <c r="FT99" s="882">
        <f t="shared" si="319"/>
        <v>7.1875</v>
      </c>
      <c r="FU99" s="882">
        <f t="shared" si="319"/>
        <v>7.1875</v>
      </c>
      <c r="FV99" s="882">
        <f t="shared" si="319"/>
        <v>7.1875</v>
      </c>
      <c r="FW99" s="882">
        <f t="shared" si="319"/>
        <v>7.1875</v>
      </c>
      <c r="FX99" s="882">
        <f t="shared" si="319"/>
        <v>7</v>
      </c>
      <c r="FY99" s="882">
        <f t="shared" si="319"/>
        <v>7</v>
      </c>
      <c r="FZ99" s="882">
        <f t="shared" si="319"/>
        <v>7</v>
      </c>
      <c r="GA99" s="882">
        <f t="shared" si="319"/>
        <v>7</v>
      </c>
      <c r="GB99" s="882">
        <f t="shared" si="319"/>
        <v>6.8125</v>
      </c>
      <c r="GC99" s="882">
        <f t="shared" si="319"/>
        <v>6.8125</v>
      </c>
      <c r="GD99" s="882">
        <f t="shared" si="319"/>
        <v>6.625</v>
      </c>
      <c r="GE99" s="882">
        <f t="shared" si="319"/>
        <v>6.625</v>
      </c>
      <c r="GF99" s="882">
        <f t="shared" si="319"/>
        <v>7</v>
      </c>
      <c r="GG99" s="882">
        <f t="shared" si="319"/>
        <v>7</v>
      </c>
      <c r="GH99" s="882">
        <f t="shared" si="319"/>
        <v>7</v>
      </c>
      <c r="GI99" s="882">
        <f t="shared" si="319"/>
        <v>7.0749999999999993</v>
      </c>
      <c r="GJ99" s="882">
        <f t="shared" si="319"/>
        <v>7.0749999999999993</v>
      </c>
      <c r="GK99" s="882">
        <f t="shared" si="319"/>
        <v>7.0749999999999993</v>
      </c>
      <c r="GL99" s="882">
        <f t="shared" si="319"/>
        <v>7.0749999999999993</v>
      </c>
      <c r="GM99" s="882">
        <f t="shared" si="319"/>
        <v>7.0749999999999993</v>
      </c>
      <c r="GN99" s="882">
        <f t="shared" si="319"/>
        <v>8.5</v>
      </c>
      <c r="GO99" s="882">
        <f t="shared" si="319"/>
        <v>8.5</v>
      </c>
      <c r="GP99" s="882">
        <f t="shared" si="319"/>
        <v>8.5</v>
      </c>
      <c r="GQ99" s="882">
        <f t="shared" si="319"/>
        <v>8.5</v>
      </c>
      <c r="GR99" s="882">
        <f t="shared" si="319"/>
        <v>8.5</v>
      </c>
      <c r="GS99" s="882">
        <f t="shared" si="319"/>
        <v>8.5</v>
      </c>
      <c r="GT99" s="882">
        <f t="shared" si="319"/>
        <v>8.5</v>
      </c>
      <c r="GU99" s="882">
        <f t="shared" si="319"/>
        <v>8.5</v>
      </c>
      <c r="GV99" s="882">
        <f t="shared" ref="GV99:JG99" si="320">GV97+MIN($G99,($F99-GV97)/4)</f>
        <v>11.5</v>
      </c>
      <c r="GW99" s="882">
        <f t="shared" si="320"/>
        <v>11.5</v>
      </c>
      <c r="GX99" s="882">
        <f t="shared" si="320"/>
        <v>11.5</v>
      </c>
      <c r="GY99" s="882">
        <f t="shared" si="320"/>
        <v>11.5</v>
      </c>
      <c r="GZ99" s="882">
        <f t="shared" si="320"/>
        <v>9.25</v>
      </c>
      <c r="HA99" s="882">
        <f t="shared" si="320"/>
        <v>9.25</v>
      </c>
      <c r="HB99" s="882">
        <f t="shared" si="320"/>
        <v>9.25</v>
      </c>
      <c r="HC99" s="882">
        <f t="shared" si="320"/>
        <v>7.375</v>
      </c>
      <c r="HD99" s="882">
        <f t="shared" si="320"/>
        <v>7.375</v>
      </c>
      <c r="HE99" s="882">
        <f t="shared" si="320"/>
        <v>7.375</v>
      </c>
      <c r="HF99" s="882">
        <f t="shared" si="320"/>
        <v>7.375</v>
      </c>
      <c r="HG99" s="882">
        <f t="shared" si="320"/>
        <v>7.375</v>
      </c>
      <c r="HH99" s="882">
        <f t="shared" si="320"/>
        <v>7.1875</v>
      </c>
      <c r="HI99" s="882">
        <f t="shared" si="320"/>
        <v>7.1875</v>
      </c>
      <c r="HJ99" s="882">
        <f t="shared" si="320"/>
        <v>7.1875</v>
      </c>
      <c r="HK99" s="882">
        <f t="shared" si="320"/>
        <v>7.1875</v>
      </c>
      <c r="HL99" s="882">
        <f t="shared" si="320"/>
        <v>7.1875</v>
      </c>
      <c r="HM99" s="882">
        <f t="shared" si="320"/>
        <v>7.1875</v>
      </c>
      <c r="HN99" s="882">
        <f t="shared" si="320"/>
        <v>7.1875</v>
      </c>
      <c r="HO99" s="882">
        <f t="shared" si="320"/>
        <v>7.1875</v>
      </c>
      <c r="HP99" s="882">
        <f t="shared" si="320"/>
        <v>7.1875</v>
      </c>
      <c r="HQ99" s="882">
        <f t="shared" si="320"/>
        <v>7.1875</v>
      </c>
      <c r="HR99" s="882">
        <f t="shared" si="320"/>
        <v>7.1875</v>
      </c>
      <c r="HS99" s="882">
        <f t="shared" si="320"/>
        <v>7.1875</v>
      </c>
      <c r="HT99" s="882">
        <f t="shared" si="320"/>
        <v>7.1875</v>
      </c>
      <c r="HU99" s="882">
        <f t="shared" si="320"/>
        <v>7.1875</v>
      </c>
      <c r="HV99" s="882">
        <f t="shared" si="320"/>
        <v>7.1875</v>
      </c>
      <c r="HW99" s="882">
        <f t="shared" si="320"/>
        <v>7.1875</v>
      </c>
      <c r="HX99" s="882">
        <f t="shared" si="320"/>
        <v>7</v>
      </c>
      <c r="HY99" s="882">
        <f t="shared" si="320"/>
        <v>7</v>
      </c>
      <c r="HZ99" s="882">
        <f t="shared" si="320"/>
        <v>7</v>
      </c>
      <c r="IA99" s="882">
        <f t="shared" si="320"/>
        <v>7</v>
      </c>
      <c r="IB99" s="882">
        <f t="shared" si="320"/>
        <v>6.8125</v>
      </c>
      <c r="IC99" s="882">
        <f t="shared" si="320"/>
        <v>6.8125</v>
      </c>
      <c r="ID99" s="882">
        <f t="shared" si="320"/>
        <v>6.625</v>
      </c>
      <c r="IE99" s="882">
        <f t="shared" si="320"/>
        <v>6.625</v>
      </c>
      <c r="IF99" s="882">
        <f t="shared" si="320"/>
        <v>7</v>
      </c>
      <c r="IG99" s="882">
        <f t="shared" si="320"/>
        <v>7</v>
      </c>
      <c r="IH99" s="882">
        <f t="shared" si="320"/>
        <v>7</v>
      </c>
      <c r="II99" s="882">
        <f t="shared" si="320"/>
        <v>7.0749999999999993</v>
      </c>
      <c r="IJ99" s="882">
        <f t="shared" si="320"/>
        <v>7.0749999999999993</v>
      </c>
      <c r="IK99" s="882">
        <f t="shared" si="320"/>
        <v>7.0749999999999993</v>
      </c>
      <c r="IL99" s="882">
        <f t="shared" si="320"/>
        <v>7.0749999999999993</v>
      </c>
      <c r="IM99" s="882">
        <f t="shared" si="320"/>
        <v>7.0749999999999993</v>
      </c>
      <c r="IN99" s="882">
        <f t="shared" si="320"/>
        <v>8.5</v>
      </c>
      <c r="IO99" s="882">
        <f t="shared" si="320"/>
        <v>8.5</v>
      </c>
      <c r="IP99" s="882">
        <f t="shared" si="320"/>
        <v>8.5</v>
      </c>
      <c r="IQ99" s="882">
        <f t="shared" si="320"/>
        <v>8.5</v>
      </c>
      <c r="IR99" s="882">
        <f t="shared" si="320"/>
        <v>8.5</v>
      </c>
      <c r="IS99" s="882">
        <f t="shared" si="320"/>
        <v>8.5</v>
      </c>
      <c r="IT99" s="882">
        <f t="shared" si="320"/>
        <v>8.5</v>
      </c>
      <c r="IU99" s="882">
        <f t="shared" si="320"/>
        <v>8.5</v>
      </c>
      <c r="IV99" s="882">
        <f t="shared" si="320"/>
        <v>11.5</v>
      </c>
      <c r="IW99" s="882">
        <f t="shared" si="320"/>
        <v>11.5</v>
      </c>
      <c r="IX99" s="882">
        <f t="shared" si="320"/>
        <v>11.5</v>
      </c>
      <c r="IY99" s="882">
        <f t="shared" si="320"/>
        <v>11.5</v>
      </c>
      <c r="IZ99" s="882">
        <f t="shared" si="320"/>
        <v>9.25</v>
      </c>
      <c r="JA99" s="882">
        <f t="shared" si="320"/>
        <v>9.25</v>
      </c>
      <c r="JB99" s="882">
        <f t="shared" si="320"/>
        <v>9.25</v>
      </c>
      <c r="JC99" s="882">
        <f t="shared" si="320"/>
        <v>7.375</v>
      </c>
      <c r="JD99" s="882">
        <f t="shared" si="320"/>
        <v>7.375</v>
      </c>
      <c r="JE99" s="882">
        <f t="shared" si="320"/>
        <v>7.375</v>
      </c>
      <c r="JF99" s="882">
        <f t="shared" si="320"/>
        <v>7.375</v>
      </c>
      <c r="JG99" s="882">
        <f t="shared" si="320"/>
        <v>7.375</v>
      </c>
      <c r="JH99" s="882">
        <f t="shared" ref="JH99:LS99" si="321">JH97+MIN($G99,($F99-JH97)/4)</f>
        <v>7.1875</v>
      </c>
      <c r="JI99" s="882">
        <f t="shared" si="321"/>
        <v>7.1875</v>
      </c>
      <c r="JJ99" s="882">
        <f t="shared" si="321"/>
        <v>7.1875</v>
      </c>
      <c r="JK99" s="882">
        <f t="shared" si="321"/>
        <v>7.1875</v>
      </c>
      <c r="JL99" s="882">
        <f t="shared" si="321"/>
        <v>7.1875</v>
      </c>
      <c r="JM99" s="882">
        <f t="shared" si="321"/>
        <v>7.1875</v>
      </c>
      <c r="JN99" s="882">
        <f t="shared" si="321"/>
        <v>7.1875</v>
      </c>
      <c r="JO99" s="882">
        <f t="shared" si="321"/>
        <v>7.1875</v>
      </c>
      <c r="JP99" s="882">
        <f t="shared" si="321"/>
        <v>7.1875</v>
      </c>
      <c r="JQ99" s="882">
        <f t="shared" si="321"/>
        <v>7.1875</v>
      </c>
      <c r="JR99" s="882">
        <f t="shared" si="321"/>
        <v>7.1875</v>
      </c>
      <c r="JS99" s="882">
        <f t="shared" si="321"/>
        <v>7.1875</v>
      </c>
      <c r="JT99" s="882">
        <f t="shared" si="321"/>
        <v>7.1875</v>
      </c>
      <c r="JU99" s="882">
        <f t="shared" si="321"/>
        <v>7.1875</v>
      </c>
      <c r="JV99" s="882">
        <f t="shared" si="321"/>
        <v>7.1875</v>
      </c>
      <c r="JW99" s="882">
        <f t="shared" si="321"/>
        <v>7.1875</v>
      </c>
      <c r="JX99" s="882">
        <f t="shared" si="321"/>
        <v>7</v>
      </c>
      <c r="JY99" s="882">
        <f t="shared" si="321"/>
        <v>7</v>
      </c>
      <c r="JZ99" s="882">
        <f t="shared" si="321"/>
        <v>7</v>
      </c>
      <c r="KA99" s="882">
        <f t="shared" si="321"/>
        <v>7</v>
      </c>
      <c r="KB99" s="882">
        <f t="shared" si="321"/>
        <v>6.8125</v>
      </c>
      <c r="KC99" s="882">
        <f t="shared" si="321"/>
        <v>6.8125</v>
      </c>
      <c r="KD99" s="882">
        <f t="shared" si="321"/>
        <v>6.625</v>
      </c>
      <c r="KE99" s="882">
        <f t="shared" si="321"/>
        <v>6.625</v>
      </c>
      <c r="KF99" s="882">
        <f t="shared" si="321"/>
        <v>7</v>
      </c>
      <c r="KG99" s="882">
        <f t="shared" si="321"/>
        <v>7</v>
      </c>
      <c r="KH99" s="882">
        <f t="shared" si="321"/>
        <v>7</v>
      </c>
      <c r="KI99" s="882">
        <f t="shared" si="321"/>
        <v>7.0749999999999993</v>
      </c>
      <c r="KJ99" s="882">
        <f t="shared" si="321"/>
        <v>7.0749999999999993</v>
      </c>
      <c r="KK99" s="882">
        <f t="shared" si="321"/>
        <v>7.0749999999999993</v>
      </c>
      <c r="KL99" s="882">
        <f t="shared" si="321"/>
        <v>7.0749999999999993</v>
      </c>
      <c r="KM99" s="882">
        <f t="shared" si="321"/>
        <v>7.0749999999999993</v>
      </c>
      <c r="KN99" s="882">
        <f t="shared" si="321"/>
        <v>8.5</v>
      </c>
      <c r="KO99" s="882">
        <f t="shared" si="321"/>
        <v>8.5</v>
      </c>
      <c r="KP99" s="882">
        <f t="shared" si="321"/>
        <v>8.5</v>
      </c>
      <c r="KQ99" s="882">
        <f t="shared" si="321"/>
        <v>8.5</v>
      </c>
      <c r="KR99" s="882">
        <f t="shared" si="321"/>
        <v>8.5</v>
      </c>
      <c r="KS99" s="882">
        <f t="shared" si="321"/>
        <v>8.5</v>
      </c>
      <c r="KT99" s="882">
        <f t="shared" si="321"/>
        <v>8.5</v>
      </c>
      <c r="KU99" s="882">
        <f t="shared" si="321"/>
        <v>8.5</v>
      </c>
      <c r="KV99" s="882">
        <f t="shared" si="321"/>
        <v>11.5</v>
      </c>
      <c r="KW99" s="882">
        <f t="shared" si="321"/>
        <v>11.5</v>
      </c>
      <c r="KX99" s="882">
        <f t="shared" si="321"/>
        <v>11.5</v>
      </c>
      <c r="KY99" s="882">
        <f t="shared" si="321"/>
        <v>11.5</v>
      </c>
      <c r="KZ99" s="882">
        <f t="shared" si="321"/>
        <v>9.25</v>
      </c>
      <c r="LA99" s="882">
        <f t="shared" si="321"/>
        <v>9.25</v>
      </c>
      <c r="LB99" s="882">
        <f t="shared" si="321"/>
        <v>9.25</v>
      </c>
      <c r="LC99" s="882">
        <f t="shared" si="321"/>
        <v>7.375</v>
      </c>
      <c r="LD99" s="882">
        <f t="shared" si="321"/>
        <v>7.375</v>
      </c>
      <c r="LE99" s="882">
        <f t="shared" si="321"/>
        <v>7.375</v>
      </c>
      <c r="LF99" s="882">
        <f t="shared" si="321"/>
        <v>7.375</v>
      </c>
      <c r="LG99" s="882">
        <f t="shared" si="321"/>
        <v>7.375</v>
      </c>
      <c r="LH99" s="882">
        <f t="shared" si="321"/>
        <v>7.1875</v>
      </c>
      <c r="LI99" s="882">
        <f t="shared" si="321"/>
        <v>7.1875</v>
      </c>
      <c r="LJ99" s="882">
        <f t="shared" si="321"/>
        <v>7.1875</v>
      </c>
      <c r="LK99" s="882">
        <f t="shared" si="321"/>
        <v>7.1875</v>
      </c>
      <c r="LL99" s="882">
        <f t="shared" si="321"/>
        <v>7.1875</v>
      </c>
      <c r="LM99" s="882">
        <f t="shared" si="321"/>
        <v>7.1875</v>
      </c>
      <c r="LN99" s="882">
        <f t="shared" si="321"/>
        <v>7.1875</v>
      </c>
      <c r="LO99" s="882">
        <f t="shared" si="321"/>
        <v>7.1875</v>
      </c>
      <c r="LP99" s="882">
        <f t="shared" si="321"/>
        <v>7.1875</v>
      </c>
      <c r="LQ99" s="882">
        <f t="shared" si="321"/>
        <v>7.1875</v>
      </c>
      <c r="LR99" s="882">
        <f t="shared" si="321"/>
        <v>7.1875</v>
      </c>
      <c r="LS99" s="882">
        <f t="shared" si="321"/>
        <v>7.1875</v>
      </c>
      <c r="LT99" s="882">
        <f t="shared" ref="LT99:OE99" si="322">LT97+MIN($G99,($F99-LT97)/4)</f>
        <v>7.1875</v>
      </c>
      <c r="LU99" s="882">
        <f t="shared" si="322"/>
        <v>7.1875</v>
      </c>
      <c r="LV99" s="882">
        <f t="shared" si="322"/>
        <v>7.1875</v>
      </c>
      <c r="LW99" s="882">
        <f t="shared" si="322"/>
        <v>7.1875</v>
      </c>
      <c r="LX99" s="882">
        <f t="shared" si="322"/>
        <v>7</v>
      </c>
      <c r="LY99" s="882">
        <f t="shared" si="322"/>
        <v>7</v>
      </c>
      <c r="LZ99" s="882">
        <f t="shared" si="322"/>
        <v>7</v>
      </c>
      <c r="MA99" s="882">
        <f t="shared" si="322"/>
        <v>7</v>
      </c>
      <c r="MB99" s="882">
        <f t="shared" si="322"/>
        <v>6.8125</v>
      </c>
      <c r="MC99" s="882">
        <f t="shared" si="322"/>
        <v>6.8125</v>
      </c>
      <c r="MD99" s="882">
        <f t="shared" si="322"/>
        <v>6.625</v>
      </c>
      <c r="ME99" s="882">
        <f t="shared" si="322"/>
        <v>6.625</v>
      </c>
      <c r="MF99" s="882">
        <f t="shared" si="322"/>
        <v>7</v>
      </c>
      <c r="MG99" s="882">
        <f t="shared" si="322"/>
        <v>7</v>
      </c>
      <c r="MH99" s="882">
        <f t="shared" si="322"/>
        <v>7</v>
      </c>
      <c r="MI99" s="882">
        <f t="shared" si="322"/>
        <v>7.0749999999999993</v>
      </c>
      <c r="MJ99" s="882">
        <f t="shared" si="322"/>
        <v>7.0749999999999993</v>
      </c>
      <c r="MK99" s="882">
        <f t="shared" si="322"/>
        <v>7.0749999999999993</v>
      </c>
      <c r="ML99" s="882">
        <f t="shared" si="322"/>
        <v>7.0749999999999993</v>
      </c>
      <c r="MM99" s="882">
        <f t="shared" si="322"/>
        <v>7.0749999999999993</v>
      </c>
      <c r="MN99" s="882">
        <f t="shared" si="322"/>
        <v>8.5</v>
      </c>
      <c r="MO99" s="882">
        <f t="shared" si="322"/>
        <v>8.5</v>
      </c>
      <c r="MP99" s="882">
        <f t="shared" si="322"/>
        <v>8.5</v>
      </c>
      <c r="MQ99" s="882">
        <f t="shared" si="322"/>
        <v>8.5</v>
      </c>
      <c r="MR99" s="882">
        <f t="shared" si="322"/>
        <v>8.5</v>
      </c>
      <c r="MS99" s="882">
        <f t="shared" si="322"/>
        <v>8.5</v>
      </c>
      <c r="MT99" s="882">
        <f t="shared" si="322"/>
        <v>8.5</v>
      </c>
      <c r="MU99" s="882">
        <f t="shared" si="322"/>
        <v>8.5</v>
      </c>
      <c r="MV99" s="882">
        <f t="shared" si="322"/>
        <v>11.5</v>
      </c>
      <c r="MW99" s="882">
        <f t="shared" si="322"/>
        <v>11.5</v>
      </c>
      <c r="MX99" s="882">
        <f t="shared" si="322"/>
        <v>11.5</v>
      </c>
      <c r="MY99" s="882">
        <f t="shared" si="322"/>
        <v>11.5</v>
      </c>
      <c r="MZ99" s="882">
        <f t="shared" si="322"/>
        <v>9.25</v>
      </c>
      <c r="NA99" s="882">
        <f t="shared" si="322"/>
        <v>9.25</v>
      </c>
      <c r="NB99" s="882">
        <f t="shared" si="322"/>
        <v>9.25</v>
      </c>
      <c r="NC99" s="882">
        <f t="shared" si="322"/>
        <v>7.375</v>
      </c>
      <c r="ND99" s="882">
        <f t="shared" si="322"/>
        <v>7.375</v>
      </c>
      <c r="NE99" s="882">
        <f t="shared" si="322"/>
        <v>7.375</v>
      </c>
      <c r="NF99" s="882">
        <f t="shared" si="322"/>
        <v>7.375</v>
      </c>
      <c r="NG99" s="882">
        <f t="shared" si="322"/>
        <v>7.375</v>
      </c>
      <c r="NH99" s="882">
        <f t="shared" si="322"/>
        <v>7.1875</v>
      </c>
      <c r="NI99" s="882">
        <f t="shared" si="322"/>
        <v>7.1875</v>
      </c>
      <c r="NJ99" s="882">
        <f t="shared" si="322"/>
        <v>7.1875</v>
      </c>
      <c r="NK99" s="882">
        <f t="shared" si="322"/>
        <v>7.1875</v>
      </c>
      <c r="NL99" s="882">
        <f t="shared" si="322"/>
        <v>7.1875</v>
      </c>
      <c r="NM99" s="882">
        <f t="shared" si="322"/>
        <v>7.1875</v>
      </c>
      <c r="NN99" s="882">
        <f t="shared" si="322"/>
        <v>7.1875</v>
      </c>
      <c r="NO99" s="882">
        <f t="shared" si="322"/>
        <v>7.1875</v>
      </c>
      <c r="NP99" s="882">
        <f t="shared" si="322"/>
        <v>7.1875</v>
      </c>
      <c r="NQ99" s="882">
        <f t="shared" si="322"/>
        <v>7.1875</v>
      </c>
      <c r="NR99" s="882">
        <f t="shared" si="322"/>
        <v>7.1875</v>
      </c>
      <c r="NS99" s="882">
        <f t="shared" si="322"/>
        <v>7.1875</v>
      </c>
      <c r="NT99" s="882">
        <f t="shared" si="322"/>
        <v>7.1875</v>
      </c>
      <c r="NU99" s="882">
        <f t="shared" si="322"/>
        <v>7.1875</v>
      </c>
      <c r="NV99" s="882">
        <f t="shared" si="322"/>
        <v>7.1875</v>
      </c>
      <c r="NW99" s="882">
        <f t="shared" si="322"/>
        <v>7.1875</v>
      </c>
      <c r="NX99" s="882">
        <f t="shared" si="322"/>
        <v>7</v>
      </c>
      <c r="NY99" s="882">
        <f t="shared" si="322"/>
        <v>7</v>
      </c>
      <c r="NZ99" s="882">
        <f t="shared" si="322"/>
        <v>7</v>
      </c>
      <c r="OA99" s="882">
        <f t="shared" si="322"/>
        <v>7</v>
      </c>
      <c r="OB99" s="882">
        <f t="shared" si="322"/>
        <v>6.8125</v>
      </c>
      <c r="OC99" s="882">
        <f t="shared" si="322"/>
        <v>6.8125</v>
      </c>
      <c r="OD99" s="882">
        <f t="shared" si="322"/>
        <v>6.625</v>
      </c>
      <c r="OE99" s="882">
        <f t="shared" si="322"/>
        <v>6.625</v>
      </c>
      <c r="OF99" s="882">
        <f t="shared" ref="OF99:QQ99" si="323">OF97+MIN($G99,($F99-OF97)/4)</f>
        <v>7</v>
      </c>
      <c r="OG99" s="882">
        <f t="shared" si="323"/>
        <v>7</v>
      </c>
      <c r="OH99" s="882">
        <f t="shared" si="323"/>
        <v>7</v>
      </c>
      <c r="OI99" s="882">
        <f t="shared" si="323"/>
        <v>7.0749999999999993</v>
      </c>
      <c r="OJ99" s="882">
        <f t="shared" si="323"/>
        <v>7.0749999999999993</v>
      </c>
      <c r="OK99" s="882">
        <f t="shared" si="323"/>
        <v>7.0749999999999993</v>
      </c>
      <c r="OL99" s="882">
        <f t="shared" si="323"/>
        <v>7.0749999999999993</v>
      </c>
      <c r="OM99" s="882">
        <f t="shared" si="323"/>
        <v>7.0749999999999993</v>
      </c>
      <c r="ON99" s="882">
        <f t="shared" si="323"/>
        <v>8.5</v>
      </c>
      <c r="OO99" s="882">
        <f t="shared" si="323"/>
        <v>8.5</v>
      </c>
      <c r="OP99" s="882">
        <f t="shared" si="323"/>
        <v>8.5</v>
      </c>
      <c r="OQ99" s="882">
        <f t="shared" si="323"/>
        <v>8.5</v>
      </c>
      <c r="OR99" s="882">
        <f t="shared" si="323"/>
        <v>8.5</v>
      </c>
      <c r="OS99" s="882">
        <f t="shared" si="323"/>
        <v>8.5</v>
      </c>
      <c r="OT99" s="882">
        <f t="shared" si="323"/>
        <v>8.5</v>
      </c>
      <c r="OU99" s="882">
        <f t="shared" si="323"/>
        <v>8.5</v>
      </c>
      <c r="OV99" s="882">
        <f t="shared" si="323"/>
        <v>11.5</v>
      </c>
      <c r="OW99" s="882">
        <f t="shared" si="323"/>
        <v>11.5</v>
      </c>
      <c r="OX99" s="882">
        <f t="shared" si="323"/>
        <v>11.5</v>
      </c>
      <c r="OY99" s="882">
        <f t="shared" si="323"/>
        <v>11.5</v>
      </c>
      <c r="OZ99" s="882">
        <f t="shared" si="323"/>
        <v>9.25</v>
      </c>
      <c r="PA99" s="882">
        <f t="shared" si="323"/>
        <v>9.25</v>
      </c>
      <c r="PB99" s="882">
        <f t="shared" si="323"/>
        <v>9.25</v>
      </c>
      <c r="PC99" s="882">
        <f t="shared" si="323"/>
        <v>7.375</v>
      </c>
      <c r="PD99" s="882">
        <f t="shared" si="323"/>
        <v>7.375</v>
      </c>
      <c r="PE99" s="882">
        <f t="shared" si="323"/>
        <v>7.375</v>
      </c>
      <c r="PF99" s="882">
        <f t="shared" si="323"/>
        <v>7.375</v>
      </c>
      <c r="PG99" s="882">
        <f t="shared" si="323"/>
        <v>7.375</v>
      </c>
      <c r="PH99" s="882">
        <f t="shared" si="323"/>
        <v>7.1875</v>
      </c>
      <c r="PI99" s="882">
        <f t="shared" si="323"/>
        <v>7.1875</v>
      </c>
      <c r="PJ99" s="882">
        <f t="shared" si="323"/>
        <v>7.1875</v>
      </c>
      <c r="PK99" s="882">
        <f t="shared" si="323"/>
        <v>7.1875</v>
      </c>
      <c r="PL99" s="882">
        <f t="shared" si="323"/>
        <v>7.1875</v>
      </c>
      <c r="PM99" s="882">
        <f t="shared" si="323"/>
        <v>7.1875</v>
      </c>
      <c r="PN99" s="882">
        <f t="shared" si="323"/>
        <v>7.1875</v>
      </c>
      <c r="PO99" s="882">
        <f t="shared" si="323"/>
        <v>7.1875</v>
      </c>
      <c r="PP99" s="882">
        <f t="shared" si="323"/>
        <v>7.1875</v>
      </c>
      <c r="PQ99" s="882">
        <f t="shared" si="323"/>
        <v>7.1875</v>
      </c>
      <c r="PR99" s="882">
        <f t="shared" si="323"/>
        <v>7.1875</v>
      </c>
      <c r="PS99" s="882">
        <f t="shared" si="323"/>
        <v>7.1875</v>
      </c>
      <c r="PT99" s="882">
        <f t="shared" si="323"/>
        <v>7.1875</v>
      </c>
      <c r="PU99" s="882">
        <f t="shared" si="323"/>
        <v>7.1875</v>
      </c>
      <c r="PV99" s="882">
        <f t="shared" si="323"/>
        <v>7.1875</v>
      </c>
      <c r="PW99" s="882">
        <f t="shared" si="323"/>
        <v>7.1875</v>
      </c>
      <c r="PX99" s="882">
        <f t="shared" si="323"/>
        <v>7</v>
      </c>
      <c r="PY99" s="882">
        <f t="shared" si="323"/>
        <v>7</v>
      </c>
      <c r="PZ99" s="882">
        <f t="shared" si="323"/>
        <v>7</v>
      </c>
      <c r="QA99" s="882">
        <f t="shared" si="323"/>
        <v>7</v>
      </c>
      <c r="QB99" s="882">
        <f t="shared" si="323"/>
        <v>6.8125</v>
      </c>
      <c r="QC99" s="882">
        <f t="shared" si="323"/>
        <v>6.8125</v>
      </c>
      <c r="QD99" s="882">
        <f t="shared" si="323"/>
        <v>6.625</v>
      </c>
      <c r="QE99" s="882">
        <f t="shared" si="323"/>
        <v>6.625</v>
      </c>
      <c r="QF99" s="882">
        <f t="shared" si="323"/>
        <v>7</v>
      </c>
      <c r="QG99" s="882">
        <f t="shared" si="323"/>
        <v>7</v>
      </c>
      <c r="QH99" s="882">
        <f t="shared" si="323"/>
        <v>7</v>
      </c>
      <c r="QI99" s="882">
        <f t="shared" si="323"/>
        <v>7.0749999999999993</v>
      </c>
      <c r="QJ99" s="882">
        <f t="shared" si="323"/>
        <v>7.0749999999999993</v>
      </c>
      <c r="QK99" s="882">
        <f t="shared" si="323"/>
        <v>7.0749999999999993</v>
      </c>
      <c r="QL99" s="882">
        <f t="shared" si="323"/>
        <v>7.0749999999999993</v>
      </c>
      <c r="QM99" s="882">
        <f t="shared" si="323"/>
        <v>7.0749999999999993</v>
      </c>
      <c r="QN99" s="882">
        <f t="shared" si="323"/>
        <v>8.5</v>
      </c>
      <c r="QO99" s="882">
        <f t="shared" si="323"/>
        <v>8.5</v>
      </c>
      <c r="QP99" s="882">
        <f t="shared" si="323"/>
        <v>8.5</v>
      </c>
      <c r="QQ99" s="882">
        <f t="shared" si="323"/>
        <v>8.5</v>
      </c>
      <c r="QR99" s="882">
        <f t="shared" ref="QR99:SJ99" si="324">QR97+MIN($G99,($F99-QR97)/4)</f>
        <v>8.5</v>
      </c>
      <c r="QS99" s="882">
        <f t="shared" si="324"/>
        <v>8.5</v>
      </c>
      <c r="QT99" s="882">
        <f t="shared" si="324"/>
        <v>8.5</v>
      </c>
      <c r="QU99" s="882">
        <f t="shared" si="324"/>
        <v>8.5</v>
      </c>
      <c r="QV99" s="882">
        <f t="shared" si="324"/>
        <v>11.5</v>
      </c>
      <c r="QW99" s="882">
        <f t="shared" si="324"/>
        <v>11.5</v>
      </c>
      <c r="QX99" s="882">
        <f t="shared" si="324"/>
        <v>11.5</v>
      </c>
      <c r="QY99" s="882">
        <f t="shared" si="324"/>
        <v>11.5</v>
      </c>
      <c r="QZ99" s="882">
        <f t="shared" si="324"/>
        <v>9.25</v>
      </c>
      <c r="RA99" s="882">
        <f t="shared" si="324"/>
        <v>9.25</v>
      </c>
      <c r="RB99" s="882">
        <f t="shared" si="324"/>
        <v>9.25</v>
      </c>
      <c r="RC99" s="882">
        <f t="shared" si="324"/>
        <v>7.375</v>
      </c>
      <c r="RD99" s="882">
        <f t="shared" si="324"/>
        <v>7.375</v>
      </c>
      <c r="RE99" s="882">
        <f t="shared" si="324"/>
        <v>7.375</v>
      </c>
      <c r="RF99" s="882">
        <f t="shared" si="324"/>
        <v>7.375</v>
      </c>
      <c r="RG99" s="882">
        <f t="shared" si="324"/>
        <v>7.375</v>
      </c>
      <c r="RH99" s="882">
        <f t="shared" si="324"/>
        <v>7.1875</v>
      </c>
      <c r="RI99" s="882">
        <f t="shared" si="324"/>
        <v>7.1875</v>
      </c>
      <c r="RJ99" s="882">
        <f t="shared" si="324"/>
        <v>7.1875</v>
      </c>
      <c r="RK99" s="882">
        <f t="shared" si="324"/>
        <v>7.1875</v>
      </c>
      <c r="RL99" s="882">
        <f t="shared" si="324"/>
        <v>7.1875</v>
      </c>
      <c r="RM99" s="882">
        <f t="shared" si="324"/>
        <v>7.1875</v>
      </c>
      <c r="RN99" s="882">
        <f t="shared" si="324"/>
        <v>7.1875</v>
      </c>
      <c r="RO99" s="882">
        <f t="shared" si="324"/>
        <v>7.1875</v>
      </c>
      <c r="RP99" s="882">
        <f t="shared" si="324"/>
        <v>7.1875</v>
      </c>
      <c r="RQ99" s="882">
        <f t="shared" si="324"/>
        <v>7.1875</v>
      </c>
      <c r="RR99" s="882">
        <f t="shared" si="324"/>
        <v>7.1875</v>
      </c>
      <c r="RS99" s="882">
        <f t="shared" si="324"/>
        <v>7.1875</v>
      </c>
      <c r="RT99" s="882">
        <f t="shared" si="324"/>
        <v>7.1875</v>
      </c>
      <c r="RU99" s="882">
        <f t="shared" si="324"/>
        <v>7.1875</v>
      </c>
      <c r="RV99" s="882">
        <f t="shared" si="324"/>
        <v>7.1875</v>
      </c>
      <c r="RW99" s="882">
        <f t="shared" si="324"/>
        <v>7.1875</v>
      </c>
      <c r="RX99" s="882">
        <f t="shared" si="324"/>
        <v>7</v>
      </c>
      <c r="RY99" s="882">
        <f t="shared" si="324"/>
        <v>7</v>
      </c>
      <c r="RZ99" s="882">
        <f t="shared" si="324"/>
        <v>7</v>
      </c>
      <c r="SA99" s="882">
        <f t="shared" si="324"/>
        <v>7</v>
      </c>
      <c r="SB99" s="882">
        <f t="shared" si="324"/>
        <v>6.8125</v>
      </c>
      <c r="SC99" s="882">
        <f t="shared" si="324"/>
        <v>6.8125</v>
      </c>
      <c r="SD99" s="882">
        <f t="shared" si="324"/>
        <v>6.625</v>
      </c>
      <c r="SE99" s="882">
        <f t="shared" si="324"/>
        <v>6.625</v>
      </c>
      <c r="SF99" s="882">
        <f t="shared" si="324"/>
        <v>7</v>
      </c>
      <c r="SG99" s="882">
        <f t="shared" si="324"/>
        <v>7</v>
      </c>
      <c r="SH99" s="882">
        <f t="shared" si="324"/>
        <v>7</v>
      </c>
      <c r="SI99" s="882">
        <f t="shared" si="324"/>
        <v>7.0749999999999993</v>
      </c>
      <c r="SJ99" s="882">
        <f t="shared" si="324"/>
        <v>7.0749999999999993</v>
      </c>
      <c r="SK99" s="267">
        <f>SJ99</f>
        <v>7.0749999999999993</v>
      </c>
      <c r="SL99" s="254"/>
      <c r="SM99" s="242"/>
      <c r="SN99" s="242"/>
      <c r="SO99" s="242"/>
    </row>
    <row r="100" spans="1:509" outlineLevel="2" x14ac:dyDescent="0.35">
      <c r="A100" s="242"/>
      <c r="B100" s="251"/>
      <c r="C100" s="438">
        <f>INT($C$29)+2</f>
        <v>3</v>
      </c>
      <c r="D100" s="267"/>
      <c r="E100" s="316">
        <f>E97+1</f>
        <v>17</v>
      </c>
      <c r="F100" s="322"/>
      <c r="G100" s="322"/>
      <c r="H100" s="267"/>
      <c r="I100" s="272" t="s">
        <v>833</v>
      </c>
      <c r="J100" s="288" t="s">
        <v>686</v>
      </c>
      <c r="K100" s="288"/>
      <c r="L100" s="515">
        <v>5.25</v>
      </c>
      <c r="M100" s="516">
        <v>5.25</v>
      </c>
      <c r="N100" s="516">
        <v>5.25</v>
      </c>
      <c r="O100" s="516">
        <v>5.25</v>
      </c>
      <c r="P100" s="516">
        <v>5.25</v>
      </c>
      <c r="Q100" s="516">
        <v>5.25</v>
      </c>
      <c r="R100" s="516">
        <v>5.25</v>
      </c>
      <c r="S100" s="516">
        <v>5.25</v>
      </c>
      <c r="T100" s="516">
        <v>5.25</v>
      </c>
      <c r="U100" s="516">
        <v>5.25</v>
      </c>
      <c r="V100" s="516">
        <v>5.25</v>
      </c>
      <c r="W100" s="516">
        <v>5.25</v>
      </c>
      <c r="X100" s="516">
        <v>5</v>
      </c>
      <c r="Y100" s="516">
        <v>5</v>
      </c>
      <c r="Z100" s="516">
        <v>5</v>
      </c>
      <c r="AA100" s="516">
        <v>5</v>
      </c>
      <c r="AB100" s="516">
        <v>4.75</v>
      </c>
      <c r="AC100" s="516">
        <v>4.75</v>
      </c>
      <c r="AD100" s="516">
        <v>4.5</v>
      </c>
      <c r="AE100" s="516">
        <v>4.5</v>
      </c>
      <c r="AF100" s="516">
        <v>5</v>
      </c>
      <c r="AG100" s="516">
        <v>5</v>
      </c>
      <c r="AH100" s="516">
        <v>5</v>
      </c>
      <c r="AI100" s="516">
        <v>5.0999999999999996</v>
      </c>
      <c r="AJ100" s="516">
        <v>5.0999999999999996</v>
      </c>
      <c r="AK100" s="516">
        <v>5.0999999999999996</v>
      </c>
      <c r="AL100" s="516">
        <v>5.0999999999999996</v>
      </c>
      <c r="AM100" s="516">
        <v>5.0999999999999996</v>
      </c>
      <c r="AN100" s="516">
        <v>7</v>
      </c>
      <c r="AO100" s="516">
        <v>7</v>
      </c>
      <c r="AP100" s="516">
        <v>7</v>
      </c>
      <c r="AQ100" s="516">
        <v>7</v>
      </c>
      <c r="AR100" s="516">
        <v>7</v>
      </c>
      <c r="AS100" s="516">
        <v>7</v>
      </c>
      <c r="AT100" s="516">
        <v>7</v>
      </c>
      <c r="AU100" s="516">
        <v>7</v>
      </c>
      <c r="AV100" s="516">
        <v>11</v>
      </c>
      <c r="AW100" s="516">
        <v>11</v>
      </c>
      <c r="AX100" s="516">
        <v>11</v>
      </c>
      <c r="AY100" s="516">
        <v>11</v>
      </c>
      <c r="AZ100" s="516">
        <v>8</v>
      </c>
      <c r="BA100" s="516">
        <v>8</v>
      </c>
      <c r="BB100" s="516">
        <v>8</v>
      </c>
      <c r="BC100" s="516">
        <v>5.5</v>
      </c>
      <c r="BD100" s="516">
        <v>5.5</v>
      </c>
      <c r="BE100" s="516">
        <v>5.5</v>
      </c>
      <c r="BF100" s="516">
        <v>5.5</v>
      </c>
      <c r="BG100" s="516">
        <v>5.5</v>
      </c>
      <c r="BH100" s="516">
        <v>5.25</v>
      </c>
      <c r="BI100" s="516">
        <v>5.25</v>
      </c>
      <c r="BJ100" s="516">
        <v>5.25</v>
      </c>
      <c r="BK100" s="516">
        <v>5.25</v>
      </c>
      <c r="BL100" s="516">
        <v>5.25</v>
      </c>
      <c r="BM100" s="516">
        <v>5.25</v>
      </c>
      <c r="BN100" s="516">
        <v>5.25</v>
      </c>
      <c r="BO100" s="516">
        <v>5.25</v>
      </c>
      <c r="BP100" s="516">
        <v>5.25</v>
      </c>
      <c r="BQ100" s="516">
        <v>5.25</v>
      </c>
      <c r="BR100" s="516">
        <v>5.25</v>
      </c>
      <c r="BS100" s="516">
        <v>5.25</v>
      </c>
      <c r="BT100" s="516">
        <v>5.25</v>
      </c>
      <c r="BU100" s="516">
        <v>5.25</v>
      </c>
      <c r="BV100" s="516">
        <v>5.25</v>
      </c>
      <c r="BW100" s="516">
        <v>5.25</v>
      </c>
      <c r="BX100" s="516">
        <v>5</v>
      </c>
      <c r="BY100" s="516">
        <v>5</v>
      </c>
      <c r="BZ100" s="516">
        <v>5</v>
      </c>
      <c r="CA100" s="516">
        <v>5</v>
      </c>
      <c r="CB100" s="516">
        <v>4.75</v>
      </c>
      <c r="CC100" s="516">
        <v>4.75</v>
      </c>
      <c r="CD100" s="516">
        <v>4.5</v>
      </c>
      <c r="CE100" s="516">
        <v>4.5</v>
      </c>
      <c r="CF100" s="516">
        <v>5</v>
      </c>
      <c r="CG100" s="516">
        <v>5</v>
      </c>
      <c r="CH100" s="516">
        <v>5</v>
      </c>
      <c r="CI100" s="516">
        <v>5.0999999999999996</v>
      </c>
      <c r="CJ100" s="516">
        <v>5.0999999999999996</v>
      </c>
      <c r="CK100" s="516">
        <v>5.0999999999999996</v>
      </c>
      <c r="CL100" s="516">
        <v>5.0999999999999996</v>
      </c>
      <c r="CM100" s="516">
        <v>5.0999999999999996</v>
      </c>
      <c r="CN100" s="516">
        <v>7</v>
      </c>
      <c r="CO100" s="516">
        <v>7</v>
      </c>
      <c r="CP100" s="516">
        <v>7</v>
      </c>
      <c r="CQ100" s="516">
        <v>7</v>
      </c>
      <c r="CR100" s="516">
        <v>7</v>
      </c>
      <c r="CS100" s="516">
        <v>7</v>
      </c>
      <c r="CT100" s="516">
        <v>7</v>
      </c>
      <c r="CU100" s="516">
        <v>7</v>
      </c>
      <c r="CV100" s="516">
        <v>11</v>
      </c>
      <c r="CW100" s="516">
        <v>11</v>
      </c>
      <c r="CX100" s="516">
        <v>11</v>
      </c>
      <c r="CY100" s="516">
        <v>11</v>
      </c>
      <c r="CZ100" s="516">
        <v>8</v>
      </c>
      <c r="DA100" s="516">
        <v>8</v>
      </c>
      <c r="DB100" s="516">
        <v>8</v>
      </c>
      <c r="DC100" s="516">
        <v>5.5</v>
      </c>
      <c r="DD100" s="516">
        <v>5.5</v>
      </c>
      <c r="DE100" s="516">
        <v>5.5</v>
      </c>
      <c r="DF100" s="516">
        <v>5.5</v>
      </c>
      <c r="DG100" s="516">
        <v>5.5</v>
      </c>
      <c r="DH100" s="516">
        <v>5.25</v>
      </c>
      <c r="DI100" s="516">
        <v>5.25</v>
      </c>
      <c r="DJ100" s="516">
        <v>5.25</v>
      </c>
      <c r="DK100" s="516">
        <v>5.25</v>
      </c>
      <c r="DL100" s="516">
        <v>5.25</v>
      </c>
      <c r="DM100" s="516">
        <v>5.25</v>
      </c>
      <c r="DN100" s="516">
        <v>5.25</v>
      </c>
      <c r="DO100" s="516">
        <v>5.25</v>
      </c>
      <c r="DP100" s="516">
        <v>5.25</v>
      </c>
      <c r="DQ100" s="516">
        <v>5.25</v>
      </c>
      <c r="DR100" s="516">
        <v>5.25</v>
      </c>
      <c r="DS100" s="516">
        <v>5.25</v>
      </c>
      <c r="DT100" s="516">
        <v>5.25</v>
      </c>
      <c r="DU100" s="516">
        <v>5.25</v>
      </c>
      <c r="DV100" s="516">
        <v>5.25</v>
      </c>
      <c r="DW100" s="516">
        <v>5.25</v>
      </c>
      <c r="DX100" s="516">
        <v>5</v>
      </c>
      <c r="DY100" s="516">
        <v>5</v>
      </c>
      <c r="DZ100" s="516">
        <v>5</v>
      </c>
      <c r="EA100" s="516">
        <v>5</v>
      </c>
      <c r="EB100" s="516">
        <v>4.75</v>
      </c>
      <c r="EC100" s="516">
        <v>4.75</v>
      </c>
      <c r="ED100" s="516">
        <v>4.5</v>
      </c>
      <c r="EE100" s="516">
        <v>4.5</v>
      </c>
      <c r="EF100" s="516">
        <v>5</v>
      </c>
      <c r="EG100" s="516">
        <v>5</v>
      </c>
      <c r="EH100" s="516">
        <v>5</v>
      </c>
      <c r="EI100" s="516">
        <v>5.0999999999999996</v>
      </c>
      <c r="EJ100" s="516">
        <v>5.0999999999999996</v>
      </c>
      <c r="EK100" s="516">
        <v>5.0999999999999996</v>
      </c>
      <c r="EL100" s="516">
        <v>5.0999999999999996</v>
      </c>
      <c r="EM100" s="516">
        <v>5.0999999999999996</v>
      </c>
      <c r="EN100" s="516">
        <v>7</v>
      </c>
      <c r="EO100" s="516">
        <v>7</v>
      </c>
      <c r="EP100" s="516">
        <v>7</v>
      </c>
      <c r="EQ100" s="516">
        <v>7</v>
      </c>
      <c r="ER100" s="516">
        <v>7</v>
      </c>
      <c r="ES100" s="516">
        <v>7</v>
      </c>
      <c r="ET100" s="516">
        <v>7</v>
      </c>
      <c r="EU100" s="516">
        <v>7</v>
      </c>
      <c r="EV100" s="516">
        <v>11</v>
      </c>
      <c r="EW100" s="516">
        <v>11</v>
      </c>
      <c r="EX100" s="516">
        <v>11</v>
      </c>
      <c r="EY100" s="516">
        <v>11</v>
      </c>
      <c r="EZ100" s="516">
        <v>8</v>
      </c>
      <c r="FA100" s="516">
        <v>8</v>
      </c>
      <c r="FB100" s="516">
        <v>8</v>
      </c>
      <c r="FC100" s="516">
        <v>5.5</v>
      </c>
      <c r="FD100" s="516">
        <v>5.5</v>
      </c>
      <c r="FE100" s="516">
        <v>5.5</v>
      </c>
      <c r="FF100" s="516">
        <v>5.5</v>
      </c>
      <c r="FG100" s="516">
        <v>5.5</v>
      </c>
      <c r="FH100" s="516">
        <v>5.25</v>
      </c>
      <c r="FI100" s="516">
        <v>5.25</v>
      </c>
      <c r="FJ100" s="516">
        <v>5.25</v>
      </c>
      <c r="FK100" s="516">
        <v>5.25</v>
      </c>
      <c r="FL100" s="516">
        <v>5.25</v>
      </c>
      <c r="FM100" s="516">
        <v>5.25</v>
      </c>
      <c r="FN100" s="516">
        <v>5.25</v>
      </c>
      <c r="FO100" s="516">
        <v>5.25</v>
      </c>
      <c r="FP100" s="516">
        <v>5.25</v>
      </c>
      <c r="FQ100" s="516">
        <v>5.25</v>
      </c>
      <c r="FR100" s="516">
        <v>5.25</v>
      </c>
      <c r="FS100" s="516">
        <v>5.25</v>
      </c>
      <c r="FT100" s="516">
        <v>5.25</v>
      </c>
      <c r="FU100" s="516">
        <v>5.25</v>
      </c>
      <c r="FV100" s="516">
        <v>5.25</v>
      </c>
      <c r="FW100" s="516">
        <v>5.25</v>
      </c>
      <c r="FX100" s="516">
        <v>5</v>
      </c>
      <c r="FY100" s="516">
        <v>5</v>
      </c>
      <c r="FZ100" s="516">
        <v>5</v>
      </c>
      <c r="GA100" s="516">
        <v>5</v>
      </c>
      <c r="GB100" s="516">
        <v>4.75</v>
      </c>
      <c r="GC100" s="516">
        <v>4.75</v>
      </c>
      <c r="GD100" s="516">
        <v>4.5</v>
      </c>
      <c r="GE100" s="516">
        <v>4.5</v>
      </c>
      <c r="GF100" s="516">
        <v>5</v>
      </c>
      <c r="GG100" s="516">
        <v>5</v>
      </c>
      <c r="GH100" s="516">
        <v>5</v>
      </c>
      <c r="GI100" s="516">
        <v>5.0999999999999996</v>
      </c>
      <c r="GJ100" s="516">
        <v>5.0999999999999996</v>
      </c>
      <c r="GK100" s="516">
        <v>5.0999999999999996</v>
      </c>
      <c r="GL100" s="516">
        <v>5.0999999999999996</v>
      </c>
      <c r="GM100" s="516">
        <v>5.0999999999999996</v>
      </c>
      <c r="GN100" s="516">
        <v>7</v>
      </c>
      <c r="GO100" s="516">
        <v>7</v>
      </c>
      <c r="GP100" s="516">
        <v>7</v>
      </c>
      <c r="GQ100" s="516">
        <v>7</v>
      </c>
      <c r="GR100" s="516">
        <v>7</v>
      </c>
      <c r="GS100" s="516">
        <v>7</v>
      </c>
      <c r="GT100" s="516">
        <v>7</v>
      </c>
      <c r="GU100" s="516">
        <v>7</v>
      </c>
      <c r="GV100" s="516">
        <v>11</v>
      </c>
      <c r="GW100" s="516">
        <v>11</v>
      </c>
      <c r="GX100" s="516">
        <v>11</v>
      </c>
      <c r="GY100" s="516">
        <v>11</v>
      </c>
      <c r="GZ100" s="516">
        <v>8</v>
      </c>
      <c r="HA100" s="516">
        <v>8</v>
      </c>
      <c r="HB100" s="516">
        <v>8</v>
      </c>
      <c r="HC100" s="516">
        <v>5.5</v>
      </c>
      <c r="HD100" s="516">
        <v>5.5</v>
      </c>
      <c r="HE100" s="516">
        <v>5.5</v>
      </c>
      <c r="HF100" s="516">
        <v>5.5</v>
      </c>
      <c r="HG100" s="516">
        <v>5.5</v>
      </c>
      <c r="HH100" s="516">
        <v>5.25</v>
      </c>
      <c r="HI100" s="516">
        <v>5.25</v>
      </c>
      <c r="HJ100" s="516">
        <v>5.25</v>
      </c>
      <c r="HK100" s="516">
        <v>5.25</v>
      </c>
      <c r="HL100" s="516">
        <v>5.25</v>
      </c>
      <c r="HM100" s="516">
        <v>5.25</v>
      </c>
      <c r="HN100" s="516">
        <v>5.25</v>
      </c>
      <c r="HO100" s="516">
        <v>5.25</v>
      </c>
      <c r="HP100" s="516">
        <v>5.25</v>
      </c>
      <c r="HQ100" s="516">
        <v>5.25</v>
      </c>
      <c r="HR100" s="516">
        <v>5.25</v>
      </c>
      <c r="HS100" s="516">
        <v>5.25</v>
      </c>
      <c r="HT100" s="516">
        <v>5.25</v>
      </c>
      <c r="HU100" s="516">
        <v>5.25</v>
      </c>
      <c r="HV100" s="516">
        <v>5.25</v>
      </c>
      <c r="HW100" s="516">
        <v>5.25</v>
      </c>
      <c r="HX100" s="516">
        <v>5</v>
      </c>
      <c r="HY100" s="516">
        <v>5</v>
      </c>
      <c r="HZ100" s="516">
        <v>5</v>
      </c>
      <c r="IA100" s="516">
        <v>5</v>
      </c>
      <c r="IB100" s="516">
        <v>4.75</v>
      </c>
      <c r="IC100" s="516">
        <v>4.75</v>
      </c>
      <c r="ID100" s="516">
        <v>4.5</v>
      </c>
      <c r="IE100" s="516">
        <v>4.5</v>
      </c>
      <c r="IF100" s="516">
        <v>5</v>
      </c>
      <c r="IG100" s="516">
        <v>5</v>
      </c>
      <c r="IH100" s="516">
        <v>5</v>
      </c>
      <c r="II100" s="516">
        <v>5.0999999999999996</v>
      </c>
      <c r="IJ100" s="516">
        <v>5.0999999999999996</v>
      </c>
      <c r="IK100" s="516">
        <v>5.0999999999999996</v>
      </c>
      <c r="IL100" s="516">
        <v>5.0999999999999996</v>
      </c>
      <c r="IM100" s="516">
        <v>5.0999999999999996</v>
      </c>
      <c r="IN100" s="516">
        <v>7</v>
      </c>
      <c r="IO100" s="516">
        <v>7</v>
      </c>
      <c r="IP100" s="516">
        <v>7</v>
      </c>
      <c r="IQ100" s="516">
        <v>7</v>
      </c>
      <c r="IR100" s="516">
        <v>7</v>
      </c>
      <c r="IS100" s="516">
        <v>7</v>
      </c>
      <c r="IT100" s="516">
        <v>7</v>
      </c>
      <c r="IU100" s="516">
        <v>7</v>
      </c>
      <c r="IV100" s="516">
        <v>11</v>
      </c>
      <c r="IW100" s="516">
        <v>11</v>
      </c>
      <c r="IX100" s="516">
        <v>11</v>
      </c>
      <c r="IY100" s="516">
        <v>11</v>
      </c>
      <c r="IZ100" s="516">
        <v>8</v>
      </c>
      <c r="JA100" s="516">
        <v>8</v>
      </c>
      <c r="JB100" s="516">
        <v>8</v>
      </c>
      <c r="JC100" s="516">
        <v>5.5</v>
      </c>
      <c r="JD100" s="516">
        <v>5.5</v>
      </c>
      <c r="JE100" s="516">
        <v>5.5</v>
      </c>
      <c r="JF100" s="516">
        <v>5.5</v>
      </c>
      <c r="JG100" s="516">
        <v>5.5</v>
      </c>
      <c r="JH100" s="516">
        <v>5.25</v>
      </c>
      <c r="JI100" s="516">
        <v>5.25</v>
      </c>
      <c r="JJ100" s="516">
        <v>5.25</v>
      </c>
      <c r="JK100" s="516">
        <v>5.25</v>
      </c>
      <c r="JL100" s="516">
        <v>5.25</v>
      </c>
      <c r="JM100" s="516">
        <v>5.25</v>
      </c>
      <c r="JN100" s="516">
        <v>5.25</v>
      </c>
      <c r="JO100" s="516">
        <v>5.25</v>
      </c>
      <c r="JP100" s="516">
        <v>5.25</v>
      </c>
      <c r="JQ100" s="516">
        <v>5.25</v>
      </c>
      <c r="JR100" s="516">
        <v>5.25</v>
      </c>
      <c r="JS100" s="516">
        <v>5.25</v>
      </c>
      <c r="JT100" s="516">
        <v>5.25</v>
      </c>
      <c r="JU100" s="516">
        <v>5.25</v>
      </c>
      <c r="JV100" s="516">
        <v>5.25</v>
      </c>
      <c r="JW100" s="516">
        <v>5.25</v>
      </c>
      <c r="JX100" s="516">
        <v>5</v>
      </c>
      <c r="JY100" s="516">
        <v>5</v>
      </c>
      <c r="JZ100" s="516">
        <v>5</v>
      </c>
      <c r="KA100" s="516">
        <v>5</v>
      </c>
      <c r="KB100" s="516">
        <v>4.75</v>
      </c>
      <c r="KC100" s="516">
        <v>4.75</v>
      </c>
      <c r="KD100" s="516">
        <v>4.5</v>
      </c>
      <c r="KE100" s="516">
        <v>4.5</v>
      </c>
      <c r="KF100" s="516">
        <v>5</v>
      </c>
      <c r="KG100" s="516">
        <v>5</v>
      </c>
      <c r="KH100" s="516">
        <v>5</v>
      </c>
      <c r="KI100" s="516">
        <v>5.0999999999999996</v>
      </c>
      <c r="KJ100" s="516">
        <v>5.0999999999999996</v>
      </c>
      <c r="KK100" s="516">
        <v>5.0999999999999996</v>
      </c>
      <c r="KL100" s="516">
        <v>5.0999999999999996</v>
      </c>
      <c r="KM100" s="516">
        <v>5.0999999999999996</v>
      </c>
      <c r="KN100" s="516">
        <v>7</v>
      </c>
      <c r="KO100" s="516">
        <v>7</v>
      </c>
      <c r="KP100" s="516">
        <v>7</v>
      </c>
      <c r="KQ100" s="516">
        <v>7</v>
      </c>
      <c r="KR100" s="516">
        <v>7</v>
      </c>
      <c r="KS100" s="516">
        <v>7</v>
      </c>
      <c r="KT100" s="516">
        <v>7</v>
      </c>
      <c r="KU100" s="516">
        <v>7</v>
      </c>
      <c r="KV100" s="516">
        <v>11</v>
      </c>
      <c r="KW100" s="516">
        <v>11</v>
      </c>
      <c r="KX100" s="516">
        <v>11</v>
      </c>
      <c r="KY100" s="516">
        <v>11</v>
      </c>
      <c r="KZ100" s="516">
        <v>8</v>
      </c>
      <c r="LA100" s="516">
        <v>8</v>
      </c>
      <c r="LB100" s="516">
        <v>8</v>
      </c>
      <c r="LC100" s="516">
        <v>5.5</v>
      </c>
      <c r="LD100" s="516">
        <v>5.5</v>
      </c>
      <c r="LE100" s="516">
        <v>5.5</v>
      </c>
      <c r="LF100" s="516">
        <v>5.5</v>
      </c>
      <c r="LG100" s="516">
        <v>5.5</v>
      </c>
      <c r="LH100" s="516">
        <v>5.25</v>
      </c>
      <c r="LI100" s="516">
        <v>5.25</v>
      </c>
      <c r="LJ100" s="516">
        <v>5.25</v>
      </c>
      <c r="LK100" s="516">
        <v>5.25</v>
      </c>
      <c r="LL100" s="516">
        <v>5.25</v>
      </c>
      <c r="LM100" s="516">
        <v>5.25</v>
      </c>
      <c r="LN100" s="516">
        <v>5.25</v>
      </c>
      <c r="LO100" s="516">
        <v>5.25</v>
      </c>
      <c r="LP100" s="516">
        <v>5.25</v>
      </c>
      <c r="LQ100" s="516">
        <v>5.25</v>
      </c>
      <c r="LR100" s="516">
        <v>5.25</v>
      </c>
      <c r="LS100" s="516">
        <v>5.25</v>
      </c>
      <c r="LT100" s="516">
        <v>5.25</v>
      </c>
      <c r="LU100" s="516">
        <v>5.25</v>
      </c>
      <c r="LV100" s="516">
        <v>5.25</v>
      </c>
      <c r="LW100" s="516">
        <v>5.25</v>
      </c>
      <c r="LX100" s="516">
        <v>5</v>
      </c>
      <c r="LY100" s="516">
        <v>5</v>
      </c>
      <c r="LZ100" s="516">
        <v>5</v>
      </c>
      <c r="MA100" s="516">
        <v>5</v>
      </c>
      <c r="MB100" s="516">
        <v>4.75</v>
      </c>
      <c r="MC100" s="516">
        <v>4.75</v>
      </c>
      <c r="MD100" s="516">
        <v>4.5</v>
      </c>
      <c r="ME100" s="516">
        <v>4.5</v>
      </c>
      <c r="MF100" s="516">
        <v>5</v>
      </c>
      <c r="MG100" s="516">
        <v>5</v>
      </c>
      <c r="MH100" s="516">
        <v>5</v>
      </c>
      <c r="MI100" s="516">
        <v>5.0999999999999996</v>
      </c>
      <c r="MJ100" s="516">
        <v>5.0999999999999996</v>
      </c>
      <c r="MK100" s="516">
        <v>5.0999999999999996</v>
      </c>
      <c r="ML100" s="516">
        <v>5.0999999999999996</v>
      </c>
      <c r="MM100" s="516">
        <v>5.0999999999999996</v>
      </c>
      <c r="MN100" s="516">
        <v>7</v>
      </c>
      <c r="MO100" s="516">
        <v>7</v>
      </c>
      <c r="MP100" s="516">
        <v>7</v>
      </c>
      <c r="MQ100" s="516">
        <v>7</v>
      </c>
      <c r="MR100" s="516">
        <v>7</v>
      </c>
      <c r="MS100" s="516">
        <v>7</v>
      </c>
      <c r="MT100" s="516">
        <v>7</v>
      </c>
      <c r="MU100" s="516">
        <v>7</v>
      </c>
      <c r="MV100" s="516">
        <v>11</v>
      </c>
      <c r="MW100" s="516">
        <v>11</v>
      </c>
      <c r="MX100" s="516">
        <v>11</v>
      </c>
      <c r="MY100" s="516">
        <v>11</v>
      </c>
      <c r="MZ100" s="516">
        <v>8</v>
      </c>
      <c r="NA100" s="516">
        <v>8</v>
      </c>
      <c r="NB100" s="516">
        <v>8</v>
      </c>
      <c r="NC100" s="516">
        <v>5.5</v>
      </c>
      <c r="ND100" s="516">
        <v>5.5</v>
      </c>
      <c r="NE100" s="516">
        <v>5.5</v>
      </c>
      <c r="NF100" s="516">
        <v>5.5</v>
      </c>
      <c r="NG100" s="516">
        <v>5.5</v>
      </c>
      <c r="NH100" s="516">
        <v>5.25</v>
      </c>
      <c r="NI100" s="516">
        <v>5.25</v>
      </c>
      <c r="NJ100" s="516">
        <v>5.25</v>
      </c>
      <c r="NK100" s="516">
        <v>5.25</v>
      </c>
      <c r="NL100" s="516">
        <v>5.25</v>
      </c>
      <c r="NM100" s="516">
        <v>5.25</v>
      </c>
      <c r="NN100" s="516">
        <v>5.25</v>
      </c>
      <c r="NO100" s="516">
        <v>5.25</v>
      </c>
      <c r="NP100" s="516">
        <v>5.25</v>
      </c>
      <c r="NQ100" s="516">
        <v>5.25</v>
      </c>
      <c r="NR100" s="516">
        <v>5.25</v>
      </c>
      <c r="NS100" s="516">
        <v>5.25</v>
      </c>
      <c r="NT100" s="516">
        <v>5.25</v>
      </c>
      <c r="NU100" s="516">
        <v>5.25</v>
      </c>
      <c r="NV100" s="516">
        <v>5.25</v>
      </c>
      <c r="NW100" s="516">
        <v>5.25</v>
      </c>
      <c r="NX100" s="516">
        <v>5</v>
      </c>
      <c r="NY100" s="516">
        <v>5</v>
      </c>
      <c r="NZ100" s="516">
        <v>5</v>
      </c>
      <c r="OA100" s="516">
        <v>5</v>
      </c>
      <c r="OB100" s="516">
        <v>4.75</v>
      </c>
      <c r="OC100" s="516">
        <v>4.75</v>
      </c>
      <c r="OD100" s="516">
        <v>4.5</v>
      </c>
      <c r="OE100" s="516">
        <v>4.5</v>
      </c>
      <c r="OF100" s="516">
        <v>5</v>
      </c>
      <c r="OG100" s="516">
        <v>5</v>
      </c>
      <c r="OH100" s="516">
        <v>5</v>
      </c>
      <c r="OI100" s="516">
        <v>5.0999999999999996</v>
      </c>
      <c r="OJ100" s="516">
        <v>5.0999999999999996</v>
      </c>
      <c r="OK100" s="516">
        <v>5.0999999999999996</v>
      </c>
      <c r="OL100" s="516">
        <v>5.0999999999999996</v>
      </c>
      <c r="OM100" s="516">
        <v>5.0999999999999996</v>
      </c>
      <c r="ON100" s="516">
        <v>7</v>
      </c>
      <c r="OO100" s="516">
        <v>7</v>
      </c>
      <c r="OP100" s="516">
        <v>7</v>
      </c>
      <c r="OQ100" s="516">
        <v>7</v>
      </c>
      <c r="OR100" s="516">
        <v>7</v>
      </c>
      <c r="OS100" s="516">
        <v>7</v>
      </c>
      <c r="OT100" s="516">
        <v>7</v>
      </c>
      <c r="OU100" s="516">
        <v>7</v>
      </c>
      <c r="OV100" s="516">
        <v>11</v>
      </c>
      <c r="OW100" s="516">
        <v>11</v>
      </c>
      <c r="OX100" s="516">
        <v>11</v>
      </c>
      <c r="OY100" s="516">
        <v>11</v>
      </c>
      <c r="OZ100" s="516">
        <v>8</v>
      </c>
      <c r="PA100" s="516">
        <v>8</v>
      </c>
      <c r="PB100" s="516">
        <v>8</v>
      </c>
      <c r="PC100" s="516">
        <v>5.5</v>
      </c>
      <c r="PD100" s="516">
        <v>5.5</v>
      </c>
      <c r="PE100" s="516">
        <v>5.5</v>
      </c>
      <c r="PF100" s="516">
        <v>5.5</v>
      </c>
      <c r="PG100" s="516">
        <v>5.5</v>
      </c>
      <c r="PH100" s="516">
        <v>5.25</v>
      </c>
      <c r="PI100" s="516">
        <v>5.25</v>
      </c>
      <c r="PJ100" s="516">
        <v>5.25</v>
      </c>
      <c r="PK100" s="516">
        <v>5.25</v>
      </c>
      <c r="PL100" s="516">
        <v>5.25</v>
      </c>
      <c r="PM100" s="516">
        <v>5.25</v>
      </c>
      <c r="PN100" s="516">
        <v>5.25</v>
      </c>
      <c r="PO100" s="516">
        <v>5.25</v>
      </c>
      <c r="PP100" s="516">
        <v>5.25</v>
      </c>
      <c r="PQ100" s="516">
        <v>5.25</v>
      </c>
      <c r="PR100" s="516">
        <v>5.25</v>
      </c>
      <c r="PS100" s="516">
        <v>5.25</v>
      </c>
      <c r="PT100" s="516">
        <v>5.25</v>
      </c>
      <c r="PU100" s="516">
        <v>5.25</v>
      </c>
      <c r="PV100" s="516">
        <v>5.25</v>
      </c>
      <c r="PW100" s="516">
        <v>5.25</v>
      </c>
      <c r="PX100" s="516">
        <v>5</v>
      </c>
      <c r="PY100" s="516">
        <v>5</v>
      </c>
      <c r="PZ100" s="516">
        <v>5</v>
      </c>
      <c r="QA100" s="516">
        <v>5</v>
      </c>
      <c r="QB100" s="516">
        <v>4.75</v>
      </c>
      <c r="QC100" s="516">
        <v>4.75</v>
      </c>
      <c r="QD100" s="516">
        <v>4.5</v>
      </c>
      <c r="QE100" s="516">
        <v>4.5</v>
      </c>
      <c r="QF100" s="516">
        <v>5</v>
      </c>
      <c r="QG100" s="516">
        <v>5</v>
      </c>
      <c r="QH100" s="516">
        <v>5</v>
      </c>
      <c r="QI100" s="516">
        <v>5.0999999999999996</v>
      </c>
      <c r="QJ100" s="516">
        <v>5.0999999999999996</v>
      </c>
      <c r="QK100" s="516">
        <v>5.0999999999999996</v>
      </c>
      <c r="QL100" s="516">
        <v>5.0999999999999996</v>
      </c>
      <c r="QM100" s="516">
        <v>5.0999999999999996</v>
      </c>
      <c r="QN100" s="516">
        <v>7</v>
      </c>
      <c r="QO100" s="516">
        <v>7</v>
      </c>
      <c r="QP100" s="516">
        <v>7</v>
      </c>
      <c r="QQ100" s="516">
        <v>7</v>
      </c>
      <c r="QR100" s="516">
        <v>7</v>
      </c>
      <c r="QS100" s="516">
        <v>7</v>
      </c>
      <c r="QT100" s="516">
        <v>7</v>
      </c>
      <c r="QU100" s="516">
        <v>7</v>
      </c>
      <c r="QV100" s="516">
        <v>11</v>
      </c>
      <c r="QW100" s="516">
        <v>11</v>
      </c>
      <c r="QX100" s="516">
        <v>11</v>
      </c>
      <c r="QY100" s="516">
        <v>11</v>
      </c>
      <c r="QZ100" s="516">
        <v>8</v>
      </c>
      <c r="RA100" s="516">
        <v>8</v>
      </c>
      <c r="RB100" s="516">
        <v>8</v>
      </c>
      <c r="RC100" s="516">
        <v>5.5</v>
      </c>
      <c r="RD100" s="516">
        <v>5.5</v>
      </c>
      <c r="RE100" s="516">
        <v>5.5</v>
      </c>
      <c r="RF100" s="516">
        <v>5.5</v>
      </c>
      <c r="RG100" s="516">
        <v>5.5</v>
      </c>
      <c r="RH100" s="516">
        <v>5.25</v>
      </c>
      <c r="RI100" s="516">
        <v>5.25</v>
      </c>
      <c r="RJ100" s="516">
        <v>5.25</v>
      </c>
      <c r="RK100" s="516">
        <v>5.25</v>
      </c>
      <c r="RL100" s="516">
        <v>5.25</v>
      </c>
      <c r="RM100" s="516">
        <v>5.25</v>
      </c>
      <c r="RN100" s="516">
        <v>5.25</v>
      </c>
      <c r="RO100" s="516">
        <v>5.25</v>
      </c>
      <c r="RP100" s="516">
        <v>5.25</v>
      </c>
      <c r="RQ100" s="516">
        <v>5.25</v>
      </c>
      <c r="RR100" s="516">
        <v>5.25</v>
      </c>
      <c r="RS100" s="516">
        <v>5.25</v>
      </c>
      <c r="RT100" s="516">
        <v>5.25</v>
      </c>
      <c r="RU100" s="516">
        <v>5.25</v>
      </c>
      <c r="RV100" s="516">
        <v>5.25</v>
      </c>
      <c r="RW100" s="516">
        <v>5.25</v>
      </c>
      <c r="RX100" s="516">
        <v>5</v>
      </c>
      <c r="RY100" s="516">
        <v>5</v>
      </c>
      <c r="RZ100" s="516">
        <v>5</v>
      </c>
      <c r="SA100" s="516">
        <v>5</v>
      </c>
      <c r="SB100" s="516">
        <v>4.75</v>
      </c>
      <c r="SC100" s="516">
        <v>4.75</v>
      </c>
      <c r="SD100" s="516">
        <v>4.5</v>
      </c>
      <c r="SE100" s="516">
        <v>4.5</v>
      </c>
      <c r="SF100" s="516">
        <v>5</v>
      </c>
      <c r="SG100" s="516">
        <v>5</v>
      </c>
      <c r="SH100" s="516">
        <v>5</v>
      </c>
      <c r="SI100" s="516">
        <v>5.0999999999999996</v>
      </c>
      <c r="SJ100" s="516">
        <v>5.0999999999999996</v>
      </c>
      <c r="SK100" s="267">
        <f t="shared" si="273"/>
        <v>5.0999999999999996</v>
      </c>
      <c r="SL100" s="254"/>
      <c r="SM100" s="242"/>
      <c r="SN100" s="242"/>
      <c r="SO100" s="242"/>
    </row>
    <row r="101" spans="1:509" outlineLevel="3" x14ac:dyDescent="0.35">
      <c r="A101" s="242"/>
      <c r="B101" s="251"/>
      <c r="C101" s="438">
        <f t="shared" si="33"/>
        <v>4</v>
      </c>
      <c r="D101" s="267"/>
      <c r="E101" s="316"/>
      <c r="F101" s="322">
        <f t="shared" ref="F101:F102" si="325">F98</f>
        <v>3</v>
      </c>
      <c r="G101" s="322">
        <f t="shared" si="50"/>
        <v>1.5</v>
      </c>
      <c r="H101" s="267"/>
      <c r="I101" s="274"/>
      <c r="J101" s="288" t="s">
        <v>173</v>
      </c>
      <c r="K101" s="454"/>
      <c r="L101" s="881">
        <f t="shared" ref="L101:BW101" si="326">L100-MIN($G101,(L100-$F101)/4)</f>
        <v>4.6875</v>
      </c>
      <c r="M101" s="881">
        <f t="shared" si="326"/>
        <v>4.6875</v>
      </c>
      <c r="N101" s="881">
        <f t="shared" si="326"/>
        <v>4.6875</v>
      </c>
      <c r="O101" s="881">
        <f t="shared" si="326"/>
        <v>4.6875</v>
      </c>
      <c r="P101" s="881">
        <f t="shared" si="326"/>
        <v>4.6875</v>
      </c>
      <c r="Q101" s="881">
        <f t="shared" si="326"/>
        <v>4.6875</v>
      </c>
      <c r="R101" s="881">
        <f t="shared" si="326"/>
        <v>4.6875</v>
      </c>
      <c r="S101" s="881">
        <f t="shared" si="326"/>
        <v>4.6875</v>
      </c>
      <c r="T101" s="881">
        <f t="shared" si="326"/>
        <v>4.6875</v>
      </c>
      <c r="U101" s="881">
        <f t="shared" si="326"/>
        <v>4.6875</v>
      </c>
      <c r="V101" s="881">
        <f t="shared" si="326"/>
        <v>4.6875</v>
      </c>
      <c r="W101" s="881">
        <f t="shared" si="326"/>
        <v>4.6875</v>
      </c>
      <c r="X101" s="881">
        <f t="shared" si="326"/>
        <v>4.5</v>
      </c>
      <c r="Y101" s="881">
        <f t="shared" si="326"/>
        <v>4.5</v>
      </c>
      <c r="Z101" s="881">
        <f t="shared" si="326"/>
        <v>4.5</v>
      </c>
      <c r="AA101" s="881">
        <f t="shared" si="326"/>
        <v>4.5</v>
      </c>
      <c r="AB101" s="881">
        <f t="shared" si="326"/>
        <v>4.3125</v>
      </c>
      <c r="AC101" s="881">
        <f t="shared" si="326"/>
        <v>4.3125</v>
      </c>
      <c r="AD101" s="881">
        <f t="shared" si="326"/>
        <v>4.125</v>
      </c>
      <c r="AE101" s="881">
        <f t="shared" si="326"/>
        <v>4.125</v>
      </c>
      <c r="AF101" s="881">
        <f t="shared" si="326"/>
        <v>4.5</v>
      </c>
      <c r="AG101" s="881">
        <f t="shared" si="326"/>
        <v>4.5</v>
      </c>
      <c r="AH101" s="881">
        <f t="shared" si="326"/>
        <v>4.5</v>
      </c>
      <c r="AI101" s="881">
        <f t="shared" si="326"/>
        <v>4.5749999999999993</v>
      </c>
      <c r="AJ101" s="881">
        <f t="shared" si="326"/>
        <v>4.5749999999999993</v>
      </c>
      <c r="AK101" s="881">
        <f t="shared" si="326"/>
        <v>4.5749999999999993</v>
      </c>
      <c r="AL101" s="881">
        <f t="shared" si="326"/>
        <v>4.5749999999999993</v>
      </c>
      <c r="AM101" s="881">
        <f t="shared" si="326"/>
        <v>4.5749999999999993</v>
      </c>
      <c r="AN101" s="881">
        <f t="shared" si="326"/>
        <v>6</v>
      </c>
      <c r="AO101" s="881">
        <f t="shared" si="326"/>
        <v>6</v>
      </c>
      <c r="AP101" s="881">
        <f t="shared" si="326"/>
        <v>6</v>
      </c>
      <c r="AQ101" s="881">
        <f t="shared" si="326"/>
        <v>6</v>
      </c>
      <c r="AR101" s="881">
        <f t="shared" si="326"/>
        <v>6</v>
      </c>
      <c r="AS101" s="881">
        <f t="shared" si="326"/>
        <v>6</v>
      </c>
      <c r="AT101" s="881">
        <f t="shared" si="326"/>
        <v>6</v>
      </c>
      <c r="AU101" s="881">
        <f t="shared" si="326"/>
        <v>6</v>
      </c>
      <c r="AV101" s="881">
        <f t="shared" si="326"/>
        <v>9.5</v>
      </c>
      <c r="AW101" s="881">
        <f t="shared" si="326"/>
        <v>9.5</v>
      </c>
      <c r="AX101" s="881">
        <f t="shared" si="326"/>
        <v>9.5</v>
      </c>
      <c r="AY101" s="881">
        <f t="shared" si="326"/>
        <v>9.5</v>
      </c>
      <c r="AZ101" s="881">
        <f t="shared" si="326"/>
        <v>6.75</v>
      </c>
      <c r="BA101" s="881">
        <f t="shared" si="326"/>
        <v>6.75</v>
      </c>
      <c r="BB101" s="881">
        <f t="shared" si="326"/>
        <v>6.75</v>
      </c>
      <c r="BC101" s="881">
        <f t="shared" si="326"/>
        <v>4.875</v>
      </c>
      <c r="BD101" s="881">
        <f t="shared" si="326"/>
        <v>4.875</v>
      </c>
      <c r="BE101" s="881">
        <f t="shared" si="326"/>
        <v>4.875</v>
      </c>
      <c r="BF101" s="881">
        <f t="shared" si="326"/>
        <v>4.875</v>
      </c>
      <c r="BG101" s="881">
        <f t="shared" si="326"/>
        <v>4.875</v>
      </c>
      <c r="BH101" s="881">
        <f t="shared" si="326"/>
        <v>4.6875</v>
      </c>
      <c r="BI101" s="881">
        <f t="shared" si="326"/>
        <v>4.6875</v>
      </c>
      <c r="BJ101" s="881">
        <f t="shared" si="326"/>
        <v>4.6875</v>
      </c>
      <c r="BK101" s="881">
        <f t="shared" si="326"/>
        <v>4.6875</v>
      </c>
      <c r="BL101" s="881">
        <f t="shared" si="326"/>
        <v>4.6875</v>
      </c>
      <c r="BM101" s="881">
        <f t="shared" si="326"/>
        <v>4.6875</v>
      </c>
      <c r="BN101" s="881">
        <f t="shared" si="326"/>
        <v>4.6875</v>
      </c>
      <c r="BO101" s="881">
        <f t="shared" si="326"/>
        <v>4.6875</v>
      </c>
      <c r="BP101" s="881">
        <f t="shared" si="326"/>
        <v>4.6875</v>
      </c>
      <c r="BQ101" s="881">
        <f t="shared" si="326"/>
        <v>4.6875</v>
      </c>
      <c r="BR101" s="881">
        <f t="shared" si="326"/>
        <v>4.6875</v>
      </c>
      <c r="BS101" s="881">
        <f t="shared" si="326"/>
        <v>4.6875</v>
      </c>
      <c r="BT101" s="881">
        <f t="shared" si="326"/>
        <v>4.6875</v>
      </c>
      <c r="BU101" s="881">
        <f t="shared" si="326"/>
        <v>4.6875</v>
      </c>
      <c r="BV101" s="881">
        <f t="shared" si="326"/>
        <v>4.6875</v>
      </c>
      <c r="BW101" s="881">
        <f t="shared" si="326"/>
        <v>4.6875</v>
      </c>
      <c r="BX101" s="881">
        <f t="shared" ref="BX101:EI101" si="327">BX100-MIN($G101,(BX100-$F101)/4)</f>
        <v>4.5</v>
      </c>
      <c r="BY101" s="881">
        <f t="shared" si="327"/>
        <v>4.5</v>
      </c>
      <c r="BZ101" s="881">
        <f t="shared" si="327"/>
        <v>4.5</v>
      </c>
      <c r="CA101" s="881">
        <f t="shared" si="327"/>
        <v>4.5</v>
      </c>
      <c r="CB101" s="881">
        <f t="shared" si="327"/>
        <v>4.3125</v>
      </c>
      <c r="CC101" s="881">
        <f t="shared" si="327"/>
        <v>4.3125</v>
      </c>
      <c r="CD101" s="881">
        <f t="shared" si="327"/>
        <v>4.125</v>
      </c>
      <c r="CE101" s="881">
        <f t="shared" si="327"/>
        <v>4.125</v>
      </c>
      <c r="CF101" s="881">
        <f t="shared" si="327"/>
        <v>4.5</v>
      </c>
      <c r="CG101" s="881">
        <f t="shared" si="327"/>
        <v>4.5</v>
      </c>
      <c r="CH101" s="881">
        <f t="shared" si="327"/>
        <v>4.5</v>
      </c>
      <c r="CI101" s="881">
        <f t="shared" si="327"/>
        <v>4.5749999999999993</v>
      </c>
      <c r="CJ101" s="881">
        <f t="shared" si="327"/>
        <v>4.5749999999999993</v>
      </c>
      <c r="CK101" s="881">
        <f t="shared" si="327"/>
        <v>4.5749999999999993</v>
      </c>
      <c r="CL101" s="881">
        <f t="shared" si="327"/>
        <v>4.5749999999999993</v>
      </c>
      <c r="CM101" s="881">
        <f t="shared" si="327"/>
        <v>4.5749999999999993</v>
      </c>
      <c r="CN101" s="881">
        <f t="shared" si="327"/>
        <v>6</v>
      </c>
      <c r="CO101" s="881">
        <f t="shared" si="327"/>
        <v>6</v>
      </c>
      <c r="CP101" s="881">
        <f t="shared" si="327"/>
        <v>6</v>
      </c>
      <c r="CQ101" s="881">
        <f t="shared" si="327"/>
        <v>6</v>
      </c>
      <c r="CR101" s="881">
        <f t="shared" si="327"/>
        <v>6</v>
      </c>
      <c r="CS101" s="881">
        <f t="shared" si="327"/>
        <v>6</v>
      </c>
      <c r="CT101" s="881">
        <f t="shared" si="327"/>
        <v>6</v>
      </c>
      <c r="CU101" s="881">
        <f t="shared" si="327"/>
        <v>6</v>
      </c>
      <c r="CV101" s="881">
        <f t="shared" si="327"/>
        <v>9.5</v>
      </c>
      <c r="CW101" s="881">
        <f t="shared" si="327"/>
        <v>9.5</v>
      </c>
      <c r="CX101" s="881">
        <f t="shared" si="327"/>
        <v>9.5</v>
      </c>
      <c r="CY101" s="881">
        <f t="shared" si="327"/>
        <v>9.5</v>
      </c>
      <c r="CZ101" s="881">
        <f t="shared" si="327"/>
        <v>6.75</v>
      </c>
      <c r="DA101" s="881">
        <f t="shared" si="327"/>
        <v>6.75</v>
      </c>
      <c r="DB101" s="881">
        <f t="shared" si="327"/>
        <v>6.75</v>
      </c>
      <c r="DC101" s="881">
        <f t="shared" si="327"/>
        <v>4.875</v>
      </c>
      <c r="DD101" s="881">
        <f t="shared" si="327"/>
        <v>4.875</v>
      </c>
      <c r="DE101" s="881">
        <f t="shared" si="327"/>
        <v>4.875</v>
      </c>
      <c r="DF101" s="881">
        <f t="shared" si="327"/>
        <v>4.875</v>
      </c>
      <c r="DG101" s="881">
        <f t="shared" si="327"/>
        <v>4.875</v>
      </c>
      <c r="DH101" s="881">
        <f t="shared" si="327"/>
        <v>4.6875</v>
      </c>
      <c r="DI101" s="881">
        <f t="shared" si="327"/>
        <v>4.6875</v>
      </c>
      <c r="DJ101" s="881">
        <f t="shared" si="327"/>
        <v>4.6875</v>
      </c>
      <c r="DK101" s="881">
        <f t="shared" si="327"/>
        <v>4.6875</v>
      </c>
      <c r="DL101" s="881">
        <f t="shared" si="327"/>
        <v>4.6875</v>
      </c>
      <c r="DM101" s="881">
        <f t="shared" si="327"/>
        <v>4.6875</v>
      </c>
      <c r="DN101" s="881">
        <f t="shared" si="327"/>
        <v>4.6875</v>
      </c>
      <c r="DO101" s="881">
        <f t="shared" si="327"/>
        <v>4.6875</v>
      </c>
      <c r="DP101" s="881">
        <f t="shared" si="327"/>
        <v>4.6875</v>
      </c>
      <c r="DQ101" s="881">
        <f t="shared" si="327"/>
        <v>4.6875</v>
      </c>
      <c r="DR101" s="881">
        <f t="shared" si="327"/>
        <v>4.6875</v>
      </c>
      <c r="DS101" s="881">
        <f t="shared" si="327"/>
        <v>4.6875</v>
      </c>
      <c r="DT101" s="881">
        <f t="shared" si="327"/>
        <v>4.6875</v>
      </c>
      <c r="DU101" s="881">
        <f t="shared" si="327"/>
        <v>4.6875</v>
      </c>
      <c r="DV101" s="881">
        <f t="shared" si="327"/>
        <v>4.6875</v>
      </c>
      <c r="DW101" s="881">
        <f t="shared" si="327"/>
        <v>4.6875</v>
      </c>
      <c r="DX101" s="881">
        <f t="shared" si="327"/>
        <v>4.5</v>
      </c>
      <c r="DY101" s="881">
        <f t="shared" si="327"/>
        <v>4.5</v>
      </c>
      <c r="DZ101" s="881">
        <f t="shared" si="327"/>
        <v>4.5</v>
      </c>
      <c r="EA101" s="881">
        <f t="shared" si="327"/>
        <v>4.5</v>
      </c>
      <c r="EB101" s="881">
        <f t="shared" si="327"/>
        <v>4.3125</v>
      </c>
      <c r="EC101" s="881">
        <f t="shared" si="327"/>
        <v>4.3125</v>
      </c>
      <c r="ED101" s="881">
        <f t="shared" si="327"/>
        <v>4.125</v>
      </c>
      <c r="EE101" s="881">
        <f t="shared" si="327"/>
        <v>4.125</v>
      </c>
      <c r="EF101" s="881">
        <f t="shared" si="327"/>
        <v>4.5</v>
      </c>
      <c r="EG101" s="881">
        <f t="shared" si="327"/>
        <v>4.5</v>
      </c>
      <c r="EH101" s="881">
        <f t="shared" si="327"/>
        <v>4.5</v>
      </c>
      <c r="EI101" s="881">
        <f t="shared" si="327"/>
        <v>4.5749999999999993</v>
      </c>
      <c r="EJ101" s="881">
        <f t="shared" ref="EJ101:GU101" si="328">EJ100-MIN($G101,(EJ100-$F101)/4)</f>
        <v>4.5749999999999993</v>
      </c>
      <c r="EK101" s="881">
        <f t="shared" si="328"/>
        <v>4.5749999999999993</v>
      </c>
      <c r="EL101" s="881">
        <f t="shared" si="328"/>
        <v>4.5749999999999993</v>
      </c>
      <c r="EM101" s="881">
        <f t="shared" si="328"/>
        <v>4.5749999999999993</v>
      </c>
      <c r="EN101" s="881">
        <f t="shared" si="328"/>
        <v>6</v>
      </c>
      <c r="EO101" s="881">
        <f t="shared" si="328"/>
        <v>6</v>
      </c>
      <c r="EP101" s="881">
        <f t="shared" si="328"/>
        <v>6</v>
      </c>
      <c r="EQ101" s="881">
        <f t="shared" si="328"/>
        <v>6</v>
      </c>
      <c r="ER101" s="881">
        <f t="shared" si="328"/>
        <v>6</v>
      </c>
      <c r="ES101" s="881">
        <f t="shared" si="328"/>
        <v>6</v>
      </c>
      <c r="ET101" s="881">
        <f t="shared" si="328"/>
        <v>6</v>
      </c>
      <c r="EU101" s="881">
        <f t="shared" si="328"/>
        <v>6</v>
      </c>
      <c r="EV101" s="881">
        <f t="shared" si="328"/>
        <v>9.5</v>
      </c>
      <c r="EW101" s="881">
        <f t="shared" si="328"/>
        <v>9.5</v>
      </c>
      <c r="EX101" s="881">
        <f t="shared" si="328"/>
        <v>9.5</v>
      </c>
      <c r="EY101" s="881">
        <f t="shared" si="328"/>
        <v>9.5</v>
      </c>
      <c r="EZ101" s="881">
        <f t="shared" si="328"/>
        <v>6.75</v>
      </c>
      <c r="FA101" s="881">
        <f t="shared" si="328"/>
        <v>6.75</v>
      </c>
      <c r="FB101" s="881">
        <f t="shared" si="328"/>
        <v>6.75</v>
      </c>
      <c r="FC101" s="881">
        <f t="shared" si="328"/>
        <v>4.875</v>
      </c>
      <c r="FD101" s="881">
        <f t="shared" si="328"/>
        <v>4.875</v>
      </c>
      <c r="FE101" s="881">
        <f t="shared" si="328"/>
        <v>4.875</v>
      </c>
      <c r="FF101" s="881">
        <f t="shared" si="328"/>
        <v>4.875</v>
      </c>
      <c r="FG101" s="881">
        <f t="shared" si="328"/>
        <v>4.875</v>
      </c>
      <c r="FH101" s="881">
        <f t="shared" si="328"/>
        <v>4.6875</v>
      </c>
      <c r="FI101" s="881">
        <f t="shared" si="328"/>
        <v>4.6875</v>
      </c>
      <c r="FJ101" s="881">
        <f t="shared" si="328"/>
        <v>4.6875</v>
      </c>
      <c r="FK101" s="881">
        <f t="shared" si="328"/>
        <v>4.6875</v>
      </c>
      <c r="FL101" s="881">
        <f t="shared" si="328"/>
        <v>4.6875</v>
      </c>
      <c r="FM101" s="881">
        <f t="shared" si="328"/>
        <v>4.6875</v>
      </c>
      <c r="FN101" s="881">
        <f t="shared" si="328"/>
        <v>4.6875</v>
      </c>
      <c r="FO101" s="881">
        <f t="shared" si="328"/>
        <v>4.6875</v>
      </c>
      <c r="FP101" s="881">
        <f t="shared" si="328"/>
        <v>4.6875</v>
      </c>
      <c r="FQ101" s="881">
        <f t="shared" si="328"/>
        <v>4.6875</v>
      </c>
      <c r="FR101" s="881">
        <f t="shared" si="328"/>
        <v>4.6875</v>
      </c>
      <c r="FS101" s="881">
        <f t="shared" si="328"/>
        <v>4.6875</v>
      </c>
      <c r="FT101" s="881">
        <f t="shared" si="328"/>
        <v>4.6875</v>
      </c>
      <c r="FU101" s="881">
        <f t="shared" si="328"/>
        <v>4.6875</v>
      </c>
      <c r="FV101" s="881">
        <f t="shared" si="328"/>
        <v>4.6875</v>
      </c>
      <c r="FW101" s="881">
        <f t="shared" si="328"/>
        <v>4.6875</v>
      </c>
      <c r="FX101" s="881">
        <f t="shared" si="328"/>
        <v>4.5</v>
      </c>
      <c r="FY101" s="881">
        <f t="shared" si="328"/>
        <v>4.5</v>
      </c>
      <c r="FZ101" s="881">
        <f t="shared" si="328"/>
        <v>4.5</v>
      </c>
      <c r="GA101" s="881">
        <f t="shared" si="328"/>
        <v>4.5</v>
      </c>
      <c r="GB101" s="881">
        <f t="shared" si="328"/>
        <v>4.3125</v>
      </c>
      <c r="GC101" s="881">
        <f t="shared" si="328"/>
        <v>4.3125</v>
      </c>
      <c r="GD101" s="881">
        <f t="shared" si="328"/>
        <v>4.125</v>
      </c>
      <c r="GE101" s="881">
        <f t="shared" si="328"/>
        <v>4.125</v>
      </c>
      <c r="GF101" s="881">
        <f t="shared" si="328"/>
        <v>4.5</v>
      </c>
      <c r="GG101" s="881">
        <f t="shared" si="328"/>
        <v>4.5</v>
      </c>
      <c r="GH101" s="881">
        <f t="shared" si="328"/>
        <v>4.5</v>
      </c>
      <c r="GI101" s="881">
        <f t="shared" si="328"/>
        <v>4.5749999999999993</v>
      </c>
      <c r="GJ101" s="881">
        <f t="shared" si="328"/>
        <v>4.5749999999999993</v>
      </c>
      <c r="GK101" s="881">
        <f t="shared" si="328"/>
        <v>4.5749999999999993</v>
      </c>
      <c r="GL101" s="881">
        <f t="shared" si="328"/>
        <v>4.5749999999999993</v>
      </c>
      <c r="GM101" s="881">
        <f t="shared" si="328"/>
        <v>4.5749999999999993</v>
      </c>
      <c r="GN101" s="881">
        <f t="shared" si="328"/>
        <v>6</v>
      </c>
      <c r="GO101" s="881">
        <f t="shared" si="328"/>
        <v>6</v>
      </c>
      <c r="GP101" s="881">
        <f t="shared" si="328"/>
        <v>6</v>
      </c>
      <c r="GQ101" s="881">
        <f t="shared" si="328"/>
        <v>6</v>
      </c>
      <c r="GR101" s="881">
        <f t="shared" si="328"/>
        <v>6</v>
      </c>
      <c r="GS101" s="881">
        <f t="shared" si="328"/>
        <v>6</v>
      </c>
      <c r="GT101" s="881">
        <f t="shared" si="328"/>
        <v>6</v>
      </c>
      <c r="GU101" s="881">
        <f t="shared" si="328"/>
        <v>6</v>
      </c>
      <c r="GV101" s="881">
        <f t="shared" ref="GV101:JG101" si="329">GV100-MIN($G101,(GV100-$F101)/4)</f>
        <v>9.5</v>
      </c>
      <c r="GW101" s="881">
        <f t="shared" si="329"/>
        <v>9.5</v>
      </c>
      <c r="GX101" s="881">
        <f t="shared" si="329"/>
        <v>9.5</v>
      </c>
      <c r="GY101" s="881">
        <f t="shared" si="329"/>
        <v>9.5</v>
      </c>
      <c r="GZ101" s="881">
        <f t="shared" si="329"/>
        <v>6.75</v>
      </c>
      <c r="HA101" s="881">
        <f t="shared" si="329"/>
        <v>6.75</v>
      </c>
      <c r="HB101" s="881">
        <f t="shared" si="329"/>
        <v>6.75</v>
      </c>
      <c r="HC101" s="881">
        <f t="shared" si="329"/>
        <v>4.875</v>
      </c>
      <c r="HD101" s="881">
        <f t="shared" si="329"/>
        <v>4.875</v>
      </c>
      <c r="HE101" s="881">
        <f t="shared" si="329"/>
        <v>4.875</v>
      </c>
      <c r="HF101" s="881">
        <f t="shared" si="329"/>
        <v>4.875</v>
      </c>
      <c r="HG101" s="881">
        <f t="shared" si="329"/>
        <v>4.875</v>
      </c>
      <c r="HH101" s="881">
        <f t="shared" si="329"/>
        <v>4.6875</v>
      </c>
      <c r="HI101" s="881">
        <f t="shared" si="329"/>
        <v>4.6875</v>
      </c>
      <c r="HJ101" s="881">
        <f t="shared" si="329"/>
        <v>4.6875</v>
      </c>
      <c r="HK101" s="881">
        <f t="shared" si="329"/>
        <v>4.6875</v>
      </c>
      <c r="HL101" s="881">
        <f t="shared" si="329"/>
        <v>4.6875</v>
      </c>
      <c r="HM101" s="881">
        <f t="shared" si="329"/>
        <v>4.6875</v>
      </c>
      <c r="HN101" s="881">
        <f t="shared" si="329"/>
        <v>4.6875</v>
      </c>
      <c r="HO101" s="881">
        <f t="shared" si="329"/>
        <v>4.6875</v>
      </c>
      <c r="HP101" s="881">
        <f t="shared" si="329"/>
        <v>4.6875</v>
      </c>
      <c r="HQ101" s="881">
        <f t="shared" si="329"/>
        <v>4.6875</v>
      </c>
      <c r="HR101" s="881">
        <f t="shared" si="329"/>
        <v>4.6875</v>
      </c>
      <c r="HS101" s="881">
        <f t="shared" si="329"/>
        <v>4.6875</v>
      </c>
      <c r="HT101" s="881">
        <f t="shared" si="329"/>
        <v>4.6875</v>
      </c>
      <c r="HU101" s="881">
        <f t="shared" si="329"/>
        <v>4.6875</v>
      </c>
      <c r="HV101" s="881">
        <f t="shared" si="329"/>
        <v>4.6875</v>
      </c>
      <c r="HW101" s="881">
        <f t="shared" si="329"/>
        <v>4.6875</v>
      </c>
      <c r="HX101" s="881">
        <f t="shared" si="329"/>
        <v>4.5</v>
      </c>
      <c r="HY101" s="881">
        <f t="shared" si="329"/>
        <v>4.5</v>
      </c>
      <c r="HZ101" s="881">
        <f t="shared" si="329"/>
        <v>4.5</v>
      </c>
      <c r="IA101" s="881">
        <f t="shared" si="329"/>
        <v>4.5</v>
      </c>
      <c r="IB101" s="881">
        <f t="shared" si="329"/>
        <v>4.3125</v>
      </c>
      <c r="IC101" s="881">
        <f t="shared" si="329"/>
        <v>4.3125</v>
      </c>
      <c r="ID101" s="881">
        <f t="shared" si="329"/>
        <v>4.125</v>
      </c>
      <c r="IE101" s="881">
        <f t="shared" si="329"/>
        <v>4.125</v>
      </c>
      <c r="IF101" s="881">
        <f t="shared" si="329"/>
        <v>4.5</v>
      </c>
      <c r="IG101" s="881">
        <f t="shared" si="329"/>
        <v>4.5</v>
      </c>
      <c r="IH101" s="881">
        <f t="shared" si="329"/>
        <v>4.5</v>
      </c>
      <c r="II101" s="881">
        <f t="shared" si="329"/>
        <v>4.5749999999999993</v>
      </c>
      <c r="IJ101" s="881">
        <f t="shared" si="329"/>
        <v>4.5749999999999993</v>
      </c>
      <c r="IK101" s="881">
        <f t="shared" si="329"/>
        <v>4.5749999999999993</v>
      </c>
      <c r="IL101" s="881">
        <f t="shared" si="329"/>
        <v>4.5749999999999993</v>
      </c>
      <c r="IM101" s="881">
        <f t="shared" si="329"/>
        <v>4.5749999999999993</v>
      </c>
      <c r="IN101" s="881">
        <f t="shared" si="329"/>
        <v>6</v>
      </c>
      <c r="IO101" s="881">
        <f t="shared" si="329"/>
        <v>6</v>
      </c>
      <c r="IP101" s="881">
        <f t="shared" si="329"/>
        <v>6</v>
      </c>
      <c r="IQ101" s="881">
        <f t="shared" si="329"/>
        <v>6</v>
      </c>
      <c r="IR101" s="881">
        <f t="shared" si="329"/>
        <v>6</v>
      </c>
      <c r="IS101" s="881">
        <f t="shared" si="329"/>
        <v>6</v>
      </c>
      <c r="IT101" s="881">
        <f t="shared" si="329"/>
        <v>6</v>
      </c>
      <c r="IU101" s="881">
        <f t="shared" si="329"/>
        <v>6</v>
      </c>
      <c r="IV101" s="881">
        <f t="shared" si="329"/>
        <v>9.5</v>
      </c>
      <c r="IW101" s="881">
        <f t="shared" si="329"/>
        <v>9.5</v>
      </c>
      <c r="IX101" s="881">
        <f t="shared" si="329"/>
        <v>9.5</v>
      </c>
      <c r="IY101" s="881">
        <f t="shared" si="329"/>
        <v>9.5</v>
      </c>
      <c r="IZ101" s="881">
        <f t="shared" si="329"/>
        <v>6.75</v>
      </c>
      <c r="JA101" s="881">
        <f t="shared" si="329"/>
        <v>6.75</v>
      </c>
      <c r="JB101" s="881">
        <f t="shared" si="329"/>
        <v>6.75</v>
      </c>
      <c r="JC101" s="881">
        <f t="shared" si="329"/>
        <v>4.875</v>
      </c>
      <c r="JD101" s="881">
        <f t="shared" si="329"/>
        <v>4.875</v>
      </c>
      <c r="JE101" s="881">
        <f t="shared" si="329"/>
        <v>4.875</v>
      </c>
      <c r="JF101" s="881">
        <f t="shared" si="329"/>
        <v>4.875</v>
      </c>
      <c r="JG101" s="881">
        <f t="shared" si="329"/>
        <v>4.875</v>
      </c>
      <c r="JH101" s="881">
        <f t="shared" ref="JH101:LS101" si="330">JH100-MIN($G101,(JH100-$F101)/4)</f>
        <v>4.6875</v>
      </c>
      <c r="JI101" s="881">
        <f t="shared" si="330"/>
        <v>4.6875</v>
      </c>
      <c r="JJ101" s="881">
        <f t="shared" si="330"/>
        <v>4.6875</v>
      </c>
      <c r="JK101" s="881">
        <f t="shared" si="330"/>
        <v>4.6875</v>
      </c>
      <c r="JL101" s="881">
        <f t="shared" si="330"/>
        <v>4.6875</v>
      </c>
      <c r="JM101" s="881">
        <f t="shared" si="330"/>
        <v>4.6875</v>
      </c>
      <c r="JN101" s="881">
        <f t="shared" si="330"/>
        <v>4.6875</v>
      </c>
      <c r="JO101" s="881">
        <f t="shared" si="330"/>
        <v>4.6875</v>
      </c>
      <c r="JP101" s="881">
        <f t="shared" si="330"/>
        <v>4.6875</v>
      </c>
      <c r="JQ101" s="881">
        <f t="shared" si="330"/>
        <v>4.6875</v>
      </c>
      <c r="JR101" s="881">
        <f t="shared" si="330"/>
        <v>4.6875</v>
      </c>
      <c r="JS101" s="881">
        <f t="shared" si="330"/>
        <v>4.6875</v>
      </c>
      <c r="JT101" s="881">
        <f t="shared" si="330"/>
        <v>4.6875</v>
      </c>
      <c r="JU101" s="881">
        <f t="shared" si="330"/>
        <v>4.6875</v>
      </c>
      <c r="JV101" s="881">
        <f t="shared" si="330"/>
        <v>4.6875</v>
      </c>
      <c r="JW101" s="881">
        <f t="shared" si="330"/>
        <v>4.6875</v>
      </c>
      <c r="JX101" s="881">
        <f t="shared" si="330"/>
        <v>4.5</v>
      </c>
      <c r="JY101" s="881">
        <f t="shared" si="330"/>
        <v>4.5</v>
      </c>
      <c r="JZ101" s="881">
        <f t="shared" si="330"/>
        <v>4.5</v>
      </c>
      <c r="KA101" s="881">
        <f t="shared" si="330"/>
        <v>4.5</v>
      </c>
      <c r="KB101" s="881">
        <f t="shared" si="330"/>
        <v>4.3125</v>
      </c>
      <c r="KC101" s="881">
        <f t="shared" si="330"/>
        <v>4.3125</v>
      </c>
      <c r="KD101" s="881">
        <f t="shared" si="330"/>
        <v>4.125</v>
      </c>
      <c r="KE101" s="881">
        <f t="shared" si="330"/>
        <v>4.125</v>
      </c>
      <c r="KF101" s="881">
        <f t="shared" si="330"/>
        <v>4.5</v>
      </c>
      <c r="KG101" s="881">
        <f t="shared" si="330"/>
        <v>4.5</v>
      </c>
      <c r="KH101" s="881">
        <f t="shared" si="330"/>
        <v>4.5</v>
      </c>
      <c r="KI101" s="881">
        <f t="shared" si="330"/>
        <v>4.5749999999999993</v>
      </c>
      <c r="KJ101" s="881">
        <f t="shared" si="330"/>
        <v>4.5749999999999993</v>
      </c>
      <c r="KK101" s="881">
        <f t="shared" si="330"/>
        <v>4.5749999999999993</v>
      </c>
      <c r="KL101" s="881">
        <f t="shared" si="330"/>
        <v>4.5749999999999993</v>
      </c>
      <c r="KM101" s="881">
        <f t="shared" si="330"/>
        <v>4.5749999999999993</v>
      </c>
      <c r="KN101" s="881">
        <f t="shared" si="330"/>
        <v>6</v>
      </c>
      <c r="KO101" s="881">
        <f t="shared" si="330"/>
        <v>6</v>
      </c>
      <c r="KP101" s="881">
        <f t="shared" si="330"/>
        <v>6</v>
      </c>
      <c r="KQ101" s="881">
        <f t="shared" si="330"/>
        <v>6</v>
      </c>
      <c r="KR101" s="881">
        <f t="shared" si="330"/>
        <v>6</v>
      </c>
      <c r="KS101" s="881">
        <f t="shared" si="330"/>
        <v>6</v>
      </c>
      <c r="KT101" s="881">
        <f t="shared" si="330"/>
        <v>6</v>
      </c>
      <c r="KU101" s="881">
        <f t="shared" si="330"/>
        <v>6</v>
      </c>
      <c r="KV101" s="881">
        <f t="shared" si="330"/>
        <v>9.5</v>
      </c>
      <c r="KW101" s="881">
        <f t="shared" si="330"/>
        <v>9.5</v>
      </c>
      <c r="KX101" s="881">
        <f t="shared" si="330"/>
        <v>9.5</v>
      </c>
      <c r="KY101" s="881">
        <f t="shared" si="330"/>
        <v>9.5</v>
      </c>
      <c r="KZ101" s="881">
        <f t="shared" si="330"/>
        <v>6.75</v>
      </c>
      <c r="LA101" s="881">
        <f t="shared" si="330"/>
        <v>6.75</v>
      </c>
      <c r="LB101" s="881">
        <f t="shared" si="330"/>
        <v>6.75</v>
      </c>
      <c r="LC101" s="881">
        <f t="shared" si="330"/>
        <v>4.875</v>
      </c>
      <c r="LD101" s="881">
        <f t="shared" si="330"/>
        <v>4.875</v>
      </c>
      <c r="LE101" s="881">
        <f t="shared" si="330"/>
        <v>4.875</v>
      </c>
      <c r="LF101" s="881">
        <f t="shared" si="330"/>
        <v>4.875</v>
      </c>
      <c r="LG101" s="881">
        <f t="shared" si="330"/>
        <v>4.875</v>
      </c>
      <c r="LH101" s="881">
        <f t="shared" si="330"/>
        <v>4.6875</v>
      </c>
      <c r="LI101" s="881">
        <f t="shared" si="330"/>
        <v>4.6875</v>
      </c>
      <c r="LJ101" s="881">
        <f t="shared" si="330"/>
        <v>4.6875</v>
      </c>
      <c r="LK101" s="881">
        <f t="shared" si="330"/>
        <v>4.6875</v>
      </c>
      <c r="LL101" s="881">
        <f t="shared" si="330"/>
        <v>4.6875</v>
      </c>
      <c r="LM101" s="881">
        <f t="shared" si="330"/>
        <v>4.6875</v>
      </c>
      <c r="LN101" s="881">
        <f t="shared" si="330"/>
        <v>4.6875</v>
      </c>
      <c r="LO101" s="881">
        <f t="shared" si="330"/>
        <v>4.6875</v>
      </c>
      <c r="LP101" s="881">
        <f t="shared" si="330"/>
        <v>4.6875</v>
      </c>
      <c r="LQ101" s="881">
        <f t="shared" si="330"/>
        <v>4.6875</v>
      </c>
      <c r="LR101" s="881">
        <f t="shared" si="330"/>
        <v>4.6875</v>
      </c>
      <c r="LS101" s="881">
        <f t="shared" si="330"/>
        <v>4.6875</v>
      </c>
      <c r="LT101" s="881">
        <f t="shared" ref="LT101:OE101" si="331">LT100-MIN($G101,(LT100-$F101)/4)</f>
        <v>4.6875</v>
      </c>
      <c r="LU101" s="881">
        <f t="shared" si="331"/>
        <v>4.6875</v>
      </c>
      <c r="LV101" s="881">
        <f t="shared" si="331"/>
        <v>4.6875</v>
      </c>
      <c r="LW101" s="881">
        <f t="shared" si="331"/>
        <v>4.6875</v>
      </c>
      <c r="LX101" s="881">
        <f t="shared" si="331"/>
        <v>4.5</v>
      </c>
      <c r="LY101" s="881">
        <f t="shared" si="331"/>
        <v>4.5</v>
      </c>
      <c r="LZ101" s="881">
        <f t="shared" si="331"/>
        <v>4.5</v>
      </c>
      <c r="MA101" s="881">
        <f t="shared" si="331"/>
        <v>4.5</v>
      </c>
      <c r="MB101" s="881">
        <f t="shared" si="331"/>
        <v>4.3125</v>
      </c>
      <c r="MC101" s="881">
        <f t="shared" si="331"/>
        <v>4.3125</v>
      </c>
      <c r="MD101" s="881">
        <f t="shared" si="331"/>
        <v>4.125</v>
      </c>
      <c r="ME101" s="881">
        <f t="shared" si="331"/>
        <v>4.125</v>
      </c>
      <c r="MF101" s="881">
        <f t="shared" si="331"/>
        <v>4.5</v>
      </c>
      <c r="MG101" s="881">
        <f t="shared" si="331"/>
        <v>4.5</v>
      </c>
      <c r="MH101" s="881">
        <f t="shared" si="331"/>
        <v>4.5</v>
      </c>
      <c r="MI101" s="881">
        <f t="shared" si="331"/>
        <v>4.5749999999999993</v>
      </c>
      <c r="MJ101" s="881">
        <f t="shared" si="331"/>
        <v>4.5749999999999993</v>
      </c>
      <c r="MK101" s="881">
        <f t="shared" si="331"/>
        <v>4.5749999999999993</v>
      </c>
      <c r="ML101" s="881">
        <f t="shared" si="331"/>
        <v>4.5749999999999993</v>
      </c>
      <c r="MM101" s="881">
        <f t="shared" si="331"/>
        <v>4.5749999999999993</v>
      </c>
      <c r="MN101" s="881">
        <f t="shared" si="331"/>
        <v>6</v>
      </c>
      <c r="MO101" s="881">
        <f t="shared" si="331"/>
        <v>6</v>
      </c>
      <c r="MP101" s="881">
        <f t="shared" si="331"/>
        <v>6</v>
      </c>
      <c r="MQ101" s="881">
        <f t="shared" si="331"/>
        <v>6</v>
      </c>
      <c r="MR101" s="881">
        <f t="shared" si="331"/>
        <v>6</v>
      </c>
      <c r="MS101" s="881">
        <f t="shared" si="331"/>
        <v>6</v>
      </c>
      <c r="MT101" s="881">
        <f t="shared" si="331"/>
        <v>6</v>
      </c>
      <c r="MU101" s="881">
        <f t="shared" si="331"/>
        <v>6</v>
      </c>
      <c r="MV101" s="881">
        <f t="shared" si="331"/>
        <v>9.5</v>
      </c>
      <c r="MW101" s="881">
        <f t="shared" si="331"/>
        <v>9.5</v>
      </c>
      <c r="MX101" s="881">
        <f t="shared" si="331"/>
        <v>9.5</v>
      </c>
      <c r="MY101" s="881">
        <f t="shared" si="331"/>
        <v>9.5</v>
      </c>
      <c r="MZ101" s="881">
        <f t="shared" si="331"/>
        <v>6.75</v>
      </c>
      <c r="NA101" s="881">
        <f t="shared" si="331"/>
        <v>6.75</v>
      </c>
      <c r="NB101" s="881">
        <f t="shared" si="331"/>
        <v>6.75</v>
      </c>
      <c r="NC101" s="881">
        <f t="shared" si="331"/>
        <v>4.875</v>
      </c>
      <c r="ND101" s="881">
        <f t="shared" si="331"/>
        <v>4.875</v>
      </c>
      <c r="NE101" s="881">
        <f t="shared" si="331"/>
        <v>4.875</v>
      </c>
      <c r="NF101" s="881">
        <f t="shared" si="331"/>
        <v>4.875</v>
      </c>
      <c r="NG101" s="881">
        <f t="shared" si="331"/>
        <v>4.875</v>
      </c>
      <c r="NH101" s="881">
        <f t="shared" si="331"/>
        <v>4.6875</v>
      </c>
      <c r="NI101" s="881">
        <f t="shared" si="331"/>
        <v>4.6875</v>
      </c>
      <c r="NJ101" s="881">
        <f t="shared" si="331"/>
        <v>4.6875</v>
      </c>
      <c r="NK101" s="881">
        <f t="shared" si="331"/>
        <v>4.6875</v>
      </c>
      <c r="NL101" s="881">
        <f t="shared" si="331"/>
        <v>4.6875</v>
      </c>
      <c r="NM101" s="881">
        <f t="shared" si="331"/>
        <v>4.6875</v>
      </c>
      <c r="NN101" s="881">
        <f t="shared" si="331"/>
        <v>4.6875</v>
      </c>
      <c r="NO101" s="881">
        <f t="shared" si="331"/>
        <v>4.6875</v>
      </c>
      <c r="NP101" s="881">
        <f t="shared" si="331"/>
        <v>4.6875</v>
      </c>
      <c r="NQ101" s="881">
        <f t="shared" si="331"/>
        <v>4.6875</v>
      </c>
      <c r="NR101" s="881">
        <f t="shared" si="331"/>
        <v>4.6875</v>
      </c>
      <c r="NS101" s="881">
        <f t="shared" si="331"/>
        <v>4.6875</v>
      </c>
      <c r="NT101" s="881">
        <f t="shared" si="331"/>
        <v>4.6875</v>
      </c>
      <c r="NU101" s="881">
        <f t="shared" si="331"/>
        <v>4.6875</v>
      </c>
      <c r="NV101" s="881">
        <f t="shared" si="331"/>
        <v>4.6875</v>
      </c>
      <c r="NW101" s="881">
        <f t="shared" si="331"/>
        <v>4.6875</v>
      </c>
      <c r="NX101" s="881">
        <f t="shared" si="331"/>
        <v>4.5</v>
      </c>
      <c r="NY101" s="881">
        <f t="shared" si="331"/>
        <v>4.5</v>
      </c>
      <c r="NZ101" s="881">
        <f t="shared" si="331"/>
        <v>4.5</v>
      </c>
      <c r="OA101" s="881">
        <f t="shared" si="331"/>
        <v>4.5</v>
      </c>
      <c r="OB101" s="881">
        <f t="shared" si="331"/>
        <v>4.3125</v>
      </c>
      <c r="OC101" s="881">
        <f t="shared" si="331"/>
        <v>4.3125</v>
      </c>
      <c r="OD101" s="881">
        <f t="shared" si="331"/>
        <v>4.125</v>
      </c>
      <c r="OE101" s="881">
        <f t="shared" si="331"/>
        <v>4.125</v>
      </c>
      <c r="OF101" s="881">
        <f t="shared" ref="OF101:QQ101" si="332">OF100-MIN($G101,(OF100-$F101)/4)</f>
        <v>4.5</v>
      </c>
      <c r="OG101" s="881">
        <f t="shared" si="332"/>
        <v>4.5</v>
      </c>
      <c r="OH101" s="881">
        <f t="shared" si="332"/>
        <v>4.5</v>
      </c>
      <c r="OI101" s="881">
        <f t="shared" si="332"/>
        <v>4.5749999999999993</v>
      </c>
      <c r="OJ101" s="881">
        <f t="shared" si="332"/>
        <v>4.5749999999999993</v>
      </c>
      <c r="OK101" s="881">
        <f t="shared" si="332"/>
        <v>4.5749999999999993</v>
      </c>
      <c r="OL101" s="881">
        <f t="shared" si="332"/>
        <v>4.5749999999999993</v>
      </c>
      <c r="OM101" s="881">
        <f t="shared" si="332"/>
        <v>4.5749999999999993</v>
      </c>
      <c r="ON101" s="881">
        <f t="shared" si="332"/>
        <v>6</v>
      </c>
      <c r="OO101" s="881">
        <f t="shared" si="332"/>
        <v>6</v>
      </c>
      <c r="OP101" s="881">
        <f t="shared" si="332"/>
        <v>6</v>
      </c>
      <c r="OQ101" s="881">
        <f t="shared" si="332"/>
        <v>6</v>
      </c>
      <c r="OR101" s="881">
        <f t="shared" si="332"/>
        <v>6</v>
      </c>
      <c r="OS101" s="881">
        <f t="shared" si="332"/>
        <v>6</v>
      </c>
      <c r="OT101" s="881">
        <f t="shared" si="332"/>
        <v>6</v>
      </c>
      <c r="OU101" s="881">
        <f t="shared" si="332"/>
        <v>6</v>
      </c>
      <c r="OV101" s="881">
        <f t="shared" si="332"/>
        <v>9.5</v>
      </c>
      <c r="OW101" s="881">
        <f t="shared" si="332"/>
        <v>9.5</v>
      </c>
      <c r="OX101" s="881">
        <f t="shared" si="332"/>
        <v>9.5</v>
      </c>
      <c r="OY101" s="881">
        <f t="shared" si="332"/>
        <v>9.5</v>
      </c>
      <c r="OZ101" s="881">
        <f t="shared" si="332"/>
        <v>6.75</v>
      </c>
      <c r="PA101" s="881">
        <f t="shared" si="332"/>
        <v>6.75</v>
      </c>
      <c r="PB101" s="881">
        <f t="shared" si="332"/>
        <v>6.75</v>
      </c>
      <c r="PC101" s="881">
        <f t="shared" si="332"/>
        <v>4.875</v>
      </c>
      <c r="PD101" s="881">
        <f t="shared" si="332"/>
        <v>4.875</v>
      </c>
      <c r="PE101" s="881">
        <f t="shared" si="332"/>
        <v>4.875</v>
      </c>
      <c r="PF101" s="881">
        <f t="shared" si="332"/>
        <v>4.875</v>
      </c>
      <c r="PG101" s="881">
        <f t="shared" si="332"/>
        <v>4.875</v>
      </c>
      <c r="PH101" s="881">
        <f t="shared" si="332"/>
        <v>4.6875</v>
      </c>
      <c r="PI101" s="881">
        <f t="shared" si="332"/>
        <v>4.6875</v>
      </c>
      <c r="PJ101" s="881">
        <f t="shared" si="332"/>
        <v>4.6875</v>
      </c>
      <c r="PK101" s="881">
        <f t="shared" si="332"/>
        <v>4.6875</v>
      </c>
      <c r="PL101" s="881">
        <f t="shared" si="332"/>
        <v>4.6875</v>
      </c>
      <c r="PM101" s="881">
        <f t="shared" si="332"/>
        <v>4.6875</v>
      </c>
      <c r="PN101" s="881">
        <f t="shared" si="332"/>
        <v>4.6875</v>
      </c>
      <c r="PO101" s="881">
        <f t="shared" si="332"/>
        <v>4.6875</v>
      </c>
      <c r="PP101" s="881">
        <f t="shared" si="332"/>
        <v>4.6875</v>
      </c>
      <c r="PQ101" s="881">
        <f t="shared" si="332"/>
        <v>4.6875</v>
      </c>
      <c r="PR101" s="881">
        <f t="shared" si="332"/>
        <v>4.6875</v>
      </c>
      <c r="PS101" s="881">
        <f t="shared" si="332"/>
        <v>4.6875</v>
      </c>
      <c r="PT101" s="881">
        <f t="shared" si="332"/>
        <v>4.6875</v>
      </c>
      <c r="PU101" s="881">
        <f t="shared" si="332"/>
        <v>4.6875</v>
      </c>
      <c r="PV101" s="881">
        <f t="shared" si="332"/>
        <v>4.6875</v>
      </c>
      <c r="PW101" s="881">
        <f t="shared" si="332"/>
        <v>4.6875</v>
      </c>
      <c r="PX101" s="881">
        <f t="shared" si="332"/>
        <v>4.5</v>
      </c>
      <c r="PY101" s="881">
        <f t="shared" si="332"/>
        <v>4.5</v>
      </c>
      <c r="PZ101" s="881">
        <f t="shared" si="332"/>
        <v>4.5</v>
      </c>
      <c r="QA101" s="881">
        <f t="shared" si="332"/>
        <v>4.5</v>
      </c>
      <c r="QB101" s="881">
        <f t="shared" si="332"/>
        <v>4.3125</v>
      </c>
      <c r="QC101" s="881">
        <f t="shared" si="332"/>
        <v>4.3125</v>
      </c>
      <c r="QD101" s="881">
        <f t="shared" si="332"/>
        <v>4.125</v>
      </c>
      <c r="QE101" s="881">
        <f t="shared" si="332"/>
        <v>4.125</v>
      </c>
      <c r="QF101" s="881">
        <f t="shared" si="332"/>
        <v>4.5</v>
      </c>
      <c r="QG101" s="881">
        <f t="shared" si="332"/>
        <v>4.5</v>
      </c>
      <c r="QH101" s="881">
        <f t="shared" si="332"/>
        <v>4.5</v>
      </c>
      <c r="QI101" s="881">
        <f t="shared" si="332"/>
        <v>4.5749999999999993</v>
      </c>
      <c r="QJ101" s="881">
        <f t="shared" si="332"/>
        <v>4.5749999999999993</v>
      </c>
      <c r="QK101" s="881">
        <f t="shared" si="332"/>
        <v>4.5749999999999993</v>
      </c>
      <c r="QL101" s="881">
        <f t="shared" si="332"/>
        <v>4.5749999999999993</v>
      </c>
      <c r="QM101" s="881">
        <f t="shared" si="332"/>
        <v>4.5749999999999993</v>
      </c>
      <c r="QN101" s="881">
        <f t="shared" si="332"/>
        <v>6</v>
      </c>
      <c r="QO101" s="881">
        <f t="shared" si="332"/>
        <v>6</v>
      </c>
      <c r="QP101" s="881">
        <f t="shared" si="332"/>
        <v>6</v>
      </c>
      <c r="QQ101" s="881">
        <f t="shared" si="332"/>
        <v>6</v>
      </c>
      <c r="QR101" s="881">
        <f t="shared" ref="QR101:SJ101" si="333">QR100-MIN($G101,(QR100-$F101)/4)</f>
        <v>6</v>
      </c>
      <c r="QS101" s="881">
        <f t="shared" si="333"/>
        <v>6</v>
      </c>
      <c r="QT101" s="881">
        <f t="shared" si="333"/>
        <v>6</v>
      </c>
      <c r="QU101" s="881">
        <f t="shared" si="333"/>
        <v>6</v>
      </c>
      <c r="QV101" s="881">
        <f t="shared" si="333"/>
        <v>9.5</v>
      </c>
      <c r="QW101" s="881">
        <f t="shared" si="333"/>
        <v>9.5</v>
      </c>
      <c r="QX101" s="881">
        <f t="shared" si="333"/>
        <v>9.5</v>
      </c>
      <c r="QY101" s="881">
        <f t="shared" si="333"/>
        <v>9.5</v>
      </c>
      <c r="QZ101" s="881">
        <f t="shared" si="333"/>
        <v>6.75</v>
      </c>
      <c r="RA101" s="881">
        <f t="shared" si="333"/>
        <v>6.75</v>
      </c>
      <c r="RB101" s="881">
        <f t="shared" si="333"/>
        <v>6.75</v>
      </c>
      <c r="RC101" s="881">
        <f t="shared" si="333"/>
        <v>4.875</v>
      </c>
      <c r="RD101" s="881">
        <f t="shared" si="333"/>
        <v>4.875</v>
      </c>
      <c r="RE101" s="881">
        <f t="shared" si="333"/>
        <v>4.875</v>
      </c>
      <c r="RF101" s="881">
        <f t="shared" si="333"/>
        <v>4.875</v>
      </c>
      <c r="RG101" s="881">
        <f t="shared" si="333"/>
        <v>4.875</v>
      </c>
      <c r="RH101" s="881">
        <f t="shared" si="333"/>
        <v>4.6875</v>
      </c>
      <c r="RI101" s="881">
        <f t="shared" si="333"/>
        <v>4.6875</v>
      </c>
      <c r="RJ101" s="881">
        <f t="shared" si="333"/>
        <v>4.6875</v>
      </c>
      <c r="RK101" s="881">
        <f t="shared" si="333"/>
        <v>4.6875</v>
      </c>
      <c r="RL101" s="881">
        <f t="shared" si="333"/>
        <v>4.6875</v>
      </c>
      <c r="RM101" s="881">
        <f t="shared" si="333"/>
        <v>4.6875</v>
      </c>
      <c r="RN101" s="881">
        <f t="shared" si="333"/>
        <v>4.6875</v>
      </c>
      <c r="RO101" s="881">
        <f t="shared" si="333"/>
        <v>4.6875</v>
      </c>
      <c r="RP101" s="881">
        <f t="shared" si="333"/>
        <v>4.6875</v>
      </c>
      <c r="RQ101" s="881">
        <f t="shared" si="333"/>
        <v>4.6875</v>
      </c>
      <c r="RR101" s="881">
        <f t="shared" si="333"/>
        <v>4.6875</v>
      </c>
      <c r="RS101" s="881">
        <f t="shared" si="333"/>
        <v>4.6875</v>
      </c>
      <c r="RT101" s="881">
        <f t="shared" si="333"/>
        <v>4.6875</v>
      </c>
      <c r="RU101" s="881">
        <f t="shared" si="333"/>
        <v>4.6875</v>
      </c>
      <c r="RV101" s="881">
        <f t="shared" si="333"/>
        <v>4.6875</v>
      </c>
      <c r="RW101" s="881">
        <f t="shared" si="333"/>
        <v>4.6875</v>
      </c>
      <c r="RX101" s="881">
        <f t="shared" si="333"/>
        <v>4.5</v>
      </c>
      <c r="RY101" s="881">
        <f t="shared" si="333"/>
        <v>4.5</v>
      </c>
      <c r="RZ101" s="881">
        <f t="shared" si="333"/>
        <v>4.5</v>
      </c>
      <c r="SA101" s="881">
        <f t="shared" si="333"/>
        <v>4.5</v>
      </c>
      <c r="SB101" s="881">
        <f t="shared" si="333"/>
        <v>4.3125</v>
      </c>
      <c r="SC101" s="881">
        <f t="shared" si="333"/>
        <v>4.3125</v>
      </c>
      <c r="SD101" s="881">
        <f t="shared" si="333"/>
        <v>4.125</v>
      </c>
      <c r="SE101" s="881">
        <f t="shared" si="333"/>
        <v>4.125</v>
      </c>
      <c r="SF101" s="881">
        <f t="shared" si="333"/>
        <v>4.5</v>
      </c>
      <c r="SG101" s="881">
        <f t="shared" si="333"/>
        <v>4.5</v>
      </c>
      <c r="SH101" s="881">
        <f t="shared" si="333"/>
        <v>4.5</v>
      </c>
      <c r="SI101" s="881">
        <f t="shared" si="333"/>
        <v>4.5749999999999993</v>
      </c>
      <c r="SJ101" s="881">
        <f t="shared" si="333"/>
        <v>4.5749999999999993</v>
      </c>
      <c r="SK101" s="267">
        <f>SJ101</f>
        <v>4.5749999999999993</v>
      </c>
      <c r="SL101" s="254"/>
      <c r="SM101" s="242"/>
      <c r="SN101" s="242"/>
      <c r="SO101" s="242"/>
    </row>
    <row r="102" spans="1:509" outlineLevel="3" x14ac:dyDescent="0.35">
      <c r="A102" s="242"/>
      <c r="B102" s="251"/>
      <c r="C102" s="438">
        <f t="shared" si="33"/>
        <v>4</v>
      </c>
      <c r="D102" s="267"/>
      <c r="E102" s="316"/>
      <c r="F102" s="322">
        <f t="shared" si="325"/>
        <v>13</v>
      </c>
      <c r="G102" s="322">
        <f t="shared" si="50"/>
        <v>2.5</v>
      </c>
      <c r="H102" s="267"/>
      <c r="I102" s="455"/>
      <c r="J102" s="456" t="s">
        <v>174</v>
      </c>
      <c r="K102" s="457"/>
      <c r="L102" s="882">
        <f t="shared" ref="L102:BW102" si="334">L100+MIN($G102,($F102-L100)/4)</f>
        <v>7.1875</v>
      </c>
      <c r="M102" s="882">
        <f t="shared" si="334"/>
        <v>7.1875</v>
      </c>
      <c r="N102" s="882">
        <f t="shared" si="334"/>
        <v>7.1875</v>
      </c>
      <c r="O102" s="882">
        <f t="shared" si="334"/>
        <v>7.1875</v>
      </c>
      <c r="P102" s="882">
        <f t="shared" si="334"/>
        <v>7.1875</v>
      </c>
      <c r="Q102" s="882">
        <f t="shared" si="334"/>
        <v>7.1875</v>
      </c>
      <c r="R102" s="882">
        <f t="shared" si="334"/>
        <v>7.1875</v>
      </c>
      <c r="S102" s="882">
        <f t="shared" si="334"/>
        <v>7.1875</v>
      </c>
      <c r="T102" s="882">
        <f t="shared" si="334"/>
        <v>7.1875</v>
      </c>
      <c r="U102" s="882">
        <f t="shared" si="334"/>
        <v>7.1875</v>
      </c>
      <c r="V102" s="882">
        <f t="shared" si="334"/>
        <v>7.1875</v>
      </c>
      <c r="W102" s="882">
        <f t="shared" si="334"/>
        <v>7.1875</v>
      </c>
      <c r="X102" s="882">
        <f t="shared" si="334"/>
        <v>7</v>
      </c>
      <c r="Y102" s="882">
        <f t="shared" si="334"/>
        <v>7</v>
      </c>
      <c r="Z102" s="882">
        <f t="shared" si="334"/>
        <v>7</v>
      </c>
      <c r="AA102" s="882">
        <f t="shared" si="334"/>
        <v>7</v>
      </c>
      <c r="AB102" s="882">
        <f t="shared" si="334"/>
        <v>6.8125</v>
      </c>
      <c r="AC102" s="882">
        <f t="shared" si="334"/>
        <v>6.8125</v>
      </c>
      <c r="AD102" s="882">
        <f t="shared" si="334"/>
        <v>6.625</v>
      </c>
      <c r="AE102" s="882">
        <f t="shared" si="334"/>
        <v>6.625</v>
      </c>
      <c r="AF102" s="882">
        <f t="shared" si="334"/>
        <v>7</v>
      </c>
      <c r="AG102" s="882">
        <f t="shared" si="334"/>
        <v>7</v>
      </c>
      <c r="AH102" s="882">
        <f t="shared" si="334"/>
        <v>7</v>
      </c>
      <c r="AI102" s="882">
        <f t="shared" si="334"/>
        <v>7.0749999999999993</v>
      </c>
      <c r="AJ102" s="882">
        <f t="shared" si="334"/>
        <v>7.0749999999999993</v>
      </c>
      <c r="AK102" s="882">
        <f t="shared" si="334"/>
        <v>7.0749999999999993</v>
      </c>
      <c r="AL102" s="882">
        <f t="shared" si="334"/>
        <v>7.0749999999999993</v>
      </c>
      <c r="AM102" s="882">
        <f t="shared" si="334"/>
        <v>7.0749999999999993</v>
      </c>
      <c r="AN102" s="882">
        <f t="shared" si="334"/>
        <v>8.5</v>
      </c>
      <c r="AO102" s="882">
        <f t="shared" si="334"/>
        <v>8.5</v>
      </c>
      <c r="AP102" s="882">
        <f t="shared" si="334"/>
        <v>8.5</v>
      </c>
      <c r="AQ102" s="882">
        <f t="shared" si="334"/>
        <v>8.5</v>
      </c>
      <c r="AR102" s="882">
        <f t="shared" si="334"/>
        <v>8.5</v>
      </c>
      <c r="AS102" s="882">
        <f t="shared" si="334"/>
        <v>8.5</v>
      </c>
      <c r="AT102" s="882">
        <f t="shared" si="334"/>
        <v>8.5</v>
      </c>
      <c r="AU102" s="882">
        <f t="shared" si="334"/>
        <v>8.5</v>
      </c>
      <c r="AV102" s="882">
        <f t="shared" si="334"/>
        <v>11.5</v>
      </c>
      <c r="AW102" s="882">
        <f t="shared" si="334"/>
        <v>11.5</v>
      </c>
      <c r="AX102" s="882">
        <f t="shared" si="334"/>
        <v>11.5</v>
      </c>
      <c r="AY102" s="882">
        <f t="shared" si="334"/>
        <v>11.5</v>
      </c>
      <c r="AZ102" s="882">
        <f t="shared" si="334"/>
        <v>9.25</v>
      </c>
      <c r="BA102" s="882">
        <f t="shared" si="334"/>
        <v>9.25</v>
      </c>
      <c r="BB102" s="882">
        <f t="shared" si="334"/>
        <v>9.25</v>
      </c>
      <c r="BC102" s="882">
        <f t="shared" si="334"/>
        <v>7.375</v>
      </c>
      <c r="BD102" s="882">
        <f t="shared" si="334"/>
        <v>7.375</v>
      </c>
      <c r="BE102" s="882">
        <f t="shared" si="334"/>
        <v>7.375</v>
      </c>
      <c r="BF102" s="882">
        <f t="shared" si="334"/>
        <v>7.375</v>
      </c>
      <c r="BG102" s="882">
        <f t="shared" si="334"/>
        <v>7.375</v>
      </c>
      <c r="BH102" s="882">
        <f t="shared" si="334"/>
        <v>7.1875</v>
      </c>
      <c r="BI102" s="882">
        <f t="shared" si="334"/>
        <v>7.1875</v>
      </c>
      <c r="BJ102" s="882">
        <f t="shared" si="334"/>
        <v>7.1875</v>
      </c>
      <c r="BK102" s="882">
        <f t="shared" si="334"/>
        <v>7.1875</v>
      </c>
      <c r="BL102" s="882">
        <f t="shared" si="334"/>
        <v>7.1875</v>
      </c>
      <c r="BM102" s="882">
        <f t="shared" si="334"/>
        <v>7.1875</v>
      </c>
      <c r="BN102" s="882">
        <f t="shared" si="334"/>
        <v>7.1875</v>
      </c>
      <c r="BO102" s="882">
        <f t="shared" si="334"/>
        <v>7.1875</v>
      </c>
      <c r="BP102" s="882">
        <f t="shared" si="334"/>
        <v>7.1875</v>
      </c>
      <c r="BQ102" s="882">
        <f t="shared" si="334"/>
        <v>7.1875</v>
      </c>
      <c r="BR102" s="882">
        <f t="shared" si="334"/>
        <v>7.1875</v>
      </c>
      <c r="BS102" s="882">
        <f t="shared" si="334"/>
        <v>7.1875</v>
      </c>
      <c r="BT102" s="882">
        <f t="shared" si="334"/>
        <v>7.1875</v>
      </c>
      <c r="BU102" s="882">
        <f t="shared" si="334"/>
        <v>7.1875</v>
      </c>
      <c r="BV102" s="882">
        <f t="shared" si="334"/>
        <v>7.1875</v>
      </c>
      <c r="BW102" s="882">
        <f t="shared" si="334"/>
        <v>7.1875</v>
      </c>
      <c r="BX102" s="882">
        <f t="shared" ref="BX102:EI102" si="335">BX100+MIN($G102,($F102-BX100)/4)</f>
        <v>7</v>
      </c>
      <c r="BY102" s="882">
        <f t="shared" si="335"/>
        <v>7</v>
      </c>
      <c r="BZ102" s="882">
        <f t="shared" si="335"/>
        <v>7</v>
      </c>
      <c r="CA102" s="882">
        <f t="shared" si="335"/>
        <v>7</v>
      </c>
      <c r="CB102" s="882">
        <f t="shared" si="335"/>
        <v>6.8125</v>
      </c>
      <c r="CC102" s="882">
        <f t="shared" si="335"/>
        <v>6.8125</v>
      </c>
      <c r="CD102" s="882">
        <f t="shared" si="335"/>
        <v>6.625</v>
      </c>
      <c r="CE102" s="882">
        <f t="shared" si="335"/>
        <v>6.625</v>
      </c>
      <c r="CF102" s="882">
        <f t="shared" si="335"/>
        <v>7</v>
      </c>
      <c r="CG102" s="882">
        <f t="shared" si="335"/>
        <v>7</v>
      </c>
      <c r="CH102" s="882">
        <f t="shared" si="335"/>
        <v>7</v>
      </c>
      <c r="CI102" s="882">
        <f t="shared" si="335"/>
        <v>7.0749999999999993</v>
      </c>
      <c r="CJ102" s="882">
        <f t="shared" si="335"/>
        <v>7.0749999999999993</v>
      </c>
      <c r="CK102" s="882">
        <f t="shared" si="335"/>
        <v>7.0749999999999993</v>
      </c>
      <c r="CL102" s="882">
        <f t="shared" si="335"/>
        <v>7.0749999999999993</v>
      </c>
      <c r="CM102" s="882">
        <f t="shared" si="335"/>
        <v>7.0749999999999993</v>
      </c>
      <c r="CN102" s="882">
        <f t="shared" si="335"/>
        <v>8.5</v>
      </c>
      <c r="CO102" s="882">
        <f t="shared" si="335"/>
        <v>8.5</v>
      </c>
      <c r="CP102" s="882">
        <f t="shared" si="335"/>
        <v>8.5</v>
      </c>
      <c r="CQ102" s="882">
        <f t="shared" si="335"/>
        <v>8.5</v>
      </c>
      <c r="CR102" s="882">
        <f t="shared" si="335"/>
        <v>8.5</v>
      </c>
      <c r="CS102" s="882">
        <f t="shared" si="335"/>
        <v>8.5</v>
      </c>
      <c r="CT102" s="882">
        <f t="shared" si="335"/>
        <v>8.5</v>
      </c>
      <c r="CU102" s="882">
        <f t="shared" si="335"/>
        <v>8.5</v>
      </c>
      <c r="CV102" s="882">
        <f t="shared" si="335"/>
        <v>11.5</v>
      </c>
      <c r="CW102" s="882">
        <f t="shared" si="335"/>
        <v>11.5</v>
      </c>
      <c r="CX102" s="882">
        <f t="shared" si="335"/>
        <v>11.5</v>
      </c>
      <c r="CY102" s="882">
        <f t="shared" si="335"/>
        <v>11.5</v>
      </c>
      <c r="CZ102" s="882">
        <f t="shared" si="335"/>
        <v>9.25</v>
      </c>
      <c r="DA102" s="882">
        <f t="shared" si="335"/>
        <v>9.25</v>
      </c>
      <c r="DB102" s="882">
        <f t="shared" si="335"/>
        <v>9.25</v>
      </c>
      <c r="DC102" s="882">
        <f t="shared" si="335"/>
        <v>7.375</v>
      </c>
      <c r="DD102" s="882">
        <f t="shared" si="335"/>
        <v>7.375</v>
      </c>
      <c r="DE102" s="882">
        <f t="shared" si="335"/>
        <v>7.375</v>
      </c>
      <c r="DF102" s="882">
        <f t="shared" si="335"/>
        <v>7.375</v>
      </c>
      <c r="DG102" s="882">
        <f t="shared" si="335"/>
        <v>7.375</v>
      </c>
      <c r="DH102" s="882">
        <f t="shared" si="335"/>
        <v>7.1875</v>
      </c>
      <c r="DI102" s="882">
        <f t="shared" si="335"/>
        <v>7.1875</v>
      </c>
      <c r="DJ102" s="882">
        <f t="shared" si="335"/>
        <v>7.1875</v>
      </c>
      <c r="DK102" s="882">
        <f t="shared" si="335"/>
        <v>7.1875</v>
      </c>
      <c r="DL102" s="882">
        <f t="shared" si="335"/>
        <v>7.1875</v>
      </c>
      <c r="DM102" s="882">
        <f t="shared" si="335"/>
        <v>7.1875</v>
      </c>
      <c r="DN102" s="882">
        <f t="shared" si="335"/>
        <v>7.1875</v>
      </c>
      <c r="DO102" s="882">
        <f t="shared" si="335"/>
        <v>7.1875</v>
      </c>
      <c r="DP102" s="882">
        <f t="shared" si="335"/>
        <v>7.1875</v>
      </c>
      <c r="DQ102" s="882">
        <f t="shared" si="335"/>
        <v>7.1875</v>
      </c>
      <c r="DR102" s="882">
        <f t="shared" si="335"/>
        <v>7.1875</v>
      </c>
      <c r="DS102" s="882">
        <f t="shared" si="335"/>
        <v>7.1875</v>
      </c>
      <c r="DT102" s="882">
        <f t="shared" si="335"/>
        <v>7.1875</v>
      </c>
      <c r="DU102" s="882">
        <f t="shared" si="335"/>
        <v>7.1875</v>
      </c>
      <c r="DV102" s="882">
        <f t="shared" si="335"/>
        <v>7.1875</v>
      </c>
      <c r="DW102" s="882">
        <f t="shared" si="335"/>
        <v>7.1875</v>
      </c>
      <c r="DX102" s="882">
        <f t="shared" si="335"/>
        <v>7</v>
      </c>
      <c r="DY102" s="882">
        <f t="shared" si="335"/>
        <v>7</v>
      </c>
      <c r="DZ102" s="882">
        <f t="shared" si="335"/>
        <v>7</v>
      </c>
      <c r="EA102" s="882">
        <f t="shared" si="335"/>
        <v>7</v>
      </c>
      <c r="EB102" s="882">
        <f t="shared" si="335"/>
        <v>6.8125</v>
      </c>
      <c r="EC102" s="882">
        <f t="shared" si="335"/>
        <v>6.8125</v>
      </c>
      <c r="ED102" s="882">
        <f t="shared" si="335"/>
        <v>6.625</v>
      </c>
      <c r="EE102" s="882">
        <f t="shared" si="335"/>
        <v>6.625</v>
      </c>
      <c r="EF102" s="882">
        <f t="shared" si="335"/>
        <v>7</v>
      </c>
      <c r="EG102" s="882">
        <f t="shared" si="335"/>
        <v>7</v>
      </c>
      <c r="EH102" s="882">
        <f t="shared" si="335"/>
        <v>7</v>
      </c>
      <c r="EI102" s="882">
        <f t="shared" si="335"/>
        <v>7.0749999999999993</v>
      </c>
      <c r="EJ102" s="882">
        <f t="shared" ref="EJ102:GU102" si="336">EJ100+MIN($G102,($F102-EJ100)/4)</f>
        <v>7.0749999999999993</v>
      </c>
      <c r="EK102" s="882">
        <f t="shared" si="336"/>
        <v>7.0749999999999993</v>
      </c>
      <c r="EL102" s="882">
        <f t="shared" si="336"/>
        <v>7.0749999999999993</v>
      </c>
      <c r="EM102" s="882">
        <f t="shared" si="336"/>
        <v>7.0749999999999993</v>
      </c>
      <c r="EN102" s="882">
        <f t="shared" si="336"/>
        <v>8.5</v>
      </c>
      <c r="EO102" s="882">
        <f t="shared" si="336"/>
        <v>8.5</v>
      </c>
      <c r="EP102" s="882">
        <f t="shared" si="336"/>
        <v>8.5</v>
      </c>
      <c r="EQ102" s="882">
        <f t="shared" si="336"/>
        <v>8.5</v>
      </c>
      <c r="ER102" s="882">
        <f t="shared" si="336"/>
        <v>8.5</v>
      </c>
      <c r="ES102" s="882">
        <f t="shared" si="336"/>
        <v>8.5</v>
      </c>
      <c r="ET102" s="882">
        <f t="shared" si="336"/>
        <v>8.5</v>
      </c>
      <c r="EU102" s="882">
        <f t="shared" si="336"/>
        <v>8.5</v>
      </c>
      <c r="EV102" s="882">
        <f t="shared" si="336"/>
        <v>11.5</v>
      </c>
      <c r="EW102" s="882">
        <f t="shared" si="336"/>
        <v>11.5</v>
      </c>
      <c r="EX102" s="882">
        <f t="shared" si="336"/>
        <v>11.5</v>
      </c>
      <c r="EY102" s="882">
        <f t="shared" si="336"/>
        <v>11.5</v>
      </c>
      <c r="EZ102" s="882">
        <f t="shared" si="336"/>
        <v>9.25</v>
      </c>
      <c r="FA102" s="882">
        <f t="shared" si="336"/>
        <v>9.25</v>
      </c>
      <c r="FB102" s="882">
        <f t="shared" si="336"/>
        <v>9.25</v>
      </c>
      <c r="FC102" s="882">
        <f t="shared" si="336"/>
        <v>7.375</v>
      </c>
      <c r="FD102" s="882">
        <f t="shared" si="336"/>
        <v>7.375</v>
      </c>
      <c r="FE102" s="882">
        <f t="shared" si="336"/>
        <v>7.375</v>
      </c>
      <c r="FF102" s="882">
        <f t="shared" si="336"/>
        <v>7.375</v>
      </c>
      <c r="FG102" s="882">
        <f t="shared" si="336"/>
        <v>7.375</v>
      </c>
      <c r="FH102" s="882">
        <f t="shared" si="336"/>
        <v>7.1875</v>
      </c>
      <c r="FI102" s="882">
        <f t="shared" si="336"/>
        <v>7.1875</v>
      </c>
      <c r="FJ102" s="882">
        <f t="shared" si="336"/>
        <v>7.1875</v>
      </c>
      <c r="FK102" s="882">
        <f t="shared" si="336"/>
        <v>7.1875</v>
      </c>
      <c r="FL102" s="882">
        <f t="shared" si="336"/>
        <v>7.1875</v>
      </c>
      <c r="FM102" s="882">
        <f t="shared" si="336"/>
        <v>7.1875</v>
      </c>
      <c r="FN102" s="882">
        <f t="shared" si="336"/>
        <v>7.1875</v>
      </c>
      <c r="FO102" s="882">
        <f t="shared" si="336"/>
        <v>7.1875</v>
      </c>
      <c r="FP102" s="882">
        <f t="shared" si="336"/>
        <v>7.1875</v>
      </c>
      <c r="FQ102" s="882">
        <f t="shared" si="336"/>
        <v>7.1875</v>
      </c>
      <c r="FR102" s="882">
        <f t="shared" si="336"/>
        <v>7.1875</v>
      </c>
      <c r="FS102" s="882">
        <f t="shared" si="336"/>
        <v>7.1875</v>
      </c>
      <c r="FT102" s="882">
        <f t="shared" si="336"/>
        <v>7.1875</v>
      </c>
      <c r="FU102" s="882">
        <f t="shared" si="336"/>
        <v>7.1875</v>
      </c>
      <c r="FV102" s="882">
        <f t="shared" si="336"/>
        <v>7.1875</v>
      </c>
      <c r="FW102" s="882">
        <f t="shared" si="336"/>
        <v>7.1875</v>
      </c>
      <c r="FX102" s="882">
        <f t="shared" si="336"/>
        <v>7</v>
      </c>
      <c r="FY102" s="882">
        <f t="shared" si="336"/>
        <v>7</v>
      </c>
      <c r="FZ102" s="882">
        <f t="shared" si="336"/>
        <v>7</v>
      </c>
      <c r="GA102" s="882">
        <f t="shared" si="336"/>
        <v>7</v>
      </c>
      <c r="GB102" s="882">
        <f t="shared" si="336"/>
        <v>6.8125</v>
      </c>
      <c r="GC102" s="882">
        <f t="shared" si="336"/>
        <v>6.8125</v>
      </c>
      <c r="GD102" s="882">
        <f t="shared" si="336"/>
        <v>6.625</v>
      </c>
      <c r="GE102" s="882">
        <f t="shared" si="336"/>
        <v>6.625</v>
      </c>
      <c r="GF102" s="882">
        <f t="shared" si="336"/>
        <v>7</v>
      </c>
      <c r="GG102" s="882">
        <f t="shared" si="336"/>
        <v>7</v>
      </c>
      <c r="GH102" s="882">
        <f t="shared" si="336"/>
        <v>7</v>
      </c>
      <c r="GI102" s="882">
        <f t="shared" si="336"/>
        <v>7.0749999999999993</v>
      </c>
      <c r="GJ102" s="882">
        <f t="shared" si="336"/>
        <v>7.0749999999999993</v>
      </c>
      <c r="GK102" s="882">
        <f t="shared" si="336"/>
        <v>7.0749999999999993</v>
      </c>
      <c r="GL102" s="882">
        <f t="shared" si="336"/>
        <v>7.0749999999999993</v>
      </c>
      <c r="GM102" s="882">
        <f t="shared" si="336"/>
        <v>7.0749999999999993</v>
      </c>
      <c r="GN102" s="882">
        <f t="shared" si="336"/>
        <v>8.5</v>
      </c>
      <c r="GO102" s="882">
        <f t="shared" si="336"/>
        <v>8.5</v>
      </c>
      <c r="GP102" s="882">
        <f t="shared" si="336"/>
        <v>8.5</v>
      </c>
      <c r="GQ102" s="882">
        <f t="shared" si="336"/>
        <v>8.5</v>
      </c>
      <c r="GR102" s="882">
        <f t="shared" si="336"/>
        <v>8.5</v>
      </c>
      <c r="GS102" s="882">
        <f t="shared" si="336"/>
        <v>8.5</v>
      </c>
      <c r="GT102" s="882">
        <f t="shared" si="336"/>
        <v>8.5</v>
      </c>
      <c r="GU102" s="882">
        <f t="shared" si="336"/>
        <v>8.5</v>
      </c>
      <c r="GV102" s="882">
        <f t="shared" ref="GV102:JG102" si="337">GV100+MIN($G102,($F102-GV100)/4)</f>
        <v>11.5</v>
      </c>
      <c r="GW102" s="882">
        <f t="shared" si="337"/>
        <v>11.5</v>
      </c>
      <c r="GX102" s="882">
        <f t="shared" si="337"/>
        <v>11.5</v>
      </c>
      <c r="GY102" s="882">
        <f t="shared" si="337"/>
        <v>11.5</v>
      </c>
      <c r="GZ102" s="882">
        <f t="shared" si="337"/>
        <v>9.25</v>
      </c>
      <c r="HA102" s="882">
        <f t="shared" si="337"/>
        <v>9.25</v>
      </c>
      <c r="HB102" s="882">
        <f t="shared" si="337"/>
        <v>9.25</v>
      </c>
      <c r="HC102" s="882">
        <f t="shared" si="337"/>
        <v>7.375</v>
      </c>
      <c r="HD102" s="882">
        <f t="shared" si="337"/>
        <v>7.375</v>
      </c>
      <c r="HE102" s="882">
        <f t="shared" si="337"/>
        <v>7.375</v>
      </c>
      <c r="HF102" s="882">
        <f t="shared" si="337"/>
        <v>7.375</v>
      </c>
      <c r="HG102" s="882">
        <f t="shared" si="337"/>
        <v>7.375</v>
      </c>
      <c r="HH102" s="882">
        <f t="shared" si="337"/>
        <v>7.1875</v>
      </c>
      <c r="HI102" s="882">
        <f t="shared" si="337"/>
        <v>7.1875</v>
      </c>
      <c r="HJ102" s="882">
        <f t="shared" si="337"/>
        <v>7.1875</v>
      </c>
      <c r="HK102" s="882">
        <f t="shared" si="337"/>
        <v>7.1875</v>
      </c>
      <c r="HL102" s="882">
        <f t="shared" si="337"/>
        <v>7.1875</v>
      </c>
      <c r="HM102" s="882">
        <f t="shared" si="337"/>
        <v>7.1875</v>
      </c>
      <c r="HN102" s="882">
        <f t="shared" si="337"/>
        <v>7.1875</v>
      </c>
      <c r="HO102" s="882">
        <f t="shared" si="337"/>
        <v>7.1875</v>
      </c>
      <c r="HP102" s="882">
        <f t="shared" si="337"/>
        <v>7.1875</v>
      </c>
      <c r="HQ102" s="882">
        <f t="shared" si="337"/>
        <v>7.1875</v>
      </c>
      <c r="HR102" s="882">
        <f t="shared" si="337"/>
        <v>7.1875</v>
      </c>
      <c r="HS102" s="882">
        <f t="shared" si="337"/>
        <v>7.1875</v>
      </c>
      <c r="HT102" s="882">
        <f t="shared" si="337"/>
        <v>7.1875</v>
      </c>
      <c r="HU102" s="882">
        <f t="shared" si="337"/>
        <v>7.1875</v>
      </c>
      <c r="HV102" s="882">
        <f t="shared" si="337"/>
        <v>7.1875</v>
      </c>
      <c r="HW102" s="882">
        <f t="shared" si="337"/>
        <v>7.1875</v>
      </c>
      <c r="HX102" s="882">
        <f t="shared" si="337"/>
        <v>7</v>
      </c>
      <c r="HY102" s="882">
        <f t="shared" si="337"/>
        <v>7</v>
      </c>
      <c r="HZ102" s="882">
        <f t="shared" si="337"/>
        <v>7</v>
      </c>
      <c r="IA102" s="882">
        <f t="shared" si="337"/>
        <v>7</v>
      </c>
      <c r="IB102" s="882">
        <f t="shared" si="337"/>
        <v>6.8125</v>
      </c>
      <c r="IC102" s="882">
        <f t="shared" si="337"/>
        <v>6.8125</v>
      </c>
      <c r="ID102" s="882">
        <f t="shared" si="337"/>
        <v>6.625</v>
      </c>
      <c r="IE102" s="882">
        <f t="shared" si="337"/>
        <v>6.625</v>
      </c>
      <c r="IF102" s="882">
        <f t="shared" si="337"/>
        <v>7</v>
      </c>
      <c r="IG102" s="882">
        <f t="shared" si="337"/>
        <v>7</v>
      </c>
      <c r="IH102" s="882">
        <f t="shared" si="337"/>
        <v>7</v>
      </c>
      <c r="II102" s="882">
        <f t="shared" si="337"/>
        <v>7.0749999999999993</v>
      </c>
      <c r="IJ102" s="882">
        <f t="shared" si="337"/>
        <v>7.0749999999999993</v>
      </c>
      <c r="IK102" s="882">
        <f t="shared" si="337"/>
        <v>7.0749999999999993</v>
      </c>
      <c r="IL102" s="882">
        <f t="shared" si="337"/>
        <v>7.0749999999999993</v>
      </c>
      <c r="IM102" s="882">
        <f t="shared" si="337"/>
        <v>7.0749999999999993</v>
      </c>
      <c r="IN102" s="882">
        <f t="shared" si="337"/>
        <v>8.5</v>
      </c>
      <c r="IO102" s="882">
        <f t="shared" si="337"/>
        <v>8.5</v>
      </c>
      <c r="IP102" s="882">
        <f t="shared" si="337"/>
        <v>8.5</v>
      </c>
      <c r="IQ102" s="882">
        <f t="shared" si="337"/>
        <v>8.5</v>
      </c>
      <c r="IR102" s="882">
        <f t="shared" si="337"/>
        <v>8.5</v>
      </c>
      <c r="IS102" s="882">
        <f t="shared" si="337"/>
        <v>8.5</v>
      </c>
      <c r="IT102" s="882">
        <f t="shared" si="337"/>
        <v>8.5</v>
      </c>
      <c r="IU102" s="882">
        <f t="shared" si="337"/>
        <v>8.5</v>
      </c>
      <c r="IV102" s="882">
        <f t="shared" si="337"/>
        <v>11.5</v>
      </c>
      <c r="IW102" s="882">
        <f t="shared" si="337"/>
        <v>11.5</v>
      </c>
      <c r="IX102" s="882">
        <f t="shared" si="337"/>
        <v>11.5</v>
      </c>
      <c r="IY102" s="882">
        <f t="shared" si="337"/>
        <v>11.5</v>
      </c>
      <c r="IZ102" s="882">
        <f t="shared" si="337"/>
        <v>9.25</v>
      </c>
      <c r="JA102" s="882">
        <f t="shared" si="337"/>
        <v>9.25</v>
      </c>
      <c r="JB102" s="882">
        <f t="shared" si="337"/>
        <v>9.25</v>
      </c>
      <c r="JC102" s="882">
        <f t="shared" si="337"/>
        <v>7.375</v>
      </c>
      <c r="JD102" s="882">
        <f t="shared" si="337"/>
        <v>7.375</v>
      </c>
      <c r="JE102" s="882">
        <f t="shared" si="337"/>
        <v>7.375</v>
      </c>
      <c r="JF102" s="882">
        <f t="shared" si="337"/>
        <v>7.375</v>
      </c>
      <c r="JG102" s="882">
        <f t="shared" si="337"/>
        <v>7.375</v>
      </c>
      <c r="JH102" s="882">
        <f t="shared" ref="JH102:LS102" si="338">JH100+MIN($G102,($F102-JH100)/4)</f>
        <v>7.1875</v>
      </c>
      <c r="JI102" s="882">
        <f t="shared" si="338"/>
        <v>7.1875</v>
      </c>
      <c r="JJ102" s="882">
        <f t="shared" si="338"/>
        <v>7.1875</v>
      </c>
      <c r="JK102" s="882">
        <f t="shared" si="338"/>
        <v>7.1875</v>
      </c>
      <c r="JL102" s="882">
        <f t="shared" si="338"/>
        <v>7.1875</v>
      </c>
      <c r="JM102" s="882">
        <f t="shared" si="338"/>
        <v>7.1875</v>
      </c>
      <c r="JN102" s="882">
        <f t="shared" si="338"/>
        <v>7.1875</v>
      </c>
      <c r="JO102" s="882">
        <f t="shared" si="338"/>
        <v>7.1875</v>
      </c>
      <c r="JP102" s="882">
        <f t="shared" si="338"/>
        <v>7.1875</v>
      </c>
      <c r="JQ102" s="882">
        <f t="shared" si="338"/>
        <v>7.1875</v>
      </c>
      <c r="JR102" s="882">
        <f t="shared" si="338"/>
        <v>7.1875</v>
      </c>
      <c r="JS102" s="882">
        <f t="shared" si="338"/>
        <v>7.1875</v>
      </c>
      <c r="JT102" s="882">
        <f t="shared" si="338"/>
        <v>7.1875</v>
      </c>
      <c r="JU102" s="882">
        <f t="shared" si="338"/>
        <v>7.1875</v>
      </c>
      <c r="JV102" s="882">
        <f t="shared" si="338"/>
        <v>7.1875</v>
      </c>
      <c r="JW102" s="882">
        <f t="shared" si="338"/>
        <v>7.1875</v>
      </c>
      <c r="JX102" s="882">
        <f t="shared" si="338"/>
        <v>7</v>
      </c>
      <c r="JY102" s="882">
        <f t="shared" si="338"/>
        <v>7</v>
      </c>
      <c r="JZ102" s="882">
        <f t="shared" si="338"/>
        <v>7</v>
      </c>
      <c r="KA102" s="882">
        <f t="shared" si="338"/>
        <v>7</v>
      </c>
      <c r="KB102" s="882">
        <f t="shared" si="338"/>
        <v>6.8125</v>
      </c>
      <c r="KC102" s="882">
        <f t="shared" si="338"/>
        <v>6.8125</v>
      </c>
      <c r="KD102" s="882">
        <f t="shared" si="338"/>
        <v>6.625</v>
      </c>
      <c r="KE102" s="882">
        <f t="shared" si="338"/>
        <v>6.625</v>
      </c>
      <c r="KF102" s="882">
        <f t="shared" si="338"/>
        <v>7</v>
      </c>
      <c r="KG102" s="882">
        <f t="shared" si="338"/>
        <v>7</v>
      </c>
      <c r="KH102" s="882">
        <f t="shared" si="338"/>
        <v>7</v>
      </c>
      <c r="KI102" s="882">
        <f t="shared" si="338"/>
        <v>7.0749999999999993</v>
      </c>
      <c r="KJ102" s="882">
        <f t="shared" si="338"/>
        <v>7.0749999999999993</v>
      </c>
      <c r="KK102" s="882">
        <f t="shared" si="338"/>
        <v>7.0749999999999993</v>
      </c>
      <c r="KL102" s="882">
        <f t="shared" si="338"/>
        <v>7.0749999999999993</v>
      </c>
      <c r="KM102" s="882">
        <f t="shared" si="338"/>
        <v>7.0749999999999993</v>
      </c>
      <c r="KN102" s="882">
        <f t="shared" si="338"/>
        <v>8.5</v>
      </c>
      <c r="KO102" s="882">
        <f t="shared" si="338"/>
        <v>8.5</v>
      </c>
      <c r="KP102" s="882">
        <f t="shared" si="338"/>
        <v>8.5</v>
      </c>
      <c r="KQ102" s="882">
        <f t="shared" si="338"/>
        <v>8.5</v>
      </c>
      <c r="KR102" s="882">
        <f t="shared" si="338"/>
        <v>8.5</v>
      </c>
      <c r="KS102" s="882">
        <f t="shared" si="338"/>
        <v>8.5</v>
      </c>
      <c r="KT102" s="882">
        <f t="shared" si="338"/>
        <v>8.5</v>
      </c>
      <c r="KU102" s="882">
        <f t="shared" si="338"/>
        <v>8.5</v>
      </c>
      <c r="KV102" s="882">
        <f t="shared" si="338"/>
        <v>11.5</v>
      </c>
      <c r="KW102" s="882">
        <f t="shared" si="338"/>
        <v>11.5</v>
      </c>
      <c r="KX102" s="882">
        <f t="shared" si="338"/>
        <v>11.5</v>
      </c>
      <c r="KY102" s="882">
        <f t="shared" si="338"/>
        <v>11.5</v>
      </c>
      <c r="KZ102" s="882">
        <f t="shared" si="338"/>
        <v>9.25</v>
      </c>
      <c r="LA102" s="882">
        <f t="shared" si="338"/>
        <v>9.25</v>
      </c>
      <c r="LB102" s="882">
        <f t="shared" si="338"/>
        <v>9.25</v>
      </c>
      <c r="LC102" s="882">
        <f t="shared" si="338"/>
        <v>7.375</v>
      </c>
      <c r="LD102" s="882">
        <f t="shared" si="338"/>
        <v>7.375</v>
      </c>
      <c r="LE102" s="882">
        <f t="shared" si="338"/>
        <v>7.375</v>
      </c>
      <c r="LF102" s="882">
        <f t="shared" si="338"/>
        <v>7.375</v>
      </c>
      <c r="LG102" s="882">
        <f t="shared" si="338"/>
        <v>7.375</v>
      </c>
      <c r="LH102" s="882">
        <f t="shared" si="338"/>
        <v>7.1875</v>
      </c>
      <c r="LI102" s="882">
        <f t="shared" si="338"/>
        <v>7.1875</v>
      </c>
      <c r="LJ102" s="882">
        <f t="shared" si="338"/>
        <v>7.1875</v>
      </c>
      <c r="LK102" s="882">
        <f t="shared" si="338"/>
        <v>7.1875</v>
      </c>
      <c r="LL102" s="882">
        <f t="shared" si="338"/>
        <v>7.1875</v>
      </c>
      <c r="LM102" s="882">
        <f t="shared" si="338"/>
        <v>7.1875</v>
      </c>
      <c r="LN102" s="882">
        <f t="shared" si="338"/>
        <v>7.1875</v>
      </c>
      <c r="LO102" s="882">
        <f t="shared" si="338"/>
        <v>7.1875</v>
      </c>
      <c r="LP102" s="882">
        <f t="shared" si="338"/>
        <v>7.1875</v>
      </c>
      <c r="LQ102" s="882">
        <f t="shared" si="338"/>
        <v>7.1875</v>
      </c>
      <c r="LR102" s="882">
        <f t="shared" si="338"/>
        <v>7.1875</v>
      </c>
      <c r="LS102" s="882">
        <f t="shared" si="338"/>
        <v>7.1875</v>
      </c>
      <c r="LT102" s="882">
        <f t="shared" ref="LT102:OE102" si="339">LT100+MIN($G102,($F102-LT100)/4)</f>
        <v>7.1875</v>
      </c>
      <c r="LU102" s="882">
        <f t="shared" si="339"/>
        <v>7.1875</v>
      </c>
      <c r="LV102" s="882">
        <f t="shared" si="339"/>
        <v>7.1875</v>
      </c>
      <c r="LW102" s="882">
        <f t="shared" si="339"/>
        <v>7.1875</v>
      </c>
      <c r="LX102" s="882">
        <f t="shared" si="339"/>
        <v>7</v>
      </c>
      <c r="LY102" s="882">
        <f t="shared" si="339"/>
        <v>7</v>
      </c>
      <c r="LZ102" s="882">
        <f t="shared" si="339"/>
        <v>7</v>
      </c>
      <c r="MA102" s="882">
        <f t="shared" si="339"/>
        <v>7</v>
      </c>
      <c r="MB102" s="882">
        <f t="shared" si="339"/>
        <v>6.8125</v>
      </c>
      <c r="MC102" s="882">
        <f t="shared" si="339"/>
        <v>6.8125</v>
      </c>
      <c r="MD102" s="882">
        <f t="shared" si="339"/>
        <v>6.625</v>
      </c>
      <c r="ME102" s="882">
        <f t="shared" si="339"/>
        <v>6.625</v>
      </c>
      <c r="MF102" s="882">
        <f t="shared" si="339"/>
        <v>7</v>
      </c>
      <c r="MG102" s="882">
        <f t="shared" si="339"/>
        <v>7</v>
      </c>
      <c r="MH102" s="882">
        <f t="shared" si="339"/>
        <v>7</v>
      </c>
      <c r="MI102" s="882">
        <f t="shared" si="339"/>
        <v>7.0749999999999993</v>
      </c>
      <c r="MJ102" s="882">
        <f t="shared" si="339"/>
        <v>7.0749999999999993</v>
      </c>
      <c r="MK102" s="882">
        <f t="shared" si="339"/>
        <v>7.0749999999999993</v>
      </c>
      <c r="ML102" s="882">
        <f t="shared" si="339"/>
        <v>7.0749999999999993</v>
      </c>
      <c r="MM102" s="882">
        <f t="shared" si="339"/>
        <v>7.0749999999999993</v>
      </c>
      <c r="MN102" s="882">
        <f t="shared" si="339"/>
        <v>8.5</v>
      </c>
      <c r="MO102" s="882">
        <f t="shared" si="339"/>
        <v>8.5</v>
      </c>
      <c r="MP102" s="882">
        <f t="shared" si="339"/>
        <v>8.5</v>
      </c>
      <c r="MQ102" s="882">
        <f t="shared" si="339"/>
        <v>8.5</v>
      </c>
      <c r="MR102" s="882">
        <f t="shared" si="339"/>
        <v>8.5</v>
      </c>
      <c r="MS102" s="882">
        <f t="shared" si="339"/>
        <v>8.5</v>
      </c>
      <c r="MT102" s="882">
        <f t="shared" si="339"/>
        <v>8.5</v>
      </c>
      <c r="MU102" s="882">
        <f t="shared" si="339"/>
        <v>8.5</v>
      </c>
      <c r="MV102" s="882">
        <f t="shared" si="339"/>
        <v>11.5</v>
      </c>
      <c r="MW102" s="882">
        <f t="shared" si="339"/>
        <v>11.5</v>
      </c>
      <c r="MX102" s="882">
        <f t="shared" si="339"/>
        <v>11.5</v>
      </c>
      <c r="MY102" s="882">
        <f t="shared" si="339"/>
        <v>11.5</v>
      </c>
      <c r="MZ102" s="882">
        <f t="shared" si="339"/>
        <v>9.25</v>
      </c>
      <c r="NA102" s="882">
        <f t="shared" si="339"/>
        <v>9.25</v>
      </c>
      <c r="NB102" s="882">
        <f t="shared" si="339"/>
        <v>9.25</v>
      </c>
      <c r="NC102" s="882">
        <f t="shared" si="339"/>
        <v>7.375</v>
      </c>
      <c r="ND102" s="882">
        <f t="shared" si="339"/>
        <v>7.375</v>
      </c>
      <c r="NE102" s="882">
        <f t="shared" si="339"/>
        <v>7.375</v>
      </c>
      <c r="NF102" s="882">
        <f t="shared" si="339"/>
        <v>7.375</v>
      </c>
      <c r="NG102" s="882">
        <f t="shared" si="339"/>
        <v>7.375</v>
      </c>
      <c r="NH102" s="882">
        <f t="shared" si="339"/>
        <v>7.1875</v>
      </c>
      <c r="NI102" s="882">
        <f t="shared" si="339"/>
        <v>7.1875</v>
      </c>
      <c r="NJ102" s="882">
        <f t="shared" si="339"/>
        <v>7.1875</v>
      </c>
      <c r="NK102" s="882">
        <f t="shared" si="339"/>
        <v>7.1875</v>
      </c>
      <c r="NL102" s="882">
        <f t="shared" si="339"/>
        <v>7.1875</v>
      </c>
      <c r="NM102" s="882">
        <f t="shared" si="339"/>
        <v>7.1875</v>
      </c>
      <c r="NN102" s="882">
        <f t="shared" si="339"/>
        <v>7.1875</v>
      </c>
      <c r="NO102" s="882">
        <f t="shared" si="339"/>
        <v>7.1875</v>
      </c>
      <c r="NP102" s="882">
        <f t="shared" si="339"/>
        <v>7.1875</v>
      </c>
      <c r="NQ102" s="882">
        <f t="shared" si="339"/>
        <v>7.1875</v>
      </c>
      <c r="NR102" s="882">
        <f t="shared" si="339"/>
        <v>7.1875</v>
      </c>
      <c r="NS102" s="882">
        <f t="shared" si="339"/>
        <v>7.1875</v>
      </c>
      <c r="NT102" s="882">
        <f t="shared" si="339"/>
        <v>7.1875</v>
      </c>
      <c r="NU102" s="882">
        <f t="shared" si="339"/>
        <v>7.1875</v>
      </c>
      <c r="NV102" s="882">
        <f t="shared" si="339"/>
        <v>7.1875</v>
      </c>
      <c r="NW102" s="882">
        <f t="shared" si="339"/>
        <v>7.1875</v>
      </c>
      <c r="NX102" s="882">
        <f t="shared" si="339"/>
        <v>7</v>
      </c>
      <c r="NY102" s="882">
        <f t="shared" si="339"/>
        <v>7</v>
      </c>
      <c r="NZ102" s="882">
        <f t="shared" si="339"/>
        <v>7</v>
      </c>
      <c r="OA102" s="882">
        <f t="shared" si="339"/>
        <v>7</v>
      </c>
      <c r="OB102" s="882">
        <f t="shared" si="339"/>
        <v>6.8125</v>
      </c>
      <c r="OC102" s="882">
        <f t="shared" si="339"/>
        <v>6.8125</v>
      </c>
      <c r="OD102" s="882">
        <f t="shared" si="339"/>
        <v>6.625</v>
      </c>
      <c r="OE102" s="882">
        <f t="shared" si="339"/>
        <v>6.625</v>
      </c>
      <c r="OF102" s="882">
        <f t="shared" ref="OF102:QQ102" si="340">OF100+MIN($G102,($F102-OF100)/4)</f>
        <v>7</v>
      </c>
      <c r="OG102" s="882">
        <f t="shared" si="340"/>
        <v>7</v>
      </c>
      <c r="OH102" s="882">
        <f t="shared" si="340"/>
        <v>7</v>
      </c>
      <c r="OI102" s="882">
        <f t="shared" si="340"/>
        <v>7.0749999999999993</v>
      </c>
      <c r="OJ102" s="882">
        <f t="shared" si="340"/>
        <v>7.0749999999999993</v>
      </c>
      <c r="OK102" s="882">
        <f t="shared" si="340"/>
        <v>7.0749999999999993</v>
      </c>
      <c r="OL102" s="882">
        <f t="shared" si="340"/>
        <v>7.0749999999999993</v>
      </c>
      <c r="OM102" s="882">
        <f t="shared" si="340"/>
        <v>7.0749999999999993</v>
      </c>
      <c r="ON102" s="882">
        <f t="shared" si="340"/>
        <v>8.5</v>
      </c>
      <c r="OO102" s="882">
        <f t="shared" si="340"/>
        <v>8.5</v>
      </c>
      <c r="OP102" s="882">
        <f t="shared" si="340"/>
        <v>8.5</v>
      </c>
      <c r="OQ102" s="882">
        <f t="shared" si="340"/>
        <v>8.5</v>
      </c>
      <c r="OR102" s="882">
        <f t="shared" si="340"/>
        <v>8.5</v>
      </c>
      <c r="OS102" s="882">
        <f t="shared" si="340"/>
        <v>8.5</v>
      </c>
      <c r="OT102" s="882">
        <f t="shared" si="340"/>
        <v>8.5</v>
      </c>
      <c r="OU102" s="882">
        <f t="shared" si="340"/>
        <v>8.5</v>
      </c>
      <c r="OV102" s="882">
        <f t="shared" si="340"/>
        <v>11.5</v>
      </c>
      <c r="OW102" s="882">
        <f t="shared" si="340"/>
        <v>11.5</v>
      </c>
      <c r="OX102" s="882">
        <f t="shared" si="340"/>
        <v>11.5</v>
      </c>
      <c r="OY102" s="882">
        <f t="shared" si="340"/>
        <v>11.5</v>
      </c>
      <c r="OZ102" s="882">
        <f t="shared" si="340"/>
        <v>9.25</v>
      </c>
      <c r="PA102" s="882">
        <f t="shared" si="340"/>
        <v>9.25</v>
      </c>
      <c r="PB102" s="882">
        <f t="shared" si="340"/>
        <v>9.25</v>
      </c>
      <c r="PC102" s="882">
        <f t="shared" si="340"/>
        <v>7.375</v>
      </c>
      <c r="PD102" s="882">
        <f t="shared" si="340"/>
        <v>7.375</v>
      </c>
      <c r="PE102" s="882">
        <f t="shared" si="340"/>
        <v>7.375</v>
      </c>
      <c r="PF102" s="882">
        <f t="shared" si="340"/>
        <v>7.375</v>
      </c>
      <c r="PG102" s="882">
        <f t="shared" si="340"/>
        <v>7.375</v>
      </c>
      <c r="PH102" s="882">
        <f t="shared" si="340"/>
        <v>7.1875</v>
      </c>
      <c r="PI102" s="882">
        <f t="shared" si="340"/>
        <v>7.1875</v>
      </c>
      <c r="PJ102" s="882">
        <f t="shared" si="340"/>
        <v>7.1875</v>
      </c>
      <c r="PK102" s="882">
        <f t="shared" si="340"/>
        <v>7.1875</v>
      </c>
      <c r="PL102" s="882">
        <f t="shared" si="340"/>
        <v>7.1875</v>
      </c>
      <c r="PM102" s="882">
        <f t="shared" si="340"/>
        <v>7.1875</v>
      </c>
      <c r="PN102" s="882">
        <f t="shared" si="340"/>
        <v>7.1875</v>
      </c>
      <c r="PO102" s="882">
        <f t="shared" si="340"/>
        <v>7.1875</v>
      </c>
      <c r="PP102" s="882">
        <f t="shared" si="340"/>
        <v>7.1875</v>
      </c>
      <c r="PQ102" s="882">
        <f t="shared" si="340"/>
        <v>7.1875</v>
      </c>
      <c r="PR102" s="882">
        <f t="shared" si="340"/>
        <v>7.1875</v>
      </c>
      <c r="PS102" s="882">
        <f t="shared" si="340"/>
        <v>7.1875</v>
      </c>
      <c r="PT102" s="882">
        <f t="shared" si="340"/>
        <v>7.1875</v>
      </c>
      <c r="PU102" s="882">
        <f t="shared" si="340"/>
        <v>7.1875</v>
      </c>
      <c r="PV102" s="882">
        <f t="shared" si="340"/>
        <v>7.1875</v>
      </c>
      <c r="PW102" s="882">
        <f t="shared" si="340"/>
        <v>7.1875</v>
      </c>
      <c r="PX102" s="882">
        <f t="shared" si="340"/>
        <v>7</v>
      </c>
      <c r="PY102" s="882">
        <f t="shared" si="340"/>
        <v>7</v>
      </c>
      <c r="PZ102" s="882">
        <f t="shared" si="340"/>
        <v>7</v>
      </c>
      <c r="QA102" s="882">
        <f t="shared" si="340"/>
        <v>7</v>
      </c>
      <c r="QB102" s="882">
        <f t="shared" si="340"/>
        <v>6.8125</v>
      </c>
      <c r="QC102" s="882">
        <f t="shared" si="340"/>
        <v>6.8125</v>
      </c>
      <c r="QD102" s="882">
        <f t="shared" si="340"/>
        <v>6.625</v>
      </c>
      <c r="QE102" s="882">
        <f t="shared" si="340"/>
        <v>6.625</v>
      </c>
      <c r="QF102" s="882">
        <f t="shared" si="340"/>
        <v>7</v>
      </c>
      <c r="QG102" s="882">
        <f t="shared" si="340"/>
        <v>7</v>
      </c>
      <c r="QH102" s="882">
        <f t="shared" si="340"/>
        <v>7</v>
      </c>
      <c r="QI102" s="882">
        <f t="shared" si="340"/>
        <v>7.0749999999999993</v>
      </c>
      <c r="QJ102" s="882">
        <f t="shared" si="340"/>
        <v>7.0749999999999993</v>
      </c>
      <c r="QK102" s="882">
        <f t="shared" si="340"/>
        <v>7.0749999999999993</v>
      </c>
      <c r="QL102" s="882">
        <f t="shared" si="340"/>
        <v>7.0749999999999993</v>
      </c>
      <c r="QM102" s="882">
        <f t="shared" si="340"/>
        <v>7.0749999999999993</v>
      </c>
      <c r="QN102" s="882">
        <f t="shared" si="340"/>
        <v>8.5</v>
      </c>
      <c r="QO102" s="882">
        <f t="shared" si="340"/>
        <v>8.5</v>
      </c>
      <c r="QP102" s="882">
        <f t="shared" si="340"/>
        <v>8.5</v>
      </c>
      <c r="QQ102" s="882">
        <f t="shared" si="340"/>
        <v>8.5</v>
      </c>
      <c r="QR102" s="882">
        <f t="shared" ref="QR102:SJ102" si="341">QR100+MIN($G102,($F102-QR100)/4)</f>
        <v>8.5</v>
      </c>
      <c r="QS102" s="882">
        <f t="shared" si="341"/>
        <v>8.5</v>
      </c>
      <c r="QT102" s="882">
        <f t="shared" si="341"/>
        <v>8.5</v>
      </c>
      <c r="QU102" s="882">
        <f t="shared" si="341"/>
        <v>8.5</v>
      </c>
      <c r="QV102" s="882">
        <f t="shared" si="341"/>
        <v>11.5</v>
      </c>
      <c r="QW102" s="882">
        <f t="shared" si="341"/>
        <v>11.5</v>
      </c>
      <c r="QX102" s="882">
        <f t="shared" si="341"/>
        <v>11.5</v>
      </c>
      <c r="QY102" s="882">
        <f t="shared" si="341"/>
        <v>11.5</v>
      </c>
      <c r="QZ102" s="882">
        <f t="shared" si="341"/>
        <v>9.25</v>
      </c>
      <c r="RA102" s="882">
        <f t="shared" si="341"/>
        <v>9.25</v>
      </c>
      <c r="RB102" s="882">
        <f t="shared" si="341"/>
        <v>9.25</v>
      </c>
      <c r="RC102" s="882">
        <f t="shared" si="341"/>
        <v>7.375</v>
      </c>
      <c r="RD102" s="882">
        <f t="shared" si="341"/>
        <v>7.375</v>
      </c>
      <c r="RE102" s="882">
        <f t="shared" si="341"/>
        <v>7.375</v>
      </c>
      <c r="RF102" s="882">
        <f t="shared" si="341"/>
        <v>7.375</v>
      </c>
      <c r="RG102" s="882">
        <f t="shared" si="341"/>
        <v>7.375</v>
      </c>
      <c r="RH102" s="882">
        <f t="shared" si="341"/>
        <v>7.1875</v>
      </c>
      <c r="RI102" s="882">
        <f t="shared" si="341"/>
        <v>7.1875</v>
      </c>
      <c r="RJ102" s="882">
        <f t="shared" si="341"/>
        <v>7.1875</v>
      </c>
      <c r="RK102" s="882">
        <f t="shared" si="341"/>
        <v>7.1875</v>
      </c>
      <c r="RL102" s="882">
        <f t="shared" si="341"/>
        <v>7.1875</v>
      </c>
      <c r="RM102" s="882">
        <f t="shared" si="341"/>
        <v>7.1875</v>
      </c>
      <c r="RN102" s="882">
        <f t="shared" si="341"/>
        <v>7.1875</v>
      </c>
      <c r="RO102" s="882">
        <f t="shared" si="341"/>
        <v>7.1875</v>
      </c>
      <c r="RP102" s="882">
        <f t="shared" si="341"/>
        <v>7.1875</v>
      </c>
      <c r="RQ102" s="882">
        <f t="shared" si="341"/>
        <v>7.1875</v>
      </c>
      <c r="RR102" s="882">
        <f t="shared" si="341"/>
        <v>7.1875</v>
      </c>
      <c r="RS102" s="882">
        <f t="shared" si="341"/>
        <v>7.1875</v>
      </c>
      <c r="RT102" s="882">
        <f t="shared" si="341"/>
        <v>7.1875</v>
      </c>
      <c r="RU102" s="882">
        <f t="shared" si="341"/>
        <v>7.1875</v>
      </c>
      <c r="RV102" s="882">
        <f t="shared" si="341"/>
        <v>7.1875</v>
      </c>
      <c r="RW102" s="882">
        <f t="shared" si="341"/>
        <v>7.1875</v>
      </c>
      <c r="RX102" s="882">
        <f t="shared" si="341"/>
        <v>7</v>
      </c>
      <c r="RY102" s="882">
        <f t="shared" si="341"/>
        <v>7</v>
      </c>
      <c r="RZ102" s="882">
        <f t="shared" si="341"/>
        <v>7</v>
      </c>
      <c r="SA102" s="882">
        <f t="shared" si="341"/>
        <v>7</v>
      </c>
      <c r="SB102" s="882">
        <f t="shared" si="341"/>
        <v>6.8125</v>
      </c>
      <c r="SC102" s="882">
        <f t="shared" si="341"/>
        <v>6.8125</v>
      </c>
      <c r="SD102" s="882">
        <f t="shared" si="341"/>
        <v>6.625</v>
      </c>
      <c r="SE102" s="882">
        <f t="shared" si="341"/>
        <v>6.625</v>
      </c>
      <c r="SF102" s="882">
        <f t="shared" si="341"/>
        <v>7</v>
      </c>
      <c r="SG102" s="882">
        <f t="shared" si="341"/>
        <v>7</v>
      </c>
      <c r="SH102" s="882">
        <f t="shared" si="341"/>
        <v>7</v>
      </c>
      <c r="SI102" s="882">
        <f t="shared" si="341"/>
        <v>7.0749999999999993</v>
      </c>
      <c r="SJ102" s="882">
        <f t="shared" si="341"/>
        <v>7.0749999999999993</v>
      </c>
      <c r="SK102" s="267">
        <f>SJ102</f>
        <v>7.0749999999999993</v>
      </c>
      <c r="SL102" s="254"/>
      <c r="SM102" s="242"/>
      <c r="SN102" s="242"/>
      <c r="SO102" s="242"/>
    </row>
    <row r="103" spans="1:509" outlineLevel="2" x14ac:dyDescent="0.35">
      <c r="A103" s="242"/>
      <c r="B103" s="251"/>
      <c r="C103" s="438">
        <f>INT($C$29)+2</f>
        <v>3</v>
      </c>
      <c r="D103" s="267"/>
      <c r="E103" s="316">
        <f>E100+1</f>
        <v>18</v>
      </c>
      <c r="F103" s="322"/>
      <c r="G103" s="322"/>
      <c r="H103" s="267"/>
      <c r="I103" s="272" t="s">
        <v>834</v>
      </c>
      <c r="J103" s="288" t="s">
        <v>686</v>
      </c>
      <c r="K103" s="288"/>
      <c r="L103" s="515">
        <v>5.25</v>
      </c>
      <c r="M103" s="516">
        <v>5.25</v>
      </c>
      <c r="N103" s="516">
        <v>5.25</v>
      </c>
      <c r="O103" s="516">
        <v>5.25</v>
      </c>
      <c r="P103" s="516">
        <v>5.25</v>
      </c>
      <c r="Q103" s="516">
        <v>5.25</v>
      </c>
      <c r="R103" s="516">
        <v>5.25</v>
      </c>
      <c r="S103" s="516">
        <v>5.25</v>
      </c>
      <c r="T103" s="516">
        <v>5.25</v>
      </c>
      <c r="U103" s="516">
        <v>5.25</v>
      </c>
      <c r="V103" s="516">
        <v>5.25</v>
      </c>
      <c r="W103" s="516">
        <v>5.25</v>
      </c>
      <c r="X103" s="516">
        <v>5</v>
      </c>
      <c r="Y103" s="516">
        <v>5</v>
      </c>
      <c r="Z103" s="516">
        <v>5</v>
      </c>
      <c r="AA103" s="516">
        <v>5</v>
      </c>
      <c r="AB103" s="516">
        <v>4.75</v>
      </c>
      <c r="AC103" s="516">
        <v>4.75</v>
      </c>
      <c r="AD103" s="516">
        <v>4.5</v>
      </c>
      <c r="AE103" s="516">
        <v>4.5</v>
      </c>
      <c r="AF103" s="516">
        <v>5</v>
      </c>
      <c r="AG103" s="516">
        <v>5</v>
      </c>
      <c r="AH103" s="516">
        <v>5</v>
      </c>
      <c r="AI103" s="516">
        <v>5.0999999999999996</v>
      </c>
      <c r="AJ103" s="516">
        <v>5.0999999999999996</v>
      </c>
      <c r="AK103" s="516">
        <v>5.0999999999999996</v>
      </c>
      <c r="AL103" s="516">
        <v>5.0999999999999996</v>
      </c>
      <c r="AM103" s="516">
        <v>5.0999999999999996</v>
      </c>
      <c r="AN103" s="516">
        <v>7</v>
      </c>
      <c r="AO103" s="516">
        <v>7</v>
      </c>
      <c r="AP103" s="516">
        <v>7</v>
      </c>
      <c r="AQ103" s="516">
        <v>7</v>
      </c>
      <c r="AR103" s="516">
        <v>7</v>
      </c>
      <c r="AS103" s="516">
        <v>7</v>
      </c>
      <c r="AT103" s="516">
        <v>7</v>
      </c>
      <c r="AU103" s="516">
        <v>7</v>
      </c>
      <c r="AV103" s="516">
        <v>11</v>
      </c>
      <c r="AW103" s="516">
        <v>11</v>
      </c>
      <c r="AX103" s="516">
        <v>11</v>
      </c>
      <c r="AY103" s="516">
        <v>11</v>
      </c>
      <c r="AZ103" s="516">
        <v>8</v>
      </c>
      <c r="BA103" s="516">
        <v>8</v>
      </c>
      <c r="BB103" s="516">
        <v>8</v>
      </c>
      <c r="BC103" s="516">
        <v>5.5</v>
      </c>
      <c r="BD103" s="516">
        <v>5.5</v>
      </c>
      <c r="BE103" s="516">
        <v>5.5</v>
      </c>
      <c r="BF103" s="516">
        <v>5.5</v>
      </c>
      <c r="BG103" s="516">
        <v>5.5</v>
      </c>
      <c r="BH103" s="516">
        <v>5.25</v>
      </c>
      <c r="BI103" s="516">
        <v>5.25</v>
      </c>
      <c r="BJ103" s="516">
        <v>5.25</v>
      </c>
      <c r="BK103" s="516">
        <v>5.25</v>
      </c>
      <c r="BL103" s="516">
        <v>5.25</v>
      </c>
      <c r="BM103" s="516">
        <v>5.25</v>
      </c>
      <c r="BN103" s="516">
        <v>5.25</v>
      </c>
      <c r="BO103" s="516">
        <v>5.25</v>
      </c>
      <c r="BP103" s="516">
        <v>5.25</v>
      </c>
      <c r="BQ103" s="516">
        <v>5.25</v>
      </c>
      <c r="BR103" s="516">
        <v>5.25</v>
      </c>
      <c r="BS103" s="516">
        <v>5.25</v>
      </c>
      <c r="BT103" s="516">
        <v>5.25</v>
      </c>
      <c r="BU103" s="516">
        <v>5.25</v>
      </c>
      <c r="BV103" s="516">
        <v>5.25</v>
      </c>
      <c r="BW103" s="516">
        <v>5.25</v>
      </c>
      <c r="BX103" s="516">
        <v>5</v>
      </c>
      <c r="BY103" s="516">
        <v>5</v>
      </c>
      <c r="BZ103" s="516">
        <v>5</v>
      </c>
      <c r="CA103" s="516">
        <v>5</v>
      </c>
      <c r="CB103" s="516">
        <v>4.75</v>
      </c>
      <c r="CC103" s="516">
        <v>4.75</v>
      </c>
      <c r="CD103" s="516">
        <v>4.5</v>
      </c>
      <c r="CE103" s="516">
        <v>4.5</v>
      </c>
      <c r="CF103" s="516">
        <v>5</v>
      </c>
      <c r="CG103" s="516">
        <v>5</v>
      </c>
      <c r="CH103" s="516">
        <v>5</v>
      </c>
      <c r="CI103" s="516">
        <v>5.0999999999999996</v>
      </c>
      <c r="CJ103" s="516">
        <v>5.0999999999999996</v>
      </c>
      <c r="CK103" s="516">
        <v>5.0999999999999996</v>
      </c>
      <c r="CL103" s="516">
        <v>5.0999999999999996</v>
      </c>
      <c r="CM103" s="516">
        <v>5.0999999999999996</v>
      </c>
      <c r="CN103" s="516">
        <v>7</v>
      </c>
      <c r="CO103" s="516">
        <v>7</v>
      </c>
      <c r="CP103" s="516">
        <v>7</v>
      </c>
      <c r="CQ103" s="516">
        <v>7</v>
      </c>
      <c r="CR103" s="516">
        <v>7</v>
      </c>
      <c r="CS103" s="516">
        <v>7</v>
      </c>
      <c r="CT103" s="516">
        <v>7</v>
      </c>
      <c r="CU103" s="516">
        <v>7</v>
      </c>
      <c r="CV103" s="516">
        <v>11</v>
      </c>
      <c r="CW103" s="516">
        <v>11</v>
      </c>
      <c r="CX103" s="516">
        <v>11</v>
      </c>
      <c r="CY103" s="516">
        <v>11</v>
      </c>
      <c r="CZ103" s="516">
        <v>8</v>
      </c>
      <c r="DA103" s="516">
        <v>8</v>
      </c>
      <c r="DB103" s="516">
        <v>8</v>
      </c>
      <c r="DC103" s="516">
        <v>5.5</v>
      </c>
      <c r="DD103" s="516">
        <v>5.5</v>
      </c>
      <c r="DE103" s="516">
        <v>5.5</v>
      </c>
      <c r="DF103" s="516">
        <v>5.5</v>
      </c>
      <c r="DG103" s="516">
        <v>5.5</v>
      </c>
      <c r="DH103" s="516">
        <v>5.25</v>
      </c>
      <c r="DI103" s="516">
        <v>5.25</v>
      </c>
      <c r="DJ103" s="516">
        <v>5.25</v>
      </c>
      <c r="DK103" s="516">
        <v>5.25</v>
      </c>
      <c r="DL103" s="516">
        <v>5.25</v>
      </c>
      <c r="DM103" s="516">
        <v>5.25</v>
      </c>
      <c r="DN103" s="516">
        <v>5.25</v>
      </c>
      <c r="DO103" s="516">
        <v>5.25</v>
      </c>
      <c r="DP103" s="516">
        <v>5.25</v>
      </c>
      <c r="DQ103" s="516">
        <v>5.25</v>
      </c>
      <c r="DR103" s="516">
        <v>5.25</v>
      </c>
      <c r="DS103" s="516">
        <v>5.25</v>
      </c>
      <c r="DT103" s="516">
        <v>5.25</v>
      </c>
      <c r="DU103" s="516">
        <v>5.25</v>
      </c>
      <c r="DV103" s="516">
        <v>5.25</v>
      </c>
      <c r="DW103" s="516">
        <v>5.25</v>
      </c>
      <c r="DX103" s="516">
        <v>5</v>
      </c>
      <c r="DY103" s="516">
        <v>5</v>
      </c>
      <c r="DZ103" s="516">
        <v>5</v>
      </c>
      <c r="EA103" s="516">
        <v>5</v>
      </c>
      <c r="EB103" s="516">
        <v>4.75</v>
      </c>
      <c r="EC103" s="516">
        <v>4.75</v>
      </c>
      <c r="ED103" s="516">
        <v>4.5</v>
      </c>
      <c r="EE103" s="516">
        <v>4.5</v>
      </c>
      <c r="EF103" s="516">
        <v>5</v>
      </c>
      <c r="EG103" s="516">
        <v>5</v>
      </c>
      <c r="EH103" s="516">
        <v>5</v>
      </c>
      <c r="EI103" s="516">
        <v>5.0999999999999996</v>
      </c>
      <c r="EJ103" s="516">
        <v>5.0999999999999996</v>
      </c>
      <c r="EK103" s="516">
        <v>5.0999999999999996</v>
      </c>
      <c r="EL103" s="516">
        <v>5.0999999999999996</v>
      </c>
      <c r="EM103" s="516">
        <v>5.0999999999999996</v>
      </c>
      <c r="EN103" s="516">
        <v>7</v>
      </c>
      <c r="EO103" s="516">
        <v>7</v>
      </c>
      <c r="EP103" s="516">
        <v>7</v>
      </c>
      <c r="EQ103" s="516">
        <v>7</v>
      </c>
      <c r="ER103" s="516">
        <v>7</v>
      </c>
      <c r="ES103" s="516">
        <v>7</v>
      </c>
      <c r="ET103" s="516">
        <v>7</v>
      </c>
      <c r="EU103" s="516">
        <v>7</v>
      </c>
      <c r="EV103" s="516">
        <v>11</v>
      </c>
      <c r="EW103" s="516">
        <v>11</v>
      </c>
      <c r="EX103" s="516">
        <v>11</v>
      </c>
      <c r="EY103" s="516">
        <v>11</v>
      </c>
      <c r="EZ103" s="516">
        <v>8</v>
      </c>
      <c r="FA103" s="516">
        <v>8</v>
      </c>
      <c r="FB103" s="516">
        <v>8</v>
      </c>
      <c r="FC103" s="516">
        <v>5.5</v>
      </c>
      <c r="FD103" s="516">
        <v>5.5</v>
      </c>
      <c r="FE103" s="516">
        <v>5.5</v>
      </c>
      <c r="FF103" s="516">
        <v>5.5</v>
      </c>
      <c r="FG103" s="516">
        <v>5.5</v>
      </c>
      <c r="FH103" s="516">
        <v>5.25</v>
      </c>
      <c r="FI103" s="516">
        <v>5.25</v>
      </c>
      <c r="FJ103" s="516">
        <v>5.25</v>
      </c>
      <c r="FK103" s="516">
        <v>5.25</v>
      </c>
      <c r="FL103" s="516">
        <v>5.25</v>
      </c>
      <c r="FM103" s="516">
        <v>5.25</v>
      </c>
      <c r="FN103" s="516">
        <v>5.25</v>
      </c>
      <c r="FO103" s="516">
        <v>5.25</v>
      </c>
      <c r="FP103" s="516">
        <v>5.25</v>
      </c>
      <c r="FQ103" s="516">
        <v>5.25</v>
      </c>
      <c r="FR103" s="516">
        <v>5.25</v>
      </c>
      <c r="FS103" s="516">
        <v>5.25</v>
      </c>
      <c r="FT103" s="516">
        <v>5.25</v>
      </c>
      <c r="FU103" s="516">
        <v>5.25</v>
      </c>
      <c r="FV103" s="516">
        <v>5.25</v>
      </c>
      <c r="FW103" s="516">
        <v>5.25</v>
      </c>
      <c r="FX103" s="516">
        <v>5</v>
      </c>
      <c r="FY103" s="516">
        <v>5</v>
      </c>
      <c r="FZ103" s="516">
        <v>5</v>
      </c>
      <c r="GA103" s="516">
        <v>5</v>
      </c>
      <c r="GB103" s="516">
        <v>4.75</v>
      </c>
      <c r="GC103" s="516">
        <v>4.75</v>
      </c>
      <c r="GD103" s="516">
        <v>4.5</v>
      </c>
      <c r="GE103" s="516">
        <v>4.5</v>
      </c>
      <c r="GF103" s="516">
        <v>5</v>
      </c>
      <c r="GG103" s="516">
        <v>5</v>
      </c>
      <c r="GH103" s="516">
        <v>5</v>
      </c>
      <c r="GI103" s="516">
        <v>5.0999999999999996</v>
      </c>
      <c r="GJ103" s="516">
        <v>5.0999999999999996</v>
      </c>
      <c r="GK103" s="516">
        <v>5.0999999999999996</v>
      </c>
      <c r="GL103" s="516">
        <v>5.0999999999999996</v>
      </c>
      <c r="GM103" s="516">
        <v>5.0999999999999996</v>
      </c>
      <c r="GN103" s="516">
        <v>7</v>
      </c>
      <c r="GO103" s="516">
        <v>7</v>
      </c>
      <c r="GP103" s="516">
        <v>7</v>
      </c>
      <c r="GQ103" s="516">
        <v>7</v>
      </c>
      <c r="GR103" s="516">
        <v>7</v>
      </c>
      <c r="GS103" s="516">
        <v>7</v>
      </c>
      <c r="GT103" s="516">
        <v>7</v>
      </c>
      <c r="GU103" s="516">
        <v>7</v>
      </c>
      <c r="GV103" s="516">
        <v>11</v>
      </c>
      <c r="GW103" s="516">
        <v>11</v>
      </c>
      <c r="GX103" s="516">
        <v>11</v>
      </c>
      <c r="GY103" s="516">
        <v>11</v>
      </c>
      <c r="GZ103" s="516">
        <v>8</v>
      </c>
      <c r="HA103" s="516">
        <v>8</v>
      </c>
      <c r="HB103" s="516">
        <v>8</v>
      </c>
      <c r="HC103" s="516">
        <v>5.5</v>
      </c>
      <c r="HD103" s="516">
        <v>5.5</v>
      </c>
      <c r="HE103" s="516">
        <v>5.5</v>
      </c>
      <c r="HF103" s="516">
        <v>5.5</v>
      </c>
      <c r="HG103" s="516">
        <v>5.5</v>
      </c>
      <c r="HH103" s="516">
        <v>5.25</v>
      </c>
      <c r="HI103" s="516">
        <v>5.25</v>
      </c>
      <c r="HJ103" s="516">
        <v>5.25</v>
      </c>
      <c r="HK103" s="516">
        <v>5.25</v>
      </c>
      <c r="HL103" s="516">
        <v>5.25</v>
      </c>
      <c r="HM103" s="516">
        <v>5.25</v>
      </c>
      <c r="HN103" s="516">
        <v>5.25</v>
      </c>
      <c r="HO103" s="516">
        <v>5.25</v>
      </c>
      <c r="HP103" s="516">
        <v>5.25</v>
      </c>
      <c r="HQ103" s="516">
        <v>5.25</v>
      </c>
      <c r="HR103" s="516">
        <v>5.25</v>
      </c>
      <c r="HS103" s="516">
        <v>5.25</v>
      </c>
      <c r="HT103" s="516">
        <v>5.25</v>
      </c>
      <c r="HU103" s="516">
        <v>5.25</v>
      </c>
      <c r="HV103" s="516">
        <v>5.25</v>
      </c>
      <c r="HW103" s="516">
        <v>5.25</v>
      </c>
      <c r="HX103" s="516">
        <v>5</v>
      </c>
      <c r="HY103" s="516">
        <v>5</v>
      </c>
      <c r="HZ103" s="516">
        <v>5</v>
      </c>
      <c r="IA103" s="516">
        <v>5</v>
      </c>
      <c r="IB103" s="516">
        <v>4.75</v>
      </c>
      <c r="IC103" s="516">
        <v>4.75</v>
      </c>
      <c r="ID103" s="516">
        <v>4.5</v>
      </c>
      <c r="IE103" s="516">
        <v>4.5</v>
      </c>
      <c r="IF103" s="516">
        <v>5</v>
      </c>
      <c r="IG103" s="516">
        <v>5</v>
      </c>
      <c r="IH103" s="516">
        <v>5</v>
      </c>
      <c r="II103" s="516">
        <v>5.0999999999999996</v>
      </c>
      <c r="IJ103" s="516">
        <v>5.0999999999999996</v>
      </c>
      <c r="IK103" s="516">
        <v>5.0999999999999996</v>
      </c>
      <c r="IL103" s="516">
        <v>5.0999999999999996</v>
      </c>
      <c r="IM103" s="516">
        <v>5.0999999999999996</v>
      </c>
      <c r="IN103" s="516">
        <v>7</v>
      </c>
      <c r="IO103" s="516">
        <v>7</v>
      </c>
      <c r="IP103" s="516">
        <v>7</v>
      </c>
      <c r="IQ103" s="516">
        <v>7</v>
      </c>
      <c r="IR103" s="516">
        <v>7</v>
      </c>
      <c r="IS103" s="516">
        <v>7</v>
      </c>
      <c r="IT103" s="516">
        <v>7</v>
      </c>
      <c r="IU103" s="516">
        <v>7</v>
      </c>
      <c r="IV103" s="516">
        <v>11</v>
      </c>
      <c r="IW103" s="516">
        <v>11</v>
      </c>
      <c r="IX103" s="516">
        <v>11</v>
      </c>
      <c r="IY103" s="516">
        <v>11</v>
      </c>
      <c r="IZ103" s="516">
        <v>8</v>
      </c>
      <c r="JA103" s="516">
        <v>8</v>
      </c>
      <c r="JB103" s="516">
        <v>8</v>
      </c>
      <c r="JC103" s="516">
        <v>5.5</v>
      </c>
      <c r="JD103" s="516">
        <v>5.5</v>
      </c>
      <c r="JE103" s="516">
        <v>5.5</v>
      </c>
      <c r="JF103" s="516">
        <v>5.5</v>
      </c>
      <c r="JG103" s="516">
        <v>5.5</v>
      </c>
      <c r="JH103" s="516">
        <v>5.25</v>
      </c>
      <c r="JI103" s="516">
        <v>5.25</v>
      </c>
      <c r="JJ103" s="516">
        <v>5.25</v>
      </c>
      <c r="JK103" s="516">
        <v>5.25</v>
      </c>
      <c r="JL103" s="516">
        <v>5.25</v>
      </c>
      <c r="JM103" s="516">
        <v>5.25</v>
      </c>
      <c r="JN103" s="516">
        <v>5.25</v>
      </c>
      <c r="JO103" s="516">
        <v>5.25</v>
      </c>
      <c r="JP103" s="516">
        <v>5.25</v>
      </c>
      <c r="JQ103" s="516">
        <v>5.25</v>
      </c>
      <c r="JR103" s="516">
        <v>5.25</v>
      </c>
      <c r="JS103" s="516">
        <v>5.25</v>
      </c>
      <c r="JT103" s="516">
        <v>5.25</v>
      </c>
      <c r="JU103" s="516">
        <v>5.25</v>
      </c>
      <c r="JV103" s="516">
        <v>5.25</v>
      </c>
      <c r="JW103" s="516">
        <v>5.25</v>
      </c>
      <c r="JX103" s="516">
        <v>5</v>
      </c>
      <c r="JY103" s="516">
        <v>5</v>
      </c>
      <c r="JZ103" s="516">
        <v>5</v>
      </c>
      <c r="KA103" s="516">
        <v>5</v>
      </c>
      <c r="KB103" s="516">
        <v>4.75</v>
      </c>
      <c r="KC103" s="516">
        <v>4.75</v>
      </c>
      <c r="KD103" s="516">
        <v>4.5</v>
      </c>
      <c r="KE103" s="516">
        <v>4.5</v>
      </c>
      <c r="KF103" s="516">
        <v>5</v>
      </c>
      <c r="KG103" s="516">
        <v>5</v>
      </c>
      <c r="KH103" s="516">
        <v>5</v>
      </c>
      <c r="KI103" s="516">
        <v>5.0999999999999996</v>
      </c>
      <c r="KJ103" s="516">
        <v>5.0999999999999996</v>
      </c>
      <c r="KK103" s="516">
        <v>5.0999999999999996</v>
      </c>
      <c r="KL103" s="516">
        <v>5.0999999999999996</v>
      </c>
      <c r="KM103" s="516">
        <v>5.0999999999999996</v>
      </c>
      <c r="KN103" s="516">
        <v>7</v>
      </c>
      <c r="KO103" s="516">
        <v>7</v>
      </c>
      <c r="KP103" s="516">
        <v>7</v>
      </c>
      <c r="KQ103" s="516">
        <v>7</v>
      </c>
      <c r="KR103" s="516">
        <v>7</v>
      </c>
      <c r="KS103" s="516">
        <v>7</v>
      </c>
      <c r="KT103" s="516">
        <v>7</v>
      </c>
      <c r="KU103" s="516">
        <v>7</v>
      </c>
      <c r="KV103" s="516">
        <v>11</v>
      </c>
      <c r="KW103" s="516">
        <v>11</v>
      </c>
      <c r="KX103" s="516">
        <v>11</v>
      </c>
      <c r="KY103" s="516">
        <v>11</v>
      </c>
      <c r="KZ103" s="516">
        <v>8</v>
      </c>
      <c r="LA103" s="516">
        <v>8</v>
      </c>
      <c r="LB103" s="516">
        <v>8</v>
      </c>
      <c r="LC103" s="516">
        <v>5.5</v>
      </c>
      <c r="LD103" s="516">
        <v>5.5</v>
      </c>
      <c r="LE103" s="516">
        <v>5.5</v>
      </c>
      <c r="LF103" s="516">
        <v>5.5</v>
      </c>
      <c r="LG103" s="516">
        <v>5.5</v>
      </c>
      <c r="LH103" s="516">
        <v>5.25</v>
      </c>
      <c r="LI103" s="516">
        <v>5.25</v>
      </c>
      <c r="LJ103" s="516">
        <v>5.25</v>
      </c>
      <c r="LK103" s="516">
        <v>5.25</v>
      </c>
      <c r="LL103" s="516">
        <v>5.25</v>
      </c>
      <c r="LM103" s="516">
        <v>5.25</v>
      </c>
      <c r="LN103" s="516">
        <v>5.25</v>
      </c>
      <c r="LO103" s="516">
        <v>5.25</v>
      </c>
      <c r="LP103" s="516">
        <v>5.25</v>
      </c>
      <c r="LQ103" s="516">
        <v>5.25</v>
      </c>
      <c r="LR103" s="516">
        <v>5.25</v>
      </c>
      <c r="LS103" s="516">
        <v>5.25</v>
      </c>
      <c r="LT103" s="516">
        <v>5.25</v>
      </c>
      <c r="LU103" s="516">
        <v>5.25</v>
      </c>
      <c r="LV103" s="516">
        <v>5.25</v>
      </c>
      <c r="LW103" s="516">
        <v>5.25</v>
      </c>
      <c r="LX103" s="516">
        <v>5</v>
      </c>
      <c r="LY103" s="516">
        <v>5</v>
      </c>
      <c r="LZ103" s="516">
        <v>5</v>
      </c>
      <c r="MA103" s="516">
        <v>5</v>
      </c>
      <c r="MB103" s="516">
        <v>4.75</v>
      </c>
      <c r="MC103" s="516">
        <v>4.75</v>
      </c>
      <c r="MD103" s="516">
        <v>4.5</v>
      </c>
      <c r="ME103" s="516">
        <v>4.5</v>
      </c>
      <c r="MF103" s="516">
        <v>5</v>
      </c>
      <c r="MG103" s="516">
        <v>5</v>
      </c>
      <c r="MH103" s="516">
        <v>5</v>
      </c>
      <c r="MI103" s="516">
        <v>5.0999999999999996</v>
      </c>
      <c r="MJ103" s="516">
        <v>5.0999999999999996</v>
      </c>
      <c r="MK103" s="516">
        <v>5.0999999999999996</v>
      </c>
      <c r="ML103" s="516">
        <v>5.0999999999999996</v>
      </c>
      <c r="MM103" s="516">
        <v>5.0999999999999996</v>
      </c>
      <c r="MN103" s="516">
        <v>7</v>
      </c>
      <c r="MO103" s="516">
        <v>7</v>
      </c>
      <c r="MP103" s="516">
        <v>7</v>
      </c>
      <c r="MQ103" s="516">
        <v>7</v>
      </c>
      <c r="MR103" s="516">
        <v>7</v>
      </c>
      <c r="MS103" s="516">
        <v>7</v>
      </c>
      <c r="MT103" s="516">
        <v>7</v>
      </c>
      <c r="MU103" s="516">
        <v>7</v>
      </c>
      <c r="MV103" s="516">
        <v>11</v>
      </c>
      <c r="MW103" s="516">
        <v>11</v>
      </c>
      <c r="MX103" s="516">
        <v>11</v>
      </c>
      <c r="MY103" s="516">
        <v>11</v>
      </c>
      <c r="MZ103" s="516">
        <v>8</v>
      </c>
      <c r="NA103" s="516">
        <v>8</v>
      </c>
      <c r="NB103" s="516">
        <v>8</v>
      </c>
      <c r="NC103" s="516">
        <v>5.5</v>
      </c>
      <c r="ND103" s="516">
        <v>5.5</v>
      </c>
      <c r="NE103" s="516">
        <v>5.5</v>
      </c>
      <c r="NF103" s="516">
        <v>5.5</v>
      </c>
      <c r="NG103" s="516">
        <v>5.5</v>
      </c>
      <c r="NH103" s="516">
        <v>5.25</v>
      </c>
      <c r="NI103" s="516">
        <v>5.25</v>
      </c>
      <c r="NJ103" s="516">
        <v>5.25</v>
      </c>
      <c r="NK103" s="516">
        <v>5.25</v>
      </c>
      <c r="NL103" s="516">
        <v>5.25</v>
      </c>
      <c r="NM103" s="516">
        <v>5.25</v>
      </c>
      <c r="NN103" s="516">
        <v>5.25</v>
      </c>
      <c r="NO103" s="516">
        <v>5.25</v>
      </c>
      <c r="NP103" s="516">
        <v>5.25</v>
      </c>
      <c r="NQ103" s="516">
        <v>5.25</v>
      </c>
      <c r="NR103" s="516">
        <v>5.25</v>
      </c>
      <c r="NS103" s="516">
        <v>5.25</v>
      </c>
      <c r="NT103" s="516">
        <v>5.25</v>
      </c>
      <c r="NU103" s="516">
        <v>5.25</v>
      </c>
      <c r="NV103" s="516">
        <v>5.25</v>
      </c>
      <c r="NW103" s="516">
        <v>5.25</v>
      </c>
      <c r="NX103" s="516">
        <v>5</v>
      </c>
      <c r="NY103" s="516">
        <v>5</v>
      </c>
      <c r="NZ103" s="516">
        <v>5</v>
      </c>
      <c r="OA103" s="516">
        <v>5</v>
      </c>
      <c r="OB103" s="516">
        <v>4.75</v>
      </c>
      <c r="OC103" s="516">
        <v>4.75</v>
      </c>
      <c r="OD103" s="516">
        <v>4.5</v>
      </c>
      <c r="OE103" s="516">
        <v>4.5</v>
      </c>
      <c r="OF103" s="516">
        <v>5</v>
      </c>
      <c r="OG103" s="516">
        <v>5</v>
      </c>
      <c r="OH103" s="516">
        <v>5</v>
      </c>
      <c r="OI103" s="516">
        <v>5.0999999999999996</v>
      </c>
      <c r="OJ103" s="516">
        <v>5.0999999999999996</v>
      </c>
      <c r="OK103" s="516">
        <v>5.0999999999999996</v>
      </c>
      <c r="OL103" s="516">
        <v>5.0999999999999996</v>
      </c>
      <c r="OM103" s="516">
        <v>5.0999999999999996</v>
      </c>
      <c r="ON103" s="516">
        <v>7</v>
      </c>
      <c r="OO103" s="516">
        <v>7</v>
      </c>
      <c r="OP103" s="516">
        <v>7</v>
      </c>
      <c r="OQ103" s="516">
        <v>7</v>
      </c>
      <c r="OR103" s="516">
        <v>7</v>
      </c>
      <c r="OS103" s="516">
        <v>7</v>
      </c>
      <c r="OT103" s="516">
        <v>7</v>
      </c>
      <c r="OU103" s="516">
        <v>7</v>
      </c>
      <c r="OV103" s="516">
        <v>11</v>
      </c>
      <c r="OW103" s="516">
        <v>11</v>
      </c>
      <c r="OX103" s="516">
        <v>11</v>
      </c>
      <c r="OY103" s="516">
        <v>11</v>
      </c>
      <c r="OZ103" s="516">
        <v>8</v>
      </c>
      <c r="PA103" s="516">
        <v>8</v>
      </c>
      <c r="PB103" s="516">
        <v>8</v>
      </c>
      <c r="PC103" s="516">
        <v>5.5</v>
      </c>
      <c r="PD103" s="516">
        <v>5.5</v>
      </c>
      <c r="PE103" s="516">
        <v>5.5</v>
      </c>
      <c r="PF103" s="516">
        <v>5.5</v>
      </c>
      <c r="PG103" s="516">
        <v>5.5</v>
      </c>
      <c r="PH103" s="516">
        <v>5.25</v>
      </c>
      <c r="PI103" s="516">
        <v>5.25</v>
      </c>
      <c r="PJ103" s="516">
        <v>5.25</v>
      </c>
      <c r="PK103" s="516">
        <v>5.25</v>
      </c>
      <c r="PL103" s="516">
        <v>5.25</v>
      </c>
      <c r="PM103" s="516">
        <v>5.25</v>
      </c>
      <c r="PN103" s="516">
        <v>5.25</v>
      </c>
      <c r="PO103" s="516">
        <v>5.25</v>
      </c>
      <c r="PP103" s="516">
        <v>5.25</v>
      </c>
      <c r="PQ103" s="516">
        <v>5.25</v>
      </c>
      <c r="PR103" s="516">
        <v>5.25</v>
      </c>
      <c r="PS103" s="516">
        <v>5.25</v>
      </c>
      <c r="PT103" s="516">
        <v>5.25</v>
      </c>
      <c r="PU103" s="516">
        <v>5.25</v>
      </c>
      <c r="PV103" s="516">
        <v>5.25</v>
      </c>
      <c r="PW103" s="516">
        <v>5.25</v>
      </c>
      <c r="PX103" s="516">
        <v>5</v>
      </c>
      <c r="PY103" s="516">
        <v>5</v>
      </c>
      <c r="PZ103" s="516">
        <v>5</v>
      </c>
      <c r="QA103" s="516">
        <v>5</v>
      </c>
      <c r="QB103" s="516">
        <v>4.75</v>
      </c>
      <c r="QC103" s="516">
        <v>4.75</v>
      </c>
      <c r="QD103" s="516">
        <v>4.5</v>
      </c>
      <c r="QE103" s="516">
        <v>4.5</v>
      </c>
      <c r="QF103" s="516">
        <v>5</v>
      </c>
      <c r="QG103" s="516">
        <v>5</v>
      </c>
      <c r="QH103" s="516">
        <v>5</v>
      </c>
      <c r="QI103" s="516">
        <v>5.0999999999999996</v>
      </c>
      <c r="QJ103" s="516">
        <v>5.0999999999999996</v>
      </c>
      <c r="QK103" s="516">
        <v>5.0999999999999996</v>
      </c>
      <c r="QL103" s="516">
        <v>5.0999999999999996</v>
      </c>
      <c r="QM103" s="516">
        <v>5.0999999999999996</v>
      </c>
      <c r="QN103" s="516">
        <v>7</v>
      </c>
      <c r="QO103" s="516">
        <v>7</v>
      </c>
      <c r="QP103" s="516">
        <v>7</v>
      </c>
      <c r="QQ103" s="516">
        <v>7</v>
      </c>
      <c r="QR103" s="516">
        <v>7</v>
      </c>
      <c r="QS103" s="516">
        <v>7</v>
      </c>
      <c r="QT103" s="516">
        <v>7</v>
      </c>
      <c r="QU103" s="516">
        <v>7</v>
      </c>
      <c r="QV103" s="516">
        <v>11</v>
      </c>
      <c r="QW103" s="516">
        <v>11</v>
      </c>
      <c r="QX103" s="516">
        <v>11</v>
      </c>
      <c r="QY103" s="516">
        <v>11</v>
      </c>
      <c r="QZ103" s="516">
        <v>8</v>
      </c>
      <c r="RA103" s="516">
        <v>8</v>
      </c>
      <c r="RB103" s="516">
        <v>8</v>
      </c>
      <c r="RC103" s="516">
        <v>5.5</v>
      </c>
      <c r="RD103" s="516">
        <v>5.5</v>
      </c>
      <c r="RE103" s="516">
        <v>5.5</v>
      </c>
      <c r="RF103" s="516">
        <v>5.5</v>
      </c>
      <c r="RG103" s="516">
        <v>5.5</v>
      </c>
      <c r="RH103" s="516">
        <v>5.25</v>
      </c>
      <c r="RI103" s="516">
        <v>5.25</v>
      </c>
      <c r="RJ103" s="516">
        <v>5.25</v>
      </c>
      <c r="RK103" s="516">
        <v>5.25</v>
      </c>
      <c r="RL103" s="516">
        <v>5.25</v>
      </c>
      <c r="RM103" s="516">
        <v>5.25</v>
      </c>
      <c r="RN103" s="516">
        <v>5.25</v>
      </c>
      <c r="RO103" s="516">
        <v>5.25</v>
      </c>
      <c r="RP103" s="516">
        <v>5.25</v>
      </c>
      <c r="RQ103" s="516">
        <v>5.25</v>
      </c>
      <c r="RR103" s="516">
        <v>5.25</v>
      </c>
      <c r="RS103" s="516">
        <v>5.25</v>
      </c>
      <c r="RT103" s="516">
        <v>5.25</v>
      </c>
      <c r="RU103" s="516">
        <v>5.25</v>
      </c>
      <c r="RV103" s="516">
        <v>5.25</v>
      </c>
      <c r="RW103" s="516">
        <v>5.25</v>
      </c>
      <c r="RX103" s="516">
        <v>5</v>
      </c>
      <c r="RY103" s="516">
        <v>5</v>
      </c>
      <c r="RZ103" s="516">
        <v>5</v>
      </c>
      <c r="SA103" s="516">
        <v>5</v>
      </c>
      <c r="SB103" s="516">
        <v>4.75</v>
      </c>
      <c r="SC103" s="516">
        <v>4.75</v>
      </c>
      <c r="SD103" s="516">
        <v>4.5</v>
      </c>
      <c r="SE103" s="516">
        <v>4.5</v>
      </c>
      <c r="SF103" s="516">
        <v>5</v>
      </c>
      <c r="SG103" s="516">
        <v>5</v>
      </c>
      <c r="SH103" s="516">
        <v>5</v>
      </c>
      <c r="SI103" s="516">
        <v>5.0999999999999996</v>
      </c>
      <c r="SJ103" s="516">
        <v>5.0999999999999996</v>
      </c>
      <c r="SK103" s="267">
        <f t="shared" si="273"/>
        <v>5.0999999999999996</v>
      </c>
      <c r="SL103" s="254"/>
      <c r="SM103" s="242"/>
      <c r="SN103" s="242"/>
      <c r="SO103" s="242"/>
    </row>
    <row r="104" spans="1:509" outlineLevel="3" x14ac:dyDescent="0.35">
      <c r="A104" s="242"/>
      <c r="B104" s="251"/>
      <c r="C104" s="438">
        <f t="shared" si="33"/>
        <v>4</v>
      </c>
      <c r="D104" s="267"/>
      <c r="E104" s="316"/>
      <c r="F104" s="322">
        <f t="shared" ref="F104:F105" si="342">F101</f>
        <v>3</v>
      </c>
      <c r="G104" s="322">
        <f t="shared" si="50"/>
        <v>1.5</v>
      </c>
      <c r="H104" s="267"/>
      <c r="I104" s="274"/>
      <c r="J104" s="288" t="s">
        <v>173</v>
      </c>
      <c r="K104" s="454"/>
      <c r="L104" s="881">
        <f t="shared" ref="L104:BW104" si="343">L103-MIN($G104,(L103-$F104)/4)</f>
        <v>4.6875</v>
      </c>
      <c r="M104" s="881">
        <f t="shared" si="343"/>
        <v>4.6875</v>
      </c>
      <c r="N104" s="881">
        <f t="shared" si="343"/>
        <v>4.6875</v>
      </c>
      <c r="O104" s="881">
        <f t="shared" si="343"/>
        <v>4.6875</v>
      </c>
      <c r="P104" s="881">
        <f t="shared" si="343"/>
        <v>4.6875</v>
      </c>
      <c r="Q104" s="881">
        <f t="shared" si="343"/>
        <v>4.6875</v>
      </c>
      <c r="R104" s="881">
        <f t="shared" si="343"/>
        <v>4.6875</v>
      </c>
      <c r="S104" s="881">
        <f t="shared" si="343"/>
        <v>4.6875</v>
      </c>
      <c r="T104" s="881">
        <f t="shared" si="343"/>
        <v>4.6875</v>
      </c>
      <c r="U104" s="881">
        <f t="shared" si="343"/>
        <v>4.6875</v>
      </c>
      <c r="V104" s="881">
        <f t="shared" si="343"/>
        <v>4.6875</v>
      </c>
      <c r="W104" s="881">
        <f t="shared" si="343"/>
        <v>4.6875</v>
      </c>
      <c r="X104" s="881">
        <f t="shared" si="343"/>
        <v>4.5</v>
      </c>
      <c r="Y104" s="881">
        <f t="shared" si="343"/>
        <v>4.5</v>
      </c>
      <c r="Z104" s="881">
        <f t="shared" si="343"/>
        <v>4.5</v>
      </c>
      <c r="AA104" s="881">
        <f t="shared" si="343"/>
        <v>4.5</v>
      </c>
      <c r="AB104" s="881">
        <f t="shared" si="343"/>
        <v>4.3125</v>
      </c>
      <c r="AC104" s="881">
        <f t="shared" si="343"/>
        <v>4.3125</v>
      </c>
      <c r="AD104" s="881">
        <f t="shared" si="343"/>
        <v>4.125</v>
      </c>
      <c r="AE104" s="881">
        <f t="shared" si="343"/>
        <v>4.125</v>
      </c>
      <c r="AF104" s="881">
        <f t="shared" si="343"/>
        <v>4.5</v>
      </c>
      <c r="AG104" s="881">
        <f t="shared" si="343"/>
        <v>4.5</v>
      </c>
      <c r="AH104" s="881">
        <f t="shared" si="343"/>
        <v>4.5</v>
      </c>
      <c r="AI104" s="881">
        <f t="shared" si="343"/>
        <v>4.5749999999999993</v>
      </c>
      <c r="AJ104" s="881">
        <f t="shared" si="343"/>
        <v>4.5749999999999993</v>
      </c>
      <c r="AK104" s="881">
        <f t="shared" si="343"/>
        <v>4.5749999999999993</v>
      </c>
      <c r="AL104" s="881">
        <f t="shared" si="343"/>
        <v>4.5749999999999993</v>
      </c>
      <c r="AM104" s="881">
        <f t="shared" si="343"/>
        <v>4.5749999999999993</v>
      </c>
      <c r="AN104" s="881">
        <f t="shared" si="343"/>
        <v>6</v>
      </c>
      <c r="AO104" s="881">
        <f t="shared" si="343"/>
        <v>6</v>
      </c>
      <c r="AP104" s="881">
        <f t="shared" si="343"/>
        <v>6</v>
      </c>
      <c r="AQ104" s="881">
        <f t="shared" si="343"/>
        <v>6</v>
      </c>
      <c r="AR104" s="881">
        <f t="shared" si="343"/>
        <v>6</v>
      </c>
      <c r="AS104" s="881">
        <f t="shared" si="343"/>
        <v>6</v>
      </c>
      <c r="AT104" s="881">
        <f t="shared" si="343"/>
        <v>6</v>
      </c>
      <c r="AU104" s="881">
        <f t="shared" si="343"/>
        <v>6</v>
      </c>
      <c r="AV104" s="881">
        <f t="shared" si="343"/>
        <v>9.5</v>
      </c>
      <c r="AW104" s="881">
        <f t="shared" si="343"/>
        <v>9.5</v>
      </c>
      <c r="AX104" s="881">
        <f t="shared" si="343"/>
        <v>9.5</v>
      </c>
      <c r="AY104" s="881">
        <f t="shared" si="343"/>
        <v>9.5</v>
      </c>
      <c r="AZ104" s="881">
        <f t="shared" si="343"/>
        <v>6.75</v>
      </c>
      <c r="BA104" s="881">
        <f t="shared" si="343"/>
        <v>6.75</v>
      </c>
      <c r="BB104" s="881">
        <f t="shared" si="343"/>
        <v>6.75</v>
      </c>
      <c r="BC104" s="881">
        <f t="shared" si="343"/>
        <v>4.875</v>
      </c>
      <c r="BD104" s="881">
        <f t="shared" si="343"/>
        <v>4.875</v>
      </c>
      <c r="BE104" s="881">
        <f t="shared" si="343"/>
        <v>4.875</v>
      </c>
      <c r="BF104" s="881">
        <f t="shared" si="343"/>
        <v>4.875</v>
      </c>
      <c r="BG104" s="881">
        <f t="shared" si="343"/>
        <v>4.875</v>
      </c>
      <c r="BH104" s="881">
        <f t="shared" si="343"/>
        <v>4.6875</v>
      </c>
      <c r="BI104" s="881">
        <f t="shared" si="343"/>
        <v>4.6875</v>
      </c>
      <c r="BJ104" s="881">
        <f t="shared" si="343"/>
        <v>4.6875</v>
      </c>
      <c r="BK104" s="881">
        <f t="shared" si="343"/>
        <v>4.6875</v>
      </c>
      <c r="BL104" s="881">
        <f t="shared" si="343"/>
        <v>4.6875</v>
      </c>
      <c r="BM104" s="881">
        <f t="shared" si="343"/>
        <v>4.6875</v>
      </c>
      <c r="BN104" s="881">
        <f t="shared" si="343"/>
        <v>4.6875</v>
      </c>
      <c r="BO104" s="881">
        <f t="shared" si="343"/>
        <v>4.6875</v>
      </c>
      <c r="BP104" s="881">
        <f t="shared" si="343"/>
        <v>4.6875</v>
      </c>
      <c r="BQ104" s="881">
        <f t="shared" si="343"/>
        <v>4.6875</v>
      </c>
      <c r="BR104" s="881">
        <f t="shared" si="343"/>
        <v>4.6875</v>
      </c>
      <c r="BS104" s="881">
        <f t="shared" si="343"/>
        <v>4.6875</v>
      </c>
      <c r="BT104" s="881">
        <f t="shared" si="343"/>
        <v>4.6875</v>
      </c>
      <c r="BU104" s="881">
        <f t="shared" si="343"/>
        <v>4.6875</v>
      </c>
      <c r="BV104" s="881">
        <f t="shared" si="343"/>
        <v>4.6875</v>
      </c>
      <c r="BW104" s="881">
        <f t="shared" si="343"/>
        <v>4.6875</v>
      </c>
      <c r="BX104" s="881">
        <f t="shared" ref="BX104:EI104" si="344">BX103-MIN($G104,(BX103-$F104)/4)</f>
        <v>4.5</v>
      </c>
      <c r="BY104" s="881">
        <f t="shared" si="344"/>
        <v>4.5</v>
      </c>
      <c r="BZ104" s="881">
        <f t="shared" si="344"/>
        <v>4.5</v>
      </c>
      <c r="CA104" s="881">
        <f t="shared" si="344"/>
        <v>4.5</v>
      </c>
      <c r="CB104" s="881">
        <f t="shared" si="344"/>
        <v>4.3125</v>
      </c>
      <c r="CC104" s="881">
        <f t="shared" si="344"/>
        <v>4.3125</v>
      </c>
      <c r="CD104" s="881">
        <f t="shared" si="344"/>
        <v>4.125</v>
      </c>
      <c r="CE104" s="881">
        <f t="shared" si="344"/>
        <v>4.125</v>
      </c>
      <c r="CF104" s="881">
        <f t="shared" si="344"/>
        <v>4.5</v>
      </c>
      <c r="CG104" s="881">
        <f t="shared" si="344"/>
        <v>4.5</v>
      </c>
      <c r="CH104" s="881">
        <f t="shared" si="344"/>
        <v>4.5</v>
      </c>
      <c r="CI104" s="881">
        <f t="shared" si="344"/>
        <v>4.5749999999999993</v>
      </c>
      <c r="CJ104" s="881">
        <f t="shared" si="344"/>
        <v>4.5749999999999993</v>
      </c>
      <c r="CK104" s="881">
        <f t="shared" si="344"/>
        <v>4.5749999999999993</v>
      </c>
      <c r="CL104" s="881">
        <f t="shared" si="344"/>
        <v>4.5749999999999993</v>
      </c>
      <c r="CM104" s="881">
        <f t="shared" si="344"/>
        <v>4.5749999999999993</v>
      </c>
      <c r="CN104" s="881">
        <f t="shared" si="344"/>
        <v>6</v>
      </c>
      <c r="CO104" s="881">
        <f t="shared" si="344"/>
        <v>6</v>
      </c>
      <c r="CP104" s="881">
        <f t="shared" si="344"/>
        <v>6</v>
      </c>
      <c r="CQ104" s="881">
        <f t="shared" si="344"/>
        <v>6</v>
      </c>
      <c r="CR104" s="881">
        <f t="shared" si="344"/>
        <v>6</v>
      </c>
      <c r="CS104" s="881">
        <f t="shared" si="344"/>
        <v>6</v>
      </c>
      <c r="CT104" s="881">
        <f t="shared" si="344"/>
        <v>6</v>
      </c>
      <c r="CU104" s="881">
        <f t="shared" si="344"/>
        <v>6</v>
      </c>
      <c r="CV104" s="881">
        <f t="shared" si="344"/>
        <v>9.5</v>
      </c>
      <c r="CW104" s="881">
        <f t="shared" si="344"/>
        <v>9.5</v>
      </c>
      <c r="CX104" s="881">
        <f t="shared" si="344"/>
        <v>9.5</v>
      </c>
      <c r="CY104" s="881">
        <f t="shared" si="344"/>
        <v>9.5</v>
      </c>
      <c r="CZ104" s="881">
        <f t="shared" si="344"/>
        <v>6.75</v>
      </c>
      <c r="DA104" s="881">
        <f t="shared" si="344"/>
        <v>6.75</v>
      </c>
      <c r="DB104" s="881">
        <f t="shared" si="344"/>
        <v>6.75</v>
      </c>
      <c r="DC104" s="881">
        <f t="shared" si="344"/>
        <v>4.875</v>
      </c>
      <c r="DD104" s="881">
        <f t="shared" si="344"/>
        <v>4.875</v>
      </c>
      <c r="DE104" s="881">
        <f t="shared" si="344"/>
        <v>4.875</v>
      </c>
      <c r="DF104" s="881">
        <f t="shared" si="344"/>
        <v>4.875</v>
      </c>
      <c r="DG104" s="881">
        <f t="shared" si="344"/>
        <v>4.875</v>
      </c>
      <c r="DH104" s="881">
        <f t="shared" si="344"/>
        <v>4.6875</v>
      </c>
      <c r="DI104" s="881">
        <f t="shared" si="344"/>
        <v>4.6875</v>
      </c>
      <c r="DJ104" s="881">
        <f t="shared" si="344"/>
        <v>4.6875</v>
      </c>
      <c r="DK104" s="881">
        <f t="shared" si="344"/>
        <v>4.6875</v>
      </c>
      <c r="DL104" s="881">
        <f t="shared" si="344"/>
        <v>4.6875</v>
      </c>
      <c r="DM104" s="881">
        <f t="shared" si="344"/>
        <v>4.6875</v>
      </c>
      <c r="DN104" s="881">
        <f t="shared" si="344"/>
        <v>4.6875</v>
      </c>
      <c r="DO104" s="881">
        <f t="shared" si="344"/>
        <v>4.6875</v>
      </c>
      <c r="DP104" s="881">
        <f t="shared" si="344"/>
        <v>4.6875</v>
      </c>
      <c r="DQ104" s="881">
        <f t="shared" si="344"/>
        <v>4.6875</v>
      </c>
      <c r="DR104" s="881">
        <f t="shared" si="344"/>
        <v>4.6875</v>
      </c>
      <c r="DS104" s="881">
        <f t="shared" si="344"/>
        <v>4.6875</v>
      </c>
      <c r="DT104" s="881">
        <f t="shared" si="344"/>
        <v>4.6875</v>
      </c>
      <c r="DU104" s="881">
        <f t="shared" si="344"/>
        <v>4.6875</v>
      </c>
      <c r="DV104" s="881">
        <f t="shared" si="344"/>
        <v>4.6875</v>
      </c>
      <c r="DW104" s="881">
        <f t="shared" si="344"/>
        <v>4.6875</v>
      </c>
      <c r="DX104" s="881">
        <f t="shared" si="344"/>
        <v>4.5</v>
      </c>
      <c r="DY104" s="881">
        <f t="shared" si="344"/>
        <v>4.5</v>
      </c>
      <c r="DZ104" s="881">
        <f t="shared" si="344"/>
        <v>4.5</v>
      </c>
      <c r="EA104" s="881">
        <f t="shared" si="344"/>
        <v>4.5</v>
      </c>
      <c r="EB104" s="881">
        <f t="shared" si="344"/>
        <v>4.3125</v>
      </c>
      <c r="EC104" s="881">
        <f t="shared" si="344"/>
        <v>4.3125</v>
      </c>
      <c r="ED104" s="881">
        <f t="shared" si="344"/>
        <v>4.125</v>
      </c>
      <c r="EE104" s="881">
        <f t="shared" si="344"/>
        <v>4.125</v>
      </c>
      <c r="EF104" s="881">
        <f t="shared" si="344"/>
        <v>4.5</v>
      </c>
      <c r="EG104" s="881">
        <f t="shared" si="344"/>
        <v>4.5</v>
      </c>
      <c r="EH104" s="881">
        <f t="shared" si="344"/>
        <v>4.5</v>
      </c>
      <c r="EI104" s="881">
        <f t="shared" si="344"/>
        <v>4.5749999999999993</v>
      </c>
      <c r="EJ104" s="881">
        <f t="shared" ref="EJ104:GU104" si="345">EJ103-MIN($G104,(EJ103-$F104)/4)</f>
        <v>4.5749999999999993</v>
      </c>
      <c r="EK104" s="881">
        <f t="shared" si="345"/>
        <v>4.5749999999999993</v>
      </c>
      <c r="EL104" s="881">
        <f t="shared" si="345"/>
        <v>4.5749999999999993</v>
      </c>
      <c r="EM104" s="881">
        <f t="shared" si="345"/>
        <v>4.5749999999999993</v>
      </c>
      <c r="EN104" s="881">
        <f t="shared" si="345"/>
        <v>6</v>
      </c>
      <c r="EO104" s="881">
        <f t="shared" si="345"/>
        <v>6</v>
      </c>
      <c r="EP104" s="881">
        <f t="shared" si="345"/>
        <v>6</v>
      </c>
      <c r="EQ104" s="881">
        <f t="shared" si="345"/>
        <v>6</v>
      </c>
      <c r="ER104" s="881">
        <f t="shared" si="345"/>
        <v>6</v>
      </c>
      <c r="ES104" s="881">
        <f t="shared" si="345"/>
        <v>6</v>
      </c>
      <c r="ET104" s="881">
        <f t="shared" si="345"/>
        <v>6</v>
      </c>
      <c r="EU104" s="881">
        <f t="shared" si="345"/>
        <v>6</v>
      </c>
      <c r="EV104" s="881">
        <f t="shared" si="345"/>
        <v>9.5</v>
      </c>
      <c r="EW104" s="881">
        <f t="shared" si="345"/>
        <v>9.5</v>
      </c>
      <c r="EX104" s="881">
        <f t="shared" si="345"/>
        <v>9.5</v>
      </c>
      <c r="EY104" s="881">
        <f t="shared" si="345"/>
        <v>9.5</v>
      </c>
      <c r="EZ104" s="881">
        <f t="shared" si="345"/>
        <v>6.75</v>
      </c>
      <c r="FA104" s="881">
        <f t="shared" si="345"/>
        <v>6.75</v>
      </c>
      <c r="FB104" s="881">
        <f t="shared" si="345"/>
        <v>6.75</v>
      </c>
      <c r="FC104" s="881">
        <f t="shared" si="345"/>
        <v>4.875</v>
      </c>
      <c r="FD104" s="881">
        <f t="shared" si="345"/>
        <v>4.875</v>
      </c>
      <c r="FE104" s="881">
        <f t="shared" si="345"/>
        <v>4.875</v>
      </c>
      <c r="FF104" s="881">
        <f t="shared" si="345"/>
        <v>4.875</v>
      </c>
      <c r="FG104" s="881">
        <f t="shared" si="345"/>
        <v>4.875</v>
      </c>
      <c r="FH104" s="881">
        <f t="shared" si="345"/>
        <v>4.6875</v>
      </c>
      <c r="FI104" s="881">
        <f t="shared" si="345"/>
        <v>4.6875</v>
      </c>
      <c r="FJ104" s="881">
        <f t="shared" si="345"/>
        <v>4.6875</v>
      </c>
      <c r="FK104" s="881">
        <f t="shared" si="345"/>
        <v>4.6875</v>
      </c>
      <c r="FL104" s="881">
        <f t="shared" si="345"/>
        <v>4.6875</v>
      </c>
      <c r="FM104" s="881">
        <f t="shared" si="345"/>
        <v>4.6875</v>
      </c>
      <c r="FN104" s="881">
        <f t="shared" si="345"/>
        <v>4.6875</v>
      </c>
      <c r="FO104" s="881">
        <f t="shared" si="345"/>
        <v>4.6875</v>
      </c>
      <c r="FP104" s="881">
        <f t="shared" si="345"/>
        <v>4.6875</v>
      </c>
      <c r="FQ104" s="881">
        <f t="shared" si="345"/>
        <v>4.6875</v>
      </c>
      <c r="FR104" s="881">
        <f t="shared" si="345"/>
        <v>4.6875</v>
      </c>
      <c r="FS104" s="881">
        <f t="shared" si="345"/>
        <v>4.6875</v>
      </c>
      <c r="FT104" s="881">
        <f t="shared" si="345"/>
        <v>4.6875</v>
      </c>
      <c r="FU104" s="881">
        <f t="shared" si="345"/>
        <v>4.6875</v>
      </c>
      <c r="FV104" s="881">
        <f t="shared" si="345"/>
        <v>4.6875</v>
      </c>
      <c r="FW104" s="881">
        <f t="shared" si="345"/>
        <v>4.6875</v>
      </c>
      <c r="FX104" s="881">
        <f t="shared" si="345"/>
        <v>4.5</v>
      </c>
      <c r="FY104" s="881">
        <f t="shared" si="345"/>
        <v>4.5</v>
      </c>
      <c r="FZ104" s="881">
        <f t="shared" si="345"/>
        <v>4.5</v>
      </c>
      <c r="GA104" s="881">
        <f t="shared" si="345"/>
        <v>4.5</v>
      </c>
      <c r="GB104" s="881">
        <f t="shared" si="345"/>
        <v>4.3125</v>
      </c>
      <c r="GC104" s="881">
        <f t="shared" si="345"/>
        <v>4.3125</v>
      </c>
      <c r="GD104" s="881">
        <f t="shared" si="345"/>
        <v>4.125</v>
      </c>
      <c r="GE104" s="881">
        <f t="shared" si="345"/>
        <v>4.125</v>
      </c>
      <c r="GF104" s="881">
        <f t="shared" si="345"/>
        <v>4.5</v>
      </c>
      <c r="GG104" s="881">
        <f t="shared" si="345"/>
        <v>4.5</v>
      </c>
      <c r="GH104" s="881">
        <f t="shared" si="345"/>
        <v>4.5</v>
      </c>
      <c r="GI104" s="881">
        <f t="shared" si="345"/>
        <v>4.5749999999999993</v>
      </c>
      <c r="GJ104" s="881">
        <f t="shared" si="345"/>
        <v>4.5749999999999993</v>
      </c>
      <c r="GK104" s="881">
        <f t="shared" si="345"/>
        <v>4.5749999999999993</v>
      </c>
      <c r="GL104" s="881">
        <f t="shared" si="345"/>
        <v>4.5749999999999993</v>
      </c>
      <c r="GM104" s="881">
        <f t="shared" si="345"/>
        <v>4.5749999999999993</v>
      </c>
      <c r="GN104" s="881">
        <f t="shared" si="345"/>
        <v>6</v>
      </c>
      <c r="GO104" s="881">
        <f t="shared" si="345"/>
        <v>6</v>
      </c>
      <c r="GP104" s="881">
        <f t="shared" si="345"/>
        <v>6</v>
      </c>
      <c r="GQ104" s="881">
        <f t="shared" si="345"/>
        <v>6</v>
      </c>
      <c r="GR104" s="881">
        <f t="shared" si="345"/>
        <v>6</v>
      </c>
      <c r="GS104" s="881">
        <f t="shared" si="345"/>
        <v>6</v>
      </c>
      <c r="GT104" s="881">
        <f t="shared" si="345"/>
        <v>6</v>
      </c>
      <c r="GU104" s="881">
        <f t="shared" si="345"/>
        <v>6</v>
      </c>
      <c r="GV104" s="881">
        <f t="shared" ref="GV104:JG104" si="346">GV103-MIN($G104,(GV103-$F104)/4)</f>
        <v>9.5</v>
      </c>
      <c r="GW104" s="881">
        <f t="shared" si="346"/>
        <v>9.5</v>
      </c>
      <c r="GX104" s="881">
        <f t="shared" si="346"/>
        <v>9.5</v>
      </c>
      <c r="GY104" s="881">
        <f t="shared" si="346"/>
        <v>9.5</v>
      </c>
      <c r="GZ104" s="881">
        <f t="shared" si="346"/>
        <v>6.75</v>
      </c>
      <c r="HA104" s="881">
        <f t="shared" si="346"/>
        <v>6.75</v>
      </c>
      <c r="HB104" s="881">
        <f t="shared" si="346"/>
        <v>6.75</v>
      </c>
      <c r="HC104" s="881">
        <f t="shared" si="346"/>
        <v>4.875</v>
      </c>
      <c r="HD104" s="881">
        <f t="shared" si="346"/>
        <v>4.875</v>
      </c>
      <c r="HE104" s="881">
        <f t="shared" si="346"/>
        <v>4.875</v>
      </c>
      <c r="HF104" s="881">
        <f t="shared" si="346"/>
        <v>4.875</v>
      </c>
      <c r="HG104" s="881">
        <f t="shared" si="346"/>
        <v>4.875</v>
      </c>
      <c r="HH104" s="881">
        <f t="shared" si="346"/>
        <v>4.6875</v>
      </c>
      <c r="HI104" s="881">
        <f t="shared" si="346"/>
        <v>4.6875</v>
      </c>
      <c r="HJ104" s="881">
        <f t="shared" si="346"/>
        <v>4.6875</v>
      </c>
      <c r="HK104" s="881">
        <f t="shared" si="346"/>
        <v>4.6875</v>
      </c>
      <c r="HL104" s="881">
        <f t="shared" si="346"/>
        <v>4.6875</v>
      </c>
      <c r="HM104" s="881">
        <f t="shared" si="346"/>
        <v>4.6875</v>
      </c>
      <c r="HN104" s="881">
        <f t="shared" si="346"/>
        <v>4.6875</v>
      </c>
      <c r="HO104" s="881">
        <f t="shared" si="346"/>
        <v>4.6875</v>
      </c>
      <c r="HP104" s="881">
        <f t="shared" si="346"/>
        <v>4.6875</v>
      </c>
      <c r="HQ104" s="881">
        <f t="shared" si="346"/>
        <v>4.6875</v>
      </c>
      <c r="HR104" s="881">
        <f t="shared" si="346"/>
        <v>4.6875</v>
      </c>
      <c r="HS104" s="881">
        <f t="shared" si="346"/>
        <v>4.6875</v>
      </c>
      <c r="HT104" s="881">
        <f t="shared" si="346"/>
        <v>4.6875</v>
      </c>
      <c r="HU104" s="881">
        <f t="shared" si="346"/>
        <v>4.6875</v>
      </c>
      <c r="HV104" s="881">
        <f t="shared" si="346"/>
        <v>4.6875</v>
      </c>
      <c r="HW104" s="881">
        <f t="shared" si="346"/>
        <v>4.6875</v>
      </c>
      <c r="HX104" s="881">
        <f t="shared" si="346"/>
        <v>4.5</v>
      </c>
      <c r="HY104" s="881">
        <f t="shared" si="346"/>
        <v>4.5</v>
      </c>
      <c r="HZ104" s="881">
        <f t="shared" si="346"/>
        <v>4.5</v>
      </c>
      <c r="IA104" s="881">
        <f t="shared" si="346"/>
        <v>4.5</v>
      </c>
      <c r="IB104" s="881">
        <f t="shared" si="346"/>
        <v>4.3125</v>
      </c>
      <c r="IC104" s="881">
        <f t="shared" si="346"/>
        <v>4.3125</v>
      </c>
      <c r="ID104" s="881">
        <f t="shared" si="346"/>
        <v>4.125</v>
      </c>
      <c r="IE104" s="881">
        <f t="shared" si="346"/>
        <v>4.125</v>
      </c>
      <c r="IF104" s="881">
        <f t="shared" si="346"/>
        <v>4.5</v>
      </c>
      <c r="IG104" s="881">
        <f t="shared" si="346"/>
        <v>4.5</v>
      </c>
      <c r="IH104" s="881">
        <f t="shared" si="346"/>
        <v>4.5</v>
      </c>
      <c r="II104" s="881">
        <f t="shared" si="346"/>
        <v>4.5749999999999993</v>
      </c>
      <c r="IJ104" s="881">
        <f t="shared" si="346"/>
        <v>4.5749999999999993</v>
      </c>
      <c r="IK104" s="881">
        <f t="shared" si="346"/>
        <v>4.5749999999999993</v>
      </c>
      <c r="IL104" s="881">
        <f t="shared" si="346"/>
        <v>4.5749999999999993</v>
      </c>
      <c r="IM104" s="881">
        <f t="shared" si="346"/>
        <v>4.5749999999999993</v>
      </c>
      <c r="IN104" s="881">
        <f t="shared" si="346"/>
        <v>6</v>
      </c>
      <c r="IO104" s="881">
        <f t="shared" si="346"/>
        <v>6</v>
      </c>
      <c r="IP104" s="881">
        <f t="shared" si="346"/>
        <v>6</v>
      </c>
      <c r="IQ104" s="881">
        <f t="shared" si="346"/>
        <v>6</v>
      </c>
      <c r="IR104" s="881">
        <f t="shared" si="346"/>
        <v>6</v>
      </c>
      <c r="IS104" s="881">
        <f t="shared" si="346"/>
        <v>6</v>
      </c>
      <c r="IT104" s="881">
        <f t="shared" si="346"/>
        <v>6</v>
      </c>
      <c r="IU104" s="881">
        <f t="shared" si="346"/>
        <v>6</v>
      </c>
      <c r="IV104" s="881">
        <f t="shared" si="346"/>
        <v>9.5</v>
      </c>
      <c r="IW104" s="881">
        <f t="shared" si="346"/>
        <v>9.5</v>
      </c>
      <c r="IX104" s="881">
        <f t="shared" si="346"/>
        <v>9.5</v>
      </c>
      <c r="IY104" s="881">
        <f t="shared" si="346"/>
        <v>9.5</v>
      </c>
      <c r="IZ104" s="881">
        <f t="shared" si="346"/>
        <v>6.75</v>
      </c>
      <c r="JA104" s="881">
        <f t="shared" si="346"/>
        <v>6.75</v>
      </c>
      <c r="JB104" s="881">
        <f t="shared" si="346"/>
        <v>6.75</v>
      </c>
      <c r="JC104" s="881">
        <f t="shared" si="346"/>
        <v>4.875</v>
      </c>
      <c r="JD104" s="881">
        <f t="shared" si="346"/>
        <v>4.875</v>
      </c>
      <c r="JE104" s="881">
        <f t="shared" si="346"/>
        <v>4.875</v>
      </c>
      <c r="JF104" s="881">
        <f t="shared" si="346"/>
        <v>4.875</v>
      </c>
      <c r="JG104" s="881">
        <f t="shared" si="346"/>
        <v>4.875</v>
      </c>
      <c r="JH104" s="881">
        <f t="shared" ref="JH104:LS104" si="347">JH103-MIN($G104,(JH103-$F104)/4)</f>
        <v>4.6875</v>
      </c>
      <c r="JI104" s="881">
        <f t="shared" si="347"/>
        <v>4.6875</v>
      </c>
      <c r="JJ104" s="881">
        <f t="shared" si="347"/>
        <v>4.6875</v>
      </c>
      <c r="JK104" s="881">
        <f t="shared" si="347"/>
        <v>4.6875</v>
      </c>
      <c r="JL104" s="881">
        <f t="shared" si="347"/>
        <v>4.6875</v>
      </c>
      <c r="JM104" s="881">
        <f t="shared" si="347"/>
        <v>4.6875</v>
      </c>
      <c r="JN104" s="881">
        <f t="shared" si="347"/>
        <v>4.6875</v>
      </c>
      <c r="JO104" s="881">
        <f t="shared" si="347"/>
        <v>4.6875</v>
      </c>
      <c r="JP104" s="881">
        <f t="shared" si="347"/>
        <v>4.6875</v>
      </c>
      <c r="JQ104" s="881">
        <f t="shared" si="347"/>
        <v>4.6875</v>
      </c>
      <c r="JR104" s="881">
        <f t="shared" si="347"/>
        <v>4.6875</v>
      </c>
      <c r="JS104" s="881">
        <f t="shared" si="347"/>
        <v>4.6875</v>
      </c>
      <c r="JT104" s="881">
        <f t="shared" si="347"/>
        <v>4.6875</v>
      </c>
      <c r="JU104" s="881">
        <f t="shared" si="347"/>
        <v>4.6875</v>
      </c>
      <c r="JV104" s="881">
        <f t="shared" si="347"/>
        <v>4.6875</v>
      </c>
      <c r="JW104" s="881">
        <f t="shared" si="347"/>
        <v>4.6875</v>
      </c>
      <c r="JX104" s="881">
        <f t="shared" si="347"/>
        <v>4.5</v>
      </c>
      <c r="JY104" s="881">
        <f t="shared" si="347"/>
        <v>4.5</v>
      </c>
      <c r="JZ104" s="881">
        <f t="shared" si="347"/>
        <v>4.5</v>
      </c>
      <c r="KA104" s="881">
        <f t="shared" si="347"/>
        <v>4.5</v>
      </c>
      <c r="KB104" s="881">
        <f t="shared" si="347"/>
        <v>4.3125</v>
      </c>
      <c r="KC104" s="881">
        <f t="shared" si="347"/>
        <v>4.3125</v>
      </c>
      <c r="KD104" s="881">
        <f t="shared" si="347"/>
        <v>4.125</v>
      </c>
      <c r="KE104" s="881">
        <f t="shared" si="347"/>
        <v>4.125</v>
      </c>
      <c r="KF104" s="881">
        <f t="shared" si="347"/>
        <v>4.5</v>
      </c>
      <c r="KG104" s="881">
        <f t="shared" si="347"/>
        <v>4.5</v>
      </c>
      <c r="KH104" s="881">
        <f t="shared" si="347"/>
        <v>4.5</v>
      </c>
      <c r="KI104" s="881">
        <f t="shared" si="347"/>
        <v>4.5749999999999993</v>
      </c>
      <c r="KJ104" s="881">
        <f t="shared" si="347"/>
        <v>4.5749999999999993</v>
      </c>
      <c r="KK104" s="881">
        <f t="shared" si="347"/>
        <v>4.5749999999999993</v>
      </c>
      <c r="KL104" s="881">
        <f t="shared" si="347"/>
        <v>4.5749999999999993</v>
      </c>
      <c r="KM104" s="881">
        <f t="shared" si="347"/>
        <v>4.5749999999999993</v>
      </c>
      <c r="KN104" s="881">
        <f t="shared" si="347"/>
        <v>6</v>
      </c>
      <c r="KO104" s="881">
        <f t="shared" si="347"/>
        <v>6</v>
      </c>
      <c r="KP104" s="881">
        <f t="shared" si="347"/>
        <v>6</v>
      </c>
      <c r="KQ104" s="881">
        <f t="shared" si="347"/>
        <v>6</v>
      </c>
      <c r="KR104" s="881">
        <f t="shared" si="347"/>
        <v>6</v>
      </c>
      <c r="KS104" s="881">
        <f t="shared" si="347"/>
        <v>6</v>
      </c>
      <c r="KT104" s="881">
        <f t="shared" si="347"/>
        <v>6</v>
      </c>
      <c r="KU104" s="881">
        <f t="shared" si="347"/>
        <v>6</v>
      </c>
      <c r="KV104" s="881">
        <f t="shared" si="347"/>
        <v>9.5</v>
      </c>
      <c r="KW104" s="881">
        <f t="shared" si="347"/>
        <v>9.5</v>
      </c>
      <c r="KX104" s="881">
        <f t="shared" si="347"/>
        <v>9.5</v>
      </c>
      <c r="KY104" s="881">
        <f t="shared" si="347"/>
        <v>9.5</v>
      </c>
      <c r="KZ104" s="881">
        <f t="shared" si="347"/>
        <v>6.75</v>
      </c>
      <c r="LA104" s="881">
        <f t="shared" si="347"/>
        <v>6.75</v>
      </c>
      <c r="LB104" s="881">
        <f t="shared" si="347"/>
        <v>6.75</v>
      </c>
      <c r="LC104" s="881">
        <f t="shared" si="347"/>
        <v>4.875</v>
      </c>
      <c r="LD104" s="881">
        <f t="shared" si="347"/>
        <v>4.875</v>
      </c>
      <c r="LE104" s="881">
        <f t="shared" si="347"/>
        <v>4.875</v>
      </c>
      <c r="LF104" s="881">
        <f t="shared" si="347"/>
        <v>4.875</v>
      </c>
      <c r="LG104" s="881">
        <f t="shared" si="347"/>
        <v>4.875</v>
      </c>
      <c r="LH104" s="881">
        <f t="shared" si="347"/>
        <v>4.6875</v>
      </c>
      <c r="LI104" s="881">
        <f t="shared" si="347"/>
        <v>4.6875</v>
      </c>
      <c r="LJ104" s="881">
        <f t="shared" si="347"/>
        <v>4.6875</v>
      </c>
      <c r="LK104" s="881">
        <f t="shared" si="347"/>
        <v>4.6875</v>
      </c>
      <c r="LL104" s="881">
        <f t="shared" si="347"/>
        <v>4.6875</v>
      </c>
      <c r="LM104" s="881">
        <f t="shared" si="347"/>
        <v>4.6875</v>
      </c>
      <c r="LN104" s="881">
        <f t="shared" si="347"/>
        <v>4.6875</v>
      </c>
      <c r="LO104" s="881">
        <f t="shared" si="347"/>
        <v>4.6875</v>
      </c>
      <c r="LP104" s="881">
        <f t="shared" si="347"/>
        <v>4.6875</v>
      </c>
      <c r="LQ104" s="881">
        <f t="shared" si="347"/>
        <v>4.6875</v>
      </c>
      <c r="LR104" s="881">
        <f t="shared" si="347"/>
        <v>4.6875</v>
      </c>
      <c r="LS104" s="881">
        <f t="shared" si="347"/>
        <v>4.6875</v>
      </c>
      <c r="LT104" s="881">
        <f t="shared" ref="LT104:OE104" si="348">LT103-MIN($G104,(LT103-$F104)/4)</f>
        <v>4.6875</v>
      </c>
      <c r="LU104" s="881">
        <f t="shared" si="348"/>
        <v>4.6875</v>
      </c>
      <c r="LV104" s="881">
        <f t="shared" si="348"/>
        <v>4.6875</v>
      </c>
      <c r="LW104" s="881">
        <f t="shared" si="348"/>
        <v>4.6875</v>
      </c>
      <c r="LX104" s="881">
        <f t="shared" si="348"/>
        <v>4.5</v>
      </c>
      <c r="LY104" s="881">
        <f t="shared" si="348"/>
        <v>4.5</v>
      </c>
      <c r="LZ104" s="881">
        <f t="shared" si="348"/>
        <v>4.5</v>
      </c>
      <c r="MA104" s="881">
        <f t="shared" si="348"/>
        <v>4.5</v>
      </c>
      <c r="MB104" s="881">
        <f t="shared" si="348"/>
        <v>4.3125</v>
      </c>
      <c r="MC104" s="881">
        <f t="shared" si="348"/>
        <v>4.3125</v>
      </c>
      <c r="MD104" s="881">
        <f t="shared" si="348"/>
        <v>4.125</v>
      </c>
      <c r="ME104" s="881">
        <f t="shared" si="348"/>
        <v>4.125</v>
      </c>
      <c r="MF104" s="881">
        <f t="shared" si="348"/>
        <v>4.5</v>
      </c>
      <c r="MG104" s="881">
        <f t="shared" si="348"/>
        <v>4.5</v>
      </c>
      <c r="MH104" s="881">
        <f t="shared" si="348"/>
        <v>4.5</v>
      </c>
      <c r="MI104" s="881">
        <f t="shared" si="348"/>
        <v>4.5749999999999993</v>
      </c>
      <c r="MJ104" s="881">
        <f t="shared" si="348"/>
        <v>4.5749999999999993</v>
      </c>
      <c r="MK104" s="881">
        <f t="shared" si="348"/>
        <v>4.5749999999999993</v>
      </c>
      <c r="ML104" s="881">
        <f t="shared" si="348"/>
        <v>4.5749999999999993</v>
      </c>
      <c r="MM104" s="881">
        <f t="shared" si="348"/>
        <v>4.5749999999999993</v>
      </c>
      <c r="MN104" s="881">
        <f t="shared" si="348"/>
        <v>6</v>
      </c>
      <c r="MO104" s="881">
        <f t="shared" si="348"/>
        <v>6</v>
      </c>
      <c r="MP104" s="881">
        <f t="shared" si="348"/>
        <v>6</v>
      </c>
      <c r="MQ104" s="881">
        <f t="shared" si="348"/>
        <v>6</v>
      </c>
      <c r="MR104" s="881">
        <f t="shared" si="348"/>
        <v>6</v>
      </c>
      <c r="MS104" s="881">
        <f t="shared" si="348"/>
        <v>6</v>
      </c>
      <c r="MT104" s="881">
        <f t="shared" si="348"/>
        <v>6</v>
      </c>
      <c r="MU104" s="881">
        <f t="shared" si="348"/>
        <v>6</v>
      </c>
      <c r="MV104" s="881">
        <f t="shared" si="348"/>
        <v>9.5</v>
      </c>
      <c r="MW104" s="881">
        <f t="shared" si="348"/>
        <v>9.5</v>
      </c>
      <c r="MX104" s="881">
        <f t="shared" si="348"/>
        <v>9.5</v>
      </c>
      <c r="MY104" s="881">
        <f t="shared" si="348"/>
        <v>9.5</v>
      </c>
      <c r="MZ104" s="881">
        <f t="shared" si="348"/>
        <v>6.75</v>
      </c>
      <c r="NA104" s="881">
        <f t="shared" si="348"/>
        <v>6.75</v>
      </c>
      <c r="NB104" s="881">
        <f t="shared" si="348"/>
        <v>6.75</v>
      </c>
      <c r="NC104" s="881">
        <f t="shared" si="348"/>
        <v>4.875</v>
      </c>
      <c r="ND104" s="881">
        <f t="shared" si="348"/>
        <v>4.875</v>
      </c>
      <c r="NE104" s="881">
        <f t="shared" si="348"/>
        <v>4.875</v>
      </c>
      <c r="NF104" s="881">
        <f t="shared" si="348"/>
        <v>4.875</v>
      </c>
      <c r="NG104" s="881">
        <f t="shared" si="348"/>
        <v>4.875</v>
      </c>
      <c r="NH104" s="881">
        <f t="shared" si="348"/>
        <v>4.6875</v>
      </c>
      <c r="NI104" s="881">
        <f t="shared" si="348"/>
        <v>4.6875</v>
      </c>
      <c r="NJ104" s="881">
        <f t="shared" si="348"/>
        <v>4.6875</v>
      </c>
      <c r="NK104" s="881">
        <f t="shared" si="348"/>
        <v>4.6875</v>
      </c>
      <c r="NL104" s="881">
        <f t="shared" si="348"/>
        <v>4.6875</v>
      </c>
      <c r="NM104" s="881">
        <f t="shared" si="348"/>
        <v>4.6875</v>
      </c>
      <c r="NN104" s="881">
        <f t="shared" si="348"/>
        <v>4.6875</v>
      </c>
      <c r="NO104" s="881">
        <f t="shared" si="348"/>
        <v>4.6875</v>
      </c>
      <c r="NP104" s="881">
        <f t="shared" si="348"/>
        <v>4.6875</v>
      </c>
      <c r="NQ104" s="881">
        <f t="shared" si="348"/>
        <v>4.6875</v>
      </c>
      <c r="NR104" s="881">
        <f t="shared" si="348"/>
        <v>4.6875</v>
      </c>
      <c r="NS104" s="881">
        <f t="shared" si="348"/>
        <v>4.6875</v>
      </c>
      <c r="NT104" s="881">
        <f t="shared" si="348"/>
        <v>4.6875</v>
      </c>
      <c r="NU104" s="881">
        <f t="shared" si="348"/>
        <v>4.6875</v>
      </c>
      <c r="NV104" s="881">
        <f t="shared" si="348"/>
        <v>4.6875</v>
      </c>
      <c r="NW104" s="881">
        <f t="shared" si="348"/>
        <v>4.6875</v>
      </c>
      <c r="NX104" s="881">
        <f t="shared" si="348"/>
        <v>4.5</v>
      </c>
      <c r="NY104" s="881">
        <f t="shared" si="348"/>
        <v>4.5</v>
      </c>
      <c r="NZ104" s="881">
        <f t="shared" si="348"/>
        <v>4.5</v>
      </c>
      <c r="OA104" s="881">
        <f t="shared" si="348"/>
        <v>4.5</v>
      </c>
      <c r="OB104" s="881">
        <f t="shared" si="348"/>
        <v>4.3125</v>
      </c>
      <c r="OC104" s="881">
        <f t="shared" si="348"/>
        <v>4.3125</v>
      </c>
      <c r="OD104" s="881">
        <f t="shared" si="348"/>
        <v>4.125</v>
      </c>
      <c r="OE104" s="881">
        <f t="shared" si="348"/>
        <v>4.125</v>
      </c>
      <c r="OF104" s="881">
        <f t="shared" ref="OF104:QQ104" si="349">OF103-MIN($G104,(OF103-$F104)/4)</f>
        <v>4.5</v>
      </c>
      <c r="OG104" s="881">
        <f t="shared" si="349"/>
        <v>4.5</v>
      </c>
      <c r="OH104" s="881">
        <f t="shared" si="349"/>
        <v>4.5</v>
      </c>
      <c r="OI104" s="881">
        <f t="shared" si="349"/>
        <v>4.5749999999999993</v>
      </c>
      <c r="OJ104" s="881">
        <f t="shared" si="349"/>
        <v>4.5749999999999993</v>
      </c>
      <c r="OK104" s="881">
        <f t="shared" si="349"/>
        <v>4.5749999999999993</v>
      </c>
      <c r="OL104" s="881">
        <f t="shared" si="349"/>
        <v>4.5749999999999993</v>
      </c>
      <c r="OM104" s="881">
        <f t="shared" si="349"/>
        <v>4.5749999999999993</v>
      </c>
      <c r="ON104" s="881">
        <f t="shared" si="349"/>
        <v>6</v>
      </c>
      <c r="OO104" s="881">
        <f t="shared" si="349"/>
        <v>6</v>
      </c>
      <c r="OP104" s="881">
        <f t="shared" si="349"/>
        <v>6</v>
      </c>
      <c r="OQ104" s="881">
        <f t="shared" si="349"/>
        <v>6</v>
      </c>
      <c r="OR104" s="881">
        <f t="shared" si="349"/>
        <v>6</v>
      </c>
      <c r="OS104" s="881">
        <f t="shared" si="349"/>
        <v>6</v>
      </c>
      <c r="OT104" s="881">
        <f t="shared" si="349"/>
        <v>6</v>
      </c>
      <c r="OU104" s="881">
        <f t="shared" si="349"/>
        <v>6</v>
      </c>
      <c r="OV104" s="881">
        <f t="shared" si="349"/>
        <v>9.5</v>
      </c>
      <c r="OW104" s="881">
        <f t="shared" si="349"/>
        <v>9.5</v>
      </c>
      <c r="OX104" s="881">
        <f t="shared" si="349"/>
        <v>9.5</v>
      </c>
      <c r="OY104" s="881">
        <f t="shared" si="349"/>
        <v>9.5</v>
      </c>
      <c r="OZ104" s="881">
        <f t="shared" si="349"/>
        <v>6.75</v>
      </c>
      <c r="PA104" s="881">
        <f t="shared" si="349"/>
        <v>6.75</v>
      </c>
      <c r="PB104" s="881">
        <f t="shared" si="349"/>
        <v>6.75</v>
      </c>
      <c r="PC104" s="881">
        <f t="shared" si="349"/>
        <v>4.875</v>
      </c>
      <c r="PD104" s="881">
        <f t="shared" si="349"/>
        <v>4.875</v>
      </c>
      <c r="PE104" s="881">
        <f t="shared" si="349"/>
        <v>4.875</v>
      </c>
      <c r="PF104" s="881">
        <f t="shared" si="349"/>
        <v>4.875</v>
      </c>
      <c r="PG104" s="881">
        <f t="shared" si="349"/>
        <v>4.875</v>
      </c>
      <c r="PH104" s="881">
        <f t="shared" si="349"/>
        <v>4.6875</v>
      </c>
      <c r="PI104" s="881">
        <f t="shared" si="349"/>
        <v>4.6875</v>
      </c>
      <c r="PJ104" s="881">
        <f t="shared" si="349"/>
        <v>4.6875</v>
      </c>
      <c r="PK104" s="881">
        <f t="shared" si="349"/>
        <v>4.6875</v>
      </c>
      <c r="PL104" s="881">
        <f t="shared" si="349"/>
        <v>4.6875</v>
      </c>
      <c r="PM104" s="881">
        <f t="shared" si="349"/>
        <v>4.6875</v>
      </c>
      <c r="PN104" s="881">
        <f t="shared" si="349"/>
        <v>4.6875</v>
      </c>
      <c r="PO104" s="881">
        <f t="shared" si="349"/>
        <v>4.6875</v>
      </c>
      <c r="PP104" s="881">
        <f t="shared" si="349"/>
        <v>4.6875</v>
      </c>
      <c r="PQ104" s="881">
        <f t="shared" si="349"/>
        <v>4.6875</v>
      </c>
      <c r="PR104" s="881">
        <f t="shared" si="349"/>
        <v>4.6875</v>
      </c>
      <c r="PS104" s="881">
        <f t="shared" si="349"/>
        <v>4.6875</v>
      </c>
      <c r="PT104" s="881">
        <f t="shared" si="349"/>
        <v>4.6875</v>
      </c>
      <c r="PU104" s="881">
        <f t="shared" si="349"/>
        <v>4.6875</v>
      </c>
      <c r="PV104" s="881">
        <f t="shared" si="349"/>
        <v>4.6875</v>
      </c>
      <c r="PW104" s="881">
        <f t="shared" si="349"/>
        <v>4.6875</v>
      </c>
      <c r="PX104" s="881">
        <f t="shared" si="349"/>
        <v>4.5</v>
      </c>
      <c r="PY104" s="881">
        <f t="shared" si="349"/>
        <v>4.5</v>
      </c>
      <c r="PZ104" s="881">
        <f t="shared" si="349"/>
        <v>4.5</v>
      </c>
      <c r="QA104" s="881">
        <f t="shared" si="349"/>
        <v>4.5</v>
      </c>
      <c r="QB104" s="881">
        <f t="shared" si="349"/>
        <v>4.3125</v>
      </c>
      <c r="QC104" s="881">
        <f t="shared" si="349"/>
        <v>4.3125</v>
      </c>
      <c r="QD104" s="881">
        <f t="shared" si="349"/>
        <v>4.125</v>
      </c>
      <c r="QE104" s="881">
        <f t="shared" si="349"/>
        <v>4.125</v>
      </c>
      <c r="QF104" s="881">
        <f t="shared" si="349"/>
        <v>4.5</v>
      </c>
      <c r="QG104" s="881">
        <f t="shared" si="349"/>
        <v>4.5</v>
      </c>
      <c r="QH104" s="881">
        <f t="shared" si="349"/>
        <v>4.5</v>
      </c>
      <c r="QI104" s="881">
        <f t="shared" si="349"/>
        <v>4.5749999999999993</v>
      </c>
      <c r="QJ104" s="881">
        <f t="shared" si="349"/>
        <v>4.5749999999999993</v>
      </c>
      <c r="QK104" s="881">
        <f t="shared" si="349"/>
        <v>4.5749999999999993</v>
      </c>
      <c r="QL104" s="881">
        <f t="shared" si="349"/>
        <v>4.5749999999999993</v>
      </c>
      <c r="QM104" s="881">
        <f t="shared" si="349"/>
        <v>4.5749999999999993</v>
      </c>
      <c r="QN104" s="881">
        <f t="shared" si="349"/>
        <v>6</v>
      </c>
      <c r="QO104" s="881">
        <f t="shared" si="349"/>
        <v>6</v>
      </c>
      <c r="QP104" s="881">
        <f t="shared" si="349"/>
        <v>6</v>
      </c>
      <c r="QQ104" s="881">
        <f t="shared" si="349"/>
        <v>6</v>
      </c>
      <c r="QR104" s="881">
        <f t="shared" ref="QR104:SJ104" si="350">QR103-MIN($G104,(QR103-$F104)/4)</f>
        <v>6</v>
      </c>
      <c r="QS104" s="881">
        <f t="shared" si="350"/>
        <v>6</v>
      </c>
      <c r="QT104" s="881">
        <f t="shared" si="350"/>
        <v>6</v>
      </c>
      <c r="QU104" s="881">
        <f t="shared" si="350"/>
        <v>6</v>
      </c>
      <c r="QV104" s="881">
        <f t="shared" si="350"/>
        <v>9.5</v>
      </c>
      <c r="QW104" s="881">
        <f t="shared" si="350"/>
        <v>9.5</v>
      </c>
      <c r="QX104" s="881">
        <f t="shared" si="350"/>
        <v>9.5</v>
      </c>
      <c r="QY104" s="881">
        <f t="shared" si="350"/>
        <v>9.5</v>
      </c>
      <c r="QZ104" s="881">
        <f t="shared" si="350"/>
        <v>6.75</v>
      </c>
      <c r="RA104" s="881">
        <f t="shared" si="350"/>
        <v>6.75</v>
      </c>
      <c r="RB104" s="881">
        <f t="shared" si="350"/>
        <v>6.75</v>
      </c>
      <c r="RC104" s="881">
        <f t="shared" si="350"/>
        <v>4.875</v>
      </c>
      <c r="RD104" s="881">
        <f t="shared" si="350"/>
        <v>4.875</v>
      </c>
      <c r="RE104" s="881">
        <f t="shared" si="350"/>
        <v>4.875</v>
      </c>
      <c r="RF104" s="881">
        <f t="shared" si="350"/>
        <v>4.875</v>
      </c>
      <c r="RG104" s="881">
        <f t="shared" si="350"/>
        <v>4.875</v>
      </c>
      <c r="RH104" s="881">
        <f t="shared" si="350"/>
        <v>4.6875</v>
      </c>
      <c r="RI104" s="881">
        <f t="shared" si="350"/>
        <v>4.6875</v>
      </c>
      <c r="RJ104" s="881">
        <f t="shared" si="350"/>
        <v>4.6875</v>
      </c>
      <c r="RK104" s="881">
        <f t="shared" si="350"/>
        <v>4.6875</v>
      </c>
      <c r="RL104" s="881">
        <f t="shared" si="350"/>
        <v>4.6875</v>
      </c>
      <c r="RM104" s="881">
        <f t="shared" si="350"/>
        <v>4.6875</v>
      </c>
      <c r="RN104" s="881">
        <f t="shared" si="350"/>
        <v>4.6875</v>
      </c>
      <c r="RO104" s="881">
        <f t="shared" si="350"/>
        <v>4.6875</v>
      </c>
      <c r="RP104" s="881">
        <f t="shared" si="350"/>
        <v>4.6875</v>
      </c>
      <c r="RQ104" s="881">
        <f t="shared" si="350"/>
        <v>4.6875</v>
      </c>
      <c r="RR104" s="881">
        <f t="shared" si="350"/>
        <v>4.6875</v>
      </c>
      <c r="RS104" s="881">
        <f t="shared" si="350"/>
        <v>4.6875</v>
      </c>
      <c r="RT104" s="881">
        <f t="shared" si="350"/>
        <v>4.6875</v>
      </c>
      <c r="RU104" s="881">
        <f t="shared" si="350"/>
        <v>4.6875</v>
      </c>
      <c r="RV104" s="881">
        <f t="shared" si="350"/>
        <v>4.6875</v>
      </c>
      <c r="RW104" s="881">
        <f t="shared" si="350"/>
        <v>4.6875</v>
      </c>
      <c r="RX104" s="881">
        <f t="shared" si="350"/>
        <v>4.5</v>
      </c>
      <c r="RY104" s="881">
        <f t="shared" si="350"/>
        <v>4.5</v>
      </c>
      <c r="RZ104" s="881">
        <f t="shared" si="350"/>
        <v>4.5</v>
      </c>
      <c r="SA104" s="881">
        <f t="shared" si="350"/>
        <v>4.5</v>
      </c>
      <c r="SB104" s="881">
        <f t="shared" si="350"/>
        <v>4.3125</v>
      </c>
      <c r="SC104" s="881">
        <f t="shared" si="350"/>
        <v>4.3125</v>
      </c>
      <c r="SD104" s="881">
        <f t="shared" si="350"/>
        <v>4.125</v>
      </c>
      <c r="SE104" s="881">
        <f t="shared" si="350"/>
        <v>4.125</v>
      </c>
      <c r="SF104" s="881">
        <f t="shared" si="350"/>
        <v>4.5</v>
      </c>
      <c r="SG104" s="881">
        <f t="shared" si="350"/>
        <v>4.5</v>
      </c>
      <c r="SH104" s="881">
        <f t="shared" si="350"/>
        <v>4.5</v>
      </c>
      <c r="SI104" s="881">
        <f t="shared" si="350"/>
        <v>4.5749999999999993</v>
      </c>
      <c r="SJ104" s="881">
        <f t="shared" si="350"/>
        <v>4.5749999999999993</v>
      </c>
      <c r="SK104" s="267">
        <f>SJ104</f>
        <v>4.5749999999999993</v>
      </c>
      <c r="SL104" s="254"/>
      <c r="SM104" s="242"/>
      <c r="SN104" s="242"/>
      <c r="SO104" s="242"/>
    </row>
    <row r="105" spans="1:509" outlineLevel="3" x14ac:dyDescent="0.35">
      <c r="A105" s="242"/>
      <c r="B105" s="251"/>
      <c r="C105" s="438">
        <f t="shared" si="33"/>
        <v>4</v>
      </c>
      <c r="D105" s="267"/>
      <c r="E105" s="316"/>
      <c r="F105" s="322">
        <f t="shared" si="342"/>
        <v>13</v>
      </c>
      <c r="G105" s="322">
        <f t="shared" si="50"/>
        <v>2.5</v>
      </c>
      <c r="H105" s="267"/>
      <c r="I105" s="455"/>
      <c r="J105" s="456" t="s">
        <v>174</v>
      </c>
      <c r="K105" s="457"/>
      <c r="L105" s="882">
        <f t="shared" ref="L105:BW105" si="351">L103+MIN($G105,($F105-L103)/4)</f>
        <v>7.1875</v>
      </c>
      <c r="M105" s="882">
        <f t="shared" si="351"/>
        <v>7.1875</v>
      </c>
      <c r="N105" s="882">
        <f t="shared" si="351"/>
        <v>7.1875</v>
      </c>
      <c r="O105" s="882">
        <f t="shared" si="351"/>
        <v>7.1875</v>
      </c>
      <c r="P105" s="882">
        <f t="shared" si="351"/>
        <v>7.1875</v>
      </c>
      <c r="Q105" s="882">
        <f t="shared" si="351"/>
        <v>7.1875</v>
      </c>
      <c r="R105" s="882">
        <f t="shared" si="351"/>
        <v>7.1875</v>
      </c>
      <c r="S105" s="882">
        <f t="shared" si="351"/>
        <v>7.1875</v>
      </c>
      <c r="T105" s="882">
        <f t="shared" si="351"/>
        <v>7.1875</v>
      </c>
      <c r="U105" s="882">
        <f t="shared" si="351"/>
        <v>7.1875</v>
      </c>
      <c r="V105" s="882">
        <f t="shared" si="351"/>
        <v>7.1875</v>
      </c>
      <c r="W105" s="882">
        <f t="shared" si="351"/>
        <v>7.1875</v>
      </c>
      <c r="X105" s="882">
        <f t="shared" si="351"/>
        <v>7</v>
      </c>
      <c r="Y105" s="882">
        <f t="shared" si="351"/>
        <v>7</v>
      </c>
      <c r="Z105" s="882">
        <f t="shared" si="351"/>
        <v>7</v>
      </c>
      <c r="AA105" s="882">
        <f t="shared" si="351"/>
        <v>7</v>
      </c>
      <c r="AB105" s="882">
        <f t="shared" si="351"/>
        <v>6.8125</v>
      </c>
      <c r="AC105" s="882">
        <f t="shared" si="351"/>
        <v>6.8125</v>
      </c>
      <c r="AD105" s="882">
        <f t="shared" si="351"/>
        <v>6.625</v>
      </c>
      <c r="AE105" s="882">
        <f t="shared" si="351"/>
        <v>6.625</v>
      </c>
      <c r="AF105" s="882">
        <f t="shared" si="351"/>
        <v>7</v>
      </c>
      <c r="AG105" s="882">
        <f t="shared" si="351"/>
        <v>7</v>
      </c>
      <c r="AH105" s="882">
        <f t="shared" si="351"/>
        <v>7</v>
      </c>
      <c r="AI105" s="882">
        <f t="shared" si="351"/>
        <v>7.0749999999999993</v>
      </c>
      <c r="AJ105" s="882">
        <f t="shared" si="351"/>
        <v>7.0749999999999993</v>
      </c>
      <c r="AK105" s="882">
        <f t="shared" si="351"/>
        <v>7.0749999999999993</v>
      </c>
      <c r="AL105" s="882">
        <f t="shared" si="351"/>
        <v>7.0749999999999993</v>
      </c>
      <c r="AM105" s="882">
        <f t="shared" si="351"/>
        <v>7.0749999999999993</v>
      </c>
      <c r="AN105" s="882">
        <f t="shared" si="351"/>
        <v>8.5</v>
      </c>
      <c r="AO105" s="882">
        <f t="shared" si="351"/>
        <v>8.5</v>
      </c>
      <c r="AP105" s="882">
        <f t="shared" si="351"/>
        <v>8.5</v>
      </c>
      <c r="AQ105" s="882">
        <f t="shared" si="351"/>
        <v>8.5</v>
      </c>
      <c r="AR105" s="882">
        <f t="shared" si="351"/>
        <v>8.5</v>
      </c>
      <c r="AS105" s="882">
        <f t="shared" si="351"/>
        <v>8.5</v>
      </c>
      <c r="AT105" s="882">
        <f t="shared" si="351"/>
        <v>8.5</v>
      </c>
      <c r="AU105" s="882">
        <f t="shared" si="351"/>
        <v>8.5</v>
      </c>
      <c r="AV105" s="882">
        <f t="shared" si="351"/>
        <v>11.5</v>
      </c>
      <c r="AW105" s="882">
        <f t="shared" si="351"/>
        <v>11.5</v>
      </c>
      <c r="AX105" s="882">
        <f t="shared" si="351"/>
        <v>11.5</v>
      </c>
      <c r="AY105" s="882">
        <f t="shared" si="351"/>
        <v>11.5</v>
      </c>
      <c r="AZ105" s="882">
        <f t="shared" si="351"/>
        <v>9.25</v>
      </c>
      <c r="BA105" s="882">
        <f t="shared" si="351"/>
        <v>9.25</v>
      </c>
      <c r="BB105" s="882">
        <f t="shared" si="351"/>
        <v>9.25</v>
      </c>
      <c r="BC105" s="882">
        <f t="shared" si="351"/>
        <v>7.375</v>
      </c>
      <c r="BD105" s="882">
        <f t="shared" si="351"/>
        <v>7.375</v>
      </c>
      <c r="BE105" s="882">
        <f t="shared" si="351"/>
        <v>7.375</v>
      </c>
      <c r="BF105" s="882">
        <f t="shared" si="351"/>
        <v>7.375</v>
      </c>
      <c r="BG105" s="882">
        <f t="shared" si="351"/>
        <v>7.375</v>
      </c>
      <c r="BH105" s="882">
        <f t="shared" si="351"/>
        <v>7.1875</v>
      </c>
      <c r="BI105" s="882">
        <f t="shared" si="351"/>
        <v>7.1875</v>
      </c>
      <c r="BJ105" s="882">
        <f t="shared" si="351"/>
        <v>7.1875</v>
      </c>
      <c r="BK105" s="882">
        <f t="shared" si="351"/>
        <v>7.1875</v>
      </c>
      <c r="BL105" s="882">
        <f t="shared" si="351"/>
        <v>7.1875</v>
      </c>
      <c r="BM105" s="882">
        <f t="shared" si="351"/>
        <v>7.1875</v>
      </c>
      <c r="BN105" s="882">
        <f t="shared" si="351"/>
        <v>7.1875</v>
      </c>
      <c r="BO105" s="882">
        <f t="shared" si="351"/>
        <v>7.1875</v>
      </c>
      <c r="BP105" s="882">
        <f t="shared" si="351"/>
        <v>7.1875</v>
      </c>
      <c r="BQ105" s="882">
        <f t="shared" si="351"/>
        <v>7.1875</v>
      </c>
      <c r="BR105" s="882">
        <f t="shared" si="351"/>
        <v>7.1875</v>
      </c>
      <c r="BS105" s="882">
        <f t="shared" si="351"/>
        <v>7.1875</v>
      </c>
      <c r="BT105" s="882">
        <f t="shared" si="351"/>
        <v>7.1875</v>
      </c>
      <c r="BU105" s="882">
        <f t="shared" si="351"/>
        <v>7.1875</v>
      </c>
      <c r="BV105" s="882">
        <f t="shared" si="351"/>
        <v>7.1875</v>
      </c>
      <c r="BW105" s="882">
        <f t="shared" si="351"/>
        <v>7.1875</v>
      </c>
      <c r="BX105" s="882">
        <f t="shared" ref="BX105:EI105" si="352">BX103+MIN($G105,($F105-BX103)/4)</f>
        <v>7</v>
      </c>
      <c r="BY105" s="882">
        <f t="shared" si="352"/>
        <v>7</v>
      </c>
      <c r="BZ105" s="882">
        <f t="shared" si="352"/>
        <v>7</v>
      </c>
      <c r="CA105" s="882">
        <f t="shared" si="352"/>
        <v>7</v>
      </c>
      <c r="CB105" s="882">
        <f t="shared" si="352"/>
        <v>6.8125</v>
      </c>
      <c r="CC105" s="882">
        <f t="shared" si="352"/>
        <v>6.8125</v>
      </c>
      <c r="CD105" s="882">
        <f t="shared" si="352"/>
        <v>6.625</v>
      </c>
      <c r="CE105" s="882">
        <f t="shared" si="352"/>
        <v>6.625</v>
      </c>
      <c r="CF105" s="882">
        <f t="shared" si="352"/>
        <v>7</v>
      </c>
      <c r="CG105" s="882">
        <f t="shared" si="352"/>
        <v>7</v>
      </c>
      <c r="CH105" s="882">
        <f t="shared" si="352"/>
        <v>7</v>
      </c>
      <c r="CI105" s="882">
        <f t="shared" si="352"/>
        <v>7.0749999999999993</v>
      </c>
      <c r="CJ105" s="882">
        <f t="shared" si="352"/>
        <v>7.0749999999999993</v>
      </c>
      <c r="CK105" s="882">
        <f t="shared" si="352"/>
        <v>7.0749999999999993</v>
      </c>
      <c r="CL105" s="882">
        <f t="shared" si="352"/>
        <v>7.0749999999999993</v>
      </c>
      <c r="CM105" s="882">
        <f t="shared" si="352"/>
        <v>7.0749999999999993</v>
      </c>
      <c r="CN105" s="882">
        <f t="shared" si="352"/>
        <v>8.5</v>
      </c>
      <c r="CO105" s="882">
        <f t="shared" si="352"/>
        <v>8.5</v>
      </c>
      <c r="CP105" s="882">
        <f t="shared" si="352"/>
        <v>8.5</v>
      </c>
      <c r="CQ105" s="882">
        <f t="shared" si="352"/>
        <v>8.5</v>
      </c>
      <c r="CR105" s="882">
        <f t="shared" si="352"/>
        <v>8.5</v>
      </c>
      <c r="CS105" s="882">
        <f t="shared" si="352"/>
        <v>8.5</v>
      </c>
      <c r="CT105" s="882">
        <f t="shared" si="352"/>
        <v>8.5</v>
      </c>
      <c r="CU105" s="882">
        <f t="shared" si="352"/>
        <v>8.5</v>
      </c>
      <c r="CV105" s="882">
        <f t="shared" si="352"/>
        <v>11.5</v>
      </c>
      <c r="CW105" s="882">
        <f t="shared" si="352"/>
        <v>11.5</v>
      </c>
      <c r="CX105" s="882">
        <f t="shared" si="352"/>
        <v>11.5</v>
      </c>
      <c r="CY105" s="882">
        <f t="shared" si="352"/>
        <v>11.5</v>
      </c>
      <c r="CZ105" s="882">
        <f t="shared" si="352"/>
        <v>9.25</v>
      </c>
      <c r="DA105" s="882">
        <f t="shared" si="352"/>
        <v>9.25</v>
      </c>
      <c r="DB105" s="882">
        <f t="shared" si="352"/>
        <v>9.25</v>
      </c>
      <c r="DC105" s="882">
        <f t="shared" si="352"/>
        <v>7.375</v>
      </c>
      <c r="DD105" s="882">
        <f t="shared" si="352"/>
        <v>7.375</v>
      </c>
      <c r="DE105" s="882">
        <f t="shared" si="352"/>
        <v>7.375</v>
      </c>
      <c r="DF105" s="882">
        <f t="shared" si="352"/>
        <v>7.375</v>
      </c>
      <c r="DG105" s="882">
        <f t="shared" si="352"/>
        <v>7.375</v>
      </c>
      <c r="DH105" s="882">
        <f t="shared" si="352"/>
        <v>7.1875</v>
      </c>
      <c r="DI105" s="882">
        <f t="shared" si="352"/>
        <v>7.1875</v>
      </c>
      <c r="DJ105" s="882">
        <f t="shared" si="352"/>
        <v>7.1875</v>
      </c>
      <c r="DK105" s="882">
        <f t="shared" si="352"/>
        <v>7.1875</v>
      </c>
      <c r="DL105" s="882">
        <f t="shared" si="352"/>
        <v>7.1875</v>
      </c>
      <c r="DM105" s="882">
        <f t="shared" si="352"/>
        <v>7.1875</v>
      </c>
      <c r="DN105" s="882">
        <f t="shared" si="352"/>
        <v>7.1875</v>
      </c>
      <c r="DO105" s="882">
        <f t="shared" si="352"/>
        <v>7.1875</v>
      </c>
      <c r="DP105" s="882">
        <f t="shared" si="352"/>
        <v>7.1875</v>
      </c>
      <c r="DQ105" s="882">
        <f t="shared" si="352"/>
        <v>7.1875</v>
      </c>
      <c r="DR105" s="882">
        <f t="shared" si="352"/>
        <v>7.1875</v>
      </c>
      <c r="DS105" s="882">
        <f t="shared" si="352"/>
        <v>7.1875</v>
      </c>
      <c r="DT105" s="882">
        <f t="shared" si="352"/>
        <v>7.1875</v>
      </c>
      <c r="DU105" s="882">
        <f t="shared" si="352"/>
        <v>7.1875</v>
      </c>
      <c r="DV105" s="882">
        <f t="shared" si="352"/>
        <v>7.1875</v>
      </c>
      <c r="DW105" s="882">
        <f t="shared" si="352"/>
        <v>7.1875</v>
      </c>
      <c r="DX105" s="882">
        <f t="shared" si="352"/>
        <v>7</v>
      </c>
      <c r="DY105" s="882">
        <f t="shared" si="352"/>
        <v>7</v>
      </c>
      <c r="DZ105" s="882">
        <f t="shared" si="352"/>
        <v>7</v>
      </c>
      <c r="EA105" s="882">
        <f t="shared" si="352"/>
        <v>7</v>
      </c>
      <c r="EB105" s="882">
        <f t="shared" si="352"/>
        <v>6.8125</v>
      </c>
      <c r="EC105" s="882">
        <f t="shared" si="352"/>
        <v>6.8125</v>
      </c>
      <c r="ED105" s="882">
        <f t="shared" si="352"/>
        <v>6.625</v>
      </c>
      <c r="EE105" s="882">
        <f t="shared" si="352"/>
        <v>6.625</v>
      </c>
      <c r="EF105" s="882">
        <f t="shared" si="352"/>
        <v>7</v>
      </c>
      <c r="EG105" s="882">
        <f t="shared" si="352"/>
        <v>7</v>
      </c>
      <c r="EH105" s="882">
        <f t="shared" si="352"/>
        <v>7</v>
      </c>
      <c r="EI105" s="882">
        <f t="shared" si="352"/>
        <v>7.0749999999999993</v>
      </c>
      <c r="EJ105" s="882">
        <f t="shared" ref="EJ105:GU105" si="353">EJ103+MIN($G105,($F105-EJ103)/4)</f>
        <v>7.0749999999999993</v>
      </c>
      <c r="EK105" s="882">
        <f t="shared" si="353"/>
        <v>7.0749999999999993</v>
      </c>
      <c r="EL105" s="882">
        <f t="shared" si="353"/>
        <v>7.0749999999999993</v>
      </c>
      <c r="EM105" s="882">
        <f t="shared" si="353"/>
        <v>7.0749999999999993</v>
      </c>
      <c r="EN105" s="882">
        <f t="shared" si="353"/>
        <v>8.5</v>
      </c>
      <c r="EO105" s="882">
        <f t="shared" si="353"/>
        <v>8.5</v>
      </c>
      <c r="EP105" s="882">
        <f t="shared" si="353"/>
        <v>8.5</v>
      </c>
      <c r="EQ105" s="882">
        <f t="shared" si="353"/>
        <v>8.5</v>
      </c>
      <c r="ER105" s="882">
        <f t="shared" si="353"/>
        <v>8.5</v>
      </c>
      <c r="ES105" s="882">
        <f t="shared" si="353"/>
        <v>8.5</v>
      </c>
      <c r="ET105" s="882">
        <f t="shared" si="353"/>
        <v>8.5</v>
      </c>
      <c r="EU105" s="882">
        <f t="shared" si="353"/>
        <v>8.5</v>
      </c>
      <c r="EV105" s="882">
        <f t="shared" si="353"/>
        <v>11.5</v>
      </c>
      <c r="EW105" s="882">
        <f t="shared" si="353"/>
        <v>11.5</v>
      </c>
      <c r="EX105" s="882">
        <f t="shared" si="353"/>
        <v>11.5</v>
      </c>
      <c r="EY105" s="882">
        <f t="shared" si="353"/>
        <v>11.5</v>
      </c>
      <c r="EZ105" s="882">
        <f t="shared" si="353"/>
        <v>9.25</v>
      </c>
      <c r="FA105" s="882">
        <f t="shared" si="353"/>
        <v>9.25</v>
      </c>
      <c r="FB105" s="882">
        <f t="shared" si="353"/>
        <v>9.25</v>
      </c>
      <c r="FC105" s="882">
        <f t="shared" si="353"/>
        <v>7.375</v>
      </c>
      <c r="FD105" s="882">
        <f t="shared" si="353"/>
        <v>7.375</v>
      </c>
      <c r="FE105" s="882">
        <f t="shared" si="353"/>
        <v>7.375</v>
      </c>
      <c r="FF105" s="882">
        <f t="shared" si="353"/>
        <v>7.375</v>
      </c>
      <c r="FG105" s="882">
        <f t="shared" si="353"/>
        <v>7.375</v>
      </c>
      <c r="FH105" s="882">
        <f t="shared" si="353"/>
        <v>7.1875</v>
      </c>
      <c r="FI105" s="882">
        <f t="shared" si="353"/>
        <v>7.1875</v>
      </c>
      <c r="FJ105" s="882">
        <f t="shared" si="353"/>
        <v>7.1875</v>
      </c>
      <c r="FK105" s="882">
        <f t="shared" si="353"/>
        <v>7.1875</v>
      </c>
      <c r="FL105" s="882">
        <f t="shared" si="353"/>
        <v>7.1875</v>
      </c>
      <c r="FM105" s="882">
        <f t="shared" si="353"/>
        <v>7.1875</v>
      </c>
      <c r="FN105" s="882">
        <f t="shared" si="353"/>
        <v>7.1875</v>
      </c>
      <c r="FO105" s="882">
        <f t="shared" si="353"/>
        <v>7.1875</v>
      </c>
      <c r="FP105" s="882">
        <f t="shared" si="353"/>
        <v>7.1875</v>
      </c>
      <c r="FQ105" s="882">
        <f t="shared" si="353"/>
        <v>7.1875</v>
      </c>
      <c r="FR105" s="882">
        <f t="shared" si="353"/>
        <v>7.1875</v>
      </c>
      <c r="FS105" s="882">
        <f t="shared" si="353"/>
        <v>7.1875</v>
      </c>
      <c r="FT105" s="882">
        <f t="shared" si="353"/>
        <v>7.1875</v>
      </c>
      <c r="FU105" s="882">
        <f t="shared" si="353"/>
        <v>7.1875</v>
      </c>
      <c r="FV105" s="882">
        <f t="shared" si="353"/>
        <v>7.1875</v>
      </c>
      <c r="FW105" s="882">
        <f t="shared" si="353"/>
        <v>7.1875</v>
      </c>
      <c r="FX105" s="882">
        <f t="shared" si="353"/>
        <v>7</v>
      </c>
      <c r="FY105" s="882">
        <f t="shared" si="353"/>
        <v>7</v>
      </c>
      <c r="FZ105" s="882">
        <f t="shared" si="353"/>
        <v>7</v>
      </c>
      <c r="GA105" s="882">
        <f t="shared" si="353"/>
        <v>7</v>
      </c>
      <c r="GB105" s="882">
        <f t="shared" si="353"/>
        <v>6.8125</v>
      </c>
      <c r="GC105" s="882">
        <f t="shared" si="353"/>
        <v>6.8125</v>
      </c>
      <c r="GD105" s="882">
        <f t="shared" si="353"/>
        <v>6.625</v>
      </c>
      <c r="GE105" s="882">
        <f t="shared" si="353"/>
        <v>6.625</v>
      </c>
      <c r="GF105" s="882">
        <f t="shared" si="353"/>
        <v>7</v>
      </c>
      <c r="GG105" s="882">
        <f t="shared" si="353"/>
        <v>7</v>
      </c>
      <c r="GH105" s="882">
        <f t="shared" si="353"/>
        <v>7</v>
      </c>
      <c r="GI105" s="882">
        <f t="shared" si="353"/>
        <v>7.0749999999999993</v>
      </c>
      <c r="GJ105" s="882">
        <f t="shared" si="353"/>
        <v>7.0749999999999993</v>
      </c>
      <c r="GK105" s="882">
        <f t="shared" si="353"/>
        <v>7.0749999999999993</v>
      </c>
      <c r="GL105" s="882">
        <f t="shared" si="353"/>
        <v>7.0749999999999993</v>
      </c>
      <c r="GM105" s="882">
        <f t="shared" si="353"/>
        <v>7.0749999999999993</v>
      </c>
      <c r="GN105" s="882">
        <f t="shared" si="353"/>
        <v>8.5</v>
      </c>
      <c r="GO105" s="882">
        <f t="shared" si="353"/>
        <v>8.5</v>
      </c>
      <c r="GP105" s="882">
        <f t="shared" si="353"/>
        <v>8.5</v>
      </c>
      <c r="GQ105" s="882">
        <f t="shared" si="353"/>
        <v>8.5</v>
      </c>
      <c r="GR105" s="882">
        <f t="shared" si="353"/>
        <v>8.5</v>
      </c>
      <c r="GS105" s="882">
        <f t="shared" si="353"/>
        <v>8.5</v>
      </c>
      <c r="GT105" s="882">
        <f t="shared" si="353"/>
        <v>8.5</v>
      </c>
      <c r="GU105" s="882">
        <f t="shared" si="353"/>
        <v>8.5</v>
      </c>
      <c r="GV105" s="882">
        <f t="shared" ref="GV105:JG105" si="354">GV103+MIN($G105,($F105-GV103)/4)</f>
        <v>11.5</v>
      </c>
      <c r="GW105" s="882">
        <f t="shared" si="354"/>
        <v>11.5</v>
      </c>
      <c r="GX105" s="882">
        <f t="shared" si="354"/>
        <v>11.5</v>
      </c>
      <c r="GY105" s="882">
        <f t="shared" si="354"/>
        <v>11.5</v>
      </c>
      <c r="GZ105" s="882">
        <f t="shared" si="354"/>
        <v>9.25</v>
      </c>
      <c r="HA105" s="882">
        <f t="shared" si="354"/>
        <v>9.25</v>
      </c>
      <c r="HB105" s="882">
        <f t="shared" si="354"/>
        <v>9.25</v>
      </c>
      <c r="HC105" s="882">
        <f t="shared" si="354"/>
        <v>7.375</v>
      </c>
      <c r="HD105" s="882">
        <f t="shared" si="354"/>
        <v>7.375</v>
      </c>
      <c r="HE105" s="882">
        <f t="shared" si="354"/>
        <v>7.375</v>
      </c>
      <c r="HF105" s="882">
        <f t="shared" si="354"/>
        <v>7.375</v>
      </c>
      <c r="HG105" s="882">
        <f t="shared" si="354"/>
        <v>7.375</v>
      </c>
      <c r="HH105" s="882">
        <f t="shared" si="354"/>
        <v>7.1875</v>
      </c>
      <c r="HI105" s="882">
        <f t="shared" si="354"/>
        <v>7.1875</v>
      </c>
      <c r="HJ105" s="882">
        <f t="shared" si="354"/>
        <v>7.1875</v>
      </c>
      <c r="HK105" s="882">
        <f t="shared" si="354"/>
        <v>7.1875</v>
      </c>
      <c r="HL105" s="882">
        <f t="shared" si="354"/>
        <v>7.1875</v>
      </c>
      <c r="HM105" s="882">
        <f t="shared" si="354"/>
        <v>7.1875</v>
      </c>
      <c r="HN105" s="882">
        <f t="shared" si="354"/>
        <v>7.1875</v>
      </c>
      <c r="HO105" s="882">
        <f t="shared" si="354"/>
        <v>7.1875</v>
      </c>
      <c r="HP105" s="882">
        <f t="shared" si="354"/>
        <v>7.1875</v>
      </c>
      <c r="HQ105" s="882">
        <f t="shared" si="354"/>
        <v>7.1875</v>
      </c>
      <c r="HR105" s="882">
        <f t="shared" si="354"/>
        <v>7.1875</v>
      </c>
      <c r="HS105" s="882">
        <f t="shared" si="354"/>
        <v>7.1875</v>
      </c>
      <c r="HT105" s="882">
        <f t="shared" si="354"/>
        <v>7.1875</v>
      </c>
      <c r="HU105" s="882">
        <f t="shared" si="354"/>
        <v>7.1875</v>
      </c>
      <c r="HV105" s="882">
        <f t="shared" si="354"/>
        <v>7.1875</v>
      </c>
      <c r="HW105" s="882">
        <f t="shared" si="354"/>
        <v>7.1875</v>
      </c>
      <c r="HX105" s="882">
        <f t="shared" si="354"/>
        <v>7</v>
      </c>
      <c r="HY105" s="882">
        <f t="shared" si="354"/>
        <v>7</v>
      </c>
      <c r="HZ105" s="882">
        <f t="shared" si="354"/>
        <v>7</v>
      </c>
      <c r="IA105" s="882">
        <f t="shared" si="354"/>
        <v>7</v>
      </c>
      <c r="IB105" s="882">
        <f t="shared" si="354"/>
        <v>6.8125</v>
      </c>
      <c r="IC105" s="882">
        <f t="shared" si="354"/>
        <v>6.8125</v>
      </c>
      <c r="ID105" s="882">
        <f t="shared" si="354"/>
        <v>6.625</v>
      </c>
      <c r="IE105" s="882">
        <f t="shared" si="354"/>
        <v>6.625</v>
      </c>
      <c r="IF105" s="882">
        <f t="shared" si="354"/>
        <v>7</v>
      </c>
      <c r="IG105" s="882">
        <f t="shared" si="354"/>
        <v>7</v>
      </c>
      <c r="IH105" s="882">
        <f t="shared" si="354"/>
        <v>7</v>
      </c>
      <c r="II105" s="882">
        <f t="shared" si="354"/>
        <v>7.0749999999999993</v>
      </c>
      <c r="IJ105" s="882">
        <f t="shared" si="354"/>
        <v>7.0749999999999993</v>
      </c>
      <c r="IK105" s="882">
        <f t="shared" si="354"/>
        <v>7.0749999999999993</v>
      </c>
      <c r="IL105" s="882">
        <f t="shared" si="354"/>
        <v>7.0749999999999993</v>
      </c>
      <c r="IM105" s="882">
        <f t="shared" si="354"/>
        <v>7.0749999999999993</v>
      </c>
      <c r="IN105" s="882">
        <f t="shared" si="354"/>
        <v>8.5</v>
      </c>
      <c r="IO105" s="882">
        <f t="shared" si="354"/>
        <v>8.5</v>
      </c>
      <c r="IP105" s="882">
        <f t="shared" si="354"/>
        <v>8.5</v>
      </c>
      <c r="IQ105" s="882">
        <f t="shared" si="354"/>
        <v>8.5</v>
      </c>
      <c r="IR105" s="882">
        <f t="shared" si="354"/>
        <v>8.5</v>
      </c>
      <c r="IS105" s="882">
        <f t="shared" si="354"/>
        <v>8.5</v>
      </c>
      <c r="IT105" s="882">
        <f t="shared" si="354"/>
        <v>8.5</v>
      </c>
      <c r="IU105" s="882">
        <f t="shared" si="354"/>
        <v>8.5</v>
      </c>
      <c r="IV105" s="882">
        <f t="shared" si="354"/>
        <v>11.5</v>
      </c>
      <c r="IW105" s="882">
        <f t="shared" si="354"/>
        <v>11.5</v>
      </c>
      <c r="IX105" s="882">
        <f t="shared" si="354"/>
        <v>11.5</v>
      </c>
      <c r="IY105" s="882">
        <f t="shared" si="354"/>
        <v>11.5</v>
      </c>
      <c r="IZ105" s="882">
        <f t="shared" si="354"/>
        <v>9.25</v>
      </c>
      <c r="JA105" s="882">
        <f t="shared" si="354"/>
        <v>9.25</v>
      </c>
      <c r="JB105" s="882">
        <f t="shared" si="354"/>
        <v>9.25</v>
      </c>
      <c r="JC105" s="882">
        <f t="shared" si="354"/>
        <v>7.375</v>
      </c>
      <c r="JD105" s="882">
        <f t="shared" si="354"/>
        <v>7.375</v>
      </c>
      <c r="JE105" s="882">
        <f t="shared" si="354"/>
        <v>7.375</v>
      </c>
      <c r="JF105" s="882">
        <f t="shared" si="354"/>
        <v>7.375</v>
      </c>
      <c r="JG105" s="882">
        <f t="shared" si="354"/>
        <v>7.375</v>
      </c>
      <c r="JH105" s="882">
        <f t="shared" ref="JH105:LS105" si="355">JH103+MIN($G105,($F105-JH103)/4)</f>
        <v>7.1875</v>
      </c>
      <c r="JI105" s="882">
        <f t="shared" si="355"/>
        <v>7.1875</v>
      </c>
      <c r="JJ105" s="882">
        <f t="shared" si="355"/>
        <v>7.1875</v>
      </c>
      <c r="JK105" s="882">
        <f t="shared" si="355"/>
        <v>7.1875</v>
      </c>
      <c r="JL105" s="882">
        <f t="shared" si="355"/>
        <v>7.1875</v>
      </c>
      <c r="JM105" s="882">
        <f t="shared" si="355"/>
        <v>7.1875</v>
      </c>
      <c r="JN105" s="882">
        <f t="shared" si="355"/>
        <v>7.1875</v>
      </c>
      <c r="JO105" s="882">
        <f t="shared" si="355"/>
        <v>7.1875</v>
      </c>
      <c r="JP105" s="882">
        <f t="shared" si="355"/>
        <v>7.1875</v>
      </c>
      <c r="JQ105" s="882">
        <f t="shared" si="355"/>
        <v>7.1875</v>
      </c>
      <c r="JR105" s="882">
        <f t="shared" si="355"/>
        <v>7.1875</v>
      </c>
      <c r="JS105" s="882">
        <f t="shared" si="355"/>
        <v>7.1875</v>
      </c>
      <c r="JT105" s="882">
        <f t="shared" si="355"/>
        <v>7.1875</v>
      </c>
      <c r="JU105" s="882">
        <f t="shared" si="355"/>
        <v>7.1875</v>
      </c>
      <c r="JV105" s="882">
        <f t="shared" si="355"/>
        <v>7.1875</v>
      </c>
      <c r="JW105" s="882">
        <f t="shared" si="355"/>
        <v>7.1875</v>
      </c>
      <c r="JX105" s="882">
        <f t="shared" si="355"/>
        <v>7</v>
      </c>
      <c r="JY105" s="882">
        <f t="shared" si="355"/>
        <v>7</v>
      </c>
      <c r="JZ105" s="882">
        <f t="shared" si="355"/>
        <v>7</v>
      </c>
      <c r="KA105" s="882">
        <f t="shared" si="355"/>
        <v>7</v>
      </c>
      <c r="KB105" s="882">
        <f t="shared" si="355"/>
        <v>6.8125</v>
      </c>
      <c r="KC105" s="882">
        <f t="shared" si="355"/>
        <v>6.8125</v>
      </c>
      <c r="KD105" s="882">
        <f t="shared" si="355"/>
        <v>6.625</v>
      </c>
      <c r="KE105" s="882">
        <f t="shared" si="355"/>
        <v>6.625</v>
      </c>
      <c r="KF105" s="882">
        <f t="shared" si="355"/>
        <v>7</v>
      </c>
      <c r="KG105" s="882">
        <f t="shared" si="355"/>
        <v>7</v>
      </c>
      <c r="KH105" s="882">
        <f t="shared" si="355"/>
        <v>7</v>
      </c>
      <c r="KI105" s="882">
        <f t="shared" si="355"/>
        <v>7.0749999999999993</v>
      </c>
      <c r="KJ105" s="882">
        <f t="shared" si="355"/>
        <v>7.0749999999999993</v>
      </c>
      <c r="KK105" s="882">
        <f t="shared" si="355"/>
        <v>7.0749999999999993</v>
      </c>
      <c r="KL105" s="882">
        <f t="shared" si="355"/>
        <v>7.0749999999999993</v>
      </c>
      <c r="KM105" s="882">
        <f t="shared" si="355"/>
        <v>7.0749999999999993</v>
      </c>
      <c r="KN105" s="882">
        <f t="shared" si="355"/>
        <v>8.5</v>
      </c>
      <c r="KO105" s="882">
        <f t="shared" si="355"/>
        <v>8.5</v>
      </c>
      <c r="KP105" s="882">
        <f t="shared" si="355"/>
        <v>8.5</v>
      </c>
      <c r="KQ105" s="882">
        <f t="shared" si="355"/>
        <v>8.5</v>
      </c>
      <c r="KR105" s="882">
        <f t="shared" si="355"/>
        <v>8.5</v>
      </c>
      <c r="KS105" s="882">
        <f t="shared" si="355"/>
        <v>8.5</v>
      </c>
      <c r="KT105" s="882">
        <f t="shared" si="355"/>
        <v>8.5</v>
      </c>
      <c r="KU105" s="882">
        <f t="shared" si="355"/>
        <v>8.5</v>
      </c>
      <c r="KV105" s="882">
        <f t="shared" si="355"/>
        <v>11.5</v>
      </c>
      <c r="KW105" s="882">
        <f t="shared" si="355"/>
        <v>11.5</v>
      </c>
      <c r="KX105" s="882">
        <f t="shared" si="355"/>
        <v>11.5</v>
      </c>
      <c r="KY105" s="882">
        <f t="shared" si="355"/>
        <v>11.5</v>
      </c>
      <c r="KZ105" s="882">
        <f t="shared" si="355"/>
        <v>9.25</v>
      </c>
      <c r="LA105" s="882">
        <f t="shared" si="355"/>
        <v>9.25</v>
      </c>
      <c r="LB105" s="882">
        <f t="shared" si="355"/>
        <v>9.25</v>
      </c>
      <c r="LC105" s="882">
        <f t="shared" si="355"/>
        <v>7.375</v>
      </c>
      <c r="LD105" s="882">
        <f t="shared" si="355"/>
        <v>7.375</v>
      </c>
      <c r="LE105" s="882">
        <f t="shared" si="355"/>
        <v>7.375</v>
      </c>
      <c r="LF105" s="882">
        <f t="shared" si="355"/>
        <v>7.375</v>
      </c>
      <c r="LG105" s="882">
        <f t="shared" si="355"/>
        <v>7.375</v>
      </c>
      <c r="LH105" s="882">
        <f t="shared" si="355"/>
        <v>7.1875</v>
      </c>
      <c r="LI105" s="882">
        <f t="shared" si="355"/>
        <v>7.1875</v>
      </c>
      <c r="LJ105" s="882">
        <f t="shared" si="355"/>
        <v>7.1875</v>
      </c>
      <c r="LK105" s="882">
        <f t="shared" si="355"/>
        <v>7.1875</v>
      </c>
      <c r="LL105" s="882">
        <f t="shared" si="355"/>
        <v>7.1875</v>
      </c>
      <c r="LM105" s="882">
        <f t="shared" si="355"/>
        <v>7.1875</v>
      </c>
      <c r="LN105" s="882">
        <f t="shared" si="355"/>
        <v>7.1875</v>
      </c>
      <c r="LO105" s="882">
        <f t="shared" si="355"/>
        <v>7.1875</v>
      </c>
      <c r="LP105" s="882">
        <f t="shared" si="355"/>
        <v>7.1875</v>
      </c>
      <c r="LQ105" s="882">
        <f t="shared" si="355"/>
        <v>7.1875</v>
      </c>
      <c r="LR105" s="882">
        <f t="shared" si="355"/>
        <v>7.1875</v>
      </c>
      <c r="LS105" s="882">
        <f t="shared" si="355"/>
        <v>7.1875</v>
      </c>
      <c r="LT105" s="882">
        <f t="shared" ref="LT105:OE105" si="356">LT103+MIN($G105,($F105-LT103)/4)</f>
        <v>7.1875</v>
      </c>
      <c r="LU105" s="882">
        <f t="shared" si="356"/>
        <v>7.1875</v>
      </c>
      <c r="LV105" s="882">
        <f t="shared" si="356"/>
        <v>7.1875</v>
      </c>
      <c r="LW105" s="882">
        <f t="shared" si="356"/>
        <v>7.1875</v>
      </c>
      <c r="LX105" s="882">
        <f t="shared" si="356"/>
        <v>7</v>
      </c>
      <c r="LY105" s="882">
        <f t="shared" si="356"/>
        <v>7</v>
      </c>
      <c r="LZ105" s="882">
        <f t="shared" si="356"/>
        <v>7</v>
      </c>
      <c r="MA105" s="882">
        <f t="shared" si="356"/>
        <v>7</v>
      </c>
      <c r="MB105" s="882">
        <f t="shared" si="356"/>
        <v>6.8125</v>
      </c>
      <c r="MC105" s="882">
        <f t="shared" si="356"/>
        <v>6.8125</v>
      </c>
      <c r="MD105" s="882">
        <f t="shared" si="356"/>
        <v>6.625</v>
      </c>
      <c r="ME105" s="882">
        <f t="shared" si="356"/>
        <v>6.625</v>
      </c>
      <c r="MF105" s="882">
        <f t="shared" si="356"/>
        <v>7</v>
      </c>
      <c r="MG105" s="882">
        <f t="shared" si="356"/>
        <v>7</v>
      </c>
      <c r="MH105" s="882">
        <f t="shared" si="356"/>
        <v>7</v>
      </c>
      <c r="MI105" s="882">
        <f t="shared" si="356"/>
        <v>7.0749999999999993</v>
      </c>
      <c r="MJ105" s="882">
        <f t="shared" si="356"/>
        <v>7.0749999999999993</v>
      </c>
      <c r="MK105" s="882">
        <f t="shared" si="356"/>
        <v>7.0749999999999993</v>
      </c>
      <c r="ML105" s="882">
        <f t="shared" si="356"/>
        <v>7.0749999999999993</v>
      </c>
      <c r="MM105" s="882">
        <f t="shared" si="356"/>
        <v>7.0749999999999993</v>
      </c>
      <c r="MN105" s="882">
        <f t="shared" si="356"/>
        <v>8.5</v>
      </c>
      <c r="MO105" s="882">
        <f t="shared" si="356"/>
        <v>8.5</v>
      </c>
      <c r="MP105" s="882">
        <f t="shared" si="356"/>
        <v>8.5</v>
      </c>
      <c r="MQ105" s="882">
        <f t="shared" si="356"/>
        <v>8.5</v>
      </c>
      <c r="MR105" s="882">
        <f t="shared" si="356"/>
        <v>8.5</v>
      </c>
      <c r="MS105" s="882">
        <f t="shared" si="356"/>
        <v>8.5</v>
      </c>
      <c r="MT105" s="882">
        <f t="shared" si="356"/>
        <v>8.5</v>
      </c>
      <c r="MU105" s="882">
        <f t="shared" si="356"/>
        <v>8.5</v>
      </c>
      <c r="MV105" s="882">
        <f t="shared" si="356"/>
        <v>11.5</v>
      </c>
      <c r="MW105" s="882">
        <f t="shared" si="356"/>
        <v>11.5</v>
      </c>
      <c r="MX105" s="882">
        <f t="shared" si="356"/>
        <v>11.5</v>
      </c>
      <c r="MY105" s="882">
        <f t="shared" si="356"/>
        <v>11.5</v>
      </c>
      <c r="MZ105" s="882">
        <f t="shared" si="356"/>
        <v>9.25</v>
      </c>
      <c r="NA105" s="882">
        <f t="shared" si="356"/>
        <v>9.25</v>
      </c>
      <c r="NB105" s="882">
        <f t="shared" si="356"/>
        <v>9.25</v>
      </c>
      <c r="NC105" s="882">
        <f t="shared" si="356"/>
        <v>7.375</v>
      </c>
      <c r="ND105" s="882">
        <f t="shared" si="356"/>
        <v>7.375</v>
      </c>
      <c r="NE105" s="882">
        <f t="shared" si="356"/>
        <v>7.375</v>
      </c>
      <c r="NF105" s="882">
        <f t="shared" si="356"/>
        <v>7.375</v>
      </c>
      <c r="NG105" s="882">
        <f t="shared" si="356"/>
        <v>7.375</v>
      </c>
      <c r="NH105" s="882">
        <f t="shared" si="356"/>
        <v>7.1875</v>
      </c>
      <c r="NI105" s="882">
        <f t="shared" si="356"/>
        <v>7.1875</v>
      </c>
      <c r="NJ105" s="882">
        <f t="shared" si="356"/>
        <v>7.1875</v>
      </c>
      <c r="NK105" s="882">
        <f t="shared" si="356"/>
        <v>7.1875</v>
      </c>
      <c r="NL105" s="882">
        <f t="shared" si="356"/>
        <v>7.1875</v>
      </c>
      <c r="NM105" s="882">
        <f t="shared" si="356"/>
        <v>7.1875</v>
      </c>
      <c r="NN105" s="882">
        <f t="shared" si="356"/>
        <v>7.1875</v>
      </c>
      <c r="NO105" s="882">
        <f t="shared" si="356"/>
        <v>7.1875</v>
      </c>
      <c r="NP105" s="882">
        <f t="shared" si="356"/>
        <v>7.1875</v>
      </c>
      <c r="NQ105" s="882">
        <f t="shared" si="356"/>
        <v>7.1875</v>
      </c>
      <c r="NR105" s="882">
        <f t="shared" si="356"/>
        <v>7.1875</v>
      </c>
      <c r="NS105" s="882">
        <f t="shared" si="356"/>
        <v>7.1875</v>
      </c>
      <c r="NT105" s="882">
        <f t="shared" si="356"/>
        <v>7.1875</v>
      </c>
      <c r="NU105" s="882">
        <f t="shared" si="356"/>
        <v>7.1875</v>
      </c>
      <c r="NV105" s="882">
        <f t="shared" si="356"/>
        <v>7.1875</v>
      </c>
      <c r="NW105" s="882">
        <f t="shared" si="356"/>
        <v>7.1875</v>
      </c>
      <c r="NX105" s="882">
        <f t="shared" si="356"/>
        <v>7</v>
      </c>
      <c r="NY105" s="882">
        <f t="shared" si="356"/>
        <v>7</v>
      </c>
      <c r="NZ105" s="882">
        <f t="shared" si="356"/>
        <v>7</v>
      </c>
      <c r="OA105" s="882">
        <f t="shared" si="356"/>
        <v>7</v>
      </c>
      <c r="OB105" s="882">
        <f t="shared" si="356"/>
        <v>6.8125</v>
      </c>
      <c r="OC105" s="882">
        <f t="shared" si="356"/>
        <v>6.8125</v>
      </c>
      <c r="OD105" s="882">
        <f t="shared" si="356"/>
        <v>6.625</v>
      </c>
      <c r="OE105" s="882">
        <f t="shared" si="356"/>
        <v>6.625</v>
      </c>
      <c r="OF105" s="882">
        <f t="shared" ref="OF105:QQ105" si="357">OF103+MIN($G105,($F105-OF103)/4)</f>
        <v>7</v>
      </c>
      <c r="OG105" s="882">
        <f t="shared" si="357"/>
        <v>7</v>
      </c>
      <c r="OH105" s="882">
        <f t="shared" si="357"/>
        <v>7</v>
      </c>
      <c r="OI105" s="882">
        <f t="shared" si="357"/>
        <v>7.0749999999999993</v>
      </c>
      <c r="OJ105" s="882">
        <f t="shared" si="357"/>
        <v>7.0749999999999993</v>
      </c>
      <c r="OK105" s="882">
        <f t="shared" si="357"/>
        <v>7.0749999999999993</v>
      </c>
      <c r="OL105" s="882">
        <f t="shared" si="357"/>
        <v>7.0749999999999993</v>
      </c>
      <c r="OM105" s="882">
        <f t="shared" si="357"/>
        <v>7.0749999999999993</v>
      </c>
      <c r="ON105" s="882">
        <f t="shared" si="357"/>
        <v>8.5</v>
      </c>
      <c r="OO105" s="882">
        <f t="shared" si="357"/>
        <v>8.5</v>
      </c>
      <c r="OP105" s="882">
        <f t="shared" si="357"/>
        <v>8.5</v>
      </c>
      <c r="OQ105" s="882">
        <f t="shared" si="357"/>
        <v>8.5</v>
      </c>
      <c r="OR105" s="882">
        <f t="shared" si="357"/>
        <v>8.5</v>
      </c>
      <c r="OS105" s="882">
        <f t="shared" si="357"/>
        <v>8.5</v>
      </c>
      <c r="OT105" s="882">
        <f t="shared" si="357"/>
        <v>8.5</v>
      </c>
      <c r="OU105" s="882">
        <f t="shared" si="357"/>
        <v>8.5</v>
      </c>
      <c r="OV105" s="882">
        <f t="shared" si="357"/>
        <v>11.5</v>
      </c>
      <c r="OW105" s="882">
        <f t="shared" si="357"/>
        <v>11.5</v>
      </c>
      <c r="OX105" s="882">
        <f t="shared" si="357"/>
        <v>11.5</v>
      </c>
      <c r="OY105" s="882">
        <f t="shared" si="357"/>
        <v>11.5</v>
      </c>
      <c r="OZ105" s="882">
        <f t="shared" si="357"/>
        <v>9.25</v>
      </c>
      <c r="PA105" s="882">
        <f t="shared" si="357"/>
        <v>9.25</v>
      </c>
      <c r="PB105" s="882">
        <f t="shared" si="357"/>
        <v>9.25</v>
      </c>
      <c r="PC105" s="882">
        <f t="shared" si="357"/>
        <v>7.375</v>
      </c>
      <c r="PD105" s="882">
        <f t="shared" si="357"/>
        <v>7.375</v>
      </c>
      <c r="PE105" s="882">
        <f t="shared" si="357"/>
        <v>7.375</v>
      </c>
      <c r="PF105" s="882">
        <f t="shared" si="357"/>
        <v>7.375</v>
      </c>
      <c r="PG105" s="882">
        <f t="shared" si="357"/>
        <v>7.375</v>
      </c>
      <c r="PH105" s="882">
        <f t="shared" si="357"/>
        <v>7.1875</v>
      </c>
      <c r="PI105" s="882">
        <f t="shared" si="357"/>
        <v>7.1875</v>
      </c>
      <c r="PJ105" s="882">
        <f t="shared" si="357"/>
        <v>7.1875</v>
      </c>
      <c r="PK105" s="882">
        <f t="shared" si="357"/>
        <v>7.1875</v>
      </c>
      <c r="PL105" s="882">
        <f t="shared" si="357"/>
        <v>7.1875</v>
      </c>
      <c r="PM105" s="882">
        <f t="shared" si="357"/>
        <v>7.1875</v>
      </c>
      <c r="PN105" s="882">
        <f t="shared" si="357"/>
        <v>7.1875</v>
      </c>
      <c r="PO105" s="882">
        <f t="shared" si="357"/>
        <v>7.1875</v>
      </c>
      <c r="PP105" s="882">
        <f t="shared" si="357"/>
        <v>7.1875</v>
      </c>
      <c r="PQ105" s="882">
        <f t="shared" si="357"/>
        <v>7.1875</v>
      </c>
      <c r="PR105" s="882">
        <f t="shared" si="357"/>
        <v>7.1875</v>
      </c>
      <c r="PS105" s="882">
        <f t="shared" si="357"/>
        <v>7.1875</v>
      </c>
      <c r="PT105" s="882">
        <f t="shared" si="357"/>
        <v>7.1875</v>
      </c>
      <c r="PU105" s="882">
        <f t="shared" si="357"/>
        <v>7.1875</v>
      </c>
      <c r="PV105" s="882">
        <f t="shared" si="357"/>
        <v>7.1875</v>
      </c>
      <c r="PW105" s="882">
        <f t="shared" si="357"/>
        <v>7.1875</v>
      </c>
      <c r="PX105" s="882">
        <f t="shared" si="357"/>
        <v>7</v>
      </c>
      <c r="PY105" s="882">
        <f t="shared" si="357"/>
        <v>7</v>
      </c>
      <c r="PZ105" s="882">
        <f t="shared" si="357"/>
        <v>7</v>
      </c>
      <c r="QA105" s="882">
        <f t="shared" si="357"/>
        <v>7</v>
      </c>
      <c r="QB105" s="882">
        <f t="shared" si="357"/>
        <v>6.8125</v>
      </c>
      <c r="QC105" s="882">
        <f t="shared" si="357"/>
        <v>6.8125</v>
      </c>
      <c r="QD105" s="882">
        <f t="shared" si="357"/>
        <v>6.625</v>
      </c>
      <c r="QE105" s="882">
        <f t="shared" si="357"/>
        <v>6.625</v>
      </c>
      <c r="QF105" s="882">
        <f t="shared" si="357"/>
        <v>7</v>
      </c>
      <c r="QG105" s="882">
        <f t="shared" si="357"/>
        <v>7</v>
      </c>
      <c r="QH105" s="882">
        <f t="shared" si="357"/>
        <v>7</v>
      </c>
      <c r="QI105" s="882">
        <f t="shared" si="357"/>
        <v>7.0749999999999993</v>
      </c>
      <c r="QJ105" s="882">
        <f t="shared" si="357"/>
        <v>7.0749999999999993</v>
      </c>
      <c r="QK105" s="882">
        <f t="shared" si="357"/>
        <v>7.0749999999999993</v>
      </c>
      <c r="QL105" s="882">
        <f t="shared" si="357"/>
        <v>7.0749999999999993</v>
      </c>
      <c r="QM105" s="882">
        <f t="shared" si="357"/>
        <v>7.0749999999999993</v>
      </c>
      <c r="QN105" s="882">
        <f t="shared" si="357"/>
        <v>8.5</v>
      </c>
      <c r="QO105" s="882">
        <f t="shared" si="357"/>
        <v>8.5</v>
      </c>
      <c r="QP105" s="882">
        <f t="shared" si="357"/>
        <v>8.5</v>
      </c>
      <c r="QQ105" s="882">
        <f t="shared" si="357"/>
        <v>8.5</v>
      </c>
      <c r="QR105" s="882">
        <f t="shared" ref="QR105:SJ105" si="358">QR103+MIN($G105,($F105-QR103)/4)</f>
        <v>8.5</v>
      </c>
      <c r="QS105" s="882">
        <f t="shared" si="358"/>
        <v>8.5</v>
      </c>
      <c r="QT105" s="882">
        <f t="shared" si="358"/>
        <v>8.5</v>
      </c>
      <c r="QU105" s="882">
        <f t="shared" si="358"/>
        <v>8.5</v>
      </c>
      <c r="QV105" s="882">
        <f t="shared" si="358"/>
        <v>11.5</v>
      </c>
      <c r="QW105" s="882">
        <f t="shared" si="358"/>
        <v>11.5</v>
      </c>
      <c r="QX105" s="882">
        <f t="shared" si="358"/>
        <v>11.5</v>
      </c>
      <c r="QY105" s="882">
        <f t="shared" si="358"/>
        <v>11.5</v>
      </c>
      <c r="QZ105" s="882">
        <f t="shared" si="358"/>
        <v>9.25</v>
      </c>
      <c r="RA105" s="882">
        <f t="shared" si="358"/>
        <v>9.25</v>
      </c>
      <c r="RB105" s="882">
        <f t="shared" si="358"/>
        <v>9.25</v>
      </c>
      <c r="RC105" s="882">
        <f t="shared" si="358"/>
        <v>7.375</v>
      </c>
      <c r="RD105" s="882">
        <f t="shared" si="358"/>
        <v>7.375</v>
      </c>
      <c r="RE105" s="882">
        <f t="shared" si="358"/>
        <v>7.375</v>
      </c>
      <c r="RF105" s="882">
        <f t="shared" si="358"/>
        <v>7.375</v>
      </c>
      <c r="RG105" s="882">
        <f t="shared" si="358"/>
        <v>7.375</v>
      </c>
      <c r="RH105" s="882">
        <f t="shared" si="358"/>
        <v>7.1875</v>
      </c>
      <c r="RI105" s="882">
        <f t="shared" si="358"/>
        <v>7.1875</v>
      </c>
      <c r="RJ105" s="882">
        <f t="shared" si="358"/>
        <v>7.1875</v>
      </c>
      <c r="RK105" s="882">
        <f t="shared" si="358"/>
        <v>7.1875</v>
      </c>
      <c r="RL105" s="882">
        <f t="shared" si="358"/>
        <v>7.1875</v>
      </c>
      <c r="RM105" s="882">
        <f t="shared" si="358"/>
        <v>7.1875</v>
      </c>
      <c r="RN105" s="882">
        <f t="shared" si="358"/>
        <v>7.1875</v>
      </c>
      <c r="RO105" s="882">
        <f t="shared" si="358"/>
        <v>7.1875</v>
      </c>
      <c r="RP105" s="882">
        <f t="shared" si="358"/>
        <v>7.1875</v>
      </c>
      <c r="RQ105" s="882">
        <f t="shared" si="358"/>
        <v>7.1875</v>
      </c>
      <c r="RR105" s="882">
        <f t="shared" si="358"/>
        <v>7.1875</v>
      </c>
      <c r="RS105" s="882">
        <f t="shared" si="358"/>
        <v>7.1875</v>
      </c>
      <c r="RT105" s="882">
        <f t="shared" si="358"/>
        <v>7.1875</v>
      </c>
      <c r="RU105" s="882">
        <f t="shared" si="358"/>
        <v>7.1875</v>
      </c>
      <c r="RV105" s="882">
        <f t="shared" si="358"/>
        <v>7.1875</v>
      </c>
      <c r="RW105" s="882">
        <f t="shared" si="358"/>
        <v>7.1875</v>
      </c>
      <c r="RX105" s="882">
        <f t="shared" si="358"/>
        <v>7</v>
      </c>
      <c r="RY105" s="882">
        <f t="shared" si="358"/>
        <v>7</v>
      </c>
      <c r="RZ105" s="882">
        <f t="shared" si="358"/>
        <v>7</v>
      </c>
      <c r="SA105" s="882">
        <f t="shared" si="358"/>
        <v>7</v>
      </c>
      <c r="SB105" s="882">
        <f t="shared" si="358"/>
        <v>6.8125</v>
      </c>
      <c r="SC105" s="882">
        <f t="shared" si="358"/>
        <v>6.8125</v>
      </c>
      <c r="SD105" s="882">
        <f t="shared" si="358"/>
        <v>6.625</v>
      </c>
      <c r="SE105" s="882">
        <f t="shared" si="358"/>
        <v>6.625</v>
      </c>
      <c r="SF105" s="882">
        <f t="shared" si="358"/>
        <v>7</v>
      </c>
      <c r="SG105" s="882">
        <f t="shared" si="358"/>
        <v>7</v>
      </c>
      <c r="SH105" s="882">
        <f t="shared" si="358"/>
        <v>7</v>
      </c>
      <c r="SI105" s="882">
        <f t="shared" si="358"/>
        <v>7.0749999999999993</v>
      </c>
      <c r="SJ105" s="882">
        <f t="shared" si="358"/>
        <v>7.0749999999999993</v>
      </c>
      <c r="SK105" s="267">
        <f>SJ105</f>
        <v>7.0749999999999993</v>
      </c>
      <c r="SL105" s="254"/>
      <c r="SM105" s="242"/>
      <c r="SN105" s="242"/>
      <c r="SO105" s="242"/>
    </row>
    <row r="106" spans="1:509" outlineLevel="2" x14ac:dyDescent="0.35">
      <c r="A106" s="242"/>
      <c r="B106" s="251"/>
      <c r="C106" s="438">
        <f>INT($C$29)+2</f>
        <v>3</v>
      </c>
      <c r="D106" s="267"/>
      <c r="E106" s="316">
        <f>E103+1</f>
        <v>19</v>
      </c>
      <c r="F106" s="322"/>
      <c r="G106" s="322"/>
      <c r="H106" s="267"/>
      <c r="I106" s="272" t="s">
        <v>835</v>
      </c>
      <c r="J106" s="288" t="s">
        <v>686</v>
      </c>
      <c r="K106" s="288"/>
      <c r="L106" s="515">
        <v>5.25</v>
      </c>
      <c r="M106" s="516">
        <v>5.25</v>
      </c>
      <c r="N106" s="516">
        <v>5.25</v>
      </c>
      <c r="O106" s="516">
        <v>5.25</v>
      </c>
      <c r="P106" s="516">
        <v>5.25</v>
      </c>
      <c r="Q106" s="516">
        <v>5.25</v>
      </c>
      <c r="R106" s="516">
        <v>5.25</v>
      </c>
      <c r="S106" s="516">
        <v>5.25</v>
      </c>
      <c r="T106" s="516">
        <v>5.25</v>
      </c>
      <c r="U106" s="516">
        <v>5.25</v>
      </c>
      <c r="V106" s="516">
        <v>5.25</v>
      </c>
      <c r="W106" s="516">
        <v>5.25</v>
      </c>
      <c r="X106" s="516">
        <v>5</v>
      </c>
      <c r="Y106" s="516">
        <v>5</v>
      </c>
      <c r="Z106" s="516">
        <v>5</v>
      </c>
      <c r="AA106" s="516">
        <v>5</v>
      </c>
      <c r="AB106" s="516">
        <v>4.75</v>
      </c>
      <c r="AC106" s="516">
        <v>4.75</v>
      </c>
      <c r="AD106" s="516">
        <v>4.5</v>
      </c>
      <c r="AE106" s="516">
        <v>4.5</v>
      </c>
      <c r="AF106" s="516">
        <v>5</v>
      </c>
      <c r="AG106" s="516">
        <v>5</v>
      </c>
      <c r="AH106" s="516">
        <v>5</v>
      </c>
      <c r="AI106" s="516">
        <v>5.0999999999999996</v>
      </c>
      <c r="AJ106" s="516">
        <v>5.0999999999999996</v>
      </c>
      <c r="AK106" s="516">
        <v>5.0999999999999996</v>
      </c>
      <c r="AL106" s="516">
        <v>5.0999999999999996</v>
      </c>
      <c r="AM106" s="516">
        <v>5.0999999999999996</v>
      </c>
      <c r="AN106" s="516">
        <v>7</v>
      </c>
      <c r="AO106" s="516">
        <v>7</v>
      </c>
      <c r="AP106" s="516">
        <v>7</v>
      </c>
      <c r="AQ106" s="516">
        <v>7</v>
      </c>
      <c r="AR106" s="516">
        <v>7</v>
      </c>
      <c r="AS106" s="516">
        <v>7</v>
      </c>
      <c r="AT106" s="516">
        <v>7</v>
      </c>
      <c r="AU106" s="516">
        <v>7</v>
      </c>
      <c r="AV106" s="516">
        <v>11</v>
      </c>
      <c r="AW106" s="516">
        <v>11</v>
      </c>
      <c r="AX106" s="516">
        <v>11</v>
      </c>
      <c r="AY106" s="516">
        <v>11</v>
      </c>
      <c r="AZ106" s="516">
        <v>8</v>
      </c>
      <c r="BA106" s="516">
        <v>8</v>
      </c>
      <c r="BB106" s="516">
        <v>8</v>
      </c>
      <c r="BC106" s="516">
        <v>5.5</v>
      </c>
      <c r="BD106" s="516">
        <v>5.5</v>
      </c>
      <c r="BE106" s="516">
        <v>5.5</v>
      </c>
      <c r="BF106" s="516">
        <v>5.5</v>
      </c>
      <c r="BG106" s="516">
        <v>5.5</v>
      </c>
      <c r="BH106" s="516">
        <v>5.25</v>
      </c>
      <c r="BI106" s="516">
        <v>5.25</v>
      </c>
      <c r="BJ106" s="516">
        <v>5.25</v>
      </c>
      <c r="BK106" s="516">
        <v>5.25</v>
      </c>
      <c r="BL106" s="516">
        <v>5.25</v>
      </c>
      <c r="BM106" s="516">
        <v>5.25</v>
      </c>
      <c r="BN106" s="516">
        <v>5.25</v>
      </c>
      <c r="BO106" s="516">
        <v>5.25</v>
      </c>
      <c r="BP106" s="516">
        <v>5.25</v>
      </c>
      <c r="BQ106" s="516">
        <v>5.25</v>
      </c>
      <c r="BR106" s="516">
        <v>5.25</v>
      </c>
      <c r="BS106" s="516">
        <v>5.25</v>
      </c>
      <c r="BT106" s="516">
        <v>5.25</v>
      </c>
      <c r="BU106" s="516">
        <v>5.25</v>
      </c>
      <c r="BV106" s="516">
        <v>5.25</v>
      </c>
      <c r="BW106" s="516">
        <v>5.25</v>
      </c>
      <c r="BX106" s="516">
        <v>5</v>
      </c>
      <c r="BY106" s="516">
        <v>5</v>
      </c>
      <c r="BZ106" s="516">
        <v>5</v>
      </c>
      <c r="CA106" s="516">
        <v>5</v>
      </c>
      <c r="CB106" s="516">
        <v>4.75</v>
      </c>
      <c r="CC106" s="516">
        <v>4.75</v>
      </c>
      <c r="CD106" s="516">
        <v>4.5</v>
      </c>
      <c r="CE106" s="516">
        <v>4.5</v>
      </c>
      <c r="CF106" s="516">
        <v>5</v>
      </c>
      <c r="CG106" s="516">
        <v>5</v>
      </c>
      <c r="CH106" s="516">
        <v>5</v>
      </c>
      <c r="CI106" s="516">
        <v>5.0999999999999996</v>
      </c>
      <c r="CJ106" s="516">
        <v>5.0999999999999996</v>
      </c>
      <c r="CK106" s="516">
        <v>5.0999999999999996</v>
      </c>
      <c r="CL106" s="516">
        <v>5.0999999999999996</v>
      </c>
      <c r="CM106" s="516">
        <v>5.0999999999999996</v>
      </c>
      <c r="CN106" s="516">
        <v>7</v>
      </c>
      <c r="CO106" s="516">
        <v>7</v>
      </c>
      <c r="CP106" s="516">
        <v>7</v>
      </c>
      <c r="CQ106" s="516">
        <v>7</v>
      </c>
      <c r="CR106" s="516">
        <v>7</v>
      </c>
      <c r="CS106" s="516">
        <v>7</v>
      </c>
      <c r="CT106" s="516">
        <v>7</v>
      </c>
      <c r="CU106" s="516">
        <v>7</v>
      </c>
      <c r="CV106" s="516">
        <v>11</v>
      </c>
      <c r="CW106" s="516">
        <v>11</v>
      </c>
      <c r="CX106" s="516">
        <v>11</v>
      </c>
      <c r="CY106" s="516">
        <v>11</v>
      </c>
      <c r="CZ106" s="516">
        <v>8</v>
      </c>
      <c r="DA106" s="516">
        <v>8</v>
      </c>
      <c r="DB106" s="516">
        <v>8</v>
      </c>
      <c r="DC106" s="516">
        <v>5.5</v>
      </c>
      <c r="DD106" s="516">
        <v>5.5</v>
      </c>
      <c r="DE106" s="516">
        <v>5.5</v>
      </c>
      <c r="DF106" s="516">
        <v>5.5</v>
      </c>
      <c r="DG106" s="516">
        <v>5.5</v>
      </c>
      <c r="DH106" s="516">
        <v>5.25</v>
      </c>
      <c r="DI106" s="516">
        <v>5.25</v>
      </c>
      <c r="DJ106" s="516">
        <v>5.25</v>
      </c>
      <c r="DK106" s="516">
        <v>5.25</v>
      </c>
      <c r="DL106" s="516">
        <v>5.25</v>
      </c>
      <c r="DM106" s="516">
        <v>5.25</v>
      </c>
      <c r="DN106" s="516">
        <v>5.25</v>
      </c>
      <c r="DO106" s="516">
        <v>5.25</v>
      </c>
      <c r="DP106" s="516">
        <v>5.25</v>
      </c>
      <c r="DQ106" s="516">
        <v>5.25</v>
      </c>
      <c r="DR106" s="516">
        <v>5.25</v>
      </c>
      <c r="DS106" s="516">
        <v>5.25</v>
      </c>
      <c r="DT106" s="516">
        <v>5.25</v>
      </c>
      <c r="DU106" s="516">
        <v>5.25</v>
      </c>
      <c r="DV106" s="516">
        <v>5.25</v>
      </c>
      <c r="DW106" s="516">
        <v>5.25</v>
      </c>
      <c r="DX106" s="516">
        <v>5</v>
      </c>
      <c r="DY106" s="516">
        <v>5</v>
      </c>
      <c r="DZ106" s="516">
        <v>5</v>
      </c>
      <c r="EA106" s="516">
        <v>5</v>
      </c>
      <c r="EB106" s="516">
        <v>4.75</v>
      </c>
      <c r="EC106" s="516">
        <v>4.75</v>
      </c>
      <c r="ED106" s="516">
        <v>4.5</v>
      </c>
      <c r="EE106" s="516">
        <v>4.5</v>
      </c>
      <c r="EF106" s="516">
        <v>5</v>
      </c>
      <c r="EG106" s="516">
        <v>5</v>
      </c>
      <c r="EH106" s="516">
        <v>5</v>
      </c>
      <c r="EI106" s="516">
        <v>5.0999999999999996</v>
      </c>
      <c r="EJ106" s="516">
        <v>5.0999999999999996</v>
      </c>
      <c r="EK106" s="516">
        <v>5.0999999999999996</v>
      </c>
      <c r="EL106" s="516">
        <v>5.0999999999999996</v>
      </c>
      <c r="EM106" s="516">
        <v>5.0999999999999996</v>
      </c>
      <c r="EN106" s="516">
        <v>7</v>
      </c>
      <c r="EO106" s="516">
        <v>7</v>
      </c>
      <c r="EP106" s="516">
        <v>7</v>
      </c>
      <c r="EQ106" s="516">
        <v>7</v>
      </c>
      <c r="ER106" s="516">
        <v>7</v>
      </c>
      <c r="ES106" s="516">
        <v>7</v>
      </c>
      <c r="ET106" s="516">
        <v>7</v>
      </c>
      <c r="EU106" s="516">
        <v>7</v>
      </c>
      <c r="EV106" s="516">
        <v>11</v>
      </c>
      <c r="EW106" s="516">
        <v>11</v>
      </c>
      <c r="EX106" s="516">
        <v>11</v>
      </c>
      <c r="EY106" s="516">
        <v>11</v>
      </c>
      <c r="EZ106" s="516">
        <v>8</v>
      </c>
      <c r="FA106" s="516">
        <v>8</v>
      </c>
      <c r="FB106" s="516">
        <v>8</v>
      </c>
      <c r="FC106" s="516">
        <v>5.5</v>
      </c>
      <c r="FD106" s="516">
        <v>5.5</v>
      </c>
      <c r="FE106" s="516">
        <v>5.5</v>
      </c>
      <c r="FF106" s="516">
        <v>5.5</v>
      </c>
      <c r="FG106" s="516">
        <v>5.5</v>
      </c>
      <c r="FH106" s="516">
        <v>5.25</v>
      </c>
      <c r="FI106" s="516">
        <v>5.25</v>
      </c>
      <c r="FJ106" s="516">
        <v>5.25</v>
      </c>
      <c r="FK106" s="516">
        <v>5.25</v>
      </c>
      <c r="FL106" s="516">
        <v>5.25</v>
      </c>
      <c r="FM106" s="516">
        <v>5.25</v>
      </c>
      <c r="FN106" s="516">
        <v>5.25</v>
      </c>
      <c r="FO106" s="516">
        <v>5.25</v>
      </c>
      <c r="FP106" s="516">
        <v>5.25</v>
      </c>
      <c r="FQ106" s="516">
        <v>5.25</v>
      </c>
      <c r="FR106" s="516">
        <v>5.25</v>
      </c>
      <c r="FS106" s="516">
        <v>5.25</v>
      </c>
      <c r="FT106" s="516">
        <v>5.25</v>
      </c>
      <c r="FU106" s="516">
        <v>5.25</v>
      </c>
      <c r="FV106" s="516">
        <v>5.25</v>
      </c>
      <c r="FW106" s="516">
        <v>5.25</v>
      </c>
      <c r="FX106" s="516">
        <v>5</v>
      </c>
      <c r="FY106" s="516">
        <v>5</v>
      </c>
      <c r="FZ106" s="516">
        <v>5</v>
      </c>
      <c r="GA106" s="516">
        <v>5</v>
      </c>
      <c r="GB106" s="516">
        <v>4.75</v>
      </c>
      <c r="GC106" s="516">
        <v>4.75</v>
      </c>
      <c r="GD106" s="516">
        <v>4.5</v>
      </c>
      <c r="GE106" s="516">
        <v>4.5</v>
      </c>
      <c r="GF106" s="516">
        <v>5</v>
      </c>
      <c r="GG106" s="516">
        <v>5</v>
      </c>
      <c r="GH106" s="516">
        <v>5</v>
      </c>
      <c r="GI106" s="516">
        <v>5.0999999999999996</v>
      </c>
      <c r="GJ106" s="516">
        <v>5.0999999999999996</v>
      </c>
      <c r="GK106" s="516">
        <v>5.0999999999999996</v>
      </c>
      <c r="GL106" s="516">
        <v>5.0999999999999996</v>
      </c>
      <c r="GM106" s="516">
        <v>5.0999999999999996</v>
      </c>
      <c r="GN106" s="516">
        <v>7</v>
      </c>
      <c r="GO106" s="516">
        <v>7</v>
      </c>
      <c r="GP106" s="516">
        <v>7</v>
      </c>
      <c r="GQ106" s="516">
        <v>7</v>
      </c>
      <c r="GR106" s="516">
        <v>7</v>
      </c>
      <c r="GS106" s="516">
        <v>7</v>
      </c>
      <c r="GT106" s="516">
        <v>7</v>
      </c>
      <c r="GU106" s="516">
        <v>7</v>
      </c>
      <c r="GV106" s="516">
        <v>11</v>
      </c>
      <c r="GW106" s="516">
        <v>11</v>
      </c>
      <c r="GX106" s="516">
        <v>11</v>
      </c>
      <c r="GY106" s="516">
        <v>11</v>
      </c>
      <c r="GZ106" s="516">
        <v>8</v>
      </c>
      <c r="HA106" s="516">
        <v>8</v>
      </c>
      <c r="HB106" s="516">
        <v>8</v>
      </c>
      <c r="HC106" s="516">
        <v>5.5</v>
      </c>
      <c r="HD106" s="516">
        <v>5.5</v>
      </c>
      <c r="HE106" s="516">
        <v>5.5</v>
      </c>
      <c r="HF106" s="516">
        <v>5.5</v>
      </c>
      <c r="HG106" s="516">
        <v>5.5</v>
      </c>
      <c r="HH106" s="516">
        <v>5.25</v>
      </c>
      <c r="HI106" s="516">
        <v>5.25</v>
      </c>
      <c r="HJ106" s="516">
        <v>5.25</v>
      </c>
      <c r="HK106" s="516">
        <v>5.25</v>
      </c>
      <c r="HL106" s="516">
        <v>5.25</v>
      </c>
      <c r="HM106" s="516">
        <v>5.25</v>
      </c>
      <c r="HN106" s="516">
        <v>5.25</v>
      </c>
      <c r="HO106" s="516">
        <v>5.25</v>
      </c>
      <c r="HP106" s="516">
        <v>5.25</v>
      </c>
      <c r="HQ106" s="516">
        <v>5.25</v>
      </c>
      <c r="HR106" s="516">
        <v>5.25</v>
      </c>
      <c r="HS106" s="516">
        <v>5.25</v>
      </c>
      <c r="HT106" s="516">
        <v>5.25</v>
      </c>
      <c r="HU106" s="516">
        <v>5.25</v>
      </c>
      <c r="HV106" s="516">
        <v>5.25</v>
      </c>
      <c r="HW106" s="516">
        <v>5.25</v>
      </c>
      <c r="HX106" s="516">
        <v>5</v>
      </c>
      <c r="HY106" s="516">
        <v>5</v>
      </c>
      <c r="HZ106" s="516">
        <v>5</v>
      </c>
      <c r="IA106" s="516">
        <v>5</v>
      </c>
      <c r="IB106" s="516">
        <v>4.75</v>
      </c>
      <c r="IC106" s="516">
        <v>4.75</v>
      </c>
      <c r="ID106" s="516">
        <v>4.5</v>
      </c>
      <c r="IE106" s="516">
        <v>4.5</v>
      </c>
      <c r="IF106" s="516">
        <v>5</v>
      </c>
      <c r="IG106" s="516">
        <v>5</v>
      </c>
      <c r="IH106" s="516">
        <v>5</v>
      </c>
      <c r="II106" s="516">
        <v>5.0999999999999996</v>
      </c>
      <c r="IJ106" s="516">
        <v>5.0999999999999996</v>
      </c>
      <c r="IK106" s="516">
        <v>5.0999999999999996</v>
      </c>
      <c r="IL106" s="516">
        <v>5.0999999999999996</v>
      </c>
      <c r="IM106" s="516">
        <v>5.0999999999999996</v>
      </c>
      <c r="IN106" s="516">
        <v>7</v>
      </c>
      <c r="IO106" s="516">
        <v>7</v>
      </c>
      <c r="IP106" s="516">
        <v>7</v>
      </c>
      <c r="IQ106" s="516">
        <v>7</v>
      </c>
      <c r="IR106" s="516">
        <v>7</v>
      </c>
      <c r="IS106" s="516">
        <v>7</v>
      </c>
      <c r="IT106" s="516">
        <v>7</v>
      </c>
      <c r="IU106" s="516">
        <v>7</v>
      </c>
      <c r="IV106" s="516">
        <v>11</v>
      </c>
      <c r="IW106" s="516">
        <v>11</v>
      </c>
      <c r="IX106" s="516">
        <v>11</v>
      </c>
      <c r="IY106" s="516">
        <v>11</v>
      </c>
      <c r="IZ106" s="516">
        <v>8</v>
      </c>
      <c r="JA106" s="516">
        <v>8</v>
      </c>
      <c r="JB106" s="516">
        <v>8</v>
      </c>
      <c r="JC106" s="516">
        <v>5.5</v>
      </c>
      <c r="JD106" s="516">
        <v>5.5</v>
      </c>
      <c r="JE106" s="516">
        <v>5.5</v>
      </c>
      <c r="JF106" s="516">
        <v>5.5</v>
      </c>
      <c r="JG106" s="516">
        <v>5.5</v>
      </c>
      <c r="JH106" s="516">
        <v>5.25</v>
      </c>
      <c r="JI106" s="516">
        <v>5.25</v>
      </c>
      <c r="JJ106" s="516">
        <v>5.25</v>
      </c>
      <c r="JK106" s="516">
        <v>5.25</v>
      </c>
      <c r="JL106" s="516">
        <v>5.25</v>
      </c>
      <c r="JM106" s="516">
        <v>5.25</v>
      </c>
      <c r="JN106" s="516">
        <v>5.25</v>
      </c>
      <c r="JO106" s="516">
        <v>5.25</v>
      </c>
      <c r="JP106" s="516">
        <v>5.25</v>
      </c>
      <c r="JQ106" s="516">
        <v>5.25</v>
      </c>
      <c r="JR106" s="516">
        <v>5.25</v>
      </c>
      <c r="JS106" s="516">
        <v>5.25</v>
      </c>
      <c r="JT106" s="516">
        <v>5.25</v>
      </c>
      <c r="JU106" s="516">
        <v>5.25</v>
      </c>
      <c r="JV106" s="516">
        <v>5.25</v>
      </c>
      <c r="JW106" s="516">
        <v>5.25</v>
      </c>
      <c r="JX106" s="516">
        <v>5</v>
      </c>
      <c r="JY106" s="516">
        <v>5</v>
      </c>
      <c r="JZ106" s="516">
        <v>5</v>
      </c>
      <c r="KA106" s="516">
        <v>5</v>
      </c>
      <c r="KB106" s="516">
        <v>4.75</v>
      </c>
      <c r="KC106" s="516">
        <v>4.75</v>
      </c>
      <c r="KD106" s="516">
        <v>4.5</v>
      </c>
      <c r="KE106" s="516">
        <v>4.5</v>
      </c>
      <c r="KF106" s="516">
        <v>5</v>
      </c>
      <c r="KG106" s="516">
        <v>5</v>
      </c>
      <c r="KH106" s="516">
        <v>5</v>
      </c>
      <c r="KI106" s="516">
        <v>5.0999999999999996</v>
      </c>
      <c r="KJ106" s="516">
        <v>5.0999999999999996</v>
      </c>
      <c r="KK106" s="516">
        <v>5.0999999999999996</v>
      </c>
      <c r="KL106" s="516">
        <v>5.0999999999999996</v>
      </c>
      <c r="KM106" s="516">
        <v>5.0999999999999996</v>
      </c>
      <c r="KN106" s="516">
        <v>7</v>
      </c>
      <c r="KO106" s="516">
        <v>7</v>
      </c>
      <c r="KP106" s="516">
        <v>7</v>
      </c>
      <c r="KQ106" s="516">
        <v>7</v>
      </c>
      <c r="KR106" s="516">
        <v>7</v>
      </c>
      <c r="KS106" s="516">
        <v>7</v>
      </c>
      <c r="KT106" s="516">
        <v>7</v>
      </c>
      <c r="KU106" s="516">
        <v>7</v>
      </c>
      <c r="KV106" s="516">
        <v>11</v>
      </c>
      <c r="KW106" s="516">
        <v>11</v>
      </c>
      <c r="KX106" s="516">
        <v>11</v>
      </c>
      <c r="KY106" s="516">
        <v>11</v>
      </c>
      <c r="KZ106" s="516">
        <v>8</v>
      </c>
      <c r="LA106" s="516">
        <v>8</v>
      </c>
      <c r="LB106" s="516">
        <v>8</v>
      </c>
      <c r="LC106" s="516">
        <v>5.5</v>
      </c>
      <c r="LD106" s="516">
        <v>5.5</v>
      </c>
      <c r="LE106" s="516">
        <v>5.5</v>
      </c>
      <c r="LF106" s="516">
        <v>5.5</v>
      </c>
      <c r="LG106" s="516">
        <v>5.5</v>
      </c>
      <c r="LH106" s="516">
        <v>5.25</v>
      </c>
      <c r="LI106" s="516">
        <v>5.25</v>
      </c>
      <c r="LJ106" s="516">
        <v>5.25</v>
      </c>
      <c r="LK106" s="516">
        <v>5.25</v>
      </c>
      <c r="LL106" s="516">
        <v>5.25</v>
      </c>
      <c r="LM106" s="516">
        <v>5.25</v>
      </c>
      <c r="LN106" s="516">
        <v>5.25</v>
      </c>
      <c r="LO106" s="516">
        <v>5.25</v>
      </c>
      <c r="LP106" s="516">
        <v>5.25</v>
      </c>
      <c r="LQ106" s="516">
        <v>5.25</v>
      </c>
      <c r="LR106" s="516">
        <v>5.25</v>
      </c>
      <c r="LS106" s="516">
        <v>5.25</v>
      </c>
      <c r="LT106" s="516">
        <v>5.25</v>
      </c>
      <c r="LU106" s="516">
        <v>5.25</v>
      </c>
      <c r="LV106" s="516">
        <v>5.25</v>
      </c>
      <c r="LW106" s="516">
        <v>5.25</v>
      </c>
      <c r="LX106" s="516">
        <v>5</v>
      </c>
      <c r="LY106" s="516">
        <v>5</v>
      </c>
      <c r="LZ106" s="516">
        <v>5</v>
      </c>
      <c r="MA106" s="516">
        <v>5</v>
      </c>
      <c r="MB106" s="516">
        <v>4.75</v>
      </c>
      <c r="MC106" s="516">
        <v>4.75</v>
      </c>
      <c r="MD106" s="516">
        <v>4.5</v>
      </c>
      <c r="ME106" s="516">
        <v>4.5</v>
      </c>
      <c r="MF106" s="516">
        <v>5</v>
      </c>
      <c r="MG106" s="516">
        <v>5</v>
      </c>
      <c r="MH106" s="516">
        <v>5</v>
      </c>
      <c r="MI106" s="516">
        <v>5.0999999999999996</v>
      </c>
      <c r="MJ106" s="516">
        <v>5.0999999999999996</v>
      </c>
      <c r="MK106" s="516">
        <v>5.0999999999999996</v>
      </c>
      <c r="ML106" s="516">
        <v>5.0999999999999996</v>
      </c>
      <c r="MM106" s="516">
        <v>5.0999999999999996</v>
      </c>
      <c r="MN106" s="516">
        <v>7</v>
      </c>
      <c r="MO106" s="516">
        <v>7</v>
      </c>
      <c r="MP106" s="516">
        <v>7</v>
      </c>
      <c r="MQ106" s="516">
        <v>7</v>
      </c>
      <c r="MR106" s="516">
        <v>7</v>
      </c>
      <c r="MS106" s="516">
        <v>7</v>
      </c>
      <c r="MT106" s="516">
        <v>7</v>
      </c>
      <c r="MU106" s="516">
        <v>7</v>
      </c>
      <c r="MV106" s="516">
        <v>11</v>
      </c>
      <c r="MW106" s="516">
        <v>11</v>
      </c>
      <c r="MX106" s="516">
        <v>11</v>
      </c>
      <c r="MY106" s="516">
        <v>11</v>
      </c>
      <c r="MZ106" s="516">
        <v>8</v>
      </c>
      <c r="NA106" s="516">
        <v>8</v>
      </c>
      <c r="NB106" s="516">
        <v>8</v>
      </c>
      <c r="NC106" s="516">
        <v>5.5</v>
      </c>
      <c r="ND106" s="516">
        <v>5.5</v>
      </c>
      <c r="NE106" s="516">
        <v>5.5</v>
      </c>
      <c r="NF106" s="516">
        <v>5.5</v>
      </c>
      <c r="NG106" s="516">
        <v>5.5</v>
      </c>
      <c r="NH106" s="516">
        <v>5.25</v>
      </c>
      <c r="NI106" s="516">
        <v>5.25</v>
      </c>
      <c r="NJ106" s="516">
        <v>5.25</v>
      </c>
      <c r="NK106" s="516">
        <v>5.25</v>
      </c>
      <c r="NL106" s="516">
        <v>5.25</v>
      </c>
      <c r="NM106" s="516">
        <v>5.25</v>
      </c>
      <c r="NN106" s="516">
        <v>5.25</v>
      </c>
      <c r="NO106" s="516">
        <v>5.25</v>
      </c>
      <c r="NP106" s="516">
        <v>5.25</v>
      </c>
      <c r="NQ106" s="516">
        <v>5.25</v>
      </c>
      <c r="NR106" s="516">
        <v>5.25</v>
      </c>
      <c r="NS106" s="516">
        <v>5.25</v>
      </c>
      <c r="NT106" s="516">
        <v>5.25</v>
      </c>
      <c r="NU106" s="516">
        <v>5.25</v>
      </c>
      <c r="NV106" s="516">
        <v>5.25</v>
      </c>
      <c r="NW106" s="516">
        <v>5.25</v>
      </c>
      <c r="NX106" s="516">
        <v>5</v>
      </c>
      <c r="NY106" s="516">
        <v>5</v>
      </c>
      <c r="NZ106" s="516">
        <v>5</v>
      </c>
      <c r="OA106" s="516">
        <v>5</v>
      </c>
      <c r="OB106" s="516">
        <v>4.75</v>
      </c>
      <c r="OC106" s="516">
        <v>4.75</v>
      </c>
      <c r="OD106" s="516">
        <v>4.5</v>
      </c>
      <c r="OE106" s="516">
        <v>4.5</v>
      </c>
      <c r="OF106" s="516">
        <v>5</v>
      </c>
      <c r="OG106" s="516">
        <v>5</v>
      </c>
      <c r="OH106" s="516">
        <v>5</v>
      </c>
      <c r="OI106" s="516">
        <v>5.0999999999999996</v>
      </c>
      <c r="OJ106" s="516">
        <v>5.0999999999999996</v>
      </c>
      <c r="OK106" s="516">
        <v>5.0999999999999996</v>
      </c>
      <c r="OL106" s="516">
        <v>5.0999999999999996</v>
      </c>
      <c r="OM106" s="516">
        <v>5.0999999999999996</v>
      </c>
      <c r="ON106" s="516">
        <v>7</v>
      </c>
      <c r="OO106" s="516">
        <v>7</v>
      </c>
      <c r="OP106" s="516">
        <v>7</v>
      </c>
      <c r="OQ106" s="516">
        <v>7</v>
      </c>
      <c r="OR106" s="516">
        <v>7</v>
      </c>
      <c r="OS106" s="516">
        <v>7</v>
      </c>
      <c r="OT106" s="516">
        <v>7</v>
      </c>
      <c r="OU106" s="516">
        <v>7</v>
      </c>
      <c r="OV106" s="516">
        <v>11</v>
      </c>
      <c r="OW106" s="516">
        <v>11</v>
      </c>
      <c r="OX106" s="516">
        <v>11</v>
      </c>
      <c r="OY106" s="516">
        <v>11</v>
      </c>
      <c r="OZ106" s="516">
        <v>8</v>
      </c>
      <c r="PA106" s="516">
        <v>8</v>
      </c>
      <c r="PB106" s="516">
        <v>8</v>
      </c>
      <c r="PC106" s="516">
        <v>5.5</v>
      </c>
      <c r="PD106" s="516">
        <v>5.5</v>
      </c>
      <c r="PE106" s="516">
        <v>5.5</v>
      </c>
      <c r="PF106" s="516">
        <v>5.5</v>
      </c>
      <c r="PG106" s="516">
        <v>5.5</v>
      </c>
      <c r="PH106" s="516">
        <v>5.25</v>
      </c>
      <c r="PI106" s="516">
        <v>5.25</v>
      </c>
      <c r="PJ106" s="516">
        <v>5.25</v>
      </c>
      <c r="PK106" s="516">
        <v>5.25</v>
      </c>
      <c r="PL106" s="516">
        <v>5.25</v>
      </c>
      <c r="PM106" s="516">
        <v>5.25</v>
      </c>
      <c r="PN106" s="516">
        <v>5.25</v>
      </c>
      <c r="PO106" s="516">
        <v>5.25</v>
      </c>
      <c r="PP106" s="516">
        <v>5.25</v>
      </c>
      <c r="PQ106" s="516">
        <v>5.25</v>
      </c>
      <c r="PR106" s="516">
        <v>5.25</v>
      </c>
      <c r="PS106" s="516">
        <v>5.25</v>
      </c>
      <c r="PT106" s="516">
        <v>5.25</v>
      </c>
      <c r="PU106" s="516">
        <v>5.25</v>
      </c>
      <c r="PV106" s="516">
        <v>5.25</v>
      </c>
      <c r="PW106" s="516">
        <v>5.25</v>
      </c>
      <c r="PX106" s="516">
        <v>5</v>
      </c>
      <c r="PY106" s="516">
        <v>5</v>
      </c>
      <c r="PZ106" s="516">
        <v>5</v>
      </c>
      <c r="QA106" s="516">
        <v>5</v>
      </c>
      <c r="QB106" s="516">
        <v>4.75</v>
      </c>
      <c r="QC106" s="516">
        <v>4.75</v>
      </c>
      <c r="QD106" s="516">
        <v>4.5</v>
      </c>
      <c r="QE106" s="516">
        <v>4.5</v>
      </c>
      <c r="QF106" s="516">
        <v>5</v>
      </c>
      <c r="QG106" s="516">
        <v>5</v>
      </c>
      <c r="QH106" s="516">
        <v>5</v>
      </c>
      <c r="QI106" s="516">
        <v>5.0999999999999996</v>
      </c>
      <c r="QJ106" s="516">
        <v>5.0999999999999996</v>
      </c>
      <c r="QK106" s="516">
        <v>5.0999999999999996</v>
      </c>
      <c r="QL106" s="516">
        <v>5.0999999999999996</v>
      </c>
      <c r="QM106" s="516">
        <v>5.0999999999999996</v>
      </c>
      <c r="QN106" s="516">
        <v>7</v>
      </c>
      <c r="QO106" s="516">
        <v>7</v>
      </c>
      <c r="QP106" s="516">
        <v>7</v>
      </c>
      <c r="QQ106" s="516">
        <v>7</v>
      </c>
      <c r="QR106" s="516">
        <v>7</v>
      </c>
      <c r="QS106" s="516">
        <v>7</v>
      </c>
      <c r="QT106" s="516">
        <v>7</v>
      </c>
      <c r="QU106" s="516">
        <v>7</v>
      </c>
      <c r="QV106" s="516">
        <v>11</v>
      </c>
      <c r="QW106" s="516">
        <v>11</v>
      </c>
      <c r="QX106" s="516">
        <v>11</v>
      </c>
      <c r="QY106" s="516">
        <v>11</v>
      </c>
      <c r="QZ106" s="516">
        <v>8</v>
      </c>
      <c r="RA106" s="516">
        <v>8</v>
      </c>
      <c r="RB106" s="516">
        <v>8</v>
      </c>
      <c r="RC106" s="516">
        <v>5.5</v>
      </c>
      <c r="RD106" s="516">
        <v>5.5</v>
      </c>
      <c r="RE106" s="516">
        <v>5.5</v>
      </c>
      <c r="RF106" s="516">
        <v>5.5</v>
      </c>
      <c r="RG106" s="516">
        <v>5.5</v>
      </c>
      <c r="RH106" s="516">
        <v>5.25</v>
      </c>
      <c r="RI106" s="516">
        <v>5.25</v>
      </c>
      <c r="RJ106" s="516">
        <v>5.25</v>
      </c>
      <c r="RK106" s="516">
        <v>5.25</v>
      </c>
      <c r="RL106" s="516">
        <v>5.25</v>
      </c>
      <c r="RM106" s="516">
        <v>5.25</v>
      </c>
      <c r="RN106" s="516">
        <v>5.25</v>
      </c>
      <c r="RO106" s="516">
        <v>5.25</v>
      </c>
      <c r="RP106" s="516">
        <v>5.25</v>
      </c>
      <c r="RQ106" s="516">
        <v>5.25</v>
      </c>
      <c r="RR106" s="516">
        <v>5.25</v>
      </c>
      <c r="RS106" s="516">
        <v>5.25</v>
      </c>
      <c r="RT106" s="516">
        <v>5.25</v>
      </c>
      <c r="RU106" s="516">
        <v>5.25</v>
      </c>
      <c r="RV106" s="516">
        <v>5.25</v>
      </c>
      <c r="RW106" s="516">
        <v>5.25</v>
      </c>
      <c r="RX106" s="516">
        <v>5</v>
      </c>
      <c r="RY106" s="516">
        <v>5</v>
      </c>
      <c r="RZ106" s="516">
        <v>5</v>
      </c>
      <c r="SA106" s="516">
        <v>5</v>
      </c>
      <c r="SB106" s="516">
        <v>4.75</v>
      </c>
      <c r="SC106" s="516">
        <v>4.75</v>
      </c>
      <c r="SD106" s="516">
        <v>4.5</v>
      </c>
      <c r="SE106" s="516">
        <v>4.5</v>
      </c>
      <c r="SF106" s="516">
        <v>5</v>
      </c>
      <c r="SG106" s="516">
        <v>5</v>
      </c>
      <c r="SH106" s="516">
        <v>5</v>
      </c>
      <c r="SI106" s="516">
        <v>5.0999999999999996</v>
      </c>
      <c r="SJ106" s="516">
        <v>5.0999999999999996</v>
      </c>
      <c r="SK106" s="267">
        <f t="shared" ref="SK106:SK109" si="359">SJ106</f>
        <v>5.0999999999999996</v>
      </c>
      <c r="SL106" s="254"/>
      <c r="SM106" s="242"/>
      <c r="SN106" s="242"/>
      <c r="SO106" s="242"/>
    </row>
    <row r="107" spans="1:509" outlineLevel="3" x14ac:dyDescent="0.35">
      <c r="A107" s="242"/>
      <c r="B107" s="251"/>
      <c r="C107" s="438">
        <f t="shared" si="33"/>
        <v>4</v>
      </c>
      <c r="D107" s="267"/>
      <c r="E107" s="316"/>
      <c r="F107" s="322">
        <f t="shared" ref="F107:F108" si="360">F104</f>
        <v>3</v>
      </c>
      <c r="G107" s="322">
        <f t="shared" si="50"/>
        <v>1.5</v>
      </c>
      <c r="H107" s="267"/>
      <c r="I107" s="274"/>
      <c r="J107" s="288" t="s">
        <v>173</v>
      </c>
      <c r="K107" s="454"/>
      <c r="L107" s="881">
        <f t="shared" ref="L107:BW107" si="361">L106-MIN($G107,(L106-$F107)/4)</f>
        <v>4.6875</v>
      </c>
      <c r="M107" s="881">
        <f t="shared" si="361"/>
        <v>4.6875</v>
      </c>
      <c r="N107" s="881">
        <f t="shared" si="361"/>
        <v>4.6875</v>
      </c>
      <c r="O107" s="881">
        <f t="shared" si="361"/>
        <v>4.6875</v>
      </c>
      <c r="P107" s="881">
        <f t="shared" si="361"/>
        <v>4.6875</v>
      </c>
      <c r="Q107" s="881">
        <f t="shared" si="361"/>
        <v>4.6875</v>
      </c>
      <c r="R107" s="881">
        <f t="shared" si="361"/>
        <v>4.6875</v>
      </c>
      <c r="S107" s="881">
        <f t="shared" si="361"/>
        <v>4.6875</v>
      </c>
      <c r="T107" s="881">
        <f t="shared" si="361"/>
        <v>4.6875</v>
      </c>
      <c r="U107" s="881">
        <f t="shared" si="361"/>
        <v>4.6875</v>
      </c>
      <c r="V107" s="881">
        <f t="shared" si="361"/>
        <v>4.6875</v>
      </c>
      <c r="W107" s="881">
        <f t="shared" si="361"/>
        <v>4.6875</v>
      </c>
      <c r="X107" s="881">
        <f t="shared" si="361"/>
        <v>4.5</v>
      </c>
      <c r="Y107" s="881">
        <f t="shared" si="361"/>
        <v>4.5</v>
      </c>
      <c r="Z107" s="881">
        <f t="shared" si="361"/>
        <v>4.5</v>
      </c>
      <c r="AA107" s="881">
        <f t="shared" si="361"/>
        <v>4.5</v>
      </c>
      <c r="AB107" s="881">
        <f t="shared" si="361"/>
        <v>4.3125</v>
      </c>
      <c r="AC107" s="881">
        <f t="shared" si="361"/>
        <v>4.3125</v>
      </c>
      <c r="AD107" s="881">
        <f t="shared" si="361"/>
        <v>4.125</v>
      </c>
      <c r="AE107" s="881">
        <f t="shared" si="361"/>
        <v>4.125</v>
      </c>
      <c r="AF107" s="881">
        <f t="shared" si="361"/>
        <v>4.5</v>
      </c>
      <c r="AG107" s="881">
        <f t="shared" si="361"/>
        <v>4.5</v>
      </c>
      <c r="AH107" s="881">
        <f t="shared" si="361"/>
        <v>4.5</v>
      </c>
      <c r="AI107" s="881">
        <f t="shared" si="361"/>
        <v>4.5749999999999993</v>
      </c>
      <c r="AJ107" s="881">
        <f t="shared" si="361"/>
        <v>4.5749999999999993</v>
      </c>
      <c r="AK107" s="881">
        <f t="shared" si="361"/>
        <v>4.5749999999999993</v>
      </c>
      <c r="AL107" s="881">
        <f t="shared" si="361"/>
        <v>4.5749999999999993</v>
      </c>
      <c r="AM107" s="881">
        <f t="shared" si="361"/>
        <v>4.5749999999999993</v>
      </c>
      <c r="AN107" s="881">
        <f t="shared" si="361"/>
        <v>6</v>
      </c>
      <c r="AO107" s="881">
        <f t="shared" si="361"/>
        <v>6</v>
      </c>
      <c r="AP107" s="881">
        <f t="shared" si="361"/>
        <v>6</v>
      </c>
      <c r="AQ107" s="881">
        <f t="shared" si="361"/>
        <v>6</v>
      </c>
      <c r="AR107" s="881">
        <f t="shared" si="361"/>
        <v>6</v>
      </c>
      <c r="AS107" s="881">
        <f t="shared" si="361"/>
        <v>6</v>
      </c>
      <c r="AT107" s="881">
        <f t="shared" si="361"/>
        <v>6</v>
      </c>
      <c r="AU107" s="881">
        <f t="shared" si="361"/>
        <v>6</v>
      </c>
      <c r="AV107" s="881">
        <f t="shared" si="361"/>
        <v>9.5</v>
      </c>
      <c r="AW107" s="881">
        <f t="shared" si="361"/>
        <v>9.5</v>
      </c>
      <c r="AX107" s="881">
        <f t="shared" si="361"/>
        <v>9.5</v>
      </c>
      <c r="AY107" s="881">
        <f t="shared" si="361"/>
        <v>9.5</v>
      </c>
      <c r="AZ107" s="881">
        <f t="shared" si="361"/>
        <v>6.75</v>
      </c>
      <c r="BA107" s="881">
        <f t="shared" si="361"/>
        <v>6.75</v>
      </c>
      <c r="BB107" s="881">
        <f t="shared" si="361"/>
        <v>6.75</v>
      </c>
      <c r="BC107" s="881">
        <f t="shared" si="361"/>
        <v>4.875</v>
      </c>
      <c r="BD107" s="881">
        <f t="shared" si="361"/>
        <v>4.875</v>
      </c>
      <c r="BE107" s="881">
        <f t="shared" si="361"/>
        <v>4.875</v>
      </c>
      <c r="BF107" s="881">
        <f t="shared" si="361"/>
        <v>4.875</v>
      </c>
      <c r="BG107" s="881">
        <f t="shared" si="361"/>
        <v>4.875</v>
      </c>
      <c r="BH107" s="881">
        <f t="shared" si="361"/>
        <v>4.6875</v>
      </c>
      <c r="BI107" s="881">
        <f t="shared" si="361"/>
        <v>4.6875</v>
      </c>
      <c r="BJ107" s="881">
        <f t="shared" si="361"/>
        <v>4.6875</v>
      </c>
      <c r="BK107" s="881">
        <f t="shared" si="361"/>
        <v>4.6875</v>
      </c>
      <c r="BL107" s="881">
        <f t="shared" si="361"/>
        <v>4.6875</v>
      </c>
      <c r="BM107" s="881">
        <f t="shared" si="361"/>
        <v>4.6875</v>
      </c>
      <c r="BN107" s="881">
        <f t="shared" si="361"/>
        <v>4.6875</v>
      </c>
      <c r="BO107" s="881">
        <f t="shared" si="361"/>
        <v>4.6875</v>
      </c>
      <c r="BP107" s="881">
        <f t="shared" si="361"/>
        <v>4.6875</v>
      </c>
      <c r="BQ107" s="881">
        <f t="shared" si="361"/>
        <v>4.6875</v>
      </c>
      <c r="BR107" s="881">
        <f t="shared" si="361"/>
        <v>4.6875</v>
      </c>
      <c r="BS107" s="881">
        <f t="shared" si="361"/>
        <v>4.6875</v>
      </c>
      <c r="BT107" s="881">
        <f t="shared" si="361"/>
        <v>4.6875</v>
      </c>
      <c r="BU107" s="881">
        <f t="shared" si="361"/>
        <v>4.6875</v>
      </c>
      <c r="BV107" s="881">
        <f t="shared" si="361"/>
        <v>4.6875</v>
      </c>
      <c r="BW107" s="881">
        <f t="shared" si="361"/>
        <v>4.6875</v>
      </c>
      <c r="BX107" s="881">
        <f t="shared" ref="BX107:EI107" si="362">BX106-MIN($G107,(BX106-$F107)/4)</f>
        <v>4.5</v>
      </c>
      <c r="BY107" s="881">
        <f t="shared" si="362"/>
        <v>4.5</v>
      </c>
      <c r="BZ107" s="881">
        <f t="shared" si="362"/>
        <v>4.5</v>
      </c>
      <c r="CA107" s="881">
        <f t="shared" si="362"/>
        <v>4.5</v>
      </c>
      <c r="CB107" s="881">
        <f t="shared" si="362"/>
        <v>4.3125</v>
      </c>
      <c r="CC107" s="881">
        <f t="shared" si="362"/>
        <v>4.3125</v>
      </c>
      <c r="CD107" s="881">
        <f t="shared" si="362"/>
        <v>4.125</v>
      </c>
      <c r="CE107" s="881">
        <f t="shared" si="362"/>
        <v>4.125</v>
      </c>
      <c r="CF107" s="881">
        <f t="shared" si="362"/>
        <v>4.5</v>
      </c>
      <c r="CG107" s="881">
        <f t="shared" si="362"/>
        <v>4.5</v>
      </c>
      <c r="CH107" s="881">
        <f t="shared" si="362"/>
        <v>4.5</v>
      </c>
      <c r="CI107" s="881">
        <f t="shared" si="362"/>
        <v>4.5749999999999993</v>
      </c>
      <c r="CJ107" s="881">
        <f t="shared" si="362"/>
        <v>4.5749999999999993</v>
      </c>
      <c r="CK107" s="881">
        <f t="shared" si="362"/>
        <v>4.5749999999999993</v>
      </c>
      <c r="CL107" s="881">
        <f t="shared" si="362"/>
        <v>4.5749999999999993</v>
      </c>
      <c r="CM107" s="881">
        <f t="shared" si="362"/>
        <v>4.5749999999999993</v>
      </c>
      <c r="CN107" s="881">
        <f t="shared" si="362"/>
        <v>6</v>
      </c>
      <c r="CO107" s="881">
        <f t="shared" si="362"/>
        <v>6</v>
      </c>
      <c r="CP107" s="881">
        <f t="shared" si="362"/>
        <v>6</v>
      </c>
      <c r="CQ107" s="881">
        <f t="shared" si="362"/>
        <v>6</v>
      </c>
      <c r="CR107" s="881">
        <f t="shared" si="362"/>
        <v>6</v>
      </c>
      <c r="CS107" s="881">
        <f t="shared" si="362"/>
        <v>6</v>
      </c>
      <c r="CT107" s="881">
        <f t="shared" si="362"/>
        <v>6</v>
      </c>
      <c r="CU107" s="881">
        <f t="shared" si="362"/>
        <v>6</v>
      </c>
      <c r="CV107" s="881">
        <f t="shared" si="362"/>
        <v>9.5</v>
      </c>
      <c r="CW107" s="881">
        <f t="shared" si="362"/>
        <v>9.5</v>
      </c>
      <c r="CX107" s="881">
        <f t="shared" si="362"/>
        <v>9.5</v>
      </c>
      <c r="CY107" s="881">
        <f t="shared" si="362"/>
        <v>9.5</v>
      </c>
      <c r="CZ107" s="881">
        <f t="shared" si="362"/>
        <v>6.75</v>
      </c>
      <c r="DA107" s="881">
        <f t="shared" si="362"/>
        <v>6.75</v>
      </c>
      <c r="DB107" s="881">
        <f t="shared" si="362"/>
        <v>6.75</v>
      </c>
      <c r="DC107" s="881">
        <f t="shared" si="362"/>
        <v>4.875</v>
      </c>
      <c r="DD107" s="881">
        <f t="shared" si="362"/>
        <v>4.875</v>
      </c>
      <c r="DE107" s="881">
        <f t="shared" si="362"/>
        <v>4.875</v>
      </c>
      <c r="DF107" s="881">
        <f t="shared" si="362"/>
        <v>4.875</v>
      </c>
      <c r="DG107" s="881">
        <f t="shared" si="362"/>
        <v>4.875</v>
      </c>
      <c r="DH107" s="881">
        <f t="shared" si="362"/>
        <v>4.6875</v>
      </c>
      <c r="DI107" s="881">
        <f t="shared" si="362"/>
        <v>4.6875</v>
      </c>
      <c r="DJ107" s="881">
        <f t="shared" si="362"/>
        <v>4.6875</v>
      </c>
      <c r="DK107" s="881">
        <f t="shared" si="362"/>
        <v>4.6875</v>
      </c>
      <c r="DL107" s="881">
        <f t="shared" si="362"/>
        <v>4.6875</v>
      </c>
      <c r="DM107" s="881">
        <f t="shared" si="362"/>
        <v>4.6875</v>
      </c>
      <c r="DN107" s="881">
        <f t="shared" si="362"/>
        <v>4.6875</v>
      </c>
      <c r="DO107" s="881">
        <f t="shared" si="362"/>
        <v>4.6875</v>
      </c>
      <c r="DP107" s="881">
        <f t="shared" si="362"/>
        <v>4.6875</v>
      </c>
      <c r="DQ107" s="881">
        <f t="shared" si="362"/>
        <v>4.6875</v>
      </c>
      <c r="DR107" s="881">
        <f t="shared" si="362"/>
        <v>4.6875</v>
      </c>
      <c r="DS107" s="881">
        <f t="shared" si="362"/>
        <v>4.6875</v>
      </c>
      <c r="DT107" s="881">
        <f t="shared" si="362"/>
        <v>4.6875</v>
      </c>
      <c r="DU107" s="881">
        <f t="shared" si="362"/>
        <v>4.6875</v>
      </c>
      <c r="DV107" s="881">
        <f t="shared" si="362"/>
        <v>4.6875</v>
      </c>
      <c r="DW107" s="881">
        <f t="shared" si="362"/>
        <v>4.6875</v>
      </c>
      <c r="DX107" s="881">
        <f t="shared" si="362"/>
        <v>4.5</v>
      </c>
      <c r="DY107" s="881">
        <f t="shared" si="362"/>
        <v>4.5</v>
      </c>
      <c r="DZ107" s="881">
        <f t="shared" si="362"/>
        <v>4.5</v>
      </c>
      <c r="EA107" s="881">
        <f t="shared" si="362"/>
        <v>4.5</v>
      </c>
      <c r="EB107" s="881">
        <f t="shared" si="362"/>
        <v>4.3125</v>
      </c>
      <c r="EC107" s="881">
        <f t="shared" si="362"/>
        <v>4.3125</v>
      </c>
      <c r="ED107" s="881">
        <f t="shared" si="362"/>
        <v>4.125</v>
      </c>
      <c r="EE107" s="881">
        <f t="shared" si="362"/>
        <v>4.125</v>
      </c>
      <c r="EF107" s="881">
        <f t="shared" si="362"/>
        <v>4.5</v>
      </c>
      <c r="EG107" s="881">
        <f t="shared" si="362"/>
        <v>4.5</v>
      </c>
      <c r="EH107" s="881">
        <f t="shared" si="362"/>
        <v>4.5</v>
      </c>
      <c r="EI107" s="881">
        <f t="shared" si="362"/>
        <v>4.5749999999999993</v>
      </c>
      <c r="EJ107" s="881">
        <f t="shared" ref="EJ107:GU107" si="363">EJ106-MIN($G107,(EJ106-$F107)/4)</f>
        <v>4.5749999999999993</v>
      </c>
      <c r="EK107" s="881">
        <f t="shared" si="363"/>
        <v>4.5749999999999993</v>
      </c>
      <c r="EL107" s="881">
        <f t="shared" si="363"/>
        <v>4.5749999999999993</v>
      </c>
      <c r="EM107" s="881">
        <f t="shared" si="363"/>
        <v>4.5749999999999993</v>
      </c>
      <c r="EN107" s="881">
        <f t="shared" si="363"/>
        <v>6</v>
      </c>
      <c r="EO107" s="881">
        <f t="shared" si="363"/>
        <v>6</v>
      </c>
      <c r="EP107" s="881">
        <f t="shared" si="363"/>
        <v>6</v>
      </c>
      <c r="EQ107" s="881">
        <f t="shared" si="363"/>
        <v>6</v>
      </c>
      <c r="ER107" s="881">
        <f t="shared" si="363"/>
        <v>6</v>
      </c>
      <c r="ES107" s="881">
        <f t="shared" si="363"/>
        <v>6</v>
      </c>
      <c r="ET107" s="881">
        <f t="shared" si="363"/>
        <v>6</v>
      </c>
      <c r="EU107" s="881">
        <f t="shared" si="363"/>
        <v>6</v>
      </c>
      <c r="EV107" s="881">
        <f t="shared" si="363"/>
        <v>9.5</v>
      </c>
      <c r="EW107" s="881">
        <f t="shared" si="363"/>
        <v>9.5</v>
      </c>
      <c r="EX107" s="881">
        <f t="shared" si="363"/>
        <v>9.5</v>
      </c>
      <c r="EY107" s="881">
        <f t="shared" si="363"/>
        <v>9.5</v>
      </c>
      <c r="EZ107" s="881">
        <f t="shared" si="363"/>
        <v>6.75</v>
      </c>
      <c r="FA107" s="881">
        <f t="shared" si="363"/>
        <v>6.75</v>
      </c>
      <c r="FB107" s="881">
        <f t="shared" si="363"/>
        <v>6.75</v>
      </c>
      <c r="FC107" s="881">
        <f t="shared" si="363"/>
        <v>4.875</v>
      </c>
      <c r="FD107" s="881">
        <f t="shared" si="363"/>
        <v>4.875</v>
      </c>
      <c r="FE107" s="881">
        <f t="shared" si="363"/>
        <v>4.875</v>
      </c>
      <c r="FF107" s="881">
        <f t="shared" si="363"/>
        <v>4.875</v>
      </c>
      <c r="FG107" s="881">
        <f t="shared" si="363"/>
        <v>4.875</v>
      </c>
      <c r="FH107" s="881">
        <f t="shared" si="363"/>
        <v>4.6875</v>
      </c>
      <c r="FI107" s="881">
        <f t="shared" si="363"/>
        <v>4.6875</v>
      </c>
      <c r="FJ107" s="881">
        <f t="shared" si="363"/>
        <v>4.6875</v>
      </c>
      <c r="FK107" s="881">
        <f t="shared" si="363"/>
        <v>4.6875</v>
      </c>
      <c r="FL107" s="881">
        <f t="shared" si="363"/>
        <v>4.6875</v>
      </c>
      <c r="FM107" s="881">
        <f t="shared" si="363"/>
        <v>4.6875</v>
      </c>
      <c r="FN107" s="881">
        <f t="shared" si="363"/>
        <v>4.6875</v>
      </c>
      <c r="FO107" s="881">
        <f t="shared" si="363"/>
        <v>4.6875</v>
      </c>
      <c r="FP107" s="881">
        <f t="shared" si="363"/>
        <v>4.6875</v>
      </c>
      <c r="FQ107" s="881">
        <f t="shared" si="363"/>
        <v>4.6875</v>
      </c>
      <c r="FR107" s="881">
        <f t="shared" si="363"/>
        <v>4.6875</v>
      </c>
      <c r="FS107" s="881">
        <f t="shared" si="363"/>
        <v>4.6875</v>
      </c>
      <c r="FT107" s="881">
        <f t="shared" si="363"/>
        <v>4.6875</v>
      </c>
      <c r="FU107" s="881">
        <f t="shared" si="363"/>
        <v>4.6875</v>
      </c>
      <c r="FV107" s="881">
        <f t="shared" si="363"/>
        <v>4.6875</v>
      </c>
      <c r="FW107" s="881">
        <f t="shared" si="363"/>
        <v>4.6875</v>
      </c>
      <c r="FX107" s="881">
        <f t="shared" si="363"/>
        <v>4.5</v>
      </c>
      <c r="FY107" s="881">
        <f t="shared" si="363"/>
        <v>4.5</v>
      </c>
      <c r="FZ107" s="881">
        <f t="shared" si="363"/>
        <v>4.5</v>
      </c>
      <c r="GA107" s="881">
        <f t="shared" si="363"/>
        <v>4.5</v>
      </c>
      <c r="GB107" s="881">
        <f t="shared" si="363"/>
        <v>4.3125</v>
      </c>
      <c r="GC107" s="881">
        <f t="shared" si="363"/>
        <v>4.3125</v>
      </c>
      <c r="GD107" s="881">
        <f t="shared" si="363"/>
        <v>4.125</v>
      </c>
      <c r="GE107" s="881">
        <f t="shared" si="363"/>
        <v>4.125</v>
      </c>
      <c r="GF107" s="881">
        <f t="shared" si="363"/>
        <v>4.5</v>
      </c>
      <c r="GG107" s="881">
        <f t="shared" si="363"/>
        <v>4.5</v>
      </c>
      <c r="GH107" s="881">
        <f t="shared" si="363"/>
        <v>4.5</v>
      </c>
      <c r="GI107" s="881">
        <f t="shared" si="363"/>
        <v>4.5749999999999993</v>
      </c>
      <c r="GJ107" s="881">
        <f t="shared" si="363"/>
        <v>4.5749999999999993</v>
      </c>
      <c r="GK107" s="881">
        <f t="shared" si="363"/>
        <v>4.5749999999999993</v>
      </c>
      <c r="GL107" s="881">
        <f t="shared" si="363"/>
        <v>4.5749999999999993</v>
      </c>
      <c r="GM107" s="881">
        <f t="shared" si="363"/>
        <v>4.5749999999999993</v>
      </c>
      <c r="GN107" s="881">
        <f t="shared" si="363"/>
        <v>6</v>
      </c>
      <c r="GO107" s="881">
        <f t="shared" si="363"/>
        <v>6</v>
      </c>
      <c r="GP107" s="881">
        <f t="shared" si="363"/>
        <v>6</v>
      </c>
      <c r="GQ107" s="881">
        <f t="shared" si="363"/>
        <v>6</v>
      </c>
      <c r="GR107" s="881">
        <f t="shared" si="363"/>
        <v>6</v>
      </c>
      <c r="GS107" s="881">
        <f t="shared" si="363"/>
        <v>6</v>
      </c>
      <c r="GT107" s="881">
        <f t="shared" si="363"/>
        <v>6</v>
      </c>
      <c r="GU107" s="881">
        <f t="shared" si="363"/>
        <v>6</v>
      </c>
      <c r="GV107" s="881">
        <f t="shared" ref="GV107:JG107" si="364">GV106-MIN($G107,(GV106-$F107)/4)</f>
        <v>9.5</v>
      </c>
      <c r="GW107" s="881">
        <f t="shared" si="364"/>
        <v>9.5</v>
      </c>
      <c r="GX107" s="881">
        <f t="shared" si="364"/>
        <v>9.5</v>
      </c>
      <c r="GY107" s="881">
        <f t="shared" si="364"/>
        <v>9.5</v>
      </c>
      <c r="GZ107" s="881">
        <f t="shared" si="364"/>
        <v>6.75</v>
      </c>
      <c r="HA107" s="881">
        <f t="shared" si="364"/>
        <v>6.75</v>
      </c>
      <c r="HB107" s="881">
        <f t="shared" si="364"/>
        <v>6.75</v>
      </c>
      <c r="HC107" s="881">
        <f t="shared" si="364"/>
        <v>4.875</v>
      </c>
      <c r="HD107" s="881">
        <f t="shared" si="364"/>
        <v>4.875</v>
      </c>
      <c r="HE107" s="881">
        <f t="shared" si="364"/>
        <v>4.875</v>
      </c>
      <c r="HF107" s="881">
        <f t="shared" si="364"/>
        <v>4.875</v>
      </c>
      <c r="HG107" s="881">
        <f t="shared" si="364"/>
        <v>4.875</v>
      </c>
      <c r="HH107" s="881">
        <f t="shared" si="364"/>
        <v>4.6875</v>
      </c>
      <c r="HI107" s="881">
        <f t="shared" si="364"/>
        <v>4.6875</v>
      </c>
      <c r="HJ107" s="881">
        <f t="shared" si="364"/>
        <v>4.6875</v>
      </c>
      <c r="HK107" s="881">
        <f t="shared" si="364"/>
        <v>4.6875</v>
      </c>
      <c r="HL107" s="881">
        <f t="shared" si="364"/>
        <v>4.6875</v>
      </c>
      <c r="HM107" s="881">
        <f t="shared" si="364"/>
        <v>4.6875</v>
      </c>
      <c r="HN107" s="881">
        <f t="shared" si="364"/>
        <v>4.6875</v>
      </c>
      <c r="HO107" s="881">
        <f t="shared" si="364"/>
        <v>4.6875</v>
      </c>
      <c r="HP107" s="881">
        <f t="shared" si="364"/>
        <v>4.6875</v>
      </c>
      <c r="HQ107" s="881">
        <f t="shared" si="364"/>
        <v>4.6875</v>
      </c>
      <c r="HR107" s="881">
        <f t="shared" si="364"/>
        <v>4.6875</v>
      </c>
      <c r="HS107" s="881">
        <f t="shared" si="364"/>
        <v>4.6875</v>
      </c>
      <c r="HT107" s="881">
        <f t="shared" si="364"/>
        <v>4.6875</v>
      </c>
      <c r="HU107" s="881">
        <f t="shared" si="364"/>
        <v>4.6875</v>
      </c>
      <c r="HV107" s="881">
        <f t="shared" si="364"/>
        <v>4.6875</v>
      </c>
      <c r="HW107" s="881">
        <f t="shared" si="364"/>
        <v>4.6875</v>
      </c>
      <c r="HX107" s="881">
        <f t="shared" si="364"/>
        <v>4.5</v>
      </c>
      <c r="HY107" s="881">
        <f t="shared" si="364"/>
        <v>4.5</v>
      </c>
      <c r="HZ107" s="881">
        <f t="shared" si="364"/>
        <v>4.5</v>
      </c>
      <c r="IA107" s="881">
        <f t="shared" si="364"/>
        <v>4.5</v>
      </c>
      <c r="IB107" s="881">
        <f t="shared" si="364"/>
        <v>4.3125</v>
      </c>
      <c r="IC107" s="881">
        <f t="shared" si="364"/>
        <v>4.3125</v>
      </c>
      <c r="ID107" s="881">
        <f t="shared" si="364"/>
        <v>4.125</v>
      </c>
      <c r="IE107" s="881">
        <f t="shared" si="364"/>
        <v>4.125</v>
      </c>
      <c r="IF107" s="881">
        <f t="shared" si="364"/>
        <v>4.5</v>
      </c>
      <c r="IG107" s="881">
        <f t="shared" si="364"/>
        <v>4.5</v>
      </c>
      <c r="IH107" s="881">
        <f t="shared" si="364"/>
        <v>4.5</v>
      </c>
      <c r="II107" s="881">
        <f t="shared" si="364"/>
        <v>4.5749999999999993</v>
      </c>
      <c r="IJ107" s="881">
        <f t="shared" si="364"/>
        <v>4.5749999999999993</v>
      </c>
      <c r="IK107" s="881">
        <f t="shared" si="364"/>
        <v>4.5749999999999993</v>
      </c>
      <c r="IL107" s="881">
        <f t="shared" si="364"/>
        <v>4.5749999999999993</v>
      </c>
      <c r="IM107" s="881">
        <f t="shared" si="364"/>
        <v>4.5749999999999993</v>
      </c>
      <c r="IN107" s="881">
        <f t="shared" si="364"/>
        <v>6</v>
      </c>
      <c r="IO107" s="881">
        <f t="shared" si="364"/>
        <v>6</v>
      </c>
      <c r="IP107" s="881">
        <f t="shared" si="364"/>
        <v>6</v>
      </c>
      <c r="IQ107" s="881">
        <f t="shared" si="364"/>
        <v>6</v>
      </c>
      <c r="IR107" s="881">
        <f t="shared" si="364"/>
        <v>6</v>
      </c>
      <c r="IS107" s="881">
        <f t="shared" si="364"/>
        <v>6</v>
      </c>
      <c r="IT107" s="881">
        <f t="shared" si="364"/>
        <v>6</v>
      </c>
      <c r="IU107" s="881">
        <f t="shared" si="364"/>
        <v>6</v>
      </c>
      <c r="IV107" s="881">
        <f t="shared" si="364"/>
        <v>9.5</v>
      </c>
      <c r="IW107" s="881">
        <f t="shared" si="364"/>
        <v>9.5</v>
      </c>
      <c r="IX107" s="881">
        <f t="shared" si="364"/>
        <v>9.5</v>
      </c>
      <c r="IY107" s="881">
        <f t="shared" si="364"/>
        <v>9.5</v>
      </c>
      <c r="IZ107" s="881">
        <f t="shared" si="364"/>
        <v>6.75</v>
      </c>
      <c r="JA107" s="881">
        <f t="shared" si="364"/>
        <v>6.75</v>
      </c>
      <c r="JB107" s="881">
        <f t="shared" si="364"/>
        <v>6.75</v>
      </c>
      <c r="JC107" s="881">
        <f t="shared" si="364"/>
        <v>4.875</v>
      </c>
      <c r="JD107" s="881">
        <f t="shared" si="364"/>
        <v>4.875</v>
      </c>
      <c r="JE107" s="881">
        <f t="shared" si="364"/>
        <v>4.875</v>
      </c>
      <c r="JF107" s="881">
        <f t="shared" si="364"/>
        <v>4.875</v>
      </c>
      <c r="JG107" s="881">
        <f t="shared" si="364"/>
        <v>4.875</v>
      </c>
      <c r="JH107" s="881">
        <f t="shared" ref="JH107:LS107" si="365">JH106-MIN($G107,(JH106-$F107)/4)</f>
        <v>4.6875</v>
      </c>
      <c r="JI107" s="881">
        <f t="shared" si="365"/>
        <v>4.6875</v>
      </c>
      <c r="JJ107" s="881">
        <f t="shared" si="365"/>
        <v>4.6875</v>
      </c>
      <c r="JK107" s="881">
        <f t="shared" si="365"/>
        <v>4.6875</v>
      </c>
      <c r="JL107" s="881">
        <f t="shared" si="365"/>
        <v>4.6875</v>
      </c>
      <c r="JM107" s="881">
        <f t="shared" si="365"/>
        <v>4.6875</v>
      </c>
      <c r="JN107" s="881">
        <f t="shared" si="365"/>
        <v>4.6875</v>
      </c>
      <c r="JO107" s="881">
        <f t="shared" si="365"/>
        <v>4.6875</v>
      </c>
      <c r="JP107" s="881">
        <f t="shared" si="365"/>
        <v>4.6875</v>
      </c>
      <c r="JQ107" s="881">
        <f t="shared" si="365"/>
        <v>4.6875</v>
      </c>
      <c r="JR107" s="881">
        <f t="shared" si="365"/>
        <v>4.6875</v>
      </c>
      <c r="JS107" s="881">
        <f t="shared" si="365"/>
        <v>4.6875</v>
      </c>
      <c r="JT107" s="881">
        <f t="shared" si="365"/>
        <v>4.6875</v>
      </c>
      <c r="JU107" s="881">
        <f t="shared" si="365"/>
        <v>4.6875</v>
      </c>
      <c r="JV107" s="881">
        <f t="shared" si="365"/>
        <v>4.6875</v>
      </c>
      <c r="JW107" s="881">
        <f t="shared" si="365"/>
        <v>4.6875</v>
      </c>
      <c r="JX107" s="881">
        <f t="shared" si="365"/>
        <v>4.5</v>
      </c>
      <c r="JY107" s="881">
        <f t="shared" si="365"/>
        <v>4.5</v>
      </c>
      <c r="JZ107" s="881">
        <f t="shared" si="365"/>
        <v>4.5</v>
      </c>
      <c r="KA107" s="881">
        <f t="shared" si="365"/>
        <v>4.5</v>
      </c>
      <c r="KB107" s="881">
        <f t="shared" si="365"/>
        <v>4.3125</v>
      </c>
      <c r="KC107" s="881">
        <f t="shared" si="365"/>
        <v>4.3125</v>
      </c>
      <c r="KD107" s="881">
        <f t="shared" si="365"/>
        <v>4.125</v>
      </c>
      <c r="KE107" s="881">
        <f t="shared" si="365"/>
        <v>4.125</v>
      </c>
      <c r="KF107" s="881">
        <f t="shared" si="365"/>
        <v>4.5</v>
      </c>
      <c r="KG107" s="881">
        <f t="shared" si="365"/>
        <v>4.5</v>
      </c>
      <c r="KH107" s="881">
        <f t="shared" si="365"/>
        <v>4.5</v>
      </c>
      <c r="KI107" s="881">
        <f t="shared" si="365"/>
        <v>4.5749999999999993</v>
      </c>
      <c r="KJ107" s="881">
        <f t="shared" si="365"/>
        <v>4.5749999999999993</v>
      </c>
      <c r="KK107" s="881">
        <f t="shared" si="365"/>
        <v>4.5749999999999993</v>
      </c>
      <c r="KL107" s="881">
        <f t="shared" si="365"/>
        <v>4.5749999999999993</v>
      </c>
      <c r="KM107" s="881">
        <f t="shared" si="365"/>
        <v>4.5749999999999993</v>
      </c>
      <c r="KN107" s="881">
        <f t="shared" si="365"/>
        <v>6</v>
      </c>
      <c r="KO107" s="881">
        <f t="shared" si="365"/>
        <v>6</v>
      </c>
      <c r="KP107" s="881">
        <f t="shared" si="365"/>
        <v>6</v>
      </c>
      <c r="KQ107" s="881">
        <f t="shared" si="365"/>
        <v>6</v>
      </c>
      <c r="KR107" s="881">
        <f t="shared" si="365"/>
        <v>6</v>
      </c>
      <c r="KS107" s="881">
        <f t="shared" si="365"/>
        <v>6</v>
      </c>
      <c r="KT107" s="881">
        <f t="shared" si="365"/>
        <v>6</v>
      </c>
      <c r="KU107" s="881">
        <f t="shared" si="365"/>
        <v>6</v>
      </c>
      <c r="KV107" s="881">
        <f t="shared" si="365"/>
        <v>9.5</v>
      </c>
      <c r="KW107" s="881">
        <f t="shared" si="365"/>
        <v>9.5</v>
      </c>
      <c r="KX107" s="881">
        <f t="shared" si="365"/>
        <v>9.5</v>
      </c>
      <c r="KY107" s="881">
        <f t="shared" si="365"/>
        <v>9.5</v>
      </c>
      <c r="KZ107" s="881">
        <f t="shared" si="365"/>
        <v>6.75</v>
      </c>
      <c r="LA107" s="881">
        <f t="shared" si="365"/>
        <v>6.75</v>
      </c>
      <c r="LB107" s="881">
        <f t="shared" si="365"/>
        <v>6.75</v>
      </c>
      <c r="LC107" s="881">
        <f t="shared" si="365"/>
        <v>4.875</v>
      </c>
      <c r="LD107" s="881">
        <f t="shared" si="365"/>
        <v>4.875</v>
      </c>
      <c r="LE107" s="881">
        <f t="shared" si="365"/>
        <v>4.875</v>
      </c>
      <c r="LF107" s="881">
        <f t="shared" si="365"/>
        <v>4.875</v>
      </c>
      <c r="LG107" s="881">
        <f t="shared" si="365"/>
        <v>4.875</v>
      </c>
      <c r="LH107" s="881">
        <f t="shared" si="365"/>
        <v>4.6875</v>
      </c>
      <c r="LI107" s="881">
        <f t="shared" si="365"/>
        <v>4.6875</v>
      </c>
      <c r="LJ107" s="881">
        <f t="shared" si="365"/>
        <v>4.6875</v>
      </c>
      <c r="LK107" s="881">
        <f t="shared" si="365"/>
        <v>4.6875</v>
      </c>
      <c r="LL107" s="881">
        <f t="shared" si="365"/>
        <v>4.6875</v>
      </c>
      <c r="LM107" s="881">
        <f t="shared" si="365"/>
        <v>4.6875</v>
      </c>
      <c r="LN107" s="881">
        <f t="shared" si="365"/>
        <v>4.6875</v>
      </c>
      <c r="LO107" s="881">
        <f t="shared" si="365"/>
        <v>4.6875</v>
      </c>
      <c r="LP107" s="881">
        <f t="shared" si="365"/>
        <v>4.6875</v>
      </c>
      <c r="LQ107" s="881">
        <f t="shared" si="365"/>
        <v>4.6875</v>
      </c>
      <c r="LR107" s="881">
        <f t="shared" si="365"/>
        <v>4.6875</v>
      </c>
      <c r="LS107" s="881">
        <f t="shared" si="365"/>
        <v>4.6875</v>
      </c>
      <c r="LT107" s="881">
        <f t="shared" ref="LT107:OE107" si="366">LT106-MIN($G107,(LT106-$F107)/4)</f>
        <v>4.6875</v>
      </c>
      <c r="LU107" s="881">
        <f t="shared" si="366"/>
        <v>4.6875</v>
      </c>
      <c r="LV107" s="881">
        <f t="shared" si="366"/>
        <v>4.6875</v>
      </c>
      <c r="LW107" s="881">
        <f t="shared" si="366"/>
        <v>4.6875</v>
      </c>
      <c r="LX107" s="881">
        <f t="shared" si="366"/>
        <v>4.5</v>
      </c>
      <c r="LY107" s="881">
        <f t="shared" si="366"/>
        <v>4.5</v>
      </c>
      <c r="LZ107" s="881">
        <f t="shared" si="366"/>
        <v>4.5</v>
      </c>
      <c r="MA107" s="881">
        <f t="shared" si="366"/>
        <v>4.5</v>
      </c>
      <c r="MB107" s="881">
        <f t="shared" si="366"/>
        <v>4.3125</v>
      </c>
      <c r="MC107" s="881">
        <f t="shared" si="366"/>
        <v>4.3125</v>
      </c>
      <c r="MD107" s="881">
        <f t="shared" si="366"/>
        <v>4.125</v>
      </c>
      <c r="ME107" s="881">
        <f t="shared" si="366"/>
        <v>4.125</v>
      </c>
      <c r="MF107" s="881">
        <f t="shared" si="366"/>
        <v>4.5</v>
      </c>
      <c r="MG107" s="881">
        <f t="shared" si="366"/>
        <v>4.5</v>
      </c>
      <c r="MH107" s="881">
        <f t="shared" si="366"/>
        <v>4.5</v>
      </c>
      <c r="MI107" s="881">
        <f t="shared" si="366"/>
        <v>4.5749999999999993</v>
      </c>
      <c r="MJ107" s="881">
        <f t="shared" si="366"/>
        <v>4.5749999999999993</v>
      </c>
      <c r="MK107" s="881">
        <f t="shared" si="366"/>
        <v>4.5749999999999993</v>
      </c>
      <c r="ML107" s="881">
        <f t="shared" si="366"/>
        <v>4.5749999999999993</v>
      </c>
      <c r="MM107" s="881">
        <f t="shared" si="366"/>
        <v>4.5749999999999993</v>
      </c>
      <c r="MN107" s="881">
        <f t="shared" si="366"/>
        <v>6</v>
      </c>
      <c r="MO107" s="881">
        <f t="shared" si="366"/>
        <v>6</v>
      </c>
      <c r="MP107" s="881">
        <f t="shared" si="366"/>
        <v>6</v>
      </c>
      <c r="MQ107" s="881">
        <f t="shared" si="366"/>
        <v>6</v>
      </c>
      <c r="MR107" s="881">
        <f t="shared" si="366"/>
        <v>6</v>
      </c>
      <c r="MS107" s="881">
        <f t="shared" si="366"/>
        <v>6</v>
      </c>
      <c r="MT107" s="881">
        <f t="shared" si="366"/>
        <v>6</v>
      </c>
      <c r="MU107" s="881">
        <f t="shared" si="366"/>
        <v>6</v>
      </c>
      <c r="MV107" s="881">
        <f t="shared" si="366"/>
        <v>9.5</v>
      </c>
      <c r="MW107" s="881">
        <f t="shared" si="366"/>
        <v>9.5</v>
      </c>
      <c r="MX107" s="881">
        <f t="shared" si="366"/>
        <v>9.5</v>
      </c>
      <c r="MY107" s="881">
        <f t="shared" si="366"/>
        <v>9.5</v>
      </c>
      <c r="MZ107" s="881">
        <f t="shared" si="366"/>
        <v>6.75</v>
      </c>
      <c r="NA107" s="881">
        <f t="shared" si="366"/>
        <v>6.75</v>
      </c>
      <c r="NB107" s="881">
        <f t="shared" si="366"/>
        <v>6.75</v>
      </c>
      <c r="NC107" s="881">
        <f t="shared" si="366"/>
        <v>4.875</v>
      </c>
      <c r="ND107" s="881">
        <f t="shared" si="366"/>
        <v>4.875</v>
      </c>
      <c r="NE107" s="881">
        <f t="shared" si="366"/>
        <v>4.875</v>
      </c>
      <c r="NF107" s="881">
        <f t="shared" si="366"/>
        <v>4.875</v>
      </c>
      <c r="NG107" s="881">
        <f t="shared" si="366"/>
        <v>4.875</v>
      </c>
      <c r="NH107" s="881">
        <f t="shared" si="366"/>
        <v>4.6875</v>
      </c>
      <c r="NI107" s="881">
        <f t="shared" si="366"/>
        <v>4.6875</v>
      </c>
      <c r="NJ107" s="881">
        <f t="shared" si="366"/>
        <v>4.6875</v>
      </c>
      <c r="NK107" s="881">
        <f t="shared" si="366"/>
        <v>4.6875</v>
      </c>
      <c r="NL107" s="881">
        <f t="shared" si="366"/>
        <v>4.6875</v>
      </c>
      <c r="NM107" s="881">
        <f t="shared" si="366"/>
        <v>4.6875</v>
      </c>
      <c r="NN107" s="881">
        <f t="shared" si="366"/>
        <v>4.6875</v>
      </c>
      <c r="NO107" s="881">
        <f t="shared" si="366"/>
        <v>4.6875</v>
      </c>
      <c r="NP107" s="881">
        <f t="shared" si="366"/>
        <v>4.6875</v>
      </c>
      <c r="NQ107" s="881">
        <f t="shared" si="366"/>
        <v>4.6875</v>
      </c>
      <c r="NR107" s="881">
        <f t="shared" si="366"/>
        <v>4.6875</v>
      </c>
      <c r="NS107" s="881">
        <f t="shared" si="366"/>
        <v>4.6875</v>
      </c>
      <c r="NT107" s="881">
        <f t="shared" si="366"/>
        <v>4.6875</v>
      </c>
      <c r="NU107" s="881">
        <f t="shared" si="366"/>
        <v>4.6875</v>
      </c>
      <c r="NV107" s="881">
        <f t="shared" si="366"/>
        <v>4.6875</v>
      </c>
      <c r="NW107" s="881">
        <f t="shared" si="366"/>
        <v>4.6875</v>
      </c>
      <c r="NX107" s="881">
        <f t="shared" si="366"/>
        <v>4.5</v>
      </c>
      <c r="NY107" s="881">
        <f t="shared" si="366"/>
        <v>4.5</v>
      </c>
      <c r="NZ107" s="881">
        <f t="shared" si="366"/>
        <v>4.5</v>
      </c>
      <c r="OA107" s="881">
        <f t="shared" si="366"/>
        <v>4.5</v>
      </c>
      <c r="OB107" s="881">
        <f t="shared" si="366"/>
        <v>4.3125</v>
      </c>
      <c r="OC107" s="881">
        <f t="shared" si="366"/>
        <v>4.3125</v>
      </c>
      <c r="OD107" s="881">
        <f t="shared" si="366"/>
        <v>4.125</v>
      </c>
      <c r="OE107" s="881">
        <f t="shared" si="366"/>
        <v>4.125</v>
      </c>
      <c r="OF107" s="881">
        <f t="shared" ref="OF107:QQ107" si="367">OF106-MIN($G107,(OF106-$F107)/4)</f>
        <v>4.5</v>
      </c>
      <c r="OG107" s="881">
        <f t="shared" si="367"/>
        <v>4.5</v>
      </c>
      <c r="OH107" s="881">
        <f t="shared" si="367"/>
        <v>4.5</v>
      </c>
      <c r="OI107" s="881">
        <f t="shared" si="367"/>
        <v>4.5749999999999993</v>
      </c>
      <c r="OJ107" s="881">
        <f t="shared" si="367"/>
        <v>4.5749999999999993</v>
      </c>
      <c r="OK107" s="881">
        <f t="shared" si="367"/>
        <v>4.5749999999999993</v>
      </c>
      <c r="OL107" s="881">
        <f t="shared" si="367"/>
        <v>4.5749999999999993</v>
      </c>
      <c r="OM107" s="881">
        <f t="shared" si="367"/>
        <v>4.5749999999999993</v>
      </c>
      <c r="ON107" s="881">
        <f t="shared" si="367"/>
        <v>6</v>
      </c>
      <c r="OO107" s="881">
        <f t="shared" si="367"/>
        <v>6</v>
      </c>
      <c r="OP107" s="881">
        <f t="shared" si="367"/>
        <v>6</v>
      </c>
      <c r="OQ107" s="881">
        <f t="shared" si="367"/>
        <v>6</v>
      </c>
      <c r="OR107" s="881">
        <f t="shared" si="367"/>
        <v>6</v>
      </c>
      <c r="OS107" s="881">
        <f t="shared" si="367"/>
        <v>6</v>
      </c>
      <c r="OT107" s="881">
        <f t="shared" si="367"/>
        <v>6</v>
      </c>
      <c r="OU107" s="881">
        <f t="shared" si="367"/>
        <v>6</v>
      </c>
      <c r="OV107" s="881">
        <f t="shared" si="367"/>
        <v>9.5</v>
      </c>
      <c r="OW107" s="881">
        <f t="shared" si="367"/>
        <v>9.5</v>
      </c>
      <c r="OX107" s="881">
        <f t="shared" si="367"/>
        <v>9.5</v>
      </c>
      <c r="OY107" s="881">
        <f t="shared" si="367"/>
        <v>9.5</v>
      </c>
      <c r="OZ107" s="881">
        <f t="shared" si="367"/>
        <v>6.75</v>
      </c>
      <c r="PA107" s="881">
        <f t="shared" si="367"/>
        <v>6.75</v>
      </c>
      <c r="PB107" s="881">
        <f t="shared" si="367"/>
        <v>6.75</v>
      </c>
      <c r="PC107" s="881">
        <f t="shared" si="367"/>
        <v>4.875</v>
      </c>
      <c r="PD107" s="881">
        <f t="shared" si="367"/>
        <v>4.875</v>
      </c>
      <c r="PE107" s="881">
        <f t="shared" si="367"/>
        <v>4.875</v>
      </c>
      <c r="PF107" s="881">
        <f t="shared" si="367"/>
        <v>4.875</v>
      </c>
      <c r="PG107" s="881">
        <f t="shared" si="367"/>
        <v>4.875</v>
      </c>
      <c r="PH107" s="881">
        <f t="shared" si="367"/>
        <v>4.6875</v>
      </c>
      <c r="PI107" s="881">
        <f t="shared" si="367"/>
        <v>4.6875</v>
      </c>
      <c r="PJ107" s="881">
        <f t="shared" si="367"/>
        <v>4.6875</v>
      </c>
      <c r="PK107" s="881">
        <f t="shared" si="367"/>
        <v>4.6875</v>
      </c>
      <c r="PL107" s="881">
        <f t="shared" si="367"/>
        <v>4.6875</v>
      </c>
      <c r="PM107" s="881">
        <f t="shared" si="367"/>
        <v>4.6875</v>
      </c>
      <c r="PN107" s="881">
        <f t="shared" si="367"/>
        <v>4.6875</v>
      </c>
      <c r="PO107" s="881">
        <f t="shared" si="367"/>
        <v>4.6875</v>
      </c>
      <c r="PP107" s="881">
        <f t="shared" si="367"/>
        <v>4.6875</v>
      </c>
      <c r="PQ107" s="881">
        <f t="shared" si="367"/>
        <v>4.6875</v>
      </c>
      <c r="PR107" s="881">
        <f t="shared" si="367"/>
        <v>4.6875</v>
      </c>
      <c r="PS107" s="881">
        <f t="shared" si="367"/>
        <v>4.6875</v>
      </c>
      <c r="PT107" s="881">
        <f t="shared" si="367"/>
        <v>4.6875</v>
      </c>
      <c r="PU107" s="881">
        <f t="shared" si="367"/>
        <v>4.6875</v>
      </c>
      <c r="PV107" s="881">
        <f t="shared" si="367"/>
        <v>4.6875</v>
      </c>
      <c r="PW107" s="881">
        <f t="shared" si="367"/>
        <v>4.6875</v>
      </c>
      <c r="PX107" s="881">
        <f t="shared" si="367"/>
        <v>4.5</v>
      </c>
      <c r="PY107" s="881">
        <f t="shared" si="367"/>
        <v>4.5</v>
      </c>
      <c r="PZ107" s="881">
        <f t="shared" si="367"/>
        <v>4.5</v>
      </c>
      <c r="QA107" s="881">
        <f t="shared" si="367"/>
        <v>4.5</v>
      </c>
      <c r="QB107" s="881">
        <f t="shared" si="367"/>
        <v>4.3125</v>
      </c>
      <c r="QC107" s="881">
        <f t="shared" si="367"/>
        <v>4.3125</v>
      </c>
      <c r="QD107" s="881">
        <f t="shared" si="367"/>
        <v>4.125</v>
      </c>
      <c r="QE107" s="881">
        <f t="shared" si="367"/>
        <v>4.125</v>
      </c>
      <c r="QF107" s="881">
        <f t="shared" si="367"/>
        <v>4.5</v>
      </c>
      <c r="QG107" s="881">
        <f t="shared" si="367"/>
        <v>4.5</v>
      </c>
      <c r="QH107" s="881">
        <f t="shared" si="367"/>
        <v>4.5</v>
      </c>
      <c r="QI107" s="881">
        <f t="shared" si="367"/>
        <v>4.5749999999999993</v>
      </c>
      <c r="QJ107" s="881">
        <f t="shared" si="367"/>
        <v>4.5749999999999993</v>
      </c>
      <c r="QK107" s="881">
        <f t="shared" si="367"/>
        <v>4.5749999999999993</v>
      </c>
      <c r="QL107" s="881">
        <f t="shared" si="367"/>
        <v>4.5749999999999993</v>
      </c>
      <c r="QM107" s="881">
        <f t="shared" si="367"/>
        <v>4.5749999999999993</v>
      </c>
      <c r="QN107" s="881">
        <f t="shared" si="367"/>
        <v>6</v>
      </c>
      <c r="QO107" s="881">
        <f t="shared" si="367"/>
        <v>6</v>
      </c>
      <c r="QP107" s="881">
        <f t="shared" si="367"/>
        <v>6</v>
      </c>
      <c r="QQ107" s="881">
        <f t="shared" si="367"/>
        <v>6</v>
      </c>
      <c r="QR107" s="881">
        <f t="shared" ref="QR107:SJ107" si="368">QR106-MIN($G107,(QR106-$F107)/4)</f>
        <v>6</v>
      </c>
      <c r="QS107" s="881">
        <f t="shared" si="368"/>
        <v>6</v>
      </c>
      <c r="QT107" s="881">
        <f t="shared" si="368"/>
        <v>6</v>
      </c>
      <c r="QU107" s="881">
        <f t="shared" si="368"/>
        <v>6</v>
      </c>
      <c r="QV107" s="881">
        <f t="shared" si="368"/>
        <v>9.5</v>
      </c>
      <c r="QW107" s="881">
        <f t="shared" si="368"/>
        <v>9.5</v>
      </c>
      <c r="QX107" s="881">
        <f t="shared" si="368"/>
        <v>9.5</v>
      </c>
      <c r="QY107" s="881">
        <f t="shared" si="368"/>
        <v>9.5</v>
      </c>
      <c r="QZ107" s="881">
        <f t="shared" si="368"/>
        <v>6.75</v>
      </c>
      <c r="RA107" s="881">
        <f t="shared" si="368"/>
        <v>6.75</v>
      </c>
      <c r="RB107" s="881">
        <f t="shared" si="368"/>
        <v>6.75</v>
      </c>
      <c r="RC107" s="881">
        <f t="shared" si="368"/>
        <v>4.875</v>
      </c>
      <c r="RD107" s="881">
        <f t="shared" si="368"/>
        <v>4.875</v>
      </c>
      <c r="RE107" s="881">
        <f t="shared" si="368"/>
        <v>4.875</v>
      </c>
      <c r="RF107" s="881">
        <f t="shared" si="368"/>
        <v>4.875</v>
      </c>
      <c r="RG107" s="881">
        <f t="shared" si="368"/>
        <v>4.875</v>
      </c>
      <c r="RH107" s="881">
        <f t="shared" si="368"/>
        <v>4.6875</v>
      </c>
      <c r="RI107" s="881">
        <f t="shared" si="368"/>
        <v>4.6875</v>
      </c>
      <c r="RJ107" s="881">
        <f t="shared" si="368"/>
        <v>4.6875</v>
      </c>
      <c r="RK107" s="881">
        <f t="shared" si="368"/>
        <v>4.6875</v>
      </c>
      <c r="RL107" s="881">
        <f t="shared" si="368"/>
        <v>4.6875</v>
      </c>
      <c r="RM107" s="881">
        <f t="shared" si="368"/>
        <v>4.6875</v>
      </c>
      <c r="RN107" s="881">
        <f t="shared" si="368"/>
        <v>4.6875</v>
      </c>
      <c r="RO107" s="881">
        <f t="shared" si="368"/>
        <v>4.6875</v>
      </c>
      <c r="RP107" s="881">
        <f t="shared" si="368"/>
        <v>4.6875</v>
      </c>
      <c r="RQ107" s="881">
        <f t="shared" si="368"/>
        <v>4.6875</v>
      </c>
      <c r="RR107" s="881">
        <f t="shared" si="368"/>
        <v>4.6875</v>
      </c>
      <c r="RS107" s="881">
        <f t="shared" si="368"/>
        <v>4.6875</v>
      </c>
      <c r="RT107" s="881">
        <f t="shared" si="368"/>
        <v>4.6875</v>
      </c>
      <c r="RU107" s="881">
        <f t="shared" si="368"/>
        <v>4.6875</v>
      </c>
      <c r="RV107" s="881">
        <f t="shared" si="368"/>
        <v>4.6875</v>
      </c>
      <c r="RW107" s="881">
        <f t="shared" si="368"/>
        <v>4.6875</v>
      </c>
      <c r="RX107" s="881">
        <f t="shared" si="368"/>
        <v>4.5</v>
      </c>
      <c r="RY107" s="881">
        <f t="shared" si="368"/>
        <v>4.5</v>
      </c>
      <c r="RZ107" s="881">
        <f t="shared" si="368"/>
        <v>4.5</v>
      </c>
      <c r="SA107" s="881">
        <f t="shared" si="368"/>
        <v>4.5</v>
      </c>
      <c r="SB107" s="881">
        <f t="shared" si="368"/>
        <v>4.3125</v>
      </c>
      <c r="SC107" s="881">
        <f t="shared" si="368"/>
        <v>4.3125</v>
      </c>
      <c r="SD107" s="881">
        <f t="shared" si="368"/>
        <v>4.125</v>
      </c>
      <c r="SE107" s="881">
        <f t="shared" si="368"/>
        <v>4.125</v>
      </c>
      <c r="SF107" s="881">
        <f t="shared" si="368"/>
        <v>4.5</v>
      </c>
      <c r="SG107" s="881">
        <f t="shared" si="368"/>
        <v>4.5</v>
      </c>
      <c r="SH107" s="881">
        <f t="shared" si="368"/>
        <v>4.5</v>
      </c>
      <c r="SI107" s="881">
        <f t="shared" si="368"/>
        <v>4.5749999999999993</v>
      </c>
      <c r="SJ107" s="881">
        <f t="shared" si="368"/>
        <v>4.5749999999999993</v>
      </c>
      <c r="SK107" s="267">
        <f>SJ107</f>
        <v>4.5749999999999993</v>
      </c>
      <c r="SL107" s="254"/>
      <c r="SM107" s="242"/>
      <c r="SN107" s="242"/>
      <c r="SO107" s="242"/>
    </row>
    <row r="108" spans="1:509" outlineLevel="3" x14ac:dyDescent="0.35">
      <c r="A108" s="242"/>
      <c r="B108" s="251"/>
      <c r="C108" s="438">
        <f t="shared" si="33"/>
        <v>4</v>
      </c>
      <c r="D108" s="267"/>
      <c r="E108" s="316"/>
      <c r="F108" s="322">
        <f t="shared" si="360"/>
        <v>13</v>
      </c>
      <c r="G108" s="322">
        <f t="shared" si="50"/>
        <v>2.5</v>
      </c>
      <c r="H108" s="267"/>
      <c r="I108" s="455"/>
      <c r="J108" s="456" t="s">
        <v>174</v>
      </c>
      <c r="K108" s="457"/>
      <c r="L108" s="882">
        <f t="shared" ref="L108:BW108" si="369">L106+MIN($G108,($F108-L106)/4)</f>
        <v>7.1875</v>
      </c>
      <c r="M108" s="882">
        <f t="shared" si="369"/>
        <v>7.1875</v>
      </c>
      <c r="N108" s="882">
        <f t="shared" si="369"/>
        <v>7.1875</v>
      </c>
      <c r="O108" s="882">
        <f t="shared" si="369"/>
        <v>7.1875</v>
      </c>
      <c r="P108" s="882">
        <f t="shared" si="369"/>
        <v>7.1875</v>
      </c>
      <c r="Q108" s="882">
        <f t="shared" si="369"/>
        <v>7.1875</v>
      </c>
      <c r="R108" s="882">
        <f t="shared" si="369"/>
        <v>7.1875</v>
      </c>
      <c r="S108" s="882">
        <f t="shared" si="369"/>
        <v>7.1875</v>
      </c>
      <c r="T108" s="882">
        <f t="shared" si="369"/>
        <v>7.1875</v>
      </c>
      <c r="U108" s="882">
        <f t="shared" si="369"/>
        <v>7.1875</v>
      </c>
      <c r="V108" s="882">
        <f t="shared" si="369"/>
        <v>7.1875</v>
      </c>
      <c r="W108" s="882">
        <f t="shared" si="369"/>
        <v>7.1875</v>
      </c>
      <c r="X108" s="882">
        <f t="shared" si="369"/>
        <v>7</v>
      </c>
      <c r="Y108" s="882">
        <f t="shared" si="369"/>
        <v>7</v>
      </c>
      <c r="Z108" s="882">
        <f t="shared" si="369"/>
        <v>7</v>
      </c>
      <c r="AA108" s="882">
        <f t="shared" si="369"/>
        <v>7</v>
      </c>
      <c r="AB108" s="882">
        <f t="shared" si="369"/>
        <v>6.8125</v>
      </c>
      <c r="AC108" s="882">
        <f t="shared" si="369"/>
        <v>6.8125</v>
      </c>
      <c r="AD108" s="882">
        <f t="shared" si="369"/>
        <v>6.625</v>
      </c>
      <c r="AE108" s="882">
        <f t="shared" si="369"/>
        <v>6.625</v>
      </c>
      <c r="AF108" s="882">
        <f t="shared" si="369"/>
        <v>7</v>
      </c>
      <c r="AG108" s="882">
        <f t="shared" si="369"/>
        <v>7</v>
      </c>
      <c r="AH108" s="882">
        <f t="shared" si="369"/>
        <v>7</v>
      </c>
      <c r="AI108" s="882">
        <f t="shared" si="369"/>
        <v>7.0749999999999993</v>
      </c>
      <c r="AJ108" s="882">
        <f t="shared" si="369"/>
        <v>7.0749999999999993</v>
      </c>
      <c r="AK108" s="882">
        <f t="shared" si="369"/>
        <v>7.0749999999999993</v>
      </c>
      <c r="AL108" s="882">
        <f t="shared" si="369"/>
        <v>7.0749999999999993</v>
      </c>
      <c r="AM108" s="882">
        <f t="shared" si="369"/>
        <v>7.0749999999999993</v>
      </c>
      <c r="AN108" s="882">
        <f t="shared" si="369"/>
        <v>8.5</v>
      </c>
      <c r="AO108" s="882">
        <f t="shared" si="369"/>
        <v>8.5</v>
      </c>
      <c r="AP108" s="882">
        <f t="shared" si="369"/>
        <v>8.5</v>
      </c>
      <c r="AQ108" s="882">
        <f t="shared" si="369"/>
        <v>8.5</v>
      </c>
      <c r="AR108" s="882">
        <f t="shared" si="369"/>
        <v>8.5</v>
      </c>
      <c r="AS108" s="882">
        <f t="shared" si="369"/>
        <v>8.5</v>
      </c>
      <c r="AT108" s="882">
        <f t="shared" si="369"/>
        <v>8.5</v>
      </c>
      <c r="AU108" s="882">
        <f t="shared" si="369"/>
        <v>8.5</v>
      </c>
      <c r="AV108" s="882">
        <f t="shared" si="369"/>
        <v>11.5</v>
      </c>
      <c r="AW108" s="882">
        <f t="shared" si="369"/>
        <v>11.5</v>
      </c>
      <c r="AX108" s="882">
        <f t="shared" si="369"/>
        <v>11.5</v>
      </c>
      <c r="AY108" s="882">
        <f t="shared" si="369"/>
        <v>11.5</v>
      </c>
      <c r="AZ108" s="882">
        <f t="shared" si="369"/>
        <v>9.25</v>
      </c>
      <c r="BA108" s="882">
        <f t="shared" si="369"/>
        <v>9.25</v>
      </c>
      <c r="BB108" s="882">
        <f t="shared" si="369"/>
        <v>9.25</v>
      </c>
      <c r="BC108" s="882">
        <f t="shared" si="369"/>
        <v>7.375</v>
      </c>
      <c r="BD108" s="882">
        <f t="shared" si="369"/>
        <v>7.375</v>
      </c>
      <c r="BE108" s="882">
        <f t="shared" si="369"/>
        <v>7.375</v>
      </c>
      <c r="BF108" s="882">
        <f t="shared" si="369"/>
        <v>7.375</v>
      </c>
      <c r="BG108" s="882">
        <f t="shared" si="369"/>
        <v>7.375</v>
      </c>
      <c r="BH108" s="882">
        <f t="shared" si="369"/>
        <v>7.1875</v>
      </c>
      <c r="BI108" s="882">
        <f t="shared" si="369"/>
        <v>7.1875</v>
      </c>
      <c r="BJ108" s="882">
        <f t="shared" si="369"/>
        <v>7.1875</v>
      </c>
      <c r="BK108" s="882">
        <f t="shared" si="369"/>
        <v>7.1875</v>
      </c>
      <c r="BL108" s="882">
        <f t="shared" si="369"/>
        <v>7.1875</v>
      </c>
      <c r="BM108" s="882">
        <f t="shared" si="369"/>
        <v>7.1875</v>
      </c>
      <c r="BN108" s="882">
        <f t="shared" si="369"/>
        <v>7.1875</v>
      </c>
      <c r="BO108" s="882">
        <f t="shared" si="369"/>
        <v>7.1875</v>
      </c>
      <c r="BP108" s="882">
        <f t="shared" si="369"/>
        <v>7.1875</v>
      </c>
      <c r="BQ108" s="882">
        <f t="shared" si="369"/>
        <v>7.1875</v>
      </c>
      <c r="BR108" s="882">
        <f t="shared" si="369"/>
        <v>7.1875</v>
      </c>
      <c r="BS108" s="882">
        <f t="shared" si="369"/>
        <v>7.1875</v>
      </c>
      <c r="BT108" s="882">
        <f t="shared" si="369"/>
        <v>7.1875</v>
      </c>
      <c r="BU108" s="882">
        <f t="shared" si="369"/>
        <v>7.1875</v>
      </c>
      <c r="BV108" s="882">
        <f t="shared" si="369"/>
        <v>7.1875</v>
      </c>
      <c r="BW108" s="882">
        <f t="shared" si="369"/>
        <v>7.1875</v>
      </c>
      <c r="BX108" s="882">
        <f t="shared" ref="BX108:EI108" si="370">BX106+MIN($G108,($F108-BX106)/4)</f>
        <v>7</v>
      </c>
      <c r="BY108" s="882">
        <f t="shared" si="370"/>
        <v>7</v>
      </c>
      <c r="BZ108" s="882">
        <f t="shared" si="370"/>
        <v>7</v>
      </c>
      <c r="CA108" s="882">
        <f t="shared" si="370"/>
        <v>7</v>
      </c>
      <c r="CB108" s="882">
        <f t="shared" si="370"/>
        <v>6.8125</v>
      </c>
      <c r="CC108" s="882">
        <f t="shared" si="370"/>
        <v>6.8125</v>
      </c>
      <c r="CD108" s="882">
        <f t="shared" si="370"/>
        <v>6.625</v>
      </c>
      <c r="CE108" s="882">
        <f t="shared" si="370"/>
        <v>6.625</v>
      </c>
      <c r="CF108" s="882">
        <f t="shared" si="370"/>
        <v>7</v>
      </c>
      <c r="CG108" s="882">
        <f t="shared" si="370"/>
        <v>7</v>
      </c>
      <c r="CH108" s="882">
        <f t="shared" si="370"/>
        <v>7</v>
      </c>
      <c r="CI108" s="882">
        <f t="shared" si="370"/>
        <v>7.0749999999999993</v>
      </c>
      <c r="CJ108" s="882">
        <f t="shared" si="370"/>
        <v>7.0749999999999993</v>
      </c>
      <c r="CK108" s="882">
        <f t="shared" si="370"/>
        <v>7.0749999999999993</v>
      </c>
      <c r="CL108" s="882">
        <f t="shared" si="370"/>
        <v>7.0749999999999993</v>
      </c>
      <c r="CM108" s="882">
        <f t="shared" si="370"/>
        <v>7.0749999999999993</v>
      </c>
      <c r="CN108" s="882">
        <f t="shared" si="370"/>
        <v>8.5</v>
      </c>
      <c r="CO108" s="882">
        <f t="shared" si="370"/>
        <v>8.5</v>
      </c>
      <c r="CP108" s="882">
        <f t="shared" si="370"/>
        <v>8.5</v>
      </c>
      <c r="CQ108" s="882">
        <f t="shared" si="370"/>
        <v>8.5</v>
      </c>
      <c r="CR108" s="882">
        <f t="shared" si="370"/>
        <v>8.5</v>
      </c>
      <c r="CS108" s="882">
        <f t="shared" si="370"/>
        <v>8.5</v>
      </c>
      <c r="CT108" s="882">
        <f t="shared" si="370"/>
        <v>8.5</v>
      </c>
      <c r="CU108" s="882">
        <f t="shared" si="370"/>
        <v>8.5</v>
      </c>
      <c r="CV108" s="882">
        <f t="shared" si="370"/>
        <v>11.5</v>
      </c>
      <c r="CW108" s="882">
        <f t="shared" si="370"/>
        <v>11.5</v>
      </c>
      <c r="CX108" s="882">
        <f t="shared" si="370"/>
        <v>11.5</v>
      </c>
      <c r="CY108" s="882">
        <f t="shared" si="370"/>
        <v>11.5</v>
      </c>
      <c r="CZ108" s="882">
        <f t="shared" si="370"/>
        <v>9.25</v>
      </c>
      <c r="DA108" s="882">
        <f t="shared" si="370"/>
        <v>9.25</v>
      </c>
      <c r="DB108" s="882">
        <f t="shared" si="370"/>
        <v>9.25</v>
      </c>
      <c r="DC108" s="882">
        <f t="shared" si="370"/>
        <v>7.375</v>
      </c>
      <c r="DD108" s="882">
        <f t="shared" si="370"/>
        <v>7.375</v>
      </c>
      <c r="DE108" s="882">
        <f t="shared" si="370"/>
        <v>7.375</v>
      </c>
      <c r="DF108" s="882">
        <f t="shared" si="370"/>
        <v>7.375</v>
      </c>
      <c r="DG108" s="882">
        <f t="shared" si="370"/>
        <v>7.375</v>
      </c>
      <c r="DH108" s="882">
        <f t="shared" si="370"/>
        <v>7.1875</v>
      </c>
      <c r="DI108" s="882">
        <f t="shared" si="370"/>
        <v>7.1875</v>
      </c>
      <c r="DJ108" s="882">
        <f t="shared" si="370"/>
        <v>7.1875</v>
      </c>
      <c r="DK108" s="882">
        <f t="shared" si="370"/>
        <v>7.1875</v>
      </c>
      <c r="DL108" s="882">
        <f t="shared" si="370"/>
        <v>7.1875</v>
      </c>
      <c r="DM108" s="882">
        <f t="shared" si="370"/>
        <v>7.1875</v>
      </c>
      <c r="DN108" s="882">
        <f t="shared" si="370"/>
        <v>7.1875</v>
      </c>
      <c r="DO108" s="882">
        <f t="shared" si="370"/>
        <v>7.1875</v>
      </c>
      <c r="DP108" s="882">
        <f t="shared" si="370"/>
        <v>7.1875</v>
      </c>
      <c r="DQ108" s="882">
        <f t="shared" si="370"/>
        <v>7.1875</v>
      </c>
      <c r="DR108" s="882">
        <f t="shared" si="370"/>
        <v>7.1875</v>
      </c>
      <c r="DS108" s="882">
        <f t="shared" si="370"/>
        <v>7.1875</v>
      </c>
      <c r="DT108" s="882">
        <f t="shared" si="370"/>
        <v>7.1875</v>
      </c>
      <c r="DU108" s="882">
        <f t="shared" si="370"/>
        <v>7.1875</v>
      </c>
      <c r="DV108" s="882">
        <f t="shared" si="370"/>
        <v>7.1875</v>
      </c>
      <c r="DW108" s="882">
        <f t="shared" si="370"/>
        <v>7.1875</v>
      </c>
      <c r="DX108" s="882">
        <f t="shared" si="370"/>
        <v>7</v>
      </c>
      <c r="DY108" s="882">
        <f t="shared" si="370"/>
        <v>7</v>
      </c>
      <c r="DZ108" s="882">
        <f t="shared" si="370"/>
        <v>7</v>
      </c>
      <c r="EA108" s="882">
        <f t="shared" si="370"/>
        <v>7</v>
      </c>
      <c r="EB108" s="882">
        <f t="shared" si="370"/>
        <v>6.8125</v>
      </c>
      <c r="EC108" s="882">
        <f t="shared" si="370"/>
        <v>6.8125</v>
      </c>
      <c r="ED108" s="882">
        <f t="shared" si="370"/>
        <v>6.625</v>
      </c>
      <c r="EE108" s="882">
        <f t="shared" si="370"/>
        <v>6.625</v>
      </c>
      <c r="EF108" s="882">
        <f t="shared" si="370"/>
        <v>7</v>
      </c>
      <c r="EG108" s="882">
        <f t="shared" si="370"/>
        <v>7</v>
      </c>
      <c r="EH108" s="882">
        <f t="shared" si="370"/>
        <v>7</v>
      </c>
      <c r="EI108" s="882">
        <f t="shared" si="370"/>
        <v>7.0749999999999993</v>
      </c>
      <c r="EJ108" s="882">
        <f t="shared" ref="EJ108:GU108" si="371">EJ106+MIN($G108,($F108-EJ106)/4)</f>
        <v>7.0749999999999993</v>
      </c>
      <c r="EK108" s="882">
        <f t="shared" si="371"/>
        <v>7.0749999999999993</v>
      </c>
      <c r="EL108" s="882">
        <f t="shared" si="371"/>
        <v>7.0749999999999993</v>
      </c>
      <c r="EM108" s="882">
        <f t="shared" si="371"/>
        <v>7.0749999999999993</v>
      </c>
      <c r="EN108" s="882">
        <f t="shared" si="371"/>
        <v>8.5</v>
      </c>
      <c r="EO108" s="882">
        <f t="shared" si="371"/>
        <v>8.5</v>
      </c>
      <c r="EP108" s="882">
        <f t="shared" si="371"/>
        <v>8.5</v>
      </c>
      <c r="EQ108" s="882">
        <f t="shared" si="371"/>
        <v>8.5</v>
      </c>
      <c r="ER108" s="882">
        <f t="shared" si="371"/>
        <v>8.5</v>
      </c>
      <c r="ES108" s="882">
        <f t="shared" si="371"/>
        <v>8.5</v>
      </c>
      <c r="ET108" s="882">
        <f t="shared" si="371"/>
        <v>8.5</v>
      </c>
      <c r="EU108" s="882">
        <f t="shared" si="371"/>
        <v>8.5</v>
      </c>
      <c r="EV108" s="882">
        <f t="shared" si="371"/>
        <v>11.5</v>
      </c>
      <c r="EW108" s="882">
        <f t="shared" si="371"/>
        <v>11.5</v>
      </c>
      <c r="EX108" s="882">
        <f t="shared" si="371"/>
        <v>11.5</v>
      </c>
      <c r="EY108" s="882">
        <f t="shared" si="371"/>
        <v>11.5</v>
      </c>
      <c r="EZ108" s="882">
        <f t="shared" si="371"/>
        <v>9.25</v>
      </c>
      <c r="FA108" s="882">
        <f t="shared" si="371"/>
        <v>9.25</v>
      </c>
      <c r="FB108" s="882">
        <f t="shared" si="371"/>
        <v>9.25</v>
      </c>
      <c r="FC108" s="882">
        <f t="shared" si="371"/>
        <v>7.375</v>
      </c>
      <c r="FD108" s="882">
        <f t="shared" si="371"/>
        <v>7.375</v>
      </c>
      <c r="FE108" s="882">
        <f t="shared" si="371"/>
        <v>7.375</v>
      </c>
      <c r="FF108" s="882">
        <f t="shared" si="371"/>
        <v>7.375</v>
      </c>
      <c r="FG108" s="882">
        <f t="shared" si="371"/>
        <v>7.375</v>
      </c>
      <c r="FH108" s="882">
        <f t="shared" si="371"/>
        <v>7.1875</v>
      </c>
      <c r="FI108" s="882">
        <f t="shared" si="371"/>
        <v>7.1875</v>
      </c>
      <c r="FJ108" s="882">
        <f t="shared" si="371"/>
        <v>7.1875</v>
      </c>
      <c r="FK108" s="882">
        <f t="shared" si="371"/>
        <v>7.1875</v>
      </c>
      <c r="FL108" s="882">
        <f t="shared" si="371"/>
        <v>7.1875</v>
      </c>
      <c r="FM108" s="882">
        <f t="shared" si="371"/>
        <v>7.1875</v>
      </c>
      <c r="FN108" s="882">
        <f t="shared" si="371"/>
        <v>7.1875</v>
      </c>
      <c r="FO108" s="882">
        <f t="shared" si="371"/>
        <v>7.1875</v>
      </c>
      <c r="FP108" s="882">
        <f t="shared" si="371"/>
        <v>7.1875</v>
      </c>
      <c r="FQ108" s="882">
        <f t="shared" si="371"/>
        <v>7.1875</v>
      </c>
      <c r="FR108" s="882">
        <f t="shared" si="371"/>
        <v>7.1875</v>
      </c>
      <c r="FS108" s="882">
        <f t="shared" si="371"/>
        <v>7.1875</v>
      </c>
      <c r="FT108" s="882">
        <f t="shared" si="371"/>
        <v>7.1875</v>
      </c>
      <c r="FU108" s="882">
        <f t="shared" si="371"/>
        <v>7.1875</v>
      </c>
      <c r="FV108" s="882">
        <f t="shared" si="371"/>
        <v>7.1875</v>
      </c>
      <c r="FW108" s="882">
        <f t="shared" si="371"/>
        <v>7.1875</v>
      </c>
      <c r="FX108" s="882">
        <f t="shared" si="371"/>
        <v>7</v>
      </c>
      <c r="FY108" s="882">
        <f t="shared" si="371"/>
        <v>7</v>
      </c>
      <c r="FZ108" s="882">
        <f t="shared" si="371"/>
        <v>7</v>
      </c>
      <c r="GA108" s="882">
        <f t="shared" si="371"/>
        <v>7</v>
      </c>
      <c r="GB108" s="882">
        <f t="shared" si="371"/>
        <v>6.8125</v>
      </c>
      <c r="GC108" s="882">
        <f t="shared" si="371"/>
        <v>6.8125</v>
      </c>
      <c r="GD108" s="882">
        <f t="shared" si="371"/>
        <v>6.625</v>
      </c>
      <c r="GE108" s="882">
        <f t="shared" si="371"/>
        <v>6.625</v>
      </c>
      <c r="GF108" s="882">
        <f t="shared" si="371"/>
        <v>7</v>
      </c>
      <c r="GG108" s="882">
        <f t="shared" si="371"/>
        <v>7</v>
      </c>
      <c r="GH108" s="882">
        <f t="shared" si="371"/>
        <v>7</v>
      </c>
      <c r="GI108" s="882">
        <f t="shared" si="371"/>
        <v>7.0749999999999993</v>
      </c>
      <c r="GJ108" s="882">
        <f t="shared" si="371"/>
        <v>7.0749999999999993</v>
      </c>
      <c r="GK108" s="882">
        <f t="shared" si="371"/>
        <v>7.0749999999999993</v>
      </c>
      <c r="GL108" s="882">
        <f t="shared" si="371"/>
        <v>7.0749999999999993</v>
      </c>
      <c r="GM108" s="882">
        <f t="shared" si="371"/>
        <v>7.0749999999999993</v>
      </c>
      <c r="GN108" s="882">
        <f t="shared" si="371"/>
        <v>8.5</v>
      </c>
      <c r="GO108" s="882">
        <f t="shared" si="371"/>
        <v>8.5</v>
      </c>
      <c r="GP108" s="882">
        <f t="shared" si="371"/>
        <v>8.5</v>
      </c>
      <c r="GQ108" s="882">
        <f t="shared" si="371"/>
        <v>8.5</v>
      </c>
      <c r="GR108" s="882">
        <f t="shared" si="371"/>
        <v>8.5</v>
      </c>
      <c r="GS108" s="882">
        <f t="shared" si="371"/>
        <v>8.5</v>
      </c>
      <c r="GT108" s="882">
        <f t="shared" si="371"/>
        <v>8.5</v>
      </c>
      <c r="GU108" s="882">
        <f t="shared" si="371"/>
        <v>8.5</v>
      </c>
      <c r="GV108" s="882">
        <f t="shared" ref="GV108:JG108" si="372">GV106+MIN($G108,($F108-GV106)/4)</f>
        <v>11.5</v>
      </c>
      <c r="GW108" s="882">
        <f t="shared" si="372"/>
        <v>11.5</v>
      </c>
      <c r="GX108" s="882">
        <f t="shared" si="372"/>
        <v>11.5</v>
      </c>
      <c r="GY108" s="882">
        <f t="shared" si="372"/>
        <v>11.5</v>
      </c>
      <c r="GZ108" s="882">
        <f t="shared" si="372"/>
        <v>9.25</v>
      </c>
      <c r="HA108" s="882">
        <f t="shared" si="372"/>
        <v>9.25</v>
      </c>
      <c r="HB108" s="882">
        <f t="shared" si="372"/>
        <v>9.25</v>
      </c>
      <c r="HC108" s="882">
        <f t="shared" si="372"/>
        <v>7.375</v>
      </c>
      <c r="HD108" s="882">
        <f t="shared" si="372"/>
        <v>7.375</v>
      </c>
      <c r="HE108" s="882">
        <f t="shared" si="372"/>
        <v>7.375</v>
      </c>
      <c r="HF108" s="882">
        <f t="shared" si="372"/>
        <v>7.375</v>
      </c>
      <c r="HG108" s="882">
        <f t="shared" si="372"/>
        <v>7.375</v>
      </c>
      <c r="HH108" s="882">
        <f t="shared" si="372"/>
        <v>7.1875</v>
      </c>
      <c r="HI108" s="882">
        <f t="shared" si="372"/>
        <v>7.1875</v>
      </c>
      <c r="HJ108" s="882">
        <f t="shared" si="372"/>
        <v>7.1875</v>
      </c>
      <c r="HK108" s="882">
        <f t="shared" si="372"/>
        <v>7.1875</v>
      </c>
      <c r="HL108" s="882">
        <f t="shared" si="372"/>
        <v>7.1875</v>
      </c>
      <c r="HM108" s="882">
        <f t="shared" si="372"/>
        <v>7.1875</v>
      </c>
      <c r="HN108" s="882">
        <f t="shared" si="372"/>
        <v>7.1875</v>
      </c>
      <c r="HO108" s="882">
        <f t="shared" si="372"/>
        <v>7.1875</v>
      </c>
      <c r="HP108" s="882">
        <f t="shared" si="372"/>
        <v>7.1875</v>
      </c>
      <c r="HQ108" s="882">
        <f t="shared" si="372"/>
        <v>7.1875</v>
      </c>
      <c r="HR108" s="882">
        <f t="shared" si="372"/>
        <v>7.1875</v>
      </c>
      <c r="HS108" s="882">
        <f t="shared" si="372"/>
        <v>7.1875</v>
      </c>
      <c r="HT108" s="882">
        <f t="shared" si="372"/>
        <v>7.1875</v>
      </c>
      <c r="HU108" s="882">
        <f t="shared" si="372"/>
        <v>7.1875</v>
      </c>
      <c r="HV108" s="882">
        <f t="shared" si="372"/>
        <v>7.1875</v>
      </c>
      <c r="HW108" s="882">
        <f t="shared" si="372"/>
        <v>7.1875</v>
      </c>
      <c r="HX108" s="882">
        <f t="shared" si="372"/>
        <v>7</v>
      </c>
      <c r="HY108" s="882">
        <f t="shared" si="372"/>
        <v>7</v>
      </c>
      <c r="HZ108" s="882">
        <f t="shared" si="372"/>
        <v>7</v>
      </c>
      <c r="IA108" s="882">
        <f t="shared" si="372"/>
        <v>7</v>
      </c>
      <c r="IB108" s="882">
        <f t="shared" si="372"/>
        <v>6.8125</v>
      </c>
      <c r="IC108" s="882">
        <f t="shared" si="372"/>
        <v>6.8125</v>
      </c>
      <c r="ID108" s="882">
        <f t="shared" si="372"/>
        <v>6.625</v>
      </c>
      <c r="IE108" s="882">
        <f t="shared" si="372"/>
        <v>6.625</v>
      </c>
      <c r="IF108" s="882">
        <f t="shared" si="372"/>
        <v>7</v>
      </c>
      <c r="IG108" s="882">
        <f t="shared" si="372"/>
        <v>7</v>
      </c>
      <c r="IH108" s="882">
        <f t="shared" si="372"/>
        <v>7</v>
      </c>
      <c r="II108" s="882">
        <f t="shared" si="372"/>
        <v>7.0749999999999993</v>
      </c>
      <c r="IJ108" s="882">
        <f t="shared" si="372"/>
        <v>7.0749999999999993</v>
      </c>
      <c r="IK108" s="882">
        <f t="shared" si="372"/>
        <v>7.0749999999999993</v>
      </c>
      <c r="IL108" s="882">
        <f t="shared" si="372"/>
        <v>7.0749999999999993</v>
      </c>
      <c r="IM108" s="882">
        <f t="shared" si="372"/>
        <v>7.0749999999999993</v>
      </c>
      <c r="IN108" s="882">
        <f t="shared" si="372"/>
        <v>8.5</v>
      </c>
      <c r="IO108" s="882">
        <f t="shared" si="372"/>
        <v>8.5</v>
      </c>
      <c r="IP108" s="882">
        <f t="shared" si="372"/>
        <v>8.5</v>
      </c>
      <c r="IQ108" s="882">
        <f t="shared" si="372"/>
        <v>8.5</v>
      </c>
      <c r="IR108" s="882">
        <f t="shared" si="372"/>
        <v>8.5</v>
      </c>
      <c r="IS108" s="882">
        <f t="shared" si="372"/>
        <v>8.5</v>
      </c>
      <c r="IT108" s="882">
        <f t="shared" si="372"/>
        <v>8.5</v>
      </c>
      <c r="IU108" s="882">
        <f t="shared" si="372"/>
        <v>8.5</v>
      </c>
      <c r="IV108" s="882">
        <f t="shared" si="372"/>
        <v>11.5</v>
      </c>
      <c r="IW108" s="882">
        <f t="shared" si="372"/>
        <v>11.5</v>
      </c>
      <c r="IX108" s="882">
        <f t="shared" si="372"/>
        <v>11.5</v>
      </c>
      <c r="IY108" s="882">
        <f t="shared" si="372"/>
        <v>11.5</v>
      </c>
      <c r="IZ108" s="882">
        <f t="shared" si="372"/>
        <v>9.25</v>
      </c>
      <c r="JA108" s="882">
        <f t="shared" si="372"/>
        <v>9.25</v>
      </c>
      <c r="JB108" s="882">
        <f t="shared" si="372"/>
        <v>9.25</v>
      </c>
      <c r="JC108" s="882">
        <f t="shared" si="372"/>
        <v>7.375</v>
      </c>
      <c r="JD108" s="882">
        <f t="shared" si="372"/>
        <v>7.375</v>
      </c>
      <c r="JE108" s="882">
        <f t="shared" si="372"/>
        <v>7.375</v>
      </c>
      <c r="JF108" s="882">
        <f t="shared" si="372"/>
        <v>7.375</v>
      </c>
      <c r="JG108" s="882">
        <f t="shared" si="372"/>
        <v>7.375</v>
      </c>
      <c r="JH108" s="882">
        <f t="shared" ref="JH108:LS108" si="373">JH106+MIN($G108,($F108-JH106)/4)</f>
        <v>7.1875</v>
      </c>
      <c r="JI108" s="882">
        <f t="shared" si="373"/>
        <v>7.1875</v>
      </c>
      <c r="JJ108" s="882">
        <f t="shared" si="373"/>
        <v>7.1875</v>
      </c>
      <c r="JK108" s="882">
        <f t="shared" si="373"/>
        <v>7.1875</v>
      </c>
      <c r="JL108" s="882">
        <f t="shared" si="373"/>
        <v>7.1875</v>
      </c>
      <c r="JM108" s="882">
        <f t="shared" si="373"/>
        <v>7.1875</v>
      </c>
      <c r="JN108" s="882">
        <f t="shared" si="373"/>
        <v>7.1875</v>
      </c>
      <c r="JO108" s="882">
        <f t="shared" si="373"/>
        <v>7.1875</v>
      </c>
      <c r="JP108" s="882">
        <f t="shared" si="373"/>
        <v>7.1875</v>
      </c>
      <c r="JQ108" s="882">
        <f t="shared" si="373"/>
        <v>7.1875</v>
      </c>
      <c r="JR108" s="882">
        <f t="shared" si="373"/>
        <v>7.1875</v>
      </c>
      <c r="JS108" s="882">
        <f t="shared" si="373"/>
        <v>7.1875</v>
      </c>
      <c r="JT108" s="882">
        <f t="shared" si="373"/>
        <v>7.1875</v>
      </c>
      <c r="JU108" s="882">
        <f t="shared" si="373"/>
        <v>7.1875</v>
      </c>
      <c r="JV108" s="882">
        <f t="shared" si="373"/>
        <v>7.1875</v>
      </c>
      <c r="JW108" s="882">
        <f t="shared" si="373"/>
        <v>7.1875</v>
      </c>
      <c r="JX108" s="882">
        <f t="shared" si="373"/>
        <v>7</v>
      </c>
      <c r="JY108" s="882">
        <f t="shared" si="373"/>
        <v>7</v>
      </c>
      <c r="JZ108" s="882">
        <f t="shared" si="373"/>
        <v>7</v>
      </c>
      <c r="KA108" s="882">
        <f t="shared" si="373"/>
        <v>7</v>
      </c>
      <c r="KB108" s="882">
        <f t="shared" si="373"/>
        <v>6.8125</v>
      </c>
      <c r="KC108" s="882">
        <f t="shared" si="373"/>
        <v>6.8125</v>
      </c>
      <c r="KD108" s="882">
        <f t="shared" si="373"/>
        <v>6.625</v>
      </c>
      <c r="KE108" s="882">
        <f t="shared" si="373"/>
        <v>6.625</v>
      </c>
      <c r="KF108" s="882">
        <f t="shared" si="373"/>
        <v>7</v>
      </c>
      <c r="KG108" s="882">
        <f t="shared" si="373"/>
        <v>7</v>
      </c>
      <c r="KH108" s="882">
        <f t="shared" si="373"/>
        <v>7</v>
      </c>
      <c r="KI108" s="882">
        <f t="shared" si="373"/>
        <v>7.0749999999999993</v>
      </c>
      <c r="KJ108" s="882">
        <f t="shared" si="373"/>
        <v>7.0749999999999993</v>
      </c>
      <c r="KK108" s="882">
        <f t="shared" si="373"/>
        <v>7.0749999999999993</v>
      </c>
      <c r="KL108" s="882">
        <f t="shared" si="373"/>
        <v>7.0749999999999993</v>
      </c>
      <c r="KM108" s="882">
        <f t="shared" si="373"/>
        <v>7.0749999999999993</v>
      </c>
      <c r="KN108" s="882">
        <f t="shared" si="373"/>
        <v>8.5</v>
      </c>
      <c r="KO108" s="882">
        <f t="shared" si="373"/>
        <v>8.5</v>
      </c>
      <c r="KP108" s="882">
        <f t="shared" si="373"/>
        <v>8.5</v>
      </c>
      <c r="KQ108" s="882">
        <f t="shared" si="373"/>
        <v>8.5</v>
      </c>
      <c r="KR108" s="882">
        <f t="shared" si="373"/>
        <v>8.5</v>
      </c>
      <c r="KS108" s="882">
        <f t="shared" si="373"/>
        <v>8.5</v>
      </c>
      <c r="KT108" s="882">
        <f t="shared" si="373"/>
        <v>8.5</v>
      </c>
      <c r="KU108" s="882">
        <f t="shared" si="373"/>
        <v>8.5</v>
      </c>
      <c r="KV108" s="882">
        <f t="shared" si="373"/>
        <v>11.5</v>
      </c>
      <c r="KW108" s="882">
        <f t="shared" si="373"/>
        <v>11.5</v>
      </c>
      <c r="KX108" s="882">
        <f t="shared" si="373"/>
        <v>11.5</v>
      </c>
      <c r="KY108" s="882">
        <f t="shared" si="373"/>
        <v>11.5</v>
      </c>
      <c r="KZ108" s="882">
        <f t="shared" si="373"/>
        <v>9.25</v>
      </c>
      <c r="LA108" s="882">
        <f t="shared" si="373"/>
        <v>9.25</v>
      </c>
      <c r="LB108" s="882">
        <f t="shared" si="373"/>
        <v>9.25</v>
      </c>
      <c r="LC108" s="882">
        <f t="shared" si="373"/>
        <v>7.375</v>
      </c>
      <c r="LD108" s="882">
        <f t="shared" si="373"/>
        <v>7.375</v>
      </c>
      <c r="LE108" s="882">
        <f t="shared" si="373"/>
        <v>7.375</v>
      </c>
      <c r="LF108" s="882">
        <f t="shared" si="373"/>
        <v>7.375</v>
      </c>
      <c r="LG108" s="882">
        <f t="shared" si="373"/>
        <v>7.375</v>
      </c>
      <c r="LH108" s="882">
        <f t="shared" si="373"/>
        <v>7.1875</v>
      </c>
      <c r="LI108" s="882">
        <f t="shared" si="373"/>
        <v>7.1875</v>
      </c>
      <c r="LJ108" s="882">
        <f t="shared" si="373"/>
        <v>7.1875</v>
      </c>
      <c r="LK108" s="882">
        <f t="shared" si="373"/>
        <v>7.1875</v>
      </c>
      <c r="LL108" s="882">
        <f t="shared" si="373"/>
        <v>7.1875</v>
      </c>
      <c r="LM108" s="882">
        <f t="shared" si="373"/>
        <v>7.1875</v>
      </c>
      <c r="LN108" s="882">
        <f t="shared" si="373"/>
        <v>7.1875</v>
      </c>
      <c r="LO108" s="882">
        <f t="shared" si="373"/>
        <v>7.1875</v>
      </c>
      <c r="LP108" s="882">
        <f t="shared" si="373"/>
        <v>7.1875</v>
      </c>
      <c r="LQ108" s="882">
        <f t="shared" si="373"/>
        <v>7.1875</v>
      </c>
      <c r="LR108" s="882">
        <f t="shared" si="373"/>
        <v>7.1875</v>
      </c>
      <c r="LS108" s="882">
        <f t="shared" si="373"/>
        <v>7.1875</v>
      </c>
      <c r="LT108" s="882">
        <f t="shared" ref="LT108:OE108" si="374">LT106+MIN($G108,($F108-LT106)/4)</f>
        <v>7.1875</v>
      </c>
      <c r="LU108" s="882">
        <f t="shared" si="374"/>
        <v>7.1875</v>
      </c>
      <c r="LV108" s="882">
        <f t="shared" si="374"/>
        <v>7.1875</v>
      </c>
      <c r="LW108" s="882">
        <f t="shared" si="374"/>
        <v>7.1875</v>
      </c>
      <c r="LX108" s="882">
        <f t="shared" si="374"/>
        <v>7</v>
      </c>
      <c r="LY108" s="882">
        <f t="shared" si="374"/>
        <v>7</v>
      </c>
      <c r="LZ108" s="882">
        <f t="shared" si="374"/>
        <v>7</v>
      </c>
      <c r="MA108" s="882">
        <f t="shared" si="374"/>
        <v>7</v>
      </c>
      <c r="MB108" s="882">
        <f t="shared" si="374"/>
        <v>6.8125</v>
      </c>
      <c r="MC108" s="882">
        <f t="shared" si="374"/>
        <v>6.8125</v>
      </c>
      <c r="MD108" s="882">
        <f t="shared" si="374"/>
        <v>6.625</v>
      </c>
      <c r="ME108" s="882">
        <f t="shared" si="374"/>
        <v>6.625</v>
      </c>
      <c r="MF108" s="882">
        <f t="shared" si="374"/>
        <v>7</v>
      </c>
      <c r="MG108" s="882">
        <f t="shared" si="374"/>
        <v>7</v>
      </c>
      <c r="MH108" s="882">
        <f t="shared" si="374"/>
        <v>7</v>
      </c>
      <c r="MI108" s="882">
        <f t="shared" si="374"/>
        <v>7.0749999999999993</v>
      </c>
      <c r="MJ108" s="882">
        <f t="shared" si="374"/>
        <v>7.0749999999999993</v>
      </c>
      <c r="MK108" s="882">
        <f t="shared" si="374"/>
        <v>7.0749999999999993</v>
      </c>
      <c r="ML108" s="882">
        <f t="shared" si="374"/>
        <v>7.0749999999999993</v>
      </c>
      <c r="MM108" s="882">
        <f t="shared" si="374"/>
        <v>7.0749999999999993</v>
      </c>
      <c r="MN108" s="882">
        <f t="shared" si="374"/>
        <v>8.5</v>
      </c>
      <c r="MO108" s="882">
        <f t="shared" si="374"/>
        <v>8.5</v>
      </c>
      <c r="MP108" s="882">
        <f t="shared" si="374"/>
        <v>8.5</v>
      </c>
      <c r="MQ108" s="882">
        <f t="shared" si="374"/>
        <v>8.5</v>
      </c>
      <c r="MR108" s="882">
        <f t="shared" si="374"/>
        <v>8.5</v>
      </c>
      <c r="MS108" s="882">
        <f t="shared" si="374"/>
        <v>8.5</v>
      </c>
      <c r="MT108" s="882">
        <f t="shared" si="374"/>
        <v>8.5</v>
      </c>
      <c r="MU108" s="882">
        <f t="shared" si="374"/>
        <v>8.5</v>
      </c>
      <c r="MV108" s="882">
        <f t="shared" si="374"/>
        <v>11.5</v>
      </c>
      <c r="MW108" s="882">
        <f t="shared" si="374"/>
        <v>11.5</v>
      </c>
      <c r="MX108" s="882">
        <f t="shared" si="374"/>
        <v>11.5</v>
      </c>
      <c r="MY108" s="882">
        <f t="shared" si="374"/>
        <v>11.5</v>
      </c>
      <c r="MZ108" s="882">
        <f t="shared" si="374"/>
        <v>9.25</v>
      </c>
      <c r="NA108" s="882">
        <f t="shared" si="374"/>
        <v>9.25</v>
      </c>
      <c r="NB108" s="882">
        <f t="shared" si="374"/>
        <v>9.25</v>
      </c>
      <c r="NC108" s="882">
        <f t="shared" si="374"/>
        <v>7.375</v>
      </c>
      <c r="ND108" s="882">
        <f t="shared" si="374"/>
        <v>7.375</v>
      </c>
      <c r="NE108" s="882">
        <f t="shared" si="374"/>
        <v>7.375</v>
      </c>
      <c r="NF108" s="882">
        <f t="shared" si="374"/>
        <v>7.375</v>
      </c>
      <c r="NG108" s="882">
        <f t="shared" si="374"/>
        <v>7.375</v>
      </c>
      <c r="NH108" s="882">
        <f t="shared" si="374"/>
        <v>7.1875</v>
      </c>
      <c r="NI108" s="882">
        <f t="shared" si="374"/>
        <v>7.1875</v>
      </c>
      <c r="NJ108" s="882">
        <f t="shared" si="374"/>
        <v>7.1875</v>
      </c>
      <c r="NK108" s="882">
        <f t="shared" si="374"/>
        <v>7.1875</v>
      </c>
      <c r="NL108" s="882">
        <f t="shared" si="374"/>
        <v>7.1875</v>
      </c>
      <c r="NM108" s="882">
        <f t="shared" si="374"/>
        <v>7.1875</v>
      </c>
      <c r="NN108" s="882">
        <f t="shared" si="374"/>
        <v>7.1875</v>
      </c>
      <c r="NO108" s="882">
        <f t="shared" si="374"/>
        <v>7.1875</v>
      </c>
      <c r="NP108" s="882">
        <f t="shared" si="374"/>
        <v>7.1875</v>
      </c>
      <c r="NQ108" s="882">
        <f t="shared" si="374"/>
        <v>7.1875</v>
      </c>
      <c r="NR108" s="882">
        <f t="shared" si="374"/>
        <v>7.1875</v>
      </c>
      <c r="NS108" s="882">
        <f t="shared" si="374"/>
        <v>7.1875</v>
      </c>
      <c r="NT108" s="882">
        <f t="shared" si="374"/>
        <v>7.1875</v>
      </c>
      <c r="NU108" s="882">
        <f t="shared" si="374"/>
        <v>7.1875</v>
      </c>
      <c r="NV108" s="882">
        <f t="shared" si="374"/>
        <v>7.1875</v>
      </c>
      <c r="NW108" s="882">
        <f t="shared" si="374"/>
        <v>7.1875</v>
      </c>
      <c r="NX108" s="882">
        <f t="shared" si="374"/>
        <v>7</v>
      </c>
      <c r="NY108" s="882">
        <f t="shared" si="374"/>
        <v>7</v>
      </c>
      <c r="NZ108" s="882">
        <f t="shared" si="374"/>
        <v>7</v>
      </c>
      <c r="OA108" s="882">
        <f t="shared" si="374"/>
        <v>7</v>
      </c>
      <c r="OB108" s="882">
        <f t="shared" si="374"/>
        <v>6.8125</v>
      </c>
      <c r="OC108" s="882">
        <f t="shared" si="374"/>
        <v>6.8125</v>
      </c>
      <c r="OD108" s="882">
        <f t="shared" si="374"/>
        <v>6.625</v>
      </c>
      <c r="OE108" s="882">
        <f t="shared" si="374"/>
        <v>6.625</v>
      </c>
      <c r="OF108" s="882">
        <f t="shared" ref="OF108:QQ108" si="375">OF106+MIN($G108,($F108-OF106)/4)</f>
        <v>7</v>
      </c>
      <c r="OG108" s="882">
        <f t="shared" si="375"/>
        <v>7</v>
      </c>
      <c r="OH108" s="882">
        <f t="shared" si="375"/>
        <v>7</v>
      </c>
      <c r="OI108" s="882">
        <f t="shared" si="375"/>
        <v>7.0749999999999993</v>
      </c>
      <c r="OJ108" s="882">
        <f t="shared" si="375"/>
        <v>7.0749999999999993</v>
      </c>
      <c r="OK108" s="882">
        <f t="shared" si="375"/>
        <v>7.0749999999999993</v>
      </c>
      <c r="OL108" s="882">
        <f t="shared" si="375"/>
        <v>7.0749999999999993</v>
      </c>
      <c r="OM108" s="882">
        <f t="shared" si="375"/>
        <v>7.0749999999999993</v>
      </c>
      <c r="ON108" s="882">
        <f t="shared" si="375"/>
        <v>8.5</v>
      </c>
      <c r="OO108" s="882">
        <f t="shared" si="375"/>
        <v>8.5</v>
      </c>
      <c r="OP108" s="882">
        <f t="shared" si="375"/>
        <v>8.5</v>
      </c>
      <c r="OQ108" s="882">
        <f t="shared" si="375"/>
        <v>8.5</v>
      </c>
      <c r="OR108" s="882">
        <f t="shared" si="375"/>
        <v>8.5</v>
      </c>
      <c r="OS108" s="882">
        <f t="shared" si="375"/>
        <v>8.5</v>
      </c>
      <c r="OT108" s="882">
        <f t="shared" si="375"/>
        <v>8.5</v>
      </c>
      <c r="OU108" s="882">
        <f t="shared" si="375"/>
        <v>8.5</v>
      </c>
      <c r="OV108" s="882">
        <f t="shared" si="375"/>
        <v>11.5</v>
      </c>
      <c r="OW108" s="882">
        <f t="shared" si="375"/>
        <v>11.5</v>
      </c>
      <c r="OX108" s="882">
        <f t="shared" si="375"/>
        <v>11.5</v>
      </c>
      <c r="OY108" s="882">
        <f t="shared" si="375"/>
        <v>11.5</v>
      </c>
      <c r="OZ108" s="882">
        <f t="shared" si="375"/>
        <v>9.25</v>
      </c>
      <c r="PA108" s="882">
        <f t="shared" si="375"/>
        <v>9.25</v>
      </c>
      <c r="PB108" s="882">
        <f t="shared" si="375"/>
        <v>9.25</v>
      </c>
      <c r="PC108" s="882">
        <f t="shared" si="375"/>
        <v>7.375</v>
      </c>
      <c r="PD108" s="882">
        <f t="shared" si="375"/>
        <v>7.375</v>
      </c>
      <c r="PE108" s="882">
        <f t="shared" si="375"/>
        <v>7.375</v>
      </c>
      <c r="PF108" s="882">
        <f t="shared" si="375"/>
        <v>7.375</v>
      </c>
      <c r="PG108" s="882">
        <f t="shared" si="375"/>
        <v>7.375</v>
      </c>
      <c r="PH108" s="882">
        <f t="shared" si="375"/>
        <v>7.1875</v>
      </c>
      <c r="PI108" s="882">
        <f t="shared" si="375"/>
        <v>7.1875</v>
      </c>
      <c r="PJ108" s="882">
        <f t="shared" si="375"/>
        <v>7.1875</v>
      </c>
      <c r="PK108" s="882">
        <f t="shared" si="375"/>
        <v>7.1875</v>
      </c>
      <c r="PL108" s="882">
        <f t="shared" si="375"/>
        <v>7.1875</v>
      </c>
      <c r="PM108" s="882">
        <f t="shared" si="375"/>
        <v>7.1875</v>
      </c>
      <c r="PN108" s="882">
        <f t="shared" si="375"/>
        <v>7.1875</v>
      </c>
      <c r="PO108" s="882">
        <f t="shared" si="375"/>
        <v>7.1875</v>
      </c>
      <c r="PP108" s="882">
        <f t="shared" si="375"/>
        <v>7.1875</v>
      </c>
      <c r="PQ108" s="882">
        <f t="shared" si="375"/>
        <v>7.1875</v>
      </c>
      <c r="PR108" s="882">
        <f t="shared" si="375"/>
        <v>7.1875</v>
      </c>
      <c r="PS108" s="882">
        <f t="shared" si="375"/>
        <v>7.1875</v>
      </c>
      <c r="PT108" s="882">
        <f t="shared" si="375"/>
        <v>7.1875</v>
      </c>
      <c r="PU108" s="882">
        <f t="shared" si="375"/>
        <v>7.1875</v>
      </c>
      <c r="PV108" s="882">
        <f t="shared" si="375"/>
        <v>7.1875</v>
      </c>
      <c r="PW108" s="882">
        <f t="shared" si="375"/>
        <v>7.1875</v>
      </c>
      <c r="PX108" s="882">
        <f t="shared" si="375"/>
        <v>7</v>
      </c>
      <c r="PY108" s="882">
        <f t="shared" si="375"/>
        <v>7</v>
      </c>
      <c r="PZ108" s="882">
        <f t="shared" si="375"/>
        <v>7</v>
      </c>
      <c r="QA108" s="882">
        <f t="shared" si="375"/>
        <v>7</v>
      </c>
      <c r="QB108" s="882">
        <f t="shared" si="375"/>
        <v>6.8125</v>
      </c>
      <c r="QC108" s="882">
        <f t="shared" si="375"/>
        <v>6.8125</v>
      </c>
      <c r="QD108" s="882">
        <f t="shared" si="375"/>
        <v>6.625</v>
      </c>
      <c r="QE108" s="882">
        <f t="shared" si="375"/>
        <v>6.625</v>
      </c>
      <c r="QF108" s="882">
        <f t="shared" si="375"/>
        <v>7</v>
      </c>
      <c r="QG108" s="882">
        <f t="shared" si="375"/>
        <v>7</v>
      </c>
      <c r="QH108" s="882">
        <f t="shared" si="375"/>
        <v>7</v>
      </c>
      <c r="QI108" s="882">
        <f t="shared" si="375"/>
        <v>7.0749999999999993</v>
      </c>
      <c r="QJ108" s="882">
        <f t="shared" si="375"/>
        <v>7.0749999999999993</v>
      </c>
      <c r="QK108" s="882">
        <f t="shared" si="375"/>
        <v>7.0749999999999993</v>
      </c>
      <c r="QL108" s="882">
        <f t="shared" si="375"/>
        <v>7.0749999999999993</v>
      </c>
      <c r="QM108" s="882">
        <f t="shared" si="375"/>
        <v>7.0749999999999993</v>
      </c>
      <c r="QN108" s="882">
        <f t="shared" si="375"/>
        <v>8.5</v>
      </c>
      <c r="QO108" s="882">
        <f t="shared" si="375"/>
        <v>8.5</v>
      </c>
      <c r="QP108" s="882">
        <f t="shared" si="375"/>
        <v>8.5</v>
      </c>
      <c r="QQ108" s="882">
        <f t="shared" si="375"/>
        <v>8.5</v>
      </c>
      <c r="QR108" s="882">
        <f t="shared" ref="QR108:SJ108" si="376">QR106+MIN($G108,($F108-QR106)/4)</f>
        <v>8.5</v>
      </c>
      <c r="QS108" s="882">
        <f t="shared" si="376"/>
        <v>8.5</v>
      </c>
      <c r="QT108" s="882">
        <f t="shared" si="376"/>
        <v>8.5</v>
      </c>
      <c r="QU108" s="882">
        <f t="shared" si="376"/>
        <v>8.5</v>
      </c>
      <c r="QV108" s="882">
        <f t="shared" si="376"/>
        <v>11.5</v>
      </c>
      <c r="QW108" s="882">
        <f t="shared" si="376"/>
        <v>11.5</v>
      </c>
      <c r="QX108" s="882">
        <f t="shared" si="376"/>
        <v>11.5</v>
      </c>
      <c r="QY108" s="882">
        <f t="shared" si="376"/>
        <v>11.5</v>
      </c>
      <c r="QZ108" s="882">
        <f t="shared" si="376"/>
        <v>9.25</v>
      </c>
      <c r="RA108" s="882">
        <f t="shared" si="376"/>
        <v>9.25</v>
      </c>
      <c r="RB108" s="882">
        <f t="shared" si="376"/>
        <v>9.25</v>
      </c>
      <c r="RC108" s="882">
        <f t="shared" si="376"/>
        <v>7.375</v>
      </c>
      <c r="RD108" s="882">
        <f t="shared" si="376"/>
        <v>7.375</v>
      </c>
      <c r="RE108" s="882">
        <f t="shared" si="376"/>
        <v>7.375</v>
      </c>
      <c r="RF108" s="882">
        <f t="shared" si="376"/>
        <v>7.375</v>
      </c>
      <c r="RG108" s="882">
        <f t="shared" si="376"/>
        <v>7.375</v>
      </c>
      <c r="RH108" s="882">
        <f t="shared" si="376"/>
        <v>7.1875</v>
      </c>
      <c r="RI108" s="882">
        <f t="shared" si="376"/>
        <v>7.1875</v>
      </c>
      <c r="RJ108" s="882">
        <f t="shared" si="376"/>
        <v>7.1875</v>
      </c>
      <c r="RK108" s="882">
        <f t="shared" si="376"/>
        <v>7.1875</v>
      </c>
      <c r="RL108" s="882">
        <f t="shared" si="376"/>
        <v>7.1875</v>
      </c>
      <c r="RM108" s="882">
        <f t="shared" si="376"/>
        <v>7.1875</v>
      </c>
      <c r="RN108" s="882">
        <f t="shared" si="376"/>
        <v>7.1875</v>
      </c>
      <c r="RO108" s="882">
        <f t="shared" si="376"/>
        <v>7.1875</v>
      </c>
      <c r="RP108" s="882">
        <f t="shared" si="376"/>
        <v>7.1875</v>
      </c>
      <c r="RQ108" s="882">
        <f t="shared" si="376"/>
        <v>7.1875</v>
      </c>
      <c r="RR108" s="882">
        <f t="shared" si="376"/>
        <v>7.1875</v>
      </c>
      <c r="RS108" s="882">
        <f t="shared" si="376"/>
        <v>7.1875</v>
      </c>
      <c r="RT108" s="882">
        <f t="shared" si="376"/>
        <v>7.1875</v>
      </c>
      <c r="RU108" s="882">
        <f t="shared" si="376"/>
        <v>7.1875</v>
      </c>
      <c r="RV108" s="882">
        <f t="shared" si="376"/>
        <v>7.1875</v>
      </c>
      <c r="RW108" s="882">
        <f t="shared" si="376"/>
        <v>7.1875</v>
      </c>
      <c r="RX108" s="882">
        <f t="shared" si="376"/>
        <v>7</v>
      </c>
      <c r="RY108" s="882">
        <f t="shared" si="376"/>
        <v>7</v>
      </c>
      <c r="RZ108" s="882">
        <f t="shared" si="376"/>
        <v>7</v>
      </c>
      <c r="SA108" s="882">
        <f t="shared" si="376"/>
        <v>7</v>
      </c>
      <c r="SB108" s="882">
        <f t="shared" si="376"/>
        <v>6.8125</v>
      </c>
      <c r="SC108" s="882">
        <f t="shared" si="376"/>
        <v>6.8125</v>
      </c>
      <c r="SD108" s="882">
        <f t="shared" si="376"/>
        <v>6.625</v>
      </c>
      <c r="SE108" s="882">
        <f t="shared" si="376"/>
        <v>6.625</v>
      </c>
      <c r="SF108" s="882">
        <f t="shared" si="376"/>
        <v>7</v>
      </c>
      <c r="SG108" s="882">
        <f t="shared" si="376"/>
        <v>7</v>
      </c>
      <c r="SH108" s="882">
        <f t="shared" si="376"/>
        <v>7</v>
      </c>
      <c r="SI108" s="882">
        <f t="shared" si="376"/>
        <v>7.0749999999999993</v>
      </c>
      <c r="SJ108" s="882">
        <f t="shared" si="376"/>
        <v>7.0749999999999993</v>
      </c>
      <c r="SK108" s="267">
        <f>SJ108</f>
        <v>7.0749999999999993</v>
      </c>
      <c r="SL108" s="254"/>
      <c r="SM108" s="242"/>
      <c r="SN108" s="242"/>
      <c r="SO108" s="242"/>
    </row>
    <row r="109" spans="1:509" outlineLevel="2" x14ac:dyDescent="0.35">
      <c r="A109" s="242"/>
      <c r="B109" s="251"/>
      <c r="C109" s="438">
        <f>INT($C$29)+2</f>
        <v>3</v>
      </c>
      <c r="D109" s="267"/>
      <c r="E109" s="316">
        <f>E106+1</f>
        <v>20</v>
      </c>
      <c r="F109" s="322"/>
      <c r="G109" s="322"/>
      <c r="H109" s="267"/>
      <c r="I109" s="272" t="s">
        <v>836</v>
      </c>
      <c r="J109" s="288" t="s">
        <v>686</v>
      </c>
      <c r="K109" s="288"/>
      <c r="L109" s="515">
        <v>5.25</v>
      </c>
      <c r="M109" s="516">
        <v>5.25</v>
      </c>
      <c r="N109" s="516">
        <v>5.25</v>
      </c>
      <c r="O109" s="516">
        <v>5.25</v>
      </c>
      <c r="P109" s="516">
        <v>5.25</v>
      </c>
      <c r="Q109" s="516">
        <v>5.25</v>
      </c>
      <c r="R109" s="516">
        <v>5.25</v>
      </c>
      <c r="S109" s="516">
        <v>5.25</v>
      </c>
      <c r="T109" s="516">
        <v>5.25</v>
      </c>
      <c r="U109" s="516">
        <v>5.25</v>
      </c>
      <c r="V109" s="516">
        <v>5.25</v>
      </c>
      <c r="W109" s="516">
        <v>5.25</v>
      </c>
      <c r="X109" s="516">
        <v>5</v>
      </c>
      <c r="Y109" s="516">
        <v>5</v>
      </c>
      <c r="Z109" s="516">
        <v>5</v>
      </c>
      <c r="AA109" s="516">
        <v>5</v>
      </c>
      <c r="AB109" s="516">
        <v>4.75</v>
      </c>
      <c r="AC109" s="516">
        <v>4.75</v>
      </c>
      <c r="AD109" s="516">
        <v>4.5</v>
      </c>
      <c r="AE109" s="516">
        <v>4.5</v>
      </c>
      <c r="AF109" s="516">
        <v>5</v>
      </c>
      <c r="AG109" s="516">
        <v>5</v>
      </c>
      <c r="AH109" s="516">
        <v>5</v>
      </c>
      <c r="AI109" s="516">
        <v>5.0999999999999996</v>
      </c>
      <c r="AJ109" s="516">
        <v>5.0999999999999996</v>
      </c>
      <c r="AK109" s="516">
        <v>5.0999999999999996</v>
      </c>
      <c r="AL109" s="516">
        <v>5.0999999999999996</v>
      </c>
      <c r="AM109" s="516">
        <v>5.0999999999999996</v>
      </c>
      <c r="AN109" s="516">
        <v>7</v>
      </c>
      <c r="AO109" s="516">
        <v>7</v>
      </c>
      <c r="AP109" s="516">
        <v>7</v>
      </c>
      <c r="AQ109" s="516">
        <v>7</v>
      </c>
      <c r="AR109" s="516">
        <v>7</v>
      </c>
      <c r="AS109" s="516">
        <v>7</v>
      </c>
      <c r="AT109" s="516">
        <v>7</v>
      </c>
      <c r="AU109" s="516">
        <v>7</v>
      </c>
      <c r="AV109" s="516">
        <v>11</v>
      </c>
      <c r="AW109" s="516">
        <v>11</v>
      </c>
      <c r="AX109" s="516">
        <v>11</v>
      </c>
      <c r="AY109" s="516">
        <v>11</v>
      </c>
      <c r="AZ109" s="516">
        <v>8</v>
      </c>
      <c r="BA109" s="516">
        <v>8</v>
      </c>
      <c r="BB109" s="516">
        <v>8</v>
      </c>
      <c r="BC109" s="516">
        <v>5.5</v>
      </c>
      <c r="BD109" s="516">
        <v>5.5</v>
      </c>
      <c r="BE109" s="516">
        <v>5.5</v>
      </c>
      <c r="BF109" s="516">
        <v>5.5</v>
      </c>
      <c r="BG109" s="516">
        <v>5.5</v>
      </c>
      <c r="BH109" s="516">
        <v>5.25</v>
      </c>
      <c r="BI109" s="516">
        <v>5.25</v>
      </c>
      <c r="BJ109" s="516">
        <v>5.25</v>
      </c>
      <c r="BK109" s="516">
        <v>5.25</v>
      </c>
      <c r="BL109" s="516">
        <v>5.25</v>
      </c>
      <c r="BM109" s="516">
        <v>5.25</v>
      </c>
      <c r="BN109" s="516">
        <v>5.25</v>
      </c>
      <c r="BO109" s="516">
        <v>5.25</v>
      </c>
      <c r="BP109" s="516">
        <v>5.25</v>
      </c>
      <c r="BQ109" s="516">
        <v>5.25</v>
      </c>
      <c r="BR109" s="516">
        <v>5.25</v>
      </c>
      <c r="BS109" s="516">
        <v>5.25</v>
      </c>
      <c r="BT109" s="516">
        <v>5.25</v>
      </c>
      <c r="BU109" s="516">
        <v>5.25</v>
      </c>
      <c r="BV109" s="516">
        <v>5.25</v>
      </c>
      <c r="BW109" s="516">
        <v>5.25</v>
      </c>
      <c r="BX109" s="516">
        <v>5</v>
      </c>
      <c r="BY109" s="516">
        <v>5</v>
      </c>
      <c r="BZ109" s="516">
        <v>5</v>
      </c>
      <c r="CA109" s="516">
        <v>5</v>
      </c>
      <c r="CB109" s="516">
        <v>4.75</v>
      </c>
      <c r="CC109" s="516">
        <v>4.75</v>
      </c>
      <c r="CD109" s="516">
        <v>4.5</v>
      </c>
      <c r="CE109" s="516">
        <v>4.5</v>
      </c>
      <c r="CF109" s="516">
        <v>5</v>
      </c>
      <c r="CG109" s="516">
        <v>5</v>
      </c>
      <c r="CH109" s="516">
        <v>5</v>
      </c>
      <c r="CI109" s="516">
        <v>5.0999999999999996</v>
      </c>
      <c r="CJ109" s="516">
        <v>5.0999999999999996</v>
      </c>
      <c r="CK109" s="516">
        <v>5.0999999999999996</v>
      </c>
      <c r="CL109" s="516">
        <v>5.0999999999999996</v>
      </c>
      <c r="CM109" s="516">
        <v>5.0999999999999996</v>
      </c>
      <c r="CN109" s="516">
        <v>7</v>
      </c>
      <c r="CO109" s="516">
        <v>7</v>
      </c>
      <c r="CP109" s="516">
        <v>7</v>
      </c>
      <c r="CQ109" s="516">
        <v>7</v>
      </c>
      <c r="CR109" s="516">
        <v>7</v>
      </c>
      <c r="CS109" s="516">
        <v>7</v>
      </c>
      <c r="CT109" s="516">
        <v>7</v>
      </c>
      <c r="CU109" s="516">
        <v>7</v>
      </c>
      <c r="CV109" s="516">
        <v>11</v>
      </c>
      <c r="CW109" s="516">
        <v>11</v>
      </c>
      <c r="CX109" s="516">
        <v>11</v>
      </c>
      <c r="CY109" s="516">
        <v>11</v>
      </c>
      <c r="CZ109" s="516">
        <v>8</v>
      </c>
      <c r="DA109" s="516">
        <v>8</v>
      </c>
      <c r="DB109" s="516">
        <v>8</v>
      </c>
      <c r="DC109" s="516">
        <v>5.5</v>
      </c>
      <c r="DD109" s="516">
        <v>5.5</v>
      </c>
      <c r="DE109" s="516">
        <v>5.5</v>
      </c>
      <c r="DF109" s="516">
        <v>5.5</v>
      </c>
      <c r="DG109" s="516">
        <v>5.5</v>
      </c>
      <c r="DH109" s="516">
        <v>5.25</v>
      </c>
      <c r="DI109" s="516">
        <v>5.25</v>
      </c>
      <c r="DJ109" s="516">
        <v>5.25</v>
      </c>
      <c r="DK109" s="516">
        <v>5.25</v>
      </c>
      <c r="DL109" s="516">
        <v>5.25</v>
      </c>
      <c r="DM109" s="516">
        <v>5.25</v>
      </c>
      <c r="DN109" s="516">
        <v>5.25</v>
      </c>
      <c r="DO109" s="516">
        <v>5.25</v>
      </c>
      <c r="DP109" s="516">
        <v>5.25</v>
      </c>
      <c r="DQ109" s="516">
        <v>5.25</v>
      </c>
      <c r="DR109" s="516">
        <v>5.25</v>
      </c>
      <c r="DS109" s="516">
        <v>5.25</v>
      </c>
      <c r="DT109" s="516">
        <v>5.25</v>
      </c>
      <c r="DU109" s="516">
        <v>5.25</v>
      </c>
      <c r="DV109" s="516">
        <v>5.25</v>
      </c>
      <c r="DW109" s="516">
        <v>5.25</v>
      </c>
      <c r="DX109" s="516">
        <v>5</v>
      </c>
      <c r="DY109" s="516">
        <v>5</v>
      </c>
      <c r="DZ109" s="516">
        <v>5</v>
      </c>
      <c r="EA109" s="516">
        <v>5</v>
      </c>
      <c r="EB109" s="516">
        <v>4.75</v>
      </c>
      <c r="EC109" s="516">
        <v>4.75</v>
      </c>
      <c r="ED109" s="516">
        <v>4.5</v>
      </c>
      <c r="EE109" s="516">
        <v>4.5</v>
      </c>
      <c r="EF109" s="516">
        <v>5</v>
      </c>
      <c r="EG109" s="516">
        <v>5</v>
      </c>
      <c r="EH109" s="516">
        <v>5</v>
      </c>
      <c r="EI109" s="516">
        <v>5.0999999999999996</v>
      </c>
      <c r="EJ109" s="516">
        <v>5.0999999999999996</v>
      </c>
      <c r="EK109" s="516">
        <v>5.0999999999999996</v>
      </c>
      <c r="EL109" s="516">
        <v>5.0999999999999996</v>
      </c>
      <c r="EM109" s="516">
        <v>5.0999999999999996</v>
      </c>
      <c r="EN109" s="516">
        <v>7</v>
      </c>
      <c r="EO109" s="516">
        <v>7</v>
      </c>
      <c r="EP109" s="516">
        <v>7</v>
      </c>
      <c r="EQ109" s="516">
        <v>7</v>
      </c>
      <c r="ER109" s="516">
        <v>7</v>
      </c>
      <c r="ES109" s="516">
        <v>7</v>
      </c>
      <c r="ET109" s="516">
        <v>7</v>
      </c>
      <c r="EU109" s="516">
        <v>7</v>
      </c>
      <c r="EV109" s="516">
        <v>11</v>
      </c>
      <c r="EW109" s="516">
        <v>11</v>
      </c>
      <c r="EX109" s="516">
        <v>11</v>
      </c>
      <c r="EY109" s="516">
        <v>11</v>
      </c>
      <c r="EZ109" s="516">
        <v>8</v>
      </c>
      <c r="FA109" s="516">
        <v>8</v>
      </c>
      <c r="FB109" s="516">
        <v>8</v>
      </c>
      <c r="FC109" s="516">
        <v>5.5</v>
      </c>
      <c r="FD109" s="516">
        <v>5.5</v>
      </c>
      <c r="FE109" s="516">
        <v>5.5</v>
      </c>
      <c r="FF109" s="516">
        <v>5.5</v>
      </c>
      <c r="FG109" s="516">
        <v>5.5</v>
      </c>
      <c r="FH109" s="516">
        <v>5.25</v>
      </c>
      <c r="FI109" s="516">
        <v>5.25</v>
      </c>
      <c r="FJ109" s="516">
        <v>5.25</v>
      </c>
      <c r="FK109" s="516">
        <v>5.25</v>
      </c>
      <c r="FL109" s="516">
        <v>5.25</v>
      </c>
      <c r="FM109" s="516">
        <v>5.25</v>
      </c>
      <c r="FN109" s="516">
        <v>5.25</v>
      </c>
      <c r="FO109" s="516">
        <v>5.25</v>
      </c>
      <c r="FP109" s="516">
        <v>5.25</v>
      </c>
      <c r="FQ109" s="516">
        <v>5.25</v>
      </c>
      <c r="FR109" s="516">
        <v>5.25</v>
      </c>
      <c r="FS109" s="516">
        <v>5.25</v>
      </c>
      <c r="FT109" s="516">
        <v>5.25</v>
      </c>
      <c r="FU109" s="516">
        <v>5.25</v>
      </c>
      <c r="FV109" s="516">
        <v>5.25</v>
      </c>
      <c r="FW109" s="516">
        <v>5.25</v>
      </c>
      <c r="FX109" s="516">
        <v>5</v>
      </c>
      <c r="FY109" s="516">
        <v>5</v>
      </c>
      <c r="FZ109" s="516">
        <v>5</v>
      </c>
      <c r="GA109" s="516">
        <v>5</v>
      </c>
      <c r="GB109" s="516">
        <v>4.75</v>
      </c>
      <c r="GC109" s="516">
        <v>4.75</v>
      </c>
      <c r="GD109" s="516">
        <v>4.5</v>
      </c>
      <c r="GE109" s="516">
        <v>4.5</v>
      </c>
      <c r="GF109" s="516">
        <v>5</v>
      </c>
      <c r="GG109" s="516">
        <v>5</v>
      </c>
      <c r="GH109" s="516">
        <v>5</v>
      </c>
      <c r="GI109" s="516">
        <v>5.0999999999999996</v>
      </c>
      <c r="GJ109" s="516">
        <v>5.0999999999999996</v>
      </c>
      <c r="GK109" s="516">
        <v>5.0999999999999996</v>
      </c>
      <c r="GL109" s="516">
        <v>5.0999999999999996</v>
      </c>
      <c r="GM109" s="516">
        <v>5.0999999999999996</v>
      </c>
      <c r="GN109" s="516">
        <v>7</v>
      </c>
      <c r="GO109" s="516">
        <v>7</v>
      </c>
      <c r="GP109" s="516">
        <v>7</v>
      </c>
      <c r="GQ109" s="516">
        <v>7</v>
      </c>
      <c r="GR109" s="516">
        <v>7</v>
      </c>
      <c r="GS109" s="516">
        <v>7</v>
      </c>
      <c r="GT109" s="516">
        <v>7</v>
      </c>
      <c r="GU109" s="516">
        <v>7</v>
      </c>
      <c r="GV109" s="516">
        <v>11</v>
      </c>
      <c r="GW109" s="516">
        <v>11</v>
      </c>
      <c r="GX109" s="516">
        <v>11</v>
      </c>
      <c r="GY109" s="516">
        <v>11</v>
      </c>
      <c r="GZ109" s="516">
        <v>8</v>
      </c>
      <c r="HA109" s="516">
        <v>8</v>
      </c>
      <c r="HB109" s="516">
        <v>8</v>
      </c>
      <c r="HC109" s="516">
        <v>5.5</v>
      </c>
      <c r="HD109" s="516">
        <v>5.5</v>
      </c>
      <c r="HE109" s="516">
        <v>5.5</v>
      </c>
      <c r="HF109" s="516">
        <v>5.5</v>
      </c>
      <c r="HG109" s="516">
        <v>5.5</v>
      </c>
      <c r="HH109" s="516">
        <v>5.25</v>
      </c>
      <c r="HI109" s="516">
        <v>5.25</v>
      </c>
      <c r="HJ109" s="516">
        <v>5.25</v>
      </c>
      <c r="HK109" s="516">
        <v>5.25</v>
      </c>
      <c r="HL109" s="516">
        <v>5.25</v>
      </c>
      <c r="HM109" s="516">
        <v>5.25</v>
      </c>
      <c r="HN109" s="516">
        <v>5.25</v>
      </c>
      <c r="HO109" s="516">
        <v>5.25</v>
      </c>
      <c r="HP109" s="516">
        <v>5.25</v>
      </c>
      <c r="HQ109" s="516">
        <v>5.25</v>
      </c>
      <c r="HR109" s="516">
        <v>5.25</v>
      </c>
      <c r="HS109" s="516">
        <v>5.25</v>
      </c>
      <c r="HT109" s="516">
        <v>5.25</v>
      </c>
      <c r="HU109" s="516">
        <v>5.25</v>
      </c>
      <c r="HV109" s="516">
        <v>5.25</v>
      </c>
      <c r="HW109" s="516">
        <v>5.25</v>
      </c>
      <c r="HX109" s="516">
        <v>5</v>
      </c>
      <c r="HY109" s="516">
        <v>5</v>
      </c>
      <c r="HZ109" s="516">
        <v>5</v>
      </c>
      <c r="IA109" s="516">
        <v>5</v>
      </c>
      <c r="IB109" s="516">
        <v>4.75</v>
      </c>
      <c r="IC109" s="516">
        <v>4.75</v>
      </c>
      <c r="ID109" s="516">
        <v>4.5</v>
      </c>
      <c r="IE109" s="516">
        <v>4.5</v>
      </c>
      <c r="IF109" s="516">
        <v>5</v>
      </c>
      <c r="IG109" s="516">
        <v>5</v>
      </c>
      <c r="IH109" s="516">
        <v>5</v>
      </c>
      <c r="II109" s="516">
        <v>5.0999999999999996</v>
      </c>
      <c r="IJ109" s="516">
        <v>5.0999999999999996</v>
      </c>
      <c r="IK109" s="516">
        <v>5.0999999999999996</v>
      </c>
      <c r="IL109" s="516">
        <v>5.0999999999999996</v>
      </c>
      <c r="IM109" s="516">
        <v>5.0999999999999996</v>
      </c>
      <c r="IN109" s="516">
        <v>7</v>
      </c>
      <c r="IO109" s="516">
        <v>7</v>
      </c>
      <c r="IP109" s="516">
        <v>7</v>
      </c>
      <c r="IQ109" s="516">
        <v>7</v>
      </c>
      <c r="IR109" s="516">
        <v>7</v>
      </c>
      <c r="IS109" s="516">
        <v>7</v>
      </c>
      <c r="IT109" s="516">
        <v>7</v>
      </c>
      <c r="IU109" s="516">
        <v>7</v>
      </c>
      <c r="IV109" s="516">
        <v>11</v>
      </c>
      <c r="IW109" s="516">
        <v>11</v>
      </c>
      <c r="IX109" s="516">
        <v>11</v>
      </c>
      <c r="IY109" s="516">
        <v>11</v>
      </c>
      <c r="IZ109" s="516">
        <v>8</v>
      </c>
      <c r="JA109" s="516">
        <v>8</v>
      </c>
      <c r="JB109" s="516">
        <v>8</v>
      </c>
      <c r="JC109" s="516">
        <v>5.5</v>
      </c>
      <c r="JD109" s="516">
        <v>5.5</v>
      </c>
      <c r="JE109" s="516">
        <v>5.5</v>
      </c>
      <c r="JF109" s="516">
        <v>5.5</v>
      </c>
      <c r="JG109" s="516">
        <v>5.5</v>
      </c>
      <c r="JH109" s="516">
        <v>5.25</v>
      </c>
      <c r="JI109" s="516">
        <v>5.25</v>
      </c>
      <c r="JJ109" s="516">
        <v>5.25</v>
      </c>
      <c r="JK109" s="516">
        <v>5.25</v>
      </c>
      <c r="JL109" s="516">
        <v>5.25</v>
      </c>
      <c r="JM109" s="516">
        <v>5.25</v>
      </c>
      <c r="JN109" s="516">
        <v>5.25</v>
      </c>
      <c r="JO109" s="516">
        <v>5.25</v>
      </c>
      <c r="JP109" s="516">
        <v>5.25</v>
      </c>
      <c r="JQ109" s="516">
        <v>5.25</v>
      </c>
      <c r="JR109" s="516">
        <v>5.25</v>
      </c>
      <c r="JS109" s="516">
        <v>5.25</v>
      </c>
      <c r="JT109" s="516">
        <v>5.25</v>
      </c>
      <c r="JU109" s="516">
        <v>5.25</v>
      </c>
      <c r="JV109" s="516">
        <v>5.25</v>
      </c>
      <c r="JW109" s="516">
        <v>5.25</v>
      </c>
      <c r="JX109" s="516">
        <v>5</v>
      </c>
      <c r="JY109" s="516">
        <v>5</v>
      </c>
      <c r="JZ109" s="516">
        <v>5</v>
      </c>
      <c r="KA109" s="516">
        <v>5</v>
      </c>
      <c r="KB109" s="516">
        <v>4.75</v>
      </c>
      <c r="KC109" s="516">
        <v>4.75</v>
      </c>
      <c r="KD109" s="516">
        <v>4.5</v>
      </c>
      <c r="KE109" s="516">
        <v>4.5</v>
      </c>
      <c r="KF109" s="516">
        <v>5</v>
      </c>
      <c r="KG109" s="516">
        <v>5</v>
      </c>
      <c r="KH109" s="516">
        <v>5</v>
      </c>
      <c r="KI109" s="516">
        <v>5.0999999999999996</v>
      </c>
      <c r="KJ109" s="516">
        <v>5.0999999999999996</v>
      </c>
      <c r="KK109" s="516">
        <v>5.0999999999999996</v>
      </c>
      <c r="KL109" s="516">
        <v>5.0999999999999996</v>
      </c>
      <c r="KM109" s="516">
        <v>5.0999999999999996</v>
      </c>
      <c r="KN109" s="516">
        <v>7</v>
      </c>
      <c r="KO109" s="516">
        <v>7</v>
      </c>
      <c r="KP109" s="516">
        <v>7</v>
      </c>
      <c r="KQ109" s="516">
        <v>7</v>
      </c>
      <c r="KR109" s="516">
        <v>7</v>
      </c>
      <c r="KS109" s="516">
        <v>7</v>
      </c>
      <c r="KT109" s="516">
        <v>7</v>
      </c>
      <c r="KU109" s="516">
        <v>7</v>
      </c>
      <c r="KV109" s="516">
        <v>11</v>
      </c>
      <c r="KW109" s="516">
        <v>11</v>
      </c>
      <c r="KX109" s="516">
        <v>11</v>
      </c>
      <c r="KY109" s="516">
        <v>11</v>
      </c>
      <c r="KZ109" s="516">
        <v>8</v>
      </c>
      <c r="LA109" s="516">
        <v>8</v>
      </c>
      <c r="LB109" s="516">
        <v>8</v>
      </c>
      <c r="LC109" s="516">
        <v>5.5</v>
      </c>
      <c r="LD109" s="516">
        <v>5.5</v>
      </c>
      <c r="LE109" s="516">
        <v>5.5</v>
      </c>
      <c r="LF109" s="516">
        <v>5.5</v>
      </c>
      <c r="LG109" s="516">
        <v>5.5</v>
      </c>
      <c r="LH109" s="516">
        <v>5.25</v>
      </c>
      <c r="LI109" s="516">
        <v>5.25</v>
      </c>
      <c r="LJ109" s="516">
        <v>5.25</v>
      </c>
      <c r="LK109" s="516">
        <v>5.25</v>
      </c>
      <c r="LL109" s="516">
        <v>5.25</v>
      </c>
      <c r="LM109" s="516">
        <v>5.25</v>
      </c>
      <c r="LN109" s="516">
        <v>5.25</v>
      </c>
      <c r="LO109" s="516">
        <v>5.25</v>
      </c>
      <c r="LP109" s="516">
        <v>5.25</v>
      </c>
      <c r="LQ109" s="516">
        <v>5.25</v>
      </c>
      <c r="LR109" s="516">
        <v>5.25</v>
      </c>
      <c r="LS109" s="516">
        <v>5.25</v>
      </c>
      <c r="LT109" s="516">
        <v>5.25</v>
      </c>
      <c r="LU109" s="516">
        <v>5.25</v>
      </c>
      <c r="LV109" s="516">
        <v>5.25</v>
      </c>
      <c r="LW109" s="516">
        <v>5.25</v>
      </c>
      <c r="LX109" s="516">
        <v>5</v>
      </c>
      <c r="LY109" s="516">
        <v>5</v>
      </c>
      <c r="LZ109" s="516">
        <v>5</v>
      </c>
      <c r="MA109" s="516">
        <v>5</v>
      </c>
      <c r="MB109" s="516">
        <v>4.75</v>
      </c>
      <c r="MC109" s="516">
        <v>4.75</v>
      </c>
      <c r="MD109" s="516">
        <v>4.5</v>
      </c>
      <c r="ME109" s="516">
        <v>4.5</v>
      </c>
      <c r="MF109" s="516">
        <v>5</v>
      </c>
      <c r="MG109" s="516">
        <v>5</v>
      </c>
      <c r="MH109" s="516">
        <v>5</v>
      </c>
      <c r="MI109" s="516">
        <v>5.0999999999999996</v>
      </c>
      <c r="MJ109" s="516">
        <v>5.0999999999999996</v>
      </c>
      <c r="MK109" s="516">
        <v>5.0999999999999996</v>
      </c>
      <c r="ML109" s="516">
        <v>5.0999999999999996</v>
      </c>
      <c r="MM109" s="516">
        <v>5.0999999999999996</v>
      </c>
      <c r="MN109" s="516">
        <v>7</v>
      </c>
      <c r="MO109" s="516">
        <v>7</v>
      </c>
      <c r="MP109" s="516">
        <v>7</v>
      </c>
      <c r="MQ109" s="516">
        <v>7</v>
      </c>
      <c r="MR109" s="516">
        <v>7</v>
      </c>
      <c r="MS109" s="516">
        <v>7</v>
      </c>
      <c r="MT109" s="516">
        <v>7</v>
      </c>
      <c r="MU109" s="516">
        <v>7</v>
      </c>
      <c r="MV109" s="516">
        <v>11</v>
      </c>
      <c r="MW109" s="516">
        <v>11</v>
      </c>
      <c r="MX109" s="516">
        <v>11</v>
      </c>
      <c r="MY109" s="516">
        <v>11</v>
      </c>
      <c r="MZ109" s="516">
        <v>8</v>
      </c>
      <c r="NA109" s="516">
        <v>8</v>
      </c>
      <c r="NB109" s="516">
        <v>8</v>
      </c>
      <c r="NC109" s="516">
        <v>5.5</v>
      </c>
      <c r="ND109" s="516">
        <v>5.5</v>
      </c>
      <c r="NE109" s="516">
        <v>5.5</v>
      </c>
      <c r="NF109" s="516">
        <v>5.5</v>
      </c>
      <c r="NG109" s="516">
        <v>5.5</v>
      </c>
      <c r="NH109" s="516">
        <v>5.25</v>
      </c>
      <c r="NI109" s="516">
        <v>5.25</v>
      </c>
      <c r="NJ109" s="516">
        <v>5.25</v>
      </c>
      <c r="NK109" s="516">
        <v>5.25</v>
      </c>
      <c r="NL109" s="516">
        <v>5.25</v>
      </c>
      <c r="NM109" s="516">
        <v>5.25</v>
      </c>
      <c r="NN109" s="516">
        <v>5.25</v>
      </c>
      <c r="NO109" s="516">
        <v>5.25</v>
      </c>
      <c r="NP109" s="516">
        <v>5.25</v>
      </c>
      <c r="NQ109" s="516">
        <v>5.25</v>
      </c>
      <c r="NR109" s="516">
        <v>5.25</v>
      </c>
      <c r="NS109" s="516">
        <v>5.25</v>
      </c>
      <c r="NT109" s="516">
        <v>5.25</v>
      </c>
      <c r="NU109" s="516">
        <v>5.25</v>
      </c>
      <c r="NV109" s="516">
        <v>5.25</v>
      </c>
      <c r="NW109" s="516">
        <v>5.25</v>
      </c>
      <c r="NX109" s="516">
        <v>5</v>
      </c>
      <c r="NY109" s="516">
        <v>5</v>
      </c>
      <c r="NZ109" s="516">
        <v>5</v>
      </c>
      <c r="OA109" s="516">
        <v>5</v>
      </c>
      <c r="OB109" s="516">
        <v>4.75</v>
      </c>
      <c r="OC109" s="516">
        <v>4.75</v>
      </c>
      <c r="OD109" s="516">
        <v>4.5</v>
      </c>
      <c r="OE109" s="516">
        <v>4.5</v>
      </c>
      <c r="OF109" s="516">
        <v>5</v>
      </c>
      <c r="OG109" s="516">
        <v>5</v>
      </c>
      <c r="OH109" s="516">
        <v>5</v>
      </c>
      <c r="OI109" s="516">
        <v>5.0999999999999996</v>
      </c>
      <c r="OJ109" s="516">
        <v>5.0999999999999996</v>
      </c>
      <c r="OK109" s="516">
        <v>5.0999999999999996</v>
      </c>
      <c r="OL109" s="516">
        <v>5.0999999999999996</v>
      </c>
      <c r="OM109" s="516">
        <v>5.0999999999999996</v>
      </c>
      <c r="ON109" s="516">
        <v>7</v>
      </c>
      <c r="OO109" s="516">
        <v>7</v>
      </c>
      <c r="OP109" s="516">
        <v>7</v>
      </c>
      <c r="OQ109" s="516">
        <v>7</v>
      </c>
      <c r="OR109" s="516">
        <v>7</v>
      </c>
      <c r="OS109" s="516">
        <v>7</v>
      </c>
      <c r="OT109" s="516">
        <v>7</v>
      </c>
      <c r="OU109" s="516">
        <v>7</v>
      </c>
      <c r="OV109" s="516">
        <v>11</v>
      </c>
      <c r="OW109" s="516">
        <v>11</v>
      </c>
      <c r="OX109" s="516">
        <v>11</v>
      </c>
      <c r="OY109" s="516">
        <v>11</v>
      </c>
      <c r="OZ109" s="516">
        <v>8</v>
      </c>
      <c r="PA109" s="516">
        <v>8</v>
      </c>
      <c r="PB109" s="516">
        <v>8</v>
      </c>
      <c r="PC109" s="516">
        <v>5.5</v>
      </c>
      <c r="PD109" s="516">
        <v>5.5</v>
      </c>
      <c r="PE109" s="516">
        <v>5.5</v>
      </c>
      <c r="PF109" s="516">
        <v>5.5</v>
      </c>
      <c r="PG109" s="516">
        <v>5.5</v>
      </c>
      <c r="PH109" s="516">
        <v>5.25</v>
      </c>
      <c r="PI109" s="516">
        <v>5.25</v>
      </c>
      <c r="PJ109" s="516">
        <v>5.25</v>
      </c>
      <c r="PK109" s="516">
        <v>5.25</v>
      </c>
      <c r="PL109" s="516">
        <v>5.25</v>
      </c>
      <c r="PM109" s="516">
        <v>5.25</v>
      </c>
      <c r="PN109" s="516">
        <v>5.25</v>
      </c>
      <c r="PO109" s="516">
        <v>5.25</v>
      </c>
      <c r="PP109" s="516">
        <v>5.25</v>
      </c>
      <c r="PQ109" s="516">
        <v>5.25</v>
      </c>
      <c r="PR109" s="516">
        <v>5.25</v>
      </c>
      <c r="PS109" s="516">
        <v>5.25</v>
      </c>
      <c r="PT109" s="516">
        <v>5.25</v>
      </c>
      <c r="PU109" s="516">
        <v>5.25</v>
      </c>
      <c r="PV109" s="516">
        <v>5.25</v>
      </c>
      <c r="PW109" s="516">
        <v>5.25</v>
      </c>
      <c r="PX109" s="516">
        <v>5</v>
      </c>
      <c r="PY109" s="516">
        <v>5</v>
      </c>
      <c r="PZ109" s="516">
        <v>5</v>
      </c>
      <c r="QA109" s="516">
        <v>5</v>
      </c>
      <c r="QB109" s="516">
        <v>4.75</v>
      </c>
      <c r="QC109" s="516">
        <v>4.75</v>
      </c>
      <c r="QD109" s="516">
        <v>4.5</v>
      </c>
      <c r="QE109" s="516">
        <v>4.5</v>
      </c>
      <c r="QF109" s="516">
        <v>5</v>
      </c>
      <c r="QG109" s="516">
        <v>5</v>
      </c>
      <c r="QH109" s="516">
        <v>5</v>
      </c>
      <c r="QI109" s="516">
        <v>5.0999999999999996</v>
      </c>
      <c r="QJ109" s="516">
        <v>5.0999999999999996</v>
      </c>
      <c r="QK109" s="516">
        <v>5.0999999999999996</v>
      </c>
      <c r="QL109" s="516">
        <v>5.0999999999999996</v>
      </c>
      <c r="QM109" s="516">
        <v>5.0999999999999996</v>
      </c>
      <c r="QN109" s="516">
        <v>7</v>
      </c>
      <c r="QO109" s="516">
        <v>7</v>
      </c>
      <c r="QP109" s="516">
        <v>7</v>
      </c>
      <c r="QQ109" s="516">
        <v>7</v>
      </c>
      <c r="QR109" s="516">
        <v>7</v>
      </c>
      <c r="QS109" s="516">
        <v>7</v>
      </c>
      <c r="QT109" s="516">
        <v>7</v>
      </c>
      <c r="QU109" s="516">
        <v>7</v>
      </c>
      <c r="QV109" s="516">
        <v>11</v>
      </c>
      <c r="QW109" s="516">
        <v>11</v>
      </c>
      <c r="QX109" s="516">
        <v>11</v>
      </c>
      <c r="QY109" s="516">
        <v>11</v>
      </c>
      <c r="QZ109" s="516">
        <v>8</v>
      </c>
      <c r="RA109" s="516">
        <v>8</v>
      </c>
      <c r="RB109" s="516">
        <v>8</v>
      </c>
      <c r="RC109" s="516">
        <v>5.5</v>
      </c>
      <c r="RD109" s="516">
        <v>5.5</v>
      </c>
      <c r="RE109" s="516">
        <v>5.5</v>
      </c>
      <c r="RF109" s="516">
        <v>5.5</v>
      </c>
      <c r="RG109" s="516">
        <v>5.5</v>
      </c>
      <c r="RH109" s="516">
        <v>5.25</v>
      </c>
      <c r="RI109" s="516">
        <v>5.25</v>
      </c>
      <c r="RJ109" s="516">
        <v>5.25</v>
      </c>
      <c r="RK109" s="516">
        <v>5.25</v>
      </c>
      <c r="RL109" s="516">
        <v>5.25</v>
      </c>
      <c r="RM109" s="516">
        <v>5.25</v>
      </c>
      <c r="RN109" s="516">
        <v>5.25</v>
      </c>
      <c r="RO109" s="516">
        <v>5.25</v>
      </c>
      <c r="RP109" s="516">
        <v>5.25</v>
      </c>
      <c r="RQ109" s="516">
        <v>5.25</v>
      </c>
      <c r="RR109" s="516">
        <v>5.25</v>
      </c>
      <c r="RS109" s="516">
        <v>5.25</v>
      </c>
      <c r="RT109" s="516">
        <v>5.25</v>
      </c>
      <c r="RU109" s="516">
        <v>5.25</v>
      </c>
      <c r="RV109" s="516">
        <v>5.25</v>
      </c>
      <c r="RW109" s="516">
        <v>5.25</v>
      </c>
      <c r="RX109" s="516">
        <v>5</v>
      </c>
      <c r="RY109" s="516">
        <v>5</v>
      </c>
      <c r="RZ109" s="516">
        <v>5</v>
      </c>
      <c r="SA109" s="516">
        <v>5</v>
      </c>
      <c r="SB109" s="516">
        <v>4.75</v>
      </c>
      <c r="SC109" s="516">
        <v>4.75</v>
      </c>
      <c r="SD109" s="516">
        <v>4.5</v>
      </c>
      <c r="SE109" s="516">
        <v>4.5</v>
      </c>
      <c r="SF109" s="516">
        <v>5</v>
      </c>
      <c r="SG109" s="516">
        <v>5</v>
      </c>
      <c r="SH109" s="516">
        <v>5</v>
      </c>
      <c r="SI109" s="516">
        <v>5.0999999999999996</v>
      </c>
      <c r="SJ109" s="516">
        <v>5.0999999999999996</v>
      </c>
      <c r="SK109" s="267">
        <f t="shared" si="359"/>
        <v>5.0999999999999996</v>
      </c>
      <c r="SL109" s="254"/>
      <c r="SM109" s="242"/>
      <c r="SN109" s="242"/>
      <c r="SO109" s="242"/>
    </row>
    <row r="110" spans="1:509" outlineLevel="3" x14ac:dyDescent="0.35">
      <c r="A110" s="242"/>
      <c r="B110" s="251"/>
      <c r="C110" s="438">
        <f t="shared" si="33"/>
        <v>4</v>
      </c>
      <c r="D110" s="267"/>
      <c r="E110" s="316"/>
      <c r="F110" s="322">
        <f t="shared" ref="F110:F111" si="377">F107</f>
        <v>3</v>
      </c>
      <c r="G110" s="322">
        <f t="shared" si="50"/>
        <v>1.5</v>
      </c>
      <c r="H110" s="267"/>
      <c r="I110" s="274"/>
      <c r="J110" s="288" t="s">
        <v>173</v>
      </c>
      <c r="K110" s="454"/>
      <c r="L110" s="881">
        <f t="shared" ref="L110:BW110" si="378">L109-MIN($G110,(L109-$F110)/4)</f>
        <v>4.6875</v>
      </c>
      <c r="M110" s="881">
        <f t="shared" si="378"/>
        <v>4.6875</v>
      </c>
      <c r="N110" s="881">
        <f t="shared" si="378"/>
        <v>4.6875</v>
      </c>
      <c r="O110" s="881">
        <f t="shared" si="378"/>
        <v>4.6875</v>
      </c>
      <c r="P110" s="881">
        <f t="shared" si="378"/>
        <v>4.6875</v>
      </c>
      <c r="Q110" s="881">
        <f t="shared" si="378"/>
        <v>4.6875</v>
      </c>
      <c r="R110" s="881">
        <f t="shared" si="378"/>
        <v>4.6875</v>
      </c>
      <c r="S110" s="881">
        <f t="shared" si="378"/>
        <v>4.6875</v>
      </c>
      <c r="T110" s="881">
        <f t="shared" si="378"/>
        <v>4.6875</v>
      </c>
      <c r="U110" s="881">
        <f t="shared" si="378"/>
        <v>4.6875</v>
      </c>
      <c r="V110" s="881">
        <f t="shared" si="378"/>
        <v>4.6875</v>
      </c>
      <c r="W110" s="881">
        <f t="shared" si="378"/>
        <v>4.6875</v>
      </c>
      <c r="X110" s="881">
        <f t="shared" si="378"/>
        <v>4.5</v>
      </c>
      <c r="Y110" s="881">
        <f t="shared" si="378"/>
        <v>4.5</v>
      </c>
      <c r="Z110" s="881">
        <f t="shared" si="378"/>
        <v>4.5</v>
      </c>
      <c r="AA110" s="881">
        <f t="shared" si="378"/>
        <v>4.5</v>
      </c>
      <c r="AB110" s="881">
        <f t="shared" si="378"/>
        <v>4.3125</v>
      </c>
      <c r="AC110" s="881">
        <f t="shared" si="378"/>
        <v>4.3125</v>
      </c>
      <c r="AD110" s="881">
        <f t="shared" si="378"/>
        <v>4.125</v>
      </c>
      <c r="AE110" s="881">
        <f t="shared" si="378"/>
        <v>4.125</v>
      </c>
      <c r="AF110" s="881">
        <f t="shared" si="378"/>
        <v>4.5</v>
      </c>
      <c r="AG110" s="881">
        <f t="shared" si="378"/>
        <v>4.5</v>
      </c>
      <c r="AH110" s="881">
        <f t="shared" si="378"/>
        <v>4.5</v>
      </c>
      <c r="AI110" s="881">
        <f t="shared" si="378"/>
        <v>4.5749999999999993</v>
      </c>
      <c r="AJ110" s="881">
        <f t="shared" si="378"/>
        <v>4.5749999999999993</v>
      </c>
      <c r="AK110" s="881">
        <f t="shared" si="378"/>
        <v>4.5749999999999993</v>
      </c>
      <c r="AL110" s="881">
        <f t="shared" si="378"/>
        <v>4.5749999999999993</v>
      </c>
      <c r="AM110" s="881">
        <f t="shared" si="378"/>
        <v>4.5749999999999993</v>
      </c>
      <c r="AN110" s="881">
        <f t="shared" si="378"/>
        <v>6</v>
      </c>
      <c r="AO110" s="881">
        <f t="shared" si="378"/>
        <v>6</v>
      </c>
      <c r="AP110" s="881">
        <f t="shared" si="378"/>
        <v>6</v>
      </c>
      <c r="AQ110" s="881">
        <f t="shared" si="378"/>
        <v>6</v>
      </c>
      <c r="AR110" s="881">
        <f t="shared" si="378"/>
        <v>6</v>
      </c>
      <c r="AS110" s="881">
        <f t="shared" si="378"/>
        <v>6</v>
      </c>
      <c r="AT110" s="881">
        <f t="shared" si="378"/>
        <v>6</v>
      </c>
      <c r="AU110" s="881">
        <f t="shared" si="378"/>
        <v>6</v>
      </c>
      <c r="AV110" s="881">
        <f t="shared" si="378"/>
        <v>9.5</v>
      </c>
      <c r="AW110" s="881">
        <f t="shared" si="378"/>
        <v>9.5</v>
      </c>
      <c r="AX110" s="881">
        <f t="shared" si="378"/>
        <v>9.5</v>
      </c>
      <c r="AY110" s="881">
        <f t="shared" si="378"/>
        <v>9.5</v>
      </c>
      <c r="AZ110" s="881">
        <f t="shared" si="378"/>
        <v>6.75</v>
      </c>
      <c r="BA110" s="881">
        <f t="shared" si="378"/>
        <v>6.75</v>
      </c>
      <c r="BB110" s="881">
        <f t="shared" si="378"/>
        <v>6.75</v>
      </c>
      <c r="BC110" s="881">
        <f t="shared" si="378"/>
        <v>4.875</v>
      </c>
      <c r="BD110" s="881">
        <f t="shared" si="378"/>
        <v>4.875</v>
      </c>
      <c r="BE110" s="881">
        <f t="shared" si="378"/>
        <v>4.875</v>
      </c>
      <c r="BF110" s="881">
        <f t="shared" si="378"/>
        <v>4.875</v>
      </c>
      <c r="BG110" s="881">
        <f t="shared" si="378"/>
        <v>4.875</v>
      </c>
      <c r="BH110" s="881">
        <f t="shared" si="378"/>
        <v>4.6875</v>
      </c>
      <c r="BI110" s="881">
        <f t="shared" si="378"/>
        <v>4.6875</v>
      </c>
      <c r="BJ110" s="881">
        <f t="shared" si="378"/>
        <v>4.6875</v>
      </c>
      <c r="BK110" s="881">
        <f t="shared" si="378"/>
        <v>4.6875</v>
      </c>
      <c r="BL110" s="881">
        <f t="shared" si="378"/>
        <v>4.6875</v>
      </c>
      <c r="BM110" s="881">
        <f t="shared" si="378"/>
        <v>4.6875</v>
      </c>
      <c r="BN110" s="881">
        <f t="shared" si="378"/>
        <v>4.6875</v>
      </c>
      <c r="BO110" s="881">
        <f t="shared" si="378"/>
        <v>4.6875</v>
      </c>
      <c r="BP110" s="881">
        <f t="shared" si="378"/>
        <v>4.6875</v>
      </c>
      <c r="BQ110" s="881">
        <f t="shared" si="378"/>
        <v>4.6875</v>
      </c>
      <c r="BR110" s="881">
        <f t="shared" si="378"/>
        <v>4.6875</v>
      </c>
      <c r="BS110" s="881">
        <f t="shared" si="378"/>
        <v>4.6875</v>
      </c>
      <c r="BT110" s="881">
        <f t="shared" si="378"/>
        <v>4.6875</v>
      </c>
      <c r="BU110" s="881">
        <f t="shared" si="378"/>
        <v>4.6875</v>
      </c>
      <c r="BV110" s="881">
        <f t="shared" si="378"/>
        <v>4.6875</v>
      </c>
      <c r="BW110" s="881">
        <f t="shared" si="378"/>
        <v>4.6875</v>
      </c>
      <c r="BX110" s="881">
        <f t="shared" ref="BX110:EI110" si="379">BX109-MIN($G110,(BX109-$F110)/4)</f>
        <v>4.5</v>
      </c>
      <c r="BY110" s="881">
        <f t="shared" si="379"/>
        <v>4.5</v>
      </c>
      <c r="BZ110" s="881">
        <f t="shared" si="379"/>
        <v>4.5</v>
      </c>
      <c r="CA110" s="881">
        <f t="shared" si="379"/>
        <v>4.5</v>
      </c>
      <c r="CB110" s="881">
        <f t="shared" si="379"/>
        <v>4.3125</v>
      </c>
      <c r="CC110" s="881">
        <f t="shared" si="379"/>
        <v>4.3125</v>
      </c>
      <c r="CD110" s="881">
        <f t="shared" si="379"/>
        <v>4.125</v>
      </c>
      <c r="CE110" s="881">
        <f t="shared" si="379"/>
        <v>4.125</v>
      </c>
      <c r="CF110" s="881">
        <f t="shared" si="379"/>
        <v>4.5</v>
      </c>
      <c r="CG110" s="881">
        <f t="shared" si="379"/>
        <v>4.5</v>
      </c>
      <c r="CH110" s="881">
        <f t="shared" si="379"/>
        <v>4.5</v>
      </c>
      <c r="CI110" s="881">
        <f t="shared" si="379"/>
        <v>4.5749999999999993</v>
      </c>
      <c r="CJ110" s="881">
        <f t="shared" si="379"/>
        <v>4.5749999999999993</v>
      </c>
      <c r="CK110" s="881">
        <f t="shared" si="379"/>
        <v>4.5749999999999993</v>
      </c>
      <c r="CL110" s="881">
        <f t="shared" si="379"/>
        <v>4.5749999999999993</v>
      </c>
      <c r="CM110" s="881">
        <f t="shared" si="379"/>
        <v>4.5749999999999993</v>
      </c>
      <c r="CN110" s="881">
        <f t="shared" si="379"/>
        <v>6</v>
      </c>
      <c r="CO110" s="881">
        <f t="shared" si="379"/>
        <v>6</v>
      </c>
      <c r="CP110" s="881">
        <f t="shared" si="379"/>
        <v>6</v>
      </c>
      <c r="CQ110" s="881">
        <f t="shared" si="379"/>
        <v>6</v>
      </c>
      <c r="CR110" s="881">
        <f t="shared" si="379"/>
        <v>6</v>
      </c>
      <c r="CS110" s="881">
        <f t="shared" si="379"/>
        <v>6</v>
      </c>
      <c r="CT110" s="881">
        <f t="shared" si="379"/>
        <v>6</v>
      </c>
      <c r="CU110" s="881">
        <f t="shared" si="379"/>
        <v>6</v>
      </c>
      <c r="CV110" s="881">
        <f t="shared" si="379"/>
        <v>9.5</v>
      </c>
      <c r="CW110" s="881">
        <f t="shared" si="379"/>
        <v>9.5</v>
      </c>
      <c r="CX110" s="881">
        <f t="shared" si="379"/>
        <v>9.5</v>
      </c>
      <c r="CY110" s="881">
        <f t="shared" si="379"/>
        <v>9.5</v>
      </c>
      <c r="CZ110" s="881">
        <f t="shared" si="379"/>
        <v>6.75</v>
      </c>
      <c r="DA110" s="881">
        <f t="shared" si="379"/>
        <v>6.75</v>
      </c>
      <c r="DB110" s="881">
        <f t="shared" si="379"/>
        <v>6.75</v>
      </c>
      <c r="DC110" s="881">
        <f t="shared" si="379"/>
        <v>4.875</v>
      </c>
      <c r="DD110" s="881">
        <f t="shared" si="379"/>
        <v>4.875</v>
      </c>
      <c r="DE110" s="881">
        <f t="shared" si="379"/>
        <v>4.875</v>
      </c>
      <c r="DF110" s="881">
        <f t="shared" si="379"/>
        <v>4.875</v>
      </c>
      <c r="DG110" s="881">
        <f t="shared" si="379"/>
        <v>4.875</v>
      </c>
      <c r="DH110" s="881">
        <f t="shared" si="379"/>
        <v>4.6875</v>
      </c>
      <c r="DI110" s="881">
        <f t="shared" si="379"/>
        <v>4.6875</v>
      </c>
      <c r="DJ110" s="881">
        <f t="shared" si="379"/>
        <v>4.6875</v>
      </c>
      <c r="DK110" s="881">
        <f t="shared" si="379"/>
        <v>4.6875</v>
      </c>
      <c r="DL110" s="881">
        <f t="shared" si="379"/>
        <v>4.6875</v>
      </c>
      <c r="DM110" s="881">
        <f t="shared" si="379"/>
        <v>4.6875</v>
      </c>
      <c r="DN110" s="881">
        <f t="shared" si="379"/>
        <v>4.6875</v>
      </c>
      <c r="DO110" s="881">
        <f t="shared" si="379"/>
        <v>4.6875</v>
      </c>
      <c r="DP110" s="881">
        <f t="shared" si="379"/>
        <v>4.6875</v>
      </c>
      <c r="DQ110" s="881">
        <f t="shared" si="379"/>
        <v>4.6875</v>
      </c>
      <c r="DR110" s="881">
        <f t="shared" si="379"/>
        <v>4.6875</v>
      </c>
      <c r="DS110" s="881">
        <f t="shared" si="379"/>
        <v>4.6875</v>
      </c>
      <c r="DT110" s="881">
        <f t="shared" si="379"/>
        <v>4.6875</v>
      </c>
      <c r="DU110" s="881">
        <f t="shared" si="379"/>
        <v>4.6875</v>
      </c>
      <c r="DV110" s="881">
        <f t="shared" si="379"/>
        <v>4.6875</v>
      </c>
      <c r="DW110" s="881">
        <f t="shared" si="379"/>
        <v>4.6875</v>
      </c>
      <c r="DX110" s="881">
        <f t="shared" si="379"/>
        <v>4.5</v>
      </c>
      <c r="DY110" s="881">
        <f t="shared" si="379"/>
        <v>4.5</v>
      </c>
      <c r="DZ110" s="881">
        <f t="shared" si="379"/>
        <v>4.5</v>
      </c>
      <c r="EA110" s="881">
        <f t="shared" si="379"/>
        <v>4.5</v>
      </c>
      <c r="EB110" s="881">
        <f t="shared" si="379"/>
        <v>4.3125</v>
      </c>
      <c r="EC110" s="881">
        <f t="shared" si="379"/>
        <v>4.3125</v>
      </c>
      <c r="ED110" s="881">
        <f t="shared" si="379"/>
        <v>4.125</v>
      </c>
      <c r="EE110" s="881">
        <f t="shared" si="379"/>
        <v>4.125</v>
      </c>
      <c r="EF110" s="881">
        <f t="shared" si="379"/>
        <v>4.5</v>
      </c>
      <c r="EG110" s="881">
        <f t="shared" si="379"/>
        <v>4.5</v>
      </c>
      <c r="EH110" s="881">
        <f t="shared" si="379"/>
        <v>4.5</v>
      </c>
      <c r="EI110" s="881">
        <f t="shared" si="379"/>
        <v>4.5749999999999993</v>
      </c>
      <c r="EJ110" s="881">
        <f t="shared" ref="EJ110:GU110" si="380">EJ109-MIN($G110,(EJ109-$F110)/4)</f>
        <v>4.5749999999999993</v>
      </c>
      <c r="EK110" s="881">
        <f t="shared" si="380"/>
        <v>4.5749999999999993</v>
      </c>
      <c r="EL110" s="881">
        <f t="shared" si="380"/>
        <v>4.5749999999999993</v>
      </c>
      <c r="EM110" s="881">
        <f t="shared" si="380"/>
        <v>4.5749999999999993</v>
      </c>
      <c r="EN110" s="881">
        <f t="shared" si="380"/>
        <v>6</v>
      </c>
      <c r="EO110" s="881">
        <f t="shared" si="380"/>
        <v>6</v>
      </c>
      <c r="EP110" s="881">
        <f t="shared" si="380"/>
        <v>6</v>
      </c>
      <c r="EQ110" s="881">
        <f t="shared" si="380"/>
        <v>6</v>
      </c>
      <c r="ER110" s="881">
        <f t="shared" si="380"/>
        <v>6</v>
      </c>
      <c r="ES110" s="881">
        <f t="shared" si="380"/>
        <v>6</v>
      </c>
      <c r="ET110" s="881">
        <f t="shared" si="380"/>
        <v>6</v>
      </c>
      <c r="EU110" s="881">
        <f t="shared" si="380"/>
        <v>6</v>
      </c>
      <c r="EV110" s="881">
        <f t="shared" si="380"/>
        <v>9.5</v>
      </c>
      <c r="EW110" s="881">
        <f t="shared" si="380"/>
        <v>9.5</v>
      </c>
      <c r="EX110" s="881">
        <f t="shared" si="380"/>
        <v>9.5</v>
      </c>
      <c r="EY110" s="881">
        <f t="shared" si="380"/>
        <v>9.5</v>
      </c>
      <c r="EZ110" s="881">
        <f t="shared" si="380"/>
        <v>6.75</v>
      </c>
      <c r="FA110" s="881">
        <f t="shared" si="380"/>
        <v>6.75</v>
      </c>
      <c r="FB110" s="881">
        <f t="shared" si="380"/>
        <v>6.75</v>
      </c>
      <c r="FC110" s="881">
        <f t="shared" si="380"/>
        <v>4.875</v>
      </c>
      <c r="FD110" s="881">
        <f t="shared" si="380"/>
        <v>4.875</v>
      </c>
      <c r="FE110" s="881">
        <f t="shared" si="380"/>
        <v>4.875</v>
      </c>
      <c r="FF110" s="881">
        <f t="shared" si="380"/>
        <v>4.875</v>
      </c>
      <c r="FG110" s="881">
        <f t="shared" si="380"/>
        <v>4.875</v>
      </c>
      <c r="FH110" s="881">
        <f t="shared" si="380"/>
        <v>4.6875</v>
      </c>
      <c r="FI110" s="881">
        <f t="shared" si="380"/>
        <v>4.6875</v>
      </c>
      <c r="FJ110" s="881">
        <f t="shared" si="380"/>
        <v>4.6875</v>
      </c>
      <c r="FK110" s="881">
        <f t="shared" si="380"/>
        <v>4.6875</v>
      </c>
      <c r="FL110" s="881">
        <f t="shared" si="380"/>
        <v>4.6875</v>
      </c>
      <c r="FM110" s="881">
        <f t="shared" si="380"/>
        <v>4.6875</v>
      </c>
      <c r="FN110" s="881">
        <f t="shared" si="380"/>
        <v>4.6875</v>
      </c>
      <c r="FO110" s="881">
        <f t="shared" si="380"/>
        <v>4.6875</v>
      </c>
      <c r="FP110" s="881">
        <f t="shared" si="380"/>
        <v>4.6875</v>
      </c>
      <c r="FQ110" s="881">
        <f t="shared" si="380"/>
        <v>4.6875</v>
      </c>
      <c r="FR110" s="881">
        <f t="shared" si="380"/>
        <v>4.6875</v>
      </c>
      <c r="FS110" s="881">
        <f t="shared" si="380"/>
        <v>4.6875</v>
      </c>
      <c r="FT110" s="881">
        <f t="shared" si="380"/>
        <v>4.6875</v>
      </c>
      <c r="FU110" s="881">
        <f t="shared" si="380"/>
        <v>4.6875</v>
      </c>
      <c r="FV110" s="881">
        <f t="shared" si="380"/>
        <v>4.6875</v>
      </c>
      <c r="FW110" s="881">
        <f t="shared" si="380"/>
        <v>4.6875</v>
      </c>
      <c r="FX110" s="881">
        <f t="shared" si="380"/>
        <v>4.5</v>
      </c>
      <c r="FY110" s="881">
        <f t="shared" si="380"/>
        <v>4.5</v>
      </c>
      <c r="FZ110" s="881">
        <f t="shared" si="380"/>
        <v>4.5</v>
      </c>
      <c r="GA110" s="881">
        <f t="shared" si="380"/>
        <v>4.5</v>
      </c>
      <c r="GB110" s="881">
        <f t="shared" si="380"/>
        <v>4.3125</v>
      </c>
      <c r="GC110" s="881">
        <f t="shared" si="380"/>
        <v>4.3125</v>
      </c>
      <c r="GD110" s="881">
        <f t="shared" si="380"/>
        <v>4.125</v>
      </c>
      <c r="GE110" s="881">
        <f t="shared" si="380"/>
        <v>4.125</v>
      </c>
      <c r="GF110" s="881">
        <f t="shared" si="380"/>
        <v>4.5</v>
      </c>
      <c r="GG110" s="881">
        <f t="shared" si="380"/>
        <v>4.5</v>
      </c>
      <c r="GH110" s="881">
        <f t="shared" si="380"/>
        <v>4.5</v>
      </c>
      <c r="GI110" s="881">
        <f t="shared" si="380"/>
        <v>4.5749999999999993</v>
      </c>
      <c r="GJ110" s="881">
        <f t="shared" si="380"/>
        <v>4.5749999999999993</v>
      </c>
      <c r="GK110" s="881">
        <f t="shared" si="380"/>
        <v>4.5749999999999993</v>
      </c>
      <c r="GL110" s="881">
        <f t="shared" si="380"/>
        <v>4.5749999999999993</v>
      </c>
      <c r="GM110" s="881">
        <f t="shared" si="380"/>
        <v>4.5749999999999993</v>
      </c>
      <c r="GN110" s="881">
        <f t="shared" si="380"/>
        <v>6</v>
      </c>
      <c r="GO110" s="881">
        <f t="shared" si="380"/>
        <v>6</v>
      </c>
      <c r="GP110" s="881">
        <f t="shared" si="380"/>
        <v>6</v>
      </c>
      <c r="GQ110" s="881">
        <f t="shared" si="380"/>
        <v>6</v>
      </c>
      <c r="GR110" s="881">
        <f t="shared" si="380"/>
        <v>6</v>
      </c>
      <c r="GS110" s="881">
        <f t="shared" si="380"/>
        <v>6</v>
      </c>
      <c r="GT110" s="881">
        <f t="shared" si="380"/>
        <v>6</v>
      </c>
      <c r="GU110" s="881">
        <f t="shared" si="380"/>
        <v>6</v>
      </c>
      <c r="GV110" s="881">
        <f t="shared" ref="GV110:JG110" si="381">GV109-MIN($G110,(GV109-$F110)/4)</f>
        <v>9.5</v>
      </c>
      <c r="GW110" s="881">
        <f t="shared" si="381"/>
        <v>9.5</v>
      </c>
      <c r="GX110" s="881">
        <f t="shared" si="381"/>
        <v>9.5</v>
      </c>
      <c r="GY110" s="881">
        <f t="shared" si="381"/>
        <v>9.5</v>
      </c>
      <c r="GZ110" s="881">
        <f t="shared" si="381"/>
        <v>6.75</v>
      </c>
      <c r="HA110" s="881">
        <f t="shared" si="381"/>
        <v>6.75</v>
      </c>
      <c r="HB110" s="881">
        <f t="shared" si="381"/>
        <v>6.75</v>
      </c>
      <c r="HC110" s="881">
        <f t="shared" si="381"/>
        <v>4.875</v>
      </c>
      <c r="HD110" s="881">
        <f t="shared" si="381"/>
        <v>4.875</v>
      </c>
      <c r="HE110" s="881">
        <f t="shared" si="381"/>
        <v>4.875</v>
      </c>
      <c r="HF110" s="881">
        <f t="shared" si="381"/>
        <v>4.875</v>
      </c>
      <c r="HG110" s="881">
        <f t="shared" si="381"/>
        <v>4.875</v>
      </c>
      <c r="HH110" s="881">
        <f t="shared" si="381"/>
        <v>4.6875</v>
      </c>
      <c r="HI110" s="881">
        <f t="shared" si="381"/>
        <v>4.6875</v>
      </c>
      <c r="HJ110" s="881">
        <f t="shared" si="381"/>
        <v>4.6875</v>
      </c>
      <c r="HK110" s="881">
        <f t="shared" si="381"/>
        <v>4.6875</v>
      </c>
      <c r="HL110" s="881">
        <f t="shared" si="381"/>
        <v>4.6875</v>
      </c>
      <c r="HM110" s="881">
        <f t="shared" si="381"/>
        <v>4.6875</v>
      </c>
      <c r="HN110" s="881">
        <f t="shared" si="381"/>
        <v>4.6875</v>
      </c>
      <c r="HO110" s="881">
        <f t="shared" si="381"/>
        <v>4.6875</v>
      </c>
      <c r="HP110" s="881">
        <f t="shared" si="381"/>
        <v>4.6875</v>
      </c>
      <c r="HQ110" s="881">
        <f t="shared" si="381"/>
        <v>4.6875</v>
      </c>
      <c r="HR110" s="881">
        <f t="shared" si="381"/>
        <v>4.6875</v>
      </c>
      <c r="HS110" s="881">
        <f t="shared" si="381"/>
        <v>4.6875</v>
      </c>
      <c r="HT110" s="881">
        <f t="shared" si="381"/>
        <v>4.6875</v>
      </c>
      <c r="HU110" s="881">
        <f t="shared" si="381"/>
        <v>4.6875</v>
      </c>
      <c r="HV110" s="881">
        <f t="shared" si="381"/>
        <v>4.6875</v>
      </c>
      <c r="HW110" s="881">
        <f t="shared" si="381"/>
        <v>4.6875</v>
      </c>
      <c r="HX110" s="881">
        <f t="shared" si="381"/>
        <v>4.5</v>
      </c>
      <c r="HY110" s="881">
        <f t="shared" si="381"/>
        <v>4.5</v>
      </c>
      <c r="HZ110" s="881">
        <f t="shared" si="381"/>
        <v>4.5</v>
      </c>
      <c r="IA110" s="881">
        <f t="shared" si="381"/>
        <v>4.5</v>
      </c>
      <c r="IB110" s="881">
        <f t="shared" si="381"/>
        <v>4.3125</v>
      </c>
      <c r="IC110" s="881">
        <f t="shared" si="381"/>
        <v>4.3125</v>
      </c>
      <c r="ID110" s="881">
        <f t="shared" si="381"/>
        <v>4.125</v>
      </c>
      <c r="IE110" s="881">
        <f t="shared" si="381"/>
        <v>4.125</v>
      </c>
      <c r="IF110" s="881">
        <f t="shared" si="381"/>
        <v>4.5</v>
      </c>
      <c r="IG110" s="881">
        <f t="shared" si="381"/>
        <v>4.5</v>
      </c>
      <c r="IH110" s="881">
        <f t="shared" si="381"/>
        <v>4.5</v>
      </c>
      <c r="II110" s="881">
        <f t="shared" si="381"/>
        <v>4.5749999999999993</v>
      </c>
      <c r="IJ110" s="881">
        <f t="shared" si="381"/>
        <v>4.5749999999999993</v>
      </c>
      <c r="IK110" s="881">
        <f t="shared" si="381"/>
        <v>4.5749999999999993</v>
      </c>
      <c r="IL110" s="881">
        <f t="shared" si="381"/>
        <v>4.5749999999999993</v>
      </c>
      <c r="IM110" s="881">
        <f t="shared" si="381"/>
        <v>4.5749999999999993</v>
      </c>
      <c r="IN110" s="881">
        <f t="shared" si="381"/>
        <v>6</v>
      </c>
      <c r="IO110" s="881">
        <f t="shared" si="381"/>
        <v>6</v>
      </c>
      <c r="IP110" s="881">
        <f t="shared" si="381"/>
        <v>6</v>
      </c>
      <c r="IQ110" s="881">
        <f t="shared" si="381"/>
        <v>6</v>
      </c>
      <c r="IR110" s="881">
        <f t="shared" si="381"/>
        <v>6</v>
      </c>
      <c r="IS110" s="881">
        <f t="shared" si="381"/>
        <v>6</v>
      </c>
      <c r="IT110" s="881">
        <f t="shared" si="381"/>
        <v>6</v>
      </c>
      <c r="IU110" s="881">
        <f t="shared" si="381"/>
        <v>6</v>
      </c>
      <c r="IV110" s="881">
        <f t="shared" si="381"/>
        <v>9.5</v>
      </c>
      <c r="IW110" s="881">
        <f t="shared" si="381"/>
        <v>9.5</v>
      </c>
      <c r="IX110" s="881">
        <f t="shared" si="381"/>
        <v>9.5</v>
      </c>
      <c r="IY110" s="881">
        <f t="shared" si="381"/>
        <v>9.5</v>
      </c>
      <c r="IZ110" s="881">
        <f t="shared" si="381"/>
        <v>6.75</v>
      </c>
      <c r="JA110" s="881">
        <f t="shared" si="381"/>
        <v>6.75</v>
      </c>
      <c r="JB110" s="881">
        <f t="shared" si="381"/>
        <v>6.75</v>
      </c>
      <c r="JC110" s="881">
        <f t="shared" si="381"/>
        <v>4.875</v>
      </c>
      <c r="JD110" s="881">
        <f t="shared" si="381"/>
        <v>4.875</v>
      </c>
      <c r="JE110" s="881">
        <f t="shared" si="381"/>
        <v>4.875</v>
      </c>
      <c r="JF110" s="881">
        <f t="shared" si="381"/>
        <v>4.875</v>
      </c>
      <c r="JG110" s="881">
        <f t="shared" si="381"/>
        <v>4.875</v>
      </c>
      <c r="JH110" s="881">
        <f t="shared" ref="JH110:LS110" si="382">JH109-MIN($G110,(JH109-$F110)/4)</f>
        <v>4.6875</v>
      </c>
      <c r="JI110" s="881">
        <f t="shared" si="382"/>
        <v>4.6875</v>
      </c>
      <c r="JJ110" s="881">
        <f t="shared" si="382"/>
        <v>4.6875</v>
      </c>
      <c r="JK110" s="881">
        <f t="shared" si="382"/>
        <v>4.6875</v>
      </c>
      <c r="JL110" s="881">
        <f t="shared" si="382"/>
        <v>4.6875</v>
      </c>
      <c r="JM110" s="881">
        <f t="shared" si="382"/>
        <v>4.6875</v>
      </c>
      <c r="JN110" s="881">
        <f t="shared" si="382"/>
        <v>4.6875</v>
      </c>
      <c r="JO110" s="881">
        <f t="shared" si="382"/>
        <v>4.6875</v>
      </c>
      <c r="JP110" s="881">
        <f t="shared" si="382"/>
        <v>4.6875</v>
      </c>
      <c r="JQ110" s="881">
        <f t="shared" si="382"/>
        <v>4.6875</v>
      </c>
      <c r="JR110" s="881">
        <f t="shared" si="382"/>
        <v>4.6875</v>
      </c>
      <c r="JS110" s="881">
        <f t="shared" si="382"/>
        <v>4.6875</v>
      </c>
      <c r="JT110" s="881">
        <f t="shared" si="382"/>
        <v>4.6875</v>
      </c>
      <c r="JU110" s="881">
        <f t="shared" si="382"/>
        <v>4.6875</v>
      </c>
      <c r="JV110" s="881">
        <f t="shared" si="382"/>
        <v>4.6875</v>
      </c>
      <c r="JW110" s="881">
        <f t="shared" si="382"/>
        <v>4.6875</v>
      </c>
      <c r="JX110" s="881">
        <f t="shared" si="382"/>
        <v>4.5</v>
      </c>
      <c r="JY110" s="881">
        <f t="shared" si="382"/>
        <v>4.5</v>
      </c>
      <c r="JZ110" s="881">
        <f t="shared" si="382"/>
        <v>4.5</v>
      </c>
      <c r="KA110" s="881">
        <f t="shared" si="382"/>
        <v>4.5</v>
      </c>
      <c r="KB110" s="881">
        <f t="shared" si="382"/>
        <v>4.3125</v>
      </c>
      <c r="KC110" s="881">
        <f t="shared" si="382"/>
        <v>4.3125</v>
      </c>
      <c r="KD110" s="881">
        <f t="shared" si="382"/>
        <v>4.125</v>
      </c>
      <c r="KE110" s="881">
        <f t="shared" si="382"/>
        <v>4.125</v>
      </c>
      <c r="KF110" s="881">
        <f t="shared" si="382"/>
        <v>4.5</v>
      </c>
      <c r="KG110" s="881">
        <f t="shared" si="382"/>
        <v>4.5</v>
      </c>
      <c r="KH110" s="881">
        <f t="shared" si="382"/>
        <v>4.5</v>
      </c>
      <c r="KI110" s="881">
        <f t="shared" si="382"/>
        <v>4.5749999999999993</v>
      </c>
      <c r="KJ110" s="881">
        <f t="shared" si="382"/>
        <v>4.5749999999999993</v>
      </c>
      <c r="KK110" s="881">
        <f t="shared" si="382"/>
        <v>4.5749999999999993</v>
      </c>
      <c r="KL110" s="881">
        <f t="shared" si="382"/>
        <v>4.5749999999999993</v>
      </c>
      <c r="KM110" s="881">
        <f t="shared" si="382"/>
        <v>4.5749999999999993</v>
      </c>
      <c r="KN110" s="881">
        <f t="shared" si="382"/>
        <v>6</v>
      </c>
      <c r="KO110" s="881">
        <f t="shared" si="382"/>
        <v>6</v>
      </c>
      <c r="KP110" s="881">
        <f t="shared" si="382"/>
        <v>6</v>
      </c>
      <c r="KQ110" s="881">
        <f t="shared" si="382"/>
        <v>6</v>
      </c>
      <c r="KR110" s="881">
        <f t="shared" si="382"/>
        <v>6</v>
      </c>
      <c r="KS110" s="881">
        <f t="shared" si="382"/>
        <v>6</v>
      </c>
      <c r="KT110" s="881">
        <f t="shared" si="382"/>
        <v>6</v>
      </c>
      <c r="KU110" s="881">
        <f t="shared" si="382"/>
        <v>6</v>
      </c>
      <c r="KV110" s="881">
        <f t="shared" si="382"/>
        <v>9.5</v>
      </c>
      <c r="KW110" s="881">
        <f t="shared" si="382"/>
        <v>9.5</v>
      </c>
      <c r="KX110" s="881">
        <f t="shared" si="382"/>
        <v>9.5</v>
      </c>
      <c r="KY110" s="881">
        <f t="shared" si="382"/>
        <v>9.5</v>
      </c>
      <c r="KZ110" s="881">
        <f t="shared" si="382"/>
        <v>6.75</v>
      </c>
      <c r="LA110" s="881">
        <f t="shared" si="382"/>
        <v>6.75</v>
      </c>
      <c r="LB110" s="881">
        <f t="shared" si="382"/>
        <v>6.75</v>
      </c>
      <c r="LC110" s="881">
        <f t="shared" si="382"/>
        <v>4.875</v>
      </c>
      <c r="LD110" s="881">
        <f t="shared" si="382"/>
        <v>4.875</v>
      </c>
      <c r="LE110" s="881">
        <f t="shared" si="382"/>
        <v>4.875</v>
      </c>
      <c r="LF110" s="881">
        <f t="shared" si="382"/>
        <v>4.875</v>
      </c>
      <c r="LG110" s="881">
        <f t="shared" si="382"/>
        <v>4.875</v>
      </c>
      <c r="LH110" s="881">
        <f t="shared" si="382"/>
        <v>4.6875</v>
      </c>
      <c r="LI110" s="881">
        <f t="shared" si="382"/>
        <v>4.6875</v>
      </c>
      <c r="LJ110" s="881">
        <f t="shared" si="382"/>
        <v>4.6875</v>
      </c>
      <c r="LK110" s="881">
        <f t="shared" si="382"/>
        <v>4.6875</v>
      </c>
      <c r="LL110" s="881">
        <f t="shared" si="382"/>
        <v>4.6875</v>
      </c>
      <c r="LM110" s="881">
        <f t="shared" si="382"/>
        <v>4.6875</v>
      </c>
      <c r="LN110" s="881">
        <f t="shared" si="382"/>
        <v>4.6875</v>
      </c>
      <c r="LO110" s="881">
        <f t="shared" si="382"/>
        <v>4.6875</v>
      </c>
      <c r="LP110" s="881">
        <f t="shared" si="382"/>
        <v>4.6875</v>
      </c>
      <c r="LQ110" s="881">
        <f t="shared" si="382"/>
        <v>4.6875</v>
      </c>
      <c r="LR110" s="881">
        <f t="shared" si="382"/>
        <v>4.6875</v>
      </c>
      <c r="LS110" s="881">
        <f t="shared" si="382"/>
        <v>4.6875</v>
      </c>
      <c r="LT110" s="881">
        <f t="shared" ref="LT110:OE110" si="383">LT109-MIN($G110,(LT109-$F110)/4)</f>
        <v>4.6875</v>
      </c>
      <c r="LU110" s="881">
        <f t="shared" si="383"/>
        <v>4.6875</v>
      </c>
      <c r="LV110" s="881">
        <f t="shared" si="383"/>
        <v>4.6875</v>
      </c>
      <c r="LW110" s="881">
        <f t="shared" si="383"/>
        <v>4.6875</v>
      </c>
      <c r="LX110" s="881">
        <f t="shared" si="383"/>
        <v>4.5</v>
      </c>
      <c r="LY110" s="881">
        <f t="shared" si="383"/>
        <v>4.5</v>
      </c>
      <c r="LZ110" s="881">
        <f t="shared" si="383"/>
        <v>4.5</v>
      </c>
      <c r="MA110" s="881">
        <f t="shared" si="383"/>
        <v>4.5</v>
      </c>
      <c r="MB110" s="881">
        <f t="shared" si="383"/>
        <v>4.3125</v>
      </c>
      <c r="MC110" s="881">
        <f t="shared" si="383"/>
        <v>4.3125</v>
      </c>
      <c r="MD110" s="881">
        <f t="shared" si="383"/>
        <v>4.125</v>
      </c>
      <c r="ME110" s="881">
        <f t="shared" si="383"/>
        <v>4.125</v>
      </c>
      <c r="MF110" s="881">
        <f t="shared" si="383"/>
        <v>4.5</v>
      </c>
      <c r="MG110" s="881">
        <f t="shared" si="383"/>
        <v>4.5</v>
      </c>
      <c r="MH110" s="881">
        <f t="shared" si="383"/>
        <v>4.5</v>
      </c>
      <c r="MI110" s="881">
        <f t="shared" si="383"/>
        <v>4.5749999999999993</v>
      </c>
      <c r="MJ110" s="881">
        <f t="shared" si="383"/>
        <v>4.5749999999999993</v>
      </c>
      <c r="MK110" s="881">
        <f t="shared" si="383"/>
        <v>4.5749999999999993</v>
      </c>
      <c r="ML110" s="881">
        <f t="shared" si="383"/>
        <v>4.5749999999999993</v>
      </c>
      <c r="MM110" s="881">
        <f t="shared" si="383"/>
        <v>4.5749999999999993</v>
      </c>
      <c r="MN110" s="881">
        <f t="shared" si="383"/>
        <v>6</v>
      </c>
      <c r="MO110" s="881">
        <f t="shared" si="383"/>
        <v>6</v>
      </c>
      <c r="MP110" s="881">
        <f t="shared" si="383"/>
        <v>6</v>
      </c>
      <c r="MQ110" s="881">
        <f t="shared" si="383"/>
        <v>6</v>
      </c>
      <c r="MR110" s="881">
        <f t="shared" si="383"/>
        <v>6</v>
      </c>
      <c r="MS110" s="881">
        <f t="shared" si="383"/>
        <v>6</v>
      </c>
      <c r="MT110" s="881">
        <f t="shared" si="383"/>
        <v>6</v>
      </c>
      <c r="MU110" s="881">
        <f t="shared" si="383"/>
        <v>6</v>
      </c>
      <c r="MV110" s="881">
        <f t="shared" si="383"/>
        <v>9.5</v>
      </c>
      <c r="MW110" s="881">
        <f t="shared" si="383"/>
        <v>9.5</v>
      </c>
      <c r="MX110" s="881">
        <f t="shared" si="383"/>
        <v>9.5</v>
      </c>
      <c r="MY110" s="881">
        <f t="shared" si="383"/>
        <v>9.5</v>
      </c>
      <c r="MZ110" s="881">
        <f t="shared" si="383"/>
        <v>6.75</v>
      </c>
      <c r="NA110" s="881">
        <f t="shared" si="383"/>
        <v>6.75</v>
      </c>
      <c r="NB110" s="881">
        <f t="shared" si="383"/>
        <v>6.75</v>
      </c>
      <c r="NC110" s="881">
        <f t="shared" si="383"/>
        <v>4.875</v>
      </c>
      <c r="ND110" s="881">
        <f t="shared" si="383"/>
        <v>4.875</v>
      </c>
      <c r="NE110" s="881">
        <f t="shared" si="383"/>
        <v>4.875</v>
      </c>
      <c r="NF110" s="881">
        <f t="shared" si="383"/>
        <v>4.875</v>
      </c>
      <c r="NG110" s="881">
        <f t="shared" si="383"/>
        <v>4.875</v>
      </c>
      <c r="NH110" s="881">
        <f t="shared" si="383"/>
        <v>4.6875</v>
      </c>
      <c r="NI110" s="881">
        <f t="shared" si="383"/>
        <v>4.6875</v>
      </c>
      <c r="NJ110" s="881">
        <f t="shared" si="383"/>
        <v>4.6875</v>
      </c>
      <c r="NK110" s="881">
        <f t="shared" si="383"/>
        <v>4.6875</v>
      </c>
      <c r="NL110" s="881">
        <f t="shared" si="383"/>
        <v>4.6875</v>
      </c>
      <c r="NM110" s="881">
        <f t="shared" si="383"/>
        <v>4.6875</v>
      </c>
      <c r="NN110" s="881">
        <f t="shared" si="383"/>
        <v>4.6875</v>
      </c>
      <c r="NO110" s="881">
        <f t="shared" si="383"/>
        <v>4.6875</v>
      </c>
      <c r="NP110" s="881">
        <f t="shared" si="383"/>
        <v>4.6875</v>
      </c>
      <c r="NQ110" s="881">
        <f t="shared" si="383"/>
        <v>4.6875</v>
      </c>
      <c r="NR110" s="881">
        <f t="shared" si="383"/>
        <v>4.6875</v>
      </c>
      <c r="NS110" s="881">
        <f t="shared" si="383"/>
        <v>4.6875</v>
      </c>
      <c r="NT110" s="881">
        <f t="shared" si="383"/>
        <v>4.6875</v>
      </c>
      <c r="NU110" s="881">
        <f t="shared" si="383"/>
        <v>4.6875</v>
      </c>
      <c r="NV110" s="881">
        <f t="shared" si="383"/>
        <v>4.6875</v>
      </c>
      <c r="NW110" s="881">
        <f t="shared" si="383"/>
        <v>4.6875</v>
      </c>
      <c r="NX110" s="881">
        <f t="shared" si="383"/>
        <v>4.5</v>
      </c>
      <c r="NY110" s="881">
        <f t="shared" si="383"/>
        <v>4.5</v>
      </c>
      <c r="NZ110" s="881">
        <f t="shared" si="383"/>
        <v>4.5</v>
      </c>
      <c r="OA110" s="881">
        <f t="shared" si="383"/>
        <v>4.5</v>
      </c>
      <c r="OB110" s="881">
        <f t="shared" si="383"/>
        <v>4.3125</v>
      </c>
      <c r="OC110" s="881">
        <f t="shared" si="383"/>
        <v>4.3125</v>
      </c>
      <c r="OD110" s="881">
        <f t="shared" si="383"/>
        <v>4.125</v>
      </c>
      <c r="OE110" s="881">
        <f t="shared" si="383"/>
        <v>4.125</v>
      </c>
      <c r="OF110" s="881">
        <f t="shared" ref="OF110:QQ110" si="384">OF109-MIN($G110,(OF109-$F110)/4)</f>
        <v>4.5</v>
      </c>
      <c r="OG110" s="881">
        <f t="shared" si="384"/>
        <v>4.5</v>
      </c>
      <c r="OH110" s="881">
        <f t="shared" si="384"/>
        <v>4.5</v>
      </c>
      <c r="OI110" s="881">
        <f t="shared" si="384"/>
        <v>4.5749999999999993</v>
      </c>
      <c r="OJ110" s="881">
        <f t="shared" si="384"/>
        <v>4.5749999999999993</v>
      </c>
      <c r="OK110" s="881">
        <f t="shared" si="384"/>
        <v>4.5749999999999993</v>
      </c>
      <c r="OL110" s="881">
        <f t="shared" si="384"/>
        <v>4.5749999999999993</v>
      </c>
      <c r="OM110" s="881">
        <f t="shared" si="384"/>
        <v>4.5749999999999993</v>
      </c>
      <c r="ON110" s="881">
        <f t="shared" si="384"/>
        <v>6</v>
      </c>
      <c r="OO110" s="881">
        <f t="shared" si="384"/>
        <v>6</v>
      </c>
      <c r="OP110" s="881">
        <f t="shared" si="384"/>
        <v>6</v>
      </c>
      <c r="OQ110" s="881">
        <f t="shared" si="384"/>
        <v>6</v>
      </c>
      <c r="OR110" s="881">
        <f t="shared" si="384"/>
        <v>6</v>
      </c>
      <c r="OS110" s="881">
        <f t="shared" si="384"/>
        <v>6</v>
      </c>
      <c r="OT110" s="881">
        <f t="shared" si="384"/>
        <v>6</v>
      </c>
      <c r="OU110" s="881">
        <f t="shared" si="384"/>
        <v>6</v>
      </c>
      <c r="OV110" s="881">
        <f t="shared" si="384"/>
        <v>9.5</v>
      </c>
      <c r="OW110" s="881">
        <f t="shared" si="384"/>
        <v>9.5</v>
      </c>
      <c r="OX110" s="881">
        <f t="shared" si="384"/>
        <v>9.5</v>
      </c>
      <c r="OY110" s="881">
        <f t="shared" si="384"/>
        <v>9.5</v>
      </c>
      <c r="OZ110" s="881">
        <f t="shared" si="384"/>
        <v>6.75</v>
      </c>
      <c r="PA110" s="881">
        <f t="shared" si="384"/>
        <v>6.75</v>
      </c>
      <c r="PB110" s="881">
        <f t="shared" si="384"/>
        <v>6.75</v>
      </c>
      <c r="PC110" s="881">
        <f t="shared" si="384"/>
        <v>4.875</v>
      </c>
      <c r="PD110" s="881">
        <f t="shared" si="384"/>
        <v>4.875</v>
      </c>
      <c r="PE110" s="881">
        <f t="shared" si="384"/>
        <v>4.875</v>
      </c>
      <c r="PF110" s="881">
        <f t="shared" si="384"/>
        <v>4.875</v>
      </c>
      <c r="PG110" s="881">
        <f t="shared" si="384"/>
        <v>4.875</v>
      </c>
      <c r="PH110" s="881">
        <f t="shared" si="384"/>
        <v>4.6875</v>
      </c>
      <c r="PI110" s="881">
        <f t="shared" si="384"/>
        <v>4.6875</v>
      </c>
      <c r="PJ110" s="881">
        <f t="shared" si="384"/>
        <v>4.6875</v>
      </c>
      <c r="PK110" s="881">
        <f t="shared" si="384"/>
        <v>4.6875</v>
      </c>
      <c r="PL110" s="881">
        <f t="shared" si="384"/>
        <v>4.6875</v>
      </c>
      <c r="PM110" s="881">
        <f t="shared" si="384"/>
        <v>4.6875</v>
      </c>
      <c r="PN110" s="881">
        <f t="shared" si="384"/>
        <v>4.6875</v>
      </c>
      <c r="PO110" s="881">
        <f t="shared" si="384"/>
        <v>4.6875</v>
      </c>
      <c r="PP110" s="881">
        <f t="shared" si="384"/>
        <v>4.6875</v>
      </c>
      <c r="PQ110" s="881">
        <f t="shared" si="384"/>
        <v>4.6875</v>
      </c>
      <c r="PR110" s="881">
        <f t="shared" si="384"/>
        <v>4.6875</v>
      </c>
      <c r="PS110" s="881">
        <f t="shared" si="384"/>
        <v>4.6875</v>
      </c>
      <c r="PT110" s="881">
        <f t="shared" si="384"/>
        <v>4.6875</v>
      </c>
      <c r="PU110" s="881">
        <f t="shared" si="384"/>
        <v>4.6875</v>
      </c>
      <c r="PV110" s="881">
        <f t="shared" si="384"/>
        <v>4.6875</v>
      </c>
      <c r="PW110" s="881">
        <f t="shared" si="384"/>
        <v>4.6875</v>
      </c>
      <c r="PX110" s="881">
        <f t="shared" si="384"/>
        <v>4.5</v>
      </c>
      <c r="PY110" s="881">
        <f t="shared" si="384"/>
        <v>4.5</v>
      </c>
      <c r="PZ110" s="881">
        <f t="shared" si="384"/>
        <v>4.5</v>
      </c>
      <c r="QA110" s="881">
        <f t="shared" si="384"/>
        <v>4.5</v>
      </c>
      <c r="QB110" s="881">
        <f t="shared" si="384"/>
        <v>4.3125</v>
      </c>
      <c r="QC110" s="881">
        <f t="shared" si="384"/>
        <v>4.3125</v>
      </c>
      <c r="QD110" s="881">
        <f t="shared" si="384"/>
        <v>4.125</v>
      </c>
      <c r="QE110" s="881">
        <f t="shared" si="384"/>
        <v>4.125</v>
      </c>
      <c r="QF110" s="881">
        <f t="shared" si="384"/>
        <v>4.5</v>
      </c>
      <c r="QG110" s="881">
        <f t="shared" si="384"/>
        <v>4.5</v>
      </c>
      <c r="QH110" s="881">
        <f t="shared" si="384"/>
        <v>4.5</v>
      </c>
      <c r="QI110" s="881">
        <f t="shared" si="384"/>
        <v>4.5749999999999993</v>
      </c>
      <c r="QJ110" s="881">
        <f t="shared" si="384"/>
        <v>4.5749999999999993</v>
      </c>
      <c r="QK110" s="881">
        <f t="shared" si="384"/>
        <v>4.5749999999999993</v>
      </c>
      <c r="QL110" s="881">
        <f t="shared" si="384"/>
        <v>4.5749999999999993</v>
      </c>
      <c r="QM110" s="881">
        <f t="shared" si="384"/>
        <v>4.5749999999999993</v>
      </c>
      <c r="QN110" s="881">
        <f t="shared" si="384"/>
        <v>6</v>
      </c>
      <c r="QO110" s="881">
        <f t="shared" si="384"/>
        <v>6</v>
      </c>
      <c r="QP110" s="881">
        <f t="shared" si="384"/>
        <v>6</v>
      </c>
      <c r="QQ110" s="881">
        <f t="shared" si="384"/>
        <v>6</v>
      </c>
      <c r="QR110" s="881">
        <f t="shared" ref="QR110:SJ110" si="385">QR109-MIN($G110,(QR109-$F110)/4)</f>
        <v>6</v>
      </c>
      <c r="QS110" s="881">
        <f t="shared" si="385"/>
        <v>6</v>
      </c>
      <c r="QT110" s="881">
        <f t="shared" si="385"/>
        <v>6</v>
      </c>
      <c r="QU110" s="881">
        <f t="shared" si="385"/>
        <v>6</v>
      </c>
      <c r="QV110" s="881">
        <f t="shared" si="385"/>
        <v>9.5</v>
      </c>
      <c r="QW110" s="881">
        <f t="shared" si="385"/>
        <v>9.5</v>
      </c>
      <c r="QX110" s="881">
        <f t="shared" si="385"/>
        <v>9.5</v>
      </c>
      <c r="QY110" s="881">
        <f t="shared" si="385"/>
        <v>9.5</v>
      </c>
      <c r="QZ110" s="881">
        <f t="shared" si="385"/>
        <v>6.75</v>
      </c>
      <c r="RA110" s="881">
        <f t="shared" si="385"/>
        <v>6.75</v>
      </c>
      <c r="RB110" s="881">
        <f t="shared" si="385"/>
        <v>6.75</v>
      </c>
      <c r="RC110" s="881">
        <f t="shared" si="385"/>
        <v>4.875</v>
      </c>
      <c r="RD110" s="881">
        <f t="shared" si="385"/>
        <v>4.875</v>
      </c>
      <c r="RE110" s="881">
        <f t="shared" si="385"/>
        <v>4.875</v>
      </c>
      <c r="RF110" s="881">
        <f t="shared" si="385"/>
        <v>4.875</v>
      </c>
      <c r="RG110" s="881">
        <f t="shared" si="385"/>
        <v>4.875</v>
      </c>
      <c r="RH110" s="881">
        <f t="shared" si="385"/>
        <v>4.6875</v>
      </c>
      <c r="RI110" s="881">
        <f t="shared" si="385"/>
        <v>4.6875</v>
      </c>
      <c r="RJ110" s="881">
        <f t="shared" si="385"/>
        <v>4.6875</v>
      </c>
      <c r="RK110" s="881">
        <f t="shared" si="385"/>
        <v>4.6875</v>
      </c>
      <c r="RL110" s="881">
        <f t="shared" si="385"/>
        <v>4.6875</v>
      </c>
      <c r="RM110" s="881">
        <f t="shared" si="385"/>
        <v>4.6875</v>
      </c>
      <c r="RN110" s="881">
        <f t="shared" si="385"/>
        <v>4.6875</v>
      </c>
      <c r="RO110" s="881">
        <f t="shared" si="385"/>
        <v>4.6875</v>
      </c>
      <c r="RP110" s="881">
        <f t="shared" si="385"/>
        <v>4.6875</v>
      </c>
      <c r="RQ110" s="881">
        <f t="shared" si="385"/>
        <v>4.6875</v>
      </c>
      <c r="RR110" s="881">
        <f t="shared" si="385"/>
        <v>4.6875</v>
      </c>
      <c r="RS110" s="881">
        <f t="shared" si="385"/>
        <v>4.6875</v>
      </c>
      <c r="RT110" s="881">
        <f t="shared" si="385"/>
        <v>4.6875</v>
      </c>
      <c r="RU110" s="881">
        <f t="shared" si="385"/>
        <v>4.6875</v>
      </c>
      <c r="RV110" s="881">
        <f t="shared" si="385"/>
        <v>4.6875</v>
      </c>
      <c r="RW110" s="881">
        <f t="shared" si="385"/>
        <v>4.6875</v>
      </c>
      <c r="RX110" s="881">
        <f t="shared" si="385"/>
        <v>4.5</v>
      </c>
      <c r="RY110" s="881">
        <f t="shared" si="385"/>
        <v>4.5</v>
      </c>
      <c r="RZ110" s="881">
        <f t="shared" si="385"/>
        <v>4.5</v>
      </c>
      <c r="SA110" s="881">
        <f t="shared" si="385"/>
        <v>4.5</v>
      </c>
      <c r="SB110" s="881">
        <f t="shared" si="385"/>
        <v>4.3125</v>
      </c>
      <c r="SC110" s="881">
        <f t="shared" si="385"/>
        <v>4.3125</v>
      </c>
      <c r="SD110" s="881">
        <f t="shared" si="385"/>
        <v>4.125</v>
      </c>
      <c r="SE110" s="881">
        <f t="shared" si="385"/>
        <v>4.125</v>
      </c>
      <c r="SF110" s="881">
        <f t="shared" si="385"/>
        <v>4.5</v>
      </c>
      <c r="SG110" s="881">
        <f t="shared" si="385"/>
        <v>4.5</v>
      </c>
      <c r="SH110" s="881">
        <f t="shared" si="385"/>
        <v>4.5</v>
      </c>
      <c r="SI110" s="881">
        <f t="shared" si="385"/>
        <v>4.5749999999999993</v>
      </c>
      <c r="SJ110" s="881">
        <f t="shared" si="385"/>
        <v>4.5749999999999993</v>
      </c>
      <c r="SK110" s="267">
        <f>SJ110</f>
        <v>4.5749999999999993</v>
      </c>
      <c r="SL110" s="254"/>
      <c r="SM110" s="242"/>
      <c r="SN110" s="242"/>
      <c r="SO110" s="242"/>
    </row>
    <row r="111" spans="1:509" outlineLevel="3" x14ac:dyDescent="0.35">
      <c r="A111" s="242"/>
      <c r="B111" s="251"/>
      <c r="C111" s="438">
        <f t="shared" si="33"/>
        <v>4</v>
      </c>
      <c r="D111" s="267"/>
      <c r="E111" s="316"/>
      <c r="F111" s="322">
        <f t="shared" si="377"/>
        <v>13</v>
      </c>
      <c r="G111" s="322">
        <f t="shared" si="50"/>
        <v>2.5</v>
      </c>
      <c r="H111" s="267"/>
      <c r="I111" s="455"/>
      <c r="J111" s="456" t="s">
        <v>174</v>
      </c>
      <c r="K111" s="457"/>
      <c r="L111" s="882">
        <f t="shared" ref="L111:BW111" si="386">L109+MIN($G111,($F111-L109)/4)</f>
        <v>7.1875</v>
      </c>
      <c r="M111" s="882">
        <f t="shared" si="386"/>
        <v>7.1875</v>
      </c>
      <c r="N111" s="882">
        <f t="shared" si="386"/>
        <v>7.1875</v>
      </c>
      <c r="O111" s="882">
        <f t="shared" si="386"/>
        <v>7.1875</v>
      </c>
      <c r="P111" s="882">
        <f t="shared" si="386"/>
        <v>7.1875</v>
      </c>
      <c r="Q111" s="882">
        <f t="shared" si="386"/>
        <v>7.1875</v>
      </c>
      <c r="R111" s="882">
        <f t="shared" si="386"/>
        <v>7.1875</v>
      </c>
      <c r="S111" s="882">
        <f t="shared" si="386"/>
        <v>7.1875</v>
      </c>
      <c r="T111" s="882">
        <f t="shared" si="386"/>
        <v>7.1875</v>
      </c>
      <c r="U111" s="882">
        <f t="shared" si="386"/>
        <v>7.1875</v>
      </c>
      <c r="V111" s="882">
        <f t="shared" si="386"/>
        <v>7.1875</v>
      </c>
      <c r="W111" s="882">
        <f t="shared" si="386"/>
        <v>7.1875</v>
      </c>
      <c r="X111" s="882">
        <f t="shared" si="386"/>
        <v>7</v>
      </c>
      <c r="Y111" s="882">
        <f t="shared" si="386"/>
        <v>7</v>
      </c>
      <c r="Z111" s="882">
        <f t="shared" si="386"/>
        <v>7</v>
      </c>
      <c r="AA111" s="882">
        <f t="shared" si="386"/>
        <v>7</v>
      </c>
      <c r="AB111" s="882">
        <f t="shared" si="386"/>
        <v>6.8125</v>
      </c>
      <c r="AC111" s="882">
        <f t="shared" si="386"/>
        <v>6.8125</v>
      </c>
      <c r="AD111" s="882">
        <f t="shared" si="386"/>
        <v>6.625</v>
      </c>
      <c r="AE111" s="882">
        <f t="shared" si="386"/>
        <v>6.625</v>
      </c>
      <c r="AF111" s="882">
        <f t="shared" si="386"/>
        <v>7</v>
      </c>
      <c r="AG111" s="882">
        <f t="shared" si="386"/>
        <v>7</v>
      </c>
      <c r="AH111" s="882">
        <f t="shared" si="386"/>
        <v>7</v>
      </c>
      <c r="AI111" s="882">
        <f t="shared" si="386"/>
        <v>7.0749999999999993</v>
      </c>
      <c r="AJ111" s="882">
        <f t="shared" si="386"/>
        <v>7.0749999999999993</v>
      </c>
      <c r="AK111" s="882">
        <f t="shared" si="386"/>
        <v>7.0749999999999993</v>
      </c>
      <c r="AL111" s="882">
        <f t="shared" si="386"/>
        <v>7.0749999999999993</v>
      </c>
      <c r="AM111" s="882">
        <f t="shared" si="386"/>
        <v>7.0749999999999993</v>
      </c>
      <c r="AN111" s="882">
        <f t="shared" si="386"/>
        <v>8.5</v>
      </c>
      <c r="AO111" s="882">
        <f t="shared" si="386"/>
        <v>8.5</v>
      </c>
      <c r="AP111" s="882">
        <f t="shared" si="386"/>
        <v>8.5</v>
      </c>
      <c r="AQ111" s="882">
        <f t="shared" si="386"/>
        <v>8.5</v>
      </c>
      <c r="AR111" s="882">
        <f t="shared" si="386"/>
        <v>8.5</v>
      </c>
      <c r="AS111" s="882">
        <f t="shared" si="386"/>
        <v>8.5</v>
      </c>
      <c r="AT111" s="882">
        <f t="shared" si="386"/>
        <v>8.5</v>
      </c>
      <c r="AU111" s="882">
        <f t="shared" si="386"/>
        <v>8.5</v>
      </c>
      <c r="AV111" s="882">
        <f t="shared" si="386"/>
        <v>11.5</v>
      </c>
      <c r="AW111" s="882">
        <f t="shared" si="386"/>
        <v>11.5</v>
      </c>
      <c r="AX111" s="882">
        <f t="shared" si="386"/>
        <v>11.5</v>
      </c>
      <c r="AY111" s="882">
        <f t="shared" si="386"/>
        <v>11.5</v>
      </c>
      <c r="AZ111" s="882">
        <f t="shared" si="386"/>
        <v>9.25</v>
      </c>
      <c r="BA111" s="882">
        <f t="shared" si="386"/>
        <v>9.25</v>
      </c>
      <c r="BB111" s="882">
        <f t="shared" si="386"/>
        <v>9.25</v>
      </c>
      <c r="BC111" s="882">
        <f t="shared" si="386"/>
        <v>7.375</v>
      </c>
      <c r="BD111" s="882">
        <f t="shared" si="386"/>
        <v>7.375</v>
      </c>
      <c r="BE111" s="882">
        <f t="shared" si="386"/>
        <v>7.375</v>
      </c>
      <c r="BF111" s="882">
        <f t="shared" si="386"/>
        <v>7.375</v>
      </c>
      <c r="BG111" s="882">
        <f t="shared" si="386"/>
        <v>7.375</v>
      </c>
      <c r="BH111" s="882">
        <f t="shared" si="386"/>
        <v>7.1875</v>
      </c>
      <c r="BI111" s="882">
        <f t="shared" si="386"/>
        <v>7.1875</v>
      </c>
      <c r="BJ111" s="882">
        <f t="shared" si="386"/>
        <v>7.1875</v>
      </c>
      <c r="BK111" s="882">
        <f t="shared" si="386"/>
        <v>7.1875</v>
      </c>
      <c r="BL111" s="882">
        <f t="shared" si="386"/>
        <v>7.1875</v>
      </c>
      <c r="BM111" s="882">
        <f t="shared" si="386"/>
        <v>7.1875</v>
      </c>
      <c r="BN111" s="882">
        <f t="shared" si="386"/>
        <v>7.1875</v>
      </c>
      <c r="BO111" s="882">
        <f t="shared" si="386"/>
        <v>7.1875</v>
      </c>
      <c r="BP111" s="882">
        <f t="shared" si="386"/>
        <v>7.1875</v>
      </c>
      <c r="BQ111" s="882">
        <f t="shared" si="386"/>
        <v>7.1875</v>
      </c>
      <c r="BR111" s="882">
        <f t="shared" si="386"/>
        <v>7.1875</v>
      </c>
      <c r="BS111" s="882">
        <f t="shared" si="386"/>
        <v>7.1875</v>
      </c>
      <c r="BT111" s="882">
        <f t="shared" si="386"/>
        <v>7.1875</v>
      </c>
      <c r="BU111" s="882">
        <f t="shared" si="386"/>
        <v>7.1875</v>
      </c>
      <c r="BV111" s="882">
        <f t="shared" si="386"/>
        <v>7.1875</v>
      </c>
      <c r="BW111" s="882">
        <f t="shared" si="386"/>
        <v>7.1875</v>
      </c>
      <c r="BX111" s="882">
        <f t="shared" ref="BX111:EI111" si="387">BX109+MIN($G111,($F111-BX109)/4)</f>
        <v>7</v>
      </c>
      <c r="BY111" s="882">
        <f t="shared" si="387"/>
        <v>7</v>
      </c>
      <c r="BZ111" s="882">
        <f t="shared" si="387"/>
        <v>7</v>
      </c>
      <c r="CA111" s="882">
        <f t="shared" si="387"/>
        <v>7</v>
      </c>
      <c r="CB111" s="882">
        <f t="shared" si="387"/>
        <v>6.8125</v>
      </c>
      <c r="CC111" s="882">
        <f t="shared" si="387"/>
        <v>6.8125</v>
      </c>
      <c r="CD111" s="882">
        <f t="shared" si="387"/>
        <v>6.625</v>
      </c>
      <c r="CE111" s="882">
        <f t="shared" si="387"/>
        <v>6.625</v>
      </c>
      <c r="CF111" s="882">
        <f t="shared" si="387"/>
        <v>7</v>
      </c>
      <c r="CG111" s="882">
        <f t="shared" si="387"/>
        <v>7</v>
      </c>
      <c r="CH111" s="882">
        <f t="shared" si="387"/>
        <v>7</v>
      </c>
      <c r="CI111" s="882">
        <f t="shared" si="387"/>
        <v>7.0749999999999993</v>
      </c>
      <c r="CJ111" s="882">
        <f t="shared" si="387"/>
        <v>7.0749999999999993</v>
      </c>
      <c r="CK111" s="882">
        <f t="shared" si="387"/>
        <v>7.0749999999999993</v>
      </c>
      <c r="CL111" s="882">
        <f t="shared" si="387"/>
        <v>7.0749999999999993</v>
      </c>
      <c r="CM111" s="882">
        <f t="shared" si="387"/>
        <v>7.0749999999999993</v>
      </c>
      <c r="CN111" s="882">
        <f t="shared" si="387"/>
        <v>8.5</v>
      </c>
      <c r="CO111" s="882">
        <f t="shared" si="387"/>
        <v>8.5</v>
      </c>
      <c r="CP111" s="882">
        <f t="shared" si="387"/>
        <v>8.5</v>
      </c>
      <c r="CQ111" s="882">
        <f t="shared" si="387"/>
        <v>8.5</v>
      </c>
      <c r="CR111" s="882">
        <f t="shared" si="387"/>
        <v>8.5</v>
      </c>
      <c r="CS111" s="882">
        <f t="shared" si="387"/>
        <v>8.5</v>
      </c>
      <c r="CT111" s="882">
        <f t="shared" si="387"/>
        <v>8.5</v>
      </c>
      <c r="CU111" s="882">
        <f t="shared" si="387"/>
        <v>8.5</v>
      </c>
      <c r="CV111" s="882">
        <f t="shared" si="387"/>
        <v>11.5</v>
      </c>
      <c r="CW111" s="882">
        <f t="shared" si="387"/>
        <v>11.5</v>
      </c>
      <c r="CX111" s="882">
        <f t="shared" si="387"/>
        <v>11.5</v>
      </c>
      <c r="CY111" s="882">
        <f t="shared" si="387"/>
        <v>11.5</v>
      </c>
      <c r="CZ111" s="882">
        <f t="shared" si="387"/>
        <v>9.25</v>
      </c>
      <c r="DA111" s="882">
        <f t="shared" si="387"/>
        <v>9.25</v>
      </c>
      <c r="DB111" s="882">
        <f t="shared" si="387"/>
        <v>9.25</v>
      </c>
      <c r="DC111" s="882">
        <f t="shared" si="387"/>
        <v>7.375</v>
      </c>
      <c r="DD111" s="882">
        <f t="shared" si="387"/>
        <v>7.375</v>
      </c>
      <c r="DE111" s="882">
        <f t="shared" si="387"/>
        <v>7.375</v>
      </c>
      <c r="DF111" s="882">
        <f t="shared" si="387"/>
        <v>7.375</v>
      </c>
      <c r="DG111" s="882">
        <f t="shared" si="387"/>
        <v>7.375</v>
      </c>
      <c r="DH111" s="882">
        <f t="shared" si="387"/>
        <v>7.1875</v>
      </c>
      <c r="DI111" s="882">
        <f t="shared" si="387"/>
        <v>7.1875</v>
      </c>
      <c r="DJ111" s="882">
        <f t="shared" si="387"/>
        <v>7.1875</v>
      </c>
      <c r="DK111" s="882">
        <f t="shared" si="387"/>
        <v>7.1875</v>
      </c>
      <c r="DL111" s="882">
        <f t="shared" si="387"/>
        <v>7.1875</v>
      </c>
      <c r="DM111" s="882">
        <f t="shared" si="387"/>
        <v>7.1875</v>
      </c>
      <c r="DN111" s="882">
        <f t="shared" si="387"/>
        <v>7.1875</v>
      </c>
      <c r="DO111" s="882">
        <f t="shared" si="387"/>
        <v>7.1875</v>
      </c>
      <c r="DP111" s="882">
        <f t="shared" si="387"/>
        <v>7.1875</v>
      </c>
      <c r="DQ111" s="882">
        <f t="shared" si="387"/>
        <v>7.1875</v>
      </c>
      <c r="DR111" s="882">
        <f t="shared" si="387"/>
        <v>7.1875</v>
      </c>
      <c r="DS111" s="882">
        <f t="shared" si="387"/>
        <v>7.1875</v>
      </c>
      <c r="DT111" s="882">
        <f t="shared" si="387"/>
        <v>7.1875</v>
      </c>
      <c r="DU111" s="882">
        <f t="shared" si="387"/>
        <v>7.1875</v>
      </c>
      <c r="DV111" s="882">
        <f t="shared" si="387"/>
        <v>7.1875</v>
      </c>
      <c r="DW111" s="882">
        <f t="shared" si="387"/>
        <v>7.1875</v>
      </c>
      <c r="DX111" s="882">
        <f t="shared" si="387"/>
        <v>7</v>
      </c>
      <c r="DY111" s="882">
        <f t="shared" si="387"/>
        <v>7</v>
      </c>
      <c r="DZ111" s="882">
        <f t="shared" si="387"/>
        <v>7</v>
      </c>
      <c r="EA111" s="882">
        <f t="shared" si="387"/>
        <v>7</v>
      </c>
      <c r="EB111" s="882">
        <f t="shared" si="387"/>
        <v>6.8125</v>
      </c>
      <c r="EC111" s="882">
        <f t="shared" si="387"/>
        <v>6.8125</v>
      </c>
      <c r="ED111" s="882">
        <f t="shared" si="387"/>
        <v>6.625</v>
      </c>
      <c r="EE111" s="882">
        <f t="shared" si="387"/>
        <v>6.625</v>
      </c>
      <c r="EF111" s="882">
        <f t="shared" si="387"/>
        <v>7</v>
      </c>
      <c r="EG111" s="882">
        <f t="shared" si="387"/>
        <v>7</v>
      </c>
      <c r="EH111" s="882">
        <f t="shared" si="387"/>
        <v>7</v>
      </c>
      <c r="EI111" s="882">
        <f t="shared" si="387"/>
        <v>7.0749999999999993</v>
      </c>
      <c r="EJ111" s="882">
        <f t="shared" ref="EJ111:GU111" si="388">EJ109+MIN($G111,($F111-EJ109)/4)</f>
        <v>7.0749999999999993</v>
      </c>
      <c r="EK111" s="882">
        <f t="shared" si="388"/>
        <v>7.0749999999999993</v>
      </c>
      <c r="EL111" s="882">
        <f t="shared" si="388"/>
        <v>7.0749999999999993</v>
      </c>
      <c r="EM111" s="882">
        <f t="shared" si="388"/>
        <v>7.0749999999999993</v>
      </c>
      <c r="EN111" s="882">
        <f t="shared" si="388"/>
        <v>8.5</v>
      </c>
      <c r="EO111" s="882">
        <f t="shared" si="388"/>
        <v>8.5</v>
      </c>
      <c r="EP111" s="882">
        <f t="shared" si="388"/>
        <v>8.5</v>
      </c>
      <c r="EQ111" s="882">
        <f t="shared" si="388"/>
        <v>8.5</v>
      </c>
      <c r="ER111" s="882">
        <f t="shared" si="388"/>
        <v>8.5</v>
      </c>
      <c r="ES111" s="882">
        <f t="shared" si="388"/>
        <v>8.5</v>
      </c>
      <c r="ET111" s="882">
        <f t="shared" si="388"/>
        <v>8.5</v>
      </c>
      <c r="EU111" s="882">
        <f t="shared" si="388"/>
        <v>8.5</v>
      </c>
      <c r="EV111" s="882">
        <f t="shared" si="388"/>
        <v>11.5</v>
      </c>
      <c r="EW111" s="882">
        <f t="shared" si="388"/>
        <v>11.5</v>
      </c>
      <c r="EX111" s="882">
        <f t="shared" si="388"/>
        <v>11.5</v>
      </c>
      <c r="EY111" s="882">
        <f t="shared" si="388"/>
        <v>11.5</v>
      </c>
      <c r="EZ111" s="882">
        <f t="shared" si="388"/>
        <v>9.25</v>
      </c>
      <c r="FA111" s="882">
        <f t="shared" si="388"/>
        <v>9.25</v>
      </c>
      <c r="FB111" s="882">
        <f t="shared" si="388"/>
        <v>9.25</v>
      </c>
      <c r="FC111" s="882">
        <f t="shared" si="388"/>
        <v>7.375</v>
      </c>
      <c r="FD111" s="882">
        <f t="shared" si="388"/>
        <v>7.375</v>
      </c>
      <c r="FE111" s="882">
        <f t="shared" si="388"/>
        <v>7.375</v>
      </c>
      <c r="FF111" s="882">
        <f t="shared" si="388"/>
        <v>7.375</v>
      </c>
      <c r="FG111" s="882">
        <f t="shared" si="388"/>
        <v>7.375</v>
      </c>
      <c r="FH111" s="882">
        <f t="shared" si="388"/>
        <v>7.1875</v>
      </c>
      <c r="FI111" s="882">
        <f t="shared" si="388"/>
        <v>7.1875</v>
      </c>
      <c r="FJ111" s="882">
        <f t="shared" si="388"/>
        <v>7.1875</v>
      </c>
      <c r="FK111" s="882">
        <f t="shared" si="388"/>
        <v>7.1875</v>
      </c>
      <c r="FL111" s="882">
        <f t="shared" si="388"/>
        <v>7.1875</v>
      </c>
      <c r="FM111" s="882">
        <f t="shared" si="388"/>
        <v>7.1875</v>
      </c>
      <c r="FN111" s="882">
        <f t="shared" si="388"/>
        <v>7.1875</v>
      </c>
      <c r="FO111" s="882">
        <f t="shared" si="388"/>
        <v>7.1875</v>
      </c>
      <c r="FP111" s="882">
        <f t="shared" si="388"/>
        <v>7.1875</v>
      </c>
      <c r="FQ111" s="882">
        <f t="shared" si="388"/>
        <v>7.1875</v>
      </c>
      <c r="FR111" s="882">
        <f t="shared" si="388"/>
        <v>7.1875</v>
      </c>
      <c r="FS111" s="882">
        <f t="shared" si="388"/>
        <v>7.1875</v>
      </c>
      <c r="FT111" s="882">
        <f t="shared" si="388"/>
        <v>7.1875</v>
      </c>
      <c r="FU111" s="882">
        <f t="shared" si="388"/>
        <v>7.1875</v>
      </c>
      <c r="FV111" s="882">
        <f t="shared" si="388"/>
        <v>7.1875</v>
      </c>
      <c r="FW111" s="882">
        <f t="shared" si="388"/>
        <v>7.1875</v>
      </c>
      <c r="FX111" s="882">
        <f t="shared" si="388"/>
        <v>7</v>
      </c>
      <c r="FY111" s="882">
        <f t="shared" si="388"/>
        <v>7</v>
      </c>
      <c r="FZ111" s="882">
        <f t="shared" si="388"/>
        <v>7</v>
      </c>
      <c r="GA111" s="882">
        <f t="shared" si="388"/>
        <v>7</v>
      </c>
      <c r="GB111" s="882">
        <f t="shared" si="388"/>
        <v>6.8125</v>
      </c>
      <c r="GC111" s="882">
        <f t="shared" si="388"/>
        <v>6.8125</v>
      </c>
      <c r="GD111" s="882">
        <f t="shared" si="388"/>
        <v>6.625</v>
      </c>
      <c r="GE111" s="882">
        <f t="shared" si="388"/>
        <v>6.625</v>
      </c>
      <c r="GF111" s="882">
        <f t="shared" si="388"/>
        <v>7</v>
      </c>
      <c r="GG111" s="882">
        <f t="shared" si="388"/>
        <v>7</v>
      </c>
      <c r="GH111" s="882">
        <f t="shared" si="388"/>
        <v>7</v>
      </c>
      <c r="GI111" s="882">
        <f t="shared" si="388"/>
        <v>7.0749999999999993</v>
      </c>
      <c r="GJ111" s="882">
        <f t="shared" si="388"/>
        <v>7.0749999999999993</v>
      </c>
      <c r="GK111" s="882">
        <f t="shared" si="388"/>
        <v>7.0749999999999993</v>
      </c>
      <c r="GL111" s="882">
        <f t="shared" si="388"/>
        <v>7.0749999999999993</v>
      </c>
      <c r="GM111" s="882">
        <f t="shared" si="388"/>
        <v>7.0749999999999993</v>
      </c>
      <c r="GN111" s="882">
        <f t="shared" si="388"/>
        <v>8.5</v>
      </c>
      <c r="GO111" s="882">
        <f t="shared" si="388"/>
        <v>8.5</v>
      </c>
      <c r="GP111" s="882">
        <f t="shared" si="388"/>
        <v>8.5</v>
      </c>
      <c r="GQ111" s="882">
        <f t="shared" si="388"/>
        <v>8.5</v>
      </c>
      <c r="GR111" s="882">
        <f t="shared" si="388"/>
        <v>8.5</v>
      </c>
      <c r="GS111" s="882">
        <f t="shared" si="388"/>
        <v>8.5</v>
      </c>
      <c r="GT111" s="882">
        <f t="shared" si="388"/>
        <v>8.5</v>
      </c>
      <c r="GU111" s="882">
        <f t="shared" si="388"/>
        <v>8.5</v>
      </c>
      <c r="GV111" s="882">
        <f t="shared" ref="GV111:JG111" si="389">GV109+MIN($G111,($F111-GV109)/4)</f>
        <v>11.5</v>
      </c>
      <c r="GW111" s="882">
        <f t="shared" si="389"/>
        <v>11.5</v>
      </c>
      <c r="GX111" s="882">
        <f t="shared" si="389"/>
        <v>11.5</v>
      </c>
      <c r="GY111" s="882">
        <f t="shared" si="389"/>
        <v>11.5</v>
      </c>
      <c r="GZ111" s="882">
        <f t="shared" si="389"/>
        <v>9.25</v>
      </c>
      <c r="HA111" s="882">
        <f t="shared" si="389"/>
        <v>9.25</v>
      </c>
      <c r="HB111" s="882">
        <f t="shared" si="389"/>
        <v>9.25</v>
      </c>
      <c r="HC111" s="882">
        <f t="shared" si="389"/>
        <v>7.375</v>
      </c>
      <c r="HD111" s="882">
        <f t="shared" si="389"/>
        <v>7.375</v>
      </c>
      <c r="HE111" s="882">
        <f t="shared" si="389"/>
        <v>7.375</v>
      </c>
      <c r="HF111" s="882">
        <f t="shared" si="389"/>
        <v>7.375</v>
      </c>
      <c r="HG111" s="882">
        <f t="shared" si="389"/>
        <v>7.375</v>
      </c>
      <c r="HH111" s="882">
        <f t="shared" si="389"/>
        <v>7.1875</v>
      </c>
      <c r="HI111" s="882">
        <f t="shared" si="389"/>
        <v>7.1875</v>
      </c>
      <c r="HJ111" s="882">
        <f t="shared" si="389"/>
        <v>7.1875</v>
      </c>
      <c r="HK111" s="882">
        <f t="shared" si="389"/>
        <v>7.1875</v>
      </c>
      <c r="HL111" s="882">
        <f t="shared" si="389"/>
        <v>7.1875</v>
      </c>
      <c r="HM111" s="882">
        <f t="shared" si="389"/>
        <v>7.1875</v>
      </c>
      <c r="HN111" s="882">
        <f t="shared" si="389"/>
        <v>7.1875</v>
      </c>
      <c r="HO111" s="882">
        <f t="shared" si="389"/>
        <v>7.1875</v>
      </c>
      <c r="HP111" s="882">
        <f t="shared" si="389"/>
        <v>7.1875</v>
      </c>
      <c r="HQ111" s="882">
        <f t="shared" si="389"/>
        <v>7.1875</v>
      </c>
      <c r="HR111" s="882">
        <f t="shared" si="389"/>
        <v>7.1875</v>
      </c>
      <c r="HS111" s="882">
        <f t="shared" si="389"/>
        <v>7.1875</v>
      </c>
      <c r="HT111" s="882">
        <f t="shared" si="389"/>
        <v>7.1875</v>
      </c>
      <c r="HU111" s="882">
        <f t="shared" si="389"/>
        <v>7.1875</v>
      </c>
      <c r="HV111" s="882">
        <f t="shared" si="389"/>
        <v>7.1875</v>
      </c>
      <c r="HW111" s="882">
        <f t="shared" si="389"/>
        <v>7.1875</v>
      </c>
      <c r="HX111" s="882">
        <f t="shared" si="389"/>
        <v>7</v>
      </c>
      <c r="HY111" s="882">
        <f t="shared" si="389"/>
        <v>7</v>
      </c>
      <c r="HZ111" s="882">
        <f t="shared" si="389"/>
        <v>7</v>
      </c>
      <c r="IA111" s="882">
        <f t="shared" si="389"/>
        <v>7</v>
      </c>
      <c r="IB111" s="882">
        <f t="shared" si="389"/>
        <v>6.8125</v>
      </c>
      <c r="IC111" s="882">
        <f t="shared" si="389"/>
        <v>6.8125</v>
      </c>
      <c r="ID111" s="882">
        <f t="shared" si="389"/>
        <v>6.625</v>
      </c>
      <c r="IE111" s="882">
        <f t="shared" si="389"/>
        <v>6.625</v>
      </c>
      <c r="IF111" s="882">
        <f t="shared" si="389"/>
        <v>7</v>
      </c>
      <c r="IG111" s="882">
        <f t="shared" si="389"/>
        <v>7</v>
      </c>
      <c r="IH111" s="882">
        <f t="shared" si="389"/>
        <v>7</v>
      </c>
      <c r="II111" s="882">
        <f t="shared" si="389"/>
        <v>7.0749999999999993</v>
      </c>
      <c r="IJ111" s="882">
        <f t="shared" si="389"/>
        <v>7.0749999999999993</v>
      </c>
      <c r="IK111" s="882">
        <f t="shared" si="389"/>
        <v>7.0749999999999993</v>
      </c>
      <c r="IL111" s="882">
        <f t="shared" si="389"/>
        <v>7.0749999999999993</v>
      </c>
      <c r="IM111" s="882">
        <f t="shared" si="389"/>
        <v>7.0749999999999993</v>
      </c>
      <c r="IN111" s="882">
        <f t="shared" si="389"/>
        <v>8.5</v>
      </c>
      <c r="IO111" s="882">
        <f t="shared" si="389"/>
        <v>8.5</v>
      </c>
      <c r="IP111" s="882">
        <f t="shared" si="389"/>
        <v>8.5</v>
      </c>
      <c r="IQ111" s="882">
        <f t="shared" si="389"/>
        <v>8.5</v>
      </c>
      <c r="IR111" s="882">
        <f t="shared" si="389"/>
        <v>8.5</v>
      </c>
      <c r="IS111" s="882">
        <f t="shared" si="389"/>
        <v>8.5</v>
      </c>
      <c r="IT111" s="882">
        <f t="shared" si="389"/>
        <v>8.5</v>
      </c>
      <c r="IU111" s="882">
        <f t="shared" si="389"/>
        <v>8.5</v>
      </c>
      <c r="IV111" s="882">
        <f t="shared" si="389"/>
        <v>11.5</v>
      </c>
      <c r="IW111" s="882">
        <f t="shared" si="389"/>
        <v>11.5</v>
      </c>
      <c r="IX111" s="882">
        <f t="shared" si="389"/>
        <v>11.5</v>
      </c>
      <c r="IY111" s="882">
        <f t="shared" si="389"/>
        <v>11.5</v>
      </c>
      <c r="IZ111" s="882">
        <f t="shared" si="389"/>
        <v>9.25</v>
      </c>
      <c r="JA111" s="882">
        <f t="shared" si="389"/>
        <v>9.25</v>
      </c>
      <c r="JB111" s="882">
        <f t="shared" si="389"/>
        <v>9.25</v>
      </c>
      <c r="JC111" s="882">
        <f t="shared" si="389"/>
        <v>7.375</v>
      </c>
      <c r="JD111" s="882">
        <f t="shared" si="389"/>
        <v>7.375</v>
      </c>
      <c r="JE111" s="882">
        <f t="shared" si="389"/>
        <v>7.375</v>
      </c>
      <c r="JF111" s="882">
        <f t="shared" si="389"/>
        <v>7.375</v>
      </c>
      <c r="JG111" s="882">
        <f t="shared" si="389"/>
        <v>7.375</v>
      </c>
      <c r="JH111" s="882">
        <f t="shared" ref="JH111:LS111" si="390">JH109+MIN($G111,($F111-JH109)/4)</f>
        <v>7.1875</v>
      </c>
      <c r="JI111" s="882">
        <f t="shared" si="390"/>
        <v>7.1875</v>
      </c>
      <c r="JJ111" s="882">
        <f t="shared" si="390"/>
        <v>7.1875</v>
      </c>
      <c r="JK111" s="882">
        <f t="shared" si="390"/>
        <v>7.1875</v>
      </c>
      <c r="JL111" s="882">
        <f t="shared" si="390"/>
        <v>7.1875</v>
      </c>
      <c r="JM111" s="882">
        <f t="shared" si="390"/>
        <v>7.1875</v>
      </c>
      <c r="JN111" s="882">
        <f t="shared" si="390"/>
        <v>7.1875</v>
      </c>
      <c r="JO111" s="882">
        <f t="shared" si="390"/>
        <v>7.1875</v>
      </c>
      <c r="JP111" s="882">
        <f t="shared" si="390"/>
        <v>7.1875</v>
      </c>
      <c r="JQ111" s="882">
        <f t="shared" si="390"/>
        <v>7.1875</v>
      </c>
      <c r="JR111" s="882">
        <f t="shared" si="390"/>
        <v>7.1875</v>
      </c>
      <c r="JS111" s="882">
        <f t="shared" si="390"/>
        <v>7.1875</v>
      </c>
      <c r="JT111" s="882">
        <f t="shared" si="390"/>
        <v>7.1875</v>
      </c>
      <c r="JU111" s="882">
        <f t="shared" si="390"/>
        <v>7.1875</v>
      </c>
      <c r="JV111" s="882">
        <f t="shared" si="390"/>
        <v>7.1875</v>
      </c>
      <c r="JW111" s="882">
        <f t="shared" si="390"/>
        <v>7.1875</v>
      </c>
      <c r="JX111" s="882">
        <f t="shared" si="390"/>
        <v>7</v>
      </c>
      <c r="JY111" s="882">
        <f t="shared" si="390"/>
        <v>7</v>
      </c>
      <c r="JZ111" s="882">
        <f t="shared" si="390"/>
        <v>7</v>
      </c>
      <c r="KA111" s="882">
        <f t="shared" si="390"/>
        <v>7</v>
      </c>
      <c r="KB111" s="882">
        <f t="shared" si="390"/>
        <v>6.8125</v>
      </c>
      <c r="KC111" s="882">
        <f t="shared" si="390"/>
        <v>6.8125</v>
      </c>
      <c r="KD111" s="882">
        <f t="shared" si="390"/>
        <v>6.625</v>
      </c>
      <c r="KE111" s="882">
        <f t="shared" si="390"/>
        <v>6.625</v>
      </c>
      <c r="KF111" s="882">
        <f t="shared" si="390"/>
        <v>7</v>
      </c>
      <c r="KG111" s="882">
        <f t="shared" si="390"/>
        <v>7</v>
      </c>
      <c r="KH111" s="882">
        <f t="shared" si="390"/>
        <v>7</v>
      </c>
      <c r="KI111" s="882">
        <f t="shared" si="390"/>
        <v>7.0749999999999993</v>
      </c>
      <c r="KJ111" s="882">
        <f t="shared" si="390"/>
        <v>7.0749999999999993</v>
      </c>
      <c r="KK111" s="882">
        <f t="shared" si="390"/>
        <v>7.0749999999999993</v>
      </c>
      <c r="KL111" s="882">
        <f t="shared" si="390"/>
        <v>7.0749999999999993</v>
      </c>
      <c r="KM111" s="882">
        <f t="shared" si="390"/>
        <v>7.0749999999999993</v>
      </c>
      <c r="KN111" s="882">
        <f t="shared" si="390"/>
        <v>8.5</v>
      </c>
      <c r="KO111" s="882">
        <f t="shared" si="390"/>
        <v>8.5</v>
      </c>
      <c r="KP111" s="882">
        <f t="shared" si="390"/>
        <v>8.5</v>
      </c>
      <c r="KQ111" s="882">
        <f t="shared" si="390"/>
        <v>8.5</v>
      </c>
      <c r="KR111" s="882">
        <f t="shared" si="390"/>
        <v>8.5</v>
      </c>
      <c r="KS111" s="882">
        <f t="shared" si="390"/>
        <v>8.5</v>
      </c>
      <c r="KT111" s="882">
        <f t="shared" si="390"/>
        <v>8.5</v>
      </c>
      <c r="KU111" s="882">
        <f t="shared" si="390"/>
        <v>8.5</v>
      </c>
      <c r="KV111" s="882">
        <f t="shared" si="390"/>
        <v>11.5</v>
      </c>
      <c r="KW111" s="882">
        <f t="shared" si="390"/>
        <v>11.5</v>
      </c>
      <c r="KX111" s="882">
        <f t="shared" si="390"/>
        <v>11.5</v>
      </c>
      <c r="KY111" s="882">
        <f t="shared" si="390"/>
        <v>11.5</v>
      </c>
      <c r="KZ111" s="882">
        <f t="shared" si="390"/>
        <v>9.25</v>
      </c>
      <c r="LA111" s="882">
        <f t="shared" si="390"/>
        <v>9.25</v>
      </c>
      <c r="LB111" s="882">
        <f t="shared" si="390"/>
        <v>9.25</v>
      </c>
      <c r="LC111" s="882">
        <f t="shared" si="390"/>
        <v>7.375</v>
      </c>
      <c r="LD111" s="882">
        <f t="shared" si="390"/>
        <v>7.375</v>
      </c>
      <c r="LE111" s="882">
        <f t="shared" si="390"/>
        <v>7.375</v>
      </c>
      <c r="LF111" s="882">
        <f t="shared" si="390"/>
        <v>7.375</v>
      </c>
      <c r="LG111" s="882">
        <f t="shared" si="390"/>
        <v>7.375</v>
      </c>
      <c r="LH111" s="882">
        <f t="shared" si="390"/>
        <v>7.1875</v>
      </c>
      <c r="LI111" s="882">
        <f t="shared" si="390"/>
        <v>7.1875</v>
      </c>
      <c r="LJ111" s="882">
        <f t="shared" si="390"/>
        <v>7.1875</v>
      </c>
      <c r="LK111" s="882">
        <f t="shared" si="390"/>
        <v>7.1875</v>
      </c>
      <c r="LL111" s="882">
        <f t="shared" si="390"/>
        <v>7.1875</v>
      </c>
      <c r="LM111" s="882">
        <f t="shared" si="390"/>
        <v>7.1875</v>
      </c>
      <c r="LN111" s="882">
        <f t="shared" si="390"/>
        <v>7.1875</v>
      </c>
      <c r="LO111" s="882">
        <f t="shared" si="390"/>
        <v>7.1875</v>
      </c>
      <c r="LP111" s="882">
        <f t="shared" si="390"/>
        <v>7.1875</v>
      </c>
      <c r="LQ111" s="882">
        <f t="shared" si="390"/>
        <v>7.1875</v>
      </c>
      <c r="LR111" s="882">
        <f t="shared" si="390"/>
        <v>7.1875</v>
      </c>
      <c r="LS111" s="882">
        <f t="shared" si="390"/>
        <v>7.1875</v>
      </c>
      <c r="LT111" s="882">
        <f t="shared" ref="LT111:OE111" si="391">LT109+MIN($G111,($F111-LT109)/4)</f>
        <v>7.1875</v>
      </c>
      <c r="LU111" s="882">
        <f t="shared" si="391"/>
        <v>7.1875</v>
      </c>
      <c r="LV111" s="882">
        <f t="shared" si="391"/>
        <v>7.1875</v>
      </c>
      <c r="LW111" s="882">
        <f t="shared" si="391"/>
        <v>7.1875</v>
      </c>
      <c r="LX111" s="882">
        <f t="shared" si="391"/>
        <v>7</v>
      </c>
      <c r="LY111" s="882">
        <f t="shared" si="391"/>
        <v>7</v>
      </c>
      <c r="LZ111" s="882">
        <f t="shared" si="391"/>
        <v>7</v>
      </c>
      <c r="MA111" s="882">
        <f t="shared" si="391"/>
        <v>7</v>
      </c>
      <c r="MB111" s="882">
        <f t="shared" si="391"/>
        <v>6.8125</v>
      </c>
      <c r="MC111" s="882">
        <f t="shared" si="391"/>
        <v>6.8125</v>
      </c>
      <c r="MD111" s="882">
        <f t="shared" si="391"/>
        <v>6.625</v>
      </c>
      <c r="ME111" s="882">
        <f t="shared" si="391"/>
        <v>6.625</v>
      </c>
      <c r="MF111" s="882">
        <f t="shared" si="391"/>
        <v>7</v>
      </c>
      <c r="MG111" s="882">
        <f t="shared" si="391"/>
        <v>7</v>
      </c>
      <c r="MH111" s="882">
        <f t="shared" si="391"/>
        <v>7</v>
      </c>
      <c r="MI111" s="882">
        <f t="shared" si="391"/>
        <v>7.0749999999999993</v>
      </c>
      <c r="MJ111" s="882">
        <f t="shared" si="391"/>
        <v>7.0749999999999993</v>
      </c>
      <c r="MK111" s="882">
        <f t="shared" si="391"/>
        <v>7.0749999999999993</v>
      </c>
      <c r="ML111" s="882">
        <f t="shared" si="391"/>
        <v>7.0749999999999993</v>
      </c>
      <c r="MM111" s="882">
        <f t="shared" si="391"/>
        <v>7.0749999999999993</v>
      </c>
      <c r="MN111" s="882">
        <f t="shared" si="391"/>
        <v>8.5</v>
      </c>
      <c r="MO111" s="882">
        <f t="shared" si="391"/>
        <v>8.5</v>
      </c>
      <c r="MP111" s="882">
        <f t="shared" si="391"/>
        <v>8.5</v>
      </c>
      <c r="MQ111" s="882">
        <f t="shared" si="391"/>
        <v>8.5</v>
      </c>
      <c r="MR111" s="882">
        <f t="shared" si="391"/>
        <v>8.5</v>
      </c>
      <c r="MS111" s="882">
        <f t="shared" si="391"/>
        <v>8.5</v>
      </c>
      <c r="MT111" s="882">
        <f t="shared" si="391"/>
        <v>8.5</v>
      </c>
      <c r="MU111" s="882">
        <f t="shared" si="391"/>
        <v>8.5</v>
      </c>
      <c r="MV111" s="882">
        <f t="shared" si="391"/>
        <v>11.5</v>
      </c>
      <c r="MW111" s="882">
        <f t="shared" si="391"/>
        <v>11.5</v>
      </c>
      <c r="MX111" s="882">
        <f t="shared" si="391"/>
        <v>11.5</v>
      </c>
      <c r="MY111" s="882">
        <f t="shared" si="391"/>
        <v>11.5</v>
      </c>
      <c r="MZ111" s="882">
        <f t="shared" si="391"/>
        <v>9.25</v>
      </c>
      <c r="NA111" s="882">
        <f t="shared" si="391"/>
        <v>9.25</v>
      </c>
      <c r="NB111" s="882">
        <f t="shared" si="391"/>
        <v>9.25</v>
      </c>
      <c r="NC111" s="882">
        <f t="shared" si="391"/>
        <v>7.375</v>
      </c>
      <c r="ND111" s="882">
        <f t="shared" si="391"/>
        <v>7.375</v>
      </c>
      <c r="NE111" s="882">
        <f t="shared" si="391"/>
        <v>7.375</v>
      </c>
      <c r="NF111" s="882">
        <f t="shared" si="391"/>
        <v>7.375</v>
      </c>
      <c r="NG111" s="882">
        <f t="shared" si="391"/>
        <v>7.375</v>
      </c>
      <c r="NH111" s="882">
        <f t="shared" si="391"/>
        <v>7.1875</v>
      </c>
      <c r="NI111" s="882">
        <f t="shared" si="391"/>
        <v>7.1875</v>
      </c>
      <c r="NJ111" s="882">
        <f t="shared" si="391"/>
        <v>7.1875</v>
      </c>
      <c r="NK111" s="882">
        <f t="shared" si="391"/>
        <v>7.1875</v>
      </c>
      <c r="NL111" s="882">
        <f t="shared" si="391"/>
        <v>7.1875</v>
      </c>
      <c r="NM111" s="882">
        <f t="shared" si="391"/>
        <v>7.1875</v>
      </c>
      <c r="NN111" s="882">
        <f t="shared" si="391"/>
        <v>7.1875</v>
      </c>
      <c r="NO111" s="882">
        <f t="shared" si="391"/>
        <v>7.1875</v>
      </c>
      <c r="NP111" s="882">
        <f t="shared" si="391"/>
        <v>7.1875</v>
      </c>
      <c r="NQ111" s="882">
        <f t="shared" si="391"/>
        <v>7.1875</v>
      </c>
      <c r="NR111" s="882">
        <f t="shared" si="391"/>
        <v>7.1875</v>
      </c>
      <c r="NS111" s="882">
        <f t="shared" si="391"/>
        <v>7.1875</v>
      </c>
      <c r="NT111" s="882">
        <f t="shared" si="391"/>
        <v>7.1875</v>
      </c>
      <c r="NU111" s="882">
        <f t="shared" si="391"/>
        <v>7.1875</v>
      </c>
      <c r="NV111" s="882">
        <f t="shared" si="391"/>
        <v>7.1875</v>
      </c>
      <c r="NW111" s="882">
        <f t="shared" si="391"/>
        <v>7.1875</v>
      </c>
      <c r="NX111" s="882">
        <f t="shared" si="391"/>
        <v>7</v>
      </c>
      <c r="NY111" s="882">
        <f t="shared" si="391"/>
        <v>7</v>
      </c>
      <c r="NZ111" s="882">
        <f t="shared" si="391"/>
        <v>7</v>
      </c>
      <c r="OA111" s="882">
        <f t="shared" si="391"/>
        <v>7</v>
      </c>
      <c r="OB111" s="882">
        <f t="shared" si="391"/>
        <v>6.8125</v>
      </c>
      <c r="OC111" s="882">
        <f t="shared" si="391"/>
        <v>6.8125</v>
      </c>
      <c r="OD111" s="882">
        <f t="shared" si="391"/>
        <v>6.625</v>
      </c>
      <c r="OE111" s="882">
        <f t="shared" si="391"/>
        <v>6.625</v>
      </c>
      <c r="OF111" s="882">
        <f t="shared" ref="OF111:QQ111" si="392">OF109+MIN($G111,($F111-OF109)/4)</f>
        <v>7</v>
      </c>
      <c r="OG111" s="882">
        <f t="shared" si="392"/>
        <v>7</v>
      </c>
      <c r="OH111" s="882">
        <f t="shared" si="392"/>
        <v>7</v>
      </c>
      <c r="OI111" s="882">
        <f t="shared" si="392"/>
        <v>7.0749999999999993</v>
      </c>
      <c r="OJ111" s="882">
        <f t="shared" si="392"/>
        <v>7.0749999999999993</v>
      </c>
      <c r="OK111" s="882">
        <f t="shared" si="392"/>
        <v>7.0749999999999993</v>
      </c>
      <c r="OL111" s="882">
        <f t="shared" si="392"/>
        <v>7.0749999999999993</v>
      </c>
      <c r="OM111" s="882">
        <f t="shared" si="392"/>
        <v>7.0749999999999993</v>
      </c>
      <c r="ON111" s="882">
        <f t="shared" si="392"/>
        <v>8.5</v>
      </c>
      <c r="OO111" s="882">
        <f t="shared" si="392"/>
        <v>8.5</v>
      </c>
      <c r="OP111" s="882">
        <f t="shared" si="392"/>
        <v>8.5</v>
      </c>
      <c r="OQ111" s="882">
        <f t="shared" si="392"/>
        <v>8.5</v>
      </c>
      <c r="OR111" s="882">
        <f t="shared" si="392"/>
        <v>8.5</v>
      </c>
      <c r="OS111" s="882">
        <f t="shared" si="392"/>
        <v>8.5</v>
      </c>
      <c r="OT111" s="882">
        <f t="shared" si="392"/>
        <v>8.5</v>
      </c>
      <c r="OU111" s="882">
        <f t="shared" si="392"/>
        <v>8.5</v>
      </c>
      <c r="OV111" s="882">
        <f t="shared" si="392"/>
        <v>11.5</v>
      </c>
      <c r="OW111" s="882">
        <f t="shared" si="392"/>
        <v>11.5</v>
      </c>
      <c r="OX111" s="882">
        <f t="shared" si="392"/>
        <v>11.5</v>
      </c>
      <c r="OY111" s="882">
        <f t="shared" si="392"/>
        <v>11.5</v>
      </c>
      <c r="OZ111" s="882">
        <f t="shared" si="392"/>
        <v>9.25</v>
      </c>
      <c r="PA111" s="882">
        <f t="shared" si="392"/>
        <v>9.25</v>
      </c>
      <c r="PB111" s="882">
        <f t="shared" si="392"/>
        <v>9.25</v>
      </c>
      <c r="PC111" s="882">
        <f t="shared" si="392"/>
        <v>7.375</v>
      </c>
      <c r="PD111" s="882">
        <f t="shared" si="392"/>
        <v>7.375</v>
      </c>
      <c r="PE111" s="882">
        <f t="shared" si="392"/>
        <v>7.375</v>
      </c>
      <c r="PF111" s="882">
        <f t="shared" si="392"/>
        <v>7.375</v>
      </c>
      <c r="PG111" s="882">
        <f t="shared" si="392"/>
        <v>7.375</v>
      </c>
      <c r="PH111" s="882">
        <f t="shared" si="392"/>
        <v>7.1875</v>
      </c>
      <c r="PI111" s="882">
        <f t="shared" si="392"/>
        <v>7.1875</v>
      </c>
      <c r="PJ111" s="882">
        <f t="shared" si="392"/>
        <v>7.1875</v>
      </c>
      <c r="PK111" s="882">
        <f t="shared" si="392"/>
        <v>7.1875</v>
      </c>
      <c r="PL111" s="882">
        <f t="shared" si="392"/>
        <v>7.1875</v>
      </c>
      <c r="PM111" s="882">
        <f t="shared" si="392"/>
        <v>7.1875</v>
      </c>
      <c r="PN111" s="882">
        <f t="shared" si="392"/>
        <v>7.1875</v>
      </c>
      <c r="PO111" s="882">
        <f t="shared" si="392"/>
        <v>7.1875</v>
      </c>
      <c r="PP111" s="882">
        <f t="shared" si="392"/>
        <v>7.1875</v>
      </c>
      <c r="PQ111" s="882">
        <f t="shared" si="392"/>
        <v>7.1875</v>
      </c>
      <c r="PR111" s="882">
        <f t="shared" si="392"/>
        <v>7.1875</v>
      </c>
      <c r="PS111" s="882">
        <f t="shared" si="392"/>
        <v>7.1875</v>
      </c>
      <c r="PT111" s="882">
        <f t="shared" si="392"/>
        <v>7.1875</v>
      </c>
      <c r="PU111" s="882">
        <f t="shared" si="392"/>
        <v>7.1875</v>
      </c>
      <c r="PV111" s="882">
        <f t="shared" si="392"/>
        <v>7.1875</v>
      </c>
      <c r="PW111" s="882">
        <f t="shared" si="392"/>
        <v>7.1875</v>
      </c>
      <c r="PX111" s="882">
        <f t="shared" si="392"/>
        <v>7</v>
      </c>
      <c r="PY111" s="882">
        <f t="shared" si="392"/>
        <v>7</v>
      </c>
      <c r="PZ111" s="882">
        <f t="shared" si="392"/>
        <v>7</v>
      </c>
      <c r="QA111" s="882">
        <f t="shared" si="392"/>
        <v>7</v>
      </c>
      <c r="QB111" s="882">
        <f t="shared" si="392"/>
        <v>6.8125</v>
      </c>
      <c r="QC111" s="882">
        <f t="shared" si="392"/>
        <v>6.8125</v>
      </c>
      <c r="QD111" s="882">
        <f t="shared" si="392"/>
        <v>6.625</v>
      </c>
      <c r="QE111" s="882">
        <f t="shared" si="392"/>
        <v>6.625</v>
      </c>
      <c r="QF111" s="882">
        <f t="shared" si="392"/>
        <v>7</v>
      </c>
      <c r="QG111" s="882">
        <f t="shared" si="392"/>
        <v>7</v>
      </c>
      <c r="QH111" s="882">
        <f t="shared" si="392"/>
        <v>7</v>
      </c>
      <c r="QI111" s="882">
        <f t="shared" si="392"/>
        <v>7.0749999999999993</v>
      </c>
      <c r="QJ111" s="882">
        <f t="shared" si="392"/>
        <v>7.0749999999999993</v>
      </c>
      <c r="QK111" s="882">
        <f t="shared" si="392"/>
        <v>7.0749999999999993</v>
      </c>
      <c r="QL111" s="882">
        <f t="shared" si="392"/>
        <v>7.0749999999999993</v>
      </c>
      <c r="QM111" s="882">
        <f t="shared" si="392"/>
        <v>7.0749999999999993</v>
      </c>
      <c r="QN111" s="882">
        <f t="shared" si="392"/>
        <v>8.5</v>
      </c>
      <c r="QO111" s="882">
        <f t="shared" si="392"/>
        <v>8.5</v>
      </c>
      <c r="QP111" s="882">
        <f t="shared" si="392"/>
        <v>8.5</v>
      </c>
      <c r="QQ111" s="882">
        <f t="shared" si="392"/>
        <v>8.5</v>
      </c>
      <c r="QR111" s="882">
        <f t="shared" ref="QR111:SJ111" si="393">QR109+MIN($G111,($F111-QR109)/4)</f>
        <v>8.5</v>
      </c>
      <c r="QS111" s="882">
        <f t="shared" si="393"/>
        <v>8.5</v>
      </c>
      <c r="QT111" s="882">
        <f t="shared" si="393"/>
        <v>8.5</v>
      </c>
      <c r="QU111" s="882">
        <f t="shared" si="393"/>
        <v>8.5</v>
      </c>
      <c r="QV111" s="882">
        <f t="shared" si="393"/>
        <v>11.5</v>
      </c>
      <c r="QW111" s="882">
        <f t="shared" si="393"/>
        <v>11.5</v>
      </c>
      <c r="QX111" s="882">
        <f t="shared" si="393"/>
        <v>11.5</v>
      </c>
      <c r="QY111" s="882">
        <f t="shared" si="393"/>
        <v>11.5</v>
      </c>
      <c r="QZ111" s="882">
        <f t="shared" si="393"/>
        <v>9.25</v>
      </c>
      <c r="RA111" s="882">
        <f t="shared" si="393"/>
        <v>9.25</v>
      </c>
      <c r="RB111" s="882">
        <f t="shared" si="393"/>
        <v>9.25</v>
      </c>
      <c r="RC111" s="882">
        <f t="shared" si="393"/>
        <v>7.375</v>
      </c>
      <c r="RD111" s="882">
        <f t="shared" si="393"/>
        <v>7.375</v>
      </c>
      <c r="RE111" s="882">
        <f t="shared" si="393"/>
        <v>7.375</v>
      </c>
      <c r="RF111" s="882">
        <f t="shared" si="393"/>
        <v>7.375</v>
      </c>
      <c r="RG111" s="882">
        <f t="shared" si="393"/>
        <v>7.375</v>
      </c>
      <c r="RH111" s="882">
        <f t="shared" si="393"/>
        <v>7.1875</v>
      </c>
      <c r="RI111" s="882">
        <f t="shared" si="393"/>
        <v>7.1875</v>
      </c>
      <c r="RJ111" s="882">
        <f t="shared" si="393"/>
        <v>7.1875</v>
      </c>
      <c r="RK111" s="882">
        <f t="shared" si="393"/>
        <v>7.1875</v>
      </c>
      <c r="RL111" s="882">
        <f t="shared" si="393"/>
        <v>7.1875</v>
      </c>
      <c r="RM111" s="882">
        <f t="shared" si="393"/>
        <v>7.1875</v>
      </c>
      <c r="RN111" s="882">
        <f t="shared" si="393"/>
        <v>7.1875</v>
      </c>
      <c r="RO111" s="882">
        <f t="shared" si="393"/>
        <v>7.1875</v>
      </c>
      <c r="RP111" s="882">
        <f t="shared" si="393"/>
        <v>7.1875</v>
      </c>
      <c r="RQ111" s="882">
        <f t="shared" si="393"/>
        <v>7.1875</v>
      </c>
      <c r="RR111" s="882">
        <f t="shared" si="393"/>
        <v>7.1875</v>
      </c>
      <c r="RS111" s="882">
        <f t="shared" si="393"/>
        <v>7.1875</v>
      </c>
      <c r="RT111" s="882">
        <f t="shared" si="393"/>
        <v>7.1875</v>
      </c>
      <c r="RU111" s="882">
        <f t="shared" si="393"/>
        <v>7.1875</v>
      </c>
      <c r="RV111" s="882">
        <f t="shared" si="393"/>
        <v>7.1875</v>
      </c>
      <c r="RW111" s="882">
        <f t="shared" si="393"/>
        <v>7.1875</v>
      </c>
      <c r="RX111" s="882">
        <f t="shared" si="393"/>
        <v>7</v>
      </c>
      <c r="RY111" s="882">
        <f t="shared" si="393"/>
        <v>7</v>
      </c>
      <c r="RZ111" s="882">
        <f t="shared" si="393"/>
        <v>7</v>
      </c>
      <c r="SA111" s="882">
        <f t="shared" si="393"/>
        <v>7</v>
      </c>
      <c r="SB111" s="882">
        <f t="shared" si="393"/>
        <v>6.8125</v>
      </c>
      <c r="SC111" s="882">
        <f t="shared" si="393"/>
        <v>6.8125</v>
      </c>
      <c r="SD111" s="882">
        <f t="shared" si="393"/>
        <v>6.625</v>
      </c>
      <c r="SE111" s="882">
        <f t="shared" si="393"/>
        <v>6.625</v>
      </c>
      <c r="SF111" s="882">
        <f t="shared" si="393"/>
        <v>7</v>
      </c>
      <c r="SG111" s="882">
        <f t="shared" si="393"/>
        <v>7</v>
      </c>
      <c r="SH111" s="882">
        <f t="shared" si="393"/>
        <v>7</v>
      </c>
      <c r="SI111" s="882">
        <f t="shared" si="393"/>
        <v>7.0749999999999993</v>
      </c>
      <c r="SJ111" s="882">
        <f t="shared" si="393"/>
        <v>7.0749999999999993</v>
      </c>
      <c r="SK111" s="267">
        <f>SJ111</f>
        <v>7.0749999999999993</v>
      </c>
      <c r="SL111" s="254"/>
      <c r="SM111" s="242"/>
      <c r="SN111" s="242"/>
      <c r="SO111" s="242"/>
    </row>
    <row r="112" spans="1:509" ht="5.15" customHeight="1" outlineLevel="2" x14ac:dyDescent="0.35">
      <c r="A112" s="242"/>
      <c r="B112" s="251"/>
      <c r="C112" s="438">
        <f>INT($C$29)+2.005</f>
        <v>3.0049999999999999</v>
      </c>
      <c r="D112" s="267"/>
      <c r="E112" s="267"/>
      <c r="F112" s="267"/>
      <c r="G112" s="267"/>
      <c r="H112" s="267"/>
      <c r="I112" s="267"/>
      <c r="J112" s="267"/>
      <c r="K112" s="267"/>
      <c r="L112" s="267"/>
      <c r="M112" s="267"/>
      <c r="N112" s="267"/>
      <c r="O112" s="267"/>
      <c r="P112" s="267"/>
      <c r="Q112" s="267"/>
      <c r="R112" s="267"/>
      <c r="S112" s="267"/>
      <c r="T112" s="267"/>
      <c r="U112" s="267"/>
      <c r="V112" s="267"/>
      <c r="W112" s="267"/>
      <c r="X112" s="267"/>
      <c r="Y112" s="267"/>
      <c r="Z112" s="267"/>
      <c r="AA112" s="267"/>
      <c r="AB112" s="267"/>
      <c r="AC112" s="267"/>
      <c r="AD112" s="267"/>
      <c r="AE112" s="267"/>
      <c r="AF112" s="267"/>
      <c r="AG112" s="267"/>
      <c r="AH112" s="267"/>
      <c r="AI112" s="267"/>
      <c r="AJ112" s="267"/>
      <c r="AK112" s="267"/>
      <c r="AL112" s="267"/>
      <c r="AM112" s="267"/>
      <c r="AN112" s="267"/>
      <c r="AO112" s="267"/>
      <c r="AP112" s="267"/>
      <c r="AQ112" s="267"/>
      <c r="AR112" s="267"/>
      <c r="AS112" s="267"/>
      <c r="AT112" s="267"/>
      <c r="AU112" s="267"/>
      <c r="AV112" s="267"/>
      <c r="AW112" s="267"/>
      <c r="AX112" s="267"/>
      <c r="AY112" s="267"/>
      <c r="AZ112" s="267"/>
      <c r="BA112" s="267"/>
      <c r="BB112" s="267"/>
      <c r="BC112" s="267"/>
      <c r="BD112" s="267"/>
      <c r="BE112" s="267"/>
      <c r="BF112" s="267"/>
      <c r="BG112" s="267"/>
      <c r="BH112" s="267"/>
      <c r="BI112" s="267"/>
      <c r="BJ112" s="267"/>
      <c r="BK112" s="267"/>
      <c r="BL112" s="267"/>
      <c r="BM112" s="267"/>
      <c r="BN112" s="267"/>
      <c r="BO112" s="267"/>
      <c r="BP112" s="267"/>
      <c r="BQ112" s="267"/>
      <c r="BR112" s="267"/>
      <c r="BS112" s="267"/>
      <c r="BT112" s="267"/>
      <c r="BU112" s="267"/>
      <c r="BV112" s="267"/>
      <c r="BW112" s="267"/>
      <c r="BX112" s="267"/>
      <c r="BY112" s="267"/>
      <c r="BZ112" s="267"/>
      <c r="CA112" s="267"/>
      <c r="CB112" s="267"/>
      <c r="CC112" s="267"/>
      <c r="CD112" s="267"/>
      <c r="CE112" s="267"/>
      <c r="CF112" s="267"/>
      <c r="CG112" s="267"/>
      <c r="CH112" s="267"/>
      <c r="CI112" s="267"/>
      <c r="CJ112" s="267"/>
      <c r="CK112" s="267"/>
      <c r="CL112" s="267"/>
      <c r="CM112" s="267"/>
      <c r="CN112" s="267"/>
      <c r="CO112" s="267"/>
      <c r="CP112" s="267"/>
      <c r="CQ112" s="267"/>
      <c r="CR112" s="267"/>
      <c r="CS112" s="267"/>
      <c r="CT112" s="267"/>
      <c r="CU112" s="267"/>
      <c r="CV112" s="267"/>
      <c r="CW112" s="267"/>
      <c r="CX112" s="267"/>
      <c r="CY112" s="267"/>
      <c r="CZ112" s="267"/>
      <c r="DA112" s="267"/>
      <c r="DB112" s="267"/>
      <c r="DC112" s="267"/>
      <c r="DD112" s="267"/>
      <c r="DE112" s="267"/>
      <c r="DF112" s="267"/>
      <c r="DG112" s="267"/>
      <c r="DH112" s="267"/>
      <c r="DI112" s="267"/>
      <c r="DJ112" s="267"/>
      <c r="DK112" s="267"/>
      <c r="DL112" s="267"/>
      <c r="DM112" s="267"/>
      <c r="DN112" s="267"/>
      <c r="DO112" s="267"/>
      <c r="DP112" s="267"/>
      <c r="DQ112" s="267"/>
      <c r="DR112" s="267"/>
      <c r="DS112" s="267"/>
      <c r="DT112" s="267"/>
      <c r="DU112" s="267"/>
      <c r="DV112" s="267"/>
      <c r="DW112" s="267"/>
      <c r="DX112" s="267"/>
      <c r="DY112" s="267"/>
      <c r="DZ112" s="267"/>
      <c r="EA112" s="267"/>
      <c r="EB112" s="267"/>
      <c r="EC112" s="267"/>
      <c r="ED112" s="267"/>
      <c r="EE112" s="267"/>
      <c r="EF112" s="267"/>
      <c r="EG112" s="267"/>
      <c r="EH112" s="267"/>
      <c r="EI112" s="267"/>
      <c r="EJ112" s="267"/>
      <c r="EK112" s="267"/>
      <c r="EL112" s="267"/>
      <c r="EM112" s="267"/>
      <c r="EN112" s="267"/>
      <c r="EO112" s="267"/>
      <c r="EP112" s="267"/>
      <c r="EQ112" s="267"/>
      <c r="ER112" s="267"/>
      <c r="ES112" s="267"/>
      <c r="ET112" s="267"/>
      <c r="EU112" s="267"/>
      <c r="EV112" s="267"/>
      <c r="EW112" s="267"/>
      <c r="EX112" s="267"/>
      <c r="EY112" s="267"/>
      <c r="EZ112" s="267"/>
      <c r="FA112" s="267"/>
      <c r="FB112" s="267"/>
      <c r="FC112" s="267"/>
      <c r="FD112" s="267"/>
      <c r="FE112" s="267"/>
      <c r="FF112" s="267"/>
      <c r="FG112" s="267"/>
      <c r="FH112" s="267"/>
      <c r="FI112" s="267"/>
      <c r="FJ112" s="267"/>
      <c r="FK112" s="267"/>
      <c r="FL112" s="267"/>
      <c r="FM112" s="267"/>
      <c r="FN112" s="267"/>
      <c r="FO112" s="267"/>
      <c r="FP112" s="267"/>
      <c r="FQ112" s="267"/>
      <c r="FR112" s="267"/>
      <c r="FS112" s="267"/>
      <c r="FT112" s="267"/>
      <c r="FU112" s="267"/>
      <c r="FV112" s="267"/>
      <c r="FW112" s="267"/>
      <c r="FX112" s="267"/>
      <c r="FY112" s="267"/>
      <c r="FZ112" s="267"/>
      <c r="GA112" s="267"/>
      <c r="GB112" s="267"/>
      <c r="GC112" s="267"/>
      <c r="GD112" s="267"/>
      <c r="GE112" s="267"/>
      <c r="GF112" s="267"/>
      <c r="GG112" s="267"/>
      <c r="GH112" s="267"/>
      <c r="GI112" s="267"/>
      <c r="GJ112" s="267"/>
      <c r="GK112" s="267"/>
      <c r="GL112" s="267"/>
      <c r="GM112" s="267"/>
      <c r="GN112" s="267"/>
      <c r="GO112" s="267"/>
      <c r="GP112" s="267"/>
      <c r="GQ112" s="267"/>
      <c r="GR112" s="267"/>
      <c r="GS112" s="267"/>
      <c r="GT112" s="267"/>
      <c r="GU112" s="267"/>
      <c r="GV112" s="267"/>
      <c r="GW112" s="267"/>
      <c r="GX112" s="267"/>
      <c r="GY112" s="267"/>
      <c r="GZ112" s="267"/>
      <c r="HA112" s="267"/>
      <c r="HB112" s="267"/>
      <c r="HC112" s="267"/>
      <c r="HD112" s="267"/>
      <c r="HE112" s="267"/>
      <c r="HF112" s="267"/>
      <c r="HG112" s="267"/>
      <c r="HH112" s="267"/>
      <c r="HI112" s="267"/>
      <c r="HJ112" s="267"/>
      <c r="HK112" s="267"/>
      <c r="HL112" s="267"/>
      <c r="HM112" s="267"/>
      <c r="HN112" s="267"/>
      <c r="HO112" s="267"/>
      <c r="HP112" s="267"/>
      <c r="HQ112" s="267"/>
      <c r="HR112" s="267"/>
      <c r="HS112" s="267"/>
      <c r="HT112" s="267"/>
      <c r="HU112" s="267"/>
      <c r="HV112" s="267"/>
      <c r="HW112" s="267"/>
      <c r="HX112" s="267"/>
      <c r="HY112" s="267"/>
      <c r="HZ112" s="267"/>
      <c r="IA112" s="267"/>
      <c r="IB112" s="267"/>
      <c r="IC112" s="267"/>
      <c r="ID112" s="267"/>
      <c r="IE112" s="267"/>
      <c r="IF112" s="267"/>
      <c r="IG112" s="267"/>
      <c r="IH112" s="267"/>
      <c r="II112" s="267"/>
      <c r="IJ112" s="267"/>
      <c r="IK112" s="267"/>
      <c r="IL112" s="267"/>
      <c r="IM112" s="267"/>
      <c r="IN112" s="267"/>
      <c r="IO112" s="267"/>
      <c r="IP112" s="267"/>
      <c r="IQ112" s="267"/>
      <c r="IR112" s="267"/>
      <c r="IS112" s="267"/>
      <c r="IT112" s="267"/>
      <c r="IU112" s="267"/>
      <c r="IV112" s="267"/>
      <c r="IW112" s="267"/>
      <c r="IX112" s="267"/>
      <c r="IY112" s="267"/>
      <c r="IZ112" s="267"/>
      <c r="JA112" s="267"/>
      <c r="JB112" s="267"/>
      <c r="JC112" s="267"/>
      <c r="JD112" s="267"/>
      <c r="JE112" s="267"/>
      <c r="JF112" s="267"/>
      <c r="JG112" s="267"/>
      <c r="JH112" s="267"/>
      <c r="JI112" s="267"/>
      <c r="JJ112" s="267"/>
      <c r="JK112" s="267"/>
      <c r="JL112" s="267"/>
      <c r="JM112" s="267"/>
      <c r="JN112" s="267"/>
      <c r="JO112" s="267"/>
      <c r="JP112" s="267"/>
      <c r="JQ112" s="267"/>
      <c r="JR112" s="267"/>
      <c r="JS112" s="267"/>
      <c r="JT112" s="267"/>
      <c r="JU112" s="267"/>
      <c r="JV112" s="267"/>
      <c r="JW112" s="267"/>
      <c r="JX112" s="267"/>
      <c r="JY112" s="267"/>
      <c r="JZ112" s="267"/>
      <c r="KA112" s="267"/>
      <c r="KB112" s="267"/>
      <c r="KC112" s="267"/>
      <c r="KD112" s="267"/>
      <c r="KE112" s="267"/>
      <c r="KF112" s="267"/>
      <c r="KG112" s="267"/>
      <c r="KH112" s="267"/>
      <c r="KI112" s="267"/>
      <c r="KJ112" s="267"/>
      <c r="KK112" s="267"/>
      <c r="KL112" s="267"/>
      <c r="KM112" s="267"/>
      <c r="KN112" s="267"/>
      <c r="KO112" s="267"/>
      <c r="KP112" s="267"/>
      <c r="KQ112" s="267"/>
      <c r="KR112" s="267"/>
      <c r="KS112" s="267"/>
      <c r="KT112" s="267"/>
      <c r="KU112" s="267"/>
      <c r="KV112" s="267"/>
      <c r="KW112" s="267"/>
      <c r="KX112" s="267"/>
      <c r="KY112" s="267"/>
      <c r="KZ112" s="267"/>
      <c r="LA112" s="267"/>
      <c r="LB112" s="267"/>
      <c r="LC112" s="267"/>
      <c r="LD112" s="267"/>
      <c r="LE112" s="267"/>
      <c r="LF112" s="267"/>
      <c r="LG112" s="267"/>
      <c r="LH112" s="267"/>
      <c r="LI112" s="267"/>
      <c r="LJ112" s="267"/>
      <c r="LK112" s="267"/>
      <c r="LL112" s="267"/>
      <c r="LM112" s="267"/>
      <c r="LN112" s="267"/>
      <c r="LO112" s="267"/>
      <c r="LP112" s="267"/>
      <c r="LQ112" s="267"/>
      <c r="LR112" s="267"/>
      <c r="LS112" s="267"/>
      <c r="LT112" s="267"/>
      <c r="LU112" s="267"/>
      <c r="LV112" s="267"/>
      <c r="LW112" s="267"/>
      <c r="LX112" s="267"/>
      <c r="LY112" s="267"/>
      <c r="LZ112" s="267"/>
      <c r="MA112" s="267"/>
      <c r="MB112" s="267"/>
      <c r="MC112" s="267"/>
      <c r="MD112" s="267"/>
      <c r="ME112" s="267"/>
      <c r="MF112" s="267"/>
      <c r="MG112" s="267"/>
      <c r="MH112" s="267"/>
      <c r="MI112" s="267"/>
      <c r="MJ112" s="267"/>
      <c r="MK112" s="267"/>
      <c r="ML112" s="267"/>
      <c r="MM112" s="267"/>
      <c r="MN112" s="267"/>
      <c r="MO112" s="267"/>
      <c r="MP112" s="267"/>
      <c r="MQ112" s="267"/>
      <c r="MR112" s="267"/>
      <c r="MS112" s="267"/>
      <c r="MT112" s="267"/>
      <c r="MU112" s="267"/>
      <c r="MV112" s="267"/>
      <c r="MW112" s="267"/>
      <c r="MX112" s="267"/>
      <c r="MY112" s="267"/>
      <c r="MZ112" s="267"/>
      <c r="NA112" s="267"/>
      <c r="NB112" s="267"/>
      <c r="NC112" s="267"/>
      <c r="ND112" s="267"/>
      <c r="NE112" s="267"/>
      <c r="NF112" s="267"/>
      <c r="NG112" s="267"/>
      <c r="NH112" s="267"/>
      <c r="NI112" s="267"/>
      <c r="NJ112" s="267"/>
      <c r="NK112" s="267"/>
      <c r="NL112" s="267"/>
      <c r="NM112" s="267"/>
      <c r="NN112" s="267"/>
      <c r="NO112" s="267"/>
      <c r="NP112" s="267"/>
      <c r="NQ112" s="267"/>
      <c r="NR112" s="267"/>
      <c r="NS112" s="267"/>
      <c r="NT112" s="267"/>
      <c r="NU112" s="267"/>
      <c r="NV112" s="267"/>
      <c r="NW112" s="267"/>
      <c r="NX112" s="267"/>
      <c r="NY112" s="267"/>
      <c r="NZ112" s="267"/>
      <c r="OA112" s="267"/>
      <c r="OB112" s="267"/>
      <c r="OC112" s="267"/>
      <c r="OD112" s="267"/>
      <c r="OE112" s="267"/>
      <c r="OF112" s="267"/>
      <c r="OG112" s="267"/>
      <c r="OH112" s="267"/>
      <c r="OI112" s="267"/>
      <c r="OJ112" s="267"/>
      <c r="OK112" s="267"/>
      <c r="OL112" s="267"/>
      <c r="OM112" s="267"/>
      <c r="ON112" s="267"/>
      <c r="OO112" s="267"/>
      <c r="OP112" s="267"/>
      <c r="OQ112" s="267"/>
      <c r="OR112" s="267"/>
      <c r="OS112" s="267"/>
      <c r="OT112" s="267"/>
      <c r="OU112" s="267"/>
      <c r="OV112" s="267"/>
      <c r="OW112" s="267"/>
      <c r="OX112" s="267"/>
      <c r="OY112" s="267"/>
      <c r="OZ112" s="267"/>
      <c r="PA112" s="267"/>
      <c r="PB112" s="267"/>
      <c r="PC112" s="267"/>
      <c r="PD112" s="267"/>
      <c r="PE112" s="267"/>
      <c r="PF112" s="267"/>
      <c r="PG112" s="267"/>
      <c r="PH112" s="267"/>
      <c r="PI112" s="267"/>
      <c r="PJ112" s="267"/>
      <c r="PK112" s="267"/>
      <c r="PL112" s="267"/>
      <c r="PM112" s="267"/>
      <c r="PN112" s="267"/>
      <c r="PO112" s="267"/>
      <c r="PP112" s="267"/>
      <c r="PQ112" s="267"/>
      <c r="PR112" s="267"/>
      <c r="PS112" s="267"/>
      <c r="PT112" s="267"/>
      <c r="PU112" s="267"/>
      <c r="PV112" s="267"/>
      <c r="PW112" s="267"/>
      <c r="PX112" s="267"/>
      <c r="PY112" s="267"/>
      <c r="PZ112" s="267"/>
      <c r="QA112" s="267"/>
      <c r="QB112" s="267"/>
      <c r="QC112" s="267"/>
      <c r="QD112" s="267"/>
      <c r="QE112" s="267"/>
      <c r="QF112" s="267"/>
      <c r="QG112" s="267"/>
      <c r="QH112" s="267"/>
      <c r="QI112" s="267"/>
      <c r="QJ112" s="267"/>
      <c r="QK112" s="267"/>
      <c r="QL112" s="267"/>
      <c r="QM112" s="267"/>
      <c r="QN112" s="267"/>
      <c r="QO112" s="267"/>
      <c r="QP112" s="267"/>
      <c r="QQ112" s="267"/>
      <c r="QR112" s="267"/>
      <c r="QS112" s="267"/>
      <c r="QT112" s="267"/>
      <c r="QU112" s="267"/>
      <c r="QV112" s="267"/>
      <c r="QW112" s="267"/>
      <c r="QX112" s="267"/>
      <c r="QY112" s="267"/>
      <c r="QZ112" s="267"/>
      <c r="RA112" s="267"/>
      <c r="RB112" s="267"/>
      <c r="RC112" s="267"/>
      <c r="RD112" s="267"/>
      <c r="RE112" s="267"/>
      <c r="RF112" s="267"/>
      <c r="RG112" s="267"/>
      <c r="RH112" s="267"/>
      <c r="RI112" s="267"/>
      <c r="RJ112" s="267"/>
      <c r="RK112" s="267"/>
      <c r="RL112" s="267"/>
      <c r="RM112" s="267"/>
      <c r="RN112" s="267"/>
      <c r="RO112" s="267"/>
      <c r="RP112" s="267"/>
      <c r="RQ112" s="267"/>
      <c r="RR112" s="267"/>
      <c r="RS112" s="267"/>
      <c r="RT112" s="267"/>
      <c r="RU112" s="267"/>
      <c r="RV112" s="267"/>
      <c r="RW112" s="267"/>
      <c r="RX112" s="267"/>
      <c r="RY112" s="267"/>
      <c r="RZ112" s="267"/>
      <c r="SA112" s="267"/>
      <c r="SB112" s="267"/>
      <c r="SC112" s="267"/>
      <c r="SD112" s="267"/>
      <c r="SE112" s="267"/>
      <c r="SF112" s="267"/>
      <c r="SG112" s="267"/>
      <c r="SH112" s="267"/>
      <c r="SI112" s="267"/>
      <c r="SJ112" s="267"/>
      <c r="SK112" s="267" t="s">
        <v>372</v>
      </c>
      <c r="SL112" s="254"/>
      <c r="SM112" s="242"/>
      <c r="SN112" s="242"/>
      <c r="SO112" s="242"/>
    </row>
    <row r="113" spans="1:509" outlineLevel="1" x14ac:dyDescent="0.35">
      <c r="A113" s="242"/>
      <c r="B113" s="251"/>
      <c r="C113" s="438">
        <f>INT($C$29)+1</f>
        <v>2</v>
      </c>
      <c r="D113" s="267"/>
      <c r="E113" s="322"/>
      <c r="F113" s="322"/>
      <c r="G113" s="322"/>
      <c r="H113" s="267"/>
      <c r="I113" s="325" t="s">
        <v>911</v>
      </c>
      <c r="J113" s="624" t="s">
        <v>913</v>
      </c>
      <c r="K113" s="623" t="s">
        <v>712</v>
      </c>
      <c r="L113" s="257">
        <v>0</v>
      </c>
      <c r="M113" s="257"/>
      <c r="N113" s="257"/>
      <c r="O113" s="257"/>
      <c r="P113" s="257"/>
      <c r="Q113" s="257"/>
      <c r="R113" s="257"/>
      <c r="S113" s="257"/>
      <c r="T113" s="257"/>
      <c r="U113" s="257"/>
      <c r="V113" s="257">
        <f>L113+1</f>
        <v>1</v>
      </c>
      <c r="W113" s="257"/>
      <c r="X113" s="257"/>
      <c r="Y113" s="257"/>
      <c r="Z113" s="257"/>
      <c r="AA113" s="257"/>
      <c r="AB113" s="257"/>
      <c r="AC113" s="257"/>
      <c r="AD113" s="257"/>
      <c r="AE113" s="257"/>
      <c r="AF113" s="257">
        <f>V113+1</f>
        <v>2</v>
      </c>
      <c r="AG113" s="257"/>
      <c r="AH113" s="257"/>
      <c r="AI113" s="257"/>
      <c r="AJ113" s="257"/>
      <c r="AK113" s="257"/>
      <c r="AL113" s="257"/>
      <c r="AM113" s="257"/>
      <c r="AN113" s="257"/>
      <c r="AO113" s="257"/>
      <c r="AP113" s="257">
        <f>AF113+1</f>
        <v>3</v>
      </c>
      <c r="AQ113" s="257"/>
      <c r="AR113" s="257"/>
      <c r="AS113" s="257"/>
      <c r="AT113" s="257"/>
      <c r="AU113" s="257"/>
      <c r="AV113" s="257"/>
      <c r="AW113" s="257"/>
      <c r="AX113" s="257"/>
      <c r="AY113" s="257"/>
      <c r="AZ113" s="257">
        <f>AP113+1</f>
        <v>4</v>
      </c>
      <c r="BA113" s="257"/>
      <c r="BB113" s="257"/>
      <c r="BC113" s="257"/>
      <c r="BD113" s="257"/>
      <c r="BE113" s="257"/>
      <c r="BF113" s="257"/>
      <c r="BG113" s="257"/>
      <c r="BH113" s="257"/>
      <c r="BI113" s="257"/>
      <c r="BJ113" s="257">
        <f>AZ113+1</f>
        <v>5</v>
      </c>
      <c r="BK113" s="257"/>
      <c r="BL113" s="257"/>
      <c r="BM113" s="257"/>
      <c r="BN113" s="257"/>
      <c r="BO113" s="257"/>
      <c r="BP113" s="257"/>
      <c r="BQ113" s="257"/>
      <c r="BR113" s="257"/>
      <c r="BS113" s="257"/>
      <c r="BT113" s="257">
        <f>BJ113+1</f>
        <v>6</v>
      </c>
      <c r="BU113" s="257"/>
      <c r="BV113" s="257"/>
      <c r="BW113" s="257"/>
      <c r="BX113" s="257"/>
      <c r="BY113" s="257"/>
      <c r="BZ113" s="257"/>
      <c r="CA113" s="257"/>
      <c r="CB113" s="257"/>
      <c r="CC113" s="257"/>
      <c r="CD113" s="257">
        <f>BT113+1</f>
        <v>7</v>
      </c>
      <c r="CE113" s="257"/>
      <c r="CF113" s="257"/>
      <c r="CG113" s="257"/>
      <c r="CH113" s="257"/>
      <c r="CI113" s="257"/>
      <c r="CJ113" s="257"/>
      <c r="CK113" s="257"/>
      <c r="CL113" s="257"/>
      <c r="CM113" s="257"/>
      <c r="CN113" s="257">
        <f>CD113+1</f>
        <v>8</v>
      </c>
      <c r="CO113" s="257"/>
      <c r="CP113" s="257"/>
      <c r="CQ113" s="257"/>
      <c r="CR113" s="257"/>
      <c r="CS113" s="257"/>
      <c r="CT113" s="257"/>
      <c r="CU113" s="257"/>
      <c r="CV113" s="257"/>
      <c r="CW113" s="257"/>
      <c r="CX113" s="257">
        <f>CN113+1</f>
        <v>9</v>
      </c>
      <c r="CY113" s="257"/>
      <c r="CZ113" s="257"/>
      <c r="DA113" s="257"/>
      <c r="DB113" s="257"/>
      <c r="DC113" s="257"/>
      <c r="DD113" s="257"/>
      <c r="DE113" s="257"/>
      <c r="DF113" s="257"/>
      <c r="DG113" s="257"/>
      <c r="DH113" s="314"/>
      <c r="DI113" s="257"/>
      <c r="DJ113" s="257"/>
      <c r="DK113" s="257"/>
      <c r="DL113" s="257"/>
      <c r="DM113" s="257"/>
      <c r="DN113" s="257"/>
      <c r="DO113" s="257"/>
      <c r="DP113" s="257"/>
      <c r="DQ113" s="257"/>
      <c r="DR113" s="314"/>
      <c r="DS113" s="314"/>
      <c r="DT113" s="314"/>
      <c r="DU113" s="314"/>
      <c r="DV113" s="314"/>
      <c r="DW113" s="314"/>
      <c r="DX113" s="314"/>
      <c r="DY113" s="314"/>
      <c r="DZ113" s="314"/>
      <c r="EA113" s="314"/>
      <c r="EB113" s="314"/>
      <c r="EC113" s="314"/>
      <c r="ED113" s="314"/>
      <c r="EE113" s="314"/>
      <c r="EF113" s="314"/>
      <c r="EG113" s="314"/>
      <c r="EH113" s="314"/>
      <c r="EI113" s="314"/>
      <c r="EJ113" s="314"/>
      <c r="EK113" s="314"/>
      <c r="EL113" s="314"/>
      <c r="EM113" s="314"/>
      <c r="EN113" s="314"/>
      <c r="EO113" s="314"/>
      <c r="EP113" s="314"/>
      <c r="EQ113" s="314"/>
      <c r="ER113" s="314"/>
      <c r="ES113" s="314"/>
      <c r="ET113" s="314"/>
      <c r="EU113" s="314"/>
      <c r="EV113" s="314"/>
      <c r="EW113" s="314"/>
      <c r="EX113" s="314"/>
      <c r="EY113" s="314"/>
      <c r="EZ113" s="314"/>
      <c r="FA113" s="314"/>
      <c r="FB113" s="314"/>
      <c r="FC113" s="314"/>
      <c r="FD113" s="314"/>
      <c r="FE113" s="314"/>
      <c r="FF113" s="314"/>
      <c r="FG113" s="314"/>
      <c r="FH113" s="314"/>
      <c r="FI113" s="314"/>
      <c r="FJ113" s="314"/>
      <c r="FK113" s="314"/>
      <c r="FL113" s="314"/>
      <c r="FM113" s="314"/>
      <c r="FN113" s="314"/>
      <c r="FO113" s="314"/>
      <c r="FP113" s="314"/>
      <c r="FQ113" s="314"/>
      <c r="FR113" s="314"/>
      <c r="FS113" s="314"/>
      <c r="FT113" s="314"/>
      <c r="FU113" s="314"/>
      <c r="FV113" s="314"/>
      <c r="FW113" s="314"/>
      <c r="FX113" s="314"/>
      <c r="FY113" s="314"/>
      <c r="FZ113" s="314"/>
      <c r="GA113" s="314"/>
      <c r="GB113" s="314"/>
      <c r="GC113" s="314"/>
      <c r="GD113" s="314"/>
      <c r="GE113" s="314"/>
      <c r="GF113" s="314"/>
      <c r="GG113" s="314"/>
      <c r="GH113" s="314"/>
      <c r="GI113" s="314"/>
      <c r="GJ113" s="314"/>
      <c r="GK113" s="314"/>
      <c r="GL113" s="314"/>
      <c r="GM113" s="314"/>
      <c r="GN113" s="314"/>
      <c r="GO113" s="314"/>
      <c r="GP113" s="314"/>
      <c r="GQ113" s="314"/>
      <c r="GR113" s="314"/>
      <c r="GS113" s="314"/>
      <c r="GT113" s="314"/>
      <c r="GU113" s="314"/>
      <c r="GV113" s="314"/>
      <c r="GW113" s="314"/>
      <c r="GX113" s="314"/>
      <c r="GY113" s="314"/>
      <c r="GZ113" s="314"/>
      <c r="HA113" s="314"/>
      <c r="HB113" s="314"/>
      <c r="HC113" s="314"/>
      <c r="HD113" s="314"/>
      <c r="HE113" s="314"/>
      <c r="HF113" s="314"/>
      <c r="HG113" s="314"/>
      <c r="HH113" s="314"/>
      <c r="HI113" s="314"/>
      <c r="HJ113" s="314"/>
      <c r="HK113" s="314"/>
      <c r="HL113" s="314"/>
      <c r="HM113" s="314"/>
      <c r="HN113" s="314"/>
      <c r="HO113" s="314"/>
      <c r="HP113" s="314"/>
      <c r="HQ113" s="314"/>
      <c r="HR113" s="314"/>
      <c r="HS113" s="314"/>
      <c r="HT113" s="314"/>
      <c r="HU113" s="314"/>
      <c r="HV113" s="314"/>
      <c r="HW113" s="314"/>
      <c r="HX113" s="314"/>
      <c r="HY113" s="314"/>
      <c r="HZ113" s="314"/>
      <c r="IA113" s="314"/>
      <c r="IB113" s="314"/>
      <c r="IC113" s="314"/>
      <c r="ID113" s="314"/>
      <c r="IE113" s="314"/>
      <c r="IF113" s="314"/>
      <c r="IG113" s="314"/>
      <c r="IH113" s="314"/>
      <c r="II113" s="314"/>
      <c r="IJ113" s="314"/>
      <c r="IK113" s="314"/>
      <c r="IL113" s="314"/>
      <c r="IM113" s="314"/>
      <c r="IN113" s="314"/>
      <c r="IO113" s="314"/>
      <c r="IP113" s="314"/>
      <c r="IQ113" s="314"/>
      <c r="IR113" s="314"/>
      <c r="IS113" s="314"/>
      <c r="IT113" s="314"/>
      <c r="IU113" s="314"/>
      <c r="IV113" s="314"/>
      <c r="IW113" s="314"/>
      <c r="IX113" s="314"/>
      <c r="IY113" s="314"/>
      <c r="IZ113" s="314"/>
      <c r="JA113" s="314"/>
      <c r="JB113" s="314"/>
      <c r="JC113" s="314"/>
      <c r="JD113" s="314"/>
      <c r="JE113" s="314"/>
      <c r="JF113" s="314"/>
      <c r="JG113" s="314"/>
      <c r="JH113" s="314"/>
      <c r="JI113" s="314"/>
      <c r="JJ113" s="314"/>
      <c r="JK113" s="314"/>
      <c r="JL113" s="314"/>
      <c r="JM113" s="314"/>
      <c r="JN113" s="314"/>
      <c r="JO113" s="314"/>
      <c r="JP113" s="314"/>
      <c r="JQ113" s="314"/>
      <c r="JR113" s="314"/>
      <c r="JS113" s="314"/>
      <c r="JT113" s="314"/>
      <c r="JU113" s="314"/>
      <c r="JV113" s="314"/>
      <c r="JW113" s="314"/>
      <c r="JX113" s="314"/>
      <c r="JY113" s="314"/>
      <c r="JZ113" s="314"/>
      <c r="KA113" s="314"/>
      <c r="KB113" s="314"/>
      <c r="KC113" s="314"/>
      <c r="KD113" s="314"/>
      <c r="KE113" s="314"/>
      <c r="KF113" s="314"/>
      <c r="KG113" s="314"/>
      <c r="KH113" s="314"/>
      <c r="KI113" s="314"/>
      <c r="KJ113" s="314"/>
      <c r="KK113" s="314"/>
      <c r="KL113" s="314"/>
      <c r="KM113" s="314"/>
      <c r="KN113" s="314"/>
      <c r="KO113" s="314"/>
      <c r="KP113" s="314"/>
      <c r="KQ113" s="314"/>
      <c r="KR113" s="314"/>
      <c r="KS113" s="314"/>
      <c r="KT113" s="314"/>
      <c r="KU113" s="314"/>
      <c r="KV113" s="314"/>
      <c r="KW113" s="314"/>
      <c r="KX113" s="314"/>
      <c r="KY113" s="314"/>
      <c r="KZ113" s="314"/>
      <c r="LA113" s="314"/>
      <c r="LB113" s="314"/>
      <c r="LC113" s="314"/>
      <c r="LD113" s="314"/>
      <c r="LE113" s="314"/>
      <c r="LF113" s="314"/>
      <c r="LG113" s="314"/>
      <c r="LH113" s="314"/>
      <c r="LI113" s="314"/>
      <c r="LJ113" s="314"/>
      <c r="LK113" s="314"/>
      <c r="LL113" s="314"/>
      <c r="LM113" s="314"/>
      <c r="LN113" s="314"/>
      <c r="LO113" s="314"/>
      <c r="LP113" s="314"/>
      <c r="LQ113" s="314"/>
      <c r="LR113" s="314"/>
      <c r="LS113" s="314"/>
      <c r="LT113" s="314"/>
      <c r="LU113" s="314"/>
      <c r="LV113" s="314"/>
      <c r="LW113" s="314"/>
      <c r="LX113" s="314"/>
      <c r="LY113" s="314"/>
      <c r="LZ113" s="314"/>
      <c r="MA113" s="314"/>
      <c r="MB113" s="314"/>
      <c r="MC113" s="314"/>
      <c r="MD113" s="314"/>
      <c r="ME113" s="314"/>
      <c r="MF113" s="314"/>
      <c r="MG113" s="314"/>
      <c r="MH113" s="314"/>
      <c r="MI113" s="314"/>
      <c r="MJ113" s="314"/>
      <c r="MK113" s="314"/>
      <c r="ML113" s="314"/>
      <c r="MM113" s="314"/>
      <c r="MN113" s="314"/>
      <c r="MO113" s="314"/>
      <c r="MP113" s="314"/>
      <c r="MQ113" s="314"/>
      <c r="MR113" s="314"/>
      <c r="MS113" s="314"/>
      <c r="MT113" s="314"/>
      <c r="MU113" s="314"/>
      <c r="MV113" s="314"/>
      <c r="MW113" s="314"/>
      <c r="MX113" s="314"/>
      <c r="MY113" s="314"/>
      <c r="MZ113" s="314"/>
      <c r="NA113" s="314"/>
      <c r="NB113" s="314"/>
      <c r="NC113" s="314"/>
      <c r="ND113" s="314"/>
      <c r="NE113" s="314"/>
      <c r="NF113" s="314"/>
      <c r="NG113" s="314"/>
      <c r="NH113" s="314"/>
      <c r="NI113" s="314"/>
      <c r="NJ113" s="314"/>
      <c r="NK113" s="314"/>
      <c r="NL113" s="314"/>
      <c r="NM113" s="314"/>
      <c r="NN113" s="314"/>
      <c r="NO113" s="314"/>
      <c r="NP113" s="314"/>
      <c r="NQ113" s="314"/>
      <c r="NR113" s="314"/>
      <c r="NS113" s="314"/>
      <c r="NT113" s="314"/>
      <c r="NU113" s="314"/>
      <c r="NV113" s="314"/>
      <c r="NW113" s="314"/>
      <c r="NX113" s="314"/>
      <c r="NY113" s="314"/>
      <c r="NZ113" s="314"/>
      <c r="OA113" s="314"/>
      <c r="OB113" s="314"/>
      <c r="OC113" s="314"/>
      <c r="OD113" s="314"/>
      <c r="OE113" s="314"/>
      <c r="OF113" s="314"/>
      <c r="OG113" s="314"/>
      <c r="OH113" s="314"/>
      <c r="OI113" s="314"/>
      <c r="OJ113" s="314"/>
      <c r="OK113" s="314"/>
      <c r="OL113" s="314"/>
      <c r="OM113" s="314"/>
      <c r="ON113" s="314"/>
      <c r="OO113" s="314"/>
      <c r="OP113" s="314"/>
      <c r="OQ113" s="314"/>
      <c r="OR113" s="314"/>
      <c r="OS113" s="314"/>
      <c r="OT113" s="314"/>
      <c r="OU113" s="314"/>
      <c r="OV113" s="314"/>
      <c r="OW113" s="314"/>
      <c r="OX113" s="314"/>
      <c r="OY113" s="314"/>
      <c r="OZ113" s="314"/>
      <c r="PA113" s="314"/>
      <c r="PB113" s="314"/>
      <c r="PC113" s="314"/>
      <c r="PD113" s="314"/>
      <c r="PE113" s="314"/>
      <c r="PF113" s="314"/>
      <c r="PG113" s="314"/>
      <c r="PH113" s="314"/>
      <c r="PI113" s="314"/>
      <c r="PJ113" s="314"/>
      <c r="PK113" s="314"/>
      <c r="PL113" s="314"/>
      <c r="PM113" s="314"/>
      <c r="PN113" s="314"/>
      <c r="PO113" s="314"/>
      <c r="PP113" s="314"/>
      <c r="PQ113" s="314"/>
      <c r="PR113" s="314"/>
      <c r="PS113" s="314"/>
      <c r="PT113" s="314"/>
      <c r="PU113" s="314"/>
      <c r="PV113" s="314"/>
      <c r="PW113" s="314"/>
      <c r="PX113" s="314"/>
      <c r="PY113" s="314"/>
      <c r="PZ113" s="314"/>
      <c r="QA113" s="314"/>
      <c r="QB113" s="314"/>
      <c r="QC113" s="314"/>
      <c r="QD113" s="314"/>
      <c r="QE113" s="314"/>
      <c r="QF113" s="314"/>
      <c r="QG113" s="314"/>
      <c r="QH113" s="314"/>
      <c r="QI113" s="314"/>
      <c r="QJ113" s="314"/>
      <c r="QK113" s="314"/>
      <c r="QL113" s="314"/>
      <c r="QM113" s="314"/>
      <c r="QN113" s="314"/>
      <c r="QO113" s="314"/>
      <c r="QP113" s="314"/>
      <c r="QQ113" s="314"/>
      <c r="QR113" s="314"/>
      <c r="QS113" s="314"/>
      <c r="QT113" s="314"/>
      <c r="QU113" s="314"/>
      <c r="QV113" s="314"/>
      <c r="QW113" s="314"/>
      <c r="QX113" s="314"/>
      <c r="QY113" s="314"/>
      <c r="QZ113" s="314"/>
      <c r="RA113" s="314"/>
      <c r="RB113" s="314"/>
      <c r="RC113" s="314"/>
      <c r="RD113" s="314"/>
      <c r="RE113" s="314"/>
      <c r="RF113" s="314"/>
      <c r="RG113" s="314"/>
      <c r="RH113" s="314"/>
      <c r="RI113" s="314"/>
      <c r="RJ113" s="314"/>
      <c r="RK113" s="314"/>
      <c r="RL113" s="314"/>
      <c r="RM113" s="314"/>
      <c r="RN113" s="314"/>
      <c r="RO113" s="314"/>
      <c r="RP113" s="314"/>
      <c r="RQ113" s="314"/>
      <c r="RR113" s="314"/>
      <c r="RS113" s="314"/>
      <c r="RT113" s="314"/>
      <c r="RU113" s="314"/>
      <c r="RV113" s="314"/>
      <c r="RW113" s="314"/>
      <c r="RX113" s="314"/>
      <c r="RY113" s="314"/>
      <c r="RZ113" s="314"/>
      <c r="SA113" s="314"/>
      <c r="SB113" s="314"/>
      <c r="SC113" s="314"/>
      <c r="SD113" s="314"/>
      <c r="SE113" s="314"/>
      <c r="SF113" s="314"/>
      <c r="SG113" s="314"/>
      <c r="SH113" s="314"/>
      <c r="SI113" s="314"/>
      <c r="SJ113" s="314"/>
      <c r="SK113" s="267"/>
      <c r="SL113" s="254"/>
      <c r="SM113" s="242"/>
      <c r="SN113" s="242"/>
      <c r="SO113" s="242"/>
    </row>
    <row r="114" spans="1:509" outlineLevel="1" x14ac:dyDescent="0.35">
      <c r="A114" s="242"/>
      <c r="B114" s="251"/>
      <c r="C114" s="438">
        <f>INT($C$29)+1</f>
        <v>2</v>
      </c>
      <c r="D114" s="267"/>
      <c r="E114" s="322"/>
      <c r="F114" s="322"/>
      <c r="G114" s="322"/>
      <c r="H114" s="267"/>
      <c r="I114" s="450" t="s">
        <v>364</v>
      </c>
      <c r="J114" s="450" t="s">
        <v>152</v>
      </c>
      <c r="K114" s="623" t="s">
        <v>767</v>
      </c>
      <c r="L114" s="257" t="str">
        <f>Periods!F20</f>
        <v>typ</v>
      </c>
      <c r="M114" s="257" t="str">
        <f>Periods!G20</f>
        <v>season0</v>
      </c>
      <c r="N114" s="257" t="str">
        <f>Periods!H20</f>
        <v>season1</v>
      </c>
      <c r="O114" s="257" t="str">
        <f>Periods!I20</f>
        <v>season2</v>
      </c>
      <c r="P114" s="257" t="str">
        <f>Periods!J20</f>
        <v>season3</v>
      </c>
      <c r="Q114" s="257" t="str">
        <f>Periods!K20</f>
        <v>season4</v>
      </c>
      <c r="R114" s="257" t="str">
        <f>Periods!L20</f>
        <v>season5</v>
      </c>
      <c r="S114" s="257" t="str">
        <f>Periods!M20</f>
        <v>season6</v>
      </c>
      <c r="T114" s="257" t="str">
        <f>Periods!N20</f>
        <v>season7</v>
      </c>
      <c r="U114" s="257" t="str">
        <f>Periods!O20</f>
        <v>season8</v>
      </c>
      <c r="V114" s="257" t="str">
        <f>L114</f>
        <v>typ</v>
      </c>
      <c r="W114" s="257" t="str">
        <f t="shared" ref="W114:AF114" si="394">M114</f>
        <v>season0</v>
      </c>
      <c r="X114" s="257" t="str">
        <f t="shared" si="394"/>
        <v>season1</v>
      </c>
      <c r="Y114" s="257" t="str">
        <f t="shared" si="394"/>
        <v>season2</v>
      </c>
      <c r="Z114" s="257" t="str">
        <f t="shared" si="394"/>
        <v>season3</v>
      </c>
      <c r="AA114" s="257" t="str">
        <f t="shared" si="394"/>
        <v>season4</v>
      </c>
      <c r="AB114" s="257" t="str">
        <f t="shared" si="394"/>
        <v>season5</v>
      </c>
      <c r="AC114" s="257" t="str">
        <f t="shared" si="394"/>
        <v>season6</v>
      </c>
      <c r="AD114" s="257" t="str">
        <f t="shared" si="394"/>
        <v>season7</v>
      </c>
      <c r="AE114" s="257" t="str">
        <f t="shared" si="394"/>
        <v>season8</v>
      </c>
      <c r="AF114" s="257" t="str">
        <f t="shared" si="394"/>
        <v>typ</v>
      </c>
      <c r="AG114" s="257" t="str">
        <f t="shared" ref="AG114:BL114" si="395">W114</f>
        <v>season0</v>
      </c>
      <c r="AH114" s="257" t="str">
        <f t="shared" si="395"/>
        <v>season1</v>
      </c>
      <c r="AI114" s="257" t="str">
        <f t="shared" si="395"/>
        <v>season2</v>
      </c>
      <c r="AJ114" s="257" t="str">
        <f t="shared" si="395"/>
        <v>season3</v>
      </c>
      <c r="AK114" s="257" t="str">
        <f t="shared" si="395"/>
        <v>season4</v>
      </c>
      <c r="AL114" s="257" t="str">
        <f t="shared" si="395"/>
        <v>season5</v>
      </c>
      <c r="AM114" s="257" t="str">
        <f t="shared" si="395"/>
        <v>season6</v>
      </c>
      <c r="AN114" s="257" t="str">
        <f t="shared" si="395"/>
        <v>season7</v>
      </c>
      <c r="AO114" s="257" t="str">
        <f t="shared" si="395"/>
        <v>season8</v>
      </c>
      <c r="AP114" s="257" t="str">
        <f t="shared" si="395"/>
        <v>typ</v>
      </c>
      <c r="AQ114" s="257" t="str">
        <f t="shared" si="395"/>
        <v>season0</v>
      </c>
      <c r="AR114" s="257" t="str">
        <f t="shared" si="395"/>
        <v>season1</v>
      </c>
      <c r="AS114" s="257" t="str">
        <f t="shared" si="395"/>
        <v>season2</v>
      </c>
      <c r="AT114" s="257" t="str">
        <f t="shared" si="395"/>
        <v>season3</v>
      </c>
      <c r="AU114" s="257" t="str">
        <f t="shared" si="395"/>
        <v>season4</v>
      </c>
      <c r="AV114" s="257" t="str">
        <f t="shared" si="395"/>
        <v>season5</v>
      </c>
      <c r="AW114" s="257" t="str">
        <f t="shared" si="395"/>
        <v>season6</v>
      </c>
      <c r="AX114" s="257" t="str">
        <f t="shared" si="395"/>
        <v>season7</v>
      </c>
      <c r="AY114" s="257" t="str">
        <f t="shared" si="395"/>
        <v>season8</v>
      </c>
      <c r="AZ114" s="257" t="str">
        <f t="shared" si="395"/>
        <v>typ</v>
      </c>
      <c r="BA114" s="257" t="str">
        <f t="shared" si="395"/>
        <v>season0</v>
      </c>
      <c r="BB114" s="257" t="str">
        <f t="shared" si="395"/>
        <v>season1</v>
      </c>
      <c r="BC114" s="257" t="str">
        <f t="shared" si="395"/>
        <v>season2</v>
      </c>
      <c r="BD114" s="257" t="str">
        <f t="shared" si="395"/>
        <v>season3</v>
      </c>
      <c r="BE114" s="257" t="str">
        <f t="shared" si="395"/>
        <v>season4</v>
      </c>
      <c r="BF114" s="257" t="str">
        <f t="shared" si="395"/>
        <v>season5</v>
      </c>
      <c r="BG114" s="257" t="str">
        <f t="shared" si="395"/>
        <v>season6</v>
      </c>
      <c r="BH114" s="257" t="str">
        <f t="shared" si="395"/>
        <v>season7</v>
      </c>
      <c r="BI114" s="257" t="str">
        <f t="shared" si="395"/>
        <v>season8</v>
      </c>
      <c r="BJ114" s="257" t="str">
        <f t="shared" si="395"/>
        <v>typ</v>
      </c>
      <c r="BK114" s="257" t="str">
        <f t="shared" si="395"/>
        <v>season0</v>
      </c>
      <c r="BL114" s="257" t="str">
        <f t="shared" si="395"/>
        <v>season1</v>
      </c>
      <c r="BM114" s="257" t="str">
        <f t="shared" ref="BM114:CR114" si="396">BC114</f>
        <v>season2</v>
      </c>
      <c r="BN114" s="257" t="str">
        <f t="shared" si="396"/>
        <v>season3</v>
      </c>
      <c r="BO114" s="257" t="str">
        <f t="shared" si="396"/>
        <v>season4</v>
      </c>
      <c r="BP114" s="257" t="str">
        <f t="shared" si="396"/>
        <v>season5</v>
      </c>
      <c r="BQ114" s="257" t="str">
        <f t="shared" si="396"/>
        <v>season6</v>
      </c>
      <c r="BR114" s="257" t="str">
        <f t="shared" si="396"/>
        <v>season7</v>
      </c>
      <c r="BS114" s="257" t="str">
        <f t="shared" si="396"/>
        <v>season8</v>
      </c>
      <c r="BT114" s="257" t="str">
        <f t="shared" si="396"/>
        <v>typ</v>
      </c>
      <c r="BU114" s="257" t="str">
        <f t="shared" si="396"/>
        <v>season0</v>
      </c>
      <c r="BV114" s="257" t="str">
        <f t="shared" si="396"/>
        <v>season1</v>
      </c>
      <c r="BW114" s="257" t="str">
        <f t="shared" si="396"/>
        <v>season2</v>
      </c>
      <c r="BX114" s="257" t="str">
        <f t="shared" si="396"/>
        <v>season3</v>
      </c>
      <c r="BY114" s="257" t="str">
        <f t="shared" si="396"/>
        <v>season4</v>
      </c>
      <c r="BZ114" s="257" t="str">
        <f t="shared" si="396"/>
        <v>season5</v>
      </c>
      <c r="CA114" s="257" t="str">
        <f t="shared" si="396"/>
        <v>season6</v>
      </c>
      <c r="CB114" s="257" t="str">
        <f t="shared" si="396"/>
        <v>season7</v>
      </c>
      <c r="CC114" s="257" t="str">
        <f t="shared" si="396"/>
        <v>season8</v>
      </c>
      <c r="CD114" s="257" t="str">
        <f t="shared" si="396"/>
        <v>typ</v>
      </c>
      <c r="CE114" s="257" t="str">
        <f t="shared" si="396"/>
        <v>season0</v>
      </c>
      <c r="CF114" s="257" t="str">
        <f t="shared" si="396"/>
        <v>season1</v>
      </c>
      <c r="CG114" s="257" t="str">
        <f t="shared" si="396"/>
        <v>season2</v>
      </c>
      <c r="CH114" s="257" t="str">
        <f t="shared" si="396"/>
        <v>season3</v>
      </c>
      <c r="CI114" s="257" t="str">
        <f t="shared" si="396"/>
        <v>season4</v>
      </c>
      <c r="CJ114" s="257" t="str">
        <f t="shared" si="396"/>
        <v>season5</v>
      </c>
      <c r="CK114" s="257" t="str">
        <f t="shared" si="396"/>
        <v>season6</v>
      </c>
      <c r="CL114" s="257" t="str">
        <f t="shared" si="396"/>
        <v>season7</v>
      </c>
      <c r="CM114" s="257" t="str">
        <f t="shared" si="396"/>
        <v>season8</v>
      </c>
      <c r="CN114" s="257" t="str">
        <f t="shared" si="396"/>
        <v>typ</v>
      </c>
      <c r="CO114" s="257" t="str">
        <f t="shared" si="396"/>
        <v>season0</v>
      </c>
      <c r="CP114" s="257" t="str">
        <f t="shared" si="396"/>
        <v>season1</v>
      </c>
      <c r="CQ114" s="257" t="str">
        <f t="shared" si="396"/>
        <v>season2</v>
      </c>
      <c r="CR114" s="257" t="str">
        <f t="shared" si="396"/>
        <v>season3</v>
      </c>
      <c r="CS114" s="257" t="str">
        <f t="shared" ref="CS114:DG114" si="397">CI114</f>
        <v>season4</v>
      </c>
      <c r="CT114" s="257" t="str">
        <f t="shared" si="397"/>
        <v>season5</v>
      </c>
      <c r="CU114" s="257" t="str">
        <f t="shared" si="397"/>
        <v>season6</v>
      </c>
      <c r="CV114" s="257" t="str">
        <f t="shared" si="397"/>
        <v>season7</v>
      </c>
      <c r="CW114" s="257" t="str">
        <f t="shared" si="397"/>
        <v>season8</v>
      </c>
      <c r="CX114" s="257" t="str">
        <f t="shared" si="397"/>
        <v>typ</v>
      </c>
      <c r="CY114" s="257" t="str">
        <f t="shared" si="397"/>
        <v>season0</v>
      </c>
      <c r="CZ114" s="257" t="str">
        <f t="shared" si="397"/>
        <v>season1</v>
      </c>
      <c r="DA114" s="257" t="str">
        <f t="shared" si="397"/>
        <v>season2</v>
      </c>
      <c r="DB114" s="257" t="str">
        <f t="shared" si="397"/>
        <v>season3</v>
      </c>
      <c r="DC114" s="257" t="str">
        <f t="shared" si="397"/>
        <v>season4</v>
      </c>
      <c r="DD114" s="257" t="str">
        <f t="shared" si="397"/>
        <v>season5</v>
      </c>
      <c r="DE114" s="257" t="str">
        <f t="shared" si="397"/>
        <v>season6</v>
      </c>
      <c r="DF114" s="257" t="str">
        <f t="shared" si="397"/>
        <v>season7</v>
      </c>
      <c r="DG114" s="257" t="str">
        <f t="shared" si="397"/>
        <v>season8</v>
      </c>
      <c r="DH114" s="314"/>
      <c r="DI114" s="257"/>
      <c r="DJ114" s="257"/>
      <c r="DK114" s="257"/>
      <c r="DL114" s="257"/>
      <c r="DM114" s="257"/>
      <c r="DN114" s="257"/>
      <c r="DO114" s="257"/>
      <c r="DP114" s="257"/>
      <c r="DQ114" s="257"/>
      <c r="DR114" s="314"/>
      <c r="DS114" s="314"/>
      <c r="DT114" s="314"/>
      <c r="DU114" s="314"/>
      <c r="DV114" s="314"/>
      <c r="DW114" s="314"/>
      <c r="DX114" s="314"/>
      <c r="DY114" s="314"/>
      <c r="DZ114" s="314"/>
      <c r="EA114" s="314"/>
      <c r="EB114" s="314"/>
      <c r="EC114" s="314"/>
      <c r="ED114" s="314"/>
      <c r="EE114" s="314"/>
      <c r="EF114" s="314"/>
      <c r="EG114" s="314"/>
      <c r="EH114" s="314"/>
      <c r="EI114" s="314"/>
      <c r="EJ114" s="314"/>
      <c r="EK114" s="314"/>
      <c r="EL114" s="314"/>
      <c r="EM114" s="314"/>
      <c r="EN114" s="314"/>
      <c r="EO114" s="314"/>
      <c r="EP114" s="314"/>
      <c r="EQ114" s="314"/>
      <c r="ER114" s="314"/>
      <c r="ES114" s="314"/>
      <c r="ET114" s="314"/>
      <c r="EU114" s="314"/>
      <c r="EV114" s="314"/>
      <c r="EW114" s="314"/>
      <c r="EX114" s="314"/>
      <c r="EY114" s="314"/>
      <c r="EZ114" s="314"/>
      <c r="FA114" s="314"/>
      <c r="FB114" s="314"/>
      <c r="FC114" s="314"/>
      <c r="FD114" s="314"/>
      <c r="FE114" s="314"/>
      <c r="FF114" s="314"/>
      <c r="FG114" s="314"/>
      <c r="FH114" s="314"/>
      <c r="FI114" s="314"/>
      <c r="FJ114" s="314"/>
      <c r="FK114" s="314"/>
      <c r="FL114" s="314"/>
      <c r="FM114" s="314"/>
      <c r="FN114" s="314"/>
      <c r="FO114" s="314"/>
      <c r="FP114" s="314"/>
      <c r="FQ114" s="314"/>
      <c r="FR114" s="314"/>
      <c r="FS114" s="314"/>
      <c r="FT114" s="314"/>
      <c r="FU114" s="314"/>
      <c r="FV114" s="314"/>
      <c r="FW114" s="314"/>
      <c r="FX114" s="314"/>
      <c r="FY114" s="314"/>
      <c r="FZ114" s="314"/>
      <c r="GA114" s="314"/>
      <c r="GB114" s="314"/>
      <c r="GC114" s="314"/>
      <c r="GD114" s="314"/>
      <c r="GE114" s="314"/>
      <c r="GF114" s="314"/>
      <c r="GG114" s="314"/>
      <c r="GH114" s="314"/>
      <c r="GI114" s="314"/>
      <c r="GJ114" s="314"/>
      <c r="GK114" s="314"/>
      <c r="GL114" s="314"/>
      <c r="GM114" s="314"/>
      <c r="GN114" s="314"/>
      <c r="GO114" s="314"/>
      <c r="GP114" s="314"/>
      <c r="GQ114" s="314"/>
      <c r="GR114" s="314"/>
      <c r="GS114" s="314"/>
      <c r="GT114" s="314"/>
      <c r="GU114" s="314"/>
      <c r="GV114" s="314"/>
      <c r="GW114" s="314"/>
      <c r="GX114" s="314"/>
      <c r="GY114" s="314"/>
      <c r="GZ114" s="314"/>
      <c r="HA114" s="314"/>
      <c r="HB114" s="314"/>
      <c r="HC114" s="314"/>
      <c r="HD114" s="314"/>
      <c r="HE114" s="314"/>
      <c r="HF114" s="314"/>
      <c r="HG114" s="314"/>
      <c r="HH114" s="314"/>
      <c r="HI114" s="314"/>
      <c r="HJ114" s="314"/>
      <c r="HK114" s="314"/>
      <c r="HL114" s="314"/>
      <c r="HM114" s="314"/>
      <c r="HN114" s="314"/>
      <c r="HO114" s="314"/>
      <c r="HP114" s="314"/>
      <c r="HQ114" s="314"/>
      <c r="HR114" s="314"/>
      <c r="HS114" s="314"/>
      <c r="HT114" s="314"/>
      <c r="HU114" s="314"/>
      <c r="HV114" s="314"/>
      <c r="HW114" s="314"/>
      <c r="HX114" s="314"/>
      <c r="HY114" s="314"/>
      <c r="HZ114" s="314"/>
      <c r="IA114" s="314"/>
      <c r="IB114" s="314"/>
      <c r="IC114" s="314"/>
      <c r="ID114" s="314"/>
      <c r="IE114" s="314"/>
      <c r="IF114" s="314"/>
      <c r="IG114" s="314"/>
      <c r="IH114" s="314"/>
      <c r="II114" s="314"/>
      <c r="IJ114" s="314"/>
      <c r="IK114" s="314"/>
      <c r="IL114" s="314"/>
      <c r="IM114" s="314"/>
      <c r="IN114" s="314"/>
      <c r="IO114" s="314"/>
      <c r="IP114" s="314"/>
      <c r="IQ114" s="314"/>
      <c r="IR114" s="314"/>
      <c r="IS114" s="314"/>
      <c r="IT114" s="314"/>
      <c r="IU114" s="314"/>
      <c r="IV114" s="314"/>
      <c r="IW114" s="314"/>
      <c r="IX114" s="314"/>
      <c r="IY114" s="314"/>
      <c r="IZ114" s="314"/>
      <c r="JA114" s="314"/>
      <c r="JB114" s="314"/>
      <c r="JC114" s="314"/>
      <c r="JD114" s="314"/>
      <c r="JE114" s="314"/>
      <c r="JF114" s="314"/>
      <c r="JG114" s="314"/>
      <c r="JH114" s="314"/>
      <c r="JI114" s="314"/>
      <c r="JJ114" s="314"/>
      <c r="JK114" s="314"/>
      <c r="JL114" s="314"/>
      <c r="JM114" s="314"/>
      <c r="JN114" s="314"/>
      <c r="JO114" s="314"/>
      <c r="JP114" s="314"/>
      <c r="JQ114" s="314"/>
      <c r="JR114" s="314"/>
      <c r="JS114" s="314"/>
      <c r="JT114" s="314"/>
      <c r="JU114" s="314"/>
      <c r="JV114" s="314"/>
      <c r="JW114" s="314"/>
      <c r="JX114" s="314"/>
      <c r="JY114" s="314"/>
      <c r="JZ114" s="314"/>
      <c r="KA114" s="314"/>
      <c r="KB114" s="314"/>
      <c r="KC114" s="314"/>
      <c r="KD114" s="314"/>
      <c r="KE114" s="314"/>
      <c r="KF114" s="314"/>
      <c r="KG114" s="314"/>
      <c r="KH114" s="314"/>
      <c r="KI114" s="314"/>
      <c r="KJ114" s="314"/>
      <c r="KK114" s="314"/>
      <c r="KL114" s="314"/>
      <c r="KM114" s="314"/>
      <c r="KN114" s="314"/>
      <c r="KO114" s="314"/>
      <c r="KP114" s="314"/>
      <c r="KQ114" s="314"/>
      <c r="KR114" s="314"/>
      <c r="KS114" s="314"/>
      <c r="KT114" s="314"/>
      <c r="KU114" s="314"/>
      <c r="KV114" s="314"/>
      <c r="KW114" s="314"/>
      <c r="KX114" s="314"/>
      <c r="KY114" s="314"/>
      <c r="KZ114" s="314"/>
      <c r="LA114" s="314"/>
      <c r="LB114" s="314"/>
      <c r="LC114" s="314"/>
      <c r="LD114" s="314"/>
      <c r="LE114" s="314"/>
      <c r="LF114" s="314"/>
      <c r="LG114" s="314"/>
      <c r="LH114" s="314"/>
      <c r="LI114" s="314"/>
      <c r="LJ114" s="314"/>
      <c r="LK114" s="314"/>
      <c r="LL114" s="314"/>
      <c r="LM114" s="314"/>
      <c r="LN114" s="314"/>
      <c r="LO114" s="314"/>
      <c r="LP114" s="314"/>
      <c r="LQ114" s="314"/>
      <c r="LR114" s="314"/>
      <c r="LS114" s="314"/>
      <c r="LT114" s="314"/>
      <c r="LU114" s="314"/>
      <c r="LV114" s="314"/>
      <c r="LW114" s="314"/>
      <c r="LX114" s="314"/>
      <c r="LY114" s="314"/>
      <c r="LZ114" s="314"/>
      <c r="MA114" s="314"/>
      <c r="MB114" s="314"/>
      <c r="MC114" s="314"/>
      <c r="MD114" s="314"/>
      <c r="ME114" s="314"/>
      <c r="MF114" s="314"/>
      <c r="MG114" s="314"/>
      <c r="MH114" s="314"/>
      <c r="MI114" s="314"/>
      <c r="MJ114" s="314"/>
      <c r="MK114" s="314"/>
      <c r="ML114" s="314"/>
      <c r="MM114" s="314"/>
      <c r="MN114" s="314"/>
      <c r="MO114" s="314"/>
      <c r="MP114" s="314"/>
      <c r="MQ114" s="314"/>
      <c r="MR114" s="314"/>
      <c r="MS114" s="314"/>
      <c r="MT114" s="314"/>
      <c r="MU114" s="314"/>
      <c r="MV114" s="314"/>
      <c r="MW114" s="314"/>
      <c r="MX114" s="314"/>
      <c r="MY114" s="314"/>
      <c r="MZ114" s="314"/>
      <c r="NA114" s="314"/>
      <c r="NB114" s="314"/>
      <c r="NC114" s="314"/>
      <c r="ND114" s="314"/>
      <c r="NE114" s="314"/>
      <c r="NF114" s="314"/>
      <c r="NG114" s="314"/>
      <c r="NH114" s="314"/>
      <c r="NI114" s="314"/>
      <c r="NJ114" s="314"/>
      <c r="NK114" s="314"/>
      <c r="NL114" s="314"/>
      <c r="NM114" s="314"/>
      <c r="NN114" s="314"/>
      <c r="NO114" s="314"/>
      <c r="NP114" s="314"/>
      <c r="NQ114" s="314"/>
      <c r="NR114" s="314"/>
      <c r="NS114" s="314"/>
      <c r="NT114" s="314"/>
      <c r="NU114" s="314"/>
      <c r="NV114" s="314"/>
      <c r="NW114" s="314"/>
      <c r="NX114" s="314"/>
      <c r="NY114" s="314"/>
      <c r="NZ114" s="314"/>
      <c r="OA114" s="314"/>
      <c r="OB114" s="314"/>
      <c r="OC114" s="314"/>
      <c r="OD114" s="314"/>
      <c r="OE114" s="314"/>
      <c r="OF114" s="314"/>
      <c r="OG114" s="314"/>
      <c r="OH114" s="314"/>
      <c r="OI114" s="314"/>
      <c r="OJ114" s="314"/>
      <c r="OK114" s="314"/>
      <c r="OL114" s="314"/>
      <c r="OM114" s="314"/>
      <c r="ON114" s="314"/>
      <c r="OO114" s="314"/>
      <c r="OP114" s="314"/>
      <c r="OQ114" s="314"/>
      <c r="OR114" s="314"/>
      <c r="OS114" s="314"/>
      <c r="OT114" s="314"/>
      <c r="OU114" s="314"/>
      <c r="OV114" s="314"/>
      <c r="OW114" s="314"/>
      <c r="OX114" s="314"/>
      <c r="OY114" s="314"/>
      <c r="OZ114" s="314"/>
      <c r="PA114" s="314"/>
      <c r="PB114" s="314"/>
      <c r="PC114" s="314"/>
      <c r="PD114" s="314"/>
      <c r="PE114" s="314"/>
      <c r="PF114" s="314"/>
      <c r="PG114" s="314"/>
      <c r="PH114" s="314"/>
      <c r="PI114" s="314"/>
      <c r="PJ114" s="314"/>
      <c r="PK114" s="314"/>
      <c r="PL114" s="314"/>
      <c r="PM114" s="314"/>
      <c r="PN114" s="314"/>
      <c r="PO114" s="314"/>
      <c r="PP114" s="314"/>
      <c r="PQ114" s="314"/>
      <c r="PR114" s="314"/>
      <c r="PS114" s="314"/>
      <c r="PT114" s="314"/>
      <c r="PU114" s="314"/>
      <c r="PV114" s="314"/>
      <c r="PW114" s="314"/>
      <c r="PX114" s="314"/>
      <c r="PY114" s="314"/>
      <c r="PZ114" s="314"/>
      <c r="QA114" s="314"/>
      <c r="QB114" s="314"/>
      <c r="QC114" s="314"/>
      <c r="QD114" s="314"/>
      <c r="QE114" s="314"/>
      <c r="QF114" s="314"/>
      <c r="QG114" s="314"/>
      <c r="QH114" s="314"/>
      <c r="QI114" s="314"/>
      <c r="QJ114" s="314"/>
      <c r="QK114" s="314"/>
      <c r="QL114" s="314"/>
      <c r="QM114" s="314"/>
      <c r="QN114" s="314"/>
      <c r="QO114" s="314"/>
      <c r="QP114" s="314"/>
      <c r="QQ114" s="314"/>
      <c r="QR114" s="314"/>
      <c r="QS114" s="314"/>
      <c r="QT114" s="314"/>
      <c r="QU114" s="314"/>
      <c r="QV114" s="314"/>
      <c r="QW114" s="314"/>
      <c r="QX114" s="314"/>
      <c r="QY114" s="314"/>
      <c r="QZ114" s="314"/>
      <c r="RA114" s="314"/>
      <c r="RB114" s="314"/>
      <c r="RC114" s="314"/>
      <c r="RD114" s="314"/>
      <c r="RE114" s="314"/>
      <c r="RF114" s="314"/>
      <c r="RG114" s="314"/>
      <c r="RH114" s="314"/>
      <c r="RI114" s="314"/>
      <c r="RJ114" s="314"/>
      <c r="RK114" s="314"/>
      <c r="RL114" s="314"/>
      <c r="RM114" s="314"/>
      <c r="RN114" s="314"/>
      <c r="RO114" s="314"/>
      <c r="RP114" s="314"/>
      <c r="RQ114" s="314"/>
      <c r="RR114" s="314"/>
      <c r="RS114" s="314"/>
      <c r="RT114" s="314"/>
      <c r="RU114" s="314"/>
      <c r="RV114" s="314"/>
      <c r="RW114" s="314"/>
      <c r="RX114" s="314"/>
      <c r="RY114" s="314"/>
      <c r="RZ114" s="314"/>
      <c r="SA114" s="314"/>
      <c r="SB114" s="314"/>
      <c r="SC114" s="314"/>
      <c r="SD114" s="314"/>
      <c r="SE114" s="314"/>
      <c r="SF114" s="314"/>
      <c r="SG114" s="314"/>
      <c r="SH114" s="314"/>
      <c r="SI114" s="314"/>
      <c r="SJ114" s="314"/>
      <c r="SK114" s="267"/>
      <c r="SL114" s="254"/>
      <c r="SM114" s="242"/>
      <c r="SN114" s="242"/>
      <c r="SO114" s="242"/>
    </row>
    <row r="115" spans="1:509" ht="5.15" customHeight="1" outlineLevel="3" x14ac:dyDescent="0.35">
      <c r="A115" s="242"/>
      <c r="B115" s="251"/>
      <c r="C115" s="438">
        <f>INT($C$29)+3.005</f>
        <v>4.0049999999999999</v>
      </c>
      <c r="D115" s="267" t="s">
        <v>368</v>
      </c>
      <c r="E115" s="267"/>
      <c r="F115" s="267"/>
      <c r="G115" s="267"/>
      <c r="H115" s="267"/>
      <c r="I115" s="420"/>
      <c r="J115" s="420"/>
      <c r="K115" s="420"/>
      <c r="L115" s="420"/>
      <c r="M115" s="420"/>
      <c r="N115" s="420"/>
      <c r="O115" s="420"/>
      <c r="P115" s="420"/>
      <c r="Q115" s="420"/>
      <c r="R115" s="420"/>
      <c r="S115" s="420"/>
      <c r="T115" s="420"/>
      <c r="U115" s="420"/>
      <c r="V115" s="420"/>
      <c r="W115" s="420"/>
      <c r="X115" s="420"/>
      <c r="Y115" s="420"/>
      <c r="Z115" s="420"/>
      <c r="AA115" s="420"/>
      <c r="AB115" s="420"/>
      <c r="AC115" s="420"/>
      <c r="AD115" s="420"/>
      <c r="AE115" s="420"/>
      <c r="AF115" s="420"/>
      <c r="AG115" s="420"/>
      <c r="AH115" s="420"/>
      <c r="AI115" s="420"/>
      <c r="AJ115" s="420"/>
      <c r="AK115" s="420"/>
      <c r="AL115" s="420"/>
      <c r="AM115" s="420"/>
      <c r="AN115" s="420"/>
      <c r="AO115" s="420"/>
      <c r="AP115" s="420"/>
      <c r="AQ115" s="420"/>
      <c r="AR115" s="420"/>
      <c r="AS115" s="420"/>
      <c r="AT115" s="420"/>
      <c r="AU115" s="420"/>
      <c r="AV115" s="420"/>
      <c r="AW115" s="420"/>
      <c r="AX115" s="420"/>
      <c r="AY115" s="420"/>
      <c r="AZ115" s="420"/>
      <c r="BA115" s="420"/>
      <c r="BB115" s="420"/>
      <c r="BC115" s="420"/>
      <c r="BD115" s="420"/>
      <c r="BE115" s="420"/>
      <c r="BF115" s="420"/>
      <c r="BG115" s="420"/>
      <c r="BH115" s="420"/>
      <c r="BI115" s="420"/>
      <c r="BJ115" s="420"/>
      <c r="BK115" s="420"/>
      <c r="BL115" s="420"/>
      <c r="BM115" s="420"/>
      <c r="BN115" s="420"/>
      <c r="BO115" s="420"/>
      <c r="BP115" s="420"/>
      <c r="BQ115" s="420"/>
      <c r="BR115" s="420"/>
      <c r="BS115" s="420"/>
      <c r="BT115" s="420"/>
      <c r="BU115" s="420"/>
      <c r="BV115" s="420"/>
      <c r="BW115" s="420"/>
      <c r="BX115" s="420"/>
      <c r="BY115" s="420"/>
      <c r="BZ115" s="420"/>
      <c r="CA115" s="420"/>
      <c r="CB115" s="420"/>
      <c r="CC115" s="420"/>
      <c r="CD115" s="420"/>
      <c r="CE115" s="420"/>
      <c r="CF115" s="420"/>
      <c r="CG115" s="420"/>
      <c r="CH115" s="420"/>
      <c r="CI115" s="420"/>
      <c r="CJ115" s="420"/>
      <c r="CK115" s="420"/>
      <c r="CL115" s="420"/>
      <c r="CM115" s="420"/>
      <c r="CN115" s="420"/>
      <c r="CO115" s="420"/>
      <c r="CP115" s="420"/>
      <c r="CQ115" s="420"/>
      <c r="CR115" s="420"/>
      <c r="CS115" s="420"/>
      <c r="CT115" s="420"/>
      <c r="CU115" s="420"/>
      <c r="CV115" s="420"/>
      <c r="CW115" s="420"/>
      <c r="CX115" s="420"/>
      <c r="CY115" s="420"/>
      <c r="CZ115" s="420"/>
      <c r="DA115" s="420"/>
      <c r="DB115" s="420"/>
      <c r="DC115" s="420"/>
      <c r="DD115" s="420"/>
      <c r="DE115" s="420"/>
      <c r="DF115" s="420"/>
      <c r="DG115" s="420"/>
      <c r="DH115" s="420"/>
      <c r="DI115" s="420"/>
      <c r="DJ115" s="420"/>
      <c r="DK115" s="420"/>
      <c r="DL115" s="420"/>
      <c r="DM115" s="420"/>
      <c r="DN115" s="420"/>
      <c r="DO115" s="420"/>
      <c r="DP115" s="420"/>
      <c r="DQ115" s="420"/>
      <c r="DR115" s="420"/>
      <c r="DS115" s="420"/>
      <c r="DT115" s="420"/>
      <c r="DU115" s="420"/>
      <c r="DV115" s="420"/>
      <c r="DW115" s="420"/>
      <c r="DX115" s="420"/>
      <c r="DY115" s="420"/>
      <c r="DZ115" s="420"/>
      <c r="EA115" s="420"/>
      <c r="EB115" s="420"/>
      <c r="EC115" s="420"/>
      <c r="ED115" s="420"/>
      <c r="EE115" s="420"/>
      <c r="EF115" s="420"/>
      <c r="EG115" s="420"/>
      <c r="EH115" s="420"/>
      <c r="EI115" s="420"/>
      <c r="EJ115" s="420"/>
      <c r="EK115" s="420"/>
      <c r="EL115" s="420"/>
      <c r="EM115" s="420"/>
      <c r="EN115" s="420"/>
      <c r="EO115" s="420"/>
      <c r="EP115" s="420"/>
      <c r="EQ115" s="420"/>
      <c r="ER115" s="420"/>
      <c r="ES115" s="420"/>
      <c r="ET115" s="420"/>
      <c r="EU115" s="420"/>
      <c r="EV115" s="420"/>
      <c r="EW115" s="420"/>
      <c r="EX115" s="420"/>
      <c r="EY115" s="420"/>
      <c r="EZ115" s="420"/>
      <c r="FA115" s="420"/>
      <c r="FB115" s="420"/>
      <c r="FC115" s="420"/>
      <c r="FD115" s="420"/>
      <c r="FE115" s="420"/>
      <c r="FF115" s="420"/>
      <c r="FG115" s="420"/>
      <c r="FH115" s="420"/>
      <c r="FI115" s="420"/>
      <c r="FJ115" s="420"/>
      <c r="FK115" s="420"/>
      <c r="FL115" s="420"/>
      <c r="FM115" s="420"/>
      <c r="FN115" s="420"/>
      <c r="FO115" s="420"/>
      <c r="FP115" s="420"/>
      <c r="FQ115" s="420"/>
      <c r="FR115" s="420"/>
      <c r="FS115" s="420"/>
      <c r="FT115" s="420"/>
      <c r="FU115" s="420"/>
      <c r="FV115" s="420"/>
      <c r="FW115" s="420"/>
      <c r="FX115" s="420"/>
      <c r="FY115" s="420"/>
      <c r="FZ115" s="420"/>
      <c r="GA115" s="420"/>
      <c r="GB115" s="420"/>
      <c r="GC115" s="420"/>
      <c r="GD115" s="420"/>
      <c r="GE115" s="420"/>
      <c r="GF115" s="420"/>
      <c r="GG115" s="420"/>
      <c r="GH115" s="420"/>
      <c r="GI115" s="420"/>
      <c r="GJ115" s="420"/>
      <c r="GK115" s="420"/>
      <c r="GL115" s="420"/>
      <c r="GM115" s="420"/>
      <c r="GN115" s="420"/>
      <c r="GO115" s="420"/>
      <c r="GP115" s="420"/>
      <c r="GQ115" s="420"/>
      <c r="GR115" s="420"/>
      <c r="GS115" s="420"/>
      <c r="GT115" s="420"/>
      <c r="GU115" s="420"/>
      <c r="GV115" s="420"/>
      <c r="GW115" s="420"/>
      <c r="GX115" s="420"/>
      <c r="GY115" s="420"/>
      <c r="GZ115" s="420"/>
      <c r="HA115" s="420"/>
      <c r="HB115" s="420"/>
      <c r="HC115" s="420"/>
      <c r="HD115" s="420"/>
      <c r="HE115" s="420"/>
      <c r="HF115" s="420"/>
      <c r="HG115" s="420"/>
      <c r="HH115" s="420"/>
      <c r="HI115" s="420"/>
      <c r="HJ115" s="420"/>
      <c r="HK115" s="420"/>
      <c r="HL115" s="420"/>
      <c r="HM115" s="420"/>
      <c r="HN115" s="420"/>
      <c r="HO115" s="420"/>
      <c r="HP115" s="420"/>
      <c r="HQ115" s="420"/>
      <c r="HR115" s="420"/>
      <c r="HS115" s="420"/>
      <c r="HT115" s="420"/>
      <c r="HU115" s="420"/>
      <c r="HV115" s="420"/>
      <c r="HW115" s="420"/>
      <c r="HX115" s="420"/>
      <c r="HY115" s="420"/>
      <c r="HZ115" s="420"/>
      <c r="IA115" s="420"/>
      <c r="IB115" s="420"/>
      <c r="IC115" s="420"/>
      <c r="ID115" s="420"/>
      <c r="IE115" s="420"/>
      <c r="IF115" s="420"/>
      <c r="IG115" s="420"/>
      <c r="IH115" s="420"/>
      <c r="II115" s="420"/>
      <c r="IJ115" s="420"/>
      <c r="IK115" s="420"/>
      <c r="IL115" s="420"/>
      <c r="IM115" s="420"/>
      <c r="IN115" s="420"/>
      <c r="IO115" s="420"/>
      <c r="IP115" s="420"/>
      <c r="IQ115" s="420"/>
      <c r="IR115" s="420"/>
      <c r="IS115" s="420"/>
      <c r="IT115" s="420"/>
      <c r="IU115" s="420"/>
      <c r="IV115" s="420"/>
      <c r="IW115" s="420"/>
      <c r="IX115" s="420"/>
      <c r="IY115" s="420"/>
      <c r="IZ115" s="420"/>
      <c r="JA115" s="420"/>
      <c r="JB115" s="420"/>
      <c r="JC115" s="420"/>
      <c r="JD115" s="420"/>
      <c r="JE115" s="420"/>
      <c r="JF115" s="420"/>
      <c r="JG115" s="420"/>
      <c r="JH115" s="420"/>
      <c r="JI115" s="420"/>
      <c r="JJ115" s="420"/>
      <c r="JK115" s="420"/>
      <c r="JL115" s="420"/>
      <c r="JM115" s="420"/>
      <c r="JN115" s="420"/>
      <c r="JO115" s="420"/>
      <c r="JP115" s="420"/>
      <c r="JQ115" s="420"/>
      <c r="JR115" s="420"/>
      <c r="JS115" s="420"/>
      <c r="JT115" s="420"/>
      <c r="JU115" s="420"/>
      <c r="JV115" s="420"/>
      <c r="JW115" s="420"/>
      <c r="JX115" s="420"/>
      <c r="JY115" s="420"/>
      <c r="JZ115" s="420"/>
      <c r="KA115" s="420"/>
      <c r="KB115" s="420"/>
      <c r="KC115" s="420"/>
      <c r="KD115" s="420"/>
      <c r="KE115" s="420"/>
      <c r="KF115" s="420"/>
      <c r="KG115" s="420"/>
      <c r="KH115" s="420"/>
      <c r="KI115" s="420"/>
      <c r="KJ115" s="420"/>
      <c r="KK115" s="420"/>
      <c r="KL115" s="420"/>
      <c r="KM115" s="420"/>
      <c r="KN115" s="420"/>
      <c r="KO115" s="420"/>
      <c r="KP115" s="420"/>
      <c r="KQ115" s="420"/>
      <c r="KR115" s="420"/>
      <c r="KS115" s="420"/>
      <c r="KT115" s="420"/>
      <c r="KU115" s="420"/>
      <c r="KV115" s="420"/>
      <c r="KW115" s="420"/>
      <c r="KX115" s="420"/>
      <c r="KY115" s="420"/>
      <c r="KZ115" s="420"/>
      <c r="LA115" s="420"/>
      <c r="LB115" s="420"/>
      <c r="LC115" s="420"/>
      <c r="LD115" s="420"/>
      <c r="LE115" s="420"/>
      <c r="LF115" s="420"/>
      <c r="LG115" s="420"/>
      <c r="LH115" s="420"/>
      <c r="LI115" s="420"/>
      <c r="LJ115" s="420"/>
      <c r="LK115" s="420"/>
      <c r="LL115" s="420"/>
      <c r="LM115" s="420"/>
      <c r="LN115" s="420"/>
      <c r="LO115" s="420"/>
      <c r="LP115" s="420"/>
      <c r="LQ115" s="420"/>
      <c r="LR115" s="420"/>
      <c r="LS115" s="420"/>
      <c r="LT115" s="420"/>
      <c r="LU115" s="420"/>
      <c r="LV115" s="420"/>
      <c r="LW115" s="420"/>
      <c r="LX115" s="420"/>
      <c r="LY115" s="420"/>
      <c r="LZ115" s="420"/>
      <c r="MA115" s="420"/>
      <c r="MB115" s="420"/>
      <c r="MC115" s="420"/>
      <c r="MD115" s="420"/>
      <c r="ME115" s="420"/>
      <c r="MF115" s="420"/>
      <c r="MG115" s="420"/>
      <c r="MH115" s="420"/>
      <c r="MI115" s="420"/>
      <c r="MJ115" s="420"/>
      <c r="MK115" s="420"/>
      <c r="ML115" s="420"/>
      <c r="MM115" s="420"/>
      <c r="MN115" s="420"/>
      <c r="MO115" s="420"/>
      <c r="MP115" s="420"/>
      <c r="MQ115" s="420"/>
      <c r="MR115" s="420"/>
      <c r="MS115" s="420"/>
      <c r="MT115" s="420"/>
      <c r="MU115" s="420"/>
      <c r="MV115" s="420"/>
      <c r="MW115" s="420"/>
      <c r="MX115" s="420"/>
      <c r="MY115" s="420"/>
      <c r="MZ115" s="420"/>
      <c r="NA115" s="420"/>
      <c r="NB115" s="420"/>
      <c r="NC115" s="420"/>
      <c r="ND115" s="420"/>
      <c r="NE115" s="420"/>
      <c r="NF115" s="420"/>
      <c r="NG115" s="420"/>
      <c r="NH115" s="420"/>
      <c r="NI115" s="420"/>
      <c r="NJ115" s="420"/>
      <c r="NK115" s="420"/>
      <c r="NL115" s="420"/>
      <c r="NM115" s="420"/>
      <c r="NN115" s="420"/>
      <c r="NO115" s="420"/>
      <c r="NP115" s="420"/>
      <c r="NQ115" s="420"/>
      <c r="NR115" s="420"/>
      <c r="NS115" s="420"/>
      <c r="NT115" s="420"/>
      <c r="NU115" s="420"/>
      <c r="NV115" s="420"/>
      <c r="NW115" s="420"/>
      <c r="NX115" s="420"/>
      <c r="NY115" s="420"/>
      <c r="NZ115" s="420"/>
      <c r="OA115" s="420"/>
      <c r="OB115" s="420"/>
      <c r="OC115" s="420"/>
      <c r="OD115" s="420"/>
      <c r="OE115" s="420"/>
      <c r="OF115" s="420"/>
      <c r="OG115" s="420"/>
      <c r="OH115" s="420"/>
      <c r="OI115" s="420"/>
      <c r="OJ115" s="420"/>
      <c r="OK115" s="420"/>
      <c r="OL115" s="420"/>
      <c r="OM115" s="420"/>
      <c r="ON115" s="420"/>
      <c r="OO115" s="420"/>
      <c r="OP115" s="420"/>
      <c r="OQ115" s="420"/>
      <c r="OR115" s="420"/>
      <c r="OS115" s="420"/>
      <c r="OT115" s="420"/>
      <c r="OU115" s="420"/>
      <c r="OV115" s="420"/>
      <c r="OW115" s="420"/>
      <c r="OX115" s="420"/>
      <c r="OY115" s="420"/>
      <c r="OZ115" s="420"/>
      <c r="PA115" s="420"/>
      <c r="PB115" s="420"/>
      <c r="PC115" s="420"/>
      <c r="PD115" s="420"/>
      <c r="PE115" s="420"/>
      <c r="PF115" s="420"/>
      <c r="PG115" s="420"/>
      <c r="PH115" s="420"/>
      <c r="PI115" s="420"/>
      <c r="PJ115" s="420"/>
      <c r="PK115" s="420"/>
      <c r="PL115" s="420"/>
      <c r="PM115" s="420"/>
      <c r="PN115" s="420"/>
      <c r="PO115" s="420"/>
      <c r="PP115" s="420"/>
      <c r="PQ115" s="420"/>
      <c r="PR115" s="420"/>
      <c r="PS115" s="420"/>
      <c r="PT115" s="420"/>
      <c r="PU115" s="420"/>
      <c r="PV115" s="420"/>
      <c r="PW115" s="420"/>
      <c r="PX115" s="420"/>
      <c r="PY115" s="420"/>
      <c r="PZ115" s="420"/>
      <c r="QA115" s="420"/>
      <c r="QB115" s="420"/>
      <c r="QC115" s="420"/>
      <c r="QD115" s="420"/>
      <c r="QE115" s="420"/>
      <c r="QF115" s="420"/>
      <c r="QG115" s="420"/>
      <c r="QH115" s="420"/>
      <c r="QI115" s="420"/>
      <c r="QJ115" s="420"/>
      <c r="QK115" s="420"/>
      <c r="QL115" s="420"/>
      <c r="QM115" s="420"/>
      <c r="QN115" s="420"/>
      <c r="QO115" s="420"/>
      <c r="QP115" s="420"/>
      <c r="QQ115" s="420"/>
      <c r="QR115" s="420"/>
      <c r="QS115" s="420"/>
      <c r="QT115" s="420"/>
      <c r="QU115" s="420"/>
      <c r="QV115" s="420"/>
      <c r="QW115" s="420"/>
      <c r="QX115" s="420"/>
      <c r="QY115" s="420"/>
      <c r="QZ115" s="420"/>
      <c r="RA115" s="420"/>
      <c r="RB115" s="420"/>
      <c r="RC115" s="420"/>
      <c r="RD115" s="420"/>
      <c r="RE115" s="420"/>
      <c r="RF115" s="420"/>
      <c r="RG115" s="420"/>
      <c r="RH115" s="420"/>
      <c r="RI115" s="420"/>
      <c r="RJ115" s="420"/>
      <c r="RK115" s="420"/>
      <c r="RL115" s="420"/>
      <c r="RM115" s="420"/>
      <c r="RN115" s="420"/>
      <c r="RO115" s="420"/>
      <c r="RP115" s="420"/>
      <c r="RQ115" s="420"/>
      <c r="RR115" s="420"/>
      <c r="RS115" s="420"/>
      <c r="RT115" s="420"/>
      <c r="RU115" s="420"/>
      <c r="RV115" s="420"/>
      <c r="RW115" s="420"/>
      <c r="RX115" s="420"/>
      <c r="RY115" s="420"/>
      <c r="RZ115" s="420"/>
      <c r="SA115" s="420"/>
      <c r="SB115" s="420"/>
      <c r="SC115" s="420"/>
      <c r="SD115" s="420"/>
      <c r="SE115" s="420"/>
      <c r="SF115" s="420"/>
      <c r="SG115" s="420"/>
      <c r="SH115" s="420"/>
      <c r="SI115" s="420"/>
      <c r="SJ115" s="420"/>
      <c r="SK115" s="267"/>
      <c r="SL115" s="254"/>
      <c r="SM115" s="242"/>
      <c r="SN115" s="242"/>
      <c r="SO115" s="242"/>
    </row>
    <row r="116" spans="1:509" outlineLevel="2" x14ac:dyDescent="0.35">
      <c r="A116" s="242"/>
      <c r="B116" s="251"/>
      <c r="C116" s="438">
        <f t="shared" ref="C116:C136" si="398">INT($C$29)+2</f>
        <v>3</v>
      </c>
      <c r="D116" s="267"/>
      <c r="E116" s="316">
        <v>0</v>
      </c>
      <c r="F116" s="322"/>
      <c r="G116" s="322"/>
      <c r="H116" s="267"/>
      <c r="I116" s="272" t="s">
        <v>816</v>
      </c>
      <c r="J116" s="288" t="s">
        <v>686</v>
      </c>
      <c r="K116" s="288"/>
      <c r="L116" s="515" t="b">
        <v>0</v>
      </c>
      <c r="M116" s="516" t="b">
        <v>0</v>
      </c>
      <c r="N116" s="516" t="b">
        <v>0</v>
      </c>
      <c r="O116" s="516" t="b">
        <v>0</v>
      </c>
      <c r="P116" s="516" t="b">
        <v>0</v>
      </c>
      <c r="Q116" s="516" t="b">
        <v>0</v>
      </c>
      <c r="R116" s="516" t="b">
        <v>0</v>
      </c>
      <c r="S116" s="516" t="b">
        <v>0</v>
      </c>
      <c r="T116" s="516" t="b">
        <v>0</v>
      </c>
      <c r="U116" s="516" t="b">
        <v>0</v>
      </c>
      <c r="V116" s="516" t="b">
        <v>0</v>
      </c>
      <c r="W116" s="516" t="b">
        <v>0</v>
      </c>
      <c r="X116" s="516" t="b">
        <v>0</v>
      </c>
      <c r="Y116" s="516" t="b">
        <v>0</v>
      </c>
      <c r="Z116" s="516" t="b">
        <v>0</v>
      </c>
      <c r="AA116" s="516" t="b">
        <v>0</v>
      </c>
      <c r="AB116" s="516" t="b">
        <v>0</v>
      </c>
      <c r="AC116" s="516" t="b">
        <v>0</v>
      </c>
      <c r="AD116" s="516" t="b">
        <v>0</v>
      </c>
      <c r="AE116" s="516" t="b">
        <v>0</v>
      </c>
      <c r="AF116" s="516" t="b">
        <v>0</v>
      </c>
      <c r="AG116" s="516" t="b">
        <v>0</v>
      </c>
      <c r="AH116" s="516" t="b">
        <v>0</v>
      </c>
      <c r="AI116" s="516" t="b">
        <v>0</v>
      </c>
      <c r="AJ116" s="516" t="b">
        <v>0</v>
      </c>
      <c r="AK116" s="516" t="b">
        <v>0</v>
      </c>
      <c r="AL116" s="516" t="b">
        <v>0</v>
      </c>
      <c r="AM116" s="516" t="b">
        <v>0</v>
      </c>
      <c r="AN116" s="516" t="b">
        <v>0</v>
      </c>
      <c r="AO116" s="516" t="b">
        <v>0</v>
      </c>
      <c r="AP116" s="516" t="b">
        <v>0</v>
      </c>
      <c r="AQ116" s="516" t="b">
        <v>0</v>
      </c>
      <c r="AR116" s="516" t="b">
        <v>0</v>
      </c>
      <c r="AS116" s="516" t="b">
        <v>0</v>
      </c>
      <c r="AT116" s="516" t="b">
        <v>0</v>
      </c>
      <c r="AU116" s="516" t="b">
        <v>0</v>
      </c>
      <c r="AV116" s="516" t="b">
        <v>0</v>
      </c>
      <c r="AW116" s="516" t="b">
        <v>0</v>
      </c>
      <c r="AX116" s="516" t="b">
        <v>0</v>
      </c>
      <c r="AY116" s="516" t="b">
        <v>0</v>
      </c>
      <c r="AZ116" s="516" t="b">
        <v>0</v>
      </c>
      <c r="BA116" s="516" t="b">
        <v>0</v>
      </c>
      <c r="BB116" s="516" t="b">
        <v>0</v>
      </c>
      <c r="BC116" s="516" t="b">
        <v>0</v>
      </c>
      <c r="BD116" s="516" t="b">
        <v>0</v>
      </c>
      <c r="BE116" s="516" t="b">
        <v>0</v>
      </c>
      <c r="BF116" s="516" t="b">
        <v>0</v>
      </c>
      <c r="BG116" s="516" t="b">
        <v>0</v>
      </c>
      <c r="BH116" s="516" t="b">
        <v>0</v>
      </c>
      <c r="BI116" s="516" t="b">
        <v>0</v>
      </c>
      <c r="BJ116" s="516" t="b">
        <v>0</v>
      </c>
      <c r="BK116" s="516" t="b">
        <v>0</v>
      </c>
      <c r="BL116" s="516" t="b">
        <v>0</v>
      </c>
      <c r="BM116" s="516" t="b">
        <v>0</v>
      </c>
      <c r="BN116" s="516" t="b">
        <v>0</v>
      </c>
      <c r="BO116" s="516" t="b">
        <v>0</v>
      </c>
      <c r="BP116" s="516" t="b">
        <v>0</v>
      </c>
      <c r="BQ116" s="516" t="b">
        <v>0</v>
      </c>
      <c r="BR116" s="516" t="b">
        <v>0</v>
      </c>
      <c r="BS116" s="516" t="b">
        <v>0</v>
      </c>
      <c r="BT116" s="516" t="b">
        <v>0</v>
      </c>
      <c r="BU116" s="516" t="b">
        <v>0</v>
      </c>
      <c r="BV116" s="516" t="b">
        <v>0</v>
      </c>
      <c r="BW116" s="516" t="b">
        <v>0</v>
      </c>
      <c r="BX116" s="516" t="b">
        <v>0</v>
      </c>
      <c r="BY116" s="516" t="b">
        <v>0</v>
      </c>
      <c r="BZ116" s="516" t="b">
        <v>0</v>
      </c>
      <c r="CA116" s="516" t="b">
        <v>0</v>
      </c>
      <c r="CB116" s="516" t="b">
        <v>0</v>
      </c>
      <c r="CC116" s="516" t="b">
        <v>0</v>
      </c>
      <c r="CD116" s="516" t="b">
        <v>0</v>
      </c>
      <c r="CE116" s="516" t="b">
        <v>0</v>
      </c>
      <c r="CF116" s="516" t="b">
        <v>0</v>
      </c>
      <c r="CG116" s="516" t="b">
        <v>0</v>
      </c>
      <c r="CH116" s="516" t="b">
        <v>0</v>
      </c>
      <c r="CI116" s="516" t="b">
        <v>0</v>
      </c>
      <c r="CJ116" s="516" t="b">
        <v>0</v>
      </c>
      <c r="CK116" s="516" t="b">
        <v>0</v>
      </c>
      <c r="CL116" s="516" t="b">
        <v>0</v>
      </c>
      <c r="CM116" s="516" t="b">
        <v>0</v>
      </c>
      <c r="CN116" s="516" t="b">
        <v>0</v>
      </c>
      <c r="CO116" s="516" t="b">
        <v>0</v>
      </c>
      <c r="CP116" s="516" t="b">
        <v>0</v>
      </c>
      <c r="CQ116" s="516" t="b">
        <v>0</v>
      </c>
      <c r="CR116" s="516" t="b">
        <v>0</v>
      </c>
      <c r="CS116" s="516" t="b">
        <v>0</v>
      </c>
      <c r="CT116" s="516" t="b">
        <v>0</v>
      </c>
      <c r="CU116" s="516" t="b">
        <v>0</v>
      </c>
      <c r="CV116" s="516" t="b">
        <v>0</v>
      </c>
      <c r="CW116" s="516" t="b">
        <v>0</v>
      </c>
      <c r="CX116" s="516" t="b">
        <v>0</v>
      </c>
      <c r="CY116" s="516" t="b">
        <v>0</v>
      </c>
      <c r="CZ116" s="516" t="b">
        <v>0</v>
      </c>
      <c r="DA116" s="516" t="b">
        <v>0</v>
      </c>
      <c r="DB116" s="516" t="b">
        <v>0</v>
      </c>
      <c r="DC116" s="516" t="b">
        <v>0</v>
      </c>
      <c r="DD116" s="516" t="b">
        <v>0</v>
      </c>
      <c r="DE116" s="516" t="b">
        <v>0</v>
      </c>
      <c r="DF116" s="516" t="b">
        <v>0</v>
      </c>
      <c r="DG116" s="516" t="b">
        <v>0</v>
      </c>
      <c r="DH116" s="516"/>
      <c r="DI116" s="516"/>
      <c r="DJ116" s="516"/>
      <c r="DK116" s="516"/>
      <c r="DL116" s="516"/>
      <c r="DM116" s="516"/>
      <c r="DN116" s="516"/>
      <c r="DO116" s="516"/>
      <c r="DP116" s="516"/>
      <c r="DQ116" s="516"/>
      <c r="DR116" s="516"/>
      <c r="DS116" s="516"/>
      <c r="DT116" s="516"/>
      <c r="DU116" s="516"/>
      <c r="DV116" s="516"/>
      <c r="DW116" s="516"/>
      <c r="DX116" s="516"/>
      <c r="DY116" s="516"/>
      <c r="DZ116" s="516"/>
      <c r="EA116" s="516"/>
      <c r="EB116" s="516"/>
      <c r="EC116" s="516"/>
      <c r="ED116" s="516"/>
      <c r="EE116" s="516"/>
      <c r="EF116" s="516"/>
      <c r="EG116" s="516"/>
      <c r="EH116" s="516"/>
      <c r="EI116" s="516"/>
      <c r="EJ116" s="516"/>
      <c r="EK116" s="516"/>
      <c r="EL116" s="516"/>
      <c r="EM116" s="516"/>
      <c r="EN116" s="516"/>
      <c r="EO116" s="516"/>
      <c r="EP116" s="516"/>
      <c r="EQ116" s="516"/>
      <c r="ER116" s="516"/>
      <c r="ES116" s="516"/>
      <c r="ET116" s="516"/>
      <c r="EU116" s="516"/>
      <c r="EV116" s="516"/>
      <c r="EW116" s="516"/>
      <c r="EX116" s="516"/>
      <c r="EY116" s="516"/>
      <c r="EZ116" s="516"/>
      <c r="FA116" s="516"/>
      <c r="FB116" s="516"/>
      <c r="FC116" s="516"/>
      <c r="FD116" s="516"/>
      <c r="FE116" s="516"/>
      <c r="FF116" s="516"/>
      <c r="FG116" s="516"/>
      <c r="FH116" s="516"/>
      <c r="FI116" s="516"/>
      <c r="FJ116" s="516"/>
      <c r="FK116" s="516"/>
      <c r="FL116" s="516"/>
      <c r="FM116" s="516"/>
      <c r="FN116" s="516"/>
      <c r="FO116" s="516"/>
      <c r="FP116" s="516"/>
      <c r="FQ116" s="516"/>
      <c r="FR116" s="516"/>
      <c r="FS116" s="516"/>
      <c r="FT116" s="516"/>
      <c r="FU116" s="516"/>
      <c r="FV116" s="516"/>
      <c r="FW116" s="516"/>
      <c r="FX116" s="516"/>
      <c r="FY116" s="516"/>
      <c r="FZ116" s="516"/>
      <c r="GA116" s="516"/>
      <c r="GB116" s="516"/>
      <c r="GC116" s="516"/>
      <c r="GD116" s="516"/>
      <c r="GE116" s="516"/>
      <c r="GF116" s="516"/>
      <c r="GG116" s="516"/>
      <c r="GH116" s="516"/>
      <c r="GI116" s="516"/>
      <c r="GJ116" s="516"/>
      <c r="GK116" s="516"/>
      <c r="GL116" s="516"/>
      <c r="GM116" s="516"/>
      <c r="GN116" s="516"/>
      <c r="GO116" s="516"/>
      <c r="GP116" s="516"/>
      <c r="GQ116" s="516"/>
      <c r="GR116" s="516"/>
      <c r="GS116" s="516"/>
      <c r="GT116" s="516"/>
      <c r="GU116" s="516"/>
      <c r="GV116" s="516"/>
      <c r="GW116" s="516"/>
      <c r="GX116" s="516"/>
      <c r="GY116" s="516"/>
      <c r="GZ116" s="516"/>
      <c r="HA116" s="516"/>
      <c r="HB116" s="516"/>
      <c r="HC116" s="516"/>
      <c r="HD116" s="516"/>
      <c r="HE116" s="516"/>
      <c r="HF116" s="516"/>
      <c r="HG116" s="516"/>
      <c r="HH116" s="516"/>
      <c r="HI116" s="516"/>
      <c r="HJ116" s="516"/>
      <c r="HK116" s="516"/>
      <c r="HL116" s="516"/>
      <c r="HM116" s="516"/>
      <c r="HN116" s="516"/>
      <c r="HO116" s="516"/>
      <c r="HP116" s="516"/>
      <c r="HQ116" s="516"/>
      <c r="HR116" s="516"/>
      <c r="HS116" s="516"/>
      <c r="HT116" s="516"/>
      <c r="HU116" s="516"/>
      <c r="HV116" s="516"/>
      <c r="HW116" s="516"/>
      <c r="HX116" s="516"/>
      <c r="HY116" s="516"/>
      <c r="HZ116" s="516"/>
      <c r="IA116" s="516"/>
      <c r="IB116" s="516"/>
      <c r="IC116" s="516"/>
      <c r="ID116" s="516"/>
      <c r="IE116" s="516"/>
      <c r="IF116" s="516"/>
      <c r="IG116" s="516"/>
      <c r="IH116" s="516"/>
      <c r="II116" s="516"/>
      <c r="IJ116" s="516"/>
      <c r="IK116" s="516"/>
      <c r="IL116" s="516"/>
      <c r="IM116" s="516"/>
      <c r="IN116" s="516"/>
      <c r="IO116" s="516"/>
      <c r="IP116" s="516"/>
      <c r="IQ116" s="516"/>
      <c r="IR116" s="516"/>
      <c r="IS116" s="516"/>
      <c r="IT116" s="516"/>
      <c r="IU116" s="516"/>
      <c r="IV116" s="516"/>
      <c r="IW116" s="516"/>
      <c r="IX116" s="516"/>
      <c r="IY116" s="516"/>
      <c r="IZ116" s="516"/>
      <c r="JA116" s="516"/>
      <c r="JB116" s="516"/>
      <c r="JC116" s="516"/>
      <c r="JD116" s="516"/>
      <c r="JE116" s="516"/>
      <c r="JF116" s="516"/>
      <c r="JG116" s="516"/>
      <c r="JH116" s="516"/>
      <c r="JI116" s="516"/>
      <c r="JJ116" s="516"/>
      <c r="JK116" s="516"/>
      <c r="JL116" s="516"/>
      <c r="JM116" s="516"/>
      <c r="JN116" s="516"/>
      <c r="JO116" s="516"/>
      <c r="JP116" s="516"/>
      <c r="JQ116" s="516"/>
      <c r="JR116" s="516"/>
      <c r="JS116" s="516"/>
      <c r="JT116" s="516"/>
      <c r="JU116" s="516"/>
      <c r="JV116" s="516"/>
      <c r="JW116" s="516"/>
      <c r="JX116" s="516"/>
      <c r="JY116" s="516"/>
      <c r="JZ116" s="516"/>
      <c r="KA116" s="516"/>
      <c r="KB116" s="516"/>
      <c r="KC116" s="516"/>
      <c r="KD116" s="516"/>
      <c r="KE116" s="516"/>
      <c r="KF116" s="516"/>
      <c r="KG116" s="516"/>
      <c r="KH116" s="516"/>
      <c r="KI116" s="516"/>
      <c r="KJ116" s="516"/>
      <c r="KK116" s="516"/>
      <c r="KL116" s="516"/>
      <c r="KM116" s="516"/>
      <c r="KN116" s="516"/>
      <c r="KO116" s="516"/>
      <c r="KP116" s="516"/>
      <c r="KQ116" s="516"/>
      <c r="KR116" s="516"/>
      <c r="KS116" s="516"/>
      <c r="KT116" s="516"/>
      <c r="KU116" s="516"/>
      <c r="KV116" s="516"/>
      <c r="KW116" s="516"/>
      <c r="KX116" s="516"/>
      <c r="KY116" s="516"/>
      <c r="KZ116" s="516"/>
      <c r="LA116" s="516"/>
      <c r="LB116" s="516"/>
      <c r="LC116" s="516"/>
      <c r="LD116" s="516"/>
      <c r="LE116" s="516"/>
      <c r="LF116" s="516"/>
      <c r="LG116" s="516"/>
      <c r="LH116" s="516"/>
      <c r="LI116" s="516"/>
      <c r="LJ116" s="516"/>
      <c r="LK116" s="516"/>
      <c r="LL116" s="516"/>
      <c r="LM116" s="516"/>
      <c r="LN116" s="516"/>
      <c r="LO116" s="516"/>
      <c r="LP116" s="516"/>
      <c r="LQ116" s="516"/>
      <c r="LR116" s="516"/>
      <c r="LS116" s="516"/>
      <c r="LT116" s="516"/>
      <c r="LU116" s="516"/>
      <c r="LV116" s="516"/>
      <c r="LW116" s="516"/>
      <c r="LX116" s="516"/>
      <c r="LY116" s="516"/>
      <c r="LZ116" s="516"/>
      <c r="MA116" s="516"/>
      <c r="MB116" s="516"/>
      <c r="MC116" s="516"/>
      <c r="MD116" s="516"/>
      <c r="ME116" s="516"/>
      <c r="MF116" s="516"/>
      <c r="MG116" s="516"/>
      <c r="MH116" s="516"/>
      <c r="MI116" s="516"/>
      <c r="MJ116" s="516"/>
      <c r="MK116" s="516"/>
      <c r="ML116" s="516"/>
      <c r="MM116" s="516"/>
      <c r="MN116" s="516"/>
      <c r="MO116" s="516"/>
      <c r="MP116" s="516"/>
      <c r="MQ116" s="516"/>
      <c r="MR116" s="516"/>
      <c r="MS116" s="516"/>
      <c r="MT116" s="516"/>
      <c r="MU116" s="516"/>
      <c r="MV116" s="516"/>
      <c r="MW116" s="516"/>
      <c r="MX116" s="516"/>
      <c r="MY116" s="516"/>
      <c r="MZ116" s="516"/>
      <c r="NA116" s="516"/>
      <c r="NB116" s="516"/>
      <c r="NC116" s="516"/>
      <c r="ND116" s="516"/>
      <c r="NE116" s="516"/>
      <c r="NF116" s="516"/>
      <c r="NG116" s="516"/>
      <c r="NH116" s="516"/>
      <c r="NI116" s="516"/>
      <c r="NJ116" s="516"/>
      <c r="NK116" s="516"/>
      <c r="NL116" s="516"/>
      <c r="NM116" s="516"/>
      <c r="NN116" s="516"/>
      <c r="NO116" s="516"/>
      <c r="NP116" s="516"/>
      <c r="NQ116" s="516"/>
      <c r="NR116" s="516"/>
      <c r="NS116" s="516"/>
      <c r="NT116" s="516"/>
      <c r="NU116" s="516"/>
      <c r="NV116" s="516"/>
      <c r="NW116" s="516"/>
      <c r="NX116" s="516"/>
      <c r="NY116" s="516"/>
      <c r="NZ116" s="516"/>
      <c r="OA116" s="516"/>
      <c r="OB116" s="516"/>
      <c r="OC116" s="516"/>
      <c r="OD116" s="516"/>
      <c r="OE116" s="516"/>
      <c r="OF116" s="516"/>
      <c r="OG116" s="516"/>
      <c r="OH116" s="516"/>
      <c r="OI116" s="516"/>
      <c r="OJ116" s="516"/>
      <c r="OK116" s="516"/>
      <c r="OL116" s="516"/>
      <c r="OM116" s="516"/>
      <c r="ON116" s="516"/>
      <c r="OO116" s="516"/>
      <c r="OP116" s="516"/>
      <c r="OQ116" s="516"/>
      <c r="OR116" s="516"/>
      <c r="OS116" s="516"/>
      <c r="OT116" s="516"/>
      <c r="OU116" s="516"/>
      <c r="OV116" s="516"/>
      <c r="OW116" s="516"/>
      <c r="OX116" s="516"/>
      <c r="OY116" s="516"/>
      <c r="OZ116" s="516"/>
      <c r="PA116" s="516"/>
      <c r="PB116" s="516"/>
      <c r="PC116" s="516"/>
      <c r="PD116" s="516"/>
      <c r="PE116" s="516"/>
      <c r="PF116" s="516"/>
      <c r="PG116" s="516"/>
      <c r="PH116" s="516"/>
      <c r="PI116" s="516"/>
      <c r="PJ116" s="516"/>
      <c r="PK116" s="516"/>
      <c r="PL116" s="516"/>
      <c r="PM116" s="516"/>
      <c r="PN116" s="516"/>
      <c r="PO116" s="516"/>
      <c r="PP116" s="516"/>
      <c r="PQ116" s="516"/>
      <c r="PR116" s="516"/>
      <c r="PS116" s="516"/>
      <c r="PT116" s="516"/>
      <c r="PU116" s="516"/>
      <c r="PV116" s="516"/>
      <c r="PW116" s="516"/>
      <c r="PX116" s="516"/>
      <c r="PY116" s="516"/>
      <c r="PZ116" s="516"/>
      <c r="QA116" s="516"/>
      <c r="QB116" s="516"/>
      <c r="QC116" s="516"/>
      <c r="QD116" s="516"/>
      <c r="QE116" s="516"/>
      <c r="QF116" s="516"/>
      <c r="QG116" s="516"/>
      <c r="QH116" s="516"/>
      <c r="QI116" s="516"/>
      <c r="QJ116" s="516"/>
      <c r="QK116" s="516"/>
      <c r="QL116" s="516"/>
      <c r="QM116" s="516"/>
      <c r="QN116" s="516"/>
      <c r="QO116" s="516"/>
      <c r="QP116" s="516"/>
      <c r="QQ116" s="516"/>
      <c r="QR116" s="516"/>
      <c r="QS116" s="516"/>
      <c r="QT116" s="516"/>
      <c r="QU116" s="516"/>
      <c r="QV116" s="516"/>
      <c r="QW116" s="516"/>
      <c r="QX116" s="516"/>
      <c r="QY116" s="516"/>
      <c r="QZ116" s="516"/>
      <c r="RA116" s="516"/>
      <c r="RB116" s="516"/>
      <c r="RC116" s="516"/>
      <c r="RD116" s="516"/>
      <c r="RE116" s="516"/>
      <c r="RF116" s="516"/>
      <c r="RG116" s="516"/>
      <c r="RH116" s="516"/>
      <c r="RI116" s="516"/>
      <c r="RJ116" s="516"/>
      <c r="RK116" s="516"/>
      <c r="RL116" s="516"/>
      <c r="RM116" s="516"/>
      <c r="RN116" s="516"/>
      <c r="RO116" s="516"/>
      <c r="RP116" s="516"/>
      <c r="RQ116" s="516"/>
      <c r="RR116" s="516"/>
      <c r="RS116" s="516"/>
      <c r="RT116" s="516"/>
      <c r="RU116" s="516"/>
      <c r="RV116" s="516"/>
      <c r="RW116" s="516"/>
      <c r="RX116" s="516"/>
      <c r="RY116" s="516"/>
      <c r="RZ116" s="516"/>
      <c r="SA116" s="516"/>
      <c r="SB116" s="516"/>
      <c r="SC116" s="516"/>
      <c r="SD116" s="516"/>
      <c r="SE116" s="516"/>
      <c r="SF116" s="516"/>
      <c r="SG116" s="516"/>
      <c r="SH116" s="516"/>
      <c r="SI116" s="516"/>
      <c r="SJ116" s="516"/>
      <c r="SK116" s="267"/>
      <c r="SL116" s="254"/>
      <c r="SM116" s="242"/>
      <c r="SN116" s="242"/>
      <c r="SO116" s="242"/>
    </row>
    <row r="117" spans="1:509" outlineLevel="2" x14ac:dyDescent="0.35">
      <c r="A117" s="242"/>
      <c r="B117" s="251"/>
      <c r="C117" s="438">
        <f t="shared" si="398"/>
        <v>3</v>
      </c>
      <c r="D117" s="267"/>
      <c r="E117" s="316">
        <f t="shared" ref="E117:E136" si="399">E116+1</f>
        <v>1</v>
      </c>
      <c r="F117" s="322"/>
      <c r="G117" s="322"/>
      <c r="H117" s="267"/>
      <c r="I117" s="451" t="s">
        <v>819</v>
      </c>
      <c r="J117" s="452" t="s">
        <v>686</v>
      </c>
      <c r="K117" s="288"/>
      <c r="L117" s="515" t="b">
        <v>1</v>
      </c>
      <c r="M117" s="516" t="b">
        <v>0</v>
      </c>
      <c r="N117" s="516" t="b">
        <v>0</v>
      </c>
      <c r="O117" s="516" t="b">
        <v>0</v>
      </c>
      <c r="P117" s="516" t="b">
        <v>1</v>
      </c>
      <c r="Q117" s="516" t="b">
        <v>1</v>
      </c>
      <c r="R117" s="516" t="b">
        <v>1</v>
      </c>
      <c r="S117" s="516" t="b">
        <v>1</v>
      </c>
      <c r="T117" s="516" t="b">
        <v>1</v>
      </c>
      <c r="U117" s="516" t="b">
        <v>1</v>
      </c>
      <c r="V117" s="516" t="b">
        <v>0</v>
      </c>
      <c r="W117" s="516" t="b">
        <v>0</v>
      </c>
      <c r="X117" s="516" t="b">
        <v>0</v>
      </c>
      <c r="Y117" s="516" t="b">
        <v>0</v>
      </c>
      <c r="Z117" s="516" t="b">
        <v>0</v>
      </c>
      <c r="AA117" s="516" t="b">
        <v>0</v>
      </c>
      <c r="AB117" s="516" t="b">
        <v>0</v>
      </c>
      <c r="AC117" s="516" t="b">
        <v>0</v>
      </c>
      <c r="AD117" s="516" t="b">
        <v>0</v>
      </c>
      <c r="AE117" s="516" t="b">
        <v>0</v>
      </c>
      <c r="AF117" s="516" t="b">
        <v>0</v>
      </c>
      <c r="AG117" s="516" t="b">
        <v>0</v>
      </c>
      <c r="AH117" s="516" t="b">
        <v>0</v>
      </c>
      <c r="AI117" s="516" t="b">
        <v>0</v>
      </c>
      <c r="AJ117" s="516" t="b">
        <v>0</v>
      </c>
      <c r="AK117" s="516" t="b">
        <v>0</v>
      </c>
      <c r="AL117" s="516" t="b">
        <v>0</v>
      </c>
      <c r="AM117" s="516" t="b">
        <v>0</v>
      </c>
      <c r="AN117" s="516" t="b">
        <v>0</v>
      </c>
      <c r="AO117" s="516" t="b">
        <v>0</v>
      </c>
      <c r="AP117" s="516" t="b">
        <v>0</v>
      </c>
      <c r="AQ117" s="516" t="b">
        <v>0</v>
      </c>
      <c r="AR117" s="516" t="b">
        <v>0</v>
      </c>
      <c r="AS117" s="516" t="b">
        <v>0</v>
      </c>
      <c r="AT117" s="516" t="b">
        <v>0</v>
      </c>
      <c r="AU117" s="516" t="b">
        <v>0</v>
      </c>
      <c r="AV117" s="516" t="b">
        <v>0</v>
      </c>
      <c r="AW117" s="516" t="b">
        <v>0</v>
      </c>
      <c r="AX117" s="516" t="b">
        <v>0</v>
      </c>
      <c r="AY117" s="516" t="b">
        <v>0</v>
      </c>
      <c r="AZ117" s="516" t="b">
        <v>0</v>
      </c>
      <c r="BA117" s="516" t="b">
        <v>0</v>
      </c>
      <c r="BB117" s="516" t="b">
        <v>0</v>
      </c>
      <c r="BC117" s="516" t="b">
        <v>0</v>
      </c>
      <c r="BD117" s="516" t="b">
        <v>0</v>
      </c>
      <c r="BE117" s="516" t="b">
        <v>0</v>
      </c>
      <c r="BF117" s="516" t="b">
        <v>0</v>
      </c>
      <c r="BG117" s="516" t="b">
        <v>0</v>
      </c>
      <c r="BH117" s="516" t="b">
        <v>0</v>
      </c>
      <c r="BI117" s="516" t="b">
        <v>0</v>
      </c>
      <c r="BJ117" s="516" t="b">
        <v>0</v>
      </c>
      <c r="BK117" s="516" t="b">
        <v>0</v>
      </c>
      <c r="BL117" s="516" t="b">
        <v>0</v>
      </c>
      <c r="BM117" s="516" t="b">
        <v>0</v>
      </c>
      <c r="BN117" s="516" t="b">
        <v>0</v>
      </c>
      <c r="BO117" s="516" t="b">
        <v>0</v>
      </c>
      <c r="BP117" s="516" t="b">
        <v>0</v>
      </c>
      <c r="BQ117" s="516" t="b">
        <v>0</v>
      </c>
      <c r="BR117" s="516" t="b">
        <v>0</v>
      </c>
      <c r="BS117" s="516" t="b">
        <v>0</v>
      </c>
      <c r="BT117" s="516" t="b">
        <v>0</v>
      </c>
      <c r="BU117" s="516" t="b">
        <v>0</v>
      </c>
      <c r="BV117" s="516" t="b">
        <v>0</v>
      </c>
      <c r="BW117" s="516" t="b">
        <v>0</v>
      </c>
      <c r="BX117" s="516" t="b">
        <v>0</v>
      </c>
      <c r="BY117" s="516" t="b">
        <v>0</v>
      </c>
      <c r="BZ117" s="516" t="b">
        <v>0</v>
      </c>
      <c r="CA117" s="516" t="b">
        <v>0</v>
      </c>
      <c r="CB117" s="516" t="b">
        <v>0</v>
      </c>
      <c r="CC117" s="516" t="b">
        <v>0</v>
      </c>
      <c r="CD117" s="516" t="b">
        <v>0</v>
      </c>
      <c r="CE117" s="516" t="b">
        <v>0</v>
      </c>
      <c r="CF117" s="516" t="b">
        <v>0</v>
      </c>
      <c r="CG117" s="516" t="b">
        <v>0</v>
      </c>
      <c r="CH117" s="516" t="b">
        <v>0</v>
      </c>
      <c r="CI117" s="516" t="b">
        <v>0</v>
      </c>
      <c r="CJ117" s="516" t="b">
        <v>0</v>
      </c>
      <c r="CK117" s="516" t="b">
        <v>0</v>
      </c>
      <c r="CL117" s="516" t="b">
        <v>0</v>
      </c>
      <c r="CM117" s="516" t="b">
        <v>0</v>
      </c>
      <c r="CN117" s="516" t="b">
        <v>0</v>
      </c>
      <c r="CO117" s="516" t="b">
        <v>0</v>
      </c>
      <c r="CP117" s="516" t="b">
        <v>0</v>
      </c>
      <c r="CQ117" s="516" t="b">
        <v>0</v>
      </c>
      <c r="CR117" s="516" t="b">
        <v>0</v>
      </c>
      <c r="CS117" s="516" t="b">
        <v>0</v>
      </c>
      <c r="CT117" s="516" t="b">
        <v>0</v>
      </c>
      <c r="CU117" s="516" t="b">
        <v>0</v>
      </c>
      <c r="CV117" s="516" t="b">
        <v>0</v>
      </c>
      <c r="CW117" s="516" t="b">
        <v>0</v>
      </c>
      <c r="CX117" s="516" t="b">
        <v>0</v>
      </c>
      <c r="CY117" s="516" t="b">
        <v>0</v>
      </c>
      <c r="CZ117" s="516" t="b">
        <v>0</v>
      </c>
      <c r="DA117" s="516" t="b">
        <v>0</v>
      </c>
      <c r="DB117" s="516" t="b">
        <v>0</v>
      </c>
      <c r="DC117" s="516" t="b">
        <v>0</v>
      </c>
      <c r="DD117" s="516" t="b">
        <v>0</v>
      </c>
      <c r="DE117" s="516" t="b">
        <v>0</v>
      </c>
      <c r="DF117" s="516" t="b">
        <v>0</v>
      </c>
      <c r="DG117" s="516" t="b">
        <v>0</v>
      </c>
      <c r="DH117" s="516"/>
      <c r="DI117" s="516"/>
      <c r="DJ117" s="516"/>
      <c r="DK117" s="516"/>
      <c r="DL117" s="516"/>
      <c r="DM117" s="516"/>
      <c r="DN117" s="516"/>
      <c r="DO117" s="516"/>
      <c r="DP117" s="516"/>
      <c r="DQ117" s="516"/>
      <c r="DR117" s="516"/>
      <c r="DS117" s="516"/>
      <c r="DT117" s="516"/>
      <c r="DU117" s="516"/>
      <c r="DV117" s="516"/>
      <c r="DW117" s="516"/>
      <c r="DX117" s="516"/>
      <c r="DY117" s="516"/>
      <c r="DZ117" s="516"/>
      <c r="EA117" s="516"/>
      <c r="EB117" s="516"/>
      <c r="EC117" s="516"/>
      <c r="ED117" s="516"/>
      <c r="EE117" s="516"/>
      <c r="EF117" s="516"/>
      <c r="EG117" s="516"/>
      <c r="EH117" s="516"/>
      <c r="EI117" s="516"/>
      <c r="EJ117" s="516"/>
      <c r="EK117" s="516"/>
      <c r="EL117" s="516"/>
      <c r="EM117" s="516"/>
      <c r="EN117" s="516"/>
      <c r="EO117" s="516"/>
      <c r="EP117" s="516"/>
      <c r="EQ117" s="516"/>
      <c r="ER117" s="516"/>
      <c r="ES117" s="516"/>
      <c r="ET117" s="516"/>
      <c r="EU117" s="516"/>
      <c r="EV117" s="516"/>
      <c r="EW117" s="516"/>
      <c r="EX117" s="516"/>
      <c r="EY117" s="516"/>
      <c r="EZ117" s="516"/>
      <c r="FA117" s="516"/>
      <c r="FB117" s="516"/>
      <c r="FC117" s="516"/>
      <c r="FD117" s="516"/>
      <c r="FE117" s="516"/>
      <c r="FF117" s="516"/>
      <c r="FG117" s="516"/>
      <c r="FH117" s="516"/>
      <c r="FI117" s="516"/>
      <c r="FJ117" s="516"/>
      <c r="FK117" s="516"/>
      <c r="FL117" s="516"/>
      <c r="FM117" s="516"/>
      <c r="FN117" s="516"/>
      <c r="FO117" s="516"/>
      <c r="FP117" s="516"/>
      <c r="FQ117" s="516"/>
      <c r="FR117" s="516"/>
      <c r="FS117" s="516"/>
      <c r="FT117" s="516"/>
      <c r="FU117" s="516"/>
      <c r="FV117" s="516"/>
      <c r="FW117" s="516"/>
      <c r="FX117" s="516"/>
      <c r="FY117" s="516"/>
      <c r="FZ117" s="516"/>
      <c r="GA117" s="516"/>
      <c r="GB117" s="516"/>
      <c r="GC117" s="516"/>
      <c r="GD117" s="516"/>
      <c r="GE117" s="516"/>
      <c r="GF117" s="516"/>
      <c r="GG117" s="516"/>
      <c r="GH117" s="516"/>
      <c r="GI117" s="516"/>
      <c r="GJ117" s="516"/>
      <c r="GK117" s="516"/>
      <c r="GL117" s="516"/>
      <c r="GM117" s="516"/>
      <c r="GN117" s="516"/>
      <c r="GO117" s="516"/>
      <c r="GP117" s="516"/>
      <c r="GQ117" s="516"/>
      <c r="GR117" s="516"/>
      <c r="GS117" s="516"/>
      <c r="GT117" s="516"/>
      <c r="GU117" s="516"/>
      <c r="GV117" s="516"/>
      <c r="GW117" s="516"/>
      <c r="GX117" s="516"/>
      <c r="GY117" s="516"/>
      <c r="GZ117" s="516"/>
      <c r="HA117" s="516"/>
      <c r="HB117" s="516"/>
      <c r="HC117" s="516"/>
      <c r="HD117" s="516"/>
      <c r="HE117" s="516"/>
      <c r="HF117" s="516"/>
      <c r="HG117" s="516"/>
      <c r="HH117" s="516"/>
      <c r="HI117" s="516"/>
      <c r="HJ117" s="516"/>
      <c r="HK117" s="516"/>
      <c r="HL117" s="516"/>
      <c r="HM117" s="516"/>
      <c r="HN117" s="516"/>
      <c r="HO117" s="516"/>
      <c r="HP117" s="516"/>
      <c r="HQ117" s="516"/>
      <c r="HR117" s="516"/>
      <c r="HS117" s="516"/>
      <c r="HT117" s="516"/>
      <c r="HU117" s="516"/>
      <c r="HV117" s="516"/>
      <c r="HW117" s="516"/>
      <c r="HX117" s="516"/>
      <c r="HY117" s="516"/>
      <c r="HZ117" s="516"/>
      <c r="IA117" s="516"/>
      <c r="IB117" s="516"/>
      <c r="IC117" s="516"/>
      <c r="ID117" s="516"/>
      <c r="IE117" s="516"/>
      <c r="IF117" s="516"/>
      <c r="IG117" s="516"/>
      <c r="IH117" s="516"/>
      <c r="II117" s="516"/>
      <c r="IJ117" s="516"/>
      <c r="IK117" s="516"/>
      <c r="IL117" s="516"/>
      <c r="IM117" s="516"/>
      <c r="IN117" s="516"/>
      <c r="IO117" s="516"/>
      <c r="IP117" s="516"/>
      <c r="IQ117" s="516"/>
      <c r="IR117" s="516"/>
      <c r="IS117" s="516"/>
      <c r="IT117" s="516"/>
      <c r="IU117" s="516"/>
      <c r="IV117" s="516"/>
      <c r="IW117" s="516"/>
      <c r="IX117" s="516"/>
      <c r="IY117" s="516"/>
      <c r="IZ117" s="516"/>
      <c r="JA117" s="516"/>
      <c r="JB117" s="516"/>
      <c r="JC117" s="516"/>
      <c r="JD117" s="516"/>
      <c r="JE117" s="516"/>
      <c r="JF117" s="516"/>
      <c r="JG117" s="516"/>
      <c r="JH117" s="516"/>
      <c r="JI117" s="516"/>
      <c r="JJ117" s="516"/>
      <c r="JK117" s="516"/>
      <c r="JL117" s="516"/>
      <c r="JM117" s="516"/>
      <c r="JN117" s="516"/>
      <c r="JO117" s="516"/>
      <c r="JP117" s="516"/>
      <c r="JQ117" s="516"/>
      <c r="JR117" s="516"/>
      <c r="JS117" s="516"/>
      <c r="JT117" s="516"/>
      <c r="JU117" s="516"/>
      <c r="JV117" s="516"/>
      <c r="JW117" s="516"/>
      <c r="JX117" s="516"/>
      <c r="JY117" s="516"/>
      <c r="JZ117" s="516"/>
      <c r="KA117" s="516"/>
      <c r="KB117" s="516"/>
      <c r="KC117" s="516"/>
      <c r="KD117" s="516"/>
      <c r="KE117" s="516"/>
      <c r="KF117" s="516"/>
      <c r="KG117" s="516"/>
      <c r="KH117" s="516"/>
      <c r="KI117" s="516"/>
      <c r="KJ117" s="516"/>
      <c r="KK117" s="516"/>
      <c r="KL117" s="516"/>
      <c r="KM117" s="516"/>
      <c r="KN117" s="516"/>
      <c r="KO117" s="516"/>
      <c r="KP117" s="516"/>
      <c r="KQ117" s="516"/>
      <c r="KR117" s="516"/>
      <c r="KS117" s="516"/>
      <c r="KT117" s="516"/>
      <c r="KU117" s="516"/>
      <c r="KV117" s="516"/>
      <c r="KW117" s="516"/>
      <c r="KX117" s="516"/>
      <c r="KY117" s="516"/>
      <c r="KZ117" s="516"/>
      <c r="LA117" s="516"/>
      <c r="LB117" s="516"/>
      <c r="LC117" s="516"/>
      <c r="LD117" s="516"/>
      <c r="LE117" s="516"/>
      <c r="LF117" s="516"/>
      <c r="LG117" s="516"/>
      <c r="LH117" s="516"/>
      <c r="LI117" s="516"/>
      <c r="LJ117" s="516"/>
      <c r="LK117" s="516"/>
      <c r="LL117" s="516"/>
      <c r="LM117" s="516"/>
      <c r="LN117" s="516"/>
      <c r="LO117" s="516"/>
      <c r="LP117" s="516"/>
      <c r="LQ117" s="516"/>
      <c r="LR117" s="516"/>
      <c r="LS117" s="516"/>
      <c r="LT117" s="516"/>
      <c r="LU117" s="516"/>
      <c r="LV117" s="516"/>
      <c r="LW117" s="516"/>
      <c r="LX117" s="516"/>
      <c r="LY117" s="516"/>
      <c r="LZ117" s="516"/>
      <c r="MA117" s="516"/>
      <c r="MB117" s="516"/>
      <c r="MC117" s="516"/>
      <c r="MD117" s="516"/>
      <c r="ME117" s="516"/>
      <c r="MF117" s="516"/>
      <c r="MG117" s="516"/>
      <c r="MH117" s="516"/>
      <c r="MI117" s="516"/>
      <c r="MJ117" s="516"/>
      <c r="MK117" s="516"/>
      <c r="ML117" s="516"/>
      <c r="MM117" s="516"/>
      <c r="MN117" s="516"/>
      <c r="MO117" s="516"/>
      <c r="MP117" s="516"/>
      <c r="MQ117" s="516"/>
      <c r="MR117" s="516"/>
      <c r="MS117" s="516"/>
      <c r="MT117" s="516"/>
      <c r="MU117" s="516"/>
      <c r="MV117" s="516"/>
      <c r="MW117" s="516"/>
      <c r="MX117" s="516"/>
      <c r="MY117" s="516"/>
      <c r="MZ117" s="516"/>
      <c r="NA117" s="516"/>
      <c r="NB117" s="516"/>
      <c r="NC117" s="516"/>
      <c r="ND117" s="516"/>
      <c r="NE117" s="516"/>
      <c r="NF117" s="516"/>
      <c r="NG117" s="516"/>
      <c r="NH117" s="516"/>
      <c r="NI117" s="516"/>
      <c r="NJ117" s="516"/>
      <c r="NK117" s="516"/>
      <c r="NL117" s="516"/>
      <c r="NM117" s="516"/>
      <c r="NN117" s="516"/>
      <c r="NO117" s="516"/>
      <c r="NP117" s="516"/>
      <c r="NQ117" s="516"/>
      <c r="NR117" s="516"/>
      <c r="NS117" s="516"/>
      <c r="NT117" s="516"/>
      <c r="NU117" s="516"/>
      <c r="NV117" s="516"/>
      <c r="NW117" s="516"/>
      <c r="NX117" s="516"/>
      <c r="NY117" s="516"/>
      <c r="NZ117" s="516"/>
      <c r="OA117" s="516"/>
      <c r="OB117" s="516"/>
      <c r="OC117" s="516"/>
      <c r="OD117" s="516"/>
      <c r="OE117" s="516"/>
      <c r="OF117" s="516"/>
      <c r="OG117" s="516"/>
      <c r="OH117" s="516"/>
      <c r="OI117" s="516"/>
      <c r="OJ117" s="516"/>
      <c r="OK117" s="516"/>
      <c r="OL117" s="516"/>
      <c r="OM117" s="516"/>
      <c r="ON117" s="516"/>
      <c r="OO117" s="516"/>
      <c r="OP117" s="516"/>
      <c r="OQ117" s="516"/>
      <c r="OR117" s="516"/>
      <c r="OS117" s="516"/>
      <c r="OT117" s="516"/>
      <c r="OU117" s="516"/>
      <c r="OV117" s="516"/>
      <c r="OW117" s="516"/>
      <c r="OX117" s="516"/>
      <c r="OY117" s="516"/>
      <c r="OZ117" s="516"/>
      <c r="PA117" s="516"/>
      <c r="PB117" s="516"/>
      <c r="PC117" s="516"/>
      <c r="PD117" s="516"/>
      <c r="PE117" s="516"/>
      <c r="PF117" s="516"/>
      <c r="PG117" s="516"/>
      <c r="PH117" s="516"/>
      <c r="PI117" s="516"/>
      <c r="PJ117" s="516"/>
      <c r="PK117" s="516"/>
      <c r="PL117" s="516"/>
      <c r="PM117" s="516"/>
      <c r="PN117" s="516"/>
      <c r="PO117" s="516"/>
      <c r="PP117" s="516"/>
      <c r="PQ117" s="516"/>
      <c r="PR117" s="516"/>
      <c r="PS117" s="516"/>
      <c r="PT117" s="516"/>
      <c r="PU117" s="516"/>
      <c r="PV117" s="516"/>
      <c r="PW117" s="516"/>
      <c r="PX117" s="516"/>
      <c r="PY117" s="516"/>
      <c r="PZ117" s="516"/>
      <c r="QA117" s="516"/>
      <c r="QB117" s="516"/>
      <c r="QC117" s="516"/>
      <c r="QD117" s="516"/>
      <c r="QE117" s="516"/>
      <c r="QF117" s="516"/>
      <c r="QG117" s="516"/>
      <c r="QH117" s="516"/>
      <c r="QI117" s="516"/>
      <c r="QJ117" s="516"/>
      <c r="QK117" s="516"/>
      <c r="QL117" s="516"/>
      <c r="QM117" s="516"/>
      <c r="QN117" s="516"/>
      <c r="QO117" s="516"/>
      <c r="QP117" s="516"/>
      <c r="QQ117" s="516"/>
      <c r="QR117" s="516"/>
      <c r="QS117" s="516"/>
      <c r="QT117" s="516"/>
      <c r="QU117" s="516"/>
      <c r="QV117" s="516"/>
      <c r="QW117" s="516"/>
      <c r="QX117" s="516"/>
      <c r="QY117" s="516"/>
      <c r="QZ117" s="516"/>
      <c r="RA117" s="516"/>
      <c r="RB117" s="516"/>
      <c r="RC117" s="516"/>
      <c r="RD117" s="516"/>
      <c r="RE117" s="516"/>
      <c r="RF117" s="516"/>
      <c r="RG117" s="516"/>
      <c r="RH117" s="516"/>
      <c r="RI117" s="516"/>
      <c r="RJ117" s="516"/>
      <c r="RK117" s="516"/>
      <c r="RL117" s="516"/>
      <c r="RM117" s="516"/>
      <c r="RN117" s="516"/>
      <c r="RO117" s="516"/>
      <c r="RP117" s="516"/>
      <c r="RQ117" s="516"/>
      <c r="RR117" s="516"/>
      <c r="RS117" s="516"/>
      <c r="RT117" s="516"/>
      <c r="RU117" s="516"/>
      <c r="RV117" s="516"/>
      <c r="RW117" s="516"/>
      <c r="RX117" s="516"/>
      <c r="RY117" s="516"/>
      <c r="RZ117" s="516"/>
      <c r="SA117" s="516"/>
      <c r="SB117" s="516"/>
      <c r="SC117" s="516"/>
      <c r="SD117" s="516"/>
      <c r="SE117" s="516"/>
      <c r="SF117" s="516"/>
      <c r="SG117" s="516"/>
      <c r="SH117" s="516"/>
      <c r="SI117" s="516"/>
      <c r="SJ117" s="517"/>
      <c r="SK117" s="267"/>
      <c r="SL117" s="254"/>
      <c r="SM117" s="242"/>
      <c r="SN117" s="242"/>
      <c r="SO117" s="242"/>
    </row>
    <row r="118" spans="1:509" outlineLevel="2" x14ac:dyDescent="0.35">
      <c r="A118" s="242"/>
      <c r="B118" s="251"/>
      <c r="C118" s="438">
        <f t="shared" si="398"/>
        <v>3</v>
      </c>
      <c r="D118" s="267"/>
      <c r="E118" s="316">
        <f t="shared" si="399"/>
        <v>2</v>
      </c>
      <c r="F118" s="322"/>
      <c r="G118" s="322"/>
      <c r="H118" s="267"/>
      <c r="I118" s="272" t="s">
        <v>820</v>
      </c>
      <c r="J118" s="288" t="s">
        <v>686</v>
      </c>
      <c r="K118" s="288"/>
      <c r="L118" s="515" t="b">
        <v>0</v>
      </c>
      <c r="M118" s="516" t="b">
        <v>0</v>
      </c>
      <c r="N118" s="516" t="b">
        <v>0</v>
      </c>
      <c r="O118" s="516" t="b">
        <v>0</v>
      </c>
      <c r="P118" s="516" t="b">
        <v>0</v>
      </c>
      <c r="Q118" s="516" t="b">
        <v>0</v>
      </c>
      <c r="R118" s="516" t="b">
        <v>0</v>
      </c>
      <c r="S118" s="516" t="b">
        <v>0</v>
      </c>
      <c r="T118" s="516" t="b">
        <v>0</v>
      </c>
      <c r="U118" s="516" t="b">
        <v>0</v>
      </c>
      <c r="V118" s="516" t="b">
        <v>0</v>
      </c>
      <c r="W118" s="516" t="b">
        <v>0</v>
      </c>
      <c r="X118" s="516" t="b">
        <v>0</v>
      </c>
      <c r="Y118" s="516" t="b">
        <v>0</v>
      </c>
      <c r="Z118" s="516" t="b">
        <v>0</v>
      </c>
      <c r="AA118" s="516" t="b">
        <v>0</v>
      </c>
      <c r="AB118" s="516" t="b">
        <v>0</v>
      </c>
      <c r="AC118" s="516" t="b">
        <v>0</v>
      </c>
      <c r="AD118" s="516" t="b">
        <v>0</v>
      </c>
      <c r="AE118" s="516" t="b">
        <v>0</v>
      </c>
      <c r="AF118" s="516" t="b">
        <v>0</v>
      </c>
      <c r="AG118" s="516" t="b">
        <v>0</v>
      </c>
      <c r="AH118" s="516" t="b">
        <v>0</v>
      </c>
      <c r="AI118" s="516" t="b">
        <v>0</v>
      </c>
      <c r="AJ118" s="516" t="b">
        <v>0</v>
      </c>
      <c r="AK118" s="516" t="b">
        <v>0</v>
      </c>
      <c r="AL118" s="516" t="b">
        <v>0</v>
      </c>
      <c r="AM118" s="516" t="b">
        <v>0</v>
      </c>
      <c r="AN118" s="516" t="b">
        <v>0</v>
      </c>
      <c r="AO118" s="516" t="b">
        <v>0</v>
      </c>
      <c r="AP118" s="516" t="b">
        <v>0</v>
      </c>
      <c r="AQ118" s="516" t="b">
        <v>0</v>
      </c>
      <c r="AR118" s="516" t="b">
        <v>0</v>
      </c>
      <c r="AS118" s="516" t="b">
        <v>0</v>
      </c>
      <c r="AT118" s="516" t="b">
        <v>0</v>
      </c>
      <c r="AU118" s="516" t="b">
        <v>0</v>
      </c>
      <c r="AV118" s="516" t="b">
        <v>0</v>
      </c>
      <c r="AW118" s="516" t="b">
        <v>0</v>
      </c>
      <c r="AX118" s="516" t="b">
        <v>0</v>
      </c>
      <c r="AY118" s="516" t="b">
        <v>0</v>
      </c>
      <c r="AZ118" s="516" t="b">
        <v>0</v>
      </c>
      <c r="BA118" s="516" t="b">
        <v>0</v>
      </c>
      <c r="BB118" s="516" t="b">
        <v>0</v>
      </c>
      <c r="BC118" s="516" t="b">
        <v>0</v>
      </c>
      <c r="BD118" s="516" t="b">
        <v>0</v>
      </c>
      <c r="BE118" s="516" t="b">
        <v>0</v>
      </c>
      <c r="BF118" s="516" t="b">
        <v>0</v>
      </c>
      <c r="BG118" s="516" t="b">
        <v>0</v>
      </c>
      <c r="BH118" s="516" t="b">
        <v>0</v>
      </c>
      <c r="BI118" s="516" t="b">
        <v>0</v>
      </c>
      <c r="BJ118" s="516" t="b">
        <v>0</v>
      </c>
      <c r="BK118" s="516" t="b">
        <v>0</v>
      </c>
      <c r="BL118" s="516" t="b">
        <v>0</v>
      </c>
      <c r="BM118" s="516" t="b">
        <v>0</v>
      </c>
      <c r="BN118" s="516" t="b">
        <v>0</v>
      </c>
      <c r="BO118" s="516" t="b">
        <v>0</v>
      </c>
      <c r="BP118" s="516" t="b">
        <v>0</v>
      </c>
      <c r="BQ118" s="516" t="b">
        <v>0</v>
      </c>
      <c r="BR118" s="516" t="b">
        <v>0</v>
      </c>
      <c r="BS118" s="516" t="b">
        <v>0</v>
      </c>
      <c r="BT118" s="516" t="b">
        <v>0</v>
      </c>
      <c r="BU118" s="516" t="b">
        <v>0</v>
      </c>
      <c r="BV118" s="516" t="b">
        <v>0</v>
      </c>
      <c r="BW118" s="516" t="b">
        <v>0</v>
      </c>
      <c r="BX118" s="516" t="b">
        <v>0</v>
      </c>
      <c r="BY118" s="516" t="b">
        <v>0</v>
      </c>
      <c r="BZ118" s="516" t="b">
        <v>0</v>
      </c>
      <c r="CA118" s="516" t="b">
        <v>0</v>
      </c>
      <c r="CB118" s="516" t="b">
        <v>0</v>
      </c>
      <c r="CC118" s="516" t="b">
        <v>0</v>
      </c>
      <c r="CD118" s="516" t="b">
        <v>0</v>
      </c>
      <c r="CE118" s="516" t="b">
        <v>0</v>
      </c>
      <c r="CF118" s="516" t="b">
        <v>0</v>
      </c>
      <c r="CG118" s="516" t="b">
        <v>0</v>
      </c>
      <c r="CH118" s="516" t="b">
        <v>0</v>
      </c>
      <c r="CI118" s="516" t="b">
        <v>0</v>
      </c>
      <c r="CJ118" s="516" t="b">
        <v>0</v>
      </c>
      <c r="CK118" s="516" t="b">
        <v>0</v>
      </c>
      <c r="CL118" s="516" t="b">
        <v>0</v>
      </c>
      <c r="CM118" s="516" t="b">
        <v>0</v>
      </c>
      <c r="CN118" s="516" t="b">
        <v>0</v>
      </c>
      <c r="CO118" s="516" t="b">
        <v>0</v>
      </c>
      <c r="CP118" s="516" t="b">
        <v>0</v>
      </c>
      <c r="CQ118" s="516" t="b">
        <v>0</v>
      </c>
      <c r="CR118" s="516" t="b">
        <v>0</v>
      </c>
      <c r="CS118" s="516" t="b">
        <v>0</v>
      </c>
      <c r="CT118" s="516" t="b">
        <v>0</v>
      </c>
      <c r="CU118" s="516" t="b">
        <v>0</v>
      </c>
      <c r="CV118" s="516" t="b">
        <v>0</v>
      </c>
      <c r="CW118" s="516" t="b">
        <v>0</v>
      </c>
      <c r="CX118" s="516" t="b">
        <v>0</v>
      </c>
      <c r="CY118" s="516" t="b">
        <v>0</v>
      </c>
      <c r="CZ118" s="516" t="b">
        <v>0</v>
      </c>
      <c r="DA118" s="516" t="b">
        <v>0</v>
      </c>
      <c r="DB118" s="516" t="b">
        <v>0</v>
      </c>
      <c r="DC118" s="516" t="b">
        <v>0</v>
      </c>
      <c r="DD118" s="516" t="b">
        <v>0</v>
      </c>
      <c r="DE118" s="516" t="b">
        <v>0</v>
      </c>
      <c r="DF118" s="516" t="b">
        <v>0</v>
      </c>
      <c r="DG118" s="516" t="b">
        <v>0</v>
      </c>
      <c r="DH118" s="516"/>
      <c r="DI118" s="516"/>
      <c r="DJ118" s="516"/>
      <c r="DK118" s="516"/>
      <c r="DL118" s="516"/>
      <c r="DM118" s="516"/>
      <c r="DN118" s="516"/>
      <c r="DO118" s="516"/>
      <c r="DP118" s="516"/>
      <c r="DQ118" s="516"/>
      <c r="DR118" s="516"/>
      <c r="DS118" s="516"/>
      <c r="DT118" s="516"/>
      <c r="DU118" s="516"/>
      <c r="DV118" s="516"/>
      <c r="DW118" s="516"/>
      <c r="DX118" s="516"/>
      <c r="DY118" s="516"/>
      <c r="DZ118" s="516"/>
      <c r="EA118" s="516"/>
      <c r="EB118" s="516"/>
      <c r="EC118" s="516"/>
      <c r="ED118" s="516"/>
      <c r="EE118" s="516"/>
      <c r="EF118" s="516"/>
      <c r="EG118" s="516"/>
      <c r="EH118" s="516"/>
      <c r="EI118" s="516"/>
      <c r="EJ118" s="516"/>
      <c r="EK118" s="516"/>
      <c r="EL118" s="516"/>
      <c r="EM118" s="516"/>
      <c r="EN118" s="516"/>
      <c r="EO118" s="516"/>
      <c r="EP118" s="516"/>
      <c r="EQ118" s="516"/>
      <c r="ER118" s="516"/>
      <c r="ES118" s="516"/>
      <c r="ET118" s="516"/>
      <c r="EU118" s="516"/>
      <c r="EV118" s="516"/>
      <c r="EW118" s="516"/>
      <c r="EX118" s="516"/>
      <c r="EY118" s="516"/>
      <c r="EZ118" s="516"/>
      <c r="FA118" s="516"/>
      <c r="FB118" s="516"/>
      <c r="FC118" s="516"/>
      <c r="FD118" s="516"/>
      <c r="FE118" s="516"/>
      <c r="FF118" s="516"/>
      <c r="FG118" s="516"/>
      <c r="FH118" s="516"/>
      <c r="FI118" s="516"/>
      <c r="FJ118" s="516"/>
      <c r="FK118" s="516"/>
      <c r="FL118" s="516"/>
      <c r="FM118" s="516"/>
      <c r="FN118" s="516"/>
      <c r="FO118" s="516"/>
      <c r="FP118" s="516"/>
      <c r="FQ118" s="516"/>
      <c r="FR118" s="516"/>
      <c r="FS118" s="516"/>
      <c r="FT118" s="516"/>
      <c r="FU118" s="516"/>
      <c r="FV118" s="516"/>
      <c r="FW118" s="516"/>
      <c r="FX118" s="516"/>
      <c r="FY118" s="516"/>
      <c r="FZ118" s="516"/>
      <c r="GA118" s="516"/>
      <c r="GB118" s="516"/>
      <c r="GC118" s="516"/>
      <c r="GD118" s="516"/>
      <c r="GE118" s="516"/>
      <c r="GF118" s="516"/>
      <c r="GG118" s="516"/>
      <c r="GH118" s="516"/>
      <c r="GI118" s="516"/>
      <c r="GJ118" s="516"/>
      <c r="GK118" s="516"/>
      <c r="GL118" s="516"/>
      <c r="GM118" s="516"/>
      <c r="GN118" s="516"/>
      <c r="GO118" s="516"/>
      <c r="GP118" s="516"/>
      <c r="GQ118" s="516"/>
      <c r="GR118" s="516"/>
      <c r="GS118" s="516"/>
      <c r="GT118" s="516"/>
      <c r="GU118" s="516"/>
      <c r="GV118" s="516"/>
      <c r="GW118" s="516"/>
      <c r="GX118" s="516"/>
      <c r="GY118" s="516"/>
      <c r="GZ118" s="516"/>
      <c r="HA118" s="516"/>
      <c r="HB118" s="516"/>
      <c r="HC118" s="516"/>
      <c r="HD118" s="516"/>
      <c r="HE118" s="516"/>
      <c r="HF118" s="516"/>
      <c r="HG118" s="516"/>
      <c r="HH118" s="516"/>
      <c r="HI118" s="516"/>
      <c r="HJ118" s="516"/>
      <c r="HK118" s="516"/>
      <c r="HL118" s="516"/>
      <c r="HM118" s="516"/>
      <c r="HN118" s="516"/>
      <c r="HO118" s="516"/>
      <c r="HP118" s="516"/>
      <c r="HQ118" s="516"/>
      <c r="HR118" s="516"/>
      <c r="HS118" s="516"/>
      <c r="HT118" s="516"/>
      <c r="HU118" s="516"/>
      <c r="HV118" s="516"/>
      <c r="HW118" s="516"/>
      <c r="HX118" s="516"/>
      <c r="HY118" s="516"/>
      <c r="HZ118" s="516"/>
      <c r="IA118" s="516"/>
      <c r="IB118" s="516"/>
      <c r="IC118" s="516"/>
      <c r="ID118" s="516"/>
      <c r="IE118" s="516"/>
      <c r="IF118" s="516"/>
      <c r="IG118" s="516"/>
      <c r="IH118" s="516"/>
      <c r="II118" s="516"/>
      <c r="IJ118" s="516"/>
      <c r="IK118" s="516"/>
      <c r="IL118" s="516"/>
      <c r="IM118" s="516"/>
      <c r="IN118" s="516"/>
      <c r="IO118" s="516"/>
      <c r="IP118" s="516"/>
      <c r="IQ118" s="516"/>
      <c r="IR118" s="516"/>
      <c r="IS118" s="516"/>
      <c r="IT118" s="516"/>
      <c r="IU118" s="516"/>
      <c r="IV118" s="516"/>
      <c r="IW118" s="516"/>
      <c r="IX118" s="516"/>
      <c r="IY118" s="516"/>
      <c r="IZ118" s="516"/>
      <c r="JA118" s="516"/>
      <c r="JB118" s="516"/>
      <c r="JC118" s="516"/>
      <c r="JD118" s="516"/>
      <c r="JE118" s="516"/>
      <c r="JF118" s="516"/>
      <c r="JG118" s="516"/>
      <c r="JH118" s="516"/>
      <c r="JI118" s="516"/>
      <c r="JJ118" s="516"/>
      <c r="JK118" s="516"/>
      <c r="JL118" s="516"/>
      <c r="JM118" s="516"/>
      <c r="JN118" s="516"/>
      <c r="JO118" s="516"/>
      <c r="JP118" s="516"/>
      <c r="JQ118" s="516"/>
      <c r="JR118" s="516"/>
      <c r="JS118" s="516"/>
      <c r="JT118" s="516"/>
      <c r="JU118" s="516"/>
      <c r="JV118" s="516"/>
      <c r="JW118" s="516"/>
      <c r="JX118" s="516"/>
      <c r="JY118" s="516"/>
      <c r="JZ118" s="516"/>
      <c r="KA118" s="516"/>
      <c r="KB118" s="516"/>
      <c r="KC118" s="516"/>
      <c r="KD118" s="516"/>
      <c r="KE118" s="516"/>
      <c r="KF118" s="516"/>
      <c r="KG118" s="516"/>
      <c r="KH118" s="516"/>
      <c r="KI118" s="516"/>
      <c r="KJ118" s="516"/>
      <c r="KK118" s="516"/>
      <c r="KL118" s="516"/>
      <c r="KM118" s="516"/>
      <c r="KN118" s="516"/>
      <c r="KO118" s="516"/>
      <c r="KP118" s="516"/>
      <c r="KQ118" s="516"/>
      <c r="KR118" s="516"/>
      <c r="KS118" s="516"/>
      <c r="KT118" s="516"/>
      <c r="KU118" s="516"/>
      <c r="KV118" s="516"/>
      <c r="KW118" s="516"/>
      <c r="KX118" s="516"/>
      <c r="KY118" s="516"/>
      <c r="KZ118" s="516"/>
      <c r="LA118" s="516"/>
      <c r="LB118" s="516"/>
      <c r="LC118" s="516"/>
      <c r="LD118" s="516"/>
      <c r="LE118" s="516"/>
      <c r="LF118" s="516"/>
      <c r="LG118" s="516"/>
      <c r="LH118" s="516"/>
      <c r="LI118" s="516"/>
      <c r="LJ118" s="516"/>
      <c r="LK118" s="516"/>
      <c r="LL118" s="516"/>
      <c r="LM118" s="516"/>
      <c r="LN118" s="516"/>
      <c r="LO118" s="516"/>
      <c r="LP118" s="516"/>
      <c r="LQ118" s="516"/>
      <c r="LR118" s="516"/>
      <c r="LS118" s="516"/>
      <c r="LT118" s="516"/>
      <c r="LU118" s="516"/>
      <c r="LV118" s="516"/>
      <c r="LW118" s="516"/>
      <c r="LX118" s="516"/>
      <c r="LY118" s="516"/>
      <c r="LZ118" s="516"/>
      <c r="MA118" s="516"/>
      <c r="MB118" s="516"/>
      <c r="MC118" s="516"/>
      <c r="MD118" s="516"/>
      <c r="ME118" s="516"/>
      <c r="MF118" s="516"/>
      <c r="MG118" s="516"/>
      <c r="MH118" s="516"/>
      <c r="MI118" s="516"/>
      <c r="MJ118" s="516"/>
      <c r="MK118" s="516"/>
      <c r="ML118" s="516"/>
      <c r="MM118" s="516"/>
      <c r="MN118" s="516"/>
      <c r="MO118" s="516"/>
      <c r="MP118" s="516"/>
      <c r="MQ118" s="516"/>
      <c r="MR118" s="516"/>
      <c r="MS118" s="516"/>
      <c r="MT118" s="516"/>
      <c r="MU118" s="516"/>
      <c r="MV118" s="516"/>
      <c r="MW118" s="516"/>
      <c r="MX118" s="516"/>
      <c r="MY118" s="516"/>
      <c r="MZ118" s="516"/>
      <c r="NA118" s="516"/>
      <c r="NB118" s="516"/>
      <c r="NC118" s="516"/>
      <c r="ND118" s="516"/>
      <c r="NE118" s="516"/>
      <c r="NF118" s="516"/>
      <c r="NG118" s="516"/>
      <c r="NH118" s="516"/>
      <c r="NI118" s="516"/>
      <c r="NJ118" s="516"/>
      <c r="NK118" s="516"/>
      <c r="NL118" s="516"/>
      <c r="NM118" s="516"/>
      <c r="NN118" s="516"/>
      <c r="NO118" s="516"/>
      <c r="NP118" s="516"/>
      <c r="NQ118" s="516"/>
      <c r="NR118" s="516"/>
      <c r="NS118" s="516"/>
      <c r="NT118" s="516"/>
      <c r="NU118" s="516"/>
      <c r="NV118" s="516"/>
      <c r="NW118" s="516"/>
      <c r="NX118" s="516"/>
      <c r="NY118" s="516"/>
      <c r="NZ118" s="516"/>
      <c r="OA118" s="516"/>
      <c r="OB118" s="516"/>
      <c r="OC118" s="516"/>
      <c r="OD118" s="516"/>
      <c r="OE118" s="516"/>
      <c r="OF118" s="516"/>
      <c r="OG118" s="516"/>
      <c r="OH118" s="516"/>
      <c r="OI118" s="516"/>
      <c r="OJ118" s="516"/>
      <c r="OK118" s="516"/>
      <c r="OL118" s="516"/>
      <c r="OM118" s="516"/>
      <c r="ON118" s="516"/>
      <c r="OO118" s="516"/>
      <c r="OP118" s="516"/>
      <c r="OQ118" s="516"/>
      <c r="OR118" s="516"/>
      <c r="OS118" s="516"/>
      <c r="OT118" s="516"/>
      <c r="OU118" s="516"/>
      <c r="OV118" s="516"/>
      <c r="OW118" s="516"/>
      <c r="OX118" s="516"/>
      <c r="OY118" s="516"/>
      <c r="OZ118" s="516"/>
      <c r="PA118" s="516"/>
      <c r="PB118" s="516"/>
      <c r="PC118" s="516"/>
      <c r="PD118" s="516"/>
      <c r="PE118" s="516"/>
      <c r="PF118" s="516"/>
      <c r="PG118" s="516"/>
      <c r="PH118" s="516"/>
      <c r="PI118" s="516"/>
      <c r="PJ118" s="516"/>
      <c r="PK118" s="516"/>
      <c r="PL118" s="516"/>
      <c r="PM118" s="516"/>
      <c r="PN118" s="516"/>
      <c r="PO118" s="516"/>
      <c r="PP118" s="516"/>
      <c r="PQ118" s="516"/>
      <c r="PR118" s="516"/>
      <c r="PS118" s="516"/>
      <c r="PT118" s="516"/>
      <c r="PU118" s="516"/>
      <c r="PV118" s="516"/>
      <c r="PW118" s="516"/>
      <c r="PX118" s="516"/>
      <c r="PY118" s="516"/>
      <c r="PZ118" s="516"/>
      <c r="QA118" s="516"/>
      <c r="QB118" s="516"/>
      <c r="QC118" s="516"/>
      <c r="QD118" s="516"/>
      <c r="QE118" s="516"/>
      <c r="QF118" s="516"/>
      <c r="QG118" s="516"/>
      <c r="QH118" s="516"/>
      <c r="QI118" s="516"/>
      <c r="QJ118" s="516"/>
      <c r="QK118" s="516"/>
      <c r="QL118" s="516"/>
      <c r="QM118" s="516"/>
      <c r="QN118" s="516"/>
      <c r="QO118" s="516"/>
      <c r="QP118" s="516"/>
      <c r="QQ118" s="516"/>
      <c r="QR118" s="516"/>
      <c r="QS118" s="516"/>
      <c r="QT118" s="516"/>
      <c r="QU118" s="516"/>
      <c r="QV118" s="516"/>
      <c r="QW118" s="516"/>
      <c r="QX118" s="516"/>
      <c r="QY118" s="516"/>
      <c r="QZ118" s="516"/>
      <c r="RA118" s="516"/>
      <c r="RB118" s="516"/>
      <c r="RC118" s="516"/>
      <c r="RD118" s="516"/>
      <c r="RE118" s="516"/>
      <c r="RF118" s="516"/>
      <c r="RG118" s="516"/>
      <c r="RH118" s="516"/>
      <c r="RI118" s="516"/>
      <c r="RJ118" s="516"/>
      <c r="RK118" s="516"/>
      <c r="RL118" s="516"/>
      <c r="RM118" s="516"/>
      <c r="RN118" s="516"/>
      <c r="RO118" s="516"/>
      <c r="RP118" s="516"/>
      <c r="RQ118" s="516"/>
      <c r="RR118" s="516"/>
      <c r="RS118" s="516"/>
      <c r="RT118" s="516"/>
      <c r="RU118" s="516"/>
      <c r="RV118" s="516"/>
      <c r="RW118" s="516"/>
      <c r="RX118" s="516"/>
      <c r="RY118" s="516"/>
      <c r="RZ118" s="516"/>
      <c r="SA118" s="516"/>
      <c r="SB118" s="516"/>
      <c r="SC118" s="516"/>
      <c r="SD118" s="516"/>
      <c r="SE118" s="516"/>
      <c r="SF118" s="516"/>
      <c r="SG118" s="516"/>
      <c r="SH118" s="516"/>
      <c r="SI118" s="516"/>
      <c r="SJ118" s="517"/>
      <c r="SK118" s="267"/>
      <c r="SL118" s="254"/>
      <c r="SM118" s="242"/>
      <c r="SN118" s="242"/>
      <c r="SO118" s="242"/>
    </row>
    <row r="119" spans="1:509" outlineLevel="2" x14ac:dyDescent="0.35">
      <c r="A119" s="242"/>
      <c r="B119" s="251"/>
      <c r="C119" s="438">
        <f t="shared" si="398"/>
        <v>3</v>
      </c>
      <c r="D119" s="267"/>
      <c r="E119" s="316">
        <f t="shared" si="399"/>
        <v>3</v>
      </c>
      <c r="F119" s="322"/>
      <c r="G119" s="322"/>
      <c r="H119" s="267"/>
      <c r="I119" s="272" t="s">
        <v>821</v>
      </c>
      <c r="J119" s="288" t="s">
        <v>686</v>
      </c>
      <c r="K119" s="288"/>
      <c r="L119" s="515" t="b">
        <v>1</v>
      </c>
      <c r="M119" s="516" t="b">
        <v>0</v>
      </c>
      <c r="N119" s="516" t="b">
        <v>0</v>
      </c>
      <c r="O119" s="516" t="b">
        <v>0</v>
      </c>
      <c r="P119" s="516" t="b">
        <v>1</v>
      </c>
      <c r="Q119" s="516" t="b">
        <v>1</v>
      </c>
      <c r="R119" s="516" t="b">
        <v>1</v>
      </c>
      <c r="S119" s="516" t="b">
        <v>1</v>
      </c>
      <c r="T119" s="516" t="b">
        <v>1</v>
      </c>
      <c r="U119" s="516" t="b">
        <v>1</v>
      </c>
      <c r="V119" s="516" t="b">
        <v>0</v>
      </c>
      <c r="W119" s="516" t="b">
        <v>0</v>
      </c>
      <c r="X119" s="516" t="b">
        <v>0</v>
      </c>
      <c r="Y119" s="516" t="b">
        <v>0</v>
      </c>
      <c r="Z119" s="516" t="b">
        <v>0</v>
      </c>
      <c r="AA119" s="516" t="b">
        <v>0</v>
      </c>
      <c r="AB119" s="516" t="b">
        <v>0</v>
      </c>
      <c r="AC119" s="516" t="b">
        <v>0</v>
      </c>
      <c r="AD119" s="516" t="b">
        <v>0</v>
      </c>
      <c r="AE119" s="516" t="b">
        <v>0</v>
      </c>
      <c r="AF119" s="516" t="b">
        <v>0</v>
      </c>
      <c r="AG119" s="516" t="b">
        <v>0</v>
      </c>
      <c r="AH119" s="516" t="b">
        <v>0</v>
      </c>
      <c r="AI119" s="516" t="b">
        <v>0</v>
      </c>
      <c r="AJ119" s="516" t="b">
        <v>0</v>
      </c>
      <c r="AK119" s="516" t="b">
        <v>0</v>
      </c>
      <c r="AL119" s="516" t="b">
        <v>0</v>
      </c>
      <c r="AM119" s="516" t="b">
        <v>0</v>
      </c>
      <c r="AN119" s="516" t="b">
        <v>0</v>
      </c>
      <c r="AO119" s="516" t="b">
        <v>0</v>
      </c>
      <c r="AP119" s="516" t="b">
        <v>0</v>
      </c>
      <c r="AQ119" s="516" t="b">
        <v>0</v>
      </c>
      <c r="AR119" s="516" t="b">
        <v>0</v>
      </c>
      <c r="AS119" s="516" t="b">
        <v>0</v>
      </c>
      <c r="AT119" s="516" t="b">
        <v>0</v>
      </c>
      <c r="AU119" s="516" t="b">
        <v>0</v>
      </c>
      <c r="AV119" s="516" t="b">
        <v>0</v>
      </c>
      <c r="AW119" s="516" t="b">
        <v>0</v>
      </c>
      <c r="AX119" s="516" t="b">
        <v>0</v>
      </c>
      <c r="AY119" s="516" t="b">
        <v>0</v>
      </c>
      <c r="AZ119" s="516" t="b">
        <v>0</v>
      </c>
      <c r="BA119" s="516" t="b">
        <v>0</v>
      </c>
      <c r="BB119" s="516" t="b">
        <v>0</v>
      </c>
      <c r="BC119" s="516" t="b">
        <v>0</v>
      </c>
      <c r="BD119" s="516" t="b">
        <v>0</v>
      </c>
      <c r="BE119" s="516" t="b">
        <v>0</v>
      </c>
      <c r="BF119" s="516" t="b">
        <v>0</v>
      </c>
      <c r="BG119" s="516" t="b">
        <v>0</v>
      </c>
      <c r="BH119" s="516" t="b">
        <v>0</v>
      </c>
      <c r="BI119" s="516" t="b">
        <v>0</v>
      </c>
      <c r="BJ119" s="516" t="b">
        <v>0</v>
      </c>
      <c r="BK119" s="516" t="b">
        <v>0</v>
      </c>
      <c r="BL119" s="516" t="b">
        <v>0</v>
      </c>
      <c r="BM119" s="516" t="b">
        <v>0</v>
      </c>
      <c r="BN119" s="516" t="b">
        <v>0</v>
      </c>
      <c r="BO119" s="516" t="b">
        <v>0</v>
      </c>
      <c r="BP119" s="516" t="b">
        <v>0</v>
      </c>
      <c r="BQ119" s="516" t="b">
        <v>0</v>
      </c>
      <c r="BR119" s="516" t="b">
        <v>0</v>
      </c>
      <c r="BS119" s="516" t="b">
        <v>0</v>
      </c>
      <c r="BT119" s="516" t="b">
        <v>0</v>
      </c>
      <c r="BU119" s="516" t="b">
        <v>0</v>
      </c>
      <c r="BV119" s="516" t="b">
        <v>0</v>
      </c>
      <c r="BW119" s="516" t="b">
        <v>0</v>
      </c>
      <c r="BX119" s="516" t="b">
        <v>0</v>
      </c>
      <c r="BY119" s="516" t="b">
        <v>0</v>
      </c>
      <c r="BZ119" s="516" t="b">
        <v>0</v>
      </c>
      <c r="CA119" s="516" t="b">
        <v>0</v>
      </c>
      <c r="CB119" s="516" t="b">
        <v>0</v>
      </c>
      <c r="CC119" s="516" t="b">
        <v>0</v>
      </c>
      <c r="CD119" s="516" t="b">
        <v>0</v>
      </c>
      <c r="CE119" s="516" t="b">
        <v>0</v>
      </c>
      <c r="CF119" s="516" t="b">
        <v>0</v>
      </c>
      <c r="CG119" s="516" t="b">
        <v>0</v>
      </c>
      <c r="CH119" s="516" t="b">
        <v>0</v>
      </c>
      <c r="CI119" s="516" t="b">
        <v>0</v>
      </c>
      <c r="CJ119" s="516" t="b">
        <v>0</v>
      </c>
      <c r="CK119" s="516" t="b">
        <v>0</v>
      </c>
      <c r="CL119" s="516" t="b">
        <v>0</v>
      </c>
      <c r="CM119" s="516" t="b">
        <v>0</v>
      </c>
      <c r="CN119" s="516" t="b">
        <v>0</v>
      </c>
      <c r="CO119" s="516" t="b">
        <v>0</v>
      </c>
      <c r="CP119" s="516" t="b">
        <v>0</v>
      </c>
      <c r="CQ119" s="516" t="b">
        <v>0</v>
      </c>
      <c r="CR119" s="516" t="b">
        <v>0</v>
      </c>
      <c r="CS119" s="516" t="b">
        <v>0</v>
      </c>
      <c r="CT119" s="516" t="b">
        <v>0</v>
      </c>
      <c r="CU119" s="516" t="b">
        <v>0</v>
      </c>
      <c r="CV119" s="516" t="b">
        <v>0</v>
      </c>
      <c r="CW119" s="516" t="b">
        <v>0</v>
      </c>
      <c r="CX119" s="516" t="b">
        <v>0</v>
      </c>
      <c r="CY119" s="516" t="b">
        <v>0</v>
      </c>
      <c r="CZ119" s="516" t="b">
        <v>0</v>
      </c>
      <c r="DA119" s="516" t="b">
        <v>0</v>
      </c>
      <c r="DB119" s="516" t="b">
        <v>0</v>
      </c>
      <c r="DC119" s="516" t="b">
        <v>0</v>
      </c>
      <c r="DD119" s="516" t="b">
        <v>0</v>
      </c>
      <c r="DE119" s="516" t="b">
        <v>0</v>
      </c>
      <c r="DF119" s="516" t="b">
        <v>0</v>
      </c>
      <c r="DG119" s="516" t="b">
        <v>0</v>
      </c>
      <c r="DH119" s="516"/>
      <c r="DI119" s="516"/>
      <c r="DJ119" s="516"/>
      <c r="DK119" s="516"/>
      <c r="DL119" s="516"/>
      <c r="DM119" s="516"/>
      <c r="DN119" s="516"/>
      <c r="DO119" s="516"/>
      <c r="DP119" s="516"/>
      <c r="DQ119" s="516"/>
      <c r="DR119" s="516"/>
      <c r="DS119" s="516"/>
      <c r="DT119" s="516"/>
      <c r="DU119" s="516"/>
      <c r="DV119" s="516"/>
      <c r="DW119" s="516"/>
      <c r="DX119" s="516"/>
      <c r="DY119" s="516"/>
      <c r="DZ119" s="516"/>
      <c r="EA119" s="516"/>
      <c r="EB119" s="516"/>
      <c r="EC119" s="516"/>
      <c r="ED119" s="516"/>
      <c r="EE119" s="516"/>
      <c r="EF119" s="516"/>
      <c r="EG119" s="516"/>
      <c r="EH119" s="516"/>
      <c r="EI119" s="516"/>
      <c r="EJ119" s="516"/>
      <c r="EK119" s="516"/>
      <c r="EL119" s="516"/>
      <c r="EM119" s="516"/>
      <c r="EN119" s="516"/>
      <c r="EO119" s="516"/>
      <c r="EP119" s="516"/>
      <c r="EQ119" s="516"/>
      <c r="ER119" s="516"/>
      <c r="ES119" s="516"/>
      <c r="ET119" s="516"/>
      <c r="EU119" s="516"/>
      <c r="EV119" s="516"/>
      <c r="EW119" s="516"/>
      <c r="EX119" s="516"/>
      <c r="EY119" s="516"/>
      <c r="EZ119" s="516"/>
      <c r="FA119" s="516"/>
      <c r="FB119" s="516"/>
      <c r="FC119" s="516"/>
      <c r="FD119" s="516"/>
      <c r="FE119" s="516"/>
      <c r="FF119" s="516"/>
      <c r="FG119" s="516"/>
      <c r="FH119" s="516"/>
      <c r="FI119" s="516"/>
      <c r="FJ119" s="516"/>
      <c r="FK119" s="516"/>
      <c r="FL119" s="516"/>
      <c r="FM119" s="516"/>
      <c r="FN119" s="516"/>
      <c r="FO119" s="516"/>
      <c r="FP119" s="516"/>
      <c r="FQ119" s="516"/>
      <c r="FR119" s="516"/>
      <c r="FS119" s="516"/>
      <c r="FT119" s="516"/>
      <c r="FU119" s="516"/>
      <c r="FV119" s="516"/>
      <c r="FW119" s="516"/>
      <c r="FX119" s="516"/>
      <c r="FY119" s="516"/>
      <c r="FZ119" s="516"/>
      <c r="GA119" s="516"/>
      <c r="GB119" s="516"/>
      <c r="GC119" s="516"/>
      <c r="GD119" s="516"/>
      <c r="GE119" s="516"/>
      <c r="GF119" s="516"/>
      <c r="GG119" s="516"/>
      <c r="GH119" s="516"/>
      <c r="GI119" s="516"/>
      <c r="GJ119" s="516"/>
      <c r="GK119" s="516"/>
      <c r="GL119" s="516"/>
      <c r="GM119" s="516"/>
      <c r="GN119" s="516"/>
      <c r="GO119" s="516"/>
      <c r="GP119" s="516"/>
      <c r="GQ119" s="516"/>
      <c r="GR119" s="516"/>
      <c r="GS119" s="516"/>
      <c r="GT119" s="516"/>
      <c r="GU119" s="516"/>
      <c r="GV119" s="516"/>
      <c r="GW119" s="516"/>
      <c r="GX119" s="516"/>
      <c r="GY119" s="516"/>
      <c r="GZ119" s="516"/>
      <c r="HA119" s="516"/>
      <c r="HB119" s="516"/>
      <c r="HC119" s="516"/>
      <c r="HD119" s="516"/>
      <c r="HE119" s="516"/>
      <c r="HF119" s="516"/>
      <c r="HG119" s="516"/>
      <c r="HH119" s="516"/>
      <c r="HI119" s="516"/>
      <c r="HJ119" s="516"/>
      <c r="HK119" s="516"/>
      <c r="HL119" s="516"/>
      <c r="HM119" s="516"/>
      <c r="HN119" s="516"/>
      <c r="HO119" s="516"/>
      <c r="HP119" s="516"/>
      <c r="HQ119" s="516"/>
      <c r="HR119" s="516"/>
      <c r="HS119" s="516"/>
      <c r="HT119" s="516"/>
      <c r="HU119" s="516"/>
      <c r="HV119" s="516"/>
      <c r="HW119" s="516"/>
      <c r="HX119" s="516"/>
      <c r="HY119" s="516"/>
      <c r="HZ119" s="516"/>
      <c r="IA119" s="516"/>
      <c r="IB119" s="516"/>
      <c r="IC119" s="516"/>
      <c r="ID119" s="516"/>
      <c r="IE119" s="516"/>
      <c r="IF119" s="516"/>
      <c r="IG119" s="516"/>
      <c r="IH119" s="516"/>
      <c r="II119" s="516"/>
      <c r="IJ119" s="516"/>
      <c r="IK119" s="516"/>
      <c r="IL119" s="516"/>
      <c r="IM119" s="516"/>
      <c r="IN119" s="516"/>
      <c r="IO119" s="516"/>
      <c r="IP119" s="516"/>
      <c r="IQ119" s="516"/>
      <c r="IR119" s="516"/>
      <c r="IS119" s="516"/>
      <c r="IT119" s="516"/>
      <c r="IU119" s="516"/>
      <c r="IV119" s="516"/>
      <c r="IW119" s="516"/>
      <c r="IX119" s="516"/>
      <c r="IY119" s="516"/>
      <c r="IZ119" s="516"/>
      <c r="JA119" s="516"/>
      <c r="JB119" s="516"/>
      <c r="JC119" s="516"/>
      <c r="JD119" s="516"/>
      <c r="JE119" s="516"/>
      <c r="JF119" s="516"/>
      <c r="JG119" s="516"/>
      <c r="JH119" s="516"/>
      <c r="JI119" s="516"/>
      <c r="JJ119" s="516"/>
      <c r="JK119" s="516"/>
      <c r="JL119" s="516"/>
      <c r="JM119" s="516"/>
      <c r="JN119" s="516"/>
      <c r="JO119" s="516"/>
      <c r="JP119" s="516"/>
      <c r="JQ119" s="516"/>
      <c r="JR119" s="516"/>
      <c r="JS119" s="516"/>
      <c r="JT119" s="516"/>
      <c r="JU119" s="516"/>
      <c r="JV119" s="516"/>
      <c r="JW119" s="516"/>
      <c r="JX119" s="516"/>
      <c r="JY119" s="516"/>
      <c r="JZ119" s="516"/>
      <c r="KA119" s="516"/>
      <c r="KB119" s="516"/>
      <c r="KC119" s="516"/>
      <c r="KD119" s="516"/>
      <c r="KE119" s="516"/>
      <c r="KF119" s="516"/>
      <c r="KG119" s="516"/>
      <c r="KH119" s="516"/>
      <c r="KI119" s="516"/>
      <c r="KJ119" s="516"/>
      <c r="KK119" s="516"/>
      <c r="KL119" s="516"/>
      <c r="KM119" s="516"/>
      <c r="KN119" s="516"/>
      <c r="KO119" s="516"/>
      <c r="KP119" s="516"/>
      <c r="KQ119" s="516"/>
      <c r="KR119" s="516"/>
      <c r="KS119" s="516"/>
      <c r="KT119" s="516"/>
      <c r="KU119" s="516"/>
      <c r="KV119" s="516"/>
      <c r="KW119" s="516"/>
      <c r="KX119" s="516"/>
      <c r="KY119" s="516"/>
      <c r="KZ119" s="516"/>
      <c r="LA119" s="516"/>
      <c r="LB119" s="516"/>
      <c r="LC119" s="516"/>
      <c r="LD119" s="516"/>
      <c r="LE119" s="516"/>
      <c r="LF119" s="516"/>
      <c r="LG119" s="516"/>
      <c r="LH119" s="516"/>
      <c r="LI119" s="516"/>
      <c r="LJ119" s="516"/>
      <c r="LK119" s="516"/>
      <c r="LL119" s="516"/>
      <c r="LM119" s="516"/>
      <c r="LN119" s="516"/>
      <c r="LO119" s="516"/>
      <c r="LP119" s="516"/>
      <c r="LQ119" s="516"/>
      <c r="LR119" s="516"/>
      <c r="LS119" s="516"/>
      <c r="LT119" s="516"/>
      <c r="LU119" s="516"/>
      <c r="LV119" s="516"/>
      <c r="LW119" s="516"/>
      <c r="LX119" s="516"/>
      <c r="LY119" s="516"/>
      <c r="LZ119" s="516"/>
      <c r="MA119" s="516"/>
      <c r="MB119" s="516"/>
      <c r="MC119" s="516"/>
      <c r="MD119" s="516"/>
      <c r="ME119" s="516"/>
      <c r="MF119" s="516"/>
      <c r="MG119" s="516"/>
      <c r="MH119" s="516"/>
      <c r="MI119" s="516"/>
      <c r="MJ119" s="516"/>
      <c r="MK119" s="516"/>
      <c r="ML119" s="516"/>
      <c r="MM119" s="516"/>
      <c r="MN119" s="516"/>
      <c r="MO119" s="516"/>
      <c r="MP119" s="516"/>
      <c r="MQ119" s="516"/>
      <c r="MR119" s="516"/>
      <c r="MS119" s="516"/>
      <c r="MT119" s="516"/>
      <c r="MU119" s="516"/>
      <c r="MV119" s="516"/>
      <c r="MW119" s="516"/>
      <c r="MX119" s="516"/>
      <c r="MY119" s="516"/>
      <c r="MZ119" s="516"/>
      <c r="NA119" s="516"/>
      <c r="NB119" s="516"/>
      <c r="NC119" s="516"/>
      <c r="ND119" s="516"/>
      <c r="NE119" s="516"/>
      <c r="NF119" s="516"/>
      <c r="NG119" s="516"/>
      <c r="NH119" s="516"/>
      <c r="NI119" s="516"/>
      <c r="NJ119" s="516"/>
      <c r="NK119" s="516"/>
      <c r="NL119" s="516"/>
      <c r="NM119" s="516"/>
      <c r="NN119" s="516"/>
      <c r="NO119" s="516"/>
      <c r="NP119" s="516"/>
      <c r="NQ119" s="516"/>
      <c r="NR119" s="516"/>
      <c r="NS119" s="516"/>
      <c r="NT119" s="516"/>
      <c r="NU119" s="516"/>
      <c r="NV119" s="516"/>
      <c r="NW119" s="516"/>
      <c r="NX119" s="516"/>
      <c r="NY119" s="516"/>
      <c r="NZ119" s="516"/>
      <c r="OA119" s="516"/>
      <c r="OB119" s="516"/>
      <c r="OC119" s="516"/>
      <c r="OD119" s="516"/>
      <c r="OE119" s="516"/>
      <c r="OF119" s="516"/>
      <c r="OG119" s="516"/>
      <c r="OH119" s="516"/>
      <c r="OI119" s="516"/>
      <c r="OJ119" s="516"/>
      <c r="OK119" s="516"/>
      <c r="OL119" s="516"/>
      <c r="OM119" s="516"/>
      <c r="ON119" s="516"/>
      <c r="OO119" s="516"/>
      <c r="OP119" s="516"/>
      <c r="OQ119" s="516"/>
      <c r="OR119" s="516"/>
      <c r="OS119" s="516"/>
      <c r="OT119" s="516"/>
      <c r="OU119" s="516"/>
      <c r="OV119" s="516"/>
      <c r="OW119" s="516"/>
      <c r="OX119" s="516"/>
      <c r="OY119" s="516"/>
      <c r="OZ119" s="516"/>
      <c r="PA119" s="516"/>
      <c r="PB119" s="516"/>
      <c r="PC119" s="516"/>
      <c r="PD119" s="516"/>
      <c r="PE119" s="516"/>
      <c r="PF119" s="516"/>
      <c r="PG119" s="516"/>
      <c r="PH119" s="516"/>
      <c r="PI119" s="516"/>
      <c r="PJ119" s="516"/>
      <c r="PK119" s="516"/>
      <c r="PL119" s="516"/>
      <c r="PM119" s="516"/>
      <c r="PN119" s="516"/>
      <c r="PO119" s="516"/>
      <c r="PP119" s="516"/>
      <c r="PQ119" s="516"/>
      <c r="PR119" s="516"/>
      <c r="PS119" s="516"/>
      <c r="PT119" s="516"/>
      <c r="PU119" s="516"/>
      <c r="PV119" s="516"/>
      <c r="PW119" s="516"/>
      <c r="PX119" s="516"/>
      <c r="PY119" s="516"/>
      <c r="PZ119" s="516"/>
      <c r="QA119" s="516"/>
      <c r="QB119" s="516"/>
      <c r="QC119" s="516"/>
      <c r="QD119" s="516"/>
      <c r="QE119" s="516"/>
      <c r="QF119" s="516"/>
      <c r="QG119" s="516"/>
      <c r="QH119" s="516"/>
      <c r="QI119" s="516"/>
      <c r="QJ119" s="516"/>
      <c r="QK119" s="516"/>
      <c r="QL119" s="516"/>
      <c r="QM119" s="516"/>
      <c r="QN119" s="516"/>
      <c r="QO119" s="516"/>
      <c r="QP119" s="516"/>
      <c r="QQ119" s="516"/>
      <c r="QR119" s="516"/>
      <c r="QS119" s="516"/>
      <c r="QT119" s="516"/>
      <c r="QU119" s="516"/>
      <c r="QV119" s="516"/>
      <c r="QW119" s="516"/>
      <c r="QX119" s="516"/>
      <c r="QY119" s="516"/>
      <c r="QZ119" s="516"/>
      <c r="RA119" s="516"/>
      <c r="RB119" s="516"/>
      <c r="RC119" s="516"/>
      <c r="RD119" s="516"/>
      <c r="RE119" s="516"/>
      <c r="RF119" s="516"/>
      <c r="RG119" s="516"/>
      <c r="RH119" s="516"/>
      <c r="RI119" s="516"/>
      <c r="RJ119" s="516"/>
      <c r="RK119" s="516"/>
      <c r="RL119" s="516"/>
      <c r="RM119" s="516"/>
      <c r="RN119" s="516"/>
      <c r="RO119" s="516"/>
      <c r="RP119" s="516"/>
      <c r="RQ119" s="516"/>
      <c r="RR119" s="516"/>
      <c r="RS119" s="516"/>
      <c r="RT119" s="516"/>
      <c r="RU119" s="516"/>
      <c r="RV119" s="516"/>
      <c r="RW119" s="516"/>
      <c r="RX119" s="516"/>
      <c r="RY119" s="516"/>
      <c r="RZ119" s="516"/>
      <c r="SA119" s="516"/>
      <c r="SB119" s="516"/>
      <c r="SC119" s="516"/>
      <c r="SD119" s="516"/>
      <c r="SE119" s="516"/>
      <c r="SF119" s="516"/>
      <c r="SG119" s="516"/>
      <c r="SH119" s="516"/>
      <c r="SI119" s="516"/>
      <c r="SJ119" s="517"/>
      <c r="SK119" s="267"/>
      <c r="SL119" s="254"/>
      <c r="SM119" s="242"/>
      <c r="SN119" s="242"/>
      <c r="SO119" s="242"/>
    </row>
    <row r="120" spans="1:509" outlineLevel="2" x14ac:dyDescent="0.35">
      <c r="A120" s="242"/>
      <c r="B120" s="251"/>
      <c r="C120" s="438">
        <f t="shared" si="398"/>
        <v>3</v>
      </c>
      <c r="D120" s="267"/>
      <c r="E120" s="316">
        <f t="shared" si="399"/>
        <v>4</v>
      </c>
      <c r="F120" s="322"/>
      <c r="G120" s="322"/>
      <c r="H120" s="267"/>
      <c r="I120" s="272" t="s">
        <v>818</v>
      </c>
      <c r="J120" s="288" t="s">
        <v>686</v>
      </c>
      <c r="K120" s="288"/>
      <c r="L120" s="515" t="b">
        <v>0</v>
      </c>
      <c r="M120" s="516" t="b">
        <v>0</v>
      </c>
      <c r="N120" s="516" t="b">
        <v>0</v>
      </c>
      <c r="O120" s="516" t="b">
        <v>0</v>
      </c>
      <c r="P120" s="516" t="b">
        <v>0</v>
      </c>
      <c r="Q120" s="516" t="b">
        <v>0</v>
      </c>
      <c r="R120" s="516" t="b">
        <v>0</v>
      </c>
      <c r="S120" s="516" t="b">
        <v>0</v>
      </c>
      <c r="T120" s="516" t="b">
        <v>0</v>
      </c>
      <c r="U120" s="516" t="b">
        <v>0</v>
      </c>
      <c r="V120" s="516" t="b">
        <v>0</v>
      </c>
      <c r="W120" s="516" t="b">
        <v>0</v>
      </c>
      <c r="X120" s="516" t="b">
        <v>0</v>
      </c>
      <c r="Y120" s="516" t="b">
        <v>0</v>
      </c>
      <c r="Z120" s="516" t="b">
        <v>0</v>
      </c>
      <c r="AA120" s="516" t="b">
        <v>0</v>
      </c>
      <c r="AB120" s="516" t="b">
        <v>0</v>
      </c>
      <c r="AC120" s="516" t="b">
        <v>0</v>
      </c>
      <c r="AD120" s="516" t="b">
        <v>0</v>
      </c>
      <c r="AE120" s="516" t="b">
        <v>0</v>
      </c>
      <c r="AF120" s="516" t="b">
        <v>0</v>
      </c>
      <c r="AG120" s="516" t="b">
        <v>0</v>
      </c>
      <c r="AH120" s="516" t="b">
        <v>0</v>
      </c>
      <c r="AI120" s="516" t="b">
        <v>0</v>
      </c>
      <c r="AJ120" s="516" t="b">
        <v>0</v>
      </c>
      <c r="AK120" s="516" t="b">
        <v>0</v>
      </c>
      <c r="AL120" s="516" t="b">
        <v>0</v>
      </c>
      <c r="AM120" s="516" t="b">
        <v>0</v>
      </c>
      <c r="AN120" s="516" t="b">
        <v>0</v>
      </c>
      <c r="AO120" s="516" t="b">
        <v>0</v>
      </c>
      <c r="AP120" s="516" t="b">
        <v>0</v>
      </c>
      <c r="AQ120" s="516" t="b">
        <v>0</v>
      </c>
      <c r="AR120" s="516" t="b">
        <v>0</v>
      </c>
      <c r="AS120" s="516" t="b">
        <v>0</v>
      </c>
      <c r="AT120" s="516" t="b">
        <v>0</v>
      </c>
      <c r="AU120" s="516" t="b">
        <v>0</v>
      </c>
      <c r="AV120" s="516" t="b">
        <v>0</v>
      </c>
      <c r="AW120" s="516" t="b">
        <v>0</v>
      </c>
      <c r="AX120" s="516" t="b">
        <v>0</v>
      </c>
      <c r="AY120" s="516" t="b">
        <v>0</v>
      </c>
      <c r="AZ120" s="516" t="b">
        <v>0</v>
      </c>
      <c r="BA120" s="516" t="b">
        <v>0</v>
      </c>
      <c r="BB120" s="516" t="b">
        <v>0</v>
      </c>
      <c r="BC120" s="516" t="b">
        <v>0</v>
      </c>
      <c r="BD120" s="516" t="b">
        <v>0</v>
      </c>
      <c r="BE120" s="516" t="b">
        <v>0</v>
      </c>
      <c r="BF120" s="516" t="b">
        <v>0</v>
      </c>
      <c r="BG120" s="516" t="b">
        <v>0</v>
      </c>
      <c r="BH120" s="516" t="b">
        <v>0</v>
      </c>
      <c r="BI120" s="516" t="b">
        <v>0</v>
      </c>
      <c r="BJ120" s="516" t="b">
        <v>0</v>
      </c>
      <c r="BK120" s="516" t="b">
        <v>0</v>
      </c>
      <c r="BL120" s="516" t="b">
        <v>0</v>
      </c>
      <c r="BM120" s="516" t="b">
        <v>0</v>
      </c>
      <c r="BN120" s="516" t="b">
        <v>0</v>
      </c>
      <c r="BO120" s="516" t="b">
        <v>0</v>
      </c>
      <c r="BP120" s="516" t="b">
        <v>0</v>
      </c>
      <c r="BQ120" s="516" t="b">
        <v>0</v>
      </c>
      <c r="BR120" s="516" t="b">
        <v>0</v>
      </c>
      <c r="BS120" s="516" t="b">
        <v>0</v>
      </c>
      <c r="BT120" s="516" t="b">
        <v>0</v>
      </c>
      <c r="BU120" s="516" t="b">
        <v>0</v>
      </c>
      <c r="BV120" s="516" t="b">
        <v>0</v>
      </c>
      <c r="BW120" s="516" t="b">
        <v>0</v>
      </c>
      <c r="BX120" s="516" t="b">
        <v>0</v>
      </c>
      <c r="BY120" s="516" t="b">
        <v>0</v>
      </c>
      <c r="BZ120" s="516" t="b">
        <v>0</v>
      </c>
      <c r="CA120" s="516" t="b">
        <v>0</v>
      </c>
      <c r="CB120" s="516" t="b">
        <v>0</v>
      </c>
      <c r="CC120" s="516" t="b">
        <v>0</v>
      </c>
      <c r="CD120" s="516" t="b">
        <v>0</v>
      </c>
      <c r="CE120" s="516" t="b">
        <v>0</v>
      </c>
      <c r="CF120" s="516" t="b">
        <v>0</v>
      </c>
      <c r="CG120" s="516" t="b">
        <v>0</v>
      </c>
      <c r="CH120" s="516" t="b">
        <v>0</v>
      </c>
      <c r="CI120" s="516" t="b">
        <v>0</v>
      </c>
      <c r="CJ120" s="516" t="b">
        <v>0</v>
      </c>
      <c r="CK120" s="516" t="b">
        <v>0</v>
      </c>
      <c r="CL120" s="516" t="b">
        <v>0</v>
      </c>
      <c r="CM120" s="516" t="b">
        <v>0</v>
      </c>
      <c r="CN120" s="516" t="b">
        <v>0</v>
      </c>
      <c r="CO120" s="516" t="b">
        <v>0</v>
      </c>
      <c r="CP120" s="516" t="b">
        <v>0</v>
      </c>
      <c r="CQ120" s="516" t="b">
        <v>0</v>
      </c>
      <c r="CR120" s="516" t="b">
        <v>0</v>
      </c>
      <c r="CS120" s="516" t="b">
        <v>0</v>
      </c>
      <c r="CT120" s="516" t="b">
        <v>0</v>
      </c>
      <c r="CU120" s="516" t="b">
        <v>0</v>
      </c>
      <c r="CV120" s="516" t="b">
        <v>0</v>
      </c>
      <c r="CW120" s="516" t="b">
        <v>0</v>
      </c>
      <c r="CX120" s="516" t="b">
        <v>0</v>
      </c>
      <c r="CY120" s="516" t="b">
        <v>0</v>
      </c>
      <c r="CZ120" s="516" t="b">
        <v>0</v>
      </c>
      <c r="DA120" s="516" t="b">
        <v>0</v>
      </c>
      <c r="DB120" s="516" t="b">
        <v>0</v>
      </c>
      <c r="DC120" s="516" t="b">
        <v>0</v>
      </c>
      <c r="DD120" s="516" t="b">
        <v>0</v>
      </c>
      <c r="DE120" s="516" t="b">
        <v>0</v>
      </c>
      <c r="DF120" s="516" t="b">
        <v>0</v>
      </c>
      <c r="DG120" s="516" t="b">
        <v>0</v>
      </c>
      <c r="DH120" s="516"/>
      <c r="DI120" s="516"/>
      <c r="DJ120" s="516"/>
      <c r="DK120" s="516"/>
      <c r="DL120" s="516"/>
      <c r="DM120" s="516"/>
      <c r="DN120" s="516"/>
      <c r="DO120" s="516"/>
      <c r="DP120" s="516"/>
      <c r="DQ120" s="516"/>
      <c r="DR120" s="516"/>
      <c r="DS120" s="516"/>
      <c r="DT120" s="516"/>
      <c r="DU120" s="516"/>
      <c r="DV120" s="516"/>
      <c r="DW120" s="516"/>
      <c r="DX120" s="516"/>
      <c r="DY120" s="516"/>
      <c r="DZ120" s="516"/>
      <c r="EA120" s="516"/>
      <c r="EB120" s="516"/>
      <c r="EC120" s="516"/>
      <c r="ED120" s="516"/>
      <c r="EE120" s="516"/>
      <c r="EF120" s="516"/>
      <c r="EG120" s="516"/>
      <c r="EH120" s="516"/>
      <c r="EI120" s="516"/>
      <c r="EJ120" s="516"/>
      <c r="EK120" s="516"/>
      <c r="EL120" s="516"/>
      <c r="EM120" s="516"/>
      <c r="EN120" s="516"/>
      <c r="EO120" s="516"/>
      <c r="EP120" s="516"/>
      <c r="EQ120" s="516"/>
      <c r="ER120" s="516"/>
      <c r="ES120" s="516"/>
      <c r="ET120" s="516"/>
      <c r="EU120" s="516"/>
      <c r="EV120" s="516"/>
      <c r="EW120" s="516"/>
      <c r="EX120" s="516"/>
      <c r="EY120" s="516"/>
      <c r="EZ120" s="516"/>
      <c r="FA120" s="516"/>
      <c r="FB120" s="516"/>
      <c r="FC120" s="516"/>
      <c r="FD120" s="516"/>
      <c r="FE120" s="516"/>
      <c r="FF120" s="516"/>
      <c r="FG120" s="516"/>
      <c r="FH120" s="516"/>
      <c r="FI120" s="516"/>
      <c r="FJ120" s="516"/>
      <c r="FK120" s="516"/>
      <c r="FL120" s="516"/>
      <c r="FM120" s="516"/>
      <c r="FN120" s="516"/>
      <c r="FO120" s="516"/>
      <c r="FP120" s="516"/>
      <c r="FQ120" s="516"/>
      <c r="FR120" s="516"/>
      <c r="FS120" s="516"/>
      <c r="FT120" s="516"/>
      <c r="FU120" s="516"/>
      <c r="FV120" s="516"/>
      <c r="FW120" s="516"/>
      <c r="FX120" s="516"/>
      <c r="FY120" s="516"/>
      <c r="FZ120" s="516"/>
      <c r="GA120" s="516"/>
      <c r="GB120" s="516"/>
      <c r="GC120" s="516"/>
      <c r="GD120" s="516"/>
      <c r="GE120" s="516"/>
      <c r="GF120" s="516"/>
      <c r="GG120" s="516"/>
      <c r="GH120" s="516"/>
      <c r="GI120" s="516"/>
      <c r="GJ120" s="516"/>
      <c r="GK120" s="516"/>
      <c r="GL120" s="516"/>
      <c r="GM120" s="516"/>
      <c r="GN120" s="516"/>
      <c r="GO120" s="516"/>
      <c r="GP120" s="516"/>
      <c r="GQ120" s="516"/>
      <c r="GR120" s="516"/>
      <c r="GS120" s="516"/>
      <c r="GT120" s="516"/>
      <c r="GU120" s="516"/>
      <c r="GV120" s="516"/>
      <c r="GW120" s="516"/>
      <c r="GX120" s="516"/>
      <c r="GY120" s="516"/>
      <c r="GZ120" s="516"/>
      <c r="HA120" s="516"/>
      <c r="HB120" s="516"/>
      <c r="HC120" s="516"/>
      <c r="HD120" s="516"/>
      <c r="HE120" s="516"/>
      <c r="HF120" s="516"/>
      <c r="HG120" s="516"/>
      <c r="HH120" s="516"/>
      <c r="HI120" s="516"/>
      <c r="HJ120" s="516"/>
      <c r="HK120" s="516"/>
      <c r="HL120" s="516"/>
      <c r="HM120" s="516"/>
      <c r="HN120" s="516"/>
      <c r="HO120" s="516"/>
      <c r="HP120" s="516"/>
      <c r="HQ120" s="516"/>
      <c r="HR120" s="516"/>
      <c r="HS120" s="516"/>
      <c r="HT120" s="516"/>
      <c r="HU120" s="516"/>
      <c r="HV120" s="516"/>
      <c r="HW120" s="516"/>
      <c r="HX120" s="516"/>
      <c r="HY120" s="516"/>
      <c r="HZ120" s="516"/>
      <c r="IA120" s="516"/>
      <c r="IB120" s="516"/>
      <c r="IC120" s="516"/>
      <c r="ID120" s="516"/>
      <c r="IE120" s="516"/>
      <c r="IF120" s="516"/>
      <c r="IG120" s="516"/>
      <c r="IH120" s="516"/>
      <c r="II120" s="516"/>
      <c r="IJ120" s="516"/>
      <c r="IK120" s="516"/>
      <c r="IL120" s="516"/>
      <c r="IM120" s="516"/>
      <c r="IN120" s="516"/>
      <c r="IO120" s="516"/>
      <c r="IP120" s="516"/>
      <c r="IQ120" s="516"/>
      <c r="IR120" s="516"/>
      <c r="IS120" s="516"/>
      <c r="IT120" s="516"/>
      <c r="IU120" s="516"/>
      <c r="IV120" s="516"/>
      <c r="IW120" s="516"/>
      <c r="IX120" s="516"/>
      <c r="IY120" s="516"/>
      <c r="IZ120" s="516"/>
      <c r="JA120" s="516"/>
      <c r="JB120" s="516"/>
      <c r="JC120" s="516"/>
      <c r="JD120" s="516"/>
      <c r="JE120" s="516"/>
      <c r="JF120" s="516"/>
      <c r="JG120" s="516"/>
      <c r="JH120" s="516"/>
      <c r="JI120" s="516"/>
      <c r="JJ120" s="516"/>
      <c r="JK120" s="516"/>
      <c r="JL120" s="516"/>
      <c r="JM120" s="516"/>
      <c r="JN120" s="516"/>
      <c r="JO120" s="516"/>
      <c r="JP120" s="516"/>
      <c r="JQ120" s="516"/>
      <c r="JR120" s="516"/>
      <c r="JS120" s="516"/>
      <c r="JT120" s="516"/>
      <c r="JU120" s="516"/>
      <c r="JV120" s="516"/>
      <c r="JW120" s="516"/>
      <c r="JX120" s="516"/>
      <c r="JY120" s="516"/>
      <c r="JZ120" s="516"/>
      <c r="KA120" s="516"/>
      <c r="KB120" s="516"/>
      <c r="KC120" s="516"/>
      <c r="KD120" s="516"/>
      <c r="KE120" s="516"/>
      <c r="KF120" s="516"/>
      <c r="KG120" s="516"/>
      <c r="KH120" s="516"/>
      <c r="KI120" s="516"/>
      <c r="KJ120" s="516"/>
      <c r="KK120" s="516"/>
      <c r="KL120" s="516"/>
      <c r="KM120" s="516"/>
      <c r="KN120" s="516"/>
      <c r="KO120" s="516"/>
      <c r="KP120" s="516"/>
      <c r="KQ120" s="516"/>
      <c r="KR120" s="516"/>
      <c r="KS120" s="516"/>
      <c r="KT120" s="516"/>
      <c r="KU120" s="516"/>
      <c r="KV120" s="516"/>
      <c r="KW120" s="516"/>
      <c r="KX120" s="516"/>
      <c r="KY120" s="516"/>
      <c r="KZ120" s="516"/>
      <c r="LA120" s="516"/>
      <c r="LB120" s="516"/>
      <c r="LC120" s="516"/>
      <c r="LD120" s="516"/>
      <c r="LE120" s="516"/>
      <c r="LF120" s="516"/>
      <c r="LG120" s="516"/>
      <c r="LH120" s="516"/>
      <c r="LI120" s="516"/>
      <c r="LJ120" s="516"/>
      <c r="LK120" s="516"/>
      <c r="LL120" s="516"/>
      <c r="LM120" s="516"/>
      <c r="LN120" s="516"/>
      <c r="LO120" s="516"/>
      <c r="LP120" s="516"/>
      <c r="LQ120" s="516"/>
      <c r="LR120" s="516"/>
      <c r="LS120" s="516"/>
      <c r="LT120" s="516"/>
      <c r="LU120" s="516"/>
      <c r="LV120" s="516"/>
      <c r="LW120" s="516"/>
      <c r="LX120" s="516"/>
      <c r="LY120" s="516"/>
      <c r="LZ120" s="516"/>
      <c r="MA120" s="516"/>
      <c r="MB120" s="516"/>
      <c r="MC120" s="516"/>
      <c r="MD120" s="516"/>
      <c r="ME120" s="516"/>
      <c r="MF120" s="516"/>
      <c r="MG120" s="516"/>
      <c r="MH120" s="516"/>
      <c r="MI120" s="516"/>
      <c r="MJ120" s="516"/>
      <c r="MK120" s="516"/>
      <c r="ML120" s="516"/>
      <c r="MM120" s="516"/>
      <c r="MN120" s="516"/>
      <c r="MO120" s="516"/>
      <c r="MP120" s="516"/>
      <c r="MQ120" s="516"/>
      <c r="MR120" s="516"/>
      <c r="MS120" s="516"/>
      <c r="MT120" s="516"/>
      <c r="MU120" s="516"/>
      <c r="MV120" s="516"/>
      <c r="MW120" s="516"/>
      <c r="MX120" s="516"/>
      <c r="MY120" s="516"/>
      <c r="MZ120" s="516"/>
      <c r="NA120" s="516"/>
      <c r="NB120" s="516"/>
      <c r="NC120" s="516"/>
      <c r="ND120" s="516"/>
      <c r="NE120" s="516"/>
      <c r="NF120" s="516"/>
      <c r="NG120" s="516"/>
      <c r="NH120" s="516"/>
      <c r="NI120" s="516"/>
      <c r="NJ120" s="516"/>
      <c r="NK120" s="516"/>
      <c r="NL120" s="516"/>
      <c r="NM120" s="516"/>
      <c r="NN120" s="516"/>
      <c r="NO120" s="516"/>
      <c r="NP120" s="516"/>
      <c r="NQ120" s="516"/>
      <c r="NR120" s="516"/>
      <c r="NS120" s="516"/>
      <c r="NT120" s="516"/>
      <c r="NU120" s="516"/>
      <c r="NV120" s="516"/>
      <c r="NW120" s="516"/>
      <c r="NX120" s="516"/>
      <c r="NY120" s="516"/>
      <c r="NZ120" s="516"/>
      <c r="OA120" s="516"/>
      <c r="OB120" s="516"/>
      <c r="OC120" s="516"/>
      <c r="OD120" s="516"/>
      <c r="OE120" s="516"/>
      <c r="OF120" s="516"/>
      <c r="OG120" s="516"/>
      <c r="OH120" s="516"/>
      <c r="OI120" s="516"/>
      <c r="OJ120" s="516"/>
      <c r="OK120" s="516"/>
      <c r="OL120" s="516"/>
      <c r="OM120" s="516"/>
      <c r="ON120" s="516"/>
      <c r="OO120" s="516"/>
      <c r="OP120" s="516"/>
      <c r="OQ120" s="516"/>
      <c r="OR120" s="516"/>
      <c r="OS120" s="516"/>
      <c r="OT120" s="516"/>
      <c r="OU120" s="516"/>
      <c r="OV120" s="516"/>
      <c r="OW120" s="516"/>
      <c r="OX120" s="516"/>
      <c r="OY120" s="516"/>
      <c r="OZ120" s="516"/>
      <c r="PA120" s="516"/>
      <c r="PB120" s="516"/>
      <c r="PC120" s="516"/>
      <c r="PD120" s="516"/>
      <c r="PE120" s="516"/>
      <c r="PF120" s="516"/>
      <c r="PG120" s="516"/>
      <c r="PH120" s="516"/>
      <c r="PI120" s="516"/>
      <c r="PJ120" s="516"/>
      <c r="PK120" s="516"/>
      <c r="PL120" s="516"/>
      <c r="PM120" s="516"/>
      <c r="PN120" s="516"/>
      <c r="PO120" s="516"/>
      <c r="PP120" s="516"/>
      <c r="PQ120" s="516"/>
      <c r="PR120" s="516"/>
      <c r="PS120" s="516"/>
      <c r="PT120" s="516"/>
      <c r="PU120" s="516"/>
      <c r="PV120" s="516"/>
      <c r="PW120" s="516"/>
      <c r="PX120" s="516"/>
      <c r="PY120" s="516"/>
      <c r="PZ120" s="516"/>
      <c r="QA120" s="516"/>
      <c r="QB120" s="516"/>
      <c r="QC120" s="516"/>
      <c r="QD120" s="516"/>
      <c r="QE120" s="516"/>
      <c r="QF120" s="516"/>
      <c r="QG120" s="516"/>
      <c r="QH120" s="516"/>
      <c r="QI120" s="516"/>
      <c r="QJ120" s="516"/>
      <c r="QK120" s="516"/>
      <c r="QL120" s="516"/>
      <c r="QM120" s="516"/>
      <c r="QN120" s="516"/>
      <c r="QO120" s="516"/>
      <c r="QP120" s="516"/>
      <c r="QQ120" s="516"/>
      <c r="QR120" s="516"/>
      <c r="QS120" s="516"/>
      <c r="QT120" s="516"/>
      <c r="QU120" s="516"/>
      <c r="QV120" s="516"/>
      <c r="QW120" s="516"/>
      <c r="QX120" s="516"/>
      <c r="QY120" s="516"/>
      <c r="QZ120" s="516"/>
      <c r="RA120" s="516"/>
      <c r="RB120" s="516"/>
      <c r="RC120" s="516"/>
      <c r="RD120" s="516"/>
      <c r="RE120" s="516"/>
      <c r="RF120" s="516"/>
      <c r="RG120" s="516"/>
      <c r="RH120" s="516"/>
      <c r="RI120" s="516"/>
      <c r="RJ120" s="516"/>
      <c r="RK120" s="516"/>
      <c r="RL120" s="516"/>
      <c r="RM120" s="516"/>
      <c r="RN120" s="516"/>
      <c r="RO120" s="516"/>
      <c r="RP120" s="516"/>
      <c r="RQ120" s="516"/>
      <c r="RR120" s="516"/>
      <c r="RS120" s="516"/>
      <c r="RT120" s="516"/>
      <c r="RU120" s="516"/>
      <c r="RV120" s="516"/>
      <c r="RW120" s="516"/>
      <c r="RX120" s="516"/>
      <c r="RY120" s="516"/>
      <c r="RZ120" s="516"/>
      <c r="SA120" s="516"/>
      <c r="SB120" s="516"/>
      <c r="SC120" s="516"/>
      <c r="SD120" s="516"/>
      <c r="SE120" s="516"/>
      <c r="SF120" s="516"/>
      <c r="SG120" s="516"/>
      <c r="SH120" s="516"/>
      <c r="SI120" s="516"/>
      <c r="SJ120" s="517"/>
      <c r="SK120" s="267"/>
      <c r="SL120" s="254"/>
      <c r="SM120" s="242"/>
      <c r="SN120" s="242"/>
      <c r="SO120" s="242"/>
    </row>
    <row r="121" spans="1:509" outlineLevel="2" x14ac:dyDescent="0.35">
      <c r="A121" s="242"/>
      <c r="B121" s="251"/>
      <c r="C121" s="438">
        <f t="shared" si="398"/>
        <v>3</v>
      </c>
      <c r="D121" s="267"/>
      <c r="E121" s="316">
        <f t="shared" si="399"/>
        <v>5</v>
      </c>
      <c r="F121" s="322"/>
      <c r="G121" s="322"/>
      <c r="H121" s="267"/>
      <c r="I121" s="272" t="s">
        <v>822</v>
      </c>
      <c r="J121" s="288" t="s">
        <v>686</v>
      </c>
      <c r="K121" s="288"/>
      <c r="L121" s="515" t="b">
        <v>1</v>
      </c>
      <c r="M121" s="516" t="b">
        <v>0</v>
      </c>
      <c r="N121" s="516" t="b">
        <v>0</v>
      </c>
      <c r="O121" s="516" t="b">
        <v>0</v>
      </c>
      <c r="P121" s="516" t="b">
        <v>1</v>
      </c>
      <c r="Q121" s="516" t="b">
        <v>1</v>
      </c>
      <c r="R121" s="516" t="b">
        <v>1</v>
      </c>
      <c r="S121" s="516" t="b">
        <v>1</v>
      </c>
      <c r="T121" s="516" t="b">
        <v>1</v>
      </c>
      <c r="U121" s="516" t="b">
        <v>1</v>
      </c>
      <c r="V121" s="516" t="b">
        <v>0</v>
      </c>
      <c r="W121" s="516" t="b">
        <v>0</v>
      </c>
      <c r="X121" s="516" t="b">
        <v>0</v>
      </c>
      <c r="Y121" s="516" t="b">
        <v>0</v>
      </c>
      <c r="Z121" s="516" t="b">
        <v>0</v>
      </c>
      <c r="AA121" s="516" t="b">
        <v>0</v>
      </c>
      <c r="AB121" s="516" t="b">
        <v>0</v>
      </c>
      <c r="AC121" s="516" t="b">
        <v>0</v>
      </c>
      <c r="AD121" s="516" t="b">
        <v>0</v>
      </c>
      <c r="AE121" s="516" t="b">
        <v>0</v>
      </c>
      <c r="AF121" s="516" t="b">
        <v>0</v>
      </c>
      <c r="AG121" s="516" t="b">
        <v>0</v>
      </c>
      <c r="AH121" s="516" t="b">
        <v>0</v>
      </c>
      <c r="AI121" s="516" t="b">
        <v>0</v>
      </c>
      <c r="AJ121" s="516" t="b">
        <v>0</v>
      </c>
      <c r="AK121" s="516" t="b">
        <v>0</v>
      </c>
      <c r="AL121" s="516" t="b">
        <v>0</v>
      </c>
      <c r="AM121" s="516" t="b">
        <v>0</v>
      </c>
      <c r="AN121" s="516" t="b">
        <v>0</v>
      </c>
      <c r="AO121" s="516" t="b">
        <v>0</v>
      </c>
      <c r="AP121" s="516" t="b">
        <v>0</v>
      </c>
      <c r="AQ121" s="516" t="b">
        <v>0</v>
      </c>
      <c r="AR121" s="516" t="b">
        <v>0</v>
      </c>
      <c r="AS121" s="516" t="b">
        <v>0</v>
      </c>
      <c r="AT121" s="516" t="b">
        <v>0</v>
      </c>
      <c r="AU121" s="516" t="b">
        <v>0</v>
      </c>
      <c r="AV121" s="516" t="b">
        <v>0</v>
      </c>
      <c r="AW121" s="516" t="b">
        <v>0</v>
      </c>
      <c r="AX121" s="516" t="b">
        <v>0</v>
      </c>
      <c r="AY121" s="516" t="b">
        <v>0</v>
      </c>
      <c r="AZ121" s="516" t="b">
        <v>0</v>
      </c>
      <c r="BA121" s="516" t="b">
        <v>0</v>
      </c>
      <c r="BB121" s="516" t="b">
        <v>0</v>
      </c>
      <c r="BC121" s="516" t="b">
        <v>0</v>
      </c>
      <c r="BD121" s="516" t="b">
        <v>0</v>
      </c>
      <c r="BE121" s="516" t="b">
        <v>0</v>
      </c>
      <c r="BF121" s="516" t="b">
        <v>0</v>
      </c>
      <c r="BG121" s="516" t="b">
        <v>0</v>
      </c>
      <c r="BH121" s="516" t="b">
        <v>0</v>
      </c>
      <c r="BI121" s="516" t="b">
        <v>0</v>
      </c>
      <c r="BJ121" s="516" t="b">
        <v>0</v>
      </c>
      <c r="BK121" s="516" t="b">
        <v>0</v>
      </c>
      <c r="BL121" s="516" t="b">
        <v>0</v>
      </c>
      <c r="BM121" s="516" t="b">
        <v>0</v>
      </c>
      <c r="BN121" s="516" t="b">
        <v>0</v>
      </c>
      <c r="BO121" s="516" t="b">
        <v>0</v>
      </c>
      <c r="BP121" s="516" t="b">
        <v>0</v>
      </c>
      <c r="BQ121" s="516" t="b">
        <v>0</v>
      </c>
      <c r="BR121" s="516" t="b">
        <v>0</v>
      </c>
      <c r="BS121" s="516" t="b">
        <v>0</v>
      </c>
      <c r="BT121" s="516" t="b">
        <v>0</v>
      </c>
      <c r="BU121" s="516" t="b">
        <v>0</v>
      </c>
      <c r="BV121" s="516" t="b">
        <v>0</v>
      </c>
      <c r="BW121" s="516" t="b">
        <v>0</v>
      </c>
      <c r="BX121" s="516" t="b">
        <v>0</v>
      </c>
      <c r="BY121" s="516" t="b">
        <v>0</v>
      </c>
      <c r="BZ121" s="516" t="b">
        <v>0</v>
      </c>
      <c r="CA121" s="516" t="b">
        <v>0</v>
      </c>
      <c r="CB121" s="516" t="b">
        <v>0</v>
      </c>
      <c r="CC121" s="516" t="b">
        <v>0</v>
      </c>
      <c r="CD121" s="516" t="b">
        <v>0</v>
      </c>
      <c r="CE121" s="516" t="b">
        <v>0</v>
      </c>
      <c r="CF121" s="516" t="b">
        <v>0</v>
      </c>
      <c r="CG121" s="516" t="b">
        <v>0</v>
      </c>
      <c r="CH121" s="516" t="b">
        <v>0</v>
      </c>
      <c r="CI121" s="516" t="b">
        <v>0</v>
      </c>
      <c r="CJ121" s="516" t="b">
        <v>0</v>
      </c>
      <c r="CK121" s="516" t="b">
        <v>0</v>
      </c>
      <c r="CL121" s="516" t="b">
        <v>0</v>
      </c>
      <c r="CM121" s="516" t="b">
        <v>0</v>
      </c>
      <c r="CN121" s="516" t="b">
        <v>0</v>
      </c>
      <c r="CO121" s="516" t="b">
        <v>0</v>
      </c>
      <c r="CP121" s="516" t="b">
        <v>0</v>
      </c>
      <c r="CQ121" s="516" t="b">
        <v>0</v>
      </c>
      <c r="CR121" s="516" t="b">
        <v>0</v>
      </c>
      <c r="CS121" s="516" t="b">
        <v>0</v>
      </c>
      <c r="CT121" s="516" t="b">
        <v>0</v>
      </c>
      <c r="CU121" s="516" t="b">
        <v>0</v>
      </c>
      <c r="CV121" s="516" t="b">
        <v>0</v>
      </c>
      <c r="CW121" s="516" t="b">
        <v>0</v>
      </c>
      <c r="CX121" s="516" t="b">
        <v>0</v>
      </c>
      <c r="CY121" s="516" t="b">
        <v>0</v>
      </c>
      <c r="CZ121" s="516" t="b">
        <v>0</v>
      </c>
      <c r="DA121" s="516" t="b">
        <v>0</v>
      </c>
      <c r="DB121" s="516" t="b">
        <v>0</v>
      </c>
      <c r="DC121" s="516" t="b">
        <v>0</v>
      </c>
      <c r="DD121" s="516" t="b">
        <v>0</v>
      </c>
      <c r="DE121" s="516" t="b">
        <v>0</v>
      </c>
      <c r="DF121" s="516" t="b">
        <v>0</v>
      </c>
      <c r="DG121" s="516" t="b">
        <v>0</v>
      </c>
      <c r="DH121" s="516"/>
      <c r="DI121" s="516"/>
      <c r="DJ121" s="516"/>
      <c r="DK121" s="516"/>
      <c r="DL121" s="516"/>
      <c r="DM121" s="516"/>
      <c r="DN121" s="516"/>
      <c r="DO121" s="516"/>
      <c r="DP121" s="516"/>
      <c r="DQ121" s="516"/>
      <c r="DR121" s="516"/>
      <c r="DS121" s="516"/>
      <c r="DT121" s="516"/>
      <c r="DU121" s="516"/>
      <c r="DV121" s="516"/>
      <c r="DW121" s="516"/>
      <c r="DX121" s="516"/>
      <c r="DY121" s="516"/>
      <c r="DZ121" s="516"/>
      <c r="EA121" s="516"/>
      <c r="EB121" s="516"/>
      <c r="EC121" s="516"/>
      <c r="ED121" s="516"/>
      <c r="EE121" s="516"/>
      <c r="EF121" s="516"/>
      <c r="EG121" s="516"/>
      <c r="EH121" s="516"/>
      <c r="EI121" s="516"/>
      <c r="EJ121" s="516"/>
      <c r="EK121" s="516"/>
      <c r="EL121" s="516"/>
      <c r="EM121" s="516"/>
      <c r="EN121" s="516"/>
      <c r="EO121" s="516"/>
      <c r="EP121" s="516"/>
      <c r="EQ121" s="516"/>
      <c r="ER121" s="516"/>
      <c r="ES121" s="516"/>
      <c r="ET121" s="516"/>
      <c r="EU121" s="516"/>
      <c r="EV121" s="516"/>
      <c r="EW121" s="516"/>
      <c r="EX121" s="516"/>
      <c r="EY121" s="516"/>
      <c r="EZ121" s="516"/>
      <c r="FA121" s="516"/>
      <c r="FB121" s="516"/>
      <c r="FC121" s="516"/>
      <c r="FD121" s="516"/>
      <c r="FE121" s="516"/>
      <c r="FF121" s="516"/>
      <c r="FG121" s="516"/>
      <c r="FH121" s="516"/>
      <c r="FI121" s="516"/>
      <c r="FJ121" s="516"/>
      <c r="FK121" s="516"/>
      <c r="FL121" s="516"/>
      <c r="FM121" s="516"/>
      <c r="FN121" s="516"/>
      <c r="FO121" s="516"/>
      <c r="FP121" s="516"/>
      <c r="FQ121" s="516"/>
      <c r="FR121" s="516"/>
      <c r="FS121" s="516"/>
      <c r="FT121" s="516"/>
      <c r="FU121" s="516"/>
      <c r="FV121" s="516"/>
      <c r="FW121" s="516"/>
      <c r="FX121" s="516"/>
      <c r="FY121" s="516"/>
      <c r="FZ121" s="516"/>
      <c r="GA121" s="516"/>
      <c r="GB121" s="516"/>
      <c r="GC121" s="516"/>
      <c r="GD121" s="516"/>
      <c r="GE121" s="516"/>
      <c r="GF121" s="516"/>
      <c r="GG121" s="516"/>
      <c r="GH121" s="516"/>
      <c r="GI121" s="516"/>
      <c r="GJ121" s="516"/>
      <c r="GK121" s="516"/>
      <c r="GL121" s="516"/>
      <c r="GM121" s="516"/>
      <c r="GN121" s="516"/>
      <c r="GO121" s="516"/>
      <c r="GP121" s="516"/>
      <c r="GQ121" s="516"/>
      <c r="GR121" s="516"/>
      <c r="GS121" s="516"/>
      <c r="GT121" s="516"/>
      <c r="GU121" s="516"/>
      <c r="GV121" s="516"/>
      <c r="GW121" s="516"/>
      <c r="GX121" s="516"/>
      <c r="GY121" s="516"/>
      <c r="GZ121" s="516"/>
      <c r="HA121" s="516"/>
      <c r="HB121" s="516"/>
      <c r="HC121" s="516"/>
      <c r="HD121" s="516"/>
      <c r="HE121" s="516"/>
      <c r="HF121" s="516"/>
      <c r="HG121" s="516"/>
      <c r="HH121" s="516"/>
      <c r="HI121" s="516"/>
      <c r="HJ121" s="516"/>
      <c r="HK121" s="516"/>
      <c r="HL121" s="516"/>
      <c r="HM121" s="516"/>
      <c r="HN121" s="516"/>
      <c r="HO121" s="516"/>
      <c r="HP121" s="516"/>
      <c r="HQ121" s="516"/>
      <c r="HR121" s="516"/>
      <c r="HS121" s="516"/>
      <c r="HT121" s="516"/>
      <c r="HU121" s="516"/>
      <c r="HV121" s="516"/>
      <c r="HW121" s="516"/>
      <c r="HX121" s="516"/>
      <c r="HY121" s="516"/>
      <c r="HZ121" s="516"/>
      <c r="IA121" s="516"/>
      <c r="IB121" s="516"/>
      <c r="IC121" s="516"/>
      <c r="ID121" s="516"/>
      <c r="IE121" s="516"/>
      <c r="IF121" s="516"/>
      <c r="IG121" s="516"/>
      <c r="IH121" s="516"/>
      <c r="II121" s="516"/>
      <c r="IJ121" s="516"/>
      <c r="IK121" s="516"/>
      <c r="IL121" s="516"/>
      <c r="IM121" s="516"/>
      <c r="IN121" s="516"/>
      <c r="IO121" s="516"/>
      <c r="IP121" s="516"/>
      <c r="IQ121" s="516"/>
      <c r="IR121" s="516"/>
      <c r="IS121" s="516"/>
      <c r="IT121" s="516"/>
      <c r="IU121" s="516"/>
      <c r="IV121" s="516"/>
      <c r="IW121" s="516"/>
      <c r="IX121" s="516"/>
      <c r="IY121" s="516"/>
      <c r="IZ121" s="516"/>
      <c r="JA121" s="516"/>
      <c r="JB121" s="516"/>
      <c r="JC121" s="516"/>
      <c r="JD121" s="516"/>
      <c r="JE121" s="516"/>
      <c r="JF121" s="516"/>
      <c r="JG121" s="516"/>
      <c r="JH121" s="516"/>
      <c r="JI121" s="516"/>
      <c r="JJ121" s="516"/>
      <c r="JK121" s="516"/>
      <c r="JL121" s="516"/>
      <c r="JM121" s="516"/>
      <c r="JN121" s="516"/>
      <c r="JO121" s="516"/>
      <c r="JP121" s="516"/>
      <c r="JQ121" s="516"/>
      <c r="JR121" s="516"/>
      <c r="JS121" s="516"/>
      <c r="JT121" s="516"/>
      <c r="JU121" s="516"/>
      <c r="JV121" s="516"/>
      <c r="JW121" s="516"/>
      <c r="JX121" s="516"/>
      <c r="JY121" s="516"/>
      <c r="JZ121" s="516"/>
      <c r="KA121" s="516"/>
      <c r="KB121" s="516"/>
      <c r="KC121" s="516"/>
      <c r="KD121" s="516"/>
      <c r="KE121" s="516"/>
      <c r="KF121" s="516"/>
      <c r="KG121" s="516"/>
      <c r="KH121" s="516"/>
      <c r="KI121" s="516"/>
      <c r="KJ121" s="516"/>
      <c r="KK121" s="516"/>
      <c r="KL121" s="516"/>
      <c r="KM121" s="516"/>
      <c r="KN121" s="516"/>
      <c r="KO121" s="516"/>
      <c r="KP121" s="516"/>
      <c r="KQ121" s="516"/>
      <c r="KR121" s="516"/>
      <c r="KS121" s="516"/>
      <c r="KT121" s="516"/>
      <c r="KU121" s="516"/>
      <c r="KV121" s="516"/>
      <c r="KW121" s="516"/>
      <c r="KX121" s="516"/>
      <c r="KY121" s="516"/>
      <c r="KZ121" s="516"/>
      <c r="LA121" s="516"/>
      <c r="LB121" s="516"/>
      <c r="LC121" s="516"/>
      <c r="LD121" s="516"/>
      <c r="LE121" s="516"/>
      <c r="LF121" s="516"/>
      <c r="LG121" s="516"/>
      <c r="LH121" s="516"/>
      <c r="LI121" s="516"/>
      <c r="LJ121" s="516"/>
      <c r="LK121" s="516"/>
      <c r="LL121" s="516"/>
      <c r="LM121" s="516"/>
      <c r="LN121" s="516"/>
      <c r="LO121" s="516"/>
      <c r="LP121" s="516"/>
      <c r="LQ121" s="516"/>
      <c r="LR121" s="516"/>
      <c r="LS121" s="516"/>
      <c r="LT121" s="516"/>
      <c r="LU121" s="516"/>
      <c r="LV121" s="516"/>
      <c r="LW121" s="516"/>
      <c r="LX121" s="516"/>
      <c r="LY121" s="516"/>
      <c r="LZ121" s="516"/>
      <c r="MA121" s="516"/>
      <c r="MB121" s="516"/>
      <c r="MC121" s="516"/>
      <c r="MD121" s="516"/>
      <c r="ME121" s="516"/>
      <c r="MF121" s="516"/>
      <c r="MG121" s="516"/>
      <c r="MH121" s="516"/>
      <c r="MI121" s="516"/>
      <c r="MJ121" s="516"/>
      <c r="MK121" s="516"/>
      <c r="ML121" s="516"/>
      <c r="MM121" s="516"/>
      <c r="MN121" s="516"/>
      <c r="MO121" s="516"/>
      <c r="MP121" s="516"/>
      <c r="MQ121" s="516"/>
      <c r="MR121" s="516"/>
      <c r="MS121" s="516"/>
      <c r="MT121" s="516"/>
      <c r="MU121" s="516"/>
      <c r="MV121" s="516"/>
      <c r="MW121" s="516"/>
      <c r="MX121" s="516"/>
      <c r="MY121" s="516"/>
      <c r="MZ121" s="516"/>
      <c r="NA121" s="516"/>
      <c r="NB121" s="516"/>
      <c r="NC121" s="516"/>
      <c r="ND121" s="516"/>
      <c r="NE121" s="516"/>
      <c r="NF121" s="516"/>
      <c r="NG121" s="516"/>
      <c r="NH121" s="516"/>
      <c r="NI121" s="516"/>
      <c r="NJ121" s="516"/>
      <c r="NK121" s="516"/>
      <c r="NL121" s="516"/>
      <c r="NM121" s="516"/>
      <c r="NN121" s="516"/>
      <c r="NO121" s="516"/>
      <c r="NP121" s="516"/>
      <c r="NQ121" s="516"/>
      <c r="NR121" s="516"/>
      <c r="NS121" s="516"/>
      <c r="NT121" s="516"/>
      <c r="NU121" s="516"/>
      <c r="NV121" s="516"/>
      <c r="NW121" s="516"/>
      <c r="NX121" s="516"/>
      <c r="NY121" s="516"/>
      <c r="NZ121" s="516"/>
      <c r="OA121" s="516"/>
      <c r="OB121" s="516"/>
      <c r="OC121" s="516"/>
      <c r="OD121" s="516"/>
      <c r="OE121" s="516"/>
      <c r="OF121" s="516"/>
      <c r="OG121" s="516"/>
      <c r="OH121" s="516"/>
      <c r="OI121" s="516"/>
      <c r="OJ121" s="516"/>
      <c r="OK121" s="516"/>
      <c r="OL121" s="516"/>
      <c r="OM121" s="516"/>
      <c r="ON121" s="516"/>
      <c r="OO121" s="516"/>
      <c r="OP121" s="516"/>
      <c r="OQ121" s="516"/>
      <c r="OR121" s="516"/>
      <c r="OS121" s="516"/>
      <c r="OT121" s="516"/>
      <c r="OU121" s="516"/>
      <c r="OV121" s="516"/>
      <c r="OW121" s="516"/>
      <c r="OX121" s="516"/>
      <c r="OY121" s="516"/>
      <c r="OZ121" s="516"/>
      <c r="PA121" s="516"/>
      <c r="PB121" s="516"/>
      <c r="PC121" s="516"/>
      <c r="PD121" s="516"/>
      <c r="PE121" s="516"/>
      <c r="PF121" s="516"/>
      <c r="PG121" s="516"/>
      <c r="PH121" s="516"/>
      <c r="PI121" s="516"/>
      <c r="PJ121" s="516"/>
      <c r="PK121" s="516"/>
      <c r="PL121" s="516"/>
      <c r="PM121" s="516"/>
      <c r="PN121" s="516"/>
      <c r="PO121" s="516"/>
      <c r="PP121" s="516"/>
      <c r="PQ121" s="516"/>
      <c r="PR121" s="516"/>
      <c r="PS121" s="516"/>
      <c r="PT121" s="516"/>
      <c r="PU121" s="516"/>
      <c r="PV121" s="516"/>
      <c r="PW121" s="516"/>
      <c r="PX121" s="516"/>
      <c r="PY121" s="516"/>
      <c r="PZ121" s="516"/>
      <c r="QA121" s="516"/>
      <c r="QB121" s="516"/>
      <c r="QC121" s="516"/>
      <c r="QD121" s="516"/>
      <c r="QE121" s="516"/>
      <c r="QF121" s="516"/>
      <c r="QG121" s="516"/>
      <c r="QH121" s="516"/>
      <c r="QI121" s="516"/>
      <c r="QJ121" s="516"/>
      <c r="QK121" s="516"/>
      <c r="QL121" s="516"/>
      <c r="QM121" s="516"/>
      <c r="QN121" s="516"/>
      <c r="QO121" s="516"/>
      <c r="QP121" s="516"/>
      <c r="QQ121" s="516"/>
      <c r="QR121" s="516"/>
      <c r="QS121" s="516"/>
      <c r="QT121" s="516"/>
      <c r="QU121" s="516"/>
      <c r="QV121" s="516"/>
      <c r="QW121" s="516"/>
      <c r="QX121" s="516"/>
      <c r="QY121" s="516"/>
      <c r="QZ121" s="516"/>
      <c r="RA121" s="516"/>
      <c r="RB121" s="516"/>
      <c r="RC121" s="516"/>
      <c r="RD121" s="516"/>
      <c r="RE121" s="516"/>
      <c r="RF121" s="516"/>
      <c r="RG121" s="516"/>
      <c r="RH121" s="516"/>
      <c r="RI121" s="516"/>
      <c r="RJ121" s="516"/>
      <c r="RK121" s="516"/>
      <c r="RL121" s="516"/>
      <c r="RM121" s="516"/>
      <c r="RN121" s="516"/>
      <c r="RO121" s="516"/>
      <c r="RP121" s="516"/>
      <c r="RQ121" s="516"/>
      <c r="RR121" s="516"/>
      <c r="RS121" s="516"/>
      <c r="RT121" s="516"/>
      <c r="RU121" s="516"/>
      <c r="RV121" s="516"/>
      <c r="RW121" s="516"/>
      <c r="RX121" s="516"/>
      <c r="RY121" s="516"/>
      <c r="RZ121" s="516"/>
      <c r="SA121" s="516"/>
      <c r="SB121" s="516"/>
      <c r="SC121" s="516"/>
      <c r="SD121" s="516"/>
      <c r="SE121" s="516"/>
      <c r="SF121" s="516"/>
      <c r="SG121" s="516"/>
      <c r="SH121" s="516"/>
      <c r="SI121" s="516"/>
      <c r="SJ121" s="517"/>
      <c r="SK121" s="267"/>
      <c r="SL121" s="254"/>
      <c r="SM121" s="242"/>
      <c r="SN121" s="242"/>
      <c r="SO121" s="242"/>
    </row>
    <row r="122" spans="1:509" outlineLevel="2" x14ac:dyDescent="0.35">
      <c r="A122" s="242"/>
      <c r="B122" s="251"/>
      <c r="C122" s="438">
        <f t="shared" si="398"/>
        <v>3</v>
      </c>
      <c r="D122" s="267"/>
      <c r="E122" s="316">
        <f t="shared" si="399"/>
        <v>6</v>
      </c>
      <c r="F122" s="322"/>
      <c r="G122" s="322"/>
      <c r="H122" s="267"/>
      <c r="I122" s="272" t="s">
        <v>817</v>
      </c>
      <c r="J122" s="288" t="s">
        <v>686</v>
      </c>
      <c r="K122" s="288"/>
      <c r="L122" s="515" t="b">
        <v>0</v>
      </c>
      <c r="M122" s="516" t="b">
        <v>0</v>
      </c>
      <c r="N122" s="516" t="b">
        <v>0</v>
      </c>
      <c r="O122" s="516" t="b">
        <v>0</v>
      </c>
      <c r="P122" s="516" t="b">
        <v>0</v>
      </c>
      <c r="Q122" s="516" t="b">
        <v>0</v>
      </c>
      <c r="R122" s="516" t="b">
        <v>0</v>
      </c>
      <c r="S122" s="516" t="b">
        <v>0</v>
      </c>
      <c r="T122" s="516" t="b">
        <v>0</v>
      </c>
      <c r="U122" s="516" t="b">
        <v>0</v>
      </c>
      <c r="V122" s="516" t="b">
        <v>0</v>
      </c>
      <c r="W122" s="516" t="b">
        <v>0</v>
      </c>
      <c r="X122" s="516" t="b">
        <v>0</v>
      </c>
      <c r="Y122" s="516" t="b">
        <v>0</v>
      </c>
      <c r="Z122" s="516" t="b">
        <v>0</v>
      </c>
      <c r="AA122" s="516" t="b">
        <v>0</v>
      </c>
      <c r="AB122" s="516" t="b">
        <v>0</v>
      </c>
      <c r="AC122" s="516" t="b">
        <v>0</v>
      </c>
      <c r="AD122" s="516" t="b">
        <v>0</v>
      </c>
      <c r="AE122" s="516" t="b">
        <v>0</v>
      </c>
      <c r="AF122" s="516" t="b">
        <v>0</v>
      </c>
      <c r="AG122" s="516" t="b">
        <v>0</v>
      </c>
      <c r="AH122" s="516" t="b">
        <v>0</v>
      </c>
      <c r="AI122" s="516" t="b">
        <v>0</v>
      </c>
      <c r="AJ122" s="516" t="b">
        <v>0</v>
      </c>
      <c r="AK122" s="516" t="b">
        <v>0</v>
      </c>
      <c r="AL122" s="516" t="b">
        <v>0</v>
      </c>
      <c r="AM122" s="516" t="b">
        <v>0</v>
      </c>
      <c r="AN122" s="516" t="b">
        <v>0</v>
      </c>
      <c r="AO122" s="516" t="b">
        <v>0</v>
      </c>
      <c r="AP122" s="516" t="b">
        <v>0</v>
      </c>
      <c r="AQ122" s="516" t="b">
        <v>0</v>
      </c>
      <c r="AR122" s="516" t="b">
        <v>0</v>
      </c>
      <c r="AS122" s="516" t="b">
        <v>0</v>
      </c>
      <c r="AT122" s="516" t="b">
        <v>0</v>
      </c>
      <c r="AU122" s="516" t="b">
        <v>0</v>
      </c>
      <c r="AV122" s="516" t="b">
        <v>0</v>
      </c>
      <c r="AW122" s="516" t="b">
        <v>0</v>
      </c>
      <c r="AX122" s="516" t="b">
        <v>0</v>
      </c>
      <c r="AY122" s="516" t="b">
        <v>0</v>
      </c>
      <c r="AZ122" s="516" t="b">
        <v>0</v>
      </c>
      <c r="BA122" s="516" t="b">
        <v>0</v>
      </c>
      <c r="BB122" s="516" t="b">
        <v>0</v>
      </c>
      <c r="BC122" s="516" t="b">
        <v>0</v>
      </c>
      <c r="BD122" s="516" t="b">
        <v>0</v>
      </c>
      <c r="BE122" s="516" t="b">
        <v>0</v>
      </c>
      <c r="BF122" s="516" t="b">
        <v>0</v>
      </c>
      <c r="BG122" s="516" t="b">
        <v>0</v>
      </c>
      <c r="BH122" s="516" t="b">
        <v>0</v>
      </c>
      <c r="BI122" s="516" t="b">
        <v>0</v>
      </c>
      <c r="BJ122" s="516" t="b">
        <v>0</v>
      </c>
      <c r="BK122" s="516" t="b">
        <v>0</v>
      </c>
      <c r="BL122" s="516" t="b">
        <v>0</v>
      </c>
      <c r="BM122" s="516" t="b">
        <v>0</v>
      </c>
      <c r="BN122" s="516" t="b">
        <v>0</v>
      </c>
      <c r="BO122" s="516" t="b">
        <v>0</v>
      </c>
      <c r="BP122" s="516" t="b">
        <v>0</v>
      </c>
      <c r="BQ122" s="516" t="b">
        <v>0</v>
      </c>
      <c r="BR122" s="516" t="b">
        <v>0</v>
      </c>
      <c r="BS122" s="516" t="b">
        <v>0</v>
      </c>
      <c r="BT122" s="516" t="b">
        <v>0</v>
      </c>
      <c r="BU122" s="516" t="b">
        <v>0</v>
      </c>
      <c r="BV122" s="516" t="b">
        <v>0</v>
      </c>
      <c r="BW122" s="516" t="b">
        <v>0</v>
      </c>
      <c r="BX122" s="516" t="b">
        <v>0</v>
      </c>
      <c r="BY122" s="516" t="b">
        <v>0</v>
      </c>
      <c r="BZ122" s="516" t="b">
        <v>0</v>
      </c>
      <c r="CA122" s="516" t="b">
        <v>0</v>
      </c>
      <c r="CB122" s="516" t="b">
        <v>0</v>
      </c>
      <c r="CC122" s="516" t="b">
        <v>0</v>
      </c>
      <c r="CD122" s="516" t="b">
        <v>0</v>
      </c>
      <c r="CE122" s="516" t="b">
        <v>0</v>
      </c>
      <c r="CF122" s="516" t="b">
        <v>0</v>
      </c>
      <c r="CG122" s="516" t="b">
        <v>0</v>
      </c>
      <c r="CH122" s="516" t="b">
        <v>0</v>
      </c>
      <c r="CI122" s="516" t="b">
        <v>0</v>
      </c>
      <c r="CJ122" s="516" t="b">
        <v>0</v>
      </c>
      <c r="CK122" s="516" t="b">
        <v>0</v>
      </c>
      <c r="CL122" s="516" t="b">
        <v>0</v>
      </c>
      <c r="CM122" s="516" t="b">
        <v>0</v>
      </c>
      <c r="CN122" s="516" t="b">
        <v>0</v>
      </c>
      <c r="CO122" s="516" t="b">
        <v>0</v>
      </c>
      <c r="CP122" s="516" t="b">
        <v>0</v>
      </c>
      <c r="CQ122" s="516" t="b">
        <v>0</v>
      </c>
      <c r="CR122" s="516" t="b">
        <v>0</v>
      </c>
      <c r="CS122" s="516" t="b">
        <v>0</v>
      </c>
      <c r="CT122" s="516" t="b">
        <v>0</v>
      </c>
      <c r="CU122" s="516" t="b">
        <v>0</v>
      </c>
      <c r="CV122" s="516" t="b">
        <v>0</v>
      </c>
      <c r="CW122" s="516" t="b">
        <v>0</v>
      </c>
      <c r="CX122" s="516" t="b">
        <v>0</v>
      </c>
      <c r="CY122" s="516" t="b">
        <v>0</v>
      </c>
      <c r="CZ122" s="516" t="b">
        <v>0</v>
      </c>
      <c r="DA122" s="516" t="b">
        <v>0</v>
      </c>
      <c r="DB122" s="516" t="b">
        <v>0</v>
      </c>
      <c r="DC122" s="516" t="b">
        <v>0</v>
      </c>
      <c r="DD122" s="516" t="b">
        <v>0</v>
      </c>
      <c r="DE122" s="516" t="b">
        <v>0</v>
      </c>
      <c r="DF122" s="516" t="b">
        <v>0</v>
      </c>
      <c r="DG122" s="516" t="b">
        <v>0</v>
      </c>
      <c r="DH122" s="516"/>
      <c r="DI122" s="516"/>
      <c r="DJ122" s="516"/>
      <c r="DK122" s="516"/>
      <c r="DL122" s="516"/>
      <c r="DM122" s="516"/>
      <c r="DN122" s="516"/>
      <c r="DO122" s="516"/>
      <c r="DP122" s="516"/>
      <c r="DQ122" s="516"/>
      <c r="DR122" s="516"/>
      <c r="DS122" s="516"/>
      <c r="DT122" s="516"/>
      <c r="DU122" s="516"/>
      <c r="DV122" s="516"/>
      <c r="DW122" s="516"/>
      <c r="DX122" s="516"/>
      <c r="DY122" s="516"/>
      <c r="DZ122" s="516"/>
      <c r="EA122" s="516"/>
      <c r="EB122" s="516"/>
      <c r="EC122" s="516"/>
      <c r="ED122" s="516"/>
      <c r="EE122" s="516"/>
      <c r="EF122" s="516"/>
      <c r="EG122" s="516"/>
      <c r="EH122" s="516"/>
      <c r="EI122" s="516"/>
      <c r="EJ122" s="516"/>
      <c r="EK122" s="516"/>
      <c r="EL122" s="516"/>
      <c r="EM122" s="516"/>
      <c r="EN122" s="516"/>
      <c r="EO122" s="516"/>
      <c r="EP122" s="516"/>
      <c r="EQ122" s="516"/>
      <c r="ER122" s="516"/>
      <c r="ES122" s="516"/>
      <c r="ET122" s="516"/>
      <c r="EU122" s="516"/>
      <c r="EV122" s="516"/>
      <c r="EW122" s="516"/>
      <c r="EX122" s="516"/>
      <c r="EY122" s="516"/>
      <c r="EZ122" s="516"/>
      <c r="FA122" s="516"/>
      <c r="FB122" s="516"/>
      <c r="FC122" s="516"/>
      <c r="FD122" s="516"/>
      <c r="FE122" s="516"/>
      <c r="FF122" s="516"/>
      <c r="FG122" s="516"/>
      <c r="FH122" s="516"/>
      <c r="FI122" s="516"/>
      <c r="FJ122" s="516"/>
      <c r="FK122" s="516"/>
      <c r="FL122" s="516"/>
      <c r="FM122" s="516"/>
      <c r="FN122" s="516"/>
      <c r="FO122" s="516"/>
      <c r="FP122" s="516"/>
      <c r="FQ122" s="516"/>
      <c r="FR122" s="516"/>
      <c r="FS122" s="516"/>
      <c r="FT122" s="516"/>
      <c r="FU122" s="516"/>
      <c r="FV122" s="516"/>
      <c r="FW122" s="516"/>
      <c r="FX122" s="516"/>
      <c r="FY122" s="516"/>
      <c r="FZ122" s="516"/>
      <c r="GA122" s="516"/>
      <c r="GB122" s="516"/>
      <c r="GC122" s="516"/>
      <c r="GD122" s="516"/>
      <c r="GE122" s="516"/>
      <c r="GF122" s="516"/>
      <c r="GG122" s="516"/>
      <c r="GH122" s="516"/>
      <c r="GI122" s="516"/>
      <c r="GJ122" s="516"/>
      <c r="GK122" s="516"/>
      <c r="GL122" s="516"/>
      <c r="GM122" s="516"/>
      <c r="GN122" s="516"/>
      <c r="GO122" s="516"/>
      <c r="GP122" s="516"/>
      <c r="GQ122" s="516"/>
      <c r="GR122" s="516"/>
      <c r="GS122" s="516"/>
      <c r="GT122" s="516"/>
      <c r="GU122" s="516"/>
      <c r="GV122" s="516"/>
      <c r="GW122" s="516"/>
      <c r="GX122" s="516"/>
      <c r="GY122" s="516"/>
      <c r="GZ122" s="516"/>
      <c r="HA122" s="516"/>
      <c r="HB122" s="516"/>
      <c r="HC122" s="516"/>
      <c r="HD122" s="516"/>
      <c r="HE122" s="516"/>
      <c r="HF122" s="516"/>
      <c r="HG122" s="516"/>
      <c r="HH122" s="516"/>
      <c r="HI122" s="516"/>
      <c r="HJ122" s="516"/>
      <c r="HK122" s="516"/>
      <c r="HL122" s="516"/>
      <c r="HM122" s="516"/>
      <c r="HN122" s="516"/>
      <c r="HO122" s="516"/>
      <c r="HP122" s="516"/>
      <c r="HQ122" s="516"/>
      <c r="HR122" s="516"/>
      <c r="HS122" s="516"/>
      <c r="HT122" s="516"/>
      <c r="HU122" s="516"/>
      <c r="HV122" s="516"/>
      <c r="HW122" s="516"/>
      <c r="HX122" s="516"/>
      <c r="HY122" s="516"/>
      <c r="HZ122" s="516"/>
      <c r="IA122" s="516"/>
      <c r="IB122" s="516"/>
      <c r="IC122" s="516"/>
      <c r="ID122" s="516"/>
      <c r="IE122" s="516"/>
      <c r="IF122" s="516"/>
      <c r="IG122" s="516"/>
      <c r="IH122" s="516"/>
      <c r="II122" s="516"/>
      <c r="IJ122" s="516"/>
      <c r="IK122" s="516"/>
      <c r="IL122" s="516"/>
      <c r="IM122" s="516"/>
      <c r="IN122" s="516"/>
      <c r="IO122" s="516"/>
      <c r="IP122" s="516"/>
      <c r="IQ122" s="516"/>
      <c r="IR122" s="516"/>
      <c r="IS122" s="516"/>
      <c r="IT122" s="516"/>
      <c r="IU122" s="516"/>
      <c r="IV122" s="516"/>
      <c r="IW122" s="516"/>
      <c r="IX122" s="516"/>
      <c r="IY122" s="516"/>
      <c r="IZ122" s="516"/>
      <c r="JA122" s="516"/>
      <c r="JB122" s="516"/>
      <c r="JC122" s="516"/>
      <c r="JD122" s="516"/>
      <c r="JE122" s="516"/>
      <c r="JF122" s="516"/>
      <c r="JG122" s="516"/>
      <c r="JH122" s="516"/>
      <c r="JI122" s="516"/>
      <c r="JJ122" s="516"/>
      <c r="JK122" s="516"/>
      <c r="JL122" s="516"/>
      <c r="JM122" s="516"/>
      <c r="JN122" s="516"/>
      <c r="JO122" s="516"/>
      <c r="JP122" s="516"/>
      <c r="JQ122" s="516"/>
      <c r="JR122" s="516"/>
      <c r="JS122" s="516"/>
      <c r="JT122" s="516"/>
      <c r="JU122" s="516"/>
      <c r="JV122" s="516"/>
      <c r="JW122" s="516"/>
      <c r="JX122" s="516"/>
      <c r="JY122" s="516"/>
      <c r="JZ122" s="516"/>
      <c r="KA122" s="516"/>
      <c r="KB122" s="516"/>
      <c r="KC122" s="516"/>
      <c r="KD122" s="516"/>
      <c r="KE122" s="516"/>
      <c r="KF122" s="516"/>
      <c r="KG122" s="516"/>
      <c r="KH122" s="516"/>
      <c r="KI122" s="516"/>
      <c r="KJ122" s="516"/>
      <c r="KK122" s="516"/>
      <c r="KL122" s="516"/>
      <c r="KM122" s="516"/>
      <c r="KN122" s="516"/>
      <c r="KO122" s="516"/>
      <c r="KP122" s="516"/>
      <c r="KQ122" s="516"/>
      <c r="KR122" s="516"/>
      <c r="KS122" s="516"/>
      <c r="KT122" s="516"/>
      <c r="KU122" s="516"/>
      <c r="KV122" s="516"/>
      <c r="KW122" s="516"/>
      <c r="KX122" s="516"/>
      <c r="KY122" s="516"/>
      <c r="KZ122" s="516"/>
      <c r="LA122" s="516"/>
      <c r="LB122" s="516"/>
      <c r="LC122" s="516"/>
      <c r="LD122" s="516"/>
      <c r="LE122" s="516"/>
      <c r="LF122" s="516"/>
      <c r="LG122" s="516"/>
      <c r="LH122" s="516"/>
      <c r="LI122" s="516"/>
      <c r="LJ122" s="516"/>
      <c r="LK122" s="516"/>
      <c r="LL122" s="516"/>
      <c r="LM122" s="516"/>
      <c r="LN122" s="516"/>
      <c r="LO122" s="516"/>
      <c r="LP122" s="516"/>
      <c r="LQ122" s="516"/>
      <c r="LR122" s="516"/>
      <c r="LS122" s="516"/>
      <c r="LT122" s="516"/>
      <c r="LU122" s="516"/>
      <c r="LV122" s="516"/>
      <c r="LW122" s="516"/>
      <c r="LX122" s="516"/>
      <c r="LY122" s="516"/>
      <c r="LZ122" s="516"/>
      <c r="MA122" s="516"/>
      <c r="MB122" s="516"/>
      <c r="MC122" s="516"/>
      <c r="MD122" s="516"/>
      <c r="ME122" s="516"/>
      <c r="MF122" s="516"/>
      <c r="MG122" s="516"/>
      <c r="MH122" s="516"/>
      <c r="MI122" s="516"/>
      <c r="MJ122" s="516"/>
      <c r="MK122" s="516"/>
      <c r="ML122" s="516"/>
      <c r="MM122" s="516"/>
      <c r="MN122" s="516"/>
      <c r="MO122" s="516"/>
      <c r="MP122" s="516"/>
      <c r="MQ122" s="516"/>
      <c r="MR122" s="516"/>
      <c r="MS122" s="516"/>
      <c r="MT122" s="516"/>
      <c r="MU122" s="516"/>
      <c r="MV122" s="516"/>
      <c r="MW122" s="516"/>
      <c r="MX122" s="516"/>
      <c r="MY122" s="516"/>
      <c r="MZ122" s="516"/>
      <c r="NA122" s="516"/>
      <c r="NB122" s="516"/>
      <c r="NC122" s="516"/>
      <c r="ND122" s="516"/>
      <c r="NE122" s="516"/>
      <c r="NF122" s="516"/>
      <c r="NG122" s="516"/>
      <c r="NH122" s="516"/>
      <c r="NI122" s="516"/>
      <c r="NJ122" s="516"/>
      <c r="NK122" s="516"/>
      <c r="NL122" s="516"/>
      <c r="NM122" s="516"/>
      <c r="NN122" s="516"/>
      <c r="NO122" s="516"/>
      <c r="NP122" s="516"/>
      <c r="NQ122" s="516"/>
      <c r="NR122" s="516"/>
      <c r="NS122" s="516"/>
      <c r="NT122" s="516"/>
      <c r="NU122" s="516"/>
      <c r="NV122" s="516"/>
      <c r="NW122" s="516"/>
      <c r="NX122" s="516"/>
      <c r="NY122" s="516"/>
      <c r="NZ122" s="516"/>
      <c r="OA122" s="516"/>
      <c r="OB122" s="516"/>
      <c r="OC122" s="516"/>
      <c r="OD122" s="516"/>
      <c r="OE122" s="516"/>
      <c r="OF122" s="516"/>
      <c r="OG122" s="516"/>
      <c r="OH122" s="516"/>
      <c r="OI122" s="516"/>
      <c r="OJ122" s="516"/>
      <c r="OK122" s="516"/>
      <c r="OL122" s="516"/>
      <c r="OM122" s="516"/>
      <c r="ON122" s="516"/>
      <c r="OO122" s="516"/>
      <c r="OP122" s="516"/>
      <c r="OQ122" s="516"/>
      <c r="OR122" s="516"/>
      <c r="OS122" s="516"/>
      <c r="OT122" s="516"/>
      <c r="OU122" s="516"/>
      <c r="OV122" s="516"/>
      <c r="OW122" s="516"/>
      <c r="OX122" s="516"/>
      <c r="OY122" s="516"/>
      <c r="OZ122" s="516"/>
      <c r="PA122" s="516"/>
      <c r="PB122" s="516"/>
      <c r="PC122" s="516"/>
      <c r="PD122" s="516"/>
      <c r="PE122" s="516"/>
      <c r="PF122" s="516"/>
      <c r="PG122" s="516"/>
      <c r="PH122" s="516"/>
      <c r="PI122" s="516"/>
      <c r="PJ122" s="516"/>
      <c r="PK122" s="516"/>
      <c r="PL122" s="516"/>
      <c r="PM122" s="516"/>
      <c r="PN122" s="516"/>
      <c r="PO122" s="516"/>
      <c r="PP122" s="516"/>
      <c r="PQ122" s="516"/>
      <c r="PR122" s="516"/>
      <c r="PS122" s="516"/>
      <c r="PT122" s="516"/>
      <c r="PU122" s="516"/>
      <c r="PV122" s="516"/>
      <c r="PW122" s="516"/>
      <c r="PX122" s="516"/>
      <c r="PY122" s="516"/>
      <c r="PZ122" s="516"/>
      <c r="QA122" s="516"/>
      <c r="QB122" s="516"/>
      <c r="QC122" s="516"/>
      <c r="QD122" s="516"/>
      <c r="QE122" s="516"/>
      <c r="QF122" s="516"/>
      <c r="QG122" s="516"/>
      <c r="QH122" s="516"/>
      <c r="QI122" s="516"/>
      <c r="QJ122" s="516"/>
      <c r="QK122" s="516"/>
      <c r="QL122" s="516"/>
      <c r="QM122" s="516"/>
      <c r="QN122" s="516"/>
      <c r="QO122" s="516"/>
      <c r="QP122" s="516"/>
      <c r="QQ122" s="516"/>
      <c r="QR122" s="516"/>
      <c r="QS122" s="516"/>
      <c r="QT122" s="516"/>
      <c r="QU122" s="516"/>
      <c r="QV122" s="516"/>
      <c r="QW122" s="516"/>
      <c r="QX122" s="516"/>
      <c r="QY122" s="516"/>
      <c r="QZ122" s="516"/>
      <c r="RA122" s="516"/>
      <c r="RB122" s="516"/>
      <c r="RC122" s="516"/>
      <c r="RD122" s="516"/>
      <c r="RE122" s="516"/>
      <c r="RF122" s="516"/>
      <c r="RG122" s="516"/>
      <c r="RH122" s="516"/>
      <c r="RI122" s="516"/>
      <c r="RJ122" s="516"/>
      <c r="RK122" s="516"/>
      <c r="RL122" s="516"/>
      <c r="RM122" s="516"/>
      <c r="RN122" s="516"/>
      <c r="RO122" s="516"/>
      <c r="RP122" s="516"/>
      <c r="RQ122" s="516"/>
      <c r="RR122" s="516"/>
      <c r="RS122" s="516"/>
      <c r="RT122" s="516"/>
      <c r="RU122" s="516"/>
      <c r="RV122" s="516"/>
      <c r="RW122" s="516"/>
      <c r="RX122" s="516"/>
      <c r="RY122" s="516"/>
      <c r="RZ122" s="516"/>
      <c r="SA122" s="516"/>
      <c r="SB122" s="516"/>
      <c r="SC122" s="516"/>
      <c r="SD122" s="516"/>
      <c r="SE122" s="516"/>
      <c r="SF122" s="516"/>
      <c r="SG122" s="516"/>
      <c r="SH122" s="516"/>
      <c r="SI122" s="516"/>
      <c r="SJ122" s="517"/>
      <c r="SK122" s="267"/>
      <c r="SL122" s="254"/>
      <c r="SM122" s="242"/>
      <c r="SN122" s="242"/>
      <c r="SO122" s="242"/>
    </row>
    <row r="123" spans="1:509" outlineLevel="2" x14ac:dyDescent="0.35">
      <c r="A123" s="242"/>
      <c r="B123" s="251"/>
      <c r="C123" s="438">
        <f t="shared" si="398"/>
        <v>3</v>
      </c>
      <c r="D123" s="267"/>
      <c r="E123" s="316">
        <f t="shared" si="399"/>
        <v>7</v>
      </c>
      <c r="F123" s="322"/>
      <c r="G123" s="322"/>
      <c r="H123" s="267"/>
      <c r="I123" s="451" t="s">
        <v>823</v>
      </c>
      <c r="J123" s="452" t="s">
        <v>686</v>
      </c>
      <c r="K123" s="452"/>
      <c r="L123" s="515" t="b">
        <v>1</v>
      </c>
      <c r="M123" s="516" t="b">
        <v>0</v>
      </c>
      <c r="N123" s="516" t="b">
        <v>0</v>
      </c>
      <c r="O123" s="516" t="b">
        <v>0</v>
      </c>
      <c r="P123" s="516" t="b">
        <v>1</v>
      </c>
      <c r="Q123" s="516" t="b">
        <v>1</v>
      </c>
      <c r="R123" s="516" t="b">
        <v>1</v>
      </c>
      <c r="S123" s="516" t="b">
        <v>1</v>
      </c>
      <c r="T123" s="516" t="b">
        <v>1</v>
      </c>
      <c r="U123" s="516" t="b">
        <v>1</v>
      </c>
      <c r="V123" s="516" t="b">
        <v>0</v>
      </c>
      <c r="W123" s="516" t="b">
        <v>0</v>
      </c>
      <c r="X123" s="516" t="b">
        <v>0</v>
      </c>
      <c r="Y123" s="516" t="b">
        <v>0</v>
      </c>
      <c r="Z123" s="516" t="b">
        <v>0</v>
      </c>
      <c r="AA123" s="516" t="b">
        <v>0</v>
      </c>
      <c r="AB123" s="516" t="b">
        <v>0</v>
      </c>
      <c r="AC123" s="516" t="b">
        <v>0</v>
      </c>
      <c r="AD123" s="516" t="b">
        <v>0</v>
      </c>
      <c r="AE123" s="516" t="b">
        <v>0</v>
      </c>
      <c r="AF123" s="516" t="b">
        <v>0</v>
      </c>
      <c r="AG123" s="516" t="b">
        <v>0</v>
      </c>
      <c r="AH123" s="516" t="b">
        <v>0</v>
      </c>
      <c r="AI123" s="516" t="b">
        <v>0</v>
      </c>
      <c r="AJ123" s="516" t="b">
        <v>0</v>
      </c>
      <c r="AK123" s="516" t="b">
        <v>0</v>
      </c>
      <c r="AL123" s="516" t="b">
        <v>0</v>
      </c>
      <c r="AM123" s="516" t="b">
        <v>0</v>
      </c>
      <c r="AN123" s="516" t="b">
        <v>0</v>
      </c>
      <c r="AO123" s="516" t="b">
        <v>0</v>
      </c>
      <c r="AP123" s="516" t="b">
        <v>0</v>
      </c>
      <c r="AQ123" s="516" t="b">
        <v>0</v>
      </c>
      <c r="AR123" s="516" t="b">
        <v>0</v>
      </c>
      <c r="AS123" s="516" t="b">
        <v>0</v>
      </c>
      <c r="AT123" s="516" t="b">
        <v>0</v>
      </c>
      <c r="AU123" s="516" t="b">
        <v>0</v>
      </c>
      <c r="AV123" s="516" t="b">
        <v>0</v>
      </c>
      <c r="AW123" s="516" t="b">
        <v>0</v>
      </c>
      <c r="AX123" s="516" t="b">
        <v>0</v>
      </c>
      <c r="AY123" s="516" t="b">
        <v>0</v>
      </c>
      <c r="AZ123" s="516" t="b">
        <v>0</v>
      </c>
      <c r="BA123" s="516" t="b">
        <v>0</v>
      </c>
      <c r="BB123" s="516" t="b">
        <v>0</v>
      </c>
      <c r="BC123" s="516" t="b">
        <v>0</v>
      </c>
      <c r="BD123" s="516" t="b">
        <v>0</v>
      </c>
      <c r="BE123" s="516" t="b">
        <v>0</v>
      </c>
      <c r="BF123" s="516" t="b">
        <v>0</v>
      </c>
      <c r="BG123" s="516" t="b">
        <v>0</v>
      </c>
      <c r="BH123" s="516" t="b">
        <v>0</v>
      </c>
      <c r="BI123" s="516" t="b">
        <v>0</v>
      </c>
      <c r="BJ123" s="516" t="b">
        <v>0</v>
      </c>
      <c r="BK123" s="516" t="b">
        <v>0</v>
      </c>
      <c r="BL123" s="516" t="b">
        <v>0</v>
      </c>
      <c r="BM123" s="516" t="b">
        <v>0</v>
      </c>
      <c r="BN123" s="516" t="b">
        <v>0</v>
      </c>
      <c r="BO123" s="516" t="b">
        <v>0</v>
      </c>
      <c r="BP123" s="516" t="b">
        <v>0</v>
      </c>
      <c r="BQ123" s="516" t="b">
        <v>0</v>
      </c>
      <c r="BR123" s="516" t="b">
        <v>0</v>
      </c>
      <c r="BS123" s="516" t="b">
        <v>0</v>
      </c>
      <c r="BT123" s="516" t="b">
        <v>0</v>
      </c>
      <c r="BU123" s="516" t="b">
        <v>0</v>
      </c>
      <c r="BV123" s="516" t="b">
        <v>0</v>
      </c>
      <c r="BW123" s="516" t="b">
        <v>0</v>
      </c>
      <c r="BX123" s="516" t="b">
        <v>0</v>
      </c>
      <c r="BY123" s="516" t="b">
        <v>0</v>
      </c>
      <c r="BZ123" s="516" t="b">
        <v>0</v>
      </c>
      <c r="CA123" s="516" t="b">
        <v>0</v>
      </c>
      <c r="CB123" s="516" t="b">
        <v>0</v>
      </c>
      <c r="CC123" s="516" t="b">
        <v>0</v>
      </c>
      <c r="CD123" s="516" t="b">
        <v>0</v>
      </c>
      <c r="CE123" s="516" t="b">
        <v>0</v>
      </c>
      <c r="CF123" s="516" t="b">
        <v>0</v>
      </c>
      <c r="CG123" s="516" t="b">
        <v>0</v>
      </c>
      <c r="CH123" s="516" t="b">
        <v>0</v>
      </c>
      <c r="CI123" s="516" t="b">
        <v>0</v>
      </c>
      <c r="CJ123" s="516" t="b">
        <v>0</v>
      </c>
      <c r="CK123" s="516" t="b">
        <v>0</v>
      </c>
      <c r="CL123" s="516" t="b">
        <v>0</v>
      </c>
      <c r="CM123" s="516" t="b">
        <v>0</v>
      </c>
      <c r="CN123" s="516" t="b">
        <v>0</v>
      </c>
      <c r="CO123" s="516" t="b">
        <v>0</v>
      </c>
      <c r="CP123" s="516" t="b">
        <v>0</v>
      </c>
      <c r="CQ123" s="516" t="b">
        <v>0</v>
      </c>
      <c r="CR123" s="516" t="b">
        <v>0</v>
      </c>
      <c r="CS123" s="516" t="b">
        <v>0</v>
      </c>
      <c r="CT123" s="516" t="b">
        <v>0</v>
      </c>
      <c r="CU123" s="516" t="b">
        <v>0</v>
      </c>
      <c r="CV123" s="516" t="b">
        <v>0</v>
      </c>
      <c r="CW123" s="516" t="b">
        <v>0</v>
      </c>
      <c r="CX123" s="516" t="b">
        <v>0</v>
      </c>
      <c r="CY123" s="516" t="b">
        <v>0</v>
      </c>
      <c r="CZ123" s="516" t="b">
        <v>0</v>
      </c>
      <c r="DA123" s="516" t="b">
        <v>0</v>
      </c>
      <c r="DB123" s="516" t="b">
        <v>0</v>
      </c>
      <c r="DC123" s="516" t="b">
        <v>0</v>
      </c>
      <c r="DD123" s="516" t="b">
        <v>0</v>
      </c>
      <c r="DE123" s="516" t="b">
        <v>0</v>
      </c>
      <c r="DF123" s="516" t="b">
        <v>0</v>
      </c>
      <c r="DG123" s="516" t="b">
        <v>0</v>
      </c>
      <c r="DH123" s="516"/>
      <c r="DI123" s="516"/>
      <c r="DJ123" s="516"/>
      <c r="DK123" s="516"/>
      <c r="DL123" s="516"/>
      <c r="DM123" s="516"/>
      <c r="DN123" s="516"/>
      <c r="DO123" s="516"/>
      <c r="DP123" s="516"/>
      <c r="DQ123" s="516"/>
      <c r="DR123" s="516"/>
      <c r="DS123" s="516"/>
      <c r="DT123" s="516"/>
      <c r="DU123" s="516"/>
      <c r="DV123" s="516"/>
      <c r="DW123" s="516"/>
      <c r="DX123" s="516"/>
      <c r="DY123" s="516"/>
      <c r="DZ123" s="516"/>
      <c r="EA123" s="516"/>
      <c r="EB123" s="516"/>
      <c r="EC123" s="516"/>
      <c r="ED123" s="516"/>
      <c r="EE123" s="516"/>
      <c r="EF123" s="516"/>
      <c r="EG123" s="516"/>
      <c r="EH123" s="516"/>
      <c r="EI123" s="516"/>
      <c r="EJ123" s="516"/>
      <c r="EK123" s="516"/>
      <c r="EL123" s="516"/>
      <c r="EM123" s="516"/>
      <c r="EN123" s="516"/>
      <c r="EO123" s="516"/>
      <c r="EP123" s="516"/>
      <c r="EQ123" s="516"/>
      <c r="ER123" s="516"/>
      <c r="ES123" s="516"/>
      <c r="ET123" s="516"/>
      <c r="EU123" s="516"/>
      <c r="EV123" s="516"/>
      <c r="EW123" s="516"/>
      <c r="EX123" s="516"/>
      <c r="EY123" s="516"/>
      <c r="EZ123" s="516"/>
      <c r="FA123" s="516"/>
      <c r="FB123" s="516"/>
      <c r="FC123" s="516"/>
      <c r="FD123" s="516"/>
      <c r="FE123" s="516"/>
      <c r="FF123" s="516"/>
      <c r="FG123" s="516"/>
      <c r="FH123" s="516"/>
      <c r="FI123" s="516"/>
      <c r="FJ123" s="516"/>
      <c r="FK123" s="516"/>
      <c r="FL123" s="516"/>
      <c r="FM123" s="516"/>
      <c r="FN123" s="516"/>
      <c r="FO123" s="516"/>
      <c r="FP123" s="516"/>
      <c r="FQ123" s="516"/>
      <c r="FR123" s="516"/>
      <c r="FS123" s="516"/>
      <c r="FT123" s="516"/>
      <c r="FU123" s="516"/>
      <c r="FV123" s="516"/>
      <c r="FW123" s="516"/>
      <c r="FX123" s="516"/>
      <c r="FY123" s="516"/>
      <c r="FZ123" s="516"/>
      <c r="GA123" s="516"/>
      <c r="GB123" s="516"/>
      <c r="GC123" s="516"/>
      <c r="GD123" s="516"/>
      <c r="GE123" s="516"/>
      <c r="GF123" s="516"/>
      <c r="GG123" s="516"/>
      <c r="GH123" s="516"/>
      <c r="GI123" s="516"/>
      <c r="GJ123" s="516"/>
      <c r="GK123" s="516"/>
      <c r="GL123" s="516"/>
      <c r="GM123" s="516"/>
      <c r="GN123" s="516"/>
      <c r="GO123" s="516"/>
      <c r="GP123" s="516"/>
      <c r="GQ123" s="516"/>
      <c r="GR123" s="516"/>
      <c r="GS123" s="516"/>
      <c r="GT123" s="516"/>
      <c r="GU123" s="516"/>
      <c r="GV123" s="516"/>
      <c r="GW123" s="516"/>
      <c r="GX123" s="516"/>
      <c r="GY123" s="516"/>
      <c r="GZ123" s="516"/>
      <c r="HA123" s="516"/>
      <c r="HB123" s="516"/>
      <c r="HC123" s="516"/>
      <c r="HD123" s="516"/>
      <c r="HE123" s="516"/>
      <c r="HF123" s="516"/>
      <c r="HG123" s="516"/>
      <c r="HH123" s="516"/>
      <c r="HI123" s="516"/>
      <c r="HJ123" s="516"/>
      <c r="HK123" s="516"/>
      <c r="HL123" s="516"/>
      <c r="HM123" s="516"/>
      <c r="HN123" s="516"/>
      <c r="HO123" s="516"/>
      <c r="HP123" s="516"/>
      <c r="HQ123" s="516"/>
      <c r="HR123" s="516"/>
      <c r="HS123" s="516"/>
      <c r="HT123" s="516"/>
      <c r="HU123" s="516"/>
      <c r="HV123" s="516"/>
      <c r="HW123" s="516"/>
      <c r="HX123" s="516"/>
      <c r="HY123" s="516"/>
      <c r="HZ123" s="516"/>
      <c r="IA123" s="516"/>
      <c r="IB123" s="516"/>
      <c r="IC123" s="516"/>
      <c r="ID123" s="516"/>
      <c r="IE123" s="516"/>
      <c r="IF123" s="516"/>
      <c r="IG123" s="516"/>
      <c r="IH123" s="516"/>
      <c r="II123" s="516"/>
      <c r="IJ123" s="516"/>
      <c r="IK123" s="516"/>
      <c r="IL123" s="516"/>
      <c r="IM123" s="516"/>
      <c r="IN123" s="516"/>
      <c r="IO123" s="516"/>
      <c r="IP123" s="516"/>
      <c r="IQ123" s="516"/>
      <c r="IR123" s="516"/>
      <c r="IS123" s="516"/>
      <c r="IT123" s="516"/>
      <c r="IU123" s="516"/>
      <c r="IV123" s="516"/>
      <c r="IW123" s="516"/>
      <c r="IX123" s="516"/>
      <c r="IY123" s="516"/>
      <c r="IZ123" s="516"/>
      <c r="JA123" s="516"/>
      <c r="JB123" s="516"/>
      <c r="JC123" s="516"/>
      <c r="JD123" s="516"/>
      <c r="JE123" s="516"/>
      <c r="JF123" s="516"/>
      <c r="JG123" s="516"/>
      <c r="JH123" s="516"/>
      <c r="JI123" s="516"/>
      <c r="JJ123" s="516"/>
      <c r="JK123" s="516"/>
      <c r="JL123" s="516"/>
      <c r="JM123" s="516"/>
      <c r="JN123" s="516"/>
      <c r="JO123" s="516"/>
      <c r="JP123" s="516"/>
      <c r="JQ123" s="516"/>
      <c r="JR123" s="516"/>
      <c r="JS123" s="516"/>
      <c r="JT123" s="516"/>
      <c r="JU123" s="516"/>
      <c r="JV123" s="516"/>
      <c r="JW123" s="516"/>
      <c r="JX123" s="516"/>
      <c r="JY123" s="516"/>
      <c r="JZ123" s="516"/>
      <c r="KA123" s="516"/>
      <c r="KB123" s="516"/>
      <c r="KC123" s="516"/>
      <c r="KD123" s="516"/>
      <c r="KE123" s="516"/>
      <c r="KF123" s="516"/>
      <c r="KG123" s="516"/>
      <c r="KH123" s="516"/>
      <c r="KI123" s="516"/>
      <c r="KJ123" s="516"/>
      <c r="KK123" s="516"/>
      <c r="KL123" s="516"/>
      <c r="KM123" s="516"/>
      <c r="KN123" s="516"/>
      <c r="KO123" s="516"/>
      <c r="KP123" s="516"/>
      <c r="KQ123" s="516"/>
      <c r="KR123" s="516"/>
      <c r="KS123" s="516"/>
      <c r="KT123" s="516"/>
      <c r="KU123" s="516"/>
      <c r="KV123" s="516"/>
      <c r="KW123" s="516"/>
      <c r="KX123" s="516"/>
      <c r="KY123" s="516"/>
      <c r="KZ123" s="516"/>
      <c r="LA123" s="516"/>
      <c r="LB123" s="516"/>
      <c r="LC123" s="516"/>
      <c r="LD123" s="516"/>
      <c r="LE123" s="516"/>
      <c r="LF123" s="516"/>
      <c r="LG123" s="516"/>
      <c r="LH123" s="516"/>
      <c r="LI123" s="516"/>
      <c r="LJ123" s="516"/>
      <c r="LK123" s="516"/>
      <c r="LL123" s="516"/>
      <c r="LM123" s="516"/>
      <c r="LN123" s="516"/>
      <c r="LO123" s="516"/>
      <c r="LP123" s="516"/>
      <c r="LQ123" s="516"/>
      <c r="LR123" s="516"/>
      <c r="LS123" s="516"/>
      <c r="LT123" s="516"/>
      <c r="LU123" s="516"/>
      <c r="LV123" s="516"/>
      <c r="LW123" s="516"/>
      <c r="LX123" s="516"/>
      <c r="LY123" s="516"/>
      <c r="LZ123" s="516"/>
      <c r="MA123" s="516"/>
      <c r="MB123" s="516"/>
      <c r="MC123" s="516"/>
      <c r="MD123" s="516"/>
      <c r="ME123" s="516"/>
      <c r="MF123" s="516"/>
      <c r="MG123" s="516"/>
      <c r="MH123" s="516"/>
      <c r="MI123" s="516"/>
      <c r="MJ123" s="516"/>
      <c r="MK123" s="516"/>
      <c r="ML123" s="516"/>
      <c r="MM123" s="516"/>
      <c r="MN123" s="516"/>
      <c r="MO123" s="516"/>
      <c r="MP123" s="516"/>
      <c r="MQ123" s="516"/>
      <c r="MR123" s="516"/>
      <c r="MS123" s="516"/>
      <c r="MT123" s="516"/>
      <c r="MU123" s="516"/>
      <c r="MV123" s="516"/>
      <c r="MW123" s="516"/>
      <c r="MX123" s="516"/>
      <c r="MY123" s="516"/>
      <c r="MZ123" s="516"/>
      <c r="NA123" s="516"/>
      <c r="NB123" s="516"/>
      <c r="NC123" s="516"/>
      <c r="ND123" s="516"/>
      <c r="NE123" s="516"/>
      <c r="NF123" s="516"/>
      <c r="NG123" s="516"/>
      <c r="NH123" s="516"/>
      <c r="NI123" s="516"/>
      <c r="NJ123" s="516"/>
      <c r="NK123" s="516"/>
      <c r="NL123" s="516"/>
      <c r="NM123" s="516"/>
      <c r="NN123" s="516"/>
      <c r="NO123" s="516"/>
      <c r="NP123" s="516"/>
      <c r="NQ123" s="516"/>
      <c r="NR123" s="516"/>
      <c r="NS123" s="516"/>
      <c r="NT123" s="516"/>
      <c r="NU123" s="516"/>
      <c r="NV123" s="516"/>
      <c r="NW123" s="516"/>
      <c r="NX123" s="516"/>
      <c r="NY123" s="516"/>
      <c r="NZ123" s="516"/>
      <c r="OA123" s="516"/>
      <c r="OB123" s="516"/>
      <c r="OC123" s="516"/>
      <c r="OD123" s="516"/>
      <c r="OE123" s="516"/>
      <c r="OF123" s="516"/>
      <c r="OG123" s="516"/>
      <c r="OH123" s="516"/>
      <c r="OI123" s="516"/>
      <c r="OJ123" s="516"/>
      <c r="OK123" s="516"/>
      <c r="OL123" s="516"/>
      <c r="OM123" s="516"/>
      <c r="ON123" s="516"/>
      <c r="OO123" s="516"/>
      <c r="OP123" s="516"/>
      <c r="OQ123" s="516"/>
      <c r="OR123" s="516"/>
      <c r="OS123" s="516"/>
      <c r="OT123" s="516"/>
      <c r="OU123" s="516"/>
      <c r="OV123" s="516"/>
      <c r="OW123" s="516"/>
      <c r="OX123" s="516"/>
      <c r="OY123" s="516"/>
      <c r="OZ123" s="516"/>
      <c r="PA123" s="516"/>
      <c r="PB123" s="516"/>
      <c r="PC123" s="516"/>
      <c r="PD123" s="516"/>
      <c r="PE123" s="516"/>
      <c r="PF123" s="516"/>
      <c r="PG123" s="516"/>
      <c r="PH123" s="516"/>
      <c r="PI123" s="516"/>
      <c r="PJ123" s="516"/>
      <c r="PK123" s="516"/>
      <c r="PL123" s="516"/>
      <c r="PM123" s="516"/>
      <c r="PN123" s="516"/>
      <c r="PO123" s="516"/>
      <c r="PP123" s="516"/>
      <c r="PQ123" s="516"/>
      <c r="PR123" s="516"/>
      <c r="PS123" s="516"/>
      <c r="PT123" s="516"/>
      <c r="PU123" s="516"/>
      <c r="PV123" s="516"/>
      <c r="PW123" s="516"/>
      <c r="PX123" s="516"/>
      <c r="PY123" s="516"/>
      <c r="PZ123" s="516"/>
      <c r="QA123" s="516"/>
      <c r="QB123" s="516"/>
      <c r="QC123" s="516"/>
      <c r="QD123" s="516"/>
      <c r="QE123" s="516"/>
      <c r="QF123" s="516"/>
      <c r="QG123" s="516"/>
      <c r="QH123" s="516"/>
      <c r="QI123" s="516"/>
      <c r="QJ123" s="516"/>
      <c r="QK123" s="516"/>
      <c r="QL123" s="516"/>
      <c r="QM123" s="516"/>
      <c r="QN123" s="516"/>
      <c r="QO123" s="516"/>
      <c r="QP123" s="516"/>
      <c r="QQ123" s="516"/>
      <c r="QR123" s="516"/>
      <c r="QS123" s="516"/>
      <c r="QT123" s="516"/>
      <c r="QU123" s="516"/>
      <c r="QV123" s="516"/>
      <c r="QW123" s="516"/>
      <c r="QX123" s="516"/>
      <c r="QY123" s="516"/>
      <c r="QZ123" s="516"/>
      <c r="RA123" s="516"/>
      <c r="RB123" s="516"/>
      <c r="RC123" s="516"/>
      <c r="RD123" s="516"/>
      <c r="RE123" s="516"/>
      <c r="RF123" s="516"/>
      <c r="RG123" s="516"/>
      <c r="RH123" s="516"/>
      <c r="RI123" s="516"/>
      <c r="RJ123" s="516"/>
      <c r="RK123" s="516"/>
      <c r="RL123" s="516"/>
      <c r="RM123" s="516"/>
      <c r="RN123" s="516"/>
      <c r="RO123" s="516"/>
      <c r="RP123" s="516"/>
      <c r="RQ123" s="516"/>
      <c r="RR123" s="516"/>
      <c r="RS123" s="516"/>
      <c r="RT123" s="516"/>
      <c r="RU123" s="516"/>
      <c r="RV123" s="516"/>
      <c r="RW123" s="516"/>
      <c r="RX123" s="516"/>
      <c r="RY123" s="516"/>
      <c r="RZ123" s="516"/>
      <c r="SA123" s="516"/>
      <c r="SB123" s="516"/>
      <c r="SC123" s="516"/>
      <c r="SD123" s="516"/>
      <c r="SE123" s="516"/>
      <c r="SF123" s="516"/>
      <c r="SG123" s="516"/>
      <c r="SH123" s="516"/>
      <c r="SI123" s="516"/>
      <c r="SJ123" s="517"/>
      <c r="SK123" s="267"/>
      <c r="SL123" s="254"/>
      <c r="SM123" s="242"/>
      <c r="SN123" s="242"/>
      <c r="SO123" s="242"/>
    </row>
    <row r="124" spans="1:509" outlineLevel="2" x14ac:dyDescent="0.35">
      <c r="A124" s="242"/>
      <c r="B124" s="251"/>
      <c r="C124" s="438">
        <f t="shared" si="398"/>
        <v>3</v>
      </c>
      <c r="D124" s="267"/>
      <c r="E124" s="316">
        <f t="shared" si="399"/>
        <v>8</v>
      </c>
      <c r="F124" s="322"/>
      <c r="G124" s="322"/>
      <c r="H124" s="267"/>
      <c r="I124" s="272" t="s">
        <v>824</v>
      </c>
      <c r="J124" s="288" t="s">
        <v>686</v>
      </c>
      <c r="K124" s="288"/>
      <c r="L124" s="515" t="b">
        <v>0</v>
      </c>
      <c r="M124" s="516" t="b">
        <v>0</v>
      </c>
      <c r="N124" s="516" t="b">
        <v>0</v>
      </c>
      <c r="O124" s="516" t="b">
        <v>0</v>
      </c>
      <c r="P124" s="516" t="b">
        <v>0</v>
      </c>
      <c r="Q124" s="516" t="b">
        <v>0</v>
      </c>
      <c r="R124" s="516" t="b">
        <v>0</v>
      </c>
      <c r="S124" s="516" t="b">
        <v>0</v>
      </c>
      <c r="T124" s="516" t="b">
        <v>0</v>
      </c>
      <c r="U124" s="516" t="b">
        <v>0</v>
      </c>
      <c r="V124" s="516" t="b">
        <v>0</v>
      </c>
      <c r="W124" s="516" t="b">
        <v>0</v>
      </c>
      <c r="X124" s="516" t="b">
        <v>0</v>
      </c>
      <c r="Y124" s="516" t="b">
        <v>0</v>
      </c>
      <c r="Z124" s="516" t="b">
        <v>0</v>
      </c>
      <c r="AA124" s="516" t="b">
        <v>0</v>
      </c>
      <c r="AB124" s="516" t="b">
        <v>0</v>
      </c>
      <c r="AC124" s="516" t="b">
        <v>0</v>
      </c>
      <c r="AD124" s="516" t="b">
        <v>0</v>
      </c>
      <c r="AE124" s="516" t="b">
        <v>0</v>
      </c>
      <c r="AF124" s="516" t="b">
        <v>0</v>
      </c>
      <c r="AG124" s="516" t="b">
        <v>0</v>
      </c>
      <c r="AH124" s="516" t="b">
        <v>0</v>
      </c>
      <c r="AI124" s="516" t="b">
        <v>0</v>
      </c>
      <c r="AJ124" s="516" t="b">
        <v>0</v>
      </c>
      <c r="AK124" s="516" t="b">
        <v>0</v>
      </c>
      <c r="AL124" s="516" t="b">
        <v>0</v>
      </c>
      <c r="AM124" s="516" t="b">
        <v>0</v>
      </c>
      <c r="AN124" s="516" t="b">
        <v>0</v>
      </c>
      <c r="AO124" s="516" t="b">
        <v>0</v>
      </c>
      <c r="AP124" s="516" t="b">
        <v>0</v>
      </c>
      <c r="AQ124" s="516" t="b">
        <v>0</v>
      </c>
      <c r="AR124" s="516" t="b">
        <v>0</v>
      </c>
      <c r="AS124" s="516" t="b">
        <v>0</v>
      </c>
      <c r="AT124" s="516" t="b">
        <v>0</v>
      </c>
      <c r="AU124" s="516" t="b">
        <v>0</v>
      </c>
      <c r="AV124" s="516" t="b">
        <v>0</v>
      </c>
      <c r="AW124" s="516" t="b">
        <v>0</v>
      </c>
      <c r="AX124" s="516" t="b">
        <v>0</v>
      </c>
      <c r="AY124" s="516" t="b">
        <v>0</v>
      </c>
      <c r="AZ124" s="516" t="b">
        <v>0</v>
      </c>
      <c r="BA124" s="516" t="b">
        <v>0</v>
      </c>
      <c r="BB124" s="516" t="b">
        <v>0</v>
      </c>
      <c r="BC124" s="516" t="b">
        <v>0</v>
      </c>
      <c r="BD124" s="516" t="b">
        <v>0</v>
      </c>
      <c r="BE124" s="516" t="b">
        <v>0</v>
      </c>
      <c r="BF124" s="516" t="b">
        <v>0</v>
      </c>
      <c r="BG124" s="516" t="b">
        <v>0</v>
      </c>
      <c r="BH124" s="516" t="b">
        <v>0</v>
      </c>
      <c r="BI124" s="516" t="b">
        <v>0</v>
      </c>
      <c r="BJ124" s="516" t="b">
        <v>0</v>
      </c>
      <c r="BK124" s="516" t="b">
        <v>0</v>
      </c>
      <c r="BL124" s="516" t="b">
        <v>0</v>
      </c>
      <c r="BM124" s="516" t="b">
        <v>0</v>
      </c>
      <c r="BN124" s="516" t="b">
        <v>0</v>
      </c>
      <c r="BO124" s="516" t="b">
        <v>0</v>
      </c>
      <c r="BP124" s="516" t="b">
        <v>0</v>
      </c>
      <c r="BQ124" s="516" t="b">
        <v>0</v>
      </c>
      <c r="BR124" s="516" t="b">
        <v>0</v>
      </c>
      <c r="BS124" s="516" t="b">
        <v>0</v>
      </c>
      <c r="BT124" s="516" t="b">
        <v>0</v>
      </c>
      <c r="BU124" s="516" t="b">
        <v>0</v>
      </c>
      <c r="BV124" s="516" t="b">
        <v>0</v>
      </c>
      <c r="BW124" s="516" t="b">
        <v>0</v>
      </c>
      <c r="BX124" s="516" t="b">
        <v>0</v>
      </c>
      <c r="BY124" s="516" t="b">
        <v>0</v>
      </c>
      <c r="BZ124" s="516" t="b">
        <v>0</v>
      </c>
      <c r="CA124" s="516" t="b">
        <v>0</v>
      </c>
      <c r="CB124" s="516" t="b">
        <v>0</v>
      </c>
      <c r="CC124" s="516" t="b">
        <v>0</v>
      </c>
      <c r="CD124" s="516" t="b">
        <v>0</v>
      </c>
      <c r="CE124" s="516" t="b">
        <v>0</v>
      </c>
      <c r="CF124" s="516" t="b">
        <v>0</v>
      </c>
      <c r="CG124" s="516" t="b">
        <v>0</v>
      </c>
      <c r="CH124" s="516" t="b">
        <v>0</v>
      </c>
      <c r="CI124" s="516" t="b">
        <v>0</v>
      </c>
      <c r="CJ124" s="516" t="b">
        <v>0</v>
      </c>
      <c r="CK124" s="516" t="b">
        <v>0</v>
      </c>
      <c r="CL124" s="516" t="b">
        <v>0</v>
      </c>
      <c r="CM124" s="516" t="b">
        <v>0</v>
      </c>
      <c r="CN124" s="516" t="b">
        <v>0</v>
      </c>
      <c r="CO124" s="516" t="b">
        <v>0</v>
      </c>
      <c r="CP124" s="516" t="b">
        <v>0</v>
      </c>
      <c r="CQ124" s="516" t="b">
        <v>0</v>
      </c>
      <c r="CR124" s="516" t="b">
        <v>0</v>
      </c>
      <c r="CS124" s="516" t="b">
        <v>0</v>
      </c>
      <c r="CT124" s="516" t="b">
        <v>0</v>
      </c>
      <c r="CU124" s="516" t="b">
        <v>0</v>
      </c>
      <c r="CV124" s="516" t="b">
        <v>0</v>
      </c>
      <c r="CW124" s="516" t="b">
        <v>0</v>
      </c>
      <c r="CX124" s="516" t="b">
        <v>0</v>
      </c>
      <c r="CY124" s="516" t="b">
        <v>0</v>
      </c>
      <c r="CZ124" s="516" t="b">
        <v>0</v>
      </c>
      <c r="DA124" s="516" t="b">
        <v>0</v>
      </c>
      <c r="DB124" s="516" t="b">
        <v>0</v>
      </c>
      <c r="DC124" s="516" t="b">
        <v>0</v>
      </c>
      <c r="DD124" s="516" t="b">
        <v>0</v>
      </c>
      <c r="DE124" s="516" t="b">
        <v>0</v>
      </c>
      <c r="DF124" s="516" t="b">
        <v>0</v>
      </c>
      <c r="DG124" s="516" t="b">
        <v>0</v>
      </c>
      <c r="DH124" s="516"/>
      <c r="DI124" s="516"/>
      <c r="DJ124" s="516"/>
      <c r="DK124" s="516"/>
      <c r="DL124" s="516"/>
      <c r="DM124" s="516"/>
      <c r="DN124" s="516"/>
      <c r="DO124" s="516"/>
      <c r="DP124" s="516"/>
      <c r="DQ124" s="516"/>
      <c r="DR124" s="516"/>
      <c r="DS124" s="516"/>
      <c r="DT124" s="516"/>
      <c r="DU124" s="516"/>
      <c r="DV124" s="516"/>
      <c r="DW124" s="516"/>
      <c r="DX124" s="516"/>
      <c r="DY124" s="516"/>
      <c r="DZ124" s="516"/>
      <c r="EA124" s="516"/>
      <c r="EB124" s="516"/>
      <c r="EC124" s="516"/>
      <c r="ED124" s="516"/>
      <c r="EE124" s="516"/>
      <c r="EF124" s="516"/>
      <c r="EG124" s="516"/>
      <c r="EH124" s="516"/>
      <c r="EI124" s="516"/>
      <c r="EJ124" s="516"/>
      <c r="EK124" s="516"/>
      <c r="EL124" s="516"/>
      <c r="EM124" s="516"/>
      <c r="EN124" s="516"/>
      <c r="EO124" s="516"/>
      <c r="EP124" s="516"/>
      <c r="EQ124" s="516"/>
      <c r="ER124" s="516"/>
      <c r="ES124" s="516"/>
      <c r="ET124" s="516"/>
      <c r="EU124" s="516"/>
      <c r="EV124" s="516"/>
      <c r="EW124" s="516"/>
      <c r="EX124" s="516"/>
      <c r="EY124" s="516"/>
      <c r="EZ124" s="516"/>
      <c r="FA124" s="516"/>
      <c r="FB124" s="516"/>
      <c r="FC124" s="516"/>
      <c r="FD124" s="516"/>
      <c r="FE124" s="516"/>
      <c r="FF124" s="516"/>
      <c r="FG124" s="516"/>
      <c r="FH124" s="516"/>
      <c r="FI124" s="516"/>
      <c r="FJ124" s="516"/>
      <c r="FK124" s="516"/>
      <c r="FL124" s="516"/>
      <c r="FM124" s="516"/>
      <c r="FN124" s="516"/>
      <c r="FO124" s="516"/>
      <c r="FP124" s="516"/>
      <c r="FQ124" s="516"/>
      <c r="FR124" s="516"/>
      <c r="FS124" s="516"/>
      <c r="FT124" s="516"/>
      <c r="FU124" s="516"/>
      <c r="FV124" s="516"/>
      <c r="FW124" s="516"/>
      <c r="FX124" s="516"/>
      <c r="FY124" s="516"/>
      <c r="FZ124" s="516"/>
      <c r="GA124" s="516"/>
      <c r="GB124" s="516"/>
      <c r="GC124" s="516"/>
      <c r="GD124" s="516"/>
      <c r="GE124" s="516"/>
      <c r="GF124" s="516"/>
      <c r="GG124" s="516"/>
      <c r="GH124" s="516"/>
      <c r="GI124" s="516"/>
      <c r="GJ124" s="516"/>
      <c r="GK124" s="516"/>
      <c r="GL124" s="516"/>
      <c r="GM124" s="516"/>
      <c r="GN124" s="516"/>
      <c r="GO124" s="516"/>
      <c r="GP124" s="516"/>
      <c r="GQ124" s="516"/>
      <c r="GR124" s="516"/>
      <c r="GS124" s="516"/>
      <c r="GT124" s="516"/>
      <c r="GU124" s="516"/>
      <c r="GV124" s="516"/>
      <c r="GW124" s="516"/>
      <c r="GX124" s="516"/>
      <c r="GY124" s="516"/>
      <c r="GZ124" s="516"/>
      <c r="HA124" s="516"/>
      <c r="HB124" s="516"/>
      <c r="HC124" s="516"/>
      <c r="HD124" s="516"/>
      <c r="HE124" s="516"/>
      <c r="HF124" s="516"/>
      <c r="HG124" s="516"/>
      <c r="HH124" s="516"/>
      <c r="HI124" s="516"/>
      <c r="HJ124" s="516"/>
      <c r="HK124" s="516"/>
      <c r="HL124" s="516"/>
      <c r="HM124" s="516"/>
      <c r="HN124" s="516"/>
      <c r="HO124" s="516"/>
      <c r="HP124" s="516"/>
      <c r="HQ124" s="516"/>
      <c r="HR124" s="516"/>
      <c r="HS124" s="516"/>
      <c r="HT124" s="516"/>
      <c r="HU124" s="516"/>
      <c r="HV124" s="516"/>
      <c r="HW124" s="516"/>
      <c r="HX124" s="516"/>
      <c r="HY124" s="516"/>
      <c r="HZ124" s="516"/>
      <c r="IA124" s="516"/>
      <c r="IB124" s="516"/>
      <c r="IC124" s="516"/>
      <c r="ID124" s="516"/>
      <c r="IE124" s="516"/>
      <c r="IF124" s="516"/>
      <c r="IG124" s="516"/>
      <c r="IH124" s="516"/>
      <c r="II124" s="516"/>
      <c r="IJ124" s="516"/>
      <c r="IK124" s="516"/>
      <c r="IL124" s="516"/>
      <c r="IM124" s="516"/>
      <c r="IN124" s="516"/>
      <c r="IO124" s="516"/>
      <c r="IP124" s="516"/>
      <c r="IQ124" s="516"/>
      <c r="IR124" s="516"/>
      <c r="IS124" s="516"/>
      <c r="IT124" s="516"/>
      <c r="IU124" s="516"/>
      <c r="IV124" s="516"/>
      <c r="IW124" s="516"/>
      <c r="IX124" s="516"/>
      <c r="IY124" s="516"/>
      <c r="IZ124" s="516"/>
      <c r="JA124" s="516"/>
      <c r="JB124" s="516"/>
      <c r="JC124" s="516"/>
      <c r="JD124" s="516"/>
      <c r="JE124" s="516"/>
      <c r="JF124" s="516"/>
      <c r="JG124" s="516"/>
      <c r="JH124" s="516"/>
      <c r="JI124" s="516"/>
      <c r="JJ124" s="516"/>
      <c r="JK124" s="516"/>
      <c r="JL124" s="516"/>
      <c r="JM124" s="516"/>
      <c r="JN124" s="516"/>
      <c r="JO124" s="516"/>
      <c r="JP124" s="516"/>
      <c r="JQ124" s="516"/>
      <c r="JR124" s="516"/>
      <c r="JS124" s="516"/>
      <c r="JT124" s="516"/>
      <c r="JU124" s="516"/>
      <c r="JV124" s="516"/>
      <c r="JW124" s="516"/>
      <c r="JX124" s="516"/>
      <c r="JY124" s="516"/>
      <c r="JZ124" s="516"/>
      <c r="KA124" s="516"/>
      <c r="KB124" s="516"/>
      <c r="KC124" s="516"/>
      <c r="KD124" s="516"/>
      <c r="KE124" s="516"/>
      <c r="KF124" s="516"/>
      <c r="KG124" s="516"/>
      <c r="KH124" s="516"/>
      <c r="KI124" s="516"/>
      <c r="KJ124" s="516"/>
      <c r="KK124" s="516"/>
      <c r="KL124" s="516"/>
      <c r="KM124" s="516"/>
      <c r="KN124" s="516"/>
      <c r="KO124" s="516"/>
      <c r="KP124" s="516"/>
      <c r="KQ124" s="516"/>
      <c r="KR124" s="516"/>
      <c r="KS124" s="516"/>
      <c r="KT124" s="516"/>
      <c r="KU124" s="516"/>
      <c r="KV124" s="516"/>
      <c r="KW124" s="516"/>
      <c r="KX124" s="516"/>
      <c r="KY124" s="516"/>
      <c r="KZ124" s="516"/>
      <c r="LA124" s="516"/>
      <c r="LB124" s="516"/>
      <c r="LC124" s="516"/>
      <c r="LD124" s="516"/>
      <c r="LE124" s="516"/>
      <c r="LF124" s="516"/>
      <c r="LG124" s="516"/>
      <c r="LH124" s="516"/>
      <c r="LI124" s="516"/>
      <c r="LJ124" s="516"/>
      <c r="LK124" s="516"/>
      <c r="LL124" s="516"/>
      <c r="LM124" s="516"/>
      <c r="LN124" s="516"/>
      <c r="LO124" s="516"/>
      <c r="LP124" s="516"/>
      <c r="LQ124" s="516"/>
      <c r="LR124" s="516"/>
      <c r="LS124" s="516"/>
      <c r="LT124" s="516"/>
      <c r="LU124" s="516"/>
      <c r="LV124" s="516"/>
      <c r="LW124" s="516"/>
      <c r="LX124" s="516"/>
      <c r="LY124" s="516"/>
      <c r="LZ124" s="516"/>
      <c r="MA124" s="516"/>
      <c r="MB124" s="516"/>
      <c r="MC124" s="516"/>
      <c r="MD124" s="516"/>
      <c r="ME124" s="516"/>
      <c r="MF124" s="516"/>
      <c r="MG124" s="516"/>
      <c r="MH124" s="516"/>
      <c r="MI124" s="516"/>
      <c r="MJ124" s="516"/>
      <c r="MK124" s="516"/>
      <c r="ML124" s="516"/>
      <c r="MM124" s="516"/>
      <c r="MN124" s="516"/>
      <c r="MO124" s="516"/>
      <c r="MP124" s="516"/>
      <c r="MQ124" s="516"/>
      <c r="MR124" s="516"/>
      <c r="MS124" s="516"/>
      <c r="MT124" s="516"/>
      <c r="MU124" s="516"/>
      <c r="MV124" s="516"/>
      <c r="MW124" s="516"/>
      <c r="MX124" s="516"/>
      <c r="MY124" s="516"/>
      <c r="MZ124" s="516"/>
      <c r="NA124" s="516"/>
      <c r="NB124" s="516"/>
      <c r="NC124" s="516"/>
      <c r="ND124" s="516"/>
      <c r="NE124" s="516"/>
      <c r="NF124" s="516"/>
      <c r="NG124" s="516"/>
      <c r="NH124" s="516"/>
      <c r="NI124" s="516"/>
      <c r="NJ124" s="516"/>
      <c r="NK124" s="516"/>
      <c r="NL124" s="516"/>
      <c r="NM124" s="516"/>
      <c r="NN124" s="516"/>
      <c r="NO124" s="516"/>
      <c r="NP124" s="516"/>
      <c r="NQ124" s="516"/>
      <c r="NR124" s="516"/>
      <c r="NS124" s="516"/>
      <c r="NT124" s="516"/>
      <c r="NU124" s="516"/>
      <c r="NV124" s="516"/>
      <c r="NW124" s="516"/>
      <c r="NX124" s="516"/>
      <c r="NY124" s="516"/>
      <c r="NZ124" s="516"/>
      <c r="OA124" s="516"/>
      <c r="OB124" s="516"/>
      <c r="OC124" s="516"/>
      <c r="OD124" s="516"/>
      <c r="OE124" s="516"/>
      <c r="OF124" s="516"/>
      <c r="OG124" s="516"/>
      <c r="OH124" s="516"/>
      <c r="OI124" s="516"/>
      <c r="OJ124" s="516"/>
      <c r="OK124" s="516"/>
      <c r="OL124" s="516"/>
      <c r="OM124" s="516"/>
      <c r="ON124" s="516"/>
      <c r="OO124" s="516"/>
      <c r="OP124" s="516"/>
      <c r="OQ124" s="516"/>
      <c r="OR124" s="516"/>
      <c r="OS124" s="516"/>
      <c r="OT124" s="516"/>
      <c r="OU124" s="516"/>
      <c r="OV124" s="516"/>
      <c r="OW124" s="516"/>
      <c r="OX124" s="516"/>
      <c r="OY124" s="516"/>
      <c r="OZ124" s="516"/>
      <c r="PA124" s="516"/>
      <c r="PB124" s="516"/>
      <c r="PC124" s="516"/>
      <c r="PD124" s="516"/>
      <c r="PE124" s="516"/>
      <c r="PF124" s="516"/>
      <c r="PG124" s="516"/>
      <c r="PH124" s="516"/>
      <c r="PI124" s="516"/>
      <c r="PJ124" s="516"/>
      <c r="PK124" s="516"/>
      <c r="PL124" s="516"/>
      <c r="PM124" s="516"/>
      <c r="PN124" s="516"/>
      <c r="PO124" s="516"/>
      <c r="PP124" s="516"/>
      <c r="PQ124" s="516"/>
      <c r="PR124" s="516"/>
      <c r="PS124" s="516"/>
      <c r="PT124" s="516"/>
      <c r="PU124" s="516"/>
      <c r="PV124" s="516"/>
      <c r="PW124" s="516"/>
      <c r="PX124" s="516"/>
      <c r="PY124" s="516"/>
      <c r="PZ124" s="516"/>
      <c r="QA124" s="516"/>
      <c r="QB124" s="516"/>
      <c r="QC124" s="516"/>
      <c r="QD124" s="516"/>
      <c r="QE124" s="516"/>
      <c r="QF124" s="516"/>
      <c r="QG124" s="516"/>
      <c r="QH124" s="516"/>
      <c r="QI124" s="516"/>
      <c r="QJ124" s="516"/>
      <c r="QK124" s="516"/>
      <c r="QL124" s="516"/>
      <c r="QM124" s="516"/>
      <c r="QN124" s="516"/>
      <c r="QO124" s="516"/>
      <c r="QP124" s="516"/>
      <c r="QQ124" s="516"/>
      <c r="QR124" s="516"/>
      <c r="QS124" s="516"/>
      <c r="QT124" s="516"/>
      <c r="QU124" s="516"/>
      <c r="QV124" s="516"/>
      <c r="QW124" s="516"/>
      <c r="QX124" s="516"/>
      <c r="QY124" s="516"/>
      <c r="QZ124" s="516"/>
      <c r="RA124" s="516"/>
      <c r="RB124" s="516"/>
      <c r="RC124" s="516"/>
      <c r="RD124" s="516"/>
      <c r="RE124" s="516"/>
      <c r="RF124" s="516"/>
      <c r="RG124" s="516"/>
      <c r="RH124" s="516"/>
      <c r="RI124" s="516"/>
      <c r="RJ124" s="516"/>
      <c r="RK124" s="516"/>
      <c r="RL124" s="516"/>
      <c r="RM124" s="516"/>
      <c r="RN124" s="516"/>
      <c r="RO124" s="516"/>
      <c r="RP124" s="516"/>
      <c r="RQ124" s="516"/>
      <c r="RR124" s="516"/>
      <c r="RS124" s="516"/>
      <c r="RT124" s="516"/>
      <c r="RU124" s="516"/>
      <c r="RV124" s="516"/>
      <c r="RW124" s="516"/>
      <c r="RX124" s="516"/>
      <c r="RY124" s="516"/>
      <c r="RZ124" s="516"/>
      <c r="SA124" s="516"/>
      <c r="SB124" s="516"/>
      <c r="SC124" s="516"/>
      <c r="SD124" s="516"/>
      <c r="SE124" s="516"/>
      <c r="SF124" s="516"/>
      <c r="SG124" s="516"/>
      <c r="SH124" s="516"/>
      <c r="SI124" s="516"/>
      <c r="SJ124" s="517"/>
      <c r="SK124" s="267"/>
      <c r="SL124" s="254"/>
      <c r="SM124" s="242"/>
      <c r="SN124" s="242"/>
      <c r="SO124" s="242"/>
    </row>
    <row r="125" spans="1:509" outlineLevel="2" x14ac:dyDescent="0.35">
      <c r="A125" s="242"/>
      <c r="B125" s="251"/>
      <c r="C125" s="438">
        <f t="shared" si="398"/>
        <v>3</v>
      </c>
      <c r="D125" s="267"/>
      <c r="E125" s="316">
        <f t="shared" si="399"/>
        <v>9</v>
      </c>
      <c r="F125" s="322"/>
      <c r="G125" s="322"/>
      <c r="H125" s="267"/>
      <c r="I125" s="272" t="s">
        <v>825</v>
      </c>
      <c r="J125" s="288" t="s">
        <v>686</v>
      </c>
      <c r="K125" s="288"/>
      <c r="L125" s="515" t="b">
        <v>1</v>
      </c>
      <c r="M125" s="516" t="b">
        <v>0</v>
      </c>
      <c r="N125" s="516" t="b">
        <v>0</v>
      </c>
      <c r="O125" s="516" t="b">
        <v>0</v>
      </c>
      <c r="P125" s="516" t="b">
        <v>1</v>
      </c>
      <c r="Q125" s="516" t="b">
        <v>1</v>
      </c>
      <c r="R125" s="516" t="b">
        <v>1</v>
      </c>
      <c r="S125" s="516" t="b">
        <v>1</v>
      </c>
      <c r="T125" s="516" t="b">
        <v>1</v>
      </c>
      <c r="U125" s="516" t="b">
        <v>1</v>
      </c>
      <c r="V125" s="516" t="b">
        <v>0</v>
      </c>
      <c r="W125" s="516" t="b">
        <v>0</v>
      </c>
      <c r="X125" s="516" t="b">
        <v>0</v>
      </c>
      <c r="Y125" s="516" t="b">
        <v>0</v>
      </c>
      <c r="Z125" s="516" t="b">
        <v>0</v>
      </c>
      <c r="AA125" s="516" t="b">
        <v>0</v>
      </c>
      <c r="AB125" s="516" t="b">
        <v>0</v>
      </c>
      <c r="AC125" s="516" t="b">
        <v>0</v>
      </c>
      <c r="AD125" s="516" t="b">
        <v>0</v>
      </c>
      <c r="AE125" s="516" t="b">
        <v>0</v>
      </c>
      <c r="AF125" s="516" t="b">
        <v>0</v>
      </c>
      <c r="AG125" s="516" t="b">
        <v>0</v>
      </c>
      <c r="AH125" s="516" t="b">
        <v>0</v>
      </c>
      <c r="AI125" s="516" t="b">
        <v>0</v>
      </c>
      <c r="AJ125" s="516" t="b">
        <v>0</v>
      </c>
      <c r="AK125" s="516" t="b">
        <v>0</v>
      </c>
      <c r="AL125" s="516" t="b">
        <v>0</v>
      </c>
      <c r="AM125" s="516" t="b">
        <v>0</v>
      </c>
      <c r="AN125" s="516" t="b">
        <v>0</v>
      </c>
      <c r="AO125" s="516" t="b">
        <v>0</v>
      </c>
      <c r="AP125" s="516" t="b">
        <v>0</v>
      </c>
      <c r="AQ125" s="516" t="b">
        <v>0</v>
      </c>
      <c r="AR125" s="516" t="b">
        <v>0</v>
      </c>
      <c r="AS125" s="516" t="b">
        <v>0</v>
      </c>
      <c r="AT125" s="516" t="b">
        <v>0</v>
      </c>
      <c r="AU125" s="516" t="b">
        <v>0</v>
      </c>
      <c r="AV125" s="516" t="b">
        <v>0</v>
      </c>
      <c r="AW125" s="516" t="b">
        <v>0</v>
      </c>
      <c r="AX125" s="516" t="b">
        <v>0</v>
      </c>
      <c r="AY125" s="516" t="b">
        <v>0</v>
      </c>
      <c r="AZ125" s="516" t="b">
        <v>0</v>
      </c>
      <c r="BA125" s="516" t="b">
        <v>0</v>
      </c>
      <c r="BB125" s="516" t="b">
        <v>0</v>
      </c>
      <c r="BC125" s="516" t="b">
        <v>0</v>
      </c>
      <c r="BD125" s="516" t="b">
        <v>0</v>
      </c>
      <c r="BE125" s="516" t="b">
        <v>0</v>
      </c>
      <c r="BF125" s="516" t="b">
        <v>0</v>
      </c>
      <c r="BG125" s="516" t="b">
        <v>0</v>
      </c>
      <c r="BH125" s="516" t="b">
        <v>0</v>
      </c>
      <c r="BI125" s="516" t="b">
        <v>0</v>
      </c>
      <c r="BJ125" s="516" t="b">
        <v>0</v>
      </c>
      <c r="BK125" s="516" t="b">
        <v>0</v>
      </c>
      <c r="BL125" s="516" t="b">
        <v>0</v>
      </c>
      <c r="BM125" s="516" t="b">
        <v>0</v>
      </c>
      <c r="BN125" s="516" t="b">
        <v>0</v>
      </c>
      <c r="BO125" s="516" t="b">
        <v>0</v>
      </c>
      <c r="BP125" s="516" t="b">
        <v>0</v>
      </c>
      <c r="BQ125" s="516" t="b">
        <v>0</v>
      </c>
      <c r="BR125" s="516" t="b">
        <v>0</v>
      </c>
      <c r="BS125" s="516" t="b">
        <v>0</v>
      </c>
      <c r="BT125" s="516" t="b">
        <v>0</v>
      </c>
      <c r="BU125" s="516" t="b">
        <v>0</v>
      </c>
      <c r="BV125" s="516" t="b">
        <v>0</v>
      </c>
      <c r="BW125" s="516" t="b">
        <v>0</v>
      </c>
      <c r="BX125" s="516" t="b">
        <v>0</v>
      </c>
      <c r="BY125" s="516" t="b">
        <v>0</v>
      </c>
      <c r="BZ125" s="516" t="b">
        <v>0</v>
      </c>
      <c r="CA125" s="516" t="b">
        <v>0</v>
      </c>
      <c r="CB125" s="516" t="b">
        <v>0</v>
      </c>
      <c r="CC125" s="516" t="b">
        <v>0</v>
      </c>
      <c r="CD125" s="516" t="b">
        <v>0</v>
      </c>
      <c r="CE125" s="516" t="b">
        <v>0</v>
      </c>
      <c r="CF125" s="516" t="b">
        <v>0</v>
      </c>
      <c r="CG125" s="516" t="b">
        <v>0</v>
      </c>
      <c r="CH125" s="516" t="b">
        <v>0</v>
      </c>
      <c r="CI125" s="516" t="b">
        <v>0</v>
      </c>
      <c r="CJ125" s="516" t="b">
        <v>0</v>
      </c>
      <c r="CK125" s="516" t="b">
        <v>0</v>
      </c>
      <c r="CL125" s="516" t="b">
        <v>0</v>
      </c>
      <c r="CM125" s="516" t="b">
        <v>0</v>
      </c>
      <c r="CN125" s="516" t="b">
        <v>0</v>
      </c>
      <c r="CO125" s="516" t="b">
        <v>0</v>
      </c>
      <c r="CP125" s="516" t="b">
        <v>0</v>
      </c>
      <c r="CQ125" s="516" t="b">
        <v>0</v>
      </c>
      <c r="CR125" s="516" t="b">
        <v>0</v>
      </c>
      <c r="CS125" s="516" t="b">
        <v>0</v>
      </c>
      <c r="CT125" s="516" t="b">
        <v>0</v>
      </c>
      <c r="CU125" s="516" t="b">
        <v>0</v>
      </c>
      <c r="CV125" s="516" t="b">
        <v>0</v>
      </c>
      <c r="CW125" s="516" t="b">
        <v>0</v>
      </c>
      <c r="CX125" s="516" t="b">
        <v>0</v>
      </c>
      <c r="CY125" s="516" t="b">
        <v>0</v>
      </c>
      <c r="CZ125" s="516" t="b">
        <v>0</v>
      </c>
      <c r="DA125" s="516" t="b">
        <v>0</v>
      </c>
      <c r="DB125" s="516" t="b">
        <v>0</v>
      </c>
      <c r="DC125" s="516" t="b">
        <v>0</v>
      </c>
      <c r="DD125" s="516" t="b">
        <v>0</v>
      </c>
      <c r="DE125" s="516" t="b">
        <v>0</v>
      </c>
      <c r="DF125" s="516" t="b">
        <v>0</v>
      </c>
      <c r="DG125" s="516" t="b">
        <v>0</v>
      </c>
      <c r="DH125" s="516"/>
      <c r="DI125" s="516"/>
      <c r="DJ125" s="516"/>
      <c r="DK125" s="516"/>
      <c r="DL125" s="516"/>
      <c r="DM125" s="516"/>
      <c r="DN125" s="516"/>
      <c r="DO125" s="516"/>
      <c r="DP125" s="516"/>
      <c r="DQ125" s="516"/>
      <c r="DR125" s="516"/>
      <c r="DS125" s="516"/>
      <c r="DT125" s="516"/>
      <c r="DU125" s="516"/>
      <c r="DV125" s="516"/>
      <c r="DW125" s="516"/>
      <c r="DX125" s="516"/>
      <c r="DY125" s="516"/>
      <c r="DZ125" s="516"/>
      <c r="EA125" s="516"/>
      <c r="EB125" s="516"/>
      <c r="EC125" s="516"/>
      <c r="ED125" s="516"/>
      <c r="EE125" s="516"/>
      <c r="EF125" s="516"/>
      <c r="EG125" s="516"/>
      <c r="EH125" s="516"/>
      <c r="EI125" s="516"/>
      <c r="EJ125" s="516"/>
      <c r="EK125" s="516"/>
      <c r="EL125" s="516"/>
      <c r="EM125" s="516"/>
      <c r="EN125" s="516"/>
      <c r="EO125" s="516"/>
      <c r="EP125" s="516"/>
      <c r="EQ125" s="516"/>
      <c r="ER125" s="516"/>
      <c r="ES125" s="516"/>
      <c r="ET125" s="516"/>
      <c r="EU125" s="516"/>
      <c r="EV125" s="516"/>
      <c r="EW125" s="516"/>
      <c r="EX125" s="516"/>
      <c r="EY125" s="516"/>
      <c r="EZ125" s="516"/>
      <c r="FA125" s="516"/>
      <c r="FB125" s="516"/>
      <c r="FC125" s="516"/>
      <c r="FD125" s="516"/>
      <c r="FE125" s="516"/>
      <c r="FF125" s="516"/>
      <c r="FG125" s="516"/>
      <c r="FH125" s="516"/>
      <c r="FI125" s="516"/>
      <c r="FJ125" s="516"/>
      <c r="FK125" s="516"/>
      <c r="FL125" s="516"/>
      <c r="FM125" s="516"/>
      <c r="FN125" s="516"/>
      <c r="FO125" s="516"/>
      <c r="FP125" s="516"/>
      <c r="FQ125" s="516"/>
      <c r="FR125" s="516"/>
      <c r="FS125" s="516"/>
      <c r="FT125" s="516"/>
      <c r="FU125" s="516"/>
      <c r="FV125" s="516"/>
      <c r="FW125" s="516"/>
      <c r="FX125" s="516"/>
      <c r="FY125" s="516"/>
      <c r="FZ125" s="516"/>
      <c r="GA125" s="516"/>
      <c r="GB125" s="516"/>
      <c r="GC125" s="516"/>
      <c r="GD125" s="516"/>
      <c r="GE125" s="516"/>
      <c r="GF125" s="516"/>
      <c r="GG125" s="516"/>
      <c r="GH125" s="516"/>
      <c r="GI125" s="516"/>
      <c r="GJ125" s="516"/>
      <c r="GK125" s="516"/>
      <c r="GL125" s="516"/>
      <c r="GM125" s="516"/>
      <c r="GN125" s="516"/>
      <c r="GO125" s="516"/>
      <c r="GP125" s="516"/>
      <c r="GQ125" s="516"/>
      <c r="GR125" s="516"/>
      <c r="GS125" s="516"/>
      <c r="GT125" s="516"/>
      <c r="GU125" s="516"/>
      <c r="GV125" s="516"/>
      <c r="GW125" s="516"/>
      <c r="GX125" s="516"/>
      <c r="GY125" s="516"/>
      <c r="GZ125" s="516"/>
      <c r="HA125" s="516"/>
      <c r="HB125" s="516"/>
      <c r="HC125" s="516"/>
      <c r="HD125" s="516"/>
      <c r="HE125" s="516"/>
      <c r="HF125" s="516"/>
      <c r="HG125" s="516"/>
      <c r="HH125" s="516"/>
      <c r="HI125" s="516"/>
      <c r="HJ125" s="516"/>
      <c r="HK125" s="516"/>
      <c r="HL125" s="516"/>
      <c r="HM125" s="516"/>
      <c r="HN125" s="516"/>
      <c r="HO125" s="516"/>
      <c r="HP125" s="516"/>
      <c r="HQ125" s="516"/>
      <c r="HR125" s="516"/>
      <c r="HS125" s="516"/>
      <c r="HT125" s="516"/>
      <c r="HU125" s="516"/>
      <c r="HV125" s="516"/>
      <c r="HW125" s="516"/>
      <c r="HX125" s="516"/>
      <c r="HY125" s="516"/>
      <c r="HZ125" s="516"/>
      <c r="IA125" s="516"/>
      <c r="IB125" s="516"/>
      <c r="IC125" s="516"/>
      <c r="ID125" s="516"/>
      <c r="IE125" s="516"/>
      <c r="IF125" s="516"/>
      <c r="IG125" s="516"/>
      <c r="IH125" s="516"/>
      <c r="II125" s="516"/>
      <c r="IJ125" s="516"/>
      <c r="IK125" s="516"/>
      <c r="IL125" s="516"/>
      <c r="IM125" s="516"/>
      <c r="IN125" s="516"/>
      <c r="IO125" s="516"/>
      <c r="IP125" s="516"/>
      <c r="IQ125" s="516"/>
      <c r="IR125" s="516"/>
      <c r="IS125" s="516"/>
      <c r="IT125" s="516"/>
      <c r="IU125" s="516"/>
      <c r="IV125" s="516"/>
      <c r="IW125" s="516"/>
      <c r="IX125" s="516"/>
      <c r="IY125" s="516"/>
      <c r="IZ125" s="516"/>
      <c r="JA125" s="516"/>
      <c r="JB125" s="516"/>
      <c r="JC125" s="516"/>
      <c r="JD125" s="516"/>
      <c r="JE125" s="516"/>
      <c r="JF125" s="516"/>
      <c r="JG125" s="516"/>
      <c r="JH125" s="516"/>
      <c r="JI125" s="516"/>
      <c r="JJ125" s="516"/>
      <c r="JK125" s="516"/>
      <c r="JL125" s="516"/>
      <c r="JM125" s="516"/>
      <c r="JN125" s="516"/>
      <c r="JO125" s="516"/>
      <c r="JP125" s="516"/>
      <c r="JQ125" s="516"/>
      <c r="JR125" s="516"/>
      <c r="JS125" s="516"/>
      <c r="JT125" s="516"/>
      <c r="JU125" s="516"/>
      <c r="JV125" s="516"/>
      <c r="JW125" s="516"/>
      <c r="JX125" s="516"/>
      <c r="JY125" s="516"/>
      <c r="JZ125" s="516"/>
      <c r="KA125" s="516"/>
      <c r="KB125" s="516"/>
      <c r="KC125" s="516"/>
      <c r="KD125" s="516"/>
      <c r="KE125" s="516"/>
      <c r="KF125" s="516"/>
      <c r="KG125" s="516"/>
      <c r="KH125" s="516"/>
      <c r="KI125" s="516"/>
      <c r="KJ125" s="516"/>
      <c r="KK125" s="516"/>
      <c r="KL125" s="516"/>
      <c r="KM125" s="516"/>
      <c r="KN125" s="516"/>
      <c r="KO125" s="516"/>
      <c r="KP125" s="516"/>
      <c r="KQ125" s="516"/>
      <c r="KR125" s="516"/>
      <c r="KS125" s="516"/>
      <c r="KT125" s="516"/>
      <c r="KU125" s="516"/>
      <c r="KV125" s="516"/>
      <c r="KW125" s="516"/>
      <c r="KX125" s="516"/>
      <c r="KY125" s="516"/>
      <c r="KZ125" s="516"/>
      <c r="LA125" s="516"/>
      <c r="LB125" s="516"/>
      <c r="LC125" s="516"/>
      <c r="LD125" s="516"/>
      <c r="LE125" s="516"/>
      <c r="LF125" s="516"/>
      <c r="LG125" s="516"/>
      <c r="LH125" s="516"/>
      <c r="LI125" s="516"/>
      <c r="LJ125" s="516"/>
      <c r="LK125" s="516"/>
      <c r="LL125" s="516"/>
      <c r="LM125" s="516"/>
      <c r="LN125" s="516"/>
      <c r="LO125" s="516"/>
      <c r="LP125" s="516"/>
      <c r="LQ125" s="516"/>
      <c r="LR125" s="516"/>
      <c r="LS125" s="516"/>
      <c r="LT125" s="516"/>
      <c r="LU125" s="516"/>
      <c r="LV125" s="516"/>
      <c r="LW125" s="516"/>
      <c r="LX125" s="516"/>
      <c r="LY125" s="516"/>
      <c r="LZ125" s="516"/>
      <c r="MA125" s="516"/>
      <c r="MB125" s="516"/>
      <c r="MC125" s="516"/>
      <c r="MD125" s="516"/>
      <c r="ME125" s="516"/>
      <c r="MF125" s="516"/>
      <c r="MG125" s="516"/>
      <c r="MH125" s="516"/>
      <c r="MI125" s="516"/>
      <c r="MJ125" s="516"/>
      <c r="MK125" s="516"/>
      <c r="ML125" s="516"/>
      <c r="MM125" s="516"/>
      <c r="MN125" s="516"/>
      <c r="MO125" s="516"/>
      <c r="MP125" s="516"/>
      <c r="MQ125" s="516"/>
      <c r="MR125" s="516"/>
      <c r="MS125" s="516"/>
      <c r="MT125" s="516"/>
      <c r="MU125" s="516"/>
      <c r="MV125" s="516"/>
      <c r="MW125" s="516"/>
      <c r="MX125" s="516"/>
      <c r="MY125" s="516"/>
      <c r="MZ125" s="516"/>
      <c r="NA125" s="516"/>
      <c r="NB125" s="516"/>
      <c r="NC125" s="516"/>
      <c r="ND125" s="516"/>
      <c r="NE125" s="516"/>
      <c r="NF125" s="516"/>
      <c r="NG125" s="516"/>
      <c r="NH125" s="516"/>
      <c r="NI125" s="516"/>
      <c r="NJ125" s="516"/>
      <c r="NK125" s="516"/>
      <c r="NL125" s="516"/>
      <c r="NM125" s="516"/>
      <c r="NN125" s="516"/>
      <c r="NO125" s="516"/>
      <c r="NP125" s="516"/>
      <c r="NQ125" s="516"/>
      <c r="NR125" s="516"/>
      <c r="NS125" s="516"/>
      <c r="NT125" s="516"/>
      <c r="NU125" s="516"/>
      <c r="NV125" s="516"/>
      <c r="NW125" s="516"/>
      <c r="NX125" s="516"/>
      <c r="NY125" s="516"/>
      <c r="NZ125" s="516"/>
      <c r="OA125" s="516"/>
      <c r="OB125" s="516"/>
      <c r="OC125" s="516"/>
      <c r="OD125" s="516"/>
      <c r="OE125" s="516"/>
      <c r="OF125" s="516"/>
      <c r="OG125" s="516"/>
      <c r="OH125" s="516"/>
      <c r="OI125" s="516"/>
      <c r="OJ125" s="516"/>
      <c r="OK125" s="516"/>
      <c r="OL125" s="516"/>
      <c r="OM125" s="516"/>
      <c r="ON125" s="516"/>
      <c r="OO125" s="516"/>
      <c r="OP125" s="516"/>
      <c r="OQ125" s="516"/>
      <c r="OR125" s="516"/>
      <c r="OS125" s="516"/>
      <c r="OT125" s="516"/>
      <c r="OU125" s="516"/>
      <c r="OV125" s="516"/>
      <c r="OW125" s="516"/>
      <c r="OX125" s="516"/>
      <c r="OY125" s="516"/>
      <c r="OZ125" s="516"/>
      <c r="PA125" s="516"/>
      <c r="PB125" s="516"/>
      <c r="PC125" s="516"/>
      <c r="PD125" s="516"/>
      <c r="PE125" s="516"/>
      <c r="PF125" s="516"/>
      <c r="PG125" s="516"/>
      <c r="PH125" s="516"/>
      <c r="PI125" s="516"/>
      <c r="PJ125" s="516"/>
      <c r="PK125" s="516"/>
      <c r="PL125" s="516"/>
      <c r="PM125" s="516"/>
      <c r="PN125" s="516"/>
      <c r="PO125" s="516"/>
      <c r="PP125" s="516"/>
      <c r="PQ125" s="516"/>
      <c r="PR125" s="516"/>
      <c r="PS125" s="516"/>
      <c r="PT125" s="516"/>
      <c r="PU125" s="516"/>
      <c r="PV125" s="516"/>
      <c r="PW125" s="516"/>
      <c r="PX125" s="516"/>
      <c r="PY125" s="516"/>
      <c r="PZ125" s="516"/>
      <c r="QA125" s="516"/>
      <c r="QB125" s="516"/>
      <c r="QC125" s="516"/>
      <c r="QD125" s="516"/>
      <c r="QE125" s="516"/>
      <c r="QF125" s="516"/>
      <c r="QG125" s="516"/>
      <c r="QH125" s="516"/>
      <c r="QI125" s="516"/>
      <c r="QJ125" s="516"/>
      <c r="QK125" s="516"/>
      <c r="QL125" s="516"/>
      <c r="QM125" s="516"/>
      <c r="QN125" s="516"/>
      <c r="QO125" s="516"/>
      <c r="QP125" s="516"/>
      <c r="QQ125" s="516"/>
      <c r="QR125" s="516"/>
      <c r="QS125" s="516"/>
      <c r="QT125" s="516"/>
      <c r="QU125" s="516"/>
      <c r="QV125" s="516"/>
      <c r="QW125" s="516"/>
      <c r="QX125" s="516"/>
      <c r="QY125" s="516"/>
      <c r="QZ125" s="516"/>
      <c r="RA125" s="516"/>
      <c r="RB125" s="516"/>
      <c r="RC125" s="516"/>
      <c r="RD125" s="516"/>
      <c r="RE125" s="516"/>
      <c r="RF125" s="516"/>
      <c r="RG125" s="516"/>
      <c r="RH125" s="516"/>
      <c r="RI125" s="516"/>
      <c r="RJ125" s="516"/>
      <c r="RK125" s="516"/>
      <c r="RL125" s="516"/>
      <c r="RM125" s="516"/>
      <c r="RN125" s="516"/>
      <c r="RO125" s="516"/>
      <c r="RP125" s="516"/>
      <c r="RQ125" s="516"/>
      <c r="RR125" s="516"/>
      <c r="RS125" s="516"/>
      <c r="RT125" s="516"/>
      <c r="RU125" s="516"/>
      <c r="RV125" s="516"/>
      <c r="RW125" s="516"/>
      <c r="RX125" s="516"/>
      <c r="RY125" s="516"/>
      <c r="RZ125" s="516"/>
      <c r="SA125" s="516"/>
      <c r="SB125" s="516"/>
      <c r="SC125" s="516"/>
      <c r="SD125" s="516"/>
      <c r="SE125" s="516"/>
      <c r="SF125" s="516"/>
      <c r="SG125" s="516"/>
      <c r="SH125" s="516"/>
      <c r="SI125" s="516"/>
      <c r="SJ125" s="517"/>
      <c r="SK125" s="267"/>
      <c r="SL125" s="254"/>
      <c r="SM125" s="242"/>
      <c r="SN125" s="242"/>
      <c r="SO125" s="242"/>
    </row>
    <row r="126" spans="1:509" outlineLevel="2" x14ac:dyDescent="0.35">
      <c r="A126" s="242"/>
      <c r="B126" s="251"/>
      <c r="C126" s="438">
        <f t="shared" si="398"/>
        <v>3</v>
      </c>
      <c r="D126" s="267"/>
      <c r="E126" s="316">
        <f t="shared" si="399"/>
        <v>10</v>
      </c>
      <c r="F126" s="322"/>
      <c r="G126" s="322"/>
      <c r="H126" s="267"/>
      <c r="I126" s="272" t="s">
        <v>826</v>
      </c>
      <c r="J126" s="288" t="s">
        <v>686</v>
      </c>
      <c r="K126" s="288"/>
      <c r="L126" s="515" t="b">
        <v>0</v>
      </c>
      <c r="M126" s="516" t="b">
        <v>0</v>
      </c>
      <c r="N126" s="516" t="b">
        <v>0</v>
      </c>
      <c r="O126" s="516" t="b">
        <v>0</v>
      </c>
      <c r="P126" s="516" t="b">
        <v>0</v>
      </c>
      <c r="Q126" s="516" t="b">
        <v>0</v>
      </c>
      <c r="R126" s="516" t="b">
        <v>0</v>
      </c>
      <c r="S126" s="516" t="b">
        <v>0</v>
      </c>
      <c r="T126" s="516" t="b">
        <v>0</v>
      </c>
      <c r="U126" s="516" t="b">
        <v>0</v>
      </c>
      <c r="V126" s="516" t="b">
        <v>0</v>
      </c>
      <c r="W126" s="516" t="b">
        <v>0</v>
      </c>
      <c r="X126" s="516" t="b">
        <v>0</v>
      </c>
      <c r="Y126" s="516" t="b">
        <v>0</v>
      </c>
      <c r="Z126" s="516" t="b">
        <v>0</v>
      </c>
      <c r="AA126" s="516" t="b">
        <v>0</v>
      </c>
      <c r="AB126" s="516" t="b">
        <v>0</v>
      </c>
      <c r="AC126" s="516" t="b">
        <v>0</v>
      </c>
      <c r="AD126" s="516" t="b">
        <v>0</v>
      </c>
      <c r="AE126" s="516" t="b">
        <v>0</v>
      </c>
      <c r="AF126" s="516" t="b">
        <v>0</v>
      </c>
      <c r="AG126" s="516" t="b">
        <v>0</v>
      </c>
      <c r="AH126" s="516" t="b">
        <v>0</v>
      </c>
      <c r="AI126" s="516" t="b">
        <v>0</v>
      </c>
      <c r="AJ126" s="516" t="b">
        <v>0</v>
      </c>
      <c r="AK126" s="516" t="b">
        <v>0</v>
      </c>
      <c r="AL126" s="516" t="b">
        <v>0</v>
      </c>
      <c r="AM126" s="516" t="b">
        <v>0</v>
      </c>
      <c r="AN126" s="516" t="b">
        <v>0</v>
      </c>
      <c r="AO126" s="516" t="b">
        <v>0</v>
      </c>
      <c r="AP126" s="516" t="b">
        <v>0</v>
      </c>
      <c r="AQ126" s="516" t="b">
        <v>0</v>
      </c>
      <c r="AR126" s="516" t="b">
        <v>0</v>
      </c>
      <c r="AS126" s="516" t="b">
        <v>0</v>
      </c>
      <c r="AT126" s="516" t="b">
        <v>0</v>
      </c>
      <c r="AU126" s="516" t="b">
        <v>0</v>
      </c>
      <c r="AV126" s="516" t="b">
        <v>0</v>
      </c>
      <c r="AW126" s="516" t="b">
        <v>0</v>
      </c>
      <c r="AX126" s="516" t="b">
        <v>0</v>
      </c>
      <c r="AY126" s="516" t="b">
        <v>0</v>
      </c>
      <c r="AZ126" s="516" t="b">
        <v>0</v>
      </c>
      <c r="BA126" s="516" t="b">
        <v>0</v>
      </c>
      <c r="BB126" s="516" t="b">
        <v>0</v>
      </c>
      <c r="BC126" s="516" t="b">
        <v>0</v>
      </c>
      <c r="BD126" s="516" t="b">
        <v>0</v>
      </c>
      <c r="BE126" s="516" t="b">
        <v>0</v>
      </c>
      <c r="BF126" s="516" t="b">
        <v>0</v>
      </c>
      <c r="BG126" s="516" t="b">
        <v>0</v>
      </c>
      <c r="BH126" s="516" t="b">
        <v>0</v>
      </c>
      <c r="BI126" s="516" t="b">
        <v>0</v>
      </c>
      <c r="BJ126" s="516" t="b">
        <v>0</v>
      </c>
      <c r="BK126" s="516" t="b">
        <v>0</v>
      </c>
      <c r="BL126" s="516" t="b">
        <v>0</v>
      </c>
      <c r="BM126" s="516" t="b">
        <v>0</v>
      </c>
      <c r="BN126" s="516" t="b">
        <v>0</v>
      </c>
      <c r="BO126" s="516" t="b">
        <v>0</v>
      </c>
      <c r="BP126" s="516" t="b">
        <v>0</v>
      </c>
      <c r="BQ126" s="516" t="b">
        <v>0</v>
      </c>
      <c r="BR126" s="516" t="b">
        <v>0</v>
      </c>
      <c r="BS126" s="516" t="b">
        <v>0</v>
      </c>
      <c r="BT126" s="516" t="b">
        <v>0</v>
      </c>
      <c r="BU126" s="516" t="b">
        <v>0</v>
      </c>
      <c r="BV126" s="516" t="b">
        <v>0</v>
      </c>
      <c r="BW126" s="516" t="b">
        <v>0</v>
      </c>
      <c r="BX126" s="516" t="b">
        <v>0</v>
      </c>
      <c r="BY126" s="516" t="b">
        <v>0</v>
      </c>
      <c r="BZ126" s="516" t="b">
        <v>0</v>
      </c>
      <c r="CA126" s="516" t="b">
        <v>0</v>
      </c>
      <c r="CB126" s="516" t="b">
        <v>0</v>
      </c>
      <c r="CC126" s="516" t="b">
        <v>0</v>
      </c>
      <c r="CD126" s="516" t="b">
        <v>0</v>
      </c>
      <c r="CE126" s="516" t="b">
        <v>0</v>
      </c>
      <c r="CF126" s="516" t="b">
        <v>0</v>
      </c>
      <c r="CG126" s="516" t="b">
        <v>0</v>
      </c>
      <c r="CH126" s="516" t="b">
        <v>0</v>
      </c>
      <c r="CI126" s="516" t="b">
        <v>0</v>
      </c>
      <c r="CJ126" s="516" t="b">
        <v>0</v>
      </c>
      <c r="CK126" s="516" t="b">
        <v>0</v>
      </c>
      <c r="CL126" s="516" t="b">
        <v>0</v>
      </c>
      <c r="CM126" s="516" t="b">
        <v>0</v>
      </c>
      <c r="CN126" s="516" t="b">
        <v>0</v>
      </c>
      <c r="CO126" s="516" t="b">
        <v>0</v>
      </c>
      <c r="CP126" s="516" t="b">
        <v>0</v>
      </c>
      <c r="CQ126" s="516" t="b">
        <v>0</v>
      </c>
      <c r="CR126" s="516" t="b">
        <v>0</v>
      </c>
      <c r="CS126" s="516" t="b">
        <v>0</v>
      </c>
      <c r="CT126" s="516" t="b">
        <v>0</v>
      </c>
      <c r="CU126" s="516" t="b">
        <v>0</v>
      </c>
      <c r="CV126" s="516" t="b">
        <v>0</v>
      </c>
      <c r="CW126" s="516" t="b">
        <v>0</v>
      </c>
      <c r="CX126" s="516" t="b">
        <v>0</v>
      </c>
      <c r="CY126" s="516" t="b">
        <v>0</v>
      </c>
      <c r="CZ126" s="516" t="b">
        <v>0</v>
      </c>
      <c r="DA126" s="516" t="b">
        <v>0</v>
      </c>
      <c r="DB126" s="516" t="b">
        <v>0</v>
      </c>
      <c r="DC126" s="516" t="b">
        <v>0</v>
      </c>
      <c r="DD126" s="516" t="b">
        <v>0</v>
      </c>
      <c r="DE126" s="516" t="b">
        <v>0</v>
      </c>
      <c r="DF126" s="516" t="b">
        <v>0</v>
      </c>
      <c r="DG126" s="516" t="b">
        <v>0</v>
      </c>
      <c r="DH126" s="516"/>
      <c r="DI126" s="516"/>
      <c r="DJ126" s="516"/>
      <c r="DK126" s="516"/>
      <c r="DL126" s="516"/>
      <c r="DM126" s="516"/>
      <c r="DN126" s="516"/>
      <c r="DO126" s="516"/>
      <c r="DP126" s="516"/>
      <c r="DQ126" s="516"/>
      <c r="DR126" s="516"/>
      <c r="DS126" s="516"/>
      <c r="DT126" s="516"/>
      <c r="DU126" s="516"/>
      <c r="DV126" s="516"/>
      <c r="DW126" s="516"/>
      <c r="DX126" s="516"/>
      <c r="DY126" s="516"/>
      <c r="DZ126" s="516"/>
      <c r="EA126" s="516"/>
      <c r="EB126" s="516"/>
      <c r="EC126" s="516"/>
      <c r="ED126" s="516"/>
      <c r="EE126" s="516"/>
      <c r="EF126" s="516"/>
      <c r="EG126" s="516"/>
      <c r="EH126" s="516"/>
      <c r="EI126" s="516"/>
      <c r="EJ126" s="516"/>
      <c r="EK126" s="516"/>
      <c r="EL126" s="516"/>
      <c r="EM126" s="516"/>
      <c r="EN126" s="516"/>
      <c r="EO126" s="516"/>
      <c r="EP126" s="516"/>
      <c r="EQ126" s="516"/>
      <c r="ER126" s="516"/>
      <c r="ES126" s="516"/>
      <c r="ET126" s="516"/>
      <c r="EU126" s="516"/>
      <c r="EV126" s="516"/>
      <c r="EW126" s="516"/>
      <c r="EX126" s="516"/>
      <c r="EY126" s="516"/>
      <c r="EZ126" s="516"/>
      <c r="FA126" s="516"/>
      <c r="FB126" s="516"/>
      <c r="FC126" s="516"/>
      <c r="FD126" s="516"/>
      <c r="FE126" s="516"/>
      <c r="FF126" s="516"/>
      <c r="FG126" s="516"/>
      <c r="FH126" s="516"/>
      <c r="FI126" s="516"/>
      <c r="FJ126" s="516"/>
      <c r="FK126" s="516"/>
      <c r="FL126" s="516"/>
      <c r="FM126" s="516"/>
      <c r="FN126" s="516"/>
      <c r="FO126" s="516"/>
      <c r="FP126" s="516"/>
      <c r="FQ126" s="516"/>
      <c r="FR126" s="516"/>
      <c r="FS126" s="516"/>
      <c r="FT126" s="516"/>
      <c r="FU126" s="516"/>
      <c r="FV126" s="516"/>
      <c r="FW126" s="516"/>
      <c r="FX126" s="516"/>
      <c r="FY126" s="516"/>
      <c r="FZ126" s="516"/>
      <c r="GA126" s="516"/>
      <c r="GB126" s="516"/>
      <c r="GC126" s="516"/>
      <c r="GD126" s="516"/>
      <c r="GE126" s="516"/>
      <c r="GF126" s="516"/>
      <c r="GG126" s="516"/>
      <c r="GH126" s="516"/>
      <c r="GI126" s="516"/>
      <c r="GJ126" s="516"/>
      <c r="GK126" s="516"/>
      <c r="GL126" s="516"/>
      <c r="GM126" s="516"/>
      <c r="GN126" s="516"/>
      <c r="GO126" s="516"/>
      <c r="GP126" s="516"/>
      <c r="GQ126" s="516"/>
      <c r="GR126" s="516"/>
      <c r="GS126" s="516"/>
      <c r="GT126" s="516"/>
      <c r="GU126" s="516"/>
      <c r="GV126" s="516"/>
      <c r="GW126" s="516"/>
      <c r="GX126" s="516"/>
      <c r="GY126" s="516"/>
      <c r="GZ126" s="516"/>
      <c r="HA126" s="516"/>
      <c r="HB126" s="516"/>
      <c r="HC126" s="516"/>
      <c r="HD126" s="516"/>
      <c r="HE126" s="516"/>
      <c r="HF126" s="516"/>
      <c r="HG126" s="516"/>
      <c r="HH126" s="516"/>
      <c r="HI126" s="516"/>
      <c r="HJ126" s="516"/>
      <c r="HK126" s="516"/>
      <c r="HL126" s="516"/>
      <c r="HM126" s="516"/>
      <c r="HN126" s="516"/>
      <c r="HO126" s="516"/>
      <c r="HP126" s="516"/>
      <c r="HQ126" s="516"/>
      <c r="HR126" s="516"/>
      <c r="HS126" s="516"/>
      <c r="HT126" s="516"/>
      <c r="HU126" s="516"/>
      <c r="HV126" s="516"/>
      <c r="HW126" s="516"/>
      <c r="HX126" s="516"/>
      <c r="HY126" s="516"/>
      <c r="HZ126" s="516"/>
      <c r="IA126" s="516"/>
      <c r="IB126" s="516"/>
      <c r="IC126" s="516"/>
      <c r="ID126" s="516"/>
      <c r="IE126" s="516"/>
      <c r="IF126" s="516"/>
      <c r="IG126" s="516"/>
      <c r="IH126" s="516"/>
      <c r="II126" s="516"/>
      <c r="IJ126" s="516"/>
      <c r="IK126" s="516"/>
      <c r="IL126" s="516"/>
      <c r="IM126" s="516"/>
      <c r="IN126" s="516"/>
      <c r="IO126" s="516"/>
      <c r="IP126" s="516"/>
      <c r="IQ126" s="516"/>
      <c r="IR126" s="516"/>
      <c r="IS126" s="516"/>
      <c r="IT126" s="516"/>
      <c r="IU126" s="516"/>
      <c r="IV126" s="516"/>
      <c r="IW126" s="516"/>
      <c r="IX126" s="516"/>
      <c r="IY126" s="516"/>
      <c r="IZ126" s="516"/>
      <c r="JA126" s="516"/>
      <c r="JB126" s="516"/>
      <c r="JC126" s="516"/>
      <c r="JD126" s="516"/>
      <c r="JE126" s="516"/>
      <c r="JF126" s="516"/>
      <c r="JG126" s="516"/>
      <c r="JH126" s="516"/>
      <c r="JI126" s="516"/>
      <c r="JJ126" s="516"/>
      <c r="JK126" s="516"/>
      <c r="JL126" s="516"/>
      <c r="JM126" s="516"/>
      <c r="JN126" s="516"/>
      <c r="JO126" s="516"/>
      <c r="JP126" s="516"/>
      <c r="JQ126" s="516"/>
      <c r="JR126" s="516"/>
      <c r="JS126" s="516"/>
      <c r="JT126" s="516"/>
      <c r="JU126" s="516"/>
      <c r="JV126" s="516"/>
      <c r="JW126" s="516"/>
      <c r="JX126" s="516"/>
      <c r="JY126" s="516"/>
      <c r="JZ126" s="516"/>
      <c r="KA126" s="516"/>
      <c r="KB126" s="516"/>
      <c r="KC126" s="516"/>
      <c r="KD126" s="516"/>
      <c r="KE126" s="516"/>
      <c r="KF126" s="516"/>
      <c r="KG126" s="516"/>
      <c r="KH126" s="516"/>
      <c r="KI126" s="516"/>
      <c r="KJ126" s="516"/>
      <c r="KK126" s="516"/>
      <c r="KL126" s="516"/>
      <c r="KM126" s="516"/>
      <c r="KN126" s="516"/>
      <c r="KO126" s="516"/>
      <c r="KP126" s="516"/>
      <c r="KQ126" s="516"/>
      <c r="KR126" s="516"/>
      <c r="KS126" s="516"/>
      <c r="KT126" s="516"/>
      <c r="KU126" s="516"/>
      <c r="KV126" s="516"/>
      <c r="KW126" s="516"/>
      <c r="KX126" s="516"/>
      <c r="KY126" s="516"/>
      <c r="KZ126" s="516"/>
      <c r="LA126" s="516"/>
      <c r="LB126" s="516"/>
      <c r="LC126" s="516"/>
      <c r="LD126" s="516"/>
      <c r="LE126" s="516"/>
      <c r="LF126" s="516"/>
      <c r="LG126" s="516"/>
      <c r="LH126" s="516"/>
      <c r="LI126" s="516"/>
      <c r="LJ126" s="516"/>
      <c r="LK126" s="516"/>
      <c r="LL126" s="516"/>
      <c r="LM126" s="516"/>
      <c r="LN126" s="516"/>
      <c r="LO126" s="516"/>
      <c r="LP126" s="516"/>
      <c r="LQ126" s="516"/>
      <c r="LR126" s="516"/>
      <c r="LS126" s="516"/>
      <c r="LT126" s="516"/>
      <c r="LU126" s="516"/>
      <c r="LV126" s="516"/>
      <c r="LW126" s="516"/>
      <c r="LX126" s="516"/>
      <c r="LY126" s="516"/>
      <c r="LZ126" s="516"/>
      <c r="MA126" s="516"/>
      <c r="MB126" s="516"/>
      <c r="MC126" s="516"/>
      <c r="MD126" s="516"/>
      <c r="ME126" s="516"/>
      <c r="MF126" s="516"/>
      <c r="MG126" s="516"/>
      <c r="MH126" s="516"/>
      <c r="MI126" s="516"/>
      <c r="MJ126" s="516"/>
      <c r="MK126" s="516"/>
      <c r="ML126" s="516"/>
      <c r="MM126" s="516"/>
      <c r="MN126" s="516"/>
      <c r="MO126" s="516"/>
      <c r="MP126" s="516"/>
      <c r="MQ126" s="516"/>
      <c r="MR126" s="516"/>
      <c r="MS126" s="516"/>
      <c r="MT126" s="516"/>
      <c r="MU126" s="516"/>
      <c r="MV126" s="516"/>
      <c r="MW126" s="516"/>
      <c r="MX126" s="516"/>
      <c r="MY126" s="516"/>
      <c r="MZ126" s="516"/>
      <c r="NA126" s="516"/>
      <c r="NB126" s="516"/>
      <c r="NC126" s="516"/>
      <c r="ND126" s="516"/>
      <c r="NE126" s="516"/>
      <c r="NF126" s="516"/>
      <c r="NG126" s="516"/>
      <c r="NH126" s="516"/>
      <c r="NI126" s="516"/>
      <c r="NJ126" s="516"/>
      <c r="NK126" s="516"/>
      <c r="NL126" s="516"/>
      <c r="NM126" s="516"/>
      <c r="NN126" s="516"/>
      <c r="NO126" s="516"/>
      <c r="NP126" s="516"/>
      <c r="NQ126" s="516"/>
      <c r="NR126" s="516"/>
      <c r="NS126" s="516"/>
      <c r="NT126" s="516"/>
      <c r="NU126" s="516"/>
      <c r="NV126" s="516"/>
      <c r="NW126" s="516"/>
      <c r="NX126" s="516"/>
      <c r="NY126" s="516"/>
      <c r="NZ126" s="516"/>
      <c r="OA126" s="516"/>
      <c r="OB126" s="516"/>
      <c r="OC126" s="516"/>
      <c r="OD126" s="516"/>
      <c r="OE126" s="516"/>
      <c r="OF126" s="516"/>
      <c r="OG126" s="516"/>
      <c r="OH126" s="516"/>
      <c r="OI126" s="516"/>
      <c r="OJ126" s="516"/>
      <c r="OK126" s="516"/>
      <c r="OL126" s="516"/>
      <c r="OM126" s="516"/>
      <c r="ON126" s="516"/>
      <c r="OO126" s="516"/>
      <c r="OP126" s="516"/>
      <c r="OQ126" s="516"/>
      <c r="OR126" s="516"/>
      <c r="OS126" s="516"/>
      <c r="OT126" s="516"/>
      <c r="OU126" s="516"/>
      <c r="OV126" s="516"/>
      <c r="OW126" s="516"/>
      <c r="OX126" s="516"/>
      <c r="OY126" s="516"/>
      <c r="OZ126" s="516"/>
      <c r="PA126" s="516"/>
      <c r="PB126" s="516"/>
      <c r="PC126" s="516"/>
      <c r="PD126" s="516"/>
      <c r="PE126" s="516"/>
      <c r="PF126" s="516"/>
      <c r="PG126" s="516"/>
      <c r="PH126" s="516"/>
      <c r="PI126" s="516"/>
      <c r="PJ126" s="516"/>
      <c r="PK126" s="516"/>
      <c r="PL126" s="516"/>
      <c r="PM126" s="516"/>
      <c r="PN126" s="516"/>
      <c r="PO126" s="516"/>
      <c r="PP126" s="516"/>
      <c r="PQ126" s="516"/>
      <c r="PR126" s="516"/>
      <c r="PS126" s="516"/>
      <c r="PT126" s="516"/>
      <c r="PU126" s="516"/>
      <c r="PV126" s="516"/>
      <c r="PW126" s="516"/>
      <c r="PX126" s="516"/>
      <c r="PY126" s="516"/>
      <c r="PZ126" s="516"/>
      <c r="QA126" s="516"/>
      <c r="QB126" s="516"/>
      <c r="QC126" s="516"/>
      <c r="QD126" s="516"/>
      <c r="QE126" s="516"/>
      <c r="QF126" s="516"/>
      <c r="QG126" s="516"/>
      <c r="QH126" s="516"/>
      <c r="QI126" s="516"/>
      <c r="QJ126" s="516"/>
      <c r="QK126" s="516"/>
      <c r="QL126" s="516"/>
      <c r="QM126" s="516"/>
      <c r="QN126" s="516"/>
      <c r="QO126" s="516"/>
      <c r="QP126" s="516"/>
      <c r="QQ126" s="516"/>
      <c r="QR126" s="516"/>
      <c r="QS126" s="516"/>
      <c r="QT126" s="516"/>
      <c r="QU126" s="516"/>
      <c r="QV126" s="516"/>
      <c r="QW126" s="516"/>
      <c r="QX126" s="516"/>
      <c r="QY126" s="516"/>
      <c r="QZ126" s="516"/>
      <c r="RA126" s="516"/>
      <c r="RB126" s="516"/>
      <c r="RC126" s="516"/>
      <c r="RD126" s="516"/>
      <c r="RE126" s="516"/>
      <c r="RF126" s="516"/>
      <c r="RG126" s="516"/>
      <c r="RH126" s="516"/>
      <c r="RI126" s="516"/>
      <c r="RJ126" s="516"/>
      <c r="RK126" s="516"/>
      <c r="RL126" s="516"/>
      <c r="RM126" s="516"/>
      <c r="RN126" s="516"/>
      <c r="RO126" s="516"/>
      <c r="RP126" s="516"/>
      <c r="RQ126" s="516"/>
      <c r="RR126" s="516"/>
      <c r="RS126" s="516"/>
      <c r="RT126" s="516"/>
      <c r="RU126" s="516"/>
      <c r="RV126" s="516"/>
      <c r="RW126" s="516"/>
      <c r="RX126" s="516"/>
      <c r="RY126" s="516"/>
      <c r="RZ126" s="516"/>
      <c r="SA126" s="516"/>
      <c r="SB126" s="516"/>
      <c r="SC126" s="516"/>
      <c r="SD126" s="516"/>
      <c r="SE126" s="516"/>
      <c r="SF126" s="516"/>
      <c r="SG126" s="516"/>
      <c r="SH126" s="516"/>
      <c r="SI126" s="516"/>
      <c r="SJ126" s="517"/>
      <c r="SK126" s="267"/>
      <c r="SL126" s="254"/>
      <c r="SM126" s="242"/>
      <c r="SN126" s="242"/>
      <c r="SO126" s="242"/>
    </row>
    <row r="127" spans="1:509" outlineLevel="2" x14ac:dyDescent="0.35">
      <c r="A127" s="242"/>
      <c r="B127" s="251"/>
      <c r="C127" s="438">
        <f t="shared" si="398"/>
        <v>3</v>
      </c>
      <c r="D127" s="267"/>
      <c r="E127" s="316">
        <f t="shared" si="399"/>
        <v>11</v>
      </c>
      <c r="F127" s="322"/>
      <c r="G127" s="322"/>
      <c r="H127" s="267"/>
      <c r="I127" s="272" t="s">
        <v>827</v>
      </c>
      <c r="J127" s="288" t="s">
        <v>686</v>
      </c>
      <c r="K127" s="288"/>
      <c r="L127" s="515" t="b">
        <v>1</v>
      </c>
      <c r="M127" s="516" t="b">
        <v>0</v>
      </c>
      <c r="N127" s="516" t="b">
        <v>0</v>
      </c>
      <c r="O127" s="516" t="b">
        <v>0</v>
      </c>
      <c r="P127" s="516" t="b">
        <v>1</v>
      </c>
      <c r="Q127" s="516" t="b">
        <v>1</v>
      </c>
      <c r="R127" s="516" t="b">
        <v>1</v>
      </c>
      <c r="S127" s="516" t="b">
        <v>1</v>
      </c>
      <c r="T127" s="516" t="b">
        <v>1</v>
      </c>
      <c r="U127" s="516" t="b">
        <v>1</v>
      </c>
      <c r="V127" s="516" t="b">
        <v>0</v>
      </c>
      <c r="W127" s="516" t="b">
        <v>0</v>
      </c>
      <c r="X127" s="516" t="b">
        <v>0</v>
      </c>
      <c r="Y127" s="516" t="b">
        <v>0</v>
      </c>
      <c r="Z127" s="516" t="b">
        <v>0</v>
      </c>
      <c r="AA127" s="516" t="b">
        <v>0</v>
      </c>
      <c r="AB127" s="516" t="b">
        <v>0</v>
      </c>
      <c r="AC127" s="516" t="b">
        <v>0</v>
      </c>
      <c r="AD127" s="516" t="b">
        <v>0</v>
      </c>
      <c r="AE127" s="516" t="b">
        <v>0</v>
      </c>
      <c r="AF127" s="516" t="b">
        <v>0</v>
      </c>
      <c r="AG127" s="516" t="b">
        <v>0</v>
      </c>
      <c r="AH127" s="516" t="b">
        <v>0</v>
      </c>
      <c r="AI127" s="516" t="b">
        <v>0</v>
      </c>
      <c r="AJ127" s="516" t="b">
        <v>0</v>
      </c>
      <c r="AK127" s="516" t="b">
        <v>0</v>
      </c>
      <c r="AL127" s="516" t="b">
        <v>0</v>
      </c>
      <c r="AM127" s="516" t="b">
        <v>0</v>
      </c>
      <c r="AN127" s="516" t="b">
        <v>0</v>
      </c>
      <c r="AO127" s="516" t="b">
        <v>0</v>
      </c>
      <c r="AP127" s="516" t="b">
        <v>0</v>
      </c>
      <c r="AQ127" s="516" t="b">
        <v>0</v>
      </c>
      <c r="AR127" s="516" t="b">
        <v>0</v>
      </c>
      <c r="AS127" s="516" t="b">
        <v>0</v>
      </c>
      <c r="AT127" s="516" t="b">
        <v>0</v>
      </c>
      <c r="AU127" s="516" t="b">
        <v>0</v>
      </c>
      <c r="AV127" s="516" t="b">
        <v>0</v>
      </c>
      <c r="AW127" s="516" t="b">
        <v>0</v>
      </c>
      <c r="AX127" s="516" t="b">
        <v>0</v>
      </c>
      <c r="AY127" s="516" t="b">
        <v>0</v>
      </c>
      <c r="AZ127" s="516" t="b">
        <v>0</v>
      </c>
      <c r="BA127" s="516" t="b">
        <v>0</v>
      </c>
      <c r="BB127" s="516" t="b">
        <v>0</v>
      </c>
      <c r="BC127" s="516" t="b">
        <v>0</v>
      </c>
      <c r="BD127" s="516" t="b">
        <v>0</v>
      </c>
      <c r="BE127" s="516" t="b">
        <v>0</v>
      </c>
      <c r="BF127" s="516" t="b">
        <v>0</v>
      </c>
      <c r="BG127" s="516" t="b">
        <v>0</v>
      </c>
      <c r="BH127" s="516" t="b">
        <v>0</v>
      </c>
      <c r="BI127" s="516" t="b">
        <v>0</v>
      </c>
      <c r="BJ127" s="516" t="b">
        <v>0</v>
      </c>
      <c r="BK127" s="516" t="b">
        <v>0</v>
      </c>
      <c r="BL127" s="516" t="b">
        <v>0</v>
      </c>
      <c r="BM127" s="516" t="b">
        <v>0</v>
      </c>
      <c r="BN127" s="516" t="b">
        <v>0</v>
      </c>
      <c r="BO127" s="516" t="b">
        <v>0</v>
      </c>
      <c r="BP127" s="516" t="b">
        <v>0</v>
      </c>
      <c r="BQ127" s="516" t="b">
        <v>0</v>
      </c>
      <c r="BR127" s="516" t="b">
        <v>0</v>
      </c>
      <c r="BS127" s="516" t="b">
        <v>0</v>
      </c>
      <c r="BT127" s="516" t="b">
        <v>0</v>
      </c>
      <c r="BU127" s="516" t="b">
        <v>0</v>
      </c>
      <c r="BV127" s="516" t="b">
        <v>0</v>
      </c>
      <c r="BW127" s="516" t="b">
        <v>0</v>
      </c>
      <c r="BX127" s="516" t="b">
        <v>0</v>
      </c>
      <c r="BY127" s="516" t="b">
        <v>0</v>
      </c>
      <c r="BZ127" s="516" t="b">
        <v>0</v>
      </c>
      <c r="CA127" s="516" t="b">
        <v>0</v>
      </c>
      <c r="CB127" s="516" t="b">
        <v>0</v>
      </c>
      <c r="CC127" s="516" t="b">
        <v>0</v>
      </c>
      <c r="CD127" s="516" t="b">
        <v>0</v>
      </c>
      <c r="CE127" s="516" t="b">
        <v>0</v>
      </c>
      <c r="CF127" s="516" t="b">
        <v>0</v>
      </c>
      <c r="CG127" s="516" t="b">
        <v>0</v>
      </c>
      <c r="CH127" s="516" t="b">
        <v>0</v>
      </c>
      <c r="CI127" s="516" t="b">
        <v>0</v>
      </c>
      <c r="CJ127" s="516" t="b">
        <v>0</v>
      </c>
      <c r="CK127" s="516" t="b">
        <v>0</v>
      </c>
      <c r="CL127" s="516" t="b">
        <v>0</v>
      </c>
      <c r="CM127" s="516" t="b">
        <v>0</v>
      </c>
      <c r="CN127" s="516" t="b">
        <v>0</v>
      </c>
      <c r="CO127" s="516" t="b">
        <v>0</v>
      </c>
      <c r="CP127" s="516" t="b">
        <v>0</v>
      </c>
      <c r="CQ127" s="516" t="b">
        <v>0</v>
      </c>
      <c r="CR127" s="516" t="b">
        <v>0</v>
      </c>
      <c r="CS127" s="516" t="b">
        <v>0</v>
      </c>
      <c r="CT127" s="516" t="b">
        <v>0</v>
      </c>
      <c r="CU127" s="516" t="b">
        <v>0</v>
      </c>
      <c r="CV127" s="516" t="b">
        <v>0</v>
      </c>
      <c r="CW127" s="516" t="b">
        <v>0</v>
      </c>
      <c r="CX127" s="516" t="b">
        <v>0</v>
      </c>
      <c r="CY127" s="516" t="b">
        <v>0</v>
      </c>
      <c r="CZ127" s="516" t="b">
        <v>0</v>
      </c>
      <c r="DA127" s="516" t="b">
        <v>0</v>
      </c>
      <c r="DB127" s="516" t="b">
        <v>0</v>
      </c>
      <c r="DC127" s="516" t="b">
        <v>0</v>
      </c>
      <c r="DD127" s="516" t="b">
        <v>0</v>
      </c>
      <c r="DE127" s="516" t="b">
        <v>0</v>
      </c>
      <c r="DF127" s="516" t="b">
        <v>0</v>
      </c>
      <c r="DG127" s="516" t="b">
        <v>0</v>
      </c>
      <c r="DH127" s="516"/>
      <c r="DI127" s="516"/>
      <c r="DJ127" s="516"/>
      <c r="DK127" s="516"/>
      <c r="DL127" s="516"/>
      <c r="DM127" s="516"/>
      <c r="DN127" s="516"/>
      <c r="DO127" s="516"/>
      <c r="DP127" s="516"/>
      <c r="DQ127" s="516"/>
      <c r="DR127" s="516"/>
      <c r="DS127" s="516"/>
      <c r="DT127" s="516"/>
      <c r="DU127" s="516"/>
      <c r="DV127" s="516"/>
      <c r="DW127" s="516"/>
      <c r="DX127" s="516"/>
      <c r="DY127" s="516"/>
      <c r="DZ127" s="516"/>
      <c r="EA127" s="516"/>
      <c r="EB127" s="516"/>
      <c r="EC127" s="516"/>
      <c r="ED127" s="516"/>
      <c r="EE127" s="516"/>
      <c r="EF127" s="516"/>
      <c r="EG127" s="516"/>
      <c r="EH127" s="516"/>
      <c r="EI127" s="516"/>
      <c r="EJ127" s="516"/>
      <c r="EK127" s="516"/>
      <c r="EL127" s="516"/>
      <c r="EM127" s="516"/>
      <c r="EN127" s="516"/>
      <c r="EO127" s="516"/>
      <c r="EP127" s="516"/>
      <c r="EQ127" s="516"/>
      <c r="ER127" s="516"/>
      <c r="ES127" s="516"/>
      <c r="ET127" s="516"/>
      <c r="EU127" s="516"/>
      <c r="EV127" s="516"/>
      <c r="EW127" s="516"/>
      <c r="EX127" s="516"/>
      <c r="EY127" s="516"/>
      <c r="EZ127" s="516"/>
      <c r="FA127" s="516"/>
      <c r="FB127" s="516"/>
      <c r="FC127" s="516"/>
      <c r="FD127" s="516"/>
      <c r="FE127" s="516"/>
      <c r="FF127" s="516"/>
      <c r="FG127" s="516"/>
      <c r="FH127" s="516"/>
      <c r="FI127" s="516"/>
      <c r="FJ127" s="516"/>
      <c r="FK127" s="516"/>
      <c r="FL127" s="516"/>
      <c r="FM127" s="516"/>
      <c r="FN127" s="516"/>
      <c r="FO127" s="516"/>
      <c r="FP127" s="516"/>
      <c r="FQ127" s="516"/>
      <c r="FR127" s="516"/>
      <c r="FS127" s="516"/>
      <c r="FT127" s="516"/>
      <c r="FU127" s="516"/>
      <c r="FV127" s="516"/>
      <c r="FW127" s="516"/>
      <c r="FX127" s="516"/>
      <c r="FY127" s="516"/>
      <c r="FZ127" s="516"/>
      <c r="GA127" s="516"/>
      <c r="GB127" s="516"/>
      <c r="GC127" s="516"/>
      <c r="GD127" s="516"/>
      <c r="GE127" s="516"/>
      <c r="GF127" s="516"/>
      <c r="GG127" s="516"/>
      <c r="GH127" s="516"/>
      <c r="GI127" s="516"/>
      <c r="GJ127" s="516"/>
      <c r="GK127" s="516"/>
      <c r="GL127" s="516"/>
      <c r="GM127" s="516"/>
      <c r="GN127" s="516"/>
      <c r="GO127" s="516"/>
      <c r="GP127" s="516"/>
      <c r="GQ127" s="516"/>
      <c r="GR127" s="516"/>
      <c r="GS127" s="516"/>
      <c r="GT127" s="516"/>
      <c r="GU127" s="516"/>
      <c r="GV127" s="516"/>
      <c r="GW127" s="516"/>
      <c r="GX127" s="516"/>
      <c r="GY127" s="516"/>
      <c r="GZ127" s="516"/>
      <c r="HA127" s="516"/>
      <c r="HB127" s="516"/>
      <c r="HC127" s="516"/>
      <c r="HD127" s="516"/>
      <c r="HE127" s="516"/>
      <c r="HF127" s="516"/>
      <c r="HG127" s="516"/>
      <c r="HH127" s="516"/>
      <c r="HI127" s="516"/>
      <c r="HJ127" s="516"/>
      <c r="HK127" s="516"/>
      <c r="HL127" s="516"/>
      <c r="HM127" s="516"/>
      <c r="HN127" s="516"/>
      <c r="HO127" s="516"/>
      <c r="HP127" s="516"/>
      <c r="HQ127" s="516"/>
      <c r="HR127" s="516"/>
      <c r="HS127" s="516"/>
      <c r="HT127" s="516"/>
      <c r="HU127" s="516"/>
      <c r="HV127" s="516"/>
      <c r="HW127" s="516"/>
      <c r="HX127" s="516"/>
      <c r="HY127" s="516"/>
      <c r="HZ127" s="516"/>
      <c r="IA127" s="516"/>
      <c r="IB127" s="516"/>
      <c r="IC127" s="516"/>
      <c r="ID127" s="516"/>
      <c r="IE127" s="516"/>
      <c r="IF127" s="516"/>
      <c r="IG127" s="516"/>
      <c r="IH127" s="516"/>
      <c r="II127" s="516"/>
      <c r="IJ127" s="516"/>
      <c r="IK127" s="516"/>
      <c r="IL127" s="516"/>
      <c r="IM127" s="516"/>
      <c r="IN127" s="516"/>
      <c r="IO127" s="516"/>
      <c r="IP127" s="516"/>
      <c r="IQ127" s="516"/>
      <c r="IR127" s="516"/>
      <c r="IS127" s="516"/>
      <c r="IT127" s="516"/>
      <c r="IU127" s="516"/>
      <c r="IV127" s="516"/>
      <c r="IW127" s="516"/>
      <c r="IX127" s="516"/>
      <c r="IY127" s="516"/>
      <c r="IZ127" s="516"/>
      <c r="JA127" s="516"/>
      <c r="JB127" s="516"/>
      <c r="JC127" s="516"/>
      <c r="JD127" s="516"/>
      <c r="JE127" s="516"/>
      <c r="JF127" s="516"/>
      <c r="JG127" s="516"/>
      <c r="JH127" s="516"/>
      <c r="JI127" s="516"/>
      <c r="JJ127" s="516"/>
      <c r="JK127" s="516"/>
      <c r="JL127" s="516"/>
      <c r="JM127" s="516"/>
      <c r="JN127" s="516"/>
      <c r="JO127" s="516"/>
      <c r="JP127" s="516"/>
      <c r="JQ127" s="516"/>
      <c r="JR127" s="516"/>
      <c r="JS127" s="516"/>
      <c r="JT127" s="516"/>
      <c r="JU127" s="516"/>
      <c r="JV127" s="516"/>
      <c r="JW127" s="516"/>
      <c r="JX127" s="516"/>
      <c r="JY127" s="516"/>
      <c r="JZ127" s="516"/>
      <c r="KA127" s="516"/>
      <c r="KB127" s="516"/>
      <c r="KC127" s="516"/>
      <c r="KD127" s="516"/>
      <c r="KE127" s="516"/>
      <c r="KF127" s="516"/>
      <c r="KG127" s="516"/>
      <c r="KH127" s="516"/>
      <c r="KI127" s="516"/>
      <c r="KJ127" s="516"/>
      <c r="KK127" s="516"/>
      <c r="KL127" s="516"/>
      <c r="KM127" s="516"/>
      <c r="KN127" s="516"/>
      <c r="KO127" s="516"/>
      <c r="KP127" s="516"/>
      <c r="KQ127" s="516"/>
      <c r="KR127" s="516"/>
      <c r="KS127" s="516"/>
      <c r="KT127" s="516"/>
      <c r="KU127" s="516"/>
      <c r="KV127" s="516"/>
      <c r="KW127" s="516"/>
      <c r="KX127" s="516"/>
      <c r="KY127" s="516"/>
      <c r="KZ127" s="516"/>
      <c r="LA127" s="516"/>
      <c r="LB127" s="516"/>
      <c r="LC127" s="516"/>
      <c r="LD127" s="516"/>
      <c r="LE127" s="516"/>
      <c r="LF127" s="516"/>
      <c r="LG127" s="516"/>
      <c r="LH127" s="516"/>
      <c r="LI127" s="516"/>
      <c r="LJ127" s="516"/>
      <c r="LK127" s="516"/>
      <c r="LL127" s="516"/>
      <c r="LM127" s="516"/>
      <c r="LN127" s="516"/>
      <c r="LO127" s="516"/>
      <c r="LP127" s="516"/>
      <c r="LQ127" s="516"/>
      <c r="LR127" s="516"/>
      <c r="LS127" s="516"/>
      <c r="LT127" s="516"/>
      <c r="LU127" s="516"/>
      <c r="LV127" s="516"/>
      <c r="LW127" s="516"/>
      <c r="LX127" s="516"/>
      <c r="LY127" s="516"/>
      <c r="LZ127" s="516"/>
      <c r="MA127" s="516"/>
      <c r="MB127" s="516"/>
      <c r="MC127" s="516"/>
      <c r="MD127" s="516"/>
      <c r="ME127" s="516"/>
      <c r="MF127" s="516"/>
      <c r="MG127" s="516"/>
      <c r="MH127" s="516"/>
      <c r="MI127" s="516"/>
      <c r="MJ127" s="516"/>
      <c r="MK127" s="516"/>
      <c r="ML127" s="516"/>
      <c r="MM127" s="516"/>
      <c r="MN127" s="516"/>
      <c r="MO127" s="516"/>
      <c r="MP127" s="516"/>
      <c r="MQ127" s="516"/>
      <c r="MR127" s="516"/>
      <c r="MS127" s="516"/>
      <c r="MT127" s="516"/>
      <c r="MU127" s="516"/>
      <c r="MV127" s="516"/>
      <c r="MW127" s="516"/>
      <c r="MX127" s="516"/>
      <c r="MY127" s="516"/>
      <c r="MZ127" s="516"/>
      <c r="NA127" s="516"/>
      <c r="NB127" s="516"/>
      <c r="NC127" s="516"/>
      <c r="ND127" s="516"/>
      <c r="NE127" s="516"/>
      <c r="NF127" s="516"/>
      <c r="NG127" s="516"/>
      <c r="NH127" s="516"/>
      <c r="NI127" s="516"/>
      <c r="NJ127" s="516"/>
      <c r="NK127" s="516"/>
      <c r="NL127" s="516"/>
      <c r="NM127" s="516"/>
      <c r="NN127" s="516"/>
      <c r="NO127" s="516"/>
      <c r="NP127" s="516"/>
      <c r="NQ127" s="516"/>
      <c r="NR127" s="516"/>
      <c r="NS127" s="516"/>
      <c r="NT127" s="516"/>
      <c r="NU127" s="516"/>
      <c r="NV127" s="516"/>
      <c r="NW127" s="516"/>
      <c r="NX127" s="516"/>
      <c r="NY127" s="516"/>
      <c r="NZ127" s="516"/>
      <c r="OA127" s="516"/>
      <c r="OB127" s="516"/>
      <c r="OC127" s="516"/>
      <c r="OD127" s="516"/>
      <c r="OE127" s="516"/>
      <c r="OF127" s="516"/>
      <c r="OG127" s="516"/>
      <c r="OH127" s="516"/>
      <c r="OI127" s="516"/>
      <c r="OJ127" s="516"/>
      <c r="OK127" s="516"/>
      <c r="OL127" s="516"/>
      <c r="OM127" s="516"/>
      <c r="ON127" s="516"/>
      <c r="OO127" s="516"/>
      <c r="OP127" s="516"/>
      <c r="OQ127" s="516"/>
      <c r="OR127" s="516"/>
      <c r="OS127" s="516"/>
      <c r="OT127" s="516"/>
      <c r="OU127" s="516"/>
      <c r="OV127" s="516"/>
      <c r="OW127" s="516"/>
      <c r="OX127" s="516"/>
      <c r="OY127" s="516"/>
      <c r="OZ127" s="516"/>
      <c r="PA127" s="516"/>
      <c r="PB127" s="516"/>
      <c r="PC127" s="516"/>
      <c r="PD127" s="516"/>
      <c r="PE127" s="516"/>
      <c r="PF127" s="516"/>
      <c r="PG127" s="516"/>
      <c r="PH127" s="516"/>
      <c r="PI127" s="516"/>
      <c r="PJ127" s="516"/>
      <c r="PK127" s="516"/>
      <c r="PL127" s="516"/>
      <c r="PM127" s="516"/>
      <c r="PN127" s="516"/>
      <c r="PO127" s="516"/>
      <c r="PP127" s="516"/>
      <c r="PQ127" s="516"/>
      <c r="PR127" s="516"/>
      <c r="PS127" s="516"/>
      <c r="PT127" s="516"/>
      <c r="PU127" s="516"/>
      <c r="PV127" s="516"/>
      <c r="PW127" s="516"/>
      <c r="PX127" s="516"/>
      <c r="PY127" s="516"/>
      <c r="PZ127" s="516"/>
      <c r="QA127" s="516"/>
      <c r="QB127" s="516"/>
      <c r="QC127" s="516"/>
      <c r="QD127" s="516"/>
      <c r="QE127" s="516"/>
      <c r="QF127" s="516"/>
      <c r="QG127" s="516"/>
      <c r="QH127" s="516"/>
      <c r="QI127" s="516"/>
      <c r="QJ127" s="516"/>
      <c r="QK127" s="516"/>
      <c r="QL127" s="516"/>
      <c r="QM127" s="516"/>
      <c r="QN127" s="516"/>
      <c r="QO127" s="516"/>
      <c r="QP127" s="516"/>
      <c r="QQ127" s="516"/>
      <c r="QR127" s="516"/>
      <c r="QS127" s="516"/>
      <c r="QT127" s="516"/>
      <c r="QU127" s="516"/>
      <c r="QV127" s="516"/>
      <c r="QW127" s="516"/>
      <c r="QX127" s="516"/>
      <c r="QY127" s="516"/>
      <c r="QZ127" s="516"/>
      <c r="RA127" s="516"/>
      <c r="RB127" s="516"/>
      <c r="RC127" s="516"/>
      <c r="RD127" s="516"/>
      <c r="RE127" s="516"/>
      <c r="RF127" s="516"/>
      <c r="RG127" s="516"/>
      <c r="RH127" s="516"/>
      <c r="RI127" s="516"/>
      <c r="RJ127" s="516"/>
      <c r="RK127" s="516"/>
      <c r="RL127" s="516"/>
      <c r="RM127" s="516"/>
      <c r="RN127" s="516"/>
      <c r="RO127" s="516"/>
      <c r="RP127" s="516"/>
      <c r="RQ127" s="516"/>
      <c r="RR127" s="516"/>
      <c r="RS127" s="516"/>
      <c r="RT127" s="516"/>
      <c r="RU127" s="516"/>
      <c r="RV127" s="516"/>
      <c r="RW127" s="516"/>
      <c r="RX127" s="516"/>
      <c r="RY127" s="516"/>
      <c r="RZ127" s="516"/>
      <c r="SA127" s="516"/>
      <c r="SB127" s="516"/>
      <c r="SC127" s="516"/>
      <c r="SD127" s="516"/>
      <c r="SE127" s="516"/>
      <c r="SF127" s="516"/>
      <c r="SG127" s="516"/>
      <c r="SH127" s="516"/>
      <c r="SI127" s="516"/>
      <c r="SJ127" s="517"/>
      <c r="SK127" s="267"/>
      <c r="SL127" s="254"/>
      <c r="SM127" s="242"/>
      <c r="SN127" s="242"/>
      <c r="SO127" s="242"/>
    </row>
    <row r="128" spans="1:509" outlineLevel="2" x14ac:dyDescent="0.35">
      <c r="A128" s="242"/>
      <c r="B128" s="251"/>
      <c r="C128" s="438">
        <f t="shared" si="398"/>
        <v>3</v>
      </c>
      <c r="D128" s="267"/>
      <c r="E128" s="316">
        <f t="shared" si="399"/>
        <v>12</v>
      </c>
      <c r="F128" s="322"/>
      <c r="G128" s="322"/>
      <c r="H128" s="267"/>
      <c r="I128" s="272" t="s">
        <v>828</v>
      </c>
      <c r="J128" s="288" t="s">
        <v>686</v>
      </c>
      <c r="K128" s="288"/>
      <c r="L128" s="515" t="b">
        <v>0</v>
      </c>
      <c r="M128" s="516" t="b">
        <v>0</v>
      </c>
      <c r="N128" s="516" t="b">
        <v>0</v>
      </c>
      <c r="O128" s="516" t="b">
        <v>0</v>
      </c>
      <c r="P128" s="516" t="b">
        <v>0</v>
      </c>
      <c r="Q128" s="516" t="b">
        <v>0</v>
      </c>
      <c r="R128" s="516" t="b">
        <v>0</v>
      </c>
      <c r="S128" s="516" t="b">
        <v>0</v>
      </c>
      <c r="T128" s="516" t="b">
        <v>0</v>
      </c>
      <c r="U128" s="516" t="b">
        <v>0</v>
      </c>
      <c r="V128" s="516" t="b">
        <v>0</v>
      </c>
      <c r="W128" s="516" t="b">
        <v>0</v>
      </c>
      <c r="X128" s="516" t="b">
        <v>0</v>
      </c>
      <c r="Y128" s="516" t="b">
        <v>0</v>
      </c>
      <c r="Z128" s="516" t="b">
        <v>0</v>
      </c>
      <c r="AA128" s="516" t="b">
        <v>0</v>
      </c>
      <c r="AB128" s="516" t="b">
        <v>0</v>
      </c>
      <c r="AC128" s="516" t="b">
        <v>0</v>
      </c>
      <c r="AD128" s="516" t="b">
        <v>0</v>
      </c>
      <c r="AE128" s="516" t="b">
        <v>0</v>
      </c>
      <c r="AF128" s="516" t="b">
        <v>0</v>
      </c>
      <c r="AG128" s="516" t="b">
        <v>0</v>
      </c>
      <c r="AH128" s="516" t="b">
        <v>0</v>
      </c>
      <c r="AI128" s="516" t="b">
        <v>0</v>
      </c>
      <c r="AJ128" s="516" t="b">
        <v>0</v>
      </c>
      <c r="AK128" s="516" t="b">
        <v>0</v>
      </c>
      <c r="AL128" s="516" t="b">
        <v>0</v>
      </c>
      <c r="AM128" s="516" t="b">
        <v>0</v>
      </c>
      <c r="AN128" s="516" t="b">
        <v>0</v>
      </c>
      <c r="AO128" s="516" t="b">
        <v>0</v>
      </c>
      <c r="AP128" s="516" t="b">
        <v>0</v>
      </c>
      <c r="AQ128" s="516" t="b">
        <v>0</v>
      </c>
      <c r="AR128" s="516" t="b">
        <v>0</v>
      </c>
      <c r="AS128" s="516" t="b">
        <v>0</v>
      </c>
      <c r="AT128" s="516" t="b">
        <v>0</v>
      </c>
      <c r="AU128" s="516" t="b">
        <v>0</v>
      </c>
      <c r="AV128" s="516" t="b">
        <v>0</v>
      </c>
      <c r="AW128" s="516" t="b">
        <v>0</v>
      </c>
      <c r="AX128" s="516" t="b">
        <v>0</v>
      </c>
      <c r="AY128" s="516" t="b">
        <v>0</v>
      </c>
      <c r="AZ128" s="516" t="b">
        <v>0</v>
      </c>
      <c r="BA128" s="516" t="b">
        <v>0</v>
      </c>
      <c r="BB128" s="516" t="b">
        <v>0</v>
      </c>
      <c r="BC128" s="516" t="b">
        <v>0</v>
      </c>
      <c r="BD128" s="516" t="b">
        <v>0</v>
      </c>
      <c r="BE128" s="516" t="b">
        <v>0</v>
      </c>
      <c r="BF128" s="516" t="b">
        <v>0</v>
      </c>
      <c r="BG128" s="516" t="b">
        <v>0</v>
      </c>
      <c r="BH128" s="516" t="b">
        <v>0</v>
      </c>
      <c r="BI128" s="516" t="b">
        <v>0</v>
      </c>
      <c r="BJ128" s="516" t="b">
        <v>0</v>
      </c>
      <c r="BK128" s="516" t="b">
        <v>0</v>
      </c>
      <c r="BL128" s="516" t="b">
        <v>0</v>
      </c>
      <c r="BM128" s="516" t="b">
        <v>0</v>
      </c>
      <c r="BN128" s="516" t="b">
        <v>0</v>
      </c>
      <c r="BO128" s="516" t="b">
        <v>0</v>
      </c>
      <c r="BP128" s="516" t="b">
        <v>0</v>
      </c>
      <c r="BQ128" s="516" t="b">
        <v>0</v>
      </c>
      <c r="BR128" s="516" t="b">
        <v>0</v>
      </c>
      <c r="BS128" s="516" t="b">
        <v>0</v>
      </c>
      <c r="BT128" s="516" t="b">
        <v>0</v>
      </c>
      <c r="BU128" s="516" t="b">
        <v>0</v>
      </c>
      <c r="BV128" s="516" t="b">
        <v>0</v>
      </c>
      <c r="BW128" s="516" t="b">
        <v>0</v>
      </c>
      <c r="BX128" s="516" t="b">
        <v>0</v>
      </c>
      <c r="BY128" s="516" t="b">
        <v>0</v>
      </c>
      <c r="BZ128" s="516" t="b">
        <v>0</v>
      </c>
      <c r="CA128" s="516" t="b">
        <v>0</v>
      </c>
      <c r="CB128" s="516" t="b">
        <v>0</v>
      </c>
      <c r="CC128" s="516" t="b">
        <v>0</v>
      </c>
      <c r="CD128" s="516" t="b">
        <v>0</v>
      </c>
      <c r="CE128" s="516" t="b">
        <v>0</v>
      </c>
      <c r="CF128" s="516" t="b">
        <v>0</v>
      </c>
      <c r="CG128" s="516" t="b">
        <v>0</v>
      </c>
      <c r="CH128" s="516" t="b">
        <v>0</v>
      </c>
      <c r="CI128" s="516" t="b">
        <v>0</v>
      </c>
      <c r="CJ128" s="516" t="b">
        <v>0</v>
      </c>
      <c r="CK128" s="516" t="b">
        <v>0</v>
      </c>
      <c r="CL128" s="516" t="b">
        <v>0</v>
      </c>
      <c r="CM128" s="516" t="b">
        <v>0</v>
      </c>
      <c r="CN128" s="516" t="b">
        <v>0</v>
      </c>
      <c r="CO128" s="516" t="b">
        <v>0</v>
      </c>
      <c r="CP128" s="516" t="b">
        <v>0</v>
      </c>
      <c r="CQ128" s="516" t="b">
        <v>0</v>
      </c>
      <c r="CR128" s="516" t="b">
        <v>0</v>
      </c>
      <c r="CS128" s="516" t="b">
        <v>0</v>
      </c>
      <c r="CT128" s="516" t="b">
        <v>0</v>
      </c>
      <c r="CU128" s="516" t="b">
        <v>0</v>
      </c>
      <c r="CV128" s="516" t="b">
        <v>0</v>
      </c>
      <c r="CW128" s="516" t="b">
        <v>0</v>
      </c>
      <c r="CX128" s="516" t="b">
        <v>0</v>
      </c>
      <c r="CY128" s="516" t="b">
        <v>0</v>
      </c>
      <c r="CZ128" s="516" t="b">
        <v>0</v>
      </c>
      <c r="DA128" s="516" t="b">
        <v>0</v>
      </c>
      <c r="DB128" s="516" t="b">
        <v>0</v>
      </c>
      <c r="DC128" s="516" t="b">
        <v>0</v>
      </c>
      <c r="DD128" s="516" t="b">
        <v>0</v>
      </c>
      <c r="DE128" s="516" t="b">
        <v>0</v>
      </c>
      <c r="DF128" s="516" t="b">
        <v>0</v>
      </c>
      <c r="DG128" s="516" t="b">
        <v>0</v>
      </c>
      <c r="DH128" s="516"/>
      <c r="DI128" s="516"/>
      <c r="DJ128" s="516"/>
      <c r="DK128" s="516"/>
      <c r="DL128" s="516"/>
      <c r="DM128" s="516"/>
      <c r="DN128" s="516"/>
      <c r="DO128" s="516"/>
      <c r="DP128" s="516"/>
      <c r="DQ128" s="516"/>
      <c r="DR128" s="516"/>
      <c r="DS128" s="516"/>
      <c r="DT128" s="516"/>
      <c r="DU128" s="516"/>
      <c r="DV128" s="516"/>
      <c r="DW128" s="516"/>
      <c r="DX128" s="516"/>
      <c r="DY128" s="516"/>
      <c r="DZ128" s="516"/>
      <c r="EA128" s="516"/>
      <c r="EB128" s="516"/>
      <c r="EC128" s="516"/>
      <c r="ED128" s="516"/>
      <c r="EE128" s="516"/>
      <c r="EF128" s="516"/>
      <c r="EG128" s="516"/>
      <c r="EH128" s="516"/>
      <c r="EI128" s="516"/>
      <c r="EJ128" s="516"/>
      <c r="EK128" s="516"/>
      <c r="EL128" s="516"/>
      <c r="EM128" s="516"/>
      <c r="EN128" s="516"/>
      <c r="EO128" s="516"/>
      <c r="EP128" s="516"/>
      <c r="EQ128" s="516"/>
      <c r="ER128" s="516"/>
      <c r="ES128" s="516"/>
      <c r="ET128" s="516"/>
      <c r="EU128" s="516"/>
      <c r="EV128" s="516"/>
      <c r="EW128" s="516"/>
      <c r="EX128" s="516"/>
      <c r="EY128" s="516"/>
      <c r="EZ128" s="516"/>
      <c r="FA128" s="516"/>
      <c r="FB128" s="516"/>
      <c r="FC128" s="516"/>
      <c r="FD128" s="516"/>
      <c r="FE128" s="516"/>
      <c r="FF128" s="516"/>
      <c r="FG128" s="516"/>
      <c r="FH128" s="516"/>
      <c r="FI128" s="516"/>
      <c r="FJ128" s="516"/>
      <c r="FK128" s="516"/>
      <c r="FL128" s="516"/>
      <c r="FM128" s="516"/>
      <c r="FN128" s="516"/>
      <c r="FO128" s="516"/>
      <c r="FP128" s="516"/>
      <c r="FQ128" s="516"/>
      <c r="FR128" s="516"/>
      <c r="FS128" s="516"/>
      <c r="FT128" s="516"/>
      <c r="FU128" s="516"/>
      <c r="FV128" s="516"/>
      <c r="FW128" s="516"/>
      <c r="FX128" s="516"/>
      <c r="FY128" s="516"/>
      <c r="FZ128" s="516"/>
      <c r="GA128" s="516"/>
      <c r="GB128" s="516"/>
      <c r="GC128" s="516"/>
      <c r="GD128" s="516"/>
      <c r="GE128" s="516"/>
      <c r="GF128" s="516"/>
      <c r="GG128" s="516"/>
      <c r="GH128" s="516"/>
      <c r="GI128" s="516"/>
      <c r="GJ128" s="516"/>
      <c r="GK128" s="516"/>
      <c r="GL128" s="516"/>
      <c r="GM128" s="516"/>
      <c r="GN128" s="516"/>
      <c r="GO128" s="516"/>
      <c r="GP128" s="516"/>
      <c r="GQ128" s="516"/>
      <c r="GR128" s="516"/>
      <c r="GS128" s="516"/>
      <c r="GT128" s="516"/>
      <c r="GU128" s="516"/>
      <c r="GV128" s="516"/>
      <c r="GW128" s="516"/>
      <c r="GX128" s="516"/>
      <c r="GY128" s="516"/>
      <c r="GZ128" s="516"/>
      <c r="HA128" s="516"/>
      <c r="HB128" s="516"/>
      <c r="HC128" s="516"/>
      <c r="HD128" s="516"/>
      <c r="HE128" s="516"/>
      <c r="HF128" s="516"/>
      <c r="HG128" s="516"/>
      <c r="HH128" s="516"/>
      <c r="HI128" s="516"/>
      <c r="HJ128" s="516"/>
      <c r="HK128" s="516"/>
      <c r="HL128" s="516"/>
      <c r="HM128" s="516"/>
      <c r="HN128" s="516"/>
      <c r="HO128" s="516"/>
      <c r="HP128" s="516"/>
      <c r="HQ128" s="516"/>
      <c r="HR128" s="516"/>
      <c r="HS128" s="516"/>
      <c r="HT128" s="516"/>
      <c r="HU128" s="516"/>
      <c r="HV128" s="516"/>
      <c r="HW128" s="516"/>
      <c r="HX128" s="516"/>
      <c r="HY128" s="516"/>
      <c r="HZ128" s="516"/>
      <c r="IA128" s="516"/>
      <c r="IB128" s="516"/>
      <c r="IC128" s="516"/>
      <c r="ID128" s="516"/>
      <c r="IE128" s="516"/>
      <c r="IF128" s="516"/>
      <c r="IG128" s="516"/>
      <c r="IH128" s="516"/>
      <c r="II128" s="516"/>
      <c r="IJ128" s="516"/>
      <c r="IK128" s="516"/>
      <c r="IL128" s="516"/>
      <c r="IM128" s="516"/>
      <c r="IN128" s="516"/>
      <c r="IO128" s="516"/>
      <c r="IP128" s="516"/>
      <c r="IQ128" s="516"/>
      <c r="IR128" s="516"/>
      <c r="IS128" s="516"/>
      <c r="IT128" s="516"/>
      <c r="IU128" s="516"/>
      <c r="IV128" s="516"/>
      <c r="IW128" s="516"/>
      <c r="IX128" s="516"/>
      <c r="IY128" s="516"/>
      <c r="IZ128" s="516"/>
      <c r="JA128" s="516"/>
      <c r="JB128" s="516"/>
      <c r="JC128" s="516"/>
      <c r="JD128" s="516"/>
      <c r="JE128" s="516"/>
      <c r="JF128" s="516"/>
      <c r="JG128" s="516"/>
      <c r="JH128" s="516"/>
      <c r="JI128" s="516"/>
      <c r="JJ128" s="516"/>
      <c r="JK128" s="516"/>
      <c r="JL128" s="516"/>
      <c r="JM128" s="516"/>
      <c r="JN128" s="516"/>
      <c r="JO128" s="516"/>
      <c r="JP128" s="516"/>
      <c r="JQ128" s="516"/>
      <c r="JR128" s="516"/>
      <c r="JS128" s="516"/>
      <c r="JT128" s="516"/>
      <c r="JU128" s="516"/>
      <c r="JV128" s="516"/>
      <c r="JW128" s="516"/>
      <c r="JX128" s="516"/>
      <c r="JY128" s="516"/>
      <c r="JZ128" s="516"/>
      <c r="KA128" s="516"/>
      <c r="KB128" s="516"/>
      <c r="KC128" s="516"/>
      <c r="KD128" s="516"/>
      <c r="KE128" s="516"/>
      <c r="KF128" s="516"/>
      <c r="KG128" s="516"/>
      <c r="KH128" s="516"/>
      <c r="KI128" s="516"/>
      <c r="KJ128" s="516"/>
      <c r="KK128" s="516"/>
      <c r="KL128" s="516"/>
      <c r="KM128" s="516"/>
      <c r="KN128" s="516"/>
      <c r="KO128" s="516"/>
      <c r="KP128" s="516"/>
      <c r="KQ128" s="516"/>
      <c r="KR128" s="516"/>
      <c r="KS128" s="516"/>
      <c r="KT128" s="516"/>
      <c r="KU128" s="516"/>
      <c r="KV128" s="516"/>
      <c r="KW128" s="516"/>
      <c r="KX128" s="516"/>
      <c r="KY128" s="516"/>
      <c r="KZ128" s="516"/>
      <c r="LA128" s="516"/>
      <c r="LB128" s="516"/>
      <c r="LC128" s="516"/>
      <c r="LD128" s="516"/>
      <c r="LE128" s="516"/>
      <c r="LF128" s="516"/>
      <c r="LG128" s="516"/>
      <c r="LH128" s="516"/>
      <c r="LI128" s="516"/>
      <c r="LJ128" s="516"/>
      <c r="LK128" s="516"/>
      <c r="LL128" s="516"/>
      <c r="LM128" s="516"/>
      <c r="LN128" s="516"/>
      <c r="LO128" s="516"/>
      <c r="LP128" s="516"/>
      <c r="LQ128" s="516"/>
      <c r="LR128" s="516"/>
      <c r="LS128" s="516"/>
      <c r="LT128" s="516"/>
      <c r="LU128" s="516"/>
      <c r="LV128" s="516"/>
      <c r="LW128" s="516"/>
      <c r="LX128" s="516"/>
      <c r="LY128" s="516"/>
      <c r="LZ128" s="516"/>
      <c r="MA128" s="516"/>
      <c r="MB128" s="516"/>
      <c r="MC128" s="516"/>
      <c r="MD128" s="516"/>
      <c r="ME128" s="516"/>
      <c r="MF128" s="516"/>
      <c r="MG128" s="516"/>
      <c r="MH128" s="516"/>
      <c r="MI128" s="516"/>
      <c r="MJ128" s="516"/>
      <c r="MK128" s="516"/>
      <c r="ML128" s="516"/>
      <c r="MM128" s="516"/>
      <c r="MN128" s="516"/>
      <c r="MO128" s="516"/>
      <c r="MP128" s="516"/>
      <c r="MQ128" s="516"/>
      <c r="MR128" s="516"/>
      <c r="MS128" s="516"/>
      <c r="MT128" s="516"/>
      <c r="MU128" s="516"/>
      <c r="MV128" s="516"/>
      <c r="MW128" s="516"/>
      <c r="MX128" s="516"/>
      <c r="MY128" s="516"/>
      <c r="MZ128" s="516"/>
      <c r="NA128" s="516"/>
      <c r="NB128" s="516"/>
      <c r="NC128" s="516"/>
      <c r="ND128" s="516"/>
      <c r="NE128" s="516"/>
      <c r="NF128" s="516"/>
      <c r="NG128" s="516"/>
      <c r="NH128" s="516"/>
      <c r="NI128" s="516"/>
      <c r="NJ128" s="516"/>
      <c r="NK128" s="516"/>
      <c r="NL128" s="516"/>
      <c r="NM128" s="516"/>
      <c r="NN128" s="516"/>
      <c r="NO128" s="516"/>
      <c r="NP128" s="516"/>
      <c r="NQ128" s="516"/>
      <c r="NR128" s="516"/>
      <c r="NS128" s="516"/>
      <c r="NT128" s="516"/>
      <c r="NU128" s="516"/>
      <c r="NV128" s="516"/>
      <c r="NW128" s="516"/>
      <c r="NX128" s="516"/>
      <c r="NY128" s="516"/>
      <c r="NZ128" s="516"/>
      <c r="OA128" s="516"/>
      <c r="OB128" s="516"/>
      <c r="OC128" s="516"/>
      <c r="OD128" s="516"/>
      <c r="OE128" s="516"/>
      <c r="OF128" s="516"/>
      <c r="OG128" s="516"/>
      <c r="OH128" s="516"/>
      <c r="OI128" s="516"/>
      <c r="OJ128" s="516"/>
      <c r="OK128" s="516"/>
      <c r="OL128" s="516"/>
      <c r="OM128" s="516"/>
      <c r="ON128" s="516"/>
      <c r="OO128" s="516"/>
      <c r="OP128" s="516"/>
      <c r="OQ128" s="516"/>
      <c r="OR128" s="516"/>
      <c r="OS128" s="516"/>
      <c r="OT128" s="516"/>
      <c r="OU128" s="516"/>
      <c r="OV128" s="516"/>
      <c r="OW128" s="516"/>
      <c r="OX128" s="516"/>
      <c r="OY128" s="516"/>
      <c r="OZ128" s="516"/>
      <c r="PA128" s="516"/>
      <c r="PB128" s="516"/>
      <c r="PC128" s="516"/>
      <c r="PD128" s="516"/>
      <c r="PE128" s="516"/>
      <c r="PF128" s="516"/>
      <c r="PG128" s="516"/>
      <c r="PH128" s="516"/>
      <c r="PI128" s="516"/>
      <c r="PJ128" s="516"/>
      <c r="PK128" s="516"/>
      <c r="PL128" s="516"/>
      <c r="PM128" s="516"/>
      <c r="PN128" s="516"/>
      <c r="PO128" s="516"/>
      <c r="PP128" s="516"/>
      <c r="PQ128" s="516"/>
      <c r="PR128" s="516"/>
      <c r="PS128" s="516"/>
      <c r="PT128" s="516"/>
      <c r="PU128" s="516"/>
      <c r="PV128" s="516"/>
      <c r="PW128" s="516"/>
      <c r="PX128" s="516"/>
      <c r="PY128" s="516"/>
      <c r="PZ128" s="516"/>
      <c r="QA128" s="516"/>
      <c r="QB128" s="516"/>
      <c r="QC128" s="516"/>
      <c r="QD128" s="516"/>
      <c r="QE128" s="516"/>
      <c r="QF128" s="516"/>
      <c r="QG128" s="516"/>
      <c r="QH128" s="516"/>
      <c r="QI128" s="516"/>
      <c r="QJ128" s="516"/>
      <c r="QK128" s="516"/>
      <c r="QL128" s="516"/>
      <c r="QM128" s="516"/>
      <c r="QN128" s="516"/>
      <c r="QO128" s="516"/>
      <c r="QP128" s="516"/>
      <c r="QQ128" s="516"/>
      <c r="QR128" s="516"/>
      <c r="QS128" s="516"/>
      <c r="QT128" s="516"/>
      <c r="QU128" s="516"/>
      <c r="QV128" s="516"/>
      <c r="QW128" s="516"/>
      <c r="QX128" s="516"/>
      <c r="QY128" s="516"/>
      <c r="QZ128" s="516"/>
      <c r="RA128" s="516"/>
      <c r="RB128" s="516"/>
      <c r="RC128" s="516"/>
      <c r="RD128" s="516"/>
      <c r="RE128" s="516"/>
      <c r="RF128" s="516"/>
      <c r="RG128" s="516"/>
      <c r="RH128" s="516"/>
      <c r="RI128" s="516"/>
      <c r="RJ128" s="516"/>
      <c r="RK128" s="516"/>
      <c r="RL128" s="516"/>
      <c r="RM128" s="516"/>
      <c r="RN128" s="516"/>
      <c r="RO128" s="516"/>
      <c r="RP128" s="516"/>
      <c r="RQ128" s="516"/>
      <c r="RR128" s="516"/>
      <c r="RS128" s="516"/>
      <c r="RT128" s="516"/>
      <c r="RU128" s="516"/>
      <c r="RV128" s="516"/>
      <c r="RW128" s="516"/>
      <c r="RX128" s="516"/>
      <c r="RY128" s="516"/>
      <c r="RZ128" s="516"/>
      <c r="SA128" s="516"/>
      <c r="SB128" s="516"/>
      <c r="SC128" s="516"/>
      <c r="SD128" s="516"/>
      <c r="SE128" s="516"/>
      <c r="SF128" s="516"/>
      <c r="SG128" s="516"/>
      <c r="SH128" s="516"/>
      <c r="SI128" s="516"/>
      <c r="SJ128" s="517"/>
      <c r="SK128" s="267"/>
      <c r="SL128" s="254"/>
      <c r="SM128" s="242"/>
      <c r="SN128" s="242"/>
      <c r="SO128" s="242"/>
    </row>
    <row r="129" spans="1:509" outlineLevel="2" x14ac:dyDescent="0.35">
      <c r="A129" s="242"/>
      <c r="B129" s="251"/>
      <c r="C129" s="438">
        <f t="shared" si="398"/>
        <v>3</v>
      </c>
      <c r="D129" s="267"/>
      <c r="E129" s="316">
        <f t="shared" si="399"/>
        <v>13</v>
      </c>
      <c r="F129" s="322"/>
      <c r="G129" s="322"/>
      <c r="H129" s="267"/>
      <c r="I129" s="451" t="s">
        <v>829</v>
      </c>
      <c r="J129" s="452" t="s">
        <v>686</v>
      </c>
      <c r="K129" s="452"/>
      <c r="L129" s="515" t="b">
        <v>1</v>
      </c>
      <c r="M129" s="516" t="b">
        <v>0</v>
      </c>
      <c r="N129" s="516" t="b">
        <v>0</v>
      </c>
      <c r="O129" s="516" t="b">
        <v>0</v>
      </c>
      <c r="P129" s="516" t="b">
        <v>1</v>
      </c>
      <c r="Q129" s="516" t="b">
        <v>1</v>
      </c>
      <c r="R129" s="516" t="b">
        <v>1</v>
      </c>
      <c r="S129" s="516" t="b">
        <v>1</v>
      </c>
      <c r="T129" s="516" t="b">
        <v>1</v>
      </c>
      <c r="U129" s="516" t="b">
        <v>1</v>
      </c>
      <c r="V129" s="516" t="b">
        <v>0</v>
      </c>
      <c r="W129" s="516" t="b">
        <v>0</v>
      </c>
      <c r="X129" s="516" t="b">
        <v>0</v>
      </c>
      <c r="Y129" s="516" t="b">
        <v>0</v>
      </c>
      <c r="Z129" s="516" t="b">
        <v>0</v>
      </c>
      <c r="AA129" s="516" t="b">
        <v>0</v>
      </c>
      <c r="AB129" s="516" t="b">
        <v>0</v>
      </c>
      <c r="AC129" s="516" t="b">
        <v>0</v>
      </c>
      <c r="AD129" s="516" t="b">
        <v>0</v>
      </c>
      <c r="AE129" s="516" t="b">
        <v>0</v>
      </c>
      <c r="AF129" s="516" t="b">
        <v>0</v>
      </c>
      <c r="AG129" s="516" t="b">
        <v>0</v>
      </c>
      <c r="AH129" s="516" t="b">
        <v>0</v>
      </c>
      <c r="AI129" s="516" t="b">
        <v>0</v>
      </c>
      <c r="AJ129" s="516" t="b">
        <v>0</v>
      </c>
      <c r="AK129" s="516" t="b">
        <v>0</v>
      </c>
      <c r="AL129" s="516" t="b">
        <v>0</v>
      </c>
      <c r="AM129" s="516" t="b">
        <v>0</v>
      </c>
      <c r="AN129" s="516" t="b">
        <v>0</v>
      </c>
      <c r="AO129" s="516" t="b">
        <v>0</v>
      </c>
      <c r="AP129" s="516" t="b">
        <v>0</v>
      </c>
      <c r="AQ129" s="516" t="b">
        <v>0</v>
      </c>
      <c r="AR129" s="516" t="b">
        <v>0</v>
      </c>
      <c r="AS129" s="516" t="b">
        <v>0</v>
      </c>
      <c r="AT129" s="516" t="b">
        <v>0</v>
      </c>
      <c r="AU129" s="516" t="b">
        <v>0</v>
      </c>
      <c r="AV129" s="516" t="b">
        <v>0</v>
      </c>
      <c r="AW129" s="516" t="b">
        <v>0</v>
      </c>
      <c r="AX129" s="516" t="b">
        <v>0</v>
      </c>
      <c r="AY129" s="516" t="b">
        <v>0</v>
      </c>
      <c r="AZ129" s="516" t="b">
        <v>0</v>
      </c>
      <c r="BA129" s="516" t="b">
        <v>0</v>
      </c>
      <c r="BB129" s="516" t="b">
        <v>0</v>
      </c>
      <c r="BC129" s="516" t="b">
        <v>0</v>
      </c>
      <c r="BD129" s="516" t="b">
        <v>0</v>
      </c>
      <c r="BE129" s="516" t="b">
        <v>0</v>
      </c>
      <c r="BF129" s="516" t="b">
        <v>0</v>
      </c>
      <c r="BG129" s="516" t="b">
        <v>0</v>
      </c>
      <c r="BH129" s="516" t="b">
        <v>0</v>
      </c>
      <c r="BI129" s="516" t="b">
        <v>0</v>
      </c>
      <c r="BJ129" s="516" t="b">
        <v>0</v>
      </c>
      <c r="BK129" s="516" t="b">
        <v>0</v>
      </c>
      <c r="BL129" s="516" t="b">
        <v>0</v>
      </c>
      <c r="BM129" s="516" t="b">
        <v>0</v>
      </c>
      <c r="BN129" s="516" t="b">
        <v>0</v>
      </c>
      <c r="BO129" s="516" t="b">
        <v>0</v>
      </c>
      <c r="BP129" s="516" t="b">
        <v>0</v>
      </c>
      <c r="BQ129" s="516" t="b">
        <v>0</v>
      </c>
      <c r="BR129" s="516" t="b">
        <v>0</v>
      </c>
      <c r="BS129" s="516" t="b">
        <v>0</v>
      </c>
      <c r="BT129" s="516" t="b">
        <v>0</v>
      </c>
      <c r="BU129" s="516" t="b">
        <v>0</v>
      </c>
      <c r="BV129" s="516" t="b">
        <v>0</v>
      </c>
      <c r="BW129" s="516" t="b">
        <v>0</v>
      </c>
      <c r="BX129" s="516" t="b">
        <v>0</v>
      </c>
      <c r="BY129" s="516" t="b">
        <v>0</v>
      </c>
      <c r="BZ129" s="516" t="b">
        <v>0</v>
      </c>
      <c r="CA129" s="516" t="b">
        <v>0</v>
      </c>
      <c r="CB129" s="516" t="b">
        <v>0</v>
      </c>
      <c r="CC129" s="516" t="b">
        <v>0</v>
      </c>
      <c r="CD129" s="516" t="b">
        <v>0</v>
      </c>
      <c r="CE129" s="516" t="b">
        <v>0</v>
      </c>
      <c r="CF129" s="516" t="b">
        <v>0</v>
      </c>
      <c r="CG129" s="516" t="b">
        <v>0</v>
      </c>
      <c r="CH129" s="516" t="b">
        <v>0</v>
      </c>
      <c r="CI129" s="516" t="b">
        <v>0</v>
      </c>
      <c r="CJ129" s="516" t="b">
        <v>0</v>
      </c>
      <c r="CK129" s="516" t="b">
        <v>0</v>
      </c>
      <c r="CL129" s="516" t="b">
        <v>0</v>
      </c>
      <c r="CM129" s="516" t="b">
        <v>0</v>
      </c>
      <c r="CN129" s="516" t="b">
        <v>0</v>
      </c>
      <c r="CO129" s="516" t="b">
        <v>0</v>
      </c>
      <c r="CP129" s="516" t="b">
        <v>0</v>
      </c>
      <c r="CQ129" s="516" t="b">
        <v>0</v>
      </c>
      <c r="CR129" s="516" t="b">
        <v>0</v>
      </c>
      <c r="CS129" s="516" t="b">
        <v>0</v>
      </c>
      <c r="CT129" s="516" t="b">
        <v>0</v>
      </c>
      <c r="CU129" s="516" t="b">
        <v>0</v>
      </c>
      <c r="CV129" s="516" t="b">
        <v>0</v>
      </c>
      <c r="CW129" s="516" t="b">
        <v>0</v>
      </c>
      <c r="CX129" s="516" t="b">
        <v>0</v>
      </c>
      <c r="CY129" s="516" t="b">
        <v>0</v>
      </c>
      <c r="CZ129" s="516" t="b">
        <v>0</v>
      </c>
      <c r="DA129" s="516" t="b">
        <v>0</v>
      </c>
      <c r="DB129" s="516" t="b">
        <v>0</v>
      </c>
      <c r="DC129" s="516" t="b">
        <v>0</v>
      </c>
      <c r="DD129" s="516" t="b">
        <v>0</v>
      </c>
      <c r="DE129" s="516" t="b">
        <v>0</v>
      </c>
      <c r="DF129" s="516" t="b">
        <v>0</v>
      </c>
      <c r="DG129" s="516" t="b">
        <v>0</v>
      </c>
      <c r="DH129" s="516"/>
      <c r="DI129" s="516"/>
      <c r="DJ129" s="516"/>
      <c r="DK129" s="516"/>
      <c r="DL129" s="516"/>
      <c r="DM129" s="516"/>
      <c r="DN129" s="516"/>
      <c r="DO129" s="516"/>
      <c r="DP129" s="516"/>
      <c r="DQ129" s="516"/>
      <c r="DR129" s="516"/>
      <c r="DS129" s="516"/>
      <c r="DT129" s="516"/>
      <c r="DU129" s="516"/>
      <c r="DV129" s="516"/>
      <c r="DW129" s="516"/>
      <c r="DX129" s="516"/>
      <c r="DY129" s="516"/>
      <c r="DZ129" s="516"/>
      <c r="EA129" s="516"/>
      <c r="EB129" s="516"/>
      <c r="EC129" s="516"/>
      <c r="ED129" s="516"/>
      <c r="EE129" s="516"/>
      <c r="EF129" s="516"/>
      <c r="EG129" s="516"/>
      <c r="EH129" s="516"/>
      <c r="EI129" s="516"/>
      <c r="EJ129" s="516"/>
      <c r="EK129" s="516"/>
      <c r="EL129" s="516"/>
      <c r="EM129" s="516"/>
      <c r="EN129" s="516"/>
      <c r="EO129" s="516"/>
      <c r="EP129" s="516"/>
      <c r="EQ129" s="516"/>
      <c r="ER129" s="516"/>
      <c r="ES129" s="516"/>
      <c r="ET129" s="516"/>
      <c r="EU129" s="516"/>
      <c r="EV129" s="516"/>
      <c r="EW129" s="516"/>
      <c r="EX129" s="516"/>
      <c r="EY129" s="516"/>
      <c r="EZ129" s="516"/>
      <c r="FA129" s="516"/>
      <c r="FB129" s="516"/>
      <c r="FC129" s="516"/>
      <c r="FD129" s="516"/>
      <c r="FE129" s="516"/>
      <c r="FF129" s="516"/>
      <c r="FG129" s="516"/>
      <c r="FH129" s="516"/>
      <c r="FI129" s="516"/>
      <c r="FJ129" s="516"/>
      <c r="FK129" s="516"/>
      <c r="FL129" s="516"/>
      <c r="FM129" s="516"/>
      <c r="FN129" s="516"/>
      <c r="FO129" s="516"/>
      <c r="FP129" s="516"/>
      <c r="FQ129" s="516"/>
      <c r="FR129" s="516"/>
      <c r="FS129" s="516"/>
      <c r="FT129" s="516"/>
      <c r="FU129" s="516"/>
      <c r="FV129" s="516"/>
      <c r="FW129" s="516"/>
      <c r="FX129" s="516"/>
      <c r="FY129" s="516"/>
      <c r="FZ129" s="516"/>
      <c r="GA129" s="516"/>
      <c r="GB129" s="516"/>
      <c r="GC129" s="516"/>
      <c r="GD129" s="516"/>
      <c r="GE129" s="516"/>
      <c r="GF129" s="516"/>
      <c r="GG129" s="516"/>
      <c r="GH129" s="516"/>
      <c r="GI129" s="516"/>
      <c r="GJ129" s="516"/>
      <c r="GK129" s="516"/>
      <c r="GL129" s="516"/>
      <c r="GM129" s="516"/>
      <c r="GN129" s="516"/>
      <c r="GO129" s="516"/>
      <c r="GP129" s="516"/>
      <c r="GQ129" s="516"/>
      <c r="GR129" s="516"/>
      <c r="GS129" s="516"/>
      <c r="GT129" s="516"/>
      <c r="GU129" s="516"/>
      <c r="GV129" s="516"/>
      <c r="GW129" s="516"/>
      <c r="GX129" s="516"/>
      <c r="GY129" s="516"/>
      <c r="GZ129" s="516"/>
      <c r="HA129" s="516"/>
      <c r="HB129" s="516"/>
      <c r="HC129" s="516"/>
      <c r="HD129" s="516"/>
      <c r="HE129" s="516"/>
      <c r="HF129" s="516"/>
      <c r="HG129" s="516"/>
      <c r="HH129" s="516"/>
      <c r="HI129" s="516"/>
      <c r="HJ129" s="516"/>
      <c r="HK129" s="516"/>
      <c r="HL129" s="516"/>
      <c r="HM129" s="516"/>
      <c r="HN129" s="516"/>
      <c r="HO129" s="516"/>
      <c r="HP129" s="516"/>
      <c r="HQ129" s="516"/>
      <c r="HR129" s="516"/>
      <c r="HS129" s="516"/>
      <c r="HT129" s="516"/>
      <c r="HU129" s="516"/>
      <c r="HV129" s="516"/>
      <c r="HW129" s="516"/>
      <c r="HX129" s="516"/>
      <c r="HY129" s="516"/>
      <c r="HZ129" s="516"/>
      <c r="IA129" s="516"/>
      <c r="IB129" s="516"/>
      <c r="IC129" s="516"/>
      <c r="ID129" s="516"/>
      <c r="IE129" s="516"/>
      <c r="IF129" s="516"/>
      <c r="IG129" s="516"/>
      <c r="IH129" s="516"/>
      <c r="II129" s="516"/>
      <c r="IJ129" s="516"/>
      <c r="IK129" s="516"/>
      <c r="IL129" s="516"/>
      <c r="IM129" s="516"/>
      <c r="IN129" s="516"/>
      <c r="IO129" s="516"/>
      <c r="IP129" s="516"/>
      <c r="IQ129" s="516"/>
      <c r="IR129" s="516"/>
      <c r="IS129" s="516"/>
      <c r="IT129" s="516"/>
      <c r="IU129" s="516"/>
      <c r="IV129" s="516"/>
      <c r="IW129" s="516"/>
      <c r="IX129" s="516"/>
      <c r="IY129" s="516"/>
      <c r="IZ129" s="516"/>
      <c r="JA129" s="516"/>
      <c r="JB129" s="516"/>
      <c r="JC129" s="516"/>
      <c r="JD129" s="516"/>
      <c r="JE129" s="516"/>
      <c r="JF129" s="516"/>
      <c r="JG129" s="516"/>
      <c r="JH129" s="516"/>
      <c r="JI129" s="516"/>
      <c r="JJ129" s="516"/>
      <c r="JK129" s="516"/>
      <c r="JL129" s="516"/>
      <c r="JM129" s="516"/>
      <c r="JN129" s="516"/>
      <c r="JO129" s="516"/>
      <c r="JP129" s="516"/>
      <c r="JQ129" s="516"/>
      <c r="JR129" s="516"/>
      <c r="JS129" s="516"/>
      <c r="JT129" s="516"/>
      <c r="JU129" s="516"/>
      <c r="JV129" s="516"/>
      <c r="JW129" s="516"/>
      <c r="JX129" s="516"/>
      <c r="JY129" s="516"/>
      <c r="JZ129" s="516"/>
      <c r="KA129" s="516"/>
      <c r="KB129" s="516"/>
      <c r="KC129" s="516"/>
      <c r="KD129" s="516"/>
      <c r="KE129" s="516"/>
      <c r="KF129" s="516"/>
      <c r="KG129" s="516"/>
      <c r="KH129" s="516"/>
      <c r="KI129" s="516"/>
      <c r="KJ129" s="516"/>
      <c r="KK129" s="516"/>
      <c r="KL129" s="516"/>
      <c r="KM129" s="516"/>
      <c r="KN129" s="516"/>
      <c r="KO129" s="516"/>
      <c r="KP129" s="516"/>
      <c r="KQ129" s="516"/>
      <c r="KR129" s="516"/>
      <c r="KS129" s="516"/>
      <c r="KT129" s="516"/>
      <c r="KU129" s="516"/>
      <c r="KV129" s="516"/>
      <c r="KW129" s="516"/>
      <c r="KX129" s="516"/>
      <c r="KY129" s="516"/>
      <c r="KZ129" s="516"/>
      <c r="LA129" s="516"/>
      <c r="LB129" s="516"/>
      <c r="LC129" s="516"/>
      <c r="LD129" s="516"/>
      <c r="LE129" s="516"/>
      <c r="LF129" s="516"/>
      <c r="LG129" s="516"/>
      <c r="LH129" s="516"/>
      <c r="LI129" s="516"/>
      <c r="LJ129" s="516"/>
      <c r="LK129" s="516"/>
      <c r="LL129" s="516"/>
      <c r="LM129" s="516"/>
      <c r="LN129" s="516"/>
      <c r="LO129" s="516"/>
      <c r="LP129" s="516"/>
      <c r="LQ129" s="516"/>
      <c r="LR129" s="516"/>
      <c r="LS129" s="516"/>
      <c r="LT129" s="516"/>
      <c r="LU129" s="516"/>
      <c r="LV129" s="516"/>
      <c r="LW129" s="516"/>
      <c r="LX129" s="516"/>
      <c r="LY129" s="516"/>
      <c r="LZ129" s="516"/>
      <c r="MA129" s="516"/>
      <c r="MB129" s="516"/>
      <c r="MC129" s="516"/>
      <c r="MD129" s="516"/>
      <c r="ME129" s="516"/>
      <c r="MF129" s="516"/>
      <c r="MG129" s="516"/>
      <c r="MH129" s="516"/>
      <c r="MI129" s="516"/>
      <c r="MJ129" s="516"/>
      <c r="MK129" s="516"/>
      <c r="ML129" s="516"/>
      <c r="MM129" s="516"/>
      <c r="MN129" s="516"/>
      <c r="MO129" s="516"/>
      <c r="MP129" s="516"/>
      <c r="MQ129" s="516"/>
      <c r="MR129" s="516"/>
      <c r="MS129" s="516"/>
      <c r="MT129" s="516"/>
      <c r="MU129" s="516"/>
      <c r="MV129" s="516"/>
      <c r="MW129" s="516"/>
      <c r="MX129" s="516"/>
      <c r="MY129" s="516"/>
      <c r="MZ129" s="516"/>
      <c r="NA129" s="516"/>
      <c r="NB129" s="516"/>
      <c r="NC129" s="516"/>
      <c r="ND129" s="516"/>
      <c r="NE129" s="516"/>
      <c r="NF129" s="516"/>
      <c r="NG129" s="516"/>
      <c r="NH129" s="516"/>
      <c r="NI129" s="516"/>
      <c r="NJ129" s="516"/>
      <c r="NK129" s="516"/>
      <c r="NL129" s="516"/>
      <c r="NM129" s="516"/>
      <c r="NN129" s="516"/>
      <c r="NO129" s="516"/>
      <c r="NP129" s="516"/>
      <c r="NQ129" s="516"/>
      <c r="NR129" s="516"/>
      <c r="NS129" s="516"/>
      <c r="NT129" s="516"/>
      <c r="NU129" s="516"/>
      <c r="NV129" s="516"/>
      <c r="NW129" s="516"/>
      <c r="NX129" s="516"/>
      <c r="NY129" s="516"/>
      <c r="NZ129" s="516"/>
      <c r="OA129" s="516"/>
      <c r="OB129" s="516"/>
      <c r="OC129" s="516"/>
      <c r="OD129" s="516"/>
      <c r="OE129" s="516"/>
      <c r="OF129" s="516"/>
      <c r="OG129" s="516"/>
      <c r="OH129" s="516"/>
      <c r="OI129" s="516"/>
      <c r="OJ129" s="516"/>
      <c r="OK129" s="516"/>
      <c r="OL129" s="516"/>
      <c r="OM129" s="516"/>
      <c r="ON129" s="516"/>
      <c r="OO129" s="516"/>
      <c r="OP129" s="516"/>
      <c r="OQ129" s="516"/>
      <c r="OR129" s="516"/>
      <c r="OS129" s="516"/>
      <c r="OT129" s="516"/>
      <c r="OU129" s="516"/>
      <c r="OV129" s="516"/>
      <c r="OW129" s="516"/>
      <c r="OX129" s="516"/>
      <c r="OY129" s="516"/>
      <c r="OZ129" s="516"/>
      <c r="PA129" s="516"/>
      <c r="PB129" s="516"/>
      <c r="PC129" s="516"/>
      <c r="PD129" s="516"/>
      <c r="PE129" s="516"/>
      <c r="PF129" s="516"/>
      <c r="PG129" s="516"/>
      <c r="PH129" s="516"/>
      <c r="PI129" s="516"/>
      <c r="PJ129" s="516"/>
      <c r="PK129" s="516"/>
      <c r="PL129" s="516"/>
      <c r="PM129" s="516"/>
      <c r="PN129" s="516"/>
      <c r="PO129" s="516"/>
      <c r="PP129" s="516"/>
      <c r="PQ129" s="516"/>
      <c r="PR129" s="516"/>
      <c r="PS129" s="516"/>
      <c r="PT129" s="516"/>
      <c r="PU129" s="516"/>
      <c r="PV129" s="516"/>
      <c r="PW129" s="516"/>
      <c r="PX129" s="516"/>
      <c r="PY129" s="516"/>
      <c r="PZ129" s="516"/>
      <c r="QA129" s="516"/>
      <c r="QB129" s="516"/>
      <c r="QC129" s="516"/>
      <c r="QD129" s="516"/>
      <c r="QE129" s="516"/>
      <c r="QF129" s="516"/>
      <c r="QG129" s="516"/>
      <c r="QH129" s="516"/>
      <c r="QI129" s="516"/>
      <c r="QJ129" s="516"/>
      <c r="QK129" s="516"/>
      <c r="QL129" s="516"/>
      <c r="QM129" s="516"/>
      <c r="QN129" s="516"/>
      <c r="QO129" s="516"/>
      <c r="QP129" s="516"/>
      <c r="QQ129" s="516"/>
      <c r="QR129" s="516"/>
      <c r="QS129" s="516"/>
      <c r="QT129" s="516"/>
      <c r="QU129" s="516"/>
      <c r="QV129" s="516"/>
      <c r="QW129" s="516"/>
      <c r="QX129" s="516"/>
      <c r="QY129" s="516"/>
      <c r="QZ129" s="516"/>
      <c r="RA129" s="516"/>
      <c r="RB129" s="516"/>
      <c r="RC129" s="516"/>
      <c r="RD129" s="516"/>
      <c r="RE129" s="516"/>
      <c r="RF129" s="516"/>
      <c r="RG129" s="516"/>
      <c r="RH129" s="516"/>
      <c r="RI129" s="516"/>
      <c r="RJ129" s="516"/>
      <c r="RK129" s="516"/>
      <c r="RL129" s="516"/>
      <c r="RM129" s="516"/>
      <c r="RN129" s="516"/>
      <c r="RO129" s="516"/>
      <c r="RP129" s="516"/>
      <c r="RQ129" s="516"/>
      <c r="RR129" s="516"/>
      <c r="RS129" s="516"/>
      <c r="RT129" s="516"/>
      <c r="RU129" s="516"/>
      <c r="RV129" s="516"/>
      <c r="RW129" s="516"/>
      <c r="RX129" s="516"/>
      <c r="RY129" s="516"/>
      <c r="RZ129" s="516"/>
      <c r="SA129" s="516"/>
      <c r="SB129" s="516"/>
      <c r="SC129" s="516"/>
      <c r="SD129" s="516"/>
      <c r="SE129" s="516"/>
      <c r="SF129" s="516"/>
      <c r="SG129" s="516"/>
      <c r="SH129" s="516"/>
      <c r="SI129" s="516"/>
      <c r="SJ129" s="517"/>
      <c r="SK129" s="267"/>
      <c r="SL129" s="254"/>
      <c r="SM129" s="242"/>
      <c r="SN129" s="242"/>
      <c r="SO129" s="242"/>
    </row>
    <row r="130" spans="1:509" outlineLevel="2" x14ac:dyDescent="0.35">
      <c r="A130" s="242"/>
      <c r="B130" s="251"/>
      <c r="C130" s="438">
        <f t="shared" si="398"/>
        <v>3</v>
      </c>
      <c r="D130" s="267"/>
      <c r="E130" s="316">
        <f t="shared" si="399"/>
        <v>14</v>
      </c>
      <c r="F130" s="322"/>
      <c r="G130" s="322"/>
      <c r="H130" s="267"/>
      <c r="I130" s="272" t="s">
        <v>830</v>
      </c>
      <c r="J130" s="288" t="s">
        <v>686</v>
      </c>
      <c r="K130" s="288"/>
      <c r="L130" s="515" t="b">
        <v>0</v>
      </c>
      <c r="M130" s="516" t="b">
        <v>0</v>
      </c>
      <c r="N130" s="516" t="b">
        <v>0</v>
      </c>
      <c r="O130" s="516" t="b">
        <v>0</v>
      </c>
      <c r="P130" s="516" t="b">
        <v>0</v>
      </c>
      <c r="Q130" s="516" t="b">
        <v>0</v>
      </c>
      <c r="R130" s="516" t="b">
        <v>0</v>
      </c>
      <c r="S130" s="516" t="b">
        <v>0</v>
      </c>
      <c r="T130" s="516" t="b">
        <v>0</v>
      </c>
      <c r="U130" s="516" t="b">
        <v>0</v>
      </c>
      <c r="V130" s="516" t="b">
        <v>0</v>
      </c>
      <c r="W130" s="516" t="b">
        <v>0</v>
      </c>
      <c r="X130" s="516" t="b">
        <v>0</v>
      </c>
      <c r="Y130" s="516" t="b">
        <v>0</v>
      </c>
      <c r="Z130" s="516" t="b">
        <v>0</v>
      </c>
      <c r="AA130" s="516" t="b">
        <v>0</v>
      </c>
      <c r="AB130" s="516" t="b">
        <v>0</v>
      </c>
      <c r="AC130" s="516" t="b">
        <v>0</v>
      </c>
      <c r="AD130" s="516" t="b">
        <v>0</v>
      </c>
      <c r="AE130" s="516" t="b">
        <v>0</v>
      </c>
      <c r="AF130" s="516" t="b">
        <v>0</v>
      </c>
      <c r="AG130" s="516" t="b">
        <v>0</v>
      </c>
      <c r="AH130" s="516" t="b">
        <v>0</v>
      </c>
      <c r="AI130" s="516" t="b">
        <v>0</v>
      </c>
      <c r="AJ130" s="516" t="b">
        <v>0</v>
      </c>
      <c r="AK130" s="516" t="b">
        <v>0</v>
      </c>
      <c r="AL130" s="516" t="b">
        <v>0</v>
      </c>
      <c r="AM130" s="516" t="b">
        <v>0</v>
      </c>
      <c r="AN130" s="516" t="b">
        <v>0</v>
      </c>
      <c r="AO130" s="516" t="b">
        <v>0</v>
      </c>
      <c r="AP130" s="516" t="b">
        <v>0</v>
      </c>
      <c r="AQ130" s="516" t="b">
        <v>0</v>
      </c>
      <c r="AR130" s="516" t="b">
        <v>0</v>
      </c>
      <c r="AS130" s="516" t="b">
        <v>0</v>
      </c>
      <c r="AT130" s="516" t="b">
        <v>0</v>
      </c>
      <c r="AU130" s="516" t="b">
        <v>0</v>
      </c>
      <c r="AV130" s="516" t="b">
        <v>0</v>
      </c>
      <c r="AW130" s="516" t="b">
        <v>0</v>
      </c>
      <c r="AX130" s="516" t="b">
        <v>0</v>
      </c>
      <c r="AY130" s="516" t="b">
        <v>0</v>
      </c>
      <c r="AZ130" s="516" t="b">
        <v>0</v>
      </c>
      <c r="BA130" s="516" t="b">
        <v>0</v>
      </c>
      <c r="BB130" s="516" t="b">
        <v>0</v>
      </c>
      <c r="BC130" s="516" t="b">
        <v>0</v>
      </c>
      <c r="BD130" s="516" t="b">
        <v>0</v>
      </c>
      <c r="BE130" s="516" t="b">
        <v>0</v>
      </c>
      <c r="BF130" s="516" t="b">
        <v>0</v>
      </c>
      <c r="BG130" s="516" t="b">
        <v>0</v>
      </c>
      <c r="BH130" s="516" t="b">
        <v>0</v>
      </c>
      <c r="BI130" s="516" t="b">
        <v>0</v>
      </c>
      <c r="BJ130" s="516" t="b">
        <v>0</v>
      </c>
      <c r="BK130" s="516" t="b">
        <v>0</v>
      </c>
      <c r="BL130" s="516" t="b">
        <v>0</v>
      </c>
      <c r="BM130" s="516" t="b">
        <v>0</v>
      </c>
      <c r="BN130" s="516" t="b">
        <v>0</v>
      </c>
      <c r="BO130" s="516" t="b">
        <v>0</v>
      </c>
      <c r="BP130" s="516" t="b">
        <v>0</v>
      </c>
      <c r="BQ130" s="516" t="b">
        <v>0</v>
      </c>
      <c r="BR130" s="516" t="b">
        <v>0</v>
      </c>
      <c r="BS130" s="516" t="b">
        <v>0</v>
      </c>
      <c r="BT130" s="516" t="b">
        <v>0</v>
      </c>
      <c r="BU130" s="516" t="b">
        <v>0</v>
      </c>
      <c r="BV130" s="516" t="b">
        <v>0</v>
      </c>
      <c r="BW130" s="516" t="b">
        <v>0</v>
      </c>
      <c r="BX130" s="516" t="b">
        <v>0</v>
      </c>
      <c r="BY130" s="516" t="b">
        <v>0</v>
      </c>
      <c r="BZ130" s="516" t="b">
        <v>0</v>
      </c>
      <c r="CA130" s="516" t="b">
        <v>0</v>
      </c>
      <c r="CB130" s="516" t="b">
        <v>0</v>
      </c>
      <c r="CC130" s="516" t="b">
        <v>0</v>
      </c>
      <c r="CD130" s="516" t="b">
        <v>0</v>
      </c>
      <c r="CE130" s="516" t="b">
        <v>0</v>
      </c>
      <c r="CF130" s="516" t="b">
        <v>0</v>
      </c>
      <c r="CG130" s="516" t="b">
        <v>0</v>
      </c>
      <c r="CH130" s="516" t="b">
        <v>0</v>
      </c>
      <c r="CI130" s="516" t="b">
        <v>0</v>
      </c>
      <c r="CJ130" s="516" t="b">
        <v>0</v>
      </c>
      <c r="CK130" s="516" t="b">
        <v>0</v>
      </c>
      <c r="CL130" s="516" t="b">
        <v>0</v>
      </c>
      <c r="CM130" s="516" t="b">
        <v>0</v>
      </c>
      <c r="CN130" s="516" t="b">
        <v>0</v>
      </c>
      <c r="CO130" s="516" t="b">
        <v>0</v>
      </c>
      <c r="CP130" s="516" t="b">
        <v>0</v>
      </c>
      <c r="CQ130" s="516" t="b">
        <v>0</v>
      </c>
      <c r="CR130" s="516" t="b">
        <v>0</v>
      </c>
      <c r="CS130" s="516" t="b">
        <v>0</v>
      </c>
      <c r="CT130" s="516" t="b">
        <v>0</v>
      </c>
      <c r="CU130" s="516" t="b">
        <v>0</v>
      </c>
      <c r="CV130" s="516" t="b">
        <v>0</v>
      </c>
      <c r="CW130" s="516" t="b">
        <v>0</v>
      </c>
      <c r="CX130" s="516" t="b">
        <v>0</v>
      </c>
      <c r="CY130" s="516" t="b">
        <v>0</v>
      </c>
      <c r="CZ130" s="516" t="b">
        <v>0</v>
      </c>
      <c r="DA130" s="516" t="b">
        <v>0</v>
      </c>
      <c r="DB130" s="516" t="b">
        <v>0</v>
      </c>
      <c r="DC130" s="516" t="b">
        <v>0</v>
      </c>
      <c r="DD130" s="516" t="b">
        <v>0</v>
      </c>
      <c r="DE130" s="516" t="b">
        <v>0</v>
      </c>
      <c r="DF130" s="516" t="b">
        <v>0</v>
      </c>
      <c r="DG130" s="516" t="b">
        <v>0</v>
      </c>
      <c r="DH130" s="516"/>
      <c r="DI130" s="516"/>
      <c r="DJ130" s="516"/>
      <c r="DK130" s="516"/>
      <c r="DL130" s="516"/>
      <c r="DM130" s="516"/>
      <c r="DN130" s="516"/>
      <c r="DO130" s="516"/>
      <c r="DP130" s="516"/>
      <c r="DQ130" s="516"/>
      <c r="DR130" s="516"/>
      <c r="DS130" s="516"/>
      <c r="DT130" s="516"/>
      <c r="DU130" s="516"/>
      <c r="DV130" s="516"/>
      <c r="DW130" s="516"/>
      <c r="DX130" s="516"/>
      <c r="DY130" s="516"/>
      <c r="DZ130" s="516"/>
      <c r="EA130" s="516"/>
      <c r="EB130" s="516"/>
      <c r="EC130" s="516"/>
      <c r="ED130" s="516"/>
      <c r="EE130" s="516"/>
      <c r="EF130" s="516"/>
      <c r="EG130" s="516"/>
      <c r="EH130" s="516"/>
      <c r="EI130" s="516"/>
      <c r="EJ130" s="516"/>
      <c r="EK130" s="516"/>
      <c r="EL130" s="516"/>
      <c r="EM130" s="516"/>
      <c r="EN130" s="516"/>
      <c r="EO130" s="516"/>
      <c r="EP130" s="516"/>
      <c r="EQ130" s="516"/>
      <c r="ER130" s="516"/>
      <c r="ES130" s="516"/>
      <c r="ET130" s="516"/>
      <c r="EU130" s="516"/>
      <c r="EV130" s="516"/>
      <c r="EW130" s="516"/>
      <c r="EX130" s="516"/>
      <c r="EY130" s="516"/>
      <c r="EZ130" s="516"/>
      <c r="FA130" s="516"/>
      <c r="FB130" s="516"/>
      <c r="FC130" s="516"/>
      <c r="FD130" s="516"/>
      <c r="FE130" s="516"/>
      <c r="FF130" s="516"/>
      <c r="FG130" s="516"/>
      <c r="FH130" s="516"/>
      <c r="FI130" s="516"/>
      <c r="FJ130" s="516"/>
      <c r="FK130" s="516"/>
      <c r="FL130" s="516"/>
      <c r="FM130" s="516"/>
      <c r="FN130" s="516"/>
      <c r="FO130" s="516"/>
      <c r="FP130" s="516"/>
      <c r="FQ130" s="516"/>
      <c r="FR130" s="516"/>
      <c r="FS130" s="516"/>
      <c r="FT130" s="516"/>
      <c r="FU130" s="516"/>
      <c r="FV130" s="516"/>
      <c r="FW130" s="516"/>
      <c r="FX130" s="516"/>
      <c r="FY130" s="516"/>
      <c r="FZ130" s="516"/>
      <c r="GA130" s="516"/>
      <c r="GB130" s="516"/>
      <c r="GC130" s="516"/>
      <c r="GD130" s="516"/>
      <c r="GE130" s="516"/>
      <c r="GF130" s="516"/>
      <c r="GG130" s="516"/>
      <c r="GH130" s="516"/>
      <c r="GI130" s="516"/>
      <c r="GJ130" s="516"/>
      <c r="GK130" s="516"/>
      <c r="GL130" s="516"/>
      <c r="GM130" s="516"/>
      <c r="GN130" s="516"/>
      <c r="GO130" s="516"/>
      <c r="GP130" s="516"/>
      <c r="GQ130" s="516"/>
      <c r="GR130" s="516"/>
      <c r="GS130" s="516"/>
      <c r="GT130" s="516"/>
      <c r="GU130" s="516"/>
      <c r="GV130" s="516"/>
      <c r="GW130" s="516"/>
      <c r="GX130" s="516"/>
      <c r="GY130" s="516"/>
      <c r="GZ130" s="516"/>
      <c r="HA130" s="516"/>
      <c r="HB130" s="516"/>
      <c r="HC130" s="516"/>
      <c r="HD130" s="516"/>
      <c r="HE130" s="516"/>
      <c r="HF130" s="516"/>
      <c r="HG130" s="516"/>
      <c r="HH130" s="516"/>
      <c r="HI130" s="516"/>
      <c r="HJ130" s="516"/>
      <c r="HK130" s="516"/>
      <c r="HL130" s="516"/>
      <c r="HM130" s="516"/>
      <c r="HN130" s="516"/>
      <c r="HO130" s="516"/>
      <c r="HP130" s="516"/>
      <c r="HQ130" s="516"/>
      <c r="HR130" s="516"/>
      <c r="HS130" s="516"/>
      <c r="HT130" s="516"/>
      <c r="HU130" s="516"/>
      <c r="HV130" s="516"/>
      <c r="HW130" s="516"/>
      <c r="HX130" s="516"/>
      <c r="HY130" s="516"/>
      <c r="HZ130" s="516"/>
      <c r="IA130" s="516"/>
      <c r="IB130" s="516"/>
      <c r="IC130" s="516"/>
      <c r="ID130" s="516"/>
      <c r="IE130" s="516"/>
      <c r="IF130" s="516"/>
      <c r="IG130" s="516"/>
      <c r="IH130" s="516"/>
      <c r="II130" s="516"/>
      <c r="IJ130" s="516"/>
      <c r="IK130" s="516"/>
      <c r="IL130" s="516"/>
      <c r="IM130" s="516"/>
      <c r="IN130" s="516"/>
      <c r="IO130" s="516"/>
      <c r="IP130" s="516"/>
      <c r="IQ130" s="516"/>
      <c r="IR130" s="516"/>
      <c r="IS130" s="516"/>
      <c r="IT130" s="516"/>
      <c r="IU130" s="516"/>
      <c r="IV130" s="516"/>
      <c r="IW130" s="516"/>
      <c r="IX130" s="516"/>
      <c r="IY130" s="516"/>
      <c r="IZ130" s="516"/>
      <c r="JA130" s="516"/>
      <c r="JB130" s="516"/>
      <c r="JC130" s="516"/>
      <c r="JD130" s="516"/>
      <c r="JE130" s="516"/>
      <c r="JF130" s="516"/>
      <c r="JG130" s="516"/>
      <c r="JH130" s="516"/>
      <c r="JI130" s="516"/>
      <c r="JJ130" s="516"/>
      <c r="JK130" s="516"/>
      <c r="JL130" s="516"/>
      <c r="JM130" s="516"/>
      <c r="JN130" s="516"/>
      <c r="JO130" s="516"/>
      <c r="JP130" s="516"/>
      <c r="JQ130" s="516"/>
      <c r="JR130" s="516"/>
      <c r="JS130" s="516"/>
      <c r="JT130" s="516"/>
      <c r="JU130" s="516"/>
      <c r="JV130" s="516"/>
      <c r="JW130" s="516"/>
      <c r="JX130" s="516"/>
      <c r="JY130" s="516"/>
      <c r="JZ130" s="516"/>
      <c r="KA130" s="516"/>
      <c r="KB130" s="516"/>
      <c r="KC130" s="516"/>
      <c r="KD130" s="516"/>
      <c r="KE130" s="516"/>
      <c r="KF130" s="516"/>
      <c r="KG130" s="516"/>
      <c r="KH130" s="516"/>
      <c r="KI130" s="516"/>
      <c r="KJ130" s="516"/>
      <c r="KK130" s="516"/>
      <c r="KL130" s="516"/>
      <c r="KM130" s="516"/>
      <c r="KN130" s="516"/>
      <c r="KO130" s="516"/>
      <c r="KP130" s="516"/>
      <c r="KQ130" s="516"/>
      <c r="KR130" s="516"/>
      <c r="KS130" s="516"/>
      <c r="KT130" s="516"/>
      <c r="KU130" s="516"/>
      <c r="KV130" s="516"/>
      <c r="KW130" s="516"/>
      <c r="KX130" s="516"/>
      <c r="KY130" s="516"/>
      <c r="KZ130" s="516"/>
      <c r="LA130" s="516"/>
      <c r="LB130" s="516"/>
      <c r="LC130" s="516"/>
      <c r="LD130" s="516"/>
      <c r="LE130" s="516"/>
      <c r="LF130" s="516"/>
      <c r="LG130" s="516"/>
      <c r="LH130" s="516"/>
      <c r="LI130" s="516"/>
      <c r="LJ130" s="516"/>
      <c r="LK130" s="516"/>
      <c r="LL130" s="516"/>
      <c r="LM130" s="516"/>
      <c r="LN130" s="516"/>
      <c r="LO130" s="516"/>
      <c r="LP130" s="516"/>
      <c r="LQ130" s="516"/>
      <c r="LR130" s="516"/>
      <c r="LS130" s="516"/>
      <c r="LT130" s="516"/>
      <c r="LU130" s="516"/>
      <c r="LV130" s="516"/>
      <c r="LW130" s="516"/>
      <c r="LX130" s="516"/>
      <c r="LY130" s="516"/>
      <c r="LZ130" s="516"/>
      <c r="MA130" s="516"/>
      <c r="MB130" s="516"/>
      <c r="MC130" s="516"/>
      <c r="MD130" s="516"/>
      <c r="ME130" s="516"/>
      <c r="MF130" s="516"/>
      <c r="MG130" s="516"/>
      <c r="MH130" s="516"/>
      <c r="MI130" s="516"/>
      <c r="MJ130" s="516"/>
      <c r="MK130" s="516"/>
      <c r="ML130" s="516"/>
      <c r="MM130" s="516"/>
      <c r="MN130" s="516"/>
      <c r="MO130" s="516"/>
      <c r="MP130" s="516"/>
      <c r="MQ130" s="516"/>
      <c r="MR130" s="516"/>
      <c r="MS130" s="516"/>
      <c r="MT130" s="516"/>
      <c r="MU130" s="516"/>
      <c r="MV130" s="516"/>
      <c r="MW130" s="516"/>
      <c r="MX130" s="516"/>
      <c r="MY130" s="516"/>
      <c r="MZ130" s="516"/>
      <c r="NA130" s="516"/>
      <c r="NB130" s="516"/>
      <c r="NC130" s="516"/>
      <c r="ND130" s="516"/>
      <c r="NE130" s="516"/>
      <c r="NF130" s="516"/>
      <c r="NG130" s="516"/>
      <c r="NH130" s="516"/>
      <c r="NI130" s="516"/>
      <c r="NJ130" s="516"/>
      <c r="NK130" s="516"/>
      <c r="NL130" s="516"/>
      <c r="NM130" s="516"/>
      <c r="NN130" s="516"/>
      <c r="NO130" s="516"/>
      <c r="NP130" s="516"/>
      <c r="NQ130" s="516"/>
      <c r="NR130" s="516"/>
      <c r="NS130" s="516"/>
      <c r="NT130" s="516"/>
      <c r="NU130" s="516"/>
      <c r="NV130" s="516"/>
      <c r="NW130" s="516"/>
      <c r="NX130" s="516"/>
      <c r="NY130" s="516"/>
      <c r="NZ130" s="516"/>
      <c r="OA130" s="516"/>
      <c r="OB130" s="516"/>
      <c r="OC130" s="516"/>
      <c r="OD130" s="516"/>
      <c r="OE130" s="516"/>
      <c r="OF130" s="516"/>
      <c r="OG130" s="516"/>
      <c r="OH130" s="516"/>
      <c r="OI130" s="516"/>
      <c r="OJ130" s="516"/>
      <c r="OK130" s="516"/>
      <c r="OL130" s="516"/>
      <c r="OM130" s="516"/>
      <c r="ON130" s="516"/>
      <c r="OO130" s="516"/>
      <c r="OP130" s="516"/>
      <c r="OQ130" s="516"/>
      <c r="OR130" s="516"/>
      <c r="OS130" s="516"/>
      <c r="OT130" s="516"/>
      <c r="OU130" s="516"/>
      <c r="OV130" s="516"/>
      <c r="OW130" s="516"/>
      <c r="OX130" s="516"/>
      <c r="OY130" s="516"/>
      <c r="OZ130" s="516"/>
      <c r="PA130" s="516"/>
      <c r="PB130" s="516"/>
      <c r="PC130" s="516"/>
      <c r="PD130" s="516"/>
      <c r="PE130" s="516"/>
      <c r="PF130" s="516"/>
      <c r="PG130" s="516"/>
      <c r="PH130" s="516"/>
      <c r="PI130" s="516"/>
      <c r="PJ130" s="516"/>
      <c r="PK130" s="516"/>
      <c r="PL130" s="516"/>
      <c r="PM130" s="516"/>
      <c r="PN130" s="516"/>
      <c r="PO130" s="516"/>
      <c r="PP130" s="516"/>
      <c r="PQ130" s="516"/>
      <c r="PR130" s="516"/>
      <c r="PS130" s="516"/>
      <c r="PT130" s="516"/>
      <c r="PU130" s="516"/>
      <c r="PV130" s="516"/>
      <c r="PW130" s="516"/>
      <c r="PX130" s="516"/>
      <c r="PY130" s="516"/>
      <c r="PZ130" s="516"/>
      <c r="QA130" s="516"/>
      <c r="QB130" s="516"/>
      <c r="QC130" s="516"/>
      <c r="QD130" s="516"/>
      <c r="QE130" s="516"/>
      <c r="QF130" s="516"/>
      <c r="QG130" s="516"/>
      <c r="QH130" s="516"/>
      <c r="QI130" s="516"/>
      <c r="QJ130" s="516"/>
      <c r="QK130" s="516"/>
      <c r="QL130" s="516"/>
      <c r="QM130" s="516"/>
      <c r="QN130" s="516"/>
      <c r="QO130" s="516"/>
      <c r="QP130" s="516"/>
      <c r="QQ130" s="516"/>
      <c r="QR130" s="516"/>
      <c r="QS130" s="516"/>
      <c r="QT130" s="516"/>
      <c r="QU130" s="516"/>
      <c r="QV130" s="516"/>
      <c r="QW130" s="516"/>
      <c r="QX130" s="516"/>
      <c r="QY130" s="516"/>
      <c r="QZ130" s="516"/>
      <c r="RA130" s="516"/>
      <c r="RB130" s="516"/>
      <c r="RC130" s="516"/>
      <c r="RD130" s="516"/>
      <c r="RE130" s="516"/>
      <c r="RF130" s="516"/>
      <c r="RG130" s="516"/>
      <c r="RH130" s="516"/>
      <c r="RI130" s="516"/>
      <c r="RJ130" s="516"/>
      <c r="RK130" s="516"/>
      <c r="RL130" s="516"/>
      <c r="RM130" s="516"/>
      <c r="RN130" s="516"/>
      <c r="RO130" s="516"/>
      <c r="RP130" s="516"/>
      <c r="RQ130" s="516"/>
      <c r="RR130" s="516"/>
      <c r="RS130" s="516"/>
      <c r="RT130" s="516"/>
      <c r="RU130" s="516"/>
      <c r="RV130" s="516"/>
      <c r="RW130" s="516"/>
      <c r="RX130" s="516"/>
      <c r="RY130" s="516"/>
      <c r="RZ130" s="516"/>
      <c r="SA130" s="516"/>
      <c r="SB130" s="516"/>
      <c r="SC130" s="516"/>
      <c r="SD130" s="516"/>
      <c r="SE130" s="516"/>
      <c r="SF130" s="516"/>
      <c r="SG130" s="516"/>
      <c r="SH130" s="516"/>
      <c r="SI130" s="516"/>
      <c r="SJ130" s="517"/>
      <c r="SK130" s="267"/>
      <c r="SL130" s="254"/>
      <c r="SM130" s="242"/>
      <c r="SN130" s="242"/>
      <c r="SO130" s="242"/>
    </row>
    <row r="131" spans="1:509" outlineLevel="2" x14ac:dyDescent="0.35">
      <c r="A131" s="242"/>
      <c r="B131" s="251"/>
      <c r="C131" s="438">
        <f t="shared" si="398"/>
        <v>3</v>
      </c>
      <c r="D131" s="267"/>
      <c r="E131" s="316">
        <f t="shared" si="399"/>
        <v>15</v>
      </c>
      <c r="F131" s="322"/>
      <c r="G131" s="322"/>
      <c r="H131" s="267"/>
      <c r="I131" s="272" t="s">
        <v>831</v>
      </c>
      <c r="J131" s="288" t="s">
        <v>686</v>
      </c>
      <c r="K131" s="288"/>
      <c r="L131" s="515" t="b">
        <v>1</v>
      </c>
      <c r="M131" s="516" t="b">
        <v>0</v>
      </c>
      <c r="N131" s="516" t="b">
        <v>0</v>
      </c>
      <c r="O131" s="516" t="b">
        <v>0</v>
      </c>
      <c r="P131" s="516" t="b">
        <v>1</v>
      </c>
      <c r="Q131" s="516" t="b">
        <v>1</v>
      </c>
      <c r="R131" s="516" t="b">
        <v>1</v>
      </c>
      <c r="S131" s="516" t="b">
        <v>1</v>
      </c>
      <c r="T131" s="516" t="b">
        <v>1</v>
      </c>
      <c r="U131" s="516" t="b">
        <v>1</v>
      </c>
      <c r="V131" s="516" t="b">
        <v>0</v>
      </c>
      <c r="W131" s="516" t="b">
        <v>0</v>
      </c>
      <c r="X131" s="516" t="b">
        <v>0</v>
      </c>
      <c r="Y131" s="516" t="b">
        <v>0</v>
      </c>
      <c r="Z131" s="516" t="b">
        <v>0</v>
      </c>
      <c r="AA131" s="516" t="b">
        <v>0</v>
      </c>
      <c r="AB131" s="516" t="b">
        <v>0</v>
      </c>
      <c r="AC131" s="516" t="b">
        <v>0</v>
      </c>
      <c r="AD131" s="516" t="b">
        <v>0</v>
      </c>
      <c r="AE131" s="516" t="b">
        <v>0</v>
      </c>
      <c r="AF131" s="516" t="b">
        <v>0</v>
      </c>
      <c r="AG131" s="516" t="b">
        <v>0</v>
      </c>
      <c r="AH131" s="516" t="b">
        <v>0</v>
      </c>
      <c r="AI131" s="516" t="b">
        <v>0</v>
      </c>
      <c r="AJ131" s="516" t="b">
        <v>0</v>
      </c>
      <c r="AK131" s="516" t="b">
        <v>0</v>
      </c>
      <c r="AL131" s="516" t="b">
        <v>0</v>
      </c>
      <c r="AM131" s="516" t="b">
        <v>0</v>
      </c>
      <c r="AN131" s="516" t="b">
        <v>0</v>
      </c>
      <c r="AO131" s="516" t="b">
        <v>0</v>
      </c>
      <c r="AP131" s="516" t="b">
        <v>0</v>
      </c>
      <c r="AQ131" s="516" t="b">
        <v>0</v>
      </c>
      <c r="AR131" s="516" t="b">
        <v>0</v>
      </c>
      <c r="AS131" s="516" t="b">
        <v>0</v>
      </c>
      <c r="AT131" s="516" t="b">
        <v>0</v>
      </c>
      <c r="AU131" s="516" t="b">
        <v>0</v>
      </c>
      <c r="AV131" s="516" t="b">
        <v>0</v>
      </c>
      <c r="AW131" s="516" t="b">
        <v>0</v>
      </c>
      <c r="AX131" s="516" t="b">
        <v>0</v>
      </c>
      <c r="AY131" s="516" t="b">
        <v>0</v>
      </c>
      <c r="AZ131" s="516" t="b">
        <v>0</v>
      </c>
      <c r="BA131" s="516" t="b">
        <v>0</v>
      </c>
      <c r="BB131" s="516" t="b">
        <v>0</v>
      </c>
      <c r="BC131" s="516" t="b">
        <v>0</v>
      </c>
      <c r="BD131" s="516" t="b">
        <v>0</v>
      </c>
      <c r="BE131" s="516" t="b">
        <v>0</v>
      </c>
      <c r="BF131" s="516" t="b">
        <v>0</v>
      </c>
      <c r="BG131" s="516" t="b">
        <v>0</v>
      </c>
      <c r="BH131" s="516" t="b">
        <v>0</v>
      </c>
      <c r="BI131" s="516" t="b">
        <v>0</v>
      </c>
      <c r="BJ131" s="516" t="b">
        <v>0</v>
      </c>
      <c r="BK131" s="516" t="b">
        <v>0</v>
      </c>
      <c r="BL131" s="516" t="b">
        <v>0</v>
      </c>
      <c r="BM131" s="516" t="b">
        <v>0</v>
      </c>
      <c r="BN131" s="516" t="b">
        <v>0</v>
      </c>
      <c r="BO131" s="516" t="b">
        <v>0</v>
      </c>
      <c r="BP131" s="516" t="b">
        <v>0</v>
      </c>
      <c r="BQ131" s="516" t="b">
        <v>0</v>
      </c>
      <c r="BR131" s="516" t="b">
        <v>0</v>
      </c>
      <c r="BS131" s="516" t="b">
        <v>0</v>
      </c>
      <c r="BT131" s="516" t="b">
        <v>0</v>
      </c>
      <c r="BU131" s="516" t="b">
        <v>0</v>
      </c>
      <c r="BV131" s="516" t="b">
        <v>0</v>
      </c>
      <c r="BW131" s="516" t="b">
        <v>0</v>
      </c>
      <c r="BX131" s="516" t="b">
        <v>0</v>
      </c>
      <c r="BY131" s="516" t="b">
        <v>0</v>
      </c>
      <c r="BZ131" s="516" t="b">
        <v>0</v>
      </c>
      <c r="CA131" s="516" t="b">
        <v>0</v>
      </c>
      <c r="CB131" s="516" t="b">
        <v>0</v>
      </c>
      <c r="CC131" s="516" t="b">
        <v>0</v>
      </c>
      <c r="CD131" s="516" t="b">
        <v>0</v>
      </c>
      <c r="CE131" s="516" t="b">
        <v>0</v>
      </c>
      <c r="CF131" s="516" t="b">
        <v>0</v>
      </c>
      <c r="CG131" s="516" t="b">
        <v>0</v>
      </c>
      <c r="CH131" s="516" t="b">
        <v>0</v>
      </c>
      <c r="CI131" s="516" t="b">
        <v>0</v>
      </c>
      <c r="CJ131" s="516" t="b">
        <v>0</v>
      </c>
      <c r="CK131" s="516" t="b">
        <v>0</v>
      </c>
      <c r="CL131" s="516" t="b">
        <v>0</v>
      </c>
      <c r="CM131" s="516" t="b">
        <v>0</v>
      </c>
      <c r="CN131" s="516" t="b">
        <v>0</v>
      </c>
      <c r="CO131" s="516" t="b">
        <v>0</v>
      </c>
      <c r="CP131" s="516" t="b">
        <v>0</v>
      </c>
      <c r="CQ131" s="516" t="b">
        <v>0</v>
      </c>
      <c r="CR131" s="516" t="b">
        <v>0</v>
      </c>
      <c r="CS131" s="516" t="b">
        <v>0</v>
      </c>
      <c r="CT131" s="516" t="b">
        <v>0</v>
      </c>
      <c r="CU131" s="516" t="b">
        <v>0</v>
      </c>
      <c r="CV131" s="516" t="b">
        <v>0</v>
      </c>
      <c r="CW131" s="516" t="b">
        <v>0</v>
      </c>
      <c r="CX131" s="516" t="b">
        <v>0</v>
      </c>
      <c r="CY131" s="516" t="b">
        <v>0</v>
      </c>
      <c r="CZ131" s="516" t="b">
        <v>0</v>
      </c>
      <c r="DA131" s="516" t="b">
        <v>0</v>
      </c>
      <c r="DB131" s="516" t="b">
        <v>0</v>
      </c>
      <c r="DC131" s="516" t="b">
        <v>0</v>
      </c>
      <c r="DD131" s="516" t="b">
        <v>0</v>
      </c>
      <c r="DE131" s="516" t="b">
        <v>0</v>
      </c>
      <c r="DF131" s="516" t="b">
        <v>0</v>
      </c>
      <c r="DG131" s="516" t="b">
        <v>0</v>
      </c>
      <c r="DH131" s="516"/>
      <c r="DI131" s="516"/>
      <c r="DJ131" s="516"/>
      <c r="DK131" s="516"/>
      <c r="DL131" s="516"/>
      <c r="DM131" s="516"/>
      <c r="DN131" s="516"/>
      <c r="DO131" s="516"/>
      <c r="DP131" s="516"/>
      <c r="DQ131" s="516"/>
      <c r="DR131" s="516"/>
      <c r="DS131" s="516"/>
      <c r="DT131" s="516"/>
      <c r="DU131" s="516"/>
      <c r="DV131" s="516"/>
      <c r="DW131" s="516"/>
      <c r="DX131" s="516"/>
      <c r="DY131" s="516"/>
      <c r="DZ131" s="516"/>
      <c r="EA131" s="516"/>
      <c r="EB131" s="516"/>
      <c r="EC131" s="516"/>
      <c r="ED131" s="516"/>
      <c r="EE131" s="516"/>
      <c r="EF131" s="516"/>
      <c r="EG131" s="516"/>
      <c r="EH131" s="516"/>
      <c r="EI131" s="516"/>
      <c r="EJ131" s="516"/>
      <c r="EK131" s="516"/>
      <c r="EL131" s="516"/>
      <c r="EM131" s="516"/>
      <c r="EN131" s="516"/>
      <c r="EO131" s="516"/>
      <c r="EP131" s="516"/>
      <c r="EQ131" s="516"/>
      <c r="ER131" s="516"/>
      <c r="ES131" s="516"/>
      <c r="ET131" s="516"/>
      <c r="EU131" s="516"/>
      <c r="EV131" s="516"/>
      <c r="EW131" s="516"/>
      <c r="EX131" s="516"/>
      <c r="EY131" s="516"/>
      <c r="EZ131" s="516"/>
      <c r="FA131" s="516"/>
      <c r="FB131" s="516"/>
      <c r="FC131" s="516"/>
      <c r="FD131" s="516"/>
      <c r="FE131" s="516"/>
      <c r="FF131" s="516"/>
      <c r="FG131" s="516"/>
      <c r="FH131" s="516"/>
      <c r="FI131" s="516"/>
      <c r="FJ131" s="516"/>
      <c r="FK131" s="516"/>
      <c r="FL131" s="516"/>
      <c r="FM131" s="516"/>
      <c r="FN131" s="516"/>
      <c r="FO131" s="516"/>
      <c r="FP131" s="516"/>
      <c r="FQ131" s="516"/>
      <c r="FR131" s="516"/>
      <c r="FS131" s="516"/>
      <c r="FT131" s="516"/>
      <c r="FU131" s="516"/>
      <c r="FV131" s="516"/>
      <c r="FW131" s="516"/>
      <c r="FX131" s="516"/>
      <c r="FY131" s="516"/>
      <c r="FZ131" s="516"/>
      <c r="GA131" s="516"/>
      <c r="GB131" s="516"/>
      <c r="GC131" s="516"/>
      <c r="GD131" s="516"/>
      <c r="GE131" s="516"/>
      <c r="GF131" s="516"/>
      <c r="GG131" s="516"/>
      <c r="GH131" s="516"/>
      <c r="GI131" s="516"/>
      <c r="GJ131" s="516"/>
      <c r="GK131" s="516"/>
      <c r="GL131" s="516"/>
      <c r="GM131" s="516"/>
      <c r="GN131" s="516"/>
      <c r="GO131" s="516"/>
      <c r="GP131" s="516"/>
      <c r="GQ131" s="516"/>
      <c r="GR131" s="516"/>
      <c r="GS131" s="516"/>
      <c r="GT131" s="516"/>
      <c r="GU131" s="516"/>
      <c r="GV131" s="516"/>
      <c r="GW131" s="516"/>
      <c r="GX131" s="516"/>
      <c r="GY131" s="516"/>
      <c r="GZ131" s="516"/>
      <c r="HA131" s="516"/>
      <c r="HB131" s="516"/>
      <c r="HC131" s="516"/>
      <c r="HD131" s="516"/>
      <c r="HE131" s="516"/>
      <c r="HF131" s="516"/>
      <c r="HG131" s="516"/>
      <c r="HH131" s="516"/>
      <c r="HI131" s="516"/>
      <c r="HJ131" s="516"/>
      <c r="HK131" s="516"/>
      <c r="HL131" s="516"/>
      <c r="HM131" s="516"/>
      <c r="HN131" s="516"/>
      <c r="HO131" s="516"/>
      <c r="HP131" s="516"/>
      <c r="HQ131" s="516"/>
      <c r="HR131" s="516"/>
      <c r="HS131" s="516"/>
      <c r="HT131" s="516"/>
      <c r="HU131" s="516"/>
      <c r="HV131" s="516"/>
      <c r="HW131" s="516"/>
      <c r="HX131" s="516"/>
      <c r="HY131" s="516"/>
      <c r="HZ131" s="516"/>
      <c r="IA131" s="516"/>
      <c r="IB131" s="516"/>
      <c r="IC131" s="516"/>
      <c r="ID131" s="516"/>
      <c r="IE131" s="516"/>
      <c r="IF131" s="516"/>
      <c r="IG131" s="516"/>
      <c r="IH131" s="516"/>
      <c r="II131" s="516"/>
      <c r="IJ131" s="516"/>
      <c r="IK131" s="516"/>
      <c r="IL131" s="516"/>
      <c r="IM131" s="516"/>
      <c r="IN131" s="516"/>
      <c r="IO131" s="516"/>
      <c r="IP131" s="516"/>
      <c r="IQ131" s="516"/>
      <c r="IR131" s="516"/>
      <c r="IS131" s="516"/>
      <c r="IT131" s="516"/>
      <c r="IU131" s="516"/>
      <c r="IV131" s="516"/>
      <c r="IW131" s="516"/>
      <c r="IX131" s="516"/>
      <c r="IY131" s="516"/>
      <c r="IZ131" s="516"/>
      <c r="JA131" s="516"/>
      <c r="JB131" s="516"/>
      <c r="JC131" s="516"/>
      <c r="JD131" s="516"/>
      <c r="JE131" s="516"/>
      <c r="JF131" s="516"/>
      <c r="JG131" s="516"/>
      <c r="JH131" s="516"/>
      <c r="JI131" s="516"/>
      <c r="JJ131" s="516"/>
      <c r="JK131" s="516"/>
      <c r="JL131" s="516"/>
      <c r="JM131" s="516"/>
      <c r="JN131" s="516"/>
      <c r="JO131" s="516"/>
      <c r="JP131" s="516"/>
      <c r="JQ131" s="516"/>
      <c r="JR131" s="516"/>
      <c r="JS131" s="516"/>
      <c r="JT131" s="516"/>
      <c r="JU131" s="516"/>
      <c r="JV131" s="516"/>
      <c r="JW131" s="516"/>
      <c r="JX131" s="516"/>
      <c r="JY131" s="516"/>
      <c r="JZ131" s="516"/>
      <c r="KA131" s="516"/>
      <c r="KB131" s="516"/>
      <c r="KC131" s="516"/>
      <c r="KD131" s="516"/>
      <c r="KE131" s="516"/>
      <c r="KF131" s="516"/>
      <c r="KG131" s="516"/>
      <c r="KH131" s="516"/>
      <c r="KI131" s="516"/>
      <c r="KJ131" s="516"/>
      <c r="KK131" s="516"/>
      <c r="KL131" s="516"/>
      <c r="KM131" s="516"/>
      <c r="KN131" s="516"/>
      <c r="KO131" s="516"/>
      <c r="KP131" s="516"/>
      <c r="KQ131" s="516"/>
      <c r="KR131" s="516"/>
      <c r="KS131" s="516"/>
      <c r="KT131" s="516"/>
      <c r="KU131" s="516"/>
      <c r="KV131" s="516"/>
      <c r="KW131" s="516"/>
      <c r="KX131" s="516"/>
      <c r="KY131" s="516"/>
      <c r="KZ131" s="516"/>
      <c r="LA131" s="516"/>
      <c r="LB131" s="516"/>
      <c r="LC131" s="516"/>
      <c r="LD131" s="516"/>
      <c r="LE131" s="516"/>
      <c r="LF131" s="516"/>
      <c r="LG131" s="516"/>
      <c r="LH131" s="516"/>
      <c r="LI131" s="516"/>
      <c r="LJ131" s="516"/>
      <c r="LK131" s="516"/>
      <c r="LL131" s="516"/>
      <c r="LM131" s="516"/>
      <c r="LN131" s="516"/>
      <c r="LO131" s="516"/>
      <c r="LP131" s="516"/>
      <c r="LQ131" s="516"/>
      <c r="LR131" s="516"/>
      <c r="LS131" s="516"/>
      <c r="LT131" s="516"/>
      <c r="LU131" s="516"/>
      <c r="LV131" s="516"/>
      <c r="LW131" s="516"/>
      <c r="LX131" s="516"/>
      <c r="LY131" s="516"/>
      <c r="LZ131" s="516"/>
      <c r="MA131" s="516"/>
      <c r="MB131" s="516"/>
      <c r="MC131" s="516"/>
      <c r="MD131" s="516"/>
      <c r="ME131" s="516"/>
      <c r="MF131" s="516"/>
      <c r="MG131" s="516"/>
      <c r="MH131" s="516"/>
      <c r="MI131" s="516"/>
      <c r="MJ131" s="516"/>
      <c r="MK131" s="516"/>
      <c r="ML131" s="516"/>
      <c r="MM131" s="516"/>
      <c r="MN131" s="516"/>
      <c r="MO131" s="516"/>
      <c r="MP131" s="516"/>
      <c r="MQ131" s="516"/>
      <c r="MR131" s="516"/>
      <c r="MS131" s="516"/>
      <c r="MT131" s="516"/>
      <c r="MU131" s="516"/>
      <c r="MV131" s="516"/>
      <c r="MW131" s="516"/>
      <c r="MX131" s="516"/>
      <c r="MY131" s="516"/>
      <c r="MZ131" s="516"/>
      <c r="NA131" s="516"/>
      <c r="NB131" s="516"/>
      <c r="NC131" s="516"/>
      <c r="ND131" s="516"/>
      <c r="NE131" s="516"/>
      <c r="NF131" s="516"/>
      <c r="NG131" s="516"/>
      <c r="NH131" s="516"/>
      <c r="NI131" s="516"/>
      <c r="NJ131" s="516"/>
      <c r="NK131" s="516"/>
      <c r="NL131" s="516"/>
      <c r="NM131" s="516"/>
      <c r="NN131" s="516"/>
      <c r="NO131" s="516"/>
      <c r="NP131" s="516"/>
      <c r="NQ131" s="516"/>
      <c r="NR131" s="516"/>
      <c r="NS131" s="516"/>
      <c r="NT131" s="516"/>
      <c r="NU131" s="516"/>
      <c r="NV131" s="516"/>
      <c r="NW131" s="516"/>
      <c r="NX131" s="516"/>
      <c r="NY131" s="516"/>
      <c r="NZ131" s="516"/>
      <c r="OA131" s="516"/>
      <c r="OB131" s="516"/>
      <c r="OC131" s="516"/>
      <c r="OD131" s="516"/>
      <c r="OE131" s="516"/>
      <c r="OF131" s="516"/>
      <c r="OG131" s="516"/>
      <c r="OH131" s="516"/>
      <c r="OI131" s="516"/>
      <c r="OJ131" s="516"/>
      <c r="OK131" s="516"/>
      <c r="OL131" s="516"/>
      <c r="OM131" s="516"/>
      <c r="ON131" s="516"/>
      <c r="OO131" s="516"/>
      <c r="OP131" s="516"/>
      <c r="OQ131" s="516"/>
      <c r="OR131" s="516"/>
      <c r="OS131" s="516"/>
      <c r="OT131" s="516"/>
      <c r="OU131" s="516"/>
      <c r="OV131" s="516"/>
      <c r="OW131" s="516"/>
      <c r="OX131" s="516"/>
      <c r="OY131" s="516"/>
      <c r="OZ131" s="516"/>
      <c r="PA131" s="516"/>
      <c r="PB131" s="516"/>
      <c r="PC131" s="516"/>
      <c r="PD131" s="516"/>
      <c r="PE131" s="516"/>
      <c r="PF131" s="516"/>
      <c r="PG131" s="516"/>
      <c r="PH131" s="516"/>
      <c r="PI131" s="516"/>
      <c r="PJ131" s="516"/>
      <c r="PK131" s="516"/>
      <c r="PL131" s="516"/>
      <c r="PM131" s="516"/>
      <c r="PN131" s="516"/>
      <c r="PO131" s="516"/>
      <c r="PP131" s="516"/>
      <c r="PQ131" s="516"/>
      <c r="PR131" s="516"/>
      <c r="PS131" s="516"/>
      <c r="PT131" s="516"/>
      <c r="PU131" s="516"/>
      <c r="PV131" s="516"/>
      <c r="PW131" s="516"/>
      <c r="PX131" s="516"/>
      <c r="PY131" s="516"/>
      <c r="PZ131" s="516"/>
      <c r="QA131" s="516"/>
      <c r="QB131" s="516"/>
      <c r="QC131" s="516"/>
      <c r="QD131" s="516"/>
      <c r="QE131" s="516"/>
      <c r="QF131" s="516"/>
      <c r="QG131" s="516"/>
      <c r="QH131" s="516"/>
      <c r="QI131" s="516"/>
      <c r="QJ131" s="516"/>
      <c r="QK131" s="516"/>
      <c r="QL131" s="516"/>
      <c r="QM131" s="516"/>
      <c r="QN131" s="516"/>
      <c r="QO131" s="516"/>
      <c r="QP131" s="516"/>
      <c r="QQ131" s="516"/>
      <c r="QR131" s="516"/>
      <c r="QS131" s="516"/>
      <c r="QT131" s="516"/>
      <c r="QU131" s="516"/>
      <c r="QV131" s="516"/>
      <c r="QW131" s="516"/>
      <c r="QX131" s="516"/>
      <c r="QY131" s="516"/>
      <c r="QZ131" s="516"/>
      <c r="RA131" s="516"/>
      <c r="RB131" s="516"/>
      <c r="RC131" s="516"/>
      <c r="RD131" s="516"/>
      <c r="RE131" s="516"/>
      <c r="RF131" s="516"/>
      <c r="RG131" s="516"/>
      <c r="RH131" s="516"/>
      <c r="RI131" s="516"/>
      <c r="RJ131" s="516"/>
      <c r="RK131" s="516"/>
      <c r="RL131" s="516"/>
      <c r="RM131" s="516"/>
      <c r="RN131" s="516"/>
      <c r="RO131" s="516"/>
      <c r="RP131" s="516"/>
      <c r="RQ131" s="516"/>
      <c r="RR131" s="516"/>
      <c r="RS131" s="516"/>
      <c r="RT131" s="516"/>
      <c r="RU131" s="516"/>
      <c r="RV131" s="516"/>
      <c r="RW131" s="516"/>
      <c r="RX131" s="516"/>
      <c r="RY131" s="516"/>
      <c r="RZ131" s="516"/>
      <c r="SA131" s="516"/>
      <c r="SB131" s="516"/>
      <c r="SC131" s="516"/>
      <c r="SD131" s="516"/>
      <c r="SE131" s="516"/>
      <c r="SF131" s="516"/>
      <c r="SG131" s="516"/>
      <c r="SH131" s="516"/>
      <c r="SI131" s="516"/>
      <c r="SJ131" s="517"/>
      <c r="SK131" s="267"/>
      <c r="SL131" s="254"/>
      <c r="SM131" s="242"/>
      <c r="SN131" s="242"/>
      <c r="SO131" s="242"/>
    </row>
    <row r="132" spans="1:509" outlineLevel="2" x14ac:dyDescent="0.35">
      <c r="A132" s="242"/>
      <c r="B132" s="251"/>
      <c r="C132" s="438">
        <f t="shared" si="398"/>
        <v>3</v>
      </c>
      <c r="D132" s="267"/>
      <c r="E132" s="316">
        <f t="shared" si="399"/>
        <v>16</v>
      </c>
      <c r="F132" s="322"/>
      <c r="G132" s="322"/>
      <c r="H132" s="267"/>
      <c r="I132" s="272" t="s">
        <v>832</v>
      </c>
      <c r="J132" s="288" t="s">
        <v>686</v>
      </c>
      <c r="K132" s="288"/>
      <c r="L132" s="515" t="b">
        <v>0</v>
      </c>
      <c r="M132" s="516" t="b">
        <v>0</v>
      </c>
      <c r="N132" s="516" t="b">
        <v>0</v>
      </c>
      <c r="O132" s="516" t="b">
        <v>0</v>
      </c>
      <c r="P132" s="516" t="b">
        <v>0</v>
      </c>
      <c r="Q132" s="516" t="b">
        <v>0</v>
      </c>
      <c r="R132" s="516" t="b">
        <v>0</v>
      </c>
      <c r="S132" s="516" t="b">
        <v>0</v>
      </c>
      <c r="T132" s="516" t="b">
        <v>0</v>
      </c>
      <c r="U132" s="516" t="b">
        <v>0</v>
      </c>
      <c r="V132" s="516" t="b">
        <v>0</v>
      </c>
      <c r="W132" s="516" t="b">
        <v>0</v>
      </c>
      <c r="X132" s="516" t="b">
        <v>0</v>
      </c>
      <c r="Y132" s="516" t="b">
        <v>0</v>
      </c>
      <c r="Z132" s="516" t="b">
        <v>0</v>
      </c>
      <c r="AA132" s="516" t="b">
        <v>0</v>
      </c>
      <c r="AB132" s="516" t="b">
        <v>0</v>
      </c>
      <c r="AC132" s="516" t="b">
        <v>0</v>
      </c>
      <c r="AD132" s="516" t="b">
        <v>0</v>
      </c>
      <c r="AE132" s="516" t="b">
        <v>0</v>
      </c>
      <c r="AF132" s="516" t="b">
        <v>0</v>
      </c>
      <c r="AG132" s="516" t="b">
        <v>0</v>
      </c>
      <c r="AH132" s="516" t="b">
        <v>0</v>
      </c>
      <c r="AI132" s="516" t="b">
        <v>0</v>
      </c>
      <c r="AJ132" s="516" t="b">
        <v>0</v>
      </c>
      <c r="AK132" s="516" t="b">
        <v>0</v>
      </c>
      <c r="AL132" s="516" t="b">
        <v>0</v>
      </c>
      <c r="AM132" s="516" t="b">
        <v>0</v>
      </c>
      <c r="AN132" s="516" t="b">
        <v>0</v>
      </c>
      <c r="AO132" s="516" t="b">
        <v>0</v>
      </c>
      <c r="AP132" s="516" t="b">
        <v>0</v>
      </c>
      <c r="AQ132" s="516" t="b">
        <v>0</v>
      </c>
      <c r="AR132" s="516" t="b">
        <v>0</v>
      </c>
      <c r="AS132" s="516" t="b">
        <v>0</v>
      </c>
      <c r="AT132" s="516" t="b">
        <v>0</v>
      </c>
      <c r="AU132" s="516" t="b">
        <v>0</v>
      </c>
      <c r="AV132" s="516" t="b">
        <v>0</v>
      </c>
      <c r="AW132" s="516" t="b">
        <v>0</v>
      </c>
      <c r="AX132" s="516" t="b">
        <v>0</v>
      </c>
      <c r="AY132" s="516" t="b">
        <v>0</v>
      </c>
      <c r="AZ132" s="516" t="b">
        <v>0</v>
      </c>
      <c r="BA132" s="516" t="b">
        <v>0</v>
      </c>
      <c r="BB132" s="516" t="b">
        <v>0</v>
      </c>
      <c r="BC132" s="516" t="b">
        <v>0</v>
      </c>
      <c r="BD132" s="516" t="b">
        <v>0</v>
      </c>
      <c r="BE132" s="516" t="b">
        <v>0</v>
      </c>
      <c r="BF132" s="516" t="b">
        <v>0</v>
      </c>
      <c r="BG132" s="516" t="b">
        <v>0</v>
      </c>
      <c r="BH132" s="516" t="b">
        <v>0</v>
      </c>
      <c r="BI132" s="516" t="b">
        <v>0</v>
      </c>
      <c r="BJ132" s="516" t="b">
        <v>0</v>
      </c>
      <c r="BK132" s="516" t="b">
        <v>0</v>
      </c>
      <c r="BL132" s="516" t="b">
        <v>0</v>
      </c>
      <c r="BM132" s="516" t="b">
        <v>0</v>
      </c>
      <c r="BN132" s="516" t="b">
        <v>0</v>
      </c>
      <c r="BO132" s="516" t="b">
        <v>0</v>
      </c>
      <c r="BP132" s="516" t="b">
        <v>0</v>
      </c>
      <c r="BQ132" s="516" t="b">
        <v>0</v>
      </c>
      <c r="BR132" s="516" t="b">
        <v>0</v>
      </c>
      <c r="BS132" s="516" t="b">
        <v>0</v>
      </c>
      <c r="BT132" s="516" t="b">
        <v>0</v>
      </c>
      <c r="BU132" s="516" t="b">
        <v>0</v>
      </c>
      <c r="BV132" s="516" t="b">
        <v>0</v>
      </c>
      <c r="BW132" s="516" t="b">
        <v>0</v>
      </c>
      <c r="BX132" s="516" t="b">
        <v>0</v>
      </c>
      <c r="BY132" s="516" t="b">
        <v>0</v>
      </c>
      <c r="BZ132" s="516" t="b">
        <v>0</v>
      </c>
      <c r="CA132" s="516" t="b">
        <v>0</v>
      </c>
      <c r="CB132" s="516" t="b">
        <v>0</v>
      </c>
      <c r="CC132" s="516" t="b">
        <v>0</v>
      </c>
      <c r="CD132" s="516" t="b">
        <v>0</v>
      </c>
      <c r="CE132" s="516" t="b">
        <v>0</v>
      </c>
      <c r="CF132" s="516" t="b">
        <v>0</v>
      </c>
      <c r="CG132" s="516" t="b">
        <v>0</v>
      </c>
      <c r="CH132" s="516" t="b">
        <v>0</v>
      </c>
      <c r="CI132" s="516" t="b">
        <v>0</v>
      </c>
      <c r="CJ132" s="516" t="b">
        <v>0</v>
      </c>
      <c r="CK132" s="516" t="b">
        <v>0</v>
      </c>
      <c r="CL132" s="516" t="b">
        <v>0</v>
      </c>
      <c r="CM132" s="516" t="b">
        <v>0</v>
      </c>
      <c r="CN132" s="516" t="b">
        <v>0</v>
      </c>
      <c r="CO132" s="516" t="b">
        <v>0</v>
      </c>
      <c r="CP132" s="516" t="b">
        <v>0</v>
      </c>
      <c r="CQ132" s="516" t="b">
        <v>0</v>
      </c>
      <c r="CR132" s="516" t="b">
        <v>0</v>
      </c>
      <c r="CS132" s="516" t="b">
        <v>0</v>
      </c>
      <c r="CT132" s="516" t="b">
        <v>0</v>
      </c>
      <c r="CU132" s="516" t="b">
        <v>0</v>
      </c>
      <c r="CV132" s="516" t="b">
        <v>0</v>
      </c>
      <c r="CW132" s="516" t="b">
        <v>0</v>
      </c>
      <c r="CX132" s="516" t="b">
        <v>0</v>
      </c>
      <c r="CY132" s="516" t="b">
        <v>0</v>
      </c>
      <c r="CZ132" s="516" t="b">
        <v>0</v>
      </c>
      <c r="DA132" s="516" t="b">
        <v>0</v>
      </c>
      <c r="DB132" s="516" t="b">
        <v>0</v>
      </c>
      <c r="DC132" s="516" t="b">
        <v>0</v>
      </c>
      <c r="DD132" s="516" t="b">
        <v>0</v>
      </c>
      <c r="DE132" s="516" t="b">
        <v>0</v>
      </c>
      <c r="DF132" s="516" t="b">
        <v>0</v>
      </c>
      <c r="DG132" s="516" t="b">
        <v>0</v>
      </c>
      <c r="DH132" s="516"/>
      <c r="DI132" s="516"/>
      <c r="DJ132" s="516"/>
      <c r="DK132" s="516"/>
      <c r="DL132" s="516"/>
      <c r="DM132" s="516"/>
      <c r="DN132" s="516"/>
      <c r="DO132" s="516"/>
      <c r="DP132" s="516"/>
      <c r="DQ132" s="516"/>
      <c r="DR132" s="516"/>
      <c r="DS132" s="516"/>
      <c r="DT132" s="516"/>
      <c r="DU132" s="516"/>
      <c r="DV132" s="516"/>
      <c r="DW132" s="516"/>
      <c r="DX132" s="516"/>
      <c r="DY132" s="516"/>
      <c r="DZ132" s="516"/>
      <c r="EA132" s="516"/>
      <c r="EB132" s="516"/>
      <c r="EC132" s="516"/>
      <c r="ED132" s="516"/>
      <c r="EE132" s="516"/>
      <c r="EF132" s="516"/>
      <c r="EG132" s="516"/>
      <c r="EH132" s="516"/>
      <c r="EI132" s="516"/>
      <c r="EJ132" s="516"/>
      <c r="EK132" s="516"/>
      <c r="EL132" s="516"/>
      <c r="EM132" s="516"/>
      <c r="EN132" s="516"/>
      <c r="EO132" s="516"/>
      <c r="EP132" s="516"/>
      <c r="EQ132" s="516"/>
      <c r="ER132" s="516"/>
      <c r="ES132" s="516"/>
      <c r="ET132" s="516"/>
      <c r="EU132" s="516"/>
      <c r="EV132" s="516"/>
      <c r="EW132" s="516"/>
      <c r="EX132" s="516"/>
      <c r="EY132" s="516"/>
      <c r="EZ132" s="516"/>
      <c r="FA132" s="516"/>
      <c r="FB132" s="516"/>
      <c r="FC132" s="516"/>
      <c r="FD132" s="516"/>
      <c r="FE132" s="516"/>
      <c r="FF132" s="516"/>
      <c r="FG132" s="516"/>
      <c r="FH132" s="516"/>
      <c r="FI132" s="516"/>
      <c r="FJ132" s="516"/>
      <c r="FK132" s="516"/>
      <c r="FL132" s="516"/>
      <c r="FM132" s="516"/>
      <c r="FN132" s="516"/>
      <c r="FO132" s="516"/>
      <c r="FP132" s="516"/>
      <c r="FQ132" s="516"/>
      <c r="FR132" s="516"/>
      <c r="FS132" s="516"/>
      <c r="FT132" s="516"/>
      <c r="FU132" s="516"/>
      <c r="FV132" s="516"/>
      <c r="FW132" s="516"/>
      <c r="FX132" s="516"/>
      <c r="FY132" s="516"/>
      <c r="FZ132" s="516"/>
      <c r="GA132" s="516"/>
      <c r="GB132" s="516"/>
      <c r="GC132" s="516"/>
      <c r="GD132" s="516"/>
      <c r="GE132" s="516"/>
      <c r="GF132" s="516"/>
      <c r="GG132" s="516"/>
      <c r="GH132" s="516"/>
      <c r="GI132" s="516"/>
      <c r="GJ132" s="516"/>
      <c r="GK132" s="516"/>
      <c r="GL132" s="516"/>
      <c r="GM132" s="516"/>
      <c r="GN132" s="516"/>
      <c r="GO132" s="516"/>
      <c r="GP132" s="516"/>
      <c r="GQ132" s="516"/>
      <c r="GR132" s="516"/>
      <c r="GS132" s="516"/>
      <c r="GT132" s="516"/>
      <c r="GU132" s="516"/>
      <c r="GV132" s="516"/>
      <c r="GW132" s="516"/>
      <c r="GX132" s="516"/>
      <c r="GY132" s="516"/>
      <c r="GZ132" s="516"/>
      <c r="HA132" s="516"/>
      <c r="HB132" s="516"/>
      <c r="HC132" s="516"/>
      <c r="HD132" s="516"/>
      <c r="HE132" s="516"/>
      <c r="HF132" s="516"/>
      <c r="HG132" s="516"/>
      <c r="HH132" s="516"/>
      <c r="HI132" s="516"/>
      <c r="HJ132" s="516"/>
      <c r="HK132" s="516"/>
      <c r="HL132" s="516"/>
      <c r="HM132" s="516"/>
      <c r="HN132" s="516"/>
      <c r="HO132" s="516"/>
      <c r="HP132" s="516"/>
      <c r="HQ132" s="516"/>
      <c r="HR132" s="516"/>
      <c r="HS132" s="516"/>
      <c r="HT132" s="516"/>
      <c r="HU132" s="516"/>
      <c r="HV132" s="516"/>
      <c r="HW132" s="516"/>
      <c r="HX132" s="516"/>
      <c r="HY132" s="516"/>
      <c r="HZ132" s="516"/>
      <c r="IA132" s="516"/>
      <c r="IB132" s="516"/>
      <c r="IC132" s="516"/>
      <c r="ID132" s="516"/>
      <c r="IE132" s="516"/>
      <c r="IF132" s="516"/>
      <c r="IG132" s="516"/>
      <c r="IH132" s="516"/>
      <c r="II132" s="516"/>
      <c r="IJ132" s="516"/>
      <c r="IK132" s="516"/>
      <c r="IL132" s="516"/>
      <c r="IM132" s="516"/>
      <c r="IN132" s="516"/>
      <c r="IO132" s="516"/>
      <c r="IP132" s="516"/>
      <c r="IQ132" s="516"/>
      <c r="IR132" s="516"/>
      <c r="IS132" s="516"/>
      <c r="IT132" s="516"/>
      <c r="IU132" s="516"/>
      <c r="IV132" s="516"/>
      <c r="IW132" s="516"/>
      <c r="IX132" s="516"/>
      <c r="IY132" s="516"/>
      <c r="IZ132" s="516"/>
      <c r="JA132" s="516"/>
      <c r="JB132" s="516"/>
      <c r="JC132" s="516"/>
      <c r="JD132" s="516"/>
      <c r="JE132" s="516"/>
      <c r="JF132" s="516"/>
      <c r="JG132" s="516"/>
      <c r="JH132" s="516"/>
      <c r="JI132" s="516"/>
      <c r="JJ132" s="516"/>
      <c r="JK132" s="516"/>
      <c r="JL132" s="516"/>
      <c r="JM132" s="516"/>
      <c r="JN132" s="516"/>
      <c r="JO132" s="516"/>
      <c r="JP132" s="516"/>
      <c r="JQ132" s="516"/>
      <c r="JR132" s="516"/>
      <c r="JS132" s="516"/>
      <c r="JT132" s="516"/>
      <c r="JU132" s="516"/>
      <c r="JV132" s="516"/>
      <c r="JW132" s="516"/>
      <c r="JX132" s="516"/>
      <c r="JY132" s="516"/>
      <c r="JZ132" s="516"/>
      <c r="KA132" s="516"/>
      <c r="KB132" s="516"/>
      <c r="KC132" s="516"/>
      <c r="KD132" s="516"/>
      <c r="KE132" s="516"/>
      <c r="KF132" s="516"/>
      <c r="KG132" s="516"/>
      <c r="KH132" s="516"/>
      <c r="KI132" s="516"/>
      <c r="KJ132" s="516"/>
      <c r="KK132" s="516"/>
      <c r="KL132" s="516"/>
      <c r="KM132" s="516"/>
      <c r="KN132" s="516"/>
      <c r="KO132" s="516"/>
      <c r="KP132" s="516"/>
      <c r="KQ132" s="516"/>
      <c r="KR132" s="516"/>
      <c r="KS132" s="516"/>
      <c r="KT132" s="516"/>
      <c r="KU132" s="516"/>
      <c r="KV132" s="516"/>
      <c r="KW132" s="516"/>
      <c r="KX132" s="516"/>
      <c r="KY132" s="516"/>
      <c r="KZ132" s="516"/>
      <c r="LA132" s="516"/>
      <c r="LB132" s="516"/>
      <c r="LC132" s="516"/>
      <c r="LD132" s="516"/>
      <c r="LE132" s="516"/>
      <c r="LF132" s="516"/>
      <c r="LG132" s="516"/>
      <c r="LH132" s="516"/>
      <c r="LI132" s="516"/>
      <c r="LJ132" s="516"/>
      <c r="LK132" s="516"/>
      <c r="LL132" s="516"/>
      <c r="LM132" s="516"/>
      <c r="LN132" s="516"/>
      <c r="LO132" s="516"/>
      <c r="LP132" s="516"/>
      <c r="LQ132" s="516"/>
      <c r="LR132" s="516"/>
      <c r="LS132" s="516"/>
      <c r="LT132" s="516"/>
      <c r="LU132" s="516"/>
      <c r="LV132" s="516"/>
      <c r="LW132" s="516"/>
      <c r="LX132" s="516"/>
      <c r="LY132" s="516"/>
      <c r="LZ132" s="516"/>
      <c r="MA132" s="516"/>
      <c r="MB132" s="516"/>
      <c r="MC132" s="516"/>
      <c r="MD132" s="516"/>
      <c r="ME132" s="516"/>
      <c r="MF132" s="516"/>
      <c r="MG132" s="516"/>
      <c r="MH132" s="516"/>
      <c r="MI132" s="516"/>
      <c r="MJ132" s="516"/>
      <c r="MK132" s="516"/>
      <c r="ML132" s="516"/>
      <c r="MM132" s="516"/>
      <c r="MN132" s="516"/>
      <c r="MO132" s="516"/>
      <c r="MP132" s="516"/>
      <c r="MQ132" s="516"/>
      <c r="MR132" s="516"/>
      <c r="MS132" s="516"/>
      <c r="MT132" s="516"/>
      <c r="MU132" s="516"/>
      <c r="MV132" s="516"/>
      <c r="MW132" s="516"/>
      <c r="MX132" s="516"/>
      <c r="MY132" s="516"/>
      <c r="MZ132" s="516"/>
      <c r="NA132" s="516"/>
      <c r="NB132" s="516"/>
      <c r="NC132" s="516"/>
      <c r="ND132" s="516"/>
      <c r="NE132" s="516"/>
      <c r="NF132" s="516"/>
      <c r="NG132" s="516"/>
      <c r="NH132" s="516"/>
      <c r="NI132" s="516"/>
      <c r="NJ132" s="516"/>
      <c r="NK132" s="516"/>
      <c r="NL132" s="516"/>
      <c r="NM132" s="516"/>
      <c r="NN132" s="516"/>
      <c r="NO132" s="516"/>
      <c r="NP132" s="516"/>
      <c r="NQ132" s="516"/>
      <c r="NR132" s="516"/>
      <c r="NS132" s="516"/>
      <c r="NT132" s="516"/>
      <c r="NU132" s="516"/>
      <c r="NV132" s="516"/>
      <c r="NW132" s="516"/>
      <c r="NX132" s="516"/>
      <c r="NY132" s="516"/>
      <c r="NZ132" s="516"/>
      <c r="OA132" s="516"/>
      <c r="OB132" s="516"/>
      <c r="OC132" s="516"/>
      <c r="OD132" s="516"/>
      <c r="OE132" s="516"/>
      <c r="OF132" s="516"/>
      <c r="OG132" s="516"/>
      <c r="OH132" s="516"/>
      <c r="OI132" s="516"/>
      <c r="OJ132" s="516"/>
      <c r="OK132" s="516"/>
      <c r="OL132" s="516"/>
      <c r="OM132" s="516"/>
      <c r="ON132" s="516"/>
      <c r="OO132" s="516"/>
      <c r="OP132" s="516"/>
      <c r="OQ132" s="516"/>
      <c r="OR132" s="516"/>
      <c r="OS132" s="516"/>
      <c r="OT132" s="516"/>
      <c r="OU132" s="516"/>
      <c r="OV132" s="516"/>
      <c r="OW132" s="516"/>
      <c r="OX132" s="516"/>
      <c r="OY132" s="516"/>
      <c r="OZ132" s="516"/>
      <c r="PA132" s="516"/>
      <c r="PB132" s="516"/>
      <c r="PC132" s="516"/>
      <c r="PD132" s="516"/>
      <c r="PE132" s="516"/>
      <c r="PF132" s="516"/>
      <c r="PG132" s="516"/>
      <c r="PH132" s="516"/>
      <c r="PI132" s="516"/>
      <c r="PJ132" s="516"/>
      <c r="PK132" s="516"/>
      <c r="PL132" s="516"/>
      <c r="PM132" s="516"/>
      <c r="PN132" s="516"/>
      <c r="PO132" s="516"/>
      <c r="PP132" s="516"/>
      <c r="PQ132" s="516"/>
      <c r="PR132" s="516"/>
      <c r="PS132" s="516"/>
      <c r="PT132" s="516"/>
      <c r="PU132" s="516"/>
      <c r="PV132" s="516"/>
      <c r="PW132" s="516"/>
      <c r="PX132" s="516"/>
      <c r="PY132" s="516"/>
      <c r="PZ132" s="516"/>
      <c r="QA132" s="516"/>
      <c r="QB132" s="516"/>
      <c r="QC132" s="516"/>
      <c r="QD132" s="516"/>
      <c r="QE132" s="516"/>
      <c r="QF132" s="516"/>
      <c r="QG132" s="516"/>
      <c r="QH132" s="516"/>
      <c r="QI132" s="516"/>
      <c r="QJ132" s="516"/>
      <c r="QK132" s="516"/>
      <c r="QL132" s="516"/>
      <c r="QM132" s="516"/>
      <c r="QN132" s="516"/>
      <c r="QO132" s="516"/>
      <c r="QP132" s="516"/>
      <c r="QQ132" s="516"/>
      <c r="QR132" s="516"/>
      <c r="QS132" s="516"/>
      <c r="QT132" s="516"/>
      <c r="QU132" s="516"/>
      <c r="QV132" s="516"/>
      <c r="QW132" s="516"/>
      <c r="QX132" s="516"/>
      <c r="QY132" s="516"/>
      <c r="QZ132" s="516"/>
      <c r="RA132" s="516"/>
      <c r="RB132" s="516"/>
      <c r="RC132" s="516"/>
      <c r="RD132" s="516"/>
      <c r="RE132" s="516"/>
      <c r="RF132" s="516"/>
      <c r="RG132" s="516"/>
      <c r="RH132" s="516"/>
      <c r="RI132" s="516"/>
      <c r="RJ132" s="516"/>
      <c r="RK132" s="516"/>
      <c r="RL132" s="516"/>
      <c r="RM132" s="516"/>
      <c r="RN132" s="516"/>
      <c r="RO132" s="516"/>
      <c r="RP132" s="516"/>
      <c r="RQ132" s="516"/>
      <c r="RR132" s="516"/>
      <c r="RS132" s="516"/>
      <c r="RT132" s="516"/>
      <c r="RU132" s="516"/>
      <c r="RV132" s="516"/>
      <c r="RW132" s="516"/>
      <c r="RX132" s="516"/>
      <c r="RY132" s="516"/>
      <c r="RZ132" s="516"/>
      <c r="SA132" s="516"/>
      <c r="SB132" s="516"/>
      <c r="SC132" s="516"/>
      <c r="SD132" s="516"/>
      <c r="SE132" s="516"/>
      <c r="SF132" s="516"/>
      <c r="SG132" s="516"/>
      <c r="SH132" s="516"/>
      <c r="SI132" s="516"/>
      <c r="SJ132" s="517"/>
      <c r="SK132" s="267"/>
      <c r="SL132" s="254"/>
      <c r="SM132" s="242"/>
      <c r="SN132" s="242"/>
      <c r="SO132" s="242"/>
    </row>
    <row r="133" spans="1:509" outlineLevel="2" x14ac:dyDescent="0.35">
      <c r="A133" s="242"/>
      <c r="B133" s="251"/>
      <c r="C133" s="438">
        <f t="shared" si="398"/>
        <v>3</v>
      </c>
      <c r="D133" s="267"/>
      <c r="E133" s="316">
        <f t="shared" si="399"/>
        <v>17</v>
      </c>
      <c r="F133" s="322"/>
      <c r="G133" s="322"/>
      <c r="H133" s="267"/>
      <c r="I133" s="272" t="s">
        <v>833</v>
      </c>
      <c r="J133" s="288" t="s">
        <v>686</v>
      </c>
      <c r="K133" s="288"/>
      <c r="L133" s="515" t="b">
        <v>1</v>
      </c>
      <c r="M133" s="516" t="b">
        <v>0</v>
      </c>
      <c r="N133" s="516" t="b">
        <v>0</v>
      </c>
      <c r="O133" s="516" t="b">
        <v>0</v>
      </c>
      <c r="P133" s="516" t="b">
        <v>1</v>
      </c>
      <c r="Q133" s="516" t="b">
        <v>1</v>
      </c>
      <c r="R133" s="516" t="b">
        <v>1</v>
      </c>
      <c r="S133" s="516" t="b">
        <v>1</v>
      </c>
      <c r="T133" s="516" t="b">
        <v>1</v>
      </c>
      <c r="U133" s="516" t="b">
        <v>1</v>
      </c>
      <c r="V133" s="516" t="b">
        <v>0</v>
      </c>
      <c r="W133" s="516" t="b">
        <v>0</v>
      </c>
      <c r="X133" s="516" t="b">
        <v>0</v>
      </c>
      <c r="Y133" s="516" t="b">
        <v>0</v>
      </c>
      <c r="Z133" s="516" t="b">
        <v>0</v>
      </c>
      <c r="AA133" s="516" t="b">
        <v>0</v>
      </c>
      <c r="AB133" s="516" t="b">
        <v>0</v>
      </c>
      <c r="AC133" s="516" t="b">
        <v>0</v>
      </c>
      <c r="AD133" s="516" t="b">
        <v>0</v>
      </c>
      <c r="AE133" s="516" t="b">
        <v>0</v>
      </c>
      <c r="AF133" s="516" t="b">
        <v>0</v>
      </c>
      <c r="AG133" s="516" t="b">
        <v>0</v>
      </c>
      <c r="AH133" s="516" t="b">
        <v>0</v>
      </c>
      <c r="AI133" s="516" t="b">
        <v>0</v>
      </c>
      <c r="AJ133" s="516" t="b">
        <v>0</v>
      </c>
      <c r="AK133" s="516" t="b">
        <v>0</v>
      </c>
      <c r="AL133" s="516" t="b">
        <v>0</v>
      </c>
      <c r="AM133" s="516" t="b">
        <v>0</v>
      </c>
      <c r="AN133" s="516" t="b">
        <v>0</v>
      </c>
      <c r="AO133" s="516" t="b">
        <v>0</v>
      </c>
      <c r="AP133" s="516" t="b">
        <v>0</v>
      </c>
      <c r="AQ133" s="516" t="b">
        <v>0</v>
      </c>
      <c r="AR133" s="516" t="b">
        <v>0</v>
      </c>
      <c r="AS133" s="516" t="b">
        <v>0</v>
      </c>
      <c r="AT133" s="516" t="b">
        <v>0</v>
      </c>
      <c r="AU133" s="516" t="b">
        <v>0</v>
      </c>
      <c r="AV133" s="516" t="b">
        <v>0</v>
      </c>
      <c r="AW133" s="516" t="b">
        <v>0</v>
      </c>
      <c r="AX133" s="516" t="b">
        <v>0</v>
      </c>
      <c r="AY133" s="516" t="b">
        <v>0</v>
      </c>
      <c r="AZ133" s="516" t="b">
        <v>0</v>
      </c>
      <c r="BA133" s="516" t="b">
        <v>0</v>
      </c>
      <c r="BB133" s="516" t="b">
        <v>0</v>
      </c>
      <c r="BC133" s="516" t="b">
        <v>0</v>
      </c>
      <c r="BD133" s="516" t="b">
        <v>0</v>
      </c>
      <c r="BE133" s="516" t="b">
        <v>0</v>
      </c>
      <c r="BF133" s="516" t="b">
        <v>0</v>
      </c>
      <c r="BG133" s="516" t="b">
        <v>0</v>
      </c>
      <c r="BH133" s="516" t="b">
        <v>0</v>
      </c>
      <c r="BI133" s="516" t="b">
        <v>0</v>
      </c>
      <c r="BJ133" s="516" t="b">
        <v>0</v>
      </c>
      <c r="BK133" s="516" t="b">
        <v>0</v>
      </c>
      <c r="BL133" s="516" t="b">
        <v>0</v>
      </c>
      <c r="BM133" s="516" t="b">
        <v>0</v>
      </c>
      <c r="BN133" s="516" t="b">
        <v>0</v>
      </c>
      <c r="BO133" s="516" t="b">
        <v>0</v>
      </c>
      <c r="BP133" s="516" t="b">
        <v>0</v>
      </c>
      <c r="BQ133" s="516" t="b">
        <v>0</v>
      </c>
      <c r="BR133" s="516" t="b">
        <v>0</v>
      </c>
      <c r="BS133" s="516" t="b">
        <v>0</v>
      </c>
      <c r="BT133" s="516" t="b">
        <v>0</v>
      </c>
      <c r="BU133" s="516" t="b">
        <v>0</v>
      </c>
      <c r="BV133" s="516" t="b">
        <v>0</v>
      </c>
      <c r="BW133" s="516" t="b">
        <v>0</v>
      </c>
      <c r="BX133" s="516" t="b">
        <v>0</v>
      </c>
      <c r="BY133" s="516" t="b">
        <v>0</v>
      </c>
      <c r="BZ133" s="516" t="b">
        <v>0</v>
      </c>
      <c r="CA133" s="516" t="b">
        <v>0</v>
      </c>
      <c r="CB133" s="516" t="b">
        <v>0</v>
      </c>
      <c r="CC133" s="516" t="b">
        <v>0</v>
      </c>
      <c r="CD133" s="516" t="b">
        <v>0</v>
      </c>
      <c r="CE133" s="516" t="b">
        <v>0</v>
      </c>
      <c r="CF133" s="516" t="b">
        <v>0</v>
      </c>
      <c r="CG133" s="516" t="b">
        <v>0</v>
      </c>
      <c r="CH133" s="516" t="b">
        <v>0</v>
      </c>
      <c r="CI133" s="516" t="b">
        <v>0</v>
      </c>
      <c r="CJ133" s="516" t="b">
        <v>0</v>
      </c>
      <c r="CK133" s="516" t="b">
        <v>0</v>
      </c>
      <c r="CL133" s="516" t="b">
        <v>0</v>
      </c>
      <c r="CM133" s="516" t="b">
        <v>0</v>
      </c>
      <c r="CN133" s="516" t="b">
        <v>0</v>
      </c>
      <c r="CO133" s="516" t="b">
        <v>0</v>
      </c>
      <c r="CP133" s="516" t="b">
        <v>0</v>
      </c>
      <c r="CQ133" s="516" t="b">
        <v>0</v>
      </c>
      <c r="CR133" s="516" t="b">
        <v>0</v>
      </c>
      <c r="CS133" s="516" t="b">
        <v>0</v>
      </c>
      <c r="CT133" s="516" t="b">
        <v>0</v>
      </c>
      <c r="CU133" s="516" t="b">
        <v>0</v>
      </c>
      <c r="CV133" s="516" t="b">
        <v>0</v>
      </c>
      <c r="CW133" s="516" t="b">
        <v>0</v>
      </c>
      <c r="CX133" s="516" t="b">
        <v>0</v>
      </c>
      <c r="CY133" s="516" t="b">
        <v>0</v>
      </c>
      <c r="CZ133" s="516" t="b">
        <v>0</v>
      </c>
      <c r="DA133" s="516" t="b">
        <v>0</v>
      </c>
      <c r="DB133" s="516" t="b">
        <v>0</v>
      </c>
      <c r="DC133" s="516" t="b">
        <v>0</v>
      </c>
      <c r="DD133" s="516" t="b">
        <v>0</v>
      </c>
      <c r="DE133" s="516" t="b">
        <v>0</v>
      </c>
      <c r="DF133" s="516" t="b">
        <v>0</v>
      </c>
      <c r="DG133" s="516" t="b">
        <v>0</v>
      </c>
      <c r="DH133" s="516"/>
      <c r="DI133" s="516"/>
      <c r="DJ133" s="516"/>
      <c r="DK133" s="516"/>
      <c r="DL133" s="516"/>
      <c r="DM133" s="516"/>
      <c r="DN133" s="516"/>
      <c r="DO133" s="516"/>
      <c r="DP133" s="516"/>
      <c r="DQ133" s="516"/>
      <c r="DR133" s="516"/>
      <c r="DS133" s="516"/>
      <c r="DT133" s="516"/>
      <c r="DU133" s="516"/>
      <c r="DV133" s="516"/>
      <c r="DW133" s="516"/>
      <c r="DX133" s="516"/>
      <c r="DY133" s="516"/>
      <c r="DZ133" s="516"/>
      <c r="EA133" s="516"/>
      <c r="EB133" s="516"/>
      <c r="EC133" s="516"/>
      <c r="ED133" s="516"/>
      <c r="EE133" s="516"/>
      <c r="EF133" s="516"/>
      <c r="EG133" s="516"/>
      <c r="EH133" s="516"/>
      <c r="EI133" s="516"/>
      <c r="EJ133" s="516"/>
      <c r="EK133" s="516"/>
      <c r="EL133" s="516"/>
      <c r="EM133" s="516"/>
      <c r="EN133" s="516"/>
      <c r="EO133" s="516"/>
      <c r="EP133" s="516"/>
      <c r="EQ133" s="516"/>
      <c r="ER133" s="516"/>
      <c r="ES133" s="516"/>
      <c r="ET133" s="516"/>
      <c r="EU133" s="516"/>
      <c r="EV133" s="516"/>
      <c r="EW133" s="516"/>
      <c r="EX133" s="516"/>
      <c r="EY133" s="516"/>
      <c r="EZ133" s="516"/>
      <c r="FA133" s="516"/>
      <c r="FB133" s="516"/>
      <c r="FC133" s="516"/>
      <c r="FD133" s="516"/>
      <c r="FE133" s="516"/>
      <c r="FF133" s="516"/>
      <c r="FG133" s="516"/>
      <c r="FH133" s="516"/>
      <c r="FI133" s="516"/>
      <c r="FJ133" s="516"/>
      <c r="FK133" s="516"/>
      <c r="FL133" s="516"/>
      <c r="FM133" s="516"/>
      <c r="FN133" s="516"/>
      <c r="FO133" s="516"/>
      <c r="FP133" s="516"/>
      <c r="FQ133" s="516"/>
      <c r="FR133" s="516"/>
      <c r="FS133" s="516"/>
      <c r="FT133" s="516"/>
      <c r="FU133" s="516"/>
      <c r="FV133" s="516"/>
      <c r="FW133" s="516"/>
      <c r="FX133" s="516"/>
      <c r="FY133" s="516"/>
      <c r="FZ133" s="516"/>
      <c r="GA133" s="516"/>
      <c r="GB133" s="516"/>
      <c r="GC133" s="516"/>
      <c r="GD133" s="516"/>
      <c r="GE133" s="516"/>
      <c r="GF133" s="516"/>
      <c r="GG133" s="516"/>
      <c r="GH133" s="516"/>
      <c r="GI133" s="516"/>
      <c r="GJ133" s="516"/>
      <c r="GK133" s="516"/>
      <c r="GL133" s="516"/>
      <c r="GM133" s="516"/>
      <c r="GN133" s="516"/>
      <c r="GO133" s="516"/>
      <c r="GP133" s="516"/>
      <c r="GQ133" s="516"/>
      <c r="GR133" s="516"/>
      <c r="GS133" s="516"/>
      <c r="GT133" s="516"/>
      <c r="GU133" s="516"/>
      <c r="GV133" s="516"/>
      <c r="GW133" s="516"/>
      <c r="GX133" s="516"/>
      <c r="GY133" s="516"/>
      <c r="GZ133" s="516"/>
      <c r="HA133" s="516"/>
      <c r="HB133" s="516"/>
      <c r="HC133" s="516"/>
      <c r="HD133" s="516"/>
      <c r="HE133" s="516"/>
      <c r="HF133" s="516"/>
      <c r="HG133" s="516"/>
      <c r="HH133" s="516"/>
      <c r="HI133" s="516"/>
      <c r="HJ133" s="516"/>
      <c r="HK133" s="516"/>
      <c r="HL133" s="516"/>
      <c r="HM133" s="516"/>
      <c r="HN133" s="516"/>
      <c r="HO133" s="516"/>
      <c r="HP133" s="516"/>
      <c r="HQ133" s="516"/>
      <c r="HR133" s="516"/>
      <c r="HS133" s="516"/>
      <c r="HT133" s="516"/>
      <c r="HU133" s="516"/>
      <c r="HV133" s="516"/>
      <c r="HW133" s="516"/>
      <c r="HX133" s="516"/>
      <c r="HY133" s="516"/>
      <c r="HZ133" s="516"/>
      <c r="IA133" s="516"/>
      <c r="IB133" s="516"/>
      <c r="IC133" s="516"/>
      <c r="ID133" s="516"/>
      <c r="IE133" s="516"/>
      <c r="IF133" s="516"/>
      <c r="IG133" s="516"/>
      <c r="IH133" s="516"/>
      <c r="II133" s="516"/>
      <c r="IJ133" s="516"/>
      <c r="IK133" s="516"/>
      <c r="IL133" s="516"/>
      <c r="IM133" s="516"/>
      <c r="IN133" s="516"/>
      <c r="IO133" s="516"/>
      <c r="IP133" s="516"/>
      <c r="IQ133" s="516"/>
      <c r="IR133" s="516"/>
      <c r="IS133" s="516"/>
      <c r="IT133" s="516"/>
      <c r="IU133" s="516"/>
      <c r="IV133" s="516"/>
      <c r="IW133" s="516"/>
      <c r="IX133" s="516"/>
      <c r="IY133" s="516"/>
      <c r="IZ133" s="516"/>
      <c r="JA133" s="516"/>
      <c r="JB133" s="516"/>
      <c r="JC133" s="516"/>
      <c r="JD133" s="516"/>
      <c r="JE133" s="516"/>
      <c r="JF133" s="516"/>
      <c r="JG133" s="516"/>
      <c r="JH133" s="516"/>
      <c r="JI133" s="516"/>
      <c r="JJ133" s="516"/>
      <c r="JK133" s="516"/>
      <c r="JL133" s="516"/>
      <c r="JM133" s="516"/>
      <c r="JN133" s="516"/>
      <c r="JO133" s="516"/>
      <c r="JP133" s="516"/>
      <c r="JQ133" s="516"/>
      <c r="JR133" s="516"/>
      <c r="JS133" s="516"/>
      <c r="JT133" s="516"/>
      <c r="JU133" s="516"/>
      <c r="JV133" s="516"/>
      <c r="JW133" s="516"/>
      <c r="JX133" s="516"/>
      <c r="JY133" s="516"/>
      <c r="JZ133" s="516"/>
      <c r="KA133" s="516"/>
      <c r="KB133" s="516"/>
      <c r="KC133" s="516"/>
      <c r="KD133" s="516"/>
      <c r="KE133" s="516"/>
      <c r="KF133" s="516"/>
      <c r="KG133" s="516"/>
      <c r="KH133" s="516"/>
      <c r="KI133" s="516"/>
      <c r="KJ133" s="516"/>
      <c r="KK133" s="516"/>
      <c r="KL133" s="516"/>
      <c r="KM133" s="516"/>
      <c r="KN133" s="516"/>
      <c r="KO133" s="516"/>
      <c r="KP133" s="516"/>
      <c r="KQ133" s="516"/>
      <c r="KR133" s="516"/>
      <c r="KS133" s="516"/>
      <c r="KT133" s="516"/>
      <c r="KU133" s="516"/>
      <c r="KV133" s="516"/>
      <c r="KW133" s="516"/>
      <c r="KX133" s="516"/>
      <c r="KY133" s="516"/>
      <c r="KZ133" s="516"/>
      <c r="LA133" s="516"/>
      <c r="LB133" s="516"/>
      <c r="LC133" s="516"/>
      <c r="LD133" s="516"/>
      <c r="LE133" s="516"/>
      <c r="LF133" s="516"/>
      <c r="LG133" s="516"/>
      <c r="LH133" s="516"/>
      <c r="LI133" s="516"/>
      <c r="LJ133" s="516"/>
      <c r="LK133" s="516"/>
      <c r="LL133" s="516"/>
      <c r="LM133" s="516"/>
      <c r="LN133" s="516"/>
      <c r="LO133" s="516"/>
      <c r="LP133" s="516"/>
      <c r="LQ133" s="516"/>
      <c r="LR133" s="516"/>
      <c r="LS133" s="516"/>
      <c r="LT133" s="516"/>
      <c r="LU133" s="516"/>
      <c r="LV133" s="516"/>
      <c r="LW133" s="516"/>
      <c r="LX133" s="516"/>
      <c r="LY133" s="516"/>
      <c r="LZ133" s="516"/>
      <c r="MA133" s="516"/>
      <c r="MB133" s="516"/>
      <c r="MC133" s="516"/>
      <c r="MD133" s="516"/>
      <c r="ME133" s="516"/>
      <c r="MF133" s="516"/>
      <c r="MG133" s="516"/>
      <c r="MH133" s="516"/>
      <c r="MI133" s="516"/>
      <c r="MJ133" s="516"/>
      <c r="MK133" s="516"/>
      <c r="ML133" s="516"/>
      <c r="MM133" s="516"/>
      <c r="MN133" s="516"/>
      <c r="MO133" s="516"/>
      <c r="MP133" s="516"/>
      <c r="MQ133" s="516"/>
      <c r="MR133" s="516"/>
      <c r="MS133" s="516"/>
      <c r="MT133" s="516"/>
      <c r="MU133" s="516"/>
      <c r="MV133" s="516"/>
      <c r="MW133" s="516"/>
      <c r="MX133" s="516"/>
      <c r="MY133" s="516"/>
      <c r="MZ133" s="516"/>
      <c r="NA133" s="516"/>
      <c r="NB133" s="516"/>
      <c r="NC133" s="516"/>
      <c r="ND133" s="516"/>
      <c r="NE133" s="516"/>
      <c r="NF133" s="516"/>
      <c r="NG133" s="516"/>
      <c r="NH133" s="516"/>
      <c r="NI133" s="516"/>
      <c r="NJ133" s="516"/>
      <c r="NK133" s="516"/>
      <c r="NL133" s="516"/>
      <c r="NM133" s="516"/>
      <c r="NN133" s="516"/>
      <c r="NO133" s="516"/>
      <c r="NP133" s="516"/>
      <c r="NQ133" s="516"/>
      <c r="NR133" s="516"/>
      <c r="NS133" s="516"/>
      <c r="NT133" s="516"/>
      <c r="NU133" s="516"/>
      <c r="NV133" s="516"/>
      <c r="NW133" s="516"/>
      <c r="NX133" s="516"/>
      <c r="NY133" s="516"/>
      <c r="NZ133" s="516"/>
      <c r="OA133" s="516"/>
      <c r="OB133" s="516"/>
      <c r="OC133" s="516"/>
      <c r="OD133" s="516"/>
      <c r="OE133" s="516"/>
      <c r="OF133" s="516"/>
      <c r="OG133" s="516"/>
      <c r="OH133" s="516"/>
      <c r="OI133" s="516"/>
      <c r="OJ133" s="516"/>
      <c r="OK133" s="516"/>
      <c r="OL133" s="516"/>
      <c r="OM133" s="516"/>
      <c r="ON133" s="516"/>
      <c r="OO133" s="516"/>
      <c r="OP133" s="516"/>
      <c r="OQ133" s="516"/>
      <c r="OR133" s="516"/>
      <c r="OS133" s="516"/>
      <c r="OT133" s="516"/>
      <c r="OU133" s="516"/>
      <c r="OV133" s="516"/>
      <c r="OW133" s="516"/>
      <c r="OX133" s="516"/>
      <c r="OY133" s="516"/>
      <c r="OZ133" s="516"/>
      <c r="PA133" s="516"/>
      <c r="PB133" s="516"/>
      <c r="PC133" s="516"/>
      <c r="PD133" s="516"/>
      <c r="PE133" s="516"/>
      <c r="PF133" s="516"/>
      <c r="PG133" s="516"/>
      <c r="PH133" s="516"/>
      <c r="PI133" s="516"/>
      <c r="PJ133" s="516"/>
      <c r="PK133" s="516"/>
      <c r="PL133" s="516"/>
      <c r="PM133" s="516"/>
      <c r="PN133" s="516"/>
      <c r="PO133" s="516"/>
      <c r="PP133" s="516"/>
      <c r="PQ133" s="516"/>
      <c r="PR133" s="516"/>
      <c r="PS133" s="516"/>
      <c r="PT133" s="516"/>
      <c r="PU133" s="516"/>
      <c r="PV133" s="516"/>
      <c r="PW133" s="516"/>
      <c r="PX133" s="516"/>
      <c r="PY133" s="516"/>
      <c r="PZ133" s="516"/>
      <c r="QA133" s="516"/>
      <c r="QB133" s="516"/>
      <c r="QC133" s="516"/>
      <c r="QD133" s="516"/>
      <c r="QE133" s="516"/>
      <c r="QF133" s="516"/>
      <c r="QG133" s="516"/>
      <c r="QH133" s="516"/>
      <c r="QI133" s="516"/>
      <c r="QJ133" s="516"/>
      <c r="QK133" s="516"/>
      <c r="QL133" s="516"/>
      <c r="QM133" s="516"/>
      <c r="QN133" s="516"/>
      <c r="QO133" s="516"/>
      <c r="QP133" s="516"/>
      <c r="QQ133" s="516"/>
      <c r="QR133" s="516"/>
      <c r="QS133" s="516"/>
      <c r="QT133" s="516"/>
      <c r="QU133" s="516"/>
      <c r="QV133" s="516"/>
      <c r="QW133" s="516"/>
      <c r="QX133" s="516"/>
      <c r="QY133" s="516"/>
      <c r="QZ133" s="516"/>
      <c r="RA133" s="516"/>
      <c r="RB133" s="516"/>
      <c r="RC133" s="516"/>
      <c r="RD133" s="516"/>
      <c r="RE133" s="516"/>
      <c r="RF133" s="516"/>
      <c r="RG133" s="516"/>
      <c r="RH133" s="516"/>
      <c r="RI133" s="516"/>
      <c r="RJ133" s="516"/>
      <c r="RK133" s="516"/>
      <c r="RL133" s="516"/>
      <c r="RM133" s="516"/>
      <c r="RN133" s="516"/>
      <c r="RO133" s="516"/>
      <c r="RP133" s="516"/>
      <c r="RQ133" s="516"/>
      <c r="RR133" s="516"/>
      <c r="RS133" s="516"/>
      <c r="RT133" s="516"/>
      <c r="RU133" s="516"/>
      <c r="RV133" s="516"/>
      <c r="RW133" s="516"/>
      <c r="RX133" s="516"/>
      <c r="RY133" s="516"/>
      <c r="RZ133" s="516"/>
      <c r="SA133" s="516"/>
      <c r="SB133" s="516"/>
      <c r="SC133" s="516"/>
      <c r="SD133" s="516"/>
      <c r="SE133" s="516"/>
      <c r="SF133" s="516"/>
      <c r="SG133" s="516"/>
      <c r="SH133" s="516"/>
      <c r="SI133" s="516"/>
      <c r="SJ133" s="517"/>
      <c r="SK133" s="267"/>
      <c r="SL133" s="254"/>
      <c r="SM133" s="242"/>
      <c r="SN133" s="242"/>
      <c r="SO133" s="242"/>
    </row>
    <row r="134" spans="1:509" outlineLevel="2" x14ac:dyDescent="0.35">
      <c r="A134" s="242"/>
      <c r="B134" s="251"/>
      <c r="C134" s="438">
        <f t="shared" si="398"/>
        <v>3</v>
      </c>
      <c r="D134" s="267"/>
      <c r="E134" s="316">
        <f t="shared" si="399"/>
        <v>18</v>
      </c>
      <c r="F134" s="322"/>
      <c r="G134" s="322"/>
      <c r="H134" s="267"/>
      <c r="I134" s="272" t="s">
        <v>834</v>
      </c>
      <c r="J134" s="288" t="s">
        <v>686</v>
      </c>
      <c r="K134" s="288"/>
      <c r="L134" s="515" t="b">
        <v>0</v>
      </c>
      <c r="M134" s="516" t="b">
        <v>0</v>
      </c>
      <c r="N134" s="516" t="b">
        <v>0</v>
      </c>
      <c r="O134" s="516" t="b">
        <v>0</v>
      </c>
      <c r="P134" s="516" t="b">
        <v>0</v>
      </c>
      <c r="Q134" s="516" t="b">
        <v>0</v>
      </c>
      <c r="R134" s="516" t="b">
        <v>0</v>
      </c>
      <c r="S134" s="516" t="b">
        <v>0</v>
      </c>
      <c r="T134" s="516" t="b">
        <v>0</v>
      </c>
      <c r="U134" s="516" t="b">
        <v>0</v>
      </c>
      <c r="V134" s="516" t="b">
        <v>0</v>
      </c>
      <c r="W134" s="516" t="b">
        <v>0</v>
      </c>
      <c r="X134" s="516" t="b">
        <v>0</v>
      </c>
      <c r="Y134" s="516" t="b">
        <v>0</v>
      </c>
      <c r="Z134" s="516" t="b">
        <v>0</v>
      </c>
      <c r="AA134" s="516" t="b">
        <v>0</v>
      </c>
      <c r="AB134" s="516" t="b">
        <v>0</v>
      </c>
      <c r="AC134" s="516" t="b">
        <v>0</v>
      </c>
      <c r="AD134" s="516" t="b">
        <v>0</v>
      </c>
      <c r="AE134" s="516" t="b">
        <v>0</v>
      </c>
      <c r="AF134" s="516" t="b">
        <v>0</v>
      </c>
      <c r="AG134" s="516" t="b">
        <v>0</v>
      </c>
      <c r="AH134" s="516" t="b">
        <v>0</v>
      </c>
      <c r="AI134" s="516" t="b">
        <v>0</v>
      </c>
      <c r="AJ134" s="516" t="b">
        <v>0</v>
      </c>
      <c r="AK134" s="516" t="b">
        <v>0</v>
      </c>
      <c r="AL134" s="516" t="b">
        <v>0</v>
      </c>
      <c r="AM134" s="516" t="b">
        <v>0</v>
      </c>
      <c r="AN134" s="516" t="b">
        <v>0</v>
      </c>
      <c r="AO134" s="516" t="b">
        <v>0</v>
      </c>
      <c r="AP134" s="516" t="b">
        <v>0</v>
      </c>
      <c r="AQ134" s="516" t="b">
        <v>0</v>
      </c>
      <c r="AR134" s="516" t="b">
        <v>0</v>
      </c>
      <c r="AS134" s="516" t="b">
        <v>0</v>
      </c>
      <c r="AT134" s="516" t="b">
        <v>0</v>
      </c>
      <c r="AU134" s="516" t="b">
        <v>0</v>
      </c>
      <c r="AV134" s="516" t="b">
        <v>0</v>
      </c>
      <c r="AW134" s="516" t="b">
        <v>0</v>
      </c>
      <c r="AX134" s="516" t="b">
        <v>0</v>
      </c>
      <c r="AY134" s="516" t="b">
        <v>0</v>
      </c>
      <c r="AZ134" s="516" t="b">
        <v>0</v>
      </c>
      <c r="BA134" s="516" t="b">
        <v>0</v>
      </c>
      <c r="BB134" s="516" t="b">
        <v>0</v>
      </c>
      <c r="BC134" s="516" t="b">
        <v>0</v>
      </c>
      <c r="BD134" s="516" t="b">
        <v>0</v>
      </c>
      <c r="BE134" s="516" t="b">
        <v>0</v>
      </c>
      <c r="BF134" s="516" t="b">
        <v>0</v>
      </c>
      <c r="BG134" s="516" t="b">
        <v>0</v>
      </c>
      <c r="BH134" s="516" t="b">
        <v>0</v>
      </c>
      <c r="BI134" s="516" t="b">
        <v>0</v>
      </c>
      <c r="BJ134" s="516" t="b">
        <v>0</v>
      </c>
      <c r="BK134" s="516" t="b">
        <v>0</v>
      </c>
      <c r="BL134" s="516" t="b">
        <v>0</v>
      </c>
      <c r="BM134" s="516" t="b">
        <v>0</v>
      </c>
      <c r="BN134" s="516" t="b">
        <v>0</v>
      </c>
      <c r="BO134" s="516" t="b">
        <v>0</v>
      </c>
      <c r="BP134" s="516" t="b">
        <v>0</v>
      </c>
      <c r="BQ134" s="516" t="b">
        <v>0</v>
      </c>
      <c r="BR134" s="516" t="b">
        <v>0</v>
      </c>
      <c r="BS134" s="516" t="b">
        <v>0</v>
      </c>
      <c r="BT134" s="516" t="b">
        <v>0</v>
      </c>
      <c r="BU134" s="516" t="b">
        <v>0</v>
      </c>
      <c r="BV134" s="516" t="b">
        <v>0</v>
      </c>
      <c r="BW134" s="516" t="b">
        <v>0</v>
      </c>
      <c r="BX134" s="516" t="b">
        <v>0</v>
      </c>
      <c r="BY134" s="516" t="b">
        <v>0</v>
      </c>
      <c r="BZ134" s="516" t="b">
        <v>0</v>
      </c>
      <c r="CA134" s="516" t="b">
        <v>0</v>
      </c>
      <c r="CB134" s="516" t="b">
        <v>0</v>
      </c>
      <c r="CC134" s="516" t="b">
        <v>0</v>
      </c>
      <c r="CD134" s="516" t="b">
        <v>0</v>
      </c>
      <c r="CE134" s="516" t="b">
        <v>0</v>
      </c>
      <c r="CF134" s="516" t="b">
        <v>0</v>
      </c>
      <c r="CG134" s="516" t="b">
        <v>0</v>
      </c>
      <c r="CH134" s="516" t="b">
        <v>0</v>
      </c>
      <c r="CI134" s="516" t="b">
        <v>0</v>
      </c>
      <c r="CJ134" s="516" t="b">
        <v>0</v>
      </c>
      <c r="CK134" s="516" t="b">
        <v>0</v>
      </c>
      <c r="CL134" s="516" t="b">
        <v>0</v>
      </c>
      <c r="CM134" s="516" t="b">
        <v>0</v>
      </c>
      <c r="CN134" s="516" t="b">
        <v>0</v>
      </c>
      <c r="CO134" s="516" t="b">
        <v>0</v>
      </c>
      <c r="CP134" s="516" t="b">
        <v>0</v>
      </c>
      <c r="CQ134" s="516" t="b">
        <v>0</v>
      </c>
      <c r="CR134" s="516" t="b">
        <v>0</v>
      </c>
      <c r="CS134" s="516" t="b">
        <v>0</v>
      </c>
      <c r="CT134" s="516" t="b">
        <v>0</v>
      </c>
      <c r="CU134" s="516" t="b">
        <v>0</v>
      </c>
      <c r="CV134" s="516" t="b">
        <v>0</v>
      </c>
      <c r="CW134" s="516" t="b">
        <v>0</v>
      </c>
      <c r="CX134" s="516" t="b">
        <v>0</v>
      </c>
      <c r="CY134" s="516" t="b">
        <v>0</v>
      </c>
      <c r="CZ134" s="516" t="b">
        <v>0</v>
      </c>
      <c r="DA134" s="516" t="b">
        <v>0</v>
      </c>
      <c r="DB134" s="516" t="b">
        <v>0</v>
      </c>
      <c r="DC134" s="516" t="b">
        <v>0</v>
      </c>
      <c r="DD134" s="516" t="b">
        <v>0</v>
      </c>
      <c r="DE134" s="516" t="b">
        <v>0</v>
      </c>
      <c r="DF134" s="516" t="b">
        <v>0</v>
      </c>
      <c r="DG134" s="516" t="b">
        <v>0</v>
      </c>
      <c r="DH134" s="516"/>
      <c r="DI134" s="516"/>
      <c r="DJ134" s="516"/>
      <c r="DK134" s="516"/>
      <c r="DL134" s="516"/>
      <c r="DM134" s="516"/>
      <c r="DN134" s="516"/>
      <c r="DO134" s="516"/>
      <c r="DP134" s="516"/>
      <c r="DQ134" s="516"/>
      <c r="DR134" s="516"/>
      <c r="DS134" s="516"/>
      <c r="DT134" s="516"/>
      <c r="DU134" s="516"/>
      <c r="DV134" s="516"/>
      <c r="DW134" s="516"/>
      <c r="DX134" s="516"/>
      <c r="DY134" s="516"/>
      <c r="DZ134" s="516"/>
      <c r="EA134" s="516"/>
      <c r="EB134" s="516"/>
      <c r="EC134" s="516"/>
      <c r="ED134" s="516"/>
      <c r="EE134" s="516"/>
      <c r="EF134" s="516"/>
      <c r="EG134" s="516"/>
      <c r="EH134" s="516"/>
      <c r="EI134" s="516"/>
      <c r="EJ134" s="516"/>
      <c r="EK134" s="516"/>
      <c r="EL134" s="516"/>
      <c r="EM134" s="516"/>
      <c r="EN134" s="516"/>
      <c r="EO134" s="516"/>
      <c r="EP134" s="516"/>
      <c r="EQ134" s="516"/>
      <c r="ER134" s="516"/>
      <c r="ES134" s="516"/>
      <c r="ET134" s="516"/>
      <c r="EU134" s="516"/>
      <c r="EV134" s="516"/>
      <c r="EW134" s="516"/>
      <c r="EX134" s="516"/>
      <c r="EY134" s="516"/>
      <c r="EZ134" s="516"/>
      <c r="FA134" s="516"/>
      <c r="FB134" s="516"/>
      <c r="FC134" s="516"/>
      <c r="FD134" s="516"/>
      <c r="FE134" s="516"/>
      <c r="FF134" s="516"/>
      <c r="FG134" s="516"/>
      <c r="FH134" s="516"/>
      <c r="FI134" s="516"/>
      <c r="FJ134" s="516"/>
      <c r="FK134" s="516"/>
      <c r="FL134" s="516"/>
      <c r="FM134" s="516"/>
      <c r="FN134" s="516"/>
      <c r="FO134" s="516"/>
      <c r="FP134" s="516"/>
      <c r="FQ134" s="516"/>
      <c r="FR134" s="516"/>
      <c r="FS134" s="516"/>
      <c r="FT134" s="516"/>
      <c r="FU134" s="516"/>
      <c r="FV134" s="516"/>
      <c r="FW134" s="516"/>
      <c r="FX134" s="516"/>
      <c r="FY134" s="516"/>
      <c r="FZ134" s="516"/>
      <c r="GA134" s="516"/>
      <c r="GB134" s="516"/>
      <c r="GC134" s="516"/>
      <c r="GD134" s="516"/>
      <c r="GE134" s="516"/>
      <c r="GF134" s="516"/>
      <c r="GG134" s="516"/>
      <c r="GH134" s="516"/>
      <c r="GI134" s="516"/>
      <c r="GJ134" s="516"/>
      <c r="GK134" s="516"/>
      <c r="GL134" s="516"/>
      <c r="GM134" s="516"/>
      <c r="GN134" s="516"/>
      <c r="GO134" s="516"/>
      <c r="GP134" s="516"/>
      <c r="GQ134" s="516"/>
      <c r="GR134" s="516"/>
      <c r="GS134" s="516"/>
      <c r="GT134" s="516"/>
      <c r="GU134" s="516"/>
      <c r="GV134" s="516"/>
      <c r="GW134" s="516"/>
      <c r="GX134" s="516"/>
      <c r="GY134" s="516"/>
      <c r="GZ134" s="516"/>
      <c r="HA134" s="516"/>
      <c r="HB134" s="516"/>
      <c r="HC134" s="516"/>
      <c r="HD134" s="516"/>
      <c r="HE134" s="516"/>
      <c r="HF134" s="516"/>
      <c r="HG134" s="516"/>
      <c r="HH134" s="516"/>
      <c r="HI134" s="516"/>
      <c r="HJ134" s="516"/>
      <c r="HK134" s="516"/>
      <c r="HL134" s="516"/>
      <c r="HM134" s="516"/>
      <c r="HN134" s="516"/>
      <c r="HO134" s="516"/>
      <c r="HP134" s="516"/>
      <c r="HQ134" s="516"/>
      <c r="HR134" s="516"/>
      <c r="HS134" s="516"/>
      <c r="HT134" s="516"/>
      <c r="HU134" s="516"/>
      <c r="HV134" s="516"/>
      <c r="HW134" s="516"/>
      <c r="HX134" s="516"/>
      <c r="HY134" s="516"/>
      <c r="HZ134" s="516"/>
      <c r="IA134" s="516"/>
      <c r="IB134" s="516"/>
      <c r="IC134" s="516"/>
      <c r="ID134" s="516"/>
      <c r="IE134" s="516"/>
      <c r="IF134" s="516"/>
      <c r="IG134" s="516"/>
      <c r="IH134" s="516"/>
      <c r="II134" s="516"/>
      <c r="IJ134" s="516"/>
      <c r="IK134" s="516"/>
      <c r="IL134" s="516"/>
      <c r="IM134" s="516"/>
      <c r="IN134" s="516"/>
      <c r="IO134" s="516"/>
      <c r="IP134" s="516"/>
      <c r="IQ134" s="516"/>
      <c r="IR134" s="516"/>
      <c r="IS134" s="516"/>
      <c r="IT134" s="516"/>
      <c r="IU134" s="516"/>
      <c r="IV134" s="516"/>
      <c r="IW134" s="516"/>
      <c r="IX134" s="516"/>
      <c r="IY134" s="516"/>
      <c r="IZ134" s="516"/>
      <c r="JA134" s="516"/>
      <c r="JB134" s="516"/>
      <c r="JC134" s="516"/>
      <c r="JD134" s="516"/>
      <c r="JE134" s="516"/>
      <c r="JF134" s="516"/>
      <c r="JG134" s="516"/>
      <c r="JH134" s="516"/>
      <c r="JI134" s="516"/>
      <c r="JJ134" s="516"/>
      <c r="JK134" s="516"/>
      <c r="JL134" s="516"/>
      <c r="JM134" s="516"/>
      <c r="JN134" s="516"/>
      <c r="JO134" s="516"/>
      <c r="JP134" s="516"/>
      <c r="JQ134" s="516"/>
      <c r="JR134" s="516"/>
      <c r="JS134" s="516"/>
      <c r="JT134" s="516"/>
      <c r="JU134" s="516"/>
      <c r="JV134" s="516"/>
      <c r="JW134" s="516"/>
      <c r="JX134" s="516"/>
      <c r="JY134" s="516"/>
      <c r="JZ134" s="516"/>
      <c r="KA134" s="516"/>
      <c r="KB134" s="516"/>
      <c r="KC134" s="516"/>
      <c r="KD134" s="516"/>
      <c r="KE134" s="516"/>
      <c r="KF134" s="516"/>
      <c r="KG134" s="516"/>
      <c r="KH134" s="516"/>
      <c r="KI134" s="516"/>
      <c r="KJ134" s="516"/>
      <c r="KK134" s="516"/>
      <c r="KL134" s="516"/>
      <c r="KM134" s="516"/>
      <c r="KN134" s="516"/>
      <c r="KO134" s="516"/>
      <c r="KP134" s="516"/>
      <c r="KQ134" s="516"/>
      <c r="KR134" s="516"/>
      <c r="KS134" s="516"/>
      <c r="KT134" s="516"/>
      <c r="KU134" s="516"/>
      <c r="KV134" s="516"/>
      <c r="KW134" s="516"/>
      <c r="KX134" s="516"/>
      <c r="KY134" s="516"/>
      <c r="KZ134" s="516"/>
      <c r="LA134" s="516"/>
      <c r="LB134" s="516"/>
      <c r="LC134" s="516"/>
      <c r="LD134" s="516"/>
      <c r="LE134" s="516"/>
      <c r="LF134" s="516"/>
      <c r="LG134" s="516"/>
      <c r="LH134" s="516"/>
      <c r="LI134" s="516"/>
      <c r="LJ134" s="516"/>
      <c r="LK134" s="516"/>
      <c r="LL134" s="516"/>
      <c r="LM134" s="516"/>
      <c r="LN134" s="516"/>
      <c r="LO134" s="516"/>
      <c r="LP134" s="516"/>
      <c r="LQ134" s="516"/>
      <c r="LR134" s="516"/>
      <c r="LS134" s="516"/>
      <c r="LT134" s="516"/>
      <c r="LU134" s="516"/>
      <c r="LV134" s="516"/>
      <c r="LW134" s="516"/>
      <c r="LX134" s="516"/>
      <c r="LY134" s="516"/>
      <c r="LZ134" s="516"/>
      <c r="MA134" s="516"/>
      <c r="MB134" s="516"/>
      <c r="MC134" s="516"/>
      <c r="MD134" s="516"/>
      <c r="ME134" s="516"/>
      <c r="MF134" s="516"/>
      <c r="MG134" s="516"/>
      <c r="MH134" s="516"/>
      <c r="MI134" s="516"/>
      <c r="MJ134" s="516"/>
      <c r="MK134" s="516"/>
      <c r="ML134" s="516"/>
      <c r="MM134" s="516"/>
      <c r="MN134" s="516"/>
      <c r="MO134" s="516"/>
      <c r="MP134" s="516"/>
      <c r="MQ134" s="516"/>
      <c r="MR134" s="516"/>
      <c r="MS134" s="516"/>
      <c r="MT134" s="516"/>
      <c r="MU134" s="516"/>
      <c r="MV134" s="516"/>
      <c r="MW134" s="516"/>
      <c r="MX134" s="516"/>
      <c r="MY134" s="516"/>
      <c r="MZ134" s="516"/>
      <c r="NA134" s="516"/>
      <c r="NB134" s="516"/>
      <c r="NC134" s="516"/>
      <c r="ND134" s="516"/>
      <c r="NE134" s="516"/>
      <c r="NF134" s="516"/>
      <c r="NG134" s="516"/>
      <c r="NH134" s="516"/>
      <c r="NI134" s="516"/>
      <c r="NJ134" s="516"/>
      <c r="NK134" s="516"/>
      <c r="NL134" s="516"/>
      <c r="NM134" s="516"/>
      <c r="NN134" s="516"/>
      <c r="NO134" s="516"/>
      <c r="NP134" s="516"/>
      <c r="NQ134" s="516"/>
      <c r="NR134" s="516"/>
      <c r="NS134" s="516"/>
      <c r="NT134" s="516"/>
      <c r="NU134" s="516"/>
      <c r="NV134" s="516"/>
      <c r="NW134" s="516"/>
      <c r="NX134" s="516"/>
      <c r="NY134" s="516"/>
      <c r="NZ134" s="516"/>
      <c r="OA134" s="516"/>
      <c r="OB134" s="516"/>
      <c r="OC134" s="516"/>
      <c r="OD134" s="516"/>
      <c r="OE134" s="516"/>
      <c r="OF134" s="516"/>
      <c r="OG134" s="516"/>
      <c r="OH134" s="516"/>
      <c r="OI134" s="516"/>
      <c r="OJ134" s="516"/>
      <c r="OK134" s="516"/>
      <c r="OL134" s="516"/>
      <c r="OM134" s="516"/>
      <c r="ON134" s="516"/>
      <c r="OO134" s="516"/>
      <c r="OP134" s="516"/>
      <c r="OQ134" s="516"/>
      <c r="OR134" s="516"/>
      <c r="OS134" s="516"/>
      <c r="OT134" s="516"/>
      <c r="OU134" s="516"/>
      <c r="OV134" s="516"/>
      <c r="OW134" s="516"/>
      <c r="OX134" s="516"/>
      <c r="OY134" s="516"/>
      <c r="OZ134" s="516"/>
      <c r="PA134" s="516"/>
      <c r="PB134" s="516"/>
      <c r="PC134" s="516"/>
      <c r="PD134" s="516"/>
      <c r="PE134" s="516"/>
      <c r="PF134" s="516"/>
      <c r="PG134" s="516"/>
      <c r="PH134" s="516"/>
      <c r="PI134" s="516"/>
      <c r="PJ134" s="516"/>
      <c r="PK134" s="516"/>
      <c r="PL134" s="516"/>
      <c r="PM134" s="516"/>
      <c r="PN134" s="516"/>
      <c r="PO134" s="516"/>
      <c r="PP134" s="516"/>
      <c r="PQ134" s="516"/>
      <c r="PR134" s="516"/>
      <c r="PS134" s="516"/>
      <c r="PT134" s="516"/>
      <c r="PU134" s="516"/>
      <c r="PV134" s="516"/>
      <c r="PW134" s="516"/>
      <c r="PX134" s="516"/>
      <c r="PY134" s="516"/>
      <c r="PZ134" s="516"/>
      <c r="QA134" s="516"/>
      <c r="QB134" s="516"/>
      <c r="QC134" s="516"/>
      <c r="QD134" s="516"/>
      <c r="QE134" s="516"/>
      <c r="QF134" s="516"/>
      <c r="QG134" s="516"/>
      <c r="QH134" s="516"/>
      <c r="QI134" s="516"/>
      <c r="QJ134" s="516"/>
      <c r="QK134" s="516"/>
      <c r="QL134" s="516"/>
      <c r="QM134" s="516"/>
      <c r="QN134" s="516"/>
      <c r="QO134" s="516"/>
      <c r="QP134" s="516"/>
      <c r="QQ134" s="516"/>
      <c r="QR134" s="516"/>
      <c r="QS134" s="516"/>
      <c r="QT134" s="516"/>
      <c r="QU134" s="516"/>
      <c r="QV134" s="516"/>
      <c r="QW134" s="516"/>
      <c r="QX134" s="516"/>
      <c r="QY134" s="516"/>
      <c r="QZ134" s="516"/>
      <c r="RA134" s="516"/>
      <c r="RB134" s="516"/>
      <c r="RC134" s="516"/>
      <c r="RD134" s="516"/>
      <c r="RE134" s="516"/>
      <c r="RF134" s="516"/>
      <c r="RG134" s="516"/>
      <c r="RH134" s="516"/>
      <c r="RI134" s="516"/>
      <c r="RJ134" s="516"/>
      <c r="RK134" s="516"/>
      <c r="RL134" s="516"/>
      <c r="RM134" s="516"/>
      <c r="RN134" s="516"/>
      <c r="RO134" s="516"/>
      <c r="RP134" s="516"/>
      <c r="RQ134" s="516"/>
      <c r="RR134" s="516"/>
      <c r="RS134" s="516"/>
      <c r="RT134" s="516"/>
      <c r="RU134" s="516"/>
      <c r="RV134" s="516"/>
      <c r="RW134" s="516"/>
      <c r="RX134" s="516"/>
      <c r="RY134" s="516"/>
      <c r="RZ134" s="516"/>
      <c r="SA134" s="516"/>
      <c r="SB134" s="516"/>
      <c r="SC134" s="516"/>
      <c r="SD134" s="516"/>
      <c r="SE134" s="516"/>
      <c r="SF134" s="516"/>
      <c r="SG134" s="516"/>
      <c r="SH134" s="516"/>
      <c r="SI134" s="516"/>
      <c r="SJ134" s="517"/>
      <c r="SK134" s="267"/>
      <c r="SL134" s="254"/>
      <c r="SM134" s="242"/>
      <c r="SN134" s="242"/>
      <c r="SO134" s="242"/>
    </row>
    <row r="135" spans="1:509" outlineLevel="2" x14ac:dyDescent="0.35">
      <c r="A135" s="242"/>
      <c r="B135" s="251"/>
      <c r="C135" s="438">
        <f t="shared" si="398"/>
        <v>3</v>
      </c>
      <c r="D135" s="267"/>
      <c r="E135" s="316">
        <f t="shared" si="399"/>
        <v>19</v>
      </c>
      <c r="F135" s="322"/>
      <c r="G135" s="322"/>
      <c r="H135" s="267"/>
      <c r="I135" s="272" t="s">
        <v>835</v>
      </c>
      <c r="J135" s="288" t="s">
        <v>686</v>
      </c>
      <c r="K135" s="288"/>
      <c r="L135" s="515" t="b">
        <v>0</v>
      </c>
      <c r="M135" s="516" t="b">
        <v>0</v>
      </c>
      <c r="N135" s="516" t="b">
        <v>0</v>
      </c>
      <c r="O135" s="516" t="b">
        <v>0</v>
      </c>
      <c r="P135" s="516" t="b">
        <v>0</v>
      </c>
      <c r="Q135" s="516" t="b">
        <v>0</v>
      </c>
      <c r="R135" s="516" t="b">
        <v>0</v>
      </c>
      <c r="S135" s="516" t="b">
        <v>0</v>
      </c>
      <c r="T135" s="516" t="b">
        <v>0</v>
      </c>
      <c r="U135" s="516" t="b">
        <v>0</v>
      </c>
      <c r="V135" s="516" t="b">
        <v>0</v>
      </c>
      <c r="W135" s="516" t="b">
        <v>0</v>
      </c>
      <c r="X135" s="516" t="b">
        <v>0</v>
      </c>
      <c r="Y135" s="516" t="b">
        <v>0</v>
      </c>
      <c r="Z135" s="516" t="b">
        <v>0</v>
      </c>
      <c r="AA135" s="516" t="b">
        <v>0</v>
      </c>
      <c r="AB135" s="516" t="b">
        <v>0</v>
      </c>
      <c r="AC135" s="516" t="b">
        <v>0</v>
      </c>
      <c r="AD135" s="516" t="b">
        <v>0</v>
      </c>
      <c r="AE135" s="516" t="b">
        <v>0</v>
      </c>
      <c r="AF135" s="516" t="b">
        <v>0</v>
      </c>
      <c r="AG135" s="516" t="b">
        <v>0</v>
      </c>
      <c r="AH135" s="516" t="b">
        <v>0</v>
      </c>
      <c r="AI135" s="516" t="b">
        <v>0</v>
      </c>
      <c r="AJ135" s="516" t="b">
        <v>0</v>
      </c>
      <c r="AK135" s="516" t="b">
        <v>0</v>
      </c>
      <c r="AL135" s="516" t="b">
        <v>0</v>
      </c>
      <c r="AM135" s="516" t="b">
        <v>0</v>
      </c>
      <c r="AN135" s="516" t="b">
        <v>0</v>
      </c>
      <c r="AO135" s="516" t="b">
        <v>0</v>
      </c>
      <c r="AP135" s="516" t="b">
        <v>0</v>
      </c>
      <c r="AQ135" s="516" t="b">
        <v>0</v>
      </c>
      <c r="AR135" s="516" t="b">
        <v>0</v>
      </c>
      <c r="AS135" s="516" t="b">
        <v>0</v>
      </c>
      <c r="AT135" s="516" t="b">
        <v>0</v>
      </c>
      <c r="AU135" s="516" t="b">
        <v>0</v>
      </c>
      <c r="AV135" s="516" t="b">
        <v>0</v>
      </c>
      <c r="AW135" s="516" t="b">
        <v>0</v>
      </c>
      <c r="AX135" s="516" t="b">
        <v>0</v>
      </c>
      <c r="AY135" s="516" t="b">
        <v>0</v>
      </c>
      <c r="AZ135" s="516" t="b">
        <v>0</v>
      </c>
      <c r="BA135" s="516" t="b">
        <v>0</v>
      </c>
      <c r="BB135" s="516" t="b">
        <v>0</v>
      </c>
      <c r="BC135" s="516" t="b">
        <v>0</v>
      </c>
      <c r="BD135" s="516" t="b">
        <v>0</v>
      </c>
      <c r="BE135" s="516" t="b">
        <v>0</v>
      </c>
      <c r="BF135" s="516" t="b">
        <v>0</v>
      </c>
      <c r="BG135" s="516" t="b">
        <v>0</v>
      </c>
      <c r="BH135" s="516" t="b">
        <v>0</v>
      </c>
      <c r="BI135" s="516" t="b">
        <v>0</v>
      </c>
      <c r="BJ135" s="516" t="b">
        <v>0</v>
      </c>
      <c r="BK135" s="516" t="b">
        <v>0</v>
      </c>
      <c r="BL135" s="516" t="b">
        <v>0</v>
      </c>
      <c r="BM135" s="516" t="b">
        <v>0</v>
      </c>
      <c r="BN135" s="516" t="b">
        <v>0</v>
      </c>
      <c r="BO135" s="516" t="b">
        <v>0</v>
      </c>
      <c r="BP135" s="516" t="b">
        <v>0</v>
      </c>
      <c r="BQ135" s="516" t="b">
        <v>0</v>
      </c>
      <c r="BR135" s="516" t="b">
        <v>0</v>
      </c>
      <c r="BS135" s="516" t="b">
        <v>0</v>
      </c>
      <c r="BT135" s="516" t="b">
        <v>0</v>
      </c>
      <c r="BU135" s="516" t="b">
        <v>0</v>
      </c>
      <c r="BV135" s="516" t="b">
        <v>0</v>
      </c>
      <c r="BW135" s="516" t="b">
        <v>0</v>
      </c>
      <c r="BX135" s="516" t="b">
        <v>0</v>
      </c>
      <c r="BY135" s="516" t="b">
        <v>0</v>
      </c>
      <c r="BZ135" s="516" t="b">
        <v>0</v>
      </c>
      <c r="CA135" s="516" t="b">
        <v>0</v>
      </c>
      <c r="CB135" s="516" t="b">
        <v>0</v>
      </c>
      <c r="CC135" s="516" t="b">
        <v>0</v>
      </c>
      <c r="CD135" s="516" t="b">
        <v>0</v>
      </c>
      <c r="CE135" s="516" t="b">
        <v>0</v>
      </c>
      <c r="CF135" s="516" t="b">
        <v>0</v>
      </c>
      <c r="CG135" s="516" t="b">
        <v>0</v>
      </c>
      <c r="CH135" s="516" t="b">
        <v>0</v>
      </c>
      <c r="CI135" s="516" t="b">
        <v>0</v>
      </c>
      <c r="CJ135" s="516" t="b">
        <v>0</v>
      </c>
      <c r="CK135" s="516" t="b">
        <v>0</v>
      </c>
      <c r="CL135" s="516" t="b">
        <v>0</v>
      </c>
      <c r="CM135" s="516" t="b">
        <v>0</v>
      </c>
      <c r="CN135" s="516" t="b">
        <v>0</v>
      </c>
      <c r="CO135" s="516" t="b">
        <v>0</v>
      </c>
      <c r="CP135" s="516" t="b">
        <v>0</v>
      </c>
      <c r="CQ135" s="516" t="b">
        <v>0</v>
      </c>
      <c r="CR135" s="516" t="b">
        <v>0</v>
      </c>
      <c r="CS135" s="516" t="b">
        <v>0</v>
      </c>
      <c r="CT135" s="516" t="b">
        <v>0</v>
      </c>
      <c r="CU135" s="516" t="b">
        <v>0</v>
      </c>
      <c r="CV135" s="516" t="b">
        <v>0</v>
      </c>
      <c r="CW135" s="516" t="b">
        <v>0</v>
      </c>
      <c r="CX135" s="516" t="b">
        <v>0</v>
      </c>
      <c r="CY135" s="516" t="b">
        <v>0</v>
      </c>
      <c r="CZ135" s="516" t="b">
        <v>0</v>
      </c>
      <c r="DA135" s="516" t="b">
        <v>0</v>
      </c>
      <c r="DB135" s="516" t="b">
        <v>0</v>
      </c>
      <c r="DC135" s="516" t="b">
        <v>0</v>
      </c>
      <c r="DD135" s="516" t="b">
        <v>0</v>
      </c>
      <c r="DE135" s="516" t="b">
        <v>0</v>
      </c>
      <c r="DF135" s="516" t="b">
        <v>0</v>
      </c>
      <c r="DG135" s="516" t="b">
        <v>0</v>
      </c>
      <c r="DH135" s="516"/>
      <c r="DI135" s="516"/>
      <c r="DJ135" s="516"/>
      <c r="DK135" s="516"/>
      <c r="DL135" s="516"/>
      <c r="DM135" s="516"/>
      <c r="DN135" s="516"/>
      <c r="DO135" s="516"/>
      <c r="DP135" s="516"/>
      <c r="DQ135" s="516"/>
      <c r="DR135" s="516"/>
      <c r="DS135" s="516"/>
      <c r="DT135" s="516"/>
      <c r="DU135" s="516"/>
      <c r="DV135" s="516"/>
      <c r="DW135" s="516"/>
      <c r="DX135" s="516"/>
      <c r="DY135" s="516"/>
      <c r="DZ135" s="516"/>
      <c r="EA135" s="516"/>
      <c r="EB135" s="516"/>
      <c r="EC135" s="516"/>
      <c r="ED135" s="516"/>
      <c r="EE135" s="516"/>
      <c r="EF135" s="516"/>
      <c r="EG135" s="516"/>
      <c r="EH135" s="516"/>
      <c r="EI135" s="516"/>
      <c r="EJ135" s="516"/>
      <c r="EK135" s="516"/>
      <c r="EL135" s="516"/>
      <c r="EM135" s="516"/>
      <c r="EN135" s="516"/>
      <c r="EO135" s="516"/>
      <c r="EP135" s="516"/>
      <c r="EQ135" s="516"/>
      <c r="ER135" s="516"/>
      <c r="ES135" s="516"/>
      <c r="ET135" s="516"/>
      <c r="EU135" s="516"/>
      <c r="EV135" s="516"/>
      <c r="EW135" s="516"/>
      <c r="EX135" s="516"/>
      <c r="EY135" s="516"/>
      <c r="EZ135" s="516"/>
      <c r="FA135" s="516"/>
      <c r="FB135" s="516"/>
      <c r="FC135" s="516"/>
      <c r="FD135" s="516"/>
      <c r="FE135" s="516"/>
      <c r="FF135" s="516"/>
      <c r="FG135" s="516"/>
      <c r="FH135" s="516"/>
      <c r="FI135" s="516"/>
      <c r="FJ135" s="516"/>
      <c r="FK135" s="516"/>
      <c r="FL135" s="516"/>
      <c r="FM135" s="516"/>
      <c r="FN135" s="516"/>
      <c r="FO135" s="516"/>
      <c r="FP135" s="516"/>
      <c r="FQ135" s="516"/>
      <c r="FR135" s="516"/>
      <c r="FS135" s="516"/>
      <c r="FT135" s="516"/>
      <c r="FU135" s="516"/>
      <c r="FV135" s="516"/>
      <c r="FW135" s="516"/>
      <c r="FX135" s="516"/>
      <c r="FY135" s="516"/>
      <c r="FZ135" s="516"/>
      <c r="GA135" s="516"/>
      <c r="GB135" s="516"/>
      <c r="GC135" s="516"/>
      <c r="GD135" s="516"/>
      <c r="GE135" s="516"/>
      <c r="GF135" s="516"/>
      <c r="GG135" s="516"/>
      <c r="GH135" s="516"/>
      <c r="GI135" s="516"/>
      <c r="GJ135" s="516"/>
      <c r="GK135" s="516"/>
      <c r="GL135" s="516"/>
      <c r="GM135" s="516"/>
      <c r="GN135" s="516"/>
      <c r="GO135" s="516"/>
      <c r="GP135" s="516"/>
      <c r="GQ135" s="516"/>
      <c r="GR135" s="516"/>
      <c r="GS135" s="516"/>
      <c r="GT135" s="516"/>
      <c r="GU135" s="516"/>
      <c r="GV135" s="516"/>
      <c r="GW135" s="516"/>
      <c r="GX135" s="516"/>
      <c r="GY135" s="516"/>
      <c r="GZ135" s="516"/>
      <c r="HA135" s="516"/>
      <c r="HB135" s="516"/>
      <c r="HC135" s="516"/>
      <c r="HD135" s="516"/>
      <c r="HE135" s="516"/>
      <c r="HF135" s="516"/>
      <c r="HG135" s="516"/>
      <c r="HH135" s="516"/>
      <c r="HI135" s="516"/>
      <c r="HJ135" s="516"/>
      <c r="HK135" s="516"/>
      <c r="HL135" s="516"/>
      <c r="HM135" s="516"/>
      <c r="HN135" s="516"/>
      <c r="HO135" s="516"/>
      <c r="HP135" s="516"/>
      <c r="HQ135" s="516"/>
      <c r="HR135" s="516"/>
      <c r="HS135" s="516"/>
      <c r="HT135" s="516"/>
      <c r="HU135" s="516"/>
      <c r="HV135" s="516"/>
      <c r="HW135" s="516"/>
      <c r="HX135" s="516"/>
      <c r="HY135" s="516"/>
      <c r="HZ135" s="516"/>
      <c r="IA135" s="516"/>
      <c r="IB135" s="516"/>
      <c r="IC135" s="516"/>
      <c r="ID135" s="516"/>
      <c r="IE135" s="516"/>
      <c r="IF135" s="516"/>
      <c r="IG135" s="516"/>
      <c r="IH135" s="516"/>
      <c r="II135" s="516"/>
      <c r="IJ135" s="516"/>
      <c r="IK135" s="516"/>
      <c r="IL135" s="516"/>
      <c r="IM135" s="516"/>
      <c r="IN135" s="516"/>
      <c r="IO135" s="516"/>
      <c r="IP135" s="516"/>
      <c r="IQ135" s="516"/>
      <c r="IR135" s="516"/>
      <c r="IS135" s="516"/>
      <c r="IT135" s="516"/>
      <c r="IU135" s="516"/>
      <c r="IV135" s="516"/>
      <c r="IW135" s="516"/>
      <c r="IX135" s="516"/>
      <c r="IY135" s="516"/>
      <c r="IZ135" s="516"/>
      <c r="JA135" s="516"/>
      <c r="JB135" s="516"/>
      <c r="JC135" s="516"/>
      <c r="JD135" s="516"/>
      <c r="JE135" s="516"/>
      <c r="JF135" s="516"/>
      <c r="JG135" s="516"/>
      <c r="JH135" s="516"/>
      <c r="JI135" s="516"/>
      <c r="JJ135" s="516"/>
      <c r="JK135" s="516"/>
      <c r="JL135" s="516"/>
      <c r="JM135" s="516"/>
      <c r="JN135" s="516"/>
      <c r="JO135" s="516"/>
      <c r="JP135" s="516"/>
      <c r="JQ135" s="516"/>
      <c r="JR135" s="516"/>
      <c r="JS135" s="516"/>
      <c r="JT135" s="516"/>
      <c r="JU135" s="516"/>
      <c r="JV135" s="516"/>
      <c r="JW135" s="516"/>
      <c r="JX135" s="516"/>
      <c r="JY135" s="516"/>
      <c r="JZ135" s="516"/>
      <c r="KA135" s="516"/>
      <c r="KB135" s="516"/>
      <c r="KC135" s="516"/>
      <c r="KD135" s="516"/>
      <c r="KE135" s="516"/>
      <c r="KF135" s="516"/>
      <c r="KG135" s="516"/>
      <c r="KH135" s="516"/>
      <c r="KI135" s="516"/>
      <c r="KJ135" s="516"/>
      <c r="KK135" s="516"/>
      <c r="KL135" s="516"/>
      <c r="KM135" s="516"/>
      <c r="KN135" s="516"/>
      <c r="KO135" s="516"/>
      <c r="KP135" s="516"/>
      <c r="KQ135" s="516"/>
      <c r="KR135" s="516"/>
      <c r="KS135" s="516"/>
      <c r="KT135" s="516"/>
      <c r="KU135" s="516"/>
      <c r="KV135" s="516"/>
      <c r="KW135" s="516"/>
      <c r="KX135" s="516"/>
      <c r="KY135" s="516"/>
      <c r="KZ135" s="516"/>
      <c r="LA135" s="516"/>
      <c r="LB135" s="516"/>
      <c r="LC135" s="516"/>
      <c r="LD135" s="516"/>
      <c r="LE135" s="516"/>
      <c r="LF135" s="516"/>
      <c r="LG135" s="516"/>
      <c r="LH135" s="516"/>
      <c r="LI135" s="516"/>
      <c r="LJ135" s="516"/>
      <c r="LK135" s="516"/>
      <c r="LL135" s="516"/>
      <c r="LM135" s="516"/>
      <c r="LN135" s="516"/>
      <c r="LO135" s="516"/>
      <c r="LP135" s="516"/>
      <c r="LQ135" s="516"/>
      <c r="LR135" s="516"/>
      <c r="LS135" s="516"/>
      <c r="LT135" s="516"/>
      <c r="LU135" s="516"/>
      <c r="LV135" s="516"/>
      <c r="LW135" s="516"/>
      <c r="LX135" s="516"/>
      <c r="LY135" s="516"/>
      <c r="LZ135" s="516"/>
      <c r="MA135" s="516"/>
      <c r="MB135" s="516"/>
      <c r="MC135" s="516"/>
      <c r="MD135" s="516"/>
      <c r="ME135" s="516"/>
      <c r="MF135" s="516"/>
      <c r="MG135" s="516"/>
      <c r="MH135" s="516"/>
      <c r="MI135" s="516"/>
      <c r="MJ135" s="516"/>
      <c r="MK135" s="516"/>
      <c r="ML135" s="516"/>
      <c r="MM135" s="516"/>
      <c r="MN135" s="516"/>
      <c r="MO135" s="516"/>
      <c r="MP135" s="516"/>
      <c r="MQ135" s="516"/>
      <c r="MR135" s="516"/>
      <c r="MS135" s="516"/>
      <c r="MT135" s="516"/>
      <c r="MU135" s="516"/>
      <c r="MV135" s="516"/>
      <c r="MW135" s="516"/>
      <c r="MX135" s="516"/>
      <c r="MY135" s="516"/>
      <c r="MZ135" s="516"/>
      <c r="NA135" s="516"/>
      <c r="NB135" s="516"/>
      <c r="NC135" s="516"/>
      <c r="ND135" s="516"/>
      <c r="NE135" s="516"/>
      <c r="NF135" s="516"/>
      <c r="NG135" s="516"/>
      <c r="NH135" s="516"/>
      <c r="NI135" s="516"/>
      <c r="NJ135" s="516"/>
      <c r="NK135" s="516"/>
      <c r="NL135" s="516"/>
      <c r="NM135" s="516"/>
      <c r="NN135" s="516"/>
      <c r="NO135" s="516"/>
      <c r="NP135" s="516"/>
      <c r="NQ135" s="516"/>
      <c r="NR135" s="516"/>
      <c r="NS135" s="516"/>
      <c r="NT135" s="516"/>
      <c r="NU135" s="516"/>
      <c r="NV135" s="516"/>
      <c r="NW135" s="516"/>
      <c r="NX135" s="516"/>
      <c r="NY135" s="516"/>
      <c r="NZ135" s="516"/>
      <c r="OA135" s="516"/>
      <c r="OB135" s="516"/>
      <c r="OC135" s="516"/>
      <c r="OD135" s="516"/>
      <c r="OE135" s="516"/>
      <c r="OF135" s="516"/>
      <c r="OG135" s="516"/>
      <c r="OH135" s="516"/>
      <c r="OI135" s="516"/>
      <c r="OJ135" s="516"/>
      <c r="OK135" s="516"/>
      <c r="OL135" s="516"/>
      <c r="OM135" s="516"/>
      <c r="ON135" s="516"/>
      <c r="OO135" s="516"/>
      <c r="OP135" s="516"/>
      <c r="OQ135" s="516"/>
      <c r="OR135" s="516"/>
      <c r="OS135" s="516"/>
      <c r="OT135" s="516"/>
      <c r="OU135" s="516"/>
      <c r="OV135" s="516"/>
      <c r="OW135" s="516"/>
      <c r="OX135" s="516"/>
      <c r="OY135" s="516"/>
      <c r="OZ135" s="516"/>
      <c r="PA135" s="516"/>
      <c r="PB135" s="516"/>
      <c r="PC135" s="516"/>
      <c r="PD135" s="516"/>
      <c r="PE135" s="516"/>
      <c r="PF135" s="516"/>
      <c r="PG135" s="516"/>
      <c r="PH135" s="516"/>
      <c r="PI135" s="516"/>
      <c r="PJ135" s="516"/>
      <c r="PK135" s="516"/>
      <c r="PL135" s="516"/>
      <c r="PM135" s="516"/>
      <c r="PN135" s="516"/>
      <c r="PO135" s="516"/>
      <c r="PP135" s="516"/>
      <c r="PQ135" s="516"/>
      <c r="PR135" s="516"/>
      <c r="PS135" s="516"/>
      <c r="PT135" s="516"/>
      <c r="PU135" s="516"/>
      <c r="PV135" s="516"/>
      <c r="PW135" s="516"/>
      <c r="PX135" s="516"/>
      <c r="PY135" s="516"/>
      <c r="PZ135" s="516"/>
      <c r="QA135" s="516"/>
      <c r="QB135" s="516"/>
      <c r="QC135" s="516"/>
      <c r="QD135" s="516"/>
      <c r="QE135" s="516"/>
      <c r="QF135" s="516"/>
      <c r="QG135" s="516"/>
      <c r="QH135" s="516"/>
      <c r="QI135" s="516"/>
      <c r="QJ135" s="516"/>
      <c r="QK135" s="516"/>
      <c r="QL135" s="516"/>
      <c r="QM135" s="516"/>
      <c r="QN135" s="516"/>
      <c r="QO135" s="516"/>
      <c r="QP135" s="516"/>
      <c r="QQ135" s="516"/>
      <c r="QR135" s="516"/>
      <c r="QS135" s="516"/>
      <c r="QT135" s="516"/>
      <c r="QU135" s="516"/>
      <c r="QV135" s="516"/>
      <c r="QW135" s="516"/>
      <c r="QX135" s="516"/>
      <c r="QY135" s="516"/>
      <c r="QZ135" s="516"/>
      <c r="RA135" s="516"/>
      <c r="RB135" s="516"/>
      <c r="RC135" s="516"/>
      <c r="RD135" s="516"/>
      <c r="RE135" s="516"/>
      <c r="RF135" s="516"/>
      <c r="RG135" s="516"/>
      <c r="RH135" s="516"/>
      <c r="RI135" s="516"/>
      <c r="RJ135" s="516"/>
      <c r="RK135" s="516"/>
      <c r="RL135" s="516"/>
      <c r="RM135" s="516"/>
      <c r="RN135" s="516"/>
      <c r="RO135" s="516"/>
      <c r="RP135" s="516"/>
      <c r="RQ135" s="516"/>
      <c r="RR135" s="516"/>
      <c r="RS135" s="516"/>
      <c r="RT135" s="516"/>
      <c r="RU135" s="516"/>
      <c r="RV135" s="516"/>
      <c r="RW135" s="516"/>
      <c r="RX135" s="516"/>
      <c r="RY135" s="516"/>
      <c r="RZ135" s="516"/>
      <c r="SA135" s="516"/>
      <c r="SB135" s="516"/>
      <c r="SC135" s="516"/>
      <c r="SD135" s="516"/>
      <c r="SE135" s="516"/>
      <c r="SF135" s="516"/>
      <c r="SG135" s="516"/>
      <c r="SH135" s="516"/>
      <c r="SI135" s="516"/>
      <c r="SJ135" s="517"/>
      <c r="SK135" s="267"/>
      <c r="SL135" s="254"/>
      <c r="SM135" s="242"/>
      <c r="SN135" s="242"/>
      <c r="SO135" s="242"/>
    </row>
    <row r="136" spans="1:509" outlineLevel="2" x14ac:dyDescent="0.35">
      <c r="A136" s="242"/>
      <c r="B136" s="251"/>
      <c r="C136" s="438">
        <f t="shared" si="398"/>
        <v>3</v>
      </c>
      <c r="D136" s="267"/>
      <c r="E136" s="316">
        <f t="shared" si="399"/>
        <v>20</v>
      </c>
      <c r="F136" s="322"/>
      <c r="G136" s="322"/>
      <c r="H136" s="267"/>
      <c r="I136" s="272" t="s">
        <v>836</v>
      </c>
      <c r="J136" s="288" t="s">
        <v>686</v>
      </c>
      <c r="K136" s="288"/>
      <c r="L136" s="515" t="b">
        <v>0</v>
      </c>
      <c r="M136" s="516" t="b">
        <v>0</v>
      </c>
      <c r="N136" s="516" t="b">
        <v>0</v>
      </c>
      <c r="O136" s="516" t="b">
        <v>0</v>
      </c>
      <c r="P136" s="516" t="b">
        <v>0</v>
      </c>
      <c r="Q136" s="516" t="b">
        <v>0</v>
      </c>
      <c r="R136" s="516" t="b">
        <v>0</v>
      </c>
      <c r="S136" s="516" t="b">
        <v>0</v>
      </c>
      <c r="T136" s="516" t="b">
        <v>0</v>
      </c>
      <c r="U136" s="516" t="b">
        <v>0</v>
      </c>
      <c r="V136" s="516" t="b">
        <v>0</v>
      </c>
      <c r="W136" s="516" t="b">
        <v>0</v>
      </c>
      <c r="X136" s="516" t="b">
        <v>0</v>
      </c>
      <c r="Y136" s="516" t="b">
        <v>0</v>
      </c>
      <c r="Z136" s="516" t="b">
        <v>0</v>
      </c>
      <c r="AA136" s="516" t="b">
        <v>0</v>
      </c>
      <c r="AB136" s="516" t="b">
        <v>0</v>
      </c>
      <c r="AC136" s="516" t="b">
        <v>0</v>
      </c>
      <c r="AD136" s="516" t="b">
        <v>0</v>
      </c>
      <c r="AE136" s="516" t="b">
        <v>0</v>
      </c>
      <c r="AF136" s="516" t="b">
        <v>0</v>
      </c>
      <c r="AG136" s="516" t="b">
        <v>0</v>
      </c>
      <c r="AH136" s="516" t="b">
        <v>0</v>
      </c>
      <c r="AI136" s="516" t="b">
        <v>0</v>
      </c>
      <c r="AJ136" s="516" t="b">
        <v>0</v>
      </c>
      <c r="AK136" s="516" t="b">
        <v>0</v>
      </c>
      <c r="AL136" s="516" t="b">
        <v>0</v>
      </c>
      <c r="AM136" s="516" t="b">
        <v>0</v>
      </c>
      <c r="AN136" s="516" t="b">
        <v>0</v>
      </c>
      <c r="AO136" s="516" t="b">
        <v>0</v>
      </c>
      <c r="AP136" s="516" t="b">
        <v>0</v>
      </c>
      <c r="AQ136" s="516" t="b">
        <v>0</v>
      </c>
      <c r="AR136" s="516" t="b">
        <v>0</v>
      </c>
      <c r="AS136" s="516" t="b">
        <v>0</v>
      </c>
      <c r="AT136" s="516" t="b">
        <v>0</v>
      </c>
      <c r="AU136" s="516" t="b">
        <v>0</v>
      </c>
      <c r="AV136" s="516" t="b">
        <v>0</v>
      </c>
      <c r="AW136" s="516" t="b">
        <v>0</v>
      </c>
      <c r="AX136" s="516" t="b">
        <v>0</v>
      </c>
      <c r="AY136" s="516" t="b">
        <v>0</v>
      </c>
      <c r="AZ136" s="516" t="b">
        <v>0</v>
      </c>
      <c r="BA136" s="516" t="b">
        <v>0</v>
      </c>
      <c r="BB136" s="516" t="b">
        <v>0</v>
      </c>
      <c r="BC136" s="516" t="b">
        <v>0</v>
      </c>
      <c r="BD136" s="516" t="b">
        <v>0</v>
      </c>
      <c r="BE136" s="516" t="b">
        <v>0</v>
      </c>
      <c r="BF136" s="516" t="b">
        <v>0</v>
      </c>
      <c r="BG136" s="516" t="b">
        <v>0</v>
      </c>
      <c r="BH136" s="516" t="b">
        <v>0</v>
      </c>
      <c r="BI136" s="516" t="b">
        <v>0</v>
      </c>
      <c r="BJ136" s="516" t="b">
        <v>0</v>
      </c>
      <c r="BK136" s="516" t="b">
        <v>0</v>
      </c>
      <c r="BL136" s="516" t="b">
        <v>0</v>
      </c>
      <c r="BM136" s="516" t="b">
        <v>0</v>
      </c>
      <c r="BN136" s="516" t="b">
        <v>0</v>
      </c>
      <c r="BO136" s="516" t="b">
        <v>0</v>
      </c>
      <c r="BP136" s="516" t="b">
        <v>0</v>
      </c>
      <c r="BQ136" s="516" t="b">
        <v>0</v>
      </c>
      <c r="BR136" s="516" t="b">
        <v>0</v>
      </c>
      <c r="BS136" s="516" t="b">
        <v>0</v>
      </c>
      <c r="BT136" s="516" t="b">
        <v>0</v>
      </c>
      <c r="BU136" s="516" t="b">
        <v>0</v>
      </c>
      <c r="BV136" s="516" t="b">
        <v>0</v>
      </c>
      <c r="BW136" s="516" t="b">
        <v>0</v>
      </c>
      <c r="BX136" s="516" t="b">
        <v>0</v>
      </c>
      <c r="BY136" s="516" t="b">
        <v>0</v>
      </c>
      <c r="BZ136" s="516" t="b">
        <v>0</v>
      </c>
      <c r="CA136" s="516" t="b">
        <v>0</v>
      </c>
      <c r="CB136" s="516" t="b">
        <v>0</v>
      </c>
      <c r="CC136" s="516" t="b">
        <v>0</v>
      </c>
      <c r="CD136" s="516" t="b">
        <v>0</v>
      </c>
      <c r="CE136" s="516" t="b">
        <v>0</v>
      </c>
      <c r="CF136" s="516" t="b">
        <v>0</v>
      </c>
      <c r="CG136" s="516" t="b">
        <v>0</v>
      </c>
      <c r="CH136" s="516" t="b">
        <v>0</v>
      </c>
      <c r="CI136" s="516" t="b">
        <v>0</v>
      </c>
      <c r="CJ136" s="516" t="b">
        <v>0</v>
      </c>
      <c r="CK136" s="516" t="b">
        <v>0</v>
      </c>
      <c r="CL136" s="516" t="b">
        <v>0</v>
      </c>
      <c r="CM136" s="516" t="b">
        <v>0</v>
      </c>
      <c r="CN136" s="516" t="b">
        <v>0</v>
      </c>
      <c r="CO136" s="516" t="b">
        <v>0</v>
      </c>
      <c r="CP136" s="516" t="b">
        <v>0</v>
      </c>
      <c r="CQ136" s="516" t="b">
        <v>0</v>
      </c>
      <c r="CR136" s="516" t="b">
        <v>0</v>
      </c>
      <c r="CS136" s="516" t="b">
        <v>0</v>
      </c>
      <c r="CT136" s="516" t="b">
        <v>0</v>
      </c>
      <c r="CU136" s="516" t="b">
        <v>0</v>
      </c>
      <c r="CV136" s="516" t="b">
        <v>0</v>
      </c>
      <c r="CW136" s="516" t="b">
        <v>0</v>
      </c>
      <c r="CX136" s="516" t="b">
        <v>0</v>
      </c>
      <c r="CY136" s="516" t="b">
        <v>0</v>
      </c>
      <c r="CZ136" s="516" t="b">
        <v>0</v>
      </c>
      <c r="DA136" s="516" t="b">
        <v>0</v>
      </c>
      <c r="DB136" s="516" t="b">
        <v>0</v>
      </c>
      <c r="DC136" s="516" t="b">
        <v>0</v>
      </c>
      <c r="DD136" s="516" t="b">
        <v>0</v>
      </c>
      <c r="DE136" s="516" t="b">
        <v>0</v>
      </c>
      <c r="DF136" s="516" t="b">
        <v>0</v>
      </c>
      <c r="DG136" s="516" t="b">
        <v>0</v>
      </c>
      <c r="DH136" s="516"/>
      <c r="DI136" s="516"/>
      <c r="DJ136" s="516"/>
      <c r="DK136" s="516"/>
      <c r="DL136" s="516"/>
      <c r="DM136" s="516"/>
      <c r="DN136" s="516"/>
      <c r="DO136" s="516"/>
      <c r="DP136" s="516"/>
      <c r="DQ136" s="516"/>
      <c r="DR136" s="516"/>
      <c r="DS136" s="516"/>
      <c r="DT136" s="516"/>
      <c r="DU136" s="516"/>
      <c r="DV136" s="516"/>
      <c r="DW136" s="516"/>
      <c r="DX136" s="516"/>
      <c r="DY136" s="516"/>
      <c r="DZ136" s="516"/>
      <c r="EA136" s="516"/>
      <c r="EB136" s="516"/>
      <c r="EC136" s="516"/>
      <c r="ED136" s="516"/>
      <c r="EE136" s="516"/>
      <c r="EF136" s="516"/>
      <c r="EG136" s="516"/>
      <c r="EH136" s="516"/>
      <c r="EI136" s="516"/>
      <c r="EJ136" s="516"/>
      <c r="EK136" s="516"/>
      <c r="EL136" s="516"/>
      <c r="EM136" s="516"/>
      <c r="EN136" s="516"/>
      <c r="EO136" s="516"/>
      <c r="EP136" s="516"/>
      <c r="EQ136" s="516"/>
      <c r="ER136" s="516"/>
      <c r="ES136" s="516"/>
      <c r="ET136" s="516"/>
      <c r="EU136" s="516"/>
      <c r="EV136" s="516"/>
      <c r="EW136" s="516"/>
      <c r="EX136" s="516"/>
      <c r="EY136" s="516"/>
      <c r="EZ136" s="516"/>
      <c r="FA136" s="516"/>
      <c r="FB136" s="516"/>
      <c r="FC136" s="516"/>
      <c r="FD136" s="516"/>
      <c r="FE136" s="516"/>
      <c r="FF136" s="516"/>
      <c r="FG136" s="516"/>
      <c r="FH136" s="516"/>
      <c r="FI136" s="516"/>
      <c r="FJ136" s="516"/>
      <c r="FK136" s="516"/>
      <c r="FL136" s="516"/>
      <c r="FM136" s="516"/>
      <c r="FN136" s="516"/>
      <c r="FO136" s="516"/>
      <c r="FP136" s="516"/>
      <c r="FQ136" s="516"/>
      <c r="FR136" s="516"/>
      <c r="FS136" s="516"/>
      <c r="FT136" s="516"/>
      <c r="FU136" s="516"/>
      <c r="FV136" s="516"/>
      <c r="FW136" s="516"/>
      <c r="FX136" s="516"/>
      <c r="FY136" s="516"/>
      <c r="FZ136" s="516"/>
      <c r="GA136" s="516"/>
      <c r="GB136" s="516"/>
      <c r="GC136" s="516"/>
      <c r="GD136" s="516"/>
      <c r="GE136" s="516"/>
      <c r="GF136" s="516"/>
      <c r="GG136" s="516"/>
      <c r="GH136" s="516"/>
      <c r="GI136" s="516"/>
      <c r="GJ136" s="516"/>
      <c r="GK136" s="516"/>
      <c r="GL136" s="516"/>
      <c r="GM136" s="516"/>
      <c r="GN136" s="516"/>
      <c r="GO136" s="516"/>
      <c r="GP136" s="516"/>
      <c r="GQ136" s="516"/>
      <c r="GR136" s="516"/>
      <c r="GS136" s="516"/>
      <c r="GT136" s="516"/>
      <c r="GU136" s="516"/>
      <c r="GV136" s="516"/>
      <c r="GW136" s="516"/>
      <c r="GX136" s="516"/>
      <c r="GY136" s="516"/>
      <c r="GZ136" s="516"/>
      <c r="HA136" s="516"/>
      <c r="HB136" s="516"/>
      <c r="HC136" s="516"/>
      <c r="HD136" s="516"/>
      <c r="HE136" s="516"/>
      <c r="HF136" s="516"/>
      <c r="HG136" s="516"/>
      <c r="HH136" s="516"/>
      <c r="HI136" s="516"/>
      <c r="HJ136" s="516"/>
      <c r="HK136" s="516"/>
      <c r="HL136" s="516"/>
      <c r="HM136" s="516"/>
      <c r="HN136" s="516"/>
      <c r="HO136" s="516"/>
      <c r="HP136" s="516"/>
      <c r="HQ136" s="516"/>
      <c r="HR136" s="516"/>
      <c r="HS136" s="516"/>
      <c r="HT136" s="516"/>
      <c r="HU136" s="516"/>
      <c r="HV136" s="516"/>
      <c r="HW136" s="516"/>
      <c r="HX136" s="516"/>
      <c r="HY136" s="516"/>
      <c r="HZ136" s="516"/>
      <c r="IA136" s="516"/>
      <c r="IB136" s="516"/>
      <c r="IC136" s="516"/>
      <c r="ID136" s="516"/>
      <c r="IE136" s="516"/>
      <c r="IF136" s="516"/>
      <c r="IG136" s="516"/>
      <c r="IH136" s="516"/>
      <c r="II136" s="516"/>
      <c r="IJ136" s="516"/>
      <c r="IK136" s="516"/>
      <c r="IL136" s="516"/>
      <c r="IM136" s="516"/>
      <c r="IN136" s="516"/>
      <c r="IO136" s="516"/>
      <c r="IP136" s="516"/>
      <c r="IQ136" s="516"/>
      <c r="IR136" s="516"/>
      <c r="IS136" s="516"/>
      <c r="IT136" s="516"/>
      <c r="IU136" s="516"/>
      <c r="IV136" s="516"/>
      <c r="IW136" s="516"/>
      <c r="IX136" s="516"/>
      <c r="IY136" s="516"/>
      <c r="IZ136" s="516"/>
      <c r="JA136" s="516"/>
      <c r="JB136" s="516"/>
      <c r="JC136" s="516"/>
      <c r="JD136" s="516"/>
      <c r="JE136" s="516"/>
      <c r="JF136" s="516"/>
      <c r="JG136" s="516"/>
      <c r="JH136" s="516"/>
      <c r="JI136" s="516"/>
      <c r="JJ136" s="516"/>
      <c r="JK136" s="516"/>
      <c r="JL136" s="516"/>
      <c r="JM136" s="516"/>
      <c r="JN136" s="516"/>
      <c r="JO136" s="516"/>
      <c r="JP136" s="516"/>
      <c r="JQ136" s="516"/>
      <c r="JR136" s="516"/>
      <c r="JS136" s="516"/>
      <c r="JT136" s="516"/>
      <c r="JU136" s="516"/>
      <c r="JV136" s="516"/>
      <c r="JW136" s="516"/>
      <c r="JX136" s="516"/>
      <c r="JY136" s="516"/>
      <c r="JZ136" s="516"/>
      <c r="KA136" s="516"/>
      <c r="KB136" s="516"/>
      <c r="KC136" s="516"/>
      <c r="KD136" s="516"/>
      <c r="KE136" s="516"/>
      <c r="KF136" s="516"/>
      <c r="KG136" s="516"/>
      <c r="KH136" s="516"/>
      <c r="KI136" s="516"/>
      <c r="KJ136" s="516"/>
      <c r="KK136" s="516"/>
      <c r="KL136" s="516"/>
      <c r="KM136" s="516"/>
      <c r="KN136" s="516"/>
      <c r="KO136" s="516"/>
      <c r="KP136" s="516"/>
      <c r="KQ136" s="516"/>
      <c r="KR136" s="516"/>
      <c r="KS136" s="516"/>
      <c r="KT136" s="516"/>
      <c r="KU136" s="516"/>
      <c r="KV136" s="516"/>
      <c r="KW136" s="516"/>
      <c r="KX136" s="516"/>
      <c r="KY136" s="516"/>
      <c r="KZ136" s="516"/>
      <c r="LA136" s="516"/>
      <c r="LB136" s="516"/>
      <c r="LC136" s="516"/>
      <c r="LD136" s="516"/>
      <c r="LE136" s="516"/>
      <c r="LF136" s="516"/>
      <c r="LG136" s="516"/>
      <c r="LH136" s="516"/>
      <c r="LI136" s="516"/>
      <c r="LJ136" s="516"/>
      <c r="LK136" s="516"/>
      <c r="LL136" s="516"/>
      <c r="LM136" s="516"/>
      <c r="LN136" s="516"/>
      <c r="LO136" s="516"/>
      <c r="LP136" s="516"/>
      <c r="LQ136" s="516"/>
      <c r="LR136" s="516"/>
      <c r="LS136" s="516"/>
      <c r="LT136" s="516"/>
      <c r="LU136" s="516"/>
      <c r="LV136" s="516"/>
      <c r="LW136" s="516"/>
      <c r="LX136" s="516"/>
      <c r="LY136" s="516"/>
      <c r="LZ136" s="516"/>
      <c r="MA136" s="516"/>
      <c r="MB136" s="516"/>
      <c r="MC136" s="516"/>
      <c r="MD136" s="516"/>
      <c r="ME136" s="516"/>
      <c r="MF136" s="516"/>
      <c r="MG136" s="516"/>
      <c r="MH136" s="516"/>
      <c r="MI136" s="516"/>
      <c r="MJ136" s="516"/>
      <c r="MK136" s="516"/>
      <c r="ML136" s="516"/>
      <c r="MM136" s="516"/>
      <c r="MN136" s="516"/>
      <c r="MO136" s="516"/>
      <c r="MP136" s="516"/>
      <c r="MQ136" s="516"/>
      <c r="MR136" s="516"/>
      <c r="MS136" s="516"/>
      <c r="MT136" s="516"/>
      <c r="MU136" s="516"/>
      <c r="MV136" s="516"/>
      <c r="MW136" s="516"/>
      <c r="MX136" s="516"/>
      <c r="MY136" s="516"/>
      <c r="MZ136" s="516"/>
      <c r="NA136" s="516"/>
      <c r="NB136" s="516"/>
      <c r="NC136" s="516"/>
      <c r="ND136" s="516"/>
      <c r="NE136" s="516"/>
      <c r="NF136" s="516"/>
      <c r="NG136" s="516"/>
      <c r="NH136" s="516"/>
      <c r="NI136" s="516"/>
      <c r="NJ136" s="516"/>
      <c r="NK136" s="516"/>
      <c r="NL136" s="516"/>
      <c r="NM136" s="516"/>
      <c r="NN136" s="516"/>
      <c r="NO136" s="516"/>
      <c r="NP136" s="516"/>
      <c r="NQ136" s="516"/>
      <c r="NR136" s="516"/>
      <c r="NS136" s="516"/>
      <c r="NT136" s="516"/>
      <c r="NU136" s="516"/>
      <c r="NV136" s="516"/>
      <c r="NW136" s="516"/>
      <c r="NX136" s="516"/>
      <c r="NY136" s="516"/>
      <c r="NZ136" s="516"/>
      <c r="OA136" s="516"/>
      <c r="OB136" s="516"/>
      <c r="OC136" s="516"/>
      <c r="OD136" s="516"/>
      <c r="OE136" s="516"/>
      <c r="OF136" s="516"/>
      <c r="OG136" s="516"/>
      <c r="OH136" s="516"/>
      <c r="OI136" s="516"/>
      <c r="OJ136" s="516"/>
      <c r="OK136" s="516"/>
      <c r="OL136" s="516"/>
      <c r="OM136" s="516"/>
      <c r="ON136" s="516"/>
      <c r="OO136" s="516"/>
      <c r="OP136" s="516"/>
      <c r="OQ136" s="516"/>
      <c r="OR136" s="516"/>
      <c r="OS136" s="516"/>
      <c r="OT136" s="516"/>
      <c r="OU136" s="516"/>
      <c r="OV136" s="516"/>
      <c r="OW136" s="516"/>
      <c r="OX136" s="516"/>
      <c r="OY136" s="516"/>
      <c r="OZ136" s="516"/>
      <c r="PA136" s="516"/>
      <c r="PB136" s="516"/>
      <c r="PC136" s="516"/>
      <c r="PD136" s="516"/>
      <c r="PE136" s="516"/>
      <c r="PF136" s="516"/>
      <c r="PG136" s="516"/>
      <c r="PH136" s="516"/>
      <c r="PI136" s="516"/>
      <c r="PJ136" s="516"/>
      <c r="PK136" s="516"/>
      <c r="PL136" s="516"/>
      <c r="PM136" s="516"/>
      <c r="PN136" s="516"/>
      <c r="PO136" s="516"/>
      <c r="PP136" s="516"/>
      <c r="PQ136" s="516"/>
      <c r="PR136" s="516"/>
      <c r="PS136" s="516"/>
      <c r="PT136" s="516"/>
      <c r="PU136" s="516"/>
      <c r="PV136" s="516"/>
      <c r="PW136" s="516"/>
      <c r="PX136" s="516"/>
      <c r="PY136" s="516"/>
      <c r="PZ136" s="516"/>
      <c r="QA136" s="516"/>
      <c r="QB136" s="516"/>
      <c r="QC136" s="516"/>
      <c r="QD136" s="516"/>
      <c r="QE136" s="516"/>
      <c r="QF136" s="516"/>
      <c r="QG136" s="516"/>
      <c r="QH136" s="516"/>
      <c r="QI136" s="516"/>
      <c r="QJ136" s="516"/>
      <c r="QK136" s="516"/>
      <c r="QL136" s="516"/>
      <c r="QM136" s="516"/>
      <c r="QN136" s="516"/>
      <c r="QO136" s="516"/>
      <c r="QP136" s="516"/>
      <c r="QQ136" s="516"/>
      <c r="QR136" s="516"/>
      <c r="QS136" s="516"/>
      <c r="QT136" s="516"/>
      <c r="QU136" s="516"/>
      <c r="QV136" s="516"/>
      <c r="QW136" s="516"/>
      <c r="QX136" s="516"/>
      <c r="QY136" s="516"/>
      <c r="QZ136" s="516"/>
      <c r="RA136" s="516"/>
      <c r="RB136" s="516"/>
      <c r="RC136" s="516"/>
      <c r="RD136" s="516"/>
      <c r="RE136" s="516"/>
      <c r="RF136" s="516"/>
      <c r="RG136" s="516"/>
      <c r="RH136" s="516"/>
      <c r="RI136" s="516"/>
      <c r="RJ136" s="516"/>
      <c r="RK136" s="516"/>
      <c r="RL136" s="516"/>
      <c r="RM136" s="516"/>
      <c r="RN136" s="516"/>
      <c r="RO136" s="516"/>
      <c r="RP136" s="516"/>
      <c r="RQ136" s="516"/>
      <c r="RR136" s="516"/>
      <c r="RS136" s="516"/>
      <c r="RT136" s="516"/>
      <c r="RU136" s="516"/>
      <c r="RV136" s="516"/>
      <c r="RW136" s="516"/>
      <c r="RX136" s="516"/>
      <c r="RY136" s="516"/>
      <c r="RZ136" s="516"/>
      <c r="SA136" s="516"/>
      <c r="SB136" s="516"/>
      <c r="SC136" s="516"/>
      <c r="SD136" s="516"/>
      <c r="SE136" s="516"/>
      <c r="SF136" s="516"/>
      <c r="SG136" s="516"/>
      <c r="SH136" s="516"/>
      <c r="SI136" s="516"/>
      <c r="SJ136" s="517"/>
      <c r="SK136" s="267"/>
      <c r="SL136" s="254"/>
      <c r="SM136" s="242"/>
      <c r="SN136" s="242"/>
      <c r="SO136" s="242"/>
    </row>
    <row r="137" spans="1:509" ht="5.15" customHeight="1" outlineLevel="2" x14ac:dyDescent="0.35">
      <c r="A137" s="242"/>
      <c r="B137" s="251"/>
      <c r="C137" s="438">
        <f>INT($C$29)+2.005</f>
        <v>3.0049999999999999</v>
      </c>
      <c r="D137" s="267"/>
      <c r="E137" s="267"/>
      <c r="F137" s="267"/>
      <c r="G137" s="267"/>
      <c r="H137" s="267"/>
      <c r="I137" s="267"/>
      <c r="J137" s="267"/>
      <c r="K137" s="267"/>
      <c r="L137" s="267"/>
      <c r="M137" s="267"/>
      <c r="N137" s="267"/>
      <c r="O137" s="267"/>
      <c r="P137" s="267"/>
      <c r="Q137" s="267"/>
      <c r="R137" s="267"/>
      <c r="S137" s="267"/>
      <c r="T137" s="267"/>
      <c r="U137" s="267"/>
      <c r="V137" s="267"/>
      <c r="W137" s="267"/>
      <c r="X137" s="267"/>
      <c r="Y137" s="267"/>
      <c r="Z137" s="267"/>
      <c r="AA137" s="267"/>
      <c r="AB137" s="267"/>
      <c r="AC137" s="267"/>
      <c r="AD137" s="267"/>
      <c r="AE137" s="267"/>
      <c r="AF137" s="267"/>
      <c r="AG137" s="267"/>
      <c r="AH137" s="267"/>
      <c r="AI137" s="267"/>
      <c r="AJ137" s="267"/>
      <c r="AK137" s="267"/>
      <c r="AL137" s="267"/>
      <c r="AM137" s="267"/>
      <c r="AN137" s="267"/>
      <c r="AO137" s="267"/>
      <c r="AP137" s="267"/>
      <c r="AQ137" s="267"/>
      <c r="AR137" s="267"/>
      <c r="AS137" s="267"/>
      <c r="AT137" s="267"/>
      <c r="AU137" s="267"/>
      <c r="AV137" s="267"/>
      <c r="AW137" s="267"/>
      <c r="AX137" s="267"/>
      <c r="AY137" s="267"/>
      <c r="AZ137" s="267"/>
      <c r="BA137" s="267"/>
      <c r="BB137" s="267"/>
      <c r="BC137" s="267"/>
      <c r="BD137" s="267"/>
      <c r="BE137" s="267"/>
      <c r="BF137" s="267"/>
      <c r="BG137" s="267"/>
      <c r="BH137" s="267"/>
      <c r="BI137" s="267"/>
      <c r="BJ137" s="267"/>
      <c r="BK137" s="267"/>
      <c r="BL137" s="267"/>
      <c r="BM137" s="267"/>
      <c r="BN137" s="267"/>
      <c r="BO137" s="267"/>
      <c r="BP137" s="267"/>
      <c r="BQ137" s="267"/>
      <c r="BR137" s="267"/>
      <c r="BS137" s="267"/>
      <c r="BT137" s="267"/>
      <c r="BU137" s="267"/>
      <c r="BV137" s="267"/>
      <c r="BW137" s="267"/>
      <c r="BX137" s="267"/>
      <c r="BY137" s="267"/>
      <c r="BZ137" s="267"/>
      <c r="CA137" s="267"/>
      <c r="CB137" s="267"/>
      <c r="CC137" s="267"/>
      <c r="CD137" s="267"/>
      <c r="CE137" s="267"/>
      <c r="CF137" s="267"/>
      <c r="CG137" s="267"/>
      <c r="CH137" s="267"/>
      <c r="CI137" s="267"/>
      <c r="CJ137" s="267"/>
      <c r="CK137" s="267"/>
      <c r="CL137" s="267"/>
      <c r="CM137" s="267"/>
      <c r="CN137" s="267"/>
      <c r="CO137" s="267"/>
      <c r="CP137" s="267"/>
      <c r="CQ137" s="267"/>
      <c r="CR137" s="267"/>
      <c r="CS137" s="267"/>
      <c r="CT137" s="267"/>
      <c r="CU137" s="267"/>
      <c r="CV137" s="267"/>
      <c r="CW137" s="267"/>
      <c r="CX137" s="267"/>
      <c r="CY137" s="267"/>
      <c r="CZ137" s="267"/>
      <c r="DA137" s="267"/>
      <c r="DB137" s="267"/>
      <c r="DC137" s="267"/>
      <c r="DD137" s="267"/>
      <c r="DE137" s="267"/>
      <c r="DF137" s="267"/>
      <c r="DG137" s="267"/>
      <c r="DH137" s="267"/>
      <c r="DI137" s="267"/>
      <c r="DJ137" s="267"/>
      <c r="DK137" s="267"/>
      <c r="DL137" s="267"/>
      <c r="DM137" s="267"/>
      <c r="DN137" s="267"/>
      <c r="DO137" s="267"/>
      <c r="DP137" s="267"/>
      <c r="DQ137" s="267"/>
      <c r="DR137" s="267"/>
      <c r="DS137" s="267"/>
      <c r="DT137" s="267"/>
      <c r="DU137" s="267"/>
      <c r="DV137" s="267"/>
      <c r="DW137" s="267"/>
      <c r="DX137" s="267"/>
      <c r="DY137" s="267"/>
      <c r="DZ137" s="267"/>
      <c r="EA137" s="267"/>
      <c r="EB137" s="267"/>
      <c r="EC137" s="267"/>
      <c r="ED137" s="267"/>
      <c r="EE137" s="267"/>
      <c r="EF137" s="267"/>
      <c r="EG137" s="267"/>
      <c r="EH137" s="267"/>
      <c r="EI137" s="267"/>
      <c r="EJ137" s="267"/>
      <c r="EK137" s="267"/>
      <c r="EL137" s="267"/>
      <c r="EM137" s="267"/>
      <c r="EN137" s="267"/>
      <c r="EO137" s="267"/>
      <c r="EP137" s="267"/>
      <c r="EQ137" s="267"/>
      <c r="ER137" s="267"/>
      <c r="ES137" s="267"/>
      <c r="ET137" s="267"/>
      <c r="EU137" s="267"/>
      <c r="EV137" s="267"/>
      <c r="EW137" s="267"/>
      <c r="EX137" s="267"/>
      <c r="EY137" s="267"/>
      <c r="EZ137" s="267"/>
      <c r="FA137" s="267"/>
      <c r="FB137" s="267"/>
      <c r="FC137" s="267"/>
      <c r="FD137" s="267"/>
      <c r="FE137" s="267"/>
      <c r="FF137" s="267"/>
      <c r="FG137" s="267"/>
      <c r="FH137" s="267"/>
      <c r="FI137" s="267"/>
      <c r="FJ137" s="267"/>
      <c r="FK137" s="267"/>
      <c r="FL137" s="267"/>
      <c r="FM137" s="267"/>
      <c r="FN137" s="267"/>
      <c r="FO137" s="267"/>
      <c r="FP137" s="267"/>
      <c r="FQ137" s="267"/>
      <c r="FR137" s="267"/>
      <c r="FS137" s="267"/>
      <c r="FT137" s="267"/>
      <c r="FU137" s="267"/>
      <c r="FV137" s="267"/>
      <c r="FW137" s="267"/>
      <c r="FX137" s="267"/>
      <c r="FY137" s="267"/>
      <c r="FZ137" s="267"/>
      <c r="GA137" s="267"/>
      <c r="GB137" s="267"/>
      <c r="GC137" s="267"/>
      <c r="GD137" s="267"/>
      <c r="GE137" s="267"/>
      <c r="GF137" s="267"/>
      <c r="GG137" s="267"/>
      <c r="GH137" s="267"/>
      <c r="GI137" s="267"/>
      <c r="GJ137" s="267"/>
      <c r="GK137" s="267"/>
      <c r="GL137" s="267"/>
      <c r="GM137" s="267"/>
      <c r="GN137" s="267"/>
      <c r="GO137" s="267"/>
      <c r="GP137" s="267"/>
      <c r="GQ137" s="267"/>
      <c r="GR137" s="267"/>
      <c r="GS137" s="267"/>
      <c r="GT137" s="267"/>
      <c r="GU137" s="267"/>
      <c r="GV137" s="267"/>
      <c r="GW137" s="267"/>
      <c r="GX137" s="267"/>
      <c r="GY137" s="267"/>
      <c r="GZ137" s="267"/>
      <c r="HA137" s="267"/>
      <c r="HB137" s="267"/>
      <c r="HC137" s="267"/>
      <c r="HD137" s="267"/>
      <c r="HE137" s="267"/>
      <c r="HF137" s="267"/>
      <c r="HG137" s="267"/>
      <c r="HH137" s="267"/>
      <c r="HI137" s="267"/>
      <c r="HJ137" s="267"/>
      <c r="HK137" s="267"/>
      <c r="HL137" s="267"/>
      <c r="HM137" s="267"/>
      <c r="HN137" s="267"/>
      <c r="HO137" s="267"/>
      <c r="HP137" s="267"/>
      <c r="HQ137" s="267"/>
      <c r="HR137" s="267"/>
      <c r="HS137" s="267"/>
      <c r="HT137" s="267"/>
      <c r="HU137" s="267"/>
      <c r="HV137" s="267"/>
      <c r="HW137" s="267"/>
      <c r="HX137" s="267"/>
      <c r="HY137" s="267"/>
      <c r="HZ137" s="267"/>
      <c r="IA137" s="267"/>
      <c r="IB137" s="267"/>
      <c r="IC137" s="267"/>
      <c r="ID137" s="267"/>
      <c r="IE137" s="267"/>
      <c r="IF137" s="267"/>
      <c r="IG137" s="267"/>
      <c r="IH137" s="267"/>
      <c r="II137" s="267"/>
      <c r="IJ137" s="267"/>
      <c r="IK137" s="267"/>
      <c r="IL137" s="267"/>
      <c r="IM137" s="267"/>
      <c r="IN137" s="267"/>
      <c r="IO137" s="267"/>
      <c r="IP137" s="267"/>
      <c r="IQ137" s="267"/>
      <c r="IR137" s="267"/>
      <c r="IS137" s="267"/>
      <c r="IT137" s="267"/>
      <c r="IU137" s="267"/>
      <c r="IV137" s="267"/>
      <c r="IW137" s="267"/>
      <c r="IX137" s="267"/>
      <c r="IY137" s="267"/>
      <c r="IZ137" s="267"/>
      <c r="JA137" s="267"/>
      <c r="JB137" s="267"/>
      <c r="JC137" s="267"/>
      <c r="JD137" s="267"/>
      <c r="JE137" s="267"/>
      <c r="JF137" s="267"/>
      <c r="JG137" s="267"/>
      <c r="JH137" s="267"/>
      <c r="JI137" s="267"/>
      <c r="JJ137" s="267"/>
      <c r="JK137" s="267"/>
      <c r="JL137" s="267"/>
      <c r="JM137" s="267"/>
      <c r="JN137" s="267"/>
      <c r="JO137" s="267"/>
      <c r="JP137" s="267"/>
      <c r="JQ137" s="267"/>
      <c r="JR137" s="267"/>
      <c r="JS137" s="267"/>
      <c r="JT137" s="267"/>
      <c r="JU137" s="267"/>
      <c r="JV137" s="267"/>
      <c r="JW137" s="267"/>
      <c r="JX137" s="267"/>
      <c r="JY137" s="267"/>
      <c r="JZ137" s="267"/>
      <c r="KA137" s="267"/>
      <c r="KB137" s="267"/>
      <c r="KC137" s="267"/>
      <c r="KD137" s="267"/>
      <c r="KE137" s="267"/>
      <c r="KF137" s="267"/>
      <c r="KG137" s="267"/>
      <c r="KH137" s="267"/>
      <c r="KI137" s="267"/>
      <c r="KJ137" s="267"/>
      <c r="KK137" s="267"/>
      <c r="KL137" s="267"/>
      <c r="KM137" s="267"/>
      <c r="KN137" s="267"/>
      <c r="KO137" s="267"/>
      <c r="KP137" s="267"/>
      <c r="KQ137" s="267"/>
      <c r="KR137" s="267"/>
      <c r="KS137" s="267"/>
      <c r="KT137" s="267"/>
      <c r="KU137" s="267"/>
      <c r="KV137" s="267"/>
      <c r="KW137" s="267"/>
      <c r="KX137" s="267"/>
      <c r="KY137" s="267"/>
      <c r="KZ137" s="267"/>
      <c r="LA137" s="267"/>
      <c r="LB137" s="267"/>
      <c r="LC137" s="267"/>
      <c r="LD137" s="267"/>
      <c r="LE137" s="267"/>
      <c r="LF137" s="267"/>
      <c r="LG137" s="267"/>
      <c r="LH137" s="267"/>
      <c r="LI137" s="267"/>
      <c r="LJ137" s="267"/>
      <c r="LK137" s="267"/>
      <c r="LL137" s="267"/>
      <c r="LM137" s="267"/>
      <c r="LN137" s="267"/>
      <c r="LO137" s="267"/>
      <c r="LP137" s="267"/>
      <c r="LQ137" s="267"/>
      <c r="LR137" s="267"/>
      <c r="LS137" s="267"/>
      <c r="LT137" s="267"/>
      <c r="LU137" s="267"/>
      <c r="LV137" s="267"/>
      <c r="LW137" s="267"/>
      <c r="LX137" s="267"/>
      <c r="LY137" s="267"/>
      <c r="LZ137" s="267"/>
      <c r="MA137" s="267"/>
      <c r="MB137" s="267"/>
      <c r="MC137" s="267"/>
      <c r="MD137" s="267"/>
      <c r="ME137" s="267"/>
      <c r="MF137" s="267"/>
      <c r="MG137" s="267"/>
      <c r="MH137" s="267"/>
      <c r="MI137" s="267"/>
      <c r="MJ137" s="267"/>
      <c r="MK137" s="267"/>
      <c r="ML137" s="267"/>
      <c r="MM137" s="267"/>
      <c r="MN137" s="267"/>
      <c r="MO137" s="267"/>
      <c r="MP137" s="267"/>
      <c r="MQ137" s="267"/>
      <c r="MR137" s="267"/>
      <c r="MS137" s="267"/>
      <c r="MT137" s="267"/>
      <c r="MU137" s="267"/>
      <c r="MV137" s="267"/>
      <c r="MW137" s="267"/>
      <c r="MX137" s="267"/>
      <c r="MY137" s="267"/>
      <c r="MZ137" s="267"/>
      <c r="NA137" s="267"/>
      <c r="NB137" s="267"/>
      <c r="NC137" s="267"/>
      <c r="ND137" s="267"/>
      <c r="NE137" s="267"/>
      <c r="NF137" s="267"/>
      <c r="NG137" s="267"/>
      <c r="NH137" s="267"/>
      <c r="NI137" s="267"/>
      <c r="NJ137" s="267"/>
      <c r="NK137" s="267"/>
      <c r="NL137" s="267"/>
      <c r="NM137" s="267"/>
      <c r="NN137" s="267"/>
      <c r="NO137" s="267"/>
      <c r="NP137" s="267"/>
      <c r="NQ137" s="267"/>
      <c r="NR137" s="267"/>
      <c r="NS137" s="267"/>
      <c r="NT137" s="267"/>
      <c r="NU137" s="267"/>
      <c r="NV137" s="267"/>
      <c r="NW137" s="267"/>
      <c r="NX137" s="267"/>
      <c r="NY137" s="267"/>
      <c r="NZ137" s="267"/>
      <c r="OA137" s="267"/>
      <c r="OB137" s="267"/>
      <c r="OC137" s="267"/>
      <c r="OD137" s="267"/>
      <c r="OE137" s="267"/>
      <c r="OF137" s="267"/>
      <c r="OG137" s="267"/>
      <c r="OH137" s="267"/>
      <c r="OI137" s="267"/>
      <c r="OJ137" s="267"/>
      <c r="OK137" s="267"/>
      <c r="OL137" s="267"/>
      <c r="OM137" s="267"/>
      <c r="ON137" s="267"/>
      <c r="OO137" s="267"/>
      <c r="OP137" s="267"/>
      <c r="OQ137" s="267"/>
      <c r="OR137" s="267"/>
      <c r="OS137" s="267"/>
      <c r="OT137" s="267"/>
      <c r="OU137" s="267"/>
      <c r="OV137" s="267"/>
      <c r="OW137" s="267"/>
      <c r="OX137" s="267"/>
      <c r="OY137" s="267"/>
      <c r="OZ137" s="267"/>
      <c r="PA137" s="267"/>
      <c r="PB137" s="267"/>
      <c r="PC137" s="267"/>
      <c r="PD137" s="267"/>
      <c r="PE137" s="267"/>
      <c r="PF137" s="267"/>
      <c r="PG137" s="267"/>
      <c r="PH137" s="267"/>
      <c r="PI137" s="267"/>
      <c r="PJ137" s="267"/>
      <c r="PK137" s="267"/>
      <c r="PL137" s="267"/>
      <c r="PM137" s="267"/>
      <c r="PN137" s="267"/>
      <c r="PO137" s="267"/>
      <c r="PP137" s="267"/>
      <c r="PQ137" s="267"/>
      <c r="PR137" s="267"/>
      <c r="PS137" s="267"/>
      <c r="PT137" s="267"/>
      <c r="PU137" s="267"/>
      <c r="PV137" s="267"/>
      <c r="PW137" s="267"/>
      <c r="PX137" s="267"/>
      <c r="PY137" s="267"/>
      <c r="PZ137" s="267"/>
      <c r="QA137" s="267"/>
      <c r="QB137" s="267"/>
      <c r="QC137" s="267"/>
      <c r="QD137" s="267"/>
      <c r="QE137" s="267"/>
      <c r="QF137" s="267"/>
      <c r="QG137" s="267"/>
      <c r="QH137" s="267"/>
      <c r="QI137" s="267"/>
      <c r="QJ137" s="267"/>
      <c r="QK137" s="267"/>
      <c r="QL137" s="267"/>
      <c r="QM137" s="267"/>
      <c r="QN137" s="267"/>
      <c r="QO137" s="267"/>
      <c r="QP137" s="267"/>
      <c r="QQ137" s="267"/>
      <c r="QR137" s="267"/>
      <c r="QS137" s="267"/>
      <c r="QT137" s="267"/>
      <c r="QU137" s="267"/>
      <c r="QV137" s="267"/>
      <c r="QW137" s="267"/>
      <c r="QX137" s="267"/>
      <c r="QY137" s="267"/>
      <c r="QZ137" s="267"/>
      <c r="RA137" s="267"/>
      <c r="RB137" s="267"/>
      <c r="RC137" s="267"/>
      <c r="RD137" s="267"/>
      <c r="RE137" s="267"/>
      <c r="RF137" s="267"/>
      <c r="RG137" s="267"/>
      <c r="RH137" s="267"/>
      <c r="RI137" s="267"/>
      <c r="RJ137" s="267"/>
      <c r="RK137" s="267"/>
      <c r="RL137" s="267"/>
      <c r="RM137" s="267"/>
      <c r="RN137" s="267"/>
      <c r="RO137" s="267"/>
      <c r="RP137" s="267"/>
      <c r="RQ137" s="267"/>
      <c r="RR137" s="267"/>
      <c r="RS137" s="267"/>
      <c r="RT137" s="267"/>
      <c r="RU137" s="267"/>
      <c r="RV137" s="267"/>
      <c r="RW137" s="267"/>
      <c r="RX137" s="267"/>
      <c r="RY137" s="267"/>
      <c r="RZ137" s="267"/>
      <c r="SA137" s="267"/>
      <c r="SB137" s="267"/>
      <c r="SC137" s="267"/>
      <c r="SD137" s="267"/>
      <c r="SE137" s="267"/>
      <c r="SF137" s="267"/>
      <c r="SG137" s="267"/>
      <c r="SH137" s="267"/>
      <c r="SI137" s="267"/>
      <c r="SJ137" s="267"/>
      <c r="SK137" s="267" t="s">
        <v>372</v>
      </c>
      <c r="SL137" s="254"/>
      <c r="SM137" s="242"/>
      <c r="SN137" s="242"/>
      <c r="SO137" s="242"/>
    </row>
    <row r="138" spans="1:509" outlineLevel="1" x14ac:dyDescent="0.35">
      <c r="A138" s="242"/>
      <c r="B138" s="251"/>
      <c r="C138" s="438">
        <f>INT($C$29)+1</f>
        <v>2</v>
      </c>
      <c r="D138" s="267"/>
      <c r="E138" s="322"/>
      <c r="F138" s="322"/>
      <c r="G138" s="322"/>
      <c r="H138" s="267"/>
      <c r="I138" s="325" t="s">
        <v>688</v>
      </c>
      <c r="J138" s="285"/>
      <c r="K138" s="285" t="s">
        <v>697</v>
      </c>
      <c r="L138" s="257"/>
      <c r="M138" s="257"/>
      <c r="N138" s="257"/>
      <c r="O138" s="257"/>
      <c r="P138" s="257"/>
      <c r="Q138" s="257"/>
      <c r="R138" s="257"/>
      <c r="S138" s="257"/>
      <c r="T138" s="257"/>
      <c r="U138" s="257"/>
      <c r="V138" s="257"/>
      <c r="W138" s="257"/>
      <c r="X138" s="257"/>
      <c r="Y138" s="257"/>
      <c r="Z138" s="257"/>
      <c r="AA138" s="257"/>
      <c r="AB138" s="257"/>
      <c r="AC138" s="257"/>
      <c r="AD138" s="257"/>
      <c r="AE138" s="257"/>
      <c r="AF138" s="257"/>
      <c r="AG138" s="257"/>
      <c r="AH138" s="257"/>
      <c r="AI138" s="257"/>
      <c r="AJ138" s="257"/>
      <c r="AK138" s="257"/>
      <c r="AL138" s="257"/>
      <c r="AM138" s="257"/>
      <c r="AN138" s="257"/>
      <c r="AO138" s="257"/>
      <c r="AP138" s="257"/>
      <c r="AQ138" s="257"/>
      <c r="AR138" s="257"/>
      <c r="AS138" s="257"/>
      <c r="AT138" s="257"/>
      <c r="AU138" s="257"/>
      <c r="AV138" s="257"/>
      <c r="AW138" s="257"/>
      <c r="AX138" s="257"/>
      <c r="AY138" s="257"/>
      <c r="AZ138" s="257"/>
      <c r="BA138" s="257"/>
      <c r="BB138" s="257"/>
      <c r="BC138" s="257"/>
      <c r="BD138" s="257"/>
      <c r="BE138" s="257"/>
      <c r="BF138" s="257"/>
      <c r="BG138" s="257"/>
      <c r="BH138" s="257"/>
      <c r="BI138" s="257"/>
      <c r="BJ138" s="257"/>
      <c r="BK138" s="257"/>
      <c r="BL138" s="257"/>
      <c r="BM138" s="257"/>
      <c r="BN138" s="257"/>
      <c r="BO138" s="257"/>
      <c r="BP138" s="257"/>
      <c r="BQ138" s="257"/>
      <c r="BR138" s="257"/>
      <c r="BS138" s="257"/>
      <c r="BT138" s="257"/>
      <c r="BU138" s="257"/>
      <c r="BV138" s="257"/>
      <c r="BW138" s="257"/>
      <c r="BX138" s="257"/>
      <c r="BY138" s="257"/>
      <c r="BZ138" s="257"/>
      <c r="CA138" s="257"/>
      <c r="CB138" s="257"/>
      <c r="CC138" s="257"/>
      <c r="CD138" s="257"/>
      <c r="CE138" s="257"/>
      <c r="CF138" s="257"/>
      <c r="CG138" s="257"/>
      <c r="CH138" s="257"/>
      <c r="CI138" s="257"/>
      <c r="CJ138" s="257"/>
      <c r="CK138" s="257"/>
      <c r="CL138" s="257"/>
      <c r="CM138" s="257"/>
      <c r="CN138" s="257"/>
      <c r="CO138" s="257"/>
      <c r="CP138" s="257"/>
      <c r="CQ138" s="257"/>
      <c r="CR138" s="314"/>
      <c r="CS138" s="314"/>
      <c r="CT138" s="314"/>
      <c r="CU138" s="314"/>
      <c r="CV138" s="314"/>
      <c r="CW138" s="314"/>
      <c r="CX138" s="314"/>
      <c r="CY138" s="314"/>
      <c r="CZ138" s="314"/>
      <c r="DA138" s="314"/>
      <c r="DB138" s="314"/>
      <c r="DC138" s="314"/>
      <c r="DD138" s="314"/>
      <c r="DE138" s="314"/>
      <c r="DF138" s="314"/>
      <c r="DG138" s="314"/>
      <c r="DH138" s="314"/>
      <c r="DI138" s="314"/>
      <c r="DJ138" s="314"/>
      <c r="DK138" s="314"/>
      <c r="DL138" s="314"/>
      <c r="DM138" s="314"/>
      <c r="DN138" s="314"/>
      <c r="DO138" s="314"/>
      <c r="DP138" s="314"/>
      <c r="DQ138" s="314"/>
      <c r="DR138" s="314"/>
      <c r="DS138" s="314"/>
      <c r="DT138" s="314"/>
      <c r="DU138" s="314"/>
      <c r="DV138" s="314"/>
      <c r="DW138" s="314"/>
      <c r="DX138" s="314"/>
      <c r="DY138" s="314"/>
      <c r="DZ138" s="314"/>
      <c r="EA138" s="314"/>
      <c r="EB138" s="314"/>
      <c r="EC138" s="314"/>
      <c r="ED138" s="314"/>
      <c r="EE138" s="314"/>
      <c r="EF138" s="314"/>
      <c r="EG138" s="314"/>
      <c r="EH138" s="314"/>
      <c r="EI138" s="314"/>
      <c r="EJ138" s="314"/>
      <c r="EK138" s="314"/>
      <c r="EL138" s="314"/>
      <c r="EM138" s="314"/>
      <c r="EN138" s="314"/>
      <c r="EO138" s="314"/>
      <c r="EP138" s="314"/>
      <c r="EQ138" s="314"/>
      <c r="ER138" s="314"/>
      <c r="ES138" s="314"/>
      <c r="ET138" s="314"/>
      <c r="EU138" s="314"/>
      <c r="EV138" s="314"/>
      <c r="EW138" s="314"/>
      <c r="EX138" s="314"/>
      <c r="EY138" s="314"/>
      <c r="EZ138" s="314"/>
      <c r="FA138" s="314"/>
      <c r="FB138" s="314"/>
      <c r="FC138" s="314"/>
      <c r="FD138" s="314"/>
      <c r="FE138" s="314"/>
      <c r="FF138" s="314"/>
      <c r="FG138" s="314"/>
      <c r="FH138" s="314"/>
      <c r="FI138" s="314"/>
      <c r="FJ138" s="314"/>
      <c r="FK138" s="314"/>
      <c r="FL138" s="314"/>
      <c r="FM138" s="314"/>
      <c r="FN138" s="314"/>
      <c r="FO138" s="314"/>
      <c r="FP138" s="314"/>
      <c r="FQ138" s="314"/>
      <c r="FR138" s="314"/>
      <c r="FS138" s="314"/>
      <c r="FT138" s="314"/>
      <c r="FU138" s="314"/>
      <c r="FV138" s="314"/>
      <c r="FW138" s="314"/>
      <c r="FX138" s="314"/>
      <c r="FY138" s="314"/>
      <c r="FZ138" s="314"/>
      <c r="GA138" s="314"/>
      <c r="GB138" s="314"/>
      <c r="GC138" s="314"/>
      <c r="GD138" s="314"/>
      <c r="GE138" s="314"/>
      <c r="GF138" s="314"/>
      <c r="GG138" s="314"/>
      <c r="GH138" s="314"/>
      <c r="GI138" s="314"/>
      <c r="GJ138" s="314"/>
      <c r="GK138" s="314"/>
      <c r="GL138" s="314"/>
      <c r="GM138" s="314"/>
      <c r="GN138" s="314"/>
      <c r="GO138" s="314"/>
      <c r="GP138" s="314"/>
      <c r="GQ138" s="314"/>
      <c r="GR138" s="314"/>
      <c r="GS138" s="314"/>
      <c r="GT138" s="314"/>
      <c r="GU138" s="314"/>
      <c r="GV138" s="314"/>
      <c r="GW138" s="314"/>
      <c r="GX138" s="314"/>
      <c r="GY138" s="314"/>
      <c r="GZ138" s="314"/>
      <c r="HA138" s="314"/>
      <c r="HB138" s="314"/>
      <c r="HC138" s="314"/>
      <c r="HD138" s="314"/>
      <c r="HE138" s="314"/>
      <c r="HF138" s="314"/>
      <c r="HG138" s="314"/>
      <c r="HH138" s="314"/>
      <c r="HI138" s="314"/>
      <c r="HJ138" s="314"/>
      <c r="HK138" s="314"/>
      <c r="HL138" s="314"/>
      <c r="HM138" s="314"/>
      <c r="HN138" s="314"/>
      <c r="HO138" s="314"/>
      <c r="HP138" s="314"/>
      <c r="HQ138" s="314"/>
      <c r="HR138" s="314"/>
      <c r="HS138" s="314"/>
      <c r="HT138" s="314"/>
      <c r="HU138" s="314"/>
      <c r="HV138" s="314"/>
      <c r="HW138" s="314"/>
      <c r="HX138" s="314"/>
      <c r="HY138" s="314"/>
      <c r="HZ138" s="314"/>
      <c r="IA138" s="314"/>
      <c r="IB138" s="314"/>
      <c r="IC138" s="314"/>
      <c r="ID138" s="314"/>
      <c r="IE138" s="314"/>
      <c r="IF138" s="314"/>
      <c r="IG138" s="314"/>
      <c r="IH138" s="314"/>
      <c r="II138" s="314"/>
      <c r="IJ138" s="314"/>
      <c r="IK138" s="314"/>
      <c r="IL138" s="314"/>
      <c r="IM138" s="314"/>
      <c r="IN138" s="314"/>
      <c r="IO138" s="314"/>
      <c r="IP138" s="314"/>
      <c r="IQ138" s="314"/>
      <c r="IR138" s="314"/>
      <c r="IS138" s="314"/>
      <c r="IT138" s="314"/>
      <c r="IU138" s="314"/>
      <c r="IV138" s="314"/>
      <c r="IW138" s="314"/>
      <c r="IX138" s="314"/>
      <c r="IY138" s="314"/>
      <c r="IZ138" s="314"/>
      <c r="JA138" s="314"/>
      <c r="JB138" s="314"/>
      <c r="JC138" s="314"/>
      <c r="JD138" s="314"/>
      <c r="JE138" s="314"/>
      <c r="JF138" s="314"/>
      <c r="JG138" s="314"/>
      <c r="JH138" s="314"/>
      <c r="JI138" s="314"/>
      <c r="JJ138" s="314"/>
      <c r="JK138" s="314"/>
      <c r="JL138" s="314"/>
      <c r="JM138" s="314"/>
      <c r="JN138" s="314"/>
      <c r="JO138" s="314"/>
      <c r="JP138" s="314"/>
      <c r="JQ138" s="314"/>
      <c r="JR138" s="314"/>
      <c r="JS138" s="314"/>
      <c r="JT138" s="314"/>
      <c r="JU138" s="314"/>
      <c r="JV138" s="314"/>
      <c r="JW138" s="314"/>
      <c r="JX138" s="314"/>
      <c r="JY138" s="314"/>
      <c r="JZ138" s="314"/>
      <c r="KA138" s="314"/>
      <c r="KB138" s="314"/>
      <c r="KC138" s="314"/>
      <c r="KD138" s="314"/>
      <c r="KE138" s="314"/>
      <c r="KF138" s="314"/>
      <c r="KG138" s="314"/>
      <c r="KH138" s="314"/>
      <c r="KI138" s="314"/>
      <c r="KJ138" s="314"/>
      <c r="KK138" s="314"/>
      <c r="KL138" s="314"/>
      <c r="KM138" s="314"/>
      <c r="KN138" s="314"/>
      <c r="KO138" s="314"/>
      <c r="KP138" s="314"/>
      <c r="KQ138" s="314"/>
      <c r="KR138" s="314"/>
      <c r="KS138" s="314"/>
      <c r="KT138" s="314"/>
      <c r="KU138" s="314"/>
      <c r="KV138" s="314"/>
      <c r="KW138" s="314"/>
      <c r="KX138" s="314"/>
      <c r="KY138" s="314"/>
      <c r="KZ138" s="314"/>
      <c r="LA138" s="314"/>
      <c r="LB138" s="314"/>
      <c r="LC138" s="314"/>
      <c r="LD138" s="314"/>
      <c r="LE138" s="314"/>
      <c r="LF138" s="314"/>
      <c r="LG138" s="314"/>
      <c r="LH138" s="314"/>
      <c r="LI138" s="314"/>
      <c r="LJ138" s="314"/>
      <c r="LK138" s="314"/>
      <c r="LL138" s="314"/>
      <c r="LM138" s="314"/>
      <c r="LN138" s="314"/>
      <c r="LO138" s="314"/>
      <c r="LP138" s="314"/>
      <c r="LQ138" s="314"/>
      <c r="LR138" s="314"/>
      <c r="LS138" s="314"/>
      <c r="LT138" s="314"/>
      <c r="LU138" s="314"/>
      <c r="LV138" s="314"/>
      <c r="LW138" s="314"/>
      <c r="LX138" s="314"/>
      <c r="LY138" s="314"/>
      <c r="LZ138" s="314"/>
      <c r="MA138" s="314"/>
      <c r="MB138" s="314"/>
      <c r="MC138" s="314"/>
      <c r="MD138" s="314"/>
      <c r="ME138" s="314"/>
      <c r="MF138" s="314"/>
      <c r="MG138" s="314"/>
      <c r="MH138" s="314"/>
      <c r="MI138" s="314"/>
      <c r="MJ138" s="314"/>
      <c r="MK138" s="314"/>
      <c r="ML138" s="314"/>
      <c r="MM138" s="314"/>
      <c r="MN138" s="314"/>
      <c r="MO138" s="314"/>
      <c r="MP138" s="314"/>
      <c r="MQ138" s="314"/>
      <c r="MR138" s="314"/>
      <c r="MS138" s="314"/>
      <c r="MT138" s="314"/>
      <c r="MU138" s="314"/>
      <c r="MV138" s="314"/>
      <c r="MW138" s="314"/>
      <c r="MX138" s="314"/>
      <c r="MY138" s="314"/>
      <c r="MZ138" s="314"/>
      <c r="NA138" s="314"/>
      <c r="NB138" s="314"/>
      <c r="NC138" s="314"/>
      <c r="ND138" s="314"/>
      <c r="NE138" s="314"/>
      <c r="NF138" s="314"/>
      <c r="NG138" s="314"/>
      <c r="NH138" s="314"/>
      <c r="NI138" s="314"/>
      <c r="NJ138" s="314"/>
      <c r="NK138" s="314"/>
      <c r="NL138" s="314"/>
      <c r="NM138" s="314"/>
      <c r="NN138" s="314"/>
      <c r="NO138" s="314"/>
      <c r="NP138" s="314"/>
      <c r="NQ138" s="314"/>
      <c r="NR138" s="314"/>
      <c r="NS138" s="314"/>
      <c r="NT138" s="314"/>
      <c r="NU138" s="314"/>
      <c r="NV138" s="314"/>
      <c r="NW138" s="314"/>
      <c r="NX138" s="314"/>
      <c r="NY138" s="314"/>
      <c r="NZ138" s="314"/>
      <c r="OA138" s="314"/>
      <c r="OB138" s="314"/>
      <c r="OC138" s="314"/>
      <c r="OD138" s="314"/>
      <c r="OE138" s="314"/>
      <c r="OF138" s="314"/>
      <c r="OG138" s="314"/>
      <c r="OH138" s="314"/>
      <c r="OI138" s="314"/>
      <c r="OJ138" s="314"/>
      <c r="OK138" s="314"/>
      <c r="OL138" s="314"/>
      <c r="OM138" s="314"/>
      <c r="ON138" s="314"/>
      <c r="OO138" s="314"/>
      <c r="OP138" s="314"/>
      <c r="OQ138" s="314"/>
      <c r="OR138" s="314"/>
      <c r="OS138" s="314"/>
      <c r="OT138" s="314"/>
      <c r="OU138" s="314"/>
      <c r="OV138" s="314"/>
      <c r="OW138" s="314"/>
      <c r="OX138" s="314"/>
      <c r="OY138" s="314"/>
      <c r="OZ138" s="314"/>
      <c r="PA138" s="314"/>
      <c r="PB138" s="314"/>
      <c r="PC138" s="314"/>
      <c r="PD138" s="314"/>
      <c r="PE138" s="314"/>
      <c r="PF138" s="314"/>
      <c r="PG138" s="314"/>
      <c r="PH138" s="314"/>
      <c r="PI138" s="314"/>
      <c r="PJ138" s="314"/>
      <c r="PK138" s="314"/>
      <c r="PL138" s="314"/>
      <c r="PM138" s="314"/>
      <c r="PN138" s="314"/>
      <c r="PO138" s="314"/>
      <c r="PP138" s="314"/>
      <c r="PQ138" s="314"/>
      <c r="PR138" s="314"/>
      <c r="PS138" s="314"/>
      <c r="PT138" s="314"/>
      <c r="PU138" s="314"/>
      <c r="PV138" s="314"/>
      <c r="PW138" s="314"/>
      <c r="PX138" s="314"/>
      <c r="PY138" s="314"/>
      <c r="PZ138" s="314"/>
      <c r="QA138" s="314"/>
      <c r="QB138" s="314"/>
      <c r="QC138" s="314"/>
      <c r="QD138" s="314"/>
      <c r="QE138" s="314"/>
      <c r="QF138" s="314"/>
      <c r="QG138" s="314"/>
      <c r="QH138" s="314"/>
      <c r="QI138" s="314"/>
      <c r="QJ138" s="314"/>
      <c r="QK138" s="314"/>
      <c r="QL138" s="314"/>
      <c r="QM138" s="314"/>
      <c r="QN138" s="314"/>
      <c r="QO138" s="314"/>
      <c r="QP138" s="314"/>
      <c r="QQ138" s="314"/>
      <c r="QR138" s="314"/>
      <c r="QS138" s="314"/>
      <c r="QT138" s="314"/>
      <c r="QU138" s="314"/>
      <c r="QV138" s="314"/>
      <c r="QW138" s="314"/>
      <c r="QX138" s="314"/>
      <c r="QY138" s="314"/>
      <c r="QZ138" s="314"/>
      <c r="RA138" s="314"/>
      <c r="RB138" s="314"/>
      <c r="RC138" s="314"/>
      <c r="RD138" s="314"/>
      <c r="RE138" s="314"/>
      <c r="RF138" s="314"/>
      <c r="RG138" s="314"/>
      <c r="RH138" s="314"/>
      <c r="RI138" s="314"/>
      <c r="RJ138" s="314"/>
      <c r="RK138" s="314"/>
      <c r="RL138" s="314"/>
      <c r="RM138" s="314"/>
      <c r="RN138" s="314"/>
      <c r="RO138" s="314"/>
      <c r="RP138" s="314"/>
      <c r="RQ138" s="314"/>
      <c r="RR138" s="314"/>
      <c r="RS138" s="314"/>
      <c r="RT138" s="314"/>
      <c r="RU138" s="314"/>
      <c r="RV138" s="314"/>
      <c r="RW138" s="314"/>
      <c r="RX138" s="314"/>
      <c r="RY138" s="314"/>
      <c r="RZ138" s="314"/>
      <c r="SA138" s="314"/>
      <c r="SB138" s="314"/>
      <c r="SC138" s="314"/>
      <c r="SD138" s="314"/>
      <c r="SE138" s="314"/>
      <c r="SF138" s="314"/>
      <c r="SG138" s="314"/>
      <c r="SH138" s="314"/>
      <c r="SI138" s="314"/>
      <c r="SJ138" s="314"/>
      <c r="SK138" s="267"/>
      <c r="SL138" s="254"/>
      <c r="SM138" s="242"/>
      <c r="SN138" s="242"/>
      <c r="SO138" s="242"/>
    </row>
    <row r="139" spans="1:509" outlineLevel="1" x14ac:dyDescent="0.35">
      <c r="A139" s="242"/>
      <c r="B139" s="251"/>
      <c r="C139" s="438">
        <f>INT($C$29)+1</f>
        <v>2</v>
      </c>
      <c r="D139" s="267"/>
      <c r="E139" s="322"/>
      <c r="F139" s="322"/>
      <c r="G139" s="322"/>
      <c r="H139" s="267"/>
      <c r="I139" s="450" t="s">
        <v>547</v>
      </c>
      <c r="J139" s="450" t="s">
        <v>689</v>
      </c>
      <c r="K139" s="257" t="s">
        <v>767</v>
      </c>
      <c r="L139" s="453">
        <f>COUNT($E$141:$E$358)</f>
        <v>217</v>
      </c>
      <c r="M139" s="257"/>
      <c r="N139" s="257"/>
      <c r="O139" s="257"/>
      <c r="P139" s="257"/>
      <c r="Q139" s="257"/>
      <c r="R139" s="257"/>
      <c r="S139" s="257"/>
      <c r="T139" s="257"/>
      <c r="U139" s="257"/>
      <c r="V139" s="257"/>
      <c r="W139" s="257"/>
      <c r="X139" s="257"/>
      <c r="Y139" s="257"/>
      <c r="Z139" s="257"/>
      <c r="AA139" s="257"/>
      <c r="AB139" s="257"/>
      <c r="AC139" s="257"/>
      <c r="AD139" s="257"/>
      <c r="AE139" s="257"/>
      <c r="AF139" s="257"/>
      <c r="AG139" s="257"/>
      <c r="AH139" s="257"/>
      <c r="AI139" s="257"/>
      <c r="AJ139" s="257"/>
      <c r="AK139" s="257"/>
      <c r="AL139" s="257"/>
      <c r="AM139" s="257"/>
      <c r="AN139" s="257"/>
      <c r="AO139" s="257"/>
      <c r="AP139" s="257"/>
      <c r="AQ139" s="257"/>
      <c r="AR139" s="257"/>
      <c r="AS139" s="257"/>
      <c r="AT139" s="257"/>
      <c r="AU139" s="257"/>
      <c r="AV139" s="257"/>
      <c r="AW139" s="257"/>
      <c r="AX139" s="257"/>
      <c r="AY139" s="257"/>
      <c r="AZ139" s="257"/>
      <c r="BA139" s="257"/>
      <c r="BB139" s="257"/>
      <c r="BC139" s="257"/>
      <c r="BD139" s="257"/>
      <c r="BE139" s="257"/>
      <c r="BF139" s="257"/>
      <c r="BG139" s="257"/>
      <c r="BH139" s="257"/>
      <c r="BI139" s="257"/>
      <c r="BJ139" s="257"/>
      <c r="BK139" s="257"/>
      <c r="BL139" s="257"/>
      <c r="BM139" s="257"/>
      <c r="BN139" s="257"/>
      <c r="BO139" s="257"/>
      <c r="BP139" s="257"/>
      <c r="BQ139" s="257"/>
      <c r="BR139" s="257"/>
      <c r="BS139" s="257"/>
      <c r="BT139" s="257"/>
      <c r="BU139" s="257"/>
      <c r="BV139" s="257"/>
      <c r="BW139" s="257"/>
      <c r="BX139" s="257"/>
      <c r="BY139" s="257"/>
      <c r="BZ139" s="257"/>
      <c r="CA139" s="257"/>
      <c r="CB139" s="257"/>
      <c r="CC139" s="257"/>
      <c r="CD139" s="257"/>
      <c r="CE139" s="257"/>
      <c r="CF139" s="257"/>
      <c r="CG139" s="257"/>
      <c r="CH139" s="257"/>
      <c r="CI139" s="257"/>
      <c r="CJ139" s="257"/>
      <c r="CK139" s="257"/>
      <c r="CL139" s="257"/>
      <c r="CM139" s="257"/>
      <c r="CN139" s="257"/>
      <c r="CO139" s="257"/>
      <c r="CP139" s="257"/>
      <c r="CQ139" s="257"/>
      <c r="CR139" s="314"/>
      <c r="CS139" s="314"/>
      <c r="CT139" s="314"/>
      <c r="CU139" s="314"/>
      <c r="CV139" s="314"/>
      <c r="CW139" s="314"/>
      <c r="CX139" s="314"/>
      <c r="CY139" s="314"/>
      <c r="CZ139" s="314"/>
      <c r="DA139" s="314"/>
      <c r="DB139" s="314"/>
      <c r="DC139" s="314"/>
      <c r="DD139" s="314"/>
      <c r="DE139" s="314"/>
      <c r="DF139" s="314"/>
      <c r="DG139" s="314"/>
      <c r="DH139" s="314"/>
      <c r="DI139" s="314"/>
      <c r="DJ139" s="314"/>
      <c r="DK139" s="314"/>
      <c r="DL139" s="314"/>
      <c r="DM139" s="314"/>
      <c r="DN139" s="314"/>
      <c r="DO139" s="314"/>
      <c r="DP139" s="314"/>
      <c r="DQ139" s="314"/>
      <c r="DR139" s="314"/>
      <c r="DS139" s="314"/>
      <c r="DT139" s="314"/>
      <c r="DU139" s="314"/>
      <c r="DV139" s="314"/>
      <c r="DW139" s="314"/>
      <c r="DX139" s="314"/>
      <c r="DY139" s="314"/>
      <c r="DZ139" s="314"/>
      <c r="EA139" s="314"/>
      <c r="EB139" s="314"/>
      <c r="EC139" s="314"/>
      <c r="ED139" s="314"/>
      <c r="EE139" s="314"/>
      <c r="EF139" s="314"/>
      <c r="EG139" s="314"/>
      <c r="EH139" s="314"/>
      <c r="EI139" s="314"/>
      <c r="EJ139" s="314"/>
      <c r="EK139" s="314"/>
      <c r="EL139" s="314"/>
      <c r="EM139" s="314"/>
      <c r="EN139" s="314"/>
      <c r="EO139" s="314"/>
      <c r="EP139" s="314"/>
      <c r="EQ139" s="314"/>
      <c r="ER139" s="314"/>
      <c r="ES139" s="314"/>
      <c r="ET139" s="314"/>
      <c r="EU139" s="314"/>
      <c r="EV139" s="314"/>
      <c r="EW139" s="314"/>
      <c r="EX139" s="314"/>
      <c r="EY139" s="314"/>
      <c r="EZ139" s="314"/>
      <c r="FA139" s="314"/>
      <c r="FB139" s="314"/>
      <c r="FC139" s="314"/>
      <c r="FD139" s="314"/>
      <c r="FE139" s="314"/>
      <c r="FF139" s="314"/>
      <c r="FG139" s="314"/>
      <c r="FH139" s="314"/>
      <c r="FI139" s="314"/>
      <c r="FJ139" s="314"/>
      <c r="FK139" s="314"/>
      <c r="FL139" s="314"/>
      <c r="FM139" s="314"/>
      <c r="FN139" s="314"/>
      <c r="FO139" s="314"/>
      <c r="FP139" s="314"/>
      <c r="FQ139" s="314"/>
      <c r="FR139" s="314"/>
      <c r="FS139" s="314"/>
      <c r="FT139" s="314"/>
      <c r="FU139" s="314"/>
      <c r="FV139" s="314"/>
      <c r="FW139" s="314"/>
      <c r="FX139" s="314"/>
      <c r="FY139" s="314"/>
      <c r="FZ139" s="314"/>
      <c r="GA139" s="314"/>
      <c r="GB139" s="314"/>
      <c r="GC139" s="314"/>
      <c r="GD139" s="314"/>
      <c r="GE139" s="314"/>
      <c r="GF139" s="314"/>
      <c r="GG139" s="314"/>
      <c r="GH139" s="314"/>
      <c r="GI139" s="314"/>
      <c r="GJ139" s="314"/>
      <c r="GK139" s="314"/>
      <c r="GL139" s="314"/>
      <c r="GM139" s="314"/>
      <c r="GN139" s="314"/>
      <c r="GO139" s="314"/>
      <c r="GP139" s="314"/>
      <c r="GQ139" s="314"/>
      <c r="GR139" s="314"/>
      <c r="GS139" s="314"/>
      <c r="GT139" s="314"/>
      <c r="GU139" s="314"/>
      <c r="GV139" s="314"/>
      <c r="GW139" s="314"/>
      <c r="GX139" s="314"/>
      <c r="GY139" s="314"/>
      <c r="GZ139" s="314"/>
      <c r="HA139" s="314"/>
      <c r="HB139" s="314"/>
      <c r="HC139" s="314"/>
      <c r="HD139" s="314"/>
      <c r="HE139" s="314"/>
      <c r="HF139" s="314"/>
      <c r="HG139" s="314"/>
      <c r="HH139" s="314"/>
      <c r="HI139" s="314"/>
      <c r="HJ139" s="314"/>
      <c r="HK139" s="314"/>
      <c r="HL139" s="314"/>
      <c r="HM139" s="314"/>
      <c r="HN139" s="314"/>
      <c r="HO139" s="314"/>
      <c r="HP139" s="314"/>
      <c r="HQ139" s="314"/>
      <c r="HR139" s="314"/>
      <c r="HS139" s="314"/>
      <c r="HT139" s="314"/>
      <c r="HU139" s="314"/>
      <c r="HV139" s="314"/>
      <c r="HW139" s="314"/>
      <c r="HX139" s="314"/>
      <c r="HY139" s="314"/>
      <c r="HZ139" s="314"/>
      <c r="IA139" s="314"/>
      <c r="IB139" s="314"/>
      <c r="IC139" s="314"/>
      <c r="ID139" s="314"/>
      <c r="IE139" s="314"/>
      <c r="IF139" s="314"/>
      <c r="IG139" s="314"/>
      <c r="IH139" s="314"/>
      <c r="II139" s="314"/>
      <c r="IJ139" s="314"/>
      <c r="IK139" s="314"/>
      <c r="IL139" s="314"/>
      <c r="IM139" s="314"/>
      <c r="IN139" s="314"/>
      <c r="IO139" s="314"/>
      <c r="IP139" s="314"/>
      <c r="IQ139" s="314"/>
      <c r="IR139" s="314"/>
      <c r="IS139" s="314"/>
      <c r="IT139" s="314"/>
      <c r="IU139" s="314"/>
      <c r="IV139" s="314"/>
      <c r="IW139" s="314"/>
      <c r="IX139" s="314"/>
      <c r="IY139" s="314"/>
      <c r="IZ139" s="314"/>
      <c r="JA139" s="314"/>
      <c r="JB139" s="314"/>
      <c r="JC139" s="314"/>
      <c r="JD139" s="314"/>
      <c r="JE139" s="314"/>
      <c r="JF139" s="314"/>
      <c r="JG139" s="314"/>
      <c r="JH139" s="314"/>
      <c r="JI139" s="314"/>
      <c r="JJ139" s="314"/>
      <c r="JK139" s="314"/>
      <c r="JL139" s="314"/>
      <c r="JM139" s="314"/>
      <c r="JN139" s="314"/>
      <c r="JO139" s="314"/>
      <c r="JP139" s="314"/>
      <c r="JQ139" s="314"/>
      <c r="JR139" s="314"/>
      <c r="JS139" s="314"/>
      <c r="JT139" s="314"/>
      <c r="JU139" s="314"/>
      <c r="JV139" s="314"/>
      <c r="JW139" s="314"/>
      <c r="JX139" s="314"/>
      <c r="JY139" s="314"/>
      <c r="JZ139" s="314"/>
      <c r="KA139" s="314"/>
      <c r="KB139" s="314"/>
      <c r="KC139" s="314"/>
      <c r="KD139" s="314"/>
      <c r="KE139" s="314"/>
      <c r="KF139" s="314"/>
      <c r="KG139" s="314"/>
      <c r="KH139" s="314"/>
      <c r="KI139" s="314"/>
      <c r="KJ139" s="314"/>
      <c r="KK139" s="314"/>
      <c r="KL139" s="314"/>
      <c r="KM139" s="314"/>
      <c r="KN139" s="314"/>
      <c r="KO139" s="314"/>
      <c r="KP139" s="314"/>
      <c r="KQ139" s="314"/>
      <c r="KR139" s="314"/>
      <c r="KS139" s="314"/>
      <c r="KT139" s="314"/>
      <c r="KU139" s="314"/>
      <c r="KV139" s="314"/>
      <c r="KW139" s="314"/>
      <c r="KX139" s="314"/>
      <c r="KY139" s="314"/>
      <c r="KZ139" s="314"/>
      <c r="LA139" s="314"/>
      <c r="LB139" s="314"/>
      <c r="LC139" s="314"/>
      <c r="LD139" s="314"/>
      <c r="LE139" s="314"/>
      <c r="LF139" s="314"/>
      <c r="LG139" s="314"/>
      <c r="LH139" s="314"/>
      <c r="LI139" s="314"/>
      <c r="LJ139" s="314"/>
      <c r="LK139" s="314"/>
      <c r="LL139" s="314"/>
      <c r="LM139" s="314"/>
      <c r="LN139" s="314"/>
      <c r="LO139" s="314"/>
      <c r="LP139" s="314"/>
      <c r="LQ139" s="314"/>
      <c r="LR139" s="314"/>
      <c r="LS139" s="314"/>
      <c r="LT139" s="314"/>
      <c r="LU139" s="314"/>
      <c r="LV139" s="314"/>
      <c r="LW139" s="314"/>
      <c r="LX139" s="314"/>
      <c r="LY139" s="314"/>
      <c r="LZ139" s="314"/>
      <c r="MA139" s="314"/>
      <c r="MB139" s="314"/>
      <c r="MC139" s="314"/>
      <c r="MD139" s="314"/>
      <c r="ME139" s="314"/>
      <c r="MF139" s="314"/>
      <c r="MG139" s="314"/>
      <c r="MH139" s="314"/>
      <c r="MI139" s="314"/>
      <c r="MJ139" s="314"/>
      <c r="MK139" s="314"/>
      <c r="ML139" s="314"/>
      <c r="MM139" s="314"/>
      <c r="MN139" s="314"/>
      <c r="MO139" s="314"/>
      <c r="MP139" s="314"/>
      <c r="MQ139" s="314"/>
      <c r="MR139" s="314"/>
      <c r="MS139" s="314"/>
      <c r="MT139" s="314"/>
      <c r="MU139" s="314"/>
      <c r="MV139" s="314"/>
      <c r="MW139" s="314"/>
      <c r="MX139" s="314"/>
      <c r="MY139" s="314"/>
      <c r="MZ139" s="314"/>
      <c r="NA139" s="314"/>
      <c r="NB139" s="314"/>
      <c r="NC139" s="314"/>
      <c r="ND139" s="314"/>
      <c r="NE139" s="314"/>
      <c r="NF139" s="314"/>
      <c r="NG139" s="314"/>
      <c r="NH139" s="314"/>
      <c r="NI139" s="314"/>
      <c r="NJ139" s="314"/>
      <c r="NK139" s="314"/>
      <c r="NL139" s="314"/>
      <c r="NM139" s="314"/>
      <c r="NN139" s="314"/>
      <c r="NO139" s="314"/>
      <c r="NP139" s="314"/>
      <c r="NQ139" s="314"/>
      <c r="NR139" s="314"/>
      <c r="NS139" s="314"/>
      <c r="NT139" s="314"/>
      <c r="NU139" s="314"/>
      <c r="NV139" s="314"/>
      <c r="NW139" s="314"/>
      <c r="NX139" s="314"/>
      <c r="NY139" s="314"/>
      <c r="NZ139" s="314"/>
      <c r="OA139" s="314"/>
      <c r="OB139" s="314"/>
      <c r="OC139" s="314"/>
      <c r="OD139" s="314"/>
      <c r="OE139" s="314"/>
      <c r="OF139" s="314"/>
      <c r="OG139" s="314"/>
      <c r="OH139" s="314"/>
      <c r="OI139" s="314"/>
      <c r="OJ139" s="314"/>
      <c r="OK139" s="314"/>
      <c r="OL139" s="314"/>
      <c r="OM139" s="314"/>
      <c r="ON139" s="314"/>
      <c r="OO139" s="314"/>
      <c r="OP139" s="314"/>
      <c r="OQ139" s="314"/>
      <c r="OR139" s="314"/>
      <c r="OS139" s="314"/>
      <c r="OT139" s="314"/>
      <c r="OU139" s="314"/>
      <c r="OV139" s="314"/>
      <c r="OW139" s="314"/>
      <c r="OX139" s="314"/>
      <c r="OY139" s="314"/>
      <c r="OZ139" s="314"/>
      <c r="PA139" s="314"/>
      <c r="PB139" s="314"/>
      <c r="PC139" s="314"/>
      <c r="PD139" s="314"/>
      <c r="PE139" s="314"/>
      <c r="PF139" s="314"/>
      <c r="PG139" s="314"/>
      <c r="PH139" s="314"/>
      <c r="PI139" s="314"/>
      <c r="PJ139" s="314"/>
      <c r="PK139" s="314"/>
      <c r="PL139" s="314"/>
      <c r="PM139" s="314"/>
      <c r="PN139" s="314"/>
      <c r="PO139" s="314"/>
      <c r="PP139" s="314"/>
      <c r="PQ139" s="314"/>
      <c r="PR139" s="314"/>
      <c r="PS139" s="314"/>
      <c r="PT139" s="314"/>
      <c r="PU139" s="314"/>
      <c r="PV139" s="314"/>
      <c r="PW139" s="314"/>
      <c r="PX139" s="314"/>
      <c r="PY139" s="314"/>
      <c r="PZ139" s="314"/>
      <c r="QA139" s="314"/>
      <c r="QB139" s="314"/>
      <c r="QC139" s="314"/>
      <c r="QD139" s="314"/>
      <c r="QE139" s="314"/>
      <c r="QF139" s="314"/>
      <c r="QG139" s="314"/>
      <c r="QH139" s="314"/>
      <c r="QI139" s="314"/>
      <c r="QJ139" s="314"/>
      <c r="QK139" s="314"/>
      <c r="QL139" s="314"/>
      <c r="QM139" s="314"/>
      <c r="QN139" s="314"/>
      <c r="QO139" s="314"/>
      <c r="QP139" s="314"/>
      <c r="QQ139" s="314"/>
      <c r="QR139" s="314"/>
      <c r="QS139" s="314"/>
      <c r="QT139" s="314"/>
      <c r="QU139" s="314"/>
      <c r="QV139" s="314"/>
      <c r="QW139" s="314"/>
      <c r="QX139" s="314"/>
      <c r="QY139" s="314"/>
      <c r="QZ139" s="314"/>
      <c r="RA139" s="314"/>
      <c r="RB139" s="314"/>
      <c r="RC139" s="314"/>
      <c r="RD139" s="314"/>
      <c r="RE139" s="314"/>
      <c r="RF139" s="314"/>
      <c r="RG139" s="314"/>
      <c r="RH139" s="314"/>
      <c r="RI139" s="314"/>
      <c r="RJ139" s="314"/>
      <c r="RK139" s="314"/>
      <c r="RL139" s="314"/>
      <c r="RM139" s="314"/>
      <c r="RN139" s="314"/>
      <c r="RO139" s="314"/>
      <c r="RP139" s="314"/>
      <c r="RQ139" s="314"/>
      <c r="RR139" s="314"/>
      <c r="RS139" s="314"/>
      <c r="RT139" s="314"/>
      <c r="RU139" s="314"/>
      <c r="RV139" s="314"/>
      <c r="RW139" s="314"/>
      <c r="RX139" s="314"/>
      <c r="RY139" s="314"/>
      <c r="RZ139" s="314"/>
      <c r="SA139" s="314"/>
      <c r="SB139" s="314"/>
      <c r="SC139" s="314"/>
      <c r="SD139" s="314"/>
      <c r="SE139" s="314"/>
      <c r="SF139" s="314"/>
      <c r="SG139" s="314"/>
      <c r="SH139" s="314"/>
      <c r="SI139" s="314"/>
      <c r="SJ139" s="314"/>
      <c r="SK139" s="267"/>
      <c r="SL139" s="254"/>
      <c r="SM139" s="242"/>
      <c r="SN139" s="242"/>
      <c r="SO139" s="242"/>
    </row>
    <row r="140" spans="1:509" ht="5.15" customHeight="1" outlineLevel="3" x14ac:dyDescent="0.35">
      <c r="A140" s="242"/>
      <c r="B140" s="251"/>
      <c r="C140" s="438">
        <f>INT($C$29)+3.005</f>
        <v>4.0049999999999999</v>
      </c>
      <c r="D140" s="267" t="s">
        <v>368</v>
      </c>
      <c r="E140" s="267"/>
      <c r="F140" s="267"/>
      <c r="G140" s="267"/>
      <c r="H140" s="267"/>
      <c r="I140" s="420"/>
      <c r="J140" s="420"/>
      <c r="K140" s="420"/>
      <c r="L140" s="420"/>
      <c r="M140" s="420"/>
      <c r="N140" s="420"/>
      <c r="O140" s="420"/>
      <c r="P140" s="420"/>
      <c r="Q140" s="420"/>
      <c r="R140" s="420"/>
      <c r="S140" s="420"/>
      <c r="T140" s="420"/>
      <c r="U140" s="420"/>
      <c r="V140" s="420"/>
      <c r="W140" s="420"/>
      <c r="X140" s="420"/>
      <c r="Y140" s="420"/>
      <c r="Z140" s="420"/>
      <c r="AA140" s="420"/>
      <c r="AB140" s="420"/>
      <c r="AC140" s="420"/>
      <c r="AD140" s="420"/>
      <c r="AE140" s="420"/>
      <c r="AF140" s="420"/>
      <c r="AG140" s="420"/>
      <c r="AH140" s="420"/>
      <c r="AI140" s="420"/>
      <c r="AJ140" s="420"/>
      <c r="AK140" s="420"/>
      <c r="AL140" s="420"/>
      <c r="AM140" s="420"/>
      <c r="AN140" s="420"/>
      <c r="AO140" s="420"/>
      <c r="AP140" s="420"/>
      <c r="AQ140" s="420"/>
      <c r="AR140" s="420"/>
      <c r="AS140" s="420"/>
      <c r="AT140" s="420"/>
      <c r="AU140" s="420"/>
      <c r="AV140" s="420"/>
      <c r="AW140" s="420"/>
      <c r="AX140" s="420"/>
      <c r="AY140" s="420"/>
      <c r="AZ140" s="420"/>
      <c r="BA140" s="420"/>
      <c r="BB140" s="420"/>
      <c r="BC140" s="420"/>
      <c r="BD140" s="420"/>
      <c r="BE140" s="420"/>
      <c r="BF140" s="420"/>
      <c r="BG140" s="420"/>
      <c r="BH140" s="420"/>
      <c r="BI140" s="420"/>
      <c r="BJ140" s="420"/>
      <c r="BK140" s="420"/>
      <c r="BL140" s="420"/>
      <c r="BM140" s="420"/>
      <c r="BN140" s="420"/>
      <c r="BO140" s="420"/>
      <c r="BP140" s="420"/>
      <c r="BQ140" s="420"/>
      <c r="BR140" s="420"/>
      <c r="BS140" s="420"/>
      <c r="BT140" s="420"/>
      <c r="BU140" s="420"/>
      <c r="BV140" s="420"/>
      <c r="BW140" s="420"/>
      <c r="BX140" s="420"/>
      <c r="BY140" s="420"/>
      <c r="BZ140" s="420"/>
      <c r="CA140" s="420"/>
      <c r="CB140" s="420"/>
      <c r="CC140" s="420"/>
      <c r="CD140" s="420"/>
      <c r="CE140" s="420"/>
      <c r="CF140" s="420"/>
      <c r="CG140" s="420"/>
      <c r="CH140" s="420"/>
      <c r="CI140" s="420"/>
      <c r="CJ140" s="420"/>
      <c r="CK140" s="420"/>
      <c r="CL140" s="420"/>
      <c r="CM140" s="420"/>
      <c r="CN140" s="420"/>
      <c r="CO140" s="420"/>
      <c r="CP140" s="420"/>
      <c r="CQ140" s="420"/>
      <c r="CR140" s="420"/>
      <c r="CS140" s="420"/>
      <c r="CT140" s="420"/>
      <c r="CU140" s="420"/>
      <c r="CV140" s="420"/>
      <c r="CW140" s="420"/>
      <c r="CX140" s="420"/>
      <c r="CY140" s="420"/>
      <c r="CZ140" s="420"/>
      <c r="DA140" s="420"/>
      <c r="DB140" s="420"/>
      <c r="DC140" s="420"/>
      <c r="DD140" s="420"/>
      <c r="DE140" s="420"/>
      <c r="DF140" s="420"/>
      <c r="DG140" s="420"/>
      <c r="DH140" s="420"/>
      <c r="DI140" s="420"/>
      <c r="DJ140" s="420"/>
      <c r="DK140" s="420"/>
      <c r="DL140" s="420"/>
      <c r="DM140" s="420"/>
      <c r="DN140" s="420"/>
      <c r="DO140" s="420"/>
      <c r="DP140" s="420"/>
      <c r="DQ140" s="420"/>
      <c r="DR140" s="420"/>
      <c r="DS140" s="420"/>
      <c r="DT140" s="420"/>
      <c r="DU140" s="420"/>
      <c r="DV140" s="420"/>
      <c r="DW140" s="420"/>
      <c r="DX140" s="420"/>
      <c r="DY140" s="420"/>
      <c r="DZ140" s="420"/>
      <c r="EA140" s="420"/>
      <c r="EB140" s="420"/>
      <c r="EC140" s="420"/>
      <c r="ED140" s="420"/>
      <c r="EE140" s="420"/>
      <c r="EF140" s="420"/>
      <c r="EG140" s="420"/>
      <c r="EH140" s="420"/>
      <c r="EI140" s="420"/>
      <c r="EJ140" s="420"/>
      <c r="EK140" s="420"/>
      <c r="EL140" s="420"/>
      <c r="EM140" s="420"/>
      <c r="EN140" s="420"/>
      <c r="EO140" s="420"/>
      <c r="EP140" s="420"/>
      <c r="EQ140" s="420"/>
      <c r="ER140" s="420"/>
      <c r="ES140" s="420"/>
      <c r="ET140" s="420"/>
      <c r="EU140" s="420"/>
      <c r="EV140" s="420"/>
      <c r="EW140" s="420"/>
      <c r="EX140" s="420"/>
      <c r="EY140" s="420"/>
      <c r="EZ140" s="420"/>
      <c r="FA140" s="420"/>
      <c r="FB140" s="420"/>
      <c r="FC140" s="420"/>
      <c r="FD140" s="420"/>
      <c r="FE140" s="420"/>
      <c r="FF140" s="420"/>
      <c r="FG140" s="420"/>
      <c r="FH140" s="420"/>
      <c r="FI140" s="420"/>
      <c r="FJ140" s="420"/>
      <c r="FK140" s="420"/>
      <c r="FL140" s="420"/>
      <c r="FM140" s="420"/>
      <c r="FN140" s="420"/>
      <c r="FO140" s="420"/>
      <c r="FP140" s="420"/>
      <c r="FQ140" s="420"/>
      <c r="FR140" s="420"/>
      <c r="FS140" s="420"/>
      <c r="FT140" s="420"/>
      <c r="FU140" s="420"/>
      <c r="FV140" s="420"/>
      <c r="FW140" s="420"/>
      <c r="FX140" s="420"/>
      <c r="FY140" s="420"/>
      <c r="FZ140" s="420"/>
      <c r="GA140" s="420"/>
      <c r="GB140" s="420"/>
      <c r="GC140" s="420"/>
      <c r="GD140" s="420"/>
      <c r="GE140" s="420"/>
      <c r="GF140" s="420"/>
      <c r="GG140" s="420"/>
      <c r="GH140" s="420"/>
      <c r="GI140" s="420"/>
      <c r="GJ140" s="420"/>
      <c r="GK140" s="420"/>
      <c r="GL140" s="420"/>
      <c r="GM140" s="420"/>
      <c r="GN140" s="420"/>
      <c r="GO140" s="420"/>
      <c r="GP140" s="420"/>
      <c r="GQ140" s="420"/>
      <c r="GR140" s="420"/>
      <c r="GS140" s="420"/>
      <c r="GT140" s="420"/>
      <c r="GU140" s="420"/>
      <c r="GV140" s="420"/>
      <c r="GW140" s="420"/>
      <c r="GX140" s="420"/>
      <c r="GY140" s="420"/>
      <c r="GZ140" s="420"/>
      <c r="HA140" s="420"/>
      <c r="HB140" s="420"/>
      <c r="HC140" s="420"/>
      <c r="HD140" s="420"/>
      <c r="HE140" s="420"/>
      <c r="HF140" s="420"/>
      <c r="HG140" s="420"/>
      <c r="HH140" s="420"/>
      <c r="HI140" s="420"/>
      <c r="HJ140" s="420"/>
      <c r="HK140" s="420"/>
      <c r="HL140" s="420"/>
      <c r="HM140" s="420"/>
      <c r="HN140" s="420"/>
      <c r="HO140" s="420"/>
      <c r="HP140" s="420"/>
      <c r="HQ140" s="420"/>
      <c r="HR140" s="420"/>
      <c r="HS140" s="420"/>
      <c r="HT140" s="420"/>
      <c r="HU140" s="420"/>
      <c r="HV140" s="420"/>
      <c r="HW140" s="420"/>
      <c r="HX140" s="420"/>
      <c r="HY140" s="420"/>
      <c r="HZ140" s="420"/>
      <c r="IA140" s="420"/>
      <c r="IB140" s="420"/>
      <c r="IC140" s="420"/>
      <c r="ID140" s="420"/>
      <c r="IE140" s="420"/>
      <c r="IF140" s="420"/>
      <c r="IG140" s="420"/>
      <c r="IH140" s="420"/>
      <c r="II140" s="420"/>
      <c r="IJ140" s="420"/>
      <c r="IK140" s="420"/>
      <c r="IL140" s="420"/>
      <c r="IM140" s="420"/>
      <c r="IN140" s="420"/>
      <c r="IO140" s="420"/>
      <c r="IP140" s="420"/>
      <c r="IQ140" s="420"/>
      <c r="IR140" s="420"/>
      <c r="IS140" s="420"/>
      <c r="IT140" s="420"/>
      <c r="IU140" s="420"/>
      <c r="IV140" s="420"/>
      <c r="IW140" s="420"/>
      <c r="IX140" s="420"/>
      <c r="IY140" s="420"/>
      <c r="IZ140" s="420"/>
      <c r="JA140" s="420"/>
      <c r="JB140" s="420"/>
      <c r="JC140" s="420"/>
      <c r="JD140" s="420"/>
      <c r="JE140" s="420"/>
      <c r="JF140" s="420"/>
      <c r="JG140" s="420"/>
      <c r="JH140" s="420"/>
      <c r="JI140" s="420"/>
      <c r="JJ140" s="420"/>
      <c r="JK140" s="420"/>
      <c r="JL140" s="420"/>
      <c r="JM140" s="420"/>
      <c r="JN140" s="420"/>
      <c r="JO140" s="420"/>
      <c r="JP140" s="420"/>
      <c r="JQ140" s="420"/>
      <c r="JR140" s="420"/>
      <c r="JS140" s="420"/>
      <c r="JT140" s="420"/>
      <c r="JU140" s="420"/>
      <c r="JV140" s="420"/>
      <c r="JW140" s="420"/>
      <c r="JX140" s="420"/>
      <c r="JY140" s="420"/>
      <c r="JZ140" s="420"/>
      <c r="KA140" s="420"/>
      <c r="KB140" s="420"/>
      <c r="KC140" s="420"/>
      <c r="KD140" s="420"/>
      <c r="KE140" s="420"/>
      <c r="KF140" s="420"/>
      <c r="KG140" s="420"/>
      <c r="KH140" s="420"/>
      <c r="KI140" s="420"/>
      <c r="KJ140" s="420"/>
      <c r="KK140" s="420"/>
      <c r="KL140" s="420"/>
      <c r="KM140" s="420"/>
      <c r="KN140" s="420"/>
      <c r="KO140" s="420"/>
      <c r="KP140" s="420"/>
      <c r="KQ140" s="420"/>
      <c r="KR140" s="420"/>
      <c r="KS140" s="420"/>
      <c r="KT140" s="420"/>
      <c r="KU140" s="420"/>
      <c r="KV140" s="420"/>
      <c r="KW140" s="420"/>
      <c r="KX140" s="420"/>
      <c r="KY140" s="420"/>
      <c r="KZ140" s="420"/>
      <c r="LA140" s="420"/>
      <c r="LB140" s="420"/>
      <c r="LC140" s="420"/>
      <c r="LD140" s="420"/>
      <c r="LE140" s="420"/>
      <c r="LF140" s="420"/>
      <c r="LG140" s="420"/>
      <c r="LH140" s="420"/>
      <c r="LI140" s="420"/>
      <c r="LJ140" s="420"/>
      <c r="LK140" s="420"/>
      <c r="LL140" s="420"/>
      <c r="LM140" s="420"/>
      <c r="LN140" s="420"/>
      <c r="LO140" s="420"/>
      <c r="LP140" s="420"/>
      <c r="LQ140" s="420"/>
      <c r="LR140" s="420"/>
      <c r="LS140" s="420"/>
      <c r="LT140" s="420"/>
      <c r="LU140" s="420"/>
      <c r="LV140" s="420"/>
      <c r="LW140" s="420"/>
      <c r="LX140" s="420"/>
      <c r="LY140" s="420"/>
      <c r="LZ140" s="420"/>
      <c r="MA140" s="420"/>
      <c r="MB140" s="420"/>
      <c r="MC140" s="420"/>
      <c r="MD140" s="420"/>
      <c r="ME140" s="420"/>
      <c r="MF140" s="420"/>
      <c r="MG140" s="420"/>
      <c r="MH140" s="420"/>
      <c r="MI140" s="420"/>
      <c r="MJ140" s="420"/>
      <c r="MK140" s="420"/>
      <c r="ML140" s="420"/>
      <c r="MM140" s="420"/>
      <c r="MN140" s="420"/>
      <c r="MO140" s="420"/>
      <c r="MP140" s="420"/>
      <c r="MQ140" s="420"/>
      <c r="MR140" s="420"/>
      <c r="MS140" s="420"/>
      <c r="MT140" s="420"/>
      <c r="MU140" s="420"/>
      <c r="MV140" s="420"/>
      <c r="MW140" s="420"/>
      <c r="MX140" s="420"/>
      <c r="MY140" s="420"/>
      <c r="MZ140" s="420"/>
      <c r="NA140" s="420"/>
      <c r="NB140" s="420"/>
      <c r="NC140" s="420"/>
      <c r="ND140" s="420"/>
      <c r="NE140" s="420"/>
      <c r="NF140" s="420"/>
      <c r="NG140" s="420"/>
      <c r="NH140" s="420"/>
      <c r="NI140" s="420"/>
      <c r="NJ140" s="420"/>
      <c r="NK140" s="420"/>
      <c r="NL140" s="420"/>
      <c r="NM140" s="420"/>
      <c r="NN140" s="420"/>
      <c r="NO140" s="420"/>
      <c r="NP140" s="420"/>
      <c r="NQ140" s="420"/>
      <c r="NR140" s="420"/>
      <c r="NS140" s="420"/>
      <c r="NT140" s="420"/>
      <c r="NU140" s="420"/>
      <c r="NV140" s="420"/>
      <c r="NW140" s="420"/>
      <c r="NX140" s="420"/>
      <c r="NY140" s="420"/>
      <c r="NZ140" s="420"/>
      <c r="OA140" s="420"/>
      <c r="OB140" s="420"/>
      <c r="OC140" s="420"/>
      <c r="OD140" s="420"/>
      <c r="OE140" s="420"/>
      <c r="OF140" s="420"/>
      <c r="OG140" s="420"/>
      <c r="OH140" s="420"/>
      <c r="OI140" s="420"/>
      <c r="OJ140" s="420"/>
      <c r="OK140" s="420"/>
      <c r="OL140" s="420"/>
      <c r="OM140" s="420"/>
      <c r="ON140" s="420"/>
      <c r="OO140" s="420"/>
      <c r="OP140" s="420"/>
      <c r="OQ140" s="420"/>
      <c r="OR140" s="420"/>
      <c r="OS140" s="420"/>
      <c r="OT140" s="420"/>
      <c r="OU140" s="420"/>
      <c r="OV140" s="420"/>
      <c r="OW140" s="420"/>
      <c r="OX140" s="420"/>
      <c r="OY140" s="420"/>
      <c r="OZ140" s="420"/>
      <c r="PA140" s="420"/>
      <c r="PB140" s="420"/>
      <c r="PC140" s="420"/>
      <c r="PD140" s="420"/>
      <c r="PE140" s="420"/>
      <c r="PF140" s="420"/>
      <c r="PG140" s="420"/>
      <c r="PH140" s="420"/>
      <c r="PI140" s="420"/>
      <c r="PJ140" s="420"/>
      <c r="PK140" s="420"/>
      <c r="PL140" s="420"/>
      <c r="PM140" s="420"/>
      <c r="PN140" s="420"/>
      <c r="PO140" s="420"/>
      <c r="PP140" s="420"/>
      <c r="PQ140" s="420"/>
      <c r="PR140" s="420"/>
      <c r="PS140" s="420"/>
      <c r="PT140" s="420"/>
      <c r="PU140" s="420"/>
      <c r="PV140" s="420"/>
      <c r="PW140" s="420"/>
      <c r="PX140" s="420"/>
      <c r="PY140" s="420"/>
      <c r="PZ140" s="420"/>
      <c r="QA140" s="420"/>
      <c r="QB140" s="420"/>
      <c r="QC140" s="420"/>
      <c r="QD140" s="420"/>
      <c r="QE140" s="420"/>
      <c r="QF140" s="420"/>
      <c r="QG140" s="420"/>
      <c r="QH140" s="420"/>
      <c r="QI140" s="420"/>
      <c r="QJ140" s="420"/>
      <c r="QK140" s="420"/>
      <c r="QL140" s="420"/>
      <c r="QM140" s="420"/>
      <c r="QN140" s="420"/>
      <c r="QO140" s="420"/>
      <c r="QP140" s="420"/>
      <c r="QQ140" s="420"/>
      <c r="QR140" s="420"/>
      <c r="QS140" s="420"/>
      <c r="QT140" s="420"/>
      <c r="QU140" s="420"/>
      <c r="QV140" s="420"/>
      <c r="QW140" s="420"/>
      <c r="QX140" s="420"/>
      <c r="QY140" s="420"/>
      <c r="QZ140" s="420"/>
      <c r="RA140" s="420"/>
      <c r="RB140" s="420"/>
      <c r="RC140" s="420"/>
      <c r="RD140" s="420"/>
      <c r="RE140" s="420"/>
      <c r="RF140" s="420"/>
      <c r="RG140" s="420"/>
      <c r="RH140" s="420"/>
      <c r="RI140" s="420"/>
      <c r="RJ140" s="420"/>
      <c r="RK140" s="420"/>
      <c r="RL140" s="420"/>
      <c r="RM140" s="420"/>
      <c r="RN140" s="420"/>
      <c r="RO140" s="420"/>
      <c r="RP140" s="420"/>
      <c r="RQ140" s="420"/>
      <c r="RR140" s="420"/>
      <c r="RS140" s="420"/>
      <c r="RT140" s="420"/>
      <c r="RU140" s="420"/>
      <c r="RV140" s="420"/>
      <c r="RW140" s="420"/>
      <c r="RX140" s="420"/>
      <c r="RY140" s="420"/>
      <c r="RZ140" s="420"/>
      <c r="SA140" s="420"/>
      <c r="SB140" s="420"/>
      <c r="SC140" s="420"/>
      <c r="SD140" s="420"/>
      <c r="SE140" s="420"/>
      <c r="SF140" s="420"/>
      <c r="SG140" s="420"/>
      <c r="SH140" s="420"/>
      <c r="SI140" s="420"/>
      <c r="SJ140" s="420"/>
      <c r="SK140" s="267"/>
      <c r="SL140" s="254"/>
      <c r="SM140" s="242"/>
      <c r="SN140" s="242"/>
      <c r="SO140" s="242"/>
    </row>
    <row r="141" spans="1:509" outlineLevel="2" x14ac:dyDescent="0.35">
      <c r="A141" s="242"/>
      <c r="B141" s="251"/>
      <c r="C141" s="438">
        <f>INT($C$29)+2</f>
        <v>3</v>
      </c>
      <c r="D141" s="267"/>
      <c r="E141" s="316">
        <v>0</v>
      </c>
      <c r="F141" s="322"/>
      <c r="G141" s="322"/>
      <c r="H141" s="267"/>
      <c r="I141" s="537"/>
      <c r="J141" s="556" t="s">
        <v>862</v>
      </c>
      <c r="K141" s="537"/>
      <c r="L141" s="458">
        <v>0</v>
      </c>
      <c r="M141" s="458">
        <v>0</v>
      </c>
      <c r="N141" s="458">
        <v>0</v>
      </c>
      <c r="O141" s="458">
        <v>0</v>
      </c>
      <c r="P141" s="458">
        <v>0</v>
      </c>
      <c r="Q141" s="458">
        <v>0</v>
      </c>
      <c r="R141" s="458">
        <v>0</v>
      </c>
      <c r="S141" s="458">
        <v>0</v>
      </c>
      <c r="T141" s="458">
        <v>0</v>
      </c>
      <c r="U141" s="458">
        <v>0</v>
      </c>
      <c r="V141" s="458">
        <v>0</v>
      </c>
      <c r="W141" s="458">
        <v>0</v>
      </c>
      <c r="X141" s="458">
        <v>0</v>
      </c>
      <c r="Y141" s="458">
        <v>0</v>
      </c>
      <c r="Z141" s="458">
        <v>0</v>
      </c>
      <c r="AA141" s="458">
        <v>0</v>
      </c>
      <c r="AB141" s="458">
        <v>0</v>
      </c>
      <c r="AC141" s="458">
        <v>0</v>
      </c>
      <c r="AD141" s="458">
        <v>0</v>
      </c>
      <c r="AE141" s="458">
        <v>0</v>
      </c>
      <c r="AF141" s="458">
        <v>0</v>
      </c>
      <c r="AG141" s="458">
        <v>0</v>
      </c>
      <c r="AH141" s="458">
        <v>0</v>
      </c>
      <c r="AI141" s="458">
        <v>0</v>
      </c>
      <c r="AJ141" s="458">
        <v>0</v>
      </c>
      <c r="AK141" s="458">
        <v>0</v>
      </c>
      <c r="AL141" s="458">
        <v>0</v>
      </c>
      <c r="AM141" s="458">
        <v>0</v>
      </c>
      <c r="AN141" s="458">
        <v>0</v>
      </c>
      <c r="AO141" s="458">
        <v>0</v>
      </c>
      <c r="AP141" s="458">
        <v>0</v>
      </c>
      <c r="AQ141" s="458">
        <v>0</v>
      </c>
      <c r="AR141" s="458">
        <v>0</v>
      </c>
      <c r="AS141" s="458">
        <v>0</v>
      </c>
      <c r="AT141" s="458">
        <v>0</v>
      </c>
      <c r="AU141" s="458">
        <v>0</v>
      </c>
      <c r="AV141" s="458">
        <v>0</v>
      </c>
      <c r="AW141" s="458">
        <v>0</v>
      </c>
      <c r="AX141" s="458">
        <v>0</v>
      </c>
      <c r="AY141" s="458">
        <v>0</v>
      </c>
      <c r="AZ141" s="458">
        <v>0</v>
      </c>
      <c r="BA141" s="458">
        <v>0</v>
      </c>
      <c r="BB141" s="458">
        <v>0</v>
      </c>
      <c r="BC141" s="458">
        <v>0</v>
      </c>
      <c r="BD141" s="458">
        <v>0</v>
      </c>
      <c r="BE141" s="458">
        <v>0</v>
      </c>
      <c r="BF141" s="458">
        <v>0</v>
      </c>
      <c r="BG141" s="458">
        <v>0</v>
      </c>
      <c r="BH141" s="458">
        <v>0</v>
      </c>
      <c r="BI141" s="458">
        <v>0</v>
      </c>
      <c r="BJ141" s="458">
        <v>0</v>
      </c>
      <c r="BK141" s="458">
        <v>0</v>
      </c>
      <c r="BL141" s="458">
        <v>0</v>
      </c>
      <c r="BM141" s="458">
        <v>0</v>
      </c>
      <c r="BN141" s="458">
        <v>0</v>
      </c>
      <c r="BO141" s="458">
        <v>0</v>
      </c>
      <c r="BP141" s="458">
        <v>0</v>
      </c>
      <c r="BQ141" s="458">
        <v>0</v>
      </c>
      <c r="BR141" s="458">
        <v>0</v>
      </c>
      <c r="BS141" s="458">
        <v>0</v>
      </c>
      <c r="BT141" s="458">
        <v>0</v>
      </c>
      <c r="BU141" s="458">
        <v>0</v>
      </c>
      <c r="BV141" s="458">
        <v>0</v>
      </c>
      <c r="BW141" s="458">
        <v>0</v>
      </c>
      <c r="BX141" s="458">
        <v>0</v>
      </c>
      <c r="BY141" s="458">
        <v>0</v>
      </c>
      <c r="BZ141" s="458">
        <v>0</v>
      </c>
      <c r="CA141" s="458">
        <v>0</v>
      </c>
      <c r="CB141" s="458">
        <v>0</v>
      </c>
      <c r="CC141" s="458">
        <v>0</v>
      </c>
      <c r="CD141" s="458">
        <v>0</v>
      </c>
      <c r="CE141" s="458">
        <v>0</v>
      </c>
      <c r="CF141" s="458">
        <v>0</v>
      </c>
      <c r="CG141" s="458">
        <v>0</v>
      </c>
      <c r="CH141" s="458">
        <v>0</v>
      </c>
      <c r="CI141" s="458">
        <v>0</v>
      </c>
      <c r="CJ141" s="458">
        <v>0</v>
      </c>
      <c r="CK141" s="458">
        <v>0</v>
      </c>
      <c r="CL141" s="458">
        <v>0</v>
      </c>
      <c r="CM141" s="458">
        <v>0</v>
      </c>
      <c r="CN141" s="458">
        <v>0</v>
      </c>
      <c r="CO141" s="458">
        <v>0</v>
      </c>
      <c r="CP141" s="458">
        <v>0</v>
      </c>
      <c r="CQ141" s="458">
        <v>0</v>
      </c>
      <c r="CR141" s="458">
        <v>0</v>
      </c>
      <c r="CS141" s="458">
        <v>0</v>
      </c>
      <c r="CT141" s="458">
        <v>0</v>
      </c>
      <c r="CU141" s="458">
        <v>0</v>
      </c>
      <c r="CV141" s="458">
        <v>0</v>
      </c>
      <c r="CW141" s="458">
        <v>0</v>
      </c>
      <c r="CX141" s="458">
        <v>0</v>
      </c>
      <c r="CY141" s="458">
        <v>0</v>
      </c>
      <c r="CZ141" s="458">
        <v>0</v>
      </c>
      <c r="DA141" s="458">
        <v>0</v>
      </c>
      <c r="DB141" s="458">
        <v>0</v>
      </c>
      <c r="DC141" s="458">
        <v>0</v>
      </c>
      <c r="DD141" s="458">
        <v>0</v>
      </c>
      <c r="DE141" s="458">
        <v>0</v>
      </c>
      <c r="DF141" s="458">
        <v>0</v>
      </c>
      <c r="DG141" s="458">
        <v>0</v>
      </c>
      <c r="DH141" s="458">
        <v>0</v>
      </c>
      <c r="DI141" s="458">
        <v>0</v>
      </c>
      <c r="DJ141" s="458">
        <v>0</v>
      </c>
      <c r="DK141" s="458">
        <v>0</v>
      </c>
      <c r="DL141" s="458">
        <v>0</v>
      </c>
      <c r="DM141" s="458">
        <v>0</v>
      </c>
      <c r="DN141" s="458">
        <v>0</v>
      </c>
      <c r="DO141" s="458">
        <v>0</v>
      </c>
      <c r="DP141" s="458">
        <v>0</v>
      </c>
      <c r="DQ141" s="458">
        <v>0</v>
      </c>
      <c r="DR141" s="458">
        <v>0</v>
      </c>
      <c r="DS141" s="458">
        <v>0</v>
      </c>
      <c r="DT141" s="458">
        <v>0</v>
      </c>
      <c r="DU141" s="458">
        <v>0</v>
      </c>
      <c r="DV141" s="458">
        <v>0</v>
      </c>
      <c r="DW141" s="458">
        <v>0</v>
      </c>
      <c r="DX141" s="458">
        <v>0</v>
      </c>
      <c r="DY141" s="458">
        <v>0</v>
      </c>
      <c r="DZ141" s="458">
        <v>0</v>
      </c>
      <c r="EA141" s="458">
        <v>0</v>
      </c>
      <c r="EB141" s="458">
        <v>0</v>
      </c>
      <c r="EC141" s="458">
        <v>0</v>
      </c>
      <c r="ED141" s="458">
        <v>0</v>
      </c>
      <c r="EE141" s="458">
        <v>0</v>
      </c>
      <c r="EF141" s="458">
        <v>0</v>
      </c>
      <c r="EG141" s="458">
        <v>0</v>
      </c>
      <c r="EH141" s="458">
        <v>0</v>
      </c>
      <c r="EI141" s="458">
        <v>0</v>
      </c>
      <c r="EJ141" s="458">
        <v>0</v>
      </c>
      <c r="EK141" s="458">
        <v>0</v>
      </c>
      <c r="EL141" s="458">
        <v>0</v>
      </c>
      <c r="EM141" s="458">
        <v>0</v>
      </c>
      <c r="EN141" s="458">
        <v>0</v>
      </c>
      <c r="EO141" s="458">
        <v>0</v>
      </c>
      <c r="EP141" s="458">
        <v>0</v>
      </c>
      <c r="EQ141" s="458">
        <v>0</v>
      </c>
      <c r="ER141" s="458">
        <v>0</v>
      </c>
      <c r="ES141" s="458">
        <v>0</v>
      </c>
      <c r="ET141" s="458">
        <v>0</v>
      </c>
      <c r="EU141" s="458">
        <v>0</v>
      </c>
      <c r="EV141" s="458">
        <v>0</v>
      </c>
      <c r="EW141" s="458">
        <v>0</v>
      </c>
      <c r="EX141" s="458">
        <v>0</v>
      </c>
      <c r="EY141" s="458">
        <v>0</v>
      </c>
      <c r="EZ141" s="458">
        <v>0</v>
      </c>
      <c r="FA141" s="458">
        <v>0</v>
      </c>
      <c r="FB141" s="458">
        <v>0</v>
      </c>
      <c r="FC141" s="458">
        <v>0</v>
      </c>
      <c r="FD141" s="458">
        <v>0</v>
      </c>
      <c r="FE141" s="458">
        <v>0</v>
      </c>
      <c r="FF141" s="458">
        <v>0</v>
      </c>
      <c r="FG141" s="458">
        <v>0</v>
      </c>
      <c r="FH141" s="458">
        <v>0</v>
      </c>
      <c r="FI141" s="458">
        <v>0</v>
      </c>
      <c r="FJ141" s="458">
        <v>0</v>
      </c>
      <c r="FK141" s="458">
        <v>0</v>
      </c>
      <c r="FL141" s="458">
        <v>0</v>
      </c>
      <c r="FM141" s="458">
        <v>0</v>
      </c>
      <c r="FN141" s="458">
        <v>0</v>
      </c>
      <c r="FO141" s="458">
        <v>0</v>
      </c>
      <c r="FP141" s="458">
        <v>0</v>
      </c>
      <c r="FQ141" s="458">
        <v>0</v>
      </c>
      <c r="FR141" s="458">
        <v>0</v>
      </c>
      <c r="FS141" s="458">
        <v>0</v>
      </c>
      <c r="FT141" s="458">
        <v>0</v>
      </c>
      <c r="FU141" s="458">
        <v>0</v>
      </c>
      <c r="FV141" s="458">
        <v>0</v>
      </c>
      <c r="FW141" s="458">
        <v>0</v>
      </c>
      <c r="FX141" s="458">
        <v>0</v>
      </c>
      <c r="FY141" s="458">
        <v>0</v>
      </c>
      <c r="FZ141" s="458">
        <v>0</v>
      </c>
      <c r="GA141" s="458">
        <v>0</v>
      </c>
      <c r="GB141" s="458">
        <v>0</v>
      </c>
      <c r="GC141" s="458">
        <v>0</v>
      </c>
      <c r="GD141" s="458">
        <v>0</v>
      </c>
      <c r="GE141" s="458">
        <v>0</v>
      </c>
      <c r="GF141" s="458">
        <v>0</v>
      </c>
      <c r="GG141" s="458">
        <v>0</v>
      </c>
      <c r="GH141" s="458">
        <v>0</v>
      </c>
      <c r="GI141" s="458">
        <v>0</v>
      </c>
      <c r="GJ141" s="458">
        <v>0</v>
      </c>
      <c r="GK141" s="458">
        <v>0</v>
      </c>
      <c r="GL141" s="458">
        <v>0</v>
      </c>
      <c r="GM141" s="458">
        <v>0</v>
      </c>
      <c r="GN141" s="458">
        <v>0</v>
      </c>
      <c r="GO141" s="458">
        <v>0</v>
      </c>
      <c r="GP141" s="458">
        <v>0</v>
      </c>
      <c r="GQ141" s="458">
        <v>0</v>
      </c>
      <c r="GR141" s="458">
        <v>0</v>
      </c>
      <c r="GS141" s="458">
        <v>0</v>
      </c>
      <c r="GT141" s="458">
        <v>0</v>
      </c>
      <c r="GU141" s="458">
        <v>0</v>
      </c>
      <c r="GV141" s="458">
        <v>0</v>
      </c>
      <c r="GW141" s="458">
        <v>0</v>
      </c>
      <c r="GX141" s="458">
        <v>0</v>
      </c>
      <c r="GY141" s="458">
        <v>0</v>
      </c>
      <c r="GZ141" s="458">
        <v>0</v>
      </c>
      <c r="HA141" s="458">
        <v>0</v>
      </c>
      <c r="HB141" s="458">
        <v>0</v>
      </c>
      <c r="HC141" s="458">
        <v>0</v>
      </c>
      <c r="HD141" s="458">
        <v>0</v>
      </c>
      <c r="HE141" s="458">
        <v>0</v>
      </c>
      <c r="HF141" s="458">
        <v>0</v>
      </c>
      <c r="HG141" s="458">
        <v>0</v>
      </c>
      <c r="HH141" s="458">
        <v>0</v>
      </c>
      <c r="HI141" s="458">
        <v>0</v>
      </c>
      <c r="HJ141" s="458">
        <v>0</v>
      </c>
      <c r="HK141" s="458">
        <v>0</v>
      </c>
      <c r="HL141" s="458">
        <v>0</v>
      </c>
      <c r="HM141" s="458">
        <v>0</v>
      </c>
      <c r="HN141" s="458">
        <v>0</v>
      </c>
      <c r="HO141" s="458">
        <v>0</v>
      </c>
      <c r="HP141" s="458">
        <v>0</v>
      </c>
      <c r="HQ141" s="458">
        <v>0</v>
      </c>
      <c r="HR141" s="458">
        <v>0</v>
      </c>
      <c r="HS141" s="458">
        <v>0</v>
      </c>
      <c r="HT141" s="458">
        <v>0</v>
      </c>
      <c r="HU141" s="458">
        <v>0</v>
      </c>
      <c r="HV141" s="458">
        <v>0</v>
      </c>
      <c r="HW141" s="458">
        <v>0</v>
      </c>
      <c r="HX141" s="458">
        <v>0</v>
      </c>
      <c r="HY141" s="458">
        <v>0</v>
      </c>
      <c r="HZ141" s="458">
        <v>0</v>
      </c>
      <c r="IA141" s="458">
        <v>0</v>
      </c>
      <c r="IB141" s="458">
        <v>0</v>
      </c>
      <c r="IC141" s="458">
        <v>0</v>
      </c>
      <c r="ID141" s="458">
        <v>0</v>
      </c>
      <c r="IE141" s="458">
        <v>0</v>
      </c>
      <c r="IF141" s="458">
        <v>0</v>
      </c>
      <c r="IG141" s="458">
        <v>0</v>
      </c>
      <c r="IH141" s="458">
        <v>0</v>
      </c>
      <c r="II141" s="458">
        <v>0</v>
      </c>
      <c r="IJ141" s="458">
        <v>0</v>
      </c>
      <c r="IK141" s="458">
        <v>0</v>
      </c>
      <c r="IL141" s="458">
        <v>0</v>
      </c>
      <c r="IM141" s="458">
        <v>0</v>
      </c>
      <c r="IN141" s="458">
        <v>0</v>
      </c>
      <c r="IO141" s="458">
        <v>0</v>
      </c>
      <c r="IP141" s="458">
        <v>0</v>
      </c>
      <c r="IQ141" s="458">
        <v>0</v>
      </c>
      <c r="IR141" s="458">
        <v>0</v>
      </c>
      <c r="IS141" s="458">
        <v>0</v>
      </c>
      <c r="IT141" s="458">
        <v>0</v>
      </c>
      <c r="IU141" s="458">
        <v>0</v>
      </c>
      <c r="IV141" s="458">
        <v>0</v>
      </c>
      <c r="IW141" s="458">
        <v>0</v>
      </c>
      <c r="IX141" s="458">
        <v>0</v>
      </c>
      <c r="IY141" s="458">
        <v>0</v>
      </c>
      <c r="IZ141" s="458">
        <v>0</v>
      </c>
      <c r="JA141" s="458">
        <v>0</v>
      </c>
      <c r="JB141" s="458">
        <v>0</v>
      </c>
      <c r="JC141" s="458">
        <v>0</v>
      </c>
      <c r="JD141" s="458">
        <v>0</v>
      </c>
      <c r="JE141" s="458">
        <v>0</v>
      </c>
      <c r="JF141" s="458">
        <v>0</v>
      </c>
      <c r="JG141" s="458">
        <v>0</v>
      </c>
      <c r="JH141" s="458">
        <v>0</v>
      </c>
      <c r="JI141" s="458">
        <v>0</v>
      </c>
      <c r="JJ141" s="458">
        <v>0</v>
      </c>
      <c r="JK141" s="458">
        <v>0</v>
      </c>
      <c r="JL141" s="458">
        <v>0</v>
      </c>
      <c r="JM141" s="458">
        <v>0</v>
      </c>
      <c r="JN141" s="458">
        <v>0</v>
      </c>
      <c r="JO141" s="458">
        <v>0</v>
      </c>
      <c r="JP141" s="458">
        <v>0</v>
      </c>
      <c r="JQ141" s="458">
        <v>0</v>
      </c>
      <c r="JR141" s="458">
        <v>0</v>
      </c>
      <c r="JS141" s="458">
        <v>0</v>
      </c>
      <c r="JT141" s="458">
        <v>0</v>
      </c>
      <c r="JU141" s="458">
        <v>0</v>
      </c>
      <c r="JV141" s="458">
        <v>0</v>
      </c>
      <c r="JW141" s="458">
        <v>0</v>
      </c>
      <c r="JX141" s="458">
        <v>0</v>
      </c>
      <c r="JY141" s="458">
        <v>0</v>
      </c>
      <c r="JZ141" s="458">
        <v>0</v>
      </c>
      <c r="KA141" s="458">
        <v>0</v>
      </c>
      <c r="KB141" s="458">
        <v>0</v>
      </c>
      <c r="KC141" s="458">
        <v>0</v>
      </c>
      <c r="KD141" s="458">
        <v>0</v>
      </c>
      <c r="KE141" s="458">
        <v>0</v>
      </c>
      <c r="KF141" s="458">
        <v>0</v>
      </c>
      <c r="KG141" s="458">
        <v>0</v>
      </c>
      <c r="KH141" s="458">
        <v>0</v>
      </c>
      <c r="KI141" s="458">
        <v>0</v>
      </c>
      <c r="KJ141" s="458">
        <v>0</v>
      </c>
      <c r="KK141" s="458">
        <v>0</v>
      </c>
      <c r="KL141" s="458">
        <v>0</v>
      </c>
      <c r="KM141" s="458">
        <v>0</v>
      </c>
      <c r="KN141" s="458">
        <v>0</v>
      </c>
      <c r="KO141" s="458">
        <v>0</v>
      </c>
      <c r="KP141" s="458">
        <v>0</v>
      </c>
      <c r="KQ141" s="458">
        <v>0</v>
      </c>
      <c r="KR141" s="458">
        <v>0</v>
      </c>
      <c r="KS141" s="458">
        <v>0</v>
      </c>
      <c r="KT141" s="458">
        <v>0</v>
      </c>
      <c r="KU141" s="458">
        <v>0</v>
      </c>
      <c r="KV141" s="458">
        <v>0</v>
      </c>
      <c r="KW141" s="458">
        <v>0</v>
      </c>
      <c r="KX141" s="458">
        <v>0</v>
      </c>
      <c r="KY141" s="458">
        <v>0</v>
      </c>
      <c r="KZ141" s="458">
        <v>0</v>
      </c>
      <c r="LA141" s="458">
        <v>0</v>
      </c>
      <c r="LB141" s="458">
        <v>0</v>
      </c>
      <c r="LC141" s="458">
        <v>0</v>
      </c>
      <c r="LD141" s="458">
        <v>0</v>
      </c>
      <c r="LE141" s="458">
        <v>0</v>
      </c>
      <c r="LF141" s="458">
        <v>0</v>
      </c>
      <c r="LG141" s="458">
        <v>0</v>
      </c>
      <c r="LH141" s="458">
        <v>0</v>
      </c>
      <c r="LI141" s="458">
        <v>0</v>
      </c>
      <c r="LJ141" s="458">
        <v>0</v>
      </c>
      <c r="LK141" s="458">
        <v>0</v>
      </c>
      <c r="LL141" s="458">
        <v>0</v>
      </c>
      <c r="LM141" s="458">
        <v>0</v>
      </c>
      <c r="LN141" s="458">
        <v>0</v>
      </c>
      <c r="LO141" s="458">
        <v>0</v>
      </c>
      <c r="LP141" s="458">
        <v>0</v>
      </c>
      <c r="LQ141" s="458">
        <v>0</v>
      </c>
      <c r="LR141" s="458">
        <v>0</v>
      </c>
      <c r="LS141" s="458">
        <v>0</v>
      </c>
      <c r="LT141" s="458">
        <v>0</v>
      </c>
      <c r="LU141" s="458">
        <v>0</v>
      </c>
      <c r="LV141" s="458">
        <v>0</v>
      </c>
      <c r="LW141" s="458">
        <v>0</v>
      </c>
      <c r="LX141" s="458">
        <v>0</v>
      </c>
      <c r="LY141" s="458">
        <v>0</v>
      </c>
      <c r="LZ141" s="458">
        <v>0</v>
      </c>
      <c r="MA141" s="458">
        <v>0</v>
      </c>
      <c r="MB141" s="458">
        <v>0</v>
      </c>
      <c r="MC141" s="458">
        <v>0</v>
      </c>
      <c r="MD141" s="458">
        <v>0</v>
      </c>
      <c r="ME141" s="458">
        <v>0</v>
      </c>
      <c r="MF141" s="458">
        <v>0</v>
      </c>
      <c r="MG141" s="458">
        <v>0</v>
      </c>
      <c r="MH141" s="458">
        <v>0</v>
      </c>
      <c r="MI141" s="458">
        <v>0</v>
      </c>
      <c r="MJ141" s="458">
        <v>0</v>
      </c>
      <c r="MK141" s="458">
        <v>0</v>
      </c>
      <c r="ML141" s="458">
        <v>0</v>
      </c>
      <c r="MM141" s="458">
        <v>0</v>
      </c>
      <c r="MN141" s="458">
        <v>0</v>
      </c>
      <c r="MO141" s="458">
        <v>0</v>
      </c>
      <c r="MP141" s="458">
        <v>0</v>
      </c>
      <c r="MQ141" s="458">
        <v>0</v>
      </c>
      <c r="MR141" s="458">
        <v>0</v>
      </c>
      <c r="MS141" s="458">
        <v>0</v>
      </c>
      <c r="MT141" s="458">
        <v>0</v>
      </c>
      <c r="MU141" s="458">
        <v>0</v>
      </c>
      <c r="MV141" s="458">
        <v>0</v>
      </c>
      <c r="MW141" s="458">
        <v>0</v>
      </c>
      <c r="MX141" s="458">
        <v>0</v>
      </c>
      <c r="MY141" s="458">
        <v>0</v>
      </c>
      <c r="MZ141" s="458">
        <v>0</v>
      </c>
      <c r="NA141" s="458">
        <v>0</v>
      </c>
      <c r="NB141" s="458">
        <v>0</v>
      </c>
      <c r="NC141" s="458">
        <v>0</v>
      </c>
      <c r="ND141" s="458">
        <v>0</v>
      </c>
      <c r="NE141" s="458">
        <v>0</v>
      </c>
      <c r="NF141" s="458">
        <v>0</v>
      </c>
      <c r="NG141" s="458">
        <v>0</v>
      </c>
      <c r="NH141" s="458">
        <v>0</v>
      </c>
      <c r="NI141" s="458">
        <v>0</v>
      </c>
      <c r="NJ141" s="458">
        <v>0</v>
      </c>
      <c r="NK141" s="458">
        <v>0</v>
      </c>
      <c r="NL141" s="458">
        <v>0</v>
      </c>
      <c r="NM141" s="458">
        <v>0</v>
      </c>
      <c r="NN141" s="458">
        <v>0</v>
      </c>
      <c r="NO141" s="458">
        <v>0</v>
      </c>
      <c r="NP141" s="458">
        <v>0</v>
      </c>
      <c r="NQ141" s="458">
        <v>0</v>
      </c>
      <c r="NR141" s="458">
        <v>0</v>
      </c>
      <c r="NS141" s="458">
        <v>0</v>
      </c>
      <c r="NT141" s="458">
        <v>0</v>
      </c>
      <c r="NU141" s="458">
        <v>0</v>
      </c>
      <c r="NV141" s="458">
        <v>0</v>
      </c>
      <c r="NW141" s="458">
        <v>0</v>
      </c>
      <c r="NX141" s="458">
        <v>0</v>
      </c>
      <c r="NY141" s="458">
        <v>0</v>
      </c>
      <c r="NZ141" s="458">
        <v>0</v>
      </c>
      <c r="OA141" s="458">
        <v>0</v>
      </c>
      <c r="OB141" s="458">
        <v>0</v>
      </c>
      <c r="OC141" s="458">
        <v>0</v>
      </c>
      <c r="OD141" s="458">
        <v>0</v>
      </c>
      <c r="OE141" s="458">
        <v>0</v>
      </c>
      <c r="OF141" s="458">
        <v>0</v>
      </c>
      <c r="OG141" s="458">
        <v>0</v>
      </c>
      <c r="OH141" s="458">
        <v>0</v>
      </c>
      <c r="OI141" s="458">
        <v>0</v>
      </c>
      <c r="OJ141" s="458">
        <v>0</v>
      </c>
      <c r="OK141" s="458">
        <v>0</v>
      </c>
      <c r="OL141" s="458">
        <v>0</v>
      </c>
      <c r="OM141" s="458">
        <v>0</v>
      </c>
      <c r="ON141" s="458">
        <v>0</v>
      </c>
      <c r="OO141" s="458">
        <v>0</v>
      </c>
      <c r="OP141" s="458">
        <v>0</v>
      </c>
      <c r="OQ141" s="458">
        <v>0</v>
      </c>
      <c r="OR141" s="458">
        <v>0</v>
      </c>
      <c r="OS141" s="458">
        <v>0</v>
      </c>
      <c r="OT141" s="458">
        <v>0</v>
      </c>
      <c r="OU141" s="458">
        <v>0</v>
      </c>
      <c r="OV141" s="458">
        <v>0</v>
      </c>
      <c r="OW141" s="458">
        <v>0</v>
      </c>
      <c r="OX141" s="458">
        <v>0</v>
      </c>
      <c r="OY141" s="458">
        <v>0</v>
      </c>
      <c r="OZ141" s="458">
        <v>0</v>
      </c>
      <c r="PA141" s="458">
        <v>0</v>
      </c>
      <c r="PB141" s="458">
        <v>0</v>
      </c>
      <c r="PC141" s="458">
        <v>0</v>
      </c>
      <c r="PD141" s="458">
        <v>0</v>
      </c>
      <c r="PE141" s="458">
        <v>0</v>
      </c>
      <c r="PF141" s="458">
        <v>0</v>
      </c>
      <c r="PG141" s="458">
        <v>0</v>
      </c>
      <c r="PH141" s="458">
        <v>0</v>
      </c>
      <c r="PI141" s="458">
        <v>0</v>
      </c>
      <c r="PJ141" s="458">
        <v>0</v>
      </c>
      <c r="PK141" s="458">
        <v>0</v>
      </c>
      <c r="PL141" s="458">
        <v>0</v>
      </c>
      <c r="PM141" s="458">
        <v>0</v>
      </c>
      <c r="PN141" s="458">
        <v>0</v>
      </c>
      <c r="PO141" s="458">
        <v>0</v>
      </c>
      <c r="PP141" s="458">
        <v>0</v>
      </c>
      <c r="PQ141" s="458">
        <v>0</v>
      </c>
      <c r="PR141" s="458">
        <v>0</v>
      </c>
      <c r="PS141" s="458">
        <v>0</v>
      </c>
      <c r="PT141" s="458">
        <v>0</v>
      </c>
      <c r="PU141" s="458">
        <v>0</v>
      </c>
      <c r="PV141" s="458">
        <v>0</v>
      </c>
      <c r="PW141" s="458">
        <v>0</v>
      </c>
      <c r="PX141" s="458">
        <v>0</v>
      </c>
      <c r="PY141" s="458">
        <v>0</v>
      </c>
      <c r="PZ141" s="458">
        <v>0</v>
      </c>
      <c r="QA141" s="458">
        <v>0</v>
      </c>
      <c r="QB141" s="458">
        <v>0</v>
      </c>
      <c r="QC141" s="458">
        <v>0</v>
      </c>
      <c r="QD141" s="458">
        <v>0</v>
      </c>
      <c r="QE141" s="458">
        <v>0</v>
      </c>
      <c r="QF141" s="458">
        <v>0</v>
      </c>
      <c r="QG141" s="458">
        <v>0</v>
      </c>
      <c r="QH141" s="458">
        <v>0</v>
      </c>
      <c r="QI141" s="458">
        <v>0</v>
      </c>
      <c r="QJ141" s="458">
        <v>0</v>
      </c>
      <c r="QK141" s="458">
        <v>0</v>
      </c>
      <c r="QL141" s="458">
        <v>0</v>
      </c>
      <c r="QM141" s="458">
        <v>0</v>
      </c>
      <c r="QN141" s="458">
        <v>0</v>
      </c>
      <c r="QO141" s="458">
        <v>0</v>
      </c>
      <c r="QP141" s="458">
        <v>0</v>
      </c>
      <c r="QQ141" s="458">
        <v>0</v>
      </c>
      <c r="QR141" s="458">
        <v>0</v>
      </c>
      <c r="QS141" s="458">
        <v>0</v>
      </c>
      <c r="QT141" s="458">
        <v>0</v>
      </c>
      <c r="QU141" s="458">
        <v>0</v>
      </c>
      <c r="QV141" s="458">
        <v>0</v>
      </c>
      <c r="QW141" s="458">
        <v>0</v>
      </c>
      <c r="QX141" s="458">
        <v>0</v>
      </c>
      <c r="QY141" s="458">
        <v>0</v>
      </c>
      <c r="QZ141" s="458">
        <v>0</v>
      </c>
      <c r="RA141" s="458">
        <v>0</v>
      </c>
      <c r="RB141" s="458">
        <v>0</v>
      </c>
      <c r="RC141" s="458">
        <v>0</v>
      </c>
      <c r="RD141" s="458">
        <v>0</v>
      </c>
      <c r="RE141" s="458">
        <v>0</v>
      </c>
      <c r="RF141" s="458">
        <v>0</v>
      </c>
      <c r="RG141" s="458">
        <v>0</v>
      </c>
      <c r="RH141" s="458">
        <v>0</v>
      </c>
      <c r="RI141" s="458">
        <v>0</v>
      </c>
      <c r="RJ141" s="458">
        <v>0</v>
      </c>
      <c r="RK141" s="458">
        <v>0</v>
      </c>
      <c r="RL141" s="458">
        <v>0</v>
      </c>
      <c r="RM141" s="458">
        <v>0</v>
      </c>
      <c r="RN141" s="458">
        <v>0</v>
      </c>
      <c r="RO141" s="458">
        <v>0</v>
      </c>
      <c r="RP141" s="458">
        <v>0</v>
      </c>
      <c r="RQ141" s="458">
        <v>0</v>
      </c>
      <c r="RR141" s="458">
        <v>0</v>
      </c>
      <c r="RS141" s="458">
        <v>0</v>
      </c>
      <c r="RT141" s="458">
        <v>0</v>
      </c>
      <c r="RU141" s="458">
        <v>0</v>
      </c>
      <c r="RV141" s="458">
        <v>0</v>
      </c>
      <c r="RW141" s="458">
        <v>0</v>
      </c>
      <c r="RX141" s="458">
        <v>0</v>
      </c>
      <c r="RY141" s="458">
        <v>0</v>
      </c>
      <c r="RZ141" s="458">
        <v>0</v>
      </c>
      <c r="SA141" s="458">
        <v>0</v>
      </c>
      <c r="SB141" s="458">
        <v>0</v>
      </c>
      <c r="SC141" s="458">
        <v>0</v>
      </c>
      <c r="SD141" s="458">
        <v>0</v>
      </c>
      <c r="SE141" s="458">
        <v>0</v>
      </c>
      <c r="SF141" s="458">
        <v>0</v>
      </c>
      <c r="SG141" s="458">
        <v>0</v>
      </c>
      <c r="SH141" s="458">
        <v>0</v>
      </c>
      <c r="SI141" s="458">
        <v>0</v>
      </c>
      <c r="SJ141" s="458">
        <v>0</v>
      </c>
      <c r="SK141" s="267">
        <f t="shared" ref="SK141:SK213" si="400">SJ141</f>
        <v>0</v>
      </c>
      <c r="SL141" s="254"/>
      <c r="SM141" s="242"/>
      <c r="SN141" s="242"/>
      <c r="SO141" s="242"/>
    </row>
    <row r="142" spans="1:509" outlineLevel="2" x14ac:dyDescent="0.35">
      <c r="A142" s="242"/>
      <c r="B142" s="251"/>
      <c r="C142" s="438">
        <f>INT($C$29)+2</f>
        <v>3</v>
      </c>
      <c r="D142" s="267"/>
      <c r="E142" s="316">
        <f>E141+1</f>
        <v>1</v>
      </c>
      <c r="F142" s="322"/>
      <c r="G142" s="322"/>
      <c r="H142" s="267"/>
      <c r="I142" s="538" t="str">
        <f>Sheep!$H$251&amp;" Merino BBB"</f>
        <v>Aut Merino BBB</v>
      </c>
      <c r="J142" s="538" t="s">
        <v>853</v>
      </c>
      <c r="K142" s="539"/>
      <c r="L142" s="612">
        <v>0</v>
      </c>
      <c r="M142" s="612">
        <v>0</v>
      </c>
      <c r="N142" s="612">
        <v>0</v>
      </c>
      <c r="O142" s="612">
        <v>0</v>
      </c>
      <c r="P142" s="612">
        <v>0</v>
      </c>
      <c r="Q142" s="612">
        <v>0</v>
      </c>
      <c r="R142" s="612">
        <v>0</v>
      </c>
      <c r="S142" s="612">
        <v>0</v>
      </c>
      <c r="T142" s="612">
        <v>0</v>
      </c>
      <c r="U142" s="612">
        <v>0</v>
      </c>
      <c r="V142" s="612">
        <v>0</v>
      </c>
      <c r="W142" s="612">
        <v>0</v>
      </c>
      <c r="X142" s="612">
        <v>0</v>
      </c>
      <c r="Y142" s="612">
        <v>0</v>
      </c>
      <c r="Z142" s="612">
        <v>0</v>
      </c>
      <c r="AA142" s="612">
        <v>0</v>
      </c>
      <c r="AB142" s="612">
        <v>0</v>
      </c>
      <c r="AC142" s="612">
        <v>0</v>
      </c>
      <c r="AD142" s="612">
        <v>0</v>
      </c>
      <c r="AE142" s="612">
        <v>0</v>
      </c>
      <c r="AF142" s="612">
        <v>0</v>
      </c>
      <c r="AG142" s="612">
        <v>0</v>
      </c>
      <c r="AH142" s="612">
        <v>0</v>
      </c>
      <c r="AI142" s="612">
        <v>0</v>
      </c>
      <c r="AJ142" s="612">
        <v>0</v>
      </c>
      <c r="AK142" s="612">
        <v>0</v>
      </c>
      <c r="AL142" s="612">
        <v>0</v>
      </c>
      <c r="AM142" s="612">
        <v>0</v>
      </c>
      <c r="AN142" s="612">
        <v>0</v>
      </c>
      <c r="AO142" s="612">
        <v>0</v>
      </c>
      <c r="AP142" s="612">
        <v>0</v>
      </c>
      <c r="AQ142" s="612">
        <v>0</v>
      </c>
      <c r="AR142" s="612">
        <v>0</v>
      </c>
      <c r="AS142" s="612">
        <v>0</v>
      </c>
      <c r="AT142" s="612">
        <v>0</v>
      </c>
      <c r="AU142" s="612">
        <v>0</v>
      </c>
      <c r="AV142" s="612">
        <v>0</v>
      </c>
      <c r="AW142" s="612">
        <v>0</v>
      </c>
      <c r="AX142" s="612">
        <v>0</v>
      </c>
      <c r="AY142" s="612">
        <v>0</v>
      </c>
      <c r="AZ142" s="612">
        <v>0</v>
      </c>
      <c r="BA142" s="612">
        <v>0</v>
      </c>
      <c r="BB142" s="612">
        <v>0</v>
      </c>
      <c r="BC142" s="612">
        <v>0</v>
      </c>
      <c r="BD142" s="612">
        <v>0</v>
      </c>
      <c r="BE142" s="612">
        <v>0</v>
      </c>
      <c r="BF142" s="612">
        <v>0</v>
      </c>
      <c r="BG142" s="612">
        <v>0</v>
      </c>
      <c r="BH142" s="612">
        <v>0</v>
      </c>
      <c r="BI142" s="612">
        <v>0</v>
      </c>
      <c r="BJ142" s="612">
        <v>0</v>
      </c>
      <c r="BK142" s="612">
        <v>0</v>
      </c>
      <c r="BL142" s="612">
        <v>0</v>
      </c>
      <c r="BM142" s="612">
        <v>0</v>
      </c>
      <c r="BN142" s="612">
        <v>0</v>
      </c>
      <c r="BO142" s="612">
        <v>0</v>
      </c>
      <c r="BP142" s="612">
        <v>0</v>
      </c>
      <c r="BQ142" s="612">
        <v>0</v>
      </c>
      <c r="BR142" s="612">
        <v>0</v>
      </c>
      <c r="BS142" s="612">
        <v>0</v>
      </c>
      <c r="BT142" s="612">
        <v>0</v>
      </c>
      <c r="BU142" s="612">
        <v>0</v>
      </c>
      <c r="BV142" s="612">
        <v>0</v>
      </c>
      <c r="BW142" s="612">
        <v>0</v>
      </c>
      <c r="BX142" s="612">
        <v>0</v>
      </c>
      <c r="BY142" s="612">
        <v>0</v>
      </c>
      <c r="BZ142" s="612">
        <v>0</v>
      </c>
      <c r="CA142" s="612">
        <v>0</v>
      </c>
      <c r="CB142" s="612">
        <v>0</v>
      </c>
      <c r="CC142" s="612">
        <v>0</v>
      </c>
      <c r="CD142" s="612">
        <v>0</v>
      </c>
      <c r="CE142" s="612">
        <v>0</v>
      </c>
      <c r="CF142" s="612">
        <v>0</v>
      </c>
      <c r="CG142" s="612">
        <v>0</v>
      </c>
      <c r="CH142" s="612">
        <v>0</v>
      </c>
      <c r="CI142" s="612">
        <v>0</v>
      </c>
      <c r="CJ142" s="612">
        <v>0</v>
      </c>
      <c r="CK142" s="612">
        <v>0</v>
      </c>
      <c r="CL142" s="612">
        <v>0</v>
      </c>
      <c r="CM142" s="612">
        <v>0</v>
      </c>
      <c r="CN142" s="612">
        <v>0</v>
      </c>
      <c r="CO142" s="612">
        <v>0</v>
      </c>
      <c r="CP142" s="612">
        <v>0</v>
      </c>
      <c r="CQ142" s="612">
        <v>0</v>
      </c>
      <c r="CR142" s="612">
        <v>0</v>
      </c>
      <c r="CS142" s="612">
        <v>0</v>
      </c>
      <c r="CT142" s="612">
        <v>0</v>
      </c>
      <c r="CU142" s="612">
        <v>0</v>
      </c>
      <c r="CV142" s="612">
        <v>0</v>
      </c>
      <c r="CW142" s="612">
        <v>0</v>
      </c>
      <c r="CX142" s="612">
        <v>0</v>
      </c>
      <c r="CY142" s="612">
        <v>0</v>
      </c>
      <c r="CZ142" s="612">
        <v>0</v>
      </c>
      <c r="DA142" s="612">
        <v>0</v>
      </c>
      <c r="DB142" s="612">
        <v>0</v>
      </c>
      <c r="DC142" s="612">
        <v>0</v>
      </c>
      <c r="DD142" s="612">
        <v>0</v>
      </c>
      <c r="DE142" s="612">
        <v>0</v>
      </c>
      <c r="DF142" s="612">
        <v>0</v>
      </c>
      <c r="DG142" s="612">
        <v>0</v>
      </c>
      <c r="DH142" s="612">
        <v>0</v>
      </c>
      <c r="DI142" s="612">
        <v>0</v>
      </c>
      <c r="DJ142" s="612">
        <v>0</v>
      </c>
      <c r="DK142" s="612">
        <v>0</v>
      </c>
      <c r="DL142" s="612">
        <v>0</v>
      </c>
      <c r="DM142" s="612">
        <v>0</v>
      </c>
      <c r="DN142" s="612">
        <v>0</v>
      </c>
      <c r="DO142" s="612">
        <v>0</v>
      </c>
      <c r="DP142" s="612">
        <v>0</v>
      </c>
      <c r="DQ142" s="612">
        <v>0</v>
      </c>
      <c r="DR142" s="612">
        <v>0</v>
      </c>
      <c r="DS142" s="612">
        <v>0</v>
      </c>
      <c r="DT142" s="612">
        <v>0</v>
      </c>
      <c r="DU142" s="612">
        <v>0</v>
      </c>
      <c r="DV142" s="612">
        <v>0</v>
      </c>
      <c r="DW142" s="612">
        <v>0</v>
      </c>
      <c r="DX142" s="612">
        <v>0</v>
      </c>
      <c r="DY142" s="612">
        <v>0</v>
      </c>
      <c r="DZ142" s="612">
        <v>0</v>
      </c>
      <c r="EA142" s="612">
        <v>0</v>
      </c>
      <c r="EB142" s="612">
        <v>0</v>
      </c>
      <c r="EC142" s="612">
        <v>0</v>
      </c>
      <c r="ED142" s="612">
        <v>0</v>
      </c>
      <c r="EE142" s="612">
        <v>0</v>
      </c>
      <c r="EF142" s="612">
        <v>0</v>
      </c>
      <c r="EG142" s="612">
        <v>0</v>
      </c>
      <c r="EH142" s="612">
        <v>0</v>
      </c>
      <c r="EI142" s="612">
        <v>0</v>
      </c>
      <c r="EJ142" s="612">
        <v>0</v>
      </c>
      <c r="EK142" s="612">
        <v>0</v>
      </c>
      <c r="EL142" s="612">
        <v>0</v>
      </c>
      <c r="EM142" s="612">
        <v>0</v>
      </c>
      <c r="EN142" s="612">
        <v>0</v>
      </c>
      <c r="EO142" s="612">
        <v>0</v>
      </c>
      <c r="EP142" s="612">
        <v>0</v>
      </c>
      <c r="EQ142" s="612">
        <v>0</v>
      </c>
      <c r="ER142" s="612">
        <v>0</v>
      </c>
      <c r="ES142" s="612">
        <v>0</v>
      </c>
      <c r="ET142" s="612">
        <v>0</v>
      </c>
      <c r="EU142" s="612">
        <v>0</v>
      </c>
      <c r="EV142" s="612">
        <v>0</v>
      </c>
      <c r="EW142" s="612">
        <v>0</v>
      </c>
      <c r="EX142" s="612">
        <v>0</v>
      </c>
      <c r="EY142" s="612">
        <v>0</v>
      </c>
      <c r="EZ142" s="612">
        <v>0</v>
      </c>
      <c r="FA142" s="612">
        <v>0</v>
      </c>
      <c r="FB142" s="612">
        <v>0</v>
      </c>
      <c r="FC142" s="612">
        <v>0</v>
      </c>
      <c r="FD142" s="612">
        <v>0</v>
      </c>
      <c r="FE142" s="612">
        <v>0</v>
      </c>
      <c r="FF142" s="612">
        <v>0</v>
      </c>
      <c r="FG142" s="612">
        <v>0</v>
      </c>
      <c r="FH142" s="612">
        <v>0</v>
      </c>
      <c r="FI142" s="612">
        <v>0</v>
      </c>
      <c r="FJ142" s="612">
        <v>0</v>
      </c>
      <c r="FK142" s="612">
        <v>0</v>
      </c>
      <c r="FL142" s="612">
        <v>0</v>
      </c>
      <c r="FM142" s="612">
        <v>0</v>
      </c>
      <c r="FN142" s="612">
        <v>0</v>
      </c>
      <c r="FO142" s="612">
        <v>0</v>
      </c>
      <c r="FP142" s="612">
        <v>0</v>
      </c>
      <c r="FQ142" s="612">
        <v>0</v>
      </c>
      <c r="FR142" s="612">
        <v>0</v>
      </c>
      <c r="FS142" s="612">
        <v>0</v>
      </c>
      <c r="FT142" s="612">
        <v>0</v>
      </c>
      <c r="FU142" s="612">
        <v>0</v>
      </c>
      <c r="FV142" s="612">
        <v>0</v>
      </c>
      <c r="FW142" s="612">
        <v>0</v>
      </c>
      <c r="FX142" s="612">
        <v>0</v>
      </c>
      <c r="FY142" s="612">
        <v>0</v>
      </c>
      <c r="FZ142" s="612">
        <v>0</v>
      </c>
      <c r="GA142" s="612">
        <v>0</v>
      </c>
      <c r="GB142" s="612">
        <v>0</v>
      </c>
      <c r="GC142" s="612">
        <v>0</v>
      </c>
      <c r="GD142" s="612">
        <v>0</v>
      </c>
      <c r="GE142" s="612">
        <v>0</v>
      </c>
      <c r="GF142" s="612">
        <v>0</v>
      </c>
      <c r="GG142" s="612">
        <v>0</v>
      </c>
      <c r="GH142" s="612">
        <v>0</v>
      </c>
      <c r="GI142" s="612">
        <v>0</v>
      </c>
      <c r="GJ142" s="612">
        <v>0</v>
      </c>
      <c r="GK142" s="612">
        <v>0</v>
      </c>
      <c r="GL142" s="612">
        <v>0</v>
      </c>
      <c r="GM142" s="612">
        <v>0</v>
      </c>
      <c r="GN142" s="612">
        <v>0</v>
      </c>
      <c r="GO142" s="612">
        <v>0</v>
      </c>
      <c r="GP142" s="612">
        <v>0</v>
      </c>
      <c r="GQ142" s="612">
        <v>0</v>
      </c>
      <c r="GR142" s="612">
        <v>0</v>
      </c>
      <c r="GS142" s="612">
        <v>0</v>
      </c>
      <c r="GT142" s="612">
        <v>0</v>
      </c>
      <c r="GU142" s="612">
        <v>0</v>
      </c>
      <c r="GV142" s="612">
        <v>0</v>
      </c>
      <c r="GW142" s="612">
        <v>0</v>
      </c>
      <c r="GX142" s="612">
        <v>0</v>
      </c>
      <c r="GY142" s="612">
        <v>0</v>
      </c>
      <c r="GZ142" s="612">
        <v>0</v>
      </c>
      <c r="HA142" s="612">
        <v>0</v>
      </c>
      <c r="HB142" s="612">
        <v>0</v>
      </c>
      <c r="HC142" s="612">
        <v>0</v>
      </c>
      <c r="HD142" s="612">
        <v>0</v>
      </c>
      <c r="HE142" s="612">
        <v>0</v>
      </c>
      <c r="HF142" s="612">
        <v>0</v>
      </c>
      <c r="HG142" s="612">
        <v>0</v>
      </c>
      <c r="HH142" s="612">
        <v>0</v>
      </c>
      <c r="HI142" s="612">
        <v>0</v>
      </c>
      <c r="HJ142" s="612">
        <v>0</v>
      </c>
      <c r="HK142" s="612">
        <v>0</v>
      </c>
      <c r="HL142" s="612">
        <v>0</v>
      </c>
      <c r="HM142" s="612">
        <v>0</v>
      </c>
      <c r="HN142" s="612">
        <v>0</v>
      </c>
      <c r="HO142" s="612">
        <v>0</v>
      </c>
      <c r="HP142" s="612">
        <v>0</v>
      </c>
      <c r="HQ142" s="612">
        <v>0</v>
      </c>
      <c r="HR142" s="612">
        <v>0</v>
      </c>
      <c r="HS142" s="612">
        <v>0</v>
      </c>
      <c r="HT142" s="612">
        <v>0</v>
      </c>
      <c r="HU142" s="612">
        <v>0</v>
      </c>
      <c r="HV142" s="612">
        <v>0</v>
      </c>
      <c r="HW142" s="612">
        <v>0</v>
      </c>
      <c r="HX142" s="612">
        <v>0</v>
      </c>
      <c r="HY142" s="612">
        <v>0</v>
      </c>
      <c r="HZ142" s="612">
        <v>0</v>
      </c>
      <c r="IA142" s="612">
        <v>0</v>
      </c>
      <c r="IB142" s="612">
        <v>0</v>
      </c>
      <c r="IC142" s="612">
        <v>0</v>
      </c>
      <c r="ID142" s="612">
        <v>0</v>
      </c>
      <c r="IE142" s="612">
        <v>0</v>
      </c>
      <c r="IF142" s="612">
        <v>0</v>
      </c>
      <c r="IG142" s="612">
        <v>0</v>
      </c>
      <c r="IH142" s="612">
        <v>0</v>
      </c>
      <c r="II142" s="612">
        <v>0</v>
      </c>
      <c r="IJ142" s="612">
        <v>0</v>
      </c>
      <c r="IK142" s="612">
        <v>0</v>
      </c>
      <c r="IL142" s="612">
        <v>0</v>
      </c>
      <c r="IM142" s="612">
        <v>0</v>
      </c>
      <c r="IN142" s="612">
        <v>0</v>
      </c>
      <c r="IO142" s="612">
        <v>0</v>
      </c>
      <c r="IP142" s="612">
        <v>0</v>
      </c>
      <c r="IQ142" s="612">
        <v>0</v>
      </c>
      <c r="IR142" s="612">
        <v>0</v>
      </c>
      <c r="IS142" s="612">
        <v>0</v>
      </c>
      <c r="IT142" s="612">
        <v>0</v>
      </c>
      <c r="IU142" s="612">
        <v>0</v>
      </c>
      <c r="IV142" s="612">
        <v>0</v>
      </c>
      <c r="IW142" s="612">
        <v>0</v>
      </c>
      <c r="IX142" s="612">
        <v>0</v>
      </c>
      <c r="IY142" s="612">
        <v>0</v>
      </c>
      <c r="IZ142" s="612">
        <v>0</v>
      </c>
      <c r="JA142" s="612">
        <v>0</v>
      </c>
      <c r="JB142" s="612">
        <v>0</v>
      </c>
      <c r="JC142" s="612">
        <v>0</v>
      </c>
      <c r="JD142" s="612">
        <v>0</v>
      </c>
      <c r="JE142" s="612">
        <v>0</v>
      </c>
      <c r="JF142" s="612">
        <v>0</v>
      </c>
      <c r="JG142" s="612">
        <v>0</v>
      </c>
      <c r="JH142" s="612">
        <v>0</v>
      </c>
      <c r="JI142" s="612">
        <v>0</v>
      </c>
      <c r="JJ142" s="612">
        <v>0</v>
      </c>
      <c r="JK142" s="612">
        <v>0</v>
      </c>
      <c r="JL142" s="612">
        <v>0</v>
      </c>
      <c r="JM142" s="612">
        <v>0</v>
      </c>
      <c r="JN142" s="612">
        <v>0</v>
      </c>
      <c r="JO142" s="612">
        <v>0</v>
      </c>
      <c r="JP142" s="612">
        <v>0</v>
      </c>
      <c r="JQ142" s="612">
        <v>0</v>
      </c>
      <c r="JR142" s="612">
        <v>0</v>
      </c>
      <c r="JS142" s="612">
        <v>0</v>
      </c>
      <c r="JT142" s="612">
        <v>0</v>
      </c>
      <c r="JU142" s="612">
        <v>0</v>
      </c>
      <c r="JV142" s="612">
        <v>0</v>
      </c>
      <c r="JW142" s="612">
        <v>0</v>
      </c>
      <c r="JX142" s="612">
        <v>0</v>
      </c>
      <c r="JY142" s="612">
        <v>0</v>
      </c>
      <c r="JZ142" s="612">
        <v>0</v>
      </c>
      <c r="KA142" s="612">
        <v>0</v>
      </c>
      <c r="KB142" s="612">
        <v>0</v>
      </c>
      <c r="KC142" s="612">
        <v>0</v>
      </c>
      <c r="KD142" s="612">
        <v>0</v>
      </c>
      <c r="KE142" s="612">
        <v>0</v>
      </c>
      <c r="KF142" s="612">
        <v>0</v>
      </c>
      <c r="KG142" s="612">
        <v>0</v>
      </c>
      <c r="KH142" s="612">
        <v>0</v>
      </c>
      <c r="KI142" s="612">
        <v>0</v>
      </c>
      <c r="KJ142" s="612">
        <v>0</v>
      </c>
      <c r="KK142" s="612">
        <v>0</v>
      </c>
      <c r="KL142" s="612">
        <v>0</v>
      </c>
      <c r="KM142" s="612">
        <v>0</v>
      </c>
      <c r="KN142" s="612">
        <v>0</v>
      </c>
      <c r="KO142" s="612">
        <v>0</v>
      </c>
      <c r="KP142" s="612">
        <v>0</v>
      </c>
      <c r="KQ142" s="612">
        <v>0</v>
      </c>
      <c r="KR142" s="612">
        <v>0</v>
      </c>
      <c r="KS142" s="612">
        <v>0</v>
      </c>
      <c r="KT142" s="612">
        <v>0</v>
      </c>
      <c r="KU142" s="612">
        <v>0</v>
      </c>
      <c r="KV142" s="612">
        <v>0</v>
      </c>
      <c r="KW142" s="612">
        <v>0</v>
      </c>
      <c r="KX142" s="612">
        <v>0</v>
      </c>
      <c r="KY142" s="612">
        <v>0</v>
      </c>
      <c r="KZ142" s="612">
        <v>0</v>
      </c>
      <c r="LA142" s="612">
        <v>0</v>
      </c>
      <c r="LB142" s="612">
        <v>0</v>
      </c>
      <c r="LC142" s="612">
        <v>0</v>
      </c>
      <c r="LD142" s="612">
        <v>0</v>
      </c>
      <c r="LE142" s="612">
        <v>0</v>
      </c>
      <c r="LF142" s="612">
        <v>0</v>
      </c>
      <c r="LG142" s="612">
        <v>0</v>
      </c>
      <c r="LH142" s="612">
        <v>0</v>
      </c>
      <c r="LI142" s="612">
        <v>0</v>
      </c>
      <c r="LJ142" s="612">
        <v>0</v>
      </c>
      <c r="LK142" s="612">
        <v>0</v>
      </c>
      <c r="LL142" s="612">
        <v>0</v>
      </c>
      <c r="LM142" s="612">
        <v>0</v>
      </c>
      <c r="LN142" s="612">
        <v>0</v>
      </c>
      <c r="LO142" s="612">
        <v>0</v>
      </c>
      <c r="LP142" s="612">
        <v>0</v>
      </c>
      <c r="LQ142" s="612">
        <v>0</v>
      </c>
      <c r="LR142" s="612">
        <v>0</v>
      </c>
      <c r="LS142" s="612">
        <v>0</v>
      </c>
      <c r="LT142" s="612">
        <v>0</v>
      </c>
      <c r="LU142" s="612">
        <v>0</v>
      </c>
      <c r="LV142" s="612">
        <v>0</v>
      </c>
      <c r="LW142" s="612">
        <v>0</v>
      </c>
      <c r="LX142" s="612">
        <v>0</v>
      </c>
      <c r="LY142" s="612">
        <v>0</v>
      </c>
      <c r="LZ142" s="612">
        <v>0</v>
      </c>
      <c r="MA142" s="612">
        <v>0</v>
      </c>
      <c r="MB142" s="612">
        <v>0</v>
      </c>
      <c r="MC142" s="612">
        <v>0</v>
      </c>
      <c r="MD142" s="612">
        <v>0</v>
      </c>
      <c r="ME142" s="612">
        <v>0</v>
      </c>
      <c r="MF142" s="612">
        <v>0</v>
      </c>
      <c r="MG142" s="612">
        <v>0</v>
      </c>
      <c r="MH142" s="612">
        <v>0</v>
      </c>
      <c r="MI142" s="612">
        <v>0</v>
      </c>
      <c r="MJ142" s="612">
        <v>0</v>
      </c>
      <c r="MK142" s="612">
        <v>0</v>
      </c>
      <c r="ML142" s="612">
        <v>0</v>
      </c>
      <c r="MM142" s="612">
        <v>0</v>
      </c>
      <c r="MN142" s="612">
        <v>0</v>
      </c>
      <c r="MO142" s="612">
        <v>0</v>
      </c>
      <c r="MP142" s="612">
        <v>0</v>
      </c>
      <c r="MQ142" s="612">
        <v>0</v>
      </c>
      <c r="MR142" s="612">
        <v>0</v>
      </c>
      <c r="MS142" s="612">
        <v>0</v>
      </c>
      <c r="MT142" s="612">
        <v>0</v>
      </c>
      <c r="MU142" s="612">
        <v>0</v>
      </c>
      <c r="MV142" s="612">
        <v>0</v>
      </c>
      <c r="MW142" s="612">
        <v>0</v>
      </c>
      <c r="MX142" s="612">
        <v>0</v>
      </c>
      <c r="MY142" s="612">
        <v>0</v>
      </c>
      <c r="MZ142" s="612">
        <v>0</v>
      </c>
      <c r="NA142" s="612">
        <v>0</v>
      </c>
      <c r="NB142" s="612">
        <v>0</v>
      </c>
      <c r="NC142" s="612">
        <v>0</v>
      </c>
      <c r="ND142" s="612">
        <v>0</v>
      </c>
      <c r="NE142" s="612">
        <v>0</v>
      </c>
      <c r="NF142" s="612">
        <v>0</v>
      </c>
      <c r="NG142" s="612">
        <v>0</v>
      </c>
      <c r="NH142" s="612">
        <v>0</v>
      </c>
      <c r="NI142" s="612">
        <v>0</v>
      </c>
      <c r="NJ142" s="612">
        <v>0</v>
      </c>
      <c r="NK142" s="612">
        <v>0</v>
      </c>
      <c r="NL142" s="612">
        <v>0</v>
      </c>
      <c r="NM142" s="612">
        <v>0</v>
      </c>
      <c r="NN142" s="612">
        <v>0</v>
      </c>
      <c r="NO142" s="612">
        <v>0</v>
      </c>
      <c r="NP142" s="612">
        <v>0</v>
      </c>
      <c r="NQ142" s="612">
        <v>0</v>
      </c>
      <c r="NR142" s="612">
        <v>0</v>
      </c>
      <c r="NS142" s="612">
        <v>0</v>
      </c>
      <c r="NT142" s="612">
        <v>0</v>
      </c>
      <c r="NU142" s="612">
        <v>0</v>
      </c>
      <c r="NV142" s="612">
        <v>0</v>
      </c>
      <c r="NW142" s="612">
        <v>0</v>
      </c>
      <c r="NX142" s="612">
        <v>0</v>
      </c>
      <c r="NY142" s="612">
        <v>0</v>
      </c>
      <c r="NZ142" s="612">
        <v>0</v>
      </c>
      <c r="OA142" s="612">
        <v>0</v>
      </c>
      <c r="OB142" s="612">
        <v>0</v>
      </c>
      <c r="OC142" s="612">
        <v>0</v>
      </c>
      <c r="OD142" s="612">
        <v>0</v>
      </c>
      <c r="OE142" s="612">
        <v>0</v>
      </c>
      <c r="OF142" s="612">
        <v>0</v>
      </c>
      <c r="OG142" s="612">
        <v>0</v>
      </c>
      <c r="OH142" s="612">
        <v>0</v>
      </c>
      <c r="OI142" s="612">
        <v>0</v>
      </c>
      <c r="OJ142" s="612">
        <v>0</v>
      </c>
      <c r="OK142" s="612">
        <v>0</v>
      </c>
      <c r="OL142" s="612">
        <v>0</v>
      </c>
      <c r="OM142" s="612">
        <v>0</v>
      </c>
      <c r="ON142" s="612">
        <v>0</v>
      </c>
      <c r="OO142" s="612">
        <v>0</v>
      </c>
      <c r="OP142" s="612">
        <v>0</v>
      </c>
      <c r="OQ142" s="612">
        <v>0</v>
      </c>
      <c r="OR142" s="612">
        <v>0</v>
      </c>
      <c r="OS142" s="612">
        <v>0</v>
      </c>
      <c r="OT142" s="612">
        <v>0</v>
      </c>
      <c r="OU142" s="612">
        <v>0</v>
      </c>
      <c r="OV142" s="612">
        <v>0</v>
      </c>
      <c r="OW142" s="612">
        <v>0</v>
      </c>
      <c r="OX142" s="612">
        <v>0</v>
      </c>
      <c r="OY142" s="612">
        <v>0</v>
      </c>
      <c r="OZ142" s="612">
        <v>0</v>
      </c>
      <c r="PA142" s="612">
        <v>0</v>
      </c>
      <c r="PB142" s="612">
        <v>0</v>
      </c>
      <c r="PC142" s="612">
        <v>0</v>
      </c>
      <c r="PD142" s="612">
        <v>0</v>
      </c>
      <c r="PE142" s="612">
        <v>0</v>
      </c>
      <c r="PF142" s="612">
        <v>0</v>
      </c>
      <c r="PG142" s="612">
        <v>0</v>
      </c>
      <c r="PH142" s="612">
        <v>0</v>
      </c>
      <c r="PI142" s="612">
        <v>0</v>
      </c>
      <c r="PJ142" s="612">
        <v>0</v>
      </c>
      <c r="PK142" s="612">
        <v>0</v>
      </c>
      <c r="PL142" s="612">
        <v>0</v>
      </c>
      <c r="PM142" s="612">
        <v>0</v>
      </c>
      <c r="PN142" s="612">
        <v>0</v>
      </c>
      <c r="PO142" s="612">
        <v>0</v>
      </c>
      <c r="PP142" s="612">
        <v>0</v>
      </c>
      <c r="PQ142" s="612">
        <v>0</v>
      </c>
      <c r="PR142" s="612">
        <v>0</v>
      </c>
      <c r="PS142" s="612">
        <v>0</v>
      </c>
      <c r="PT142" s="612">
        <v>0</v>
      </c>
      <c r="PU142" s="612">
        <v>0</v>
      </c>
      <c r="PV142" s="612">
        <v>0</v>
      </c>
      <c r="PW142" s="612">
        <v>0</v>
      </c>
      <c r="PX142" s="612">
        <v>0</v>
      </c>
      <c r="PY142" s="612">
        <v>0</v>
      </c>
      <c r="PZ142" s="612">
        <v>0</v>
      </c>
      <c r="QA142" s="612">
        <v>0</v>
      </c>
      <c r="QB142" s="612">
        <v>0</v>
      </c>
      <c r="QC142" s="612">
        <v>0</v>
      </c>
      <c r="QD142" s="612">
        <v>0</v>
      </c>
      <c r="QE142" s="612">
        <v>0</v>
      </c>
      <c r="QF142" s="612">
        <v>0</v>
      </c>
      <c r="QG142" s="612">
        <v>0</v>
      </c>
      <c r="QH142" s="612">
        <v>0</v>
      </c>
      <c r="QI142" s="612">
        <v>0</v>
      </c>
      <c r="QJ142" s="612">
        <v>0</v>
      </c>
      <c r="QK142" s="612">
        <v>0</v>
      </c>
      <c r="QL142" s="612">
        <v>0</v>
      </c>
      <c r="QM142" s="612">
        <v>0</v>
      </c>
      <c r="QN142" s="612">
        <v>0</v>
      </c>
      <c r="QO142" s="612">
        <v>0</v>
      </c>
      <c r="QP142" s="612">
        <v>0</v>
      </c>
      <c r="QQ142" s="612">
        <v>0</v>
      </c>
      <c r="QR142" s="612">
        <v>0</v>
      </c>
      <c r="QS142" s="612">
        <v>0</v>
      </c>
      <c r="QT142" s="612">
        <v>0</v>
      </c>
      <c r="QU142" s="612">
        <v>0</v>
      </c>
      <c r="QV142" s="612">
        <v>0</v>
      </c>
      <c r="QW142" s="612">
        <v>0</v>
      </c>
      <c r="QX142" s="612">
        <v>0</v>
      </c>
      <c r="QY142" s="612">
        <v>0</v>
      </c>
      <c r="QZ142" s="612">
        <v>0</v>
      </c>
      <c r="RA142" s="612">
        <v>0</v>
      </c>
      <c r="RB142" s="612">
        <v>0</v>
      </c>
      <c r="RC142" s="612">
        <v>0</v>
      </c>
      <c r="RD142" s="612">
        <v>0</v>
      </c>
      <c r="RE142" s="612">
        <v>0</v>
      </c>
      <c r="RF142" s="612">
        <v>0</v>
      </c>
      <c r="RG142" s="612">
        <v>0</v>
      </c>
      <c r="RH142" s="612">
        <v>0</v>
      </c>
      <c r="RI142" s="612">
        <v>0</v>
      </c>
      <c r="RJ142" s="612">
        <v>0</v>
      </c>
      <c r="RK142" s="612">
        <v>0</v>
      </c>
      <c r="RL142" s="612">
        <v>0</v>
      </c>
      <c r="RM142" s="612">
        <v>0</v>
      </c>
      <c r="RN142" s="612">
        <v>0</v>
      </c>
      <c r="RO142" s="612">
        <v>0</v>
      </c>
      <c r="RP142" s="612">
        <v>0</v>
      </c>
      <c r="RQ142" s="612">
        <v>0</v>
      </c>
      <c r="RR142" s="612">
        <v>0</v>
      </c>
      <c r="RS142" s="612">
        <v>0</v>
      </c>
      <c r="RT142" s="612">
        <v>0</v>
      </c>
      <c r="RU142" s="612">
        <v>0</v>
      </c>
      <c r="RV142" s="612">
        <v>0</v>
      </c>
      <c r="RW142" s="612">
        <v>0</v>
      </c>
      <c r="RX142" s="612">
        <v>0</v>
      </c>
      <c r="RY142" s="612">
        <v>0</v>
      </c>
      <c r="RZ142" s="612">
        <v>0</v>
      </c>
      <c r="SA142" s="612">
        <v>0</v>
      </c>
      <c r="SB142" s="612">
        <v>0</v>
      </c>
      <c r="SC142" s="612">
        <v>0</v>
      </c>
      <c r="SD142" s="612">
        <v>0</v>
      </c>
      <c r="SE142" s="612">
        <v>0</v>
      </c>
      <c r="SF142" s="612">
        <v>0</v>
      </c>
      <c r="SG142" s="612">
        <v>0</v>
      </c>
      <c r="SH142" s="612">
        <v>0</v>
      </c>
      <c r="SI142" s="612">
        <v>0</v>
      </c>
      <c r="SJ142" s="612">
        <v>0</v>
      </c>
      <c r="SK142" s="267">
        <f t="shared" si="400"/>
        <v>0</v>
      </c>
      <c r="SL142" s="254"/>
      <c r="SM142" s="242"/>
      <c r="SN142" s="242"/>
      <c r="SO142" s="242"/>
    </row>
    <row r="143" spans="1:509" outlineLevel="3" x14ac:dyDescent="0.35">
      <c r="A143" s="242"/>
      <c r="B143" s="251"/>
      <c r="C143" s="438">
        <f t="shared" ref="C143:C155" si="401">INT($C$29)+3</f>
        <v>4</v>
      </c>
      <c r="D143" s="267"/>
      <c r="E143" s="316">
        <f t="shared" ref="E143:E206" si="402">E142+1</f>
        <v>2</v>
      </c>
      <c r="F143" s="322"/>
      <c r="G143" s="322"/>
      <c r="H143" s="267"/>
      <c r="I143" s="540"/>
      <c r="J143" s="557" t="s">
        <v>854</v>
      </c>
      <c r="K143" s="541"/>
      <c r="L143" s="613">
        <v>0</v>
      </c>
      <c r="M143" s="613">
        <v>0</v>
      </c>
      <c r="N143" s="613">
        <v>0</v>
      </c>
      <c r="O143" s="613">
        <v>0</v>
      </c>
      <c r="P143" s="613">
        <v>0</v>
      </c>
      <c r="Q143" s="613">
        <v>0</v>
      </c>
      <c r="R143" s="613">
        <v>0</v>
      </c>
      <c r="S143" s="613">
        <v>0</v>
      </c>
      <c r="T143" s="613">
        <v>0</v>
      </c>
      <c r="U143" s="613">
        <v>0</v>
      </c>
      <c r="V143" s="613">
        <v>0</v>
      </c>
      <c r="W143" s="613">
        <v>0</v>
      </c>
      <c r="X143" s="613">
        <v>0</v>
      </c>
      <c r="Y143" s="613">
        <v>0</v>
      </c>
      <c r="Z143" s="613">
        <v>0</v>
      </c>
      <c r="AA143" s="613">
        <v>0</v>
      </c>
      <c r="AB143" s="613">
        <v>0</v>
      </c>
      <c r="AC143" s="613">
        <v>0</v>
      </c>
      <c r="AD143" s="613">
        <v>0</v>
      </c>
      <c r="AE143" s="613">
        <v>0</v>
      </c>
      <c r="AF143" s="613">
        <v>0</v>
      </c>
      <c r="AG143" s="613">
        <v>0</v>
      </c>
      <c r="AH143" s="613">
        <v>0</v>
      </c>
      <c r="AI143" s="613">
        <v>0</v>
      </c>
      <c r="AJ143" s="613">
        <v>0</v>
      </c>
      <c r="AK143" s="613">
        <v>0</v>
      </c>
      <c r="AL143" s="613">
        <v>0</v>
      </c>
      <c r="AM143" s="613">
        <v>0</v>
      </c>
      <c r="AN143" s="613">
        <v>0</v>
      </c>
      <c r="AO143" s="613">
        <v>0</v>
      </c>
      <c r="AP143" s="613">
        <v>0</v>
      </c>
      <c r="AQ143" s="613">
        <v>0</v>
      </c>
      <c r="AR143" s="613">
        <v>0</v>
      </c>
      <c r="AS143" s="613">
        <v>0</v>
      </c>
      <c r="AT143" s="613">
        <v>0</v>
      </c>
      <c r="AU143" s="613">
        <v>0</v>
      </c>
      <c r="AV143" s="613">
        <v>0</v>
      </c>
      <c r="AW143" s="613">
        <v>0</v>
      </c>
      <c r="AX143" s="613">
        <v>0</v>
      </c>
      <c r="AY143" s="613">
        <v>0</v>
      </c>
      <c r="AZ143" s="613">
        <v>0</v>
      </c>
      <c r="BA143" s="613">
        <v>0</v>
      </c>
      <c r="BB143" s="613">
        <v>0</v>
      </c>
      <c r="BC143" s="613">
        <v>0</v>
      </c>
      <c r="BD143" s="613">
        <v>0</v>
      </c>
      <c r="BE143" s="613">
        <v>0</v>
      </c>
      <c r="BF143" s="613">
        <v>0</v>
      </c>
      <c r="BG143" s="613">
        <v>0</v>
      </c>
      <c r="BH143" s="613">
        <v>0</v>
      </c>
      <c r="BI143" s="613">
        <v>0</v>
      </c>
      <c r="BJ143" s="613">
        <v>0</v>
      </c>
      <c r="BK143" s="613">
        <v>0</v>
      </c>
      <c r="BL143" s="613">
        <v>0</v>
      </c>
      <c r="BM143" s="613">
        <v>0</v>
      </c>
      <c r="BN143" s="613">
        <v>0</v>
      </c>
      <c r="BO143" s="613">
        <v>0</v>
      </c>
      <c r="BP143" s="613">
        <v>0</v>
      </c>
      <c r="BQ143" s="613">
        <v>0</v>
      </c>
      <c r="BR143" s="613">
        <v>0</v>
      </c>
      <c r="BS143" s="613">
        <v>0</v>
      </c>
      <c r="BT143" s="613">
        <v>0</v>
      </c>
      <c r="BU143" s="613">
        <v>0</v>
      </c>
      <c r="BV143" s="613">
        <v>0</v>
      </c>
      <c r="BW143" s="613">
        <v>0</v>
      </c>
      <c r="BX143" s="613">
        <v>0</v>
      </c>
      <c r="BY143" s="613">
        <v>0</v>
      </c>
      <c r="BZ143" s="613">
        <v>0</v>
      </c>
      <c r="CA143" s="613">
        <v>0</v>
      </c>
      <c r="CB143" s="613">
        <v>0</v>
      </c>
      <c r="CC143" s="613">
        <v>0</v>
      </c>
      <c r="CD143" s="613">
        <v>0</v>
      </c>
      <c r="CE143" s="613">
        <v>0</v>
      </c>
      <c r="CF143" s="613">
        <v>0</v>
      </c>
      <c r="CG143" s="613">
        <v>0</v>
      </c>
      <c r="CH143" s="613">
        <v>0</v>
      </c>
      <c r="CI143" s="613">
        <v>0</v>
      </c>
      <c r="CJ143" s="613">
        <v>0</v>
      </c>
      <c r="CK143" s="613">
        <v>0</v>
      </c>
      <c r="CL143" s="613">
        <v>0</v>
      </c>
      <c r="CM143" s="613">
        <v>0</v>
      </c>
      <c r="CN143" s="613">
        <v>0</v>
      </c>
      <c r="CO143" s="613">
        <v>0</v>
      </c>
      <c r="CP143" s="613">
        <v>0</v>
      </c>
      <c r="CQ143" s="613">
        <v>0</v>
      </c>
      <c r="CR143" s="613">
        <v>0</v>
      </c>
      <c r="CS143" s="613">
        <v>0</v>
      </c>
      <c r="CT143" s="613">
        <v>0</v>
      </c>
      <c r="CU143" s="613">
        <v>0</v>
      </c>
      <c r="CV143" s="613">
        <v>0</v>
      </c>
      <c r="CW143" s="613">
        <v>0</v>
      </c>
      <c r="CX143" s="613">
        <v>0</v>
      </c>
      <c r="CY143" s="613">
        <v>0</v>
      </c>
      <c r="CZ143" s="613">
        <v>0</v>
      </c>
      <c r="DA143" s="613">
        <v>0</v>
      </c>
      <c r="DB143" s="613">
        <v>0</v>
      </c>
      <c r="DC143" s="613">
        <v>0</v>
      </c>
      <c r="DD143" s="613">
        <v>0</v>
      </c>
      <c r="DE143" s="613">
        <v>0</v>
      </c>
      <c r="DF143" s="613">
        <v>0</v>
      </c>
      <c r="DG143" s="613">
        <v>0</v>
      </c>
      <c r="DH143" s="613">
        <v>0</v>
      </c>
      <c r="DI143" s="613">
        <v>0</v>
      </c>
      <c r="DJ143" s="613">
        <v>0</v>
      </c>
      <c r="DK143" s="613">
        <v>0</v>
      </c>
      <c r="DL143" s="613">
        <v>0</v>
      </c>
      <c r="DM143" s="613">
        <v>0</v>
      </c>
      <c r="DN143" s="613">
        <v>0</v>
      </c>
      <c r="DO143" s="613">
        <v>0</v>
      </c>
      <c r="DP143" s="613">
        <v>0</v>
      </c>
      <c r="DQ143" s="613">
        <v>0</v>
      </c>
      <c r="DR143" s="613">
        <v>0</v>
      </c>
      <c r="DS143" s="613">
        <v>0</v>
      </c>
      <c r="DT143" s="613">
        <v>0</v>
      </c>
      <c r="DU143" s="613">
        <v>0</v>
      </c>
      <c r="DV143" s="613">
        <v>0</v>
      </c>
      <c r="DW143" s="613">
        <v>0</v>
      </c>
      <c r="DX143" s="613">
        <v>0</v>
      </c>
      <c r="DY143" s="613">
        <v>0</v>
      </c>
      <c r="DZ143" s="613">
        <v>0</v>
      </c>
      <c r="EA143" s="613">
        <v>0</v>
      </c>
      <c r="EB143" s="613">
        <v>0</v>
      </c>
      <c r="EC143" s="613">
        <v>0</v>
      </c>
      <c r="ED143" s="613">
        <v>0</v>
      </c>
      <c r="EE143" s="613">
        <v>0</v>
      </c>
      <c r="EF143" s="613">
        <v>0</v>
      </c>
      <c r="EG143" s="613">
        <v>0</v>
      </c>
      <c r="EH143" s="613">
        <v>0</v>
      </c>
      <c r="EI143" s="613">
        <v>0</v>
      </c>
      <c r="EJ143" s="613">
        <v>0</v>
      </c>
      <c r="EK143" s="613">
        <v>0</v>
      </c>
      <c r="EL143" s="613">
        <v>0</v>
      </c>
      <c r="EM143" s="613">
        <v>0</v>
      </c>
      <c r="EN143" s="613">
        <v>0</v>
      </c>
      <c r="EO143" s="613">
        <v>0</v>
      </c>
      <c r="EP143" s="613">
        <v>0</v>
      </c>
      <c r="EQ143" s="613">
        <v>0</v>
      </c>
      <c r="ER143" s="613">
        <v>0</v>
      </c>
      <c r="ES143" s="613">
        <v>0</v>
      </c>
      <c r="ET143" s="613">
        <v>0</v>
      </c>
      <c r="EU143" s="613">
        <v>0</v>
      </c>
      <c r="EV143" s="613">
        <v>0</v>
      </c>
      <c r="EW143" s="613">
        <v>0</v>
      </c>
      <c r="EX143" s="613">
        <v>0</v>
      </c>
      <c r="EY143" s="613">
        <v>0</v>
      </c>
      <c r="EZ143" s="613">
        <v>0</v>
      </c>
      <c r="FA143" s="613">
        <v>0</v>
      </c>
      <c r="FB143" s="613">
        <v>0</v>
      </c>
      <c r="FC143" s="613">
        <v>0</v>
      </c>
      <c r="FD143" s="613">
        <v>0</v>
      </c>
      <c r="FE143" s="613">
        <v>0</v>
      </c>
      <c r="FF143" s="613">
        <v>0</v>
      </c>
      <c r="FG143" s="613">
        <v>0</v>
      </c>
      <c r="FH143" s="613">
        <v>0</v>
      </c>
      <c r="FI143" s="613">
        <v>0</v>
      </c>
      <c r="FJ143" s="613">
        <v>0</v>
      </c>
      <c r="FK143" s="613">
        <v>0</v>
      </c>
      <c r="FL143" s="613">
        <v>0</v>
      </c>
      <c r="FM143" s="613">
        <v>0</v>
      </c>
      <c r="FN143" s="613">
        <v>0</v>
      </c>
      <c r="FO143" s="613">
        <v>0</v>
      </c>
      <c r="FP143" s="613">
        <v>0</v>
      </c>
      <c r="FQ143" s="613">
        <v>0</v>
      </c>
      <c r="FR143" s="613">
        <v>0</v>
      </c>
      <c r="FS143" s="613">
        <v>0</v>
      </c>
      <c r="FT143" s="613">
        <v>0</v>
      </c>
      <c r="FU143" s="613">
        <v>0</v>
      </c>
      <c r="FV143" s="613">
        <v>0</v>
      </c>
      <c r="FW143" s="613">
        <v>0</v>
      </c>
      <c r="FX143" s="613">
        <v>0</v>
      </c>
      <c r="FY143" s="613">
        <v>0</v>
      </c>
      <c r="FZ143" s="613">
        <v>0</v>
      </c>
      <c r="GA143" s="613">
        <v>0</v>
      </c>
      <c r="GB143" s="613">
        <v>0</v>
      </c>
      <c r="GC143" s="613">
        <v>0</v>
      </c>
      <c r="GD143" s="613">
        <v>0</v>
      </c>
      <c r="GE143" s="613">
        <v>0</v>
      </c>
      <c r="GF143" s="613">
        <v>0</v>
      </c>
      <c r="GG143" s="613">
        <v>0</v>
      </c>
      <c r="GH143" s="613">
        <v>0</v>
      </c>
      <c r="GI143" s="613">
        <v>0</v>
      </c>
      <c r="GJ143" s="613">
        <v>0</v>
      </c>
      <c r="GK143" s="613">
        <v>0</v>
      </c>
      <c r="GL143" s="613">
        <v>0</v>
      </c>
      <c r="GM143" s="613">
        <v>0</v>
      </c>
      <c r="GN143" s="613">
        <v>0</v>
      </c>
      <c r="GO143" s="613">
        <v>0</v>
      </c>
      <c r="GP143" s="613">
        <v>0</v>
      </c>
      <c r="GQ143" s="613">
        <v>0</v>
      </c>
      <c r="GR143" s="613">
        <v>0</v>
      </c>
      <c r="GS143" s="613">
        <v>0</v>
      </c>
      <c r="GT143" s="613">
        <v>0</v>
      </c>
      <c r="GU143" s="613">
        <v>0</v>
      </c>
      <c r="GV143" s="613">
        <v>0</v>
      </c>
      <c r="GW143" s="613">
        <v>0</v>
      </c>
      <c r="GX143" s="613">
        <v>0</v>
      </c>
      <c r="GY143" s="613">
        <v>0</v>
      </c>
      <c r="GZ143" s="613">
        <v>0</v>
      </c>
      <c r="HA143" s="613">
        <v>0</v>
      </c>
      <c r="HB143" s="613">
        <v>0</v>
      </c>
      <c r="HC143" s="613">
        <v>0</v>
      </c>
      <c r="HD143" s="613">
        <v>0</v>
      </c>
      <c r="HE143" s="613">
        <v>0</v>
      </c>
      <c r="HF143" s="613">
        <v>0</v>
      </c>
      <c r="HG143" s="613">
        <v>0</v>
      </c>
      <c r="HH143" s="613">
        <v>0</v>
      </c>
      <c r="HI143" s="613">
        <v>0</v>
      </c>
      <c r="HJ143" s="613">
        <v>0</v>
      </c>
      <c r="HK143" s="613">
        <v>0</v>
      </c>
      <c r="HL143" s="613">
        <v>0</v>
      </c>
      <c r="HM143" s="613">
        <v>0</v>
      </c>
      <c r="HN143" s="613">
        <v>0</v>
      </c>
      <c r="HO143" s="613">
        <v>0</v>
      </c>
      <c r="HP143" s="613">
        <v>0</v>
      </c>
      <c r="HQ143" s="613">
        <v>0</v>
      </c>
      <c r="HR143" s="613">
        <v>0</v>
      </c>
      <c r="HS143" s="613">
        <v>0</v>
      </c>
      <c r="HT143" s="613">
        <v>0</v>
      </c>
      <c r="HU143" s="613">
        <v>0</v>
      </c>
      <c r="HV143" s="613">
        <v>0</v>
      </c>
      <c r="HW143" s="613">
        <v>0</v>
      </c>
      <c r="HX143" s="613">
        <v>0</v>
      </c>
      <c r="HY143" s="613">
        <v>0</v>
      </c>
      <c r="HZ143" s="613">
        <v>0</v>
      </c>
      <c r="IA143" s="613">
        <v>0</v>
      </c>
      <c r="IB143" s="613">
        <v>0</v>
      </c>
      <c r="IC143" s="613">
        <v>0</v>
      </c>
      <c r="ID143" s="613">
        <v>0</v>
      </c>
      <c r="IE143" s="613">
        <v>0</v>
      </c>
      <c r="IF143" s="613">
        <v>0</v>
      </c>
      <c r="IG143" s="613">
        <v>0</v>
      </c>
      <c r="IH143" s="613">
        <v>0</v>
      </c>
      <c r="II143" s="613">
        <v>0</v>
      </c>
      <c r="IJ143" s="613">
        <v>0</v>
      </c>
      <c r="IK143" s="613">
        <v>0</v>
      </c>
      <c r="IL143" s="613">
        <v>0</v>
      </c>
      <c r="IM143" s="613">
        <v>0</v>
      </c>
      <c r="IN143" s="613">
        <v>0</v>
      </c>
      <c r="IO143" s="613">
        <v>0</v>
      </c>
      <c r="IP143" s="613">
        <v>0</v>
      </c>
      <c r="IQ143" s="613">
        <v>0</v>
      </c>
      <c r="IR143" s="613">
        <v>0</v>
      </c>
      <c r="IS143" s="613">
        <v>0</v>
      </c>
      <c r="IT143" s="613">
        <v>0</v>
      </c>
      <c r="IU143" s="613">
        <v>0</v>
      </c>
      <c r="IV143" s="613">
        <v>0</v>
      </c>
      <c r="IW143" s="613">
        <v>0</v>
      </c>
      <c r="IX143" s="613">
        <v>0</v>
      </c>
      <c r="IY143" s="613">
        <v>0</v>
      </c>
      <c r="IZ143" s="613">
        <v>0</v>
      </c>
      <c r="JA143" s="613">
        <v>0</v>
      </c>
      <c r="JB143" s="613">
        <v>0</v>
      </c>
      <c r="JC143" s="613">
        <v>0</v>
      </c>
      <c r="JD143" s="613">
        <v>0</v>
      </c>
      <c r="JE143" s="613">
        <v>0</v>
      </c>
      <c r="JF143" s="613">
        <v>0</v>
      </c>
      <c r="JG143" s="613">
        <v>0</v>
      </c>
      <c r="JH143" s="613">
        <v>0</v>
      </c>
      <c r="JI143" s="613">
        <v>0</v>
      </c>
      <c r="JJ143" s="613">
        <v>0</v>
      </c>
      <c r="JK143" s="613">
        <v>0</v>
      </c>
      <c r="JL143" s="613">
        <v>0</v>
      </c>
      <c r="JM143" s="613">
        <v>0</v>
      </c>
      <c r="JN143" s="613">
        <v>0</v>
      </c>
      <c r="JO143" s="613">
        <v>0</v>
      </c>
      <c r="JP143" s="613">
        <v>0</v>
      </c>
      <c r="JQ143" s="613">
        <v>0</v>
      </c>
      <c r="JR143" s="613">
        <v>0</v>
      </c>
      <c r="JS143" s="613">
        <v>0</v>
      </c>
      <c r="JT143" s="613">
        <v>0</v>
      </c>
      <c r="JU143" s="613">
        <v>0</v>
      </c>
      <c r="JV143" s="613">
        <v>0</v>
      </c>
      <c r="JW143" s="613">
        <v>0</v>
      </c>
      <c r="JX143" s="613">
        <v>0</v>
      </c>
      <c r="JY143" s="613">
        <v>0</v>
      </c>
      <c r="JZ143" s="613">
        <v>0</v>
      </c>
      <c r="KA143" s="613">
        <v>0</v>
      </c>
      <c r="KB143" s="613">
        <v>0</v>
      </c>
      <c r="KC143" s="613">
        <v>0</v>
      </c>
      <c r="KD143" s="613">
        <v>0</v>
      </c>
      <c r="KE143" s="613">
        <v>0</v>
      </c>
      <c r="KF143" s="613">
        <v>0</v>
      </c>
      <c r="KG143" s="613">
        <v>0</v>
      </c>
      <c r="KH143" s="613">
        <v>0</v>
      </c>
      <c r="KI143" s="613">
        <v>0</v>
      </c>
      <c r="KJ143" s="613">
        <v>0</v>
      </c>
      <c r="KK143" s="613">
        <v>0</v>
      </c>
      <c r="KL143" s="613">
        <v>0</v>
      </c>
      <c r="KM143" s="613">
        <v>0</v>
      </c>
      <c r="KN143" s="613">
        <v>0</v>
      </c>
      <c r="KO143" s="613">
        <v>0</v>
      </c>
      <c r="KP143" s="613">
        <v>0</v>
      </c>
      <c r="KQ143" s="613">
        <v>0</v>
      </c>
      <c r="KR143" s="613">
        <v>0</v>
      </c>
      <c r="KS143" s="613">
        <v>0</v>
      </c>
      <c r="KT143" s="613">
        <v>0</v>
      </c>
      <c r="KU143" s="613">
        <v>0</v>
      </c>
      <c r="KV143" s="613">
        <v>0</v>
      </c>
      <c r="KW143" s="613">
        <v>0</v>
      </c>
      <c r="KX143" s="613">
        <v>0</v>
      </c>
      <c r="KY143" s="613">
        <v>0</v>
      </c>
      <c r="KZ143" s="613">
        <v>0</v>
      </c>
      <c r="LA143" s="613">
        <v>0</v>
      </c>
      <c r="LB143" s="613">
        <v>0</v>
      </c>
      <c r="LC143" s="613">
        <v>0</v>
      </c>
      <c r="LD143" s="613">
        <v>0</v>
      </c>
      <c r="LE143" s="613">
        <v>0</v>
      </c>
      <c r="LF143" s="613">
        <v>0</v>
      </c>
      <c r="LG143" s="613">
        <v>0</v>
      </c>
      <c r="LH143" s="613">
        <v>0</v>
      </c>
      <c r="LI143" s="613">
        <v>0</v>
      </c>
      <c r="LJ143" s="613">
        <v>0</v>
      </c>
      <c r="LK143" s="613">
        <v>0</v>
      </c>
      <c r="LL143" s="613">
        <v>0</v>
      </c>
      <c r="LM143" s="613">
        <v>0</v>
      </c>
      <c r="LN143" s="613">
        <v>0</v>
      </c>
      <c r="LO143" s="613">
        <v>0</v>
      </c>
      <c r="LP143" s="613">
        <v>0</v>
      </c>
      <c r="LQ143" s="613">
        <v>0</v>
      </c>
      <c r="LR143" s="613">
        <v>0</v>
      </c>
      <c r="LS143" s="613">
        <v>0</v>
      </c>
      <c r="LT143" s="613">
        <v>0</v>
      </c>
      <c r="LU143" s="613">
        <v>0</v>
      </c>
      <c r="LV143" s="613">
        <v>0</v>
      </c>
      <c r="LW143" s="613">
        <v>0</v>
      </c>
      <c r="LX143" s="613">
        <v>0</v>
      </c>
      <c r="LY143" s="613">
        <v>0</v>
      </c>
      <c r="LZ143" s="613">
        <v>0</v>
      </c>
      <c r="MA143" s="613">
        <v>0</v>
      </c>
      <c r="MB143" s="613">
        <v>0</v>
      </c>
      <c r="MC143" s="613">
        <v>0</v>
      </c>
      <c r="MD143" s="613">
        <v>0</v>
      </c>
      <c r="ME143" s="613">
        <v>0</v>
      </c>
      <c r="MF143" s="613">
        <v>0</v>
      </c>
      <c r="MG143" s="613">
        <v>0</v>
      </c>
      <c r="MH143" s="613">
        <v>0</v>
      </c>
      <c r="MI143" s="613">
        <v>0</v>
      </c>
      <c r="MJ143" s="613">
        <v>0</v>
      </c>
      <c r="MK143" s="613">
        <v>0</v>
      </c>
      <c r="ML143" s="613">
        <v>0</v>
      </c>
      <c r="MM143" s="613">
        <v>0</v>
      </c>
      <c r="MN143" s="613">
        <v>0</v>
      </c>
      <c r="MO143" s="613">
        <v>0</v>
      </c>
      <c r="MP143" s="613">
        <v>0</v>
      </c>
      <c r="MQ143" s="613">
        <v>0</v>
      </c>
      <c r="MR143" s="613">
        <v>0</v>
      </c>
      <c r="MS143" s="613">
        <v>0</v>
      </c>
      <c r="MT143" s="613">
        <v>0</v>
      </c>
      <c r="MU143" s="613">
        <v>0</v>
      </c>
      <c r="MV143" s="613">
        <v>0</v>
      </c>
      <c r="MW143" s="613">
        <v>0</v>
      </c>
      <c r="MX143" s="613">
        <v>0</v>
      </c>
      <c r="MY143" s="613">
        <v>0</v>
      </c>
      <c r="MZ143" s="613">
        <v>0</v>
      </c>
      <c r="NA143" s="613">
        <v>0</v>
      </c>
      <c r="NB143" s="613">
        <v>0</v>
      </c>
      <c r="NC143" s="613">
        <v>0</v>
      </c>
      <c r="ND143" s="613">
        <v>0</v>
      </c>
      <c r="NE143" s="613">
        <v>0</v>
      </c>
      <c r="NF143" s="613">
        <v>0</v>
      </c>
      <c r="NG143" s="613">
        <v>0</v>
      </c>
      <c r="NH143" s="613">
        <v>0</v>
      </c>
      <c r="NI143" s="613">
        <v>0</v>
      </c>
      <c r="NJ143" s="613">
        <v>0</v>
      </c>
      <c r="NK143" s="613">
        <v>0</v>
      </c>
      <c r="NL143" s="613">
        <v>0</v>
      </c>
      <c r="NM143" s="613">
        <v>0</v>
      </c>
      <c r="NN143" s="613">
        <v>0</v>
      </c>
      <c r="NO143" s="613">
        <v>0</v>
      </c>
      <c r="NP143" s="613">
        <v>0</v>
      </c>
      <c r="NQ143" s="613">
        <v>0</v>
      </c>
      <c r="NR143" s="613">
        <v>0</v>
      </c>
      <c r="NS143" s="613">
        <v>0</v>
      </c>
      <c r="NT143" s="613">
        <v>0</v>
      </c>
      <c r="NU143" s="613">
        <v>0</v>
      </c>
      <c r="NV143" s="613">
        <v>0</v>
      </c>
      <c r="NW143" s="613">
        <v>0</v>
      </c>
      <c r="NX143" s="613">
        <v>0</v>
      </c>
      <c r="NY143" s="613">
        <v>0</v>
      </c>
      <c r="NZ143" s="613">
        <v>0</v>
      </c>
      <c r="OA143" s="613">
        <v>0</v>
      </c>
      <c r="OB143" s="613">
        <v>0</v>
      </c>
      <c r="OC143" s="613">
        <v>0</v>
      </c>
      <c r="OD143" s="613">
        <v>0</v>
      </c>
      <c r="OE143" s="613">
        <v>0</v>
      </c>
      <c r="OF143" s="613">
        <v>0</v>
      </c>
      <c r="OG143" s="613">
        <v>0</v>
      </c>
      <c r="OH143" s="613">
        <v>0</v>
      </c>
      <c r="OI143" s="613">
        <v>0</v>
      </c>
      <c r="OJ143" s="613">
        <v>0</v>
      </c>
      <c r="OK143" s="613">
        <v>0</v>
      </c>
      <c r="OL143" s="613">
        <v>0</v>
      </c>
      <c r="OM143" s="613">
        <v>0</v>
      </c>
      <c r="ON143" s="613">
        <v>0</v>
      </c>
      <c r="OO143" s="613">
        <v>0</v>
      </c>
      <c r="OP143" s="613">
        <v>0</v>
      </c>
      <c r="OQ143" s="613">
        <v>0</v>
      </c>
      <c r="OR143" s="613">
        <v>0</v>
      </c>
      <c r="OS143" s="613">
        <v>0</v>
      </c>
      <c r="OT143" s="613">
        <v>0</v>
      </c>
      <c r="OU143" s="613">
        <v>0</v>
      </c>
      <c r="OV143" s="613">
        <v>0</v>
      </c>
      <c r="OW143" s="613">
        <v>0</v>
      </c>
      <c r="OX143" s="613">
        <v>0</v>
      </c>
      <c r="OY143" s="613">
        <v>0</v>
      </c>
      <c r="OZ143" s="613">
        <v>0</v>
      </c>
      <c r="PA143" s="613">
        <v>0</v>
      </c>
      <c r="PB143" s="613">
        <v>0</v>
      </c>
      <c r="PC143" s="613">
        <v>0</v>
      </c>
      <c r="PD143" s="613">
        <v>0</v>
      </c>
      <c r="PE143" s="613">
        <v>0</v>
      </c>
      <c r="PF143" s="613">
        <v>0</v>
      </c>
      <c r="PG143" s="613">
        <v>0</v>
      </c>
      <c r="PH143" s="613">
        <v>0</v>
      </c>
      <c r="PI143" s="613">
        <v>0</v>
      </c>
      <c r="PJ143" s="613">
        <v>0</v>
      </c>
      <c r="PK143" s="613">
        <v>0</v>
      </c>
      <c r="PL143" s="613">
        <v>0</v>
      </c>
      <c r="PM143" s="613">
        <v>0</v>
      </c>
      <c r="PN143" s="613">
        <v>0</v>
      </c>
      <c r="PO143" s="613">
        <v>0</v>
      </c>
      <c r="PP143" s="613">
        <v>0</v>
      </c>
      <c r="PQ143" s="613">
        <v>0</v>
      </c>
      <c r="PR143" s="613">
        <v>0</v>
      </c>
      <c r="PS143" s="613">
        <v>0</v>
      </c>
      <c r="PT143" s="613">
        <v>0</v>
      </c>
      <c r="PU143" s="613">
        <v>0</v>
      </c>
      <c r="PV143" s="613">
        <v>0</v>
      </c>
      <c r="PW143" s="613">
        <v>0</v>
      </c>
      <c r="PX143" s="613">
        <v>0</v>
      </c>
      <c r="PY143" s="613">
        <v>0</v>
      </c>
      <c r="PZ143" s="613">
        <v>0</v>
      </c>
      <c r="QA143" s="613">
        <v>0</v>
      </c>
      <c r="QB143" s="613">
        <v>0</v>
      </c>
      <c r="QC143" s="613">
        <v>0</v>
      </c>
      <c r="QD143" s="613">
        <v>0</v>
      </c>
      <c r="QE143" s="613">
        <v>0</v>
      </c>
      <c r="QF143" s="613">
        <v>0</v>
      </c>
      <c r="QG143" s="613">
        <v>0</v>
      </c>
      <c r="QH143" s="613">
        <v>0</v>
      </c>
      <c r="QI143" s="613">
        <v>0</v>
      </c>
      <c r="QJ143" s="613">
        <v>0</v>
      </c>
      <c r="QK143" s="613">
        <v>0</v>
      </c>
      <c r="QL143" s="613">
        <v>0</v>
      </c>
      <c r="QM143" s="613">
        <v>0</v>
      </c>
      <c r="QN143" s="613">
        <v>0</v>
      </c>
      <c r="QO143" s="613">
        <v>0</v>
      </c>
      <c r="QP143" s="613">
        <v>0</v>
      </c>
      <c r="QQ143" s="613">
        <v>0</v>
      </c>
      <c r="QR143" s="613">
        <v>0</v>
      </c>
      <c r="QS143" s="613">
        <v>0</v>
      </c>
      <c r="QT143" s="613">
        <v>0</v>
      </c>
      <c r="QU143" s="613">
        <v>0</v>
      </c>
      <c r="QV143" s="613">
        <v>0</v>
      </c>
      <c r="QW143" s="613">
        <v>0</v>
      </c>
      <c r="QX143" s="613">
        <v>0</v>
      </c>
      <c r="QY143" s="613">
        <v>0</v>
      </c>
      <c r="QZ143" s="613">
        <v>0</v>
      </c>
      <c r="RA143" s="613">
        <v>0</v>
      </c>
      <c r="RB143" s="613">
        <v>0</v>
      </c>
      <c r="RC143" s="613">
        <v>0</v>
      </c>
      <c r="RD143" s="613">
        <v>0</v>
      </c>
      <c r="RE143" s="613">
        <v>0</v>
      </c>
      <c r="RF143" s="613">
        <v>0</v>
      </c>
      <c r="RG143" s="613">
        <v>0</v>
      </c>
      <c r="RH143" s="613">
        <v>0</v>
      </c>
      <c r="RI143" s="613">
        <v>0</v>
      </c>
      <c r="RJ143" s="613">
        <v>0</v>
      </c>
      <c r="RK143" s="613">
        <v>0</v>
      </c>
      <c r="RL143" s="613">
        <v>0</v>
      </c>
      <c r="RM143" s="613">
        <v>0</v>
      </c>
      <c r="RN143" s="613">
        <v>0</v>
      </c>
      <c r="RO143" s="613">
        <v>0</v>
      </c>
      <c r="RP143" s="613">
        <v>0</v>
      </c>
      <c r="RQ143" s="613">
        <v>0</v>
      </c>
      <c r="RR143" s="613">
        <v>0</v>
      </c>
      <c r="RS143" s="613">
        <v>0</v>
      </c>
      <c r="RT143" s="613">
        <v>0</v>
      </c>
      <c r="RU143" s="613">
        <v>0</v>
      </c>
      <c r="RV143" s="613">
        <v>0</v>
      </c>
      <c r="RW143" s="613">
        <v>0</v>
      </c>
      <c r="RX143" s="613">
        <v>0</v>
      </c>
      <c r="RY143" s="613">
        <v>0</v>
      </c>
      <c r="RZ143" s="613">
        <v>0</v>
      </c>
      <c r="SA143" s="613">
        <v>0</v>
      </c>
      <c r="SB143" s="613">
        <v>0</v>
      </c>
      <c r="SC143" s="613">
        <v>0</v>
      </c>
      <c r="SD143" s="613">
        <v>0</v>
      </c>
      <c r="SE143" s="613">
        <v>0</v>
      </c>
      <c r="SF143" s="613">
        <v>0</v>
      </c>
      <c r="SG143" s="613">
        <v>0</v>
      </c>
      <c r="SH143" s="613">
        <v>0</v>
      </c>
      <c r="SI143" s="613">
        <v>0</v>
      </c>
      <c r="SJ143" s="613">
        <v>0</v>
      </c>
      <c r="SK143" s="267">
        <f t="shared" si="400"/>
        <v>0</v>
      </c>
      <c r="SL143" s="254"/>
      <c r="SM143" s="242"/>
      <c r="SN143" s="242"/>
      <c r="SO143" s="242"/>
    </row>
    <row r="144" spans="1:509" outlineLevel="3" x14ac:dyDescent="0.35">
      <c r="A144" s="242"/>
      <c r="B144" s="251"/>
      <c r="C144" s="438">
        <f t="shared" si="401"/>
        <v>4</v>
      </c>
      <c r="D144" s="267"/>
      <c r="E144" s="316">
        <f t="shared" si="402"/>
        <v>3</v>
      </c>
      <c r="F144" s="322"/>
      <c r="G144" s="322"/>
      <c r="H144" s="267"/>
      <c r="I144" s="540"/>
      <c r="J144" s="554" t="s">
        <v>856</v>
      </c>
      <c r="K144" s="541"/>
      <c r="L144" s="613">
        <v>0</v>
      </c>
      <c r="M144" s="613">
        <v>0</v>
      </c>
      <c r="N144" s="613">
        <v>0</v>
      </c>
      <c r="O144" s="613">
        <v>0</v>
      </c>
      <c r="P144" s="613">
        <v>0</v>
      </c>
      <c r="Q144" s="613">
        <v>0</v>
      </c>
      <c r="R144" s="613">
        <v>0</v>
      </c>
      <c r="S144" s="613">
        <v>0</v>
      </c>
      <c r="T144" s="613">
        <v>0</v>
      </c>
      <c r="U144" s="613">
        <v>0</v>
      </c>
      <c r="V144" s="613">
        <v>0</v>
      </c>
      <c r="W144" s="613">
        <v>0</v>
      </c>
      <c r="X144" s="613">
        <v>0</v>
      </c>
      <c r="Y144" s="613">
        <v>0</v>
      </c>
      <c r="Z144" s="613">
        <v>0</v>
      </c>
      <c r="AA144" s="613">
        <v>0</v>
      </c>
      <c r="AB144" s="613">
        <v>0</v>
      </c>
      <c r="AC144" s="613">
        <v>0</v>
      </c>
      <c r="AD144" s="613">
        <v>0</v>
      </c>
      <c r="AE144" s="613">
        <v>0</v>
      </c>
      <c r="AF144" s="613">
        <v>0</v>
      </c>
      <c r="AG144" s="613">
        <v>0</v>
      </c>
      <c r="AH144" s="613">
        <v>0</v>
      </c>
      <c r="AI144" s="613">
        <v>0</v>
      </c>
      <c r="AJ144" s="613">
        <v>0</v>
      </c>
      <c r="AK144" s="613">
        <v>0</v>
      </c>
      <c r="AL144" s="613">
        <v>0</v>
      </c>
      <c r="AM144" s="613">
        <v>0</v>
      </c>
      <c r="AN144" s="613">
        <v>0</v>
      </c>
      <c r="AO144" s="613">
        <v>0</v>
      </c>
      <c r="AP144" s="613">
        <v>0</v>
      </c>
      <c r="AQ144" s="613">
        <v>0</v>
      </c>
      <c r="AR144" s="613">
        <v>0</v>
      </c>
      <c r="AS144" s="613">
        <v>0</v>
      </c>
      <c r="AT144" s="613">
        <v>0</v>
      </c>
      <c r="AU144" s="613">
        <v>0</v>
      </c>
      <c r="AV144" s="613">
        <v>0</v>
      </c>
      <c r="AW144" s="613">
        <v>0</v>
      </c>
      <c r="AX144" s="613">
        <v>0</v>
      </c>
      <c r="AY144" s="613">
        <v>0</v>
      </c>
      <c r="AZ144" s="613">
        <v>0</v>
      </c>
      <c r="BA144" s="613">
        <v>0</v>
      </c>
      <c r="BB144" s="613">
        <v>0</v>
      </c>
      <c r="BC144" s="613">
        <v>0</v>
      </c>
      <c r="BD144" s="613">
        <v>0</v>
      </c>
      <c r="BE144" s="613">
        <v>0</v>
      </c>
      <c r="BF144" s="613">
        <v>0</v>
      </c>
      <c r="BG144" s="613">
        <v>0</v>
      </c>
      <c r="BH144" s="613">
        <v>0</v>
      </c>
      <c r="BI144" s="613">
        <v>0</v>
      </c>
      <c r="BJ144" s="613">
        <v>0</v>
      </c>
      <c r="BK144" s="613">
        <v>0</v>
      </c>
      <c r="BL144" s="613">
        <v>0</v>
      </c>
      <c r="BM144" s="613">
        <v>0</v>
      </c>
      <c r="BN144" s="613">
        <v>0</v>
      </c>
      <c r="BO144" s="613">
        <v>0</v>
      </c>
      <c r="BP144" s="613">
        <v>0</v>
      </c>
      <c r="BQ144" s="613">
        <v>0</v>
      </c>
      <c r="BR144" s="613">
        <v>0</v>
      </c>
      <c r="BS144" s="613">
        <v>0</v>
      </c>
      <c r="BT144" s="613">
        <v>0</v>
      </c>
      <c r="BU144" s="613">
        <v>0</v>
      </c>
      <c r="BV144" s="613">
        <v>0</v>
      </c>
      <c r="BW144" s="613">
        <v>0</v>
      </c>
      <c r="BX144" s="613">
        <v>0</v>
      </c>
      <c r="BY144" s="613">
        <v>0</v>
      </c>
      <c r="BZ144" s="613">
        <v>0</v>
      </c>
      <c r="CA144" s="613">
        <v>0</v>
      </c>
      <c r="CB144" s="613">
        <v>0</v>
      </c>
      <c r="CC144" s="613">
        <v>0</v>
      </c>
      <c r="CD144" s="613">
        <v>0</v>
      </c>
      <c r="CE144" s="613">
        <v>0</v>
      </c>
      <c r="CF144" s="613">
        <v>0</v>
      </c>
      <c r="CG144" s="613">
        <v>0</v>
      </c>
      <c r="CH144" s="613">
        <v>0</v>
      </c>
      <c r="CI144" s="613">
        <v>0</v>
      </c>
      <c r="CJ144" s="613">
        <v>0</v>
      </c>
      <c r="CK144" s="613">
        <v>0</v>
      </c>
      <c r="CL144" s="613">
        <v>0</v>
      </c>
      <c r="CM144" s="613">
        <v>0</v>
      </c>
      <c r="CN144" s="613">
        <v>0</v>
      </c>
      <c r="CO144" s="613">
        <v>0</v>
      </c>
      <c r="CP144" s="613">
        <v>0</v>
      </c>
      <c r="CQ144" s="613">
        <v>0</v>
      </c>
      <c r="CR144" s="613">
        <v>0</v>
      </c>
      <c r="CS144" s="613">
        <v>0</v>
      </c>
      <c r="CT144" s="613">
        <v>0</v>
      </c>
      <c r="CU144" s="613">
        <v>0</v>
      </c>
      <c r="CV144" s="613">
        <v>0</v>
      </c>
      <c r="CW144" s="613">
        <v>0</v>
      </c>
      <c r="CX144" s="613">
        <v>0</v>
      </c>
      <c r="CY144" s="613">
        <v>0</v>
      </c>
      <c r="CZ144" s="613">
        <v>0</v>
      </c>
      <c r="DA144" s="613">
        <v>0</v>
      </c>
      <c r="DB144" s="613">
        <v>0</v>
      </c>
      <c r="DC144" s="613">
        <v>0</v>
      </c>
      <c r="DD144" s="613">
        <v>0</v>
      </c>
      <c r="DE144" s="613">
        <v>0</v>
      </c>
      <c r="DF144" s="613">
        <v>0</v>
      </c>
      <c r="DG144" s="613">
        <v>0</v>
      </c>
      <c r="DH144" s="613">
        <v>0</v>
      </c>
      <c r="DI144" s="613">
        <v>0</v>
      </c>
      <c r="DJ144" s="613">
        <v>0</v>
      </c>
      <c r="DK144" s="613">
        <v>0</v>
      </c>
      <c r="DL144" s="613">
        <v>0</v>
      </c>
      <c r="DM144" s="613">
        <v>0</v>
      </c>
      <c r="DN144" s="613">
        <v>0</v>
      </c>
      <c r="DO144" s="613">
        <v>0</v>
      </c>
      <c r="DP144" s="613">
        <v>0</v>
      </c>
      <c r="DQ144" s="613">
        <v>0</v>
      </c>
      <c r="DR144" s="613">
        <v>0</v>
      </c>
      <c r="DS144" s="613">
        <v>0</v>
      </c>
      <c r="DT144" s="613">
        <v>0</v>
      </c>
      <c r="DU144" s="613">
        <v>0</v>
      </c>
      <c r="DV144" s="613">
        <v>0</v>
      </c>
      <c r="DW144" s="613">
        <v>0</v>
      </c>
      <c r="DX144" s="613">
        <v>0</v>
      </c>
      <c r="DY144" s="613">
        <v>0</v>
      </c>
      <c r="DZ144" s="613">
        <v>0</v>
      </c>
      <c r="EA144" s="613">
        <v>0</v>
      </c>
      <c r="EB144" s="613">
        <v>0</v>
      </c>
      <c r="EC144" s="613">
        <v>0</v>
      </c>
      <c r="ED144" s="613">
        <v>0</v>
      </c>
      <c r="EE144" s="613">
        <v>0</v>
      </c>
      <c r="EF144" s="613">
        <v>0</v>
      </c>
      <c r="EG144" s="613">
        <v>0</v>
      </c>
      <c r="EH144" s="613">
        <v>0</v>
      </c>
      <c r="EI144" s="613">
        <v>0</v>
      </c>
      <c r="EJ144" s="613">
        <v>0</v>
      </c>
      <c r="EK144" s="613">
        <v>0</v>
      </c>
      <c r="EL144" s="613">
        <v>0</v>
      </c>
      <c r="EM144" s="613">
        <v>0</v>
      </c>
      <c r="EN144" s="613">
        <v>0</v>
      </c>
      <c r="EO144" s="613">
        <v>0</v>
      </c>
      <c r="EP144" s="613">
        <v>0</v>
      </c>
      <c r="EQ144" s="613">
        <v>0</v>
      </c>
      <c r="ER144" s="613">
        <v>0</v>
      </c>
      <c r="ES144" s="613">
        <v>0</v>
      </c>
      <c r="ET144" s="613">
        <v>0</v>
      </c>
      <c r="EU144" s="613">
        <v>0</v>
      </c>
      <c r="EV144" s="613">
        <v>0</v>
      </c>
      <c r="EW144" s="613">
        <v>0</v>
      </c>
      <c r="EX144" s="613">
        <v>0</v>
      </c>
      <c r="EY144" s="613">
        <v>0</v>
      </c>
      <c r="EZ144" s="613">
        <v>0</v>
      </c>
      <c r="FA144" s="613">
        <v>0</v>
      </c>
      <c r="FB144" s="613">
        <v>0</v>
      </c>
      <c r="FC144" s="613">
        <v>0</v>
      </c>
      <c r="FD144" s="613">
        <v>0</v>
      </c>
      <c r="FE144" s="613">
        <v>0</v>
      </c>
      <c r="FF144" s="613">
        <v>0</v>
      </c>
      <c r="FG144" s="613">
        <v>0</v>
      </c>
      <c r="FH144" s="613">
        <v>0</v>
      </c>
      <c r="FI144" s="613">
        <v>0</v>
      </c>
      <c r="FJ144" s="613">
        <v>0</v>
      </c>
      <c r="FK144" s="613">
        <v>0</v>
      </c>
      <c r="FL144" s="613">
        <v>0</v>
      </c>
      <c r="FM144" s="613">
        <v>0</v>
      </c>
      <c r="FN144" s="613">
        <v>0</v>
      </c>
      <c r="FO144" s="613">
        <v>0</v>
      </c>
      <c r="FP144" s="613">
        <v>0</v>
      </c>
      <c r="FQ144" s="613">
        <v>0</v>
      </c>
      <c r="FR144" s="613">
        <v>0</v>
      </c>
      <c r="FS144" s="613">
        <v>0</v>
      </c>
      <c r="FT144" s="613">
        <v>0</v>
      </c>
      <c r="FU144" s="613">
        <v>0</v>
      </c>
      <c r="FV144" s="613">
        <v>0</v>
      </c>
      <c r="FW144" s="613">
        <v>0</v>
      </c>
      <c r="FX144" s="613">
        <v>0</v>
      </c>
      <c r="FY144" s="613">
        <v>0</v>
      </c>
      <c r="FZ144" s="613">
        <v>0</v>
      </c>
      <c r="GA144" s="613">
        <v>0</v>
      </c>
      <c r="GB144" s="613">
        <v>0</v>
      </c>
      <c r="GC144" s="613">
        <v>0</v>
      </c>
      <c r="GD144" s="613">
        <v>0</v>
      </c>
      <c r="GE144" s="613">
        <v>0</v>
      </c>
      <c r="GF144" s="613">
        <v>0</v>
      </c>
      <c r="GG144" s="613">
        <v>0</v>
      </c>
      <c r="GH144" s="613">
        <v>0</v>
      </c>
      <c r="GI144" s="613">
        <v>0</v>
      </c>
      <c r="GJ144" s="613">
        <v>0</v>
      </c>
      <c r="GK144" s="613">
        <v>0</v>
      </c>
      <c r="GL144" s="613">
        <v>0</v>
      </c>
      <c r="GM144" s="613">
        <v>0</v>
      </c>
      <c r="GN144" s="613">
        <v>0</v>
      </c>
      <c r="GO144" s="613">
        <v>0</v>
      </c>
      <c r="GP144" s="613">
        <v>0</v>
      </c>
      <c r="GQ144" s="613">
        <v>0</v>
      </c>
      <c r="GR144" s="613">
        <v>0</v>
      </c>
      <c r="GS144" s="613">
        <v>0</v>
      </c>
      <c r="GT144" s="613">
        <v>0</v>
      </c>
      <c r="GU144" s="613">
        <v>0</v>
      </c>
      <c r="GV144" s="613">
        <v>0</v>
      </c>
      <c r="GW144" s="613">
        <v>0</v>
      </c>
      <c r="GX144" s="613">
        <v>0</v>
      </c>
      <c r="GY144" s="613">
        <v>0</v>
      </c>
      <c r="GZ144" s="613">
        <v>0</v>
      </c>
      <c r="HA144" s="613">
        <v>0</v>
      </c>
      <c r="HB144" s="613">
        <v>0</v>
      </c>
      <c r="HC144" s="613">
        <v>0</v>
      </c>
      <c r="HD144" s="613">
        <v>0</v>
      </c>
      <c r="HE144" s="613">
        <v>0</v>
      </c>
      <c r="HF144" s="613">
        <v>0</v>
      </c>
      <c r="HG144" s="613">
        <v>0</v>
      </c>
      <c r="HH144" s="613">
        <v>0</v>
      </c>
      <c r="HI144" s="613">
        <v>0</v>
      </c>
      <c r="HJ144" s="613">
        <v>0</v>
      </c>
      <c r="HK144" s="613">
        <v>0</v>
      </c>
      <c r="HL144" s="613">
        <v>0</v>
      </c>
      <c r="HM144" s="613">
        <v>0</v>
      </c>
      <c r="HN144" s="613">
        <v>0</v>
      </c>
      <c r="HO144" s="613">
        <v>0</v>
      </c>
      <c r="HP144" s="613">
        <v>0</v>
      </c>
      <c r="HQ144" s="613">
        <v>0</v>
      </c>
      <c r="HR144" s="613">
        <v>0</v>
      </c>
      <c r="HS144" s="613">
        <v>0</v>
      </c>
      <c r="HT144" s="613">
        <v>0</v>
      </c>
      <c r="HU144" s="613">
        <v>0</v>
      </c>
      <c r="HV144" s="613">
        <v>0</v>
      </c>
      <c r="HW144" s="613">
        <v>0</v>
      </c>
      <c r="HX144" s="613">
        <v>0</v>
      </c>
      <c r="HY144" s="613">
        <v>0</v>
      </c>
      <c r="HZ144" s="613">
        <v>0</v>
      </c>
      <c r="IA144" s="613">
        <v>0</v>
      </c>
      <c r="IB144" s="613">
        <v>0</v>
      </c>
      <c r="IC144" s="613">
        <v>0</v>
      </c>
      <c r="ID144" s="613">
        <v>0</v>
      </c>
      <c r="IE144" s="613">
        <v>0</v>
      </c>
      <c r="IF144" s="613">
        <v>0</v>
      </c>
      <c r="IG144" s="613">
        <v>0</v>
      </c>
      <c r="IH144" s="613">
        <v>0</v>
      </c>
      <c r="II144" s="613">
        <v>0</v>
      </c>
      <c r="IJ144" s="613">
        <v>0</v>
      </c>
      <c r="IK144" s="613">
        <v>0</v>
      </c>
      <c r="IL144" s="613">
        <v>0</v>
      </c>
      <c r="IM144" s="613">
        <v>0</v>
      </c>
      <c r="IN144" s="613">
        <v>0</v>
      </c>
      <c r="IO144" s="613">
        <v>0</v>
      </c>
      <c r="IP144" s="613">
        <v>0</v>
      </c>
      <c r="IQ144" s="613">
        <v>0</v>
      </c>
      <c r="IR144" s="613">
        <v>0</v>
      </c>
      <c r="IS144" s="613">
        <v>0</v>
      </c>
      <c r="IT144" s="613">
        <v>0</v>
      </c>
      <c r="IU144" s="613">
        <v>0</v>
      </c>
      <c r="IV144" s="613">
        <v>0</v>
      </c>
      <c r="IW144" s="613">
        <v>0</v>
      </c>
      <c r="IX144" s="613">
        <v>0</v>
      </c>
      <c r="IY144" s="613">
        <v>0</v>
      </c>
      <c r="IZ144" s="613">
        <v>0</v>
      </c>
      <c r="JA144" s="613">
        <v>0</v>
      </c>
      <c r="JB144" s="613">
        <v>0</v>
      </c>
      <c r="JC144" s="613">
        <v>0</v>
      </c>
      <c r="JD144" s="613">
        <v>0</v>
      </c>
      <c r="JE144" s="613">
        <v>0</v>
      </c>
      <c r="JF144" s="613">
        <v>0</v>
      </c>
      <c r="JG144" s="613">
        <v>0</v>
      </c>
      <c r="JH144" s="613">
        <v>0</v>
      </c>
      <c r="JI144" s="613">
        <v>0</v>
      </c>
      <c r="JJ144" s="613">
        <v>0</v>
      </c>
      <c r="JK144" s="613">
        <v>0</v>
      </c>
      <c r="JL144" s="613">
        <v>0</v>
      </c>
      <c r="JM144" s="613">
        <v>0</v>
      </c>
      <c r="JN144" s="613">
        <v>0</v>
      </c>
      <c r="JO144" s="613">
        <v>0</v>
      </c>
      <c r="JP144" s="613">
        <v>0</v>
      </c>
      <c r="JQ144" s="613">
        <v>0</v>
      </c>
      <c r="JR144" s="613">
        <v>0</v>
      </c>
      <c r="JS144" s="613">
        <v>0</v>
      </c>
      <c r="JT144" s="613">
        <v>0</v>
      </c>
      <c r="JU144" s="613">
        <v>0</v>
      </c>
      <c r="JV144" s="613">
        <v>0</v>
      </c>
      <c r="JW144" s="613">
        <v>0</v>
      </c>
      <c r="JX144" s="613">
        <v>0</v>
      </c>
      <c r="JY144" s="613">
        <v>0</v>
      </c>
      <c r="JZ144" s="613">
        <v>0</v>
      </c>
      <c r="KA144" s="613">
        <v>0</v>
      </c>
      <c r="KB144" s="613">
        <v>0</v>
      </c>
      <c r="KC144" s="613">
        <v>0</v>
      </c>
      <c r="KD144" s="613">
        <v>0</v>
      </c>
      <c r="KE144" s="613">
        <v>0</v>
      </c>
      <c r="KF144" s="613">
        <v>0</v>
      </c>
      <c r="KG144" s="613">
        <v>0</v>
      </c>
      <c r="KH144" s="613">
        <v>0</v>
      </c>
      <c r="KI144" s="613">
        <v>0</v>
      </c>
      <c r="KJ144" s="613">
        <v>0</v>
      </c>
      <c r="KK144" s="613">
        <v>0</v>
      </c>
      <c r="KL144" s="613">
        <v>0</v>
      </c>
      <c r="KM144" s="613">
        <v>0</v>
      </c>
      <c r="KN144" s="613">
        <v>0</v>
      </c>
      <c r="KO144" s="613">
        <v>0</v>
      </c>
      <c r="KP144" s="613">
        <v>0</v>
      </c>
      <c r="KQ144" s="613">
        <v>0</v>
      </c>
      <c r="KR144" s="613">
        <v>0</v>
      </c>
      <c r="KS144" s="613">
        <v>0</v>
      </c>
      <c r="KT144" s="613">
        <v>0</v>
      </c>
      <c r="KU144" s="613">
        <v>0</v>
      </c>
      <c r="KV144" s="613">
        <v>0</v>
      </c>
      <c r="KW144" s="613">
        <v>0</v>
      </c>
      <c r="KX144" s="613">
        <v>0</v>
      </c>
      <c r="KY144" s="613">
        <v>0</v>
      </c>
      <c r="KZ144" s="613">
        <v>0</v>
      </c>
      <c r="LA144" s="613">
        <v>0</v>
      </c>
      <c r="LB144" s="613">
        <v>0</v>
      </c>
      <c r="LC144" s="613">
        <v>0</v>
      </c>
      <c r="LD144" s="613">
        <v>0</v>
      </c>
      <c r="LE144" s="613">
        <v>0</v>
      </c>
      <c r="LF144" s="613">
        <v>0</v>
      </c>
      <c r="LG144" s="613">
        <v>0</v>
      </c>
      <c r="LH144" s="613">
        <v>0</v>
      </c>
      <c r="LI144" s="613">
        <v>0</v>
      </c>
      <c r="LJ144" s="613">
        <v>0</v>
      </c>
      <c r="LK144" s="613">
        <v>0</v>
      </c>
      <c r="LL144" s="613">
        <v>0</v>
      </c>
      <c r="LM144" s="613">
        <v>0</v>
      </c>
      <c r="LN144" s="613">
        <v>0</v>
      </c>
      <c r="LO144" s="613">
        <v>0</v>
      </c>
      <c r="LP144" s="613">
        <v>0</v>
      </c>
      <c r="LQ144" s="613">
        <v>0</v>
      </c>
      <c r="LR144" s="613">
        <v>0</v>
      </c>
      <c r="LS144" s="613">
        <v>0</v>
      </c>
      <c r="LT144" s="613">
        <v>0</v>
      </c>
      <c r="LU144" s="613">
        <v>0</v>
      </c>
      <c r="LV144" s="613">
        <v>0</v>
      </c>
      <c r="LW144" s="613">
        <v>0</v>
      </c>
      <c r="LX144" s="613">
        <v>0</v>
      </c>
      <c r="LY144" s="613">
        <v>0</v>
      </c>
      <c r="LZ144" s="613">
        <v>0</v>
      </c>
      <c r="MA144" s="613">
        <v>0</v>
      </c>
      <c r="MB144" s="613">
        <v>0</v>
      </c>
      <c r="MC144" s="613">
        <v>0</v>
      </c>
      <c r="MD144" s="613">
        <v>0</v>
      </c>
      <c r="ME144" s="613">
        <v>0</v>
      </c>
      <c r="MF144" s="613">
        <v>0</v>
      </c>
      <c r="MG144" s="613">
        <v>0</v>
      </c>
      <c r="MH144" s="613">
        <v>0</v>
      </c>
      <c r="MI144" s="613">
        <v>0</v>
      </c>
      <c r="MJ144" s="613">
        <v>0</v>
      </c>
      <c r="MK144" s="613">
        <v>0</v>
      </c>
      <c r="ML144" s="613">
        <v>0</v>
      </c>
      <c r="MM144" s="613">
        <v>0</v>
      </c>
      <c r="MN144" s="613">
        <v>0</v>
      </c>
      <c r="MO144" s="613">
        <v>0</v>
      </c>
      <c r="MP144" s="613">
        <v>0</v>
      </c>
      <c r="MQ144" s="613">
        <v>0</v>
      </c>
      <c r="MR144" s="613">
        <v>0</v>
      </c>
      <c r="MS144" s="613">
        <v>0</v>
      </c>
      <c r="MT144" s="613">
        <v>0</v>
      </c>
      <c r="MU144" s="613">
        <v>0</v>
      </c>
      <c r="MV144" s="613">
        <v>0</v>
      </c>
      <c r="MW144" s="613">
        <v>0</v>
      </c>
      <c r="MX144" s="613">
        <v>0</v>
      </c>
      <c r="MY144" s="613">
        <v>0</v>
      </c>
      <c r="MZ144" s="613">
        <v>0</v>
      </c>
      <c r="NA144" s="613">
        <v>0</v>
      </c>
      <c r="NB144" s="613">
        <v>0</v>
      </c>
      <c r="NC144" s="613">
        <v>0</v>
      </c>
      <c r="ND144" s="613">
        <v>0</v>
      </c>
      <c r="NE144" s="613">
        <v>0</v>
      </c>
      <c r="NF144" s="613">
        <v>0</v>
      </c>
      <c r="NG144" s="613">
        <v>0</v>
      </c>
      <c r="NH144" s="613">
        <v>0</v>
      </c>
      <c r="NI144" s="613">
        <v>0</v>
      </c>
      <c r="NJ144" s="613">
        <v>0</v>
      </c>
      <c r="NK144" s="613">
        <v>0</v>
      </c>
      <c r="NL144" s="613">
        <v>0</v>
      </c>
      <c r="NM144" s="613">
        <v>0</v>
      </c>
      <c r="NN144" s="613">
        <v>0</v>
      </c>
      <c r="NO144" s="613">
        <v>0</v>
      </c>
      <c r="NP144" s="613">
        <v>0</v>
      </c>
      <c r="NQ144" s="613">
        <v>0</v>
      </c>
      <c r="NR144" s="613">
        <v>0</v>
      </c>
      <c r="NS144" s="613">
        <v>0</v>
      </c>
      <c r="NT144" s="613">
        <v>0</v>
      </c>
      <c r="NU144" s="613">
        <v>0</v>
      </c>
      <c r="NV144" s="613">
        <v>0</v>
      </c>
      <c r="NW144" s="613">
        <v>0</v>
      </c>
      <c r="NX144" s="613">
        <v>0</v>
      </c>
      <c r="NY144" s="613">
        <v>0</v>
      </c>
      <c r="NZ144" s="613">
        <v>0</v>
      </c>
      <c r="OA144" s="613">
        <v>0</v>
      </c>
      <c r="OB144" s="613">
        <v>0</v>
      </c>
      <c r="OC144" s="613">
        <v>0</v>
      </c>
      <c r="OD144" s="613">
        <v>0</v>
      </c>
      <c r="OE144" s="613">
        <v>0</v>
      </c>
      <c r="OF144" s="613">
        <v>0</v>
      </c>
      <c r="OG144" s="613">
        <v>0</v>
      </c>
      <c r="OH144" s="613">
        <v>0</v>
      </c>
      <c r="OI144" s="613">
        <v>0</v>
      </c>
      <c r="OJ144" s="613">
        <v>0</v>
      </c>
      <c r="OK144" s="613">
        <v>0</v>
      </c>
      <c r="OL144" s="613">
        <v>0</v>
      </c>
      <c r="OM144" s="613">
        <v>0</v>
      </c>
      <c r="ON144" s="613">
        <v>0</v>
      </c>
      <c r="OO144" s="613">
        <v>0</v>
      </c>
      <c r="OP144" s="613">
        <v>0</v>
      </c>
      <c r="OQ144" s="613">
        <v>0</v>
      </c>
      <c r="OR144" s="613">
        <v>0</v>
      </c>
      <c r="OS144" s="613">
        <v>0</v>
      </c>
      <c r="OT144" s="613">
        <v>0</v>
      </c>
      <c r="OU144" s="613">
        <v>0</v>
      </c>
      <c r="OV144" s="613">
        <v>0</v>
      </c>
      <c r="OW144" s="613">
        <v>0</v>
      </c>
      <c r="OX144" s="613">
        <v>0</v>
      </c>
      <c r="OY144" s="613">
        <v>0</v>
      </c>
      <c r="OZ144" s="613">
        <v>0</v>
      </c>
      <c r="PA144" s="613">
        <v>0</v>
      </c>
      <c r="PB144" s="613">
        <v>0</v>
      </c>
      <c r="PC144" s="613">
        <v>0</v>
      </c>
      <c r="PD144" s="613">
        <v>0</v>
      </c>
      <c r="PE144" s="613">
        <v>0</v>
      </c>
      <c r="PF144" s="613">
        <v>0</v>
      </c>
      <c r="PG144" s="613">
        <v>0</v>
      </c>
      <c r="PH144" s="613">
        <v>0</v>
      </c>
      <c r="PI144" s="613">
        <v>0</v>
      </c>
      <c r="PJ144" s="613">
        <v>0</v>
      </c>
      <c r="PK144" s="613">
        <v>0</v>
      </c>
      <c r="PL144" s="613">
        <v>0</v>
      </c>
      <c r="PM144" s="613">
        <v>0</v>
      </c>
      <c r="PN144" s="613">
        <v>0</v>
      </c>
      <c r="PO144" s="613">
        <v>0</v>
      </c>
      <c r="PP144" s="613">
        <v>0</v>
      </c>
      <c r="PQ144" s="613">
        <v>0</v>
      </c>
      <c r="PR144" s="613">
        <v>0</v>
      </c>
      <c r="PS144" s="613">
        <v>0</v>
      </c>
      <c r="PT144" s="613">
        <v>0</v>
      </c>
      <c r="PU144" s="613">
        <v>0</v>
      </c>
      <c r="PV144" s="613">
        <v>0</v>
      </c>
      <c r="PW144" s="613">
        <v>0</v>
      </c>
      <c r="PX144" s="613">
        <v>0</v>
      </c>
      <c r="PY144" s="613">
        <v>0</v>
      </c>
      <c r="PZ144" s="613">
        <v>0</v>
      </c>
      <c r="QA144" s="613">
        <v>0</v>
      </c>
      <c r="QB144" s="613">
        <v>0</v>
      </c>
      <c r="QC144" s="613">
        <v>0</v>
      </c>
      <c r="QD144" s="613">
        <v>0</v>
      </c>
      <c r="QE144" s="613">
        <v>0</v>
      </c>
      <c r="QF144" s="613">
        <v>0</v>
      </c>
      <c r="QG144" s="613">
        <v>0</v>
      </c>
      <c r="QH144" s="613">
        <v>0</v>
      </c>
      <c r="QI144" s="613">
        <v>0</v>
      </c>
      <c r="QJ144" s="613">
        <v>0</v>
      </c>
      <c r="QK144" s="613">
        <v>0</v>
      </c>
      <c r="QL144" s="613">
        <v>0</v>
      </c>
      <c r="QM144" s="613">
        <v>0</v>
      </c>
      <c r="QN144" s="613">
        <v>0</v>
      </c>
      <c r="QO144" s="613">
        <v>0</v>
      </c>
      <c r="QP144" s="613">
        <v>0</v>
      </c>
      <c r="QQ144" s="613">
        <v>0</v>
      </c>
      <c r="QR144" s="613">
        <v>0</v>
      </c>
      <c r="QS144" s="613">
        <v>0</v>
      </c>
      <c r="QT144" s="613">
        <v>0</v>
      </c>
      <c r="QU144" s="613">
        <v>0</v>
      </c>
      <c r="QV144" s="613">
        <v>0</v>
      </c>
      <c r="QW144" s="613">
        <v>0</v>
      </c>
      <c r="QX144" s="613">
        <v>0</v>
      </c>
      <c r="QY144" s="613">
        <v>0</v>
      </c>
      <c r="QZ144" s="613">
        <v>0</v>
      </c>
      <c r="RA144" s="613">
        <v>0</v>
      </c>
      <c r="RB144" s="613">
        <v>0</v>
      </c>
      <c r="RC144" s="613">
        <v>0</v>
      </c>
      <c r="RD144" s="613">
        <v>0</v>
      </c>
      <c r="RE144" s="613">
        <v>0</v>
      </c>
      <c r="RF144" s="613">
        <v>0</v>
      </c>
      <c r="RG144" s="613">
        <v>0</v>
      </c>
      <c r="RH144" s="613">
        <v>0</v>
      </c>
      <c r="RI144" s="613">
        <v>0</v>
      </c>
      <c r="RJ144" s="613">
        <v>0</v>
      </c>
      <c r="RK144" s="613">
        <v>0</v>
      </c>
      <c r="RL144" s="613">
        <v>0</v>
      </c>
      <c r="RM144" s="613">
        <v>0</v>
      </c>
      <c r="RN144" s="613">
        <v>0</v>
      </c>
      <c r="RO144" s="613">
        <v>0</v>
      </c>
      <c r="RP144" s="613">
        <v>0</v>
      </c>
      <c r="RQ144" s="613">
        <v>0</v>
      </c>
      <c r="RR144" s="613">
        <v>0</v>
      </c>
      <c r="RS144" s="613">
        <v>0</v>
      </c>
      <c r="RT144" s="613">
        <v>0</v>
      </c>
      <c r="RU144" s="613">
        <v>0</v>
      </c>
      <c r="RV144" s="613">
        <v>0</v>
      </c>
      <c r="RW144" s="613">
        <v>0</v>
      </c>
      <c r="RX144" s="613">
        <v>0</v>
      </c>
      <c r="RY144" s="613">
        <v>0</v>
      </c>
      <c r="RZ144" s="613">
        <v>0</v>
      </c>
      <c r="SA144" s="613">
        <v>0</v>
      </c>
      <c r="SB144" s="613">
        <v>0</v>
      </c>
      <c r="SC144" s="613">
        <v>0</v>
      </c>
      <c r="SD144" s="613">
        <v>0</v>
      </c>
      <c r="SE144" s="613">
        <v>0</v>
      </c>
      <c r="SF144" s="613">
        <v>0</v>
      </c>
      <c r="SG144" s="613">
        <v>0</v>
      </c>
      <c r="SH144" s="613">
        <v>0</v>
      </c>
      <c r="SI144" s="613">
        <v>0</v>
      </c>
      <c r="SJ144" s="613">
        <v>0</v>
      </c>
      <c r="SK144" s="267">
        <f t="shared" si="400"/>
        <v>0</v>
      </c>
      <c r="SL144" s="254"/>
      <c r="SM144" s="242"/>
      <c r="SN144" s="242"/>
      <c r="SO144" s="242"/>
    </row>
    <row r="145" spans="1:509" outlineLevel="3" x14ac:dyDescent="0.35">
      <c r="A145" s="242"/>
      <c r="B145" s="251"/>
      <c r="C145" s="438">
        <f t="shared" si="401"/>
        <v>4</v>
      </c>
      <c r="D145" s="267"/>
      <c r="E145" s="316">
        <f t="shared" si="402"/>
        <v>4</v>
      </c>
      <c r="F145" s="322"/>
      <c r="G145" s="322"/>
      <c r="H145" s="267"/>
      <c r="I145" s="540"/>
      <c r="J145" s="557" t="s">
        <v>855</v>
      </c>
      <c r="K145" s="541"/>
      <c r="L145" s="613">
        <v>0</v>
      </c>
      <c r="M145" s="613">
        <v>0</v>
      </c>
      <c r="N145" s="613">
        <v>0</v>
      </c>
      <c r="O145" s="613">
        <v>0</v>
      </c>
      <c r="P145" s="613">
        <v>0</v>
      </c>
      <c r="Q145" s="613">
        <v>0</v>
      </c>
      <c r="R145" s="613">
        <v>0</v>
      </c>
      <c r="S145" s="613">
        <v>0</v>
      </c>
      <c r="T145" s="613">
        <v>0</v>
      </c>
      <c r="U145" s="613">
        <v>0</v>
      </c>
      <c r="V145" s="613">
        <v>0</v>
      </c>
      <c r="W145" s="613">
        <v>0</v>
      </c>
      <c r="X145" s="613">
        <v>0</v>
      </c>
      <c r="Y145" s="613">
        <v>0</v>
      </c>
      <c r="Z145" s="613">
        <v>0</v>
      </c>
      <c r="AA145" s="613">
        <v>0</v>
      </c>
      <c r="AB145" s="613">
        <v>0</v>
      </c>
      <c r="AC145" s="613">
        <v>0</v>
      </c>
      <c r="AD145" s="613">
        <v>0</v>
      </c>
      <c r="AE145" s="613">
        <v>0</v>
      </c>
      <c r="AF145" s="613">
        <v>0</v>
      </c>
      <c r="AG145" s="613">
        <v>0</v>
      </c>
      <c r="AH145" s="613">
        <v>0</v>
      </c>
      <c r="AI145" s="613">
        <v>0</v>
      </c>
      <c r="AJ145" s="613">
        <v>0</v>
      </c>
      <c r="AK145" s="613">
        <v>0</v>
      </c>
      <c r="AL145" s="613">
        <v>0</v>
      </c>
      <c r="AM145" s="613">
        <v>0</v>
      </c>
      <c r="AN145" s="613">
        <v>0</v>
      </c>
      <c r="AO145" s="613">
        <v>0</v>
      </c>
      <c r="AP145" s="613">
        <v>0</v>
      </c>
      <c r="AQ145" s="613">
        <v>0</v>
      </c>
      <c r="AR145" s="613">
        <v>0</v>
      </c>
      <c r="AS145" s="613">
        <v>0</v>
      </c>
      <c r="AT145" s="613">
        <v>0</v>
      </c>
      <c r="AU145" s="613">
        <v>0</v>
      </c>
      <c r="AV145" s="613">
        <v>0</v>
      </c>
      <c r="AW145" s="613">
        <v>0</v>
      </c>
      <c r="AX145" s="613">
        <v>0</v>
      </c>
      <c r="AY145" s="613">
        <v>0</v>
      </c>
      <c r="AZ145" s="613">
        <v>0</v>
      </c>
      <c r="BA145" s="613">
        <v>0</v>
      </c>
      <c r="BB145" s="613">
        <v>0</v>
      </c>
      <c r="BC145" s="613">
        <v>0</v>
      </c>
      <c r="BD145" s="613">
        <v>0</v>
      </c>
      <c r="BE145" s="613">
        <v>0</v>
      </c>
      <c r="BF145" s="613">
        <v>0</v>
      </c>
      <c r="BG145" s="613">
        <v>0</v>
      </c>
      <c r="BH145" s="613">
        <v>0</v>
      </c>
      <c r="BI145" s="613">
        <v>0</v>
      </c>
      <c r="BJ145" s="613">
        <v>0</v>
      </c>
      <c r="BK145" s="613">
        <v>0</v>
      </c>
      <c r="BL145" s="613">
        <v>0</v>
      </c>
      <c r="BM145" s="613">
        <v>0</v>
      </c>
      <c r="BN145" s="613">
        <v>0</v>
      </c>
      <c r="BO145" s="613">
        <v>0</v>
      </c>
      <c r="BP145" s="613">
        <v>0</v>
      </c>
      <c r="BQ145" s="613">
        <v>0</v>
      </c>
      <c r="BR145" s="613">
        <v>0</v>
      </c>
      <c r="BS145" s="613">
        <v>0</v>
      </c>
      <c r="BT145" s="613">
        <v>0</v>
      </c>
      <c r="BU145" s="613">
        <v>0</v>
      </c>
      <c r="BV145" s="613">
        <v>0</v>
      </c>
      <c r="BW145" s="613">
        <v>0</v>
      </c>
      <c r="BX145" s="613">
        <v>0</v>
      </c>
      <c r="BY145" s="613">
        <v>0</v>
      </c>
      <c r="BZ145" s="613">
        <v>0</v>
      </c>
      <c r="CA145" s="613">
        <v>0</v>
      </c>
      <c r="CB145" s="613">
        <v>0</v>
      </c>
      <c r="CC145" s="613">
        <v>0</v>
      </c>
      <c r="CD145" s="613">
        <v>0</v>
      </c>
      <c r="CE145" s="613">
        <v>0</v>
      </c>
      <c r="CF145" s="613">
        <v>0</v>
      </c>
      <c r="CG145" s="613">
        <v>0</v>
      </c>
      <c r="CH145" s="613">
        <v>0</v>
      </c>
      <c r="CI145" s="613">
        <v>0</v>
      </c>
      <c r="CJ145" s="613">
        <v>0</v>
      </c>
      <c r="CK145" s="613">
        <v>0</v>
      </c>
      <c r="CL145" s="613">
        <v>0</v>
      </c>
      <c r="CM145" s="613">
        <v>0</v>
      </c>
      <c r="CN145" s="613">
        <v>0</v>
      </c>
      <c r="CO145" s="613">
        <v>0</v>
      </c>
      <c r="CP145" s="613">
        <v>0</v>
      </c>
      <c r="CQ145" s="613">
        <v>0</v>
      </c>
      <c r="CR145" s="613">
        <v>0</v>
      </c>
      <c r="CS145" s="613">
        <v>0</v>
      </c>
      <c r="CT145" s="613">
        <v>0</v>
      </c>
      <c r="CU145" s="613">
        <v>0</v>
      </c>
      <c r="CV145" s="613">
        <v>0</v>
      </c>
      <c r="CW145" s="613">
        <v>0</v>
      </c>
      <c r="CX145" s="613">
        <v>0</v>
      </c>
      <c r="CY145" s="613">
        <v>0</v>
      </c>
      <c r="CZ145" s="613">
        <v>0</v>
      </c>
      <c r="DA145" s="613">
        <v>0</v>
      </c>
      <c r="DB145" s="613">
        <v>0</v>
      </c>
      <c r="DC145" s="613">
        <v>0</v>
      </c>
      <c r="DD145" s="613">
        <v>0</v>
      </c>
      <c r="DE145" s="613">
        <v>0</v>
      </c>
      <c r="DF145" s="613">
        <v>0</v>
      </c>
      <c r="DG145" s="613">
        <v>0</v>
      </c>
      <c r="DH145" s="613">
        <v>0</v>
      </c>
      <c r="DI145" s="613">
        <v>0</v>
      </c>
      <c r="DJ145" s="613">
        <v>0</v>
      </c>
      <c r="DK145" s="613">
        <v>0</v>
      </c>
      <c r="DL145" s="613">
        <v>0</v>
      </c>
      <c r="DM145" s="613">
        <v>0</v>
      </c>
      <c r="DN145" s="613">
        <v>0</v>
      </c>
      <c r="DO145" s="613">
        <v>0</v>
      </c>
      <c r="DP145" s="613">
        <v>0</v>
      </c>
      <c r="DQ145" s="613">
        <v>0</v>
      </c>
      <c r="DR145" s="613">
        <v>0</v>
      </c>
      <c r="DS145" s="613">
        <v>0</v>
      </c>
      <c r="DT145" s="613">
        <v>0</v>
      </c>
      <c r="DU145" s="613">
        <v>0</v>
      </c>
      <c r="DV145" s="613">
        <v>0</v>
      </c>
      <c r="DW145" s="613">
        <v>0</v>
      </c>
      <c r="DX145" s="613">
        <v>0</v>
      </c>
      <c r="DY145" s="613">
        <v>0</v>
      </c>
      <c r="DZ145" s="613">
        <v>0</v>
      </c>
      <c r="EA145" s="613">
        <v>0</v>
      </c>
      <c r="EB145" s="613">
        <v>0</v>
      </c>
      <c r="EC145" s="613">
        <v>0</v>
      </c>
      <c r="ED145" s="613">
        <v>0</v>
      </c>
      <c r="EE145" s="613">
        <v>0</v>
      </c>
      <c r="EF145" s="613">
        <v>0</v>
      </c>
      <c r="EG145" s="613">
        <v>0</v>
      </c>
      <c r="EH145" s="613">
        <v>0</v>
      </c>
      <c r="EI145" s="613">
        <v>0</v>
      </c>
      <c r="EJ145" s="613">
        <v>0</v>
      </c>
      <c r="EK145" s="613">
        <v>0</v>
      </c>
      <c r="EL145" s="613">
        <v>0</v>
      </c>
      <c r="EM145" s="613">
        <v>0</v>
      </c>
      <c r="EN145" s="613">
        <v>0</v>
      </c>
      <c r="EO145" s="613">
        <v>0</v>
      </c>
      <c r="EP145" s="613">
        <v>0</v>
      </c>
      <c r="EQ145" s="613">
        <v>0</v>
      </c>
      <c r="ER145" s="613">
        <v>0</v>
      </c>
      <c r="ES145" s="613">
        <v>0</v>
      </c>
      <c r="ET145" s="613">
        <v>0</v>
      </c>
      <c r="EU145" s="613">
        <v>0</v>
      </c>
      <c r="EV145" s="613">
        <v>0</v>
      </c>
      <c r="EW145" s="613">
        <v>0</v>
      </c>
      <c r="EX145" s="613">
        <v>0</v>
      </c>
      <c r="EY145" s="613">
        <v>0</v>
      </c>
      <c r="EZ145" s="613">
        <v>0</v>
      </c>
      <c r="FA145" s="613">
        <v>0</v>
      </c>
      <c r="FB145" s="613">
        <v>0</v>
      </c>
      <c r="FC145" s="613">
        <v>0</v>
      </c>
      <c r="FD145" s="613">
        <v>0</v>
      </c>
      <c r="FE145" s="613">
        <v>0</v>
      </c>
      <c r="FF145" s="613">
        <v>0</v>
      </c>
      <c r="FG145" s="613">
        <v>0</v>
      </c>
      <c r="FH145" s="613">
        <v>0</v>
      </c>
      <c r="FI145" s="613">
        <v>0</v>
      </c>
      <c r="FJ145" s="613">
        <v>0</v>
      </c>
      <c r="FK145" s="613">
        <v>0</v>
      </c>
      <c r="FL145" s="613">
        <v>0</v>
      </c>
      <c r="FM145" s="613">
        <v>0</v>
      </c>
      <c r="FN145" s="613">
        <v>0</v>
      </c>
      <c r="FO145" s="613">
        <v>0</v>
      </c>
      <c r="FP145" s="613">
        <v>0</v>
      </c>
      <c r="FQ145" s="613">
        <v>0</v>
      </c>
      <c r="FR145" s="613">
        <v>0</v>
      </c>
      <c r="FS145" s="613">
        <v>0</v>
      </c>
      <c r="FT145" s="613">
        <v>0</v>
      </c>
      <c r="FU145" s="613">
        <v>0</v>
      </c>
      <c r="FV145" s="613">
        <v>0</v>
      </c>
      <c r="FW145" s="613">
        <v>0</v>
      </c>
      <c r="FX145" s="613">
        <v>0</v>
      </c>
      <c r="FY145" s="613">
        <v>0</v>
      </c>
      <c r="FZ145" s="613">
        <v>0</v>
      </c>
      <c r="GA145" s="613">
        <v>0</v>
      </c>
      <c r="GB145" s="613">
        <v>0</v>
      </c>
      <c r="GC145" s="613">
        <v>0</v>
      </c>
      <c r="GD145" s="613">
        <v>0</v>
      </c>
      <c r="GE145" s="613">
        <v>0</v>
      </c>
      <c r="GF145" s="613">
        <v>0</v>
      </c>
      <c r="GG145" s="613">
        <v>0</v>
      </c>
      <c r="GH145" s="613">
        <v>0</v>
      </c>
      <c r="GI145" s="613">
        <v>0</v>
      </c>
      <c r="GJ145" s="613">
        <v>0</v>
      </c>
      <c r="GK145" s="613">
        <v>0</v>
      </c>
      <c r="GL145" s="613">
        <v>0</v>
      </c>
      <c r="GM145" s="613">
        <v>0</v>
      </c>
      <c r="GN145" s="613">
        <v>0</v>
      </c>
      <c r="GO145" s="613">
        <v>0</v>
      </c>
      <c r="GP145" s="613">
        <v>0</v>
      </c>
      <c r="GQ145" s="613">
        <v>0</v>
      </c>
      <c r="GR145" s="613">
        <v>0</v>
      </c>
      <c r="GS145" s="613">
        <v>0</v>
      </c>
      <c r="GT145" s="613">
        <v>0</v>
      </c>
      <c r="GU145" s="613">
        <v>0</v>
      </c>
      <c r="GV145" s="613">
        <v>0</v>
      </c>
      <c r="GW145" s="613">
        <v>0</v>
      </c>
      <c r="GX145" s="613">
        <v>0</v>
      </c>
      <c r="GY145" s="613">
        <v>0</v>
      </c>
      <c r="GZ145" s="613">
        <v>0</v>
      </c>
      <c r="HA145" s="613">
        <v>0</v>
      </c>
      <c r="HB145" s="613">
        <v>0</v>
      </c>
      <c r="HC145" s="613">
        <v>0</v>
      </c>
      <c r="HD145" s="613">
        <v>0</v>
      </c>
      <c r="HE145" s="613">
        <v>0</v>
      </c>
      <c r="HF145" s="613">
        <v>0</v>
      </c>
      <c r="HG145" s="613">
        <v>0</v>
      </c>
      <c r="HH145" s="613">
        <v>0</v>
      </c>
      <c r="HI145" s="613">
        <v>0</v>
      </c>
      <c r="HJ145" s="613">
        <v>0</v>
      </c>
      <c r="HK145" s="613">
        <v>0</v>
      </c>
      <c r="HL145" s="613">
        <v>0</v>
      </c>
      <c r="HM145" s="613">
        <v>0</v>
      </c>
      <c r="HN145" s="613">
        <v>0</v>
      </c>
      <c r="HO145" s="613">
        <v>0</v>
      </c>
      <c r="HP145" s="613">
        <v>0</v>
      </c>
      <c r="HQ145" s="613">
        <v>0</v>
      </c>
      <c r="HR145" s="613">
        <v>0</v>
      </c>
      <c r="HS145" s="613">
        <v>0</v>
      </c>
      <c r="HT145" s="613">
        <v>0</v>
      </c>
      <c r="HU145" s="613">
        <v>0</v>
      </c>
      <c r="HV145" s="613">
        <v>0</v>
      </c>
      <c r="HW145" s="613">
        <v>0</v>
      </c>
      <c r="HX145" s="613">
        <v>0</v>
      </c>
      <c r="HY145" s="613">
        <v>0</v>
      </c>
      <c r="HZ145" s="613">
        <v>0</v>
      </c>
      <c r="IA145" s="613">
        <v>0</v>
      </c>
      <c r="IB145" s="613">
        <v>0</v>
      </c>
      <c r="IC145" s="613">
        <v>0</v>
      </c>
      <c r="ID145" s="613">
        <v>0</v>
      </c>
      <c r="IE145" s="613">
        <v>0</v>
      </c>
      <c r="IF145" s="613">
        <v>0</v>
      </c>
      <c r="IG145" s="613">
        <v>0</v>
      </c>
      <c r="IH145" s="613">
        <v>0</v>
      </c>
      <c r="II145" s="613">
        <v>0</v>
      </c>
      <c r="IJ145" s="613">
        <v>0</v>
      </c>
      <c r="IK145" s="613">
        <v>0</v>
      </c>
      <c r="IL145" s="613">
        <v>0</v>
      </c>
      <c r="IM145" s="613">
        <v>0</v>
      </c>
      <c r="IN145" s="613">
        <v>0</v>
      </c>
      <c r="IO145" s="613">
        <v>0</v>
      </c>
      <c r="IP145" s="613">
        <v>0</v>
      </c>
      <c r="IQ145" s="613">
        <v>0</v>
      </c>
      <c r="IR145" s="613">
        <v>0</v>
      </c>
      <c r="IS145" s="613">
        <v>0</v>
      </c>
      <c r="IT145" s="613">
        <v>0</v>
      </c>
      <c r="IU145" s="613">
        <v>0</v>
      </c>
      <c r="IV145" s="613">
        <v>0</v>
      </c>
      <c r="IW145" s="613">
        <v>0</v>
      </c>
      <c r="IX145" s="613">
        <v>0</v>
      </c>
      <c r="IY145" s="613">
        <v>0</v>
      </c>
      <c r="IZ145" s="613">
        <v>0</v>
      </c>
      <c r="JA145" s="613">
        <v>0</v>
      </c>
      <c r="JB145" s="613">
        <v>0</v>
      </c>
      <c r="JC145" s="613">
        <v>0</v>
      </c>
      <c r="JD145" s="613">
        <v>0</v>
      </c>
      <c r="JE145" s="613">
        <v>0</v>
      </c>
      <c r="JF145" s="613">
        <v>0</v>
      </c>
      <c r="JG145" s="613">
        <v>0</v>
      </c>
      <c r="JH145" s="613">
        <v>0</v>
      </c>
      <c r="JI145" s="613">
        <v>0</v>
      </c>
      <c r="JJ145" s="613">
        <v>0</v>
      </c>
      <c r="JK145" s="613">
        <v>0</v>
      </c>
      <c r="JL145" s="613">
        <v>0</v>
      </c>
      <c r="JM145" s="613">
        <v>0</v>
      </c>
      <c r="JN145" s="613">
        <v>0</v>
      </c>
      <c r="JO145" s="613">
        <v>0</v>
      </c>
      <c r="JP145" s="613">
        <v>0</v>
      </c>
      <c r="JQ145" s="613">
        <v>0</v>
      </c>
      <c r="JR145" s="613">
        <v>0</v>
      </c>
      <c r="JS145" s="613">
        <v>0</v>
      </c>
      <c r="JT145" s="613">
        <v>0</v>
      </c>
      <c r="JU145" s="613">
        <v>0</v>
      </c>
      <c r="JV145" s="613">
        <v>0</v>
      </c>
      <c r="JW145" s="613">
        <v>0</v>
      </c>
      <c r="JX145" s="613">
        <v>0</v>
      </c>
      <c r="JY145" s="613">
        <v>0</v>
      </c>
      <c r="JZ145" s="613">
        <v>0</v>
      </c>
      <c r="KA145" s="613">
        <v>0</v>
      </c>
      <c r="KB145" s="613">
        <v>0</v>
      </c>
      <c r="KC145" s="613">
        <v>0</v>
      </c>
      <c r="KD145" s="613">
        <v>0</v>
      </c>
      <c r="KE145" s="613">
        <v>0</v>
      </c>
      <c r="KF145" s="613">
        <v>0</v>
      </c>
      <c r="KG145" s="613">
        <v>0</v>
      </c>
      <c r="KH145" s="613">
        <v>0</v>
      </c>
      <c r="KI145" s="613">
        <v>0</v>
      </c>
      <c r="KJ145" s="613">
        <v>0</v>
      </c>
      <c r="KK145" s="613">
        <v>0</v>
      </c>
      <c r="KL145" s="613">
        <v>0</v>
      </c>
      <c r="KM145" s="613">
        <v>0</v>
      </c>
      <c r="KN145" s="613">
        <v>0</v>
      </c>
      <c r="KO145" s="613">
        <v>0</v>
      </c>
      <c r="KP145" s="613">
        <v>0</v>
      </c>
      <c r="KQ145" s="613">
        <v>0</v>
      </c>
      <c r="KR145" s="613">
        <v>0</v>
      </c>
      <c r="KS145" s="613">
        <v>0</v>
      </c>
      <c r="KT145" s="613">
        <v>0</v>
      </c>
      <c r="KU145" s="613">
        <v>0</v>
      </c>
      <c r="KV145" s="613">
        <v>0</v>
      </c>
      <c r="KW145" s="613">
        <v>0</v>
      </c>
      <c r="KX145" s="613">
        <v>0</v>
      </c>
      <c r="KY145" s="613">
        <v>0</v>
      </c>
      <c r="KZ145" s="613">
        <v>0</v>
      </c>
      <c r="LA145" s="613">
        <v>0</v>
      </c>
      <c r="LB145" s="613">
        <v>0</v>
      </c>
      <c r="LC145" s="613">
        <v>0</v>
      </c>
      <c r="LD145" s="613">
        <v>0</v>
      </c>
      <c r="LE145" s="613">
        <v>0</v>
      </c>
      <c r="LF145" s="613">
        <v>0</v>
      </c>
      <c r="LG145" s="613">
        <v>0</v>
      </c>
      <c r="LH145" s="613">
        <v>0</v>
      </c>
      <c r="LI145" s="613">
        <v>0</v>
      </c>
      <c r="LJ145" s="613">
        <v>0</v>
      </c>
      <c r="LK145" s="613">
        <v>0</v>
      </c>
      <c r="LL145" s="613">
        <v>0</v>
      </c>
      <c r="LM145" s="613">
        <v>0</v>
      </c>
      <c r="LN145" s="613">
        <v>0</v>
      </c>
      <c r="LO145" s="613">
        <v>0</v>
      </c>
      <c r="LP145" s="613">
        <v>0</v>
      </c>
      <c r="LQ145" s="613">
        <v>0</v>
      </c>
      <c r="LR145" s="613">
        <v>0</v>
      </c>
      <c r="LS145" s="613">
        <v>0</v>
      </c>
      <c r="LT145" s="613">
        <v>0</v>
      </c>
      <c r="LU145" s="613">
        <v>0</v>
      </c>
      <c r="LV145" s="613">
        <v>0</v>
      </c>
      <c r="LW145" s="613">
        <v>0</v>
      </c>
      <c r="LX145" s="613">
        <v>0</v>
      </c>
      <c r="LY145" s="613">
        <v>0</v>
      </c>
      <c r="LZ145" s="613">
        <v>0</v>
      </c>
      <c r="MA145" s="613">
        <v>0</v>
      </c>
      <c r="MB145" s="613">
        <v>0</v>
      </c>
      <c r="MC145" s="613">
        <v>0</v>
      </c>
      <c r="MD145" s="613">
        <v>0</v>
      </c>
      <c r="ME145" s="613">
        <v>0</v>
      </c>
      <c r="MF145" s="613">
        <v>0</v>
      </c>
      <c r="MG145" s="613">
        <v>0</v>
      </c>
      <c r="MH145" s="613">
        <v>0</v>
      </c>
      <c r="MI145" s="613">
        <v>0</v>
      </c>
      <c r="MJ145" s="613">
        <v>0</v>
      </c>
      <c r="MK145" s="613">
        <v>0</v>
      </c>
      <c r="ML145" s="613">
        <v>0</v>
      </c>
      <c r="MM145" s="613">
        <v>0</v>
      </c>
      <c r="MN145" s="613">
        <v>0</v>
      </c>
      <c r="MO145" s="613">
        <v>0</v>
      </c>
      <c r="MP145" s="613">
        <v>0</v>
      </c>
      <c r="MQ145" s="613">
        <v>0</v>
      </c>
      <c r="MR145" s="613">
        <v>0</v>
      </c>
      <c r="MS145" s="613">
        <v>0</v>
      </c>
      <c r="MT145" s="613">
        <v>0</v>
      </c>
      <c r="MU145" s="613">
        <v>0</v>
      </c>
      <c r="MV145" s="613">
        <v>0</v>
      </c>
      <c r="MW145" s="613">
        <v>0</v>
      </c>
      <c r="MX145" s="613">
        <v>0</v>
      </c>
      <c r="MY145" s="613">
        <v>0</v>
      </c>
      <c r="MZ145" s="613">
        <v>0</v>
      </c>
      <c r="NA145" s="613">
        <v>0</v>
      </c>
      <c r="NB145" s="613">
        <v>0</v>
      </c>
      <c r="NC145" s="613">
        <v>0</v>
      </c>
      <c r="ND145" s="613">
        <v>0</v>
      </c>
      <c r="NE145" s="613">
        <v>0</v>
      </c>
      <c r="NF145" s="613">
        <v>0</v>
      </c>
      <c r="NG145" s="613">
        <v>0</v>
      </c>
      <c r="NH145" s="613">
        <v>0</v>
      </c>
      <c r="NI145" s="613">
        <v>0</v>
      </c>
      <c r="NJ145" s="613">
        <v>0</v>
      </c>
      <c r="NK145" s="613">
        <v>0</v>
      </c>
      <c r="NL145" s="613">
        <v>0</v>
      </c>
      <c r="NM145" s="613">
        <v>0</v>
      </c>
      <c r="NN145" s="613">
        <v>0</v>
      </c>
      <c r="NO145" s="613">
        <v>0</v>
      </c>
      <c r="NP145" s="613">
        <v>0</v>
      </c>
      <c r="NQ145" s="613">
        <v>0</v>
      </c>
      <c r="NR145" s="613">
        <v>0</v>
      </c>
      <c r="NS145" s="613">
        <v>0</v>
      </c>
      <c r="NT145" s="613">
        <v>0</v>
      </c>
      <c r="NU145" s="613">
        <v>0</v>
      </c>
      <c r="NV145" s="613">
        <v>0</v>
      </c>
      <c r="NW145" s="613">
        <v>0</v>
      </c>
      <c r="NX145" s="613">
        <v>0</v>
      </c>
      <c r="NY145" s="613">
        <v>0</v>
      </c>
      <c r="NZ145" s="613">
        <v>0</v>
      </c>
      <c r="OA145" s="613">
        <v>0</v>
      </c>
      <c r="OB145" s="613">
        <v>0</v>
      </c>
      <c r="OC145" s="613">
        <v>0</v>
      </c>
      <c r="OD145" s="613">
        <v>0</v>
      </c>
      <c r="OE145" s="613">
        <v>0</v>
      </c>
      <c r="OF145" s="613">
        <v>0</v>
      </c>
      <c r="OG145" s="613">
        <v>0</v>
      </c>
      <c r="OH145" s="613">
        <v>0</v>
      </c>
      <c r="OI145" s="613">
        <v>0</v>
      </c>
      <c r="OJ145" s="613">
        <v>0</v>
      </c>
      <c r="OK145" s="613">
        <v>0</v>
      </c>
      <c r="OL145" s="613">
        <v>0</v>
      </c>
      <c r="OM145" s="613">
        <v>0</v>
      </c>
      <c r="ON145" s="613">
        <v>0</v>
      </c>
      <c r="OO145" s="613">
        <v>0</v>
      </c>
      <c r="OP145" s="613">
        <v>0</v>
      </c>
      <c r="OQ145" s="613">
        <v>0</v>
      </c>
      <c r="OR145" s="613">
        <v>0</v>
      </c>
      <c r="OS145" s="613">
        <v>0</v>
      </c>
      <c r="OT145" s="613">
        <v>0</v>
      </c>
      <c r="OU145" s="613">
        <v>0</v>
      </c>
      <c r="OV145" s="613">
        <v>0</v>
      </c>
      <c r="OW145" s="613">
        <v>0</v>
      </c>
      <c r="OX145" s="613">
        <v>0</v>
      </c>
      <c r="OY145" s="613">
        <v>0</v>
      </c>
      <c r="OZ145" s="613">
        <v>0</v>
      </c>
      <c r="PA145" s="613">
        <v>0</v>
      </c>
      <c r="PB145" s="613">
        <v>0</v>
      </c>
      <c r="PC145" s="613">
        <v>0</v>
      </c>
      <c r="PD145" s="613">
        <v>0</v>
      </c>
      <c r="PE145" s="613">
        <v>0</v>
      </c>
      <c r="PF145" s="613">
        <v>0</v>
      </c>
      <c r="PG145" s="613">
        <v>0</v>
      </c>
      <c r="PH145" s="613">
        <v>0</v>
      </c>
      <c r="PI145" s="613">
        <v>0</v>
      </c>
      <c r="PJ145" s="613">
        <v>0</v>
      </c>
      <c r="PK145" s="613">
        <v>0</v>
      </c>
      <c r="PL145" s="613">
        <v>0</v>
      </c>
      <c r="PM145" s="613">
        <v>0</v>
      </c>
      <c r="PN145" s="613">
        <v>0</v>
      </c>
      <c r="PO145" s="613">
        <v>0</v>
      </c>
      <c r="PP145" s="613">
        <v>0</v>
      </c>
      <c r="PQ145" s="613">
        <v>0</v>
      </c>
      <c r="PR145" s="613">
        <v>0</v>
      </c>
      <c r="PS145" s="613">
        <v>0</v>
      </c>
      <c r="PT145" s="613">
        <v>0</v>
      </c>
      <c r="PU145" s="613">
        <v>0</v>
      </c>
      <c r="PV145" s="613">
        <v>0</v>
      </c>
      <c r="PW145" s="613">
        <v>0</v>
      </c>
      <c r="PX145" s="613">
        <v>0</v>
      </c>
      <c r="PY145" s="613">
        <v>0</v>
      </c>
      <c r="PZ145" s="613">
        <v>0</v>
      </c>
      <c r="QA145" s="613">
        <v>0</v>
      </c>
      <c r="QB145" s="613">
        <v>0</v>
      </c>
      <c r="QC145" s="613">
        <v>0</v>
      </c>
      <c r="QD145" s="613">
        <v>0</v>
      </c>
      <c r="QE145" s="613">
        <v>0</v>
      </c>
      <c r="QF145" s="613">
        <v>0</v>
      </c>
      <c r="QG145" s="613">
        <v>0</v>
      </c>
      <c r="QH145" s="613">
        <v>0</v>
      </c>
      <c r="QI145" s="613">
        <v>0</v>
      </c>
      <c r="QJ145" s="613">
        <v>0</v>
      </c>
      <c r="QK145" s="613">
        <v>0</v>
      </c>
      <c r="QL145" s="613">
        <v>0</v>
      </c>
      <c r="QM145" s="613">
        <v>0</v>
      </c>
      <c r="QN145" s="613">
        <v>0</v>
      </c>
      <c r="QO145" s="613">
        <v>0</v>
      </c>
      <c r="QP145" s="613">
        <v>0</v>
      </c>
      <c r="QQ145" s="613">
        <v>0</v>
      </c>
      <c r="QR145" s="613">
        <v>0</v>
      </c>
      <c r="QS145" s="613">
        <v>0</v>
      </c>
      <c r="QT145" s="613">
        <v>0</v>
      </c>
      <c r="QU145" s="613">
        <v>0</v>
      </c>
      <c r="QV145" s="613">
        <v>0</v>
      </c>
      <c r="QW145" s="613">
        <v>0</v>
      </c>
      <c r="QX145" s="613">
        <v>0</v>
      </c>
      <c r="QY145" s="613">
        <v>0</v>
      </c>
      <c r="QZ145" s="613">
        <v>0</v>
      </c>
      <c r="RA145" s="613">
        <v>0</v>
      </c>
      <c r="RB145" s="613">
        <v>0</v>
      </c>
      <c r="RC145" s="613">
        <v>0</v>
      </c>
      <c r="RD145" s="613">
        <v>0</v>
      </c>
      <c r="RE145" s="613">
        <v>0</v>
      </c>
      <c r="RF145" s="613">
        <v>0</v>
      </c>
      <c r="RG145" s="613">
        <v>0</v>
      </c>
      <c r="RH145" s="613">
        <v>0</v>
      </c>
      <c r="RI145" s="613">
        <v>0</v>
      </c>
      <c r="RJ145" s="613">
        <v>0</v>
      </c>
      <c r="RK145" s="613">
        <v>0</v>
      </c>
      <c r="RL145" s="613">
        <v>0</v>
      </c>
      <c r="RM145" s="613">
        <v>0</v>
      </c>
      <c r="RN145" s="613">
        <v>0</v>
      </c>
      <c r="RO145" s="613">
        <v>0</v>
      </c>
      <c r="RP145" s="613">
        <v>0</v>
      </c>
      <c r="RQ145" s="613">
        <v>0</v>
      </c>
      <c r="RR145" s="613">
        <v>0</v>
      </c>
      <c r="RS145" s="613">
        <v>0</v>
      </c>
      <c r="RT145" s="613">
        <v>0</v>
      </c>
      <c r="RU145" s="613">
        <v>0</v>
      </c>
      <c r="RV145" s="613">
        <v>0</v>
      </c>
      <c r="RW145" s="613">
        <v>0</v>
      </c>
      <c r="RX145" s="613">
        <v>0</v>
      </c>
      <c r="RY145" s="613">
        <v>0</v>
      </c>
      <c r="RZ145" s="613">
        <v>0</v>
      </c>
      <c r="SA145" s="613">
        <v>0</v>
      </c>
      <c r="SB145" s="613">
        <v>0</v>
      </c>
      <c r="SC145" s="613">
        <v>0</v>
      </c>
      <c r="SD145" s="613">
        <v>0</v>
      </c>
      <c r="SE145" s="613">
        <v>0</v>
      </c>
      <c r="SF145" s="613">
        <v>0</v>
      </c>
      <c r="SG145" s="613">
        <v>0</v>
      </c>
      <c r="SH145" s="613">
        <v>0</v>
      </c>
      <c r="SI145" s="613">
        <v>0</v>
      </c>
      <c r="SJ145" s="613">
        <v>0</v>
      </c>
      <c r="SK145" s="267">
        <f t="shared" si="400"/>
        <v>0</v>
      </c>
      <c r="SL145" s="254"/>
      <c r="SM145" s="242"/>
      <c r="SN145" s="242"/>
      <c r="SO145" s="242"/>
    </row>
    <row r="146" spans="1:509" outlineLevel="3" x14ac:dyDescent="0.35">
      <c r="A146" s="242"/>
      <c r="B146" s="251"/>
      <c r="C146" s="438">
        <f t="shared" si="401"/>
        <v>4</v>
      </c>
      <c r="D146" s="267"/>
      <c r="E146" s="316">
        <f t="shared" si="402"/>
        <v>5</v>
      </c>
      <c r="F146" s="322"/>
      <c r="G146" s="322"/>
      <c r="H146" s="267"/>
      <c r="I146" s="540"/>
      <c r="J146" s="554" t="s">
        <v>857</v>
      </c>
      <c r="K146" s="541"/>
      <c r="L146" s="613">
        <v>0</v>
      </c>
      <c r="M146" s="613">
        <v>0</v>
      </c>
      <c r="N146" s="613">
        <v>0</v>
      </c>
      <c r="O146" s="613">
        <v>0</v>
      </c>
      <c r="P146" s="613">
        <v>0</v>
      </c>
      <c r="Q146" s="613">
        <v>0</v>
      </c>
      <c r="R146" s="613">
        <v>0</v>
      </c>
      <c r="S146" s="613">
        <v>0</v>
      </c>
      <c r="T146" s="613">
        <v>0</v>
      </c>
      <c r="U146" s="613">
        <v>0</v>
      </c>
      <c r="V146" s="613">
        <v>0</v>
      </c>
      <c r="W146" s="613">
        <v>0</v>
      </c>
      <c r="X146" s="613">
        <v>0</v>
      </c>
      <c r="Y146" s="613">
        <v>0</v>
      </c>
      <c r="Z146" s="613">
        <v>0</v>
      </c>
      <c r="AA146" s="613">
        <v>0</v>
      </c>
      <c r="AB146" s="613">
        <v>0</v>
      </c>
      <c r="AC146" s="613">
        <v>0</v>
      </c>
      <c r="AD146" s="613">
        <v>0</v>
      </c>
      <c r="AE146" s="613">
        <v>0</v>
      </c>
      <c r="AF146" s="613">
        <v>0</v>
      </c>
      <c r="AG146" s="613">
        <v>0</v>
      </c>
      <c r="AH146" s="613">
        <v>0</v>
      </c>
      <c r="AI146" s="613">
        <v>0</v>
      </c>
      <c r="AJ146" s="613">
        <v>0</v>
      </c>
      <c r="AK146" s="613">
        <v>0</v>
      </c>
      <c r="AL146" s="613">
        <v>0</v>
      </c>
      <c r="AM146" s="613">
        <v>0</v>
      </c>
      <c r="AN146" s="613">
        <v>0</v>
      </c>
      <c r="AO146" s="613">
        <v>0</v>
      </c>
      <c r="AP146" s="613">
        <v>0</v>
      </c>
      <c r="AQ146" s="613">
        <v>0</v>
      </c>
      <c r="AR146" s="613">
        <v>0</v>
      </c>
      <c r="AS146" s="613">
        <v>0</v>
      </c>
      <c r="AT146" s="613">
        <v>0</v>
      </c>
      <c r="AU146" s="613">
        <v>0</v>
      </c>
      <c r="AV146" s="613">
        <v>0</v>
      </c>
      <c r="AW146" s="613">
        <v>0</v>
      </c>
      <c r="AX146" s="613">
        <v>0</v>
      </c>
      <c r="AY146" s="613">
        <v>0</v>
      </c>
      <c r="AZ146" s="613">
        <v>0</v>
      </c>
      <c r="BA146" s="613">
        <v>0</v>
      </c>
      <c r="BB146" s="613">
        <v>0</v>
      </c>
      <c r="BC146" s="613">
        <v>0</v>
      </c>
      <c r="BD146" s="613">
        <v>0</v>
      </c>
      <c r="BE146" s="613">
        <v>0</v>
      </c>
      <c r="BF146" s="613">
        <v>0</v>
      </c>
      <c r="BG146" s="613">
        <v>0</v>
      </c>
      <c r="BH146" s="613">
        <v>0</v>
      </c>
      <c r="BI146" s="613">
        <v>0</v>
      </c>
      <c r="BJ146" s="613">
        <v>0</v>
      </c>
      <c r="BK146" s="613">
        <v>0</v>
      </c>
      <c r="BL146" s="613">
        <v>0</v>
      </c>
      <c r="BM146" s="613">
        <v>0</v>
      </c>
      <c r="BN146" s="613">
        <v>0</v>
      </c>
      <c r="BO146" s="613">
        <v>0</v>
      </c>
      <c r="BP146" s="613">
        <v>0</v>
      </c>
      <c r="BQ146" s="613">
        <v>0</v>
      </c>
      <c r="BR146" s="613">
        <v>0</v>
      </c>
      <c r="BS146" s="613">
        <v>0</v>
      </c>
      <c r="BT146" s="613">
        <v>0</v>
      </c>
      <c r="BU146" s="613">
        <v>0</v>
      </c>
      <c r="BV146" s="613">
        <v>0</v>
      </c>
      <c r="BW146" s="613">
        <v>0</v>
      </c>
      <c r="BX146" s="613">
        <v>0</v>
      </c>
      <c r="BY146" s="613">
        <v>0</v>
      </c>
      <c r="BZ146" s="613">
        <v>0</v>
      </c>
      <c r="CA146" s="613">
        <v>0</v>
      </c>
      <c r="CB146" s="613">
        <v>0</v>
      </c>
      <c r="CC146" s="613">
        <v>0</v>
      </c>
      <c r="CD146" s="613">
        <v>0</v>
      </c>
      <c r="CE146" s="613">
        <v>0</v>
      </c>
      <c r="CF146" s="613">
        <v>0</v>
      </c>
      <c r="CG146" s="613">
        <v>0</v>
      </c>
      <c r="CH146" s="613">
        <v>0</v>
      </c>
      <c r="CI146" s="613">
        <v>0</v>
      </c>
      <c r="CJ146" s="613">
        <v>0</v>
      </c>
      <c r="CK146" s="613">
        <v>0</v>
      </c>
      <c r="CL146" s="613">
        <v>0</v>
      </c>
      <c r="CM146" s="613">
        <v>0</v>
      </c>
      <c r="CN146" s="613">
        <v>0</v>
      </c>
      <c r="CO146" s="613">
        <v>0</v>
      </c>
      <c r="CP146" s="613">
        <v>0</v>
      </c>
      <c r="CQ146" s="613">
        <v>0</v>
      </c>
      <c r="CR146" s="613">
        <v>0</v>
      </c>
      <c r="CS146" s="613">
        <v>0</v>
      </c>
      <c r="CT146" s="613">
        <v>0</v>
      </c>
      <c r="CU146" s="613">
        <v>0</v>
      </c>
      <c r="CV146" s="613">
        <v>0</v>
      </c>
      <c r="CW146" s="613">
        <v>0</v>
      </c>
      <c r="CX146" s="613">
        <v>0</v>
      </c>
      <c r="CY146" s="613">
        <v>0</v>
      </c>
      <c r="CZ146" s="613">
        <v>0</v>
      </c>
      <c r="DA146" s="613">
        <v>0</v>
      </c>
      <c r="DB146" s="613">
        <v>0</v>
      </c>
      <c r="DC146" s="613">
        <v>0</v>
      </c>
      <c r="DD146" s="613">
        <v>0</v>
      </c>
      <c r="DE146" s="613">
        <v>0</v>
      </c>
      <c r="DF146" s="613">
        <v>0</v>
      </c>
      <c r="DG146" s="613">
        <v>0</v>
      </c>
      <c r="DH146" s="613">
        <v>0</v>
      </c>
      <c r="DI146" s="613">
        <v>0</v>
      </c>
      <c r="DJ146" s="613">
        <v>0</v>
      </c>
      <c r="DK146" s="613">
        <v>0</v>
      </c>
      <c r="DL146" s="613">
        <v>0</v>
      </c>
      <c r="DM146" s="613">
        <v>0</v>
      </c>
      <c r="DN146" s="613">
        <v>0</v>
      </c>
      <c r="DO146" s="613">
        <v>0</v>
      </c>
      <c r="DP146" s="613">
        <v>0</v>
      </c>
      <c r="DQ146" s="613">
        <v>0</v>
      </c>
      <c r="DR146" s="613">
        <v>0</v>
      </c>
      <c r="DS146" s="613">
        <v>0</v>
      </c>
      <c r="DT146" s="613">
        <v>0</v>
      </c>
      <c r="DU146" s="613">
        <v>0</v>
      </c>
      <c r="DV146" s="613">
        <v>0</v>
      </c>
      <c r="DW146" s="613">
        <v>0</v>
      </c>
      <c r="DX146" s="613">
        <v>0</v>
      </c>
      <c r="DY146" s="613">
        <v>0</v>
      </c>
      <c r="DZ146" s="613">
        <v>0</v>
      </c>
      <c r="EA146" s="613">
        <v>0</v>
      </c>
      <c r="EB146" s="613">
        <v>0</v>
      </c>
      <c r="EC146" s="613">
        <v>0</v>
      </c>
      <c r="ED146" s="613">
        <v>0</v>
      </c>
      <c r="EE146" s="613">
        <v>0</v>
      </c>
      <c r="EF146" s="613">
        <v>0</v>
      </c>
      <c r="EG146" s="613">
        <v>0</v>
      </c>
      <c r="EH146" s="613">
        <v>0</v>
      </c>
      <c r="EI146" s="613">
        <v>0</v>
      </c>
      <c r="EJ146" s="613">
        <v>0</v>
      </c>
      <c r="EK146" s="613">
        <v>0</v>
      </c>
      <c r="EL146" s="613">
        <v>0</v>
      </c>
      <c r="EM146" s="613">
        <v>0</v>
      </c>
      <c r="EN146" s="613">
        <v>0</v>
      </c>
      <c r="EO146" s="613">
        <v>0</v>
      </c>
      <c r="EP146" s="613">
        <v>0</v>
      </c>
      <c r="EQ146" s="613">
        <v>0</v>
      </c>
      <c r="ER146" s="613">
        <v>0</v>
      </c>
      <c r="ES146" s="613">
        <v>0</v>
      </c>
      <c r="ET146" s="613">
        <v>0</v>
      </c>
      <c r="EU146" s="613">
        <v>0</v>
      </c>
      <c r="EV146" s="613">
        <v>0</v>
      </c>
      <c r="EW146" s="613">
        <v>0</v>
      </c>
      <c r="EX146" s="613">
        <v>0</v>
      </c>
      <c r="EY146" s="613">
        <v>0</v>
      </c>
      <c r="EZ146" s="613">
        <v>0</v>
      </c>
      <c r="FA146" s="613">
        <v>0</v>
      </c>
      <c r="FB146" s="613">
        <v>0</v>
      </c>
      <c r="FC146" s="613">
        <v>0</v>
      </c>
      <c r="FD146" s="613">
        <v>0</v>
      </c>
      <c r="FE146" s="613">
        <v>0</v>
      </c>
      <c r="FF146" s="613">
        <v>0</v>
      </c>
      <c r="FG146" s="613">
        <v>0</v>
      </c>
      <c r="FH146" s="613">
        <v>0</v>
      </c>
      <c r="FI146" s="613">
        <v>0</v>
      </c>
      <c r="FJ146" s="613">
        <v>0</v>
      </c>
      <c r="FK146" s="613">
        <v>0</v>
      </c>
      <c r="FL146" s="613">
        <v>0</v>
      </c>
      <c r="FM146" s="613">
        <v>0</v>
      </c>
      <c r="FN146" s="613">
        <v>0</v>
      </c>
      <c r="FO146" s="613">
        <v>0</v>
      </c>
      <c r="FP146" s="613">
        <v>0</v>
      </c>
      <c r="FQ146" s="613">
        <v>0</v>
      </c>
      <c r="FR146" s="613">
        <v>0</v>
      </c>
      <c r="FS146" s="613">
        <v>0</v>
      </c>
      <c r="FT146" s="613">
        <v>0</v>
      </c>
      <c r="FU146" s="613">
        <v>0</v>
      </c>
      <c r="FV146" s="613">
        <v>0</v>
      </c>
      <c r="FW146" s="613">
        <v>0</v>
      </c>
      <c r="FX146" s="613">
        <v>0</v>
      </c>
      <c r="FY146" s="613">
        <v>0</v>
      </c>
      <c r="FZ146" s="613">
        <v>0</v>
      </c>
      <c r="GA146" s="613">
        <v>0</v>
      </c>
      <c r="GB146" s="613">
        <v>0</v>
      </c>
      <c r="GC146" s="613">
        <v>0</v>
      </c>
      <c r="GD146" s="613">
        <v>0</v>
      </c>
      <c r="GE146" s="613">
        <v>0</v>
      </c>
      <c r="GF146" s="613">
        <v>0</v>
      </c>
      <c r="GG146" s="613">
        <v>0</v>
      </c>
      <c r="GH146" s="613">
        <v>0</v>
      </c>
      <c r="GI146" s="613">
        <v>0</v>
      </c>
      <c r="GJ146" s="613">
        <v>0</v>
      </c>
      <c r="GK146" s="613">
        <v>0</v>
      </c>
      <c r="GL146" s="613">
        <v>0</v>
      </c>
      <c r="GM146" s="613">
        <v>0</v>
      </c>
      <c r="GN146" s="613">
        <v>0</v>
      </c>
      <c r="GO146" s="613">
        <v>0</v>
      </c>
      <c r="GP146" s="613">
        <v>0</v>
      </c>
      <c r="GQ146" s="613">
        <v>0</v>
      </c>
      <c r="GR146" s="613">
        <v>0</v>
      </c>
      <c r="GS146" s="613">
        <v>0</v>
      </c>
      <c r="GT146" s="613">
        <v>0</v>
      </c>
      <c r="GU146" s="613">
        <v>0</v>
      </c>
      <c r="GV146" s="613">
        <v>0</v>
      </c>
      <c r="GW146" s="613">
        <v>0</v>
      </c>
      <c r="GX146" s="613">
        <v>0</v>
      </c>
      <c r="GY146" s="613">
        <v>0</v>
      </c>
      <c r="GZ146" s="613">
        <v>0</v>
      </c>
      <c r="HA146" s="613">
        <v>0</v>
      </c>
      <c r="HB146" s="613">
        <v>0</v>
      </c>
      <c r="HC146" s="613">
        <v>0</v>
      </c>
      <c r="HD146" s="613">
        <v>0</v>
      </c>
      <c r="HE146" s="613">
        <v>0</v>
      </c>
      <c r="HF146" s="613">
        <v>0</v>
      </c>
      <c r="HG146" s="613">
        <v>0</v>
      </c>
      <c r="HH146" s="613">
        <v>0</v>
      </c>
      <c r="HI146" s="613">
        <v>0</v>
      </c>
      <c r="HJ146" s="613">
        <v>0</v>
      </c>
      <c r="HK146" s="613">
        <v>0</v>
      </c>
      <c r="HL146" s="613">
        <v>0</v>
      </c>
      <c r="HM146" s="613">
        <v>0</v>
      </c>
      <c r="HN146" s="613">
        <v>0</v>
      </c>
      <c r="HO146" s="613">
        <v>0</v>
      </c>
      <c r="HP146" s="613">
        <v>0</v>
      </c>
      <c r="HQ146" s="613">
        <v>0</v>
      </c>
      <c r="HR146" s="613">
        <v>0</v>
      </c>
      <c r="HS146" s="613">
        <v>0</v>
      </c>
      <c r="HT146" s="613">
        <v>0</v>
      </c>
      <c r="HU146" s="613">
        <v>0</v>
      </c>
      <c r="HV146" s="613">
        <v>0</v>
      </c>
      <c r="HW146" s="613">
        <v>0</v>
      </c>
      <c r="HX146" s="613">
        <v>0</v>
      </c>
      <c r="HY146" s="613">
        <v>0</v>
      </c>
      <c r="HZ146" s="613">
        <v>0</v>
      </c>
      <c r="IA146" s="613">
        <v>0</v>
      </c>
      <c r="IB146" s="613">
        <v>0</v>
      </c>
      <c r="IC146" s="613">
        <v>0</v>
      </c>
      <c r="ID146" s="613">
        <v>0</v>
      </c>
      <c r="IE146" s="613">
        <v>0</v>
      </c>
      <c r="IF146" s="613">
        <v>0</v>
      </c>
      <c r="IG146" s="613">
        <v>0</v>
      </c>
      <c r="IH146" s="613">
        <v>0</v>
      </c>
      <c r="II146" s="613">
        <v>0</v>
      </c>
      <c r="IJ146" s="613">
        <v>0</v>
      </c>
      <c r="IK146" s="613">
        <v>0</v>
      </c>
      <c r="IL146" s="613">
        <v>0</v>
      </c>
      <c r="IM146" s="613">
        <v>0</v>
      </c>
      <c r="IN146" s="613">
        <v>0</v>
      </c>
      <c r="IO146" s="613">
        <v>0</v>
      </c>
      <c r="IP146" s="613">
        <v>0</v>
      </c>
      <c r="IQ146" s="613">
        <v>0</v>
      </c>
      <c r="IR146" s="613">
        <v>0</v>
      </c>
      <c r="IS146" s="613">
        <v>0</v>
      </c>
      <c r="IT146" s="613">
        <v>0</v>
      </c>
      <c r="IU146" s="613">
        <v>0</v>
      </c>
      <c r="IV146" s="613">
        <v>0</v>
      </c>
      <c r="IW146" s="613">
        <v>0</v>
      </c>
      <c r="IX146" s="613">
        <v>0</v>
      </c>
      <c r="IY146" s="613">
        <v>0</v>
      </c>
      <c r="IZ146" s="613">
        <v>0</v>
      </c>
      <c r="JA146" s="613">
        <v>0</v>
      </c>
      <c r="JB146" s="613">
        <v>0</v>
      </c>
      <c r="JC146" s="613">
        <v>0</v>
      </c>
      <c r="JD146" s="613">
        <v>0</v>
      </c>
      <c r="JE146" s="613">
        <v>0</v>
      </c>
      <c r="JF146" s="613">
        <v>0</v>
      </c>
      <c r="JG146" s="613">
        <v>0</v>
      </c>
      <c r="JH146" s="613">
        <v>0</v>
      </c>
      <c r="JI146" s="613">
        <v>0</v>
      </c>
      <c r="JJ146" s="613">
        <v>0</v>
      </c>
      <c r="JK146" s="613">
        <v>0</v>
      </c>
      <c r="JL146" s="613">
        <v>0</v>
      </c>
      <c r="JM146" s="613">
        <v>0</v>
      </c>
      <c r="JN146" s="613">
        <v>0</v>
      </c>
      <c r="JO146" s="613">
        <v>0</v>
      </c>
      <c r="JP146" s="613">
        <v>0</v>
      </c>
      <c r="JQ146" s="613">
        <v>0</v>
      </c>
      <c r="JR146" s="613">
        <v>0</v>
      </c>
      <c r="JS146" s="613">
        <v>0</v>
      </c>
      <c r="JT146" s="613">
        <v>0</v>
      </c>
      <c r="JU146" s="613">
        <v>0</v>
      </c>
      <c r="JV146" s="613">
        <v>0</v>
      </c>
      <c r="JW146" s="613">
        <v>0</v>
      </c>
      <c r="JX146" s="613">
        <v>0</v>
      </c>
      <c r="JY146" s="613">
        <v>0</v>
      </c>
      <c r="JZ146" s="613">
        <v>0</v>
      </c>
      <c r="KA146" s="613">
        <v>0</v>
      </c>
      <c r="KB146" s="613">
        <v>0</v>
      </c>
      <c r="KC146" s="613">
        <v>0</v>
      </c>
      <c r="KD146" s="613">
        <v>0</v>
      </c>
      <c r="KE146" s="613">
        <v>0</v>
      </c>
      <c r="KF146" s="613">
        <v>0</v>
      </c>
      <c r="KG146" s="613">
        <v>0</v>
      </c>
      <c r="KH146" s="613">
        <v>0</v>
      </c>
      <c r="KI146" s="613">
        <v>0</v>
      </c>
      <c r="KJ146" s="613">
        <v>0</v>
      </c>
      <c r="KK146" s="613">
        <v>0</v>
      </c>
      <c r="KL146" s="613">
        <v>0</v>
      </c>
      <c r="KM146" s="613">
        <v>0</v>
      </c>
      <c r="KN146" s="613">
        <v>0</v>
      </c>
      <c r="KO146" s="613">
        <v>0</v>
      </c>
      <c r="KP146" s="613">
        <v>0</v>
      </c>
      <c r="KQ146" s="613">
        <v>0</v>
      </c>
      <c r="KR146" s="613">
        <v>0</v>
      </c>
      <c r="KS146" s="613">
        <v>0</v>
      </c>
      <c r="KT146" s="613">
        <v>0</v>
      </c>
      <c r="KU146" s="613">
        <v>0</v>
      </c>
      <c r="KV146" s="613">
        <v>0</v>
      </c>
      <c r="KW146" s="613">
        <v>0</v>
      </c>
      <c r="KX146" s="613">
        <v>0</v>
      </c>
      <c r="KY146" s="613">
        <v>0</v>
      </c>
      <c r="KZ146" s="613">
        <v>0</v>
      </c>
      <c r="LA146" s="613">
        <v>0</v>
      </c>
      <c r="LB146" s="613">
        <v>0</v>
      </c>
      <c r="LC146" s="613">
        <v>0</v>
      </c>
      <c r="LD146" s="613">
        <v>0</v>
      </c>
      <c r="LE146" s="613">
        <v>0</v>
      </c>
      <c r="LF146" s="613">
        <v>0</v>
      </c>
      <c r="LG146" s="613">
        <v>0</v>
      </c>
      <c r="LH146" s="613">
        <v>0</v>
      </c>
      <c r="LI146" s="613">
        <v>0</v>
      </c>
      <c r="LJ146" s="613">
        <v>0</v>
      </c>
      <c r="LK146" s="613">
        <v>0</v>
      </c>
      <c r="LL146" s="613">
        <v>0</v>
      </c>
      <c r="LM146" s="613">
        <v>0</v>
      </c>
      <c r="LN146" s="613">
        <v>0</v>
      </c>
      <c r="LO146" s="613">
        <v>0</v>
      </c>
      <c r="LP146" s="613">
        <v>0</v>
      </c>
      <c r="LQ146" s="613">
        <v>0</v>
      </c>
      <c r="LR146" s="613">
        <v>0</v>
      </c>
      <c r="LS146" s="613">
        <v>0</v>
      </c>
      <c r="LT146" s="613">
        <v>0</v>
      </c>
      <c r="LU146" s="613">
        <v>0</v>
      </c>
      <c r="LV146" s="613">
        <v>0</v>
      </c>
      <c r="LW146" s="613">
        <v>0</v>
      </c>
      <c r="LX146" s="613">
        <v>0</v>
      </c>
      <c r="LY146" s="613">
        <v>0</v>
      </c>
      <c r="LZ146" s="613">
        <v>0</v>
      </c>
      <c r="MA146" s="613">
        <v>0</v>
      </c>
      <c r="MB146" s="613">
        <v>0</v>
      </c>
      <c r="MC146" s="613">
        <v>0</v>
      </c>
      <c r="MD146" s="613">
        <v>0</v>
      </c>
      <c r="ME146" s="613">
        <v>0</v>
      </c>
      <c r="MF146" s="613">
        <v>0</v>
      </c>
      <c r="MG146" s="613">
        <v>0</v>
      </c>
      <c r="MH146" s="613">
        <v>0</v>
      </c>
      <c r="MI146" s="613">
        <v>0</v>
      </c>
      <c r="MJ146" s="613">
        <v>0</v>
      </c>
      <c r="MK146" s="613">
        <v>0</v>
      </c>
      <c r="ML146" s="613">
        <v>0</v>
      </c>
      <c r="MM146" s="613">
        <v>0</v>
      </c>
      <c r="MN146" s="613">
        <v>0</v>
      </c>
      <c r="MO146" s="613">
        <v>0</v>
      </c>
      <c r="MP146" s="613">
        <v>0</v>
      </c>
      <c r="MQ146" s="613">
        <v>0</v>
      </c>
      <c r="MR146" s="613">
        <v>0</v>
      </c>
      <c r="MS146" s="613">
        <v>0</v>
      </c>
      <c r="MT146" s="613">
        <v>0</v>
      </c>
      <c r="MU146" s="613">
        <v>0</v>
      </c>
      <c r="MV146" s="613">
        <v>0</v>
      </c>
      <c r="MW146" s="613">
        <v>0</v>
      </c>
      <c r="MX146" s="613">
        <v>0</v>
      </c>
      <c r="MY146" s="613">
        <v>0</v>
      </c>
      <c r="MZ146" s="613">
        <v>0</v>
      </c>
      <c r="NA146" s="613">
        <v>0</v>
      </c>
      <c r="NB146" s="613">
        <v>0</v>
      </c>
      <c r="NC146" s="613">
        <v>0</v>
      </c>
      <c r="ND146" s="613">
        <v>0</v>
      </c>
      <c r="NE146" s="613">
        <v>0</v>
      </c>
      <c r="NF146" s="613">
        <v>0</v>
      </c>
      <c r="NG146" s="613">
        <v>0</v>
      </c>
      <c r="NH146" s="613">
        <v>0</v>
      </c>
      <c r="NI146" s="613">
        <v>0</v>
      </c>
      <c r="NJ146" s="613">
        <v>0</v>
      </c>
      <c r="NK146" s="613">
        <v>0</v>
      </c>
      <c r="NL146" s="613">
        <v>0</v>
      </c>
      <c r="NM146" s="613">
        <v>0</v>
      </c>
      <c r="NN146" s="613">
        <v>0</v>
      </c>
      <c r="NO146" s="613">
        <v>0</v>
      </c>
      <c r="NP146" s="613">
        <v>0</v>
      </c>
      <c r="NQ146" s="613">
        <v>0</v>
      </c>
      <c r="NR146" s="613">
        <v>0</v>
      </c>
      <c r="NS146" s="613">
        <v>0</v>
      </c>
      <c r="NT146" s="613">
        <v>0</v>
      </c>
      <c r="NU146" s="613">
        <v>0</v>
      </c>
      <c r="NV146" s="613">
        <v>0</v>
      </c>
      <c r="NW146" s="613">
        <v>0</v>
      </c>
      <c r="NX146" s="613">
        <v>0</v>
      </c>
      <c r="NY146" s="613">
        <v>0</v>
      </c>
      <c r="NZ146" s="613">
        <v>0</v>
      </c>
      <c r="OA146" s="613">
        <v>0</v>
      </c>
      <c r="OB146" s="613">
        <v>0</v>
      </c>
      <c r="OC146" s="613">
        <v>0</v>
      </c>
      <c r="OD146" s="613">
        <v>0</v>
      </c>
      <c r="OE146" s="613">
        <v>0</v>
      </c>
      <c r="OF146" s="613">
        <v>0</v>
      </c>
      <c r="OG146" s="613">
        <v>0</v>
      </c>
      <c r="OH146" s="613">
        <v>0</v>
      </c>
      <c r="OI146" s="613">
        <v>0</v>
      </c>
      <c r="OJ146" s="613">
        <v>0</v>
      </c>
      <c r="OK146" s="613">
        <v>0</v>
      </c>
      <c r="OL146" s="613">
        <v>0</v>
      </c>
      <c r="OM146" s="613">
        <v>0</v>
      </c>
      <c r="ON146" s="613">
        <v>0</v>
      </c>
      <c r="OO146" s="613">
        <v>0</v>
      </c>
      <c r="OP146" s="613">
        <v>0</v>
      </c>
      <c r="OQ146" s="613">
        <v>0</v>
      </c>
      <c r="OR146" s="613">
        <v>0</v>
      </c>
      <c r="OS146" s="613">
        <v>0</v>
      </c>
      <c r="OT146" s="613">
        <v>0</v>
      </c>
      <c r="OU146" s="613">
        <v>0</v>
      </c>
      <c r="OV146" s="613">
        <v>0</v>
      </c>
      <c r="OW146" s="613">
        <v>0</v>
      </c>
      <c r="OX146" s="613">
        <v>0</v>
      </c>
      <c r="OY146" s="613">
        <v>0</v>
      </c>
      <c r="OZ146" s="613">
        <v>0</v>
      </c>
      <c r="PA146" s="613">
        <v>0</v>
      </c>
      <c r="PB146" s="613">
        <v>0</v>
      </c>
      <c r="PC146" s="613">
        <v>0</v>
      </c>
      <c r="PD146" s="613">
        <v>0</v>
      </c>
      <c r="PE146" s="613">
        <v>0</v>
      </c>
      <c r="PF146" s="613">
        <v>0</v>
      </c>
      <c r="PG146" s="613">
        <v>0</v>
      </c>
      <c r="PH146" s="613">
        <v>0</v>
      </c>
      <c r="PI146" s="613">
        <v>0</v>
      </c>
      <c r="PJ146" s="613">
        <v>0</v>
      </c>
      <c r="PK146" s="613">
        <v>0</v>
      </c>
      <c r="PL146" s="613">
        <v>0</v>
      </c>
      <c r="PM146" s="613">
        <v>0</v>
      </c>
      <c r="PN146" s="613">
        <v>0</v>
      </c>
      <c r="PO146" s="613">
        <v>0</v>
      </c>
      <c r="PP146" s="613">
        <v>0</v>
      </c>
      <c r="PQ146" s="613">
        <v>0</v>
      </c>
      <c r="PR146" s="613">
        <v>0</v>
      </c>
      <c r="PS146" s="613">
        <v>0</v>
      </c>
      <c r="PT146" s="613">
        <v>0</v>
      </c>
      <c r="PU146" s="613">
        <v>0</v>
      </c>
      <c r="PV146" s="613">
        <v>0</v>
      </c>
      <c r="PW146" s="613">
        <v>0</v>
      </c>
      <c r="PX146" s="613">
        <v>0</v>
      </c>
      <c r="PY146" s="613">
        <v>0</v>
      </c>
      <c r="PZ146" s="613">
        <v>0</v>
      </c>
      <c r="QA146" s="613">
        <v>0</v>
      </c>
      <c r="QB146" s="613">
        <v>0</v>
      </c>
      <c r="QC146" s="613">
        <v>0</v>
      </c>
      <c r="QD146" s="613">
        <v>0</v>
      </c>
      <c r="QE146" s="613">
        <v>0</v>
      </c>
      <c r="QF146" s="613">
        <v>0</v>
      </c>
      <c r="QG146" s="613">
        <v>0</v>
      </c>
      <c r="QH146" s="613">
        <v>0</v>
      </c>
      <c r="QI146" s="613">
        <v>0</v>
      </c>
      <c r="QJ146" s="613">
        <v>0</v>
      </c>
      <c r="QK146" s="613">
        <v>0</v>
      </c>
      <c r="QL146" s="613">
        <v>0</v>
      </c>
      <c r="QM146" s="613">
        <v>0</v>
      </c>
      <c r="QN146" s="613">
        <v>0</v>
      </c>
      <c r="QO146" s="613">
        <v>0</v>
      </c>
      <c r="QP146" s="613">
        <v>0</v>
      </c>
      <c r="QQ146" s="613">
        <v>0</v>
      </c>
      <c r="QR146" s="613">
        <v>0</v>
      </c>
      <c r="QS146" s="613">
        <v>0</v>
      </c>
      <c r="QT146" s="613">
        <v>0</v>
      </c>
      <c r="QU146" s="613">
        <v>0</v>
      </c>
      <c r="QV146" s="613">
        <v>0</v>
      </c>
      <c r="QW146" s="613">
        <v>0</v>
      </c>
      <c r="QX146" s="613">
        <v>0</v>
      </c>
      <c r="QY146" s="613">
        <v>0</v>
      </c>
      <c r="QZ146" s="613">
        <v>0</v>
      </c>
      <c r="RA146" s="613">
        <v>0</v>
      </c>
      <c r="RB146" s="613">
        <v>0</v>
      </c>
      <c r="RC146" s="613">
        <v>0</v>
      </c>
      <c r="RD146" s="613">
        <v>0</v>
      </c>
      <c r="RE146" s="613">
        <v>0</v>
      </c>
      <c r="RF146" s="613">
        <v>0</v>
      </c>
      <c r="RG146" s="613">
        <v>0</v>
      </c>
      <c r="RH146" s="613">
        <v>0</v>
      </c>
      <c r="RI146" s="613">
        <v>0</v>
      </c>
      <c r="RJ146" s="613">
        <v>0</v>
      </c>
      <c r="RK146" s="613">
        <v>0</v>
      </c>
      <c r="RL146" s="613">
        <v>0</v>
      </c>
      <c r="RM146" s="613">
        <v>0</v>
      </c>
      <c r="RN146" s="613">
        <v>0</v>
      </c>
      <c r="RO146" s="613">
        <v>0</v>
      </c>
      <c r="RP146" s="613">
        <v>0</v>
      </c>
      <c r="RQ146" s="613">
        <v>0</v>
      </c>
      <c r="RR146" s="613">
        <v>0</v>
      </c>
      <c r="RS146" s="613">
        <v>0</v>
      </c>
      <c r="RT146" s="613">
        <v>0</v>
      </c>
      <c r="RU146" s="613">
        <v>0</v>
      </c>
      <c r="RV146" s="613">
        <v>0</v>
      </c>
      <c r="RW146" s="613">
        <v>0</v>
      </c>
      <c r="RX146" s="613">
        <v>0</v>
      </c>
      <c r="RY146" s="613">
        <v>0</v>
      </c>
      <c r="RZ146" s="613">
        <v>0</v>
      </c>
      <c r="SA146" s="613">
        <v>0</v>
      </c>
      <c r="SB146" s="613">
        <v>0</v>
      </c>
      <c r="SC146" s="613">
        <v>0</v>
      </c>
      <c r="SD146" s="613">
        <v>0</v>
      </c>
      <c r="SE146" s="613">
        <v>0</v>
      </c>
      <c r="SF146" s="613">
        <v>0</v>
      </c>
      <c r="SG146" s="613">
        <v>0</v>
      </c>
      <c r="SH146" s="613">
        <v>0</v>
      </c>
      <c r="SI146" s="613">
        <v>0</v>
      </c>
      <c r="SJ146" s="613">
        <v>0</v>
      </c>
      <c r="SK146" s="267">
        <f>SJ146</f>
        <v>0</v>
      </c>
      <c r="SL146" s="254"/>
      <c r="SM146" s="242"/>
      <c r="SN146" s="242"/>
      <c r="SO146" s="242"/>
    </row>
    <row r="147" spans="1:509" outlineLevel="3" x14ac:dyDescent="0.35">
      <c r="A147" s="242"/>
      <c r="B147" s="251"/>
      <c r="C147" s="438">
        <f t="shared" si="401"/>
        <v>4</v>
      </c>
      <c r="D147" s="267"/>
      <c r="E147" s="316">
        <f t="shared" si="402"/>
        <v>6</v>
      </c>
      <c r="F147" s="322"/>
      <c r="G147" s="322"/>
      <c r="H147" s="267"/>
      <c r="I147" s="540"/>
      <c r="J147" s="554" t="s">
        <v>860</v>
      </c>
      <c r="K147" s="541"/>
      <c r="L147" s="613">
        <v>0</v>
      </c>
      <c r="M147" s="613">
        <v>0</v>
      </c>
      <c r="N147" s="613">
        <v>0</v>
      </c>
      <c r="O147" s="613">
        <v>0</v>
      </c>
      <c r="P147" s="613">
        <v>0</v>
      </c>
      <c r="Q147" s="613">
        <v>0</v>
      </c>
      <c r="R147" s="613">
        <v>0</v>
      </c>
      <c r="S147" s="613">
        <v>0</v>
      </c>
      <c r="T147" s="613">
        <v>0</v>
      </c>
      <c r="U147" s="613">
        <v>0</v>
      </c>
      <c r="V147" s="613">
        <v>0</v>
      </c>
      <c r="W147" s="613">
        <v>0</v>
      </c>
      <c r="X147" s="613">
        <v>0</v>
      </c>
      <c r="Y147" s="613">
        <v>0</v>
      </c>
      <c r="Z147" s="613">
        <v>0</v>
      </c>
      <c r="AA147" s="613">
        <v>0</v>
      </c>
      <c r="AB147" s="613">
        <v>0</v>
      </c>
      <c r="AC147" s="613">
        <v>0</v>
      </c>
      <c r="AD147" s="613">
        <v>0</v>
      </c>
      <c r="AE147" s="613">
        <v>0</v>
      </c>
      <c r="AF147" s="613">
        <v>0</v>
      </c>
      <c r="AG147" s="613">
        <v>0</v>
      </c>
      <c r="AH147" s="613">
        <v>0</v>
      </c>
      <c r="AI147" s="613">
        <v>0</v>
      </c>
      <c r="AJ147" s="613">
        <v>0</v>
      </c>
      <c r="AK147" s="613">
        <v>0</v>
      </c>
      <c r="AL147" s="613">
        <v>0</v>
      </c>
      <c r="AM147" s="613">
        <v>0</v>
      </c>
      <c r="AN147" s="613">
        <v>0</v>
      </c>
      <c r="AO147" s="613">
        <v>0</v>
      </c>
      <c r="AP147" s="613">
        <v>0</v>
      </c>
      <c r="AQ147" s="613">
        <v>0</v>
      </c>
      <c r="AR147" s="613">
        <v>0</v>
      </c>
      <c r="AS147" s="613">
        <v>0</v>
      </c>
      <c r="AT147" s="613">
        <v>0</v>
      </c>
      <c r="AU147" s="613">
        <v>0</v>
      </c>
      <c r="AV147" s="613">
        <v>0</v>
      </c>
      <c r="AW147" s="613">
        <v>0</v>
      </c>
      <c r="AX147" s="613">
        <v>0</v>
      </c>
      <c r="AY147" s="613">
        <v>0</v>
      </c>
      <c r="AZ147" s="613">
        <v>0</v>
      </c>
      <c r="BA147" s="613">
        <v>0</v>
      </c>
      <c r="BB147" s="613">
        <v>0</v>
      </c>
      <c r="BC147" s="613">
        <v>0</v>
      </c>
      <c r="BD147" s="613">
        <v>0</v>
      </c>
      <c r="BE147" s="613">
        <v>0</v>
      </c>
      <c r="BF147" s="613">
        <v>0</v>
      </c>
      <c r="BG147" s="613">
        <v>0</v>
      </c>
      <c r="BH147" s="613">
        <v>0</v>
      </c>
      <c r="BI147" s="613">
        <v>0</v>
      </c>
      <c r="BJ147" s="613">
        <v>0</v>
      </c>
      <c r="BK147" s="613">
        <v>0</v>
      </c>
      <c r="BL147" s="613">
        <v>0</v>
      </c>
      <c r="BM147" s="613">
        <v>0</v>
      </c>
      <c r="BN147" s="613">
        <v>0</v>
      </c>
      <c r="BO147" s="613">
        <v>0</v>
      </c>
      <c r="BP147" s="613">
        <v>0</v>
      </c>
      <c r="BQ147" s="613">
        <v>0</v>
      </c>
      <c r="BR147" s="613">
        <v>0</v>
      </c>
      <c r="BS147" s="613">
        <v>0</v>
      </c>
      <c r="BT147" s="613">
        <v>0</v>
      </c>
      <c r="BU147" s="613">
        <v>0</v>
      </c>
      <c r="BV147" s="613">
        <v>0</v>
      </c>
      <c r="BW147" s="613">
        <v>0</v>
      </c>
      <c r="BX147" s="613">
        <v>0</v>
      </c>
      <c r="BY147" s="613">
        <v>0</v>
      </c>
      <c r="BZ147" s="613">
        <v>0</v>
      </c>
      <c r="CA147" s="613">
        <v>0</v>
      </c>
      <c r="CB147" s="613">
        <v>0</v>
      </c>
      <c r="CC147" s="613">
        <v>0</v>
      </c>
      <c r="CD147" s="613">
        <v>0</v>
      </c>
      <c r="CE147" s="613">
        <v>0</v>
      </c>
      <c r="CF147" s="613">
        <v>0</v>
      </c>
      <c r="CG147" s="613">
        <v>0</v>
      </c>
      <c r="CH147" s="613">
        <v>0</v>
      </c>
      <c r="CI147" s="613">
        <v>0</v>
      </c>
      <c r="CJ147" s="613">
        <v>0</v>
      </c>
      <c r="CK147" s="613">
        <v>0</v>
      </c>
      <c r="CL147" s="613">
        <v>0</v>
      </c>
      <c r="CM147" s="613">
        <v>0</v>
      </c>
      <c r="CN147" s="613">
        <v>0</v>
      </c>
      <c r="CO147" s="613">
        <v>0</v>
      </c>
      <c r="CP147" s="613">
        <v>0</v>
      </c>
      <c r="CQ147" s="613">
        <v>0</v>
      </c>
      <c r="CR147" s="613">
        <v>0</v>
      </c>
      <c r="CS147" s="613">
        <v>0</v>
      </c>
      <c r="CT147" s="613">
        <v>0</v>
      </c>
      <c r="CU147" s="613">
        <v>0</v>
      </c>
      <c r="CV147" s="613">
        <v>0</v>
      </c>
      <c r="CW147" s="613">
        <v>0</v>
      </c>
      <c r="CX147" s="613">
        <v>0</v>
      </c>
      <c r="CY147" s="613">
        <v>0</v>
      </c>
      <c r="CZ147" s="613">
        <v>0</v>
      </c>
      <c r="DA147" s="613">
        <v>0</v>
      </c>
      <c r="DB147" s="613">
        <v>0</v>
      </c>
      <c r="DC147" s="613">
        <v>0</v>
      </c>
      <c r="DD147" s="613">
        <v>0</v>
      </c>
      <c r="DE147" s="613">
        <v>0</v>
      </c>
      <c r="DF147" s="613">
        <v>0</v>
      </c>
      <c r="DG147" s="613">
        <v>0</v>
      </c>
      <c r="DH147" s="613">
        <v>0</v>
      </c>
      <c r="DI147" s="613">
        <v>0</v>
      </c>
      <c r="DJ147" s="613">
        <v>0</v>
      </c>
      <c r="DK147" s="613">
        <v>0</v>
      </c>
      <c r="DL147" s="613">
        <v>0</v>
      </c>
      <c r="DM147" s="613">
        <v>0</v>
      </c>
      <c r="DN147" s="613">
        <v>0</v>
      </c>
      <c r="DO147" s="613">
        <v>0</v>
      </c>
      <c r="DP147" s="613">
        <v>0</v>
      </c>
      <c r="DQ147" s="613">
        <v>0</v>
      </c>
      <c r="DR147" s="613">
        <v>0</v>
      </c>
      <c r="DS147" s="613">
        <v>0</v>
      </c>
      <c r="DT147" s="613">
        <v>0</v>
      </c>
      <c r="DU147" s="613">
        <v>0</v>
      </c>
      <c r="DV147" s="613">
        <v>0</v>
      </c>
      <c r="DW147" s="613">
        <v>0</v>
      </c>
      <c r="DX147" s="613">
        <v>0</v>
      </c>
      <c r="DY147" s="613">
        <v>0</v>
      </c>
      <c r="DZ147" s="613">
        <v>0</v>
      </c>
      <c r="EA147" s="613">
        <v>0</v>
      </c>
      <c r="EB147" s="613">
        <v>0</v>
      </c>
      <c r="EC147" s="613">
        <v>0</v>
      </c>
      <c r="ED147" s="613">
        <v>0</v>
      </c>
      <c r="EE147" s="613">
        <v>0</v>
      </c>
      <c r="EF147" s="613">
        <v>0</v>
      </c>
      <c r="EG147" s="613">
        <v>0</v>
      </c>
      <c r="EH147" s="613">
        <v>0</v>
      </c>
      <c r="EI147" s="613">
        <v>0</v>
      </c>
      <c r="EJ147" s="613">
        <v>0</v>
      </c>
      <c r="EK147" s="613">
        <v>0</v>
      </c>
      <c r="EL147" s="613">
        <v>0</v>
      </c>
      <c r="EM147" s="613">
        <v>0</v>
      </c>
      <c r="EN147" s="613">
        <v>0</v>
      </c>
      <c r="EO147" s="613">
        <v>0</v>
      </c>
      <c r="EP147" s="613">
        <v>0</v>
      </c>
      <c r="EQ147" s="613">
        <v>0</v>
      </c>
      <c r="ER147" s="613">
        <v>0</v>
      </c>
      <c r="ES147" s="613">
        <v>0</v>
      </c>
      <c r="ET147" s="613">
        <v>0</v>
      </c>
      <c r="EU147" s="613">
        <v>0</v>
      </c>
      <c r="EV147" s="613">
        <v>0</v>
      </c>
      <c r="EW147" s="613">
        <v>0</v>
      </c>
      <c r="EX147" s="613">
        <v>0</v>
      </c>
      <c r="EY147" s="613">
        <v>0</v>
      </c>
      <c r="EZ147" s="613">
        <v>0</v>
      </c>
      <c r="FA147" s="613">
        <v>0</v>
      </c>
      <c r="FB147" s="613">
        <v>0</v>
      </c>
      <c r="FC147" s="613">
        <v>0</v>
      </c>
      <c r="FD147" s="613">
        <v>0</v>
      </c>
      <c r="FE147" s="613">
        <v>0</v>
      </c>
      <c r="FF147" s="613">
        <v>0</v>
      </c>
      <c r="FG147" s="613">
        <v>0</v>
      </c>
      <c r="FH147" s="613">
        <v>0</v>
      </c>
      <c r="FI147" s="613">
        <v>0</v>
      </c>
      <c r="FJ147" s="613">
        <v>0</v>
      </c>
      <c r="FK147" s="613">
        <v>0</v>
      </c>
      <c r="FL147" s="613">
        <v>0</v>
      </c>
      <c r="FM147" s="613">
        <v>0</v>
      </c>
      <c r="FN147" s="613">
        <v>0</v>
      </c>
      <c r="FO147" s="613">
        <v>0</v>
      </c>
      <c r="FP147" s="613">
        <v>0</v>
      </c>
      <c r="FQ147" s="613">
        <v>0</v>
      </c>
      <c r="FR147" s="613">
        <v>0</v>
      </c>
      <c r="FS147" s="613">
        <v>0</v>
      </c>
      <c r="FT147" s="613">
        <v>0</v>
      </c>
      <c r="FU147" s="613">
        <v>0</v>
      </c>
      <c r="FV147" s="613">
        <v>0</v>
      </c>
      <c r="FW147" s="613">
        <v>0</v>
      </c>
      <c r="FX147" s="613">
        <v>0</v>
      </c>
      <c r="FY147" s="613">
        <v>0</v>
      </c>
      <c r="FZ147" s="613">
        <v>0</v>
      </c>
      <c r="GA147" s="613">
        <v>0</v>
      </c>
      <c r="GB147" s="613">
        <v>0</v>
      </c>
      <c r="GC147" s="613">
        <v>0</v>
      </c>
      <c r="GD147" s="613">
        <v>0</v>
      </c>
      <c r="GE147" s="613">
        <v>0</v>
      </c>
      <c r="GF147" s="613">
        <v>0</v>
      </c>
      <c r="GG147" s="613">
        <v>0</v>
      </c>
      <c r="GH147" s="613">
        <v>0</v>
      </c>
      <c r="GI147" s="613">
        <v>0</v>
      </c>
      <c r="GJ147" s="613">
        <v>0</v>
      </c>
      <c r="GK147" s="613">
        <v>0</v>
      </c>
      <c r="GL147" s="613">
        <v>0</v>
      </c>
      <c r="GM147" s="613">
        <v>0</v>
      </c>
      <c r="GN147" s="613">
        <v>0</v>
      </c>
      <c r="GO147" s="613">
        <v>0</v>
      </c>
      <c r="GP147" s="613">
        <v>0</v>
      </c>
      <c r="GQ147" s="613">
        <v>0</v>
      </c>
      <c r="GR147" s="613">
        <v>0</v>
      </c>
      <c r="GS147" s="613">
        <v>0</v>
      </c>
      <c r="GT147" s="613">
        <v>0</v>
      </c>
      <c r="GU147" s="613">
        <v>0</v>
      </c>
      <c r="GV147" s="613">
        <v>0</v>
      </c>
      <c r="GW147" s="613">
        <v>0</v>
      </c>
      <c r="GX147" s="613">
        <v>0</v>
      </c>
      <c r="GY147" s="613">
        <v>0</v>
      </c>
      <c r="GZ147" s="613">
        <v>0</v>
      </c>
      <c r="HA147" s="613">
        <v>0</v>
      </c>
      <c r="HB147" s="613">
        <v>0</v>
      </c>
      <c r="HC147" s="613">
        <v>0</v>
      </c>
      <c r="HD147" s="613">
        <v>0</v>
      </c>
      <c r="HE147" s="613">
        <v>0</v>
      </c>
      <c r="HF147" s="613">
        <v>0</v>
      </c>
      <c r="HG147" s="613">
        <v>0</v>
      </c>
      <c r="HH147" s="613">
        <v>0</v>
      </c>
      <c r="HI147" s="613">
        <v>0</v>
      </c>
      <c r="HJ147" s="613">
        <v>0</v>
      </c>
      <c r="HK147" s="613">
        <v>0</v>
      </c>
      <c r="HL147" s="613">
        <v>0</v>
      </c>
      <c r="HM147" s="613">
        <v>0</v>
      </c>
      <c r="HN147" s="613">
        <v>0</v>
      </c>
      <c r="HO147" s="613">
        <v>0</v>
      </c>
      <c r="HP147" s="613">
        <v>0</v>
      </c>
      <c r="HQ147" s="613">
        <v>0</v>
      </c>
      <c r="HR147" s="613">
        <v>0</v>
      </c>
      <c r="HS147" s="613">
        <v>0</v>
      </c>
      <c r="HT147" s="613">
        <v>0</v>
      </c>
      <c r="HU147" s="613">
        <v>0</v>
      </c>
      <c r="HV147" s="613">
        <v>0</v>
      </c>
      <c r="HW147" s="613">
        <v>0</v>
      </c>
      <c r="HX147" s="613">
        <v>0</v>
      </c>
      <c r="HY147" s="613">
        <v>0</v>
      </c>
      <c r="HZ147" s="613">
        <v>0</v>
      </c>
      <c r="IA147" s="613">
        <v>0</v>
      </c>
      <c r="IB147" s="613">
        <v>0</v>
      </c>
      <c r="IC147" s="613">
        <v>0</v>
      </c>
      <c r="ID147" s="613">
        <v>0</v>
      </c>
      <c r="IE147" s="613">
        <v>0</v>
      </c>
      <c r="IF147" s="613">
        <v>0</v>
      </c>
      <c r="IG147" s="613">
        <v>0</v>
      </c>
      <c r="IH147" s="613">
        <v>0</v>
      </c>
      <c r="II147" s="613">
        <v>0</v>
      </c>
      <c r="IJ147" s="613">
        <v>0</v>
      </c>
      <c r="IK147" s="613">
        <v>0</v>
      </c>
      <c r="IL147" s="613">
        <v>0</v>
      </c>
      <c r="IM147" s="613">
        <v>0</v>
      </c>
      <c r="IN147" s="613">
        <v>0</v>
      </c>
      <c r="IO147" s="613">
        <v>0</v>
      </c>
      <c r="IP147" s="613">
        <v>0</v>
      </c>
      <c r="IQ147" s="613">
        <v>0</v>
      </c>
      <c r="IR147" s="613">
        <v>0</v>
      </c>
      <c r="IS147" s="613">
        <v>0</v>
      </c>
      <c r="IT147" s="613">
        <v>0</v>
      </c>
      <c r="IU147" s="613">
        <v>0</v>
      </c>
      <c r="IV147" s="613">
        <v>0</v>
      </c>
      <c r="IW147" s="613">
        <v>0</v>
      </c>
      <c r="IX147" s="613">
        <v>0</v>
      </c>
      <c r="IY147" s="613">
        <v>0</v>
      </c>
      <c r="IZ147" s="613">
        <v>0</v>
      </c>
      <c r="JA147" s="613">
        <v>0</v>
      </c>
      <c r="JB147" s="613">
        <v>0</v>
      </c>
      <c r="JC147" s="613">
        <v>0</v>
      </c>
      <c r="JD147" s="613">
        <v>0</v>
      </c>
      <c r="JE147" s="613">
        <v>0</v>
      </c>
      <c r="JF147" s="613">
        <v>0</v>
      </c>
      <c r="JG147" s="613">
        <v>0</v>
      </c>
      <c r="JH147" s="613">
        <v>0</v>
      </c>
      <c r="JI147" s="613">
        <v>0</v>
      </c>
      <c r="JJ147" s="613">
        <v>0</v>
      </c>
      <c r="JK147" s="613">
        <v>0</v>
      </c>
      <c r="JL147" s="613">
        <v>0</v>
      </c>
      <c r="JM147" s="613">
        <v>0</v>
      </c>
      <c r="JN147" s="613">
        <v>0</v>
      </c>
      <c r="JO147" s="613">
        <v>0</v>
      </c>
      <c r="JP147" s="613">
        <v>0</v>
      </c>
      <c r="JQ147" s="613">
        <v>0</v>
      </c>
      <c r="JR147" s="613">
        <v>0</v>
      </c>
      <c r="JS147" s="613">
        <v>0</v>
      </c>
      <c r="JT147" s="613">
        <v>0</v>
      </c>
      <c r="JU147" s="613">
        <v>0</v>
      </c>
      <c r="JV147" s="613">
        <v>0</v>
      </c>
      <c r="JW147" s="613">
        <v>0</v>
      </c>
      <c r="JX147" s="613">
        <v>0</v>
      </c>
      <c r="JY147" s="613">
        <v>0</v>
      </c>
      <c r="JZ147" s="613">
        <v>0</v>
      </c>
      <c r="KA147" s="613">
        <v>0</v>
      </c>
      <c r="KB147" s="613">
        <v>0</v>
      </c>
      <c r="KC147" s="613">
        <v>0</v>
      </c>
      <c r="KD147" s="613">
        <v>0</v>
      </c>
      <c r="KE147" s="613">
        <v>0</v>
      </c>
      <c r="KF147" s="613">
        <v>0</v>
      </c>
      <c r="KG147" s="613">
        <v>0</v>
      </c>
      <c r="KH147" s="613">
        <v>0</v>
      </c>
      <c r="KI147" s="613">
        <v>0</v>
      </c>
      <c r="KJ147" s="613">
        <v>0</v>
      </c>
      <c r="KK147" s="613">
        <v>0</v>
      </c>
      <c r="KL147" s="613">
        <v>0</v>
      </c>
      <c r="KM147" s="613">
        <v>0</v>
      </c>
      <c r="KN147" s="613">
        <v>0</v>
      </c>
      <c r="KO147" s="613">
        <v>0</v>
      </c>
      <c r="KP147" s="613">
        <v>0</v>
      </c>
      <c r="KQ147" s="613">
        <v>0</v>
      </c>
      <c r="KR147" s="613">
        <v>0</v>
      </c>
      <c r="KS147" s="613">
        <v>0</v>
      </c>
      <c r="KT147" s="613">
        <v>0</v>
      </c>
      <c r="KU147" s="613">
        <v>0</v>
      </c>
      <c r="KV147" s="613">
        <v>0</v>
      </c>
      <c r="KW147" s="613">
        <v>0</v>
      </c>
      <c r="KX147" s="613">
        <v>0</v>
      </c>
      <c r="KY147" s="613">
        <v>0</v>
      </c>
      <c r="KZ147" s="613">
        <v>0</v>
      </c>
      <c r="LA147" s="613">
        <v>0</v>
      </c>
      <c r="LB147" s="613">
        <v>0</v>
      </c>
      <c r="LC147" s="613">
        <v>0</v>
      </c>
      <c r="LD147" s="613">
        <v>0</v>
      </c>
      <c r="LE147" s="613">
        <v>0</v>
      </c>
      <c r="LF147" s="613">
        <v>0</v>
      </c>
      <c r="LG147" s="613">
        <v>0</v>
      </c>
      <c r="LH147" s="613">
        <v>0</v>
      </c>
      <c r="LI147" s="613">
        <v>0</v>
      </c>
      <c r="LJ147" s="613">
        <v>0</v>
      </c>
      <c r="LK147" s="613">
        <v>0</v>
      </c>
      <c r="LL147" s="613">
        <v>0</v>
      </c>
      <c r="LM147" s="613">
        <v>0</v>
      </c>
      <c r="LN147" s="613">
        <v>0</v>
      </c>
      <c r="LO147" s="613">
        <v>0</v>
      </c>
      <c r="LP147" s="613">
        <v>0</v>
      </c>
      <c r="LQ147" s="613">
        <v>0</v>
      </c>
      <c r="LR147" s="613">
        <v>0</v>
      </c>
      <c r="LS147" s="613">
        <v>0</v>
      </c>
      <c r="LT147" s="613">
        <v>0</v>
      </c>
      <c r="LU147" s="613">
        <v>0</v>
      </c>
      <c r="LV147" s="613">
        <v>0</v>
      </c>
      <c r="LW147" s="613">
        <v>0</v>
      </c>
      <c r="LX147" s="613">
        <v>0</v>
      </c>
      <c r="LY147" s="613">
        <v>0</v>
      </c>
      <c r="LZ147" s="613">
        <v>0</v>
      </c>
      <c r="MA147" s="613">
        <v>0</v>
      </c>
      <c r="MB147" s="613">
        <v>0</v>
      </c>
      <c r="MC147" s="613">
        <v>0</v>
      </c>
      <c r="MD147" s="613">
        <v>0</v>
      </c>
      <c r="ME147" s="613">
        <v>0</v>
      </c>
      <c r="MF147" s="613">
        <v>0</v>
      </c>
      <c r="MG147" s="613">
        <v>0</v>
      </c>
      <c r="MH147" s="613">
        <v>0</v>
      </c>
      <c r="MI147" s="613">
        <v>0</v>
      </c>
      <c r="MJ147" s="613">
        <v>0</v>
      </c>
      <c r="MK147" s="613">
        <v>0</v>
      </c>
      <c r="ML147" s="613">
        <v>0</v>
      </c>
      <c r="MM147" s="613">
        <v>0</v>
      </c>
      <c r="MN147" s="613">
        <v>0</v>
      </c>
      <c r="MO147" s="613">
        <v>0</v>
      </c>
      <c r="MP147" s="613">
        <v>0</v>
      </c>
      <c r="MQ147" s="613">
        <v>0</v>
      </c>
      <c r="MR147" s="613">
        <v>0</v>
      </c>
      <c r="MS147" s="613">
        <v>0</v>
      </c>
      <c r="MT147" s="613">
        <v>0</v>
      </c>
      <c r="MU147" s="613">
        <v>0</v>
      </c>
      <c r="MV147" s="613">
        <v>0</v>
      </c>
      <c r="MW147" s="613">
        <v>0</v>
      </c>
      <c r="MX147" s="613">
        <v>0</v>
      </c>
      <c r="MY147" s="613">
        <v>0</v>
      </c>
      <c r="MZ147" s="613">
        <v>0</v>
      </c>
      <c r="NA147" s="613">
        <v>0</v>
      </c>
      <c r="NB147" s="613">
        <v>0</v>
      </c>
      <c r="NC147" s="613">
        <v>0</v>
      </c>
      <c r="ND147" s="613">
        <v>0</v>
      </c>
      <c r="NE147" s="613">
        <v>0</v>
      </c>
      <c r="NF147" s="613">
        <v>0</v>
      </c>
      <c r="NG147" s="613">
        <v>0</v>
      </c>
      <c r="NH147" s="613">
        <v>0</v>
      </c>
      <c r="NI147" s="613">
        <v>0</v>
      </c>
      <c r="NJ147" s="613">
        <v>0</v>
      </c>
      <c r="NK147" s="613">
        <v>0</v>
      </c>
      <c r="NL147" s="613">
        <v>0</v>
      </c>
      <c r="NM147" s="613">
        <v>0</v>
      </c>
      <c r="NN147" s="613">
        <v>0</v>
      </c>
      <c r="NO147" s="613">
        <v>0</v>
      </c>
      <c r="NP147" s="613">
        <v>0</v>
      </c>
      <c r="NQ147" s="613">
        <v>0</v>
      </c>
      <c r="NR147" s="613">
        <v>0</v>
      </c>
      <c r="NS147" s="613">
        <v>0</v>
      </c>
      <c r="NT147" s="613">
        <v>0</v>
      </c>
      <c r="NU147" s="613">
        <v>0</v>
      </c>
      <c r="NV147" s="613">
        <v>0</v>
      </c>
      <c r="NW147" s="613">
        <v>0</v>
      </c>
      <c r="NX147" s="613">
        <v>0</v>
      </c>
      <c r="NY147" s="613">
        <v>0</v>
      </c>
      <c r="NZ147" s="613">
        <v>0</v>
      </c>
      <c r="OA147" s="613">
        <v>0</v>
      </c>
      <c r="OB147" s="613">
        <v>0</v>
      </c>
      <c r="OC147" s="613">
        <v>0</v>
      </c>
      <c r="OD147" s="613">
        <v>0</v>
      </c>
      <c r="OE147" s="613">
        <v>0</v>
      </c>
      <c r="OF147" s="613">
        <v>0</v>
      </c>
      <c r="OG147" s="613">
        <v>0</v>
      </c>
      <c r="OH147" s="613">
        <v>0</v>
      </c>
      <c r="OI147" s="613">
        <v>0</v>
      </c>
      <c r="OJ147" s="613">
        <v>0</v>
      </c>
      <c r="OK147" s="613">
        <v>0</v>
      </c>
      <c r="OL147" s="613">
        <v>0</v>
      </c>
      <c r="OM147" s="613">
        <v>0</v>
      </c>
      <c r="ON147" s="613">
        <v>0</v>
      </c>
      <c r="OO147" s="613">
        <v>0</v>
      </c>
      <c r="OP147" s="613">
        <v>0</v>
      </c>
      <c r="OQ147" s="613">
        <v>0</v>
      </c>
      <c r="OR147" s="613">
        <v>0</v>
      </c>
      <c r="OS147" s="613">
        <v>0</v>
      </c>
      <c r="OT147" s="613">
        <v>0</v>
      </c>
      <c r="OU147" s="613">
        <v>0</v>
      </c>
      <c r="OV147" s="613">
        <v>0</v>
      </c>
      <c r="OW147" s="613">
        <v>0</v>
      </c>
      <c r="OX147" s="613">
        <v>0</v>
      </c>
      <c r="OY147" s="613">
        <v>0</v>
      </c>
      <c r="OZ147" s="613">
        <v>0</v>
      </c>
      <c r="PA147" s="613">
        <v>0</v>
      </c>
      <c r="PB147" s="613">
        <v>0</v>
      </c>
      <c r="PC147" s="613">
        <v>0</v>
      </c>
      <c r="PD147" s="613">
        <v>0</v>
      </c>
      <c r="PE147" s="613">
        <v>0</v>
      </c>
      <c r="PF147" s="613">
        <v>0</v>
      </c>
      <c r="PG147" s="613">
        <v>0</v>
      </c>
      <c r="PH147" s="613">
        <v>0</v>
      </c>
      <c r="PI147" s="613">
        <v>0</v>
      </c>
      <c r="PJ147" s="613">
        <v>0</v>
      </c>
      <c r="PK147" s="613">
        <v>0</v>
      </c>
      <c r="PL147" s="613">
        <v>0</v>
      </c>
      <c r="PM147" s="613">
        <v>0</v>
      </c>
      <c r="PN147" s="613">
        <v>0</v>
      </c>
      <c r="PO147" s="613">
        <v>0</v>
      </c>
      <c r="PP147" s="613">
        <v>0</v>
      </c>
      <c r="PQ147" s="613">
        <v>0</v>
      </c>
      <c r="PR147" s="613">
        <v>0</v>
      </c>
      <c r="PS147" s="613">
        <v>0</v>
      </c>
      <c r="PT147" s="613">
        <v>0</v>
      </c>
      <c r="PU147" s="613">
        <v>0</v>
      </c>
      <c r="PV147" s="613">
        <v>0</v>
      </c>
      <c r="PW147" s="613">
        <v>0</v>
      </c>
      <c r="PX147" s="613">
        <v>0</v>
      </c>
      <c r="PY147" s="613">
        <v>0</v>
      </c>
      <c r="PZ147" s="613">
        <v>0</v>
      </c>
      <c r="QA147" s="613">
        <v>0</v>
      </c>
      <c r="QB147" s="613">
        <v>0</v>
      </c>
      <c r="QC147" s="613">
        <v>0</v>
      </c>
      <c r="QD147" s="613">
        <v>0</v>
      </c>
      <c r="QE147" s="613">
        <v>0</v>
      </c>
      <c r="QF147" s="613">
        <v>0</v>
      </c>
      <c r="QG147" s="613">
        <v>0</v>
      </c>
      <c r="QH147" s="613">
        <v>0</v>
      </c>
      <c r="QI147" s="613">
        <v>0</v>
      </c>
      <c r="QJ147" s="613">
        <v>0</v>
      </c>
      <c r="QK147" s="613">
        <v>0</v>
      </c>
      <c r="QL147" s="613">
        <v>0</v>
      </c>
      <c r="QM147" s="613">
        <v>0</v>
      </c>
      <c r="QN147" s="613">
        <v>0</v>
      </c>
      <c r="QO147" s="613">
        <v>0</v>
      </c>
      <c r="QP147" s="613">
        <v>0</v>
      </c>
      <c r="QQ147" s="613">
        <v>0</v>
      </c>
      <c r="QR147" s="613">
        <v>0</v>
      </c>
      <c r="QS147" s="613">
        <v>0</v>
      </c>
      <c r="QT147" s="613">
        <v>0</v>
      </c>
      <c r="QU147" s="613">
        <v>0</v>
      </c>
      <c r="QV147" s="613">
        <v>0</v>
      </c>
      <c r="QW147" s="613">
        <v>0</v>
      </c>
      <c r="QX147" s="613">
        <v>0</v>
      </c>
      <c r="QY147" s="613">
        <v>0</v>
      </c>
      <c r="QZ147" s="613">
        <v>0</v>
      </c>
      <c r="RA147" s="613">
        <v>0</v>
      </c>
      <c r="RB147" s="613">
        <v>0</v>
      </c>
      <c r="RC147" s="613">
        <v>0</v>
      </c>
      <c r="RD147" s="613">
        <v>0</v>
      </c>
      <c r="RE147" s="613">
        <v>0</v>
      </c>
      <c r="RF147" s="613">
        <v>0</v>
      </c>
      <c r="RG147" s="613">
        <v>0</v>
      </c>
      <c r="RH147" s="613">
        <v>0</v>
      </c>
      <c r="RI147" s="613">
        <v>0</v>
      </c>
      <c r="RJ147" s="613">
        <v>0</v>
      </c>
      <c r="RK147" s="613">
        <v>0</v>
      </c>
      <c r="RL147" s="613">
        <v>0</v>
      </c>
      <c r="RM147" s="613">
        <v>0</v>
      </c>
      <c r="RN147" s="613">
        <v>0</v>
      </c>
      <c r="RO147" s="613">
        <v>0</v>
      </c>
      <c r="RP147" s="613">
        <v>0</v>
      </c>
      <c r="RQ147" s="613">
        <v>0</v>
      </c>
      <c r="RR147" s="613">
        <v>0</v>
      </c>
      <c r="RS147" s="613">
        <v>0</v>
      </c>
      <c r="RT147" s="613">
        <v>0</v>
      </c>
      <c r="RU147" s="613">
        <v>0</v>
      </c>
      <c r="RV147" s="613">
        <v>0</v>
      </c>
      <c r="RW147" s="613">
        <v>0</v>
      </c>
      <c r="RX147" s="613">
        <v>0</v>
      </c>
      <c r="RY147" s="613">
        <v>0</v>
      </c>
      <c r="RZ147" s="613">
        <v>0</v>
      </c>
      <c r="SA147" s="613">
        <v>0</v>
      </c>
      <c r="SB147" s="613">
        <v>0</v>
      </c>
      <c r="SC147" s="613">
        <v>0</v>
      </c>
      <c r="SD147" s="613">
        <v>0</v>
      </c>
      <c r="SE147" s="613">
        <v>0</v>
      </c>
      <c r="SF147" s="613">
        <v>0</v>
      </c>
      <c r="SG147" s="613">
        <v>0</v>
      </c>
      <c r="SH147" s="613">
        <v>0</v>
      </c>
      <c r="SI147" s="613">
        <v>0</v>
      </c>
      <c r="SJ147" s="613">
        <v>0</v>
      </c>
      <c r="SK147" s="267">
        <f>SJ147</f>
        <v>0</v>
      </c>
      <c r="SL147" s="254"/>
      <c r="SM147" s="242"/>
      <c r="SN147" s="242"/>
      <c r="SO147" s="242"/>
    </row>
    <row r="148" spans="1:509" outlineLevel="3" x14ac:dyDescent="0.35">
      <c r="A148" s="242"/>
      <c r="B148" s="251"/>
      <c r="C148" s="438">
        <f t="shared" si="401"/>
        <v>4</v>
      </c>
      <c r="D148" s="267"/>
      <c r="E148" s="316">
        <f t="shared" si="402"/>
        <v>7</v>
      </c>
      <c r="F148" s="322"/>
      <c r="G148" s="322"/>
      <c r="H148" s="267"/>
      <c r="I148" s="540"/>
      <c r="J148" s="557" t="s">
        <v>861</v>
      </c>
      <c r="K148" s="541"/>
      <c r="L148" s="831">
        <f>L145</f>
        <v>0</v>
      </c>
      <c r="M148" s="831">
        <f t="shared" ref="M148:BX150" si="403">M145</f>
        <v>0</v>
      </c>
      <c r="N148" s="831">
        <f t="shared" si="403"/>
        <v>0</v>
      </c>
      <c r="O148" s="831">
        <f t="shared" si="403"/>
        <v>0</v>
      </c>
      <c r="P148" s="831">
        <f t="shared" si="403"/>
        <v>0</v>
      </c>
      <c r="Q148" s="831">
        <f t="shared" si="403"/>
        <v>0</v>
      </c>
      <c r="R148" s="831">
        <f t="shared" si="403"/>
        <v>0</v>
      </c>
      <c r="S148" s="831">
        <f t="shared" si="403"/>
        <v>0</v>
      </c>
      <c r="T148" s="831">
        <f t="shared" si="403"/>
        <v>0</v>
      </c>
      <c r="U148" s="831">
        <f t="shared" si="403"/>
        <v>0</v>
      </c>
      <c r="V148" s="831">
        <f t="shared" si="403"/>
        <v>0</v>
      </c>
      <c r="W148" s="831">
        <f t="shared" si="403"/>
        <v>0</v>
      </c>
      <c r="X148" s="831">
        <f t="shared" si="403"/>
        <v>0</v>
      </c>
      <c r="Y148" s="831">
        <f t="shared" si="403"/>
        <v>0</v>
      </c>
      <c r="Z148" s="831">
        <f t="shared" si="403"/>
        <v>0</v>
      </c>
      <c r="AA148" s="831">
        <f t="shared" si="403"/>
        <v>0</v>
      </c>
      <c r="AB148" s="831">
        <f t="shared" si="403"/>
        <v>0</v>
      </c>
      <c r="AC148" s="831">
        <f t="shared" si="403"/>
        <v>0</v>
      </c>
      <c r="AD148" s="831">
        <f t="shared" si="403"/>
        <v>0</v>
      </c>
      <c r="AE148" s="831">
        <f t="shared" si="403"/>
        <v>0</v>
      </c>
      <c r="AF148" s="831">
        <f t="shared" si="403"/>
        <v>0</v>
      </c>
      <c r="AG148" s="831">
        <f t="shared" si="403"/>
        <v>0</v>
      </c>
      <c r="AH148" s="831">
        <f t="shared" si="403"/>
        <v>0</v>
      </c>
      <c r="AI148" s="831">
        <f t="shared" si="403"/>
        <v>0</v>
      </c>
      <c r="AJ148" s="831">
        <f t="shared" si="403"/>
        <v>0</v>
      </c>
      <c r="AK148" s="831">
        <f t="shared" si="403"/>
        <v>0</v>
      </c>
      <c r="AL148" s="831">
        <f t="shared" si="403"/>
        <v>0</v>
      </c>
      <c r="AM148" s="831">
        <f t="shared" si="403"/>
        <v>0</v>
      </c>
      <c r="AN148" s="831">
        <f t="shared" si="403"/>
        <v>0</v>
      </c>
      <c r="AO148" s="831">
        <f t="shared" si="403"/>
        <v>0</v>
      </c>
      <c r="AP148" s="831">
        <f t="shared" si="403"/>
        <v>0</v>
      </c>
      <c r="AQ148" s="831">
        <f t="shared" si="403"/>
        <v>0</v>
      </c>
      <c r="AR148" s="831">
        <f t="shared" si="403"/>
        <v>0</v>
      </c>
      <c r="AS148" s="831">
        <f t="shared" si="403"/>
        <v>0</v>
      </c>
      <c r="AT148" s="831">
        <f t="shared" si="403"/>
        <v>0</v>
      </c>
      <c r="AU148" s="831">
        <f t="shared" si="403"/>
        <v>0</v>
      </c>
      <c r="AV148" s="831">
        <f t="shared" si="403"/>
        <v>0</v>
      </c>
      <c r="AW148" s="831">
        <f t="shared" si="403"/>
        <v>0</v>
      </c>
      <c r="AX148" s="831">
        <f t="shared" si="403"/>
        <v>0</v>
      </c>
      <c r="AY148" s="831">
        <f t="shared" si="403"/>
        <v>0</v>
      </c>
      <c r="AZ148" s="831">
        <f t="shared" si="403"/>
        <v>0</v>
      </c>
      <c r="BA148" s="831">
        <f t="shared" si="403"/>
        <v>0</v>
      </c>
      <c r="BB148" s="831">
        <f t="shared" si="403"/>
        <v>0</v>
      </c>
      <c r="BC148" s="831">
        <f t="shared" si="403"/>
        <v>0</v>
      </c>
      <c r="BD148" s="831">
        <f t="shared" si="403"/>
        <v>0</v>
      </c>
      <c r="BE148" s="831">
        <f t="shared" si="403"/>
        <v>0</v>
      </c>
      <c r="BF148" s="831">
        <f t="shared" si="403"/>
        <v>0</v>
      </c>
      <c r="BG148" s="831">
        <f t="shared" si="403"/>
        <v>0</v>
      </c>
      <c r="BH148" s="831">
        <f t="shared" si="403"/>
        <v>0</v>
      </c>
      <c r="BI148" s="831">
        <f t="shared" si="403"/>
        <v>0</v>
      </c>
      <c r="BJ148" s="831">
        <f t="shared" si="403"/>
        <v>0</v>
      </c>
      <c r="BK148" s="831">
        <f t="shared" si="403"/>
        <v>0</v>
      </c>
      <c r="BL148" s="831">
        <f t="shared" si="403"/>
        <v>0</v>
      </c>
      <c r="BM148" s="831">
        <f t="shared" si="403"/>
        <v>0</v>
      </c>
      <c r="BN148" s="831">
        <f t="shared" si="403"/>
        <v>0</v>
      </c>
      <c r="BO148" s="831">
        <f t="shared" si="403"/>
        <v>0</v>
      </c>
      <c r="BP148" s="831">
        <f t="shared" si="403"/>
        <v>0</v>
      </c>
      <c r="BQ148" s="831">
        <f t="shared" si="403"/>
        <v>0</v>
      </c>
      <c r="BR148" s="831">
        <f t="shared" si="403"/>
        <v>0</v>
      </c>
      <c r="BS148" s="831">
        <f t="shared" si="403"/>
        <v>0</v>
      </c>
      <c r="BT148" s="831">
        <f t="shared" si="403"/>
        <v>0</v>
      </c>
      <c r="BU148" s="831">
        <f t="shared" si="403"/>
        <v>0</v>
      </c>
      <c r="BV148" s="831">
        <f t="shared" si="403"/>
        <v>0</v>
      </c>
      <c r="BW148" s="831">
        <f t="shared" si="403"/>
        <v>0</v>
      </c>
      <c r="BX148" s="831">
        <f t="shared" si="403"/>
        <v>0</v>
      </c>
      <c r="BY148" s="831">
        <f t="shared" ref="BY148:EJ150" si="404">BY145</f>
        <v>0</v>
      </c>
      <c r="BZ148" s="831">
        <f t="shared" si="404"/>
        <v>0</v>
      </c>
      <c r="CA148" s="831">
        <f t="shared" si="404"/>
        <v>0</v>
      </c>
      <c r="CB148" s="831">
        <f t="shared" si="404"/>
        <v>0</v>
      </c>
      <c r="CC148" s="831">
        <f t="shared" si="404"/>
        <v>0</v>
      </c>
      <c r="CD148" s="831">
        <f t="shared" si="404"/>
        <v>0</v>
      </c>
      <c r="CE148" s="831">
        <f t="shared" si="404"/>
        <v>0</v>
      </c>
      <c r="CF148" s="831">
        <f t="shared" si="404"/>
        <v>0</v>
      </c>
      <c r="CG148" s="831">
        <f t="shared" si="404"/>
        <v>0</v>
      </c>
      <c r="CH148" s="831">
        <f t="shared" si="404"/>
        <v>0</v>
      </c>
      <c r="CI148" s="831">
        <f t="shared" si="404"/>
        <v>0</v>
      </c>
      <c r="CJ148" s="831">
        <f t="shared" si="404"/>
        <v>0</v>
      </c>
      <c r="CK148" s="831">
        <f t="shared" si="404"/>
        <v>0</v>
      </c>
      <c r="CL148" s="831">
        <f t="shared" si="404"/>
        <v>0</v>
      </c>
      <c r="CM148" s="831">
        <f t="shared" si="404"/>
        <v>0</v>
      </c>
      <c r="CN148" s="831">
        <f t="shared" si="404"/>
        <v>0</v>
      </c>
      <c r="CO148" s="831">
        <f t="shared" si="404"/>
        <v>0</v>
      </c>
      <c r="CP148" s="831">
        <f t="shared" si="404"/>
        <v>0</v>
      </c>
      <c r="CQ148" s="831">
        <f t="shared" si="404"/>
        <v>0</v>
      </c>
      <c r="CR148" s="831">
        <f t="shared" si="404"/>
        <v>0</v>
      </c>
      <c r="CS148" s="831">
        <f t="shared" si="404"/>
        <v>0</v>
      </c>
      <c r="CT148" s="831">
        <f t="shared" si="404"/>
        <v>0</v>
      </c>
      <c r="CU148" s="831">
        <f t="shared" si="404"/>
        <v>0</v>
      </c>
      <c r="CV148" s="831">
        <f t="shared" si="404"/>
        <v>0</v>
      </c>
      <c r="CW148" s="831">
        <f t="shared" si="404"/>
        <v>0</v>
      </c>
      <c r="CX148" s="831">
        <f t="shared" si="404"/>
        <v>0</v>
      </c>
      <c r="CY148" s="831">
        <f t="shared" si="404"/>
        <v>0</v>
      </c>
      <c r="CZ148" s="831">
        <f t="shared" si="404"/>
        <v>0</v>
      </c>
      <c r="DA148" s="831">
        <f t="shared" si="404"/>
        <v>0</v>
      </c>
      <c r="DB148" s="831">
        <f t="shared" si="404"/>
        <v>0</v>
      </c>
      <c r="DC148" s="831">
        <f t="shared" si="404"/>
        <v>0</v>
      </c>
      <c r="DD148" s="831">
        <f t="shared" si="404"/>
        <v>0</v>
      </c>
      <c r="DE148" s="831">
        <f t="shared" si="404"/>
        <v>0</v>
      </c>
      <c r="DF148" s="831">
        <f t="shared" si="404"/>
        <v>0</v>
      </c>
      <c r="DG148" s="831">
        <f t="shared" si="404"/>
        <v>0</v>
      </c>
      <c r="DH148" s="831">
        <f t="shared" si="404"/>
        <v>0</v>
      </c>
      <c r="DI148" s="831">
        <f t="shared" si="404"/>
        <v>0</v>
      </c>
      <c r="DJ148" s="831">
        <f t="shared" si="404"/>
        <v>0</v>
      </c>
      <c r="DK148" s="831">
        <f t="shared" si="404"/>
        <v>0</v>
      </c>
      <c r="DL148" s="831">
        <f t="shared" si="404"/>
        <v>0</v>
      </c>
      <c r="DM148" s="831">
        <f t="shared" si="404"/>
        <v>0</v>
      </c>
      <c r="DN148" s="831">
        <f t="shared" si="404"/>
        <v>0</v>
      </c>
      <c r="DO148" s="831">
        <f t="shared" si="404"/>
        <v>0</v>
      </c>
      <c r="DP148" s="831">
        <f t="shared" si="404"/>
        <v>0</v>
      </c>
      <c r="DQ148" s="831">
        <f t="shared" si="404"/>
        <v>0</v>
      </c>
      <c r="DR148" s="831">
        <f t="shared" si="404"/>
        <v>0</v>
      </c>
      <c r="DS148" s="831">
        <f t="shared" si="404"/>
        <v>0</v>
      </c>
      <c r="DT148" s="831">
        <f t="shared" si="404"/>
        <v>0</v>
      </c>
      <c r="DU148" s="831">
        <f t="shared" si="404"/>
        <v>0</v>
      </c>
      <c r="DV148" s="831">
        <f t="shared" si="404"/>
        <v>0</v>
      </c>
      <c r="DW148" s="831">
        <f t="shared" si="404"/>
        <v>0</v>
      </c>
      <c r="DX148" s="831">
        <f t="shared" si="404"/>
        <v>0</v>
      </c>
      <c r="DY148" s="831">
        <f t="shared" si="404"/>
        <v>0</v>
      </c>
      <c r="DZ148" s="831">
        <f t="shared" si="404"/>
        <v>0</v>
      </c>
      <c r="EA148" s="831">
        <f t="shared" si="404"/>
        <v>0</v>
      </c>
      <c r="EB148" s="831">
        <f t="shared" si="404"/>
        <v>0</v>
      </c>
      <c r="EC148" s="831">
        <f t="shared" si="404"/>
        <v>0</v>
      </c>
      <c r="ED148" s="831">
        <f t="shared" si="404"/>
        <v>0</v>
      </c>
      <c r="EE148" s="831">
        <f t="shared" si="404"/>
        <v>0</v>
      </c>
      <c r="EF148" s="831">
        <f t="shared" si="404"/>
        <v>0</v>
      </c>
      <c r="EG148" s="831">
        <f t="shared" si="404"/>
        <v>0</v>
      </c>
      <c r="EH148" s="831">
        <f t="shared" si="404"/>
        <v>0</v>
      </c>
      <c r="EI148" s="831">
        <f t="shared" si="404"/>
        <v>0</v>
      </c>
      <c r="EJ148" s="831">
        <f t="shared" si="404"/>
        <v>0</v>
      </c>
      <c r="EK148" s="831">
        <f t="shared" ref="EK148:GV150" si="405">EK145</f>
        <v>0</v>
      </c>
      <c r="EL148" s="831">
        <f t="shared" si="405"/>
        <v>0</v>
      </c>
      <c r="EM148" s="831">
        <f t="shared" si="405"/>
        <v>0</v>
      </c>
      <c r="EN148" s="831">
        <f t="shared" si="405"/>
        <v>0</v>
      </c>
      <c r="EO148" s="831">
        <f t="shared" si="405"/>
        <v>0</v>
      </c>
      <c r="EP148" s="831">
        <f t="shared" si="405"/>
        <v>0</v>
      </c>
      <c r="EQ148" s="831">
        <f t="shared" si="405"/>
        <v>0</v>
      </c>
      <c r="ER148" s="831">
        <f t="shared" si="405"/>
        <v>0</v>
      </c>
      <c r="ES148" s="831">
        <f t="shared" si="405"/>
        <v>0</v>
      </c>
      <c r="ET148" s="831">
        <f t="shared" si="405"/>
        <v>0</v>
      </c>
      <c r="EU148" s="831">
        <f t="shared" si="405"/>
        <v>0</v>
      </c>
      <c r="EV148" s="831">
        <f t="shared" si="405"/>
        <v>0</v>
      </c>
      <c r="EW148" s="831">
        <f t="shared" si="405"/>
        <v>0</v>
      </c>
      <c r="EX148" s="831">
        <f t="shared" si="405"/>
        <v>0</v>
      </c>
      <c r="EY148" s="831">
        <f t="shared" si="405"/>
        <v>0</v>
      </c>
      <c r="EZ148" s="831">
        <f t="shared" si="405"/>
        <v>0</v>
      </c>
      <c r="FA148" s="831">
        <f t="shared" si="405"/>
        <v>0</v>
      </c>
      <c r="FB148" s="831">
        <f t="shared" si="405"/>
        <v>0</v>
      </c>
      <c r="FC148" s="831">
        <f t="shared" si="405"/>
        <v>0</v>
      </c>
      <c r="FD148" s="831">
        <f t="shared" si="405"/>
        <v>0</v>
      </c>
      <c r="FE148" s="831">
        <f t="shared" si="405"/>
        <v>0</v>
      </c>
      <c r="FF148" s="831">
        <f t="shared" si="405"/>
        <v>0</v>
      </c>
      <c r="FG148" s="831">
        <f t="shared" si="405"/>
        <v>0</v>
      </c>
      <c r="FH148" s="831">
        <f t="shared" si="405"/>
        <v>0</v>
      </c>
      <c r="FI148" s="831">
        <f t="shared" si="405"/>
        <v>0</v>
      </c>
      <c r="FJ148" s="831">
        <f t="shared" si="405"/>
        <v>0</v>
      </c>
      <c r="FK148" s="831">
        <f t="shared" si="405"/>
        <v>0</v>
      </c>
      <c r="FL148" s="831">
        <f t="shared" si="405"/>
        <v>0</v>
      </c>
      <c r="FM148" s="831">
        <f t="shared" si="405"/>
        <v>0</v>
      </c>
      <c r="FN148" s="831">
        <f t="shared" si="405"/>
        <v>0</v>
      </c>
      <c r="FO148" s="831">
        <f t="shared" si="405"/>
        <v>0</v>
      </c>
      <c r="FP148" s="831">
        <f t="shared" si="405"/>
        <v>0</v>
      </c>
      <c r="FQ148" s="831">
        <f t="shared" si="405"/>
        <v>0</v>
      </c>
      <c r="FR148" s="831">
        <f t="shared" si="405"/>
        <v>0</v>
      </c>
      <c r="FS148" s="831">
        <f t="shared" si="405"/>
        <v>0</v>
      </c>
      <c r="FT148" s="831">
        <f t="shared" si="405"/>
        <v>0</v>
      </c>
      <c r="FU148" s="831">
        <f t="shared" si="405"/>
        <v>0</v>
      </c>
      <c r="FV148" s="831">
        <f t="shared" si="405"/>
        <v>0</v>
      </c>
      <c r="FW148" s="831">
        <f t="shared" si="405"/>
        <v>0</v>
      </c>
      <c r="FX148" s="831">
        <f t="shared" si="405"/>
        <v>0</v>
      </c>
      <c r="FY148" s="831">
        <f t="shared" si="405"/>
        <v>0</v>
      </c>
      <c r="FZ148" s="831">
        <f t="shared" si="405"/>
        <v>0</v>
      </c>
      <c r="GA148" s="831">
        <f t="shared" si="405"/>
        <v>0</v>
      </c>
      <c r="GB148" s="831">
        <f t="shared" si="405"/>
        <v>0</v>
      </c>
      <c r="GC148" s="831">
        <f t="shared" si="405"/>
        <v>0</v>
      </c>
      <c r="GD148" s="831">
        <f t="shared" si="405"/>
        <v>0</v>
      </c>
      <c r="GE148" s="831">
        <f t="shared" si="405"/>
        <v>0</v>
      </c>
      <c r="GF148" s="831">
        <f t="shared" si="405"/>
        <v>0</v>
      </c>
      <c r="GG148" s="831">
        <f t="shared" si="405"/>
        <v>0</v>
      </c>
      <c r="GH148" s="831">
        <f t="shared" si="405"/>
        <v>0</v>
      </c>
      <c r="GI148" s="831">
        <f t="shared" si="405"/>
        <v>0</v>
      </c>
      <c r="GJ148" s="831">
        <f t="shared" si="405"/>
        <v>0</v>
      </c>
      <c r="GK148" s="831">
        <f t="shared" si="405"/>
        <v>0</v>
      </c>
      <c r="GL148" s="831">
        <f t="shared" si="405"/>
        <v>0</v>
      </c>
      <c r="GM148" s="831">
        <f t="shared" si="405"/>
        <v>0</v>
      </c>
      <c r="GN148" s="831">
        <f t="shared" si="405"/>
        <v>0</v>
      </c>
      <c r="GO148" s="831">
        <f t="shared" si="405"/>
        <v>0</v>
      </c>
      <c r="GP148" s="831">
        <f t="shared" si="405"/>
        <v>0</v>
      </c>
      <c r="GQ148" s="831">
        <f t="shared" si="405"/>
        <v>0</v>
      </c>
      <c r="GR148" s="831">
        <f t="shared" si="405"/>
        <v>0</v>
      </c>
      <c r="GS148" s="831">
        <f t="shared" si="405"/>
        <v>0</v>
      </c>
      <c r="GT148" s="831">
        <f t="shared" si="405"/>
        <v>0</v>
      </c>
      <c r="GU148" s="831">
        <f t="shared" si="405"/>
        <v>0</v>
      </c>
      <c r="GV148" s="831">
        <f t="shared" si="405"/>
        <v>0</v>
      </c>
      <c r="GW148" s="831">
        <f t="shared" ref="GW148:JH150" si="406">GW145</f>
        <v>0</v>
      </c>
      <c r="GX148" s="831">
        <f t="shared" si="406"/>
        <v>0</v>
      </c>
      <c r="GY148" s="831">
        <f t="shared" si="406"/>
        <v>0</v>
      </c>
      <c r="GZ148" s="831">
        <f t="shared" si="406"/>
        <v>0</v>
      </c>
      <c r="HA148" s="831">
        <f t="shared" si="406"/>
        <v>0</v>
      </c>
      <c r="HB148" s="831">
        <f t="shared" si="406"/>
        <v>0</v>
      </c>
      <c r="HC148" s="831">
        <f t="shared" si="406"/>
        <v>0</v>
      </c>
      <c r="HD148" s="831">
        <f t="shared" si="406"/>
        <v>0</v>
      </c>
      <c r="HE148" s="831">
        <f t="shared" si="406"/>
        <v>0</v>
      </c>
      <c r="HF148" s="831">
        <f t="shared" si="406"/>
        <v>0</v>
      </c>
      <c r="HG148" s="831">
        <f t="shared" si="406"/>
        <v>0</v>
      </c>
      <c r="HH148" s="831">
        <f t="shared" si="406"/>
        <v>0</v>
      </c>
      <c r="HI148" s="831">
        <f t="shared" si="406"/>
        <v>0</v>
      </c>
      <c r="HJ148" s="831">
        <f t="shared" si="406"/>
        <v>0</v>
      </c>
      <c r="HK148" s="831">
        <f t="shared" si="406"/>
        <v>0</v>
      </c>
      <c r="HL148" s="831">
        <f t="shared" si="406"/>
        <v>0</v>
      </c>
      <c r="HM148" s="831">
        <f t="shared" si="406"/>
        <v>0</v>
      </c>
      <c r="HN148" s="831">
        <f t="shared" si="406"/>
        <v>0</v>
      </c>
      <c r="HO148" s="831">
        <f t="shared" si="406"/>
        <v>0</v>
      </c>
      <c r="HP148" s="831">
        <f t="shared" si="406"/>
        <v>0</v>
      </c>
      <c r="HQ148" s="831">
        <f t="shared" si="406"/>
        <v>0</v>
      </c>
      <c r="HR148" s="831">
        <f t="shared" si="406"/>
        <v>0</v>
      </c>
      <c r="HS148" s="831">
        <f t="shared" si="406"/>
        <v>0</v>
      </c>
      <c r="HT148" s="831">
        <f t="shared" si="406"/>
        <v>0</v>
      </c>
      <c r="HU148" s="831">
        <f t="shared" si="406"/>
        <v>0</v>
      </c>
      <c r="HV148" s="831">
        <f t="shared" si="406"/>
        <v>0</v>
      </c>
      <c r="HW148" s="831">
        <f t="shared" si="406"/>
        <v>0</v>
      </c>
      <c r="HX148" s="831">
        <f t="shared" si="406"/>
        <v>0</v>
      </c>
      <c r="HY148" s="831">
        <f t="shared" si="406"/>
        <v>0</v>
      </c>
      <c r="HZ148" s="831">
        <f t="shared" si="406"/>
        <v>0</v>
      </c>
      <c r="IA148" s="831">
        <f t="shared" si="406"/>
        <v>0</v>
      </c>
      <c r="IB148" s="831">
        <f t="shared" si="406"/>
        <v>0</v>
      </c>
      <c r="IC148" s="831">
        <f t="shared" si="406"/>
        <v>0</v>
      </c>
      <c r="ID148" s="831">
        <f t="shared" si="406"/>
        <v>0</v>
      </c>
      <c r="IE148" s="831">
        <f t="shared" si="406"/>
        <v>0</v>
      </c>
      <c r="IF148" s="831">
        <f t="shared" si="406"/>
        <v>0</v>
      </c>
      <c r="IG148" s="831">
        <f t="shared" si="406"/>
        <v>0</v>
      </c>
      <c r="IH148" s="831">
        <f t="shared" si="406"/>
        <v>0</v>
      </c>
      <c r="II148" s="831">
        <f t="shared" si="406"/>
        <v>0</v>
      </c>
      <c r="IJ148" s="831">
        <f t="shared" si="406"/>
        <v>0</v>
      </c>
      <c r="IK148" s="831">
        <f t="shared" si="406"/>
        <v>0</v>
      </c>
      <c r="IL148" s="831">
        <f t="shared" si="406"/>
        <v>0</v>
      </c>
      <c r="IM148" s="831">
        <f t="shared" si="406"/>
        <v>0</v>
      </c>
      <c r="IN148" s="831">
        <f t="shared" si="406"/>
        <v>0</v>
      </c>
      <c r="IO148" s="831">
        <f t="shared" si="406"/>
        <v>0</v>
      </c>
      <c r="IP148" s="831">
        <f t="shared" si="406"/>
        <v>0</v>
      </c>
      <c r="IQ148" s="831">
        <f t="shared" si="406"/>
        <v>0</v>
      </c>
      <c r="IR148" s="831">
        <f t="shared" si="406"/>
        <v>0</v>
      </c>
      <c r="IS148" s="831">
        <f t="shared" si="406"/>
        <v>0</v>
      </c>
      <c r="IT148" s="831">
        <f t="shared" si="406"/>
        <v>0</v>
      </c>
      <c r="IU148" s="831">
        <f t="shared" si="406"/>
        <v>0</v>
      </c>
      <c r="IV148" s="831">
        <f t="shared" si="406"/>
        <v>0</v>
      </c>
      <c r="IW148" s="831">
        <f t="shared" si="406"/>
        <v>0</v>
      </c>
      <c r="IX148" s="831">
        <f t="shared" si="406"/>
        <v>0</v>
      </c>
      <c r="IY148" s="831">
        <f t="shared" si="406"/>
        <v>0</v>
      </c>
      <c r="IZ148" s="831">
        <f t="shared" si="406"/>
        <v>0</v>
      </c>
      <c r="JA148" s="831">
        <f t="shared" si="406"/>
        <v>0</v>
      </c>
      <c r="JB148" s="831">
        <f t="shared" si="406"/>
        <v>0</v>
      </c>
      <c r="JC148" s="831">
        <f t="shared" si="406"/>
        <v>0</v>
      </c>
      <c r="JD148" s="831">
        <f t="shared" si="406"/>
        <v>0</v>
      </c>
      <c r="JE148" s="831">
        <f t="shared" si="406"/>
        <v>0</v>
      </c>
      <c r="JF148" s="831">
        <f t="shared" si="406"/>
        <v>0</v>
      </c>
      <c r="JG148" s="831">
        <f t="shared" si="406"/>
        <v>0</v>
      </c>
      <c r="JH148" s="831">
        <f t="shared" si="406"/>
        <v>0</v>
      </c>
      <c r="JI148" s="831">
        <f t="shared" ref="JI148:LT150" si="407">JI145</f>
        <v>0</v>
      </c>
      <c r="JJ148" s="831">
        <f t="shared" si="407"/>
        <v>0</v>
      </c>
      <c r="JK148" s="831">
        <f t="shared" si="407"/>
        <v>0</v>
      </c>
      <c r="JL148" s="831">
        <f t="shared" si="407"/>
        <v>0</v>
      </c>
      <c r="JM148" s="831">
        <f t="shared" si="407"/>
        <v>0</v>
      </c>
      <c r="JN148" s="831">
        <f t="shared" si="407"/>
        <v>0</v>
      </c>
      <c r="JO148" s="831">
        <f t="shared" si="407"/>
        <v>0</v>
      </c>
      <c r="JP148" s="831">
        <f t="shared" si="407"/>
        <v>0</v>
      </c>
      <c r="JQ148" s="831">
        <f t="shared" si="407"/>
        <v>0</v>
      </c>
      <c r="JR148" s="831">
        <f t="shared" si="407"/>
        <v>0</v>
      </c>
      <c r="JS148" s="831">
        <f t="shared" si="407"/>
        <v>0</v>
      </c>
      <c r="JT148" s="831">
        <f t="shared" si="407"/>
        <v>0</v>
      </c>
      <c r="JU148" s="831">
        <f t="shared" si="407"/>
        <v>0</v>
      </c>
      <c r="JV148" s="831">
        <f t="shared" si="407"/>
        <v>0</v>
      </c>
      <c r="JW148" s="831">
        <f t="shared" si="407"/>
        <v>0</v>
      </c>
      <c r="JX148" s="831">
        <f t="shared" si="407"/>
        <v>0</v>
      </c>
      <c r="JY148" s="831">
        <f t="shared" si="407"/>
        <v>0</v>
      </c>
      <c r="JZ148" s="831">
        <f t="shared" si="407"/>
        <v>0</v>
      </c>
      <c r="KA148" s="831">
        <f t="shared" si="407"/>
        <v>0</v>
      </c>
      <c r="KB148" s="831">
        <f t="shared" si="407"/>
        <v>0</v>
      </c>
      <c r="KC148" s="831">
        <f t="shared" si="407"/>
        <v>0</v>
      </c>
      <c r="KD148" s="831">
        <f t="shared" si="407"/>
        <v>0</v>
      </c>
      <c r="KE148" s="831">
        <f t="shared" si="407"/>
        <v>0</v>
      </c>
      <c r="KF148" s="831">
        <f t="shared" si="407"/>
        <v>0</v>
      </c>
      <c r="KG148" s="831">
        <f t="shared" si="407"/>
        <v>0</v>
      </c>
      <c r="KH148" s="831">
        <f t="shared" si="407"/>
        <v>0</v>
      </c>
      <c r="KI148" s="831">
        <f t="shared" si="407"/>
        <v>0</v>
      </c>
      <c r="KJ148" s="831">
        <f t="shared" si="407"/>
        <v>0</v>
      </c>
      <c r="KK148" s="831">
        <f t="shared" si="407"/>
        <v>0</v>
      </c>
      <c r="KL148" s="831">
        <f t="shared" si="407"/>
        <v>0</v>
      </c>
      <c r="KM148" s="831">
        <f t="shared" si="407"/>
        <v>0</v>
      </c>
      <c r="KN148" s="831">
        <f t="shared" si="407"/>
        <v>0</v>
      </c>
      <c r="KO148" s="831">
        <f t="shared" si="407"/>
        <v>0</v>
      </c>
      <c r="KP148" s="831">
        <f t="shared" si="407"/>
        <v>0</v>
      </c>
      <c r="KQ148" s="831">
        <f t="shared" si="407"/>
        <v>0</v>
      </c>
      <c r="KR148" s="831">
        <f t="shared" si="407"/>
        <v>0</v>
      </c>
      <c r="KS148" s="831">
        <f t="shared" si="407"/>
        <v>0</v>
      </c>
      <c r="KT148" s="831">
        <f t="shared" si="407"/>
        <v>0</v>
      </c>
      <c r="KU148" s="831">
        <f t="shared" si="407"/>
        <v>0</v>
      </c>
      <c r="KV148" s="831">
        <f t="shared" si="407"/>
        <v>0</v>
      </c>
      <c r="KW148" s="831">
        <f t="shared" si="407"/>
        <v>0</v>
      </c>
      <c r="KX148" s="831">
        <f t="shared" si="407"/>
        <v>0</v>
      </c>
      <c r="KY148" s="831">
        <f t="shared" si="407"/>
        <v>0</v>
      </c>
      <c r="KZ148" s="831">
        <f t="shared" si="407"/>
        <v>0</v>
      </c>
      <c r="LA148" s="831">
        <f t="shared" si="407"/>
        <v>0</v>
      </c>
      <c r="LB148" s="831">
        <f t="shared" si="407"/>
        <v>0</v>
      </c>
      <c r="LC148" s="831">
        <f t="shared" si="407"/>
        <v>0</v>
      </c>
      <c r="LD148" s="831">
        <f t="shared" si="407"/>
        <v>0</v>
      </c>
      <c r="LE148" s="831">
        <f t="shared" si="407"/>
        <v>0</v>
      </c>
      <c r="LF148" s="831">
        <f t="shared" si="407"/>
        <v>0</v>
      </c>
      <c r="LG148" s="831">
        <f t="shared" si="407"/>
        <v>0</v>
      </c>
      <c r="LH148" s="831">
        <f t="shared" si="407"/>
        <v>0</v>
      </c>
      <c r="LI148" s="831">
        <f t="shared" si="407"/>
        <v>0</v>
      </c>
      <c r="LJ148" s="831">
        <f t="shared" si="407"/>
        <v>0</v>
      </c>
      <c r="LK148" s="831">
        <f t="shared" si="407"/>
        <v>0</v>
      </c>
      <c r="LL148" s="831">
        <f t="shared" si="407"/>
        <v>0</v>
      </c>
      <c r="LM148" s="831">
        <f t="shared" si="407"/>
        <v>0</v>
      </c>
      <c r="LN148" s="831">
        <f t="shared" si="407"/>
        <v>0</v>
      </c>
      <c r="LO148" s="831">
        <f t="shared" si="407"/>
        <v>0</v>
      </c>
      <c r="LP148" s="831">
        <f t="shared" si="407"/>
        <v>0</v>
      </c>
      <c r="LQ148" s="831">
        <f t="shared" si="407"/>
        <v>0</v>
      </c>
      <c r="LR148" s="831">
        <f t="shared" si="407"/>
        <v>0</v>
      </c>
      <c r="LS148" s="831">
        <f t="shared" si="407"/>
        <v>0</v>
      </c>
      <c r="LT148" s="831">
        <f t="shared" si="407"/>
        <v>0</v>
      </c>
      <c r="LU148" s="831">
        <f t="shared" ref="LU148:OF150" si="408">LU145</f>
        <v>0</v>
      </c>
      <c r="LV148" s="831">
        <f t="shared" si="408"/>
        <v>0</v>
      </c>
      <c r="LW148" s="831">
        <f t="shared" si="408"/>
        <v>0</v>
      </c>
      <c r="LX148" s="831">
        <f t="shared" si="408"/>
        <v>0</v>
      </c>
      <c r="LY148" s="831">
        <f t="shared" si="408"/>
        <v>0</v>
      </c>
      <c r="LZ148" s="831">
        <f t="shared" si="408"/>
        <v>0</v>
      </c>
      <c r="MA148" s="831">
        <f t="shared" si="408"/>
        <v>0</v>
      </c>
      <c r="MB148" s="831">
        <f t="shared" si="408"/>
        <v>0</v>
      </c>
      <c r="MC148" s="831">
        <f t="shared" si="408"/>
        <v>0</v>
      </c>
      <c r="MD148" s="831">
        <f t="shared" si="408"/>
        <v>0</v>
      </c>
      <c r="ME148" s="831">
        <f t="shared" si="408"/>
        <v>0</v>
      </c>
      <c r="MF148" s="831">
        <f t="shared" si="408"/>
        <v>0</v>
      </c>
      <c r="MG148" s="831">
        <f t="shared" si="408"/>
        <v>0</v>
      </c>
      <c r="MH148" s="831">
        <f t="shared" si="408"/>
        <v>0</v>
      </c>
      <c r="MI148" s="831">
        <f t="shared" si="408"/>
        <v>0</v>
      </c>
      <c r="MJ148" s="831">
        <f t="shared" si="408"/>
        <v>0</v>
      </c>
      <c r="MK148" s="831">
        <f t="shared" si="408"/>
        <v>0</v>
      </c>
      <c r="ML148" s="831">
        <f t="shared" si="408"/>
        <v>0</v>
      </c>
      <c r="MM148" s="831">
        <f t="shared" si="408"/>
        <v>0</v>
      </c>
      <c r="MN148" s="831">
        <f t="shared" si="408"/>
        <v>0</v>
      </c>
      <c r="MO148" s="831">
        <f t="shared" si="408"/>
        <v>0</v>
      </c>
      <c r="MP148" s="831">
        <f t="shared" si="408"/>
        <v>0</v>
      </c>
      <c r="MQ148" s="831">
        <f t="shared" si="408"/>
        <v>0</v>
      </c>
      <c r="MR148" s="831">
        <f t="shared" si="408"/>
        <v>0</v>
      </c>
      <c r="MS148" s="831">
        <f t="shared" si="408"/>
        <v>0</v>
      </c>
      <c r="MT148" s="831">
        <f t="shared" si="408"/>
        <v>0</v>
      </c>
      <c r="MU148" s="831">
        <f t="shared" si="408"/>
        <v>0</v>
      </c>
      <c r="MV148" s="831">
        <f t="shared" si="408"/>
        <v>0</v>
      </c>
      <c r="MW148" s="831">
        <f t="shared" si="408"/>
        <v>0</v>
      </c>
      <c r="MX148" s="831">
        <f t="shared" si="408"/>
        <v>0</v>
      </c>
      <c r="MY148" s="831">
        <f t="shared" si="408"/>
        <v>0</v>
      </c>
      <c r="MZ148" s="831">
        <f t="shared" si="408"/>
        <v>0</v>
      </c>
      <c r="NA148" s="831">
        <f t="shared" si="408"/>
        <v>0</v>
      </c>
      <c r="NB148" s="831">
        <f t="shared" si="408"/>
        <v>0</v>
      </c>
      <c r="NC148" s="831">
        <f t="shared" si="408"/>
        <v>0</v>
      </c>
      <c r="ND148" s="831">
        <f t="shared" si="408"/>
        <v>0</v>
      </c>
      <c r="NE148" s="831">
        <f t="shared" si="408"/>
        <v>0</v>
      </c>
      <c r="NF148" s="831">
        <f t="shared" si="408"/>
        <v>0</v>
      </c>
      <c r="NG148" s="831">
        <f t="shared" si="408"/>
        <v>0</v>
      </c>
      <c r="NH148" s="831">
        <f t="shared" si="408"/>
        <v>0</v>
      </c>
      <c r="NI148" s="831">
        <f t="shared" si="408"/>
        <v>0</v>
      </c>
      <c r="NJ148" s="831">
        <f t="shared" si="408"/>
        <v>0</v>
      </c>
      <c r="NK148" s="831">
        <f t="shared" si="408"/>
        <v>0</v>
      </c>
      <c r="NL148" s="831">
        <f t="shared" si="408"/>
        <v>0</v>
      </c>
      <c r="NM148" s="831">
        <f t="shared" si="408"/>
        <v>0</v>
      </c>
      <c r="NN148" s="831">
        <f t="shared" si="408"/>
        <v>0</v>
      </c>
      <c r="NO148" s="831">
        <f t="shared" si="408"/>
        <v>0</v>
      </c>
      <c r="NP148" s="831">
        <f t="shared" si="408"/>
        <v>0</v>
      </c>
      <c r="NQ148" s="831">
        <f t="shared" si="408"/>
        <v>0</v>
      </c>
      <c r="NR148" s="831">
        <f t="shared" si="408"/>
        <v>0</v>
      </c>
      <c r="NS148" s="831">
        <f t="shared" si="408"/>
        <v>0</v>
      </c>
      <c r="NT148" s="831">
        <f t="shared" si="408"/>
        <v>0</v>
      </c>
      <c r="NU148" s="831">
        <f t="shared" si="408"/>
        <v>0</v>
      </c>
      <c r="NV148" s="831">
        <f t="shared" si="408"/>
        <v>0</v>
      </c>
      <c r="NW148" s="831">
        <f t="shared" si="408"/>
        <v>0</v>
      </c>
      <c r="NX148" s="831">
        <f t="shared" si="408"/>
        <v>0</v>
      </c>
      <c r="NY148" s="831">
        <f t="shared" si="408"/>
        <v>0</v>
      </c>
      <c r="NZ148" s="831">
        <f t="shared" si="408"/>
        <v>0</v>
      </c>
      <c r="OA148" s="831">
        <f t="shared" si="408"/>
        <v>0</v>
      </c>
      <c r="OB148" s="831">
        <f t="shared" si="408"/>
        <v>0</v>
      </c>
      <c r="OC148" s="831">
        <f t="shared" si="408"/>
        <v>0</v>
      </c>
      <c r="OD148" s="831">
        <f t="shared" si="408"/>
        <v>0</v>
      </c>
      <c r="OE148" s="831">
        <f t="shared" si="408"/>
        <v>0</v>
      </c>
      <c r="OF148" s="831">
        <f t="shared" si="408"/>
        <v>0</v>
      </c>
      <c r="OG148" s="831">
        <f t="shared" ref="OG148:QR150" si="409">OG145</f>
        <v>0</v>
      </c>
      <c r="OH148" s="831">
        <f t="shared" si="409"/>
        <v>0</v>
      </c>
      <c r="OI148" s="831">
        <f t="shared" si="409"/>
        <v>0</v>
      </c>
      <c r="OJ148" s="831">
        <f t="shared" si="409"/>
        <v>0</v>
      </c>
      <c r="OK148" s="831">
        <f t="shared" si="409"/>
        <v>0</v>
      </c>
      <c r="OL148" s="831">
        <f t="shared" si="409"/>
        <v>0</v>
      </c>
      <c r="OM148" s="831">
        <f t="shared" si="409"/>
        <v>0</v>
      </c>
      <c r="ON148" s="831">
        <f t="shared" si="409"/>
        <v>0</v>
      </c>
      <c r="OO148" s="831">
        <f t="shared" si="409"/>
        <v>0</v>
      </c>
      <c r="OP148" s="831">
        <f t="shared" si="409"/>
        <v>0</v>
      </c>
      <c r="OQ148" s="831">
        <f t="shared" si="409"/>
        <v>0</v>
      </c>
      <c r="OR148" s="831">
        <f t="shared" si="409"/>
        <v>0</v>
      </c>
      <c r="OS148" s="831">
        <f t="shared" si="409"/>
        <v>0</v>
      </c>
      <c r="OT148" s="831">
        <f t="shared" si="409"/>
        <v>0</v>
      </c>
      <c r="OU148" s="831">
        <f t="shared" si="409"/>
        <v>0</v>
      </c>
      <c r="OV148" s="831">
        <f t="shared" si="409"/>
        <v>0</v>
      </c>
      <c r="OW148" s="831">
        <f t="shared" si="409"/>
        <v>0</v>
      </c>
      <c r="OX148" s="831">
        <f t="shared" si="409"/>
        <v>0</v>
      </c>
      <c r="OY148" s="831">
        <f t="shared" si="409"/>
        <v>0</v>
      </c>
      <c r="OZ148" s="831">
        <f t="shared" si="409"/>
        <v>0</v>
      </c>
      <c r="PA148" s="831">
        <f t="shared" si="409"/>
        <v>0</v>
      </c>
      <c r="PB148" s="831">
        <f t="shared" si="409"/>
        <v>0</v>
      </c>
      <c r="PC148" s="831">
        <f t="shared" si="409"/>
        <v>0</v>
      </c>
      <c r="PD148" s="831">
        <f t="shared" si="409"/>
        <v>0</v>
      </c>
      <c r="PE148" s="831">
        <f t="shared" si="409"/>
        <v>0</v>
      </c>
      <c r="PF148" s="831">
        <f t="shared" si="409"/>
        <v>0</v>
      </c>
      <c r="PG148" s="831">
        <f t="shared" si="409"/>
        <v>0</v>
      </c>
      <c r="PH148" s="831">
        <f t="shared" si="409"/>
        <v>0</v>
      </c>
      <c r="PI148" s="831">
        <f t="shared" si="409"/>
        <v>0</v>
      </c>
      <c r="PJ148" s="831">
        <f t="shared" si="409"/>
        <v>0</v>
      </c>
      <c r="PK148" s="831">
        <f t="shared" si="409"/>
        <v>0</v>
      </c>
      <c r="PL148" s="831">
        <f t="shared" si="409"/>
        <v>0</v>
      </c>
      <c r="PM148" s="831">
        <f t="shared" si="409"/>
        <v>0</v>
      </c>
      <c r="PN148" s="831">
        <f t="shared" si="409"/>
        <v>0</v>
      </c>
      <c r="PO148" s="831">
        <f t="shared" si="409"/>
        <v>0</v>
      </c>
      <c r="PP148" s="831">
        <f t="shared" si="409"/>
        <v>0</v>
      </c>
      <c r="PQ148" s="831">
        <f t="shared" si="409"/>
        <v>0</v>
      </c>
      <c r="PR148" s="831">
        <f t="shared" si="409"/>
        <v>0</v>
      </c>
      <c r="PS148" s="831">
        <f t="shared" si="409"/>
        <v>0</v>
      </c>
      <c r="PT148" s="831">
        <f t="shared" si="409"/>
        <v>0</v>
      </c>
      <c r="PU148" s="831">
        <f t="shared" si="409"/>
        <v>0</v>
      </c>
      <c r="PV148" s="831">
        <f t="shared" si="409"/>
        <v>0</v>
      </c>
      <c r="PW148" s="831">
        <f t="shared" si="409"/>
        <v>0</v>
      </c>
      <c r="PX148" s="831">
        <f t="shared" si="409"/>
        <v>0</v>
      </c>
      <c r="PY148" s="831">
        <f t="shared" si="409"/>
        <v>0</v>
      </c>
      <c r="PZ148" s="831">
        <f t="shared" si="409"/>
        <v>0</v>
      </c>
      <c r="QA148" s="831">
        <f t="shared" si="409"/>
        <v>0</v>
      </c>
      <c r="QB148" s="831">
        <f t="shared" si="409"/>
        <v>0</v>
      </c>
      <c r="QC148" s="831">
        <f t="shared" si="409"/>
        <v>0</v>
      </c>
      <c r="QD148" s="831">
        <f t="shared" si="409"/>
        <v>0</v>
      </c>
      <c r="QE148" s="831">
        <f t="shared" si="409"/>
        <v>0</v>
      </c>
      <c r="QF148" s="831">
        <f t="shared" si="409"/>
        <v>0</v>
      </c>
      <c r="QG148" s="831">
        <f t="shared" si="409"/>
        <v>0</v>
      </c>
      <c r="QH148" s="831">
        <f t="shared" si="409"/>
        <v>0</v>
      </c>
      <c r="QI148" s="831">
        <f t="shared" si="409"/>
        <v>0</v>
      </c>
      <c r="QJ148" s="831">
        <f t="shared" si="409"/>
        <v>0</v>
      </c>
      <c r="QK148" s="831">
        <f t="shared" si="409"/>
        <v>0</v>
      </c>
      <c r="QL148" s="831">
        <f t="shared" si="409"/>
        <v>0</v>
      </c>
      <c r="QM148" s="831">
        <f t="shared" si="409"/>
        <v>0</v>
      </c>
      <c r="QN148" s="831">
        <f t="shared" si="409"/>
        <v>0</v>
      </c>
      <c r="QO148" s="831">
        <f t="shared" si="409"/>
        <v>0</v>
      </c>
      <c r="QP148" s="831">
        <f t="shared" si="409"/>
        <v>0</v>
      </c>
      <c r="QQ148" s="831">
        <f t="shared" si="409"/>
        <v>0</v>
      </c>
      <c r="QR148" s="831">
        <f t="shared" si="409"/>
        <v>0</v>
      </c>
      <c r="QS148" s="831">
        <f t="shared" ref="QS148:SJ150" si="410">QS145</f>
        <v>0</v>
      </c>
      <c r="QT148" s="831">
        <f t="shared" si="410"/>
        <v>0</v>
      </c>
      <c r="QU148" s="831">
        <f t="shared" si="410"/>
        <v>0</v>
      </c>
      <c r="QV148" s="831">
        <f t="shared" si="410"/>
        <v>0</v>
      </c>
      <c r="QW148" s="831">
        <f t="shared" si="410"/>
        <v>0</v>
      </c>
      <c r="QX148" s="831">
        <f t="shared" si="410"/>
        <v>0</v>
      </c>
      <c r="QY148" s="831">
        <f t="shared" si="410"/>
        <v>0</v>
      </c>
      <c r="QZ148" s="831">
        <f t="shared" si="410"/>
        <v>0</v>
      </c>
      <c r="RA148" s="831">
        <f t="shared" si="410"/>
        <v>0</v>
      </c>
      <c r="RB148" s="831">
        <f t="shared" si="410"/>
        <v>0</v>
      </c>
      <c r="RC148" s="831">
        <f t="shared" si="410"/>
        <v>0</v>
      </c>
      <c r="RD148" s="831">
        <f t="shared" si="410"/>
        <v>0</v>
      </c>
      <c r="RE148" s="831">
        <f t="shared" si="410"/>
        <v>0</v>
      </c>
      <c r="RF148" s="831">
        <f t="shared" si="410"/>
        <v>0</v>
      </c>
      <c r="RG148" s="831">
        <f t="shared" si="410"/>
        <v>0</v>
      </c>
      <c r="RH148" s="831">
        <f t="shared" si="410"/>
        <v>0</v>
      </c>
      <c r="RI148" s="831">
        <f t="shared" si="410"/>
        <v>0</v>
      </c>
      <c r="RJ148" s="831">
        <f t="shared" si="410"/>
        <v>0</v>
      </c>
      <c r="RK148" s="831">
        <f t="shared" si="410"/>
        <v>0</v>
      </c>
      <c r="RL148" s="831">
        <f t="shared" si="410"/>
        <v>0</v>
      </c>
      <c r="RM148" s="831">
        <f t="shared" si="410"/>
        <v>0</v>
      </c>
      <c r="RN148" s="831">
        <f t="shared" si="410"/>
        <v>0</v>
      </c>
      <c r="RO148" s="831">
        <f t="shared" si="410"/>
        <v>0</v>
      </c>
      <c r="RP148" s="831">
        <f t="shared" si="410"/>
        <v>0</v>
      </c>
      <c r="RQ148" s="831">
        <f t="shared" si="410"/>
        <v>0</v>
      </c>
      <c r="RR148" s="831">
        <f t="shared" si="410"/>
        <v>0</v>
      </c>
      <c r="RS148" s="831">
        <f t="shared" si="410"/>
        <v>0</v>
      </c>
      <c r="RT148" s="831">
        <f t="shared" si="410"/>
        <v>0</v>
      </c>
      <c r="RU148" s="831">
        <f t="shared" si="410"/>
        <v>0</v>
      </c>
      <c r="RV148" s="831">
        <f t="shared" si="410"/>
        <v>0</v>
      </c>
      <c r="RW148" s="831">
        <f t="shared" si="410"/>
        <v>0</v>
      </c>
      <c r="RX148" s="831">
        <f t="shared" si="410"/>
        <v>0</v>
      </c>
      <c r="RY148" s="831">
        <f t="shared" si="410"/>
        <v>0</v>
      </c>
      <c r="RZ148" s="831">
        <f t="shared" si="410"/>
        <v>0</v>
      </c>
      <c r="SA148" s="831">
        <f t="shared" si="410"/>
        <v>0</v>
      </c>
      <c r="SB148" s="831">
        <f t="shared" si="410"/>
        <v>0</v>
      </c>
      <c r="SC148" s="831">
        <f t="shared" si="410"/>
        <v>0</v>
      </c>
      <c r="SD148" s="831">
        <f t="shared" si="410"/>
        <v>0</v>
      </c>
      <c r="SE148" s="831">
        <f t="shared" si="410"/>
        <v>0</v>
      </c>
      <c r="SF148" s="831">
        <f t="shared" si="410"/>
        <v>0</v>
      </c>
      <c r="SG148" s="831">
        <f t="shared" si="410"/>
        <v>0</v>
      </c>
      <c r="SH148" s="831">
        <f t="shared" si="410"/>
        <v>0</v>
      </c>
      <c r="SI148" s="831">
        <f t="shared" si="410"/>
        <v>0</v>
      </c>
      <c r="SJ148" s="831">
        <f t="shared" si="410"/>
        <v>0</v>
      </c>
      <c r="SK148" s="267">
        <f>SJ148</f>
        <v>0</v>
      </c>
      <c r="SL148" s="254"/>
      <c r="SM148" s="242"/>
      <c r="SN148" s="242"/>
      <c r="SO148" s="242"/>
    </row>
    <row r="149" spans="1:509" outlineLevel="3" x14ac:dyDescent="0.35">
      <c r="A149" s="242"/>
      <c r="B149" s="251"/>
      <c r="C149" s="438">
        <f t="shared" si="401"/>
        <v>4</v>
      </c>
      <c r="D149" s="267"/>
      <c r="E149" s="316">
        <f t="shared" si="402"/>
        <v>8</v>
      </c>
      <c r="F149" s="322"/>
      <c r="G149" s="322"/>
      <c r="H149" s="267"/>
      <c r="I149" s="540"/>
      <c r="J149" s="554" t="s">
        <v>857</v>
      </c>
      <c r="K149" s="541"/>
      <c r="L149" s="831">
        <f t="shared" ref="L149:AA150" si="411">L146</f>
        <v>0</v>
      </c>
      <c r="M149" s="831">
        <f t="shared" si="411"/>
        <v>0</v>
      </c>
      <c r="N149" s="831">
        <f t="shared" si="411"/>
        <v>0</v>
      </c>
      <c r="O149" s="831">
        <f t="shared" si="411"/>
        <v>0</v>
      </c>
      <c r="P149" s="831">
        <f t="shared" si="411"/>
        <v>0</v>
      </c>
      <c r="Q149" s="831">
        <f t="shared" si="411"/>
        <v>0</v>
      </c>
      <c r="R149" s="831">
        <f t="shared" si="411"/>
        <v>0</v>
      </c>
      <c r="S149" s="831">
        <f t="shared" si="411"/>
        <v>0</v>
      </c>
      <c r="T149" s="831">
        <f t="shared" si="411"/>
        <v>0</v>
      </c>
      <c r="U149" s="831">
        <f t="shared" si="411"/>
        <v>0</v>
      </c>
      <c r="V149" s="831">
        <f t="shared" si="411"/>
        <v>0</v>
      </c>
      <c r="W149" s="831">
        <f t="shared" si="411"/>
        <v>0</v>
      </c>
      <c r="X149" s="831">
        <f t="shared" si="411"/>
        <v>0</v>
      </c>
      <c r="Y149" s="831">
        <f t="shared" si="411"/>
        <v>0</v>
      </c>
      <c r="Z149" s="831">
        <f t="shared" si="411"/>
        <v>0</v>
      </c>
      <c r="AA149" s="831">
        <f t="shared" si="411"/>
        <v>0</v>
      </c>
      <c r="AB149" s="831">
        <f t="shared" si="403"/>
        <v>0</v>
      </c>
      <c r="AC149" s="831">
        <f t="shared" si="403"/>
        <v>0</v>
      </c>
      <c r="AD149" s="831">
        <f t="shared" si="403"/>
        <v>0</v>
      </c>
      <c r="AE149" s="831">
        <f t="shared" si="403"/>
        <v>0</v>
      </c>
      <c r="AF149" s="831">
        <f t="shared" si="403"/>
        <v>0</v>
      </c>
      <c r="AG149" s="831">
        <f t="shared" si="403"/>
        <v>0</v>
      </c>
      <c r="AH149" s="831">
        <f t="shared" si="403"/>
        <v>0</v>
      </c>
      <c r="AI149" s="831">
        <f t="shared" si="403"/>
        <v>0</v>
      </c>
      <c r="AJ149" s="831">
        <f t="shared" si="403"/>
        <v>0</v>
      </c>
      <c r="AK149" s="831">
        <f t="shared" si="403"/>
        <v>0</v>
      </c>
      <c r="AL149" s="831">
        <f t="shared" si="403"/>
        <v>0</v>
      </c>
      <c r="AM149" s="831">
        <f t="shared" si="403"/>
        <v>0</v>
      </c>
      <c r="AN149" s="831">
        <f t="shared" si="403"/>
        <v>0</v>
      </c>
      <c r="AO149" s="831">
        <f t="shared" si="403"/>
        <v>0</v>
      </c>
      <c r="AP149" s="831">
        <f t="shared" si="403"/>
        <v>0</v>
      </c>
      <c r="AQ149" s="831">
        <f t="shared" si="403"/>
        <v>0</v>
      </c>
      <c r="AR149" s="831">
        <f t="shared" si="403"/>
        <v>0</v>
      </c>
      <c r="AS149" s="831">
        <f t="shared" si="403"/>
        <v>0</v>
      </c>
      <c r="AT149" s="831">
        <f t="shared" si="403"/>
        <v>0</v>
      </c>
      <c r="AU149" s="831">
        <f t="shared" si="403"/>
        <v>0</v>
      </c>
      <c r="AV149" s="831">
        <f t="shared" si="403"/>
        <v>0</v>
      </c>
      <c r="AW149" s="831">
        <f t="shared" si="403"/>
        <v>0</v>
      </c>
      <c r="AX149" s="831">
        <f t="shared" si="403"/>
        <v>0</v>
      </c>
      <c r="AY149" s="831">
        <f t="shared" si="403"/>
        <v>0</v>
      </c>
      <c r="AZ149" s="831">
        <f t="shared" si="403"/>
        <v>0</v>
      </c>
      <c r="BA149" s="831">
        <f t="shared" si="403"/>
        <v>0</v>
      </c>
      <c r="BB149" s="831">
        <f t="shared" si="403"/>
        <v>0</v>
      </c>
      <c r="BC149" s="831">
        <f t="shared" si="403"/>
        <v>0</v>
      </c>
      <c r="BD149" s="831">
        <f t="shared" si="403"/>
        <v>0</v>
      </c>
      <c r="BE149" s="831">
        <f t="shared" si="403"/>
        <v>0</v>
      </c>
      <c r="BF149" s="831">
        <f t="shared" si="403"/>
        <v>0</v>
      </c>
      <c r="BG149" s="831">
        <f t="shared" si="403"/>
        <v>0</v>
      </c>
      <c r="BH149" s="831">
        <f t="shared" si="403"/>
        <v>0</v>
      </c>
      <c r="BI149" s="831">
        <f t="shared" si="403"/>
        <v>0</v>
      </c>
      <c r="BJ149" s="831">
        <f t="shared" si="403"/>
        <v>0</v>
      </c>
      <c r="BK149" s="831">
        <f t="shared" si="403"/>
        <v>0</v>
      </c>
      <c r="BL149" s="831">
        <f t="shared" si="403"/>
        <v>0</v>
      </c>
      <c r="BM149" s="831">
        <f t="shared" si="403"/>
        <v>0</v>
      </c>
      <c r="BN149" s="831">
        <f t="shared" si="403"/>
        <v>0</v>
      </c>
      <c r="BO149" s="831">
        <f t="shared" si="403"/>
        <v>0</v>
      </c>
      <c r="BP149" s="831">
        <f t="shared" si="403"/>
        <v>0</v>
      </c>
      <c r="BQ149" s="831">
        <f t="shared" si="403"/>
        <v>0</v>
      </c>
      <c r="BR149" s="831">
        <f t="shared" si="403"/>
        <v>0</v>
      </c>
      <c r="BS149" s="831">
        <f t="shared" si="403"/>
        <v>0</v>
      </c>
      <c r="BT149" s="831">
        <f t="shared" si="403"/>
        <v>0</v>
      </c>
      <c r="BU149" s="831">
        <f t="shared" si="403"/>
        <v>0</v>
      </c>
      <c r="BV149" s="831">
        <f t="shared" si="403"/>
        <v>0</v>
      </c>
      <c r="BW149" s="831">
        <f t="shared" si="403"/>
        <v>0</v>
      </c>
      <c r="BX149" s="831">
        <f t="shared" si="403"/>
        <v>0</v>
      </c>
      <c r="BY149" s="831">
        <f t="shared" si="404"/>
        <v>0</v>
      </c>
      <c r="BZ149" s="831">
        <f t="shared" si="404"/>
        <v>0</v>
      </c>
      <c r="CA149" s="831">
        <f t="shared" si="404"/>
        <v>0</v>
      </c>
      <c r="CB149" s="831">
        <f t="shared" si="404"/>
        <v>0</v>
      </c>
      <c r="CC149" s="831">
        <f t="shared" si="404"/>
        <v>0</v>
      </c>
      <c r="CD149" s="831">
        <f t="shared" si="404"/>
        <v>0</v>
      </c>
      <c r="CE149" s="831">
        <f t="shared" si="404"/>
        <v>0</v>
      </c>
      <c r="CF149" s="831">
        <f t="shared" si="404"/>
        <v>0</v>
      </c>
      <c r="CG149" s="831">
        <f t="shared" si="404"/>
        <v>0</v>
      </c>
      <c r="CH149" s="831">
        <f t="shared" si="404"/>
        <v>0</v>
      </c>
      <c r="CI149" s="831">
        <f t="shared" si="404"/>
        <v>0</v>
      </c>
      <c r="CJ149" s="831">
        <f t="shared" si="404"/>
        <v>0</v>
      </c>
      <c r="CK149" s="831">
        <f t="shared" si="404"/>
        <v>0</v>
      </c>
      <c r="CL149" s="831">
        <f t="shared" si="404"/>
        <v>0</v>
      </c>
      <c r="CM149" s="831">
        <f t="shared" si="404"/>
        <v>0</v>
      </c>
      <c r="CN149" s="831">
        <f t="shared" si="404"/>
        <v>0</v>
      </c>
      <c r="CO149" s="831">
        <f t="shared" si="404"/>
        <v>0</v>
      </c>
      <c r="CP149" s="831">
        <f t="shared" si="404"/>
        <v>0</v>
      </c>
      <c r="CQ149" s="831">
        <f t="shared" si="404"/>
        <v>0</v>
      </c>
      <c r="CR149" s="831">
        <f t="shared" si="404"/>
        <v>0</v>
      </c>
      <c r="CS149" s="831">
        <f t="shared" si="404"/>
        <v>0</v>
      </c>
      <c r="CT149" s="831">
        <f t="shared" si="404"/>
        <v>0</v>
      </c>
      <c r="CU149" s="831">
        <f t="shared" si="404"/>
        <v>0</v>
      </c>
      <c r="CV149" s="831">
        <f t="shared" si="404"/>
        <v>0</v>
      </c>
      <c r="CW149" s="831">
        <f t="shared" si="404"/>
        <v>0</v>
      </c>
      <c r="CX149" s="831">
        <f t="shared" si="404"/>
        <v>0</v>
      </c>
      <c r="CY149" s="831">
        <f t="shared" si="404"/>
        <v>0</v>
      </c>
      <c r="CZ149" s="831">
        <f t="shared" si="404"/>
        <v>0</v>
      </c>
      <c r="DA149" s="831">
        <f t="shared" si="404"/>
        <v>0</v>
      </c>
      <c r="DB149" s="831">
        <f t="shared" si="404"/>
        <v>0</v>
      </c>
      <c r="DC149" s="831">
        <f t="shared" si="404"/>
        <v>0</v>
      </c>
      <c r="DD149" s="831">
        <f t="shared" si="404"/>
        <v>0</v>
      </c>
      <c r="DE149" s="831">
        <f t="shared" si="404"/>
        <v>0</v>
      </c>
      <c r="DF149" s="831">
        <f t="shared" si="404"/>
        <v>0</v>
      </c>
      <c r="DG149" s="831">
        <f t="shared" si="404"/>
        <v>0</v>
      </c>
      <c r="DH149" s="831">
        <f t="shared" si="404"/>
        <v>0</v>
      </c>
      <c r="DI149" s="831">
        <f t="shared" si="404"/>
        <v>0</v>
      </c>
      <c r="DJ149" s="831">
        <f t="shared" si="404"/>
        <v>0</v>
      </c>
      <c r="DK149" s="831">
        <f t="shared" si="404"/>
        <v>0</v>
      </c>
      <c r="DL149" s="831">
        <f t="shared" si="404"/>
        <v>0</v>
      </c>
      <c r="DM149" s="831">
        <f t="shared" si="404"/>
        <v>0</v>
      </c>
      <c r="DN149" s="831">
        <f t="shared" si="404"/>
        <v>0</v>
      </c>
      <c r="DO149" s="831">
        <f t="shared" si="404"/>
        <v>0</v>
      </c>
      <c r="DP149" s="831">
        <f t="shared" si="404"/>
        <v>0</v>
      </c>
      <c r="DQ149" s="831">
        <f t="shared" si="404"/>
        <v>0</v>
      </c>
      <c r="DR149" s="831">
        <f t="shared" si="404"/>
        <v>0</v>
      </c>
      <c r="DS149" s="831">
        <f t="shared" si="404"/>
        <v>0</v>
      </c>
      <c r="DT149" s="831">
        <f t="shared" si="404"/>
        <v>0</v>
      </c>
      <c r="DU149" s="831">
        <f t="shared" si="404"/>
        <v>0</v>
      </c>
      <c r="DV149" s="831">
        <f t="shared" si="404"/>
        <v>0</v>
      </c>
      <c r="DW149" s="831">
        <f t="shared" si="404"/>
        <v>0</v>
      </c>
      <c r="DX149" s="831">
        <f t="shared" si="404"/>
        <v>0</v>
      </c>
      <c r="DY149" s="831">
        <f t="shared" si="404"/>
        <v>0</v>
      </c>
      <c r="DZ149" s="831">
        <f t="shared" si="404"/>
        <v>0</v>
      </c>
      <c r="EA149" s="831">
        <f t="shared" si="404"/>
        <v>0</v>
      </c>
      <c r="EB149" s="831">
        <f t="shared" si="404"/>
        <v>0</v>
      </c>
      <c r="EC149" s="831">
        <f t="shared" si="404"/>
        <v>0</v>
      </c>
      <c r="ED149" s="831">
        <f t="shared" si="404"/>
        <v>0</v>
      </c>
      <c r="EE149" s="831">
        <f t="shared" si="404"/>
        <v>0</v>
      </c>
      <c r="EF149" s="831">
        <f t="shared" si="404"/>
        <v>0</v>
      </c>
      <c r="EG149" s="831">
        <f t="shared" si="404"/>
        <v>0</v>
      </c>
      <c r="EH149" s="831">
        <f t="shared" si="404"/>
        <v>0</v>
      </c>
      <c r="EI149" s="831">
        <f t="shared" si="404"/>
        <v>0</v>
      </c>
      <c r="EJ149" s="831">
        <f t="shared" si="404"/>
        <v>0</v>
      </c>
      <c r="EK149" s="831">
        <f t="shared" si="405"/>
        <v>0</v>
      </c>
      <c r="EL149" s="831">
        <f t="shared" si="405"/>
        <v>0</v>
      </c>
      <c r="EM149" s="831">
        <f t="shared" si="405"/>
        <v>0</v>
      </c>
      <c r="EN149" s="831">
        <f t="shared" si="405"/>
        <v>0</v>
      </c>
      <c r="EO149" s="831">
        <f t="shared" si="405"/>
        <v>0</v>
      </c>
      <c r="EP149" s="831">
        <f t="shared" si="405"/>
        <v>0</v>
      </c>
      <c r="EQ149" s="831">
        <f t="shared" si="405"/>
        <v>0</v>
      </c>
      <c r="ER149" s="831">
        <f t="shared" si="405"/>
        <v>0</v>
      </c>
      <c r="ES149" s="831">
        <f t="shared" si="405"/>
        <v>0</v>
      </c>
      <c r="ET149" s="831">
        <f t="shared" si="405"/>
        <v>0</v>
      </c>
      <c r="EU149" s="831">
        <f t="shared" si="405"/>
        <v>0</v>
      </c>
      <c r="EV149" s="831">
        <f t="shared" si="405"/>
        <v>0</v>
      </c>
      <c r="EW149" s="831">
        <f t="shared" si="405"/>
        <v>0</v>
      </c>
      <c r="EX149" s="831">
        <f t="shared" si="405"/>
        <v>0</v>
      </c>
      <c r="EY149" s="831">
        <f t="shared" si="405"/>
        <v>0</v>
      </c>
      <c r="EZ149" s="831">
        <f t="shared" si="405"/>
        <v>0</v>
      </c>
      <c r="FA149" s="831">
        <f t="shared" si="405"/>
        <v>0</v>
      </c>
      <c r="FB149" s="831">
        <f t="shared" si="405"/>
        <v>0</v>
      </c>
      <c r="FC149" s="831">
        <f t="shared" si="405"/>
        <v>0</v>
      </c>
      <c r="FD149" s="831">
        <f t="shared" si="405"/>
        <v>0</v>
      </c>
      <c r="FE149" s="831">
        <f t="shared" si="405"/>
        <v>0</v>
      </c>
      <c r="FF149" s="831">
        <f t="shared" si="405"/>
        <v>0</v>
      </c>
      <c r="FG149" s="831">
        <f t="shared" si="405"/>
        <v>0</v>
      </c>
      <c r="FH149" s="831">
        <f t="shared" si="405"/>
        <v>0</v>
      </c>
      <c r="FI149" s="831">
        <f t="shared" si="405"/>
        <v>0</v>
      </c>
      <c r="FJ149" s="831">
        <f t="shared" si="405"/>
        <v>0</v>
      </c>
      <c r="FK149" s="831">
        <f t="shared" si="405"/>
        <v>0</v>
      </c>
      <c r="FL149" s="831">
        <f t="shared" si="405"/>
        <v>0</v>
      </c>
      <c r="FM149" s="831">
        <f t="shared" si="405"/>
        <v>0</v>
      </c>
      <c r="FN149" s="831">
        <f t="shared" si="405"/>
        <v>0</v>
      </c>
      <c r="FO149" s="831">
        <f t="shared" si="405"/>
        <v>0</v>
      </c>
      <c r="FP149" s="831">
        <f t="shared" si="405"/>
        <v>0</v>
      </c>
      <c r="FQ149" s="831">
        <f t="shared" si="405"/>
        <v>0</v>
      </c>
      <c r="FR149" s="831">
        <f t="shared" si="405"/>
        <v>0</v>
      </c>
      <c r="FS149" s="831">
        <f t="shared" si="405"/>
        <v>0</v>
      </c>
      <c r="FT149" s="831">
        <f t="shared" si="405"/>
        <v>0</v>
      </c>
      <c r="FU149" s="831">
        <f t="shared" si="405"/>
        <v>0</v>
      </c>
      <c r="FV149" s="831">
        <f t="shared" si="405"/>
        <v>0</v>
      </c>
      <c r="FW149" s="831">
        <f t="shared" si="405"/>
        <v>0</v>
      </c>
      <c r="FX149" s="831">
        <f t="shared" si="405"/>
        <v>0</v>
      </c>
      <c r="FY149" s="831">
        <f t="shared" si="405"/>
        <v>0</v>
      </c>
      <c r="FZ149" s="831">
        <f t="shared" si="405"/>
        <v>0</v>
      </c>
      <c r="GA149" s="831">
        <f t="shared" si="405"/>
        <v>0</v>
      </c>
      <c r="GB149" s="831">
        <f t="shared" si="405"/>
        <v>0</v>
      </c>
      <c r="GC149" s="831">
        <f t="shared" si="405"/>
        <v>0</v>
      </c>
      <c r="GD149" s="831">
        <f t="shared" si="405"/>
        <v>0</v>
      </c>
      <c r="GE149" s="831">
        <f t="shared" si="405"/>
        <v>0</v>
      </c>
      <c r="GF149" s="831">
        <f t="shared" si="405"/>
        <v>0</v>
      </c>
      <c r="GG149" s="831">
        <f t="shared" si="405"/>
        <v>0</v>
      </c>
      <c r="GH149" s="831">
        <f t="shared" si="405"/>
        <v>0</v>
      </c>
      <c r="GI149" s="831">
        <f t="shared" si="405"/>
        <v>0</v>
      </c>
      <c r="GJ149" s="831">
        <f t="shared" si="405"/>
        <v>0</v>
      </c>
      <c r="GK149" s="831">
        <f t="shared" si="405"/>
        <v>0</v>
      </c>
      <c r="GL149" s="831">
        <f t="shared" si="405"/>
        <v>0</v>
      </c>
      <c r="GM149" s="831">
        <f t="shared" si="405"/>
        <v>0</v>
      </c>
      <c r="GN149" s="831">
        <f t="shared" si="405"/>
        <v>0</v>
      </c>
      <c r="GO149" s="831">
        <f t="shared" si="405"/>
        <v>0</v>
      </c>
      <c r="GP149" s="831">
        <f t="shared" si="405"/>
        <v>0</v>
      </c>
      <c r="GQ149" s="831">
        <f t="shared" si="405"/>
        <v>0</v>
      </c>
      <c r="GR149" s="831">
        <f t="shared" si="405"/>
        <v>0</v>
      </c>
      <c r="GS149" s="831">
        <f t="shared" si="405"/>
        <v>0</v>
      </c>
      <c r="GT149" s="831">
        <f t="shared" si="405"/>
        <v>0</v>
      </c>
      <c r="GU149" s="831">
        <f t="shared" si="405"/>
        <v>0</v>
      </c>
      <c r="GV149" s="831">
        <f t="shared" si="405"/>
        <v>0</v>
      </c>
      <c r="GW149" s="831">
        <f t="shared" si="406"/>
        <v>0</v>
      </c>
      <c r="GX149" s="831">
        <f t="shared" si="406"/>
        <v>0</v>
      </c>
      <c r="GY149" s="831">
        <f t="shared" si="406"/>
        <v>0</v>
      </c>
      <c r="GZ149" s="831">
        <f t="shared" si="406"/>
        <v>0</v>
      </c>
      <c r="HA149" s="831">
        <f t="shared" si="406"/>
        <v>0</v>
      </c>
      <c r="HB149" s="831">
        <f t="shared" si="406"/>
        <v>0</v>
      </c>
      <c r="HC149" s="831">
        <f t="shared" si="406"/>
        <v>0</v>
      </c>
      <c r="HD149" s="831">
        <f t="shared" si="406"/>
        <v>0</v>
      </c>
      <c r="HE149" s="831">
        <f t="shared" si="406"/>
        <v>0</v>
      </c>
      <c r="HF149" s="831">
        <f t="shared" si="406"/>
        <v>0</v>
      </c>
      <c r="HG149" s="831">
        <f t="shared" si="406"/>
        <v>0</v>
      </c>
      <c r="HH149" s="831">
        <f t="shared" si="406"/>
        <v>0</v>
      </c>
      <c r="HI149" s="831">
        <f t="shared" si="406"/>
        <v>0</v>
      </c>
      <c r="HJ149" s="831">
        <f t="shared" si="406"/>
        <v>0</v>
      </c>
      <c r="HK149" s="831">
        <f t="shared" si="406"/>
        <v>0</v>
      </c>
      <c r="HL149" s="831">
        <f t="shared" si="406"/>
        <v>0</v>
      </c>
      <c r="HM149" s="831">
        <f t="shared" si="406"/>
        <v>0</v>
      </c>
      <c r="HN149" s="831">
        <f t="shared" si="406"/>
        <v>0</v>
      </c>
      <c r="HO149" s="831">
        <f t="shared" si="406"/>
        <v>0</v>
      </c>
      <c r="HP149" s="831">
        <f t="shared" si="406"/>
        <v>0</v>
      </c>
      <c r="HQ149" s="831">
        <f t="shared" si="406"/>
        <v>0</v>
      </c>
      <c r="HR149" s="831">
        <f t="shared" si="406"/>
        <v>0</v>
      </c>
      <c r="HS149" s="831">
        <f t="shared" si="406"/>
        <v>0</v>
      </c>
      <c r="HT149" s="831">
        <f t="shared" si="406"/>
        <v>0</v>
      </c>
      <c r="HU149" s="831">
        <f t="shared" si="406"/>
        <v>0</v>
      </c>
      <c r="HV149" s="831">
        <f t="shared" si="406"/>
        <v>0</v>
      </c>
      <c r="HW149" s="831">
        <f t="shared" si="406"/>
        <v>0</v>
      </c>
      <c r="HX149" s="831">
        <f t="shared" si="406"/>
        <v>0</v>
      </c>
      <c r="HY149" s="831">
        <f t="shared" si="406"/>
        <v>0</v>
      </c>
      <c r="HZ149" s="831">
        <f t="shared" si="406"/>
        <v>0</v>
      </c>
      <c r="IA149" s="831">
        <f t="shared" si="406"/>
        <v>0</v>
      </c>
      <c r="IB149" s="831">
        <f t="shared" si="406"/>
        <v>0</v>
      </c>
      <c r="IC149" s="831">
        <f t="shared" si="406"/>
        <v>0</v>
      </c>
      <c r="ID149" s="831">
        <f t="shared" si="406"/>
        <v>0</v>
      </c>
      <c r="IE149" s="831">
        <f t="shared" si="406"/>
        <v>0</v>
      </c>
      <c r="IF149" s="831">
        <f t="shared" si="406"/>
        <v>0</v>
      </c>
      <c r="IG149" s="831">
        <f t="shared" si="406"/>
        <v>0</v>
      </c>
      <c r="IH149" s="831">
        <f t="shared" si="406"/>
        <v>0</v>
      </c>
      <c r="II149" s="831">
        <f t="shared" si="406"/>
        <v>0</v>
      </c>
      <c r="IJ149" s="831">
        <f t="shared" si="406"/>
        <v>0</v>
      </c>
      <c r="IK149" s="831">
        <f t="shared" si="406"/>
        <v>0</v>
      </c>
      <c r="IL149" s="831">
        <f t="shared" si="406"/>
        <v>0</v>
      </c>
      <c r="IM149" s="831">
        <f t="shared" si="406"/>
        <v>0</v>
      </c>
      <c r="IN149" s="831">
        <f t="shared" si="406"/>
        <v>0</v>
      </c>
      <c r="IO149" s="831">
        <f t="shared" si="406"/>
        <v>0</v>
      </c>
      <c r="IP149" s="831">
        <f t="shared" si="406"/>
        <v>0</v>
      </c>
      <c r="IQ149" s="831">
        <f t="shared" si="406"/>
        <v>0</v>
      </c>
      <c r="IR149" s="831">
        <f t="shared" si="406"/>
        <v>0</v>
      </c>
      <c r="IS149" s="831">
        <f t="shared" si="406"/>
        <v>0</v>
      </c>
      <c r="IT149" s="831">
        <f t="shared" si="406"/>
        <v>0</v>
      </c>
      <c r="IU149" s="831">
        <f t="shared" si="406"/>
        <v>0</v>
      </c>
      <c r="IV149" s="831">
        <f t="shared" si="406"/>
        <v>0</v>
      </c>
      <c r="IW149" s="831">
        <f t="shared" si="406"/>
        <v>0</v>
      </c>
      <c r="IX149" s="831">
        <f t="shared" si="406"/>
        <v>0</v>
      </c>
      <c r="IY149" s="831">
        <f t="shared" si="406"/>
        <v>0</v>
      </c>
      <c r="IZ149" s="831">
        <f t="shared" si="406"/>
        <v>0</v>
      </c>
      <c r="JA149" s="831">
        <f t="shared" si="406"/>
        <v>0</v>
      </c>
      <c r="JB149" s="831">
        <f t="shared" si="406"/>
        <v>0</v>
      </c>
      <c r="JC149" s="831">
        <f t="shared" si="406"/>
        <v>0</v>
      </c>
      <c r="JD149" s="831">
        <f t="shared" si="406"/>
        <v>0</v>
      </c>
      <c r="JE149" s="831">
        <f t="shared" si="406"/>
        <v>0</v>
      </c>
      <c r="JF149" s="831">
        <f t="shared" si="406"/>
        <v>0</v>
      </c>
      <c r="JG149" s="831">
        <f t="shared" si="406"/>
        <v>0</v>
      </c>
      <c r="JH149" s="831">
        <f t="shared" si="406"/>
        <v>0</v>
      </c>
      <c r="JI149" s="831">
        <f t="shared" si="407"/>
        <v>0</v>
      </c>
      <c r="JJ149" s="831">
        <f t="shared" si="407"/>
        <v>0</v>
      </c>
      <c r="JK149" s="831">
        <f t="shared" si="407"/>
        <v>0</v>
      </c>
      <c r="JL149" s="831">
        <f t="shared" si="407"/>
        <v>0</v>
      </c>
      <c r="JM149" s="831">
        <f t="shared" si="407"/>
        <v>0</v>
      </c>
      <c r="JN149" s="831">
        <f t="shared" si="407"/>
        <v>0</v>
      </c>
      <c r="JO149" s="831">
        <f t="shared" si="407"/>
        <v>0</v>
      </c>
      <c r="JP149" s="831">
        <f t="shared" si="407"/>
        <v>0</v>
      </c>
      <c r="JQ149" s="831">
        <f t="shared" si="407"/>
        <v>0</v>
      </c>
      <c r="JR149" s="831">
        <f t="shared" si="407"/>
        <v>0</v>
      </c>
      <c r="JS149" s="831">
        <f t="shared" si="407"/>
        <v>0</v>
      </c>
      <c r="JT149" s="831">
        <f t="shared" si="407"/>
        <v>0</v>
      </c>
      <c r="JU149" s="831">
        <f t="shared" si="407"/>
        <v>0</v>
      </c>
      <c r="JV149" s="831">
        <f t="shared" si="407"/>
        <v>0</v>
      </c>
      <c r="JW149" s="831">
        <f t="shared" si="407"/>
        <v>0</v>
      </c>
      <c r="JX149" s="831">
        <f t="shared" si="407"/>
        <v>0</v>
      </c>
      <c r="JY149" s="831">
        <f t="shared" si="407"/>
        <v>0</v>
      </c>
      <c r="JZ149" s="831">
        <f t="shared" si="407"/>
        <v>0</v>
      </c>
      <c r="KA149" s="831">
        <f t="shared" si="407"/>
        <v>0</v>
      </c>
      <c r="KB149" s="831">
        <f t="shared" si="407"/>
        <v>0</v>
      </c>
      <c r="KC149" s="831">
        <f t="shared" si="407"/>
        <v>0</v>
      </c>
      <c r="KD149" s="831">
        <f t="shared" si="407"/>
        <v>0</v>
      </c>
      <c r="KE149" s="831">
        <f t="shared" si="407"/>
        <v>0</v>
      </c>
      <c r="KF149" s="831">
        <f t="shared" si="407"/>
        <v>0</v>
      </c>
      <c r="KG149" s="831">
        <f t="shared" si="407"/>
        <v>0</v>
      </c>
      <c r="KH149" s="831">
        <f t="shared" si="407"/>
        <v>0</v>
      </c>
      <c r="KI149" s="831">
        <f t="shared" si="407"/>
        <v>0</v>
      </c>
      <c r="KJ149" s="831">
        <f t="shared" si="407"/>
        <v>0</v>
      </c>
      <c r="KK149" s="831">
        <f t="shared" si="407"/>
        <v>0</v>
      </c>
      <c r="KL149" s="831">
        <f t="shared" si="407"/>
        <v>0</v>
      </c>
      <c r="KM149" s="831">
        <f t="shared" si="407"/>
        <v>0</v>
      </c>
      <c r="KN149" s="831">
        <f t="shared" si="407"/>
        <v>0</v>
      </c>
      <c r="KO149" s="831">
        <f t="shared" si="407"/>
        <v>0</v>
      </c>
      <c r="KP149" s="831">
        <f t="shared" si="407"/>
        <v>0</v>
      </c>
      <c r="KQ149" s="831">
        <f t="shared" si="407"/>
        <v>0</v>
      </c>
      <c r="KR149" s="831">
        <f t="shared" si="407"/>
        <v>0</v>
      </c>
      <c r="KS149" s="831">
        <f t="shared" si="407"/>
        <v>0</v>
      </c>
      <c r="KT149" s="831">
        <f t="shared" si="407"/>
        <v>0</v>
      </c>
      <c r="KU149" s="831">
        <f t="shared" si="407"/>
        <v>0</v>
      </c>
      <c r="KV149" s="831">
        <f t="shared" si="407"/>
        <v>0</v>
      </c>
      <c r="KW149" s="831">
        <f t="shared" si="407"/>
        <v>0</v>
      </c>
      <c r="KX149" s="831">
        <f t="shared" si="407"/>
        <v>0</v>
      </c>
      <c r="KY149" s="831">
        <f t="shared" si="407"/>
        <v>0</v>
      </c>
      <c r="KZ149" s="831">
        <f t="shared" si="407"/>
        <v>0</v>
      </c>
      <c r="LA149" s="831">
        <f t="shared" si="407"/>
        <v>0</v>
      </c>
      <c r="LB149" s="831">
        <f t="shared" si="407"/>
        <v>0</v>
      </c>
      <c r="LC149" s="831">
        <f t="shared" si="407"/>
        <v>0</v>
      </c>
      <c r="LD149" s="831">
        <f t="shared" si="407"/>
        <v>0</v>
      </c>
      <c r="LE149" s="831">
        <f t="shared" si="407"/>
        <v>0</v>
      </c>
      <c r="LF149" s="831">
        <f t="shared" si="407"/>
        <v>0</v>
      </c>
      <c r="LG149" s="831">
        <f t="shared" si="407"/>
        <v>0</v>
      </c>
      <c r="LH149" s="831">
        <f t="shared" si="407"/>
        <v>0</v>
      </c>
      <c r="LI149" s="831">
        <f t="shared" si="407"/>
        <v>0</v>
      </c>
      <c r="LJ149" s="831">
        <f t="shared" si="407"/>
        <v>0</v>
      </c>
      <c r="LK149" s="831">
        <f t="shared" si="407"/>
        <v>0</v>
      </c>
      <c r="LL149" s="831">
        <f t="shared" si="407"/>
        <v>0</v>
      </c>
      <c r="LM149" s="831">
        <f t="shared" si="407"/>
        <v>0</v>
      </c>
      <c r="LN149" s="831">
        <f t="shared" si="407"/>
        <v>0</v>
      </c>
      <c r="LO149" s="831">
        <f t="shared" si="407"/>
        <v>0</v>
      </c>
      <c r="LP149" s="831">
        <f t="shared" si="407"/>
        <v>0</v>
      </c>
      <c r="LQ149" s="831">
        <f t="shared" si="407"/>
        <v>0</v>
      </c>
      <c r="LR149" s="831">
        <f t="shared" si="407"/>
        <v>0</v>
      </c>
      <c r="LS149" s="831">
        <f t="shared" si="407"/>
        <v>0</v>
      </c>
      <c r="LT149" s="831">
        <f t="shared" si="407"/>
        <v>0</v>
      </c>
      <c r="LU149" s="831">
        <f t="shared" si="408"/>
        <v>0</v>
      </c>
      <c r="LV149" s="831">
        <f t="shared" si="408"/>
        <v>0</v>
      </c>
      <c r="LW149" s="831">
        <f t="shared" si="408"/>
        <v>0</v>
      </c>
      <c r="LX149" s="831">
        <f t="shared" si="408"/>
        <v>0</v>
      </c>
      <c r="LY149" s="831">
        <f t="shared" si="408"/>
        <v>0</v>
      </c>
      <c r="LZ149" s="831">
        <f t="shared" si="408"/>
        <v>0</v>
      </c>
      <c r="MA149" s="831">
        <f t="shared" si="408"/>
        <v>0</v>
      </c>
      <c r="MB149" s="831">
        <f t="shared" si="408"/>
        <v>0</v>
      </c>
      <c r="MC149" s="831">
        <f t="shared" si="408"/>
        <v>0</v>
      </c>
      <c r="MD149" s="831">
        <f t="shared" si="408"/>
        <v>0</v>
      </c>
      <c r="ME149" s="831">
        <f t="shared" si="408"/>
        <v>0</v>
      </c>
      <c r="MF149" s="831">
        <f t="shared" si="408"/>
        <v>0</v>
      </c>
      <c r="MG149" s="831">
        <f t="shared" si="408"/>
        <v>0</v>
      </c>
      <c r="MH149" s="831">
        <f t="shared" si="408"/>
        <v>0</v>
      </c>
      <c r="MI149" s="831">
        <f t="shared" si="408"/>
        <v>0</v>
      </c>
      <c r="MJ149" s="831">
        <f t="shared" si="408"/>
        <v>0</v>
      </c>
      <c r="MK149" s="831">
        <f t="shared" si="408"/>
        <v>0</v>
      </c>
      <c r="ML149" s="831">
        <f t="shared" si="408"/>
        <v>0</v>
      </c>
      <c r="MM149" s="831">
        <f t="shared" si="408"/>
        <v>0</v>
      </c>
      <c r="MN149" s="831">
        <f t="shared" si="408"/>
        <v>0</v>
      </c>
      <c r="MO149" s="831">
        <f t="shared" si="408"/>
        <v>0</v>
      </c>
      <c r="MP149" s="831">
        <f t="shared" si="408"/>
        <v>0</v>
      </c>
      <c r="MQ149" s="831">
        <f t="shared" si="408"/>
        <v>0</v>
      </c>
      <c r="MR149" s="831">
        <f t="shared" si="408"/>
        <v>0</v>
      </c>
      <c r="MS149" s="831">
        <f t="shared" si="408"/>
        <v>0</v>
      </c>
      <c r="MT149" s="831">
        <f t="shared" si="408"/>
        <v>0</v>
      </c>
      <c r="MU149" s="831">
        <f t="shared" si="408"/>
        <v>0</v>
      </c>
      <c r="MV149" s="831">
        <f t="shared" si="408"/>
        <v>0</v>
      </c>
      <c r="MW149" s="831">
        <f t="shared" si="408"/>
        <v>0</v>
      </c>
      <c r="MX149" s="831">
        <f t="shared" si="408"/>
        <v>0</v>
      </c>
      <c r="MY149" s="831">
        <f t="shared" si="408"/>
        <v>0</v>
      </c>
      <c r="MZ149" s="831">
        <f t="shared" si="408"/>
        <v>0</v>
      </c>
      <c r="NA149" s="831">
        <f t="shared" si="408"/>
        <v>0</v>
      </c>
      <c r="NB149" s="831">
        <f t="shared" si="408"/>
        <v>0</v>
      </c>
      <c r="NC149" s="831">
        <f t="shared" si="408"/>
        <v>0</v>
      </c>
      <c r="ND149" s="831">
        <f t="shared" si="408"/>
        <v>0</v>
      </c>
      <c r="NE149" s="831">
        <f t="shared" si="408"/>
        <v>0</v>
      </c>
      <c r="NF149" s="831">
        <f t="shared" si="408"/>
        <v>0</v>
      </c>
      <c r="NG149" s="831">
        <f t="shared" si="408"/>
        <v>0</v>
      </c>
      <c r="NH149" s="831">
        <f t="shared" si="408"/>
        <v>0</v>
      </c>
      <c r="NI149" s="831">
        <f t="shared" si="408"/>
        <v>0</v>
      </c>
      <c r="NJ149" s="831">
        <f t="shared" si="408"/>
        <v>0</v>
      </c>
      <c r="NK149" s="831">
        <f t="shared" si="408"/>
        <v>0</v>
      </c>
      <c r="NL149" s="831">
        <f t="shared" si="408"/>
        <v>0</v>
      </c>
      <c r="NM149" s="831">
        <f t="shared" si="408"/>
        <v>0</v>
      </c>
      <c r="NN149" s="831">
        <f t="shared" si="408"/>
        <v>0</v>
      </c>
      <c r="NO149" s="831">
        <f t="shared" si="408"/>
        <v>0</v>
      </c>
      <c r="NP149" s="831">
        <f t="shared" si="408"/>
        <v>0</v>
      </c>
      <c r="NQ149" s="831">
        <f t="shared" si="408"/>
        <v>0</v>
      </c>
      <c r="NR149" s="831">
        <f t="shared" si="408"/>
        <v>0</v>
      </c>
      <c r="NS149" s="831">
        <f t="shared" si="408"/>
        <v>0</v>
      </c>
      <c r="NT149" s="831">
        <f t="shared" si="408"/>
        <v>0</v>
      </c>
      <c r="NU149" s="831">
        <f t="shared" si="408"/>
        <v>0</v>
      </c>
      <c r="NV149" s="831">
        <f t="shared" si="408"/>
        <v>0</v>
      </c>
      <c r="NW149" s="831">
        <f t="shared" si="408"/>
        <v>0</v>
      </c>
      <c r="NX149" s="831">
        <f t="shared" si="408"/>
        <v>0</v>
      </c>
      <c r="NY149" s="831">
        <f t="shared" si="408"/>
        <v>0</v>
      </c>
      <c r="NZ149" s="831">
        <f t="shared" si="408"/>
        <v>0</v>
      </c>
      <c r="OA149" s="831">
        <f t="shared" si="408"/>
        <v>0</v>
      </c>
      <c r="OB149" s="831">
        <f t="shared" si="408"/>
        <v>0</v>
      </c>
      <c r="OC149" s="831">
        <f t="shared" si="408"/>
        <v>0</v>
      </c>
      <c r="OD149" s="831">
        <f t="shared" si="408"/>
        <v>0</v>
      </c>
      <c r="OE149" s="831">
        <f t="shared" si="408"/>
        <v>0</v>
      </c>
      <c r="OF149" s="831">
        <f t="shared" si="408"/>
        <v>0</v>
      </c>
      <c r="OG149" s="831">
        <f t="shared" si="409"/>
        <v>0</v>
      </c>
      <c r="OH149" s="831">
        <f t="shared" si="409"/>
        <v>0</v>
      </c>
      <c r="OI149" s="831">
        <f t="shared" si="409"/>
        <v>0</v>
      </c>
      <c r="OJ149" s="831">
        <f t="shared" si="409"/>
        <v>0</v>
      </c>
      <c r="OK149" s="831">
        <f t="shared" si="409"/>
        <v>0</v>
      </c>
      <c r="OL149" s="831">
        <f t="shared" si="409"/>
        <v>0</v>
      </c>
      <c r="OM149" s="831">
        <f t="shared" si="409"/>
        <v>0</v>
      </c>
      <c r="ON149" s="831">
        <f t="shared" si="409"/>
        <v>0</v>
      </c>
      <c r="OO149" s="831">
        <f t="shared" si="409"/>
        <v>0</v>
      </c>
      <c r="OP149" s="831">
        <f t="shared" si="409"/>
        <v>0</v>
      </c>
      <c r="OQ149" s="831">
        <f t="shared" si="409"/>
        <v>0</v>
      </c>
      <c r="OR149" s="831">
        <f t="shared" si="409"/>
        <v>0</v>
      </c>
      <c r="OS149" s="831">
        <f t="shared" si="409"/>
        <v>0</v>
      </c>
      <c r="OT149" s="831">
        <f t="shared" si="409"/>
        <v>0</v>
      </c>
      <c r="OU149" s="831">
        <f t="shared" si="409"/>
        <v>0</v>
      </c>
      <c r="OV149" s="831">
        <f t="shared" si="409"/>
        <v>0</v>
      </c>
      <c r="OW149" s="831">
        <f t="shared" si="409"/>
        <v>0</v>
      </c>
      <c r="OX149" s="831">
        <f t="shared" si="409"/>
        <v>0</v>
      </c>
      <c r="OY149" s="831">
        <f t="shared" si="409"/>
        <v>0</v>
      </c>
      <c r="OZ149" s="831">
        <f t="shared" si="409"/>
        <v>0</v>
      </c>
      <c r="PA149" s="831">
        <f t="shared" si="409"/>
        <v>0</v>
      </c>
      <c r="PB149" s="831">
        <f t="shared" si="409"/>
        <v>0</v>
      </c>
      <c r="PC149" s="831">
        <f t="shared" si="409"/>
        <v>0</v>
      </c>
      <c r="PD149" s="831">
        <f t="shared" si="409"/>
        <v>0</v>
      </c>
      <c r="PE149" s="831">
        <f t="shared" si="409"/>
        <v>0</v>
      </c>
      <c r="PF149" s="831">
        <f t="shared" si="409"/>
        <v>0</v>
      </c>
      <c r="PG149" s="831">
        <f t="shared" si="409"/>
        <v>0</v>
      </c>
      <c r="PH149" s="831">
        <f t="shared" si="409"/>
        <v>0</v>
      </c>
      <c r="PI149" s="831">
        <f t="shared" si="409"/>
        <v>0</v>
      </c>
      <c r="PJ149" s="831">
        <f t="shared" si="409"/>
        <v>0</v>
      </c>
      <c r="PK149" s="831">
        <f t="shared" si="409"/>
        <v>0</v>
      </c>
      <c r="PL149" s="831">
        <f t="shared" si="409"/>
        <v>0</v>
      </c>
      <c r="PM149" s="831">
        <f t="shared" si="409"/>
        <v>0</v>
      </c>
      <c r="PN149" s="831">
        <f t="shared" si="409"/>
        <v>0</v>
      </c>
      <c r="PO149" s="831">
        <f t="shared" si="409"/>
        <v>0</v>
      </c>
      <c r="PP149" s="831">
        <f t="shared" si="409"/>
        <v>0</v>
      </c>
      <c r="PQ149" s="831">
        <f t="shared" si="409"/>
        <v>0</v>
      </c>
      <c r="PR149" s="831">
        <f t="shared" si="409"/>
        <v>0</v>
      </c>
      <c r="PS149" s="831">
        <f t="shared" si="409"/>
        <v>0</v>
      </c>
      <c r="PT149" s="831">
        <f t="shared" si="409"/>
        <v>0</v>
      </c>
      <c r="PU149" s="831">
        <f t="shared" si="409"/>
        <v>0</v>
      </c>
      <c r="PV149" s="831">
        <f t="shared" si="409"/>
        <v>0</v>
      </c>
      <c r="PW149" s="831">
        <f t="shared" si="409"/>
        <v>0</v>
      </c>
      <c r="PX149" s="831">
        <f t="shared" si="409"/>
        <v>0</v>
      </c>
      <c r="PY149" s="831">
        <f t="shared" si="409"/>
        <v>0</v>
      </c>
      <c r="PZ149" s="831">
        <f t="shared" si="409"/>
        <v>0</v>
      </c>
      <c r="QA149" s="831">
        <f t="shared" si="409"/>
        <v>0</v>
      </c>
      <c r="QB149" s="831">
        <f t="shared" si="409"/>
        <v>0</v>
      </c>
      <c r="QC149" s="831">
        <f t="shared" si="409"/>
        <v>0</v>
      </c>
      <c r="QD149" s="831">
        <f t="shared" si="409"/>
        <v>0</v>
      </c>
      <c r="QE149" s="831">
        <f t="shared" si="409"/>
        <v>0</v>
      </c>
      <c r="QF149" s="831">
        <f t="shared" si="409"/>
        <v>0</v>
      </c>
      <c r="QG149" s="831">
        <f t="shared" si="409"/>
        <v>0</v>
      </c>
      <c r="QH149" s="831">
        <f t="shared" si="409"/>
        <v>0</v>
      </c>
      <c r="QI149" s="831">
        <f t="shared" si="409"/>
        <v>0</v>
      </c>
      <c r="QJ149" s="831">
        <f t="shared" si="409"/>
        <v>0</v>
      </c>
      <c r="QK149" s="831">
        <f t="shared" si="409"/>
        <v>0</v>
      </c>
      <c r="QL149" s="831">
        <f t="shared" si="409"/>
        <v>0</v>
      </c>
      <c r="QM149" s="831">
        <f t="shared" si="409"/>
        <v>0</v>
      </c>
      <c r="QN149" s="831">
        <f t="shared" si="409"/>
        <v>0</v>
      </c>
      <c r="QO149" s="831">
        <f t="shared" si="409"/>
        <v>0</v>
      </c>
      <c r="QP149" s="831">
        <f t="shared" si="409"/>
        <v>0</v>
      </c>
      <c r="QQ149" s="831">
        <f t="shared" si="409"/>
        <v>0</v>
      </c>
      <c r="QR149" s="831">
        <f t="shared" si="409"/>
        <v>0</v>
      </c>
      <c r="QS149" s="831">
        <f t="shared" si="410"/>
        <v>0</v>
      </c>
      <c r="QT149" s="831">
        <f t="shared" si="410"/>
        <v>0</v>
      </c>
      <c r="QU149" s="831">
        <f t="shared" si="410"/>
        <v>0</v>
      </c>
      <c r="QV149" s="831">
        <f t="shared" si="410"/>
        <v>0</v>
      </c>
      <c r="QW149" s="831">
        <f t="shared" si="410"/>
        <v>0</v>
      </c>
      <c r="QX149" s="831">
        <f t="shared" si="410"/>
        <v>0</v>
      </c>
      <c r="QY149" s="831">
        <f t="shared" si="410"/>
        <v>0</v>
      </c>
      <c r="QZ149" s="831">
        <f t="shared" si="410"/>
        <v>0</v>
      </c>
      <c r="RA149" s="831">
        <f t="shared" si="410"/>
        <v>0</v>
      </c>
      <c r="RB149" s="831">
        <f t="shared" si="410"/>
        <v>0</v>
      </c>
      <c r="RC149" s="831">
        <f t="shared" si="410"/>
        <v>0</v>
      </c>
      <c r="RD149" s="831">
        <f t="shared" si="410"/>
        <v>0</v>
      </c>
      <c r="RE149" s="831">
        <f t="shared" si="410"/>
        <v>0</v>
      </c>
      <c r="RF149" s="831">
        <f t="shared" si="410"/>
        <v>0</v>
      </c>
      <c r="RG149" s="831">
        <f t="shared" si="410"/>
        <v>0</v>
      </c>
      <c r="RH149" s="831">
        <f t="shared" si="410"/>
        <v>0</v>
      </c>
      <c r="RI149" s="831">
        <f t="shared" si="410"/>
        <v>0</v>
      </c>
      <c r="RJ149" s="831">
        <f t="shared" si="410"/>
        <v>0</v>
      </c>
      <c r="RK149" s="831">
        <f t="shared" si="410"/>
        <v>0</v>
      </c>
      <c r="RL149" s="831">
        <f t="shared" si="410"/>
        <v>0</v>
      </c>
      <c r="RM149" s="831">
        <f t="shared" si="410"/>
        <v>0</v>
      </c>
      <c r="RN149" s="831">
        <f t="shared" si="410"/>
        <v>0</v>
      </c>
      <c r="RO149" s="831">
        <f t="shared" si="410"/>
        <v>0</v>
      </c>
      <c r="RP149" s="831">
        <f t="shared" si="410"/>
        <v>0</v>
      </c>
      <c r="RQ149" s="831">
        <f t="shared" si="410"/>
        <v>0</v>
      </c>
      <c r="RR149" s="831">
        <f t="shared" si="410"/>
        <v>0</v>
      </c>
      <c r="RS149" s="831">
        <f t="shared" si="410"/>
        <v>0</v>
      </c>
      <c r="RT149" s="831">
        <f t="shared" si="410"/>
        <v>0</v>
      </c>
      <c r="RU149" s="831">
        <f t="shared" si="410"/>
        <v>0</v>
      </c>
      <c r="RV149" s="831">
        <f t="shared" si="410"/>
        <v>0</v>
      </c>
      <c r="RW149" s="831">
        <f t="shared" si="410"/>
        <v>0</v>
      </c>
      <c r="RX149" s="831">
        <f t="shared" si="410"/>
        <v>0</v>
      </c>
      <c r="RY149" s="831">
        <f t="shared" si="410"/>
        <v>0</v>
      </c>
      <c r="RZ149" s="831">
        <f t="shared" si="410"/>
        <v>0</v>
      </c>
      <c r="SA149" s="831">
        <f t="shared" si="410"/>
        <v>0</v>
      </c>
      <c r="SB149" s="831">
        <f t="shared" si="410"/>
        <v>0</v>
      </c>
      <c r="SC149" s="831">
        <f t="shared" si="410"/>
        <v>0</v>
      </c>
      <c r="SD149" s="831">
        <f t="shared" si="410"/>
        <v>0</v>
      </c>
      <c r="SE149" s="831">
        <f t="shared" si="410"/>
        <v>0</v>
      </c>
      <c r="SF149" s="831">
        <f t="shared" si="410"/>
        <v>0</v>
      </c>
      <c r="SG149" s="831">
        <f t="shared" si="410"/>
        <v>0</v>
      </c>
      <c r="SH149" s="831">
        <f t="shared" si="410"/>
        <v>0</v>
      </c>
      <c r="SI149" s="831">
        <f t="shared" si="410"/>
        <v>0</v>
      </c>
      <c r="SJ149" s="831">
        <f t="shared" si="410"/>
        <v>0</v>
      </c>
      <c r="SK149" s="267">
        <f>SJ149</f>
        <v>0</v>
      </c>
      <c r="SL149" s="254"/>
      <c r="SM149" s="242"/>
      <c r="SN149" s="242"/>
      <c r="SO149" s="242"/>
    </row>
    <row r="150" spans="1:509" outlineLevel="3" x14ac:dyDescent="0.35">
      <c r="A150" s="242"/>
      <c r="B150" s="251"/>
      <c r="C150" s="438">
        <f t="shared" si="401"/>
        <v>4</v>
      </c>
      <c r="D150" s="267"/>
      <c r="E150" s="316">
        <f t="shared" si="402"/>
        <v>9</v>
      </c>
      <c r="F150" s="322"/>
      <c r="G150" s="322"/>
      <c r="H150" s="267"/>
      <c r="I150" s="540"/>
      <c r="J150" s="554" t="s">
        <v>858</v>
      </c>
      <c r="K150" s="541"/>
      <c r="L150" s="831">
        <f t="shared" si="411"/>
        <v>0</v>
      </c>
      <c r="M150" s="831">
        <f t="shared" si="411"/>
        <v>0</v>
      </c>
      <c r="N150" s="831">
        <f t="shared" si="411"/>
        <v>0</v>
      </c>
      <c r="O150" s="831">
        <f t="shared" si="411"/>
        <v>0</v>
      </c>
      <c r="P150" s="831">
        <f t="shared" si="411"/>
        <v>0</v>
      </c>
      <c r="Q150" s="831">
        <f t="shared" si="411"/>
        <v>0</v>
      </c>
      <c r="R150" s="831">
        <f t="shared" si="411"/>
        <v>0</v>
      </c>
      <c r="S150" s="831">
        <f t="shared" si="411"/>
        <v>0</v>
      </c>
      <c r="T150" s="831">
        <f t="shared" si="411"/>
        <v>0</v>
      </c>
      <c r="U150" s="831">
        <f t="shared" si="411"/>
        <v>0</v>
      </c>
      <c r="V150" s="831">
        <f t="shared" si="411"/>
        <v>0</v>
      </c>
      <c r="W150" s="831">
        <f t="shared" si="411"/>
        <v>0</v>
      </c>
      <c r="X150" s="831">
        <f t="shared" si="411"/>
        <v>0</v>
      </c>
      <c r="Y150" s="831">
        <f t="shared" si="411"/>
        <v>0</v>
      </c>
      <c r="Z150" s="831">
        <f t="shared" si="411"/>
        <v>0</v>
      </c>
      <c r="AA150" s="831">
        <f t="shared" si="411"/>
        <v>0</v>
      </c>
      <c r="AB150" s="831">
        <f t="shared" si="403"/>
        <v>0</v>
      </c>
      <c r="AC150" s="831">
        <f t="shared" si="403"/>
        <v>0</v>
      </c>
      <c r="AD150" s="831">
        <f t="shared" si="403"/>
        <v>0</v>
      </c>
      <c r="AE150" s="831">
        <f t="shared" si="403"/>
        <v>0</v>
      </c>
      <c r="AF150" s="831">
        <f t="shared" si="403"/>
        <v>0</v>
      </c>
      <c r="AG150" s="831">
        <f t="shared" si="403"/>
        <v>0</v>
      </c>
      <c r="AH150" s="831">
        <f t="shared" si="403"/>
        <v>0</v>
      </c>
      <c r="AI150" s="831">
        <f t="shared" si="403"/>
        <v>0</v>
      </c>
      <c r="AJ150" s="831">
        <f t="shared" si="403"/>
        <v>0</v>
      </c>
      <c r="AK150" s="831">
        <f t="shared" si="403"/>
        <v>0</v>
      </c>
      <c r="AL150" s="831">
        <f t="shared" si="403"/>
        <v>0</v>
      </c>
      <c r="AM150" s="831">
        <f t="shared" si="403"/>
        <v>0</v>
      </c>
      <c r="AN150" s="831">
        <f t="shared" si="403"/>
        <v>0</v>
      </c>
      <c r="AO150" s="831">
        <f t="shared" si="403"/>
        <v>0</v>
      </c>
      <c r="AP150" s="831">
        <f t="shared" si="403"/>
        <v>0</v>
      </c>
      <c r="AQ150" s="831">
        <f t="shared" si="403"/>
        <v>0</v>
      </c>
      <c r="AR150" s="831">
        <f t="shared" si="403"/>
        <v>0</v>
      </c>
      <c r="AS150" s="831">
        <f t="shared" si="403"/>
        <v>0</v>
      </c>
      <c r="AT150" s="831">
        <f t="shared" si="403"/>
        <v>0</v>
      </c>
      <c r="AU150" s="831">
        <f t="shared" si="403"/>
        <v>0</v>
      </c>
      <c r="AV150" s="831">
        <f t="shared" si="403"/>
        <v>0</v>
      </c>
      <c r="AW150" s="831">
        <f t="shared" si="403"/>
        <v>0</v>
      </c>
      <c r="AX150" s="831">
        <f t="shared" si="403"/>
        <v>0</v>
      </c>
      <c r="AY150" s="831">
        <f t="shared" si="403"/>
        <v>0</v>
      </c>
      <c r="AZ150" s="831">
        <f t="shared" si="403"/>
        <v>0</v>
      </c>
      <c r="BA150" s="831">
        <f t="shared" si="403"/>
        <v>0</v>
      </c>
      <c r="BB150" s="831">
        <f t="shared" si="403"/>
        <v>0</v>
      </c>
      <c r="BC150" s="831">
        <f t="shared" si="403"/>
        <v>0</v>
      </c>
      <c r="BD150" s="831">
        <f t="shared" si="403"/>
        <v>0</v>
      </c>
      <c r="BE150" s="831">
        <f t="shared" si="403"/>
        <v>0</v>
      </c>
      <c r="BF150" s="831">
        <f t="shared" si="403"/>
        <v>0</v>
      </c>
      <c r="BG150" s="831">
        <f t="shared" si="403"/>
        <v>0</v>
      </c>
      <c r="BH150" s="831">
        <f t="shared" si="403"/>
        <v>0</v>
      </c>
      <c r="BI150" s="831">
        <f t="shared" si="403"/>
        <v>0</v>
      </c>
      <c r="BJ150" s="831">
        <f t="shared" si="403"/>
        <v>0</v>
      </c>
      <c r="BK150" s="831">
        <f t="shared" si="403"/>
        <v>0</v>
      </c>
      <c r="BL150" s="831">
        <f t="shared" si="403"/>
        <v>0</v>
      </c>
      <c r="BM150" s="831">
        <f t="shared" si="403"/>
        <v>0</v>
      </c>
      <c r="BN150" s="831">
        <f t="shared" si="403"/>
        <v>0</v>
      </c>
      <c r="BO150" s="831">
        <f t="shared" si="403"/>
        <v>0</v>
      </c>
      <c r="BP150" s="831">
        <f t="shared" si="403"/>
        <v>0</v>
      </c>
      <c r="BQ150" s="831">
        <f t="shared" si="403"/>
        <v>0</v>
      </c>
      <c r="BR150" s="831">
        <f t="shared" si="403"/>
        <v>0</v>
      </c>
      <c r="BS150" s="831">
        <f t="shared" si="403"/>
        <v>0</v>
      </c>
      <c r="BT150" s="831">
        <f t="shared" si="403"/>
        <v>0</v>
      </c>
      <c r="BU150" s="831">
        <f t="shared" si="403"/>
        <v>0</v>
      </c>
      <c r="BV150" s="831">
        <f t="shared" si="403"/>
        <v>0</v>
      </c>
      <c r="BW150" s="831">
        <f t="shared" si="403"/>
        <v>0</v>
      </c>
      <c r="BX150" s="831">
        <f t="shared" si="403"/>
        <v>0</v>
      </c>
      <c r="BY150" s="831">
        <f t="shared" si="404"/>
        <v>0</v>
      </c>
      <c r="BZ150" s="831">
        <f t="shared" si="404"/>
        <v>0</v>
      </c>
      <c r="CA150" s="831">
        <f t="shared" si="404"/>
        <v>0</v>
      </c>
      <c r="CB150" s="831">
        <f t="shared" si="404"/>
        <v>0</v>
      </c>
      <c r="CC150" s="831">
        <f t="shared" si="404"/>
        <v>0</v>
      </c>
      <c r="CD150" s="831">
        <f t="shared" si="404"/>
        <v>0</v>
      </c>
      <c r="CE150" s="831">
        <f t="shared" si="404"/>
        <v>0</v>
      </c>
      <c r="CF150" s="831">
        <f t="shared" si="404"/>
        <v>0</v>
      </c>
      <c r="CG150" s="831">
        <f t="shared" si="404"/>
        <v>0</v>
      </c>
      <c r="CH150" s="831">
        <f t="shared" si="404"/>
        <v>0</v>
      </c>
      <c r="CI150" s="831">
        <f t="shared" si="404"/>
        <v>0</v>
      </c>
      <c r="CJ150" s="831">
        <f t="shared" si="404"/>
        <v>0</v>
      </c>
      <c r="CK150" s="831">
        <f t="shared" si="404"/>
        <v>0</v>
      </c>
      <c r="CL150" s="831">
        <f t="shared" si="404"/>
        <v>0</v>
      </c>
      <c r="CM150" s="831">
        <f t="shared" si="404"/>
        <v>0</v>
      </c>
      <c r="CN150" s="831">
        <f t="shared" si="404"/>
        <v>0</v>
      </c>
      <c r="CO150" s="831">
        <f t="shared" si="404"/>
        <v>0</v>
      </c>
      <c r="CP150" s="831">
        <f t="shared" si="404"/>
        <v>0</v>
      </c>
      <c r="CQ150" s="831">
        <f t="shared" si="404"/>
        <v>0</v>
      </c>
      <c r="CR150" s="831">
        <f t="shared" si="404"/>
        <v>0</v>
      </c>
      <c r="CS150" s="831">
        <f t="shared" si="404"/>
        <v>0</v>
      </c>
      <c r="CT150" s="831">
        <f t="shared" si="404"/>
        <v>0</v>
      </c>
      <c r="CU150" s="831">
        <f t="shared" si="404"/>
        <v>0</v>
      </c>
      <c r="CV150" s="831">
        <f t="shared" si="404"/>
        <v>0</v>
      </c>
      <c r="CW150" s="831">
        <f t="shared" si="404"/>
        <v>0</v>
      </c>
      <c r="CX150" s="831">
        <f t="shared" si="404"/>
        <v>0</v>
      </c>
      <c r="CY150" s="831">
        <f t="shared" si="404"/>
        <v>0</v>
      </c>
      <c r="CZ150" s="831">
        <f t="shared" si="404"/>
        <v>0</v>
      </c>
      <c r="DA150" s="831">
        <f t="shared" si="404"/>
        <v>0</v>
      </c>
      <c r="DB150" s="831">
        <f t="shared" si="404"/>
        <v>0</v>
      </c>
      <c r="DC150" s="831">
        <f t="shared" si="404"/>
        <v>0</v>
      </c>
      <c r="DD150" s="831">
        <f t="shared" si="404"/>
        <v>0</v>
      </c>
      <c r="DE150" s="831">
        <f t="shared" si="404"/>
        <v>0</v>
      </c>
      <c r="DF150" s="831">
        <f t="shared" si="404"/>
        <v>0</v>
      </c>
      <c r="DG150" s="831">
        <f t="shared" si="404"/>
        <v>0</v>
      </c>
      <c r="DH150" s="831">
        <f t="shared" si="404"/>
        <v>0</v>
      </c>
      <c r="DI150" s="831">
        <f t="shared" si="404"/>
        <v>0</v>
      </c>
      <c r="DJ150" s="831">
        <f t="shared" si="404"/>
        <v>0</v>
      </c>
      <c r="DK150" s="831">
        <f t="shared" si="404"/>
        <v>0</v>
      </c>
      <c r="DL150" s="831">
        <f t="shared" si="404"/>
        <v>0</v>
      </c>
      <c r="DM150" s="831">
        <f t="shared" si="404"/>
        <v>0</v>
      </c>
      <c r="DN150" s="831">
        <f t="shared" si="404"/>
        <v>0</v>
      </c>
      <c r="DO150" s="831">
        <f t="shared" si="404"/>
        <v>0</v>
      </c>
      <c r="DP150" s="831">
        <f t="shared" si="404"/>
        <v>0</v>
      </c>
      <c r="DQ150" s="831">
        <f t="shared" si="404"/>
        <v>0</v>
      </c>
      <c r="DR150" s="831">
        <f t="shared" si="404"/>
        <v>0</v>
      </c>
      <c r="DS150" s="831">
        <f t="shared" si="404"/>
        <v>0</v>
      </c>
      <c r="DT150" s="831">
        <f t="shared" si="404"/>
        <v>0</v>
      </c>
      <c r="DU150" s="831">
        <f t="shared" si="404"/>
        <v>0</v>
      </c>
      <c r="DV150" s="831">
        <f t="shared" si="404"/>
        <v>0</v>
      </c>
      <c r="DW150" s="831">
        <f t="shared" si="404"/>
        <v>0</v>
      </c>
      <c r="DX150" s="831">
        <f t="shared" si="404"/>
        <v>0</v>
      </c>
      <c r="DY150" s="831">
        <f t="shared" si="404"/>
        <v>0</v>
      </c>
      <c r="DZ150" s="831">
        <f t="shared" si="404"/>
        <v>0</v>
      </c>
      <c r="EA150" s="831">
        <f t="shared" si="404"/>
        <v>0</v>
      </c>
      <c r="EB150" s="831">
        <f t="shared" si="404"/>
        <v>0</v>
      </c>
      <c r="EC150" s="831">
        <f t="shared" si="404"/>
        <v>0</v>
      </c>
      <c r="ED150" s="831">
        <f t="shared" si="404"/>
        <v>0</v>
      </c>
      <c r="EE150" s="831">
        <f t="shared" si="404"/>
        <v>0</v>
      </c>
      <c r="EF150" s="831">
        <f t="shared" si="404"/>
        <v>0</v>
      </c>
      <c r="EG150" s="831">
        <f t="shared" si="404"/>
        <v>0</v>
      </c>
      <c r="EH150" s="831">
        <f t="shared" si="404"/>
        <v>0</v>
      </c>
      <c r="EI150" s="831">
        <f t="shared" si="404"/>
        <v>0</v>
      </c>
      <c r="EJ150" s="831">
        <f t="shared" si="404"/>
        <v>0</v>
      </c>
      <c r="EK150" s="831">
        <f t="shared" si="405"/>
        <v>0</v>
      </c>
      <c r="EL150" s="831">
        <f t="shared" si="405"/>
        <v>0</v>
      </c>
      <c r="EM150" s="831">
        <f t="shared" si="405"/>
        <v>0</v>
      </c>
      <c r="EN150" s="831">
        <f t="shared" si="405"/>
        <v>0</v>
      </c>
      <c r="EO150" s="831">
        <f t="shared" si="405"/>
        <v>0</v>
      </c>
      <c r="EP150" s="831">
        <f t="shared" si="405"/>
        <v>0</v>
      </c>
      <c r="EQ150" s="831">
        <f t="shared" si="405"/>
        <v>0</v>
      </c>
      <c r="ER150" s="831">
        <f t="shared" si="405"/>
        <v>0</v>
      </c>
      <c r="ES150" s="831">
        <f t="shared" si="405"/>
        <v>0</v>
      </c>
      <c r="ET150" s="831">
        <f t="shared" si="405"/>
        <v>0</v>
      </c>
      <c r="EU150" s="831">
        <f t="shared" si="405"/>
        <v>0</v>
      </c>
      <c r="EV150" s="831">
        <f t="shared" si="405"/>
        <v>0</v>
      </c>
      <c r="EW150" s="831">
        <f t="shared" si="405"/>
        <v>0</v>
      </c>
      <c r="EX150" s="831">
        <f t="shared" si="405"/>
        <v>0</v>
      </c>
      <c r="EY150" s="831">
        <f t="shared" si="405"/>
        <v>0</v>
      </c>
      <c r="EZ150" s="831">
        <f t="shared" si="405"/>
        <v>0</v>
      </c>
      <c r="FA150" s="831">
        <f t="shared" si="405"/>
        <v>0</v>
      </c>
      <c r="FB150" s="831">
        <f t="shared" si="405"/>
        <v>0</v>
      </c>
      <c r="FC150" s="831">
        <f t="shared" si="405"/>
        <v>0</v>
      </c>
      <c r="FD150" s="831">
        <f t="shared" si="405"/>
        <v>0</v>
      </c>
      <c r="FE150" s="831">
        <f t="shared" si="405"/>
        <v>0</v>
      </c>
      <c r="FF150" s="831">
        <f t="shared" si="405"/>
        <v>0</v>
      </c>
      <c r="FG150" s="831">
        <f t="shared" si="405"/>
        <v>0</v>
      </c>
      <c r="FH150" s="831">
        <f t="shared" si="405"/>
        <v>0</v>
      </c>
      <c r="FI150" s="831">
        <f t="shared" si="405"/>
        <v>0</v>
      </c>
      <c r="FJ150" s="831">
        <f t="shared" si="405"/>
        <v>0</v>
      </c>
      <c r="FK150" s="831">
        <f t="shared" si="405"/>
        <v>0</v>
      </c>
      <c r="FL150" s="831">
        <f t="shared" si="405"/>
        <v>0</v>
      </c>
      <c r="FM150" s="831">
        <f t="shared" si="405"/>
        <v>0</v>
      </c>
      <c r="FN150" s="831">
        <f t="shared" si="405"/>
        <v>0</v>
      </c>
      <c r="FO150" s="831">
        <f t="shared" si="405"/>
        <v>0</v>
      </c>
      <c r="FP150" s="831">
        <f t="shared" si="405"/>
        <v>0</v>
      </c>
      <c r="FQ150" s="831">
        <f t="shared" si="405"/>
        <v>0</v>
      </c>
      <c r="FR150" s="831">
        <f t="shared" si="405"/>
        <v>0</v>
      </c>
      <c r="FS150" s="831">
        <f t="shared" si="405"/>
        <v>0</v>
      </c>
      <c r="FT150" s="831">
        <f t="shared" si="405"/>
        <v>0</v>
      </c>
      <c r="FU150" s="831">
        <f t="shared" si="405"/>
        <v>0</v>
      </c>
      <c r="FV150" s="831">
        <f t="shared" si="405"/>
        <v>0</v>
      </c>
      <c r="FW150" s="831">
        <f t="shared" si="405"/>
        <v>0</v>
      </c>
      <c r="FX150" s="831">
        <f t="shared" si="405"/>
        <v>0</v>
      </c>
      <c r="FY150" s="831">
        <f t="shared" si="405"/>
        <v>0</v>
      </c>
      <c r="FZ150" s="831">
        <f t="shared" si="405"/>
        <v>0</v>
      </c>
      <c r="GA150" s="831">
        <f t="shared" si="405"/>
        <v>0</v>
      </c>
      <c r="GB150" s="831">
        <f t="shared" si="405"/>
        <v>0</v>
      </c>
      <c r="GC150" s="831">
        <f t="shared" si="405"/>
        <v>0</v>
      </c>
      <c r="GD150" s="831">
        <f t="shared" si="405"/>
        <v>0</v>
      </c>
      <c r="GE150" s="831">
        <f t="shared" si="405"/>
        <v>0</v>
      </c>
      <c r="GF150" s="831">
        <f t="shared" si="405"/>
        <v>0</v>
      </c>
      <c r="GG150" s="831">
        <f t="shared" si="405"/>
        <v>0</v>
      </c>
      <c r="GH150" s="831">
        <f t="shared" si="405"/>
        <v>0</v>
      </c>
      <c r="GI150" s="831">
        <f t="shared" si="405"/>
        <v>0</v>
      </c>
      <c r="GJ150" s="831">
        <f t="shared" si="405"/>
        <v>0</v>
      </c>
      <c r="GK150" s="831">
        <f t="shared" si="405"/>
        <v>0</v>
      </c>
      <c r="GL150" s="831">
        <f t="shared" si="405"/>
        <v>0</v>
      </c>
      <c r="GM150" s="831">
        <f t="shared" si="405"/>
        <v>0</v>
      </c>
      <c r="GN150" s="831">
        <f t="shared" si="405"/>
        <v>0</v>
      </c>
      <c r="GO150" s="831">
        <f t="shared" si="405"/>
        <v>0</v>
      </c>
      <c r="GP150" s="831">
        <f t="shared" si="405"/>
        <v>0</v>
      </c>
      <c r="GQ150" s="831">
        <f t="shared" si="405"/>
        <v>0</v>
      </c>
      <c r="GR150" s="831">
        <f t="shared" si="405"/>
        <v>0</v>
      </c>
      <c r="GS150" s="831">
        <f t="shared" si="405"/>
        <v>0</v>
      </c>
      <c r="GT150" s="831">
        <f t="shared" si="405"/>
        <v>0</v>
      </c>
      <c r="GU150" s="831">
        <f t="shared" si="405"/>
        <v>0</v>
      </c>
      <c r="GV150" s="831">
        <f t="shared" si="405"/>
        <v>0</v>
      </c>
      <c r="GW150" s="831">
        <f t="shared" si="406"/>
        <v>0</v>
      </c>
      <c r="GX150" s="831">
        <f t="shared" si="406"/>
        <v>0</v>
      </c>
      <c r="GY150" s="831">
        <f t="shared" si="406"/>
        <v>0</v>
      </c>
      <c r="GZ150" s="831">
        <f t="shared" si="406"/>
        <v>0</v>
      </c>
      <c r="HA150" s="831">
        <f t="shared" si="406"/>
        <v>0</v>
      </c>
      <c r="HB150" s="831">
        <f t="shared" si="406"/>
        <v>0</v>
      </c>
      <c r="HC150" s="831">
        <f t="shared" si="406"/>
        <v>0</v>
      </c>
      <c r="HD150" s="831">
        <f t="shared" si="406"/>
        <v>0</v>
      </c>
      <c r="HE150" s="831">
        <f t="shared" si="406"/>
        <v>0</v>
      </c>
      <c r="HF150" s="831">
        <f t="shared" si="406"/>
        <v>0</v>
      </c>
      <c r="HG150" s="831">
        <f t="shared" si="406"/>
        <v>0</v>
      </c>
      <c r="HH150" s="831">
        <f t="shared" si="406"/>
        <v>0</v>
      </c>
      <c r="HI150" s="831">
        <f t="shared" si="406"/>
        <v>0</v>
      </c>
      <c r="HJ150" s="831">
        <f t="shared" si="406"/>
        <v>0</v>
      </c>
      <c r="HK150" s="831">
        <f t="shared" si="406"/>
        <v>0</v>
      </c>
      <c r="HL150" s="831">
        <f t="shared" si="406"/>
        <v>0</v>
      </c>
      <c r="HM150" s="831">
        <f t="shared" si="406"/>
        <v>0</v>
      </c>
      <c r="HN150" s="831">
        <f t="shared" si="406"/>
        <v>0</v>
      </c>
      <c r="HO150" s="831">
        <f t="shared" si="406"/>
        <v>0</v>
      </c>
      <c r="HP150" s="831">
        <f t="shared" si="406"/>
        <v>0</v>
      </c>
      <c r="HQ150" s="831">
        <f t="shared" si="406"/>
        <v>0</v>
      </c>
      <c r="HR150" s="831">
        <f t="shared" si="406"/>
        <v>0</v>
      </c>
      <c r="HS150" s="831">
        <f t="shared" si="406"/>
        <v>0</v>
      </c>
      <c r="HT150" s="831">
        <f t="shared" si="406"/>
        <v>0</v>
      </c>
      <c r="HU150" s="831">
        <f t="shared" si="406"/>
        <v>0</v>
      </c>
      <c r="HV150" s="831">
        <f t="shared" si="406"/>
        <v>0</v>
      </c>
      <c r="HW150" s="831">
        <f t="shared" si="406"/>
        <v>0</v>
      </c>
      <c r="HX150" s="831">
        <f t="shared" si="406"/>
        <v>0</v>
      </c>
      <c r="HY150" s="831">
        <f t="shared" si="406"/>
        <v>0</v>
      </c>
      <c r="HZ150" s="831">
        <f t="shared" si="406"/>
        <v>0</v>
      </c>
      <c r="IA150" s="831">
        <f t="shared" si="406"/>
        <v>0</v>
      </c>
      <c r="IB150" s="831">
        <f t="shared" si="406"/>
        <v>0</v>
      </c>
      <c r="IC150" s="831">
        <f t="shared" si="406"/>
        <v>0</v>
      </c>
      <c r="ID150" s="831">
        <f t="shared" si="406"/>
        <v>0</v>
      </c>
      <c r="IE150" s="831">
        <f t="shared" si="406"/>
        <v>0</v>
      </c>
      <c r="IF150" s="831">
        <f t="shared" si="406"/>
        <v>0</v>
      </c>
      <c r="IG150" s="831">
        <f t="shared" si="406"/>
        <v>0</v>
      </c>
      <c r="IH150" s="831">
        <f t="shared" si="406"/>
        <v>0</v>
      </c>
      <c r="II150" s="831">
        <f t="shared" si="406"/>
        <v>0</v>
      </c>
      <c r="IJ150" s="831">
        <f t="shared" si="406"/>
        <v>0</v>
      </c>
      <c r="IK150" s="831">
        <f t="shared" si="406"/>
        <v>0</v>
      </c>
      <c r="IL150" s="831">
        <f t="shared" si="406"/>
        <v>0</v>
      </c>
      <c r="IM150" s="831">
        <f t="shared" si="406"/>
        <v>0</v>
      </c>
      <c r="IN150" s="831">
        <f t="shared" si="406"/>
        <v>0</v>
      </c>
      <c r="IO150" s="831">
        <f t="shared" si="406"/>
        <v>0</v>
      </c>
      <c r="IP150" s="831">
        <f t="shared" si="406"/>
        <v>0</v>
      </c>
      <c r="IQ150" s="831">
        <f t="shared" si="406"/>
        <v>0</v>
      </c>
      <c r="IR150" s="831">
        <f t="shared" si="406"/>
        <v>0</v>
      </c>
      <c r="IS150" s="831">
        <f t="shared" si="406"/>
        <v>0</v>
      </c>
      <c r="IT150" s="831">
        <f t="shared" si="406"/>
        <v>0</v>
      </c>
      <c r="IU150" s="831">
        <f t="shared" si="406"/>
        <v>0</v>
      </c>
      <c r="IV150" s="831">
        <f t="shared" si="406"/>
        <v>0</v>
      </c>
      <c r="IW150" s="831">
        <f t="shared" si="406"/>
        <v>0</v>
      </c>
      <c r="IX150" s="831">
        <f t="shared" si="406"/>
        <v>0</v>
      </c>
      <c r="IY150" s="831">
        <f t="shared" si="406"/>
        <v>0</v>
      </c>
      <c r="IZ150" s="831">
        <f t="shared" si="406"/>
        <v>0</v>
      </c>
      <c r="JA150" s="831">
        <f t="shared" si="406"/>
        <v>0</v>
      </c>
      <c r="JB150" s="831">
        <f t="shared" si="406"/>
        <v>0</v>
      </c>
      <c r="JC150" s="831">
        <f t="shared" si="406"/>
        <v>0</v>
      </c>
      <c r="JD150" s="831">
        <f t="shared" si="406"/>
        <v>0</v>
      </c>
      <c r="JE150" s="831">
        <f t="shared" si="406"/>
        <v>0</v>
      </c>
      <c r="JF150" s="831">
        <f t="shared" si="406"/>
        <v>0</v>
      </c>
      <c r="JG150" s="831">
        <f t="shared" si="406"/>
        <v>0</v>
      </c>
      <c r="JH150" s="831">
        <f t="shared" si="406"/>
        <v>0</v>
      </c>
      <c r="JI150" s="831">
        <f t="shared" si="407"/>
        <v>0</v>
      </c>
      <c r="JJ150" s="831">
        <f t="shared" si="407"/>
        <v>0</v>
      </c>
      <c r="JK150" s="831">
        <f t="shared" si="407"/>
        <v>0</v>
      </c>
      <c r="JL150" s="831">
        <f t="shared" si="407"/>
        <v>0</v>
      </c>
      <c r="JM150" s="831">
        <f t="shared" si="407"/>
        <v>0</v>
      </c>
      <c r="JN150" s="831">
        <f t="shared" si="407"/>
        <v>0</v>
      </c>
      <c r="JO150" s="831">
        <f t="shared" si="407"/>
        <v>0</v>
      </c>
      <c r="JP150" s="831">
        <f t="shared" si="407"/>
        <v>0</v>
      </c>
      <c r="JQ150" s="831">
        <f t="shared" si="407"/>
        <v>0</v>
      </c>
      <c r="JR150" s="831">
        <f t="shared" si="407"/>
        <v>0</v>
      </c>
      <c r="JS150" s="831">
        <f t="shared" si="407"/>
        <v>0</v>
      </c>
      <c r="JT150" s="831">
        <f t="shared" si="407"/>
        <v>0</v>
      </c>
      <c r="JU150" s="831">
        <f t="shared" si="407"/>
        <v>0</v>
      </c>
      <c r="JV150" s="831">
        <f t="shared" si="407"/>
        <v>0</v>
      </c>
      <c r="JW150" s="831">
        <f t="shared" si="407"/>
        <v>0</v>
      </c>
      <c r="JX150" s="831">
        <f t="shared" si="407"/>
        <v>0</v>
      </c>
      <c r="JY150" s="831">
        <f t="shared" si="407"/>
        <v>0</v>
      </c>
      <c r="JZ150" s="831">
        <f t="shared" si="407"/>
        <v>0</v>
      </c>
      <c r="KA150" s="831">
        <f t="shared" si="407"/>
        <v>0</v>
      </c>
      <c r="KB150" s="831">
        <f t="shared" si="407"/>
        <v>0</v>
      </c>
      <c r="KC150" s="831">
        <f t="shared" si="407"/>
        <v>0</v>
      </c>
      <c r="KD150" s="831">
        <f t="shared" si="407"/>
        <v>0</v>
      </c>
      <c r="KE150" s="831">
        <f t="shared" si="407"/>
        <v>0</v>
      </c>
      <c r="KF150" s="831">
        <f t="shared" si="407"/>
        <v>0</v>
      </c>
      <c r="KG150" s="831">
        <f t="shared" si="407"/>
        <v>0</v>
      </c>
      <c r="KH150" s="831">
        <f t="shared" si="407"/>
        <v>0</v>
      </c>
      <c r="KI150" s="831">
        <f t="shared" si="407"/>
        <v>0</v>
      </c>
      <c r="KJ150" s="831">
        <f t="shared" si="407"/>
        <v>0</v>
      </c>
      <c r="KK150" s="831">
        <f t="shared" si="407"/>
        <v>0</v>
      </c>
      <c r="KL150" s="831">
        <f t="shared" si="407"/>
        <v>0</v>
      </c>
      <c r="KM150" s="831">
        <f t="shared" si="407"/>
        <v>0</v>
      </c>
      <c r="KN150" s="831">
        <f t="shared" si="407"/>
        <v>0</v>
      </c>
      <c r="KO150" s="831">
        <f t="shared" si="407"/>
        <v>0</v>
      </c>
      <c r="KP150" s="831">
        <f t="shared" si="407"/>
        <v>0</v>
      </c>
      <c r="KQ150" s="831">
        <f t="shared" si="407"/>
        <v>0</v>
      </c>
      <c r="KR150" s="831">
        <f t="shared" si="407"/>
        <v>0</v>
      </c>
      <c r="KS150" s="831">
        <f t="shared" si="407"/>
        <v>0</v>
      </c>
      <c r="KT150" s="831">
        <f t="shared" si="407"/>
        <v>0</v>
      </c>
      <c r="KU150" s="831">
        <f t="shared" si="407"/>
        <v>0</v>
      </c>
      <c r="KV150" s="831">
        <f t="shared" si="407"/>
        <v>0</v>
      </c>
      <c r="KW150" s="831">
        <f t="shared" si="407"/>
        <v>0</v>
      </c>
      <c r="KX150" s="831">
        <f t="shared" si="407"/>
        <v>0</v>
      </c>
      <c r="KY150" s="831">
        <f t="shared" si="407"/>
        <v>0</v>
      </c>
      <c r="KZ150" s="831">
        <f t="shared" si="407"/>
        <v>0</v>
      </c>
      <c r="LA150" s="831">
        <f t="shared" si="407"/>
        <v>0</v>
      </c>
      <c r="LB150" s="831">
        <f t="shared" si="407"/>
        <v>0</v>
      </c>
      <c r="LC150" s="831">
        <f t="shared" si="407"/>
        <v>0</v>
      </c>
      <c r="LD150" s="831">
        <f t="shared" si="407"/>
        <v>0</v>
      </c>
      <c r="LE150" s="831">
        <f t="shared" si="407"/>
        <v>0</v>
      </c>
      <c r="LF150" s="831">
        <f t="shared" si="407"/>
        <v>0</v>
      </c>
      <c r="LG150" s="831">
        <f t="shared" si="407"/>
        <v>0</v>
      </c>
      <c r="LH150" s="831">
        <f t="shared" si="407"/>
        <v>0</v>
      </c>
      <c r="LI150" s="831">
        <f t="shared" si="407"/>
        <v>0</v>
      </c>
      <c r="LJ150" s="831">
        <f t="shared" si="407"/>
        <v>0</v>
      </c>
      <c r="LK150" s="831">
        <f t="shared" si="407"/>
        <v>0</v>
      </c>
      <c r="LL150" s="831">
        <f t="shared" si="407"/>
        <v>0</v>
      </c>
      <c r="LM150" s="831">
        <f t="shared" si="407"/>
        <v>0</v>
      </c>
      <c r="LN150" s="831">
        <f t="shared" si="407"/>
        <v>0</v>
      </c>
      <c r="LO150" s="831">
        <f t="shared" si="407"/>
        <v>0</v>
      </c>
      <c r="LP150" s="831">
        <f t="shared" si="407"/>
        <v>0</v>
      </c>
      <c r="LQ150" s="831">
        <f t="shared" si="407"/>
        <v>0</v>
      </c>
      <c r="LR150" s="831">
        <f t="shared" si="407"/>
        <v>0</v>
      </c>
      <c r="LS150" s="831">
        <f t="shared" si="407"/>
        <v>0</v>
      </c>
      <c r="LT150" s="831">
        <f t="shared" si="407"/>
        <v>0</v>
      </c>
      <c r="LU150" s="831">
        <f t="shared" si="408"/>
        <v>0</v>
      </c>
      <c r="LV150" s="831">
        <f t="shared" si="408"/>
        <v>0</v>
      </c>
      <c r="LW150" s="831">
        <f t="shared" si="408"/>
        <v>0</v>
      </c>
      <c r="LX150" s="831">
        <f t="shared" si="408"/>
        <v>0</v>
      </c>
      <c r="LY150" s="831">
        <f t="shared" si="408"/>
        <v>0</v>
      </c>
      <c r="LZ150" s="831">
        <f t="shared" si="408"/>
        <v>0</v>
      </c>
      <c r="MA150" s="831">
        <f t="shared" si="408"/>
        <v>0</v>
      </c>
      <c r="MB150" s="831">
        <f t="shared" si="408"/>
        <v>0</v>
      </c>
      <c r="MC150" s="831">
        <f t="shared" si="408"/>
        <v>0</v>
      </c>
      <c r="MD150" s="831">
        <f t="shared" si="408"/>
        <v>0</v>
      </c>
      <c r="ME150" s="831">
        <f t="shared" si="408"/>
        <v>0</v>
      </c>
      <c r="MF150" s="831">
        <f t="shared" si="408"/>
        <v>0</v>
      </c>
      <c r="MG150" s="831">
        <f t="shared" si="408"/>
        <v>0</v>
      </c>
      <c r="MH150" s="831">
        <f t="shared" si="408"/>
        <v>0</v>
      </c>
      <c r="MI150" s="831">
        <f t="shared" si="408"/>
        <v>0</v>
      </c>
      <c r="MJ150" s="831">
        <f t="shared" si="408"/>
        <v>0</v>
      </c>
      <c r="MK150" s="831">
        <f t="shared" si="408"/>
        <v>0</v>
      </c>
      <c r="ML150" s="831">
        <f t="shared" si="408"/>
        <v>0</v>
      </c>
      <c r="MM150" s="831">
        <f t="shared" si="408"/>
        <v>0</v>
      </c>
      <c r="MN150" s="831">
        <f t="shared" si="408"/>
        <v>0</v>
      </c>
      <c r="MO150" s="831">
        <f t="shared" si="408"/>
        <v>0</v>
      </c>
      <c r="MP150" s="831">
        <f t="shared" si="408"/>
        <v>0</v>
      </c>
      <c r="MQ150" s="831">
        <f t="shared" si="408"/>
        <v>0</v>
      </c>
      <c r="MR150" s="831">
        <f t="shared" si="408"/>
        <v>0</v>
      </c>
      <c r="MS150" s="831">
        <f t="shared" si="408"/>
        <v>0</v>
      </c>
      <c r="MT150" s="831">
        <f t="shared" si="408"/>
        <v>0</v>
      </c>
      <c r="MU150" s="831">
        <f t="shared" si="408"/>
        <v>0</v>
      </c>
      <c r="MV150" s="831">
        <f t="shared" si="408"/>
        <v>0</v>
      </c>
      <c r="MW150" s="831">
        <f t="shared" si="408"/>
        <v>0</v>
      </c>
      <c r="MX150" s="831">
        <f t="shared" si="408"/>
        <v>0</v>
      </c>
      <c r="MY150" s="831">
        <f t="shared" si="408"/>
        <v>0</v>
      </c>
      <c r="MZ150" s="831">
        <f t="shared" si="408"/>
        <v>0</v>
      </c>
      <c r="NA150" s="831">
        <f t="shared" si="408"/>
        <v>0</v>
      </c>
      <c r="NB150" s="831">
        <f t="shared" si="408"/>
        <v>0</v>
      </c>
      <c r="NC150" s="831">
        <f t="shared" si="408"/>
        <v>0</v>
      </c>
      <c r="ND150" s="831">
        <f t="shared" si="408"/>
        <v>0</v>
      </c>
      <c r="NE150" s="831">
        <f t="shared" si="408"/>
        <v>0</v>
      </c>
      <c r="NF150" s="831">
        <f t="shared" si="408"/>
        <v>0</v>
      </c>
      <c r="NG150" s="831">
        <f t="shared" si="408"/>
        <v>0</v>
      </c>
      <c r="NH150" s="831">
        <f t="shared" si="408"/>
        <v>0</v>
      </c>
      <c r="NI150" s="831">
        <f t="shared" si="408"/>
        <v>0</v>
      </c>
      <c r="NJ150" s="831">
        <f t="shared" si="408"/>
        <v>0</v>
      </c>
      <c r="NK150" s="831">
        <f t="shared" si="408"/>
        <v>0</v>
      </c>
      <c r="NL150" s="831">
        <f t="shared" si="408"/>
        <v>0</v>
      </c>
      <c r="NM150" s="831">
        <f t="shared" si="408"/>
        <v>0</v>
      </c>
      <c r="NN150" s="831">
        <f t="shared" si="408"/>
        <v>0</v>
      </c>
      <c r="NO150" s="831">
        <f t="shared" si="408"/>
        <v>0</v>
      </c>
      <c r="NP150" s="831">
        <f t="shared" si="408"/>
        <v>0</v>
      </c>
      <c r="NQ150" s="831">
        <f t="shared" si="408"/>
        <v>0</v>
      </c>
      <c r="NR150" s="831">
        <f t="shared" si="408"/>
        <v>0</v>
      </c>
      <c r="NS150" s="831">
        <f t="shared" si="408"/>
        <v>0</v>
      </c>
      <c r="NT150" s="831">
        <f t="shared" si="408"/>
        <v>0</v>
      </c>
      <c r="NU150" s="831">
        <f t="shared" si="408"/>
        <v>0</v>
      </c>
      <c r="NV150" s="831">
        <f t="shared" si="408"/>
        <v>0</v>
      </c>
      <c r="NW150" s="831">
        <f t="shared" si="408"/>
        <v>0</v>
      </c>
      <c r="NX150" s="831">
        <f t="shared" si="408"/>
        <v>0</v>
      </c>
      <c r="NY150" s="831">
        <f t="shared" si="408"/>
        <v>0</v>
      </c>
      <c r="NZ150" s="831">
        <f t="shared" si="408"/>
        <v>0</v>
      </c>
      <c r="OA150" s="831">
        <f t="shared" si="408"/>
        <v>0</v>
      </c>
      <c r="OB150" s="831">
        <f t="shared" si="408"/>
        <v>0</v>
      </c>
      <c r="OC150" s="831">
        <f t="shared" si="408"/>
        <v>0</v>
      </c>
      <c r="OD150" s="831">
        <f t="shared" si="408"/>
        <v>0</v>
      </c>
      <c r="OE150" s="831">
        <f t="shared" si="408"/>
        <v>0</v>
      </c>
      <c r="OF150" s="831">
        <f t="shared" si="408"/>
        <v>0</v>
      </c>
      <c r="OG150" s="831">
        <f t="shared" si="409"/>
        <v>0</v>
      </c>
      <c r="OH150" s="831">
        <f t="shared" si="409"/>
        <v>0</v>
      </c>
      <c r="OI150" s="831">
        <f t="shared" si="409"/>
        <v>0</v>
      </c>
      <c r="OJ150" s="831">
        <f t="shared" si="409"/>
        <v>0</v>
      </c>
      <c r="OK150" s="831">
        <f t="shared" si="409"/>
        <v>0</v>
      </c>
      <c r="OL150" s="831">
        <f t="shared" si="409"/>
        <v>0</v>
      </c>
      <c r="OM150" s="831">
        <f t="shared" si="409"/>
        <v>0</v>
      </c>
      <c r="ON150" s="831">
        <f t="shared" si="409"/>
        <v>0</v>
      </c>
      <c r="OO150" s="831">
        <f t="shared" si="409"/>
        <v>0</v>
      </c>
      <c r="OP150" s="831">
        <f t="shared" si="409"/>
        <v>0</v>
      </c>
      <c r="OQ150" s="831">
        <f t="shared" si="409"/>
        <v>0</v>
      </c>
      <c r="OR150" s="831">
        <f t="shared" si="409"/>
        <v>0</v>
      </c>
      <c r="OS150" s="831">
        <f t="shared" si="409"/>
        <v>0</v>
      </c>
      <c r="OT150" s="831">
        <f t="shared" si="409"/>
        <v>0</v>
      </c>
      <c r="OU150" s="831">
        <f t="shared" si="409"/>
        <v>0</v>
      </c>
      <c r="OV150" s="831">
        <f t="shared" si="409"/>
        <v>0</v>
      </c>
      <c r="OW150" s="831">
        <f t="shared" si="409"/>
        <v>0</v>
      </c>
      <c r="OX150" s="831">
        <f t="shared" si="409"/>
        <v>0</v>
      </c>
      <c r="OY150" s="831">
        <f t="shared" si="409"/>
        <v>0</v>
      </c>
      <c r="OZ150" s="831">
        <f t="shared" si="409"/>
        <v>0</v>
      </c>
      <c r="PA150" s="831">
        <f t="shared" si="409"/>
        <v>0</v>
      </c>
      <c r="PB150" s="831">
        <f t="shared" si="409"/>
        <v>0</v>
      </c>
      <c r="PC150" s="831">
        <f t="shared" si="409"/>
        <v>0</v>
      </c>
      <c r="PD150" s="831">
        <f t="shared" si="409"/>
        <v>0</v>
      </c>
      <c r="PE150" s="831">
        <f t="shared" si="409"/>
        <v>0</v>
      </c>
      <c r="PF150" s="831">
        <f t="shared" si="409"/>
        <v>0</v>
      </c>
      <c r="PG150" s="831">
        <f t="shared" si="409"/>
        <v>0</v>
      </c>
      <c r="PH150" s="831">
        <f t="shared" si="409"/>
        <v>0</v>
      </c>
      <c r="PI150" s="831">
        <f t="shared" si="409"/>
        <v>0</v>
      </c>
      <c r="PJ150" s="831">
        <f t="shared" si="409"/>
        <v>0</v>
      </c>
      <c r="PK150" s="831">
        <f t="shared" si="409"/>
        <v>0</v>
      </c>
      <c r="PL150" s="831">
        <f t="shared" si="409"/>
        <v>0</v>
      </c>
      <c r="PM150" s="831">
        <f t="shared" si="409"/>
        <v>0</v>
      </c>
      <c r="PN150" s="831">
        <f t="shared" si="409"/>
        <v>0</v>
      </c>
      <c r="PO150" s="831">
        <f t="shared" si="409"/>
        <v>0</v>
      </c>
      <c r="PP150" s="831">
        <f t="shared" si="409"/>
        <v>0</v>
      </c>
      <c r="PQ150" s="831">
        <f t="shared" si="409"/>
        <v>0</v>
      </c>
      <c r="PR150" s="831">
        <f t="shared" si="409"/>
        <v>0</v>
      </c>
      <c r="PS150" s="831">
        <f t="shared" si="409"/>
        <v>0</v>
      </c>
      <c r="PT150" s="831">
        <f t="shared" si="409"/>
        <v>0</v>
      </c>
      <c r="PU150" s="831">
        <f t="shared" si="409"/>
        <v>0</v>
      </c>
      <c r="PV150" s="831">
        <f t="shared" si="409"/>
        <v>0</v>
      </c>
      <c r="PW150" s="831">
        <f t="shared" si="409"/>
        <v>0</v>
      </c>
      <c r="PX150" s="831">
        <f t="shared" si="409"/>
        <v>0</v>
      </c>
      <c r="PY150" s="831">
        <f t="shared" si="409"/>
        <v>0</v>
      </c>
      <c r="PZ150" s="831">
        <f t="shared" si="409"/>
        <v>0</v>
      </c>
      <c r="QA150" s="831">
        <f t="shared" si="409"/>
        <v>0</v>
      </c>
      <c r="QB150" s="831">
        <f t="shared" si="409"/>
        <v>0</v>
      </c>
      <c r="QC150" s="831">
        <f t="shared" si="409"/>
        <v>0</v>
      </c>
      <c r="QD150" s="831">
        <f t="shared" si="409"/>
        <v>0</v>
      </c>
      <c r="QE150" s="831">
        <f t="shared" si="409"/>
        <v>0</v>
      </c>
      <c r="QF150" s="831">
        <f t="shared" si="409"/>
        <v>0</v>
      </c>
      <c r="QG150" s="831">
        <f t="shared" si="409"/>
        <v>0</v>
      </c>
      <c r="QH150" s="831">
        <f t="shared" si="409"/>
        <v>0</v>
      </c>
      <c r="QI150" s="831">
        <f t="shared" si="409"/>
        <v>0</v>
      </c>
      <c r="QJ150" s="831">
        <f t="shared" si="409"/>
        <v>0</v>
      </c>
      <c r="QK150" s="831">
        <f t="shared" si="409"/>
        <v>0</v>
      </c>
      <c r="QL150" s="831">
        <f t="shared" si="409"/>
        <v>0</v>
      </c>
      <c r="QM150" s="831">
        <f t="shared" si="409"/>
        <v>0</v>
      </c>
      <c r="QN150" s="831">
        <f t="shared" si="409"/>
        <v>0</v>
      </c>
      <c r="QO150" s="831">
        <f t="shared" si="409"/>
        <v>0</v>
      </c>
      <c r="QP150" s="831">
        <f t="shared" si="409"/>
        <v>0</v>
      </c>
      <c r="QQ150" s="831">
        <f t="shared" si="409"/>
        <v>0</v>
      </c>
      <c r="QR150" s="831">
        <f t="shared" si="409"/>
        <v>0</v>
      </c>
      <c r="QS150" s="831">
        <f t="shared" si="410"/>
        <v>0</v>
      </c>
      <c r="QT150" s="831">
        <f t="shared" si="410"/>
        <v>0</v>
      </c>
      <c r="QU150" s="831">
        <f t="shared" si="410"/>
        <v>0</v>
      </c>
      <c r="QV150" s="831">
        <f t="shared" si="410"/>
        <v>0</v>
      </c>
      <c r="QW150" s="831">
        <f t="shared" si="410"/>
        <v>0</v>
      </c>
      <c r="QX150" s="831">
        <f t="shared" si="410"/>
        <v>0</v>
      </c>
      <c r="QY150" s="831">
        <f t="shared" si="410"/>
        <v>0</v>
      </c>
      <c r="QZ150" s="831">
        <f t="shared" si="410"/>
        <v>0</v>
      </c>
      <c r="RA150" s="831">
        <f t="shared" si="410"/>
        <v>0</v>
      </c>
      <c r="RB150" s="831">
        <f t="shared" si="410"/>
        <v>0</v>
      </c>
      <c r="RC150" s="831">
        <f t="shared" si="410"/>
        <v>0</v>
      </c>
      <c r="RD150" s="831">
        <f t="shared" si="410"/>
        <v>0</v>
      </c>
      <c r="RE150" s="831">
        <f t="shared" si="410"/>
        <v>0</v>
      </c>
      <c r="RF150" s="831">
        <f t="shared" si="410"/>
        <v>0</v>
      </c>
      <c r="RG150" s="831">
        <f t="shared" si="410"/>
        <v>0</v>
      </c>
      <c r="RH150" s="831">
        <f t="shared" si="410"/>
        <v>0</v>
      </c>
      <c r="RI150" s="831">
        <f t="shared" si="410"/>
        <v>0</v>
      </c>
      <c r="RJ150" s="831">
        <f t="shared" si="410"/>
        <v>0</v>
      </c>
      <c r="RK150" s="831">
        <f t="shared" si="410"/>
        <v>0</v>
      </c>
      <c r="RL150" s="831">
        <f t="shared" si="410"/>
        <v>0</v>
      </c>
      <c r="RM150" s="831">
        <f t="shared" si="410"/>
        <v>0</v>
      </c>
      <c r="RN150" s="831">
        <f t="shared" si="410"/>
        <v>0</v>
      </c>
      <c r="RO150" s="831">
        <f t="shared" si="410"/>
        <v>0</v>
      </c>
      <c r="RP150" s="831">
        <f t="shared" si="410"/>
        <v>0</v>
      </c>
      <c r="RQ150" s="831">
        <f t="shared" si="410"/>
        <v>0</v>
      </c>
      <c r="RR150" s="831">
        <f t="shared" si="410"/>
        <v>0</v>
      </c>
      <c r="RS150" s="831">
        <f t="shared" si="410"/>
        <v>0</v>
      </c>
      <c r="RT150" s="831">
        <f t="shared" si="410"/>
        <v>0</v>
      </c>
      <c r="RU150" s="831">
        <f t="shared" si="410"/>
        <v>0</v>
      </c>
      <c r="RV150" s="831">
        <f t="shared" si="410"/>
        <v>0</v>
      </c>
      <c r="RW150" s="831">
        <f t="shared" si="410"/>
        <v>0</v>
      </c>
      <c r="RX150" s="831">
        <f t="shared" si="410"/>
        <v>0</v>
      </c>
      <c r="RY150" s="831">
        <f t="shared" si="410"/>
        <v>0</v>
      </c>
      <c r="RZ150" s="831">
        <f t="shared" si="410"/>
        <v>0</v>
      </c>
      <c r="SA150" s="831">
        <f t="shared" si="410"/>
        <v>0</v>
      </c>
      <c r="SB150" s="831">
        <f t="shared" si="410"/>
        <v>0</v>
      </c>
      <c r="SC150" s="831">
        <f t="shared" si="410"/>
        <v>0</v>
      </c>
      <c r="SD150" s="831">
        <f t="shared" si="410"/>
        <v>0</v>
      </c>
      <c r="SE150" s="831">
        <f t="shared" si="410"/>
        <v>0</v>
      </c>
      <c r="SF150" s="831">
        <f t="shared" si="410"/>
        <v>0</v>
      </c>
      <c r="SG150" s="831">
        <f t="shared" si="410"/>
        <v>0</v>
      </c>
      <c r="SH150" s="831">
        <f t="shared" si="410"/>
        <v>0</v>
      </c>
      <c r="SI150" s="831">
        <f t="shared" si="410"/>
        <v>0</v>
      </c>
      <c r="SJ150" s="831">
        <f t="shared" si="410"/>
        <v>0</v>
      </c>
      <c r="SK150" s="267">
        <f t="shared" si="400"/>
        <v>0</v>
      </c>
      <c r="SL150" s="254"/>
      <c r="SM150" s="242"/>
      <c r="SN150" s="242"/>
      <c r="SO150" s="242"/>
    </row>
    <row r="151" spans="1:509" outlineLevel="3" x14ac:dyDescent="0.35">
      <c r="A151" s="242"/>
      <c r="B151" s="251"/>
      <c r="C151" s="438">
        <f t="shared" si="401"/>
        <v>4</v>
      </c>
      <c r="D151" s="267"/>
      <c r="E151" s="316">
        <f t="shared" si="402"/>
        <v>10</v>
      </c>
      <c r="F151" s="322"/>
      <c r="G151" s="322"/>
      <c r="H151" s="267"/>
      <c r="I151" s="540"/>
      <c r="J151" s="554" t="s">
        <v>859</v>
      </c>
      <c r="K151" s="541"/>
      <c r="L151" s="832">
        <f>L150</f>
        <v>0</v>
      </c>
      <c r="M151" s="832">
        <f t="shared" ref="M151:BX151" si="412">M150</f>
        <v>0</v>
      </c>
      <c r="N151" s="832">
        <f t="shared" si="412"/>
        <v>0</v>
      </c>
      <c r="O151" s="832">
        <f t="shared" si="412"/>
        <v>0</v>
      </c>
      <c r="P151" s="832">
        <f t="shared" si="412"/>
        <v>0</v>
      </c>
      <c r="Q151" s="832">
        <f t="shared" si="412"/>
        <v>0</v>
      </c>
      <c r="R151" s="832">
        <f t="shared" si="412"/>
        <v>0</v>
      </c>
      <c r="S151" s="832">
        <f t="shared" si="412"/>
        <v>0</v>
      </c>
      <c r="T151" s="832">
        <f t="shared" si="412"/>
        <v>0</v>
      </c>
      <c r="U151" s="832">
        <f t="shared" si="412"/>
        <v>0</v>
      </c>
      <c r="V151" s="832">
        <f t="shared" si="412"/>
        <v>0</v>
      </c>
      <c r="W151" s="832">
        <f t="shared" si="412"/>
        <v>0</v>
      </c>
      <c r="X151" s="832">
        <f t="shared" si="412"/>
        <v>0</v>
      </c>
      <c r="Y151" s="832">
        <f t="shared" si="412"/>
        <v>0</v>
      </c>
      <c r="Z151" s="832">
        <f t="shared" si="412"/>
        <v>0</v>
      </c>
      <c r="AA151" s="832">
        <f t="shared" si="412"/>
        <v>0</v>
      </c>
      <c r="AB151" s="832">
        <f t="shared" si="412"/>
        <v>0</v>
      </c>
      <c r="AC151" s="832">
        <f t="shared" si="412"/>
        <v>0</v>
      </c>
      <c r="AD151" s="832">
        <f t="shared" si="412"/>
        <v>0</v>
      </c>
      <c r="AE151" s="832">
        <f t="shared" si="412"/>
        <v>0</v>
      </c>
      <c r="AF151" s="832">
        <f t="shared" si="412"/>
        <v>0</v>
      </c>
      <c r="AG151" s="832">
        <f t="shared" si="412"/>
        <v>0</v>
      </c>
      <c r="AH151" s="832">
        <f t="shared" si="412"/>
        <v>0</v>
      </c>
      <c r="AI151" s="832">
        <f t="shared" si="412"/>
        <v>0</v>
      </c>
      <c r="AJ151" s="832">
        <f t="shared" si="412"/>
        <v>0</v>
      </c>
      <c r="AK151" s="832">
        <f t="shared" si="412"/>
        <v>0</v>
      </c>
      <c r="AL151" s="832">
        <f t="shared" si="412"/>
        <v>0</v>
      </c>
      <c r="AM151" s="832">
        <f t="shared" si="412"/>
        <v>0</v>
      </c>
      <c r="AN151" s="832">
        <f t="shared" si="412"/>
        <v>0</v>
      </c>
      <c r="AO151" s="832">
        <f t="shared" si="412"/>
        <v>0</v>
      </c>
      <c r="AP151" s="832">
        <f t="shared" si="412"/>
        <v>0</v>
      </c>
      <c r="AQ151" s="832">
        <f t="shared" si="412"/>
        <v>0</v>
      </c>
      <c r="AR151" s="832">
        <f t="shared" si="412"/>
        <v>0</v>
      </c>
      <c r="AS151" s="832">
        <f t="shared" si="412"/>
        <v>0</v>
      </c>
      <c r="AT151" s="832">
        <f t="shared" si="412"/>
        <v>0</v>
      </c>
      <c r="AU151" s="832">
        <f t="shared" si="412"/>
        <v>0</v>
      </c>
      <c r="AV151" s="832">
        <f t="shared" si="412"/>
        <v>0</v>
      </c>
      <c r="AW151" s="832">
        <f t="shared" si="412"/>
        <v>0</v>
      </c>
      <c r="AX151" s="832">
        <f t="shared" si="412"/>
        <v>0</v>
      </c>
      <c r="AY151" s="832">
        <f t="shared" si="412"/>
        <v>0</v>
      </c>
      <c r="AZ151" s="832">
        <f t="shared" si="412"/>
        <v>0</v>
      </c>
      <c r="BA151" s="832">
        <f t="shared" si="412"/>
        <v>0</v>
      </c>
      <c r="BB151" s="832">
        <f t="shared" si="412"/>
        <v>0</v>
      </c>
      <c r="BC151" s="832">
        <f t="shared" si="412"/>
        <v>0</v>
      </c>
      <c r="BD151" s="832">
        <f t="shared" si="412"/>
        <v>0</v>
      </c>
      <c r="BE151" s="832">
        <f t="shared" si="412"/>
        <v>0</v>
      </c>
      <c r="BF151" s="832">
        <f t="shared" si="412"/>
        <v>0</v>
      </c>
      <c r="BG151" s="832">
        <f t="shared" si="412"/>
        <v>0</v>
      </c>
      <c r="BH151" s="832">
        <f t="shared" si="412"/>
        <v>0</v>
      </c>
      <c r="BI151" s="832">
        <f t="shared" si="412"/>
        <v>0</v>
      </c>
      <c r="BJ151" s="832">
        <f t="shared" si="412"/>
        <v>0</v>
      </c>
      <c r="BK151" s="832">
        <f t="shared" si="412"/>
        <v>0</v>
      </c>
      <c r="BL151" s="832">
        <f t="shared" si="412"/>
        <v>0</v>
      </c>
      <c r="BM151" s="832">
        <f t="shared" si="412"/>
        <v>0</v>
      </c>
      <c r="BN151" s="832">
        <f t="shared" si="412"/>
        <v>0</v>
      </c>
      <c r="BO151" s="832">
        <f t="shared" si="412"/>
        <v>0</v>
      </c>
      <c r="BP151" s="832">
        <f t="shared" si="412"/>
        <v>0</v>
      </c>
      <c r="BQ151" s="832">
        <f t="shared" si="412"/>
        <v>0</v>
      </c>
      <c r="BR151" s="832">
        <f t="shared" si="412"/>
        <v>0</v>
      </c>
      <c r="BS151" s="832">
        <f t="shared" si="412"/>
        <v>0</v>
      </c>
      <c r="BT151" s="832">
        <f t="shared" si="412"/>
        <v>0</v>
      </c>
      <c r="BU151" s="832">
        <f t="shared" si="412"/>
        <v>0</v>
      </c>
      <c r="BV151" s="832">
        <f t="shared" si="412"/>
        <v>0</v>
      </c>
      <c r="BW151" s="832">
        <f t="shared" si="412"/>
        <v>0</v>
      </c>
      <c r="BX151" s="832">
        <f t="shared" si="412"/>
        <v>0</v>
      </c>
      <c r="BY151" s="832">
        <f t="shared" ref="BY151:EJ151" si="413">BY150</f>
        <v>0</v>
      </c>
      <c r="BZ151" s="832">
        <f t="shared" si="413"/>
        <v>0</v>
      </c>
      <c r="CA151" s="832">
        <f t="shared" si="413"/>
        <v>0</v>
      </c>
      <c r="CB151" s="832">
        <f t="shared" si="413"/>
        <v>0</v>
      </c>
      <c r="CC151" s="832">
        <f t="shared" si="413"/>
        <v>0</v>
      </c>
      <c r="CD151" s="832">
        <f t="shared" si="413"/>
        <v>0</v>
      </c>
      <c r="CE151" s="832">
        <f t="shared" si="413"/>
        <v>0</v>
      </c>
      <c r="CF151" s="832">
        <f t="shared" si="413"/>
        <v>0</v>
      </c>
      <c r="CG151" s="832">
        <f t="shared" si="413"/>
        <v>0</v>
      </c>
      <c r="CH151" s="832">
        <f t="shared" si="413"/>
        <v>0</v>
      </c>
      <c r="CI151" s="832">
        <f t="shared" si="413"/>
        <v>0</v>
      </c>
      <c r="CJ151" s="832">
        <f t="shared" si="413"/>
        <v>0</v>
      </c>
      <c r="CK151" s="832">
        <f t="shared" si="413"/>
        <v>0</v>
      </c>
      <c r="CL151" s="832">
        <f t="shared" si="413"/>
        <v>0</v>
      </c>
      <c r="CM151" s="832">
        <f t="shared" si="413"/>
        <v>0</v>
      </c>
      <c r="CN151" s="832">
        <f t="shared" si="413"/>
        <v>0</v>
      </c>
      <c r="CO151" s="832">
        <f t="shared" si="413"/>
        <v>0</v>
      </c>
      <c r="CP151" s="832">
        <f t="shared" si="413"/>
        <v>0</v>
      </c>
      <c r="CQ151" s="832">
        <f t="shared" si="413"/>
        <v>0</v>
      </c>
      <c r="CR151" s="832">
        <f t="shared" si="413"/>
        <v>0</v>
      </c>
      <c r="CS151" s="832">
        <f t="shared" si="413"/>
        <v>0</v>
      </c>
      <c r="CT151" s="832">
        <f t="shared" si="413"/>
        <v>0</v>
      </c>
      <c r="CU151" s="832">
        <f t="shared" si="413"/>
        <v>0</v>
      </c>
      <c r="CV151" s="832">
        <f t="shared" si="413"/>
        <v>0</v>
      </c>
      <c r="CW151" s="832">
        <f t="shared" si="413"/>
        <v>0</v>
      </c>
      <c r="CX151" s="832">
        <f t="shared" si="413"/>
        <v>0</v>
      </c>
      <c r="CY151" s="832">
        <f t="shared" si="413"/>
        <v>0</v>
      </c>
      <c r="CZ151" s="832">
        <f t="shared" si="413"/>
        <v>0</v>
      </c>
      <c r="DA151" s="832">
        <f t="shared" si="413"/>
        <v>0</v>
      </c>
      <c r="DB151" s="832">
        <f t="shared" si="413"/>
        <v>0</v>
      </c>
      <c r="DC151" s="832">
        <f t="shared" si="413"/>
        <v>0</v>
      </c>
      <c r="DD151" s="832">
        <f t="shared" si="413"/>
        <v>0</v>
      </c>
      <c r="DE151" s="832">
        <f t="shared" si="413"/>
        <v>0</v>
      </c>
      <c r="DF151" s="832">
        <f t="shared" si="413"/>
        <v>0</v>
      </c>
      <c r="DG151" s="832">
        <f t="shared" si="413"/>
        <v>0</v>
      </c>
      <c r="DH151" s="832">
        <f t="shared" si="413"/>
        <v>0</v>
      </c>
      <c r="DI151" s="832">
        <f t="shared" si="413"/>
        <v>0</v>
      </c>
      <c r="DJ151" s="832">
        <f t="shared" si="413"/>
        <v>0</v>
      </c>
      <c r="DK151" s="832">
        <f t="shared" si="413"/>
        <v>0</v>
      </c>
      <c r="DL151" s="832">
        <f t="shared" si="413"/>
        <v>0</v>
      </c>
      <c r="DM151" s="832">
        <f t="shared" si="413"/>
        <v>0</v>
      </c>
      <c r="DN151" s="832">
        <f t="shared" si="413"/>
        <v>0</v>
      </c>
      <c r="DO151" s="832">
        <f t="shared" si="413"/>
        <v>0</v>
      </c>
      <c r="DP151" s="832">
        <f t="shared" si="413"/>
        <v>0</v>
      </c>
      <c r="DQ151" s="832">
        <f t="shared" si="413"/>
        <v>0</v>
      </c>
      <c r="DR151" s="832">
        <f t="shared" si="413"/>
        <v>0</v>
      </c>
      <c r="DS151" s="832">
        <f t="shared" si="413"/>
        <v>0</v>
      </c>
      <c r="DT151" s="832">
        <f t="shared" si="413"/>
        <v>0</v>
      </c>
      <c r="DU151" s="832">
        <f t="shared" si="413"/>
        <v>0</v>
      </c>
      <c r="DV151" s="832">
        <f t="shared" si="413"/>
        <v>0</v>
      </c>
      <c r="DW151" s="832">
        <f t="shared" si="413"/>
        <v>0</v>
      </c>
      <c r="DX151" s="832">
        <f t="shared" si="413"/>
        <v>0</v>
      </c>
      <c r="DY151" s="832">
        <f t="shared" si="413"/>
        <v>0</v>
      </c>
      <c r="DZ151" s="832">
        <f t="shared" si="413"/>
        <v>0</v>
      </c>
      <c r="EA151" s="832">
        <f t="shared" si="413"/>
        <v>0</v>
      </c>
      <c r="EB151" s="832">
        <f t="shared" si="413"/>
        <v>0</v>
      </c>
      <c r="EC151" s="832">
        <f t="shared" si="413"/>
        <v>0</v>
      </c>
      <c r="ED151" s="832">
        <f t="shared" si="413"/>
        <v>0</v>
      </c>
      <c r="EE151" s="832">
        <f t="shared" si="413"/>
        <v>0</v>
      </c>
      <c r="EF151" s="832">
        <f t="shared" si="413"/>
        <v>0</v>
      </c>
      <c r="EG151" s="832">
        <f t="shared" si="413"/>
        <v>0</v>
      </c>
      <c r="EH151" s="832">
        <f t="shared" si="413"/>
        <v>0</v>
      </c>
      <c r="EI151" s="832">
        <f t="shared" si="413"/>
        <v>0</v>
      </c>
      <c r="EJ151" s="832">
        <f t="shared" si="413"/>
        <v>0</v>
      </c>
      <c r="EK151" s="832">
        <f t="shared" ref="EK151:GV151" si="414">EK150</f>
        <v>0</v>
      </c>
      <c r="EL151" s="832">
        <f t="shared" si="414"/>
        <v>0</v>
      </c>
      <c r="EM151" s="832">
        <f t="shared" si="414"/>
        <v>0</v>
      </c>
      <c r="EN151" s="832">
        <f t="shared" si="414"/>
        <v>0</v>
      </c>
      <c r="EO151" s="832">
        <f t="shared" si="414"/>
        <v>0</v>
      </c>
      <c r="EP151" s="832">
        <f t="shared" si="414"/>
        <v>0</v>
      </c>
      <c r="EQ151" s="832">
        <f t="shared" si="414"/>
        <v>0</v>
      </c>
      <c r="ER151" s="832">
        <f t="shared" si="414"/>
        <v>0</v>
      </c>
      <c r="ES151" s="832">
        <f t="shared" si="414"/>
        <v>0</v>
      </c>
      <c r="ET151" s="832">
        <f t="shared" si="414"/>
        <v>0</v>
      </c>
      <c r="EU151" s="832">
        <f t="shared" si="414"/>
        <v>0</v>
      </c>
      <c r="EV151" s="832">
        <f t="shared" si="414"/>
        <v>0</v>
      </c>
      <c r="EW151" s="832">
        <f t="shared" si="414"/>
        <v>0</v>
      </c>
      <c r="EX151" s="832">
        <f t="shared" si="414"/>
        <v>0</v>
      </c>
      <c r="EY151" s="832">
        <f t="shared" si="414"/>
        <v>0</v>
      </c>
      <c r="EZ151" s="832">
        <f t="shared" si="414"/>
        <v>0</v>
      </c>
      <c r="FA151" s="832">
        <f t="shared" si="414"/>
        <v>0</v>
      </c>
      <c r="FB151" s="832">
        <f t="shared" si="414"/>
        <v>0</v>
      </c>
      <c r="FC151" s="832">
        <f t="shared" si="414"/>
        <v>0</v>
      </c>
      <c r="FD151" s="832">
        <f t="shared" si="414"/>
        <v>0</v>
      </c>
      <c r="FE151" s="832">
        <f t="shared" si="414"/>
        <v>0</v>
      </c>
      <c r="FF151" s="832">
        <f t="shared" si="414"/>
        <v>0</v>
      </c>
      <c r="FG151" s="832">
        <f t="shared" si="414"/>
        <v>0</v>
      </c>
      <c r="FH151" s="832">
        <f t="shared" si="414"/>
        <v>0</v>
      </c>
      <c r="FI151" s="832">
        <f t="shared" si="414"/>
        <v>0</v>
      </c>
      <c r="FJ151" s="832">
        <f t="shared" si="414"/>
        <v>0</v>
      </c>
      <c r="FK151" s="832">
        <f t="shared" si="414"/>
        <v>0</v>
      </c>
      <c r="FL151" s="832">
        <f t="shared" si="414"/>
        <v>0</v>
      </c>
      <c r="FM151" s="832">
        <f t="shared" si="414"/>
        <v>0</v>
      </c>
      <c r="FN151" s="832">
        <f t="shared" si="414"/>
        <v>0</v>
      </c>
      <c r="FO151" s="832">
        <f t="shared" si="414"/>
        <v>0</v>
      </c>
      <c r="FP151" s="832">
        <f t="shared" si="414"/>
        <v>0</v>
      </c>
      <c r="FQ151" s="832">
        <f t="shared" si="414"/>
        <v>0</v>
      </c>
      <c r="FR151" s="832">
        <f t="shared" si="414"/>
        <v>0</v>
      </c>
      <c r="FS151" s="832">
        <f t="shared" si="414"/>
        <v>0</v>
      </c>
      <c r="FT151" s="832">
        <f t="shared" si="414"/>
        <v>0</v>
      </c>
      <c r="FU151" s="832">
        <f t="shared" si="414"/>
        <v>0</v>
      </c>
      <c r="FV151" s="832">
        <f t="shared" si="414"/>
        <v>0</v>
      </c>
      <c r="FW151" s="832">
        <f t="shared" si="414"/>
        <v>0</v>
      </c>
      <c r="FX151" s="832">
        <f t="shared" si="414"/>
        <v>0</v>
      </c>
      <c r="FY151" s="832">
        <f t="shared" si="414"/>
        <v>0</v>
      </c>
      <c r="FZ151" s="832">
        <f t="shared" si="414"/>
        <v>0</v>
      </c>
      <c r="GA151" s="832">
        <f t="shared" si="414"/>
        <v>0</v>
      </c>
      <c r="GB151" s="832">
        <f t="shared" si="414"/>
        <v>0</v>
      </c>
      <c r="GC151" s="832">
        <f t="shared" si="414"/>
        <v>0</v>
      </c>
      <c r="GD151" s="832">
        <f t="shared" si="414"/>
        <v>0</v>
      </c>
      <c r="GE151" s="832">
        <f t="shared" si="414"/>
        <v>0</v>
      </c>
      <c r="GF151" s="832">
        <f t="shared" si="414"/>
        <v>0</v>
      </c>
      <c r="GG151" s="832">
        <f t="shared" si="414"/>
        <v>0</v>
      </c>
      <c r="GH151" s="832">
        <f t="shared" si="414"/>
        <v>0</v>
      </c>
      <c r="GI151" s="832">
        <f t="shared" si="414"/>
        <v>0</v>
      </c>
      <c r="GJ151" s="832">
        <f t="shared" si="414"/>
        <v>0</v>
      </c>
      <c r="GK151" s="832">
        <f t="shared" si="414"/>
        <v>0</v>
      </c>
      <c r="GL151" s="832">
        <f t="shared" si="414"/>
        <v>0</v>
      </c>
      <c r="GM151" s="832">
        <f t="shared" si="414"/>
        <v>0</v>
      </c>
      <c r="GN151" s="832">
        <f t="shared" si="414"/>
        <v>0</v>
      </c>
      <c r="GO151" s="832">
        <f t="shared" si="414"/>
        <v>0</v>
      </c>
      <c r="GP151" s="832">
        <f t="shared" si="414"/>
        <v>0</v>
      </c>
      <c r="GQ151" s="832">
        <f t="shared" si="414"/>
        <v>0</v>
      </c>
      <c r="GR151" s="832">
        <f t="shared" si="414"/>
        <v>0</v>
      </c>
      <c r="GS151" s="832">
        <f t="shared" si="414"/>
        <v>0</v>
      </c>
      <c r="GT151" s="832">
        <f t="shared" si="414"/>
        <v>0</v>
      </c>
      <c r="GU151" s="832">
        <f t="shared" si="414"/>
        <v>0</v>
      </c>
      <c r="GV151" s="832">
        <f t="shared" si="414"/>
        <v>0</v>
      </c>
      <c r="GW151" s="832">
        <f t="shared" ref="GW151:JH151" si="415">GW150</f>
        <v>0</v>
      </c>
      <c r="GX151" s="832">
        <f t="shared" si="415"/>
        <v>0</v>
      </c>
      <c r="GY151" s="832">
        <f t="shared" si="415"/>
        <v>0</v>
      </c>
      <c r="GZ151" s="832">
        <f t="shared" si="415"/>
        <v>0</v>
      </c>
      <c r="HA151" s="832">
        <f t="shared" si="415"/>
        <v>0</v>
      </c>
      <c r="HB151" s="832">
        <f t="shared" si="415"/>
        <v>0</v>
      </c>
      <c r="HC151" s="832">
        <f t="shared" si="415"/>
        <v>0</v>
      </c>
      <c r="HD151" s="832">
        <f t="shared" si="415"/>
        <v>0</v>
      </c>
      <c r="HE151" s="832">
        <f t="shared" si="415"/>
        <v>0</v>
      </c>
      <c r="HF151" s="832">
        <f t="shared" si="415"/>
        <v>0</v>
      </c>
      <c r="HG151" s="832">
        <f t="shared" si="415"/>
        <v>0</v>
      </c>
      <c r="HH151" s="832">
        <f t="shared" si="415"/>
        <v>0</v>
      </c>
      <c r="HI151" s="832">
        <f t="shared" si="415"/>
        <v>0</v>
      </c>
      <c r="HJ151" s="832">
        <f t="shared" si="415"/>
        <v>0</v>
      </c>
      <c r="HK151" s="832">
        <f t="shared" si="415"/>
        <v>0</v>
      </c>
      <c r="HL151" s="832">
        <f t="shared" si="415"/>
        <v>0</v>
      </c>
      <c r="HM151" s="832">
        <f t="shared" si="415"/>
        <v>0</v>
      </c>
      <c r="HN151" s="832">
        <f t="shared" si="415"/>
        <v>0</v>
      </c>
      <c r="HO151" s="832">
        <f t="shared" si="415"/>
        <v>0</v>
      </c>
      <c r="HP151" s="832">
        <f t="shared" si="415"/>
        <v>0</v>
      </c>
      <c r="HQ151" s="832">
        <f t="shared" si="415"/>
        <v>0</v>
      </c>
      <c r="HR151" s="832">
        <f t="shared" si="415"/>
        <v>0</v>
      </c>
      <c r="HS151" s="832">
        <f t="shared" si="415"/>
        <v>0</v>
      </c>
      <c r="HT151" s="832">
        <f t="shared" si="415"/>
        <v>0</v>
      </c>
      <c r="HU151" s="832">
        <f t="shared" si="415"/>
        <v>0</v>
      </c>
      <c r="HV151" s="832">
        <f t="shared" si="415"/>
        <v>0</v>
      </c>
      <c r="HW151" s="832">
        <f t="shared" si="415"/>
        <v>0</v>
      </c>
      <c r="HX151" s="832">
        <f t="shared" si="415"/>
        <v>0</v>
      </c>
      <c r="HY151" s="832">
        <f t="shared" si="415"/>
        <v>0</v>
      </c>
      <c r="HZ151" s="832">
        <f t="shared" si="415"/>
        <v>0</v>
      </c>
      <c r="IA151" s="832">
        <f t="shared" si="415"/>
        <v>0</v>
      </c>
      <c r="IB151" s="832">
        <f t="shared" si="415"/>
        <v>0</v>
      </c>
      <c r="IC151" s="832">
        <f t="shared" si="415"/>
        <v>0</v>
      </c>
      <c r="ID151" s="832">
        <f t="shared" si="415"/>
        <v>0</v>
      </c>
      <c r="IE151" s="832">
        <f t="shared" si="415"/>
        <v>0</v>
      </c>
      <c r="IF151" s="832">
        <f t="shared" si="415"/>
        <v>0</v>
      </c>
      <c r="IG151" s="832">
        <f t="shared" si="415"/>
        <v>0</v>
      </c>
      <c r="IH151" s="832">
        <f t="shared" si="415"/>
        <v>0</v>
      </c>
      <c r="II151" s="832">
        <f t="shared" si="415"/>
        <v>0</v>
      </c>
      <c r="IJ151" s="832">
        <f t="shared" si="415"/>
        <v>0</v>
      </c>
      <c r="IK151" s="832">
        <f t="shared" si="415"/>
        <v>0</v>
      </c>
      <c r="IL151" s="832">
        <f t="shared" si="415"/>
        <v>0</v>
      </c>
      <c r="IM151" s="832">
        <f t="shared" si="415"/>
        <v>0</v>
      </c>
      <c r="IN151" s="832">
        <f t="shared" si="415"/>
        <v>0</v>
      </c>
      <c r="IO151" s="832">
        <f t="shared" si="415"/>
        <v>0</v>
      </c>
      <c r="IP151" s="832">
        <f t="shared" si="415"/>
        <v>0</v>
      </c>
      <c r="IQ151" s="832">
        <f t="shared" si="415"/>
        <v>0</v>
      </c>
      <c r="IR151" s="832">
        <f t="shared" si="415"/>
        <v>0</v>
      </c>
      <c r="IS151" s="832">
        <f t="shared" si="415"/>
        <v>0</v>
      </c>
      <c r="IT151" s="832">
        <f t="shared" si="415"/>
        <v>0</v>
      </c>
      <c r="IU151" s="832">
        <f t="shared" si="415"/>
        <v>0</v>
      </c>
      <c r="IV151" s="832">
        <f t="shared" si="415"/>
        <v>0</v>
      </c>
      <c r="IW151" s="832">
        <f t="shared" si="415"/>
        <v>0</v>
      </c>
      <c r="IX151" s="832">
        <f t="shared" si="415"/>
        <v>0</v>
      </c>
      <c r="IY151" s="832">
        <f t="shared" si="415"/>
        <v>0</v>
      </c>
      <c r="IZ151" s="832">
        <f t="shared" si="415"/>
        <v>0</v>
      </c>
      <c r="JA151" s="832">
        <f t="shared" si="415"/>
        <v>0</v>
      </c>
      <c r="JB151" s="832">
        <f t="shared" si="415"/>
        <v>0</v>
      </c>
      <c r="JC151" s="832">
        <f t="shared" si="415"/>
        <v>0</v>
      </c>
      <c r="JD151" s="832">
        <f t="shared" si="415"/>
        <v>0</v>
      </c>
      <c r="JE151" s="832">
        <f t="shared" si="415"/>
        <v>0</v>
      </c>
      <c r="JF151" s="832">
        <f t="shared" si="415"/>
        <v>0</v>
      </c>
      <c r="JG151" s="832">
        <f t="shared" si="415"/>
        <v>0</v>
      </c>
      <c r="JH151" s="832">
        <f t="shared" si="415"/>
        <v>0</v>
      </c>
      <c r="JI151" s="832">
        <f t="shared" ref="JI151:LT151" si="416">JI150</f>
        <v>0</v>
      </c>
      <c r="JJ151" s="832">
        <f t="shared" si="416"/>
        <v>0</v>
      </c>
      <c r="JK151" s="832">
        <f t="shared" si="416"/>
        <v>0</v>
      </c>
      <c r="JL151" s="832">
        <f t="shared" si="416"/>
        <v>0</v>
      </c>
      <c r="JM151" s="832">
        <f t="shared" si="416"/>
        <v>0</v>
      </c>
      <c r="JN151" s="832">
        <f t="shared" si="416"/>
        <v>0</v>
      </c>
      <c r="JO151" s="832">
        <f t="shared" si="416"/>
        <v>0</v>
      </c>
      <c r="JP151" s="832">
        <f t="shared" si="416"/>
        <v>0</v>
      </c>
      <c r="JQ151" s="832">
        <f t="shared" si="416"/>
        <v>0</v>
      </c>
      <c r="JR151" s="832">
        <f t="shared" si="416"/>
        <v>0</v>
      </c>
      <c r="JS151" s="832">
        <f t="shared" si="416"/>
        <v>0</v>
      </c>
      <c r="JT151" s="832">
        <f t="shared" si="416"/>
        <v>0</v>
      </c>
      <c r="JU151" s="832">
        <f t="shared" si="416"/>
        <v>0</v>
      </c>
      <c r="JV151" s="832">
        <f t="shared" si="416"/>
        <v>0</v>
      </c>
      <c r="JW151" s="832">
        <f t="shared" si="416"/>
        <v>0</v>
      </c>
      <c r="JX151" s="832">
        <f t="shared" si="416"/>
        <v>0</v>
      </c>
      <c r="JY151" s="832">
        <f t="shared" si="416"/>
        <v>0</v>
      </c>
      <c r="JZ151" s="832">
        <f t="shared" si="416"/>
        <v>0</v>
      </c>
      <c r="KA151" s="832">
        <f t="shared" si="416"/>
        <v>0</v>
      </c>
      <c r="KB151" s="832">
        <f t="shared" si="416"/>
        <v>0</v>
      </c>
      <c r="KC151" s="832">
        <f t="shared" si="416"/>
        <v>0</v>
      </c>
      <c r="KD151" s="832">
        <f t="shared" si="416"/>
        <v>0</v>
      </c>
      <c r="KE151" s="832">
        <f t="shared" si="416"/>
        <v>0</v>
      </c>
      <c r="KF151" s="832">
        <f t="shared" si="416"/>
        <v>0</v>
      </c>
      <c r="KG151" s="832">
        <f t="shared" si="416"/>
        <v>0</v>
      </c>
      <c r="KH151" s="832">
        <f t="shared" si="416"/>
        <v>0</v>
      </c>
      <c r="KI151" s="832">
        <f t="shared" si="416"/>
        <v>0</v>
      </c>
      <c r="KJ151" s="832">
        <f t="shared" si="416"/>
        <v>0</v>
      </c>
      <c r="KK151" s="832">
        <f t="shared" si="416"/>
        <v>0</v>
      </c>
      <c r="KL151" s="832">
        <f t="shared" si="416"/>
        <v>0</v>
      </c>
      <c r="KM151" s="832">
        <f t="shared" si="416"/>
        <v>0</v>
      </c>
      <c r="KN151" s="832">
        <f t="shared" si="416"/>
        <v>0</v>
      </c>
      <c r="KO151" s="832">
        <f t="shared" si="416"/>
        <v>0</v>
      </c>
      <c r="KP151" s="832">
        <f t="shared" si="416"/>
        <v>0</v>
      </c>
      <c r="KQ151" s="832">
        <f t="shared" si="416"/>
        <v>0</v>
      </c>
      <c r="KR151" s="832">
        <f t="shared" si="416"/>
        <v>0</v>
      </c>
      <c r="KS151" s="832">
        <f t="shared" si="416"/>
        <v>0</v>
      </c>
      <c r="KT151" s="832">
        <f t="shared" si="416"/>
        <v>0</v>
      </c>
      <c r="KU151" s="832">
        <f t="shared" si="416"/>
        <v>0</v>
      </c>
      <c r="KV151" s="832">
        <f t="shared" si="416"/>
        <v>0</v>
      </c>
      <c r="KW151" s="832">
        <f t="shared" si="416"/>
        <v>0</v>
      </c>
      <c r="KX151" s="832">
        <f t="shared" si="416"/>
        <v>0</v>
      </c>
      <c r="KY151" s="832">
        <f t="shared" si="416"/>
        <v>0</v>
      </c>
      <c r="KZ151" s="832">
        <f t="shared" si="416"/>
        <v>0</v>
      </c>
      <c r="LA151" s="832">
        <f t="shared" si="416"/>
        <v>0</v>
      </c>
      <c r="LB151" s="832">
        <f t="shared" si="416"/>
        <v>0</v>
      </c>
      <c r="LC151" s="832">
        <f t="shared" si="416"/>
        <v>0</v>
      </c>
      <c r="LD151" s="832">
        <f t="shared" si="416"/>
        <v>0</v>
      </c>
      <c r="LE151" s="832">
        <f t="shared" si="416"/>
        <v>0</v>
      </c>
      <c r="LF151" s="832">
        <f t="shared" si="416"/>
        <v>0</v>
      </c>
      <c r="LG151" s="832">
        <f t="shared" si="416"/>
        <v>0</v>
      </c>
      <c r="LH151" s="832">
        <f t="shared" si="416"/>
        <v>0</v>
      </c>
      <c r="LI151" s="832">
        <f t="shared" si="416"/>
        <v>0</v>
      </c>
      <c r="LJ151" s="832">
        <f t="shared" si="416"/>
        <v>0</v>
      </c>
      <c r="LK151" s="832">
        <f t="shared" si="416"/>
        <v>0</v>
      </c>
      <c r="LL151" s="832">
        <f t="shared" si="416"/>
        <v>0</v>
      </c>
      <c r="LM151" s="832">
        <f t="shared" si="416"/>
        <v>0</v>
      </c>
      <c r="LN151" s="832">
        <f t="shared" si="416"/>
        <v>0</v>
      </c>
      <c r="LO151" s="832">
        <f t="shared" si="416"/>
        <v>0</v>
      </c>
      <c r="LP151" s="832">
        <f t="shared" si="416"/>
        <v>0</v>
      </c>
      <c r="LQ151" s="832">
        <f t="shared" si="416"/>
        <v>0</v>
      </c>
      <c r="LR151" s="832">
        <f t="shared" si="416"/>
        <v>0</v>
      </c>
      <c r="LS151" s="832">
        <f t="shared" si="416"/>
        <v>0</v>
      </c>
      <c r="LT151" s="832">
        <f t="shared" si="416"/>
        <v>0</v>
      </c>
      <c r="LU151" s="832">
        <f t="shared" ref="LU151:OF151" si="417">LU150</f>
        <v>0</v>
      </c>
      <c r="LV151" s="832">
        <f t="shared" si="417"/>
        <v>0</v>
      </c>
      <c r="LW151" s="832">
        <f t="shared" si="417"/>
        <v>0</v>
      </c>
      <c r="LX151" s="832">
        <f t="shared" si="417"/>
        <v>0</v>
      </c>
      <c r="LY151" s="832">
        <f t="shared" si="417"/>
        <v>0</v>
      </c>
      <c r="LZ151" s="832">
        <f t="shared" si="417"/>
        <v>0</v>
      </c>
      <c r="MA151" s="832">
        <f t="shared" si="417"/>
        <v>0</v>
      </c>
      <c r="MB151" s="832">
        <f t="shared" si="417"/>
        <v>0</v>
      </c>
      <c r="MC151" s="832">
        <f t="shared" si="417"/>
        <v>0</v>
      </c>
      <c r="MD151" s="832">
        <f t="shared" si="417"/>
        <v>0</v>
      </c>
      <c r="ME151" s="832">
        <f t="shared" si="417"/>
        <v>0</v>
      </c>
      <c r="MF151" s="832">
        <f t="shared" si="417"/>
        <v>0</v>
      </c>
      <c r="MG151" s="832">
        <f t="shared" si="417"/>
        <v>0</v>
      </c>
      <c r="MH151" s="832">
        <f t="shared" si="417"/>
        <v>0</v>
      </c>
      <c r="MI151" s="832">
        <f t="shared" si="417"/>
        <v>0</v>
      </c>
      <c r="MJ151" s="832">
        <f t="shared" si="417"/>
        <v>0</v>
      </c>
      <c r="MK151" s="832">
        <f t="shared" si="417"/>
        <v>0</v>
      </c>
      <c r="ML151" s="832">
        <f t="shared" si="417"/>
        <v>0</v>
      </c>
      <c r="MM151" s="832">
        <f t="shared" si="417"/>
        <v>0</v>
      </c>
      <c r="MN151" s="832">
        <f t="shared" si="417"/>
        <v>0</v>
      </c>
      <c r="MO151" s="832">
        <f t="shared" si="417"/>
        <v>0</v>
      </c>
      <c r="MP151" s="832">
        <f t="shared" si="417"/>
        <v>0</v>
      </c>
      <c r="MQ151" s="832">
        <f t="shared" si="417"/>
        <v>0</v>
      </c>
      <c r="MR151" s="832">
        <f t="shared" si="417"/>
        <v>0</v>
      </c>
      <c r="MS151" s="832">
        <f t="shared" si="417"/>
        <v>0</v>
      </c>
      <c r="MT151" s="832">
        <f t="shared" si="417"/>
        <v>0</v>
      </c>
      <c r="MU151" s="832">
        <f t="shared" si="417"/>
        <v>0</v>
      </c>
      <c r="MV151" s="832">
        <f t="shared" si="417"/>
        <v>0</v>
      </c>
      <c r="MW151" s="832">
        <f t="shared" si="417"/>
        <v>0</v>
      </c>
      <c r="MX151" s="832">
        <f t="shared" si="417"/>
        <v>0</v>
      </c>
      <c r="MY151" s="832">
        <f t="shared" si="417"/>
        <v>0</v>
      </c>
      <c r="MZ151" s="832">
        <f t="shared" si="417"/>
        <v>0</v>
      </c>
      <c r="NA151" s="832">
        <f t="shared" si="417"/>
        <v>0</v>
      </c>
      <c r="NB151" s="832">
        <f t="shared" si="417"/>
        <v>0</v>
      </c>
      <c r="NC151" s="832">
        <f t="shared" si="417"/>
        <v>0</v>
      </c>
      <c r="ND151" s="832">
        <f t="shared" si="417"/>
        <v>0</v>
      </c>
      <c r="NE151" s="832">
        <f t="shared" si="417"/>
        <v>0</v>
      </c>
      <c r="NF151" s="832">
        <f t="shared" si="417"/>
        <v>0</v>
      </c>
      <c r="NG151" s="832">
        <f t="shared" si="417"/>
        <v>0</v>
      </c>
      <c r="NH151" s="832">
        <f t="shared" si="417"/>
        <v>0</v>
      </c>
      <c r="NI151" s="832">
        <f t="shared" si="417"/>
        <v>0</v>
      </c>
      <c r="NJ151" s="832">
        <f t="shared" si="417"/>
        <v>0</v>
      </c>
      <c r="NK151" s="832">
        <f t="shared" si="417"/>
        <v>0</v>
      </c>
      <c r="NL151" s="832">
        <f t="shared" si="417"/>
        <v>0</v>
      </c>
      <c r="NM151" s="832">
        <f t="shared" si="417"/>
        <v>0</v>
      </c>
      <c r="NN151" s="832">
        <f t="shared" si="417"/>
        <v>0</v>
      </c>
      <c r="NO151" s="832">
        <f t="shared" si="417"/>
        <v>0</v>
      </c>
      <c r="NP151" s="832">
        <f t="shared" si="417"/>
        <v>0</v>
      </c>
      <c r="NQ151" s="832">
        <f t="shared" si="417"/>
        <v>0</v>
      </c>
      <c r="NR151" s="832">
        <f t="shared" si="417"/>
        <v>0</v>
      </c>
      <c r="NS151" s="832">
        <f t="shared" si="417"/>
        <v>0</v>
      </c>
      <c r="NT151" s="832">
        <f t="shared" si="417"/>
        <v>0</v>
      </c>
      <c r="NU151" s="832">
        <f t="shared" si="417"/>
        <v>0</v>
      </c>
      <c r="NV151" s="832">
        <f t="shared" si="417"/>
        <v>0</v>
      </c>
      <c r="NW151" s="832">
        <f t="shared" si="417"/>
        <v>0</v>
      </c>
      <c r="NX151" s="832">
        <f t="shared" si="417"/>
        <v>0</v>
      </c>
      <c r="NY151" s="832">
        <f t="shared" si="417"/>
        <v>0</v>
      </c>
      <c r="NZ151" s="832">
        <f t="shared" si="417"/>
        <v>0</v>
      </c>
      <c r="OA151" s="832">
        <f t="shared" si="417"/>
        <v>0</v>
      </c>
      <c r="OB151" s="832">
        <f t="shared" si="417"/>
        <v>0</v>
      </c>
      <c r="OC151" s="832">
        <f t="shared" si="417"/>
        <v>0</v>
      </c>
      <c r="OD151" s="832">
        <f t="shared" si="417"/>
        <v>0</v>
      </c>
      <c r="OE151" s="832">
        <f t="shared" si="417"/>
        <v>0</v>
      </c>
      <c r="OF151" s="832">
        <f t="shared" si="417"/>
        <v>0</v>
      </c>
      <c r="OG151" s="832">
        <f t="shared" ref="OG151:QR151" si="418">OG150</f>
        <v>0</v>
      </c>
      <c r="OH151" s="832">
        <f t="shared" si="418"/>
        <v>0</v>
      </c>
      <c r="OI151" s="832">
        <f t="shared" si="418"/>
        <v>0</v>
      </c>
      <c r="OJ151" s="832">
        <f t="shared" si="418"/>
        <v>0</v>
      </c>
      <c r="OK151" s="832">
        <f t="shared" si="418"/>
        <v>0</v>
      </c>
      <c r="OL151" s="832">
        <f t="shared" si="418"/>
        <v>0</v>
      </c>
      <c r="OM151" s="832">
        <f t="shared" si="418"/>
        <v>0</v>
      </c>
      <c r="ON151" s="832">
        <f t="shared" si="418"/>
        <v>0</v>
      </c>
      <c r="OO151" s="832">
        <f t="shared" si="418"/>
        <v>0</v>
      </c>
      <c r="OP151" s="832">
        <f t="shared" si="418"/>
        <v>0</v>
      </c>
      <c r="OQ151" s="832">
        <f t="shared" si="418"/>
        <v>0</v>
      </c>
      <c r="OR151" s="832">
        <f t="shared" si="418"/>
        <v>0</v>
      </c>
      <c r="OS151" s="832">
        <f t="shared" si="418"/>
        <v>0</v>
      </c>
      <c r="OT151" s="832">
        <f t="shared" si="418"/>
        <v>0</v>
      </c>
      <c r="OU151" s="832">
        <f t="shared" si="418"/>
        <v>0</v>
      </c>
      <c r="OV151" s="832">
        <f t="shared" si="418"/>
        <v>0</v>
      </c>
      <c r="OW151" s="832">
        <f t="shared" si="418"/>
        <v>0</v>
      </c>
      <c r="OX151" s="832">
        <f t="shared" si="418"/>
        <v>0</v>
      </c>
      <c r="OY151" s="832">
        <f t="shared" si="418"/>
        <v>0</v>
      </c>
      <c r="OZ151" s="832">
        <f t="shared" si="418"/>
        <v>0</v>
      </c>
      <c r="PA151" s="832">
        <f t="shared" si="418"/>
        <v>0</v>
      </c>
      <c r="PB151" s="832">
        <f t="shared" si="418"/>
        <v>0</v>
      </c>
      <c r="PC151" s="832">
        <f t="shared" si="418"/>
        <v>0</v>
      </c>
      <c r="PD151" s="832">
        <f t="shared" si="418"/>
        <v>0</v>
      </c>
      <c r="PE151" s="832">
        <f t="shared" si="418"/>
        <v>0</v>
      </c>
      <c r="PF151" s="832">
        <f t="shared" si="418"/>
        <v>0</v>
      </c>
      <c r="PG151" s="832">
        <f t="shared" si="418"/>
        <v>0</v>
      </c>
      <c r="PH151" s="832">
        <f t="shared" si="418"/>
        <v>0</v>
      </c>
      <c r="PI151" s="832">
        <f t="shared" si="418"/>
        <v>0</v>
      </c>
      <c r="PJ151" s="832">
        <f t="shared" si="418"/>
        <v>0</v>
      </c>
      <c r="PK151" s="832">
        <f t="shared" si="418"/>
        <v>0</v>
      </c>
      <c r="PL151" s="832">
        <f t="shared" si="418"/>
        <v>0</v>
      </c>
      <c r="PM151" s="832">
        <f t="shared" si="418"/>
        <v>0</v>
      </c>
      <c r="PN151" s="832">
        <f t="shared" si="418"/>
        <v>0</v>
      </c>
      <c r="PO151" s="832">
        <f t="shared" si="418"/>
        <v>0</v>
      </c>
      <c r="PP151" s="832">
        <f t="shared" si="418"/>
        <v>0</v>
      </c>
      <c r="PQ151" s="832">
        <f t="shared" si="418"/>
        <v>0</v>
      </c>
      <c r="PR151" s="832">
        <f t="shared" si="418"/>
        <v>0</v>
      </c>
      <c r="PS151" s="832">
        <f t="shared" si="418"/>
        <v>0</v>
      </c>
      <c r="PT151" s="832">
        <f t="shared" si="418"/>
        <v>0</v>
      </c>
      <c r="PU151" s="832">
        <f t="shared" si="418"/>
        <v>0</v>
      </c>
      <c r="PV151" s="832">
        <f t="shared" si="418"/>
        <v>0</v>
      </c>
      <c r="PW151" s="832">
        <f t="shared" si="418"/>
        <v>0</v>
      </c>
      <c r="PX151" s="832">
        <f t="shared" si="418"/>
        <v>0</v>
      </c>
      <c r="PY151" s="832">
        <f t="shared" si="418"/>
        <v>0</v>
      </c>
      <c r="PZ151" s="832">
        <f t="shared" si="418"/>
        <v>0</v>
      </c>
      <c r="QA151" s="832">
        <f t="shared" si="418"/>
        <v>0</v>
      </c>
      <c r="QB151" s="832">
        <f t="shared" si="418"/>
        <v>0</v>
      </c>
      <c r="QC151" s="832">
        <f t="shared" si="418"/>
        <v>0</v>
      </c>
      <c r="QD151" s="832">
        <f t="shared" si="418"/>
        <v>0</v>
      </c>
      <c r="QE151" s="832">
        <f t="shared" si="418"/>
        <v>0</v>
      </c>
      <c r="QF151" s="832">
        <f t="shared" si="418"/>
        <v>0</v>
      </c>
      <c r="QG151" s="832">
        <f t="shared" si="418"/>
        <v>0</v>
      </c>
      <c r="QH151" s="832">
        <f t="shared" si="418"/>
        <v>0</v>
      </c>
      <c r="QI151" s="832">
        <f t="shared" si="418"/>
        <v>0</v>
      </c>
      <c r="QJ151" s="832">
        <f t="shared" si="418"/>
        <v>0</v>
      </c>
      <c r="QK151" s="832">
        <f t="shared" si="418"/>
        <v>0</v>
      </c>
      <c r="QL151" s="832">
        <f t="shared" si="418"/>
        <v>0</v>
      </c>
      <c r="QM151" s="832">
        <f t="shared" si="418"/>
        <v>0</v>
      </c>
      <c r="QN151" s="832">
        <f t="shared" si="418"/>
        <v>0</v>
      </c>
      <c r="QO151" s="832">
        <f t="shared" si="418"/>
        <v>0</v>
      </c>
      <c r="QP151" s="832">
        <f t="shared" si="418"/>
        <v>0</v>
      </c>
      <c r="QQ151" s="832">
        <f t="shared" si="418"/>
        <v>0</v>
      </c>
      <c r="QR151" s="832">
        <f t="shared" si="418"/>
        <v>0</v>
      </c>
      <c r="QS151" s="832">
        <f t="shared" ref="QS151:SJ151" si="419">QS150</f>
        <v>0</v>
      </c>
      <c r="QT151" s="832">
        <f t="shared" si="419"/>
        <v>0</v>
      </c>
      <c r="QU151" s="832">
        <f t="shared" si="419"/>
        <v>0</v>
      </c>
      <c r="QV151" s="832">
        <f t="shared" si="419"/>
        <v>0</v>
      </c>
      <c r="QW151" s="832">
        <f t="shared" si="419"/>
        <v>0</v>
      </c>
      <c r="QX151" s="832">
        <f t="shared" si="419"/>
        <v>0</v>
      </c>
      <c r="QY151" s="832">
        <f t="shared" si="419"/>
        <v>0</v>
      </c>
      <c r="QZ151" s="832">
        <f t="shared" si="419"/>
        <v>0</v>
      </c>
      <c r="RA151" s="832">
        <f t="shared" si="419"/>
        <v>0</v>
      </c>
      <c r="RB151" s="832">
        <f t="shared" si="419"/>
        <v>0</v>
      </c>
      <c r="RC151" s="832">
        <f t="shared" si="419"/>
        <v>0</v>
      </c>
      <c r="RD151" s="832">
        <f t="shared" si="419"/>
        <v>0</v>
      </c>
      <c r="RE151" s="832">
        <f t="shared" si="419"/>
        <v>0</v>
      </c>
      <c r="RF151" s="832">
        <f t="shared" si="419"/>
        <v>0</v>
      </c>
      <c r="RG151" s="832">
        <f t="shared" si="419"/>
        <v>0</v>
      </c>
      <c r="RH151" s="832">
        <f t="shared" si="419"/>
        <v>0</v>
      </c>
      <c r="RI151" s="832">
        <f t="shared" si="419"/>
        <v>0</v>
      </c>
      <c r="RJ151" s="832">
        <f t="shared" si="419"/>
        <v>0</v>
      </c>
      <c r="RK151" s="832">
        <f t="shared" si="419"/>
        <v>0</v>
      </c>
      <c r="RL151" s="832">
        <f t="shared" si="419"/>
        <v>0</v>
      </c>
      <c r="RM151" s="832">
        <f t="shared" si="419"/>
        <v>0</v>
      </c>
      <c r="RN151" s="832">
        <f t="shared" si="419"/>
        <v>0</v>
      </c>
      <c r="RO151" s="832">
        <f t="shared" si="419"/>
        <v>0</v>
      </c>
      <c r="RP151" s="832">
        <f t="shared" si="419"/>
        <v>0</v>
      </c>
      <c r="RQ151" s="832">
        <f t="shared" si="419"/>
        <v>0</v>
      </c>
      <c r="RR151" s="832">
        <f t="shared" si="419"/>
        <v>0</v>
      </c>
      <c r="RS151" s="832">
        <f t="shared" si="419"/>
        <v>0</v>
      </c>
      <c r="RT151" s="832">
        <f t="shared" si="419"/>
        <v>0</v>
      </c>
      <c r="RU151" s="832">
        <f t="shared" si="419"/>
        <v>0</v>
      </c>
      <c r="RV151" s="832">
        <f t="shared" si="419"/>
        <v>0</v>
      </c>
      <c r="RW151" s="832">
        <f t="shared" si="419"/>
        <v>0</v>
      </c>
      <c r="RX151" s="832">
        <f t="shared" si="419"/>
        <v>0</v>
      </c>
      <c r="RY151" s="832">
        <f t="shared" si="419"/>
        <v>0</v>
      </c>
      <c r="RZ151" s="832">
        <f t="shared" si="419"/>
        <v>0</v>
      </c>
      <c r="SA151" s="832">
        <f t="shared" si="419"/>
        <v>0</v>
      </c>
      <c r="SB151" s="832">
        <f t="shared" si="419"/>
        <v>0</v>
      </c>
      <c r="SC151" s="832">
        <f t="shared" si="419"/>
        <v>0</v>
      </c>
      <c r="SD151" s="832">
        <f t="shared" si="419"/>
        <v>0</v>
      </c>
      <c r="SE151" s="832">
        <f t="shared" si="419"/>
        <v>0</v>
      </c>
      <c r="SF151" s="832">
        <f t="shared" si="419"/>
        <v>0</v>
      </c>
      <c r="SG151" s="832">
        <f t="shared" si="419"/>
        <v>0</v>
      </c>
      <c r="SH151" s="832">
        <f t="shared" si="419"/>
        <v>0</v>
      </c>
      <c r="SI151" s="832">
        <f t="shared" si="419"/>
        <v>0</v>
      </c>
      <c r="SJ151" s="832">
        <f t="shared" si="419"/>
        <v>0</v>
      </c>
      <c r="SK151" s="267">
        <f t="shared" si="400"/>
        <v>0</v>
      </c>
      <c r="SL151" s="254"/>
      <c r="SM151" s="242"/>
      <c r="SN151" s="242"/>
      <c r="SO151" s="242"/>
    </row>
    <row r="152" spans="1:509" outlineLevel="3" x14ac:dyDescent="0.35">
      <c r="A152" s="242"/>
      <c r="B152" s="251"/>
      <c r="C152" s="438">
        <f t="shared" si="401"/>
        <v>4</v>
      </c>
      <c r="D152" s="267"/>
      <c r="E152" s="316">
        <f t="shared" si="402"/>
        <v>11</v>
      </c>
      <c r="F152" s="322"/>
      <c r="G152" s="322"/>
      <c r="H152" s="267"/>
      <c r="I152" s="540"/>
      <c r="J152" s="557" t="s">
        <v>865</v>
      </c>
      <c r="K152" s="541"/>
      <c r="L152" s="613">
        <v>0</v>
      </c>
      <c r="M152" s="613">
        <v>0</v>
      </c>
      <c r="N152" s="613">
        <v>0</v>
      </c>
      <c r="O152" s="613">
        <v>0</v>
      </c>
      <c r="P152" s="613">
        <v>0</v>
      </c>
      <c r="Q152" s="613">
        <v>0</v>
      </c>
      <c r="R152" s="613">
        <v>0</v>
      </c>
      <c r="S152" s="613">
        <v>0</v>
      </c>
      <c r="T152" s="613">
        <v>0</v>
      </c>
      <c r="U152" s="613">
        <v>0</v>
      </c>
      <c r="V152" s="613">
        <v>0</v>
      </c>
      <c r="W152" s="613">
        <v>0</v>
      </c>
      <c r="X152" s="613">
        <v>0</v>
      </c>
      <c r="Y152" s="613">
        <v>0</v>
      </c>
      <c r="Z152" s="613">
        <v>0</v>
      </c>
      <c r="AA152" s="613">
        <v>0</v>
      </c>
      <c r="AB152" s="613">
        <v>0</v>
      </c>
      <c r="AC152" s="613">
        <v>0</v>
      </c>
      <c r="AD152" s="613">
        <v>0</v>
      </c>
      <c r="AE152" s="613">
        <v>0</v>
      </c>
      <c r="AF152" s="613">
        <v>0</v>
      </c>
      <c r="AG152" s="613">
        <v>0</v>
      </c>
      <c r="AH152" s="613">
        <v>0</v>
      </c>
      <c r="AI152" s="613">
        <v>0</v>
      </c>
      <c r="AJ152" s="613">
        <v>0</v>
      </c>
      <c r="AK152" s="613">
        <v>0</v>
      </c>
      <c r="AL152" s="613">
        <v>0</v>
      </c>
      <c r="AM152" s="613">
        <v>0</v>
      </c>
      <c r="AN152" s="613">
        <v>0</v>
      </c>
      <c r="AO152" s="613">
        <v>0</v>
      </c>
      <c r="AP152" s="613">
        <v>0</v>
      </c>
      <c r="AQ152" s="613">
        <v>0</v>
      </c>
      <c r="AR152" s="613">
        <v>0</v>
      </c>
      <c r="AS152" s="613">
        <v>0</v>
      </c>
      <c r="AT152" s="613">
        <v>0</v>
      </c>
      <c r="AU152" s="613">
        <v>0</v>
      </c>
      <c r="AV152" s="613">
        <v>0</v>
      </c>
      <c r="AW152" s="613">
        <v>0</v>
      </c>
      <c r="AX152" s="613">
        <v>0</v>
      </c>
      <c r="AY152" s="613">
        <v>0</v>
      </c>
      <c r="AZ152" s="613">
        <v>0</v>
      </c>
      <c r="BA152" s="613">
        <v>0</v>
      </c>
      <c r="BB152" s="613">
        <v>0</v>
      </c>
      <c r="BC152" s="613">
        <v>0</v>
      </c>
      <c r="BD152" s="613">
        <v>0</v>
      </c>
      <c r="BE152" s="613">
        <v>0</v>
      </c>
      <c r="BF152" s="613">
        <v>0</v>
      </c>
      <c r="BG152" s="613">
        <v>0</v>
      </c>
      <c r="BH152" s="613">
        <v>0</v>
      </c>
      <c r="BI152" s="613">
        <v>0</v>
      </c>
      <c r="BJ152" s="613">
        <v>0</v>
      </c>
      <c r="BK152" s="613">
        <v>0</v>
      </c>
      <c r="BL152" s="613">
        <v>0</v>
      </c>
      <c r="BM152" s="613">
        <v>0</v>
      </c>
      <c r="BN152" s="613">
        <v>0</v>
      </c>
      <c r="BO152" s="613">
        <v>0</v>
      </c>
      <c r="BP152" s="613">
        <v>0</v>
      </c>
      <c r="BQ152" s="613">
        <v>0</v>
      </c>
      <c r="BR152" s="613">
        <v>0</v>
      </c>
      <c r="BS152" s="613">
        <v>0</v>
      </c>
      <c r="BT152" s="613">
        <v>0</v>
      </c>
      <c r="BU152" s="613">
        <v>0</v>
      </c>
      <c r="BV152" s="613">
        <v>0</v>
      </c>
      <c r="BW152" s="613">
        <v>0</v>
      </c>
      <c r="BX152" s="613">
        <v>0</v>
      </c>
      <c r="BY152" s="613">
        <v>0</v>
      </c>
      <c r="BZ152" s="613">
        <v>0</v>
      </c>
      <c r="CA152" s="613">
        <v>0</v>
      </c>
      <c r="CB152" s="613">
        <v>0</v>
      </c>
      <c r="CC152" s="613">
        <v>0</v>
      </c>
      <c r="CD152" s="613">
        <v>0</v>
      </c>
      <c r="CE152" s="613">
        <v>0</v>
      </c>
      <c r="CF152" s="613">
        <v>0</v>
      </c>
      <c r="CG152" s="613">
        <v>0</v>
      </c>
      <c r="CH152" s="613">
        <v>0</v>
      </c>
      <c r="CI152" s="613">
        <v>0</v>
      </c>
      <c r="CJ152" s="613">
        <v>0</v>
      </c>
      <c r="CK152" s="613">
        <v>0</v>
      </c>
      <c r="CL152" s="613">
        <v>0</v>
      </c>
      <c r="CM152" s="613">
        <v>0</v>
      </c>
      <c r="CN152" s="613">
        <v>0</v>
      </c>
      <c r="CO152" s="613">
        <v>0</v>
      </c>
      <c r="CP152" s="613">
        <v>0</v>
      </c>
      <c r="CQ152" s="613">
        <v>0</v>
      </c>
      <c r="CR152" s="613">
        <v>0</v>
      </c>
      <c r="CS152" s="613">
        <v>0</v>
      </c>
      <c r="CT152" s="613">
        <v>0</v>
      </c>
      <c r="CU152" s="613">
        <v>0</v>
      </c>
      <c r="CV152" s="613">
        <v>0</v>
      </c>
      <c r="CW152" s="613">
        <v>0</v>
      </c>
      <c r="CX152" s="613">
        <v>0</v>
      </c>
      <c r="CY152" s="613">
        <v>0</v>
      </c>
      <c r="CZ152" s="613">
        <v>0</v>
      </c>
      <c r="DA152" s="613">
        <v>0</v>
      </c>
      <c r="DB152" s="613">
        <v>0</v>
      </c>
      <c r="DC152" s="613">
        <v>0</v>
      </c>
      <c r="DD152" s="613">
        <v>0</v>
      </c>
      <c r="DE152" s="613">
        <v>0</v>
      </c>
      <c r="DF152" s="613">
        <v>0</v>
      </c>
      <c r="DG152" s="613">
        <v>0</v>
      </c>
      <c r="DH152" s="613">
        <v>0</v>
      </c>
      <c r="DI152" s="613">
        <v>0</v>
      </c>
      <c r="DJ152" s="613">
        <v>0</v>
      </c>
      <c r="DK152" s="613">
        <v>0</v>
      </c>
      <c r="DL152" s="613">
        <v>0</v>
      </c>
      <c r="DM152" s="613">
        <v>0</v>
      </c>
      <c r="DN152" s="613">
        <v>0</v>
      </c>
      <c r="DO152" s="613">
        <v>0</v>
      </c>
      <c r="DP152" s="613">
        <v>0</v>
      </c>
      <c r="DQ152" s="613">
        <v>0</v>
      </c>
      <c r="DR152" s="613">
        <v>0</v>
      </c>
      <c r="DS152" s="613">
        <v>0</v>
      </c>
      <c r="DT152" s="613">
        <v>0</v>
      </c>
      <c r="DU152" s="613">
        <v>0</v>
      </c>
      <c r="DV152" s="613">
        <v>0</v>
      </c>
      <c r="DW152" s="613">
        <v>0</v>
      </c>
      <c r="DX152" s="613">
        <v>0</v>
      </c>
      <c r="DY152" s="613">
        <v>0</v>
      </c>
      <c r="DZ152" s="613">
        <v>0</v>
      </c>
      <c r="EA152" s="613">
        <v>0</v>
      </c>
      <c r="EB152" s="613">
        <v>0</v>
      </c>
      <c r="EC152" s="613">
        <v>0</v>
      </c>
      <c r="ED152" s="613">
        <v>0</v>
      </c>
      <c r="EE152" s="613">
        <v>0</v>
      </c>
      <c r="EF152" s="613">
        <v>0</v>
      </c>
      <c r="EG152" s="613">
        <v>0</v>
      </c>
      <c r="EH152" s="613">
        <v>0</v>
      </c>
      <c r="EI152" s="613">
        <v>0</v>
      </c>
      <c r="EJ152" s="613">
        <v>0</v>
      </c>
      <c r="EK152" s="613">
        <v>0</v>
      </c>
      <c r="EL152" s="613">
        <v>0</v>
      </c>
      <c r="EM152" s="613">
        <v>0</v>
      </c>
      <c r="EN152" s="613">
        <v>0</v>
      </c>
      <c r="EO152" s="613">
        <v>0</v>
      </c>
      <c r="EP152" s="613">
        <v>0</v>
      </c>
      <c r="EQ152" s="613">
        <v>0</v>
      </c>
      <c r="ER152" s="613">
        <v>0</v>
      </c>
      <c r="ES152" s="613">
        <v>0</v>
      </c>
      <c r="ET152" s="613">
        <v>0</v>
      </c>
      <c r="EU152" s="613">
        <v>0</v>
      </c>
      <c r="EV152" s="613">
        <v>0</v>
      </c>
      <c r="EW152" s="613">
        <v>0</v>
      </c>
      <c r="EX152" s="613">
        <v>0</v>
      </c>
      <c r="EY152" s="613">
        <v>0</v>
      </c>
      <c r="EZ152" s="613">
        <v>0</v>
      </c>
      <c r="FA152" s="613">
        <v>0</v>
      </c>
      <c r="FB152" s="613">
        <v>0</v>
      </c>
      <c r="FC152" s="613">
        <v>0</v>
      </c>
      <c r="FD152" s="613">
        <v>0</v>
      </c>
      <c r="FE152" s="613">
        <v>0</v>
      </c>
      <c r="FF152" s="613">
        <v>0</v>
      </c>
      <c r="FG152" s="613">
        <v>0</v>
      </c>
      <c r="FH152" s="613">
        <v>0</v>
      </c>
      <c r="FI152" s="613">
        <v>0</v>
      </c>
      <c r="FJ152" s="613">
        <v>0</v>
      </c>
      <c r="FK152" s="613">
        <v>0</v>
      </c>
      <c r="FL152" s="613">
        <v>0</v>
      </c>
      <c r="FM152" s="613">
        <v>0</v>
      </c>
      <c r="FN152" s="613">
        <v>0</v>
      </c>
      <c r="FO152" s="613">
        <v>0</v>
      </c>
      <c r="FP152" s="613">
        <v>0</v>
      </c>
      <c r="FQ152" s="613">
        <v>0</v>
      </c>
      <c r="FR152" s="613">
        <v>0</v>
      </c>
      <c r="FS152" s="613">
        <v>0</v>
      </c>
      <c r="FT152" s="613">
        <v>0</v>
      </c>
      <c r="FU152" s="613">
        <v>0</v>
      </c>
      <c r="FV152" s="613">
        <v>0</v>
      </c>
      <c r="FW152" s="613">
        <v>0</v>
      </c>
      <c r="FX152" s="613">
        <v>0</v>
      </c>
      <c r="FY152" s="613">
        <v>0</v>
      </c>
      <c r="FZ152" s="613">
        <v>0</v>
      </c>
      <c r="GA152" s="613">
        <v>0</v>
      </c>
      <c r="GB152" s="613">
        <v>0</v>
      </c>
      <c r="GC152" s="613">
        <v>0</v>
      </c>
      <c r="GD152" s="613">
        <v>0</v>
      </c>
      <c r="GE152" s="613">
        <v>0</v>
      </c>
      <c r="GF152" s="613">
        <v>0</v>
      </c>
      <c r="GG152" s="613">
        <v>0</v>
      </c>
      <c r="GH152" s="613">
        <v>0</v>
      </c>
      <c r="GI152" s="613">
        <v>0</v>
      </c>
      <c r="GJ152" s="613">
        <v>0</v>
      </c>
      <c r="GK152" s="613">
        <v>0</v>
      </c>
      <c r="GL152" s="613">
        <v>0</v>
      </c>
      <c r="GM152" s="613">
        <v>0</v>
      </c>
      <c r="GN152" s="613">
        <v>0</v>
      </c>
      <c r="GO152" s="613">
        <v>0</v>
      </c>
      <c r="GP152" s="613">
        <v>0</v>
      </c>
      <c r="GQ152" s="613">
        <v>0</v>
      </c>
      <c r="GR152" s="613">
        <v>0</v>
      </c>
      <c r="GS152" s="613">
        <v>0</v>
      </c>
      <c r="GT152" s="613">
        <v>0</v>
      </c>
      <c r="GU152" s="613">
        <v>0</v>
      </c>
      <c r="GV152" s="613">
        <v>0</v>
      </c>
      <c r="GW152" s="613">
        <v>0</v>
      </c>
      <c r="GX152" s="613">
        <v>0</v>
      </c>
      <c r="GY152" s="613">
        <v>0</v>
      </c>
      <c r="GZ152" s="613">
        <v>0</v>
      </c>
      <c r="HA152" s="613">
        <v>0</v>
      </c>
      <c r="HB152" s="613">
        <v>0</v>
      </c>
      <c r="HC152" s="613">
        <v>0</v>
      </c>
      <c r="HD152" s="613">
        <v>0</v>
      </c>
      <c r="HE152" s="613">
        <v>0</v>
      </c>
      <c r="HF152" s="613">
        <v>0</v>
      </c>
      <c r="HG152" s="613">
        <v>0</v>
      </c>
      <c r="HH152" s="613">
        <v>0</v>
      </c>
      <c r="HI152" s="613">
        <v>0</v>
      </c>
      <c r="HJ152" s="613">
        <v>0</v>
      </c>
      <c r="HK152" s="613">
        <v>0</v>
      </c>
      <c r="HL152" s="613">
        <v>0</v>
      </c>
      <c r="HM152" s="613">
        <v>0</v>
      </c>
      <c r="HN152" s="613">
        <v>0</v>
      </c>
      <c r="HO152" s="613">
        <v>0</v>
      </c>
      <c r="HP152" s="613">
        <v>0</v>
      </c>
      <c r="HQ152" s="613">
        <v>0</v>
      </c>
      <c r="HR152" s="613">
        <v>0</v>
      </c>
      <c r="HS152" s="613">
        <v>0</v>
      </c>
      <c r="HT152" s="613">
        <v>0</v>
      </c>
      <c r="HU152" s="613">
        <v>0</v>
      </c>
      <c r="HV152" s="613">
        <v>0</v>
      </c>
      <c r="HW152" s="613">
        <v>0</v>
      </c>
      <c r="HX152" s="613">
        <v>0</v>
      </c>
      <c r="HY152" s="613">
        <v>0</v>
      </c>
      <c r="HZ152" s="613">
        <v>0</v>
      </c>
      <c r="IA152" s="613">
        <v>0</v>
      </c>
      <c r="IB152" s="613">
        <v>0</v>
      </c>
      <c r="IC152" s="613">
        <v>0</v>
      </c>
      <c r="ID152" s="613">
        <v>0</v>
      </c>
      <c r="IE152" s="613">
        <v>0</v>
      </c>
      <c r="IF152" s="613">
        <v>0</v>
      </c>
      <c r="IG152" s="613">
        <v>0</v>
      </c>
      <c r="IH152" s="613">
        <v>0</v>
      </c>
      <c r="II152" s="613">
        <v>0</v>
      </c>
      <c r="IJ152" s="613">
        <v>0</v>
      </c>
      <c r="IK152" s="613">
        <v>0</v>
      </c>
      <c r="IL152" s="613">
        <v>0</v>
      </c>
      <c r="IM152" s="613">
        <v>0</v>
      </c>
      <c r="IN152" s="613">
        <v>0</v>
      </c>
      <c r="IO152" s="613">
        <v>0</v>
      </c>
      <c r="IP152" s="613">
        <v>0</v>
      </c>
      <c r="IQ152" s="613">
        <v>0</v>
      </c>
      <c r="IR152" s="613">
        <v>0</v>
      </c>
      <c r="IS152" s="613">
        <v>0</v>
      </c>
      <c r="IT152" s="613">
        <v>0</v>
      </c>
      <c r="IU152" s="613">
        <v>0</v>
      </c>
      <c r="IV152" s="613">
        <v>0</v>
      </c>
      <c r="IW152" s="613">
        <v>0</v>
      </c>
      <c r="IX152" s="613">
        <v>0</v>
      </c>
      <c r="IY152" s="613">
        <v>0</v>
      </c>
      <c r="IZ152" s="613">
        <v>0</v>
      </c>
      <c r="JA152" s="613">
        <v>0</v>
      </c>
      <c r="JB152" s="613">
        <v>0</v>
      </c>
      <c r="JC152" s="613">
        <v>0</v>
      </c>
      <c r="JD152" s="613">
        <v>0</v>
      </c>
      <c r="JE152" s="613">
        <v>0</v>
      </c>
      <c r="JF152" s="613">
        <v>0</v>
      </c>
      <c r="JG152" s="613">
        <v>0</v>
      </c>
      <c r="JH152" s="613">
        <v>0</v>
      </c>
      <c r="JI152" s="613">
        <v>0</v>
      </c>
      <c r="JJ152" s="613">
        <v>0</v>
      </c>
      <c r="JK152" s="613">
        <v>0</v>
      </c>
      <c r="JL152" s="613">
        <v>0</v>
      </c>
      <c r="JM152" s="613">
        <v>0</v>
      </c>
      <c r="JN152" s="613">
        <v>0</v>
      </c>
      <c r="JO152" s="613">
        <v>0</v>
      </c>
      <c r="JP152" s="613">
        <v>0</v>
      </c>
      <c r="JQ152" s="613">
        <v>0</v>
      </c>
      <c r="JR152" s="613">
        <v>0</v>
      </c>
      <c r="JS152" s="613">
        <v>0</v>
      </c>
      <c r="JT152" s="613">
        <v>0</v>
      </c>
      <c r="JU152" s="613">
        <v>0</v>
      </c>
      <c r="JV152" s="613">
        <v>0</v>
      </c>
      <c r="JW152" s="613">
        <v>0</v>
      </c>
      <c r="JX152" s="613">
        <v>0</v>
      </c>
      <c r="JY152" s="613">
        <v>0</v>
      </c>
      <c r="JZ152" s="613">
        <v>0</v>
      </c>
      <c r="KA152" s="613">
        <v>0</v>
      </c>
      <c r="KB152" s="613">
        <v>0</v>
      </c>
      <c r="KC152" s="613">
        <v>0</v>
      </c>
      <c r="KD152" s="613">
        <v>0</v>
      </c>
      <c r="KE152" s="613">
        <v>0</v>
      </c>
      <c r="KF152" s="613">
        <v>0</v>
      </c>
      <c r="KG152" s="613">
        <v>0</v>
      </c>
      <c r="KH152" s="613">
        <v>0</v>
      </c>
      <c r="KI152" s="613">
        <v>0</v>
      </c>
      <c r="KJ152" s="613">
        <v>0</v>
      </c>
      <c r="KK152" s="613">
        <v>0</v>
      </c>
      <c r="KL152" s="613">
        <v>0</v>
      </c>
      <c r="KM152" s="613">
        <v>0</v>
      </c>
      <c r="KN152" s="613">
        <v>0</v>
      </c>
      <c r="KO152" s="613">
        <v>0</v>
      </c>
      <c r="KP152" s="613">
        <v>0</v>
      </c>
      <c r="KQ152" s="613">
        <v>0</v>
      </c>
      <c r="KR152" s="613">
        <v>0</v>
      </c>
      <c r="KS152" s="613">
        <v>0</v>
      </c>
      <c r="KT152" s="613">
        <v>0</v>
      </c>
      <c r="KU152" s="613">
        <v>0</v>
      </c>
      <c r="KV152" s="613">
        <v>0</v>
      </c>
      <c r="KW152" s="613">
        <v>0</v>
      </c>
      <c r="KX152" s="613">
        <v>0</v>
      </c>
      <c r="KY152" s="613">
        <v>0</v>
      </c>
      <c r="KZ152" s="613">
        <v>0</v>
      </c>
      <c r="LA152" s="613">
        <v>0</v>
      </c>
      <c r="LB152" s="613">
        <v>0</v>
      </c>
      <c r="LC152" s="613">
        <v>0</v>
      </c>
      <c r="LD152" s="613">
        <v>0</v>
      </c>
      <c r="LE152" s="613">
        <v>0</v>
      </c>
      <c r="LF152" s="613">
        <v>0</v>
      </c>
      <c r="LG152" s="613">
        <v>0</v>
      </c>
      <c r="LH152" s="613">
        <v>0</v>
      </c>
      <c r="LI152" s="613">
        <v>0</v>
      </c>
      <c r="LJ152" s="613">
        <v>0</v>
      </c>
      <c r="LK152" s="613">
        <v>0</v>
      </c>
      <c r="LL152" s="613">
        <v>0</v>
      </c>
      <c r="LM152" s="613">
        <v>0</v>
      </c>
      <c r="LN152" s="613">
        <v>0</v>
      </c>
      <c r="LO152" s="613">
        <v>0</v>
      </c>
      <c r="LP152" s="613">
        <v>0</v>
      </c>
      <c r="LQ152" s="613">
        <v>0</v>
      </c>
      <c r="LR152" s="613">
        <v>0</v>
      </c>
      <c r="LS152" s="613">
        <v>0</v>
      </c>
      <c r="LT152" s="613">
        <v>0</v>
      </c>
      <c r="LU152" s="613">
        <v>0</v>
      </c>
      <c r="LV152" s="613">
        <v>0</v>
      </c>
      <c r="LW152" s="613">
        <v>0</v>
      </c>
      <c r="LX152" s="613">
        <v>0</v>
      </c>
      <c r="LY152" s="613">
        <v>0</v>
      </c>
      <c r="LZ152" s="613">
        <v>0</v>
      </c>
      <c r="MA152" s="613">
        <v>0</v>
      </c>
      <c r="MB152" s="613">
        <v>0</v>
      </c>
      <c r="MC152" s="613">
        <v>0</v>
      </c>
      <c r="MD152" s="613">
        <v>0</v>
      </c>
      <c r="ME152" s="613">
        <v>0</v>
      </c>
      <c r="MF152" s="613">
        <v>0</v>
      </c>
      <c r="MG152" s="613">
        <v>0</v>
      </c>
      <c r="MH152" s="613">
        <v>0</v>
      </c>
      <c r="MI152" s="613">
        <v>0</v>
      </c>
      <c r="MJ152" s="613">
        <v>0</v>
      </c>
      <c r="MK152" s="613">
        <v>0</v>
      </c>
      <c r="ML152" s="613">
        <v>0</v>
      </c>
      <c r="MM152" s="613">
        <v>0</v>
      </c>
      <c r="MN152" s="613">
        <v>0</v>
      </c>
      <c r="MO152" s="613">
        <v>0</v>
      </c>
      <c r="MP152" s="613">
        <v>0</v>
      </c>
      <c r="MQ152" s="613">
        <v>0</v>
      </c>
      <c r="MR152" s="613">
        <v>0</v>
      </c>
      <c r="MS152" s="613">
        <v>0</v>
      </c>
      <c r="MT152" s="613">
        <v>0</v>
      </c>
      <c r="MU152" s="613">
        <v>0</v>
      </c>
      <c r="MV152" s="613">
        <v>0</v>
      </c>
      <c r="MW152" s="613">
        <v>0</v>
      </c>
      <c r="MX152" s="613">
        <v>0</v>
      </c>
      <c r="MY152" s="613">
        <v>0</v>
      </c>
      <c r="MZ152" s="613">
        <v>0</v>
      </c>
      <c r="NA152" s="613">
        <v>0</v>
      </c>
      <c r="NB152" s="613">
        <v>0</v>
      </c>
      <c r="NC152" s="613">
        <v>0</v>
      </c>
      <c r="ND152" s="613">
        <v>0</v>
      </c>
      <c r="NE152" s="613">
        <v>0</v>
      </c>
      <c r="NF152" s="613">
        <v>0</v>
      </c>
      <c r="NG152" s="613">
        <v>0</v>
      </c>
      <c r="NH152" s="613">
        <v>0</v>
      </c>
      <c r="NI152" s="613">
        <v>0</v>
      </c>
      <c r="NJ152" s="613">
        <v>0</v>
      </c>
      <c r="NK152" s="613">
        <v>0</v>
      </c>
      <c r="NL152" s="613">
        <v>0</v>
      </c>
      <c r="NM152" s="613">
        <v>0</v>
      </c>
      <c r="NN152" s="613">
        <v>0</v>
      </c>
      <c r="NO152" s="613">
        <v>0</v>
      </c>
      <c r="NP152" s="613">
        <v>0</v>
      </c>
      <c r="NQ152" s="613">
        <v>0</v>
      </c>
      <c r="NR152" s="613">
        <v>0</v>
      </c>
      <c r="NS152" s="613">
        <v>0</v>
      </c>
      <c r="NT152" s="613">
        <v>0</v>
      </c>
      <c r="NU152" s="613">
        <v>0</v>
      </c>
      <c r="NV152" s="613">
        <v>0</v>
      </c>
      <c r="NW152" s="613">
        <v>0</v>
      </c>
      <c r="NX152" s="613">
        <v>0</v>
      </c>
      <c r="NY152" s="613">
        <v>0</v>
      </c>
      <c r="NZ152" s="613">
        <v>0</v>
      </c>
      <c r="OA152" s="613">
        <v>0</v>
      </c>
      <c r="OB152" s="613">
        <v>0</v>
      </c>
      <c r="OC152" s="613">
        <v>0</v>
      </c>
      <c r="OD152" s="613">
        <v>0</v>
      </c>
      <c r="OE152" s="613">
        <v>0</v>
      </c>
      <c r="OF152" s="613">
        <v>0</v>
      </c>
      <c r="OG152" s="613">
        <v>0</v>
      </c>
      <c r="OH152" s="613">
        <v>0</v>
      </c>
      <c r="OI152" s="613">
        <v>0</v>
      </c>
      <c r="OJ152" s="613">
        <v>0</v>
      </c>
      <c r="OK152" s="613">
        <v>0</v>
      </c>
      <c r="OL152" s="613">
        <v>0</v>
      </c>
      <c r="OM152" s="613">
        <v>0</v>
      </c>
      <c r="ON152" s="613">
        <v>0</v>
      </c>
      <c r="OO152" s="613">
        <v>0</v>
      </c>
      <c r="OP152" s="613">
        <v>0</v>
      </c>
      <c r="OQ152" s="613">
        <v>0</v>
      </c>
      <c r="OR152" s="613">
        <v>0</v>
      </c>
      <c r="OS152" s="613">
        <v>0</v>
      </c>
      <c r="OT152" s="613">
        <v>0</v>
      </c>
      <c r="OU152" s="613">
        <v>0</v>
      </c>
      <c r="OV152" s="613">
        <v>0</v>
      </c>
      <c r="OW152" s="613">
        <v>0</v>
      </c>
      <c r="OX152" s="613">
        <v>0</v>
      </c>
      <c r="OY152" s="613">
        <v>0</v>
      </c>
      <c r="OZ152" s="613">
        <v>0</v>
      </c>
      <c r="PA152" s="613">
        <v>0</v>
      </c>
      <c r="PB152" s="613">
        <v>0</v>
      </c>
      <c r="PC152" s="613">
        <v>0</v>
      </c>
      <c r="PD152" s="613">
        <v>0</v>
      </c>
      <c r="PE152" s="613">
        <v>0</v>
      </c>
      <c r="PF152" s="613">
        <v>0</v>
      </c>
      <c r="PG152" s="613">
        <v>0</v>
      </c>
      <c r="PH152" s="613">
        <v>0</v>
      </c>
      <c r="PI152" s="613">
        <v>0</v>
      </c>
      <c r="PJ152" s="613">
        <v>0</v>
      </c>
      <c r="PK152" s="613">
        <v>0</v>
      </c>
      <c r="PL152" s="613">
        <v>0</v>
      </c>
      <c r="PM152" s="613">
        <v>0</v>
      </c>
      <c r="PN152" s="613">
        <v>0</v>
      </c>
      <c r="PO152" s="613">
        <v>0</v>
      </c>
      <c r="PP152" s="613">
        <v>0</v>
      </c>
      <c r="PQ152" s="613">
        <v>0</v>
      </c>
      <c r="PR152" s="613">
        <v>0</v>
      </c>
      <c r="PS152" s="613">
        <v>0</v>
      </c>
      <c r="PT152" s="613">
        <v>0</v>
      </c>
      <c r="PU152" s="613">
        <v>0</v>
      </c>
      <c r="PV152" s="613">
        <v>0</v>
      </c>
      <c r="PW152" s="613">
        <v>0</v>
      </c>
      <c r="PX152" s="613">
        <v>0</v>
      </c>
      <c r="PY152" s="613">
        <v>0</v>
      </c>
      <c r="PZ152" s="613">
        <v>0</v>
      </c>
      <c r="QA152" s="613">
        <v>0</v>
      </c>
      <c r="QB152" s="613">
        <v>0</v>
      </c>
      <c r="QC152" s="613">
        <v>0</v>
      </c>
      <c r="QD152" s="613">
        <v>0</v>
      </c>
      <c r="QE152" s="613">
        <v>0</v>
      </c>
      <c r="QF152" s="613">
        <v>0</v>
      </c>
      <c r="QG152" s="613">
        <v>0</v>
      </c>
      <c r="QH152" s="613">
        <v>0</v>
      </c>
      <c r="QI152" s="613">
        <v>0</v>
      </c>
      <c r="QJ152" s="613">
        <v>0</v>
      </c>
      <c r="QK152" s="613">
        <v>0</v>
      </c>
      <c r="QL152" s="613">
        <v>0</v>
      </c>
      <c r="QM152" s="613">
        <v>0</v>
      </c>
      <c r="QN152" s="613">
        <v>0</v>
      </c>
      <c r="QO152" s="613">
        <v>0</v>
      </c>
      <c r="QP152" s="613">
        <v>0</v>
      </c>
      <c r="QQ152" s="613">
        <v>0</v>
      </c>
      <c r="QR152" s="613">
        <v>0</v>
      </c>
      <c r="QS152" s="613">
        <v>0</v>
      </c>
      <c r="QT152" s="613">
        <v>0</v>
      </c>
      <c r="QU152" s="613">
        <v>0</v>
      </c>
      <c r="QV152" s="613">
        <v>0</v>
      </c>
      <c r="QW152" s="613">
        <v>0</v>
      </c>
      <c r="QX152" s="613">
        <v>0</v>
      </c>
      <c r="QY152" s="613">
        <v>0</v>
      </c>
      <c r="QZ152" s="613">
        <v>0</v>
      </c>
      <c r="RA152" s="613">
        <v>0</v>
      </c>
      <c r="RB152" s="613">
        <v>0</v>
      </c>
      <c r="RC152" s="613">
        <v>0</v>
      </c>
      <c r="RD152" s="613">
        <v>0</v>
      </c>
      <c r="RE152" s="613">
        <v>0</v>
      </c>
      <c r="RF152" s="613">
        <v>0</v>
      </c>
      <c r="RG152" s="613">
        <v>0</v>
      </c>
      <c r="RH152" s="613">
        <v>0</v>
      </c>
      <c r="RI152" s="613">
        <v>0</v>
      </c>
      <c r="RJ152" s="613">
        <v>0</v>
      </c>
      <c r="RK152" s="613">
        <v>0</v>
      </c>
      <c r="RL152" s="613">
        <v>0</v>
      </c>
      <c r="RM152" s="613">
        <v>0</v>
      </c>
      <c r="RN152" s="613">
        <v>0</v>
      </c>
      <c r="RO152" s="613">
        <v>0</v>
      </c>
      <c r="RP152" s="613">
        <v>0</v>
      </c>
      <c r="RQ152" s="613">
        <v>0</v>
      </c>
      <c r="RR152" s="613">
        <v>0</v>
      </c>
      <c r="RS152" s="613">
        <v>0</v>
      </c>
      <c r="RT152" s="613">
        <v>0</v>
      </c>
      <c r="RU152" s="613">
        <v>0</v>
      </c>
      <c r="RV152" s="613">
        <v>0</v>
      </c>
      <c r="RW152" s="613">
        <v>0</v>
      </c>
      <c r="RX152" s="613">
        <v>0</v>
      </c>
      <c r="RY152" s="613">
        <v>0</v>
      </c>
      <c r="RZ152" s="613">
        <v>0</v>
      </c>
      <c r="SA152" s="613">
        <v>0</v>
      </c>
      <c r="SB152" s="613">
        <v>0</v>
      </c>
      <c r="SC152" s="613">
        <v>0</v>
      </c>
      <c r="SD152" s="613">
        <v>0</v>
      </c>
      <c r="SE152" s="613">
        <v>0</v>
      </c>
      <c r="SF152" s="613">
        <v>0</v>
      </c>
      <c r="SG152" s="613">
        <v>0</v>
      </c>
      <c r="SH152" s="613">
        <v>0</v>
      </c>
      <c r="SI152" s="613">
        <v>0</v>
      </c>
      <c r="SJ152" s="613">
        <v>0</v>
      </c>
      <c r="SK152" s="267">
        <f t="shared" si="400"/>
        <v>0</v>
      </c>
      <c r="SL152" s="254"/>
      <c r="SM152" s="242"/>
      <c r="SN152" s="242"/>
      <c r="SO152" s="242"/>
    </row>
    <row r="153" spans="1:509" outlineLevel="3" x14ac:dyDescent="0.35">
      <c r="A153" s="242"/>
      <c r="B153" s="251"/>
      <c r="C153" s="438">
        <f t="shared" si="401"/>
        <v>4</v>
      </c>
      <c r="D153" s="267"/>
      <c r="E153" s="316">
        <f t="shared" si="402"/>
        <v>12</v>
      </c>
      <c r="F153" s="322"/>
      <c r="G153" s="322"/>
      <c r="H153" s="267"/>
      <c r="I153" s="540"/>
      <c r="J153" s="554" t="s">
        <v>857</v>
      </c>
      <c r="K153" s="541"/>
      <c r="L153" s="613">
        <v>0</v>
      </c>
      <c r="M153" s="613">
        <v>0</v>
      </c>
      <c r="N153" s="613">
        <v>0</v>
      </c>
      <c r="O153" s="613">
        <v>0</v>
      </c>
      <c r="P153" s="613">
        <v>0</v>
      </c>
      <c r="Q153" s="613">
        <v>0</v>
      </c>
      <c r="R153" s="613">
        <v>0</v>
      </c>
      <c r="S153" s="613">
        <v>0</v>
      </c>
      <c r="T153" s="613">
        <v>0</v>
      </c>
      <c r="U153" s="613">
        <v>0</v>
      </c>
      <c r="V153" s="613">
        <v>0</v>
      </c>
      <c r="W153" s="613">
        <v>0</v>
      </c>
      <c r="X153" s="613">
        <v>0</v>
      </c>
      <c r="Y153" s="613">
        <v>0</v>
      </c>
      <c r="Z153" s="613">
        <v>0</v>
      </c>
      <c r="AA153" s="613">
        <v>0</v>
      </c>
      <c r="AB153" s="613">
        <v>0</v>
      </c>
      <c r="AC153" s="613">
        <v>0</v>
      </c>
      <c r="AD153" s="613">
        <v>0</v>
      </c>
      <c r="AE153" s="613">
        <v>0</v>
      </c>
      <c r="AF153" s="613">
        <v>0</v>
      </c>
      <c r="AG153" s="613">
        <v>0</v>
      </c>
      <c r="AH153" s="613">
        <v>0</v>
      </c>
      <c r="AI153" s="613">
        <v>0</v>
      </c>
      <c r="AJ153" s="613">
        <v>0</v>
      </c>
      <c r="AK153" s="613">
        <v>0</v>
      </c>
      <c r="AL153" s="613">
        <v>0</v>
      </c>
      <c r="AM153" s="613">
        <v>0</v>
      </c>
      <c r="AN153" s="613">
        <v>0</v>
      </c>
      <c r="AO153" s="613">
        <v>0</v>
      </c>
      <c r="AP153" s="613">
        <v>0</v>
      </c>
      <c r="AQ153" s="613">
        <v>0</v>
      </c>
      <c r="AR153" s="613">
        <v>0</v>
      </c>
      <c r="AS153" s="613">
        <v>0</v>
      </c>
      <c r="AT153" s="613">
        <v>0</v>
      </c>
      <c r="AU153" s="613">
        <v>0</v>
      </c>
      <c r="AV153" s="613">
        <v>0</v>
      </c>
      <c r="AW153" s="613">
        <v>0</v>
      </c>
      <c r="AX153" s="613">
        <v>0</v>
      </c>
      <c r="AY153" s="613">
        <v>0</v>
      </c>
      <c r="AZ153" s="613">
        <v>0</v>
      </c>
      <c r="BA153" s="613">
        <v>0</v>
      </c>
      <c r="BB153" s="613">
        <v>0</v>
      </c>
      <c r="BC153" s="613">
        <v>0</v>
      </c>
      <c r="BD153" s="613">
        <v>0</v>
      </c>
      <c r="BE153" s="613">
        <v>0</v>
      </c>
      <c r="BF153" s="613">
        <v>0</v>
      </c>
      <c r="BG153" s="613">
        <v>0</v>
      </c>
      <c r="BH153" s="613">
        <v>0</v>
      </c>
      <c r="BI153" s="613">
        <v>0</v>
      </c>
      <c r="BJ153" s="613">
        <v>0</v>
      </c>
      <c r="BK153" s="613">
        <v>0</v>
      </c>
      <c r="BL153" s="613">
        <v>0</v>
      </c>
      <c r="BM153" s="613">
        <v>0</v>
      </c>
      <c r="BN153" s="613">
        <v>0</v>
      </c>
      <c r="BO153" s="613">
        <v>0</v>
      </c>
      <c r="BP153" s="613">
        <v>0</v>
      </c>
      <c r="BQ153" s="613">
        <v>0</v>
      </c>
      <c r="BR153" s="613">
        <v>0</v>
      </c>
      <c r="BS153" s="613">
        <v>0</v>
      </c>
      <c r="BT153" s="613">
        <v>0</v>
      </c>
      <c r="BU153" s="613">
        <v>0</v>
      </c>
      <c r="BV153" s="613">
        <v>0</v>
      </c>
      <c r="BW153" s="613">
        <v>0</v>
      </c>
      <c r="BX153" s="613">
        <v>0</v>
      </c>
      <c r="BY153" s="613">
        <v>0</v>
      </c>
      <c r="BZ153" s="613">
        <v>0</v>
      </c>
      <c r="CA153" s="613">
        <v>0</v>
      </c>
      <c r="CB153" s="613">
        <v>0</v>
      </c>
      <c r="CC153" s="613">
        <v>0</v>
      </c>
      <c r="CD153" s="613">
        <v>0</v>
      </c>
      <c r="CE153" s="613">
        <v>0</v>
      </c>
      <c r="CF153" s="613">
        <v>0</v>
      </c>
      <c r="CG153" s="613">
        <v>0</v>
      </c>
      <c r="CH153" s="613">
        <v>0</v>
      </c>
      <c r="CI153" s="613">
        <v>0</v>
      </c>
      <c r="CJ153" s="613">
        <v>0</v>
      </c>
      <c r="CK153" s="613">
        <v>0</v>
      </c>
      <c r="CL153" s="613">
        <v>0</v>
      </c>
      <c r="CM153" s="613">
        <v>0</v>
      </c>
      <c r="CN153" s="613">
        <v>0</v>
      </c>
      <c r="CO153" s="613">
        <v>0</v>
      </c>
      <c r="CP153" s="613">
        <v>0</v>
      </c>
      <c r="CQ153" s="613">
        <v>0</v>
      </c>
      <c r="CR153" s="613">
        <v>0</v>
      </c>
      <c r="CS153" s="613">
        <v>0</v>
      </c>
      <c r="CT153" s="613">
        <v>0</v>
      </c>
      <c r="CU153" s="613">
        <v>0</v>
      </c>
      <c r="CV153" s="613">
        <v>0</v>
      </c>
      <c r="CW153" s="613">
        <v>0</v>
      </c>
      <c r="CX153" s="613">
        <v>0</v>
      </c>
      <c r="CY153" s="613">
        <v>0</v>
      </c>
      <c r="CZ153" s="613">
        <v>0</v>
      </c>
      <c r="DA153" s="613">
        <v>0</v>
      </c>
      <c r="DB153" s="613">
        <v>0</v>
      </c>
      <c r="DC153" s="613">
        <v>0</v>
      </c>
      <c r="DD153" s="613">
        <v>0</v>
      </c>
      <c r="DE153" s="613">
        <v>0</v>
      </c>
      <c r="DF153" s="613">
        <v>0</v>
      </c>
      <c r="DG153" s="613">
        <v>0</v>
      </c>
      <c r="DH153" s="613">
        <v>0</v>
      </c>
      <c r="DI153" s="613">
        <v>0</v>
      </c>
      <c r="DJ153" s="613">
        <v>0</v>
      </c>
      <c r="DK153" s="613">
        <v>0</v>
      </c>
      <c r="DL153" s="613">
        <v>0</v>
      </c>
      <c r="DM153" s="613">
        <v>0</v>
      </c>
      <c r="DN153" s="613">
        <v>0</v>
      </c>
      <c r="DO153" s="613">
        <v>0</v>
      </c>
      <c r="DP153" s="613">
        <v>0</v>
      </c>
      <c r="DQ153" s="613">
        <v>0</v>
      </c>
      <c r="DR153" s="613">
        <v>0</v>
      </c>
      <c r="DS153" s="613">
        <v>0</v>
      </c>
      <c r="DT153" s="613">
        <v>0</v>
      </c>
      <c r="DU153" s="613">
        <v>0</v>
      </c>
      <c r="DV153" s="613">
        <v>0</v>
      </c>
      <c r="DW153" s="613">
        <v>0</v>
      </c>
      <c r="DX153" s="613">
        <v>0</v>
      </c>
      <c r="DY153" s="613">
        <v>0</v>
      </c>
      <c r="DZ153" s="613">
        <v>0</v>
      </c>
      <c r="EA153" s="613">
        <v>0</v>
      </c>
      <c r="EB153" s="613">
        <v>0</v>
      </c>
      <c r="EC153" s="613">
        <v>0</v>
      </c>
      <c r="ED153" s="613">
        <v>0</v>
      </c>
      <c r="EE153" s="613">
        <v>0</v>
      </c>
      <c r="EF153" s="613">
        <v>0</v>
      </c>
      <c r="EG153" s="613">
        <v>0</v>
      </c>
      <c r="EH153" s="613">
        <v>0</v>
      </c>
      <c r="EI153" s="613">
        <v>0</v>
      </c>
      <c r="EJ153" s="613">
        <v>0</v>
      </c>
      <c r="EK153" s="613">
        <v>0</v>
      </c>
      <c r="EL153" s="613">
        <v>0</v>
      </c>
      <c r="EM153" s="613">
        <v>0</v>
      </c>
      <c r="EN153" s="613">
        <v>0</v>
      </c>
      <c r="EO153" s="613">
        <v>0</v>
      </c>
      <c r="EP153" s="613">
        <v>0</v>
      </c>
      <c r="EQ153" s="613">
        <v>0</v>
      </c>
      <c r="ER153" s="613">
        <v>0</v>
      </c>
      <c r="ES153" s="613">
        <v>0</v>
      </c>
      <c r="ET153" s="613">
        <v>0</v>
      </c>
      <c r="EU153" s="613">
        <v>0</v>
      </c>
      <c r="EV153" s="613">
        <v>0</v>
      </c>
      <c r="EW153" s="613">
        <v>0</v>
      </c>
      <c r="EX153" s="613">
        <v>0</v>
      </c>
      <c r="EY153" s="613">
        <v>0</v>
      </c>
      <c r="EZ153" s="613">
        <v>0</v>
      </c>
      <c r="FA153" s="613">
        <v>0</v>
      </c>
      <c r="FB153" s="613">
        <v>0</v>
      </c>
      <c r="FC153" s="613">
        <v>0</v>
      </c>
      <c r="FD153" s="613">
        <v>0</v>
      </c>
      <c r="FE153" s="613">
        <v>0</v>
      </c>
      <c r="FF153" s="613">
        <v>0</v>
      </c>
      <c r="FG153" s="613">
        <v>0</v>
      </c>
      <c r="FH153" s="613">
        <v>0</v>
      </c>
      <c r="FI153" s="613">
        <v>0</v>
      </c>
      <c r="FJ153" s="613">
        <v>0</v>
      </c>
      <c r="FK153" s="613">
        <v>0</v>
      </c>
      <c r="FL153" s="613">
        <v>0</v>
      </c>
      <c r="FM153" s="613">
        <v>0</v>
      </c>
      <c r="FN153" s="613">
        <v>0</v>
      </c>
      <c r="FO153" s="613">
        <v>0</v>
      </c>
      <c r="FP153" s="613">
        <v>0</v>
      </c>
      <c r="FQ153" s="613">
        <v>0</v>
      </c>
      <c r="FR153" s="613">
        <v>0</v>
      </c>
      <c r="FS153" s="613">
        <v>0</v>
      </c>
      <c r="FT153" s="613">
        <v>0</v>
      </c>
      <c r="FU153" s="613">
        <v>0</v>
      </c>
      <c r="FV153" s="613">
        <v>0</v>
      </c>
      <c r="FW153" s="613">
        <v>0</v>
      </c>
      <c r="FX153" s="613">
        <v>0</v>
      </c>
      <c r="FY153" s="613">
        <v>0</v>
      </c>
      <c r="FZ153" s="613">
        <v>0</v>
      </c>
      <c r="GA153" s="613">
        <v>0</v>
      </c>
      <c r="GB153" s="613">
        <v>0</v>
      </c>
      <c r="GC153" s="613">
        <v>0</v>
      </c>
      <c r="GD153" s="613">
        <v>0</v>
      </c>
      <c r="GE153" s="613">
        <v>0</v>
      </c>
      <c r="GF153" s="613">
        <v>0</v>
      </c>
      <c r="GG153" s="613">
        <v>0</v>
      </c>
      <c r="GH153" s="613">
        <v>0</v>
      </c>
      <c r="GI153" s="613">
        <v>0</v>
      </c>
      <c r="GJ153" s="613">
        <v>0</v>
      </c>
      <c r="GK153" s="613">
        <v>0</v>
      </c>
      <c r="GL153" s="613">
        <v>0</v>
      </c>
      <c r="GM153" s="613">
        <v>0</v>
      </c>
      <c r="GN153" s="613">
        <v>0</v>
      </c>
      <c r="GO153" s="613">
        <v>0</v>
      </c>
      <c r="GP153" s="613">
        <v>0</v>
      </c>
      <c r="GQ153" s="613">
        <v>0</v>
      </c>
      <c r="GR153" s="613">
        <v>0</v>
      </c>
      <c r="GS153" s="613">
        <v>0</v>
      </c>
      <c r="GT153" s="613">
        <v>0</v>
      </c>
      <c r="GU153" s="613">
        <v>0</v>
      </c>
      <c r="GV153" s="613">
        <v>0</v>
      </c>
      <c r="GW153" s="613">
        <v>0</v>
      </c>
      <c r="GX153" s="613">
        <v>0</v>
      </c>
      <c r="GY153" s="613">
        <v>0</v>
      </c>
      <c r="GZ153" s="613">
        <v>0</v>
      </c>
      <c r="HA153" s="613">
        <v>0</v>
      </c>
      <c r="HB153" s="613">
        <v>0</v>
      </c>
      <c r="HC153" s="613">
        <v>0</v>
      </c>
      <c r="HD153" s="613">
        <v>0</v>
      </c>
      <c r="HE153" s="613">
        <v>0</v>
      </c>
      <c r="HF153" s="613">
        <v>0</v>
      </c>
      <c r="HG153" s="613">
        <v>0</v>
      </c>
      <c r="HH153" s="613">
        <v>0</v>
      </c>
      <c r="HI153" s="613">
        <v>0</v>
      </c>
      <c r="HJ153" s="613">
        <v>0</v>
      </c>
      <c r="HK153" s="613">
        <v>0</v>
      </c>
      <c r="HL153" s="613">
        <v>0</v>
      </c>
      <c r="HM153" s="613">
        <v>0</v>
      </c>
      <c r="HN153" s="613">
        <v>0</v>
      </c>
      <c r="HO153" s="613">
        <v>0</v>
      </c>
      <c r="HP153" s="613">
        <v>0</v>
      </c>
      <c r="HQ153" s="613">
        <v>0</v>
      </c>
      <c r="HR153" s="613">
        <v>0</v>
      </c>
      <c r="HS153" s="613">
        <v>0</v>
      </c>
      <c r="HT153" s="613">
        <v>0</v>
      </c>
      <c r="HU153" s="613">
        <v>0</v>
      </c>
      <c r="HV153" s="613">
        <v>0</v>
      </c>
      <c r="HW153" s="613">
        <v>0</v>
      </c>
      <c r="HX153" s="613">
        <v>0</v>
      </c>
      <c r="HY153" s="613">
        <v>0</v>
      </c>
      <c r="HZ153" s="613">
        <v>0</v>
      </c>
      <c r="IA153" s="613">
        <v>0</v>
      </c>
      <c r="IB153" s="613">
        <v>0</v>
      </c>
      <c r="IC153" s="613">
        <v>0</v>
      </c>
      <c r="ID153" s="613">
        <v>0</v>
      </c>
      <c r="IE153" s="613">
        <v>0</v>
      </c>
      <c r="IF153" s="613">
        <v>0</v>
      </c>
      <c r="IG153" s="613">
        <v>0</v>
      </c>
      <c r="IH153" s="613">
        <v>0</v>
      </c>
      <c r="II153" s="613">
        <v>0</v>
      </c>
      <c r="IJ153" s="613">
        <v>0</v>
      </c>
      <c r="IK153" s="613">
        <v>0</v>
      </c>
      <c r="IL153" s="613">
        <v>0</v>
      </c>
      <c r="IM153" s="613">
        <v>0</v>
      </c>
      <c r="IN153" s="613">
        <v>0</v>
      </c>
      <c r="IO153" s="613">
        <v>0</v>
      </c>
      <c r="IP153" s="613">
        <v>0</v>
      </c>
      <c r="IQ153" s="613">
        <v>0</v>
      </c>
      <c r="IR153" s="613">
        <v>0</v>
      </c>
      <c r="IS153" s="613">
        <v>0</v>
      </c>
      <c r="IT153" s="613">
        <v>0</v>
      </c>
      <c r="IU153" s="613">
        <v>0</v>
      </c>
      <c r="IV153" s="613">
        <v>0</v>
      </c>
      <c r="IW153" s="613">
        <v>0</v>
      </c>
      <c r="IX153" s="613">
        <v>0</v>
      </c>
      <c r="IY153" s="613">
        <v>0</v>
      </c>
      <c r="IZ153" s="613">
        <v>0</v>
      </c>
      <c r="JA153" s="613">
        <v>0</v>
      </c>
      <c r="JB153" s="613">
        <v>0</v>
      </c>
      <c r="JC153" s="613">
        <v>0</v>
      </c>
      <c r="JD153" s="613">
        <v>0</v>
      </c>
      <c r="JE153" s="613">
        <v>0</v>
      </c>
      <c r="JF153" s="613">
        <v>0</v>
      </c>
      <c r="JG153" s="613">
        <v>0</v>
      </c>
      <c r="JH153" s="613">
        <v>0</v>
      </c>
      <c r="JI153" s="613">
        <v>0</v>
      </c>
      <c r="JJ153" s="613">
        <v>0</v>
      </c>
      <c r="JK153" s="613">
        <v>0</v>
      </c>
      <c r="JL153" s="613">
        <v>0</v>
      </c>
      <c r="JM153" s="613">
        <v>0</v>
      </c>
      <c r="JN153" s="613">
        <v>0</v>
      </c>
      <c r="JO153" s="613">
        <v>0</v>
      </c>
      <c r="JP153" s="613">
        <v>0</v>
      </c>
      <c r="JQ153" s="613">
        <v>0</v>
      </c>
      <c r="JR153" s="613">
        <v>0</v>
      </c>
      <c r="JS153" s="613">
        <v>0</v>
      </c>
      <c r="JT153" s="613">
        <v>0</v>
      </c>
      <c r="JU153" s="613">
        <v>0</v>
      </c>
      <c r="JV153" s="613">
        <v>0</v>
      </c>
      <c r="JW153" s="613">
        <v>0</v>
      </c>
      <c r="JX153" s="613">
        <v>0</v>
      </c>
      <c r="JY153" s="613">
        <v>0</v>
      </c>
      <c r="JZ153" s="613">
        <v>0</v>
      </c>
      <c r="KA153" s="613">
        <v>0</v>
      </c>
      <c r="KB153" s="613">
        <v>0</v>
      </c>
      <c r="KC153" s="613">
        <v>0</v>
      </c>
      <c r="KD153" s="613">
        <v>0</v>
      </c>
      <c r="KE153" s="613">
        <v>0</v>
      </c>
      <c r="KF153" s="613">
        <v>0</v>
      </c>
      <c r="KG153" s="613">
        <v>0</v>
      </c>
      <c r="KH153" s="613">
        <v>0</v>
      </c>
      <c r="KI153" s="613">
        <v>0</v>
      </c>
      <c r="KJ153" s="613">
        <v>0</v>
      </c>
      <c r="KK153" s="613">
        <v>0</v>
      </c>
      <c r="KL153" s="613">
        <v>0</v>
      </c>
      <c r="KM153" s="613">
        <v>0</v>
      </c>
      <c r="KN153" s="613">
        <v>0</v>
      </c>
      <c r="KO153" s="613">
        <v>0</v>
      </c>
      <c r="KP153" s="613">
        <v>0</v>
      </c>
      <c r="KQ153" s="613">
        <v>0</v>
      </c>
      <c r="KR153" s="613">
        <v>0</v>
      </c>
      <c r="KS153" s="613">
        <v>0</v>
      </c>
      <c r="KT153" s="613">
        <v>0</v>
      </c>
      <c r="KU153" s="613">
        <v>0</v>
      </c>
      <c r="KV153" s="613">
        <v>0</v>
      </c>
      <c r="KW153" s="613">
        <v>0</v>
      </c>
      <c r="KX153" s="613">
        <v>0</v>
      </c>
      <c r="KY153" s="613">
        <v>0</v>
      </c>
      <c r="KZ153" s="613">
        <v>0</v>
      </c>
      <c r="LA153" s="613">
        <v>0</v>
      </c>
      <c r="LB153" s="613">
        <v>0</v>
      </c>
      <c r="LC153" s="613">
        <v>0</v>
      </c>
      <c r="LD153" s="613">
        <v>0</v>
      </c>
      <c r="LE153" s="613">
        <v>0</v>
      </c>
      <c r="LF153" s="613">
        <v>0</v>
      </c>
      <c r="LG153" s="613">
        <v>0</v>
      </c>
      <c r="LH153" s="613">
        <v>0</v>
      </c>
      <c r="LI153" s="613">
        <v>0</v>
      </c>
      <c r="LJ153" s="613">
        <v>0</v>
      </c>
      <c r="LK153" s="613">
        <v>0</v>
      </c>
      <c r="LL153" s="613">
        <v>0</v>
      </c>
      <c r="LM153" s="613">
        <v>0</v>
      </c>
      <c r="LN153" s="613">
        <v>0</v>
      </c>
      <c r="LO153" s="613">
        <v>0</v>
      </c>
      <c r="LP153" s="613">
        <v>0</v>
      </c>
      <c r="LQ153" s="613">
        <v>0</v>
      </c>
      <c r="LR153" s="613">
        <v>0</v>
      </c>
      <c r="LS153" s="613">
        <v>0</v>
      </c>
      <c r="LT153" s="613">
        <v>0</v>
      </c>
      <c r="LU153" s="613">
        <v>0</v>
      </c>
      <c r="LV153" s="613">
        <v>0</v>
      </c>
      <c r="LW153" s="613">
        <v>0</v>
      </c>
      <c r="LX153" s="613">
        <v>0</v>
      </c>
      <c r="LY153" s="613">
        <v>0</v>
      </c>
      <c r="LZ153" s="613">
        <v>0</v>
      </c>
      <c r="MA153" s="613">
        <v>0</v>
      </c>
      <c r="MB153" s="613">
        <v>0</v>
      </c>
      <c r="MC153" s="613">
        <v>0</v>
      </c>
      <c r="MD153" s="613">
        <v>0</v>
      </c>
      <c r="ME153" s="613">
        <v>0</v>
      </c>
      <c r="MF153" s="613">
        <v>0</v>
      </c>
      <c r="MG153" s="613">
        <v>0</v>
      </c>
      <c r="MH153" s="613">
        <v>0</v>
      </c>
      <c r="MI153" s="613">
        <v>0</v>
      </c>
      <c r="MJ153" s="613">
        <v>0</v>
      </c>
      <c r="MK153" s="613">
        <v>0</v>
      </c>
      <c r="ML153" s="613">
        <v>0</v>
      </c>
      <c r="MM153" s="613">
        <v>0</v>
      </c>
      <c r="MN153" s="613">
        <v>0</v>
      </c>
      <c r="MO153" s="613">
        <v>0</v>
      </c>
      <c r="MP153" s="613">
        <v>0</v>
      </c>
      <c r="MQ153" s="613">
        <v>0</v>
      </c>
      <c r="MR153" s="613">
        <v>0</v>
      </c>
      <c r="MS153" s="613">
        <v>0</v>
      </c>
      <c r="MT153" s="613">
        <v>0</v>
      </c>
      <c r="MU153" s="613">
        <v>0</v>
      </c>
      <c r="MV153" s="613">
        <v>0</v>
      </c>
      <c r="MW153" s="613">
        <v>0</v>
      </c>
      <c r="MX153" s="613">
        <v>0</v>
      </c>
      <c r="MY153" s="613">
        <v>0</v>
      </c>
      <c r="MZ153" s="613">
        <v>0</v>
      </c>
      <c r="NA153" s="613">
        <v>0</v>
      </c>
      <c r="NB153" s="613">
        <v>0</v>
      </c>
      <c r="NC153" s="613">
        <v>0</v>
      </c>
      <c r="ND153" s="613">
        <v>0</v>
      </c>
      <c r="NE153" s="613">
        <v>0</v>
      </c>
      <c r="NF153" s="613">
        <v>0</v>
      </c>
      <c r="NG153" s="613">
        <v>0</v>
      </c>
      <c r="NH153" s="613">
        <v>0</v>
      </c>
      <c r="NI153" s="613">
        <v>0</v>
      </c>
      <c r="NJ153" s="613">
        <v>0</v>
      </c>
      <c r="NK153" s="613">
        <v>0</v>
      </c>
      <c r="NL153" s="613">
        <v>0</v>
      </c>
      <c r="NM153" s="613">
        <v>0</v>
      </c>
      <c r="NN153" s="613">
        <v>0</v>
      </c>
      <c r="NO153" s="613">
        <v>0</v>
      </c>
      <c r="NP153" s="613">
        <v>0</v>
      </c>
      <c r="NQ153" s="613">
        <v>0</v>
      </c>
      <c r="NR153" s="613">
        <v>0</v>
      </c>
      <c r="NS153" s="613">
        <v>0</v>
      </c>
      <c r="NT153" s="613">
        <v>0</v>
      </c>
      <c r="NU153" s="613">
        <v>0</v>
      </c>
      <c r="NV153" s="613">
        <v>0</v>
      </c>
      <c r="NW153" s="613">
        <v>0</v>
      </c>
      <c r="NX153" s="613">
        <v>0</v>
      </c>
      <c r="NY153" s="613">
        <v>0</v>
      </c>
      <c r="NZ153" s="613">
        <v>0</v>
      </c>
      <c r="OA153" s="613">
        <v>0</v>
      </c>
      <c r="OB153" s="613">
        <v>0</v>
      </c>
      <c r="OC153" s="613">
        <v>0</v>
      </c>
      <c r="OD153" s="613">
        <v>0</v>
      </c>
      <c r="OE153" s="613">
        <v>0</v>
      </c>
      <c r="OF153" s="613">
        <v>0</v>
      </c>
      <c r="OG153" s="613">
        <v>0</v>
      </c>
      <c r="OH153" s="613">
        <v>0</v>
      </c>
      <c r="OI153" s="613">
        <v>0</v>
      </c>
      <c r="OJ153" s="613">
        <v>0</v>
      </c>
      <c r="OK153" s="613">
        <v>0</v>
      </c>
      <c r="OL153" s="613">
        <v>0</v>
      </c>
      <c r="OM153" s="613">
        <v>0</v>
      </c>
      <c r="ON153" s="613">
        <v>0</v>
      </c>
      <c r="OO153" s="613">
        <v>0</v>
      </c>
      <c r="OP153" s="613">
        <v>0</v>
      </c>
      <c r="OQ153" s="613">
        <v>0</v>
      </c>
      <c r="OR153" s="613">
        <v>0</v>
      </c>
      <c r="OS153" s="613">
        <v>0</v>
      </c>
      <c r="OT153" s="613">
        <v>0</v>
      </c>
      <c r="OU153" s="613">
        <v>0</v>
      </c>
      <c r="OV153" s="613">
        <v>0</v>
      </c>
      <c r="OW153" s="613">
        <v>0</v>
      </c>
      <c r="OX153" s="613">
        <v>0</v>
      </c>
      <c r="OY153" s="613">
        <v>0</v>
      </c>
      <c r="OZ153" s="613">
        <v>0</v>
      </c>
      <c r="PA153" s="613">
        <v>0</v>
      </c>
      <c r="PB153" s="613">
        <v>0</v>
      </c>
      <c r="PC153" s="613">
        <v>0</v>
      </c>
      <c r="PD153" s="613">
        <v>0</v>
      </c>
      <c r="PE153" s="613">
        <v>0</v>
      </c>
      <c r="PF153" s="613">
        <v>0</v>
      </c>
      <c r="PG153" s="613">
        <v>0</v>
      </c>
      <c r="PH153" s="613">
        <v>0</v>
      </c>
      <c r="PI153" s="613">
        <v>0</v>
      </c>
      <c r="PJ153" s="613">
        <v>0</v>
      </c>
      <c r="PK153" s="613">
        <v>0</v>
      </c>
      <c r="PL153" s="613">
        <v>0</v>
      </c>
      <c r="PM153" s="613">
        <v>0</v>
      </c>
      <c r="PN153" s="613">
        <v>0</v>
      </c>
      <c r="PO153" s="613">
        <v>0</v>
      </c>
      <c r="PP153" s="613">
        <v>0</v>
      </c>
      <c r="PQ153" s="613">
        <v>0</v>
      </c>
      <c r="PR153" s="613">
        <v>0</v>
      </c>
      <c r="PS153" s="613">
        <v>0</v>
      </c>
      <c r="PT153" s="613">
        <v>0</v>
      </c>
      <c r="PU153" s="613">
        <v>0</v>
      </c>
      <c r="PV153" s="613">
        <v>0</v>
      </c>
      <c r="PW153" s="613">
        <v>0</v>
      </c>
      <c r="PX153" s="613">
        <v>0</v>
      </c>
      <c r="PY153" s="613">
        <v>0</v>
      </c>
      <c r="PZ153" s="613">
        <v>0</v>
      </c>
      <c r="QA153" s="613">
        <v>0</v>
      </c>
      <c r="QB153" s="613">
        <v>0</v>
      </c>
      <c r="QC153" s="613">
        <v>0</v>
      </c>
      <c r="QD153" s="613">
        <v>0</v>
      </c>
      <c r="QE153" s="613">
        <v>0</v>
      </c>
      <c r="QF153" s="613">
        <v>0</v>
      </c>
      <c r="QG153" s="613">
        <v>0</v>
      </c>
      <c r="QH153" s="613">
        <v>0</v>
      </c>
      <c r="QI153" s="613">
        <v>0</v>
      </c>
      <c r="QJ153" s="613">
        <v>0</v>
      </c>
      <c r="QK153" s="613">
        <v>0</v>
      </c>
      <c r="QL153" s="613">
        <v>0</v>
      </c>
      <c r="QM153" s="613">
        <v>0</v>
      </c>
      <c r="QN153" s="613">
        <v>0</v>
      </c>
      <c r="QO153" s="613">
        <v>0</v>
      </c>
      <c r="QP153" s="613">
        <v>0</v>
      </c>
      <c r="QQ153" s="613">
        <v>0</v>
      </c>
      <c r="QR153" s="613">
        <v>0</v>
      </c>
      <c r="QS153" s="613">
        <v>0</v>
      </c>
      <c r="QT153" s="613">
        <v>0</v>
      </c>
      <c r="QU153" s="613">
        <v>0</v>
      </c>
      <c r="QV153" s="613">
        <v>0</v>
      </c>
      <c r="QW153" s="613">
        <v>0</v>
      </c>
      <c r="QX153" s="613">
        <v>0</v>
      </c>
      <c r="QY153" s="613">
        <v>0</v>
      </c>
      <c r="QZ153" s="613">
        <v>0</v>
      </c>
      <c r="RA153" s="613">
        <v>0</v>
      </c>
      <c r="RB153" s="613">
        <v>0</v>
      </c>
      <c r="RC153" s="613">
        <v>0</v>
      </c>
      <c r="RD153" s="613">
        <v>0</v>
      </c>
      <c r="RE153" s="613">
        <v>0</v>
      </c>
      <c r="RF153" s="613">
        <v>0</v>
      </c>
      <c r="RG153" s="613">
        <v>0</v>
      </c>
      <c r="RH153" s="613">
        <v>0</v>
      </c>
      <c r="RI153" s="613">
        <v>0</v>
      </c>
      <c r="RJ153" s="613">
        <v>0</v>
      </c>
      <c r="RK153" s="613">
        <v>0</v>
      </c>
      <c r="RL153" s="613">
        <v>0</v>
      </c>
      <c r="RM153" s="613">
        <v>0</v>
      </c>
      <c r="RN153" s="613">
        <v>0</v>
      </c>
      <c r="RO153" s="613">
        <v>0</v>
      </c>
      <c r="RP153" s="613">
        <v>0</v>
      </c>
      <c r="RQ153" s="613">
        <v>0</v>
      </c>
      <c r="RR153" s="613">
        <v>0</v>
      </c>
      <c r="RS153" s="613">
        <v>0</v>
      </c>
      <c r="RT153" s="613">
        <v>0</v>
      </c>
      <c r="RU153" s="613">
        <v>0</v>
      </c>
      <c r="RV153" s="613">
        <v>0</v>
      </c>
      <c r="RW153" s="613">
        <v>0</v>
      </c>
      <c r="RX153" s="613">
        <v>0</v>
      </c>
      <c r="RY153" s="613">
        <v>0</v>
      </c>
      <c r="RZ153" s="613">
        <v>0</v>
      </c>
      <c r="SA153" s="613">
        <v>0</v>
      </c>
      <c r="SB153" s="613">
        <v>0</v>
      </c>
      <c r="SC153" s="613">
        <v>0</v>
      </c>
      <c r="SD153" s="613">
        <v>0</v>
      </c>
      <c r="SE153" s="613">
        <v>0</v>
      </c>
      <c r="SF153" s="613">
        <v>0</v>
      </c>
      <c r="SG153" s="613">
        <v>0</v>
      </c>
      <c r="SH153" s="613">
        <v>0</v>
      </c>
      <c r="SI153" s="613">
        <v>0</v>
      </c>
      <c r="SJ153" s="613">
        <v>0</v>
      </c>
      <c r="SK153" s="267">
        <f t="shared" si="400"/>
        <v>0</v>
      </c>
      <c r="SL153" s="254"/>
      <c r="SM153" s="242"/>
      <c r="SN153" s="242"/>
      <c r="SO153" s="242"/>
    </row>
    <row r="154" spans="1:509" outlineLevel="3" x14ac:dyDescent="0.35">
      <c r="A154" s="242"/>
      <c r="B154" s="251"/>
      <c r="C154" s="438">
        <f t="shared" si="401"/>
        <v>4</v>
      </c>
      <c r="D154" s="267"/>
      <c r="E154" s="316">
        <f t="shared" si="402"/>
        <v>13</v>
      </c>
      <c r="F154" s="322"/>
      <c r="G154" s="322"/>
      <c r="H154" s="267"/>
      <c r="I154" s="540"/>
      <c r="J154" s="554" t="s">
        <v>858</v>
      </c>
      <c r="K154" s="541"/>
      <c r="L154" s="613">
        <v>0</v>
      </c>
      <c r="M154" s="613">
        <v>0</v>
      </c>
      <c r="N154" s="613">
        <v>0</v>
      </c>
      <c r="O154" s="613">
        <v>0</v>
      </c>
      <c r="P154" s="613">
        <v>0</v>
      </c>
      <c r="Q154" s="613">
        <v>0</v>
      </c>
      <c r="R154" s="613">
        <v>0</v>
      </c>
      <c r="S154" s="613">
        <v>0</v>
      </c>
      <c r="T154" s="613">
        <v>0</v>
      </c>
      <c r="U154" s="613">
        <v>0</v>
      </c>
      <c r="V154" s="613">
        <v>0</v>
      </c>
      <c r="W154" s="613">
        <v>0</v>
      </c>
      <c r="X154" s="613">
        <v>0</v>
      </c>
      <c r="Y154" s="613">
        <v>0</v>
      </c>
      <c r="Z154" s="613">
        <v>0</v>
      </c>
      <c r="AA154" s="613">
        <v>0</v>
      </c>
      <c r="AB154" s="613">
        <v>0</v>
      </c>
      <c r="AC154" s="613">
        <v>0</v>
      </c>
      <c r="AD154" s="613">
        <v>0</v>
      </c>
      <c r="AE154" s="613">
        <v>0</v>
      </c>
      <c r="AF154" s="613">
        <v>0</v>
      </c>
      <c r="AG154" s="613">
        <v>0</v>
      </c>
      <c r="AH154" s="613">
        <v>0</v>
      </c>
      <c r="AI154" s="613">
        <v>0</v>
      </c>
      <c r="AJ154" s="613">
        <v>0</v>
      </c>
      <c r="AK154" s="613">
        <v>0</v>
      </c>
      <c r="AL154" s="613">
        <v>0</v>
      </c>
      <c r="AM154" s="613">
        <v>0</v>
      </c>
      <c r="AN154" s="613">
        <v>0</v>
      </c>
      <c r="AO154" s="613">
        <v>0</v>
      </c>
      <c r="AP154" s="613">
        <v>0</v>
      </c>
      <c r="AQ154" s="613">
        <v>0</v>
      </c>
      <c r="AR154" s="613">
        <v>0</v>
      </c>
      <c r="AS154" s="613">
        <v>0</v>
      </c>
      <c r="AT154" s="613">
        <v>0</v>
      </c>
      <c r="AU154" s="613">
        <v>0</v>
      </c>
      <c r="AV154" s="613">
        <v>0</v>
      </c>
      <c r="AW154" s="613">
        <v>0</v>
      </c>
      <c r="AX154" s="613">
        <v>0</v>
      </c>
      <c r="AY154" s="613">
        <v>0</v>
      </c>
      <c r="AZ154" s="613">
        <v>0</v>
      </c>
      <c r="BA154" s="613">
        <v>0</v>
      </c>
      <c r="BB154" s="613">
        <v>0</v>
      </c>
      <c r="BC154" s="613">
        <v>0</v>
      </c>
      <c r="BD154" s="613">
        <v>0</v>
      </c>
      <c r="BE154" s="613">
        <v>0</v>
      </c>
      <c r="BF154" s="613">
        <v>0</v>
      </c>
      <c r="BG154" s="613">
        <v>0</v>
      </c>
      <c r="BH154" s="613">
        <v>0</v>
      </c>
      <c r="BI154" s="613">
        <v>0</v>
      </c>
      <c r="BJ154" s="613">
        <v>0</v>
      </c>
      <c r="BK154" s="613">
        <v>0</v>
      </c>
      <c r="BL154" s="613">
        <v>0</v>
      </c>
      <c r="BM154" s="613">
        <v>0</v>
      </c>
      <c r="BN154" s="613">
        <v>0</v>
      </c>
      <c r="BO154" s="613">
        <v>0</v>
      </c>
      <c r="BP154" s="613">
        <v>0</v>
      </c>
      <c r="BQ154" s="613">
        <v>0</v>
      </c>
      <c r="BR154" s="613">
        <v>0</v>
      </c>
      <c r="BS154" s="613">
        <v>0</v>
      </c>
      <c r="BT154" s="613">
        <v>0</v>
      </c>
      <c r="BU154" s="613">
        <v>0</v>
      </c>
      <c r="BV154" s="613">
        <v>0</v>
      </c>
      <c r="BW154" s="613">
        <v>0</v>
      </c>
      <c r="BX154" s="613">
        <v>0</v>
      </c>
      <c r="BY154" s="613">
        <v>0</v>
      </c>
      <c r="BZ154" s="613">
        <v>0</v>
      </c>
      <c r="CA154" s="613">
        <v>0</v>
      </c>
      <c r="CB154" s="613">
        <v>0</v>
      </c>
      <c r="CC154" s="613">
        <v>0</v>
      </c>
      <c r="CD154" s="613">
        <v>0</v>
      </c>
      <c r="CE154" s="613">
        <v>0</v>
      </c>
      <c r="CF154" s="613">
        <v>0</v>
      </c>
      <c r="CG154" s="613">
        <v>0</v>
      </c>
      <c r="CH154" s="613">
        <v>0</v>
      </c>
      <c r="CI154" s="613">
        <v>0</v>
      </c>
      <c r="CJ154" s="613">
        <v>0</v>
      </c>
      <c r="CK154" s="613">
        <v>0</v>
      </c>
      <c r="CL154" s="613">
        <v>0</v>
      </c>
      <c r="CM154" s="613">
        <v>0</v>
      </c>
      <c r="CN154" s="613">
        <v>0</v>
      </c>
      <c r="CO154" s="613">
        <v>0</v>
      </c>
      <c r="CP154" s="613">
        <v>0</v>
      </c>
      <c r="CQ154" s="613">
        <v>0</v>
      </c>
      <c r="CR154" s="613">
        <v>0</v>
      </c>
      <c r="CS154" s="613">
        <v>0</v>
      </c>
      <c r="CT154" s="613">
        <v>0</v>
      </c>
      <c r="CU154" s="613">
        <v>0</v>
      </c>
      <c r="CV154" s="613">
        <v>0</v>
      </c>
      <c r="CW154" s="613">
        <v>0</v>
      </c>
      <c r="CX154" s="613">
        <v>0</v>
      </c>
      <c r="CY154" s="613">
        <v>0</v>
      </c>
      <c r="CZ154" s="613">
        <v>0</v>
      </c>
      <c r="DA154" s="613">
        <v>0</v>
      </c>
      <c r="DB154" s="613">
        <v>0</v>
      </c>
      <c r="DC154" s="613">
        <v>0</v>
      </c>
      <c r="DD154" s="613">
        <v>0</v>
      </c>
      <c r="DE154" s="613">
        <v>0</v>
      </c>
      <c r="DF154" s="613">
        <v>0</v>
      </c>
      <c r="DG154" s="613">
        <v>0</v>
      </c>
      <c r="DH154" s="613">
        <v>0</v>
      </c>
      <c r="DI154" s="613">
        <v>0</v>
      </c>
      <c r="DJ154" s="613">
        <v>0</v>
      </c>
      <c r="DK154" s="613">
        <v>0</v>
      </c>
      <c r="DL154" s="613">
        <v>0</v>
      </c>
      <c r="DM154" s="613">
        <v>0</v>
      </c>
      <c r="DN154" s="613">
        <v>0</v>
      </c>
      <c r="DO154" s="613">
        <v>0</v>
      </c>
      <c r="DP154" s="613">
        <v>0</v>
      </c>
      <c r="DQ154" s="613">
        <v>0</v>
      </c>
      <c r="DR154" s="613">
        <v>0</v>
      </c>
      <c r="DS154" s="613">
        <v>0</v>
      </c>
      <c r="DT154" s="613">
        <v>0</v>
      </c>
      <c r="DU154" s="613">
        <v>0</v>
      </c>
      <c r="DV154" s="613">
        <v>0</v>
      </c>
      <c r="DW154" s="613">
        <v>0</v>
      </c>
      <c r="DX154" s="613">
        <v>0</v>
      </c>
      <c r="DY154" s="613">
        <v>0</v>
      </c>
      <c r="DZ154" s="613">
        <v>0</v>
      </c>
      <c r="EA154" s="613">
        <v>0</v>
      </c>
      <c r="EB154" s="613">
        <v>0</v>
      </c>
      <c r="EC154" s="613">
        <v>0</v>
      </c>
      <c r="ED154" s="613">
        <v>0</v>
      </c>
      <c r="EE154" s="613">
        <v>0</v>
      </c>
      <c r="EF154" s="613">
        <v>0</v>
      </c>
      <c r="EG154" s="613">
        <v>0</v>
      </c>
      <c r="EH154" s="613">
        <v>0</v>
      </c>
      <c r="EI154" s="613">
        <v>0</v>
      </c>
      <c r="EJ154" s="613">
        <v>0</v>
      </c>
      <c r="EK154" s="613">
        <v>0</v>
      </c>
      <c r="EL154" s="613">
        <v>0</v>
      </c>
      <c r="EM154" s="613">
        <v>0</v>
      </c>
      <c r="EN154" s="613">
        <v>0</v>
      </c>
      <c r="EO154" s="613">
        <v>0</v>
      </c>
      <c r="EP154" s="613">
        <v>0</v>
      </c>
      <c r="EQ154" s="613">
        <v>0</v>
      </c>
      <c r="ER154" s="613">
        <v>0</v>
      </c>
      <c r="ES154" s="613">
        <v>0</v>
      </c>
      <c r="ET154" s="613">
        <v>0</v>
      </c>
      <c r="EU154" s="613">
        <v>0</v>
      </c>
      <c r="EV154" s="613">
        <v>0</v>
      </c>
      <c r="EW154" s="613">
        <v>0</v>
      </c>
      <c r="EX154" s="613">
        <v>0</v>
      </c>
      <c r="EY154" s="613">
        <v>0</v>
      </c>
      <c r="EZ154" s="613">
        <v>0</v>
      </c>
      <c r="FA154" s="613">
        <v>0</v>
      </c>
      <c r="FB154" s="613">
        <v>0</v>
      </c>
      <c r="FC154" s="613">
        <v>0</v>
      </c>
      <c r="FD154" s="613">
        <v>0</v>
      </c>
      <c r="FE154" s="613">
        <v>0</v>
      </c>
      <c r="FF154" s="613">
        <v>0</v>
      </c>
      <c r="FG154" s="613">
        <v>0</v>
      </c>
      <c r="FH154" s="613">
        <v>0</v>
      </c>
      <c r="FI154" s="613">
        <v>0</v>
      </c>
      <c r="FJ154" s="613">
        <v>0</v>
      </c>
      <c r="FK154" s="613">
        <v>0</v>
      </c>
      <c r="FL154" s="613">
        <v>0</v>
      </c>
      <c r="FM154" s="613">
        <v>0</v>
      </c>
      <c r="FN154" s="613">
        <v>0</v>
      </c>
      <c r="FO154" s="613">
        <v>0</v>
      </c>
      <c r="FP154" s="613">
        <v>0</v>
      </c>
      <c r="FQ154" s="613">
        <v>0</v>
      </c>
      <c r="FR154" s="613">
        <v>0</v>
      </c>
      <c r="FS154" s="613">
        <v>0</v>
      </c>
      <c r="FT154" s="613">
        <v>0</v>
      </c>
      <c r="FU154" s="613">
        <v>0</v>
      </c>
      <c r="FV154" s="613">
        <v>0</v>
      </c>
      <c r="FW154" s="613">
        <v>0</v>
      </c>
      <c r="FX154" s="613">
        <v>0</v>
      </c>
      <c r="FY154" s="613">
        <v>0</v>
      </c>
      <c r="FZ154" s="613">
        <v>0</v>
      </c>
      <c r="GA154" s="613">
        <v>0</v>
      </c>
      <c r="GB154" s="613">
        <v>0</v>
      </c>
      <c r="GC154" s="613">
        <v>0</v>
      </c>
      <c r="GD154" s="613">
        <v>0</v>
      </c>
      <c r="GE154" s="613">
        <v>0</v>
      </c>
      <c r="GF154" s="613">
        <v>0</v>
      </c>
      <c r="GG154" s="613">
        <v>0</v>
      </c>
      <c r="GH154" s="613">
        <v>0</v>
      </c>
      <c r="GI154" s="613">
        <v>0</v>
      </c>
      <c r="GJ154" s="613">
        <v>0</v>
      </c>
      <c r="GK154" s="613">
        <v>0</v>
      </c>
      <c r="GL154" s="613">
        <v>0</v>
      </c>
      <c r="GM154" s="613">
        <v>0</v>
      </c>
      <c r="GN154" s="613">
        <v>0</v>
      </c>
      <c r="GO154" s="613">
        <v>0</v>
      </c>
      <c r="GP154" s="613">
        <v>0</v>
      </c>
      <c r="GQ154" s="613">
        <v>0</v>
      </c>
      <c r="GR154" s="613">
        <v>0</v>
      </c>
      <c r="GS154" s="613">
        <v>0</v>
      </c>
      <c r="GT154" s="613">
        <v>0</v>
      </c>
      <c r="GU154" s="613">
        <v>0</v>
      </c>
      <c r="GV154" s="613">
        <v>0</v>
      </c>
      <c r="GW154" s="613">
        <v>0</v>
      </c>
      <c r="GX154" s="613">
        <v>0</v>
      </c>
      <c r="GY154" s="613">
        <v>0</v>
      </c>
      <c r="GZ154" s="613">
        <v>0</v>
      </c>
      <c r="HA154" s="613">
        <v>0</v>
      </c>
      <c r="HB154" s="613">
        <v>0</v>
      </c>
      <c r="HC154" s="613">
        <v>0</v>
      </c>
      <c r="HD154" s="613">
        <v>0</v>
      </c>
      <c r="HE154" s="613">
        <v>0</v>
      </c>
      <c r="HF154" s="613">
        <v>0</v>
      </c>
      <c r="HG154" s="613">
        <v>0</v>
      </c>
      <c r="HH154" s="613">
        <v>0</v>
      </c>
      <c r="HI154" s="613">
        <v>0</v>
      </c>
      <c r="HJ154" s="613">
        <v>0</v>
      </c>
      <c r="HK154" s="613">
        <v>0</v>
      </c>
      <c r="HL154" s="613">
        <v>0</v>
      </c>
      <c r="HM154" s="613">
        <v>0</v>
      </c>
      <c r="HN154" s="613">
        <v>0</v>
      </c>
      <c r="HO154" s="613">
        <v>0</v>
      </c>
      <c r="HP154" s="613">
        <v>0</v>
      </c>
      <c r="HQ154" s="613">
        <v>0</v>
      </c>
      <c r="HR154" s="613">
        <v>0</v>
      </c>
      <c r="HS154" s="613">
        <v>0</v>
      </c>
      <c r="HT154" s="613">
        <v>0</v>
      </c>
      <c r="HU154" s="613">
        <v>0</v>
      </c>
      <c r="HV154" s="613">
        <v>0</v>
      </c>
      <c r="HW154" s="613">
        <v>0</v>
      </c>
      <c r="HX154" s="613">
        <v>0</v>
      </c>
      <c r="HY154" s="613">
        <v>0</v>
      </c>
      <c r="HZ154" s="613">
        <v>0</v>
      </c>
      <c r="IA154" s="613">
        <v>0</v>
      </c>
      <c r="IB154" s="613">
        <v>0</v>
      </c>
      <c r="IC154" s="613">
        <v>0</v>
      </c>
      <c r="ID154" s="613">
        <v>0</v>
      </c>
      <c r="IE154" s="613">
        <v>0</v>
      </c>
      <c r="IF154" s="613">
        <v>0</v>
      </c>
      <c r="IG154" s="613">
        <v>0</v>
      </c>
      <c r="IH154" s="613">
        <v>0</v>
      </c>
      <c r="II154" s="613">
        <v>0</v>
      </c>
      <c r="IJ154" s="613">
        <v>0</v>
      </c>
      <c r="IK154" s="613">
        <v>0</v>
      </c>
      <c r="IL154" s="613">
        <v>0</v>
      </c>
      <c r="IM154" s="613">
        <v>0</v>
      </c>
      <c r="IN154" s="613">
        <v>0</v>
      </c>
      <c r="IO154" s="613">
        <v>0</v>
      </c>
      <c r="IP154" s="613">
        <v>0</v>
      </c>
      <c r="IQ154" s="613">
        <v>0</v>
      </c>
      <c r="IR154" s="613">
        <v>0</v>
      </c>
      <c r="IS154" s="613">
        <v>0</v>
      </c>
      <c r="IT154" s="613">
        <v>0</v>
      </c>
      <c r="IU154" s="613">
        <v>0</v>
      </c>
      <c r="IV154" s="613">
        <v>0</v>
      </c>
      <c r="IW154" s="613">
        <v>0</v>
      </c>
      <c r="IX154" s="613">
        <v>0</v>
      </c>
      <c r="IY154" s="613">
        <v>0</v>
      </c>
      <c r="IZ154" s="613">
        <v>0</v>
      </c>
      <c r="JA154" s="613">
        <v>0</v>
      </c>
      <c r="JB154" s="613">
        <v>0</v>
      </c>
      <c r="JC154" s="613">
        <v>0</v>
      </c>
      <c r="JD154" s="613">
        <v>0</v>
      </c>
      <c r="JE154" s="613">
        <v>0</v>
      </c>
      <c r="JF154" s="613">
        <v>0</v>
      </c>
      <c r="JG154" s="613">
        <v>0</v>
      </c>
      <c r="JH154" s="613">
        <v>0</v>
      </c>
      <c r="JI154" s="613">
        <v>0</v>
      </c>
      <c r="JJ154" s="613">
        <v>0</v>
      </c>
      <c r="JK154" s="613">
        <v>0</v>
      </c>
      <c r="JL154" s="613">
        <v>0</v>
      </c>
      <c r="JM154" s="613">
        <v>0</v>
      </c>
      <c r="JN154" s="613">
        <v>0</v>
      </c>
      <c r="JO154" s="613">
        <v>0</v>
      </c>
      <c r="JP154" s="613">
        <v>0</v>
      </c>
      <c r="JQ154" s="613">
        <v>0</v>
      </c>
      <c r="JR154" s="613">
        <v>0</v>
      </c>
      <c r="JS154" s="613">
        <v>0</v>
      </c>
      <c r="JT154" s="613">
        <v>0</v>
      </c>
      <c r="JU154" s="613">
        <v>0</v>
      </c>
      <c r="JV154" s="613">
        <v>0</v>
      </c>
      <c r="JW154" s="613">
        <v>0</v>
      </c>
      <c r="JX154" s="613">
        <v>0</v>
      </c>
      <c r="JY154" s="613">
        <v>0</v>
      </c>
      <c r="JZ154" s="613">
        <v>0</v>
      </c>
      <c r="KA154" s="613">
        <v>0</v>
      </c>
      <c r="KB154" s="613">
        <v>0</v>
      </c>
      <c r="KC154" s="613">
        <v>0</v>
      </c>
      <c r="KD154" s="613">
        <v>0</v>
      </c>
      <c r="KE154" s="613">
        <v>0</v>
      </c>
      <c r="KF154" s="613">
        <v>0</v>
      </c>
      <c r="KG154" s="613">
        <v>0</v>
      </c>
      <c r="KH154" s="613">
        <v>0</v>
      </c>
      <c r="KI154" s="613">
        <v>0</v>
      </c>
      <c r="KJ154" s="613">
        <v>0</v>
      </c>
      <c r="KK154" s="613">
        <v>0</v>
      </c>
      <c r="KL154" s="613">
        <v>0</v>
      </c>
      <c r="KM154" s="613">
        <v>0</v>
      </c>
      <c r="KN154" s="613">
        <v>0</v>
      </c>
      <c r="KO154" s="613">
        <v>0</v>
      </c>
      <c r="KP154" s="613">
        <v>0</v>
      </c>
      <c r="KQ154" s="613">
        <v>0</v>
      </c>
      <c r="KR154" s="613">
        <v>0</v>
      </c>
      <c r="KS154" s="613">
        <v>0</v>
      </c>
      <c r="KT154" s="613">
        <v>0</v>
      </c>
      <c r="KU154" s="613">
        <v>0</v>
      </c>
      <c r="KV154" s="613">
        <v>0</v>
      </c>
      <c r="KW154" s="613">
        <v>0</v>
      </c>
      <c r="KX154" s="613">
        <v>0</v>
      </c>
      <c r="KY154" s="613">
        <v>0</v>
      </c>
      <c r="KZ154" s="613">
        <v>0</v>
      </c>
      <c r="LA154" s="613">
        <v>0</v>
      </c>
      <c r="LB154" s="613">
        <v>0</v>
      </c>
      <c r="LC154" s="613">
        <v>0</v>
      </c>
      <c r="LD154" s="613">
        <v>0</v>
      </c>
      <c r="LE154" s="613">
        <v>0</v>
      </c>
      <c r="LF154" s="613">
        <v>0</v>
      </c>
      <c r="LG154" s="613">
        <v>0</v>
      </c>
      <c r="LH154" s="613">
        <v>0</v>
      </c>
      <c r="LI154" s="613">
        <v>0</v>
      </c>
      <c r="LJ154" s="613">
        <v>0</v>
      </c>
      <c r="LK154" s="613">
        <v>0</v>
      </c>
      <c r="LL154" s="613">
        <v>0</v>
      </c>
      <c r="LM154" s="613">
        <v>0</v>
      </c>
      <c r="LN154" s="613">
        <v>0</v>
      </c>
      <c r="LO154" s="613">
        <v>0</v>
      </c>
      <c r="LP154" s="613">
        <v>0</v>
      </c>
      <c r="LQ154" s="613">
        <v>0</v>
      </c>
      <c r="LR154" s="613">
        <v>0</v>
      </c>
      <c r="LS154" s="613">
        <v>0</v>
      </c>
      <c r="LT154" s="613">
        <v>0</v>
      </c>
      <c r="LU154" s="613">
        <v>0</v>
      </c>
      <c r="LV154" s="613">
        <v>0</v>
      </c>
      <c r="LW154" s="613">
        <v>0</v>
      </c>
      <c r="LX154" s="613">
        <v>0</v>
      </c>
      <c r="LY154" s="613">
        <v>0</v>
      </c>
      <c r="LZ154" s="613">
        <v>0</v>
      </c>
      <c r="MA154" s="613">
        <v>0</v>
      </c>
      <c r="MB154" s="613">
        <v>0</v>
      </c>
      <c r="MC154" s="613">
        <v>0</v>
      </c>
      <c r="MD154" s="613">
        <v>0</v>
      </c>
      <c r="ME154" s="613">
        <v>0</v>
      </c>
      <c r="MF154" s="613">
        <v>0</v>
      </c>
      <c r="MG154" s="613">
        <v>0</v>
      </c>
      <c r="MH154" s="613">
        <v>0</v>
      </c>
      <c r="MI154" s="613">
        <v>0</v>
      </c>
      <c r="MJ154" s="613">
        <v>0</v>
      </c>
      <c r="MK154" s="613">
        <v>0</v>
      </c>
      <c r="ML154" s="613">
        <v>0</v>
      </c>
      <c r="MM154" s="613">
        <v>0</v>
      </c>
      <c r="MN154" s="613">
        <v>0</v>
      </c>
      <c r="MO154" s="613">
        <v>0</v>
      </c>
      <c r="MP154" s="613">
        <v>0</v>
      </c>
      <c r="MQ154" s="613">
        <v>0</v>
      </c>
      <c r="MR154" s="613">
        <v>0</v>
      </c>
      <c r="MS154" s="613">
        <v>0</v>
      </c>
      <c r="MT154" s="613">
        <v>0</v>
      </c>
      <c r="MU154" s="613">
        <v>0</v>
      </c>
      <c r="MV154" s="613">
        <v>0</v>
      </c>
      <c r="MW154" s="613">
        <v>0</v>
      </c>
      <c r="MX154" s="613">
        <v>0</v>
      </c>
      <c r="MY154" s="613">
        <v>0</v>
      </c>
      <c r="MZ154" s="613">
        <v>0</v>
      </c>
      <c r="NA154" s="613">
        <v>0</v>
      </c>
      <c r="NB154" s="613">
        <v>0</v>
      </c>
      <c r="NC154" s="613">
        <v>0</v>
      </c>
      <c r="ND154" s="613">
        <v>0</v>
      </c>
      <c r="NE154" s="613">
        <v>0</v>
      </c>
      <c r="NF154" s="613">
        <v>0</v>
      </c>
      <c r="NG154" s="613">
        <v>0</v>
      </c>
      <c r="NH154" s="613">
        <v>0</v>
      </c>
      <c r="NI154" s="613">
        <v>0</v>
      </c>
      <c r="NJ154" s="613">
        <v>0</v>
      </c>
      <c r="NK154" s="613">
        <v>0</v>
      </c>
      <c r="NL154" s="613">
        <v>0</v>
      </c>
      <c r="NM154" s="613">
        <v>0</v>
      </c>
      <c r="NN154" s="613">
        <v>0</v>
      </c>
      <c r="NO154" s="613">
        <v>0</v>
      </c>
      <c r="NP154" s="613">
        <v>0</v>
      </c>
      <c r="NQ154" s="613">
        <v>0</v>
      </c>
      <c r="NR154" s="613">
        <v>0</v>
      </c>
      <c r="NS154" s="613">
        <v>0</v>
      </c>
      <c r="NT154" s="613">
        <v>0</v>
      </c>
      <c r="NU154" s="613">
        <v>0</v>
      </c>
      <c r="NV154" s="613">
        <v>0</v>
      </c>
      <c r="NW154" s="613">
        <v>0</v>
      </c>
      <c r="NX154" s="613">
        <v>0</v>
      </c>
      <c r="NY154" s="613">
        <v>0</v>
      </c>
      <c r="NZ154" s="613">
        <v>0</v>
      </c>
      <c r="OA154" s="613">
        <v>0</v>
      </c>
      <c r="OB154" s="613">
        <v>0</v>
      </c>
      <c r="OC154" s="613">
        <v>0</v>
      </c>
      <c r="OD154" s="613">
        <v>0</v>
      </c>
      <c r="OE154" s="613">
        <v>0</v>
      </c>
      <c r="OF154" s="613">
        <v>0</v>
      </c>
      <c r="OG154" s="613">
        <v>0</v>
      </c>
      <c r="OH154" s="613">
        <v>0</v>
      </c>
      <c r="OI154" s="613">
        <v>0</v>
      </c>
      <c r="OJ154" s="613">
        <v>0</v>
      </c>
      <c r="OK154" s="613">
        <v>0</v>
      </c>
      <c r="OL154" s="613">
        <v>0</v>
      </c>
      <c r="OM154" s="613">
        <v>0</v>
      </c>
      <c r="ON154" s="613">
        <v>0</v>
      </c>
      <c r="OO154" s="613">
        <v>0</v>
      </c>
      <c r="OP154" s="613">
        <v>0</v>
      </c>
      <c r="OQ154" s="613">
        <v>0</v>
      </c>
      <c r="OR154" s="613">
        <v>0</v>
      </c>
      <c r="OS154" s="613">
        <v>0</v>
      </c>
      <c r="OT154" s="613">
        <v>0</v>
      </c>
      <c r="OU154" s="613">
        <v>0</v>
      </c>
      <c r="OV154" s="613">
        <v>0</v>
      </c>
      <c r="OW154" s="613">
        <v>0</v>
      </c>
      <c r="OX154" s="613">
        <v>0</v>
      </c>
      <c r="OY154" s="613">
        <v>0</v>
      </c>
      <c r="OZ154" s="613">
        <v>0</v>
      </c>
      <c r="PA154" s="613">
        <v>0</v>
      </c>
      <c r="PB154" s="613">
        <v>0</v>
      </c>
      <c r="PC154" s="613">
        <v>0</v>
      </c>
      <c r="PD154" s="613">
        <v>0</v>
      </c>
      <c r="PE154" s="613">
        <v>0</v>
      </c>
      <c r="PF154" s="613">
        <v>0</v>
      </c>
      <c r="PG154" s="613">
        <v>0</v>
      </c>
      <c r="PH154" s="613">
        <v>0</v>
      </c>
      <c r="PI154" s="613">
        <v>0</v>
      </c>
      <c r="PJ154" s="613">
        <v>0</v>
      </c>
      <c r="PK154" s="613">
        <v>0</v>
      </c>
      <c r="PL154" s="613">
        <v>0</v>
      </c>
      <c r="PM154" s="613">
        <v>0</v>
      </c>
      <c r="PN154" s="613">
        <v>0</v>
      </c>
      <c r="PO154" s="613">
        <v>0</v>
      </c>
      <c r="PP154" s="613">
        <v>0</v>
      </c>
      <c r="PQ154" s="613">
        <v>0</v>
      </c>
      <c r="PR154" s="613">
        <v>0</v>
      </c>
      <c r="PS154" s="613">
        <v>0</v>
      </c>
      <c r="PT154" s="613">
        <v>0</v>
      </c>
      <c r="PU154" s="613">
        <v>0</v>
      </c>
      <c r="PV154" s="613">
        <v>0</v>
      </c>
      <c r="PW154" s="613">
        <v>0</v>
      </c>
      <c r="PX154" s="613">
        <v>0</v>
      </c>
      <c r="PY154" s="613">
        <v>0</v>
      </c>
      <c r="PZ154" s="613">
        <v>0</v>
      </c>
      <c r="QA154" s="613">
        <v>0</v>
      </c>
      <c r="QB154" s="613">
        <v>0</v>
      </c>
      <c r="QC154" s="613">
        <v>0</v>
      </c>
      <c r="QD154" s="613">
        <v>0</v>
      </c>
      <c r="QE154" s="613">
        <v>0</v>
      </c>
      <c r="QF154" s="613">
        <v>0</v>
      </c>
      <c r="QG154" s="613">
        <v>0</v>
      </c>
      <c r="QH154" s="613">
        <v>0</v>
      </c>
      <c r="QI154" s="613">
        <v>0</v>
      </c>
      <c r="QJ154" s="613">
        <v>0</v>
      </c>
      <c r="QK154" s="613">
        <v>0</v>
      </c>
      <c r="QL154" s="613">
        <v>0</v>
      </c>
      <c r="QM154" s="613">
        <v>0</v>
      </c>
      <c r="QN154" s="613">
        <v>0</v>
      </c>
      <c r="QO154" s="613">
        <v>0</v>
      </c>
      <c r="QP154" s="613">
        <v>0</v>
      </c>
      <c r="QQ154" s="613">
        <v>0</v>
      </c>
      <c r="QR154" s="613">
        <v>0</v>
      </c>
      <c r="QS154" s="613">
        <v>0</v>
      </c>
      <c r="QT154" s="613">
        <v>0</v>
      </c>
      <c r="QU154" s="613">
        <v>0</v>
      </c>
      <c r="QV154" s="613">
        <v>0</v>
      </c>
      <c r="QW154" s="613">
        <v>0</v>
      </c>
      <c r="QX154" s="613">
        <v>0</v>
      </c>
      <c r="QY154" s="613">
        <v>0</v>
      </c>
      <c r="QZ154" s="613">
        <v>0</v>
      </c>
      <c r="RA154" s="613">
        <v>0</v>
      </c>
      <c r="RB154" s="613">
        <v>0</v>
      </c>
      <c r="RC154" s="613">
        <v>0</v>
      </c>
      <c r="RD154" s="613">
        <v>0</v>
      </c>
      <c r="RE154" s="613">
        <v>0</v>
      </c>
      <c r="RF154" s="613">
        <v>0</v>
      </c>
      <c r="RG154" s="613">
        <v>0</v>
      </c>
      <c r="RH154" s="613">
        <v>0</v>
      </c>
      <c r="RI154" s="613">
        <v>0</v>
      </c>
      <c r="RJ154" s="613">
        <v>0</v>
      </c>
      <c r="RK154" s="613">
        <v>0</v>
      </c>
      <c r="RL154" s="613">
        <v>0</v>
      </c>
      <c r="RM154" s="613">
        <v>0</v>
      </c>
      <c r="RN154" s="613">
        <v>0</v>
      </c>
      <c r="RO154" s="613">
        <v>0</v>
      </c>
      <c r="RP154" s="613">
        <v>0</v>
      </c>
      <c r="RQ154" s="613">
        <v>0</v>
      </c>
      <c r="RR154" s="613">
        <v>0</v>
      </c>
      <c r="RS154" s="613">
        <v>0</v>
      </c>
      <c r="RT154" s="613">
        <v>0</v>
      </c>
      <c r="RU154" s="613">
        <v>0</v>
      </c>
      <c r="RV154" s="613">
        <v>0</v>
      </c>
      <c r="RW154" s="613">
        <v>0</v>
      </c>
      <c r="RX154" s="613">
        <v>0</v>
      </c>
      <c r="RY154" s="613">
        <v>0</v>
      </c>
      <c r="RZ154" s="613">
        <v>0</v>
      </c>
      <c r="SA154" s="613">
        <v>0</v>
      </c>
      <c r="SB154" s="613">
        <v>0</v>
      </c>
      <c r="SC154" s="613">
        <v>0</v>
      </c>
      <c r="SD154" s="613">
        <v>0</v>
      </c>
      <c r="SE154" s="613">
        <v>0</v>
      </c>
      <c r="SF154" s="613">
        <v>0</v>
      </c>
      <c r="SG154" s="613">
        <v>0</v>
      </c>
      <c r="SH154" s="613">
        <v>0</v>
      </c>
      <c r="SI154" s="613">
        <v>0</v>
      </c>
      <c r="SJ154" s="613">
        <v>0</v>
      </c>
      <c r="SK154" s="267">
        <f t="shared" si="400"/>
        <v>0</v>
      </c>
      <c r="SL154" s="254"/>
      <c r="SM154" s="242"/>
      <c r="SN154" s="242"/>
      <c r="SO154" s="242"/>
    </row>
    <row r="155" spans="1:509" outlineLevel="3" x14ac:dyDescent="0.35">
      <c r="A155" s="242"/>
      <c r="B155" s="251"/>
      <c r="C155" s="438">
        <f t="shared" si="401"/>
        <v>4</v>
      </c>
      <c r="D155" s="267"/>
      <c r="E155" s="316">
        <f t="shared" si="402"/>
        <v>14</v>
      </c>
      <c r="F155" s="322"/>
      <c r="G155" s="322"/>
      <c r="H155" s="267"/>
      <c r="I155" s="542"/>
      <c r="J155" s="555" t="s">
        <v>859</v>
      </c>
      <c r="K155" s="543"/>
      <c r="L155" s="614">
        <v>0</v>
      </c>
      <c r="M155" s="614">
        <v>0</v>
      </c>
      <c r="N155" s="614">
        <v>0</v>
      </c>
      <c r="O155" s="614">
        <v>0</v>
      </c>
      <c r="P155" s="614">
        <v>0</v>
      </c>
      <c r="Q155" s="614">
        <v>0</v>
      </c>
      <c r="R155" s="614">
        <v>0</v>
      </c>
      <c r="S155" s="614">
        <v>0</v>
      </c>
      <c r="T155" s="614">
        <v>0</v>
      </c>
      <c r="U155" s="614">
        <v>0</v>
      </c>
      <c r="V155" s="614">
        <v>0</v>
      </c>
      <c r="W155" s="614">
        <v>0</v>
      </c>
      <c r="X155" s="614">
        <v>0</v>
      </c>
      <c r="Y155" s="614">
        <v>0</v>
      </c>
      <c r="Z155" s="614">
        <v>0</v>
      </c>
      <c r="AA155" s="614">
        <v>0</v>
      </c>
      <c r="AB155" s="614">
        <v>0</v>
      </c>
      <c r="AC155" s="614">
        <v>0</v>
      </c>
      <c r="AD155" s="614">
        <v>0</v>
      </c>
      <c r="AE155" s="614">
        <v>0</v>
      </c>
      <c r="AF155" s="614">
        <v>0</v>
      </c>
      <c r="AG155" s="614">
        <v>0</v>
      </c>
      <c r="AH155" s="614">
        <v>0</v>
      </c>
      <c r="AI155" s="614">
        <v>0</v>
      </c>
      <c r="AJ155" s="614">
        <v>0</v>
      </c>
      <c r="AK155" s="614">
        <v>0</v>
      </c>
      <c r="AL155" s="614">
        <v>0</v>
      </c>
      <c r="AM155" s="614">
        <v>0</v>
      </c>
      <c r="AN155" s="614">
        <v>0</v>
      </c>
      <c r="AO155" s="614">
        <v>0</v>
      </c>
      <c r="AP155" s="614">
        <v>0</v>
      </c>
      <c r="AQ155" s="614">
        <v>0</v>
      </c>
      <c r="AR155" s="614">
        <v>0</v>
      </c>
      <c r="AS155" s="614">
        <v>0</v>
      </c>
      <c r="AT155" s="614">
        <v>0</v>
      </c>
      <c r="AU155" s="614">
        <v>0</v>
      </c>
      <c r="AV155" s="614">
        <v>0</v>
      </c>
      <c r="AW155" s="614">
        <v>0</v>
      </c>
      <c r="AX155" s="614">
        <v>0</v>
      </c>
      <c r="AY155" s="614">
        <v>0</v>
      </c>
      <c r="AZ155" s="614">
        <v>0</v>
      </c>
      <c r="BA155" s="614">
        <v>0</v>
      </c>
      <c r="BB155" s="614">
        <v>0</v>
      </c>
      <c r="BC155" s="614">
        <v>0</v>
      </c>
      <c r="BD155" s="614">
        <v>0</v>
      </c>
      <c r="BE155" s="614">
        <v>0</v>
      </c>
      <c r="BF155" s="614">
        <v>0</v>
      </c>
      <c r="BG155" s="614">
        <v>0</v>
      </c>
      <c r="BH155" s="614">
        <v>0</v>
      </c>
      <c r="BI155" s="614">
        <v>0</v>
      </c>
      <c r="BJ155" s="614">
        <v>0</v>
      </c>
      <c r="BK155" s="614">
        <v>0</v>
      </c>
      <c r="BL155" s="614">
        <v>0</v>
      </c>
      <c r="BM155" s="614">
        <v>0</v>
      </c>
      <c r="BN155" s="614">
        <v>0</v>
      </c>
      <c r="BO155" s="614">
        <v>0</v>
      </c>
      <c r="BP155" s="614">
        <v>0</v>
      </c>
      <c r="BQ155" s="614">
        <v>0</v>
      </c>
      <c r="BR155" s="614">
        <v>0</v>
      </c>
      <c r="BS155" s="614">
        <v>0</v>
      </c>
      <c r="BT155" s="614">
        <v>0</v>
      </c>
      <c r="BU155" s="614">
        <v>0</v>
      </c>
      <c r="BV155" s="614">
        <v>0</v>
      </c>
      <c r="BW155" s="614">
        <v>0</v>
      </c>
      <c r="BX155" s="614">
        <v>0</v>
      </c>
      <c r="BY155" s="614">
        <v>0</v>
      </c>
      <c r="BZ155" s="614">
        <v>0</v>
      </c>
      <c r="CA155" s="614">
        <v>0</v>
      </c>
      <c r="CB155" s="614">
        <v>0</v>
      </c>
      <c r="CC155" s="614">
        <v>0</v>
      </c>
      <c r="CD155" s="614">
        <v>0</v>
      </c>
      <c r="CE155" s="614">
        <v>0</v>
      </c>
      <c r="CF155" s="614">
        <v>0</v>
      </c>
      <c r="CG155" s="614">
        <v>0</v>
      </c>
      <c r="CH155" s="614">
        <v>0</v>
      </c>
      <c r="CI155" s="614">
        <v>0</v>
      </c>
      <c r="CJ155" s="614">
        <v>0</v>
      </c>
      <c r="CK155" s="614">
        <v>0</v>
      </c>
      <c r="CL155" s="614">
        <v>0</v>
      </c>
      <c r="CM155" s="614">
        <v>0</v>
      </c>
      <c r="CN155" s="614">
        <v>0</v>
      </c>
      <c r="CO155" s="614">
        <v>0</v>
      </c>
      <c r="CP155" s="614">
        <v>0</v>
      </c>
      <c r="CQ155" s="614">
        <v>0</v>
      </c>
      <c r="CR155" s="614">
        <v>0</v>
      </c>
      <c r="CS155" s="614">
        <v>0</v>
      </c>
      <c r="CT155" s="614">
        <v>0</v>
      </c>
      <c r="CU155" s="614">
        <v>0</v>
      </c>
      <c r="CV155" s="614">
        <v>0</v>
      </c>
      <c r="CW155" s="614">
        <v>0</v>
      </c>
      <c r="CX155" s="614">
        <v>0</v>
      </c>
      <c r="CY155" s="614">
        <v>0</v>
      </c>
      <c r="CZ155" s="614">
        <v>0</v>
      </c>
      <c r="DA155" s="614">
        <v>0</v>
      </c>
      <c r="DB155" s="614">
        <v>0</v>
      </c>
      <c r="DC155" s="614">
        <v>0</v>
      </c>
      <c r="DD155" s="614">
        <v>0</v>
      </c>
      <c r="DE155" s="614">
        <v>0</v>
      </c>
      <c r="DF155" s="614">
        <v>0</v>
      </c>
      <c r="DG155" s="614">
        <v>0</v>
      </c>
      <c r="DH155" s="614">
        <v>0</v>
      </c>
      <c r="DI155" s="614">
        <v>0</v>
      </c>
      <c r="DJ155" s="614">
        <v>0</v>
      </c>
      <c r="DK155" s="614">
        <v>0</v>
      </c>
      <c r="DL155" s="614">
        <v>0</v>
      </c>
      <c r="DM155" s="614">
        <v>0</v>
      </c>
      <c r="DN155" s="614">
        <v>0</v>
      </c>
      <c r="DO155" s="614">
        <v>0</v>
      </c>
      <c r="DP155" s="614">
        <v>0</v>
      </c>
      <c r="DQ155" s="614">
        <v>0</v>
      </c>
      <c r="DR155" s="614">
        <v>0</v>
      </c>
      <c r="DS155" s="614">
        <v>0</v>
      </c>
      <c r="DT155" s="614">
        <v>0</v>
      </c>
      <c r="DU155" s="614">
        <v>0</v>
      </c>
      <c r="DV155" s="614">
        <v>0</v>
      </c>
      <c r="DW155" s="614">
        <v>0</v>
      </c>
      <c r="DX155" s="614">
        <v>0</v>
      </c>
      <c r="DY155" s="614">
        <v>0</v>
      </c>
      <c r="DZ155" s="614">
        <v>0</v>
      </c>
      <c r="EA155" s="614">
        <v>0</v>
      </c>
      <c r="EB155" s="614">
        <v>0</v>
      </c>
      <c r="EC155" s="614">
        <v>0</v>
      </c>
      <c r="ED155" s="614">
        <v>0</v>
      </c>
      <c r="EE155" s="614">
        <v>0</v>
      </c>
      <c r="EF155" s="614">
        <v>0</v>
      </c>
      <c r="EG155" s="614">
        <v>0</v>
      </c>
      <c r="EH155" s="614">
        <v>0</v>
      </c>
      <c r="EI155" s="614">
        <v>0</v>
      </c>
      <c r="EJ155" s="614">
        <v>0</v>
      </c>
      <c r="EK155" s="614">
        <v>0</v>
      </c>
      <c r="EL155" s="614">
        <v>0</v>
      </c>
      <c r="EM155" s="614">
        <v>0</v>
      </c>
      <c r="EN155" s="614">
        <v>0</v>
      </c>
      <c r="EO155" s="614">
        <v>0</v>
      </c>
      <c r="EP155" s="614">
        <v>0</v>
      </c>
      <c r="EQ155" s="614">
        <v>0</v>
      </c>
      <c r="ER155" s="614">
        <v>0</v>
      </c>
      <c r="ES155" s="614">
        <v>0</v>
      </c>
      <c r="ET155" s="614">
        <v>0</v>
      </c>
      <c r="EU155" s="614">
        <v>0</v>
      </c>
      <c r="EV155" s="614">
        <v>0</v>
      </c>
      <c r="EW155" s="614">
        <v>0</v>
      </c>
      <c r="EX155" s="614">
        <v>0</v>
      </c>
      <c r="EY155" s="614">
        <v>0</v>
      </c>
      <c r="EZ155" s="614">
        <v>0</v>
      </c>
      <c r="FA155" s="614">
        <v>0</v>
      </c>
      <c r="FB155" s="614">
        <v>0</v>
      </c>
      <c r="FC155" s="614">
        <v>0</v>
      </c>
      <c r="FD155" s="614">
        <v>0</v>
      </c>
      <c r="FE155" s="614">
        <v>0</v>
      </c>
      <c r="FF155" s="614">
        <v>0</v>
      </c>
      <c r="FG155" s="614">
        <v>0</v>
      </c>
      <c r="FH155" s="614">
        <v>0</v>
      </c>
      <c r="FI155" s="614">
        <v>0</v>
      </c>
      <c r="FJ155" s="614">
        <v>0</v>
      </c>
      <c r="FK155" s="614">
        <v>0</v>
      </c>
      <c r="FL155" s="614">
        <v>0</v>
      </c>
      <c r="FM155" s="614">
        <v>0</v>
      </c>
      <c r="FN155" s="614">
        <v>0</v>
      </c>
      <c r="FO155" s="614">
        <v>0</v>
      </c>
      <c r="FP155" s="614">
        <v>0</v>
      </c>
      <c r="FQ155" s="614">
        <v>0</v>
      </c>
      <c r="FR155" s="614">
        <v>0</v>
      </c>
      <c r="FS155" s="614">
        <v>0</v>
      </c>
      <c r="FT155" s="614">
        <v>0</v>
      </c>
      <c r="FU155" s="614">
        <v>0</v>
      </c>
      <c r="FV155" s="614">
        <v>0</v>
      </c>
      <c r="FW155" s="614">
        <v>0</v>
      </c>
      <c r="FX155" s="614">
        <v>0</v>
      </c>
      <c r="FY155" s="614">
        <v>0</v>
      </c>
      <c r="FZ155" s="614">
        <v>0</v>
      </c>
      <c r="GA155" s="614">
        <v>0</v>
      </c>
      <c r="GB155" s="614">
        <v>0</v>
      </c>
      <c r="GC155" s="614">
        <v>0</v>
      </c>
      <c r="GD155" s="614">
        <v>0</v>
      </c>
      <c r="GE155" s="614">
        <v>0</v>
      </c>
      <c r="GF155" s="614">
        <v>0</v>
      </c>
      <c r="GG155" s="614">
        <v>0</v>
      </c>
      <c r="GH155" s="614">
        <v>0</v>
      </c>
      <c r="GI155" s="614">
        <v>0</v>
      </c>
      <c r="GJ155" s="614">
        <v>0</v>
      </c>
      <c r="GK155" s="614">
        <v>0</v>
      </c>
      <c r="GL155" s="614">
        <v>0</v>
      </c>
      <c r="GM155" s="614">
        <v>0</v>
      </c>
      <c r="GN155" s="614">
        <v>0</v>
      </c>
      <c r="GO155" s="614">
        <v>0</v>
      </c>
      <c r="GP155" s="614">
        <v>0</v>
      </c>
      <c r="GQ155" s="614">
        <v>0</v>
      </c>
      <c r="GR155" s="614">
        <v>0</v>
      </c>
      <c r="GS155" s="614">
        <v>0</v>
      </c>
      <c r="GT155" s="614">
        <v>0</v>
      </c>
      <c r="GU155" s="614">
        <v>0</v>
      </c>
      <c r="GV155" s="614">
        <v>0</v>
      </c>
      <c r="GW155" s="614">
        <v>0</v>
      </c>
      <c r="GX155" s="614">
        <v>0</v>
      </c>
      <c r="GY155" s="614">
        <v>0</v>
      </c>
      <c r="GZ155" s="614">
        <v>0</v>
      </c>
      <c r="HA155" s="614">
        <v>0</v>
      </c>
      <c r="HB155" s="614">
        <v>0</v>
      </c>
      <c r="HC155" s="614">
        <v>0</v>
      </c>
      <c r="HD155" s="614">
        <v>0</v>
      </c>
      <c r="HE155" s="614">
        <v>0</v>
      </c>
      <c r="HF155" s="614">
        <v>0</v>
      </c>
      <c r="HG155" s="614">
        <v>0</v>
      </c>
      <c r="HH155" s="614">
        <v>0</v>
      </c>
      <c r="HI155" s="614">
        <v>0</v>
      </c>
      <c r="HJ155" s="614">
        <v>0</v>
      </c>
      <c r="HK155" s="614">
        <v>0</v>
      </c>
      <c r="HL155" s="614">
        <v>0</v>
      </c>
      <c r="HM155" s="614">
        <v>0</v>
      </c>
      <c r="HN155" s="614">
        <v>0</v>
      </c>
      <c r="HO155" s="614">
        <v>0</v>
      </c>
      <c r="HP155" s="614">
        <v>0</v>
      </c>
      <c r="HQ155" s="614">
        <v>0</v>
      </c>
      <c r="HR155" s="614">
        <v>0</v>
      </c>
      <c r="HS155" s="614">
        <v>0</v>
      </c>
      <c r="HT155" s="614">
        <v>0</v>
      </c>
      <c r="HU155" s="614">
        <v>0</v>
      </c>
      <c r="HV155" s="614">
        <v>0</v>
      </c>
      <c r="HW155" s="614">
        <v>0</v>
      </c>
      <c r="HX155" s="614">
        <v>0</v>
      </c>
      <c r="HY155" s="614">
        <v>0</v>
      </c>
      <c r="HZ155" s="614">
        <v>0</v>
      </c>
      <c r="IA155" s="614">
        <v>0</v>
      </c>
      <c r="IB155" s="614">
        <v>0</v>
      </c>
      <c r="IC155" s="614">
        <v>0</v>
      </c>
      <c r="ID155" s="614">
        <v>0</v>
      </c>
      <c r="IE155" s="614">
        <v>0</v>
      </c>
      <c r="IF155" s="614">
        <v>0</v>
      </c>
      <c r="IG155" s="614">
        <v>0</v>
      </c>
      <c r="IH155" s="614">
        <v>0</v>
      </c>
      <c r="II155" s="614">
        <v>0</v>
      </c>
      <c r="IJ155" s="614">
        <v>0</v>
      </c>
      <c r="IK155" s="614">
        <v>0</v>
      </c>
      <c r="IL155" s="614">
        <v>0</v>
      </c>
      <c r="IM155" s="614">
        <v>0</v>
      </c>
      <c r="IN155" s="614">
        <v>0</v>
      </c>
      <c r="IO155" s="614">
        <v>0</v>
      </c>
      <c r="IP155" s="614">
        <v>0</v>
      </c>
      <c r="IQ155" s="614">
        <v>0</v>
      </c>
      <c r="IR155" s="614">
        <v>0</v>
      </c>
      <c r="IS155" s="614">
        <v>0</v>
      </c>
      <c r="IT155" s="614">
        <v>0</v>
      </c>
      <c r="IU155" s="614">
        <v>0</v>
      </c>
      <c r="IV155" s="614">
        <v>0</v>
      </c>
      <c r="IW155" s="614">
        <v>0</v>
      </c>
      <c r="IX155" s="614">
        <v>0</v>
      </c>
      <c r="IY155" s="614">
        <v>0</v>
      </c>
      <c r="IZ155" s="614">
        <v>0</v>
      </c>
      <c r="JA155" s="614">
        <v>0</v>
      </c>
      <c r="JB155" s="614">
        <v>0</v>
      </c>
      <c r="JC155" s="614">
        <v>0</v>
      </c>
      <c r="JD155" s="614">
        <v>0</v>
      </c>
      <c r="JE155" s="614">
        <v>0</v>
      </c>
      <c r="JF155" s="614">
        <v>0</v>
      </c>
      <c r="JG155" s="614">
        <v>0</v>
      </c>
      <c r="JH155" s="614">
        <v>0</v>
      </c>
      <c r="JI155" s="614">
        <v>0</v>
      </c>
      <c r="JJ155" s="614">
        <v>0</v>
      </c>
      <c r="JK155" s="614">
        <v>0</v>
      </c>
      <c r="JL155" s="614">
        <v>0</v>
      </c>
      <c r="JM155" s="614">
        <v>0</v>
      </c>
      <c r="JN155" s="614">
        <v>0</v>
      </c>
      <c r="JO155" s="614">
        <v>0</v>
      </c>
      <c r="JP155" s="614">
        <v>0</v>
      </c>
      <c r="JQ155" s="614">
        <v>0</v>
      </c>
      <c r="JR155" s="614">
        <v>0</v>
      </c>
      <c r="JS155" s="614">
        <v>0</v>
      </c>
      <c r="JT155" s="614">
        <v>0</v>
      </c>
      <c r="JU155" s="614">
        <v>0</v>
      </c>
      <c r="JV155" s="614">
        <v>0</v>
      </c>
      <c r="JW155" s="614">
        <v>0</v>
      </c>
      <c r="JX155" s="614">
        <v>0</v>
      </c>
      <c r="JY155" s="614">
        <v>0</v>
      </c>
      <c r="JZ155" s="614">
        <v>0</v>
      </c>
      <c r="KA155" s="614">
        <v>0</v>
      </c>
      <c r="KB155" s="614">
        <v>0</v>
      </c>
      <c r="KC155" s="614">
        <v>0</v>
      </c>
      <c r="KD155" s="614">
        <v>0</v>
      </c>
      <c r="KE155" s="614">
        <v>0</v>
      </c>
      <c r="KF155" s="614">
        <v>0</v>
      </c>
      <c r="KG155" s="614">
        <v>0</v>
      </c>
      <c r="KH155" s="614">
        <v>0</v>
      </c>
      <c r="KI155" s="614">
        <v>0</v>
      </c>
      <c r="KJ155" s="614">
        <v>0</v>
      </c>
      <c r="KK155" s="614">
        <v>0</v>
      </c>
      <c r="KL155" s="614">
        <v>0</v>
      </c>
      <c r="KM155" s="614">
        <v>0</v>
      </c>
      <c r="KN155" s="614">
        <v>0</v>
      </c>
      <c r="KO155" s="614">
        <v>0</v>
      </c>
      <c r="KP155" s="614">
        <v>0</v>
      </c>
      <c r="KQ155" s="614">
        <v>0</v>
      </c>
      <c r="KR155" s="614">
        <v>0</v>
      </c>
      <c r="KS155" s="614">
        <v>0</v>
      </c>
      <c r="KT155" s="614">
        <v>0</v>
      </c>
      <c r="KU155" s="614">
        <v>0</v>
      </c>
      <c r="KV155" s="614">
        <v>0</v>
      </c>
      <c r="KW155" s="614">
        <v>0</v>
      </c>
      <c r="KX155" s="614">
        <v>0</v>
      </c>
      <c r="KY155" s="614">
        <v>0</v>
      </c>
      <c r="KZ155" s="614">
        <v>0</v>
      </c>
      <c r="LA155" s="614">
        <v>0</v>
      </c>
      <c r="LB155" s="614">
        <v>0</v>
      </c>
      <c r="LC155" s="614">
        <v>0</v>
      </c>
      <c r="LD155" s="614">
        <v>0</v>
      </c>
      <c r="LE155" s="614">
        <v>0</v>
      </c>
      <c r="LF155" s="614">
        <v>0</v>
      </c>
      <c r="LG155" s="614">
        <v>0</v>
      </c>
      <c r="LH155" s="614">
        <v>0</v>
      </c>
      <c r="LI155" s="614">
        <v>0</v>
      </c>
      <c r="LJ155" s="614">
        <v>0</v>
      </c>
      <c r="LK155" s="614">
        <v>0</v>
      </c>
      <c r="LL155" s="614">
        <v>0</v>
      </c>
      <c r="LM155" s="614">
        <v>0</v>
      </c>
      <c r="LN155" s="614">
        <v>0</v>
      </c>
      <c r="LO155" s="614">
        <v>0</v>
      </c>
      <c r="LP155" s="614">
        <v>0</v>
      </c>
      <c r="LQ155" s="614">
        <v>0</v>
      </c>
      <c r="LR155" s="614">
        <v>0</v>
      </c>
      <c r="LS155" s="614">
        <v>0</v>
      </c>
      <c r="LT155" s="614">
        <v>0</v>
      </c>
      <c r="LU155" s="614">
        <v>0</v>
      </c>
      <c r="LV155" s="614">
        <v>0</v>
      </c>
      <c r="LW155" s="614">
        <v>0</v>
      </c>
      <c r="LX155" s="614">
        <v>0</v>
      </c>
      <c r="LY155" s="614">
        <v>0</v>
      </c>
      <c r="LZ155" s="614">
        <v>0</v>
      </c>
      <c r="MA155" s="614">
        <v>0</v>
      </c>
      <c r="MB155" s="614">
        <v>0</v>
      </c>
      <c r="MC155" s="614">
        <v>0</v>
      </c>
      <c r="MD155" s="614">
        <v>0</v>
      </c>
      <c r="ME155" s="614">
        <v>0</v>
      </c>
      <c r="MF155" s="614">
        <v>0</v>
      </c>
      <c r="MG155" s="614">
        <v>0</v>
      </c>
      <c r="MH155" s="614">
        <v>0</v>
      </c>
      <c r="MI155" s="614">
        <v>0</v>
      </c>
      <c r="MJ155" s="614">
        <v>0</v>
      </c>
      <c r="MK155" s="614">
        <v>0</v>
      </c>
      <c r="ML155" s="614">
        <v>0</v>
      </c>
      <c r="MM155" s="614">
        <v>0</v>
      </c>
      <c r="MN155" s="614">
        <v>0</v>
      </c>
      <c r="MO155" s="614">
        <v>0</v>
      </c>
      <c r="MP155" s="614">
        <v>0</v>
      </c>
      <c r="MQ155" s="614">
        <v>0</v>
      </c>
      <c r="MR155" s="614">
        <v>0</v>
      </c>
      <c r="MS155" s="614">
        <v>0</v>
      </c>
      <c r="MT155" s="614">
        <v>0</v>
      </c>
      <c r="MU155" s="614">
        <v>0</v>
      </c>
      <c r="MV155" s="614">
        <v>0</v>
      </c>
      <c r="MW155" s="614">
        <v>0</v>
      </c>
      <c r="MX155" s="614">
        <v>0</v>
      </c>
      <c r="MY155" s="614">
        <v>0</v>
      </c>
      <c r="MZ155" s="614">
        <v>0</v>
      </c>
      <c r="NA155" s="614">
        <v>0</v>
      </c>
      <c r="NB155" s="614">
        <v>0</v>
      </c>
      <c r="NC155" s="614">
        <v>0</v>
      </c>
      <c r="ND155" s="614">
        <v>0</v>
      </c>
      <c r="NE155" s="614">
        <v>0</v>
      </c>
      <c r="NF155" s="614">
        <v>0</v>
      </c>
      <c r="NG155" s="614">
        <v>0</v>
      </c>
      <c r="NH155" s="614">
        <v>0</v>
      </c>
      <c r="NI155" s="614">
        <v>0</v>
      </c>
      <c r="NJ155" s="614">
        <v>0</v>
      </c>
      <c r="NK155" s="614">
        <v>0</v>
      </c>
      <c r="NL155" s="614">
        <v>0</v>
      </c>
      <c r="NM155" s="614">
        <v>0</v>
      </c>
      <c r="NN155" s="614">
        <v>0</v>
      </c>
      <c r="NO155" s="614">
        <v>0</v>
      </c>
      <c r="NP155" s="614">
        <v>0</v>
      </c>
      <c r="NQ155" s="614">
        <v>0</v>
      </c>
      <c r="NR155" s="614">
        <v>0</v>
      </c>
      <c r="NS155" s="614">
        <v>0</v>
      </c>
      <c r="NT155" s="614">
        <v>0</v>
      </c>
      <c r="NU155" s="614">
        <v>0</v>
      </c>
      <c r="NV155" s="614">
        <v>0</v>
      </c>
      <c r="NW155" s="614">
        <v>0</v>
      </c>
      <c r="NX155" s="614">
        <v>0</v>
      </c>
      <c r="NY155" s="614">
        <v>0</v>
      </c>
      <c r="NZ155" s="614">
        <v>0</v>
      </c>
      <c r="OA155" s="614">
        <v>0</v>
      </c>
      <c r="OB155" s="614">
        <v>0</v>
      </c>
      <c r="OC155" s="614">
        <v>0</v>
      </c>
      <c r="OD155" s="614">
        <v>0</v>
      </c>
      <c r="OE155" s="614">
        <v>0</v>
      </c>
      <c r="OF155" s="614">
        <v>0</v>
      </c>
      <c r="OG155" s="614">
        <v>0</v>
      </c>
      <c r="OH155" s="614">
        <v>0</v>
      </c>
      <c r="OI155" s="614">
        <v>0</v>
      </c>
      <c r="OJ155" s="614">
        <v>0</v>
      </c>
      <c r="OK155" s="614">
        <v>0</v>
      </c>
      <c r="OL155" s="614">
        <v>0</v>
      </c>
      <c r="OM155" s="614">
        <v>0</v>
      </c>
      <c r="ON155" s="614">
        <v>0</v>
      </c>
      <c r="OO155" s="614">
        <v>0</v>
      </c>
      <c r="OP155" s="614">
        <v>0</v>
      </c>
      <c r="OQ155" s="614">
        <v>0</v>
      </c>
      <c r="OR155" s="614">
        <v>0</v>
      </c>
      <c r="OS155" s="614">
        <v>0</v>
      </c>
      <c r="OT155" s="614">
        <v>0</v>
      </c>
      <c r="OU155" s="614">
        <v>0</v>
      </c>
      <c r="OV155" s="614">
        <v>0</v>
      </c>
      <c r="OW155" s="614">
        <v>0</v>
      </c>
      <c r="OX155" s="614">
        <v>0</v>
      </c>
      <c r="OY155" s="614">
        <v>0</v>
      </c>
      <c r="OZ155" s="614">
        <v>0</v>
      </c>
      <c r="PA155" s="614">
        <v>0</v>
      </c>
      <c r="PB155" s="614">
        <v>0</v>
      </c>
      <c r="PC155" s="614">
        <v>0</v>
      </c>
      <c r="PD155" s="614">
        <v>0</v>
      </c>
      <c r="PE155" s="614">
        <v>0</v>
      </c>
      <c r="PF155" s="614">
        <v>0</v>
      </c>
      <c r="PG155" s="614">
        <v>0</v>
      </c>
      <c r="PH155" s="614">
        <v>0</v>
      </c>
      <c r="PI155" s="614">
        <v>0</v>
      </c>
      <c r="PJ155" s="614">
        <v>0</v>
      </c>
      <c r="PK155" s="614">
        <v>0</v>
      </c>
      <c r="PL155" s="614">
        <v>0</v>
      </c>
      <c r="PM155" s="614">
        <v>0</v>
      </c>
      <c r="PN155" s="614">
        <v>0</v>
      </c>
      <c r="PO155" s="614">
        <v>0</v>
      </c>
      <c r="PP155" s="614">
        <v>0</v>
      </c>
      <c r="PQ155" s="614">
        <v>0</v>
      </c>
      <c r="PR155" s="614">
        <v>0</v>
      </c>
      <c r="PS155" s="614">
        <v>0</v>
      </c>
      <c r="PT155" s="614">
        <v>0</v>
      </c>
      <c r="PU155" s="614">
        <v>0</v>
      </c>
      <c r="PV155" s="614">
        <v>0</v>
      </c>
      <c r="PW155" s="614">
        <v>0</v>
      </c>
      <c r="PX155" s="614">
        <v>0</v>
      </c>
      <c r="PY155" s="614">
        <v>0</v>
      </c>
      <c r="PZ155" s="614">
        <v>0</v>
      </c>
      <c r="QA155" s="614">
        <v>0</v>
      </c>
      <c r="QB155" s="614">
        <v>0</v>
      </c>
      <c r="QC155" s="614">
        <v>0</v>
      </c>
      <c r="QD155" s="614">
        <v>0</v>
      </c>
      <c r="QE155" s="614">
        <v>0</v>
      </c>
      <c r="QF155" s="614">
        <v>0</v>
      </c>
      <c r="QG155" s="614">
        <v>0</v>
      </c>
      <c r="QH155" s="614">
        <v>0</v>
      </c>
      <c r="QI155" s="614">
        <v>0</v>
      </c>
      <c r="QJ155" s="614">
        <v>0</v>
      </c>
      <c r="QK155" s="614">
        <v>0</v>
      </c>
      <c r="QL155" s="614">
        <v>0</v>
      </c>
      <c r="QM155" s="614">
        <v>0</v>
      </c>
      <c r="QN155" s="614">
        <v>0</v>
      </c>
      <c r="QO155" s="614">
        <v>0</v>
      </c>
      <c r="QP155" s="614">
        <v>0</v>
      </c>
      <c r="QQ155" s="614">
        <v>0</v>
      </c>
      <c r="QR155" s="614">
        <v>0</v>
      </c>
      <c r="QS155" s="614">
        <v>0</v>
      </c>
      <c r="QT155" s="614">
        <v>0</v>
      </c>
      <c r="QU155" s="614">
        <v>0</v>
      </c>
      <c r="QV155" s="614">
        <v>0</v>
      </c>
      <c r="QW155" s="614">
        <v>0</v>
      </c>
      <c r="QX155" s="614">
        <v>0</v>
      </c>
      <c r="QY155" s="614">
        <v>0</v>
      </c>
      <c r="QZ155" s="614">
        <v>0</v>
      </c>
      <c r="RA155" s="614">
        <v>0</v>
      </c>
      <c r="RB155" s="614">
        <v>0</v>
      </c>
      <c r="RC155" s="614">
        <v>0</v>
      </c>
      <c r="RD155" s="614">
        <v>0</v>
      </c>
      <c r="RE155" s="614">
        <v>0</v>
      </c>
      <c r="RF155" s="614">
        <v>0</v>
      </c>
      <c r="RG155" s="614">
        <v>0</v>
      </c>
      <c r="RH155" s="614">
        <v>0</v>
      </c>
      <c r="RI155" s="614">
        <v>0</v>
      </c>
      <c r="RJ155" s="614">
        <v>0</v>
      </c>
      <c r="RK155" s="614">
        <v>0</v>
      </c>
      <c r="RL155" s="614">
        <v>0</v>
      </c>
      <c r="RM155" s="614">
        <v>0</v>
      </c>
      <c r="RN155" s="614">
        <v>0</v>
      </c>
      <c r="RO155" s="614">
        <v>0</v>
      </c>
      <c r="RP155" s="614">
        <v>0</v>
      </c>
      <c r="RQ155" s="614">
        <v>0</v>
      </c>
      <c r="RR155" s="614">
        <v>0</v>
      </c>
      <c r="RS155" s="614">
        <v>0</v>
      </c>
      <c r="RT155" s="614">
        <v>0</v>
      </c>
      <c r="RU155" s="614">
        <v>0</v>
      </c>
      <c r="RV155" s="614">
        <v>0</v>
      </c>
      <c r="RW155" s="614">
        <v>0</v>
      </c>
      <c r="RX155" s="614">
        <v>0</v>
      </c>
      <c r="RY155" s="614">
        <v>0</v>
      </c>
      <c r="RZ155" s="614">
        <v>0</v>
      </c>
      <c r="SA155" s="614">
        <v>0</v>
      </c>
      <c r="SB155" s="614">
        <v>0</v>
      </c>
      <c r="SC155" s="614">
        <v>0</v>
      </c>
      <c r="SD155" s="614">
        <v>0</v>
      </c>
      <c r="SE155" s="614">
        <v>0</v>
      </c>
      <c r="SF155" s="614">
        <v>0</v>
      </c>
      <c r="SG155" s="614">
        <v>0</v>
      </c>
      <c r="SH155" s="614">
        <v>0</v>
      </c>
      <c r="SI155" s="614">
        <v>0</v>
      </c>
      <c r="SJ155" s="614">
        <v>0</v>
      </c>
      <c r="SK155" s="267">
        <f t="shared" si="400"/>
        <v>0</v>
      </c>
      <c r="SL155" s="254"/>
      <c r="SM155" s="242"/>
      <c r="SN155" s="242"/>
      <c r="SO155" s="242"/>
    </row>
    <row r="156" spans="1:509" outlineLevel="2" x14ac:dyDescent="0.35">
      <c r="A156" s="242"/>
      <c r="B156" s="251"/>
      <c r="C156" s="438">
        <f>INT($C$29)+2</f>
        <v>3</v>
      </c>
      <c r="D156" s="267"/>
      <c r="E156" s="316">
        <f t="shared" si="402"/>
        <v>15</v>
      </c>
      <c r="F156" s="322"/>
      <c r="G156" s="322"/>
      <c r="H156" s="267"/>
      <c r="I156" s="538"/>
      <c r="J156" s="538" t="s">
        <v>557</v>
      </c>
      <c r="K156" s="539"/>
      <c r="L156" s="612">
        <v>0</v>
      </c>
      <c r="M156" s="612">
        <v>0</v>
      </c>
      <c r="N156" s="612">
        <v>0</v>
      </c>
      <c r="O156" s="612">
        <v>0</v>
      </c>
      <c r="P156" s="612">
        <v>0</v>
      </c>
      <c r="Q156" s="612">
        <v>0</v>
      </c>
      <c r="R156" s="612">
        <v>0</v>
      </c>
      <c r="S156" s="612">
        <v>0</v>
      </c>
      <c r="T156" s="612">
        <v>0</v>
      </c>
      <c r="U156" s="612">
        <v>0</v>
      </c>
      <c r="V156" s="612">
        <v>0</v>
      </c>
      <c r="W156" s="612">
        <v>0</v>
      </c>
      <c r="X156" s="612">
        <v>0</v>
      </c>
      <c r="Y156" s="612">
        <v>0</v>
      </c>
      <c r="Z156" s="612">
        <v>0</v>
      </c>
      <c r="AA156" s="612">
        <v>0</v>
      </c>
      <c r="AB156" s="612">
        <v>0</v>
      </c>
      <c r="AC156" s="612">
        <v>0</v>
      </c>
      <c r="AD156" s="612">
        <v>0</v>
      </c>
      <c r="AE156" s="612">
        <v>0</v>
      </c>
      <c r="AF156" s="612">
        <v>0</v>
      </c>
      <c r="AG156" s="612">
        <v>0</v>
      </c>
      <c r="AH156" s="612">
        <v>0</v>
      </c>
      <c r="AI156" s="612">
        <v>0</v>
      </c>
      <c r="AJ156" s="612">
        <v>0</v>
      </c>
      <c r="AK156" s="612">
        <v>0</v>
      </c>
      <c r="AL156" s="612">
        <v>0</v>
      </c>
      <c r="AM156" s="612">
        <v>0</v>
      </c>
      <c r="AN156" s="612">
        <v>0</v>
      </c>
      <c r="AO156" s="612">
        <v>0</v>
      </c>
      <c r="AP156" s="612">
        <v>0</v>
      </c>
      <c r="AQ156" s="612">
        <v>0</v>
      </c>
      <c r="AR156" s="612">
        <v>0</v>
      </c>
      <c r="AS156" s="612">
        <v>0</v>
      </c>
      <c r="AT156" s="612">
        <v>0</v>
      </c>
      <c r="AU156" s="612">
        <v>0</v>
      </c>
      <c r="AV156" s="612">
        <v>0</v>
      </c>
      <c r="AW156" s="612">
        <v>0</v>
      </c>
      <c r="AX156" s="612">
        <v>0</v>
      </c>
      <c r="AY156" s="612">
        <v>0</v>
      </c>
      <c r="AZ156" s="612">
        <v>0</v>
      </c>
      <c r="BA156" s="612">
        <v>0</v>
      </c>
      <c r="BB156" s="612">
        <v>0</v>
      </c>
      <c r="BC156" s="612">
        <v>0</v>
      </c>
      <c r="BD156" s="612">
        <v>0</v>
      </c>
      <c r="BE156" s="612">
        <v>0</v>
      </c>
      <c r="BF156" s="612">
        <v>0</v>
      </c>
      <c r="BG156" s="612">
        <v>0</v>
      </c>
      <c r="BH156" s="612">
        <v>0</v>
      </c>
      <c r="BI156" s="612">
        <v>0</v>
      </c>
      <c r="BJ156" s="612">
        <v>0</v>
      </c>
      <c r="BK156" s="612">
        <v>0</v>
      </c>
      <c r="BL156" s="612">
        <v>0</v>
      </c>
      <c r="BM156" s="612">
        <v>0</v>
      </c>
      <c r="BN156" s="612">
        <v>0</v>
      </c>
      <c r="BO156" s="612">
        <v>0</v>
      </c>
      <c r="BP156" s="612">
        <v>0</v>
      </c>
      <c r="BQ156" s="612">
        <v>0</v>
      </c>
      <c r="BR156" s="612">
        <v>0</v>
      </c>
      <c r="BS156" s="612">
        <v>0</v>
      </c>
      <c r="BT156" s="612">
        <v>0</v>
      </c>
      <c r="BU156" s="612">
        <v>0</v>
      </c>
      <c r="BV156" s="612">
        <v>0</v>
      </c>
      <c r="BW156" s="612">
        <v>0</v>
      </c>
      <c r="BX156" s="612">
        <v>0</v>
      </c>
      <c r="BY156" s="612">
        <v>0</v>
      </c>
      <c r="BZ156" s="612">
        <v>0</v>
      </c>
      <c r="CA156" s="612">
        <v>0</v>
      </c>
      <c r="CB156" s="612">
        <v>0</v>
      </c>
      <c r="CC156" s="612">
        <v>0</v>
      </c>
      <c r="CD156" s="612">
        <v>0</v>
      </c>
      <c r="CE156" s="612">
        <v>0</v>
      </c>
      <c r="CF156" s="612">
        <v>0</v>
      </c>
      <c r="CG156" s="612">
        <v>0</v>
      </c>
      <c r="CH156" s="612">
        <v>0</v>
      </c>
      <c r="CI156" s="612">
        <v>0</v>
      </c>
      <c r="CJ156" s="612">
        <v>0</v>
      </c>
      <c r="CK156" s="612">
        <v>0</v>
      </c>
      <c r="CL156" s="612">
        <v>0</v>
      </c>
      <c r="CM156" s="612">
        <v>0</v>
      </c>
      <c r="CN156" s="612">
        <v>0</v>
      </c>
      <c r="CO156" s="612">
        <v>0</v>
      </c>
      <c r="CP156" s="612">
        <v>0</v>
      </c>
      <c r="CQ156" s="612">
        <v>0</v>
      </c>
      <c r="CR156" s="612">
        <v>0</v>
      </c>
      <c r="CS156" s="612">
        <v>0</v>
      </c>
      <c r="CT156" s="612">
        <v>0</v>
      </c>
      <c r="CU156" s="612">
        <v>0</v>
      </c>
      <c r="CV156" s="612">
        <v>0</v>
      </c>
      <c r="CW156" s="612">
        <v>0</v>
      </c>
      <c r="CX156" s="612">
        <v>0</v>
      </c>
      <c r="CY156" s="612">
        <v>0</v>
      </c>
      <c r="CZ156" s="612">
        <v>0</v>
      </c>
      <c r="DA156" s="612">
        <v>0</v>
      </c>
      <c r="DB156" s="612">
        <v>0</v>
      </c>
      <c r="DC156" s="612">
        <v>0</v>
      </c>
      <c r="DD156" s="612">
        <v>0</v>
      </c>
      <c r="DE156" s="612">
        <v>0</v>
      </c>
      <c r="DF156" s="612">
        <v>0</v>
      </c>
      <c r="DG156" s="612">
        <v>0</v>
      </c>
      <c r="DH156" s="612">
        <v>0</v>
      </c>
      <c r="DI156" s="612">
        <v>0</v>
      </c>
      <c r="DJ156" s="612">
        <v>0</v>
      </c>
      <c r="DK156" s="612">
        <v>0</v>
      </c>
      <c r="DL156" s="612">
        <v>0</v>
      </c>
      <c r="DM156" s="612">
        <v>0</v>
      </c>
      <c r="DN156" s="612">
        <v>0</v>
      </c>
      <c r="DO156" s="612">
        <v>0</v>
      </c>
      <c r="DP156" s="612">
        <v>0</v>
      </c>
      <c r="DQ156" s="612">
        <v>0</v>
      </c>
      <c r="DR156" s="612">
        <v>0</v>
      </c>
      <c r="DS156" s="612">
        <v>0</v>
      </c>
      <c r="DT156" s="612">
        <v>0</v>
      </c>
      <c r="DU156" s="612">
        <v>0</v>
      </c>
      <c r="DV156" s="612">
        <v>0</v>
      </c>
      <c r="DW156" s="612">
        <v>0</v>
      </c>
      <c r="DX156" s="612">
        <v>0</v>
      </c>
      <c r="DY156" s="612">
        <v>0</v>
      </c>
      <c r="DZ156" s="612">
        <v>0</v>
      </c>
      <c r="EA156" s="612">
        <v>0</v>
      </c>
      <c r="EB156" s="612">
        <v>0</v>
      </c>
      <c r="EC156" s="612">
        <v>0</v>
      </c>
      <c r="ED156" s="612">
        <v>0</v>
      </c>
      <c r="EE156" s="612">
        <v>0</v>
      </c>
      <c r="EF156" s="612">
        <v>0</v>
      </c>
      <c r="EG156" s="612">
        <v>0</v>
      </c>
      <c r="EH156" s="612">
        <v>0</v>
      </c>
      <c r="EI156" s="612">
        <v>0</v>
      </c>
      <c r="EJ156" s="612">
        <v>0</v>
      </c>
      <c r="EK156" s="612">
        <v>0</v>
      </c>
      <c r="EL156" s="612">
        <v>0</v>
      </c>
      <c r="EM156" s="612">
        <v>0</v>
      </c>
      <c r="EN156" s="612">
        <v>0</v>
      </c>
      <c r="EO156" s="612">
        <v>0</v>
      </c>
      <c r="EP156" s="612">
        <v>0</v>
      </c>
      <c r="EQ156" s="612">
        <v>0</v>
      </c>
      <c r="ER156" s="612">
        <v>0</v>
      </c>
      <c r="ES156" s="612">
        <v>0</v>
      </c>
      <c r="ET156" s="612">
        <v>0</v>
      </c>
      <c r="EU156" s="612">
        <v>0</v>
      </c>
      <c r="EV156" s="612">
        <v>0</v>
      </c>
      <c r="EW156" s="612">
        <v>0</v>
      </c>
      <c r="EX156" s="612">
        <v>0</v>
      </c>
      <c r="EY156" s="612">
        <v>0</v>
      </c>
      <c r="EZ156" s="612">
        <v>0</v>
      </c>
      <c r="FA156" s="612">
        <v>0</v>
      </c>
      <c r="FB156" s="612">
        <v>0</v>
      </c>
      <c r="FC156" s="612">
        <v>0</v>
      </c>
      <c r="FD156" s="612">
        <v>0</v>
      </c>
      <c r="FE156" s="612">
        <v>0</v>
      </c>
      <c r="FF156" s="612">
        <v>0</v>
      </c>
      <c r="FG156" s="612">
        <v>0</v>
      </c>
      <c r="FH156" s="612">
        <v>0</v>
      </c>
      <c r="FI156" s="612">
        <v>0</v>
      </c>
      <c r="FJ156" s="612">
        <v>0</v>
      </c>
      <c r="FK156" s="612">
        <v>0</v>
      </c>
      <c r="FL156" s="612">
        <v>0</v>
      </c>
      <c r="FM156" s="612">
        <v>0</v>
      </c>
      <c r="FN156" s="612">
        <v>0</v>
      </c>
      <c r="FO156" s="612">
        <v>0</v>
      </c>
      <c r="FP156" s="612">
        <v>0</v>
      </c>
      <c r="FQ156" s="612">
        <v>0</v>
      </c>
      <c r="FR156" s="612">
        <v>0</v>
      </c>
      <c r="FS156" s="612">
        <v>0</v>
      </c>
      <c r="FT156" s="612">
        <v>0</v>
      </c>
      <c r="FU156" s="612">
        <v>0</v>
      </c>
      <c r="FV156" s="612">
        <v>0</v>
      </c>
      <c r="FW156" s="612">
        <v>0</v>
      </c>
      <c r="FX156" s="612">
        <v>0</v>
      </c>
      <c r="FY156" s="612">
        <v>0</v>
      </c>
      <c r="FZ156" s="612">
        <v>0</v>
      </c>
      <c r="GA156" s="612">
        <v>0</v>
      </c>
      <c r="GB156" s="612">
        <v>0</v>
      </c>
      <c r="GC156" s="612">
        <v>0</v>
      </c>
      <c r="GD156" s="612">
        <v>0</v>
      </c>
      <c r="GE156" s="612">
        <v>0</v>
      </c>
      <c r="GF156" s="612">
        <v>0</v>
      </c>
      <c r="GG156" s="612">
        <v>0</v>
      </c>
      <c r="GH156" s="612">
        <v>0</v>
      </c>
      <c r="GI156" s="612">
        <v>0</v>
      </c>
      <c r="GJ156" s="612">
        <v>0</v>
      </c>
      <c r="GK156" s="612">
        <v>0</v>
      </c>
      <c r="GL156" s="612">
        <v>0</v>
      </c>
      <c r="GM156" s="612">
        <v>0</v>
      </c>
      <c r="GN156" s="612">
        <v>0</v>
      </c>
      <c r="GO156" s="612">
        <v>0</v>
      </c>
      <c r="GP156" s="612">
        <v>0</v>
      </c>
      <c r="GQ156" s="612">
        <v>0</v>
      </c>
      <c r="GR156" s="612">
        <v>0</v>
      </c>
      <c r="GS156" s="612">
        <v>0</v>
      </c>
      <c r="GT156" s="612">
        <v>0</v>
      </c>
      <c r="GU156" s="612">
        <v>0</v>
      </c>
      <c r="GV156" s="612">
        <v>0</v>
      </c>
      <c r="GW156" s="612">
        <v>0</v>
      </c>
      <c r="GX156" s="612">
        <v>0</v>
      </c>
      <c r="GY156" s="612">
        <v>0</v>
      </c>
      <c r="GZ156" s="612">
        <v>0</v>
      </c>
      <c r="HA156" s="612">
        <v>0</v>
      </c>
      <c r="HB156" s="612">
        <v>0</v>
      </c>
      <c r="HC156" s="612">
        <v>0</v>
      </c>
      <c r="HD156" s="612">
        <v>0</v>
      </c>
      <c r="HE156" s="612">
        <v>0</v>
      </c>
      <c r="HF156" s="612">
        <v>0</v>
      </c>
      <c r="HG156" s="612">
        <v>0</v>
      </c>
      <c r="HH156" s="612">
        <v>0</v>
      </c>
      <c r="HI156" s="612">
        <v>0</v>
      </c>
      <c r="HJ156" s="612">
        <v>0</v>
      </c>
      <c r="HK156" s="612">
        <v>0</v>
      </c>
      <c r="HL156" s="612">
        <v>0</v>
      </c>
      <c r="HM156" s="612">
        <v>0</v>
      </c>
      <c r="HN156" s="612">
        <v>0</v>
      </c>
      <c r="HO156" s="612">
        <v>0</v>
      </c>
      <c r="HP156" s="612">
        <v>0</v>
      </c>
      <c r="HQ156" s="612">
        <v>0</v>
      </c>
      <c r="HR156" s="612">
        <v>0</v>
      </c>
      <c r="HS156" s="612">
        <v>0</v>
      </c>
      <c r="HT156" s="612">
        <v>0</v>
      </c>
      <c r="HU156" s="612">
        <v>0</v>
      </c>
      <c r="HV156" s="612">
        <v>0</v>
      </c>
      <c r="HW156" s="612">
        <v>0</v>
      </c>
      <c r="HX156" s="612">
        <v>0</v>
      </c>
      <c r="HY156" s="612">
        <v>0</v>
      </c>
      <c r="HZ156" s="612">
        <v>0</v>
      </c>
      <c r="IA156" s="612">
        <v>0</v>
      </c>
      <c r="IB156" s="612">
        <v>0</v>
      </c>
      <c r="IC156" s="612">
        <v>0</v>
      </c>
      <c r="ID156" s="612">
        <v>0</v>
      </c>
      <c r="IE156" s="612">
        <v>0</v>
      </c>
      <c r="IF156" s="612">
        <v>0</v>
      </c>
      <c r="IG156" s="612">
        <v>0</v>
      </c>
      <c r="IH156" s="612">
        <v>0</v>
      </c>
      <c r="II156" s="612">
        <v>0</v>
      </c>
      <c r="IJ156" s="612">
        <v>0</v>
      </c>
      <c r="IK156" s="612">
        <v>0</v>
      </c>
      <c r="IL156" s="612">
        <v>0</v>
      </c>
      <c r="IM156" s="612">
        <v>0</v>
      </c>
      <c r="IN156" s="612">
        <v>0</v>
      </c>
      <c r="IO156" s="612">
        <v>0</v>
      </c>
      <c r="IP156" s="612">
        <v>0</v>
      </c>
      <c r="IQ156" s="612">
        <v>0</v>
      </c>
      <c r="IR156" s="612">
        <v>0</v>
      </c>
      <c r="IS156" s="612">
        <v>0</v>
      </c>
      <c r="IT156" s="612">
        <v>0</v>
      </c>
      <c r="IU156" s="612">
        <v>0</v>
      </c>
      <c r="IV156" s="612">
        <v>0</v>
      </c>
      <c r="IW156" s="612">
        <v>0</v>
      </c>
      <c r="IX156" s="612">
        <v>0</v>
      </c>
      <c r="IY156" s="612">
        <v>0</v>
      </c>
      <c r="IZ156" s="612">
        <v>0</v>
      </c>
      <c r="JA156" s="612">
        <v>0</v>
      </c>
      <c r="JB156" s="612">
        <v>0</v>
      </c>
      <c r="JC156" s="612">
        <v>0</v>
      </c>
      <c r="JD156" s="612">
        <v>0</v>
      </c>
      <c r="JE156" s="612">
        <v>0</v>
      </c>
      <c r="JF156" s="612">
        <v>0</v>
      </c>
      <c r="JG156" s="612">
        <v>0</v>
      </c>
      <c r="JH156" s="612">
        <v>0</v>
      </c>
      <c r="JI156" s="612">
        <v>0</v>
      </c>
      <c r="JJ156" s="612">
        <v>0</v>
      </c>
      <c r="JK156" s="612">
        <v>0</v>
      </c>
      <c r="JL156" s="612">
        <v>0</v>
      </c>
      <c r="JM156" s="612">
        <v>0</v>
      </c>
      <c r="JN156" s="612">
        <v>0</v>
      </c>
      <c r="JO156" s="612">
        <v>0</v>
      </c>
      <c r="JP156" s="612">
        <v>0</v>
      </c>
      <c r="JQ156" s="612">
        <v>0</v>
      </c>
      <c r="JR156" s="612">
        <v>0</v>
      </c>
      <c r="JS156" s="612">
        <v>0</v>
      </c>
      <c r="JT156" s="612">
        <v>0</v>
      </c>
      <c r="JU156" s="612">
        <v>0</v>
      </c>
      <c r="JV156" s="612">
        <v>0</v>
      </c>
      <c r="JW156" s="612">
        <v>0</v>
      </c>
      <c r="JX156" s="612">
        <v>0</v>
      </c>
      <c r="JY156" s="612">
        <v>0</v>
      </c>
      <c r="JZ156" s="612">
        <v>0</v>
      </c>
      <c r="KA156" s="612">
        <v>0</v>
      </c>
      <c r="KB156" s="612">
        <v>0</v>
      </c>
      <c r="KC156" s="612">
        <v>0</v>
      </c>
      <c r="KD156" s="612">
        <v>0</v>
      </c>
      <c r="KE156" s="612">
        <v>0</v>
      </c>
      <c r="KF156" s="612">
        <v>0</v>
      </c>
      <c r="KG156" s="612">
        <v>0</v>
      </c>
      <c r="KH156" s="612">
        <v>0</v>
      </c>
      <c r="KI156" s="612">
        <v>0</v>
      </c>
      <c r="KJ156" s="612">
        <v>0</v>
      </c>
      <c r="KK156" s="612">
        <v>0</v>
      </c>
      <c r="KL156" s="612">
        <v>0</v>
      </c>
      <c r="KM156" s="612">
        <v>0</v>
      </c>
      <c r="KN156" s="612">
        <v>0</v>
      </c>
      <c r="KO156" s="612">
        <v>0</v>
      </c>
      <c r="KP156" s="612">
        <v>0</v>
      </c>
      <c r="KQ156" s="612">
        <v>0</v>
      </c>
      <c r="KR156" s="612">
        <v>0</v>
      </c>
      <c r="KS156" s="612">
        <v>0</v>
      </c>
      <c r="KT156" s="612">
        <v>0</v>
      </c>
      <c r="KU156" s="612">
        <v>0</v>
      </c>
      <c r="KV156" s="612">
        <v>0</v>
      </c>
      <c r="KW156" s="612">
        <v>0</v>
      </c>
      <c r="KX156" s="612">
        <v>0</v>
      </c>
      <c r="KY156" s="612">
        <v>0</v>
      </c>
      <c r="KZ156" s="612">
        <v>0</v>
      </c>
      <c r="LA156" s="612">
        <v>0</v>
      </c>
      <c r="LB156" s="612">
        <v>0</v>
      </c>
      <c r="LC156" s="612">
        <v>0</v>
      </c>
      <c r="LD156" s="612">
        <v>0</v>
      </c>
      <c r="LE156" s="612">
        <v>0</v>
      </c>
      <c r="LF156" s="612">
        <v>0</v>
      </c>
      <c r="LG156" s="612">
        <v>0</v>
      </c>
      <c r="LH156" s="612">
        <v>0</v>
      </c>
      <c r="LI156" s="612">
        <v>0</v>
      </c>
      <c r="LJ156" s="612">
        <v>0</v>
      </c>
      <c r="LK156" s="612">
        <v>0</v>
      </c>
      <c r="LL156" s="612">
        <v>0</v>
      </c>
      <c r="LM156" s="612">
        <v>0</v>
      </c>
      <c r="LN156" s="612">
        <v>0</v>
      </c>
      <c r="LO156" s="612">
        <v>0</v>
      </c>
      <c r="LP156" s="612">
        <v>0</v>
      </c>
      <c r="LQ156" s="612">
        <v>0</v>
      </c>
      <c r="LR156" s="612">
        <v>0</v>
      </c>
      <c r="LS156" s="612">
        <v>0</v>
      </c>
      <c r="LT156" s="612">
        <v>0</v>
      </c>
      <c r="LU156" s="612">
        <v>0</v>
      </c>
      <c r="LV156" s="612">
        <v>0</v>
      </c>
      <c r="LW156" s="612">
        <v>0</v>
      </c>
      <c r="LX156" s="612">
        <v>0</v>
      </c>
      <c r="LY156" s="612">
        <v>0</v>
      </c>
      <c r="LZ156" s="612">
        <v>0</v>
      </c>
      <c r="MA156" s="612">
        <v>0</v>
      </c>
      <c r="MB156" s="612">
        <v>0</v>
      </c>
      <c r="MC156" s="612">
        <v>0</v>
      </c>
      <c r="MD156" s="612">
        <v>0</v>
      </c>
      <c r="ME156" s="612">
        <v>0</v>
      </c>
      <c r="MF156" s="612">
        <v>0</v>
      </c>
      <c r="MG156" s="612">
        <v>0</v>
      </c>
      <c r="MH156" s="612">
        <v>0</v>
      </c>
      <c r="MI156" s="612">
        <v>0</v>
      </c>
      <c r="MJ156" s="612">
        <v>0</v>
      </c>
      <c r="MK156" s="612">
        <v>0</v>
      </c>
      <c r="ML156" s="612">
        <v>0</v>
      </c>
      <c r="MM156" s="612">
        <v>0</v>
      </c>
      <c r="MN156" s="612">
        <v>0</v>
      </c>
      <c r="MO156" s="612">
        <v>0</v>
      </c>
      <c r="MP156" s="612">
        <v>0</v>
      </c>
      <c r="MQ156" s="612">
        <v>0</v>
      </c>
      <c r="MR156" s="612">
        <v>0</v>
      </c>
      <c r="MS156" s="612">
        <v>0</v>
      </c>
      <c r="MT156" s="612">
        <v>0</v>
      </c>
      <c r="MU156" s="612">
        <v>0</v>
      </c>
      <c r="MV156" s="612">
        <v>0</v>
      </c>
      <c r="MW156" s="612">
        <v>0</v>
      </c>
      <c r="MX156" s="612">
        <v>0</v>
      </c>
      <c r="MY156" s="612">
        <v>0</v>
      </c>
      <c r="MZ156" s="612">
        <v>0</v>
      </c>
      <c r="NA156" s="612">
        <v>0</v>
      </c>
      <c r="NB156" s="612">
        <v>0</v>
      </c>
      <c r="NC156" s="612">
        <v>0</v>
      </c>
      <c r="ND156" s="612">
        <v>0</v>
      </c>
      <c r="NE156" s="612">
        <v>0</v>
      </c>
      <c r="NF156" s="612">
        <v>0</v>
      </c>
      <c r="NG156" s="612">
        <v>0</v>
      </c>
      <c r="NH156" s="612">
        <v>0</v>
      </c>
      <c r="NI156" s="612">
        <v>0</v>
      </c>
      <c r="NJ156" s="612">
        <v>0</v>
      </c>
      <c r="NK156" s="612">
        <v>0</v>
      </c>
      <c r="NL156" s="612">
        <v>0</v>
      </c>
      <c r="NM156" s="612">
        <v>0</v>
      </c>
      <c r="NN156" s="612">
        <v>0</v>
      </c>
      <c r="NO156" s="612">
        <v>0</v>
      </c>
      <c r="NP156" s="612">
        <v>0</v>
      </c>
      <c r="NQ156" s="612">
        <v>0</v>
      </c>
      <c r="NR156" s="612">
        <v>0</v>
      </c>
      <c r="NS156" s="612">
        <v>0</v>
      </c>
      <c r="NT156" s="612">
        <v>0</v>
      </c>
      <c r="NU156" s="612">
        <v>0</v>
      </c>
      <c r="NV156" s="612">
        <v>0</v>
      </c>
      <c r="NW156" s="612">
        <v>0</v>
      </c>
      <c r="NX156" s="612">
        <v>0</v>
      </c>
      <c r="NY156" s="612">
        <v>0</v>
      </c>
      <c r="NZ156" s="612">
        <v>0</v>
      </c>
      <c r="OA156" s="612">
        <v>0</v>
      </c>
      <c r="OB156" s="612">
        <v>0</v>
      </c>
      <c r="OC156" s="612">
        <v>0</v>
      </c>
      <c r="OD156" s="612">
        <v>0</v>
      </c>
      <c r="OE156" s="612">
        <v>0</v>
      </c>
      <c r="OF156" s="612">
        <v>0</v>
      </c>
      <c r="OG156" s="612">
        <v>0</v>
      </c>
      <c r="OH156" s="612">
        <v>0</v>
      </c>
      <c r="OI156" s="612">
        <v>0</v>
      </c>
      <c r="OJ156" s="612">
        <v>0</v>
      </c>
      <c r="OK156" s="612">
        <v>0</v>
      </c>
      <c r="OL156" s="612">
        <v>0</v>
      </c>
      <c r="OM156" s="612">
        <v>0</v>
      </c>
      <c r="ON156" s="612">
        <v>0</v>
      </c>
      <c r="OO156" s="612">
        <v>0</v>
      </c>
      <c r="OP156" s="612">
        <v>0</v>
      </c>
      <c r="OQ156" s="612">
        <v>0</v>
      </c>
      <c r="OR156" s="612">
        <v>0</v>
      </c>
      <c r="OS156" s="612">
        <v>0</v>
      </c>
      <c r="OT156" s="612">
        <v>0</v>
      </c>
      <c r="OU156" s="612">
        <v>0</v>
      </c>
      <c r="OV156" s="612">
        <v>0</v>
      </c>
      <c r="OW156" s="612">
        <v>0</v>
      </c>
      <c r="OX156" s="612">
        <v>0</v>
      </c>
      <c r="OY156" s="612">
        <v>0</v>
      </c>
      <c r="OZ156" s="612">
        <v>0</v>
      </c>
      <c r="PA156" s="612">
        <v>0</v>
      </c>
      <c r="PB156" s="612">
        <v>0</v>
      </c>
      <c r="PC156" s="612">
        <v>0</v>
      </c>
      <c r="PD156" s="612">
        <v>0</v>
      </c>
      <c r="PE156" s="612">
        <v>0</v>
      </c>
      <c r="PF156" s="612">
        <v>0</v>
      </c>
      <c r="PG156" s="612">
        <v>0</v>
      </c>
      <c r="PH156" s="612">
        <v>0</v>
      </c>
      <c r="PI156" s="612">
        <v>0</v>
      </c>
      <c r="PJ156" s="612">
        <v>0</v>
      </c>
      <c r="PK156" s="612">
        <v>0</v>
      </c>
      <c r="PL156" s="612">
        <v>0</v>
      </c>
      <c r="PM156" s="612">
        <v>0</v>
      </c>
      <c r="PN156" s="612">
        <v>0</v>
      </c>
      <c r="PO156" s="612">
        <v>0</v>
      </c>
      <c r="PP156" s="612">
        <v>0</v>
      </c>
      <c r="PQ156" s="612">
        <v>0</v>
      </c>
      <c r="PR156" s="612">
        <v>0</v>
      </c>
      <c r="PS156" s="612">
        <v>0</v>
      </c>
      <c r="PT156" s="612">
        <v>0</v>
      </c>
      <c r="PU156" s="612">
        <v>0</v>
      </c>
      <c r="PV156" s="612">
        <v>0</v>
      </c>
      <c r="PW156" s="612">
        <v>0</v>
      </c>
      <c r="PX156" s="612">
        <v>0</v>
      </c>
      <c r="PY156" s="612">
        <v>0</v>
      </c>
      <c r="PZ156" s="612">
        <v>0</v>
      </c>
      <c r="QA156" s="612">
        <v>0</v>
      </c>
      <c r="QB156" s="612">
        <v>0</v>
      </c>
      <c r="QC156" s="612">
        <v>0</v>
      </c>
      <c r="QD156" s="612">
        <v>0</v>
      </c>
      <c r="QE156" s="612">
        <v>0</v>
      </c>
      <c r="QF156" s="612">
        <v>0</v>
      </c>
      <c r="QG156" s="612">
        <v>0</v>
      </c>
      <c r="QH156" s="612">
        <v>0</v>
      </c>
      <c r="QI156" s="612">
        <v>0</v>
      </c>
      <c r="QJ156" s="612">
        <v>0</v>
      </c>
      <c r="QK156" s="612">
        <v>0</v>
      </c>
      <c r="QL156" s="612">
        <v>0</v>
      </c>
      <c r="QM156" s="612">
        <v>0</v>
      </c>
      <c r="QN156" s="612">
        <v>0</v>
      </c>
      <c r="QO156" s="612">
        <v>0</v>
      </c>
      <c r="QP156" s="612">
        <v>0</v>
      </c>
      <c r="QQ156" s="612">
        <v>0</v>
      </c>
      <c r="QR156" s="612">
        <v>0</v>
      </c>
      <c r="QS156" s="612">
        <v>0</v>
      </c>
      <c r="QT156" s="612">
        <v>0</v>
      </c>
      <c r="QU156" s="612">
        <v>0</v>
      </c>
      <c r="QV156" s="612">
        <v>0</v>
      </c>
      <c r="QW156" s="612">
        <v>0</v>
      </c>
      <c r="QX156" s="612">
        <v>0</v>
      </c>
      <c r="QY156" s="612">
        <v>0</v>
      </c>
      <c r="QZ156" s="612">
        <v>0</v>
      </c>
      <c r="RA156" s="612">
        <v>0</v>
      </c>
      <c r="RB156" s="612">
        <v>0</v>
      </c>
      <c r="RC156" s="612">
        <v>0</v>
      </c>
      <c r="RD156" s="612">
        <v>0</v>
      </c>
      <c r="RE156" s="612">
        <v>0</v>
      </c>
      <c r="RF156" s="612">
        <v>0</v>
      </c>
      <c r="RG156" s="612">
        <v>0</v>
      </c>
      <c r="RH156" s="612">
        <v>0</v>
      </c>
      <c r="RI156" s="612">
        <v>0</v>
      </c>
      <c r="RJ156" s="612">
        <v>0</v>
      </c>
      <c r="RK156" s="612">
        <v>0</v>
      </c>
      <c r="RL156" s="612">
        <v>0</v>
      </c>
      <c r="RM156" s="612">
        <v>0</v>
      </c>
      <c r="RN156" s="612">
        <v>0</v>
      </c>
      <c r="RO156" s="612">
        <v>0</v>
      </c>
      <c r="RP156" s="612">
        <v>0</v>
      </c>
      <c r="RQ156" s="612">
        <v>0</v>
      </c>
      <c r="RR156" s="612">
        <v>0</v>
      </c>
      <c r="RS156" s="612">
        <v>0</v>
      </c>
      <c r="RT156" s="612">
        <v>0</v>
      </c>
      <c r="RU156" s="612">
        <v>0</v>
      </c>
      <c r="RV156" s="612">
        <v>0</v>
      </c>
      <c r="RW156" s="612">
        <v>0</v>
      </c>
      <c r="RX156" s="612">
        <v>0</v>
      </c>
      <c r="RY156" s="612">
        <v>0</v>
      </c>
      <c r="RZ156" s="612">
        <v>0</v>
      </c>
      <c r="SA156" s="612">
        <v>0</v>
      </c>
      <c r="SB156" s="612">
        <v>0</v>
      </c>
      <c r="SC156" s="612">
        <v>0</v>
      </c>
      <c r="SD156" s="612">
        <v>0</v>
      </c>
      <c r="SE156" s="612">
        <v>0</v>
      </c>
      <c r="SF156" s="612">
        <v>0</v>
      </c>
      <c r="SG156" s="612">
        <v>0</v>
      </c>
      <c r="SH156" s="612">
        <v>0</v>
      </c>
      <c r="SI156" s="612">
        <v>0</v>
      </c>
      <c r="SJ156" s="612">
        <v>0</v>
      </c>
      <c r="SK156" s="267">
        <f t="shared" si="400"/>
        <v>0</v>
      </c>
      <c r="SL156" s="254"/>
      <c r="SM156" s="242"/>
      <c r="SN156" s="242"/>
      <c r="SO156" s="242"/>
    </row>
    <row r="157" spans="1:509" outlineLevel="3" x14ac:dyDescent="0.35">
      <c r="A157" s="242"/>
      <c r="B157" s="251"/>
      <c r="C157" s="438">
        <f>INT($C$29)+3</f>
        <v>4</v>
      </c>
      <c r="D157" s="267"/>
      <c r="E157" s="316">
        <f t="shared" si="402"/>
        <v>16</v>
      </c>
      <c r="F157" s="322"/>
      <c r="G157" s="322"/>
      <c r="H157" s="267"/>
      <c r="I157" s="540"/>
      <c r="J157" s="540" t="s">
        <v>558</v>
      </c>
      <c r="K157" s="541"/>
      <c r="L157" s="613">
        <v>0</v>
      </c>
      <c r="M157" s="613">
        <v>0</v>
      </c>
      <c r="N157" s="613">
        <v>0</v>
      </c>
      <c r="O157" s="613">
        <v>0</v>
      </c>
      <c r="P157" s="613">
        <v>0</v>
      </c>
      <c r="Q157" s="613">
        <v>0</v>
      </c>
      <c r="R157" s="613">
        <v>0</v>
      </c>
      <c r="S157" s="613">
        <v>0</v>
      </c>
      <c r="T157" s="613">
        <v>0</v>
      </c>
      <c r="U157" s="613">
        <v>0</v>
      </c>
      <c r="V157" s="613">
        <v>0</v>
      </c>
      <c r="W157" s="613">
        <v>0</v>
      </c>
      <c r="X157" s="613">
        <v>0</v>
      </c>
      <c r="Y157" s="613">
        <v>0</v>
      </c>
      <c r="Z157" s="613">
        <v>0</v>
      </c>
      <c r="AA157" s="613">
        <v>0</v>
      </c>
      <c r="AB157" s="613">
        <v>0</v>
      </c>
      <c r="AC157" s="613">
        <v>0</v>
      </c>
      <c r="AD157" s="613">
        <v>0</v>
      </c>
      <c r="AE157" s="613">
        <v>0</v>
      </c>
      <c r="AF157" s="613">
        <v>0</v>
      </c>
      <c r="AG157" s="613">
        <v>0</v>
      </c>
      <c r="AH157" s="613">
        <v>0</v>
      </c>
      <c r="AI157" s="613">
        <v>0</v>
      </c>
      <c r="AJ157" s="613">
        <v>0</v>
      </c>
      <c r="AK157" s="613">
        <v>0</v>
      </c>
      <c r="AL157" s="613">
        <v>0</v>
      </c>
      <c r="AM157" s="613">
        <v>0</v>
      </c>
      <c r="AN157" s="613">
        <v>0</v>
      </c>
      <c r="AO157" s="613">
        <v>0</v>
      </c>
      <c r="AP157" s="613">
        <v>0</v>
      </c>
      <c r="AQ157" s="613">
        <v>0</v>
      </c>
      <c r="AR157" s="613">
        <v>0</v>
      </c>
      <c r="AS157" s="613">
        <v>0</v>
      </c>
      <c r="AT157" s="613">
        <v>0</v>
      </c>
      <c r="AU157" s="613">
        <v>0</v>
      </c>
      <c r="AV157" s="613">
        <v>0</v>
      </c>
      <c r="AW157" s="613">
        <v>0</v>
      </c>
      <c r="AX157" s="613">
        <v>0</v>
      </c>
      <c r="AY157" s="613">
        <v>0</v>
      </c>
      <c r="AZ157" s="613">
        <v>0</v>
      </c>
      <c r="BA157" s="613">
        <v>0</v>
      </c>
      <c r="BB157" s="613">
        <v>0</v>
      </c>
      <c r="BC157" s="613">
        <v>0</v>
      </c>
      <c r="BD157" s="613">
        <v>0</v>
      </c>
      <c r="BE157" s="613">
        <v>0</v>
      </c>
      <c r="BF157" s="613">
        <v>0</v>
      </c>
      <c r="BG157" s="613">
        <v>0</v>
      </c>
      <c r="BH157" s="613">
        <v>0</v>
      </c>
      <c r="BI157" s="613">
        <v>0</v>
      </c>
      <c r="BJ157" s="613">
        <v>0</v>
      </c>
      <c r="BK157" s="613">
        <v>0</v>
      </c>
      <c r="BL157" s="613">
        <v>0</v>
      </c>
      <c r="BM157" s="613">
        <v>0</v>
      </c>
      <c r="BN157" s="613">
        <v>0</v>
      </c>
      <c r="BO157" s="613">
        <v>0</v>
      </c>
      <c r="BP157" s="613">
        <v>0</v>
      </c>
      <c r="BQ157" s="613">
        <v>0</v>
      </c>
      <c r="BR157" s="613">
        <v>0</v>
      </c>
      <c r="BS157" s="613">
        <v>0</v>
      </c>
      <c r="BT157" s="613">
        <v>0</v>
      </c>
      <c r="BU157" s="613">
        <v>0</v>
      </c>
      <c r="BV157" s="613">
        <v>0</v>
      </c>
      <c r="BW157" s="613">
        <v>0</v>
      </c>
      <c r="BX157" s="613">
        <v>0</v>
      </c>
      <c r="BY157" s="613">
        <v>0</v>
      </c>
      <c r="BZ157" s="613">
        <v>0</v>
      </c>
      <c r="CA157" s="613">
        <v>0</v>
      </c>
      <c r="CB157" s="613">
        <v>0</v>
      </c>
      <c r="CC157" s="613">
        <v>0</v>
      </c>
      <c r="CD157" s="613">
        <v>0</v>
      </c>
      <c r="CE157" s="613">
        <v>0</v>
      </c>
      <c r="CF157" s="613">
        <v>0</v>
      </c>
      <c r="CG157" s="613">
        <v>0</v>
      </c>
      <c r="CH157" s="613">
        <v>0</v>
      </c>
      <c r="CI157" s="613">
        <v>0</v>
      </c>
      <c r="CJ157" s="613">
        <v>0</v>
      </c>
      <c r="CK157" s="613">
        <v>0</v>
      </c>
      <c r="CL157" s="613">
        <v>0</v>
      </c>
      <c r="CM157" s="613">
        <v>0</v>
      </c>
      <c r="CN157" s="613">
        <v>0</v>
      </c>
      <c r="CO157" s="613">
        <v>0</v>
      </c>
      <c r="CP157" s="613">
        <v>0</v>
      </c>
      <c r="CQ157" s="613">
        <v>0</v>
      </c>
      <c r="CR157" s="613">
        <v>0</v>
      </c>
      <c r="CS157" s="613">
        <v>0</v>
      </c>
      <c r="CT157" s="613">
        <v>0</v>
      </c>
      <c r="CU157" s="613">
        <v>0</v>
      </c>
      <c r="CV157" s="613">
        <v>0</v>
      </c>
      <c r="CW157" s="613">
        <v>0</v>
      </c>
      <c r="CX157" s="613">
        <v>0</v>
      </c>
      <c r="CY157" s="613">
        <v>0</v>
      </c>
      <c r="CZ157" s="613">
        <v>0</v>
      </c>
      <c r="DA157" s="613">
        <v>0</v>
      </c>
      <c r="DB157" s="613">
        <v>0</v>
      </c>
      <c r="DC157" s="613">
        <v>0</v>
      </c>
      <c r="DD157" s="613">
        <v>0</v>
      </c>
      <c r="DE157" s="613">
        <v>0</v>
      </c>
      <c r="DF157" s="613">
        <v>0</v>
      </c>
      <c r="DG157" s="613">
        <v>0</v>
      </c>
      <c r="DH157" s="613">
        <v>0</v>
      </c>
      <c r="DI157" s="613">
        <v>0</v>
      </c>
      <c r="DJ157" s="613">
        <v>0</v>
      </c>
      <c r="DK157" s="613">
        <v>0</v>
      </c>
      <c r="DL157" s="613">
        <v>0</v>
      </c>
      <c r="DM157" s="613">
        <v>0</v>
      </c>
      <c r="DN157" s="613">
        <v>0</v>
      </c>
      <c r="DO157" s="613">
        <v>0</v>
      </c>
      <c r="DP157" s="613">
        <v>0</v>
      </c>
      <c r="DQ157" s="613">
        <v>0</v>
      </c>
      <c r="DR157" s="613">
        <v>0</v>
      </c>
      <c r="DS157" s="613">
        <v>0</v>
      </c>
      <c r="DT157" s="613">
        <v>0</v>
      </c>
      <c r="DU157" s="613">
        <v>0</v>
      </c>
      <c r="DV157" s="613">
        <v>0</v>
      </c>
      <c r="DW157" s="613">
        <v>0</v>
      </c>
      <c r="DX157" s="613">
        <v>0</v>
      </c>
      <c r="DY157" s="613">
        <v>0</v>
      </c>
      <c r="DZ157" s="613">
        <v>0</v>
      </c>
      <c r="EA157" s="613">
        <v>0</v>
      </c>
      <c r="EB157" s="613">
        <v>0</v>
      </c>
      <c r="EC157" s="613">
        <v>0</v>
      </c>
      <c r="ED157" s="613">
        <v>0</v>
      </c>
      <c r="EE157" s="613">
        <v>0</v>
      </c>
      <c r="EF157" s="613">
        <v>0</v>
      </c>
      <c r="EG157" s="613">
        <v>0</v>
      </c>
      <c r="EH157" s="613">
        <v>0</v>
      </c>
      <c r="EI157" s="613">
        <v>0</v>
      </c>
      <c r="EJ157" s="613">
        <v>0</v>
      </c>
      <c r="EK157" s="613">
        <v>0</v>
      </c>
      <c r="EL157" s="613">
        <v>0</v>
      </c>
      <c r="EM157" s="613">
        <v>0</v>
      </c>
      <c r="EN157" s="613">
        <v>0</v>
      </c>
      <c r="EO157" s="613">
        <v>0</v>
      </c>
      <c r="EP157" s="613">
        <v>0</v>
      </c>
      <c r="EQ157" s="613">
        <v>0</v>
      </c>
      <c r="ER157" s="613">
        <v>0</v>
      </c>
      <c r="ES157" s="613">
        <v>0</v>
      </c>
      <c r="ET157" s="613">
        <v>0</v>
      </c>
      <c r="EU157" s="613">
        <v>0</v>
      </c>
      <c r="EV157" s="613">
        <v>0</v>
      </c>
      <c r="EW157" s="613">
        <v>0</v>
      </c>
      <c r="EX157" s="613">
        <v>0</v>
      </c>
      <c r="EY157" s="613">
        <v>0</v>
      </c>
      <c r="EZ157" s="613">
        <v>0</v>
      </c>
      <c r="FA157" s="613">
        <v>0</v>
      </c>
      <c r="FB157" s="613">
        <v>0</v>
      </c>
      <c r="FC157" s="613">
        <v>0</v>
      </c>
      <c r="FD157" s="613">
        <v>0</v>
      </c>
      <c r="FE157" s="613">
        <v>0</v>
      </c>
      <c r="FF157" s="613">
        <v>0</v>
      </c>
      <c r="FG157" s="613">
        <v>0</v>
      </c>
      <c r="FH157" s="613">
        <v>0</v>
      </c>
      <c r="FI157" s="613">
        <v>0</v>
      </c>
      <c r="FJ157" s="613">
        <v>0</v>
      </c>
      <c r="FK157" s="613">
        <v>0</v>
      </c>
      <c r="FL157" s="613">
        <v>0</v>
      </c>
      <c r="FM157" s="613">
        <v>0</v>
      </c>
      <c r="FN157" s="613">
        <v>0</v>
      </c>
      <c r="FO157" s="613">
        <v>0</v>
      </c>
      <c r="FP157" s="613">
        <v>0</v>
      </c>
      <c r="FQ157" s="613">
        <v>0</v>
      </c>
      <c r="FR157" s="613">
        <v>0</v>
      </c>
      <c r="FS157" s="613">
        <v>0</v>
      </c>
      <c r="FT157" s="613">
        <v>0</v>
      </c>
      <c r="FU157" s="613">
        <v>0</v>
      </c>
      <c r="FV157" s="613">
        <v>0</v>
      </c>
      <c r="FW157" s="613">
        <v>0</v>
      </c>
      <c r="FX157" s="613">
        <v>0</v>
      </c>
      <c r="FY157" s="613">
        <v>0</v>
      </c>
      <c r="FZ157" s="613">
        <v>0</v>
      </c>
      <c r="GA157" s="613">
        <v>0</v>
      </c>
      <c r="GB157" s="613">
        <v>0</v>
      </c>
      <c r="GC157" s="613">
        <v>0</v>
      </c>
      <c r="GD157" s="613">
        <v>0</v>
      </c>
      <c r="GE157" s="613">
        <v>0</v>
      </c>
      <c r="GF157" s="613">
        <v>0</v>
      </c>
      <c r="GG157" s="613">
        <v>0</v>
      </c>
      <c r="GH157" s="613">
        <v>0</v>
      </c>
      <c r="GI157" s="613">
        <v>0</v>
      </c>
      <c r="GJ157" s="613">
        <v>0</v>
      </c>
      <c r="GK157" s="613">
        <v>0</v>
      </c>
      <c r="GL157" s="613">
        <v>0</v>
      </c>
      <c r="GM157" s="613">
        <v>0</v>
      </c>
      <c r="GN157" s="613">
        <v>0</v>
      </c>
      <c r="GO157" s="613">
        <v>0</v>
      </c>
      <c r="GP157" s="613">
        <v>0</v>
      </c>
      <c r="GQ157" s="613">
        <v>0</v>
      </c>
      <c r="GR157" s="613">
        <v>0</v>
      </c>
      <c r="GS157" s="613">
        <v>0</v>
      </c>
      <c r="GT157" s="613">
        <v>0</v>
      </c>
      <c r="GU157" s="613">
        <v>0</v>
      </c>
      <c r="GV157" s="613">
        <v>0</v>
      </c>
      <c r="GW157" s="613">
        <v>0</v>
      </c>
      <c r="GX157" s="613">
        <v>0</v>
      </c>
      <c r="GY157" s="613">
        <v>0</v>
      </c>
      <c r="GZ157" s="613">
        <v>0</v>
      </c>
      <c r="HA157" s="613">
        <v>0</v>
      </c>
      <c r="HB157" s="613">
        <v>0</v>
      </c>
      <c r="HC157" s="613">
        <v>0</v>
      </c>
      <c r="HD157" s="613">
        <v>0</v>
      </c>
      <c r="HE157" s="613">
        <v>0</v>
      </c>
      <c r="HF157" s="613">
        <v>0</v>
      </c>
      <c r="HG157" s="613">
        <v>0</v>
      </c>
      <c r="HH157" s="613">
        <v>0</v>
      </c>
      <c r="HI157" s="613">
        <v>0</v>
      </c>
      <c r="HJ157" s="613">
        <v>0</v>
      </c>
      <c r="HK157" s="613">
        <v>0</v>
      </c>
      <c r="HL157" s="613">
        <v>0</v>
      </c>
      <c r="HM157" s="613">
        <v>0</v>
      </c>
      <c r="HN157" s="613">
        <v>0</v>
      </c>
      <c r="HO157" s="613">
        <v>0</v>
      </c>
      <c r="HP157" s="613">
        <v>0</v>
      </c>
      <c r="HQ157" s="613">
        <v>0</v>
      </c>
      <c r="HR157" s="613">
        <v>0</v>
      </c>
      <c r="HS157" s="613">
        <v>0</v>
      </c>
      <c r="HT157" s="613">
        <v>0</v>
      </c>
      <c r="HU157" s="613">
        <v>0</v>
      </c>
      <c r="HV157" s="613">
        <v>0</v>
      </c>
      <c r="HW157" s="613">
        <v>0</v>
      </c>
      <c r="HX157" s="613">
        <v>0</v>
      </c>
      <c r="HY157" s="613">
        <v>0</v>
      </c>
      <c r="HZ157" s="613">
        <v>0</v>
      </c>
      <c r="IA157" s="613">
        <v>0</v>
      </c>
      <c r="IB157" s="613">
        <v>0</v>
      </c>
      <c r="IC157" s="613">
        <v>0</v>
      </c>
      <c r="ID157" s="613">
        <v>0</v>
      </c>
      <c r="IE157" s="613">
        <v>0</v>
      </c>
      <c r="IF157" s="613">
        <v>0</v>
      </c>
      <c r="IG157" s="613">
        <v>0</v>
      </c>
      <c r="IH157" s="613">
        <v>0</v>
      </c>
      <c r="II157" s="613">
        <v>0</v>
      </c>
      <c r="IJ157" s="613">
        <v>0</v>
      </c>
      <c r="IK157" s="613">
        <v>0</v>
      </c>
      <c r="IL157" s="613">
        <v>0</v>
      </c>
      <c r="IM157" s="613">
        <v>0</v>
      </c>
      <c r="IN157" s="613">
        <v>0</v>
      </c>
      <c r="IO157" s="613">
        <v>0</v>
      </c>
      <c r="IP157" s="613">
        <v>0</v>
      </c>
      <c r="IQ157" s="613">
        <v>0</v>
      </c>
      <c r="IR157" s="613">
        <v>0</v>
      </c>
      <c r="IS157" s="613">
        <v>0</v>
      </c>
      <c r="IT157" s="613">
        <v>0</v>
      </c>
      <c r="IU157" s="613">
        <v>0</v>
      </c>
      <c r="IV157" s="613">
        <v>0</v>
      </c>
      <c r="IW157" s="613">
        <v>0</v>
      </c>
      <c r="IX157" s="613">
        <v>0</v>
      </c>
      <c r="IY157" s="613">
        <v>0</v>
      </c>
      <c r="IZ157" s="613">
        <v>0</v>
      </c>
      <c r="JA157" s="613">
        <v>0</v>
      </c>
      <c r="JB157" s="613">
        <v>0</v>
      </c>
      <c r="JC157" s="613">
        <v>0</v>
      </c>
      <c r="JD157" s="613">
        <v>0</v>
      </c>
      <c r="JE157" s="613">
        <v>0</v>
      </c>
      <c r="JF157" s="613">
        <v>0</v>
      </c>
      <c r="JG157" s="613">
        <v>0</v>
      </c>
      <c r="JH157" s="613">
        <v>0</v>
      </c>
      <c r="JI157" s="613">
        <v>0</v>
      </c>
      <c r="JJ157" s="613">
        <v>0</v>
      </c>
      <c r="JK157" s="613">
        <v>0</v>
      </c>
      <c r="JL157" s="613">
        <v>0</v>
      </c>
      <c r="JM157" s="613">
        <v>0</v>
      </c>
      <c r="JN157" s="613">
        <v>0</v>
      </c>
      <c r="JO157" s="613">
        <v>0</v>
      </c>
      <c r="JP157" s="613">
        <v>0</v>
      </c>
      <c r="JQ157" s="613">
        <v>0</v>
      </c>
      <c r="JR157" s="613">
        <v>0</v>
      </c>
      <c r="JS157" s="613">
        <v>0</v>
      </c>
      <c r="JT157" s="613">
        <v>0</v>
      </c>
      <c r="JU157" s="613">
        <v>0</v>
      </c>
      <c r="JV157" s="613">
        <v>0</v>
      </c>
      <c r="JW157" s="613">
        <v>0</v>
      </c>
      <c r="JX157" s="613">
        <v>0</v>
      </c>
      <c r="JY157" s="613">
        <v>0</v>
      </c>
      <c r="JZ157" s="613">
        <v>0</v>
      </c>
      <c r="KA157" s="613">
        <v>0</v>
      </c>
      <c r="KB157" s="613">
        <v>0</v>
      </c>
      <c r="KC157" s="613">
        <v>0</v>
      </c>
      <c r="KD157" s="613">
        <v>0</v>
      </c>
      <c r="KE157" s="613">
        <v>0</v>
      </c>
      <c r="KF157" s="613">
        <v>0</v>
      </c>
      <c r="KG157" s="613">
        <v>0</v>
      </c>
      <c r="KH157" s="613">
        <v>0</v>
      </c>
      <c r="KI157" s="613">
        <v>0</v>
      </c>
      <c r="KJ157" s="613">
        <v>0</v>
      </c>
      <c r="KK157" s="613">
        <v>0</v>
      </c>
      <c r="KL157" s="613">
        <v>0</v>
      </c>
      <c r="KM157" s="613">
        <v>0</v>
      </c>
      <c r="KN157" s="613">
        <v>0</v>
      </c>
      <c r="KO157" s="613">
        <v>0</v>
      </c>
      <c r="KP157" s="613">
        <v>0</v>
      </c>
      <c r="KQ157" s="613">
        <v>0</v>
      </c>
      <c r="KR157" s="613">
        <v>0</v>
      </c>
      <c r="KS157" s="613">
        <v>0</v>
      </c>
      <c r="KT157" s="613">
        <v>0</v>
      </c>
      <c r="KU157" s="613">
        <v>0</v>
      </c>
      <c r="KV157" s="613">
        <v>0</v>
      </c>
      <c r="KW157" s="613">
        <v>0</v>
      </c>
      <c r="KX157" s="613">
        <v>0</v>
      </c>
      <c r="KY157" s="613">
        <v>0</v>
      </c>
      <c r="KZ157" s="613">
        <v>0</v>
      </c>
      <c r="LA157" s="613">
        <v>0</v>
      </c>
      <c r="LB157" s="613">
        <v>0</v>
      </c>
      <c r="LC157" s="613">
        <v>0</v>
      </c>
      <c r="LD157" s="613">
        <v>0</v>
      </c>
      <c r="LE157" s="613">
        <v>0</v>
      </c>
      <c r="LF157" s="613">
        <v>0</v>
      </c>
      <c r="LG157" s="613">
        <v>0</v>
      </c>
      <c r="LH157" s="613">
        <v>0</v>
      </c>
      <c r="LI157" s="613">
        <v>0</v>
      </c>
      <c r="LJ157" s="613">
        <v>0</v>
      </c>
      <c r="LK157" s="613">
        <v>0</v>
      </c>
      <c r="LL157" s="613">
        <v>0</v>
      </c>
      <c r="LM157" s="613">
        <v>0</v>
      </c>
      <c r="LN157" s="613">
        <v>0</v>
      </c>
      <c r="LO157" s="613">
        <v>0</v>
      </c>
      <c r="LP157" s="613">
        <v>0</v>
      </c>
      <c r="LQ157" s="613">
        <v>0</v>
      </c>
      <c r="LR157" s="613">
        <v>0</v>
      </c>
      <c r="LS157" s="613">
        <v>0</v>
      </c>
      <c r="LT157" s="613">
        <v>0</v>
      </c>
      <c r="LU157" s="613">
        <v>0</v>
      </c>
      <c r="LV157" s="613">
        <v>0</v>
      </c>
      <c r="LW157" s="613">
        <v>0</v>
      </c>
      <c r="LX157" s="613">
        <v>0</v>
      </c>
      <c r="LY157" s="613">
        <v>0</v>
      </c>
      <c r="LZ157" s="613">
        <v>0</v>
      </c>
      <c r="MA157" s="613">
        <v>0</v>
      </c>
      <c r="MB157" s="613">
        <v>0</v>
      </c>
      <c r="MC157" s="613">
        <v>0</v>
      </c>
      <c r="MD157" s="613">
        <v>0</v>
      </c>
      <c r="ME157" s="613">
        <v>0</v>
      </c>
      <c r="MF157" s="613">
        <v>0</v>
      </c>
      <c r="MG157" s="613">
        <v>0</v>
      </c>
      <c r="MH157" s="613">
        <v>0</v>
      </c>
      <c r="MI157" s="613">
        <v>0</v>
      </c>
      <c r="MJ157" s="613">
        <v>0</v>
      </c>
      <c r="MK157" s="613">
        <v>0</v>
      </c>
      <c r="ML157" s="613">
        <v>0</v>
      </c>
      <c r="MM157" s="613">
        <v>0</v>
      </c>
      <c r="MN157" s="613">
        <v>0</v>
      </c>
      <c r="MO157" s="613">
        <v>0</v>
      </c>
      <c r="MP157" s="613">
        <v>0</v>
      </c>
      <c r="MQ157" s="613">
        <v>0</v>
      </c>
      <c r="MR157" s="613">
        <v>0</v>
      </c>
      <c r="MS157" s="613">
        <v>0</v>
      </c>
      <c r="MT157" s="613">
        <v>0</v>
      </c>
      <c r="MU157" s="613">
        <v>0</v>
      </c>
      <c r="MV157" s="613">
        <v>0</v>
      </c>
      <c r="MW157" s="613">
        <v>0</v>
      </c>
      <c r="MX157" s="613">
        <v>0</v>
      </c>
      <c r="MY157" s="613">
        <v>0</v>
      </c>
      <c r="MZ157" s="613">
        <v>0</v>
      </c>
      <c r="NA157" s="613">
        <v>0</v>
      </c>
      <c r="NB157" s="613">
        <v>0</v>
      </c>
      <c r="NC157" s="613">
        <v>0</v>
      </c>
      <c r="ND157" s="613">
        <v>0</v>
      </c>
      <c r="NE157" s="613">
        <v>0</v>
      </c>
      <c r="NF157" s="613">
        <v>0</v>
      </c>
      <c r="NG157" s="613">
        <v>0</v>
      </c>
      <c r="NH157" s="613">
        <v>0</v>
      </c>
      <c r="NI157" s="613">
        <v>0</v>
      </c>
      <c r="NJ157" s="613">
        <v>0</v>
      </c>
      <c r="NK157" s="613">
        <v>0</v>
      </c>
      <c r="NL157" s="613">
        <v>0</v>
      </c>
      <c r="NM157" s="613">
        <v>0</v>
      </c>
      <c r="NN157" s="613">
        <v>0</v>
      </c>
      <c r="NO157" s="613">
        <v>0</v>
      </c>
      <c r="NP157" s="613">
        <v>0</v>
      </c>
      <c r="NQ157" s="613">
        <v>0</v>
      </c>
      <c r="NR157" s="613">
        <v>0</v>
      </c>
      <c r="NS157" s="613">
        <v>0</v>
      </c>
      <c r="NT157" s="613">
        <v>0</v>
      </c>
      <c r="NU157" s="613">
        <v>0</v>
      </c>
      <c r="NV157" s="613">
        <v>0</v>
      </c>
      <c r="NW157" s="613">
        <v>0</v>
      </c>
      <c r="NX157" s="613">
        <v>0</v>
      </c>
      <c r="NY157" s="613">
        <v>0</v>
      </c>
      <c r="NZ157" s="613">
        <v>0</v>
      </c>
      <c r="OA157" s="613">
        <v>0</v>
      </c>
      <c r="OB157" s="613">
        <v>0</v>
      </c>
      <c r="OC157" s="613">
        <v>0</v>
      </c>
      <c r="OD157" s="613">
        <v>0</v>
      </c>
      <c r="OE157" s="613">
        <v>0</v>
      </c>
      <c r="OF157" s="613">
        <v>0</v>
      </c>
      <c r="OG157" s="613">
        <v>0</v>
      </c>
      <c r="OH157" s="613">
        <v>0</v>
      </c>
      <c r="OI157" s="613">
        <v>0</v>
      </c>
      <c r="OJ157" s="613">
        <v>0</v>
      </c>
      <c r="OK157" s="613">
        <v>0</v>
      </c>
      <c r="OL157" s="613">
        <v>0</v>
      </c>
      <c r="OM157" s="613">
        <v>0</v>
      </c>
      <c r="ON157" s="613">
        <v>0</v>
      </c>
      <c r="OO157" s="613">
        <v>0</v>
      </c>
      <c r="OP157" s="613">
        <v>0</v>
      </c>
      <c r="OQ157" s="613">
        <v>0</v>
      </c>
      <c r="OR157" s="613">
        <v>0</v>
      </c>
      <c r="OS157" s="613">
        <v>0</v>
      </c>
      <c r="OT157" s="613">
        <v>0</v>
      </c>
      <c r="OU157" s="613">
        <v>0</v>
      </c>
      <c r="OV157" s="613">
        <v>0</v>
      </c>
      <c r="OW157" s="613">
        <v>0</v>
      </c>
      <c r="OX157" s="613">
        <v>0</v>
      </c>
      <c r="OY157" s="613">
        <v>0</v>
      </c>
      <c r="OZ157" s="613">
        <v>0</v>
      </c>
      <c r="PA157" s="613">
        <v>0</v>
      </c>
      <c r="PB157" s="613">
        <v>0</v>
      </c>
      <c r="PC157" s="613">
        <v>0</v>
      </c>
      <c r="PD157" s="613">
        <v>0</v>
      </c>
      <c r="PE157" s="613">
        <v>0</v>
      </c>
      <c r="PF157" s="613">
        <v>0</v>
      </c>
      <c r="PG157" s="613">
        <v>0</v>
      </c>
      <c r="PH157" s="613">
        <v>0</v>
      </c>
      <c r="PI157" s="613">
        <v>0</v>
      </c>
      <c r="PJ157" s="613">
        <v>0</v>
      </c>
      <c r="PK157" s="613">
        <v>0</v>
      </c>
      <c r="PL157" s="613">
        <v>0</v>
      </c>
      <c r="PM157" s="613">
        <v>0</v>
      </c>
      <c r="PN157" s="613">
        <v>0</v>
      </c>
      <c r="PO157" s="613">
        <v>0</v>
      </c>
      <c r="PP157" s="613">
        <v>0</v>
      </c>
      <c r="PQ157" s="613">
        <v>0</v>
      </c>
      <c r="PR157" s="613">
        <v>0</v>
      </c>
      <c r="PS157" s="613">
        <v>0</v>
      </c>
      <c r="PT157" s="613">
        <v>0</v>
      </c>
      <c r="PU157" s="613">
        <v>0</v>
      </c>
      <c r="PV157" s="613">
        <v>0</v>
      </c>
      <c r="PW157" s="613">
        <v>0</v>
      </c>
      <c r="PX157" s="613">
        <v>0</v>
      </c>
      <c r="PY157" s="613">
        <v>0</v>
      </c>
      <c r="PZ157" s="613">
        <v>0</v>
      </c>
      <c r="QA157" s="613">
        <v>0</v>
      </c>
      <c r="QB157" s="613">
        <v>0</v>
      </c>
      <c r="QC157" s="613">
        <v>0</v>
      </c>
      <c r="QD157" s="613">
        <v>0</v>
      </c>
      <c r="QE157" s="613">
        <v>0</v>
      </c>
      <c r="QF157" s="613">
        <v>0</v>
      </c>
      <c r="QG157" s="613">
        <v>0</v>
      </c>
      <c r="QH157" s="613">
        <v>0</v>
      </c>
      <c r="QI157" s="613">
        <v>0</v>
      </c>
      <c r="QJ157" s="613">
        <v>0</v>
      </c>
      <c r="QK157" s="613">
        <v>0</v>
      </c>
      <c r="QL157" s="613">
        <v>0</v>
      </c>
      <c r="QM157" s="613">
        <v>0</v>
      </c>
      <c r="QN157" s="613">
        <v>0</v>
      </c>
      <c r="QO157" s="613">
        <v>0</v>
      </c>
      <c r="QP157" s="613">
        <v>0</v>
      </c>
      <c r="QQ157" s="613">
        <v>0</v>
      </c>
      <c r="QR157" s="613">
        <v>0</v>
      </c>
      <c r="QS157" s="613">
        <v>0</v>
      </c>
      <c r="QT157" s="613">
        <v>0</v>
      </c>
      <c r="QU157" s="613">
        <v>0</v>
      </c>
      <c r="QV157" s="613">
        <v>0</v>
      </c>
      <c r="QW157" s="613">
        <v>0</v>
      </c>
      <c r="QX157" s="613">
        <v>0</v>
      </c>
      <c r="QY157" s="613">
        <v>0</v>
      </c>
      <c r="QZ157" s="613">
        <v>0</v>
      </c>
      <c r="RA157" s="613">
        <v>0</v>
      </c>
      <c r="RB157" s="613">
        <v>0</v>
      </c>
      <c r="RC157" s="613">
        <v>0</v>
      </c>
      <c r="RD157" s="613">
        <v>0</v>
      </c>
      <c r="RE157" s="613">
        <v>0</v>
      </c>
      <c r="RF157" s="613">
        <v>0</v>
      </c>
      <c r="RG157" s="613">
        <v>0</v>
      </c>
      <c r="RH157" s="613">
        <v>0</v>
      </c>
      <c r="RI157" s="613">
        <v>0</v>
      </c>
      <c r="RJ157" s="613">
        <v>0</v>
      </c>
      <c r="RK157" s="613">
        <v>0</v>
      </c>
      <c r="RL157" s="613">
        <v>0</v>
      </c>
      <c r="RM157" s="613">
        <v>0</v>
      </c>
      <c r="RN157" s="613">
        <v>0</v>
      </c>
      <c r="RO157" s="613">
        <v>0</v>
      </c>
      <c r="RP157" s="613">
        <v>0</v>
      </c>
      <c r="RQ157" s="613">
        <v>0</v>
      </c>
      <c r="RR157" s="613">
        <v>0</v>
      </c>
      <c r="RS157" s="613">
        <v>0</v>
      </c>
      <c r="RT157" s="613">
        <v>0</v>
      </c>
      <c r="RU157" s="613">
        <v>0</v>
      </c>
      <c r="RV157" s="613">
        <v>0</v>
      </c>
      <c r="RW157" s="613">
        <v>0</v>
      </c>
      <c r="RX157" s="613">
        <v>0</v>
      </c>
      <c r="RY157" s="613">
        <v>0</v>
      </c>
      <c r="RZ157" s="613">
        <v>0</v>
      </c>
      <c r="SA157" s="613">
        <v>0</v>
      </c>
      <c r="SB157" s="613">
        <v>0</v>
      </c>
      <c r="SC157" s="613">
        <v>0</v>
      </c>
      <c r="SD157" s="613">
        <v>0</v>
      </c>
      <c r="SE157" s="613">
        <v>0</v>
      </c>
      <c r="SF157" s="613">
        <v>0</v>
      </c>
      <c r="SG157" s="613">
        <v>0</v>
      </c>
      <c r="SH157" s="613">
        <v>0</v>
      </c>
      <c r="SI157" s="613">
        <v>0</v>
      </c>
      <c r="SJ157" s="613">
        <v>0</v>
      </c>
      <c r="SK157" s="267">
        <f t="shared" si="400"/>
        <v>0</v>
      </c>
      <c r="SL157" s="254"/>
      <c r="SM157" s="242"/>
      <c r="SN157" s="242"/>
      <c r="SO157" s="242"/>
    </row>
    <row r="158" spans="1:509" outlineLevel="3" x14ac:dyDescent="0.35">
      <c r="A158" s="242"/>
      <c r="B158" s="251"/>
      <c r="C158" s="438">
        <f>INT($C$29)+3</f>
        <v>4</v>
      </c>
      <c r="D158" s="267"/>
      <c r="E158" s="316">
        <f t="shared" si="402"/>
        <v>17</v>
      </c>
      <c r="F158" s="322"/>
      <c r="G158" s="322"/>
      <c r="H158" s="267"/>
      <c r="I158" s="540"/>
      <c r="J158" s="540" t="s">
        <v>559</v>
      </c>
      <c r="K158" s="541"/>
      <c r="L158" s="613">
        <v>0</v>
      </c>
      <c r="M158" s="613">
        <v>0</v>
      </c>
      <c r="N158" s="613">
        <v>0</v>
      </c>
      <c r="O158" s="613">
        <v>0</v>
      </c>
      <c r="P158" s="613">
        <v>0</v>
      </c>
      <c r="Q158" s="613">
        <v>0</v>
      </c>
      <c r="R158" s="613">
        <v>0</v>
      </c>
      <c r="S158" s="613">
        <v>0</v>
      </c>
      <c r="T158" s="613">
        <v>0</v>
      </c>
      <c r="U158" s="613">
        <v>0</v>
      </c>
      <c r="V158" s="613">
        <v>0</v>
      </c>
      <c r="W158" s="613">
        <v>0</v>
      </c>
      <c r="X158" s="613">
        <v>0</v>
      </c>
      <c r="Y158" s="613">
        <v>0</v>
      </c>
      <c r="Z158" s="613">
        <v>0</v>
      </c>
      <c r="AA158" s="613">
        <v>0</v>
      </c>
      <c r="AB158" s="613">
        <v>0</v>
      </c>
      <c r="AC158" s="613">
        <v>0</v>
      </c>
      <c r="AD158" s="613">
        <v>0</v>
      </c>
      <c r="AE158" s="613">
        <v>0</v>
      </c>
      <c r="AF158" s="613">
        <v>0</v>
      </c>
      <c r="AG158" s="613">
        <v>0</v>
      </c>
      <c r="AH158" s="613">
        <v>0</v>
      </c>
      <c r="AI158" s="613">
        <v>0</v>
      </c>
      <c r="AJ158" s="613">
        <v>0</v>
      </c>
      <c r="AK158" s="613">
        <v>0</v>
      </c>
      <c r="AL158" s="613">
        <v>0</v>
      </c>
      <c r="AM158" s="613">
        <v>0</v>
      </c>
      <c r="AN158" s="613">
        <v>0</v>
      </c>
      <c r="AO158" s="613">
        <v>0</v>
      </c>
      <c r="AP158" s="613">
        <v>0</v>
      </c>
      <c r="AQ158" s="613">
        <v>0</v>
      </c>
      <c r="AR158" s="613">
        <v>0</v>
      </c>
      <c r="AS158" s="613">
        <v>0</v>
      </c>
      <c r="AT158" s="613">
        <v>0</v>
      </c>
      <c r="AU158" s="613">
        <v>0</v>
      </c>
      <c r="AV158" s="613">
        <v>0</v>
      </c>
      <c r="AW158" s="613">
        <v>0</v>
      </c>
      <c r="AX158" s="613">
        <v>0</v>
      </c>
      <c r="AY158" s="613">
        <v>0</v>
      </c>
      <c r="AZ158" s="613">
        <v>0</v>
      </c>
      <c r="BA158" s="613">
        <v>0</v>
      </c>
      <c r="BB158" s="613">
        <v>0</v>
      </c>
      <c r="BC158" s="613">
        <v>0</v>
      </c>
      <c r="BD158" s="613">
        <v>0</v>
      </c>
      <c r="BE158" s="613">
        <v>0</v>
      </c>
      <c r="BF158" s="613">
        <v>0</v>
      </c>
      <c r="BG158" s="613">
        <v>0</v>
      </c>
      <c r="BH158" s="613">
        <v>0</v>
      </c>
      <c r="BI158" s="613">
        <v>0</v>
      </c>
      <c r="BJ158" s="613">
        <v>0</v>
      </c>
      <c r="BK158" s="613">
        <v>0</v>
      </c>
      <c r="BL158" s="613">
        <v>0</v>
      </c>
      <c r="BM158" s="613">
        <v>0</v>
      </c>
      <c r="BN158" s="613">
        <v>0</v>
      </c>
      <c r="BO158" s="613">
        <v>0</v>
      </c>
      <c r="BP158" s="613">
        <v>0</v>
      </c>
      <c r="BQ158" s="613">
        <v>0</v>
      </c>
      <c r="BR158" s="613">
        <v>0</v>
      </c>
      <c r="BS158" s="613">
        <v>0</v>
      </c>
      <c r="BT158" s="613">
        <v>0</v>
      </c>
      <c r="BU158" s="613">
        <v>0</v>
      </c>
      <c r="BV158" s="613">
        <v>0</v>
      </c>
      <c r="BW158" s="613">
        <v>0</v>
      </c>
      <c r="BX158" s="613">
        <v>0</v>
      </c>
      <c r="BY158" s="613">
        <v>0</v>
      </c>
      <c r="BZ158" s="613">
        <v>0</v>
      </c>
      <c r="CA158" s="613">
        <v>0</v>
      </c>
      <c r="CB158" s="613">
        <v>0</v>
      </c>
      <c r="CC158" s="613">
        <v>0</v>
      </c>
      <c r="CD158" s="613">
        <v>0</v>
      </c>
      <c r="CE158" s="613">
        <v>0</v>
      </c>
      <c r="CF158" s="613">
        <v>0</v>
      </c>
      <c r="CG158" s="613">
        <v>0</v>
      </c>
      <c r="CH158" s="613">
        <v>0</v>
      </c>
      <c r="CI158" s="613">
        <v>0</v>
      </c>
      <c r="CJ158" s="613">
        <v>0</v>
      </c>
      <c r="CK158" s="613">
        <v>0</v>
      </c>
      <c r="CL158" s="613">
        <v>0</v>
      </c>
      <c r="CM158" s="613">
        <v>0</v>
      </c>
      <c r="CN158" s="613">
        <v>0</v>
      </c>
      <c r="CO158" s="613">
        <v>0</v>
      </c>
      <c r="CP158" s="613">
        <v>0</v>
      </c>
      <c r="CQ158" s="613">
        <v>0</v>
      </c>
      <c r="CR158" s="613">
        <v>0</v>
      </c>
      <c r="CS158" s="613">
        <v>0</v>
      </c>
      <c r="CT158" s="613">
        <v>0</v>
      </c>
      <c r="CU158" s="613">
        <v>0</v>
      </c>
      <c r="CV158" s="613">
        <v>0</v>
      </c>
      <c r="CW158" s="613">
        <v>0</v>
      </c>
      <c r="CX158" s="613">
        <v>0</v>
      </c>
      <c r="CY158" s="613">
        <v>0</v>
      </c>
      <c r="CZ158" s="613">
        <v>0</v>
      </c>
      <c r="DA158" s="613">
        <v>0</v>
      </c>
      <c r="DB158" s="613">
        <v>0</v>
      </c>
      <c r="DC158" s="613">
        <v>0</v>
      </c>
      <c r="DD158" s="613">
        <v>0</v>
      </c>
      <c r="DE158" s="613">
        <v>0</v>
      </c>
      <c r="DF158" s="613">
        <v>0</v>
      </c>
      <c r="DG158" s="613">
        <v>0</v>
      </c>
      <c r="DH158" s="613">
        <v>0</v>
      </c>
      <c r="DI158" s="613">
        <v>0</v>
      </c>
      <c r="DJ158" s="613">
        <v>0</v>
      </c>
      <c r="DK158" s="613">
        <v>0</v>
      </c>
      <c r="DL158" s="613">
        <v>0</v>
      </c>
      <c r="DM158" s="613">
        <v>0</v>
      </c>
      <c r="DN158" s="613">
        <v>0</v>
      </c>
      <c r="DO158" s="613">
        <v>0</v>
      </c>
      <c r="DP158" s="613">
        <v>0</v>
      </c>
      <c r="DQ158" s="613">
        <v>0</v>
      </c>
      <c r="DR158" s="613">
        <v>0</v>
      </c>
      <c r="DS158" s="613">
        <v>0</v>
      </c>
      <c r="DT158" s="613">
        <v>0</v>
      </c>
      <c r="DU158" s="613">
        <v>0</v>
      </c>
      <c r="DV158" s="613">
        <v>0</v>
      </c>
      <c r="DW158" s="613">
        <v>0</v>
      </c>
      <c r="DX158" s="613">
        <v>0</v>
      </c>
      <c r="DY158" s="613">
        <v>0</v>
      </c>
      <c r="DZ158" s="613">
        <v>0</v>
      </c>
      <c r="EA158" s="613">
        <v>0</v>
      </c>
      <c r="EB158" s="613">
        <v>0</v>
      </c>
      <c r="EC158" s="613">
        <v>0</v>
      </c>
      <c r="ED158" s="613">
        <v>0</v>
      </c>
      <c r="EE158" s="613">
        <v>0</v>
      </c>
      <c r="EF158" s="613">
        <v>0</v>
      </c>
      <c r="EG158" s="613">
        <v>0</v>
      </c>
      <c r="EH158" s="613">
        <v>0</v>
      </c>
      <c r="EI158" s="613">
        <v>0</v>
      </c>
      <c r="EJ158" s="613">
        <v>0</v>
      </c>
      <c r="EK158" s="613">
        <v>0</v>
      </c>
      <c r="EL158" s="613">
        <v>0</v>
      </c>
      <c r="EM158" s="613">
        <v>0</v>
      </c>
      <c r="EN158" s="613">
        <v>0</v>
      </c>
      <c r="EO158" s="613">
        <v>0</v>
      </c>
      <c r="EP158" s="613">
        <v>0</v>
      </c>
      <c r="EQ158" s="613">
        <v>0</v>
      </c>
      <c r="ER158" s="613">
        <v>0</v>
      </c>
      <c r="ES158" s="613">
        <v>0</v>
      </c>
      <c r="ET158" s="613">
        <v>0</v>
      </c>
      <c r="EU158" s="613">
        <v>0</v>
      </c>
      <c r="EV158" s="613">
        <v>0</v>
      </c>
      <c r="EW158" s="613">
        <v>0</v>
      </c>
      <c r="EX158" s="613">
        <v>0</v>
      </c>
      <c r="EY158" s="613">
        <v>0</v>
      </c>
      <c r="EZ158" s="613">
        <v>0</v>
      </c>
      <c r="FA158" s="613">
        <v>0</v>
      </c>
      <c r="FB158" s="613">
        <v>0</v>
      </c>
      <c r="FC158" s="613">
        <v>0</v>
      </c>
      <c r="FD158" s="613">
        <v>0</v>
      </c>
      <c r="FE158" s="613">
        <v>0</v>
      </c>
      <c r="FF158" s="613">
        <v>0</v>
      </c>
      <c r="FG158" s="613">
        <v>0</v>
      </c>
      <c r="FH158" s="613">
        <v>0</v>
      </c>
      <c r="FI158" s="613">
        <v>0</v>
      </c>
      <c r="FJ158" s="613">
        <v>0</v>
      </c>
      <c r="FK158" s="613">
        <v>0</v>
      </c>
      <c r="FL158" s="613">
        <v>0</v>
      </c>
      <c r="FM158" s="613">
        <v>0</v>
      </c>
      <c r="FN158" s="613">
        <v>0</v>
      </c>
      <c r="FO158" s="613">
        <v>0</v>
      </c>
      <c r="FP158" s="613">
        <v>0</v>
      </c>
      <c r="FQ158" s="613">
        <v>0</v>
      </c>
      <c r="FR158" s="613">
        <v>0</v>
      </c>
      <c r="FS158" s="613">
        <v>0</v>
      </c>
      <c r="FT158" s="613">
        <v>0</v>
      </c>
      <c r="FU158" s="613">
        <v>0</v>
      </c>
      <c r="FV158" s="613">
        <v>0</v>
      </c>
      <c r="FW158" s="613">
        <v>0</v>
      </c>
      <c r="FX158" s="613">
        <v>0</v>
      </c>
      <c r="FY158" s="613">
        <v>0</v>
      </c>
      <c r="FZ158" s="613">
        <v>0</v>
      </c>
      <c r="GA158" s="613">
        <v>0</v>
      </c>
      <c r="GB158" s="613">
        <v>0</v>
      </c>
      <c r="GC158" s="613">
        <v>0</v>
      </c>
      <c r="GD158" s="613">
        <v>0</v>
      </c>
      <c r="GE158" s="613">
        <v>0</v>
      </c>
      <c r="GF158" s="613">
        <v>0</v>
      </c>
      <c r="GG158" s="613">
        <v>0</v>
      </c>
      <c r="GH158" s="613">
        <v>0</v>
      </c>
      <c r="GI158" s="613">
        <v>0</v>
      </c>
      <c r="GJ158" s="613">
        <v>0</v>
      </c>
      <c r="GK158" s="613">
        <v>0</v>
      </c>
      <c r="GL158" s="613">
        <v>0</v>
      </c>
      <c r="GM158" s="613">
        <v>0</v>
      </c>
      <c r="GN158" s="613">
        <v>0</v>
      </c>
      <c r="GO158" s="613">
        <v>0</v>
      </c>
      <c r="GP158" s="613">
        <v>0</v>
      </c>
      <c r="GQ158" s="613">
        <v>0</v>
      </c>
      <c r="GR158" s="613">
        <v>0</v>
      </c>
      <c r="GS158" s="613">
        <v>0</v>
      </c>
      <c r="GT158" s="613">
        <v>0</v>
      </c>
      <c r="GU158" s="613">
        <v>0</v>
      </c>
      <c r="GV158" s="613">
        <v>0</v>
      </c>
      <c r="GW158" s="613">
        <v>0</v>
      </c>
      <c r="GX158" s="613">
        <v>0</v>
      </c>
      <c r="GY158" s="613">
        <v>0</v>
      </c>
      <c r="GZ158" s="613">
        <v>0</v>
      </c>
      <c r="HA158" s="613">
        <v>0</v>
      </c>
      <c r="HB158" s="613">
        <v>0</v>
      </c>
      <c r="HC158" s="613">
        <v>0</v>
      </c>
      <c r="HD158" s="613">
        <v>0</v>
      </c>
      <c r="HE158" s="613">
        <v>0</v>
      </c>
      <c r="HF158" s="613">
        <v>0</v>
      </c>
      <c r="HG158" s="613">
        <v>0</v>
      </c>
      <c r="HH158" s="613">
        <v>0</v>
      </c>
      <c r="HI158" s="613">
        <v>0</v>
      </c>
      <c r="HJ158" s="613">
        <v>0</v>
      </c>
      <c r="HK158" s="613">
        <v>0</v>
      </c>
      <c r="HL158" s="613">
        <v>0</v>
      </c>
      <c r="HM158" s="613">
        <v>0</v>
      </c>
      <c r="HN158" s="613">
        <v>0</v>
      </c>
      <c r="HO158" s="613">
        <v>0</v>
      </c>
      <c r="HP158" s="613">
        <v>0</v>
      </c>
      <c r="HQ158" s="613">
        <v>0</v>
      </c>
      <c r="HR158" s="613">
        <v>0</v>
      </c>
      <c r="HS158" s="613">
        <v>0</v>
      </c>
      <c r="HT158" s="613">
        <v>0</v>
      </c>
      <c r="HU158" s="613">
        <v>0</v>
      </c>
      <c r="HV158" s="613">
        <v>0</v>
      </c>
      <c r="HW158" s="613">
        <v>0</v>
      </c>
      <c r="HX158" s="613">
        <v>0</v>
      </c>
      <c r="HY158" s="613">
        <v>0</v>
      </c>
      <c r="HZ158" s="613">
        <v>0</v>
      </c>
      <c r="IA158" s="613">
        <v>0</v>
      </c>
      <c r="IB158" s="613">
        <v>0</v>
      </c>
      <c r="IC158" s="613">
        <v>0</v>
      </c>
      <c r="ID158" s="613">
        <v>0</v>
      </c>
      <c r="IE158" s="613">
        <v>0</v>
      </c>
      <c r="IF158" s="613">
        <v>0</v>
      </c>
      <c r="IG158" s="613">
        <v>0</v>
      </c>
      <c r="IH158" s="613">
        <v>0</v>
      </c>
      <c r="II158" s="613">
        <v>0</v>
      </c>
      <c r="IJ158" s="613">
        <v>0</v>
      </c>
      <c r="IK158" s="613">
        <v>0</v>
      </c>
      <c r="IL158" s="613">
        <v>0</v>
      </c>
      <c r="IM158" s="613">
        <v>0</v>
      </c>
      <c r="IN158" s="613">
        <v>0</v>
      </c>
      <c r="IO158" s="613">
        <v>0</v>
      </c>
      <c r="IP158" s="613">
        <v>0</v>
      </c>
      <c r="IQ158" s="613">
        <v>0</v>
      </c>
      <c r="IR158" s="613">
        <v>0</v>
      </c>
      <c r="IS158" s="613">
        <v>0</v>
      </c>
      <c r="IT158" s="613">
        <v>0</v>
      </c>
      <c r="IU158" s="613">
        <v>0</v>
      </c>
      <c r="IV158" s="613">
        <v>0</v>
      </c>
      <c r="IW158" s="613">
        <v>0</v>
      </c>
      <c r="IX158" s="613">
        <v>0</v>
      </c>
      <c r="IY158" s="613">
        <v>0</v>
      </c>
      <c r="IZ158" s="613">
        <v>0</v>
      </c>
      <c r="JA158" s="613">
        <v>0</v>
      </c>
      <c r="JB158" s="613">
        <v>0</v>
      </c>
      <c r="JC158" s="613">
        <v>0</v>
      </c>
      <c r="JD158" s="613">
        <v>0</v>
      </c>
      <c r="JE158" s="613">
        <v>0</v>
      </c>
      <c r="JF158" s="613">
        <v>0</v>
      </c>
      <c r="JG158" s="613">
        <v>0</v>
      </c>
      <c r="JH158" s="613">
        <v>0</v>
      </c>
      <c r="JI158" s="613">
        <v>0</v>
      </c>
      <c r="JJ158" s="613">
        <v>0</v>
      </c>
      <c r="JK158" s="613">
        <v>0</v>
      </c>
      <c r="JL158" s="613">
        <v>0</v>
      </c>
      <c r="JM158" s="613">
        <v>0</v>
      </c>
      <c r="JN158" s="613">
        <v>0</v>
      </c>
      <c r="JO158" s="613">
        <v>0</v>
      </c>
      <c r="JP158" s="613">
        <v>0</v>
      </c>
      <c r="JQ158" s="613">
        <v>0</v>
      </c>
      <c r="JR158" s="613">
        <v>0</v>
      </c>
      <c r="JS158" s="613">
        <v>0</v>
      </c>
      <c r="JT158" s="613">
        <v>0</v>
      </c>
      <c r="JU158" s="613">
        <v>0</v>
      </c>
      <c r="JV158" s="613">
        <v>0</v>
      </c>
      <c r="JW158" s="613">
        <v>0</v>
      </c>
      <c r="JX158" s="613">
        <v>0</v>
      </c>
      <c r="JY158" s="613">
        <v>0</v>
      </c>
      <c r="JZ158" s="613">
        <v>0</v>
      </c>
      <c r="KA158" s="613">
        <v>0</v>
      </c>
      <c r="KB158" s="613">
        <v>0</v>
      </c>
      <c r="KC158" s="613">
        <v>0</v>
      </c>
      <c r="KD158" s="613">
        <v>0</v>
      </c>
      <c r="KE158" s="613">
        <v>0</v>
      </c>
      <c r="KF158" s="613">
        <v>0</v>
      </c>
      <c r="KG158" s="613">
        <v>0</v>
      </c>
      <c r="KH158" s="613">
        <v>0</v>
      </c>
      <c r="KI158" s="613">
        <v>0</v>
      </c>
      <c r="KJ158" s="613">
        <v>0</v>
      </c>
      <c r="KK158" s="613">
        <v>0</v>
      </c>
      <c r="KL158" s="613">
        <v>0</v>
      </c>
      <c r="KM158" s="613">
        <v>0</v>
      </c>
      <c r="KN158" s="613">
        <v>0</v>
      </c>
      <c r="KO158" s="613">
        <v>0</v>
      </c>
      <c r="KP158" s="613">
        <v>0</v>
      </c>
      <c r="KQ158" s="613">
        <v>0</v>
      </c>
      <c r="KR158" s="613">
        <v>0</v>
      </c>
      <c r="KS158" s="613">
        <v>0</v>
      </c>
      <c r="KT158" s="613">
        <v>0</v>
      </c>
      <c r="KU158" s="613">
        <v>0</v>
      </c>
      <c r="KV158" s="613">
        <v>0</v>
      </c>
      <c r="KW158" s="613">
        <v>0</v>
      </c>
      <c r="KX158" s="613">
        <v>0</v>
      </c>
      <c r="KY158" s="613">
        <v>0</v>
      </c>
      <c r="KZ158" s="613">
        <v>0</v>
      </c>
      <c r="LA158" s="613">
        <v>0</v>
      </c>
      <c r="LB158" s="613">
        <v>0</v>
      </c>
      <c r="LC158" s="613">
        <v>0</v>
      </c>
      <c r="LD158" s="613">
        <v>0</v>
      </c>
      <c r="LE158" s="613">
        <v>0</v>
      </c>
      <c r="LF158" s="613">
        <v>0</v>
      </c>
      <c r="LG158" s="613">
        <v>0</v>
      </c>
      <c r="LH158" s="613">
        <v>0</v>
      </c>
      <c r="LI158" s="613">
        <v>0</v>
      </c>
      <c r="LJ158" s="613">
        <v>0</v>
      </c>
      <c r="LK158" s="613">
        <v>0</v>
      </c>
      <c r="LL158" s="613">
        <v>0</v>
      </c>
      <c r="LM158" s="613">
        <v>0</v>
      </c>
      <c r="LN158" s="613">
        <v>0</v>
      </c>
      <c r="LO158" s="613">
        <v>0</v>
      </c>
      <c r="LP158" s="613">
        <v>0</v>
      </c>
      <c r="LQ158" s="613">
        <v>0</v>
      </c>
      <c r="LR158" s="613">
        <v>0</v>
      </c>
      <c r="LS158" s="613">
        <v>0</v>
      </c>
      <c r="LT158" s="613">
        <v>0</v>
      </c>
      <c r="LU158" s="613">
        <v>0</v>
      </c>
      <c r="LV158" s="613">
        <v>0</v>
      </c>
      <c r="LW158" s="613">
        <v>0</v>
      </c>
      <c r="LX158" s="613">
        <v>0</v>
      </c>
      <c r="LY158" s="613">
        <v>0</v>
      </c>
      <c r="LZ158" s="613">
        <v>0</v>
      </c>
      <c r="MA158" s="613">
        <v>0</v>
      </c>
      <c r="MB158" s="613">
        <v>0</v>
      </c>
      <c r="MC158" s="613">
        <v>0</v>
      </c>
      <c r="MD158" s="613">
        <v>0</v>
      </c>
      <c r="ME158" s="613">
        <v>0</v>
      </c>
      <c r="MF158" s="613">
        <v>0</v>
      </c>
      <c r="MG158" s="613">
        <v>0</v>
      </c>
      <c r="MH158" s="613">
        <v>0</v>
      </c>
      <c r="MI158" s="613">
        <v>0</v>
      </c>
      <c r="MJ158" s="613">
        <v>0</v>
      </c>
      <c r="MK158" s="613">
        <v>0</v>
      </c>
      <c r="ML158" s="613">
        <v>0</v>
      </c>
      <c r="MM158" s="613">
        <v>0</v>
      </c>
      <c r="MN158" s="613">
        <v>0</v>
      </c>
      <c r="MO158" s="613">
        <v>0</v>
      </c>
      <c r="MP158" s="613">
        <v>0</v>
      </c>
      <c r="MQ158" s="613">
        <v>0</v>
      </c>
      <c r="MR158" s="613">
        <v>0</v>
      </c>
      <c r="MS158" s="613">
        <v>0</v>
      </c>
      <c r="MT158" s="613">
        <v>0</v>
      </c>
      <c r="MU158" s="613">
        <v>0</v>
      </c>
      <c r="MV158" s="613">
        <v>0</v>
      </c>
      <c r="MW158" s="613">
        <v>0</v>
      </c>
      <c r="MX158" s="613">
        <v>0</v>
      </c>
      <c r="MY158" s="613">
        <v>0</v>
      </c>
      <c r="MZ158" s="613">
        <v>0</v>
      </c>
      <c r="NA158" s="613">
        <v>0</v>
      </c>
      <c r="NB158" s="613">
        <v>0</v>
      </c>
      <c r="NC158" s="613">
        <v>0</v>
      </c>
      <c r="ND158" s="613">
        <v>0</v>
      </c>
      <c r="NE158" s="613">
        <v>0</v>
      </c>
      <c r="NF158" s="613">
        <v>0</v>
      </c>
      <c r="NG158" s="613">
        <v>0</v>
      </c>
      <c r="NH158" s="613">
        <v>0</v>
      </c>
      <c r="NI158" s="613">
        <v>0</v>
      </c>
      <c r="NJ158" s="613">
        <v>0</v>
      </c>
      <c r="NK158" s="613">
        <v>0</v>
      </c>
      <c r="NL158" s="613">
        <v>0</v>
      </c>
      <c r="NM158" s="613">
        <v>0</v>
      </c>
      <c r="NN158" s="613">
        <v>0</v>
      </c>
      <c r="NO158" s="613">
        <v>0</v>
      </c>
      <c r="NP158" s="613">
        <v>0</v>
      </c>
      <c r="NQ158" s="613">
        <v>0</v>
      </c>
      <c r="NR158" s="613">
        <v>0</v>
      </c>
      <c r="NS158" s="613">
        <v>0</v>
      </c>
      <c r="NT158" s="613">
        <v>0</v>
      </c>
      <c r="NU158" s="613">
        <v>0</v>
      </c>
      <c r="NV158" s="613">
        <v>0</v>
      </c>
      <c r="NW158" s="613">
        <v>0</v>
      </c>
      <c r="NX158" s="613">
        <v>0</v>
      </c>
      <c r="NY158" s="613">
        <v>0</v>
      </c>
      <c r="NZ158" s="613">
        <v>0</v>
      </c>
      <c r="OA158" s="613">
        <v>0</v>
      </c>
      <c r="OB158" s="613">
        <v>0</v>
      </c>
      <c r="OC158" s="613">
        <v>0</v>
      </c>
      <c r="OD158" s="613">
        <v>0</v>
      </c>
      <c r="OE158" s="613">
        <v>0</v>
      </c>
      <c r="OF158" s="613">
        <v>0</v>
      </c>
      <c r="OG158" s="613">
        <v>0</v>
      </c>
      <c r="OH158" s="613">
        <v>0</v>
      </c>
      <c r="OI158" s="613">
        <v>0</v>
      </c>
      <c r="OJ158" s="613">
        <v>0</v>
      </c>
      <c r="OK158" s="613">
        <v>0</v>
      </c>
      <c r="OL158" s="613">
        <v>0</v>
      </c>
      <c r="OM158" s="613">
        <v>0</v>
      </c>
      <c r="ON158" s="613">
        <v>0</v>
      </c>
      <c r="OO158" s="613">
        <v>0</v>
      </c>
      <c r="OP158" s="613">
        <v>0</v>
      </c>
      <c r="OQ158" s="613">
        <v>0</v>
      </c>
      <c r="OR158" s="613">
        <v>0</v>
      </c>
      <c r="OS158" s="613">
        <v>0</v>
      </c>
      <c r="OT158" s="613">
        <v>0</v>
      </c>
      <c r="OU158" s="613">
        <v>0</v>
      </c>
      <c r="OV158" s="613">
        <v>0</v>
      </c>
      <c r="OW158" s="613">
        <v>0</v>
      </c>
      <c r="OX158" s="613">
        <v>0</v>
      </c>
      <c r="OY158" s="613">
        <v>0</v>
      </c>
      <c r="OZ158" s="613">
        <v>0</v>
      </c>
      <c r="PA158" s="613">
        <v>0</v>
      </c>
      <c r="PB158" s="613">
        <v>0</v>
      </c>
      <c r="PC158" s="613">
        <v>0</v>
      </c>
      <c r="PD158" s="613">
        <v>0</v>
      </c>
      <c r="PE158" s="613">
        <v>0</v>
      </c>
      <c r="PF158" s="613">
        <v>0</v>
      </c>
      <c r="PG158" s="613">
        <v>0</v>
      </c>
      <c r="PH158" s="613">
        <v>0</v>
      </c>
      <c r="PI158" s="613">
        <v>0</v>
      </c>
      <c r="PJ158" s="613">
        <v>0</v>
      </c>
      <c r="PK158" s="613">
        <v>0</v>
      </c>
      <c r="PL158" s="613">
        <v>0</v>
      </c>
      <c r="PM158" s="613">
        <v>0</v>
      </c>
      <c r="PN158" s="613">
        <v>0</v>
      </c>
      <c r="PO158" s="613">
        <v>0</v>
      </c>
      <c r="PP158" s="613">
        <v>0</v>
      </c>
      <c r="PQ158" s="613">
        <v>0</v>
      </c>
      <c r="PR158" s="613">
        <v>0</v>
      </c>
      <c r="PS158" s="613">
        <v>0</v>
      </c>
      <c r="PT158" s="613">
        <v>0</v>
      </c>
      <c r="PU158" s="613">
        <v>0</v>
      </c>
      <c r="PV158" s="613">
        <v>0</v>
      </c>
      <c r="PW158" s="613">
        <v>0</v>
      </c>
      <c r="PX158" s="613">
        <v>0</v>
      </c>
      <c r="PY158" s="613">
        <v>0</v>
      </c>
      <c r="PZ158" s="613">
        <v>0</v>
      </c>
      <c r="QA158" s="613">
        <v>0</v>
      </c>
      <c r="QB158" s="613">
        <v>0</v>
      </c>
      <c r="QC158" s="613">
        <v>0</v>
      </c>
      <c r="QD158" s="613">
        <v>0</v>
      </c>
      <c r="QE158" s="613">
        <v>0</v>
      </c>
      <c r="QF158" s="613">
        <v>0</v>
      </c>
      <c r="QG158" s="613">
        <v>0</v>
      </c>
      <c r="QH158" s="613">
        <v>0</v>
      </c>
      <c r="QI158" s="613">
        <v>0</v>
      </c>
      <c r="QJ158" s="613">
        <v>0</v>
      </c>
      <c r="QK158" s="613">
        <v>0</v>
      </c>
      <c r="QL158" s="613">
        <v>0</v>
      </c>
      <c r="QM158" s="613">
        <v>0</v>
      </c>
      <c r="QN158" s="613">
        <v>0</v>
      </c>
      <c r="QO158" s="613">
        <v>0</v>
      </c>
      <c r="QP158" s="613">
        <v>0</v>
      </c>
      <c r="QQ158" s="613">
        <v>0</v>
      </c>
      <c r="QR158" s="613">
        <v>0</v>
      </c>
      <c r="QS158" s="613">
        <v>0</v>
      </c>
      <c r="QT158" s="613">
        <v>0</v>
      </c>
      <c r="QU158" s="613">
        <v>0</v>
      </c>
      <c r="QV158" s="613">
        <v>0</v>
      </c>
      <c r="QW158" s="613">
        <v>0</v>
      </c>
      <c r="QX158" s="613">
        <v>0</v>
      </c>
      <c r="QY158" s="613">
        <v>0</v>
      </c>
      <c r="QZ158" s="613">
        <v>0</v>
      </c>
      <c r="RA158" s="613">
        <v>0</v>
      </c>
      <c r="RB158" s="613">
        <v>0</v>
      </c>
      <c r="RC158" s="613">
        <v>0</v>
      </c>
      <c r="RD158" s="613">
        <v>0</v>
      </c>
      <c r="RE158" s="613">
        <v>0</v>
      </c>
      <c r="RF158" s="613">
        <v>0</v>
      </c>
      <c r="RG158" s="613">
        <v>0</v>
      </c>
      <c r="RH158" s="613">
        <v>0</v>
      </c>
      <c r="RI158" s="613">
        <v>0</v>
      </c>
      <c r="RJ158" s="613">
        <v>0</v>
      </c>
      <c r="RK158" s="613">
        <v>0</v>
      </c>
      <c r="RL158" s="613">
        <v>0</v>
      </c>
      <c r="RM158" s="613">
        <v>0</v>
      </c>
      <c r="RN158" s="613">
        <v>0</v>
      </c>
      <c r="RO158" s="613">
        <v>0</v>
      </c>
      <c r="RP158" s="613">
        <v>0</v>
      </c>
      <c r="RQ158" s="613">
        <v>0</v>
      </c>
      <c r="RR158" s="613">
        <v>0</v>
      </c>
      <c r="RS158" s="613">
        <v>0</v>
      </c>
      <c r="RT158" s="613">
        <v>0</v>
      </c>
      <c r="RU158" s="613">
        <v>0</v>
      </c>
      <c r="RV158" s="613">
        <v>0</v>
      </c>
      <c r="RW158" s="613">
        <v>0</v>
      </c>
      <c r="RX158" s="613">
        <v>0</v>
      </c>
      <c r="RY158" s="613">
        <v>0</v>
      </c>
      <c r="RZ158" s="613">
        <v>0</v>
      </c>
      <c r="SA158" s="613">
        <v>0</v>
      </c>
      <c r="SB158" s="613">
        <v>0</v>
      </c>
      <c r="SC158" s="613">
        <v>0</v>
      </c>
      <c r="SD158" s="613">
        <v>0</v>
      </c>
      <c r="SE158" s="613">
        <v>0</v>
      </c>
      <c r="SF158" s="613">
        <v>0</v>
      </c>
      <c r="SG158" s="613">
        <v>0</v>
      </c>
      <c r="SH158" s="613">
        <v>0</v>
      </c>
      <c r="SI158" s="613">
        <v>0</v>
      </c>
      <c r="SJ158" s="613">
        <v>0</v>
      </c>
      <c r="SK158" s="267">
        <f t="shared" si="400"/>
        <v>0</v>
      </c>
      <c r="SL158" s="254"/>
      <c r="SM158" s="242"/>
      <c r="SN158" s="242"/>
      <c r="SO158" s="242"/>
    </row>
    <row r="159" spans="1:509" outlineLevel="3" x14ac:dyDescent="0.35">
      <c r="A159" s="242"/>
      <c r="B159" s="251"/>
      <c r="C159" s="438">
        <f>INT($C$29)+3</f>
        <v>4</v>
      </c>
      <c r="D159" s="267"/>
      <c r="E159" s="316">
        <f t="shared" si="402"/>
        <v>18</v>
      </c>
      <c r="F159" s="322"/>
      <c r="G159" s="322"/>
      <c r="H159" s="267"/>
      <c r="I159" s="544"/>
      <c r="J159" s="544" t="s">
        <v>690</v>
      </c>
      <c r="K159" s="545"/>
      <c r="L159" s="615">
        <v>0</v>
      </c>
      <c r="M159" s="615">
        <v>0</v>
      </c>
      <c r="N159" s="615">
        <v>0</v>
      </c>
      <c r="O159" s="615">
        <v>0</v>
      </c>
      <c r="P159" s="615">
        <v>0</v>
      </c>
      <c r="Q159" s="615">
        <v>0</v>
      </c>
      <c r="R159" s="615">
        <v>0</v>
      </c>
      <c r="S159" s="615">
        <v>0</v>
      </c>
      <c r="T159" s="615">
        <v>0</v>
      </c>
      <c r="U159" s="615">
        <v>0</v>
      </c>
      <c r="V159" s="615">
        <v>0</v>
      </c>
      <c r="W159" s="615">
        <v>0</v>
      </c>
      <c r="X159" s="615">
        <v>0</v>
      </c>
      <c r="Y159" s="615">
        <v>0</v>
      </c>
      <c r="Z159" s="615">
        <v>0</v>
      </c>
      <c r="AA159" s="615">
        <v>0</v>
      </c>
      <c r="AB159" s="615">
        <v>0</v>
      </c>
      <c r="AC159" s="615">
        <v>0</v>
      </c>
      <c r="AD159" s="615">
        <v>0</v>
      </c>
      <c r="AE159" s="615">
        <v>0</v>
      </c>
      <c r="AF159" s="615">
        <v>0</v>
      </c>
      <c r="AG159" s="615">
        <v>0</v>
      </c>
      <c r="AH159" s="615">
        <v>0</v>
      </c>
      <c r="AI159" s="615">
        <v>0</v>
      </c>
      <c r="AJ159" s="615">
        <v>0</v>
      </c>
      <c r="AK159" s="615">
        <v>0</v>
      </c>
      <c r="AL159" s="615">
        <v>0</v>
      </c>
      <c r="AM159" s="615">
        <v>0</v>
      </c>
      <c r="AN159" s="615">
        <v>0</v>
      </c>
      <c r="AO159" s="615">
        <v>0</v>
      </c>
      <c r="AP159" s="615">
        <v>0</v>
      </c>
      <c r="AQ159" s="615">
        <v>0</v>
      </c>
      <c r="AR159" s="615">
        <v>0</v>
      </c>
      <c r="AS159" s="615">
        <v>0</v>
      </c>
      <c r="AT159" s="615">
        <v>0</v>
      </c>
      <c r="AU159" s="615">
        <v>0</v>
      </c>
      <c r="AV159" s="615">
        <v>0</v>
      </c>
      <c r="AW159" s="615">
        <v>0</v>
      </c>
      <c r="AX159" s="615">
        <v>0</v>
      </c>
      <c r="AY159" s="615">
        <v>0</v>
      </c>
      <c r="AZ159" s="615">
        <v>0</v>
      </c>
      <c r="BA159" s="615">
        <v>0</v>
      </c>
      <c r="BB159" s="615">
        <v>0</v>
      </c>
      <c r="BC159" s="615">
        <v>0</v>
      </c>
      <c r="BD159" s="615">
        <v>0</v>
      </c>
      <c r="BE159" s="615">
        <v>0</v>
      </c>
      <c r="BF159" s="615">
        <v>0</v>
      </c>
      <c r="BG159" s="615">
        <v>0</v>
      </c>
      <c r="BH159" s="615">
        <v>0</v>
      </c>
      <c r="BI159" s="615">
        <v>0</v>
      </c>
      <c r="BJ159" s="615">
        <v>0</v>
      </c>
      <c r="BK159" s="615">
        <v>0</v>
      </c>
      <c r="BL159" s="615">
        <v>0</v>
      </c>
      <c r="BM159" s="615">
        <v>0</v>
      </c>
      <c r="BN159" s="615">
        <v>0</v>
      </c>
      <c r="BO159" s="615">
        <v>0</v>
      </c>
      <c r="BP159" s="615">
        <v>0</v>
      </c>
      <c r="BQ159" s="615">
        <v>0</v>
      </c>
      <c r="BR159" s="615">
        <v>0</v>
      </c>
      <c r="BS159" s="615">
        <v>0</v>
      </c>
      <c r="BT159" s="615">
        <v>0</v>
      </c>
      <c r="BU159" s="615">
        <v>0</v>
      </c>
      <c r="BV159" s="615">
        <v>0</v>
      </c>
      <c r="BW159" s="615">
        <v>0</v>
      </c>
      <c r="BX159" s="615">
        <v>0</v>
      </c>
      <c r="BY159" s="615">
        <v>0</v>
      </c>
      <c r="BZ159" s="615">
        <v>0</v>
      </c>
      <c r="CA159" s="615">
        <v>0</v>
      </c>
      <c r="CB159" s="615">
        <v>0</v>
      </c>
      <c r="CC159" s="615">
        <v>0</v>
      </c>
      <c r="CD159" s="615">
        <v>0</v>
      </c>
      <c r="CE159" s="615">
        <v>0</v>
      </c>
      <c r="CF159" s="615">
        <v>0</v>
      </c>
      <c r="CG159" s="615">
        <v>0</v>
      </c>
      <c r="CH159" s="615">
        <v>0</v>
      </c>
      <c r="CI159" s="615">
        <v>0</v>
      </c>
      <c r="CJ159" s="615">
        <v>0</v>
      </c>
      <c r="CK159" s="615">
        <v>0</v>
      </c>
      <c r="CL159" s="615">
        <v>0</v>
      </c>
      <c r="CM159" s="615">
        <v>0</v>
      </c>
      <c r="CN159" s="615">
        <v>0</v>
      </c>
      <c r="CO159" s="615">
        <v>0</v>
      </c>
      <c r="CP159" s="615">
        <v>0</v>
      </c>
      <c r="CQ159" s="615">
        <v>0</v>
      </c>
      <c r="CR159" s="615">
        <v>0</v>
      </c>
      <c r="CS159" s="615">
        <v>0</v>
      </c>
      <c r="CT159" s="615">
        <v>0</v>
      </c>
      <c r="CU159" s="615">
        <v>0</v>
      </c>
      <c r="CV159" s="615">
        <v>0</v>
      </c>
      <c r="CW159" s="615">
        <v>0</v>
      </c>
      <c r="CX159" s="615">
        <v>0</v>
      </c>
      <c r="CY159" s="615">
        <v>0</v>
      </c>
      <c r="CZ159" s="615">
        <v>0</v>
      </c>
      <c r="DA159" s="615">
        <v>0</v>
      </c>
      <c r="DB159" s="615">
        <v>0</v>
      </c>
      <c r="DC159" s="615">
        <v>0</v>
      </c>
      <c r="DD159" s="615">
        <v>0</v>
      </c>
      <c r="DE159" s="615">
        <v>0</v>
      </c>
      <c r="DF159" s="615">
        <v>0</v>
      </c>
      <c r="DG159" s="615">
        <v>0</v>
      </c>
      <c r="DH159" s="615">
        <v>0</v>
      </c>
      <c r="DI159" s="615">
        <v>0</v>
      </c>
      <c r="DJ159" s="615">
        <v>0</v>
      </c>
      <c r="DK159" s="615">
        <v>0</v>
      </c>
      <c r="DL159" s="615">
        <v>0</v>
      </c>
      <c r="DM159" s="615">
        <v>0</v>
      </c>
      <c r="DN159" s="615">
        <v>0</v>
      </c>
      <c r="DO159" s="615">
        <v>0</v>
      </c>
      <c r="DP159" s="615">
        <v>0</v>
      </c>
      <c r="DQ159" s="615">
        <v>0</v>
      </c>
      <c r="DR159" s="615">
        <v>0</v>
      </c>
      <c r="DS159" s="615">
        <v>0</v>
      </c>
      <c r="DT159" s="615">
        <v>0</v>
      </c>
      <c r="DU159" s="615">
        <v>0</v>
      </c>
      <c r="DV159" s="615">
        <v>0</v>
      </c>
      <c r="DW159" s="615">
        <v>0</v>
      </c>
      <c r="DX159" s="615">
        <v>0</v>
      </c>
      <c r="DY159" s="615">
        <v>0</v>
      </c>
      <c r="DZ159" s="615">
        <v>0</v>
      </c>
      <c r="EA159" s="615">
        <v>0</v>
      </c>
      <c r="EB159" s="615">
        <v>0</v>
      </c>
      <c r="EC159" s="615">
        <v>0</v>
      </c>
      <c r="ED159" s="615">
        <v>0</v>
      </c>
      <c r="EE159" s="615">
        <v>0</v>
      </c>
      <c r="EF159" s="615">
        <v>0</v>
      </c>
      <c r="EG159" s="615">
        <v>0</v>
      </c>
      <c r="EH159" s="615">
        <v>0</v>
      </c>
      <c r="EI159" s="615">
        <v>0</v>
      </c>
      <c r="EJ159" s="615">
        <v>0</v>
      </c>
      <c r="EK159" s="615">
        <v>0</v>
      </c>
      <c r="EL159" s="615">
        <v>0</v>
      </c>
      <c r="EM159" s="615">
        <v>0</v>
      </c>
      <c r="EN159" s="615">
        <v>0</v>
      </c>
      <c r="EO159" s="615">
        <v>0</v>
      </c>
      <c r="EP159" s="615">
        <v>0</v>
      </c>
      <c r="EQ159" s="615">
        <v>0</v>
      </c>
      <c r="ER159" s="615">
        <v>0</v>
      </c>
      <c r="ES159" s="615">
        <v>0</v>
      </c>
      <c r="ET159" s="615">
        <v>0</v>
      </c>
      <c r="EU159" s="615">
        <v>0</v>
      </c>
      <c r="EV159" s="615">
        <v>0</v>
      </c>
      <c r="EW159" s="615">
        <v>0</v>
      </c>
      <c r="EX159" s="615">
        <v>0</v>
      </c>
      <c r="EY159" s="615">
        <v>0</v>
      </c>
      <c r="EZ159" s="615">
        <v>0</v>
      </c>
      <c r="FA159" s="615">
        <v>0</v>
      </c>
      <c r="FB159" s="615">
        <v>0</v>
      </c>
      <c r="FC159" s="615">
        <v>0</v>
      </c>
      <c r="FD159" s="615">
        <v>0</v>
      </c>
      <c r="FE159" s="615">
        <v>0</v>
      </c>
      <c r="FF159" s="615">
        <v>0</v>
      </c>
      <c r="FG159" s="615">
        <v>0</v>
      </c>
      <c r="FH159" s="615">
        <v>0</v>
      </c>
      <c r="FI159" s="615">
        <v>0</v>
      </c>
      <c r="FJ159" s="615">
        <v>0</v>
      </c>
      <c r="FK159" s="615">
        <v>0</v>
      </c>
      <c r="FL159" s="615">
        <v>0</v>
      </c>
      <c r="FM159" s="615">
        <v>0</v>
      </c>
      <c r="FN159" s="615">
        <v>0</v>
      </c>
      <c r="FO159" s="615">
        <v>0</v>
      </c>
      <c r="FP159" s="615">
        <v>0</v>
      </c>
      <c r="FQ159" s="615">
        <v>0</v>
      </c>
      <c r="FR159" s="615">
        <v>0</v>
      </c>
      <c r="FS159" s="615">
        <v>0</v>
      </c>
      <c r="FT159" s="615">
        <v>0</v>
      </c>
      <c r="FU159" s="615">
        <v>0</v>
      </c>
      <c r="FV159" s="615">
        <v>0</v>
      </c>
      <c r="FW159" s="615">
        <v>0</v>
      </c>
      <c r="FX159" s="615">
        <v>0</v>
      </c>
      <c r="FY159" s="615">
        <v>0</v>
      </c>
      <c r="FZ159" s="615">
        <v>0</v>
      </c>
      <c r="GA159" s="615">
        <v>0</v>
      </c>
      <c r="GB159" s="615">
        <v>0</v>
      </c>
      <c r="GC159" s="615">
        <v>0</v>
      </c>
      <c r="GD159" s="615">
        <v>0</v>
      </c>
      <c r="GE159" s="615">
        <v>0</v>
      </c>
      <c r="GF159" s="615">
        <v>0</v>
      </c>
      <c r="GG159" s="615">
        <v>0</v>
      </c>
      <c r="GH159" s="615">
        <v>0</v>
      </c>
      <c r="GI159" s="615">
        <v>0</v>
      </c>
      <c r="GJ159" s="615">
        <v>0</v>
      </c>
      <c r="GK159" s="615">
        <v>0</v>
      </c>
      <c r="GL159" s="615">
        <v>0</v>
      </c>
      <c r="GM159" s="615">
        <v>0</v>
      </c>
      <c r="GN159" s="615">
        <v>0</v>
      </c>
      <c r="GO159" s="615">
        <v>0</v>
      </c>
      <c r="GP159" s="615">
        <v>0</v>
      </c>
      <c r="GQ159" s="615">
        <v>0</v>
      </c>
      <c r="GR159" s="615">
        <v>0</v>
      </c>
      <c r="GS159" s="615">
        <v>0</v>
      </c>
      <c r="GT159" s="615">
        <v>0</v>
      </c>
      <c r="GU159" s="615">
        <v>0</v>
      </c>
      <c r="GV159" s="615">
        <v>0</v>
      </c>
      <c r="GW159" s="615">
        <v>0</v>
      </c>
      <c r="GX159" s="615">
        <v>0</v>
      </c>
      <c r="GY159" s="615">
        <v>0</v>
      </c>
      <c r="GZ159" s="615">
        <v>0</v>
      </c>
      <c r="HA159" s="615">
        <v>0</v>
      </c>
      <c r="HB159" s="615">
        <v>0</v>
      </c>
      <c r="HC159" s="615">
        <v>0</v>
      </c>
      <c r="HD159" s="615">
        <v>0</v>
      </c>
      <c r="HE159" s="615">
        <v>0</v>
      </c>
      <c r="HF159" s="615">
        <v>0</v>
      </c>
      <c r="HG159" s="615">
        <v>0</v>
      </c>
      <c r="HH159" s="615">
        <v>0</v>
      </c>
      <c r="HI159" s="615">
        <v>0</v>
      </c>
      <c r="HJ159" s="615">
        <v>0</v>
      </c>
      <c r="HK159" s="615">
        <v>0</v>
      </c>
      <c r="HL159" s="615">
        <v>0</v>
      </c>
      <c r="HM159" s="615">
        <v>0</v>
      </c>
      <c r="HN159" s="615">
        <v>0</v>
      </c>
      <c r="HO159" s="615">
        <v>0</v>
      </c>
      <c r="HP159" s="615">
        <v>0</v>
      </c>
      <c r="HQ159" s="615">
        <v>0</v>
      </c>
      <c r="HR159" s="615">
        <v>0</v>
      </c>
      <c r="HS159" s="615">
        <v>0</v>
      </c>
      <c r="HT159" s="615">
        <v>0</v>
      </c>
      <c r="HU159" s="615">
        <v>0</v>
      </c>
      <c r="HV159" s="615">
        <v>0</v>
      </c>
      <c r="HW159" s="615">
        <v>0</v>
      </c>
      <c r="HX159" s="615">
        <v>0</v>
      </c>
      <c r="HY159" s="615">
        <v>0</v>
      </c>
      <c r="HZ159" s="615">
        <v>0</v>
      </c>
      <c r="IA159" s="615">
        <v>0</v>
      </c>
      <c r="IB159" s="615">
        <v>0</v>
      </c>
      <c r="IC159" s="615">
        <v>0</v>
      </c>
      <c r="ID159" s="615">
        <v>0</v>
      </c>
      <c r="IE159" s="615">
        <v>0</v>
      </c>
      <c r="IF159" s="615">
        <v>0</v>
      </c>
      <c r="IG159" s="615">
        <v>0</v>
      </c>
      <c r="IH159" s="615">
        <v>0</v>
      </c>
      <c r="II159" s="615">
        <v>0</v>
      </c>
      <c r="IJ159" s="615">
        <v>0</v>
      </c>
      <c r="IK159" s="615">
        <v>0</v>
      </c>
      <c r="IL159" s="615">
        <v>0</v>
      </c>
      <c r="IM159" s="615">
        <v>0</v>
      </c>
      <c r="IN159" s="615">
        <v>0</v>
      </c>
      <c r="IO159" s="615">
        <v>0</v>
      </c>
      <c r="IP159" s="615">
        <v>0</v>
      </c>
      <c r="IQ159" s="615">
        <v>0</v>
      </c>
      <c r="IR159" s="615">
        <v>0</v>
      </c>
      <c r="IS159" s="615">
        <v>0</v>
      </c>
      <c r="IT159" s="615">
        <v>0</v>
      </c>
      <c r="IU159" s="615">
        <v>0</v>
      </c>
      <c r="IV159" s="615">
        <v>0</v>
      </c>
      <c r="IW159" s="615">
        <v>0</v>
      </c>
      <c r="IX159" s="615">
        <v>0</v>
      </c>
      <c r="IY159" s="615">
        <v>0</v>
      </c>
      <c r="IZ159" s="615">
        <v>0</v>
      </c>
      <c r="JA159" s="615">
        <v>0</v>
      </c>
      <c r="JB159" s="615">
        <v>0</v>
      </c>
      <c r="JC159" s="615">
        <v>0</v>
      </c>
      <c r="JD159" s="615">
        <v>0</v>
      </c>
      <c r="JE159" s="615">
        <v>0</v>
      </c>
      <c r="JF159" s="615">
        <v>0</v>
      </c>
      <c r="JG159" s="615">
        <v>0</v>
      </c>
      <c r="JH159" s="615">
        <v>0</v>
      </c>
      <c r="JI159" s="615">
        <v>0</v>
      </c>
      <c r="JJ159" s="615">
        <v>0</v>
      </c>
      <c r="JK159" s="615">
        <v>0</v>
      </c>
      <c r="JL159" s="615">
        <v>0</v>
      </c>
      <c r="JM159" s="615">
        <v>0</v>
      </c>
      <c r="JN159" s="615">
        <v>0</v>
      </c>
      <c r="JO159" s="615">
        <v>0</v>
      </c>
      <c r="JP159" s="615">
        <v>0</v>
      </c>
      <c r="JQ159" s="615">
        <v>0</v>
      </c>
      <c r="JR159" s="615">
        <v>0</v>
      </c>
      <c r="JS159" s="615">
        <v>0</v>
      </c>
      <c r="JT159" s="615">
        <v>0</v>
      </c>
      <c r="JU159" s="615">
        <v>0</v>
      </c>
      <c r="JV159" s="615">
        <v>0</v>
      </c>
      <c r="JW159" s="615">
        <v>0</v>
      </c>
      <c r="JX159" s="615">
        <v>0</v>
      </c>
      <c r="JY159" s="615">
        <v>0</v>
      </c>
      <c r="JZ159" s="615">
        <v>0</v>
      </c>
      <c r="KA159" s="615">
        <v>0</v>
      </c>
      <c r="KB159" s="615">
        <v>0</v>
      </c>
      <c r="KC159" s="615">
        <v>0</v>
      </c>
      <c r="KD159" s="615">
        <v>0</v>
      </c>
      <c r="KE159" s="615">
        <v>0</v>
      </c>
      <c r="KF159" s="615">
        <v>0</v>
      </c>
      <c r="KG159" s="615">
        <v>0</v>
      </c>
      <c r="KH159" s="615">
        <v>0</v>
      </c>
      <c r="KI159" s="615">
        <v>0</v>
      </c>
      <c r="KJ159" s="615">
        <v>0</v>
      </c>
      <c r="KK159" s="615">
        <v>0</v>
      </c>
      <c r="KL159" s="615">
        <v>0</v>
      </c>
      <c r="KM159" s="615">
        <v>0</v>
      </c>
      <c r="KN159" s="615">
        <v>0</v>
      </c>
      <c r="KO159" s="615">
        <v>0</v>
      </c>
      <c r="KP159" s="615">
        <v>0</v>
      </c>
      <c r="KQ159" s="615">
        <v>0</v>
      </c>
      <c r="KR159" s="615">
        <v>0</v>
      </c>
      <c r="KS159" s="615">
        <v>0</v>
      </c>
      <c r="KT159" s="615">
        <v>0</v>
      </c>
      <c r="KU159" s="615">
        <v>0</v>
      </c>
      <c r="KV159" s="615">
        <v>0</v>
      </c>
      <c r="KW159" s="615">
        <v>0</v>
      </c>
      <c r="KX159" s="615">
        <v>0</v>
      </c>
      <c r="KY159" s="615">
        <v>0</v>
      </c>
      <c r="KZ159" s="615">
        <v>0</v>
      </c>
      <c r="LA159" s="615">
        <v>0</v>
      </c>
      <c r="LB159" s="615">
        <v>0</v>
      </c>
      <c r="LC159" s="615">
        <v>0</v>
      </c>
      <c r="LD159" s="615">
        <v>0</v>
      </c>
      <c r="LE159" s="615">
        <v>0</v>
      </c>
      <c r="LF159" s="615">
        <v>0</v>
      </c>
      <c r="LG159" s="615">
        <v>0</v>
      </c>
      <c r="LH159" s="615">
        <v>0</v>
      </c>
      <c r="LI159" s="615">
        <v>0</v>
      </c>
      <c r="LJ159" s="615">
        <v>0</v>
      </c>
      <c r="LK159" s="615">
        <v>0</v>
      </c>
      <c r="LL159" s="615">
        <v>0</v>
      </c>
      <c r="LM159" s="615">
        <v>0</v>
      </c>
      <c r="LN159" s="615">
        <v>0</v>
      </c>
      <c r="LO159" s="615">
        <v>0</v>
      </c>
      <c r="LP159" s="615">
        <v>0</v>
      </c>
      <c r="LQ159" s="615">
        <v>0</v>
      </c>
      <c r="LR159" s="615">
        <v>0</v>
      </c>
      <c r="LS159" s="615">
        <v>0</v>
      </c>
      <c r="LT159" s="615">
        <v>0</v>
      </c>
      <c r="LU159" s="615">
        <v>0</v>
      </c>
      <c r="LV159" s="615">
        <v>0</v>
      </c>
      <c r="LW159" s="615">
        <v>0</v>
      </c>
      <c r="LX159" s="615">
        <v>0</v>
      </c>
      <c r="LY159" s="615">
        <v>0</v>
      </c>
      <c r="LZ159" s="615">
        <v>0</v>
      </c>
      <c r="MA159" s="615">
        <v>0</v>
      </c>
      <c r="MB159" s="615">
        <v>0</v>
      </c>
      <c r="MC159" s="615">
        <v>0</v>
      </c>
      <c r="MD159" s="615">
        <v>0</v>
      </c>
      <c r="ME159" s="615">
        <v>0</v>
      </c>
      <c r="MF159" s="615">
        <v>0</v>
      </c>
      <c r="MG159" s="615">
        <v>0</v>
      </c>
      <c r="MH159" s="615">
        <v>0</v>
      </c>
      <c r="MI159" s="615">
        <v>0</v>
      </c>
      <c r="MJ159" s="615">
        <v>0</v>
      </c>
      <c r="MK159" s="615">
        <v>0</v>
      </c>
      <c r="ML159" s="615">
        <v>0</v>
      </c>
      <c r="MM159" s="615">
        <v>0</v>
      </c>
      <c r="MN159" s="615">
        <v>0</v>
      </c>
      <c r="MO159" s="615">
        <v>0</v>
      </c>
      <c r="MP159" s="615">
        <v>0</v>
      </c>
      <c r="MQ159" s="615">
        <v>0</v>
      </c>
      <c r="MR159" s="615">
        <v>0</v>
      </c>
      <c r="MS159" s="615">
        <v>0</v>
      </c>
      <c r="MT159" s="615">
        <v>0</v>
      </c>
      <c r="MU159" s="615">
        <v>0</v>
      </c>
      <c r="MV159" s="615">
        <v>0</v>
      </c>
      <c r="MW159" s="615">
        <v>0</v>
      </c>
      <c r="MX159" s="615">
        <v>0</v>
      </c>
      <c r="MY159" s="615">
        <v>0</v>
      </c>
      <c r="MZ159" s="615">
        <v>0</v>
      </c>
      <c r="NA159" s="615">
        <v>0</v>
      </c>
      <c r="NB159" s="615">
        <v>0</v>
      </c>
      <c r="NC159" s="615">
        <v>0</v>
      </c>
      <c r="ND159" s="615">
        <v>0</v>
      </c>
      <c r="NE159" s="615">
        <v>0</v>
      </c>
      <c r="NF159" s="615">
        <v>0</v>
      </c>
      <c r="NG159" s="615">
        <v>0</v>
      </c>
      <c r="NH159" s="615">
        <v>0</v>
      </c>
      <c r="NI159" s="615">
        <v>0</v>
      </c>
      <c r="NJ159" s="615">
        <v>0</v>
      </c>
      <c r="NK159" s="615">
        <v>0</v>
      </c>
      <c r="NL159" s="615">
        <v>0</v>
      </c>
      <c r="NM159" s="615">
        <v>0</v>
      </c>
      <c r="NN159" s="615">
        <v>0</v>
      </c>
      <c r="NO159" s="615">
        <v>0</v>
      </c>
      <c r="NP159" s="615">
        <v>0</v>
      </c>
      <c r="NQ159" s="615">
        <v>0</v>
      </c>
      <c r="NR159" s="615">
        <v>0</v>
      </c>
      <c r="NS159" s="615">
        <v>0</v>
      </c>
      <c r="NT159" s="615">
        <v>0</v>
      </c>
      <c r="NU159" s="615">
        <v>0</v>
      </c>
      <c r="NV159" s="615">
        <v>0</v>
      </c>
      <c r="NW159" s="615">
        <v>0</v>
      </c>
      <c r="NX159" s="615">
        <v>0</v>
      </c>
      <c r="NY159" s="615">
        <v>0</v>
      </c>
      <c r="NZ159" s="615">
        <v>0</v>
      </c>
      <c r="OA159" s="615">
        <v>0</v>
      </c>
      <c r="OB159" s="615">
        <v>0</v>
      </c>
      <c r="OC159" s="615">
        <v>0</v>
      </c>
      <c r="OD159" s="615">
        <v>0</v>
      </c>
      <c r="OE159" s="615">
        <v>0</v>
      </c>
      <c r="OF159" s="615">
        <v>0</v>
      </c>
      <c r="OG159" s="615">
        <v>0</v>
      </c>
      <c r="OH159" s="615">
        <v>0</v>
      </c>
      <c r="OI159" s="615">
        <v>0</v>
      </c>
      <c r="OJ159" s="615">
        <v>0</v>
      </c>
      <c r="OK159" s="615">
        <v>0</v>
      </c>
      <c r="OL159" s="615">
        <v>0</v>
      </c>
      <c r="OM159" s="615">
        <v>0</v>
      </c>
      <c r="ON159" s="615">
        <v>0</v>
      </c>
      <c r="OO159" s="615">
        <v>0</v>
      </c>
      <c r="OP159" s="615">
        <v>0</v>
      </c>
      <c r="OQ159" s="615">
        <v>0</v>
      </c>
      <c r="OR159" s="615">
        <v>0</v>
      </c>
      <c r="OS159" s="615">
        <v>0</v>
      </c>
      <c r="OT159" s="615">
        <v>0</v>
      </c>
      <c r="OU159" s="615">
        <v>0</v>
      </c>
      <c r="OV159" s="615">
        <v>0</v>
      </c>
      <c r="OW159" s="615">
        <v>0</v>
      </c>
      <c r="OX159" s="615">
        <v>0</v>
      </c>
      <c r="OY159" s="615">
        <v>0</v>
      </c>
      <c r="OZ159" s="615">
        <v>0</v>
      </c>
      <c r="PA159" s="615">
        <v>0</v>
      </c>
      <c r="PB159" s="615">
        <v>0</v>
      </c>
      <c r="PC159" s="615">
        <v>0</v>
      </c>
      <c r="PD159" s="615">
        <v>0</v>
      </c>
      <c r="PE159" s="615">
        <v>0</v>
      </c>
      <c r="PF159" s="615">
        <v>0</v>
      </c>
      <c r="PG159" s="615">
        <v>0</v>
      </c>
      <c r="PH159" s="615">
        <v>0</v>
      </c>
      <c r="PI159" s="615">
        <v>0</v>
      </c>
      <c r="PJ159" s="615">
        <v>0</v>
      </c>
      <c r="PK159" s="615">
        <v>0</v>
      </c>
      <c r="PL159" s="615">
        <v>0</v>
      </c>
      <c r="PM159" s="615">
        <v>0</v>
      </c>
      <c r="PN159" s="615">
        <v>0</v>
      </c>
      <c r="PO159" s="615">
        <v>0</v>
      </c>
      <c r="PP159" s="615">
        <v>0</v>
      </c>
      <c r="PQ159" s="615">
        <v>0</v>
      </c>
      <c r="PR159" s="615">
        <v>0</v>
      </c>
      <c r="PS159" s="615">
        <v>0</v>
      </c>
      <c r="PT159" s="615">
        <v>0</v>
      </c>
      <c r="PU159" s="615">
        <v>0</v>
      </c>
      <c r="PV159" s="615">
        <v>0</v>
      </c>
      <c r="PW159" s="615">
        <v>0</v>
      </c>
      <c r="PX159" s="615">
        <v>0</v>
      </c>
      <c r="PY159" s="615">
        <v>0</v>
      </c>
      <c r="PZ159" s="615">
        <v>0</v>
      </c>
      <c r="QA159" s="615">
        <v>0</v>
      </c>
      <c r="QB159" s="615">
        <v>0</v>
      </c>
      <c r="QC159" s="615">
        <v>0</v>
      </c>
      <c r="QD159" s="615">
        <v>0</v>
      </c>
      <c r="QE159" s="615">
        <v>0</v>
      </c>
      <c r="QF159" s="615">
        <v>0</v>
      </c>
      <c r="QG159" s="615">
        <v>0</v>
      </c>
      <c r="QH159" s="615">
        <v>0</v>
      </c>
      <c r="QI159" s="615">
        <v>0</v>
      </c>
      <c r="QJ159" s="615">
        <v>0</v>
      </c>
      <c r="QK159" s="615">
        <v>0</v>
      </c>
      <c r="QL159" s="615">
        <v>0</v>
      </c>
      <c r="QM159" s="615">
        <v>0</v>
      </c>
      <c r="QN159" s="615">
        <v>0</v>
      </c>
      <c r="QO159" s="615">
        <v>0</v>
      </c>
      <c r="QP159" s="615">
        <v>0</v>
      </c>
      <c r="QQ159" s="615">
        <v>0</v>
      </c>
      <c r="QR159" s="615">
        <v>0</v>
      </c>
      <c r="QS159" s="615">
        <v>0</v>
      </c>
      <c r="QT159" s="615">
        <v>0</v>
      </c>
      <c r="QU159" s="615">
        <v>0</v>
      </c>
      <c r="QV159" s="615">
        <v>0</v>
      </c>
      <c r="QW159" s="615">
        <v>0</v>
      </c>
      <c r="QX159" s="615">
        <v>0</v>
      </c>
      <c r="QY159" s="615">
        <v>0</v>
      </c>
      <c r="QZ159" s="615">
        <v>0</v>
      </c>
      <c r="RA159" s="615">
        <v>0</v>
      </c>
      <c r="RB159" s="615">
        <v>0</v>
      </c>
      <c r="RC159" s="615">
        <v>0</v>
      </c>
      <c r="RD159" s="615">
        <v>0</v>
      </c>
      <c r="RE159" s="615">
        <v>0</v>
      </c>
      <c r="RF159" s="615">
        <v>0</v>
      </c>
      <c r="RG159" s="615">
        <v>0</v>
      </c>
      <c r="RH159" s="615">
        <v>0</v>
      </c>
      <c r="RI159" s="615">
        <v>0</v>
      </c>
      <c r="RJ159" s="615">
        <v>0</v>
      </c>
      <c r="RK159" s="615">
        <v>0</v>
      </c>
      <c r="RL159" s="615">
        <v>0</v>
      </c>
      <c r="RM159" s="615">
        <v>0</v>
      </c>
      <c r="RN159" s="615">
        <v>0</v>
      </c>
      <c r="RO159" s="615">
        <v>0</v>
      </c>
      <c r="RP159" s="615">
        <v>0</v>
      </c>
      <c r="RQ159" s="615">
        <v>0</v>
      </c>
      <c r="RR159" s="615">
        <v>0</v>
      </c>
      <c r="RS159" s="615">
        <v>0</v>
      </c>
      <c r="RT159" s="615">
        <v>0</v>
      </c>
      <c r="RU159" s="615">
        <v>0</v>
      </c>
      <c r="RV159" s="615">
        <v>0</v>
      </c>
      <c r="RW159" s="615">
        <v>0</v>
      </c>
      <c r="RX159" s="615">
        <v>0</v>
      </c>
      <c r="RY159" s="615">
        <v>0</v>
      </c>
      <c r="RZ159" s="615">
        <v>0</v>
      </c>
      <c r="SA159" s="615">
        <v>0</v>
      </c>
      <c r="SB159" s="615">
        <v>0</v>
      </c>
      <c r="SC159" s="615">
        <v>0</v>
      </c>
      <c r="SD159" s="615">
        <v>0</v>
      </c>
      <c r="SE159" s="615">
        <v>0</v>
      </c>
      <c r="SF159" s="615">
        <v>0</v>
      </c>
      <c r="SG159" s="615">
        <v>0</v>
      </c>
      <c r="SH159" s="615">
        <v>0</v>
      </c>
      <c r="SI159" s="615">
        <v>0</v>
      </c>
      <c r="SJ159" s="615">
        <v>0</v>
      </c>
      <c r="SK159" s="267">
        <f t="shared" si="400"/>
        <v>0</v>
      </c>
      <c r="SL159" s="254"/>
      <c r="SM159" s="242"/>
      <c r="SN159" s="242"/>
      <c r="SO159" s="242"/>
    </row>
    <row r="160" spans="1:509" outlineLevel="2" x14ac:dyDescent="0.35">
      <c r="A160" s="242"/>
      <c r="B160" s="251"/>
      <c r="C160" s="438">
        <f>INT($C$29)+2</f>
        <v>3</v>
      </c>
      <c r="D160" s="267"/>
      <c r="E160" s="316">
        <f t="shared" si="402"/>
        <v>19</v>
      </c>
      <c r="F160" s="322"/>
      <c r="G160" s="322"/>
      <c r="H160" s="267"/>
      <c r="I160" s="546"/>
      <c r="J160" s="546" t="s">
        <v>691</v>
      </c>
      <c r="K160" s="547"/>
      <c r="L160" s="616">
        <v>0</v>
      </c>
      <c r="M160" s="616">
        <v>0</v>
      </c>
      <c r="N160" s="616">
        <v>0</v>
      </c>
      <c r="O160" s="616">
        <v>0</v>
      </c>
      <c r="P160" s="616">
        <v>0</v>
      </c>
      <c r="Q160" s="616">
        <v>0</v>
      </c>
      <c r="R160" s="616">
        <v>0</v>
      </c>
      <c r="S160" s="616">
        <v>0</v>
      </c>
      <c r="T160" s="616">
        <v>0</v>
      </c>
      <c r="U160" s="616">
        <v>0</v>
      </c>
      <c r="V160" s="616">
        <v>0</v>
      </c>
      <c r="W160" s="616">
        <v>0</v>
      </c>
      <c r="X160" s="616">
        <v>0</v>
      </c>
      <c r="Y160" s="616">
        <v>0</v>
      </c>
      <c r="Z160" s="616">
        <v>0</v>
      </c>
      <c r="AA160" s="616">
        <v>0</v>
      </c>
      <c r="AB160" s="616">
        <v>0</v>
      </c>
      <c r="AC160" s="616">
        <v>0</v>
      </c>
      <c r="AD160" s="616">
        <v>0</v>
      </c>
      <c r="AE160" s="616">
        <v>0</v>
      </c>
      <c r="AF160" s="616">
        <v>0</v>
      </c>
      <c r="AG160" s="616">
        <v>0</v>
      </c>
      <c r="AH160" s="616">
        <v>0</v>
      </c>
      <c r="AI160" s="616">
        <v>0</v>
      </c>
      <c r="AJ160" s="616">
        <v>0</v>
      </c>
      <c r="AK160" s="616">
        <v>0</v>
      </c>
      <c r="AL160" s="616">
        <v>0</v>
      </c>
      <c r="AM160" s="616">
        <v>0</v>
      </c>
      <c r="AN160" s="616">
        <v>0</v>
      </c>
      <c r="AO160" s="616">
        <v>0</v>
      </c>
      <c r="AP160" s="616">
        <v>0</v>
      </c>
      <c r="AQ160" s="616">
        <v>0</v>
      </c>
      <c r="AR160" s="616">
        <v>0</v>
      </c>
      <c r="AS160" s="616">
        <v>0</v>
      </c>
      <c r="AT160" s="616">
        <v>0</v>
      </c>
      <c r="AU160" s="616">
        <v>0</v>
      </c>
      <c r="AV160" s="616">
        <v>0</v>
      </c>
      <c r="AW160" s="616">
        <v>0</v>
      </c>
      <c r="AX160" s="616">
        <v>0</v>
      </c>
      <c r="AY160" s="616">
        <v>0</v>
      </c>
      <c r="AZ160" s="616">
        <v>0</v>
      </c>
      <c r="BA160" s="616">
        <v>0</v>
      </c>
      <c r="BB160" s="616">
        <v>0</v>
      </c>
      <c r="BC160" s="616">
        <v>0</v>
      </c>
      <c r="BD160" s="616">
        <v>0</v>
      </c>
      <c r="BE160" s="616">
        <v>0</v>
      </c>
      <c r="BF160" s="616">
        <v>0</v>
      </c>
      <c r="BG160" s="616">
        <v>0</v>
      </c>
      <c r="BH160" s="616">
        <v>0</v>
      </c>
      <c r="BI160" s="616">
        <v>0</v>
      </c>
      <c r="BJ160" s="616">
        <v>0</v>
      </c>
      <c r="BK160" s="616">
        <v>0</v>
      </c>
      <c r="BL160" s="616">
        <v>0</v>
      </c>
      <c r="BM160" s="616">
        <v>0</v>
      </c>
      <c r="BN160" s="616">
        <v>0</v>
      </c>
      <c r="BO160" s="616">
        <v>0</v>
      </c>
      <c r="BP160" s="616">
        <v>0</v>
      </c>
      <c r="BQ160" s="616">
        <v>0</v>
      </c>
      <c r="BR160" s="616">
        <v>0</v>
      </c>
      <c r="BS160" s="616">
        <v>0</v>
      </c>
      <c r="BT160" s="616">
        <v>0</v>
      </c>
      <c r="BU160" s="616">
        <v>0</v>
      </c>
      <c r="BV160" s="616">
        <v>0</v>
      </c>
      <c r="BW160" s="616">
        <v>0</v>
      </c>
      <c r="BX160" s="616">
        <v>0</v>
      </c>
      <c r="BY160" s="616">
        <v>0</v>
      </c>
      <c r="BZ160" s="616">
        <v>0</v>
      </c>
      <c r="CA160" s="616">
        <v>0</v>
      </c>
      <c r="CB160" s="616">
        <v>0</v>
      </c>
      <c r="CC160" s="616">
        <v>0</v>
      </c>
      <c r="CD160" s="616">
        <v>0</v>
      </c>
      <c r="CE160" s="616">
        <v>0</v>
      </c>
      <c r="CF160" s="616">
        <v>0</v>
      </c>
      <c r="CG160" s="616">
        <v>0</v>
      </c>
      <c r="CH160" s="616">
        <v>0</v>
      </c>
      <c r="CI160" s="616">
        <v>0</v>
      </c>
      <c r="CJ160" s="616">
        <v>0</v>
      </c>
      <c r="CK160" s="616">
        <v>0</v>
      </c>
      <c r="CL160" s="616">
        <v>0</v>
      </c>
      <c r="CM160" s="616">
        <v>0</v>
      </c>
      <c r="CN160" s="616">
        <v>0</v>
      </c>
      <c r="CO160" s="616">
        <v>0</v>
      </c>
      <c r="CP160" s="616">
        <v>0</v>
      </c>
      <c r="CQ160" s="616">
        <v>0</v>
      </c>
      <c r="CR160" s="616">
        <v>0</v>
      </c>
      <c r="CS160" s="616">
        <v>0</v>
      </c>
      <c r="CT160" s="616">
        <v>0</v>
      </c>
      <c r="CU160" s="616">
        <v>0</v>
      </c>
      <c r="CV160" s="616">
        <v>0</v>
      </c>
      <c r="CW160" s="616">
        <v>0</v>
      </c>
      <c r="CX160" s="616">
        <v>0</v>
      </c>
      <c r="CY160" s="616">
        <v>0</v>
      </c>
      <c r="CZ160" s="616">
        <v>0</v>
      </c>
      <c r="DA160" s="616">
        <v>0</v>
      </c>
      <c r="DB160" s="616">
        <v>0</v>
      </c>
      <c r="DC160" s="616">
        <v>0</v>
      </c>
      <c r="DD160" s="616">
        <v>0</v>
      </c>
      <c r="DE160" s="616">
        <v>0</v>
      </c>
      <c r="DF160" s="616">
        <v>0</v>
      </c>
      <c r="DG160" s="616">
        <v>0</v>
      </c>
      <c r="DH160" s="616">
        <v>0</v>
      </c>
      <c r="DI160" s="616">
        <v>0</v>
      </c>
      <c r="DJ160" s="616">
        <v>0</v>
      </c>
      <c r="DK160" s="616">
        <v>0</v>
      </c>
      <c r="DL160" s="616">
        <v>0</v>
      </c>
      <c r="DM160" s="616">
        <v>0</v>
      </c>
      <c r="DN160" s="616">
        <v>0</v>
      </c>
      <c r="DO160" s="616">
        <v>0</v>
      </c>
      <c r="DP160" s="616">
        <v>0</v>
      </c>
      <c r="DQ160" s="616">
        <v>0</v>
      </c>
      <c r="DR160" s="616">
        <v>0</v>
      </c>
      <c r="DS160" s="616">
        <v>0</v>
      </c>
      <c r="DT160" s="616">
        <v>0</v>
      </c>
      <c r="DU160" s="616">
        <v>0</v>
      </c>
      <c r="DV160" s="616">
        <v>0</v>
      </c>
      <c r="DW160" s="616">
        <v>0</v>
      </c>
      <c r="DX160" s="616">
        <v>0</v>
      </c>
      <c r="DY160" s="616">
        <v>0</v>
      </c>
      <c r="DZ160" s="616">
        <v>0</v>
      </c>
      <c r="EA160" s="616">
        <v>0</v>
      </c>
      <c r="EB160" s="616">
        <v>0</v>
      </c>
      <c r="EC160" s="616">
        <v>0</v>
      </c>
      <c r="ED160" s="616">
        <v>0</v>
      </c>
      <c r="EE160" s="616">
        <v>0</v>
      </c>
      <c r="EF160" s="616">
        <v>0</v>
      </c>
      <c r="EG160" s="616">
        <v>0</v>
      </c>
      <c r="EH160" s="616">
        <v>0</v>
      </c>
      <c r="EI160" s="616">
        <v>0</v>
      </c>
      <c r="EJ160" s="616">
        <v>0</v>
      </c>
      <c r="EK160" s="616">
        <v>0</v>
      </c>
      <c r="EL160" s="616">
        <v>0</v>
      </c>
      <c r="EM160" s="616">
        <v>0</v>
      </c>
      <c r="EN160" s="616">
        <v>0</v>
      </c>
      <c r="EO160" s="616">
        <v>0</v>
      </c>
      <c r="EP160" s="616">
        <v>0</v>
      </c>
      <c r="EQ160" s="616">
        <v>0</v>
      </c>
      <c r="ER160" s="616">
        <v>0</v>
      </c>
      <c r="ES160" s="616">
        <v>0</v>
      </c>
      <c r="ET160" s="616">
        <v>0</v>
      </c>
      <c r="EU160" s="616">
        <v>0</v>
      </c>
      <c r="EV160" s="616">
        <v>0</v>
      </c>
      <c r="EW160" s="616">
        <v>0</v>
      </c>
      <c r="EX160" s="616">
        <v>0</v>
      </c>
      <c r="EY160" s="616">
        <v>0</v>
      </c>
      <c r="EZ160" s="616">
        <v>0</v>
      </c>
      <c r="FA160" s="616">
        <v>0</v>
      </c>
      <c r="FB160" s="616">
        <v>0</v>
      </c>
      <c r="FC160" s="616">
        <v>0</v>
      </c>
      <c r="FD160" s="616">
        <v>0</v>
      </c>
      <c r="FE160" s="616">
        <v>0</v>
      </c>
      <c r="FF160" s="616">
        <v>0</v>
      </c>
      <c r="FG160" s="616">
        <v>0</v>
      </c>
      <c r="FH160" s="616">
        <v>0</v>
      </c>
      <c r="FI160" s="616">
        <v>0</v>
      </c>
      <c r="FJ160" s="616">
        <v>0</v>
      </c>
      <c r="FK160" s="616">
        <v>0</v>
      </c>
      <c r="FL160" s="616">
        <v>0</v>
      </c>
      <c r="FM160" s="616">
        <v>0</v>
      </c>
      <c r="FN160" s="616">
        <v>0</v>
      </c>
      <c r="FO160" s="616">
        <v>0</v>
      </c>
      <c r="FP160" s="616">
        <v>0</v>
      </c>
      <c r="FQ160" s="616">
        <v>0</v>
      </c>
      <c r="FR160" s="616">
        <v>0</v>
      </c>
      <c r="FS160" s="616">
        <v>0</v>
      </c>
      <c r="FT160" s="616">
        <v>0</v>
      </c>
      <c r="FU160" s="616">
        <v>0</v>
      </c>
      <c r="FV160" s="616">
        <v>0</v>
      </c>
      <c r="FW160" s="616">
        <v>0</v>
      </c>
      <c r="FX160" s="616">
        <v>0</v>
      </c>
      <c r="FY160" s="616">
        <v>0</v>
      </c>
      <c r="FZ160" s="616">
        <v>0</v>
      </c>
      <c r="GA160" s="616">
        <v>0</v>
      </c>
      <c r="GB160" s="616">
        <v>0</v>
      </c>
      <c r="GC160" s="616">
        <v>0</v>
      </c>
      <c r="GD160" s="616">
        <v>0</v>
      </c>
      <c r="GE160" s="616">
        <v>0</v>
      </c>
      <c r="GF160" s="616">
        <v>0</v>
      </c>
      <c r="GG160" s="616">
        <v>0</v>
      </c>
      <c r="GH160" s="616">
        <v>0</v>
      </c>
      <c r="GI160" s="616">
        <v>0</v>
      </c>
      <c r="GJ160" s="616">
        <v>0</v>
      </c>
      <c r="GK160" s="616">
        <v>0</v>
      </c>
      <c r="GL160" s="616">
        <v>0</v>
      </c>
      <c r="GM160" s="616">
        <v>0</v>
      </c>
      <c r="GN160" s="616">
        <v>0</v>
      </c>
      <c r="GO160" s="616">
        <v>0</v>
      </c>
      <c r="GP160" s="616">
        <v>0</v>
      </c>
      <c r="GQ160" s="616">
        <v>0</v>
      </c>
      <c r="GR160" s="616">
        <v>0</v>
      </c>
      <c r="GS160" s="616">
        <v>0</v>
      </c>
      <c r="GT160" s="616">
        <v>0</v>
      </c>
      <c r="GU160" s="616">
        <v>0</v>
      </c>
      <c r="GV160" s="616">
        <v>0</v>
      </c>
      <c r="GW160" s="616">
        <v>0</v>
      </c>
      <c r="GX160" s="616">
        <v>0</v>
      </c>
      <c r="GY160" s="616">
        <v>0</v>
      </c>
      <c r="GZ160" s="616">
        <v>0</v>
      </c>
      <c r="HA160" s="616">
        <v>0</v>
      </c>
      <c r="HB160" s="616">
        <v>0</v>
      </c>
      <c r="HC160" s="616">
        <v>0</v>
      </c>
      <c r="HD160" s="616">
        <v>0</v>
      </c>
      <c r="HE160" s="616">
        <v>0</v>
      </c>
      <c r="HF160" s="616">
        <v>0</v>
      </c>
      <c r="HG160" s="616">
        <v>0</v>
      </c>
      <c r="HH160" s="616">
        <v>0</v>
      </c>
      <c r="HI160" s="616">
        <v>0</v>
      </c>
      <c r="HJ160" s="616">
        <v>0</v>
      </c>
      <c r="HK160" s="616">
        <v>0</v>
      </c>
      <c r="HL160" s="616">
        <v>0</v>
      </c>
      <c r="HM160" s="616">
        <v>0</v>
      </c>
      <c r="HN160" s="616">
        <v>0</v>
      </c>
      <c r="HO160" s="616">
        <v>0</v>
      </c>
      <c r="HP160" s="616">
        <v>0</v>
      </c>
      <c r="HQ160" s="616">
        <v>0</v>
      </c>
      <c r="HR160" s="616">
        <v>0</v>
      </c>
      <c r="HS160" s="616">
        <v>0</v>
      </c>
      <c r="HT160" s="616">
        <v>0</v>
      </c>
      <c r="HU160" s="616">
        <v>0</v>
      </c>
      <c r="HV160" s="616">
        <v>0</v>
      </c>
      <c r="HW160" s="616">
        <v>0</v>
      </c>
      <c r="HX160" s="616">
        <v>0</v>
      </c>
      <c r="HY160" s="616">
        <v>0</v>
      </c>
      <c r="HZ160" s="616">
        <v>0</v>
      </c>
      <c r="IA160" s="616">
        <v>0</v>
      </c>
      <c r="IB160" s="616">
        <v>0</v>
      </c>
      <c r="IC160" s="616">
        <v>0</v>
      </c>
      <c r="ID160" s="616">
        <v>0</v>
      </c>
      <c r="IE160" s="616">
        <v>0</v>
      </c>
      <c r="IF160" s="616">
        <v>0</v>
      </c>
      <c r="IG160" s="616">
        <v>0</v>
      </c>
      <c r="IH160" s="616">
        <v>0</v>
      </c>
      <c r="II160" s="616">
        <v>0</v>
      </c>
      <c r="IJ160" s="616">
        <v>0</v>
      </c>
      <c r="IK160" s="616">
        <v>0</v>
      </c>
      <c r="IL160" s="616">
        <v>0</v>
      </c>
      <c r="IM160" s="616">
        <v>0</v>
      </c>
      <c r="IN160" s="616">
        <v>0</v>
      </c>
      <c r="IO160" s="616">
        <v>0</v>
      </c>
      <c r="IP160" s="616">
        <v>0</v>
      </c>
      <c r="IQ160" s="616">
        <v>0</v>
      </c>
      <c r="IR160" s="616">
        <v>0</v>
      </c>
      <c r="IS160" s="616">
        <v>0</v>
      </c>
      <c r="IT160" s="616">
        <v>0</v>
      </c>
      <c r="IU160" s="616">
        <v>0</v>
      </c>
      <c r="IV160" s="616">
        <v>0</v>
      </c>
      <c r="IW160" s="616">
        <v>0</v>
      </c>
      <c r="IX160" s="616">
        <v>0</v>
      </c>
      <c r="IY160" s="616">
        <v>0</v>
      </c>
      <c r="IZ160" s="616">
        <v>0</v>
      </c>
      <c r="JA160" s="616">
        <v>0</v>
      </c>
      <c r="JB160" s="616">
        <v>0</v>
      </c>
      <c r="JC160" s="616">
        <v>0</v>
      </c>
      <c r="JD160" s="616">
        <v>0</v>
      </c>
      <c r="JE160" s="616">
        <v>0</v>
      </c>
      <c r="JF160" s="616">
        <v>0</v>
      </c>
      <c r="JG160" s="616">
        <v>0</v>
      </c>
      <c r="JH160" s="616">
        <v>0</v>
      </c>
      <c r="JI160" s="616">
        <v>0</v>
      </c>
      <c r="JJ160" s="616">
        <v>0</v>
      </c>
      <c r="JK160" s="616">
        <v>0</v>
      </c>
      <c r="JL160" s="616">
        <v>0</v>
      </c>
      <c r="JM160" s="616">
        <v>0</v>
      </c>
      <c r="JN160" s="616">
        <v>0</v>
      </c>
      <c r="JO160" s="616">
        <v>0</v>
      </c>
      <c r="JP160" s="616">
        <v>0</v>
      </c>
      <c r="JQ160" s="616">
        <v>0</v>
      </c>
      <c r="JR160" s="616">
        <v>0</v>
      </c>
      <c r="JS160" s="616">
        <v>0</v>
      </c>
      <c r="JT160" s="616">
        <v>0</v>
      </c>
      <c r="JU160" s="616">
        <v>0</v>
      </c>
      <c r="JV160" s="616">
        <v>0</v>
      </c>
      <c r="JW160" s="616">
        <v>0</v>
      </c>
      <c r="JX160" s="616">
        <v>0</v>
      </c>
      <c r="JY160" s="616">
        <v>0</v>
      </c>
      <c r="JZ160" s="616">
        <v>0</v>
      </c>
      <c r="KA160" s="616">
        <v>0</v>
      </c>
      <c r="KB160" s="616">
        <v>0</v>
      </c>
      <c r="KC160" s="616">
        <v>0</v>
      </c>
      <c r="KD160" s="616">
        <v>0</v>
      </c>
      <c r="KE160" s="616">
        <v>0</v>
      </c>
      <c r="KF160" s="616">
        <v>0</v>
      </c>
      <c r="KG160" s="616">
        <v>0</v>
      </c>
      <c r="KH160" s="616">
        <v>0</v>
      </c>
      <c r="KI160" s="616">
        <v>0</v>
      </c>
      <c r="KJ160" s="616">
        <v>0</v>
      </c>
      <c r="KK160" s="616">
        <v>0</v>
      </c>
      <c r="KL160" s="616">
        <v>0</v>
      </c>
      <c r="KM160" s="616">
        <v>0</v>
      </c>
      <c r="KN160" s="616">
        <v>0</v>
      </c>
      <c r="KO160" s="616">
        <v>0</v>
      </c>
      <c r="KP160" s="616">
        <v>0</v>
      </c>
      <c r="KQ160" s="616">
        <v>0</v>
      </c>
      <c r="KR160" s="616">
        <v>0</v>
      </c>
      <c r="KS160" s="616">
        <v>0</v>
      </c>
      <c r="KT160" s="616">
        <v>0</v>
      </c>
      <c r="KU160" s="616">
        <v>0</v>
      </c>
      <c r="KV160" s="616">
        <v>0</v>
      </c>
      <c r="KW160" s="616">
        <v>0</v>
      </c>
      <c r="KX160" s="616">
        <v>0</v>
      </c>
      <c r="KY160" s="616">
        <v>0</v>
      </c>
      <c r="KZ160" s="616">
        <v>0</v>
      </c>
      <c r="LA160" s="616">
        <v>0</v>
      </c>
      <c r="LB160" s="616">
        <v>0</v>
      </c>
      <c r="LC160" s="616">
        <v>0</v>
      </c>
      <c r="LD160" s="616">
        <v>0</v>
      </c>
      <c r="LE160" s="616">
        <v>0</v>
      </c>
      <c r="LF160" s="616">
        <v>0</v>
      </c>
      <c r="LG160" s="616">
        <v>0</v>
      </c>
      <c r="LH160" s="616">
        <v>0</v>
      </c>
      <c r="LI160" s="616">
        <v>0</v>
      </c>
      <c r="LJ160" s="616">
        <v>0</v>
      </c>
      <c r="LK160" s="616">
        <v>0</v>
      </c>
      <c r="LL160" s="616">
        <v>0</v>
      </c>
      <c r="LM160" s="616">
        <v>0</v>
      </c>
      <c r="LN160" s="616">
        <v>0</v>
      </c>
      <c r="LO160" s="616">
        <v>0</v>
      </c>
      <c r="LP160" s="616">
        <v>0</v>
      </c>
      <c r="LQ160" s="616">
        <v>0</v>
      </c>
      <c r="LR160" s="616">
        <v>0</v>
      </c>
      <c r="LS160" s="616">
        <v>0</v>
      </c>
      <c r="LT160" s="616">
        <v>0</v>
      </c>
      <c r="LU160" s="616">
        <v>0</v>
      </c>
      <c r="LV160" s="616">
        <v>0</v>
      </c>
      <c r="LW160" s="616">
        <v>0</v>
      </c>
      <c r="LX160" s="616">
        <v>0</v>
      </c>
      <c r="LY160" s="616">
        <v>0</v>
      </c>
      <c r="LZ160" s="616">
        <v>0</v>
      </c>
      <c r="MA160" s="616">
        <v>0</v>
      </c>
      <c r="MB160" s="616">
        <v>0</v>
      </c>
      <c r="MC160" s="616">
        <v>0</v>
      </c>
      <c r="MD160" s="616">
        <v>0</v>
      </c>
      <c r="ME160" s="616">
        <v>0</v>
      </c>
      <c r="MF160" s="616">
        <v>0</v>
      </c>
      <c r="MG160" s="616">
        <v>0</v>
      </c>
      <c r="MH160" s="616">
        <v>0</v>
      </c>
      <c r="MI160" s="616">
        <v>0</v>
      </c>
      <c r="MJ160" s="616">
        <v>0</v>
      </c>
      <c r="MK160" s="616">
        <v>0</v>
      </c>
      <c r="ML160" s="616">
        <v>0</v>
      </c>
      <c r="MM160" s="616">
        <v>0</v>
      </c>
      <c r="MN160" s="616">
        <v>0</v>
      </c>
      <c r="MO160" s="616">
        <v>0</v>
      </c>
      <c r="MP160" s="616">
        <v>0</v>
      </c>
      <c r="MQ160" s="616">
        <v>0</v>
      </c>
      <c r="MR160" s="616">
        <v>0</v>
      </c>
      <c r="MS160" s="616">
        <v>0</v>
      </c>
      <c r="MT160" s="616">
        <v>0</v>
      </c>
      <c r="MU160" s="616">
        <v>0</v>
      </c>
      <c r="MV160" s="616">
        <v>0</v>
      </c>
      <c r="MW160" s="616">
        <v>0</v>
      </c>
      <c r="MX160" s="616">
        <v>0</v>
      </c>
      <c r="MY160" s="616">
        <v>0</v>
      </c>
      <c r="MZ160" s="616">
        <v>0</v>
      </c>
      <c r="NA160" s="616">
        <v>0</v>
      </c>
      <c r="NB160" s="616">
        <v>0</v>
      </c>
      <c r="NC160" s="616">
        <v>0</v>
      </c>
      <c r="ND160" s="616">
        <v>0</v>
      </c>
      <c r="NE160" s="616">
        <v>0</v>
      </c>
      <c r="NF160" s="616">
        <v>0</v>
      </c>
      <c r="NG160" s="616">
        <v>0</v>
      </c>
      <c r="NH160" s="616">
        <v>0</v>
      </c>
      <c r="NI160" s="616">
        <v>0</v>
      </c>
      <c r="NJ160" s="616">
        <v>0</v>
      </c>
      <c r="NK160" s="616">
        <v>0</v>
      </c>
      <c r="NL160" s="616">
        <v>0</v>
      </c>
      <c r="NM160" s="616">
        <v>0</v>
      </c>
      <c r="NN160" s="616">
        <v>0</v>
      </c>
      <c r="NO160" s="616">
        <v>0</v>
      </c>
      <c r="NP160" s="616">
        <v>0</v>
      </c>
      <c r="NQ160" s="616">
        <v>0</v>
      </c>
      <c r="NR160" s="616">
        <v>0</v>
      </c>
      <c r="NS160" s="616">
        <v>0</v>
      </c>
      <c r="NT160" s="616">
        <v>0</v>
      </c>
      <c r="NU160" s="616">
        <v>0</v>
      </c>
      <c r="NV160" s="616">
        <v>0</v>
      </c>
      <c r="NW160" s="616">
        <v>0</v>
      </c>
      <c r="NX160" s="616">
        <v>0</v>
      </c>
      <c r="NY160" s="616">
        <v>0</v>
      </c>
      <c r="NZ160" s="616">
        <v>0</v>
      </c>
      <c r="OA160" s="616">
        <v>0</v>
      </c>
      <c r="OB160" s="616">
        <v>0</v>
      </c>
      <c r="OC160" s="616">
        <v>0</v>
      </c>
      <c r="OD160" s="616">
        <v>0</v>
      </c>
      <c r="OE160" s="616">
        <v>0</v>
      </c>
      <c r="OF160" s="616">
        <v>0</v>
      </c>
      <c r="OG160" s="616">
        <v>0</v>
      </c>
      <c r="OH160" s="616">
        <v>0</v>
      </c>
      <c r="OI160" s="616">
        <v>0</v>
      </c>
      <c r="OJ160" s="616">
        <v>0</v>
      </c>
      <c r="OK160" s="616">
        <v>0</v>
      </c>
      <c r="OL160" s="616">
        <v>0</v>
      </c>
      <c r="OM160" s="616">
        <v>0</v>
      </c>
      <c r="ON160" s="616">
        <v>0</v>
      </c>
      <c r="OO160" s="616">
        <v>0</v>
      </c>
      <c r="OP160" s="616">
        <v>0</v>
      </c>
      <c r="OQ160" s="616">
        <v>0</v>
      </c>
      <c r="OR160" s="616">
        <v>0</v>
      </c>
      <c r="OS160" s="616">
        <v>0</v>
      </c>
      <c r="OT160" s="616">
        <v>0</v>
      </c>
      <c r="OU160" s="616">
        <v>0</v>
      </c>
      <c r="OV160" s="616">
        <v>0</v>
      </c>
      <c r="OW160" s="616">
        <v>0</v>
      </c>
      <c r="OX160" s="616">
        <v>0</v>
      </c>
      <c r="OY160" s="616">
        <v>0</v>
      </c>
      <c r="OZ160" s="616">
        <v>0</v>
      </c>
      <c r="PA160" s="616">
        <v>0</v>
      </c>
      <c r="PB160" s="616">
        <v>0</v>
      </c>
      <c r="PC160" s="616">
        <v>0</v>
      </c>
      <c r="PD160" s="616">
        <v>0</v>
      </c>
      <c r="PE160" s="616">
        <v>0</v>
      </c>
      <c r="PF160" s="616">
        <v>0</v>
      </c>
      <c r="PG160" s="616">
        <v>0</v>
      </c>
      <c r="PH160" s="616">
        <v>0</v>
      </c>
      <c r="PI160" s="616">
        <v>0</v>
      </c>
      <c r="PJ160" s="616">
        <v>0</v>
      </c>
      <c r="PK160" s="616">
        <v>0</v>
      </c>
      <c r="PL160" s="616">
        <v>0</v>
      </c>
      <c r="PM160" s="616">
        <v>0</v>
      </c>
      <c r="PN160" s="616">
        <v>0</v>
      </c>
      <c r="PO160" s="616">
        <v>0</v>
      </c>
      <c r="PP160" s="616">
        <v>0</v>
      </c>
      <c r="PQ160" s="616">
        <v>0</v>
      </c>
      <c r="PR160" s="616">
        <v>0</v>
      </c>
      <c r="PS160" s="616">
        <v>0</v>
      </c>
      <c r="PT160" s="616">
        <v>0</v>
      </c>
      <c r="PU160" s="616">
        <v>0</v>
      </c>
      <c r="PV160" s="616">
        <v>0</v>
      </c>
      <c r="PW160" s="616">
        <v>0</v>
      </c>
      <c r="PX160" s="616">
        <v>0</v>
      </c>
      <c r="PY160" s="616">
        <v>0</v>
      </c>
      <c r="PZ160" s="616">
        <v>0</v>
      </c>
      <c r="QA160" s="616">
        <v>0</v>
      </c>
      <c r="QB160" s="616">
        <v>0</v>
      </c>
      <c r="QC160" s="616">
        <v>0</v>
      </c>
      <c r="QD160" s="616">
        <v>0</v>
      </c>
      <c r="QE160" s="616">
        <v>0</v>
      </c>
      <c r="QF160" s="616">
        <v>0</v>
      </c>
      <c r="QG160" s="616">
        <v>0</v>
      </c>
      <c r="QH160" s="616">
        <v>0</v>
      </c>
      <c r="QI160" s="616">
        <v>0</v>
      </c>
      <c r="QJ160" s="616">
        <v>0</v>
      </c>
      <c r="QK160" s="616">
        <v>0</v>
      </c>
      <c r="QL160" s="616">
        <v>0</v>
      </c>
      <c r="QM160" s="616">
        <v>0</v>
      </c>
      <c r="QN160" s="616">
        <v>0</v>
      </c>
      <c r="QO160" s="616">
        <v>0</v>
      </c>
      <c r="QP160" s="616">
        <v>0</v>
      </c>
      <c r="QQ160" s="616">
        <v>0</v>
      </c>
      <c r="QR160" s="616">
        <v>0</v>
      </c>
      <c r="QS160" s="616">
        <v>0</v>
      </c>
      <c r="QT160" s="616">
        <v>0</v>
      </c>
      <c r="QU160" s="616">
        <v>0</v>
      </c>
      <c r="QV160" s="616">
        <v>0</v>
      </c>
      <c r="QW160" s="616">
        <v>0</v>
      </c>
      <c r="QX160" s="616">
        <v>0</v>
      </c>
      <c r="QY160" s="616">
        <v>0</v>
      </c>
      <c r="QZ160" s="616">
        <v>0</v>
      </c>
      <c r="RA160" s="616">
        <v>0</v>
      </c>
      <c r="RB160" s="616">
        <v>0</v>
      </c>
      <c r="RC160" s="616">
        <v>0</v>
      </c>
      <c r="RD160" s="616">
        <v>0</v>
      </c>
      <c r="RE160" s="616">
        <v>0</v>
      </c>
      <c r="RF160" s="616">
        <v>0</v>
      </c>
      <c r="RG160" s="616">
        <v>0</v>
      </c>
      <c r="RH160" s="616">
        <v>0</v>
      </c>
      <c r="RI160" s="616">
        <v>0</v>
      </c>
      <c r="RJ160" s="616">
        <v>0</v>
      </c>
      <c r="RK160" s="616">
        <v>0</v>
      </c>
      <c r="RL160" s="616">
        <v>0</v>
      </c>
      <c r="RM160" s="616">
        <v>0</v>
      </c>
      <c r="RN160" s="616">
        <v>0</v>
      </c>
      <c r="RO160" s="616">
        <v>0</v>
      </c>
      <c r="RP160" s="616">
        <v>0</v>
      </c>
      <c r="RQ160" s="616">
        <v>0</v>
      </c>
      <c r="RR160" s="616">
        <v>0</v>
      </c>
      <c r="RS160" s="616">
        <v>0</v>
      </c>
      <c r="RT160" s="616">
        <v>0</v>
      </c>
      <c r="RU160" s="616">
        <v>0</v>
      </c>
      <c r="RV160" s="616">
        <v>0</v>
      </c>
      <c r="RW160" s="616">
        <v>0</v>
      </c>
      <c r="RX160" s="616">
        <v>0</v>
      </c>
      <c r="RY160" s="616">
        <v>0</v>
      </c>
      <c r="RZ160" s="616">
        <v>0</v>
      </c>
      <c r="SA160" s="616">
        <v>0</v>
      </c>
      <c r="SB160" s="616">
        <v>0</v>
      </c>
      <c r="SC160" s="616">
        <v>0</v>
      </c>
      <c r="SD160" s="616">
        <v>0</v>
      </c>
      <c r="SE160" s="616">
        <v>0</v>
      </c>
      <c r="SF160" s="616">
        <v>0</v>
      </c>
      <c r="SG160" s="616">
        <v>0</v>
      </c>
      <c r="SH160" s="616">
        <v>0</v>
      </c>
      <c r="SI160" s="616">
        <v>0</v>
      </c>
      <c r="SJ160" s="616">
        <v>0</v>
      </c>
      <c r="SK160" s="267">
        <f t="shared" si="400"/>
        <v>0</v>
      </c>
      <c r="SL160" s="254"/>
      <c r="SM160" s="242"/>
      <c r="SN160" s="242"/>
      <c r="SO160" s="242"/>
    </row>
    <row r="161" spans="1:509" outlineLevel="2" x14ac:dyDescent="0.35">
      <c r="A161" s="242"/>
      <c r="B161" s="251"/>
      <c r="C161" s="438">
        <f>INT($C$29)+2</f>
        <v>3</v>
      </c>
      <c r="D161" s="267"/>
      <c r="E161" s="316">
        <f t="shared" si="402"/>
        <v>20</v>
      </c>
      <c r="F161" s="322"/>
      <c r="G161" s="322"/>
      <c r="H161" s="267"/>
      <c r="I161" s="454"/>
      <c r="J161" s="454" t="s">
        <v>692</v>
      </c>
      <c r="K161" s="454"/>
      <c r="L161" s="612">
        <v>0</v>
      </c>
      <c r="M161" s="612">
        <v>0</v>
      </c>
      <c r="N161" s="612">
        <v>0</v>
      </c>
      <c r="O161" s="612">
        <v>0</v>
      </c>
      <c r="P161" s="612">
        <v>0</v>
      </c>
      <c r="Q161" s="612">
        <v>0</v>
      </c>
      <c r="R161" s="612">
        <v>0</v>
      </c>
      <c r="S161" s="612">
        <v>0</v>
      </c>
      <c r="T161" s="612">
        <v>0</v>
      </c>
      <c r="U161" s="612">
        <v>0</v>
      </c>
      <c r="V161" s="612">
        <v>0</v>
      </c>
      <c r="W161" s="612">
        <v>0</v>
      </c>
      <c r="X161" s="612">
        <v>0</v>
      </c>
      <c r="Y161" s="612">
        <v>0</v>
      </c>
      <c r="Z161" s="612">
        <v>0</v>
      </c>
      <c r="AA161" s="612">
        <v>0</v>
      </c>
      <c r="AB161" s="612">
        <v>0</v>
      </c>
      <c r="AC161" s="612">
        <v>0</v>
      </c>
      <c r="AD161" s="612">
        <v>0</v>
      </c>
      <c r="AE161" s="612">
        <v>0</v>
      </c>
      <c r="AF161" s="612">
        <v>0</v>
      </c>
      <c r="AG161" s="612">
        <v>0</v>
      </c>
      <c r="AH161" s="612">
        <v>0</v>
      </c>
      <c r="AI161" s="612">
        <v>0</v>
      </c>
      <c r="AJ161" s="612">
        <v>0</v>
      </c>
      <c r="AK161" s="612">
        <v>0</v>
      </c>
      <c r="AL161" s="612">
        <v>0</v>
      </c>
      <c r="AM161" s="612">
        <v>0</v>
      </c>
      <c r="AN161" s="612">
        <v>0</v>
      </c>
      <c r="AO161" s="612">
        <v>0</v>
      </c>
      <c r="AP161" s="612">
        <v>0</v>
      </c>
      <c r="AQ161" s="612">
        <v>0</v>
      </c>
      <c r="AR161" s="612">
        <v>0</v>
      </c>
      <c r="AS161" s="612">
        <v>0</v>
      </c>
      <c r="AT161" s="612">
        <v>0</v>
      </c>
      <c r="AU161" s="612">
        <v>0</v>
      </c>
      <c r="AV161" s="612">
        <v>0</v>
      </c>
      <c r="AW161" s="612">
        <v>0</v>
      </c>
      <c r="AX161" s="612">
        <v>0</v>
      </c>
      <c r="AY161" s="612">
        <v>0</v>
      </c>
      <c r="AZ161" s="612">
        <v>0</v>
      </c>
      <c r="BA161" s="612">
        <v>0</v>
      </c>
      <c r="BB161" s="612">
        <v>0</v>
      </c>
      <c r="BC161" s="612">
        <v>0</v>
      </c>
      <c r="BD161" s="612">
        <v>0</v>
      </c>
      <c r="BE161" s="612">
        <v>0</v>
      </c>
      <c r="BF161" s="612">
        <v>0</v>
      </c>
      <c r="BG161" s="612">
        <v>0</v>
      </c>
      <c r="BH161" s="612">
        <v>0</v>
      </c>
      <c r="BI161" s="612">
        <v>0</v>
      </c>
      <c r="BJ161" s="612">
        <v>0</v>
      </c>
      <c r="BK161" s="612">
        <v>0</v>
      </c>
      <c r="BL161" s="612">
        <v>0</v>
      </c>
      <c r="BM161" s="612">
        <v>0</v>
      </c>
      <c r="BN161" s="612">
        <v>0</v>
      </c>
      <c r="BO161" s="612">
        <v>0</v>
      </c>
      <c r="BP161" s="612">
        <v>0</v>
      </c>
      <c r="BQ161" s="612">
        <v>0</v>
      </c>
      <c r="BR161" s="612">
        <v>0</v>
      </c>
      <c r="BS161" s="612">
        <v>0</v>
      </c>
      <c r="BT161" s="612">
        <v>0</v>
      </c>
      <c r="BU161" s="612">
        <v>0</v>
      </c>
      <c r="BV161" s="612">
        <v>0</v>
      </c>
      <c r="BW161" s="612">
        <v>0</v>
      </c>
      <c r="BX161" s="612">
        <v>0</v>
      </c>
      <c r="BY161" s="612">
        <v>0</v>
      </c>
      <c r="BZ161" s="612">
        <v>0</v>
      </c>
      <c r="CA161" s="612">
        <v>0</v>
      </c>
      <c r="CB161" s="612">
        <v>0</v>
      </c>
      <c r="CC161" s="612">
        <v>0</v>
      </c>
      <c r="CD161" s="612">
        <v>0</v>
      </c>
      <c r="CE161" s="612">
        <v>0</v>
      </c>
      <c r="CF161" s="612">
        <v>0</v>
      </c>
      <c r="CG161" s="612">
        <v>0</v>
      </c>
      <c r="CH161" s="612">
        <v>0</v>
      </c>
      <c r="CI161" s="612">
        <v>0</v>
      </c>
      <c r="CJ161" s="612">
        <v>0</v>
      </c>
      <c r="CK161" s="612">
        <v>0</v>
      </c>
      <c r="CL161" s="612">
        <v>0</v>
      </c>
      <c r="CM161" s="612">
        <v>0</v>
      </c>
      <c r="CN161" s="612">
        <v>0</v>
      </c>
      <c r="CO161" s="612">
        <v>0</v>
      </c>
      <c r="CP161" s="612">
        <v>0</v>
      </c>
      <c r="CQ161" s="612">
        <v>0</v>
      </c>
      <c r="CR161" s="612">
        <v>0</v>
      </c>
      <c r="CS161" s="612">
        <v>0</v>
      </c>
      <c r="CT161" s="612">
        <v>0</v>
      </c>
      <c r="CU161" s="612">
        <v>0</v>
      </c>
      <c r="CV161" s="612">
        <v>0</v>
      </c>
      <c r="CW161" s="612">
        <v>0</v>
      </c>
      <c r="CX161" s="612">
        <v>0</v>
      </c>
      <c r="CY161" s="612">
        <v>0</v>
      </c>
      <c r="CZ161" s="612">
        <v>0</v>
      </c>
      <c r="DA161" s="612">
        <v>0</v>
      </c>
      <c r="DB161" s="612">
        <v>0</v>
      </c>
      <c r="DC161" s="612">
        <v>0</v>
      </c>
      <c r="DD161" s="612">
        <v>0</v>
      </c>
      <c r="DE161" s="612">
        <v>0</v>
      </c>
      <c r="DF161" s="612">
        <v>0</v>
      </c>
      <c r="DG161" s="612">
        <v>0</v>
      </c>
      <c r="DH161" s="612">
        <v>0</v>
      </c>
      <c r="DI161" s="612">
        <v>0</v>
      </c>
      <c r="DJ161" s="612">
        <v>0</v>
      </c>
      <c r="DK161" s="612">
        <v>0</v>
      </c>
      <c r="DL161" s="612">
        <v>0</v>
      </c>
      <c r="DM161" s="612">
        <v>0</v>
      </c>
      <c r="DN161" s="612">
        <v>0</v>
      </c>
      <c r="DO161" s="612">
        <v>0</v>
      </c>
      <c r="DP161" s="612">
        <v>0</v>
      </c>
      <c r="DQ161" s="612">
        <v>0</v>
      </c>
      <c r="DR161" s="612">
        <v>0</v>
      </c>
      <c r="DS161" s="612">
        <v>0</v>
      </c>
      <c r="DT161" s="612">
        <v>0</v>
      </c>
      <c r="DU161" s="612">
        <v>0</v>
      </c>
      <c r="DV161" s="612">
        <v>0</v>
      </c>
      <c r="DW161" s="612">
        <v>0</v>
      </c>
      <c r="DX161" s="612">
        <v>0</v>
      </c>
      <c r="DY161" s="612">
        <v>0</v>
      </c>
      <c r="DZ161" s="612">
        <v>0</v>
      </c>
      <c r="EA161" s="612">
        <v>0</v>
      </c>
      <c r="EB161" s="612">
        <v>0</v>
      </c>
      <c r="EC161" s="612">
        <v>0</v>
      </c>
      <c r="ED161" s="612">
        <v>0</v>
      </c>
      <c r="EE161" s="612">
        <v>0</v>
      </c>
      <c r="EF161" s="612">
        <v>0</v>
      </c>
      <c r="EG161" s="612">
        <v>0</v>
      </c>
      <c r="EH161" s="612">
        <v>0</v>
      </c>
      <c r="EI161" s="612">
        <v>0</v>
      </c>
      <c r="EJ161" s="612">
        <v>0</v>
      </c>
      <c r="EK161" s="612">
        <v>0</v>
      </c>
      <c r="EL161" s="612">
        <v>0</v>
      </c>
      <c r="EM161" s="612">
        <v>0</v>
      </c>
      <c r="EN161" s="612">
        <v>0</v>
      </c>
      <c r="EO161" s="612">
        <v>0</v>
      </c>
      <c r="EP161" s="612">
        <v>0</v>
      </c>
      <c r="EQ161" s="612">
        <v>0</v>
      </c>
      <c r="ER161" s="612">
        <v>0</v>
      </c>
      <c r="ES161" s="612">
        <v>0</v>
      </c>
      <c r="ET161" s="612">
        <v>0</v>
      </c>
      <c r="EU161" s="612">
        <v>0</v>
      </c>
      <c r="EV161" s="612">
        <v>0</v>
      </c>
      <c r="EW161" s="612">
        <v>0</v>
      </c>
      <c r="EX161" s="612">
        <v>0</v>
      </c>
      <c r="EY161" s="612">
        <v>0</v>
      </c>
      <c r="EZ161" s="612">
        <v>0</v>
      </c>
      <c r="FA161" s="612">
        <v>0</v>
      </c>
      <c r="FB161" s="612">
        <v>0</v>
      </c>
      <c r="FC161" s="612">
        <v>0</v>
      </c>
      <c r="FD161" s="612">
        <v>0</v>
      </c>
      <c r="FE161" s="612">
        <v>0</v>
      </c>
      <c r="FF161" s="612">
        <v>0</v>
      </c>
      <c r="FG161" s="612">
        <v>0</v>
      </c>
      <c r="FH161" s="612">
        <v>0</v>
      </c>
      <c r="FI161" s="612">
        <v>0</v>
      </c>
      <c r="FJ161" s="612">
        <v>0</v>
      </c>
      <c r="FK161" s="612">
        <v>0</v>
      </c>
      <c r="FL161" s="612">
        <v>0</v>
      </c>
      <c r="FM161" s="612">
        <v>0</v>
      </c>
      <c r="FN161" s="612">
        <v>0</v>
      </c>
      <c r="FO161" s="612">
        <v>0</v>
      </c>
      <c r="FP161" s="612">
        <v>0</v>
      </c>
      <c r="FQ161" s="612">
        <v>0</v>
      </c>
      <c r="FR161" s="612">
        <v>0</v>
      </c>
      <c r="FS161" s="612">
        <v>0</v>
      </c>
      <c r="FT161" s="612">
        <v>0</v>
      </c>
      <c r="FU161" s="612">
        <v>0</v>
      </c>
      <c r="FV161" s="612">
        <v>0</v>
      </c>
      <c r="FW161" s="612">
        <v>0</v>
      </c>
      <c r="FX161" s="612">
        <v>0</v>
      </c>
      <c r="FY161" s="612">
        <v>0</v>
      </c>
      <c r="FZ161" s="612">
        <v>0</v>
      </c>
      <c r="GA161" s="612">
        <v>0</v>
      </c>
      <c r="GB161" s="612">
        <v>0</v>
      </c>
      <c r="GC161" s="612">
        <v>0</v>
      </c>
      <c r="GD161" s="612">
        <v>0</v>
      </c>
      <c r="GE161" s="612">
        <v>0</v>
      </c>
      <c r="GF161" s="612">
        <v>0</v>
      </c>
      <c r="GG161" s="612">
        <v>0</v>
      </c>
      <c r="GH161" s="612">
        <v>0</v>
      </c>
      <c r="GI161" s="612">
        <v>0</v>
      </c>
      <c r="GJ161" s="612">
        <v>0</v>
      </c>
      <c r="GK161" s="612">
        <v>0</v>
      </c>
      <c r="GL161" s="612">
        <v>0</v>
      </c>
      <c r="GM161" s="612">
        <v>0</v>
      </c>
      <c r="GN161" s="612">
        <v>0</v>
      </c>
      <c r="GO161" s="612">
        <v>0</v>
      </c>
      <c r="GP161" s="612">
        <v>0</v>
      </c>
      <c r="GQ161" s="612">
        <v>0</v>
      </c>
      <c r="GR161" s="612">
        <v>0</v>
      </c>
      <c r="GS161" s="612">
        <v>0</v>
      </c>
      <c r="GT161" s="612">
        <v>0</v>
      </c>
      <c r="GU161" s="612">
        <v>0</v>
      </c>
      <c r="GV161" s="612">
        <v>0</v>
      </c>
      <c r="GW161" s="612">
        <v>0</v>
      </c>
      <c r="GX161" s="612">
        <v>0</v>
      </c>
      <c r="GY161" s="612">
        <v>0</v>
      </c>
      <c r="GZ161" s="612">
        <v>0</v>
      </c>
      <c r="HA161" s="612">
        <v>0</v>
      </c>
      <c r="HB161" s="612">
        <v>0</v>
      </c>
      <c r="HC161" s="612">
        <v>0</v>
      </c>
      <c r="HD161" s="612">
        <v>0</v>
      </c>
      <c r="HE161" s="612">
        <v>0</v>
      </c>
      <c r="HF161" s="612">
        <v>0</v>
      </c>
      <c r="HG161" s="612">
        <v>0</v>
      </c>
      <c r="HH161" s="612">
        <v>0</v>
      </c>
      <c r="HI161" s="612">
        <v>0</v>
      </c>
      <c r="HJ161" s="612">
        <v>0</v>
      </c>
      <c r="HK161" s="612">
        <v>0</v>
      </c>
      <c r="HL161" s="612">
        <v>0</v>
      </c>
      <c r="HM161" s="612">
        <v>0</v>
      </c>
      <c r="HN161" s="612">
        <v>0</v>
      </c>
      <c r="HO161" s="612">
        <v>0</v>
      </c>
      <c r="HP161" s="612">
        <v>0</v>
      </c>
      <c r="HQ161" s="612">
        <v>0</v>
      </c>
      <c r="HR161" s="612">
        <v>0</v>
      </c>
      <c r="HS161" s="612">
        <v>0</v>
      </c>
      <c r="HT161" s="612">
        <v>0</v>
      </c>
      <c r="HU161" s="612">
        <v>0</v>
      </c>
      <c r="HV161" s="612">
        <v>0</v>
      </c>
      <c r="HW161" s="612">
        <v>0</v>
      </c>
      <c r="HX161" s="612">
        <v>0</v>
      </c>
      <c r="HY161" s="612">
        <v>0</v>
      </c>
      <c r="HZ161" s="612">
        <v>0</v>
      </c>
      <c r="IA161" s="612">
        <v>0</v>
      </c>
      <c r="IB161" s="612">
        <v>0</v>
      </c>
      <c r="IC161" s="612">
        <v>0</v>
      </c>
      <c r="ID161" s="612">
        <v>0</v>
      </c>
      <c r="IE161" s="612">
        <v>0</v>
      </c>
      <c r="IF161" s="612">
        <v>0</v>
      </c>
      <c r="IG161" s="612">
        <v>0</v>
      </c>
      <c r="IH161" s="612">
        <v>0</v>
      </c>
      <c r="II161" s="612">
        <v>0</v>
      </c>
      <c r="IJ161" s="612">
        <v>0</v>
      </c>
      <c r="IK161" s="612">
        <v>0</v>
      </c>
      <c r="IL161" s="612">
        <v>0</v>
      </c>
      <c r="IM161" s="612">
        <v>0</v>
      </c>
      <c r="IN161" s="612">
        <v>0</v>
      </c>
      <c r="IO161" s="612">
        <v>0</v>
      </c>
      <c r="IP161" s="612">
        <v>0</v>
      </c>
      <c r="IQ161" s="612">
        <v>0</v>
      </c>
      <c r="IR161" s="612">
        <v>0</v>
      </c>
      <c r="IS161" s="612">
        <v>0</v>
      </c>
      <c r="IT161" s="612">
        <v>0</v>
      </c>
      <c r="IU161" s="612">
        <v>0</v>
      </c>
      <c r="IV161" s="612">
        <v>0</v>
      </c>
      <c r="IW161" s="612">
        <v>0</v>
      </c>
      <c r="IX161" s="612">
        <v>0</v>
      </c>
      <c r="IY161" s="612">
        <v>0</v>
      </c>
      <c r="IZ161" s="612">
        <v>0</v>
      </c>
      <c r="JA161" s="612">
        <v>0</v>
      </c>
      <c r="JB161" s="612">
        <v>0</v>
      </c>
      <c r="JC161" s="612">
        <v>0</v>
      </c>
      <c r="JD161" s="612">
        <v>0</v>
      </c>
      <c r="JE161" s="612">
        <v>0</v>
      </c>
      <c r="JF161" s="612">
        <v>0</v>
      </c>
      <c r="JG161" s="612">
        <v>0</v>
      </c>
      <c r="JH161" s="612">
        <v>0</v>
      </c>
      <c r="JI161" s="612">
        <v>0</v>
      </c>
      <c r="JJ161" s="612">
        <v>0</v>
      </c>
      <c r="JK161" s="612">
        <v>0</v>
      </c>
      <c r="JL161" s="612">
        <v>0</v>
      </c>
      <c r="JM161" s="612">
        <v>0</v>
      </c>
      <c r="JN161" s="612">
        <v>0</v>
      </c>
      <c r="JO161" s="612">
        <v>0</v>
      </c>
      <c r="JP161" s="612">
        <v>0</v>
      </c>
      <c r="JQ161" s="612">
        <v>0</v>
      </c>
      <c r="JR161" s="612">
        <v>0</v>
      </c>
      <c r="JS161" s="612">
        <v>0</v>
      </c>
      <c r="JT161" s="612">
        <v>0</v>
      </c>
      <c r="JU161" s="612">
        <v>0</v>
      </c>
      <c r="JV161" s="612">
        <v>0</v>
      </c>
      <c r="JW161" s="612">
        <v>0</v>
      </c>
      <c r="JX161" s="612">
        <v>0</v>
      </c>
      <c r="JY161" s="612">
        <v>0</v>
      </c>
      <c r="JZ161" s="612">
        <v>0</v>
      </c>
      <c r="KA161" s="612">
        <v>0</v>
      </c>
      <c r="KB161" s="612">
        <v>0</v>
      </c>
      <c r="KC161" s="612">
        <v>0</v>
      </c>
      <c r="KD161" s="612">
        <v>0</v>
      </c>
      <c r="KE161" s="612">
        <v>0</v>
      </c>
      <c r="KF161" s="612">
        <v>0</v>
      </c>
      <c r="KG161" s="612">
        <v>0</v>
      </c>
      <c r="KH161" s="612">
        <v>0</v>
      </c>
      <c r="KI161" s="612">
        <v>0</v>
      </c>
      <c r="KJ161" s="612">
        <v>0</v>
      </c>
      <c r="KK161" s="612">
        <v>0</v>
      </c>
      <c r="KL161" s="612">
        <v>0</v>
      </c>
      <c r="KM161" s="612">
        <v>0</v>
      </c>
      <c r="KN161" s="612">
        <v>0</v>
      </c>
      <c r="KO161" s="612">
        <v>0</v>
      </c>
      <c r="KP161" s="612">
        <v>0</v>
      </c>
      <c r="KQ161" s="612">
        <v>0</v>
      </c>
      <c r="KR161" s="612">
        <v>0</v>
      </c>
      <c r="KS161" s="612">
        <v>0</v>
      </c>
      <c r="KT161" s="612">
        <v>0</v>
      </c>
      <c r="KU161" s="612">
        <v>0</v>
      </c>
      <c r="KV161" s="612">
        <v>0</v>
      </c>
      <c r="KW161" s="612">
        <v>0</v>
      </c>
      <c r="KX161" s="612">
        <v>0</v>
      </c>
      <c r="KY161" s="612">
        <v>0</v>
      </c>
      <c r="KZ161" s="612">
        <v>0</v>
      </c>
      <c r="LA161" s="612">
        <v>0</v>
      </c>
      <c r="LB161" s="612">
        <v>0</v>
      </c>
      <c r="LC161" s="612">
        <v>0</v>
      </c>
      <c r="LD161" s="612">
        <v>0</v>
      </c>
      <c r="LE161" s="612">
        <v>0</v>
      </c>
      <c r="LF161" s="612">
        <v>0</v>
      </c>
      <c r="LG161" s="612">
        <v>0</v>
      </c>
      <c r="LH161" s="612">
        <v>0</v>
      </c>
      <c r="LI161" s="612">
        <v>0</v>
      </c>
      <c r="LJ161" s="612">
        <v>0</v>
      </c>
      <c r="LK161" s="612">
        <v>0</v>
      </c>
      <c r="LL161" s="612">
        <v>0</v>
      </c>
      <c r="LM161" s="612">
        <v>0</v>
      </c>
      <c r="LN161" s="612">
        <v>0</v>
      </c>
      <c r="LO161" s="612">
        <v>0</v>
      </c>
      <c r="LP161" s="612">
        <v>0</v>
      </c>
      <c r="LQ161" s="612">
        <v>0</v>
      </c>
      <c r="LR161" s="612">
        <v>0</v>
      </c>
      <c r="LS161" s="612">
        <v>0</v>
      </c>
      <c r="LT161" s="612">
        <v>0</v>
      </c>
      <c r="LU161" s="612">
        <v>0</v>
      </c>
      <c r="LV161" s="612">
        <v>0</v>
      </c>
      <c r="LW161" s="612">
        <v>0</v>
      </c>
      <c r="LX161" s="612">
        <v>0</v>
      </c>
      <c r="LY161" s="612">
        <v>0</v>
      </c>
      <c r="LZ161" s="612">
        <v>0</v>
      </c>
      <c r="MA161" s="612">
        <v>0</v>
      </c>
      <c r="MB161" s="612">
        <v>0</v>
      </c>
      <c r="MC161" s="612">
        <v>0</v>
      </c>
      <c r="MD161" s="612">
        <v>0</v>
      </c>
      <c r="ME161" s="612">
        <v>0</v>
      </c>
      <c r="MF161" s="612">
        <v>0</v>
      </c>
      <c r="MG161" s="612">
        <v>0</v>
      </c>
      <c r="MH161" s="612">
        <v>0</v>
      </c>
      <c r="MI161" s="612">
        <v>0</v>
      </c>
      <c r="MJ161" s="612">
        <v>0</v>
      </c>
      <c r="MK161" s="612">
        <v>0</v>
      </c>
      <c r="ML161" s="612">
        <v>0</v>
      </c>
      <c r="MM161" s="612">
        <v>0</v>
      </c>
      <c r="MN161" s="612">
        <v>0</v>
      </c>
      <c r="MO161" s="612">
        <v>0</v>
      </c>
      <c r="MP161" s="612">
        <v>0</v>
      </c>
      <c r="MQ161" s="612">
        <v>0</v>
      </c>
      <c r="MR161" s="612">
        <v>0</v>
      </c>
      <c r="MS161" s="612">
        <v>0</v>
      </c>
      <c r="MT161" s="612">
        <v>0</v>
      </c>
      <c r="MU161" s="612">
        <v>0</v>
      </c>
      <c r="MV161" s="612">
        <v>0</v>
      </c>
      <c r="MW161" s="612">
        <v>0</v>
      </c>
      <c r="MX161" s="612">
        <v>0</v>
      </c>
      <c r="MY161" s="612">
        <v>0</v>
      </c>
      <c r="MZ161" s="612">
        <v>0</v>
      </c>
      <c r="NA161" s="612">
        <v>0</v>
      </c>
      <c r="NB161" s="612">
        <v>0</v>
      </c>
      <c r="NC161" s="612">
        <v>0</v>
      </c>
      <c r="ND161" s="612">
        <v>0</v>
      </c>
      <c r="NE161" s="612">
        <v>0</v>
      </c>
      <c r="NF161" s="612">
        <v>0</v>
      </c>
      <c r="NG161" s="612">
        <v>0</v>
      </c>
      <c r="NH161" s="612">
        <v>0</v>
      </c>
      <c r="NI161" s="612">
        <v>0</v>
      </c>
      <c r="NJ161" s="612">
        <v>0</v>
      </c>
      <c r="NK161" s="612">
        <v>0</v>
      </c>
      <c r="NL161" s="612">
        <v>0</v>
      </c>
      <c r="NM161" s="612">
        <v>0</v>
      </c>
      <c r="NN161" s="612">
        <v>0</v>
      </c>
      <c r="NO161" s="612">
        <v>0</v>
      </c>
      <c r="NP161" s="612">
        <v>0</v>
      </c>
      <c r="NQ161" s="612">
        <v>0</v>
      </c>
      <c r="NR161" s="612">
        <v>0</v>
      </c>
      <c r="NS161" s="612">
        <v>0</v>
      </c>
      <c r="NT161" s="612">
        <v>0</v>
      </c>
      <c r="NU161" s="612">
        <v>0</v>
      </c>
      <c r="NV161" s="612">
        <v>0</v>
      </c>
      <c r="NW161" s="612">
        <v>0</v>
      </c>
      <c r="NX161" s="612">
        <v>0</v>
      </c>
      <c r="NY161" s="612">
        <v>0</v>
      </c>
      <c r="NZ161" s="612">
        <v>0</v>
      </c>
      <c r="OA161" s="612">
        <v>0</v>
      </c>
      <c r="OB161" s="612">
        <v>0</v>
      </c>
      <c r="OC161" s="612">
        <v>0</v>
      </c>
      <c r="OD161" s="612">
        <v>0</v>
      </c>
      <c r="OE161" s="612">
        <v>0</v>
      </c>
      <c r="OF161" s="612">
        <v>0</v>
      </c>
      <c r="OG161" s="612">
        <v>0</v>
      </c>
      <c r="OH161" s="612">
        <v>0</v>
      </c>
      <c r="OI161" s="612">
        <v>0</v>
      </c>
      <c r="OJ161" s="612">
        <v>0</v>
      </c>
      <c r="OK161" s="612">
        <v>0</v>
      </c>
      <c r="OL161" s="612">
        <v>0</v>
      </c>
      <c r="OM161" s="612">
        <v>0</v>
      </c>
      <c r="ON161" s="612">
        <v>0</v>
      </c>
      <c r="OO161" s="612">
        <v>0</v>
      </c>
      <c r="OP161" s="612">
        <v>0</v>
      </c>
      <c r="OQ161" s="612">
        <v>0</v>
      </c>
      <c r="OR161" s="612">
        <v>0</v>
      </c>
      <c r="OS161" s="612">
        <v>0</v>
      </c>
      <c r="OT161" s="612">
        <v>0</v>
      </c>
      <c r="OU161" s="612">
        <v>0</v>
      </c>
      <c r="OV161" s="612">
        <v>0</v>
      </c>
      <c r="OW161" s="612">
        <v>0</v>
      </c>
      <c r="OX161" s="612">
        <v>0</v>
      </c>
      <c r="OY161" s="612">
        <v>0</v>
      </c>
      <c r="OZ161" s="612">
        <v>0</v>
      </c>
      <c r="PA161" s="612">
        <v>0</v>
      </c>
      <c r="PB161" s="612">
        <v>0</v>
      </c>
      <c r="PC161" s="612">
        <v>0</v>
      </c>
      <c r="PD161" s="612">
        <v>0</v>
      </c>
      <c r="PE161" s="612">
        <v>0</v>
      </c>
      <c r="PF161" s="612">
        <v>0</v>
      </c>
      <c r="PG161" s="612">
        <v>0</v>
      </c>
      <c r="PH161" s="612">
        <v>0</v>
      </c>
      <c r="PI161" s="612">
        <v>0</v>
      </c>
      <c r="PJ161" s="612">
        <v>0</v>
      </c>
      <c r="PK161" s="612">
        <v>0</v>
      </c>
      <c r="PL161" s="612">
        <v>0</v>
      </c>
      <c r="PM161" s="612">
        <v>0</v>
      </c>
      <c r="PN161" s="612">
        <v>0</v>
      </c>
      <c r="PO161" s="612">
        <v>0</v>
      </c>
      <c r="PP161" s="612">
        <v>0</v>
      </c>
      <c r="PQ161" s="612">
        <v>0</v>
      </c>
      <c r="PR161" s="612">
        <v>0</v>
      </c>
      <c r="PS161" s="612">
        <v>0</v>
      </c>
      <c r="PT161" s="612">
        <v>0</v>
      </c>
      <c r="PU161" s="612">
        <v>0</v>
      </c>
      <c r="PV161" s="612">
        <v>0</v>
      </c>
      <c r="PW161" s="612">
        <v>0</v>
      </c>
      <c r="PX161" s="612">
        <v>0</v>
      </c>
      <c r="PY161" s="612">
        <v>0</v>
      </c>
      <c r="PZ161" s="612">
        <v>0</v>
      </c>
      <c r="QA161" s="612">
        <v>0</v>
      </c>
      <c r="QB161" s="612">
        <v>0</v>
      </c>
      <c r="QC161" s="612">
        <v>0</v>
      </c>
      <c r="QD161" s="612">
        <v>0</v>
      </c>
      <c r="QE161" s="612">
        <v>0</v>
      </c>
      <c r="QF161" s="612">
        <v>0</v>
      </c>
      <c r="QG161" s="612">
        <v>0</v>
      </c>
      <c r="QH161" s="612">
        <v>0</v>
      </c>
      <c r="QI161" s="612">
        <v>0</v>
      </c>
      <c r="QJ161" s="612">
        <v>0</v>
      </c>
      <c r="QK161" s="612">
        <v>0</v>
      </c>
      <c r="QL161" s="612">
        <v>0</v>
      </c>
      <c r="QM161" s="612">
        <v>0</v>
      </c>
      <c r="QN161" s="612">
        <v>0</v>
      </c>
      <c r="QO161" s="612">
        <v>0</v>
      </c>
      <c r="QP161" s="612">
        <v>0</v>
      </c>
      <c r="QQ161" s="612">
        <v>0</v>
      </c>
      <c r="QR161" s="612">
        <v>0</v>
      </c>
      <c r="QS161" s="612">
        <v>0</v>
      </c>
      <c r="QT161" s="612">
        <v>0</v>
      </c>
      <c r="QU161" s="612">
        <v>0</v>
      </c>
      <c r="QV161" s="612">
        <v>0</v>
      </c>
      <c r="QW161" s="612">
        <v>0</v>
      </c>
      <c r="QX161" s="612">
        <v>0</v>
      </c>
      <c r="QY161" s="612">
        <v>0</v>
      </c>
      <c r="QZ161" s="612">
        <v>0</v>
      </c>
      <c r="RA161" s="612">
        <v>0</v>
      </c>
      <c r="RB161" s="612">
        <v>0</v>
      </c>
      <c r="RC161" s="612">
        <v>0</v>
      </c>
      <c r="RD161" s="612">
        <v>0</v>
      </c>
      <c r="RE161" s="612">
        <v>0</v>
      </c>
      <c r="RF161" s="612">
        <v>0</v>
      </c>
      <c r="RG161" s="612">
        <v>0</v>
      </c>
      <c r="RH161" s="612">
        <v>0</v>
      </c>
      <c r="RI161" s="612">
        <v>0</v>
      </c>
      <c r="RJ161" s="612">
        <v>0</v>
      </c>
      <c r="RK161" s="612">
        <v>0</v>
      </c>
      <c r="RL161" s="612">
        <v>0</v>
      </c>
      <c r="RM161" s="612">
        <v>0</v>
      </c>
      <c r="RN161" s="612">
        <v>0</v>
      </c>
      <c r="RO161" s="612">
        <v>0</v>
      </c>
      <c r="RP161" s="612">
        <v>0</v>
      </c>
      <c r="RQ161" s="612">
        <v>0</v>
      </c>
      <c r="RR161" s="612">
        <v>0</v>
      </c>
      <c r="RS161" s="612">
        <v>0</v>
      </c>
      <c r="RT161" s="612">
        <v>0</v>
      </c>
      <c r="RU161" s="612">
        <v>0</v>
      </c>
      <c r="RV161" s="612">
        <v>0</v>
      </c>
      <c r="RW161" s="612">
        <v>0</v>
      </c>
      <c r="RX161" s="612">
        <v>0</v>
      </c>
      <c r="RY161" s="612">
        <v>0</v>
      </c>
      <c r="RZ161" s="612">
        <v>0</v>
      </c>
      <c r="SA161" s="612">
        <v>0</v>
      </c>
      <c r="SB161" s="612">
        <v>0</v>
      </c>
      <c r="SC161" s="612">
        <v>0</v>
      </c>
      <c r="SD161" s="612">
        <v>0</v>
      </c>
      <c r="SE161" s="612">
        <v>0</v>
      </c>
      <c r="SF161" s="612">
        <v>0</v>
      </c>
      <c r="SG161" s="612">
        <v>0</v>
      </c>
      <c r="SH161" s="612">
        <v>0</v>
      </c>
      <c r="SI161" s="612">
        <v>0</v>
      </c>
      <c r="SJ161" s="612">
        <v>0</v>
      </c>
      <c r="SK161" s="267">
        <f t="shared" si="400"/>
        <v>0</v>
      </c>
      <c r="SL161" s="254"/>
      <c r="SM161" s="242"/>
      <c r="SN161" s="242"/>
      <c r="SO161" s="242"/>
    </row>
    <row r="162" spans="1:509" outlineLevel="3" x14ac:dyDescent="0.35">
      <c r="A162" s="242"/>
      <c r="B162" s="251"/>
      <c r="C162" s="438">
        <f>INT($C$29)+3</f>
        <v>4</v>
      </c>
      <c r="D162" s="267"/>
      <c r="E162" s="316">
        <f t="shared" si="402"/>
        <v>21</v>
      </c>
      <c r="F162" s="322"/>
      <c r="G162" s="322"/>
      <c r="H162" s="267"/>
      <c r="I162" s="493"/>
      <c r="J162" s="493" t="s">
        <v>693</v>
      </c>
      <c r="K162" s="493"/>
      <c r="L162" s="614">
        <v>0</v>
      </c>
      <c r="M162" s="614">
        <v>0</v>
      </c>
      <c r="N162" s="614">
        <v>0</v>
      </c>
      <c r="O162" s="614">
        <v>0</v>
      </c>
      <c r="P162" s="614">
        <v>0</v>
      </c>
      <c r="Q162" s="614">
        <v>0</v>
      </c>
      <c r="R162" s="614">
        <v>0</v>
      </c>
      <c r="S162" s="614">
        <v>0</v>
      </c>
      <c r="T162" s="614">
        <v>0</v>
      </c>
      <c r="U162" s="614">
        <v>0</v>
      </c>
      <c r="V162" s="614">
        <v>0</v>
      </c>
      <c r="W162" s="614">
        <v>0</v>
      </c>
      <c r="X162" s="614">
        <v>0</v>
      </c>
      <c r="Y162" s="614">
        <v>0</v>
      </c>
      <c r="Z162" s="614">
        <v>0</v>
      </c>
      <c r="AA162" s="614">
        <v>0</v>
      </c>
      <c r="AB162" s="614">
        <v>0</v>
      </c>
      <c r="AC162" s="614">
        <v>0</v>
      </c>
      <c r="AD162" s="614">
        <v>0</v>
      </c>
      <c r="AE162" s="614">
        <v>0</v>
      </c>
      <c r="AF162" s="614">
        <v>0</v>
      </c>
      <c r="AG162" s="614">
        <v>0</v>
      </c>
      <c r="AH162" s="614">
        <v>0</v>
      </c>
      <c r="AI162" s="614">
        <v>0</v>
      </c>
      <c r="AJ162" s="614">
        <v>0</v>
      </c>
      <c r="AK162" s="614">
        <v>0</v>
      </c>
      <c r="AL162" s="614">
        <v>0</v>
      </c>
      <c r="AM162" s="614">
        <v>0</v>
      </c>
      <c r="AN162" s="614">
        <v>0</v>
      </c>
      <c r="AO162" s="614">
        <v>0</v>
      </c>
      <c r="AP162" s="614">
        <v>0</v>
      </c>
      <c r="AQ162" s="614">
        <v>0</v>
      </c>
      <c r="AR162" s="614">
        <v>0</v>
      </c>
      <c r="AS162" s="614">
        <v>0</v>
      </c>
      <c r="AT162" s="614">
        <v>0</v>
      </c>
      <c r="AU162" s="614">
        <v>0</v>
      </c>
      <c r="AV162" s="614">
        <v>0</v>
      </c>
      <c r="AW162" s="614">
        <v>0</v>
      </c>
      <c r="AX162" s="614">
        <v>0</v>
      </c>
      <c r="AY162" s="614">
        <v>0</v>
      </c>
      <c r="AZ162" s="614">
        <v>0</v>
      </c>
      <c r="BA162" s="614">
        <v>0</v>
      </c>
      <c r="BB162" s="614">
        <v>0</v>
      </c>
      <c r="BC162" s="614">
        <v>0</v>
      </c>
      <c r="BD162" s="614">
        <v>0</v>
      </c>
      <c r="BE162" s="614">
        <v>0</v>
      </c>
      <c r="BF162" s="614">
        <v>0</v>
      </c>
      <c r="BG162" s="614">
        <v>0</v>
      </c>
      <c r="BH162" s="614">
        <v>0</v>
      </c>
      <c r="BI162" s="614">
        <v>0</v>
      </c>
      <c r="BJ162" s="614">
        <v>0</v>
      </c>
      <c r="BK162" s="614">
        <v>0</v>
      </c>
      <c r="BL162" s="614">
        <v>0</v>
      </c>
      <c r="BM162" s="614">
        <v>0</v>
      </c>
      <c r="BN162" s="614">
        <v>0</v>
      </c>
      <c r="BO162" s="614">
        <v>0</v>
      </c>
      <c r="BP162" s="614">
        <v>0</v>
      </c>
      <c r="BQ162" s="614">
        <v>0</v>
      </c>
      <c r="BR162" s="614">
        <v>0</v>
      </c>
      <c r="BS162" s="614">
        <v>0</v>
      </c>
      <c r="BT162" s="614">
        <v>0</v>
      </c>
      <c r="BU162" s="614">
        <v>0</v>
      </c>
      <c r="BV162" s="614">
        <v>0</v>
      </c>
      <c r="BW162" s="614">
        <v>0</v>
      </c>
      <c r="BX162" s="614">
        <v>0</v>
      </c>
      <c r="BY162" s="614">
        <v>0</v>
      </c>
      <c r="BZ162" s="614">
        <v>0</v>
      </c>
      <c r="CA162" s="614">
        <v>0</v>
      </c>
      <c r="CB162" s="614">
        <v>0</v>
      </c>
      <c r="CC162" s="614">
        <v>0</v>
      </c>
      <c r="CD162" s="614">
        <v>0</v>
      </c>
      <c r="CE162" s="614">
        <v>0</v>
      </c>
      <c r="CF162" s="614">
        <v>0</v>
      </c>
      <c r="CG162" s="614">
        <v>0</v>
      </c>
      <c r="CH162" s="614">
        <v>0</v>
      </c>
      <c r="CI162" s="614">
        <v>0</v>
      </c>
      <c r="CJ162" s="614">
        <v>0</v>
      </c>
      <c r="CK162" s="614">
        <v>0</v>
      </c>
      <c r="CL162" s="614">
        <v>0</v>
      </c>
      <c r="CM162" s="614">
        <v>0</v>
      </c>
      <c r="CN162" s="614">
        <v>0</v>
      </c>
      <c r="CO162" s="614">
        <v>0</v>
      </c>
      <c r="CP162" s="614">
        <v>0</v>
      </c>
      <c r="CQ162" s="614">
        <v>0</v>
      </c>
      <c r="CR162" s="614">
        <v>0</v>
      </c>
      <c r="CS162" s="614">
        <v>0</v>
      </c>
      <c r="CT162" s="614">
        <v>0</v>
      </c>
      <c r="CU162" s="614">
        <v>0</v>
      </c>
      <c r="CV162" s="614">
        <v>0</v>
      </c>
      <c r="CW162" s="614">
        <v>0</v>
      </c>
      <c r="CX162" s="614">
        <v>0</v>
      </c>
      <c r="CY162" s="614">
        <v>0</v>
      </c>
      <c r="CZ162" s="614">
        <v>0</v>
      </c>
      <c r="DA162" s="614">
        <v>0</v>
      </c>
      <c r="DB162" s="614">
        <v>0</v>
      </c>
      <c r="DC162" s="614">
        <v>0</v>
      </c>
      <c r="DD162" s="614">
        <v>0</v>
      </c>
      <c r="DE162" s="614">
        <v>0</v>
      </c>
      <c r="DF162" s="614">
        <v>0</v>
      </c>
      <c r="DG162" s="614">
        <v>0</v>
      </c>
      <c r="DH162" s="614">
        <v>0</v>
      </c>
      <c r="DI162" s="614">
        <v>0</v>
      </c>
      <c r="DJ162" s="614">
        <v>0</v>
      </c>
      <c r="DK162" s="614">
        <v>0</v>
      </c>
      <c r="DL162" s="614">
        <v>0</v>
      </c>
      <c r="DM162" s="614">
        <v>0</v>
      </c>
      <c r="DN162" s="614">
        <v>0</v>
      </c>
      <c r="DO162" s="614">
        <v>0</v>
      </c>
      <c r="DP162" s="614">
        <v>0</v>
      </c>
      <c r="DQ162" s="614">
        <v>0</v>
      </c>
      <c r="DR162" s="614">
        <v>0</v>
      </c>
      <c r="DS162" s="614">
        <v>0</v>
      </c>
      <c r="DT162" s="614">
        <v>0</v>
      </c>
      <c r="DU162" s="614">
        <v>0</v>
      </c>
      <c r="DV162" s="614">
        <v>0</v>
      </c>
      <c r="DW162" s="614">
        <v>0</v>
      </c>
      <c r="DX162" s="614">
        <v>0</v>
      </c>
      <c r="DY162" s="614">
        <v>0</v>
      </c>
      <c r="DZ162" s="614">
        <v>0</v>
      </c>
      <c r="EA162" s="614">
        <v>0</v>
      </c>
      <c r="EB162" s="614">
        <v>0</v>
      </c>
      <c r="EC162" s="614">
        <v>0</v>
      </c>
      <c r="ED162" s="614">
        <v>0</v>
      </c>
      <c r="EE162" s="614">
        <v>0</v>
      </c>
      <c r="EF162" s="614">
        <v>0</v>
      </c>
      <c r="EG162" s="614">
        <v>0</v>
      </c>
      <c r="EH162" s="614">
        <v>0</v>
      </c>
      <c r="EI162" s="614">
        <v>0</v>
      </c>
      <c r="EJ162" s="614">
        <v>0</v>
      </c>
      <c r="EK162" s="614">
        <v>0</v>
      </c>
      <c r="EL162" s="614">
        <v>0</v>
      </c>
      <c r="EM162" s="614">
        <v>0</v>
      </c>
      <c r="EN162" s="614">
        <v>0</v>
      </c>
      <c r="EO162" s="614">
        <v>0</v>
      </c>
      <c r="EP162" s="614">
        <v>0</v>
      </c>
      <c r="EQ162" s="614">
        <v>0</v>
      </c>
      <c r="ER162" s="614">
        <v>0</v>
      </c>
      <c r="ES162" s="614">
        <v>0</v>
      </c>
      <c r="ET162" s="614">
        <v>0</v>
      </c>
      <c r="EU162" s="614">
        <v>0</v>
      </c>
      <c r="EV162" s="614">
        <v>0</v>
      </c>
      <c r="EW162" s="614">
        <v>0</v>
      </c>
      <c r="EX162" s="614">
        <v>0</v>
      </c>
      <c r="EY162" s="614">
        <v>0</v>
      </c>
      <c r="EZ162" s="614">
        <v>0</v>
      </c>
      <c r="FA162" s="614">
        <v>0</v>
      </c>
      <c r="FB162" s="614">
        <v>0</v>
      </c>
      <c r="FC162" s="614">
        <v>0</v>
      </c>
      <c r="FD162" s="614">
        <v>0</v>
      </c>
      <c r="FE162" s="614">
        <v>0</v>
      </c>
      <c r="FF162" s="614">
        <v>0</v>
      </c>
      <c r="FG162" s="614">
        <v>0</v>
      </c>
      <c r="FH162" s="614">
        <v>0</v>
      </c>
      <c r="FI162" s="614">
        <v>0</v>
      </c>
      <c r="FJ162" s="614">
        <v>0</v>
      </c>
      <c r="FK162" s="614">
        <v>0</v>
      </c>
      <c r="FL162" s="614">
        <v>0</v>
      </c>
      <c r="FM162" s="614">
        <v>0</v>
      </c>
      <c r="FN162" s="614">
        <v>0</v>
      </c>
      <c r="FO162" s="614">
        <v>0</v>
      </c>
      <c r="FP162" s="614">
        <v>0</v>
      </c>
      <c r="FQ162" s="614">
        <v>0</v>
      </c>
      <c r="FR162" s="614">
        <v>0</v>
      </c>
      <c r="FS162" s="614">
        <v>0</v>
      </c>
      <c r="FT162" s="614">
        <v>0</v>
      </c>
      <c r="FU162" s="614">
        <v>0</v>
      </c>
      <c r="FV162" s="614">
        <v>0</v>
      </c>
      <c r="FW162" s="614">
        <v>0</v>
      </c>
      <c r="FX162" s="614">
        <v>0</v>
      </c>
      <c r="FY162" s="614">
        <v>0</v>
      </c>
      <c r="FZ162" s="614">
        <v>0</v>
      </c>
      <c r="GA162" s="614">
        <v>0</v>
      </c>
      <c r="GB162" s="614">
        <v>0</v>
      </c>
      <c r="GC162" s="614">
        <v>0</v>
      </c>
      <c r="GD162" s="614">
        <v>0</v>
      </c>
      <c r="GE162" s="614">
        <v>0</v>
      </c>
      <c r="GF162" s="614">
        <v>0</v>
      </c>
      <c r="GG162" s="614">
        <v>0</v>
      </c>
      <c r="GH162" s="614">
        <v>0</v>
      </c>
      <c r="GI162" s="614">
        <v>0</v>
      </c>
      <c r="GJ162" s="614">
        <v>0</v>
      </c>
      <c r="GK162" s="614">
        <v>0</v>
      </c>
      <c r="GL162" s="614">
        <v>0</v>
      </c>
      <c r="GM162" s="614">
        <v>0</v>
      </c>
      <c r="GN162" s="614">
        <v>0</v>
      </c>
      <c r="GO162" s="614">
        <v>0</v>
      </c>
      <c r="GP162" s="614">
        <v>0</v>
      </c>
      <c r="GQ162" s="614">
        <v>0</v>
      </c>
      <c r="GR162" s="614">
        <v>0</v>
      </c>
      <c r="GS162" s="614">
        <v>0</v>
      </c>
      <c r="GT162" s="614">
        <v>0</v>
      </c>
      <c r="GU162" s="614">
        <v>0</v>
      </c>
      <c r="GV162" s="614">
        <v>0</v>
      </c>
      <c r="GW162" s="614">
        <v>0</v>
      </c>
      <c r="GX162" s="614">
        <v>0</v>
      </c>
      <c r="GY162" s="614">
        <v>0</v>
      </c>
      <c r="GZ162" s="614">
        <v>0</v>
      </c>
      <c r="HA162" s="614">
        <v>0</v>
      </c>
      <c r="HB162" s="614">
        <v>0</v>
      </c>
      <c r="HC162" s="614">
        <v>0</v>
      </c>
      <c r="HD162" s="614">
        <v>0</v>
      </c>
      <c r="HE162" s="614">
        <v>0</v>
      </c>
      <c r="HF162" s="614">
        <v>0</v>
      </c>
      <c r="HG162" s="614">
        <v>0</v>
      </c>
      <c r="HH162" s="614">
        <v>0</v>
      </c>
      <c r="HI162" s="614">
        <v>0</v>
      </c>
      <c r="HJ162" s="614">
        <v>0</v>
      </c>
      <c r="HK162" s="614">
        <v>0</v>
      </c>
      <c r="HL162" s="614">
        <v>0</v>
      </c>
      <c r="HM162" s="614">
        <v>0</v>
      </c>
      <c r="HN162" s="614">
        <v>0</v>
      </c>
      <c r="HO162" s="614">
        <v>0</v>
      </c>
      <c r="HP162" s="614">
        <v>0</v>
      </c>
      <c r="HQ162" s="614">
        <v>0</v>
      </c>
      <c r="HR162" s="614">
        <v>0</v>
      </c>
      <c r="HS162" s="614">
        <v>0</v>
      </c>
      <c r="HT162" s="614">
        <v>0</v>
      </c>
      <c r="HU162" s="614">
        <v>0</v>
      </c>
      <c r="HV162" s="614">
        <v>0</v>
      </c>
      <c r="HW162" s="614">
        <v>0</v>
      </c>
      <c r="HX162" s="614">
        <v>0</v>
      </c>
      <c r="HY162" s="614">
        <v>0</v>
      </c>
      <c r="HZ162" s="614">
        <v>0</v>
      </c>
      <c r="IA162" s="614">
        <v>0</v>
      </c>
      <c r="IB162" s="614">
        <v>0</v>
      </c>
      <c r="IC162" s="614">
        <v>0</v>
      </c>
      <c r="ID162" s="614">
        <v>0</v>
      </c>
      <c r="IE162" s="614">
        <v>0</v>
      </c>
      <c r="IF162" s="614">
        <v>0</v>
      </c>
      <c r="IG162" s="614">
        <v>0</v>
      </c>
      <c r="IH162" s="614">
        <v>0</v>
      </c>
      <c r="II162" s="614">
        <v>0</v>
      </c>
      <c r="IJ162" s="614">
        <v>0</v>
      </c>
      <c r="IK162" s="614">
        <v>0</v>
      </c>
      <c r="IL162" s="614">
        <v>0</v>
      </c>
      <c r="IM162" s="614">
        <v>0</v>
      </c>
      <c r="IN162" s="614">
        <v>0</v>
      </c>
      <c r="IO162" s="614">
        <v>0</v>
      </c>
      <c r="IP162" s="614">
        <v>0</v>
      </c>
      <c r="IQ162" s="614">
        <v>0</v>
      </c>
      <c r="IR162" s="614">
        <v>0</v>
      </c>
      <c r="IS162" s="614">
        <v>0</v>
      </c>
      <c r="IT162" s="614">
        <v>0</v>
      </c>
      <c r="IU162" s="614">
        <v>0</v>
      </c>
      <c r="IV162" s="614">
        <v>0</v>
      </c>
      <c r="IW162" s="614">
        <v>0</v>
      </c>
      <c r="IX162" s="614">
        <v>0</v>
      </c>
      <c r="IY162" s="614">
        <v>0</v>
      </c>
      <c r="IZ162" s="614">
        <v>0</v>
      </c>
      <c r="JA162" s="614">
        <v>0</v>
      </c>
      <c r="JB162" s="614">
        <v>0</v>
      </c>
      <c r="JC162" s="614">
        <v>0</v>
      </c>
      <c r="JD162" s="614">
        <v>0</v>
      </c>
      <c r="JE162" s="614">
        <v>0</v>
      </c>
      <c r="JF162" s="614">
        <v>0</v>
      </c>
      <c r="JG162" s="614">
        <v>0</v>
      </c>
      <c r="JH162" s="614">
        <v>0</v>
      </c>
      <c r="JI162" s="614">
        <v>0</v>
      </c>
      <c r="JJ162" s="614">
        <v>0</v>
      </c>
      <c r="JK162" s="614">
        <v>0</v>
      </c>
      <c r="JL162" s="614">
        <v>0</v>
      </c>
      <c r="JM162" s="614">
        <v>0</v>
      </c>
      <c r="JN162" s="614">
        <v>0</v>
      </c>
      <c r="JO162" s="614">
        <v>0</v>
      </c>
      <c r="JP162" s="614">
        <v>0</v>
      </c>
      <c r="JQ162" s="614">
        <v>0</v>
      </c>
      <c r="JR162" s="614">
        <v>0</v>
      </c>
      <c r="JS162" s="614">
        <v>0</v>
      </c>
      <c r="JT162" s="614">
        <v>0</v>
      </c>
      <c r="JU162" s="614">
        <v>0</v>
      </c>
      <c r="JV162" s="614">
        <v>0</v>
      </c>
      <c r="JW162" s="614">
        <v>0</v>
      </c>
      <c r="JX162" s="614">
        <v>0</v>
      </c>
      <c r="JY162" s="614">
        <v>0</v>
      </c>
      <c r="JZ162" s="614">
        <v>0</v>
      </c>
      <c r="KA162" s="614">
        <v>0</v>
      </c>
      <c r="KB162" s="614">
        <v>0</v>
      </c>
      <c r="KC162" s="614">
        <v>0</v>
      </c>
      <c r="KD162" s="614">
        <v>0</v>
      </c>
      <c r="KE162" s="614">
        <v>0</v>
      </c>
      <c r="KF162" s="614">
        <v>0</v>
      </c>
      <c r="KG162" s="614">
        <v>0</v>
      </c>
      <c r="KH162" s="614">
        <v>0</v>
      </c>
      <c r="KI162" s="614">
        <v>0</v>
      </c>
      <c r="KJ162" s="614">
        <v>0</v>
      </c>
      <c r="KK162" s="614">
        <v>0</v>
      </c>
      <c r="KL162" s="614">
        <v>0</v>
      </c>
      <c r="KM162" s="614">
        <v>0</v>
      </c>
      <c r="KN162" s="614">
        <v>0</v>
      </c>
      <c r="KO162" s="614">
        <v>0</v>
      </c>
      <c r="KP162" s="614">
        <v>0</v>
      </c>
      <c r="KQ162" s="614">
        <v>0</v>
      </c>
      <c r="KR162" s="614">
        <v>0</v>
      </c>
      <c r="KS162" s="614">
        <v>0</v>
      </c>
      <c r="KT162" s="614">
        <v>0</v>
      </c>
      <c r="KU162" s="614">
        <v>0</v>
      </c>
      <c r="KV162" s="614">
        <v>0</v>
      </c>
      <c r="KW162" s="614">
        <v>0</v>
      </c>
      <c r="KX162" s="614">
        <v>0</v>
      </c>
      <c r="KY162" s="614">
        <v>0</v>
      </c>
      <c r="KZ162" s="614">
        <v>0</v>
      </c>
      <c r="LA162" s="614">
        <v>0</v>
      </c>
      <c r="LB162" s="614">
        <v>0</v>
      </c>
      <c r="LC162" s="614">
        <v>0</v>
      </c>
      <c r="LD162" s="614">
        <v>0</v>
      </c>
      <c r="LE162" s="614">
        <v>0</v>
      </c>
      <c r="LF162" s="614">
        <v>0</v>
      </c>
      <c r="LG162" s="614">
        <v>0</v>
      </c>
      <c r="LH162" s="614">
        <v>0</v>
      </c>
      <c r="LI162" s="614">
        <v>0</v>
      </c>
      <c r="LJ162" s="614">
        <v>0</v>
      </c>
      <c r="LK162" s="614">
        <v>0</v>
      </c>
      <c r="LL162" s="614">
        <v>0</v>
      </c>
      <c r="LM162" s="614">
        <v>0</v>
      </c>
      <c r="LN162" s="614">
        <v>0</v>
      </c>
      <c r="LO162" s="614">
        <v>0</v>
      </c>
      <c r="LP162" s="614">
        <v>0</v>
      </c>
      <c r="LQ162" s="614">
        <v>0</v>
      </c>
      <c r="LR162" s="614">
        <v>0</v>
      </c>
      <c r="LS162" s="614">
        <v>0</v>
      </c>
      <c r="LT162" s="614">
        <v>0</v>
      </c>
      <c r="LU162" s="614">
        <v>0</v>
      </c>
      <c r="LV162" s="614">
        <v>0</v>
      </c>
      <c r="LW162" s="614">
        <v>0</v>
      </c>
      <c r="LX162" s="614">
        <v>0</v>
      </c>
      <c r="LY162" s="614">
        <v>0</v>
      </c>
      <c r="LZ162" s="614">
        <v>0</v>
      </c>
      <c r="MA162" s="614">
        <v>0</v>
      </c>
      <c r="MB162" s="614">
        <v>0</v>
      </c>
      <c r="MC162" s="614">
        <v>0</v>
      </c>
      <c r="MD162" s="614">
        <v>0</v>
      </c>
      <c r="ME162" s="614">
        <v>0</v>
      </c>
      <c r="MF162" s="614">
        <v>0</v>
      </c>
      <c r="MG162" s="614">
        <v>0</v>
      </c>
      <c r="MH162" s="614">
        <v>0</v>
      </c>
      <c r="MI162" s="614">
        <v>0</v>
      </c>
      <c r="MJ162" s="614">
        <v>0</v>
      </c>
      <c r="MK162" s="614">
        <v>0</v>
      </c>
      <c r="ML162" s="614">
        <v>0</v>
      </c>
      <c r="MM162" s="614">
        <v>0</v>
      </c>
      <c r="MN162" s="614">
        <v>0</v>
      </c>
      <c r="MO162" s="614">
        <v>0</v>
      </c>
      <c r="MP162" s="614">
        <v>0</v>
      </c>
      <c r="MQ162" s="614">
        <v>0</v>
      </c>
      <c r="MR162" s="614">
        <v>0</v>
      </c>
      <c r="MS162" s="614">
        <v>0</v>
      </c>
      <c r="MT162" s="614">
        <v>0</v>
      </c>
      <c r="MU162" s="614">
        <v>0</v>
      </c>
      <c r="MV162" s="614">
        <v>0</v>
      </c>
      <c r="MW162" s="614">
        <v>0</v>
      </c>
      <c r="MX162" s="614">
        <v>0</v>
      </c>
      <c r="MY162" s="614">
        <v>0</v>
      </c>
      <c r="MZ162" s="614">
        <v>0</v>
      </c>
      <c r="NA162" s="614">
        <v>0</v>
      </c>
      <c r="NB162" s="614">
        <v>0</v>
      </c>
      <c r="NC162" s="614">
        <v>0</v>
      </c>
      <c r="ND162" s="614">
        <v>0</v>
      </c>
      <c r="NE162" s="614">
        <v>0</v>
      </c>
      <c r="NF162" s="614">
        <v>0</v>
      </c>
      <c r="NG162" s="614">
        <v>0</v>
      </c>
      <c r="NH162" s="614">
        <v>0</v>
      </c>
      <c r="NI162" s="614">
        <v>0</v>
      </c>
      <c r="NJ162" s="614">
        <v>0</v>
      </c>
      <c r="NK162" s="614">
        <v>0</v>
      </c>
      <c r="NL162" s="614">
        <v>0</v>
      </c>
      <c r="NM162" s="614">
        <v>0</v>
      </c>
      <c r="NN162" s="614">
        <v>0</v>
      </c>
      <c r="NO162" s="614">
        <v>0</v>
      </c>
      <c r="NP162" s="614">
        <v>0</v>
      </c>
      <c r="NQ162" s="614">
        <v>0</v>
      </c>
      <c r="NR162" s="614">
        <v>0</v>
      </c>
      <c r="NS162" s="614">
        <v>0</v>
      </c>
      <c r="NT162" s="614">
        <v>0</v>
      </c>
      <c r="NU162" s="614">
        <v>0</v>
      </c>
      <c r="NV162" s="614">
        <v>0</v>
      </c>
      <c r="NW162" s="614">
        <v>0</v>
      </c>
      <c r="NX162" s="614">
        <v>0</v>
      </c>
      <c r="NY162" s="614">
        <v>0</v>
      </c>
      <c r="NZ162" s="614">
        <v>0</v>
      </c>
      <c r="OA162" s="614">
        <v>0</v>
      </c>
      <c r="OB162" s="614">
        <v>0</v>
      </c>
      <c r="OC162" s="614">
        <v>0</v>
      </c>
      <c r="OD162" s="614">
        <v>0</v>
      </c>
      <c r="OE162" s="614">
        <v>0</v>
      </c>
      <c r="OF162" s="614">
        <v>0</v>
      </c>
      <c r="OG162" s="614">
        <v>0</v>
      </c>
      <c r="OH162" s="614">
        <v>0</v>
      </c>
      <c r="OI162" s="614">
        <v>0</v>
      </c>
      <c r="OJ162" s="614">
        <v>0</v>
      </c>
      <c r="OK162" s="614">
        <v>0</v>
      </c>
      <c r="OL162" s="614">
        <v>0</v>
      </c>
      <c r="OM162" s="614">
        <v>0</v>
      </c>
      <c r="ON162" s="614">
        <v>0</v>
      </c>
      <c r="OO162" s="614">
        <v>0</v>
      </c>
      <c r="OP162" s="614">
        <v>0</v>
      </c>
      <c r="OQ162" s="614">
        <v>0</v>
      </c>
      <c r="OR162" s="614">
        <v>0</v>
      </c>
      <c r="OS162" s="614">
        <v>0</v>
      </c>
      <c r="OT162" s="614">
        <v>0</v>
      </c>
      <c r="OU162" s="614">
        <v>0</v>
      </c>
      <c r="OV162" s="614">
        <v>0</v>
      </c>
      <c r="OW162" s="614">
        <v>0</v>
      </c>
      <c r="OX162" s="614">
        <v>0</v>
      </c>
      <c r="OY162" s="614">
        <v>0</v>
      </c>
      <c r="OZ162" s="614">
        <v>0</v>
      </c>
      <c r="PA162" s="614">
        <v>0</v>
      </c>
      <c r="PB162" s="614">
        <v>0</v>
      </c>
      <c r="PC162" s="614">
        <v>0</v>
      </c>
      <c r="PD162" s="614">
        <v>0</v>
      </c>
      <c r="PE162" s="614">
        <v>0</v>
      </c>
      <c r="PF162" s="614">
        <v>0</v>
      </c>
      <c r="PG162" s="614">
        <v>0</v>
      </c>
      <c r="PH162" s="614">
        <v>0</v>
      </c>
      <c r="PI162" s="614">
        <v>0</v>
      </c>
      <c r="PJ162" s="614">
        <v>0</v>
      </c>
      <c r="PK162" s="614">
        <v>0</v>
      </c>
      <c r="PL162" s="614">
        <v>0</v>
      </c>
      <c r="PM162" s="614">
        <v>0</v>
      </c>
      <c r="PN162" s="614">
        <v>0</v>
      </c>
      <c r="PO162" s="614">
        <v>0</v>
      </c>
      <c r="PP162" s="614">
        <v>0</v>
      </c>
      <c r="PQ162" s="614">
        <v>0</v>
      </c>
      <c r="PR162" s="614">
        <v>0</v>
      </c>
      <c r="PS162" s="614">
        <v>0</v>
      </c>
      <c r="PT162" s="614">
        <v>0</v>
      </c>
      <c r="PU162" s="614">
        <v>0</v>
      </c>
      <c r="PV162" s="614">
        <v>0</v>
      </c>
      <c r="PW162" s="614">
        <v>0</v>
      </c>
      <c r="PX162" s="614">
        <v>0</v>
      </c>
      <c r="PY162" s="614">
        <v>0</v>
      </c>
      <c r="PZ162" s="614">
        <v>0</v>
      </c>
      <c r="QA162" s="614">
        <v>0</v>
      </c>
      <c r="QB162" s="614">
        <v>0</v>
      </c>
      <c r="QC162" s="614">
        <v>0</v>
      </c>
      <c r="QD162" s="614">
        <v>0</v>
      </c>
      <c r="QE162" s="614">
        <v>0</v>
      </c>
      <c r="QF162" s="614">
        <v>0</v>
      </c>
      <c r="QG162" s="614">
        <v>0</v>
      </c>
      <c r="QH162" s="614">
        <v>0</v>
      </c>
      <c r="QI162" s="614">
        <v>0</v>
      </c>
      <c r="QJ162" s="614">
        <v>0</v>
      </c>
      <c r="QK162" s="614">
        <v>0</v>
      </c>
      <c r="QL162" s="614">
        <v>0</v>
      </c>
      <c r="QM162" s="614">
        <v>0</v>
      </c>
      <c r="QN162" s="614">
        <v>0</v>
      </c>
      <c r="QO162" s="614">
        <v>0</v>
      </c>
      <c r="QP162" s="614">
        <v>0</v>
      </c>
      <c r="QQ162" s="614">
        <v>0</v>
      </c>
      <c r="QR162" s="614">
        <v>0</v>
      </c>
      <c r="QS162" s="614">
        <v>0</v>
      </c>
      <c r="QT162" s="614">
        <v>0</v>
      </c>
      <c r="QU162" s="614">
        <v>0</v>
      </c>
      <c r="QV162" s="614">
        <v>0</v>
      </c>
      <c r="QW162" s="614">
        <v>0</v>
      </c>
      <c r="QX162" s="614">
        <v>0</v>
      </c>
      <c r="QY162" s="614">
        <v>0</v>
      </c>
      <c r="QZ162" s="614">
        <v>0</v>
      </c>
      <c r="RA162" s="614">
        <v>0</v>
      </c>
      <c r="RB162" s="614">
        <v>0</v>
      </c>
      <c r="RC162" s="614">
        <v>0</v>
      </c>
      <c r="RD162" s="614">
        <v>0</v>
      </c>
      <c r="RE162" s="614">
        <v>0</v>
      </c>
      <c r="RF162" s="614">
        <v>0</v>
      </c>
      <c r="RG162" s="614">
        <v>0</v>
      </c>
      <c r="RH162" s="614">
        <v>0</v>
      </c>
      <c r="RI162" s="614">
        <v>0</v>
      </c>
      <c r="RJ162" s="614">
        <v>0</v>
      </c>
      <c r="RK162" s="614">
        <v>0</v>
      </c>
      <c r="RL162" s="614">
        <v>0</v>
      </c>
      <c r="RM162" s="614">
        <v>0</v>
      </c>
      <c r="RN162" s="614">
        <v>0</v>
      </c>
      <c r="RO162" s="614">
        <v>0</v>
      </c>
      <c r="RP162" s="614">
        <v>0</v>
      </c>
      <c r="RQ162" s="614">
        <v>0</v>
      </c>
      <c r="RR162" s="614">
        <v>0</v>
      </c>
      <c r="RS162" s="614">
        <v>0</v>
      </c>
      <c r="RT162" s="614">
        <v>0</v>
      </c>
      <c r="RU162" s="614">
        <v>0</v>
      </c>
      <c r="RV162" s="614">
        <v>0</v>
      </c>
      <c r="RW162" s="614">
        <v>0</v>
      </c>
      <c r="RX162" s="614">
        <v>0</v>
      </c>
      <c r="RY162" s="614">
        <v>0</v>
      </c>
      <c r="RZ162" s="614">
        <v>0</v>
      </c>
      <c r="SA162" s="614">
        <v>0</v>
      </c>
      <c r="SB162" s="614">
        <v>0</v>
      </c>
      <c r="SC162" s="614">
        <v>0</v>
      </c>
      <c r="SD162" s="614">
        <v>0</v>
      </c>
      <c r="SE162" s="614">
        <v>0</v>
      </c>
      <c r="SF162" s="614">
        <v>0</v>
      </c>
      <c r="SG162" s="614">
        <v>0</v>
      </c>
      <c r="SH162" s="614">
        <v>0</v>
      </c>
      <c r="SI162" s="614">
        <v>0</v>
      </c>
      <c r="SJ162" s="614">
        <v>0</v>
      </c>
      <c r="SK162" s="267">
        <f t="shared" si="400"/>
        <v>0</v>
      </c>
      <c r="SL162" s="254"/>
      <c r="SM162" s="242"/>
      <c r="SN162" s="242"/>
      <c r="SO162" s="242"/>
    </row>
    <row r="163" spans="1:509" outlineLevel="2" x14ac:dyDescent="0.35">
      <c r="A163" s="242"/>
      <c r="B163" s="251"/>
      <c r="C163" s="438">
        <f>INT($C$29)+2</f>
        <v>3</v>
      </c>
      <c r="D163" s="267"/>
      <c r="E163" s="316">
        <f t="shared" si="402"/>
        <v>22</v>
      </c>
      <c r="F163" s="322"/>
      <c r="G163" s="322"/>
      <c r="H163" s="267"/>
      <c r="I163" s="494"/>
      <c r="J163" s="494" t="s">
        <v>694</v>
      </c>
      <c r="K163" s="494"/>
      <c r="L163" s="612">
        <v>0</v>
      </c>
      <c r="M163" s="612">
        <v>0</v>
      </c>
      <c r="N163" s="612">
        <v>0</v>
      </c>
      <c r="O163" s="612">
        <v>0</v>
      </c>
      <c r="P163" s="612">
        <v>0</v>
      </c>
      <c r="Q163" s="612">
        <v>0</v>
      </c>
      <c r="R163" s="612">
        <v>0</v>
      </c>
      <c r="S163" s="612">
        <v>0</v>
      </c>
      <c r="T163" s="612">
        <v>0</v>
      </c>
      <c r="U163" s="612">
        <v>0</v>
      </c>
      <c r="V163" s="612">
        <v>0</v>
      </c>
      <c r="W163" s="612">
        <v>0</v>
      </c>
      <c r="X163" s="612">
        <v>0</v>
      </c>
      <c r="Y163" s="612">
        <v>0</v>
      </c>
      <c r="Z163" s="612">
        <v>0</v>
      </c>
      <c r="AA163" s="612">
        <v>0</v>
      </c>
      <c r="AB163" s="612">
        <v>0</v>
      </c>
      <c r="AC163" s="612">
        <v>0</v>
      </c>
      <c r="AD163" s="612">
        <v>0</v>
      </c>
      <c r="AE163" s="612">
        <v>0</v>
      </c>
      <c r="AF163" s="612">
        <v>0</v>
      </c>
      <c r="AG163" s="612">
        <v>0</v>
      </c>
      <c r="AH163" s="612">
        <v>0</v>
      </c>
      <c r="AI163" s="612">
        <v>0</v>
      </c>
      <c r="AJ163" s="612">
        <v>0</v>
      </c>
      <c r="AK163" s="612">
        <v>0</v>
      </c>
      <c r="AL163" s="612">
        <v>0</v>
      </c>
      <c r="AM163" s="612">
        <v>0</v>
      </c>
      <c r="AN163" s="612">
        <v>0</v>
      </c>
      <c r="AO163" s="612">
        <v>0</v>
      </c>
      <c r="AP163" s="612">
        <v>0</v>
      </c>
      <c r="AQ163" s="612">
        <v>0</v>
      </c>
      <c r="AR163" s="612">
        <v>0</v>
      </c>
      <c r="AS163" s="612">
        <v>0</v>
      </c>
      <c r="AT163" s="612">
        <v>0</v>
      </c>
      <c r="AU163" s="612">
        <v>0</v>
      </c>
      <c r="AV163" s="612">
        <v>0</v>
      </c>
      <c r="AW163" s="612">
        <v>0</v>
      </c>
      <c r="AX163" s="612">
        <v>0</v>
      </c>
      <c r="AY163" s="612">
        <v>0</v>
      </c>
      <c r="AZ163" s="612">
        <v>0</v>
      </c>
      <c r="BA163" s="612">
        <v>0</v>
      </c>
      <c r="BB163" s="612">
        <v>0</v>
      </c>
      <c r="BC163" s="612">
        <v>0</v>
      </c>
      <c r="BD163" s="612">
        <v>0</v>
      </c>
      <c r="BE163" s="612">
        <v>0</v>
      </c>
      <c r="BF163" s="612">
        <v>0</v>
      </c>
      <c r="BG163" s="612">
        <v>0</v>
      </c>
      <c r="BH163" s="612">
        <v>0</v>
      </c>
      <c r="BI163" s="612">
        <v>0</v>
      </c>
      <c r="BJ163" s="612">
        <v>0</v>
      </c>
      <c r="BK163" s="612">
        <v>0</v>
      </c>
      <c r="BL163" s="612">
        <v>0</v>
      </c>
      <c r="BM163" s="612">
        <v>0</v>
      </c>
      <c r="BN163" s="612">
        <v>0</v>
      </c>
      <c r="BO163" s="612">
        <v>0</v>
      </c>
      <c r="BP163" s="612">
        <v>0</v>
      </c>
      <c r="BQ163" s="612">
        <v>0</v>
      </c>
      <c r="BR163" s="612">
        <v>0</v>
      </c>
      <c r="BS163" s="612">
        <v>0</v>
      </c>
      <c r="BT163" s="612">
        <v>0</v>
      </c>
      <c r="BU163" s="612">
        <v>0</v>
      </c>
      <c r="BV163" s="612">
        <v>0</v>
      </c>
      <c r="BW163" s="612">
        <v>0</v>
      </c>
      <c r="BX163" s="612">
        <v>0</v>
      </c>
      <c r="BY163" s="612">
        <v>0</v>
      </c>
      <c r="BZ163" s="612">
        <v>0</v>
      </c>
      <c r="CA163" s="612">
        <v>0</v>
      </c>
      <c r="CB163" s="612">
        <v>0</v>
      </c>
      <c r="CC163" s="612">
        <v>0</v>
      </c>
      <c r="CD163" s="612">
        <v>0</v>
      </c>
      <c r="CE163" s="612">
        <v>0</v>
      </c>
      <c r="CF163" s="612">
        <v>0</v>
      </c>
      <c r="CG163" s="612">
        <v>0</v>
      </c>
      <c r="CH163" s="612">
        <v>0</v>
      </c>
      <c r="CI163" s="612">
        <v>0</v>
      </c>
      <c r="CJ163" s="612">
        <v>0</v>
      </c>
      <c r="CK163" s="612">
        <v>0</v>
      </c>
      <c r="CL163" s="612">
        <v>0</v>
      </c>
      <c r="CM163" s="612">
        <v>0</v>
      </c>
      <c r="CN163" s="612">
        <v>0</v>
      </c>
      <c r="CO163" s="612">
        <v>0</v>
      </c>
      <c r="CP163" s="612">
        <v>0</v>
      </c>
      <c r="CQ163" s="612">
        <v>0</v>
      </c>
      <c r="CR163" s="612">
        <v>0</v>
      </c>
      <c r="CS163" s="612">
        <v>0</v>
      </c>
      <c r="CT163" s="612">
        <v>0</v>
      </c>
      <c r="CU163" s="612">
        <v>0</v>
      </c>
      <c r="CV163" s="612">
        <v>0</v>
      </c>
      <c r="CW163" s="612">
        <v>0</v>
      </c>
      <c r="CX163" s="612">
        <v>0</v>
      </c>
      <c r="CY163" s="612">
        <v>0</v>
      </c>
      <c r="CZ163" s="612">
        <v>0</v>
      </c>
      <c r="DA163" s="612">
        <v>0</v>
      </c>
      <c r="DB163" s="612">
        <v>0</v>
      </c>
      <c r="DC163" s="612">
        <v>0</v>
      </c>
      <c r="DD163" s="612">
        <v>0</v>
      </c>
      <c r="DE163" s="612">
        <v>0</v>
      </c>
      <c r="DF163" s="612">
        <v>0</v>
      </c>
      <c r="DG163" s="612">
        <v>0</v>
      </c>
      <c r="DH163" s="612">
        <v>0</v>
      </c>
      <c r="DI163" s="612">
        <v>0</v>
      </c>
      <c r="DJ163" s="612">
        <v>0</v>
      </c>
      <c r="DK163" s="612">
        <v>0</v>
      </c>
      <c r="DL163" s="612">
        <v>0</v>
      </c>
      <c r="DM163" s="612">
        <v>0</v>
      </c>
      <c r="DN163" s="612">
        <v>0</v>
      </c>
      <c r="DO163" s="612">
        <v>0</v>
      </c>
      <c r="DP163" s="612">
        <v>0</v>
      </c>
      <c r="DQ163" s="612">
        <v>0</v>
      </c>
      <c r="DR163" s="612">
        <v>0</v>
      </c>
      <c r="DS163" s="612">
        <v>0</v>
      </c>
      <c r="DT163" s="612">
        <v>0</v>
      </c>
      <c r="DU163" s="612">
        <v>0</v>
      </c>
      <c r="DV163" s="612">
        <v>0</v>
      </c>
      <c r="DW163" s="612">
        <v>0</v>
      </c>
      <c r="DX163" s="612">
        <v>0</v>
      </c>
      <c r="DY163" s="612">
        <v>0</v>
      </c>
      <c r="DZ163" s="612">
        <v>0</v>
      </c>
      <c r="EA163" s="612">
        <v>0</v>
      </c>
      <c r="EB163" s="612">
        <v>0</v>
      </c>
      <c r="EC163" s="612">
        <v>0</v>
      </c>
      <c r="ED163" s="612">
        <v>0</v>
      </c>
      <c r="EE163" s="612">
        <v>0</v>
      </c>
      <c r="EF163" s="612">
        <v>0</v>
      </c>
      <c r="EG163" s="612">
        <v>0</v>
      </c>
      <c r="EH163" s="612">
        <v>0</v>
      </c>
      <c r="EI163" s="612">
        <v>0</v>
      </c>
      <c r="EJ163" s="612">
        <v>0</v>
      </c>
      <c r="EK163" s="612">
        <v>0</v>
      </c>
      <c r="EL163" s="612">
        <v>0</v>
      </c>
      <c r="EM163" s="612">
        <v>0</v>
      </c>
      <c r="EN163" s="612">
        <v>0</v>
      </c>
      <c r="EO163" s="612">
        <v>0</v>
      </c>
      <c r="EP163" s="612">
        <v>0</v>
      </c>
      <c r="EQ163" s="612">
        <v>0</v>
      </c>
      <c r="ER163" s="612">
        <v>0</v>
      </c>
      <c r="ES163" s="612">
        <v>0</v>
      </c>
      <c r="ET163" s="612">
        <v>0</v>
      </c>
      <c r="EU163" s="612">
        <v>0</v>
      </c>
      <c r="EV163" s="612">
        <v>0</v>
      </c>
      <c r="EW163" s="612">
        <v>0</v>
      </c>
      <c r="EX163" s="612">
        <v>0</v>
      </c>
      <c r="EY163" s="612">
        <v>0</v>
      </c>
      <c r="EZ163" s="612">
        <v>0</v>
      </c>
      <c r="FA163" s="612">
        <v>0</v>
      </c>
      <c r="FB163" s="612">
        <v>0</v>
      </c>
      <c r="FC163" s="612">
        <v>0</v>
      </c>
      <c r="FD163" s="612">
        <v>0</v>
      </c>
      <c r="FE163" s="612">
        <v>0</v>
      </c>
      <c r="FF163" s="612">
        <v>0</v>
      </c>
      <c r="FG163" s="612">
        <v>0</v>
      </c>
      <c r="FH163" s="612">
        <v>0</v>
      </c>
      <c r="FI163" s="612">
        <v>0</v>
      </c>
      <c r="FJ163" s="612">
        <v>0</v>
      </c>
      <c r="FK163" s="612">
        <v>0</v>
      </c>
      <c r="FL163" s="612">
        <v>0</v>
      </c>
      <c r="FM163" s="612">
        <v>0</v>
      </c>
      <c r="FN163" s="612">
        <v>0</v>
      </c>
      <c r="FO163" s="612">
        <v>0</v>
      </c>
      <c r="FP163" s="612">
        <v>0</v>
      </c>
      <c r="FQ163" s="612">
        <v>0</v>
      </c>
      <c r="FR163" s="612">
        <v>0</v>
      </c>
      <c r="FS163" s="612">
        <v>0</v>
      </c>
      <c r="FT163" s="612">
        <v>0</v>
      </c>
      <c r="FU163" s="612">
        <v>0</v>
      </c>
      <c r="FV163" s="612">
        <v>0</v>
      </c>
      <c r="FW163" s="612">
        <v>0</v>
      </c>
      <c r="FX163" s="612">
        <v>0</v>
      </c>
      <c r="FY163" s="612">
        <v>0</v>
      </c>
      <c r="FZ163" s="612">
        <v>0</v>
      </c>
      <c r="GA163" s="612">
        <v>0</v>
      </c>
      <c r="GB163" s="612">
        <v>0</v>
      </c>
      <c r="GC163" s="612">
        <v>0</v>
      </c>
      <c r="GD163" s="612">
        <v>0</v>
      </c>
      <c r="GE163" s="612">
        <v>0</v>
      </c>
      <c r="GF163" s="612">
        <v>0</v>
      </c>
      <c r="GG163" s="612">
        <v>0</v>
      </c>
      <c r="GH163" s="612">
        <v>0</v>
      </c>
      <c r="GI163" s="612">
        <v>0</v>
      </c>
      <c r="GJ163" s="612">
        <v>0</v>
      </c>
      <c r="GK163" s="612">
        <v>0</v>
      </c>
      <c r="GL163" s="612">
        <v>0</v>
      </c>
      <c r="GM163" s="612">
        <v>0</v>
      </c>
      <c r="GN163" s="612">
        <v>0</v>
      </c>
      <c r="GO163" s="612">
        <v>0</v>
      </c>
      <c r="GP163" s="612">
        <v>0</v>
      </c>
      <c r="GQ163" s="612">
        <v>0</v>
      </c>
      <c r="GR163" s="612">
        <v>0</v>
      </c>
      <c r="GS163" s="612">
        <v>0</v>
      </c>
      <c r="GT163" s="612">
        <v>0</v>
      </c>
      <c r="GU163" s="612">
        <v>0</v>
      </c>
      <c r="GV163" s="612">
        <v>0</v>
      </c>
      <c r="GW163" s="612">
        <v>0</v>
      </c>
      <c r="GX163" s="612">
        <v>0</v>
      </c>
      <c r="GY163" s="612">
        <v>0</v>
      </c>
      <c r="GZ163" s="612">
        <v>0</v>
      </c>
      <c r="HA163" s="612">
        <v>0</v>
      </c>
      <c r="HB163" s="612">
        <v>0</v>
      </c>
      <c r="HC163" s="612">
        <v>0</v>
      </c>
      <c r="HD163" s="612">
        <v>0</v>
      </c>
      <c r="HE163" s="612">
        <v>0</v>
      </c>
      <c r="HF163" s="612">
        <v>0</v>
      </c>
      <c r="HG163" s="612">
        <v>0</v>
      </c>
      <c r="HH163" s="612">
        <v>0</v>
      </c>
      <c r="HI163" s="612">
        <v>0</v>
      </c>
      <c r="HJ163" s="612">
        <v>0</v>
      </c>
      <c r="HK163" s="612">
        <v>0</v>
      </c>
      <c r="HL163" s="612">
        <v>0</v>
      </c>
      <c r="HM163" s="612">
        <v>0</v>
      </c>
      <c r="HN163" s="612">
        <v>0</v>
      </c>
      <c r="HO163" s="612">
        <v>0</v>
      </c>
      <c r="HP163" s="612">
        <v>0</v>
      </c>
      <c r="HQ163" s="612">
        <v>0</v>
      </c>
      <c r="HR163" s="612">
        <v>0</v>
      </c>
      <c r="HS163" s="612">
        <v>0</v>
      </c>
      <c r="HT163" s="612">
        <v>0</v>
      </c>
      <c r="HU163" s="612">
        <v>0</v>
      </c>
      <c r="HV163" s="612">
        <v>0</v>
      </c>
      <c r="HW163" s="612">
        <v>0</v>
      </c>
      <c r="HX163" s="612">
        <v>0</v>
      </c>
      <c r="HY163" s="612">
        <v>0</v>
      </c>
      <c r="HZ163" s="612">
        <v>0</v>
      </c>
      <c r="IA163" s="612">
        <v>0</v>
      </c>
      <c r="IB163" s="612">
        <v>0</v>
      </c>
      <c r="IC163" s="612">
        <v>0</v>
      </c>
      <c r="ID163" s="612">
        <v>0</v>
      </c>
      <c r="IE163" s="612">
        <v>0</v>
      </c>
      <c r="IF163" s="612">
        <v>0</v>
      </c>
      <c r="IG163" s="612">
        <v>0</v>
      </c>
      <c r="IH163" s="612">
        <v>0</v>
      </c>
      <c r="II163" s="612">
        <v>0</v>
      </c>
      <c r="IJ163" s="612">
        <v>0</v>
      </c>
      <c r="IK163" s="612">
        <v>0</v>
      </c>
      <c r="IL163" s="612">
        <v>0</v>
      </c>
      <c r="IM163" s="612">
        <v>0</v>
      </c>
      <c r="IN163" s="612">
        <v>0</v>
      </c>
      <c r="IO163" s="612">
        <v>0</v>
      </c>
      <c r="IP163" s="612">
        <v>0</v>
      </c>
      <c r="IQ163" s="612">
        <v>0</v>
      </c>
      <c r="IR163" s="612">
        <v>0</v>
      </c>
      <c r="IS163" s="612">
        <v>0</v>
      </c>
      <c r="IT163" s="612">
        <v>0</v>
      </c>
      <c r="IU163" s="612">
        <v>0</v>
      </c>
      <c r="IV163" s="612">
        <v>0</v>
      </c>
      <c r="IW163" s="612">
        <v>0</v>
      </c>
      <c r="IX163" s="612">
        <v>0</v>
      </c>
      <c r="IY163" s="612">
        <v>0</v>
      </c>
      <c r="IZ163" s="612">
        <v>0</v>
      </c>
      <c r="JA163" s="612">
        <v>0</v>
      </c>
      <c r="JB163" s="612">
        <v>0</v>
      </c>
      <c r="JC163" s="612">
        <v>0</v>
      </c>
      <c r="JD163" s="612">
        <v>0</v>
      </c>
      <c r="JE163" s="612">
        <v>0</v>
      </c>
      <c r="JF163" s="612">
        <v>0</v>
      </c>
      <c r="JG163" s="612">
        <v>0</v>
      </c>
      <c r="JH163" s="612">
        <v>0</v>
      </c>
      <c r="JI163" s="612">
        <v>0</v>
      </c>
      <c r="JJ163" s="612">
        <v>0</v>
      </c>
      <c r="JK163" s="612">
        <v>0</v>
      </c>
      <c r="JL163" s="612">
        <v>0</v>
      </c>
      <c r="JM163" s="612">
        <v>0</v>
      </c>
      <c r="JN163" s="612">
        <v>0</v>
      </c>
      <c r="JO163" s="612">
        <v>0</v>
      </c>
      <c r="JP163" s="612">
        <v>0</v>
      </c>
      <c r="JQ163" s="612">
        <v>0</v>
      </c>
      <c r="JR163" s="612">
        <v>0</v>
      </c>
      <c r="JS163" s="612">
        <v>0</v>
      </c>
      <c r="JT163" s="612">
        <v>0</v>
      </c>
      <c r="JU163" s="612">
        <v>0</v>
      </c>
      <c r="JV163" s="612">
        <v>0</v>
      </c>
      <c r="JW163" s="612">
        <v>0</v>
      </c>
      <c r="JX163" s="612">
        <v>0</v>
      </c>
      <c r="JY163" s="612">
        <v>0</v>
      </c>
      <c r="JZ163" s="612">
        <v>0</v>
      </c>
      <c r="KA163" s="612">
        <v>0</v>
      </c>
      <c r="KB163" s="612">
        <v>0</v>
      </c>
      <c r="KC163" s="612">
        <v>0</v>
      </c>
      <c r="KD163" s="612">
        <v>0</v>
      </c>
      <c r="KE163" s="612">
        <v>0</v>
      </c>
      <c r="KF163" s="612">
        <v>0</v>
      </c>
      <c r="KG163" s="612">
        <v>0</v>
      </c>
      <c r="KH163" s="612">
        <v>0</v>
      </c>
      <c r="KI163" s="612">
        <v>0</v>
      </c>
      <c r="KJ163" s="612">
        <v>0</v>
      </c>
      <c r="KK163" s="612">
        <v>0</v>
      </c>
      <c r="KL163" s="612">
        <v>0</v>
      </c>
      <c r="KM163" s="612">
        <v>0</v>
      </c>
      <c r="KN163" s="612">
        <v>0</v>
      </c>
      <c r="KO163" s="612">
        <v>0</v>
      </c>
      <c r="KP163" s="612">
        <v>0</v>
      </c>
      <c r="KQ163" s="612">
        <v>0</v>
      </c>
      <c r="KR163" s="612">
        <v>0</v>
      </c>
      <c r="KS163" s="612">
        <v>0</v>
      </c>
      <c r="KT163" s="612">
        <v>0</v>
      </c>
      <c r="KU163" s="612">
        <v>0</v>
      </c>
      <c r="KV163" s="612">
        <v>0</v>
      </c>
      <c r="KW163" s="612">
        <v>0</v>
      </c>
      <c r="KX163" s="612">
        <v>0</v>
      </c>
      <c r="KY163" s="612">
        <v>0</v>
      </c>
      <c r="KZ163" s="612">
        <v>0</v>
      </c>
      <c r="LA163" s="612">
        <v>0</v>
      </c>
      <c r="LB163" s="612">
        <v>0</v>
      </c>
      <c r="LC163" s="612">
        <v>0</v>
      </c>
      <c r="LD163" s="612">
        <v>0</v>
      </c>
      <c r="LE163" s="612">
        <v>0</v>
      </c>
      <c r="LF163" s="612">
        <v>0</v>
      </c>
      <c r="LG163" s="612">
        <v>0</v>
      </c>
      <c r="LH163" s="612">
        <v>0</v>
      </c>
      <c r="LI163" s="612">
        <v>0</v>
      </c>
      <c r="LJ163" s="612">
        <v>0</v>
      </c>
      <c r="LK163" s="612">
        <v>0</v>
      </c>
      <c r="LL163" s="612">
        <v>0</v>
      </c>
      <c r="LM163" s="612">
        <v>0</v>
      </c>
      <c r="LN163" s="612">
        <v>0</v>
      </c>
      <c r="LO163" s="612">
        <v>0</v>
      </c>
      <c r="LP163" s="612">
        <v>0</v>
      </c>
      <c r="LQ163" s="612">
        <v>0</v>
      </c>
      <c r="LR163" s="612">
        <v>0</v>
      </c>
      <c r="LS163" s="612">
        <v>0</v>
      </c>
      <c r="LT163" s="612">
        <v>0</v>
      </c>
      <c r="LU163" s="612">
        <v>0</v>
      </c>
      <c r="LV163" s="612">
        <v>0</v>
      </c>
      <c r="LW163" s="612">
        <v>0</v>
      </c>
      <c r="LX163" s="612">
        <v>0</v>
      </c>
      <c r="LY163" s="612">
        <v>0</v>
      </c>
      <c r="LZ163" s="612">
        <v>0</v>
      </c>
      <c r="MA163" s="612">
        <v>0</v>
      </c>
      <c r="MB163" s="612">
        <v>0</v>
      </c>
      <c r="MC163" s="612">
        <v>0</v>
      </c>
      <c r="MD163" s="612">
        <v>0</v>
      </c>
      <c r="ME163" s="612">
        <v>0</v>
      </c>
      <c r="MF163" s="612">
        <v>0</v>
      </c>
      <c r="MG163" s="612">
        <v>0</v>
      </c>
      <c r="MH163" s="612">
        <v>0</v>
      </c>
      <c r="MI163" s="612">
        <v>0</v>
      </c>
      <c r="MJ163" s="612">
        <v>0</v>
      </c>
      <c r="MK163" s="612">
        <v>0</v>
      </c>
      <c r="ML163" s="612">
        <v>0</v>
      </c>
      <c r="MM163" s="612">
        <v>0</v>
      </c>
      <c r="MN163" s="612">
        <v>0</v>
      </c>
      <c r="MO163" s="612">
        <v>0</v>
      </c>
      <c r="MP163" s="612">
        <v>0</v>
      </c>
      <c r="MQ163" s="612">
        <v>0</v>
      </c>
      <c r="MR163" s="612">
        <v>0</v>
      </c>
      <c r="MS163" s="612">
        <v>0</v>
      </c>
      <c r="MT163" s="612">
        <v>0</v>
      </c>
      <c r="MU163" s="612">
        <v>0</v>
      </c>
      <c r="MV163" s="612">
        <v>0</v>
      </c>
      <c r="MW163" s="612">
        <v>0</v>
      </c>
      <c r="MX163" s="612">
        <v>0</v>
      </c>
      <c r="MY163" s="612">
        <v>0</v>
      </c>
      <c r="MZ163" s="612">
        <v>0</v>
      </c>
      <c r="NA163" s="612">
        <v>0</v>
      </c>
      <c r="NB163" s="612">
        <v>0</v>
      </c>
      <c r="NC163" s="612">
        <v>0</v>
      </c>
      <c r="ND163" s="612">
        <v>0</v>
      </c>
      <c r="NE163" s="612">
        <v>0</v>
      </c>
      <c r="NF163" s="612">
        <v>0</v>
      </c>
      <c r="NG163" s="612">
        <v>0</v>
      </c>
      <c r="NH163" s="612">
        <v>0</v>
      </c>
      <c r="NI163" s="612">
        <v>0</v>
      </c>
      <c r="NJ163" s="612">
        <v>0</v>
      </c>
      <c r="NK163" s="612">
        <v>0</v>
      </c>
      <c r="NL163" s="612">
        <v>0</v>
      </c>
      <c r="NM163" s="612">
        <v>0</v>
      </c>
      <c r="NN163" s="612">
        <v>0</v>
      </c>
      <c r="NO163" s="612">
        <v>0</v>
      </c>
      <c r="NP163" s="612">
        <v>0</v>
      </c>
      <c r="NQ163" s="612">
        <v>0</v>
      </c>
      <c r="NR163" s="612">
        <v>0</v>
      </c>
      <c r="NS163" s="612">
        <v>0</v>
      </c>
      <c r="NT163" s="612">
        <v>0</v>
      </c>
      <c r="NU163" s="612">
        <v>0</v>
      </c>
      <c r="NV163" s="612">
        <v>0</v>
      </c>
      <c r="NW163" s="612">
        <v>0</v>
      </c>
      <c r="NX163" s="612">
        <v>0</v>
      </c>
      <c r="NY163" s="612">
        <v>0</v>
      </c>
      <c r="NZ163" s="612">
        <v>0</v>
      </c>
      <c r="OA163" s="612">
        <v>0</v>
      </c>
      <c r="OB163" s="612">
        <v>0</v>
      </c>
      <c r="OC163" s="612">
        <v>0</v>
      </c>
      <c r="OD163" s="612">
        <v>0</v>
      </c>
      <c r="OE163" s="612">
        <v>0</v>
      </c>
      <c r="OF163" s="612">
        <v>0</v>
      </c>
      <c r="OG163" s="612">
        <v>0</v>
      </c>
      <c r="OH163" s="612">
        <v>0</v>
      </c>
      <c r="OI163" s="612">
        <v>0</v>
      </c>
      <c r="OJ163" s="612">
        <v>0</v>
      </c>
      <c r="OK163" s="612">
        <v>0</v>
      </c>
      <c r="OL163" s="612">
        <v>0</v>
      </c>
      <c r="OM163" s="612">
        <v>0</v>
      </c>
      <c r="ON163" s="612">
        <v>0</v>
      </c>
      <c r="OO163" s="612">
        <v>0</v>
      </c>
      <c r="OP163" s="612">
        <v>0</v>
      </c>
      <c r="OQ163" s="612">
        <v>0</v>
      </c>
      <c r="OR163" s="612">
        <v>0</v>
      </c>
      <c r="OS163" s="612">
        <v>0</v>
      </c>
      <c r="OT163" s="612">
        <v>0</v>
      </c>
      <c r="OU163" s="612">
        <v>0</v>
      </c>
      <c r="OV163" s="612">
        <v>0</v>
      </c>
      <c r="OW163" s="612">
        <v>0</v>
      </c>
      <c r="OX163" s="612">
        <v>0</v>
      </c>
      <c r="OY163" s="612">
        <v>0</v>
      </c>
      <c r="OZ163" s="612">
        <v>0</v>
      </c>
      <c r="PA163" s="612">
        <v>0</v>
      </c>
      <c r="PB163" s="612">
        <v>0</v>
      </c>
      <c r="PC163" s="612">
        <v>0</v>
      </c>
      <c r="PD163" s="612">
        <v>0</v>
      </c>
      <c r="PE163" s="612">
        <v>0</v>
      </c>
      <c r="PF163" s="612">
        <v>0</v>
      </c>
      <c r="PG163" s="612">
        <v>0</v>
      </c>
      <c r="PH163" s="612">
        <v>0</v>
      </c>
      <c r="PI163" s="612">
        <v>0</v>
      </c>
      <c r="PJ163" s="612">
        <v>0</v>
      </c>
      <c r="PK163" s="612">
        <v>0</v>
      </c>
      <c r="PL163" s="612">
        <v>0</v>
      </c>
      <c r="PM163" s="612">
        <v>0</v>
      </c>
      <c r="PN163" s="612">
        <v>0</v>
      </c>
      <c r="PO163" s="612">
        <v>0</v>
      </c>
      <c r="PP163" s="612">
        <v>0</v>
      </c>
      <c r="PQ163" s="612">
        <v>0</v>
      </c>
      <c r="PR163" s="612">
        <v>0</v>
      </c>
      <c r="PS163" s="612">
        <v>0</v>
      </c>
      <c r="PT163" s="612">
        <v>0</v>
      </c>
      <c r="PU163" s="612">
        <v>0</v>
      </c>
      <c r="PV163" s="612">
        <v>0</v>
      </c>
      <c r="PW163" s="612">
        <v>0</v>
      </c>
      <c r="PX163" s="612">
        <v>0</v>
      </c>
      <c r="PY163" s="612">
        <v>0</v>
      </c>
      <c r="PZ163" s="612">
        <v>0</v>
      </c>
      <c r="QA163" s="612">
        <v>0</v>
      </c>
      <c r="QB163" s="612">
        <v>0</v>
      </c>
      <c r="QC163" s="612">
        <v>0</v>
      </c>
      <c r="QD163" s="612">
        <v>0</v>
      </c>
      <c r="QE163" s="612">
        <v>0</v>
      </c>
      <c r="QF163" s="612">
        <v>0</v>
      </c>
      <c r="QG163" s="612">
        <v>0</v>
      </c>
      <c r="QH163" s="612">
        <v>0</v>
      </c>
      <c r="QI163" s="612">
        <v>0</v>
      </c>
      <c r="QJ163" s="612">
        <v>0</v>
      </c>
      <c r="QK163" s="612">
        <v>0</v>
      </c>
      <c r="QL163" s="612">
        <v>0</v>
      </c>
      <c r="QM163" s="612">
        <v>0</v>
      </c>
      <c r="QN163" s="612">
        <v>0</v>
      </c>
      <c r="QO163" s="612">
        <v>0</v>
      </c>
      <c r="QP163" s="612">
        <v>0</v>
      </c>
      <c r="QQ163" s="612">
        <v>0</v>
      </c>
      <c r="QR163" s="612">
        <v>0</v>
      </c>
      <c r="QS163" s="612">
        <v>0</v>
      </c>
      <c r="QT163" s="612">
        <v>0</v>
      </c>
      <c r="QU163" s="612">
        <v>0</v>
      </c>
      <c r="QV163" s="612">
        <v>0</v>
      </c>
      <c r="QW163" s="612">
        <v>0</v>
      </c>
      <c r="QX163" s="612">
        <v>0</v>
      </c>
      <c r="QY163" s="612">
        <v>0</v>
      </c>
      <c r="QZ163" s="612">
        <v>0</v>
      </c>
      <c r="RA163" s="612">
        <v>0</v>
      </c>
      <c r="RB163" s="612">
        <v>0</v>
      </c>
      <c r="RC163" s="612">
        <v>0</v>
      </c>
      <c r="RD163" s="612">
        <v>0</v>
      </c>
      <c r="RE163" s="612">
        <v>0</v>
      </c>
      <c r="RF163" s="612">
        <v>0</v>
      </c>
      <c r="RG163" s="612">
        <v>0</v>
      </c>
      <c r="RH163" s="612">
        <v>0</v>
      </c>
      <c r="RI163" s="612">
        <v>0</v>
      </c>
      <c r="RJ163" s="612">
        <v>0</v>
      </c>
      <c r="RK163" s="612">
        <v>0</v>
      </c>
      <c r="RL163" s="612">
        <v>0</v>
      </c>
      <c r="RM163" s="612">
        <v>0</v>
      </c>
      <c r="RN163" s="612">
        <v>0</v>
      </c>
      <c r="RO163" s="612">
        <v>0</v>
      </c>
      <c r="RP163" s="612">
        <v>0</v>
      </c>
      <c r="RQ163" s="612">
        <v>0</v>
      </c>
      <c r="RR163" s="612">
        <v>0</v>
      </c>
      <c r="RS163" s="612">
        <v>0</v>
      </c>
      <c r="RT163" s="612">
        <v>0</v>
      </c>
      <c r="RU163" s="612">
        <v>0</v>
      </c>
      <c r="RV163" s="612">
        <v>0</v>
      </c>
      <c r="RW163" s="612">
        <v>0</v>
      </c>
      <c r="RX163" s="612">
        <v>0</v>
      </c>
      <c r="RY163" s="612">
        <v>0</v>
      </c>
      <c r="RZ163" s="612">
        <v>0</v>
      </c>
      <c r="SA163" s="612">
        <v>0</v>
      </c>
      <c r="SB163" s="612">
        <v>0</v>
      </c>
      <c r="SC163" s="612">
        <v>0</v>
      </c>
      <c r="SD163" s="612">
        <v>0</v>
      </c>
      <c r="SE163" s="612">
        <v>0</v>
      </c>
      <c r="SF163" s="612">
        <v>0</v>
      </c>
      <c r="SG163" s="612">
        <v>0</v>
      </c>
      <c r="SH163" s="612">
        <v>0</v>
      </c>
      <c r="SI163" s="612">
        <v>0</v>
      </c>
      <c r="SJ163" s="612">
        <v>0</v>
      </c>
      <c r="SK163" s="267">
        <f t="shared" si="400"/>
        <v>0</v>
      </c>
      <c r="SL163" s="254"/>
      <c r="SM163" s="242"/>
      <c r="SN163" s="242"/>
      <c r="SO163" s="242"/>
    </row>
    <row r="164" spans="1:509" outlineLevel="3" x14ac:dyDescent="0.35">
      <c r="A164" s="242"/>
      <c r="B164" s="251"/>
      <c r="C164" s="438">
        <f>INT($C$29)+3</f>
        <v>4</v>
      </c>
      <c r="D164" s="267"/>
      <c r="E164" s="316">
        <f t="shared" si="402"/>
        <v>23</v>
      </c>
      <c r="F164" s="322"/>
      <c r="G164" s="322"/>
      <c r="H164" s="267"/>
      <c r="I164" s="338"/>
      <c r="J164" s="338" t="s">
        <v>695</v>
      </c>
      <c r="K164" s="536"/>
      <c r="L164" s="615">
        <v>0</v>
      </c>
      <c r="M164" s="615">
        <v>0</v>
      </c>
      <c r="N164" s="615">
        <v>0</v>
      </c>
      <c r="O164" s="615">
        <v>0</v>
      </c>
      <c r="P164" s="615">
        <v>0</v>
      </c>
      <c r="Q164" s="615">
        <v>0</v>
      </c>
      <c r="R164" s="615">
        <v>0</v>
      </c>
      <c r="S164" s="615">
        <v>0</v>
      </c>
      <c r="T164" s="615">
        <v>0</v>
      </c>
      <c r="U164" s="615">
        <v>0</v>
      </c>
      <c r="V164" s="615">
        <v>0</v>
      </c>
      <c r="W164" s="615">
        <v>0</v>
      </c>
      <c r="X164" s="615">
        <v>0</v>
      </c>
      <c r="Y164" s="615">
        <v>0</v>
      </c>
      <c r="Z164" s="615">
        <v>0</v>
      </c>
      <c r="AA164" s="615">
        <v>0</v>
      </c>
      <c r="AB164" s="615">
        <v>0</v>
      </c>
      <c r="AC164" s="615">
        <v>0</v>
      </c>
      <c r="AD164" s="615">
        <v>0</v>
      </c>
      <c r="AE164" s="615">
        <v>0</v>
      </c>
      <c r="AF164" s="615">
        <v>0</v>
      </c>
      <c r="AG164" s="615">
        <v>0</v>
      </c>
      <c r="AH164" s="615">
        <v>0</v>
      </c>
      <c r="AI164" s="615">
        <v>0</v>
      </c>
      <c r="AJ164" s="615">
        <v>0</v>
      </c>
      <c r="AK164" s="615">
        <v>0</v>
      </c>
      <c r="AL164" s="615">
        <v>0</v>
      </c>
      <c r="AM164" s="615">
        <v>0</v>
      </c>
      <c r="AN164" s="615">
        <v>0</v>
      </c>
      <c r="AO164" s="615">
        <v>0</v>
      </c>
      <c r="AP164" s="615">
        <v>0</v>
      </c>
      <c r="AQ164" s="615">
        <v>0</v>
      </c>
      <c r="AR164" s="615">
        <v>0</v>
      </c>
      <c r="AS164" s="615">
        <v>0</v>
      </c>
      <c r="AT164" s="615">
        <v>0</v>
      </c>
      <c r="AU164" s="615">
        <v>0</v>
      </c>
      <c r="AV164" s="615">
        <v>0</v>
      </c>
      <c r="AW164" s="615">
        <v>0</v>
      </c>
      <c r="AX164" s="615">
        <v>0</v>
      </c>
      <c r="AY164" s="615">
        <v>0</v>
      </c>
      <c r="AZ164" s="615">
        <v>0</v>
      </c>
      <c r="BA164" s="615">
        <v>0</v>
      </c>
      <c r="BB164" s="615">
        <v>0</v>
      </c>
      <c r="BC164" s="615">
        <v>0</v>
      </c>
      <c r="BD164" s="615">
        <v>0</v>
      </c>
      <c r="BE164" s="615">
        <v>0</v>
      </c>
      <c r="BF164" s="615">
        <v>0</v>
      </c>
      <c r="BG164" s="615">
        <v>0</v>
      </c>
      <c r="BH164" s="615">
        <v>0</v>
      </c>
      <c r="BI164" s="615">
        <v>0</v>
      </c>
      <c r="BJ164" s="615">
        <v>0</v>
      </c>
      <c r="BK164" s="615">
        <v>0</v>
      </c>
      <c r="BL164" s="615">
        <v>0</v>
      </c>
      <c r="BM164" s="615">
        <v>0</v>
      </c>
      <c r="BN164" s="615">
        <v>0</v>
      </c>
      <c r="BO164" s="615">
        <v>0</v>
      </c>
      <c r="BP164" s="615">
        <v>0</v>
      </c>
      <c r="BQ164" s="615">
        <v>0</v>
      </c>
      <c r="BR164" s="615">
        <v>0</v>
      </c>
      <c r="BS164" s="615">
        <v>0</v>
      </c>
      <c r="BT164" s="615">
        <v>0</v>
      </c>
      <c r="BU164" s="615">
        <v>0</v>
      </c>
      <c r="BV164" s="615">
        <v>0</v>
      </c>
      <c r="BW164" s="615">
        <v>0</v>
      </c>
      <c r="BX164" s="615">
        <v>0</v>
      </c>
      <c r="BY164" s="615">
        <v>0</v>
      </c>
      <c r="BZ164" s="615">
        <v>0</v>
      </c>
      <c r="CA164" s="615">
        <v>0</v>
      </c>
      <c r="CB164" s="615">
        <v>0</v>
      </c>
      <c r="CC164" s="615">
        <v>0</v>
      </c>
      <c r="CD164" s="615">
        <v>0</v>
      </c>
      <c r="CE164" s="615">
        <v>0</v>
      </c>
      <c r="CF164" s="615">
        <v>0</v>
      </c>
      <c r="CG164" s="615">
        <v>0</v>
      </c>
      <c r="CH164" s="615">
        <v>0</v>
      </c>
      <c r="CI164" s="615">
        <v>0</v>
      </c>
      <c r="CJ164" s="615">
        <v>0</v>
      </c>
      <c r="CK164" s="615">
        <v>0</v>
      </c>
      <c r="CL164" s="615">
        <v>0</v>
      </c>
      <c r="CM164" s="615">
        <v>0</v>
      </c>
      <c r="CN164" s="615">
        <v>0</v>
      </c>
      <c r="CO164" s="615">
        <v>0</v>
      </c>
      <c r="CP164" s="615">
        <v>0</v>
      </c>
      <c r="CQ164" s="615">
        <v>0</v>
      </c>
      <c r="CR164" s="615">
        <v>0</v>
      </c>
      <c r="CS164" s="615">
        <v>0</v>
      </c>
      <c r="CT164" s="615">
        <v>0</v>
      </c>
      <c r="CU164" s="615">
        <v>0</v>
      </c>
      <c r="CV164" s="615">
        <v>0</v>
      </c>
      <c r="CW164" s="615">
        <v>0</v>
      </c>
      <c r="CX164" s="615">
        <v>0</v>
      </c>
      <c r="CY164" s="615">
        <v>0</v>
      </c>
      <c r="CZ164" s="615">
        <v>0</v>
      </c>
      <c r="DA164" s="615">
        <v>0</v>
      </c>
      <c r="DB164" s="615">
        <v>0</v>
      </c>
      <c r="DC164" s="615">
        <v>0</v>
      </c>
      <c r="DD164" s="615">
        <v>0</v>
      </c>
      <c r="DE164" s="615">
        <v>0</v>
      </c>
      <c r="DF164" s="615">
        <v>0</v>
      </c>
      <c r="DG164" s="615">
        <v>0</v>
      </c>
      <c r="DH164" s="615">
        <v>0</v>
      </c>
      <c r="DI164" s="615">
        <v>0</v>
      </c>
      <c r="DJ164" s="615">
        <v>0</v>
      </c>
      <c r="DK164" s="615">
        <v>0</v>
      </c>
      <c r="DL164" s="615">
        <v>0</v>
      </c>
      <c r="DM164" s="615">
        <v>0</v>
      </c>
      <c r="DN164" s="615">
        <v>0</v>
      </c>
      <c r="DO164" s="615">
        <v>0</v>
      </c>
      <c r="DP164" s="615">
        <v>0</v>
      </c>
      <c r="DQ164" s="615">
        <v>0</v>
      </c>
      <c r="DR164" s="615">
        <v>0</v>
      </c>
      <c r="DS164" s="615">
        <v>0</v>
      </c>
      <c r="DT164" s="615">
        <v>0</v>
      </c>
      <c r="DU164" s="615">
        <v>0</v>
      </c>
      <c r="DV164" s="615">
        <v>0</v>
      </c>
      <c r="DW164" s="615">
        <v>0</v>
      </c>
      <c r="DX164" s="615">
        <v>0</v>
      </c>
      <c r="DY164" s="615">
        <v>0</v>
      </c>
      <c r="DZ164" s="615">
        <v>0</v>
      </c>
      <c r="EA164" s="615">
        <v>0</v>
      </c>
      <c r="EB164" s="615">
        <v>0</v>
      </c>
      <c r="EC164" s="615">
        <v>0</v>
      </c>
      <c r="ED164" s="615">
        <v>0</v>
      </c>
      <c r="EE164" s="615">
        <v>0</v>
      </c>
      <c r="EF164" s="615">
        <v>0</v>
      </c>
      <c r="EG164" s="615">
        <v>0</v>
      </c>
      <c r="EH164" s="615">
        <v>0</v>
      </c>
      <c r="EI164" s="615">
        <v>0</v>
      </c>
      <c r="EJ164" s="615">
        <v>0</v>
      </c>
      <c r="EK164" s="615">
        <v>0</v>
      </c>
      <c r="EL164" s="615">
        <v>0</v>
      </c>
      <c r="EM164" s="615">
        <v>0</v>
      </c>
      <c r="EN164" s="615">
        <v>0</v>
      </c>
      <c r="EO164" s="615">
        <v>0</v>
      </c>
      <c r="EP164" s="615">
        <v>0</v>
      </c>
      <c r="EQ164" s="615">
        <v>0</v>
      </c>
      <c r="ER164" s="615">
        <v>0</v>
      </c>
      <c r="ES164" s="615">
        <v>0</v>
      </c>
      <c r="ET164" s="615">
        <v>0</v>
      </c>
      <c r="EU164" s="615">
        <v>0</v>
      </c>
      <c r="EV164" s="615">
        <v>0</v>
      </c>
      <c r="EW164" s="615">
        <v>0</v>
      </c>
      <c r="EX164" s="615">
        <v>0</v>
      </c>
      <c r="EY164" s="615">
        <v>0</v>
      </c>
      <c r="EZ164" s="615">
        <v>0</v>
      </c>
      <c r="FA164" s="615">
        <v>0</v>
      </c>
      <c r="FB164" s="615">
        <v>0</v>
      </c>
      <c r="FC164" s="615">
        <v>0</v>
      </c>
      <c r="FD164" s="615">
        <v>0</v>
      </c>
      <c r="FE164" s="615">
        <v>0</v>
      </c>
      <c r="FF164" s="615">
        <v>0</v>
      </c>
      <c r="FG164" s="615">
        <v>0</v>
      </c>
      <c r="FH164" s="615">
        <v>0</v>
      </c>
      <c r="FI164" s="615">
        <v>0</v>
      </c>
      <c r="FJ164" s="615">
        <v>0</v>
      </c>
      <c r="FK164" s="615">
        <v>0</v>
      </c>
      <c r="FL164" s="615">
        <v>0</v>
      </c>
      <c r="FM164" s="615">
        <v>0</v>
      </c>
      <c r="FN164" s="615">
        <v>0</v>
      </c>
      <c r="FO164" s="615">
        <v>0</v>
      </c>
      <c r="FP164" s="615">
        <v>0</v>
      </c>
      <c r="FQ164" s="615">
        <v>0</v>
      </c>
      <c r="FR164" s="615">
        <v>0</v>
      </c>
      <c r="FS164" s="615">
        <v>0</v>
      </c>
      <c r="FT164" s="615">
        <v>0</v>
      </c>
      <c r="FU164" s="615">
        <v>0</v>
      </c>
      <c r="FV164" s="615">
        <v>0</v>
      </c>
      <c r="FW164" s="615">
        <v>0</v>
      </c>
      <c r="FX164" s="615">
        <v>0</v>
      </c>
      <c r="FY164" s="615">
        <v>0</v>
      </c>
      <c r="FZ164" s="615">
        <v>0</v>
      </c>
      <c r="GA164" s="615">
        <v>0</v>
      </c>
      <c r="GB164" s="615">
        <v>0</v>
      </c>
      <c r="GC164" s="615">
        <v>0</v>
      </c>
      <c r="GD164" s="615">
        <v>0</v>
      </c>
      <c r="GE164" s="615">
        <v>0</v>
      </c>
      <c r="GF164" s="615">
        <v>0</v>
      </c>
      <c r="GG164" s="615">
        <v>0</v>
      </c>
      <c r="GH164" s="615">
        <v>0</v>
      </c>
      <c r="GI164" s="615">
        <v>0</v>
      </c>
      <c r="GJ164" s="615">
        <v>0</v>
      </c>
      <c r="GK164" s="615">
        <v>0</v>
      </c>
      <c r="GL164" s="615">
        <v>0</v>
      </c>
      <c r="GM164" s="615">
        <v>0</v>
      </c>
      <c r="GN164" s="615">
        <v>0</v>
      </c>
      <c r="GO164" s="615">
        <v>0</v>
      </c>
      <c r="GP164" s="615">
        <v>0</v>
      </c>
      <c r="GQ164" s="615">
        <v>0</v>
      </c>
      <c r="GR164" s="615">
        <v>0</v>
      </c>
      <c r="GS164" s="615">
        <v>0</v>
      </c>
      <c r="GT164" s="615">
        <v>0</v>
      </c>
      <c r="GU164" s="615">
        <v>0</v>
      </c>
      <c r="GV164" s="615">
        <v>0</v>
      </c>
      <c r="GW164" s="615">
        <v>0</v>
      </c>
      <c r="GX164" s="615">
        <v>0</v>
      </c>
      <c r="GY164" s="615">
        <v>0</v>
      </c>
      <c r="GZ164" s="615">
        <v>0</v>
      </c>
      <c r="HA164" s="615">
        <v>0</v>
      </c>
      <c r="HB164" s="615">
        <v>0</v>
      </c>
      <c r="HC164" s="615">
        <v>0</v>
      </c>
      <c r="HD164" s="615">
        <v>0</v>
      </c>
      <c r="HE164" s="615">
        <v>0</v>
      </c>
      <c r="HF164" s="615">
        <v>0</v>
      </c>
      <c r="HG164" s="615">
        <v>0</v>
      </c>
      <c r="HH164" s="615">
        <v>0</v>
      </c>
      <c r="HI164" s="615">
        <v>0</v>
      </c>
      <c r="HJ164" s="615">
        <v>0</v>
      </c>
      <c r="HK164" s="615">
        <v>0</v>
      </c>
      <c r="HL164" s="615">
        <v>0</v>
      </c>
      <c r="HM164" s="615">
        <v>0</v>
      </c>
      <c r="HN164" s="615">
        <v>0</v>
      </c>
      <c r="HO164" s="615">
        <v>0</v>
      </c>
      <c r="HP164" s="615">
        <v>0</v>
      </c>
      <c r="HQ164" s="615">
        <v>0</v>
      </c>
      <c r="HR164" s="615">
        <v>0</v>
      </c>
      <c r="HS164" s="615">
        <v>0</v>
      </c>
      <c r="HT164" s="615">
        <v>0</v>
      </c>
      <c r="HU164" s="615">
        <v>0</v>
      </c>
      <c r="HV164" s="615">
        <v>0</v>
      </c>
      <c r="HW164" s="615">
        <v>0</v>
      </c>
      <c r="HX164" s="615">
        <v>0</v>
      </c>
      <c r="HY164" s="615">
        <v>0</v>
      </c>
      <c r="HZ164" s="615">
        <v>0</v>
      </c>
      <c r="IA164" s="615">
        <v>0</v>
      </c>
      <c r="IB164" s="615">
        <v>0</v>
      </c>
      <c r="IC164" s="615">
        <v>0</v>
      </c>
      <c r="ID164" s="615">
        <v>0</v>
      </c>
      <c r="IE164" s="615">
        <v>0</v>
      </c>
      <c r="IF164" s="615">
        <v>0</v>
      </c>
      <c r="IG164" s="615">
        <v>0</v>
      </c>
      <c r="IH164" s="615">
        <v>0</v>
      </c>
      <c r="II164" s="615">
        <v>0</v>
      </c>
      <c r="IJ164" s="615">
        <v>0</v>
      </c>
      <c r="IK164" s="615">
        <v>0</v>
      </c>
      <c r="IL164" s="615">
        <v>0</v>
      </c>
      <c r="IM164" s="615">
        <v>0</v>
      </c>
      <c r="IN164" s="615">
        <v>0</v>
      </c>
      <c r="IO164" s="615">
        <v>0</v>
      </c>
      <c r="IP164" s="615">
        <v>0</v>
      </c>
      <c r="IQ164" s="615">
        <v>0</v>
      </c>
      <c r="IR164" s="615">
        <v>0</v>
      </c>
      <c r="IS164" s="615">
        <v>0</v>
      </c>
      <c r="IT164" s="615">
        <v>0</v>
      </c>
      <c r="IU164" s="615">
        <v>0</v>
      </c>
      <c r="IV164" s="615">
        <v>0</v>
      </c>
      <c r="IW164" s="615">
        <v>0</v>
      </c>
      <c r="IX164" s="615">
        <v>0</v>
      </c>
      <c r="IY164" s="615">
        <v>0</v>
      </c>
      <c r="IZ164" s="615">
        <v>0</v>
      </c>
      <c r="JA164" s="615">
        <v>0</v>
      </c>
      <c r="JB164" s="615">
        <v>0</v>
      </c>
      <c r="JC164" s="615">
        <v>0</v>
      </c>
      <c r="JD164" s="615">
        <v>0</v>
      </c>
      <c r="JE164" s="615">
        <v>0</v>
      </c>
      <c r="JF164" s="615">
        <v>0</v>
      </c>
      <c r="JG164" s="615">
        <v>0</v>
      </c>
      <c r="JH164" s="615">
        <v>0</v>
      </c>
      <c r="JI164" s="615">
        <v>0</v>
      </c>
      <c r="JJ164" s="615">
        <v>0</v>
      </c>
      <c r="JK164" s="615">
        <v>0</v>
      </c>
      <c r="JL164" s="615">
        <v>0</v>
      </c>
      <c r="JM164" s="615">
        <v>0</v>
      </c>
      <c r="JN164" s="615">
        <v>0</v>
      </c>
      <c r="JO164" s="615">
        <v>0</v>
      </c>
      <c r="JP164" s="615">
        <v>0</v>
      </c>
      <c r="JQ164" s="615">
        <v>0</v>
      </c>
      <c r="JR164" s="615">
        <v>0</v>
      </c>
      <c r="JS164" s="615">
        <v>0</v>
      </c>
      <c r="JT164" s="615">
        <v>0</v>
      </c>
      <c r="JU164" s="615">
        <v>0</v>
      </c>
      <c r="JV164" s="615">
        <v>0</v>
      </c>
      <c r="JW164" s="615">
        <v>0</v>
      </c>
      <c r="JX164" s="615">
        <v>0</v>
      </c>
      <c r="JY164" s="615">
        <v>0</v>
      </c>
      <c r="JZ164" s="615">
        <v>0</v>
      </c>
      <c r="KA164" s="615">
        <v>0</v>
      </c>
      <c r="KB164" s="615">
        <v>0</v>
      </c>
      <c r="KC164" s="615">
        <v>0</v>
      </c>
      <c r="KD164" s="615">
        <v>0</v>
      </c>
      <c r="KE164" s="615">
        <v>0</v>
      </c>
      <c r="KF164" s="615">
        <v>0</v>
      </c>
      <c r="KG164" s="615">
        <v>0</v>
      </c>
      <c r="KH164" s="615">
        <v>0</v>
      </c>
      <c r="KI164" s="615">
        <v>0</v>
      </c>
      <c r="KJ164" s="615">
        <v>0</v>
      </c>
      <c r="KK164" s="615">
        <v>0</v>
      </c>
      <c r="KL164" s="615">
        <v>0</v>
      </c>
      <c r="KM164" s="615">
        <v>0</v>
      </c>
      <c r="KN164" s="615">
        <v>0</v>
      </c>
      <c r="KO164" s="615">
        <v>0</v>
      </c>
      <c r="KP164" s="615">
        <v>0</v>
      </c>
      <c r="KQ164" s="615">
        <v>0</v>
      </c>
      <c r="KR164" s="615">
        <v>0</v>
      </c>
      <c r="KS164" s="615">
        <v>0</v>
      </c>
      <c r="KT164" s="615">
        <v>0</v>
      </c>
      <c r="KU164" s="615">
        <v>0</v>
      </c>
      <c r="KV164" s="615">
        <v>0</v>
      </c>
      <c r="KW164" s="615">
        <v>0</v>
      </c>
      <c r="KX164" s="615">
        <v>0</v>
      </c>
      <c r="KY164" s="615">
        <v>0</v>
      </c>
      <c r="KZ164" s="615">
        <v>0</v>
      </c>
      <c r="LA164" s="615">
        <v>0</v>
      </c>
      <c r="LB164" s="615">
        <v>0</v>
      </c>
      <c r="LC164" s="615">
        <v>0</v>
      </c>
      <c r="LD164" s="615">
        <v>0</v>
      </c>
      <c r="LE164" s="615">
        <v>0</v>
      </c>
      <c r="LF164" s="615">
        <v>0</v>
      </c>
      <c r="LG164" s="615">
        <v>0</v>
      </c>
      <c r="LH164" s="615">
        <v>0</v>
      </c>
      <c r="LI164" s="615">
        <v>0</v>
      </c>
      <c r="LJ164" s="615">
        <v>0</v>
      </c>
      <c r="LK164" s="615">
        <v>0</v>
      </c>
      <c r="LL164" s="615">
        <v>0</v>
      </c>
      <c r="LM164" s="615">
        <v>0</v>
      </c>
      <c r="LN164" s="615">
        <v>0</v>
      </c>
      <c r="LO164" s="615">
        <v>0</v>
      </c>
      <c r="LP164" s="615">
        <v>0</v>
      </c>
      <c r="LQ164" s="615">
        <v>0</v>
      </c>
      <c r="LR164" s="615">
        <v>0</v>
      </c>
      <c r="LS164" s="615">
        <v>0</v>
      </c>
      <c r="LT164" s="615">
        <v>0</v>
      </c>
      <c r="LU164" s="615">
        <v>0</v>
      </c>
      <c r="LV164" s="615">
        <v>0</v>
      </c>
      <c r="LW164" s="615">
        <v>0</v>
      </c>
      <c r="LX164" s="615">
        <v>0</v>
      </c>
      <c r="LY164" s="615">
        <v>0</v>
      </c>
      <c r="LZ164" s="615">
        <v>0</v>
      </c>
      <c r="MA164" s="615">
        <v>0</v>
      </c>
      <c r="MB164" s="615">
        <v>0</v>
      </c>
      <c r="MC164" s="615">
        <v>0</v>
      </c>
      <c r="MD164" s="615">
        <v>0</v>
      </c>
      <c r="ME164" s="615">
        <v>0</v>
      </c>
      <c r="MF164" s="615">
        <v>0</v>
      </c>
      <c r="MG164" s="615">
        <v>0</v>
      </c>
      <c r="MH164" s="615">
        <v>0</v>
      </c>
      <c r="MI164" s="615">
        <v>0</v>
      </c>
      <c r="MJ164" s="615">
        <v>0</v>
      </c>
      <c r="MK164" s="615">
        <v>0</v>
      </c>
      <c r="ML164" s="615">
        <v>0</v>
      </c>
      <c r="MM164" s="615">
        <v>0</v>
      </c>
      <c r="MN164" s="615">
        <v>0</v>
      </c>
      <c r="MO164" s="615">
        <v>0</v>
      </c>
      <c r="MP164" s="615">
        <v>0</v>
      </c>
      <c r="MQ164" s="615">
        <v>0</v>
      </c>
      <c r="MR164" s="615">
        <v>0</v>
      </c>
      <c r="MS164" s="615">
        <v>0</v>
      </c>
      <c r="MT164" s="615">
        <v>0</v>
      </c>
      <c r="MU164" s="615">
        <v>0</v>
      </c>
      <c r="MV164" s="615">
        <v>0</v>
      </c>
      <c r="MW164" s="615">
        <v>0</v>
      </c>
      <c r="MX164" s="615">
        <v>0</v>
      </c>
      <c r="MY164" s="615">
        <v>0</v>
      </c>
      <c r="MZ164" s="615">
        <v>0</v>
      </c>
      <c r="NA164" s="615">
        <v>0</v>
      </c>
      <c r="NB164" s="615">
        <v>0</v>
      </c>
      <c r="NC164" s="615">
        <v>0</v>
      </c>
      <c r="ND164" s="615">
        <v>0</v>
      </c>
      <c r="NE164" s="615">
        <v>0</v>
      </c>
      <c r="NF164" s="615">
        <v>0</v>
      </c>
      <c r="NG164" s="615">
        <v>0</v>
      </c>
      <c r="NH164" s="615">
        <v>0</v>
      </c>
      <c r="NI164" s="615">
        <v>0</v>
      </c>
      <c r="NJ164" s="615">
        <v>0</v>
      </c>
      <c r="NK164" s="615">
        <v>0</v>
      </c>
      <c r="NL164" s="615">
        <v>0</v>
      </c>
      <c r="NM164" s="615">
        <v>0</v>
      </c>
      <c r="NN164" s="615">
        <v>0</v>
      </c>
      <c r="NO164" s="615">
        <v>0</v>
      </c>
      <c r="NP164" s="615">
        <v>0</v>
      </c>
      <c r="NQ164" s="615">
        <v>0</v>
      </c>
      <c r="NR164" s="615">
        <v>0</v>
      </c>
      <c r="NS164" s="615">
        <v>0</v>
      </c>
      <c r="NT164" s="615">
        <v>0</v>
      </c>
      <c r="NU164" s="615">
        <v>0</v>
      </c>
      <c r="NV164" s="615">
        <v>0</v>
      </c>
      <c r="NW164" s="615">
        <v>0</v>
      </c>
      <c r="NX164" s="615">
        <v>0</v>
      </c>
      <c r="NY164" s="615">
        <v>0</v>
      </c>
      <c r="NZ164" s="615">
        <v>0</v>
      </c>
      <c r="OA164" s="615">
        <v>0</v>
      </c>
      <c r="OB164" s="615">
        <v>0</v>
      </c>
      <c r="OC164" s="615">
        <v>0</v>
      </c>
      <c r="OD164" s="615">
        <v>0</v>
      </c>
      <c r="OE164" s="615">
        <v>0</v>
      </c>
      <c r="OF164" s="615">
        <v>0</v>
      </c>
      <c r="OG164" s="615">
        <v>0</v>
      </c>
      <c r="OH164" s="615">
        <v>0</v>
      </c>
      <c r="OI164" s="615">
        <v>0</v>
      </c>
      <c r="OJ164" s="615">
        <v>0</v>
      </c>
      <c r="OK164" s="615">
        <v>0</v>
      </c>
      <c r="OL164" s="615">
        <v>0</v>
      </c>
      <c r="OM164" s="615">
        <v>0</v>
      </c>
      <c r="ON164" s="615">
        <v>0</v>
      </c>
      <c r="OO164" s="615">
        <v>0</v>
      </c>
      <c r="OP164" s="615">
        <v>0</v>
      </c>
      <c r="OQ164" s="615">
        <v>0</v>
      </c>
      <c r="OR164" s="615">
        <v>0</v>
      </c>
      <c r="OS164" s="615">
        <v>0</v>
      </c>
      <c r="OT164" s="615">
        <v>0</v>
      </c>
      <c r="OU164" s="615">
        <v>0</v>
      </c>
      <c r="OV164" s="615">
        <v>0</v>
      </c>
      <c r="OW164" s="615">
        <v>0</v>
      </c>
      <c r="OX164" s="615">
        <v>0</v>
      </c>
      <c r="OY164" s="615">
        <v>0</v>
      </c>
      <c r="OZ164" s="615">
        <v>0</v>
      </c>
      <c r="PA164" s="615">
        <v>0</v>
      </c>
      <c r="PB164" s="615">
        <v>0</v>
      </c>
      <c r="PC164" s="615">
        <v>0</v>
      </c>
      <c r="PD164" s="615">
        <v>0</v>
      </c>
      <c r="PE164" s="615">
        <v>0</v>
      </c>
      <c r="PF164" s="615">
        <v>0</v>
      </c>
      <c r="PG164" s="615">
        <v>0</v>
      </c>
      <c r="PH164" s="615">
        <v>0</v>
      </c>
      <c r="PI164" s="615">
        <v>0</v>
      </c>
      <c r="PJ164" s="615">
        <v>0</v>
      </c>
      <c r="PK164" s="615">
        <v>0</v>
      </c>
      <c r="PL164" s="615">
        <v>0</v>
      </c>
      <c r="PM164" s="615">
        <v>0</v>
      </c>
      <c r="PN164" s="615">
        <v>0</v>
      </c>
      <c r="PO164" s="615">
        <v>0</v>
      </c>
      <c r="PP164" s="615">
        <v>0</v>
      </c>
      <c r="PQ164" s="615">
        <v>0</v>
      </c>
      <c r="PR164" s="615">
        <v>0</v>
      </c>
      <c r="PS164" s="615">
        <v>0</v>
      </c>
      <c r="PT164" s="615">
        <v>0</v>
      </c>
      <c r="PU164" s="615">
        <v>0</v>
      </c>
      <c r="PV164" s="615">
        <v>0</v>
      </c>
      <c r="PW164" s="615">
        <v>0</v>
      </c>
      <c r="PX164" s="615">
        <v>0</v>
      </c>
      <c r="PY164" s="615">
        <v>0</v>
      </c>
      <c r="PZ164" s="615">
        <v>0</v>
      </c>
      <c r="QA164" s="615">
        <v>0</v>
      </c>
      <c r="QB164" s="615">
        <v>0</v>
      </c>
      <c r="QC164" s="615">
        <v>0</v>
      </c>
      <c r="QD164" s="615">
        <v>0</v>
      </c>
      <c r="QE164" s="615">
        <v>0</v>
      </c>
      <c r="QF164" s="615">
        <v>0</v>
      </c>
      <c r="QG164" s="615">
        <v>0</v>
      </c>
      <c r="QH164" s="615">
        <v>0</v>
      </c>
      <c r="QI164" s="615">
        <v>0</v>
      </c>
      <c r="QJ164" s="615">
        <v>0</v>
      </c>
      <c r="QK164" s="615">
        <v>0</v>
      </c>
      <c r="QL164" s="615">
        <v>0</v>
      </c>
      <c r="QM164" s="615">
        <v>0</v>
      </c>
      <c r="QN164" s="615">
        <v>0</v>
      </c>
      <c r="QO164" s="615">
        <v>0</v>
      </c>
      <c r="QP164" s="615">
        <v>0</v>
      </c>
      <c r="QQ164" s="615">
        <v>0</v>
      </c>
      <c r="QR164" s="615">
        <v>0</v>
      </c>
      <c r="QS164" s="615">
        <v>0</v>
      </c>
      <c r="QT164" s="615">
        <v>0</v>
      </c>
      <c r="QU164" s="615">
        <v>0</v>
      </c>
      <c r="QV164" s="615">
        <v>0</v>
      </c>
      <c r="QW164" s="615">
        <v>0</v>
      </c>
      <c r="QX164" s="615">
        <v>0</v>
      </c>
      <c r="QY164" s="615">
        <v>0</v>
      </c>
      <c r="QZ164" s="615">
        <v>0</v>
      </c>
      <c r="RA164" s="615">
        <v>0</v>
      </c>
      <c r="RB164" s="615">
        <v>0</v>
      </c>
      <c r="RC164" s="615">
        <v>0</v>
      </c>
      <c r="RD164" s="615">
        <v>0</v>
      </c>
      <c r="RE164" s="615">
        <v>0</v>
      </c>
      <c r="RF164" s="615">
        <v>0</v>
      </c>
      <c r="RG164" s="615">
        <v>0</v>
      </c>
      <c r="RH164" s="615">
        <v>0</v>
      </c>
      <c r="RI164" s="615">
        <v>0</v>
      </c>
      <c r="RJ164" s="615">
        <v>0</v>
      </c>
      <c r="RK164" s="615">
        <v>0</v>
      </c>
      <c r="RL164" s="615">
        <v>0</v>
      </c>
      <c r="RM164" s="615">
        <v>0</v>
      </c>
      <c r="RN164" s="615">
        <v>0</v>
      </c>
      <c r="RO164" s="615">
        <v>0</v>
      </c>
      <c r="RP164" s="615">
        <v>0</v>
      </c>
      <c r="RQ164" s="615">
        <v>0</v>
      </c>
      <c r="RR164" s="615">
        <v>0</v>
      </c>
      <c r="RS164" s="615">
        <v>0</v>
      </c>
      <c r="RT164" s="615">
        <v>0</v>
      </c>
      <c r="RU164" s="615">
        <v>0</v>
      </c>
      <c r="RV164" s="615">
        <v>0</v>
      </c>
      <c r="RW164" s="615">
        <v>0</v>
      </c>
      <c r="RX164" s="615">
        <v>0</v>
      </c>
      <c r="RY164" s="615">
        <v>0</v>
      </c>
      <c r="RZ164" s="615">
        <v>0</v>
      </c>
      <c r="SA164" s="615">
        <v>0</v>
      </c>
      <c r="SB164" s="615">
        <v>0</v>
      </c>
      <c r="SC164" s="615">
        <v>0</v>
      </c>
      <c r="SD164" s="615">
        <v>0</v>
      </c>
      <c r="SE164" s="615">
        <v>0</v>
      </c>
      <c r="SF164" s="615">
        <v>0</v>
      </c>
      <c r="SG164" s="615">
        <v>0</v>
      </c>
      <c r="SH164" s="615">
        <v>0</v>
      </c>
      <c r="SI164" s="615">
        <v>0</v>
      </c>
      <c r="SJ164" s="615">
        <v>0</v>
      </c>
      <c r="SK164" s="267">
        <f t="shared" si="400"/>
        <v>0</v>
      </c>
      <c r="SL164" s="254"/>
      <c r="SM164" s="242"/>
      <c r="SN164" s="242"/>
      <c r="SO164" s="242"/>
    </row>
    <row r="165" spans="1:509" outlineLevel="2" x14ac:dyDescent="0.35">
      <c r="A165" s="242"/>
      <c r="B165" s="251"/>
      <c r="C165" s="438">
        <f>INT($C$29)+2</f>
        <v>3</v>
      </c>
      <c r="D165" s="267"/>
      <c r="E165" s="316">
        <f t="shared" si="402"/>
        <v>24</v>
      </c>
      <c r="F165" s="322"/>
      <c r="G165" s="322"/>
      <c r="H165" s="267"/>
      <c r="I165" s="546"/>
      <c r="J165" s="546" t="s">
        <v>696</v>
      </c>
      <c r="K165" s="547"/>
      <c r="L165" s="617">
        <v>0</v>
      </c>
      <c r="M165" s="617">
        <v>0</v>
      </c>
      <c r="N165" s="617">
        <v>0</v>
      </c>
      <c r="O165" s="617">
        <v>0</v>
      </c>
      <c r="P165" s="617">
        <v>0</v>
      </c>
      <c r="Q165" s="617">
        <v>0</v>
      </c>
      <c r="R165" s="617">
        <v>0</v>
      </c>
      <c r="S165" s="617">
        <v>0</v>
      </c>
      <c r="T165" s="617">
        <v>0</v>
      </c>
      <c r="U165" s="617">
        <v>0</v>
      </c>
      <c r="V165" s="617">
        <v>0</v>
      </c>
      <c r="W165" s="617">
        <v>0</v>
      </c>
      <c r="X165" s="617">
        <v>0</v>
      </c>
      <c r="Y165" s="617">
        <v>0</v>
      </c>
      <c r="Z165" s="617">
        <v>0</v>
      </c>
      <c r="AA165" s="617">
        <v>0</v>
      </c>
      <c r="AB165" s="617">
        <v>0</v>
      </c>
      <c r="AC165" s="617">
        <v>0</v>
      </c>
      <c r="AD165" s="617">
        <v>0</v>
      </c>
      <c r="AE165" s="617">
        <v>0</v>
      </c>
      <c r="AF165" s="617">
        <v>0</v>
      </c>
      <c r="AG165" s="617">
        <v>0</v>
      </c>
      <c r="AH165" s="617">
        <v>0</v>
      </c>
      <c r="AI165" s="617">
        <v>0</v>
      </c>
      <c r="AJ165" s="617">
        <v>0</v>
      </c>
      <c r="AK165" s="617">
        <v>0</v>
      </c>
      <c r="AL165" s="617">
        <v>0</v>
      </c>
      <c r="AM165" s="617">
        <v>0</v>
      </c>
      <c r="AN165" s="617">
        <v>0</v>
      </c>
      <c r="AO165" s="617">
        <v>0</v>
      </c>
      <c r="AP165" s="617">
        <v>0</v>
      </c>
      <c r="AQ165" s="617">
        <v>0</v>
      </c>
      <c r="AR165" s="617">
        <v>0</v>
      </c>
      <c r="AS165" s="617">
        <v>0</v>
      </c>
      <c r="AT165" s="617">
        <v>0</v>
      </c>
      <c r="AU165" s="617">
        <v>0</v>
      </c>
      <c r="AV165" s="617">
        <v>0</v>
      </c>
      <c r="AW165" s="617">
        <v>0</v>
      </c>
      <c r="AX165" s="617">
        <v>0</v>
      </c>
      <c r="AY165" s="617">
        <v>0</v>
      </c>
      <c r="AZ165" s="617">
        <v>0</v>
      </c>
      <c r="BA165" s="617">
        <v>0</v>
      </c>
      <c r="BB165" s="617">
        <v>0</v>
      </c>
      <c r="BC165" s="617">
        <v>0</v>
      </c>
      <c r="BD165" s="617">
        <v>0</v>
      </c>
      <c r="BE165" s="617">
        <v>0</v>
      </c>
      <c r="BF165" s="617">
        <v>0</v>
      </c>
      <c r="BG165" s="617">
        <v>0</v>
      </c>
      <c r="BH165" s="617">
        <v>0</v>
      </c>
      <c r="BI165" s="617">
        <v>0</v>
      </c>
      <c r="BJ165" s="617">
        <v>0</v>
      </c>
      <c r="BK165" s="617">
        <v>0</v>
      </c>
      <c r="BL165" s="617">
        <v>0</v>
      </c>
      <c r="BM165" s="617">
        <v>0</v>
      </c>
      <c r="BN165" s="617">
        <v>0</v>
      </c>
      <c r="BO165" s="617">
        <v>0</v>
      </c>
      <c r="BP165" s="617">
        <v>0</v>
      </c>
      <c r="BQ165" s="617">
        <v>0</v>
      </c>
      <c r="BR165" s="617">
        <v>0</v>
      </c>
      <c r="BS165" s="617">
        <v>0</v>
      </c>
      <c r="BT165" s="617">
        <v>0</v>
      </c>
      <c r="BU165" s="617">
        <v>0</v>
      </c>
      <c r="BV165" s="617">
        <v>0</v>
      </c>
      <c r="BW165" s="617">
        <v>0</v>
      </c>
      <c r="BX165" s="617">
        <v>0</v>
      </c>
      <c r="BY165" s="617">
        <v>0</v>
      </c>
      <c r="BZ165" s="617">
        <v>0</v>
      </c>
      <c r="CA165" s="617">
        <v>0</v>
      </c>
      <c r="CB165" s="617">
        <v>0</v>
      </c>
      <c r="CC165" s="617">
        <v>0</v>
      </c>
      <c r="CD165" s="617">
        <v>0</v>
      </c>
      <c r="CE165" s="617">
        <v>0</v>
      </c>
      <c r="CF165" s="617">
        <v>0</v>
      </c>
      <c r="CG165" s="617">
        <v>0</v>
      </c>
      <c r="CH165" s="617">
        <v>0</v>
      </c>
      <c r="CI165" s="617">
        <v>0</v>
      </c>
      <c r="CJ165" s="617">
        <v>0</v>
      </c>
      <c r="CK165" s="617">
        <v>0</v>
      </c>
      <c r="CL165" s="617">
        <v>0</v>
      </c>
      <c r="CM165" s="617">
        <v>0</v>
      </c>
      <c r="CN165" s="617">
        <v>0</v>
      </c>
      <c r="CO165" s="617">
        <v>0</v>
      </c>
      <c r="CP165" s="617">
        <v>0</v>
      </c>
      <c r="CQ165" s="617">
        <v>0</v>
      </c>
      <c r="CR165" s="617">
        <v>0</v>
      </c>
      <c r="CS165" s="617">
        <v>0</v>
      </c>
      <c r="CT165" s="617">
        <v>0</v>
      </c>
      <c r="CU165" s="617">
        <v>0</v>
      </c>
      <c r="CV165" s="617">
        <v>0</v>
      </c>
      <c r="CW165" s="617">
        <v>0</v>
      </c>
      <c r="CX165" s="617">
        <v>0</v>
      </c>
      <c r="CY165" s="617">
        <v>0</v>
      </c>
      <c r="CZ165" s="617">
        <v>0</v>
      </c>
      <c r="DA165" s="617">
        <v>0</v>
      </c>
      <c r="DB165" s="617">
        <v>0</v>
      </c>
      <c r="DC165" s="617">
        <v>0</v>
      </c>
      <c r="DD165" s="617">
        <v>0</v>
      </c>
      <c r="DE165" s="617">
        <v>0</v>
      </c>
      <c r="DF165" s="617">
        <v>0</v>
      </c>
      <c r="DG165" s="617">
        <v>0</v>
      </c>
      <c r="DH165" s="617">
        <v>0</v>
      </c>
      <c r="DI165" s="617">
        <v>0</v>
      </c>
      <c r="DJ165" s="617">
        <v>0</v>
      </c>
      <c r="DK165" s="617">
        <v>0</v>
      </c>
      <c r="DL165" s="617">
        <v>0</v>
      </c>
      <c r="DM165" s="617">
        <v>0</v>
      </c>
      <c r="DN165" s="617">
        <v>0</v>
      </c>
      <c r="DO165" s="617">
        <v>0</v>
      </c>
      <c r="DP165" s="617">
        <v>0</v>
      </c>
      <c r="DQ165" s="617">
        <v>0</v>
      </c>
      <c r="DR165" s="617">
        <v>0</v>
      </c>
      <c r="DS165" s="617">
        <v>0</v>
      </c>
      <c r="DT165" s="617">
        <v>0</v>
      </c>
      <c r="DU165" s="617">
        <v>0</v>
      </c>
      <c r="DV165" s="617">
        <v>0</v>
      </c>
      <c r="DW165" s="617">
        <v>0</v>
      </c>
      <c r="DX165" s="617">
        <v>0</v>
      </c>
      <c r="DY165" s="617">
        <v>0</v>
      </c>
      <c r="DZ165" s="617">
        <v>0</v>
      </c>
      <c r="EA165" s="617">
        <v>0</v>
      </c>
      <c r="EB165" s="617">
        <v>0</v>
      </c>
      <c r="EC165" s="617">
        <v>0</v>
      </c>
      <c r="ED165" s="617">
        <v>0</v>
      </c>
      <c r="EE165" s="617">
        <v>0</v>
      </c>
      <c r="EF165" s="617">
        <v>0</v>
      </c>
      <c r="EG165" s="617">
        <v>0</v>
      </c>
      <c r="EH165" s="617">
        <v>0</v>
      </c>
      <c r="EI165" s="617">
        <v>0</v>
      </c>
      <c r="EJ165" s="617">
        <v>0</v>
      </c>
      <c r="EK165" s="617">
        <v>0</v>
      </c>
      <c r="EL165" s="617">
        <v>0</v>
      </c>
      <c r="EM165" s="617">
        <v>0</v>
      </c>
      <c r="EN165" s="617">
        <v>0</v>
      </c>
      <c r="EO165" s="617">
        <v>0</v>
      </c>
      <c r="EP165" s="617">
        <v>0</v>
      </c>
      <c r="EQ165" s="617">
        <v>0</v>
      </c>
      <c r="ER165" s="617">
        <v>0</v>
      </c>
      <c r="ES165" s="617">
        <v>0</v>
      </c>
      <c r="ET165" s="617">
        <v>0</v>
      </c>
      <c r="EU165" s="617">
        <v>0</v>
      </c>
      <c r="EV165" s="617">
        <v>0</v>
      </c>
      <c r="EW165" s="617">
        <v>0</v>
      </c>
      <c r="EX165" s="617">
        <v>0</v>
      </c>
      <c r="EY165" s="617">
        <v>0</v>
      </c>
      <c r="EZ165" s="617">
        <v>0</v>
      </c>
      <c r="FA165" s="617">
        <v>0</v>
      </c>
      <c r="FB165" s="617">
        <v>0</v>
      </c>
      <c r="FC165" s="617">
        <v>0</v>
      </c>
      <c r="FD165" s="617">
        <v>0</v>
      </c>
      <c r="FE165" s="617">
        <v>0</v>
      </c>
      <c r="FF165" s="617">
        <v>0</v>
      </c>
      <c r="FG165" s="617">
        <v>0</v>
      </c>
      <c r="FH165" s="617">
        <v>0</v>
      </c>
      <c r="FI165" s="617">
        <v>0</v>
      </c>
      <c r="FJ165" s="617">
        <v>0</v>
      </c>
      <c r="FK165" s="617">
        <v>0</v>
      </c>
      <c r="FL165" s="617">
        <v>0</v>
      </c>
      <c r="FM165" s="617">
        <v>0</v>
      </c>
      <c r="FN165" s="617">
        <v>0</v>
      </c>
      <c r="FO165" s="617">
        <v>0</v>
      </c>
      <c r="FP165" s="617">
        <v>0</v>
      </c>
      <c r="FQ165" s="617">
        <v>0</v>
      </c>
      <c r="FR165" s="617">
        <v>0</v>
      </c>
      <c r="FS165" s="617">
        <v>0</v>
      </c>
      <c r="FT165" s="617">
        <v>0</v>
      </c>
      <c r="FU165" s="617">
        <v>0</v>
      </c>
      <c r="FV165" s="617">
        <v>0</v>
      </c>
      <c r="FW165" s="617">
        <v>0</v>
      </c>
      <c r="FX165" s="617">
        <v>0</v>
      </c>
      <c r="FY165" s="617">
        <v>0</v>
      </c>
      <c r="FZ165" s="617">
        <v>0</v>
      </c>
      <c r="GA165" s="617">
        <v>0</v>
      </c>
      <c r="GB165" s="617">
        <v>0</v>
      </c>
      <c r="GC165" s="617">
        <v>0</v>
      </c>
      <c r="GD165" s="617">
        <v>0</v>
      </c>
      <c r="GE165" s="617">
        <v>0</v>
      </c>
      <c r="GF165" s="617">
        <v>0</v>
      </c>
      <c r="GG165" s="617">
        <v>0</v>
      </c>
      <c r="GH165" s="617">
        <v>0</v>
      </c>
      <c r="GI165" s="617">
        <v>0</v>
      </c>
      <c r="GJ165" s="617">
        <v>0</v>
      </c>
      <c r="GK165" s="617">
        <v>0</v>
      </c>
      <c r="GL165" s="617">
        <v>0</v>
      </c>
      <c r="GM165" s="617">
        <v>0</v>
      </c>
      <c r="GN165" s="617">
        <v>0</v>
      </c>
      <c r="GO165" s="617">
        <v>0</v>
      </c>
      <c r="GP165" s="617">
        <v>0</v>
      </c>
      <c r="GQ165" s="617">
        <v>0</v>
      </c>
      <c r="GR165" s="617">
        <v>0</v>
      </c>
      <c r="GS165" s="617">
        <v>0</v>
      </c>
      <c r="GT165" s="617">
        <v>0</v>
      </c>
      <c r="GU165" s="617">
        <v>0</v>
      </c>
      <c r="GV165" s="617">
        <v>0</v>
      </c>
      <c r="GW165" s="617">
        <v>0</v>
      </c>
      <c r="GX165" s="617">
        <v>0</v>
      </c>
      <c r="GY165" s="617">
        <v>0</v>
      </c>
      <c r="GZ165" s="617">
        <v>0</v>
      </c>
      <c r="HA165" s="617">
        <v>0</v>
      </c>
      <c r="HB165" s="617">
        <v>0</v>
      </c>
      <c r="HC165" s="617">
        <v>0</v>
      </c>
      <c r="HD165" s="617">
        <v>0</v>
      </c>
      <c r="HE165" s="617">
        <v>0</v>
      </c>
      <c r="HF165" s="617">
        <v>0</v>
      </c>
      <c r="HG165" s="617">
        <v>0</v>
      </c>
      <c r="HH165" s="617">
        <v>0</v>
      </c>
      <c r="HI165" s="617">
        <v>0</v>
      </c>
      <c r="HJ165" s="617">
        <v>0</v>
      </c>
      <c r="HK165" s="617">
        <v>0</v>
      </c>
      <c r="HL165" s="617">
        <v>0</v>
      </c>
      <c r="HM165" s="617">
        <v>0</v>
      </c>
      <c r="HN165" s="617">
        <v>0</v>
      </c>
      <c r="HO165" s="617">
        <v>0</v>
      </c>
      <c r="HP165" s="617">
        <v>0</v>
      </c>
      <c r="HQ165" s="617">
        <v>0</v>
      </c>
      <c r="HR165" s="617">
        <v>0</v>
      </c>
      <c r="HS165" s="617">
        <v>0</v>
      </c>
      <c r="HT165" s="617">
        <v>0</v>
      </c>
      <c r="HU165" s="617">
        <v>0</v>
      </c>
      <c r="HV165" s="617">
        <v>0</v>
      </c>
      <c r="HW165" s="617">
        <v>0</v>
      </c>
      <c r="HX165" s="617">
        <v>0</v>
      </c>
      <c r="HY165" s="617">
        <v>0</v>
      </c>
      <c r="HZ165" s="617">
        <v>0</v>
      </c>
      <c r="IA165" s="617">
        <v>0</v>
      </c>
      <c r="IB165" s="617">
        <v>0</v>
      </c>
      <c r="IC165" s="617">
        <v>0</v>
      </c>
      <c r="ID165" s="617">
        <v>0</v>
      </c>
      <c r="IE165" s="617">
        <v>0</v>
      </c>
      <c r="IF165" s="617">
        <v>0</v>
      </c>
      <c r="IG165" s="617">
        <v>0</v>
      </c>
      <c r="IH165" s="617">
        <v>0</v>
      </c>
      <c r="II165" s="617">
        <v>0</v>
      </c>
      <c r="IJ165" s="617">
        <v>0</v>
      </c>
      <c r="IK165" s="617">
        <v>0</v>
      </c>
      <c r="IL165" s="617">
        <v>0</v>
      </c>
      <c r="IM165" s="617">
        <v>0</v>
      </c>
      <c r="IN165" s="617">
        <v>0</v>
      </c>
      <c r="IO165" s="617">
        <v>0</v>
      </c>
      <c r="IP165" s="617">
        <v>0</v>
      </c>
      <c r="IQ165" s="617">
        <v>0</v>
      </c>
      <c r="IR165" s="617">
        <v>0</v>
      </c>
      <c r="IS165" s="617">
        <v>0</v>
      </c>
      <c r="IT165" s="617">
        <v>0</v>
      </c>
      <c r="IU165" s="617">
        <v>0</v>
      </c>
      <c r="IV165" s="617">
        <v>0</v>
      </c>
      <c r="IW165" s="617">
        <v>0</v>
      </c>
      <c r="IX165" s="617">
        <v>0</v>
      </c>
      <c r="IY165" s="617">
        <v>0</v>
      </c>
      <c r="IZ165" s="617">
        <v>0</v>
      </c>
      <c r="JA165" s="617">
        <v>0</v>
      </c>
      <c r="JB165" s="617">
        <v>0</v>
      </c>
      <c r="JC165" s="617">
        <v>0</v>
      </c>
      <c r="JD165" s="617">
        <v>0</v>
      </c>
      <c r="JE165" s="617">
        <v>0</v>
      </c>
      <c r="JF165" s="617">
        <v>0</v>
      </c>
      <c r="JG165" s="617">
        <v>0</v>
      </c>
      <c r="JH165" s="617">
        <v>0</v>
      </c>
      <c r="JI165" s="617">
        <v>0</v>
      </c>
      <c r="JJ165" s="617">
        <v>0</v>
      </c>
      <c r="JK165" s="617">
        <v>0</v>
      </c>
      <c r="JL165" s="617">
        <v>0</v>
      </c>
      <c r="JM165" s="617">
        <v>0</v>
      </c>
      <c r="JN165" s="617">
        <v>0</v>
      </c>
      <c r="JO165" s="617">
        <v>0</v>
      </c>
      <c r="JP165" s="617">
        <v>0</v>
      </c>
      <c r="JQ165" s="617">
        <v>0</v>
      </c>
      <c r="JR165" s="617">
        <v>0</v>
      </c>
      <c r="JS165" s="617">
        <v>0</v>
      </c>
      <c r="JT165" s="617">
        <v>0</v>
      </c>
      <c r="JU165" s="617">
        <v>0</v>
      </c>
      <c r="JV165" s="617">
        <v>0</v>
      </c>
      <c r="JW165" s="617">
        <v>0</v>
      </c>
      <c r="JX165" s="617">
        <v>0</v>
      </c>
      <c r="JY165" s="617">
        <v>0</v>
      </c>
      <c r="JZ165" s="617">
        <v>0</v>
      </c>
      <c r="KA165" s="617">
        <v>0</v>
      </c>
      <c r="KB165" s="617">
        <v>0</v>
      </c>
      <c r="KC165" s="617">
        <v>0</v>
      </c>
      <c r="KD165" s="617">
        <v>0</v>
      </c>
      <c r="KE165" s="617">
        <v>0</v>
      </c>
      <c r="KF165" s="617">
        <v>0</v>
      </c>
      <c r="KG165" s="617">
        <v>0</v>
      </c>
      <c r="KH165" s="617">
        <v>0</v>
      </c>
      <c r="KI165" s="617">
        <v>0</v>
      </c>
      <c r="KJ165" s="617">
        <v>0</v>
      </c>
      <c r="KK165" s="617">
        <v>0</v>
      </c>
      <c r="KL165" s="617">
        <v>0</v>
      </c>
      <c r="KM165" s="617">
        <v>0</v>
      </c>
      <c r="KN165" s="617">
        <v>0</v>
      </c>
      <c r="KO165" s="617">
        <v>0</v>
      </c>
      <c r="KP165" s="617">
        <v>0</v>
      </c>
      <c r="KQ165" s="617">
        <v>0</v>
      </c>
      <c r="KR165" s="617">
        <v>0</v>
      </c>
      <c r="KS165" s="617">
        <v>0</v>
      </c>
      <c r="KT165" s="617">
        <v>0</v>
      </c>
      <c r="KU165" s="617">
        <v>0</v>
      </c>
      <c r="KV165" s="617">
        <v>0</v>
      </c>
      <c r="KW165" s="617">
        <v>0</v>
      </c>
      <c r="KX165" s="617">
        <v>0</v>
      </c>
      <c r="KY165" s="617">
        <v>0</v>
      </c>
      <c r="KZ165" s="617">
        <v>0</v>
      </c>
      <c r="LA165" s="617">
        <v>0</v>
      </c>
      <c r="LB165" s="617">
        <v>0</v>
      </c>
      <c r="LC165" s="617">
        <v>0</v>
      </c>
      <c r="LD165" s="617">
        <v>0</v>
      </c>
      <c r="LE165" s="617">
        <v>0</v>
      </c>
      <c r="LF165" s="617">
        <v>0</v>
      </c>
      <c r="LG165" s="617">
        <v>0</v>
      </c>
      <c r="LH165" s="617">
        <v>0</v>
      </c>
      <c r="LI165" s="617">
        <v>0</v>
      </c>
      <c r="LJ165" s="617">
        <v>0</v>
      </c>
      <c r="LK165" s="617">
        <v>0</v>
      </c>
      <c r="LL165" s="617">
        <v>0</v>
      </c>
      <c r="LM165" s="617">
        <v>0</v>
      </c>
      <c r="LN165" s="617">
        <v>0</v>
      </c>
      <c r="LO165" s="617">
        <v>0</v>
      </c>
      <c r="LP165" s="617">
        <v>0</v>
      </c>
      <c r="LQ165" s="617">
        <v>0</v>
      </c>
      <c r="LR165" s="617">
        <v>0</v>
      </c>
      <c r="LS165" s="617">
        <v>0</v>
      </c>
      <c r="LT165" s="617">
        <v>0</v>
      </c>
      <c r="LU165" s="617">
        <v>0</v>
      </c>
      <c r="LV165" s="617">
        <v>0</v>
      </c>
      <c r="LW165" s="617">
        <v>0</v>
      </c>
      <c r="LX165" s="617">
        <v>0</v>
      </c>
      <c r="LY165" s="617">
        <v>0</v>
      </c>
      <c r="LZ165" s="617">
        <v>0</v>
      </c>
      <c r="MA165" s="617">
        <v>0</v>
      </c>
      <c r="MB165" s="617">
        <v>0</v>
      </c>
      <c r="MC165" s="617">
        <v>0</v>
      </c>
      <c r="MD165" s="617">
        <v>0</v>
      </c>
      <c r="ME165" s="617">
        <v>0</v>
      </c>
      <c r="MF165" s="617">
        <v>0</v>
      </c>
      <c r="MG165" s="617">
        <v>0</v>
      </c>
      <c r="MH165" s="617">
        <v>0</v>
      </c>
      <c r="MI165" s="617">
        <v>0</v>
      </c>
      <c r="MJ165" s="617">
        <v>0</v>
      </c>
      <c r="MK165" s="617">
        <v>0</v>
      </c>
      <c r="ML165" s="617">
        <v>0</v>
      </c>
      <c r="MM165" s="617">
        <v>0</v>
      </c>
      <c r="MN165" s="617">
        <v>0</v>
      </c>
      <c r="MO165" s="617">
        <v>0</v>
      </c>
      <c r="MP165" s="617">
        <v>0</v>
      </c>
      <c r="MQ165" s="617">
        <v>0</v>
      </c>
      <c r="MR165" s="617">
        <v>0</v>
      </c>
      <c r="MS165" s="617">
        <v>0</v>
      </c>
      <c r="MT165" s="617">
        <v>0</v>
      </c>
      <c r="MU165" s="617">
        <v>0</v>
      </c>
      <c r="MV165" s="617">
        <v>0</v>
      </c>
      <c r="MW165" s="617">
        <v>0</v>
      </c>
      <c r="MX165" s="617">
        <v>0</v>
      </c>
      <c r="MY165" s="617">
        <v>0</v>
      </c>
      <c r="MZ165" s="617">
        <v>0</v>
      </c>
      <c r="NA165" s="617">
        <v>0</v>
      </c>
      <c r="NB165" s="617">
        <v>0</v>
      </c>
      <c r="NC165" s="617">
        <v>0</v>
      </c>
      <c r="ND165" s="617">
        <v>0</v>
      </c>
      <c r="NE165" s="617">
        <v>0</v>
      </c>
      <c r="NF165" s="617">
        <v>0</v>
      </c>
      <c r="NG165" s="617">
        <v>0</v>
      </c>
      <c r="NH165" s="617">
        <v>0</v>
      </c>
      <c r="NI165" s="617">
        <v>0</v>
      </c>
      <c r="NJ165" s="617">
        <v>0</v>
      </c>
      <c r="NK165" s="617">
        <v>0</v>
      </c>
      <c r="NL165" s="617">
        <v>0</v>
      </c>
      <c r="NM165" s="617">
        <v>0</v>
      </c>
      <c r="NN165" s="617">
        <v>0</v>
      </c>
      <c r="NO165" s="617">
        <v>0</v>
      </c>
      <c r="NP165" s="617">
        <v>0</v>
      </c>
      <c r="NQ165" s="617">
        <v>0</v>
      </c>
      <c r="NR165" s="617">
        <v>0</v>
      </c>
      <c r="NS165" s="617">
        <v>0</v>
      </c>
      <c r="NT165" s="617">
        <v>0</v>
      </c>
      <c r="NU165" s="617">
        <v>0</v>
      </c>
      <c r="NV165" s="617">
        <v>0</v>
      </c>
      <c r="NW165" s="617">
        <v>0</v>
      </c>
      <c r="NX165" s="617">
        <v>0</v>
      </c>
      <c r="NY165" s="617">
        <v>0</v>
      </c>
      <c r="NZ165" s="617">
        <v>0</v>
      </c>
      <c r="OA165" s="617">
        <v>0</v>
      </c>
      <c r="OB165" s="617">
        <v>0</v>
      </c>
      <c r="OC165" s="617">
        <v>0</v>
      </c>
      <c r="OD165" s="617">
        <v>0</v>
      </c>
      <c r="OE165" s="617">
        <v>0</v>
      </c>
      <c r="OF165" s="617">
        <v>0</v>
      </c>
      <c r="OG165" s="617">
        <v>0</v>
      </c>
      <c r="OH165" s="617">
        <v>0</v>
      </c>
      <c r="OI165" s="617">
        <v>0</v>
      </c>
      <c r="OJ165" s="617">
        <v>0</v>
      </c>
      <c r="OK165" s="617">
        <v>0</v>
      </c>
      <c r="OL165" s="617">
        <v>0</v>
      </c>
      <c r="OM165" s="617">
        <v>0</v>
      </c>
      <c r="ON165" s="617">
        <v>0</v>
      </c>
      <c r="OO165" s="617">
        <v>0</v>
      </c>
      <c r="OP165" s="617">
        <v>0</v>
      </c>
      <c r="OQ165" s="617">
        <v>0</v>
      </c>
      <c r="OR165" s="617">
        <v>0</v>
      </c>
      <c r="OS165" s="617">
        <v>0</v>
      </c>
      <c r="OT165" s="617">
        <v>0</v>
      </c>
      <c r="OU165" s="617">
        <v>0</v>
      </c>
      <c r="OV165" s="617">
        <v>0</v>
      </c>
      <c r="OW165" s="617">
        <v>0</v>
      </c>
      <c r="OX165" s="617">
        <v>0</v>
      </c>
      <c r="OY165" s="617">
        <v>0</v>
      </c>
      <c r="OZ165" s="617">
        <v>0</v>
      </c>
      <c r="PA165" s="617">
        <v>0</v>
      </c>
      <c r="PB165" s="617">
        <v>0</v>
      </c>
      <c r="PC165" s="617">
        <v>0</v>
      </c>
      <c r="PD165" s="617">
        <v>0</v>
      </c>
      <c r="PE165" s="617">
        <v>0</v>
      </c>
      <c r="PF165" s="617">
        <v>0</v>
      </c>
      <c r="PG165" s="617">
        <v>0</v>
      </c>
      <c r="PH165" s="617">
        <v>0</v>
      </c>
      <c r="PI165" s="617">
        <v>0</v>
      </c>
      <c r="PJ165" s="617">
        <v>0</v>
      </c>
      <c r="PK165" s="617">
        <v>0</v>
      </c>
      <c r="PL165" s="617">
        <v>0</v>
      </c>
      <c r="PM165" s="617">
        <v>0</v>
      </c>
      <c r="PN165" s="617">
        <v>0</v>
      </c>
      <c r="PO165" s="617">
        <v>0</v>
      </c>
      <c r="PP165" s="617">
        <v>0</v>
      </c>
      <c r="PQ165" s="617">
        <v>0</v>
      </c>
      <c r="PR165" s="617">
        <v>0</v>
      </c>
      <c r="PS165" s="617">
        <v>0</v>
      </c>
      <c r="PT165" s="617">
        <v>0</v>
      </c>
      <c r="PU165" s="617">
        <v>0</v>
      </c>
      <c r="PV165" s="617">
        <v>0</v>
      </c>
      <c r="PW165" s="617">
        <v>0</v>
      </c>
      <c r="PX165" s="617">
        <v>0</v>
      </c>
      <c r="PY165" s="617">
        <v>0</v>
      </c>
      <c r="PZ165" s="617">
        <v>0</v>
      </c>
      <c r="QA165" s="617">
        <v>0</v>
      </c>
      <c r="QB165" s="617">
        <v>0</v>
      </c>
      <c r="QC165" s="617">
        <v>0</v>
      </c>
      <c r="QD165" s="617">
        <v>0</v>
      </c>
      <c r="QE165" s="617">
        <v>0</v>
      </c>
      <c r="QF165" s="617">
        <v>0</v>
      </c>
      <c r="QG165" s="617">
        <v>0</v>
      </c>
      <c r="QH165" s="617">
        <v>0</v>
      </c>
      <c r="QI165" s="617">
        <v>0</v>
      </c>
      <c r="QJ165" s="617">
        <v>0</v>
      </c>
      <c r="QK165" s="617">
        <v>0</v>
      </c>
      <c r="QL165" s="617">
        <v>0</v>
      </c>
      <c r="QM165" s="617">
        <v>0</v>
      </c>
      <c r="QN165" s="617">
        <v>0</v>
      </c>
      <c r="QO165" s="617">
        <v>0</v>
      </c>
      <c r="QP165" s="617">
        <v>0</v>
      </c>
      <c r="QQ165" s="617">
        <v>0</v>
      </c>
      <c r="QR165" s="617">
        <v>0</v>
      </c>
      <c r="QS165" s="617">
        <v>0</v>
      </c>
      <c r="QT165" s="617">
        <v>0</v>
      </c>
      <c r="QU165" s="617">
        <v>0</v>
      </c>
      <c r="QV165" s="617">
        <v>0</v>
      </c>
      <c r="QW165" s="617">
        <v>0</v>
      </c>
      <c r="QX165" s="617">
        <v>0</v>
      </c>
      <c r="QY165" s="617">
        <v>0</v>
      </c>
      <c r="QZ165" s="617">
        <v>0</v>
      </c>
      <c r="RA165" s="617">
        <v>0</v>
      </c>
      <c r="RB165" s="617">
        <v>0</v>
      </c>
      <c r="RC165" s="617">
        <v>0</v>
      </c>
      <c r="RD165" s="617">
        <v>0</v>
      </c>
      <c r="RE165" s="617">
        <v>0</v>
      </c>
      <c r="RF165" s="617">
        <v>0</v>
      </c>
      <c r="RG165" s="617">
        <v>0</v>
      </c>
      <c r="RH165" s="617">
        <v>0</v>
      </c>
      <c r="RI165" s="617">
        <v>0</v>
      </c>
      <c r="RJ165" s="617">
        <v>0</v>
      </c>
      <c r="RK165" s="617">
        <v>0</v>
      </c>
      <c r="RL165" s="617">
        <v>0</v>
      </c>
      <c r="RM165" s="617">
        <v>0</v>
      </c>
      <c r="RN165" s="617">
        <v>0</v>
      </c>
      <c r="RO165" s="617">
        <v>0</v>
      </c>
      <c r="RP165" s="617">
        <v>0</v>
      </c>
      <c r="RQ165" s="617">
        <v>0</v>
      </c>
      <c r="RR165" s="617">
        <v>0</v>
      </c>
      <c r="RS165" s="617">
        <v>0</v>
      </c>
      <c r="RT165" s="617">
        <v>0</v>
      </c>
      <c r="RU165" s="617">
        <v>0</v>
      </c>
      <c r="RV165" s="617">
        <v>0</v>
      </c>
      <c r="RW165" s="617">
        <v>0</v>
      </c>
      <c r="RX165" s="617">
        <v>0</v>
      </c>
      <c r="RY165" s="617">
        <v>0</v>
      </c>
      <c r="RZ165" s="617">
        <v>0</v>
      </c>
      <c r="SA165" s="617">
        <v>0</v>
      </c>
      <c r="SB165" s="617">
        <v>0</v>
      </c>
      <c r="SC165" s="617">
        <v>0</v>
      </c>
      <c r="SD165" s="617">
        <v>0</v>
      </c>
      <c r="SE165" s="617">
        <v>0</v>
      </c>
      <c r="SF165" s="617">
        <v>0</v>
      </c>
      <c r="SG165" s="617">
        <v>0</v>
      </c>
      <c r="SH165" s="617">
        <v>0</v>
      </c>
      <c r="SI165" s="617">
        <v>0</v>
      </c>
      <c r="SJ165" s="617">
        <v>0</v>
      </c>
      <c r="SK165" s="267">
        <f t="shared" si="400"/>
        <v>0</v>
      </c>
      <c r="SL165" s="254"/>
      <c r="SM165" s="242"/>
      <c r="SN165" s="242"/>
      <c r="SO165" s="242"/>
    </row>
    <row r="166" spans="1:509" outlineLevel="2" x14ac:dyDescent="0.35">
      <c r="A166" s="242"/>
      <c r="B166" s="251"/>
      <c r="C166" s="438">
        <f>INT($C$29)+2</f>
        <v>3</v>
      </c>
      <c r="D166" s="267"/>
      <c r="E166" s="316">
        <f t="shared" si="402"/>
        <v>25</v>
      </c>
      <c r="F166" s="322"/>
      <c r="G166" s="322"/>
      <c r="H166" s="267"/>
      <c r="I166" s="538" t="str">
        <f>Sheep!$H$252&amp;" Merino BBB"</f>
        <v>Win Merino BBB</v>
      </c>
      <c r="J166" s="538" t="s">
        <v>853</v>
      </c>
      <c r="K166" s="539"/>
      <c r="L166" s="612">
        <v>0</v>
      </c>
      <c r="M166" s="612">
        <v>0</v>
      </c>
      <c r="N166" s="612">
        <v>0</v>
      </c>
      <c r="O166" s="612">
        <v>0</v>
      </c>
      <c r="P166" s="612">
        <v>0</v>
      </c>
      <c r="Q166" s="612">
        <v>0</v>
      </c>
      <c r="R166" s="612">
        <v>0</v>
      </c>
      <c r="S166" s="612">
        <v>0</v>
      </c>
      <c r="T166" s="612">
        <v>0</v>
      </c>
      <c r="U166" s="612">
        <v>0</v>
      </c>
      <c r="V166" s="612">
        <v>0</v>
      </c>
      <c r="W166" s="612">
        <v>0</v>
      </c>
      <c r="X166" s="612">
        <v>0</v>
      </c>
      <c r="Y166" s="612">
        <v>0</v>
      </c>
      <c r="Z166" s="612">
        <v>0</v>
      </c>
      <c r="AA166" s="612">
        <v>0</v>
      </c>
      <c r="AB166" s="612">
        <v>0</v>
      </c>
      <c r="AC166" s="612">
        <v>0</v>
      </c>
      <c r="AD166" s="612">
        <v>0</v>
      </c>
      <c r="AE166" s="612">
        <v>0</v>
      </c>
      <c r="AF166" s="612">
        <v>0</v>
      </c>
      <c r="AG166" s="612">
        <v>0</v>
      </c>
      <c r="AH166" s="612">
        <v>0</v>
      </c>
      <c r="AI166" s="612">
        <v>0</v>
      </c>
      <c r="AJ166" s="612">
        <v>0</v>
      </c>
      <c r="AK166" s="612">
        <v>0</v>
      </c>
      <c r="AL166" s="612">
        <v>0</v>
      </c>
      <c r="AM166" s="612">
        <v>0</v>
      </c>
      <c r="AN166" s="612">
        <v>0</v>
      </c>
      <c r="AO166" s="612">
        <v>0</v>
      </c>
      <c r="AP166" s="612">
        <v>0</v>
      </c>
      <c r="AQ166" s="612">
        <v>0</v>
      </c>
      <c r="AR166" s="612">
        <v>0</v>
      </c>
      <c r="AS166" s="612">
        <v>0</v>
      </c>
      <c r="AT166" s="612">
        <v>0</v>
      </c>
      <c r="AU166" s="612">
        <v>0</v>
      </c>
      <c r="AV166" s="612">
        <v>0</v>
      </c>
      <c r="AW166" s="612">
        <v>0</v>
      </c>
      <c r="AX166" s="612">
        <v>0</v>
      </c>
      <c r="AY166" s="612">
        <v>0</v>
      </c>
      <c r="AZ166" s="612">
        <v>0</v>
      </c>
      <c r="BA166" s="612">
        <v>0</v>
      </c>
      <c r="BB166" s="612">
        <v>0</v>
      </c>
      <c r="BC166" s="612">
        <v>0</v>
      </c>
      <c r="BD166" s="612">
        <v>0</v>
      </c>
      <c r="BE166" s="612">
        <v>0</v>
      </c>
      <c r="BF166" s="612">
        <v>0</v>
      </c>
      <c r="BG166" s="612">
        <v>0</v>
      </c>
      <c r="BH166" s="612">
        <v>0</v>
      </c>
      <c r="BI166" s="612">
        <v>0</v>
      </c>
      <c r="BJ166" s="612">
        <v>0</v>
      </c>
      <c r="BK166" s="612">
        <v>0</v>
      </c>
      <c r="BL166" s="612">
        <v>0</v>
      </c>
      <c r="BM166" s="612">
        <v>0</v>
      </c>
      <c r="BN166" s="612">
        <v>0</v>
      </c>
      <c r="BO166" s="612">
        <v>0</v>
      </c>
      <c r="BP166" s="612">
        <v>0</v>
      </c>
      <c r="BQ166" s="612">
        <v>0</v>
      </c>
      <c r="BR166" s="612">
        <v>0</v>
      </c>
      <c r="BS166" s="612">
        <v>0</v>
      </c>
      <c r="BT166" s="612">
        <v>0</v>
      </c>
      <c r="BU166" s="612">
        <v>0</v>
      </c>
      <c r="BV166" s="612">
        <v>0</v>
      </c>
      <c r="BW166" s="612">
        <v>0</v>
      </c>
      <c r="BX166" s="612">
        <v>0</v>
      </c>
      <c r="BY166" s="612">
        <v>0</v>
      </c>
      <c r="BZ166" s="612">
        <v>0</v>
      </c>
      <c r="CA166" s="612">
        <v>0</v>
      </c>
      <c r="CB166" s="612">
        <v>0</v>
      </c>
      <c r="CC166" s="612">
        <v>0</v>
      </c>
      <c r="CD166" s="612">
        <v>0</v>
      </c>
      <c r="CE166" s="612">
        <v>0</v>
      </c>
      <c r="CF166" s="612">
        <v>0</v>
      </c>
      <c r="CG166" s="612">
        <v>0</v>
      </c>
      <c r="CH166" s="612">
        <v>0</v>
      </c>
      <c r="CI166" s="612">
        <v>0</v>
      </c>
      <c r="CJ166" s="612">
        <v>0</v>
      </c>
      <c r="CK166" s="612">
        <v>0</v>
      </c>
      <c r="CL166" s="612">
        <v>0</v>
      </c>
      <c r="CM166" s="612">
        <v>0</v>
      </c>
      <c r="CN166" s="612">
        <v>0</v>
      </c>
      <c r="CO166" s="612">
        <v>0</v>
      </c>
      <c r="CP166" s="612">
        <v>0</v>
      </c>
      <c r="CQ166" s="612">
        <v>0</v>
      </c>
      <c r="CR166" s="612">
        <v>0</v>
      </c>
      <c r="CS166" s="612">
        <v>0</v>
      </c>
      <c r="CT166" s="612">
        <v>0</v>
      </c>
      <c r="CU166" s="612">
        <v>0</v>
      </c>
      <c r="CV166" s="612">
        <v>0</v>
      </c>
      <c r="CW166" s="612">
        <v>0</v>
      </c>
      <c r="CX166" s="612">
        <v>0</v>
      </c>
      <c r="CY166" s="612">
        <v>0</v>
      </c>
      <c r="CZ166" s="612">
        <v>0</v>
      </c>
      <c r="DA166" s="612">
        <v>0</v>
      </c>
      <c r="DB166" s="612">
        <v>0</v>
      </c>
      <c r="DC166" s="612">
        <v>0</v>
      </c>
      <c r="DD166" s="612">
        <v>0</v>
      </c>
      <c r="DE166" s="612">
        <v>0</v>
      </c>
      <c r="DF166" s="612">
        <v>0</v>
      </c>
      <c r="DG166" s="612">
        <v>0</v>
      </c>
      <c r="DH166" s="612">
        <v>0</v>
      </c>
      <c r="DI166" s="612">
        <v>0</v>
      </c>
      <c r="DJ166" s="612">
        <v>0</v>
      </c>
      <c r="DK166" s="612">
        <v>0</v>
      </c>
      <c r="DL166" s="612">
        <v>0</v>
      </c>
      <c r="DM166" s="612">
        <v>0</v>
      </c>
      <c r="DN166" s="612">
        <v>0</v>
      </c>
      <c r="DO166" s="612">
        <v>0</v>
      </c>
      <c r="DP166" s="612">
        <v>0</v>
      </c>
      <c r="DQ166" s="612">
        <v>0</v>
      </c>
      <c r="DR166" s="612">
        <v>0</v>
      </c>
      <c r="DS166" s="612">
        <v>0</v>
      </c>
      <c r="DT166" s="612">
        <v>0</v>
      </c>
      <c r="DU166" s="612">
        <v>0</v>
      </c>
      <c r="DV166" s="612">
        <v>0</v>
      </c>
      <c r="DW166" s="612">
        <v>0</v>
      </c>
      <c r="DX166" s="612">
        <v>0</v>
      </c>
      <c r="DY166" s="612">
        <v>0</v>
      </c>
      <c r="DZ166" s="612">
        <v>0</v>
      </c>
      <c r="EA166" s="612">
        <v>0</v>
      </c>
      <c r="EB166" s="612">
        <v>0</v>
      </c>
      <c r="EC166" s="612">
        <v>0</v>
      </c>
      <c r="ED166" s="612">
        <v>0</v>
      </c>
      <c r="EE166" s="612">
        <v>0</v>
      </c>
      <c r="EF166" s="612">
        <v>0</v>
      </c>
      <c r="EG166" s="612">
        <v>0</v>
      </c>
      <c r="EH166" s="612">
        <v>0</v>
      </c>
      <c r="EI166" s="612">
        <v>0</v>
      </c>
      <c r="EJ166" s="612">
        <v>0</v>
      </c>
      <c r="EK166" s="612">
        <v>0</v>
      </c>
      <c r="EL166" s="612">
        <v>0</v>
      </c>
      <c r="EM166" s="612">
        <v>0</v>
      </c>
      <c r="EN166" s="612">
        <v>0</v>
      </c>
      <c r="EO166" s="612">
        <v>0</v>
      </c>
      <c r="EP166" s="612">
        <v>0</v>
      </c>
      <c r="EQ166" s="612">
        <v>0</v>
      </c>
      <c r="ER166" s="612">
        <v>0</v>
      </c>
      <c r="ES166" s="612">
        <v>0</v>
      </c>
      <c r="ET166" s="612">
        <v>0</v>
      </c>
      <c r="EU166" s="612">
        <v>0</v>
      </c>
      <c r="EV166" s="612">
        <v>0</v>
      </c>
      <c r="EW166" s="612">
        <v>0</v>
      </c>
      <c r="EX166" s="612">
        <v>0</v>
      </c>
      <c r="EY166" s="612">
        <v>0</v>
      </c>
      <c r="EZ166" s="612">
        <v>0</v>
      </c>
      <c r="FA166" s="612">
        <v>0</v>
      </c>
      <c r="FB166" s="612">
        <v>0</v>
      </c>
      <c r="FC166" s="612">
        <v>0</v>
      </c>
      <c r="FD166" s="612">
        <v>0</v>
      </c>
      <c r="FE166" s="612">
        <v>0</v>
      </c>
      <c r="FF166" s="612">
        <v>0</v>
      </c>
      <c r="FG166" s="612">
        <v>0</v>
      </c>
      <c r="FH166" s="612">
        <v>0</v>
      </c>
      <c r="FI166" s="612">
        <v>0</v>
      </c>
      <c r="FJ166" s="612">
        <v>0</v>
      </c>
      <c r="FK166" s="612">
        <v>0</v>
      </c>
      <c r="FL166" s="612">
        <v>0</v>
      </c>
      <c r="FM166" s="612">
        <v>0</v>
      </c>
      <c r="FN166" s="612">
        <v>0</v>
      </c>
      <c r="FO166" s="612">
        <v>0</v>
      </c>
      <c r="FP166" s="612">
        <v>0</v>
      </c>
      <c r="FQ166" s="612">
        <v>0</v>
      </c>
      <c r="FR166" s="612">
        <v>0</v>
      </c>
      <c r="FS166" s="612">
        <v>0</v>
      </c>
      <c r="FT166" s="612">
        <v>0</v>
      </c>
      <c r="FU166" s="612">
        <v>0</v>
      </c>
      <c r="FV166" s="612">
        <v>0</v>
      </c>
      <c r="FW166" s="612">
        <v>0</v>
      </c>
      <c r="FX166" s="612">
        <v>0</v>
      </c>
      <c r="FY166" s="612">
        <v>0</v>
      </c>
      <c r="FZ166" s="612">
        <v>0</v>
      </c>
      <c r="GA166" s="612">
        <v>0</v>
      </c>
      <c r="GB166" s="612">
        <v>0</v>
      </c>
      <c r="GC166" s="612">
        <v>0</v>
      </c>
      <c r="GD166" s="612">
        <v>0</v>
      </c>
      <c r="GE166" s="612">
        <v>0</v>
      </c>
      <c r="GF166" s="612">
        <v>0</v>
      </c>
      <c r="GG166" s="612">
        <v>0</v>
      </c>
      <c r="GH166" s="612">
        <v>0</v>
      </c>
      <c r="GI166" s="612">
        <v>0</v>
      </c>
      <c r="GJ166" s="612">
        <v>0</v>
      </c>
      <c r="GK166" s="612">
        <v>0</v>
      </c>
      <c r="GL166" s="612">
        <v>0</v>
      </c>
      <c r="GM166" s="612">
        <v>0</v>
      </c>
      <c r="GN166" s="612">
        <v>0</v>
      </c>
      <c r="GO166" s="612">
        <v>0</v>
      </c>
      <c r="GP166" s="612">
        <v>0</v>
      </c>
      <c r="GQ166" s="612">
        <v>0</v>
      </c>
      <c r="GR166" s="612">
        <v>0</v>
      </c>
      <c r="GS166" s="612">
        <v>0</v>
      </c>
      <c r="GT166" s="612">
        <v>0</v>
      </c>
      <c r="GU166" s="612">
        <v>0</v>
      </c>
      <c r="GV166" s="612">
        <v>0</v>
      </c>
      <c r="GW166" s="612">
        <v>0</v>
      </c>
      <c r="GX166" s="612">
        <v>0</v>
      </c>
      <c r="GY166" s="612">
        <v>0</v>
      </c>
      <c r="GZ166" s="612">
        <v>0</v>
      </c>
      <c r="HA166" s="612">
        <v>0</v>
      </c>
      <c r="HB166" s="612">
        <v>0</v>
      </c>
      <c r="HC166" s="612">
        <v>0</v>
      </c>
      <c r="HD166" s="612">
        <v>0</v>
      </c>
      <c r="HE166" s="612">
        <v>0</v>
      </c>
      <c r="HF166" s="612">
        <v>0</v>
      </c>
      <c r="HG166" s="612">
        <v>0</v>
      </c>
      <c r="HH166" s="612">
        <v>0</v>
      </c>
      <c r="HI166" s="612">
        <v>0</v>
      </c>
      <c r="HJ166" s="612">
        <v>0</v>
      </c>
      <c r="HK166" s="612">
        <v>0</v>
      </c>
      <c r="HL166" s="612">
        <v>0</v>
      </c>
      <c r="HM166" s="612">
        <v>0</v>
      </c>
      <c r="HN166" s="612">
        <v>0</v>
      </c>
      <c r="HO166" s="612">
        <v>0</v>
      </c>
      <c r="HP166" s="612">
        <v>0</v>
      </c>
      <c r="HQ166" s="612">
        <v>0</v>
      </c>
      <c r="HR166" s="612">
        <v>0</v>
      </c>
      <c r="HS166" s="612">
        <v>0</v>
      </c>
      <c r="HT166" s="612">
        <v>0</v>
      </c>
      <c r="HU166" s="612">
        <v>0</v>
      </c>
      <c r="HV166" s="612">
        <v>0</v>
      </c>
      <c r="HW166" s="612">
        <v>0</v>
      </c>
      <c r="HX166" s="612">
        <v>0</v>
      </c>
      <c r="HY166" s="612">
        <v>0</v>
      </c>
      <c r="HZ166" s="612">
        <v>0</v>
      </c>
      <c r="IA166" s="612">
        <v>0</v>
      </c>
      <c r="IB166" s="612">
        <v>0</v>
      </c>
      <c r="IC166" s="612">
        <v>0</v>
      </c>
      <c r="ID166" s="612">
        <v>0</v>
      </c>
      <c r="IE166" s="612">
        <v>0</v>
      </c>
      <c r="IF166" s="612">
        <v>0</v>
      </c>
      <c r="IG166" s="612">
        <v>0</v>
      </c>
      <c r="IH166" s="612">
        <v>0</v>
      </c>
      <c r="II166" s="612">
        <v>0</v>
      </c>
      <c r="IJ166" s="612">
        <v>0</v>
      </c>
      <c r="IK166" s="612">
        <v>0</v>
      </c>
      <c r="IL166" s="612">
        <v>0</v>
      </c>
      <c r="IM166" s="612">
        <v>0</v>
      </c>
      <c r="IN166" s="612">
        <v>0</v>
      </c>
      <c r="IO166" s="612">
        <v>0</v>
      </c>
      <c r="IP166" s="612">
        <v>0</v>
      </c>
      <c r="IQ166" s="612">
        <v>0</v>
      </c>
      <c r="IR166" s="612">
        <v>0</v>
      </c>
      <c r="IS166" s="612">
        <v>0</v>
      </c>
      <c r="IT166" s="612">
        <v>0</v>
      </c>
      <c r="IU166" s="612">
        <v>0</v>
      </c>
      <c r="IV166" s="612">
        <v>0</v>
      </c>
      <c r="IW166" s="612">
        <v>0</v>
      </c>
      <c r="IX166" s="612">
        <v>0</v>
      </c>
      <c r="IY166" s="612">
        <v>0</v>
      </c>
      <c r="IZ166" s="612">
        <v>0</v>
      </c>
      <c r="JA166" s="612">
        <v>0</v>
      </c>
      <c r="JB166" s="612">
        <v>0</v>
      </c>
      <c r="JC166" s="612">
        <v>0</v>
      </c>
      <c r="JD166" s="612">
        <v>0</v>
      </c>
      <c r="JE166" s="612">
        <v>0</v>
      </c>
      <c r="JF166" s="612">
        <v>0</v>
      </c>
      <c r="JG166" s="612">
        <v>0</v>
      </c>
      <c r="JH166" s="612">
        <v>0</v>
      </c>
      <c r="JI166" s="612">
        <v>0</v>
      </c>
      <c r="JJ166" s="612">
        <v>0</v>
      </c>
      <c r="JK166" s="612">
        <v>0</v>
      </c>
      <c r="JL166" s="612">
        <v>0</v>
      </c>
      <c r="JM166" s="612">
        <v>0</v>
      </c>
      <c r="JN166" s="612">
        <v>0</v>
      </c>
      <c r="JO166" s="612">
        <v>0</v>
      </c>
      <c r="JP166" s="612">
        <v>0</v>
      </c>
      <c r="JQ166" s="612">
        <v>0</v>
      </c>
      <c r="JR166" s="612">
        <v>0</v>
      </c>
      <c r="JS166" s="612">
        <v>0</v>
      </c>
      <c r="JT166" s="612">
        <v>0</v>
      </c>
      <c r="JU166" s="612">
        <v>0</v>
      </c>
      <c r="JV166" s="612">
        <v>0</v>
      </c>
      <c r="JW166" s="612">
        <v>0</v>
      </c>
      <c r="JX166" s="612">
        <v>0</v>
      </c>
      <c r="JY166" s="612">
        <v>0</v>
      </c>
      <c r="JZ166" s="612">
        <v>0</v>
      </c>
      <c r="KA166" s="612">
        <v>0</v>
      </c>
      <c r="KB166" s="612">
        <v>0</v>
      </c>
      <c r="KC166" s="612">
        <v>0</v>
      </c>
      <c r="KD166" s="612">
        <v>0</v>
      </c>
      <c r="KE166" s="612">
        <v>0</v>
      </c>
      <c r="KF166" s="612">
        <v>0</v>
      </c>
      <c r="KG166" s="612">
        <v>0</v>
      </c>
      <c r="KH166" s="612">
        <v>0</v>
      </c>
      <c r="KI166" s="612">
        <v>0</v>
      </c>
      <c r="KJ166" s="612">
        <v>0</v>
      </c>
      <c r="KK166" s="612">
        <v>0</v>
      </c>
      <c r="KL166" s="612">
        <v>0</v>
      </c>
      <c r="KM166" s="612">
        <v>0</v>
      </c>
      <c r="KN166" s="612">
        <v>0</v>
      </c>
      <c r="KO166" s="612">
        <v>0</v>
      </c>
      <c r="KP166" s="612">
        <v>0</v>
      </c>
      <c r="KQ166" s="612">
        <v>0</v>
      </c>
      <c r="KR166" s="612">
        <v>0</v>
      </c>
      <c r="KS166" s="612">
        <v>0</v>
      </c>
      <c r="KT166" s="612">
        <v>0</v>
      </c>
      <c r="KU166" s="612">
        <v>0</v>
      </c>
      <c r="KV166" s="612">
        <v>0</v>
      </c>
      <c r="KW166" s="612">
        <v>0</v>
      </c>
      <c r="KX166" s="612">
        <v>0</v>
      </c>
      <c r="KY166" s="612">
        <v>0</v>
      </c>
      <c r="KZ166" s="612">
        <v>0</v>
      </c>
      <c r="LA166" s="612">
        <v>0</v>
      </c>
      <c r="LB166" s="612">
        <v>0</v>
      </c>
      <c r="LC166" s="612">
        <v>0</v>
      </c>
      <c r="LD166" s="612">
        <v>0</v>
      </c>
      <c r="LE166" s="612">
        <v>0</v>
      </c>
      <c r="LF166" s="612">
        <v>0</v>
      </c>
      <c r="LG166" s="612">
        <v>0</v>
      </c>
      <c r="LH166" s="612">
        <v>0</v>
      </c>
      <c r="LI166" s="612">
        <v>0</v>
      </c>
      <c r="LJ166" s="612">
        <v>0</v>
      </c>
      <c r="LK166" s="612">
        <v>0</v>
      </c>
      <c r="LL166" s="612">
        <v>0</v>
      </c>
      <c r="LM166" s="612">
        <v>0</v>
      </c>
      <c r="LN166" s="612">
        <v>0</v>
      </c>
      <c r="LO166" s="612">
        <v>0</v>
      </c>
      <c r="LP166" s="612">
        <v>0</v>
      </c>
      <c r="LQ166" s="612">
        <v>0</v>
      </c>
      <c r="LR166" s="612">
        <v>0</v>
      </c>
      <c r="LS166" s="612">
        <v>0</v>
      </c>
      <c r="LT166" s="612">
        <v>0</v>
      </c>
      <c r="LU166" s="612">
        <v>0</v>
      </c>
      <c r="LV166" s="612">
        <v>0</v>
      </c>
      <c r="LW166" s="612">
        <v>0</v>
      </c>
      <c r="LX166" s="612">
        <v>0</v>
      </c>
      <c r="LY166" s="612">
        <v>0</v>
      </c>
      <c r="LZ166" s="612">
        <v>0</v>
      </c>
      <c r="MA166" s="612">
        <v>0</v>
      </c>
      <c r="MB166" s="612">
        <v>0</v>
      </c>
      <c r="MC166" s="612">
        <v>0</v>
      </c>
      <c r="MD166" s="612">
        <v>0</v>
      </c>
      <c r="ME166" s="612">
        <v>0</v>
      </c>
      <c r="MF166" s="612">
        <v>0</v>
      </c>
      <c r="MG166" s="612">
        <v>0</v>
      </c>
      <c r="MH166" s="612">
        <v>0</v>
      </c>
      <c r="MI166" s="612">
        <v>0</v>
      </c>
      <c r="MJ166" s="612">
        <v>0</v>
      </c>
      <c r="MK166" s="612">
        <v>0</v>
      </c>
      <c r="ML166" s="612">
        <v>0</v>
      </c>
      <c r="MM166" s="612">
        <v>0</v>
      </c>
      <c r="MN166" s="612">
        <v>0</v>
      </c>
      <c r="MO166" s="612">
        <v>0</v>
      </c>
      <c r="MP166" s="612">
        <v>0</v>
      </c>
      <c r="MQ166" s="612">
        <v>0</v>
      </c>
      <c r="MR166" s="612">
        <v>0</v>
      </c>
      <c r="MS166" s="612">
        <v>0</v>
      </c>
      <c r="MT166" s="612">
        <v>0</v>
      </c>
      <c r="MU166" s="612">
        <v>0</v>
      </c>
      <c r="MV166" s="612">
        <v>0</v>
      </c>
      <c r="MW166" s="612">
        <v>0</v>
      </c>
      <c r="MX166" s="612">
        <v>0</v>
      </c>
      <c r="MY166" s="612">
        <v>0</v>
      </c>
      <c r="MZ166" s="612">
        <v>0</v>
      </c>
      <c r="NA166" s="612">
        <v>0</v>
      </c>
      <c r="NB166" s="612">
        <v>0</v>
      </c>
      <c r="NC166" s="612">
        <v>0</v>
      </c>
      <c r="ND166" s="612">
        <v>0</v>
      </c>
      <c r="NE166" s="612">
        <v>0</v>
      </c>
      <c r="NF166" s="612">
        <v>0</v>
      </c>
      <c r="NG166" s="612">
        <v>0</v>
      </c>
      <c r="NH166" s="612">
        <v>0</v>
      </c>
      <c r="NI166" s="612">
        <v>0</v>
      </c>
      <c r="NJ166" s="612">
        <v>0</v>
      </c>
      <c r="NK166" s="612">
        <v>0</v>
      </c>
      <c r="NL166" s="612">
        <v>0</v>
      </c>
      <c r="NM166" s="612">
        <v>0</v>
      </c>
      <c r="NN166" s="612">
        <v>0</v>
      </c>
      <c r="NO166" s="612">
        <v>0</v>
      </c>
      <c r="NP166" s="612">
        <v>0</v>
      </c>
      <c r="NQ166" s="612">
        <v>0</v>
      </c>
      <c r="NR166" s="612">
        <v>0</v>
      </c>
      <c r="NS166" s="612">
        <v>0</v>
      </c>
      <c r="NT166" s="612">
        <v>0</v>
      </c>
      <c r="NU166" s="612">
        <v>0</v>
      </c>
      <c r="NV166" s="612">
        <v>0</v>
      </c>
      <c r="NW166" s="612">
        <v>0</v>
      </c>
      <c r="NX166" s="612">
        <v>0</v>
      </c>
      <c r="NY166" s="612">
        <v>0</v>
      </c>
      <c r="NZ166" s="612">
        <v>0</v>
      </c>
      <c r="OA166" s="612">
        <v>0</v>
      </c>
      <c r="OB166" s="612">
        <v>0</v>
      </c>
      <c r="OC166" s="612">
        <v>0</v>
      </c>
      <c r="OD166" s="612">
        <v>0</v>
      </c>
      <c r="OE166" s="612">
        <v>0</v>
      </c>
      <c r="OF166" s="612">
        <v>0</v>
      </c>
      <c r="OG166" s="612">
        <v>0</v>
      </c>
      <c r="OH166" s="612">
        <v>0</v>
      </c>
      <c r="OI166" s="612">
        <v>0</v>
      </c>
      <c r="OJ166" s="612">
        <v>0</v>
      </c>
      <c r="OK166" s="612">
        <v>0</v>
      </c>
      <c r="OL166" s="612">
        <v>0</v>
      </c>
      <c r="OM166" s="612">
        <v>0</v>
      </c>
      <c r="ON166" s="612">
        <v>0</v>
      </c>
      <c r="OO166" s="612">
        <v>0</v>
      </c>
      <c r="OP166" s="612">
        <v>0</v>
      </c>
      <c r="OQ166" s="612">
        <v>0</v>
      </c>
      <c r="OR166" s="612">
        <v>0</v>
      </c>
      <c r="OS166" s="612">
        <v>0</v>
      </c>
      <c r="OT166" s="612">
        <v>0</v>
      </c>
      <c r="OU166" s="612">
        <v>0</v>
      </c>
      <c r="OV166" s="612">
        <v>0</v>
      </c>
      <c r="OW166" s="612">
        <v>0</v>
      </c>
      <c r="OX166" s="612">
        <v>0</v>
      </c>
      <c r="OY166" s="612">
        <v>0</v>
      </c>
      <c r="OZ166" s="612">
        <v>0</v>
      </c>
      <c r="PA166" s="612">
        <v>0</v>
      </c>
      <c r="PB166" s="612">
        <v>0</v>
      </c>
      <c r="PC166" s="612">
        <v>0</v>
      </c>
      <c r="PD166" s="612">
        <v>0</v>
      </c>
      <c r="PE166" s="612">
        <v>0</v>
      </c>
      <c r="PF166" s="612">
        <v>0</v>
      </c>
      <c r="PG166" s="612">
        <v>0</v>
      </c>
      <c r="PH166" s="612">
        <v>0</v>
      </c>
      <c r="PI166" s="612">
        <v>0</v>
      </c>
      <c r="PJ166" s="612">
        <v>0</v>
      </c>
      <c r="PK166" s="612">
        <v>0</v>
      </c>
      <c r="PL166" s="612">
        <v>0</v>
      </c>
      <c r="PM166" s="612">
        <v>0</v>
      </c>
      <c r="PN166" s="612">
        <v>0</v>
      </c>
      <c r="PO166" s="612">
        <v>0</v>
      </c>
      <c r="PP166" s="612">
        <v>0</v>
      </c>
      <c r="PQ166" s="612">
        <v>0</v>
      </c>
      <c r="PR166" s="612">
        <v>0</v>
      </c>
      <c r="PS166" s="612">
        <v>0</v>
      </c>
      <c r="PT166" s="612">
        <v>0</v>
      </c>
      <c r="PU166" s="612">
        <v>0</v>
      </c>
      <c r="PV166" s="612">
        <v>0</v>
      </c>
      <c r="PW166" s="612">
        <v>0</v>
      </c>
      <c r="PX166" s="612">
        <v>0</v>
      </c>
      <c r="PY166" s="612">
        <v>0</v>
      </c>
      <c r="PZ166" s="612">
        <v>0</v>
      </c>
      <c r="QA166" s="612">
        <v>0</v>
      </c>
      <c r="QB166" s="612">
        <v>0</v>
      </c>
      <c r="QC166" s="612">
        <v>0</v>
      </c>
      <c r="QD166" s="612">
        <v>0</v>
      </c>
      <c r="QE166" s="612">
        <v>0</v>
      </c>
      <c r="QF166" s="612">
        <v>0</v>
      </c>
      <c r="QG166" s="612">
        <v>0</v>
      </c>
      <c r="QH166" s="612">
        <v>0</v>
      </c>
      <c r="QI166" s="612">
        <v>0</v>
      </c>
      <c r="QJ166" s="612">
        <v>0</v>
      </c>
      <c r="QK166" s="612">
        <v>0</v>
      </c>
      <c r="QL166" s="612">
        <v>0</v>
      </c>
      <c r="QM166" s="612">
        <v>0</v>
      </c>
      <c r="QN166" s="612">
        <v>0</v>
      </c>
      <c r="QO166" s="612">
        <v>0</v>
      </c>
      <c r="QP166" s="612">
        <v>0</v>
      </c>
      <c r="QQ166" s="612">
        <v>0</v>
      </c>
      <c r="QR166" s="612">
        <v>0</v>
      </c>
      <c r="QS166" s="612">
        <v>0</v>
      </c>
      <c r="QT166" s="612">
        <v>0</v>
      </c>
      <c r="QU166" s="612">
        <v>0</v>
      </c>
      <c r="QV166" s="612">
        <v>0</v>
      </c>
      <c r="QW166" s="612">
        <v>0</v>
      </c>
      <c r="QX166" s="612">
        <v>0</v>
      </c>
      <c r="QY166" s="612">
        <v>0</v>
      </c>
      <c r="QZ166" s="612">
        <v>0</v>
      </c>
      <c r="RA166" s="612">
        <v>0</v>
      </c>
      <c r="RB166" s="612">
        <v>0</v>
      </c>
      <c r="RC166" s="612">
        <v>0</v>
      </c>
      <c r="RD166" s="612">
        <v>0</v>
      </c>
      <c r="RE166" s="612">
        <v>0</v>
      </c>
      <c r="RF166" s="612">
        <v>0</v>
      </c>
      <c r="RG166" s="612">
        <v>0</v>
      </c>
      <c r="RH166" s="612">
        <v>0</v>
      </c>
      <c r="RI166" s="612">
        <v>0</v>
      </c>
      <c r="RJ166" s="612">
        <v>0</v>
      </c>
      <c r="RK166" s="612">
        <v>0</v>
      </c>
      <c r="RL166" s="612">
        <v>0</v>
      </c>
      <c r="RM166" s="612">
        <v>0</v>
      </c>
      <c r="RN166" s="612">
        <v>0</v>
      </c>
      <c r="RO166" s="612">
        <v>0</v>
      </c>
      <c r="RP166" s="612">
        <v>0</v>
      </c>
      <c r="RQ166" s="612">
        <v>0</v>
      </c>
      <c r="RR166" s="612">
        <v>0</v>
      </c>
      <c r="RS166" s="612">
        <v>0</v>
      </c>
      <c r="RT166" s="612">
        <v>0</v>
      </c>
      <c r="RU166" s="612">
        <v>0</v>
      </c>
      <c r="RV166" s="612">
        <v>0</v>
      </c>
      <c r="RW166" s="612">
        <v>0</v>
      </c>
      <c r="RX166" s="612">
        <v>0</v>
      </c>
      <c r="RY166" s="612">
        <v>0</v>
      </c>
      <c r="RZ166" s="612">
        <v>0</v>
      </c>
      <c r="SA166" s="612">
        <v>0</v>
      </c>
      <c r="SB166" s="612">
        <v>0</v>
      </c>
      <c r="SC166" s="612">
        <v>0</v>
      </c>
      <c r="SD166" s="612">
        <v>0</v>
      </c>
      <c r="SE166" s="612">
        <v>0</v>
      </c>
      <c r="SF166" s="612">
        <v>0</v>
      </c>
      <c r="SG166" s="612">
        <v>0</v>
      </c>
      <c r="SH166" s="612">
        <v>0</v>
      </c>
      <c r="SI166" s="612">
        <v>0</v>
      </c>
      <c r="SJ166" s="612">
        <v>0</v>
      </c>
      <c r="SK166" s="267">
        <f t="shared" ref="SK166:SK189" si="420">SJ166</f>
        <v>0</v>
      </c>
      <c r="SL166" s="254"/>
      <c r="SM166" s="242"/>
      <c r="SN166" s="242"/>
      <c r="SO166" s="242"/>
    </row>
    <row r="167" spans="1:509" outlineLevel="3" x14ac:dyDescent="0.35">
      <c r="A167" s="242"/>
      <c r="B167" s="251"/>
      <c r="C167" s="438">
        <f t="shared" ref="C167:C179" si="421">INT($C$29)+3</f>
        <v>4</v>
      </c>
      <c r="D167" s="267"/>
      <c r="E167" s="316">
        <f t="shared" si="402"/>
        <v>26</v>
      </c>
      <c r="F167" s="322"/>
      <c r="G167" s="322"/>
      <c r="H167" s="267"/>
      <c r="I167" s="540"/>
      <c r="J167" s="557" t="s">
        <v>854</v>
      </c>
      <c r="K167" s="541"/>
      <c r="L167" s="613">
        <v>0</v>
      </c>
      <c r="M167" s="613">
        <v>0</v>
      </c>
      <c r="N167" s="613">
        <v>0</v>
      </c>
      <c r="O167" s="613">
        <v>0</v>
      </c>
      <c r="P167" s="613">
        <v>0</v>
      </c>
      <c r="Q167" s="613">
        <v>0</v>
      </c>
      <c r="R167" s="613">
        <v>0</v>
      </c>
      <c r="S167" s="613">
        <v>0</v>
      </c>
      <c r="T167" s="613">
        <v>0</v>
      </c>
      <c r="U167" s="613">
        <v>0</v>
      </c>
      <c r="V167" s="613">
        <v>0</v>
      </c>
      <c r="W167" s="613">
        <v>0</v>
      </c>
      <c r="X167" s="613">
        <v>0</v>
      </c>
      <c r="Y167" s="613">
        <v>0</v>
      </c>
      <c r="Z167" s="613">
        <v>0</v>
      </c>
      <c r="AA167" s="613">
        <v>0</v>
      </c>
      <c r="AB167" s="613">
        <v>0</v>
      </c>
      <c r="AC167" s="613">
        <v>0</v>
      </c>
      <c r="AD167" s="613">
        <v>0</v>
      </c>
      <c r="AE167" s="613">
        <v>0</v>
      </c>
      <c r="AF167" s="613">
        <v>0</v>
      </c>
      <c r="AG167" s="613">
        <v>0</v>
      </c>
      <c r="AH167" s="613">
        <v>0</v>
      </c>
      <c r="AI167" s="613">
        <v>0</v>
      </c>
      <c r="AJ167" s="613">
        <v>0</v>
      </c>
      <c r="AK167" s="613">
        <v>0</v>
      </c>
      <c r="AL167" s="613">
        <v>0</v>
      </c>
      <c r="AM167" s="613">
        <v>0</v>
      </c>
      <c r="AN167" s="613">
        <v>0</v>
      </c>
      <c r="AO167" s="613">
        <v>0</v>
      </c>
      <c r="AP167" s="613">
        <v>0</v>
      </c>
      <c r="AQ167" s="613">
        <v>0</v>
      </c>
      <c r="AR167" s="613">
        <v>0</v>
      </c>
      <c r="AS167" s="613">
        <v>0</v>
      </c>
      <c r="AT167" s="613">
        <v>0</v>
      </c>
      <c r="AU167" s="613">
        <v>0</v>
      </c>
      <c r="AV167" s="613">
        <v>0</v>
      </c>
      <c r="AW167" s="613">
        <v>0</v>
      </c>
      <c r="AX167" s="613">
        <v>0</v>
      </c>
      <c r="AY167" s="613">
        <v>0</v>
      </c>
      <c r="AZ167" s="613">
        <v>0</v>
      </c>
      <c r="BA167" s="613">
        <v>0</v>
      </c>
      <c r="BB167" s="613">
        <v>0</v>
      </c>
      <c r="BC167" s="613">
        <v>0</v>
      </c>
      <c r="BD167" s="613">
        <v>0</v>
      </c>
      <c r="BE167" s="613">
        <v>0</v>
      </c>
      <c r="BF167" s="613">
        <v>0</v>
      </c>
      <c r="BG167" s="613">
        <v>0</v>
      </c>
      <c r="BH167" s="613">
        <v>0</v>
      </c>
      <c r="BI167" s="613">
        <v>0</v>
      </c>
      <c r="BJ167" s="613">
        <v>0</v>
      </c>
      <c r="BK167" s="613">
        <v>0</v>
      </c>
      <c r="BL167" s="613">
        <v>0</v>
      </c>
      <c r="BM167" s="613">
        <v>0</v>
      </c>
      <c r="BN167" s="613">
        <v>0</v>
      </c>
      <c r="BO167" s="613">
        <v>0</v>
      </c>
      <c r="BP167" s="613">
        <v>0</v>
      </c>
      <c r="BQ167" s="613">
        <v>0</v>
      </c>
      <c r="BR167" s="613">
        <v>0</v>
      </c>
      <c r="BS167" s="613">
        <v>0</v>
      </c>
      <c r="BT167" s="613">
        <v>0</v>
      </c>
      <c r="BU167" s="613">
        <v>0</v>
      </c>
      <c r="BV167" s="613">
        <v>0</v>
      </c>
      <c r="BW167" s="613">
        <v>0</v>
      </c>
      <c r="BX167" s="613">
        <v>0</v>
      </c>
      <c r="BY167" s="613">
        <v>0</v>
      </c>
      <c r="BZ167" s="613">
        <v>0</v>
      </c>
      <c r="CA167" s="613">
        <v>0</v>
      </c>
      <c r="CB167" s="613">
        <v>0</v>
      </c>
      <c r="CC167" s="613">
        <v>0</v>
      </c>
      <c r="CD167" s="613">
        <v>0</v>
      </c>
      <c r="CE167" s="613">
        <v>0</v>
      </c>
      <c r="CF167" s="613">
        <v>0</v>
      </c>
      <c r="CG167" s="613">
        <v>0</v>
      </c>
      <c r="CH167" s="613">
        <v>0</v>
      </c>
      <c r="CI167" s="613">
        <v>0</v>
      </c>
      <c r="CJ167" s="613">
        <v>0</v>
      </c>
      <c r="CK167" s="613">
        <v>0</v>
      </c>
      <c r="CL167" s="613">
        <v>0</v>
      </c>
      <c r="CM167" s="613">
        <v>0</v>
      </c>
      <c r="CN167" s="613">
        <v>0</v>
      </c>
      <c r="CO167" s="613">
        <v>0</v>
      </c>
      <c r="CP167" s="613">
        <v>0</v>
      </c>
      <c r="CQ167" s="613">
        <v>0</v>
      </c>
      <c r="CR167" s="613">
        <v>0</v>
      </c>
      <c r="CS167" s="613">
        <v>0</v>
      </c>
      <c r="CT167" s="613">
        <v>0</v>
      </c>
      <c r="CU167" s="613">
        <v>0</v>
      </c>
      <c r="CV167" s="613">
        <v>0</v>
      </c>
      <c r="CW167" s="613">
        <v>0</v>
      </c>
      <c r="CX167" s="613">
        <v>0</v>
      </c>
      <c r="CY167" s="613">
        <v>0</v>
      </c>
      <c r="CZ167" s="613">
        <v>0</v>
      </c>
      <c r="DA167" s="613">
        <v>0</v>
      </c>
      <c r="DB167" s="613">
        <v>0</v>
      </c>
      <c r="DC167" s="613">
        <v>0</v>
      </c>
      <c r="DD167" s="613">
        <v>0</v>
      </c>
      <c r="DE167" s="613">
        <v>0</v>
      </c>
      <c r="DF167" s="613">
        <v>0</v>
      </c>
      <c r="DG167" s="613">
        <v>0</v>
      </c>
      <c r="DH167" s="613">
        <v>0</v>
      </c>
      <c r="DI167" s="613">
        <v>0</v>
      </c>
      <c r="DJ167" s="613">
        <v>0</v>
      </c>
      <c r="DK167" s="613">
        <v>0</v>
      </c>
      <c r="DL167" s="613">
        <v>0</v>
      </c>
      <c r="DM167" s="613">
        <v>0</v>
      </c>
      <c r="DN167" s="613">
        <v>0</v>
      </c>
      <c r="DO167" s="613">
        <v>0</v>
      </c>
      <c r="DP167" s="613">
        <v>0</v>
      </c>
      <c r="DQ167" s="613">
        <v>0</v>
      </c>
      <c r="DR167" s="613">
        <v>0</v>
      </c>
      <c r="DS167" s="613">
        <v>0</v>
      </c>
      <c r="DT167" s="613">
        <v>0</v>
      </c>
      <c r="DU167" s="613">
        <v>0</v>
      </c>
      <c r="DV167" s="613">
        <v>0</v>
      </c>
      <c r="DW167" s="613">
        <v>0</v>
      </c>
      <c r="DX167" s="613">
        <v>0</v>
      </c>
      <c r="DY167" s="613">
        <v>0</v>
      </c>
      <c r="DZ167" s="613">
        <v>0</v>
      </c>
      <c r="EA167" s="613">
        <v>0</v>
      </c>
      <c r="EB167" s="613">
        <v>0</v>
      </c>
      <c r="EC167" s="613">
        <v>0</v>
      </c>
      <c r="ED167" s="613">
        <v>0</v>
      </c>
      <c r="EE167" s="613">
        <v>0</v>
      </c>
      <c r="EF167" s="613">
        <v>0</v>
      </c>
      <c r="EG167" s="613">
        <v>0</v>
      </c>
      <c r="EH167" s="613">
        <v>0</v>
      </c>
      <c r="EI167" s="613">
        <v>0</v>
      </c>
      <c r="EJ167" s="613">
        <v>0</v>
      </c>
      <c r="EK167" s="613">
        <v>0</v>
      </c>
      <c r="EL167" s="613">
        <v>0</v>
      </c>
      <c r="EM167" s="613">
        <v>0</v>
      </c>
      <c r="EN167" s="613">
        <v>0</v>
      </c>
      <c r="EO167" s="613">
        <v>0</v>
      </c>
      <c r="EP167" s="613">
        <v>0</v>
      </c>
      <c r="EQ167" s="613">
        <v>0</v>
      </c>
      <c r="ER167" s="613">
        <v>0</v>
      </c>
      <c r="ES167" s="613">
        <v>0</v>
      </c>
      <c r="ET167" s="613">
        <v>0</v>
      </c>
      <c r="EU167" s="613">
        <v>0</v>
      </c>
      <c r="EV167" s="613">
        <v>0</v>
      </c>
      <c r="EW167" s="613">
        <v>0</v>
      </c>
      <c r="EX167" s="613">
        <v>0</v>
      </c>
      <c r="EY167" s="613">
        <v>0</v>
      </c>
      <c r="EZ167" s="613">
        <v>0</v>
      </c>
      <c r="FA167" s="613">
        <v>0</v>
      </c>
      <c r="FB167" s="613">
        <v>0</v>
      </c>
      <c r="FC167" s="613">
        <v>0</v>
      </c>
      <c r="FD167" s="613">
        <v>0</v>
      </c>
      <c r="FE167" s="613">
        <v>0</v>
      </c>
      <c r="FF167" s="613">
        <v>0</v>
      </c>
      <c r="FG167" s="613">
        <v>0</v>
      </c>
      <c r="FH167" s="613">
        <v>0</v>
      </c>
      <c r="FI167" s="613">
        <v>0</v>
      </c>
      <c r="FJ167" s="613">
        <v>0</v>
      </c>
      <c r="FK167" s="613">
        <v>0</v>
      </c>
      <c r="FL167" s="613">
        <v>0</v>
      </c>
      <c r="FM167" s="613">
        <v>0</v>
      </c>
      <c r="FN167" s="613">
        <v>0</v>
      </c>
      <c r="FO167" s="613">
        <v>0</v>
      </c>
      <c r="FP167" s="613">
        <v>0</v>
      </c>
      <c r="FQ167" s="613">
        <v>0</v>
      </c>
      <c r="FR167" s="613">
        <v>0</v>
      </c>
      <c r="FS167" s="613">
        <v>0</v>
      </c>
      <c r="FT167" s="613">
        <v>0</v>
      </c>
      <c r="FU167" s="613">
        <v>0</v>
      </c>
      <c r="FV167" s="613">
        <v>0</v>
      </c>
      <c r="FW167" s="613">
        <v>0</v>
      </c>
      <c r="FX167" s="613">
        <v>0</v>
      </c>
      <c r="FY167" s="613">
        <v>0</v>
      </c>
      <c r="FZ167" s="613">
        <v>0</v>
      </c>
      <c r="GA167" s="613">
        <v>0</v>
      </c>
      <c r="GB167" s="613">
        <v>0</v>
      </c>
      <c r="GC167" s="613">
        <v>0</v>
      </c>
      <c r="GD167" s="613">
        <v>0</v>
      </c>
      <c r="GE167" s="613">
        <v>0</v>
      </c>
      <c r="GF167" s="613">
        <v>0</v>
      </c>
      <c r="GG167" s="613">
        <v>0</v>
      </c>
      <c r="GH167" s="613">
        <v>0</v>
      </c>
      <c r="GI167" s="613">
        <v>0</v>
      </c>
      <c r="GJ167" s="613">
        <v>0</v>
      </c>
      <c r="GK167" s="613">
        <v>0</v>
      </c>
      <c r="GL167" s="613">
        <v>0</v>
      </c>
      <c r="GM167" s="613">
        <v>0</v>
      </c>
      <c r="GN167" s="613">
        <v>0</v>
      </c>
      <c r="GO167" s="613">
        <v>0</v>
      </c>
      <c r="GP167" s="613">
        <v>0</v>
      </c>
      <c r="GQ167" s="613">
        <v>0</v>
      </c>
      <c r="GR167" s="613">
        <v>0</v>
      </c>
      <c r="GS167" s="613">
        <v>0</v>
      </c>
      <c r="GT167" s="613">
        <v>0</v>
      </c>
      <c r="GU167" s="613">
        <v>0</v>
      </c>
      <c r="GV167" s="613">
        <v>0</v>
      </c>
      <c r="GW167" s="613">
        <v>0</v>
      </c>
      <c r="GX167" s="613">
        <v>0</v>
      </c>
      <c r="GY167" s="613">
        <v>0</v>
      </c>
      <c r="GZ167" s="613">
        <v>0</v>
      </c>
      <c r="HA167" s="613">
        <v>0</v>
      </c>
      <c r="HB167" s="613">
        <v>0</v>
      </c>
      <c r="HC167" s="613">
        <v>0</v>
      </c>
      <c r="HD167" s="613">
        <v>0</v>
      </c>
      <c r="HE167" s="613">
        <v>0</v>
      </c>
      <c r="HF167" s="613">
        <v>0</v>
      </c>
      <c r="HG167" s="613">
        <v>0</v>
      </c>
      <c r="HH167" s="613">
        <v>0</v>
      </c>
      <c r="HI167" s="613">
        <v>0</v>
      </c>
      <c r="HJ167" s="613">
        <v>0</v>
      </c>
      <c r="HK167" s="613">
        <v>0</v>
      </c>
      <c r="HL167" s="613">
        <v>0</v>
      </c>
      <c r="HM167" s="613">
        <v>0</v>
      </c>
      <c r="HN167" s="613">
        <v>0</v>
      </c>
      <c r="HO167" s="613">
        <v>0</v>
      </c>
      <c r="HP167" s="613">
        <v>0</v>
      </c>
      <c r="HQ167" s="613">
        <v>0</v>
      </c>
      <c r="HR167" s="613">
        <v>0</v>
      </c>
      <c r="HS167" s="613">
        <v>0</v>
      </c>
      <c r="HT167" s="613">
        <v>0</v>
      </c>
      <c r="HU167" s="613">
        <v>0</v>
      </c>
      <c r="HV167" s="613">
        <v>0</v>
      </c>
      <c r="HW167" s="613">
        <v>0</v>
      </c>
      <c r="HX167" s="613">
        <v>0</v>
      </c>
      <c r="HY167" s="613">
        <v>0</v>
      </c>
      <c r="HZ167" s="613">
        <v>0</v>
      </c>
      <c r="IA167" s="613">
        <v>0</v>
      </c>
      <c r="IB167" s="613">
        <v>0</v>
      </c>
      <c r="IC167" s="613">
        <v>0</v>
      </c>
      <c r="ID167" s="613">
        <v>0</v>
      </c>
      <c r="IE167" s="613">
        <v>0</v>
      </c>
      <c r="IF167" s="613">
        <v>0</v>
      </c>
      <c r="IG167" s="613">
        <v>0</v>
      </c>
      <c r="IH167" s="613">
        <v>0</v>
      </c>
      <c r="II167" s="613">
        <v>0</v>
      </c>
      <c r="IJ167" s="613">
        <v>0</v>
      </c>
      <c r="IK167" s="613">
        <v>0</v>
      </c>
      <c r="IL167" s="613">
        <v>0</v>
      </c>
      <c r="IM167" s="613">
        <v>0</v>
      </c>
      <c r="IN167" s="613">
        <v>0</v>
      </c>
      <c r="IO167" s="613">
        <v>0</v>
      </c>
      <c r="IP167" s="613">
        <v>0</v>
      </c>
      <c r="IQ167" s="613">
        <v>0</v>
      </c>
      <c r="IR167" s="613">
        <v>0</v>
      </c>
      <c r="IS167" s="613">
        <v>0</v>
      </c>
      <c r="IT167" s="613">
        <v>0</v>
      </c>
      <c r="IU167" s="613">
        <v>0</v>
      </c>
      <c r="IV167" s="613">
        <v>0</v>
      </c>
      <c r="IW167" s="613">
        <v>0</v>
      </c>
      <c r="IX167" s="613">
        <v>0</v>
      </c>
      <c r="IY167" s="613">
        <v>0</v>
      </c>
      <c r="IZ167" s="613">
        <v>0</v>
      </c>
      <c r="JA167" s="613">
        <v>0</v>
      </c>
      <c r="JB167" s="613">
        <v>0</v>
      </c>
      <c r="JC167" s="613">
        <v>0</v>
      </c>
      <c r="JD167" s="613">
        <v>0</v>
      </c>
      <c r="JE167" s="613">
        <v>0</v>
      </c>
      <c r="JF167" s="613">
        <v>0</v>
      </c>
      <c r="JG167" s="613">
        <v>0</v>
      </c>
      <c r="JH167" s="613">
        <v>0</v>
      </c>
      <c r="JI167" s="613">
        <v>0</v>
      </c>
      <c r="JJ167" s="613">
        <v>0</v>
      </c>
      <c r="JK167" s="613">
        <v>0</v>
      </c>
      <c r="JL167" s="613">
        <v>0</v>
      </c>
      <c r="JM167" s="613">
        <v>0</v>
      </c>
      <c r="JN167" s="613">
        <v>0</v>
      </c>
      <c r="JO167" s="613">
        <v>0</v>
      </c>
      <c r="JP167" s="613">
        <v>0</v>
      </c>
      <c r="JQ167" s="613">
        <v>0</v>
      </c>
      <c r="JR167" s="613">
        <v>0</v>
      </c>
      <c r="JS167" s="613">
        <v>0</v>
      </c>
      <c r="JT167" s="613">
        <v>0</v>
      </c>
      <c r="JU167" s="613">
        <v>0</v>
      </c>
      <c r="JV167" s="613">
        <v>0</v>
      </c>
      <c r="JW167" s="613">
        <v>0</v>
      </c>
      <c r="JX167" s="613">
        <v>0</v>
      </c>
      <c r="JY167" s="613">
        <v>0</v>
      </c>
      <c r="JZ167" s="613">
        <v>0</v>
      </c>
      <c r="KA167" s="613">
        <v>0</v>
      </c>
      <c r="KB167" s="613">
        <v>0</v>
      </c>
      <c r="KC167" s="613">
        <v>0</v>
      </c>
      <c r="KD167" s="613">
        <v>0</v>
      </c>
      <c r="KE167" s="613">
        <v>0</v>
      </c>
      <c r="KF167" s="613">
        <v>0</v>
      </c>
      <c r="KG167" s="613">
        <v>0</v>
      </c>
      <c r="KH167" s="613">
        <v>0</v>
      </c>
      <c r="KI167" s="613">
        <v>0</v>
      </c>
      <c r="KJ167" s="613">
        <v>0</v>
      </c>
      <c r="KK167" s="613">
        <v>0</v>
      </c>
      <c r="KL167" s="613">
        <v>0</v>
      </c>
      <c r="KM167" s="613">
        <v>0</v>
      </c>
      <c r="KN167" s="613">
        <v>0</v>
      </c>
      <c r="KO167" s="613">
        <v>0</v>
      </c>
      <c r="KP167" s="613">
        <v>0</v>
      </c>
      <c r="KQ167" s="613">
        <v>0</v>
      </c>
      <c r="KR167" s="613">
        <v>0</v>
      </c>
      <c r="KS167" s="613">
        <v>0</v>
      </c>
      <c r="KT167" s="613">
        <v>0</v>
      </c>
      <c r="KU167" s="613">
        <v>0</v>
      </c>
      <c r="KV167" s="613">
        <v>0</v>
      </c>
      <c r="KW167" s="613">
        <v>0</v>
      </c>
      <c r="KX167" s="613">
        <v>0</v>
      </c>
      <c r="KY167" s="613">
        <v>0</v>
      </c>
      <c r="KZ167" s="613">
        <v>0</v>
      </c>
      <c r="LA167" s="613">
        <v>0</v>
      </c>
      <c r="LB167" s="613">
        <v>0</v>
      </c>
      <c r="LC167" s="613">
        <v>0</v>
      </c>
      <c r="LD167" s="613">
        <v>0</v>
      </c>
      <c r="LE167" s="613">
        <v>0</v>
      </c>
      <c r="LF167" s="613">
        <v>0</v>
      </c>
      <c r="LG167" s="613">
        <v>0</v>
      </c>
      <c r="LH167" s="613">
        <v>0</v>
      </c>
      <c r="LI167" s="613">
        <v>0</v>
      </c>
      <c r="LJ167" s="613">
        <v>0</v>
      </c>
      <c r="LK167" s="613">
        <v>0</v>
      </c>
      <c r="LL167" s="613">
        <v>0</v>
      </c>
      <c r="LM167" s="613">
        <v>0</v>
      </c>
      <c r="LN167" s="613">
        <v>0</v>
      </c>
      <c r="LO167" s="613">
        <v>0</v>
      </c>
      <c r="LP167" s="613">
        <v>0</v>
      </c>
      <c r="LQ167" s="613">
        <v>0</v>
      </c>
      <c r="LR167" s="613">
        <v>0</v>
      </c>
      <c r="LS167" s="613">
        <v>0</v>
      </c>
      <c r="LT167" s="613">
        <v>0</v>
      </c>
      <c r="LU167" s="613">
        <v>0</v>
      </c>
      <c r="LV167" s="613">
        <v>0</v>
      </c>
      <c r="LW167" s="613">
        <v>0</v>
      </c>
      <c r="LX167" s="613">
        <v>0</v>
      </c>
      <c r="LY167" s="613">
        <v>0</v>
      </c>
      <c r="LZ167" s="613">
        <v>0</v>
      </c>
      <c r="MA167" s="613">
        <v>0</v>
      </c>
      <c r="MB167" s="613">
        <v>0</v>
      </c>
      <c r="MC167" s="613">
        <v>0</v>
      </c>
      <c r="MD167" s="613">
        <v>0</v>
      </c>
      <c r="ME167" s="613">
        <v>0</v>
      </c>
      <c r="MF167" s="613">
        <v>0</v>
      </c>
      <c r="MG167" s="613">
        <v>0</v>
      </c>
      <c r="MH167" s="613">
        <v>0</v>
      </c>
      <c r="MI167" s="613">
        <v>0</v>
      </c>
      <c r="MJ167" s="613">
        <v>0</v>
      </c>
      <c r="MK167" s="613">
        <v>0</v>
      </c>
      <c r="ML167" s="613">
        <v>0</v>
      </c>
      <c r="MM167" s="613">
        <v>0</v>
      </c>
      <c r="MN167" s="613">
        <v>0</v>
      </c>
      <c r="MO167" s="613">
        <v>0</v>
      </c>
      <c r="MP167" s="613">
        <v>0</v>
      </c>
      <c r="MQ167" s="613">
        <v>0</v>
      </c>
      <c r="MR167" s="613">
        <v>0</v>
      </c>
      <c r="MS167" s="613">
        <v>0</v>
      </c>
      <c r="MT167" s="613">
        <v>0</v>
      </c>
      <c r="MU167" s="613">
        <v>0</v>
      </c>
      <c r="MV167" s="613">
        <v>0</v>
      </c>
      <c r="MW167" s="613">
        <v>0</v>
      </c>
      <c r="MX167" s="613">
        <v>0</v>
      </c>
      <c r="MY167" s="613">
        <v>0</v>
      </c>
      <c r="MZ167" s="613">
        <v>0</v>
      </c>
      <c r="NA167" s="613">
        <v>0</v>
      </c>
      <c r="NB167" s="613">
        <v>0</v>
      </c>
      <c r="NC167" s="613">
        <v>0</v>
      </c>
      <c r="ND167" s="613">
        <v>0</v>
      </c>
      <c r="NE167" s="613">
        <v>0</v>
      </c>
      <c r="NF167" s="613">
        <v>0</v>
      </c>
      <c r="NG167" s="613">
        <v>0</v>
      </c>
      <c r="NH167" s="613">
        <v>0</v>
      </c>
      <c r="NI167" s="613">
        <v>0</v>
      </c>
      <c r="NJ167" s="613">
        <v>0</v>
      </c>
      <c r="NK167" s="613">
        <v>0</v>
      </c>
      <c r="NL167" s="613">
        <v>0</v>
      </c>
      <c r="NM167" s="613">
        <v>0</v>
      </c>
      <c r="NN167" s="613">
        <v>0</v>
      </c>
      <c r="NO167" s="613">
        <v>0</v>
      </c>
      <c r="NP167" s="613">
        <v>0</v>
      </c>
      <c r="NQ167" s="613">
        <v>0</v>
      </c>
      <c r="NR167" s="613">
        <v>0</v>
      </c>
      <c r="NS167" s="613">
        <v>0</v>
      </c>
      <c r="NT167" s="613">
        <v>0</v>
      </c>
      <c r="NU167" s="613">
        <v>0</v>
      </c>
      <c r="NV167" s="613">
        <v>0</v>
      </c>
      <c r="NW167" s="613">
        <v>0</v>
      </c>
      <c r="NX167" s="613">
        <v>0</v>
      </c>
      <c r="NY167" s="613">
        <v>0</v>
      </c>
      <c r="NZ167" s="613">
        <v>0</v>
      </c>
      <c r="OA167" s="613">
        <v>0</v>
      </c>
      <c r="OB167" s="613">
        <v>0</v>
      </c>
      <c r="OC167" s="613">
        <v>0</v>
      </c>
      <c r="OD167" s="613">
        <v>0</v>
      </c>
      <c r="OE167" s="613">
        <v>0</v>
      </c>
      <c r="OF167" s="613">
        <v>0</v>
      </c>
      <c r="OG167" s="613">
        <v>0</v>
      </c>
      <c r="OH167" s="613">
        <v>0</v>
      </c>
      <c r="OI167" s="613">
        <v>0</v>
      </c>
      <c r="OJ167" s="613">
        <v>0</v>
      </c>
      <c r="OK167" s="613">
        <v>0</v>
      </c>
      <c r="OL167" s="613">
        <v>0</v>
      </c>
      <c r="OM167" s="613">
        <v>0</v>
      </c>
      <c r="ON167" s="613">
        <v>0</v>
      </c>
      <c r="OO167" s="613">
        <v>0</v>
      </c>
      <c r="OP167" s="613">
        <v>0</v>
      </c>
      <c r="OQ167" s="613">
        <v>0</v>
      </c>
      <c r="OR167" s="613">
        <v>0</v>
      </c>
      <c r="OS167" s="613">
        <v>0</v>
      </c>
      <c r="OT167" s="613">
        <v>0</v>
      </c>
      <c r="OU167" s="613">
        <v>0</v>
      </c>
      <c r="OV167" s="613">
        <v>0</v>
      </c>
      <c r="OW167" s="613">
        <v>0</v>
      </c>
      <c r="OX167" s="613">
        <v>0</v>
      </c>
      <c r="OY167" s="613">
        <v>0</v>
      </c>
      <c r="OZ167" s="613">
        <v>0</v>
      </c>
      <c r="PA167" s="613">
        <v>0</v>
      </c>
      <c r="PB167" s="613">
        <v>0</v>
      </c>
      <c r="PC167" s="613">
        <v>0</v>
      </c>
      <c r="PD167" s="613">
        <v>0</v>
      </c>
      <c r="PE167" s="613">
        <v>0</v>
      </c>
      <c r="PF167" s="613">
        <v>0</v>
      </c>
      <c r="PG167" s="613">
        <v>0</v>
      </c>
      <c r="PH167" s="613">
        <v>0</v>
      </c>
      <c r="PI167" s="613">
        <v>0</v>
      </c>
      <c r="PJ167" s="613">
        <v>0</v>
      </c>
      <c r="PK167" s="613">
        <v>0</v>
      </c>
      <c r="PL167" s="613">
        <v>0</v>
      </c>
      <c r="PM167" s="613">
        <v>0</v>
      </c>
      <c r="PN167" s="613">
        <v>0</v>
      </c>
      <c r="PO167" s="613">
        <v>0</v>
      </c>
      <c r="PP167" s="613">
        <v>0</v>
      </c>
      <c r="PQ167" s="613">
        <v>0</v>
      </c>
      <c r="PR167" s="613">
        <v>0</v>
      </c>
      <c r="PS167" s="613">
        <v>0</v>
      </c>
      <c r="PT167" s="613">
        <v>0</v>
      </c>
      <c r="PU167" s="613">
        <v>0</v>
      </c>
      <c r="PV167" s="613">
        <v>0</v>
      </c>
      <c r="PW167" s="613">
        <v>0</v>
      </c>
      <c r="PX167" s="613">
        <v>0</v>
      </c>
      <c r="PY167" s="613">
        <v>0</v>
      </c>
      <c r="PZ167" s="613">
        <v>0</v>
      </c>
      <c r="QA167" s="613">
        <v>0</v>
      </c>
      <c r="QB167" s="613">
        <v>0</v>
      </c>
      <c r="QC167" s="613">
        <v>0</v>
      </c>
      <c r="QD167" s="613">
        <v>0</v>
      </c>
      <c r="QE167" s="613">
        <v>0</v>
      </c>
      <c r="QF167" s="613">
        <v>0</v>
      </c>
      <c r="QG167" s="613">
        <v>0</v>
      </c>
      <c r="QH167" s="613">
        <v>0</v>
      </c>
      <c r="QI167" s="613">
        <v>0</v>
      </c>
      <c r="QJ167" s="613">
        <v>0</v>
      </c>
      <c r="QK167" s="613">
        <v>0</v>
      </c>
      <c r="QL167" s="613">
        <v>0</v>
      </c>
      <c r="QM167" s="613">
        <v>0</v>
      </c>
      <c r="QN167" s="613">
        <v>0</v>
      </c>
      <c r="QO167" s="613">
        <v>0</v>
      </c>
      <c r="QP167" s="613">
        <v>0</v>
      </c>
      <c r="QQ167" s="613">
        <v>0</v>
      </c>
      <c r="QR167" s="613">
        <v>0</v>
      </c>
      <c r="QS167" s="613">
        <v>0</v>
      </c>
      <c r="QT167" s="613">
        <v>0</v>
      </c>
      <c r="QU167" s="613">
        <v>0</v>
      </c>
      <c r="QV167" s="613">
        <v>0</v>
      </c>
      <c r="QW167" s="613">
        <v>0</v>
      </c>
      <c r="QX167" s="613">
        <v>0</v>
      </c>
      <c r="QY167" s="613">
        <v>0</v>
      </c>
      <c r="QZ167" s="613">
        <v>0</v>
      </c>
      <c r="RA167" s="613">
        <v>0</v>
      </c>
      <c r="RB167" s="613">
        <v>0</v>
      </c>
      <c r="RC167" s="613">
        <v>0</v>
      </c>
      <c r="RD167" s="613">
        <v>0</v>
      </c>
      <c r="RE167" s="613">
        <v>0</v>
      </c>
      <c r="RF167" s="613">
        <v>0</v>
      </c>
      <c r="RG167" s="613">
        <v>0</v>
      </c>
      <c r="RH167" s="613">
        <v>0</v>
      </c>
      <c r="RI167" s="613">
        <v>0</v>
      </c>
      <c r="RJ167" s="613">
        <v>0</v>
      </c>
      <c r="RK167" s="613">
        <v>0</v>
      </c>
      <c r="RL167" s="613">
        <v>0</v>
      </c>
      <c r="RM167" s="613">
        <v>0</v>
      </c>
      <c r="RN167" s="613">
        <v>0</v>
      </c>
      <c r="RO167" s="613">
        <v>0</v>
      </c>
      <c r="RP167" s="613">
        <v>0</v>
      </c>
      <c r="RQ167" s="613">
        <v>0</v>
      </c>
      <c r="RR167" s="613">
        <v>0</v>
      </c>
      <c r="RS167" s="613">
        <v>0</v>
      </c>
      <c r="RT167" s="613">
        <v>0</v>
      </c>
      <c r="RU167" s="613">
        <v>0</v>
      </c>
      <c r="RV167" s="613">
        <v>0</v>
      </c>
      <c r="RW167" s="613">
        <v>0</v>
      </c>
      <c r="RX167" s="613">
        <v>0</v>
      </c>
      <c r="RY167" s="613">
        <v>0</v>
      </c>
      <c r="RZ167" s="613">
        <v>0</v>
      </c>
      <c r="SA167" s="613">
        <v>0</v>
      </c>
      <c r="SB167" s="613">
        <v>0</v>
      </c>
      <c r="SC167" s="613">
        <v>0</v>
      </c>
      <c r="SD167" s="613">
        <v>0</v>
      </c>
      <c r="SE167" s="613">
        <v>0</v>
      </c>
      <c r="SF167" s="613">
        <v>0</v>
      </c>
      <c r="SG167" s="613">
        <v>0</v>
      </c>
      <c r="SH167" s="613">
        <v>0</v>
      </c>
      <c r="SI167" s="613">
        <v>0</v>
      </c>
      <c r="SJ167" s="613">
        <v>0</v>
      </c>
      <c r="SK167" s="267">
        <f t="shared" si="420"/>
        <v>0</v>
      </c>
      <c r="SL167" s="254"/>
      <c r="SM167" s="242"/>
      <c r="SN167" s="242"/>
      <c r="SO167" s="242"/>
    </row>
    <row r="168" spans="1:509" outlineLevel="3" x14ac:dyDescent="0.35">
      <c r="A168" s="242"/>
      <c r="B168" s="251"/>
      <c r="C168" s="438">
        <f t="shared" si="421"/>
        <v>4</v>
      </c>
      <c r="D168" s="267"/>
      <c r="E168" s="316">
        <f t="shared" si="402"/>
        <v>27</v>
      </c>
      <c r="F168" s="322"/>
      <c r="G168" s="322"/>
      <c r="H168" s="267"/>
      <c r="I168" s="540"/>
      <c r="J168" s="554" t="s">
        <v>856</v>
      </c>
      <c r="K168" s="541"/>
      <c r="L168" s="613">
        <v>0</v>
      </c>
      <c r="M168" s="613">
        <v>0</v>
      </c>
      <c r="N168" s="613">
        <v>0</v>
      </c>
      <c r="O168" s="613">
        <v>0</v>
      </c>
      <c r="P168" s="613">
        <v>0</v>
      </c>
      <c r="Q168" s="613">
        <v>0</v>
      </c>
      <c r="R168" s="613">
        <v>0</v>
      </c>
      <c r="S168" s="613">
        <v>0</v>
      </c>
      <c r="T168" s="613">
        <v>0</v>
      </c>
      <c r="U168" s="613">
        <v>0</v>
      </c>
      <c r="V168" s="613">
        <v>0</v>
      </c>
      <c r="W168" s="613">
        <v>0</v>
      </c>
      <c r="X168" s="613">
        <v>0</v>
      </c>
      <c r="Y168" s="613">
        <v>0</v>
      </c>
      <c r="Z168" s="613">
        <v>0</v>
      </c>
      <c r="AA168" s="613">
        <v>0</v>
      </c>
      <c r="AB168" s="613">
        <v>0</v>
      </c>
      <c r="AC168" s="613">
        <v>0</v>
      </c>
      <c r="AD168" s="613">
        <v>0</v>
      </c>
      <c r="AE168" s="613">
        <v>0</v>
      </c>
      <c r="AF168" s="613">
        <v>0</v>
      </c>
      <c r="AG168" s="613">
        <v>0</v>
      </c>
      <c r="AH168" s="613">
        <v>0</v>
      </c>
      <c r="AI168" s="613">
        <v>0</v>
      </c>
      <c r="AJ168" s="613">
        <v>0</v>
      </c>
      <c r="AK168" s="613">
        <v>0</v>
      </c>
      <c r="AL168" s="613">
        <v>0</v>
      </c>
      <c r="AM168" s="613">
        <v>0</v>
      </c>
      <c r="AN168" s="613">
        <v>0</v>
      </c>
      <c r="AO168" s="613">
        <v>0</v>
      </c>
      <c r="AP168" s="613">
        <v>0</v>
      </c>
      <c r="AQ168" s="613">
        <v>0</v>
      </c>
      <c r="AR168" s="613">
        <v>0</v>
      </c>
      <c r="AS168" s="613">
        <v>0</v>
      </c>
      <c r="AT168" s="613">
        <v>0</v>
      </c>
      <c r="AU168" s="613">
        <v>0</v>
      </c>
      <c r="AV168" s="613">
        <v>0</v>
      </c>
      <c r="AW168" s="613">
        <v>0</v>
      </c>
      <c r="AX168" s="613">
        <v>0</v>
      </c>
      <c r="AY168" s="613">
        <v>0</v>
      </c>
      <c r="AZ168" s="613">
        <v>0</v>
      </c>
      <c r="BA168" s="613">
        <v>0</v>
      </c>
      <c r="BB168" s="613">
        <v>0</v>
      </c>
      <c r="BC168" s="613">
        <v>0</v>
      </c>
      <c r="BD168" s="613">
        <v>0</v>
      </c>
      <c r="BE168" s="613">
        <v>0</v>
      </c>
      <c r="BF168" s="613">
        <v>0</v>
      </c>
      <c r="BG168" s="613">
        <v>0</v>
      </c>
      <c r="BH168" s="613">
        <v>0</v>
      </c>
      <c r="BI168" s="613">
        <v>0</v>
      </c>
      <c r="BJ168" s="613">
        <v>0</v>
      </c>
      <c r="BK168" s="613">
        <v>0</v>
      </c>
      <c r="BL168" s="613">
        <v>0</v>
      </c>
      <c r="BM168" s="613">
        <v>0</v>
      </c>
      <c r="BN168" s="613">
        <v>0</v>
      </c>
      <c r="BO168" s="613">
        <v>0</v>
      </c>
      <c r="BP168" s="613">
        <v>0</v>
      </c>
      <c r="BQ168" s="613">
        <v>0</v>
      </c>
      <c r="BR168" s="613">
        <v>0</v>
      </c>
      <c r="BS168" s="613">
        <v>0</v>
      </c>
      <c r="BT168" s="613">
        <v>0</v>
      </c>
      <c r="BU168" s="613">
        <v>0</v>
      </c>
      <c r="BV168" s="613">
        <v>0</v>
      </c>
      <c r="BW168" s="613">
        <v>0</v>
      </c>
      <c r="BX168" s="613">
        <v>0</v>
      </c>
      <c r="BY168" s="613">
        <v>0</v>
      </c>
      <c r="BZ168" s="613">
        <v>0</v>
      </c>
      <c r="CA168" s="613">
        <v>0</v>
      </c>
      <c r="CB168" s="613">
        <v>0</v>
      </c>
      <c r="CC168" s="613">
        <v>0</v>
      </c>
      <c r="CD168" s="613">
        <v>0</v>
      </c>
      <c r="CE168" s="613">
        <v>0</v>
      </c>
      <c r="CF168" s="613">
        <v>0</v>
      </c>
      <c r="CG168" s="613">
        <v>0</v>
      </c>
      <c r="CH168" s="613">
        <v>0</v>
      </c>
      <c r="CI168" s="613">
        <v>0</v>
      </c>
      <c r="CJ168" s="613">
        <v>0</v>
      </c>
      <c r="CK168" s="613">
        <v>0</v>
      </c>
      <c r="CL168" s="613">
        <v>0</v>
      </c>
      <c r="CM168" s="613">
        <v>0</v>
      </c>
      <c r="CN168" s="613">
        <v>0</v>
      </c>
      <c r="CO168" s="613">
        <v>0</v>
      </c>
      <c r="CP168" s="613">
        <v>0</v>
      </c>
      <c r="CQ168" s="613">
        <v>0</v>
      </c>
      <c r="CR168" s="613">
        <v>0</v>
      </c>
      <c r="CS168" s="613">
        <v>0</v>
      </c>
      <c r="CT168" s="613">
        <v>0</v>
      </c>
      <c r="CU168" s="613">
        <v>0</v>
      </c>
      <c r="CV168" s="613">
        <v>0</v>
      </c>
      <c r="CW168" s="613">
        <v>0</v>
      </c>
      <c r="CX168" s="613">
        <v>0</v>
      </c>
      <c r="CY168" s="613">
        <v>0</v>
      </c>
      <c r="CZ168" s="613">
        <v>0</v>
      </c>
      <c r="DA168" s="613">
        <v>0</v>
      </c>
      <c r="DB168" s="613">
        <v>0</v>
      </c>
      <c r="DC168" s="613">
        <v>0</v>
      </c>
      <c r="DD168" s="613">
        <v>0</v>
      </c>
      <c r="DE168" s="613">
        <v>0</v>
      </c>
      <c r="DF168" s="613">
        <v>0</v>
      </c>
      <c r="DG168" s="613">
        <v>0</v>
      </c>
      <c r="DH168" s="613">
        <v>0</v>
      </c>
      <c r="DI168" s="613">
        <v>0</v>
      </c>
      <c r="DJ168" s="613">
        <v>0</v>
      </c>
      <c r="DK168" s="613">
        <v>0</v>
      </c>
      <c r="DL168" s="613">
        <v>0</v>
      </c>
      <c r="DM168" s="613">
        <v>0</v>
      </c>
      <c r="DN168" s="613">
        <v>0</v>
      </c>
      <c r="DO168" s="613">
        <v>0</v>
      </c>
      <c r="DP168" s="613">
        <v>0</v>
      </c>
      <c r="DQ168" s="613">
        <v>0</v>
      </c>
      <c r="DR168" s="613">
        <v>0</v>
      </c>
      <c r="DS168" s="613">
        <v>0</v>
      </c>
      <c r="DT168" s="613">
        <v>0</v>
      </c>
      <c r="DU168" s="613">
        <v>0</v>
      </c>
      <c r="DV168" s="613">
        <v>0</v>
      </c>
      <c r="DW168" s="613">
        <v>0</v>
      </c>
      <c r="DX168" s="613">
        <v>0</v>
      </c>
      <c r="DY168" s="613">
        <v>0</v>
      </c>
      <c r="DZ168" s="613">
        <v>0</v>
      </c>
      <c r="EA168" s="613">
        <v>0</v>
      </c>
      <c r="EB168" s="613">
        <v>0</v>
      </c>
      <c r="EC168" s="613">
        <v>0</v>
      </c>
      <c r="ED168" s="613">
        <v>0</v>
      </c>
      <c r="EE168" s="613">
        <v>0</v>
      </c>
      <c r="EF168" s="613">
        <v>0</v>
      </c>
      <c r="EG168" s="613">
        <v>0</v>
      </c>
      <c r="EH168" s="613">
        <v>0</v>
      </c>
      <c r="EI168" s="613">
        <v>0</v>
      </c>
      <c r="EJ168" s="613">
        <v>0</v>
      </c>
      <c r="EK168" s="613">
        <v>0</v>
      </c>
      <c r="EL168" s="613">
        <v>0</v>
      </c>
      <c r="EM168" s="613">
        <v>0</v>
      </c>
      <c r="EN168" s="613">
        <v>0</v>
      </c>
      <c r="EO168" s="613">
        <v>0</v>
      </c>
      <c r="EP168" s="613">
        <v>0</v>
      </c>
      <c r="EQ168" s="613">
        <v>0</v>
      </c>
      <c r="ER168" s="613">
        <v>0</v>
      </c>
      <c r="ES168" s="613">
        <v>0</v>
      </c>
      <c r="ET168" s="613">
        <v>0</v>
      </c>
      <c r="EU168" s="613">
        <v>0</v>
      </c>
      <c r="EV168" s="613">
        <v>0</v>
      </c>
      <c r="EW168" s="613">
        <v>0</v>
      </c>
      <c r="EX168" s="613">
        <v>0</v>
      </c>
      <c r="EY168" s="613">
        <v>0</v>
      </c>
      <c r="EZ168" s="613">
        <v>0</v>
      </c>
      <c r="FA168" s="613">
        <v>0</v>
      </c>
      <c r="FB168" s="613">
        <v>0</v>
      </c>
      <c r="FC168" s="613">
        <v>0</v>
      </c>
      <c r="FD168" s="613">
        <v>0</v>
      </c>
      <c r="FE168" s="613">
        <v>0</v>
      </c>
      <c r="FF168" s="613">
        <v>0</v>
      </c>
      <c r="FG168" s="613">
        <v>0</v>
      </c>
      <c r="FH168" s="613">
        <v>0</v>
      </c>
      <c r="FI168" s="613">
        <v>0</v>
      </c>
      <c r="FJ168" s="613">
        <v>0</v>
      </c>
      <c r="FK168" s="613">
        <v>0</v>
      </c>
      <c r="FL168" s="613">
        <v>0</v>
      </c>
      <c r="FM168" s="613">
        <v>0</v>
      </c>
      <c r="FN168" s="613">
        <v>0</v>
      </c>
      <c r="FO168" s="613">
        <v>0</v>
      </c>
      <c r="FP168" s="613">
        <v>0</v>
      </c>
      <c r="FQ168" s="613">
        <v>0</v>
      </c>
      <c r="FR168" s="613">
        <v>0</v>
      </c>
      <c r="FS168" s="613">
        <v>0</v>
      </c>
      <c r="FT168" s="613">
        <v>0</v>
      </c>
      <c r="FU168" s="613">
        <v>0</v>
      </c>
      <c r="FV168" s="613">
        <v>0</v>
      </c>
      <c r="FW168" s="613">
        <v>0</v>
      </c>
      <c r="FX168" s="613">
        <v>0</v>
      </c>
      <c r="FY168" s="613">
        <v>0</v>
      </c>
      <c r="FZ168" s="613">
        <v>0</v>
      </c>
      <c r="GA168" s="613">
        <v>0</v>
      </c>
      <c r="GB168" s="613">
        <v>0</v>
      </c>
      <c r="GC168" s="613">
        <v>0</v>
      </c>
      <c r="GD168" s="613">
        <v>0</v>
      </c>
      <c r="GE168" s="613">
        <v>0</v>
      </c>
      <c r="GF168" s="613">
        <v>0</v>
      </c>
      <c r="GG168" s="613">
        <v>0</v>
      </c>
      <c r="GH168" s="613">
        <v>0</v>
      </c>
      <c r="GI168" s="613">
        <v>0</v>
      </c>
      <c r="GJ168" s="613">
        <v>0</v>
      </c>
      <c r="GK168" s="613">
        <v>0</v>
      </c>
      <c r="GL168" s="613">
        <v>0</v>
      </c>
      <c r="GM168" s="613">
        <v>0</v>
      </c>
      <c r="GN168" s="613">
        <v>0</v>
      </c>
      <c r="GO168" s="613">
        <v>0</v>
      </c>
      <c r="GP168" s="613">
        <v>0</v>
      </c>
      <c r="GQ168" s="613">
        <v>0</v>
      </c>
      <c r="GR168" s="613">
        <v>0</v>
      </c>
      <c r="GS168" s="613">
        <v>0</v>
      </c>
      <c r="GT168" s="613">
        <v>0</v>
      </c>
      <c r="GU168" s="613">
        <v>0</v>
      </c>
      <c r="GV168" s="613">
        <v>0</v>
      </c>
      <c r="GW168" s="613">
        <v>0</v>
      </c>
      <c r="GX168" s="613">
        <v>0</v>
      </c>
      <c r="GY168" s="613">
        <v>0</v>
      </c>
      <c r="GZ168" s="613">
        <v>0</v>
      </c>
      <c r="HA168" s="613">
        <v>0</v>
      </c>
      <c r="HB168" s="613">
        <v>0</v>
      </c>
      <c r="HC168" s="613">
        <v>0</v>
      </c>
      <c r="HD168" s="613">
        <v>0</v>
      </c>
      <c r="HE168" s="613">
        <v>0</v>
      </c>
      <c r="HF168" s="613">
        <v>0</v>
      </c>
      <c r="HG168" s="613">
        <v>0</v>
      </c>
      <c r="HH168" s="613">
        <v>0</v>
      </c>
      <c r="HI168" s="613">
        <v>0</v>
      </c>
      <c r="HJ168" s="613">
        <v>0</v>
      </c>
      <c r="HK168" s="613">
        <v>0</v>
      </c>
      <c r="HL168" s="613">
        <v>0</v>
      </c>
      <c r="HM168" s="613">
        <v>0</v>
      </c>
      <c r="HN168" s="613">
        <v>0</v>
      </c>
      <c r="HO168" s="613">
        <v>0</v>
      </c>
      <c r="HP168" s="613">
        <v>0</v>
      </c>
      <c r="HQ168" s="613">
        <v>0</v>
      </c>
      <c r="HR168" s="613">
        <v>0</v>
      </c>
      <c r="HS168" s="613">
        <v>0</v>
      </c>
      <c r="HT168" s="613">
        <v>0</v>
      </c>
      <c r="HU168" s="613">
        <v>0</v>
      </c>
      <c r="HV168" s="613">
        <v>0</v>
      </c>
      <c r="HW168" s="613">
        <v>0</v>
      </c>
      <c r="HX168" s="613">
        <v>0</v>
      </c>
      <c r="HY168" s="613">
        <v>0</v>
      </c>
      <c r="HZ168" s="613">
        <v>0</v>
      </c>
      <c r="IA168" s="613">
        <v>0</v>
      </c>
      <c r="IB168" s="613">
        <v>0</v>
      </c>
      <c r="IC168" s="613">
        <v>0</v>
      </c>
      <c r="ID168" s="613">
        <v>0</v>
      </c>
      <c r="IE168" s="613">
        <v>0</v>
      </c>
      <c r="IF168" s="613">
        <v>0</v>
      </c>
      <c r="IG168" s="613">
        <v>0</v>
      </c>
      <c r="IH168" s="613">
        <v>0</v>
      </c>
      <c r="II168" s="613">
        <v>0</v>
      </c>
      <c r="IJ168" s="613">
        <v>0</v>
      </c>
      <c r="IK168" s="613">
        <v>0</v>
      </c>
      <c r="IL168" s="613">
        <v>0</v>
      </c>
      <c r="IM168" s="613">
        <v>0</v>
      </c>
      <c r="IN168" s="613">
        <v>0</v>
      </c>
      <c r="IO168" s="613">
        <v>0</v>
      </c>
      <c r="IP168" s="613">
        <v>0</v>
      </c>
      <c r="IQ168" s="613">
        <v>0</v>
      </c>
      <c r="IR168" s="613">
        <v>0</v>
      </c>
      <c r="IS168" s="613">
        <v>0</v>
      </c>
      <c r="IT168" s="613">
        <v>0</v>
      </c>
      <c r="IU168" s="613">
        <v>0</v>
      </c>
      <c r="IV168" s="613">
        <v>0</v>
      </c>
      <c r="IW168" s="613">
        <v>0</v>
      </c>
      <c r="IX168" s="613">
        <v>0</v>
      </c>
      <c r="IY168" s="613">
        <v>0</v>
      </c>
      <c r="IZ168" s="613">
        <v>0</v>
      </c>
      <c r="JA168" s="613">
        <v>0</v>
      </c>
      <c r="JB168" s="613">
        <v>0</v>
      </c>
      <c r="JC168" s="613">
        <v>0</v>
      </c>
      <c r="JD168" s="613">
        <v>0</v>
      </c>
      <c r="JE168" s="613">
        <v>0</v>
      </c>
      <c r="JF168" s="613">
        <v>0</v>
      </c>
      <c r="JG168" s="613">
        <v>0</v>
      </c>
      <c r="JH168" s="613">
        <v>0</v>
      </c>
      <c r="JI168" s="613">
        <v>0</v>
      </c>
      <c r="JJ168" s="613">
        <v>0</v>
      </c>
      <c r="JK168" s="613">
        <v>0</v>
      </c>
      <c r="JL168" s="613">
        <v>0</v>
      </c>
      <c r="JM168" s="613">
        <v>0</v>
      </c>
      <c r="JN168" s="613">
        <v>0</v>
      </c>
      <c r="JO168" s="613">
        <v>0</v>
      </c>
      <c r="JP168" s="613">
        <v>0</v>
      </c>
      <c r="JQ168" s="613">
        <v>0</v>
      </c>
      <c r="JR168" s="613">
        <v>0</v>
      </c>
      <c r="JS168" s="613">
        <v>0</v>
      </c>
      <c r="JT168" s="613">
        <v>0</v>
      </c>
      <c r="JU168" s="613">
        <v>0</v>
      </c>
      <c r="JV168" s="613">
        <v>0</v>
      </c>
      <c r="JW168" s="613">
        <v>0</v>
      </c>
      <c r="JX168" s="613">
        <v>0</v>
      </c>
      <c r="JY168" s="613">
        <v>0</v>
      </c>
      <c r="JZ168" s="613">
        <v>0</v>
      </c>
      <c r="KA168" s="613">
        <v>0</v>
      </c>
      <c r="KB168" s="613">
        <v>0</v>
      </c>
      <c r="KC168" s="613">
        <v>0</v>
      </c>
      <c r="KD168" s="613">
        <v>0</v>
      </c>
      <c r="KE168" s="613">
        <v>0</v>
      </c>
      <c r="KF168" s="613">
        <v>0</v>
      </c>
      <c r="KG168" s="613">
        <v>0</v>
      </c>
      <c r="KH168" s="613">
        <v>0</v>
      </c>
      <c r="KI168" s="613">
        <v>0</v>
      </c>
      <c r="KJ168" s="613">
        <v>0</v>
      </c>
      <c r="KK168" s="613">
        <v>0</v>
      </c>
      <c r="KL168" s="613">
        <v>0</v>
      </c>
      <c r="KM168" s="613">
        <v>0</v>
      </c>
      <c r="KN168" s="613">
        <v>0</v>
      </c>
      <c r="KO168" s="613">
        <v>0</v>
      </c>
      <c r="KP168" s="613">
        <v>0</v>
      </c>
      <c r="KQ168" s="613">
        <v>0</v>
      </c>
      <c r="KR168" s="613">
        <v>0</v>
      </c>
      <c r="KS168" s="613">
        <v>0</v>
      </c>
      <c r="KT168" s="613">
        <v>0</v>
      </c>
      <c r="KU168" s="613">
        <v>0</v>
      </c>
      <c r="KV168" s="613">
        <v>0</v>
      </c>
      <c r="KW168" s="613">
        <v>0</v>
      </c>
      <c r="KX168" s="613">
        <v>0</v>
      </c>
      <c r="KY168" s="613">
        <v>0</v>
      </c>
      <c r="KZ168" s="613">
        <v>0</v>
      </c>
      <c r="LA168" s="613">
        <v>0</v>
      </c>
      <c r="LB168" s="613">
        <v>0</v>
      </c>
      <c r="LC168" s="613">
        <v>0</v>
      </c>
      <c r="LD168" s="613">
        <v>0</v>
      </c>
      <c r="LE168" s="613">
        <v>0</v>
      </c>
      <c r="LF168" s="613">
        <v>0</v>
      </c>
      <c r="LG168" s="613">
        <v>0</v>
      </c>
      <c r="LH168" s="613">
        <v>0</v>
      </c>
      <c r="LI168" s="613">
        <v>0</v>
      </c>
      <c r="LJ168" s="613">
        <v>0</v>
      </c>
      <c r="LK168" s="613">
        <v>0</v>
      </c>
      <c r="LL168" s="613">
        <v>0</v>
      </c>
      <c r="LM168" s="613">
        <v>0</v>
      </c>
      <c r="LN168" s="613">
        <v>0</v>
      </c>
      <c r="LO168" s="613">
        <v>0</v>
      </c>
      <c r="LP168" s="613">
        <v>0</v>
      </c>
      <c r="LQ168" s="613">
        <v>0</v>
      </c>
      <c r="LR168" s="613">
        <v>0</v>
      </c>
      <c r="LS168" s="613">
        <v>0</v>
      </c>
      <c r="LT168" s="613">
        <v>0</v>
      </c>
      <c r="LU168" s="613">
        <v>0</v>
      </c>
      <c r="LV168" s="613">
        <v>0</v>
      </c>
      <c r="LW168" s="613">
        <v>0</v>
      </c>
      <c r="LX168" s="613">
        <v>0</v>
      </c>
      <c r="LY168" s="613">
        <v>0</v>
      </c>
      <c r="LZ168" s="613">
        <v>0</v>
      </c>
      <c r="MA168" s="613">
        <v>0</v>
      </c>
      <c r="MB168" s="613">
        <v>0</v>
      </c>
      <c r="MC168" s="613">
        <v>0</v>
      </c>
      <c r="MD168" s="613">
        <v>0</v>
      </c>
      <c r="ME168" s="613">
        <v>0</v>
      </c>
      <c r="MF168" s="613">
        <v>0</v>
      </c>
      <c r="MG168" s="613">
        <v>0</v>
      </c>
      <c r="MH168" s="613">
        <v>0</v>
      </c>
      <c r="MI168" s="613">
        <v>0</v>
      </c>
      <c r="MJ168" s="613">
        <v>0</v>
      </c>
      <c r="MK168" s="613">
        <v>0</v>
      </c>
      <c r="ML168" s="613">
        <v>0</v>
      </c>
      <c r="MM168" s="613">
        <v>0</v>
      </c>
      <c r="MN168" s="613">
        <v>0</v>
      </c>
      <c r="MO168" s="613">
        <v>0</v>
      </c>
      <c r="MP168" s="613">
        <v>0</v>
      </c>
      <c r="MQ168" s="613">
        <v>0</v>
      </c>
      <c r="MR168" s="613">
        <v>0</v>
      </c>
      <c r="MS168" s="613">
        <v>0</v>
      </c>
      <c r="MT168" s="613">
        <v>0</v>
      </c>
      <c r="MU168" s="613">
        <v>0</v>
      </c>
      <c r="MV168" s="613">
        <v>0</v>
      </c>
      <c r="MW168" s="613">
        <v>0</v>
      </c>
      <c r="MX168" s="613">
        <v>0</v>
      </c>
      <c r="MY168" s="613">
        <v>0</v>
      </c>
      <c r="MZ168" s="613">
        <v>0</v>
      </c>
      <c r="NA168" s="613">
        <v>0</v>
      </c>
      <c r="NB168" s="613">
        <v>0</v>
      </c>
      <c r="NC168" s="613">
        <v>0</v>
      </c>
      <c r="ND168" s="613">
        <v>0</v>
      </c>
      <c r="NE168" s="613">
        <v>0</v>
      </c>
      <c r="NF168" s="613">
        <v>0</v>
      </c>
      <c r="NG168" s="613">
        <v>0</v>
      </c>
      <c r="NH168" s="613">
        <v>0</v>
      </c>
      <c r="NI168" s="613">
        <v>0</v>
      </c>
      <c r="NJ168" s="613">
        <v>0</v>
      </c>
      <c r="NK168" s="613">
        <v>0</v>
      </c>
      <c r="NL168" s="613">
        <v>0</v>
      </c>
      <c r="NM168" s="613">
        <v>0</v>
      </c>
      <c r="NN168" s="613">
        <v>0</v>
      </c>
      <c r="NO168" s="613">
        <v>0</v>
      </c>
      <c r="NP168" s="613">
        <v>0</v>
      </c>
      <c r="NQ168" s="613">
        <v>0</v>
      </c>
      <c r="NR168" s="613">
        <v>0</v>
      </c>
      <c r="NS168" s="613">
        <v>0</v>
      </c>
      <c r="NT168" s="613">
        <v>0</v>
      </c>
      <c r="NU168" s="613">
        <v>0</v>
      </c>
      <c r="NV168" s="613">
        <v>0</v>
      </c>
      <c r="NW168" s="613">
        <v>0</v>
      </c>
      <c r="NX168" s="613">
        <v>0</v>
      </c>
      <c r="NY168" s="613">
        <v>0</v>
      </c>
      <c r="NZ168" s="613">
        <v>0</v>
      </c>
      <c r="OA168" s="613">
        <v>0</v>
      </c>
      <c r="OB168" s="613">
        <v>0</v>
      </c>
      <c r="OC168" s="613">
        <v>0</v>
      </c>
      <c r="OD168" s="613">
        <v>0</v>
      </c>
      <c r="OE168" s="613">
        <v>0</v>
      </c>
      <c r="OF168" s="613">
        <v>0</v>
      </c>
      <c r="OG168" s="613">
        <v>0</v>
      </c>
      <c r="OH168" s="613">
        <v>0</v>
      </c>
      <c r="OI168" s="613">
        <v>0</v>
      </c>
      <c r="OJ168" s="613">
        <v>0</v>
      </c>
      <c r="OK168" s="613">
        <v>0</v>
      </c>
      <c r="OL168" s="613">
        <v>0</v>
      </c>
      <c r="OM168" s="613">
        <v>0</v>
      </c>
      <c r="ON168" s="613">
        <v>0</v>
      </c>
      <c r="OO168" s="613">
        <v>0</v>
      </c>
      <c r="OP168" s="613">
        <v>0</v>
      </c>
      <c r="OQ168" s="613">
        <v>0</v>
      </c>
      <c r="OR168" s="613">
        <v>0</v>
      </c>
      <c r="OS168" s="613">
        <v>0</v>
      </c>
      <c r="OT168" s="613">
        <v>0</v>
      </c>
      <c r="OU168" s="613">
        <v>0</v>
      </c>
      <c r="OV168" s="613">
        <v>0</v>
      </c>
      <c r="OW168" s="613">
        <v>0</v>
      </c>
      <c r="OX168" s="613">
        <v>0</v>
      </c>
      <c r="OY168" s="613">
        <v>0</v>
      </c>
      <c r="OZ168" s="613">
        <v>0</v>
      </c>
      <c r="PA168" s="613">
        <v>0</v>
      </c>
      <c r="PB168" s="613">
        <v>0</v>
      </c>
      <c r="PC168" s="613">
        <v>0</v>
      </c>
      <c r="PD168" s="613">
        <v>0</v>
      </c>
      <c r="PE168" s="613">
        <v>0</v>
      </c>
      <c r="PF168" s="613">
        <v>0</v>
      </c>
      <c r="PG168" s="613">
        <v>0</v>
      </c>
      <c r="PH168" s="613">
        <v>0</v>
      </c>
      <c r="PI168" s="613">
        <v>0</v>
      </c>
      <c r="PJ168" s="613">
        <v>0</v>
      </c>
      <c r="PK168" s="613">
        <v>0</v>
      </c>
      <c r="PL168" s="613">
        <v>0</v>
      </c>
      <c r="PM168" s="613">
        <v>0</v>
      </c>
      <c r="PN168" s="613">
        <v>0</v>
      </c>
      <c r="PO168" s="613">
        <v>0</v>
      </c>
      <c r="PP168" s="613">
        <v>0</v>
      </c>
      <c r="PQ168" s="613">
        <v>0</v>
      </c>
      <c r="PR168" s="613">
        <v>0</v>
      </c>
      <c r="PS168" s="613">
        <v>0</v>
      </c>
      <c r="PT168" s="613">
        <v>0</v>
      </c>
      <c r="PU168" s="613">
        <v>0</v>
      </c>
      <c r="PV168" s="613">
        <v>0</v>
      </c>
      <c r="PW168" s="613">
        <v>0</v>
      </c>
      <c r="PX168" s="613">
        <v>0</v>
      </c>
      <c r="PY168" s="613">
        <v>0</v>
      </c>
      <c r="PZ168" s="613">
        <v>0</v>
      </c>
      <c r="QA168" s="613">
        <v>0</v>
      </c>
      <c r="QB168" s="613">
        <v>0</v>
      </c>
      <c r="QC168" s="613">
        <v>0</v>
      </c>
      <c r="QD168" s="613">
        <v>0</v>
      </c>
      <c r="QE168" s="613">
        <v>0</v>
      </c>
      <c r="QF168" s="613">
        <v>0</v>
      </c>
      <c r="QG168" s="613">
        <v>0</v>
      </c>
      <c r="QH168" s="613">
        <v>0</v>
      </c>
      <c r="QI168" s="613">
        <v>0</v>
      </c>
      <c r="QJ168" s="613">
        <v>0</v>
      </c>
      <c r="QK168" s="613">
        <v>0</v>
      </c>
      <c r="QL168" s="613">
        <v>0</v>
      </c>
      <c r="QM168" s="613">
        <v>0</v>
      </c>
      <c r="QN168" s="613">
        <v>0</v>
      </c>
      <c r="QO168" s="613">
        <v>0</v>
      </c>
      <c r="QP168" s="613">
        <v>0</v>
      </c>
      <c r="QQ168" s="613">
        <v>0</v>
      </c>
      <c r="QR168" s="613">
        <v>0</v>
      </c>
      <c r="QS168" s="613">
        <v>0</v>
      </c>
      <c r="QT168" s="613">
        <v>0</v>
      </c>
      <c r="QU168" s="613">
        <v>0</v>
      </c>
      <c r="QV168" s="613">
        <v>0</v>
      </c>
      <c r="QW168" s="613">
        <v>0</v>
      </c>
      <c r="QX168" s="613">
        <v>0</v>
      </c>
      <c r="QY168" s="613">
        <v>0</v>
      </c>
      <c r="QZ168" s="613">
        <v>0</v>
      </c>
      <c r="RA168" s="613">
        <v>0</v>
      </c>
      <c r="RB168" s="613">
        <v>0</v>
      </c>
      <c r="RC168" s="613">
        <v>0</v>
      </c>
      <c r="RD168" s="613">
        <v>0</v>
      </c>
      <c r="RE168" s="613">
        <v>0</v>
      </c>
      <c r="RF168" s="613">
        <v>0</v>
      </c>
      <c r="RG168" s="613">
        <v>0</v>
      </c>
      <c r="RH168" s="613">
        <v>0</v>
      </c>
      <c r="RI168" s="613">
        <v>0</v>
      </c>
      <c r="RJ168" s="613">
        <v>0</v>
      </c>
      <c r="RK168" s="613">
        <v>0</v>
      </c>
      <c r="RL168" s="613">
        <v>0</v>
      </c>
      <c r="RM168" s="613">
        <v>0</v>
      </c>
      <c r="RN168" s="613">
        <v>0</v>
      </c>
      <c r="RO168" s="613">
        <v>0</v>
      </c>
      <c r="RP168" s="613">
        <v>0</v>
      </c>
      <c r="RQ168" s="613">
        <v>0</v>
      </c>
      <c r="RR168" s="613">
        <v>0</v>
      </c>
      <c r="RS168" s="613">
        <v>0</v>
      </c>
      <c r="RT168" s="613">
        <v>0</v>
      </c>
      <c r="RU168" s="613">
        <v>0</v>
      </c>
      <c r="RV168" s="613">
        <v>0</v>
      </c>
      <c r="RW168" s="613">
        <v>0</v>
      </c>
      <c r="RX168" s="613">
        <v>0</v>
      </c>
      <c r="RY168" s="613">
        <v>0</v>
      </c>
      <c r="RZ168" s="613">
        <v>0</v>
      </c>
      <c r="SA168" s="613">
        <v>0</v>
      </c>
      <c r="SB168" s="613">
        <v>0</v>
      </c>
      <c r="SC168" s="613">
        <v>0</v>
      </c>
      <c r="SD168" s="613">
        <v>0</v>
      </c>
      <c r="SE168" s="613">
        <v>0</v>
      </c>
      <c r="SF168" s="613">
        <v>0</v>
      </c>
      <c r="SG168" s="613">
        <v>0</v>
      </c>
      <c r="SH168" s="613">
        <v>0</v>
      </c>
      <c r="SI168" s="613">
        <v>0</v>
      </c>
      <c r="SJ168" s="613">
        <v>0</v>
      </c>
      <c r="SK168" s="267">
        <f t="shared" si="420"/>
        <v>0</v>
      </c>
      <c r="SL168" s="254"/>
      <c r="SM168" s="242"/>
      <c r="SN168" s="242"/>
      <c r="SO168" s="242"/>
    </row>
    <row r="169" spans="1:509" outlineLevel="3" x14ac:dyDescent="0.35">
      <c r="A169" s="242"/>
      <c r="B169" s="251"/>
      <c r="C169" s="438">
        <f t="shared" si="421"/>
        <v>4</v>
      </c>
      <c r="D169" s="267"/>
      <c r="E169" s="316">
        <f t="shared" si="402"/>
        <v>28</v>
      </c>
      <c r="F169" s="322"/>
      <c r="G169" s="322"/>
      <c r="H169" s="267"/>
      <c r="I169" s="540"/>
      <c r="J169" s="557" t="s">
        <v>855</v>
      </c>
      <c r="K169" s="541"/>
      <c r="L169" s="613">
        <v>0</v>
      </c>
      <c r="M169" s="613">
        <v>0</v>
      </c>
      <c r="N169" s="613">
        <v>0</v>
      </c>
      <c r="O169" s="613">
        <v>0</v>
      </c>
      <c r="P169" s="613">
        <v>0</v>
      </c>
      <c r="Q169" s="613">
        <v>0</v>
      </c>
      <c r="R169" s="613">
        <v>0</v>
      </c>
      <c r="S169" s="613">
        <v>0</v>
      </c>
      <c r="T169" s="613">
        <v>0</v>
      </c>
      <c r="U169" s="613">
        <v>0</v>
      </c>
      <c r="V169" s="613">
        <v>0</v>
      </c>
      <c r="W169" s="613">
        <v>0</v>
      </c>
      <c r="X169" s="613">
        <v>0</v>
      </c>
      <c r="Y169" s="613">
        <v>0</v>
      </c>
      <c r="Z169" s="613">
        <v>0</v>
      </c>
      <c r="AA169" s="613">
        <v>0</v>
      </c>
      <c r="AB169" s="613">
        <v>0</v>
      </c>
      <c r="AC169" s="613">
        <v>0</v>
      </c>
      <c r="AD169" s="613">
        <v>0</v>
      </c>
      <c r="AE169" s="613">
        <v>0</v>
      </c>
      <c r="AF169" s="613">
        <v>0</v>
      </c>
      <c r="AG169" s="613">
        <v>0</v>
      </c>
      <c r="AH169" s="613">
        <v>0</v>
      </c>
      <c r="AI169" s="613">
        <v>0</v>
      </c>
      <c r="AJ169" s="613">
        <v>0</v>
      </c>
      <c r="AK169" s="613">
        <v>0</v>
      </c>
      <c r="AL169" s="613">
        <v>0</v>
      </c>
      <c r="AM169" s="613">
        <v>0</v>
      </c>
      <c r="AN169" s="613">
        <v>0</v>
      </c>
      <c r="AO169" s="613">
        <v>0</v>
      </c>
      <c r="AP169" s="613">
        <v>0</v>
      </c>
      <c r="AQ169" s="613">
        <v>0</v>
      </c>
      <c r="AR169" s="613">
        <v>0</v>
      </c>
      <c r="AS169" s="613">
        <v>0</v>
      </c>
      <c r="AT169" s="613">
        <v>0</v>
      </c>
      <c r="AU169" s="613">
        <v>0</v>
      </c>
      <c r="AV169" s="613">
        <v>0</v>
      </c>
      <c r="AW169" s="613">
        <v>0</v>
      </c>
      <c r="AX169" s="613">
        <v>0</v>
      </c>
      <c r="AY169" s="613">
        <v>0</v>
      </c>
      <c r="AZ169" s="613">
        <v>0</v>
      </c>
      <c r="BA169" s="613">
        <v>0</v>
      </c>
      <c r="BB169" s="613">
        <v>0</v>
      </c>
      <c r="BC169" s="613">
        <v>0</v>
      </c>
      <c r="BD169" s="613">
        <v>0</v>
      </c>
      <c r="BE169" s="613">
        <v>0</v>
      </c>
      <c r="BF169" s="613">
        <v>0</v>
      </c>
      <c r="BG169" s="613">
        <v>0</v>
      </c>
      <c r="BH169" s="613">
        <v>0</v>
      </c>
      <c r="BI169" s="613">
        <v>0</v>
      </c>
      <c r="BJ169" s="613">
        <v>0</v>
      </c>
      <c r="BK169" s="613">
        <v>0</v>
      </c>
      <c r="BL169" s="613">
        <v>0</v>
      </c>
      <c r="BM169" s="613">
        <v>0</v>
      </c>
      <c r="BN169" s="613">
        <v>0</v>
      </c>
      <c r="BO169" s="613">
        <v>0</v>
      </c>
      <c r="BP169" s="613">
        <v>0</v>
      </c>
      <c r="BQ169" s="613">
        <v>0</v>
      </c>
      <c r="BR169" s="613">
        <v>0</v>
      </c>
      <c r="BS169" s="613">
        <v>0</v>
      </c>
      <c r="BT169" s="613">
        <v>0</v>
      </c>
      <c r="BU169" s="613">
        <v>0</v>
      </c>
      <c r="BV169" s="613">
        <v>0</v>
      </c>
      <c r="BW169" s="613">
        <v>0</v>
      </c>
      <c r="BX169" s="613">
        <v>0</v>
      </c>
      <c r="BY169" s="613">
        <v>0</v>
      </c>
      <c r="BZ169" s="613">
        <v>0</v>
      </c>
      <c r="CA169" s="613">
        <v>0</v>
      </c>
      <c r="CB169" s="613">
        <v>0</v>
      </c>
      <c r="CC169" s="613">
        <v>0</v>
      </c>
      <c r="CD169" s="613">
        <v>0</v>
      </c>
      <c r="CE169" s="613">
        <v>0</v>
      </c>
      <c r="CF169" s="613">
        <v>0</v>
      </c>
      <c r="CG169" s="613">
        <v>0</v>
      </c>
      <c r="CH169" s="613">
        <v>0</v>
      </c>
      <c r="CI169" s="613">
        <v>0</v>
      </c>
      <c r="CJ169" s="613">
        <v>0</v>
      </c>
      <c r="CK169" s="613">
        <v>0</v>
      </c>
      <c r="CL169" s="613">
        <v>0</v>
      </c>
      <c r="CM169" s="613">
        <v>0</v>
      </c>
      <c r="CN169" s="613">
        <v>0</v>
      </c>
      <c r="CO169" s="613">
        <v>0</v>
      </c>
      <c r="CP169" s="613">
        <v>0</v>
      </c>
      <c r="CQ169" s="613">
        <v>0</v>
      </c>
      <c r="CR169" s="613">
        <v>0</v>
      </c>
      <c r="CS169" s="613">
        <v>0</v>
      </c>
      <c r="CT169" s="613">
        <v>0</v>
      </c>
      <c r="CU169" s="613">
        <v>0</v>
      </c>
      <c r="CV169" s="613">
        <v>0</v>
      </c>
      <c r="CW169" s="613">
        <v>0</v>
      </c>
      <c r="CX169" s="613">
        <v>0</v>
      </c>
      <c r="CY169" s="613">
        <v>0</v>
      </c>
      <c r="CZ169" s="613">
        <v>0</v>
      </c>
      <c r="DA169" s="613">
        <v>0</v>
      </c>
      <c r="DB169" s="613">
        <v>0</v>
      </c>
      <c r="DC169" s="613">
        <v>0</v>
      </c>
      <c r="DD169" s="613">
        <v>0</v>
      </c>
      <c r="DE169" s="613">
        <v>0</v>
      </c>
      <c r="DF169" s="613">
        <v>0</v>
      </c>
      <c r="DG169" s="613">
        <v>0</v>
      </c>
      <c r="DH169" s="613">
        <v>0</v>
      </c>
      <c r="DI169" s="613">
        <v>0</v>
      </c>
      <c r="DJ169" s="613">
        <v>0</v>
      </c>
      <c r="DK169" s="613">
        <v>0</v>
      </c>
      <c r="DL169" s="613">
        <v>0</v>
      </c>
      <c r="DM169" s="613">
        <v>0</v>
      </c>
      <c r="DN169" s="613">
        <v>0</v>
      </c>
      <c r="DO169" s="613">
        <v>0</v>
      </c>
      <c r="DP169" s="613">
        <v>0</v>
      </c>
      <c r="DQ169" s="613">
        <v>0</v>
      </c>
      <c r="DR169" s="613">
        <v>0</v>
      </c>
      <c r="DS169" s="613">
        <v>0</v>
      </c>
      <c r="DT169" s="613">
        <v>0</v>
      </c>
      <c r="DU169" s="613">
        <v>0</v>
      </c>
      <c r="DV169" s="613">
        <v>0</v>
      </c>
      <c r="DW169" s="613">
        <v>0</v>
      </c>
      <c r="DX169" s="613">
        <v>0</v>
      </c>
      <c r="DY169" s="613">
        <v>0</v>
      </c>
      <c r="DZ169" s="613">
        <v>0</v>
      </c>
      <c r="EA169" s="613">
        <v>0</v>
      </c>
      <c r="EB169" s="613">
        <v>0</v>
      </c>
      <c r="EC169" s="613">
        <v>0</v>
      </c>
      <c r="ED169" s="613">
        <v>0</v>
      </c>
      <c r="EE169" s="613">
        <v>0</v>
      </c>
      <c r="EF169" s="613">
        <v>0</v>
      </c>
      <c r="EG169" s="613">
        <v>0</v>
      </c>
      <c r="EH169" s="613">
        <v>0</v>
      </c>
      <c r="EI169" s="613">
        <v>0</v>
      </c>
      <c r="EJ169" s="613">
        <v>0</v>
      </c>
      <c r="EK169" s="613">
        <v>0</v>
      </c>
      <c r="EL169" s="613">
        <v>0</v>
      </c>
      <c r="EM169" s="613">
        <v>0</v>
      </c>
      <c r="EN169" s="613">
        <v>0</v>
      </c>
      <c r="EO169" s="613">
        <v>0</v>
      </c>
      <c r="EP169" s="613">
        <v>0</v>
      </c>
      <c r="EQ169" s="613">
        <v>0</v>
      </c>
      <c r="ER169" s="613">
        <v>0</v>
      </c>
      <c r="ES169" s="613">
        <v>0</v>
      </c>
      <c r="ET169" s="613">
        <v>0</v>
      </c>
      <c r="EU169" s="613">
        <v>0</v>
      </c>
      <c r="EV169" s="613">
        <v>0</v>
      </c>
      <c r="EW169" s="613">
        <v>0</v>
      </c>
      <c r="EX169" s="613">
        <v>0</v>
      </c>
      <c r="EY169" s="613">
        <v>0</v>
      </c>
      <c r="EZ169" s="613">
        <v>0</v>
      </c>
      <c r="FA169" s="613">
        <v>0</v>
      </c>
      <c r="FB169" s="613">
        <v>0</v>
      </c>
      <c r="FC169" s="613">
        <v>0</v>
      </c>
      <c r="FD169" s="613">
        <v>0</v>
      </c>
      <c r="FE169" s="613">
        <v>0</v>
      </c>
      <c r="FF169" s="613">
        <v>0</v>
      </c>
      <c r="FG169" s="613">
        <v>0</v>
      </c>
      <c r="FH169" s="613">
        <v>0</v>
      </c>
      <c r="FI169" s="613">
        <v>0</v>
      </c>
      <c r="FJ169" s="613">
        <v>0</v>
      </c>
      <c r="FK169" s="613">
        <v>0</v>
      </c>
      <c r="FL169" s="613">
        <v>0</v>
      </c>
      <c r="FM169" s="613">
        <v>0</v>
      </c>
      <c r="FN169" s="613">
        <v>0</v>
      </c>
      <c r="FO169" s="613">
        <v>0</v>
      </c>
      <c r="FP169" s="613">
        <v>0</v>
      </c>
      <c r="FQ169" s="613">
        <v>0</v>
      </c>
      <c r="FR169" s="613">
        <v>0</v>
      </c>
      <c r="FS169" s="613">
        <v>0</v>
      </c>
      <c r="FT169" s="613">
        <v>0</v>
      </c>
      <c r="FU169" s="613">
        <v>0</v>
      </c>
      <c r="FV169" s="613">
        <v>0</v>
      </c>
      <c r="FW169" s="613">
        <v>0</v>
      </c>
      <c r="FX169" s="613">
        <v>0</v>
      </c>
      <c r="FY169" s="613">
        <v>0</v>
      </c>
      <c r="FZ169" s="613">
        <v>0</v>
      </c>
      <c r="GA169" s="613">
        <v>0</v>
      </c>
      <c r="GB169" s="613">
        <v>0</v>
      </c>
      <c r="GC169" s="613">
        <v>0</v>
      </c>
      <c r="GD169" s="613">
        <v>0</v>
      </c>
      <c r="GE169" s="613">
        <v>0</v>
      </c>
      <c r="GF169" s="613">
        <v>0</v>
      </c>
      <c r="GG169" s="613">
        <v>0</v>
      </c>
      <c r="GH169" s="613">
        <v>0</v>
      </c>
      <c r="GI169" s="613">
        <v>0</v>
      </c>
      <c r="GJ169" s="613">
        <v>0</v>
      </c>
      <c r="GK169" s="613">
        <v>0</v>
      </c>
      <c r="GL169" s="613">
        <v>0</v>
      </c>
      <c r="GM169" s="613">
        <v>0</v>
      </c>
      <c r="GN169" s="613">
        <v>0</v>
      </c>
      <c r="GO169" s="613">
        <v>0</v>
      </c>
      <c r="GP169" s="613">
        <v>0</v>
      </c>
      <c r="GQ169" s="613">
        <v>0</v>
      </c>
      <c r="GR169" s="613">
        <v>0</v>
      </c>
      <c r="GS169" s="613">
        <v>0</v>
      </c>
      <c r="GT169" s="613">
        <v>0</v>
      </c>
      <c r="GU169" s="613">
        <v>0</v>
      </c>
      <c r="GV169" s="613">
        <v>0</v>
      </c>
      <c r="GW169" s="613">
        <v>0</v>
      </c>
      <c r="GX169" s="613">
        <v>0</v>
      </c>
      <c r="GY169" s="613">
        <v>0</v>
      </c>
      <c r="GZ169" s="613">
        <v>0</v>
      </c>
      <c r="HA169" s="613">
        <v>0</v>
      </c>
      <c r="HB169" s="613">
        <v>0</v>
      </c>
      <c r="HC169" s="613">
        <v>0</v>
      </c>
      <c r="HD169" s="613">
        <v>0</v>
      </c>
      <c r="HE169" s="613">
        <v>0</v>
      </c>
      <c r="HF169" s="613">
        <v>0</v>
      </c>
      <c r="HG169" s="613">
        <v>0</v>
      </c>
      <c r="HH169" s="613">
        <v>0</v>
      </c>
      <c r="HI169" s="613">
        <v>0</v>
      </c>
      <c r="HJ169" s="613">
        <v>0</v>
      </c>
      <c r="HK169" s="613">
        <v>0</v>
      </c>
      <c r="HL169" s="613">
        <v>0</v>
      </c>
      <c r="HM169" s="613">
        <v>0</v>
      </c>
      <c r="HN169" s="613">
        <v>0</v>
      </c>
      <c r="HO169" s="613">
        <v>0</v>
      </c>
      <c r="HP169" s="613">
        <v>0</v>
      </c>
      <c r="HQ169" s="613">
        <v>0</v>
      </c>
      <c r="HR169" s="613">
        <v>0</v>
      </c>
      <c r="HS169" s="613">
        <v>0</v>
      </c>
      <c r="HT169" s="613">
        <v>0</v>
      </c>
      <c r="HU169" s="613">
        <v>0</v>
      </c>
      <c r="HV169" s="613">
        <v>0</v>
      </c>
      <c r="HW169" s="613">
        <v>0</v>
      </c>
      <c r="HX169" s="613">
        <v>0</v>
      </c>
      <c r="HY169" s="613">
        <v>0</v>
      </c>
      <c r="HZ169" s="613">
        <v>0</v>
      </c>
      <c r="IA169" s="613">
        <v>0</v>
      </c>
      <c r="IB169" s="613">
        <v>0</v>
      </c>
      <c r="IC169" s="613">
        <v>0</v>
      </c>
      <c r="ID169" s="613">
        <v>0</v>
      </c>
      <c r="IE169" s="613">
        <v>0</v>
      </c>
      <c r="IF169" s="613">
        <v>0</v>
      </c>
      <c r="IG169" s="613">
        <v>0</v>
      </c>
      <c r="IH169" s="613">
        <v>0</v>
      </c>
      <c r="II169" s="613">
        <v>0</v>
      </c>
      <c r="IJ169" s="613">
        <v>0</v>
      </c>
      <c r="IK169" s="613">
        <v>0</v>
      </c>
      <c r="IL169" s="613">
        <v>0</v>
      </c>
      <c r="IM169" s="613">
        <v>0</v>
      </c>
      <c r="IN169" s="613">
        <v>0</v>
      </c>
      <c r="IO169" s="613">
        <v>0</v>
      </c>
      <c r="IP169" s="613">
        <v>0</v>
      </c>
      <c r="IQ169" s="613">
        <v>0</v>
      </c>
      <c r="IR169" s="613">
        <v>0</v>
      </c>
      <c r="IS169" s="613">
        <v>0</v>
      </c>
      <c r="IT169" s="613">
        <v>0</v>
      </c>
      <c r="IU169" s="613">
        <v>0</v>
      </c>
      <c r="IV169" s="613">
        <v>0</v>
      </c>
      <c r="IW169" s="613">
        <v>0</v>
      </c>
      <c r="IX169" s="613">
        <v>0</v>
      </c>
      <c r="IY169" s="613">
        <v>0</v>
      </c>
      <c r="IZ169" s="613">
        <v>0</v>
      </c>
      <c r="JA169" s="613">
        <v>0</v>
      </c>
      <c r="JB169" s="613">
        <v>0</v>
      </c>
      <c r="JC169" s="613">
        <v>0</v>
      </c>
      <c r="JD169" s="613">
        <v>0</v>
      </c>
      <c r="JE169" s="613">
        <v>0</v>
      </c>
      <c r="JF169" s="613">
        <v>0</v>
      </c>
      <c r="JG169" s="613">
        <v>0</v>
      </c>
      <c r="JH169" s="613">
        <v>0</v>
      </c>
      <c r="JI169" s="613">
        <v>0</v>
      </c>
      <c r="JJ169" s="613">
        <v>0</v>
      </c>
      <c r="JK169" s="613">
        <v>0</v>
      </c>
      <c r="JL169" s="613">
        <v>0</v>
      </c>
      <c r="JM169" s="613">
        <v>0</v>
      </c>
      <c r="JN169" s="613">
        <v>0</v>
      </c>
      <c r="JO169" s="613">
        <v>0</v>
      </c>
      <c r="JP169" s="613">
        <v>0</v>
      </c>
      <c r="JQ169" s="613">
        <v>0</v>
      </c>
      <c r="JR169" s="613">
        <v>0</v>
      </c>
      <c r="JS169" s="613">
        <v>0</v>
      </c>
      <c r="JT169" s="613">
        <v>0</v>
      </c>
      <c r="JU169" s="613">
        <v>0</v>
      </c>
      <c r="JV169" s="613">
        <v>0</v>
      </c>
      <c r="JW169" s="613">
        <v>0</v>
      </c>
      <c r="JX169" s="613">
        <v>0</v>
      </c>
      <c r="JY169" s="613">
        <v>0</v>
      </c>
      <c r="JZ169" s="613">
        <v>0</v>
      </c>
      <c r="KA169" s="613">
        <v>0</v>
      </c>
      <c r="KB169" s="613">
        <v>0</v>
      </c>
      <c r="KC169" s="613">
        <v>0</v>
      </c>
      <c r="KD169" s="613">
        <v>0</v>
      </c>
      <c r="KE169" s="613">
        <v>0</v>
      </c>
      <c r="KF169" s="613">
        <v>0</v>
      </c>
      <c r="KG169" s="613">
        <v>0</v>
      </c>
      <c r="KH169" s="613">
        <v>0</v>
      </c>
      <c r="KI169" s="613">
        <v>0</v>
      </c>
      <c r="KJ169" s="613">
        <v>0</v>
      </c>
      <c r="KK169" s="613">
        <v>0</v>
      </c>
      <c r="KL169" s="613">
        <v>0</v>
      </c>
      <c r="KM169" s="613">
        <v>0</v>
      </c>
      <c r="KN169" s="613">
        <v>0</v>
      </c>
      <c r="KO169" s="613">
        <v>0</v>
      </c>
      <c r="KP169" s="613">
        <v>0</v>
      </c>
      <c r="KQ169" s="613">
        <v>0</v>
      </c>
      <c r="KR169" s="613">
        <v>0</v>
      </c>
      <c r="KS169" s="613">
        <v>0</v>
      </c>
      <c r="KT169" s="613">
        <v>0</v>
      </c>
      <c r="KU169" s="613">
        <v>0</v>
      </c>
      <c r="KV169" s="613">
        <v>0</v>
      </c>
      <c r="KW169" s="613">
        <v>0</v>
      </c>
      <c r="KX169" s="613">
        <v>0</v>
      </c>
      <c r="KY169" s="613">
        <v>0</v>
      </c>
      <c r="KZ169" s="613">
        <v>0</v>
      </c>
      <c r="LA169" s="613">
        <v>0</v>
      </c>
      <c r="LB169" s="613">
        <v>0</v>
      </c>
      <c r="LC169" s="613">
        <v>0</v>
      </c>
      <c r="LD169" s="613">
        <v>0</v>
      </c>
      <c r="LE169" s="613">
        <v>0</v>
      </c>
      <c r="LF169" s="613">
        <v>0</v>
      </c>
      <c r="LG169" s="613">
        <v>0</v>
      </c>
      <c r="LH169" s="613">
        <v>0</v>
      </c>
      <c r="LI169" s="613">
        <v>0</v>
      </c>
      <c r="LJ169" s="613">
        <v>0</v>
      </c>
      <c r="LK169" s="613">
        <v>0</v>
      </c>
      <c r="LL169" s="613">
        <v>0</v>
      </c>
      <c r="LM169" s="613">
        <v>0</v>
      </c>
      <c r="LN169" s="613">
        <v>0</v>
      </c>
      <c r="LO169" s="613">
        <v>0</v>
      </c>
      <c r="LP169" s="613">
        <v>0</v>
      </c>
      <c r="LQ169" s="613">
        <v>0</v>
      </c>
      <c r="LR169" s="613">
        <v>0</v>
      </c>
      <c r="LS169" s="613">
        <v>0</v>
      </c>
      <c r="LT169" s="613">
        <v>0</v>
      </c>
      <c r="LU169" s="613">
        <v>0</v>
      </c>
      <c r="LV169" s="613">
        <v>0</v>
      </c>
      <c r="LW169" s="613">
        <v>0</v>
      </c>
      <c r="LX169" s="613">
        <v>0</v>
      </c>
      <c r="LY169" s="613">
        <v>0</v>
      </c>
      <c r="LZ169" s="613">
        <v>0</v>
      </c>
      <c r="MA169" s="613">
        <v>0</v>
      </c>
      <c r="MB169" s="613">
        <v>0</v>
      </c>
      <c r="MC169" s="613">
        <v>0</v>
      </c>
      <c r="MD169" s="613">
        <v>0</v>
      </c>
      <c r="ME169" s="613">
        <v>0</v>
      </c>
      <c r="MF169" s="613">
        <v>0</v>
      </c>
      <c r="MG169" s="613">
        <v>0</v>
      </c>
      <c r="MH169" s="613">
        <v>0</v>
      </c>
      <c r="MI169" s="613">
        <v>0</v>
      </c>
      <c r="MJ169" s="613">
        <v>0</v>
      </c>
      <c r="MK169" s="613">
        <v>0</v>
      </c>
      <c r="ML169" s="613">
        <v>0</v>
      </c>
      <c r="MM169" s="613">
        <v>0</v>
      </c>
      <c r="MN169" s="613">
        <v>0</v>
      </c>
      <c r="MO169" s="613">
        <v>0</v>
      </c>
      <c r="MP169" s="613">
        <v>0</v>
      </c>
      <c r="MQ169" s="613">
        <v>0</v>
      </c>
      <c r="MR169" s="613">
        <v>0</v>
      </c>
      <c r="MS169" s="613">
        <v>0</v>
      </c>
      <c r="MT169" s="613">
        <v>0</v>
      </c>
      <c r="MU169" s="613">
        <v>0</v>
      </c>
      <c r="MV169" s="613">
        <v>0</v>
      </c>
      <c r="MW169" s="613">
        <v>0</v>
      </c>
      <c r="MX169" s="613">
        <v>0</v>
      </c>
      <c r="MY169" s="613">
        <v>0</v>
      </c>
      <c r="MZ169" s="613">
        <v>0</v>
      </c>
      <c r="NA169" s="613">
        <v>0</v>
      </c>
      <c r="NB169" s="613">
        <v>0</v>
      </c>
      <c r="NC169" s="613">
        <v>0</v>
      </c>
      <c r="ND169" s="613">
        <v>0</v>
      </c>
      <c r="NE169" s="613">
        <v>0</v>
      </c>
      <c r="NF169" s="613">
        <v>0</v>
      </c>
      <c r="NG169" s="613">
        <v>0</v>
      </c>
      <c r="NH169" s="613">
        <v>0</v>
      </c>
      <c r="NI169" s="613">
        <v>0</v>
      </c>
      <c r="NJ169" s="613">
        <v>0</v>
      </c>
      <c r="NK169" s="613">
        <v>0</v>
      </c>
      <c r="NL169" s="613">
        <v>0</v>
      </c>
      <c r="NM169" s="613">
        <v>0</v>
      </c>
      <c r="NN169" s="613">
        <v>0</v>
      </c>
      <c r="NO169" s="613">
        <v>0</v>
      </c>
      <c r="NP169" s="613">
        <v>0</v>
      </c>
      <c r="NQ169" s="613">
        <v>0</v>
      </c>
      <c r="NR169" s="613">
        <v>0</v>
      </c>
      <c r="NS169" s="613">
        <v>0</v>
      </c>
      <c r="NT169" s="613">
        <v>0</v>
      </c>
      <c r="NU169" s="613">
        <v>0</v>
      </c>
      <c r="NV169" s="613">
        <v>0</v>
      </c>
      <c r="NW169" s="613">
        <v>0</v>
      </c>
      <c r="NX169" s="613">
        <v>0</v>
      </c>
      <c r="NY169" s="613">
        <v>0</v>
      </c>
      <c r="NZ169" s="613">
        <v>0</v>
      </c>
      <c r="OA169" s="613">
        <v>0</v>
      </c>
      <c r="OB169" s="613">
        <v>0</v>
      </c>
      <c r="OC169" s="613">
        <v>0</v>
      </c>
      <c r="OD169" s="613">
        <v>0</v>
      </c>
      <c r="OE169" s="613">
        <v>0</v>
      </c>
      <c r="OF169" s="613">
        <v>0</v>
      </c>
      <c r="OG169" s="613">
        <v>0</v>
      </c>
      <c r="OH169" s="613">
        <v>0</v>
      </c>
      <c r="OI169" s="613">
        <v>0</v>
      </c>
      <c r="OJ169" s="613">
        <v>0</v>
      </c>
      <c r="OK169" s="613">
        <v>0</v>
      </c>
      <c r="OL169" s="613">
        <v>0</v>
      </c>
      <c r="OM169" s="613">
        <v>0</v>
      </c>
      <c r="ON169" s="613">
        <v>0</v>
      </c>
      <c r="OO169" s="613">
        <v>0</v>
      </c>
      <c r="OP169" s="613">
        <v>0</v>
      </c>
      <c r="OQ169" s="613">
        <v>0</v>
      </c>
      <c r="OR169" s="613">
        <v>0</v>
      </c>
      <c r="OS169" s="613">
        <v>0</v>
      </c>
      <c r="OT169" s="613">
        <v>0</v>
      </c>
      <c r="OU169" s="613">
        <v>0</v>
      </c>
      <c r="OV169" s="613">
        <v>0</v>
      </c>
      <c r="OW169" s="613">
        <v>0</v>
      </c>
      <c r="OX169" s="613">
        <v>0</v>
      </c>
      <c r="OY169" s="613">
        <v>0</v>
      </c>
      <c r="OZ169" s="613">
        <v>0</v>
      </c>
      <c r="PA169" s="613">
        <v>0</v>
      </c>
      <c r="PB169" s="613">
        <v>0</v>
      </c>
      <c r="PC169" s="613">
        <v>0</v>
      </c>
      <c r="PD169" s="613">
        <v>0</v>
      </c>
      <c r="PE169" s="613">
        <v>0</v>
      </c>
      <c r="PF169" s="613">
        <v>0</v>
      </c>
      <c r="PG169" s="613">
        <v>0</v>
      </c>
      <c r="PH169" s="613">
        <v>0</v>
      </c>
      <c r="PI169" s="613">
        <v>0</v>
      </c>
      <c r="PJ169" s="613">
        <v>0</v>
      </c>
      <c r="PK169" s="613">
        <v>0</v>
      </c>
      <c r="PL169" s="613">
        <v>0</v>
      </c>
      <c r="PM169" s="613">
        <v>0</v>
      </c>
      <c r="PN169" s="613">
        <v>0</v>
      </c>
      <c r="PO169" s="613">
        <v>0</v>
      </c>
      <c r="PP169" s="613">
        <v>0</v>
      </c>
      <c r="PQ169" s="613">
        <v>0</v>
      </c>
      <c r="PR169" s="613">
        <v>0</v>
      </c>
      <c r="PS169" s="613">
        <v>0</v>
      </c>
      <c r="PT169" s="613">
        <v>0</v>
      </c>
      <c r="PU169" s="613">
        <v>0</v>
      </c>
      <c r="PV169" s="613">
        <v>0</v>
      </c>
      <c r="PW169" s="613">
        <v>0</v>
      </c>
      <c r="PX169" s="613">
        <v>0</v>
      </c>
      <c r="PY169" s="613">
        <v>0</v>
      </c>
      <c r="PZ169" s="613">
        <v>0</v>
      </c>
      <c r="QA169" s="613">
        <v>0</v>
      </c>
      <c r="QB169" s="613">
        <v>0</v>
      </c>
      <c r="QC169" s="613">
        <v>0</v>
      </c>
      <c r="QD169" s="613">
        <v>0</v>
      </c>
      <c r="QE169" s="613">
        <v>0</v>
      </c>
      <c r="QF169" s="613">
        <v>0</v>
      </c>
      <c r="QG169" s="613">
        <v>0</v>
      </c>
      <c r="QH169" s="613">
        <v>0</v>
      </c>
      <c r="QI169" s="613">
        <v>0</v>
      </c>
      <c r="QJ169" s="613">
        <v>0</v>
      </c>
      <c r="QK169" s="613">
        <v>0</v>
      </c>
      <c r="QL169" s="613">
        <v>0</v>
      </c>
      <c r="QM169" s="613">
        <v>0</v>
      </c>
      <c r="QN169" s="613">
        <v>0</v>
      </c>
      <c r="QO169" s="613">
        <v>0</v>
      </c>
      <c r="QP169" s="613">
        <v>0</v>
      </c>
      <c r="QQ169" s="613">
        <v>0</v>
      </c>
      <c r="QR169" s="613">
        <v>0</v>
      </c>
      <c r="QS169" s="613">
        <v>0</v>
      </c>
      <c r="QT169" s="613">
        <v>0</v>
      </c>
      <c r="QU169" s="613">
        <v>0</v>
      </c>
      <c r="QV169" s="613">
        <v>0</v>
      </c>
      <c r="QW169" s="613">
        <v>0</v>
      </c>
      <c r="QX169" s="613">
        <v>0</v>
      </c>
      <c r="QY169" s="613">
        <v>0</v>
      </c>
      <c r="QZ169" s="613">
        <v>0</v>
      </c>
      <c r="RA169" s="613">
        <v>0</v>
      </c>
      <c r="RB169" s="613">
        <v>0</v>
      </c>
      <c r="RC169" s="613">
        <v>0</v>
      </c>
      <c r="RD169" s="613">
        <v>0</v>
      </c>
      <c r="RE169" s="613">
        <v>0</v>
      </c>
      <c r="RF169" s="613">
        <v>0</v>
      </c>
      <c r="RG169" s="613">
        <v>0</v>
      </c>
      <c r="RH169" s="613">
        <v>0</v>
      </c>
      <c r="RI169" s="613">
        <v>0</v>
      </c>
      <c r="RJ169" s="613">
        <v>0</v>
      </c>
      <c r="RK169" s="613">
        <v>0</v>
      </c>
      <c r="RL169" s="613">
        <v>0</v>
      </c>
      <c r="RM169" s="613">
        <v>0</v>
      </c>
      <c r="RN169" s="613">
        <v>0</v>
      </c>
      <c r="RO169" s="613">
        <v>0</v>
      </c>
      <c r="RP169" s="613">
        <v>0</v>
      </c>
      <c r="RQ169" s="613">
        <v>0</v>
      </c>
      <c r="RR169" s="613">
        <v>0</v>
      </c>
      <c r="RS169" s="613">
        <v>0</v>
      </c>
      <c r="RT169" s="613">
        <v>0</v>
      </c>
      <c r="RU169" s="613">
        <v>0</v>
      </c>
      <c r="RV169" s="613">
        <v>0</v>
      </c>
      <c r="RW169" s="613">
        <v>0</v>
      </c>
      <c r="RX169" s="613">
        <v>0</v>
      </c>
      <c r="RY169" s="613">
        <v>0</v>
      </c>
      <c r="RZ169" s="613">
        <v>0</v>
      </c>
      <c r="SA169" s="613">
        <v>0</v>
      </c>
      <c r="SB169" s="613">
        <v>0</v>
      </c>
      <c r="SC169" s="613">
        <v>0</v>
      </c>
      <c r="SD169" s="613">
        <v>0</v>
      </c>
      <c r="SE169" s="613">
        <v>0</v>
      </c>
      <c r="SF169" s="613">
        <v>0</v>
      </c>
      <c r="SG169" s="613">
        <v>0</v>
      </c>
      <c r="SH169" s="613">
        <v>0</v>
      </c>
      <c r="SI169" s="613">
        <v>0</v>
      </c>
      <c r="SJ169" s="613">
        <v>0</v>
      </c>
      <c r="SK169" s="267">
        <f>SJ169</f>
        <v>0</v>
      </c>
      <c r="SL169" s="254"/>
      <c r="SM169" s="242"/>
      <c r="SN169" s="242"/>
      <c r="SO169" s="242"/>
    </row>
    <row r="170" spans="1:509" outlineLevel="3" x14ac:dyDescent="0.35">
      <c r="A170" s="242"/>
      <c r="B170" s="251"/>
      <c r="C170" s="438">
        <f t="shared" si="421"/>
        <v>4</v>
      </c>
      <c r="D170" s="267"/>
      <c r="E170" s="316">
        <f t="shared" si="402"/>
        <v>29</v>
      </c>
      <c r="F170" s="322"/>
      <c r="G170" s="322"/>
      <c r="H170" s="267"/>
      <c r="I170" s="540"/>
      <c r="J170" s="554" t="s">
        <v>857</v>
      </c>
      <c r="K170" s="541"/>
      <c r="L170" s="613">
        <v>0</v>
      </c>
      <c r="M170" s="613">
        <v>0</v>
      </c>
      <c r="N170" s="613">
        <v>0</v>
      </c>
      <c r="O170" s="613">
        <v>0</v>
      </c>
      <c r="P170" s="613">
        <v>0</v>
      </c>
      <c r="Q170" s="613">
        <v>0</v>
      </c>
      <c r="R170" s="613">
        <v>0</v>
      </c>
      <c r="S170" s="613">
        <v>0</v>
      </c>
      <c r="T170" s="613">
        <v>0</v>
      </c>
      <c r="U170" s="613">
        <v>0</v>
      </c>
      <c r="V170" s="613">
        <v>0</v>
      </c>
      <c r="W170" s="613">
        <v>0</v>
      </c>
      <c r="X170" s="613">
        <v>0</v>
      </c>
      <c r="Y170" s="613">
        <v>0</v>
      </c>
      <c r="Z170" s="613">
        <v>0</v>
      </c>
      <c r="AA170" s="613">
        <v>0</v>
      </c>
      <c r="AB170" s="613">
        <v>0</v>
      </c>
      <c r="AC170" s="613">
        <v>0</v>
      </c>
      <c r="AD170" s="613">
        <v>0</v>
      </c>
      <c r="AE170" s="613">
        <v>0</v>
      </c>
      <c r="AF170" s="613">
        <v>0</v>
      </c>
      <c r="AG170" s="613">
        <v>0</v>
      </c>
      <c r="AH170" s="613">
        <v>0</v>
      </c>
      <c r="AI170" s="613">
        <v>0</v>
      </c>
      <c r="AJ170" s="613">
        <v>0</v>
      </c>
      <c r="AK170" s="613">
        <v>0</v>
      </c>
      <c r="AL170" s="613">
        <v>0</v>
      </c>
      <c r="AM170" s="613">
        <v>0</v>
      </c>
      <c r="AN170" s="613">
        <v>0</v>
      </c>
      <c r="AO170" s="613">
        <v>0</v>
      </c>
      <c r="AP170" s="613">
        <v>0</v>
      </c>
      <c r="AQ170" s="613">
        <v>0</v>
      </c>
      <c r="AR170" s="613">
        <v>0</v>
      </c>
      <c r="AS170" s="613">
        <v>0</v>
      </c>
      <c r="AT170" s="613">
        <v>0</v>
      </c>
      <c r="AU170" s="613">
        <v>0</v>
      </c>
      <c r="AV170" s="613">
        <v>0</v>
      </c>
      <c r="AW170" s="613">
        <v>0</v>
      </c>
      <c r="AX170" s="613">
        <v>0</v>
      </c>
      <c r="AY170" s="613">
        <v>0</v>
      </c>
      <c r="AZ170" s="613">
        <v>0</v>
      </c>
      <c r="BA170" s="613">
        <v>0</v>
      </c>
      <c r="BB170" s="613">
        <v>0</v>
      </c>
      <c r="BC170" s="613">
        <v>0</v>
      </c>
      <c r="BD170" s="613">
        <v>0</v>
      </c>
      <c r="BE170" s="613">
        <v>0</v>
      </c>
      <c r="BF170" s="613">
        <v>0</v>
      </c>
      <c r="BG170" s="613">
        <v>0</v>
      </c>
      <c r="BH170" s="613">
        <v>0</v>
      </c>
      <c r="BI170" s="613">
        <v>0</v>
      </c>
      <c r="BJ170" s="613">
        <v>0</v>
      </c>
      <c r="BK170" s="613">
        <v>0</v>
      </c>
      <c r="BL170" s="613">
        <v>0</v>
      </c>
      <c r="BM170" s="613">
        <v>0</v>
      </c>
      <c r="BN170" s="613">
        <v>0</v>
      </c>
      <c r="BO170" s="613">
        <v>0</v>
      </c>
      <c r="BP170" s="613">
        <v>0</v>
      </c>
      <c r="BQ170" s="613">
        <v>0</v>
      </c>
      <c r="BR170" s="613">
        <v>0</v>
      </c>
      <c r="BS170" s="613">
        <v>0</v>
      </c>
      <c r="BT170" s="613">
        <v>0</v>
      </c>
      <c r="BU170" s="613">
        <v>0</v>
      </c>
      <c r="BV170" s="613">
        <v>0</v>
      </c>
      <c r="BW170" s="613">
        <v>0</v>
      </c>
      <c r="BX170" s="613">
        <v>0</v>
      </c>
      <c r="BY170" s="613">
        <v>0</v>
      </c>
      <c r="BZ170" s="613">
        <v>0</v>
      </c>
      <c r="CA170" s="613">
        <v>0</v>
      </c>
      <c r="CB170" s="613">
        <v>0</v>
      </c>
      <c r="CC170" s="613">
        <v>0</v>
      </c>
      <c r="CD170" s="613">
        <v>0</v>
      </c>
      <c r="CE170" s="613">
        <v>0</v>
      </c>
      <c r="CF170" s="613">
        <v>0</v>
      </c>
      <c r="CG170" s="613">
        <v>0</v>
      </c>
      <c r="CH170" s="613">
        <v>0</v>
      </c>
      <c r="CI170" s="613">
        <v>0</v>
      </c>
      <c r="CJ170" s="613">
        <v>0</v>
      </c>
      <c r="CK170" s="613">
        <v>0</v>
      </c>
      <c r="CL170" s="613">
        <v>0</v>
      </c>
      <c r="CM170" s="613">
        <v>0</v>
      </c>
      <c r="CN170" s="613">
        <v>0</v>
      </c>
      <c r="CO170" s="613">
        <v>0</v>
      </c>
      <c r="CP170" s="613">
        <v>0</v>
      </c>
      <c r="CQ170" s="613">
        <v>0</v>
      </c>
      <c r="CR170" s="613">
        <v>0</v>
      </c>
      <c r="CS170" s="613">
        <v>0</v>
      </c>
      <c r="CT170" s="613">
        <v>0</v>
      </c>
      <c r="CU170" s="613">
        <v>0</v>
      </c>
      <c r="CV170" s="613">
        <v>0</v>
      </c>
      <c r="CW170" s="613">
        <v>0</v>
      </c>
      <c r="CX170" s="613">
        <v>0</v>
      </c>
      <c r="CY170" s="613">
        <v>0</v>
      </c>
      <c r="CZ170" s="613">
        <v>0</v>
      </c>
      <c r="DA170" s="613">
        <v>0</v>
      </c>
      <c r="DB170" s="613">
        <v>0</v>
      </c>
      <c r="DC170" s="613">
        <v>0</v>
      </c>
      <c r="DD170" s="613">
        <v>0</v>
      </c>
      <c r="DE170" s="613">
        <v>0</v>
      </c>
      <c r="DF170" s="613">
        <v>0</v>
      </c>
      <c r="DG170" s="613">
        <v>0</v>
      </c>
      <c r="DH170" s="613">
        <v>0</v>
      </c>
      <c r="DI170" s="613">
        <v>0</v>
      </c>
      <c r="DJ170" s="613">
        <v>0</v>
      </c>
      <c r="DK170" s="613">
        <v>0</v>
      </c>
      <c r="DL170" s="613">
        <v>0</v>
      </c>
      <c r="DM170" s="613">
        <v>0</v>
      </c>
      <c r="DN170" s="613">
        <v>0</v>
      </c>
      <c r="DO170" s="613">
        <v>0</v>
      </c>
      <c r="DP170" s="613">
        <v>0</v>
      </c>
      <c r="DQ170" s="613">
        <v>0</v>
      </c>
      <c r="DR170" s="613">
        <v>0</v>
      </c>
      <c r="DS170" s="613">
        <v>0</v>
      </c>
      <c r="DT170" s="613">
        <v>0</v>
      </c>
      <c r="DU170" s="613">
        <v>0</v>
      </c>
      <c r="DV170" s="613">
        <v>0</v>
      </c>
      <c r="DW170" s="613">
        <v>0</v>
      </c>
      <c r="DX170" s="613">
        <v>0</v>
      </c>
      <c r="DY170" s="613">
        <v>0</v>
      </c>
      <c r="DZ170" s="613">
        <v>0</v>
      </c>
      <c r="EA170" s="613">
        <v>0</v>
      </c>
      <c r="EB170" s="613">
        <v>0</v>
      </c>
      <c r="EC170" s="613">
        <v>0</v>
      </c>
      <c r="ED170" s="613">
        <v>0</v>
      </c>
      <c r="EE170" s="613">
        <v>0</v>
      </c>
      <c r="EF170" s="613">
        <v>0</v>
      </c>
      <c r="EG170" s="613">
        <v>0</v>
      </c>
      <c r="EH170" s="613">
        <v>0</v>
      </c>
      <c r="EI170" s="613">
        <v>0</v>
      </c>
      <c r="EJ170" s="613">
        <v>0</v>
      </c>
      <c r="EK170" s="613">
        <v>0</v>
      </c>
      <c r="EL170" s="613">
        <v>0</v>
      </c>
      <c r="EM170" s="613">
        <v>0</v>
      </c>
      <c r="EN170" s="613">
        <v>0</v>
      </c>
      <c r="EO170" s="613">
        <v>0</v>
      </c>
      <c r="EP170" s="613">
        <v>0</v>
      </c>
      <c r="EQ170" s="613">
        <v>0</v>
      </c>
      <c r="ER170" s="613">
        <v>0</v>
      </c>
      <c r="ES170" s="613">
        <v>0</v>
      </c>
      <c r="ET170" s="613">
        <v>0</v>
      </c>
      <c r="EU170" s="613">
        <v>0</v>
      </c>
      <c r="EV170" s="613">
        <v>0</v>
      </c>
      <c r="EW170" s="613">
        <v>0</v>
      </c>
      <c r="EX170" s="613">
        <v>0</v>
      </c>
      <c r="EY170" s="613">
        <v>0</v>
      </c>
      <c r="EZ170" s="613">
        <v>0</v>
      </c>
      <c r="FA170" s="613">
        <v>0</v>
      </c>
      <c r="FB170" s="613">
        <v>0</v>
      </c>
      <c r="FC170" s="613">
        <v>0</v>
      </c>
      <c r="FD170" s="613">
        <v>0</v>
      </c>
      <c r="FE170" s="613">
        <v>0</v>
      </c>
      <c r="FF170" s="613">
        <v>0</v>
      </c>
      <c r="FG170" s="613">
        <v>0</v>
      </c>
      <c r="FH170" s="613">
        <v>0</v>
      </c>
      <c r="FI170" s="613">
        <v>0</v>
      </c>
      <c r="FJ170" s="613">
        <v>0</v>
      </c>
      <c r="FK170" s="613">
        <v>0</v>
      </c>
      <c r="FL170" s="613">
        <v>0</v>
      </c>
      <c r="FM170" s="613">
        <v>0</v>
      </c>
      <c r="FN170" s="613">
        <v>0</v>
      </c>
      <c r="FO170" s="613">
        <v>0</v>
      </c>
      <c r="FP170" s="613">
        <v>0</v>
      </c>
      <c r="FQ170" s="613">
        <v>0</v>
      </c>
      <c r="FR170" s="613">
        <v>0</v>
      </c>
      <c r="FS170" s="613">
        <v>0</v>
      </c>
      <c r="FT170" s="613">
        <v>0</v>
      </c>
      <c r="FU170" s="613">
        <v>0</v>
      </c>
      <c r="FV170" s="613">
        <v>0</v>
      </c>
      <c r="FW170" s="613">
        <v>0</v>
      </c>
      <c r="FX170" s="613">
        <v>0</v>
      </c>
      <c r="FY170" s="613">
        <v>0</v>
      </c>
      <c r="FZ170" s="613">
        <v>0</v>
      </c>
      <c r="GA170" s="613">
        <v>0</v>
      </c>
      <c r="GB170" s="613">
        <v>0</v>
      </c>
      <c r="GC170" s="613">
        <v>0</v>
      </c>
      <c r="GD170" s="613">
        <v>0</v>
      </c>
      <c r="GE170" s="613">
        <v>0</v>
      </c>
      <c r="GF170" s="613">
        <v>0</v>
      </c>
      <c r="GG170" s="613">
        <v>0</v>
      </c>
      <c r="GH170" s="613">
        <v>0</v>
      </c>
      <c r="GI170" s="613">
        <v>0</v>
      </c>
      <c r="GJ170" s="613">
        <v>0</v>
      </c>
      <c r="GK170" s="613">
        <v>0</v>
      </c>
      <c r="GL170" s="613">
        <v>0</v>
      </c>
      <c r="GM170" s="613">
        <v>0</v>
      </c>
      <c r="GN170" s="613">
        <v>0</v>
      </c>
      <c r="GO170" s="613">
        <v>0</v>
      </c>
      <c r="GP170" s="613">
        <v>0</v>
      </c>
      <c r="GQ170" s="613">
        <v>0</v>
      </c>
      <c r="GR170" s="613">
        <v>0</v>
      </c>
      <c r="GS170" s="613">
        <v>0</v>
      </c>
      <c r="GT170" s="613">
        <v>0</v>
      </c>
      <c r="GU170" s="613">
        <v>0</v>
      </c>
      <c r="GV170" s="613">
        <v>0</v>
      </c>
      <c r="GW170" s="613">
        <v>0</v>
      </c>
      <c r="GX170" s="613">
        <v>0</v>
      </c>
      <c r="GY170" s="613">
        <v>0</v>
      </c>
      <c r="GZ170" s="613">
        <v>0</v>
      </c>
      <c r="HA170" s="613">
        <v>0</v>
      </c>
      <c r="HB170" s="613">
        <v>0</v>
      </c>
      <c r="HC170" s="613">
        <v>0</v>
      </c>
      <c r="HD170" s="613">
        <v>0</v>
      </c>
      <c r="HE170" s="613">
        <v>0</v>
      </c>
      <c r="HF170" s="613">
        <v>0</v>
      </c>
      <c r="HG170" s="613">
        <v>0</v>
      </c>
      <c r="HH170" s="613">
        <v>0</v>
      </c>
      <c r="HI170" s="613">
        <v>0</v>
      </c>
      <c r="HJ170" s="613">
        <v>0</v>
      </c>
      <c r="HK170" s="613">
        <v>0</v>
      </c>
      <c r="HL170" s="613">
        <v>0</v>
      </c>
      <c r="HM170" s="613">
        <v>0</v>
      </c>
      <c r="HN170" s="613">
        <v>0</v>
      </c>
      <c r="HO170" s="613">
        <v>0</v>
      </c>
      <c r="HP170" s="613">
        <v>0</v>
      </c>
      <c r="HQ170" s="613">
        <v>0</v>
      </c>
      <c r="HR170" s="613">
        <v>0</v>
      </c>
      <c r="HS170" s="613">
        <v>0</v>
      </c>
      <c r="HT170" s="613">
        <v>0</v>
      </c>
      <c r="HU170" s="613">
        <v>0</v>
      </c>
      <c r="HV170" s="613">
        <v>0</v>
      </c>
      <c r="HW170" s="613">
        <v>0</v>
      </c>
      <c r="HX170" s="613">
        <v>0</v>
      </c>
      <c r="HY170" s="613">
        <v>0</v>
      </c>
      <c r="HZ170" s="613">
        <v>0</v>
      </c>
      <c r="IA170" s="613">
        <v>0</v>
      </c>
      <c r="IB170" s="613">
        <v>0</v>
      </c>
      <c r="IC170" s="613">
        <v>0</v>
      </c>
      <c r="ID170" s="613">
        <v>0</v>
      </c>
      <c r="IE170" s="613">
        <v>0</v>
      </c>
      <c r="IF170" s="613">
        <v>0</v>
      </c>
      <c r="IG170" s="613">
        <v>0</v>
      </c>
      <c r="IH170" s="613">
        <v>0</v>
      </c>
      <c r="II170" s="613">
        <v>0</v>
      </c>
      <c r="IJ170" s="613">
        <v>0</v>
      </c>
      <c r="IK170" s="613">
        <v>0</v>
      </c>
      <c r="IL170" s="613">
        <v>0</v>
      </c>
      <c r="IM170" s="613">
        <v>0</v>
      </c>
      <c r="IN170" s="613">
        <v>0</v>
      </c>
      <c r="IO170" s="613">
        <v>0</v>
      </c>
      <c r="IP170" s="613">
        <v>0</v>
      </c>
      <c r="IQ170" s="613">
        <v>0</v>
      </c>
      <c r="IR170" s="613">
        <v>0</v>
      </c>
      <c r="IS170" s="613">
        <v>0</v>
      </c>
      <c r="IT170" s="613">
        <v>0</v>
      </c>
      <c r="IU170" s="613">
        <v>0</v>
      </c>
      <c r="IV170" s="613">
        <v>0</v>
      </c>
      <c r="IW170" s="613">
        <v>0</v>
      </c>
      <c r="IX170" s="613">
        <v>0</v>
      </c>
      <c r="IY170" s="613">
        <v>0</v>
      </c>
      <c r="IZ170" s="613">
        <v>0</v>
      </c>
      <c r="JA170" s="613">
        <v>0</v>
      </c>
      <c r="JB170" s="613">
        <v>0</v>
      </c>
      <c r="JC170" s="613">
        <v>0</v>
      </c>
      <c r="JD170" s="613">
        <v>0</v>
      </c>
      <c r="JE170" s="613">
        <v>0</v>
      </c>
      <c r="JF170" s="613">
        <v>0</v>
      </c>
      <c r="JG170" s="613">
        <v>0</v>
      </c>
      <c r="JH170" s="613">
        <v>0</v>
      </c>
      <c r="JI170" s="613">
        <v>0</v>
      </c>
      <c r="JJ170" s="613">
        <v>0</v>
      </c>
      <c r="JK170" s="613">
        <v>0</v>
      </c>
      <c r="JL170" s="613">
        <v>0</v>
      </c>
      <c r="JM170" s="613">
        <v>0</v>
      </c>
      <c r="JN170" s="613">
        <v>0</v>
      </c>
      <c r="JO170" s="613">
        <v>0</v>
      </c>
      <c r="JP170" s="613">
        <v>0</v>
      </c>
      <c r="JQ170" s="613">
        <v>0</v>
      </c>
      <c r="JR170" s="613">
        <v>0</v>
      </c>
      <c r="JS170" s="613">
        <v>0</v>
      </c>
      <c r="JT170" s="613">
        <v>0</v>
      </c>
      <c r="JU170" s="613">
        <v>0</v>
      </c>
      <c r="JV170" s="613">
        <v>0</v>
      </c>
      <c r="JW170" s="613">
        <v>0</v>
      </c>
      <c r="JX170" s="613">
        <v>0</v>
      </c>
      <c r="JY170" s="613">
        <v>0</v>
      </c>
      <c r="JZ170" s="613">
        <v>0</v>
      </c>
      <c r="KA170" s="613">
        <v>0</v>
      </c>
      <c r="KB170" s="613">
        <v>0</v>
      </c>
      <c r="KC170" s="613">
        <v>0</v>
      </c>
      <c r="KD170" s="613">
        <v>0</v>
      </c>
      <c r="KE170" s="613">
        <v>0</v>
      </c>
      <c r="KF170" s="613">
        <v>0</v>
      </c>
      <c r="KG170" s="613">
        <v>0</v>
      </c>
      <c r="KH170" s="613">
        <v>0</v>
      </c>
      <c r="KI170" s="613">
        <v>0</v>
      </c>
      <c r="KJ170" s="613">
        <v>0</v>
      </c>
      <c r="KK170" s="613">
        <v>0</v>
      </c>
      <c r="KL170" s="613">
        <v>0</v>
      </c>
      <c r="KM170" s="613">
        <v>0</v>
      </c>
      <c r="KN170" s="613">
        <v>0</v>
      </c>
      <c r="KO170" s="613">
        <v>0</v>
      </c>
      <c r="KP170" s="613">
        <v>0</v>
      </c>
      <c r="KQ170" s="613">
        <v>0</v>
      </c>
      <c r="KR170" s="613">
        <v>0</v>
      </c>
      <c r="KS170" s="613">
        <v>0</v>
      </c>
      <c r="KT170" s="613">
        <v>0</v>
      </c>
      <c r="KU170" s="613">
        <v>0</v>
      </c>
      <c r="KV170" s="613">
        <v>0</v>
      </c>
      <c r="KW170" s="613">
        <v>0</v>
      </c>
      <c r="KX170" s="613">
        <v>0</v>
      </c>
      <c r="KY170" s="613">
        <v>0</v>
      </c>
      <c r="KZ170" s="613">
        <v>0</v>
      </c>
      <c r="LA170" s="613">
        <v>0</v>
      </c>
      <c r="LB170" s="613">
        <v>0</v>
      </c>
      <c r="LC170" s="613">
        <v>0</v>
      </c>
      <c r="LD170" s="613">
        <v>0</v>
      </c>
      <c r="LE170" s="613">
        <v>0</v>
      </c>
      <c r="LF170" s="613">
        <v>0</v>
      </c>
      <c r="LG170" s="613">
        <v>0</v>
      </c>
      <c r="LH170" s="613">
        <v>0</v>
      </c>
      <c r="LI170" s="613">
        <v>0</v>
      </c>
      <c r="LJ170" s="613">
        <v>0</v>
      </c>
      <c r="LK170" s="613">
        <v>0</v>
      </c>
      <c r="LL170" s="613">
        <v>0</v>
      </c>
      <c r="LM170" s="613">
        <v>0</v>
      </c>
      <c r="LN170" s="613">
        <v>0</v>
      </c>
      <c r="LO170" s="613">
        <v>0</v>
      </c>
      <c r="LP170" s="613">
        <v>0</v>
      </c>
      <c r="LQ170" s="613">
        <v>0</v>
      </c>
      <c r="LR170" s="613">
        <v>0</v>
      </c>
      <c r="LS170" s="613">
        <v>0</v>
      </c>
      <c r="LT170" s="613">
        <v>0</v>
      </c>
      <c r="LU170" s="613">
        <v>0</v>
      </c>
      <c r="LV170" s="613">
        <v>0</v>
      </c>
      <c r="LW170" s="613">
        <v>0</v>
      </c>
      <c r="LX170" s="613">
        <v>0</v>
      </c>
      <c r="LY170" s="613">
        <v>0</v>
      </c>
      <c r="LZ170" s="613">
        <v>0</v>
      </c>
      <c r="MA170" s="613">
        <v>0</v>
      </c>
      <c r="MB170" s="613">
        <v>0</v>
      </c>
      <c r="MC170" s="613">
        <v>0</v>
      </c>
      <c r="MD170" s="613">
        <v>0</v>
      </c>
      <c r="ME170" s="613">
        <v>0</v>
      </c>
      <c r="MF170" s="613">
        <v>0</v>
      </c>
      <c r="MG170" s="613">
        <v>0</v>
      </c>
      <c r="MH170" s="613">
        <v>0</v>
      </c>
      <c r="MI170" s="613">
        <v>0</v>
      </c>
      <c r="MJ170" s="613">
        <v>0</v>
      </c>
      <c r="MK170" s="613">
        <v>0</v>
      </c>
      <c r="ML170" s="613">
        <v>0</v>
      </c>
      <c r="MM170" s="613">
        <v>0</v>
      </c>
      <c r="MN170" s="613">
        <v>0</v>
      </c>
      <c r="MO170" s="613">
        <v>0</v>
      </c>
      <c r="MP170" s="613">
        <v>0</v>
      </c>
      <c r="MQ170" s="613">
        <v>0</v>
      </c>
      <c r="MR170" s="613">
        <v>0</v>
      </c>
      <c r="MS170" s="613">
        <v>0</v>
      </c>
      <c r="MT170" s="613">
        <v>0</v>
      </c>
      <c r="MU170" s="613">
        <v>0</v>
      </c>
      <c r="MV170" s="613">
        <v>0</v>
      </c>
      <c r="MW170" s="613">
        <v>0</v>
      </c>
      <c r="MX170" s="613">
        <v>0</v>
      </c>
      <c r="MY170" s="613">
        <v>0</v>
      </c>
      <c r="MZ170" s="613">
        <v>0</v>
      </c>
      <c r="NA170" s="613">
        <v>0</v>
      </c>
      <c r="NB170" s="613">
        <v>0</v>
      </c>
      <c r="NC170" s="613">
        <v>0</v>
      </c>
      <c r="ND170" s="613">
        <v>0</v>
      </c>
      <c r="NE170" s="613">
        <v>0</v>
      </c>
      <c r="NF170" s="613">
        <v>0</v>
      </c>
      <c r="NG170" s="613">
        <v>0</v>
      </c>
      <c r="NH170" s="613">
        <v>0</v>
      </c>
      <c r="NI170" s="613">
        <v>0</v>
      </c>
      <c r="NJ170" s="613">
        <v>0</v>
      </c>
      <c r="NK170" s="613">
        <v>0</v>
      </c>
      <c r="NL170" s="613">
        <v>0</v>
      </c>
      <c r="NM170" s="613">
        <v>0</v>
      </c>
      <c r="NN170" s="613">
        <v>0</v>
      </c>
      <c r="NO170" s="613">
        <v>0</v>
      </c>
      <c r="NP170" s="613">
        <v>0</v>
      </c>
      <c r="NQ170" s="613">
        <v>0</v>
      </c>
      <c r="NR170" s="613">
        <v>0</v>
      </c>
      <c r="NS170" s="613">
        <v>0</v>
      </c>
      <c r="NT170" s="613">
        <v>0</v>
      </c>
      <c r="NU170" s="613">
        <v>0</v>
      </c>
      <c r="NV170" s="613">
        <v>0</v>
      </c>
      <c r="NW170" s="613">
        <v>0</v>
      </c>
      <c r="NX170" s="613">
        <v>0</v>
      </c>
      <c r="NY170" s="613">
        <v>0</v>
      </c>
      <c r="NZ170" s="613">
        <v>0</v>
      </c>
      <c r="OA170" s="613">
        <v>0</v>
      </c>
      <c r="OB170" s="613">
        <v>0</v>
      </c>
      <c r="OC170" s="613">
        <v>0</v>
      </c>
      <c r="OD170" s="613">
        <v>0</v>
      </c>
      <c r="OE170" s="613">
        <v>0</v>
      </c>
      <c r="OF170" s="613">
        <v>0</v>
      </c>
      <c r="OG170" s="613">
        <v>0</v>
      </c>
      <c r="OH170" s="613">
        <v>0</v>
      </c>
      <c r="OI170" s="613">
        <v>0</v>
      </c>
      <c r="OJ170" s="613">
        <v>0</v>
      </c>
      <c r="OK170" s="613">
        <v>0</v>
      </c>
      <c r="OL170" s="613">
        <v>0</v>
      </c>
      <c r="OM170" s="613">
        <v>0</v>
      </c>
      <c r="ON170" s="613">
        <v>0</v>
      </c>
      <c r="OO170" s="613">
        <v>0</v>
      </c>
      <c r="OP170" s="613">
        <v>0</v>
      </c>
      <c r="OQ170" s="613">
        <v>0</v>
      </c>
      <c r="OR170" s="613">
        <v>0</v>
      </c>
      <c r="OS170" s="613">
        <v>0</v>
      </c>
      <c r="OT170" s="613">
        <v>0</v>
      </c>
      <c r="OU170" s="613">
        <v>0</v>
      </c>
      <c r="OV170" s="613">
        <v>0</v>
      </c>
      <c r="OW170" s="613">
        <v>0</v>
      </c>
      <c r="OX170" s="613">
        <v>0</v>
      </c>
      <c r="OY170" s="613">
        <v>0</v>
      </c>
      <c r="OZ170" s="613">
        <v>0</v>
      </c>
      <c r="PA170" s="613">
        <v>0</v>
      </c>
      <c r="PB170" s="613">
        <v>0</v>
      </c>
      <c r="PC170" s="613">
        <v>0</v>
      </c>
      <c r="PD170" s="613">
        <v>0</v>
      </c>
      <c r="PE170" s="613">
        <v>0</v>
      </c>
      <c r="PF170" s="613">
        <v>0</v>
      </c>
      <c r="PG170" s="613">
        <v>0</v>
      </c>
      <c r="PH170" s="613">
        <v>0</v>
      </c>
      <c r="PI170" s="613">
        <v>0</v>
      </c>
      <c r="PJ170" s="613">
        <v>0</v>
      </c>
      <c r="PK170" s="613">
        <v>0</v>
      </c>
      <c r="PL170" s="613">
        <v>0</v>
      </c>
      <c r="PM170" s="613">
        <v>0</v>
      </c>
      <c r="PN170" s="613">
        <v>0</v>
      </c>
      <c r="PO170" s="613">
        <v>0</v>
      </c>
      <c r="PP170" s="613">
        <v>0</v>
      </c>
      <c r="PQ170" s="613">
        <v>0</v>
      </c>
      <c r="PR170" s="613">
        <v>0</v>
      </c>
      <c r="PS170" s="613">
        <v>0</v>
      </c>
      <c r="PT170" s="613">
        <v>0</v>
      </c>
      <c r="PU170" s="613">
        <v>0</v>
      </c>
      <c r="PV170" s="613">
        <v>0</v>
      </c>
      <c r="PW170" s="613">
        <v>0</v>
      </c>
      <c r="PX170" s="613">
        <v>0</v>
      </c>
      <c r="PY170" s="613">
        <v>0</v>
      </c>
      <c r="PZ170" s="613">
        <v>0</v>
      </c>
      <c r="QA170" s="613">
        <v>0</v>
      </c>
      <c r="QB170" s="613">
        <v>0</v>
      </c>
      <c r="QC170" s="613">
        <v>0</v>
      </c>
      <c r="QD170" s="613">
        <v>0</v>
      </c>
      <c r="QE170" s="613">
        <v>0</v>
      </c>
      <c r="QF170" s="613">
        <v>0</v>
      </c>
      <c r="QG170" s="613">
        <v>0</v>
      </c>
      <c r="QH170" s="613">
        <v>0</v>
      </c>
      <c r="QI170" s="613">
        <v>0</v>
      </c>
      <c r="QJ170" s="613">
        <v>0</v>
      </c>
      <c r="QK170" s="613">
        <v>0</v>
      </c>
      <c r="QL170" s="613">
        <v>0</v>
      </c>
      <c r="QM170" s="613">
        <v>0</v>
      </c>
      <c r="QN170" s="613">
        <v>0</v>
      </c>
      <c r="QO170" s="613">
        <v>0</v>
      </c>
      <c r="QP170" s="613">
        <v>0</v>
      </c>
      <c r="QQ170" s="613">
        <v>0</v>
      </c>
      <c r="QR170" s="613">
        <v>0</v>
      </c>
      <c r="QS170" s="613">
        <v>0</v>
      </c>
      <c r="QT170" s="613">
        <v>0</v>
      </c>
      <c r="QU170" s="613">
        <v>0</v>
      </c>
      <c r="QV170" s="613">
        <v>0</v>
      </c>
      <c r="QW170" s="613">
        <v>0</v>
      </c>
      <c r="QX170" s="613">
        <v>0</v>
      </c>
      <c r="QY170" s="613">
        <v>0</v>
      </c>
      <c r="QZ170" s="613">
        <v>0</v>
      </c>
      <c r="RA170" s="613">
        <v>0</v>
      </c>
      <c r="RB170" s="613">
        <v>0</v>
      </c>
      <c r="RC170" s="613">
        <v>0</v>
      </c>
      <c r="RD170" s="613">
        <v>0</v>
      </c>
      <c r="RE170" s="613">
        <v>0</v>
      </c>
      <c r="RF170" s="613">
        <v>0</v>
      </c>
      <c r="RG170" s="613">
        <v>0</v>
      </c>
      <c r="RH170" s="613">
        <v>0</v>
      </c>
      <c r="RI170" s="613">
        <v>0</v>
      </c>
      <c r="RJ170" s="613">
        <v>0</v>
      </c>
      <c r="RK170" s="613">
        <v>0</v>
      </c>
      <c r="RL170" s="613">
        <v>0</v>
      </c>
      <c r="RM170" s="613">
        <v>0</v>
      </c>
      <c r="RN170" s="613">
        <v>0</v>
      </c>
      <c r="RO170" s="613">
        <v>0</v>
      </c>
      <c r="RP170" s="613">
        <v>0</v>
      </c>
      <c r="RQ170" s="613">
        <v>0</v>
      </c>
      <c r="RR170" s="613">
        <v>0</v>
      </c>
      <c r="RS170" s="613">
        <v>0</v>
      </c>
      <c r="RT170" s="613">
        <v>0</v>
      </c>
      <c r="RU170" s="613">
        <v>0</v>
      </c>
      <c r="RV170" s="613">
        <v>0</v>
      </c>
      <c r="RW170" s="613">
        <v>0</v>
      </c>
      <c r="RX170" s="613">
        <v>0</v>
      </c>
      <c r="RY170" s="613">
        <v>0</v>
      </c>
      <c r="RZ170" s="613">
        <v>0</v>
      </c>
      <c r="SA170" s="613">
        <v>0</v>
      </c>
      <c r="SB170" s="613">
        <v>0</v>
      </c>
      <c r="SC170" s="613">
        <v>0</v>
      </c>
      <c r="SD170" s="613">
        <v>0</v>
      </c>
      <c r="SE170" s="613">
        <v>0</v>
      </c>
      <c r="SF170" s="613">
        <v>0</v>
      </c>
      <c r="SG170" s="613">
        <v>0</v>
      </c>
      <c r="SH170" s="613">
        <v>0</v>
      </c>
      <c r="SI170" s="613">
        <v>0</v>
      </c>
      <c r="SJ170" s="613">
        <v>0</v>
      </c>
      <c r="SK170" s="267">
        <f>SJ170</f>
        <v>0</v>
      </c>
      <c r="SL170" s="254"/>
      <c r="SM170" s="242"/>
      <c r="SN170" s="242"/>
      <c r="SO170" s="242"/>
    </row>
    <row r="171" spans="1:509" outlineLevel="3" x14ac:dyDescent="0.35">
      <c r="A171" s="242"/>
      <c r="B171" s="251"/>
      <c r="C171" s="438">
        <f t="shared" si="421"/>
        <v>4</v>
      </c>
      <c r="D171" s="267"/>
      <c r="E171" s="316">
        <f t="shared" si="402"/>
        <v>30</v>
      </c>
      <c r="F171" s="322"/>
      <c r="G171" s="322"/>
      <c r="H171" s="267"/>
      <c r="I171" s="540"/>
      <c r="J171" s="554" t="s">
        <v>860</v>
      </c>
      <c r="K171" s="541"/>
      <c r="L171" s="613">
        <v>0</v>
      </c>
      <c r="M171" s="613">
        <v>0</v>
      </c>
      <c r="N171" s="613">
        <v>0</v>
      </c>
      <c r="O171" s="613">
        <v>0</v>
      </c>
      <c r="P171" s="613">
        <v>0</v>
      </c>
      <c r="Q171" s="613">
        <v>0</v>
      </c>
      <c r="R171" s="613">
        <v>0</v>
      </c>
      <c r="S171" s="613">
        <v>0</v>
      </c>
      <c r="T171" s="613">
        <v>0</v>
      </c>
      <c r="U171" s="613">
        <v>0</v>
      </c>
      <c r="V171" s="613">
        <v>0</v>
      </c>
      <c r="W171" s="613">
        <v>0</v>
      </c>
      <c r="X171" s="613">
        <v>0</v>
      </c>
      <c r="Y171" s="613">
        <v>0</v>
      </c>
      <c r="Z171" s="613">
        <v>0</v>
      </c>
      <c r="AA171" s="613">
        <v>0</v>
      </c>
      <c r="AB171" s="613">
        <v>0</v>
      </c>
      <c r="AC171" s="613">
        <v>0</v>
      </c>
      <c r="AD171" s="613">
        <v>0</v>
      </c>
      <c r="AE171" s="613">
        <v>0</v>
      </c>
      <c r="AF171" s="613">
        <v>0</v>
      </c>
      <c r="AG171" s="613">
        <v>0</v>
      </c>
      <c r="AH171" s="613">
        <v>0</v>
      </c>
      <c r="AI171" s="613">
        <v>0</v>
      </c>
      <c r="AJ171" s="613">
        <v>0</v>
      </c>
      <c r="AK171" s="613">
        <v>0</v>
      </c>
      <c r="AL171" s="613">
        <v>0</v>
      </c>
      <c r="AM171" s="613">
        <v>0</v>
      </c>
      <c r="AN171" s="613">
        <v>0</v>
      </c>
      <c r="AO171" s="613">
        <v>0</v>
      </c>
      <c r="AP171" s="613">
        <v>0</v>
      </c>
      <c r="AQ171" s="613">
        <v>0</v>
      </c>
      <c r="AR171" s="613">
        <v>0</v>
      </c>
      <c r="AS171" s="613">
        <v>0</v>
      </c>
      <c r="AT171" s="613">
        <v>0</v>
      </c>
      <c r="AU171" s="613">
        <v>0</v>
      </c>
      <c r="AV171" s="613">
        <v>0</v>
      </c>
      <c r="AW171" s="613">
        <v>0</v>
      </c>
      <c r="AX171" s="613">
        <v>0</v>
      </c>
      <c r="AY171" s="613">
        <v>0</v>
      </c>
      <c r="AZ171" s="613">
        <v>0</v>
      </c>
      <c r="BA171" s="613">
        <v>0</v>
      </c>
      <c r="BB171" s="613">
        <v>0</v>
      </c>
      <c r="BC171" s="613">
        <v>0</v>
      </c>
      <c r="BD171" s="613">
        <v>0</v>
      </c>
      <c r="BE171" s="613">
        <v>0</v>
      </c>
      <c r="BF171" s="613">
        <v>0</v>
      </c>
      <c r="BG171" s="613">
        <v>0</v>
      </c>
      <c r="BH171" s="613">
        <v>0</v>
      </c>
      <c r="BI171" s="613">
        <v>0</v>
      </c>
      <c r="BJ171" s="613">
        <v>0</v>
      </c>
      <c r="BK171" s="613">
        <v>0</v>
      </c>
      <c r="BL171" s="613">
        <v>0</v>
      </c>
      <c r="BM171" s="613">
        <v>0</v>
      </c>
      <c r="BN171" s="613">
        <v>0</v>
      </c>
      <c r="BO171" s="613">
        <v>0</v>
      </c>
      <c r="BP171" s="613">
        <v>0</v>
      </c>
      <c r="BQ171" s="613">
        <v>0</v>
      </c>
      <c r="BR171" s="613">
        <v>0</v>
      </c>
      <c r="BS171" s="613">
        <v>0</v>
      </c>
      <c r="BT171" s="613">
        <v>0</v>
      </c>
      <c r="BU171" s="613">
        <v>0</v>
      </c>
      <c r="BV171" s="613">
        <v>0</v>
      </c>
      <c r="BW171" s="613">
        <v>0</v>
      </c>
      <c r="BX171" s="613">
        <v>0</v>
      </c>
      <c r="BY171" s="613">
        <v>0</v>
      </c>
      <c r="BZ171" s="613">
        <v>0</v>
      </c>
      <c r="CA171" s="613">
        <v>0</v>
      </c>
      <c r="CB171" s="613">
        <v>0</v>
      </c>
      <c r="CC171" s="613">
        <v>0</v>
      </c>
      <c r="CD171" s="613">
        <v>0</v>
      </c>
      <c r="CE171" s="613">
        <v>0</v>
      </c>
      <c r="CF171" s="613">
        <v>0</v>
      </c>
      <c r="CG171" s="613">
        <v>0</v>
      </c>
      <c r="CH171" s="613">
        <v>0</v>
      </c>
      <c r="CI171" s="613">
        <v>0</v>
      </c>
      <c r="CJ171" s="613">
        <v>0</v>
      </c>
      <c r="CK171" s="613">
        <v>0</v>
      </c>
      <c r="CL171" s="613">
        <v>0</v>
      </c>
      <c r="CM171" s="613">
        <v>0</v>
      </c>
      <c r="CN171" s="613">
        <v>0</v>
      </c>
      <c r="CO171" s="613">
        <v>0</v>
      </c>
      <c r="CP171" s="613">
        <v>0</v>
      </c>
      <c r="CQ171" s="613">
        <v>0</v>
      </c>
      <c r="CR171" s="613">
        <v>0</v>
      </c>
      <c r="CS171" s="613">
        <v>0</v>
      </c>
      <c r="CT171" s="613">
        <v>0</v>
      </c>
      <c r="CU171" s="613">
        <v>0</v>
      </c>
      <c r="CV171" s="613">
        <v>0</v>
      </c>
      <c r="CW171" s="613">
        <v>0</v>
      </c>
      <c r="CX171" s="613">
        <v>0</v>
      </c>
      <c r="CY171" s="613">
        <v>0</v>
      </c>
      <c r="CZ171" s="613">
        <v>0</v>
      </c>
      <c r="DA171" s="613">
        <v>0</v>
      </c>
      <c r="DB171" s="613">
        <v>0</v>
      </c>
      <c r="DC171" s="613">
        <v>0</v>
      </c>
      <c r="DD171" s="613">
        <v>0</v>
      </c>
      <c r="DE171" s="613">
        <v>0</v>
      </c>
      <c r="DF171" s="613">
        <v>0</v>
      </c>
      <c r="DG171" s="613">
        <v>0</v>
      </c>
      <c r="DH171" s="613">
        <v>0</v>
      </c>
      <c r="DI171" s="613">
        <v>0</v>
      </c>
      <c r="DJ171" s="613">
        <v>0</v>
      </c>
      <c r="DK171" s="613">
        <v>0</v>
      </c>
      <c r="DL171" s="613">
        <v>0</v>
      </c>
      <c r="DM171" s="613">
        <v>0</v>
      </c>
      <c r="DN171" s="613">
        <v>0</v>
      </c>
      <c r="DO171" s="613">
        <v>0</v>
      </c>
      <c r="DP171" s="613">
        <v>0</v>
      </c>
      <c r="DQ171" s="613">
        <v>0</v>
      </c>
      <c r="DR171" s="613">
        <v>0</v>
      </c>
      <c r="DS171" s="613">
        <v>0</v>
      </c>
      <c r="DT171" s="613">
        <v>0</v>
      </c>
      <c r="DU171" s="613">
        <v>0</v>
      </c>
      <c r="DV171" s="613">
        <v>0</v>
      </c>
      <c r="DW171" s="613">
        <v>0</v>
      </c>
      <c r="DX171" s="613">
        <v>0</v>
      </c>
      <c r="DY171" s="613">
        <v>0</v>
      </c>
      <c r="DZ171" s="613">
        <v>0</v>
      </c>
      <c r="EA171" s="613">
        <v>0</v>
      </c>
      <c r="EB171" s="613">
        <v>0</v>
      </c>
      <c r="EC171" s="613">
        <v>0</v>
      </c>
      <c r="ED171" s="613">
        <v>0</v>
      </c>
      <c r="EE171" s="613">
        <v>0</v>
      </c>
      <c r="EF171" s="613">
        <v>0</v>
      </c>
      <c r="EG171" s="613">
        <v>0</v>
      </c>
      <c r="EH171" s="613">
        <v>0</v>
      </c>
      <c r="EI171" s="613">
        <v>0</v>
      </c>
      <c r="EJ171" s="613">
        <v>0</v>
      </c>
      <c r="EK171" s="613">
        <v>0</v>
      </c>
      <c r="EL171" s="613">
        <v>0</v>
      </c>
      <c r="EM171" s="613">
        <v>0</v>
      </c>
      <c r="EN171" s="613">
        <v>0</v>
      </c>
      <c r="EO171" s="613">
        <v>0</v>
      </c>
      <c r="EP171" s="613">
        <v>0</v>
      </c>
      <c r="EQ171" s="613">
        <v>0</v>
      </c>
      <c r="ER171" s="613">
        <v>0</v>
      </c>
      <c r="ES171" s="613">
        <v>0</v>
      </c>
      <c r="ET171" s="613">
        <v>0</v>
      </c>
      <c r="EU171" s="613">
        <v>0</v>
      </c>
      <c r="EV171" s="613">
        <v>0</v>
      </c>
      <c r="EW171" s="613">
        <v>0</v>
      </c>
      <c r="EX171" s="613">
        <v>0</v>
      </c>
      <c r="EY171" s="613">
        <v>0</v>
      </c>
      <c r="EZ171" s="613">
        <v>0</v>
      </c>
      <c r="FA171" s="613">
        <v>0</v>
      </c>
      <c r="FB171" s="613">
        <v>0</v>
      </c>
      <c r="FC171" s="613">
        <v>0</v>
      </c>
      <c r="FD171" s="613">
        <v>0</v>
      </c>
      <c r="FE171" s="613">
        <v>0</v>
      </c>
      <c r="FF171" s="613">
        <v>0</v>
      </c>
      <c r="FG171" s="613">
        <v>0</v>
      </c>
      <c r="FH171" s="613">
        <v>0</v>
      </c>
      <c r="FI171" s="613">
        <v>0</v>
      </c>
      <c r="FJ171" s="613">
        <v>0</v>
      </c>
      <c r="FK171" s="613">
        <v>0</v>
      </c>
      <c r="FL171" s="613">
        <v>0</v>
      </c>
      <c r="FM171" s="613">
        <v>0</v>
      </c>
      <c r="FN171" s="613">
        <v>0</v>
      </c>
      <c r="FO171" s="613">
        <v>0</v>
      </c>
      <c r="FP171" s="613">
        <v>0</v>
      </c>
      <c r="FQ171" s="613">
        <v>0</v>
      </c>
      <c r="FR171" s="613">
        <v>0</v>
      </c>
      <c r="FS171" s="613">
        <v>0</v>
      </c>
      <c r="FT171" s="613">
        <v>0</v>
      </c>
      <c r="FU171" s="613">
        <v>0</v>
      </c>
      <c r="FV171" s="613">
        <v>0</v>
      </c>
      <c r="FW171" s="613">
        <v>0</v>
      </c>
      <c r="FX171" s="613">
        <v>0</v>
      </c>
      <c r="FY171" s="613">
        <v>0</v>
      </c>
      <c r="FZ171" s="613">
        <v>0</v>
      </c>
      <c r="GA171" s="613">
        <v>0</v>
      </c>
      <c r="GB171" s="613">
        <v>0</v>
      </c>
      <c r="GC171" s="613">
        <v>0</v>
      </c>
      <c r="GD171" s="613">
        <v>0</v>
      </c>
      <c r="GE171" s="613">
        <v>0</v>
      </c>
      <c r="GF171" s="613">
        <v>0</v>
      </c>
      <c r="GG171" s="613">
        <v>0</v>
      </c>
      <c r="GH171" s="613">
        <v>0</v>
      </c>
      <c r="GI171" s="613">
        <v>0</v>
      </c>
      <c r="GJ171" s="613">
        <v>0</v>
      </c>
      <c r="GK171" s="613">
        <v>0</v>
      </c>
      <c r="GL171" s="613">
        <v>0</v>
      </c>
      <c r="GM171" s="613">
        <v>0</v>
      </c>
      <c r="GN171" s="613">
        <v>0</v>
      </c>
      <c r="GO171" s="613">
        <v>0</v>
      </c>
      <c r="GP171" s="613">
        <v>0</v>
      </c>
      <c r="GQ171" s="613">
        <v>0</v>
      </c>
      <c r="GR171" s="613">
        <v>0</v>
      </c>
      <c r="GS171" s="613">
        <v>0</v>
      </c>
      <c r="GT171" s="613">
        <v>0</v>
      </c>
      <c r="GU171" s="613">
        <v>0</v>
      </c>
      <c r="GV171" s="613">
        <v>0</v>
      </c>
      <c r="GW171" s="613">
        <v>0</v>
      </c>
      <c r="GX171" s="613">
        <v>0</v>
      </c>
      <c r="GY171" s="613">
        <v>0</v>
      </c>
      <c r="GZ171" s="613">
        <v>0</v>
      </c>
      <c r="HA171" s="613">
        <v>0</v>
      </c>
      <c r="HB171" s="613">
        <v>0</v>
      </c>
      <c r="HC171" s="613">
        <v>0</v>
      </c>
      <c r="HD171" s="613">
        <v>0</v>
      </c>
      <c r="HE171" s="613">
        <v>0</v>
      </c>
      <c r="HF171" s="613">
        <v>0</v>
      </c>
      <c r="HG171" s="613">
        <v>0</v>
      </c>
      <c r="HH171" s="613">
        <v>0</v>
      </c>
      <c r="HI171" s="613">
        <v>0</v>
      </c>
      <c r="HJ171" s="613">
        <v>0</v>
      </c>
      <c r="HK171" s="613">
        <v>0</v>
      </c>
      <c r="HL171" s="613">
        <v>0</v>
      </c>
      <c r="HM171" s="613">
        <v>0</v>
      </c>
      <c r="HN171" s="613">
        <v>0</v>
      </c>
      <c r="HO171" s="613">
        <v>0</v>
      </c>
      <c r="HP171" s="613">
        <v>0</v>
      </c>
      <c r="HQ171" s="613">
        <v>0</v>
      </c>
      <c r="HR171" s="613">
        <v>0</v>
      </c>
      <c r="HS171" s="613">
        <v>0</v>
      </c>
      <c r="HT171" s="613">
        <v>0</v>
      </c>
      <c r="HU171" s="613">
        <v>0</v>
      </c>
      <c r="HV171" s="613">
        <v>0</v>
      </c>
      <c r="HW171" s="613">
        <v>0</v>
      </c>
      <c r="HX171" s="613">
        <v>0</v>
      </c>
      <c r="HY171" s="613">
        <v>0</v>
      </c>
      <c r="HZ171" s="613">
        <v>0</v>
      </c>
      <c r="IA171" s="613">
        <v>0</v>
      </c>
      <c r="IB171" s="613">
        <v>0</v>
      </c>
      <c r="IC171" s="613">
        <v>0</v>
      </c>
      <c r="ID171" s="613">
        <v>0</v>
      </c>
      <c r="IE171" s="613">
        <v>0</v>
      </c>
      <c r="IF171" s="613">
        <v>0</v>
      </c>
      <c r="IG171" s="613">
        <v>0</v>
      </c>
      <c r="IH171" s="613">
        <v>0</v>
      </c>
      <c r="II171" s="613">
        <v>0</v>
      </c>
      <c r="IJ171" s="613">
        <v>0</v>
      </c>
      <c r="IK171" s="613">
        <v>0</v>
      </c>
      <c r="IL171" s="613">
        <v>0</v>
      </c>
      <c r="IM171" s="613">
        <v>0</v>
      </c>
      <c r="IN171" s="613">
        <v>0</v>
      </c>
      <c r="IO171" s="613">
        <v>0</v>
      </c>
      <c r="IP171" s="613">
        <v>0</v>
      </c>
      <c r="IQ171" s="613">
        <v>0</v>
      </c>
      <c r="IR171" s="613">
        <v>0</v>
      </c>
      <c r="IS171" s="613">
        <v>0</v>
      </c>
      <c r="IT171" s="613">
        <v>0</v>
      </c>
      <c r="IU171" s="613">
        <v>0</v>
      </c>
      <c r="IV171" s="613">
        <v>0</v>
      </c>
      <c r="IW171" s="613">
        <v>0</v>
      </c>
      <c r="IX171" s="613">
        <v>0</v>
      </c>
      <c r="IY171" s="613">
        <v>0</v>
      </c>
      <c r="IZ171" s="613">
        <v>0</v>
      </c>
      <c r="JA171" s="613">
        <v>0</v>
      </c>
      <c r="JB171" s="613">
        <v>0</v>
      </c>
      <c r="JC171" s="613">
        <v>0</v>
      </c>
      <c r="JD171" s="613">
        <v>0</v>
      </c>
      <c r="JE171" s="613">
        <v>0</v>
      </c>
      <c r="JF171" s="613">
        <v>0</v>
      </c>
      <c r="JG171" s="613">
        <v>0</v>
      </c>
      <c r="JH171" s="613">
        <v>0</v>
      </c>
      <c r="JI171" s="613">
        <v>0</v>
      </c>
      <c r="JJ171" s="613">
        <v>0</v>
      </c>
      <c r="JK171" s="613">
        <v>0</v>
      </c>
      <c r="JL171" s="613">
        <v>0</v>
      </c>
      <c r="JM171" s="613">
        <v>0</v>
      </c>
      <c r="JN171" s="613">
        <v>0</v>
      </c>
      <c r="JO171" s="613">
        <v>0</v>
      </c>
      <c r="JP171" s="613">
        <v>0</v>
      </c>
      <c r="JQ171" s="613">
        <v>0</v>
      </c>
      <c r="JR171" s="613">
        <v>0</v>
      </c>
      <c r="JS171" s="613">
        <v>0</v>
      </c>
      <c r="JT171" s="613">
        <v>0</v>
      </c>
      <c r="JU171" s="613">
        <v>0</v>
      </c>
      <c r="JV171" s="613">
        <v>0</v>
      </c>
      <c r="JW171" s="613">
        <v>0</v>
      </c>
      <c r="JX171" s="613">
        <v>0</v>
      </c>
      <c r="JY171" s="613">
        <v>0</v>
      </c>
      <c r="JZ171" s="613">
        <v>0</v>
      </c>
      <c r="KA171" s="613">
        <v>0</v>
      </c>
      <c r="KB171" s="613">
        <v>0</v>
      </c>
      <c r="KC171" s="613">
        <v>0</v>
      </c>
      <c r="KD171" s="613">
        <v>0</v>
      </c>
      <c r="KE171" s="613">
        <v>0</v>
      </c>
      <c r="KF171" s="613">
        <v>0</v>
      </c>
      <c r="KG171" s="613">
        <v>0</v>
      </c>
      <c r="KH171" s="613">
        <v>0</v>
      </c>
      <c r="KI171" s="613">
        <v>0</v>
      </c>
      <c r="KJ171" s="613">
        <v>0</v>
      </c>
      <c r="KK171" s="613">
        <v>0</v>
      </c>
      <c r="KL171" s="613">
        <v>0</v>
      </c>
      <c r="KM171" s="613">
        <v>0</v>
      </c>
      <c r="KN171" s="613">
        <v>0</v>
      </c>
      <c r="KO171" s="613">
        <v>0</v>
      </c>
      <c r="KP171" s="613">
        <v>0</v>
      </c>
      <c r="KQ171" s="613">
        <v>0</v>
      </c>
      <c r="KR171" s="613">
        <v>0</v>
      </c>
      <c r="KS171" s="613">
        <v>0</v>
      </c>
      <c r="KT171" s="613">
        <v>0</v>
      </c>
      <c r="KU171" s="613">
        <v>0</v>
      </c>
      <c r="KV171" s="613">
        <v>0</v>
      </c>
      <c r="KW171" s="613">
        <v>0</v>
      </c>
      <c r="KX171" s="613">
        <v>0</v>
      </c>
      <c r="KY171" s="613">
        <v>0</v>
      </c>
      <c r="KZ171" s="613">
        <v>0</v>
      </c>
      <c r="LA171" s="613">
        <v>0</v>
      </c>
      <c r="LB171" s="613">
        <v>0</v>
      </c>
      <c r="LC171" s="613">
        <v>0</v>
      </c>
      <c r="LD171" s="613">
        <v>0</v>
      </c>
      <c r="LE171" s="613">
        <v>0</v>
      </c>
      <c r="LF171" s="613">
        <v>0</v>
      </c>
      <c r="LG171" s="613">
        <v>0</v>
      </c>
      <c r="LH171" s="613">
        <v>0</v>
      </c>
      <c r="LI171" s="613">
        <v>0</v>
      </c>
      <c r="LJ171" s="613">
        <v>0</v>
      </c>
      <c r="LK171" s="613">
        <v>0</v>
      </c>
      <c r="LL171" s="613">
        <v>0</v>
      </c>
      <c r="LM171" s="613">
        <v>0</v>
      </c>
      <c r="LN171" s="613">
        <v>0</v>
      </c>
      <c r="LO171" s="613">
        <v>0</v>
      </c>
      <c r="LP171" s="613">
        <v>0</v>
      </c>
      <c r="LQ171" s="613">
        <v>0</v>
      </c>
      <c r="LR171" s="613">
        <v>0</v>
      </c>
      <c r="LS171" s="613">
        <v>0</v>
      </c>
      <c r="LT171" s="613">
        <v>0</v>
      </c>
      <c r="LU171" s="613">
        <v>0</v>
      </c>
      <c r="LV171" s="613">
        <v>0</v>
      </c>
      <c r="LW171" s="613">
        <v>0</v>
      </c>
      <c r="LX171" s="613">
        <v>0</v>
      </c>
      <c r="LY171" s="613">
        <v>0</v>
      </c>
      <c r="LZ171" s="613">
        <v>0</v>
      </c>
      <c r="MA171" s="613">
        <v>0</v>
      </c>
      <c r="MB171" s="613">
        <v>0</v>
      </c>
      <c r="MC171" s="613">
        <v>0</v>
      </c>
      <c r="MD171" s="613">
        <v>0</v>
      </c>
      <c r="ME171" s="613">
        <v>0</v>
      </c>
      <c r="MF171" s="613">
        <v>0</v>
      </c>
      <c r="MG171" s="613">
        <v>0</v>
      </c>
      <c r="MH171" s="613">
        <v>0</v>
      </c>
      <c r="MI171" s="613">
        <v>0</v>
      </c>
      <c r="MJ171" s="613">
        <v>0</v>
      </c>
      <c r="MK171" s="613">
        <v>0</v>
      </c>
      <c r="ML171" s="613">
        <v>0</v>
      </c>
      <c r="MM171" s="613">
        <v>0</v>
      </c>
      <c r="MN171" s="613">
        <v>0</v>
      </c>
      <c r="MO171" s="613">
        <v>0</v>
      </c>
      <c r="MP171" s="613">
        <v>0</v>
      </c>
      <c r="MQ171" s="613">
        <v>0</v>
      </c>
      <c r="MR171" s="613">
        <v>0</v>
      </c>
      <c r="MS171" s="613">
        <v>0</v>
      </c>
      <c r="MT171" s="613">
        <v>0</v>
      </c>
      <c r="MU171" s="613">
        <v>0</v>
      </c>
      <c r="MV171" s="613">
        <v>0</v>
      </c>
      <c r="MW171" s="613">
        <v>0</v>
      </c>
      <c r="MX171" s="613">
        <v>0</v>
      </c>
      <c r="MY171" s="613">
        <v>0</v>
      </c>
      <c r="MZ171" s="613">
        <v>0</v>
      </c>
      <c r="NA171" s="613">
        <v>0</v>
      </c>
      <c r="NB171" s="613">
        <v>0</v>
      </c>
      <c r="NC171" s="613">
        <v>0</v>
      </c>
      <c r="ND171" s="613">
        <v>0</v>
      </c>
      <c r="NE171" s="613">
        <v>0</v>
      </c>
      <c r="NF171" s="613">
        <v>0</v>
      </c>
      <c r="NG171" s="613">
        <v>0</v>
      </c>
      <c r="NH171" s="613">
        <v>0</v>
      </c>
      <c r="NI171" s="613">
        <v>0</v>
      </c>
      <c r="NJ171" s="613">
        <v>0</v>
      </c>
      <c r="NK171" s="613">
        <v>0</v>
      </c>
      <c r="NL171" s="613">
        <v>0</v>
      </c>
      <c r="NM171" s="613">
        <v>0</v>
      </c>
      <c r="NN171" s="613">
        <v>0</v>
      </c>
      <c r="NO171" s="613">
        <v>0</v>
      </c>
      <c r="NP171" s="613">
        <v>0</v>
      </c>
      <c r="NQ171" s="613">
        <v>0</v>
      </c>
      <c r="NR171" s="613">
        <v>0</v>
      </c>
      <c r="NS171" s="613">
        <v>0</v>
      </c>
      <c r="NT171" s="613">
        <v>0</v>
      </c>
      <c r="NU171" s="613">
        <v>0</v>
      </c>
      <c r="NV171" s="613">
        <v>0</v>
      </c>
      <c r="NW171" s="613">
        <v>0</v>
      </c>
      <c r="NX171" s="613">
        <v>0</v>
      </c>
      <c r="NY171" s="613">
        <v>0</v>
      </c>
      <c r="NZ171" s="613">
        <v>0</v>
      </c>
      <c r="OA171" s="613">
        <v>0</v>
      </c>
      <c r="OB171" s="613">
        <v>0</v>
      </c>
      <c r="OC171" s="613">
        <v>0</v>
      </c>
      <c r="OD171" s="613">
        <v>0</v>
      </c>
      <c r="OE171" s="613">
        <v>0</v>
      </c>
      <c r="OF171" s="613">
        <v>0</v>
      </c>
      <c r="OG171" s="613">
        <v>0</v>
      </c>
      <c r="OH171" s="613">
        <v>0</v>
      </c>
      <c r="OI171" s="613">
        <v>0</v>
      </c>
      <c r="OJ171" s="613">
        <v>0</v>
      </c>
      <c r="OK171" s="613">
        <v>0</v>
      </c>
      <c r="OL171" s="613">
        <v>0</v>
      </c>
      <c r="OM171" s="613">
        <v>0</v>
      </c>
      <c r="ON171" s="613">
        <v>0</v>
      </c>
      <c r="OO171" s="613">
        <v>0</v>
      </c>
      <c r="OP171" s="613">
        <v>0</v>
      </c>
      <c r="OQ171" s="613">
        <v>0</v>
      </c>
      <c r="OR171" s="613">
        <v>0</v>
      </c>
      <c r="OS171" s="613">
        <v>0</v>
      </c>
      <c r="OT171" s="613">
        <v>0</v>
      </c>
      <c r="OU171" s="613">
        <v>0</v>
      </c>
      <c r="OV171" s="613">
        <v>0</v>
      </c>
      <c r="OW171" s="613">
        <v>0</v>
      </c>
      <c r="OX171" s="613">
        <v>0</v>
      </c>
      <c r="OY171" s="613">
        <v>0</v>
      </c>
      <c r="OZ171" s="613">
        <v>0</v>
      </c>
      <c r="PA171" s="613">
        <v>0</v>
      </c>
      <c r="PB171" s="613">
        <v>0</v>
      </c>
      <c r="PC171" s="613">
        <v>0</v>
      </c>
      <c r="PD171" s="613">
        <v>0</v>
      </c>
      <c r="PE171" s="613">
        <v>0</v>
      </c>
      <c r="PF171" s="613">
        <v>0</v>
      </c>
      <c r="PG171" s="613">
        <v>0</v>
      </c>
      <c r="PH171" s="613">
        <v>0</v>
      </c>
      <c r="PI171" s="613">
        <v>0</v>
      </c>
      <c r="PJ171" s="613">
        <v>0</v>
      </c>
      <c r="PK171" s="613">
        <v>0</v>
      </c>
      <c r="PL171" s="613">
        <v>0</v>
      </c>
      <c r="PM171" s="613">
        <v>0</v>
      </c>
      <c r="PN171" s="613">
        <v>0</v>
      </c>
      <c r="PO171" s="613">
        <v>0</v>
      </c>
      <c r="PP171" s="613">
        <v>0</v>
      </c>
      <c r="PQ171" s="613">
        <v>0</v>
      </c>
      <c r="PR171" s="613">
        <v>0</v>
      </c>
      <c r="PS171" s="613">
        <v>0</v>
      </c>
      <c r="PT171" s="613">
        <v>0</v>
      </c>
      <c r="PU171" s="613">
        <v>0</v>
      </c>
      <c r="PV171" s="613">
        <v>0</v>
      </c>
      <c r="PW171" s="613">
        <v>0</v>
      </c>
      <c r="PX171" s="613">
        <v>0</v>
      </c>
      <c r="PY171" s="613">
        <v>0</v>
      </c>
      <c r="PZ171" s="613">
        <v>0</v>
      </c>
      <c r="QA171" s="613">
        <v>0</v>
      </c>
      <c r="QB171" s="613">
        <v>0</v>
      </c>
      <c r="QC171" s="613">
        <v>0</v>
      </c>
      <c r="QD171" s="613">
        <v>0</v>
      </c>
      <c r="QE171" s="613">
        <v>0</v>
      </c>
      <c r="QF171" s="613">
        <v>0</v>
      </c>
      <c r="QG171" s="613">
        <v>0</v>
      </c>
      <c r="QH171" s="613">
        <v>0</v>
      </c>
      <c r="QI171" s="613">
        <v>0</v>
      </c>
      <c r="QJ171" s="613">
        <v>0</v>
      </c>
      <c r="QK171" s="613">
        <v>0</v>
      </c>
      <c r="QL171" s="613">
        <v>0</v>
      </c>
      <c r="QM171" s="613">
        <v>0</v>
      </c>
      <c r="QN171" s="613">
        <v>0</v>
      </c>
      <c r="QO171" s="613">
        <v>0</v>
      </c>
      <c r="QP171" s="613">
        <v>0</v>
      </c>
      <c r="QQ171" s="613">
        <v>0</v>
      </c>
      <c r="QR171" s="613">
        <v>0</v>
      </c>
      <c r="QS171" s="613">
        <v>0</v>
      </c>
      <c r="QT171" s="613">
        <v>0</v>
      </c>
      <c r="QU171" s="613">
        <v>0</v>
      </c>
      <c r="QV171" s="613">
        <v>0</v>
      </c>
      <c r="QW171" s="613">
        <v>0</v>
      </c>
      <c r="QX171" s="613">
        <v>0</v>
      </c>
      <c r="QY171" s="613">
        <v>0</v>
      </c>
      <c r="QZ171" s="613">
        <v>0</v>
      </c>
      <c r="RA171" s="613">
        <v>0</v>
      </c>
      <c r="RB171" s="613">
        <v>0</v>
      </c>
      <c r="RC171" s="613">
        <v>0</v>
      </c>
      <c r="RD171" s="613">
        <v>0</v>
      </c>
      <c r="RE171" s="613">
        <v>0</v>
      </c>
      <c r="RF171" s="613">
        <v>0</v>
      </c>
      <c r="RG171" s="613">
        <v>0</v>
      </c>
      <c r="RH171" s="613">
        <v>0</v>
      </c>
      <c r="RI171" s="613">
        <v>0</v>
      </c>
      <c r="RJ171" s="613">
        <v>0</v>
      </c>
      <c r="RK171" s="613">
        <v>0</v>
      </c>
      <c r="RL171" s="613">
        <v>0</v>
      </c>
      <c r="RM171" s="613">
        <v>0</v>
      </c>
      <c r="RN171" s="613">
        <v>0</v>
      </c>
      <c r="RO171" s="613">
        <v>0</v>
      </c>
      <c r="RP171" s="613">
        <v>0</v>
      </c>
      <c r="RQ171" s="613">
        <v>0</v>
      </c>
      <c r="RR171" s="613">
        <v>0</v>
      </c>
      <c r="RS171" s="613">
        <v>0</v>
      </c>
      <c r="RT171" s="613">
        <v>0</v>
      </c>
      <c r="RU171" s="613">
        <v>0</v>
      </c>
      <c r="RV171" s="613">
        <v>0</v>
      </c>
      <c r="RW171" s="613">
        <v>0</v>
      </c>
      <c r="RX171" s="613">
        <v>0</v>
      </c>
      <c r="RY171" s="613">
        <v>0</v>
      </c>
      <c r="RZ171" s="613">
        <v>0</v>
      </c>
      <c r="SA171" s="613">
        <v>0</v>
      </c>
      <c r="SB171" s="613">
        <v>0</v>
      </c>
      <c r="SC171" s="613">
        <v>0</v>
      </c>
      <c r="SD171" s="613">
        <v>0</v>
      </c>
      <c r="SE171" s="613">
        <v>0</v>
      </c>
      <c r="SF171" s="613">
        <v>0</v>
      </c>
      <c r="SG171" s="613">
        <v>0</v>
      </c>
      <c r="SH171" s="613">
        <v>0</v>
      </c>
      <c r="SI171" s="613">
        <v>0</v>
      </c>
      <c r="SJ171" s="613">
        <v>0</v>
      </c>
      <c r="SK171" s="267">
        <f>SJ171</f>
        <v>0</v>
      </c>
      <c r="SL171" s="254"/>
      <c r="SM171" s="242"/>
      <c r="SN171" s="242"/>
      <c r="SO171" s="242"/>
    </row>
    <row r="172" spans="1:509" outlineLevel="3" x14ac:dyDescent="0.35">
      <c r="A172" s="242"/>
      <c r="B172" s="251"/>
      <c r="C172" s="438">
        <f t="shared" si="421"/>
        <v>4</v>
      </c>
      <c r="D172" s="267"/>
      <c r="E172" s="316">
        <f t="shared" si="402"/>
        <v>31</v>
      </c>
      <c r="F172" s="322"/>
      <c r="G172" s="322"/>
      <c r="H172" s="267"/>
      <c r="I172" s="540"/>
      <c r="J172" s="557" t="s">
        <v>861</v>
      </c>
      <c r="K172" s="541"/>
      <c r="L172" s="831">
        <f>L169</f>
        <v>0</v>
      </c>
      <c r="M172" s="831">
        <f t="shared" ref="M172:BX174" si="422">M169</f>
        <v>0</v>
      </c>
      <c r="N172" s="831">
        <f t="shared" si="422"/>
        <v>0</v>
      </c>
      <c r="O172" s="831">
        <f t="shared" si="422"/>
        <v>0</v>
      </c>
      <c r="P172" s="831">
        <f t="shared" si="422"/>
        <v>0</v>
      </c>
      <c r="Q172" s="831">
        <f t="shared" si="422"/>
        <v>0</v>
      </c>
      <c r="R172" s="831">
        <f t="shared" si="422"/>
        <v>0</v>
      </c>
      <c r="S172" s="831">
        <f t="shared" si="422"/>
        <v>0</v>
      </c>
      <c r="T172" s="831">
        <f t="shared" si="422"/>
        <v>0</v>
      </c>
      <c r="U172" s="831">
        <f t="shared" si="422"/>
        <v>0</v>
      </c>
      <c r="V172" s="831">
        <f t="shared" si="422"/>
        <v>0</v>
      </c>
      <c r="W172" s="831">
        <f t="shared" si="422"/>
        <v>0</v>
      </c>
      <c r="X172" s="831">
        <f t="shared" si="422"/>
        <v>0</v>
      </c>
      <c r="Y172" s="831">
        <f t="shared" si="422"/>
        <v>0</v>
      </c>
      <c r="Z172" s="831">
        <f t="shared" si="422"/>
        <v>0</v>
      </c>
      <c r="AA172" s="831">
        <f t="shared" si="422"/>
        <v>0</v>
      </c>
      <c r="AB172" s="831">
        <f t="shared" si="422"/>
        <v>0</v>
      </c>
      <c r="AC172" s="831">
        <f t="shared" si="422"/>
        <v>0</v>
      </c>
      <c r="AD172" s="831">
        <f t="shared" si="422"/>
        <v>0</v>
      </c>
      <c r="AE172" s="831">
        <f t="shared" si="422"/>
        <v>0</v>
      </c>
      <c r="AF172" s="831">
        <f t="shared" si="422"/>
        <v>0</v>
      </c>
      <c r="AG172" s="831">
        <f t="shared" si="422"/>
        <v>0</v>
      </c>
      <c r="AH172" s="831">
        <f t="shared" si="422"/>
        <v>0</v>
      </c>
      <c r="AI172" s="831">
        <f t="shared" si="422"/>
        <v>0</v>
      </c>
      <c r="AJ172" s="831">
        <f t="shared" si="422"/>
        <v>0</v>
      </c>
      <c r="AK172" s="831">
        <f t="shared" si="422"/>
        <v>0</v>
      </c>
      <c r="AL172" s="831">
        <f t="shared" si="422"/>
        <v>0</v>
      </c>
      <c r="AM172" s="831">
        <f t="shared" si="422"/>
        <v>0</v>
      </c>
      <c r="AN172" s="831">
        <f t="shared" si="422"/>
        <v>0</v>
      </c>
      <c r="AO172" s="831">
        <f t="shared" si="422"/>
        <v>0</v>
      </c>
      <c r="AP172" s="831">
        <f t="shared" si="422"/>
        <v>0</v>
      </c>
      <c r="AQ172" s="831">
        <f t="shared" si="422"/>
        <v>0</v>
      </c>
      <c r="AR172" s="831">
        <f t="shared" si="422"/>
        <v>0</v>
      </c>
      <c r="AS172" s="831">
        <f t="shared" si="422"/>
        <v>0</v>
      </c>
      <c r="AT172" s="831">
        <f t="shared" si="422"/>
        <v>0</v>
      </c>
      <c r="AU172" s="831">
        <f t="shared" si="422"/>
        <v>0</v>
      </c>
      <c r="AV172" s="831">
        <f t="shared" si="422"/>
        <v>0</v>
      </c>
      <c r="AW172" s="831">
        <f t="shared" si="422"/>
        <v>0</v>
      </c>
      <c r="AX172" s="831">
        <f t="shared" si="422"/>
        <v>0</v>
      </c>
      <c r="AY172" s="831">
        <f t="shared" si="422"/>
        <v>0</v>
      </c>
      <c r="AZ172" s="831">
        <f t="shared" si="422"/>
        <v>0</v>
      </c>
      <c r="BA172" s="831">
        <f t="shared" si="422"/>
        <v>0</v>
      </c>
      <c r="BB172" s="831">
        <f t="shared" si="422"/>
        <v>0</v>
      </c>
      <c r="BC172" s="831">
        <f t="shared" si="422"/>
        <v>0</v>
      </c>
      <c r="BD172" s="831">
        <f t="shared" si="422"/>
        <v>0</v>
      </c>
      <c r="BE172" s="831">
        <f t="shared" si="422"/>
        <v>0</v>
      </c>
      <c r="BF172" s="831">
        <f t="shared" si="422"/>
        <v>0</v>
      </c>
      <c r="BG172" s="831">
        <f t="shared" si="422"/>
        <v>0</v>
      </c>
      <c r="BH172" s="831">
        <f t="shared" si="422"/>
        <v>0</v>
      </c>
      <c r="BI172" s="831">
        <f t="shared" si="422"/>
        <v>0</v>
      </c>
      <c r="BJ172" s="831">
        <f t="shared" si="422"/>
        <v>0</v>
      </c>
      <c r="BK172" s="831">
        <f t="shared" si="422"/>
        <v>0</v>
      </c>
      <c r="BL172" s="831">
        <f t="shared" si="422"/>
        <v>0</v>
      </c>
      <c r="BM172" s="831">
        <f t="shared" si="422"/>
        <v>0</v>
      </c>
      <c r="BN172" s="831">
        <f t="shared" si="422"/>
        <v>0</v>
      </c>
      <c r="BO172" s="831">
        <f t="shared" si="422"/>
        <v>0</v>
      </c>
      <c r="BP172" s="831">
        <f t="shared" si="422"/>
        <v>0</v>
      </c>
      <c r="BQ172" s="831">
        <f t="shared" si="422"/>
        <v>0</v>
      </c>
      <c r="BR172" s="831">
        <f t="shared" si="422"/>
        <v>0</v>
      </c>
      <c r="BS172" s="831">
        <f t="shared" si="422"/>
        <v>0</v>
      </c>
      <c r="BT172" s="831">
        <f t="shared" si="422"/>
        <v>0</v>
      </c>
      <c r="BU172" s="831">
        <f t="shared" si="422"/>
        <v>0</v>
      </c>
      <c r="BV172" s="831">
        <f t="shared" si="422"/>
        <v>0</v>
      </c>
      <c r="BW172" s="831">
        <f t="shared" si="422"/>
        <v>0</v>
      </c>
      <c r="BX172" s="831">
        <f t="shared" si="422"/>
        <v>0</v>
      </c>
      <c r="BY172" s="831">
        <f t="shared" ref="BY172:EJ174" si="423">BY169</f>
        <v>0</v>
      </c>
      <c r="BZ172" s="831">
        <f t="shared" si="423"/>
        <v>0</v>
      </c>
      <c r="CA172" s="831">
        <f t="shared" si="423"/>
        <v>0</v>
      </c>
      <c r="CB172" s="831">
        <f t="shared" si="423"/>
        <v>0</v>
      </c>
      <c r="CC172" s="831">
        <f t="shared" si="423"/>
        <v>0</v>
      </c>
      <c r="CD172" s="831">
        <f t="shared" si="423"/>
        <v>0</v>
      </c>
      <c r="CE172" s="831">
        <f t="shared" si="423"/>
        <v>0</v>
      </c>
      <c r="CF172" s="831">
        <f t="shared" si="423"/>
        <v>0</v>
      </c>
      <c r="CG172" s="831">
        <f t="shared" si="423"/>
        <v>0</v>
      </c>
      <c r="CH172" s="831">
        <f t="shared" si="423"/>
        <v>0</v>
      </c>
      <c r="CI172" s="831">
        <f t="shared" si="423"/>
        <v>0</v>
      </c>
      <c r="CJ172" s="831">
        <f t="shared" si="423"/>
        <v>0</v>
      </c>
      <c r="CK172" s="831">
        <f t="shared" si="423"/>
        <v>0</v>
      </c>
      <c r="CL172" s="831">
        <f t="shared" si="423"/>
        <v>0</v>
      </c>
      <c r="CM172" s="831">
        <f t="shared" si="423"/>
        <v>0</v>
      </c>
      <c r="CN172" s="831">
        <f t="shared" si="423"/>
        <v>0</v>
      </c>
      <c r="CO172" s="831">
        <f t="shared" si="423"/>
        <v>0</v>
      </c>
      <c r="CP172" s="831">
        <f t="shared" si="423"/>
        <v>0</v>
      </c>
      <c r="CQ172" s="831">
        <f t="shared" si="423"/>
        <v>0</v>
      </c>
      <c r="CR172" s="831">
        <f t="shared" si="423"/>
        <v>0</v>
      </c>
      <c r="CS172" s="831">
        <f t="shared" si="423"/>
        <v>0</v>
      </c>
      <c r="CT172" s="831">
        <f t="shared" si="423"/>
        <v>0</v>
      </c>
      <c r="CU172" s="831">
        <f t="shared" si="423"/>
        <v>0</v>
      </c>
      <c r="CV172" s="831">
        <f t="shared" si="423"/>
        <v>0</v>
      </c>
      <c r="CW172" s="831">
        <f t="shared" si="423"/>
        <v>0</v>
      </c>
      <c r="CX172" s="831">
        <f t="shared" si="423"/>
        <v>0</v>
      </c>
      <c r="CY172" s="831">
        <f t="shared" si="423"/>
        <v>0</v>
      </c>
      <c r="CZ172" s="831">
        <f t="shared" si="423"/>
        <v>0</v>
      </c>
      <c r="DA172" s="831">
        <f t="shared" si="423"/>
        <v>0</v>
      </c>
      <c r="DB172" s="831">
        <f t="shared" si="423"/>
        <v>0</v>
      </c>
      <c r="DC172" s="831">
        <f t="shared" si="423"/>
        <v>0</v>
      </c>
      <c r="DD172" s="831">
        <f t="shared" si="423"/>
        <v>0</v>
      </c>
      <c r="DE172" s="831">
        <f t="shared" si="423"/>
        <v>0</v>
      </c>
      <c r="DF172" s="831">
        <f t="shared" si="423"/>
        <v>0</v>
      </c>
      <c r="DG172" s="831">
        <f t="shared" si="423"/>
        <v>0</v>
      </c>
      <c r="DH172" s="831">
        <f t="shared" si="423"/>
        <v>0</v>
      </c>
      <c r="DI172" s="831">
        <f t="shared" si="423"/>
        <v>0</v>
      </c>
      <c r="DJ172" s="831">
        <f t="shared" si="423"/>
        <v>0</v>
      </c>
      <c r="DK172" s="831">
        <f t="shared" si="423"/>
        <v>0</v>
      </c>
      <c r="DL172" s="831">
        <f t="shared" si="423"/>
        <v>0</v>
      </c>
      <c r="DM172" s="831">
        <f t="shared" si="423"/>
        <v>0</v>
      </c>
      <c r="DN172" s="831">
        <f t="shared" si="423"/>
        <v>0</v>
      </c>
      <c r="DO172" s="831">
        <f t="shared" si="423"/>
        <v>0</v>
      </c>
      <c r="DP172" s="831">
        <f t="shared" si="423"/>
        <v>0</v>
      </c>
      <c r="DQ172" s="831">
        <f t="shared" si="423"/>
        <v>0</v>
      </c>
      <c r="DR172" s="831">
        <f t="shared" si="423"/>
        <v>0</v>
      </c>
      <c r="DS172" s="831">
        <f t="shared" si="423"/>
        <v>0</v>
      </c>
      <c r="DT172" s="831">
        <f t="shared" si="423"/>
        <v>0</v>
      </c>
      <c r="DU172" s="831">
        <f t="shared" si="423"/>
        <v>0</v>
      </c>
      <c r="DV172" s="831">
        <f t="shared" si="423"/>
        <v>0</v>
      </c>
      <c r="DW172" s="831">
        <f t="shared" si="423"/>
        <v>0</v>
      </c>
      <c r="DX172" s="831">
        <f t="shared" si="423"/>
        <v>0</v>
      </c>
      <c r="DY172" s="831">
        <f t="shared" si="423"/>
        <v>0</v>
      </c>
      <c r="DZ172" s="831">
        <f t="shared" si="423"/>
        <v>0</v>
      </c>
      <c r="EA172" s="831">
        <f t="shared" si="423"/>
        <v>0</v>
      </c>
      <c r="EB172" s="831">
        <f t="shared" si="423"/>
        <v>0</v>
      </c>
      <c r="EC172" s="831">
        <f t="shared" si="423"/>
        <v>0</v>
      </c>
      <c r="ED172" s="831">
        <f t="shared" si="423"/>
        <v>0</v>
      </c>
      <c r="EE172" s="831">
        <f t="shared" si="423"/>
        <v>0</v>
      </c>
      <c r="EF172" s="831">
        <f t="shared" si="423"/>
        <v>0</v>
      </c>
      <c r="EG172" s="831">
        <f t="shared" si="423"/>
        <v>0</v>
      </c>
      <c r="EH172" s="831">
        <f t="shared" si="423"/>
        <v>0</v>
      </c>
      <c r="EI172" s="831">
        <f t="shared" si="423"/>
        <v>0</v>
      </c>
      <c r="EJ172" s="831">
        <f t="shared" si="423"/>
        <v>0</v>
      </c>
      <c r="EK172" s="831">
        <f t="shared" ref="EK172:GV174" si="424">EK169</f>
        <v>0</v>
      </c>
      <c r="EL172" s="831">
        <f t="shared" si="424"/>
        <v>0</v>
      </c>
      <c r="EM172" s="831">
        <f t="shared" si="424"/>
        <v>0</v>
      </c>
      <c r="EN172" s="831">
        <f t="shared" si="424"/>
        <v>0</v>
      </c>
      <c r="EO172" s="831">
        <f t="shared" si="424"/>
        <v>0</v>
      </c>
      <c r="EP172" s="831">
        <f t="shared" si="424"/>
        <v>0</v>
      </c>
      <c r="EQ172" s="831">
        <f t="shared" si="424"/>
        <v>0</v>
      </c>
      <c r="ER172" s="831">
        <f t="shared" si="424"/>
        <v>0</v>
      </c>
      <c r="ES172" s="831">
        <f t="shared" si="424"/>
        <v>0</v>
      </c>
      <c r="ET172" s="831">
        <f t="shared" si="424"/>
        <v>0</v>
      </c>
      <c r="EU172" s="831">
        <f t="shared" si="424"/>
        <v>0</v>
      </c>
      <c r="EV172" s="831">
        <f t="shared" si="424"/>
        <v>0</v>
      </c>
      <c r="EW172" s="831">
        <f t="shared" si="424"/>
        <v>0</v>
      </c>
      <c r="EX172" s="831">
        <f t="shared" si="424"/>
        <v>0</v>
      </c>
      <c r="EY172" s="831">
        <f t="shared" si="424"/>
        <v>0</v>
      </c>
      <c r="EZ172" s="831">
        <f t="shared" si="424"/>
        <v>0</v>
      </c>
      <c r="FA172" s="831">
        <f t="shared" si="424"/>
        <v>0</v>
      </c>
      <c r="FB172" s="831">
        <f t="shared" si="424"/>
        <v>0</v>
      </c>
      <c r="FC172" s="831">
        <f t="shared" si="424"/>
        <v>0</v>
      </c>
      <c r="FD172" s="831">
        <f t="shared" si="424"/>
        <v>0</v>
      </c>
      <c r="FE172" s="831">
        <f t="shared" si="424"/>
        <v>0</v>
      </c>
      <c r="FF172" s="831">
        <f t="shared" si="424"/>
        <v>0</v>
      </c>
      <c r="FG172" s="831">
        <f t="shared" si="424"/>
        <v>0</v>
      </c>
      <c r="FH172" s="831">
        <f t="shared" si="424"/>
        <v>0</v>
      </c>
      <c r="FI172" s="831">
        <f t="shared" si="424"/>
        <v>0</v>
      </c>
      <c r="FJ172" s="831">
        <f t="shared" si="424"/>
        <v>0</v>
      </c>
      <c r="FK172" s="831">
        <f t="shared" si="424"/>
        <v>0</v>
      </c>
      <c r="FL172" s="831">
        <f t="shared" si="424"/>
        <v>0</v>
      </c>
      <c r="FM172" s="831">
        <f t="shared" si="424"/>
        <v>0</v>
      </c>
      <c r="FN172" s="831">
        <f t="shared" si="424"/>
        <v>0</v>
      </c>
      <c r="FO172" s="831">
        <f t="shared" si="424"/>
        <v>0</v>
      </c>
      <c r="FP172" s="831">
        <f t="shared" si="424"/>
        <v>0</v>
      </c>
      <c r="FQ172" s="831">
        <f t="shared" si="424"/>
        <v>0</v>
      </c>
      <c r="FR172" s="831">
        <f t="shared" si="424"/>
        <v>0</v>
      </c>
      <c r="FS172" s="831">
        <f t="shared" si="424"/>
        <v>0</v>
      </c>
      <c r="FT172" s="831">
        <f t="shared" si="424"/>
        <v>0</v>
      </c>
      <c r="FU172" s="831">
        <f t="shared" si="424"/>
        <v>0</v>
      </c>
      <c r="FV172" s="831">
        <f t="shared" si="424"/>
        <v>0</v>
      </c>
      <c r="FW172" s="831">
        <f t="shared" si="424"/>
        <v>0</v>
      </c>
      <c r="FX172" s="831">
        <f t="shared" si="424"/>
        <v>0</v>
      </c>
      <c r="FY172" s="831">
        <f t="shared" si="424"/>
        <v>0</v>
      </c>
      <c r="FZ172" s="831">
        <f t="shared" si="424"/>
        <v>0</v>
      </c>
      <c r="GA172" s="831">
        <f t="shared" si="424"/>
        <v>0</v>
      </c>
      <c r="GB172" s="831">
        <f t="shared" si="424"/>
        <v>0</v>
      </c>
      <c r="GC172" s="831">
        <f t="shared" si="424"/>
        <v>0</v>
      </c>
      <c r="GD172" s="831">
        <f t="shared" si="424"/>
        <v>0</v>
      </c>
      <c r="GE172" s="831">
        <f t="shared" si="424"/>
        <v>0</v>
      </c>
      <c r="GF172" s="831">
        <f t="shared" si="424"/>
        <v>0</v>
      </c>
      <c r="GG172" s="831">
        <f t="shared" si="424"/>
        <v>0</v>
      </c>
      <c r="GH172" s="831">
        <f t="shared" si="424"/>
        <v>0</v>
      </c>
      <c r="GI172" s="831">
        <f t="shared" si="424"/>
        <v>0</v>
      </c>
      <c r="GJ172" s="831">
        <f t="shared" si="424"/>
        <v>0</v>
      </c>
      <c r="GK172" s="831">
        <f t="shared" si="424"/>
        <v>0</v>
      </c>
      <c r="GL172" s="831">
        <f t="shared" si="424"/>
        <v>0</v>
      </c>
      <c r="GM172" s="831">
        <f t="shared" si="424"/>
        <v>0</v>
      </c>
      <c r="GN172" s="831">
        <f t="shared" si="424"/>
        <v>0</v>
      </c>
      <c r="GO172" s="831">
        <f t="shared" si="424"/>
        <v>0</v>
      </c>
      <c r="GP172" s="831">
        <f t="shared" si="424"/>
        <v>0</v>
      </c>
      <c r="GQ172" s="831">
        <f t="shared" si="424"/>
        <v>0</v>
      </c>
      <c r="GR172" s="831">
        <f t="shared" si="424"/>
        <v>0</v>
      </c>
      <c r="GS172" s="831">
        <f t="shared" si="424"/>
        <v>0</v>
      </c>
      <c r="GT172" s="831">
        <f t="shared" si="424"/>
        <v>0</v>
      </c>
      <c r="GU172" s="831">
        <f t="shared" si="424"/>
        <v>0</v>
      </c>
      <c r="GV172" s="831">
        <f t="shared" si="424"/>
        <v>0</v>
      </c>
      <c r="GW172" s="831">
        <f t="shared" ref="GW172:JH174" si="425">GW169</f>
        <v>0</v>
      </c>
      <c r="GX172" s="831">
        <f t="shared" si="425"/>
        <v>0</v>
      </c>
      <c r="GY172" s="831">
        <f t="shared" si="425"/>
        <v>0</v>
      </c>
      <c r="GZ172" s="831">
        <f t="shared" si="425"/>
        <v>0</v>
      </c>
      <c r="HA172" s="831">
        <f t="shared" si="425"/>
        <v>0</v>
      </c>
      <c r="HB172" s="831">
        <f t="shared" si="425"/>
        <v>0</v>
      </c>
      <c r="HC172" s="831">
        <f t="shared" si="425"/>
        <v>0</v>
      </c>
      <c r="HD172" s="831">
        <f t="shared" si="425"/>
        <v>0</v>
      </c>
      <c r="HE172" s="831">
        <f t="shared" si="425"/>
        <v>0</v>
      </c>
      <c r="HF172" s="831">
        <f t="shared" si="425"/>
        <v>0</v>
      </c>
      <c r="HG172" s="831">
        <f t="shared" si="425"/>
        <v>0</v>
      </c>
      <c r="HH172" s="831">
        <f t="shared" si="425"/>
        <v>0</v>
      </c>
      <c r="HI172" s="831">
        <f t="shared" si="425"/>
        <v>0</v>
      </c>
      <c r="HJ172" s="831">
        <f t="shared" si="425"/>
        <v>0</v>
      </c>
      <c r="HK172" s="831">
        <f t="shared" si="425"/>
        <v>0</v>
      </c>
      <c r="HL172" s="831">
        <f t="shared" si="425"/>
        <v>0</v>
      </c>
      <c r="HM172" s="831">
        <f t="shared" si="425"/>
        <v>0</v>
      </c>
      <c r="HN172" s="831">
        <f t="shared" si="425"/>
        <v>0</v>
      </c>
      <c r="HO172" s="831">
        <f t="shared" si="425"/>
        <v>0</v>
      </c>
      <c r="HP172" s="831">
        <f t="shared" si="425"/>
        <v>0</v>
      </c>
      <c r="HQ172" s="831">
        <f t="shared" si="425"/>
        <v>0</v>
      </c>
      <c r="HR172" s="831">
        <f t="shared" si="425"/>
        <v>0</v>
      </c>
      <c r="HS172" s="831">
        <f t="shared" si="425"/>
        <v>0</v>
      </c>
      <c r="HT172" s="831">
        <f t="shared" si="425"/>
        <v>0</v>
      </c>
      <c r="HU172" s="831">
        <f t="shared" si="425"/>
        <v>0</v>
      </c>
      <c r="HV172" s="831">
        <f t="shared" si="425"/>
        <v>0</v>
      </c>
      <c r="HW172" s="831">
        <f t="shared" si="425"/>
        <v>0</v>
      </c>
      <c r="HX172" s="831">
        <f t="shared" si="425"/>
        <v>0</v>
      </c>
      <c r="HY172" s="831">
        <f t="shared" si="425"/>
        <v>0</v>
      </c>
      <c r="HZ172" s="831">
        <f t="shared" si="425"/>
        <v>0</v>
      </c>
      <c r="IA172" s="831">
        <f t="shared" si="425"/>
        <v>0</v>
      </c>
      <c r="IB172" s="831">
        <f t="shared" si="425"/>
        <v>0</v>
      </c>
      <c r="IC172" s="831">
        <f t="shared" si="425"/>
        <v>0</v>
      </c>
      <c r="ID172" s="831">
        <f t="shared" si="425"/>
        <v>0</v>
      </c>
      <c r="IE172" s="831">
        <f t="shared" si="425"/>
        <v>0</v>
      </c>
      <c r="IF172" s="831">
        <f t="shared" si="425"/>
        <v>0</v>
      </c>
      <c r="IG172" s="831">
        <f t="shared" si="425"/>
        <v>0</v>
      </c>
      <c r="IH172" s="831">
        <f t="shared" si="425"/>
        <v>0</v>
      </c>
      <c r="II172" s="831">
        <f t="shared" si="425"/>
        <v>0</v>
      </c>
      <c r="IJ172" s="831">
        <f t="shared" si="425"/>
        <v>0</v>
      </c>
      <c r="IK172" s="831">
        <f t="shared" si="425"/>
        <v>0</v>
      </c>
      <c r="IL172" s="831">
        <f t="shared" si="425"/>
        <v>0</v>
      </c>
      <c r="IM172" s="831">
        <f t="shared" si="425"/>
        <v>0</v>
      </c>
      <c r="IN172" s="831">
        <f t="shared" si="425"/>
        <v>0</v>
      </c>
      <c r="IO172" s="831">
        <f t="shared" si="425"/>
        <v>0</v>
      </c>
      <c r="IP172" s="831">
        <f t="shared" si="425"/>
        <v>0</v>
      </c>
      <c r="IQ172" s="831">
        <f t="shared" si="425"/>
        <v>0</v>
      </c>
      <c r="IR172" s="831">
        <f t="shared" si="425"/>
        <v>0</v>
      </c>
      <c r="IS172" s="831">
        <f t="shared" si="425"/>
        <v>0</v>
      </c>
      <c r="IT172" s="831">
        <f t="shared" si="425"/>
        <v>0</v>
      </c>
      <c r="IU172" s="831">
        <f t="shared" si="425"/>
        <v>0</v>
      </c>
      <c r="IV172" s="831">
        <f t="shared" si="425"/>
        <v>0</v>
      </c>
      <c r="IW172" s="831">
        <f t="shared" si="425"/>
        <v>0</v>
      </c>
      <c r="IX172" s="831">
        <f t="shared" si="425"/>
        <v>0</v>
      </c>
      <c r="IY172" s="831">
        <f t="shared" si="425"/>
        <v>0</v>
      </c>
      <c r="IZ172" s="831">
        <f t="shared" si="425"/>
        <v>0</v>
      </c>
      <c r="JA172" s="831">
        <f t="shared" si="425"/>
        <v>0</v>
      </c>
      <c r="JB172" s="831">
        <f t="shared" si="425"/>
        <v>0</v>
      </c>
      <c r="JC172" s="831">
        <f t="shared" si="425"/>
        <v>0</v>
      </c>
      <c r="JD172" s="831">
        <f t="shared" si="425"/>
        <v>0</v>
      </c>
      <c r="JE172" s="831">
        <f t="shared" si="425"/>
        <v>0</v>
      </c>
      <c r="JF172" s="831">
        <f t="shared" si="425"/>
        <v>0</v>
      </c>
      <c r="JG172" s="831">
        <f t="shared" si="425"/>
        <v>0</v>
      </c>
      <c r="JH172" s="831">
        <f t="shared" si="425"/>
        <v>0</v>
      </c>
      <c r="JI172" s="831">
        <f t="shared" ref="JI172:LT174" si="426">JI169</f>
        <v>0</v>
      </c>
      <c r="JJ172" s="831">
        <f t="shared" si="426"/>
        <v>0</v>
      </c>
      <c r="JK172" s="831">
        <f t="shared" si="426"/>
        <v>0</v>
      </c>
      <c r="JL172" s="831">
        <f t="shared" si="426"/>
        <v>0</v>
      </c>
      <c r="JM172" s="831">
        <f t="shared" si="426"/>
        <v>0</v>
      </c>
      <c r="JN172" s="831">
        <f t="shared" si="426"/>
        <v>0</v>
      </c>
      <c r="JO172" s="831">
        <f t="shared" si="426"/>
        <v>0</v>
      </c>
      <c r="JP172" s="831">
        <f t="shared" si="426"/>
        <v>0</v>
      </c>
      <c r="JQ172" s="831">
        <f t="shared" si="426"/>
        <v>0</v>
      </c>
      <c r="JR172" s="831">
        <f t="shared" si="426"/>
        <v>0</v>
      </c>
      <c r="JS172" s="831">
        <f t="shared" si="426"/>
        <v>0</v>
      </c>
      <c r="JT172" s="831">
        <f t="shared" si="426"/>
        <v>0</v>
      </c>
      <c r="JU172" s="831">
        <f t="shared" si="426"/>
        <v>0</v>
      </c>
      <c r="JV172" s="831">
        <f t="shared" si="426"/>
        <v>0</v>
      </c>
      <c r="JW172" s="831">
        <f t="shared" si="426"/>
        <v>0</v>
      </c>
      <c r="JX172" s="831">
        <f t="shared" si="426"/>
        <v>0</v>
      </c>
      <c r="JY172" s="831">
        <f t="shared" si="426"/>
        <v>0</v>
      </c>
      <c r="JZ172" s="831">
        <f t="shared" si="426"/>
        <v>0</v>
      </c>
      <c r="KA172" s="831">
        <f t="shared" si="426"/>
        <v>0</v>
      </c>
      <c r="KB172" s="831">
        <f t="shared" si="426"/>
        <v>0</v>
      </c>
      <c r="KC172" s="831">
        <f t="shared" si="426"/>
        <v>0</v>
      </c>
      <c r="KD172" s="831">
        <f t="shared" si="426"/>
        <v>0</v>
      </c>
      <c r="KE172" s="831">
        <f t="shared" si="426"/>
        <v>0</v>
      </c>
      <c r="KF172" s="831">
        <f t="shared" si="426"/>
        <v>0</v>
      </c>
      <c r="KG172" s="831">
        <f t="shared" si="426"/>
        <v>0</v>
      </c>
      <c r="KH172" s="831">
        <f t="shared" si="426"/>
        <v>0</v>
      </c>
      <c r="KI172" s="831">
        <f t="shared" si="426"/>
        <v>0</v>
      </c>
      <c r="KJ172" s="831">
        <f t="shared" si="426"/>
        <v>0</v>
      </c>
      <c r="KK172" s="831">
        <f t="shared" si="426"/>
        <v>0</v>
      </c>
      <c r="KL172" s="831">
        <f t="shared" si="426"/>
        <v>0</v>
      </c>
      <c r="KM172" s="831">
        <f t="shared" si="426"/>
        <v>0</v>
      </c>
      <c r="KN172" s="831">
        <f t="shared" si="426"/>
        <v>0</v>
      </c>
      <c r="KO172" s="831">
        <f t="shared" si="426"/>
        <v>0</v>
      </c>
      <c r="KP172" s="831">
        <f t="shared" si="426"/>
        <v>0</v>
      </c>
      <c r="KQ172" s="831">
        <f t="shared" si="426"/>
        <v>0</v>
      </c>
      <c r="KR172" s="831">
        <f t="shared" si="426"/>
        <v>0</v>
      </c>
      <c r="KS172" s="831">
        <f t="shared" si="426"/>
        <v>0</v>
      </c>
      <c r="KT172" s="831">
        <f t="shared" si="426"/>
        <v>0</v>
      </c>
      <c r="KU172" s="831">
        <f t="shared" si="426"/>
        <v>0</v>
      </c>
      <c r="KV172" s="831">
        <f t="shared" si="426"/>
        <v>0</v>
      </c>
      <c r="KW172" s="831">
        <f t="shared" si="426"/>
        <v>0</v>
      </c>
      <c r="KX172" s="831">
        <f t="shared" si="426"/>
        <v>0</v>
      </c>
      <c r="KY172" s="831">
        <f t="shared" si="426"/>
        <v>0</v>
      </c>
      <c r="KZ172" s="831">
        <f t="shared" si="426"/>
        <v>0</v>
      </c>
      <c r="LA172" s="831">
        <f t="shared" si="426"/>
        <v>0</v>
      </c>
      <c r="LB172" s="831">
        <f t="shared" si="426"/>
        <v>0</v>
      </c>
      <c r="LC172" s="831">
        <f t="shared" si="426"/>
        <v>0</v>
      </c>
      <c r="LD172" s="831">
        <f t="shared" si="426"/>
        <v>0</v>
      </c>
      <c r="LE172" s="831">
        <f t="shared" si="426"/>
        <v>0</v>
      </c>
      <c r="LF172" s="831">
        <f t="shared" si="426"/>
        <v>0</v>
      </c>
      <c r="LG172" s="831">
        <f t="shared" si="426"/>
        <v>0</v>
      </c>
      <c r="LH172" s="831">
        <f t="shared" si="426"/>
        <v>0</v>
      </c>
      <c r="LI172" s="831">
        <f t="shared" si="426"/>
        <v>0</v>
      </c>
      <c r="LJ172" s="831">
        <f t="shared" si="426"/>
        <v>0</v>
      </c>
      <c r="LK172" s="831">
        <f t="shared" si="426"/>
        <v>0</v>
      </c>
      <c r="LL172" s="831">
        <f t="shared" si="426"/>
        <v>0</v>
      </c>
      <c r="LM172" s="831">
        <f t="shared" si="426"/>
        <v>0</v>
      </c>
      <c r="LN172" s="831">
        <f t="shared" si="426"/>
        <v>0</v>
      </c>
      <c r="LO172" s="831">
        <f t="shared" si="426"/>
        <v>0</v>
      </c>
      <c r="LP172" s="831">
        <f t="shared" si="426"/>
        <v>0</v>
      </c>
      <c r="LQ172" s="831">
        <f t="shared" si="426"/>
        <v>0</v>
      </c>
      <c r="LR172" s="831">
        <f t="shared" si="426"/>
        <v>0</v>
      </c>
      <c r="LS172" s="831">
        <f t="shared" si="426"/>
        <v>0</v>
      </c>
      <c r="LT172" s="831">
        <f t="shared" si="426"/>
        <v>0</v>
      </c>
      <c r="LU172" s="831">
        <f t="shared" ref="LU172:OF174" si="427">LU169</f>
        <v>0</v>
      </c>
      <c r="LV172" s="831">
        <f t="shared" si="427"/>
        <v>0</v>
      </c>
      <c r="LW172" s="831">
        <f t="shared" si="427"/>
        <v>0</v>
      </c>
      <c r="LX172" s="831">
        <f t="shared" si="427"/>
        <v>0</v>
      </c>
      <c r="LY172" s="831">
        <f t="shared" si="427"/>
        <v>0</v>
      </c>
      <c r="LZ172" s="831">
        <f t="shared" si="427"/>
        <v>0</v>
      </c>
      <c r="MA172" s="831">
        <f t="shared" si="427"/>
        <v>0</v>
      </c>
      <c r="MB172" s="831">
        <f t="shared" si="427"/>
        <v>0</v>
      </c>
      <c r="MC172" s="831">
        <f t="shared" si="427"/>
        <v>0</v>
      </c>
      <c r="MD172" s="831">
        <f t="shared" si="427"/>
        <v>0</v>
      </c>
      <c r="ME172" s="831">
        <f t="shared" si="427"/>
        <v>0</v>
      </c>
      <c r="MF172" s="831">
        <f t="shared" si="427"/>
        <v>0</v>
      </c>
      <c r="MG172" s="831">
        <f t="shared" si="427"/>
        <v>0</v>
      </c>
      <c r="MH172" s="831">
        <f t="shared" si="427"/>
        <v>0</v>
      </c>
      <c r="MI172" s="831">
        <f t="shared" si="427"/>
        <v>0</v>
      </c>
      <c r="MJ172" s="831">
        <f t="shared" si="427"/>
        <v>0</v>
      </c>
      <c r="MK172" s="831">
        <f t="shared" si="427"/>
        <v>0</v>
      </c>
      <c r="ML172" s="831">
        <f t="shared" si="427"/>
        <v>0</v>
      </c>
      <c r="MM172" s="831">
        <f t="shared" si="427"/>
        <v>0</v>
      </c>
      <c r="MN172" s="831">
        <f t="shared" si="427"/>
        <v>0</v>
      </c>
      <c r="MO172" s="831">
        <f t="shared" si="427"/>
        <v>0</v>
      </c>
      <c r="MP172" s="831">
        <f t="shared" si="427"/>
        <v>0</v>
      </c>
      <c r="MQ172" s="831">
        <f t="shared" si="427"/>
        <v>0</v>
      </c>
      <c r="MR172" s="831">
        <f t="shared" si="427"/>
        <v>0</v>
      </c>
      <c r="MS172" s="831">
        <f t="shared" si="427"/>
        <v>0</v>
      </c>
      <c r="MT172" s="831">
        <f t="shared" si="427"/>
        <v>0</v>
      </c>
      <c r="MU172" s="831">
        <f t="shared" si="427"/>
        <v>0</v>
      </c>
      <c r="MV172" s="831">
        <f t="shared" si="427"/>
        <v>0</v>
      </c>
      <c r="MW172" s="831">
        <f t="shared" si="427"/>
        <v>0</v>
      </c>
      <c r="MX172" s="831">
        <f t="shared" si="427"/>
        <v>0</v>
      </c>
      <c r="MY172" s="831">
        <f t="shared" si="427"/>
        <v>0</v>
      </c>
      <c r="MZ172" s="831">
        <f t="shared" si="427"/>
        <v>0</v>
      </c>
      <c r="NA172" s="831">
        <f t="shared" si="427"/>
        <v>0</v>
      </c>
      <c r="NB172" s="831">
        <f t="shared" si="427"/>
        <v>0</v>
      </c>
      <c r="NC172" s="831">
        <f t="shared" si="427"/>
        <v>0</v>
      </c>
      <c r="ND172" s="831">
        <f t="shared" si="427"/>
        <v>0</v>
      </c>
      <c r="NE172" s="831">
        <f t="shared" si="427"/>
        <v>0</v>
      </c>
      <c r="NF172" s="831">
        <f t="shared" si="427"/>
        <v>0</v>
      </c>
      <c r="NG172" s="831">
        <f t="shared" si="427"/>
        <v>0</v>
      </c>
      <c r="NH172" s="831">
        <f t="shared" si="427"/>
        <v>0</v>
      </c>
      <c r="NI172" s="831">
        <f t="shared" si="427"/>
        <v>0</v>
      </c>
      <c r="NJ172" s="831">
        <f t="shared" si="427"/>
        <v>0</v>
      </c>
      <c r="NK172" s="831">
        <f t="shared" si="427"/>
        <v>0</v>
      </c>
      <c r="NL172" s="831">
        <f t="shared" si="427"/>
        <v>0</v>
      </c>
      <c r="NM172" s="831">
        <f t="shared" si="427"/>
        <v>0</v>
      </c>
      <c r="NN172" s="831">
        <f t="shared" si="427"/>
        <v>0</v>
      </c>
      <c r="NO172" s="831">
        <f t="shared" si="427"/>
        <v>0</v>
      </c>
      <c r="NP172" s="831">
        <f t="shared" si="427"/>
        <v>0</v>
      </c>
      <c r="NQ172" s="831">
        <f t="shared" si="427"/>
        <v>0</v>
      </c>
      <c r="NR172" s="831">
        <f t="shared" si="427"/>
        <v>0</v>
      </c>
      <c r="NS172" s="831">
        <f t="shared" si="427"/>
        <v>0</v>
      </c>
      <c r="NT172" s="831">
        <f t="shared" si="427"/>
        <v>0</v>
      </c>
      <c r="NU172" s="831">
        <f t="shared" si="427"/>
        <v>0</v>
      </c>
      <c r="NV172" s="831">
        <f t="shared" si="427"/>
        <v>0</v>
      </c>
      <c r="NW172" s="831">
        <f t="shared" si="427"/>
        <v>0</v>
      </c>
      <c r="NX172" s="831">
        <f t="shared" si="427"/>
        <v>0</v>
      </c>
      <c r="NY172" s="831">
        <f t="shared" si="427"/>
        <v>0</v>
      </c>
      <c r="NZ172" s="831">
        <f t="shared" si="427"/>
        <v>0</v>
      </c>
      <c r="OA172" s="831">
        <f t="shared" si="427"/>
        <v>0</v>
      </c>
      <c r="OB172" s="831">
        <f t="shared" si="427"/>
        <v>0</v>
      </c>
      <c r="OC172" s="831">
        <f t="shared" si="427"/>
        <v>0</v>
      </c>
      <c r="OD172" s="831">
        <f t="shared" si="427"/>
        <v>0</v>
      </c>
      <c r="OE172" s="831">
        <f t="shared" si="427"/>
        <v>0</v>
      </c>
      <c r="OF172" s="831">
        <f t="shared" si="427"/>
        <v>0</v>
      </c>
      <c r="OG172" s="831">
        <f t="shared" ref="OG172:QR174" si="428">OG169</f>
        <v>0</v>
      </c>
      <c r="OH172" s="831">
        <f t="shared" si="428"/>
        <v>0</v>
      </c>
      <c r="OI172" s="831">
        <f t="shared" si="428"/>
        <v>0</v>
      </c>
      <c r="OJ172" s="831">
        <f t="shared" si="428"/>
        <v>0</v>
      </c>
      <c r="OK172" s="831">
        <f t="shared" si="428"/>
        <v>0</v>
      </c>
      <c r="OL172" s="831">
        <f t="shared" si="428"/>
        <v>0</v>
      </c>
      <c r="OM172" s="831">
        <f t="shared" si="428"/>
        <v>0</v>
      </c>
      <c r="ON172" s="831">
        <f t="shared" si="428"/>
        <v>0</v>
      </c>
      <c r="OO172" s="831">
        <f t="shared" si="428"/>
        <v>0</v>
      </c>
      <c r="OP172" s="831">
        <f t="shared" si="428"/>
        <v>0</v>
      </c>
      <c r="OQ172" s="831">
        <f t="shared" si="428"/>
        <v>0</v>
      </c>
      <c r="OR172" s="831">
        <f t="shared" si="428"/>
        <v>0</v>
      </c>
      <c r="OS172" s="831">
        <f t="shared" si="428"/>
        <v>0</v>
      </c>
      <c r="OT172" s="831">
        <f t="shared" si="428"/>
        <v>0</v>
      </c>
      <c r="OU172" s="831">
        <f t="shared" si="428"/>
        <v>0</v>
      </c>
      <c r="OV172" s="831">
        <f t="shared" si="428"/>
        <v>0</v>
      </c>
      <c r="OW172" s="831">
        <f t="shared" si="428"/>
        <v>0</v>
      </c>
      <c r="OX172" s="831">
        <f t="shared" si="428"/>
        <v>0</v>
      </c>
      <c r="OY172" s="831">
        <f t="shared" si="428"/>
        <v>0</v>
      </c>
      <c r="OZ172" s="831">
        <f t="shared" si="428"/>
        <v>0</v>
      </c>
      <c r="PA172" s="831">
        <f t="shared" si="428"/>
        <v>0</v>
      </c>
      <c r="PB172" s="831">
        <f t="shared" si="428"/>
        <v>0</v>
      </c>
      <c r="PC172" s="831">
        <f t="shared" si="428"/>
        <v>0</v>
      </c>
      <c r="PD172" s="831">
        <f t="shared" si="428"/>
        <v>0</v>
      </c>
      <c r="PE172" s="831">
        <f t="shared" si="428"/>
        <v>0</v>
      </c>
      <c r="PF172" s="831">
        <f t="shared" si="428"/>
        <v>0</v>
      </c>
      <c r="PG172" s="831">
        <f t="shared" si="428"/>
        <v>0</v>
      </c>
      <c r="PH172" s="831">
        <f t="shared" si="428"/>
        <v>0</v>
      </c>
      <c r="PI172" s="831">
        <f t="shared" si="428"/>
        <v>0</v>
      </c>
      <c r="PJ172" s="831">
        <f t="shared" si="428"/>
        <v>0</v>
      </c>
      <c r="PK172" s="831">
        <f t="shared" si="428"/>
        <v>0</v>
      </c>
      <c r="PL172" s="831">
        <f t="shared" si="428"/>
        <v>0</v>
      </c>
      <c r="PM172" s="831">
        <f t="shared" si="428"/>
        <v>0</v>
      </c>
      <c r="PN172" s="831">
        <f t="shared" si="428"/>
        <v>0</v>
      </c>
      <c r="PO172" s="831">
        <f t="shared" si="428"/>
        <v>0</v>
      </c>
      <c r="PP172" s="831">
        <f t="shared" si="428"/>
        <v>0</v>
      </c>
      <c r="PQ172" s="831">
        <f t="shared" si="428"/>
        <v>0</v>
      </c>
      <c r="PR172" s="831">
        <f t="shared" si="428"/>
        <v>0</v>
      </c>
      <c r="PS172" s="831">
        <f t="shared" si="428"/>
        <v>0</v>
      </c>
      <c r="PT172" s="831">
        <f t="shared" si="428"/>
        <v>0</v>
      </c>
      <c r="PU172" s="831">
        <f t="shared" si="428"/>
        <v>0</v>
      </c>
      <c r="PV172" s="831">
        <f t="shared" si="428"/>
        <v>0</v>
      </c>
      <c r="PW172" s="831">
        <f t="shared" si="428"/>
        <v>0</v>
      </c>
      <c r="PX172" s="831">
        <f t="shared" si="428"/>
        <v>0</v>
      </c>
      <c r="PY172" s="831">
        <f t="shared" si="428"/>
        <v>0</v>
      </c>
      <c r="PZ172" s="831">
        <f t="shared" si="428"/>
        <v>0</v>
      </c>
      <c r="QA172" s="831">
        <f t="shared" si="428"/>
        <v>0</v>
      </c>
      <c r="QB172" s="831">
        <f t="shared" si="428"/>
        <v>0</v>
      </c>
      <c r="QC172" s="831">
        <f t="shared" si="428"/>
        <v>0</v>
      </c>
      <c r="QD172" s="831">
        <f t="shared" si="428"/>
        <v>0</v>
      </c>
      <c r="QE172" s="831">
        <f t="shared" si="428"/>
        <v>0</v>
      </c>
      <c r="QF172" s="831">
        <f t="shared" si="428"/>
        <v>0</v>
      </c>
      <c r="QG172" s="831">
        <f t="shared" si="428"/>
        <v>0</v>
      </c>
      <c r="QH172" s="831">
        <f t="shared" si="428"/>
        <v>0</v>
      </c>
      <c r="QI172" s="831">
        <f t="shared" si="428"/>
        <v>0</v>
      </c>
      <c r="QJ172" s="831">
        <f t="shared" si="428"/>
        <v>0</v>
      </c>
      <c r="QK172" s="831">
        <f t="shared" si="428"/>
        <v>0</v>
      </c>
      <c r="QL172" s="831">
        <f t="shared" si="428"/>
        <v>0</v>
      </c>
      <c r="QM172" s="831">
        <f t="shared" si="428"/>
        <v>0</v>
      </c>
      <c r="QN172" s="831">
        <f t="shared" si="428"/>
        <v>0</v>
      </c>
      <c r="QO172" s="831">
        <f t="shared" si="428"/>
        <v>0</v>
      </c>
      <c r="QP172" s="831">
        <f t="shared" si="428"/>
        <v>0</v>
      </c>
      <c r="QQ172" s="831">
        <f t="shared" si="428"/>
        <v>0</v>
      </c>
      <c r="QR172" s="831">
        <f t="shared" si="428"/>
        <v>0</v>
      </c>
      <c r="QS172" s="831">
        <f t="shared" ref="QS172:SJ174" si="429">QS169</f>
        <v>0</v>
      </c>
      <c r="QT172" s="831">
        <f t="shared" si="429"/>
        <v>0</v>
      </c>
      <c r="QU172" s="831">
        <f t="shared" si="429"/>
        <v>0</v>
      </c>
      <c r="QV172" s="831">
        <f t="shared" si="429"/>
        <v>0</v>
      </c>
      <c r="QW172" s="831">
        <f t="shared" si="429"/>
        <v>0</v>
      </c>
      <c r="QX172" s="831">
        <f t="shared" si="429"/>
        <v>0</v>
      </c>
      <c r="QY172" s="831">
        <f t="shared" si="429"/>
        <v>0</v>
      </c>
      <c r="QZ172" s="831">
        <f t="shared" si="429"/>
        <v>0</v>
      </c>
      <c r="RA172" s="831">
        <f t="shared" si="429"/>
        <v>0</v>
      </c>
      <c r="RB172" s="831">
        <f t="shared" si="429"/>
        <v>0</v>
      </c>
      <c r="RC172" s="831">
        <f t="shared" si="429"/>
        <v>0</v>
      </c>
      <c r="RD172" s="831">
        <f t="shared" si="429"/>
        <v>0</v>
      </c>
      <c r="RE172" s="831">
        <f t="shared" si="429"/>
        <v>0</v>
      </c>
      <c r="RF172" s="831">
        <f t="shared" si="429"/>
        <v>0</v>
      </c>
      <c r="RG172" s="831">
        <f t="shared" si="429"/>
        <v>0</v>
      </c>
      <c r="RH172" s="831">
        <f t="shared" si="429"/>
        <v>0</v>
      </c>
      <c r="RI172" s="831">
        <f t="shared" si="429"/>
        <v>0</v>
      </c>
      <c r="RJ172" s="831">
        <f t="shared" si="429"/>
        <v>0</v>
      </c>
      <c r="RK172" s="831">
        <f t="shared" si="429"/>
        <v>0</v>
      </c>
      <c r="RL172" s="831">
        <f t="shared" si="429"/>
        <v>0</v>
      </c>
      <c r="RM172" s="831">
        <f t="shared" si="429"/>
        <v>0</v>
      </c>
      <c r="RN172" s="831">
        <f t="shared" si="429"/>
        <v>0</v>
      </c>
      <c r="RO172" s="831">
        <f t="shared" si="429"/>
        <v>0</v>
      </c>
      <c r="RP172" s="831">
        <f t="shared" si="429"/>
        <v>0</v>
      </c>
      <c r="RQ172" s="831">
        <f t="shared" si="429"/>
        <v>0</v>
      </c>
      <c r="RR172" s="831">
        <f t="shared" si="429"/>
        <v>0</v>
      </c>
      <c r="RS172" s="831">
        <f t="shared" si="429"/>
        <v>0</v>
      </c>
      <c r="RT172" s="831">
        <f t="shared" si="429"/>
        <v>0</v>
      </c>
      <c r="RU172" s="831">
        <f t="shared" si="429"/>
        <v>0</v>
      </c>
      <c r="RV172" s="831">
        <f t="shared" si="429"/>
        <v>0</v>
      </c>
      <c r="RW172" s="831">
        <f t="shared" si="429"/>
        <v>0</v>
      </c>
      <c r="RX172" s="831">
        <f t="shared" si="429"/>
        <v>0</v>
      </c>
      <c r="RY172" s="831">
        <f t="shared" si="429"/>
        <v>0</v>
      </c>
      <c r="RZ172" s="831">
        <f t="shared" si="429"/>
        <v>0</v>
      </c>
      <c r="SA172" s="831">
        <f t="shared" si="429"/>
        <v>0</v>
      </c>
      <c r="SB172" s="831">
        <f t="shared" si="429"/>
        <v>0</v>
      </c>
      <c r="SC172" s="831">
        <f t="shared" si="429"/>
        <v>0</v>
      </c>
      <c r="SD172" s="831">
        <f t="shared" si="429"/>
        <v>0</v>
      </c>
      <c r="SE172" s="831">
        <f t="shared" si="429"/>
        <v>0</v>
      </c>
      <c r="SF172" s="831">
        <f t="shared" si="429"/>
        <v>0</v>
      </c>
      <c r="SG172" s="831">
        <f t="shared" si="429"/>
        <v>0</v>
      </c>
      <c r="SH172" s="831">
        <f t="shared" si="429"/>
        <v>0</v>
      </c>
      <c r="SI172" s="831">
        <f t="shared" si="429"/>
        <v>0</v>
      </c>
      <c r="SJ172" s="831">
        <f t="shared" si="429"/>
        <v>0</v>
      </c>
      <c r="SK172" s="267">
        <f>SJ172</f>
        <v>0</v>
      </c>
      <c r="SL172" s="254"/>
      <c r="SM172" s="242"/>
      <c r="SN172" s="242"/>
      <c r="SO172" s="242"/>
    </row>
    <row r="173" spans="1:509" outlineLevel="3" x14ac:dyDescent="0.35">
      <c r="A173" s="242"/>
      <c r="B173" s="251"/>
      <c r="C173" s="438">
        <f t="shared" si="421"/>
        <v>4</v>
      </c>
      <c r="D173" s="267"/>
      <c r="E173" s="316">
        <f t="shared" si="402"/>
        <v>32</v>
      </c>
      <c r="F173" s="322"/>
      <c r="G173" s="322"/>
      <c r="H173" s="267"/>
      <c r="I173" s="540"/>
      <c r="J173" s="554" t="s">
        <v>857</v>
      </c>
      <c r="K173" s="541"/>
      <c r="L173" s="831">
        <f t="shared" ref="L173:AA174" si="430">L170</f>
        <v>0</v>
      </c>
      <c r="M173" s="831">
        <f t="shared" si="430"/>
        <v>0</v>
      </c>
      <c r="N173" s="831">
        <f t="shared" si="430"/>
        <v>0</v>
      </c>
      <c r="O173" s="831">
        <f t="shared" si="430"/>
        <v>0</v>
      </c>
      <c r="P173" s="831">
        <f t="shared" si="430"/>
        <v>0</v>
      </c>
      <c r="Q173" s="831">
        <f t="shared" si="430"/>
        <v>0</v>
      </c>
      <c r="R173" s="831">
        <f t="shared" si="430"/>
        <v>0</v>
      </c>
      <c r="S173" s="831">
        <f t="shared" si="430"/>
        <v>0</v>
      </c>
      <c r="T173" s="831">
        <f t="shared" si="430"/>
        <v>0</v>
      </c>
      <c r="U173" s="831">
        <f t="shared" si="430"/>
        <v>0</v>
      </c>
      <c r="V173" s="831">
        <f t="shared" si="430"/>
        <v>0</v>
      </c>
      <c r="W173" s="831">
        <f t="shared" si="430"/>
        <v>0</v>
      </c>
      <c r="X173" s="831">
        <f t="shared" si="430"/>
        <v>0</v>
      </c>
      <c r="Y173" s="831">
        <f t="shared" si="430"/>
        <v>0</v>
      </c>
      <c r="Z173" s="831">
        <f t="shared" si="430"/>
        <v>0</v>
      </c>
      <c r="AA173" s="831">
        <f t="shared" si="430"/>
        <v>0</v>
      </c>
      <c r="AB173" s="831">
        <f t="shared" si="422"/>
        <v>0</v>
      </c>
      <c r="AC173" s="831">
        <f t="shared" si="422"/>
        <v>0</v>
      </c>
      <c r="AD173" s="831">
        <f t="shared" si="422"/>
        <v>0</v>
      </c>
      <c r="AE173" s="831">
        <f t="shared" si="422"/>
        <v>0</v>
      </c>
      <c r="AF173" s="831">
        <f t="shared" si="422"/>
        <v>0</v>
      </c>
      <c r="AG173" s="831">
        <f t="shared" si="422"/>
        <v>0</v>
      </c>
      <c r="AH173" s="831">
        <f t="shared" si="422"/>
        <v>0</v>
      </c>
      <c r="AI173" s="831">
        <f t="shared" si="422"/>
        <v>0</v>
      </c>
      <c r="AJ173" s="831">
        <f t="shared" si="422"/>
        <v>0</v>
      </c>
      <c r="AK173" s="831">
        <f t="shared" si="422"/>
        <v>0</v>
      </c>
      <c r="AL173" s="831">
        <f t="shared" si="422"/>
        <v>0</v>
      </c>
      <c r="AM173" s="831">
        <f t="shared" si="422"/>
        <v>0</v>
      </c>
      <c r="AN173" s="831">
        <f t="shared" si="422"/>
        <v>0</v>
      </c>
      <c r="AO173" s="831">
        <f t="shared" si="422"/>
        <v>0</v>
      </c>
      <c r="AP173" s="831">
        <f t="shared" si="422"/>
        <v>0</v>
      </c>
      <c r="AQ173" s="831">
        <f t="shared" si="422"/>
        <v>0</v>
      </c>
      <c r="AR173" s="831">
        <f t="shared" si="422"/>
        <v>0</v>
      </c>
      <c r="AS173" s="831">
        <f t="shared" si="422"/>
        <v>0</v>
      </c>
      <c r="AT173" s="831">
        <f t="shared" si="422"/>
        <v>0</v>
      </c>
      <c r="AU173" s="831">
        <f t="shared" si="422"/>
        <v>0</v>
      </c>
      <c r="AV173" s="831">
        <f t="shared" si="422"/>
        <v>0</v>
      </c>
      <c r="AW173" s="831">
        <f t="shared" si="422"/>
        <v>0</v>
      </c>
      <c r="AX173" s="831">
        <f t="shared" si="422"/>
        <v>0</v>
      </c>
      <c r="AY173" s="831">
        <f t="shared" si="422"/>
        <v>0</v>
      </c>
      <c r="AZ173" s="831">
        <f t="shared" si="422"/>
        <v>0</v>
      </c>
      <c r="BA173" s="831">
        <f t="shared" si="422"/>
        <v>0</v>
      </c>
      <c r="BB173" s="831">
        <f t="shared" si="422"/>
        <v>0</v>
      </c>
      <c r="BC173" s="831">
        <f t="shared" si="422"/>
        <v>0</v>
      </c>
      <c r="BD173" s="831">
        <f t="shared" si="422"/>
        <v>0</v>
      </c>
      <c r="BE173" s="831">
        <f t="shared" si="422"/>
        <v>0</v>
      </c>
      <c r="BF173" s="831">
        <f t="shared" si="422"/>
        <v>0</v>
      </c>
      <c r="BG173" s="831">
        <f t="shared" si="422"/>
        <v>0</v>
      </c>
      <c r="BH173" s="831">
        <f t="shared" si="422"/>
        <v>0</v>
      </c>
      <c r="BI173" s="831">
        <f t="shared" si="422"/>
        <v>0</v>
      </c>
      <c r="BJ173" s="831">
        <f t="shared" si="422"/>
        <v>0</v>
      </c>
      <c r="BK173" s="831">
        <f t="shared" si="422"/>
        <v>0</v>
      </c>
      <c r="BL173" s="831">
        <f t="shared" si="422"/>
        <v>0</v>
      </c>
      <c r="BM173" s="831">
        <f t="shared" si="422"/>
        <v>0</v>
      </c>
      <c r="BN173" s="831">
        <f t="shared" si="422"/>
        <v>0</v>
      </c>
      <c r="BO173" s="831">
        <f t="shared" si="422"/>
        <v>0</v>
      </c>
      <c r="BP173" s="831">
        <f t="shared" si="422"/>
        <v>0</v>
      </c>
      <c r="BQ173" s="831">
        <f t="shared" si="422"/>
        <v>0</v>
      </c>
      <c r="BR173" s="831">
        <f t="shared" si="422"/>
        <v>0</v>
      </c>
      <c r="BS173" s="831">
        <f t="shared" si="422"/>
        <v>0</v>
      </c>
      <c r="BT173" s="831">
        <f t="shared" si="422"/>
        <v>0</v>
      </c>
      <c r="BU173" s="831">
        <f t="shared" si="422"/>
        <v>0</v>
      </c>
      <c r="BV173" s="831">
        <f t="shared" si="422"/>
        <v>0</v>
      </c>
      <c r="BW173" s="831">
        <f t="shared" si="422"/>
        <v>0</v>
      </c>
      <c r="BX173" s="831">
        <f t="shared" si="422"/>
        <v>0</v>
      </c>
      <c r="BY173" s="831">
        <f t="shared" si="423"/>
        <v>0</v>
      </c>
      <c r="BZ173" s="831">
        <f t="shared" si="423"/>
        <v>0</v>
      </c>
      <c r="CA173" s="831">
        <f t="shared" si="423"/>
        <v>0</v>
      </c>
      <c r="CB173" s="831">
        <f t="shared" si="423"/>
        <v>0</v>
      </c>
      <c r="CC173" s="831">
        <f t="shared" si="423"/>
        <v>0</v>
      </c>
      <c r="CD173" s="831">
        <f t="shared" si="423"/>
        <v>0</v>
      </c>
      <c r="CE173" s="831">
        <f t="shared" si="423"/>
        <v>0</v>
      </c>
      <c r="CF173" s="831">
        <f t="shared" si="423"/>
        <v>0</v>
      </c>
      <c r="CG173" s="831">
        <f t="shared" si="423"/>
        <v>0</v>
      </c>
      <c r="CH173" s="831">
        <f t="shared" si="423"/>
        <v>0</v>
      </c>
      <c r="CI173" s="831">
        <f t="shared" si="423"/>
        <v>0</v>
      </c>
      <c r="CJ173" s="831">
        <f t="shared" si="423"/>
        <v>0</v>
      </c>
      <c r="CK173" s="831">
        <f t="shared" si="423"/>
        <v>0</v>
      </c>
      <c r="CL173" s="831">
        <f t="shared" si="423"/>
        <v>0</v>
      </c>
      <c r="CM173" s="831">
        <f t="shared" si="423"/>
        <v>0</v>
      </c>
      <c r="CN173" s="831">
        <f t="shared" si="423"/>
        <v>0</v>
      </c>
      <c r="CO173" s="831">
        <f t="shared" si="423"/>
        <v>0</v>
      </c>
      <c r="CP173" s="831">
        <f t="shared" si="423"/>
        <v>0</v>
      </c>
      <c r="CQ173" s="831">
        <f t="shared" si="423"/>
        <v>0</v>
      </c>
      <c r="CR173" s="831">
        <f t="shared" si="423"/>
        <v>0</v>
      </c>
      <c r="CS173" s="831">
        <f t="shared" si="423"/>
        <v>0</v>
      </c>
      <c r="CT173" s="831">
        <f t="shared" si="423"/>
        <v>0</v>
      </c>
      <c r="CU173" s="831">
        <f t="shared" si="423"/>
        <v>0</v>
      </c>
      <c r="CV173" s="831">
        <f t="shared" si="423"/>
        <v>0</v>
      </c>
      <c r="CW173" s="831">
        <f t="shared" si="423"/>
        <v>0</v>
      </c>
      <c r="CX173" s="831">
        <f t="shared" si="423"/>
        <v>0</v>
      </c>
      <c r="CY173" s="831">
        <f t="shared" si="423"/>
        <v>0</v>
      </c>
      <c r="CZ173" s="831">
        <f t="shared" si="423"/>
        <v>0</v>
      </c>
      <c r="DA173" s="831">
        <f t="shared" si="423"/>
        <v>0</v>
      </c>
      <c r="DB173" s="831">
        <f t="shared" si="423"/>
        <v>0</v>
      </c>
      <c r="DC173" s="831">
        <f t="shared" si="423"/>
        <v>0</v>
      </c>
      <c r="DD173" s="831">
        <f t="shared" si="423"/>
        <v>0</v>
      </c>
      <c r="DE173" s="831">
        <f t="shared" si="423"/>
        <v>0</v>
      </c>
      <c r="DF173" s="831">
        <f t="shared" si="423"/>
        <v>0</v>
      </c>
      <c r="DG173" s="831">
        <f t="shared" si="423"/>
        <v>0</v>
      </c>
      <c r="DH173" s="831">
        <f t="shared" si="423"/>
        <v>0</v>
      </c>
      <c r="DI173" s="831">
        <f t="shared" si="423"/>
        <v>0</v>
      </c>
      <c r="DJ173" s="831">
        <f t="shared" si="423"/>
        <v>0</v>
      </c>
      <c r="DK173" s="831">
        <f t="shared" si="423"/>
        <v>0</v>
      </c>
      <c r="DL173" s="831">
        <f t="shared" si="423"/>
        <v>0</v>
      </c>
      <c r="DM173" s="831">
        <f t="shared" si="423"/>
        <v>0</v>
      </c>
      <c r="DN173" s="831">
        <f t="shared" si="423"/>
        <v>0</v>
      </c>
      <c r="DO173" s="831">
        <f t="shared" si="423"/>
        <v>0</v>
      </c>
      <c r="DP173" s="831">
        <f t="shared" si="423"/>
        <v>0</v>
      </c>
      <c r="DQ173" s="831">
        <f t="shared" si="423"/>
        <v>0</v>
      </c>
      <c r="DR173" s="831">
        <f t="shared" si="423"/>
        <v>0</v>
      </c>
      <c r="DS173" s="831">
        <f t="shared" si="423"/>
        <v>0</v>
      </c>
      <c r="DT173" s="831">
        <f t="shared" si="423"/>
        <v>0</v>
      </c>
      <c r="DU173" s="831">
        <f t="shared" si="423"/>
        <v>0</v>
      </c>
      <c r="DV173" s="831">
        <f t="shared" si="423"/>
        <v>0</v>
      </c>
      <c r="DW173" s="831">
        <f t="shared" si="423"/>
        <v>0</v>
      </c>
      <c r="DX173" s="831">
        <f t="shared" si="423"/>
        <v>0</v>
      </c>
      <c r="DY173" s="831">
        <f t="shared" si="423"/>
        <v>0</v>
      </c>
      <c r="DZ173" s="831">
        <f t="shared" si="423"/>
        <v>0</v>
      </c>
      <c r="EA173" s="831">
        <f t="shared" si="423"/>
        <v>0</v>
      </c>
      <c r="EB173" s="831">
        <f t="shared" si="423"/>
        <v>0</v>
      </c>
      <c r="EC173" s="831">
        <f t="shared" si="423"/>
        <v>0</v>
      </c>
      <c r="ED173" s="831">
        <f t="shared" si="423"/>
        <v>0</v>
      </c>
      <c r="EE173" s="831">
        <f t="shared" si="423"/>
        <v>0</v>
      </c>
      <c r="EF173" s="831">
        <f t="shared" si="423"/>
        <v>0</v>
      </c>
      <c r="EG173" s="831">
        <f t="shared" si="423"/>
        <v>0</v>
      </c>
      <c r="EH173" s="831">
        <f t="shared" si="423"/>
        <v>0</v>
      </c>
      <c r="EI173" s="831">
        <f t="shared" si="423"/>
        <v>0</v>
      </c>
      <c r="EJ173" s="831">
        <f t="shared" si="423"/>
        <v>0</v>
      </c>
      <c r="EK173" s="831">
        <f t="shared" si="424"/>
        <v>0</v>
      </c>
      <c r="EL173" s="831">
        <f t="shared" si="424"/>
        <v>0</v>
      </c>
      <c r="EM173" s="831">
        <f t="shared" si="424"/>
        <v>0</v>
      </c>
      <c r="EN173" s="831">
        <f t="shared" si="424"/>
        <v>0</v>
      </c>
      <c r="EO173" s="831">
        <f t="shared" si="424"/>
        <v>0</v>
      </c>
      <c r="EP173" s="831">
        <f t="shared" si="424"/>
        <v>0</v>
      </c>
      <c r="EQ173" s="831">
        <f t="shared" si="424"/>
        <v>0</v>
      </c>
      <c r="ER173" s="831">
        <f t="shared" si="424"/>
        <v>0</v>
      </c>
      <c r="ES173" s="831">
        <f t="shared" si="424"/>
        <v>0</v>
      </c>
      <c r="ET173" s="831">
        <f t="shared" si="424"/>
        <v>0</v>
      </c>
      <c r="EU173" s="831">
        <f t="shared" si="424"/>
        <v>0</v>
      </c>
      <c r="EV173" s="831">
        <f t="shared" si="424"/>
        <v>0</v>
      </c>
      <c r="EW173" s="831">
        <f t="shared" si="424"/>
        <v>0</v>
      </c>
      <c r="EX173" s="831">
        <f t="shared" si="424"/>
        <v>0</v>
      </c>
      <c r="EY173" s="831">
        <f t="shared" si="424"/>
        <v>0</v>
      </c>
      <c r="EZ173" s="831">
        <f t="shared" si="424"/>
        <v>0</v>
      </c>
      <c r="FA173" s="831">
        <f t="shared" si="424"/>
        <v>0</v>
      </c>
      <c r="FB173" s="831">
        <f t="shared" si="424"/>
        <v>0</v>
      </c>
      <c r="FC173" s="831">
        <f t="shared" si="424"/>
        <v>0</v>
      </c>
      <c r="FD173" s="831">
        <f t="shared" si="424"/>
        <v>0</v>
      </c>
      <c r="FE173" s="831">
        <f t="shared" si="424"/>
        <v>0</v>
      </c>
      <c r="FF173" s="831">
        <f t="shared" si="424"/>
        <v>0</v>
      </c>
      <c r="FG173" s="831">
        <f t="shared" si="424"/>
        <v>0</v>
      </c>
      <c r="FH173" s="831">
        <f t="shared" si="424"/>
        <v>0</v>
      </c>
      <c r="FI173" s="831">
        <f t="shared" si="424"/>
        <v>0</v>
      </c>
      <c r="FJ173" s="831">
        <f t="shared" si="424"/>
        <v>0</v>
      </c>
      <c r="FK173" s="831">
        <f t="shared" si="424"/>
        <v>0</v>
      </c>
      <c r="FL173" s="831">
        <f t="shared" si="424"/>
        <v>0</v>
      </c>
      <c r="FM173" s="831">
        <f t="shared" si="424"/>
        <v>0</v>
      </c>
      <c r="FN173" s="831">
        <f t="shared" si="424"/>
        <v>0</v>
      </c>
      <c r="FO173" s="831">
        <f t="shared" si="424"/>
        <v>0</v>
      </c>
      <c r="FP173" s="831">
        <f t="shared" si="424"/>
        <v>0</v>
      </c>
      <c r="FQ173" s="831">
        <f t="shared" si="424"/>
        <v>0</v>
      </c>
      <c r="FR173" s="831">
        <f t="shared" si="424"/>
        <v>0</v>
      </c>
      <c r="FS173" s="831">
        <f t="shared" si="424"/>
        <v>0</v>
      </c>
      <c r="FT173" s="831">
        <f t="shared" si="424"/>
        <v>0</v>
      </c>
      <c r="FU173" s="831">
        <f t="shared" si="424"/>
        <v>0</v>
      </c>
      <c r="FV173" s="831">
        <f t="shared" si="424"/>
        <v>0</v>
      </c>
      <c r="FW173" s="831">
        <f t="shared" si="424"/>
        <v>0</v>
      </c>
      <c r="FX173" s="831">
        <f t="shared" si="424"/>
        <v>0</v>
      </c>
      <c r="FY173" s="831">
        <f t="shared" si="424"/>
        <v>0</v>
      </c>
      <c r="FZ173" s="831">
        <f t="shared" si="424"/>
        <v>0</v>
      </c>
      <c r="GA173" s="831">
        <f t="shared" si="424"/>
        <v>0</v>
      </c>
      <c r="GB173" s="831">
        <f t="shared" si="424"/>
        <v>0</v>
      </c>
      <c r="GC173" s="831">
        <f t="shared" si="424"/>
        <v>0</v>
      </c>
      <c r="GD173" s="831">
        <f t="shared" si="424"/>
        <v>0</v>
      </c>
      <c r="GE173" s="831">
        <f t="shared" si="424"/>
        <v>0</v>
      </c>
      <c r="GF173" s="831">
        <f t="shared" si="424"/>
        <v>0</v>
      </c>
      <c r="GG173" s="831">
        <f t="shared" si="424"/>
        <v>0</v>
      </c>
      <c r="GH173" s="831">
        <f t="shared" si="424"/>
        <v>0</v>
      </c>
      <c r="GI173" s="831">
        <f t="shared" si="424"/>
        <v>0</v>
      </c>
      <c r="GJ173" s="831">
        <f t="shared" si="424"/>
        <v>0</v>
      </c>
      <c r="GK173" s="831">
        <f t="shared" si="424"/>
        <v>0</v>
      </c>
      <c r="GL173" s="831">
        <f t="shared" si="424"/>
        <v>0</v>
      </c>
      <c r="GM173" s="831">
        <f t="shared" si="424"/>
        <v>0</v>
      </c>
      <c r="GN173" s="831">
        <f t="shared" si="424"/>
        <v>0</v>
      </c>
      <c r="GO173" s="831">
        <f t="shared" si="424"/>
        <v>0</v>
      </c>
      <c r="GP173" s="831">
        <f t="shared" si="424"/>
        <v>0</v>
      </c>
      <c r="GQ173" s="831">
        <f t="shared" si="424"/>
        <v>0</v>
      </c>
      <c r="GR173" s="831">
        <f t="shared" si="424"/>
        <v>0</v>
      </c>
      <c r="GS173" s="831">
        <f t="shared" si="424"/>
        <v>0</v>
      </c>
      <c r="GT173" s="831">
        <f t="shared" si="424"/>
        <v>0</v>
      </c>
      <c r="GU173" s="831">
        <f t="shared" si="424"/>
        <v>0</v>
      </c>
      <c r="GV173" s="831">
        <f t="shared" si="424"/>
        <v>0</v>
      </c>
      <c r="GW173" s="831">
        <f t="shared" si="425"/>
        <v>0</v>
      </c>
      <c r="GX173" s="831">
        <f t="shared" si="425"/>
        <v>0</v>
      </c>
      <c r="GY173" s="831">
        <f t="shared" si="425"/>
        <v>0</v>
      </c>
      <c r="GZ173" s="831">
        <f t="shared" si="425"/>
        <v>0</v>
      </c>
      <c r="HA173" s="831">
        <f t="shared" si="425"/>
        <v>0</v>
      </c>
      <c r="HB173" s="831">
        <f t="shared" si="425"/>
        <v>0</v>
      </c>
      <c r="HC173" s="831">
        <f t="shared" si="425"/>
        <v>0</v>
      </c>
      <c r="HD173" s="831">
        <f t="shared" si="425"/>
        <v>0</v>
      </c>
      <c r="HE173" s="831">
        <f t="shared" si="425"/>
        <v>0</v>
      </c>
      <c r="HF173" s="831">
        <f t="shared" si="425"/>
        <v>0</v>
      </c>
      <c r="HG173" s="831">
        <f t="shared" si="425"/>
        <v>0</v>
      </c>
      <c r="HH173" s="831">
        <f t="shared" si="425"/>
        <v>0</v>
      </c>
      <c r="HI173" s="831">
        <f t="shared" si="425"/>
        <v>0</v>
      </c>
      <c r="HJ173" s="831">
        <f t="shared" si="425"/>
        <v>0</v>
      </c>
      <c r="HK173" s="831">
        <f t="shared" si="425"/>
        <v>0</v>
      </c>
      <c r="HL173" s="831">
        <f t="shared" si="425"/>
        <v>0</v>
      </c>
      <c r="HM173" s="831">
        <f t="shared" si="425"/>
        <v>0</v>
      </c>
      <c r="HN173" s="831">
        <f t="shared" si="425"/>
        <v>0</v>
      </c>
      <c r="HO173" s="831">
        <f t="shared" si="425"/>
        <v>0</v>
      </c>
      <c r="HP173" s="831">
        <f t="shared" si="425"/>
        <v>0</v>
      </c>
      <c r="HQ173" s="831">
        <f t="shared" si="425"/>
        <v>0</v>
      </c>
      <c r="HR173" s="831">
        <f t="shared" si="425"/>
        <v>0</v>
      </c>
      <c r="HS173" s="831">
        <f t="shared" si="425"/>
        <v>0</v>
      </c>
      <c r="HT173" s="831">
        <f t="shared" si="425"/>
        <v>0</v>
      </c>
      <c r="HU173" s="831">
        <f t="shared" si="425"/>
        <v>0</v>
      </c>
      <c r="HV173" s="831">
        <f t="shared" si="425"/>
        <v>0</v>
      </c>
      <c r="HW173" s="831">
        <f t="shared" si="425"/>
        <v>0</v>
      </c>
      <c r="HX173" s="831">
        <f t="shared" si="425"/>
        <v>0</v>
      </c>
      <c r="HY173" s="831">
        <f t="shared" si="425"/>
        <v>0</v>
      </c>
      <c r="HZ173" s="831">
        <f t="shared" si="425"/>
        <v>0</v>
      </c>
      <c r="IA173" s="831">
        <f t="shared" si="425"/>
        <v>0</v>
      </c>
      <c r="IB173" s="831">
        <f t="shared" si="425"/>
        <v>0</v>
      </c>
      <c r="IC173" s="831">
        <f t="shared" si="425"/>
        <v>0</v>
      </c>
      <c r="ID173" s="831">
        <f t="shared" si="425"/>
        <v>0</v>
      </c>
      <c r="IE173" s="831">
        <f t="shared" si="425"/>
        <v>0</v>
      </c>
      <c r="IF173" s="831">
        <f t="shared" si="425"/>
        <v>0</v>
      </c>
      <c r="IG173" s="831">
        <f t="shared" si="425"/>
        <v>0</v>
      </c>
      <c r="IH173" s="831">
        <f t="shared" si="425"/>
        <v>0</v>
      </c>
      <c r="II173" s="831">
        <f t="shared" si="425"/>
        <v>0</v>
      </c>
      <c r="IJ173" s="831">
        <f t="shared" si="425"/>
        <v>0</v>
      </c>
      <c r="IK173" s="831">
        <f t="shared" si="425"/>
        <v>0</v>
      </c>
      <c r="IL173" s="831">
        <f t="shared" si="425"/>
        <v>0</v>
      </c>
      <c r="IM173" s="831">
        <f t="shared" si="425"/>
        <v>0</v>
      </c>
      <c r="IN173" s="831">
        <f t="shared" si="425"/>
        <v>0</v>
      </c>
      <c r="IO173" s="831">
        <f t="shared" si="425"/>
        <v>0</v>
      </c>
      <c r="IP173" s="831">
        <f t="shared" si="425"/>
        <v>0</v>
      </c>
      <c r="IQ173" s="831">
        <f t="shared" si="425"/>
        <v>0</v>
      </c>
      <c r="IR173" s="831">
        <f t="shared" si="425"/>
        <v>0</v>
      </c>
      <c r="IS173" s="831">
        <f t="shared" si="425"/>
        <v>0</v>
      </c>
      <c r="IT173" s="831">
        <f t="shared" si="425"/>
        <v>0</v>
      </c>
      <c r="IU173" s="831">
        <f t="shared" si="425"/>
        <v>0</v>
      </c>
      <c r="IV173" s="831">
        <f t="shared" si="425"/>
        <v>0</v>
      </c>
      <c r="IW173" s="831">
        <f t="shared" si="425"/>
        <v>0</v>
      </c>
      <c r="IX173" s="831">
        <f t="shared" si="425"/>
        <v>0</v>
      </c>
      <c r="IY173" s="831">
        <f t="shared" si="425"/>
        <v>0</v>
      </c>
      <c r="IZ173" s="831">
        <f t="shared" si="425"/>
        <v>0</v>
      </c>
      <c r="JA173" s="831">
        <f t="shared" si="425"/>
        <v>0</v>
      </c>
      <c r="JB173" s="831">
        <f t="shared" si="425"/>
        <v>0</v>
      </c>
      <c r="JC173" s="831">
        <f t="shared" si="425"/>
        <v>0</v>
      </c>
      <c r="JD173" s="831">
        <f t="shared" si="425"/>
        <v>0</v>
      </c>
      <c r="JE173" s="831">
        <f t="shared" si="425"/>
        <v>0</v>
      </c>
      <c r="JF173" s="831">
        <f t="shared" si="425"/>
        <v>0</v>
      </c>
      <c r="JG173" s="831">
        <f t="shared" si="425"/>
        <v>0</v>
      </c>
      <c r="JH173" s="831">
        <f t="shared" si="425"/>
        <v>0</v>
      </c>
      <c r="JI173" s="831">
        <f t="shared" si="426"/>
        <v>0</v>
      </c>
      <c r="JJ173" s="831">
        <f t="shared" si="426"/>
        <v>0</v>
      </c>
      <c r="JK173" s="831">
        <f t="shared" si="426"/>
        <v>0</v>
      </c>
      <c r="JL173" s="831">
        <f t="shared" si="426"/>
        <v>0</v>
      </c>
      <c r="JM173" s="831">
        <f t="shared" si="426"/>
        <v>0</v>
      </c>
      <c r="JN173" s="831">
        <f t="shared" si="426"/>
        <v>0</v>
      </c>
      <c r="JO173" s="831">
        <f t="shared" si="426"/>
        <v>0</v>
      </c>
      <c r="JP173" s="831">
        <f t="shared" si="426"/>
        <v>0</v>
      </c>
      <c r="JQ173" s="831">
        <f t="shared" si="426"/>
        <v>0</v>
      </c>
      <c r="JR173" s="831">
        <f t="shared" si="426"/>
        <v>0</v>
      </c>
      <c r="JS173" s="831">
        <f t="shared" si="426"/>
        <v>0</v>
      </c>
      <c r="JT173" s="831">
        <f t="shared" si="426"/>
        <v>0</v>
      </c>
      <c r="JU173" s="831">
        <f t="shared" si="426"/>
        <v>0</v>
      </c>
      <c r="JV173" s="831">
        <f t="shared" si="426"/>
        <v>0</v>
      </c>
      <c r="JW173" s="831">
        <f t="shared" si="426"/>
        <v>0</v>
      </c>
      <c r="JX173" s="831">
        <f t="shared" si="426"/>
        <v>0</v>
      </c>
      <c r="JY173" s="831">
        <f t="shared" si="426"/>
        <v>0</v>
      </c>
      <c r="JZ173" s="831">
        <f t="shared" si="426"/>
        <v>0</v>
      </c>
      <c r="KA173" s="831">
        <f t="shared" si="426"/>
        <v>0</v>
      </c>
      <c r="KB173" s="831">
        <f t="shared" si="426"/>
        <v>0</v>
      </c>
      <c r="KC173" s="831">
        <f t="shared" si="426"/>
        <v>0</v>
      </c>
      <c r="KD173" s="831">
        <f t="shared" si="426"/>
        <v>0</v>
      </c>
      <c r="KE173" s="831">
        <f t="shared" si="426"/>
        <v>0</v>
      </c>
      <c r="KF173" s="831">
        <f t="shared" si="426"/>
        <v>0</v>
      </c>
      <c r="KG173" s="831">
        <f t="shared" si="426"/>
        <v>0</v>
      </c>
      <c r="KH173" s="831">
        <f t="shared" si="426"/>
        <v>0</v>
      </c>
      <c r="KI173" s="831">
        <f t="shared" si="426"/>
        <v>0</v>
      </c>
      <c r="KJ173" s="831">
        <f t="shared" si="426"/>
        <v>0</v>
      </c>
      <c r="KK173" s="831">
        <f t="shared" si="426"/>
        <v>0</v>
      </c>
      <c r="KL173" s="831">
        <f t="shared" si="426"/>
        <v>0</v>
      </c>
      <c r="KM173" s="831">
        <f t="shared" si="426"/>
        <v>0</v>
      </c>
      <c r="KN173" s="831">
        <f t="shared" si="426"/>
        <v>0</v>
      </c>
      <c r="KO173" s="831">
        <f t="shared" si="426"/>
        <v>0</v>
      </c>
      <c r="KP173" s="831">
        <f t="shared" si="426"/>
        <v>0</v>
      </c>
      <c r="KQ173" s="831">
        <f t="shared" si="426"/>
        <v>0</v>
      </c>
      <c r="KR173" s="831">
        <f t="shared" si="426"/>
        <v>0</v>
      </c>
      <c r="KS173" s="831">
        <f t="shared" si="426"/>
        <v>0</v>
      </c>
      <c r="KT173" s="831">
        <f t="shared" si="426"/>
        <v>0</v>
      </c>
      <c r="KU173" s="831">
        <f t="shared" si="426"/>
        <v>0</v>
      </c>
      <c r="KV173" s="831">
        <f t="shared" si="426"/>
        <v>0</v>
      </c>
      <c r="KW173" s="831">
        <f t="shared" si="426"/>
        <v>0</v>
      </c>
      <c r="KX173" s="831">
        <f t="shared" si="426"/>
        <v>0</v>
      </c>
      <c r="KY173" s="831">
        <f t="shared" si="426"/>
        <v>0</v>
      </c>
      <c r="KZ173" s="831">
        <f t="shared" si="426"/>
        <v>0</v>
      </c>
      <c r="LA173" s="831">
        <f t="shared" si="426"/>
        <v>0</v>
      </c>
      <c r="LB173" s="831">
        <f t="shared" si="426"/>
        <v>0</v>
      </c>
      <c r="LC173" s="831">
        <f t="shared" si="426"/>
        <v>0</v>
      </c>
      <c r="LD173" s="831">
        <f t="shared" si="426"/>
        <v>0</v>
      </c>
      <c r="LE173" s="831">
        <f t="shared" si="426"/>
        <v>0</v>
      </c>
      <c r="LF173" s="831">
        <f t="shared" si="426"/>
        <v>0</v>
      </c>
      <c r="LG173" s="831">
        <f t="shared" si="426"/>
        <v>0</v>
      </c>
      <c r="LH173" s="831">
        <f t="shared" si="426"/>
        <v>0</v>
      </c>
      <c r="LI173" s="831">
        <f t="shared" si="426"/>
        <v>0</v>
      </c>
      <c r="LJ173" s="831">
        <f t="shared" si="426"/>
        <v>0</v>
      </c>
      <c r="LK173" s="831">
        <f t="shared" si="426"/>
        <v>0</v>
      </c>
      <c r="LL173" s="831">
        <f t="shared" si="426"/>
        <v>0</v>
      </c>
      <c r="LM173" s="831">
        <f t="shared" si="426"/>
        <v>0</v>
      </c>
      <c r="LN173" s="831">
        <f t="shared" si="426"/>
        <v>0</v>
      </c>
      <c r="LO173" s="831">
        <f t="shared" si="426"/>
        <v>0</v>
      </c>
      <c r="LP173" s="831">
        <f t="shared" si="426"/>
        <v>0</v>
      </c>
      <c r="LQ173" s="831">
        <f t="shared" si="426"/>
        <v>0</v>
      </c>
      <c r="LR173" s="831">
        <f t="shared" si="426"/>
        <v>0</v>
      </c>
      <c r="LS173" s="831">
        <f t="shared" si="426"/>
        <v>0</v>
      </c>
      <c r="LT173" s="831">
        <f t="shared" si="426"/>
        <v>0</v>
      </c>
      <c r="LU173" s="831">
        <f t="shared" si="427"/>
        <v>0</v>
      </c>
      <c r="LV173" s="831">
        <f t="shared" si="427"/>
        <v>0</v>
      </c>
      <c r="LW173" s="831">
        <f t="shared" si="427"/>
        <v>0</v>
      </c>
      <c r="LX173" s="831">
        <f t="shared" si="427"/>
        <v>0</v>
      </c>
      <c r="LY173" s="831">
        <f t="shared" si="427"/>
        <v>0</v>
      </c>
      <c r="LZ173" s="831">
        <f t="shared" si="427"/>
        <v>0</v>
      </c>
      <c r="MA173" s="831">
        <f t="shared" si="427"/>
        <v>0</v>
      </c>
      <c r="MB173" s="831">
        <f t="shared" si="427"/>
        <v>0</v>
      </c>
      <c r="MC173" s="831">
        <f t="shared" si="427"/>
        <v>0</v>
      </c>
      <c r="MD173" s="831">
        <f t="shared" si="427"/>
        <v>0</v>
      </c>
      <c r="ME173" s="831">
        <f t="shared" si="427"/>
        <v>0</v>
      </c>
      <c r="MF173" s="831">
        <f t="shared" si="427"/>
        <v>0</v>
      </c>
      <c r="MG173" s="831">
        <f t="shared" si="427"/>
        <v>0</v>
      </c>
      <c r="MH173" s="831">
        <f t="shared" si="427"/>
        <v>0</v>
      </c>
      <c r="MI173" s="831">
        <f t="shared" si="427"/>
        <v>0</v>
      </c>
      <c r="MJ173" s="831">
        <f t="shared" si="427"/>
        <v>0</v>
      </c>
      <c r="MK173" s="831">
        <f t="shared" si="427"/>
        <v>0</v>
      </c>
      <c r="ML173" s="831">
        <f t="shared" si="427"/>
        <v>0</v>
      </c>
      <c r="MM173" s="831">
        <f t="shared" si="427"/>
        <v>0</v>
      </c>
      <c r="MN173" s="831">
        <f t="shared" si="427"/>
        <v>0</v>
      </c>
      <c r="MO173" s="831">
        <f t="shared" si="427"/>
        <v>0</v>
      </c>
      <c r="MP173" s="831">
        <f t="shared" si="427"/>
        <v>0</v>
      </c>
      <c r="MQ173" s="831">
        <f t="shared" si="427"/>
        <v>0</v>
      </c>
      <c r="MR173" s="831">
        <f t="shared" si="427"/>
        <v>0</v>
      </c>
      <c r="MS173" s="831">
        <f t="shared" si="427"/>
        <v>0</v>
      </c>
      <c r="MT173" s="831">
        <f t="shared" si="427"/>
        <v>0</v>
      </c>
      <c r="MU173" s="831">
        <f t="shared" si="427"/>
        <v>0</v>
      </c>
      <c r="MV173" s="831">
        <f t="shared" si="427"/>
        <v>0</v>
      </c>
      <c r="MW173" s="831">
        <f t="shared" si="427"/>
        <v>0</v>
      </c>
      <c r="MX173" s="831">
        <f t="shared" si="427"/>
        <v>0</v>
      </c>
      <c r="MY173" s="831">
        <f t="shared" si="427"/>
        <v>0</v>
      </c>
      <c r="MZ173" s="831">
        <f t="shared" si="427"/>
        <v>0</v>
      </c>
      <c r="NA173" s="831">
        <f t="shared" si="427"/>
        <v>0</v>
      </c>
      <c r="NB173" s="831">
        <f t="shared" si="427"/>
        <v>0</v>
      </c>
      <c r="NC173" s="831">
        <f t="shared" si="427"/>
        <v>0</v>
      </c>
      <c r="ND173" s="831">
        <f t="shared" si="427"/>
        <v>0</v>
      </c>
      <c r="NE173" s="831">
        <f t="shared" si="427"/>
        <v>0</v>
      </c>
      <c r="NF173" s="831">
        <f t="shared" si="427"/>
        <v>0</v>
      </c>
      <c r="NG173" s="831">
        <f t="shared" si="427"/>
        <v>0</v>
      </c>
      <c r="NH173" s="831">
        <f t="shared" si="427"/>
        <v>0</v>
      </c>
      <c r="NI173" s="831">
        <f t="shared" si="427"/>
        <v>0</v>
      </c>
      <c r="NJ173" s="831">
        <f t="shared" si="427"/>
        <v>0</v>
      </c>
      <c r="NK173" s="831">
        <f t="shared" si="427"/>
        <v>0</v>
      </c>
      <c r="NL173" s="831">
        <f t="shared" si="427"/>
        <v>0</v>
      </c>
      <c r="NM173" s="831">
        <f t="shared" si="427"/>
        <v>0</v>
      </c>
      <c r="NN173" s="831">
        <f t="shared" si="427"/>
        <v>0</v>
      </c>
      <c r="NO173" s="831">
        <f t="shared" si="427"/>
        <v>0</v>
      </c>
      <c r="NP173" s="831">
        <f t="shared" si="427"/>
        <v>0</v>
      </c>
      <c r="NQ173" s="831">
        <f t="shared" si="427"/>
        <v>0</v>
      </c>
      <c r="NR173" s="831">
        <f t="shared" si="427"/>
        <v>0</v>
      </c>
      <c r="NS173" s="831">
        <f t="shared" si="427"/>
        <v>0</v>
      </c>
      <c r="NT173" s="831">
        <f t="shared" si="427"/>
        <v>0</v>
      </c>
      <c r="NU173" s="831">
        <f t="shared" si="427"/>
        <v>0</v>
      </c>
      <c r="NV173" s="831">
        <f t="shared" si="427"/>
        <v>0</v>
      </c>
      <c r="NW173" s="831">
        <f t="shared" si="427"/>
        <v>0</v>
      </c>
      <c r="NX173" s="831">
        <f t="shared" si="427"/>
        <v>0</v>
      </c>
      <c r="NY173" s="831">
        <f t="shared" si="427"/>
        <v>0</v>
      </c>
      <c r="NZ173" s="831">
        <f t="shared" si="427"/>
        <v>0</v>
      </c>
      <c r="OA173" s="831">
        <f t="shared" si="427"/>
        <v>0</v>
      </c>
      <c r="OB173" s="831">
        <f t="shared" si="427"/>
        <v>0</v>
      </c>
      <c r="OC173" s="831">
        <f t="shared" si="427"/>
        <v>0</v>
      </c>
      <c r="OD173" s="831">
        <f t="shared" si="427"/>
        <v>0</v>
      </c>
      <c r="OE173" s="831">
        <f t="shared" si="427"/>
        <v>0</v>
      </c>
      <c r="OF173" s="831">
        <f t="shared" si="427"/>
        <v>0</v>
      </c>
      <c r="OG173" s="831">
        <f t="shared" si="428"/>
        <v>0</v>
      </c>
      <c r="OH173" s="831">
        <f t="shared" si="428"/>
        <v>0</v>
      </c>
      <c r="OI173" s="831">
        <f t="shared" si="428"/>
        <v>0</v>
      </c>
      <c r="OJ173" s="831">
        <f t="shared" si="428"/>
        <v>0</v>
      </c>
      <c r="OK173" s="831">
        <f t="shared" si="428"/>
        <v>0</v>
      </c>
      <c r="OL173" s="831">
        <f t="shared" si="428"/>
        <v>0</v>
      </c>
      <c r="OM173" s="831">
        <f t="shared" si="428"/>
        <v>0</v>
      </c>
      <c r="ON173" s="831">
        <f t="shared" si="428"/>
        <v>0</v>
      </c>
      <c r="OO173" s="831">
        <f t="shared" si="428"/>
        <v>0</v>
      </c>
      <c r="OP173" s="831">
        <f t="shared" si="428"/>
        <v>0</v>
      </c>
      <c r="OQ173" s="831">
        <f t="shared" si="428"/>
        <v>0</v>
      </c>
      <c r="OR173" s="831">
        <f t="shared" si="428"/>
        <v>0</v>
      </c>
      <c r="OS173" s="831">
        <f t="shared" si="428"/>
        <v>0</v>
      </c>
      <c r="OT173" s="831">
        <f t="shared" si="428"/>
        <v>0</v>
      </c>
      <c r="OU173" s="831">
        <f t="shared" si="428"/>
        <v>0</v>
      </c>
      <c r="OV173" s="831">
        <f t="shared" si="428"/>
        <v>0</v>
      </c>
      <c r="OW173" s="831">
        <f t="shared" si="428"/>
        <v>0</v>
      </c>
      <c r="OX173" s="831">
        <f t="shared" si="428"/>
        <v>0</v>
      </c>
      <c r="OY173" s="831">
        <f t="shared" si="428"/>
        <v>0</v>
      </c>
      <c r="OZ173" s="831">
        <f t="shared" si="428"/>
        <v>0</v>
      </c>
      <c r="PA173" s="831">
        <f t="shared" si="428"/>
        <v>0</v>
      </c>
      <c r="PB173" s="831">
        <f t="shared" si="428"/>
        <v>0</v>
      </c>
      <c r="PC173" s="831">
        <f t="shared" si="428"/>
        <v>0</v>
      </c>
      <c r="PD173" s="831">
        <f t="shared" si="428"/>
        <v>0</v>
      </c>
      <c r="PE173" s="831">
        <f t="shared" si="428"/>
        <v>0</v>
      </c>
      <c r="PF173" s="831">
        <f t="shared" si="428"/>
        <v>0</v>
      </c>
      <c r="PG173" s="831">
        <f t="shared" si="428"/>
        <v>0</v>
      </c>
      <c r="PH173" s="831">
        <f t="shared" si="428"/>
        <v>0</v>
      </c>
      <c r="PI173" s="831">
        <f t="shared" si="428"/>
        <v>0</v>
      </c>
      <c r="PJ173" s="831">
        <f t="shared" si="428"/>
        <v>0</v>
      </c>
      <c r="PK173" s="831">
        <f t="shared" si="428"/>
        <v>0</v>
      </c>
      <c r="PL173" s="831">
        <f t="shared" si="428"/>
        <v>0</v>
      </c>
      <c r="PM173" s="831">
        <f t="shared" si="428"/>
        <v>0</v>
      </c>
      <c r="PN173" s="831">
        <f t="shared" si="428"/>
        <v>0</v>
      </c>
      <c r="PO173" s="831">
        <f t="shared" si="428"/>
        <v>0</v>
      </c>
      <c r="PP173" s="831">
        <f t="shared" si="428"/>
        <v>0</v>
      </c>
      <c r="PQ173" s="831">
        <f t="shared" si="428"/>
        <v>0</v>
      </c>
      <c r="PR173" s="831">
        <f t="shared" si="428"/>
        <v>0</v>
      </c>
      <c r="PS173" s="831">
        <f t="shared" si="428"/>
        <v>0</v>
      </c>
      <c r="PT173" s="831">
        <f t="shared" si="428"/>
        <v>0</v>
      </c>
      <c r="PU173" s="831">
        <f t="shared" si="428"/>
        <v>0</v>
      </c>
      <c r="PV173" s="831">
        <f t="shared" si="428"/>
        <v>0</v>
      </c>
      <c r="PW173" s="831">
        <f t="shared" si="428"/>
        <v>0</v>
      </c>
      <c r="PX173" s="831">
        <f t="shared" si="428"/>
        <v>0</v>
      </c>
      <c r="PY173" s="831">
        <f t="shared" si="428"/>
        <v>0</v>
      </c>
      <c r="PZ173" s="831">
        <f t="shared" si="428"/>
        <v>0</v>
      </c>
      <c r="QA173" s="831">
        <f t="shared" si="428"/>
        <v>0</v>
      </c>
      <c r="QB173" s="831">
        <f t="shared" si="428"/>
        <v>0</v>
      </c>
      <c r="QC173" s="831">
        <f t="shared" si="428"/>
        <v>0</v>
      </c>
      <c r="QD173" s="831">
        <f t="shared" si="428"/>
        <v>0</v>
      </c>
      <c r="QE173" s="831">
        <f t="shared" si="428"/>
        <v>0</v>
      </c>
      <c r="QF173" s="831">
        <f t="shared" si="428"/>
        <v>0</v>
      </c>
      <c r="QG173" s="831">
        <f t="shared" si="428"/>
        <v>0</v>
      </c>
      <c r="QH173" s="831">
        <f t="shared" si="428"/>
        <v>0</v>
      </c>
      <c r="QI173" s="831">
        <f t="shared" si="428"/>
        <v>0</v>
      </c>
      <c r="QJ173" s="831">
        <f t="shared" si="428"/>
        <v>0</v>
      </c>
      <c r="QK173" s="831">
        <f t="shared" si="428"/>
        <v>0</v>
      </c>
      <c r="QL173" s="831">
        <f t="shared" si="428"/>
        <v>0</v>
      </c>
      <c r="QM173" s="831">
        <f t="shared" si="428"/>
        <v>0</v>
      </c>
      <c r="QN173" s="831">
        <f t="shared" si="428"/>
        <v>0</v>
      </c>
      <c r="QO173" s="831">
        <f t="shared" si="428"/>
        <v>0</v>
      </c>
      <c r="QP173" s="831">
        <f t="shared" si="428"/>
        <v>0</v>
      </c>
      <c r="QQ173" s="831">
        <f t="shared" si="428"/>
        <v>0</v>
      </c>
      <c r="QR173" s="831">
        <f t="shared" si="428"/>
        <v>0</v>
      </c>
      <c r="QS173" s="831">
        <f t="shared" si="429"/>
        <v>0</v>
      </c>
      <c r="QT173" s="831">
        <f t="shared" si="429"/>
        <v>0</v>
      </c>
      <c r="QU173" s="831">
        <f t="shared" si="429"/>
        <v>0</v>
      </c>
      <c r="QV173" s="831">
        <f t="shared" si="429"/>
        <v>0</v>
      </c>
      <c r="QW173" s="831">
        <f t="shared" si="429"/>
        <v>0</v>
      </c>
      <c r="QX173" s="831">
        <f t="shared" si="429"/>
        <v>0</v>
      </c>
      <c r="QY173" s="831">
        <f t="shared" si="429"/>
        <v>0</v>
      </c>
      <c r="QZ173" s="831">
        <f t="shared" si="429"/>
        <v>0</v>
      </c>
      <c r="RA173" s="831">
        <f t="shared" si="429"/>
        <v>0</v>
      </c>
      <c r="RB173" s="831">
        <f t="shared" si="429"/>
        <v>0</v>
      </c>
      <c r="RC173" s="831">
        <f t="shared" si="429"/>
        <v>0</v>
      </c>
      <c r="RD173" s="831">
        <f t="shared" si="429"/>
        <v>0</v>
      </c>
      <c r="RE173" s="831">
        <f t="shared" si="429"/>
        <v>0</v>
      </c>
      <c r="RF173" s="831">
        <f t="shared" si="429"/>
        <v>0</v>
      </c>
      <c r="RG173" s="831">
        <f t="shared" si="429"/>
        <v>0</v>
      </c>
      <c r="RH173" s="831">
        <f t="shared" si="429"/>
        <v>0</v>
      </c>
      <c r="RI173" s="831">
        <f t="shared" si="429"/>
        <v>0</v>
      </c>
      <c r="RJ173" s="831">
        <f t="shared" si="429"/>
        <v>0</v>
      </c>
      <c r="RK173" s="831">
        <f t="shared" si="429"/>
        <v>0</v>
      </c>
      <c r="RL173" s="831">
        <f t="shared" si="429"/>
        <v>0</v>
      </c>
      <c r="RM173" s="831">
        <f t="shared" si="429"/>
        <v>0</v>
      </c>
      <c r="RN173" s="831">
        <f t="shared" si="429"/>
        <v>0</v>
      </c>
      <c r="RO173" s="831">
        <f t="shared" si="429"/>
        <v>0</v>
      </c>
      <c r="RP173" s="831">
        <f t="shared" si="429"/>
        <v>0</v>
      </c>
      <c r="RQ173" s="831">
        <f t="shared" si="429"/>
        <v>0</v>
      </c>
      <c r="RR173" s="831">
        <f t="shared" si="429"/>
        <v>0</v>
      </c>
      <c r="RS173" s="831">
        <f t="shared" si="429"/>
        <v>0</v>
      </c>
      <c r="RT173" s="831">
        <f t="shared" si="429"/>
        <v>0</v>
      </c>
      <c r="RU173" s="831">
        <f t="shared" si="429"/>
        <v>0</v>
      </c>
      <c r="RV173" s="831">
        <f t="shared" si="429"/>
        <v>0</v>
      </c>
      <c r="RW173" s="831">
        <f t="shared" si="429"/>
        <v>0</v>
      </c>
      <c r="RX173" s="831">
        <f t="shared" si="429"/>
        <v>0</v>
      </c>
      <c r="RY173" s="831">
        <f t="shared" si="429"/>
        <v>0</v>
      </c>
      <c r="RZ173" s="831">
        <f t="shared" si="429"/>
        <v>0</v>
      </c>
      <c r="SA173" s="831">
        <f t="shared" si="429"/>
        <v>0</v>
      </c>
      <c r="SB173" s="831">
        <f t="shared" si="429"/>
        <v>0</v>
      </c>
      <c r="SC173" s="831">
        <f t="shared" si="429"/>
        <v>0</v>
      </c>
      <c r="SD173" s="831">
        <f t="shared" si="429"/>
        <v>0</v>
      </c>
      <c r="SE173" s="831">
        <f t="shared" si="429"/>
        <v>0</v>
      </c>
      <c r="SF173" s="831">
        <f t="shared" si="429"/>
        <v>0</v>
      </c>
      <c r="SG173" s="831">
        <f t="shared" si="429"/>
        <v>0</v>
      </c>
      <c r="SH173" s="831">
        <f t="shared" si="429"/>
        <v>0</v>
      </c>
      <c r="SI173" s="831">
        <f t="shared" si="429"/>
        <v>0</v>
      </c>
      <c r="SJ173" s="831">
        <f t="shared" si="429"/>
        <v>0</v>
      </c>
      <c r="SK173" s="267">
        <f t="shared" si="420"/>
        <v>0</v>
      </c>
      <c r="SL173" s="254"/>
      <c r="SM173" s="242"/>
      <c r="SN173" s="242"/>
      <c r="SO173" s="242"/>
    </row>
    <row r="174" spans="1:509" outlineLevel="3" x14ac:dyDescent="0.35">
      <c r="A174" s="242"/>
      <c r="B174" s="251"/>
      <c r="C174" s="438">
        <f t="shared" si="421"/>
        <v>4</v>
      </c>
      <c r="D174" s="267"/>
      <c r="E174" s="316">
        <f t="shared" si="402"/>
        <v>33</v>
      </c>
      <c r="F174" s="322"/>
      <c r="G174" s="322"/>
      <c r="H174" s="267"/>
      <c r="I174" s="540"/>
      <c r="J174" s="554" t="s">
        <v>858</v>
      </c>
      <c r="K174" s="541"/>
      <c r="L174" s="831">
        <f t="shared" si="430"/>
        <v>0</v>
      </c>
      <c r="M174" s="831">
        <f t="shared" si="430"/>
        <v>0</v>
      </c>
      <c r="N174" s="831">
        <f t="shared" si="430"/>
        <v>0</v>
      </c>
      <c r="O174" s="831">
        <f t="shared" si="430"/>
        <v>0</v>
      </c>
      <c r="P174" s="831">
        <f t="shared" si="430"/>
        <v>0</v>
      </c>
      <c r="Q174" s="831">
        <f t="shared" si="430"/>
        <v>0</v>
      </c>
      <c r="R174" s="831">
        <f t="shared" si="430"/>
        <v>0</v>
      </c>
      <c r="S174" s="831">
        <f t="shared" si="430"/>
        <v>0</v>
      </c>
      <c r="T174" s="831">
        <f t="shared" si="430"/>
        <v>0</v>
      </c>
      <c r="U174" s="831">
        <f t="shared" si="430"/>
        <v>0</v>
      </c>
      <c r="V174" s="831">
        <f t="shared" si="430"/>
        <v>0</v>
      </c>
      <c r="W174" s="831">
        <f t="shared" si="430"/>
        <v>0</v>
      </c>
      <c r="X174" s="831">
        <f t="shared" si="430"/>
        <v>0</v>
      </c>
      <c r="Y174" s="831">
        <f t="shared" si="430"/>
        <v>0</v>
      </c>
      <c r="Z174" s="831">
        <f t="shared" si="430"/>
        <v>0</v>
      </c>
      <c r="AA174" s="831">
        <f t="shared" si="430"/>
        <v>0</v>
      </c>
      <c r="AB174" s="831">
        <f t="shared" si="422"/>
        <v>0</v>
      </c>
      <c r="AC174" s="831">
        <f t="shared" si="422"/>
        <v>0</v>
      </c>
      <c r="AD174" s="831">
        <f t="shared" si="422"/>
        <v>0</v>
      </c>
      <c r="AE174" s="831">
        <f t="shared" si="422"/>
        <v>0</v>
      </c>
      <c r="AF174" s="831">
        <f t="shared" si="422"/>
        <v>0</v>
      </c>
      <c r="AG174" s="831">
        <f t="shared" si="422"/>
        <v>0</v>
      </c>
      <c r="AH174" s="831">
        <f t="shared" si="422"/>
        <v>0</v>
      </c>
      <c r="AI174" s="831">
        <f t="shared" si="422"/>
        <v>0</v>
      </c>
      <c r="AJ174" s="831">
        <f t="shared" si="422"/>
        <v>0</v>
      </c>
      <c r="AK174" s="831">
        <f t="shared" si="422"/>
        <v>0</v>
      </c>
      <c r="AL174" s="831">
        <f t="shared" si="422"/>
        <v>0</v>
      </c>
      <c r="AM174" s="831">
        <f t="shared" si="422"/>
        <v>0</v>
      </c>
      <c r="AN174" s="831">
        <f t="shared" si="422"/>
        <v>0</v>
      </c>
      <c r="AO174" s="831">
        <f t="shared" si="422"/>
        <v>0</v>
      </c>
      <c r="AP174" s="831">
        <f t="shared" si="422"/>
        <v>0</v>
      </c>
      <c r="AQ174" s="831">
        <f t="shared" si="422"/>
        <v>0</v>
      </c>
      <c r="AR174" s="831">
        <f t="shared" si="422"/>
        <v>0</v>
      </c>
      <c r="AS174" s="831">
        <f t="shared" si="422"/>
        <v>0</v>
      </c>
      <c r="AT174" s="831">
        <f t="shared" si="422"/>
        <v>0</v>
      </c>
      <c r="AU174" s="831">
        <f t="shared" si="422"/>
        <v>0</v>
      </c>
      <c r="AV174" s="831">
        <f t="shared" si="422"/>
        <v>0</v>
      </c>
      <c r="AW174" s="831">
        <f t="shared" si="422"/>
        <v>0</v>
      </c>
      <c r="AX174" s="831">
        <f t="shared" si="422"/>
        <v>0</v>
      </c>
      <c r="AY174" s="831">
        <f t="shared" si="422"/>
        <v>0</v>
      </c>
      <c r="AZ174" s="831">
        <f t="shared" si="422"/>
        <v>0</v>
      </c>
      <c r="BA174" s="831">
        <f t="shared" si="422"/>
        <v>0</v>
      </c>
      <c r="BB174" s="831">
        <f t="shared" si="422"/>
        <v>0</v>
      </c>
      <c r="BC174" s="831">
        <f t="shared" si="422"/>
        <v>0</v>
      </c>
      <c r="BD174" s="831">
        <f t="shared" si="422"/>
        <v>0</v>
      </c>
      <c r="BE174" s="831">
        <f t="shared" si="422"/>
        <v>0</v>
      </c>
      <c r="BF174" s="831">
        <f t="shared" si="422"/>
        <v>0</v>
      </c>
      <c r="BG174" s="831">
        <f t="shared" si="422"/>
        <v>0</v>
      </c>
      <c r="BH174" s="831">
        <f t="shared" si="422"/>
        <v>0</v>
      </c>
      <c r="BI174" s="831">
        <f t="shared" si="422"/>
        <v>0</v>
      </c>
      <c r="BJ174" s="831">
        <f t="shared" si="422"/>
        <v>0</v>
      </c>
      <c r="BK174" s="831">
        <f t="shared" si="422"/>
        <v>0</v>
      </c>
      <c r="BL174" s="831">
        <f t="shared" si="422"/>
        <v>0</v>
      </c>
      <c r="BM174" s="831">
        <f t="shared" si="422"/>
        <v>0</v>
      </c>
      <c r="BN174" s="831">
        <f t="shared" si="422"/>
        <v>0</v>
      </c>
      <c r="BO174" s="831">
        <f t="shared" si="422"/>
        <v>0</v>
      </c>
      <c r="BP174" s="831">
        <f t="shared" si="422"/>
        <v>0</v>
      </c>
      <c r="BQ174" s="831">
        <f t="shared" si="422"/>
        <v>0</v>
      </c>
      <c r="BR174" s="831">
        <f t="shared" si="422"/>
        <v>0</v>
      </c>
      <c r="BS174" s="831">
        <f t="shared" si="422"/>
        <v>0</v>
      </c>
      <c r="BT174" s="831">
        <f t="shared" si="422"/>
        <v>0</v>
      </c>
      <c r="BU174" s="831">
        <f t="shared" si="422"/>
        <v>0</v>
      </c>
      <c r="BV174" s="831">
        <f t="shared" si="422"/>
        <v>0</v>
      </c>
      <c r="BW174" s="831">
        <f t="shared" si="422"/>
        <v>0</v>
      </c>
      <c r="BX174" s="831">
        <f t="shared" si="422"/>
        <v>0</v>
      </c>
      <c r="BY174" s="831">
        <f t="shared" si="423"/>
        <v>0</v>
      </c>
      <c r="BZ174" s="831">
        <f t="shared" si="423"/>
        <v>0</v>
      </c>
      <c r="CA174" s="831">
        <f t="shared" si="423"/>
        <v>0</v>
      </c>
      <c r="CB174" s="831">
        <f t="shared" si="423"/>
        <v>0</v>
      </c>
      <c r="CC174" s="831">
        <f t="shared" si="423"/>
        <v>0</v>
      </c>
      <c r="CD174" s="831">
        <f t="shared" si="423"/>
        <v>0</v>
      </c>
      <c r="CE174" s="831">
        <f t="shared" si="423"/>
        <v>0</v>
      </c>
      <c r="CF174" s="831">
        <f t="shared" si="423"/>
        <v>0</v>
      </c>
      <c r="CG174" s="831">
        <f t="shared" si="423"/>
        <v>0</v>
      </c>
      <c r="CH174" s="831">
        <f t="shared" si="423"/>
        <v>0</v>
      </c>
      <c r="CI174" s="831">
        <f t="shared" si="423"/>
        <v>0</v>
      </c>
      <c r="CJ174" s="831">
        <f t="shared" si="423"/>
        <v>0</v>
      </c>
      <c r="CK174" s="831">
        <f t="shared" si="423"/>
        <v>0</v>
      </c>
      <c r="CL174" s="831">
        <f t="shared" si="423"/>
        <v>0</v>
      </c>
      <c r="CM174" s="831">
        <f t="shared" si="423"/>
        <v>0</v>
      </c>
      <c r="CN174" s="831">
        <f t="shared" si="423"/>
        <v>0</v>
      </c>
      <c r="CO174" s="831">
        <f t="shared" si="423"/>
        <v>0</v>
      </c>
      <c r="CP174" s="831">
        <f t="shared" si="423"/>
        <v>0</v>
      </c>
      <c r="CQ174" s="831">
        <f t="shared" si="423"/>
        <v>0</v>
      </c>
      <c r="CR174" s="831">
        <f t="shared" si="423"/>
        <v>0</v>
      </c>
      <c r="CS174" s="831">
        <f t="shared" si="423"/>
        <v>0</v>
      </c>
      <c r="CT174" s="831">
        <f t="shared" si="423"/>
        <v>0</v>
      </c>
      <c r="CU174" s="831">
        <f t="shared" si="423"/>
        <v>0</v>
      </c>
      <c r="CV174" s="831">
        <f t="shared" si="423"/>
        <v>0</v>
      </c>
      <c r="CW174" s="831">
        <f t="shared" si="423"/>
        <v>0</v>
      </c>
      <c r="CX174" s="831">
        <f t="shared" si="423"/>
        <v>0</v>
      </c>
      <c r="CY174" s="831">
        <f t="shared" si="423"/>
        <v>0</v>
      </c>
      <c r="CZ174" s="831">
        <f t="shared" si="423"/>
        <v>0</v>
      </c>
      <c r="DA174" s="831">
        <f t="shared" si="423"/>
        <v>0</v>
      </c>
      <c r="DB174" s="831">
        <f t="shared" si="423"/>
        <v>0</v>
      </c>
      <c r="DC174" s="831">
        <f t="shared" si="423"/>
        <v>0</v>
      </c>
      <c r="DD174" s="831">
        <f t="shared" si="423"/>
        <v>0</v>
      </c>
      <c r="DE174" s="831">
        <f t="shared" si="423"/>
        <v>0</v>
      </c>
      <c r="DF174" s="831">
        <f t="shared" si="423"/>
        <v>0</v>
      </c>
      <c r="DG174" s="831">
        <f t="shared" si="423"/>
        <v>0</v>
      </c>
      <c r="DH174" s="831">
        <f t="shared" si="423"/>
        <v>0</v>
      </c>
      <c r="DI174" s="831">
        <f t="shared" si="423"/>
        <v>0</v>
      </c>
      <c r="DJ174" s="831">
        <f t="shared" si="423"/>
        <v>0</v>
      </c>
      <c r="DK174" s="831">
        <f t="shared" si="423"/>
        <v>0</v>
      </c>
      <c r="DL174" s="831">
        <f t="shared" si="423"/>
        <v>0</v>
      </c>
      <c r="DM174" s="831">
        <f t="shared" si="423"/>
        <v>0</v>
      </c>
      <c r="DN174" s="831">
        <f t="shared" si="423"/>
        <v>0</v>
      </c>
      <c r="DO174" s="831">
        <f t="shared" si="423"/>
        <v>0</v>
      </c>
      <c r="DP174" s="831">
        <f t="shared" si="423"/>
        <v>0</v>
      </c>
      <c r="DQ174" s="831">
        <f t="shared" si="423"/>
        <v>0</v>
      </c>
      <c r="DR174" s="831">
        <f t="shared" si="423"/>
        <v>0</v>
      </c>
      <c r="DS174" s="831">
        <f t="shared" si="423"/>
        <v>0</v>
      </c>
      <c r="DT174" s="831">
        <f t="shared" si="423"/>
        <v>0</v>
      </c>
      <c r="DU174" s="831">
        <f t="shared" si="423"/>
        <v>0</v>
      </c>
      <c r="DV174" s="831">
        <f t="shared" si="423"/>
        <v>0</v>
      </c>
      <c r="DW174" s="831">
        <f t="shared" si="423"/>
        <v>0</v>
      </c>
      <c r="DX174" s="831">
        <f t="shared" si="423"/>
        <v>0</v>
      </c>
      <c r="DY174" s="831">
        <f t="shared" si="423"/>
        <v>0</v>
      </c>
      <c r="DZ174" s="831">
        <f t="shared" si="423"/>
        <v>0</v>
      </c>
      <c r="EA174" s="831">
        <f t="shared" si="423"/>
        <v>0</v>
      </c>
      <c r="EB174" s="831">
        <f t="shared" si="423"/>
        <v>0</v>
      </c>
      <c r="EC174" s="831">
        <f t="shared" si="423"/>
        <v>0</v>
      </c>
      <c r="ED174" s="831">
        <f t="shared" si="423"/>
        <v>0</v>
      </c>
      <c r="EE174" s="831">
        <f t="shared" si="423"/>
        <v>0</v>
      </c>
      <c r="EF174" s="831">
        <f t="shared" si="423"/>
        <v>0</v>
      </c>
      <c r="EG174" s="831">
        <f t="shared" si="423"/>
        <v>0</v>
      </c>
      <c r="EH174" s="831">
        <f t="shared" si="423"/>
        <v>0</v>
      </c>
      <c r="EI174" s="831">
        <f t="shared" si="423"/>
        <v>0</v>
      </c>
      <c r="EJ174" s="831">
        <f t="shared" si="423"/>
        <v>0</v>
      </c>
      <c r="EK174" s="831">
        <f t="shared" si="424"/>
        <v>0</v>
      </c>
      <c r="EL174" s="831">
        <f t="shared" si="424"/>
        <v>0</v>
      </c>
      <c r="EM174" s="831">
        <f t="shared" si="424"/>
        <v>0</v>
      </c>
      <c r="EN174" s="831">
        <f t="shared" si="424"/>
        <v>0</v>
      </c>
      <c r="EO174" s="831">
        <f t="shared" si="424"/>
        <v>0</v>
      </c>
      <c r="EP174" s="831">
        <f t="shared" si="424"/>
        <v>0</v>
      </c>
      <c r="EQ174" s="831">
        <f t="shared" si="424"/>
        <v>0</v>
      </c>
      <c r="ER174" s="831">
        <f t="shared" si="424"/>
        <v>0</v>
      </c>
      <c r="ES174" s="831">
        <f t="shared" si="424"/>
        <v>0</v>
      </c>
      <c r="ET174" s="831">
        <f t="shared" si="424"/>
        <v>0</v>
      </c>
      <c r="EU174" s="831">
        <f t="shared" si="424"/>
        <v>0</v>
      </c>
      <c r="EV174" s="831">
        <f t="shared" si="424"/>
        <v>0</v>
      </c>
      <c r="EW174" s="831">
        <f t="shared" si="424"/>
        <v>0</v>
      </c>
      <c r="EX174" s="831">
        <f t="shared" si="424"/>
        <v>0</v>
      </c>
      <c r="EY174" s="831">
        <f t="shared" si="424"/>
        <v>0</v>
      </c>
      <c r="EZ174" s="831">
        <f t="shared" si="424"/>
        <v>0</v>
      </c>
      <c r="FA174" s="831">
        <f t="shared" si="424"/>
        <v>0</v>
      </c>
      <c r="FB174" s="831">
        <f t="shared" si="424"/>
        <v>0</v>
      </c>
      <c r="FC174" s="831">
        <f t="shared" si="424"/>
        <v>0</v>
      </c>
      <c r="FD174" s="831">
        <f t="shared" si="424"/>
        <v>0</v>
      </c>
      <c r="FE174" s="831">
        <f t="shared" si="424"/>
        <v>0</v>
      </c>
      <c r="FF174" s="831">
        <f t="shared" si="424"/>
        <v>0</v>
      </c>
      <c r="FG174" s="831">
        <f t="shared" si="424"/>
        <v>0</v>
      </c>
      <c r="FH174" s="831">
        <f t="shared" si="424"/>
        <v>0</v>
      </c>
      <c r="FI174" s="831">
        <f t="shared" si="424"/>
        <v>0</v>
      </c>
      <c r="FJ174" s="831">
        <f t="shared" si="424"/>
        <v>0</v>
      </c>
      <c r="FK174" s="831">
        <f t="shared" si="424"/>
        <v>0</v>
      </c>
      <c r="FL174" s="831">
        <f t="shared" si="424"/>
        <v>0</v>
      </c>
      <c r="FM174" s="831">
        <f t="shared" si="424"/>
        <v>0</v>
      </c>
      <c r="FN174" s="831">
        <f t="shared" si="424"/>
        <v>0</v>
      </c>
      <c r="FO174" s="831">
        <f t="shared" si="424"/>
        <v>0</v>
      </c>
      <c r="FP174" s="831">
        <f t="shared" si="424"/>
        <v>0</v>
      </c>
      <c r="FQ174" s="831">
        <f t="shared" si="424"/>
        <v>0</v>
      </c>
      <c r="FR174" s="831">
        <f t="shared" si="424"/>
        <v>0</v>
      </c>
      <c r="FS174" s="831">
        <f t="shared" si="424"/>
        <v>0</v>
      </c>
      <c r="FT174" s="831">
        <f t="shared" si="424"/>
        <v>0</v>
      </c>
      <c r="FU174" s="831">
        <f t="shared" si="424"/>
        <v>0</v>
      </c>
      <c r="FV174" s="831">
        <f t="shared" si="424"/>
        <v>0</v>
      </c>
      <c r="FW174" s="831">
        <f t="shared" si="424"/>
        <v>0</v>
      </c>
      <c r="FX174" s="831">
        <f t="shared" si="424"/>
        <v>0</v>
      </c>
      <c r="FY174" s="831">
        <f t="shared" si="424"/>
        <v>0</v>
      </c>
      <c r="FZ174" s="831">
        <f t="shared" si="424"/>
        <v>0</v>
      </c>
      <c r="GA174" s="831">
        <f t="shared" si="424"/>
        <v>0</v>
      </c>
      <c r="GB174" s="831">
        <f t="shared" si="424"/>
        <v>0</v>
      </c>
      <c r="GC174" s="831">
        <f t="shared" si="424"/>
        <v>0</v>
      </c>
      <c r="GD174" s="831">
        <f t="shared" si="424"/>
        <v>0</v>
      </c>
      <c r="GE174" s="831">
        <f t="shared" si="424"/>
        <v>0</v>
      </c>
      <c r="GF174" s="831">
        <f t="shared" si="424"/>
        <v>0</v>
      </c>
      <c r="GG174" s="831">
        <f t="shared" si="424"/>
        <v>0</v>
      </c>
      <c r="GH174" s="831">
        <f t="shared" si="424"/>
        <v>0</v>
      </c>
      <c r="GI174" s="831">
        <f t="shared" si="424"/>
        <v>0</v>
      </c>
      <c r="GJ174" s="831">
        <f t="shared" si="424"/>
        <v>0</v>
      </c>
      <c r="GK174" s="831">
        <f t="shared" si="424"/>
        <v>0</v>
      </c>
      <c r="GL174" s="831">
        <f t="shared" si="424"/>
        <v>0</v>
      </c>
      <c r="GM174" s="831">
        <f t="shared" si="424"/>
        <v>0</v>
      </c>
      <c r="GN174" s="831">
        <f t="shared" si="424"/>
        <v>0</v>
      </c>
      <c r="GO174" s="831">
        <f t="shared" si="424"/>
        <v>0</v>
      </c>
      <c r="GP174" s="831">
        <f t="shared" si="424"/>
        <v>0</v>
      </c>
      <c r="GQ174" s="831">
        <f t="shared" si="424"/>
        <v>0</v>
      </c>
      <c r="GR174" s="831">
        <f t="shared" si="424"/>
        <v>0</v>
      </c>
      <c r="GS174" s="831">
        <f t="shared" si="424"/>
        <v>0</v>
      </c>
      <c r="GT174" s="831">
        <f t="shared" si="424"/>
        <v>0</v>
      </c>
      <c r="GU174" s="831">
        <f t="shared" si="424"/>
        <v>0</v>
      </c>
      <c r="GV174" s="831">
        <f t="shared" si="424"/>
        <v>0</v>
      </c>
      <c r="GW174" s="831">
        <f t="shared" si="425"/>
        <v>0</v>
      </c>
      <c r="GX174" s="831">
        <f t="shared" si="425"/>
        <v>0</v>
      </c>
      <c r="GY174" s="831">
        <f t="shared" si="425"/>
        <v>0</v>
      </c>
      <c r="GZ174" s="831">
        <f t="shared" si="425"/>
        <v>0</v>
      </c>
      <c r="HA174" s="831">
        <f t="shared" si="425"/>
        <v>0</v>
      </c>
      <c r="HB174" s="831">
        <f t="shared" si="425"/>
        <v>0</v>
      </c>
      <c r="HC174" s="831">
        <f t="shared" si="425"/>
        <v>0</v>
      </c>
      <c r="HD174" s="831">
        <f t="shared" si="425"/>
        <v>0</v>
      </c>
      <c r="HE174" s="831">
        <f t="shared" si="425"/>
        <v>0</v>
      </c>
      <c r="HF174" s="831">
        <f t="shared" si="425"/>
        <v>0</v>
      </c>
      <c r="HG174" s="831">
        <f t="shared" si="425"/>
        <v>0</v>
      </c>
      <c r="HH174" s="831">
        <f t="shared" si="425"/>
        <v>0</v>
      </c>
      <c r="HI174" s="831">
        <f t="shared" si="425"/>
        <v>0</v>
      </c>
      <c r="HJ174" s="831">
        <f t="shared" si="425"/>
        <v>0</v>
      </c>
      <c r="HK174" s="831">
        <f t="shared" si="425"/>
        <v>0</v>
      </c>
      <c r="HL174" s="831">
        <f t="shared" si="425"/>
        <v>0</v>
      </c>
      <c r="HM174" s="831">
        <f t="shared" si="425"/>
        <v>0</v>
      </c>
      <c r="HN174" s="831">
        <f t="shared" si="425"/>
        <v>0</v>
      </c>
      <c r="HO174" s="831">
        <f t="shared" si="425"/>
        <v>0</v>
      </c>
      <c r="HP174" s="831">
        <f t="shared" si="425"/>
        <v>0</v>
      </c>
      <c r="HQ174" s="831">
        <f t="shared" si="425"/>
        <v>0</v>
      </c>
      <c r="HR174" s="831">
        <f t="shared" si="425"/>
        <v>0</v>
      </c>
      <c r="HS174" s="831">
        <f t="shared" si="425"/>
        <v>0</v>
      </c>
      <c r="HT174" s="831">
        <f t="shared" si="425"/>
        <v>0</v>
      </c>
      <c r="HU174" s="831">
        <f t="shared" si="425"/>
        <v>0</v>
      </c>
      <c r="HV174" s="831">
        <f t="shared" si="425"/>
        <v>0</v>
      </c>
      <c r="HW174" s="831">
        <f t="shared" si="425"/>
        <v>0</v>
      </c>
      <c r="HX174" s="831">
        <f t="shared" si="425"/>
        <v>0</v>
      </c>
      <c r="HY174" s="831">
        <f t="shared" si="425"/>
        <v>0</v>
      </c>
      <c r="HZ174" s="831">
        <f t="shared" si="425"/>
        <v>0</v>
      </c>
      <c r="IA174" s="831">
        <f t="shared" si="425"/>
        <v>0</v>
      </c>
      <c r="IB174" s="831">
        <f t="shared" si="425"/>
        <v>0</v>
      </c>
      <c r="IC174" s="831">
        <f t="shared" si="425"/>
        <v>0</v>
      </c>
      <c r="ID174" s="831">
        <f t="shared" si="425"/>
        <v>0</v>
      </c>
      <c r="IE174" s="831">
        <f t="shared" si="425"/>
        <v>0</v>
      </c>
      <c r="IF174" s="831">
        <f t="shared" si="425"/>
        <v>0</v>
      </c>
      <c r="IG174" s="831">
        <f t="shared" si="425"/>
        <v>0</v>
      </c>
      <c r="IH174" s="831">
        <f t="shared" si="425"/>
        <v>0</v>
      </c>
      <c r="II174" s="831">
        <f t="shared" si="425"/>
        <v>0</v>
      </c>
      <c r="IJ174" s="831">
        <f t="shared" si="425"/>
        <v>0</v>
      </c>
      <c r="IK174" s="831">
        <f t="shared" si="425"/>
        <v>0</v>
      </c>
      <c r="IL174" s="831">
        <f t="shared" si="425"/>
        <v>0</v>
      </c>
      <c r="IM174" s="831">
        <f t="shared" si="425"/>
        <v>0</v>
      </c>
      <c r="IN174" s="831">
        <f t="shared" si="425"/>
        <v>0</v>
      </c>
      <c r="IO174" s="831">
        <f t="shared" si="425"/>
        <v>0</v>
      </c>
      <c r="IP174" s="831">
        <f t="shared" si="425"/>
        <v>0</v>
      </c>
      <c r="IQ174" s="831">
        <f t="shared" si="425"/>
        <v>0</v>
      </c>
      <c r="IR174" s="831">
        <f t="shared" si="425"/>
        <v>0</v>
      </c>
      <c r="IS174" s="831">
        <f t="shared" si="425"/>
        <v>0</v>
      </c>
      <c r="IT174" s="831">
        <f t="shared" si="425"/>
        <v>0</v>
      </c>
      <c r="IU174" s="831">
        <f t="shared" si="425"/>
        <v>0</v>
      </c>
      <c r="IV174" s="831">
        <f t="shared" si="425"/>
        <v>0</v>
      </c>
      <c r="IW174" s="831">
        <f t="shared" si="425"/>
        <v>0</v>
      </c>
      <c r="IX174" s="831">
        <f t="shared" si="425"/>
        <v>0</v>
      </c>
      <c r="IY174" s="831">
        <f t="shared" si="425"/>
        <v>0</v>
      </c>
      <c r="IZ174" s="831">
        <f t="shared" si="425"/>
        <v>0</v>
      </c>
      <c r="JA174" s="831">
        <f t="shared" si="425"/>
        <v>0</v>
      </c>
      <c r="JB174" s="831">
        <f t="shared" si="425"/>
        <v>0</v>
      </c>
      <c r="JC174" s="831">
        <f t="shared" si="425"/>
        <v>0</v>
      </c>
      <c r="JD174" s="831">
        <f t="shared" si="425"/>
        <v>0</v>
      </c>
      <c r="JE174" s="831">
        <f t="shared" si="425"/>
        <v>0</v>
      </c>
      <c r="JF174" s="831">
        <f t="shared" si="425"/>
        <v>0</v>
      </c>
      <c r="JG174" s="831">
        <f t="shared" si="425"/>
        <v>0</v>
      </c>
      <c r="JH174" s="831">
        <f t="shared" si="425"/>
        <v>0</v>
      </c>
      <c r="JI174" s="831">
        <f t="shared" si="426"/>
        <v>0</v>
      </c>
      <c r="JJ174" s="831">
        <f t="shared" si="426"/>
        <v>0</v>
      </c>
      <c r="JK174" s="831">
        <f t="shared" si="426"/>
        <v>0</v>
      </c>
      <c r="JL174" s="831">
        <f t="shared" si="426"/>
        <v>0</v>
      </c>
      <c r="JM174" s="831">
        <f t="shared" si="426"/>
        <v>0</v>
      </c>
      <c r="JN174" s="831">
        <f t="shared" si="426"/>
        <v>0</v>
      </c>
      <c r="JO174" s="831">
        <f t="shared" si="426"/>
        <v>0</v>
      </c>
      <c r="JP174" s="831">
        <f t="shared" si="426"/>
        <v>0</v>
      </c>
      <c r="JQ174" s="831">
        <f t="shared" si="426"/>
        <v>0</v>
      </c>
      <c r="JR174" s="831">
        <f t="shared" si="426"/>
        <v>0</v>
      </c>
      <c r="JS174" s="831">
        <f t="shared" si="426"/>
        <v>0</v>
      </c>
      <c r="JT174" s="831">
        <f t="shared" si="426"/>
        <v>0</v>
      </c>
      <c r="JU174" s="831">
        <f t="shared" si="426"/>
        <v>0</v>
      </c>
      <c r="JV174" s="831">
        <f t="shared" si="426"/>
        <v>0</v>
      </c>
      <c r="JW174" s="831">
        <f t="shared" si="426"/>
        <v>0</v>
      </c>
      <c r="JX174" s="831">
        <f t="shared" si="426"/>
        <v>0</v>
      </c>
      <c r="JY174" s="831">
        <f t="shared" si="426"/>
        <v>0</v>
      </c>
      <c r="JZ174" s="831">
        <f t="shared" si="426"/>
        <v>0</v>
      </c>
      <c r="KA174" s="831">
        <f t="shared" si="426"/>
        <v>0</v>
      </c>
      <c r="KB174" s="831">
        <f t="shared" si="426"/>
        <v>0</v>
      </c>
      <c r="KC174" s="831">
        <f t="shared" si="426"/>
        <v>0</v>
      </c>
      <c r="KD174" s="831">
        <f t="shared" si="426"/>
        <v>0</v>
      </c>
      <c r="KE174" s="831">
        <f t="shared" si="426"/>
        <v>0</v>
      </c>
      <c r="KF174" s="831">
        <f t="shared" si="426"/>
        <v>0</v>
      </c>
      <c r="KG174" s="831">
        <f t="shared" si="426"/>
        <v>0</v>
      </c>
      <c r="KH174" s="831">
        <f t="shared" si="426"/>
        <v>0</v>
      </c>
      <c r="KI174" s="831">
        <f t="shared" si="426"/>
        <v>0</v>
      </c>
      <c r="KJ174" s="831">
        <f t="shared" si="426"/>
        <v>0</v>
      </c>
      <c r="KK174" s="831">
        <f t="shared" si="426"/>
        <v>0</v>
      </c>
      <c r="KL174" s="831">
        <f t="shared" si="426"/>
        <v>0</v>
      </c>
      <c r="KM174" s="831">
        <f t="shared" si="426"/>
        <v>0</v>
      </c>
      <c r="KN174" s="831">
        <f t="shared" si="426"/>
        <v>0</v>
      </c>
      <c r="KO174" s="831">
        <f t="shared" si="426"/>
        <v>0</v>
      </c>
      <c r="KP174" s="831">
        <f t="shared" si="426"/>
        <v>0</v>
      </c>
      <c r="KQ174" s="831">
        <f t="shared" si="426"/>
        <v>0</v>
      </c>
      <c r="KR174" s="831">
        <f t="shared" si="426"/>
        <v>0</v>
      </c>
      <c r="KS174" s="831">
        <f t="shared" si="426"/>
        <v>0</v>
      </c>
      <c r="KT174" s="831">
        <f t="shared" si="426"/>
        <v>0</v>
      </c>
      <c r="KU174" s="831">
        <f t="shared" si="426"/>
        <v>0</v>
      </c>
      <c r="KV174" s="831">
        <f t="shared" si="426"/>
        <v>0</v>
      </c>
      <c r="KW174" s="831">
        <f t="shared" si="426"/>
        <v>0</v>
      </c>
      <c r="KX174" s="831">
        <f t="shared" si="426"/>
        <v>0</v>
      </c>
      <c r="KY174" s="831">
        <f t="shared" si="426"/>
        <v>0</v>
      </c>
      <c r="KZ174" s="831">
        <f t="shared" si="426"/>
        <v>0</v>
      </c>
      <c r="LA174" s="831">
        <f t="shared" si="426"/>
        <v>0</v>
      </c>
      <c r="LB174" s="831">
        <f t="shared" si="426"/>
        <v>0</v>
      </c>
      <c r="LC174" s="831">
        <f t="shared" si="426"/>
        <v>0</v>
      </c>
      <c r="LD174" s="831">
        <f t="shared" si="426"/>
        <v>0</v>
      </c>
      <c r="LE174" s="831">
        <f t="shared" si="426"/>
        <v>0</v>
      </c>
      <c r="LF174" s="831">
        <f t="shared" si="426"/>
        <v>0</v>
      </c>
      <c r="LG174" s="831">
        <f t="shared" si="426"/>
        <v>0</v>
      </c>
      <c r="LH174" s="831">
        <f t="shared" si="426"/>
        <v>0</v>
      </c>
      <c r="LI174" s="831">
        <f t="shared" si="426"/>
        <v>0</v>
      </c>
      <c r="LJ174" s="831">
        <f t="shared" si="426"/>
        <v>0</v>
      </c>
      <c r="LK174" s="831">
        <f t="shared" si="426"/>
        <v>0</v>
      </c>
      <c r="LL174" s="831">
        <f t="shared" si="426"/>
        <v>0</v>
      </c>
      <c r="LM174" s="831">
        <f t="shared" si="426"/>
        <v>0</v>
      </c>
      <c r="LN174" s="831">
        <f t="shared" si="426"/>
        <v>0</v>
      </c>
      <c r="LO174" s="831">
        <f t="shared" si="426"/>
        <v>0</v>
      </c>
      <c r="LP174" s="831">
        <f t="shared" si="426"/>
        <v>0</v>
      </c>
      <c r="LQ174" s="831">
        <f t="shared" si="426"/>
        <v>0</v>
      </c>
      <c r="LR174" s="831">
        <f t="shared" si="426"/>
        <v>0</v>
      </c>
      <c r="LS174" s="831">
        <f t="shared" si="426"/>
        <v>0</v>
      </c>
      <c r="LT174" s="831">
        <f t="shared" si="426"/>
        <v>0</v>
      </c>
      <c r="LU174" s="831">
        <f t="shared" si="427"/>
        <v>0</v>
      </c>
      <c r="LV174" s="831">
        <f t="shared" si="427"/>
        <v>0</v>
      </c>
      <c r="LW174" s="831">
        <f t="shared" si="427"/>
        <v>0</v>
      </c>
      <c r="LX174" s="831">
        <f t="shared" si="427"/>
        <v>0</v>
      </c>
      <c r="LY174" s="831">
        <f t="shared" si="427"/>
        <v>0</v>
      </c>
      <c r="LZ174" s="831">
        <f t="shared" si="427"/>
        <v>0</v>
      </c>
      <c r="MA174" s="831">
        <f t="shared" si="427"/>
        <v>0</v>
      </c>
      <c r="MB174" s="831">
        <f t="shared" si="427"/>
        <v>0</v>
      </c>
      <c r="MC174" s="831">
        <f t="shared" si="427"/>
        <v>0</v>
      </c>
      <c r="MD174" s="831">
        <f t="shared" si="427"/>
        <v>0</v>
      </c>
      <c r="ME174" s="831">
        <f t="shared" si="427"/>
        <v>0</v>
      </c>
      <c r="MF174" s="831">
        <f t="shared" si="427"/>
        <v>0</v>
      </c>
      <c r="MG174" s="831">
        <f t="shared" si="427"/>
        <v>0</v>
      </c>
      <c r="MH174" s="831">
        <f t="shared" si="427"/>
        <v>0</v>
      </c>
      <c r="MI174" s="831">
        <f t="shared" si="427"/>
        <v>0</v>
      </c>
      <c r="MJ174" s="831">
        <f t="shared" si="427"/>
        <v>0</v>
      </c>
      <c r="MK174" s="831">
        <f t="shared" si="427"/>
        <v>0</v>
      </c>
      <c r="ML174" s="831">
        <f t="shared" si="427"/>
        <v>0</v>
      </c>
      <c r="MM174" s="831">
        <f t="shared" si="427"/>
        <v>0</v>
      </c>
      <c r="MN174" s="831">
        <f t="shared" si="427"/>
        <v>0</v>
      </c>
      <c r="MO174" s="831">
        <f t="shared" si="427"/>
        <v>0</v>
      </c>
      <c r="MP174" s="831">
        <f t="shared" si="427"/>
        <v>0</v>
      </c>
      <c r="MQ174" s="831">
        <f t="shared" si="427"/>
        <v>0</v>
      </c>
      <c r="MR174" s="831">
        <f t="shared" si="427"/>
        <v>0</v>
      </c>
      <c r="MS174" s="831">
        <f t="shared" si="427"/>
        <v>0</v>
      </c>
      <c r="MT174" s="831">
        <f t="shared" si="427"/>
        <v>0</v>
      </c>
      <c r="MU174" s="831">
        <f t="shared" si="427"/>
        <v>0</v>
      </c>
      <c r="MV174" s="831">
        <f t="shared" si="427"/>
        <v>0</v>
      </c>
      <c r="MW174" s="831">
        <f t="shared" si="427"/>
        <v>0</v>
      </c>
      <c r="MX174" s="831">
        <f t="shared" si="427"/>
        <v>0</v>
      </c>
      <c r="MY174" s="831">
        <f t="shared" si="427"/>
        <v>0</v>
      </c>
      <c r="MZ174" s="831">
        <f t="shared" si="427"/>
        <v>0</v>
      </c>
      <c r="NA174" s="831">
        <f t="shared" si="427"/>
        <v>0</v>
      </c>
      <c r="NB174" s="831">
        <f t="shared" si="427"/>
        <v>0</v>
      </c>
      <c r="NC174" s="831">
        <f t="shared" si="427"/>
        <v>0</v>
      </c>
      <c r="ND174" s="831">
        <f t="shared" si="427"/>
        <v>0</v>
      </c>
      <c r="NE174" s="831">
        <f t="shared" si="427"/>
        <v>0</v>
      </c>
      <c r="NF174" s="831">
        <f t="shared" si="427"/>
        <v>0</v>
      </c>
      <c r="NG174" s="831">
        <f t="shared" si="427"/>
        <v>0</v>
      </c>
      <c r="NH174" s="831">
        <f t="shared" si="427"/>
        <v>0</v>
      </c>
      <c r="NI174" s="831">
        <f t="shared" si="427"/>
        <v>0</v>
      </c>
      <c r="NJ174" s="831">
        <f t="shared" si="427"/>
        <v>0</v>
      </c>
      <c r="NK174" s="831">
        <f t="shared" si="427"/>
        <v>0</v>
      </c>
      <c r="NL174" s="831">
        <f t="shared" si="427"/>
        <v>0</v>
      </c>
      <c r="NM174" s="831">
        <f t="shared" si="427"/>
        <v>0</v>
      </c>
      <c r="NN174" s="831">
        <f t="shared" si="427"/>
        <v>0</v>
      </c>
      <c r="NO174" s="831">
        <f t="shared" si="427"/>
        <v>0</v>
      </c>
      <c r="NP174" s="831">
        <f t="shared" si="427"/>
        <v>0</v>
      </c>
      <c r="NQ174" s="831">
        <f t="shared" si="427"/>
        <v>0</v>
      </c>
      <c r="NR174" s="831">
        <f t="shared" si="427"/>
        <v>0</v>
      </c>
      <c r="NS174" s="831">
        <f t="shared" si="427"/>
        <v>0</v>
      </c>
      <c r="NT174" s="831">
        <f t="shared" si="427"/>
        <v>0</v>
      </c>
      <c r="NU174" s="831">
        <f t="shared" si="427"/>
        <v>0</v>
      </c>
      <c r="NV174" s="831">
        <f t="shared" si="427"/>
        <v>0</v>
      </c>
      <c r="NW174" s="831">
        <f t="shared" si="427"/>
        <v>0</v>
      </c>
      <c r="NX174" s="831">
        <f t="shared" si="427"/>
        <v>0</v>
      </c>
      <c r="NY174" s="831">
        <f t="shared" si="427"/>
        <v>0</v>
      </c>
      <c r="NZ174" s="831">
        <f t="shared" si="427"/>
        <v>0</v>
      </c>
      <c r="OA174" s="831">
        <f t="shared" si="427"/>
        <v>0</v>
      </c>
      <c r="OB174" s="831">
        <f t="shared" si="427"/>
        <v>0</v>
      </c>
      <c r="OC174" s="831">
        <f t="shared" si="427"/>
        <v>0</v>
      </c>
      <c r="OD174" s="831">
        <f t="shared" si="427"/>
        <v>0</v>
      </c>
      <c r="OE174" s="831">
        <f t="shared" si="427"/>
        <v>0</v>
      </c>
      <c r="OF174" s="831">
        <f t="shared" si="427"/>
        <v>0</v>
      </c>
      <c r="OG174" s="831">
        <f t="shared" si="428"/>
        <v>0</v>
      </c>
      <c r="OH174" s="831">
        <f t="shared" si="428"/>
        <v>0</v>
      </c>
      <c r="OI174" s="831">
        <f t="shared" si="428"/>
        <v>0</v>
      </c>
      <c r="OJ174" s="831">
        <f t="shared" si="428"/>
        <v>0</v>
      </c>
      <c r="OK174" s="831">
        <f t="shared" si="428"/>
        <v>0</v>
      </c>
      <c r="OL174" s="831">
        <f t="shared" si="428"/>
        <v>0</v>
      </c>
      <c r="OM174" s="831">
        <f t="shared" si="428"/>
        <v>0</v>
      </c>
      <c r="ON174" s="831">
        <f t="shared" si="428"/>
        <v>0</v>
      </c>
      <c r="OO174" s="831">
        <f t="shared" si="428"/>
        <v>0</v>
      </c>
      <c r="OP174" s="831">
        <f t="shared" si="428"/>
        <v>0</v>
      </c>
      <c r="OQ174" s="831">
        <f t="shared" si="428"/>
        <v>0</v>
      </c>
      <c r="OR174" s="831">
        <f t="shared" si="428"/>
        <v>0</v>
      </c>
      <c r="OS174" s="831">
        <f t="shared" si="428"/>
        <v>0</v>
      </c>
      <c r="OT174" s="831">
        <f t="shared" si="428"/>
        <v>0</v>
      </c>
      <c r="OU174" s="831">
        <f t="shared" si="428"/>
        <v>0</v>
      </c>
      <c r="OV174" s="831">
        <f t="shared" si="428"/>
        <v>0</v>
      </c>
      <c r="OW174" s="831">
        <f t="shared" si="428"/>
        <v>0</v>
      </c>
      <c r="OX174" s="831">
        <f t="shared" si="428"/>
        <v>0</v>
      </c>
      <c r="OY174" s="831">
        <f t="shared" si="428"/>
        <v>0</v>
      </c>
      <c r="OZ174" s="831">
        <f t="shared" si="428"/>
        <v>0</v>
      </c>
      <c r="PA174" s="831">
        <f t="shared" si="428"/>
        <v>0</v>
      </c>
      <c r="PB174" s="831">
        <f t="shared" si="428"/>
        <v>0</v>
      </c>
      <c r="PC174" s="831">
        <f t="shared" si="428"/>
        <v>0</v>
      </c>
      <c r="PD174" s="831">
        <f t="shared" si="428"/>
        <v>0</v>
      </c>
      <c r="PE174" s="831">
        <f t="shared" si="428"/>
        <v>0</v>
      </c>
      <c r="PF174" s="831">
        <f t="shared" si="428"/>
        <v>0</v>
      </c>
      <c r="PG174" s="831">
        <f t="shared" si="428"/>
        <v>0</v>
      </c>
      <c r="PH174" s="831">
        <f t="shared" si="428"/>
        <v>0</v>
      </c>
      <c r="PI174" s="831">
        <f t="shared" si="428"/>
        <v>0</v>
      </c>
      <c r="PJ174" s="831">
        <f t="shared" si="428"/>
        <v>0</v>
      </c>
      <c r="PK174" s="831">
        <f t="shared" si="428"/>
        <v>0</v>
      </c>
      <c r="PL174" s="831">
        <f t="shared" si="428"/>
        <v>0</v>
      </c>
      <c r="PM174" s="831">
        <f t="shared" si="428"/>
        <v>0</v>
      </c>
      <c r="PN174" s="831">
        <f t="shared" si="428"/>
        <v>0</v>
      </c>
      <c r="PO174" s="831">
        <f t="shared" si="428"/>
        <v>0</v>
      </c>
      <c r="PP174" s="831">
        <f t="shared" si="428"/>
        <v>0</v>
      </c>
      <c r="PQ174" s="831">
        <f t="shared" si="428"/>
        <v>0</v>
      </c>
      <c r="PR174" s="831">
        <f t="shared" si="428"/>
        <v>0</v>
      </c>
      <c r="PS174" s="831">
        <f t="shared" si="428"/>
        <v>0</v>
      </c>
      <c r="PT174" s="831">
        <f t="shared" si="428"/>
        <v>0</v>
      </c>
      <c r="PU174" s="831">
        <f t="shared" si="428"/>
        <v>0</v>
      </c>
      <c r="PV174" s="831">
        <f t="shared" si="428"/>
        <v>0</v>
      </c>
      <c r="PW174" s="831">
        <f t="shared" si="428"/>
        <v>0</v>
      </c>
      <c r="PX174" s="831">
        <f t="shared" si="428"/>
        <v>0</v>
      </c>
      <c r="PY174" s="831">
        <f t="shared" si="428"/>
        <v>0</v>
      </c>
      <c r="PZ174" s="831">
        <f t="shared" si="428"/>
        <v>0</v>
      </c>
      <c r="QA174" s="831">
        <f t="shared" si="428"/>
        <v>0</v>
      </c>
      <c r="QB174" s="831">
        <f t="shared" si="428"/>
        <v>0</v>
      </c>
      <c r="QC174" s="831">
        <f t="shared" si="428"/>
        <v>0</v>
      </c>
      <c r="QD174" s="831">
        <f t="shared" si="428"/>
        <v>0</v>
      </c>
      <c r="QE174" s="831">
        <f t="shared" si="428"/>
        <v>0</v>
      </c>
      <c r="QF174" s="831">
        <f t="shared" si="428"/>
        <v>0</v>
      </c>
      <c r="QG174" s="831">
        <f t="shared" si="428"/>
        <v>0</v>
      </c>
      <c r="QH174" s="831">
        <f t="shared" si="428"/>
        <v>0</v>
      </c>
      <c r="QI174" s="831">
        <f t="shared" si="428"/>
        <v>0</v>
      </c>
      <c r="QJ174" s="831">
        <f t="shared" si="428"/>
        <v>0</v>
      </c>
      <c r="QK174" s="831">
        <f t="shared" si="428"/>
        <v>0</v>
      </c>
      <c r="QL174" s="831">
        <f t="shared" si="428"/>
        <v>0</v>
      </c>
      <c r="QM174" s="831">
        <f t="shared" si="428"/>
        <v>0</v>
      </c>
      <c r="QN174" s="831">
        <f t="shared" si="428"/>
        <v>0</v>
      </c>
      <c r="QO174" s="831">
        <f t="shared" si="428"/>
        <v>0</v>
      </c>
      <c r="QP174" s="831">
        <f t="shared" si="428"/>
        <v>0</v>
      </c>
      <c r="QQ174" s="831">
        <f t="shared" si="428"/>
        <v>0</v>
      </c>
      <c r="QR174" s="831">
        <f t="shared" si="428"/>
        <v>0</v>
      </c>
      <c r="QS174" s="831">
        <f t="shared" si="429"/>
        <v>0</v>
      </c>
      <c r="QT174" s="831">
        <f t="shared" si="429"/>
        <v>0</v>
      </c>
      <c r="QU174" s="831">
        <f t="shared" si="429"/>
        <v>0</v>
      </c>
      <c r="QV174" s="831">
        <f t="shared" si="429"/>
        <v>0</v>
      </c>
      <c r="QW174" s="831">
        <f t="shared" si="429"/>
        <v>0</v>
      </c>
      <c r="QX174" s="831">
        <f t="shared" si="429"/>
        <v>0</v>
      </c>
      <c r="QY174" s="831">
        <f t="shared" si="429"/>
        <v>0</v>
      </c>
      <c r="QZ174" s="831">
        <f t="shared" si="429"/>
        <v>0</v>
      </c>
      <c r="RA174" s="831">
        <f t="shared" si="429"/>
        <v>0</v>
      </c>
      <c r="RB174" s="831">
        <f t="shared" si="429"/>
        <v>0</v>
      </c>
      <c r="RC174" s="831">
        <f t="shared" si="429"/>
        <v>0</v>
      </c>
      <c r="RD174" s="831">
        <f t="shared" si="429"/>
        <v>0</v>
      </c>
      <c r="RE174" s="831">
        <f t="shared" si="429"/>
        <v>0</v>
      </c>
      <c r="RF174" s="831">
        <f t="shared" si="429"/>
        <v>0</v>
      </c>
      <c r="RG174" s="831">
        <f t="shared" si="429"/>
        <v>0</v>
      </c>
      <c r="RH174" s="831">
        <f t="shared" si="429"/>
        <v>0</v>
      </c>
      <c r="RI174" s="831">
        <f t="shared" si="429"/>
        <v>0</v>
      </c>
      <c r="RJ174" s="831">
        <f t="shared" si="429"/>
        <v>0</v>
      </c>
      <c r="RK174" s="831">
        <f t="shared" si="429"/>
        <v>0</v>
      </c>
      <c r="RL174" s="831">
        <f t="shared" si="429"/>
        <v>0</v>
      </c>
      <c r="RM174" s="831">
        <f t="shared" si="429"/>
        <v>0</v>
      </c>
      <c r="RN174" s="831">
        <f t="shared" si="429"/>
        <v>0</v>
      </c>
      <c r="RO174" s="831">
        <f t="shared" si="429"/>
        <v>0</v>
      </c>
      <c r="RP174" s="831">
        <f t="shared" si="429"/>
        <v>0</v>
      </c>
      <c r="RQ174" s="831">
        <f t="shared" si="429"/>
        <v>0</v>
      </c>
      <c r="RR174" s="831">
        <f t="shared" si="429"/>
        <v>0</v>
      </c>
      <c r="RS174" s="831">
        <f t="shared" si="429"/>
        <v>0</v>
      </c>
      <c r="RT174" s="831">
        <f t="shared" si="429"/>
        <v>0</v>
      </c>
      <c r="RU174" s="831">
        <f t="shared" si="429"/>
        <v>0</v>
      </c>
      <c r="RV174" s="831">
        <f t="shared" si="429"/>
        <v>0</v>
      </c>
      <c r="RW174" s="831">
        <f t="shared" si="429"/>
        <v>0</v>
      </c>
      <c r="RX174" s="831">
        <f t="shared" si="429"/>
        <v>0</v>
      </c>
      <c r="RY174" s="831">
        <f t="shared" si="429"/>
        <v>0</v>
      </c>
      <c r="RZ174" s="831">
        <f t="shared" si="429"/>
        <v>0</v>
      </c>
      <c r="SA174" s="831">
        <f t="shared" si="429"/>
        <v>0</v>
      </c>
      <c r="SB174" s="831">
        <f t="shared" si="429"/>
        <v>0</v>
      </c>
      <c r="SC174" s="831">
        <f t="shared" si="429"/>
        <v>0</v>
      </c>
      <c r="SD174" s="831">
        <f t="shared" si="429"/>
        <v>0</v>
      </c>
      <c r="SE174" s="831">
        <f t="shared" si="429"/>
        <v>0</v>
      </c>
      <c r="SF174" s="831">
        <f t="shared" si="429"/>
        <v>0</v>
      </c>
      <c r="SG174" s="831">
        <f t="shared" si="429"/>
        <v>0</v>
      </c>
      <c r="SH174" s="831">
        <f t="shared" si="429"/>
        <v>0</v>
      </c>
      <c r="SI174" s="831">
        <f t="shared" si="429"/>
        <v>0</v>
      </c>
      <c r="SJ174" s="831">
        <f t="shared" si="429"/>
        <v>0</v>
      </c>
      <c r="SK174" s="267">
        <f t="shared" si="420"/>
        <v>0</v>
      </c>
      <c r="SL174" s="254"/>
      <c r="SM174" s="242"/>
      <c r="SN174" s="242"/>
      <c r="SO174" s="242"/>
    </row>
    <row r="175" spans="1:509" outlineLevel="3" x14ac:dyDescent="0.35">
      <c r="A175" s="242"/>
      <c r="B175" s="251"/>
      <c r="C175" s="438">
        <f t="shared" si="421"/>
        <v>4</v>
      </c>
      <c r="D175" s="267"/>
      <c r="E175" s="316">
        <f t="shared" si="402"/>
        <v>34</v>
      </c>
      <c r="F175" s="322"/>
      <c r="G175" s="322"/>
      <c r="H175" s="267"/>
      <c r="I175" s="540"/>
      <c r="J175" s="554" t="s">
        <v>859</v>
      </c>
      <c r="K175" s="541"/>
      <c r="L175" s="832">
        <f>L174</f>
        <v>0</v>
      </c>
      <c r="M175" s="832">
        <f t="shared" ref="M175:BX175" si="431">M174</f>
        <v>0</v>
      </c>
      <c r="N175" s="832">
        <f t="shared" si="431"/>
        <v>0</v>
      </c>
      <c r="O175" s="832">
        <f t="shared" si="431"/>
        <v>0</v>
      </c>
      <c r="P175" s="832">
        <f t="shared" si="431"/>
        <v>0</v>
      </c>
      <c r="Q175" s="832">
        <f t="shared" si="431"/>
        <v>0</v>
      </c>
      <c r="R175" s="832">
        <f t="shared" si="431"/>
        <v>0</v>
      </c>
      <c r="S175" s="832">
        <f t="shared" si="431"/>
        <v>0</v>
      </c>
      <c r="T175" s="832">
        <f t="shared" si="431"/>
        <v>0</v>
      </c>
      <c r="U175" s="832">
        <f t="shared" si="431"/>
        <v>0</v>
      </c>
      <c r="V175" s="832">
        <f t="shared" si="431"/>
        <v>0</v>
      </c>
      <c r="W175" s="832">
        <f t="shared" si="431"/>
        <v>0</v>
      </c>
      <c r="X175" s="832">
        <f t="shared" si="431"/>
        <v>0</v>
      </c>
      <c r="Y175" s="832">
        <f t="shared" si="431"/>
        <v>0</v>
      </c>
      <c r="Z175" s="832">
        <f t="shared" si="431"/>
        <v>0</v>
      </c>
      <c r="AA175" s="832">
        <f t="shared" si="431"/>
        <v>0</v>
      </c>
      <c r="AB175" s="832">
        <f t="shared" si="431"/>
        <v>0</v>
      </c>
      <c r="AC175" s="832">
        <f t="shared" si="431"/>
        <v>0</v>
      </c>
      <c r="AD175" s="832">
        <f t="shared" si="431"/>
        <v>0</v>
      </c>
      <c r="AE175" s="832">
        <f t="shared" si="431"/>
        <v>0</v>
      </c>
      <c r="AF175" s="832">
        <f t="shared" si="431"/>
        <v>0</v>
      </c>
      <c r="AG175" s="832">
        <f t="shared" si="431"/>
        <v>0</v>
      </c>
      <c r="AH175" s="832">
        <f t="shared" si="431"/>
        <v>0</v>
      </c>
      <c r="AI175" s="832">
        <f t="shared" si="431"/>
        <v>0</v>
      </c>
      <c r="AJ175" s="832">
        <f t="shared" si="431"/>
        <v>0</v>
      </c>
      <c r="AK175" s="832">
        <f t="shared" si="431"/>
        <v>0</v>
      </c>
      <c r="AL175" s="832">
        <f t="shared" si="431"/>
        <v>0</v>
      </c>
      <c r="AM175" s="832">
        <f t="shared" si="431"/>
        <v>0</v>
      </c>
      <c r="AN175" s="832">
        <f t="shared" si="431"/>
        <v>0</v>
      </c>
      <c r="AO175" s="832">
        <f t="shared" si="431"/>
        <v>0</v>
      </c>
      <c r="AP175" s="832">
        <f t="shared" si="431"/>
        <v>0</v>
      </c>
      <c r="AQ175" s="832">
        <f t="shared" si="431"/>
        <v>0</v>
      </c>
      <c r="AR175" s="832">
        <f t="shared" si="431"/>
        <v>0</v>
      </c>
      <c r="AS175" s="832">
        <f t="shared" si="431"/>
        <v>0</v>
      </c>
      <c r="AT175" s="832">
        <f t="shared" si="431"/>
        <v>0</v>
      </c>
      <c r="AU175" s="832">
        <f t="shared" si="431"/>
        <v>0</v>
      </c>
      <c r="AV175" s="832">
        <f t="shared" si="431"/>
        <v>0</v>
      </c>
      <c r="AW175" s="832">
        <f t="shared" si="431"/>
        <v>0</v>
      </c>
      <c r="AX175" s="832">
        <f t="shared" si="431"/>
        <v>0</v>
      </c>
      <c r="AY175" s="832">
        <f t="shared" si="431"/>
        <v>0</v>
      </c>
      <c r="AZ175" s="832">
        <f t="shared" si="431"/>
        <v>0</v>
      </c>
      <c r="BA175" s="832">
        <f t="shared" si="431"/>
        <v>0</v>
      </c>
      <c r="BB175" s="832">
        <f t="shared" si="431"/>
        <v>0</v>
      </c>
      <c r="BC175" s="832">
        <f t="shared" si="431"/>
        <v>0</v>
      </c>
      <c r="BD175" s="832">
        <f t="shared" si="431"/>
        <v>0</v>
      </c>
      <c r="BE175" s="832">
        <f t="shared" si="431"/>
        <v>0</v>
      </c>
      <c r="BF175" s="832">
        <f t="shared" si="431"/>
        <v>0</v>
      </c>
      <c r="BG175" s="832">
        <f t="shared" si="431"/>
        <v>0</v>
      </c>
      <c r="BH175" s="832">
        <f t="shared" si="431"/>
        <v>0</v>
      </c>
      <c r="BI175" s="832">
        <f t="shared" si="431"/>
        <v>0</v>
      </c>
      <c r="BJ175" s="832">
        <f t="shared" si="431"/>
        <v>0</v>
      </c>
      <c r="BK175" s="832">
        <f t="shared" si="431"/>
        <v>0</v>
      </c>
      <c r="BL175" s="832">
        <f t="shared" si="431"/>
        <v>0</v>
      </c>
      <c r="BM175" s="832">
        <f t="shared" si="431"/>
        <v>0</v>
      </c>
      <c r="BN175" s="832">
        <f t="shared" si="431"/>
        <v>0</v>
      </c>
      <c r="BO175" s="832">
        <f t="shared" si="431"/>
        <v>0</v>
      </c>
      <c r="BP175" s="832">
        <f t="shared" si="431"/>
        <v>0</v>
      </c>
      <c r="BQ175" s="832">
        <f t="shared" si="431"/>
        <v>0</v>
      </c>
      <c r="BR175" s="832">
        <f t="shared" si="431"/>
        <v>0</v>
      </c>
      <c r="BS175" s="832">
        <f t="shared" si="431"/>
        <v>0</v>
      </c>
      <c r="BT175" s="832">
        <f t="shared" si="431"/>
        <v>0</v>
      </c>
      <c r="BU175" s="832">
        <f t="shared" si="431"/>
        <v>0</v>
      </c>
      <c r="BV175" s="832">
        <f t="shared" si="431"/>
        <v>0</v>
      </c>
      <c r="BW175" s="832">
        <f t="shared" si="431"/>
        <v>0</v>
      </c>
      <c r="BX175" s="832">
        <f t="shared" si="431"/>
        <v>0</v>
      </c>
      <c r="BY175" s="832">
        <f t="shared" ref="BY175:EJ175" si="432">BY174</f>
        <v>0</v>
      </c>
      <c r="BZ175" s="832">
        <f t="shared" si="432"/>
        <v>0</v>
      </c>
      <c r="CA175" s="832">
        <f t="shared" si="432"/>
        <v>0</v>
      </c>
      <c r="CB175" s="832">
        <f t="shared" si="432"/>
        <v>0</v>
      </c>
      <c r="CC175" s="832">
        <f t="shared" si="432"/>
        <v>0</v>
      </c>
      <c r="CD175" s="832">
        <f t="shared" si="432"/>
        <v>0</v>
      </c>
      <c r="CE175" s="832">
        <f t="shared" si="432"/>
        <v>0</v>
      </c>
      <c r="CF175" s="832">
        <f t="shared" si="432"/>
        <v>0</v>
      </c>
      <c r="CG175" s="832">
        <f t="shared" si="432"/>
        <v>0</v>
      </c>
      <c r="CH175" s="832">
        <f t="shared" si="432"/>
        <v>0</v>
      </c>
      <c r="CI175" s="832">
        <f t="shared" si="432"/>
        <v>0</v>
      </c>
      <c r="CJ175" s="832">
        <f t="shared" si="432"/>
        <v>0</v>
      </c>
      <c r="CK175" s="832">
        <f t="shared" si="432"/>
        <v>0</v>
      </c>
      <c r="CL175" s="832">
        <f t="shared" si="432"/>
        <v>0</v>
      </c>
      <c r="CM175" s="832">
        <f t="shared" si="432"/>
        <v>0</v>
      </c>
      <c r="CN175" s="832">
        <f t="shared" si="432"/>
        <v>0</v>
      </c>
      <c r="CO175" s="832">
        <f t="shared" si="432"/>
        <v>0</v>
      </c>
      <c r="CP175" s="832">
        <f t="shared" si="432"/>
        <v>0</v>
      </c>
      <c r="CQ175" s="832">
        <f t="shared" si="432"/>
        <v>0</v>
      </c>
      <c r="CR175" s="832">
        <f t="shared" si="432"/>
        <v>0</v>
      </c>
      <c r="CS175" s="832">
        <f t="shared" si="432"/>
        <v>0</v>
      </c>
      <c r="CT175" s="832">
        <f t="shared" si="432"/>
        <v>0</v>
      </c>
      <c r="CU175" s="832">
        <f t="shared" si="432"/>
        <v>0</v>
      </c>
      <c r="CV175" s="832">
        <f t="shared" si="432"/>
        <v>0</v>
      </c>
      <c r="CW175" s="832">
        <f t="shared" si="432"/>
        <v>0</v>
      </c>
      <c r="CX175" s="832">
        <f t="shared" si="432"/>
        <v>0</v>
      </c>
      <c r="CY175" s="832">
        <f t="shared" si="432"/>
        <v>0</v>
      </c>
      <c r="CZ175" s="832">
        <f t="shared" si="432"/>
        <v>0</v>
      </c>
      <c r="DA175" s="832">
        <f t="shared" si="432"/>
        <v>0</v>
      </c>
      <c r="DB175" s="832">
        <f t="shared" si="432"/>
        <v>0</v>
      </c>
      <c r="DC175" s="832">
        <f t="shared" si="432"/>
        <v>0</v>
      </c>
      <c r="DD175" s="832">
        <f t="shared" si="432"/>
        <v>0</v>
      </c>
      <c r="DE175" s="832">
        <f t="shared" si="432"/>
        <v>0</v>
      </c>
      <c r="DF175" s="832">
        <f t="shared" si="432"/>
        <v>0</v>
      </c>
      <c r="DG175" s="832">
        <f t="shared" si="432"/>
        <v>0</v>
      </c>
      <c r="DH175" s="832">
        <f t="shared" si="432"/>
        <v>0</v>
      </c>
      <c r="DI175" s="832">
        <f t="shared" si="432"/>
        <v>0</v>
      </c>
      <c r="DJ175" s="832">
        <f t="shared" si="432"/>
        <v>0</v>
      </c>
      <c r="DK175" s="832">
        <f t="shared" si="432"/>
        <v>0</v>
      </c>
      <c r="DL175" s="832">
        <f t="shared" si="432"/>
        <v>0</v>
      </c>
      <c r="DM175" s="832">
        <f t="shared" si="432"/>
        <v>0</v>
      </c>
      <c r="DN175" s="832">
        <f t="shared" si="432"/>
        <v>0</v>
      </c>
      <c r="DO175" s="832">
        <f t="shared" si="432"/>
        <v>0</v>
      </c>
      <c r="DP175" s="832">
        <f t="shared" si="432"/>
        <v>0</v>
      </c>
      <c r="DQ175" s="832">
        <f t="shared" si="432"/>
        <v>0</v>
      </c>
      <c r="DR175" s="832">
        <f t="shared" si="432"/>
        <v>0</v>
      </c>
      <c r="DS175" s="832">
        <f t="shared" si="432"/>
        <v>0</v>
      </c>
      <c r="DT175" s="832">
        <f t="shared" si="432"/>
        <v>0</v>
      </c>
      <c r="DU175" s="832">
        <f t="shared" si="432"/>
        <v>0</v>
      </c>
      <c r="DV175" s="832">
        <f t="shared" si="432"/>
        <v>0</v>
      </c>
      <c r="DW175" s="832">
        <f t="shared" si="432"/>
        <v>0</v>
      </c>
      <c r="DX175" s="832">
        <f t="shared" si="432"/>
        <v>0</v>
      </c>
      <c r="DY175" s="832">
        <f t="shared" si="432"/>
        <v>0</v>
      </c>
      <c r="DZ175" s="832">
        <f t="shared" si="432"/>
        <v>0</v>
      </c>
      <c r="EA175" s="832">
        <f t="shared" si="432"/>
        <v>0</v>
      </c>
      <c r="EB175" s="832">
        <f t="shared" si="432"/>
        <v>0</v>
      </c>
      <c r="EC175" s="832">
        <f t="shared" si="432"/>
        <v>0</v>
      </c>
      <c r="ED175" s="832">
        <f t="shared" si="432"/>
        <v>0</v>
      </c>
      <c r="EE175" s="832">
        <f t="shared" si="432"/>
        <v>0</v>
      </c>
      <c r="EF175" s="832">
        <f t="shared" si="432"/>
        <v>0</v>
      </c>
      <c r="EG175" s="832">
        <f t="shared" si="432"/>
        <v>0</v>
      </c>
      <c r="EH175" s="832">
        <f t="shared" si="432"/>
        <v>0</v>
      </c>
      <c r="EI175" s="832">
        <f t="shared" si="432"/>
        <v>0</v>
      </c>
      <c r="EJ175" s="832">
        <f t="shared" si="432"/>
        <v>0</v>
      </c>
      <c r="EK175" s="832">
        <f t="shared" ref="EK175:GV175" si="433">EK174</f>
        <v>0</v>
      </c>
      <c r="EL175" s="832">
        <f t="shared" si="433"/>
        <v>0</v>
      </c>
      <c r="EM175" s="832">
        <f t="shared" si="433"/>
        <v>0</v>
      </c>
      <c r="EN175" s="832">
        <f t="shared" si="433"/>
        <v>0</v>
      </c>
      <c r="EO175" s="832">
        <f t="shared" si="433"/>
        <v>0</v>
      </c>
      <c r="EP175" s="832">
        <f t="shared" si="433"/>
        <v>0</v>
      </c>
      <c r="EQ175" s="832">
        <f t="shared" si="433"/>
        <v>0</v>
      </c>
      <c r="ER175" s="832">
        <f t="shared" si="433"/>
        <v>0</v>
      </c>
      <c r="ES175" s="832">
        <f t="shared" si="433"/>
        <v>0</v>
      </c>
      <c r="ET175" s="832">
        <f t="shared" si="433"/>
        <v>0</v>
      </c>
      <c r="EU175" s="832">
        <f t="shared" si="433"/>
        <v>0</v>
      </c>
      <c r="EV175" s="832">
        <f t="shared" si="433"/>
        <v>0</v>
      </c>
      <c r="EW175" s="832">
        <f t="shared" si="433"/>
        <v>0</v>
      </c>
      <c r="EX175" s="832">
        <f t="shared" si="433"/>
        <v>0</v>
      </c>
      <c r="EY175" s="832">
        <f t="shared" si="433"/>
        <v>0</v>
      </c>
      <c r="EZ175" s="832">
        <f t="shared" si="433"/>
        <v>0</v>
      </c>
      <c r="FA175" s="832">
        <f t="shared" si="433"/>
        <v>0</v>
      </c>
      <c r="FB175" s="832">
        <f t="shared" si="433"/>
        <v>0</v>
      </c>
      <c r="FC175" s="832">
        <f t="shared" si="433"/>
        <v>0</v>
      </c>
      <c r="FD175" s="832">
        <f t="shared" si="433"/>
        <v>0</v>
      </c>
      <c r="FE175" s="832">
        <f t="shared" si="433"/>
        <v>0</v>
      </c>
      <c r="FF175" s="832">
        <f t="shared" si="433"/>
        <v>0</v>
      </c>
      <c r="FG175" s="832">
        <f t="shared" si="433"/>
        <v>0</v>
      </c>
      <c r="FH175" s="832">
        <f t="shared" si="433"/>
        <v>0</v>
      </c>
      <c r="FI175" s="832">
        <f t="shared" si="433"/>
        <v>0</v>
      </c>
      <c r="FJ175" s="832">
        <f t="shared" si="433"/>
        <v>0</v>
      </c>
      <c r="FK175" s="832">
        <f t="shared" si="433"/>
        <v>0</v>
      </c>
      <c r="FL175" s="832">
        <f t="shared" si="433"/>
        <v>0</v>
      </c>
      <c r="FM175" s="832">
        <f t="shared" si="433"/>
        <v>0</v>
      </c>
      <c r="FN175" s="832">
        <f t="shared" si="433"/>
        <v>0</v>
      </c>
      <c r="FO175" s="832">
        <f t="shared" si="433"/>
        <v>0</v>
      </c>
      <c r="FP175" s="832">
        <f t="shared" si="433"/>
        <v>0</v>
      </c>
      <c r="FQ175" s="832">
        <f t="shared" si="433"/>
        <v>0</v>
      </c>
      <c r="FR175" s="832">
        <f t="shared" si="433"/>
        <v>0</v>
      </c>
      <c r="FS175" s="832">
        <f t="shared" si="433"/>
        <v>0</v>
      </c>
      <c r="FT175" s="832">
        <f t="shared" si="433"/>
        <v>0</v>
      </c>
      <c r="FU175" s="832">
        <f t="shared" si="433"/>
        <v>0</v>
      </c>
      <c r="FV175" s="832">
        <f t="shared" si="433"/>
        <v>0</v>
      </c>
      <c r="FW175" s="832">
        <f t="shared" si="433"/>
        <v>0</v>
      </c>
      <c r="FX175" s="832">
        <f t="shared" si="433"/>
        <v>0</v>
      </c>
      <c r="FY175" s="832">
        <f t="shared" si="433"/>
        <v>0</v>
      </c>
      <c r="FZ175" s="832">
        <f t="shared" si="433"/>
        <v>0</v>
      </c>
      <c r="GA175" s="832">
        <f t="shared" si="433"/>
        <v>0</v>
      </c>
      <c r="GB175" s="832">
        <f t="shared" si="433"/>
        <v>0</v>
      </c>
      <c r="GC175" s="832">
        <f t="shared" si="433"/>
        <v>0</v>
      </c>
      <c r="GD175" s="832">
        <f t="shared" si="433"/>
        <v>0</v>
      </c>
      <c r="GE175" s="832">
        <f t="shared" si="433"/>
        <v>0</v>
      </c>
      <c r="GF175" s="832">
        <f t="shared" si="433"/>
        <v>0</v>
      </c>
      <c r="GG175" s="832">
        <f t="shared" si="433"/>
        <v>0</v>
      </c>
      <c r="GH175" s="832">
        <f t="shared" si="433"/>
        <v>0</v>
      </c>
      <c r="GI175" s="832">
        <f t="shared" si="433"/>
        <v>0</v>
      </c>
      <c r="GJ175" s="832">
        <f t="shared" si="433"/>
        <v>0</v>
      </c>
      <c r="GK175" s="832">
        <f t="shared" si="433"/>
        <v>0</v>
      </c>
      <c r="GL175" s="832">
        <f t="shared" si="433"/>
        <v>0</v>
      </c>
      <c r="GM175" s="832">
        <f t="shared" si="433"/>
        <v>0</v>
      </c>
      <c r="GN175" s="832">
        <f t="shared" si="433"/>
        <v>0</v>
      </c>
      <c r="GO175" s="832">
        <f t="shared" si="433"/>
        <v>0</v>
      </c>
      <c r="GP175" s="832">
        <f t="shared" si="433"/>
        <v>0</v>
      </c>
      <c r="GQ175" s="832">
        <f t="shared" si="433"/>
        <v>0</v>
      </c>
      <c r="GR175" s="832">
        <f t="shared" si="433"/>
        <v>0</v>
      </c>
      <c r="GS175" s="832">
        <f t="shared" si="433"/>
        <v>0</v>
      </c>
      <c r="GT175" s="832">
        <f t="shared" si="433"/>
        <v>0</v>
      </c>
      <c r="GU175" s="832">
        <f t="shared" si="433"/>
        <v>0</v>
      </c>
      <c r="GV175" s="832">
        <f t="shared" si="433"/>
        <v>0</v>
      </c>
      <c r="GW175" s="832">
        <f t="shared" ref="GW175:JH175" si="434">GW174</f>
        <v>0</v>
      </c>
      <c r="GX175" s="832">
        <f t="shared" si="434"/>
        <v>0</v>
      </c>
      <c r="GY175" s="832">
        <f t="shared" si="434"/>
        <v>0</v>
      </c>
      <c r="GZ175" s="832">
        <f t="shared" si="434"/>
        <v>0</v>
      </c>
      <c r="HA175" s="832">
        <f t="shared" si="434"/>
        <v>0</v>
      </c>
      <c r="HB175" s="832">
        <f t="shared" si="434"/>
        <v>0</v>
      </c>
      <c r="HC175" s="832">
        <f t="shared" si="434"/>
        <v>0</v>
      </c>
      <c r="HD175" s="832">
        <f t="shared" si="434"/>
        <v>0</v>
      </c>
      <c r="HE175" s="832">
        <f t="shared" si="434"/>
        <v>0</v>
      </c>
      <c r="HF175" s="832">
        <f t="shared" si="434"/>
        <v>0</v>
      </c>
      <c r="HG175" s="832">
        <f t="shared" si="434"/>
        <v>0</v>
      </c>
      <c r="HH175" s="832">
        <f t="shared" si="434"/>
        <v>0</v>
      </c>
      <c r="HI175" s="832">
        <f t="shared" si="434"/>
        <v>0</v>
      </c>
      <c r="HJ175" s="832">
        <f t="shared" si="434"/>
        <v>0</v>
      </c>
      <c r="HK175" s="832">
        <f t="shared" si="434"/>
        <v>0</v>
      </c>
      <c r="HL175" s="832">
        <f t="shared" si="434"/>
        <v>0</v>
      </c>
      <c r="HM175" s="832">
        <f t="shared" si="434"/>
        <v>0</v>
      </c>
      <c r="HN175" s="832">
        <f t="shared" si="434"/>
        <v>0</v>
      </c>
      <c r="HO175" s="832">
        <f t="shared" si="434"/>
        <v>0</v>
      </c>
      <c r="HP175" s="832">
        <f t="shared" si="434"/>
        <v>0</v>
      </c>
      <c r="HQ175" s="832">
        <f t="shared" si="434"/>
        <v>0</v>
      </c>
      <c r="HR175" s="832">
        <f t="shared" si="434"/>
        <v>0</v>
      </c>
      <c r="HS175" s="832">
        <f t="shared" si="434"/>
        <v>0</v>
      </c>
      <c r="HT175" s="832">
        <f t="shared" si="434"/>
        <v>0</v>
      </c>
      <c r="HU175" s="832">
        <f t="shared" si="434"/>
        <v>0</v>
      </c>
      <c r="HV175" s="832">
        <f t="shared" si="434"/>
        <v>0</v>
      </c>
      <c r="HW175" s="832">
        <f t="shared" si="434"/>
        <v>0</v>
      </c>
      <c r="HX175" s="832">
        <f t="shared" si="434"/>
        <v>0</v>
      </c>
      <c r="HY175" s="832">
        <f t="shared" si="434"/>
        <v>0</v>
      </c>
      <c r="HZ175" s="832">
        <f t="shared" si="434"/>
        <v>0</v>
      </c>
      <c r="IA175" s="832">
        <f t="shared" si="434"/>
        <v>0</v>
      </c>
      <c r="IB175" s="832">
        <f t="shared" si="434"/>
        <v>0</v>
      </c>
      <c r="IC175" s="832">
        <f t="shared" si="434"/>
        <v>0</v>
      </c>
      <c r="ID175" s="832">
        <f t="shared" si="434"/>
        <v>0</v>
      </c>
      <c r="IE175" s="832">
        <f t="shared" si="434"/>
        <v>0</v>
      </c>
      <c r="IF175" s="832">
        <f t="shared" si="434"/>
        <v>0</v>
      </c>
      <c r="IG175" s="832">
        <f t="shared" si="434"/>
        <v>0</v>
      </c>
      <c r="IH175" s="832">
        <f t="shared" si="434"/>
        <v>0</v>
      </c>
      <c r="II175" s="832">
        <f t="shared" si="434"/>
        <v>0</v>
      </c>
      <c r="IJ175" s="832">
        <f t="shared" si="434"/>
        <v>0</v>
      </c>
      <c r="IK175" s="832">
        <f t="shared" si="434"/>
        <v>0</v>
      </c>
      <c r="IL175" s="832">
        <f t="shared" si="434"/>
        <v>0</v>
      </c>
      <c r="IM175" s="832">
        <f t="shared" si="434"/>
        <v>0</v>
      </c>
      <c r="IN175" s="832">
        <f t="shared" si="434"/>
        <v>0</v>
      </c>
      <c r="IO175" s="832">
        <f t="shared" si="434"/>
        <v>0</v>
      </c>
      <c r="IP175" s="832">
        <f t="shared" si="434"/>
        <v>0</v>
      </c>
      <c r="IQ175" s="832">
        <f t="shared" si="434"/>
        <v>0</v>
      </c>
      <c r="IR175" s="832">
        <f t="shared" si="434"/>
        <v>0</v>
      </c>
      <c r="IS175" s="832">
        <f t="shared" si="434"/>
        <v>0</v>
      </c>
      <c r="IT175" s="832">
        <f t="shared" si="434"/>
        <v>0</v>
      </c>
      <c r="IU175" s="832">
        <f t="shared" si="434"/>
        <v>0</v>
      </c>
      <c r="IV175" s="832">
        <f t="shared" si="434"/>
        <v>0</v>
      </c>
      <c r="IW175" s="832">
        <f t="shared" si="434"/>
        <v>0</v>
      </c>
      <c r="IX175" s="832">
        <f t="shared" si="434"/>
        <v>0</v>
      </c>
      <c r="IY175" s="832">
        <f t="shared" si="434"/>
        <v>0</v>
      </c>
      <c r="IZ175" s="832">
        <f t="shared" si="434"/>
        <v>0</v>
      </c>
      <c r="JA175" s="832">
        <f t="shared" si="434"/>
        <v>0</v>
      </c>
      <c r="JB175" s="832">
        <f t="shared" si="434"/>
        <v>0</v>
      </c>
      <c r="JC175" s="832">
        <f t="shared" si="434"/>
        <v>0</v>
      </c>
      <c r="JD175" s="832">
        <f t="shared" si="434"/>
        <v>0</v>
      </c>
      <c r="JE175" s="832">
        <f t="shared" si="434"/>
        <v>0</v>
      </c>
      <c r="JF175" s="832">
        <f t="shared" si="434"/>
        <v>0</v>
      </c>
      <c r="JG175" s="832">
        <f t="shared" si="434"/>
        <v>0</v>
      </c>
      <c r="JH175" s="832">
        <f t="shared" si="434"/>
        <v>0</v>
      </c>
      <c r="JI175" s="832">
        <f t="shared" ref="JI175:LT175" si="435">JI174</f>
        <v>0</v>
      </c>
      <c r="JJ175" s="832">
        <f t="shared" si="435"/>
        <v>0</v>
      </c>
      <c r="JK175" s="832">
        <f t="shared" si="435"/>
        <v>0</v>
      </c>
      <c r="JL175" s="832">
        <f t="shared" si="435"/>
        <v>0</v>
      </c>
      <c r="JM175" s="832">
        <f t="shared" si="435"/>
        <v>0</v>
      </c>
      <c r="JN175" s="832">
        <f t="shared" si="435"/>
        <v>0</v>
      </c>
      <c r="JO175" s="832">
        <f t="shared" si="435"/>
        <v>0</v>
      </c>
      <c r="JP175" s="832">
        <f t="shared" si="435"/>
        <v>0</v>
      </c>
      <c r="JQ175" s="832">
        <f t="shared" si="435"/>
        <v>0</v>
      </c>
      <c r="JR175" s="832">
        <f t="shared" si="435"/>
        <v>0</v>
      </c>
      <c r="JS175" s="832">
        <f t="shared" si="435"/>
        <v>0</v>
      </c>
      <c r="JT175" s="832">
        <f t="shared" si="435"/>
        <v>0</v>
      </c>
      <c r="JU175" s="832">
        <f t="shared" si="435"/>
        <v>0</v>
      </c>
      <c r="JV175" s="832">
        <f t="shared" si="435"/>
        <v>0</v>
      </c>
      <c r="JW175" s="832">
        <f t="shared" si="435"/>
        <v>0</v>
      </c>
      <c r="JX175" s="832">
        <f t="shared" si="435"/>
        <v>0</v>
      </c>
      <c r="JY175" s="832">
        <f t="shared" si="435"/>
        <v>0</v>
      </c>
      <c r="JZ175" s="832">
        <f t="shared" si="435"/>
        <v>0</v>
      </c>
      <c r="KA175" s="832">
        <f t="shared" si="435"/>
        <v>0</v>
      </c>
      <c r="KB175" s="832">
        <f t="shared" si="435"/>
        <v>0</v>
      </c>
      <c r="KC175" s="832">
        <f t="shared" si="435"/>
        <v>0</v>
      </c>
      <c r="KD175" s="832">
        <f t="shared" si="435"/>
        <v>0</v>
      </c>
      <c r="KE175" s="832">
        <f t="shared" si="435"/>
        <v>0</v>
      </c>
      <c r="KF175" s="832">
        <f t="shared" si="435"/>
        <v>0</v>
      </c>
      <c r="KG175" s="832">
        <f t="shared" si="435"/>
        <v>0</v>
      </c>
      <c r="KH175" s="832">
        <f t="shared" si="435"/>
        <v>0</v>
      </c>
      <c r="KI175" s="832">
        <f t="shared" si="435"/>
        <v>0</v>
      </c>
      <c r="KJ175" s="832">
        <f t="shared" si="435"/>
        <v>0</v>
      </c>
      <c r="KK175" s="832">
        <f t="shared" si="435"/>
        <v>0</v>
      </c>
      <c r="KL175" s="832">
        <f t="shared" si="435"/>
        <v>0</v>
      </c>
      <c r="KM175" s="832">
        <f t="shared" si="435"/>
        <v>0</v>
      </c>
      <c r="KN175" s="832">
        <f t="shared" si="435"/>
        <v>0</v>
      </c>
      <c r="KO175" s="832">
        <f t="shared" si="435"/>
        <v>0</v>
      </c>
      <c r="KP175" s="832">
        <f t="shared" si="435"/>
        <v>0</v>
      </c>
      <c r="KQ175" s="832">
        <f t="shared" si="435"/>
        <v>0</v>
      </c>
      <c r="KR175" s="832">
        <f t="shared" si="435"/>
        <v>0</v>
      </c>
      <c r="KS175" s="832">
        <f t="shared" si="435"/>
        <v>0</v>
      </c>
      <c r="KT175" s="832">
        <f t="shared" si="435"/>
        <v>0</v>
      </c>
      <c r="KU175" s="832">
        <f t="shared" si="435"/>
        <v>0</v>
      </c>
      <c r="KV175" s="832">
        <f t="shared" si="435"/>
        <v>0</v>
      </c>
      <c r="KW175" s="832">
        <f t="shared" si="435"/>
        <v>0</v>
      </c>
      <c r="KX175" s="832">
        <f t="shared" si="435"/>
        <v>0</v>
      </c>
      <c r="KY175" s="832">
        <f t="shared" si="435"/>
        <v>0</v>
      </c>
      <c r="KZ175" s="832">
        <f t="shared" si="435"/>
        <v>0</v>
      </c>
      <c r="LA175" s="832">
        <f t="shared" si="435"/>
        <v>0</v>
      </c>
      <c r="LB175" s="832">
        <f t="shared" si="435"/>
        <v>0</v>
      </c>
      <c r="LC175" s="832">
        <f t="shared" si="435"/>
        <v>0</v>
      </c>
      <c r="LD175" s="832">
        <f t="shared" si="435"/>
        <v>0</v>
      </c>
      <c r="LE175" s="832">
        <f t="shared" si="435"/>
        <v>0</v>
      </c>
      <c r="LF175" s="832">
        <f t="shared" si="435"/>
        <v>0</v>
      </c>
      <c r="LG175" s="832">
        <f t="shared" si="435"/>
        <v>0</v>
      </c>
      <c r="LH175" s="832">
        <f t="shared" si="435"/>
        <v>0</v>
      </c>
      <c r="LI175" s="832">
        <f t="shared" si="435"/>
        <v>0</v>
      </c>
      <c r="LJ175" s="832">
        <f t="shared" si="435"/>
        <v>0</v>
      </c>
      <c r="LK175" s="832">
        <f t="shared" si="435"/>
        <v>0</v>
      </c>
      <c r="LL175" s="832">
        <f t="shared" si="435"/>
        <v>0</v>
      </c>
      <c r="LM175" s="832">
        <f t="shared" si="435"/>
        <v>0</v>
      </c>
      <c r="LN175" s="832">
        <f t="shared" si="435"/>
        <v>0</v>
      </c>
      <c r="LO175" s="832">
        <f t="shared" si="435"/>
        <v>0</v>
      </c>
      <c r="LP175" s="832">
        <f t="shared" si="435"/>
        <v>0</v>
      </c>
      <c r="LQ175" s="832">
        <f t="shared" si="435"/>
        <v>0</v>
      </c>
      <c r="LR175" s="832">
        <f t="shared" si="435"/>
        <v>0</v>
      </c>
      <c r="LS175" s="832">
        <f t="shared" si="435"/>
        <v>0</v>
      </c>
      <c r="LT175" s="832">
        <f t="shared" si="435"/>
        <v>0</v>
      </c>
      <c r="LU175" s="832">
        <f t="shared" ref="LU175:OF175" si="436">LU174</f>
        <v>0</v>
      </c>
      <c r="LV175" s="832">
        <f t="shared" si="436"/>
        <v>0</v>
      </c>
      <c r="LW175" s="832">
        <f t="shared" si="436"/>
        <v>0</v>
      </c>
      <c r="LX175" s="832">
        <f t="shared" si="436"/>
        <v>0</v>
      </c>
      <c r="LY175" s="832">
        <f t="shared" si="436"/>
        <v>0</v>
      </c>
      <c r="LZ175" s="832">
        <f t="shared" si="436"/>
        <v>0</v>
      </c>
      <c r="MA175" s="832">
        <f t="shared" si="436"/>
        <v>0</v>
      </c>
      <c r="MB175" s="832">
        <f t="shared" si="436"/>
        <v>0</v>
      </c>
      <c r="MC175" s="832">
        <f t="shared" si="436"/>
        <v>0</v>
      </c>
      <c r="MD175" s="832">
        <f t="shared" si="436"/>
        <v>0</v>
      </c>
      <c r="ME175" s="832">
        <f t="shared" si="436"/>
        <v>0</v>
      </c>
      <c r="MF175" s="832">
        <f t="shared" si="436"/>
        <v>0</v>
      </c>
      <c r="MG175" s="832">
        <f t="shared" si="436"/>
        <v>0</v>
      </c>
      <c r="MH175" s="832">
        <f t="shared" si="436"/>
        <v>0</v>
      </c>
      <c r="MI175" s="832">
        <f t="shared" si="436"/>
        <v>0</v>
      </c>
      <c r="MJ175" s="832">
        <f t="shared" si="436"/>
        <v>0</v>
      </c>
      <c r="MK175" s="832">
        <f t="shared" si="436"/>
        <v>0</v>
      </c>
      <c r="ML175" s="832">
        <f t="shared" si="436"/>
        <v>0</v>
      </c>
      <c r="MM175" s="832">
        <f t="shared" si="436"/>
        <v>0</v>
      </c>
      <c r="MN175" s="832">
        <f t="shared" si="436"/>
        <v>0</v>
      </c>
      <c r="MO175" s="832">
        <f t="shared" si="436"/>
        <v>0</v>
      </c>
      <c r="MP175" s="832">
        <f t="shared" si="436"/>
        <v>0</v>
      </c>
      <c r="MQ175" s="832">
        <f t="shared" si="436"/>
        <v>0</v>
      </c>
      <c r="MR175" s="832">
        <f t="shared" si="436"/>
        <v>0</v>
      </c>
      <c r="MS175" s="832">
        <f t="shared" si="436"/>
        <v>0</v>
      </c>
      <c r="MT175" s="832">
        <f t="shared" si="436"/>
        <v>0</v>
      </c>
      <c r="MU175" s="832">
        <f t="shared" si="436"/>
        <v>0</v>
      </c>
      <c r="MV175" s="832">
        <f t="shared" si="436"/>
        <v>0</v>
      </c>
      <c r="MW175" s="832">
        <f t="shared" si="436"/>
        <v>0</v>
      </c>
      <c r="MX175" s="832">
        <f t="shared" si="436"/>
        <v>0</v>
      </c>
      <c r="MY175" s="832">
        <f t="shared" si="436"/>
        <v>0</v>
      </c>
      <c r="MZ175" s="832">
        <f t="shared" si="436"/>
        <v>0</v>
      </c>
      <c r="NA175" s="832">
        <f t="shared" si="436"/>
        <v>0</v>
      </c>
      <c r="NB175" s="832">
        <f t="shared" si="436"/>
        <v>0</v>
      </c>
      <c r="NC175" s="832">
        <f t="shared" si="436"/>
        <v>0</v>
      </c>
      <c r="ND175" s="832">
        <f t="shared" si="436"/>
        <v>0</v>
      </c>
      <c r="NE175" s="832">
        <f t="shared" si="436"/>
        <v>0</v>
      </c>
      <c r="NF175" s="832">
        <f t="shared" si="436"/>
        <v>0</v>
      </c>
      <c r="NG175" s="832">
        <f t="shared" si="436"/>
        <v>0</v>
      </c>
      <c r="NH175" s="832">
        <f t="shared" si="436"/>
        <v>0</v>
      </c>
      <c r="NI175" s="832">
        <f t="shared" si="436"/>
        <v>0</v>
      </c>
      <c r="NJ175" s="832">
        <f t="shared" si="436"/>
        <v>0</v>
      </c>
      <c r="NK175" s="832">
        <f t="shared" si="436"/>
        <v>0</v>
      </c>
      <c r="NL175" s="832">
        <f t="shared" si="436"/>
        <v>0</v>
      </c>
      <c r="NM175" s="832">
        <f t="shared" si="436"/>
        <v>0</v>
      </c>
      <c r="NN175" s="832">
        <f t="shared" si="436"/>
        <v>0</v>
      </c>
      <c r="NO175" s="832">
        <f t="shared" si="436"/>
        <v>0</v>
      </c>
      <c r="NP175" s="832">
        <f t="shared" si="436"/>
        <v>0</v>
      </c>
      <c r="NQ175" s="832">
        <f t="shared" si="436"/>
        <v>0</v>
      </c>
      <c r="NR175" s="832">
        <f t="shared" si="436"/>
        <v>0</v>
      </c>
      <c r="NS175" s="832">
        <f t="shared" si="436"/>
        <v>0</v>
      </c>
      <c r="NT175" s="832">
        <f t="shared" si="436"/>
        <v>0</v>
      </c>
      <c r="NU175" s="832">
        <f t="shared" si="436"/>
        <v>0</v>
      </c>
      <c r="NV175" s="832">
        <f t="shared" si="436"/>
        <v>0</v>
      </c>
      <c r="NW175" s="832">
        <f t="shared" si="436"/>
        <v>0</v>
      </c>
      <c r="NX175" s="832">
        <f t="shared" si="436"/>
        <v>0</v>
      </c>
      <c r="NY175" s="832">
        <f t="shared" si="436"/>
        <v>0</v>
      </c>
      <c r="NZ175" s="832">
        <f t="shared" si="436"/>
        <v>0</v>
      </c>
      <c r="OA175" s="832">
        <f t="shared" si="436"/>
        <v>0</v>
      </c>
      <c r="OB175" s="832">
        <f t="shared" si="436"/>
        <v>0</v>
      </c>
      <c r="OC175" s="832">
        <f t="shared" si="436"/>
        <v>0</v>
      </c>
      <c r="OD175" s="832">
        <f t="shared" si="436"/>
        <v>0</v>
      </c>
      <c r="OE175" s="832">
        <f t="shared" si="436"/>
        <v>0</v>
      </c>
      <c r="OF175" s="832">
        <f t="shared" si="436"/>
        <v>0</v>
      </c>
      <c r="OG175" s="832">
        <f t="shared" ref="OG175:QR175" si="437">OG174</f>
        <v>0</v>
      </c>
      <c r="OH175" s="832">
        <f t="shared" si="437"/>
        <v>0</v>
      </c>
      <c r="OI175" s="832">
        <f t="shared" si="437"/>
        <v>0</v>
      </c>
      <c r="OJ175" s="832">
        <f t="shared" si="437"/>
        <v>0</v>
      </c>
      <c r="OK175" s="832">
        <f t="shared" si="437"/>
        <v>0</v>
      </c>
      <c r="OL175" s="832">
        <f t="shared" si="437"/>
        <v>0</v>
      </c>
      <c r="OM175" s="832">
        <f t="shared" si="437"/>
        <v>0</v>
      </c>
      <c r="ON175" s="832">
        <f t="shared" si="437"/>
        <v>0</v>
      </c>
      <c r="OO175" s="832">
        <f t="shared" si="437"/>
        <v>0</v>
      </c>
      <c r="OP175" s="832">
        <f t="shared" si="437"/>
        <v>0</v>
      </c>
      <c r="OQ175" s="832">
        <f t="shared" si="437"/>
        <v>0</v>
      </c>
      <c r="OR175" s="832">
        <f t="shared" si="437"/>
        <v>0</v>
      </c>
      <c r="OS175" s="832">
        <f t="shared" si="437"/>
        <v>0</v>
      </c>
      <c r="OT175" s="832">
        <f t="shared" si="437"/>
        <v>0</v>
      </c>
      <c r="OU175" s="832">
        <f t="shared" si="437"/>
        <v>0</v>
      </c>
      <c r="OV175" s="832">
        <f t="shared" si="437"/>
        <v>0</v>
      </c>
      <c r="OW175" s="832">
        <f t="shared" si="437"/>
        <v>0</v>
      </c>
      <c r="OX175" s="832">
        <f t="shared" si="437"/>
        <v>0</v>
      </c>
      <c r="OY175" s="832">
        <f t="shared" si="437"/>
        <v>0</v>
      </c>
      <c r="OZ175" s="832">
        <f t="shared" si="437"/>
        <v>0</v>
      </c>
      <c r="PA175" s="832">
        <f t="shared" si="437"/>
        <v>0</v>
      </c>
      <c r="PB175" s="832">
        <f t="shared" si="437"/>
        <v>0</v>
      </c>
      <c r="PC175" s="832">
        <f t="shared" si="437"/>
        <v>0</v>
      </c>
      <c r="PD175" s="832">
        <f t="shared" si="437"/>
        <v>0</v>
      </c>
      <c r="PE175" s="832">
        <f t="shared" si="437"/>
        <v>0</v>
      </c>
      <c r="PF175" s="832">
        <f t="shared" si="437"/>
        <v>0</v>
      </c>
      <c r="PG175" s="832">
        <f t="shared" si="437"/>
        <v>0</v>
      </c>
      <c r="PH175" s="832">
        <f t="shared" si="437"/>
        <v>0</v>
      </c>
      <c r="PI175" s="832">
        <f t="shared" si="437"/>
        <v>0</v>
      </c>
      <c r="PJ175" s="832">
        <f t="shared" si="437"/>
        <v>0</v>
      </c>
      <c r="PK175" s="832">
        <f t="shared" si="437"/>
        <v>0</v>
      </c>
      <c r="PL175" s="832">
        <f t="shared" si="437"/>
        <v>0</v>
      </c>
      <c r="PM175" s="832">
        <f t="shared" si="437"/>
        <v>0</v>
      </c>
      <c r="PN175" s="832">
        <f t="shared" si="437"/>
        <v>0</v>
      </c>
      <c r="PO175" s="832">
        <f t="shared" si="437"/>
        <v>0</v>
      </c>
      <c r="PP175" s="832">
        <f t="shared" si="437"/>
        <v>0</v>
      </c>
      <c r="PQ175" s="832">
        <f t="shared" si="437"/>
        <v>0</v>
      </c>
      <c r="PR175" s="832">
        <f t="shared" si="437"/>
        <v>0</v>
      </c>
      <c r="PS175" s="832">
        <f t="shared" si="437"/>
        <v>0</v>
      </c>
      <c r="PT175" s="832">
        <f t="shared" si="437"/>
        <v>0</v>
      </c>
      <c r="PU175" s="832">
        <f t="shared" si="437"/>
        <v>0</v>
      </c>
      <c r="PV175" s="832">
        <f t="shared" si="437"/>
        <v>0</v>
      </c>
      <c r="PW175" s="832">
        <f t="shared" si="437"/>
        <v>0</v>
      </c>
      <c r="PX175" s="832">
        <f t="shared" si="437"/>
        <v>0</v>
      </c>
      <c r="PY175" s="832">
        <f t="shared" si="437"/>
        <v>0</v>
      </c>
      <c r="PZ175" s="832">
        <f t="shared" si="437"/>
        <v>0</v>
      </c>
      <c r="QA175" s="832">
        <f t="shared" si="437"/>
        <v>0</v>
      </c>
      <c r="QB175" s="832">
        <f t="shared" si="437"/>
        <v>0</v>
      </c>
      <c r="QC175" s="832">
        <f t="shared" si="437"/>
        <v>0</v>
      </c>
      <c r="QD175" s="832">
        <f t="shared" si="437"/>
        <v>0</v>
      </c>
      <c r="QE175" s="832">
        <f t="shared" si="437"/>
        <v>0</v>
      </c>
      <c r="QF175" s="832">
        <f t="shared" si="437"/>
        <v>0</v>
      </c>
      <c r="QG175" s="832">
        <f t="shared" si="437"/>
        <v>0</v>
      </c>
      <c r="QH175" s="832">
        <f t="shared" si="437"/>
        <v>0</v>
      </c>
      <c r="QI175" s="832">
        <f t="shared" si="437"/>
        <v>0</v>
      </c>
      <c r="QJ175" s="832">
        <f t="shared" si="437"/>
        <v>0</v>
      </c>
      <c r="QK175" s="832">
        <f t="shared" si="437"/>
        <v>0</v>
      </c>
      <c r="QL175" s="832">
        <f t="shared" si="437"/>
        <v>0</v>
      </c>
      <c r="QM175" s="832">
        <f t="shared" si="437"/>
        <v>0</v>
      </c>
      <c r="QN175" s="832">
        <f t="shared" si="437"/>
        <v>0</v>
      </c>
      <c r="QO175" s="832">
        <f t="shared" si="437"/>
        <v>0</v>
      </c>
      <c r="QP175" s="832">
        <f t="shared" si="437"/>
        <v>0</v>
      </c>
      <c r="QQ175" s="832">
        <f t="shared" si="437"/>
        <v>0</v>
      </c>
      <c r="QR175" s="832">
        <f t="shared" si="437"/>
        <v>0</v>
      </c>
      <c r="QS175" s="832">
        <f t="shared" ref="QS175:SJ175" si="438">QS174</f>
        <v>0</v>
      </c>
      <c r="QT175" s="832">
        <f t="shared" si="438"/>
        <v>0</v>
      </c>
      <c r="QU175" s="832">
        <f t="shared" si="438"/>
        <v>0</v>
      </c>
      <c r="QV175" s="832">
        <f t="shared" si="438"/>
        <v>0</v>
      </c>
      <c r="QW175" s="832">
        <f t="shared" si="438"/>
        <v>0</v>
      </c>
      <c r="QX175" s="832">
        <f t="shared" si="438"/>
        <v>0</v>
      </c>
      <c r="QY175" s="832">
        <f t="shared" si="438"/>
        <v>0</v>
      </c>
      <c r="QZ175" s="832">
        <f t="shared" si="438"/>
        <v>0</v>
      </c>
      <c r="RA175" s="832">
        <f t="shared" si="438"/>
        <v>0</v>
      </c>
      <c r="RB175" s="832">
        <f t="shared" si="438"/>
        <v>0</v>
      </c>
      <c r="RC175" s="832">
        <f t="shared" si="438"/>
        <v>0</v>
      </c>
      <c r="RD175" s="832">
        <f t="shared" si="438"/>
        <v>0</v>
      </c>
      <c r="RE175" s="832">
        <f t="shared" si="438"/>
        <v>0</v>
      </c>
      <c r="RF175" s="832">
        <f t="shared" si="438"/>
        <v>0</v>
      </c>
      <c r="RG175" s="832">
        <f t="shared" si="438"/>
        <v>0</v>
      </c>
      <c r="RH175" s="832">
        <f t="shared" si="438"/>
        <v>0</v>
      </c>
      <c r="RI175" s="832">
        <f t="shared" si="438"/>
        <v>0</v>
      </c>
      <c r="RJ175" s="832">
        <f t="shared" si="438"/>
        <v>0</v>
      </c>
      <c r="RK175" s="832">
        <f t="shared" si="438"/>
        <v>0</v>
      </c>
      <c r="RL175" s="832">
        <f t="shared" si="438"/>
        <v>0</v>
      </c>
      <c r="RM175" s="832">
        <f t="shared" si="438"/>
        <v>0</v>
      </c>
      <c r="RN175" s="832">
        <f t="shared" si="438"/>
        <v>0</v>
      </c>
      <c r="RO175" s="832">
        <f t="shared" si="438"/>
        <v>0</v>
      </c>
      <c r="RP175" s="832">
        <f t="shared" si="438"/>
        <v>0</v>
      </c>
      <c r="RQ175" s="832">
        <f t="shared" si="438"/>
        <v>0</v>
      </c>
      <c r="RR175" s="832">
        <f t="shared" si="438"/>
        <v>0</v>
      </c>
      <c r="RS175" s="832">
        <f t="shared" si="438"/>
        <v>0</v>
      </c>
      <c r="RT175" s="832">
        <f t="shared" si="438"/>
        <v>0</v>
      </c>
      <c r="RU175" s="832">
        <f t="shared" si="438"/>
        <v>0</v>
      </c>
      <c r="RV175" s="832">
        <f t="shared" si="438"/>
        <v>0</v>
      </c>
      <c r="RW175" s="832">
        <f t="shared" si="438"/>
        <v>0</v>
      </c>
      <c r="RX175" s="832">
        <f t="shared" si="438"/>
        <v>0</v>
      </c>
      <c r="RY175" s="832">
        <f t="shared" si="438"/>
        <v>0</v>
      </c>
      <c r="RZ175" s="832">
        <f t="shared" si="438"/>
        <v>0</v>
      </c>
      <c r="SA175" s="832">
        <f t="shared" si="438"/>
        <v>0</v>
      </c>
      <c r="SB175" s="832">
        <f t="shared" si="438"/>
        <v>0</v>
      </c>
      <c r="SC175" s="832">
        <f t="shared" si="438"/>
        <v>0</v>
      </c>
      <c r="SD175" s="832">
        <f t="shared" si="438"/>
        <v>0</v>
      </c>
      <c r="SE175" s="832">
        <f t="shared" si="438"/>
        <v>0</v>
      </c>
      <c r="SF175" s="832">
        <f t="shared" si="438"/>
        <v>0</v>
      </c>
      <c r="SG175" s="832">
        <f t="shared" si="438"/>
        <v>0</v>
      </c>
      <c r="SH175" s="832">
        <f t="shared" si="438"/>
        <v>0</v>
      </c>
      <c r="SI175" s="832">
        <f t="shared" si="438"/>
        <v>0</v>
      </c>
      <c r="SJ175" s="832">
        <f t="shared" si="438"/>
        <v>0</v>
      </c>
      <c r="SK175" s="267">
        <f t="shared" si="420"/>
        <v>0</v>
      </c>
      <c r="SL175" s="254"/>
      <c r="SM175" s="242"/>
      <c r="SN175" s="242"/>
      <c r="SO175" s="242"/>
    </row>
    <row r="176" spans="1:509" outlineLevel="3" x14ac:dyDescent="0.35">
      <c r="A176" s="242"/>
      <c r="B176" s="251"/>
      <c r="C176" s="438">
        <f t="shared" si="421"/>
        <v>4</v>
      </c>
      <c r="D176" s="267"/>
      <c r="E176" s="316">
        <f t="shared" si="402"/>
        <v>35</v>
      </c>
      <c r="F176" s="322"/>
      <c r="G176" s="322"/>
      <c r="H176" s="267"/>
      <c r="I176" s="540"/>
      <c r="J176" s="557" t="s">
        <v>865</v>
      </c>
      <c r="K176" s="541"/>
      <c r="L176" s="613">
        <v>0</v>
      </c>
      <c r="M176" s="613">
        <v>0</v>
      </c>
      <c r="N176" s="613">
        <v>0</v>
      </c>
      <c r="O176" s="613">
        <v>0</v>
      </c>
      <c r="P176" s="613">
        <v>0</v>
      </c>
      <c r="Q176" s="613">
        <v>0</v>
      </c>
      <c r="R176" s="613">
        <v>0</v>
      </c>
      <c r="S176" s="613">
        <v>0</v>
      </c>
      <c r="T176" s="613">
        <v>0</v>
      </c>
      <c r="U176" s="613">
        <v>0</v>
      </c>
      <c r="V176" s="613">
        <v>0</v>
      </c>
      <c r="W176" s="613">
        <v>0</v>
      </c>
      <c r="X176" s="613">
        <v>0</v>
      </c>
      <c r="Y176" s="613">
        <v>0</v>
      </c>
      <c r="Z176" s="613">
        <v>0</v>
      </c>
      <c r="AA176" s="613">
        <v>0</v>
      </c>
      <c r="AB176" s="613">
        <v>0</v>
      </c>
      <c r="AC176" s="613">
        <v>0</v>
      </c>
      <c r="AD176" s="613">
        <v>0</v>
      </c>
      <c r="AE176" s="613">
        <v>0</v>
      </c>
      <c r="AF176" s="613">
        <v>0</v>
      </c>
      <c r="AG176" s="613">
        <v>0</v>
      </c>
      <c r="AH176" s="613">
        <v>0</v>
      </c>
      <c r="AI176" s="613">
        <v>0</v>
      </c>
      <c r="AJ176" s="613">
        <v>0</v>
      </c>
      <c r="AK176" s="613">
        <v>0</v>
      </c>
      <c r="AL176" s="613">
        <v>0</v>
      </c>
      <c r="AM176" s="613">
        <v>0</v>
      </c>
      <c r="AN176" s="613">
        <v>0</v>
      </c>
      <c r="AO176" s="613">
        <v>0</v>
      </c>
      <c r="AP176" s="613">
        <v>0</v>
      </c>
      <c r="AQ176" s="613">
        <v>0</v>
      </c>
      <c r="AR176" s="613">
        <v>0</v>
      </c>
      <c r="AS176" s="613">
        <v>0</v>
      </c>
      <c r="AT176" s="613">
        <v>0</v>
      </c>
      <c r="AU176" s="613">
        <v>0</v>
      </c>
      <c r="AV176" s="613">
        <v>0</v>
      </c>
      <c r="AW176" s="613">
        <v>0</v>
      </c>
      <c r="AX176" s="613">
        <v>0</v>
      </c>
      <c r="AY176" s="613">
        <v>0</v>
      </c>
      <c r="AZ176" s="613">
        <v>0</v>
      </c>
      <c r="BA176" s="613">
        <v>0</v>
      </c>
      <c r="BB176" s="613">
        <v>0</v>
      </c>
      <c r="BC176" s="613">
        <v>0</v>
      </c>
      <c r="BD176" s="613">
        <v>0</v>
      </c>
      <c r="BE176" s="613">
        <v>0</v>
      </c>
      <c r="BF176" s="613">
        <v>0</v>
      </c>
      <c r="BG176" s="613">
        <v>0</v>
      </c>
      <c r="BH176" s="613">
        <v>0</v>
      </c>
      <c r="BI176" s="613">
        <v>0</v>
      </c>
      <c r="BJ176" s="613">
        <v>0</v>
      </c>
      <c r="BK176" s="613">
        <v>0</v>
      </c>
      <c r="BL176" s="613">
        <v>0</v>
      </c>
      <c r="BM176" s="613">
        <v>0</v>
      </c>
      <c r="BN176" s="613">
        <v>0</v>
      </c>
      <c r="BO176" s="613">
        <v>0</v>
      </c>
      <c r="BP176" s="613">
        <v>0</v>
      </c>
      <c r="BQ176" s="613">
        <v>0</v>
      </c>
      <c r="BR176" s="613">
        <v>0</v>
      </c>
      <c r="BS176" s="613">
        <v>0</v>
      </c>
      <c r="BT176" s="613">
        <v>0</v>
      </c>
      <c r="BU176" s="613">
        <v>0</v>
      </c>
      <c r="BV176" s="613">
        <v>0</v>
      </c>
      <c r="BW176" s="613">
        <v>0</v>
      </c>
      <c r="BX176" s="613">
        <v>0</v>
      </c>
      <c r="BY176" s="613">
        <v>0</v>
      </c>
      <c r="BZ176" s="613">
        <v>0</v>
      </c>
      <c r="CA176" s="613">
        <v>0</v>
      </c>
      <c r="CB176" s="613">
        <v>0</v>
      </c>
      <c r="CC176" s="613">
        <v>0</v>
      </c>
      <c r="CD176" s="613">
        <v>0</v>
      </c>
      <c r="CE176" s="613">
        <v>0</v>
      </c>
      <c r="CF176" s="613">
        <v>0</v>
      </c>
      <c r="CG176" s="613">
        <v>0</v>
      </c>
      <c r="CH176" s="613">
        <v>0</v>
      </c>
      <c r="CI176" s="613">
        <v>0</v>
      </c>
      <c r="CJ176" s="613">
        <v>0</v>
      </c>
      <c r="CK176" s="613">
        <v>0</v>
      </c>
      <c r="CL176" s="613">
        <v>0</v>
      </c>
      <c r="CM176" s="613">
        <v>0</v>
      </c>
      <c r="CN176" s="613">
        <v>0</v>
      </c>
      <c r="CO176" s="613">
        <v>0</v>
      </c>
      <c r="CP176" s="613">
        <v>0</v>
      </c>
      <c r="CQ176" s="613">
        <v>0</v>
      </c>
      <c r="CR176" s="613">
        <v>0</v>
      </c>
      <c r="CS176" s="613">
        <v>0</v>
      </c>
      <c r="CT176" s="613">
        <v>0</v>
      </c>
      <c r="CU176" s="613">
        <v>0</v>
      </c>
      <c r="CV176" s="613">
        <v>0</v>
      </c>
      <c r="CW176" s="613">
        <v>0</v>
      </c>
      <c r="CX176" s="613">
        <v>0</v>
      </c>
      <c r="CY176" s="613">
        <v>0</v>
      </c>
      <c r="CZ176" s="613">
        <v>0</v>
      </c>
      <c r="DA176" s="613">
        <v>0</v>
      </c>
      <c r="DB176" s="613">
        <v>0</v>
      </c>
      <c r="DC176" s="613">
        <v>0</v>
      </c>
      <c r="DD176" s="613">
        <v>0</v>
      </c>
      <c r="DE176" s="613">
        <v>0</v>
      </c>
      <c r="DF176" s="613">
        <v>0</v>
      </c>
      <c r="DG176" s="613">
        <v>0</v>
      </c>
      <c r="DH176" s="613">
        <v>0</v>
      </c>
      <c r="DI176" s="613">
        <v>0</v>
      </c>
      <c r="DJ176" s="613">
        <v>0</v>
      </c>
      <c r="DK176" s="613">
        <v>0</v>
      </c>
      <c r="DL176" s="613">
        <v>0</v>
      </c>
      <c r="DM176" s="613">
        <v>0</v>
      </c>
      <c r="DN176" s="613">
        <v>0</v>
      </c>
      <c r="DO176" s="613">
        <v>0</v>
      </c>
      <c r="DP176" s="613">
        <v>0</v>
      </c>
      <c r="DQ176" s="613">
        <v>0</v>
      </c>
      <c r="DR176" s="613">
        <v>0</v>
      </c>
      <c r="DS176" s="613">
        <v>0</v>
      </c>
      <c r="DT176" s="613">
        <v>0</v>
      </c>
      <c r="DU176" s="613">
        <v>0</v>
      </c>
      <c r="DV176" s="613">
        <v>0</v>
      </c>
      <c r="DW176" s="613">
        <v>0</v>
      </c>
      <c r="DX176" s="613">
        <v>0</v>
      </c>
      <c r="DY176" s="613">
        <v>0</v>
      </c>
      <c r="DZ176" s="613">
        <v>0</v>
      </c>
      <c r="EA176" s="613">
        <v>0</v>
      </c>
      <c r="EB176" s="613">
        <v>0</v>
      </c>
      <c r="EC176" s="613">
        <v>0</v>
      </c>
      <c r="ED176" s="613">
        <v>0</v>
      </c>
      <c r="EE176" s="613">
        <v>0</v>
      </c>
      <c r="EF176" s="613">
        <v>0</v>
      </c>
      <c r="EG176" s="613">
        <v>0</v>
      </c>
      <c r="EH176" s="613">
        <v>0</v>
      </c>
      <c r="EI176" s="613">
        <v>0</v>
      </c>
      <c r="EJ176" s="613">
        <v>0</v>
      </c>
      <c r="EK176" s="613">
        <v>0</v>
      </c>
      <c r="EL176" s="613">
        <v>0</v>
      </c>
      <c r="EM176" s="613">
        <v>0</v>
      </c>
      <c r="EN176" s="613">
        <v>0</v>
      </c>
      <c r="EO176" s="613">
        <v>0</v>
      </c>
      <c r="EP176" s="613">
        <v>0</v>
      </c>
      <c r="EQ176" s="613">
        <v>0</v>
      </c>
      <c r="ER176" s="613">
        <v>0</v>
      </c>
      <c r="ES176" s="613">
        <v>0</v>
      </c>
      <c r="ET176" s="613">
        <v>0</v>
      </c>
      <c r="EU176" s="613">
        <v>0</v>
      </c>
      <c r="EV176" s="613">
        <v>0</v>
      </c>
      <c r="EW176" s="613">
        <v>0</v>
      </c>
      <c r="EX176" s="613">
        <v>0</v>
      </c>
      <c r="EY176" s="613">
        <v>0</v>
      </c>
      <c r="EZ176" s="613">
        <v>0</v>
      </c>
      <c r="FA176" s="613">
        <v>0</v>
      </c>
      <c r="FB176" s="613">
        <v>0</v>
      </c>
      <c r="FC176" s="613">
        <v>0</v>
      </c>
      <c r="FD176" s="613">
        <v>0</v>
      </c>
      <c r="FE176" s="613">
        <v>0</v>
      </c>
      <c r="FF176" s="613">
        <v>0</v>
      </c>
      <c r="FG176" s="613">
        <v>0</v>
      </c>
      <c r="FH176" s="613">
        <v>0</v>
      </c>
      <c r="FI176" s="613">
        <v>0</v>
      </c>
      <c r="FJ176" s="613">
        <v>0</v>
      </c>
      <c r="FK176" s="613">
        <v>0</v>
      </c>
      <c r="FL176" s="613">
        <v>0</v>
      </c>
      <c r="FM176" s="613">
        <v>0</v>
      </c>
      <c r="FN176" s="613">
        <v>0</v>
      </c>
      <c r="FO176" s="613">
        <v>0</v>
      </c>
      <c r="FP176" s="613">
        <v>0</v>
      </c>
      <c r="FQ176" s="613">
        <v>0</v>
      </c>
      <c r="FR176" s="613">
        <v>0</v>
      </c>
      <c r="FS176" s="613">
        <v>0</v>
      </c>
      <c r="FT176" s="613">
        <v>0</v>
      </c>
      <c r="FU176" s="613">
        <v>0</v>
      </c>
      <c r="FV176" s="613">
        <v>0</v>
      </c>
      <c r="FW176" s="613">
        <v>0</v>
      </c>
      <c r="FX176" s="613">
        <v>0</v>
      </c>
      <c r="FY176" s="613">
        <v>0</v>
      </c>
      <c r="FZ176" s="613">
        <v>0</v>
      </c>
      <c r="GA176" s="613">
        <v>0</v>
      </c>
      <c r="GB176" s="613">
        <v>0</v>
      </c>
      <c r="GC176" s="613">
        <v>0</v>
      </c>
      <c r="GD176" s="613">
        <v>0</v>
      </c>
      <c r="GE176" s="613">
        <v>0</v>
      </c>
      <c r="GF176" s="613">
        <v>0</v>
      </c>
      <c r="GG176" s="613">
        <v>0</v>
      </c>
      <c r="GH176" s="613">
        <v>0</v>
      </c>
      <c r="GI176" s="613">
        <v>0</v>
      </c>
      <c r="GJ176" s="613">
        <v>0</v>
      </c>
      <c r="GK176" s="613">
        <v>0</v>
      </c>
      <c r="GL176" s="613">
        <v>0</v>
      </c>
      <c r="GM176" s="613">
        <v>0</v>
      </c>
      <c r="GN176" s="613">
        <v>0</v>
      </c>
      <c r="GO176" s="613">
        <v>0</v>
      </c>
      <c r="GP176" s="613">
        <v>0</v>
      </c>
      <c r="GQ176" s="613">
        <v>0</v>
      </c>
      <c r="GR176" s="613">
        <v>0</v>
      </c>
      <c r="GS176" s="613">
        <v>0</v>
      </c>
      <c r="GT176" s="613">
        <v>0</v>
      </c>
      <c r="GU176" s="613">
        <v>0</v>
      </c>
      <c r="GV176" s="613">
        <v>0</v>
      </c>
      <c r="GW176" s="613">
        <v>0</v>
      </c>
      <c r="GX176" s="613">
        <v>0</v>
      </c>
      <c r="GY176" s="613">
        <v>0</v>
      </c>
      <c r="GZ176" s="613">
        <v>0</v>
      </c>
      <c r="HA176" s="613">
        <v>0</v>
      </c>
      <c r="HB176" s="613">
        <v>0</v>
      </c>
      <c r="HC176" s="613">
        <v>0</v>
      </c>
      <c r="HD176" s="613">
        <v>0</v>
      </c>
      <c r="HE176" s="613">
        <v>0</v>
      </c>
      <c r="HF176" s="613">
        <v>0</v>
      </c>
      <c r="HG176" s="613">
        <v>0</v>
      </c>
      <c r="HH176" s="613">
        <v>0</v>
      </c>
      <c r="HI176" s="613">
        <v>0</v>
      </c>
      <c r="HJ176" s="613">
        <v>0</v>
      </c>
      <c r="HK176" s="613">
        <v>0</v>
      </c>
      <c r="HL176" s="613">
        <v>0</v>
      </c>
      <c r="HM176" s="613">
        <v>0</v>
      </c>
      <c r="HN176" s="613">
        <v>0</v>
      </c>
      <c r="HO176" s="613">
        <v>0</v>
      </c>
      <c r="HP176" s="613">
        <v>0</v>
      </c>
      <c r="HQ176" s="613">
        <v>0</v>
      </c>
      <c r="HR176" s="613">
        <v>0</v>
      </c>
      <c r="HS176" s="613">
        <v>0</v>
      </c>
      <c r="HT176" s="613">
        <v>0</v>
      </c>
      <c r="HU176" s="613">
        <v>0</v>
      </c>
      <c r="HV176" s="613">
        <v>0</v>
      </c>
      <c r="HW176" s="613">
        <v>0</v>
      </c>
      <c r="HX176" s="613">
        <v>0</v>
      </c>
      <c r="HY176" s="613">
        <v>0</v>
      </c>
      <c r="HZ176" s="613">
        <v>0</v>
      </c>
      <c r="IA176" s="613">
        <v>0</v>
      </c>
      <c r="IB176" s="613">
        <v>0</v>
      </c>
      <c r="IC176" s="613">
        <v>0</v>
      </c>
      <c r="ID176" s="613">
        <v>0</v>
      </c>
      <c r="IE176" s="613">
        <v>0</v>
      </c>
      <c r="IF176" s="613">
        <v>0</v>
      </c>
      <c r="IG176" s="613">
        <v>0</v>
      </c>
      <c r="IH176" s="613">
        <v>0</v>
      </c>
      <c r="II176" s="613">
        <v>0</v>
      </c>
      <c r="IJ176" s="613">
        <v>0</v>
      </c>
      <c r="IK176" s="613">
        <v>0</v>
      </c>
      <c r="IL176" s="613">
        <v>0</v>
      </c>
      <c r="IM176" s="613">
        <v>0</v>
      </c>
      <c r="IN176" s="613">
        <v>0</v>
      </c>
      <c r="IO176" s="613">
        <v>0</v>
      </c>
      <c r="IP176" s="613">
        <v>0</v>
      </c>
      <c r="IQ176" s="613">
        <v>0</v>
      </c>
      <c r="IR176" s="613">
        <v>0</v>
      </c>
      <c r="IS176" s="613">
        <v>0</v>
      </c>
      <c r="IT176" s="613">
        <v>0</v>
      </c>
      <c r="IU176" s="613">
        <v>0</v>
      </c>
      <c r="IV176" s="613">
        <v>0</v>
      </c>
      <c r="IW176" s="613">
        <v>0</v>
      </c>
      <c r="IX176" s="613">
        <v>0</v>
      </c>
      <c r="IY176" s="613">
        <v>0</v>
      </c>
      <c r="IZ176" s="613">
        <v>0</v>
      </c>
      <c r="JA176" s="613">
        <v>0</v>
      </c>
      <c r="JB176" s="613">
        <v>0</v>
      </c>
      <c r="JC176" s="613">
        <v>0</v>
      </c>
      <c r="JD176" s="613">
        <v>0</v>
      </c>
      <c r="JE176" s="613">
        <v>0</v>
      </c>
      <c r="JF176" s="613">
        <v>0</v>
      </c>
      <c r="JG176" s="613">
        <v>0</v>
      </c>
      <c r="JH176" s="613">
        <v>0</v>
      </c>
      <c r="JI176" s="613">
        <v>0</v>
      </c>
      <c r="JJ176" s="613">
        <v>0</v>
      </c>
      <c r="JK176" s="613">
        <v>0</v>
      </c>
      <c r="JL176" s="613">
        <v>0</v>
      </c>
      <c r="JM176" s="613">
        <v>0</v>
      </c>
      <c r="JN176" s="613">
        <v>0</v>
      </c>
      <c r="JO176" s="613">
        <v>0</v>
      </c>
      <c r="JP176" s="613">
        <v>0</v>
      </c>
      <c r="JQ176" s="613">
        <v>0</v>
      </c>
      <c r="JR176" s="613">
        <v>0</v>
      </c>
      <c r="JS176" s="613">
        <v>0</v>
      </c>
      <c r="JT176" s="613">
        <v>0</v>
      </c>
      <c r="JU176" s="613">
        <v>0</v>
      </c>
      <c r="JV176" s="613">
        <v>0</v>
      </c>
      <c r="JW176" s="613">
        <v>0</v>
      </c>
      <c r="JX176" s="613">
        <v>0</v>
      </c>
      <c r="JY176" s="613">
        <v>0</v>
      </c>
      <c r="JZ176" s="613">
        <v>0</v>
      </c>
      <c r="KA176" s="613">
        <v>0</v>
      </c>
      <c r="KB176" s="613">
        <v>0</v>
      </c>
      <c r="KC176" s="613">
        <v>0</v>
      </c>
      <c r="KD176" s="613">
        <v>0</v>
      </c>
      <c r="KE176" s="613">
        <v>0</v>
      </c>
      <c r="KF176" s="613">
        <v>0</v>
      </c>
      <c r="KG176" s="613">
        <v>0</v>
      </c>
      <c r="KH176" s="613">
        <v>0</v>
      </c>
      <c r="KI176" s="613">
        <v>0</v>
      </c>
      <c r="KJ176" s="613">
        <v>0</v>
      </c>
      <c r="KK176" s="613">
        <v>0</v>
      </c>
      <c r="KL176" s="613">
        <v>0</v>
      </c>
      <c r="KM176" s="613">
        <v>0</v>
      </c>
      <c r="KN176" s="613">
        <v>0</v>
      </c>
      <c r="KO176" s="613">
        <v>0</v>
      </c>
      <c r="KP176" s="613">
        <v>0</v>
      </c>
      <c r="KQ176" s="613">
        <v>0</v>
      </c>
      <c r="KR176" s="613">
        <v>0</v>
      </c>
      <c r="KS176" s="613">
        <v>0</v>
      </c>
      <c r="KT176" s="613">
        <v>0</v>
      </c>
      <c r="KU176" s="613">
        <v>0</v>
      </c>
      <c r="KV176" s="613">
        <v>0</v>
      </c>
      <c r="KW176" s="613">
        <v>0</v>
      </c>
      <c r="KX176" s="613">
        <v>0</v>
      </c>
      <c r="KY176" s="613">
        <v>0</v>
      </c>
      <c r="KZ176" s="613">
        <v>0</v>
      </c>
      <c r="LA176" s="613">
        <v>0</v>
      </c>
      <c r="LB176" s="613">
        <v>0</v>
      </c>
      <c r="LC176" s="613">
        <v>0</v>
      </c>
      <c r="LD176" s="613">
        <v>0</v>
      </c>
      <c r="LE176" s="613">
        <v>0</v>
      </c>
      <c r="LF176" s="613">
        <v>0</v>
      </c>
      <c r="LG176" s="613">
        <v>0</v>
      </c>
      <c r="LH176" s="613">
        <v>0</v>
      </c>
      <c r="LI176" s="613">
        <v>0</v>
      </c>
      <c r="LJ176" s="613">
        <v>0</v>
      </c>
      <c r="LK176" s="613">
        <v>0</v>
      </c>
      <c r="LL176" s="613">
        <v>0</v>
      </c>
      <c r="LM176" s="613">
        <v>0</v>
      </c>
      <c r="LN176" s="613">
        <v>0</v>
      </c>
      <c r="LO176" s="613">
        <v>0</v>
      </c>
      <c r="LP176" s="613">
        <v>0</v>
      </c>
      <c r="LQ176" s="613">
        <v>0</v>
      </c>
      <c r="LR176" s="613">
        <v>0</v>
      </c>
      <c r="LS176" s="613">
        <v>0</v>
      </c>
      <c r="LT176" s="613">
        <v>0</v>
      </c>
      <c r="LU176" s="613">
        <v>0</v>
      </c>
      <c r="LV176" s="613">
        <v>0</v>
      </c>
      <c r="LW176" s="613">
        <v>0</v>
      </c>
      <c r="LX176" s="613">
        <v>0</v>
      </c>
      <c r="LY176" s="613">
        <v>0</v>
      </c>
      <c r="LZ176" s="613">
        <v>0</v>
      </c>
      <c r="MA176" s="613">
        <v>0</v>
      </c>
      <c r="MB176" s="613">
        <v>0</v>
      </c>
      <c r="MC176" s="613">
        <v>0</v>
      </c>
      <c r="MD176" s="613">
        <v>0</v>
      </c>
      <c r="ME176" s="613">
        <v>0</v>
      </c>
      <c r="MF176" s="613">
        <v>0</v>
      </c>
      <c r="MG176" s="613">
        <v>0</v>
      </c>
      <c r="MH176" s="613">
        <v>0</v>
      </c>
      <c r="MI176" s="613">
        <v>0</v>
      </c>
      <c r="MJ176" s="613">
        <v>0</v>
      </c>
      <c r="MK176" s="613">
        <v>0</v>
      </c>
      <c r="ML176" s="613">
        <v>0</v>
      </c>
      <c r="MM176" s="613">
        <v>0</v>
      </c>
      <c r="MN176" s="613">
        <v>0</v>
      </c>
      <c r="MO176" s="613">
        <v>0</v>
      </c>
      <c r="MP176" s="613">
        <v>0</v>
      </c>
      <c r="MQ176" s="613">
        <v>0</v>
      </c>
      <c r="MR176" s="613">
        <v>0</v>
      </c>
      <c r="MS176" s="613">
        <v>0</v>
      </c>
      <c r="MT176" s="613">
        <v>0</v>
      </c>
      <c r="MU176" s="613">
        <v>0</v>
      </c>
      <c r="MV176" s="613">
        <v>0</v>
      </c>
      <c r="MW176" s="613">
        <v>0</v>
      </c>
      <c r="MX176" s="613">
        <v>0</v>
      </c>
      <c r="MY176" s="613">
        <v>0</v>
      </c>
      <c r="MZ176" s="613">
        <v>0</v>
      </c>
      <c r="NA176" s="613">
        <v>0</v>
      </c>
      <c r="NB176" s="613">
        <v>0</v>
      </c>
      <c r="NC176" s="613">
        <v>0</v>
      </c>
      <c r="ND176" s="613">
        <v>0</v>
      </c>
      <c r="NE176" s="613">
        <v>0</v>
      </c>
      <c r="NF176" s="613">
        <v>0</v>
      </c>
      <c r="NG176" s="613">
        <v>0</v>
      </c>
      <c r="NH176" s="613">
        <v>0</v>
      </c>
      <c r="NI176" s="613">
        <v>0</v>
      </c>
      <c r="NJ176" s="613">
        <v>0</v>
      </c>
      <c r="NK176" s="613">
        <v>0</v>
      </c>
      <c r="NL176" s="613">
        <v>0</v>
      </c>
      <c r="NM176" s="613">
        <v>0</v>
      </c>
      <c r="NN176" s="613">
        <v>0</v>
      </c>
      <c r="NO176" s="613">
        <v>0</v>
      </c>
      <c r="NP176" s="613">
        <v>0</v>
      </c>
      <c r="NQ176" s="613">
        <v>0</v>
      </c>
      <c r="NR176" s="613">
        <v>0</v>
      </c>
      <c r="NS176" s="613">
        <v>0</v>
      </c>
      <c r="NT176" s="613">
        <v>0</v>
      </c>
      <c r="NU176" s="613">
        <v>0</v>
      </c>
      <c r="NV176" s="613">
        <v>0</v>
      </c>
      <c r="NW176" s="613">
        <v>0</v>
      </c>
      <c r="NX176" s="613">
        <v>0</v>
      </c>
      <c r="NY176" s="613">
        <v>0</v>
      </c>
      <c r="NZ176" s="613">
        <v>0</v>
      </c>
      <c r="OA176" s="613">
        <v>0</v>
      </c>
      <c r="OB176" s="613">
        <v>0</v>
      </c>
      <c r="OC176" s="613">
        <v>0</v>
      </c>
      <c r="OD176" s="613">
        <v>0</v>
      </c>
      <c r="OE176" s="613">
        <v>0</v>
      </c>
      <c r="OF176" s="613">
        <v>0</v>
      </c>
      <c r="OG176" s="613">
        <v>0</v>
      </c>
      <c r="OH176" s="613">
        <v>0</v>
      </c>
      <c r="OI176" s="613">
        <v>0</v>
      </c>
      <c r="OJ176" s="613">
        <v>0</v>
      </c>
      <c r="OK176" s="613">
        <v>0</v>
      </c>
      <c r="OL176" s="613">
        <v>0</v>
      </c>
      <c r="OM176" s="613">
        <v>0</v>
      </c>
      <c r="ON176" s="613">
        <v>0</v>
      </c>
      <c r="OO176" s="613">
        <v>0</v>
      </c>
      <c r="OP176" s="613">
        <v>0</v>
      </c>
      <c r="OQ176" s="613">
        <v>0</v>
      </c>
      <c r="OR176" s="613">
        <v>0</v>
      </c>
      <c r="OS176" s="613">
        <v>0</v>
      </c>
      <c r="OT176" s="613">
        <v>0</v>
      </c>
      <c r="OU176" s="613">
        <v>0</v>
      </c>
      <c r="OV176" s="613">
        <v>0</v>
      </c>
      <c r="OW176" s="613">
        <v>0</v>
      </c>
      <c r="OX176" s="613">
        <v>0</v>
      </c>
      <c r="OY176" s="613">
        <v>0</v>
      </c>
      <c r="OZ176" s="613">
        <v>0</v>
      </c>
      <c r="PA176" s="613">
        <v>0</v>
      </c>
      <c r="PB176" s="613">
        <v>0</v>
      </c>
      <c r="PC176" s="613">
        <v>0</v>
      </c>
      <c r="PD176" s="613">
        <v>0</v>
      </c>
      <c r="PE176" s="613">
        <v>0</v>
      </c>
      <c r="PF176" s="613">
        <v>0</v>
      </c>
      <c r="PG176" s="613">
        <v>0</v>
      </c>
      <c r="PH176" s="613">
        <v>0</v>
      </c>
      <c r="PI176" s="613">
        <v>0</v>
      </c>
      <c r="PJ176" s="613">
        <v>0</v>
      </c>
      <c r="PK176" s="613">
        <v>0</v>
      </c>
      <c r="PL176" s="613">
        <v>0</v>
      </c>
      <c r="PM176" s="613">
        <v>0</v>
      </c>
      <c r="PN176" s="613">
        <v>0</v>
      </c>
      <c r="PO176" s="613">
        <v>0</v>
      </c>
      <c r="PP176" s="613">
        <v>0</v>
      </c>
      <c r="PQ176" s="613">
        <v>0</v>
      </c>
      <c r="PR176" s="613">
        <v>0</v>
      </c>
      <c r="PS176" s="613">
        <v>0</v>
      </c>
      <c r="PT176" s="613">
        <v>0</v>
      </c>
      <c r="PU176" s="613">
        <v>0</v>
      </c>
      <c r="PV176" s="613">
        <v>0</v>
      </c>
      <c r="PW176" s="613">
        <v>0</v>
      </c>
      <c r="PX176" s="613">
        <v>0</v>
      </c>
      <c r="PY176" s="613">
        <v>0</v>
      </c>
      <c r="PZ176" s="613">
        <v>0</v>
      </c>
      <c r="QA176" s="613">
        <v>0</v>
      </c>
      <c r="QB176" s="613">
        <v>0</v>
      </c>
      <c r="QC176" s="613">
        <v>0</v>
      </c>
      <c r="QD176" s="613">
        <v>0</v>
      </c>
      <c r="QE176" s="613">
        <v>0</v>
      </c>
      <c r="QF176" s="613">
        <v>0</v>
      </c>
      <c r="QG176" s="613">
        <v>0</v>
      </c>
      <c r="QH176" s="613">
        <v>0</v>
      </c>
      <c r="QI176" s="613">
        <v>0</v>
      </c>
      <c r="QJ176" s="613">
        <v>0</v>
      </c>
      <c r="QK176" s="613">
        <v>0</v>
      </c>
      <c r="QL176" s="613">
        <v>0</v>
      </c>
      <c r="QM176" s="613">
        <v>0</v>
      </c>
      <c r="QN176" s="613">
        <v>0</v>
      </c>
      <c r="QO176" s="613">
        <v>0</v>
      </c>
      <c r="QP176" s="613">
        <v>0</v>
      </c>
      <c r="QQ176" s="613">
        <v>0</v>
      </c>
      <c r="QR176" s="613">
        <v>0</v>
      </c>
      <c r="QS176" s="613">
        <v>0</v>
      </c>
      <c r="QT176" s="613">
        <v>0</v>
      </c>
      <c r="QU176" s="613">
        <v>0</v>
      </c>
      <c r="QV176" s="613">
        <v>0</v>
      </c>
      <c r="QW176" s="613">
        <v>0</v>
      </c>
      <c r="QX176" s="613">
        <v>0</v>
      </c>
      <c r="QY176" s="613">
        <v>0</v>
      </c>
      <c r="QZ176" s="613">
        <v>0</v>
      </c>
      <c r="RA176" s="613">
        <v>0</v>
      </c>
      <c r="RB176" s="613">
        <v>0</v>
      </c>
      <c r="RC176" s="613">
        <v>0</v>
      </c>
      <c r="RD176" s="613">
        <v>0</v>
      </c>
      <c r="RE176" s="613">
        <v>0</v>
      </c>
      <c r="RF176" s="613">
        <v>0</v>
      </c>
      <c r="RG176" s="613">
        <v>0</v>
      </c>
      <c r="RH176" s="613">
        <v>0</v>
      </c>
      <c r="RI176" s="613">
        <v>0</v>
      </c>
      <c r="RJ176" s="613">
        <v>0</v>
      </c>
      <c r="RK176" s="613">
        <v>0</v>
      </c>
      <c r="RL176" s="613">
        <v>0</v>
      </c>
      <c r="RM176" s="613">
        <v>0</v>
      </c>
      <c r="RN176" s="613">
        <v>0</v>
      </c>
      <c r="RO176" s="613">
        <v>0</v>
      </c>
      <c r="RP176" s="613">
        <v>0</v>
      </c>
      <c r="RQ176" s="613">
        <v>0</v>
      </c>
      <c r="RR176" s="613">
        <v>0</v>
      </c>
      <c r="RS176" s="613">
        <v>0</v>
      </c>
      <c r="RT176" s="613">
        <v>0</v>
      </c>
      <c r="RU176" s="613">
        <v>0</v>
      </c>
      <c r="RV176" s="613">
        <v>0</v>
      </c>
      <c r="RW176" s="613">
        <v>0</v>
      </c>
      <c r="RX176" s="613">
        <v>0</v>
      </c>
      <c r="RY176" s="613">
        <v>0</v>
      </c>
      <c r="RZ176" s="613">
        <v>0</v>
      </c>
      <c r="SA176" s="613">
        <v>0</v>
      </c>
      <c r="SB176" s="613">
        <v>0</v>
      </c>
      <c r="SC176" s="613">
        <v>0</v>
      </c>
      <c r="SD176" s="613">
        <v>0</v>
      </c>
      <c r="SE176" s="613">
        <v>0</v>
      </c>
      <c r="SF176" s="613">
        <v>0</v>
      </c>
      <c r="SG176" s="613">
        <v>0</v>
      </c>
      <c r="SH176" s="613">
        <v>0</v>
      </c>
      <c r="SI176" s="613">
        <v>0</v>
      </c>
      <c r="SJ176" s="613">
        <v>0</v>
      </c>
      <c r="SK176" s="267">
        <f t="shared" si="420"/>
        <v>0</v>
      </c>
      <c r="SL176" s="254"/>
      <c r="SM176" s="242"/>
      <c r="SN176" s="242"/>
      <c r="SO176" s="242"/>
    </row>
    <row r="177" spans="1:509" outlineLevel="3" x14ac:dyDescent="0.35">
      <c r="A177" s="242"/>
      <c r="B177" s="251"/>
      <c r="C177" s="438">
        <f t="shared" si="421"/>
        <v>4</v>
      </c>
      <c r="D177" s="267"/>
      <c r="E177" s="316">
        <f t="shared" si="402"/>
        <v>36</v>
      </c>
      <c r="F177" s="322"/>
      <c r="G177" s="322"/>
      <c r="H177" s="267"/>
      <c r="I177" s="540"/>
      <c r="J177" s="554" t="s">
        <v>857</v>
      </c>
      <c r="K177" s="541"/>
      <c r="L177" s="613">
        <v>0</v>
      </c>
      <c r="M177" s="613">
        <v>0</v>
      </c>
      <c r="N177" s="613">
        <v>0</v>
      </c>
      <c r="O177" s="613">
        <v>0</v>
      </c>
      <c r="P177" s="613">
        <v>0</v>
      </c>
      <c r="Q177" s="613">
        <v>0</v>
      </c>
      <c r="R177" s="613">
        <v>0</v>
      </c>
      <c r="S177" s="613">
        <v>0</v>
      </c>
      <c r="T177" s="613">
        <v>0</v>
      </c>
      <c r="U177" s="613">
        <v>0</v>
      </c>
      <c r="V177" s="613">
        <v>0</v>
      </c>
      <c r="W177" s="613">
        <v>0</v>
      </c>
      <c r="X177" s="613">
        <v>0</v>
      </c>
      <c r="Y177" s="613">
        <v>0</v>
      </c>
      <c r="Z177" s="613">
        <v>0</v>
      </c>
      <c r="AA177" s="613">
        <v>0</v>
      </c>
      <c r="AB177" s="613">
        <v>0</v>
      </c>
      <c r="AC177" s="613">
        <v>0</v>
      </c>
      <c r="AD177" s="613">
        <v>0</v>
      </c>
      <c r="AE177" s="613">
        <v>0</v>
      </c>
      <c r="AF177" s="613">
        <v>0</v>
      </c>
      <c r="AG177" s="613">
        <v>0</v>
      </c>
      <c r="AH177" s="613">
        <v>0</v>
      </c>
      <c r="AI177" s="613">
        <v>0</v>
      </c>
      <c r="AJ177" s="613">
        <v>0</v>
      </c>
      <c r="AK177" s="613">
        <v>0</v>
      </c>
      <c r="AL177" s="613">
        <v>0</v>
      </c>
      <c r="AM177" s="613">
        <v>0</v>
      </c>
      <c r="AN177" s="613">
        <v>0</v>
      </c>
      <c r="AO177" s="613">
        <v>0</v>
      </c>
      <c r="AP177" s="613">
        <v>0</v>
      </c>
      <c r="AQ177" s="613">
        <v>0</v>
      </c>
      <c r="AR177" s="613">
        <v>0</v>
      </c>
      <c r="AS177" s="613">
        <v>0</v>
      </c>
      <c r="AT177" s="613">
        <v>0</v>
      </c>
      <c r="AU177" s="613">
        <v>0</v>
      </c>
      <c r="AV177" s="613">
        <v>0</v>
      </c>
      <c r="AW177" s="613">
        <v>0</v>
      </c>
      <c r="AX177" s="613">
        <v>0</v>
      </c>
      <c r="AY177" s="613">
        <v>0</v>
      </c>
      <c r="AZ177" s="613">
        <v>0</v>
      </c>
      <c r="BA177" s="613">
        <v>0</v>
      </c>
      <c r="BB177" s="613">
        <v>0</v>
      </c>
      <c r="BC177" s="613">
        <v>0</v>
      </c>
      <c r="BD177" s="613">
        <v>0</v>
      </c>
      <c r="BE177" s="613">
        <v>0</v>
      </c>
      <c r="BF177" s="613">
        <v>0</v>
      </c>
      <c r="BG177" s="613">
        <v>0</v>
      </c>
      <c r="BH177" s="613">
        <v>0</v>
      </c>
      <c r="BI177" s="613">
        <v>0</v>
      </c>
      <c r="BJ177" s="613">
        <v>0</v>
      </c>
      <c r="BK177" s="613">
        <v>0</v>
      </c>
      <c r="BL177" s="613">
        <v>0</v>
      </c>
      <c r="BM177" s="613">
        <v>0</v>
      </c>
      <c r="BN177" s="613">
        <v>0</v>
      </c>
      <c r="BO177" s="613">
        <v>0</v>
      </c>
      <c r="BP177" s="613">
        <v>0</v>
      </c>
      <c r="BQ177" s="613">
        <v>0</v>
      </c>
      <c r="BR177" s="613">
        <v>0</v>
      </c>
      <c r="BS177" s="613">
        <v>0</v>
      </c>
      <c r="BT177" s="613">
        <v>0</v>
      </c>
      <c r="BU177" s="613">
        <v>0</v>
      </c>
      <c r="BV177" s="613">
        <v>0</v>
      </c>
      <c r="BW177" s="613">
        <v>0</v>
      </c>
      <c r="BX177" s="613">
        <v>0</v>
      </c>
      <c r="BY177" s="613">
        <v>0</v>
      </c>
      <c r="BZ177" s="613">
        <v>0</v>
      </c>
      <c r="CA177" s="613">
        <v>0</v>
      </c>
      <c r="CB177" s="613">
        <v>0</v>
      </c>
      <c r="CC177" s="613">
        <v>0</v>
      </c>
      <c r="CD177" s="613">
        <v>0</v>
      </c>
      <c r="CE177" s="613">
        <v>0</v>
      </c>
      <c r="CF177" s="613">
        <v>0</v>
      </c>
      <c r="CG177" s="613">
        <v>0</v>
      </c>
      <c r="CH177" s="613">
        <v>0</v>
      </c>
      <c r="CI177" s="613">
        <v>0</v>
      </c>
      <c r="CJ177" s="613">
        <v>0</v>
      </c>
      <c r="CK177" s="613">
        <v>0</v>
      </c>
      <c r="CL177" s="613">
        <v>0</v>
      </c>
      <c r="CM177" s="613">
        <v>0</v>
      </c>
      <c r="CN177" s="613">
        <v>0</v>
      </c>
      <c r="CO177" s="613">
        <v>0</v>
      </c>
      <c r="CP177" s="613">
        <v>0</v>
      </c>
      <c r="CQ177" s="613">
        <v>0</v>
      </c>
      <c r="CR177" s="613">
        <v>0</v>
      </c>
      <c r="CS177" s="613">
        <v>0</v>
      </c>
      <c r="CT177" s="613">
        <v>0</v>
      </c>
      <c r="CU177" s="613">
        <v>0</v>
      </c>
      <c r="CV177" s="613">
        <v>0</v>
      </c>
      <c r="CW177" s="613">
        <v>0</v>
      </c>
      <c r="CX177" s="613">
        <v>0</v>
      </c>
      <c r="CY177" s="613">
        <v>0</v>
      </c>
      <c r="CZ177" s="613">
        <v>0</v>
      </c>
      <c r="DA177" s="613">
        <v>0</v>
      </c>
      <c r="DB177" s="613">
        <v>0</v>
      </c>
      <c r="DC177" s="613">
        <v>0</v>
      </c>
      <c r="DD177" s="613">
        <v>0</v>
      </c>
      <c r="DE177" s="613">
        <v>0</v>
      </c>
      <c r="DF177" s="613">
        <v>0</v>
      </c>
      <c r="DG177" s="613">
        <v>0</v>
      </c>
      <c r="DH177" s="613">
        <v>0</v>
      </c>
      <c r="DI177" s="613">
        <v>0</v>
      </c>
      <c r="DJ177" s="613">
        <v>0</v>
      </c>
      <c r="DK177" s="613">
        <v>0</v>
      </c>
      <c r="DL177" s="613">
        <v>0</v>
      </c>
      <c r="DM177" s="613">
        <v>0</v>
      </c>
      <c r="DN177" s="613">
        <v>0</v>
      </c>
      <c r="DO177" s="613">
        <v>0</v>
      </c>
      <c r="DP177" s="613">
        <v>0</v>
      </c>
      <c r="DQ177" s="613">
        <v>0</v>
      </c>
      <c r="DR177" s="613">
        <v>0</v>
      </c>
      <c r="DS177" s="613">
        <v>0</v>
      </c>
      <c r="DT177" s="613">
        <v>0</v>
      </c>
      <c r="DU177" s="613">
        <v>0</v>
      </c>
      <c r="DV177" s="613">
        <v>0</v>
      </c>
      <c r="DW177" s="613">
        <v>0</v>
      </c>
      <c r="DX177" s="613">
        <v>0</v>
      </c>
      <c r="DY177" s="613">
        <v>0</v>
      </c>
      <c r="DZ177" s="613">
        <v>0</v>
      </c>
      <c r="EA177" s="613">
        <v>0</v>
      </c>
      <c r="EB177" s="613">
        <v>0</v>
      </c>
      <c r="EC177" s="613">
        <v>0</v>
      </c>
      <c r="ED177" s="613">
        <v>0</v>
      </c>
      <c r="EE177" s="613">
        <v>0</v>
      </c>
      <c r="EF177" s="613">
        <v>0</v>
      </c>
      <c r="EG177" s="613">
        <v>0</v>
      </c>
      <c r="EH177" s="613">
        <v>0</v>
      </c>
      <c r="EI177" s="613">
        <v>0</v>
      </c>
      <c r="EJ177" s="613">
        <v>0</v>
      </c>
      <c r="EK177" s="613">
        <v>0</v>
      </c>
      <c r="EL177" s="613">
        <v>0</v>
      </c>
      <c r="EM177" s="613">
        <v>0</v>
      </c>
      <c r="EN177" s="613">
        <v>0</v>
      </c>
      <c r="EO177" s="613">
        <v>0</v>
      </c>
      <c r="EP177" s="613">
        <v>0</v>
      </c>
      <c r="EQ177" s="613">
        <v>0</v>
      </c>
      <c r="ER177" s="613">
        <v>0</v>
      </c>
      <c r="ES177" s="613">
        <v>0</v>
      </c>
      <c r="ET177" s="613">
        <v>0</v>
      </c>
      <c r="EU177" s="613">
        <v>0</v>
      </c>
      <c r="EV177" s="613">
        <v>0</v>
      </c>
      <c r="EW177" s="613">
        <v>0</v>
      </c>
      <c r="EX177" s="613">
        <v>0</v>
      </c>
      <c r="EY177" s="613">
        <v>0</v>
      </c>
      <c r="EZ177" s="613">
        <v>0</v>
      </c>
      <c r="FA177" s="613">
        <v>0</v>
      </c>
      <c r="FB177" s="613">
        <v>0</v>
      </c>
      <c r="FC177" s="613">
        <v>0</v>
      </c>
      <c r="FD177" s="613">
        <v>0</v>
      </c>
      <c r="FE177" s="613">
        <v>0</v>
      </c>
      <c r="FF177" s="613">
        <v>0</v>
      </c>
      <c r="FG177" s="613">
        <v>0</v>
      </c>
      <c r="FH177" s="613">
        <v>0</v>
      </c>
      <c r="FI177" s="613">
        <v>0</v>
      </c>
      <c r="FJ177" s="613">
        <v>0</v>
      </c>
      <c r="FK177" s="613">
        <v>0</v>
      </c>
      <c r="FL177" s="613">
        <v>0</v>
      </c>
      <c r="FM177" s="613">
        <v>0</v>
      </c>
      <c r="FN177" s="613">
        <v>0</v>
      </c>
      <c r="FO177" s="613">
        <v>0</v>
      </c>
      <c r="FP177" s="613">
        <v>0</v>
      </c>
      <c r="FQ177" s="613">
        <v>0</v>
      </c>
      <c r="FR177" s="613">
        <v>0</v>
      </c>
      <c r="FS177" s="613">
        <v>0</v>
      </c>
      <c r="FT177" s="613">
        <v>0</v>
      </c>
      <c r="FU177" s="613">
        <v>0</v>
      </c>
      <c r="FV177" s="613">
        <v>0</v>
      </c>
      <c r="FW177" s="613">
        <v>0</v>
      </c>
      <c r="FX177" s="613">
        <v>0</v>
      </c>
      <c r="FY177" s="613">
        <v>0</v>
      </c>
      <c r="FZ177" s="613">
        <v>0</v>
      </c>
      <c r="GA177" s="613">
        <v>0</v>
      </c>
      <c r="GB177" s="613">
        <v>0</v>
      </c>
      <c r="GC177" s="613">
        <v>0</v>
      </c>
      <c r="GD177" s="613">
        <v>0</v>
      </c>
      <c r="GE177" s="613">
        <v>0</v>
      </c>
      <c r="GF177" s="613">
        <v>0</v>
      </c>
      <c r="GG177" s="613">
        <v>0</v>
      </c>
      <c r="GH177" s="613">
        <v>0</v>
      </c>
      <c r="GI177" s="613">
        <v>0</v>
      </c>
      <c r="GJ177" s="613">
        <v>0</v>
      </c>
      <c r="GK177" s="613">
        <v>0</v>
      </c>
      <c r="GL177" s="613">
        <v>0</v>
      </c>
      <c r="GM177" s="613">
        <v>0</v>
      </c>
      <c r="GN177" s="613">
        <v>0</v>
      </c>
      <c r="GO177" s="613">
        <v>0</v>
      </c>
      <c r="GP177" s="613">
        <v>0</v>
      </c>
      <c r="GQ177" s="613">
        <v>0</v>
      </c>
      <c r="GR177" s="613">
        <v>0</v>
      </c>
      <c r="GS177" s="613">
        <v>0</v>
      </c>
      <c r="GT177" s="613">
        <v>0</v>
      </c>
      <c r="GU177" s="613">
        <v>0</v>
      </c>
      <c r="GV177" s="613">
        <v>0</v>
      </c>
      <c r="GW177" s="613">
        <v>0</v>
      </c>
      <c r="GX177" s="613">
        <v>0</v>
      </c>
      <c r="GY177" s="613">
        <v>0</v>
      </c>
      <c r="GZ177" s="613">
        <v>0</v>
      </c>
      <c r="HA177" s="613">
        <v>0</v>
      </c>
      <c r="HB177" s="613">
        <v>0</v>
      </c>
      <c r="HC177" s="613">
        <v>0</v>
      </c>
      <c r="HD177" s="613">
        <v>0</v>
      </c>
      <c r="HE177" s="613">
        <v>0</v>
      </c>
      <c r="HF177" s="613">
        <v>0</v>
      </c>
      <c r="HG177" s="613">
        <v>0</v>
      </c>
      <c r="HH177" s="613">
        <v>0</v>
      </c>
      <c r="HI177" s="613">
        <v>0</v>
      </c>
      <c r="HJ177" s="613">
        <v>0</v>
      </c>
      <c r="HK177" s="613">
        <v>0</v>
      </c>
      <c r="HL177" s="613">
        <v>0</v>
      </c>
      <c r="HM177" s="613">
        <v>0</v>
      </c>
      <c r="HN177" s="613">
        <v>0</v>
      </c>
      <c r="HO177" s="613">
        <v>0</v>
      </c>
      <c r="HP177" s="613">
        <v>0</v>
      </c>
      <c r="HQ177" s="613">
        <v>0</v>
      </c>
      <c r="HR177" s="613">
        <v>0</v>
      </c>
      <c r="HS177" s="613">
        <v>0</v>
      </c>
      <c r="HT177" s="613">
        <v>0</v>
      </c>
      <c r="HU177" s="613">
        <v>0</v>
      </c>
      <c r="HV177" s="613">
        <v>0</v>
      </c>
      <c r="HW177" s="613">
        <v>0</v>
      </c>
      <c r="HX177" s="613">
        <v>0</v>
      </c>
      <c r="HY177" s="613">
        <v>0</v>
      </c>
      <c r="HZ177" s="613">
        <v>0</v>
      </c>
      <c r="IA177" s="613">
        <v>0</v>
      </c>
      <c r="IB177" s="613">
        <v>0</v>
      </c>
      <c r="IC177" s="613">
        <v>0</v>
      </c>
      <c r="ID177" s="613">
        <v>0</v>
      </c>
      <c r="IE177" s="613">
        <v>0</v>
      </c>
      <c r="IF177" s="613">
        <v>0</v>
      </c>
      <c r="IG177" s="613">
        <v>0</v>
      </c>
      <c r="IH177" s="613">
        <v>0</v>
      </c>
      <c r="II177" s="613">
        <v>0</v>
      </c>
      <c r="IJ177" s="613">
        <v>0</v>
      </c>
      <c r="IK177" s="613">
        <v>0</v>
      </c>
      <c r="IL177" s="613">
        <v>0</v>
      </c>
      <c r="IM177" s="613">
        <v>0</v>
      </c>
      <c r="IN177" s="613">
        <v>0</v>
      </c>
      <c r="IO177" s="613">
        <v>0</v>
      </c>
      <c r="IP177" s="613">
        <v>0</v>
      </c>
      <c r="IQ177" s="613">
        <v>0</v>
      </c>
      <c r="IR177" s="613">
        <v>0</v>
      </c>
      <c r="IS177" s="613">
        <v>0</v>
      </c>
      <c r="IT177" s="613">
        <v>0</v>
      </c>
      <c r="IU177" s="613">
        <v>0</v>
      </c>
      <c r="IV177" s="613">
        <v>0</v>
      </c>
      <c r="IW177" s="613">
        <v>0</v>
      </c>
      <c r="IX177" s="613">
        <v>0</v>
      </c>
      <c r="IY177" s="613">
        <v>0</v>
      </c>
      <c r="IZ177" s="613">
        <v>0</v>
      </c>
      <c r="JA177" s="613">
        <v>0</v>
      </c>
      <c r="JB177" s="613">
        <v>0</v>
      </c>
      <c r="JC177" s="613">
        <v>0</v>
      </c>
      <c r="JD177" s="613">
        <v>0</v>
      </c>
      <c r="JE177" s="613">
        <v>0</v>
      </c>
      <c r="JF177" s="613">
        <v>0</v>
      </c>
      <c r="JG177" s="613">
        <v>0</v>
      </c>
      <c r="JH177" s="613">
        <v>0</v>
      </c>
      <c r="JI177" s="613">
        <v>0</v>
      </c>
      <c r="JJ177" s="613">
        <v>0</v>
      </c>
      <c r="JK177" s="613">
        <v>0</v>
      </c>
      <c r="JL177" s="613">
        <v>0</v>
      </c>
      <c r="JM177" s="613">
        <v>0</v>
      </c>
      <c r="JN177" s="613">
        <v>0</v>
      </c>
      <c r="JO177" s="613">
        <v>0</v>
      </c>
      <c r="JP177" s="613">
        <v>0</v>
      </c>
      <c r="JQ177" s="613">
        <v>0</v>
      </c>
      <c r="JR177" s="613">
        <v>0</v>
      </c>
      <c r="JS177" s="613">
        <v>0</v>
      </c>
      <c r="JT177" s="613">
        <v>0</v>
      </c>
      <c r="JU177" s="613">
        <v>0</v>
      </c>
      <c r="JV177" s="613">
        <v>0</v>
      </c>
      <c r="JW177" s="613">
        <v>0</v>
      </c>
      <c r="JX177" s="613">
        <v>0</v>
      </c>
      <c r="JY177" s="613">
        <v>0</v>
      </c>
      <c r="JZ177" s="613">
        <v>0</v>
      </c>
      <c r="KA177" s="613">
        <v>0</v>
      </c>
      <c r="KB177" s="613">
        <v>0</v>
      </c>
      <c r="KC177" s="613">
        <v>0</v>
      </c>
      <c r="KD177" s="613">
        <v>0</v>
      </c>
      <c r="KE177" s="613">
        <v>0</v>
      </c>
      <c r="KF177" s="613">
        <v>0</v>
      </c>
      <c r="KG177" s="613">
        <v>0</v>
      </c>
      <c r="KH177" s="613">
        <v>0</v>
      </c>
      <c r="KI177" s="613">
        <v>0</v>
      </c>
      <c r="KJ177" s="613">
        <v>0</v>
      </c>
      <c r="KK177" s="613">
        <v>0</v>
      </c>
      <c r="KL177" s="613">
        <v>0</v>
      </c>
      <c r="KM177" s="613">
        <v>0</v>
      </c>
      <c r="KN177" s="613">
        <v>0</v>
      </c>
      <c r="KO177" s="613">
        <v>0</v>
      </c>
      <c r="KP177" s="613">
        <v>0</v>
      </c>
      <c r="KQ177" s="613">
        <v>0</v>
      </c>
      <c r="KR177" s="613">
        <v>0</v>
      </c>
      <c r="KS177" s="613">
        <v>0</v>
      </c>
      <c r="KT177" s="613">
        <v>0</v>
      </c>
      <c r="KU177" s="613">
        <v>0</v>
      </c>
      <c r="KV177" s="613">
        <v>0</v>
      </c>
      <c r="KW177" s="613">
        <v>0</v>
      </c>
      <c r="KX177" s="613">
        <v>0</v>
      </c>
      <c r="KY177" s="613">
        <v>0</v>
      </c>
      <c r="KZ177" s="613">
        <v>0</v>
      </c>
      <c r="LA177" s="613">
        <v>0</v>
      </c>
      <c r="LB177" s="613">
        <v>0</v>
      </c>
      <c r="LC177" s="613">
        <v>0</v>
      </c>
      <c r="LD177" s="613">
        <v>0</v>
      </c>
      <c r="LE177" s="613">
        <v>0</v>
      </c>
      <c r="LF177" s="613">
        <v>0</v>
      </c>
      <c r="LG177" s="613">
        <v>0</v>
      </c>
      <c r="LH177" s="613">
        <v>0</v>
      </c>
      <c r="LI177" s="613">
        <v>0</v>
      </c>
      <c r="LJ177" s="613">
        <v>0</v>
      </c>
      <c r="LK177" s="613">
        <v>0</v>
      </c>
      <c r="LL177" s="613">
        <v>0</v>
      </c>
      <c r="LM177" s="613">
        <v>0</v>
      </c>
      <c r="LN177" s="613">
        <v>0</v>
      </c>
      <c r="LO177" s="613">
        <v>0</v>
      </c>
      <c r="LP177" s="613">
        <v>0</v>
      </c>
      <c r="LQ177" s="613">
        <v>0</v>
      </c>
      <c r="LR177" s="613">
        <v>0</v>
      </c>
      <c r="LS177" s="613">
        <v>0</v>
      </c>
      <c r="LT177" s="613">
        <v>0</v>
      </c>
      <c r="LU177" s="613">
        <v>0</v>
      </c>
      <c r="LV177" s="613">
        <v>0</v>
      </c>
      <c r="LW177" s="613">
        <v>0</v>
      </c>
      <c r="LX177" s="613">
        <v>0</v>
      </c>
      <c r="LY177" s="613">
        <v>0</v>
      </c>
      <c r="LZ177" s="613">
        <v>0</v>
      </c>
      <c r="MA177" s="613">
        <v>0</v>
      </c>
      <c r="MB177" s="613">
        <v>0</v>
      </c>
      <c r="MC177" s="613">
        <v>0</v>
      </c>
      <c r="MD177" s="613">
        <v>0</v>
      </c>
      <c r="ME177" s="613">
        <v>0</v>
      </c>
      <c r="MF177" s="613">
        <v>0</v>
      </c>
      <c r="MG177" s="613">
        <v>0</v>
      </c>
      <c r="MH177" s="613">
        <v>0</v>
      </c>
      <c r="MI177" s="613">
        <v>0</v>
      </c>
      <c r="MJ177" s="613">
        <v>0</v>
      </c>
      <c r="MK177" s="613">
        <v>0</v>
      </c>
      <c r="ML177" s="613">
        <v>0</v>
      </c>
      <c r="MM177" s="613">
        <v>0</v>
      </c>
      <c r="MN177" s="613">
        <v>0</v>
      </c>
      <c r="MO177" s="613">
        <v>0</v>
      </c>
      <c r="MP177" s="613">
        <v>0</v>
      </c>
      <c r="MQ177" s="613">
        <v>0</v>
      </c>
      <c r="MR177" s="613">
        <v>0</v>
      </c>
      <c r="MS177" s="613">
        <v>0</v>
      </c>
      <c r="MT177" s="613">
        <v>0</v>
      </c>
      <c r="MU177" s="613">
        <v>0</v>
      </c>
      <c r="MV177" s="613">
        <v>0</v>
      </c>
      <c r="MW177" s="613">
        <v>0</v>
      </c>
      <c r="MX177" s="613">
        <v>0</v>
      </c>
      <c r="MY177" s="613">
        <v>0</v>
      </c>
      <c r="MZ177" s="613">
        <v>0</v>
      </c>
      <c r="NA177" s="613">
        <v>0</v>
      </c>
      <c r="NB177" s="613">
        <v>0</v>
      </c>
      <c r="NC177" s="613">
        <v>0</v>
      </c>
      <c r="ND177" s="613">
        <v>0</v>
      </c>
      <c r="NE177" s="613">
        <v>0</v>
      </c>
      <c r="NF177" s="613">
        <v>0</v>
      </c>
      <c r="NG177" s="613">
        <v>0</v>
      </c>
      <c r="NH177" s="613">
        <v>0</v>
      </c>
      <c r="NI177" s="613">
        <v>0</v>
      </c>
      <c r="NJ177" s="613">
        <v>0</v>
      </c>
      <c r="NK177" s="613">
        <v>0</v>
      </c>
      <c r="NL177" s="613">
        <v>0</v>
      </c>
      <c r="NM177" s="613">
        <v>0</v>
      </c>
      <c r="NN177" s="613">
        <v>0</v>
      </c>
      <c r="NO177" s="613">
        <v>0</v>
      </c>
      <c r="NP177" s="613">
        <v>0</v>
      </c>
      <c r="NQ177" s="613">
        <v>0</v>
      </c>
      <c r="NR177" s="613">
        <v>0</v>
      </c>
      <c r="NS177" s="613">
        <v>0</v>
      </c>
      <c r="NT177" s="613">
        <v>0</v>
      </c>
      <c r="NU177" s="613">
        <v>0</v>
      </c>
      <c r="NV177" s="613">
        <v>0</v>
      </c>
      <c r="NW177" s="613">
        <v>0</v>
      </c>
      <c r="NX177" s="613">
        <v>0</v>
      </c>
      <c r="NY177" s="613">
        <v>0</v>
      </c>
      <c r="NZ177" s="613">
        <v>0</v>
      </c>
      <c r="OA177" s="613">
        <v>0</v>
      </c>
      <c r="OB177" s="613">
        <v>0</v>
      </c>
      <c r="OC177" s="613">
        <v>0</v>
      </c>
      <c r="OD177" s="613">
        <v>0</v>
      </c>
      <c r="OE177" s="613">
        <v>0</v>
      </c>
      <c r="OF177" s="613">
        <v>0</v>
      </c>
      <c r="OG177" s="613">
        <v>0</v>
      </c>
      <c r="OH177" s="613">
        <v>0</v>
      </c>
      <c r="OI177" s="613">
        <v>0</v>
      </c>
      <c r="OJ177" s="613">
        <v>0</v>
      </c>
      <c r="OK177" s="613">
        <v>0</v>
      </c>
      <c r="OL177" s="613">
        <v>0</v>
      </c>
      <c r="OM177" s="613">
        <v>0</v>
      </c>
      <c r="ON177" s="613">
        <v>0</v>
      </c>
      <c r="OO177" s="613">
        <v>0</v>
      </c>
      <c r="OP177" s="613">
        <v>0</v>
      </c>
      <c r="OQ177" s="613">
        <v>0</v>
      </c>
      <c r="OR177" s="613">
        <v>0</v>
      </c>
      <c r="OS177" s="613">
        <v>0</v>
      </c>
      <c r="OT177" s="613">
        <v>0</v>
      </c>
      <c r="OU177" s="613">
        <v>0</v>
      </c>
      <c r="OV177" s="613">
        <v>0</v>
      </c>
      <c r="OW177" s="613">
        <v>0</v>
      </c>
      <c r="OX177" s="613">
        <v>0</v>
      </c>
      <c r="OY177" s="613">
        <v>0</v>
      </c>
      <c r="OZ177" s="613">
        <v>0</v>
      </c>
      <c r="PA177" s="613">
        <v>0</v>
      </c>
      <c r="PB177" s="613">
        <v>0</v>
      </c>
      <c r="PC177" s="613">
        <v>0</v>
      </c>
      <c r="PD177" s="613">
        <v>0</v>
      </c>
      <c r="PE177" s="613">
        <v>0</v>
      </c>
      <c r="PF177" s="613">
        <v>0</v>
      </c>
      <c r="PG177" s="613">
        <v>0</v>
      </c>
      <c r="PH177" s="613">
        <v>0</v>
      </c>
      <c r="PI177" s="613">
        <v>0</v>
      </c>
      <c r="PJ177" s="613">
        <v>0</v>
      </c>
      <c r="PK177" s="613">
        <v>0</v>
      </c>
      <c r="PL177" s="613">
        <v>0</v>
      </c>
      <c r="PM177" s="613">
        <v>0</v>
      </c>
      <c r="PN177" s="613">
        <v>0</v>
      </c>
      <c r="PO177" s="613">
        <v>0</v>
      </c>
      <c r="PP177" s="613">
        <v>0</v>
      </c>
      <c r="PQ177" s="613">
        <v>0</v>
      </c>
      <c r="PR177" s="613">
        <v>0</v>
      </c>
      <c r="PS177" s="613">
        <v>0</v>
      </c>
      <c r="PT177" s="613">
        <v>0</v>
      </c>
      <c r="PU177" s="613">
        <v>0</v>
      </c>
      <c r="PV177" s="613">
        <v>0</v>
      </c>
      <c r="PW177" s="613">
        <v>0</v>
      </c>
      <c r="PX177" s="613">
        <v>0</v>
      </c>
      <c r="PY177" s="613">
        <v>0</v>
      </c>
      <c r="PZ177" s="613">
        <v>0</v>
      </c>
      <c r="QA177" s="613">
        <v>0</v>
      </c>
      <c r="QB177" s="613">
        <v>0</v>
      </c>
      <c r="QC177" s="613">
        <v>0</v>
      </c>
      <c r="QD177" s="613">
        <v>0</v>
      </c>
      <c r="QE177" s="613">
        <v>0</v>
      </c>
      <c r="QF177" s="613">
        <v>0</v>
      </c>
      <c r="QG177" s="613">
        <v>0</v>
      </c>
      <c r="QH177" s="613">
        <v>0</v>
      </c>
      <c r="QI177" s="613">
        <v>0</v>
      </c>
      <c r="QJ177" s="613">
        <v>0</v>
      </c>
      <c r="QK177" s="613">
        <v>0</v>
      </c>
      <c r="QL177" s="613">
        <v>0</v>
      </c>
      <c r="QM177" s="613">
        <v>0</v>
      </c>
      <c r="QN177" s="613">
        <v>0</v>
      </c>
      <c r="QO177" s="613">
        <v>0</v>
      </c>
      <c r="QP177" s="613">
        <v>0</v>
      </c>
      <c r="QQ177" s="613">
        <v>0</v>
      </c>
      <c r="QR177" s="613">
        <v>0</v>
      </c>
      <c r="QS177" s="613">
        <v>0</v>
      </c>
      <c r="QT177" s="613">
        <v>0</v>
      </c>
      <c r="QU177" s="613">
        <v>0</v>
      </c>
      <c r="QV177" s="613">
        <v>0</v>
      </c>
      <c r="QW177" s="613">
        <v>0</v>
      </c>
      <c r="QX177" s="613">
        <v>0</v>
      </c>
      <c r="QY177" s="613">
        <v>0</v>
      </c>
      <c r="QZ177" s="613">
        <v>0</v>
      </c>
      <c r="RA177" s="613">
        <v>0</v>
      </c>
      <c r="RB177" s="613">
        <v>0</v>
      </c>
      <c r="RC177" s="613">
        <v>0</v>
      </c>
      <c r="RD177" s="613">
        <v>0</v>
      </c>
      <c r="RE177" s="613">
        <v>0</v>
      </c>
      <c r="RF177" s="613">
        <v>0</v>
      </c>
      <c r="RG177" s="613">
        <v>0</v>
      </c>
      <c r="RH177" s="613">
        <v>0</v>
      </c>
      <c r="RI177" s="613">
        <v>0</v>
      </c>
      <c r="RJ177" s="613">
        <v>0</v>
      </c>
      <c r="RK177" s="613">
        <v>0</v>
      </c>
      <c r="RL177" s="613">
        <v>0</v>
      </c>
      <c r="RM177" s="613">
        <v>0</v>
      </c>
      <c r="RN177" s="613">
        <v>0</v>
      </c>
      <c r="RO177" s="613">
        <v>0</v>
      </c>
      <c r="RP177" s="613">
        <v>0</v>
      </c>
      <c r="RQ177" s="613">
        <v>0</v>
      </c>
      <c r="RR177" s="613">
        <v>0</v>
      </c>
      <c r="RS177" s="613">
        <v>0</v>
      </c>
      <c r="RT177" s="613">
        <v>0</v>
      </c>
      <c r="RU177" s="613">
        <v>0</v>
      </c>
      <c r="RV177" s="613">
        <v>0</v>
      </c>
      <c r="RW177" s="613">
        <v>0</v>
      </c>
      <c r="RX177" s="613">
        <v>0</v>
      </c>
      <c r="RY177" s="613">
        <v>0</v>
      </c>
      <c r="RZ177" s="613">
        <v>0</v>
      </c>
      <c r="SA177" s="613">
        <v>0</v>
      </c>
      <c r="SB177" s="613">
        <v>0</v>
      </c>
      <c r="SC177" s="613">
        <v>0</v>
      </c>
      <c r="SD177" s="613">
        <v>0</v>
      </c>
      <c r="SE177" s="613">
        <v>0</v>
      </c>
      <c r="SF177" s="613">
        <v>0</v>
      </c>
      <c r="SG177" s="613">
        <v>0</v>
      </c>
      <c r="SH177" s="613">
        <v>0</v>
      </c>
      <c r="SI177" s="613">
        <v>0</v>
      </c>
      <c r="SJ177" s="613">
        <v>0</v>
      </c>
      <c r="SK177" s="267">
        <f t="shared" si="420"/>
        <v>0</v>
      </c>
      <c r="SL177" s="254"/>
      <c r="SM177" s="242"/>
      <c r="SN177" s="242"/>
      <c r="SO177" s="242"/>
    </row>
    <row r="178" spans="1:509" outlineLevel="3" x14ac:dyDescent="0.35">
      <c r="A178" s="242"/>
      <c r="B178" s="251"/>
      <c r="C178" s="438">
        <f t="shared" si="421"/>
        <v>4</v>
      </c>
      <c r="D178" s="267"/>
      <c r="E178" s="316">
        <f t="shared" si="402"/>
        <v>37</v>
      </c>
      <c r="F178" s="322"/>
      <c r="G178" s="322"/>
      <c r="H178" s="267"/>
      <c r="I178" s="540"/>
      <c r="J178" s="554" t="s">
        <v>858</v>
      </c>
      <c r="K178" s="541"/>
      <c r="L178" s="613">
        <v>0</v>
      </c>
      <c r="M178" s="613">
        <v>0</v>
      </c>
      <c r="N178" s="613">
        <v>0</v>
      </c>
      <c r="O178" s="613">
        <v>0</v>
      </c>
      <c r="P178" s="613">
        <v>0</v>
      </c>
      <c r="Q178" s="613">
        <v>0</v>
      </c>
      <c r="R178" s="613">
        <v>0</v>
      </c>
      <c r="S178" s="613">
        <v>0</v>
      </c>
      <c r="T178" s="613">
        <v>0</v>
      </c>
      <c r="U178" s="613">
        <v>0</v>
      </c>
      <c r="V178" s="613">
        <v>0</v>
      </c>
      <c r="W178" s="613">
        <v>0</v>
      </c>
      <c r="X178" s="613">
        <v>0</v>
      </c>
      <c r="Y178" s="613">
        <v>0</v>
      </c>
      <c r="Z178" s="613">
        <v>0</v>
      </c>
      <c r="AA178" s="613">
        <v>0</v>
      </c>
      <c r="AB178" s="613">
        <v>0</v>
      </c>
      <c r="AC178" s="613">
        <v>0</v>
      </c>
      <c r="AD178" s="613">
        <v>0</v>
      </c>
      <c r="AE178" s="613">
        <v>0</v>
      </c>
      <c r="AF178" s="613">
        <v>0</v>
      </c>
      <c r="AG178" s="613">
        <v>0</v>
      </c>
      <c r="AH178" s="613">
        <v>0</v>
      </c>
      <c r="AI178" s="613">
        <v>0</v>
      </c>
      <c r="AJ178" s="613">
        <v>0</v>
      </c>
      <c r="AK178" s="613">
        <v>0</v>
      </c>
      <c r="AL178" s="613">
        <v>0</v>
      </c>
      <c r="AM178" s="613">
        <v>0</v>
      </c>
      <c r="AN178" s="613">
        <v>0</v>
      </c>
      <c r="AO178" s="613">
        <v>0</v>
      </c>
      <c r="AP178" s="613">
        <v>0</v>
      </c>
      <c r="AQ178" s="613">
        <v>0</v>
      </c>
      <c r="AR178" s="613">
        <v>0</v>
      </c>
      <c r="AS178" s="613">
        <v>0</v>
      </c>
      <c r="AT178" s="613">
        <v>0</v>
      </c>
      <c r="AU178" s="613">
        <v>0</v>
      </c>
      <c r="AV178" s="613">
        <v>0</v>
      </c>
      <c r="AW178" s="613">
        <v>0</v>
      </c>
      <c r="AX178" s="613">
        <v>0</v>
      </c>
      <c r="AY178" s="613">
        <v>0</v>
      </c>
      <c r="AZ178" s="613">
        <v>0</v>
      </c>
      <c r="BA178" s="613">
        <v>0</v>
      </c>
      <c r="BB178" s="613">
        <v>0</v>
      </c>
      <c r="BC178" s="613">
        <v>0</v>
      </c>
      <c r="BD178" s="613">
        <v>0</v>
      </c>
      <c r="BE178" s="613">
        <v>0</v>
      </c>
      <c r="BF178" s="613">
        <v>0</v>
      </c>
      <c r="BG178" s="613">
        <v>0</v>
      </c>
      <c r="BH178" s="613">
        <v>0</v>
      </c>
      <c r="BI178" s="613">
        <v>0</v>
      </c>
      <c r="BJ178" s="613">
        <v>0</v>
      </c>
      <c r="BK178" s="613">
        <v>0</v>
      </c>
      <c r="BL178" s="613">
        <v>0</v>
      </c>
      <c r="BM178" s="613">
        <v>0</v>
      </c>
      <c r="BN178" s="613">
        <v>0</v>
      </c>
      <c r="BO178" s="613">
        <v>0</v>
      </c>
      <c r="BP178" s="613">
        <v>0</v>
      </c>
      <c r="BQ178" s="613">
        <v>0</v>
      </c>
      <c r="BR178" s="613">
        <v>0</v>
      </c>
      <c r="BS178" s="613">
        <v>0</v>
      </c>
      <c r="BT178" s="613">
        <v>0</v>
      </c>
      <c r="BU178" s="613">
        <v>0</v>
      </c>
      <c r="BV178" s="613">
        <v>0</v>
      </c>
      <c r="BW178" s="613">
        <v>0</v>
      </c>
      <c r="BX178" s="613">
        <v>0</v>
      </c>
      <c r="BY178" s="613">
        <v>0</v>
      </c>
      <c r="BZ178" s="613">
        <v>0</v>
      </c>
      <c r="CA178" s="613">
        <v>0</v>
      </c>
      <c r="CB178" s="613">
        <v>0</v>
      </c>
      <c r="CC178" s="613">
        <v>0</v>
      </c>
      <c r="CD178" s="613">
        <v>0</v>
      </c>
      <c r="CE178" s="613">
        <v>0</v>
      </c>
      <c r="CF178" s="613">
        <v>0</v>
      </c>
      <c r="CG178" s="613">
        <v>0</v>
      </c>
      <c r="CH178" s="613">
        <v>0</v>
      </c>
      <c r="CI178" s="613">
        <v>0</v>
      </c>
      <c r="CJ178" s="613">
        <v>0</v>
      </c>
      <c r="CK178" s="613">
        <v>0</v>
      </c>
      <c r="CL178" s="613">
        <v>0</v>
      </c>
      <c r="CM178" s="613">
        <v>0</v>
      </c>
      <c r="CN178" s="613">
        <v>0</v>
      </c>
      <c r="CO178" s="613">
        <v>0</v>
      </c>
      <c r="CP178" s="613">
        <v>0</v>
      </c>
      <c r="CQ178" s="613">
        <v>0</v>
      </c>
      <c r="CR178" s="613">
        <v>0</v>
      </c>
      <c r="CS178" s="613">
        <v>0</v>
      </c>
      <c r="CT178" s="613">
        <v>0</v>
      </c>
      <c r="CU178" s="613">
        <v>0</v>
      </c>
      <c r="CV178" s="613">
        <v>0</v>
      </c>
      <c r="CW178" s="613">
        <v>0</v>
      </c>
      <c r="CX178" s="613">
        <v>0</v>
      </c>
      <c r="CY178" s="613">
        <v>0</v>
      </c>
      <c r="CZ178" s="613">
        <v>0</v>
      </c>
      <c r="DA178" s="613">
        <v>0</v>
      </c>
      <c r="DB178" s="613">
        <v>0</v>
      </c>
      <c r="DC178" s="613">
        <v>0</v>
      </c>
      <c r="DD178" s="613">
        <v>0</v>
      </c>
      <c r="DE178" s="613">
        <v>0</v>
      </c>
      <c r="DF178" s="613">
        <v>0</v>
      </c>
      <c r="DG178" s="613">
        <v>0</v>
      </c>
      <c r="DH178" s="613">
        <v>0</v>
      </c>
      <c r="DI178" s="613">
        <v>0</v>
      </c>
      <c r="DJ178" s="613">
        <v>0</v>
      </c>
      <c r="DK178" s="613">
        <v>0</v>
      </c>
      <c r="DL178" s="613">
        <v>0</v>
      </c>
      <c r="DM178" s="613">
        <v>0</v>
      </c>
      <c r="DN178" s="613">
        <v>0</v>
      </c>
      <c r="DO178" s="613">
        <v>0</v>
      </c>
      <c r="DP178" s="613">
        <v>0</v>
      </c>
      <c r="DQ178" s="613">
        <v>0</v>
      </c>
      <c r="DR178" s="613">
        <v>0</v>
      </c>
      <c r="DS178" s="613">
        <v>0</v>
      </c>
      <c r="DT178" s="613">
        <v>0</v>
      </c>
      <c r="DU178" s="613">
        <v>0</v>
      </c>
      <c r="DV178" s="613">
        <v>0</v>
      </c>
      <c r="DW178" s="613">
        <v>0</v>
      </c>
      <c r="DX178" s="613">
        <v>0</v>
      </c>
      <c r="DY178" s="613">
        <v>0</v>
      </c>
      <c r="DZ178" s="613">
        <v>0</v>
      </c>
      <c r="EA178" s="613">
        <v>0</v>
      </c>
      <c r="EB178" s="613">
        <v>0</v>
      </c>
      <c r="EC178" s="613">
        <v>0</v>
      </c>
      <c r="ED178" s="613">
        <v>0</v>
      </c>
      <c r="EE178" s="613">
        <v>0</v>
      </c>
      <c r="EF178" s="613">
        <v>0</v>
      </c>
      <c r="EG178" s="613">
        <v>0</v>
      </c>
      <c r="EH178" s="613">
        <v>0</v>
      </c>
      <c r="EI178" s="613">
        <v>0</v>
      </c>
      <c r="EJ178" s="613">
        <v>0</v>
      </c>
      <c r="EK178" s="613">
        <v>0</v>
      </c>
      <c r="EL178" s="613">
        <v>0</v>
      </c>
      <c r="EM178" s="613">
        <v>0</v>
      </c>
      <c r="EN178" s="613">
        <v>0</v>
      </c>
      <c r="EO178" s="613">
        <v>0</v>
      </c>
      <c r="EP178" s="613">
        <v>0</v>
      </c>
      <c r="EQ178" s="613">
        <v>0</v>
      </c>
      <c r="ER178" s="613">
        <v>0</v>
      </c>
      <c r="ES178" s="613">
        <v>0</v>
      </c>
      <c r="ET178" s="613">
        <v>0</v>
      </c>
      <c r="EU178" s="613">
        <v>0</v>
      </c>
      <c r="EV178" s="613">
        <v>0</v>
      </c>
      <c r="EW178" s="613">
        <v>0</v>
      </c>
      <c r="EX178" s="613">
        <v>0</v>
      </c>
      <c r="EY178" s="613">
        <v>0</v>
      </c>
      <c r="EZ178" s="613">
        <v>0</v>
      </c>
      <c r="FA178" s="613">
        <v>0</v>
      </c>
      <c r="FB178" s="613">
        <v>0</v>
      </c>
      <c r="FC178" s="613">
        <v>0</v>
      </c>
      <c r="FD178" s="613">
        <v>0</v>
      </c>
      <c r="FE178" s="613">
        <v>0</v>
      </c>
      <c r="FF178" s="613">
        <v>0</v>
      </c>
      <c r="FG178" s="613">
        <v>0</v>
      </c>
      <c r="FH178" s="613">
        <v>0</v>
      </c>
      <c r="FI178" s="613">
        <v>0</v>
      </c>
      <c r="FJ178" s="613">
        <v>0</v>
      </c>
      <c r="FK178" s="613">
        <v>0</v>
      </c>
      <c r="FL178" s="613">
        <v>0</v>
      </c>
      <c r="FM178" s="613">
        <v>0</v>
      </c>
      <c r="FN178" s="613">
        <v>0</v>
      </c>
      <c r="FO178" s="613">
        <v>0</v>
      </c>
      <c r="FP178" s="613">
        <v>0</v>
      </c>
      <c r="FQ178" s="613">
        <v>0</v>
      </c>
      <c r="FR178" s="613">
        <v>0</v>
      </c>
      <c r="FS178" s="613">
        <v>0</v>
      </c>
      <c r="FT178" s="613">
        <v>0</v>
      </c>
      <c r="FU178" s="613">
        <v>0</v>
      </c>
      <c r="FV178" s="613">
        <v>0</v>
      </c>
      <c r="FW178" s="613">
        <v>0</v>
      </c>
      <c r="FX178" s="613">
        <v>0</v>
      </c>
      <c r="FY178" s="613">
        <v>0</v>
      </c>
      <c r="FZ178" s="613">
        <v>0</v>
      </c>
      <c r="GA178" s="613">
        <v>0</v>
      </c>
      <c r="GB178" s="613">
        <v>0</v>
      </c>
      <c r="GC178" s="613">
        <v>0</v>
      </c>
      <c r="GD178" s="613">
        <v>0</v>
      </c>
      <c r="GE178" s="613">
        <v>0</v>
      </c>
      <c r="GF178" s="613">
        <v>0</v>
      </c>
      <c r="GG178" s="613">
        <v>0</v>
      </c>
      <c r="GH178" s="613">
        <v>0</v>
      </c>
      <c r="GI178" s="613">
        <v>0</v>
      </c>
      <c r="GJ178" s="613">
        <v>0</v>
      </c>
      <c r="GK178" s="613">
        <v>0</v>
      </c>
      <c r="GL178" s="613">
        <v>0</v>
      </c>
      <c r="GM178" s="613">
        <v>0</v>
      </c>
      <c r="GN178" s="613">
        <v>0</v>
      </c>
      <c r="GO178" s="613">
        <v>0</v>
      </c>
      <c r="GP178" s="613">
        <v>0</v>
      </c>
      <c r="GQ178" s="613">
        <v>0</v>
      </c>
      <c r="GR178" s="613">
        <v>0</v>
      </c>
      <c r="GS178" s="613">
        <v>0</v>
      </c>
      <c r="GT178" s="613">
        <v>0</v>
      </c>
      <c r="GU178" s="613">
        <v>0</v>
      </c>
      <c r="GV178" s="613">
        <v>0</v>
      </c>
      <c r="GW178" s="613">
        <v>0</v>
      </c>
      <c r="GX178" s="613">
        <v>0</v>
      </c>
      <c r="GY178" s="613">
        <v>0</v>
      </c>
      <c r="GZ178" s="613">
        <v>0</v>
      </c>
      <c r="HA178" s="613">
        <v>0</v>
      </c>
      <c r="HB178" s="613">
        <v>0</v>
      </c>
      <c r="HC178" s="613">
        <v>0</v>
      </c>
      <c r="HD178" s="613">
        <v>0</v>
      </c>
      <c r="HE178" s="613">
        <v>0</v>
      </c>
      <c r="HF178" s="613">
        <v>0</v>
      </c>
      <c r="HG178" s="613">
        <v>0</v>
      </c>
      <c r="HH178" s="613">
        <v>0</v>
      </c>
      <c r="HI178" s="613">
        <v>0</v>
      </c>
      <c r="HJ178" s="613">
        <v>0</v>
      </c>
      <c r="HK178" s="613">
        <v>0</v>
      </c>
      <c r="HL178" s="613">
        <v>0</v>
      </c>
      <c r="HM178" s="613">
        <v>0</v>
      </c>
      <c r="HN178" s="613">
        <v>0</v>
      </c>
      <c r="HO178" s="613">
        <v>0</v>
      </c>
      <c r="HP178" s="613">
        <v>0</v>
      </c>
      <c r="HQ178" s="613">
        <v>0</v>
      </c>
      <c r="HR178" s="613">
        <v>0</v>
      </c>
      <c r="HS178" s="613">
        <v>0</v>
      </c>
      <c r="HT178" s="613">
        <v>0</v>
      </c>
      <c r="HU178" s="613">
        <v>0</v>
      </c>
      <c r="HV178" s="613">
        <v>0</v>
      </c>
      <c r="HW178" s="613">
        <v>0</v>
      </c>
      <c r="HX178" s="613">
        <v>0</v>
      </c>
      <c r="HY178" s="613">
        <v>0</v>
      </c>
      <c r="HZ178" s="613">
        <v>0</v>
      </c>
      <c r="IA178" s="613">
        <v>0</v>
      </c>
      <c r="IB178" s="613">
        <v>0</v>
      </c>
      <c r="IC178" s="613">
        <v>0</v>
      </c>
      <c r="ID178" s="613">
        <v>0</v>
      </c>
      <c r="IE178" s="613">
        <v>0</v>
      </c>
      <c r="IF178" s="613">
        <v>0</v>
      </c>
      <c r="IG178" s="613">
        <v>0</v>
      </c>
      <c r="IH178" s="613">
        <v>0</v>
      </c>
      <c r="II178" s="613">
        <v>0</v>
      </c>
      <c r="IJ178" s="613">
        <v>0</v>
      </c>
      <c r="IK178" s="613">
        <v>0</v>
      </c>
      <c r="IL178" s="613">
        <v>0</v>
      </c>
      <c r="IM178" s="613">
        <v>0</v>
      </c>
      <c r="IN178" s="613">
        <v>0</v>
      </c>
      <c r="IO178" s="613">
        <v>0</v>
      </c>
      <c r="IP178" s="613">
        <v>0</v>
      </c>
      <c r="IQ178" s="613">
        <v>0</v>
      </c>
      <c r="IR178" s="613">
        <v>0</v>
      </c>
      <c r="IS178" s="613">
        <v>0</v>
      </c>
      <c r="IT178" s="613">
        <v>0</v>
      </c>
      <c r="IU178" s="613">
        <v>0</v>
      </c>
      <c r="IV178" s="613">
        <v>0</v>
      </c>
      <c r="IW178" s="613">
        <v>0</v>
      </c>
      <c r="IX178" s="613">
        <v>0</v>
      </c>
      <c r="IY178" s="613">
        <v>0</v>
      </c>
      <c r="IZ178" s="613">
        <v>0</v>
      </c>
      <c r="JA178" s="613">
        <v>0</v>
      </c>
      <c r="JB178" s="613">
        <v>0</v>
      </c>
      <c r="JC178" s="613">
        <v>0</v>
      </c>
      <c r="JD178" s="613">
        <v>0</v>
      </c>
      <c r="JE178" s="613">
        <v>0</v>
      </c>
      <c r="JF178" s="613">
        <v>0</v>
      </c>
      <c r="JG178" s="613">
        <v>0</v>
      </c>
      <c r="JH178" s="613">
        <v>0</v>
      </c>
      <c r="JI178" s="613">
        <v>0</v>
      </c>
      <c r="JJ178" s="613">
        <v>0</v>
      </c>
      <c r="JK178" s="613">
        <v>0</v>
      </c>
      <c r="JL178" s="613">
        <v>0</v>
      </c>
      <c r="JM178" s="613">
        <v>0</v>
      </c>
      <c r="JN178" s="613">
        <v>0</v>
      </c>
      <c r="JO178" s="613">
        <v>0</v>
      </c>
      <c r="JP178" s="613">
        <v>0</v>
      </c>
      <c r="JQ178" s="613">
        <v>0</v>
      </c>
      <c r="JR178" s="613">
        <v>0</v>
      </c>
      <c r="JS178" s="613">
        <v>0</v>
      </c>
      <c r="JT178" s="613">
        <v>0</v>
      </c>
      <c r="JU178" s="613">
        <v>0</v>
      </c>
      <c r="JV178" s="613">
        <v>0</v>
      </c>
      <c r="JW178" s="613">
        <v>0</v>
      </c>
      <c r="JX178" s="613">
        <v>0</v>
      </c>
      <c r="JY178" s="613">
        <v>0</v>
      </c>
      <c r="JZ178" s="613">
        <v>0</v>
      </c>
      <c r="KA178" s="613">
        <v>0</v>
      </c>
      <c r="KB178" s="613">
        <v>0</v>
      </c>
      <c r="KC178" s="613">
        <v>0</v>
      </c>
      <c r="KD178" s="613">
        <v>0</v>
      </c>
      <c r="KE178" s="613">
        <v>0</v>
      </c>
      <c r="KF178" s="613">
        <v>0</v>
      </c>
      <c r="KG178" s="613">
        <v>0</v>
      </c>
      <c r="KH178" s="613">
        <v>0</v>
      </c>
      <c r="KI178" s="613">
        <v>0</v>
      </c>
      <c r="KJ178" s="613">
        <v>0</v>
      </c>
      <c r="KK178" s="613">
        <v>0</v>
      </c>
      <c r="KL178" s="613">
        <v>0</v>
      </c>
      <c r="KM178" s="613">
        <v>0</v>
      </c>
      <c r="KN178" s="613">
        <v>0</v>
      </c>
      <c r="KO178" s="613">
        <v>0</v>
      </c>
      <c r="KP178" s="613">
        <v>0</v>
      </c>
      <c r="KQ178" s="613">
        <v>0</v>
      </c>
      <c r="KR178" s="613">
        <v>0</v>
      </c>
      <c r="KS178" s="613">
        <v>0</v>
      </c>
      <c r="KT178" s="613">
        <v>0</v>
      </c>
      <c r="KU178" s="613">
        <v>0</v>
      </c>
      <c r="KV178" s="613">
        <v>0</v>
      </c>
      <c r="KW178" s="613">
        <v>0</v>
      </c>
      <c r="KX178" s="613">
        <v>0</v>
      </c>
      <c r="KY178" s="613">
        <v>0</v>
      </c>
      <c r="KZ178" s="613">
        <v>0</v>
      </c>
      <c r="LA178" s="613">
        <v>0</v>
      </c>
      <c r="LB178" s="613">
        <v>0</v>
      </c>
      <c r="LC178" s="613">
        <v>0</v>
      </c>
      <c r="LD178" s="613">
        <v>0</v>
      </c>
      <c r="LE178" s="613">
        <v>0</v>
      </c>
      <c r="LF178" s="613">
        <v>0</v>
      </c>
      <c r="LG178" s="613">
        <v>0</v>
      </c>
      <c r="LH178" s="613">
        <v>0</v>
      </c>
      <c r="LI178" s="613">
        <v>0</v>
      </c>
      <c r="LJ178" s="613">
        <v>0</v>
      </c>
      <c r="LK178" s="613">
        <v>0</v>
      </c>
      <c r="LL178" s="613">
        <v>0</v>
      </c>
      <c r="LM178" s="613">
        <v>0</v>
      </c>
      <c r="LN178" s="613">
        <v>0</v>
      </c>
      <c r="LO178" s="613">
        <v>0</v>
      </c>
      <c r="LP178" s="613">
        <v>0</v>
      </c>
      <c r="LQ178" s="613">
        <v>0</v>
      </c>
      <c r="LR178" s="613">
        <v>0</v>
      </c>
      <c r="LS178" s="613">
        <v>0</v>
      </c>
      <c r="LT178" s="613">
        <v>0</v>
      </c>
      <c r="LU178" s="613">
        <v>0</v>
      </c>
      <c r="LV178" s="613">
        <v>0</v>
      </c>
      <c r="LW178" s="613">
        <v>0</v>
      </c>
      <c r="LX178" s="613">
        <v>0</v>
      </c>
      <c r="LY178" s="613">
        <v>0</v>
      </c>
      <c r="LZ178" s="613">
        <v>0</v>
      </c>
      <c r="MA178" s="613">
        <v>0</v>
      </c>
      <c r="MB178" s="613">
        <v>0</v>
      </c>
      <c r="MC178" s="613">
        <v>0</v>
      </c>
      <c r="MD178" s="613">
        <v>0</v>
      </c>
      <c r="ME178" s="613">
        <v>0</v>
      </c>
      <c r="MF178" s="613">
        <v>0</v>
      </c>
      <c r="MG178" s="613">
        <v>0</v>
      </c>
      <c r="MH178" s="613">
        <v>0</v>
      </c>
      <c r="MI178" s="613">
        <v>0</v>
      </c>
      <c r="MJ178" s="613">
        <v>0</v>
      </c>
      <c r="MK178" s="613">
        <v>0</v>
      </c>
      <c r="ML178" s="613">
        <v>0</v>
      </c>
      <c r="MM178" s="613">
        <v>0</v>
      </c>
      <c r="MN178" s="613">
        <v>0</v>
      </c>
      <c r="MO178" s="613">
        <v>0</v>
      </c>
      <c r="MP178" s="613">
        <v>0</v>
      </c>
      <c r="MQ178" s="613">
        <v>0</v>
      </c>
      <c r="MR178" s="613">
        <v>0</v>
      </c>
      <c r="MS178" s="613">
        <v>0</v>
      </c>
      <c r="MT178" s="613">
        <v>0</v>
      </c>
      <c r="MU178" s="613">
        <v>0</v>
      </c>
      <c r="MV178" s="613">
        <v>0</v>
      </c>
      <c r="MW178" s="613">
        <v>0</v>
      </c>
      <c r="MX178" s="613">
        <v>0</v>
      </c>
      <c r="MY178" s="613">
        <v>0</v>
      </c>
      <c r="MZ178" s="613">
        <v>0</v>
      </c>
      <c r="NA178" s="613">
        <v>0</v>
      </c>
      <c r="NB178" s="613">
        <v>0</v>
      </c>
      <c r="NC178" s="613">
        <v>0</v>
      </c>
      <c r="ND178" s="613">
        <v>0</v>
      </c>
      <c r="NE178" s="613">
        <v>0</v>
      </c>
      <c r="NF178" s="613">
        <v>0</v>
      </c>
      <c r="NG178" s="613">
        <v>0</v>
      </c>
      <c r="NH178" s="613">
        <v>0</v>
      </c>
      <c r="NI178" s="613">
        <v>0</v>
      </c>
      <c r="NJ178" s="613">
        <v>0</v>
      </c>
      <c r="NK178" s="613">
        <v>0</v>
      </c>
      <c r="NL178" s="613">
        <v>0</v>
      </c>
      <c r="NM178" s="613">
        <v>0</v>
      </c>
      <c r="NN178" s="613">
        <v>0</v>
      </c>
      <c r="NO178" s="613">
        <v>0</v>
      </c>
      <c r="NP178" s="613">
        <v>0</v>
      </c>
      <c r="NQ178" s="613">
        <v>0</v>
      </c>
      <c r="NR178" s="613">
        <v>0</v>
      </c>
      <c r="NS178" s="613">
        <v>0</v>
      </c>
      <c r="NT178" s="613">
        <v>0</v>
      </c>
      <c r="NU178" s="613">
        <v>0</v>
      </c>
      <c r="NV178" s="613">
        <v>0</v>
      </c>
      <c r="NW178" s="613">
        <v>0</v>
      </c>
      <c r="NX178" s="613">
        <v>0</v>
      </c>
      <c r="NY178" s="613">
        <v>0</v>
      </c>
      <c r="NZ178" s="613">
        <v>0</v>
      </c>
      <c r="OA178" s="613">
        <v>0</v>
      </c>
      <c r="OB178" s="613">
        <v>0</v>
      </c>
      <c r="OC178" s="613">
        <v>0</v>
      </c>
      <c r="OD178" s="613">
        <v>0</v>
      </c>
      <c r="OE178" s="613">
        <v>0</v>
      </c>
      <c r="OF178" s="613">
        <v>0</v>
      </c>
      <c r="OG178" s="613">
        <v>0</v>
      </c>
      <c r="OH178" s="613">
        <v>0</v>
      </c>
      <c r="OI178" s="613">
        <v>0</v>
      </c>
      <c r="OJ178" s="613">
        <v>0</v>
      </c>
      <c r="OK178" s="613">
        <v>0</v>
      </c>
      <c r="OL178" s="613">
        <v>0</v>
      </c>
      <c r="OM178" s="613">
        <v>0</v>
      </c>
      <c r="ON178" s="613">
        <v>0</v>
      </c>
      <c r="OO178" s="613">
        <v>0</v>
      </c>
      <c r="OP178" s="613">
        <v>0</v>
      </c>
      <c r="OQ178" s="613">
        <v>0</v>
      </c>
      <c r="OR178" s="613">
        <v>0</v>
      </c>
      <c r="OS178" s="613">
        <v>0</v>
      </c>
      <c r="OT178" s="613">
        <v>0</v>
      </c>
      <c r="OU178" s="613">
        <v>0</v>
      </c>
      <c r="OV178" s="613">
        <v>0</v>
      </c>
      <c r="OW178" s="613">
        <v>0</v>
      </c>
      <c r="OX178" s="613">
        <v>0</v>
      </c>
      <c r="OY178" s="613">
        <v>0</v>
      </c>
      <c r="OZ178" s="613">
        <v>0</v>
      </c>
      <c r="PA178" s="613">
        <v>0</v>
      </c>
      <c r="PB178" s="613">
        <v>0</v>
      </c>
      <c r="PC178" s="613">
        <v>0</v>
      </c>
      <c r="PD178" s="613">
        <v>0</v>
      </c>
      <c r="PE178" s="613">
        <v>0</v>
      </c>
      <c r="PF178" s="613">
        <v>0</v>
      </c>
      <c r="PG178" s="613">
        <v>0</v>
      </c>
      <c r="PH178" s="613">
        <v>0</v>
      </c>
      <c r="PI178" s="613">
        <v>0</v>
      </c>
      <c r="PJ178" s="613">
        <v>0</v>
      </c>
      <c r="PK178" s="613">
        <v>0</v>
      </c>
      <c r="PL178" s="613">
        <v>0</v>
      </c>
      <c r="PM178" s="613">
        <v>0</v>
      </c>
      <c r="PN178" s="613">
        <v>0</v>
      </c>
      <c r="PO178" s="613">
        <v>0</v>
      </c>
      <c r="PP178" s="613">
        <v>0</v>
      </c>
      <c r="PQ178" s="613">
        <v>0</v>
      </c>
      <c r="PR178" s="613">
        <v>0</v>
      </c>
      <c r="PS178" s="613">
        <v>0</v>
      </c>
      <c r="PT178" s="613">
        <v>0</v>
      </c>
      <c r="PU178" s="613">
        <v>0</v>
      </c>
      <c r="PV178" s="613">
        <v>0</v>
      </c>
      <c r="PW178" s="613">
        <v>0</v>
      </c>
      <c r="PX178" s="613">
        <v>0</v>
      </c>
      <c r="PY178" s="613">
        <v>0</v>
      </c>
      <c r="PZ178" s="613">
        <v>0</v>
      </c>
      <c r="QA178" s="613">
        <v>0</v>
      </c>
      <c r="QB178" s="613">
        <v>0</v>
      </c>
      <c r="QC178" s="613">
        <v>0</v>
      </c>
      <c r="QD178" s="613">
        <v>0</v>
      </c>
      <c r="QE178" s="613">
        <v>0</v>
      </c>
      <c r="QF178" s="613">
        <v>0</v>
      </c>
      <c r="QG178" s="613">
        <v>0</v>
      </c>
      <c r="QH178" s="613">
        <v>0</v>
      </c>
      <c r="QI178" s="613">
        <v>0</v>
      </c>
      <c r="QJ178" s="613">
        <v>0</v>
      </c>
      <c r="QK178" s="613">
        <v>0</v>
      </c>
      <c r="QL178" s="613">
        <v>0</v>
      </c>
      <c r="QM178" s="613">
        <v>0</v>
      </c>
      <c r="QN178" s="613">
        <v>0</v>
      </c>
      <c r="QO178" s="613">
        <v>0</v>
      </c>
      <c r="QP178" s="613">
        <v>0</v>
      </c>
      <c r="QQ178" s="613">
        <v>0</v>
      </c>
      <c r="QR178" s="613">
        <v>0</v>
      </c>
      <c r="QS178" s="613">
        <v>0</v>
      </c>
      <c r="QT178" s="613">
        <v>0</v>
      </c>
      <c r="QU178" s="613">
        <v>0</v>
      </c>
      <c r="QV178" s="613">
        <v>0</v>
      </c>
      <c r="QW178" s="613">
        <v>0</v>
      </c>
      <c r="QX178" s="613">
        <v>0</v>
      </c>
      <c r="QY178" s="613">
        <v>0</v>
      </c>
      <c r="QZ178" s="613">
        <v>0</v>
      </c>
      <c r="RA178" s="613">
        <v>0</v>
      </c>
      <c r="RB178" s="613">
        <v>0</v>
      </c>
      <c r="RC178" s="613">
        <v>0</v>
      </c>
      <c r="RD178" s="613">
        <v>0</v>
      </c>
      <c r="RE178" s="613">
        <v>0</v>
      </c>
      <c r="RF178" s="613">
        <v>0</v>
      </c>
      <c r="RG178" s="613">
        <v>0</v>
      </c>
      <c r="RH178" s="613">
        <v>0</v>
      </c>
      <c r="RI178" s="613">
        <v>0</v>
      </c>
      <c r="RJ178" s="613">
        <v>0</v>
      </c>
      <c r="RK178" s="613">
        <v>0</v>
      </c>
      <c r="RL178" s="613">
        <v>0</v>
      </c>
      <c r="RM178" s="613">
        <v>0</v>
      </c>
      <c r="RN178" s="613">
        <v>0</v>
      </c>
      <c r="RO178" s="613">
        <v>0</v>
      </c>
      <c r="RP178" s="613">
        <v>0</v>
      </c>
      <c r="RQ178" s="613">
        <v>0</v>
      </c>
      <c r="RR178" s="613">
        <v>0</v>
      </c>
      <c r="RS178" s="613">
        <v>0</v>
      </c>
      <c r="RT178" s="613">
        <v>0</v>
      </c>
      <c r="RU178" s="613">
        <v>0</v>
      </c>
      <c r="RV178" s="613">
        <v>0</v>
      </c>
      <c r="RW178" s="613">
        <v>0</v>
      </c>
      <c r="RX178" s="613">
        <v>0</v>
      </c>
      <c r="RY178" s="613">
        <v>0</v>
      </c>
      <c r="RZ178" s="613">
        <v>0</v>
      </c>
      <c r="SA178" s="613">
        <v>0</v>
      </c>
      <c r="SB178" s="613">
        <v>0</v>
      </c>
      <c r="SC178" s="613">
        <v>0</v>
      </c>
      <c r="SD178" s="613">
        <v>0</v>
      </c>
      <c r="SE178" s="613">
        <v>0</v>
      </c>
      <c r="SF178" s="613">
        <v>0</v>
      </c>
      <c r="SG178" s="613">
        <v>0</v>
      </c>
      <c r="SH178" s="613">
        <v>0</v>
      </c>
      <c r="SI178" s="613">
        <v>0</v>
      </c>
      <c r="SJ178" s="613">
        <v>0</v>
      </c>
      <c r="SK178" s="267">
        <f t="shared" si="420"/>
        <v>0</v>
      </c>
      <c r="SL178" s="254"/>
      <c r="SM178" s="242"/>
      <c r="SN178" s="242"/>
      <c r="SO178" s="242"/>
    </row>
    <row r="179" spans="1:509" outlineLevel="3" x14ac:dyDescent="0.35">
      <c r="A179" s="242"/>
      <c r="B179" s="251"/>
      <c r="C179" s="438">
        <f t="shared" si="421"/>
        <v>4</v>
      </c>
      <c r="D179" s="267"/>
      <c r="E179" s="316">
        <f t="shared" si="402"/>
        <v>38</v>
      </c>
      <c r="F179" s="322"/>
      <c r="G179" s="322"/>
      <c r="H179" s="267"/>
      <c r="I179" s="542"/>
      <c r="J179" s="555" t="s">
        <v>859</v>
      </c>
      <c r="K179" s="543"/>
      <c r="L179" s="614">
        <v>0</v>
      </c>
      <c r="M179" s="614">
        <v>0</v>
      </c>
      <c r="N179" s="614">
        <v>0</v>
      </c>
      <c r="O179" s="614">
        <v>0</v>
      </c>
      <c r="P179" s="614">
        <v>0</v>
      </c>
      <c r="Q179" s="614">
        <v>0</v>
      </c>
      <c r="R179" s="614">
        <v>0</v>
      </c>
      <c r="S179" s="614">
        <v>0</v>
      </c>
      <c r="T179" s="614">
        <v>0</v>
      </c>
      <c r="U179" s="614">
        <v>0</v>
      </c>
      <c r="V179" s="614">
        <v>0</v>
      </c>
      <c r="W179" s="614">
        <v>0</v>
      </c>
      <c r="X179" s="614">
        <v>0</v>
      </c>
      <c r="Y179" s="614">
        <v>0</v>
      </c>
      <c r="Z179" s="614">
        <v>0</v>
      </c>
      <c r="AA179" s="614">
        <v>0</v>
      </c>
      <c r="AB179" s="614">
        <v>0</v>
      </c>
      <c r="AC179" s="614">
        <v>0</v>
      </c>
      <c r="AD179" s="614">
        <v>0</v>
      </c>
      <c r="AE179" s="614">
        <v>0</v>
      </c>
      <c r="AF179" s="614">
        <v>0</v>
      </c>
      <c r="AG179" s="614">
        <v>0</v>
      </c>
      <c r="AH179" s="614">
        <v>0</v>
      </c>
      <c r="AI179" s="614">
        <v>0</v>
      </c>
      <c r="AJ179" s="614">
        <v>0</v>
      </c>
      <c r="AK179" s="614">
        <v>0</v>
      </c>
      <c r="AL179" s="614">
        <v>0</v>
      </c>
      <c r="AM179" s="614">
        <v>0</v>
      </c>
      <c r="AN179" s="614">
        <v>0</v>
      </c>
      <c r="AO179" s="614">
        <v>0</v>
      </c>
      <c r="AP179" s="614">
        <v>0</v>
      </c>
      <c r="AQ179" s="614">
        <v>0</v>
      </c>
      <c r="AR179" s="614">
        <v>0</v>
      </c>
      <c r="AS179" s="614">
        <v>0</v>
      </c>
      <c r="AT179" s="614">
        <v>0</v>
      </c>
      <c r="AU179" s="614">
        <v>0</v>
      </c>
      <c r="AV179" s="614">
        <v>0</v>
      </c>
      <c r="AW179" s="614">
        <v>0</v>
      </c>
      <c r="AX179" s="614">
        <v>0</v>
      </c>
      <c r="AY179" s="614">
        <v>0</v>
      </c>
      <c r="AZ179" s="614">
        <v>0</v>
      </c>
      <c r="BA179" s="614">
        <v>0</v>
      </c>
      <c r="BB179" s="614">
        <v>0</v>
      </c>
      <c r="BC179" s="614">
        <v>0</v>
      </c>
      <c r="BD179" s="614">
        <v>0</v>
      </c>
      <c r="BE179" s="614">
        <v>0</v>
      </c>
      <c r="BF179" s="614">
        <v>0</v>
      </c>
      <c r="BG179" s="614">
        <v>0</v>
      </c>
      <c r="BH179" s="614">
        <v>0</v>
      </c>
      <c r="BI179" s="614">
        <v>0</v>
      </c>
      <c r="BJ179" s="614">
        <v>0</v>
      </c>
      <c r="BK179" s="614">
        <v>0</v>
      </c>
      <c r="BL179" s="614">
        <v>0</v>
      </c>
      <c r="BM179" s="614">
        <v>0</v>
      </c>
      <c r="BN179" s="614">
        <v>0</v>
      </c>
      <c r="BO179" s="614">
        <v>0</v>
      </c>
      <c r="BP179" s="614">
        <v>0</v>
      </c>
      <c r="BQ179" s="614">
        <v>0</v>
      </c>
      <c r="BR179" s="614">
        <v>0</v>
      </c>
      <c r="BS179" s="614">
        <v>0</v>
      </c>
      <c r="BT179" s="614">
        <v>0</v>
      </c>
      <c r="BU179" s="614">
        <v>0</v>
      </c>
      <c r="BV179" s="614">
        <v>0</v>
      </c>
      <c r="BW179" s="614">
        <v>0</v>
      </c>
      <c r="BX179" s="614">
        <v>0</v>
      </c>
      <c r="BY179" s="614">
        <v>0</v>
      </c>
      <c r="BZ179" s="614">
        <v>0</v>
      </c>
      <c r="CA179" s="614">
        <v>0</v>
      </c>
      <c r="CB179" s="614">
        <v>0</v>
      </c>
      <c r="CC179" s="614">
        <v>0</v>
      </c>
      <c r="CD179" s="614">
        <v>0</v>
      </c>
      <c r="CE179" s="614">
        <v>0</v>
      </c>
      <c r="CF179" s="614">
        <v>0</v>
      </c>
      <c r="CG179" s="614">
        <v>0</v>
      </c>
      <c r="CH179" s="614">
        <v>0</v>
      </c>
      <c r="CI179" s="614">
        <v>0</v>
      </c>
      <c r="CJ179" s="614">
        <v>0</v>
      </c>
      <c r="CK179" s="614">
        <v>0</v>
      </c>
      <c r="CL179" s="614">
        <v>0</v>
      </c>
      <c r="CM179" s="614">
        <v>0</v>
      </c>
      <c r="CN179" s="614">
        <v>0</v>
      </c>
      <c r="CO179" s="614">
        <v>0</v>
      </c>
      <c r="CP179" s="614">
        <v>0</v>
      </c>
      <c r="CQ179" s="614">
        <v>0</v>
      </c>
      <c r="CR179" s="614">
        <v>0</v>
      </c>
      <c r="CS179" s="614">
        <v>0</v>
      </c>
      <c r="CT179" s="614">
        <v>0</v>
      </c>
      <c r="CU179" s="614">
        <v>0</v>
      </c>
      <c r="CV179" s="614">
        <v>0</v>
      </c>
      <c r="CW179" s="614">
        <v>0</v>
      </c>
      <c r="CX179" s="614">
        <v>0</v>
      </c>
      <c r="CY179" s="614">
        <v>0</v>
      </c>
      <c r="CZ179" s="614">
        <v>0</v>
      </c>
      <c r="DA179" s="614">
        <v>0</v>
      </c>
      <c r="DB179" s="614">
        <v>0</v>
      </c>
      <c r="DC179" s="614">
        <v>0</v>
      </c>
      <c r="DD179" s="614">
        <v>0</v>
      </c>
      <c r="DE179" s="614">
        <v>0</v>
      </c>
      <c r="DF179" s="614">
        <v>0</v>
      </c>
      <c r="DG179" s="614">
        <v>0</v>
      </c>
      <c r="DH179" s="614">
        <v>0</v>
      </c>
      <c r="DI179" s="614">
        <v>0</v>
      </c>
      <c r="DJ179" s="614">
        <v>0</v>
      </c>
      <c r="DK179" s="614">
        <v>0</v>
      </c>
      <c r="DL179" s="614">
        <v>0</v>
      </c>
      <c r="DM179" s="614">
        <v>0</v>
      </c>
      <c r="DN179" s="614">
        <v>0</v>
      </c>
      <c r="DO179" s="614">
        <v>0</v>
      </c>
      <c r="DP179" s="614">
        <v>0</v>
      </c>
      <c r="DQ179" s="614">
        <v>0</v>
      </c>
      <c r="DR179" s="614">
        <v>0</v>
      </c>
      <c r="DS179" s="614">
        <v>0</v>
      </c>
      <c r="DT179" s="614">
        <v>0</v>
      </c>
      <c r="DU179" s="614">
        <v>0</v>
      </c>
      <c r="DV179" s="614">
        <v>0</v>
      </c>
      <c r="DW179" s="614">
        <v>0</v>
      </c>
      <c r="DX179" s="614">
        <v>0</v>
      </c>
      <c r="DY179" s="614">
        <v>0</v>
      </c>
      <c r="DZ179" s="614">
        <v>0</v>
      </c>
      <c r="EA179" s="614">
        <v>0</v>
      </c>
      <c r="EB179" s="614">
        <v>0</v>
      </c>
      <c r="EC179" s="614">
        <v>0</v>
      </c>
      <c r="ED179" s="614">
        <v>0</v>
      </c>
      <c r="EE179" s="614">
        <v>0</v>
      </c>
      <c r="EF179" s="614">
        <v>0</v>
      </c>
      <c r="EG179" s="614">
        <v>0</v>
      </c>
      <c r="EH179" s="614">
        <v>0</v>
      </c>
      <c r="EI179" s="614">
        <v>0</v>
      </c>
      <c r="EJ179" s="614">
        <v>0</v>
      </c>
      <c r="EK179" s="614">
        <v>0</v>
      </c>
      <c r="EL179" s="614">
        <v>0</v>
      </c>
      <c r="EM179" s="614">
        <v>0</v>
      </c>
      <c r="EN179" s="614">
        <v>0</v>
      </c>
      <c r="EO179" s="614">
        <v>0</v>
      </c>
      <c r="EP179" s="614">
        <v>0</v>
      </c>
      <c r="EQ179" s="614">
        <v>0</v>
      </c>
      <c r="ER179" s="614">
        <v>0</v>
      </c>
      <c r="ES179" s="614">
        <v>0</v>
      </c>
      <c r="ET179" s="614">
        <v>0</v>
      </c>
      <c r="EU179" s="614">
        <v>0</v>
      </c>
      <c r="EV179" s="614">
        <v>0</v>
      </c>
      <c r="EW179" s="614">
        <v>0</v>
      </c>
      <c r="EX179" s="614">
        <v>0</v>
      </c>
      <c r="EY179" s="614">
        <v>0</v>
      </c>
      <c r="EZ179" s="614">
        <v>0</v>
      </c>
      <c r="FA179" s="614">
        <v>0</v>
      </c>
      <c r="FB179" s="614">
        <v>0</v>
      </c>
      <c r="FC179" s="614">
        <v>0</v>
      </c>
      <c r="FD179" s="614">
        <v>0</v>
      </c>
      <c r="FE179" s="614">
        <v>0</v>
      </c>
      <c r="FF179" s="614">
        <v>0</v>
      </c>
      <c r="FG179" s="614">
        <v>0</v>
      </c>
      <c r="FH179" s="614">
        <v>0</v>
      </c>
      <c r="FI179" s="614">
        <v>0</v>
      </c>
      <c r="FJ179" s="614">
        <v>0</v>
      </c>
      <c r="FK179" s="614">
        <v>0</v>
      </c>
      <c r="FL179" s="614">
        <v>0</v>
      </c>
      <c r="FM179" s="614">
        <v>0</v>
      </c>
      <c r="FN179" s="614">
        <v>0</v>
      </c>
      <c r="FO179" s="614">
        <v>0</v>
      </c>
      <c r="FP179" s="614">
        <v>0</v>
      </c>
      <c r="FQ179" s="614">
        <v>0</v>
      </c>
      <c r="FR179" s="614">
        <v>0</v>
      </c>
      <c r="FS179" s="614">
        <v>0</v>
      </c>
      <c r="FT179" s="614">
        <v>0</v>
      </c>
      <c r="FU179" s="614">
        <v>0</v>
      </c>
      <c r="FV179" s="614">
        <v>0</v>
      </c>
      <c r="FW179" s="614">
        <v>0</v>
      </c>
      <c r="FX179" s="614">
        <v>0</v>
      </c>
      <c r="FY179" s="614">
        <v>0</v>
      </c>
      <c r="FZ179" s="614">
        <v>0</v>
      </c>
      <c r="GA179" s="614">
        <v>0</v>
      </c>
      <c r="GB179" s="614">
        <v>0</v>
      </c>
      <c r="GC179" s="614">
        <v>0</v>
      </c>
      <c r="GD179" s="614">
        <v>0</v>
      </c>
      <c r="GE179" s="614">
        <v>0</v>
      </c>
      <c r="GF179" s="614">
        <v>0</v>
      </c>
      <c r="GG179" s="614">
        <v>0</v>
      </c>
      <c r="GH179" s="614">
        <v>0</v>
      </c>
      <c r="GI179" s="614">
        <v>0</v>
      </c>
      <c r="GJ179" s="614">
        <v>0</v>
      </c>
      <c r="GK179" s="614">
        <v>0</v>
      </c>
      <c r="GL179" s="614">
        <v>0</v>
      </c>
      <c r="GM179" s="614">
        <v>0</v>
      </c>
      <c r="GN179" s="614">
        <v>0</v>
      </c>
      <c r="GO179" s="614">
        <v>0</v>
      </c>
      <c r="GP179" s="614">
        <v>0</v>
      </c>
      <c r="GQ179" s="614">
        <v>0</v>
      </c>
      <c r="GR179" s="614">
        <v>0</v>
      </c>
      <c r="GS179" s="614">
        <v>0</v>
      </c>
      <c r="GT179" s="614">
        <v>0</v>
      </c>
      <c r="GU179" s="614">
        <v>0</v>
      </c>
      <c r="GV179" s="614">
        <v>0</v>
      </c>
      <c r="GW179" s="614">
        <v>0</v>
      </c>
      <c r="GX179" s="614">
        <v>0</v>
      </c>
      <c r="GY179" s="614">
        <v>0</v>
      </c>
      <c r="GZ179" s="614">
        <v>0</v>
      </c>
      <c r="HA179" s="614">
        <v>0</v>
      </c>
      <c r="HB179" s="614">
        <v>0</v>
      </c>
      <c r="HC179" s="614">
        <v>0</v>
      </c>
      <c r="HD179" s="614">
        <v>0</v>
      </c>
      <c r="HE179" s="614">
        <v>0</v>
      </c>
      <c r="HF179" s="614">
        <v>0</v>
      </c>
      <c r="HG179" s="614">
        <v>0</v>
      </c>
      <c r="HH179" s="614">
        <v>0</v>
      </c>
      <c r="HI179" s="614">
        <v>0</v>
      </c>
      <c r="HJ179" s="614">
        <v>0</v>
      </c>
      <c r="HK179" s="614">
        <v>0</v>
      </c>
      <c r="HL179" s="614">
        <v>0</v>
      </c>
      <c r="HM179" s="614">
        <v>0</v>
      </c>
      <c r="HN179" s="614">
        <v>0</v>
      </c>
      <c r="HO179" s="614">
        <v>0</v>
      </c>
      <c r="HP179" s="614">
        <v>0</v>
      </c>
      <c r="HQ179" s="614">
        <v>0</v>
      </c>
      <c r="HR179" s="614">
        <v>0</v>
      </c>
      <c r="HS179" s="614">
        <v>0</v>
      </c>
      <c r="HT179" s="614">
        <v>0</v>
      </c>
      <c r="HU179" s="614">
        <v>0</v>
      </c>
      <c r="HV179" s="614">
        <v>0</v>
      </c>
      <c r="HW179" s="614">
        <v>0</v>
      </c>
      <c r="HX179" s="614">
        <v>0</v>
      </c>
      <c r="HY179" s="614">
        <v>0</v>
      </c>
      <c r="HZ179" s="614">
        <v>0</v>
      </c>
      <c r="IA179" s="614">
        <v>0</v>
      </c>
      <c r="IB179" s="614">
        <v>0</v>
      </c>
      <c r="IC179" s="614">
        <v>0</v>
      </c>
      <c r="ID179" s="614">
        <v>0</v>
      </c>
      <c r="IE179" s="614">
        <v>0</v>
      </c>
      <c r="IF179" s="614">
        <v>0</v>
      </c>
      <c r="IG179" s="614">
        <v>0</v>
      </c>
      <c r="IH179" s="614">
        <v>0</v>
      </c>
      <c r="II179" s="614">
        <v>0</v>
      </c>
      <c r="IJ179" s="614">
        <v>0</v>
      </c>
      <c r="IK179" s="614">
        <v>0</v>
      </c>
      <c r="IL179" s="614">
        <v>0</v>
      </c>
      <c r="IM179" s="614">
        <v>0</v>
      </c>
      <c r="IN179" s="614">
        <v>0</v>
      </c>
      <c r="IO179" s="614">
        <v>0</v>
      </c>
      <c r="IP179" s="614">
        <v>0</v>
      </c>
      <c r="IQ179" s="614">
        <v>0</v>
      </c>
      <c r="IR179" s="614">
        <v>0</v>
      </c>
      <c r="IS179" s="614">
        <v>0</v>
      </c>
      <c r="IT179" s="614">
        <v>0</v>
      </c>
      <c r="IU179" s="614">
        <v>0</v>
      </c>
      <c r="IV179" s="614">
        <v>0</v>
      </c>
      <c r="IW179" s="614">
        <v>0</v>
      </c>
      <c r="IX179" s="614">
        <v>0</v>
      </c>
      <c r="IY179" s="614">
        <v>0</v>
      </c>
      <c r="IZ179" s="614">
        <v>0</v>
      </c>
      <c r="JA179" s="614">
        <v>0</v>
      </c>
      <c r="JB179" s="614">
        <v>0</v>
      </c>
      <c r="JC179" s="614">
        <v>0</v>
      </c>
      <c r="JD179" s="614">
        <v>0</v>
      </c>
      <c r="JE179" s="614">
        <v>0</v>
      </c>
      <c r="JF179" s="614">
        <v>0</v>
      </c>
      <c r="JG179" s="614">
        <v>0</v>
      </c>
      <c r="JH179" s="614">
        <v>0</v>
      </c>
      <c r="JI179" s="614">
        <v>0</v>
      </c>
      <c r="JJ179" s="614">
        <v>0</v>
      </c>
      <c r="JK179" s="614">
        <v>0</v>
      </c>
      <c r="JL179" s="614">
        <v>0</v>
      </c>
      <c r="JM179" s="614">
        <v>0</v>
      </c>
      <c r="JN179" s="614">
        <v>0</v>
      </c>
      <c r="JO179" s="614">
        <v>0</v>
      </c>
      <c r="JP179" s="614">
        <v>0</v>
      </c>
      <c r="JQ179" s="614">
        <v>0</v>
      </c>
      <c r="JR179" s="614">
        <v>0</v>
      </c>
      <c r="JS179" s="614">
        <v>0</v>
      </c>
      <c r="JT179" s="614">
        <v>0</v>
      </c>
      <c r="JU179" s="614">
        <v>0</v>
      </c>
      <c r="JV179" s="614">
        <v>0</v>
      </c>
      <c r="JW179" s="614">
        <v>0</v>
      </c>
      <c r="JX179" s="614">
        <v>0</v>
      </c>
      <c r="JY179" s="614">
        <v>0</v>
      </c>
      <c r="JZ179" s="614">
        <v>0</v>
      </c>
      <c r="KA179" s="614">
        <v>0</v>
      </c>
      <c r="KB179" s="614">
        <v>0</v>
      </c>
      <c r="KC179" s="614">
        <v>0</v>
      </c>
      <c r="KD179" s="614">
        <v>0</v>
      </c>
      <c r="KE179" s="614">
        <v>0</v>
      </c>
      <c r="KF179" s="614">
        <v>0</v>
      </c>
      <c r="KG179" s="614">
        <v>0</v>
      </c>
      <c r="KH179" s="614">
        <v>0</v>
      </c>
      <c r="KI179" s="614">
        <v>0</v>
      </c>
      <c r="KJ179" s="614">
        <v>0</v>
      </c>
      <c r="KK179" s="614">
        <v>0</v>
      </c>
      <c r="KL179" s="614">
        <v>0</v>
      </c>
      <c r="KM179" s="614">
        <v>0</v>
      </c>
      <c r="KN179" s="614">
        <v>0</v>
      </c>
      <c r="KO179" s="614">
        <v>0</v>
      </c>
      <c r="KP179" s="614">
        <v>0</v>
      </c>
      <c r="KQ179" s="614">
        <v>0</v>
      </c>
      <c r="KR179" s="614">
        <v>0</v>
      </c>
      <c r="KS179" s="614">
        <v>0</v>
      </c>
      <c r="KT179" s="614">
        <v>0</v>
      </c>
      <c r="KU179" s="614">
        <v>0</v>
      </c>
      <c r="KV179" s="614">
        <v>0</v>
      </c>
      <c r="KW179" s="614">
        <v>0</v>
      </c>
      <c r="KX179" s="614">
        <v>0</v>
      </c>
      <c r="KY179" s="614">
        <v>0</v>
      </c>
      <c r="KZ179" s="614">
        <v>0</v>
      </c>
      <c r="LA179" s="614">
        <v>0</v>
      </c>
      <c r="LB179" s="614">
        <v>0</v>
      </c>
      <c r="LC179" s="614">
        <v>0</v>
      </c>
      <c r="LD179" s="614">
        <v>0</v>
      </c>
      <c r="LE179" s="614">
        <v>0</v>
      </c>
      <c r="LF179" s="614">
        <v>0</v>
      </c>
      <c r="LG179" s="614">
        <v>0</v>
      </c>
      <c r="LH179" s="614">
        <v>0</v>
      </c>
      <c r="LI179" s="614">
        <v>0</v>
      </c>
      <c r="LJ179" s="614">
        <v>0</v>
      </c>
      <c r="LK179" s="614">
        <v>0</v>
      </c>
      <c r="LL179" s="614">
        <v>0</v>
      </c>
      <c r="LM179" s="614">
        <v>0</v>
      </c>
      <c r="LN179" s="614">
        <v>0</v>
      </c>
      <c r="LO179" s="614">
        <v>0</v>
      </c>
      <c r="LP179" s="614">
        <v>0</v>
      </c>
      <c r="LQ179" s="614">
        <v>0</v>
      </c>
      <c r="LR179" s="614">
        <v>0</v>
      </c>
      <c r="LS179" s="614">
        <v>0</v>
      </c>
      <c r="LT179" s="614">
        <v>0</v>
      </c>
      <c r="LU179" s="614">
        <v>0</v>
      </c>
      <c r="LV179" s="614">
        <v>0</v>
      </c>
      <c r="LW179" s="614">
        <v>0</v>
      </c>
      <c r="LX179" s="614">
        <v>0</v>
      </c>
      <c r="LY179" s="614">
        <v>0</v>
      </c>
      <c r="LZ179" s="614">
        <v>0</v>
      </c>
      <c r="MA179" s="614">
        <v>0</v>
      </c>
      <c r="MB179" s="614">
        <v>0</v>
      </c>
      <c r="MC179" s="614">
        <v>0</v>
      </c>
      <c r="MD179" s="614">
        <v>0</v>
      </c>
      <c r="ME179" s="614">
        <v>0</v>
      </c>
      <c r="MF179" s="614">
        <v>0</v>
      </c>
      <c r="MG179" s="614">
        <v>0</v>
      </c>
      <c r="MH179" s="614">
        <v>0</v>
      </c>
      <c r="MI179" s="614">
        <v>0</v>
      </c>
      <c r="MJ179" s="614">
        <v>0</v>
      </c>
      <c r="MK179" s="614">
        <v>0</v>
      </c>
      <c r="ML179" s="614">
        <v>0</v>
      </c>
      <c r="MM179" s="614">
        <v>0</v>
      </c>
      <c r="MN179" s="614">
        <v>0</v>
      </c>
      <c r="MO179" s="614">
        <v>0</v>
      </c>
      <c r="MP179" s="614">
        <v>0</v>
      </c>
      <c r="MQ179" s="614">
        <v>0</v>
      </c>
      <c r="MR179" s="614">
        <v>0</v>
      </c>
      <c r="MS179" s="614">
        <v>0</v>
      </c>
      <c r="MT179" s="614">
        <v>0</v>
      </c>
      <c r="MU179" s="614">
        <v>0</v>
      </c>
      <c r="MV179" s="614">
        <v>0</v>
      </c>
      <c r="MW179" s="614">
        <v>0</v>
      </c>
      <c r="MX179" s="614">
        <v>0</v>
      </c>
      <c r="MY179" s="614">
        <v>0</v>
      </c>
      <c r="MZ179" s="614">
        <v>0</v>
      </c>
      <c r="NA179" s="614">
        <v>0</v>
      </c>
      <c r="NB179" s="614">
        <v>0</v>
      </c>
      <c r="NC179" s="614">
        <v>0</v>
      </c>
      <c r="ND179" s="614">
        <v>0</v>
      </c>
      <c r="NE179" s="614">
        <v>0</v>
      </c>
      <c r="NF179" s="614">
        <v>0</v>
      </c>
      <c r="NG179" s="614">
        <v>0</v>
      </c>
      <c r="NH179" s="614">
        <v>0</v>
      </c>
      <c r="NI179" s="614">
        <v>0</v>
      </c>
      <c r="NJ179" s="614">
        <v>0</v>
      </c>
      <c r="NK179" s="614">
        <v>0</v>
      </c>
      <c r="NL179" s="614">
        <v>0</v>
      </c>
      <c r="NM179" s="614">
        <v>0</v>
      </c>
      <c r="NN179" s="614">
        <v>0</v>
      </c>
      <c r="NO179" s="614">
        <v>0</v>
      </c>
      <c r="NP179" s="614">
        <v>0</v>
      </c>
      <c r="NQ179" s="614">
        <v>0</v>
      </c>
      <c r="NR179" s="614">
        <v>0</v>
      </c>
      <c r="NS179" s="614">
        <v>0</v>
      </c>
      <c r="NT179" s="614">
        <v>0</v>
      </c>
      <c r="NU179" s="614">
        <v>0</v>
      </c>
      <c r="NV179" s="614">
        <v>0</v>
      </c>
      <c r="NW179" s="614">
        <v>0</v>
      </c>
      <c r="NX179" s="614">
        <v>0</v>
      </c>
      <c r="NY179" s="614">
        <v>0</v>
      </c>
      <c r="NZ179" s="614">
        <v>0</v>
      </c>
      <c r="OA179" s="614">
        <v>0</v>
      </c>
      <c r="OB179" s="614">
        <v>0</v>
      </c>
      <c r="OC179" s="614">
        <v>0</v>
      </c>
      <c r="OD179" s="614">
        <v>0</v>
      </c>
      <c r="OE179" s="614">
        <v>0</v>
      </c>
      <c r="OF179" s="614">
        <v>0</v>
      </c>
      <c r="OG179" s="614">
        <v>0</v>
      </c>
      <c r="OH179" s="614">
        <v>0</v>
      </c>
      <c r="OI179" s="614">
        <v>0</v>
      </c>
      <c r="OJ179" s="614">
        <v>0</v>
      </c>
      <c r="OK179" s="614">
        <v>0</v>
      </c>
      <c r="OL179" s="614">
        <v>0</v>
      </c>
      <c r="OM179" s="614">
        <v>0</v>
      </c>
      <c r="ON179" s="614">
        <v>0</v>
      </c>
      <c r="OO179" s="614">
        <v>0</v>
      </c>
      <c r="OP179" s="614">
        <v>0</v>
      </c>
      <c r="OQ179" s="614">
        <v>0</v>
      </c>
      <c r="OR179" s="614">
        <v>0</v>
      </c>
      <c r="OS179" s="614">
        <v>0</v>
      </c>
      <c r="OT179" s="614">
        <v>0</v>
      </c>
      <c r="OU179" s="614">
        <v>0</v>
      </c>
      <c r="OV179" s="614">
        <v>0</v>
      </c>
      <c r="OW179" s="614">
        <v>0</v>
      </c>
      <c r="OX179" s="614">
        <v>0</v>
      </c>
      <c r="OY179" s="614">
        <v>0</v>
      </c>
      <c r="OZ179" s="614">
        <v>0</v>
      </c>
      <c r="PA179" s="614">
        <v>0</v>
      </c>
      <c r="PB179" s="614">
        <v>0</v>
      </c>
      <c r="PC179" s="614">
        <v>0</v>
      </c>
      <c r="PD179" s="614">
        <v>0</v>
      </c>
      <c r="PE179" s="614">
        <v>0</v>
      </c>
      <c r="PF179" s="614">
        <v>0</v>
      </c>
      <c r="PG179" s="614">
        <v>0</v>
      </c>
      <c r="PH179" s="614">
        <v>0</v>
      </c>
      <c r="PI179" s="614">
        <v>0</v>
      </c>
      <c r="PJ179" s="614">
        <v>0</v>
      </c>
      <c r="PK179" s="614">
        <v>0</v>
      </c>
      <c r="PL179" s="614">
        <v>0</v>
      </c>
      <c r="PM179" s="614">
        <v>0</v>
      </c>
      <c r="PN179" s="614">
        <v>0</v>
      </c>
      <c r="PO179" s="614">
        <v>0</v>
      </c>
      <c r="PP179" s="614">
        <v>0</v>
      </c>
      <c r="PQ179" s="614">
        <v>0</v>
      </c>
      <c r="PR179" s="614">
        <v>0</v>
      </c>
      <c r="PS179" s="614">
        <v>0</v>
      </c>
      <c r="PT179" s="614">
        <v>0</v>
      </c>
      <c r="PU179" s="614">
        <v>0</v>
      </c>
      <c r="PV179" s="614">
        <v>0</v>
      </c>
      <c r="PW179" s="614">
        <v>0</v>
      </c>
      <c r="PX179" s="614">
        <v>0</v>
      </c>
      <c r="PY179" s="614">
        <v>0</v>
      </c>
      <c r="PZ179" s="614">
        <v>0</v>
      </c>
      <c r="QA179" s="614">
        <v>0</v>
      </c>
      <c r="QB179" s="614">
        <v>0</v>
      </c>
      <c r="QC179" s="614">
        <v>0</v>
      </c>
      <c r="QD179" s="614">
        <v>0</v>
      </c>
      <c r="QE179" s="614">
        <v>0</v>
      </c>
      <c r="QF179" s="614">
        <v>0</v>
      </c>
      <c r="QG179" s="614">
        <v>0</v>
      </c>
      <c r="QH179" s="614">
        <v>0</v>
      </c>
      <c r="QI179" s="614">
        <v>0</v>
      </c>
      <c r="QJ179" s="614">
        <v>0</v>
      </c>
      <c r="QK179" s="614">
        <v>0</v>
      </c>
      <c r="QL179" s="614">
        <v>0</v>
      </c>
      <c r="QM179" s="614">
        <v>0</v>
      </c>
      <c r="QN179" s="614">
        <v>0</v>
      </c>
      <c r="QO179" s="614">
        <v>0</v>
      </c>
      <c r="QP179" s="614">
        <v>0</v>
      </c>
      <c r="QQ179" s="614">
        <v>0</v>
      </c>
      <c r="QR179" s="614">
        <v>0</v>
      </c>
      <c r="QS179" s="614">
        <v>0</v>
      </c>
      <c r="QT179" s="614">
        <v>0</v>
      </c>
      <c r="QU179" s="614">
        <v>0</v>
      </c>
      <c r="QV179" s="614">
        <v>0</v>
      </c>
      <c r="QW179" s="614">
        <v>0</v>
      </c>
      <c r="QX179" s="614">
        <v>0</v>
      </c>
      <c r="QY179" s="614">
        <v>0</v>
      </c>
      <c r="QZ179" s="614">
        <v>0</v>
      </c>
      <c r="RA179" s="614">
        <v>0</v>
      </c>
      <c r="RB179" s="614">
        <v>0</v>
      </c>
      <c r="RC179" s="614">
        <v>0</v>
      </c>
      <c r="RD179" s="614">
        <v>0</v>
      </c>
      <c r="RE179" s="614">
        <v>0</v>
      </c>
      <c r="RF179" s="614">
        <v>0</v>
      </c>
      <c r="RG179" s="614">
        <v>0</v>
      </c>
      <c r="RH179" s="614">
        <v>0</v>
      </c>
      <c r="RI179" s="614">
        <v>0</v>
      </c>
      <c r="RJ179" s="614">
        <v>0</v>
      </c>
      <c r="RK179" s="614">
        <v>0</v>
      </c>
      <c r="RL179" s="614">
        <v>0</v>
      </c>
      <c r="RM179" s="614">
        <v>0</v>
      </c>
      <c r="RN179" s="614">
        <v>0</v>
      </c>
      <c r="RO179" s="614">
        <v>0</v>
      </c>
      <c r="RP179" s="614">
        <v>0</v>
      </c>
      <c r="RQ179" s="614">
        <v>0</v>
      </c>
      <c r="RR179" s="614">
        <v>0</v>
      </c>
      <c r="RS179" s="614">
        <v>0</v>
      </c>
      <c r="RT179" s="614">
        <v>0</v>
      </c>
      <c r="RU179" s="614">
        <v>0</v>
      </c>
      <c r="RV179" s="614">
        <v>0</v>
      </c>
      <c r="RW179" s="614">
        <v>0</v>
      </c>
      <c r="RX179" s="614">
        <v>0</v>
      </c>
      <c r="RY179" s="614">
        <v>0</v>
      </c>
      <c r="RZ179" s="614">
        <v>0</v>
      </c>
      <c r="SA179" s="614">
        <v>0</v>
      </c>
      <c r="SB179" s="614">
        <v>0</v>
      </c>
      <c r="SC179" s="614">
        <v>0</v>
      </c>
      <c r="SD179" s="614">
        <v>0</v>
      </c>
      <c r="SE179" s="614">
        <v>0</v>
      </c>
      <c r="SF179" s="614">
        <v>0</v>
      </c>
      <c r="SG179" s="614">
        <v>0</v>
      </c>
      <c r="SH179" s="614">
        <v>0</v>
      </c>
      <c r="SI179" s="614">
        <v>0</v>
      </c>
      <c r="SJ179" s="614">
        <v>0</v>
      </c>
      <c r="SK179" s="267">
        <f t="shared" si="420"/>
        <v>0</v>
      </c>
      <c r="SL179" s="254"/>
      <c r="SM179" s="242"/>
      <c r="SN179" s="242"/>
      <c r="SO179" s="242"/>
    </row>
    <row r="180" spans="1:509" outlineLevel="2" x14ac:dyDescent="0.35">
      <c r="A180" s="242"/>
      <c r="B180" s="251"/>
      <c r="C180" s="438">
        <f>INT($C$29)+2</f>
        <v>3</v>
      </c>
      <c r="D180" s="267"/>
      <c r="E180" s="316">
        <f t="shared" si="402"/>
        <v>39</v>
      </c>
      <c r="F180" s="322"/>
      <c r="G180" s="322"/>
      <c r="H180" s="267"/>
      <c r="I180" s="538"/>
      <c r="J180" s="538" t="s">
        <v>557</v>
      </c>
      <c r="K180" s="539"/>
      <c r="L180" s="612">
        <v>0</v>
      </c>
      <c r="M180" s="612">
        <v>0</v>
      </c>
      <c r="N180" s="612">
        <v>0</v>
      </c>
      <c r="O180" s="612">
        <v>0</v>
      </c>
      <c r="P180" s="612">
        <v>0</v>
      </c>
      <c r="Q180" s="612">
        <v>0</v>
      </c>
      <c r="R180" s="612">
        <v>0</v>
      </c>
      <c r="S180" s="612">
        <v>0</v>
      </c>
      <c r="T180" s="612">
        <v>0</v>
      </c>
      <c r="U180" s="612">
        <v>0</v>
      </c>
      <c r="V180" s="612">
        <v>0</v>
      </c>
      <c r="W180" s="612">
        <v>0</v>
      </c>
      <c r="X180" s="612">
        <v>0</v>
      </c>
      <c r="Y180" s="612">
        <v>0</v>
      </c>
      <c r="Z180" s="612">
        <v>0</v>
      </c>
      <c r="AA180" s="612">
        <v>0</v>
      </c>
      <c r="AB180" s="612">
        <v>0</v>
      </c>
      <c r="AC180" s="612">
        <v>0</v>
      </c>
      <c r="AD180" s="612">
        <v>0</v>
      </c>
      <c r="AE180" s="612">
        <v>0</v>
      </c>
      <c r="AF180" s="612">
        <v>0</v>
      </c>
      <c r="AG180" s="612">
        <v>0</v>
      </c>
      <c r="AH180" s="612">
        <v>0</v>
      </c>
      <c r="AI180" s="612">
        <v>0</v>
      </c>
      <c r="AJ180" s="612">
        <v>0</v>
      </c>
      <c r="AK180" s="612">
        <v>0</v>
      </c>
      <c r="AL180" s="612">
        <v>0</v>
      </c>
      <c r="AM180" s="612">
        <v>0</v>
      </c>
      <c r="AN180" s="612">
        <v>0</v>
      </c>
      <c r="AO180" s="612">
        <v>0</v>
      </c>
      <c r="AP180" s="612">
        <v>0</v>
      </c>
      <c r="AQ180" s="612">
        <v>0</v>
      </c>
      <c r="AR180" s="612">
        <v>0</v>
      </c>
      <c r="AS180" s="612">
        <v>0</v>
      </c>
      <c r="AT180" s="612">
        <v>0</v>
      </c>
      <c r="AU180" s="612">
        <v>0</v>
      </c>
      <c r="AV180" s="612">
        <v>0</v>
      </c>
      <c r="AW180" s="612">
        <v>0</v>
      </c>
      <c r="AX180" s="612">
        <v>0</v>
      </c>
      <c r="AY180" s="612">
        <v>0</v>
      </c>
      <c r="AZ180" s="612">
        <v>0</v>
      </c>
      <c r="BA180" s="612">
        <v>0</v>
      </c>
      <c r="BB180" s="612">
        <v>0</v>
      </c>
      <c r="BC180" s="612">
        <v>0</v>
      </c>
      <c r="BD180" s="612">
        <v>0</v>
      </c>
      <c r="BE180" s="612">
        <v>0</v>
      </c>
      <c r="BF180" s="612">
        <v>0</v>
      </c>
      <c r="BG180" s="612">
        <v>0</v>
      </c>
      <c r="BH180" s="612">
        <v>0</v>
      </c>
      <c r="BI180" s="612">
        <v>0</v>
      </c>
      <c r="BJ180" s="612">
        <v>0</v>
      </c>
      <c r="BK180" s="612">
        <v>0</v>
      </c>
      <c r="BL180" s="612">
        <v>0</v>
      </c>
      <c r="BM180" s="612">
        <v>0</v>
      </c>
      <c r="BN180" s="612">
        <v>0</v>
      </c>
      <c r="BO180" s="612">
        <v>0</v>
      </c>
      <c r="BP180" s="612">
        <v>0</v>
      </c>
      <c r="BQ180" s="612">
        <v>0</v>
      </c>
      <c r="BR180" s="612">
        <v>0</v>
      </c>
      <c r="BS180" s="612">
        <v>0</v>
      </c>
      <c r="BT180" s="612">
        <v>0</v>
      </c>
      <c r="BU180" s="612">
        <v>0</v>
      </c>
      <c r="BV180" s="612">
        <v>0</v>
      </c>
      <c r="BW180" s="612">
        <v>0</v>
      </c>
      <c r="BX180" s="612">
        <v>0</v>
      </c>
      <c r="BY180" s="612">
        <v>0</v>
      </c>
      <c r="BZ180" s="612">
        <v>0</v>
      </c>
      <c r="CA180" s="612">
        <v>0</v>
      </c>
      <c r="CB180" s="612">
        <v>0</v>
      </c>
      <c r="CC180" s="612">
        <v>0</v>
      </c>
      <c r="CD180" s="612">
        <v>0</v>
      </c>
      <c r="CE180" s="612">
        <v>0</v>
      </c>
      <c r="CF180" s="612">
        <v>0</v>
      </c>
      <c r="CG180" s="612">
        <v>0</v>
      </c>
      <c r="CH180" s="612">
        <v>0</v>
      </c>
      <c r="CI180" s="612">
        <v>0</v>
      </c>
      <c r="CJ180" s="612">
        <v>0</v>
      </c>
      <c r="CK180" s="612">
        <v>0</v>
      </c>
      <c r="CL180" s="612">
        <v>0</v>
      </c>
      <c r="CM180" s="612">
        <v>0</v>
      </c>
      <c r="CN180" s="612">
        <v>0</v>
      </c>
      <c r="CO180" s="612">
        <v>0</v>
      </c>
      <c r="CP180" s="612">
        <v>0</v>
      </c>
      <c r="CQ180" s="612">
        <v>0</v>
      </c>
      <c r="CR180" s="612">
        <v>0</v>
      </c>
      <c r="CS180" s="612">
        <v>0</v>
      </c>
      <c r="CT180" s="612">
        <v>0</v>
      </c>
      <c r="CU180" s="612">
        <v>0</v>
      </c>
      <c r="CV180" s="612">
        <v>0</v>
      </c>
      <c r="CW180" s="612">
        <v>0</v>
      </c>
      <c r="CX180" s="612">
        <v>0</v>
      </c>
      <c r="CY180" s="612">
        <v>0</v>
      </c>
      <c r="CZ180" s="612">
        <v>0</v>
      </c>
      <c r="DA180" s="612">
        <v>0</v>
      </c>
      <c r="DB180" s="612">
        <v>0</v>
      </c>
      <c r="DC180" s="612">
        <v>0</v>
      </c>
      <c r="DD180" s="612">
        <v>0</v>
      </c>
      <c r="DE180" s="612">
        <v>0</v>
      </c>
      <c r="DF180" s="612">
        <v>0</v>
      </c>
      <c r="DG180" s="612">
        <v>0</v>
      </c>
      <c r="DH180" s="612">
        <v>0</v>
      </c>
      <c r="DI180" s="612">
        <v>0</v>
      </c>
      <c r="DJ180" s="612">
        <v>0</v>
      </c>
      <c r="DK180" s="612">
        <v>0</v>
      </c>
      <c r="DL180" s="612">
        <v>0</v>
      </c>
      <c r="DM180" s="612">
        <v>0</v>
      </c>
      <c r="DN180" s="612">
        <v>0</v>
      </c>
      <c r="DO180" s="612">
        <v>0</v>
      </c>
      <c r="DP180" s="612">
        <v>0</v>
      </c>
      <c r="DQ180" s="612">
        <v>0</v>
      </c>
      <c r="DR180" s="612">
        <v>0</v>
      </c>
      <c r="DS180" s="612">
        <v>0</v>
      </c>
      <c r="DT180" s="612">
        <v>0</v>
      </c>
      <c r="DU180" s="612">
        <v>0</v>
      </c>
      <c r="DV180" s="612">
        <v>0</v>
      </c>
      <c r="DW180" s="612">
        <v>0</v>
      </c>
      <c r="DX180" s="612">
        <v>0</v>
      </c>
      <c r="DY180" s="612">
        <v>0</v>
      </c>
      <c r="DZ180" s="612">
        <v>0</v>
      </c>
      <c r="EA180" s="612">
        <v>0</v>
      </c>
      <c r="EB180" s="612">
        <v>0</v>
      </c>
      <c r="EC180" s="612">
        <v>0</v>
      </c>
      <c r="ED180" s="612">
        <v>0</v>
      </c>
      <c r="EE180" s="612">
        <v>0</v>
      </c>
      <c r="EF180" s="612">
        <v>0</v>
      </c>
      <c r="EG180" s="612">
        <v>0</v>
      </c>
      <c r="EH180" s="612">
        <v>0</v>
      </c>
      <c r="EI180" s="612">
        <v>0</v>
      </c>
      <c r="EJ180" s="612">
        <v>0</v>
      </c>
      <c r="EK180" s="612">
        <v>0</v>
      </c>
      <c r="EL180" s="612">
        <v>0</v>
      </c>
      <c r="EM180" s="612">
        <v>0</v>
      </c>
      <c r="EN180" s="612">
        <v>0</v>
      </c>
      <c r="EO180" s="612">
        <v>0</v>
      </c>
      <c r="EP180" s="612">
        <v>0</v>
      </c>
      <c r="EQ180" s="612">
        <v>0</v>
      </c>
      <c r="ER180" s="612">
        <v>0</v>
      </c>
      <c r="ES180" s="612">
        <v>0</v>
      </c>
      <c r="ET180" s="612">
        <v>0</v>
      </c>
      <c r="EU180" s="612">
        <v>0</v>
      </c>
      <c r="EV180" s="612">
        <v>0</v>
      </c>
      <c r="EW180" s="612">
        <v>0</v>
      </c>
      <c r="EX180" s="612">
        <v>0</v>
      </c>
      <c r="EY180" s="612">
        <v>0</v>
      </c>
      <c r="EZ180" s="612">
        <v>0</v>
      </c>
      <c r="FA180" s="612">
        <v>0</v>
      </c>
      <c r="FB180" s="612">
        <v>0</v>
      </c>
      <c r="FC180" s="612">
        <v>0</v>
      </c>
      <c r="FD180" s="612">
        <v>0</v>
      </c>
      <c r="FE180" s="612">
        <v>0</v>
      </c>
      <c r="FF180" s="612">
        <v>0</v>
      </c>
      <c r="FG180" s="612">
        <v>0</v>
      </c>
      <c r="FH180" s="612">
        <v>0</v>
      </c>
      <c r="FI180" s="612">
        <v>0</v>
      </c>
      <c r="FJ180" s="612">
        <v>0</v>
      </c>
      <c r="FK180" s="612">
        <v>0</v>
      </c>
      <c r="FL180" s="612">
        <v>0</v>
      </c>
      <c r="FM180" s="612">
        <v>0</v>
      </c>
      <c r="FN180" s="612">
        <v>0</v>
      </c>
      <c r="FO180" s="612">
        <v>0</v>
      </c>
      <c r="FP180" s="612">
        <v>0</v>
      </c>
      <c r="FQ180" s="612">
        <v>0</v>
      </c>
      <c r="FR180" s="612">
        <v>0</v>
      </c>
      <c r="FS180" s="612">
        <v>0</v>
      </c>
      <c r="FT180" s="612">
        <v>0</v>
      </c>
      <c r="FU180" s="612">
        <v>0</v>
      </c>
      <c r="FV180" s="612">
        <v>0</v>
      </c>
      <c r="FW180" s="612">
        <v>0</v>
      </c>
      <c r="FX180" s="612">
        <v>0</v>
      </c>
      <c r="FY180" s="612">
        <v>0</v>
      </c>
      <c r="FZ180" s="612">
        <v>0</v>
      </c>
      <c r="GA180" s="612">
        <v>0</v>
      </c>
      <c r="GB180" s="612">
        <v>0</v>
      </c>
      <c r="GC180" s="612">
        <v>0</v>
      </c>
      <c r="GD180" s="612">
        <v>0</v>
      </c>
      <c r="GE180" s="612">
        <v>0</v>
      </c>
      <c r="GF180" s="612">
        <v>0</v>
      </c>
      <c r="GG180" s="612">
        <v>0</v>
      </c>
      <c r="GH180" s="612">
        <v>0</v>
      </c>
      <c r="GI180" s="612">
        <v>0</v>
      </c>
      <c r="GJ180" s="612">
        <v>0</v>
      </c>
      <c r="GK180" s="612">
        <v>0</v>
      </c>
      <c r="GL180" s="612">
        <v>0</v>
      </c>
      <c r="GM180" s="612">
        <v>0</v>
      </c>
      <c r="GN180" s="612">
        <v>0</v>
      </c>
      <c r="GO180" s="612">
        <v>0</v>
      </c>
      <c r="GP180" s="612">
        <v>0</v>
      </c>
      <c r="GQ180" s="612">
        <v>0</v>
      </c>
      <c r="GR180" s="612">
        <v>0</v>
      </c>
      <c r="GS180" s="612">
        <v>0</v>
      </c>
      <c r="GT180" s="612">
        <v>0</v>
      </c>
      <c r="GU180" s="612">
        <v>0</v>
      </c>
      <c r="GV180" s="612">
        <v>0</v>
      </c>
      <c r="GW180" s="612">
        <v>0</v>
      </c>
      <c r="GX180" s="612">
        <v>0</v>
      </c>
      <c r="GY180" s="612">
        <v>0</v>
      </c>
      <c r="GZ180" s="612">
        <v>0</v>
      </c>
      <c r="HA180" s="612">
        <v>0</v>
      </c>
      <c r="HB180" s="612">
        <v>0</v>
      </c>
      <c r="HC180" s="612">
        <v>0</v>
      </c>
      <c r="HD180" s="612">
        <v>0</v>
      </c>
      <c r="HE180" s="612">
        <v>0</v>
      </c>
      <c r="HF180" s="612">
        <v>0</v>
      </c>
      <c r="HG180" s="612">
        <v>0</v>
      </c>
      <c r="HH180" s="612">
        <v>0</v>
      </c>
      <c r="HI180" s="612">
        <v>0</v>
      </c>
      <c r="HJ180" s="612">
        <v>0</v>
      </c>
      <c r="HK180" s="612">
        <v>0</v>
      </c>
      <c r="HL180" s="612">
        <v>0</v>
      </c>
      <c r="HM180" s="612">
        <v>0</v>
      </c>
      <c r="HN180" s="612">
        <v>0</v>
      </c>
      <c r="HO180" s="612">
        <v>0</v>
      </c>
      <c r="HP180" s="612">
        <v>0</v>
      </c>
      <c r="HQ180" s="612">
        <v>0</v>
      </c>
      <c r="HR180" s="612">
        <v>0</v>
      </c>
      <c r="HS180" s="612">
        <v>0</v>
      </c>
      <c r="HT180" s="612">
        <v>0</v>
      </c>
      <c r="HU180" s="612">
        <v>0</v>
      </c>
      <c r="HV180" s="612">
        <v>0</v>
      </c>
      <c r="HW180" s="612">
        <v>0</v>
      </c>
      <c r="HX180" s="612">
        <v>0</v>
      </c>
      <c r="HY180" s="612">
        <v>0</v>
      </c>
      <c r="HZ180" s="612">
        <v>0</v>
      </c>
      <c r="IA180" s="612">
        <v>0</v>
      </c>
      <c r="IB180" s="612">
        <v>0</v>
      </c>
      <c r="IC180" s="612">
        <v>0</v>
      </c>
      <c r="ID180" s="612">
        <v>0</v>
      </c>
      <c r="IE180" s="612">
        <v>0</v>
      </c>
      <c r="IF180" s="612">
        <v>0</v>
      </c>
      <c r="IG180" s="612">
        <v>0</v>
      </c>
      <c r="IH180" s="612">
        <v>0</v>
      </c>
      <c r="II180" s="612">
        <v>0</v>
      </c>
      <c r="IJ180" s="612">
        <v>0</v>
      </c>
      <c r="IK180" s="612">
        <v>0</v>
      </c>
      <c r="IL180" s="612">
        <v>0</v>
      </c>
      <c r="IM180" s="612">
        <v>0</v>
      </c>
      <c r="IN180" s="612">
        <v>0</v>
      </c>
      <c r="IO180" s="612">
        <v>0</v>
      </c>
      <c r="IP180" s="612">
        <v>0</v>
      </c>
      <c r="IQ180" s="612">
        <v>0</v>
      </c>
      <c r="IR180" s="612">
        <v>0</v>
      </c>
      <c r="IS180" s="612">
        <v>0</v>
      </c>
      <c r="IT180" s="612">
        <v>0</v>
      </c>
      <c r="IU180" s="612">
        <v>0</v>
      </c>
      <c r="IV180" s="612">
        <v>0</v>
      </c>
      <c r="IW180" s="612">
        <v>0</v>
      </c>
      <c r="IX180" s="612">
        <v>0</v>
      </c>
      <c r="IY180" s="612">
        <v>0</v>
      </c>
      <c r="IZ180" s="612">
        <v>0</v>
      </c>
      <c r="JA180" s="612">
        <v>0</v>
      </c>
      <c r="JB180" s="612">
        <v>0</v>
      </c>
      <c r="JC180" s="612">
        <v>0</v>
      </c>
      <c r="JD180" s="612">
        <v>0</v>
      </c>
      <c r="JE180" s="612">
        <v>0</v>
      </c>
      <c r="JF180" s="612">
        <v>0</v>
      </c>
      <c r="JG180" s="612">
        <v>0</v>
      </c>
      <c r="JH180" s="612">
        <v>0</v>
      </c>
      <c r="JI180" s="612">
        <v>0</v>
      </c>
      <c r="JJ180" s="612">
        <v>0</v>
      </c>
      <c r="JK180" s="612">
        <v>0</v>
      </c>
      <c r="JL180" s="612">
        <v>0</v>
      </c>
      <c r="JM180" s="612">
        <v>0</v>
      </c>
      <c r="JN180" s="612">
        <v>0</v>
      </c>
      <c r="JO180" s="612">
        <v>0</v>
      </c>
      <c r="JP180" s="612">
        <v>0</v>
      </c>
      <c r="JQ180" s="612">
        <v>0</v>
      </c>
      <c r="JR180" s="612">
        <v>0</v>
      </c>
      <c r="JS180" s="612">
        <v>0</v>
      </c>
      <c r="JT180" s="612">
        <v>0</v>
      </c>
      <c r="JU180" s="612">
        <v>0</v>
      </c>
      <c r="JV180" s="612">
        <v>0</v>
      </c>
      <c r="JW180" s="612">
        <v>0</v>
      </c>
      <c r="JX180" s="612">
        <v>0</v>
      </c>
      <c r="JY180" s="612">
        <v>0</v>
      </c>
      <c r="JZ180" s="612">
        <v>0</v>
      </c>
      <c r="KA180" s="612">
        <v>0</v>
      </c>
      <c r="KB180" s="612">
        <v>0</v>
      </c>
      <c r="KC180" s="612">
        <v>0</v>
      </c>
      <c r="KD180" s="612">
        <v>0</v>
      </c>
      <c r="KE180" s="612">
        <v>0</v>
      </c>
      <c r="KF180" s="612">
        <v>0</v>
      </c>
      <c r="KG180" s="612">
        <v>0</v>
      </c>
      <c r="KH180" s="612">
        <v>0</v>
      </c>
      <c r="KI180" s="612">
        <v>0</v>
      </c>
      <c r="KJ180" s="612">
        <v>0</v>
      </c>
      <c r="KK180" s="612">
        <v>0</v>
      </c>
      <c r="KL180" s="612">
        <v>0</v>
      </c>
      <c r="KM180" s="612">
        <v>0</v>
      </c>
      <c r="KN180" s="612">
        <v>0</v>
      </c>
      <c r="KO180" s="612">
        <v>0</v>
      </c>
      <c r="KP180" s="612">
        <v>0</v>
      </c>
      <c r="KQ180" s="612">
        <v>0</v>
      </c>
      <c r="KR180" s="612">
        <v>0</v>
      </c>
      <c r="KS180" s="612">
        <v>0</v>
      </c>
      <c r="KT180" s="612">
        <v>0</v>
      </c>
      <c r="KU180" s="612">
        <v>0</v>
      </c>
      <c r="KV180" s="612">
        <v>0</v>
      </c>
      <c r="KW180" s="612">
        <v>0</v>
      </c>
      <c r="KX180" s="612">
        <v>0</v>
      </c>
      <c r="KY180" s="612">
        <v>0</v>
      </c>
      <c r="KZ180" s="612">
        <v>0</v>
      </c>
      <c r="LA180" s="612">
        <v>0</v>
      </c>
      <c r="LB180" s="612">
        <v>0</v>
      </c>
      <c r="LC180" s="612">
        <v>0</v>
      </c>
      <c r="LD180" s="612">
        <v>0</v>
      </c>
      <c r="LE180" s="612">
        <v>0</v>
      </c>
      <c r="LF180" s="612">
        <v>0</v>
      </c>
      <c r="LG180" s="612">
        <v>0</v>
      </c>
      <c r="LH180" s="612">
        <v>0</v>
      </c>
      <c r="LI180" s="612">
        <v>0</v>
      </c>
      <c r="LJ180" s="612">
        <v>0</v>
      </c>
      <c r="LK180" s="612">
        <v>0</v>
      </c>
      <c r="LL180" s="612">
        <v>0</v>
      </c>
      <c r="LM180" s="612">
        <v>0</v>
      </c>
      <c r="LN180" s="612">
        <v>0</v>
      </c>
      <c r="LO180" s="612">
        <v>0</v>
      </c>
      <c r="LP180" s="612">
        <v>0</v>
      </c>
      <c r="LQ180" s="612">
        <v>0</v>
      </c>
      <c r="LR180" s="612">
        <v>0</v>
      </c>
      <c r="LS180" s="612">
        <v>0</v>
      </c>
      <c r="LT180" s="612">
        <v>0</v>
      </c>
      <c r="LU180" s="612">
        <v>0</v>
      </c>
      <c r="LV180" s="612">
        <v>0</v>
      </c>
      <c r="LW180" s="612">
        <v>0</v>
      </c>
      <c r="LX180" s="612">
        <v>0</v>
      </c>
      <c r="LY180" s="612">
        <v>0</v>
      </c>
      <c r="LZ180" s="612">
        <v>0</v>
      </c>
      <c r="MA180" s="612">
        <v>0</v>
      </c>
      <c r="MB180" s="612">
        <v>0</v>
      </c>
      <c r="MC180" s="612">
        <v>0</v>
      </c>
      <c r="MD180" s="612">
        <v>0</v>
      </c>
      <c r="ME180" s="612">
        <v>0</v>
      </c>
      <c r="MF180" s="612">
        <v>0</v>
      </c>
      <c r="MG180" s="612">
        <v>0</v>
      </c>
      <c r="MH180" s="612">
        <v>0</v>
      </c>
      <c r="MI180" s="612">
        <v>0</v>
      </c>
      <c r="MJ180" s="612">
        <v>0</v>
      </c>
      <c r="MK180" s="612">
        <v>0</v>
      </c>
      <c r="ML180" s="612">
        <v>0</v>
      </c>
      <c r="MM180" s="612">
        <v>0</v>
      </c>
      <c r="MN180" s="612">
        <v>0</v>
      </c>
      <c r="MO180" s="612">
        <v>0</v>
      </c>
      <c r="MP180" s="612">
        <v>0</v>
      </c>
      <c r="MQ180" s="612">
        <v>0</v>
      </c>
      <c r="MR180" s="612">
        <v>0</v>
      </c>
      <c r="MS180" s="612">
        <v>0</v>
      </c>
      <c r="MT180" s="612">
        <v>0</v>
      </c>
      <c r="MU180" s="612">
        <v>0</v>
      </c>
      <c r="MV180" s="612">
        <v>0</v>
      </c>
      <c r="MW180" s="612">
        <v>0</v>
      </c>
      <c r="MX180" s="612">
        <v>0</v>
      </c>
      <c r="MY180" s="612">
        <v>0</v>
      </c>
      <c r="MZ180" s="612">
        <v>0</v>
      </c>
      <c r="NA180" s="612">
        <v>0</v>
      </c>
      <c r="NB180" s="612">
        <v>0</v>
      </c>
      <c r="NC180" s="612">
        <v>0</v>
      </c>
      <c r="ND180" s="612">
        <v>0</v>
      </c>
      <c r="NE180" s="612">
        <v>0</v>
      </c>
      <c r="NF180" s="612">
        <v>0</v>
      </c>
      <c r="NG180" s="612">
        <v>0</v>
      </c>
      <c r="NH180" s="612">
        <v>0</v>
      </c>
      <c r="NI180" s="612">
        <v>0</v>
      </c>
      <c r="NJ180" s="612">
        <v>0</v>
      </c>
      <c r="NK180" s="612">
        <v>0</v>
      </c>
      <c r="NL180" s="612">
        <v>0</v>
      </c>
      <c r="NM180" s="612">
        <v>0</v>
      </c>
      <c r="NN180" s="612">
        <v>0</v>
      </c>
      <c r="NO180" s="612">
        <v>0</v>
      </c>
      <c r="NP180" s="612">
        <v>0</v>
      </c>
      <c r="NQ180" s="612">
        <v>0</v>
      </c>
      <c r="NR180" s="612">
        <v>0</v>
      </c>
      <c r="NS180" s="612">
        <v>0</v>
      </c>
      <c r="NT180" s="612">
        <v>0</v>
      </c>
      <c r="NU180" s="612">
        <v>0</v>
      </c>
      <c r="NV180" s="612">
        <v>0</v>
      </c>
      <c r="NW180" s="612">
        <v>0</v>
      </c>
      <c r="NX180" s="612">
        <v>0</v>
      </c>
      <c r="NY180" s="612">
        <v>0</v>
      </c>
      <c r="NZ180" s="612">
        <v>0</v>
      </c>
      <c r="OA180" s="612">
        <v>0</v>
      </c>
      <c r="OB180" s="612">
        <v>0</v>
      </c>
      <c r="OC180" s="612">
        <v>0</v>
      </c>
      <c r="OD180" s="612">
        <v>0</v>
      </c>
      <c r="OE180" s="612">
        <v>0</v>
      </c>
      <c r="OF180" s="612">
        <v>0</v>
      </c>
      <c r="OG180" s="612">
        <v>0</v>
      </c>
      <c r="OH180" s="612">
        <v>0</v>
      </c>
      <c r="OI180" s="612">
        <v>0</v>
      </c>
      <c r="OJ180" s="612">
        <v>0</v>
      </c>
      <c r="OK180" s="612">
        <v>0</v>
      </c>
      <c r="OL180" s="612">
        <v>0</v>
      </c>
      <c r="OM180" s="612">
        <v>0</v>
      </c>
      <c r="ON180" s="612">
        <v>0</v>
      </c>
      <c r="OO180" s="612">
        <v>0</v>
      </c>
      <c r="OP180" s="612">
        <v>0</v>
      </c>
      <c r="OQ180" s="612">
        <v>0</v>
      </c>
      <c r="OR180" s="612">
        <v>0</v>
      </c>
      <c r="OS180" s="612">
        <v>0</v>
      </c>
      <c r="OT180" s="612">
        <v>0</v>
      </c>
      <c r="OU180" s="612">
        <v>0</v>
      </c>
      <c r="OV180" s="612">
        <v>0</v>
      </c>
      <c r="OW180" s="612">
        <v>0</v>
      </c>
      <c r="OX180" s="612">
        <v>0</v>
      </c>
      <c r="OY180" s="612">
        <v>0</v>
      </c>
      <c r="OZ180" s="612">
        <v>0</v>
      </c>
      <c r="PA180" s="612">
        <v>0</v>
      </c>
      <c r="PB180" s="612">
        <v>0</v>
      </c>
      <c r="PC180" s="612">
        <v>0</v>
      </c>
      <c r="PD180" s="612">
        <v>0</v>
      </c>
      <c r="PE180" s="612">
        <v>0</v>
      </c>
      <c r="PF180" s="612">
        <v>0</v>
      </c>
      <c r="PG180" s="612">
        <v>0</v>
      </c>
      <c r="PH180" s="612">
        <v>0</v>
      </c>
      <c r="PI180" s="612">
        <v>0</v>
      </c>
      <c r="PJ180" s="612">
        <v>0</v>
      </c>
      <c r="PK180" s="612">
        <v>0</v>
      </c>
      <c r="PL180" s="612">
        <v>0</v>
      </c>
      <c r="PM180" s="612">
        <v>0</v>
      </c>
      <c r="PN180" s="612">
        <v>0</v>
      </c>
      <c r="PO180" s="612">
        <v>0</v>
      </c>
      <c r="PP180" s="612">
        <v>0</v>
      </c>
      <c r="PQ180" s="612">
        <v>0</v>
      </c>
      <c r="PR180" s="612">
        <v>0</v>
      </c>
      <c r="PS180" s="612">
        <v>0</v>
      </c>
      <c r="PT180" s="612">
        <v>0</v>
      </c>
      <c r="PU180" s="612">
        <v>0</v>
      </c>
      <c r="PV180" s="612">
        <v>0</v>
      </c>
      <c r="PW180" s="612">
        <v>0</v>
      </c>
      <c r="PX180" s="612">
        <v>0</v>
      </c>
      <c r="PY180" s="612">
        <v>0</v>
      </c>
      <c r="PZ180" s="612">
        <v>0</v>
      </c>
      <c r="QA180" s="612">
        <v>0</v>
      </c>
      <c r="QB180" s="612">
        <v>0</v>
      </c>
      <c r="QC180" s="612">
        <v>0</v>
      </c>
      <c r="QD180" s="612">
        <v>0</v>
      </c>
      <c r="QE180" s="612">
        <v>0</v>
      </c>
      <c r="QF180" s="612">
        <v>0</v>
      </c>
      <c r="QG180" s="612">
        <v>0</v>
      </c>
      <c r="QH180" s="612">
        <v>0</v>
      </c>
      <c r="QI180" s="612">
        <v>0</v>
      </c>
      <c r="QJ180" s="612">
        <v>0</v>
      </c>
      <c r="QK180" s="612">
        <v>0</v>
      </c>
      <c r="QL180" s="612">
        <v>0</v>
      </c>
      <c r="QM180" s="612">
        <v>0</v>
      </c>
      <c r="QN180" s="612">
        <v>0</v>
      </c>
      <c r="QO180" s="612">
        <v>0</v>
      </c>
      <c r="QP180" s="612">
        <v>0</v>
      </c>
      <c r="QQ180" s="612">
        <v>0</v>
      </c>
      <c r="QR180" s="612">
        <v>0</v>
      </c>
      <c r="QS180" s="612">
        <v>0</v>
      </c>
      <c r="QT180" s="612">
        <v>0</v>
      </c>
      <c r="QU180" s="612">
        <v>0</v>
      </c>
      <c r="QV180" s="612">
        <v>0</v>
      </c>
      <c r="QW180" s="612">
        <v>0</v>
      </c>
      <c r="QX180" s="612">
        <v>0</v>
      </c>
      <c r="QY180" s="612">
        <v>0</v>
      </c>
      <c r="QZ180" s="612">
        <v>0</v>
      </c>
      <c r="RA180" s="612">
        <v>0</v>
      </c>
      <c r="RB180" s="612">
        <v>0</v>
      </c>
      <c r="RC180" s="612">
        <v>0</v>
      </c>
      <c r="RD180" s="612">
        <v>0</v>
      </c>
      <c r="RE180" s="612">
        <v>0</v>
      </c>
      <c r="RF180" s="612">
        <v>0</v>
      </c>
      <c r="RG180" s="612">
        <v>0</v>
      </c>
      <c r="RH180" s="612">
        <v>0</v>
      </c>
      <c r="RI180" s="612">
        <v>0</v>
      </c>
      <c r="RJ180" s="612">
        <v>0</v>
      </c>
      <c r="RK180" s="612">
        <v>0</v>
      </c>
      <c r="RL180" s="612">
        <v>0</v>
      </c>
      <c r="RM180" s="612">
        <v>0</v>
      </c>
      <c r="RN180" s="612">
        <v>0</v>
      </c>
      <c r="RO180" s="612">
        <v>0</v>
      </c>
      <c r="RP180" s="612">
        <v>0</v>
      </c>
      <c r="RQ180" s="612">
        <v>0</v>
      </c>
      <c r="RR180" s="612">
        <v>0</v>
      </c>
      <c r="RS180" s="612">
        <v>0</v>
      </c>
      <c r="RT180" s="612">
        <v>0</v>
      </c>
      <c r="RU180" s="612">
        <v>0</v>
      </c>
      <c r="RV180" s="612">
        <v>0</v>
      </c>
      <c r="RW180" s="612">
        <v>0</v>
      </c>
      <c r="RX180" s="612">
        <v>0</v>
      </c>
      <c r="RY180" s="612">
        <v>0</v>
      </c>
      <c r="RZ180" s="612">
        <v>0</v>
      </c>
      <c r="SA180" s="612">
        <v>0</v>
      </c>
      <c r="SB180" s="612">
        <v>0</v>
      </c>
      <c r="SC180" s="612">
        <v>0</v>
      </c>
      <c r="SD180" s="612">
        <v>0</v>
      </c>
      <c r="SE180" s="612">
        <v>0</v>
      </c>
      <c r="SF180" s="612">
        <v>0</v>
      </c>
      <c r="SG180" s="612">
        <v>0</v>
      </c>
      <c r="SH180" s="612">
        <v>0</v>
      </c>
      <c r="SI180" s="612">
        <v>0</v>
      </c>
      <c r="SJ180" s="612">
        <v>0</v>
      </c>
      <c r="SK180" s="267">
        <f t="shared" si="420"/>
        <v>0</v>
      </c>
      <c r="SL180" s="254"/>
      <c r="SM180" s="242"/>
      <c r="SN180" s="242"/>
      <c r="SO180" s="242"/>
    </row>
    <row r="181" spans="1:509" outlineLevel="3" x14ac:dyDescent="0.35">
      <c r="A181" s="242"/>
      <c r="B181" s="251"/>
      <c r="C181" s="438">
        <f>INT($C$29)+3</f>
        <v>4</v>
      </c>
      <c r="D181" s="267"/>
      <c r="E181" s="316">
        <f t="shared" si="402"/>
        <v>40</v>
      </c>
      <c r="F181" s="322"/>
      <c r="G181" s="322"/>
      <c r="H181" s="267"/>
      <c r="I181" s="540"/>
      <c r="J181" s="540" t="s">
        <v>558</v>
      </c>
      <c r="K181" s="541"/>
      <c r="L181" s="613">
        <v>0</v>
      </c>
      <c r="M181" s="613">
        <v>0</v>
      </c>
      <c r="N181" s="613">
        <v>0</v>
      </c>
      <c r="O181" s="613">
        <v>0</v>
      </c>
      <c r="P181" s="613">
        <v>0</v>
      </c>
      <c r="Q181" s="613">
        <v>0</v>
      </c>
      <c r="R181" s="613">
        <v>0</v>
      </c>
      <c r="S181" s="613">
        <v>0</v>
      </c>
      <c r="T181" s="613">
        <v>0</v>
      </c>
      <c r="U181" s="613">
        <v>0</v>
      </c>
      <c r="V181" s="613">
        <v>0</v>
      </c>
      <c r="W181" s="613">
        <v>0</v>
      </c>
      <c r="X181" s="613">
        <v>0</v>
      </c>
      <c r="Y181" s="613">
        <v>0</v>
      </c>
      <c r="Z181" s="613">
        <v>0</v>
      </c>
      <c r="AA181" s="613">
        <v>0</v>
      </c>
      <c r="AB181" s="613">
        <v>0</v>
      </c>
      <c r="AC181" s="613">
        <v>0</v>
      </c>
      <c r="AD181" s="613">
        <v>0</v>
      </c>
      <c r="AE181" s="613">
        <v>0</v>
      </c>
      <c r="AF181" s="613">
        <v>0</v>
      </c>
      <c r="AG181" s="613">
        <v>0</v>
      </c>
      <c r="AH181" s="613">
        <v>0</v>
      </c>
      <c r="AI181" s="613">
        <v>0</v>
      </c>
      <c r="AJ181" s="613">
        <v>0</v>
      </c>
      <c r="AK181" s="613">
        <v>0</v>
      </c>
      <c r="AL181" s="613">
        <v>0</v>
      </c>
      <c r="AM181" s="613">
        <v>0</v>
      </c>
      <c r="AN181" s="613">
        <v>0</v>
      </c>
      <c r="AO181" s="613">
        <v>0</v>
      </c>
      <c r="AP181" s="613">
        <v>0</v>
      </c>
      <c r="AQ181" s="613">
        <v>0</v>
      </c>
      <c r="AR181" s="613">
        <v>0</v>
      </c>
      <c r="AS181" s="613">
        <v>0</v>
      </c>
      <c r="AT181" s="613">
        <v>0</v>
      </c>
      <c r="AU181" s="613">
        <v>0</v>
      </c>
      <c r="AV181" s="613">
        <v>0</v>
      </c>
      <c r="AW181" s="613">
        <v>0</v>
      </c>
      <c r="AX181" s="613">
        <v>0</v>
      </c>
      <c r="AY181" s="613">
        <v>0</v>
      </c>
      <c r="AZ181" s="613">
        <v>0</v>
      </c>
      <c r="BA181" s="613">
        <v>0</v>
      </c>
      <c r="BB181" s="613">
        <v>0</v>
      </c>
      <c r="BC181" s="613">
        <v>0</v>
      </c>
      <c r="BD181" s="613">
        <v>0</v>
      </c>
      <c r="BE181" s="613">
        <v>0</v>
      </c>
      <c r="BF181" s="613">
        <v>0</v>
      </c>
      <c r="BG181" s="613">
        <v>0</v>
      </c>
      <c r="BH181" s="613">
        <v>0</v>
      </c>
      <c r="BI181" s="613">
        <v>0</v>
      </c>
      <c r="BJ181" s="613">
        <v>0</v>
      </c>
      <c r="BK181" s="613">
        <v>0</v>
      </c>
      <c r="BL181" s="613">
        <v>0</v>
      </c>
      <c r="BM181" s="613">
        <v>0</v>
      </c>
      <c r="BN181" s="613">
        <v>0</v>
      </c>
      <c r="BO181" s="613">
        <v>0</v>
      </c>
      <c r="BP181" s="613">
        <v>0</v>
      </c>
      <c r="BQ181" s="613">
        <v>0</v>
      </c>
      <c r="BR181" s="613">
        <v>0</v>
      </c>
      <c r="BS181" s="613">
        <v>0</v>
      </c>
      <c r="BT181" s="613">
        <v>0</v>
      </c>
      <c r="BU181" s="613">
        <v>0</v>
      </c>
      <c r="BV181" s="613">
        <v>0</v>
      </c>
      <c r="BW181" s="613">
        <v>0</v>
      </c>
      <c r="BX181" s="613">
        <v>0</v>
      </c>
      <c r="BY181" s="613">
        <v>0</v>
      </c>
      <c r="BZ181" s="613">
        <v>0</v>
      </c>
      <c r="CA181" s="613">
        <v>0</v>
      </c>
      <c r="CB181" s="613">
        <v>0</v>
      </c>
      <c r="CC181" s="613">
        <v>0</v>
      </c>
      <c r="CD181" s="613">
        <v>0</v>
      </c>
      <c r="CE181" s="613">
        <v>0</v>
      </c>
      <c r="CF181" s="613">
        <v>0</v>
      </c>
      <c r="CG181" s="613">
        <v>0</v>
      </c>
      <c r="CH181" s="613">
        <v>0</v>
      </c>
      <c r="CI181" s="613">
        <v>0</v>
      </c>
      <c r="CJ181" s="613">
        <v>0</v>
      </c>
      <c r="CK181" s="613">
        <v>0</v>
      </c>
      <c r="CL181" s="613">
        <v>0</v>
      </c>
      <c r="CM181" s="613">
        <v>0</v>
      </c>
      <c r="CN181" s="613">
        <v>0</v>
      </c>
      <c r="CO181" s="613">
        <v>0</v>
      </c>
      <c r="CP181" s="613">
        <v>0</v>
      </c>
      <c r="CQ181" s="613">
        <v>0</v>
      </c>
      <c r="CR181" s="613">
        <v>0</v>
      </c>
      <c r="CS181" s="613">
        <v>0</v>
      </c>
      <c r="CT181" s="613">
        <v>0</v>
      </c>
      <c r="CU181" s="613">
        <v>0</v>
      </c>
      <c r="CV181" s="613">
        <v>0</v>
      </c>
      <c r="CW181" s="613">
        <v>0</v>
      </c>
      <c r="CX181" s="613">
        <v>0</v>
      </c>
      <c r="CY181" s="613">
        <v>0</v>
      </c>
      <c r="CZ181" s="613">
        <v>0</v>
      </c>
      <c r="DA181" s="613">
        <v>0</v>
      </c>
      <c r="DB181" s="613">
        <v>0</v>
      </c>
      <c r="DC181" s="613">
        <v>0</v>
      </c>
      <c r="DD181" s="613">
        <v>0</v>
      </c>
      <c r="DE181" s="613">
        <v>0</v>
      </c>
      <c r="DF181" s="613">
        <v>0</v>
      </c>
      <c r="DG181" s="613">
        <v>0</v>
      </c>
      <c r="DH181" s="613">
        <v>0</v>
      </c>
      <c r="DI181" s="613">
        <v>0</v>
      </c>
      <c r="DJ181" s="613">
        <v>0</v>
      </c>
      <c r="DK181" s="613">
        <v>0</v>
      </c>
      <c r="DL181" s="613">
        <v>0</v>
      </c>
      <c r="DM181" s="613">
        <v>0</v>
      </c>
      <c r="DN181" s="613">
        <v>0</v>
      </c>
      <c r="DO181" s="613">
        <v>0</v>
      </c>
      <c r="DP181" s="613">
        <v>0</v>
      </c>
      <c r="DQ181" s="613">
        <v>0</v>
      </c>
      <c r="DR181" s="613">
        <v>0</v>
      </c>
      <c r="DS181" s="613">
        <v>0</v>
      </c>
      <c r="DT181" s="613">
        <v>0</v>
      </c>
      <c r="DU181" s="613">
        <v>0</v>
      </c>
      <c r="DV181" s="613">
        <v>0</v>
      </c>
      <c r="DW181" s="613">
        <v>0</v>
      </c>
      <c r="DX181" s="613">
        <v>0</v>
      </c>
      <c r="DY181" s="613">
        <v>0</v>
      </c>
      <c r="DZ181" s="613">
        <v>0</v>
      </c>
      <c r="EA181" s="613">
        <v>0</v>
      </c>
      <c r="EB181" s="613">
        <v>0</v>
      </c>
      <c r="EC181" s="613">
        <v>0</v>
      </c>
      <c r="ED181" s="613">
        <v>0</v>
      </c>
      <c r="EE181" s="613">
        <v>0</v>
      </c>
      <c r="EF181" s="613">
        <v>0</v>
      </c>
      <c r="EG181" s="613">
        <v>0</v>
      </c>
      <c r="EH181" s="613">
        <v>0</v>
      </c>
      <c r="EI181" s="613">
        <v>0</v>
      </c>
      <c r="EJ181" s="613">
        <v>0</v>
      </c>
      <c r="EK181" s="613">
        <v>0</v>
      </c>
      <c r="EL181" s="613">
        <v>0</v>
      </c>
      <c r="EM181" s="613">
        <v>0</v>
      </c>
      <c r="EN181" s="613">
        <v>0</v>
      </c>
      <c r="EO181" s="613">
        <v>0</v>
      </c>
      <c r="EP181" s="613">
        <v>0</v>
      </c>
      <c r="EQ181" s="613">
        <v>0</v>
      </c>
      <c r="ER181" s="613">
        <v>0</v>
      </c>
      <c r="ES181" s="613">
        <v>0</v>
      </c>
      <c r="ET181" s="613">
        <v>0</v>
      </c>
      <c r="EU181" s="613">
        <v>0</v>
      </c>
      <c r="EV181" s="613">
        <v>0</v>
      </c>
      <c r="EW181" s="613">
        <v>0</v>
      </c>
      <c r="EX181" s="613">
        <v>0</v>
      </c>
      <c r="EY181" s="613">
        <v>0</v>
      </c>
      <c r="EZ181" s="613">
        <v>0</v>
      </c>
      <c r="FA181" s="613">
        <v>0</v>
      </c>
      <c r="FB181" s="613">
        <v>0</v>
      </c>
      <c r="FC181" s="613">
        <v>0</v>
      </c>
      <c r="FD181" s="613">
        <v>0</v>
      </c>
      <c r="FE181" s="613">
        <v>0</v>
      </c>
      <c r="FF181" s="613">
        <v>0</v>
      </c>
      <c r="FG181" s="613">
        <v>0</v>
      </c>
      <c r="FH181" s="613">
        <v>0</v>
      </c>
      <c r="FI181" s="613">
        <v>0</v>
      </c>
      <c r="FJ181" s="613">
        <v>0</v>
      </c>
      <c r="FK181" s="613">
        <v>0</v>
      </c>
      <c r="FL181" s="613">
        <v>0</v>
      </c>
      <c r="FM181" s="613">
        <v>0</v>
      </c>
      <c r="FN181" s="613">
        <v>0</v>
      </c>
      <c r="FO181" s="613">
        <v>0</v>
      </c>
      <c r="FP181" s="613">
        <v>0</v>
      </c>
      <c r="FQ181" s="613">
        <v>0</v>
      </c>
      <c r="FR181" s="613">
        <v>0</v>
      </c>
      <c r="FS181" s="613">
        <v>0</v>
      </c>
      <c r="FT181" s="613">
        <v>0</v>
      </c>
      <c r="FU181" s="613">
        <v>0</v>
      </c>
      <c r="FV181" s="613">
        <v>0</v>
      </c>
      <c r="FW181" s="613">
        <v>0</v>
      </c>
      <c r="FX181" s="613">
        <v>0</v>
      </c>
      <c r="FY181" s="613">
        <v>0</v>
      </c>
      <c r="FZ181" s="613">
        <v>0</v>
      </c>
      <c r="GA181" s="613">
        <v>0</v>
      </c>
      <c r="GB181" s="613">
        <v>0</v>
      </c>
      <c r="GC181" s="613">
        <v>0</v>
      </c>
      <c r="GD181" s="613">
        <v>0</v>
      </c>
      <c r="GE181" s="613">
        <v>0</v>
      </c>
      <c r="GF181" s="613">
        <v>0</v>
      </c>
      <c r="GG181" s="613">
        <v>0</v>
      </c>
      <c r="GH181" s="613">
        <v>0</v>
      </c>
      <c r="GI181" s="613">
        <v>0</v>
      </c>
      <c r="GJ181" s="613">
        <v>0</v>
      </c>
      <c r="GK181" s="613">
        <v>0</v>
      </c>
      <c r="GL181" s="613">
        <v>0</v>
      </c>
      <c r="GM181" s="613">
        <v>0</v>
      </c>
      <c r="GN181" s="613">
        <v>0</v>
      </c>
      <c r="GO181" s="613">
        <v>0</v>
      </c>
      <c r="GP181" s="613">
        <v>0</v>
      </c>
      <c r="GQ181" s="613">
        <v>0</v>
      </c>
      <c r="GR181" s="613">
        <v>0</v>
      </c>
      <c r="GS181" s="613">
        <v>0</v>
      </c>
      <c r="GT181" s="613">
        <v>0</v>
      </c>
      <c r="GU181" s="613">
        <v>0</v>
      </c>
      <c r="GV181" s="613">
        <v>0</v>
      </c>
      <c r="GW181" s="613">
        <v>0</v>
      </c>
      <c r="GX181" s="613">
        <v>0</v>
      </c>
      <c r="GY181" s="613">
        <v>0</v>
      </c>
      <c r="GZ181" s="613">
        <v>0</v>
      </c>
      <c r="HA181" s="613">
        <v>0</v>
      </c>
      <c r="HB181" s="613">
        <v>0</v>
      </c>
      <c r="HC181" s="613">
        <v>0</v>
      </c>
      <c r="HD181" s="613">
        <v>0</v>
      </c>
      <c r="HE181" s="613">
        <v>0</v>
      </c>
      <c r="HF181" s="613">
        <v>0</v>
      </c>
      <c r="HG181" s="613">
        <v>0</v>
      </c>
      <c r="HH181" s="613">
        <v>0</v>
      </c>
      <c r="HI181" s="613">
        <v>0</v>
      </c>
      <c r="HJ181" s="613">
        <v>0</v>
      </c>
      <c r="HK181" s="613">
        <v>0</v>
      </c>
      <c r="HL181" s="613">
        <v>0</v>
      </c>
      <c r="HM181" s="613">
        <v>0</v>
      </c>
      <c r="HN181" s="613">
        <v>0</v>
      </c>
      <c r="HO181" s="613">
        <v>0</v>
      </c>
      <c r="HP181" s="613">
        <v>0</v>
      </c>
      <c r="HQ181" s="613">
        <v>0</v>
      </c>
      <c r="HR181" s="613">
        <v>0</v>
      </c>
      <c r="HS181" s="613">
        <v>0</v>
      </c>
      <c r="HT181" s="613">
        <v>0</v>
      </c>
      <c r="HU181" s="613">
        <v>0</v>
      </c>
      <c r="HV181" s="613">
        <v>0</v>
      </c>
      <c r="HW181" s="613">
        <v>0</v>
      </c>
      <c r="HX181" s="613">
        <v>0</v>
      </c>
      <c r="HY181" s="613">
        <v>0</v>
      </c>
      <c r="HZ181" s="613">
        <v>0</v>
      </c>
      <c r="IA181" s="613">
        <v>0</v>
      </c>
      <c r="IB181" s="613">
        <v>0</v>
      </c>
      <c r="IC181" s="613">
        <v>0</v>
      </c>
      <c r="ID181" s="613">
        <v>0</v>
      </c>
      <c r="IE181" s="613">
        <v>0</v>
      </c>
      <c r="IF181" s="613">
        <v>0</v>
      </c>
      <c r="IG181" s="613">
        <v>0</v>
      </c>
      <c r="IH181" s="613">
        <v>0</v>
      </c>
      <c r="II181" s="613">
        <v>0</v>
      </c>
      <c r="IJ181" s="613">
        <v>0</v>
      </c>
      <c r="IK181" s="613">
        <v>0</v>
      </c>
      <c r="IL181" s="613">
        <v>0</v>
      </c>
      <c r="IM181" s="613">
        <v>0</v>
      </c>
      <c r="IN181" s="613">
        <v>0</v>
      </c>
      <c r="IO181" s="613">
        <v>0</v>
      </c>
      <c r="IP181" s="613">
        <v>0</v>
      </c>
      <c r="IQ181" s="613">
        <v>0</v>
      </c>
      <c r="IR181" s="613">
        <v>0</v>
      </c>
      <c r="IS181" s="613">
        <v>0</v>
      </c>
      <c r="IT181" s="613">
        <v>0</v>
      </c>
      <c r="IU181" s="613">
        <v>0</v>
      </c>
      <c r="IV181" s="613">
        <v>0</v>
      </c>
      <c r="IW181" s="613">
        <v>0</v>
      </c>
      <c r="IX181" s="613">
        <v>0</v>
      </c>
      <c r="IY181" s="613">
        <v>0</v>
      </c>
      <c r="IZ181" s="613">
        <v>0</v>
      </c>
      <c r="JA181" s="613">
        <v>0</v>
      </c>
      <c r="JB181" s="613">
        <v>0</v>
      </c>
      <c r="JC181" s="613">
        <v>0</v>
      </c>
      <c r="JD181" s="613">
        <v>0</v>
      </c>
      <c r="JE181" s="613">
        <v>0</v>
      </c>
      <c r="JF181" s="613">
        <v>0</v>
      </c>
      <c r="JG181" s="613">
        <v>0</v>
      </c>
      <c r="JH181" s="613">
        <v>0</v>
      </c>
      <c r="JI181" s="613">
        <v>0</v>
      </c>
      <c r="JJ181" s="613">
        <v>0</v>
      </c>
      <c r="JK181" s="613">
        <v>0</v>
      </c>
      <c r="JL181" s="613">
        <v>0</v>
      </c>
      <c r="JM181" s="613">
        <v>0</v>
      </c>
      <c r="JN181" s="613">
        <v>0</v>
      </c>
      <c r="JO181" s="613">
        <v>0</v>
      </c>
      <c r="JP181" s="613">
        <v>0</v>
      </c>
      <c r="JQ181" s="613">
        <v>0</v>
      </c>
      <c r="JR181" s="613">
        <v>0</v>
      </c>
      <c r="JS181" s="613">
        <v>0</v>
      </c>
      <c r="JT181" s="613">
        <v>0</v>
      </c>
      <c r="JU181" s="613">
        <v>0</v>
      </c>
      <c r="JV181" s="613">
        <v>0</v>
      </c>
      <c r="JW181" s="613">
        <v>0</v>
      </c>
      <c r="JX181" s="613">
        <v>0</v>
      </c>
      <c r="JY181" s="613">
        <v>0</v>
      </c>
      <c r="JZ181" s="613">
        <v>0</v>
      </c>
      <c r="KA181" s="613">
        <v>0</v>
      </c>
      <c r="KB181" s="613">
        <v>0</v>
      </c>
      <c r="KC181" s="613">
        <v>0</v>
      </c>
      <c r="KD181" s="613">
        <v>0</v>
      </c>
      <c r="KE181" s="613">
        <v>0</v>
      </c>
      <c r="KF181" s="613">
        <v>0</v>
      </c>
      <c r="KG181" s="613">
        <v>0</v>
      </c>
      <c r="KH181" s="613">
        <v>0</v>
      </c>
      <c r="KI181" s="613">
        <v>0</v>
      </c>
      <c r="KJ181" s="613">
        <v>0</v>
      </c>
      <c r="KK181" s="613">
        <v>0</v>
      </c>
      <c r="KL181" s="613">
        <v>0</v>
      </c>
      <c r="KM181" s="613">
        <v>0</v>
      </c>
      <c r="KN181" s="613">
        <v>0</v>
      </c>
      <c r="KO181" s="613">
        <v>0</v>
      </c>
      <c r="KP181" s="613">
        <v>0</v>
      </c>
      <c r="KQ181" s="613">
        <v>0</v>
      </c>
      <c r="KR181" s="613">
        <v>0</v>
      </c>
      <c r="KS181" s="613">
        <v>0</v>
      </c>
      <c r="KT181" s="613">
        <v>0</v>
      </c>
      <c r="KU181" s="613">
        <v>0</v>
      </c>
      <c r="KV181" s="613">
        <v>0</v>
      </c>
      <c r="KW181" s="613">
        <v>0</v>
      </c>
      <c r="KX181" s="613">
        <v>0</v>
      </c>
      <c r="KY181" s="613">
        <v>0</v>
      </c>
      <c r="KZ181" s="613">
        <v>0</v>
      </c>
      <c r="LA181" s="613">
        <v>0</v>
      </c>
      <c r="LB181" s="613">
        <v>0</v>
      </c>
      <c r="LC181" s="613">
        <v>0</v>
      </c>
      <c r="LD181" s="613">
        <v>0</v>
      </c>
      <c r="LE181" s="613">
        <v>0</v>
      </c>
      <c r="LF181" s="613">
        <v>0</v>
      </c>
      <c r="LG181" s="613">
        <v>0</v>
      </c>
      <c r="LH181" s="613">
        <v>0</v>
      </c>
      <c r="LI181" s="613">
        <v>0</v>
      </c>
      <c r="LJ181" s="613">
        <v>0</v>
      </c>
      <c r="LK181" s="613">
        <v>0</v>
      </c>
      <c r="LL181" s="613">
        <v>0</v>
      </c>
      <c r="LM181" s="613">
        <v>0</v>
      </c>
      <c r="LN181" s="613">
        <v>0</v>
      </c>
      <c r="LO181" s="613">
        <v>0</v>
      </c>
      <c r="LP181" s="613">
        <v>0</v>
      </c>
      <c r="LQ181" s="613">
        <v>0</v>
      </c>
      <c r="LR181" s="613">
        <v>0</v>
      </c>
      <c r="LS181" s="613">
        <v>0</v>
      </c>
      <c r="LT181" s="613">
        <v>0</v>
      </c>
      <c r="LU181" s="613">
        <v>0</v>
      </c>
      <c r="LV181" s="613">
        <v>0</v>
      </c>
      <c r="LW181" s="613">
        <v>0</v>
      </c>
      <c r="LX181" s="613">
        <v>0</v>
      </c>
      <c r="LY181" s="613">
        <v>0</v>
      </c>
      <c r="LZ181" s="613">
        <v>0</v>
      </c>
      <c r="MA181" s="613">
        <v>0</v>
      </c>
      <c r="MB181" s="613">
        <v>0</v>
      </c>
      <c r="MC181" s="613">
        <v>0</v>
      </c>
      <c r="MD181" s="613">
        <v>0</v>
      </c>
      <c r="ME181" s="613">
        <v>0</v>
      </c>
      <c r="MF181" s="613">
        <v>0</v>
      </c>
      <c r="MG181" s="613">
        <v>0</v>
      </c>
      <c r="MH181" s="613">
        <v>0</v>
      </c>
      <c r="MI181" s="613">
        <v>0</v>
      </c>
      <c r="MJ181" s="613">
        <v>0</v>
      </c>
      <c r="MK181" s="613">
        <v>0</v>
      </c>
      <c r="ML181" s="613">
        <v>0</v>
      </c>
      <c r="MM181" s="613">
        <v>0</v>
      </c>
      <c r="MN181" s="613">
        <v>0</v>
      </c>
      <c r="MO181" s="613">
        <v>0</v>
      </c>
      <c r="MP181" s="613">
        <v>0</v>
      </c>
      <c r="MQ181" s="613">
        <v>0</v>
      </c>
      <c r="MR181" s="613">
        <v>0</v>
      </c>
      <c r="MS181" s="613">
        <v>0</v>
      </c>
      <c r="MT181" s="613">
        <v>0</v>
      </c>
      <c r="MU181" s="613">
        <v>0</v>
      </c>
      <c r="MV181" s="613">
        <v>0</v>
      </c>
      <c r="MW181" s="613">
        <v>0</v>
      </c>
      <c r="MX181" s="613">
        <v>0</v>
      </c>
      <c r="MY181" s="613">
        <v>0</v>
      </c>
      <c r="MZ181" s="613">
        <v>0</v>
      </c>
      <c r="NA181" s="613">
        <v>0</v>
      </c>
      <c r="NB181" s="613">
        <v>0</v>
      </c>
      <c r="NC181" s="613">
        <v>0</v>
      </c>
      <c r="ND181" s="613">
        <v>0</v>
      </c>
      <c r="NE181" s="613">
        <v>0</v>
      </c>
      <c r="NF181" s="613">
        <v>0</v>
      </c>
      <c r="NG181" s="613">
        <v>0</v>
      </c>
      <c r="NH181" s="613">
        <v>0</v>
      </c>
      <c r="NI181" s="613">
        <v>0</v>
      </c>
      <c r="NJ181" s="613">
        <v>0</v>
      </c>
      <c r="NK181" s="613">
        <v>0</v>
      </c>
      <c r="NL181" s="613">
        <v>0</v>
      </c>
      <c r="NM181" s="613">
        <v>0</v>
      </c>
      <c r="NN181" s="613">
        <v>0</v>
      </c>
      <c r="NO181" s="613">
        <v>0</v>
      </c>
      <c r="NP181" s="613">
        <v>0</v>
      </c>
      <c r="NQ181" s="613">
        <v>0</v>
      </c>
      <c r="NR181" s="613">
        <v>0</v>
      </c>
      <c r="NS181" s="613">
        <v>0</v>
      </c>
      <c r="NT181" s="613">
        <v>0</v>
      </c>
      <c r="NU181" s="613">
        <v>0</v>
      </c>
      <c r="NV181" s="613">
        <v>0</v>
      </c>
      <c r="NW181" s="613">
        <v>0</v>
      </c>
      <c r="NX181" s="613">
        <v>0</v>
      </c>
      <c r="NY181" s="613">
        <v>0</v>
      </c>
      <c r="NZ181" s="613">
        <v>0</v>
      </c>
      <c r="OA181" s="613">
        <v>0</v>
      </c>
      <c r="OB181" s="613">
        <v>0</v>
      </c>
      <c r="OC181" s="613">
        <v>0</v>
      </c>
      <c r="OD181" s="613">
        <v>0</v>
      </c>
      <c r="OE181" s="613">
        <v>0</v>
      </c>
      <c r="OF181" s="613">
        <v>0</v>
      </c>
      <c r="OG181" s="613">
        <v>0</v>
      </c>
      <c r="OH181" s="613">
        <v>0</v>
      </c>
      <c r="OI181" s="613">
        <v>0</v>
      </c>
      <c r="OJ181" s="613">
        <v>0</v>
      </c>
      <c r="OK181" s="613">
        <v>0</v>
      </c>
      <c r="OL181" s="613">
        <v>0</v>
      </c>
      <c r="OM181" s="613">
        <v>0</v>
      </c>
      <c r="ON181" s="613">
        <v>0</v>
      </c>
      <c r="OO181" s="613">
        <v>0</v>
      </c>
      <c r="OP181" s="613">
        <v>0</v>
      </c>
      <c r="OQ181" s="613">
        <v>0</v>
      </c>
      <c r="OR181" s="613">
        <v>0</v>
      </c>
      <c r="OS181" s="613">
        <v>0</v>
      </c>
      <c r="OT181" s="613">
        <v>0</v>
      </c>
      <c r="OU181" s="613">
        <v>0</v>
      </c>
      <c r="OV181" s="613">
        <v>0</v>
      </c>
      <c r="OW181" s="613">
        <v>0</v>
      </c>
      <c r="OX181" s="613">
        <v>0</v>
      </c>
      <c r="OY181" s="613">
        <v>0</v>
      </c>
      <c r="OZ181" s="613">
        <v>0</v>
      </c>
      <c r="PA181" s="613">
        <v>0</v>
      </c>
      <c r="PB181" s="613">
        <v>0</v>
      </c>
      <c r="PC181" s="613">
        <v>0</v>
      </c>
      <c r="PD181" s="613">
        <v>0</v>
      </c>
      <c r="PE181" s="613">
        <v>0</v>
      </c>
      <c r="PF181" s="613">
        <v>0</v>
      </c>
      <c r="PG181" s="613">
        <v>0</v>
      </c>
      <c r="PH181" s="613">
        <v>0</v>
      </c>
      <c r="PI181" s="613">
        <v>0</v>
      </c>
      <c r="PJ181" s="613">
        <v>0</v>
      </c>
      <c r="PK181" s="613">
        <v>0</v>
      </c>
      <c r="PL181" s="613">
        <v>0</v>
      </c>
      <c r="PM181" s="613">
        <v>0</v>
      </c>
      <c r="PN181" s="613">
        <v>0</v>
      </c>
      <c r="PO181" s="613">
        <v>0</v>
      </c>
      <c r="PP181" s="613">
        <v>0</v>
      </c>
      <c r="PQ181" s="613">
        <v>0</v>
      </c>
      <c r="PR181" s="613">
        <v>0</v>
      </c>
      <c r="PS181" s="613">
        <v>0</v>
      </c>
      <c r="PT181" s="613">
        <v>0</v>
      </c>
      <c r="PU181" s="613">
        <v>0</v>
      </c>
      <c r="PV181" s="613">
        <v>0</v>
      </c>
      <c r="PW181" s="613">
        <v>0</v>
      </c>
      <c r="PX181" s="613">
        <v>0</v>
      </c>
      <c r="PY181" s="613">
        <v>0</v>
      </c>
      <c r="PZ181" s="613">
        <v>0</v>
      </c>
      <c r="QA181" s="613">
        <v>0</v>
      </c>
      <c r="QB181" s="613">
        <v>0</v>
      </c>
      <c r="QC181" s="613">
        <v>0</v>
      </c>
      <c r="QD181" s="613">
        <v>0</v>
      </c>
      <c r="QE181" s="613">
        <v>0</v>
      </c>
      <c r="QF181" s="613">
        <v>0</v>
      </c>
      <c r="QG181" s="613">
        <v>0</v>
      </c>
      <c r="QH181" s="613">
        <v>0</v>
      </c>
      <c r="QI181" s="613">
        <v>0</v>
      </c>
      <c r="QJ181" s="613">
        <v>0</v>
      </c>
      <c r="QK181" s="613">
        <v>0</v>
      </c>
      <c r="QL181" s="613">
        <v>0</v>
      </c>
      <c r="QM181" s="613">
        <v>0</v>
      </c>
      <c r="QN181" s="613">
        <v>0</v>
      </c>
      <c r="QO181" s="613">
        <v>0</v>
      </c>
      <c r="QP181" s="613">
        <v>0</v>
      </c>
      <c r="QQ181" s="613">
        <v>0</v>
      </c>
      <c r="QR181" s="613">
        <v>0</v>
      </c>
      <c r="QS181" s="613">
        <v>0</v>
      </c>
      <c r="QT181" s="613">
        <v>0</v>
      </c>
      <c r="QU181" s="613">
        <v>0</v>
      </c>
      <c r="QV181" s="613">
        <v>0</v>
      </c>
      <c r="QW181" s="613">
        <v>0</v>
      </c>
      <c r="QX181" s="613">
        <v>0</v>
      </c>
      <c r="QY181" s="613">
        <v>0</v>
      </c>
      <c r="QZ181" s="613">
        <v>0</v>
      </c>
      <c r="RA181" s="613">
        <v>0</v>
      </c>
      <c r="RB181" s="613">
        <v>0</v>
      </c>
      <c r="RC181" s="613">
        <v>0</v>
      </c>
      <c r="RD181" s="613">
        <v>0</v>
      </c>
      <c r="RE181" s="613">
        <v>0</v>
      </c>
      <c r="RF181" s="613">
        <v>0</v>
      </c>
      <c r="RG181" s="613">
        <v>0</v>
      </c>
      <c r="RH181" s="613">
        <v>0</v>
      </c>
      <c r="RI181" s="613">
        <v>0</v>
      </c>
      <c r="RJ181" s="613">
        <v>0</v>
      </c>
      <c r="RK181" s="613">
        <v>0</v>
      </c>
      <c r="RL181" s="613">
        <v>0</v>
      </c>
      <c r="RM181" s="613">
        <v>0</v>
      </c>
      <c r="RN181" s="613">
        <v>0</v>
      </c>
      <c r="RO181" s="613">
        <v>0</v>
      </c>
      <c r="RP181" s="613">
        <v>0</v>
      </c>
      <c r="RQ181" s="613">
        <v>0</v>
      </c>
      <c r="RR181" s="613">
        <v>0</v>
      </c>
      <c r="RS181" s="613">
        <v>0</v>
      </c>
      <c r="RT181" s="613">
        <v>0</v>
      </c>
      <c r="RU181" s="613">
        <v>0</v>
      </c>
      <c r="RV181" s="613">
        <v>0</v>
      </c>
      <c r="RW181" s="613">
        <v>0</v>
      </c>
      <c r="RX181" s="613">
        <v>0</v>
      </c>
      <c r="RY181" s="613">
        <v>0</v>
      </c>
      <c r="RZ181" s="613">
        <v>0</v>
      </c>
      <c r="SA181" s="613">
        <v>0</v>
      </c>
      <c r="SB181" s="613">
        <v>0</v>
      </c>
      <c r="SC181" s="613">
        <v>0</v>
      </c>
      <c r="SD181" s="613">
        <v>0</v>
      </c>
      <c r="SE181" s="613">
        <v>0</v>
      </c>
      <c r="SF181" s="613">
        <v>0</v>
      </c>
      <c r="SG181" s="613">
        <v>0</v>
      </c>
      <c r="SH181" s="613">
        <v>0</v>
      </c>
      <c r="SI181" s="613">
        <v>0</v>
      </c>
      <c r="SJ181" s="613">
        <v>0</v>
      </c>
      <c r="SK181" s="267">
        <f t="shared" si="420"/>
        <v>0</v>
      </c>
      <c r="SL181" s="254"/>
      <c r="SM181" s="242"/>
      <c r="SN181" s="242"/>
      <c r="SO181" s="242"/>
    </row>
    <row r="182" spans="1:509" outlineLevel="3" x14ac:dyDescent="0.35">
      <c r="A182" s="242"/>
      <c r="B182" s="251"/>
      <c r="C182" s="438">
        <f>INT($C$29)+3</f>
        <v>4</v>
      </c>
      <c r="D182" s="267"/>
      <c r="E182" s="316">
        <f t="shared" si="402"/>
        <v>41</v>
      </c>
      <c r="F182" s="322"/>
      <c r="G182" s="322"/>
      <c r="H182" s="267"/>
      <c r="I182" s="540"/>
      <c r="J182" s="540" t="s">
        <v>559</v>
      </c>
      <c r="K182" s="541"/>
      <c r="L182" s="613">
        <v>0</v>
      </c>
      <c r="M182" s="613">
        <v>0</v>
      </c>
      <c r="N182" s="613">
        <v>0</v>
      </c>
      <c r="O182" s="613">
        <v>0</v>
      </c>
      <c r="P182" s="613">
        <v>0</v>
      </c>
      <c r="Q182" s="613">
        <v>0</v>
      </c>
      <c r="R182" s="613">
        <v>0</v>
      </c>
      <c r="S182" s="613">
        <v>0</v>
      </c>
      <c r="T182" s="613">
        <v>0</v>
      </c>
      <c r="U182" s="613">
        <v>0</v>
      </c>
      <c r="V182" s="613">
        <v>0</v>
      </c>
      <c r="W182" s="613">
        <v>0</v>
      </c>
      <c r="X182" s="613">
        <v>0</v>
      </c>
      <c r="Y182" s="613">
        <v>0</v>
      </c>
      <c r="Z182" s="613">
        <v>0</v>
      </c>
      <c r="AA182" s="613">
        <v>0</v>
      </c>
      <c r="AB182" s="613">
        <v>0</v>
      </c>
      <c r="AC182" s="613">
        <v>0</v>
      </c>
      <c r="AD182" s="613">
        <v>0</v>
      </c>
      <c r="AE182" s="613">
        <v>0</v>
      </c>
      <c r="AF182" s="613">
        <v>0</v>
      </c>
      <c r="AG182" s="613">
        <v>0</v>
      </c>
      <c r="AH182" s="613">
        <v>0</v>
      </c>
      <c r="AI182" s="613">
        <v>0</v>
      </c>
      <c r="AJ182" s="613">
        <v>0</v>
      </c>
      <c r="AK182" s="613">
        <v>0</v>
      </c>
      <c r="AL182" s="613">
        <v>0</v>
      </c>
      <c r="AM182" s="613">
        <v>0</v>
      </c>
      <c r="AN182" s="613">
        <v>0</v>
      </c>
      <c r="AO182" s="613">
        <v>0</v>
      </c>
      <c r="AP182" s="613">
        <v>0</v>
      </c>
      <c r="AQ182" s="613">
        <v>0</v>
      </c>
      <c r="AR182" s="613">
        <v>0</v>
      </c>
      <c r="AS182" s="613">
        <v>0</v>
      </c>
      <c r="AT182" s="613">
        <v>0</v>
      </c>
      <c r="AU182" s="613">
        <v>0</v>
      </c>
      <c r="AV182" s="613">
        <v>0</v>
      </c>
      <c r="AW182" s="613">
        <v>0</v>
      </c>
      <c r="AX182" s="613">
        <v>0</v>
      </c>
      <c r="AY182" s="613">
        <v>0</v>
      </c>
      <c r="AZ182" s="613">
        <v>0</v>
      </c>
      <c r="BA182" s="613">
        <v>0</v>
      </c>
      <c r="BB182" s="613">
        <v>0</v>
      </c>
      <c r="BC182" s="613">
        <v>0</v>
      </c>
      <c r="BD182" s="613">
        <v>0</v>
      </c>
      <c r="BE182" s="613">
        <v>0</v>
      </c>
      <c r="BF182" s="613">
        <v>0</v>
      </c>
      <c r="BG182" s="613">
        <v>0</v>
      </c>
      <c r="BH182" s="613">
        <v>0</v>
      </c>
      <c r="BI182" s="613">
        <v>0</v>
      </c>
      <c r="BJ182" s="613">
        <v>0</v>
      </c>
      <c r="BK182" s="613">
        <v>0</v>
      </c>
      <c r="BL182" s="613">
        <v>0</v>
      </c>
      <c r="BM182" s="613">
        <v>0</v>
      </c>
      <c r="BN182" s="613">
        <v>0</v>
      </c>
      <c r="BO182" s="613">
        <v>0</v>
      </c>
      <c r="BP182" s="613">
        <v>0</v>
      </c>
      <c r="BQ182" s="613">
        <v>0</v>
      </c>
      <c r="BR182" s="613">
        <v>0</v>
      </c>
      <c r="BS182" s="613">
        <v>0</v>
      </c>
      <c r="BT182" s="613">
        <v>0</v>
      </c>
      <c r="BU182" s="613">
        <v>0</v>
      </c>
      <c r="BV182" s="613">
        <v>0</v>
      </c>
      <c r="BW182" s="613">
        <v>0</v>
      </c>
      <c r="BX182" s="613">
        <v>0</v>
      </c>
      <c r="BY182" s="613">
        <v>0</v>
      </c>
      <c r="BZ182" s="613">
        <v>0</v>
      </c>
      <c r="CA182" s="613">
        <v>0</v>
      </c>
      <c r="CB182" s="613">
        <v>0</v>
      </c>
      <c r="CC182" s="613">
        <v>0</v>
      </c>
      <c r="CD182" s="613">
        <v>0</v>
      </c>
      <c r="CE182" s="613">
        <v>0</v>
      </c>
      <c r="CF182" s="613">
        <v>0</v>
      </c>
      <c r="CG182" s="613">
        <v>0</v>
      </c>
      <c r="CH182" s="613">
        <v>0</v>
      </c>
      <c r="CI182" s="613">
        <v>0</v>
      </c>
      <c r="CJ182" s="613">
        <v>0</v>
      </c>
      <c r="CK182" s="613">
        <v>0</v>
      </c>
      <c r="CL182" s="613">
        <v>0</v>
      </c>
      <c r="CM182" s="613">
        <v>0</v>
      </c>
      <c r="CN182" s="613">
        <v>0</v>
      </c>
      <c r="CO182" s="613">
        <v>0</v>
      </c>
      <c r="CP182" s="613">
        <v>0</v>
      </c>
      <c r="CQ182" s="613">
        <v>0</v>
      </c>
      <c r="CR182" s="613">
        <v>0</v>
      </c>
      <c r="CS182" s="613">
        <v>0</v>
      </c>
      <c r="CT182" s="613">
        <v>0</v>
      </c>
      <c r="CU182" s="613">
        <v>0</v>
      </c>
      <c r="CV182" s="613">
        <v>0</v>
      </c>
      <c r="CW182" s="613">
        <v>0</v>
      </c>
      <c r="CX182" s="613">
        <v>0</v>
      </c>
      <c r="CY182" s="613">
        <v>0</v>
      </c>
      <c r="CZ182" s="613">
        <v>0</v>
      </c>
      <c r="DA182" s="613">
        <v>0</v>
      </c>
      <c r="DB182" s="613">
        <v>0</v>
      </c>
      <c r="DC182" s="613">
        <v>0</v>
      </c>
      <c r="DD182" s="613">
        <v>0</v>
      </c>
      <c r="DE182" s="613">
        <v>0</v>
      </c>
      <c r="DF182" s="613">
        <v>0</v>
      </c>
      <c r="DG182" s="613">
        <v>0</v>
      </c>
      <c r="DH182" s="613">
        <v>0</v>
      </c>
      <c r="DI182" s="613">
        <v>0</v>
      </c>
      <c r="DJ182" s="613">
        <v>0</v>
      </c>
      <c r="DK182" s="613">
        <v>0</v>
      </c>
      <c r="DL182" s="613">
        <v>0</v>
      </c>
      <c r="DM182" s="613">
        <v>0</v>
      </c>
      <c r="DN182" s="613">
        <v>0</v>
      </c>
      <c r="DO182" s="613">
        <v>0</v>
      </c>
      <c r="DP182" s="613">
        <v>0</v>
      </c>
      <c r="DQ182" s="613">
        <v>0</v>
      </c>
      <c r="DR182" s="613">
        <v>0</v>
      </c>
      <c r="DS182" s="613">
        <v>0</v>
      </c>
      <c r="DT182" s="613">
        <v>0</v>
      </c>
      <c r="DU182" s="613">
        <v>0</v>
      </c>
      <c r="DV182" s="613">
        <v>0</v>
      </c>
      <c r="DW182" s="613">
        <v>0</v>
      </c>
      <c r="DX182" s="613">
        <v>0</v>
      </c>
      <c r="DY182" s="613">
        <v>0</v>
      </c>
      <c r="DZ182" s="613">
        <v>0</v>
      </c>
      <c r="EA182" s="613">
        <v>0</v>
      </c>
      <c r="EB182" s="613">
        <v>0</v>
      </c>
      <c r="EC182" s="613">
        <v>0</v>
      </c>
      <c r="ED182" s="613">
        <v>0</v>
      </c>
      <c r="EE182" s="613">
        <v>0</v>
      </c>
      <c r="EF182" s="613">
        <v>0</v>
      </c>
      <c r="EG182" s="613">
        <v>0</v>
      </c>
      <c r="EH182" s="613">
        <v>0</v>
      </c>
      <c r="EI182" s="613">
        <v>0</v>
      </c>
      <c r="EJ182" s="613">
        <v>0</v>
      </c>
      <c r="EK182" s="613">
        <v>0</v>
      </c>
      <c r="EL182" s="613">
        <v>0</v>
      </c>
      <c r="EM182" s="613">
        <v>0</v>
      </c>
      <c r="EN182" s="613">
        <v>0</v>
      </c>
      <c r="EO182" s="613">
        <v>0</v>
      </c>
      <c r="EP182" s="613">
        <v>0</v>
      </c>
      <c r="EQ182" s="613">
        <v>0</v>
      </c>
      <c r="ER182" s="613">
        <v>0</v>
      </c>
      <c r="ES182" s="613">
        <v>0</v>
      </c>
      <c r="ET182" s="613">
        <v>0</v>
      </c>
      <c r="EU182" s="613">
        <v>0</v>
      </c>
      <c r="EV182" s="613">
        <v>0</v>
      </c>
      <c r="EW182" s="613">
        <v>0</v>
      </c>
      <c r="EX182" s="613">
        <v>0</v>
      </c>
      <c r="EY182" s="613">
        <v>0</v>
      </c>
      <c r="EZ182" s="613">
        <v>0</v>
      </c>
      <c r="FA182" s="613">
        <v>0</v>
      </c>
      <c r="FB182" s="613">
        <v>0</v>
      </c>
      <c r="FC182" s="613">
        <v>0</v>
      </c>
      <c r="FD182" s="613">
        <v>0</v>
      </c>
      <c r="FE182" s="613">
        <v>0</v>
      </c>
      <c r="FF182" s="613">
        <v>0</v>
      </c>
      <c r="FG182" s="613">
        <v>0</v>
      </c>
      <c r="FH182" s="613">
        <v>0</v>
      </c>
      <c r="FI182" s="613">
        <v>0</v>
      </c>
      <c r="FJ182" s="613">
        <v>0</v>
      </c>
      <c r="FK182" s="613">
        <v>0</v>
      </c>
      <c r="FL182" s="613">
        <v>0</v>
      </c>
      <c r="FM182" s="613">
        <v>0</v>
      </c>
      <c r="FN182" s="613">
        <v>0</v>
      </c>
      <c r="FO182" s="613">
        <v>0</v>
      </c>
      <c r="FP182" s="613">
        <v>0</v>
      </c>
      <c r="FQ182" s="613">
        <v>0</v>
      </c>
      <c r="FR182" s="613">
        <v>0</v>
      </c>
      <c r="FS182" s="613">
        <v>0</v>
      </c>
      <c r="FT182" s="613">
        <v>0</v>
      </c>
      <c r="FU182" s="613">
        <v>0</v>
      </c>
      <c r="FV182" s="613">
        <v>0</v>
      </c>
      <c r="FW182" s="613">
        <v>0</v>
      </c>
      <c r="FX182" s="613">
        <v>0</v>
      </c>
      <c r="FY182" s="613">
        <v>0</v>
      </c>
      <c r="FZ182" s="613">
        <v>0</v>
      </c>
      <c r="GA182" s="613">
        <v>0</v>
      </c>
      <c r="GB182" s="613">
        <v>0</v>
      </c>
      <c r="GC182" s="613">
        <v>0</v>
      </c>
      <c r="GD182" s="613">
        <v>0</v>
      </c>
      <c r="GE182" s="613">
        <v>0</v>
      </c>
      <c r="GF182" s="613">
        <v>0</v>
      </c>
      <c r="GG182" s="613">
        <v>0</v>
      </c>
      <c r="GH182" s="613">
        <v>0</v>
      </c>
      <c r="GI182" s="613">
        <v>0</v>
      </c>
      <c r="GJ182" s="613">
        <v>0</v>
      </c>
      <c r="GK182" s="613">
        <v>0</v>
      </c>
      <c r="GL182" s="613">
        <v>0</v>
      </c>
      <c r="GM182" s="613">
        <v>0</v>
      </c>
      <c r="GN182" s="613">
        <v>0</v>
      </c>
      <c r="GO182" s="613">
        <v>0</v>
      </c>
      <c r="GP182" s="613">
        <v>0</v>
      </c>
      <c r="GQ182" s="613">
        <v>0</v>
      </c>
      <c r="GR182" s="613">
        <v>0</v>
      </c>
      <c r="GS182" s="613">
        <v>0</v>
      </c>
      <c r="GT182" s="613">
        <v>0</v>
      </c>
      <c r="GU182" s="613">
        <v>0</v>
      </c>
      <c r="GV182" s="613">
        <v>0</v>
      </c>
      <c r="GW182" s="613">
        <v>0</v>
      </c>
      <c r="GX182" s="613">
        <v>0</v>
      </c>
      <c r="GY182" s="613">
        <v>0</v>
      </c>
      <c r="GZ182" s="613">
        <v>0</v>
      </c>
      <c r="HA182" s="613">
        <v>0</v>
      </c>
      <c r="HB182" s="613">
        <v>0</v>
      </c>
      <c r="HC182" s="613">
        <v>0</v>
      </c>
      <c r="HD182" s="613">
        <v>0</v>
      </c>
      <c r="HE182" s="613">
        <v>0</v>
      </c>
      <c r="HF182" s="613">
        <v>0</v>
      </c>
      <c r="HG182" s="613">
        <v>0</v>
      </c>
      <c r="HH182" s="613">
        <v>0</v>
      </c>
      <c r="HI182" s="613">
        <v>0</v>
      </c>
      <c r="HJ182" s="613">
        <v>0</v>
      </c>
      <c r="HK182" s="613">
        <v>0</v>
      </c>
      <c r="HL182" s="613">
        <v>0</v>
      </c>
      <c r="HM182" s="613">
        <v>0</v>
      </c>
      <c r="HN182" s="613">
        <v>0</v>
      </c>
      <c r="HO182" s="613">
        <v>0</v>
      </c>
      <c r="HP182" s="613">
        <v>0</v>
      </c>
      <c r="HQ182" s="613">
        <v>0</v>
      </c>
      <c r="HR182" s="613">
        <v>0</v>
      </c>
      <c r="HS182" s="613">
        <v>0</v>
      </c>
      <c r="HT182" s="613">
        <v>0</v>
      </c>
      <c r="HU182" s="613">
        <v>0</v>
      </c>
      <c r="HV182" s="613">
        <v>0</v>
      </c>
      <c r="HW182" s="613">
        <v>0</v>
      </c>
      <c r="HX182" s="613">
        <v>0</v>
      </c>
      <c r="HY182" s="613">
        <v>0</v>
      </c>
      <c r="HZ182" s="613">
        <v>0</v>
      </c>
      <c r="IA182" s="613">
        <v>0</v>
      </c>
      <c r="IB182" s="613">
        <v>0</v>
      </c>
      <c r="IC182" s="613">
        <v>0</v>
      </c>
      <c r="ID182" s="613">
        <v>0</v>
      </c>
      <c r="IE182" s="613">
        <v>0</v>
      </c>
      <c r="IF182" s="613">
        <v>0</v>
      </c>
      <c r="IG182" s="613">
        <v>0</v>
      </c>
      <c r="IH182" s="613">
        <v>0</v>
      </c>
      <c r="II182" s="613">
        <v>0</v>
      </c>
      <c r="IJ182" s="613">
        <v>0</v>
      </c>
      <c r="IK182" s="613">
        <v>0</v>
      </c>
      <c r="IL182" s="613">
        <v>0</v>
      </c>
      <c r="IM182" s="613">
        <v>0</v>
      </c>
      <c r="IN182" s="613">
        <v>0</v>
      </c>
      <c r="IO182" s="613">
        <v>0</v>
      </c>
      <c r="IP182" s="613">
        <v>0</v>
      </c>
      <c r="IQ182" s="613">
        <v>0</v>
      </c>
      <c r="IR182" s="613">
        <v>0</v>
      </c>
      <c r="IS182" s="613">
        <v>0</v>
      </c>
      <c r="IT182" s="613">
        <v>0</v>
      </c>
      <c r="IU182" s="613">
        <v>0</v>
      </c>
      <c r="IV182" s="613">
        <v>0</v>
      </c>
      <c r="IW182" s="613">
        <v>0</v>
      </c>
      <c r="IX182" s="613">
        <v>0</v>
      </c>
      <c r="IY182" s="613">
        <v>0</v>
      </c>
      <c r="IZ182" s="613">
        <v>0</v>
      </c>
      <c r="JA182" s="613">
        <v>0</v>
      </c>
      <c r="JB182" s="613">
        <v>0</v>
      </c>
      <c r="JC182" s="613">
        <v>0</v>
      </c>
      <c r="JD182" s="613">
        <v>0</v>
      </c>
      <c r="JE182" s="613">
        <v>0</v>
      </c>
      <c r="JF182" s="613">
        <v>0</v>
      </c>
      <c r="JG182" s="613">
        <v>0</v>
      </c>
      <c r="JH182" s="613">
        <v>0</v>
      </c>
      <c r="JI182" s="613">
        <v>0</v>
      </c>
      <c r="JJ182" s="613">
        <v>0</v>
      </c>
      <c r="JK182" s="613">
        <v>0</v>
      </c>
      <c r="JL182" s="613">
        <v>0</v>
      </c>
      <c r="JM182" s="613">
        <v>0</v>
      </c>
      <c r="JN182" s="613">
        <v>0</v>
      </c>
      <c r="JO182" s="613">
        <v>0</v>
      </c>
      <c r="JP182" s="613">
        <v>0</v>
      </c>
      <c r="JQ182" s="613">
        <v>0</v>
      </c>
      <c r="JR182" s="613">
        <v>0</v>
      </c>
      <c r="JS182" s="613">
        <v>0</v>
      </c>
      <c r="JT182" s="613">
        <v>0</v>
      </c>
      <c r="JU182" s="613">
        <v>0</v>
      </c>
      <c r="JV182" s="613">
        <v>0</v>
      </c>
      <c r="JW182" s="613">
        <v>0</v>
      </c>
      <c r="JX182" s="613">
        <v>0</v>
      </c>
      <c r="JY182" s="613">
        <v>0</v>
      </c>
      <c r="JZ182" s="613">
        <v>0</v>
      </c>
      <c r="KA182" s="613">
        <v>0</v>
      </c>
      <c r="KB182" s="613">
        <v>0</v>
      </c>
      <c r="KC182" s="613">
        <v>0</v>
      </c>
      <c r="KD182" s="613">
        <v>0</v>
      </c>
      <c r="KE182" s="613">
        <v>0</v>
      </c>
      <c r="KF182" s="613">
        <v>0</v>
      </c>
      <c r="KG182" s="613">
        <v>0</v>
      </c>
      <c r="KH182" s="613">
        <v>0</v>
      </c>
      <c r="KI182" s="613">
        <v>0</v>
      </c>
      <c r="KJ182" s="613">
        <v>0</v>
      </c>
      <c r="KK182" s="613">
        <v>0</v>
      </c>
      <c r="KL182" s="613">
        <v>0</v>
      </c>
      <c r="KM182" s="613">
        <v>0</v>
      </c>
      <c r="KN182" s="613">
        <v>0</v>
      </c>
      <c r="KO182" s="613">
        <v>0</v>
      </c>
      <c r="KP182" s="613">
        <v>0</v>
      </c>
      <c r="KQ182" s="613">
        <v>0</v>
      </c>
      <c r="KR182" s="613">
        <v>0</v>
      </c>
      <c r="KS182" s="613">
        <v>0</v>
      </c>
      <c r="KT182" s="613">
        <v>0</v>
      </c>
      <c r="KU182" s="613">
        <v>0</v>
      </c>
      <c r="KV182" s="613">
        <v>0</v>
      </c>
      <c r="KW182" s="613">
        <v>0</v>
      </c>
      <c r="KX182" s="613">
        <v>0</v>
      </c>
      <c r="KY182" s="613">
        <v>0</v>
      </c>
      <c r="KZ182" s="613">
        <v>0</v>
      </c>
      <c r="LA182" s="613">
        <v>0</v>
      </c>
      <c r="LB182" s="613">
        <v>0</v>
      </c>
      <c r="LC182" s="613">
        <v>0</v>
      </c>
      <c r="LD182" s="613">
        <v>0</v>
      </c>
      <c r="LE182" s="613">
        <v>0</v>
      </c>
      <c r="LF182" s="613">
        <v>0</v>
      </c>
      <c r="LG182" s="613">
        <v>0</v>
      </c>
      <c r="LH182" s="613">
        <v>0</v>
      </c>
      <c r="LI182" s="613">
        <v>0</v>
      </c>
      <c r="LJ182" s="613">
        <v>0</v>
      </c>
      <c r="LK182" s="613">
        <v>0</v>
      </c>
      <c r="LL182" s="613">
        <v>0</v>
      </c>
      <c r="LM182" s="613">
        <v>0</v>
      </c>
      <c r="LN182" s="613">
        <v>0</v>
      </c>
      <c r="LO182" s="613">
        <v>0</v>
      </c>
      <c r="LP182" s="613">
        <v>0</v>
      </c>
      <c r="LQ182" s="613">
        <v>0</v>
      </c>
      <c r="LR182" s="613">
        <v>0</v>
      </c>
      <c r="LS182" s="613">
        <v>0</v>
      </c>
      <c r="LT182" s="613">
        <v>0</v>
      </c>
      <c r="LU182" s="613">
        <v>0</v>
      </c>
      <c r="LV182" s="613">
        <v>0</v>
      </c>
      <c r="LW182" s="613">
        <v>0</v>
      </c>
      <c r="LX182" s="613">
        <v>0</v>
      </c>
      <c r="LY182" s="613">
        <v>0</v>
      </c>
      <c r="LZ182" s="613">
        <v>0</v>
      </c>
      <c r="MA182" s="613">
        <v>0</v>
      </c>
      <c r="MB182" s="613">
        <v>0</v>
      </c>
      <c r="MC182" s="613">
        <v>0</v>
      </c>
      <c r="MD182" s="613">
        <v>0</v>
      </c>
      <c r="ME182" s="613">
        <v>0</v>
      </c>
      <c r="MF182" s="613">
        <v>0</v>
      </c>
      <c r="MG182" s="613">
        <v>0</v>
      </c>
      <c r="MH182" s="613">
        <v>0</v>
      </c>
      <c r="MI182" s="613">
        <v>0</v>
      </c>
      <c r="MJ182" s="613">
        <v>0</v>
      </c>
      <c r="MK182" s="613">
        <v>0</v>
      </c>
      <c r="ML182" s="613">
        <v>0</v>
      </c>
      <c r="MM182" s="613">
        <v>0</v>
      </c>
      <c r="MN182" s="613">
        <v>0</v>
      </c>
      <c r="MO182" s="613">
        <v>0</v>
      </c>
      <c r="MP182" s="613">
        <v>0</v>
      </c>
      <c r="MQ182" s="613">
        <v>0</v>
      </c>
      <c r="MR182" s="613">
        <v>0</v>
      </c>
      <c r="MS182" s="613">
        <v>0</v>
      </c>
      <c r="MT182" s="613">
        <v>0</v>
      </c>
      <c r="MU182" s="613">
        <v>0</v>
      </c>
      <c r="MV182" s="613">
        <v>0</v>
      </c>
      <c r="MW182" s="613">
        <v>0</v>
      </c>
      <c r="MX182" s="613">
        <v>0</v>
      </c>
      <c r="MY182" s="613">
        <v>0</v>
      </c>
      <c r="MZ182" s="613">
        <v>0</v>
      </c>
      <c r="NA182" s="613">
        <v>0</v>
      </c>
      <c r="NB182" s="613">
        <v>0</v>
      </c>
      <c r="NC182" s="613">
        <v>0</v>
      </c>
      <c r="ND182" s="613">
        <v>0</v>
      </c>
      <c r="NE182" s="613">
        <v>0</v>
      </c>
      <c r="NF182" s="613">
        <v>0</v>
      </c>
      <c r="NG182" s="613">
        <v>0</v>
      </c>
      <c r="NH182" s="613">
        <v>0</v>
      </c>
      <c r="NI182" s="613">
        <v>0</v>
      </c>
      <c r="NJ182" s="613">
        <v>0</v>
      </c>
      <c r="NK182" s="613">
        <v>0</v>
      </c>
      <c r="NL182" s="613">
        <v>0</v>
      </c>
      <c r="NM182" s="613">
        <v>0</v>
      </c>
      <c r="NN182" s="613">
        <v>0</v>
      </c>
      <c r="NO182" s="613">
        <v>0</v>
      </c>
      <c r="NP182" s="613">
        <v>0</v>
      </c>
      <c r="NQ182" s="613">
        <v>0</v>
      </c>
      <c r="NR182" s="613">
        <v>0</v>
      </c>
      <c r="NS182" s="613">
        <v>0</v>
      </c>
      <c r="NT182" s="613">
        <v>0</v>
      </c>
      <c r="NU182" s="613">
        <v>0</v>
      </c>
      <c r="NV182" s="613">
        <v>0</v>
      </c>
      <c r="NW182" s="613">
        <v>0</v>
      </c>
      <c r="NX182" s="613">
        <v>0</v>
      </c>
      <c r="NY182" s="613">
        <v>0</v>
      </c>
      <c r="NZ182" s="613">
        <v>0</v>
      </c>
      <c r="OA182" s="613">
        <v>0</v>
      </c>
      <c r="OB182" s="613">
        <v>0</v>
      </c>
      <c r="OC182" s="613">
        <v>0</v>
      </c>
      <c r="OD182" s="613">
        <v>0</v>
      </c>
      <c r="OE182" s="613">
        <v>0</v>
      </c>
      <c r="OF182" s="613">
        <v>0</v>
      </c>
      <c r="OG182" s="613">
        <v>0</v>
      </c>
      <c r="OH182" s="613">
        <v>0</v>
      </c>
      <c r="OI182" s="613">
        <v>0</v>
      </c>
      <c r="OJ182" s="613">
        <v>0</v>
      </c>
      <c r="OK182" s="613">
        <v>0</v>
      </c>
      <c r="OL182" s="613">
        <v>0</v>
      </c>
      <c r="OM182" s="613">
        <v>0</v>
      </c>
      <c r="ON182" s="613">
        <v>0</v>
      </c>
      <c r="OO182" s="613">
        <v>0</v>
      </c>
      <c r="OP182" s="613">
        <v>0</v>
      </c>
      <c r="OQ182" s="613">
        <v>0</v>
      </c>
      <c r="OR182" s="613">
        <v>0</v>
      </c>
      <c r="OS182" s="613">
        <v>0</v>
      </c>
      <c r="OT182" s="613">
        <v>0</v>
      </c>
      <c r="OU182" s="613">
        <v>0</v>
      </c>
      <c r="OV182" s="613">
        <v>0</v>
      </c>
      <c r="OW182" s="613">
        <v>0</v>
      </c>
      <c r="OX182" s="613">
        <v>0</v>
      </c>
      <c r="OY182" s="613">
        <v>0</v>
      </c>
      <c r="OZ182" s="613">
        <v>0</v>
      </c>
      <c r="PA182" s="613">
        <v>0</v>
      </c>
      <c r="PB182" s="613">
        <v>0</v>
      </c>
      <c r="PC182" s="613">
        <v>0</v>
      </c>
      <c r="PD182" s="613">
        <v>0</v>
      </c>
      <c r="PE182" s="613">
        <v>0</v>
      </c>
      <c r="PF182" s="613">
        <v>0</v>
      </c>
      <c r="PG182" s="613">
        <v>0</v>
      </c>
      <c r="PH182" s="613">
        <v>0</v>
      </c>
      <c r="PI182" s="613">
        <v>0</v>
      </c>
      <c r="PJ182" s="613">
        <v>0</v>
      </c>
      <c r="PK182" s="613">
        <v>0</v>
      </c>
      <c r="PL182" s="613">
        <v>0</v>
      </c>
      <c r="PM182" s="613">
        <v>0</v>
      </c>
      <c r="PN182" s="613">
        <v>0</v>
      </c>
      <c r="PO182" s="613">
        <v>0</v>
      </c>
      <c r="PP182" s="613">
        <v>0</v>
      </c>
      <c r="PQ182" s="613">
        <v>0</v>
      </c>
      <c r="PR182" s="613">
        <v>0</v>
      </c>
      <c r="PS182" s="613">
        <v>0</v>
      </c>
      <c r="PT182" s="613">
        <v>0</v>
      </c>
      <c r="PU182" s="613">
        <v>0</v>
      </c>
      <c r="PV182" s="613">
        <v>0</v>
      </c>
      <c r="PW182" s="613">
        <v>0</v>
      </c>
      <c r="PX182" s="613">
        <v>0</v>
      </c>
      <c r="PY182" s="613">
        <v>0</v>
      </c>
      <c r="PZ182" s="613">
        <v>0</v>
      </c>
      <c r="QA182" s="613">
        <v>0</v>
      </c>
      <c r="QB182" s="613">
        <v>0</v>
      </c>
      <c r="QC182" s="613">
        <v>0</v>
      </c>
      <c r="QD182" s="613">
        <v>0</v>
      </c>
      <c r="QE182" s="613">
        <v>0</v>
      </c>
      <c r="QF182" s="613">
        <v>0</v>
      </c>
      <c r="QG182" s="613">
        <v>0</v>
      </c>
      <c r="QH182" s="613">
        <v>0</v>
      </c>
      <c r="QI182" s="613">
        <v>0</v>
      </c>
      <c r="QJ182" s="613">
        <v>0</v>
      </c>
      <c r="QK182" s="613">
        <v>0</v>
      </c>
      <c r="QL182" s="613">
        <v>0</v>
      </c>
      <c r="QM182" s="613">
        <v>0</v>
      </c>
      <c r="QN182" s="613">
        <v>0</v>
      </c>
      <c r="QO182" s="613">
        <v>0</v>
      </c>
      <c r="QP182" s="613">
        <v>0</v>
      </c>
      <c r="QQ182" s="613">
        <v>0</v>
      </c>
      <c r="QR182" s="613">
        <v>0</v>
      </c>
      <c r="QS182" s="613">
        <v>0</v>
      </c>
      <c r="QT182" s="613">
        <v>0</v>
      </c>
      <c r="QU182" s="613">
        <v>0</v>
      </c>
      <c r="QV182" s="613">
        <v>0</v>
      </c>
      <c r="QW182" s="613">
        <v>0</v>
      </c>
      <c r="QX182" s="613">
        <v>0</v>
      </c>
      <c r="QY182" s="613">
        <v>0</v>
      </c>
      <c r="QZ182" s="613">
        <v>0</v>
      </c>
      <c r="RA182" s="613">
        <v>0</v>
      </c>
      <c r="RB182" s="613">
        <v>0</v>
      </c>
      <c r="RC182" s="613">
        <v>0</v>
      </c>
      <c r="RD182" s="613">
        <v>0</v>
      </c>
      <c r="RE182" s="613">
        <v>0</v>
      </c>
      <c r="RF182" s="613">
        <v>0</v>
      </c>
      <c r="RG182" s="613">
        <v>0</v>
      </c>
      <c r="RH182" s="613">
        <v>0</v>
      </c>
      <c r="RI182" s="613">
        <v>0</v>
      </c>
      <c r="RJ182" s="613">
        <v>0</v>
      </c>
      <c r="RK182" s="613">
        <v>0</v>
      </c>
      <c r="RL182" s="613">
        <v>0</v>
      </c>
      <c r="RM182" s="613">
        <v>0</v>
      </c>
      <c r="RN182" s="613">
        <v>0</v>
      </c>
      <c r="RO182" s="613">
        <v>0</v>
      </c>
      <c r="RP182" s="613">
        <v>0</v>
      </c>
      <c r="RQ182" s="613">
        <v>0</v>
      </c>
      <c r="RR182" s="613">
        <v>0</v>
      </c>
      <c r="RS182" s="613">
        <v>0</v>
      </c>
      <c r="RT182" s="613">
        <v>0</v>
      </c>
      <c r="RU182" s="613">
        <v>0</v>
      </c>
      <c r="RV182" s="613">
        <v>0</v>
      </c>
      <c r="RW182" s="613">
        <v>0</v>
      </c>
      <c r="RX182" s="613">
        <v>0</v>
      </c>
      <c r="RY182" s="613">
        <v>0</v>
      </c>
      <c r="RZ182" s="613">
        <v>0</v>
      </c>
      <c r="SA182" s="613">
        <v>0</v>
      </c>
      <c r="SB182" s="613">
        <v>0</v>
      </c>
      <c r="SC182" s="613">
        <v>0</v>
      </c>
      <c r="SD182" s="613">
        <v>0</v>
      </c>
      <c r="SE182" s="613">
        <v>0</v>
      </c>
      <c r="SF182" s="613">
        <v>0</v>
      </c>
      <c r="SG182" s="613">
        <v>0</v>
      </c>
      <c r="SH182" s="613">
        <v>0</v>
      </c>
      <c r="SI182" s="613">
        <v>0</v>
      </c>
      <c r="SJ182" s="613">
        <v>0</v>
      </c>
      <c r="SK182" s="267">
        <f t="shared" si="420"/>
        <v>0</v>
      </c>
      <c r="SL182" s="254"/>
      <c r="SM182" s="242"/>
      <c r="SN182" s="242"/>
      <c r="SO182" s="242"/>
    </row>
    <row r="183" spans="1:509" outlineLevel="3" x14ac:dyDescent="0.35">
      <c r="A183" s="242"/>
      <c r="B183" s="251"/>
      <c r="C183" s="438">
        <f>INT($C$29)+3</f>
        <v>4</v>
      </c>
      <c r="D183" s="267"/>
      <c r="E183" s="316">
        <f t="shared" si="402"/>
        <v>42</v>
      </c>
      <c r="F183" s="322"/>
      <c r="G183" s="322"/>
      <c r="H183" s="267"/>
      <c r="I183" s="544"/>
      <c r="J183" s="544" t="s">
        <v>690</v>
      </c>
      <c r="K183" s="545"/>
      <c r="L183" s="615">
        <v>0</v>
      </c>
      <c r="M183" s="615">
        <v>0</v>
      </c>
      <c r="N183" s="615">
        <v>0</v>
      </c>
      <c r="O183" s="615">
        <v>0</v>
      </c>
      <c r="P183" s="615">
        <v>0</v>
      </c>
      <c r="Q183" s="615">
        <v>0</v>
      </c>
      <c r="R183" s="615">
        <v>0</v>
      </c>
      <c r="S183" s="615">
        <v>0</v>
      </c>
      <c r="T183" s="615">
        <v>0</v>
      </c>
      <c r="U183" s="615">
        <v>0</v>
      </c>
      <c r="V183" s="615">
        <v>0</v>
      </c>
      <c r="W183" s="615">
        <v>0</v>
      </c>
      <c r="X183" s="615">
        <v>0</v>
      </c>
      <c r="Y183" s="615">
        <v>0</v>
      </c>
      <c r="Z183" s="615">
        <v>0</v>
      </c>
      <c r="AA183" s="615">
        <v>0</v>
      </c>
      <c r="AB183" s="615">
        <v>0</v>
      </c>
      <c r="AC183" s="615">
        <v>0</v>
      </c>
      <c r="AD183" s="615">
        <v>0</v>
      </c>
      <c r="AE183" s="615">
        <v>0</v>
      </c>
      <c r="AF183" s="615">
        <v>0</v>
      </c>
      <c r="AG183" s="615">
        <v>0</v>
      </c>
      <c r="AH183" s="615">
        <v>0</v>
      </c>
      <c r="AI183" s="615">
        <v>0</v>
      </c>
      <c r="AJ183" s="615">
        <v>0</v>
      </c>
      <c r="AK183" s="615">
        <v>0</v>
      </c>
      <c r="AL183" s="615">
        <v>0</v>
      </c>
      <c r="AM183" s="615">
        <v>0</v>
      </c>
      <c r="AN183" s="615">
        <v>0</v>
      </c>
      <c r="AO183" s="615">
        <v>0</v>
      </c>
      <c r="AP183" s="615">
        <v>0</v>
      </c>
      <c r="AQ183" s="615">
        <v>0</v>
      </c>
      <c r="AR183" s="615">
        <v>0</v>
      </c>
      <c r="AS183" s="615">
        <v>0</v>
      </c>
      <c r="AT183" s="615">
        <v>0</v>
      </c>
      <c r="AU183" s="615">
        <v>0</v>
      </c>
      <c r="AV183" s="615">
        <v>0</v>
      </c>
      <c r="AW183" s="615">
        <v>0</v>
      </c>
      <c r="AX183" s="615">
        <v>0</v>
      </c>
      <c r="AY183" s="615">
        <v>0</v>
      </c>
      <c r="AZ183" s="615">
        <v>0</v>
      </c>
      <c r="BA183" s="615">
        <v>0</v>
      </c>
      <c r="BB183" s="615">
        <v>0</v>
      </c>
      <c r="BC183" s="615">
        <v>0</v>
      </c>
      <c r="BD183" s="615">
        <v>0</v>
      </c>
      <c r="BE183" s="615">
        <v>0</v>
      </c>
      <c r="BF183" s="615">
        <v>0</v>
      </c>
      <c r="BG183" s="615">
        <v>0</v>
      </c>
      <c r="BH183" s="615">
        <v>0</v>
      </c>
      <c r="BI183" s="615">
        <v>0</v>
      </c>
      <c r="BJ183" s="615">
        <v>0</v>
      </c>
      <c r="BK183" s="615">
        <v>0</v>
      </c>
      <c r="BL183" s="615">
        <v>0</v>
      </c>
      <c r="BM183" s="615">
        <v>0</v>
      </c>
      <c r="BN183" s="615">
        <v>0</v>
      </c>
      <c r="BO183" s="615">
        <v>0</v>
      </c>
      <c r="BP183" s="615">
        <v>0</v>
      </c>
      <c r="BQ183" s="615">
        <v>0</v>
      </c>
      <c r="BR183" s="615">
        <v>0</v>
      </c>
      <c r="BS183" s="615">
        <v>0</v>
      </c>
      <c r="BT183" s="615">
        <v>0</v>
      </c>
      <c r="BU183" s="615">
        <v>0</v>
      </c>
      <c r="BV183" s="615">
        <v>0</v>
      </c>
      <c r="BW183" s="615">
        <v>0</v>
      </c>
      <c r="BX183" s="615">
        <v>0</v>
      </c>
      <c r="BY183" s="615">
        <v>0</v>
      </c>
      <c r="BZ183" s="615">
        <v>0</v>
      </c>
      <c r="CA183" s="615">
        <v>0</v>
      </c>
      <c r="CB183" s="615">
        <v>0</v>
      </c>
      <c r="CC183" s="615">
        <v>0</v>
      </c>
      <c r="CD183" s="615">
        <v>0</v>
      </c>
      <c r="CE183" s="615">
        <v>0</v>
      </c>
      <c r="CF183" s="615">
        <v>0</v>
      </c>
      <c r="CG183" s="615">
        <v>0</v>
      </c>
      <c r="CH183" s="615">
        <v>0</v>
      </c>
      <c r="CI183" s="615">
        <v>0</v>
      </c>
      <c r="CJ183" s="615">
        <v>0</v>
      </c>
      <c r="CK183" s="615">
        <v>0</v>
      </c>
      <c r="CL183" s="615">
        <v>0</v>
      </c>
      <c r="CM183" s="615">
        <v>0</v>
      </c>
      <c r="CN183" s="615">
        <v>0</v>
      </c>
      <c r="CO183" s="615">
        <v>0</v>
      </c>
      <c r="CP183" s="615">
        <v>0</v>
      </c>
      <c r="CQ183" s="615">
        <v>0</v>
      </c>
      <c r="CR183" s="615">
        <v>0</v>
      </c>
      <c r="CS183" s="615">
        <v>0</v>
      </c>
      <c r="CT183" s="615">
        <v>0</v>
      </c>
      <c r="CU183" s="615">
        <v>0</v>
      </c>
      <c r="CV183" s="615">
        <v>0</v>
      </c>
      <c r="CW183" s="615">
        <v>0</v>
      </c>
      <c r="CX183" s="615">
        <v>0</v>
      </c>
      <c r="CY183" s="615">
        <v>0</v>
      </c>
      <c r="CZ183" s="615">
        <v>0</v>
      </c>
      <c r="DA183" s="615">
        <v>0</v>
      </c>
      <c r="DB183" s="615">
        <v>0</v>
      </c>
      <c r="DC183" s="615">
        <v>0</v>
      </c>
      <c r="DD183" s="615">
        <v>0</v>
      </c>
      <c r="DE183" s="615">
        <v>0</v>
      </c>
      <c r="DF183" s="615">
        <v>0</v>
      </c>
      <c r="DG183" s="615">
        <v>0</v>
      </c>
      <c r="DH183" s="615">
        <v>0</v>
      </c>
      <c r="DI183" s="615">
        <v>0</v>
      </c>
      <c r="DJ183" s="615">
        <v>0</v>
      </c>
      <c r="DK183" s="615">
        <v>0</v>
      </c>
      <c r="DL183" s="615">
        <v>0</v>
      </c>
      <c r="DM183" s="615">
        <v>0</v>
      </c>
      <c r="DN183" s="615">
        <v>0</v>
      </c>
      <c r="DO183" s="615">
        <v>0</v>
      </c>
      <c r="DP183" s="615">
        <v>0</v>
      </c>
      <c r="DQ183" s="615">
        <v>0</v>
      </c>
      <c r="DR183" s="615">
        <v>0</v>
      </c>
      <c r="DS183" s="615">
        <v>0</v>
      </c>
      <c r="DT183" s="615">
        <v>0</v>
      </c>
      <c r="DU183" s="615">
        <v>0</v>
      </c>
      <c r="DV183" s="615">
        <v>0</v>
      </c>
      <c r="DW183" s="615">
        <v>0</v>
      </c>
      <c r="DX183" s="615">
        <v>0</v>
      </c>
      <c r="DY183" s="615">
        <v>0</v>
      </c>
      <c r="DZ183" s="615">
        <v>0</v>
      </c>
      <c r="EA183" s="615">
        <v>0</v>
      </c>
      <c r="EB183" s="615">
        <v>0</v>
      </c>
      <c r="EC183" s="615">
        <v>0</v>
      </c>
      <c r="ED183" s="615">
        <v>0</v>
      </c>
      <c r="EE183" s="615">
        <v>0</v>
      </c>
      <c r="EF183" s="615">
        <v>0</v>
      </c>
      <c r="EG183" s="615">
        <v>0</v>
      </c>
      <c r="EH183" s="615">
        <v>0</v>
      </c>
      <c r="EI183" s="615">
        <v>0</v>
      </c>
      <c r="EJ183" s="615">
        <v>0</v>
      </c>
      <c r="EK183" s="615">
        <v>0</v>
      </c>
      <c r="EL183" s="615">
        <v>0</v>
      </c>
      <c r="EM183" s="615">
        <v>0</v>
      </c>
      <c r="EN183" s="615">
        <v>0</v>
      </c>
      <c r="EO183" s="615">
        <v>0</v>
      </c>
      <c r="EP183" s="615">
        <v>0</v>
      </c>
      <c r="EQ183" s="615">
        <v>0</v>
      </c>
      <c r="ER183" s="615">
        <v>0</v>
      </c>
      <c r="ES183" s="615">
        <v>0</v>
      </c>
      <c r="ET183" s="615">
        <v>0</v>
      </c>
      <c r="EU183" s="615">
        <v>0</v>
      </c>
      <c r="EV183" s="615">
        <v>0</v>
      </c>
      <c r="EW183" s="615">
        <v>0</v>
      </c>
      <c r="EX183" s="615">
        <v>0</v>
      </c>
      <c r="EY183" s="615">
        <v>0</v>
      </c>
      <c r="EZ183" s="615">
        <v>0</v>
      </c>
      <c r="FA183" s="615">
        <v>0</v>
      </c>
      <c r="FB183" s="615">
        <v>0</v>
      </c>
      <c r="FC183" s="615">
        <v>0</v>
      </c>
      <c r="FD183" s="615">
        <v>0</v>
      </c>
      <c r="FE183" s="615">
        <v>0</v>
      </c>
      <c r="FF183" s="615">
        <v>0</v>
      </c>
      <c r="FG183" s="615">
        <v>0</v>
      </c>
      <c r="FH183" s="615">
        <v>0</v>
      </c>
      <c r="FI183" s="615">
        <v>0</v>
      </c>
      <c r="FJ183" s="615">
        <v>0</v>
      </c>
      <c r="FK183" s="615">
        <v>0</v>
      </c>
      <c r="FL183" s="615">
        <v>0</v>
      </c>
      <c r="FM183" s="615">
        <v>0</v>
      </c>
      <c r="FN183" s="615">
        <v>0</v>
      </c>
      <c r="FO183" s="615">
        <v>0</v>
      </c>
      <c r="FP183" s="615">
        <v>0</v>
      </c>
      <c r="FQ183" s="615">
        <v>0</v>
      </c>
      <c r="FR183" s="615">
        <v>0</v>
      </c>
      <c r="FS183" s="615">
        <v>0</v>
      </c>
      <c r="FT183" s="615">
        <v>0</v>
      </c>
      <c r="FU183" s="615">
        <v>0</v>
      </c>
      <c r="FV183" s="615">
        <v>0</v>
      </c>
      <c r="FW183" s="615">
        <v>0</v>
      </c>
      <c r="FX183" s="615">
        <v>0</v>
      </c>
      <c r="FY183" s="615">
        <v>0</v>
      </c>
      <c r="FZ183" s="615">
        <v>0</v>
      </c>
      <c r="GA183" s="615">
        <v>0</v>
      </c>
      <c r="GB183" s="615">
        <v>0</v>
      </c>
      <c r="GC183" s="615">
        <v>0</v>
      </c>
      <c r="GD183" s="615">
        <v>0</v>
      </c>
      <c r="GE183" s="615">
        <v>0</v>
      </c>
      <c r="GF183" s="615">
        <v>0</v>
      </c>
      <c r="GG183" s="615">
        <v>0</v>
      </c>
      <c r="GH183" s="615">
        <v>0</v>
      </c>
      <c r="GI183" s="615">
        <v>0</v>
      </c>
      <c r="GJ183" s="615">
        <v>0</v>
      </c>
      <c r="GK183" s="615">
        <v>0</v>
      </c>
      <c r="GL183" s="615">
        <v>0</v>
      </c>
      <c r="GM183" s="615">
        <v>0</v>
      </c>
      <c r="GN183" s="615">
        <v>0</v>
      </c>
      <c r="GO183" s="615">
        <v>0</v>
      </c>
      <c r="GP183" s="615">
        <v>0</v>
      </c>
      <c r="GQ183" s="615">
        <v>0</v>
      </c>
      <c r="GR183" s="615">
        <v>0</v>
      </c>
      <c r="GS183" s="615">
        <v>0</v>
      </c>
      <c r="GT183" s="615">
        <v>0</v>
      </c>
      <c r="GU183" s="615">
        <v>0</v>
      </c>
      <c r="GV183" s="615">
        <v>0</v>
      </c>
      <c r="GW183" s="615">
        <v>0</v>
      </c>
      <c r="GX183" s="615">
        <v>0</v>
      </c>
      <c r="GY183" s="615">
        <v>0</v>
      </c>
      <c r="GZ183" s="615">
        <v>0</v>
      </c>
      <c r="HA183" s="615">
        <v>0</v>
      </c>
      <c r="HB183" s="615">
        <v>0</v>
      </c>
      <c r="HC183" s="615">
        <v>0</v>
      </c>
      <c r="HD183" s="615">
        <v>0</v>
      </c>
      <c r="HE183" s="615">
        <v>0</v>
      </c>
      <c r="HF183" s="615">
        <v>0</v>
      </c>
      <c r="HG183" s="615">
        <v>0</v>
      </c>
      <c r="HH183" s="615">
        <v>0</v>
      </c>
      <c r="HI183" s="615">
        <v>0</v>
      </c>
      <c r="HJ183" s="615">
        <v>0</v>
      </c>
      <c r="HK183" s="615">
        <v>0</v>
      </c>
      <c r="HL183" s="615">
        <v>0</v>
      </c>
      <c r="HM183" s="615">
        <v>0</v>
      </c>
      <c r="HN183" s="615">
        <v>0</v>
      </c>
      <c r="HO183" s="615">
        <v>0</v>
      </c>
      <c r="HP183" s="615">
        <v>0</v>
      </c>
      <c r="HQ183" s="615">
        <v>0</v>
      </c>
      <c r="HR183" s="615">
        <v>0</v>
      </c>
      <c r="HS183" s="615">
        <v>0</v>
      </c>
      <c r="HT183" s="615">
        <v>0</v>
      </c>
      <c r="HU183" s="615">
        <v>0</v>
      </c>
      <c r="HV183" s="615">
        <v>0</v>
      </c>
      <c r="HW183" s="615">
        <v>0</v>
      </c>
      <c r="HX183" s="615">
        <v>0</v>
      </c>
      <c r="HY183" s="615">
        <v>0</v>
      </c>
      <c r="HZ183" s="615">
        <v>0</v>
      </c>
      <c r="IA183" s="615">
        <v>0</v>
      </c>
      <c r="IB183" s="615">
        <v>0</v>
      </c>
      <c r="IC183" s="615">
        <v>0</v>
      </c>
      <c r="ID183" s="615">
        <v>0</v>
      </c>
      <c r="IE183" s="615">
        <v>0</v>
      </c>
      <c r="IF183" s="615">
        <v>0</v>
      </c>
      <c r="IG183" s="615">
        <v>0</v>
      </c>
      <c r="IH183" s="615">
        <v>0</v>
      </c>
      <c r="II183" s="615">
        <v>0</v>
      </c>
      <c r="IJ183" s="615">
        <v>0</v>
      </c>
      <c r="IK183" s="615">
        <v>0</v>
      </c>
      <c r="IL183" s="615">
        <v>0</v>
      </c>
      <c r="IM183" s="615">
        <v>0</v>
      </c>
      <c r="IN183" s="615">
        <v>0</v>
      </c>
      <c r="IO183" s="615">
        <v>0</v>
      </c>
      <c r="IP183" s="615">
        <v>0</v>
      </c>
      <c r="IQ183" s="615">
        <v>0</v>
      </c>
      <c r="IR183" s="615">
        <v>0</v>
      </c>
      <c r="IS183" s="615">
        <v>0</v>
      </c>
      <c r="IT183" s="615">
        <v>0</v>
      </c>
      <c r="IU183" s="615">
        <v>0</v>
      </c>
      <c r="IV183" s="615">
        <v>0</v>
      </c>
      <c r="IW183" s="615">
        <v>0</v>
      </c>
      <c r="IX183" s="615">
        <v>0</v>
      </c>
      <c r="IY183" s="615">
        <v>0</v>
      </c>
      <c r="IZ183" s="615">
        <v>0</v>
      </c>
      <c r="JA183" s="615">
        <v>0</v>
      </c>
      <c r="JB183" s="615">
        <v>0</v>
      </c>
      <c r="JC183" s="615">
        <v>0</v>
      </c>
      <c r="JD183" s="615">
        <v>0</v>
      </c>
      <c r="JE183" s="615">
        <v>0</v>
      </c>
      <c r="JF183" s="615">
        <v>0</v>
      </c>
      <c r="JG183" s="615">
        <v>0</v>
      </c>
      <c r="JH183" s="615">
        <v>0</v>
      </c>
      <c r="JI183" s="615">
        <v>0</v>
      </c>
      <c r="JJ183" s="615">
        <v>0</v>
      </c>
      <c r="JK183" s="615">
        <v>0</v>
      </c>
      <c r="JL183" s="615">
        <v>0</v>
      </c>
      <c r="JM183" s="615">
        <v>0</v>
      </c>
      <c r="JN183" s="615">
        <v>0</v>
      </c>
      <c r="JO183" s="615">
        <v>0</v>
      </c>
      <c r="JP183" s="615">
        <v>0</v>
      </c>
      <c r="JQ183" s="615">
        <v>0</v>
      </c>
      <c r="JR183" s="615">
        <v>0</v>
      </c>
      <c r="JS183" s="615">
        <v>0</v>
      </c>
      <c r="JT183" s="615">
        <v>0</v>
      </c>
      <c r="JU183" s="615">
        <v>0</v>
      </c>
      <c r="JV183" s="615">
        <v>0</v>
      </c>
      <c r="JW183" s="615">
        <v>0</v>
      </c>
      <c r="JX183" s="615">
        <v>0</v>
      </c>
      <c r="JY183" s="615">
        <v>0</v>
      </c>
      <c r="JZ183" s="615">
        <v>0</v>
      </c>
      <c r="KA183" s="615">
        <v>0</v>
      </c>
      <c r="KB183" s="615">
        <v>0</v>
      </c>
      <c r="KC183" s="615">
        <v>0</v>
      </c>
      <c r="KD183" s="615">
        <v>0</v>
      </c>
      <c r="KE183" s="615">
        <v>0</v>
      </c>
      <c r="KF183" s="615">
        <v>0</v>
      </c>
      <c r="KG183" s="615">
        <v>0</v>
      </c>
      <c r="KH183" s="615">
        <v>0</v>
      </c>
      <c r="KI183" s="615">
        <v>0</v>
      </c>
      <c r="KJ183" s="615">
        <v>0</v>
      </c>
      <c r="KK183" s="615">
        <v>0</v>
      </c>
      <c r="KL183" s="615">
        <v>0</v>
      </c>
      <c r="KM183" s="615">
        <v>0</v>
      </c>
      <c r="KN183" s="615">
        <v>0</v>
      </c>
      <c r="KO183" s="615">
        <v>0</v>
      </c>
      <c r="KP183" s="615">
        <v>0</v>
      </c>
      <c r="KQ183" s="615">
        <v>0</v>
      </c>
      <c r="KR183" s="615">
        <v>0</v>
      </c>
      <c r="KS183" s="615">
        <v>0</v>
      </c>
      <c r="KT183" s="615">
        <v>0</v>
      </c>
      <c r="KU183" s="615">
        <v>0</v>
      </c>
      <c r="KV183" s="615">
        <v>0</v>
      </c>
      <c r="KW183" s="615">
        <v>0</v>
      </c>
      <c r="KX183" s="615">
        <v>0</v>
      </c>
      <c r="KY183" s="615">
        <v>0</v>
      </c>
      <c r="KZ183" s="615">
        <v>0</v>
      </c>
      <c r="LA183" s="615">
        <v>0</v>
      </c>
      <c r="LB183" s="615">
        <v>0</v>
      </c>
      <c r="LC183" s="615">
        <v>0</v>
      </c>
      <c r="LD183" s="615">
        <v>0</v>
      </c>
      <c r="LE183" s="615">
        <v>0</v>
      </c>
      <c r="LF183" s="615">
        <v>0</v>
      </c>
      <c r="LG183" s="615">
        <v>0</v>
      </c>
      <c r="LH183" s="615">
        <v>0</v>
      </c>
      <c r="LI183" s="615">
        <v>0</v>
      </c>
      <c r="LJ183" s="615">
        <v>0</v>
      </c>
      <c r="LK183" s="615">
        <v>0</v>
      </c>
      <c r="LL183" s="615">
        <v>0</v>
      </c>
      <c r="LM183" s="615">
        <v>0</v>
      </c>
      <c r="LN183" s="615">
        <v>0</v>
      </c>
      <c r="LO183" s="615">
        <v>0</v>
      </c>
      <c r="LP183" s="615">
        <v>0</v>
      </c>
      <c r="LQ183" s="615">
        <v>0</v>
      </c>
      <c r="LR183" s="615">
        <v>0</v>
      </c>
      <c r="LS183" s="615">
        <v>0</v>
      </c>
      <c r="LT183" s="615">
        <v>0</v>
      </c>
      <c r="LU183" s="615">
        <v>0</v>
      </c>
      <c r="LV183" s="615">
        <v>0</v>
      </c>
      <c r="LW183" s="615">
        <v>0</v>
      </c>
      <c r="LX183" s="615">
        <v>0</v>
      </c>
      <c r="LY183" s="615">
        <v>0</v>
      </c>
      <c r="LZ183" s="615">
        <v>0</v>
      </c>
      <c r="MA183" s="615">
        <v>0</v>
      </c>
      <c r="MB183" s="615">
        <v>0</v>
      </c>
      <c r="MC183" s="615">
        <v>0</v>
      </c>
      <c r="MD183" s="615">
        <v>0</v>
      </c>
      <c r="ME183" s="615">
        <v>0</v>
      </c>
      <c r="MF183" s="615">
        <v>0</v>
      </c>
      <c r="MG183" s="615">
        <v>0</v>
      </c>
      <c r="MH183" s="615">
        <v>0</v>
      </c>
      <c r="MI183" s="615">
        <v>0</v>
      </c>
      <c r="MJ183" s="615">
        <v>0</v>
      </c>
      <c r="MK183" s="615">
        <v>0</v>
      </c>
      <c r="ML183" s="615">
        <v>0</v>
      </c>
      <c r="MM183" s="615">
        <v>0</v>
      </c>
      <c r="MN183" s="615">
        <v>0</v>
      </c>
      <c r="MO183" s="615">
        <v>0</v>
      </c>
      <c r="MP183" s="615">
        <v>0</v>
      </c>
      <c r="MQ183" s="615">
        <v>0</v>
      </c>
      <c r="MR183" s="615">
        <v>0</v>
      </c>
      <c r="MS183" s="615">
        <v>0</v>
      </c>
      <c r="MT183" s="615">
        <v>0</v>
      </c>
      <c r="MU183" s="615">
        <v>0</v>
      </c>
      <c r="MV183" s="615">
        <v>0</v>
      </c>
      <c r="MW183" s="615">
        <v>0</v>
      </c>
      <c r="MX183" s="615">
        <v>0</v>
      </c>
      <c r="MY183" s="615">
        <v>0</v>
      </c>
      <c r="MZ183" s="615">
        <v>0</v>
      </c>
      <c r="NA183" s="615">
        <v>0</v>
      </c>
      <c r="NB183" s="615">
        <v>0</v>
      </c>
      <c r="NC183" s="615">
        <v>0</v>
      </c>
      <c r="ND183" s="615">
        <v>0</v>
      </c>
      <c r="NE183" s="615">
        <v>0</v>
      </c>
      <c r="NF183" s="615">
        <v>0</v>
      </c>
      <c r="NG183" s="615">
        <v>0</v>
      </c>
      <c r="NH183" s="615">
        <v>0</v>
      </c>
      <c r="NI183" s="615">
        <v>0</v>
      </c>
      <c r="NJ183" s="615">
        <v>0</v>
      </c>
      <c r="NK183" s="615">
        <v>0</v>
      </c>
      <c r="NL183" s="615">
        <v>0</v>
      </c>
      <c r="NM183" s="615">
        <v>0</v>
      </c>
      <c r="NN183" s="615">
        <v>0</v>
      </c>
      <c r="NO183" s="615">
        <v>0</v>
      </c>
      <c r="NP183" s="615">
        <v>0</v>
      </c>
      <c r="NQ183" s="615">
        <v>0</v>
      </c>
      <c r="NR183" s="615">
        <v>0</v>
      </c>
      <c r="NS183" s="615">
        <v>0</v>
      </c>
      <c r="NT183" s="615">
        <v>0</v>
      </c>
      <c r="NU183" s="615">
        <v>0</v>
      </c>
      <c r="NV183" s="615">
        <v>0</v>
      </c>
      <c r="NW183" s="615">
        <v>0</v>
      </c>
      <c r="NX183" s="615">
        <v>0</v>
      </c>
      <c r="NY183" s="615">
        <v>0</v>
      </c>
      <c r="NZ183" s="615">
        <v>0</v>
      </c>
      <c r="OA183" s="615">
        <v>0</v>
      </c>
      <c r="OB183" s="615">
        <v>0</v>
      </c>
      <c r="OC183" s="615">
        <v>0</v>
      </c>
      <c r="OD183" s="615">
        <v>0</v>
      </c>
      <c r="OE183" s="615">
        <v>0</v>
      </c>
      <c r="OF183" s="615">
        <v>0</v>
      </c>
      <c r="OG183" s="615">
        <v>0</v>
      </c>
      <c r="OH183" s="615">
        <v>0</v>
      </c>
      <c r="OI183" s="615">
        <v>0</v>
      </c>
      <c r="OJ183" s="615">
        <v>0</v>
      </c>
      <c r="OK183" s="615">
        <v>0</v>
      </c>
      <c r="OL183" s="615">
        <v>0</v>
      </c>
      <c r="OM183" s="615">
        <v>0</v>
      </c>
      <c r="ON183" s="615">
        <v>0</v>
      </c>
      <c r="OO183" s="615">
        <v>0</v>
      </c>
      <c r="OP183" s="615">
        <v>0</v>
      </c>
      <c r="OQ183" s="615">
        <v>0</v>
      </c>
      <c r="OR183" s="615">
        <v>0</v>
      </c>
      <c r="OS183" s="615">
        <v>0</v>
      </c>
      <c r="OT183" s="615">
        <v>0</v>
      </c>
      <c r="OU183" s="615">
        <v>0</v>
      </c>
      <c r="OV183" s="615">
        <v>0</v>
      </c>
      <c r="OW183" s="615">
        <v>0</v>
      </c>
      <c r="OX183" s="615">
        <v>0</v>
      </c>
      <c r="OY183" s="615">
        <v>0</v>
      </c>
      <c r="OZ183" s="615">
        <v>0</v>
      </c>
      <c r="PA183" s="615">
        <v>0</v>
      </c>
      <c r="PB183" s="615">
        <v>0</v>
      </c>
      <c r="PC183" s="615">
        <v>0</v>
      </c>
      <c r="PD183" s="615">
        <v>0</v>
      </c>
      <c r="PE183" s="615">
        <v>0</v>
      </c>
      <c r="PF183" s="615">
        <v>0</v>
      </c>
      <c r="PG183" s="615">
        <v>0</v>
      </c>
      <c r="PH183" s="615">
        <v>0</v>
      </c>
      <c r="PI183" s="615">
        <v>0</v>
      </c>
      <c r="PJ183" s="615">
        <v>0</v>
      </c>
      <c r="PK183" s="615">
        <v>0</v>
      </c>
      <c r="PL183" s="615">
        <v>0</v>
      </c>
      <c r="PM183" s="615">
        <v>0</v>
      </c>
      <c r="PN183" s="615">
        <v>0</v>
      </c>
      <c r="PO183" s="615">
        <v>0</v>
      </c>
      <c r="PP183" s="615">
        <v>0</v>
      </c>
      <c r="PQ183" s="615">
        <v>0</v>
      </c>
      <c r="PR183" s="615">
        <v>0</v>
      </c>
      <c r="PS183" s="615">
        <v>0</v>
      </c>
      <c r="PT183" s="615">
        <v>0</v>
      </c>
      <c r="PU183" s="615">
        <v>0</v>
      </c>
      <c r="PV183" s="615">
        <v>0</v>
      </c>
      <c r="PW183" s="615">
        <v>0</v>
      </c>
      <c r="PX183" s="615">
        <v>0</v>
      </c>
      <c r="PY183" s="615">
        <v>0</v>
      </c>
      <c r="PZ183" s="615">
        <v>0</v>
      </c>
      <c r="QA183" s="615">
        <v>0</v>
      </c>
      <c r="QB183" s="615">
        <v>0</v>
      </c>
      <c r="QC183" s="615">
        <v>0</v>
      </c>
      <c r="QD183" s="615">
        <v>0</v>
      </c>
      <c r="QE183" s="615">
        <v>0</v>
      </c>
      <c r="QF183" s="615">
        <v>0</v>
      </c>
      <c r="QG183" s="615">
        <v>0</v>
      </c>
      <c r="QH183" s="615">
        <v>0</v>
      </c>
      <c r="QI183" s="615">
        <v>0</v>
      </c>
      <c r="QJ183" s="615">
        <v>0</v>
      </c>
      <c r="QK183" s="615">
        <v>0</v>
      </c>
      <c r="QL183" s="615">
        <v>0</v>
      </c>
      <c r="QM183" s="615">
        <v>0</v>
      </c>
      <c r="QN183" s="615">
        <v>0</v>
      </c>
      <c r="QO183" s="615">
        <v>0</v>
      </c>
      <c r="QP183" s="615">
        <v>0</v>
      </c>
      <c r="QQ183" s="615">
        <v>0</v>
      </c>
      <c r="QR183" s="615">
        <v>0</v>
      </c>
      <c r="QS183" s="615">
        <v>0</v>
      </c>
      <c r="QT183" s="615">
        <v>0</v>
      </c>
      <c r="QU183" s="615">
        <v>0</v>
      </c>
      <c r="QV183" s="615">
        <v>0</v>
      </c>
      <c r="QW183" s="615">
        <v>0</v>
      </c>
      <c r="QX183" s="615">
        <v>0</v>
      </c>
      <c r="QY183" s="615">
        <v>0</v>
      </c>
      <c r="QZ183" s="615">
        <v>0</v>
      </c>
      <c r="RA183" s="615">
        <v>0</v>
      </c>
      <c r="RB183" s="615">
        <v>0</v>
      </c>
      <c r="RC183" s="615">
        <v>0</v>
      </c>
      <c r="RD183" s="615">
        <v>0</v>
      </c>
      <c r="RE183" s="615">
        <v>0</v>
      </c>
      <c r="RF183" s="615">
        <v>0</v>
      </c>
      <c r="RG183" s="615">
        <v>0</v>
      </c>
      <c r="RH183" s="615">
        <v>0</v>
      </c>
      <c r="RI183" s="615">
        <v>0</v>
      </c>
      <c r="RJ183" s="615">
        <v>0</v>
      </c>
      <c r="RK183" s="615">
        <v>0</v>
      </c>
      <c r="RL183" s="615">
        <v>0</v>
      </c>
      <c r="RM183" s="615">
        <v>0</v>
      </c>
      <c r="RN183" s="615">
        <v>0</v>
      </c>
      <c r="RO183" s="615">
        <v>0</v>
      </c>
      <c r="RP183" s="615">
        <v>0</v>
      </c>
      <c r="RQ183" s="615">
        <v>0</v>
      </c>
      <c r="RR183" s="615">
        <v>0</v>
      </c>
      <c r="RS183" s="615">
        <v>0</v>
      </c>
      <c r="RT183" s="615">
        <v>0</v>
      </c>
      <c r="RU183" s="615">
        <v>0</v>
      </c>
      <c r="RV183" s="615">
        <v>0</v>
      </c>
      <c r="RW183" s="615">
        <v>0</v>
      </c>
      <c r="RX183" s="615">
        <v>0</v>
      </c>
      <c r="RY183" s="615">
        <v>0</v>
      </c>
      <c r="RZ183" s="615">
        <v>0</v>
      </c>
      <c r="SA183" s="615">
        <v>0</v>
      </c>
      <c r="SB183" s="615">
        <v>0</v>
      </c>
      <c r="SC183" s="615">
        <v>0</v>
      </c>
      <c r="SD183" s="615">
        <v>0</v>
      </c>
      <c r="SE183" s="615">
        <v>0</v>
      </c>
      <c r="SF183" s="615">
        <v>0</v>
      </c>
      <c r="SG183" s="615">
        <v>0</v>
      </c>
      <c r="SH183" s="615">
        <v>0</v>
      </c>
      <c r="SI183" s="615">
        <v>0</v>
      </c>
      <c r="SJ183" s="615">
        <v>0</v>
      </c>
      <c r="SK183" s="267">
        <f t="shared" si="420"/>
        <v>0</v>
      </c>
      <c r="SL183" s="254"/>
      <c r="SM183" s="242"/>
      <c r="SN183" s="242"/>
      <c r="SO183" s="242"/>
    </row>
    <row r="184" spans="1:509" outlineLevel="2" x14ac:dyDescent="0.35">
      <c r="A184" s="242"/>
      <c r="B184" s="251"/>
      <c r="C184" s="438">
        <f>INT($C$29)+3</f>
        <v>4</v>
      </c>
      <c r="D184" s="267"/>
      <c r="E184" s="316">
        <f t="shared" si="402"/>
        <v>43</v>
      </c>
      <c r="F184" s="322"/>
      <c r="G184" s="322"/>
      <c r="H184" s="267"/>
      <c r="I184" s="546"/>
      <c r="J184" s="546" t="s">
        <v>691</v>
      </c>
      <c r="K184" s="547"/>
      <c r="L184" s="616">
        <v>0</v>
      </c>
      <c r="M184" s="616">
        <v>0</v>
      </c>
      <c r="N184" s="616">
        <v>0</v>
      </c>
      <c r="O184" s="616">
        <v>0</v>
      </c>
      <c r="P184" s="616">
        <v>0</v>
      </c>
      <c r="Q184" s="616">
        <v>0</v>
      </c>
      <c r="R184" s="616">
        <v>0</v>
      </c>
      <c r="S184" s="616">
        <v>0</v>
      </c>
      <c r="T184" s="616">
        <v>0</v>
      </c>
      <c r="U184" s="616">
        <v>0</v>
      </c>
      <c r="V184" s="616">
        <v>0</v>
      </c>
      <c r="W184" s="616">
        <v>0</v>
      </c>
      <c r="X184" s="616">
        <v>0</v>
      </c>
      <c r="Y184" s="616">
        <v>0</v>
      </c>
      <c r="Z184" s="616">
        <v>0</v>
      </c>
      <c r="AA184" s="616">
        <v>0</v>
      </c>
      <c r="AB184" s="616">
        <v>0</v>
      </c>
      <c r="AC184" s="616">
        <v>0</v>
      </c>
      <c r="AD184" s="616">
        <v>0</v>
      </c>
      <c r="AE184" s="616">
        <v>0</v>
      </c>
      <c r="AF184" s="616">
        <v>0</v>
      </c>
      <c r="AG184" s="616">
        <v>0</v>
      </c>
      <c r="AH184" s="616">
        <v>0</v>
      </c>
      <c r="AI184" s="616">
        <v>0</v>
      </c>
      <c r="AJ184" s="616">
        <v>0</v>
      </c>
      <c r="AK184" s="616">
        <v>0</v>
      </c>
      <c r="AL184" s="616">
        <v>0</v>
      </c>
      <c r="AM184" s="616">
        <v>0</v>
      </c>
      <c r="AN184" s="616">
        <v>0</v>
      </c>
      <c r="AO184" s="616">
        <v>0</v>
      </c>
      <c r="AP184" s="616">
        <v>0</v>
      </c>
      <c r="AQ184" s="616">
        <v>0</v>
      </c>
      <c r="AR184" s="616">
        <v>0</v>
      </c>
      <c r="AS184" s="616">
        <v>0</v>
      </c>
      <c r="AT184" s="616">
        <v>0</v>
      </c>
      <c r="AU184" s="616">
        <v>0</v>
      </c>
      <c r="AV184" s="616">
        <v>0</v>
      </c>
      <c r="AW184" s="616">
        <v>0</v>
      </c>
      <c r="AX184" s="616">
        <v>0</v>
      </c>
      <c r="AY184" s="616">
        <v>0</v>
      </c>
      <c r="AZ184" s="616">
        <v>0</v>
      </c>
      <c r="BA184" s="616">
        <v>0</v>
      </c>
      <c r="BB184" s="616">
        <v>0</v>
      </c>
      <c r="BC184" s="616">
        <v>0</v>
      </c>
      <c r="BD184" s="616">
        <v>0</v>
      </c>
      <c r="BE184" s="616">
        <v>0</v>
      </c>
      <c r="BF184" s="616">
        <v>0</v>
      </c>
      <c r="BG184" s="616">
        <v>0</v>
      </c>
      <c r="BH184" s="616">
        <v>0</v>
      </c>
      <c r="BI184" s="616">
        <v>0</v>
      </c>
      <c r="BJ184" s="616">
        <v>0</v>
      </c>
      <c r="BK184" s="616">
        <v>0</v>
      </c>
      <c r="BL184" s="616">
        <v>0</v>
      </c>
      <c r="BM184" s="616">
        <v>0</v>
      </c>
      <c r="BN184" s="616">
        <v>0</v>
      </c>
      <c r="BO184" s="616">
        <v>0</v>
      </c>
      <c r="BP184" s="616">
        <v>0</v>
      </c>
      <c r="BQ184" s="616">
        <v>0</v>
      </c>
      <c r="BR184" s="616">
        <v>0</v>
      </c>
      <c r="BS184" s="616">
        <v>0</v>
      </c>
      <c r="BT184" s="616">
        <v>0</v>
      </c>
      <c r="BU184" s="616">
        <v>0</v>
      </c>
      <c r="BV184" s="616">
        <v>0</v>
      </c>
      <c r="BW184" s="616">
        <v>0</v>
      </c>
      <c r="BX184" s="616">
        <v>0</v>
      </c>
      <c r="BY184" s="616">
        <v>0</v>
      </c>
      <c r="BZ184" s="616">
        <v>0</v>
      </c>
      <c r="CA184" s="616">
        <v>0</v>
      </c>
      <c r="CB184" s="616">
        <v>0</v>
      </c>
      <c r="CC184" s="616">
        <v>0</v>
      </c>
      <c r="CD184" s="616">
        <v>0</v>
      </c>
      <c r="CE184" s="616">
        <v>0</v>
      </c>
      <c r="CF184" s="616">
        <v>0</v>
      </c>
      <c r="CG184" s="616">
        <v>0</v>
      </c>
      <c r="CH184" s="616">
        <v>0</v>
      </c>
      <c r="CI184" s="616">
        <v>0</v>
      </c>
      <c r="CJ184" s="616">
        <v>0</v>
      </c>
      <c r="CK184" s="616">
        <v>0</v>
      </c>
      <c r="CL184" s="616">
        <v>0</v>
      </c>
      <c r="CM184" s="616">
        <v>0</v>
      </c>
      <c r="CN184" s="616">
        <v>0</v>
      </c>
      <c r="CO184" s="616">
        <v>0</v>
      </c>
      <c r="CP184" s="616">
        <v>0</v>
      </c>
      <c r="CQ184" s="616">
        <v>0</v>
      </c>
      <c r="CR184" s="616">
        <v>0</v>
      </c>
      <c r="CS184" s="616">
        <v>0</v>
      </c>
      <c r="CT184" s="616">
        <v>0</v>
      </c>
      <c r="CU184" s="616">
        <v>0</v>
      </c>
      <c r="CV184" s="616">
        <v>0</v>
      </c>
      <c r="CW184" s="616">
        <v>0</v>
      </c>
      <c r="CX184" s="616">
        <v>0</v>
      </c>
      <c r="CY184" s="616">
        <v>0</v>
      </c>
      <c r="CZ184" s="616">
        <v>0</v>
      </c>
      <c r="DA184" s="616">
        <v>0</v>
      </c>
      <c r="DB184" s="616">
        <v>0</v>
      </c>
      <c r="DC184" s="616">
        <v>0</v>
      </c>
      <c r="DD184" s="616">
        <v>0</v>
      </c>
      <c r="DE184" s="616">
        <v>0</v>
      </c>
      <c r="DF184" s="616">
        <v>0</v>
      </c>
      <c r="DG184" s="616">
        <v>0</v>
      </c>
      <c r="DH184" s="616">
        <v>0</v>
      </c>
      <c r="DI184" s="616">
        <v>0</v>
      </c>
      <c r="DJ184" s="616">
        <v>0</v>
      </c>
      <c r="DK184" s="616">
        <v>0</v>
      </c>
      <c r="DL184" s="616">
        <v>0</v>
      </c>
      <c r="DM184" s="616">
        <v>0</v>
      </c>
      <c r="DN184" s="616">
        <v>0</v>
      </c>
      <c r="DO184" s="616">
        <v>0</v>
      </c>
      <c r="DP184" s="616">
        <v>0</v>
      </c>
      <c r="DQ184" s="616">
        <v>0</v>
      </c>
      <c r="DR184" s="616">
        <v>0</v>
      </c>
      <c r="DS184" s="616">
        <v>0</v>
      </c>
      <c r="DT184" s="616">
        <v>0</v>
      </c>
      <c r="DU184" s="616">
        <v>0</v>
      </c>
      <c r="DV184" s="616">
        <v>0</v>
      </c>
      <c r="DW184" s="616">
        <v>0</v>
      </c>
      <c r="DX184" s="616">
        <v>0</v>
      </c>
      <c r="DY184" s="616">
        <v>0</v>
      </c>
      <c r="DZ184" s="616">
        <v>0</v>
      </c>
      <c r="EA184" s="616">
        <v>0</v>
      </c>
      <c r="EB184" s="616">
        <v>0</v>
      </c>
      <c r="EC184" s="616">
        <v>0</v>
      </c>
      <c r="ED184" s="616">
        <v>0</v>
      </c>
      <c r="EE184" s="616">
        <v>0</v>
      </c>
      <c r="EF184" s="616">
        <v>0</v>
      </c>
      <c r="EG184" s="616">
        <v>0</v>
      </c>
      <c r="EH184" s="616">
        <v>0</v>
      </c>
      <c r="EI184" s="616">
        <v>0</v>
      </c>
      <c r="EJ184" s="616">
        <v>0</v>
      </c>
      <c r="EK184" s="616">
        <v>0</v>
      </c>
      <c r="EL184" s="616">
        <v>0</v>
      </c>
      <c r="EM184" s="616">
        <v>0</v>
      </c>
      <c r="EN184" s="616">
        <v>0</v>
      </c>
      <c r="EO184" s="616">
        <v>0</v>
      </c>
      <c r="EP184" s="616">
        <v>0</v>
      </c>
      <c r="EQ184" s="616">
        <v>0</v>
      </c>
      <c r="ER184" s="616">
        <v>0</v>
      </c>
      <c r="ES184" s="616">
        <v>0</v>
      </c>
      <c r="ET184" s="616">
        <v>0</v>
      </c>
      <c r="EU184" s="616">
        <v>0</v>
      </c>
      <c r="EV184" s="616">
        <v>0</v>
      </c>
      <c r="EW184" s="616">
        <v>0</v>
      </c>
      <c r="EX184" s="616">
        <v>0</v>
      </c>
      <c r="EY184" s="616">
        <v>0</v>
      </c>
      <c r="EZ184" s="616">
        <v>0</v>
      </c>
      <c r="FA184" s="616">
        <v>0</v>
      </c>
      <c r="FB184" s="616">
        <v>0</v>
      </c>
      <c r="FC184" s="616">
        <v>0</v>
      </c>
      <c r="FD184" s="616">
        <v>0</v>
      </c>
      <c r="FE184" s="616">
        <v>0</v>
      </c>
      <c r="FF184" s="616">
        <v>0</v>
      </c>
      <c r="FG184" s="616">
        <v>0</v>
      </c>
      <c r="FH184" s="616">
        <v>0</v>
      </c>
      <c r="FI184" s="616">
        <v>0</v>
      </c>
      <c r="FJ184" s="616">
        <v>0</v>
      </c>
      <c r="FK184" s="616">
        <v>0</v>
      </c>
      <c r="FL184" s="616">
        <v>0</v>
      </c>
      <c r="FM184" s="616">
        <v>0</v>
      </c>
      <c r="FN184" s="616">
        <v>0</v>
      </c>
      <c r="FO184" s="616">
        <v>0</v>
      </c>
      <c r="FP184" s="616">
        <v>0</v>
      </c>
      <c r="FQ184" s="616">
        <v>0</v>
      </c>
      <c r="FR184" s="616">
        <v>0</v>
      </c>
      <c r="FS184" s="616">
        <v>0</v>
      </c>
      <c r="FT184" s="616">
        <v>0</v>
      </c>
      <c r="FU184" s="616">
        <v>0</v>
      </c>
      <c r="FV184" s="616">
        <v>0</v>
      </c>
      <c r="FW184" s="616">
        <v>0</v>
      </c>
      <c r="FX184" s="616">
        <v>0</v>
      </c>
      <c r="FY184" s="616">
        <v>0</v>
      </c>
      <c r="FZ184" s="616">
        <v>0</v>
      </c>
      <c r="GA184" s="616">
        <v>0</v>
      </c>
      <c r="GB184" s="616">
        <v>0</v>
      </c>
      <c r="GC184" s="616">
        <v>0</v>
      </c>
      <c r="GD184" s="616">
        <v>0</v>
      </c>
      <c r="GE184" s="616">
        <v>0</v>
      </c>
      <c r="GF184" s="616">
        <v>0</v>
      </c>
      <c r="GG184" s="616">
        <v>0</v>
      </c>
      <c r="GH184" s="616">
        <v>0</v>
      </c>
      <c r="GI184" s="616">
        <v>0</v>
      </c>
      <c r="GJ184" s="616">
        <v>0</v>
      </c>
      <c r="GK184" s="616">
        <v>0</v>
      </c>
      <c r="GL184" s="616">
        <v>0</v>
      </c>
      <c r="GM184" s="616">
        <v>0</v>
      </c>
      <c r="GN184" s="616">
        <v>0</v>
      </c>
      <c r="GO184" s="616">
        <v>0</v>
      </c>
      <c r="GP184" s="616">
        <v>0</v>
      </c>
      <c r="GQ184" s="616">
        <v>0</v>
      </c>
      <c r="GR184" s="616">
        <v>0</v>
      </c>
      <c r="GS184" s="616">
        <v>0</v>
      </c>
      <c r="GT184" s="616">
        <v>0</v>
      </c>
      <c r="GU184" s="616">
        <v>0</v>
      </c>
      <c r="GV184" s="616">
        <v>0</v>
      </c>
      <c r="GW184" s="616">
        <v>0</v>
      </c>
      <c r="GX184" s="616">
        <v>0</v>
      </c>
      <c r="GY184" s="616">
        <v>0</v>
      </c>
      <c r="GZ184" s="616">
        <v>0</v>
      </c>
      <c r="HA184" s="616">
        <v>0</v>
      </c>
      <c r="HB184" s="616">
        <v>0</v>
      </c>
      <c r="HC184" s="616">
        <v>0</v>
      </c>
      <c r="HD184" s="616">
        <v>0</v>
      </c>
      <c r="HE184" s="616">
        <v>0</v>
      </c>
      <c r="HF184" s="616">
        <v>0</v>
      </c>
      <c r="HG184" s="616">
        <v>0</v>
      </c>
      <c r="HH184" s="616">
        <v>0</v>
      </c>
      <c r="HI184" s="616">
        <v>0</v>
      </c>
      <c r="HJ184" s="616">
        <v>0</v>
      </c>
      <c r="HK184" s="616">
        <v>0</v>
      </c>
      <c r="HL184" s="616">
        <v>0</v>
      </c>
      <c r="HM184" s="616">
        <v>0</v>
      </c>
      <c r="HN184" s="616">
        <v>0</v>
      </c>
      <c r="HO184" s="616">
        <v>0</v>
      </c>
      <c r="HP184" s="616">
        <v>0</v>
      </c>
      <c r="HQ184" s="616">
        <v>0</v>
      </c>
      <c r="HR184" s="616">
        <v>0</v>
      </c>
      <c r="HS184" s="616">
        <v>0</v>
      </c>
      <c r="HT184" s="616">
        <v>0</v>
      </c>
      <c r="HU184" s="616">
        <v>0</v>
      </c>
      <c r="HV184" s="616">
        <v>0</v>
      </c>
      <c r="HW184" s="616">
        <v>0</v>
      </c>
      <c r="HX184" s="616">
        <v>0</v>
      </c>
      <c r="HY184" s="616">
        <v>0</v>
      </c>
      <c r="HZ184" s="616">
        <v>0</v>
      </c>
      <c r="IA184" s="616">
        <v>0</v>
      </c>
      <c r="IB184" s="616">
        <v>0</v>
      </c>
      <c r="IC184" s="616">
        <v>0</v>
      </c>
      <c r="ID184" s="616">
        <v>0</v>
      </c>
      <c r="IE184" s="616">
        <v>0</v>
      </c>
      <c r="IF184" s="616">
        <v>0</v>
      </c>
      <c r="IG184" s="616">
        <v>0</v>
      </c>
      <c r="IH184" s="616">
        <v>0</v>
      </c>
      <c r="II184" s="616">
        <v>0</v>
      </c>
      <c r="IJ184" s="616">
        <v>0</v>
      </c>
      <c r="IK184" s="616">
        <v>0</v>
      </c>
      <c r="IL184" s="616">
        <v>0</v>
      </c>
      <c r="IM184" s="616">
        <v>0</v>
      </c>
      <c r="IN184" s="616">
        <v>0</v>
      </c>
      <c r="IO184" s="616">
        <v>0</v>
      </c>
      <c r="IP184" s="616">
        <v>0</v>
      </c>
      <c r="IQ184" s="616">
        <v>0</v>
      </c>
      <c r="IR184" s="616">
        <v>0</v>
      </c>
      <c r="IS184" s="616">
        <v>0</v>
      </c>
      <c r="IT184" s="616">
        <v>0</v>
      </c>
      <c r="IU184" s="616">
        <v>0</v>
      </c>
      <c r="IV184" s="616">
        <v>0</v>
      </c>
      <c r="IW184" s="616">
        <v>0</v>
      </c>
      <c r="IX184" s="616">
        <v>0</v>
      </c>
      <c r="IY184" s="616">
        <v>0</v>
      </c>
      <c r="IZ184" s="616">
        <v>0</v>
      </c>
      <c r="JA184" s="616">
        <v>0</v>
      </c>
      <c r="JB184" s="616">
        <v>0</v>
      </c>
      <c r="JC184" s="616">
        <v>0</v>
      </c>
      <c r="JD184" s="616">
        <v>0</v>
      </c>
      <c r="JE184" s="616">
        <v>0</v>
      </c>
      <c r="JF184" s="616">
        <v>0</v>
      </c>
      <c r="JG184" s="616">
        <v>0</v>
      </c>
      <c r="JH184" s="616">
        <v>0</v>
      </c>
      <c r="JI184" s="616">
        <v>0</v>
      </c>
      <c r="JJ184" s="616">
        <v>0</v>
      </c>
      <c r="JK184" s="616">
        <v>0</v>
      </c>
      <c r="JL184" s="616">
        <v>0</v>
      </c>
      <c r="JM184" s="616">
        <v>0</v>
      </c>
      <c r="JN184" s="616">
        <v>0</v>
      </c>
      <c r="JO184" s="616">
        <v>0</v>
      </c>
      <c r="JP184" s="616">
        <v>0</v>
      </c>
      <c r="JQ184" s="616">
        <v>0</v>
      </c>
      <c r="JR184" s="616">
        <v>0</v>
      </c>
      <c r="JS184" s="616">
        <v>0</v>
      </c>
      <c r="JT184" s="616">
        <v>0</v>
      </c>
      <c r="JU184" s="616">
        <v>0</v>
      </c>
      <c r="JV184" s="616">
        <v>0</v>
      </c>
      <c r="JW184" s="616">
        <v>0</v>
      </c>
      <c r="JX184" s="616">
        <v>0</v>
      </c>
      <c r="JY184" s="616">
        <v>0</v>
      </c>
      <c r="JZ184" s="616">
        <v>0</v>
      </c>
      <c r="KA184" s="616">
        <v>0</v>
      </c>
      <c r="KB184" s="616">
        <v>0</v>
      </c>
      <c r="KC184" s="616">
        <v>0</v>
      </c>
      <c r="KD184" s="616">
        <v>0</v>
      </c>
      <c r="KE184" s="616">
        <v>0</v>
      </c>
      <c r="KF184" s="616">
        <v>0</v>
      </c>
      <c r="KG184" s="616">
        <v>0</v>
      </c>
      <c r="KH184" s="616">
        <v>0</v>
      </c>
      <c r="KI184" s="616">
        <v>0</v>
      </c>
      <c r="KJ184" s="616">
        <v>0</v>
      </c>
      <c r="KK184" s="616">
        <v>0</v>
      </c>
      <c r="KL184" s="616">
        <v>0</v>
      </c>
      <c r="KM184" s="616">
        <v>0</v>
      </c>
      <c r="KN184" s="616">
        <v>0</v>
      </c>
      <c r="KO184" s="616">
        <v>0</v>
      </c>
      <c r="KP184" s="616">
        <v>0</v>
      </c>
      <c r="KQ184" s="616">
        <v>0</v>
      </c>
      <c r="KR184" s="616">
        <v>0</v>
      </c>
      <c r="KS184" s="616">
        <v>0</v>
      </c>
      <c r="KT184" s="616">
        <v>0</v>
      </c>
      <c r="KU184" s="616">
        <v>0</v>
      </c>
      <c r="KV184" s="616">
        <v>0</v>
      </c>
      <c r="KW184" s="616">
        <v>0</v>
      </c>
      <c r="KX184" s="616">
        <v>0</v>
      </c>
      <c r="KY184" s="616">
        <v>0</v>
      </c>
      <c r="KZ184" s="616">
        <v>0</v>
      </c>
      <c r="LA184" s="616">
        <v>0</v>
      </c>
      <c r="LB184" s="616">
        <v>0</v>
      </c>
      <c r="LC184" s="616">
        <v>0</v>
      </c>
      <c r="LD184" s="616">
        <v>0</v>
      </c>
      <c r="LE184" s="616">
        <v>0</v>
      </c>
      <c r="LF184" s="616">
        <v>0</v>
      </c>
      <c r="LG184" s="616">
        <v>0</v>
      </c>
      <c r="LH184" s="616">
        <v>0</v>
      </c>
      <c r="LI184" s="616">
        <v>0</v>
      </c>
      <c r="LJ184" s="616">
        <v>0</v>
      </c>
      <c r="LK184" s="616">
        <v>0</v>
      </c>
      <c r="LL184" s="616">
        <v>0</v>
      </c>
      <c r="LM184" s="616">
        <v>0</v>
      </c>
      <c r="LN184" s="616">
        <v>0</v>
      </c>
      <c r="LO184" s="616">
        <v>0</v>
      </c>
      <c r="LP184" s="616">
        <v>0</v>
      </c>
      <c r="LQ184" s="616">
        <v>0</v>
      </c>
      <c r="LR184" s="616">
        <v>0</v>
      </c>
      <c r="LS184" s="616">
        <v>0</v>
      </c>
      <c r="LT184" s="616">
        <v>0</v>
      </c>
      <c r="LU184" s="616">
        <v>0</v>
      </c>
      <c r="LV184" s="616">
        <v>0</v>
      </c>
      <c r="LW184" s="616">
        <v>0</v>
      </c>
      <c r="LX184" s="616">
        <v>0</v>
      </c>
      <c r="LY184" s="616">
        <v>0</v>
      </c>
      <c r="LZ184" s="616">
        <v>0</v>
      </c>
      <c r="MA184" s="616">
        <v>0</v>
      </c>
      <c r="MB184" s="616">
        <v>0</v>
      </c>
      <c r="MC184" s="616">
        <v>0</v>
      </c>
      <c r="MD184" s="616">
        <v>0</v>
      </c>
      <c r="ME184" s="616">
        <v>0</v>
      </c>
      <c r="MF184" s="616">
        <v>0</v>
      </c>
      <c r="MG184" s="616">
        <v>0</v>
      </c>
      <c r="MH184" s="616">
        <v>0</v>
      </c>
      <c r="MI184" s="616">
        <v>0</v>
      </c>
      <c r="MJ184" s="616">
        <v>0</v>
      </c>
      <c r="MK184" s="616">
        <v>0</v>
      </c>
      <c r="ML184" s="616">
        <v>0</v>
      </c>
      <c r="MM184" s="616">
        <v>0</v>
      </c>
      <c r="MN184" s="616">
        <v>0</v>
      </c>
      <c r="MO184" s="616">
        <v>0</v>
      </c>
      <c r="MP184" s="616">
        <v>0</v>
      </c>
      <c r="MQ184" s="616">
        <v>0</v>
      </c>
      <c r="MR184" s="616">
        <v>0</v>
      </c>
      <c r="MS184" s="616">
        <v>0</v>
      </c>
      <c r="MT184" s="616">
        <v>0</v>
      </c>
      <c r="MU184" s="616">
        <v>0</v>
      </c>
      <c r="MV184" s="616">
        <v>0</v>
      </c>
      <c r="MW184" s="616">
        <v>0</v>
      </c>
      <c r="MX184" s="616">
        <v>0</v>
      </c>
      <c r="MY184" s="616">
        <v>0</v>
      </c>
      <c r="MZ184" s="616">
        <v>0</v>
      </c>
      <c r="NA184" s="616">
        <v>0</v>
      </c>
      <c r="NB184" s="616">
        <v>0</v>
      </c>
      <c r="NC184" s="616">
        <v>0</v>
      </c>
      <c r="ND184" s="616">
        <v>0</v>
      </c>
      <c r="NE184" s="616">
        <v>0</v>
      </c>
      <c r="NF184" s="616">
        <v>0</v>
      </c>
      <c r="NG184" s="616">
        <v>0</v>
      </c>
      <c r="NH184" s="616">
        <v>0</v>
      </c>
      <c r="NI184" s="616">
        <v>0</v>
      </c>
      <c r="NJ184" s="616">
        <v>0</v>
      </c>
      <c r="NK184" s="616">
        <v>0</v>
      </c>
      <c r="NL184" s="616">
        <v>0</v>
      </c>
      <c r="NM184" s="616">
        <v>0</v>
      </c>
      <c r="NN184" s="616">
        <v>0</v>
      </c>
      <c r="NO184" s="616">
        <v>0</v>
      </c>
      <c r="NP184" s="616">
        <v>0</v>
      </c>
      <c r="NQ184" s="616">
        <v>0</v>
      </c>
      <c r="NR184" s="616">
        <v>0</v>
      </c>
      <c r="NS184" s="616">
        <v>0</v>
      </c>
      <c r="NT184" s="616">
        <v>0</v>
      </c>
      <c r="NU184" s="616">
        <v>0</v>
      </c>
      <c r="NV184" s="616">
        <v>0</v>
      </c>
      <c r="NW184" s="616">
        <v>0</v>
      </c>
      <c r="NX184" s="616">
        <v>0</v>
      </c>
      <c r="NY184" s="616">
        <v>0</v>
      </c>
      <c r="NZ184" s="616">
        <v>0</v>
      </c>
      <c r="OA184" s="616">
        <v>0</v>
      </c>
      <c r="OB184" s="616">
        <v>0</v>
      </c>
      <c r="OC184" s="616">
        <v>0</v>
      </c>
      <c r="OD184" s="616">
        <v>0</v>
      </c>
      <c r="OE184" s="616">
        <v>0</v>
      </c>
      <c r="OF184" s="616">
        <v>0</v>
      </c>
      <c r="OG184" s="616">
        <v>0</v>
      </c>
      <c r="OH184" s="616">
        <v>0</v>
      </c>
      <c r="OI184" s="616">
        <v>0</v>
      </c>
      <c r="OJ184" s="616">
        <v>0</v>
      </c>
      <c r="OK184" s="616">
        <v>0</v>
      </c>
      <c r="OL184" s="616">
        <v>0</v>
      </c>
      <c r="OM184" s="616">
        <v>0</v>
      </c>
      <c r="ON184" s="616">
        <v>0</v>
      </c>
      <c r="OO184" s="616">
        <v>0</v>
      </c>
      <c r="OP184" s="616">
        <v>0</v>
      </c>
      <c r="OQ184" s="616">
        <v>0</v>
      </c>
      <c r="OR184" s="616">
        <v>0</v>
      </c>
      <c r="OS184" s="616">
        <v>0</v>
      </c>
      <c r="OT184" s="616">
        <v>0</v>
      </c>
      <c r="OU184" s="616">
        <v>0</v>
      </c>
      <c r="OV184" s="616">
        <v>0</v>
      </c>
      <c r="OW184" s="616">
        <v>0</v>
      </c>
      <c r="OX184" s="616">
        <v>0</v>
      </c>
      <c r="OY184" s="616">
        <v>0</v>
      </c>
      <c r="OZ184" s="616">
        <v>0</v>
      </c>
      <c r="PA184" s="616">
        <v>0</v>
      </c>
      <c r="PB184" s="616">
        <v>0</v>
      </c>
      <c r="PC184" s="616">
        <v>0</v>
      </c>
      <c r="PD184" s="616">
        <v>0</v>
      </c>
      <c r="PE184" s="616">
        <v>0</v>
      </c>
      <c r="PF184" s="616">
        <v>0</v>
      </c>
      <c r="PG184" s="616">
        <v>0</v>
      </c>
      <c r="PH184" s="616">
        <v>0</v>
      </c>
      <c r="PI184" s="616">
        <v>0</v>
      </c>
      <c r="PJ184" s="616">
        <v>0</v>
      </c>
      <c r="PK184" s="616">
        <v>0</v>
      </c>
      <c r="PL184" s="616">
        <v>0</v>
      </c>
      <c r="PM184" s="616">
        <v>0</v>
      </c>
      <c r="PN184" s="616">
        <v>0</v>
      </c>
      <c r="PO184" s="616">
        <v>0</v>
      </c>
      <c r="PP184" s="616">
        <v>0</v>
      </c>
      <c r="PQ184" s="616">
        <v>0</v>
      </c>
      <c r="PR184" s="616">
        <v>0</v>
      </c>
      <c r="PS184" s="616">
        <v>0</v>
      </c>
      <c r="PT184" s="616">
        <v>0</v>
      </c>
      <c r="PU184" s="616">
        <v>0</v>
      </c>
      <c r="PV184" s="616">
        <v>0</v>
      </c>
      <c r="PW184" s="616">
        <v>0</v>
      </c>
      <c r="PX184" s="616">
        <v>0</v>
      </c>
      <c r="PY184" s="616">
        <v>0</v>
      </c>
      <c r="PZ184" s="616">
        <v>0</v>
      </c>
      <c r="QA184" s="616">
        <v>0</v>
      </c>
      <c r="QB184" s="616">
        <v>0</v>
      </c>
      <c r="QC184" s="616">
        <v>0</v>
      </c>
      <c r="QD184" s="616">
        <v>0</v>
      </c>
      <c r="QE184" s="616">
        <v>0</v>
      </c>
      <c r="QF184" s="616">
        <v>0</v>
      </c>
      <c r="QG184" s="616">
        <v>0</v>
      </c>
      <c r="QH184" s="616">
        <v>0</v>
      </c>
      <c r="QI184" s="616">
        <v>0</v>
      </c>
      <c r="QJ184" s="616">
        <v>0</v>
      </c>
      <c r="QK184" s="616">
        <v>0</v>
      </c>
      <c r="QL184" s="616">
        <v>0</v>
      </c>
      <c r="QM184" s="616">
        <v>0</v>
      </c>
      <c r="QN184" s="616">
        <v>0</v>
      </c>
      <c r="QO184" s="616">
        <v>0</v>
      </c>
      <c r="QP184" s="616">
        <v>0</v>
      </c>
      <c r="QQ184" s="616">
        <v>0</v>
      </c>
      <c r="QR184" s="616">
        <v>0</v>
      </c>
      <c r="QS184" s="616">
        <v>0</v>
      </c>
      <c r="QT184" s="616">
        <v>0</v>
      </c>
      <c r="QU184" s="616">
        <v>0</v>
      </c>
      <c r="QV184" s="616">
        <v>0</v>
      </c>
      <c r="QW184" s="616">
        <v>0</v>
      </c>
      <c r="QX184" s="616">
        <v>0</v>
      </c>
      <c r="QY184" s="616">
        <v>0</v>
      </c>
      <c r="QZ184" s="616">
        <v>0</v>
      </c>
      <c r="RA184" s="616">
        <v>0</v>
      </c>
      <c r="RB184" s="616">
        <v>0</v>
      </c>
      <c r="RC184" s="616">
        <v>0</v>
      </c>
      <c r="RD184" s="616">
        <v>0</v>
      </c>
      <c r="RE184" s="616">
        <v>0</v>
      </c>
      <c r="RF184" s="616">
        <v>0</v>
      </c>
      <c r="RG184" s="616">
        <v>0</v>
      </c>
      <c r="RH184" s="616">
        <v>0</v>
      </c>
      <c r="RI184" s="616">
        <v>0</v>
      </c>
      <c r="RJ184" s="616">
        <v>0</v>
      </c>
      <c r="RK184" s="616">
        <v>0</v>
      </c>
      <c r="RL184" s="616">
        <v>0</v>
      </c>
      <c r="RM184" s="616">
        <v>0</v>
      </c>
      <c r="RN184" s="616">
        <v>0</v>
      </c>
      <c r="RO184" s="616">
        <v>0</v>
      </c>
      <c r="RP184" s="616">
        <v>0</v>
      </c>
      <c r="RQ184" s="616">
        <v>0</v>
      </c>
      <c r="RR184" s="616">
        <v>0</v>
      </c>
      <c r="RS184" s="616">
        <v>0</v>
      </c>
      <c r="RT184" s="616">
        <v>0</v>
      </c>
      <c r="RU184" s="616">
        <v>0</v>
      </c>
      <c r="RV184" s="616">
        <v>0</v>
      </c>
      <c r="RW184" s="616">
        <v>0</v>
      </c>
      <c r="RX184" s="616">
        <v>0</v>
      </c>
      <c r="RY184" s="616">
        <v>0</v>
      </c>
      <c r="RZ184" s="616">
        <v>0</v>
      </c>
      <c r="SA184" s="616">
        <v>0</v>
      </c>
      <c r="SB184" s="616">
        <v>0</v>
      </c>
      <c r="SC184" s="616">
        <v>0</v>
      </c>
      <c r="SD184" s="616">
        <v>0</v>
      </c>
      <c r="SE184" s="616">
        <v>0</v>
      </c>
      <c r="SF184" s="616">
        <v>0</v>
      </c>
      <c r="SG184" s="616">
        <v>0</v>
      </c>
      <c r="SH184" s="616">
        <v>0</v>
      </c>
      <c r="SI184" s="616">
        <v>0</v>
      </c>
      <c r="SJ184" s="616">
        <v>0</v>
      </c>
      <c r="SK184" s="267">
        <f t="shared" si="420"/>
        <v>0</v>
      </c>
      <c r="SL184" s="254"/>
      <c r="SM184" s="242"/>
      <c r="SN184" s="242"/>
      <c r="SO184" s="242"/>
    </row>
    <row r="185" spans="1:509" outlineLevel="2" x14ac:dyDescent="0.35">
      <c r="A185" s="242"/>
      <c r="B185" s="251"/>
      <c r="C185" s="438">
        <f>INT($C$29)+2</f>
        <v>3</v>
      </c>
      <c r="D185" s="267"/>
      <c r="E185" s="316">
        <f t="shared" si="402"/>
        <v>44</v>
      </c>
      <c r="F185" s="322"/>
      <c r="G185" s="322"/>
      <c r="H185" s="267"/>
      <c r="I185" s="454"/>
      <c r="J185" s="454" t="s">
        <v>692</v>
      </c>
      <c r="K185" s="454"/>
      <c r="L185" s="612">
        <v>0</v>
      </c>
      <c r="M185" s="612">
        <v>0</v>
      </c>
      <c r="N185" s="612">
        <v>0</v>
      </c>
      <c r="O185" s="612">
        <v>0</v>
      </c>
      <c r="P185" s="612">
        <v>0</v>
      </c>
      <c r="Q185" s="612">
        <v>0</v>
      </c>
      <c r="R185" s="612">
        <v>0</v>
      </c>
      <c r="S185" s="612">
        <v>0</v>
      </c>
      <c r="T185" s="612">
        <v>0</v>
      </c>
      <c r="U185" s="612">
        <v>0</v>
      </c>
      <c r="V185" s="612">
        <v>0</v>
      </c>
      <c r="W185" s="612">
        <v>0</v>
      </c>
      <c r="X185" s="612">
        <v>0</v>
      </c>
      <c r="Y185" s="612">
        <v>0</v>
      </c>
      <c r="Z185" s="612">
        <v>0</v>
      </c>
      <c r="AA185" s="612">
        <v>0</v>
      </c>
      <c r="AB185" s="612">
        <v>0</v>
      </c>
      <c r="AC185" s="612">
        <v>0</v>
      </c>
      <c r="AD185" s="612">
        <v>0</v>
      </c>
      <c r="AE185" s="612">
        <v>0</v>
      </c>
      <c r="AF185" s="612">
        <v>0</v>
      </c>
      <c r="AG185" s="612">
        <v>0</v>
      </c>
      <c r="AH185" s="612">
        <v>0</v>
      </c>
      <c r="AI185" s="612">
        <v>0</v>
      </c>
      <c r="AJ185" s="612">
        <v>0</v>
      </c>
      <c r="AK185" s="612">
        <v>0</v>
      </c>
      <c r="AL185" s="612">
        <v>0</v>
      </c>
      <c r="AM185" s="612">
        <v>0</v>
      </c>
      <c r="AN185" s="612">
        <v>0</v>
      </c>
      <c r="AO185" s="612">
        <v>0</v>
      </c>
      <c r="AP185" s="612">
        <v>0</v>
      </c>
      <c r="AQ185" s="612">
        <v>0</v>
      </c>
      <c r="AR185" s="612">
        <v>0</v>
      </c>
      <c r="AS185" s="612">
        <v>0</v>
      </c>
      <c r="AT185" s="612">
        <v>0</v>
      </c>
      <c r="AU185" s="612">
        <v>0</v>
      </c>
      <c r="AV185" s="612">
        <v>0</v>
      </c>
      <c r="AW185" s="612">
        <v>0</v>
      </c>
      <c r="AX185" s="612">
        <v>0</v>
      </c>
      <c r="AY185" s="612">
        <v>0</v>
      </c>
      <c r="AZ185" s="612">
        <v>0</v>
      </c>
      <c r="BA185" s="612">
        <v>0</v>
      </c>
      <c r="BB185" s="612">
        <v>0</v>
      </c>
      <c r="BC185" s="612">
        <v>0</v>
      </c>
      <c r="BD185" s="612">
        <v>0</v>
      </c>
      <c r="BE185" s="612">
        <v>0</v>
      </c>
      <c r="BF185" s="612">
        <v>0</v>
      </c>
      <c r="BG185" s="612">
        <v>0</v>
      </c>
      <c r="BH185" s="612">
        <v>0</v>
      </c>
      <c r="BI185" s="612">
        <v>0</v>
      </c>
      <c r="BJ185" s="612">
        <v>0</v>
      </c>
      <c r="BK185" s="612">
        <v>0</v>
      </c>
      <c r="BL185" s="612">
        <v>0</v>
      </c>
      <c r="BM185" s="612">
        <v>0</v>
      </c>
      <c r="BN185" s="612">
        <v>0</v>
      </c>
      <c r="BO185" s="612">
        <v>0</v>
      </c>
      <c r="BP185" s="612">
        <v>0</v>
      </c>
      <c r="BQ185" s="612">
        <v>0</v>
      </c>
      <c r="BR185" s="612">
        <v>0</v>
      </c>
      <c r="BS185" s="612">
        <v>0</v>
      </c>
      <c r="BT185" s="612">
        <v>0</v>
      </c>
      <c r="BU185" s="612">
        <v>0</v>
      </c>
      <c r="BV185" s="612">
        <v>0</v>
      </c>
      <c r="BW185" s="612">
        <v>0</v>
      </c>
      <c r="BX185" s="612">
        <v>0</v>
      </c>
      <c r="BY185" s="612">
        <v>0</v>
      </c>
      <c r="BZ185" s="612">
        <v>0</v>
      </c>
      <c r="CA185" s="612">
        <v>0</v>
      </c>
      <c r="CB185" s="612">
        <v>0</v>
      </c>
      <c r="CC185" s="612">
        <v>0</v>
      </c>
      <c r="CD185" s="612">
        <v>0</v>
      </c>
      <c r="CE185" s="612">
        <v>0</v>
      </c>
      <c r="CF185" s="612">
        <v>0</v>
      </c>
      <c r="CG185" s="612">
        <v>0</v>
      </c>
      <c r="CH185" s="612">
        <v>0</v>
      </c>
      <c r="CI185" s="612">
        <v>0</v>
      </c>
      <c r="CJ185" s="612">
        <v>0</v>
      </c>
      <c r="CK185" s="612">
        <v>0</v>
      </c>
      <c r="CL185" s="612">
        <v>0</v>
      </c>
      <c r="CM185" s="612">
        <v>0</v>
      </c>
      <c r="CN185" s="612">
        <v>0</v>
      </c>
      <c r="CO185" s="612">
        <v>0</v>
      </c>
      <c r="CP185" s="612">
        <v>0</v>
      </c>
      <c r="CQ185" s="612">
        <v>0</v>
      </c>
      <c r="CR185" s="612">
        <v>0</v>
      </c>
      <c r="CS185" s="612">
        <v>0</v>
      </c>
      <c r="CT185" s="612">
        <v>0</v>
      </c>
      <c r="CU185" s="612">
        <v>0</v>
      </c>
      <c r="CV185" s="612">
        <v>0</v>
      </c>
      <c r="CW185" s="612">
        <v>0</v>
      </c>
      <c r="CX185" s="612">
        <v>0</v>
      </c>
      <c r="CY185" s="612">
        <v>0</v>
      </c>
      <c r="CZ185" s="612">
        <v>0</v>
      </c>
      <c r="DA185" s="612">
        <v>0</v>
      </c>
      <c r="DB185" s="612">
        <v>0</v>
      </c>
      <c r="DC185" s="612">
        <v>0</v>
      </c>
      <c r="DD185" s="612">
        <v>0</v>
      </c>
      <c r="DE185" s="612">
        <v>0</v>
      </c>
      <c r="DF185" s="612">
        <v>0</v>
      </c>
      <c r="DG185" s="612">
        <v>0</v>
      </c>
      <c r="DH185" s="612">
        <v>0</v>
      </c>
      <c r="DI185" s="612">
        <v>0</v>
      </c>
      <c r="DJ185" s="612">
        <v>0</v>
      </c>
      <c r="DK185" s="612">
        <v>0</v>
      </c>
      <c r="DL185" s="612">
        <v>0</v>
      </c>
      <c r="DM185" s="612">
        <v>0</v>
      </c>
      <c r="DN185" s="612">
        <v>0</v>
      </c>
      <c r="DO185" s="612">
        <v>0</v>
      </c>
      <c r="DP185" s="612">
        <v>0</v>
      </c>
      <c r="DQ185" s="612">
        <v>0</v>
      </c>
      <c r="DR185" s="612">
        <v>0</v>
      </c>
      <c r="DS185" s="612">
        <v>0</v>
      </c>
      <c r="DT185" s="612">
        <v>0</v>
      </c>
      <c r="DU185" s="612">
        <v>0</v>
      </c>
      <c r="DV185" s="612">
        <v>0</v>
      </c>
      <c r="DW185" s="612">
        <v>0</v>
      </c>
      <c r="DX185" s="612">
        <v>0</v>
      </c>
      <c r="DY185" s="612">
        <v>0</v>
      </c>
      <c r="DZ185" s="612">
        <v>0</v>
      </c>
      <c r="EA185" s="612">
        <v>0</v>
      </c>
      <c r="EB185" s="612">
        <v>0</v>
      </c>
      <c r="EC185" s="612">
        <v>0</v>
      </c>
      <c r="ED185" s="612">
        <v>0</v>
      </c>
      <c r="EE185" s="612">
        <v>0</v>
      </c>
      <c r="EF185" s="612">
        <v>0</v>
      </c>
      <c r="EG185" s="612">
        <v>0</v>
      </c>
      <c r="EH185" s="612">
        <v>0</v>
      </c>
      <c r="EI185" s="612">
        <v>0</v>
      </c>
      <c r="EJ185" s="612">
        <v>0</v>
      </c>
      <c r="EK185" s="612">
        <v>0</v>
      </c>
      <c r="EL185" s="612">
        <v>0</v>
      </c>
      <c r="EM185" s="612">
        <v>0</v>
      </c>
      <c r="EN185" s="612">
        <v>0</v>
      </c>
      <c r="EO185" s="612">
        <v>0</v>
      </c>
      <c r="EP185" s="612">
        <v>0</v>
      </c>
      <c r="EQ185" s="612">
        <v>0</v>
      </c>
      <c r="ER185" s="612">
        <v>0</v>
      </c>
      <c r="ES185" s="612">
        <v>0</v>
      </c>
      <c r="ET185" s="612">
        <v>0</v>
      </c>
      <c r="EU185" s="612">
        <v>0</v>
      </c>
      <c r="EV185" s="612">
        <v>0</v>
      </c>
      <c r="EW185" s="612">
        <v>0</v>
      </c>
      <c r="EX185" s="612">
        <v>0</v>
      </c>
      <c r="EY185" s="612">
        <v>0</v>
      </c>
      <c r="EZ185" s="612">
        <v>0</v>
      </c>
      <c r="FA185" s="612">
        <v>0</v>
      </c>
      <c r="FB185" s="612">
        <v>0</v>
      </c>
      <c r="FC185" s="612">
        <v>0</v>
      </c>
      <c r="FD185" s="612">
        <v>0</v>
      </c>
      <c r="FE185" s="612">
        <v>0</v>
      </c>
      <c r="FF185" s="612">
        <v>0</v>
      </c>
      <c r="FG185" s="612">
        <v>0</v>
      </c>
      <c r="FH185" s="612">
        <v>0</v>
      </c>
      <c r="FI185" s="612">
        <v>0</v>
      </c>
      <c r="FJ185" s="612">
        <v>0</v>
      </c>
      <c r="FK185" s="612">
        <v>0</v>
      </c>
      <c r="FL185" s="612">
        <v>0</v>
      </c>
      <c r="FM185" s="612">
        <v>0</v>
      </c>
      <c r="FN185" s="612">
        <v>0</v>
      </c>
      <c r="FO185" s="612">
        <v>0</v>
      </c>
      <c r="FP185" s="612">
        <v>0</v>
      </c>
      <c r="FQ185" s="612">
        <v>0</v>
      </c>
      <c r="FR185" s="612">
        <v>0</v>
      </c>
      <c r="FS185" s="612">
        <v>0</v>
      </c>
      <c r="FT185" s="612">
        <v>0</v>
      </c>
      <c r="FU185" s="612">
        <v>0</v>
      </c>
      <c r="FV185" s="612">
        <v>0</v>
      </c>
      <c r="FW185" s="612">
        <v>0</v>
      </c>
      <c r="FX185" s="612">
        <v>0</v>
      </c>
      <c r="FY185" s="612">
        <v>0</v>
      </c>
      <c r="FZ185" s="612">
        <v>0</v>
      </c>
      <c r="GA185" s="612">
        <v>0</v>
      </c>
      <c r="GB185" s="612">
        <v>0</v>
      </c>
      <c r="GC185" s="612">
        <v>0</v>
      </c>
      <c r="GD185" s="612">
        <v>0</v>
      </c>
      <c r="GE185" s="612">
        <v>0</v>
      </c>
      <c r="GF185" s="612">
        <v>0</v>
      </c>
      <c r="GG185" s="612">
        <v>0</v>
      </c>
      <c r="GH185" s="612">
        <v>0</v>
      </c>
      <c r="GI185" s="612">
        <v>0</v>
      </c>
      <c r="GJ185" s="612">
        <v>0</v>
      </c>
      <c r="GK185" s="612">
        <v>0</v>
      </c>
      <c r="GL185" s="612">
        <v>0</v>
      </c>
      <c r="GM185" s="612">
        <v>0</v>
      </c>
      <c r="GN185" s="612">
        <v>0</v>
      </c>
      <c r="GO185" s="612">
        <v>0</v>
      </c>
      <c r="GP185" s="612">
        <v>0</v>
      </c>
      <c r="GQ185" s="612">
        <v>0</v>
      </c>
      <c r="GR185" s="612">
        <v>0</v>
      </c>
      <c r="GS185" s="612">
        <v>0</v>
      </c>
      <c r="GT185" s="612">
        <v>0</v>
      </c>
      <c r="GU185" s="612">
        <v>0</v>
      </c>
      <c r="GV185" s="612">
        <v>0</v>
      </c>
      <c r="GW185" s="612">
        <v>0</v>
      </c>
      <c r="GX185" s="612">
        <v>0</v>
      </c>
      <c r="GY185" s="612">
        <v>0</v>
      </c>
      <c r="GZ185" s="612">
        <v>0</v>
      </c>
      <c r="HA185" s="612">
        <v>0</v>
      </c>
      <c r="HB185" s="612">
        <v>0</v>
      </c>
      <c r="HC185" s="612">
        <v>0</v>
      </c>
      <c r="HD185" s="612">
        <v>0</v>
      </c>
      <c r="HE185" s="612">
        <v>0</v>
      </c>
      <c r="HF185" s="612">
        <v>0</v>
      </c>
      <c r="HG185" s="612">
        <v>0</v>
      </c>
      <c r="HH185" s="612">
        <v>0</v>
      </c>
      <c r="HI185" s="612">
        <v>0</v>
      </c>
      <c r="HJ185" s="612">
        <v>0</v>
      </c>
      <c r="HK185" s="612">
        <v>0</v>
      </c>
      <c r="HL185" s="612">
        <v>0</v>
      </c>
      <c r="HM185" s="612">
        <v>0</v>
      </c>
      <c r="HN185" s="612">
        <v>0</v>
      </c>
      <c r="HO185" s="612">
        <v>0</v>
      </c>
      <c r="HP185" s="612">
        <v>0</v>
      </c>
      <c r="HQ185" s="612">
        <v>0</v>
      </c>
      <c r="HR185" s="612">
        <v>0</v>
      </c>
      <c r="HS185" s="612">
        <v>0</v>
      </c>
      <c r="HT185" s="612">
        <v>0</v>
      </c>
      <c r="HU185" s="612">
        <v>0</v>
      </c>
      <c r="HV185" s="612">
        <v>0</v>
      </c>
      <c r="HW185" s="612">
        <v>0</v>
      </c>
      <c r="HX185" s="612">
        <v>0</v>
      </c>
      <c r="HY185" s="612">
        <v>0</v>
      </c>
      <c r="HZ185" s="612">
        <v>0</v>
      </c>
      <c r="IA185" s="612">
        <v>0</v>
      </c>
      <c r="IB185" s="612">
        <v>0</v>
      </c>
      <c r="IC185" s="612">
        <v>0</v>
      </c>
      <c r="ID185" s="612">
        <v>0</v>
      </c>
      <c r="IE185" s="612">
        <v>0</v>
      </c>
      <c r="IF185" s="612">
        <v>0</v>
      </c>
      <c r="IG185" s="612">
        <v>0</v>
      </c>
      <c r="IH185" s="612">
        <v>0</v>
      </c>
      <c r="II185" s="612">
        <v>0</v>
      </c>
      <c r="IJ185" s="612">
        <v>0</v>
      </c>
      <c r="IK185" s="612">
        <v>0</v>
      </c>
      <c r="IL185" s="612">
        <v>0</v>
      </c>
      <c r="IM185" s="612">
        <v>0</v>
      </c>
      <c r="IN185" s="612">
        <v>0</v>
      </c>
      <c r="IO185" s="612">
        <v>0</v>
      </c>
      <c r="IP185" s="612">
        <v>0</v>
      </c>
      <c r="IQ185" s="612">
        <v>0</v>
      </c>
      <c r="IR185" s="612">
        <v>0</v>
      </c>
      <c r="IS185" s="612">
        <v>0</v>
      </c>
      <c r="IT185" s="612">
        <v>0</v>
      </c>
      <c r="IU185" s="612">
        <v>0</v>
      </c>
      <c r="IV185" s="612">
        <v>0</v>
      </c>
      <c r="IW185" s="612">
        <v>0</v>
      </c>
      <c r="IX185" s="612">
        <v>0</v>
      </c>
      <c r="IY185" s="612">
        <v>0</v>
      </c>
      <c r="IZ185" s="612">
        <v>0</v>
      </c>
      <c r="JA185" s="612">
        <v>0</v>
      </c>
      <c r="JB185" s="612">
        <v>0</v>
      </c>
      <c r="JC185" s="612">
        <v>0</v>
      </c>
      <c r="JD185" s="612">
        <v>0</v>
      </c>
      <c r="JE185" s="612">
        <v>0</v>
      </c>
      <c r="JF185" s="612">
        <v>0</v>
      </c>
      <c r="JG185" s="612">
        <v>0</v>
      </c>
      <c r="JH185" s="612">
        <v>0</v>
      </c>
      <c r="JI185" s="612">
        <v>0</v>
      </c>
      <c r="JJ185" s="612">
        <v>0</v>
      </c>
      <c r="JK185" s="612">
        <v>0</v>
      </c>
      <c r="JL185" s="612">
        <v>0</v>
      </c>
      <c r="JM185" s="612">
        <v>0</v>
      </c>
      <c r="JN185" s="612">
        <v>0</v>
      </c>
      <c r="JO185" s="612">
        <v>0</v>
      </c>
      <c r="JP185" s="612">
        <v>0</v>
      </c>
      <c r="JQ185" s="612">
        <v>0</v>
      </c>
      <c r="JR185" s="612">
        <v>0</v>
      </c>
      <c r="JS185" s="612">
        <v>0</v>
      </c>
      <c r="JT185" s="612">
        <v>0</v>
      </c>
      <c r="JU185" s="612">
        <v>0</v>
      </c>
      <c r="JV185" s="612">
        <v>0</v>
      </c>
      <c r="JW185" s="612">
        <v>0</v>
      </c>
      <c r="JX185" s="612">
        <v>0</v>
      </c>
      <c r="JY185" s="612">
        <v>0</v>
      </c>
      <c r="JZ185" s="612">
        <v>0</v>
      </c>
      <c r="KA185" s="612">
        <v>0</v>
      </c>
      <c r="KB185" s="612">
        <v>0</v>
      </c>
      <c r="KC185" s="612">
        <v>0</v>
      </c>
      <c r="KD185" s="612">
        <v>0</v>
      </c>
      <c r="KE185" s="612">
        <v>0</v>
      </c>
      <c r="KF185" s="612">
        <v>0</v>
      </c>
      <c r="KG185" s="612">
        <v>0</v>
      </c>
      <c r="KH185" s="612">
        <v>0</v>
      </c>
      <c r="KI185" s="612">
        <v>0</v>
      </c>
      <c r="KJ185" s="612">
        <v>0</v>
      </c>
      <c r="KK185" s="612">
        <v>0</v>
      </c>
      <c r="KL185" s="612">
        <v>0</v>
      </c>
      <c r="KM185" s="612">
        <v>0</v>
      </c>
      <c r="KN185" s="612">
        <v>0</v>
      </c>
      <c r="KO185" s="612">
        <v>0</v>
      </c>
      <c r="KP185" s="612">
        <v>0</v>
      </c>
      <c r="KQ185" s="612">
        <v>0</v>
      </c>
      <c r="KR185" s="612">
        <v>0</v>
      </c>
      <c r="KS185" s="612">
        <v>0</v>
      </c>
      <c r="KT185" s="612">
        <v>0</v>
      </c>
      <c r="KU185" s="612">
        <v>0</v>
      </c>
      <c r="KV185" s="612">
        <v>0</v>
      </c>
      <c r="KW185" s="612">
        <v>0</v>
      </c>
      <c r="KX185" s="612">
        <v>0</v>
      </c>
      <c r="KY185" s="612">
        <v>0</v>
      </c>
      <c r="KZ185" s="612">
        <v>0</v>
      </c>
      <c r="LA185" s="612">
        <v>0</v>
      </c>
      <c r="LB185" s="612">
        <v>0</v>
      </c>
      <c r="LC185" s="612">
        <v>0</v>
      </c>
      <c r="LD185" s="612">
        <v>0</v>
      </c>
      <c r="LE185" s="612">
        <v>0</v>
      </c>
      <c r="LF185" s="612">
        <v>0</v>
      </c>
      <c r="LG185" s="612">
        <v>0</v>
      </c>
      <c r="LH185" s="612">
        <v>0</v>
      </c>
      <c r="LI185" s="612">
        <v>0</v>
      </c>
      <c r="LJ185" s="612">
        <v>0</v>
      </c>
      <c r="LK185" s="612">
        <v>0</v>
      </c>
      <c r="LL185" s="612">
        <v>0</v>
      </c>
      <c r="LM185" s="612">
        <v>0</v>
      </c>
      <c r="LN185" s="612">
        <v>0</v>
      </c>
      <c r="LO185" s="612">
        <v>0</v>
      </c>
      <c r="LP185" s="612">
        <v>0</v>
      </c>
      <c r="LQ185" s="612">
        <v>0</v>
      </c>
      <c r="LR185" s="612">
        <v>0</v>
      </c>
      <c r="LS185" s="612">
        <v>0</v>
      </c>
      <c r="LT185" s="612">
        <v>0</v>
      </c>
      <c r="LU185" s="612">
        <v>0</v>
      </c>
      <c r="LV185" s="612">
        <v>0</v>
      </c>
      <c r="LW185" s="612">
        <v>0</v>
      </c>
      <c r="LX185" s="612">
        <v>0</v>
      </c>
      <c r="LY185" s="612">
        <v>0</v>
      </c>
      <c r="LZ185" s="612">
        <v>0</v>
      </c>
      <c r="MA185" s="612">
        <v>0</v>
      </c>
      <c r="MB185" s="612">
        <v>0</v>
      </c>
      <c r="MC185" s="612">
        <v>0</v>
      </c>
      <c r="MD185" s="612">
        <v>0</v>
      </c>
      <c r="ME185" s="612">
        <v>0</v>
      </c>
      <c r="MF185" s="612">
        <v>0</v>
      </c>
      <c r="MG185" s="612">
        <v>0</v>
      </c>
      <c r="MH185" s="612">
        <v>0</v>
      </c>
      <c r="MI185" s="612">
        <v>0</v>
      </c>
      <c r="MJ185" s="612">
        <v>0</v>
      </c>
      <c r="MK185" s="612">
        <v>0</v>
      </c>
      <c r="ML185" s="612">
        <v>0</v>
      </c>
      <c r="MM185" s="612">
        <v>0</v>
      </c>
      <c r="MN185" s="612">
        <v>0</v>
      </c>
      <c r="MO185" s="612">
        <v>0</v>
      </c>
      <c r="MP185" s="612">
        <v>0</v>
      </c>
      <c r="MQ185" s="612">
        <v>0</v>
      </c>
      <c r="MR185" s="612">
        <v>0</v>
      </c>
      <c r="MS185" s="612">
        <v>0</v>
      </c>
      <c r="MT185" s="612">
        <v>0</v>
      </c>
      <c r="MU185" s="612">
        <v>0</v>
      </c>
      <c r="MV185" s="612">
        <v>0</v>
      </c>
      <c r="MW185" s="612">
        <v>0</v>
      </c>
      <c r="MX185" s="612">
        <v>0</v>
      </c>
      <c r="MY185" s="612">
        <v>0</v>
      </c>
      <c r="MZ185" s="612">
        <v>0</v>
      </c>
      <c r="NA185" s="612">
        <v>0</v>
      </c>
      <c r="NB185" s="612">
        <v>0</v>
      </c>
      <c r="NC185" s="612">
        <v>0</v>
      </c>
      <c r="ND185" s="612">
        <v>0</v>
      </c>
      <c r="NE185" s="612">
        <v>0</v>
      </c>
      <c r="NF185" s="612">
        <v>0</v>
      </c>
      <c r="NG185" s="612">
        <v>0</v>
      </c>
      <c r="NH185" s="612">
        <v>0</v>
      </c>
      <c r="NI185" s="612">
        <v>0</v>
      </c>
      <c r="NJ185" s="612">
        <v>0</v>
      </c>
      <c r="NK185" s="612">
        <v>0</v>
      </c>
      <c r="NL185" s="612">
        <v>0</v>
      </c>
      <c r="NM185" s="612">
        <v>0</v>
      </c>
      <c r="NN185" s="612">
        <v>0</v>
      </c>
      <c r="NO185" s="612">
        <v>0</v>
      </c>
      <c r="NP185" s="612">
        <v>0</v>
      </c>
      <c r="NQ185" s="612">
        <v>0</v>
      </c>
      <c r="NR185" s="612">
        <v>0</v>
      </c>
      <c r="NS185" s="612">
        <v>0</v>
      </c>
      <c r="NT185" s="612">
        <v>0</v>
      </c>
      <c r="NU185" s="612">
        <v>0</v>
      </c>
      <c r="NV185" s="612">
        <v>0</v>
      </c>
      <c r="NW185" s="612">
        <v>0</v>
      </c>
      <c r="NX185" s="612">
        <v>0</v>
      </c>
      <c r="NY185" s="612">
        <v>0</v>
      </c>
      <c r="NZ185" s="612">
        <v>0</v>
      </c>
      <c r="OA185" s="612">
        <v>0</v>
      </c>
      <c r="OB185" s="612">
        <v>0</v>
      </c>
      <c r="OC185" s="612">
        <v>0</v>
      </c>
      <c r="OD185" s="612">
        <v>0</v>
      </c>
      <c r="OE185" s="612">
        <v>0</v>
      </c>
      <c r="OF185" s="612">
        <v>0</v>
      </c>
      <c r="OG185" s="612">
        <v>0</v>
      </c>
      <c r="OH185" s="612">
        <v>0</v>
      </c>
      <c r="OI185" s="612">
        <v>0</v>
      </c>
      <c r="OJ185" s="612">
        <v>0</v>
      </c>
      <c r="OK185" s="612">
        <v>0</v>
      </c>
      <c r="OL185" s="612">
        <v>0</v>
      </c>
      <c r="OM185" s="612">
        <v>0</v>
      </c>
      <c r="ON185" s="612">
        <v>0</v>
      </c>
      <c r="OO185" s="612">
        <v>0</v>
      </c>
      <c r="OP185" s="612">
        <v>0</v>
      </c>
      <c r="OQ185" s="612">
        <v>0</v>
      </c>
      <c r="OR185" s="612">
        <v>0</v>
      </c>
      <c r="OS185" s="612">
        <v>0</v>
      </c>
      <c r="OT185" s="612">
        <v>0</v>
      </c>
      <c r="OU185" s="612">
        <v>0</v>
      </c>
      <c r="OV185" s="612">
        <v>0</v>
      </c>
      <c r="OW185" s="612">
        <v>0</v>
      </c>
      <c r="OX185" s="612">
        <v>0</v>
      </c>
      <c r="OY185" s="612">
        <v>0</v>
      </c>
      <c r="OZ185" s="612">
        <v>0</v>
      </c>
      <c r="PA185" s="612">
        <v>0</v>
      </c>
      <c r="PB185" s="612">
        <v>0</v>
      </c>
      <c r="PC185" s="612">
        <v>0</v>
      </c>
      <c r="PD185" s="612">
        <v>0</v>
      </c>
      <c r="PE185" s="612">
        <v>0</v>
      </c>
      <c r="PF185" s="612">
        <v>0</v>
      </c>
      <c r="PG185" s="612">
        <v>0</v>
      </c>
      <c r="PH185" s="612">
        <v>0</v>
      </c>
      <c r="PI185" s="612">
        <v>0</v>
      </c>
      <c r="PJ185" s="612">
        <v>0</v>
      </c>
      <c r="PK185" s="612">
        <v>0</v>
      </c>
      <c r="PL185" s="612">
        <v>0</v>
      </c>
      <c r="PM185" s="612">
        <v>0</v>
      </c>
      <c r="PN185" s="612">
        <v>0</v>
      </c>
      <c r="PO185" s="612">
        <v>0</v>
      </c>
      <c r="PP185" s="612">
        <v>0</v>
      </c>
      <c r="PQ185" s="612">
        <v>0</v>
      </c>
      <c r="PR185" s="612">
        <v>0</v>
      </c>
      <c r="PS185" s="612">
        <v>0</v>
      </c>
      <c r="PT185" s="612">
        <v>0</v>
      </c>
      <c r="PU185" s="612">
        <v>0</v>
      </c>
      <c r="PV185" s="612">
        <v>0</v>
      </c>
      <c r="PW185" s="612">
        <v>0</v>
      </c>
      <c r="PX185" s="612">
        <v>0</v>
      </c>
      <c r="PY185" s="612">
        <v>0</v>
      </c>
      <c r="PZ185" s="612">
        <v>0</v>
      </c>
      <c r="QA185" s="612">
        <v>0</v>
      </c>
      <c r="QB185" s="612">
        <v>0</v>
      </c>
      <c r="QC185" s="612">
        <v>0</v>
      </c>
      <c r="QD185" s="612">
        <v>0</v>
      </c>
      <c r="QE185" s="612">
        <v>0</v>
      </c>
      <c r="QF185" s="612">
        <v>0</v>
      </c>
      <c r="QG185" s="612">
        <v>0</v>
      </c>
      <c r="QH185" s="612">
        <v>0</v>
      </c>
      <c r="QI185" s="612">
        <v>0</v>
      </c>
      <c r="QJ185" s="612">
        <v>0</v>
      </c>
      <c r="QK185" s="612">
        <v>0</v>
      </c>
      <c r="QL185" s="612">
        <v>0</v>
      </c>
      <c r="QM185" s="612">
        <v>0</v>
      </c>
      <c r="QN185" s="612">
        <v>0</v>
      </c>
      <c r="QO185" s="612">
        <v>0</v>
      </c>
      <c r="QP185" s="612">
        <v>0</v>
      </c>
      <c r="QQ185" s="612">
        <v>0</v>
      </c>
      <c r="QR185" s="612">
        <v>0</v>
      </c>
      <c r="QS185" s="612">
        <v>0</v>
      </c>
      <c r="QT185" s="612">
        <v>0</v>
      </c>
      <c r="QU185" s="612">
        <v>0</v>
      </c>
      <c r="QV185" s="612">
        <v>0</v>
      </c>
      <c r="QW185" s="612">
        <v>0</v>
      </c>
      <c r="QX185" s="612">
        <v>0</v>
      </c>
      <c r="QY185" s="612">
        <v>0</v>
      </c>
      <c r="QZ185" s="612">
        <v>0</v>
      </c>
      <c r="RA185" s="612">
        <v>0</v>
      </c>
      <c r="RB185" s="612">
        <v>0</v>
      </c>
      <c r="RC185" s="612">
        <v>0</v>
      </c>
      <c r="RD185" s="612">
        <v>0</v>
      </c>
      <c r="RE185" s="612">
        <v>0</v>
      </c>
      <c r="RF185" s="612">
        <v>0</v>
      </c>
      <c r="RG185" s="612">
        <v>0</v>
      </c>
      <c r="RH185" s="612">
        <v>0</v>
      </c>
      <c r="RI185" s="612">
        <v>0</v>
      </c>
      <c r="RJ185" s="612">
        <v>0</v>
      </c>
      <c r="RK185" s="612">
        <v>0</v>
      </c>
      <c r="RL185" s="612">
        <v>0</v>
      </c>
      <c r="RM185" s="612">
        <v>0</v>
      </c>
      <c r="RN185" s="612">
        <v>0</v>
      </c>
      <c r="RO185" s="612">
        <v>0</v>
      </c>
      <c r="RP185" s="612">
        <v>0</v>
      </c>
      <c r="RQ185" s="612">
        <v>0</v>
      </c>
      <c r="RR185" s="612">
        <v>0</v>
      </c>
      <c r="RS185" s="612">
        <v>0</v>
      </c>
      <c r="RT185" s="612">
        <v>0</v>
      </c>
      <c r="RU185" s="612">
        <v>0</v>
      </c>
      <c r="RV185" s="612">
        <v>0</v>
      </c>
      <c r="RW185" s="612">
        <v>0</v>
      </c>
      <c r="RX185" s="612">
        <v>0</v>
      </c>
      <c r="RY185" s="612">
        <v>0</v>
      </c>
      <c r="RZ185" s="612">
        <v>0</v>
      </c>
      <c r="SA185" s="612">
        <v>0</v>
      </c>
      <c r="SB185" s="612">
        <v>0</v>
      </c>
      <c r="SC185" s="612">
        <v>0</v>
      </c>
      <c r="SD185" s="612">
        <v>0</v>
      </c>
      <c r="SE185" s="612">
        <v>0</v>
      </c>
      <c r="SF185" s="612">
        <v>0</v>
      </c>
      <c r="SG185" s="612">
        <v>0</v>
      </c>
      <c r="SH185" s="612">
        <v>0</v>
      </c>
      <c r="SI185" s="612">
        <v>0</v>
      </c>
      <c r="SJ185" s="612">
        <v>0</v>
      </c>
      <c r="SK185" s="267">
        <f t="shared" si="420"/>
        <v>0</v>
      </c>
      <c r="SL185" s="254"/>
      <c r="SM185" s="242"/>
      <c r="SN185" s="242"/>
      <c r="SO185" s="242"/>
    </row>
    <row r="186" spans="1:509" outlineLevel="3" x14ac:dyDescent="0.35">
      <c r="A186" s="242"/>
      <c r="B186" s="251"/>
      <c r="C186" s="438">
        <f>INT($C$29)+3</f>
        <v>4</v>
      </c>
      <c r="D186" s="267"/>
      <c r="E186" s="316">
        <f t="shared" si="402"/>
        <v>45</v>
      </c>
      <c r="F186" s="322"/>
      <c r="G186" s="322"/>
      <c r="H186" s="267"/>
      <c r="I186" s="493"/>
      <c r="J186" s="493" t="s">
        <v>693</v>
      </c>
      <c r="K186" s="493"/>
      <c r="L186" s="614">
        <v>0</v>
      </c>
      <c r="M186" s="614">
        <v>0</v>
      </c>
      <c r="N186" s="614">
        <v>0</v>
      </c>
      <c r="O186" s="614">
        <v>0</v>
      </c>
      <c r="P186" s="614">
        <v>0</v>
      </c>
      <c r="Q186" s="614">
        <v>0</v>
      </c>
      <c r="R186" s="614">
        <v>0</v>
      </c>
      <c r="S186" s="614">
        <v>0</v>
      </c>
      <c r="T186" s="614">
        <v>0</v>
      </c>
      <c r="U186" s="614">
        <v>0</v>
      </c>
      <c r="V186" s="614">
        <v>0</v>
      </c>
      <c r="W186" s="614">
        <v>0</v>
      </c>
      <c r="X186" s="614">
        <v>0</v>
      </c>
      <c r="Y186" s="614">
        <v>0</v>
      </c>
      <c r="Z186" s="614">
        <v>0</v>
      </c>
      <c r="AA186" s="614">
        <v>0</v>
      </c>
      <c r="AB186" s="614">
        <v>0</v>
      </c>
      <c r="AC186" s="614">
        <v>0</v>
      </c>
      <c r="AD186" s="614">
        <v>0</v>
      </c>
      <c r="AE186" s="614">
        <v>0</v>
      </c>
      <c r="AF186" s="614">
        <v>0</v>
      </c>
      <c r="AG186" s="614">
        <v>0</v>
      </c>
      <c r="AH186" s="614">
        <v>0</v>
      </c>
      <c r="AI186" s="614">
        <v>0</v>
      </c>
      <c r="AJ186" s="614">
        <v>0</v>
      </c>
      <c r="AK186" s="614">
        <v>0</v>
      </c>
      <c r="AL186" s="614">
        <v>0</v>
      </c>
      <c r="AM186" s="614">
        <v>0</v>
      </c>
      <c r="AN186" s="614">
        <v>0</v>
      </c>
      <c r="AO186" s="614">
        <v>0</v>
      </c>
      <c r="AP186" s="614">
        <v>0</v>
      </c>
      <c r="AQ186" s="614">
        <v>0</v>
      </c>
      <c r="AR186" s="614">
        <v>0</v>
      </c>
      <c r="AS186" s="614">
        <v>0</v>
      </c>
      <c r="AT186" s="614">
        <v>0</v>
      </c>
      <c r="AU186" s="614">
        <v>0</v>
      </c>
      <c r="AV186" s="614">
        <v>0</v>
      </c>
      <c r="AW186" s="614">
        <v>0</v>
      </c>
      <c r="AX186" s="614">
        <v>0</v>
      </c>
      <c r="AY186" s="614">
        <v>0</v>
      </c>
      <c r="AZ186" s="614">
        <v>0</v>
      </c>
      <c r="BA186" s="614">
        <v>0</v>
      </c>
      <c r="BB186" s="614">
        <v>0</v>
      </c>
      <c r="BC186" s="614">
        <v>0</v>
      </c>
      <c r="BD186" s="614">
        <v>0</v>
      </c>
      <c r="BE186" s="614">
        <v>0</v>
      </c>
      <c r="BF186" s="614">
        <v>0</v>
      </c>
      <c r="BG186" s="614">
        <v>0</v>
      </c>
      <c r="BH186" s="614">
        <v>0</v>
      </c>
      <c r="BI186" s="614">
        <v>0</v>
      </c>
      <c r="BJ186" s="614">
        <v>0</v>
      </c>
      <c r="BK186" s="614">
        <v>0</v>
      </c>
      <c r="BL186" s="614">
        <v>0</v>
      </c>
      <c r="BM186" s="614">
        <v>0</v>
      </c>
      <c r="BN186" s="614">
        <v>0</v>
      </c>
      <c r="BO186" s="614">
        <v>0</v>
      </c>
      <c r="BP186" s="614">
        <v>0</v>
      </c>
      <c r="BQ186" s="614">
        <v>0</v>
      </c>
      <c r="BR186" s="614">
        <v>0</v>
      </c>
      <c r="BS186" s="614">
        <v>0</v>
      </c>
      <c r="BT186" s="614">
        <v>0</v>
      </c>
      <c r="BU186" s="614">
        <v>0</v>
      </c>
      <c r="BV186" s="614">
        <v>0</v>
      </c>
      <c r="BW186" s="614">
        <v>0</v>
      </c>
      <c r="BX186" s="614">
        <v>0</v>
      </c>
      <c r="BY186" s="614">
        <v>0</v>
      </c>
      <c r="BZ186" s="614">
        <v>0</v>
      </c>
      <c r="CA186" s="614">
        <v>0</v>
      </c>
      <c r="CB186" s="614">
        <v>0</v>
      </c>
      <c r="CC186" s="614">
        <v>0</v>
      </c>
      <c r="CD186" s="614">
        <v>0</v>
      </c>
      <c r="CE186" s="614">
        <v>0</v>
      </c>
      <c r="CF186" s="614">
        <v>0</v>
      </c>
      <c r="CG186" s="614">
        <v>0</v>
      </c>
      <c r="CH186" s="614">
        <v>0</v>
      </c>
      <c r="CI186" s="614">
        <v>0</v>
      </c>
      <c r="CJ186" s="614">
        <v>0</v>
      </c>
      <c r="CK186" s="614">
        <v>0</v>
      </c>
      <c r="CL186" s="614">
        <v>0</v>
      </c>
      <c r="CM186" s="614">
        <v>0</v>
      </c>
      <c r="CN186" s="614">
        <v>0</v>
      </c>
      <c r="CO186" s="614">
        <v>0</v>
      </c>
      <c r="CP186" s="614">
        <v>0</v>
      </c>
      <c r="CQ186" s="614">
        <v>0</v>
      </c>
      <c r="CR186" s="614">
        <v>0</v>
      </c>
      <c r="CS186" s="614">
        <v>0</v>
      </c>
      <c r="CT186" s="614">
        <v>0</v>
      </c>
      <c r="CU186" s="614">
        <v>0</v>
      </c>
      <c r="CV186" s="614">
        <v>0</v>
      </c>
      <c r="CW186" s="614">
        <v>0</v>
      </c>
      <c r="CX186" s="614">
        <v>0</v>
      </c>
      <c r="CY186" s="614">
        <v>0</v>
      </c>
      <c r="CZ186" s="614">
        <v>0</v>
      </c>
      <c r="DA186" s="614">
        <v>0</v>
      </c>
      <c r="DB186" s="614">
        <v>0</v>
      </c>
      <c r="DC186" s="614">
        <v>0</v>
      </c>
      <c r="DD186" s="614">
        <v>0</v>
      </c>
      <c r="DE186" s="614">
        <v>0</v>
      </c>
      <c r="DF186" s="614">
        <v>0</v>
      </c>
      <c r="DG186" s="614">
        <v>0</v>
      </c>
      <c r="DH186" s="614">
        <v>0</v>
      </c>
      <c r="DI186" s="614">
        <v>0</v>
      </c>
      <c r="DJ186" s="614">
        <v>0</v>
      </c>
      <c r="DK186" s="614">
        <v>0</v>
      </c>
      <c r="DL186" s="614">
        <v>0</v>
      </c>
      <c r="DM186" s="614">
        <v>0</v>
      </c>
      <c r="DN186" s="614">
        <v>0</v>
      </c>
      <c r="DO186" s="614">
        <v>0</v>
      </c>
      <c r="DP186" s="614">
        <v>0</v>
      </c>
      <c r="DQ186" s="614">
        <v>0</v>
      </c>
      <c r="DR186" s="614">
        <v>0</v>
      </c>
      <c r="DS186" s="614">
        <v>0</v>
      </c>
      <c r="DT186" s="614">
        <v>0</v>
      </c>
      <c r="DU186" s="614">
        <v>0</v>
      </c>
      <c r="DV186" s="614">
        <v>0</v>
      </c>
      <c r="DW186" s="614">
        <v>0</v>
      </c>
      <c r="DX186" s="614">
        <v>0</v>
      </c>
      <c r="DY186" s="614">
        <v>0</v>
      </c>
      <c r="DZ186" s="614">
        <v>0</v>
      </c>
      <c r="EA186" s="614">
        <v>0</v>
      </c>
      <c r="EB186" s="614">
        <v>0</v>
      </c>
      <c r="EC186" s="614">
        <v>0</v>
      </c>
      <c r="ED186" s="614">
        <v>0</v>
      </c>
      <c r="EE186" s="614">
        <v>0</v>
      </c>
      <c r="EF186" s="614">
        <v>0</v>
      </c>
      <c r="EG186" s="614">
        <v>0</v>
      </c>
      <c r="EH186" s="614">
        <v>0</v>
      </c>
      <c r="EI186" s="614">
        <v>0</v>
      </c>
      <c r="EJ186" s="614">
        <v>0</v>
      </c>
      <c r="EK186" s="614">
        <v>0</v>
      </c>
      <c r="EL186" s="614">
        <v>0</v>
      </c>
      <c r="EM186" s="614">
        <v>0</v>
      </c>
      <c r="EN186" s="614">
        <v>0</v>
      </c>
      <c r="EO186" s="614">
        <v>0</v>
      </c>
      <c r="EP186" s="614">
        <v>0</v>
      </c>
      <c r="EQ186" s="614">
        <v>0</v>
      </c>
      <c r="ER186" s="614">
        <v>0</v>
      </c>
      <c r="ES186" s="614">
        <v>0</v>
      </c>
      <c r="ET186" s="614">
        <v>0</v>
      </c>
      <c r="EU186" s="614">
        <v>0</v>
      </c>
      <c r="EV186" s="614">
        <v>0</v>
      </c>
      <c r="EW186" s="614">
        <v>0</v>
      </c>
      <c r="EX186" s="614">
        <v>0</v>
      </c>
      <c r="EY186" s="614">
        <v>0</v>
      </c>
      <c r="EZ186" s="614">
        <v>0</v>
      </c>
      <c r="FA186" s="614">
        <v>0</v>
      </c>
      <c r="FB186" s="614">
        <v>0</v>
      </c>
      <c r="FC186" s="614">
        <v>0</v>
      </c>
      <c r="FD186" s="614">
        <v>0</v>
      </c>
      <c r="FE186" s="614">
        <v>0</v>
      </c>
      <c r="FF186" s="614">
        <v>0</v>
      </c>
      <c r="FG186" s="614">
        <v>0</v>
      </c>
      <c r="FH186" s="614">
        <v>0</v>
      </c>
      <c r="FI186" s="614">
        <v>0</v>
      </c>
      <c r="FJ186" s="614">
        <v>0</v>
      </c>
      <c r="FK186" s="614">
        <v>0</v>
      </c>
      <c r="FL186" s="614">
        <v>0</v>
      </c>
      <c r="FM186" s="614">
        <v>0</v>
      </c>
      <c r="FN186" s="614">
        <v>0</v>
      </c>
      <c r="FO186" s="614">
        <v>0</v>
      </c>
      <c r="FP186" s="614">
        <v>0</v>
      </c>
      <c r="FQ186" s="614">
        <v>0</v>
      </c>
      <c r="FR186" s="614">
        <v>0</v>
      </c>
      <c r="FS186" s="614">
        <v>0</v>
      </c>
      <c r="FT186" s="614">
        <v>0</v>
      </c>
      <c r="FU186" s="614">
        <v>0</v>
      </c>
      <c r="FV186" s="614">
        <v>0</v>
      </c>
      <c r="FW186" s="614">
        <v>0</v>
      </c>
      <c r="FX186" s="614">
        <v>0</v>
      </c>
      <c r="FY186" s="614">
        <v>0</v>
      </c>
      <c r="FZ186" s="614">
        <v>0</v>
      </c>
      <c r="GA186" s="614">
        <v>0</v>
      </c>
      <c r="GB186" s="614">
        <v>0</v>
      </c>
      <c r="GC186" s="614">
        <v>0</v>
      </c>
      <c r="GD186" s="614">
        <v>0</v>
      </c>
      <c r="GE186" s="614">
        <v>0</v>
      </c>
      <c r="GF186" s="614">
        <v>0</v>
      </c>
      <c r="GG186" s="614">
        <v>0</v>
      </c>
      <c r="GH186" s="614">
        <v>0</v>
      </c>
      <c r="GI186" s="614">
        <v>0</v>
      </c>
      <c r="GJ186" s="614">
        <v>0</v>
      </c>
      <c r="GK186" s="614">
        <v>0</v>
      </c>
      <c r="GL186" s="614">
        <v>0</v>
      </c>
      <c r="GM186" s="614">
        <v>0</v>
      </c>
      <c r="GN186" s="614">
        <v>0</v>
      </c>
      <c r="GO186" s="614">
        <v>0</v>
      </c>
      <c r="GP186" s="614">
        <v>0</v>
      </c>
      <c r="GQ186" s="614">
        <v>0</v>
      </c>
      <c r="GR186" s="614">
        <v>0</v>
      </c>
      <c r="GS186" s="614">
        <v>0</v>
      </c>
      <c r="GT186" s="614">
        <v>0</v>
      </c>
      <c r="GU186" s="614">
        <v>0</v>
      </c>
      <c r="GV186" s="614">
        <v>0</v>
      </c>
      <c r="GW186" s="614">
        <v>0</v>
      </c>
      <c r="GX186" s="614">
        <v>0</v>
      </c>
      <c r="GY186" s="614">
        <v>0</v>
      </c>
      <c r="GZ186" s="614">
        <v>0</v>
      </c>
      <c r="HA186" s="614">
        <v>0</v>
      </c>
      <c r="HB186" s="614">
        <v>0</v>
      </c>
      <c r="HC186" s="614">
        <v>0</v>
      </c>
      <c r="HD186" s="614">
        <v>0</v>
      </c>
      <c r="HE186" s="614">
        <v>0</v>
      </c>
      <c r="HF186" s="614">
        <v>0</v>
      </c>
      <c r="HG186" s="614">
        <v>0</v>
      </c>
      <c r="HH186" s="614">
        <v>0</v>
      </c>
      <c r="HI186" s="614">
        <v>0</v>
      </c>
      <c r="HJ186" s="614">
        <v>0</v>
      </c>
      <c r="HK186" s="614">
        <v>0</v>
      </c>
      <c r="HL186" s="614">
        <v>0</v>
      </c>
      <c r="HM186" s="614">
        <v>0</v>
      </c>
      <c r="HN186" s="614">
        <v>0</v>
      </c>
      <c r="HO186" s="614">
        <v>0</v>
      </c>
      <c r="HP186" s="614">
        <v>0</v>
      </c>
      <c r="HQ186" s="614">
        <v>0</v>
      </c>
      <c r="HR186" s="614">
        <v>0</v>
      </c>
      <c r="HS186" s="614">
        <v>0</v>
      </c>
      <c r="HT186" s="614">
        <v>0</v>
      </c>
      <c r="HU186" s="614">
        <v>0</v>
      </c>
      <c r="HV186" s="614">
        <v>0</v>
      </c>
      <c r="HW186" s="614">
        <v>0</v>
      </c>
      <c r="HX186" s="614">
        <v>0</v>
      </c>
      <c r="HY186" s="614">
        <v>0</v>
      </c>
      <c r="HZ186" s="614">
        <v>0</v>
      </c>
      <c r="IA186" s="614">
        <v>0</v>
      </c>
      <c r="IB186" s="614">
        <v>0</v>
      </c>
      <c r="IC186" s="614">
        <v>0</v>
      </c>
      <c r="ID186" s="614">
        <v>0</v>
      </c>
      <c r="IE186" s="614">
        <v>0</v>
      </c>
      <c r="IF186" s="614">
        <v>0</v>
      </c>
      <c r="IG186" s="614">
        <v>0</v>
      </c>
      <c r="IH186" s="614">
        <v>0</v>
      </c>
      <c r="II186" s="614">
        <v>0</v>
      </c>
      <c r="IJ186" s="614">
        <v>0</v>
      </c>
      <c r="IK186" s="614">
        <v>0</v>
      </c>
      <c r="IL186" s="614">
        <v>0</v>
      </c>
      <c r="IM186" s="614">
        <v>0</v>
      </c>
      <c r="IN186" s="614">
        <v>0</v>
      </c>
      <c r="IO186" s="614">
        <v>0</v>
      </c>
      <c r="IP186" s="614">
        <v>0</v>
      </c>
      <c r="IQ186" s="614">
        <v>0</v>
      </c>
      <c r="IR186" s="614">
        <v>0</v>
      </c>
      <c r="IS186" s="614">
        <v>0</v>
      </c>
      <c r="IT186" s="614">
        <v>0</v>
      </c>
      <c r="IU186" s="614">
        <v>0</v>
      </c>
      <c r="IV186" s="614">
        <v>0</v>
      </c>
      <c r="IW186" s="614">
        <v>0</v>
      </c>
      <c r="IX186" s="614">
        <v>0</v>
      </c>
      <c r="IY186" s="614">
        <v>0</v>
      </c>
      <c r="IZ186" s="614">
        <v>0</v>
      </c>
      <c r="JA186" s="614">
        <v>0</v>
      </c>
      <c r="JB186" s="614">
        <v>0</v>
      </c>
      <c r="JC186" s="614">
        <v>0</v>
      </c>
      <c r="JD186" s="614">
        <v>0</v>
      </c>
      <c r="JE186" s="614">
        <v>0</v>
      </c>
      <c r="JF186" s="614">
        <v>0</v>
      </c>
      <c r="JG186" s="614">
        <v>0</v>
      </c>
      <c r="JH186" s="614">
        <v>0</v>
      </c>
      <c r="JI186" s="614">
        <v>0</v>
      </c>
      <c r="JJ186" s="614">
        <v>0</v>
      </c>
      <c r="JK186" s="614">
        <v>0</v>
      </c>
      <c r="JL186" s="614">
        <v>0</v>
      </c>
      <c r="JM186" s="614">
        <v>0</v>
      </c>
      <c r="JN186" s="614">
        <v>0</v>
      </c>
      <c r="JO186" s="614">
        <v>0</v>
      </c>
      <c r="JP186" s="614">
        <v>0</v>
      </c>
      <c r="JQ186" s="614">
        <v>0</v>
      </c>
      <c r="JR186" s="614">
        <v>0</v>
      </c>
      <c r="JS186" s="614">
        <v>0</v>
      </c>
      <c r="JT186" s="614">
        <v>0</v>
      </c>
      <c r="JU186" s="614">
        <v>0</v>
      </c>
      <c r="JV186" s="614">
        <v>0</v>
      </c>
      <c r="JW186" s="614">
        <v>0</v>
      </c>
      <c r="JX186" s="614">
        <v>0</v>
      </c>
      <c r="JY186" s="614">
        <v>0</v>
      </c>
      <c r="JZ186" s="614">
        <v>0</v>
      </c>
      <c r="KA186" s="614">
        <v>0</v>
      </c>
      <c r="KB186" s="614">
        <v>0</v>
      </c>
      <c r="KC186" s="614">
        <v>0</v>
      </c>
      <c r="KD186" s="614">
        <v>0</v>
      </c>
      <c r="KE186" s="614">
        <v>0</v>
      </c>
      <c r="KF186" s="614">
        <v>0</v>
      </c>
      <c r="KG186" s="614">
        <v>0</v>
      </c>
      <c r="KH186" s="614">
        <v>0</v>
      </c>
      <c r="KI186" s="614">
        <v>0</v>
      </c>
      <c r="KJ186" s="614">
        <v>0</v>
      </c>
      <c r="KK186" s="614">
        <v>0</v>
      </c>
      <c r="KL186" s="614">
        <v>0</v>
      </c>
      <c r="KM186" s="614">
        <v>0</v>
      </c>
      <c r="KN186" s="614">
        <v>0</v>
      </c>
      <c r="KO186" s="614">
        <v>0</v>
      </c>
      <c r="KP186" s="614">
        <v>0</v>
      </c>
      <c r="KQ186" s="614">
        <v>0</v>
      </c>
      <c r="KR186" s="614">
        <v>0</v>
      </c>
      <c r="KS186" s="614">
        <v>0</v>
      </c>
      <c r="KT186" s="614">
        <v>0</v>
      </c>
      <c r="KU186" s="614">
        <v>0</v>
      </c>
      <c r="KV186" s="614">
        <v>0</v>
      </c>
      <c r="KW186" s="614">
        <v>0</v>
      </c>
      <c r="KX186" s="614">
        <v>0</v>
      </c>
      <c r="KY186" s="614">
        <v>0</v>
      </c>
      <c r="KZ186" s="614">
        <v>0</v>
      </c>
      <c r="LA186" s="614">
        <v>0</v>
      </c>
      <c r="LB186" s="614">
        <v>0</v>
      </c>
      <c r="LC186" s="614">
        <v>0</v>
      </c>
      <c r="LD186" s="614">
        <v>0</v>
      </c>
      <c r="LE186" s="614">
        <v>0</v>
      </c>
      <c r="LF186" s="614">
        <v>0</v>
      </c>
      <c r="LG186" s="614">
        <v>0</v>
      </c>
      <c r="LH186" s="614">
        <v>0</v>
      </c>
      <c r="LI186" s="614">
        <v>0</v>
      </c>
      <c r="LJ186" s="614">
        <v>0</v>
      </c>
      <c r="LK186" s="614">
        <v>0</v>
      </c>
      <c r="LL186" s="614">
        <v>0</v>
      </c>
      <c r="LM186" s="614">
        <v>0</v>
      </c>
      <c r="LN186" s="614">
        <v>0</v>
      </c>
      <c r="LO186" s="614">
        <v>0</v>
      </c>
      <c r="LP186" s="614">
        <v>0</v>
      </c>
      <c r="LQ186" s="614">
        <v>0</v>
      </c>
      <c r="LR186" s="614">
        <v>0</v>
      </c>
      <c r="LS186" s="614">
        <v>0</v>
      </c>
      <c r="LT186" s="614">
        <v>0</v>
      </c>
      <c r="LU186" s="614">
        <v>0</v>
      </c>
      <c r="LV186" s="614">
        <v>0</v>
      </c>
      <c r="LW186" s="614">
        <v>0</v>
      </c>
      <c r="LX186" s="614">
        <v>0</v>
      </c>
      <c r="LY186" s="614">
        <v>0</v>
      </c>
      <c r="LZ186" s="614">
        <v>0</v>
      </c>
      <c r="MA186" s="614">
        <v>0</v>
      </c>
      <c r="MB186" s="614">
        <v>0</v>
      </c>
      <c r="MC186" s="614">
        <v>0</v>
      </c>
      <c r="MD186" s="614">
        <v>0</v>
      </c>
      <c r="ME186" s="614">
        <v>0</v>
      </c>
      <c r="MF186" s="614">
        <v>0</v>
      </c>
      <c r="MG186" s="614">
        <v>0</v>
      </c>
      <c r="MH186" s="614">
        <v>0</v>
      </c>
      <c r="MI186" s="614">
        <v>0</v>
      </c>
      <c r="MJ186" s="614">
        <v>0</v>
      </c>
      <c r="MK186" s="614">
        <v>0</v>
      </c>
      <c r="ML186" s="614">
        <v>0</v>
      </c>
      <c r="MM186" s="614">
        <v>0</v>
      </c>
      <c r="MN186" s="614">
        <v>0</v>
      </c>
      <c r="MO186" s="614">
        <v>0</v>
      </c>
      <c r="MP186" s="614">
        <v>0</v>
      </c>
      <c r="MQ186" s="614">
        <v>0</v>
      </c>
      <c r="MR186" s="614">
        <v>0</v>
      </c>
      <c r="MS186" s="614">
        <v>0</v>
      </c>
      <c r="MT186" s="614">
        <v>0</v>
      </c>
      <c r="MU186" s="614">
        <v>0</v>
      </c>
      <c r="MV186" s="614">
        <v>0</v>
      </c>
      <c r="MW186" s="614">
        <v>0</v>
      </c>
      <c r="MX186" s="614">
        <v>0</v>
      </c>
      <c r="MY186" s="614">
        <v>0</v>
      </c>
      <c r="MZ186" s="614">
        <v>0</v>
      </c>
      <c r="NA186" s="614">
        <v>0</v>
      </c>
      <c r="NB186" s="614">
        <v>0</v>
      </c>
      <c r="NC186" s="614">
        <v>0</v>
      </c>
      <c r="ND186" s="614">
        <v>0</v>
      </c>
      <c r="NE186" s="614">
        <v>0</v>
      </c>
      <c r="NF186" s="614">
        <v>0</v>
      </c>
      <c r="NG186" s="614">
        <v>0</v>
      </c>
      <c r="NH186" s="614">
        <v>0</v>
      </c>
      <c r="NI186" s="614">
        <v>0</v>
      </c>
      <c r="NJ186" s="614">
        <v>0</v>
      </c>
      <c r="NK186" s="614">
        <v>0</v>
      </c>
      <c r="NL186" s="614">
        <v>0</v>
      </c>
      <c r="NM186" s="614">
        <v>0</v>
      </c>
      <c r="NN186" s="614">
        <v>0</v>
      </c>
      <c r="NO186" s="614">
        <v>0</v>
      </c>
      <c r="NP186" s="614">
        <v>0</v>
      </c>
      <c r="NQ186" s="614">
        <v>0</v>
      </c>
      <c r="NR186" s="614">
        <v>0</v>
      </c>
      <c r="NS186" s="614">
        <v>0</v>
      </c>
      <c r="NT186" s="614">
        <v>0</v>
      </c>
      <c r="NU186" s="614">
        <v>0</v>
      </c>
      <c r="NV186" s="614">
        <v>0</v>
      </c>
      <c r="NW186" s="614">
        <v>0</v>
      </c>
      <c r="NX186" s="614">
        <v>0</v>
      </c>
      <c r="NY186" s="614">
        <v>0</v>
      </c>
      <c r="NZ186" s="614">
        <v>0</v>
      </c>
      <c r="OA186" s="614">
        <v>0</v>
      </c>
      <c r="OB186" s="614">
        <v>0</v>
      </c>
      <c r="OC186" s="614">
        <v>0</v>
      </c>
      <c r="OD186" s="614">
        <v>0</v>
      </c>
      <c r="OE186" s="614">
        <v>0</v>
      </c>
      <c r="OF186" s="614">
        <v>0</v>
      </c>
      <c r="OG186" s="614">
        <v>0</v>
      </c>
      <c r="OH186" s="614">
        <v>0</v>
      </c>
      <c r="OI186" s="614">
        <v>0</v>
      </c>
      <c r="OJ186" s="614">
        <v>0</v>
      </c>
      <c r="OK186" s="614">
        <v>0</v>
      </c>
      <c r="OL186" s="614">
        <v>0</v>
      </c>
      <c r="OM186" s="614">
        <v>0</v>
      </c>
      <c r="ON186" s="614">
        <v>0</v>
      </c>
      <c r="OO186" s="614">
        <v>0</v>
      </c>
      <c r="OP186" s="614">
        <v>0</v>
      </c>
      <c r="OQ186" s="614">
        <v>0</v>
      </c>
      <c r="OR186" s="614">
        <v>0</v>
      </c>
      <c r="OS186" s="614">
        <v>0</v>
      </c>
      <c r="OT186" s="614">
        <v>0</v>
      </c>
      <c r="OU186" s="614">
        <v>0</v>
      </c>
      <c r="OV186" s="614">
        <v>0</v>
      </c>
      <c r="OW186" s="614">
        <v>0</v>
      </c>
      <c r="OX186" s="614">
        <v>0</v>
      </c>
      <c r="OY186" s="614">
        <v>0</v>
      </c>
      <c r="OZ186" s="614">
        <v>0</v>
      </c>
      <c r="PA186" s="614">
        <v>0</v>
      </c>
      <c r="PB186" s="614">
        <v>0</v>
      </c>
      <c r="PC186" s="614">
        <v>0</v>
      </c>
      <c r="PD186" s="614">
        <v>0</v>
      </c>
      <c r="PE186" s="614">
        <v>0</v>
      </c>
      <c r="PF186" s="614">
        <v>0</v>
      </c>
      <c r="PG186" s="614">
        <v>0</v>
      </c>
      <c r="PH186" s="614">
        <v>0</v>
      </c>
      <c r="PI186" s="614">
        <v>0</v>
      </c>
      <c r="PJ186" s="614">
        <v>0</v>
      </c>
      <c r="PK186" s="614">
        <v>0</v>
      </c>
      <c r="PL186" s="614">
        <v>0</v>
      </c>
      <c r="PM186" s="614">
        <v>0</v>
      </c>
      <c r="PN186" s="614">
        <v>0</v>
      </c>
      <c r="PO186" s="614">
        <v>0</v>
      </c>
      <c r="PP186" s="614">
        <v>0</v>
      </c>
      <c r="PQ186" s="614">
        <v>0</v>
      </c>
      <c r="PR186" s="614">
        <v>0</v>
      </c>
      <c r="PS186" s="614">
        <v>0</v>
      </c>
      <c r="PT186" s="614">
        <v>0</v>
      </c>
      <c r="PU186" s="614">
        <v>0</v>
      </c>
      <c r="PV186" s="614">
        <v>0</v>
      </c>
      <c r="PW186" s="614">
        <v>0</v>
      </c>
      <c r="PX186" s="614">
        <v>0</v>
      </c>
      <c r="PY186" s="614">
        <v>0</v>
      </c>
      <c r="PZ186" s="614">
        <v>0</v>
      </c>
      <c r="QA186" s="614">
        <v>0</v>
      </c>
      <c r="QB186" s="614">
        <v>0</v>
      </c>
      <c r="QC186" s="614">
        <v>0</v>
      </c>
      <c r="QD186" s="614">
        <v>0</v>
      </c>
      <c r="QE186" s="614">
        <v>0</v>
      </c>
      <c r="QF186" s="614">
        <v>0</v>
      </c>
      <c r="QG186" s="614">
        <v>0</v>
      </c>
      <c r="QH186" s="614">
        <v>0</v>
      </c>
      <c r="QI186" s="614">
        <v>0</v>
      </c>
      <c r="QJ186" s="614">
        <v>0</v>
      </c>
      <c r="QK186" s="614">
        <v>0</v>
      </c>
      <c r="QL186" s="614">
        <v>0</v>
      </c>
      <c r="QM186" s="614">
        <v>0</v>
      </c>
      <c r="QN186" s="614">
        <v>0</v>
      </c>
      <c r="QO186" s="614">
        <v>0</v>
      </c>
      <c r="QP186" s="614">
        <v>0</v>
      </c>
      <c r="QQ186" s="614">
        <v>0</v>
      </c>
      <c r="QR186" s="614">
        <v>0</v>
      </c>
      <c r="QS186" s="614">
        <v>0</v>
      </c>
      <c r="QT186" s="614">
        <v>0</v>
      </c>
      <c r="QU186" s="614">
        <v>0</v>
      </c>
      <c r="QV186" s="614">
        <v>0</v>
      </c>
      <c r="QW186" s="614">
        <v>0</v>
      </c>
      <c r="QX186" s="614">
        <v>0</v>
      </c>
      <c r="QY186" s="614">
        <v>0</v>
      </c>
      <c r="QZ186" s="614">
        <v>0</v>
      </c>
      <c r="RA186" s="614">
        <v>0</v>
      </c>
      <c r="RB186" s="614">
        <v>0</v>
      </c>
      <c r="RC186" s="614">
        <v>0</v>
      </c>
      <c r="RD186" s="614">
        <v>0</v>
      </c>
      <c r="RE186" s="614">
        <v>0</v>
      </c>
      <c r="RF186" s="614">
        <v>0</v>
      </c>
      <c r="RG186" s="614">
        <v>0</v>
      </c>
      <c r="RH186" s="614">
        <v>0</v>
      </c>
      <c r="RI186" s="614">
        <v>0</v>
      </c>
      <c r="RJ186" s="614">
        <v>0</v>
      </c>
      <c r="RK186" s="614">
        <v>0</v>
      </c>
      <c r="RL186" s="614">
        <v>0</v>
      </c>
      <c r="RM186" s="614">
        <v>0</v>
      </c>
      <c r="RN186" s="614">
        <v>0</v>
      </c>
      <c r="RO186" s="614">
        <v>0</v>
      </c>
      <c r="RP186" s="614">
        <v>0</v>
      </c>
      <c r="RQ186" s="614">
        <v>0</v>
      </c>
      <c r="RR186" s="614">
        <v>0</v>
      </c>
      <c r="RS186" s="614">
        <v>0</v>
      </c>
      <c r="RT186" s="614">
        <v>0</v>
      </c>
      <c r="RU186" s="614">
        <v>0</v>
      </c>
      <c r="RV186" s="614">
        <v>0</v>
      </c>
      <c r="RW186" s="614">
        <v>0</v>
      </c>
      <c r="RX186" s="614">
        <v>0</v>
      </c>
      <c r="RY186" s="614">
        <v>0</v>
      </c>
      <c r="RZ186" s="614">
        <v>0</v>
      </c>
      <c r="SA186" s="614">
        <v>0</v>
      </c>
      <c r="SB186" s="614">
        <v>0</v>
      </c>
      <c r="SC186" s="614">
        <v>0</v>
      </c>
      <c r="SD186" s="614">
        <v>0</v>
      </c>
      <c r="SE186" s="614">
        <v>0</v>
      </c>
      <c r="SF186" s="614">
        <v>0</v>
      </c>
      <c r="SG186" s="614">
        <v>0</v>
      </c>
      <c r="SH186" s="614">
        <v>0</v>
      </c>
      <c r="SI186" s="614">
        <v>0</v>
      </c>
      <c r="SJ186" s="614">
        <v>0</v>
      </c>
      <c r="SK186" s="267">
        <f t="shared" si="420"/>
        <v>0</v>
      </c>
      <c r="SL186" s="254"/>
      <c r="SM186" s="242"/>
      <c r="SN186" s="242"/>
      <c r="SO186" s="242"/>
    </row>
    <row r="187" spans="1:509" outlineLevel="2" x14ac:dyDescent="0.35">
      <c r="A187" s="242"/>
      <c r="B187" s="251"/>
      <c r="C187" s="438">
        <f>INT($C$29)+2</f>
        <v>3</v>
      </c>
      <c r="D187" s="267"/>
      <c r="E187" s="316">
        <f t="shared" si="402"/>
        <v>46</v>
      </c>
      <c r="F187" s="322"/>
      <c r="G187" s="322"/>
      <c r="H187" s="267"/>
      <c r="I187" s="494"/>
      <c r="J187" s="494" t="s">
        <v>694</v>
      </c>
      <c r="K187" s="494"/>
      <c r="L187" s="612">
        <v>0</v>
      </c>
      <c r="M187" s="612">
        <v>0</v>
      </c>
      <c r="N187" s="612">
        <v>0</v>
      </c>
      <c r="O187" s="612">
        <v>0</v>
      </c>
      <c r="P187" s="612">
        <v>0</v>
      </c>
      <c r="Q187" s="612">
        <v>0</v>
      </c>
      <c r="R187" s="612">
        <v>0</v>
      </c>
      <c r="S187" s="612">
        <v>0</v>
      </c>
      <c r="T187" s="612">
        <v>0</v>
      </c>
      <c r="U187" s="612">
        <v>0</v>
      </c>
      <c r="V187" s="612">
        <v>0</v>
      </c>
      <c r="W187" s="612">
        <v>0</v>
      </c>
      <c r="X187" s="612">
        <v>0</v>
      </c>
      <c r="Y187" s="612">
        <v>0</v>
      </c>
      <c r="Z187" s="612">
        <v>0</v>
      </c>
      <c r="AA187" s="612">
        <v>0</v>
      </c>
      <c r="AB187" s="612">
        <v>0</v>
      </c>
      <c r="AC187" s="612">
        <v>0</v>
      </c>
      <c r="AD187" s="612">
        <v>0</v>
      </c>
      <c r="AE187" s="612">
        <v>0</v>
      </c>
      <c r="AF187" s="612">
        <v>0</v>
      </c>
      <c r="AG187" s="612">
        <v>0</v>
      </c>
      <c r="AH187" s="612">
        <v>0</v>
      </c>
      <c r="AI187" s="612">
        <v>0</v>
      </c>
      <c r="AJ187" s="612">
        <v>0</v>
      </c>
      <c r="AK187" s="612">
        <v>0</v>
      </c>
      <c r="AL187" s="612">
        <v>0</v>
      </c>
      <c r="AM187" s="612">
        <v>0</v>
      </c>
      <c r="AN187" s="612">
        <v>0</v>
      </c>
      <c r="AO187" s="612">
        <v>0</v>
      </c>
      <c r="AP187" s="612">
        <v>0</v>
      </c>
      <c r="AQ187" s="612">
        <v>0</v>
      </c>
      <c r="AR187" s="612">
        <v>0</v>
      </c>
      <c r="AS187" s="612">
        <v>0</v>
      </c>
      <c r="AT187" s="612">
        <v>0</v>
      </c>
      <c r="AU187" s="612">
        <v>0</v>
      </c>
      <c r="AV187" s="612">
        <v>0</v>
      </c>
      <c r="AW187" s="612">
        <v>0</v>
      </c>
      <c r="AX187" s="612">
        <v>0</v>
      </c>
      <c r="AY187" s="612">
        <v>0</v>
      </c>
      <c r="AZ187" s="612">
        <v>0</v>
      </c>
      <c r="BA187" s="612">
        <v>0</v>
      </c>
      <c r="BB187" s="612">
        <v>0</v>
      </c>
      <c r="BC187" s="612">
        <v>0</v>
      </c>
      <c r="BD187" s="612">
        <v>0</v>
      </c>
      <c r="BE187" s="612">
        <v>0</v>
      </c>
      <c r="BF187" s="612">
        <v>0</v>
      </c>
      <c r="BG187" s="612">
        <v>0</v>
      </c>
      <c r="BH187" s="612">
        <v>0</v>
      </c>
      <c r="BI187" s="612">
        <v>0</v>
      </c>
      <c r="BJ187" s="612">
        <v>0</v>
      </c>
      <c r="BK187" s="612">
        <v>0</v>
      </c>
      <c r="BL187" s="612">
        <v>0</v>
      </c>
      <c r="BM187" s="612">
        <v>0</v>
      </c>
      <c r="BN187" s="612">
        <v>0</v>
      </c>
      <c r="BO187" s="612">
        <v>0</v>
      </c>
      <c r="BP187" s="612">
        <v>0</v>
      </c>
      <c r="BQ187" s="612">
        <v>0</v>
      </c>
      <c r="BR187" s="612">
        <v>0</v>
      </c>
      <c r="BS187" s="612">
        <v>0</v>
      </c>
      <c r="BT187" s="612">
        <v>0</v>
      </c>
      <c r="BU187" s="612">
        <v>0</v>
      </c>
      <c r="BV187" s="612">
        <v>0</v>
      </c>
      <c r="BW187" s="612">
        <v>0</v>
      </c>
      <c r="BX187" s="612">
        <v>0</v>
      </c>
      <c r="BY187" s="612">
        <v>0</v>
      </c>
      <c r="BZ187" s="612">
        <v>0</v>
      </c>
      <c r="CA187" s="612">
        <v>0</v>
      </c>
      <c r="CB187" s="612">
        <v>0</v>
      </c>
      <c r="CC187" s="612">
        <v>0</v>
      </c>
      <c r="CD187" s="612">
        <v>0</v>
      </c>
      <c r="CE187" s="612">
        <v>0</v>
      </c>
      <c r="CF187" s="612">
        <v>0</v>
      </c>
      <c r="CG187" s="612">
        <v>0</v>
      </c>
      <c r="CH187" s="612">
        <v>0</v>
      </c>
      <c r="CI187" s="612">
        <v>0</v>
      </c>
      <c r="CJ187" s="612">
        <v>0</v>
      </c>
      <c r="CK187" s="612">
        <v>0</v>
      </c>
      <c r="CL187" s="612">
        <v>0</v>
      </c>
      <c r="CM187" s="612">
        <v>0</v>
      </c>
      <c r="CN187" s="612">
        <v>0</v>
      </c>
      <c r="CO187" s="612">
        <v>0</v>
      </c>
      <c r="CP187" s="612">
        <v>0</v>
      </c>
      <c r="CQ187" s="612">
        <v>0</v>
      </c>
      <c r="CR187" s="612">
        <v>0</v>
      </c>
      <c r="CS187" s="612">
        <v>0</v>
      </c>
      <c r="CT187" s="612">
        <v>0</v>
      </c>
      <c r="CU187" s="612">
        <v>0</v>
      </c>
      <c r="CV187" s="612">
        <v>0</v>
      </c>
      <c r="CW187" s="612">
        <v>0</v>
      </c>
      <c r="CX187" s="612">
        <v>0</v>
      </c>
      <c r="CY187" s="612">
        <v>0</v>
      </c>
      <c r="CZ187" s="612">
        <v>0</v>
      </c>
      <c r="DA187" s="612">
        <v>0</v>
      </c>
      <c r="DB187" s="612">
        <v>0</v>
      </c>
      <c r="DC187" s="612">
        <v>0</v>
      </c>
      <c r="DD187" s="612">
        <v>0</v>
      </c>
      <c r="DE187" s="612">
        <v>0</v>
      </c>
      <c r="DF187" s="612">
        <v>0</v>
      </c>
      <c r="DG187" s="612">
        <v>0</v>
      </c>
      <c r="DH187" s="612">
        <v>0</v>
      </c>
      <c r="DI187" s="612">
        <v>0</v>
      </c>
      <c r="DJ187" s="612">
        <v>0</v>
      </c>
      <c r="DK187" s="612">
        <v>0</v>
      </c>
      <c r="DL187" s="612">
        <v>0</v>
      </c>
      <c r="DM187" s="612">
        <v>0</v>
      </c>
      <c r="DN187" s="612">
        <v>0</v>
      </c>
      <c r="DO187" s="612">
        <v>0</v>
      </c>
      <c r="DP187" s="612">
        <v>0</v>
      </c>
      <c r="DQ187" s="612">
        <v>0</v>
      </c>
      <c r="DR187" s="612">
        <v>0</v>
      </c>
      <c r="DS187" s="612">
        <v>0</v>
      </c>
      <c r="DT187" s="612">
        <v>0</v>
      </c>
      <c r="DU187" s="612">
        <v>0</v>
      </c>
      <c r="DV187" s="612">
        <v>0</v>
      </c>
      <c r="DW187" s="612">
        <v>0</v>
      </c>
      <c r="DX187" s="612">
        <v>0</v>
      </c>
      <c r="DY187" s="612">
        <v>0</v>
      </c>
      <c r="DZ187" s="612">
        <v>0</v>
      </c>
      <c r="EA187" s="612">
        <v>0</v>
      </c>
      <c r="EB187" s="612">
        <v>0</v>
      </c>
      <c r="EC187" s="612">
        <v>0</v>
      </c>
      <c r="ED187" s="612">
        <v>0</v>
      </c>
      <c r="EE187" s="612">
        <v>0</v>
      </c>
      <c r="EF187" s="612">
        <v>0</v>
      </c>
      <c r="EG187" s="612">
        <v>0</v>
      </c>
      <c r="EH187" s="612">
        <v>0</v>
      </c>
      <c r="EI187" s="612">
        <v>0</v>
      </c>
      <c r="EJ187" s="612">
        <v>0</v>
      </c>
      <c r="EK187" s="612">
        <v>0</v>
      </c>
      <c r="EL187" s="612">
        <v>0</v>
      </c>
      <c r="EM187" s="612">
        <v>0</v>
      </c>
      <c r="EN187" s="612">
        <v>0</v>
      </c>
      <c r="EO187" s="612">
        <v>0</v>
      </c>
      <c r="EP187" s="612">
        <v>0</v>
      </c>
      <c r="EQ187" s="612">
        <v>0</v>
      </c>
      <c r="ER187" s="612">
        <v>0</v>
      </c>
      <c r="ES187" s="612">
        <v>0</v>
      </c>
      <c r="ET187" s="612">
        <v>0</v>
      </c>
      <c r="EU187" s="612">
        <v>0</v>
      </c>
      <c r="EV187" s="612">
        <v>0</v>
      </c>
      <c r="EW187" s="612">
        <v>0</v>
      </c>
      <c r="EX187" s="612">
        <v>0</v>
      </c>
      <c r="EY187" s="612">
        <v>0</v>
      </c>
      <c r="EZ187" s="612">
        <v>0</v>
      </c>
      <c r="FA187" s="612">
        <v>0</v>
      </c>
      <c r="FB187" s="612">
        <v>0</v>
      </c>
      <c r="FC187" s="612">
        <v>0</v>
      </c>
      <c r="FD187" s="612">
        <v>0</v>
      </c>
      <c r="FE187" s="612">
        <v>0</v>
      </c>
      <c r="FF187" s="612">
        <v>0</v>
      </c>
      <c r="FG187" s="612">
        <v>0</v>
      </c>
      <c r="FH187" s="612">
        <v>0</v>
      </c>
      <c r="FI187" s="612">
        <v>0</v>
      </c>
      <c r="FJ187" s="612">
        <v>0</v>
      </c>
      <c r="FK187" s="612">
        <v>0</v>
      </c>
      <c r="FL187" s="612">
        <v>0</v>
      </c>
      <c r="FM187" s="612">
        <v>0</v>
      </c>
      <c r="FN187" s="612">
        <v>0</v>
      </c>
      <c r="FO187" s="612">
        <v>0</v>
      </c>
      <c r="FP187" s="612">
        <v>0</v>
      </c>
      <c r="FQ187" s="612">
        <v>0</v>
      </c>
      <c r="FR187" s="612">
        <v>0</v>
      </c>
      <c r="FS187" s="612">
        <v>0</v>
      </c>
      <c r="FT187" s="612">
        <v>0</v>
      </c>
      <c r="FU187" s="612">
        <v>0</v>
      </c>
      <c r="FV187" s="612">
        <v>0</v>
      </c>
      <c r="FW187" s="612">
        <v>0</v>
      </c>
      <c r="FX187" s="612">
        <v>0</v>
      </c>
      <c r="FY187" s="612">
        <v>0</v>
      </c>
      <c r="FZ187" s="612">
        <v>0</v>
      </c>
      <c r="GA187" s="612">
        <v>0</v>
      </c>
      <c r="GB187" s="612">
        <v>0</v>
      </c>
      <c r="GC187" s="612">
        <v>0</v>
      </c>
      <c r="GD187" s="612">
        <v>0</v>
      </c>
      <c r="GE187" s="612">
        <v>0</v>
      </c>
      <c r="GF187" s="612">
        <v>0</v>
      </c>
      <c r="GG187" s="612">
        <v>0</v>
      </c>
      <c r="GH187" s="612">
        <v>0</v>
      </c>
      <c r="GI187" s="612">
        <v>0</v>
      </c>
      <c r="GJ187" s="612">
        <v>0</v>
      </c>
      <c r="GK187" s="612">
        <v>0</v>
      </c>
      <c r="GL187" s="612">
        <v>0</v>
      </c>
      <c r="GM187" s="612">
        <v>0</v>
      </c>
      <c r="GN187" s="612">
        <v>0</v>
      </c>
      <c r="GO187" s="612">
        <v>0</v>
      </c>
      <c r="GP187" s="612">
        <v>0</v>
      </c>
      <c r="GQ187" s="612">
        <v>0</v>
      </c>
      <c r="GR187" s="612">
        <v>0</v>
      </c>
      <c r="GS187" s="612">
        <v>0</v>
      </c>
      <c r="GT187" s="612">
        <v>0</v>
      </c>
      <c r="GU187" s="612">
        <v>0</v>
      </c>
      <c r="GV187" s="612">
        <v>0</v>
      </c>
      <c r="GW187" s="612">
        <v>0</v>
      </c>
      <c r="GX187" s="612">
        <v>0</v>
      </c>
      <c r="GY187" s="612">
        <v>0</v>
      </c>
      <c r="GZ187" s="612">
        <v>0</v>
      </c>
      <c r="HA187" s="612">
        <v>0</v>
      </c>
      <c r="HB187" s="612">
        <v>0</v>
      </c>
      <c r="HC187" s="612">
        <v>0</v>
      </c>
      <c r="HD187" s="612">
        <v>0</v>
      </c>
      <c r="HE187" s="612">
        <v>0</v>
      </c>
      <c r="HF187" s="612">
        <v>0</v>
      </c>
      <c r="HG187" s="612">
        <v>0</v>
      </c>
      <c r="HH187" s="612">
        <v>0</v>
      </c>
      <c r="HI187" s="612">
        <v>0</v>
      </c>
      <c r="HJ187" s="612">
        <v>0</v>
      </c>
      <c r="HK187" s="612">
        <v>0</v>
      </c>
      <c r="HL187" s="612">
        <v>0</v>
      </c>
      <c r="HM187" s="612">
        <v>0</v>
      </c>
      <c r="HN187" s="612">
        <v>0</v>
      </c>
      <c r="HO187" s="612">
        <v>0</v>
      </c>
      <c r="HP187" s="612">
        <v>0</v>
      </c>
      <c r="HQ187" s="612">
        <v>0</v>
      </c>
      <c r="HR187" s="612">
        <v>0</v>
      </c>
      <c r="HS187" s="612">
        <v>0</v>
      </c>
      <c r="HT187" s="612">
        <v>0</v>
      </c>
      <c r="HU187" s="612">
        <v>0</v>
      </c>
      <c r="HV187" s="612">
        <v>0</v>
      </c>
      <c r="HW187" s="612">
        <v>0</v>
      </c>
      <c r="HX187" s="612">
        <v>0</v>
      </c>
      <c r="HY187" s="612">
        <v>0</v>
      </c>
      <c r="HZ187" s="612">
        <v>0</v>
      </c>
      <c r="IA187" s="612">
        <v>0</v>
      </c>
      <c r="IB187" s="612">
        <v>0</v>
      </c>
      <c r="IC187" s="612">
        <v>0</v>
      </c>
      <c r="ID187" s="612">
        <v>0</v>
      </c>
      <c r="IE187" s="612">
        <v>0</v>
      </c>
      <c r="IF187" s="612">
        <v>0</v>
      </c>
      <c r="IG187" s="612">
        <v>0</v>
      </c>
      <c r="IH187" s="612">
        <v>0</v>
      </c>
      <c r="II187" s="612">
        <v>0</v>
      </c>
      <c r="IJ187" s="612">
        <v>0</v>
      </c>
      <c r="IK187" s="612">
        <v>0</v>
      </c>
      <c r="IL187" s="612">
        <v>0</v>
      </c>
      <c r="IM187" s="612">
        <v>0</v>
      </c>
      <c r="IN187" s="612">
        <v>0</v>
      </c>
      <c r="IO187" s="612">
        <v>0</v>
      </c>
      <c r="IP187" s="612">
        <v>0</v>
      </c>
      <c r="IQ187" s="612">
        <v>0</v>
      </c>
      <c r="IR187" s="612">
        <v>0</v>
      </c>
      <c r="IS187" s="612">
        <v>0</v>
      </c>
      <c r="IT187" s="612">
        <v>0</v>
      </c>
      <c r="IU187" s="612">
        <v>0</v>
      </c>
      <c r="IV187" s="612">
        <v>0</v>
      </c>
      <c r="IW187" s="612">
        <v>0</v>
      </c>
      <c r="IX187" s="612">
        <v>0</v>
      </c>
      <c r="IY187" s="612">
        <v>0</v>
      </c>
      <c r="IZ187" s="612">
        <v>0</v>
      </c>
      <c r="JA187" s="612">
        <v>0</v>
      </c>
      <c r="JB187" s="612">
        <v>0</v>
      </c>
      <c r="JC187" s="612">
        <v>0</v>
      </c>
      <c r="JD187" s="612">
        <v>0</v>
      </c>
      <c r="JE187" s="612">
        <v>0</v>
      </c>
      <c r="JF187" s="612">
        <v>0</v>
      </c>
      <c r="JG187" s="612">
        <v>0</v>
      </c>
      <c r="JH187" s="612">
        <v>0</v>
      </c>
      <c r="JI187" s="612">
        <v>0</v>
      </c>
      <c r="JJ187" s="612">
        <v>0</v>
      </c>
      <c r="JK187" s="612">
        <v>0</v>
      </c>
      <c r="JL187" s="612">
        <v>0</v>
      </c>
      <c r="JM187" s="612">
        <v>0</v>
      </c>
      <c r="JN187" s="612">
        <v>0</v>
      </c>
      <c r="JO187" s="612">
        <v>0</v>
      </c>
      <c r="JP187" s="612">
        <v>0</v>
      </c>
      <c r="JQ187" s="612">
        <v>0</v>
      </c>
      <c r="JR187" s="612">
        <v>0</v>
      </c>
      <c r="JS187" s="612">
        <v>0</v>
      </c>
      <c r="JT187" s="612">
        <v>0</v>
      </c>
      <c r="JU187" s="612">
        <v>0</v>
      </c>
      <c r="JV187" s="612">
        <v>0</v>
      </c>
      <c r="JW187" s="612">
        <v>0</v>
      </c>
      <c r="JX187" s="612">
        <v>0</v>
      </c>
      <c r="JY187" s="612">
        <v>0</v>
      </c>
      <c r="JZ187" s="612">
        <v>0</v>
      </c>
      <c r="KA187" s="612">
        <v>0</v>
      </c>
      <c r="KB187" s="612">
        <v>0</v>
      </c>
      <c r="KC187" s="612">
        <v>0</v>
      </c>
      <c r="KD187" s="612">
        <v>0</v>
      </c>
      <c r="KE187" s="612">
        <v>0</v>
      </c>
      <c r="KF187" s="612">
        <v>0</v>
      </c>
      <c r="KG187" s="612">
        <v>0</v>
      </c>
      <c r="KH187" s="612">
        <v>0</v>
      </c>
      <c r="KI187" s="612">
        <v>0</v>
      </c>
      <c r="KJ187" s="612">
        <v>0</v>
      </c>
      <c r="KK187" s="612">
        <v>0</v>
      </c>
      <c r="KL187" s="612">
        <v>0</v>
      </c>
      <c r="KM187" s="612">
        <v>0</v>
      </c>
      <c r="KN187" s="612">
        <v>0</v>
      </c>
      <c r="KO187" s="612">
        <v>0</v>
      </c>
      <c r="KP187" s="612">
        <v>0</v>
      </c>
      <c r="KQ187" s="612">
        <v>0</v>
      </c>
      <c r="KR187" s="612">
        <v>0</v>
      </c>
      <c r="KS187" s="612">
        <v>0</v>
      </c>
      <c r="KT187" s="612">
        <v>0</v>
      </c>
      <c r="KU187" s="612">
        <v>0</v>
      </c>
      <c r="KV187" s="612">
        <v>0</v>
      </c>
      <c r="KW187" s="612">
        <v>0</v>
      </c>
      <c r="KX187" s="612">
        <v>0</v>
      </c>
      <c r="KY187" s="612">
        <v>0</v>
      </c>
      <c r="KZ187" s="612">
        <v>0</v>
      </c>
      <c r="LA187" s="612">
        <v>0</v>
      </c>
      <c r="LB187" s="612">
        <v>0</v>
      </c>
      <c r="LC187" s="612">
        <v>0</v>
      </c>
      <c r="LD187" s="612">
        <v>0</v>
      </c>
      <c r="LE187" s="612">
        <v>0</v>
      </c>
      <c r="LF187" s="612">
        <v>0</v>
      </c>
      <c r="LG187" s="612">
        <v>0</v>
      </c>
      <c r="LH187" s="612">
        <v>0</v>
      </c>
      <c r="LI187" s="612">
        <v>0</v>
      </c>
      <c r="LJ187" s="612">
        <v>0</v>
      </c>
      <c r="LK187" s="612">
        <v>0</v>
      </c>
      <c r="LL187" s="612">
        <v>0</v>
      </c>
      <c r="LM187" s="612">
        <v>0</v>
      </c>
      <c r="LN187" s="612">
        <v>0</v>
      </c>
      <c r="LO187" s="612">
        <v>0</v>
      </c>
      <c r="LP187" s="612">
        <v>0</v>
      </c>
      <c r="LQ187" s="612">
        <v>0</v>
      </c>
      <c r="LR187" s="612">
        <v>0</v>
      </c>
      <c r="LS187" s="612">
        <v>0</v>
      </c>
      <c r="LT187" s="612">
        <v>0</v>
      </c>
      <c r="LU187" s="612">
        <v>0</v>
      </c>
      <c r="LV187" s="612">
        <v>0</v>
      </c>
      <c r="LW187" s="612">
        <v>0</v>
      </c>
      <c r="LX187" s="612">
        <v>0</v>
      </c>
      <c r="LY187" s="612">
        <v>0</v>
      </c>
      <c r="LZ187" s="612">
        <v>0</v>
      </c>
      <c r="MA187" s="612">
        <v>0</v>
      </c>
      <c r="MB187" s="612">
        <v>0</v>
      </c>
      <c r="MC187" s="612">
        <v>0</v>
      </c>
      <c r="MD187" s="612">
        <v>0</v>
      </c>
      <c r="ME187" s="612">
        <v>0</v>
      </c>
      <c r="MF187" s="612">
        <v>0</v>
      </c>
      <c r="MG187" s="612">
        <v>0</v>
      </c>
      <c r="MH187" s="612">
        <v>0</v>
      </c>
      <c r="MI187" s="612">
        <v>0</v>
      </c>
      <c r="MJ187" s="612">
        <v>0</v>
      </c>
      <c r="MK187" s="612">
        <v>0</v>
      </c>
      <c r="ML187" s="612">
        <v>0</v>
      </c>
      <c r="MM187" s="612">
        <v>0</v>
      </c>
      <c r="MN187" s="612">
        <v>0</v>
      </c>
      <c r="MO187" s="612">
        <v>0</v>
      </c>
      <c r="MP187" s="612">
        <v>0</v>
      </c>
      <c r="MQ187" s="612">
        <v>0</v>
      </c>
      <c r="MR187" s="612">
        <v>0</v>
      </c>
      <c r="MS187" s="612">
        <v>0</v>
      </c>
      <c r="MT187" s="612">
        <v>0</v>
      </c>
      <c r="MU187" s="612">
        <v>0</v>
      </c>
      <c r="MV187" s="612">
        <v>0</v>
      </c>
      <c r="MW187" s="612">
        <v>0</v>
      </c>
      <c r="MX187" s="612">
        <v>0</v>
      </c>
      <c r="MY187" s="612">
        <v>0</v>
      </c>
      <c r="MZ187" s="612">
        <v>0</v>
      </c>
      <c r="NA187" s="612">
        <v>0</v>
      </c>
      <c r="NB187" s="612">
        <v>0</v>
      </c>
      <c r="NC187" s="612">
        <v>0</v>
      </c>
      <c r="ND187" s="612">
        <v>0</v>
      </c>
      <c r="NE187" s="612">
        <v>0</v>
      </c>
      <c r="NF187" s="612">
        <v>0</v>
      </c>
      <c r="NG187" s="612">
        <v>0</v>
      </c>
      <c r="NH187" s="612">
        <v>0</v>
      </c>
      <c r="NI187" s="612">
        <v>0</v>
      </c>
      <c r="NJ187" s="612">
        <v>0</v>
      </c>
      <c r="NK187" s="612">
        <v>0</v>
      </c>
      <c r="NL187" s="612">
        <v>0</v>
      </c>
      <c r="NM187" s="612">
        <v>0</v>
      </c>
      <c r="NN187" s="612">
        <v>0</v>
      </c>
      <c r="NO187" s="612">
        <v>0</v>
      </c>
      <c r="NP187" s="612">
        <v>0</v>
      </c>
      <c r="NQ187" s="612">
        <v>0</v>
      </c>
      <c r="NR187" s="612">
        <v>0</v>
      </c>
      <c r="NS187" s="612">
        <v>0</v>
      </c>
      <c r="NT187" s="612">
        <v>0</v>
      </c>
      <c r="NU187" s="612">
        <v>0</v>
      </c>
      <c r="NV187" s="612">
        <v>0</v>
      </c>
      <c r="NW187" s="612">
        <v>0</v>
      </c>
      <c r="NX187" s="612">
        <v>0</v>
      </c>
      <c r="NY187" s="612">
        <v>0</v>
      </c>
      <c r="NZ187" s="612">
        <v>0</v>
      </c>
      <c r="OA187" s="612">
        <v>0</v>
      </c>
      <c r="OB187" s="612">
        <v>0</v>
      </c>
      <c r="OC187" s="612">
        <v>0</v>
      </c>
      <c r="OD187" s="612">
        <v>0</v>
      </c>
      <c r="OE187" s="612">
        <v>0</v>
      </c>
      <c r="OF187" s="612">
        <v>0</v>
      </c>
      <c r="OG187" s="612">
        <v>0</v>
      </c>
      <c r="OH187" s="612">
        <v>0</v>
      </c>
      <c r="OI187" s="612">
        <v>0</v>
      </c>
      <c r="OJ187" s="612">
        <v>0</v>
      </c>
      <c r="OK187" s="612">
        <v>0</v>
      </c>
      <c r="OL187" s="612">
        <v>0</v>
      </c>
      <c r="OM187" s="612">
        <v>0</v>
      </c>
      <c r="ON187" s="612">
        <v>0</v>
      </c>
      <c r="OO187" s="612">
        <v>0</v>
      </c>
      <c r="OP187" s="612">
        <v>0</v>
      </c>
      <c r="OQ187" s="612">
        <v>0</v>
      </c>
      <c r="OR187" s="612">
        <v>0</v>
      </c>
      <c r="OS187" s="612">
        <v>0</v>
      </c>
      <c r="OT187" s="612">
        <v>0</v>
      </c>
      <c r="OU187" s="612">
        <v>0</v>
      </c>
      <c r="OV187" s="612">
        <v>0</v>
      </c>
      <c r="OW187" s="612">
        <v>0</v>
      </c>
      <c r="OX187" s="612">
        <v>0</v>
      </c>
      <c r="OY187" s="612">
        <v>0</v>
      </c>
      <c r="OZ187" s="612">
        <v>0</v>
      </c>
      <c r="PA187" s="612">
        <v>0</v>
      </c>
      <c r="PB187" s="612">
        <v>0</v>
      </c>
      <c r="PC187" s="612">
        <v>0</v>
      </c>
      <c r="PD187" s="612">
        <v>0</v>
      </c>
      <c r="PE187" s="612">
        <v>0</v>
      </c>
      <c r="PF187" s="612">
        <v>0</v>
      </c>
      <c r="PG187" s="612">
        <v>0</v>
      </c>
      <c r="PH187" s="612">
        <v>0</v>
      </c>
      <c r="PI187" s="612">
        <v>0</v>
      </c>
      <c r="PJ187" s="612">
        <v>0</v>
      </c>
      <c r="PK187" s="612">
        <v>0</v>
      </c>
      <c r="PL187" s="612">
        <v>0</v>
      </c>
      <c r="PM187" s="612">
        <v>0</v>
      </c>
      <c r="PN187" s="612">
        <v>0</v>
      </c>
      <c r="PO187" s="612">
        <v>0</v>
      </c>
      <c r="PP187" s="612">
        <v>0</v>
      </c>
      <c r="PQ187" s="612">
        <v>0</v>
      </c>
      <c r="PR187" s="612">
        <v>0</v>
      </c>
      <c r="PS187" s="612">
        <v>0</v>
      </c>
      <c r="PT187" s="612">
        <v>0</v>
      </c>
      <c r="PU187" s="612">
        <v>0</v>
      </c>
      <c r="PV187" s="612">
        <v>0</v>
      </c>
      <c r="PW187" s="612">
        <v>0</v>
      </c>
      <c r="PX187" s="612">
        <v>0</v>
      </c>
      <c r="PY187" s="612">
        <v>0</v>
      </c>
      <c r="PZ187" s="612">
        <v>0</v>
      </c>
      <c r="QA187" s="612">
        <v>0</v>
      </c>
      <c r="QB187" s="612">
        <v>0</v>
      </c>
      <c r="QC187" s="612">
        <v>0</v>
      </c>
      <c r="QD187" s="612">
        <v>0</v>
      </c>
      <c r="QE187" s="612">
        <v>0</v>
      </c>
      <c r="QF187" s="612">
        <v>0</v>
      </c>
      <c r="QG187" s="612">
        <v>0</v>
      </c>
      <c r="QH187" s="612">
        <v>0</v>
      </c>
      <c r="QI187" s="612">
        <v>0</v>
      </c>
      <c r="QJ187" s="612">
        <v>0</v>
      </c>
      <c r="QK187" s="612">
        <v>0</v>
      </c>
      <c r="QL187" s="612">
        <v>0</v>
      </c>
      <c r="QM187" s="612">
        <v>0</v>
      </c>
      <c r="QN187" s="612">
        <v>0</v>
      </c>
      <c r="QO187" s="612">
        <v>0</v>
      </c>
      <c r="QP187" s="612">
        <v>0</v>
      </c>
      <c r="QQ187" s="612">
        <v>0</v>
      </c>
      <c r="QR187" s="612">
        <v>0</v>
      </c>
      <c r="QS187" s="612">
        <v>0</v>
      </c>
      <c r="QT187" s="612">
        <v>0</v>
      </c>
      <c r="QU187" s="612">
        <v>0</v>
      </c>
      <c r="QV187" s="612">
        <v>0</v>
      </c>
      <c r="QW187" s="612">
        <v>0</v>
      </c>
      <c r="QX187" s="612">
        <v>0</v>
      </c>
      <c r="QY187" s="612">
        <v>0</v>
      </c>
      <c r="QZ187" s="612">
        <v>0</v>
      </c>
      <c r="RA187" s="612">
        <v>0</v>
      </c>
      <c r="RB187" s="612">
        <v>0</v>
      </c>
      <c r="RC187" s="612">
        <v>0</v>
      </c>
      <c r="RD187" s="612">
        <v>0</v>
      </c>
      <c r="RE187" s="612">
        <v>0</v>
      </c>
      <c r="RF187" s="612">
        <v>0</v>
      </c>
      <c r="RG187" s="612">
        <v>0</v>
      </c>
      <c r="RH187" s="612">
        <v>0</v>
      </c>
      <c r="RI187" s="612">
        <v>0</v>
      </c>
      <c r="RJ187" s="612">
        <v>0</v>
      </c>
      <c r="RK187" s="612">
        <v>0</v>
      </c>
      <c r="RL187" s="612">
        <v>0</v>
      </c>
      <c r="RM187" s="612">
        <v>0</v>
      </c>
      <c r="RN187" s="612">
        <v>0</v>
      </c>
      <c r="RO187" s="612">
        <v>0</v>
      </c>
      <c r="RP187" s="612">
        <v>0</v>
      </c>
      <c r="RQ187" s="612">
        <v>0</v>
      </c>
      <c r="RR187" s="612">
        <v>0</v>
      </c>
      <c r="RS187" s="612">
        <v>0</v>
      </c>
      <c r="RT187" s="612">
        <v>0</v>
      </c>
      <c r="RU187" s="612">
        <v>0</v>
      </c>
      <c r="RV187" s="612">
        <v>0</v>
      </c>
      <c r="RW187" s="612">
        <v>0</v>
      </c>
      <c r="RX187" s="612">
        <v>0</v>
      </c>
      <c r="RY187" s="612">
        <v>0</v>
      </c>
      <c r="RZ187" s="612">
        <v>0</v>
      </c>
      <c r="SA187" s="612">
        <v>0</v>
      </c>
      <c r="SB187" s="612">
        <v>0</v>
      </c>
      <c r="SC187" s="612">
        <v>0</v>
      </c>
      <c r="SD187" s="612">
        <v>0</v>
      </c>
      <c r="SE187" s="612">
        <v>0</v>
      </c>
      <c r="SF187" s="612">
        <v>0</v>
      </c>
      <c r="SG187" s="612">
        <v>0</v>
      </c>
      <c r="SH187" s="612">
        <v>0</v>
      </c>
      <c r="SI187" s="612">
        <v>0</v>
      </c>
      <c r="SJ187" s="612">
        <v>0</v>
      </c>
      <c r="SK187" s="267">
        <f t="shared" si="420"/>
        <v>0</v>
      </c>
      <c r="SL187" s="254"/>
      <c r="SM187" s="242"/>
      <c r="SN187" s="242"/>
      <c r="SO187" s="242"/>
    </row>
    <row r="188" spans="1:509" outlineLevel="3" x14ac:dyDescent="0.35">
      <c r="A188" s="242"/>
      <c r="B188" s="251"/>
      <c r="C188" s="438">
        <f>INT($C$29)+3</f>
        <v>4</v>
      </c>
      <c r="D188" s="267"/>
      <c r="E188" s="316">
        <f t="shared" si="402"/>
        <v>47</v>
      </c>
      <c r="F188" s="322"/>
      <c r="G188" s="322"/>
      <c r="H188" s="267"/>
      <c r="I188" s="338"/>
      <c r="J188" s="338" t="s">
        <v>695</v>
      </c>
      <c r="K188" s="536"/>
      <c r="L188" s="615">
        <v>0</v>
      </c>
      <c r="M188" s="615">
        <v>0</v>
      </c>
      <c r="N188" s="615">
        <v>0</v>
      </c>
      <c r="O188" s="615">
        <v>0</v>
      </c>
      <c r="P188" s="615">
        <v>0</v>
      </c>
      <c r="Q188" s="615">
        <v>0</v>
      </c>
      <c r="R188" s="615">
        <v>0</v>
      </c>
      <c r="S188" s="615">
        <v>0</v>
      </c>
      <c r="T188" s="615">
        <v>0</v>
      </c>
      <c r="U188" s="615">
        <v>0</v>
      </c>
      <c r="V188" s="615">
        <v>0</v>
      </c>
      <c r="W188" s="615">
        <v>0</v>
      </c>
      <c r="X188" s="615">
        <v>0</v>
      </c>
      <c r="Y188" s="615">
        <v>0</v>
      </c>
      <c r="Z188" s="615">
        <v>0</v>
      </c>
      <c r="AA188" s="615">
        <v>0</v>
      </c>
      <c r="AB188" s="615">
        <v>0</v>
      </c>
      <c r="AC188" s="615">
        <v>0</v>
      </c>
      <c r="AD188" s="615">
        <v>0</v>
      </c>
      <c r="AE188" s="615">
        <v>0</v>
      </c>
      <c r="AF188" s="615">
        <v>0</v>
      </c>
      <c r="AG188" s="615">
        <v>0</v>
      </c>
      <c r="AH188" s="615">
        <v>0</v>
      </c>
      <c r="AI188" s="615">
        <v>0</v>
      </c>
      <c r="AJ188" s="615">
        <v>0</v>
      </c>
      <c r="AK188" s="615">
        <v>0</v>
      </c>
      <c r="AL188" s="615">
        <v>0</v>
      </c>
      <c r="AM188" s="615">
        <v>0</v>
      </c>
      <c r="AN188" s="615">
        <v>0</v>
      </c>
      <c r="AO188" s="615">
        <v>0</v>
      </c>
      <c r="AP188" s="615">
        <v>0</v>
      </c>
      <c r="AQ188" s="615">
        <v>0</v>
      </c>
      <c r="AR188" s="615">
        <v>0</v>
      </c>
      <c r="AS188" s="615">
        <v>0</v>
      </c>
      <c r="AT188" s="615">
        <v>0</v>
      </c>
      <c r="AU188" s="615">
        <v>0</v>
      </c>
      <c r="AV188" s="615">
        <v>0</v>
      </c>
      <c r="AW188" s="615">
        <v>0</v>
      </c>
      <c r="AX188" s="615">
        <v>0</v>
      </c>
      <c r="AY188" s="615">
        <v>0</v>
      </c>
      <c r="AZ188" s="615">
        <v>0</v>
      </c>
      <c r="BA188" s="615">
        <v>0</v>
      </c>
      <c r="BB188" s="615">
        <v>0</v>
      </c>
      <c r="BC188" s="615">
        <v>0</v>
      </c>
      <c r="BD188" s="615">
        <v>0</v>
      </c>
      <c r="BE188" s="615">
        <v>0</v>
      </c>
      <c r="BF188" s="615">
        <v>0</v>
      </c>
      <c r="BG188" s="615">
        <v>0</v>
      </c>
      <c r="BH188" s="615">
        <v>0</v>
      </c>
      <c r="BI188" s="615">
        <v>0</v>
      </c>
      <c r="BJ188" s="615">
        <v>0</v>
      </c>
      <c r="BK188" s="615">
        <v>0</v>
      </c>
      <c r="BL188" s="615">
        <v>0</v>
      </c>
      <c r="BM188" s="615">
        <v>0</v>
      </c>
      <c r="BN188" s="615">
        <v>0</v>
      </c>
      <c r="BO188" s="615">
        <v>0</v>
      </c>
      <c r="BP188" s="615">
        <v>0</v>
      </c>
      <c r="BQ188" s="615">
        <v>0</v>
      </c>
      <c r="BR188" s="615">
        <v>0</v>
      </c>
      <c r="BS188" s="615">
        <v>0</v>
      </c>
      <c r="BT188" s="615">
        <v>0</v>
      </c>
      <c r="BU188" s="615">
        <v>0</v>
      </c>
      <c r="BV188" s="615">
        <v>0</v>
      </c>
      <c r="BW188" s="615">
        <v>0</v>
      </c>
      <c r="BX188" s="615">
        <v>0</v>
      </c>
      <c r="BY188" s="615">
        <v>0</v>
      </c>
      <c r="BZ188" s="615">
        <v>0</v>
      </c>
      <c r="CA188" s="615">
        <v>0</v>
      </c>
      <c r="CB188" s="615">
        <v>0</v>
      </c>
      <c r="CC188" s="615">
        <v>0</v>
      </c>
      <c r="CD188" s="615">
        <v>0</v>
      </c>
      <c r="CE188" s="615">
        <v>0</v>
      </c>
      <c r="CF188" s="615">
        <v>0</v>
      </c>
      <c r="CG188" s="615">
        <v>0</v>
      </c>
      <c r="CH188" s="615">
        <v>0</v>
      </c>
      <c r="CI188" s="615">
        <v>0</v>
      </c>
      <c r="CJ188" s="615">
        <v>0</v>
      </c>
      <c r="CK188" s="615">
        <v>0</v>
      </c>
      <c r="CL188" s="615">
        <v>0</v>
      </c>
      <c r="CM188" s="615">
        <v>0</v>
      </c>
      <c r="CN188" s="615">
        <v>0</v>
      </c>
      <c r="CO188" s="615">
        <v>0</v>
      </c>
      <c r="CP188" s="615">
        <v>0</v>
      </c>
      <c r="CQ188" s="615">
        <v>0</v>
      </c>
      <c r="CR188" s="615">
        <v>0</v>
      </c>
      <c r="CS188" s="615">
        <v>0</v>
      </c>
      <c r="CT188" s="615">
        <v>0</v>
      </c>
      <c r="CU188" s="615">
        <v>0</v>
      </c>
      <c r="CV188" s="615">
        <v>0</v>
      </c>
      <c r="CW188" s="615">
        <v>0</v>
      </c>
      <c r="CX188" s="615">
        <v>0</v>
      </c>
      <c r="CY188" s="615">
        <v>0</v>
      </c>
      <c r="CZ188" s="615">
        <v>0</v>
      </c>
      <c r="DA188" s="615">
        <v>0</v>
      </c>
      <c r="DB188" s="615">
        <v>0</v>
      </c>
      <c r="DC188" s="615">
        <v>0</v>
      </c>
      <c r="DD188" s="615">
        <v>0</v>
      </c>
      <c r="DE188" s="615">
        <v>0</v>
      </c>
      <c r="DF188" s="615">
        <v>0</v>
      </c>
      <c r="DG188" s="615">
        <v>0</v>
      </c>
      <c r="DH188" s="615">
        <v>0</v>
      </c>
      <c r="DI188" s="615">
        <v>0</v>
      </c>
      <c r="DJ188" s="615">
        <v>0</v>
      </c>
      <c r="DK188" s="615">
        <v>0</v>
      </c>
      <c r="DL188" s="615">
        <v>0</v>
      </c>
      <c r="DM188" s="615">
        <v>0</v>
      </c>
      <c r="DN188" s="615">
        <v>0</v>
      </c>
      <c r="DO188" s="615">
        <v>0</v>
      </c>
      <c r="DP188" s="615">
        <v>0</v>
      </c>
      <c r="DQ188" s="615">
        <v>0</v>
      </c>
      <c r="DR188" s="615">
        <v>0</v>
      </c>
      <c r="DS188" s="615">
        <v>0</v>
      </c>
      <c r="DT188" s="615">
        <v>0</v>
      </c>
      <c r="DU188" s="615">
        <v>0</v>
      </c>
      <c r="DV188" s="615">
        <v>0</v>
      </c>
      <c r="DW188" s="615">
        <v>0</v>
      </c>
      <c r="DX188" s="615">
        <v>0</v>
      </c>
      <c r="DY188" s="615">
        <v>0</v>
      </c>
      <c r="DZ188" s="615">
        <v>0</v>
      </c>
      <c r="EA188" s="615">
        <v>0</v>
      </c>
      <c r="EB188" s="615">
        <v>0</v>
      </c>
      <c r="EC188" s="615">
        <v>0</v>
      </c>
      <c r="ED188" s="615">
        <v>0</v>
      </c>
      <c r="EE188" s="615">
        <v>0</v>
      </c>
      <c r="EF188" s="615">
        <v>0</v>
      </c>
      <c r="EG188" s="615">
        <v>0</v>
      </c>
      <c r="EH188" s="615">
        <v>0</v>
      </c>
      <c r="EI188" s="615">
        <v>0</v>
      </c>
      <c r="EJ188" s="615">
        <v>0</v>
      </c>
      <c r="EK188" s="615">
        <v>0</v>
      </c>
      <c r="EL188" s="615">
        <v>0</v>
      </c>
      <c r="EM188" s="615">
        <v>0</v>
      </c>
      <c r="EN188" s="615">
        <v>0</v>
      </c>
      <c r="EO188" s="615">
        <v>0</v>
      </c>
      <c r="EP188" s="615">
        <v>0</v>
      </c>
      <c r="EQ188" s="615">
        <v>0</v>
      </c>
      <c r="ER188" s="615">
        <v>0</v>
      </c>
      <c r="ES188" s="615">
        <v>0</v>
      </c>
      <c r="ET188" s="615">
        <v>0</v>
      </c>
      <c r="EU188" s="615">
        <v>0</v>
      </c>
      <c r="EV188" s="615">
        <v>0</v>
      </c>
      <c r="EW188" s="615">
        <v>0</v>
      </c>
      <c r="EX188" s="615">
        <v>0</v>
      </c>
      <c r="EY188" s="615">
        <v>0</v>
      </c>
      <c r="EZ188" s="615">
        <v>0</v>
      </c>
      <c r="FA188" s="615">
        <v>0</v>
      </c>
      <c r="FB188" s="615">
        <v>0</v>
      </c>
      <c r="FC188" s="615">
        <v>0</v>
      </c>
      <c r="FD188" s="615">
        <v>0</v>
      </c>
      <c r="FE188" s="615">
        <v>0</v>
      </c>
      <c r="FF188" s="615">
        <v>0</v>
      </c>
      <c r="FG188" s="615">
        <v>0</v>
      </c>
      <c r="FH188" s="615">
        <v>0</v>
      </c>
      <c r="FI188" s="615">
        <v>0</v>
      </c>
      <c r="FJ188" s="615">
        <v>0</v>
      </c>
      <c r="FK188" s="615">
        <v>0</v>
      </c>
      <c r="FL188" s="615">
        <v>0</v>
      </c>
      <c r="FM188" s="615">
        <v>0</v>
      </c>
      <c r="FN188" s="615">
        <v>0</v>
      </c>
      <c r="FO188" s="615">
        <v>0</v>
      </c>
      <c r="FP188" s="615">
        <v>0</v>
      </c>
      <c r="FQ188" s="615">
        <v>0</v>
      </c>
      <c r="FR188" s="615">
        <v>0</v>
      </c>
      <c r="FS188" s="615">
        <v>0</v>
      </c>
      <c r="FT188" s="615">
        <v>0</v>
      </c>
      <c r="FU188" s="615">
        <v>0</v>
      </c>
      <c r="FV188" s="615">
        <v>0</v>
      </c>
      <c r="FW188" s="615">
        <v>0</v>
      </c>
      <c r="FX188" s="615">
        <v>0</v>
      </c>
      <c r="FY188" s="615">
        <v>0</v>
      </c>
      <c r="FZ188" s="615">
        <v>0</v>
      </c>
      <c r="GA188" s="615">
        <v>0</v>
      </c>
      <c r="GB188" s="615">
        <v>0</v>
      </c>
      <c r="GC188" s="615">
        <v>0</v>
      </c>
      <c r="GD188" s="615">
        <v>0</v>
      </c>
      <c r="GE188" s="615">
        <v>0</v>
      </c>
      <c r="GF188" s="615">
        <v>0</v>
      </c>
      <c r="GG188" s="615">
        <v>0</v>
      </c>
      <c r="GH188" s="615">
        <v>0</v>
      </c>
      <c r="GI188" s="615">
        <v>0</v>
      </c>
      <c r="GJ188" s="615">
        <v>0</v>
      </c>
      <c r="GK188" s="615">
        <v>0</v>
      </c>
      <c r="GL188" s="615">
        <v>0</v>
      </c>
      <c r="GM188" s="615">
        <v>0</v>
      </c>
      <c r="GN188" s="615">
        <v>0</v>
      </c>
      <c r="GO188" s="615">
        <v>0</v>
      </c>
      <c r="GP188" s="615">
        <v>0</v>
      </c>
      <c r="GQ188" s="615">
        <v>0</v>
      </c>
      <c r="GR188" s="615">
        <v>0</v>
      </c>
      <c r="GS188" s="615">
        <v>0</v>
      </c>
      <c r="GT188" s="615">
        <v>0</v>
      </c>
      <c r="GU188" s="615">
        <v>0</v>
      </c>
      <c r="GV188" s="615">
        <v>0</v>
      </c>
      <c r="GW188" s="615">
        <v>0</v>
      </c>
      <c r="GX188" s="615">
        <v>0</v>
      </c>
      <c r="GY188" s="615">
        <v>0</v>
      </c>
      <c r="GZ188" s="615">
        <v>0</v>
      </c>
      <c r="HA188" s="615">
        <v>0</v>
      </c>
      <c r="HB188" s="615">
        <v>0</v>
      </c>
      <c r="HC188" s="615">
        <v>0</v>
      </c>
      <c r="HD188" s="615">
        <v>0</v>
      </c>
      <c r="HE188" s="615">
        <v>0</v>
      </c>
      <c r="HF188" s="615">
        <v>0</v>
      </c>
      <c r="HG188" s="615">
        <v>0</v>
      </c>
      <c r="HH188" s="615">
        <v>0</v>
      </c>
      <c r="HI188" s="615">
        <v>0</v>
      </c>
      <c r="HJ188" s="615">
        <v>0</v>
      </c>
      <c r="HK188" s="615">
        <v>0</v>
      </c>
      <c r="HL188" s="615">
        <v>0</v>
      </c>
      <c r="HM188" s="615">
        <v>0</v>
      </c>
      <c r="HN188" s="615">
        <v>0</v>
      </c>
      <c r="HO188" s="615">
        <v>0</v>
      </c>
      <c r="HP188" s="615">
        <v>0</v>
      </c>
      <c r="HQ188" s="615">
        <v>0</v>
      </c>
      <c r="HR188" s="615">
        <v>0</v>
      </c>
      <c r="HS188" s="615">
        <v>0</v>
      </c>
      <c r="HT188" s="615">
        <v>0</v>
      </c>
      <c r="HU188" s="615">
        <v>0</v>
      </c>
      <c r="HV188" s="615">
        <v>0</v>
      </c>
      <c r="HW188" s="615">
        <v>0</v>
      </c>
      <c r="HX188" s="615">
        <v>0</v>
      </c>
      <c r="HY188" s="615">
        <v>0</v>
      </c>
      <c r="HZ188" s="615">
        <v>0</v>
      </c>
      <c r="IA188" s="615">
        <v>0</v>
      </c>
      <c r="IB188" s="615">
        <v>0</v>
      </c>
      <c r="IC188" s="615">
        <v>0</v>
      </c>
      <c r="ID188" s="615">
        <v>0</v>
      </c>
      <c r="IE188" s="615">
        <v>0</v>
      </c>
      <c r="IF188" s="615">
        <v>0</v>
      </c>
      <c r="IG188" s="615">
        <v>0</v>
      </c>
      <c r="IH188" s="615">
        <v>0</v>
      </c>
      <c r="II188" s="615">
        <v>0</v>
      </c>
      <c r="IJ188" s="615">
        <v>0</v>
      </c>
      <c r="IK188" s="615">
        <v>0</v>
      </c>
      <c r="IL188" s="615">
        <v>0</v>
      </c>
      <c r="IM188" s="615">
        <v>0</v>
      </c>
      <c r="IN188" s="615">
        <v>0</v>
      </c>
      <c r="IO188" s="615">
        <v>0</v>
      </c>
      <c r="IP188" s="615">
        <v>0</v>
      </c>
      <c r="IQ188" s="615">
        <v>0</v>
      </c>
      <c r="IR188" s="615">
        <v>0</v>
      </c>
      <c r="IS188" s="615">
        <v>0</v>
      </c>
      <c r="IT188" s="615">
        <v>0</v>
      </c>
      <c r="IU188" s="615">
        <v>0</v>
      </c>
      <c r="IV188" s="615">
        <v>0</v>
      </c>
      <c r="IW188" s="615">
        <v>0</v>
      </c>
      <c r="IX188" s="615">
        <v>0</v>
      </c>
      <c r="IY188" s="615">
        <v>0</v>
      </c>
      <c r="IZ188" s="615">
        <v>0</v>
      </c>
      <c r="JA188" s="615">
        <v>0</v>
      </c>
      <c r="JB188" s="615">
        <v>0</v>
      </c>
      <c r="JC188" s="615">
        <v>0</v>
      </c>
      <c r="JD188" s="615">
        <v>0</v>
      </c>
      <c r="JE188" s="615">
        <v>0</v>
      </c>
      <c r="JF188" s="615">
        <v>0</v>
      </c>
      <c r="JG188" s="615">
        <v>0</v>
      </c>
      <c r="JH188" s="615">
        <v>0</v>
      </c>
      <c r="JI188" s="615">
        <v>0</v>
      </c>
      <c r="JJ188" s="615">
        <v>0</v>
      </c>
      <c r="JK188" s="615">
        <v>0</v>
      </c>
      <c r="JL188" s="615">
        <v>0</v>
      </c>
      <c r="JM188" s="615">
        <v>0</v>
      </c>
      <c r="JN188" s="615">
        <v>0</v>
      </c>
      <c r="JO188" s="615">
        <v>0</v>
      </c>
      <c r="JP188" s="615">
        <v>0</v>
      </c>
      <c r="JQ188" s="615">
        <v>0</v>
      </c>
      <c r="JR188" s="615">
        <v>0</v>
      </c>
      <c r="JS188" s="615">
        <v>0</v>
      </c>
      <c r="JT188" s="615">
        <v>0</v>
      </c>
      <c r="JU188" s="615">
        <v>0</v>
      </c>
      <c r="JV188" s="615">
        <v>0</v>
      </c>
      <c r="JW188" s="615">
        <v>0</v>
      </c>
      <c r="JX188" s="615">
        <v>0</v>
      </c>
      <c r="JY188" s="615">
        <v>0</v>
      </c>
      <c r="JZ188" s="615">
        <v>0</v>
      </c>
      <c r="KA188" s="615">
        <v>0</v>
      </c>
      <c r="KB188" s="615">
        <v>0</v>
      </c>
      <c r="KC188" s="615">
        <v>0</v>
      </c>
      <c r="KD188" s="615">
        <v>0</v>
      </c>
      <c r="KE188" s="615">
        <v>0</v>
      </c>
      <c r="KF188" s="615">
        <v>0</v>
      </c>
      <c r="KG188" s="615">
        <v>0</v>
      </c>
      <c r="KH188" s="615">
        <v>0</v>
      </c>
      <c r="KI188" s="615">
        <v>0</v>
      </c>
      <c r="KJ188" s="615">
        <v>0</v>
      </c>
      <c r="KK188" s="615">
        <v>0</v>
      </c>
      <c r="KL188" s="615">
        <v>0</v>
      </c>
      <c r="KM188" s="615">
        <v>0</v>
      </c>
      <c r="KN188" s="615">
        <v>0</v>
      </c>
      <c r="KO188" s="615">
        <v>0</v>
      </c>
      <c r="KP188" s="615">
        <v>0</v>
      </c>
      <c r="KQ188" s="615">
        <v>0</v>
      </c>
      <c r="KR188" s="615">
        <v>0</v>
      </c>
      <c r="KS188" s="615">
        <v>0</v>
      </c>
      <c r="KT188" s="615">
        <v>0</v>
      </c>
      <c r="KU188" s="615">
        <v>0</v>
      </c>
      <c r="KV188" s="615">
        <v>0</v>
      </c>
      <c r="KW188" s="615">
        <v>0</v>
      </c>
      <c r="KX188" s="615">
        <v>0</v>
      </c>
      <c r="KY188" s="615">
        <v>0</v>
      </c>
      <c r="KZ188" s="615">
        <v>0</v>
      </c>
      <c r="LA188" s="615">
        <v>0</v>
      </c>
      <c r="LB188" s="615">
        <v>0</v>
      </c>
      <c r="LC188" s="615">
        <v>0</v>
      </c>
      <c r="LD188" s="615">
        <v>0</v>
      </c>
      <c r="LE188" s="615">
        <v>0</v>
      </c>
      <c r="LF188" s="615">
        <v>0</v>
      </c>
      <c r="LG188" s="615">
        <v>0</v>
      </c>
      <c r="LH188" s="615">
        <v>0</v>
      </c>
      <c r="LI188" s="615">
        <v>0</v>
      </c>
      <c r="LJ188" s="615">
        <v>0</v>
      </c>
      <c r="LK188" s="615">
        <v>0</v>
      </c>
      <c r="LL188" s="615">
        <v>0</v>
      </c>
      <c r="LM188" s="615">
        <v>0</v>
      </c>
      <c r="LN188" s="615">
        <v>0</v>
      </c>
      <c r="LO188" s="615">
        <v>0</v>
      </c>
      <c r="LP188" s="615">
        <v>0</v>
      </c>
      <c r="LQ188" s="615">
        <v>0</v>
      </c>
      <c r="LR188" s="615">
        <v>0</v>
      </c>
      <c r="LS188" s="615">
        <v>0</v>
      </c>
      <c r="LT188" s="615">
        <v>0</v>
      </c>
      <c r="LU188" s="615">
        <v>0</v>
      </c>
      <c r="LV188" s="615">
        <v>0</v>
      </c>
      <c r="LW188" s="615">
        <v>0</v>
      </c>
      <c r="LX188" s="615">
        <v>0</v>
      </c>
      <c r="LY188" s="615">
        <v>0</v>
      </c>
      <c r="LZ188" s="615">
        <v>0</v>
      </c>
      <c r="MA188" s="615">
        <v>0</v>
      </c>
      <c r="MB188" s="615">
        <v>0</v>
      </c>
      <c r="MC188" s="615">
        <v>0</v>
      </c>
      <c r="MD188" s="615">
        <v>0</v>
      </c>
      <c r="ME188" s="615">
        <v>0</v>
      </c>
      <c r="MF188" s="615">
        <v>0</v>
      </c>
      <c r="MG188" s="615">
        <v>0</v>
      </c>
      <c r="MH188" s="615">
        <v>0</v>
      </c>
      <c r="MI188" s="615">
        <v>0</v>
      </c>
      <c r="MJ188" s="615">
        <v>0</v>
      </c>
      <c r="MK188" s="615">
        <v>0</v>
      </c>
      <c r="ML188" s="615">
        <v>0</v>
      </c>
      <c r="MM188" s="615">
        <v>0</v>
      </c>
      <c r="MN188" s="615">
        <v>0</v>
      </c>
      <c r="MO188" s="615">
        <v>0</v>
      </c>
      <c r="MP188" s="615">
        <v>0</v>
      </c>
      <c r="MQ188" s="615">
        <v>0</v>
      </c>
      <c r="MR188" s="615">
        <v>0</v>
      </c>
      <c r="MS188" s="615">
        <v>0</v>
      </c>
      <c r="MT188" s="615">
        <v>0</v>
      </c>
      <c r="MU188" s="615">
        <v>0</v>
      </c>
      <c r="MV188" s="615">
        <v>0</v>
      </c>
      <c r="MW188" s="615">
        <v>0</v>
      </c>
      <c r="MX188" s="615">
        <v>0</v>
      </c>
      <c r="MY188" s="615">
        <v>0</v>
      </c>
      <c r="MZ188" s="615">
        <v>0</v>
      </c>
      <c r="NA188" s="615">
        <v>0</v>
      </c>
      <c r="NB188" s="615">
        <v>0</v>
      </c>
      <c r="NC188" s="615">
        <v>0</v>
      </c>
      <c r="ND188" s="615">
        <v>0</v>
      </c>
      <c r="NE188" s="615">
        <v>0</v>
      </c>
      <c r="NF188" s="615">
        <v>0</v>
      </c>
      <c r="NG188" s="615">
        <v>0</v>
      </c>
      <c r="NH188" s="615">
        <v>0</v>
      </c>
      <c r="NI188" s="615">
        <v>0</v>
      </c>
      <c r="NJ188" s="615">
        <v>0</v>
      </c>
      <c r="NK188" s="615">
        <v>0</v>
      </c>
      <c r="NL188" s="615">
        <v>0</v>
      </c>
      <c r="NM188" s="615">
        <v>0</v>
      </c>
      <c r="NN188" s="615">
        <v>0</v>
      </c>
      <c r="NO188" s="615">
        <v>0</v>
      </c>
      <c r="NP188" s="615">
        <v>0</v>
      </c>
      <c r="NQ188" s="615">
        <v>0</v>
      </c>
      <c r="NR188" s="615">
        <v>0</v>
      </c>
      <c r="NS188" s="615">
        <v>0</v>
      </c>
      <c r="NT188" s="615">
        <v>0</v>
      </c>
      <c r="NU188" s="615">
        <v>0</v>
      </c>
      <c r="NV188" s="615">
        <v>0</v>
      </c>
      <c r="NW188" s="615">
        <v>0</v>
      </c>
      <c r="NX188" s="615">
        <v>0</v>
      </c>
      <c r="NY188" s="615">
        <v>0</v>
      </c>
      <c r="NZ188" s="615">
        <v>0</v>
      </c>
      <c r="OA188" s="615">
        <v>0</v>
      </c>
      <c r="OB188" s="615">
        <v>0</v>
      </c>
      <c r="OC188" s="615">
        <v>0</v>
      </c>
      <c r="OD188" s="615">
        <v>0</v>
      </c>
      <c r="OE188" s="615">
        <v>0</v>
      </c>
      <c r="OF188" s="615">
        <v>0</v>
      </c>
      <c r="OG188" s="615">
        <v>0</v>
      </c>
      <c r="OH188" s="615">
        <v>0</v>
      </c>
      <c r="OI188" s="615">
        <v>0</v>
      </c>
      <c r="OJ188" s="615">
        <v>0</v>
      </c>
      <c r="OK188" s="615">
        <v>0</v>
      </c>
      <c r="OL188" s="615">
        <v>0</v>
      </c>
      <c r="OM188" s="615">
        <v>0</v>
      </c>
      <c r="ON188" s="615">
        <v>0</v>
      </c>
      <c r="OO188" s="615">
        <v>0</v>
      </c>
      <c r="OP188" s="615">
        <v>0</v>
      </c>
      <c r="OQ188" s="615">
        <v>0</v>
      </c>
      <c r="OR188" s="615">
        <v>0</v>
      </c>
      <c r="OS188" s="615">
        <v>0</v>
      </c>
      <c r="OT188" s="615">
        <v>0</v>
      </c>
      <c r="OU188" s="615">
        <v>0</v>
      </c>
      <c r="OV188" s="615">
        <v>0</v>
      </c>
      <c r="OW188" s="615">
        <v>0</v>
      </c>
      <c r="OX188" s="615">
        <v>0</v>
      </c>
      <c r="OY188" s="615">
        <v>0</v>
      </c>
      <c r="OZ188" s="615">
        <v>0</v>
      </c>
      <c r="PA188" s="615">
        <v>0</v>
      </c>
      <c r="PB188" s="615">
        <v>0</v>
      </c>
      <c r="PC188" s="615">
        <v>0</v>
      </c>
      <c r="PD188" s="615">
        <v>0</v>
      </c>
      <c r="PE188" s="615">
        <v>0</v>
      </c>
      <c r="PF188" s="615">
        <v>0</v>
      </c>
      <c r="PG188" s="615">
        <v>0</v>
      </c>
      <c r="PH188" s="615">
        <v>0</v>
      </c>
      <c r="PI188" s="615">
        <v>0</v>
      </c>
      <c r="PJ188" s="615">
        <v>0</v>
      </c>
      <c r="PK188" s="615">
        <v>0</v>
      </c>
      <c r="PL188" s="615">
        <v>0</v>
      </c>
      <c r="PM188" s="615">
        <v>0</v>
      </c>
      <c r="PN188" s="615">
        <v>0</v>
      </c>
      <c r="PO188" s="615">
        <v>0</v>
      </c>
      <c r="PP188" s="615">
        <v>0</v>
      </c>
      <c r="PQ188" s="615">
        <v>0</v>
      </c>
      <c r="PR188" s="615">
        <v>0</v>
      </c>
      <c r="PS188" s="615">
        <v>0</v>
      </c>
      <c r="PT188" s="615">
        <v>0</v>
      </c>
      <c r="PU188" s="615">
        <v>0</v>
      </c>
      <c r="PV188" s="615">
        <v>0</v>
      </c>
      <c r="PW188" s="615">
        <v>0</v>
      </c>
      <c r="PX188" s="615">
        <v>0</v>
      </c>
      <c r="PY188" s="615">
        <v>0</v>
      </c>
      <c r="PZ188" s="615">
        <v>0</v>
      </c>
      <c r="QA188" s="615">
        <v>0</v>
      </c>
      <c r="QB188" s="615">
        <v>0</v>
      </c>
      <c r="QC188" s="615">
        <v>0</v>
      </c>
      <c r="QD188" s="615">
        <v>0</v>
      </c>
      <c r="QE188" s="615">
        <v>0</v>
      </c>
      <c r="QF188" s="615">
        <v>0</v>
      </c>
      <c r="QG188" s="615">
        <v>0</v>
      </c>
      <c r="QH188" s="615">
        <v>0</v>
      </c>
      <c r="QI188" s="615">
        <v>0</v>
      </c>
      <c r="QJ188" s="615">
        <v>0</v>
      </c>
      <c r="QK188" s="615">
        <v>0</v>
      </c>
      <c r="QL188" s="615">
        <v>0</v>
      </c>
      <c r="QM188" s="615">
        <v>0</v>
      </c>
      <c r="QN188" s="615">
        <v>0</v>
      </c>
      <c r="QO188" s="615">
        <v>0</v>
      </c>
      <c r="QP188" s="615">
        <v>0</v>
      </c>
      <c r="QQ188" s="615">
        <v>0</v>
      </c>
      <c r="QR188" s="615">
        <v>0</v>
      </c>
      <c r="QS188" s="615">
        <v>0</v>
      </c>
      <c r="QT188" s="615">
        <v>0</v>
      </c>
      <c r="QU188" s="615">
        <v>0</v>
      </c>
      <c r="QV188" s="615">
        <v>0</v>
      </c>
      <c r="QW188" s="615">
        <v>0</v>
      </c>
      <c r="QX188" s="615">
        <v>0</v>
      </c>
      <c r="QY188" s="615">
        <v>0</v>
      </c>
      <c r="QZ188" s="615">
        <v>0</v>
      </c>
      <c r="RA188" s="615">
        <v>0</v>
      </c>
      <c r="RB188" s="615">
        <v>0</v>
      </c>
      <c r="RC188" s="615">
        <v>0</v>
      </c>
      <c r="RD188" s="615">
        <v>0</v>
      </c>
      <c r="RE188" s="615">
        <v>0</v>
      </c>
      <c r="RF188" s="615">
        <v>0</v>
      </c>
      <c r="RG188" s="615">
        <v>0</v>
      </c>
      <c r="RH188" s="615">
        <v>0</v>
      </c>
      <c r="RI188" s="615">
        <v>0</v>
      </c>
      <c r="RJ188" s="615">
        <v>0</v>
      </c>
      <c r="RK188" s="615">
        <v>0</v>
      </c>
      <c r="RL188" s="615">
        <v>0</v>
      </c>
      <c r="RM188" s="615">
        <v>0</v>
      </c>
      <c r="RN188" s="615">
        <v>0</v>
      </c>
      <c r="RO188" s="615">
        <v>0</v>
      </c>
      <c r="RP188" s="615">
        <v>0</v>
      </c>
      <c r="RQ188" s="615">
        <v>0</v>
      </c>
      <c r="RR188" s="615">
        <v>0</v>
      </c>
      <c r="RS188" s="615">
        <v>0</v>
      </c>
      <c r="RT188" s="615">
        <v>0</v>
      </c>
      <c r="RU188" s="615">
        <v>0</v>
      </c>
      <c r="RV188" s="615">
        <v>0</v>
      </c>
      <c r="RW188" s="615">
        <v>0</v>
      </c>
      <c r="RX188" s="615">
        <v>0</v>
      </c>
      <c r="RY188" s="615">
        <v>0</v>
      </c>
      <c r="RZ188" s="615">
        <v>0</v>
      </c>
      <c r="SA188" s="615">
        <v>0</v>
      </c>
      <c r="SB188" s="615">
        <v>0</v>
      </c>
      <c r="SC188" s="615">
        <v>0</v>
      </c>
      <c r="SD188" s="615">
        <v>0</v>
      </c>
      <c r="SE188" s="615">
        <v>0</v>
      </c>
      <c r="SF188" s="615">
        <v>0</v>
      </c>
      <c r="SG188" s="615">
        <v>0</v>
      </c>
      <c r="SH188" s="615">
        <v>0</v>
      </c>
      <c r="SI188" s="615">
        <v>0</v>
      </c>
      <c r="SJ188" s="615">
        <v>0</v>
      </c>
      <c r="SK188" s="267">
        <f t="shared" si="420"/>
        <v>0</v>
      </c>
      <c r="SL188" s="254"/>
      <c r="SM188" s="242"/>
      <c r="SN188" s="242"/>
      <c r="SO188" s="242"/>
    </row>
    <row r="189" spans="1:509" outlineLevel="2" x14ac:dyDescent="0.35">
      <c r="A189" s="242"/>
      <c r="B189" s="251"/>
      <c r="C189" s="438">
        <f>INT($C$29)+3</f>
        <v>4</v>
      </c>
      <c r="D189" s="267"/>
      <c r="E189" s="316">
        <f t="shared" si="402"/>
        <v>48</v>
      </c>
      <c r="F189" s="322"/>
      <c r="G189" s="322"/>
      <c r="H189" s="267"/>
      <c r="I189" s="546"/>
      <c r="J189" s="546" t="s">
        <v>696</v>
      </c>
      <c r="K189" s="547"/>
      <c r="L189" s="617">
        <v>0</v>
      </c>
      <c r="M189" s="617">
        <v>0</v>
      </c>
      <c r="N189" s="617">
        <v>0</v>
      </c>
      <c r="O189" s="617">
        <v>0</v>
      </c>
      <c r="P189" s="617">
        <v>0</v>
      </c>
      <c r="Q189" s="617">
        <v>0</v>
      </c>
      <c r="R189" s="617">
        <v>0</v>
      </c>
      <c r="S189" s="617">
        <v>0</v>
      </c>
      <c r="T189" s="617">
        <v>0</v>
      </c>
      <c r="U189" s="617">
        <v>0</v>
      </c>
      <c r="V189" s="617">
        <v>0</v>
      </c>
      <c r="W189" s="617">
        <v>0</v>
      </c>
      <c r="X189" s="617">
        <v>0</v>
      </c>
      <c r="Y189" s="617">
        <v>0</v>
      </c>
      <c r="Z189" s="617">
        <v>0</v>
      </c>
      <c r="AA189" s="617">
        <v>0</v>
      </c>
      <c r="AB189" s="617">
        <v>0</v>
      </c>
      <c r="AC189" s="617">
        <v>0</v>
      </c>
      <c r="AD189" s="617">
        <v>0</v>
      </c>
      <c r="AE189" s="617">
        <v>0</v>
      </c>
      <c r="AF189" s="617">
        <v>0</v>
      </c>
      <c r="AG189" s="617">
        <v>0</v>
      </c>
      <c r="AH189" s="617">
        <v>0</v>
      </c>
      <c r="AI189" s="617">
        <v>0</v>
      </c>
      <c r="AJ189" s="617">
        <v>0</v>
      </c>
      <c r="AK189" s="617">
        <v>0</v>
      </c>
      <c r="AL189" s="617">
        <v>0</v>
      </c>
      <c r="AM189" s="617">
        <v>0</v>
      </c>
      <c r="AN189" s="617">
        <v>0</v>
      </c>
      <c r="AO189" s="617">
        <v>0</v>
      </c>
      <c r="AP189" s="617">
        <v>0</v>
      </c>
      <c r="AQ189" s="617">
        <v>0</v>
      </c>
      <c r="AR189" s="617">
        <v>0</v>
      </c>
      <c r="AS189" s="617">
        <v>0</v>
      </c>
      <c r="AT189" s="617">
        <v>0</v>
      </c>
      <c r="AU189" s="617">
        <v>0</v>
      </c>
      <c r="AV189" s="617">
        <v>0</v>
      </c>
      <c r="AW189" s="617">
        <v>0</v>
      </c>
      <c r="AX189" s="617">
        <v>0</v>
      </c>
      <c r="AY189" s="617">
        <v>0</v>
      </c>
      <c r="AZ189" s="617">
        <v>0</v>
      </c>
      <c r="BA189" s="617">
        <v>0</v>
      </c>
      <c r="BB189" s="617">
        <v>0</v>
      </c>
      <c r="BC189" s="617">
        <v>0</v>
      </c>
      <c r="BD189" s="617">
        <v>0</v>
      </c>
      <c r="BE189" s="617">
        <v>0</v>
      </c>
      <c r="BF189" s="617">
        <v>0</v>
      </c>
      <c r="BG189" s="617">
        <v>0</v>
      </c>
      <c r="BH189" s="617">
        <v>0</v>
      </c>
      <c r="BI189" s="617">
        <v>0</v>
      </c>
      <c r="BJ189" s="617">
        <v>0</v>
      </c>
      <c r="BK189" s="617">
        <v>0</v>
      </c>
      <c r="BL189" s="617">
        <v>0</v>
      </c>
      <c r="BM189" s="617">
        <v>0</v>
      </c>
      <c r="BN189" s="617">
        <v>0</v>
      </c>
      <c r="BO189" s="617">
        <v>0</v>
      </c>
      <c r="BP189" s="617">
        <v>0</v>
      </c>
      <c r="BQ189" s="617">
        <v>0</v>
      </c>
      <c r="BR189" s="617">
        <v>0</v>
      </c>
      <c r="BS189" s="617">
        <v>0</v>
      </c>
      <c r="BT189" s="617">
        <v>0</v>
      </c>
      <c r="BU189" s="617">
        <v>0</v>
      </c>
      <c r="BV189" s="617">
        <v>0</v>
      </c>
      <c r="BW189" s="617">
        <v>0</v>
      </c>
      <c r="BX189" s="617">
        <v>0</v>
      </c>
      <c r="BY189" s="617">
        <v>0</v>
      </c>
      <c r="BZ189" s="617">
        <v>0</v>
      </c>
      <c r="CA189" s="617">
        <v>0</v>
      </c>
      <c r="CB189" s="617">
        <v>0</v>
      </c>
      <c r="CC189" s="617">
        <v>0</v>
      </c>
      <c r="CD189" s="617">
        <v>0</v>
      </c>
      <c r="CE189" s="617">
        <v>0</v>
      </c>
      <c r="CF189" s="617">
        <v>0</v>
      </c>
      <c r="CG189" s="617">
        <v>0</v>
      </c>
      <c r="CH189" s="617">
        <v>0</v>
      </c>
      <c r="CI189" s="617">
        <v>0</v>
      </c>
      <c r="CJ189" s="617">
        <v>0</v>
      </c>
      <c r="CK189" s="617">
        <v>0</v>
      </c>
      <c r="CL189" s="617">
        <v>0</v>
      </c>
      <c r="CM189" s="617">
        <v>0</v>
      </c>
      <c r="CN189" s="617">
        <v>0</v>
      </c>
      <c r="CO189" s="617">
        <v>0</v>
      </c>
      <c r="CP189" s="617">
        <v>0</v>
      </c>
      <c r="CQ189" s="617">
        <v>0</v>
      </c>
      <c r="CR189" s="617">
        <v>0</v>
      </c>
      <c r="CS189" s="617">
        <v>0</v>
      </c>
      <c r="CT189" s="617">
        <v>0</v>
      </c>
      <c r="CU189" s="617">
        <v>0</v>
      </c>
      <c r="CV189" s="617">
        <v>0</v>
      </c>
      <c r="CW189" s="617">
        <v>0</v>
      </c>
      <c r="CX189" s="617">
        <v>0</v>
      </c>
      <c r="CY189" s="617">
        <v>0</v>
      </c>
      <c r="CZ189" s="617">
        <v>0</v>
      </c>
      <c r="DA189" s="617">
        <v>0</v>
      </c>
      <c r="DB189" s="617">
        <v>0</v>
      </c>
      <c r="DC189" s="617">
        <v>0</v>
      </c>
      <c r="DD189" s="617">
        <v>0</v>
      </c>
      <c r="DE189" s="617">
        <v>0</v>
      </c>
      <c r="DF189" s="617">
        <v>0</v>
      </c>
      <c r="DG189" s="617">
        <v>0</v>
      </c>
      <c r="DH189" s="617">
        <v>0</v>
      </c>
      <c r="DI189" s="617">
        <v>0</v>
      </c>
      <c r="DJ189" s="617">
        <v>0</v>
      </c>
      <c r="DK189" s="617">
        <v>0</v>
      </c>
      <c r="DL189" s="617">
        <v>0</v>
      </c>
      <c r="DM189" s="617">
        <v>0</v>
      </c>
      <c r="DN189" s="617">
        <v>0</v>
      </c>
      <c r="DO189" s="617">
        <v>0</v>
      </c>
      <c r="DP189" s="617">
        <v>0</v>
      </c>
      <c r="DQ189" s="617">
        <v>0</v>
      </c>
      <c r="DR189" s="617">
        <v>0</v>
      </c>
      <c r="DS189" s="617">
        <v>0</v>
      </c>
      <c r="DT189" s="617">
        <v>0</v>
      </c>
      <c r="DU189" s="617">
        <v>0</v>
      </c>
      <c r="DV189" s="617">
        <v>0</v>
      </c>
      <c r="DW189" s="617">
        <v>0</v>
      </c>
      <c r="DX189" s="617">
        <v>0</v>
      </c>
      <c r="DY189" s="617">
        <v>0</v>
      </c>
      <c r="DZ189" s="617">
        <v>0</v>
      </c>
      <c r="EA189" s="617">
        <v>0</v>
      </c>
      <c r="EB189" s="617">
        <v>0</v>
      </c>
      <c r="EC189" s="617">
        <v>0</v>
      </c>
      <c r="ED189" s="617">
        <v>0</v>
      </c>
      <c r="EE189" s="617">
        <v>0</v>
      </c>
      <c r="EF189" s="617">
        <v>0</v>
      </c>
      <c r="EG189" s="617">
        <v>0</v>
      </c>
      <c r="EH189" s="617">
        <v>0</v>
      </c>
      <c r="EI189" s="617">
        <v>0</v>
      </c>
      <c r="EJ189" s="617">
        <v>0</v>
      </c>
      <c r="EK189" s="617">
        <v>0</v>
      </c>
      <c r="EL189" s="617">
        <v>0</v>
      </c>
      <c r="EM189" s="617">
        <v>0</v>
      </c>
      <c r="EN189" s="617">
        <v>0</v>
      </c>
      <c r="EO189" s="617">
        <v>0</v>
      </c>
      <c r="EP189" s="617">
        <v>0</v>
      </c>
      <c r="EQ189" s="617">
        <v>0</v>
      </c>
      <c r="ER189" s="617">
        <v>0</v>
      </c>
      <c r="ES189" s="617">
        <v>0</v>
      </c>
      <c r="ET189" s="617">
        <v>0</v>
      </c>
      <c r="EU189" s="617">
        <v>0</v>
      </c>
      <c r="EV189" s="617">
        <v>0</v>
      </c>
      <c r="EW189" s="617">
        <v>0</v>
      </c>
      <c r="EX189" s="617">
        <v>0</v>
      </c>
      <c r="EY189" s="617">
        <v>0</v>
      </c>
      <c r="EZ189" s="617">
        <v>0</v>
      </c>
      <c r="FA189" s="617">
        <v>0</v>
      </c>
      <c r="FB189" s="617">
        <v>0</v>
      </c>
      <c r="FC189" s="617">
        <v>0</v>
      </c>
      <c r="FD189" s="617">
        <v>0</v>
      </c>
      <c r="FE189" s="617">
        <v>0</v>
      </c>
      <c r="FF189" s="617">
        <v>0</v>
      </c>
      <c r="FG189" s="617">
        <v>0</v>
      </c>
      <c r="FH189" s="617">
        <v>0</v>
      </c>
      <c r="FI189" s="617">
        <v>0</v>
      </c>
      <c r="FJ189" s="617">
        <v>0</v>
      </c>
      <c r="FK189" s="617">
        <v>0</v>
      </c>
      <c r="FL189" s="617">
        <v>0</v>
      </c>
      <c r="FM189" s="617">
        <v>0</v>
      </c>
      <c r="FN189" s="617">
        <v>0</v>
      </c>
      <c r="FO189" s="617">
        <v>0</v>
      </c>
      <c r="FP189" s="617">
        <v>0</v>
      </c>
      <c r="FQ189" s="617">
        <v>0</v>
      </c>
      <c r="FR189" s="617">
        <v>0</v>
      </c>
      <c r="FS189" s="617">
        <v>0</v>
      </c>
      <c r="FT189" s="617">
        <v>0</v>
      </c>
      <c r="FU189" s="617">
        <v>0</v>
      </c>
      <c r="FV189" s="617">
        <v>0</v>
      </c>
      <c r="FW189" s="617">
        <v>0</v>
      </c>
      <c r="FX189" s="617">
        <v>0</v>
      </c>
      <c r="FY189" s="617">
        <v>0</v>
      </c>
      <c r="FZ189" s="617">
        <v>0</v>
      </c>
      <c r="GA189" s="617">
        <v>0</v>
      </c>
      <c r="GB189" s="617">
        <v>0</v>
      </c>
      <c r="GC189" s="617">
        <v>0</v>
      </c>
      <c r="GD189" s="617">
        <v>0</v>
      </c>
      <c r="GE189" s="617">
        <v>0</v>
      </c>
      <c r="GF189" s="617">
        <v>0</v>
      </c>
      <c r="GG189" s="617">
        <v>0</v>
      </c>
      <c r="GH189" s="617">
        <v>0</v>
      </c>
      <c r="GI189" s="617">
        <v>0</v>
      </c>
      <c r="GJ189" s="617">
        <v>0</v>
      </c>
      <c r="GK189" s="617">
        <v>0</v>
      </c>
      <c r="GL189" s="617">
        <v>0</v>
      </c>
      <c r="GM189" s="617">
        <v>0</v>
      </c>
      <c r="GN189" s="617">
        <v>0</v>
      </c>
      <c r="GO189" s="617">
        <v>0</v>
      </c>
      <c r="GP189" s="617">
        <v>0</v>
      </c>
      <c r="GQ189" s="617">
        <v>0</v>
      </c>
      <c r="GR189" s="617">
        <v>0</v>
      </c>
      <c r="GS189" s="617">
        <v>0</v>
      </c>
      <c r="GT189" s="617">
        <v>0</v>
      </c>
      <c r="GU189" s="617">
        <v>0</v>
      </c>
      <c r="GV189" s="617">
        <v>0</v>
      </c>
      <c r="GW189" s="617">
        <v>0</v>
      </c>
      <c r="GX189" s="617">
        <v>0</v>
      </c>
      <c r="GY189" s="617">
        <v>0</v>
      </c>
      <c r="GZ189" s="617">
        <v>0</v>
      </c>
      <c r="HA189" s="617">
        <v>0</v>
      </c>
      <c r="HB189" s="617">
        <v>0</v>
      </c>
      <c r="HC189" s="617">
        <v>0</v>
      </c>
      <c r="HD189" s="617">
        <v>0</v>
      </c>
      <c r="HE189" s="617">
        <v>0</v>
      </c>
      <c r="HF189" s="617">
        <v>0</v>
      </c>
      <c r="HG189" s="617">
        <v>0</v>
      </c>
      <c r="HH189" s="617">
        <v>0</v>
      </c>
      <c r="HI189" s="617">
        <v>0</v>
      </c>
      <c r="HJ189" s="617">
        <v>0</v>
      </c>
      <c r="HK189" s="617">
        <v>0</v>
      </c>
      <c r="HL189" s="617">
        <v>0</v>
      </c>
      <c r="HM189" s="617">
        <v>0</v>
      </c>
      <c r="HN189" s="617">
        <v>0</v>
      </c>
      <c r="HO189" s="617">
        <v>0</v>
      </c>
      <c r="HP189" s="617">
        <v>0</v>
      </c>
      <c r="HQ189" s="617">
        <v>0</v>
      </c>
      <c r="HR189" s="617">
        <v>0</v>
      </c>
      <c r="HS189" s="617">
        <v>0</v>
      </c>
      <c r="HT189" s="617">
        <v>0</v>
      </c>
      <c r="HU189" s="617">
        <v>0</v>
      </c>
      <c r="HV189" s="617">
        <v>0</v>
      </c>
      <c r="HW189" s="617">
        <v>0</v>
      </c>
      <c r="HX189" s="617">
        <v>0</v>
      </c>
      <c r="HY189" s="617">
        <v>0</v>
      </c>
      <c r="HZ189" s="617">
        <v>0</v>
      </c>
      <c r="IA189" s="617">
        <v>0</v>
      </c>
      <c r="IB189" s="617">
        <v>0</v>
      </c>
      <c r="IC189" s="617">
        <v>0</v>
      </c>
      <c r="ID189" s="617">
        <v>0</v>
      </c>
      <c r="IE189" s="617">
        <v>0</v>
      </c>
      <c r="IF189" s="617">
        <v>0</v>
      </c>
      <c r="IG189" s="617">
        <v>0</v>
      </c>
      <c r="IH189" s="617">
        <v>0</v>
      </c>
      <c r="II189" s="617">
        <v>0</v>
      </c>
      <c r="IJ189" s="617">
        <v>0</v>
      </c>
      <c r="IK189" s="617">
        <v>0</v>
      </c>
      <c r="IL189" s="617">
        <v>0</v>
      </c>
      <c r="IM189" s="617">
        <v>0</v>
      </c>
      <c r="IN189" s="617">
        <v>0</v>
      </c>
      <c r="IO189" s="617">
        <v>0</v>
      </c>
      <c r="IP189" s="617">
        <v>0</v>
      </c>
      <c r="IQ189" s="617">
        <v>0</v>
      </c>
      <c r="IR189" s="617">
        <v>0</v>
      </c>
      <c r="IS189" s="617">
        <v>0</v>
      </c>
      <c r="IT189" s="617">
        <v>0</v>
      </c>
      <c r="IU189" s="617">
        <v>0</v>
      </c>
      <c r="IV189" s="617">
        <v>0</v>
      </c>
      <c r="IW189" s="617">
        <v>0</v>
      </c>
      <c r="IX189" s="617">
        <v>0</v>
      </c>
      <c r="IY189" s="617">
        <v>0</v>
      </c>
      <c r="IZ189" s="617">
        <v>0</v>
      </c>
      <c r="JA189" s="617">
        <v>0</v>
      </c>
      <c r="JB189" s="617">
        <v>0</v>
      </c>
      <c r="JC189" s="617">
        <v>0</v>
      </c>
      <c r="JD189" s="617">
        <v>0</v>
      </c>
      <c r="JE189" s="617">
        <v>0</v>
      </c>
      <c r="JF189" s="617">
        <v>0</v>
      </c>
      <c r="JG189" s="617">
        <v>0</v>
      </c>
      <c r="JH189" s="617">
        <v>0</v>
      </c>
      <c r="JI189" s="617">
        <v>0</v>
      </c>
      <c r="JJ189" s="617">
        <v>0</v>
      </c>
      <c r="JK189" s="617">
        <v>0</v>
      </c>
      <c r="JL189" s="617">
        <v>0</v>
      </c>
      <c r="JM189" s="617">
        <v>0</v>
      </c>
      <c r="JN189" s="617">
        <v>0</v>
      </c>
      <c r="JO189" s="617">
        <v>0</v>
      </c>
      <c r="JP189" s="617">
        <v>0</v>
      </c>
      <c r="JQ189" s="617">
        <v>0</v>
      </c>
      <c r="JR189" s="617">
        <v>0</v>
      </c>
      <c r="JS189" s="617">
        <v>0</v>
      </c>
      <c r="JT189" s="617">
        <v>0</v>
      </c>
      <c r="JU189" s="617">
        <v>0</v>
      </c>
      <c r="JV189" s="617">
        <v>0</v>
      </c>
      <c r="JW189" s="617">
        <v>0</v>
      </c>
      <c r="JX189" s="617">
        <v>0</v>
      </c>
      <c r="JY189" s="617">
        <v>0</v>
      </c>
      <c r="JZ189" s="617">
        <v>0</v>
      </c>
      <c r="KA189" s="617">
        <v>0</v>
      </c>
      <c r="KB189" s="617">
        <v>0</v>
      </c>
      <c r="KC189" s="617">
        <v>0</v>
      </c>
      <c r="KD189" s="617">
        <v>0</v>
      </c>
      <c r="KE189" s="617">
        <v>0</v>
      </c>
      <c r="KF189" s="617">
        <v>0</v>
      </c>
      <c r="KG189" s="617">
        <v>0</v>
      </c>
      <c r="KH189" s="617">
        <v>0</v>
      </c>
      <c r="KI189" s="617">
        <v>0</v>
      </c>
      <c r="KJ189" s="617">
        <v>0</v>
      </c>
      <c r="KK189" s="617">
        <v>0</v>
      </c>
      <c r="KL189" s="617">
        <v>0</v>
      </c>
      <c r="KM189" s="617">
        <v>0</v>
      </c>
      <c r="KN189" s="617">
        <v>0</v>
      </c>
      <c r="KO189" s="617">
        <v>0</v>
      </c>
      <c r="KP189" s="617">
        <v>0</v>
      </c>
      <c r="KQ189" s="617">
        <v>0</v>
      </c>
      <c r="KR189" s="617">
        <v>0</v>
      </c>
      <c r="KS189" s="617">
        <v>0</v>
      </c>
      <c r="KT189" s="617">
        <v>0</v>
      </c>
      <c r="KU189" s="617">
        <v>0</v>
      </c>
      <c r="KV189" s="617">
        <v>0</v>
      </c>
      <c r="KW189" s="617">
        <v>0</v>
      </c>
      <c r="KX189" s="617">
        <v>0</v>
      </c>
      <c r="KY189" s="617">
        <v>0</v>
      </c>
      <c r="KZ189" s="617">
        <v>0</v>
      </c>
      <c r="LA189" s="617">
        <v>0</v>
      </c>
      <c r="LB189" s="617">
        <v>0</v>
      </c>
      <c r="LC189" s="617">
        <v>0</v>
      </c>
      <c r="LD189" s="617">
        <v>0</v>
      </c>
      <c r="LE189" s="617">
        <v>0</v>
      </c>
      <c r="LF189" s="617">
        <v>0</v>
      </c>
      <c r="LG189" s="617">
        <v>0</v>
      </c>
      <c r="LH189" s="617">
        <v>0</v>
      </c>
      <c r="LI189" s="617">
        <v>0</v>
      </c>
      <c r="LJ189" s="617">
        <v>0</v>
      </c>
      <c r="LK189" s="617">
        <v>0</v>
      </c>
      <c r="LL189" s="617">
        <v>0</v>
      </c>
      <c r="LM189" s="617">
        <v>0</v>
      </c>
      <c r="LN189" s="617">
        <v>0</v>
      </c>
      <c r="LO189" s="617">
        <v>0</v>
      </c>
      <c r="LP189" s="617">
        <v>0</v>
      </c>
      <c r="LQ189" s="617">
        <v>0</v>
      </c>
      <c r="LR189" s="617">
        <v>0</v>
      </c>
      <c r="LS189" s="617">
        <v>0</v>
      </c>
      <c r="LT189" s="617">
        <v>0</v>
      </c>
      <c r="LU189" s="617">
        <v>0</v>
      </c>
      <c r="LV189" s="617">
        <v>0</v>
      </c>
      <c r="LW189" s="617">
        <v>0</v>
      </c>
      <c r="LX189" s="617">
        <v>0</v>
      </c>
      <c r="LY189" s="617">
        <v>0</v>
      </c>
      <c r="LZ189" s="617">
        <v>0</v>
      </c>
      <c r="MA189" s="617">
        <v>0</v>
      </c>
      <c r="MB189" s="617">
        <v>0</v>
      </c>
      <c r="MC189" s="617">
        <v>0</v>
      </c>
      <c r="MD189" s="617">
        <v>0</v>
      </c>
      <c r="ME189" s="617">
        <v>0</v>
      </c>
      <c r="MF189" s="617">
        <v>0</v>
      </c>
      <c r="MG189" s="617">
        <v>0</v>
      </c>
      <c r="MH189" s="617">
        <v>0</v>
      </c>
      <c r="MI189" s="617">
        <v>0</v>
      </c>
      <c r="MJ189" s="617">
        <v>0</v>
      </c>
      <c r="MK189" s="617">
        <v>0</v>
      </c>
      <c r="ML189" s="617">
        <v>0</v>
      </c>
      <c r="MM189" s="617">
        <v>0</v>
      </c>
      <c r="MN189" s="617">
        <v>0</v>
      </c>
      <c r="MO189" s="617">
        <v>0</v>
      </c>
      <c r="MP189" s="617">
        <v>0</v>
      </c>
      <c r="MQ189" s="617">
        <v>0</v>
      </c>
      <c r="MR189" s="617">
        <v>0</v>
      </c>
      <c r="MS189" s="617">
        <v>0</v>
      </c>
      <c r="MT189" s="617">
        <v>0</v>
      </c>
      <c r="MU189" s="617">
        <v>0</v>
      </c>
      <c r="MV189" s="617">
        <v>0</v>
      </c>
      <c r="MW189" s="617">
        <v>0</v>
      </c>
      <c r="MX189" s="617">
        <v>0</v>
      </c>
      <c r="MY189" s="617">
        <v>0</v>
      </c>
      <c r="MZ189" s="617">
        <v>0</v>
      </c>
      <c r="NA189" s="617">
        <v>0</v>
      </c>
      <c r="NB189" s="617">
        <v>0</v>
      </c>
      <c r="NC189" s="617">
        <v>0</v>
      </c>
      <c r="ND189" s="617">
        <v>0</v>
      </c>
      <c r="NE189" s="617">
        <v>0</v>
      </c>
      <c r="NF189" s="617">
        <v>0</v>
      </c>
      <c r="NG189" s="617">
        <v>0</v>
      </c>
      <c r="NH189" s="617">
        <v>0</v>
      </c>
      <c r="NI189" s="617">
        <v>0</v>
      </c>
      <c r="NJ189" s="617">
        <v>0</v>
      </c>
      <c r="NK189" s="617">
        <v>0</v>
      </c>
      <c r="NL189" s="617">
        <v>0</v>
      </c>
      <c r="NM189" s="617">
        <v>0</v>
      </c>
      <c r="NN189" s="617">
        <v>0</v>
      </c>
      <c r="NO189" s="617">
        <v>0</v>
      </c>
      <c r="NP189" s="617">
        <v>0</v>
      </c>
      <c r="NQ189" s="617">
        <v>0</v>
      </c>
      <c r="NR189" s="617">
        <v>0</v>
      </c>
      <c r="NS189" s="617">
        <v>0</v>
      </c>
      <c r="NT189" s="617">
        <v>0</v>
      </c>
      <c r="NU189" s="617">
        <v>0</v>
      </c>
      <c r="NV189" s="617">
        <v>0</v>
      </c>
      <c r="NW189" s="617">
        <v>0</v>
      </c>
      <c r="NX189" s="617">
        <v>0</v>
      </c>
      <c r="NY189" s="617">
        <v>0</v>
      </c>
      <c r="NZ189" s="617">
        <v>0</v>
      </c>
      <c r="OA189" s="617">
        <v>0</v>
      </c>
      <c r="OB189" s="617">
        <v>0</v>
      </c>
      <c r="OC189" s="617">
        <v>0</v>
      </c>
      <c r="OD189" s="617">
        <v>0</v>
      </c>
      <c r="OE189" s="617">
        <v>0</v>
      </c>
      <c r="OF189" s="617">
        <v>0</v>
      </c>
      <c r="OG189" s="617">
        <v>0</v>
      </c>
      <c r="OH189" s="617">
        <v>0</v>
      </c>
      <c r="OI189" s="617">
        <v>0</v>
      </c>
      <c r="OJ189" s="617">
        <v>0</v>
      </c>
      <c r="OK189" s="617">
        <v>0</v>
      </c>
      <c r="OL189" s="617">
        <v>0</v>
      </c>
      <c r="OM189" s="617">
        <v>0</v>
      </c>
      <c r="ON189" s="617">
        <v>0</v>
      </c>
      <c r="OO189" s="617">
        <v>0</v>
      </c>
      <c r="OP189" s="617">
        <v>0</v>
      </c>
      <c r="OQ189" s="617">
        <v>0</v>
      </c>
      <c r="OR189" s="617">
        <v>0</v>
      </c>
      <c r="OS189" s="617">
        <v>0</v>
      </c>
      <c r="OT189" s="617">
        <v>0</v>
      </c>
      <c r="OU189" s="617">
        <v>0</v>
      </c>
      <c r="OV189" s="617">
        <v>0</v>
      </c>
      <c r="OW189" s="617">
        <v>0</v>
      </c>
      <c r="OX189" s="617">
        <v>0</v>
      </c>
      <c r="OY189" s="617">
        <v>0</v>
      </c>
      <c r="OZ189" s="617">
        <v>0</v>
      </c>
      <c r="PA189" s="617">
        <v>0</v>
      </c>
      <c r="PB189" s="617">
        <v>0</v>
      </c>
      <c r="PC189" s="617">
        <v>0</v>
      </c>
      <c r="PD189" s="617">
        <v>0</v>
      </c>
      <c r="PE189" s="617">
        <v>0</v>
      </c>
      <c r="PF189" s="617">
        <v>0</v>
      </c>
      <c r="PG189" s="617">
        <v>0</v>
      </c>
      <c r="PH189" s="617">
        <v>0</v>
      </c>
      <c r="PI189" s="617">
        <v>0</v>
      </c>
      <c r="PJ189" s="617">
        <v>0</v>
      </c>
      <c r="PK189" s="617">
        <v>0</v>
      </c>
      <c r="PL189" s="617">
        <v>0</v>
      </c>
      <c r="PM189" s="617">
        <v>0</v>
      </c>
      <c r="PN189" s="617">
        <v>0</v>
      </c>
      <c r="PO189" s="617">
        <v>0</v>
      </c>
      <c r="PP189" s="617">
        <v>0</v>
      </c>
      <c r="PQ189" s="617">
        <v>0</v>
      </c>
      <c r="PR189" s="617">
        <v>0</v>
      </c>
      <c r="PS189" s="617">
        <v>0</v>
      </c>
      <c r="PT189" s="617">
        <v>0</v>
      </c>
      <c r="PU189" s="617">
        <v>0</v>
      </c>
      <c r="PV189" s="617">
        <v>0</v>
      </c>
      <c r="PW189" s="617">
        <v>0</v>
      </c>
      <c r="PX189" s="617">
        <v>0</v>
      </c>
      <c r="PY189" s="617">
        <v>0</v>
      </c>
      <c r="PZ189" s="617">
        <v>0</v>
      </c>
      <c r="QA189" s="617">
        <v>0</v>
      </c>
      <c r="QB189" s="617">
        <v>0</v>
      </c>
      <c r="QC189" s="617">
        <v>0</v>
      </c>
      <c r="QD189" s="617">
        <v>0</v>
      </c>
      <c r="QE189" s="617">
        <v>0</v>
      </c>
      <c r="QF189" s="617">
        <v>0</v>
      </c>
      <c r="QG189" s="617">
        <v>0</v>
      </c>
      <c r="QH189" s="617">
        <v>0</v>
      </c>
      <c r="QI189" s="617">
        <v>0</v>
      </c>
      <c r="QJ189" s="617">
        <v>0</v>
      </c>
      <c r="QK189" s="617">
        <v>0</v>
      </c>
      <c r="QL189" s="617">
        <v>0</v>
      </c>
      <c r="QM189" s="617">
        <v>0</v>
      </c>
      <c r="QN189" s="617">
        <v>0</v>
      </c>
      <c r="QO189" s="617">
        <v>0</v>
      </c>
      <c r="QP189" s="617">
        <v>0</v>
      </c>
      <c r="QQ189" s="617">
        <v>0</v>
      </c>
      <c r="QR189" s="617">
        <v>0</v>
      </c>
      <c r="QS189" s="617">
        <v>0</v>
      </c>
      <c r="QT189" s="617">
        <v>0</v>
      </c>
      <c r="QU189" s="617">
        <v>0</v>
      </c>
      <c r="QV189" s="617">
        <v>0</v>
      </c>
      <c r="QW189" s="617">
        <v>0</v>
      </c>
      <c r="QX189" s="617">
        <v>0</v>
      </c>
      <c r="QY189" s="617">
        <v>0</v>
      </c>
      <c r="QZ189" s="617">
        <v>0</v>
      </c>
      <c r="RA189" s="617">
        <v>0</v>
      </c>
      <c r="RB189" s="617">
        <v>0</v>
      </c>
      <c r="RC189" s="617">
        <v>0</v>
      </c>
      <c r="RD189" s="617">
        <v>0</v>
      </c>
      <c r="RE189" s="617">
        <v>0</v>
      </c>
      <c r="RF189" s="617">
        <v>0</v>
      </c>
      <c r="RG189" s="617">
        <v>0</v>
      </c>
      <c r="RH189" s="617">
        <v>0</v>
      </c>
      <c r="RI189" s="617">
        <v>0</v>
      </c>
      <c r="RJ189" s="617">
        <v>0</v>
      </c>
      <c r="RK189" s="617">
        <v>0</v>
      </c>
      <c r="RL189" s="617">
        <v>0</v>
      </c>
      <c r="RM189" s="617">
        <v>0</v>
      </c>
      <c r="RN189" s="617">
        <v>0</v>
      </c>
      <c r="RO189" s="617">
        <v>0</v>
      </c>
      <c r="RP189" s="617">
        <v>0</v>
      </c>
      <c r="RQ189" s="617">
        <v>0</v>
      </c>
      <c r="RR189" s="617">
        <v>0</v>
      </c>
      <c r="RS189" s="617">
        <v>0</v>
      </c>
      <c r="RT189" s="617">
        <v>0</v>
      </c>
      <c r="RU189" s="617">
        <v>0</v>
      </c>
      <c r="RV189" s="617">
        <v>0</v>
      </c>
      <c r="RW189" s="617">
        <v>0</v>
      </c>
      <c r="RX189" s="617">
        <v>0</v>
      </c>
      <c r="RY189" s="617">
        <v>0</v>
      </c>
      <c r="RZ189" s="617">
        <v>0</v>
      </c>
      <c r="SA189" s="617">
        <v>0</v>
      </c>
      <c r="SB189" s="617">
        <v>0</v>
      </c>
      <c r="SC189" s="617">
        <v>0</v>
      </c>
      <c r="SD189" s="617">
        <v>0</v>
      </c>
      <c r="SE189" s="617">
        <v>0</v>
      </c>
      <c r="SF189" s="617">
        <v>0</v>
      </c>
      <c r="SG189" s="617">
        <v>0</v>
      </c>
      <c r="SH189" s="617">
        <v>0</v>
      </c>
      <c r="SI189" s="617">
        <v>0</v>
      </c>
      <c r="SJ189" s="617">
        <v>0</v>
      </c>
      <c r="SK189" s="267">
        <f t="shared" si="420"/>
        <v>0</v>
      </c>
      <c r="SL189" s="254"/>
      <c r="SM189" s="242"/>
      <c r="SN189" s="242"/>
      <c r="SO189" s="242"/>
    </row>
    <row r="190" spans="1:509" outlineLevel="2" x14ac:dyDescent="0.35">
      <c r="A190" s="242"/>
      <c r="B190" s="251"/>
      <c r="C190" s="438">
        <f>INT($C$29)+2</f>
        <v>3</v>
      </c>
      <c r="D190" s="267"/>
      <c r="E190" s="316">
        <f t="shared" si="402"/>
        <v>49</v>
      </c>
      <c r="F190" s="322"/>
      <c r="G190" s="322"/>
      <c r="H190" s="267"/>
      <c r="I190" s="538" t="str">
        <f>Sheep!$H$253&amp;" Merino BBB"</f>
        <v>Spr Merino BBB</v>
      </c>
      <c r="J190" s="538" t="s">
        <v>853</v>
      </c>
      <c r="K190" s="539"/>
      <c r="L190" s="612">
        <v>0</v>
      </c>
      <c r="M190" s="612">
        <v>0</v>
      </c>
      <c r="N190" s="612">
        <v>0</v>
      </c>
      <c r="O190" s="612">
        <v>0</v>
      </c>
      <c r="P190" s="612">
        <v>0</v>
      </c>
      <c r="Q190" s="612">
        <v>0</v>
      </c>
      <c r="R190" s="612">
        <v>0</v>
      </c>
      <c r="S190" s="612">
        <v>0</v>
      </c>
      <c r="T190" s="612">
        <v>0</v>
      </c>
      <c r="U190" s="612">
        <v>0</v>
      </c>
      <c r="V190" s="612">
        <v>0</v>
      </c>
      <c r="W190" s="612">
        <v>0</v>
      </c>
      <c r="X190" s="612">
        <v>0</v>
      </c>
      <c r="Y190" s="612">
        <v>0</v>
      </c>
      <c r="Z190" s="612">
        <v>0</v>
      </c>
      <c r="AA190" s="612">
        <v>0</v>
      </c>
      <c r="AB190" s="612">
        <v>0</v>
      </c>
      <c r="AC190" s="612">
        <v>0</v>
      </c>
      <c r="AD190" s="612">
        <v>0</v>
      </c>
      <c r="AE190" s="612">
        <v>0</v>
      </c>
      <c r="AF190" s="612">
        <v>0</v>
      </c>
      <c r="AG190" s="612">
        <v>0</v>
      </c>
      <c r="AH190" s="612">
        <v>0</v>
      </c>
      <c r="AI190" s="612">
        <v>0</v>
      </c>
      <c r="AJ190" s="612">
        <v>0</v>
      </c>
      <c r="AK190" s="612">
        <v>0</v>
      </c>
      <c r="AL190" s="612">
        <v>0</v>
      </c>
      <c r="AM190" s="612">
        <v>0</v>
      </c>
      <c r="AN190" s="612">
        <v>0</v>
      </c>
      <c r="AO190" s="612">
        <v>0</v>
      </c>
      <c r="AP190" s="612">
        <v>0</v>
      </c>
      <c r="AQ190" s="612">
        <v>0</v>
      </c>
      <c r="AR190" s="612">
        <v>0</v>
      </c>
      <c r="AS190" s="612">
        <v>0</v>
      </c>
      <c r="AT190" s="612">
        <v>0</v>
      </c>
      <c r="AU190" s="612">
        <v>0</v>
      </c>
      <c r="AV190" s="612">
        <v>0</v>
      </c>
      <c r="AW190" s="612">
        <v>0</v>
      </c>
      <c r="AX190" s="612">
        <v>0</v>
      </c>
      <c r="AY190" s="612">
        <v>0</v>
      </c>
      <c r="AZ190" s="612">
        <v>0</v>
      </c>
      <c r="BA190" s="612">
        <v>0</v>
      </c>
      <c r="BB190" s="612">
        <v>0</v>
      </c>
      <c r="BC190" s="612">
        <v>0</v>
      </c>
      <c r="BD190" s="612">
        <v>0</v>
      </c>
      <c r="BE190" s="612">
        <v>0</v>
      </c>
      <c r="BF190" s="612">
        <v>0</v>
      </c>
      <c r="BG190" s="612">
        <v>0</v>
      </c>
      <c r="BH190" s="612">
        <v>0</v>
      </c>
      <c r="BI190" s="612">
        <v>0</v>
      </c>
      <c r="BJ190" s="612">
        <v>0</v>
      </c>
      <c r="BK190" s="612">
        <v>0</v>
      </c>
      <c r="BL190" s="612">
        <v>0</v>
      </c>
      <c r="BM190" s="612">
        <v>0</v>
      </c>
      <c r="BN190" s="612">
        <v>0</v>
      </c>
      <c r="BO190" s="612">
        <v>0</v>
      </c>
      <c r="BP190" s="612">
        <v>0</v>
      </c>
      <c r="BQ190" s="612">
        <v>0</v>
      </c>
      <c r="BR190" s="612">
        <v>0</v>
      </c>
      <c r="BS190" s="612">
        <v>0</v>
      </c>
      <c r="BT190" s="612">
        <v>0</v>
      </c>
      <c r="BU190" s="612">
        <v>0</v>
      </c>
      <c r="BV190" s="612">
        <v>0</v>
      </c>
      <c r="BW190" s="612">
        <v>0</v>
      </c>
      <c r="BX190" s="612">
        <v>0</v>
      </c>
      <c r="BY190" s="612">
        <v>0</v>
      </c>
      <c r="BZ190" s="612">
        <v>0</v>
      </c>
      <c r="CA190" s="612">
        <v>0</v>
      </c>
      <c r="CB190" s="612">
        <v>0</v>
      </c>
      <c r="CC190" s="612">
        <v>0</v>
      </c>
      <c r="CD190" s="612">
        <v>0</v>
      </c>
      <c r="CE190" s="612">
        <v>0</v>
      </c>
      <c r="CF190" s="612">
        <v>0</v>
      </c>
      <c r="CG190" s="612">
        <v>0</v>
      </c>
      <c r="CH190" s="612">
        <v>0</v>
      </c>
      <c r="CI190" s="612">
        <v>0</v>
      </c>
      <c r="CJ190" s="612">
        <v>0</v>
      </c>
      <c r="CK190" s="612">
        <v>0</v>
      </c>
      <c r="CL190" s="612">
        <v>0</v>
      </c>
      <c r="CM190" s="612">
        <v>0</v>
      </c>
      <c r="CN190" s="612">
        <v>0</v>
      </c>
      <c r="CO190" s="612">
        <v>0</v>
      </c>
      <c r="CP190" s="612">
        <v>0</v>
      </c>
      <c r="CQ190" s="612">
        <v>0</v>
      </c>
      <c r="CR190" s="612">
        <v>0</v>
      </c>
      <c r="CS190" s="612">
        <v>0</v>
      </c>
      <c r="CT190" s="612">
        <v>0</v>
      </c>
      <c r="CU190" s="612">
        <v>0</v>
      </c>
      <c r="CV190" s="612">
        <v>0</v>
      </c>
      <c r="CW190" s="612">
        <v>0</v>
      </c>
      <c r="CX190" s="612">
        <v>0</v>
      </c>
      <c r="CY190" s="612">
        <v>0</v>
      </c>
      <c r="CZ190" s="612">
        <v>0</v>
      </c>
      <c r="DA190" s="612">
        <v>0</v>
      </c>
      <c r="DB190" s="612">
        <v>0</v>
      </c>
      <c r="DC190" s="612">
        <v>0</v>
      </c>
      <c r="DD190" s="612">
        <v>0</v>
      </c>
      <c r="DE190" s="612">
        <v>0</v>
      </c>
      <c r="DF190" s="612">
        <v>0</v>
      </c>
      <c r="DG190" s="612">
        <v>0</v>
      </c>
      <c r="DH190" s="612">
        <v>0</v>
      </c>
      <c r="DI190" s="612">
        <v>0</v>
      </c>
      <c r="DJ190" s="612">
        <v>0</v>
      </c>
      <c r="DK190" s="612">
        <v>0</v>
      </c>
      <c r="DL190" s="612">
        <v>0</v>
      </c>
      <c r="DM190" s="612">
        <v>0</v>
      </c>
      <c r="DN190" s="612">
        <v>0</v>
      </c>
      <c r="DO190" s="612">
        <v>0</v>
      </c>
      <c r="DP190" s="612">
        <v>0</v>
      </c>
      <c r="DQ190" s="612">
        <v>0</v>
      </c>
      <c r="DR190" s="612">
        <v>0</v>
      </c>
      <c r="DS190" s="612">
        <v>0</v>
      </c>
      <c r="DT190" s="612">
        <v>0</v>
      </c>
      <c r="DU190" s="612">
        <v>0</v>
      </c>
      <c r="DV190" s="612">
        <v>0</v>
      </c>
      <c r="DW190" s="612">
        <v>0</v>
      </c>
      <c r="DX190" s="612">
        <v>0</v>
      </c>
      <c r="DY190" s="612">
        <v>0</v>
      </c>
      <c r="DZ190" s="612">
        <v>0</v>
      </c>
      <c r="EA190" s="612">
        <v>0</v>
      </c>
      <c r="EB190" s="612">
        <v>0</v>
      </c>
      <c r="EC190" s="612">
        <v>0</v>
      </c>
      <c r="ED190" s="612">
        <v>0</v>
      </c>
      <c r="EE190" s="612">
        <v>0</v>
      </c>
      <c r="EF190" s="612">
        <v>0</v>
      </c>
      <c r="EG190" s="612">
        <v>0</v>
      </c>
      <c r="EH190" s="612">
        <v>0</v>
      </c>
      <c r="EI190" s="612">
        <v>0</v>
      </c>
      <c r="EJ190" s="612">
        <v>0</v>
      </c>
      <c r="EK190" s="612">
        <v>0</v>
      </c>
      <c r="EL190" s="612">
        <v>0</v>
      </c>
      <c r="EM190" s="612">
        <v>0</v>
      </c>
      <c r="EN190" s="612">
        <v>0</v>
      </c>
      <c r="EO190" s="612">
        <v>0</v>
      </c>
      <c r="EP190" s="612">
        <v>0</v>
      </c>
      <c r="EQ190" s="612">
        <v>0</v>
      </c>
      <c r="ER190" s="612">
        <v>0</v>
      </c>
      <c r="ES190" s="612">
        <v>0</v>
      </c>
      <c r="ET190" s="612">
        <v>0</v>
      </c>
      <c r="EU190" s="612">
        <v>0</v>
      </c>
      <c r="EV190" s="612">
        <v>0</v>
      </c>
      <c r="EW190" s="612">
        <v>0</v>
      </c>
      <c r="EX190" s="612">
        <v>0</v>
      </c>
      <c r="EY190" s="612">
        <v>0</v>
      </c>
      <c r="EZ190" s="612">
        <v>0</v>
      </c>
      <c r="FA190" s="612">
        <v>0</v>
      </c>
      <c r="FB190" s="612">
        <v>0</v>
      </c>
      <c r="FC190" s="612">
        <v>0</v>
      </c>
      <c r="FD190" s="612">
        <v>0</v>
      </c>
      <c r="FE190" s="612">
        <v>0</v>
      </c>
      <c r="FF190" s="612">
        <v>0</v>
      </c>
      <c r="FG190" s="612">
        <v>0</v>
      </c>
      <c r="FH190" s="612">
        <v>0</v>
      </c>
      <c r="FI190" s="612">
        <v>0</v>
      </c>
      <c r="FJ190" s="612">
        <v>0</v>
      </c>
      <c r="FK190" s="612">
        <v>0</v>
      </c>
      <c r="FL190" s="612">
        <v>0</v>
      </c>
      <c r="FM190" s="612">
        <v>0</v>
      </c>
      <c r="FN190" s="612">
        <v>0</v>
      </c>
      <c r="FO190" s="612">
        <v>0</v>
      </c>
      <c r="FP190" s="612">
        <v>0</v>
      </c>
      <c r="FQ190" s="612">
        <v>0</v>
      </c>
      <c r="FR190" s="612">
        <v>0</v>
      </c>
      <c r="FS190" s="612">
        <v>0</v>
      </c>
      <c r="FT190" s="612">
        <v>0</v>
      </c>
      <c r="FU190" s="612">
        <v>0</v>
      </c>
      <c r="FV190" s="612">
        <v>0</v>
      </c>
      <c r="FW190" s="612">
        <v>0</v>
      </c>
      <c r="FX190" s="612">
        <v>0</v>
      </c>
      <c r="FY190" s="612">
        <v>0</v>
      </c>
      <c r="FZ190" s="612">
        <v>0</v>
      </c>
      <c r="GA190" s="612">
        <v>0</v>
      </c>
      <c r="GB190" s="612">
        <v>0</v>
      </c>
      <c r="GC190" s="612">
        <v>0</v>
      </c>
      <c r="GD190" s="612">
        <v>0</v>
      </c>
      <c r="GE190" s="612">
        <v>0</v>
      </c>
      <c r="GF190" s="612">
        <v>0</v>
      </c>
      <c r="GG190" s="612">
        <v>0</v>
      </c>
      <c r="GH190" s="612">
        <v>0</v>
      </c>
      <c r="GI190" s="612">
        <v>0</v>
      </c>
      <c r="GJ190" s="612">
        <v>0</v>
      </c>
      <c r="GK190" s="612">
        <v>0</v>
      </c>
      <c r="GL190" s="612">
        <v>0</v>
      </c>
      <c r="GM190" s="612">
        <v>0</v>
      </c>
      <c r="GN190" s="612">
        <v>0</v>
      </c>
      <c r="GO190" s="612">
        <v>0</v>
      </c>
      <c r="GP190" s="612">
        <v>0</v>
      </c>
      <c r="GQ190" s="612">
        <v>0</v>
      </c>
      <c r="GR190" s="612">
        <v>0</v>
      </c>
      <c r="GS190" s="612">
        <v>0</v>
      </c>
      <c r="GT190" s="612">
        <v>0</v>
      </c>
      <c r="GU190" s="612">
        <v>0</v>
      </c>
      <c r="GV190" s="612">
        <v>0</v>
      </c>
      <c r="GW190" s="612">
        <v>0</v>
      </c>
      <c r="GX190" s="612">
        <v>0</v>
      </c>
      <c r="GY190" s="612">
        <v>0</v>
      </c>
      <c r="GZ190" s="612">
        <v>0</v>
      </c>
      <c r="HA190" s="612">
        <v>0</v>
      </c>
      <c r="HB190" s="612">
        <v>0</v>
      </c>
      <c r="HC190" s="612">
        <v>0</v>
      </c>
      <c r="HD190" s="612">
        <v>0</v>
      </c>
      <c r="HE190" s="612">
        <v>0</v>
      </c>
      <c r="HF190" s="612">
        <v>0</v>
      </c>
      <c r="HG190" s="612">
        <v>0</v>
      </c>
      <c r="HH190" s="612">
        <v>0</v>
      </c>
      <c r="HI190" s="612">
        <v>0</v>
      </c>
      <c r="HJ190" s="612">
        <v>0</v>
      </c>
      <c r="HK190" s="612">
        <v>0</v>
      </c>
      <c r="HL190" s="612">
        <v>0</v>
      </c>
      <c r="HM190" s="612">
        <v>0</v>
      </c>
      <c r="HN190" s="612">
        <v>0</v>
      </c>
      <c r="HO190" s="612">
        <v>0</v>
      </c>
      <c r="HP190" s="612">
        <v>0</v>
      </c>
      <c r="HQ190" s="612">
        <v>0</v>
      </c>
      <c r="HR190" s="612">
        <v>0</v>
      </c>
      <c r="HS190" s="612">
        <v>0</v>
      </c>
      <c r="HT190" s="612">
        <v>0</v>
      </c>
      <c r="HU190" s="612">
        <v>0</v>
      </c>
      <c r="HV190" s="612">
        <v>0</v>
      </c>
      <c r="HW190" s="612">
        <v>0</v>
      </c>
      <c r="HX190" s="612">
        <v>0</v>
      </c>
      <c r="HY190" s="612">
        <v>0</v>
      </c>
      <c r="HZ190" s="612">
        <v>0</v>
      </c>
      <c r="IA190" s="612">
        <v>0</v>
      </c>
      <c r="IB190" s="612">
        <v>0</v>
      </c>
      <c r="IC190" s="612">
        <v>0</v>
      </c>
      <c r="ID190" s="612">
        <v>0</v>
      </c>
      <c r="IE190" s="612">
        <v>0</v>
      </c>
      <c r="IF190" s="612">
        <v>0</v>
      </c>
      <c r="IG190" s="612">
        <v>0</v>
      </c>
      <c r="IH190" s="612">
        <v>0</v>
      </c>
      <c r="II190" s="612">
        <v>0</v>
      </c>
      <c r="IJ190" s="612">
        <v>0</v>
      </c>
      <c r="IK190" s="612">
        <v>0</v>
      </c>
      <c r="IL190" s="612">
        <v>0</v>
      </c>
      <c r="IM190" s="612">
        <v>0</v>
      </c>
      <c r="IN190" s="612">
        <v>0</v>
      </c>
      <c r="IO190" s="612">
        <v>0</v>
      </c>
      <c r="IP190" s="612">
        <v>0</v>
      </c>
      <c r="IQ190" s="612">
        <v>0</v>
      </c>
      <c r="IR190" s="612">
        <v>0</v>
      </c>
      <c r="IS190" s="612">
        <v>0</v>
      </c>
      <c r="IT190" s="612">
        <v>0</v>
      </c>
      <c r="IU190" s="612">
        <v>0</v>
      </c>
      <c r="IV190" s="612">
        <v>0</v>
      </c>
      <c r="IW190" s="612">
        <v>0</v>
      </c>
      <c r="IX190" s="612">
        <v>0</v>
      </c>
      <c r="IY190" s="612">
        <v>0</v>
      </c>
      <c r="IZ190" s="612">
        <v>0</v>
      </c>
      <c r="JA190" s="612">
        <v>0</v>
      </c>
      <c r="JB190" s="612">
        <v>0</v>
      </c>
      <c r="JC190" s="612">
        <v>0</v>
      </c>
      <c r="JD190" s="612">
        <v>0</v>
      </c>
      <c r="JE190" s="612">
        <v>0</v>
      </c>
      <c r="JF190" s="612">
        <v>0</v>
      </c>
      <c r="JG190" s="612">
        <v>0</v>
      </c>
      <c r="JH190" s="612">
        <v>0</v>
      </c>
      <c r="JI190" s="612">
        <v>0</v>
      </c>
      <c r="JJ190" s="612">
        <v>0</v>
      </c>
      <c r="JK190" s="612">
        <v>0</v>
      </c>
      <c r="JL190" s="612">
        <v>0</v>
      </c>
      <c r="JM190" s="612">
        <v>0</v>
      </c>
      <c r="JN190" s="612">
        <v>0</v>
      </c>
      <c r="JO190" s="612">
        <v>0</v>
      </c>
      <c r="JP190" s="612">
        <v>0</v>
      </c>
      <c r="JQ190" s="612">
        <v>0</v>
      </c>
      <c r="JR190" s="612">
        <v>0</v>
      </c>
      <c r="JS190" s="612">
        <v>0</v>
      </c>
      <c r="JT190" s="612">
        <v>0</v>
      </c>
      <c r="JU190" s="612">
        <v>0</v>
      </c>
      <c r="JV190" s="612">
        <v>0</v>
      </c>
      <c r="JW190" s="612">
        <v>0</v>
      </c>
      <c r="JX190" s="612">
        <v>0</v>
      </c>
      <c r="JY190" s="612">
        <v>0</v>
      </c>
      <c r="JZ190" s="612">
        <v>0</v>
      </c>
      <c r="KA190" s="612">
        <v>0</v>
      </c>
      <c r="KB190" s="612">
        <v>0</v>
      </c>
      <c r="KC190" s="612">
        <v>0</v>
      </c>
      <c r="KD190" s="612">
        <v>0</v>
      </c>
      <c r="KE190" s="612">
        <v>0</v>
      </c>
      <c r="KF190" s="612">
        <v>0</v>
      </c>
      <c r="KG190" s="612">
        <v>0</v>
      </c>
      <c r="KH190" s="612">
        <v>0</v>
      </c>
      <c r="KI190" s="612">
        <v>0</v>
      </c>
      <c r="KJ190" s="612">
        <v>0</v>
      </c>
      <c r="KK190" s="612">
        <v>0</v>
      </c>
      <c r="KL190" s="612">
        <v>0</v>
      </c>
      <c r="KM190" s="612">
        <v>0</v>
      </c>
      <c r="KN190" s="612">
        <v>0</v>
      </c>
      <c r="KO190" s="612">
        <v>0</v>
      </c>
      <c r="KP190" s="612">
        <v>0</v>
      </c>
      <c r="KQ190" s="612">
        <v>0</v>
      </c>
      <c r="KR190" s="612">
        <v>0</v>
      </c>
      <c r="KS190" s="612">
        <v>0</v>
      </c>
      <c r="KT190" s="612">
        <v>0</v>
      </c>
      <c r="KU190" s="612">
        <v>0</v>
      </c>
      <c r="KV190" s="612">
        <v>0</v>
      </c>
      <c r="KW190" s="612">
        <v>0</v>
      </c>
      <c r="KX190" s="612">
        <v>0</v>
      </c>
      <c r="KY190" s="612">
        <v>0</v>
      </c>
      <c r="KZ190" s="612">
        <v>0</v>
      </c>
      <c r="LA190" s="612">
        <v>0</v>
      </c>
      <c r="LB190" s="612">
        <v>0</v>
      </c>
      <c r="LC190" s="612">
        <v>0</v>
      </c>
      <c r="LD190" s="612">
        <v>0</v>
      </c>
      <c r="LE190" s="612">
        <v>0</v>
      </c>
      <c r="LF190" s="612">
        <v>0</v>
      </c>
      <c r="LG190" s="612">
        <v>0</v>
      </c>
      <c r="LH190" s="612">
        <v>0</v>
      </c>
      <c r="LI190" s="612">
        <v>0</v>
      </c>
      <c r="LJ190" s="612">
        <v>0</v>
      </c>
      <c r="LK190" s="612">
        <v>0</v>
      </c>
      <c r="LL190" s="612">
        <v>0</v>
      </c>
      <c r="LM190" s="612">
        <v>0</v>
      </c>
      <c r="LN190" s="612">
        <v>0</v>
      </c>
      <c r="LO190" s="612">
        <v>0</v>
      </c>
      <c r="LP190" s="612">
        <v>0</v>
      </c>
      <c r="LQ190" s="612">
        <v>0</v>
      </c>
      <c r="LR190" s="612">
        <v>0</v>
      </c>
      <c r="LS190" s="612">
        <v>0</v>
      </c>
      <c r="LT190" s="612">
        <v>0</v>
      </c>
      <c r="LU190" s="612">
        <v>0</v>
      </c>
      <c r="LV190" s="612">
        <v>0</v>
      </c>
      <c r="LW190" s="612">
        <v>0</v>
      </c>
      <c r="LX190" s="612">
        <v>0</v>
      </c>
      <c r="LY190" s="612">
        <v>0</v>
      </c>
      <c r="LZ190" s="612">
        <v>0</v>
      </c>
      <c r="MA190" s="612">
        <v>0</v>
      </c>
      <c r="MB190" s="612">
        <v>0</v>
      </c>
      <c r="MC190" s="612">
        <v>0</v>
      </c>
      <c r="MD190" s="612">
        <v>0</v>
      </c>
      <c r="ME190" s="612">
        <v>0</v>
      </c>
      <c r="MF190" s="612">
        <v>0</v>
      </c>
      <c r="MG190" s="612">
        <v>0</v>
      </c>
      <c r="MH190" s="612">
        <v>0</v>
      </c>
      <c r="MI190" s="612">
        <v>0</v>
      </c>
      <c r="MJ190" s="612">
        <v>0</v>
      </c>
      <c r="MK190" s="612">
        <v>0</v>
      </c>
      <c r="ML190" s="612">
        <v>0</v>
      </c>
      <c r="MM190" s="612">
        <v>0</v>
      </c>
      <c r="MN190" s="612">
        <v>0</v>
      </c>
      <c r="MO190" s="612">
        <v>0</v>
      </c>
      <c r="MP190" s="612">
        <v>0</v>
      </c>
      <c r="MQ190" s="612">
        <v>0</v>
      </c>
      <c r="MR190" s="612">
        <v>0</v>
      </c>
      <c r="MS190" s="612">
        <v>0</v>
      </c>
      <c r="MT190" s="612">
        <v>0</v>
      </c>
      <c r="MU190" s="612">
        <v>0</v>
      </c>
      <c r="MV190" s="612">
        <v>0</v>
      </c>
      <c r="MW190" s="612">
        <v>0</v>
      </c>
      <c r="MX190" s="612">
        <v>0</v>
      </c>
      <c r="MY190" s="612">
        <v>0</v>
      </c>
      <c r="MZ190" s="612">
        <v>0</v>
      </c>
      <c r="NA190" s="612">
        <v>0</v>
      </c>
      <c r="NB190" s="612">
        <v>0</v>
      </c>
      <c r="NC190" s="612">
        <v>0</v>
      </c>
      <c r="ND190" s="612">
        <v>0</v>
      </c>
      <c r="NE190" s="612">
        <v>0</v>
      </c>
      <c r="NF190" s="612">
        <v>0</v>
      </c>
      <c r="NG190" s="612">
        <v>0</v>
      </c>
      <c r="NH190" s="612">
        <v>0</v>
      </c>
      <c r="NI190" s="612">
        <v>0</v>
      </c>
      <c r="NJ190" s="612">
        <v>0</v>
      </c>
      <c r="NK190" s="612">
        <v>0</v>
      </c>
      <c r="NL190" s="612">
        <v>0</v>
      </c>
      <c r="NM190" s="612">
        <v>0</v>
      </c>
      <c r="NN190" s="612">
        <v>0</v>
      </c>
      <c r="NO190" s="612">
        <v>0</v>
      </c>
      <c r="NP190" s="612">
        <v>0</v>
      </c>
      <c r="NQ190" s="612">
        <v>0</v>
      </c>
      <c r="NR190" s="612">
        <v>0</v>
      </c>
      <c r="NS190" s="612">
        <v>0</v>
      </c>
      <c r="NT190" s="612">
        <v>0</v>
      </c>
      <c r="NU190" s="612">
        <v>0</v>
      </c>
      <c r="NV190" s="612">
        <v>0</v>
      </c>
      <c r="NW190" s="612">
        <v>0</v>
      </c>
      <c r="NX190" s="612">
        <v>0</v>
      </c>
      <c r="NY190" s="612">
        <v>0</v>
      </c>
      <c r="NZ190" s="612">
        <v>0</v>
      </c>
      <c r="OA190" s="612">
        <v>0</v>
      </c>
      <c r="OB190" s="612">
        <v>0</v>
      </c>
      <c r="OC190" s="612">
        <v>0</v>
      </c>
      <c r="OD190" s="612">
        <v>0</v>
      </c>
      <c r="OE190" s="612">
        <v>0</v>
      </c>
      <c r="OF190" s="612">
        <v>0</v>
      </c>
      <c r="OG190" s="612">
        <v>0</v>
      </c>
      <c r="OH190" s="612">
        <v>0</v>
      </c>
      <c r="OI190" s="612">
        <v>0</v>
      </c>
      <c r="OJ190" s="612">
        <v>0</v>
      </c>
      <c r="OK190" s="612">
        <v>0</v>
      </c>
      <c r="OL190" s="612">
        <v>0</v>
      </c>
      <c r="OM190" s="612">
        <v>0</v>
      </c>
      <c r="ON190" s="612">
        <v>0</v>
      </c>
      <c r="OO190" s="612">
        <v>0</v>
      </c>
      <c r="OP190" s="612">
        <v>0</v>
      </c>
      <c r="OQ190" s="612">
        <v>0</v>
      </c>
      <c r="OR190" s="612">
        <v>0</v>
      </c>
      <c r="OS190" s="612">
        <v>0</v>
      </c>
      <c r="OT190" s="612">
        <v>0</v>
      </c>
      <c r="OU190" s="612">
        <v>0</v>
      </c>
      <c r="OV190" s="612">
        <v>0</v>
      </c>
      <c r="OW190" s="612">
        <v>0</v>
      </c>
      <c r="OX190" s="612">
        <v>0</v>
      </c>
      <c r="OY190" s="612">
        <v>0</v>
      </c>
      <c r="OZ190" s="612">
        <v>0</v>
      </c>
      <c r="PA190" s="612">
        <v>0</v>
      </c>
      <c r="PB190" s="612">
        <v>0</v>
      </c>
      <c r="PC190" s="612">
        <v>0</v>
      </c>
      <c r="PD190" s="612">
        <v>0</v>
      </c>
      <c r="PE190" s="612">
        <v>0</v>
      </c>
      <c r="PF190" s="612">
        <v>0</v>
      </c>
      <c r="PG190" s="612">
        <v>0</v>
      </c>
      <c r="PH190" s="612">
        <v>0</v>
      </c>
      <c r="PI190" s="612">
        <v>0</v>
      </c>
      <c r="PJ190" s="612">
        <v>0</v>
      </c>
      <c r="PK190" s="612">
        <v>0</v>
      </c>
      <c r="PL190" s="612">
        <v>0</v>
      </c>
      <c r="PM190" s="612">
        <v>0</v>
      </c>
      <c r="PN190" s="612">
        <v>0</v>
      </c>
      <c r="PO190" s="612">
        <v>0</v>
      </c>
      <c r="PP190" s="612">
        <v>0</v>
      </c>
      <c r="PQ190" s="612">
        <v>0</v>
      </c>
      <c r="PR190" s="612">
        <v>0</v>
      </c>
      <c r="PS190" s="612">
        <v>0</v>
      </c>
      <c r="PT190" s="612">
        <v>0</v>
      </c>
      <c r="PU190" s="612">
        <v>0</v>
      </c>
      <c r="PV190" s="612">
        <v>0</v>
      </c>
      <c r="PW190" s="612">
        <v>0</v>
      </c>
      <c r="PX190" s="612">
        <v>0</v>
      </c>
      <c r="PY190" s="612">
        <v>0</v>
      </c>
      <c r="PZ190" s="612">
        <v>0</v>
      </c>
      <c r="QA190" s="612">
        <v>0</v>
      </c>
      <c r="QB190" s="612">
        <v>0</v>
      </c>
      <c r="QC190" s="612">
        <v>0</v>
      </c>
      <c r="QD190" s="612">
        <v>0</v>
      </c>
      <c r="QE190" s="612">
        <v>0</v>
      </c>
      <c r="QF190" s="612">
        <v>0</v>
      </c>
      <c r="QG190" s="612">
        <v>0</v>
      </c>
      <c r="QH190" s="612">
        <v>0</v>
      </c>
      <c r="QI190" s="612">
        <v>0</v>
      </c>
      <c r="QJ190" s="612">
        <v>0</v>
      </c>
      <c r="QK190" s="612">
        <v>0</v>
      </c>
      <c r="QL190" s="612">
        <v>0</v>
      </c>
      <c r="QM190" s="612">
        <v>0</v>
      </c>
      <c r="QN190" s="612">
        <v>0</v>
      </c>
      <c r="QO190" s="612">
        <v>0</v>
      </c>
      <c r="QP190" s="612">
        <v>0</v>
      </c>
      <c r="QQ190" s="612">
        <v>0</v>
      </c>
      <c r="QR190" s="612">
        <v>0</v>
      </c>
      <c r="QS190" s="612">
        <v>0</v>
      </c>
      <c r="QT190" s="612">
        <v>0</v>
      </c>
      <c r="QU190" s="612">
        <v>0</v>
      </c>
      <c r="QV190" s="612">
        <v>0</v>
      </c>
      <c r="QW190" s="612">
        <v>0</v>
      </c>
      <c r="QX190" s="612">
        <v>0</v>
      </c>
      <c r="QY190" s="612">
        <v>0</v>
      </c>
      <c r="QZ190" s="612">
        <v>0</v>
      </c>
      <c r="RA190" s="612">
        <v>0</v>
      </c>
      <c r="RB190" s="612">
        <v>0</v>
      </c>
      <c r="RC190" s="612">
        <v>0</v>
      </c>
      <c r="RD190" s="612">
        <v>0</v>
      </c>
      <c r="RE190" s="612">
        <v>0</v>
      </c>
      <c r="RF190" s="612">
        <v>0</v>
      </c>
      <c r="RG190" s="612">
        <v>0</v>
      </c>
      <c r="RH190" s="612">
        <v>0</v>
      </c>
      <c r="RI190" s="612">
        <v>0</v>
      </c>
      <c r="RJ190" s="612">
        <v>0</v>
      </c>
      <c r="RK190" s="612">
        <v>0</v>
      </c>
      <c r="RL190" s="612">
        <v>0</v>
      </c>
      <c r="RM190" s="612">
        <v>0</v>
      </c>
      <c r="RN190" s="612">
        <v>0</v>
      </c>
      <c r="RO190" s="612">
        <v>0</v>
      </c>
      <c r="RP190" s="612">
        <v>0</v>
      </c>
      <c r="RQ190" s="612">
        <v>0</v>
      </c>
      <c r="RR190" s="612">
        <v>0</v>
      </c>
      <c r="RS190" s="612">
        <v>0</v>
      </c>
      <c r="RT190" s="612">
        <v>0</v>
      </c>
      <c r="RU190" s="612">
        <v>0</v>
      </c>
      <c r="RV190" s="612">
        <v>0</v>
      </c>
      <c r="RW190" s="612">
        <v>0</v>
      </c>
      <c r="RX190" s="612">
        <v>0</v>
      </c>
      <c r="RY190" s="612">
        <v>0</v>
      </c>
      <c r="RZ190" s="612">
        <v>0</v>
      </c>
      <c r="SA190" s="612">
        <v>0</v>
      </c>
      <c r="SB190" s="612">
        <v>0</v>
      </c>
      <c r="SC190" s="612">
        <v>0</v>
      </c>
      <c r="SD190" s="612">
        <v>0</v>
      </c>
      <c r="SE190" s="612">
        <v>0</v>
      </c>
      <c r="SF190" s="612">
        <v>0</v>
      </c>
      <c r="SG190" s="612">
        <v>0</v>
      </c>
      <c r="SH190" s="612">
        <v>0</v>
      </c>
      <c r="SI190" s="612">
        <v>0</v>
      </c>
      <c r="SJ190" s="612">
        <v>0</v>
      </c>
      <c r="SK190" s="267">
        <f t="shared" si="400"/>
        <v>0</v>
      </c>
      <c r="SL190" s="254"/>
      <c r="SM190" s="242"/>
      <c r="SN190" s="242"/>
      <c r="SO190" s="242"/>
    </row>
    <row r="191" spans="1:509" outlineLevel="3" x14ac:dyDescent="0.35">
      <c r="A191" s="242"/>
      <c r="B191" s="251"/>
      <c r="C191" s="438">
        <f t="shared" ref="C191:C203" si="439">INT($C$29)+3</f>
        <v>4</v>
      </c>
      <c r="D191" s="267"/>
      <c r="E191" s="316">
        <f t="shared" si="402"/>
        <v>50</v>
      </c>
      <c r="F191" s="322"/>
      <c r="G191" s="322"/>
      <c r="H191" s="267"/>
      <c r="I191" s="540"/>
      <c r="J191" s="557" t="s">
        <v>854</v>
      </c>
      <c r="K191" s="541"/>
      <c r="L191" s="613">
        <v>0</v>
      </c>
      <c r="M191" s="613">
        <v>0</v>
      </c>
      <c r="N191" s="613">
        <v>0</v>
      </c>
      <c r="O191" s="613">
        <v>0</v>
      </c>
      <c r="P191" s="613">
        <v>0</v>
      </c>
      <c r="Q191" s="613">
        <v>0</v>
      </c>
      <c r="R191" s="613">
        <v>0</v>
      </c>
      <c r="S191" s="613">
        <v>0</v>
      </c>
      <c r="T191" s="613">
        <v>0</v>
      </c>
      <c r="U191" s="613">
        <v>0</v>
      </c>
      <c r="V191" s="613">
        <v>0</v>
      </c>
      <c r="W191" s="613">
        <v>0</v>
      </c>
      <c r="X191" s="613">
        <v>0</v>
      </c>
      <c r="Y191" s="613">
        <v>0</v>
      </c>
      <c r="Z191" s="613">
        <v>0</v>
      </c>
      <c r="AA191" s="613">
        <v>0</v>
      </c>
      <c r="AB191" s="613">
        <v>0</v>
      </c>
      <c r="AC191" s="613">
        <v>0</v>
      </c>
      <c r="AD191" s="613">
        <v>0</v>
      </c>
      <c r="AE191" s="613">
        <v>0</v>
      </c>
      <c r="AF191" s="613">
        <v>0</v>
      </c>
      <c r="AG191" s="613">
        <v>0</v>
      </c>
      <c r="AH191" s="613">
        <v>0</v>
      </c>
      <c r="AI191" s="613">
        <v>0</v>
      </c>
      <c r="AJ191" s="613">
        <v>0</v>
      </c>
      <c r="AK191" s="613">
        <v>0</v>
      </c>
      <c r="AL191" s="613">
        <v>0</v>
      </c>
      <c r="AM191" s="613">
        <v>0</v>
      </c>
      <c r="AN191" s="613">
        <v>0</v>
      </c>
      <c r="AO191" s="613">
        <v>0</v>
      </c>
      <c r="AP191" s="613">
        <v>0</v>
      </c>
      <c r="AQ191" s="613">
        <v>0</v>
      </c>
      <c r="AR191" s="613">
        <v>0</v>
      </c>
      <c r="AS191" s="613">
        <v>0</v>
      </c>
      <c r="AT191" s="613">
        <v>0</v>
      </c>
      <c r="AU191" s="613">
        <v>0</v>
      </c>
      <c r="AV191" s="613">
        <v>0</v>
      </c>
      <c r="AW191" s="613">
        <v>0</v>
      </c>
      <c r="AX191" s="613">
        <v>0</v>
      </c>
      <c r="AY191" s="613">
        <v>0</v>
      </c>
      <c r="AZ191" s="613">
        <v>0</v>
      </c>
      <c r="BA191" s="613">
        <v>0</v>
      </c>
      <c r="BB191" s="613">
        <v>0</v>
      </c>
      <c r="BC191" s="613">
        <v>0</v>
      </c>
      <c r="BD191" s="613">
        <v>0</v>
      </c>
      <c r="BE191" s="613">
        <v>0</v>
      </c>
      <c r="BF191" s="613">
        <v>0</v>
      </c>
      <c r="BG191" s="613">
        <v>0</v>
      </c>
      <c r="BH191" s="613">
        <v>0</v>
      </c>
      <c r="BI191" s="613">
        <v>0</v>
      </c>
      <c r="BJ191" s="613">
        <v>0</v>
      </c>
      <c r="BK191" s="613">
        <v>0</v>
      </c>
      <c r="BL191" s="613">
        <v>0</v>
      </c>
      <c r="BM191" s="613">
        <v>0</v>
      </c>
      <c r="BN191" s="613">
        <v>0</v>
      </c>
      <c r="BO191" s="613">
        <v>0</v>
      </c>
      <c r="BP191" s="613">
        <v>0</v>
      </c>
      <c r="BQ191" s="613">
        <v>0</v>
      </c>
      <c r="BR191" s="613">
        <v>0</v>
      </c>
      <c r="BS191" s="613">
        <v>0</v>
      </c>
      <c r="BT191" s="613">
        <v>0</v>
      </c>
      <c r="BU191" s="613">
        <v>0</v>
      </c>
      <c r="BV191" s="613">
        <v>0</v>
      </c>
      <c r="BW191" s="613">
        <v>0</v>
      </c>
      <c r="BX191" s="613">
        <v>0</v>
      </c>
      <c r="BY191" s="613">
        <v>0</v>
      </c>
      <c r="BZ191" s="613">
        <v>0</v>
      </c>
      <c r="CA191" s="613">
        <v>0</v>
      </c>
      <c r="CB191" s="613">
        <v>0</v>
      </c>
      <c r="CC191" s="613">
        <v>0</v>
      </c>
      <c r="CD191" s="613">
        <v>0</v>
      </c>
      <c r="CE191" s="613">
        <v>0</v>
      </c>
      <c r="CF191" s="613">
        <v>0</v>
      </c>
      <c r="CG191" s="613">
        <v>0</v>
      </c>
      <c r="CH191" s="613">
        <v>0</v>
      </c>
      <c r="CI191" s="613">
        <v>0</v>
      </c>
      <c r="CJ191" s="613">
        <v>0</v>
      </c>
      <c r="CK191" s="613">
        <v>0</v>
      </c>
      <c r="CL191" s="613">
        <v>0</v>
      </c>
      <c r="CM191" s="613">
        <v>0</v>
      </c>
      <c r="CN191" s="613">
        <v>0</v>
      </c>
      <c r="CO191" s="613">
        <v>0</v>
      </c>
      <c r="CP191" s="613">
        <v>0</v>
      </c>
      <c r="CQ191" s="613">
        <v>0</v>
      </c>
      <c r="CR191" s="613">
        <v>0</v>
      </c>
      <c r="CS191" s="613">
        <v>0</v>
      </c>
      <c r="CT191" s="613">
        <v>0</v>
      </c>
      <c r="CU191" s="613">
        <v>0</v>
      </c>
      <c r="CV191" s="613">
        <v>0</v>
      </c>
      <c r="CW191" s="613">
        <v>0</v>
      </c>
      <c r="CX191" s="613">
        <v>0</v>
      </c>
      <c r="CY191" s="613">
        <v>0</v>
      </c>
      <c r="CZ191" s="613">
        <v>0</v>
      </c>
      <c r="DA191" s="613">
        <v>0</v>
      </c>
      <c r="DB191" s="613">
        <v>0</v>
      </c>
      <c r="DC191" s="613">
        <v>0</v>
      </c>
      <c r="DD191" s="613">
        <v>0</v>
      </c>
      <c r="DE191" s="613">
        <v>0</v>
      </c>
      <c r="DF191" s="613">
        <v>0</v>
      </c>
      <c r="DG191" s="613">
        <v>0</v>
      </c>
      <c r="DH191" s="613">
        <v>0</v>
      </c>
      <c r="DI191" s="613">
        <v>0</v>
      </c>
      <c r="DJ191" s="613">
        <v>0</v>
      </c>
      <c r="DK191" s="613">
        <v>0</v>
      </c>
      <c r="DL191" s="613">
        <v>0</v>
      </c>
      <c r="DM191" s="613">
        <v>0</v>
      </c>
      <c r="DN191" s="613">
        <v>0</v>
      </c>
      <c r="DO191" s="613">
        <v>0</v>
      </c>
      <c r="DP191" s="613">
        <v>0</v>
      </c>
      <c r="DQ191" s="613">
        <v>0</v>
      </c>
      <c r="DR191" s="613">
        <v>0</v>
      </c>
      <c r="DS191" s="613">
        <v>0</v>
      </c>
      <c r="DT191" s="613">
        <v>0</v>
      </c>
      <c r="DU191" s="613">
        <v>0</v>
      </c>
      <c r="DV191" s="613">
        <v>0</v>
      </c>
      <c r="DW191" s="613">
        <v>0</v>
      </c>
      <c r="DX191" s="613">
        <v>0</v>
      </c>
      <c r="DY191" s="613">
        <v>0</v>
      </c>
      <c r="DZ191" s="613">
        <v>0</v>
      </c>
      <c r="EA191" s="613">
        <v>0</v>
      </c>
      <c r="EB191" s="613">
        <v>0</v>
      </c>
      <c r="EC191" s="613">
        <v>0</v>
      </c>
      <c r="ED191" s="613">
        <v>0</v>
      </c>
      <c r="EE191" s="613">
        <v>0</v>
      </c>
      <c r="EF191" s="613">
        <v>0</v>
      </c>
      <c r="EG191" s="613">
        <v>0</v>
      </c>
      <c r="EH191" s="613">
        <v>0</v>
      </c>
      <c r="EI191" s="613">
        <v>0</v>
      </c>
      <c r="EJ191" s="613">
        <v>0</v>
      </c>
      <c r="EK191" s="613">
        <v>0</v>
      </c>
      <c r="EL191" s="613">
        <v>0</v>
      </c>
      <c r="EM191" s="613">
        <v>0</v>
      </c>
      <c r="EN191" s="613">
        <v>0</v>
      </c>
      <c r="EO191" s="613">
        <v>0</v>
      </c>
      <c r="EP191" s="613">
        <v>0</v>
      </c>
      <c r="EQ191" s="613">
        <v>0</v>
      </c>
      <c r="ER191" s="613">
        <v>0</v>
      </c>
      <c r="ES191" s="613">
        <v>0</v>
      </c>
      <c r="ET191" s="613">
        <v>0</v>
      </c>
      <c r="EU191" s="613">
        <v>0</v>
      </c>
      <c r="EV191" s="613">
        <v>0</v>
      </c>
      <c r="EW191" s="613">
        <v>0</v>
      </c>
      <c r="EX191" s="613">
        <v>0</v>
      </c>
      <c r="EY191" s="613">
        <v>0</v>
      </c>
      <c r="EZ191" s="613">
        <v>0</v>
      </c>
      <c r="FA191" s="613">
        <v>0</v>
      </c>
      <c r="FB191" s="613">
        <v>0</v>
      </c>
      <c r="FC191" s="613">
        <v>0</v>
      </c>
      <c r="FD191" s="613">
        <v>0</v>
      </c>
      <c r="FE191" s="613">
        <v>0</v>
      </c>
      <c r="FF191" s="613">
        <v>0</v>
      </c>
      <c r="FG191" s="613">
        <v>0</v>
      </c>
      <c r="FH191" s="613">
        <v>0</v>
      </c>
      <c r="FI191" s="613">
        <v>0</v>
      </c>
      <c r="FJ191" s="613">
        <v>0</v>
      </c>
      <c r="FK191" s="613">
        <v>0</v>
      </c>
      <c r="FL191" s="613">
        <v>0</v>
      </c>
      <c r="FM191" s="613">
        <v>0</v>
      </c>
      <c r="FN191" s="613">
        <v>0</v>
      </c>
      <c r="FO191" s="613">
        <v>0</v>
      </c>
      <c r="FP191" s="613">
        <v>0</v>
      </c>
      <c r="FQ191" s="613">
        <v>0</v>
      </c>
      <c r="FR191" s="613">
        <v>0</v>
      </c>
      <c r="FS191" s="613">
        <v>0</v>
      </c>
      <c r="FT191" s="613">
        <v>0</v>
      </c>
      <c r="FU191" s="613">
        <v>0</v>
      </c>
      <c r="FV191" s="613">
        <v>0</v>
      </c>
      <c r="FW191" s="613">
        <v>0</v>
      </c>
      <c r="FX191" s="613">
        <v>0</v>
      </c>
      <c r="FY191" s="613">
        <v>0</v>
      </c>
      <c r="FZ191" s="613">
        <v>0</v>
      </c>
      <c r="GA191" s="613">
        <v>0</v>
      </c>
      <c r="GB191" s="613">
        <v>0</v>
      </c>
      <c r="GC191" s="613">
        <v>0</v>
      </c>
      <c r="GD191" s="613">
        <v>0</v>
      </c>
      <c r="GE191" s="613">
        <v>0</v>
      </c>
      <c r="GF191" s="613">
        <v>0</v>
      </c>
      <c r="GG191" s="613">
        <v>0</v>
      </c>
      <c r="GH191" s="613">
        <v>0</v>
      </c>
      <c r="GI191" s="613">
        <v>0</v>
      </c>
      <c r="GJ191" s="613">
        <v>0</v>
      </c>
      <c r="GK191" s="613">
        <v>0</v>
      </c>
      <c r="GL191" s="613">
        <v>0</v>
      </c>
      <c r="GM191" s="613">
        <v>0</v>
      </c>
      <c r="GN191" s="613">
        <v>0</v>
      </c>
      <c r="GO191" s="613">
        <v>0</v>
      </c>
      <c r="GP191" s="613">
        <v>0</v>
      </c>
      <c r="GQ191" s="613">
        <v>0</v>
      </c>
      <c r="GR191" s="613">
        <v>0</v>
      </c>
      <c r="GS191" s="613">
        <v>0</v>
      </c>
      <c r="GT191" s="613">
        <v>0</v>
      </c>
      <c r="GU191" s="613">
        <v>0</v>
      </c>
      <c r="GV191" s="613">
        <v>0</v>
      </c>
      <c r="GW191" s="613">
        <v>0</v>
      </c>
      <c r="GX191" s="613">
        <v>0</v>
      </c>
      <c r="GY191" s="613">
        <v>0</v>
      </c>
      <c r="GZ191" s="613">
        <v>0</v>
      </c>
      <c r="HA191" s="613">
        <v>0</v>
      </c>
      <c r="HB191" s="613">
        <v>0</v>
      </c>
      <c r="HC191" s="613">
        <v>0</v>
      </c>
      <c r="HD191" s="613">
        <v>0</v>
      </c>
      <c r="HE191" s="613">
        <v>0</v>
      </c>
      <c r="HF191" s="613">
        <v>0</v>
      </c>
      <c r="HG191" s="613">
        <v>0</v>
      </c>
      <c r="HH191" s="613">
        <v>0</v>
      </c>
      <c r="HI191" s="613">
        <v>0</v>
      </c>
      <c r="HJ191" s="613">
        <v>0</v>
      </c>
      <c r="HK191" s="613">
        <v>0</v>
      </c>
      <c r="HL191" s="613">
        <v>0</v>
      </c>
      <c r="HM191" s="613">
        <v>0</v>
      </c>
      <c r="HN191" s="613">
        <v>0</v>
      </c>
      <c r="HO191" s="613">
        <v>0</v>
      </c>
      <c r="HP191" s="613">
        <v>0</v>
      </c>
      <c r="HQ191" s="613">
        <v>0</v>
      </c>
      <c r="HR191" s="613">
        <v>0</v>
      </c>
      <c r="HS191" s="613">
        <v>0</v>
      </c>
      <c r="HT191" s="613">
        <v>0</v>
      </c>
      <c r="HU191" s="613">
        <v>0</v>
      </c>
      <c r="HV191" s="613">
        <v>0</v>
      </c>
      <c r="HW191" s="613">
        <v>0</v>
      </c>
      <c r="HX191" s="613">
        <v>0</v>
      </c>
      <c r="HY191" s="613">
        <v>0</v>
      </c>
      <c r="HZ191" s="613">
        <v>0</v>
      </c>
      <c r="IA191" s="613">
        <v>0</v>
      </c>
      <c r="IB191" s="613">
        <v>0</v>
      </c>
      <c r="IC191" s="613">
        <v>0</v>
      </c>
      <c r="ID191" s="613">
        <v>0</v>
      </c>
      <c r="IE191" s="613">
        <v>0</v>
      </c>
      <c r="IF191" s="613">
        <v>0</v>
      </c>
      <c r="IG191" s="613">
        <v>0</v>
      </c>
      <c r="IH191" s="613">
        <v>0</v>
      </c>
      <c r="II191" s="613">
        <v>0</v>
      </c>
      <c r="IJ191" s="613">
        <v>0</v>
      </c>
      <c r="IK191" s="613">
        <v>0</v>
      </c>
      <c r="IL191" s="613">
        <v>0</v>
      </c>
      <c r="IM191" s="613">
        <v>0</v>
      </c>
      <c r="IN191" s="613">
        <v>0</v>
      </c>
      <c r="IO191" s="613">
        <v>0</v>
      </c>
      <c r="IP191" s="613">
        <v>0</v>
      </c>
      <c r="IQ191" s="613">
        <v>0</v>
      </c>
      <c r="IR191" s="613">
        <v>0</v>
      </c>
      <c r="IS191" s="613">
        <v>0</v>
      </c>
      <c r="IT191" s="613">
        <v>0</v>
      </c>
      <c r="IU191" s="613">
        <v>0</v>
      </c>
      <c r="IV191" s="613">
        <v>0</v>
      </c>
      <c r="IW191" s="613">
        <v>0</v>
      </c>
      <c r="IX191" s="613">
        <v>0</v>
      </c>
      <c r="IY191" s="613">
        <v>0</v>
      </c>
      <c r="IZ191" s="613">
        <v>0</v>
      </c>
      <c r="JA191" s="613">
        <v>0</v>
      </c>
      <c r="JB191" s="613">
        <v>0</v>
      </c>
      <c r="JC191" s="613">
        <v>0</v>
      </c>
      <c r="JD191" s="613">
        <v>0</v>
      </c>
      <c r="JE191" s="613">
        <v>0</v>
      </c>
      <c r="JF191" s="613">
        <v>0</v>
      </c>
      <c r="JG191" s="613">
        <v>0</v>
      </c>
      <c r="JH191" s="613">
        <v>0</v>
      </c>
      <c r="JI191" s="613">
        <v>0</v>
      </c>
      <c r="JJ191" s="613">
        <v>0</v>
      </c>
      <c r="JK191" s="613">
        <v>0</v>
      </c>
      <c r="JL191" s="613">
        <v>0</v>
      </c>
      <c r="JM191" s="613">
        <v>0</v>
      </c>
      <c r="JN191" s="613">
        <v>0</v>
      </c>
      <c r="JO191" s="613">
        <v>0</v>
      </c>
      <c r="JP191" s="613">
        <v>0</v>
      </c>
      <c r="JQ191" s="613">
        <v>0</v>
      </c>
      <c r="JR191" s="613">
        <v>0</v>
      </c>
      <c r="JS191" s="613">
        <v>0</v>
      </c>
      <c r="JT191" s="613">
        <v>0</v>
      </c>
      <c r="JU191" s="613">
        <v>0</v>
      </c>
      <c r="JV191" s="613">
        <v>0</v>
      </c>
      <c r="JW191" s="613">
        <v>0</v>
      </c>
      <c r="JX191" s="613">
        <v>0</v>
      </c>
      <c r="JY191" s="613">
        <v>0</v>
      </c>
      <c r="JZ191" s="613">
        <v>0</v>
      </c>
      <c r="KA191" s="613">
        <v>0</v>
      </c>
      <c r="KB191" s="613">
        <v>0</v>
      </c>
      <c r="KC191" s="613">
        <v>0</v>
      </c>
      <c r="KD191" s="613">
        <v>0</v>
      </c>
      <c r="KE191" s="613">
        <v>0</v>
      </c>
      <c r="KF191" s="613">
        <v>0</v>
      </c>
      <c r="KG191" s="613">
        <v>0</v>
      </c>
      <c r="KH191" s="613">
        <v>0</v>
      </c>
      <c r="KI191" s="613">
        <v>0</v>
      </c>
      <c r="KJ191" s="613">
        <v>0</v>
      </c>
      <c r="KK191" s="613">
        <v>0</v>
      </c>
      <c r="KL191" s="613">
        <v>0</v>
      </c>
      <c r="KM191" s="613">
        <v>0</v>
      </c>
      <c r="KN191" s="613">
        <v>0</v>
      </c>
      <c r="KO191" s="613">
        <v>0</v>
      </c>
      <c r="KP191" s="613">
        <v>0</v>
      </c>
      <c r="KQ191" s="613">
        <v>0</v>
      </c>
      <c r="KR191" s="613">
        <v>0</v>
      </c>
      <c r="KS191" s="613">
        <v>0</v>
      </c>
      <c r="KT191" s="613">
        <v>0</v>
      </c>
      <c r="KU191" s="613">
        <v>0</v>
      </c>
      <c r="KV191" s="613">
        <v>0</v>
      </c>
      <c r="KW191" s="613">
        <v>0</v>
      </c>
      <c r="KX191" s="613">
        <v>0</v>
      </c>
      <c r="KY191" s="613">
        <v>0</v>
      </c>
      <c r="KZ191" s="613">
        <v>0</v>
      </c>
      <c r="LA191" s="613">
        <v>0</v>
      </c>
      <c r="LB191" s="613">
        <v>0</v>
      </c>
      <c r="LC191" s="613">
        <v>0</v>
      </c>
      <c r="LD191" s="613">
        <v>0</v>
      </c>
      <c r="LE191" s="613">
        <v>0</v>
      </c>
      <c r="LF191" s="613">
        <v>0</v>
      </c>
      <c r="LG191" s="613">
        <v>0</v>
      </c>
      <c r="LH191" s="613">
        <v>0</v>
      </c>
      <c r="LI191" s="613">
        <v>0</v>
      </c>
      <c r="LJ191" s="613">
        <v>0</v>
      </c>
      <c r="LK191" s="613">
        <v>0</v>
      </c>
      <c r="LL191" s="613">
        <v>0</v>
      </c>
      <c r="LM191" s="613">
        <v>0</v>
      </c>
      <c r="LN191" s="613">
        <v>0</v>
      </c>
      <c r="LO191" s="613">
        <v>0</v>
      </c>
      <c r="LP191" s="613">
        <v>0</v>
      </c>
      <c r="LQ191" s="613">
        <v>0</v>
      </c>
      <c r="LR191" s="613">
        <v>0</v>
      </c>
      <c r="LS191" s="613">
        <v>0</v>
      </c>
      <c r="LT191" s="613">
        <v>0</v>
      </c>
      <c r="LU191" s="613">
        <v>0</v>
      </c>
      <c r="LV191" s="613">
        <v>0</v>
      </c>
      <c r="LW191" s="613">
        <v>0</v>
      </c>
      <c r="LX191" s="613">
        <v>0</v>
      </c>
      <c r="LY191" s="613">
        <v>0</v>
      </c>
      <c r="LZ191" s="613">
        <v>0</v>
      </c>
      <c r="MA191" s="613">
        <v>0</v>
      </c>
      <c r="MB191" s="613">
        <v>0</v>
      </c>
      <c r="MC191" s="613">
        <v>0</v>
      </c>
      <c r="MD191" s="613">
        <v>0</v>
      </c>
      <c r="ME191" s="613">
        <v>0</v>
      </c>
      <c r="MF191" s="613">
        <v>0</v>
      </c>
      <c r="MG191" s="613">
        <v>0</v>
      </c>
      <c r="MH191" s="613">
        <v>0</v>
      </c>
      <c r="MI191" s="613">
        <v>0</v>
      </c>
      <c r="MJ191" s="613">
        <v>0</v>
      </c>
      <c r="MK191" s="613">
        <v>0</v>
      </c>
      <c r="ML191" s="613">
        <v>0</v>
      </c>
      <c r="MM191" s="613">
        <v>0</v>
      </c>
      <c r="MN191" s="613">
        <v>0</v>
      </c>
      <c r="MO191" s="613">
        <v>0</v>
      </c>
      <c r="MP191" s="613">
        <v>0</v>
      </c>
      <c r="MQ191" s="613">
        <v>0</v>
      </c>
      <c r="MR191" s="613">
        <v>0</v>
      </c>
      <c r="MS191" s="613">
        <v>0</v>
      </c>
      <c r="MT191" s="613">
        <v>0</v>
      </c>
      <c r="MU191" s="613">
        <v>0</v>
      </c>
      <c r="MV191" s="613">
        <v>0</v>
      </c>
      <c r="MW191" s="613">
        <v>0</v>
      </c>
      <c r="MX191" s="613">
        <v>0</v>
      </c>
      <c r="MY191" s="613">
        <v>0</v>
      </c>
      <c r="MZ191" s="613">
        <v>0</v>
      </c>
      <c r="NA191" s="613">
        <v>0</v>
      </c>
      <c r="NB191" s="613">
        <v>0</v>
      </c>
      <c r="NC191" s="613">
        <v>0</v>
      </c>
      <c r="ND191" s="613">
        <v>0</v>
      </c>
      <c r="NE191" s="613">
        <v>0</v>
      </c>
      <c r="NF191" s="613">
        <v>0</v>
      </c>
      <c r="NG191" s="613">
        <v>0</v>
      </c>
      <c r="NH191" s="613">
        <v>0</v>
      </c>
      <c r="NI191" s="613">
        <v>0</v>
      </c>
      <c r="NJ191" s="613">
        <v>0</v>
      </c>
      <c r="NK191" s="613">
        <v>0</v>
      </c>
      <c r="NL191" s="613">
        <v>0</v>
      </c>
      <c r="NM191" s="613">
        <v>0</v>
      </c>
      <c r="NN191" s="613">
        <v>0</v>
      </c>
      <c r="NO191" s="613">
        <v>0</v>
      </c>
      <c r="NP191" s="613">
        <v>0</v>
      </c>
      <c r="NQ191" s="613">
        <v>0</v>
      </c>
      <c r="NR191" s="613">
        <v>0</v>
      </c>
      <c r="NS191" s="613">
        <v>0</v>
      </c>
      <c r="NT191" s="613">
        <v>0</v>
      </c>
      <c r="NU191" s="613">
        <v>0</v>
      </c>
      <c r="NV191" s="613">
        <v>0</v>
      </c>
      <c r="NW191" s="613">
        <v>0</v>
      </c>
      <c r="NX191" s="613">
        <v>0</v>
      </c>
      <c r="NY191" s="613">
        <v>0</v>
      </c>
      <c r="NZ191" s="613">
        <v>0</v>
      </c>
      <c r="OA191" s="613">
        <v>0</v>
      </c>
      <c r="OB191" s="613">
        <v>0</v>
      </c>
      <c r="OC191" s="613">
        <v>0</v>
      </c>
      <c r="OD191" s="613">
        <v>0</v>
      </c>
      <c r="OE191" s="613">
        <v>0</v>
      </c>
      <c r="OF191" s="613">
        <v>0</v>
      </c>
      <c r="OG191" s="613">
        <v>0</v>
      </c>
      <c r="OH191" s="613">
        <v>0</v>
      </c>
      <c r="OI191" s="613">
        <v>0</v>
      </c>
      <c r="OJ191" s="613">
        <v>0</v>
      </c>
      <c r="OK191" s="613">
        <v>0</v>
      </c>
      <c r="OL191" s="613">
        <v>0</v>
      </c>
      <c r="OM191" s="613">
        <v>0</v>
      </c>
      <c r="ON191" s="613">
        <v>0</v>
      </c>
      <c r="OO191" s="613">
        <v>0</v>
      </c>
      <c r="OP191" s="613">
        <v>0</v>
      </c>
      <c r="OQ191" s="613">
        <v>0</v>
      </c>
      <c r="OR191" s="613">
        <v>0</v>
      </c>
      <c r="OS191" s="613">
        <v>0</v>
      </c>
      <c r="OT191" s="613">
        <v>0</v>
      </c>
      <c r="OU191" s="613">
        <v>0</v>
      </c>
      <c r="OV191" s="613">
        <v>0</v>
      </c>
      <c r="OW191" s="613">
        <v>0</v>
      </c>
      <c r="OX191" s="613">
        <v>0</v>
      </c>
      <c r="OY191" s="613">
        <v>0</v>
      </c>
      <c r="OZ191" s="613">
        <v>0</v>
      </c>
      <c r="PA191" s="613">
        <v>0</v>
      </c>
      <c r="PB191" s="613">
        <v>0</v>
      </c>
      <c r="PC191" s="613">
        <v>0</v>
      </c>
      <c r="PD191" s="613">
        <v>0</v>
      </c>
      <c r="PE191" s="613">
        <v>0</v>
      </c>
      <c r="PF191" s="613">
        <v>0</v>
      </c>
      <c r="PG191" s="613">
        <v>0</v>
      </c>
      <c r="PH191" s="613">
        <v>0</v>
      </c>
      <c r="PI191" s="613">
        <v>0</v>
      </c>
      <c r="PJ191" s="613">
        <v>0</v>
      </c>
      <c r="PK191" s="613">
        <v>0</v>
      </c>
      <c r="PL191" s="613">
        <v>0</v>
      </c>
      <c r="PM191" s="613">
        <v>0</v>
      </c>
      <c r="PN191" s="613">
        <v>0</v>
      </c>
      <c r="PO191" s="613">
        <v>0</v>
      </c>
      <c r="PP191" s="613">
        <v>0</v>
      </c>
      <c r="PQ191" s="613">
        <v>0</v>
      </c>
      <c r="PR191" s="613">
        <v>0</v>
      </c>
      <c r="PS191" s="613">
        <v>0</v>
      </c>
      <c r="PT191" s="613">
        <v>0</v>
      </c>
      <c r="PU191" s="613">
        <v>0</v>
      </c>
      <c r="PV191" s="613">
        <v>0</v>
      </c>
      <c r="PW191" s="613">
        <v>0</v>
      </c>
      <c r="PX191" s="613">
        <v>0</v>
      </c>
      <c r="PY191" s="613">
        <v>0</v>
      </c>
      <c r="PZ191" s="613">
        <v>0</v>
      </c>
      <c r="QA191" s="613">
        <v>0</v>
      </c>
      <c r="QB191" s="613">
        <v>0</v>
      </c>
      <c r="QC191" s="613">
        <v>0</v>
      </c>
      <c r="QD191" s="613">
        <v>0</v>
      </c>
      <c r="QE191" s="613">
        <v>0</v>
      </c>
      <c r="QF191" s="613">
        <v>0</v>
      </c>
      <c r="QG191" s="613">
        <v>0</v>
      </c>
      <c r="QH191" s="613">
        <v>0</v>
      </c>
      <c r="QI191" s="613">
        <v>0</v>
      </c>
      <c r="QJ191" s="613">
        <v>0</v>
      </c>
      <c r="QK191" s="613">
        <v>0</v>
      </c>
      <c r="QL191" s="613">
        <v>0</v>
      </c>
      <c r="QM191" s="613">
        <v>0</v>
      </c>
      <c r="QN191" s="613">
        <v>0</v>
      </c>
      <c r="QO191" s="613">
        <v>0</v>
      </c>
      <c r="QP191" s="613">
        <v>0</v>
      </c>
      <c r="QQ191" s="613">
        <v>0</v>
      </c>
      <c r="QR191" s="613">
        <v>0</v>
      </c>
      <c r="QS191" s="613">
        <v>0</v>
      </c>
      <c r="QT191" s="613">
        <v>0</v>
      </c>
      <c r="QU191" s="613">
        <v>0</v>
      </c>
      <c r="QV191" s="613">
        <v>0</v>
      </c>
      <c r="QW191" s="613">
        <v>0</v>
      </c>
      <c r="QX191" s="613">
        <v>0</v>
      </c>
      <c r="QY191" s="613">
        <v>0</v>
      </c>
      <c r="QZ191" s="613">
        <v>0</v>
      </c>
      <c r="RA191" s="613">
        <v>0</v>
      </c>
      <c r="RB191" s="613">
        <v>0</v>
      </c>
      <c r="RC191" s="613">
        <v>0</v>
      </c>
      <c r="RD191" s="613">
        <v>0</v>
      </c>
      <c r="RE191" s="613">
        <v>0</v>
      </c>
      <c r="RF191" s="613">
        <v>0</v>
      </c>
      <c r="RG191" s="613">
        <v>0</v>
      </c>
      <c r="RH191" s="613">
        <v>0</v>
      </c>
      <c r="RI191" s="613">
        <v>0</v>
      </c>
      <c r="RJ191" s="613">
        <v>0</v>
      </c>
      <c r="RK191" s="613">
        <v>0</v>
      </c>
      <c r="RL191" s="613">
        <v>0</v>
      </c>
      <c r="RM191" s="613">
        <v>0</v>
      </c>
      <c r="RN191" s="613">
        <v>0</v>
      </c>
      <c r="RO191" s="613">
        <v>0</v>
      </c>
      <c r="RP191" s="613">
        <v>0</v>
      </c>
      <c r="RQ191" s="613">
        <v>0</v>
      </c>
      <c r="RR191" s="613">
        <v>0</v>
      </c>
      <c r="RS191" s="613">
        <v>0</v>
      </c>
      <c r="RT191" s="613">
        <v>0</v>
      </c>
      <c r="RU191" s="613">
        <v>0</v>
      </c>
      <c r="RV191" s="613">
        <v>0</v>
      </c>
      <c r="RW191" s="613">
        <v>0</v>
      </c>
      <c r="RX191" s="613">
        <v>0</v>
      </c>
      <c r="RY191" s="613">
        <v>0</v>
      </c>
      <c r="RZ191" s="613">
        <v>0</v>
      </c>
      <c r="SA191" s="613">
        <v>0</v>
      </c>
      <c r="SB191" s="613">
        <v>0</v>
      </c>
      <c r="SC191" s="613">
        <v>0</v>
      </c>
      <c r="SD191" s="613">
        <v>0</v>
      </c>
      <c r="SE191" s="613">
        <v>0</v>
      </c>
      <c r="SF191" s="613">
        <v>0</v>
      </c>
      <c r="SG191" s="613">
        <v>0</v>
      </c>
      <c r="SH191" s="613">
        <v>0</v>
      </c>
      <c r="SI191" s="613">
        <v>0</v>
      </c>
      <c r="SJ191" s="613">
        <v>0</v>
      </c>
      <c r="SK191" s="267">
        <f t="shared" si="400"/>
        <v>0</v>
      </c>
      <c r="SL191" s="254"/>
      <c r="SM191" s="242"/>
      <c r="SN191" s="242"/>
      <c r="SO191" s="242"/>
    </row>
    <row r="192" spans="1:509" outlineLevel="3" x14ac:dyDescent="0.35">
      <c r="A192" s="242"/>
      <c r="B192" s="251"/>
      <c r="C192" s="438">
        <f t="shared" si="439"/>
        <v>4</v>
      </c>
      <c r="D192" s="267"/>
      <c r="E192" s="316">
        <f t="shared" si="402"/>
        <v>51</v>
      </c>
      <c r="F192" s="322"/>
      <c r="G192" s="322"/>
      <c r="H192" s="267"/>
      <c r="I192" s="540"/>
      <c r="J192" s="554" t="s">
        <v>856</v>
      </c>
      <c r="K192" s="541"/>
      <c r="L192" s="613">
        <v>0</v>
      </c>
      <c r="M192" s="613">
        <v>0</v>
      </c>
      <c r="N192" s="613">
        <v>0</v>
      </c>
      <c r="O192" s="613">
        <v>0</v>
      </c>
      <c r="P192" s="613">
        <v>0</v>
      </c>
      <c r="Q192" s="613">
        <v>0</v>
      </c>
      <c r="R192" s="613">
        <v>0</v>
      </c>
      <c r="S192" s="613">
        <v>0</v>
      </c>
      <c r="T192" s="613">
        <v>0</v>
      </c>
      <c r="U192" s="613">
        <v>0</v>
      </c>
      <c r="V192" s="613">
        <v>0</v>
      </c>
      <c r="W192" s="613">
        <v>0</v>
      </c>
      <c r="X192" s="613">
        <v>0</v>
      </c>
      <c r="Y192" s="613">
        <v>0</v>
      </c>
      <c r="Z192" s="613">
        <v>0</v>
      </c>
      <c r="AA192" s="613">
        <v>0</v>
      </c>
      <c r="AB192" s="613">
        <v>0</v>
      </c>
      <c r="AC192" s="613">
        <v>0</v>
      </c>
      <c r="AD192" s="613">
        <v>0</v>
      </c>
      <c r="AE192" s="613">
        <v>0</v>
      </c>
      <c r="AF192" s="613">
        <v>0</v>
      </c>
      <c r="AG192" s="613">
        <v>0</v>
      </c>
      <c r="AH192" s="613">
        <v>0</v>
      </c>
      <c r="AI192" s="613">
        <v>0</v>
      </c>
      <c r="AJ192" s="613">
        <v>0</v>
      </c>
      <c r="AK192" s="613">
        <v>0</v>
      </c>
      <c r="AL192" s="613">
        <v>0</v>
      </c>
      <c r="AM192" s="613">
        <v>0</v>
      </c>
      <c r="AN192" s="613">
        <v>0</v>
      </c>
      <c r="AO192" s="613">
        <v>0</v>
      </c>
      <c r="AP192" s="613">
        <v>0</v>
      </c>
      <c r="AQ192" s="613">
        <v>0</v>
      </c>
      <c r="AR192" s="613">
        <v>0</v>
      </c>
      <c r="AS192" s="613">
        <v>0</v>
      </c>
      <c r="AT192" s="613">
        <v>0</v>
      </c>
      <c r="AU192" s="613">
        <v>0</v>
      </c>
      <c r="AV192" s="613">
        <v>0</v>
      </c>
      <c r="AW192" s="613">
        <v>0</v>
      </c>
      <c r="AX192" s="613">
        <v>0</v>
      </c>
      <c r="AY192" s="613">
        <v>0</v>
      </c>
      <c r="AZ192" s="613">
        <v>0</v>
      </c>
      <c r="BA192" s="613">
        <v>0</v>
      </c>
      <c r="BB192" s="613">
        <v>0</v>
      </c>
      <c r="BC192" s="613">
        <v>0</v>
      </c>
      <c r="BD192" s="613">
        <v>0</v>
      </c>
      <c r="BE192" s="613">
        <v>0</v>
      </c>
      <c r="BF192" s="613">
        <v>0</v>
      </c>
      <c r="BG192" s="613">
        <v>0</v>
      </c>
      <c r="BH192" s="613">
        <v>0</v>
      </c>
      <c r="BI192" s="613">
        <v>0</v>
      </c>
      <c r="BJ192" s="613">
        <v>0</v>
      </c>
      <c r="BK192" s="613">
        <v>0</v>
      </c>
      <c r="BL192" s="613">
        <v>0</v>
      </c>
      <c r="BM192" s="613">
        <v>0</v>
      </c>
      <c r="BN192" s="613">
        <v>0</v>
      </c>
      <c r="BO192" s="613">
        <v>0</v>
      </c>
      <c r="BP192" s="613">
        <v>0</v>
      </c>
      <c r="BQ192" s="613">
        <v>0</v>
      </c>
      <c r="BR192" s="613">
        <v>0</v>
      </c>
      <c r="BS192" s="613">
        <v>0</v>
      </c>
      <c r="BT192" s="613">
        <v>0</v>
      </c>
      <c r="BU192" s="613">
        <v>0</v>
      </c>
      <c r="BV192" s="613">
        <v>0</v>
      </c>
      <c r="BW192" s="613">
        <v>0</v>
      </c>
      <c r="BX192" s="613">
        <v>0</v>
      </c>
      <c r="BY192" s="613">
        <v>0</v>
      </c>
      <c r="BZ192" s="613">
        <v>0</v>
      </c>
      <c r="CA192" s="613">
        <v>0</v>
      </c>
      <c r="CB192" s="613">
        <v>0</v>
      </c>
      <c r="CC192" s="613">
        <v>0</v>
      </c>
      <c r="CD192" s="613">
        <v>0</v>
      </c>
      <c r="CE192" s="613">
        <v>0</v>
      </c>
      <c r="CF192" s="613">
        <v>0</v>
      </c>
      <c r="CG192" s="613">
        <v>0</v>
      </c>
      <c r="CH192" s="613">
        <v>0</v>
      </c>
      <c r="CI192" s="613">
        <v>0</v>
      </c>
      <c r="CJ192" s="613">
        <v>0</v>
      </c>
      <c r="CK192" s="613">
        <v>0</v>
      </c>
      <c r="CL192" s="613">
        <v>0</v>
      </c>
      <c r="CM192" s="613">
        <v>0</v>
      </c>
      <c r="CN192" s="613">
        <v>0</v>
      </c>
      <c r="CO192" s="613">
        <v>0</v>
      </c>
      <c r="CP192" s="613">
        <v>0</v>
      </c>
      <c r="CQ192" s="613">
        <v>0</v>
      </c>
      <c r="CR192" s="613">
        <v>0</v>
      </c>
      <c r="CS192" s="613">
        <v>0</v>
      </c>
      <c r="CT192" s="613">
        <v>0</v>
      </c>
      <c r="CU192" s="613">
        <v>0</v>
      </c>
      <c r="CV192" s="613">
        <v>0</v>
      </c>
      <c r="CW192" s="613">
        <v>0</v>
      </c>
      <c r="CX192" s="613">
        <v>0</v>
      </c>
      <c r="CY192" s="613">
        <v>0</v>
      </c>
      <c r="CZ192" s="613">
        <v>0</v>
      </c>
      <c r="DA192" s="613">
        <v>0</v>
      </c>
      <c r="DB192" s="613">
        <v>0</v>
      </c>
      <c r="DC192" s="613">
        <v>0</v>
      </c>
      <c r="DD192" s="613">
        <v>0</v>
      </c>
      <c r="DE192" s="613">
        <v>0</v>
      </c>
      <c r="DF192" s="613">
        <v>0</v>
      </c>
      <c r="DG192" s="613">
        <v>0</v>
      </c>
      <c r="DH192" s="613">
        <v>0</v>
      </c>
      <c r="DI192" s="613">
        <v>0</v>
      </c>
      <c r="DJ192" s="613">
        <v>0</v>
      </c>
      <c r="DK192" s="613">
        <v>0</v>
      </c>
      <c r="DL192" s="613">
        <v>0</v>
      </c>
      <c r="DM192" s="613">
        <v>0</v>
      </c>
      <c r="DN192" s="613">
        <v>0</v>
      </c>
      <c r="DO192" s="613">
        <v>0</v>
      </c>
      <c r="DP192" s="613">
        <v>0</v>
      </c>
      <c r="DQ192" s="613">
        <v>0</v>
      </c>
      <c r="DR192" s="613">
        <v>0</v>
      </c>
      <c r="DS192" s="613">
        <v>0</v>
      </c>
      <c r="DT192" s="613">
        <v>0</v>
      </c>
      <c r="DU192" s="613">
        <v>0</v>
      </c>
      <c r="DV192" s="613">
        <v>0</v>
      </c>
      <c r="DW192" s="613">
        <v>0</v>
      </c>
      <c r="DX192" s="613">
        <v>0</v>
      </c>
      <c r="DY192" s="613">
        <v>0</v>
      </c>
      <c r="DZ192" s="613">
        <v>0</v>
      </c>
      <c r="EA192" s="613">
        <v>0</v>
      </c>
      <c r="EB192" s="613">
        <v>0</v>
      </c>
      <c r="EC192" s="613">
        <v>0</v>
      </c>
      <c r="ED192" s="613">
        <v>0</v>
      </c>
      <c r="EE192" s="613">
        <v>0</v>
      </c>
      <c r="EF192" s="613">
        <v>0</v>
      </c>
      <c r="EG192" s="613">
        <v>0</v>
      </c>
      <c r="EH192" s="613">
        <v>0</v>
      </c>
      <c r="EI192" s="613">
        <v>0</v>
      </c>
      <c r="EJ192" s="613">
        <v>0</v>
      </c>
      <c r="EK192" s="613">
        <v>0</v>
      </c>
      <c r="EL192" s="613">
        <v>0</v>
      </c>
      <c r="EM192" s="613">
        <v>0</v>
      </c>
      <c r="EN192" s="613">
        <v>0</v>
      </c>
      <c r="EO192" s="613">
        <v>0</v>
      </c>
      <c r="EP192" s="613">
        <v>0</v>
      </c>
      <c r="EQ192" s="613">
        <v>0</v>
      </c>
      <c r="ER192" s="613">
        <v>0</v>
      </c>
      <c r="ES192" s="613">
        <v>0</v>
      </c>
      <c r="ET192" s="613">
        <v>0</v>
      </c>
      <c r="EU192" s="613">
        <v>0</v>
      </c>
      <c r="EV192" s="613">
        <v>0</v>
      </c>
      <c r="EW192" s="613">
        <v>0</v>
      </c>
      <c r="EX192" s="613">
        <v>0</v>
      </c>
      <c r="EY192" s="613">
        <v>0</v>
      </c>
      <c r="EZ192" s="613">
        <v>0</v>
      </c>
      <c r="FA192" s="613">
        <v>0</v>
      </c>
      <c r="FB192" s="613">
        <v>0</v>
      </c>
      <c r="FC192" s="613">
        <v>0</v>
      </c>
      <c r="FD192" s="613">
        <v>0</v>
      </c>
      <c r="FE192" s="613">
        <v>0</v>
      </c>
      <c r="FF192" s="613">
        <v>0</v>
      </c>
      <c r="FG192" s="613">
        <v>0</v>
      </c>
      <c r="FH192" s="613">
        <v>0</v>
      </c>
      <c r="FI192" s="613">
        <v>0</v>
      </c>
      <c r="FJ192" s="613">
        <v>0</v>
      </c>
      <c r="FK192" s="613">
        <v>0</v>
      </c>
      <c r="FL192" s="613">
        <v>0</v>
      </c>
      <c r="FM192" s="613">
        <v>0</v>
      </c>
      <c r="FN192" s="613">
        <v>0</v>
      </c>
      <c r="FO192" s="613">
        <v>0</v>
      </c>
      <c r="FP192" s="613">
        <v>0</v>
      </c>
      <c r="FQ192" s="613">
        <v>0</v>
      </c>
      <c r="FR192" s="613">
        <v>0</v>
      </c>
      <c r="FS192" s="613">
        <v>0</v>
      </c>
      <c r="FT192" s="613">
        <v>0</v>
      </c>
      <c r="FU192" s="613">
        <v>0</v>
      </c>
      <c r="FV192" s="613">
        <v>0</v>
      </c>
      <c r="FW192" s="613">
        <v>0</v>
      </c>
      <c r="FX192" s="613">
        <v>0</v>
      </c>
      <c r="FY192" s="613">
        <v>0</v>
      </c>
      <c r="FZ192" s="613">
        <v>0</v>
      </c>
      <c r="GA192" s="613">
        <v>0</v>
      </c>
      <c r="GB192" s="613">
        <v>0</v>
      </c>
      <c r="GC192" s="613">
        <v>0</v>
      </c>
      <c r="GD192" s="613">
        <v>0</v>
      </c>
      <c r="GE192" s="613">
        <v>0</v>
      </c>
      <c r="GF192" s="613">
        <v>0</v>
      </c>
      <c r="GG192" s="613">
        <v>0</v>
      </c>
      <c r="GH192" s="613">
        <v>0</v>
      </c>
      <c r="GI192" s="613">
        <v>0</v>
      </c>
      <c r="GJ192" s="613">
        <v>0</v>
      </c>
      <c r="GK192" s="613">
        <v>0</v>
      </c>
      <c r="GL192" s="613">
        <v>0</v>
      </c>
      <c r="GM192" s="613">
        <v>0</v>
      </c>
      <c r="GN192" s="613">
        <v>0</v>
      </c>
      <c r="GO192" s="613">
        <v>0</v>
      </c>
      <c r="GP192" s="613">
        <v>0</v>
      </c>
      <c r="GQ192" s="613">
        <v>0</v>
      </c>
      <c r="GR192" s="613">
        <v>0</v>
      </c>
      <c r="GS192" s="613">
        <v>0</v>
      </c>
      <c r="GT192" s="613">
        <v>0</v>
      </c>
      <c r="GU192" s="613">
        <v>0</v>
      </c>
      <c r="GV192" s="613">
        <v>0</v>
      </c>
      <c r="GW192" s="613">
        <v>0</v>
      </c>
      <c r="GX192" s="613">
        <v>0</v>
      </c>
      <c r="GY192" s="613">
        <v>0</v>
      </c>
      <c r="GZ192" s="613">
        <v>0</v>
      </c>
      <c r="HA192" s="613">
        <v>0</v>
      </c>
      <c r="HB192" s="613">
        <v>0</v>
      </c>
      <c r="HC192" s="613">
        <v>0</v>
      </c>
      <c r="HD192" s="613">
        <v>0</v>
      </c>
      <c r="HE192" s="613">
        <v>0</v>
      </c>
      <c r="HF192" s="613">
        <v>0</v>
      </c>
      <c r="HG192" s="613">
        <v>0</v>
      </c>
      <c r="HH192" s="613">
        <v>0</v>
      </c>
      <c r="HI192" s="613">
        <v>0</v>
      </c>
      <c r="HJ192" s="613">
        <v>0</v>
      </c>
      <c r="HK192" s="613">
        <v>0</v>
      </c>
      <c r="HL192" s="613">
        <v>0</v>
      </c>
      <c r="HM192" s="613">
        <v>0</v>
      </c>
      <c r="HN192" s="613">
        <v>0</v>
      </c>
      <c r="HO192" s="613">
        <v>0</v>
      </c>
      <c r="HP192" s="613">
        <v>0</v>
      </c>
      <c r="HQ192" s="613">
        <v>0</v>
      </c>
      <c r="HR192" s="613">
        <v>0</v>
      </c>
      <c r="HS192" s="613">
        <v>0</v>
      </c>
      <c r="HT192" s="613">
        <v>0</v>
      </c>
      <c r="HU192" s="613">
        <v>0</v>
      </c>
      <c r="HV192" s="613">
        <v>0</v>
      </c>
      <c r="HW192" s="613">
        <v>0</v>
      </c>
      <c r="HX192" s="613">
        <v>0</v>
      </c>
      <c r="HY192" s="613">
        <v>0</v>
      </c>
      <c r="HZ192" s="613">
        <v>0</v>
      </c>
      <c r="IA192" s="613">
        <v>0</v>
      </c>
      <c r="IB192" s="613">
        <v>0</v>
      </c>
      <c r="IC192" s="613">
        <v>0</v>
      </c>
      <c r="ID192" s="613">
        <v>0</v>
      </c>
      <c r="IE192" s="613">
        <v>0</v>
      </c>
      <c r="IF192" s="613">
        <v>0</v>
      </c>
      <c r="IG192" s="613">
        <v>0</v>
      </c>
      <c r="IH192" s="613">
        <v>0</v>
      </c>
      <c r="II192" s="613">
        <v>0</v>
      </c>
      <c r="IJ192" s="613">
        <v>0</v>
      </c>
      <c r="IK192" s="613">
        <v>0</v>
      </c>
      <c r="IL192" s="613">
        <v>0</v>
      </c>
      <c r="IM192" s="613">
        <v>0</v>
      </c>
      <c r="IN192" s="613">
        <v>0</v>
      </c>
      <c r="IO192" s="613">
        <v>0</v>
      </c>
      <c r="IP192" s="613">
        <v>0</v>
      </c>
      <c r="IQ192" s="613">
        <v>0</v>
      </c>
      <c r="IR192" s="613">
        <v>0</v>
      </c>
      <c r="IS192" s="613">
        <v>0</v>
      </c>
      <c r="IT192" s="613">
        <v>0</v>
      </c>
      <c r="IU192" s="613">
        <v>0</v>
      </c>
      <c r="IV192" s="613">
        <v>0</v>
      </c>
      <c r="IW192" s="613">
        <v>0</v>
      </c>
      <c r="IX192" s="613">
        <v>0</v>
      </c>
      <c r="IY192" s="613">
        <v>0</v>
      </c>
      <c r="IZ192" s="613">
        <v>0</v>
      </c>
      <c r="JA192" s="613">
        <v>0</v>
      </c>
      <c r="JB192" s="613">
        <v>0</v>
      </c>
      <c r="JC192" s="613">
        <v>0</v>
      </c>
      <c r="JD192" s="613">
        <v>0</v>
      </c>
      <c r="JE192" s="613">
        <v>0</v>
      </c>
      <c r="JF192" s="613">
        <v>0</v>
      </c>
      <c r="JG192" s="613">
        <v>0</v>
      </c>
      <c r="JH192" s="613">
        <v>0</v>
      </c>
      <c r="JI192" s="613">
        <v>0</v>
      </c>
      <c r="JJ192" s="613">
        <v>0</v>
      </c>
      <c r="JK192" s="613">
        <v>0</v>
      </c>
      <c r="JL192" s="613">
        <v>0</v>
      </c>
      <c r="JM192" s="613">
        <v>0</v>
      </c>
      <c r="JN192" s="613">
        <v>0</v>
      </c>
      <c r="JO192" s="613">
        <v>0</v>
      </c>
      <c r="JP192" s="613">
        <v>0</v>
      </c>
      <c r="JQ192" s="613">
        <v>0</v>
      </c>
      <c r="JR192" s="613">
        <v>0</v>
      </c>
      <c r="JS192" s="613">
        <v>0</v>
      </c>
      <c r="JT192" s="613">
        <v>0</v>
      </c>
      <c r="JU192" s="613">
        <v>0</v>
      </c>
      <c r="JV192" s="613">
        <v>0</v>
      </c>
      <c r="JW192" s="613">
        <v>0</v>
      </c>
      <c r="JX192" s="613">
        <v>0</v>
      </c>
      <c r="JY192" s="613">
        <v>0</v>
      </c>
      <c r="JZ192" s="613">
        <v>0</v>
      </c>
      <c r="KA192" s="613">
        <v>0</v>
      </c>
      <c r="KB192" s="613">
        <v>0</v>
      </c>
      <c r="KC192" s="613">
        <v>0</v>
      </c>
      <c r="KD192" s="613">
        <v>0</v>
      </c>
      <c r="KE192" s="613">
        <v>0</v>
      </c>
      <c r="KF192" s="613">
        <v>0</v>
      </c>
      <c r="KG192" s="613">
        <v>0</v>
      </c>
      <c r="KH192" s="613">
        <v>0</v>
      </c>
      <c r="KI192" s="613">
        <v>0</v>
      </c>
      <c r="KJ192" s="613">
        <v>0</v>
      </c>
      <c r="KK192" s="613">
        <v>0</v>
      </c>
      <c r="KL192" s="613">
        <v>0</v>
      </c>
      <c r="KM192" s="613">
        <v>0</v>
      </c>
      <c r="KN192" s="613">
        <v>0</v>
      </c>
      <c r="KO192" s="613">
        <v>0</v>
      </c>
      <c r="KP192" s="613">
        <v>0</v>
      </c>
      <c r="KQ192" s="613">
        <v>0</v>
      </c>
      <c r="KR192" s="613">
        <v>0</v>
      </c>
      <c r="KS192" s="613">
        <v>0</v>
      </c>
      <c r="KT192" s="613">
        <v>0</v>
      </c>
      <c r="KU192" s="613">
        <v>0</v>
      </c>
      <c r="KV192" s="613">
        <v>0</v>
      </c>
      <c r="KW192" s="613">
        <v>0</v>
      </c>
      <c r="KX192" s="613">
        <v>0</v>
      </c>
      <c r="KY192" s="613">
        <v>0</v>
      </c>
      <c r="KZ192" s="613">
        <v>0</v>
      </c>
      <c r="LA192" s="613">
        <v>0</v>
      </c>
      <c r="LB192" s="613">
        <v>0</v>
      </c>
      <c r="LC192" s="613">
        <v>0</v>
      </c>
      <c r="LD192" s="613">
        <v>0</v>
      </c>
      <c r="LE192" s="613">
        <v>0</v>
      </c>
      <c r="LF192" s="613">
        <v>0</v>
      </c>
      <c r="LG192" s="613">
        <v>0</v>
      </c>
      <c r="LH192" s="613">
        <v>0</v>
      </c>
      <c r="LI192" s="613">
        <v>0</v>
      </c>
      <c r="LJ192" s="613">
        <v>0</v>
      </c>
      <c r="LK192" s="613">
        <v>0</v>
      </c>
      <c r="LL192" s="613">
        <v>0</v>
      </c>
      <c r="LM192" s="613">
        <v>0</v>
      </c>
      <c r="LN192" s="613">
        <v>0</v>
      </c>
      <c r="LO192" s="613">
        <v>0</v>
      </c>
      <c r="LP192" s="613">
        <v>0</v>
      </c>
      <c r="LQ192" s="613">
        <v>0</v>
      </c>
      <c r="LR192" s="613">
        <v>0</v>
      </c>
      <c r="LS192" s="613">
        <v>0</v>
      </c>
      <c r="LT192" s="613">
        <v>0</v>
      </c>
      <c r="LU192" s="613">
        <v>0</v>
      </c>
      <c r="LV192" s="613">
        <v>0</v>
      </c>
      <c r="LW192" s="613">
        <v>0</v>
      </c>
      <c r="LX192" s="613">
        <v>0</v>
      </c>
      <c r="LY192" s="613">
        <v>0</v>
      </c>
      <c r="LZ192" s="613">
        <v>0</v>
      </c>
      <c r="MA192" s="613">
        <v>0</v>
      </c>
      <c r="MB192" s="613">
        <v>0</v>
      </c>
      <c r="MC192" s="613">
        <v>0</v>
      </c>
      <c r="MD192" s="613">
        <v>0</v>
      </c>
      <c r="ME192" s="613">
        <v>0</v>
      </c>
      <c r="MF192" s="613">
        <v>0</v>
      </c>
      <c r="MG192" s="613">
        <v>0</v>
      </c>
      <c r="MH192" s="613">
        <v>0</v>
      </c>
      <c r="MI192" s="613">
        <v>0</v>
      </c>
      <c r="MJ192" s="613">
        <v>0</v>
      </c>
      <c r="MK192" s="613">
        <v>0</v>
      </c>
      <c r="ML192" s="613">
        <v>0</v>
      </c>
      <c r="MM192" s="613">
        <v>0</v>
      </c>
      <c r="MN192" s="613">
        <v>0</v>
      </c>
      <c r="MO192" s="613">
        <v>0</v>
      </c>
      <c r="MP192" s="613">
        <v>0</v>
      </c>
      <c r="MQ192" s="613">
        <v>0</v>
      </c>
      <c r="MR192" s="613">
        <v>0</v>
      </c>
      <c r="MS192" s="613">
        <v>0</v>
      </c>
      <c r="MT192" s="613">
        <v>0</v>
      </c>
      <c r="MU192" s="613">
        <v>0</v>
      </c>
      <c r="MV192" s="613">
        <v>0</v>
      </c>
      <c r="MW192" s="613">
        <v>0</v>
      </c>
      <c r="MX192" s="613">
        <v>0</v>
      </c>
      <c r="MY192" s="613">
        <v>0</v>
      </c>
      <c r="MZ192" s="613">
        <v>0</v>
      </c>
      <c r="NA192" s="613">
        <v>0</v>
      </c>
      <c r="NB192" s="613">
        <v>0</v>
      </c>
      <c r="NC192" s="613">
        <v>0</v>
      </c>
      <c r="ND192" s="613">
        <v>0</v>
      </c>
      <c r="NE192" s="613">
        <v>0</v>
      </c>
      <c r="NF192" s="613">
        <v>0</v>
      </c>
      <c r="NG192" s="613">
        <v>0</v>
      </c>
      <c r="NH192" s="613">
        <v>0</v>
      </c>
      <c r="NI192" s="613">
        <v>0</v>
      </c>
      <c r="NJ192" s="613">
        <v>0</v>
      </c>
      <c r="NK192" s="613">
        <v>0</v>
      </c>
      <c r="NL192" s="613">
        <v>0</v>
      </c>
      <c r="NM192" s="613">
        <v>0</v>
      </c>
      <c r="NN192" s="613">
        <v>0</v>
      </c>
      <c r="NO192" s="613">
        <v>0</v>
      </c>
      <c r="NP192" s="613">
        <v>0</v>
      </c>
      <c r="NQ192" s="613">
        <v>0</v>
      </c>
      <c r="NR192" s="613">
        <v>0</v>
      </c>
      <c r="NS192" s="613">
        <v>0</v>
      </c>
      <c r="NT192" s="613">
        <v>0</v>
      </c>
      <c r="NU192" s="613">
        <v>0</v>
      </c>
      <c r="NV192" s="613">
        <v>0</v>
      </c>
      <c r="NW192" s="613">
        <v>0</v>
      </c>
      <c r="NX192" s="613">
        <v>0</v>
      </c>
      <c r="NY192" s="613">
        <v>0</v>
      </c>
      <c r="NZ192" s="613">
        <v>0</v>
      </c>
      <c r="OA192" s="613">
        <v>0</v>
      </c>
      <c r="OB192" s="613">
        <v>0</v>
      </c>
      <c r="OC192" s="613">
        <v>0</v>
      </c>
      <c r="OD192" s="613">
        <v>0</v>
      </c>
      <c r="OE192" s="613">
        <v>0</v>
      </c>
      <c r="OF192" s="613">
        <v>0</v>
      </c>
      <c r="OG192" s="613">
        <v>0</v>
      </c>
      <c r="OH192" s="613">
        <v>0</v>
      </c>
      <c r="OI192" s="613">
        <v>0</v>
      </c>
      <c r="OJ192" s="613">
        <v>0</v>
      </c>
      <c r="OK192" s="613">
        <v>0</v>
      </c>
      <c r="OL192" s="613">
        <v>0</v>
      </c>
      <c r="OM192" s="613">
        <v>0</v>
      </c>
      <c r="ON192" s="613">
        <v>0</v>
      </c>
      <c r="OO192" s="613">
        <v>0</v>
      </c>
      <c r="OP192" s="613">
        <v>0</v>
      </c>
      <c r="OQ192" s="613">
        <v>0</v>
      </c>
      <c r="OR192" s="613">
        <v>0</v>
      </c>
      <c r="OS192" s="613">
        <v>0</v>
      </c>
      <c r="OT192" s="613">
        <v>0</v>
      </c>
      <c r="OU192" s="613">
        <v>0</v>
      </c>
      <c r="OV192" s="613">
        <v>0</v>
      </c>
      <c r="OW192" s="613">
        <v>0</v>
      </c>
      <c r="OX192" s="613">
        <v>0</v>
      </c>
      <c r="OY192" s="613">
        <v>0</v>
      </c>
      <c r="OZ192" s="613">
        <v>0</v>
      </c>
      <c r="PA192" s="613">
        <v>0</v>
      </c>
      <c r="PB192" s="613">
        <v>0</v>
      </c>
      <c r="PC192" s="613">
        <v>0</v>
      </c>
      <c r="PD192" s="613">
        <v>0</v>
      </c>
      <c r="PE192" s="613">
        <v>0</v>
      </c>
      <c r="PF192" s="613">
        <v>0</v>
      </c>
      <c r="PG192" s="613">
        <v>0</v>
      </c>
      <c r="PH192" s="613">
        <v>0</v>
      </c>
      <c r="PI192" s="613">
        <v>0</v>
      </c>
      <c r="PJ192" s="613">
        <v>0</v>
      </c>
      <c r="PK192" s="613">
        <v>0</v>
      </c>
      <c r="PL192" s="613">
        <v>0</v>
      </c>
      <c r="PM192" s="613">
        <v>0</v>
      </c>
      <c r="PN192" s="613">
        <v>0</v>
      </c>
      <c r="PO192" s="613">
        <v>0</v>
      </c>
      <c r="PP192" s="613">
        <v>0</v>
      </c>
      <c r="PQ192" s="613">
        <v>0</v>
      </c>
      <c r="PR192" s="613">
        <v>0</v>
      </c>
      <c r="PS192" s="613">
        <v>0</v>
      </c>
      <c r="PT192" s="613">
        <v>0</v>
      </c>
      <c r="PU192" s="613">
        <v>0</v>
      </c>
      <c r="PV192" s="613">
        <v>0</v>
      </c>
      <c r="PW192" s="613">
        <v>0</v>
      </c>
      <c r="PX192" s="613">
        <v>0</v>
      </c>
      <c r="PY192" s="613">
        <v>0</v>
      </c>
      <c r="PZ192" s="613">
        <v>0</v>
      </c>
      <c r="QA192" s="613">
        <v>0</v>
      </c>
      <c r="QB192" s="613">
        <v>0</v>
      </c>
      <c r="QC192" s="613">
        <v>0</v>
      </c>
      <c r="QD192" s="613">
        <v>0</v>
      </c>
      <c r="QE192" s="613">
        <v>0</v>
      </c>
      <c r="QF192" s="613">
        <v>0</v>
      </c>
      <c r="QG192" s="613">
        <v>0</v>
      </c>
      <c r="QH192" s="613">
        <v>0</v>
      </c>
      <c r="QI192" s="613">
        <v>0</v>
      </c>
      <c r="QJ192" s="613">
        <v>0</v>
      </c>
      <c r="QK192" s="613">
        <v>0</v>
      </c>
      <c r="QL192" s="613">
        <v>0</v>
      </c>
      <c r="QM192" s="613">
        <v>0</v>
      </c>
      <c r="QN192" s="613">
        <v>0</v>
      </c>
      <c r="QO192" s="613">
        <v>0</v>
      </c>
      <c r="QP192" s="613">
        <v>0</v>
      </c>
      <c r="QQ192" s="613">
        <v>0</v>
      </c>
      <c r="QR192" s="613">
        <v>0</v>
      </c>
      <c r="QS192" s="613">
        <v>0</v>
      </c>
      <c r="QT192" s="613">
        <v>0</v>
      </c>
      <c r="QU192" s="613">
        <v>0</v>
      </c>
      <c r="QV192" s="613">
        <v>0</v>
      </c>
      <c r="QW192" s="613">
        <v>0</v>
      </c>
      <c r="QX192" s="613">
        <v>0</v>
      </c>
      <c r="QY192" s="613">
        <v>0</v>
      </c>
      <c r="QZ192" s="613">
        <v>0</v>
      </c>
      <c r="RA192" s="613">
        <v>0</v>
      </c>
      <c r="RB192" s="613">
        <v>0</v>
      </c>
      <c r="RC192" s="613">
        <v>0</v>
      </c>
      <c r="RD192" s="613">
        <v>0</v>
      </c>
      <c r="RE192" s="613">
        <v>0</v>
      </c>
      <c r="RF192" s="613">
        <v>0</v>
      </c>
      <c r="RG192" s="613">
        <v>0</v>
      </c>
      <c r="RH192" s="613">
        <v>0</v>
      </c>
      <c r="RI192" s="613">
        <v>0</v>
      </c>
      <c r="RJ192" s="613">
        <v>0</v>
      </c>
      <c r="RK192" s="613">
        <v>0</v>
      </c>
      <c r="RL192" s="613">
        <v>0</v>
      </c>
      <c r="RM192" s="613">
        <v>0</v>
      </c>
      <c r="RN192" s="613">
        <v>0</v>
      </c>
      <c r="RO192" s="613">
        <v>0</v>
      </c>
      <c r="RP192" s="613">
        <v>0</v>
      </c>
      <c r="RQ192" s="613">
        <v>0</v>
      </c>
      <c r="RR192" s="613">
        <v>0</v>
      </c>
      <c r="RS192" s="613">
        <v>0</v>
      </c>
      <c r="RT192" s="613">
        <v>0</v>
      </c>
      <c r="RU192" s="613">
        <v>0</v>
      </c>
      <c r="RV192" s="613">
        <v>0</v>
      </c>
      <c r="RW192" s="613">
        <v>0</v>
      </c>
      <c r="RX192" s="613">
        <v>0</v>
      </c>
      <c r="RY192" s="613">
        <v>0</v>
      </c>
      <c r="RZ192" s="613">
        <v>0</v>
      </c>
      <c r="SA192" s="613">
        <v>0</v>
      </c>
      <c r="SB192" s="613">
        <v>0</v>
      </c>
      <c r="SC192" s="613">
        <v>0</v>
      </c>
      <c r="SD192" s="613">
        <v>0</v>
      </c>
      <c r="SE192" s="613">
        <v>0</v>
      </c>
      <c r="SF192" s="613">
        <v>0</v>
      </c>
      <c r="SG192" s="613">
        <v>0</v>
      </c>
      <c r="SH192" s="613">
        <v>0</v>
      </c>
      <c r="SI192" s="613">
        <v>0</v>
      </c>
      <c r="SJ192" s="613">
        <v>0</v>
      </c>
      <c r="SK192" s="267">
        <f t="shared" si="400"/>
        <v>0</v>
      </c>
      <c r="SL192" s="254"/>
      <c r="SM192" s="242"/>
      <c r="SN192" s="242"/>
      <c r="SO192" s="242"/>
    </row>
    <row r="193" spans="1:509" outlineLevel="3" x14ac:dyDescent="0.35">
      <c r="A193" s="242"/>
      <c r="B193" s="251"/>
      <c r="C193" s="438">
        <f t="shared" si="439"/>
        <v>4</v>
      </c>
      <c r="D193" s="267"/>
      <c r="E193" s="316">
        <f t="shared" si="402"/>
        <v>52</v>
      </c>
      <c r="F193" s="322"/>
      <c r="G193" s="322"/>
      <c r="H193" s="267"/>
      <c r="I193" s="540"/>
      <c r="J193" s="557" t="s">
        <v>855</v>
      </c>
      <c r="K193" s="541"/>
      <c r="L193" s="613">
        <v>0</v>
      </c>
      <c r="M193" s="613">
        <v>0</v>
      </c>
      <c r="N193" s="613">
        <v>0</v>
      </c>
      <c r="O193" s="613">
        <v>0</v>
      </c>
      <c r="P193" s="613">
        <v>0</v>
      </c>
      <c r="Q193" s="613">
        <v>0</v>
      </c>
      <c r="R193" s="613">
        <v>0</v>
      </c>
      <c r="S193" s="613">
        <v>0</v>
      </c>
      <c r="T193" s="613">
        <v>0</v>
      </c>
      <c r="U193" s="613">
        <v>0</v>
      </c>
      <c r="V193" s="613">
        <v>0</v>
      </c>
      <c r="W193" s="613">
        <v>0</v>
      </c>
      <c r="X193" s="613">
        <v>0</v>
      </c>
      <c r="Y193" s="613">
        <v>0</v>
      </c>
      <c r="Z193" s="613">
        <v>0</v>
      </c>
      <c r="AA193" s="613">
        <v>0</v>
      </c>
      <c r="AB193" s="613">
        <v>0</v>
      </c>
      <c r="AC193" s="613">
        <v>0</v>
      </c>
      <c r="AD193" s="613">
        <v>0</v>
      </c>
      <c r="AE193" s="613">
        <v>0</v>
      </c>
      <c r="AF193" s="613">
        <v>0</v>
      </c>
      <c r="AG193" s="613">
        <v>0</v>
      </c>
      <c r="AH193" s="613">
        <v>0</v>
      </c>
      <c r="AI193" s="613">
        <v>0</v>
      </c>
      <c r="AJ193" s="613">
        <v>0</v>
      </c>
      <c r="AK193" s="613">
        <v>0</v>
      </c>
      <c r="AL193" s="613">
        <v>0</v>
      </c>
      <c r="AM193" s="613">
        <v>0</v>
      </c>
      <c r="AN193" s="613">
        <v>0</v>
      </c>
      <c r="AO193" s="613">
        <v>0</v>
      </c>
      <c r="AP193" s="613">
        <v>0</v>
      </c>
      <c r="AQ193" s="613">
        <v>0</v>
      </c>
      <c r="AR193" s="613">
        <v>0</v>
      </c>
      <c r="AS193" s="613">
        <v>0</v>
      </c>
      <c r="AT193" s="613">
        <v>0</v>
      </c>
      <c r="AU193" s="613">
        <v>0</v>
      </c>
      <c r="AV193" s="613">
        <v>0</v>
      </c>
      <c r="AW193" s="613">
        <v>0</v>
      </c>
      <c r="AX193" s="613">
        <v>0</v>
      </c>
      <c r="AY193" s="613">
        <v>0</v>
      </c>
      <c r="AZ193" s="613">
        <v>0</v>
      </c>
      <c r="BA193" s="613">
        <v>0</v>
      </c>
      <c r="BB193" s="613">
        <v>0</v>
      </c>
      <c r="BC193" s="613">
        <v>0</v>
      </c>
      <c r="BD193" s="613">
        <v>0</v>
      </c>
      <c r="BE193" s="613">
        <v>0</v>
      </c>
      <c r="BF193" s="613">
        <v>0</v>
      </c>
      <c r="BG193" s="613">
        <v>0</v>
      </c>
      <c r="BH193" s="613">
        <v>0</v>
      </c>
      <c r="BI193" s="613">
        <v>0</v>
      </c>
      <c r="BJ193" s="613">
        <v>0</v>
      </c>
      <c r="BK193" s="613">
        <v>0</v>
      </c>
      <c r="BL193" s="613">
        <v>0</v>
      </c>
      <c r="BM193" s="613">
        <v>0</v>
      </c>
      <c r="BN193" s="613">
        <v>0</v>
      </c>
      <c r="BO193" s="613">
        <v>0</v>
      </c>
      <c r="BP193" s="613">
        <v>0</v>
      </c>
      <c r="BQ193" s="613">
        <v>0</v>
      </c>
      <c r="BR193" s="613">
        <v>0</v>
      </c>
      <c r="BS193" s="613">
        <v>0</v>
      </c>
      <c r="BT193" s="613">
        <v>0</v>
      </c>
      <c r="BU193" s="613">
        <v>0</v>
      </c>
      <c r="BV193" s="613">
        <v>0</v>
      </c>
      <c r="BW193" s="613">
        <v>0</v>
      </c>
      <c r="BX193" s="613">
        <v>0</v>
      </c>
      <c r="BY193" s="613">
        <v>0</v>
      </c>
      <c r="BZ193" s="613">
        <v>0</v>
      </c>
      <c r="CA193" s="613">
        <v>0</v>
      </c>
      <c r="CB193" s="613">
        <v>0</v>
      </c>
      <c r="CC193" s="613">
        <v>0</v>
      </c>
      <c r="CD193" s="613">
        <v>0</v>
      </c>
      <c r="CE193" s="613">
        <v>0</v>
      </c>
      <c r="CF193" s="613">
        <v>0</v>
      </c>
      <c r="CG193" s="613">
        <v>0</v>
      </c>
      <c r="CH193" s="613">
        <v>0</v>
      </c>
      <c r="CI193" s="613">
        <v>0</v>
      </c>
      <c r="CJ193" s="613">
        <v>0</v>
      </c>
      <c r="CK193" s="613">
        <v>0</v>
      </c>
      <c r="CL193" s="613">
        <v>0</v>
      </c>
      <c r="CM193" s="613">
        <v>0</v>
      </c>
      <c r="CN193" s="613">
        <v>0</v>
      </c>
      <c r="CO193" s="613">
        <v>0</v>
      </c>
      <c r="CP193" s="613">
        <v>0</v>
      </c>
      <c r="CQ193" s="613">
        <v>0</v>
      </c>
      <c r="CR193" s="613">
        <v>0</v>
      </c>
      <c r="CS193" s="613">
        <v>0</v>
      </c>
      <c r="CT193" s="613">
        <v>0</v>
      </c>
      <c r="CU193" s="613">
        <v>0</v>
      </c>
      <c r="CV193" s="613">
        <v>0</v>
      </c>
      <c r="CW193" s="613">
        <v>0</v>
      </c>
      <c r="CX193" s="613">
        <v>0</v>
      </c>
      <c r="CY193" s="613">
        <v>0</v>
      </c>
      <c r="CZ193" s="613">
        <v>0</v>
      </c>
      <c r="DA193" s="613">
        <v>0</v>
      </c>
      <c r="DB193" s="613">
        <v>0</v>
      </c>
      <c r="DC193" s="613">
        <v>0</v>
      </c>
      <c r="DD193" s="613">
        <v>0</v>
      </c>
      <c r="DE193" s="613">
        <v>0</v>
      </c>
      <c r="DF193" s="613">
        <v>0</v>
      </c>
      <c r="DG193" s="613">
        <v>0</v>
      </c>
      <c r="DH193" s="613">
        <v>0</v>
      </c>
      <c r="DI193" s="613">
        <v>0</v>
      </c>
      <c r="DJ193" s="613">
        <v>0</v>
      </c>
      <c r="DK193" s="613">
        <v>0</v>
      </c>
      <c r="DL193" s="613">
        <v>0</v>
      </c>
      <c r="DM193" s="613">
        <v>0</v>
      </c>
      <c r="DN193" s="613">
        <v>0</v>
      </c>
      <c r="DO193" s="613">
        <v>0</v>
      </c>
      <c r="DP193" s="613">
        <v>0</v>
      </c>
      <c r="DQ193" s="613">
        <v>0</v>
      </c>
      <c r="DR193" s="613">
        <v>0</v>
      </c>
      <c r="DS193" s="613">
        <v>0</v>
      </c>
      <c r="DT193" s="613">
        <v>0</v>
      </c>
      <c r="DU193" s="613">
        <v>0</v>
      </c>
      <c r="DV193" s="613">
        <v>0</v>
      </c>
      <c r="DW193" s="613">
        <v>0</v>
      </c>
      <c r="DX193" s="613">
        <v>0</v>
      </c>
      <c r="DY193" s="613">
        <v>0</v>
      </c>
      <c r="DZ193" s="613">
        <v>0</v>
      </c>
      <c r="EA193" s="613">
        <v>0</v>
      </c>
      <c r="EB193" s="613">
        <v>0</v>
      </c>
      <c r="EC193" s="613">
        <v>0</v>
      </c>
      <c r="ED193" s="613">
        <v>0</v>
      </c>
      <c r="EE193" s="613">
        <v>0</v>
      </c>
      <c r="EF193" s="613">
        <v>0</v>
      </c>
      <c r="EG193" s="613">
        <v>0</v>
      </c>
      <c r="EH193" s="613">
        <v>0</v>
      </c>
      <c r="EI193" s="613">
        <v>0</v>
      </c>
      <c r="EJ193" s="613">
        <v>0</v>
      </c>
      <c r="EK193" s="613">
        <v>0</v>
      </c>
      <c r="EL193" s="613">
        <v>0</v>
      </c>
      <c r="EM193" s="613">
        <v>0</v>
      </c>
      <c r="EN193" s="613">
        <v>0</v>
      </c>
      <c r="EO193" s="613">
        <v>0</v>
      </c>
      <c r="EP193" s="613">
        <v>0</v>
      </c>
      <c r="EQ193" s="613">
        <v>0</v>
      </c>
      <c r="ER193" s="613">
        <v>0</v>
      </c>
      <c r="ES193" s="613">
        <v>0</v>
      </c>
      <c r="ET193" s="613">
        <v>0</v>
      </c>
      <c r="EU193" s="613">
        <v>0</v>
      </c>
      <c r="EV193" s="613">
        <v>0</v>
      </c>
      <c r="EW193" s="613">
        <v>0</v>
      </c>
      <c r="EX193" s="613">
        <v>0</v>
      </c>
      <c r="EY193" s="613">
        <v>0</v>
      </c>
      <c r="EZ193" s="613">
        <v>0</v>
      </c>
      <c r="FA193" s="613">
        <v>0</v>
      </c>
      <c r="FB193" s="613">
        <v>0</v>
      </c>
      <c r="FC193" s="613">
        <v>0</v>
      </c>
      <c r="FD193" s="613">
        <v>0</v>
      </c>
      <c r="FE193" s="613">
        <v>0</v>
      </c>
      <c r="FF193" s="613">
        <v>0</v>
      </c>
      <c r="FG193" s="613">
        <v>0</v>
      </c>
      <c r="FH193" s="613">
        <v>0</v>
      </c>
      <c r="FI193" s="613">
        <v>0</v>
      </c>
      <c r="FJ193" s="613">
        <v>0</v>
      </c>
      <c r="FK193" s="613">
        <v>0</v>
      </c>
      <c r="FL193" s="613">
        <v>0</v>
      </c>
      <c r="FM193" s="613">
        <v>0</v>
      </c>
      <c r="FN193" s="613">
        <v>0</v>
      </c>
      <c r="FO193" s="613">
        <v>0</v>
      </c>
      <c r="FP193" s="613">
        <v>0</v>
      </c>
      <c r="FQ193" s="613">
        <v>0</v>
      </c>
      <c r="FR193" s="613">
        <v>0</v>
      </c>
      <c r="FS193" s="613">
        <v>0</v>
      </c>
      <c r="FT193" s="613">
        <v>0</v>
      </c>
      <c r="FU193" s="613">
        <v>0</v>
      </c>
      <c r="FV193" s="613">
        <v>0</v>
      </c>
      <c r="FW193" s="613">
        <v>0</v>
      </c>
      <c r="FX193" s="613">
        <v>0</v>
      </c>
      <c r="FY193" s="613">
        <v>0</v>
      </c>
      <c r="FZ193" s="613">
        <v>0</v>
      </c>
      <c r="GA193" s="613">
        <v>0</v>
      </c>
      <c r="GB193" s="613">
        <v>0</v>
      </c>
      <c r="GC193" s="613">
        <v>0</v>
      </c>
      <c r="GD193" s="613">
        <v>0</v>
      </c>
      <c r="GE193" s="613">
        <v>0</v>
      </c>
      <c r="GF193" s="613">
        <v>0</v>
      </c>
      <c r="GG193" s="613">
        <v>0</v>
      </c>
      <c r="GH193" s="613">
        <v>0</v>
      </c>
      <c r="GI193" s="613">
        <v>0</v>
      </c>
      <c r="GJ193" s="613">
        <v>0</v>
      </c>
      <c r="GK193" s="613">
        <v>0</v>
      </c>
      <c r="GL193" s="613">
        <v>0</v>
      </c>
      <c r="GM193" s="613">
        <v>0</v>
      </c>
      <c r="GN193" s="613">
        <v>0</v>
      </c>
      <c r="GO193" s="613">
        <v>0</v>
      </c>
      <c r="GP193" s="613">
        <v>0</v>
      </c>
      <c r="GQ193" s="613">
        <v>0</v>
      </c>
      <c r="GR193" s="613">
        <v>0</v>
      </c>
      <c r="GS193" s="613">
        <v>0</v>
      </c>
      <c r="GT193" s="613">
        <v>0</v>
      </c>
      <c r="GU193" s="613">
        <v>0</v>
      </c>
      <c r="GV193" s="613">
        <v>0</v>
      </c>
      <c r="GW193" s="613">
        <v>0</v>
      </c>
      <c r="GX193" s="613">
        <v>0</v>
      </c>
      <c r="GY193" s="613">
        <v>0</v>
      </c>
      <c r="GZ193" s="613">
        <v>0</v>
      </c>
      <c r="HA193" s="613">
        <v>0</v>
      </c>
      <c r="HB193" s="613">
        <v>0</v>
      </c>
      <c r="HC193" s="613">
        <v>0</v>
      </c>
      <c r="HD193" s="613">
        <v>0</v>
      </c>
      <c r="HE193" s="613">
        <v>0</v>
      </c>
      <c r="HF193" s="613">
        <v>0</v>
      </c>
      <c r="HG193" s="613">
        <v>0</v>
      </c>
      <c r="HH193" s="613">
        <v>0</v>
      </c>
      <c r="HI193" s="613">
        <v>0</v>
      </c>
      <c r="HJ193" s="613">
        <v>0</v>
      </c>
      <c r="HK193" s="613">
        <v>0</v>
      </c>
      <c r="HL193" s="613">
        <v>0</v>
      </c>
      <c r="HM193" s="613">
        <v>0</v>
      </c>
      <c r="HN193" s="613">
        <v>0</v>
      </c>
      <c r="HO193" s="613">
        <v>0</v>
      </c>
      <c r="HP193" s="613">
        <v>0</v>
      </c>
      <c r="HQ193" s="613">
        <v>0</v>
      </c>
      <c r="HR193" s="613">
        <v>0</v>
      </c>
      <c r="HS193" s="613">
        <v>0</v>
      </c>
      <c r="HT193" s="613">
        <v>0</v>
      </c>
      <c r="HU193" s="613">
        <v>0</v>
      </c>
      <c r="HV193" s="613">
        <v>0</v>
      </c>
      <c r="HW193" s="613">
        <v>0</v>
      </c>
      <c r="HX193" s="613">
        <v>0</v>
      </c>
      <c r="HY193" s="613">
        <v>0</v>
      </c>
      <c r="HZ193" s="613">
        <v>0</v>
      </c>
      <c r="IA193" s="613">
        <v>0</v>
      </c>
      <c r="IB193" s="613">
        <v>0</v>
      </c>
      <c r="IC193" s="613">
        <v>0</v>
      </c>
      <c r="ID193" s="613">
        <v>0</v>
      </c>
      <c r="IE193" s="613">
        <v>0</v>
      </c>
      <c r="IF193" s="613">
        <v>0</v>
      </c>
      <c r="IG193" s="613">
        <v>0</v>
      </c>
      <c r="IH193" s="613">
        <v>0</v>
      </c>
      <c r="II193" s="613">
        <v>0</v>
      </c>
      <c r="IJ193" s="613">
        <v>0</v>
      </c>
      <c r="IK193" s="613">
        <v>0</v>
      </c>
      <c r="IL193" s="613">
        <v>0</v>
      </c>
      <c r="IM193" s="613">
        <v>0</v>
      </c>
      <c r="IN193" s="613">
        <v>0</v>
      </c>
      <c r="IO193" s="613">
        <v>0</v>
      </c>
      <c r="IP193" s="613">
        <v>0</v>
      </c>
      <c r="IQ193" s="613">
        <v>0</v>
      </c>
      <c r="IR193" s="613">
        <v>0</v>
      </c>
      <c r="IS193" s="613">
        <v>0</v>
      </c>
      <c r="IT193" s="613">
        <v>0</v>
      </c>
      <c r="IU193" s="613">
        <v>0</v>
      </c>
      <c r="IV193" s="613">
        <v>0</v>
      </c>
      <c r="IW193" s="613">
        <v>0</v>
      </c>
      <c r="IX193" s="613">
        <v>0</v>
      </c>
      <c r="IY193" s="613">
        <v>0</v>
      </c>
      <c r="IZ193" s="613">
        <v>0</v>
      </c>
      <c r="JA193" s="613">
        <v>0</v>
      </c>
      <c r="JB193" s="613">
        <v>0</v>
      </c>
      <c r="JC193" s="613">
        <v>0</v>
      </c>
      <c r="JD193" s="613">
        <v>0</v>
      </c>
      <c r="JE193" s="613">
        <v>0</v>
      </c>
      <c r="JF193" s="613">
        <v>0</v>
      </c>
      <c r="JG193" s="613">
        <v>0</v>
      </c>
      <c r="JH193" s="613">
        <v>0</v>
      </c>
      <c r="JI193" s="613">
        <v>0</v>
      </c>
      <c r="JJ193" s="613">
        <v>0</v>
      </c>
      <c r="JK193" s="613">
        <v>0</v>
      </c>
      <c r="JL193" s="613">
        <v>0</v>
      </c>
      <c r="JM193" s="613">
        <v>0</v>
      </c>
      <c r="JN193" s="613">
        <v>0</v>
      </c>
      <c r="JO193" s="613">
        <v>0</v>
      </c>
      <c r="JP193" s="613">
        <v>0</v>
      </c>
      <c r="JQ193" s="613">
        <v>0</v>
      </c>
      <c r="JR193" s="613">
        <v>0</v>
      </c>
      <c r="JS193" s="613">
        <v>0</v>
      </c>
      <c r="JT193" s="613">
        <v>0</v>
      </c>
      <c r="JU193" s="613">
        <v>0</v>
      </c>
      <c r="JV193" s="613">
        <v>0</v>
      </c>
      <c r="JW193" s="613">
        <v>0</v>
      </c>
      <c r="JX193" s="613">
        <v>0</v>
      </c>
      <c r="JY193" s="613">
        <v>0</v>
      </c>
      <c r="JZ193" s="613">
        <v>0</v>
      </c>
      <c r="KA193" s="613">
        <v>0</v>
      </c>
      <c r="KB193" s="613">
        <v>0</v>
      </c>
      <c r="KC193" s="613">
        <v>0</v>
      </c>
      <c r="KD193" s="613">
        <v>0</v>
      </c>
      <c r="KE193" s="613">
        <v>0</v>
      </c>
      <c r="KF193" s="613">
        <v>0</v>
      </c>
      <c r="KG193" s="613">
        <v>0</v>
      </c>
      <c r="KH193" s="613">
        <v>0</v>
      </c>
      <c r="KI193" s="613">
        <v>0</v>
      </c>
      <c r="KJ193" s="613">
        <v>0</v>
      </c>
      <c r="KK193" s="613">
        <v>0</v>
      </c>
      <c r="KL193" s="613">
        <v>0</v>
      </c>
      <c r="KM193" s="613">
        <v>0</v>
      </c>
      <c r="KN193" s="613">
        <v>0</v>
      </c>
      <c r="KO193" s="613">
        <v>0</v>
      </c>
      <c r="KP193" s="613">
        <v>0</v>
      </c>
      <c r="KQ193" s="613">
        <v>0</v>
      </c>
      <c r="KR193" s="613">
        <v>0</v>
      </c>
      <c r="KS193" s="613">
        <v>0</v>
      </c>
      <c r="KT193" s="613">
        <v>0</v>
      </c>
      <c r="KU193" s="613">
        <v>0</v>
      </c>
      <c r="KV193" s="613">
        <v>0</v>
      </c>
      <c r="KW193" s="613">
        <v>0</v>
      </c>
      <c r="KX193" s="613">
        <v>0</v>
      </c>
      <c r="KY193" s="613">
        <v>0</v>
      </c>
      <c r="KZ193" s="613">
        <v>0</v>
      </c>
      <c r="LA193" s="613">
        <v>0</v>
      </c>
      <c r="LB193" s="613">
        <v>0</v>
      </c>
      <c r="LC193" s="613">
        <v>0</v>
      </c>
      <c r="LD193" s="613">
        <v>0</v>
      </c>
      <c r="LE193" s="613">
        <v>0</v>
      </c>
      <c r="LF193" s="613">
        <v>0</v>
      </c>
      <c r="LG193" s="613">
        <v>0</v>
      </c>
      <c r="LH193" s="613">
        <v>0</v>
      </c>
      <c r="LI193" s="613">
        <v>0</v>
      </c>
      <c r="LJ193" s="613">
        <v>0</v>
      </c>
      <c r="LK193" s="613">
        <v>0</v>
      </c>
      <c r="LL193" s="613">
        <v>0</v>
      </c>
      <c r="LM193" s="613">
        <v>0</v>
      </c>
      <c r="LN193" s="613">
        <v>0</v>
      </c>
      <c r="LO193" s="613">
        <v>0</v>
      </c>
      <c r="LP193" s="613">
        <v>0</v>
      </c>
      <c r="LQ193" s="613">
        <v>0</v>
      </c>
      <c r="LR193" s="613">
        <v>0</v>
      </c>
      <c r="LS193" s="613">
        <v>0</v>
      </c>
      <c r="LT193" s="613">
        <v>0</v>
      </c>
      <c r="LU193" s="613">
        <v>0</v>
      </c>
      <c r="LV193" s="613">
        <v>0</v>
      </c>
      <c r="LW193" s="613">
        <v>0</v>
      </c>
      <c r="LX193" s="613">
        <v>0</v>
      </c>
      <c r="LY193" s="613">
        <v>0</v>
      </c>
      <c r="LZ193" s="613">
        <v>0</v>
      </c>
      <c r="MA193" s="613">
        <v>0</v>
      </c>
      <c r="MB193" s="613">
        <v>0</v>
      </c>
      <c r="MC193" s="613">
        <v>0</v>
      </c>
      <c r="MD193" s="613">
        <v>0</v>
      </c>
      <c r="ME193" s="613">
        <v>0</v>
      </c>
      <c r="MF193" s="613">
        <v>0</v>
      </c>
      <c r="MG193" s="613">
        <v>0</v>
      </c>
      <c r="MH193" s="613">
        <v>0</v>
      </c>
      <c r="MI193" s="613">
        <v>0</v>
      </c>
      <c r="MJ193" s="613">
        <v>0</v>
      </c>
      <c r="MK193" s="613">
        <v>0</v>
      </c>
      <c r="ML193" s="613">
        <v>0</v>
      </c>
      <c r="MM193" s="613">
        <v>0</v>
      </c>
      <c r="MN193" s="613">
        <v>0</v>
      </c>
      <c r="MO193" s="613">
        <v>0</v>
      </c>
      <c r="MP193" s="613">
        <v>0</v>
      </c>
      <c r="MQ193" s="613">
        <v>0</v>
      </c>
      <c r="MR193" s="613">
        <v>0</v>
      </c>
      <c r="MS193" s="613">
        <v>0</v>
      </c>
      <c r="MT193" s="613">
        <v>0</v>
      </c>
      <c r="MU193" s="613">
        <v>0</v>
      </c>
      <c r="MV193" s="613">
        <v>0</v>
      </c>
      <c r="MW193" s="613">
        <v>0</v>
      </c>
      <c r="MX193" s="613">
        <v>0</v>
      </c>
      <c r="MY193" s="613">
        <v>0</v>
      </c>
      <c r="MZ193" s="613">
        <v>0</v>
      </c>
      <c r="NA193" s="613">
        <v>0</v>
      </c>
      <c r="NB193" s="613">
        <v>0</v>
      </c>
      <c r="NC193" s="613">
        <v>0</v>
      </c>
      <c r="ND193" s="613">
        <v>0</v>
      </c>
      <c r="NE193" s="613">
        <v>0</v>
      </c>
      <c r="NF193" s="613">
        <v>0</v>
      </c>
      <c r="NG193" s="613">
        <v>0</v>
      </c>
      <c r="NH193" s="613">
        <v>0</v>
      </c>
      <c r="NI193" s="613">
        <v>0</v>
      </c>
      <c r="NJ193" s="613">
        <v>0</v>
      </c>
      <c r="NK193" s="613">
        <v>0</v>
      </c>
      <c r="NL193" s="613">
        <v>0</v>
      </c>
      <c r="NM193" s="613">
        <v>0</v>
      </c>
      <c r="NN193" s="613">
        <v>0</v>
      </c>
      <c r="NO193" s="613">
        <v>0</v>
      </c>
      <c r="NP193" s="613">
        <v>0</v>
      </c>
      <c r="NQ193" s="613">
        <v>0</v>
      </c>
      <c r="NR193" s="613">
        <v>0</v>
      </c>
      <c r="NS193" s="613">
        <v>0</v>
      </c>
      <c r="NT193" s="613">
        <v>0</v>
      </c>
      <c r="NU193" s="613">
        <v>0</v>
      </c>
      <c r="NV193" s="613">
        <v>0</v>
      </c>
      <c r="NW193" s="613">
        <v>0</v>
      </c>
      <c r="NX193" s="613">
        <v>0</v>
      </c>
      <c r="NY193" s="613">
        <v>0</v>
      </c>
      <c r="NZ193" s="613">
        <v>0</v>
      </c>
      <c r="OA193" s="613">
        <v>0</v>
      </c>
      <c r="OB193" s="613">
        <v>0</v>
      </c>
      <c r="OC193" s="613">
        <v>0</v>
      </c>
      <c r="OD193" s="613">
        <v>0</v>
      </c>
      <c r="OE193" s="613">
        <v>0</v>
      </c>
      <c r="OF193" s="613">
        <v>0</v>
      </c>
      <c r="OG193" s="613">
        <v>0</v>
      </c>
      <c r="OH193" s="613">
        <v>0</v>
      </c>
      <c r="OI193" s="613">
        <v>0</v>
      </c>
      <c r="OJ193" s="613">
        <v>0</v>
      </c>
      <c r="OK193" s="613">
        <v>0</v>
      </c>
      <c r="OL193" s="613">
        <v>0</v>
      </c>
      <c r="OM193" s="613">
        <v>0</v>
      </c>
      <c r="ON193" s="613">
        <v>0</v>
      </c>
      <c r="OO193" s="613">
        <v>0</v>
      </c>
      <c r="OP193" s="613">
        <v>0</v>
      </c>
      <c r="OQ193" s="613">
        <v>0</v>
      </c>
      <c r="OR193" s="613">
        <v>0</v>
      </c>
      <c r="OS193" s="613">
        <v>0</v>
      </c>
      <c r="OT193" s="613">
        <v>0</v>
      </c>
      <c r="OU193" s="613">
        <v>0</v>
      </c>
      <c r="OV193" s="613">
        <v>0</v>
      </c>
      <c r="OW193" s="613">
        <v>0</v>
      </c>
      <c r="OX193" s="613">
        <v>0</v>
      </c>
      <c r="OY193" s="613">
        <v>0</v>
      </c>
      <c r="OZ193" s="613">
        <v>0</v>
      </c>
      <c r="PA193" s="613">
        <v>0</v>
      </c>
      <c r="PB193" s="613">
        <v>0</v>
      </c>
      <c r="PC193" s="613">
        <v>0</v>
      </c>
      <c r="PD193" s="613">
        <v>0</v>
      </c>
      <c r="PE193" s="613">
        <v>0</v>
      </c>
      <c r="PF193" s="613">
        <v>0</v>
      </c>
      <c r="PG193" s="613">
        <v>0</v>
      </c>
      <c r="PH193" s="613">
        <v>0</v>
      </c>
      <c r="PI193" s="613">
        <v>0</v>
      </c>
      <c r="PJ193" s="613">
        <v>0</v>
      </c>
      <c r="PK193" s="613">
        <v>0</v>
      </c>
      <c r="PL193" s="613">
        <v>0</v>
      </c>
      <c r="PM193" s="613">
        <v>0</v>
      </c>
      <c r="PN193" s="613">
        <v>0</v>
      </c>
      <c r="PO193" s="613">
        <v>0</v>
      </c>
      <c r="PP193" s="613">
        <v>0</v>
      </c>
      <c r="PQ193" s="613">
        <v>0</v>
      </c>
      <c r="PR193" s="613">
        <v>0</v>
      </c>
      <c r="PS193" s="613">
        <v>0</v>
      </c>
      <c r="PT193" s="613">
        <v>0</v>
      </c>
      <c r="PU193" s="613">
        <v>0</v>
      </c>
      <c r="PV193" s="613">
        <v>0</v>
      </c>
      <c r="PW193" s="613">
        <v>0</v>
      </c>
      <c r="PX193" s="613">
        <v>0</v>
      </c>
      <c r="PY193" s="613">
        <v>0</v>
      </c>
      <c r="PZ193" s="613">
        <v>0</v>
      </c>
      <c r="QA193" s="613">
        <v>0</v>
      </c>
      <c r="QB193" s="613">
        <v>0</v>
      </c>
      <c r="QC193" s="613">
        <v>0</v>
      </c>
      <c r="QD193" s="613">
        <v>0</v>
      </c>
      <c r="QE193" s="613">
        <v>0</v>
      </c>
      <c r="QF193" s="613">
        <v>0</v>
      </c>
      <c r="QG193" s="613">
        <v>0</v>
      </c>
      <c r="QH193" s="613">
        <v>0</v>
      </c>
      <c r="QI193" s="613">
        <v>0</v>
      </c>
      <c r="QJ193" s="613">
        <v>0</v>
      </c>
      <c r="QK193" s="613">
        <v>0</v>
      </c>
      <c r="QL193" s="613">
        <v>0</v>
      </c>
      <c r="QM193" s="613">
        <v>0</v>
      </c>
      <c r="QN193" s="613">
        <v>0</v>
      </c>
      <c r="QO193" s="613">
        <v>0</v>
      </c>
      <c r="QP193" s="613">
        <v>0</v>
      </c>
      <c r="QQ193" s="613">
        <v>0</v>
      </c>
      <c r="QR193" s="613">
        <v>0</v>
      </c>
      <c r="QS193" s="613">
        <v>0</v>
      </c>
      <c r="QT193" s="613">
        <v>0</v>
      </c>
      <c r="QU193" s="613">
        <v>0</v>
      </c>
      <c r="QV193" s="613">
        <v>0</v>
      </c>
      <c r="QW193" s="613">
        <v>0</v>
      </c>
      <c r="QX193" s="613">
        <v>0</v>
      </c>
      <c r="QY193" s="613">
        <v>0</v>
      </c>
      <c r="QZ193" s="613">
        <v>0</v>
      </c>
      <c r="RA193" s="613">
        <v>0</v>
      </c>
      <c r="RB193" s="613">
        <v>0</v>
      </c>
      <c r="RC193" s="613">
        <v>0</v>
      </c>
      <c r="RD193" s="613">
        <v>0</v>
      </c>
      <c r="RE193" s="613">
        <v>0</v>
      </c>
      <c r="RF193" s="613">
        <v>0</v>
      </c>
      <c r="RG193" s="613">
        <v>0</v>
      </c>
      <c r="RH193" s="613">
        <v>0</v>
      </c>
      <c r="RI193" s="613">
        <v>0</v>
      </c>
      <c r="RJ193" s="613">
        <v>0</v>
      </c>
      <c r="RK193" s="613">
        <v>0</v>
      </c>
      <c r="RL193" s="613">
        <v>0</v>
      </c>
      <c r="RM193" s="613">
        <v>0</v>
      </c>
      <c r="RN193" s="613">
        <v>0</v>
      </c>
      <c r="RO193" s="613">
        <v>0</v>
      </c>
      <c r="RP193" s="613">
        <v>0</v>
      </c>
      <c r="RQ193" s="613">
        <v>0</v>
      </c>
      <c r="RR193" s="613">
        <v>0</v>
      </c>
      <c r="RS193" s="613">
        <v>0</v>
      </c>
      <c r="RT193" s="613">
        <v>0</v>
      </c>
      <c r="RU193" s="613">
        <v>0</v>
      </c>
      <c r="RV193" s="613">
        <v>0</v>
      </c>
      <c r="RW193" s="613">
        <v>0</v>
      </c>
      <c r="RX193" s="613">
        <v>0</v>
      </c>
      <c r="RY193" s="613">
        <v>0</v>
      </c>
      <c r="RZ193" s="613">
        <v>0</v>
      </c>
      <c r="SA193" s="613">
        <v>0</v>
      </c>
      <c r="SB193" s="613">
        <v>0</v>
      </c>
      <c r="SC193" s="613">
        <v>0</v>
      </c>
      <c r="SD193" s="613">
        <v>0</v>
      </c>
      <c r="SE193" s="613">
        <v>0</v>
      </c>
      <c r="SF193" s="613">
        <v>0</v>
      </c>
      <c r="SG193" s="613">
        <v>0</v>
      </c>
      <c r="SH193" s="613">
        <v>0</v>
      </c>
      <c r="SI193" s="613">
        <v>0</v>
      </c>
      <c r="SJ193" s="613">
        <v>0</v>
      </c>
      <c r="SK193" s="267">
        <f t="shared" si="400"/>
        <v>0</v>
      </c>
      <c r="SL193" s="254"/>
      <c r="SM193" s="242"/>
      <c r="SN193" s="242"/>
      <c r="SO193" s="242"/>
    </row>
    <row r="194" spans="1:509" outlineLevel="3" x14ac:dyDescent="0.35">
      <c r="A194" s="242"/>
      <c r="B194" s="251"/>
      <c r="C194" s="438">
        <f t="shared" si="439"/>
        <v>4</v>
      </c>
      <c r="D194" s="267"/>
      <c r="E194" s="316">
        <f t="shared" si="402"/>
        <v>53</v>
      </c>
      <c r="F194" s="322"/>
      <c r="G194" s="322"/>
      <c r="H194" s="267"/>
      <c r="I194" s="540"/>
      <c r="J194" s="554" t="s">
        <v>857</v>
      </c>
      <c r="K194" s="541"/>
      <c r="L194" s="613">
        <v>0</v>
      </c>
      <c r="M194" s="613">
        <v>0</v>
      </c>
      <c r="N194" s="613">
        <v>0</v>
      </c>
      <c r="O194" s="613">
        <v>0</v>
      </c>
      <c r="P194" s="613">
        <v>0</v>
      </c>
      <c r="Q194" s="613">
        <v>0</v>
      </c>
      <c r="R194" s="613">
        <v>0</v>
      </c>
      <c r="S194" s="613">
        <v>0</v>
      </c>
      <c r="T194" s="613">
        <v>0</v>
      </c>
      <c r="U194" s="613">
        <v>0</v>
      </c>
      <c r="V194" s="613">
        <v>0</v>
      </c>
      <c r="W194" s="613">
        <v>0</v>
      </c>
      <c r="X194" s="613">
        <v>0</v>
      </c>
      <c r="Y194" s="613">
        <v>0</v>
      </c>
      <c r="Z194" s="613">
        <v>0</v>
      </c>
      <c r="AA194" s="613">
        <v>0</v>
      </c>
      <c r="AB194" s="613">
        <v>0</v>
      </c>
      <c r="AC194" s="613">
        <v>0</v>
      </c>
      <c r="AD194" s="613">
        <v>0</v>
      </c>
      <c r="AE194" s="613">
        <v>0</v>
      </c>
      <c r="AF194" s="613">
        <v>0</v>
      </c>
      <c r="AG194" s="613">
        <v>0</v>
      </c>
      <c r="AH194" s="613">
        <v>0</v>
      </c>
      <c r="AI194" s="613">
        <v>0</v>
      </c>
      <c r="AJ194" s="613">
        <v>0</v>
      </c>
      <c r="AK194" s="613">
        <v>0</v>
      </c>
      <c r="AL194" s="613">
        <v>0</v>
      </c>
      <c r="AM194" s="613">
        <v>0</v>
      </c>
      <c r="AN194" s="613">
        <v>0</v>
      </c>
      <c r="AO194" s="613">
        <v>0</v>
      </c>
      <c r="AP194" s="613">
        <v>0</v>
      </c>
      <c r="AQ194" s="613">
        <v>0</v>
      </c>
      <c r="AR194" s="613">
        <v>0</v>
      </c>
      <c r="AS194" s="613">
        <v>0</v>
      </c>
      <c r="AT194" s="613">
        <v>0</v>
      </c>
      <c r="AU194" s="613">
        <v>0</v>
      </c>
      <c r="AV194" s="613">
        <v>0</v>
      </c>
      <c r="AW194" s="613">
        <v>0</v>
      </c>
      <c r="AX194" s="613">
        <v>0</v>
      </c>
      <c r="AY194" s="613">
        <v>0</v>
      </c>
      <c r="AZ194" s="613">
        <v>0</v>
      </c>
      <c r="BA194" s="613">
        <v>0</v>
      </c>
      <c r="BB194" s="613">
        <v>0</v>
      </c>
      <c r="BC194" s="613">
        <v>0</v>
      </c>
      <c r="BD194" s="613">
        <v>0</v>
      </c>
      <c r="BE194" s="613">
        <v>0</v>
      </c>
      <c r="BF194" s="613">
        <v>0</v>
      </c>
      <c r="BG194" s="613">
        <v>0</v>
      </c>
      <c r="BH194" s="613">
        <v>0</v>
      </c>
      <c r="BI194" s="613">
        <v>0</v>
      </c>
      <c r="BJ194" s="613">
        <v>0</v>
      </c>
      <c r="BK194" s="613">
        <v>0</v>
      </c>
      <c r="BL194" s="613">
        <v>0</v>
      </c>
      <c r="BM194" s="613">
        <v>0</v>
      </c>
      <c r="BN194" s="613">
        <v>0</v>
      </c>
      <c r="BO194" s="613">
        <v>0</v>
      </c>
      <c r="BP194" s="613">
        <v>0</v>
      </c>
      <c r="BQ194" s="613">
        <v>0</v>
      </c>
      <c r="BR194" s="613">
        <v>0</v>
      </c>
      <c r="BS194" s="613">
        <v>0</v>
      </c>
      <c r="BT194" s="613">
        <v>0</v>
      </c>
      <c r="BU194" s="613">
        <v>0</v>
      </c>
      <c r="BV194" s="613">
        <v>0</v>
      </c>
      <c r="BW194" s="613">
        <v>0</v>
      </c>
      <c r="BX194" s="613">
        <v>0</v>
      </c>
      <c r="BY194" s="613">
        <v>0</v>
      </c>
      <c r="BZ194" s="613">
        <v>0</v>
      </c>
      <c r="CA194" s="613">
        <v>0</v>
      </c>
      <c r="CB194" s="613">
        <v>0</v>
      </c>
      <c r="CC194" s="613">
        <v>0</v>
      </c>
      <c r="CD194" s="613">
        <v>0</v>
      </c>
      <c r="CE194" s="613">
        <v>0</v>
      </c>
      <c r="CF194" s="613">
        <v>0</v>
      </c>
      <c r="CG194" s="613">
        <v>0</v>
      </c>
      <c r="CH194" s="613">
        <v>0</v>
      </c>
      <c r="CI194" s="613">
        <v>0</v>
      </c>
      <c r="CJ194" s="613">
        <v>0</v>
      </c>
      <c r="CK194" s="613">
        <v>0</v>
      </c>
      <c r="CL194" s="613">
        <v>0</v>
      </c>
      <c r="CM194" s="613">
        <v>0</v>
      </c>
      <c r="CN194" s="613">
        <v>0</v>
      </c>
      <c r="CO194" s="613">
        <v>0</v>
      </c>
      <c r="CP194" s="613">
        <v>0</v>
      </c>
      <c r="CQ194" s="613">
        <v>0</v>
      </c>
      <c r="CR194" s="613">
        <v>0</v>
      </c>
      <c r="CS194" s="613">
        <v>0</v>
      </c>
      <c r="CT194" s="613">
        <v>0</v>
      </c>
      <c r="CU194" s="613">
        <v>0</v>
      </c>
      <c r="CV194" s="613">
        <v>0</v>
      </c>
      <c r="CW194" s="613">
        <v>0</v>
      </c>
      <c r="CX194" s="613">
        <v>0</v>
      </c>
      <c r="CY194" s="613">
        <v>0</v>
      </c>
      <c r="CZ194" s="613">
        <v>0</v>
      </c>
      <c r="DA194" s="613">
        <v>0</v>
      </c>
      <c r="DB194" s="613">
        <v>0</v>
      </c>
      <c r="DC194" s="613">
        <v>0</v>
      </c>
      <c r="DD194" s="613">
        <v>0</v>
      </c>
      <c r="DE194" s="613">
        <v>0</v>
      </c>
      <c r="DF194" s="613">
        <v>0</v>
      </c>
      <c r="DG194" s="613">
        <v>0</v>
      </c>
      <c r="DH194" s="613">
        <v>0</v>
      </c>
      <c r="DI194" s="613">
        <v>0</v>
      </c>
      <c r="DJ194" s="613">
        <v>0</v>
      </c>
      <c r="DK194" s="613">
        <v>0</v>
      </c>
      <c r="DL194" s="613">
        <v>0</v>
      </c>
      <c r="DM194" s="613">
        <v>0</v>
      </c>
      <c r="DN194" s="613">
        <v>0</v>
      </c>
      <c r="DO194" s="613">
        <v>0</v>
      </c>
      <c r="DP194" s="613">
        <v>0</v>
      </c>
      <c r="DQ194" s="613">
        <v>0</v>
      </c>
      <c r="DR194" s="613">
        <v>0</v>
      </c>
      <c r="DS194" s="613">
        <v>0</v>
      </c>
      <c r="DT194" s="613">
        <v>0</v>
      </c>
      <c r="DU194" s="613">
        <v>0</v>
      </c>
      <c r="DV194" s="613">
        <v>0</v>
      </c>
      <c r="DW194" s="613">
        <v>0</v>
      </c>
      <c r="DX194" s="613">
        <v>0</v>
      </c>
      <c r="DY194" s="613">
        <v>0</v>
      </c>
      <c r="DZ194" s="613">
        <v>0</v>
      </c>
      <c r="EA194" s="613">
        <v>0</v>
      </c>
      <c r="EB194" s="613">
        <v>0</v>
      </c>
      <c r="EC194" s="613">
        <v>0</v>
      </c>
      <c r="ED194" s="613">
        <v>0</v>
      </c>
      <c r="EE194" s="613">
        <v>0</v>
      </c>
      <c r="EF194" s="613">
        <v>0</v>
      </c>
      <c r="EG194" s="613">
        <v>0</v>
      </c>
      <c r="EH194" s="613">
        <v>0</v>
      </c>
      <c r="EI194" s="613">
        <v>0</v>
      </c>
      <c r="EJ194" s="613">
        <v>0</v>
      </c>
      <c r="EK194" s="613">
        <v>0</v>
      </c>
      <c r="EL194" s="613">
        <v>0</v>
      </c>
      <c r="EM194" s="613">
        <v>0</v>
      </c>
      <c r="EN194" s="613">
        <v>0</v>
      </c>
      <c r="EO194" s="613">
        <v>0</v>
      </c>
      <c r="EP194" s="613">
        <v>0</v>
      </c>
      <c r="EQ194" s="613">
        <v>0</v>
      </c>
      <c r="ER194" s="613">
        <v>0</v>
      </c>
      <c r="ES194" s="613">
        <v>0</v>
      </c>
      <c r="ET194" s="613">
        <v>0</v>
      </c>
      <c r="EU194" s="613">
        <v>0</v>
      </c>
      <c r="EV194" s="613">
        <v>0</v>
      </c>
      <c r="EW194" s="613">
        <v>0</v>
      </c>
      <c r="EX194" s="613">
        <v>0</v>
      </c>
      <c r="EY194" s="613">
        <v>0</v>
      </c>
      <c r="EZ194" s="613">
        <v>0</v>
      </c>
      <c r="FA194" s="613">
        <v>0</v>
      </c>
      <c r="FB194" s="613">
        <v>0</v>
      </c>
      <c r="FC194" s="613">
        <v>0</v>
      </c>
      <c r="FD194" s="613">
        <v>0</v>
      </c>
      <c r="FE194" s="613">
        <v>0</v>
      </c>
      <c r="FF194" s="613">
        <v>0</v>
      </c>
      <c r="FG194" s="613">
        <v>0</v>
      </c>
      <c r="FH194" s="613">
        <v>0</v>
      </c>
      <c r="FI194" s="613">
        <v>0</v>
      </c>
      <c r="FJ194" s="613">
        <v>0</v>
      </c>
      <c r="FK194" s="613">
        <v>0</v>
      </c>
      <c r="FL194" s="613">
        <v>0</v>
      </c>
      <c r="FM194" s="613">
        <v>0</v>
      </c>
      <c r="FN194" s="613">
        <v>0</v>
      </c>
      <c r="FO194" s="613">
        <v>0</v>
      </c>
      <c r="FP194" s="613">
        <v>0</v>
      </c>
      <c r="FQ194" s="613">
        <v>0</v>
      </c>
      <c r="FR194" s="613">
        <v>0</v>
      </c>
      <c r="FS194" s="613">
        <v>0</v>
      </c>
      <c r="FT194" s="613">
        <v>0</v>
      </c>
      <c r="FU194" s="613">
        <v>0</v>
      </c>
      <c r="FV194" s="613">
        <v>0</v>
      </c>
      <c r="FW194" s="613">
        <v>0</v>
      </c>
      <c r="FX194" s="613">
        <v>0</v>
      </c>
      <c r="FY194" s="613">
        <v>0</v>
      </c>
      <c r="FZ194" s="613">
        <v>0</v>
      </c>
      <c r="GA194" s="613">
        <v>0</v>
      </c>
      <c r="GB194" s="613">
        <v>0</v>
      </c>
      <c r="GC194" s="613">
        <v>0</v>
      </c>
      <c r="GD194" s="613">
        <v>0</v>
      </c>
      <c r="GE194" s="613">
        <v>0</v>
      </c>
      <c r="GF194" s="613">
        <v>0</v>
      </c>
      <c r="GG194" s="613">
        <v>0</v>
      </c>
      <c r="GH194" s="613">
        <v>0</v>
      </c>
      <c r="GI194" s="613">
        <v>0</v>
      </c>
      <c r="GJ194" s="613">
        <v>0</v>
      </c>
      <c r="GK194" s="613">
        <v>0</v>
      </c>
      <c r="GL194" s="613">
        <v>0</v>
      </c>
      <c r="GM194" s="613">
        <v>0</v>
      </c>
      <c r="GN194" s="613">
        <v>0</v>
      </c>
      <c r="GO194" s="613">
        <v>0</v>
      </c>
      <c r="GP194" s="613">
        <v>0</v>
      </c>
      <c r="GQ194" s="613">
        <v>0</v>
      </c>
      <c r="GR194" s="613">
        <v>0</v>
      </c>
      <c r="GS194" s="613">
        <v>0</v>
      </c>
      <c r="GT194" s="613">
        <v>0</v>
      </c>
      <c r="GU194" s="613">
        <v>0</v>
      </c>
      <c r="GV194" s="613">
        <v>0</v>
      </c>
      <c r="GW194" s="613">
        <v>0</v>
      </c>
      <c r="GX194" s="613">
        <v>0</v>
      </c>
      <c r="GY194" s="613">
        <v>0</v>
      </c>
      <c r="GZ194" s="613">
        <v>0</v>
      </c>
      <c r="HA194" s="613">
        <v>0</v>
      </c>
      <c r="HB194" s="613">
        <v>0</v>
      </c>
      <c r="HC194" s="613">
        <v>0</v>
      </c>
      <c r="HD194" s="613">
        <v>0</v>
      </c>
      <c r="HE194" s="613">
        <v>0</v>
      </c>
      <c r="HF194" s="613">
        <v>0</v>
      </c>
      <c r="HG194" s="613">
        <v>0</v>
      </c>
      <c r="HH194" s="613">
        <v>0</v>
      </c>
      <c r="HI194" s="613">
        <v>0</v>
      </c>
      <c r="HJ194" s="613">
        <v>0</v>
      </c>
      <c r="HK194" s="613">
        <v>0</v>
      </c>
      <c r="HL194" s="613">
        <v>0</v>
      </c>
      <c r="HM194" s="613">
        <v>0</v>
      </c>
      <c r="HN194" s="613">
        <v>0</v>
      </c>
      <c r="HO194" s="613">
        <v>0</v>
      </c>
      <c r="HP194" s="613">
        <v>0</v>
      </c>
      <c r="HQ194" s="613">
        <v>0</v>
      </c>
      <c r="HR194" s="613">
        <v>0</v>
      </c>
      <c r="HS194" s="613">
        <v>0</v>
      </c>
      <c r="HT194" s="613">
        <v>0</v>
      </c>
      <c r="HU194" s="613">
        <v>0</v>
      </c>
      <c r="HV194" s="613">
        <v>0</v>
      </c>
      <c r="HW194" s="613">
        <v>0</v>
      </c>
      <c r="HX194" s="613">
        <v>0</v>
      </c>
      <c r="HY194" s="613">
        <v>0</v>
      </c>
      <c r="HZ194" s="613">
        <v>0</v>
      </c>
      <c r="IA194" s="613">
        <v>0</v>
      </c>
      <c r="IB194" s="613">
        <v>0</v>
      </c>
      <c r="IC194" s="613">
        <v>0</v>
      </c>
      <c r="ID194" s="613">
        <v>0</v>
      </c>
      <c r="IE194" s="613">
        <v>0</v>
      </c>
      <c r="IF194" s="613">
        <v>0</v>
      </c>
      <c r="IG194" s="613">
        <v>0</v>
      </c>
      <c r="IH194" s="613">
        <v>0</v>
      </c>
      <c r="II194" s="613">
        <v>0</v>
      </c>
      <c r="IJ194" s="613">
        <v>0</v>
      </c>
      <c r="IK194" s="613">
        <v>0</v>
      </c>
      <c r="IL194" s="613">
        <v>0</v>
      </c>
      <c r="IM194" s="613">
        <v>0</v>
      </c>
      <c r="IN194" s="613">
        <v>0</v>
      </c>
      <c r="IO194" s="613">
        <v>0</v>
      </c>
      <c r="IP194" s="613">
        <v>0</v>
      </c>
      <c r="IQ194" s="613">
        <v>0</v>
      </c>
      <c r="IR194" s="613">
        <v>0</v>
      </c>
      <c r="IS194" s="613">
        <v>0</v>
      </c>
      <c r="IT194" s="613">
        <v>0</v>
      </c>
      <c r="IU194" s="613">
        <v>0</v>
      </c>
      <c r="IV194" s="613">
        <v>0</v>
      </c>
      <c r="IW194" s="613">
        <v>0</v>
      </c>
      <c r="IX194" s="613">
        <v>0</v>
      </c>
      <c r="IY194" s="613">
        <v>0</v>
      </c>
      <c r="IZ194" s="613">
        <v>0</v>
      </c>
      <c r="JA194" s="613">
        <v>0</v>
      </c>
      <c r="JB194" s="613">
        <v>0</v>
      </c>
      <c r="JC194" s="613">
        <v>0</v>
      </c>
      <c r="JD194" s="613">
        <v>0</v>
      </c>
      <c r="JE194" s="613">
        <v>0</v>
      </c>
      <c r="JF194" s="613">
        <v>0</v>
      </c>
      <c r="JG194" s="613">
        <v>0</v>
      </c>
      <c r="JH194" s="613">
        <v>0</v>
      </c>
      <c r="JI194" s="613">
        <v>0</v>
      </c>
      <c r="JJ194" s="613">
        <v>0</v>
      </c>
      <c r="JK194" s="613">
        <v>0</v>
      </c>
      <c r="JL194" s="613">
        <v>0</v>
      </c>
      <c r="JM194" s="613">
        <v>0</v>
      </c>
      <c r="JN194" s="613">
        <v>0</v>
      </c>
      <c r="JO194" s="613">
        <v>0</v>
      </c>
      <c r="JP194" s="613">
        <v>0</v>
      </c>
      <c r="JQ194" s="613">
        <v>0</v>
      </c>
      <c r="JR194" s="613">
        <v>0</v>
      </c>
      <c r="JS194" s="613">
        <v>0</v>
      </c>
      <c r="JT194" s="613">
        <v>0</v>
      </c>
      <c r="JU194" s="613">
        <v>0</v>
      </c>
      <c r="JV194" s="613">
        <v>0</v>
      </c>
      <c r="JW194" s="613">
        <v>0</v>
      </c>
      <c r="JX194" s="613">
        <v>0</v>
      </c>
      <c r="JY194" s="613">
        <v>0</v>
      </c>
      <c r="JZ194" s="613">
        <v>0</v>
      </c>
      <c r="KA194" s="613">
        <v>0</v>
      </c>
      <c r="KB194" s="613">
        <v>0</v>
      </c>
      <c r="KC194" s="613">
        <v>0</v>
      </c>
      <c r="KD194" s="613">
        <v>0</v>
      </c>
      <c r="KE194" s="613">
        <v>0</v>
      </c>
      <c r="KF194" s="613">
        <v>0</v>
      </c>
      <c r="KG194" s="613">
        <v>0</v>
      </c>
      <c r="KH194" s="613">
        <v>0</v>
      </c>
      <c r="KI194" s="613">
        <v>0</v>
      </c>
      <c r="KJ194" s="613">
        <v>0</v>
      </c>
      <c r="KK194" s="613">
        <v>0</v>
      </c>
      <c r="KL194" s="613">
        <v>0</v>
      </c>
      <c r="KM194" s="613">
        <v>0</v>
      </c>
      <c r="KN194" s="613">
        <v>0</v>
      </c>
      <c r="KO194" s="613">
        <v>0</v>
      </c>
      <c r="KP194" s="613">
        <v>0</v>
      </c>
      <c r="KQ194" s="613">
        <v>0</v>
      </c>
      <c r="KR194" s="613">
        <v>0</v>
      </c>
      <c r="KS194" s="613">
        <v>0</v>
      </c>
      <c r="KT194" s="613">
        <v>0</v>
      </c>
      <c r="KU194" s="613">
        <v>0</v>
      </c>
      <c r="KV194" s="613">
        <v>0</v>
      </c>
      <c r="KW194" s="613">
        <v>0</v>
      </c>
      <c r="KX194" s="613">
        <v>0</v>
      </c>
      <c r="KY194" s="613">
        <v>0</v>
      </c>
      <c r="KZ194" s="613">
        <v>0</v>
      </c>
      <c r="LA194" s="613">
        <v>0</v>
      </c>
      <c r="LB194" s="613">
        <v>0</v>
      </c>
      <c r="LC194" s="613">
        <v>0</v>
      </c>
      <c r="LD194" s="613">
        <v>0</v>
      </c>
      <c r="LE194" s="613">
        <v>0</v>
      </c>
      <c r="LF194" s="613">
        <v>0</v>
      </c>
      <c r="LG194" s="613">
        <v>0</v>
      </c>
      <c r="LH194" s="613">
        <v>0</v>
      </c>
      <c r="LI194" s="613">
        <v>0</v>
      </c>
      <c r="LJ194" s="613">
        <v>0</v>
      </c>
      <c r="LK194" s="613">
        <v>0</v>
      </c>
      <c r="LL194" s="613">
        <v>0</v>
      </c>
      <c r="LM194" s="613">
        <v>0</v>
      </c>
      <c r="LN194" s="613">
        <v>0</v>
      </c>
      <c r="LO194" s="613">
        <v>0</v>
      </c>
      <c r="LP194" s="613">
        <v>0</v>
      </c>
      <c r="LQ194" s="613">
        <v>0</v>
      </c>
      <c r="LR194" s="613">
        <v>0</v>
      </c>
      <c r="LS194" s="613">
        <v>0</v>
      </c>
      <c r="LT194" s="613">
        <v>0</v>
      </c>
      <c r="LU194" s="613">
        <v>0</v>
      </c>
      <c r="LV194" s="613">
        <v>0</v>
      </c>
      <c r="LW194" s="613">
        <v>0</v>
      </c>
      <c r="LX194" s="613">
        <v>0</v>
      </c>
      <c r="LY194" s="613">
        <v>0</v>
      </c>
      <c r="LZ194" s="613">
        <v>0</v>
      </c>
      <c r="MA194" s="613">
        <v>0</v>
      </c>
      <c r="MB194" s="613">
        <v>0</v>
      </c>
      <c r="MC194" s="613">
        <v>0</v>
      </c>
      <c r="MD194" s="613">
        <v>0</v>
      </c>
      <c r="ME194" s="613">
        <v>0</v>
      </c>
      <c r="MF194" s="613">
        <v>0</v>
      </c>
      <c r="MG194" s="613">
        <v>0</v>
      </c>
      <c r="MH194" s="613">
        <v>0</v>
      </c>
      <c r="MI194" s="613">
        <v>0</v>
      </c>
      <c r="MJ194" s="613">
        <v>0</v>
      </c>
      <c r="MK194" s="613">
        <v>0</v>
      </c>
      <c r="ML194" s="613">
        <v>0</v>
      </c>
      <c r="MM194" s="613">
        <v>0</v>
      </c>
      <c r="MN194" s="613">
        <v>0</v>
      </c>
      <c r="MO194" s="613">
        <v>0</v>
      </c>
      <c r="MP194" s="613">
        <v>0</v>
      </c>
      <c r="MQ194" s="613">
        <v>0</v>
      </c>
      <c r="MR194" s="613">
        <v>0</v>
      </c>
      <c r="MS194" s="613">
        <v>0</v>
      </c>
      <c r="MT194" s="613">
        <v>0</v>
      </c>
      <c r="MU194" s="613">
        <v>0</v>
      </c>
      <c r="MV194" s="613">
        <v>0</v>
      </c>
      <c r="MW194" s="613">
        <v>0</v>
      </c>
      <c r="MX194" s="613">
        <v>0</v>
      </c>
      <c r="MY194" s="613">
        <v>0</v>
      </c>
      <c r="MZ194" s="613">
        <v>0</v>
      </c>
      <c r="NA194" s="613">
        <v>0</v>
      </c>
      <c r="NB194" s="613">
        <v>0</v>
      </c>
      <c r="NC194" s="613">
        <v>0</v>
      </c>
      <c r="ND194" s="613">
        <v>0</v>
      </c>
      <c r="NE194" s="613">
        <v>0</v>
      </c>
      <c r="NF194" s="613">
        <v>0</v>
      </c>
      <c r="NG194" s="613">
        <v>0</v>
      </c>
      <c r="NH194" s="613">
        <v>0</v>
      </c>
      <c r="NI194" s="613">
        <v>0</v>
      </c>
      <c r="NJ194" s="613">
        <v>0</v>
      </c>
      <c r="NK194" s="613">
        <v>0</v>
      </c>
      <c r="NL194" s="613">
        <v>0</v>
      </c>
      <c r="NM194" s="613">
        <v>0</v>
      </c>
      <c r="NN194" s="613">
        <v>0</v>
      </c>
      <c r="NO194" s="613">
        <v>0</v>
      </c>
      <c r="NP194" s="613">
        <v>0</v>
      </c>
      <c r="NQ194" s="613">
        <v>0</v>
      </c>
      <c r="NR194" s="613">
        <v>0</v>
      </c>
      <c r="NS194" s="613">
        <v>0</v>
      </c>
      <c r="NT194" s="613">
        <v>0</v>
      </c>
      <c r="NU194" s="613">
        <v>0</v>
      </c>
      <c r="NV194" s="613">
        <v>0</v>
      </c>
      <c r="NW194" s="613">
        <v>0</v>
      </c>
      <c r="NX194" s="613">
        <v>0</v>
      </c>
      <c r="NY194" s="613">
        <v>0</v>
      </c>
      <c r="NZ194" s="613">
        <v>0</v>
      </c>
      <c r="OA194" s="613">
        <v>0</v>
      </c>
      <c r="OB194" s="613">
        <v>0</v>
      </c>
      <c r="OC194" s="613">
        <v>0</v>
      </c>
      <c r="OD194" s="613">
        <v>0</v>
      </c>
      <c r="OE194" s="613">
        <v>0</v>
      </c>
      <c r="OF194" s="613">
        <v>0</v>
      </c>
      <c r="OG194" s="613">
        <v>0</v>
      </c>
      <c r="OH194" s="613">
        <v>0</v>
      </c>
      <c r="OI194" s="613">
        <v>0</v>
      </c>
      <c r="OJ194" s="613">
        <v>0</v>
      </c>
      <c r="OK194" s="613">
        <v>0</v>
      </c>
      <c r="OL194" s="613">
        <v>0</v>
      </c>
      <c r="OM194" s="613">
        <v>0</v>
      </c>
      <c r="ON194" s="613">
        <v>0</v>
      </c>
      <c r="OO194" s="613">
        <v>0</v>
      </c>
      <c r="OP194" s="613">
        <v>0</v>
      </c>
      <c r="OQ194" s="613">
        <v>0</v>
      </c>
      <c r="OR194" s="613">
        <v>0</v>
      </c>
      <c r="OS194" s="613">
        <v>0</v>
      </c>
      <c r="OT194" s="613">
        <v>0</v>
      </c>
      <c r="OU194" s="613">
        <v>0</v>
      </c>
      <c r="OV194" s="613">
        <v>0</v>
      </c>
      <c r="OW194" s="613">
        <v>0</v>
      </c>
      <c r="OX194" s="613">
        <v>0</v>
      </c>
      <c r="OY194" s="613">
        <v>0</v>
      </c>
      <c r="OZ194" s="613">
        <v>0</v>
      </c>
      <c r="PA194" s="613">
        <v>0</v>
      </c>
      <c r="PB194" s="613">
        <v>0</v>
      </c>
      <c r="PC194" s="613">
        <v>0</v>
      </c>
      <c r="PD194" s="613">
        <v>0</v>
      </c>
      <c r="PE194" s="613">
        <v>0</v>
      </c>
      <c r="PF194" s="613">
        <v>0</v>
      </c>
      <c r="PG194" s="613">
        <v>0</v>
      </c>
      <c r="PH194" s="613">
        <v>0</v>
      </c>
      <c r="PI194" s="613">
        <v>0</v>
      </c>
      <c r="PJ194" s="613">
        <v>0</v>
      </c>
      <c r="PK194" s="613">
        <v>0</v>
      </c>
      <c r="PL194" s="613">
        <v>0</v>
      </c>
      <c r="PM194" s="613">
        <v>0</v>
      </c>
      <c r="PN194" s="613">
        <v>0</v>
      </c>
      <c r="PO194" s="613">
        <v>0</v>
      </c>
      <c r="PP194" s="613">
        <v>0</v>
      </c>
      <c r="PQ194" s="613">
        <v>0</v>
      </c>
      <c r="PR194" s="613">
        <v>0</v>
      </c>
      <c r="PS194" s="613">
        <v>0</v>
      </c>
      <c r="PT194" s="613">
        <v>0</v>
      </c>
      <c r="PU194" s="613">
        <v>0</v>
      </c>
      <c r="PV194" s="613">
        <v>0</v>
      </c>
      <c r="PW194" s="613">
        <v>0</v>
      </c>
      <c r="PX194" s="613">
        <v>0</v>
      </c>
      <c r="PY194" s="613">
        <v>0</v>
      </c>
      <c r="PZ194" s="613">
        <v>0</v>
      </c>
      <c r="QA194" s="613">
        <v>0</v>
      </c>
      <c r="QB194" s="613">
        <v>0</v>
      </c>
      <c r="QC194" s="613">
        <v>0</v>
      </c>
      <c r="QD194" s="613">
        <v>0</v>
      </c>
      <c r="QE194" s="613">
        <v>0</v>
      </c>
      <c r="QF194" s="613">
        <v>0</v>
      </c>
      <c r="QG194" s="613">
        <v>0</v>
      </c>
      <c r="QH194" s="613">
        <v>0</v>
      </c>
      <c r="QI194" s="613">
        <v>0</v>
      </c>
      <c r="QJ194" s="613">
        <v>0</v>
      </c>
      <c r="QK194" s="613">
        <v>0</v>
      </c>
      <c r="QL194" s="613">
        <v>0</v>
      </c>
      <c r="QM194" s="613">
        <v>0</v>
      </c>
      <c r="QN194" s="613">
        <v>0</v>
      </c>
      <c r="QO194" s="613">
        <v>0</v>
      </c>
      <c r="QP194" s="613">
        <v>0</v>
      </c>
      <c r="QQ194" s="613">
        <v>0</v>
      </c>
      <c r="QR194" s="613">
        <v>0</v>
      </c>
      <c r="QS194" s="613">
        <v>0</v>
      </c>
      <c r="QT194" s="613">
        <v>0</v>
      </c>
      <c r="QU194" s="613">
        <v>0</v>
      </c>
      <c r="QV194" s="613">
        <v>0</v>
      </c>
      <c r="QW194" s="613">
        <v>0</v>
      </c>
      <c r="QX194" s="613">
        <v>0</v>
      </c>
      <c r="QY194" s="613">
        <v>0</v>
      </c>
      <c r="QZ194" s="613">
        <v>0</v>
      </c>
      <c r="RA194" s="613">
        <v>0</v>
      </c>
      <c r="RB194" s="613">
        <v>0</v>
      </c>
      <c r="RC194" s="613">
        <v>0</v>
      </c>
      <c r="RD194" s="613">
        <v>0</v>
      </c>
      <c r="RE194" s="613">
        <v>0</v>
      </c>
      <c r="RF194" s="613">
        <v>0</v>
      </c>
      <c r="RG194" s="613">
        <v>0</v>
      </c>
      <c r="RH194" s="613">
        <v>0</v>
      </c>
      <c r="RI194" s="613">
        <v>0</v>
      </c>
      <c r="RJ194" s="613">
        <v>0</v>
      </c>
      <c r="RK194" s="613">
        <v>0</v>
      </c>
      <c r="RL194" s="613">
        <v>0</v>
      </c>
      <c r="RM194" s="613">
        <v>0</v>
      </c>
      <c r="RN194" s="613">
        <v>0</v>
      </c>
      <c r="RO194" s="613">
        <v>0</v>
      </c>
      <c r="RP194" s="613">
        <v>0</v>
      </c>
      <c r="RQ194" s="613">
        <v>0</v>
      </c>
      <c r="RR194" s="613">
        <v>0</v>
      </c>
      <c r="RS194" s="613">
        <v>0</v>
      </c>
      <c r="RT194" s="613">
        <v>0</v>
      </c>
      <c r="RU194" s="613">
        <v>0</v>
      </c>
      <c r="RV194" s="613">
        <v>0</v>
      </c>
      <c r="RW194" s="613">
        <v>0</v>
      </c>
      <c r="RX194" s="613">
        <v>0</v>
      </c>
      <c r="RY194" s="613">
        <v>0</v>
      </c>
      <c r="RZ194" s="613">
        <v>0</v>
      </c>
      <c r="SA194" s="613">
        <v>0</v>
      </c>
      <c r="SB194" s="613">
        <v>0</v>
      </c>
      <c r="SC194" s="613">
        <v>0</v>
      </c>
      <c r="SD194" s="613">
        <v>0</v>
      </c>
      <c r="SE194" s="613">
        <v>0</v>
      </c>
      <c r="SF194" s="613">
        <v>0</v>
      </c>
      <c r="SG194" s="613">
        <v>0</v>
      </c>
      <c r="SH194" s="613">
        <v>0</v>
      </c>
      <c r="SI194" s="613">
        <v>0</v>
      </c>
      <c r="SJ194" s="613">
        <v>0</v>
      </c>
      <c r="SK194" s="267">
        <f t="shared" si="400"/>
        <v>0</v>
      </c>
      <c r="SL194" s="254"/>
      <c r="SM194" s="242"/>
      <c r="SN194" s="242"/>
      <c r="SO194" s="242"/>
    </row>
    <row r="195" spans="1:509" outlineLevel="3" x14ac:dyDescent="0.35">
      <c r="A195" s="242"/>
      <c r="B195" s="251"/>
      <c r="C195" s="438">
        <f t="shared" si="439"/>
        <v>4</v>
      </c>
      <c r="D195" s="267"/>
      <c r="E195" s="316">
        <f t="shared" si="402"/>
        <v>54</v>
      </c>
      <c r="F195" s="322"/>
      <c r="G195" s="322"/>
      <c r="H195" s="267"/>
      <c r="I195" s="540"/>
      <c r="J195" s="554" t="s">
        <v>860</v>
      </c>
      <c r="K195" s="541"/>
      <c r="L195" s="613">
        <v>0</v>
      </c>
      <c r="M195" s="613">
        <v>0</v>
      </c>
      <c r="N195" s="613">
        <v>0</v>
      </c>
      <c r="O195" s="613">
        <v>0</v>
      </c>
      <c r="P195" s="613">
        <v>0</v>
      </c>
      <c r="Q195" s="613">
        <v>0</v>
      </c>
      <c r="R195" s="613">
        <v>0</v>
      </c>
      <c r="S195" s="613">
        <v>0</v>
      </c>
      <c r="T195" s="613">
        <v>0</v>
      </c>
      <c r="U195" s="613">
        <v>0</v>
      </c>
      <c r="V195" s="613">
        <v>0</v>
      </c>
      <c r="W195" s="613">
        <v>0</v>
      </c>
      <c r="X195" s="613">
        <v>0</v>
      </c>
      <c r="Y195" s="613">
        <v>0</v>
      </c>
      <c r="Z195" s="613">
        <v>0</v>
      </c>
      <c r="AA195" s="613">
        <v>0</v>
      </c>
      <c r="AB195" s="613">
        <v>0</v>
      </c>
      <c r="AC195" s="613">
        <v>0</v>
      </c>
      <c r="AD195" s="613">
        <v>0</v>
      </c>
      <c r="AE195" s="613">
        <v>0</v>
      </c>
      <c r="AF195" s="613">
        <v>0</v>
      </c>
      <c r="AG195" s="613">
        <v>0</v>
      </c>
      <c r="AH195" s="613">
        <v>0</v>
      </c>
      <c r="AI195" s="613">
        <v>0</v>
      </c>
      <c r="AJ195" s="613">
        <v>0</v>
      </c>
      <c r="AK195" s="613">
        <v>0</v>
      </c>
      <c r="AL195" s="613">
        <v>0</v>
      </c>
      <c r="AM195" s="613">
        <v>0</v>
      </c>
      <c r="AN195" s="613">
        <v>0</v>
      </c>
      <c r="AO195" s="613">
        <v>0</v>
      </c>
      <c r="AP195" s="613">
        <v>0</v>
      </c>
      <c r="AQ195" s="613">
        <v>0</v>
      </c>
      <c r="AR195" s="613">
        <v>0</v>
      </c>
      <c r="AS195" s="613">
        <v>0</v>
      </c>
      <c r="AT195" s="613">
        <v>0</v>
      </c>
      <c r="AU195" s="613">
        <v>0</v>
      </c>
      <c r="AV195" s="613">
        <v>0</v>
      </c>
      <c r="AW195" s="613">
        <v>0</v>
      </c>
      <c r="AX195" s="613">
        <v>0</v>
      </c>
      <c r="AY195" s="613">
        <v>0</v>
      </c>
      <c r="AZ195" s="613">
        <v>0</v>
      </c>
      <c r="BA195" s="613">
        <v>0</v>
      </c>
      <c r="BB195" s="613">
        <v>0</v>
      </c>
      <c r="BC195" s="613">
        <v>0</v>
      </c>
      <c r="BD195" s="613">
        <v>0</v>
      </c>
      <c r="BE195" s="613">
        <v>0</v>
      </c>
      <c r="BF195" s="613">
        <v>0</v>
      </c>
      <c r="BG195" s="613">
        <v>0</v>
      </c>
      <c r="BH195" s="613">
        <v>0</v>
      </c>
      <c r="BI195" s="613">
        <v>0</v>
      </c>
      <c r="BJ195" s="613">
        <v>0</v>
      </c>
      <c r="BK195" s="613">
        <v>0</v>
      </c>
      <c r="BL195" s="613">
        <v>0</v>
      </c>
      <c r="BM195" s="613">
        <v>0</v>
      </c>
      <c r="BN195" s="613">
        <v>0</v>
      </c>
      <c r="BO195" s="613">
        <v>0</v>
      </c>
      <c r="BP195" s="613">
        <v>0</v>
      </c>
      <c r="BQ195" s="613">
        <v>0</v>
      </c>
      <c r="BR195" s="613">
        <v>0</v>
      </c>
      <c r="BS195" s="613">
        <v>0</v>
      </c>
      <c r="BT195" s="613">
        <v>0</v>
      </c>
      <c r="BU195" s="613">
        <v>0</v>
      </c>
      <c r="BV195" s="613">
        <v>0</v>
      </c>
      <c r="BW195" s="613">
        <v>0</v>
      </c>
      <c r="BX195" s="613">
        <v>0</v>
      </c>
      <c r="BY195" s="613">
        <v>0</v>
      </c>
      <c r="BZ195" s="613">
        <v>0</v>
      </c>
      <c r="CA195" s="613">
        <v>0</v>
      </c>
      <c r="CB195" s="613">
        <v>0</v>
      </c>
      <c r="CC195" s="613">
        <v>0</v>
      </c>
      <c r="CD195" s="613">
        <v>0</v>
      </c>
      <c r="CE195" s="613">
        <v>0</v>
      </c>
      <c r="CF195" s="613">
        <v>0</v>
      </c>
      <c r="CG195" s="613">
        <v>0</v>
      </c>
      <c r="CH195" s="613">
        <v>0</v>
      </c>
      <c r="CI195" s="613">
        <v>0</v>
      </c>
      <c r="CJ195" s="613">
        <v>0</v>
      </c>
      <c r="CK195" s="613">
        <v>0</v>
      </c>
      <c r="CL195" s="613">
        <v>0</v>
      </c>
      <c r="CM195" s="613">
        <v>0</v>
      </c>
      <c r="CN195" s="613">
        <v>0</v>
      </c>
      <c r="CO195" s="613">
        <v>0</v>
      </c>
      <c r="CP195" s="613">
        <v>0</v>
      </c>
      <c r="CQ195" s="613">
        <v>0</v>
      </c>
      <c r="CR195" s="613">
        <v>0</v>
      </c>
      <c r="CS195" s="613">
        <v>0</v>
      </c>
      <c r="CT195" s="613">
        <v>0</v>
      </c>
      <c r="CU195" s="613">
        <v>0</v>
      </c>
      <c r="CV195" s="613">
        <v>0</v>
      </c>
      <c r="CW195" s="613">
        <v>0</v>
      </c>
      <c r="CX195" s="613">
        <v>0</v>
      </c>
      <c r="CY195" s="613">
        <v>0</v>
      </c>
      <c r="CZ195" s="613">
        <v>0</v>
      </c>
      <c r="DA195" s="613">
        <v>0</v>
      </c>
      <c r="DB195" s="613">
        <v>0</v>
      </c>
      <c r="DC195" s="613">
        <v>0</v>
      </c>
      <c r="DD195" s="613">
        <v>0</v>
      </c>
      <c r="DE195" s="613">
        <v>0</v>
      </c>
      <c r="DF195" s="613">
        <v>0</v>
      </c>
      <c r="DG195" s="613">
        <v>0</v>
      </c>
      <c r="DH195" s="613">
        <v>0</v>
      </c>
      <c r="DI195" s="613">
        <v>0</v>
      </c>
      <c r="DJ195" s="613">
        <v>0</v>
      </c>
      <c r="DK195" s="613">
        <v>0</v>
      </c>
      <c r="DL195" s="613">
        <v>0</v>
      </c>
      <c r="DM195" s="613">
        <v>0</v>
      </c>
      <c r="DN195" s="613">
        <v>0</v>
      </c>
      <c r="DO195" s="613">
        <v>0</v>
      </c>
      <c r="DP195" s="613">
        <v>0</v>
      </c>
      <c r="DQ195" s="613">
        <v>0</v>
      </c>
      <c r="DR195" s="613">
        <v>0</v>
      </c>
      <c r="DS195" s="613">
        <v>0</v>
      </c>
      <c r="DT195" s="613">
        <v>0</v>
      </c>
      <c r="DU195" s="613">
        <v>0</v>
      </c>
      <c r="DV195" s="613">
        <v>0</v>
      </c>
      <c r="DW195" s="613">
        <v>0</v>
      </c>
      <c r="DX195" s="613">
        <v>0</v>
      </c>
      <c r="DY195" s="613">
        <v>0</v>
      </c>
      <c r="DZ195" s="613">
        <v>0</v>
      </c>
      <c r="EA195" s="613">
        <v>0</v>
      </c>
      <c r="EB195" s="613">
        <v>0</v>
      </c>
      <c r="EC195" s="613">
        <v>0</v>
      </c>
      <c r="ED195" s="613">
        <v>0</v>
      </c>
      <c r="EE195" s="613">
        <v>0</v>
      </c>
      <c r="EF195" s="613">
        <v>0</v>
      </c>
      <c r="EG195" s="613">
        <v>0</v>
      </c>
      <c r="EH195" s="613">
        <v>0</v>
      </c>
      <c r="EI195" s="613">
        <v>0</v>
      </c>
      <c r="EJ195" s="613">
        <v>0</v>
      </c>
      <c r="EK195" s="613">
        <v>0</v>
      </c>
      <c r="EL195" s="613">
        <v>0</v>
      </c>
      <c r="EM195" s="613">
        <v>0</v>
      </c>
      <c r="EN195" s="613">
        <v>0</v>
      </c>
      <c r="EO195" s="613">
        <v>0</v>
      </c>
      <c r="EP195" s="613">
        <v>0</v>
      </c>
      <c r="EQ195" s="613">
        <v>0</v>
      </c>
      <c r="ER195" s="613">
        <v>0</v>
      </c>
      <c r="ES195" s="613">
        <v>0</v>
      </c>
      <c r="ET195" s="613">
        <v>0</v>
      </c>
      <c r="EU195" s="613">
        <v>0</v>
      </c>
      <c r="EV195" s="613">
        <v>0</v>
      </c>
      <c r="EW195" s="613">
        <v>0</v>
      </c>
      <c r="EX195" s="613">
        <v>0</v>
      </c>
      <c r="EY195" s="613">
        <v>0</v>
      </c>
      <c r="EZ195" s="613">
        <v>0</v>
      </c>
      <c r="FA195" s="613">
        <v>0</v>
      </c>
      <c r="FB195" s="613">
        <v>0</v>
      </c>
      <c r="FC195" s="613">
        <v>0</v>
      </c>
      <c r="FD195" s="613">
        <v>0</v>
      </c>
      <c r="FE195" s="613">
        <v>0</v>
      </c>
      <c r="FF195" s="613">
        <v>0</v>
      </c>
      <c r="FG195" s="613">
        <v>0</v>
      </c>
      <c r="FH195" s="613">
        <v>0</v>
      </c>
      <c r="FI195" s="613">
        <v>0</v>
      </c>
      <c r="FJ195" s="613">
        <v>0</v>
      </c>
      <c r="FK195" s="613">
        <v>0</v>
      </c>
      <c r="FL195" s="613">
        <v>0</v>
      </c>
      <c r="FM195" s="613">
        <v>0</v>
      </c>
      <c r="FN195" s="613">
        <v>0</v>
      </c>
      <c r="FO195" s="613">
        <v>0</v>
      </c>
      <c r="FP195" s="613">
        <v>0</v>
      </c>
      <c r="FQ195" s="613">
        <v>0</v>
      </c>
      <c r="FR195" s="613">
        <v>0</v>
      </c>
      <c r="FS195" s="613">
        <v>0</v>
      </c>
      <c r="FT195" s="613">
        <v>0</v>
      </c>
      <c r="FU195" s="613">
        <v>0</v>
      </c>
      <c r="FV195" s="613">
        <v>0</v>
      </c>
      <c r="FW195" s="613">
        <v>0</v>
      </c>
      <c r="FX195" s="613">
        <v>0</v>
      </c>
      <c r="FY195" s="613">
        <v>0</v>
      </c>
      <c r="FZ195" s="613">
        <v>0</v>
      </c>
      <c r="GA195" s="613">
        <v>0</v>
      </c>
      <c r="GB195" s="613">
        <v>0</v>
      </c>
      <c r="GC195" s="613">
        <v>0</v>
      </c>
      <c r="GD195" s="613">
        <v>0</v>
      </c>
      <c r="GE195" s="613">
        <v>0</v>
      </c>
      <c r="GF195" s="613">
        <v>0</v>
      </c>
      <c r="GG195" s="613">
        <v>0</v>
      </c>
      <c r="GH195" s="613">
        <v>0</v>
      </c>
      <c r="GI195" s="613">
        <v>0</v>
      </c>
      <c r="GJ195" s="613">
        <v>0</v>
      </c>
      <c r="GK195" s="613">
        <v>0</v>
      </c>
      <c r="GL195" s="613">
        <v>0</v>
      </c>
      <c r="GM195" s="613">
        <v>0</v>
      </c>
      <c r="GN195" s="613">
        <v>0</v>
      </c>
      <c r="GO195" s="613">
        <v>0</v>
      </c>
      <c r="GP195" s="613">
        <v>0</v>
      </c>
      <c r="GQ195" s="613">
        <v>0</v>
      </c>
      <c r="GR195" s="613">
        <v>0</v>
      </c>
      <c r="GS195" s="613">
        <v>0</v>
      </c>
      <c r="GT195" s="613">
        <v>0</v>
      </c>
      <c r="GU195" s="613">
        <v>0</v>
      </c>
      <c r="GV195" s="613">
        <v>0</v>
      </c>
      <c r="GW195" s="613">
        <v>0</v>
      </c>
      <c r="GX195" s="613">
        <v>0</v>
      </c>
      <c r="GY195" s="613">
        <v>0</v>
      </c>
      <c r="GZ195" s="613">
        <v>0</v>
      </c>
      <c r="HA195" s="613">
        <v>0</v>
      </c>
      <c r="HB195" s="613">
        <v>0</v>
      </c>
      <c r="HC195" s="613">
        <v>0</v>
      </c>
      <c r="HD195" s="613">
        <v>0</v>
      </c>
      <c r="HE195" s="613">
        <v>0</v>
      </c>
      <c r="HF195" s="613">
        <v>0</v>
      </c>
      <c r="HG195" s="613">
        <v>0</v>
      </c>
      <c r="HH195" s="613">
        <v>0</v>
      </c>
      <c r="HI195" s="613">
        <v>0</v>
      </c>
      <c r="HJ195" s="613">
        <v>0</v>
      </c>
      <c r="HK195" s="613">
        <v>0</v>
      </c>
      <c r="HL195" s="613">
        <v>0</v>
      </c>
      <c r="HM195" s="613">
        <v>0</v>
      </c>
      <c r="HN195" s="613">
        <v>0</v>
      </c>
      <c r="HO195" s="613">
        <v>0</v>
      </c>
      <c r="HP195" s="613">
        <v>0</v>
      </c>
      <c r="HQ195" s="613">
        <v>0</v>
      </c>
      <c r="HR195" s="613">
        <v>0</v>
      </c>
      <c r="HS195" s="613">
        <v>0</v>
      </c>
      <c r="HT195" s="613">
        <v>0</v>
      </c>
      <c r="HU195" s="613">
        <v>0</v>
      </c>
      <c r="HV195" s="613">
        <v>0</v>
      </c>
      <c r="HW195" s="613">
        <v>0</v>
      </c>
      <c r="HX195" s="613">
        <v>0</v>
      </c>
      <c r="HY195" s="613">
        <v>0</v>
      </c>
      <c r="HZ195" s="613">
        <v>0</v>
      </c>
      <c r="IA195" s="613">
        <v>0</v>
      </c>
      <c r="IB195" s="613">
        <v>0</v>
      </c>
      <c r="IC195" s="613">
        <v>0</v>
      </c>
      <c r="ID195" s="613">
        <v>0</v>
      </c>
      <c r="IE195" s="613">
        <v>0</v>
      </c>
      <c r="IF195" s="613">
        <v>0</v>
      </c>
      <c r="IG195" s="613">
        <v>0</v>
      </c>
      <c r="IH195" s="613">
        <v>0</v>
      </c>
      <c r="II195" s="613">
        <v>0</v>
      </c>
      <c r="IJ195" s="613">
        <v>0</v>
      </c>
      <c r="IK195" s="613">
        <v>0</v>
      </c>
      <c r="IL195" s="613">
        <v>0</v>
      </c>
      <c r="IM195" s="613">
        <v>0</v>
      </c>
      <c r="IN195" s="613">
        <v>0</v>
      </c>
      <c r="IO195" s="613">
        <v>0</v>
      </c>
      <c r="IP195" s="613">
        <v>0</v>
      </c>
      <c r="IQ195" s="613">
        <v>0</v>
      </c>
      <c r="IR195" s="613">
        <v>0</v>
      </c>
      <c r="IS195" s="613">
        <v>0</v>
      </c>
      <c r="IT195" s="613">
        <v>0</v>
      </c>
      <c r="IU195" s="613">
        <v>0</v>
      </c>
      <c r="IV195" s="613">
        <v>0</v>
      </c>
      <c r="IW195" s="613">
        <v>0</v>
      </c>
      <c r="IX195" s="613">
        <v>0</v>
      </c>
      <c r="IY195" s="613">
        <v>0</v>
      </c>
      <c r="IZ195" s="613">
        <v>0</v>
      </c>
      <c r="JA195" s="613">
        <v>0</v>
      </c>
      <c r="JB195" s="613">
        <v>0</v>
      </c>
      <c r="JC195" s="613">
        <v>0</v>
      </c>
      <c r="JD195" s="613">
        <v>0</v>
      </c>
      <c r="JE195" s="613">
        <v>0</v>
      </c>
      <c r="JF195" s="613">
        <v>0</v>
      </c>
      <c r="JG195" s="613">
        <v>0</v>
      </c>
      <c r="JH195" s="613">
        <v>0</v>
      </c>
      <c r="JI195" s="613">
        <v>0</v>
      </c>
      <c r="JJ195" s="613">
        <v>0</v>
      </c>
      <c r="JK195" s="613">
        <v>0</v>
      </c>
      <c r="JL195" s="613">
        <v>0</v>
      </c>
      <c r="JM195" s="613">
        <v>0</v>
      </c>
      <c r="JN195" s="613">
        <v>0</v>
      </c>
      <c r="JO195" s="613">
        <v>0</v>
      </c>
      <c r="JP195" s="613">
        <v>0</v>
      </c>
      <c r="JQ195" s="613">
        <v>0</v>
      </c>
      <c r="JR195" s="613">
        <v>0</v>
      </c>
      <c r="JS195" s="613">
        <v>0</v>
      </c>
      <c r="JT195" s="613">
        <v>0</v>
      </c>
      <c r="JU195" s="613">
        <v>0</v>
      </c>
      <c r="JV195" s="613">
        <v>0</v>
      </c>
      <c r="JW195" s="613">
        <v>0</v>
      </c>
      <c r="JX195" s="613">
        <v>0</v>
      </c>
      <c r="JY195" s="613">
        <v>0</v>
      </c>
      <c r="JZ195" s="613">
        <v>0</v>
      </c>
      <c r="KA195" s="613">
        <v>0</v>
      </c>
      <c r="KB195" s="613">
        <v>0</v>
      </c>
      <c r="KC195" s="613">
        <v>0</v>
      </c>
      <c r="KD195" s="613">
        <v>0</v>
      </c>
      <c r="KE195" s="613">
        <v>0</v>
      </c>
      <c r="KF195" s="613">
        <v>0</v>
      </c>
      <c r="KG195" s="613">
        <v>0</v>
      </c>
      <c r="KH195" s="613">
        <v>0</v>
      </c>
      <c r="KI195" s="613">
        <v>0</v>
      </c>
      <c r="KJ195" s="613">
        <v>0</v>
      </c>
      <c r="KK195" s="613">
        <v>0</v>
      </c>
      <c r="KL195" s="613">
        <v>0</v>
      </c>
      <c r="KM195" s="613">
        <v>0</v>
      </c>
      <c r="KN195" s="613">
        <v>0</v>
      </c>
      <c r="KO195" s="613">
        <v>0</v>
      </c>
      <c r="KP195" s="613">
        <v>0</v>
      </c>
      <c r="KQ195" s="613">
        <v>0</v>
      </c>
      <c r="KR195" s="613">
        <v>0</v>
      </c>
      <c r="KS195" s="613">
        <v>0</v>
      </c>
      <c r="KT195" s="613">
        <v>0</v>
      </c>
      <c r="KU195" s="613">
        <v>0</v>
      </c>
      <c r="KV195" s="613">
        <v>0</v>
      </c>
      <c r="KW195" s="613">
        <v>0</v>
      </c>
      <c r="KX195" s="613">
        <v>0</v>
      </c>
      <c r="KY195" s="613">
        <v>0</v>
      </c>
      <c r="KZ195" s="613">
        <v>0</v>
      </c>
      <c r="LA195" s="613">
        <v>0</v>
      </c>
      <c r="LB195" s="613">
        <v>0</v>
      </c>
      <c r="LC195" s="613">
        <v>0</v>
      </c>
      <c r="LD195" s="613">
        <v>0</v>
      </c>
      <c r="LE195" s="613">
        <v>0</v>
      </c>
      <c r="LF195" s="613">
        <v>0</v>
      </c>
      <c r="LG195" s="613">
        <v>0</v>
      </c>
      <c r="LH195" s="613">
        <v>0</v>
      </c>
      <c r="LI195" s="613">
        <v>0</v>
      </c>
      <c r="LJ195" s="613">
        <v>0</v>
      </c>
      <c r="LK195" s="613">
        <v>0</v>
      </c>
      <c r="LL195" s="613">
        <v>0</v>
      </c>
      <c r="LM195" s="613">
        <v>0</v>
      </c>
      <c r="LN195" s="613">
        <v>0</v>
      </c>
      <c r="LO195" s="613">
        <v>0</v>
      </c>
      <c r="LP195" s="613">
        <v>0</v>
      </c>
      <c r="LQ195" s="613">
        <v>0</v>
      </c>
      <c r="LR195" s="613">
        <v>0</v>
      </c>
      <c r="LS195" s="613">
        <v>0</v>
      </c>
      <c r="LT195" s="613">
        <v>0</v>
      </c>
      <c r="LU195" s="613">
        <v>0</v>
      </c>
      <c r="LV195" s="613">
        <v>0</v>
      </c>
      <c r="LW195" s="613">
        <v>0</v>
      </c>
      <c r="LX195" s="613">
        <v>0</v>
      </c>
      <c r="LY195" s="613">
        <v>0</v>
      </c>
      <c r="LZ195" s="613">
        <v>0</v>
      </c>
      <c r="MA195" s="613">
        <v>0</v>
      </c>
      <c r="MB195" s="613">
        <v>0</v>
      </c>
      <c r="MC195" s="613">
        <v>0</v>
      </c>
      <c r="MD195" s="613">
        <v>0</v>
      </c>
      <c r="ME195" s="613">
        <v>0</v>
      </c>
      <c r="MF195" s="613">
        <v>0</v>
      </c>
      <c r="MG195" s="613">
        <v>0</v>
      </c>
      <c r="MH195" s="613">
        <v>0</v>
      </c>
      <c r="MI195" s="613">
        <v>0</v>
      </c>
      <c r="MJ195" s="613">
        <v>0</v>
      </c>
      <c r="MK195" s="613">
        <v>0</v>
      </c>
      <c r="ML195" s="613">
        <v>0</v>
      </c>
      <c r="MM195" s="613">
        <v>0</v>
      </c>
      <c r="MN195" s="613">
        <v>0</v>
      </c>
      <c r="MO195" s="613">
        <v>0</v>
      </c>
      <c r="MP195" s="613">
        <v>0</v>
      </c>
      <c r="MQ195" s="613">
        <v>0</v>
      </c>
      <c r="MR195" s="613">
        <v>0</v>
      </c>
      <c r="MS195" s="613">
        <v>0</v>
      </c>
      <c r="MT195" s="613">
        <v>0</v>
      </c>
      <c r="MU195" s="613">
        <v>0</v>
      </c>
      <c r="MV195" s="613">
        <v>0</v>
      </c>
      <c r="MW195" s="613">
        <v>0</v>
      </c>
      <c r="MX195" s="613">
        <v>0</v>
      </c>
      <c r="MY195" s="613">
        <v>0</v>
      </c>
      <c r="MZ195" s="613">
        <v>0</v>
      </c>
      <c r="NA195" s="613">
        <v>0</v>
      </c>
      <c r="NB195" s="613">
        <v>0</v>
      </c>
      <c r="NC195" s="613">
        <v>0</v>
      </c>
      <c r="ND195" s="613">
        <v>0</v>
      </c>
      <c r="NE195" s="613">
        <v>0</v>
      </c>
      <c r="NF195" s="613">
        <v>0</v>
      </c>
      <c r="NG195" s="613">
        <v>0</v>
      </c>
      <c r="NH195" s="613">
        <v>0</v>
      </c>
      <c r="NI195" s="613">
        <v>0</v>
      </c>
      <c r="NJ195" s="613">
        <v>0</v>
      </c>
      <c r="NK195" s="613">
        <v>0</v>
      </c>
      <c r="NL195" s="613">
        <v>0</v>
      </c>
      <c r="NM195" s="613">
        <v>0</v>
      </c>
      <c r="NN195" s="613">
        <v>0</v>
      </c>
      <c r="NO195" s="613">
        <v>0</v>
      </c>
      <c r="NP195" s="613">
        <v>0</v>
      </c>
      <c r="NQ195" s="613">
        <v>0</v>
      </c>
      <c r="NR195" s="613">
        <v>0</v>
      </c>
      <c r="NS195" s="613">
        <v>0</v>
      </c>
      <c r="NT195" s="613">
        <v>0</v>
      </c>
      <c r="NU195" s="613">
        <v>0</v>
      </c>
      <c r="NV195" s="613">
        <v>0</v>
      </c>
      <c r="NW195" s="613">
        <v>0</v>
      </c>
      <c r="NX195" s="613">
        <v>0</v>
      </c>
      <c r="NY195" s="613">
        <v>0</v>
      </c>
      <c r="NZ195" s="613">
        <v>0</v>
      </c>
      <c r="OA195" s="613">
        <v>0</v>
      </c>
      <c r="OB195" s="613">
        <v>0</v>
      </c>
      <c r="OC195" s="613">
        <v>0</v>
      </c>
      <c r="OD195" s="613">
        <v>0</v>
      </c>
      <c r="OE195" s="613">
        <v>0</v>
      </c>
      <c r="OF195" s="613">
        <v>0</v>
      </c>
      <c r="OG195" s="613">
        <v>0</v>
      </c>
      <c r="OH195" s="613">
        <v>0</v>
      </c>
      <c r="OI195" s="613">
        <v>0</v>
      </c>
      <c r="OJ195" s="613">
        <v>0</v>
      </c>
      <c r="OK195" s="613">
        <v>0</v>
      </c>
      <c r="OL195" s="613">
        <v>0</v>
      </c>
      <c r="OM195" s="613">
        <v>0</v>
      </c>
      <c r="ON195" s="613">
        <v>0</v>
      </c>
      <c r="OO195" s="613">
        <v>0</v>
      </c>
      <c r="OP195" s="613">
        <v>0</v>
      </c>
      <c r="OQ195" s="613">
        <v>0</v>
      </c>
      <c r="OR195" s="613">
        <v>0</v>
      </c>
      <c r="OS195" s="613">
        <v>0</v>
      </c>
      <c r="OT195" s="613">
        <v>0</v>
      </c>
      <c r="OU195" s="613">
        <v>0</v>
      </c>
      <c r="OV195" s="613">
        <v>0</v>
      </c>
      <c r="OW195" s="613">
        <v>0</v>
      </c>
      <c r="OX195" s="613">
        <v>0</v>
      </c>
      <c r="OY195" s="613">
        <v>0</v>
      </c>
      <c r="OZ195" s="613">
        <v>0</v>
      </c>
      <c r="PA195" s="613">
        <v>0</v>
      </c>
      <c r="PB195" s="613">
        <v>0</v>
      </c>
      <c r="PC195" s="613">
        <v>0</v>
      </c>
      <c r="PD195" s="613">
        <v>0</v>
      </c>
      <c r="PE195" s="613">
        <v>0</v>
      </c>
      <c r="PF195" s="613">
        <v>0</v>
      </c>
      <c r="PG195" s="613">
        <v>0</v>
      </c>
      <c r="PH195" s="613">
        <v>0</v>
      </c>
      <c r="PI195" s="613">
        <v>0</v>
      </c>
      <c r="PJ195" s="613">
        <v>0</v>
      </c>
      <c r="PK195" s="613">
        <v>0</v>
      </c>
      <c r="PL195" s="613">
        <v>0</v>
      </c>
      <c r="PM195" s="613">
        <v>0</v>
      </c>
      <c r="PN195" s="613">
        <v>0</v>
      </c>
      <c r="PO195" s="613">
        <v>0</v>
      </c>
      <c r="PP195" s="613">
        <v>0</v>
      </c>
      <c r="PQ195" s="613">
        <v>0</v>
      </c>
      <c r="PR195" s="613">
        <v>0</v>
      </c>
      <c r="PS195" s="613">
        <v>0</v>
      </c>
      <c r="PT195" s="613">
        <v>0</v>
      </c>
      <c r="PU195" s="613">
        <v>0</v>
      </c>
      <c r="PV195" s="613">
        <v>0</v>
      </c>
      <c r="PW195" s="613">
        <v>0</v>
      </c>
      <c r="PX195" s="613">
        <v>0</v>
      </c>
      <c r="PY195" s="613">
        <v>0</v>
      </c>
      <c r="PZ195" s="613">
        <v>0</v>
      </c>
      <c r="QA195" s="613">
        <v>0</v>
      </c>
      <c r="QB195" s="613">
        <v>0</v>
      </c>
      <c r="QC195" s="613">
        <v>0</v>
      </c>
      <c r="QD195" s="613">
        <v>0</v>
      </c>
      <c r="QE195" s="613">
        <v>0</v>
      </c>
      <c r="QF195" s="613">
        <v>0</v>
      </c>
      <c r="QG195" s="613">
        <v>0</v>
      </c>
      <c r="QH195" s="613">
        <v>0</v>
      </c>
      <c r="QI195" s="613">
        <v>0</v>
      </c>
      <c r="QJ195" s="613">
        <v>0</v>
      </c>
      <c r="QK195" s="613">
        <v>0</v>
      </c>
      <c r="QL195" s="613">
        <v>0</v>
      </c>
      <c r="QM195" s="613">
        <v>0</v>
      </c>
      <c r="QN195" s="613">
        <v>0</v>
      </c>
      <c r="QO195" s="613">
        <v>0</v>
      </c>
      <c r="QP195" s="613">
        <v>0</v>
      </c>
      <c r="QQ195" s="613">
        <v>0</v>
      </c>
      <c r="QR195" s="613">
        <v>0</v>
      </c>
      <c r="QS195" s="613">
        <v>0</v>
      </c>
      <c r="QT195" s="613">
        <v>0</v>
      </c>
      <c r="QU195" s="613">
        <v>0</v>
      </c>
      <c r="QV195" s="613">
        <v>0</v>
      </c>
      <c r="QW195" s="613">
        <v>0</v>
      </c>
      <c r="QX195" s="613">
        <v>0</v>
      </c>
      <c r="QY195" s="613">
        <v>0</v>
      </c>
      <c r="QZ195" s="613">
        <v>0</v>
      </c>
      <c r="RA195" s="613">
        <v>0</v>
      </c>
      <c r="RB195" s="613">
        <v>0</v>
      </c>
      <c r="RC195" s="613">
        <v>0</v>
      </c>
      <c r="RD195" s="613">
        <v>0</v>
      </c>
      <c r="RE195" s="613">
        <v>0</v>
      </c>
      <c r="RF195" s="613">
        <v>0</v>
      </c>
      <c r="RG195" s="613">
        <v>0</v>
      </c>
      <c r="RH195" s="613">
        <v>0</v>
      </c>
      <c r="RI195" s="613">
        <v>0</v>
      </c>
      <c r="RJ195" s="613">
        <v>0</v>
      </c>
      <c r="RK195" s="613">
        <v>0</v>
      </c>
      <c r="RL195" s="613">
        <v>0</v>
      </c>
      <c r="RM195" s="613">
        <v>0</v>
      </c>
      <c r="RN195" s="613">
        <v>0</v>
      </c>
      <c r="RO195" s="613">
        <v>0</v>
      </c>
      <c r="RP195" s="613">
        <v>0</v>
      </c>
      <c r="RQ195" s="613">
        <v>0</v>
      </c>
      <c r="RR195" s="613">
        <v>0</v>
      </c>
      <c r="RS195" s="613">
        <v>0</v>
      </c>
      <c r="RT195" s="613">
        <v>0</v>
      </c>
      <c r="RU195" s="613">
        <v>0</v>
      </c>
      <c r="RV195" s="613">
        <v>0</v>
      </c>
      <c r="RW195" s="613">
        <v>0</v>
      </c>
      <c r="RX195" s="613">
        <v>0</v>
      </c>
      <c r="RY195" s="613">
        <v>0</v>
      </c>
      <c r="RZ195" s="613">
        <v>0</v>
      </c>
      <c r="SA195" s="613">
        <v>0</v>
      </c>
      <c r="SB195" s="613">
        <v>0</v>
      </c>
      <c r="SC195" s="613">
        <v>0</v>
      </c>
      <c r="SD195" s="613">
        <v>0</v>
      </c>
      <c r="SE195" s="613">
        <v>0</v>
      </c>
      <c r="SF195" s="613">
        <v>0</v>
      </c>
      <c r="SG195" s="613">
        <v>0</v>
      </c>
      <c r="SH195" s="613">
        <v>0</v>
      </c>
      <c r="SI195" s="613">
        <v>0</v>
      </c>
      <c r="SJ195" s="613">
        <v>0</v>
      </c>
      <c r="SK195" s="267">
        <f t="shared" si="400"/>
        <v>0</v>
      </c>
      <c r="SL195" s="254"/>
      <c r="SM195" s="242"/>
      <c r="SN195" s="242"/>
      <c r="SO195" s="242"/>
    </row>
    <row r="196" spans="1:509" outlineLevel="3" x14ac:dyDescent="0.35">
      <c r="A196" s="242"/>
      <c r="B196" s="251"/>
      <c r="C196" s="438">
        <f t="shared" si="439"/>
        <v>4</v>
      </c>
      <c r="D196" s="267"/>
      <c r="E196" s="316">
        <f t="shared" si="402"/>
        <v>55</v>
      </c>
      <c r="F196" s="322"/>
      <c r="G196" s="322"/>
      <c r="H196" s="267"/>
      <c r="I196" s="540"/>
      <c r="J196" s="557" t="s">
        <v>861</v>
      </c>
      <c r="K196" s="541"/>
      <c r="L196" s="831">
        <f>L193</f>
        <v>0</v>
      </c>
      <c r="M196" s="831">
        <f t="shared" ref="M196:BX198" si="440">M193</f>
        <v>0</v>
      </c>
      <c r="N196" s="831">
        <f t="shared" si="440"/>
        <v>0</v>
      </c>
      <c r="O196" s="831">
        <f t="shared" si="440"/>
        <v>0</v>
      </c>
      <c r="P196" s="831">
        <f t="shared" si="440"/>
        <v>0</v>
      </c>
      <c r="Q196" s="831">
        <f t="shared" si="440"/>
        <v>0</v>
      </c>
      <c r="R196" s="831">
        <f t="shared" si="440"/>
        <v>0</v>
      </c>
      <c r="S196" s="831">
        <f t="shared" si="440"/>
        <v>0</v>
      </c>
      <c r="T196" s="831">
        <f t="shared" si="440"/>
        <v>0</v>
      </c>
      <c r="U196" s="831">
        <f t="shared" si="440"/>
        <v>0</v>
      </c>
      <c r="V196" s="831">
        <f t="shared" si="440"/>
        <v>0</v>
      </c>
      <c r="W196" s="831">
        <f t="shared" si="440"/>
        <v>0</v>
      </c>
      <c r="X196" s="831">
        <f t="shared" si="440"/>
        <v>0</v>
      </c>
      <c r="Y196" s="831">
        <f t="shared" si="440"/>
        <v>0</v>
      </c>
      <c r="Z196" s="831">
        <f t="shared" si="440"/>
        <v>0</v>
      </c>
      <c r="AA196" s="831">
        <f t="shared" si="440"/>
        <v>0</v>
      </c>
      <c r="AB196" s="831">
        <f t="shared" si="440"/>
        <v>0</v>
      </c>
      <c r="AC196" s="831">
        <f t="shared" si="440"/>
        <v>0</v>
      </c>
      <c r="AD196" s="831">
        <f t="shared" si="440"/>
        <v>0</v>
      </c>
      <c r="AE196" s="831">
        <f t="shared" si="440"/>
        <v>0</v>
      </c>
      <c r="AF196" s="831">
        <f t="shared" si="440"/>
        <v>0</v>
      </c>
      <c r="AG196" s="831">
        <f t="shared" si="440"/>
        <v>0</v>
      </c>
      <c r="AH196" s="831">
        <f t="shared" si="440"/>
        <v>0</v>
      </c>
      <c r="AI196" s="831">
        <f t="shared" si="440"/>
        <v>0</v>
      </c>
      <c r="AJ196" s="831">
        <f t="shared" si="440"/>
        <v>0</v>
      </c>
      <c r="AK196" s="831">
        <f t="shared" si="440"/>
        <v>0</v>
      </c>
      <c r="AL196" s="831">
        <f t="shared" si="440"/>
        <v>0</v>
      </c>
      <c r="AM196" s="831">
        <f t="shared" si="440"/>
        <v>0</v>
      </c>
      <c r="AN196" s="831">
        <f t="shared" si="440"/>
        <v>0</v>
      </c>
      <c r="AO196" s="831">
        <f t="shared" si="440"/>
        <v>0</v>
      </c>
      <c r="AP196" s="831">
        <f t="shared" si="440"/>
        <v>0</v>
      </c>
      <c r="AQ196" s="831">
        <f t="shared" si="440"/>
        <v>0</v>
      </c>
      <c r="AR196" s="831">
        <f t="shared" si="440"/>
        <v>0</v>
      </c>
      <c r="AS196" s="831">
        <f t="shared" si="440"/>
        <v>0</v>
      </c>
      <c r="AT196" s="831">
        <f t="shared" si="440"/>
        <v>0</v>
      </c>
      <c r="AU196" s="831">
        <f t="shared" si="440"/>
        <v>0</v>
      </c>
      <c r="AV196" s="831">
        <f t="shared" si="440"/>
        <v>0</v>
      </c>
      <c r="AW196" s="831">
        <f t="shared" si="440"/>
        <v>0</v>
      </c>
      <c r="AX196" s="831">
        <f t="shared" si="440"/>
        <v>0</v>
      </c>
      <c r="AY196" s="831">
        <f t="shared" si="440"/>
        <v>0</v>
      </c>
      <c r="AZ196" s="831">
        <f t="shared" si="440"/>
        <v>0</v>
      </c>
      <c r="BA196" s="831">
        <f t="shared" si="440"/>
        <v>0</v>
      </c>
      <c r="BB196" s="831">
        <f t="shared" si="440"/>
        <v>0</v>
      </c>
      <c r="BC196" s="831">
        <f t="shared" si="440"/>
        <v>0</v>
      </c>
      <c r="BD196" s="831">
        <f t="shared" si="440"/>
        <v>0</v>
      </c>
      <c r="BE196" s="831">
        <f t="shared" si="440"/>
        <v>0</v>
      </c>
      <c r="BF196" s="831">
        <f t="shared" si="440"/>
        <v>0</v>
      </c>
      <c r="BG196" s="831">
        <f t="shared" si="440"/>
        <v>0</v>
      </c>
      <c r="BH196" s="831">
        <f t="shared" si="440"/>
        <v>0</v>
      </c>
      <c r="BI196" s="831">
        <f t="shared" si="440"/>
        <v>0</v>
      </c>
      <c r="BJ196" s="831">
        <f t="shared" si="440"/>
        <v>0</v>
      </c>
      <c r="BK196" s="831">
        <f t="shared" si="440"/>
        <v>0</v>
      </c>
      <c r="BL196" s="831">
        <f t="shared" si="440"/>
        <v>0</v>
      </c>
      <c r="BM196" s="831">
        <f t="shared" si="440"/>
        <v>0</v>
      </c>
      <c r="BN196" s="831">
        <f t="shared" si="440"/>
        <v>0</v>
      </c>
      <c r="BO196" s="831">
        <f t="shared" si="440"/>
        <v>0</v>
      </c>
      <c r="BP196" s="831">
        <f t="shared" si="440"/>
        <v>0</v>
      </c>
      <c r="BQ196" s="831">
        <f t="shared" si="440"/>
        <v>0</v>
      </c>
      <c r="BR196" s="831">
        <f t="shared" si="440"/>
        <v>0</v>
      </c>
      <c r="BS196" s="831">
        <f t="shared" si="440"/>
        <v>0</v>
      </c>
      <c r="BT196" s="831">
        <f t="shared" si="440"/>
        <v>0</v>
      </c>
      <c r="BU196" s="831">
        <f t="shared" si="440"/>
        <v>0</v>
      </c>
      <c r="BV196" s="831">
        <f t="shared" si="440"/>
        <v>0</v>
      </c>
      <c r="BW196" s="831">
        <f t="shared" si="440"/>
        <v>0</v>
      </c>
      <c r="BX196" s="831">
        <f t="shared" si="440"/>
        <v>0</v>
      </c>
      <c r="BY196" s="831">
        <f t="shared" ref="BY196:EJ198" si="441">BY193</f>
        <v>0</v>
      </c>
      <c r="BZ196" s="831">
        <f t="shared" si="441"/>
        <v>0</v>
      </c>
      <c r="CA196" s="831">
        <f t="shared" si="441"/>
        <v>0</v>
      </c>
      <c r="CB196" s="831">
        <f t="shared" si="441"/>
        <v>0</v>
      </c>
      <c r="CC196" s="831">
        <f t="shared" si="441"/>
        <v>0</v>
      </c>
      <c r="CD196" s="831">
        <f t="shared" si="441"/>
        <v>0</v>
      </c>
      <c r="CE196" s="831">
        <f t="shared" si="441"/>
        <v>0</v>
      </c>
      <c r="CF196" s="831">
        <f t="shared" si="441"/>
        <v>0</v>
      </c>
      <c r="CG196" s="831">
        <f t="shared" si="441"/>
        <v>0</v>
      </c>
      <c r="CH196" s="831">
        <f t="shared" si="441"/>
        <v>0</v>
      </c>
      <c r="CI196" s="831">
        <f t="shared" si="441"/>
        <v>0</v>
      </c>
      <c r="CJ196" s="831">
        <f t="shared" si="441"/>
        <v>0</v>
      </c>
      <c r="CK196" s="831">
        <f t="shared" si="441"/>
        <v>0</v>
      </c>
      <c r="CL196" s="831">
        <f t="shared" si="441"/>
        <v>0</v>
      </c>
      <c r="CM196" s="831">
        <f t="shared" si="441"/>
        <v>0</v>
      </c>
      <c r="CN196" s="831">
        <f t="shared" si="441"/>
        <v>0</v>
      </c>
      <c r="CO196" s="831">
        <f t="shared" si="441"/>
        <v>0</v>
      </c>
      <c r="CP196" s="831">
        <f t="shared" si="441"/>
        <v>0</v>
      </c>
      <c r="CQ196" s="831">
        <f t="shared" si="441"/>
        <v>0</v>
      </c>
      <c r="CR196" s="831">
        <f t="shared" si="441"/>
        <v>0</v>
      </c>
      <c r="CS196" s="831">
        <f t="shared" si="441"/>
        <v>0</v>
      </c>
      <c r="CT196" s="831">
        <f t="shared" si="441"/>
        <v>0</v>
      </c>
      <c r="CU196" s="831">
        <f t="shared" si="441"/>
        <v>0</v>
      </c>
      <c r="CV196" s="831">
        <f t="shared" si="441"/>
        <v>0</v>
      </c>
      <c r="CW196" s="831">
        <f t="shared" si="441"/>
        <v>0</v>
      </c>
      <c r="CX196" s="831">
        <f t="shared" si="441"/>
        <v>0</v>
      </c>
      <c r="CY196" s="831">
        <f t="shared" si="441"/>
        <v>0</v>
      </c>
      <c r="CZ196" s="831">
        <f t="shared" si="441"/>
        <v>0</v>
      </c>
      <c r="DA196" s="831">
        <f t="shared" si="441"/>
        <v>0</v>
      </c>
      <c r="DB196" s="831">
        <f t="shared" si="441"/>
        <v>0</v>
      </c>
      <c r="DC196" s="831">
        <f t="shared" si="441"/>
        <v>0</v>
      </c>
      <c r="DD196" s="831">
        <f t="shared" si="441"/>
        <v>0</v>
      </c>
      <c r="DE196" s="831">
        <f t="shared" si="441"/>
        <v>0</v>
      </c>
      <c r="DF196" s="831">
        <f t="shared" si="441"/>
        <v>0</v>
      </c>
      <c r="DG196" s="831">
        <f t="shared" si="441"/>
        <v>0</v>
      </c>
      <c r="DH196" s="831">
        <f t="shared" si="441"/>
        <v>0</v>
      </c>
      <c r="DI196" s="831">
        <f t="shared" si="441"/>
        <v>0</v>
      </c>
      <c r="DJ196" s="831">
        <f t="shared" si="441"/>
        <v>0</v>
      </c>
      <c r="DK196" s="831">
        <f t="shared" si="441"/>
        <v>0</v>
      </c>
      <c r="DL196" s="831">
        <f t="shared" si="441"/>
        <v>0</v>
      </c>
      <c r="DM196" s="831">
        <f t="shared" si="441"/>
        <v>0</v>
      </c>
      <c r="DN196" s="831">
        <f t="shared" si="441"/>
        <v>0</v>
      </c>
      <c r="DO196" s="831">
        <f t="shared" si="441"/>
        <v>0</v>
      </c>
      <c r="DP196" s="831">
        <f t="shared" si="441"/>
        <v>0</v>
      </c>
      <c r="DQ196" s="831">
        <f t="shared" si="441"/>
        <v>0</v>
      </c>
      <c r="DR196" s="831">
        <f t="shared" si="441"/>
        <v>0</v>
      </c>
      <c r="DS196" s="831">
        <f t="shared" si="441"/>
        <v>0</v>
      </c>
      <c r="DT196" s="831">
        <f t="shared" si="441"/>
        <v>0</v>
      </c>
      <c r="DU196" s="831">
        <f t="shared" si="441"/>
        <v>0</v>
      </c>
      <c r="DV196" s="831">
        <f t="shared" si="441"/>
        <v>0</v>
      </c>
      <c r="DW196" s="831">
        <f t="shared" si="441"/>
        <v>0</v>
      </c>
      <c r="DX196" s="831">
        <f t="shared" si="441"/>
        <v>0</v>
      </c>
      <c r="DY196" s="831">
        <f t="shared" si="441"/>
        <v>0</v>
      </c>
      <c r="DZ196" s="831">
        <f t="shared" si="441"/>
        <v>0</v>
      </c>
      <c r="EA196" s="831">
        <f t="shared" si="441"/>
        <v>0</v>
      </c>
      <c r="EB196" s="831">
        <f t="shared" si="441"/>
        <v>0</v>
      </c>
      <c r="EC196" s="831">
        <f t="shared" si="441"/>
        <v>0</v>
      </c>
      <c r="ED196" s="831">
        <f t="shared" si="441"/>
        <v>0</v>
      </c>
      <c r="EE196" s="831">
        <f t="shared" si="441"/>
        <v>0</v>
      </c>
      <c r="EF196" s="831">
        <f t="shared" si="441"/>
        <v>0</v>
      </c>
      <c r="EG196" s="831">
        <f t="shared" si="441"/>
        <v>0</v>
      </c>
      <c r="EH196" s="831">
        <f t="shared" si="441"/>
        <v>0</v>
      </c>
      <c r="EI196" s="831">
        <f t="shared" si="441"/>
        <v>0</v>
      </c>
      <c r="EJ196" s="831">
        <f t="shared" si="441"/>
        <v>0</v>
      </c>
      <c r="EK196" s="831">
        <f t="shared" ref="EK196:GV198" si="442">EK193</f>
        <v>0</v>
      </c>
      <c r="EL196" s="831">
        <f t="shared" si="442"/>
        <v>0</v>
      </c>
      <c r="EM196" s="831">
        <f t="shared" si="442"/>
        <v>0</v>
      </c>
      <c r="EN196" s="831">
        <f t="shared" si="442"/>
        <v>0</v>
      </c>
      <c r="EO196" s="831">
        <f t="shared" si="442"/>
        <v>0</v>
      </c>
      <c r="EP196" s="831">
        <f t="shared" si="442"/>
        <v>0</v>
      </c>
      <c r="EQ196" s="831">
        <f t="shared" si="442"/>
        <v>0</v>
      </c>
      <c r="ER196" s="831">
        <f t="shared" si="442"/>
        <v>0</v>
      </c>
      <c r="ES196" s="831">
        <f t="shared" si="442"/>
        <v>0</v>
      </c>
      <c r="ET196" s="831">
        <f t="shared" si="442"/>
        <v>0</v>
      </c>
      <c r="EU196" s="831">
        <f t="shared" si="442"/>
        <v>0</v>
      </c>
      <c r="EV196" s="831">
        <f t="shared" si="442"/>
        <v>0</v>
      </c>
      <c r="EW196" s="831">
        <f t="shared" si="442"/>
        <v>0</v>
      </c>
      <c r="EX196" s="831">
        <f t="shared" si="442"/>
        <v>0</v>
      </c>
      <c r="EY196" s="831">
        <f t="shared" si="442"/>
        <v>0</v>
      </c>
      <c r="EZ196" s="831">
        <f t="shared" si="442"/>
        <v>0</v>
      </c>
      <c r="FA196" s="831">
        <f t="shared" si="442"/>
        <v>0</v>
      </c>
      <c r="FB196" s="831">
        <f t="shared" si="442"/>
        <v>0</v>
      </c>
      <c r="FC196" s="831">
        <f t="shared" si="442"/>
        <v>0</v>
      </c>
      <c r="FD196" s="831">
        <f t="shared" si="442"/>
        <v>0</v>
      </c>
      <c r="FE196" s="831">
        <f t="shared" si="442"/>
        <v>0</v>
      </c>
      <c r="FF196" s="831">
        <f t="shared" si="442"/>
        <v>0</v>
      </c>
      <c r="FG196" s="831">
        <f t="shared" si="442"/>
        <v>0</v>
      </c>
      <c r="FH196" s="831">
        <f t="shared" si="442"/>
        <v>0</v>
      </c>
      <c r="FI196" s="831">
        <f t="shared" si="442"/>
        <v>0</v>
      </c>
      <c r="FJ196" s="831">
        <f t="shared" si="442"/>
        <v>0</v>
      </c>
      <c r="FK196" s="831">
        <f t="shared" si="442"/>
        <v>0</v>
      </c>
      <c r="FL196" s="831">
        <f t="shared" si="442"/>
        <v>0</v>
      </c>
      <c r="FM196" s="831">
        <f t="shared" si="442"/>
        <v>0</v>
      </c>
      <c r="FN196" s="831">
        <f t="shared" si="442"/>
        <v>0</v>
      </c>
      <c r="FO196" s="831">
        <f t="shared" si="442"/>
        <v>0</v>
      </c>
      <c r="FP196" s="831">
        <f t="shared" si="442"/>
        <v>0</v>
      </c>
      <c r="FQ196" s="831">
        <f t="shared" si="442"/>
        <v>0</v>
      </c>
      <c r="FR196" s="831">
        <f t="shared" si="442"/>
        <v>0</v>
      </c>
      <c r="FS196" s="831">
        <f t="shared" si="442"/>
        <v>0</v>
      </c>
      <c r="FT196" s="831">
        <f t="shared" si="442"/>
        <v>0</v>
      </c>
      <c r="FU196" s="831">
        <f t="shared" si="442"/>
        <v>0</v>
      </c>
      <c r="FV196" s="831">
        <f t="shared" si="442"/>
        <v>0</v>
      </c>
      <c r="FW196" s="831">
        <f t="shared" si="442"/>
        <v>0</v>
      </c>
      <c r="FX196" s="831">
        <f t="shared" si="442"/>
        <v>0</v>
      </c>
      <c r="FY196" s="831">
        <f t="shared" si="442"/>
        <v>0</v>
      </c>
      <c r="FZ196" s="831">
        <f t="shared" si="442"/>
        <v>0</v>
      </c>
      <c r="GA196" s="831">
        <f t="shared" si="442"/>
        <v>0</v>
      </c>
      <c r="GB196" s="831">
        <f t="shared" si="442"/>
        <v>0</v>
      </c>
      <c r="GC196" s="831">
        <f t="shared" si="442"/>
        <v>0</v>
      </c>
      <c r="GD196" s="831">
        <f t="shared" si="442"/>
        <v>0</v>
      </c>
      <c r="GE196" s="831">
        <f t="shared" si="442"/>
        <v>0</v>
      </c>
      <c r="GF196" s="831">
        <f t="shared" si="442"/>
        <v>0</v>
      </c>
      <c r="GG196" s="831">
        <f t="shared" si="442"/>
        <v>0</v>
      </c>
      <c r="GH196" s="831">
        <f t="shared" si="442"/>
        <v>0</v>
      </c>
      <c r="GI196" s="831">
        <f t="shared" si="442"/>
        <v>0</v>
      </c>
      <c r="GJ196" s="831">
        <f t="shared" si="442"/>
        <v>0</v>
      </c>
      <c r="GK196" s="831">
        <f t="shared" si="442"/>
        <v>0</v>
      </c>
      <c r="GL196" s="831">
        <f t="shared" si="442"/>
        <v>0</v>
      </c>
      <c r="GM196" s="831">
        <f t="shared" si="442"/>
        <v>0</v>
      </c>
      <c r="GN196" s="831">
        <f t="shared" si="442"/>
        <v>0</v>
      </c>
      <c r="GO196" s="831">
        <f t="shared" si="442"/>
        <v>0</v>
      </c>
      <c r="GP196" s="831">
        <f t="shared" si="442"/>
        <v>0</v>
      </c>
      <c r="GQ196" s="831">
        <f t="shared" si="442"/>
        <v>0</v>
      </c>
      <c r="GR196" s="831">
        <f t="shared" si="442"/>
        <v>0</v>
      </c>
      <c r="GS196" s="831">
        <f t="shared" si="442"/>
        <v>0</v>
      </c>
      <c r="GT196" s="831">
        <f t="shared" si="442"/>
        <v>0</v>
      </c>
      <c r="GU196" s="831">
        <f t="shared" si="442"/>
        <v>0</v>
      </c>
      <c r="GV196" s="831">
        <f t="shared" si="442"/>
        <v>0</v>
      </c>
      <c r="GW196" s="831">
        <f t="shared" ref="GW196:JH198" si="443">GW193</f>
        <v>0</v>
      </c>
      <c r="GX196" s="831">
        <f t="shared" si="443"/>
        <v>0</v>
      </c>
      <c r="GY196" s="831">
        <f t="shared" si="443"/>
        <v>0</v>
      </c>
      <c r="GZ196" s="831">
        <f t="shared" si="443"/>
        <v>0</v>
      </c>
      <c r="HA196" s="831">
        <f t="shared" si="443"/>
        <v>0</v>
      </c>
      <c r="HB196" s="831">
        <f t="shared" si="443"/>
        <v>0</v>
      </c>
      <c r="HC196" s="831">
        <f t="shared" si="443"/>
        <v>0</v>
      </c>
      <c r="HD196" s="831">
        <f t="shared" si="443"/>
        <v>0</v>
      </c>
      <c r="HE196" s="831">
        <f t="shared" si="443"/>
        <v>0</v>
      </c>
      <c r="HF196" s="831">
        <f t="shared" si="443"/>
        <v>0</v>
      </c>
      <c r="HG196" s="831">
        <f t="shared" si="443"/>
        <v>0</v>
      </c>
      <c r="HH196" s="831">
        <f t="shared" si="443"/>
        <v>0</v>
      </c>
      <c r="HI196" s="831">
        <f t="shared" si="443"/>
        <v>0</v>
      </c>
      <c r="HJ196" s="831">
        <f t="shared" si="443"/>
        <v>0</v>
      </c>
      <c r="HK196" s="831">
        <f t="shared" si="443"/>
        <v>0</v>
      </c>
      <c r="HL196" s="831">
        <f t="shared" si="443"/>
        <v>0</v>
      </c>
      <c r="HM196" s="831">
        <f t="shared" si="443"/>
        <v>0</v>
      </c>
      <c r="HN196" s="831">
        <f t="shared" si="443"/>
        <v>0</v>
      </c>
      <c r="HO196" s="831">
        <f t="shared" si="443"/>
        <v>0</v>
      </c>
      <c r="HP196" s="831">
        <f t="shared" si="443"/>
        <v>0</v>
      </c>
      <c r="HQ196" s="831">
        <f t="shared" si="443"/>
        <v>0</v>
      </c>
      <c r="HR196" s="831">
        <f t="shared" si="443"/>
        <v>0</v>
      </c>
      <c r="HS196" s="831">
        <f t="shared" si="443"/>
        <v>0</v>
      </c>
      <c r="HT196" s="831">
        <f t="shared" si="443"/>
        <v>0</v>
      </c>
      <c r="HU196" s="831">
        <f t="shared" si="443"/>
        <v>0</v>
      </c>
      <c r="HV196" s="831">
        <f t="shared" si="443"/>
        <v>0</v>
      </c>
      <c r="HW196" s="831">
        <f t="shared" si="443"/>
        <v>0</v>
      </c>
      <c r="HX196" s="831">
        <f t="shared" si="443"/>
        <v>0</v>
      </c>
      <c r="HY196" s="831">
        <f t="shared" si="443"/>
        <v>0</v>
      </c>
      <c r="HZ196" s="831">
        <f t="shared" si="443"/>
        <v>0</v>
      </c>
      <c r="IA196" s="831">
        <f t="shared" si="443"/>
        <v>0</v>
      </c>
      <c r="IB196" s="831">
        <f t="shared" si="443"/>
        <v>0</v>
      </c>
      <c r="IC196" s="831">
        <f t="shared" si="443"/>
        <v>0</v>
      </c>
      <c r="ID196" s="831">
        <f t="shared" si="443"/>
        <v>0</v>
      </c>
      <c r="IE196" s="831">
        <f t="shared" si="443"/>
        <v>0</v>
      </c>
      <c r="IF196" s="831">
        <f t="shared" si="443"/>
        <v>0</v>
      </c>
      <c r="IG196" s="831">
        <f t="shared" si="443"/>
        <v>0</v>
      </c>
      <c r="IH196" s="831">
        <f t="shared" si="443"/>
        <v>0</v>
      </c>
      <c r="II196" s="831">
        <f t="shared" si="443"/>
        <v>0</v>
      </c>
      <c r="IJ196" s="831">
        <f t="shared" si="443"/>
        <v>0</v>
      </c>
      <c r="IK196" s="831">
        <f t="shared" si="443"/>
        <v>0</v>
      </c>
      <c r="IL196" s="831">
        <f t="shared" si="443"/>
        <v>0</v>
      </c>
      <c r="IM196" s="831">
        <f t="shared" si="443"/>
        <v>0</v>
      </c>
      <c r="IN196" s="831">
        <f t="shared" si="443"/>
        <v>0</v>
      </c>
      <c r="IO196" s="831">
        <f t="shared" si="443"/>
        <v>0</v>
      </c>
      <c r="IP196" s="831">
        <f t="shared" si="443"/>
        <v>0</v>
      </c>
      <c r="IQ196" s="831">
        <f t="shared" si="443"/>
        <v>0</v>
      </c>
      <c r="IR196" s="831">
        <f t="shared" si="443"/>
        <v>0</v>
      </c>
      <c r="IS196" s="831">
        <f t="shared" si="443"/>
        <v>0</v>
      </c>
      <c r="IT196" s="831">
        <f t="shared" si="443"/>
        <v>0</v>
      </c>
      <c r="IU196" s="831">
        <f t="shared" si="443"/>
        <v>0</v>
      </c>
      <c r="IV196" s="831">
        <f t="shared" si="443"/>
        <v>0</v>
      </c>
      <c r="IW196" s="831">
        <f t="shared" si="443"/>
        <v>0</v>
      </c>
      <c r="IX196" s="831">
        <f t="shared" si="443"/>
        <v>0</v>
      </c>
      <c r="IY196" s="831">
        <f t="shared" si="443"/>
        <v>0</v>
      </c>
      <c r="IZ196" s="831">
        <f t="shared" si="443"/>
        <v>0</v>
      </c>
      <c r="JA196" s="831">
        <f t="shared" si="443"/>
        <v>0</v>
      </c>
      <c r="JB196" s="831">
        <f t="shared" si="443"/>
        <v>0</v>
      </c>
      <c r="JC196" s="831">
        <f t="shared" si="443"/>
        <v>0</v>
      </c>
      <c r="JD196" s="831">
        <f t="shared" si="443"/>
        <v>0</v>
      </c>
      <c r="JE196" s="831">
        <f t="shared" si="443"/>
        <v>0</v>
      </c>
      <c r="JF196" s="831">
        <f t="shared" si="443"/>
        <v>0</v>
      </c>
      <c r="JG196" s="831">
        <f t="shared" si="443"/>
        <v>0</v>
      </c>
      <c r="JH196" s="831">
        <f t="shared" si="443"/>
        <v>0</v>
      </c>
      <c r="JI196" s="831">
        <f t="shared" ref="JI196:LT198" si="444">JI193</f>
        <v>0</v>
      </c>
      <c r="JJ196" s="831">
        <f t="shared" si="444"/>
        <v>0</v>
      </c>
      <c r="JK196" s="831">
        <f t="shared" si="444"/>
        <v>0</v>
      </c>
      <c r="JL196" s="831">
        <f t="shared" si="444"/>
        <v>0</v>
      </c>
      <c r="JM196" s="831">
        <f t="shared" si="444"/>
        <v>0</v>
      </c>
      <c r="JN196" s="831">
        <f t="shared" si="444"/>
        <v>0</v>
      </c>
      <c r="JO196" s="831">
        <f t="shared" si="444"/>
        <v>0</v>
      </c>
      <c r="JP196" s="831">
        <f t="shared" si="444"/>
        <v>0</v>
      </c>
      <c r="JQ196" s="831">
        <f t="shared" si="444"/>
        <v>0</v>
      </c>
      <c r="JR196" s="831">
        <f t="shared" si="444"/>
        <v>0</v>
      </c>
      <c r="JS196" s="831">
        <f t="shared" si="444"/>
        <v>0</v>
      </c>
      <c r="JT196" s="831">
        <f t="shared" si="444"/>
        <v>0</v>
      </c>
      <c r="JU196" s="831">
        <f t="shared" si="444"/>
        <v>0</v>
      </c>
      <c r="JV196" s="831">
        <f t="shared" si="444"/>
        <v>0</v>
      </c>
      <c r="JW196" s="831">
        <f t="shared" si="444"/>
        <v>0</v>
      </c>
      <c r="JX196" s="831">
        <f t="shared" si="444"/>
        <v>0</v>
      </c>
      <c r="JY196" s="831">
        <f t="shared" si="444"/>
        <v>0</v>
      </c>
      <c r="JZ196" s="831">
        <f t="shared" si="444"/>
        <v>0</v>
      </c>
      <c r="KA196" s="831">
        <f t="shared" si="444"/>
        <v>0</v>
      </c>
      <c r="KB196" s="831">
        <f t="shared" si="444"/>
        <v>0</v>
      </c>
      <c r="KC196" s="831">
        <f t="shared" si="444"/>
        <v>0</v>
      </c>
      <c r="KD196" s="831">
        <f t="shared" si="444"/>
        <v>0</v>
      </c>
      <c r="KE196" s="831">
        <f t="shared" si="444"/>
        <v>0</v>
      </c>
      <c r="KF196" s="831">
        <f t="shared" si="444"/>
        <v>0</v>
      </c>
      <c r="KG196" s="831">
        <f t="shared" si="444"/>
        <v>0</v>
      </c>
      <c r="KH196" s="831">
        <f t="shared" si="444"/>
        <v>0</v>
      </c>
      <c r="KI196" s="831">
        <f t="shared" si="444"/>
        <v>0</v>
      </c>
      <c r="KJ196" s="831">
        <f t="shared" si="444"/>
        <v>0</v>
      </c>
      <c r="KK196" s="831">
        <f t="shared" si="444"/>
        <v>0</v>
      </c>
      <c r="KL196" s="831">
        <f t="shared" si="444"/>
        <v>0</v>
      </c>
      <c r="KM196" s="831">
        <f t="shared" si="444"/>
        <v>0</v>
      </c>
      <c r="KN196" s="831">
        <f t="shared" si="444"/>
        <v>0</v>
      </c>
      <c r="KO196" s="831">
        <f t="shared" si="444"/>
        <v>0</v>
      </c>
      <c r="KP196" s="831">
        <f t="shared" si="444"/>
        <v>0</v>
      </c>
      <c r="KQ196" s="831">
        <f t="shared" si="444"/>
        <v>0</v>
      </c>
      <c r="KR196" s="831">
        <f t="shared" si="444"/>
        <v>0</v>
      </c>
      <c r="KS196" s="831">
        <f t="shared" si="444"/>
        <v>0</v>
      </c>
      <c r="KT196" s="831">
        <f t="shared" si="444"/>
        <v>0</v>
      </c>
      <c r="KU196" s="831">
        <f t="shared" si="444"/>
        <v>0</v>
      </c>
      <c r="KV196" s="831">
        <f t="shared" si="444"/>
        <v>0</v>
      </c>
      <c r="KW196" s="831">
        <f t="shared" si="444"/>
        <v>0</v>
      </c>
      <c r="KX196" s="831">
        <f t="shared" si="444"/>
        <v>0</v>
      </c>
      <c r="KY196" s="831">
        <f t="shared" si="444"/>
        <v>0</v>
      </c>
      <c r="KZ196" s="831">
        <f t="shared" si="444"/>
        <v>0</v>
      </c>
      <c r="LA196" s="831">
        <f t="shared" si="444"/>
        <v>0</v>
      </c>
      <c r="LB196" s="831">
        <f t="shared" si="444"/>
        <v>0</v>
      </c>
      <c r="LC196" s="831">
        <f t="shared" si="444"/>
        <v>0</v>
      </c>
      <c r="LD196" s="831">
        <f t="shared" si="444"/>
        <v>0</v>
      </c>
      <c r="LE196" s="831">
        <f t="shared" si="444"/>
        <v>0</v>
      </c>
      <c r="LF196" s="831">
        <f t="shared" si="444"/>
        <v>0</v>
      </c>
      <c r="LG196" s="831">
        <f t="shared" si="444"/>
        <v>0</v>
      </c>
      <c r="LH196" s="831">
        <f t="shared" si="444"/>
        <v>0</v>
      </c>
      <c r="LI196" s="831">
        <f t="shared" si="444"/>
        <v>0</v>
      </c>
      <c r="LJ196" s="831">
        <f t="shared" si="444"/>
        <v>0</v>
      </c>
      <c r="LK196" s="831">
        <f t="shared" si="444"/>
        <v>0</v>
      </c>
      <c r="LL196" s="831">
        <f t="shared" si="444"/>
        <v>0</v>
      </c>
      <c r="LM196" s="831">
        <f t="shared" si="444"/>
        <v>0</v>
      </c>
      <c r="LN196" s="831">
        <f t="shared" si="444"/>
        <v>0</v>
      </c>
      <c r="LO196" s="831">
        <f t="shared" si="444"/>
        <v>0</v>
      </c>
      <c r="LP196" s="831">
        <f t="shared" si="444"/>
        <v>0</v>
      </c>
      <c r="LQ196" s="831">
        <f t="shared" si="444"/>
        <v>0</v>
      </c>
      <c r="LR196" s="831">
        <f t="shared" si="444"/>
        <v>0</v>
      </c>
      <c r="LS196" s="831">
        <f t="shared" si="444"/>
        <v>0</v>
      </c>
      <c r="LT196" s="831">
        <f t="shared" si="444"/>
        <v>0</v>
      </c>
      <c r="LU196" s="831">
        <f t="shared" ref="LU196:OF198" si="445">LU193</f>
        <v>0</v>
      </c>
      <c r="LV196" s="831">
        <f t="shared" si="445"/>
        <v>0</v>
      </c>
      <c r="LW196" s="831">
        <f t="shared" si="445"/>
        <v>0</v>
      </c>
      <c r="LX196" s="831">
        <f t="shared" si="445"/>
        <v>0</v>
      </c>
      <c r="LY196" s="831">
        <f t="shared" si="445"/>
        <v>0</v>
      </c>
      <c r="LZ196" s="831">
        <f t="shared" si="445"/>
        <v>0</v>
      </c>
      <c r="MA196" s="831">
        <f t="shared" si="445"/>
        <v>0</v>
      </c>
      <c r="MB196" s="831">
        <f t="shared" si="445"/>
        <v>0</v>
      </c>
      <c r="MC196" s="831">
        <f t="shared" si="445"/>
        <v>0</v>
      </c>
      <c r="MD196" s="831">
        <f t="shared" si="445"/>
        <v>0</v>
      </c>
      <c r="ME196" s="831">
        <f t="shared" si="445"/>
        <v>0</v>
      </c>
      <c r="MF196" s="831">
        <f t="shared" si="445"/>
        <v>0</v>
      </c>
      <c r="MG196" s="831">
        <f t="shared" si="445"/>
        <v>0</v>
      </c>
      <c r="MH196" s="831">
        <f t="shared" si="445"/>
        <v>0</v>
      </c>
      <c r="MI196" s="831">
        <f t="shared" si="445"/>
        <v>0</v>
      </c>
      <c r="MJ196" s="831">
        <f t="shared" si="445"/>
        <v>0</v>
      </c>
      <c r="MK196" s="831">
        <f t="shared" si="445"/>
        <v>0</v>
      </c>
      <c r="ML196" s="831">
        <f t="shared" si="445"/>
        <v>0</v>
      </c>
      <c r="MM196" s="831">
        <f t="shared" si="445"/>
        <v>0</v>
      </c>
      <c r="MN196" s="831">
        <f t="shared" si="445"/>
        <v>0</v>
      </c>
      <c r="MO196" s="831">
        <f t="shared" si="445"/>
        <v>0</v>
      </c>
      <c r="MP196" s="831">
        <f t="shared" si="445"/>
        <v>0</v>
      </c>
      <c r="MQ196" s="831">
        <f t="shared" si="445"/>
        <v>0</v>
      </c>
      <c r="MR196" s="831">
        <f t="shared" si="445"/>
        <v>0</v>
      </c>
      <c r="MS196" s="831">
        <f t="shared" si="445"/>
        <v>0</v>
      </c>
      <c r="MT196" s="831">
        <f t="shared" si="445"/>
        <v>0</v>
      </c>
      <c r="MU196" s="831">
        <f t="shared" si="445"/>
        <v>0</v>
      </c>
      <c r="MV196" s="831">
        <f t="shared" si="445"/>
        <v>0</v>
      </c>
      <c r="MW196" s="831">
        <f t="shared" si="445"/>
        <v>0</v>
      </c>
      <c r="MX196" s="831">
        <f t="shared" si="445"/>
        <v>0</v>
      </c>
      <c r="MY196" s="831">
        <f t="shared" si="445"/>
        <v>0</v>
      </c>
      <c r="MZ196" s="831">
        <f t="shared" si="445"/>
        <v>0</v>
      </c>
      <c r="NA196" s="831">
        <f t="shared" si="445"/>
        <v>0</v>
      </c>
      <c r="NB196" s="831">
        <f t="shared" si="445"/>
        <v>0</v>
      </c>
      <c r="NC196" s="831">
        <f t="shared" si="445"/>
        <v>0</v>
      </c>
      <c r="ND196" s="831">
        <f t="shared" si="445"/>
        <v>0</v>
      </c>
      <c r="NE196" s="831">
        <f t="shared" si="445"/>
        <v>0</v>
      </c>
      <c r="NF196" s="831">
        <f t="shared" si="445"/>
        <v>0</v>
      </c>
      <c r="NG196" s="831">
        <f t="shared" si="445"/>
        <v>0</v>
      </c>
      <c r="NH196" s="831">
        <f t="shared" si="445"/>
        <v>0</v>
      </c>
      <c r="NI196" s="831">
        <f t="shared" si="445"/>
        <v>0</v>
      </c>
      <c r="NJ196" s="831">
        <f t="shared" si="445"/>
        <v>0</v>
      </c>
      <c r="NK196" s="831">
        <f t="shared" si="445"/>
        <v>0</v>
      </c>
      <c r="NL196" s="831">
        <f t="shared" si="445"/>
        <v>0</v>
      </c>
      <c r="NM196" s="831">
        <f t="shared" si="445"/>
        <v>0</v>
      </c>
      <c r="NN196" s="831">
        <f t="shared" si="445"/>
        <v>0</v>
      </c>
      <c r="NO196" s="831">
        <f t="shared" si="445"/>
        <v>0</v>
      </c>
      <c r="NP196" s="831">
        <f t="shared" si="445"/>
        <v>0</v>
      </c>
      <c r="NQ196" s="831">
        <f t="shared" si="445"/>
        <v>0</v>
      </c>
      <c r="NR196" s="831">
        <f t="shared" si="445"/>
        <v>0</v>
      </c>
      <c r="NS196" s="831">
        <f t="shared" si="445"/>
        <v>0</v>
      </c>
      <c r="NT196" s="831">
        <f t="shared" si="445"/>
        <v>0</v>
      </c>
      <c r="NU196" s="831">
        <f t="shared" si="445"/>
        <v>0</v>
      </c>
      <c r="NV196" s="831">
        <f t="shared" si="445"/>
        <v>0</v>
      </c>
      <c r="NW196" s="831">
        <f t="shared" si="445"/>
        <v>0</v>
      </c>
      <c r="NX196" s="831">
        <f t="shared" si="445"/>
        <v>0</v>
      </c>
      <c r="NY196" s="831">
        <f t="shared" si="445"/>
        <v>0</v>
      </c>
      <c r="NZ196" s="831">
        <f t="shared" si="445"/>
        <v>0</v>
      </c>
      <c r="OA196" s="831">
        <f t="shared" si="445"/>
        <v>0</v>
      </c>
      <c r="OB196" s="831">
        <f t="shared" si="445"/>
        <v>0</v>
      </c>
      <c r="OC196" s="831">
        <f t="shared" si="445"/>
        <v>0</v>
      </c>
      <c r="OD196" s="831">
        <f t="shared" si="445"/>
        <v>0</v>
      </c>
      <c r="OE196" s="831">
        <f t="shared" si="445"/>
        <v>0</v>
      </c>
      <c r="OF196" s="831">
        <f t="shared" si="445"/>
        <v>0</v>
      </c>
      <c r="OG196" s="831">
        <f t="shared" ref="OG196:QR198" si="446">OG193</f>
        <v>0</v>
      </c>
      <c r="OH196" s="831">
        <f t="shared" si="446"/>
        <v>0</v>
      </c>
      <c r="OI196" s="831">
        <f t="shared" si="446"/>
        <v>0</v>
      </c>
      <c r="OJ196" s="831">
        <f t="shared" si="446"/>
        <v>0</v>
      </c>
      <c r="OK196" s="831">
        <f t="shared" si="446"/>
        <v>0</v>
      </c>
      <c r="OL196" s="831">
        <f t="shared" si="446"/>
        <v>0</v>
      </c>
      <c r="OM196" s="831">
        <f t="shared" si="446"/>
        <v>0</v>
      </c>
      <c r="ON196" s="831">
        <f t="shared" si="446"/>
        <v>0</v>
      </c>
      <c r="OO196" s="831">
        <f t="shared" si="446"/>
        <v>0</v>
      </c>
      <c r="OP196" s="831">
        <f t="shared" si="446"/>
        <v>0</v>
      </c>
      <c r="OQ196" s="831">
        <f t="shared" si="446"/>
        <v>0</v>
      </c>
      <c r="OR196" s="831">
        <f t="shared" si="446"/>
        <v>0</v>
      </c>
      <c r="OS196" s="831">
        <f t="shared" si="446"/>
        <v>0</v>
      </c>
      <c r="OT196" s="831">
        <f t="shared" si="446"/>
        <v>0</v>
      </c>
      <c r="OU196" s="831">
        <f t="shared" si="446"/>
        <v>0</v>
      </c>
      <c r="OV196" s="831">
        <f t="shared" si="446"/>
        <v>0</v>
      </c>
      <c r="OW196" s="831">
        <f t="shared" si="446"/>
        <v>0</v>
      </c>
      <c r="OX196" s="831">
        <f t="shared" si="446"/>
        <v>0</v>
      </c>
      <c r="OY196" s="831">
        <f t="shared" si="446"/>
        <v>0</v>
      </c>
      <c r="OZ196" s="831">
        <f t="shared" si="446"/>
        <v>0</v>
      </c>
      <c r="PA196" s="831">
        <f t="shared" si="446"/>
        <v>0</v>
      </c>
      <c r="PB196" s="831">
        <f t="shared" si="446"/>
        <v>0</v>
      </c>
      <c r="PC196" s="831">
        <f t="shared" si="446"/>
        <v>0</v>
      </c>
      <c r="PD196" s="831">
        <f t="shared" si="446"/>
        <v>0</v>
      </c>
      <c r="PE196" s="831">
        <f t="shared" si="446"/>
        <v>0</v>
      </c>
      <c r="PF196" s="831">
        <f t="shared" si="446"/>
        <v>0</v>
      </c>
      <c r="PG196" s="831">
        <f t="shared" si="446"/>
        <v>0</v>
      </c>
      <c r="PH196" s="831">
        <f t="shared" si="446"/>
        <v>0</v>
      </c>
      <c r="PI196" s="831">
        <f t="shared" si="446"/>
        <v>0</v>
      </c>
      <c r="PJ196" s="831">
        <f t="shared" si="446"/>
        <v>0</v>
      </c>
      <c r="PK196" s="831">
        <f t="shared" si="446"/>
        <v>0</v>
      </c>
      <c r="PL196" s="831">
        <f t="shared" si="446"/>
        <v>0</v>
      </c>
      <c r="PM196" s="831">
        <f t="shared" si="446"/>
        <v>0</v>
      </c>
      <c r="PN196" s="831">
        <f t="shared" si="446"/>
        <v>0</v>
      </c>
      <c r="PO196" s="831">
        <f t="shared" si="446"/>
        <v>0</v>
      </c>
      <c r="PP196" s="831">
        <f t="shared" si="446"/>
        <v>0</v>
      </c>
      <c r="PQ196" s="831">
        <f t="shared" si="446"/>
        <v>0</v>
      </c>
      <c r="PR196" s="831">
        <f t="shared" si="446"/>
        <v>0</v>
      </c>
      <c r="PS196" s="831">
        <f t="shared" si="446"/>
        <v>0</v>
      </c>
      <c r="PT196" s="831">
        <f t="shared" si="446"/>
        <v>0</v>
      </c>
      <c r="PU196" s="831">
        <f t="shared" si="446"/>
        <v>0</v>
      </c>
      <c r="PV196" s="831">
        <f t="shared" si="446"/>
        <v>0</v>
      </c>
      <c r="PW196" s="831">
        <f t="shared" si="446"/>
        <v>0</v>
      </c>
      <c r="PX196" s="831">
        <f t="shared" si="446"/>
        <v>0</v>
      </c>
      <c r="PY196" s="831">
        <f t="shared" si="446"/>
        <v>0</v>
      </c>
      <c r="PZ196" s="831">
        <f t="shared" si="446"/>
        <v>0</v>
      </c>
      <c r="QA196" s="831">
        <f t="shared" si="446"/>
        <v>0</v>
      </c>
      <c r="QB196" s="831">
        <f t="shared" si="446"/>
        <v>0</v>
      </c>
      <c r="QC196" s="831">
        <f t="shared" si="446"/>
        <v>0</v>
      </c>
      <c r="QD196" s="831">
        <f t="shared" si="446"/>
        <v>0</v>
      </c>
      <c r="QE196" s="831">
        <f t="shared" si="446"/>
        <v>0</v>
      </c>
      <c r="QF196" s="831">
        <f t="shared" si="446"/>
        <v>0</v>
      </c>
      <c r="QG196" s="831">
        <f t="shared" si="446"/>
        <v>0</v>
      </c>
      <c r="QH196" s="831">
        <f t="shared" si="446"/>
        <v>0</v>
      </c>
      <c r="QI196" s="831">
        <f t="shared" si="446"/>
        <v>0</v>
      </c>
      <c r="QJ196" s="831">
        <f t="shared" si="446"/>
        <v>0</v>
      </c>
      <c r="QK196" s="831">
        <f t="shared" si="446"/>
        <v>0</v>
      </c>
      <c r="QL196" s="831">
        <f t="shared" si="446"/>
        <v>0</v>
      </c>
      <c r="QM196" s="831">
        <f t="shared" si="446"/>
        <v>0</v>
      </c>
      <c r="QN196" s="831">
        <f t="shared" si="446"/>
        <v>0</v>
      </c>
      <c r="QO196" s="831">
        <f t="shared" si="446"/>
        <v>0</v>
      </c>
      <c r="QP196" s="831">
        <f t="shared" si="446"/>
        <v>0</v>
      </c>
      <c r="QQ196" s="831">
        <f t="shared" si="446"/>
        <v>0</v>
      </c>
      <c r="QR196" s="831">
        <f t="shared" si="446"/>
        <v>0</v>
      </c>
      <c r="QS196" s="831">
        <f t="shared" ref="QS196:SJ198" si="447">QS193</f>
        <v>0</v>
      </c>
      <c r="QT196" s="831">
        <f t="shared" si="447"/>
        <v>0</v>
      </c>
      <c r="QU196" s="831">
        <f t="shared" si="447"/>
        <v>0</v>
      </c>
      <c r="QV196" s="831">
        <f t="shared" si="447"/>
        <v>0</v>
      </c>
      <c r="QW196" s="831">
        <f t="shared" si="447"/>
        <v>0</v>
      </c>
      <c r="QX196" s="831">
        <f t="shared" si="447"/>
        <v>0</v>
      </c>
      <c r="QY196" s="831">
        <f t="shared" si="447"/>
        <v>0</v>
      </c>
      <c r="QZ196" s="831">
        <f t="shared" si="447"/>
        <v>0</v>
      </c>
      <c r="RA196" s="831">
        <f t="shared" si="447"/>
        <v>0</v>
      </c>
      <c r="RB196" s="831">
        <f t="shared" si="447"/>
        <v>0</v>
      </c>
      <c r="RC196" s="831">
        <f t="shared" si="447"/>
        <v>0</v>
      </c>
      <c r="RD196" s="831">
        <f t="shared" si="447"/>
        <v>0</v>
      </c>
      <c r="RE196" s="831">
        <f t="shared" si="447"/>
        <v>0</v>
      </c>
      <c r="RF196" s="831">
        <f t="shared" si="447"/>
        <v>0</v>
      </c>
      <c r="RG196" s="831">
        <f t="shared" si="447"/>
        <v>0</v>
      </c>
      <c r="RH196" s="831">
        <f t="shared" si="447"/>
        <v>0</v>
      </c>
      <c r="RI196" s="831">
        <f t="shared" si="447"/>
        <v>0</v>
      </c>
      <c r="RJ196" s="831">
        <f t="shared" si="447"/>
        <v>0</v>
      </c>
      <c r="RK196" s="831">
        <f t="shared" si="447"/>
        <v>0</v>
      </c>
      <c r="RL196" s="831">
        <f t="shared" si="447"/>
        <v>0</v>
      </c>
      <c r="RM196" s="831">
        <f t="shared" si="447"/>
        <v>0</v>
      </c>
      <c r="RN196" s="831">
        <f t="shared" si="447"/>
        <v>0</v>
      </c>
      <c r="RO196" s="831">
        <f t="shared" si="447"/>
        <v>0</v>
      </c>
      <c r="RP196" s="831">
        <f t="shared" si="447"/>
        <v>0</v>
      </c>
      <c r="RQ196" s="831">
        <f t="shared" si="447"/>
        <v>0</v>
      </c>
      <c r="RR196" s="831">
        <f t="shared" si="447"/>
        <v>0</v>
      </c>
      <c r="RS196" s="831">
        <f t="shared" si="447"/>
        <v>0</v>
      </c>
      <c r="RT196" s="831">
        <f t="shared" si="447"/>
        <v>0</v>
      </c>
      <c r="RU196" s="831">
        <f t="shared" si="447"/>
        <v>0</v>
      </c>
      <c r="RV196" s="831">
        <f t="shared" si="447"/>
        <v>0</v>
      </c>
      <c r="RW196" s="831">
        <f t="shared" si="447"/>
        <v>0</v>
      </c>
      <c r="RX196" s="831">
        <f t="shared" si="447"/>
        <v>0</v>
      </c>
      <c r="RY196" s="831">
        <f t="shared" si="447"/>
        <v>0</v>
      </c>
      <c r="RZ196" s="831">
        <f t="shared" si="447"/>
        <v>0</v>
      </c>
      <c r="SA196" s="831">
        <f t="shared" si="447"/>
        <v>0</v>
      </c>
      <c r="SB196" s="831">
        <f t="shared" si="447"/>
        <v>0</v>
      </c>
      <c r="SC196" s="831">
        <f t="shared" si="447"/>
        <v>0</v>
      </c>
      <c r="SD196" s="831">
        <f t="shared" si="447"/>
        <v>0</v>
      </c>
      <c r="SE196" s="831">
        <f t="shared" si="447"/>
        <v>0</v>
      </c>
      <c r="SF196" s="831">
        <f t="shared" si="447"/>
        <v>0</v>
      </c>
      <c r="SG196" s="831">
        <f t="shared" si="447"/>
        <v>0</v>
      </c>
      <c r="SH196" s="831">
        <f t="shared" si="447"/>
        <v>0</v>
      </c>
      <c r="SI196" s="831">
        <f t="shared" si="447"/>
        <v>0</v>
      </c>
      <c r="SJ196" s="831">
        <f t="shared" si="447"/>
        <v>0</v>
      </c>
      <c r="SK196" s="267">
        <f t="shared" si="400"/>
        <v>0</v>
      </c>
      <c r="SL196" s="254"/>
      <c r="SM196" s="242"/>
      <c r="SN196" s="242"/>
      <c r="SO196" s="242"/>
    </row>
    <row r="197" spans="1:509" outlineLevel="3" x14ac:dyDescent="0.35">
      <c r="A197" s="242"/>
      <c r="B197" s="251"/>
      <c r="C197" s="438">
        <f t="shared" si="439"/>
        <v>4</v>
      </c>
      <c r="D197" s="267"/>
      <c r="E197" s="316">
        <f t="shared" si="402"/>
        <v>56</v>
      </c>
      <c r="F197" s="322"/>
      <c r="G197" s="322"/>
      <c r="H197" s="267"/>
      <c r="I197" s="540"/>
      <c r="J197" s="554" t="s">
        <v>857</v>
      </c>
      <c r="K197" s="541"/>
      <c r="L197" s="831">
        <f t="shared" ref="L197:AA198" si="448">L194</f>
        <v>0</v>
      </c>
      <c r="M197" s="831">
        <f t="shared" si="448"/>
        <v>0</v>
      </c>
      <c r="N197" s="831">
        <f t="shared" si="448"/>
        <v>0</v>
      </c>
      <c r="O197" s="831">
        <f t="shared" si="448"/>
        <v>0</v>
      </c>
      <c r="P197" s="831">
        <f t="shared" si="448"/>
        <v>0</v>
      </c>
      <c r="Q197" s="831">
        <f t="shared" si="448"/>
        <v>0</v>
      </c>
      <c r="R197" s="831">
        <f t="shared" si="448"/>
        <v>0</v>
      </c>
      <c r="S197" s="831">
        <f t="shared" si="448"/>
        <v>0</v>
      </c>
      <c r="T197" s="831">
        <f t="shared" si="448"/>
        <v>0</v>
      </c>
      <c r="U197" s="831">
        <f t="shared" si="448"/>
        <v>0</v>
      </c>
      <c r="V197" s="831">
        <f t="shared" si="448"/>
        <v>0</v>
      </c>
      <c r="W197" s="831">
        <f t="shared" si="448"/>
        <v>0</v>
      </c>
      <c r="X197" s="831">
        <f t="shared" si="448"/>
        <v>0</v>
      </c>
      <c r="Y197" s="831">
        <f t="shared" si="448"/>
        <v>0</v>
      </c>
      <c r="Z197" s="831">
        <f t="shared" si="448"/>
        <v>0</v>
      </c>
      <c r="AA197" s="831">
        <f t="shared" si="448"/>
        <v>0</v>
      </c>
      <c r="AB197" s="831">
        <f t="shared" si="440"/>
        <v>0</v>
      </c>
      <c r="AC197" s="831">
        <f t="shared" si="440"/>
        <v>0</v>
      </c>
      <c r="AD197" s="831">
        <f t="shared" si="440"/>
        <v>0</v>
      </c>
      <c r="AE197" s="831">
        <f t="shared" si="440"/>
        <v>0</v>
      </c>
      <c r="AF197" s="831">
        <f t="shared" si="440"/>
        <v>0</v>
      </c>
      <c r="AG197" s="831">
        <f t="shared" si="440"/>
        <v>0</v>
      </c>
      <c r="AH197" s="831">
        <f t="shared" si="440"/>
        <v>0</v>
      </c>
      <c r="AI197" s="831">
        <f t="shared" si="440"/>
        <v>0</v>
      </c>
      <c r="AJ197" s="831">
        <f t="shared" si="440"/>
        <v>0</v>
      </c>
      <c r="AK197" s="831">
        <f t="shared" si="440"/>
        <v>0</v>
      </c>
      <c r="AL197" s="831">
        <f t="shared" si="440"/>
        <v>0</v>
      </c>
      <c r="AM197" s="831">
        <f t="shared" si="440"/>
        <v>0</v>
      </c>
      <c r="AN197" s="831">
        <f t="shared" si="440"/>
        <v>0</v>
      </c>
      <c r="AO197" s="831">
        <f t="shared" si="440"/>
        <v>0</v>
      </c>
      <c r="AP197" s="831">
        <f t="shared" si="440"/>
        <v>0</v>
      </c>
      <c r="AQ197" s="831">
        <f t="shared" si="440"/>
        <v>0</v>
      </c>
      <c r="AR197" s="831">
        <f t="shared" si="440"/>
        <v>0</v>
      </c>
      <c r="AS197" s="831">
        <f t="shared" si="440"/>
        <v>0</v>
      </c>
      <c r="AT197" s="831">
        <f t="shared" si="440"/>
        <v>0</v>
      </c>
      <c r="AU197" s="831">
        <f t="shared" si="440"/>
        <v>0</v>
      </c>
      <c r="AV197" s="831">
        <f t="shared" si="440"/>
        <v>0</v>
      </c>
      <c r="AW197" s="831">
        <f t="shared" si="440"/>
        <v>0</v>
      </c>
      <c r="AX197" s="831">
        <f t="shared" si="440"/>
        <v>0</v>
      </c>
      <c r="AY197" s="831">
        <f t="shared" si="440"/>
        <v>0</v>
      </c>
      <c r="AZ197" s="831">
        <f t="shared" si="440"/>
        <v>0</v>
      </c>
      <c r="BA197" s="831">
        <f t="shared" si="440"/>
        <v>0</v>
      </c>
      <c r="BB197" s="831">
        <f t="shared" si="440"/>
        <v>0</v>
      </c>
      <c r="BC197" s="831">
        <f t="shared" si="440"/>
        <v>0</v>
      </c>
      <c r="BD197" s="831">
        <f t="shared" si="440"/>
        <v>0</v>
      </c>
      <c r="BE197" s="831">
        <f t="shared" si="440"/>
        <v>0</v>
      </c>
      <c r="BF197" s="831">
        <f t="shared" si="440"/>
        <v>0</v>
      </c>
      <c r="BG197" s="831">
        <f t="shared" si="440"/>
        <v>0</v>
      </c>
      <c r="BH197" s="831">
        <f t="shared" si="440"/>
        <v>0</v>
      </c>
      <c r="BI197" s="831">
        <f t="shared" si="440"/>
        <v>0</v>
      </c>
      <c r="BJ197" s="831">
        <f t="shared" si="440"/>
        <v>0</v>
      </c>
      <c r="BK197" s="831">
        <f t="shared" si="440"/>
        <v>0</v>
      </c>
      <c r="BL197" s="831">
        <f t="shared" si="440"/>
        <v>0</v>
      </c>
      <c r="BM197" s="831">
        <f t="shared" si="440"/>
        <v>0</v>
      </c>
      <c r="BN197" s="831">
        <f t="shared" si="440"/>
        <v>0</v>
      </c>
      <c r="BO197" s="831">
        <f t="shared" si="440"/>
        <v>0</v>
      </c>
      <c r="BP197" s="831">
        <f t="shared" si="440"/>
        <v>0</v>
      </c>
      <c r="BQ197" s="831">
        <f t="shared" si="440"/>
        <v>0</v>
      </c>
      <c r="BR197" s="831">
        <f t="shared" si="440"/>
        <v>0</v>
      </c>
      <c r="BS197" s="831">
        <f t="shared" si="440"/>
        <v>0</v>
      </c>
      <c r="BT197" s="831">
        <f t="shared" si="440"/>
        <v>0</v>
      </c>
      <c r="BU197" s="831">
        <f t="shared" si="440"/>
        <v>0</v>
      </c>
      <c r="BV197" s="831">
        <f t="shared" si="440"/>
        <v>0</v>
      </c>
      <c r="BW197" s="831">
        <f t="shared" si="440"/>
        <v>0</v>
      </c>
      <c r="BX197" s="831">
        <f t="shared" si="440"/>
        <v>0</v>
      </c>
      <c r="BY197" s="831">
        <f t="shared" si="441"/>
        <v>0</v>
      </c>
      <c r="BZ197" s="831">
        <f t="shared" si="441"/>
        <v>0</v>
      </c>
      <c r="CA197" s="831">
        <f t="shared" si="441"/>
        <v>0</v>
      </c>
      <c r="CB197" s="831">
        <f t="shared" si="441"/>
        <v>0</v>
      </c>
      <c r="CC197" s="831">
        <f t="shared" si="441"/>
        <v>0</v>
      </c>
      <c r="CD197" s="831">
        <f t="shared" si="441"/>
        <v>0</v>
      </c>
      <c r="CE197" s="831">
        <f t="shared" si="441"/>
        <v>0</v>
      </c>
      <c r="CF197" s="831">
        <f t="shared" si="441"/>
        <v>0</v>
      </c>
      <c r="CG197" s="831">
        <f t="shared" si="441"/>
        <v>0</v>
      </c>
      <c r="CH197" s="831">
        <f t="shared" si="441"/>
        <v>0</v>
      </c>
      <c r="CI197" s="831">
        <f t="shared" si="441"/>
        <v>0</v>
      </c>
      <c r="CJ197" s="831">
        <f t="shared" si="441"/>
        <v>0</v>
      </c>
      <c r="CK197" s="831">
        <f t="shared" si="441"/>
        <v>0</v>
      </c>
      <c r="CL197" s="831">
        <f t="shared" si="441"/>
        <v>0</v>
      </c>
      <c r="CM197" s="831">
        <f t="shared" si="441"/>
        <v>0</v>
      </c>
      <c r="CN197" s="831">
        <f t="shared" si="441"/>
        <v>0</v>
      </c>
      <c r="CO197" s="831">
        <f t="shared" si="441"/>
        <v>0</v>
      </c>
      <c r="CP197" s="831">
        <f t="shared" si="441"/>
        <v>0</v>
      </c>
      <c r="CQ197" s="831">
        <f t="shared" si="441"/>
        <v>0</v>
      </c>
      <c r="CR197" s="831">
        <f t="shared" si="441"/>
        <v>0</v>
      </c>
      <c r="CS197" s="831">
        <f t="shared" si="441"/>
        <v>0</v>
      </c>
      <c r="CT197" s="831">
        <f t="shared" si="441"/>
        <v>0</v>
      </c>
      <c r="CU197" s="831">
        <f t="shared" si="441"/>
        <v>0</v>
      </c>
      <c r="CV197" s="831">
        <f t="shared" si="441"/>
        <v>0</v>
      </c>
      <c r="CW197" s="831">
        <f t="shared" si="441"/>
        <v>0</v>
      </c>
      <c r="CX197" s="831">
        <f t="shared" si="441"/>
        <v>0</v>
      </c>
      <c r="CY197" s="831">
        <f t="shared" si="441"/>
        <v>0</v>
      </c>
      <c r="CZ197" s="831">
        <f t="shared" si="441"/>
        <v>0</v>
      </c>
      <c r="DA197" s="831">
        <f t="shared" si="441"/>
        <v>0</v>
      </c>
      <c r="DB197" s="831">
        <f t="shared" si="441"/>
        <v>0</v>
      </c>
      <c r="DC197" s="831">
        <f t="shared" si="441"/>
        <v>0</v>
      </c>
      <c r="DD197" s="831">
        <f t="shared" si="441"/>
        <v>0</v>
      </c>
      <c r="DE197" s="831">
        <f t="shared" si="441"/>
        <v>0</v>
      </c>
      <c r="DF197" s="831">
        <f t="shared" si="441"/>
        <v>0</v>
      </c>
      <c r="DG197" s="831">
        <f t="shared" si="441"/>
        <v>0</v>
      </c>
      <c r="DH197" s="831">
        <f t="shared" si="441"/>
        <v>0</v>
      </c>
      <c r="DI197" s="831">
        <f t="shared" si="441"/>
        <v>0</v>
      </c>
      <c r="DJ197" s="831">
        <f t="shared" si="441"/>
        <v>0</v>
      </c>
      <c r="DK197" s="831">
        <f t="shared" si="441"/>
        <v>0</v>
      </c>
      <c r="DL197" s="831">
        <f t="shared" si="441"/>
        <v>0</v>
      </c>
      <c r="DM197" s="831">
        <f t="shared" si="441"/>
        <v>0</v>
      </c>
      <c r="DN197" s="831">
        <f t="shared" si="441"/>
        <v>0</v>
      </c>
      <c r="DO197" s="831">
        <f t="shared" si="441"/>
        <v>0</v>
      </c>
      <c r="DP197" s="831">
        <f t="shared" si="441"/>
        <v>0</v>
      </c>
      <c r="DQ197" s="831">
        <f t="shared" si="441"/>
        <v>0</v>
      </c>
      <c r="DR197" s="831">
        <f t="shared" si="441"/>
        <v>0</v>
      </c>
      <c r="DS197" s="831">
        <f t="shared" si="441"/>
        <v>0</v>
      </c>
      <c r="DT197" s="831">
        <f t="shared" si="441"/>
        <v>0</v>
      </c>
      <c r="DU197" s="831">
        <f t="shared" si="441"/>
        <v>0</v>
      </c>
      <c r="DV197" s="831">
        <f t="shared" si="441"/>
        <v>0</v>
      </c>
      <c r="DW197" s="831">
        <f t="shared" si="441"/>
        <v>0</v>
      </c>
      <c r="DX197" s="831">
        <f t="shared" si="441"/>
        <v>0</v>
      </c>
      <c r="DY197" s="831">
        <f t="shared" si="441"/>
        <v>0</v>
      </c>
      <c r="DZ197" s="831">
        <f t="shared" si="441"/>
        <v>0</v>
      </c>
      <c r="EA197" s="831">
        <f t="shared" si="441"/>
        <v>0</v>
      </c>
      <c r="EB197" s="831">
        <f t="shared" si="441"/>
        <v>0</v>
      </c>
      <c r="EC197" s="831">
        <f t="shared" si="441"/>
        <v>0</v>
      </c>
      <c r="ED197" s="831">
        <f t="shared" si="441"/>
        <v>0</v>
      </c>
      <c r="EE197" s="831">
        <f t="shared" si="441"/>
        <v>0</v>
      </c>
      <c r="EF197" s="831">
        <f t="shared" si="441"/>
        <v>0</v>
      </c>
      <c r="EG197" s="831">
        <f t="shared" si="441"/>
        <v>0</v>
      </c>
      <c r="EH197" s="831">
        <f t="shared" si="441"/>
        <v>0</v>
      </c>
      <c r="EI197" s="831">
        <f t="shared" si="441"/>
        <v>0</v>
      </c>
      <c r="EJ197" s="831">
        <f t="shared" si="441"/>
        <v>0</v>
      </c>
      <c r="EK197" s="831">
        <f t="shared" si="442"/>
        <v>0</v>
      </c>
      <c r="EL197" s="831">
        <f t="shared" si="442"/>
        <v>0</v>
      </c>
      <c r="EM197" s="831">
        <f t="shared" si="442"/>
        <v>0</v>
      </c>
      <c r="EN197" s="831">
        <f t="shared" si="442"/>
        <v>0</v>
      </c>
      <c r="EO197" s="831">
        <f t="shared" si="442"/>
        <v>0</v>
      </c>
      <c r="EP197" s="831">
        <f t="shared" si="442"/>
        <v>0</v>
      </c>
      <c r="EQ197" s="831">
        <f t="shared" si="442"/>
        <v>0</v>
      </c>
      <c r="ER197" s="831">
        <f t="shared" si="442"/>
        <v>0</v>
      </c>
      <c r="ES197" s="831">
        <f t="shared" si="442"/>
        <v>0</v>
      </c>
      <c r="ET197" s="831">
        <f t="shared" si="442"/>
        <v>0</v>
      </c>
      <c r="EU197" s="831">
        <f t="shared" si="442"/>
        <v>0</v>
      </c>
      <c r="EV197" s="831">
        <f t="shared" si="442"/>
        <v>0</v>
      </c>
      <c r="EW197" s="831">
        <f t="shared" si="442"/>
        <v>0</v>
      </c>
      <c r="EX197" s="831">
        <f t="shared" si="442"/>
        <v>0</v>
      </c>
      <c r="EY197" s="831">
        <f t="shared" si="442"/>
        <v>0</v>
      </c>
      <c r="EZ197" s="831">
        <f t="shared" si="442"/>
        <v>0</v>
      </c>
      <c r="FA197" s="831">
        <f t="shared" si="442"/>
        <v>0</v>
      </c>
      <c r="FB197" s="831">
        <f t="shared" si="442"/>
        <v>0</v>
      </c>
      <c r="FC197" s="831">
        <f t="shared" si="442"/>
        <v>0</v>
      </c>
      <c r="FD197" s="831">
        <f t="shared" si="442"/>
        <v>0</v>
      </c>
      <c r="FE197" s="831">
        <f t="shared" si="442"/>
        <v>0</v>
      </c>
      <c r="FF197" s="831">
        <f t="shared" si="442"/>
        <v>0</v>
      </c>
      <c r="FG197" s="831">
        <f t="shared" si="442"/>
        <v>0</v>
      </c>
      <c r="FH197" s="831">
        <f t="shared" si="442"/>
        <v>0</v>
      </c>
      <c r="FI197" s="831">
        <f t="shared" si="442"/>
        <v>0</v>
      </c>
      <c r="FJ197" s="831">
        <f t="shared" si="442"/>
        <v>0</v>
      </c>
      <c r="FK197" s="831">
        <f t="shared" si="442"/>
        <v>0</v>
      </c>
      <c r="FL197" s="831">
        <f t="shared" si="442"/>
        <v>0</v>
      </c>
      <c r="FM197" s="831">
        <f t="shared" si="442"/>
        <v>0</v>
      </c>
      <c r="FN197" s="831">
        <f t="shared" si="442"/>
        <v>0</v>
      </c>
      <c r="FO197" s="831">
        <f t="shared" si="442"/>
        <v>0</v>
      </c>
      <c r="FP197" s="831">
        <f t="shared" si="442"/>
        <v>0</v>
      </c>
      <c r="FQ197" s="831">
        <f t="shared" si="442"/>
        <v>0</v>
      </c>
      <c r="FR197" s="831">
        <f t="shared" si="442"/>
        <v>0</v>
      </c>
      <c r="FS197" s="831">
        <f t="shared" si="442"/>
        <v>0</v>
      </c>
      <c r="FT197" s="831">
        <f t="shared" si="442"/>
        <v>0</v>
      </c>
      <c r="FU197" s="831">
        <f t="shared" si="442"/>
        <v>0</v>
      </c>
      <c r="FV197" s="831">
        <f t="shared" si="442"/>
        <v>0</v>
      </c>
      <c r="FW197" s="831">
        <f t="shared" si="442"/>
        <v>0</v>
      </c>
      <c r="FX197" s="831">
        <f t="shared" si="442"/>
        <v>0</v>
      </c>
      <c r="FY197" s="831">
        <f t="shared" si="442"/>
        <v>0</v>
      </c>
      <c r="FZ197" s="831">
        <f t="shared" si="442"/>
        <v>0</v>
      </c>
      <c r="GA197" s="831">
        <f t="shared" si="442"/>
        <v>0</v>
      </c>
      <c r="GB197" s="831">
        <f t="shared" si="442"/>
        <v>0</v>
      </c>
      <c r="GC197" s="831">
        <f t="shared" si="442"/>
        <v>0</v>
      </c>
      <c r="GD197" s="831">
        <f t="shared" si="442"/>
        <v>0</v>
      </c>
      <c r="GE197" s="831">
        <f t="shared" si="442"/>
        <v>0</v>
      </c>
      <c r="GF197" s="831">
        <f t="shared" si="442"/>
        <v>0</v>
      </c>
      <c r="GG197" s="831">
        <f t="shared" si="442"/>
        <v>0</v>
      </c>
      <c r="GH197" s="831">
        <f t="shared" si="442"/>
        <v>0</v>
      </c>
      <c r="GI197" s="831">
        <f t="shared" si="442"/>
        <v>0</v>
      </c>
      <c r="GJ197" s="831">
        <f t="shared" si="442"/>
        <v>0</v>
      </c>
      <c r="GK197" s="831">
        <f t="shared" si="442"/>
        <v>0</v>
      </c>
      <c r="GL197" s="831">
        <f t="shared" si="442"/>
        <v>0</v>
      </c>
      <c r="GM197" s="831">
        <f t="shared" si="442"/>
        <v>0</v>
      </c>
      <c r="GN197" s="831">
        <f t="shared" si="442"/>
        <v>0</v>
      </c>
      <c r="GO197" s="831">
        <f t="shared" si="442"/>
        <v>0</v>
      </c>
      <c r="GP197" s="831">
        <f t="shared" si="442"/>
        <v>0</v>
      </c>
      <c r="GQ197" s="831">
        <f t="shared" si="442"/>
        <v>0</v>
      </c>
      <c r="GR197" s="831">
        <f t="shared" si="442"/>
        <v>0</v>
      </c>
      <c r="GS197" s="831">
        <f t="shared" si="442"/>
        <v>0</v>
      </c>
      <c r="GT197" s="831">
        <f t="shared" si="442"/>
        <v>0</v>
      </c>
      <c r="GU197" s="831">
        <f t="shared" si="442"/>
        <v>0</v>
      </c>
      <c r="GV197" s="831">
        <f t="shared" si="442"/>
        <v>0</v>
      </c>
      <c r="GW197" s="831">
        <f t="shared" si="443"/>
        <v>0</v>
      </c>
      <c r="GX197" s="831">
        <f t="shared" si="443"/>
        <v>0</v>
      </c>
      <c r="GY197" s="831">
        <f t="shared" si="443"/>
        <v>0</v>
      </c>
      <c r="GZ197" s="831">
        <f t="shared" si="443"/>
        <v>0</v>
      </c>
      <c r="HA197" s="831">
        <f t="shared" si="443"/>
        <v>0</v>
      </c>
      <c r="HB197" s="831">
        <f t="shared" si="443"/>
        <v>0</v>
      </c>
      <c r="HC197" s="831">
        <f t="shared" si="443"/>
        <v>0</v>
      </c>
      <c r="HD197" s="831">
        <f t="shared" si="443"/>
        <v>0</v>
      </c>
      <c r="HE197" s="831">
        <f t="shared" si="443"/>
        <v>0</v>
      </c>
      <c r="HF197" s="831">
        <f t="shared" si="443"/>
        <v>0</v>
      </c>
      <c r="HG197" s="831">
        <f t="shared" si="443"/>
        <v>0</v>
      </c>
      <c r="HH197" s="831">
        <f t="shared" si="443"/>
        <v>0</v>
      </c>
      <c r="HI197" s="831">
        <f t="shared" si="443"/>
        <v>0</v>
      </c>
      <c r="HJ197" s="831">
        <f t="shared" si="443"/>
        <v>0</v>
      </c>
      <c r="HK197" s="831">
        <f t="shared" si="443"/>
        <v>0</v>
      </c>
      <c r="HL197" s="831">
        <f t="shared" si="443"/>
        <v>0</v>
      </c>
      <c r="HM197" s="831">
        <f t="shared" si="443"/>
        <v>0</v>
      </c>
      <c r="HN197" s="831">
        <f t="shared" si="443"/>
        <v>0</v>
      </c>
      <c r="HO197" s="831">
        <f t="shared" si="443"/>
        <v>0</v>
      </c>
      <c r="HP197" s="831">
        <f t="shared" si="443"/>
        <v>0</v>
      </c>
      <c r="HQ197" s="831">
        <f t="shared" si="443"/>
        <v>0</v>
      </c>
      <c r="HR197" s="831">
        <f t="shared" si="443"/>
        <v>0</v>
      </c>
      <c r="HS197" s="831">
        <f t="shared" si="443"/>
        <v>0</v>
      </c>
      <c r="HT197" s="831">
        <f t="shared" si="443"/>
        <v>0</v>
      </c>
      <c r="HU197" s="831">
        <f t="shared" si="443"/>
        <v>0</v>
      </c>
      <c r="HV197" s="831">
        <f t="shared" si="443"/>
        <v>0</v>
      </c>
      <c r="HW197" s="831">
        <f t="shared" si="443"/>
        <v>0</v>
      </c>
      <c r="HX197" s="831">
        <f t="shared" si="443"/>
        <v>0</v>
      </c>
      <c r="HY197" s="831">
        <f t="shared" si="443"/>
        <v>0</v>
      </c>
      <c r="HZ197" s="831">
        <f t="shared" si="443"/>
        <v>0</v>
      </c>
      <c r="IA197" s="831">
        <f t="shared" si="443"/>
        <v>0</v>
      </c>
      <c r="IB197" s="831">
        <f t="shared" si="443"/>
        <v>0</v>
      </c>
      <c r="IC197" s="831">
        <f t="shared" si="443"/>
        <v>0</v>
      </c>
      <c r="ID197" s="831">
        <f t="shared" si="443"/>
        <v>0</v>
      </c>
      <c r="IE197" s="831">
        <f t="shared" si="443"/>
        <v>0</v>
      </c>
      <c r="IF197" s="831">
        <f t="shared" si="443"/>
        <v>0</v>
      </c>
      <c r="IG197" s="831">
        <f t="shared" si="443"/>
        <v>0</v>
      </c>
      <c r="IH197" s="831">
        <f t="shared" si="443"/>
        <v>0</v>
      </c>
      <c r="II197" s="831">
        <f t="shared" si="443"/>
        <v>0</v>
      </c>
      <c r="IJ197" s="831">
        <f t="shared" si="443"/>
        <v>0</v>
      </c>
      <c r="IK197" s="831">
        <f t="shared" si="443"/>
        <v>0</v>
      </c>
      <c r="IL197" s="831">
        <f t="shared" si="443"/>
        <v>0</v>
      </c>
      <c r="IM197" s="831">
        <f t="shared" si="443"/>
        <v>0</v>
      </c>
      <c r="IN197" s="831">
        <f t="shared" si="443"/>
        <v>0</v>
      </c>
      <c r="IO197" s="831">
        <f t="shared" si="443"/>
        <v>0</v>
      </c>
      <c r="IP197" s="831">
        <f t="shared" si="443"/>
        <v>0</v>
      </c>
      <c r="IQ197" s="831">
        <f t="shared" si="443"/>
        <v>0</v>
      </c>
      <c r="IR197" s="831">
        <f t="shared" si="443"/>
        <v>0</v>
      </c>
      <c r="IS197" s="831">
        <f t="shared" si="443"/>
        <v>0</v>
      </c>
      <c r="IT197" s="831">
        <f t="shared" si="443"/>
        <v>0</v>
      </c>
      <c r="IU197" s="831">
        <f t="shared" si="443"/>
        <v>0</v>
      </c>
      <c r="IV197" s="831">
        <f t="shared" si="443"/>
        <v>0</v>
      </c>
      <c r="IW197" s="831">
        <f t="shared" si="443"/>
        <v>0</v>
      </c>
      <c r="IX197" s="831">
        <f t="shared" si="443"/>
        <v>0</v>
      </c>
      <c r="IY197" s="831">
        <f t="shared" si="443"/>
        <v>0</v>
      </c>
      <c r="IZ197" s="831">
        <f t="shared" si="443"/>
        <v>0</v>
      </c>
      <c r="JA197" s="831">
        <f t="shared" si="443"/>
        <v>0</v>
      </c>
      <c r="JB197" s="831">
        <f t="shared" si="443"/>
        <v>0</v>
      </c>
      <c r="JC197" s="831">
        <f t="shared" si="443"/>
        <v>0</v>
      </c>
      <c r="JD197" s="831">
        <f t="shared" si="443"/>
        <v>0</v>
      </c>
      <c r="JE197" s="831">
        <f t="shared" si="443"/>
        <v>0</v>
      </c>
      <c r="JF197" s="831">
        <f t="shared" si="443"/>
        <v>0</v>
      </c>
      <c r="JG197" s="831">
        <f t="shared" si="443"/>
        <v>0</v>
      </c>
      <c r="JH197" s="831">
        <f t="shared" si="443"/>
        <v>0</v>
      </c>
      <c r="JI197" s="831">
        <f t="shared" si="444"/>
        <v>0</v>
      </c>
      <c r="JJ197" s="831">
        <f t="shared" si="444"/>
        <v>0</v>
      </c>
      <c r="JK197" s="831">
        <f t="shared" si="444"/>
        <v>0</v>
      </c>
      <c r="JL197" s="831">
        <f t="shared" si="444"/>
        <v>0</v>
      </c>
      <c r="JM197" s="831">
        <f t="shared" si="444"/>
        <v>0</v>
      </c>
      <c r="JN197" s="831">
        <f t="shared" si="444"/>
        <v>0</v>
      </c>
      <c r="JO197" s="831">
        <f t="shared" si="444"/>
        <v>0</v>
      </c>
      <c r="JP197" s="831">
        <f t="shared" si="444"/>
        <v>0</v>
      </c>
      <c r="JQ197" s="831">
        <f t="shared" si="444"/>
        <v>0</v>
      </c>
      <c r="JR197" s="831">
        <f t="shared" si="444"/>
        <v>0</v>
      </c>
      <c r="JS197" s="831">
        <f t="shared" si="444"/>
        <v>0</v>
      </c>
      <c r="JT197" s="831">
        <f t="shared" si="444"/>
        <v>0</v>
      </c>
      <c r="JU197" s="831">
        <f t="shared" si="444"/>
        <v>0</v>
      </c>
      <c r="JV197" s="831">
        <f t="shared" si="444"/>
        <v>0</v>
      </c>
      <c r="JW197" s="831">
        <f t="shared" si="444"/>
        <v>0</v>
      </c>
      <c r="JX197" s="831">
        <f t="shared" si="444"/>
        <v>0</v>
      </c>
      <c r="JY197" s="831">
        <f t="shared" si="444"/>
        <v>0</v>
      </c>
      <c r="JZ197" s="831">
        <f t="shared" si="444"/>
        <v>0</v>
      </c>
      <c r="KA197" s="831">
        <f t="shared" si="444"/>
        <v>0</v>
      </c>
      <c r="KB197" s="831">
        <f t="shared" si="444"/>
        <v>0</v>
      </c>
      <c r="KC197" s="831">
        <f t="shared" si="444"/>
        <v>0</v>
      </c>
      <c r="KD197" s="831">
        <f t="shared" si="444"/>
        <v>0</v>
      </c>
      <c r="KE197" s="831">
        <f t="shared" si="444"/>
        <v>0</v>
      </c>
      <c r="KF197" s="831">
        <f t="shared" si="444"/>
        <v>0</v>
      </c>
      <c r="KG197" s="831">
        <f t="shared" si="444"/>
        <v>0</v>
      </c>
      <c r="KH197" s="831">
        <f t="shared" si="444"/>
        <v>0</v>
      </c>
      <c r="KI197" s="831">
        <f t="shared" si="444"/>
        <v>0</v>
      </c>
      <c r="KJ197" s="831">
        <f t="shared" si="444"/>
        <v>0</v>
      </c>
      <c r="KK197" s="831">
        <f t="shared" si="444"/>
        <v>0</v>
      </c>
      <c r="KL197" s="831">
        <f t="shared" si="444"/>
        <v>0</v>
      </c>
      <c r="KM197" s="831">
        <f t="shared" si="444"/>
        <v>0</v>
      </c>
      <c r="KN197" s="831">
        <f t="shared" si="444"/>
        <v>0</v>
      </c>
      <c r="KO197" s="831">
        <f t="shared" si="444"/>
        <v>0</v>
      </c>
      <c r="KP197" s="831">
        <f t="shared" si="444"/>
        <v>0</v>
      </c>
      <c r="KQ197" s="831">
        <f t="shared" si="444"/>
        <v>0</v>
      </c>
      <c r="KR197" s="831">
        <f t="shared" si="444"/>
        <v>0</v>
      </c>
      <c r="KS197" s="831">
        <f t="shared" si="444"/>
        <v>0</v>
      </c>
      <c r="KT197" s="831">
        <f t="shared" si="444"/>
        <v>0</v>
      </c>
      <c r="KU197" s="831">
        <f t="shared" si="444"/>
        <v>0</v>
      </c>
      <c r="KV197" s="831">
        <f t="shared" si="444"/>
        <v>0</v>
      </c>
      <c r="KW197" s="831">
        <f t="shared" si="444"/>
        <v>0</v>
      </c>
      <c r="KX197" s="831">
        <f t="shared" si="444"/>
        <v>0</v>
      </c>
      <c r="KY197" s="831">
        <f t="shared" si="444"/>
        <v>0</v>
      </c>
      <c r="KZ197" s="831">
        <f t="shared" si="444"/>
        <v>0</v>
      </c>
      <c r="LA197" s="831">
        <f t="shared" si="444"/>
        <v>0</v>
      </c>
      <c r="LB197" s="831">
        <f t="shared" si="444"/>
        <v>0</v>
      </c>
      <c r="LC197" s="831">
        <f t="shared" si="444"/>
        <v>0</v>
      </c>
      <c r="LD197" s="831">
        <f t="shared" si="444"/>
        <v>0</v>
      </c>
      <c r="LE197" s="831">
        <f t="shared" si="444"/>
        <v>0</v>
      </c>
      <c r="LF197" s="831">
        <f t="shared" si="444"/>
        <v>0</v>
      </c>
      <c r="LG197" s="831">
        <f t="shared" si="444"/>
        <v>0</v>
      </c>
      <c r="LH197" s="831">
        <f t="shared" si="444"/>
        <v>0</v>
      </c>
      <c r="LI197" s="831">
        <f t="shared" si="444"/>
        <v>0</v>
      </c>
      <c r="LJ197" s="831">
        <f t="shared" si="444"/>
        <v>0</v>
      </c>
      <c r="LK197" s="831">
        <f t="shared" si="444"/>
        <v>0</v>
      </c>
      <c r="LL197" s="831">
        <f t="shared" si="444"/>
        <v>0</v>
      </c>
      <c r="LM197" s="831">
        <f t="shared" si="444"/>
        <v>0</v>
      </c>
      <c r="LN197" s="831">
        <f t="shared" si="444"/>
        <v>0</v>
      </c>
      <c r="LO197" s="831">
        <f t="shared" si="444"/>
        <v>0</v>
      </c>
      <c r="LP197" s="831">
        <f t="shared" si="444"/>
        <v>0</v>
      </c>
      <c r="LQ197" s="831">
        <f t="shared" si="444"/>
        <v>0</v>
      </c>
      <c r="LR197" s="831">
        <f t="shared" si="444"/>
        <v>0</v>
      </c>
      <c r="LS197" s="831">
        <f t="shared" si="444"/>
        <v>0</v>
      </c>
      <c r="LT197" s="831">
        <f t="shared" si="444"/>
        <v>0</v>
      </c>
      <c r="LU197" s="831">
        <f t="shared" si="445"/>
        <v>0</v>
      </c>
      <c r="LV197" s="831">
        <f t="shared" si="445"/>
        <v>0</v>
      </c>
      <c r="LW197" s="831">
        <f t="shared" si="445"/>
        <v>0</v>
      </c>
      <c r="LX197" s="831">
        <f t="shared" si="445"/>
        <v>0</v>
      </c>
      <c r="LY197" s="831">
        <f t="shared" si="445"/>
        <v>0</v>
      </c>
      <c r="LZ197" s="831">
        <f t="shared" si="445"/>
        <v>0</v>
      </c>
      <c r="MA197" s="831">
        <f t="shared" si="445"/>
        <v>0</v>
      </c>
      <c r="MB197" s="831">
        <f t="shared" si="445"/>
        <v>0</v>
      </c>
      <c r="MC197" s="831">
        <f t="shared" si="445"/>
        <v>0</v>
      </c>
      <c r="MD197" s="831">
        <f t="shared" si="445"/>
        <v>0</v>
      </c>
      <c r="ME197" s="831">
        <f t="shared" si="445"/>
        <v>0</v>
      </c>
      <c r="MF197" s="831">
        <f t="shared" si="445"/>
        <v>0</v>
      </c>
      <c r="MG197" s="831">
        <f t="shared" si="445"/>
        <v>0</v>
      </c>
      <c r="MH197" s="831">
        <f t="shared" si="445"/>
        <v>0</v>
      </c>
      <c r="MI197" s="831">
        <f t="shared" si="445"/>
        <v>0</v>
      </c>
      <c r="MJ197" s="831">
        <f t="shared" si="445"/>
        <v>0</v>
      </c>
      <c r="MK197" s="831">
        <f t="shared" si="445"/>
        <v>0</v>
      </c>
      <c r="ML197" s="831">
        <f t="shared" si="445"/>
        <v>0</v>
      </c>
      <c r="MM197" s="831">
        <f t="shared" si="445"/>
        <v>0</v>
      </c>
      <c r="MN197" s="831">
        <f t="shared" si="445"/>
        <v>0</v>
      </c>
      <c r="MO197" s="831">
        <f t="shared" si="445"/>
        <v>0</v>
      </c>
      <c r="MP197" s="831">
        <f t="shared" si="445"/>
        <v>0</v>
      </c>
      <c r="MQ197" s="831">
        <f t="shared" si="445"/>
        <v>0</v>
      </c>
      <c r="MR197" s="831">
        <f t="shared" si="445"/>
        <v>0</v>
      </c>
      <c r="MS197" s="831">
        <f t="shared" si="445"/>
        <v>0</v>
      </c>
      <c r="MT197" s="831">
        <f t="shared" si="445"/>
        <v>0</v>
      </c>
      <c r="MU197" s="831">
        <f t="shared" si="445"/>
        <v>0</v>
      </c>
      <c r="MV197" s="831">
        <f t="shared" si="445"/>
        <v>0</v>
      </c>
      <c r="MW197" s="831">
        <f t="shared" si="445"/>
        <v>0</v>
      </c>
      <c r="MX197" s="831">
        <f t="shared" si="445"/>
        <v>0</v>
      </c>
      <c r="MY197" s="831">
        <f t="shared" si="445"/>
        <v>0</v>
      </c>
      <c r="MZ197" s="831">
        <f t="shared" si="445"/>
        <v>0</v>
      </c>
      <c r="NA197" s="831">
        <f t="shared" si="445"/>
        <v>0</v>
      </c>
      <c r="NB197" s="831">
        <f t="shared" si="445"/>
        <v>0</v>
      </c>
      <c r="NC197" s="831">
        <f t="shared" si="445"/>
        <v>0</v>
      </c>
      <c r="ND197" s="831">
        <f t="shared" si="445"/>
        <v>0</v>
      </c>
      <c r="NE197" s="831">
        <f t="shared" si="445"/>
        <v>0</v>
      </c>
      <c r="NF197" s="831">
        <f t="shared" si="445"/>
        <v>0</v>
      </c>
      <c r="NG197" s="831">
        <f t="shared" si="445"/>
        <v>0</v>
      </c>
      <c r="NH197" s="831">
        <f t="shared" si="445"/>
        <v>0</v>
      </c>
      <c r="NI197" s="831">
        <f t="shared" si="445"/>
        <v>0</v>
      </c>
      <c r="NJ197" s="831">
        <f t="shared" si="445"/>
        <v>0</v>
      </c>
      <c r="NK197" s="831">
        <f t="shared" si="445"/>
        <v>0</v>
      </c>
      <c r="NL197" s="831">
        <f t="shared" si="445"/>
        <v>0</v>
      </c>
      <c r="NM197" s="831">
        <f t="shared" si="445"/>
        <v>0</v>
      </c>
      <c r="NN197" s="831">
        <f t="shared" si="445"/>
        <v>0</v>
      </c>
      <c r="NO197" s="831">
        <f t="shared" si="445"/>
        <v>0</v>
      </c>
      <c r="NP197" s="831">
        <f t="shared" si="445"/>
        <v>0</v>
      </c>
      <c r="NQ197" s="831">
        <f t="shared" si="445"/>
        <v>0</v>
      </c>
      <c r="NR197" s="831">
        <f t="shared" si="445"/>
        <v>0</v>
      </c>
      <c r="NS197" s="831">
        <f t="shared" si="445"/>
        <v>0</v>
      </c>
      <c r="NT197" s="831">
        <f t="shared" si="445"/>
        <v>0</v>
      </c>
      <c r="NU197" s="831">
        <f t="shared" si="445"/>
        <v>0</v>
      </c>
      <c r="NV197" s="831">
        <f t="shared" si="445"/>
        <v>0</v>
      </c>
      <c r="NW197" s="831">
        <f t="shared" si="445"/>
        <v>0</v>
      </c>
      <c r="NX197" s="831">
        <f t="shared" si="445"/>
        <v>0</v>
      </c>
      <c r="NY197" s="831">
        <f t="shared" si="445"/>
        <v>0</v>
      </c>
      <c r="NZ197" s="831">
        <f t="shared" si="445"/>
        <v>0</v>
      </c>
      <c r="OA197" s="831">
        <f t="shared" si="445"/>
        <v>0</v>
      </c>
      <c r="OB197" s="831">
        <f t="shared" si="445"/>
        <v>0</v>
      </c>
      <c r="OC197" s="831">
        <f t="shared" si="445"/>
        <v>0</v>
      </c>
      <c r="OD197" s="831">
        <f t="shared" si="445"/>
        <v>0</v>
      </c>
      <c r="OE197" s="831">
        <f t="shared" si="445"/>
        <v>0</v>
      </c>
      <c r="OF197" s="831">
        <f t="shared" si="445"/>
        <v>0</v>
      </c>
      <c r="OG197" s="831">
        <f t="shared" si="446"/>
        <v>0</v>
      </c>
      <c r="OH197" s="831">
        <f t="shared" si="446"/>
        <v>0</v>
      </c>
      <c r="OI197" s="831">
        <f t="shared" si="446"/>
        <v>0</v>
      </c>
      <c r="OJ197" s="831">
        <f t="shared" si="446"/>
        <v>0</v>
      </c>
      <c r="OK197" s="831">
        <f t="shared" si="446"/>
        <v>0</v>
      </c>
      <c r="OL197" s="831">
        <f t="shared" si="446"/>
        <v>0</v>
      </c>
      <c r="OM197" s="831">
        <f t="shared" si="446"/>
        <v>0</v>
      </c>
      <c r="ON197" s="831">
        <f t="shared" si="446"/>
        <v>0</v>
      </c>
      <c r="OO197" s="831">
        <f t="shared" si="446"/>
        <v>0</v>
      </c>
      <c r="OP197" s="831">
        <f t="shared" si="446"/>
        <v>0</v>
      </c>
      <c r="OQ197" s="831">
        <f t="shared" si="446"/>
        <v>0</v>
      </c>
      <c r="OR197" s="831">
        <f t="shared" si="446"/>
        <v>0</v>
      </c>
      <c r="OS197" s="831">
        <f t="shared" si="446"/>
        <v>0</v>
      </c>
      <c r="OT197" s="831">
        <f t="shared" si="446"/>
        <v>0</v>
      </c>
      <c r="OU197" s="831">
        <f t="shared" si="446"/>
        <v>0</v>
      </c>
      <c r="OV197" s="831">
        <f t="shared" si="446"/>
        <v>0</v>
      </c>
      <c r="OW197" s="831">
        <f t="shared" si="446"/>
        <v>0</v>
      </c>
      <c r="OX197" s="831">
        <f t="shared" si="446"/>
        <v>0</v>
      </c>
      <c r="OY197" s="831">
        <f t="shared" si="446"/>
        <v>0</v>
      </c>
      <c r="OZ197" s="831">
        <f t="shared" si="446"/>
        <v>0</v>
      </c>
      <c r="PA197" s="831">
        <f t="shared" si="446"/>
        <v>0</v>
      </c>
      <c r="PB197" s="831">
        <f t="shared" si="446"/>
        <v>0</v>
      </c>
      <c r="PC197" s="831">
        <f t="shared" si="446"/>
        <v>0</v>
      </c>
      <c r="PD197" s="831">
        <f t="shared" si="446"/>
        <v>0</v>
      </c>
      <c r="PE197" s="831">
        <f t="shared" si="446"/>
        <v>0</v>
      </c>
      <c r="PF197" s="831">
        <f t="shared" si="446"/>
        <v>0</v>
      </c>
      <c r="PG197" s="831">
        <f t="shared" si="446"/>
        <v>0</v>
      </c>
      <c r="PH197" s="831">
        <f t="shared" si="446"/>
        <v>0</v>
      </c>
      <c r="PI197" s="831">
        <f t="shared" si="446"/>
        <v>0</v>
      </c>
      <c r="PJ197" s="831">
        <f t="shared" si="446"/>
        <v>0</v>
      </c>
      <c r="PK197" s="831">
        <f t="shared" si="446"/>
        <v>0</v>
      </c>
      <c r="PL197" s="831">
        <f t="shared" si="446"/>
        <v>0</v>
      </c>
      <c r="PM197" s="831">
        <f t="shared" si="446"/>
        <v>0</v>
      </c>
      <c r="PN197" s="831">
        <f t="shared" si="446"/>
        <v>0</v>
      </c>
      <c r="PO197" s="831">
        <f t="shared" si="446"/>
        <v>0</v>
      </c>
      <c r="PP197" s="831">
        <f t="shared" si="446"/>
        <v>0</v>
      </c>
      <c r="PQ197" s="831">
        <f t="shared" si="446"/>
        <v>0</v>
      </c>
      <c r="PR197" s="831">
        <f t="shared" si="446"/>
        <v>0</v>
      </c>
      <c r="PS197" s="831">
        <f t="shared" si="446"/>
        <v>0</v>
      </c>
      <c r="PT197" s="831">
        <f t="shared" si="446"/>
        <v>0</v>
      </c>
      <c r="PU197" s="831">
        <f t="shared" si="446"/>
        <v>0</v>
      </c>
      <c r="PV197" s="831">
        <f t="shared" si="446"/>
        <v>0</v>
      </c>
      <c r="PW197" s="831">
        <f t="shared" si="446"/>
        <v>0</v>
      </c>
      <c r="PX197" s="831">
        <f t="shared" si="446"/>
        <v>0</v>
      </c>
      <c r="PY197" s="831">
        <f t="shared" si="446"/>
        <v>0</v>
      </c>
      <c r="PZ197" s="831">
        <f t="shared" si="446"/>
        <v>0</v>
      </c>
      <c r="QA197" s="831">
        <f t="shared" si="446"/>
        <v>0</v>
      </c>
      <c r="QB197" s="831">
        <f t="shared" si="446"/>
        <v>0</v>
      </c>
      <c r="QC197" s="831">
        <f t="shared" si="446"/>
        <v>0</v>
      </c>
      <c r="QD197" s="831">
        <f t="shared" si="446"/>
        <v>0</v>
      </c>
      <c r="QE197" s="831">
        <f t="shared" si="446"/>
        <v>0</v>
      </c>
      <c r="QF197" s="831">
        <f t="shared" si="446"/>
        <v>0</v>
      </c>
      <c r="QG197" s="831">
        <f t="shared" si="446"/>
        <v>0</v>
      </c>
      <c r="QH197" s="831">
        <f t="shared" si="446"/>
        <v>0</v>
      </c>
      <c r="QI197" s="831">
        <f t="shared" si="446"/>
        <v>0</v>
      </c>
      <c r="QJ197" s="831">
        <f t="shared" si="446"/>
        <v>0</v>
      </c>
      <c r="QK197" s="831">
        <f t="shared" si="446"/>
        <v>0</v>
      </c>
      <c r="QL197" s="831">
        <f t="shared" si="446"/>
        <v>0</v>
      </c>
      <c r="QM197" s="831">
        <f t="shared" si="446"/>
        <v>0</v>
      </c>
      <c r="QN197" s="831">
        <f t="shared" si="446"/>
        <v>0</v>
      </c>
      <c r="QO197" s="831">
        <f t="shared" si="446"/>
        <v>0</v>
      </c>
      <c r="QP197" s="831">
        <f t="shared" si="446"/>
        <v>0</v>
      </c>
      <c r="QQ197" s="831">
        <f t="shared" si="446"/>
        <v>0</v>
      </c>
      <c r="QR197" s="831">
        <f t="shared" si="446"/>
        <v>0</v>
      </c>
      <c r="QS197" s="831">
        <f t="shared" si="447"/>
        <v>0</v>
      </c>
      <c r="QT197" s="831">
        <f t="shared" si="447"/>
        <v>0</v>
      </c>
      <c r="QU197" s="831">
        <f t="shared" si="447"/>
        <v>0</v>
      </c>
      <c r="QV197" s="831">
        <f t="shared" si="447"/>
        <v>0</v>
      </c>
      <c r="QW197" s="831">
        <f t="shared" si="447"/>
        <v>0</v>
      </c>
      <c r="QX197" s="831">
        <f t="shared" si="447"/>
        <v>0</v>
      </c>
      <c r="QY197" s="831">
        <f t="shared" si="447"/>
        <v>0</v>
      </c>
      <c r="QZ197" s="831">
        <f t="shared" si="447"/>
        <v>0</v>
      </c>
      <c r="RA197" s="831">
        <f t="shared" si="447"/>
        <v>0</v>
      </c>
      <c r="RB197" s="831">
        <f t="shared" si="447"/>
        <v>0</v>
      </c>
      <c r="RC197" s="831">
        <f t="shared" si="447"/>
        <v>0</v>
      </c>
      <c r="RD197" s="831">
        <f t="shared" si="447"/>
        <v>0</v>
      </c>
      <c r="RE197" s="831">
        <f t="shared" si="447"/>
        <v>0</v>
      </c>
      <c r="RF197" s="831">
        <f t="shared" si="447"/>
        <v>0</v>
      </c>
      <c r="RG197" s="831">
        <f t="shared" si="447"/>
        <v>0</v>
      </c>
      <c r="RH197" s="831">
        <f t="shared" si="447"/>
        <v>0</v>
      </c>
      <c r="RI197" s="831">
        <f t="shared" si="447"/>
        <v>0</v>
      </c>
      <c r="RJ197" s="831">
        <f t="shared" si="447"/>
        <v>0</v>
      </c>
      <c r="RK197" s="831">
        <f t="shared" si="447"/>
        <v>0</v>
      </c>
      <c r="RL197" s="831">
        <f t="shared" si="447"/>
        <v>0</v>
      </c>
      <c r="RM197" s="831">
        <f t="shared" si="447"/>
        <v>0</v>
      </c>
      <c r="RN197" s="831">
        <f t="shared" si="447"/>
        <v>0</v>
      </c>
      <c r="RO197" s="831">
        <f t="shared" si="447"/>
        <v>0</v>
      </c>
      <c r="RP197" s="831">
        <f t="shared" si="447"/>
        <v>0</v>
      </c>
      <c r="RQ197" s="831">
        <f t="shared" si="447"/>
        <v>0</v>
      </c>
      <c r="RR197" s="831">
        <f t="shared" si="447"/>
        <v>0</v>
      </c>
      <c r="RS197" s="831">
        <f t="shared" si="447"/>
        <v>0</v>
      </c>
      <c r="RT197" s="831">
        <f t="shared" si="447"/>
        <v>0</v>
      </c>
      <c r="RU197" s="831">
        <f t="shared" si="447"/>
        <v>0</v>
      </c>
      <c r="RV197" s="831">
        <f t="shared" si="447"/>
        <v>0</v>
      </c>
      <c r="RW197" s="831">
        <f t="shared" si="447"/>
        <v>0</v>
      </c>
      <c r="RX197" s="831">
        <f t="shared" si="447"/>
        <v>0</v>
      </c>
      <c r="RY197" s="831">
        <f t="shared" si="447"/>
        <v>0</v>
      </c>
      <c r="RZ197" s="831">
        <f t="shared" si="447"/>
        <v>0</v>
      </c>
      <c r="SA197" s="831">
        <f t="shared" si="447"/>
        <v>0</v>
      </c>
      <c r="SB197" s="831">
        <f t="shared" si="447"/>
        <v>0</v>
      </c>
      <c r="SC197" s="831">
        <f t="shared" si="447"/>
        <v>0</v>
      </c>
      <c r="SD197" s="831">
        <f t="shared" si="447"/>
        <v>0</v>
      </c>
      <c r="SE197" s="831">
        <f t="shared" si="447"/>
        <v>0</v>
      </c>
      <c r="SF197" s="831">
        <f t="shared" si="447"/>
        <v>0</v>
      </c>
      <c r="SG197" s="831">
        <f t="shared" si="447"/>
        <v>0</v>
      </c>
      <c r="SH197" s="831">
        <f t="shared" si="447"/>
        <v>0</v>
      </c>
      <c r="SI197" s="831">
        <f t="shared" si="447"/>
        <v>0</v>
      </c>
      <c r="SJ197" s="831">
        <f t="shared" si="447"/>
        <v>0</v>
      </c>
      <c r="SK197" s="267">
        <f t="shared" si="400"/>
        <v>0</v>
      </c>
      <c r="SL197" s="254"/>
      <c r="SM197" s="242"/>
      <c r="SN197" s="242"/>
      <c r="SO197" s="242"/>
    </row>
    <row r="198" spans="1:509" outlineLevel="3" x14ac:dyDescent="0.35">
      <c r="A198" s="242"/>
      <c r="B198" s="251"/>
      <c r="C198" s="438">
        <f t="shared" si="439"/>
        <v>4</v>
      </c>
      <c r="D198" s="267"/>
      <c r="E198" s="316">
        <f t="shared" si="402"/>
        <v>57</v>
      </c>
      <c r="F198" s="322"/>
      <c r="G198" s="322"/>
      <c r="H198" s="267"/>
      <c r="I198" s="540"/>
      <c r="J198" s="554" t="s">
        <v>858</v>
      </c>
      <c r="K198" s="541"/>
      <c r="L198" s="831">
        <f t="shared" si="448"/>
        <v>0</v>
      </c>
      <c r="M198" s="831">
        <f t="shared" si="448"/>
        <v>0</v>
      </c>
      <c r="N198" s="831">
        <f t="shared" si="448"/>
        <v>0</v>
      </c>
      <c r="O198" s="831">
        <f t="shared" si="448"/>
        <v>0</v>
      </c>
      <c r="P198" s="831">
        <f t="shared" si="448"/>
        <v>0</v>
      </c>
      <c r="Q198" s="831">
        <f t="shared" si="448"/>
        <v>0</v>
      </c>
      <c r="R198" s="831">
        <f t="shared" si="448"/>
        <v>0</v>
      </c>
      <c r="S198" s="831">
        <f t="shared" si="448"/>
        <v>0</v>
      </c>
      <c r="T198" s="831">
        <f t="shared" si="448"/>
        <v>0</v>
      </c>
      <c r="U198" s="831">
        <f t="shared" si="448"/>
        <v>0</v>
      </c>
      <c r="V198" s="831">
        <f t="shared" si="448"/>
        <v>0</v>
      </c>
      <c r="W198" s="831">
        <f t="shared" si="448"/>
        <v>0</v>
      </c>
      <c r="X198" s="831">
        <f t="shared" si="448"/>
        <v>0</v>
      </c>
      <c r="Y198" s="831">
        <f t="shared" si="448"/>
        <v>0</v>
      </c>
      <c r="Z198" s="831">
        <f t="shared" si="448"/>
        <v>0</v>
      </c>
      <c r="AA198" s="831">
        <f t="shared" si="448"/>
        <v>0</v>
      </c>
      <c r="AB198" s="831">
        <f t="shared" si="440"/>
        <v>0</v>
      </c>
      <c r="AC198" s="831">
        <f t="shared" si="440"/>
        <v>0</v>
      </c>
      <c r="AD198" s="831">
        <f t="shared" si="440"/>
        <v>0</v>
      </c>
      <c r="AE198" s="831">
        <f t="shared" si="440"/>
        <v>0</v>
      </c>
      <c r="AF198" s="831">
        <f t="shared" si="440"/>
        <v>0</v>
      </c>
      <c r="AG198" s="831">
        <f t="shared" si="440"/>
        <v>0</v>
      </c>
      <c r="AH198" s="831">
        <f t="shared" si="440"/>
        <v>0</v>
      </c>
      <c r="AI198" s="831">
        <f t="shared" si="440"/>
        <v>0</v>
      </c>
      <c r="AJ198" s="831">
        <f t="shared" si="440"/>
        <v>0</v>
      </c>
      <c r="AK198" s="831">
        <f t="shared" si="440"/>
        <v>0</v>
      </c>
      <c r="AL198" s="831">
        <f t="shared" si="440"/>
        <v>0</v>
      </c>
      <c r="AM198" s="831">
        <f t="shared" si="440"/>
        <v>0</v>
      </c>
      <c r="AN198" s="831">
        <f t="shared" si="440"/>
        <v>0</v>
      </c>
      <c r="AO198" s="831">
        <f t="shared" si="440"/>
        <v>0</v>
      </c>
      <c r="AP198" s="831">
        <f t="shared" si="440"/>
        <v>0</v>
      </c>
      <c r="AQ198" s="831">
        <f t="shared" si="440"/>
        <v>0</v>
      </c>
      <c r="AR198" s="831">
        <f t="shared" si="440"/>
        <v>0</v>
      </c>
      <c r="AS198" s="831">
        <f t="shared" si="440"/>
        <v>0</v>
      </c>
      <c r="AT198" s="831">
        <f t="shared" si="440"/>
        <v>0</v>
      </c>
      <c r="AU198" s="831">
        <f t="shared" si="440"/>
        <v>0</v>
      </c>
      <c r="AV198" s="831">
        <f t="shared" si="440"/>
        <v>0</v>
      </c>
      <c r="AW198" s="831">
        <f t="shared" si="440"/>
        <v>0</v>
      </c>
      <c r="AX198" s="831">
        <f t="shared" si="440"/>
        <v>0</v>
      </c>
      <c r="AY198" s="831">
        <f t="shared" si="440"/>
        <v>0</v>
      </c>
      <c r="AZ198" s="831">
        <f t="shared" si="440"/>
        <v>0</v>
      </c>
      <c r="BA198" s="831">
        <f t="shared" si="440"/>
        <v>0</v>
      </c>
      <c r="BB198" s="831">
        <f t="shared" si="440"/>
        <v>0</v>
      </c>
      <c r="BC198" s="831">
        <f t="shared" si="440"/>
        <v>0</v>
      </c>
      <c r="BD198" s="831">
        <f t="shared" si="440"/>
        <v>0</v>
      </c>
      <c r="BE198" s="831">
        <f t="shared" si="440"/>
        <v>0</v>
      </c>
      <c r="BF198" s="831">
        <f t="shared" si="440"/>
        <v>0</v>
      </c>
      <c r="BG198" s="831">
        <f t="shared" si="440"/>
        <v>0</v>
      </c>
      <c r="BH198" s="831">
        <f t="shared" si="440"/>
        <v>0</v>
      </c>
      <c r="BI198" s="831">
        <f t="shared" si="440"/>
        <v>0</v>
      </c>
      <c r="BJ198" s="831">
        <f t="shared" si="440"/>
        <v>0</v>
      </c>
      <c r="BK198" s="831">
        <f t="shared" si="440"/>
        <v>0</v>
      </c>
      <c r="BL198" s="831">
        <f t="shared" si="440"/>
        <v>0</v>
      </c>
      <c r="BM198" s="831">
        <f t="shared" si="440"/>
        <v>0</v>
      </c>
      <c r="BN198" s="831">
        <f t="shared" si="440"/>
        <v>0</v>
      </c>
      <c r="BO198" s="831">
        <f t="shared" si="440"/>
        <v>0</v>
      </c>
      <c r="BP198" s="831">
        <f t="shared" si="440"/>
        <v>0</v>
      </c>
      <c r="BQ198" s="831">
        <f t="shared" si="440"/>
        <v>0</v>
      </c>
      <c r="BR198" s="831">
        <f t="shared" si="440"/>
        <v>0</v>
      </c>
      <c r="BS198" s="831">
        <f t="shared" si="440"/>
        <v>0</v>
      </c>
      <c r="BT198" s="831">
        <f t="shared" si="440"/>
        <v>0</v>
      </c>
      <c r="BU198" s="831">
        <f t="shared" si="440"/>
        <v>0</v>
      </c>
      <c r="BV198" s="831">
        <f t="shared" si="440"/>
        <v>0</v>
      </c>
      <c r="BW198" s="831">
        <f t="shared" si="440"/>
        <v>0</v>
      </c>
      <c r="BX198" s="831">
        <f t="shared" si="440"/>
        <v>0</v>
      </c>
      <c r="BY198" s="831">
        <f t="shared" si="441"/>
        <v>0</v>
      </c>
      <c r="BZ198" s="831">
        <f t="shared" si="441"/>
        <v>0</v>
      </c>
      <c r="CA198" s="831">
        <f t="shared" si="441"/>
        <v>0</v>
      </c>
      <c r="CB198" s="831">
        <f t="shared" si="441"/>
        <v>0</v>
      </c>
      <c r="CC198" s="831">
        <f t="shared" si="441"/>
        <v>0</v>
      </c>
      <c r="CD198" s="831">
        <f t="shared" si="441"/>
        <v>0</v>
      </c>
      <c r="CE198" s="831">
        <f t="shared" si="441"/>
        <v>0</v>
      </c>
      <c r="CF198" s="831">
        <f t="shared" si="441"/>
        <v>0</v>
      </c>
      <c r="CG198" s="831">
        <f t="shared" si="441"/>
        <v>0</v>
      </c>
      <c r="CH198" s="831">
        <f t="shared" si="441"/>
        <v>0</v>
      </c>
      <c r="CI198" s="831">
        <f t="shared" si="441"/>
        <v>0</v>
      </c>
      <c r="CJ198" s="831">
        <f t="shared" si="441"/>
        <v>0</v>
      </c>
      <c r="CK198" s="831">
        <f t="shared" si="441"/>
        <v>0</v>
      </c>
      <c r="CL198" s="831">
        <f t="shared" si="441"/>
        <v>0</v>
      </c>
      <c r="CM198" s="831">
        <f t="shared" si="441"/>
        <v>0</v>
      </c>
      <c r="CN198" s="831">
        <f t="shared" si="441"/>
        <v>0</v>
      </c>
      <c r="CO198" s="831">
        <f t="shared" si="441"/>
        <v>0</v>
      </c>
      <c r="CP198" s="831">
        <f t="shared" si="441"/>
        <v>0</v>
      </c>
      <c r="CQ198" s="831">
        <f t="shared" si="441"/>
        <v>0</v>
      </c>
      <c r="CR198" s="831">
        <f t="shared" si="441"/>
        <v>0</v>
      </c>
      <c r="CS198" s="831">
        <f t="shared" si="441"/>
        <v>0</v>
      </c>
      <c r="CT198" s="831">
        <f t="shared" si="441"/>
        <v>0</v>
      </c>
      <c r="CU198" s="831">
        <f t="shared" si="441"/>
        <v>0</v>
      </c>
      <c r="CV198" s="831">
        <f t="shared" si="441"/>
        <v>0</v>
      </c>
      <c r="CW198" s="831">
        <f t="shared" si="441"/>
        <v>0</v>
      </c>
      <c r="CX198" s="831">
        <f t="shared" si="441"/>
        <v>0</v>
      </c>
      <c r="CY198" s="831">
        <f t="shared" si="441"/>
        <v>0</v>
      </c>
      <c r="CZ198" s="831">
        <f t="shared" si="441"/>
        <v>0</v>
      </c>
      <c r="DA198" s="831">
        <f t="shared" si="441"/>
        <v>0</v>
      </c>
      <c r="DB198" s="831">
        <f t="shared" si="441"/>
        <v>0</v>
      </c>
      <c r="DC198" s="831">
        <f t="shared" si="441"/>
        <v>0</v>
      </c>
      <c r="DD198" s="831">
        <f t="shared" si="441"/>
        <v>0</v>
      </c>
      <c r="DE198" s="831">
        <f t="shared" si="441"/>
        <v>0</v>
      </c>
      <c r="DF198" s="831">
        <f t="shared" si="441"/>
        <v>0</v>
      </c>
      <c r="DG198" s="831">
        <f t="shared" si="441"/>
        <v>0</v>
      </c>
      <c r="DH198" s="831">
        <f t="shared" si="441"/>
        <v>0</v>
      </c>
      <c r="DI198" s="831">
        <f t="shared" si="441"/>
        <v>0</v>
      </c>
      <c r="DJ198" s="831">
        <f t="shared" si="441"/>
        <v>0</v>
      </c>
      <c r="DK198" s="831">
        <f t="shared" si="441"/>
        <v>0</v>
      </c>
      <c r="DL198" s="831">
        <f t="shared" si="441"/>
        <v>0</v>
      </c>
      <c r="DM198" s="831">
        <f t="shared" si="441"/>
        <v>0</v>
      </c>
      <c r="DN198" s="831">
        <f t="shared" si="441"/>
        <v>0</v>
      </c>
      <c r="DO198" s="831">
        <f t="shared" si="441"/>
        <v>0</v>
      </c>
      <c r="DP198" s="831">
        <f t="shared" si="441"/>
        <v>0</v>
      </c>
      <c r="DQ198" s="831">
        <f t="shared" si="441"/>
        <v>0</v>
      </c>
      <c r="DR198" s="831">
        <f t="shared" si="441"/>
        <v>0</v>
      </c>
      <c r="DS198" s="831">
        <f t="shared" si="441"/>
        <v>0</v>
      </c>
      <c r="DT198" s="831">
        <f t="shared" si="441"/>
        <v>0</v>
      </c>
      <c r="DU198" s="831">
        <f t="shared" si="441"/>
        <v>0</v>
      </c>
      <c r="DV198" s="831">
        <f t="shared" si="441"/>
        <v>0</v>
      </c>
      <c r="DW198" s="831">
        <f t="shared" si="441"/>
        <v>0</v>
      </c>
      <c r="DX198" s="831">
        <f t="shared" si="441"/>
        <v>0</v>
      </c>
      <c r="DY198" s="831">
        <f t="shared" si="441"/>
        <v>0</v>
      </c>
      <c r="DZ198" s="831">
        <f t="shared" si="441"/>
        <v>0</v>
      </c>
      <c r="EA198" s="831">
        <f t="shared" si="441"/>
        <v>0</v>
      </c>
      <c r="EB198" s="831">
        <f t="shared" si="441"/>
        <v>0</v>
      </c>
      <c r="EC198" s="831">
        <f t="shared" si="441"/>
        <v>0</v>
      </c>
      <c r="ED198" s="831">
        <f t="shared" si="441"/>
        <v>0</v>
      </c>
      <c r="EE198" s="831">
        <f t="shared" si="441"/>
        <v>0</v>
      </c>
      <c r="EF198" s="831">
        <f t="shared" si="441"/>
        <v>0</v>
      </c>
      <c r="EG198" s="831">
        <f t="shared" si="441"/>
        <v>0</v>
      </c>
      <c r="EH198" s="831">
        <f t="shared" si="441"/>
        <v>0</v>
      </c>
      <c r="EI198" s="831">
        <f t="shared" si="441"/>
        <v>0</v>
      </c>
      <c r="EJ198" s="831">
        <f t="shared" si="441"/>
        <v>0</v>
      </c>
      <c r="EK198" s="831">
        <f t="shared" si="442"/>
        <v>0</v>
      </c>
      <c r="EL198" s="831">
        <f t="shared" si="442"/>
        <v>0</v>
      </c>
      <c r="EM198" s="831">
        <f t="shared" si="442"/>
        <v>0</v>
      </c>
      <c r="EN198" s="831">
        <f t="shared" si="442"/>
        <v>0</v>
      </c>
      <c r="EO198" s="831">
        <f t="shared" si="442"/>
        <v>0</v>
      </c>
      <c r="EP198" s="831">
        <f t="shared" si="442"/>
        <v>0</v>
      </c>
      <c r="EQ198" s="831">
        <f t="shared" si="442"/>
        <v>0</v>
      </c>
      <c r="ER198" s="831">
        <f t="shared" si="442"/>
        <v>0</v>
      </c>
      <c r="ES198" s="831">
        <f t="shared" si="442"/>
        <v>0</v>
      </c>
      <c r="ET198" s="831">
        <f t="shared" si="442"/>
        <v>0</v>
      </c>
      <c r="EU198" s="831">
        <f t="shared" si="442"/>
        <v>0</v>
      </c>
      <c r="EV198" s="831">
        <f t="shared" si="442"/>
        <v>0</v>
      </c>
      <c r="EW198" s="831">
        <f t="shared" si="442"/>
        <v>0</v>
      </c>
      <c r="EX198" s="831">
        <f t="shared" si="442"/>
        <v>0</v>
      </c>
      <c r="EY198" s="831">
        <f t="shared" si="442"/>
        <v>0</v>
      </c>
      <c r="EZ198" s="831">
        <f t="shared" si="442"/>
        <v>0</v>
      </c>
      <c r="FA198" s="831">
        <f t="shared" si="442"/>
        <v>0</v>
      </c>
      <c r="FB198" s="831">
        <f t="shared" si="442"/>
        <v>0</v>
      </c>
      <c r="FC198" s="831">
        <f t="shared" si="442"/>
        <v>0</v>
      </c>
      <c r="FD198" s="831">
        <f t="shared" si="442"/>
        <v>0</v>
      </c>
      <c r="FE198" s="831">
        <f t="shared" si="442"/>
        <v>0</v>
      </c>
      <c r="FF198" s="831">
        <f t="shared" si="442"/>
        <v>0</v>
      </c>
      <c r="FG198" s="831">
        <f t="shared" si="442"/>
        <v>0</v>
      </c>
      <c r="FH198" s="831">
        <f t="shared" si="442"/>
        <v>0</v>
      </c>
      <c r="FI198" s="831">
        <f t="shared" si="442"/>
        <v>0</v>
      </c>
      <c r="FJ198" s="831">
        <f t="shared" si="442"/>
        <v>0</v>
      </c>
      <c r="FK198" s="831">
        <f t="shared" si="442"/>
        <v>0</v>
      </c>
      <c r="FL198" s="831">
        <f t="shared" si="442"/>
        <v>0</v>
      </c>
      <c r="FM198" s="831">
        <f t="shared" si="442"/>
        <v>0</v>
      </c>
      <c r="FN198" s="831">
        <f t="shared" si="442"/>
        <v>0</v>
      </c>
      <c r="FO198" s="831">
        <f t="shared" si="442"/>
        <v>0</v>
      </c>
      <c r="FP198" s="831">
        <f t="shared" si="442"/>
        <v>0</v>
      </c>
      <c r="FQ198" s="831">
        <f t="shared" si="442"/>
        <v>0</v>
      </c>
      <c r="FR198" s="831">
        <f t="shared" si="442"/>
        <v>0</v>
      </c>
      <c r="FS198" s="831">
        <f t="shared" si="442"/>
        <v>0</v>
      </c>
      <c r="FT198" s="831">
        <f t="shared" si="442"/>
        <v>0</v>
      </c>
      <c r="FU198" s="831">
        <f t="shared" si="442"/>
        <v>0</v>
      </c>
      <c r="FV198" s="831">
        <f t="shared" si="442"/>
        <v>0</v>
      </c>
      <c r="FW198" s="831">
        <f t="shared" si="442"/>
        <v>0</v>
      </c>
      <c r="FX198" s="831">
        <f t="shared" si="442"/>
        <v>0</v>
      </c>
      <c r="FY198" s="831">
        <f t="shared" si="442"/>
        <v>0</v>
      </c>
      <c r="FZ198" s="831">
        <f t="shared" si="442"/>
        <v>0</v>
      </c>
      <c r="GA198" s="831">
        <f t="shared" si="442"/>
        <v>0</v>
      </c>
      <c r="GB198" s="831">
        <f t="shared" si="442"/>
        <v>0</v>
      </c>
      <c r="GC198" s="831">
        <f t="shared" si="442"/>
        <v>0</v>
      </c>
      <c r="GD198" s="831">
        <f t="shared" si="442"/>
        <v>0</v>
      </c>
      <c r="GE198" s="831">
        <f t="shared" si="442"/>
        <v>0</v>
      </c>
      <c r="GF198" s="831">
        <f t="shared" si="442"/>
        <v>0</v>
      </c>
      <c r="GG198" s="831">
        <f t="shared" si="442"/>
        <v>0</v>
      </c>
      <c r="GH198" s="831">
        <f t="shared" si="442"/>
        <v>0</v>
      </c>
      <c r="GI198" s="831">
        <f t="shared" si="442"/>
        <v>0</v>
      </c>
      <c r="GJ198" s="831">
        <f t="shared" si="442"/>
        <v>0</v>
      </c>
      <c r="GK198" s="831">
        <f t="shared" si="442"/>
        <v>0</v>
      </c>
      <c r="GL198" s="831">
        <f t="shared" si="442"/>
        <v>0</v>
      </c>
      <c r="GM198" s="831">
        <f t="shared" si="442"/>
        <v>0</v>
      </c>
      <c r="GN198" s="831">
        <f t="shared" si="442"/>
        <v>0</v>
      </c>
      <c r="GO198" s="831">
        <f t="shared" si="442"/>
        <v>0</v>
      </c>
      <c r="GP198" s="831">
        <f t="shared" si="442"/>
        <v>0</v>
      </c>
      <c r="GQ198" s="831">
        <f t="shared" si="442"/>
        <v>0</v>
      </c>
      <c r="GR198" s="831">
        <f t="shared" si="442"/>
        <v>0</v>
      </c>
      <c r="GS198" s="831">
        <f t="shared" si="442"/>
        <v>0</v>
      </c>
      <c r="GT198" s="831">
        <f t="shared" si="442"/>
        <v>0</v>
      </c>
      <c r="GU198" s="831">
        <f t="shared" si="442"/>
        <v>0</v>
      </c>
      <c r="GV198" s="831">
        <f t="shared" si="442"/>
        <v>0</v>
      </c>
      <c r="GW198" s="831">
        <f t="shared" si="443"/>
        <v>0</v>
      </c>
      <c r="GX198" s="831">
        <f t="shared" si="443"/>
        <v>0</v>
      </c>
      <c r="GY198" s="831">
        <f t="shared" si="443"/>
        <v>0</v>
      </c>
      <c r="GZ198" s="831">
        <f t="shared" si="443"/>
        <v>0</v>
      </c>
      <c r="HA198" s="831">
        <f t="shared" si="443"/>
        <v>0</v>
      </c>
      <c r="HB198" s="831">
        <f t="shared" si="443"/>
        <v>0</v>
      </c>
      <c r="HC198" s="831">
        <f t="shared" si="443"/>
        <v>0</v>
      </c>
      <c r="HD198" s="831">
        <f t="shared" si="443"/>
        <v>0</v>
      </c>
      <c r="HE198" s="831">
        <f t="shared" si="443"/>
        <v>0</v>
      </c>
      <c r="HF198" s="831">
        <f t="shared" si="443"/>
        <v>0</v>
      </c>
      <c r="HG198" s="831">
        <f t="shared" si="443"/>
        <v>0</v>
      </c>
      <c r="HH198" s="831">
        <f t="shared" si="443"/>
        <v>0</v>
      </c>
      <c r="HI198" s="831">
        <f t="shared" si="443"/>
        <v>0</v>
      </c>
      <c r="HJ198" s="831">
        <f t="shared" si="443"/>
        <v>0</v>
      </c>
      <c r="HK198" s="831">
        <f t="shared" si="443"/>
        <v>0</v>
      </c>
      <c r="HL198" s="831">
        <f t="shared" si="443"/>
        <v>0</v>
      </c>
      <c r="HM198" s="831">
        <f t="shared" si="443"/>
        <v>0</v>
      </c>
      <c r="HN198" s="831">
        <f t="shared" si="443"/>
        <v>0</v>
      </c>
      <c r="HO198" s="831">
        <f t="shared" si="443"/>
        <v>0</v>
      </c>
      <c r="HP198" s="831">
        <f t="shared" si="443"/>
        <v>0</v>
      </c>
      <c r="HQ198" s="831">
        <f t="shared" si="443"/>
        <v>0</v>
      </c>
      <c r="HR198" s="831">
        <f t="shared" si="443"/>
        <v>0</v>
      </c>
      <c r="HS198" s="831">
        <f t="shared" si="443"/>
        <v>0</v>
      </c>
      <c r="HT198" s="831">
        <f t="shared" si="443"/>
        <v>0</v>
      </c>
      <c r="HU198" s="831">
        <f t="shared" si="443"/>
        <v>0</v>
      </c>
      <c r="HV198" s="831">
        <f t="shared" si="443"/>
        <v>0</v>
      </c>
      <c r="HW198" s="831">
        <f t="shared" si="443"/>
        <v>0</v>
      </c>
      <c r="HX198" s="831">
        <f t="shared" si="443"/>
        <v>0</v>
      </c>
      <c r="HY198" s="831">
        <f t="shared" si="443"/>
        <v>0</v>
      </c>
      <c r="HZ198" s="831">
        <f t="shared" si="443"/>
        <v>0</v>
      </c>
      <c r="IA198" s="831">
        <f t="shared" si="443"/>
        <v>0</v>
      </c>
      <c r="IB198" s="831">
        <f t="shared" si="443"/>
        <v>0</v>
      </c>
      <c r="IC198" s="831">
        <f t="shared" si="443"/>
        <v>0</v>
      </c>
      <c r="ID198" s="831">
        <f t="shared" si="443"/>
        <v>0</v>
      </c>
      <c r="IE198" s="831">
        <f t="shared" si="443"/>
        <v>0</v>
      </c>
      <c r="IF198" s="831">
        <f t="shared" si="443"/>
        <v>0</v>
      </c>
      <c r="IG198" s="831">
        <f t="shared" si="443"/>
        <v>0</v>
      </c>
      <c r="IH198" s="831">
        <f t="shared" si="443"/>
        <v>0</v>
      </c>
      <c r="II198" s="831">
        <f t="shared" si="443"/>
        <v>0</v>
      </c>
      <c r="IJ198" s="831">
        <f t="shared" si="443"/>
        <v>0</v>
      </c>
      <c r="IK198" s="831">
        <f t="shared" si="443"/>
        <v>0</v>
      </c>
      <c r="IL198" s="831">
        <f t="shared" si="443"/>
        <v>0</v>
      </c>
      <c r="IM198" s="831">
        <f t="shared" si="443"/>
        <v>0</v>
      </c>
      <c r="IN198" s="831">
        <f t="shared" si="443"/>
        <v>0</v>
      </c>
      <c r="IO198" s="831">
        <f t="shared" si="443"/>
        <v>0</v>
      </c>
      <c r="IP198" s="831">
        <f t="shared" si="443"/>
        <v>0</v>
      </c>
      <c r="IQ198" s="831">
        <f t="shared" si="443"/>
        <v>0</v>
      </c>
      <c r="IR198" s="831">
        <f t="shared" si="443"/>
        <v>0</v>
      </c>
      <c r="IS198" s="831">
        <f t="shared" si="443"/>
        <v>0</v>
      </c>
      <c r="IT198" s="831">
        <f t="shared" si="443"/>
        <v>0</v>
      </c>
      <c r="IU198" s="831">
        <f t="shared" si="443"/>
        <v>0</v>
      </c>
      <c r="IV198" s="831">
        <f t="shared" si="443"/>
        <v>0</v>
      </c>
      <c r="IW198" s="831">
        <f t="shared" si="443"/>
        <v>0</v>
      </c>
      <c r="IX198" s="831">
        <f t="shared" si="443"/>
        <v>0</v>
      </c>
      <c r="IY198" s="831">
        <f t="shared" si="443"/>
        <v>0</v>
      </c>
      <c r="IZ198" s="831">
        <f t="shared" si="443"/>
        <v>0</v>
      </c>
      <c r="JA198" s="831">
        <f t="shared" si="443"/>
        <v>0</v>
      </c>
      <c r="JB198" s="831">
        <f t="shared" si="443"/>
        <v>0</v>
      </c>
      <c r="JC198" s="831">
        <f t="shared" si="443"/>
        <v>0</v>
      </c>
      <c r="JD198" s="831">
        <f t="shared" si="443"/>
        <v>0</v>
      </c>
      <c r="JE198" s="831">
        <f t="shared" si="443"/>
        <v>0</v>
      </c>
      <c r="JF198" s="831">
        <f t="shared" si="443"/>
        <v>0</v>
      </c>
      <c r="JG198" s="831">
        <f t="shared" si="443"/>
        <v>0</v>
      </c>
      <c r="JH198" s="831">
        <f t="shared" si="443"/>
        <v>0</v>
      </c>
      <c r="JI198" s="831">
        <f t="shared" si="444"/>
        <v>0</v>
      </c>
      <c r="JJ198" s="831">
        <f t="shared" si="444"/>
        <v>0</v>
      </c>
      <c r="JK198" s="831">
        <f t="shared" si="444"/>
        <v>0</v>
      </c>
      <c r="JL198" s="831">
        <f t="shared" si="444"/>
        <v>0</v>
      </c>
      <c r="JM198" s="831">
        <f t="shared" si="444"/>
        <v>0</v>
      </c>
      <c r="JN198" s="831">
        <f t="shared" si="444"/>
        <v>0</v>
      </c>
      <c r="JO198" s="831">
        <f t="shared" si="444"/>
        <v>0</v>
      </c>
      <c r="JP198" s="831">
        <f t="shared" si="444"/>
        <v>0</v>
      </c>
      <c r="JQ198" s="831">
        <f t="shared" si="444"/>
        <v>0</v>
      </c>
      <c r="JR198" s="831">
        <f t="shared" si="444"/>
        <v>0</v>
      </c>
      <c r="JS198" s="831">
        <f t="shared" si="444"/>
        <v>0</v>
      </c>
      <c r="JT198" s="831">
        <f t="shared" si="444"/>
        <v>0</v>
      </c>
      <c r="JU198" s="831">
        <f t="shared" si="444"/>
        <v>0</v>
      </c>
      <c r="JV198" s="831">
        <f t="shared" si="444"/>
        <v>0</v>
      </c>
      <c r="JW198" s="831">
        <f t="shared" si="444"/>
        <v>0</v>
      </c>
      <c r="JX198" s="831">
        <f t="shared" si="444"/>
        <v>0</v>
      </c>
      <c r="JY198" s="831">
        <f t="shared" si="444"/>
        <v>0</v>
      </c>
      <c r="JZ198" s="831">
        <f t="shared" si="444"/>
        <v>0</v>
      </c>
      <c r="KA198" s="831">
        <f t="shared" si="444"/>
        <v>0</v>
      </c>
      <c r="KB198" s="831">
        <f t="shared" si="444"/>
        <v>0</v>
      </c>
      <c r="KC198" s="831">
        <f t="shared" si="444"/>
        <v>0</v>
      </c>
      <c r="KD198" s="831">
        <f t="shared" si="444"/>
        <v>0</v>
      </c>
      <c r="KE198" s="831">
        <f t="shared" si="444"/>
        <v>0</v>
      </c>
      <c r="KF198" s="831">
        <f t="shared" si="444"/>
        <v>0</v>
      </c>
      <c r="KG198" s="831">
        <f t="shared" si="444"/>
        <v>0</v>
      </c>
      <c r="KH198" s="831">
        <f t="shared" si="444"/>
        <v>0</v>
      </c>
      <c r="KI198" s="831">
        <f t="shared" si="444"/>
        <v>0</v>
      </c>
      <c r="KJ198" s="831">
        <f t="shared" si="444"/>
        <v>0</v>
      </c>
      <c r="KK198" s="831">
        <f t="shared" si="444"/>
        <v>0</v>
      </c>
      <c r="KL198" s="831">
        <f t="shared" si="444"/>
        <v>0</v>
      </c>
      <c r="KM198" s="831">
        <f t="shared" si="444"/>
        <v>0</v>
      </c>
      <c r="KN198" s="831">
        <f t="shared" si="444"/>
        <v>0</v>
      </c>
      <c r="KO198" s="831">
        <f t="shared" si="444"/>
        <v>0</v>
      </c>
      <c r="KP198" s="831">
        <f t="shared" si="444"/>
        <v>0</v>
      </c>
      <c r="KQ198" s="831">
        <f t="shared" si="444"/>
        <v>0</v>
      </c>
      <c r="KR198" s="831">
        <f t="shared" si="444"/>
        <v>0</v>
      </c>
      <c r="KS198" s="831">
        <f t="shared" si="444"/>
        <v>0</v>
      </c>
      <c r="KT198" s="831">
        <f t="shared" si="444"/>
        <v>0</v>
      </c>
      <c r="KU198" s="831">
        <f t="shared" si="444"/>
        <v>0</v>
      </c>
      <c r="KV198" s="831">
        <f t="shared" si="444"/>
        <v>0</v>
      </c>
      <c r="KW198" s="831">
        <f t="shared" si="444"/>
        <v>0</v>
      </c>
      <c r="KX198" s="831">
        <f t="shared" si="444"/>
        <v>0</v>
      </c>
      <c r="KY198" s="831">
        <f t="shared" si="444"/>
        <v>0</v>
      </c>
      <c r="KZ198" s="831">
        <f t="shared" si="444"/>
        <v>0</v>
      </c>
      <c r="LA198" s="831">
        <f t="shared" si="444"/>
        <v>0</v>
      </c>
      <c r="LB198" s="831">
        <f t="shared" si="444"/>
        <v>0</v>
      </c>
      <c r="LC198" s="831">
        <f t="shared" si="444"/>
        <v>0</v>
      </c>
      <c r="LD198" s="831">
        <f t="shared" si="444"/>
        <v>0</v>
      </c>
      <c r="LE198" s="831">
        <f t="shared" si="444"/>
        <v>0</v>
      </c>
      <c r="LF198" s="831">
        <f t="shared" si="444"/>
        <v>0</v>
      </c>
      <c r="LG198" s="831">
        <f t="shared" si="444"/>
        <v>0</v>
      </c>
      <c r="LH198" s="831">
        <f t="shared" si="444"/>
        <v>0</v>
      </c>
      <c r="LI198" s="831">
        <f t="shared" si="444"/>
        <v>0</v>
      </c>
      <c r="LJ198" s="831">
        <f t="shared" si="444"/>
        <v>0</v>
      </c>
      <c r="LK198" s="831">
        <f t="shared" si="444"/>
        <v>0</v>
      </c>
      <c r="LL198" s="831">
        <f t="shared" si="444"/>
        <v>0</v>
      </c>
      <c r="LM198" s="831">
        <f t="shared" si="444"/>
        <v>0</v>
      </c>
      <c r="LN198" s="831">
        <f t="shared" si="444"/>
        <v>0</v>
      </c>
      <c r="LO198" s="831">
        <f t="shared" si="444"/>
        <v>0</v>
      </c>
      <c r="LP198" s="831">
        <f t="shared" si="444"/>
        <v>0</v>
      </c>
      <c r="LQ198" s="831">
        <f t="shared" si="444"/>
        <v>0</v>
      </c>
      <c r="LR198" s="831">
        <f t="shared" si="444"/>
        <v>0</v>
      </c>
      <c r="LS198" s="831">
        <f t="shared" si="444"/>
        <v>0</v>
      </c>
      <c r="LT198" s="831">
        <f t="shared" si="444"/>
        <v>0</v>
      </c>
      <c r="LU198" s="831">
        <f t="shared" si="445"/>
        <v>0</v>
      </c>
      <c r="LV198" s="831">
        <f t="shared" si="445"/>
        <v>0</v>
      </c>
      <c r="LW198" s="831">
        <f t="shared" si="445"/>
        <v>0</v>
      </c>
      <c r="LX198" s="831">
        <f t="shared" si="445"/>
        <v>0</v>
      </c>
      <c r="LY198" s="831">
        <f t="shared" si="445"/>
        <v>0</v>
      </c>
      <c r="LZ198" s="831">
        <f t="shared" si="445"/>
        <v>0</v>
      </c>
      <c r="MA198" s="831">
        <f t="shared" si="445"/>
        <v>0</v>
      </c>
      <c r="MB198" s="831">
        <f t="shared" si="445"/>
        <v>0</v>
      </c>
      <c r="MC198" s="831">
        <f t="shared" si="445"/>
        <v>0</v>
      </c>
      <c r="MD198" s="831">
        <f t="shared" si="445"/>
        <v>0</v>
      </c>
      <c r="ME198" s="831">
        <f t="shared" si="445"/>
        <v>0</v>
      </c>
      <c r="MF198" s="831">
        <f t="shared" si="445"/>
        <v>0</v>
      </c>
      <c r="MG198" s="831">
        <f t="shared" si="445"/>
        <v>0</v>
      </c>
      <c r="MH198" s="831">
        <f t="shared" si="445"/>
        <v>0</v>
      </c>
      <c r="MI198" s="831">
        <f t="shared" si="445"/>
        <v>0</v>
      </c>
      <c r="MJ198" s="831">
        <f t="shared" si="445"/>
        <v>0</v>
      </c>
      <c r="MK198" s="831">
        <f t="shared" si="445"/>
        <v>0</v>
      </c>
      <c r="ML198" s="831">
        <f t="shared" si="445"/>
        <v>0</v>
      </c>
      <c r="MM198" s="831">
        <f t="shared" si="445"/>
        <v>0</v>
      </c>
      <c r="MN198" s="831">
        <f t="shared" si="445"/>
        <v>0</v>
      </c>
      <c r="MO198" s="831">
        <f t="shared" si="445"/>
        <v>0</v>
      </c>
      <c r="MP198" s="831">
        <f t="shared" si="445"/>
        <v>0</v>
      </c>
      <c r="MQ198" s="831">
        <f t="shared" si="445"/>
        <v>0</v>
      </c>
      <c r="MR198" s="831">
        <f t="shared" si="445"/>
        <v>0</v>
      </c>
      <c r="MS198" s="831">
        <f t="shared" si="445"/>
        <v>0</v>
      </c>
      <c r="MT198" s="831">
        <f t="shared" si="445"/>
        <v>0</v>
      </c>
      <c r="MU198" s="831">
        <f t="shared" si="445"/>
        <v>0</v>
      </c>
      <c r="MV198" s="831">
        <f t="shared" si="445"/>
        <v>0</v>
      </c>
      <c r="MW198" s="831">
        <f t="shared" si="445"/>
        <v>0</v>
      </c>
      <c r="MX198" s="831">
        <f t="shared" si="445"/>
        <v>0</v>
      </c>
      <c r="MY198" s="831">
        <f t="shared" si="445"/>
        <v>0</v>
      </c>
      <c r="MZ198" s="831">
        <f t="shared" si="445"/>
        <v>0</v>
      </c>
      <c r="NA198" s="831">
        <f t="shared" si="445"/>
        <v>0</v>
      </c>
      <c r="NB198" s="831">
        <f t="shared" si="445"/>
        <v>0</v>
      </c>
      <c r="NC198" s="831">
        <f t="shared" si="445"/>
        <v>0</v>
      </c>
      <c r="ND198" s="831">
        <f t="shared" si="445"/>
        <v>0</v>
      </c>
      <c r="NE198" s="831">
        <f t="shared" si="445"/>
        <v>0</v>
      </c>
      <c r="NF198" s="831">
        <f t="shared" si="445"/>
        <v>0</v>
      </c>
      <c r="NG198" s="831">
        <f t="shared" si="445"/>
        <v>0</v>
      </c>
      <c r="NH198" s="831">
        <f t="shared" si="445"/>
        <v>0</v>
      </c>
      <c r="NI198" s="831">
        <f t="shared" si="445"/>
        <v>0</v>
      </c>
      <c r="NJ198" s="831">
        <f t="shared" si="445"/>
        <v>0</v>
      </c>
      <c r="NK198" s="831">
        <f t="shared" si="445"/>
        <v>0</v>
      </c>
      <c r="NL198" s="831">
        <f t="shared" si="445"/>
        <v>0</v>
      </c>
      <c r="NM198" s="831">
        <f t="shared" si="445"/>
        <v>0</v>
      </c>
      <c r="NN198" s="831">
        <f t="shared" si="445"/>
        <v>0</v>
      </c>
      <c r="NO198" s="831">
        <f t="shared" si="445"/>
        <v>0</v>
      </c>
      <c r="NP198" s="831">
        <f t="shared" si="445"/>
        <v>0</v>
      </c>
      <c r="NQ198" s="831">
        <f t="shared" si="445"/>
        <v>0</v>
      </c>
      <c r="NR198" s="831">
        <f t="shared" si="445"/>
        <v>0</v>
      </c>
      <c r="NS198" s="831">
        <f t="shared" si="445"/>
        <v>0</v>
      </c>
      <c r="NT198" s="831">
        <f t="shared" si="445"/>
        <v>0</v>
      </c>
      <c r="NU198" s="831">
        <f t="shared" si="445"/>
        <v>0</v>
      </c>
      <c r="NV198" s="831">
        <f t="shared" si="445"/>
        <v>0</v>
      </c>
      <c r="NW198" s="831">
        <f t="shared" si="445"/>
        <v>0</v>
      </c>
      <c r="NX198" s="831">
        <f t="shared" si="445"/>
        <v>0</v>
      </c>
      <c r="NY198" s="831">
        <f t="shared" si="445"/>
        <v>0</v>
      </c>
      <c r="NZ198" s="831">
        <f t="shared" si="445"/>
        <v>0</v>
      </c>
      <c r="OA198" s="831">
        <f t="shared" si="445"/>
        <v>0</v>
      </c>
      <c r="OB198" s="831">
        <f t="shared" si="445"/>
        <v>0</v>
      </c>
      <c r="OC198" s="831">
        <f t="shared" si="445"/>
        <v>0</v>
      </c>
      <c r="OD198" s="831">
        <f t="shared" si="445"/>
        <v>0</v>
      </c>
      <c r="OE198" s="831">
        <f t="shared" si="445"/>
        <v>0</v>
      </c>
      <c r="OF198" s="831">
        <f t="shared" si="445"/>
        <v>0</v>
      </c>
      <c r="OG198" s="831">
        <f t="shared" si="446"/>
        <v>0</v>
      </c>
      <c r="OH198" s="831">
        <f t="shared" si="446"/>
        <v>0</v>
      </c>
      <c r="OI198" s="831">
        <f t="shared" si="446"/>
        <v>0</v>
      </c>
      <c r="OJ198" s="831">
        <f t="shared" si="446"/>
        <v>0</v>
      </c>
      <c r="OK198" s="831">
        <f t="shared" si="446"/>
        <v>0</v>
      </c>
      <c r="OL198" s="831">
        <f t="shared" si="446"/>
        <v>0</v>
      </c>
      <c r="OM198" s="831">
        <f t="shared" si="446"/>
        <v>0</v>
      </c>
      <c r="ON198" s="831">
        <f t="shared" si="446"/>
        <v>0</v>
      </c>
      <c r="OO198" s="831">
        <f t="shared" si="446"/>
        <v>0</v>
      </c>
      <c r="OP198" s="831">
        <f t="shared" si="446"/>
        <v>0</v>
      </c>
      <c r="OQ198" s="831">
        <f t="shared" si="446"/>
        <v>0</v>
      </c>
      <c r="OR198" s="831">
        <f t="shared" si="446"/>
        <v>0</v>
      </c>
      <c r="OS198" s="831">
        <f t="shared" si="446"/>
        <v>0</v>
      </c>
      <c r="OT198" s="831">
        <f t="shared" si="446"/>
        <v>0</v>
      </c>
      <c r="OU198" s="831">
        <f t="shared" si="446"/>
        <v>0</v>
      </c>
      <c r="OV198" s="831">
        <f t="shared" si="446"/>
        <v>0</v>
      </c>
      <c r="OW198" s="831">
        <f t="shared" si="446"/>
        <v>0</v>
      </c>
      <c r="OX198" s="831">
        <f t="shared" si="446"/>
        <v>0</v>
      </c>
      <c r="OY198" s="831">
        <f t="shared" si="446"/>
        <v>0</v>
      </c>
      <c r="OZ198" s="831">
        <f t="shared" si="446"/>
        <v>0</v>
      </c>
      <c r="PA198" s="831">
        <f t="shared" si="446"/>
        <v>0</v>
      </c>
      <c r="PB198" s="831">
        <f t="shared" si="446"/>
        <v>0</v>
      </c>
      <c r="PC198" s="831">
        <f t="shared" si="446"/>
        <v>0</v>
      </c>
      <c r="PD198" s="831">
        <f t="shared" si="446"/>
        <v>0</v>
      </c>
      <c r="PE198" s="831">
        <f t="shared" si="446"/>
        <v>0</v>
      </c>
      <c r="PF198" s="831">
        <f t="shared" si="446"/>
        <v>0</v>
      </c>
      <c r="PG198" s="831">
        <f t="shared" si="446"/>
        <v>0</v>
      </c>
      <c r="PH198" s="831">
        <f t="shared" si="446"/>
        <v>0</v>
      </c>
      <c r="PI198" s="831">
        <f t="shared" si="446"/>
        <v>0</v>
      </c>
      <c r="PJ198" s="831">
        <f t="shared" si="446"/>
        <v>0</v>
      </c>
      <c r="PK198" s="831">
        <f t="shared" si="446"/>
        <v>0</v>
      </c>
      <c r="PL198" s="831">
        <f t="shared" si="446"/>
        <v>0</v>
      </c>
      <c r="PM198" s="831">
        <f t="shared" si="446"/>
        <v>0</v>
      </c>
      <c r="PN198" s="831">
        <f t="shared" si="446"/>
        <v>0</v>
      </c>
      <c r="PO198" s="831">
        <f t="shared" si="446"/>
        <v>0</v>
      </c>
      <c r="PP198" s="831">
        <f t="shared" si="446"/>
        <v>0</v>
      </c>
      <c r="PQ198" s="831">
        <f t="shared" si="446"/>
        <v>0</v>
      </c>
      <c r="PR198" s="831">
        <f t="shared" si="446"/>
        <v>0</v>
      </c>
      <c r="PS198" s="831">
        <f t="shared" si="446"/>
        <v>0</v>
      </c>
      <c r="PT198" s="831">
        <f t="shared" si="446"/>
        <v>0</v>
      </c>
      <c r="PU198" s="831">
        <f t="shared" si="446"/>
        <v>0</v>
      </c>
      <c r="PV198" s="831">
        <f t="shared" si="446"/>
        <v>0</v>
      </c>
      <c r="PW198" s="831">
        <f t="shared" si="446"/>
        <v>0</v>
      </c>
      <c r="PX198" s="831">
        <f t="shared" si="446"/>
        <v>0</v>
      </c>
      <c r="PY198" s="831">
        <f t="shared" si="446"/>
        <v>0</v>
      </c>
      <c r="PZ198" s="831">
        <f t="shared" si="446"/>
        <v>0</v>
      </c>
      <c r="QA198" s="831">
        <f t="shared" si="446"/>
        <v>0</v>
      </c>
      <c r="QB198" s="831">
        <f t="shared" si="446"/>
        <v>0</v>
      </c>
      <c r="QC198" s="831">
        <f t="shared" si="446"/>
        <v>0</v>
      </c>
      <c r="QD198" s="831">
        <f t="shared" si="446"/>
        <v>0</v>
      </c>
      <c r="QE198" s="831">
        <f t="shared" si="446"/>
        <v>0</v>
      </c>
      <c r="QF198" s="831">
        <f t="shared" si="446"/>
        <v>0</v>
      </c>
      <c r="QG198" s="831">
        <f t="shared" si="446"/>
        <v>0</v>
      </c>
      <c r="QH198" s="831">
        <f t="shared" si="446"/>
        <v>0</v>
      </c>
      <c r="QI198" s="831">
        <f t="shared" si="446"/>
        <v>0</v>
      </c>
      <c r="QJ198" s="831">
        <f t="shared" si="446"/>
        <v>0</v>
      </c>
      <c r="QK198" s="831">
        <f t="shared" si="446"/>
        <v>0</v>
      </c>
      <c r="QL198" s="831">
        <f t="shared" si="446"/>
        <v>0</v>
      </c>
      <c r="QM198" s="831">
        <f t="shared" si="446"/>
        <v>0</v>
      </c>
      <c r="QN198" s="831">
        <f t="shared" si="446"/>
        <v>0</v>
      </c>
      <c r="QO198" s="831">
        <f t="shared" si="446"/>
        <v>0</v>
      </c>
      <c r="QP198" s="831">
        <f t="shared" si="446"/>
        <v>0</v>
      </c>
      <c r="QQ198" s="831">
        <f t="shared" si="446"/>
        <v>0</v>
      </c>
      <c r="QR198" s="831">
        <f t="shared" si="446"/>
        <v>0</v>
      </c>
      <c r="QS198" s="831">
        <f t="shared" si="447"/>
        <v>0</v>
      </c>
      <c r="QT198" s="831">
        <f t="shared" si="447"/>
        <v>0</v>
      </c>
      <c r="QU198" s="831">
        <f t="shared" si="447"/>
        <v>0</v>
      </c>
      <c r="QV198" s="831">
        <f t="shared" si="447"/>
        <v>0</v>
      </c>
      <c r="QW198" s="831">
        <f t="shared" si="447"/>
        <v>0</v>
      </c>
      <c r="QX198" s="831">
        <f t="shared" si="447"/>
        <v>0</v>
      </c>
      <c r="QY198" s="831">
        <f t="shared" si="447"/>
        <v>0</v>
      </c>
      <c r="QZ198" s="831">
        <f t="shared" si="447"/>
        <v>0</v>
      </c>
      <c r="RA198" s="831">
        <f t="shared" si="447"/>
        <v>0</v>
      </c>
      <c r="RB198" s="831">
        <f t="shared" si="447"/>
        <v>0</v>
      </c>
      <c r="RC198" s="831">
        <f t="shared" si="447"/>
        <v>0</v>
      </c>
      <c r="RD198" s="831">
        <f t="shared" si="447"/>
        <v>0</v>
      </c>
      <c r="RE198" s="831">
        <f t="shared" si="447"/>
        <v>0</v>
      </c>
      <c r="RF198" s="831">
        <f t="shared" si="447"/>
        <v>0</v>
      </c>
      <c r="RG198" s="831">
        <f t="shared" si="447"/>
        <v>0</v>
      </c>
      <c r="RH198" s="831">
        <f t="shared" si="447"/>
        <v>0</v>
      </c>
      <c r="RI198" s="831">
        <f t="shared" si="447"/>
        <v>0</v>
      </c>
      <c r="RJ198" s="831">
        <f t="shared" si="447"/>
        <v>0</v>
      </c>
      <c r="RK198" s="831">
        <f t="shared" si="447"/>
        <v>0</v>
      </c>
      <c r="RL198" s="831">
        <f t="shared" si="447"/>
        <v>0</v>
      </c>
      <c r="RM198" s="831">
        <f t="shared" si="447"/>
        <v>0</v>
      </c>
      <c r="RN198" s="831">
        <f t="shared" si="447"/>
        <v>0</v>
      </c>
      <c r="RO198" s="831">
        <f t="shared" si="447"/>
        <v>0</v>
      </c>
      <c r="RP198" s="831">
        <f t="shared" si="447"/>
        <v>0</v>
      </c>
      <c r="RQ198" s="831">
        <f t="shared" si="447"/>
        <v>0</v>
      </c>
      <c r="RR198" s="831">
        <f t="shared" si="447"/>
        <v>0</v>
      </c>
      <c r="RS198" s="831">
        <f t="shared" si="447"/>
        <v>0</v>
      </c>
      <c r="RT198" s="831">
        <f t="shared" si="447"/>
        <v>0</v>
      </c>
      <c r="RU198" s="831">
        <f t="shared" si="447"/>
        <v>0</v>
      </c>
      <c r="RV198" s="831">
        <f t="shared" si="447"/>
        <v>0</v>
      </c>
      <c r="RW198" s="831">
        <f t="shared" si="447"/>
        <v>0</v>
      </c>
      <c r="RX198" s="831">
        <f t="shared" si="447"/>
        <v>0</v>
      </c>
      <c r="RY198" s="831">
        <f t="shared" si="447"/>
        <v>0</v>
      </c>
      <c r="RZ198" s="831">
        <f t="shared" si="447"/>
        <v>0</v>
      </c>
      <c r="SA198" s="831">
        <f t="shared" si="447"/>
        <v>0</v>
      </c>
      <c r="SB198" s="831">
        <f t="shared" si="447"/>
        <v>0</v>
      </c>
      <c r="SC198" s="831">
        <f t="shared" si="447"/>
        <v>0</v>
      </c>
      <c r="SD198" s="831">
        <f t="shared" si="447"/>
        <v>0</v>
      </c>
      <c r="SE198" s="831">
        <f t="shared" si="447"/>
        <v>0</v>
      </c>
      <c r="SF198" s="831">
        <f t="shared" si="447"/>
        <v>0</v>
      </c>
      <c r="SG198" s="831">
        <f t="shared" si="447"/>
        <v>0</v>
      </c>
      <c r="SH198" s="831">
        <f t="shared" si="447"/>
        <v>0</v>
      </c>
      <c r="SI198" s="831">
        <f t="shared" si="447"/>
        <v>0</v>
      </c>
      <c r="SJ198" s="831">
        <f t="shared" si="447"/>
        <v>0</v>
      </c>
      <c r="SK198" s="267">
        <f t="shared" si="400"/>
        <v>0</v>
      </c>
      <c r="SL198" s="254"/>
      <c r="SM198" s="242"/>
      <c r="SN198" s="242"/>
      <c r="SO198" s="242"/>
    </row>
    <row r="199" spans="1:509" outlineLevel="3" x14ac:dyDescent="0.35">
      <c r="A199" s="242"/>
      <c r="B199" s="251"/>
      <c r="C199" s="438">
        <f t="shared" si="439"/>
        <v>4</v>
      </c>
      <c r="D199" s="267"/>
      <c r="E199" s="316">
        <f t="shared" si="402"/>
        <v>58</v>
      </c>
      <c r="F199" s="322"/>
      <c r="G199" s="322"/>
      <c r="H199" s="267"/>
      <c r="I199" s="540"/>
      <c r="J199" s="554" t="s">
        <v>859</v>
      </c>
      <c r="K199" s="541"/>
      <c r="L199" s="832">
        <f>L198</f>
        <v>0</v>
      </c>
      <c r="M199" s="832">
        <f t="shared" ref="M199:BX199" si="449">M198</f>
        <v>0</v>
      </c>
      <c r="N199" s="832">
        <f t="shared" si="449"/>
        <v>0</v>
      </c>
      <c r="O199" s="832">
        <f t="shared" si="449"/>
        <v>0</v>
      </c>
      <c r="P199" s="832">
        <f t="shared" si="449"/>
        <v>0</v>
      </c>
      <c r="Q199" s="832">
        <f t="shared" si="449"/>
        <v>0</v>
      </c>
      <c r="R199" s="832">
        <f t="shared" si="449"/>
        <v>0</v>
      </c>
      <c r="S199" s="832">
        <f t="shared" si="449"/>
        <v>0</v>
      </c>
      <c r="T199" s="832">
        <f t="shared" si="449"/>
        <v>0</v>
      </c>
      <c r="U199" s="832">
        <f t="shared" si="449"/>
        <v>0</v>
      </c>
      <c r="V199" s="832">
        <f t="shared" si="449"/>
        <v>0</v>
      </c>
      <c r="W199" s="832">
        <f t="shared" si="449"/>
        <v>0</v>
      </c>
      <c r="X199" s="832">
        <f t="shared" si="449"/>
        <v>0</v>
      </c>
      <c r="Y199" s="832">
        <f t="shared" si="449"/>
        <v>0</v>
      </c>
      <c r="Z199" s="832">
        <f t="shared" si="449"/>
        <v>0</v>
      </c>
      <c r="AA199" s="832">
        <f t="shared" si="449"/>
        <v>0</v>
      </c>
      <c r="AB199" s="832">
        <f t="shared" si="449"/>
        <v>0</v>
      </c>
      <c r="AC199" s="832">
        <f t="shared" si="449"/>
        <v>0</v>
      </c>
      <c r="AD199" s="832">
        <f t="shared" si="449"/>
        <v>0</v>
      </c>
      <c r="AE199" s="832">
        <f t="shared" si="449"/>
        <v>0</v>
      </c>
      <c r="AF199" s="832">
        <f t="shared" si="449"/>
        <v>0</v>
      </c>
      <c r="AG199" s="832">
        <f t="shared" si="449"/>
        <v>0</v>
      </c>
      <c r="AH199" s="832">
        <f t="shared" si="449"/>
        <v>0</v>
      </c>
      <c r="AI199" s="832">
        <f t="shared" si="449"/>
        <v>0</v>
      </c>
      <c r="AJ199" s="832">
        <f t="shared" si="449"/>
        <v>0</v>
      </c>
      <c r="AK199" s="832">
        <f t="shared" si="449"/>
        <v>0</v>
      </c>
      <c r="AL199" s="832">
        <f t="shared" si="449"/>
        <v>0</v>
      </c>
      <c r="AM199" s="832">
        <f t="shared" si="449"/>
        <v>0</v>
      </c>
      <c r="AN199" s="832">
        <f t="shared" si="449"/>
        <v>0</v>
      </c>
      <c r="AO199" s="832">
        <f t="shared" si="449"/>
        <v>0</v>
      </c>
      <c r="AP199" s="832">
        <f t="shared" si="449"/>
        <v>0</v>
      </c>
      <c r="AQ199" s="832">
        <f t="shared" si="449"/>
        <v>0</v>
      </c>
      <c r="AR199" s="832">
        <f t="shared" si="449"/>
        <v>0</v>
      </c>
      <c r="AS199" s="832">
        <f t="shared" si="449"/>
        <v>0</v>
      </c>
      <c r="AT199" s="832">
        <f t="shared" si="449"/>
        <v>0</v>
      </c>
      <c r="AU199" s="832">
        <f t="shared" si="449"/>
        <v>0</v>
      </c>
      <c r="AV199" s="832">
        <f t="shared" si="449"/>
        <v>0</v>
      </c>
      <c r="AW199" s="832">
        <f t="shared" si="449"/>
        <v>0</v>
      </c>
      <c r="AX199" s="832">
        <f t="shared" si="449"/>
        <v>0</v>
      </c>
      <c r="AY199" s="832">
        <f t="shared" si="449"/>
        <v>0</v>
      </c>
      <c r="AZ199" s="832">
        <f t="shared" si="449"/>
        <v>0</v>
      </c>
      <c r="BA199" s="832">
        <f t="shared" si="449"/>
        <v>0</v>
      </c>
      <c r="BB199" s="832">
        <f t="shared" si="449"/>
        <v>0</v>
      </c>
      <c r="BC199" s="832">
        <f t="shared" si="449"/>
        <v>0</v>
      </c>
      <c r="BD199" s="832">
        <f t="shared" si="449"/>
        <v>0</v>
      </c>
      <c r="BE199" s="832">
        <f t="shared" si="449"/>
        <v>0</v>
      </c>
      <c r="BF199" s="832">
        <f t="shared" si="449"/>
        <v>0</v>
      </c>
      <c r="BG199" s="832">
        <f t="shared" si="449"/>
        <v>0</v>
      </c>
      <c r="BH199" s="832">
        <f t="shared" si="449"/>
        <v>0</v>
      </c>
      <c r="BI199" s="832">
        <f t="shared" si="449"/>
        <v>0</v>
      </c>
      <c r="BJ199" s="832">
        <f t="shared" si="449"/>
        <v>0</v>
      </c>
      <c r="BK199" s="832">
        <f t="shared" si="449"/>
        <v>0</v>
      </c>
      <c r="BL199" s="832">
        <f t="shared" si="449"/>
        <v>0</v>
      </c>
      <c r="BM199" s="832">
        <f t="shared" si="449"/>
        <v>0</v>
      </c>
      <c r="BN199" s="832">
        <f t="shared" si="449"/>
        <v>0</v>
      </c>
      <c r="BO199" s="832">
        <f t="shared" si="449"/>
        <v>0</v>
      </c>
      <c r="BP199" s="832">
        <f t="shared" si="449"/>
        <v>0</v>
      </c>
      <c r="BQ199" s="832">
        <f t="shared" si="449"/>
        <v>0</v>
      </c>
      <c r="BR199" s="832">
        <f t="shared" si="449"/>
        <v>0</v>
      </c>
      <c r="BS199" s="832">
        <f t="shared" si="449"/>
        <v>0</v>
      </c>
      <c r="BT199" s="832">
        <f t="shared" si="449"/>
        <v>0</v>
      </c>
      <c r="BU199" s="832">
        <f t="shared" si="449"/>
        <v>0</v>
      </c>
      <c r="BV199" s="832">
        <f t="shared" si="449"/>
        <v>0</v>
      </c>
      <c r="BW199" s="832">
        <f t="shared" si="449"/>
        <v>0</v>
      </c>
      <c r="BX199" s="832">
        <f t="shared" si="449"/>
        <v>0</v>
      </c>
      <c r="BY199" s="832">
        <f t="shared" ref="BY199:EJ199" si="450">BY198</f>
        <v>0</v>
      </c>
      <c r="BZ199" s="832">
        <f t="shared" si="450"/>
        <v>0</v>
      </c>
      <c r="CA199" s="832">
        <f t="shared" si="450"/>
        <v>0</v>
      </c>
      <c r="CB199" s="832">
        <f t="shared" si="450"/>
        <v>0</v>
      </c>
      <c r="CC199" s="832">
        <f t="shared" si="450"/>
        <v>0</v>
      </c>
      <c r="CD199" s="832">
        <f t="shared" si="450"/>
        <v>0</v>
      </c>
      <c r="CE199" s="832">
        <f t="shared" si="450"/>
        <v>0</v>
      </c>
      <c r="CF199" s="832">
        <f t="shared" si="450"/>
        <v>0</v>
      </c>
      <c r="CG199" s="832">
        <f t="shared" si="450"/>
        <v>0</v>
      </c>
      <c r="CH199" s="832">
        <f t="shared" si="450"/>
        <v>0</v>
      </c>
      <c r="CI199" s="832">
        <f t="shared" si="450"/>
        <v>0</v>
      </c>
      <c r="CJ199" s="832">
        <f t="shared" si="450"/>
        <v>0</v>
      </c>
      <c r="CK199" s="832">
        <f t="shared" si="450"/>
        <v>0</v>
      </c>
      <c r="CL199" s="832">
        <f t="shared" si="450"/>
        <v>0</v>
      </c>
      <c r="CM199" s="832">
        <f t="shared" si="450"/>
        <v>0</v>
      </c>
      <c r="CN199" s="832">
        <f t="shared" si="450"/>
        <v>0</v>
      </c>
      <c r="CO199" s="832">
        <f t="shared" si="450"/>
        <v>0</v>
      </c>
      <c r="CP199" s="832">
        <f t="shared" si="450"/>
        <v>0</v>
      </c>
      <c r="CQ199" s="832">
        <f t="shared" si="450"/>
        <v>0</v>
      </c>
      <c r="CR199" s="832">
        <f t="shared" si="450"/>
        <v>0</v>
      </c>
      <c r="CS199" s="832">
        <f t="shared" si="450"/>
        <v>0</v>
      </c>
      <c r="CT199" s="832">
        <f t="shared" si="450"/>
        <v>0</v>
      </c>
      <c r="CU199" s="832">
        <f t="shared" si="450"/>
        <v>0</v>
      </c>
      <c r="CV199" s="832">
        <f t="shared" si="450"/>
        <v>0</v>
      </c>
      <c r="CW199" s="832">
        <f t="shared" si="450"/>
        <v>0</v>
      </c>
      <c r="CX199" s="832">
        <f t="shared" si="450"/>
        <v>0</v>
      </c>
      <c r="CY199" s="832">
        <f t="shared" si="450"/>
        <v>0</v>
      </c>
      <c r="CZ199" s="832">
        <f t="shared" si="450"/>
        <v>0</v>
      </c>
      <c r="DA199" s="832">
        <f t="shared" si="450"/>
        <v>0</v>
      </c>
      <c r="DB199" s="832">
        <f t="shared" si="450"/>
        <v>0</v>
      </c>
      <c r="DC199" s="832">
        <f t="shared" si="450"/>
        <v>0</v>
      </c>
      <c r="DD199" s="832">
        <f t="shared" si="450"/>
        <v>0</v>
      </c>
      <c r="DE199" s="832">
        <f t="shared" si="450"/>
        <v>0</v>
      </c>
      <c r="DF199" s="832">
        <f t="shared" si="450"/>
        <v>0</v>
      </c>
      <c r="DG199" s="832">
        <f t="shared" si="450"/>
        <v>0</v>
      </c>
      <c r="DH199" s="832">
        <f t="shared" si="450"/>
        <v>0</v>
      </c>
      <c r="DI199" s="832">
        <f t="shared" si="450"/>
        <v>0</v>
      </c>
      <c r="DJ199" s="832">
        <f t="shared" si="450"/>
        <v>0</v>
      </c>
      <c r="DK199" s="832">
        <f t="shared" si="450"/>
        <v>0</v>
      </c>
      <c r="DL199" s="832">
        <f t="shared" si="450"/>
        <v>0</v>
      </c>
      <c r="DM199" s="832">
        <f t="shared" si="450"/>
        <v>0</v>
      </c>
      <c r="DN199" s="832">
        <f t="shared" si="450"/>
        <v>0</v>
      </c>
      <c r="DO199" s="832">
        <f t="shared" si="450"/>
        <v>0</v>
      </c>
      <c r="DP199" s="832">
        <f t="shared" si="450"/>
        <v>0</v>
      </c>
      <c r="DQ199" s="832">
        <f t="shared" si="450"/>
        <v>0</v>
      </c>
      <c r="DR199" s="832">
        <f t="shared" si="450"/>
        <v>0</v>
      </c>
      <c r="DS199" s="832">
        <f t="shared" si="450"/>
        <v>0</v>
      </c>
      <c r="DT199" s="832">
        <f t="shared" si="450"/>
        <v>0</v>
      </c>
      <c r="DU199" s="832">
        <f t="shared" si="450"/>
        <v>0</v>
      </c>
      <c r="DV199" s="832">
        <f t="shared" si="450"/>
        <v>0</v>
      </c>
      <c r="DW199" s="832">
        <f t="shared" si="450"/>
        <v>0</v>
      </c>
      <c r="DX199" s="832">
        <f t="shared" si="450"/>
        <v>0</v>
      </c>
      <c r="DY199" s="832">
        <f t="shared" si="450"/>
        <v>0</v>
      </c>
      <c r="DZ199" s="832">
        <f t="shared" si="450"/>
        <v>0</v>
      </c>
      <c r="EA199" s="832">
        <f t="shared" si="450"/>
        <v>0</v>
      </c>
      <c r="EB199" s="832">
        <f t="shared" si="450"/>
        <v>0</v>
      </c>
      <c r="EC199" s="832">
        <f t="shared" si="450"/>
        <v>0</v>
      </c>
      <c r="ED199" s="832">
        <f t="shared" si="450"/>
        <v>0</v>
      </c>
      <c r="EE199" s="832">
        <f t="shared" si="450"/>
        <v>0</v>
      </c>
      <c r="EF199" s="832">
        <f t="shared" si="450"/>
        <v>0</v>
      </c>
      <c r="EG199" s="832">
        <f t="shared" si="450"/>
        <v>0</v>
      </c>
      <c r="EH199" s="832">
        <f t="shared" si="450"/>
        <v>0</v>
      </c>
      <c r="EI199" s="832">
        <f t="shared" si="450"/>
        <v>0</v>
      </c>
      <c r="EJ199" s="832">
        <f t="shared" si="450"/>
        <v>0</v>
      </c>
      <c r="EK199" s="832">
        <f t="shared" ref="EK199:GV199" si="451">EK198</f>
        <v>0</v>
      </c>
      <c r="EL199" s="832">
        <f t="shared" si="451"/>
        <v>0</v>
      </c>
      <c r="EM199" s="832">
        <f t="shared" si="451"/>
        <v>0</v>
      </c>
      <c r="EN199" s="832">
        <f t="shared" si="451"/>
        <v>0</v>
      </c>
      <c r="EO199" s="832">
        <f t="shared" si="451"/>
        <v>0</v>
      </c>
      <c r="EP199" s="832">
        <f t="shared" si="451"/>
        <v>0</v>
      </c>
      <c r="EQ199" s="832">
        <f t="shared" si="451"/>
        <v>0</v>
      </c>
      <c r="ER199" s="832">
        <f t="shared" si="451"/>
        <v>0</v>
      </c>
      <c r="ES199" s="832">
        <f t="shared" si="451"/>
        <v>0</v>
      </c>
      <c r="ET199" s="832">
        <f t="shared" si="451"/>
        <v>0</v>
      </c>
      <c r="EU199" s="832">
        <f t="shared" si="451"/>
        <v>0</v>
      </c>
      <c r="EV199" s="832">
        <f t="shared" si="451"/>
        <v>0</v>
      </c>
      <c r="EW199" s="832">
        <f t="shared" si="451"/>
        <v>0</v>
      </c>
      <c r="EX199" s="832">
        <f t="shared" si="451"/>
        <v>0</v>
      </c>
      <c r="EY199" s="832">
        <f t="shared" si="451"/>
        <v>0</v>
      </c>
      <c r="EZ199" s="832">
        <f t="shared" si="451"/>
        <v>0</v>
      </c>
      <c r="FA199" s="832">
        <f t="shared" si="451"/>
        <v>0</v>
      </c>
      <c r="FB199" s="832">
        <f t="shared" si="451"/>
        <v>0</v>
      </c>
      <c r="FC199" s="832">
        <f t="shared" si="451"/>
        <v>0</v>
      </c>
      <c r="FD199" s="832">
        <f t="shared" si="451"/>
        <v>0</v>
      </c>
      <c r="FE199" s="832">
        <f t="shared" si="451"/>
        <v>0</v>
      </c>
      <c r="FF199" s="832">
        <f t="shared" si="451"/>
        <v>0</v>
      </c>
      <c r="FG199" s="832">
        <f t="shared" si="451"/>
        <v>0</v>
      </c>
      <c r="FH199" s="832">
        <f t="shared" si="451"/>
        <v>0</v>
      </c>
      <c r="FI199" s="832">
        <f t="shared" si="451"/>
        <v>0</v>
      </c>
      <c r="FJ199" s="832">
        <f t="shared" si="451"/>
        <v>0</v>
      </c>
      <c r="FK199" s="832">
        <f t="shared" si="451"/>
        <v>0</v>
      </c>
      <c r="FL199" s="832">
        <f t="shared" si="451"/>
        <v>0</v>
      </c>
      <c r="FM199" s="832">
        <f t="shared" si="451"/>
        <v>0</v>
      </c>
      <c r="FN199" s="832">
        <f t="shared" si="451"/>
        <v>0</v>
      </c>
      <c r="FO199" s="832">
        <f t="shared" si="451"/>
        <v>0</v>
      </c>
      <c r="FP199" s="832">
        <f t="shared" si="451"/>
        <v>0</v>
      </c>
      <c r="FQ199" s="832">
        <f t="shared" si="451"/>
        <v>0</v>
      </c>
      <c r="FR199" s="832">
        <f t="shared" si="451"/>
        <v>0</v>
      </c>
      <c r="FS199" s="832">
        <f t="shared" si="451"/>
        <v>0</v>
      </c>
      <c r="FT199" s="832">
        <f t="shared" si="451"/>
        <v>0</v>
      </c>
      <c r="FU199" s="832">
        <f t="shared" si="451"/>
        <v>0</v>
      </c>
      <c r="FV199" s="832">
        <f t="shared" si="451"/>
        <v>0</v>
      </c>
      <c r="FW199" s="832">
        <f t="shared" si="451"/>
        <v>0</v>
      </c>
      <c r="FX199" s="832">
        <f t="shared" si="451"/>
        <v>0</v>
      </c>
      <c r="FY199" s="832">
        <f t="shared" si="451"/>
        <v>0</v>
      </c>
      <c r="FZ199" s="832">
        <f t="shared" si="451"/>
        <v>0</v>
      </c>
      <c r="GA199" s="832">
        <f t="shared" si="451"/>
        <v>0</v>
      </c>
      <c r="GB199" s="832">
        <f t="shared" si="451"/>
        <v>0</v>
      </c>
      <c r="GC199" s="832">
        <f t="shared" si="451"/>
        <v>0</v>
      </c>
      <c r="GD199" s="832">
        <f t="shared" si="451"/>
        <v>0</v>
      </c>
      <c r="GE199" s="832">
        <f t="shared" si="451"/>
        <v>0</v>
      </c>
      <c r="GF199" s="832">
        <f t="shared" si="451"/>
        <v>0</v>
      </c>
      <c r="GG199" s="832">
        <f t="shared" si="451"/>
        <v>0</v>
      </c>
      <c r="GH199" s="832">
        <f t="shared" si="451"/>
        <v>0</v>
      </c>
      <c r="GI199" s="832">
        <f t="shared" si="451"/>
        <v>0</v>
      </c>
      <c r="GJ199" s="832">
        <f t="shared" si="451"/>
        <v>0</v>
      </c>
      <c r="GK199" s="832">
        <f t="shared" si="451"/>
        <v>0</v>
      </c>
      <c r="GL199" s="832">
        <f t="shared" si="451"/>
        <v>0</v>
      </c>
      <c r="GM199" s="832">
        <f t="shared" si="451"/>
        <v>0</v>
      </c>
      <c r="GN199" s="832">
        <f t="shared" si="451"/>
        <v>0</v>
      </c>
      <c r="GO199" s="832">
        <f t="shared" si="451"/>
        <v>0</v>
      </c>
      <c r="GP199" s="832">
        <f t="shared" si="451"/>
        <v>0</v>
      </c>
      <c r="GQ199" s="832">
        <f t="shared" si="451"/>
        <v>0</v>
      </c>
      <c r="GR199" s="832">
        <f t="shared" si="451"/>
        <v>0</v>
      </c>
      <c r="GS199" s="832">
        <f t="shared" si="451"/>
        <v>0</v>
      </c>
      <c r="GT199" s="832">
        <f t="shared" si="451"/>
        <v>0</v>
      </c>
      <c r="GU199" s="832">
        <f t="shared" si="451"/>
        <v>0</v>
      </c>
      <c r="GV199" s="832">
        <f t="shared" si="451"/>
        <v>0</v>
      </c>
      <c r="GW199" s="832">
        <f t="shared" ref="GW199:JH199" si="452">GW198</f>
        <v>0</v>
      </c>
      <c r="GX199" s="832">
        <f t="shared" si="452"/>
        <v>0</v>
      </c>
      <c r="GY199" s="832">
        <f t="shared" si="452"/>
        <v>0</v>
      </c>
      <c r="GZ199" s="832">
        <f t="shared" si="452"/>
        <v>0</v>
      </c>
      <c r="HA199" s="832">
        <f t="shared" si="452"/>
        <v>0</v>
      </c>
      <c r="HB199" s="832">
        <f t="shared" si="452"/>
        <v>0</v>
      </c>
      <c r="HC199" s="832">
        <f t="shared" si="452"/>
        <v>0</v>
      </c>
      <c r="HD199" s="832">
        <f t="shared" si="452"/>
        <v>0</v>
      </c>
      <c r="HE199" s="832">
        <f t="shared" si="452"/>
        <v>0</v>
      </c>
      <c r="HF199" s="832">
        <f t="shared" si="452"/>
        <v>0</v>
      </c>
      <c r="HG199" s="832">
        <f t="shared" si="452"/>
        <v>0</v>
      </c>
      <c r="HH199" s="832">
        <f t="shared" si="452"/>
        <v>0</v>
      </c>
      <c r="HI199" s="832">
        <f t="shared" si="452"/>
        <v>0</v>
      </c>
      <c r="HJ199" s="832">
        <f t="shared" si="452"/>
        <v>0</v>
      </c>
      <c r="HK199" s="832">
        <f t="shared" si="452"/>
        <v>0</v>
      </c>
      <c r="HL199" s="832">
        <f t="shared" si="452"/>
        <v>0</v>
      </c>
      <c r="HM199" s="832">
        <f t="shared" si="452"/>
        <v>0</v>
      </c>
      <c r="HN199" s="832">
        <f t="shared" si="452"/>
        <v>0</v>
      </c>
      <c r="HO199" s="832">
        <f t="shared" si="452"/>
        <v>0</v>
      </c>
      <c r="HP199" s="832">
        <f t="shared" si="452"/>
        <v>0</v>
      </c>
      <c r="HQ199" s="832">
        <f t="shared" si="452"/>
        <v>0</v>
      </c>
      <c r="HR199" s="832">
        <f t="shared" si="452"/>
        <v>0</v>
      </c>
      <c r="HS199" s="832">
        <f t="shared" si="452"/>
        <v>0</v>
      </c>
      <c r="HT199" s="832">
        <f t="shared" si="452"/>
        <v>0</v>
      </c>
      <c r="HU199" s="832">
        <f t="shared" si="452"/>
        <v>0</v>
      </c>
      <c r="HV199" s="832">
        <f t="shared" si="452"/>
        <v>0</v>
      </c>
      <c r="HW199" s="832">
        <f t="shared" si="452"/>
        <v>0</v>
      </c>
      <c r="HX199" s="832">
        <f t="shared" si="452"/>
        <v>0</v>
      </c>
      <c r="HY199" s="832">
        <f t="shared" si="452"/>
        <v>0</v>
      </c>
      <c r="HZ199" s="832">
        <f t="shared" si="452"/>
        <v>0</v>
      </c>
      <c r="IA199" s="832">
        <f t="shared" si="452"/>
        <v>0</v>
      </c>
      <c r="IB199" s="832">
        <f t="shared" si="452"/>
        <v>0</v>
      </c>
      <c r="IC199" s="832">
        <f t="shared" si="452"/>
        <v>0</v>
      </c>
      <c r="ID199" s="832">
        <f t="shared" si="452"/>
        <v>0</v>
      </c>
      <c r="IE199" s="832">
        <f t="shared" si="452"/>
        <v>0</v>
      </c>
      <c r="IF199" s="832">
        <f t="shared" si="452"/>
        <v>0</v>
      </c>
      <c r="IG199" s="832">
        <f t="shared" si="452"/>
        <v>0</v>
      </c>
      <c r="IH199" s="832">
        <f t="shared" si="452"/>
        <v>0</v>
      </c>
      <c r="II199" s="832">
        <f t="shared" si="452"/>
        <v>0</v>
      </c>
      <c r="IJ199" s="832">
        <f t="shared" si="452"/>
        <v>0</v>
      </c>
      <c r="IK199" s="832">
        <f t="shared" si="452"/>
        <v>0</v>
      </c>
      <c r="IL199" s="832">
        <f t="shared" si="452"/>
        <v>0</v>
      </c>
      <c r="IM199" s="832">
        <f t="shared" si="452"/>
        <v>0</v>
      </c>
      <c r="IN199" s="832">
        <f t="shared" si="452"/>
        <v>0</v>
      </c>
      <c r="IO199" s="832">
        <f t="shared" si="452"/>
        <v>0</v>
      </c>
      <c r="IP199" s="832">
        <f t="shared" si="452"/>
        <v>0</v>
      </c>
      <c r="IQ199" s="832">
        <f t="shared" si="452"/>
        <v>0</v>
      </c>
      <c r="IR199" s="832">
        <f t="shared" si="452"/>
        <v>0</v>
      </c>
      <c r="IS199" s="832">
        <f t="shared" si="452"/>
        <v>0</v>
      </c>
      <c r="IT199" s="832">
        <f t="shared" si="452"/>
        <v>0</v>
      </c>
      <c r="IU199" s="832">
        <f t="shared" si="452"/>
        <v>0</v>
      </c>
      <c r="IV199" s="832">
        <f t="shared" si="452"/>
        <v>0</v>
      </c>
      <c r="IW199" s="832">
        <f t="shared" si="452"/>
        <v>0</v>
      </c>
      <c r="IX199" s="832">
        <f t="shared" si="452"/>
        <v>0</v>
      </c>
      <c r="IY199" s="832">
        <f t="shared" si="452"/>
        <v>0</v>
      </c>
      <c r="IZ199" s="832">
        <f t="shared" si="452"/>
        <v>0</v>
      </c>
      <c r="JA199" s="832">
        <f t="shared" si="452"/>
        <v>0</v>
      </c>
      <c r="JB199" s="832">
        <f t="shared" si="452"/>
        <v>0</v>
      </c>
      <c r="JC199" s="832">
        <f t="shared" si="452"/>
        <v>0</v>
      </c>
      <c r="JD199" s="832">
        <f t="shared" si="452"/>
        <v>0</v>
      </c>
      <c r="JE199" s="832">
        <f t="shared" si="452"/>
        <v>0</v>
      </c>
      <c r="JF199" s="832">
        <f t="shared" si="452"/>
        <v>0</v>
      </c>
      <c r="JG199" s="832">
        <f t="shared" si="452"/>
        <v>0</v>
      </c>
      <c r="JH199" s="832">
        <f t="shared" si="452"/>
        <v>0</v>
      </c>
      <c r="JI199" s="832">
        <f t="shared" ref="JI199:LT199" si="453">JI198</f>
        <v>0</v>
      </c>
      <c r="JJ199" s="832">
        <f t="shared" si="453"/>
        <v>0</v>
      </c>
      <c r="JK199" s="832">
        <f t="shared" si="453"/>
        <v>0</v>
      </c>
      <c r="JL199" s="832">
        <f t="shared" si="453"/>
        <v>0</v>
      </c>
      <c r="JM199" s="832">
        <f t="shared" si="453"/>
        <v>0</v>
      </c>
      <c r="JN199" s="832">
        <f t="shared" si="453"/>
        <v>0</v>
      </c>
      <c r="JO199" s="832">
        <f t="shared" si="453"/>
        <v>0</v>
      </c>
      <c r="JP199" s="832">
        <f t="shared" si="453"/>
        <v>0</v>
      </c>
      <c r="JQ199" s="832">
        <f t="shared" si="453"/>
        <v>0</v>
      </c>
      <c r="JR199" s="832">
        <f t="shared" si="453"/>
        <v>0</v>
      </c>
      <c r="JS199" s="832">
        <f t="shared" si="453"/>
        <v>0</v>
      </c>
      <c r="JT199" s="832">
        <f t="shared" si="453"/>
        <v>0</v>
      </c>
      <c r="JU199" s="832">
        <f t="shared" si="453"/>
        <v>0</v>
      </c>
      <c r="JV199" s="832">
        <f t="shared" si="453"/>
        <v>0</v>
      </c>
      <c r="JW199" s="832">
        <f t="shared" si="453"/>
        <v>0</v>
      </c>
      <c r="JX199" s="832">
        <f t="shared" si="453"/>
        <v>0</v>
      </c>
      <c r="JY199" s="832">
        <f t="shared" si="453"/>
        <v>0</v>
      </c>
      <c r="JZ199" s="832">
        <f t="shared" si="453"/>
        <v>0</v>
      </c>
      <c r="KA199" s="832">
        <f t="shared" si="453"/>
        <v>0</v>
      </c>
      <c r="KB199" s="832">
        <f t="shared" si="453"/>
        <v>0</v>
      </c>
      <c r="KC199" s="832">
        <f t="shared" si="453"/>
        <v>0</v>
      </c>
      <c r="KD199" s="832">
        <f t="shared" si="453"/>
        <v>0</v>
      </c>
      <c r="KE199" s="832">
        <f t="shared" si="453"/>
        <v>0</v>
      </c>
      <c r="KF199" s="832">
        <f t="shared" si="453"/>
        <v>0</v>
      </c>
      <c r="KG199" s="832">
        <f t="shared" si="453"/>
        <v>0</v>
      </c>
      <c r="KH199" s="832">
        <f t="shared" si="453"/>
        <v>0</v>
      </c>
      <c r="KI199" s="832">
        <f t="shared" si="453"/>
        <v>0</v>
      </c>
      <c r="KJ199" s="832">
        <f t="shared" si="453"/>
        <v>0</v>
      </c>
      <c r="KK199" s="832">
        <f t="shared" si="453"/>
        <v>0</v>
      </c>
      <c r="KL199" s="832">
        <f t="shared" si="453"/>
        <v>0</v>
      </c>
      <c r="KM199" s="832">
        <f t="shared" si="453"/>
        <v>0</v>
      </c>
      <c r="KN199" s="832">
        <f t="shared" si="453"/>
        <v>0</v>
      </c>
      <c r="KO199" s="832">
        <f t="shared" si="453"/>
        <v>0</v>
      </c>
      <c r="KP199" s="832">
        <f t="shared" si="453"/>
        <v>0</v>
      </c>
      <c r="KQ199" s="832">
        <f t="shared" si="453"/>
        <v>0</v>
      </c>
      <c r="KR199" s="832">
        <f t="shared" si="453"/>
        <v>0</v>
      </c>
      <c r="KS199" s="832">
        <f t="shared" si="453"/>
        <v>0</v>
      </c>
      <c r="KT199" s="832">
        <f t="shared" si="453"/>
        <v>0</v>
      </c>
      <c r="KU199" s="832">
        <f t="shared" si="453"/>
        <v>0</v>
      </c>
      <c r="KV199" s="832">
        <f t="shared" si="453"/>
        <v>0</v>
      </c>
      <c r="KW199" s="832">
        <f t="shared" si="453"/>
        <v>0</v>
      </c>
      <c r="KX199" s="832">
        <f t="shared" si="453"/>
        <v>0</v>
      </c>
      <c r="KY199" s="832">
        <f t="shared" si="453"/>
        <v>0</v>
      </c>
      <c r="KZ199" s="832">
        <f t="shared" si="453"/>
        <v>0</v>
      </c>
      <c r="LA199" s="832">
        <f t="shared" si="453"/>
        <v>0</v>
      </c>
      <c r="LB199" s="832">
        <f t="shared" si="453"/>
        <v>0</v>
      </c>
      <c r="LC199" s="832">
        <f t="shared" si="453"/>
        <v>0</v>
      </c>
      <c r="LD199" s="832">
        <f t="shared" si="453"/>
        <v>0</v>
      </c>
      <c r="LE199" s="832">
        <f t="shared" si="453"/>
        <v>0</v>
      </c>
      <c r="LF199" s="832">
        <f t="shared" si="453"/>
        <v>0</v>
      </c>
      <c r="LG199" s="832">
        <f t="shared" si="453"/>
        <v>0</v>
      </c>
      <c r="LH199" s="832">
        <f t="shared" si="453"/>
        <v>0</v>
      </c>
      <c r="LI199" s="832">
        <f t="shared" si="453"/>
        <v>0</v>
      </c>
      <c r="LJ199" s="832">
        <f t="shared" si="453"/>
        <v>0</v>
      </c>
      <c r="LK199" s="832">
        <f t="shared" si="453"/>
        <v>0</v>
      </c>
      <c r="LL199" s="832">
        <f t="shared" si="453"/>
        <v>0</v>
      </c>
      <c r="LM199" s="832">
        <f t="shared" si="453"/>
        <v>0</v>
      </c>
      <c r="LN199" s="832">
        <f t="shared" si="453"/>
        <v>0</v>
      </c>
      <c r="LO199" s="832">
        <f t="shared" si="453"/>
        <v>0</v>
      </c>
      <c r="LP199" s="832">
        <f t="shared" si="453"/>
        <v>0</v>
      </c>
      <c r="LQ199" s="832">
        <f t="shared" si="453"/>
        <v>0</v>
      </c>
      <c r="LR199" s="832">
        <f t="shared" si="453"/>
        <v>0</v>
      </c>
      <c r="LS199" s="832">
        <f t="shared" si="453"/>
        <v>0</v>
      </c>
      <c r="LT199" s="832">
        <f t="shared" si="453"/>
        <v>0</v>
      </c>
      <c r="LU199" s="832">
        <f t="shared" ref="LU199:OF199" si="454">LU198</f>
        <v>0</v>
      </c>
      <c r="LV199" s="832">
        <f t="shared" si="454"/>
        <v>0</v>
      </c>
      <c r="LW199" s="832">
        <f t="shared" si="454"/>
        <v>0</v>
      </c>
      <c r="LX199" s="832">
        <f t="shared" si="454"/>
        <v>0</v>
      </c>
      <c r="LY199" s="832">
        <f t="shared" si="454"/>
        <v>0</v>
      </c>
      <c r="LZ199" s="832">
        <f t="shared" si="454"/>
        <v>0</v>
      </c>
      <c r="MA199" s="832">
        <f t="shared" si="454"/>
        <v>0</v>
      </c>
      <c r="MB199" s="832">
        <f t="shared" si="454"/>
        <v>0</v>
      </c>
      <c r="MC199" s="832">
        <f t="shared" si="454"/>
        <v>0</v>
      </c>
      <c r="MD199" s="832">
        <f t="shared" si="454"/>
        <v>0</v>
      </c>
      <c r="ME199" s="832">
        <f t="shared" si="454"/>
        <v>0</v>
      </c>
      <c r="MF199" s="832">
        <f t="shared" si="454"/>
        <v>0</v>
      </c>
      <c r="MG199" s="832">
        <f t="shared" si="454"/>
        <v>0</v>
      </c>
      <c r="MH199" s="832">
        <f t="shared" si="454"/>
        <v>0</v>
      </c>
      <c r="MI199" s="832">
        <f t="shared" si="454"/>
        <v>0</v>
      </c>
      <c r="MJ199" s="832">
        <f t="shared" si="454"/>
        <v>0</v>
      </c>
      <c r="MK199" s="832">
        <f t="shared" si="454"/>
        <v>0</v>
      </c>
      <c r="ML199" s="832">
        <f t="shared" si="454"/>
        <v>0</v>
      </c>
      <c r="MM199" s="832">
        <f t="shared" si="454"/>
        <v>0</v>
      </c>
      <c r="MN199" s="832">
        <f t="shared" si="454"/>
        <v>0</v>
      </c>
      <c r="MO199" s="832">
        <f t="shared" si="454"/>
        <v>0</v>
      </c>
      <c r="MP199" s="832">
        <f t="shared" si="454"/>
        <v>0</v>
      </c>
      <c r="MQ199" s="832">
        <f t="shared" si="454"/>
        <v>0</v>
      </c>
      <c r="MR199" s="832">
        <f t="shared" si="454"/>
        <v>0</v>
      </c>
      <c r="MS199" s="832">
        <f t="shared" si="454"/>
        <v>0</v>
      </c>
      <c r="MT199" s="832">
        <f t="shared" si="454"/>
        <v>0</v>
      </c>
      <c r="MU199" s="832">
        <f t="shared" si="454"/>
        <v>0</v>
      </c>
      <c r="MV199" s="832">
        <f t="shared" si="454"/>
        <v>0</v>
      </c>
      <c r="MW199" s="832">
        <f t="shared" si="454"/>
        <v>0</v>
      </c>
      <c r="MX199" s="832">
        <f t="shared" si="454"/>
        <v>0</v>
      </c>
      <c r="MY199" s="832">
        <f t="shared" si="454"/>
        <v>0</v>
      </c>
      <c r="MZ199" s="832">
        <f t="shared" si="454"/>
        <v>0</v>
      </c>
      <c r="NA199" s="832">
        <f t="shared" si="454"/>
        <v>0</v>
      </c>
      <c r="NB199" s="832">
        <f t="shared" si="454"/>
        <v>0</v>
      </c>
      <c r="NC199" s="832">
        <f t="shared" si="454"/>
        <v>0</v>
      </c>
      <c r="ND199" s="832">
        <f t="shared" si="454"/>
        <v>0</v>
      </c>
      <c r="NE199" s="832">
        <f t="shared" si="454"/>
        <v>0</v>
      </c>
      <c r="NF199" s="832">
        <f t="shared" si="454"/>
        <v>0</v>
      </c>
      <c r="NG199" s="832">
        <f t="shared" si="454"/>
        <v>0</v>
      </c>
      <c r="NH199" s="832">
        <f t="shared" si="454"/>
        <v>0</v>
      </c>
      <c r="NI199" s="832">
        <f t="shared" si="454"/>
        <v>0</v>
      </c>
      <c r="NJ199" s="832">
        <f t="shared" si="454"/>
        <v>0</v>
      </c>
      <c r="NK199" s="832">
        <f t="shared" si="454"/>
        <v>0</v>
      </c>
      <c r="NL199" s="832">
        <f t="shared" si="454"/>
        <v>0</v>
      </c>
      <c r="NM199" s="832">
        <f t="shared" si="454"/>
        <v>0</v>
      </c>
      <c r="NN199" s="832">
        <f t="shared" si="454"/>
        <v>0</v>
      </c>
      <c r="NO199" s="832">
        <f t="shared" si="454"/>
        <v>0</v>
      </c>
      <c r="NP199" s="832">
        <f t="shared" si="454"/>
        <v>0</v>
      </c>
      <c r="NQ199" s="832">
        <f t="shared" si="454"/>
        <v>0</v>
      </c>
      <c r="NR199" s="832">
        <f t="shared" si="454"/>
        <v>0</v>
      </c>
      <c r="NS199" s="832">
        <f t="shared" si="454"/>
        <v>0</v>
      </c>
      <c r="NT199" s="832">
        <f t="shared" si="454"/>
        <v>0</v>
      </c>
      <c r="NU199" s="832">
        <f t="shared" si="454"/>
        <v>0</v>
      </c>
      <c r="NV199" s="832">
        <f t="shared" si="454"/>
        <v>0</v>
      </c>
      <c r="NW199" s="832">
        <f t="shared" si="454"/>
        <v>0</v>
      </c>
      <c r="NX199" s="832">
        <f t="shared" si="454"/>
        <v>0</v>
      </c>
      <c r="NY199" s="832">
        <f t="shared" si="454"/>
        <v>0</v>
      </c>
      <c r="NZ199" s="832">
        <f t="shared" si="454"/>
        <v>0</v>
      </c>
      <c r="OA199" s="832">
        <f t="shared" si="454"/>
        <v>0</v>
      </c>
      <c r="OB199" s="832">
        <f t="shared" si="454"/>
        <v>0</v>
      </c>
      <c r="OC199" s="832">
        <f t="shared" si="454"/>
        <v>0</v>
      </c>
      <c r="OD199" s="832">
        <f t="shared" si="454"/>
        <v>0</v>
      </c>
      <c r="OE199" s="832">
        <f t="shared" si="454"/>
        <v>0</v>
      </c>
      <c r="OF199" s="832">
        <f t="shared" si="454"/>
        <v>0</v>
      </c>
      <c r="OG199" s="832">
        <f t="shared" ref="OG199:QR199" si="455">OG198</f>
        <v>0</v>
      </c>
      <c r="OH199" s="832">
        <f t="shared" si="455"/>
        <v>0</v>
      </c>
      <c r="OI199" s="832">
        <f t="shared" si="455"/>
        <v>0</v>
      </c>
      <c r="OJ199" s="832">
        <f t="shared" si="455"/>
        <v>0</v>
      </c>
      <c r="OK199" s="832">
        <f t="shared" si="455"/>
        <v>0</v>
      </c>
      <c r="OL199" s="832">
        <f t="shared" si="455"/>
        <v>0</v>
      </c>
      <c r="OM199" s="832">
        <f t="shared" si="455"/>
        <v>0</v>
      </c>
      <c r="ON199" s="832">
        <f t="shared" si="455"/>
        <v>0</v>
      </c>
      <c r="OO199" s="832">
        <f t="shared" si="455"/>
        <v>0</v>
      </c>
      <c r="OP199" s="832">
        <f t="shared" si="455"/>
        <v>0</v>
      </c>
      <c r="OQ199" s="832">
        <f t="shared" si="455"/>
        <v>0</v>
      </c>
      <c r="OR199" s="832">
        <f t="shared" si="455"/>
        <v>0</v>
      </c>
      <c r="OS199" s="832">
        <f t="shared" si="455"/>
        <v>0</v>
      </c>
      <c r="OT199" s="832">
        <f t="shared" si="455"/>
        <v>0</v>
      </c>
      <c r="OU199" s="832">
        <f t="shared" si="455"/>
        <v>0</v>
      </c>
      <c r="OV199" s="832">
        <f t="shared" si="455"/>
        <v>0</v>
      </c>
      <c r="OW199" s="832">
        <f t="shared" si="455"/>
        <v>0</v>
      </c>
      <c r="OX199" s="832">
        <f t="shared" si="455"/>
        <v>0</v>
      </c>
      <c r="OY199" s="832">
        <f t="shared" si="455"/>
        <v>0</v>
      </c>
      <c r="OZ199" s="832">
        <f t="shared" si="455"/>
        <v>0</v>
      </c>
      <c r="PA199" s="832">
        <f t="shared" si="455"/>
        <v>0</v>
      </c>
      <c r="PB199" s="832">
        <f t="shared" si="455"/>
        <v>0</v>
      </c>
      <c r="PC199" s="832">
        <f t="shared" si="455"/>
        <v>0</v>
      </c>
      <c r="PD199" s="832">
        <f t="shared" si="455"/>
        <v>0</v>
      </c>
      <c r="PE199" s="832">
        <f t="shared" si="455"/>
        <v>0</v>
      </c>
      <c r="PF199" s="832">
        <f t="shared" si="455"/>
        <v>0</v>
      </c>
      <c r="PG199" s="832">
        <f t="shared" si="455"/>
        <v>0</v>
      </c>
      <c r="PH199" s="832">
        <f t="shared" si="455"/>
        <v>0</v>
      </c>
      <c r="PI199" s="832">
        <f t="shared" si="455"/>
        <v>0</v>
      </c>
      <c r="PJ199" s="832">
        <f t="shared" si="455"/>
        <v>0</v>
      </c>
      <c r="PK199" s="832">
        <f t="shared" si="455"/>
        <v>0</v>
      </c>
      <c r="PL199" s="832">
        <f t="shared" si="455"/>
        <v>0</v>
      </c>
      <c r="PM199" s="832">
        <f t="shared" si="455"/>
        <v>0</v>
      </c>
      <c r="PN199" s="832">
        <f t="shared" si="455"/>
        <v>0</v>
      </c>
      <c r="PO199" s="832">
        <f t="shared" si="455"/>
        <v>0</v>
      </c>
      <c r="PP199" s="832">
        <f t="shared" si="455"/>
        <v>0</v>
      </c>
      <c r="PQ199" s="832">
        <f t="shared" si="455"/>
        <v>0</v>
      </c>
      <c r="PR199" s="832">
        <f t="shared" si="455"/>
        <v>0</v>
      </c>
      <c r="PS199" s="832">
        <f t="shared" si="455"/>
        <v>0</v>
      </c>
      <c r="PT199" s="832">
        <f t="shared" si="455"/>
        <v>0</v>
      </c>
      <c r="PU199" s="832">
        <f t="shared" si="455"/>
        <v>0</v>
      </c>
      <c r="PV199" s="832">
        <f t="shared" si="455"/>
        <v>0</v>
      </c>
      <c r="PW199" s="832">
        <f t="shared" si="455"/>
        <v>0</v>
      </c>
      <c r="PX199" s="832">
        <f t="shared" si="455"/>
        <v>0</v>
      </c>
      <c r="PY199" s="832">
        <f t="shared" si="455"/>
        <v>0</v>
      </c>
      <c r="PZ199" s="832">
        <f t="shared" si="455"/>
        <v>0</v>
      </c>
      <c r="QA199" s="832">
        <f t="shared" si="455"/>
        <v>0</v>
      </c>
      <c r="QB199" s="832">
        <f t="shared" si="455"/>
        <v>0</v>
      </c>
      <c r="QC199" s="832">
        <f t="shared" si="455"/>
        <v>0</v>
      </c>
      <c r="QD199" s="832">
        <f t="shared" si="455"/>
        <v>0</v>
      </c>
      <c r="QE199" s="832">
        <f t="shared" si="455"/>
        <v>0</v>
      </c>
      <c r="QF199" s="832">
        <f t="shared" si="455"/>
        <v>0</v>
      </c>
      <c r="QG199" s="832">
        <f t="shared" si="455"/>
        <v>0</v>
      </c>
      <c r="QH199" s="832">
        <f t="shared" si="455"/>
        <v>0</v>
      </c>
      <c r="QI199" s="832">
        <f t="shared" si="455"/>
        <v>0</v>
      </c>
      <c r="QJ199" s="832">
        <f t="shared" si="455"/>
        <v>0</v>
      </c>
      <c r="QK199" s="832">
        <f t="shared" si="455"/>
        <v>0</v>
      </c>
      <c r="QL199" s="832">
        <f t="shared" si="455"/>
        <v>0</v>
      </c>
      <c r="QM199" s="832">
        <f t="shared" si="455"/>
        <v>0</v>
      </c>
      <c r="QN199" s="832">
        <f t="shared" si="455"/>
        <v>0</v>
      </c>
      <c r="QO199" s="832">
        <f t="shared" si="455"/>
        <v>0</v>
      </c>
      <c r="QP199" s="832">
        <f t="shared" si="455"/>
        <v>0</v>
      </c>
      <c r="QQ199" s="832">
        <f t="shared" si="455"/>
        <v>0</v>
      </c>
      <c r="QR199" s="832">
        <f t="shared" si="455"/>
        <v>0</v>
      </c>
      <c r="QS199" s="832">
        <f t="shared" ref="QS199:SJ199" si="456">QS198</f>
        <v>0</v>
      </c>
      <c r="QT199" s="832">
        <f t="shared" si="456"/>
        <v>0</v>
      </c>
      <c r="QU199" s="832">
        <f t="shared" si="456"/>
        <v>0</v>
      </c>
      <c r="QV199" s="832">
        <f t="shared" si="456"/>
        <v>0</v>
      </c>
      <c r="QW199" s="832">
        <f t="shared" si="456"/>
        <v>0</v>
      </c>
      <c r="QX199" s="832">
        <f t="shared" si="456"/>
        <v>0</v>
      </c>
      <c r="QY199" s="832">
        <f t="shared" si="456"/>
        <v>0</v>
      </c>
      <c r="QZ199" s="832">
        <f t="shared" si="456"/>
        <v>0</v>
      </c>
      <c r="RA199" s="832">
        <f t="shared" si="456"/>
        <v>0</v>
      </c>
      <c r="RB199" s="832">
        <f t="shared" si="456"/>
        <v>0</v>
      </c>
      <c r="RC199" s="832">
        <f t="shared" si="456"/>
        <v>0</v>
      </c>
      <c r="RD199" s="832">
        <f t="shared" si="456"/>
        <v>0</v>
      </c>
      <c r="RE199" s="832">
        <f t="shared" si="456"/>
        <v>0</v>
      </c>
      <c r="RF199" s="832">
        <f t="shared" si="456"/>
        <v>0</v>
      </c>
      <c r="RG199" s="832">
        <f t="shared" si="456"/>
        <v>0</v>
      </c>
      <c r="RH199" s="832">
        <f t="shared" si="456"/>
        <v>0</v>
      </c>
      <c r="RI199" s="832">
        <f t="shared" si="456"/>
        <v>0</v>
      </c>
      <c r="RJ199" s="832">
        <f t="shared" si="456"/>
        <v>0</v>
      </c>
      <c r="RK199" s="832">
        <f t="shared" si="456"/>
        <v>0</v>
      </c>
      <c r="RL199" s="832">
        <f t="shared" si="456"/>
        <v>0</v>
      </c>
      <c r="RM199" s="832">
        <f t="shared" si="456"/>
        <v>0</v>
      </c>
      <c r="RN199" s="832">
        <f t="shared" si="456"/>
        <v>0</v>
      </c>
      <c r="RO199" s="832">
        <f t="shared" si="456"/>
        <v>0</v>
      </c>
      <c r="RP199" s="832">
        <f t="shared" si="456"/>
        <v>0</v>
      </c>
      <c r="RQ199" s="832">
        <f t="shared" si="456"/>
        <v>0</v>
      </c>
      <c r="RR199" s="832">
        <f t="shared" si="456"/>
        <v>0</v>
      </c>
      <c r="RS199" s="832">
        <f t="shared" si="456"/>
        <v>0</v>
      </c>
      <c r="RT199" s="832">
        <f t="shared" si="456"/>
        <v>0</v>
      </c>
      <c r="RU199" s="832">
        <f t="shared" si="456"/>
        <v>0</v>
      </c>
      <c r="RV199" s="832">
        <f t="shared" si="456"/>
        <v>0</v>
      </c>
      <c r="RW199" s="832">
        <f t="shared" si="456"/>
        <v>0</v>
      </c>
      <c r="RX199" s="832">
        <f t="shared" si="456"/>
        <v>0</v>
      </c>
      <c r="RY199" s="832">
        <f t="shared" si="456"/>
        <v>0</v>
      </c>
      <c r="RZ199" s="832">
        <f t="shared" si="456"/>
        <v>0</v>
      </c>
      <c r="SA199" s="832">
        <f t="shared" si="456"/>
        <v>0</v>
      </c>
      <c r="SB199" s="832">
        <f t="shared" si="456"/>
        <v>0</v>
      </c>
      <c r="SC199" s="832">
        <f t="shared" si="456"/>
        <v>0</v>
      </c>
      <c r="SD199" s="832">
        <f t="shared" si="456"/>
        <v>0</v>
      </c>
      <c r="SE199" s="832">
        <f t="shared" si="456"/>
        <v>0</v>
      </c>
      <c r="SF199" s="832">
        <f t="shared" si="456"/>
        <v>0</v>
      </c>
      <c r="SG199" s="832">
        <f t="shared" si="456"/>
        <v>0</v>
      </c>
      <c r="SH199" s="832">
        <f t="shared" si="456"/>
        <v>0</v>
      </c>
      <c r="SI199" s="832">
        <f t="shared" si="456"/>
        <v>0</v>
      </c>
      <c r="SJ199" s="832">
        <f t="shared" si="456"/>
        <v>0</v>
      </c>
      <c r="SK199" s="267">
        <f t="shared" si="400"/>
        <v>0</v>
      </c>
      <c r="SL199" s="254"/>
      <c r="SM199" s="242"/>
      <c r="SN199" s="242"/>
      <c r="SO199" s="242"/>
    </row>
    <row r="200" spans="1:509" outlineLevel="3" x14ac:dyDescent="0.35">
      <c r="A200" s="242"/>
      <c r="B200" s="251"/>
      <c r="C200" s="438">
        <f t="shared" si="439"/>
        <v>4</v>
      </c>
      <c r="D200" s="267"/>
      <c r="E200" s="316">
        <f t="shared" si="402"/>
        <v>59</v>
      </c>
      <c r="F200" s="322"/>
      <c r="G200" s="322"/>
      <c r="H200" s="267"/>
      <c r="I200" s="540"/>
      <c r="J200" s="557" t="s">
        <v>865</v>
      </c>
      <c r="K200" s="541"/>
      <c r="L200" s="613">
        <v>0</v>
      </c>
      <c r="M200" s="613">
        <v>0</v>
      </c>
      <c r="N200" s="613">
        <v>0</v>
      </c>
      <c r="O200" s="613">
        <v>0</v>
      </c>
      <c r="P200" s="613">
        <v>0</v>
      </c>
      <c r="Q200" s="613">
        <v>0</v>
      </c>
      <c r="R200" s="613">
        <v>0</v>
      </c>
      <c r="S200" s="613">
        <v>0</v>
      </c>
      <c r="T200" s="613">
        <v>0</v>
      </c>
      <c r="U200" s="613">
        <v>0</v>
      </c>
      <c r="V200" s="613">
        <v>0</v>
      </c>
      <c r="W200" s="613">
        <v>0</v>
      </c>
      <c r="X200" s="613">
        <v>0</v>
      </c>
      <c r="Y200" s="613">
        <v>0</v>
      </c>
      <c r="Z200" s="613">
        <v>0</v>
      </c>
      <c r="AA200" s="613">
        <v>0</v>
      </c>
      <c r="AB200" s="613">
        <v>0</v>
      </c>
      <c r="AC200" s="613">
        <v>0</v>
      </c>
      <c r="AD200" s="613">
        <v>0</v>
      </c>
      <c r="AE200" s="613">
        <v>0</v>
      </c>
      <c r="AF200" s="613">
        <v>0</v>
      </c>
      <c r="AG200" s="613">
        <v>0</v>
      </c>
      <c r="AH200" s="613">
        <v>0</v>
      </c>
      <c r="AI200" s="613">
        <v>0</v>
      </c>
      <c r="AJ200" s="613">
        <v>0</v>
      </c>
      <c r="AK200" s="613">
        <v>0</v>
      </c>
      <c r="AL200" s="613">
        <v>0</v>
      </c>
      <c r="AM200" s="613">
        <v>0</v>
      </c>
      <c r="AN200" s="613">
        <v>0</v>
      </c>
      <c r="AO200" s="613">
        <v>0</v>
      </c>
      <c r="AP200" s="613">
        <v>0</v>
      </c>
      <c r="AQ200" s="613">
        <v>0</v>
      </c>
      <c r="AR200" s="613">
        <v>0</v>
      </c>
      <c r="AS200" s="613">
        <v>0</v>
      </c>
      <c r="AT200" s="613">
        <v>0</v>
      </c>
      <c r="AU200" s="613">
        <v>0</v>
      </c>
      <c r="AV200" s="613">
        <v>0</v>
      </c>
      <c r="AW200" s="613">
        <v>0</v>
      </c>
      <c r="AX200" s="613">
        <v>0</v>
      </c>
      <c r="AY200" s="613">
        <v>0</v>
      </c>
      <c r="AZ200" s="613">
        <v>0</v>
      </c>
      <c r="BA200" s="613">
        <v>0</v>
      </c>
      <c r="BB200" s="613">
        <v>0</v>
      </c>
      <c r="BC200" s="613">
        <v>0</v>
      </c>
      <c r="BD200" s="613">
        <v>0</v>
      </c>
      <c r="BE200" s="613">
        <v>0</v>
      </c>
      <c r="BF200" s="613">
        <v>0</v>
      </c>
      <c r="BG200" s="613">
        <v>0</v>
      </c>
      <c r="BH200" s="613">
        <v>0</v>
      </c>
      <c r="BI200" s="613">
        <v>0</v>
      </c>
      <c r="BJ200" s="613">
        <v>0</v>
      </c>
      <c r="BK200" s="613">
        <v>0</v>
      </c>
      <c r="BL200" s="613">
        <v>0</v>
      </c>
      <c r="BM200" s="613">
        <v>0</v>
      </c>
      <c r="BN200" s="613">
        <v>0</v>
      </c>
      <c r="BO200" s="613">
        <v>0</v>
      </c>
      <c r="BP200" s="613">
        <v>0</v>
      </c>
      <c r="BQ200" s="613">
        <v>0</v>
      </c>
      <c r="BR200" s="613">
        <v>0</v>
      </c>
      <c r="BS200" s="613">
        <v>0</v>
      </c>
      <c r="BT200" s="613">
        <v>0</v>
      </c>
      <c r="BU200" s="613">
        <v>0</v>
      </c>
      <c r="BV200" s="613">
        <v>0</v>
      </c>
      <c r="BW200" s="613">
        <v>0</v>
      </c>
      <c r="BX200" s="613">
        <v>0</v>
      </c>
      <c r="BY200" s="613">
        <v>0</v>
      </c>
      <c r="BZ200" s="613">
        <v>0</v>
      </c>
      <c r="CA200" s="613">
        <v>0</v>
      </c>
      <c r="CB200" s="613">
        <v>0</v>
      </c>
      <c r="CC200" s="613">
        <v>0</v>
      </c>
      <c r="CD200" s="613">
        <v>0</v>
      </c>
      <c r="CE200" s="613">
        <v>0</v>
      </c>
      <c r="CF200" s="613">
        <v>0</v>
      </c>
      <c r="CG200" s="613">
        <v>0</v>
      </c>
      <c r="CH200" s="613">
        <v>0</v>
      </c>
      <c r="CI200" s="613">
        <v>0</v>
      </c>
      <c r="CJ200" s="613">
        <v>0</v>
      </c>
      <c r="CK200" s="613">
        <v>0</v>
      </c>
      <c r="CL200" s="613">
        <v>0</v>
      </c>
      <c r="CM200" s="613">
        <v>0</v>
      </c>
      <c r="CN200" s="613">
        <v>0</v>
      </c>
      <c r="CO200" s="613">
        <v>0</v>
      </c>
      <c r="CP200" s="613">
        <v>0</v>
      </c>
      <c r="CQ200" s="613">
        <v>0</v>
      </c>
      <c r="CR200" s="613">
        <v>0</v>
      </c>
      <c r="CS200" s="613">
        <v>0</v>
      </c>
      <c r="CT200" s="613">
        <v>0</v>
      </c>
      <c r="CU200" s="613">
        <v>0</v>
      </c>
      <c r="CV200" s="613">
        <v>0</v>
      </c>
      <c r="CW200" s="613">
        <v>0</v>
      </c>
      <c r="CX200" s="613">
        <v>0</v>
      </c>
      <c r="CY200" s="613">
        <v>0</v>
      </c>
      <c r="CZ200" s="613">
        <v>0</v>
      </c>
      <c r="DA200" s="613">
        <v>0</v>
      </c>
      <c r="DB200" s="613">
        <v>0</v>
      </c>
      <c r="DC200" s="613">
        <v>0</v>
      </c>
      <c r="DD200" s="613">
        <v>0</v>
      </c>
      <c r="DE200" s="613">
        <v>0</v>
      </c>
      <c r="DF200" s="613">
        <v>0</v>
      </c>
      <c r="DG200" s="613">
        <v>0</v>
      </c>
      <c r="DH200" s="613">
        <v>0</v>
      </c>
      <c r="DI200" s="613">
        <v>0</v>
      </c>
      <c r="DJ200" s="613">
        <v>0</v>
      </c>
      <c r="DK200" s="613">
        <v>0</v>
      </c>
      <c r="DL200" s="613">
        <v>0</v>
      </c>
      <c r="DM200" s="613">
        <v>0</v>
      </c>
      <c r="DN200" s="613">
        <v>0</v>
      </c>
      <c r="DO200" s="613">
        <v>0</v>
      </c>
      <c r="DP200" s="613">
        <v>0</v>
      </c>
      <c r="DQ200" s="613">
        <v>0</v>
      </c>
      <c r="DR200" s="613">
        <v>0</v>
      </c>
      <c r="DS200" s="613">
        <v>0</v>
      </c>
      <c r="DT200" s="613">
        <v>0</v>
      </c>
      <c r="DU200" s="613">
        <v>0</v>
      </c>
      <c r="DV200" s="613">
        <v>0</v>
      </c>
      <c r="DW200" s="613">
        <v>0</v>
      </c>
      <c r="DX200" s="613">
        <v>0</v>
      </c>
      <c r="DY200" s="613">
        <v>0</v>
      </c>
      <c r="DZ200" s="613">
        <v>0</v>
      </c>
      <c r="EA200" s="613">
        <v>0</v>
      </c>
      <c r="EB200" s="613">
        <v>0</v>
      </c>
      <c r="EC200" s="613">
        <v>0</v>
      </c>
      <c r="ED200" s="613">
        <v>0</v>
      </c>
      <c r="EE200" s="613">
        <v>0</v>
      </c>
      <c r="EF200" s="613">
        <v>0</v>
      </c>
      <c r="EG200" s="613">
        <v>0</v>
      </c>
      <c r="EH200" s="613">
        <v>0</v>
      </c>
      <c r="EI200" s="613">
        <v>0</v>
      </c>
      <c r="EJ200" s="613">
        <v>0</v>
      </c>
      <c r="EK200" s="613">
        <v>0</v>
      </c>
      <c r="EL200" s="613">
        <v>0</v>
      </c>
      <c r="EM200" s="613">
        <v>0</v>
      </c>
      <c r="EN200" s="613">
        <v>0</v>
      </c>
      <c r="EO200" s="613">
        <v>0</v>
      </c>
      <c r="EP200" s="613">
        <v>0</v>
      </c>
      <c r="EQ200" s="613">
        <v>0</v>
      </c>
      <c r="ER200" s="613">
        <v>0</v>
      </c>
      <c r="ES200" s="613">
        <v>0</v>
      </c>
      <c r="ET200" s="613">
        <v>0</v>
      </c>
      <c r="EU200" s="613">
        <v>0</v>
      </c>
      <c r="EV200" s="613">
        <v>0</v>
      </c>
      <c r="EW200" s="613">
        <v>0</v>
      </c>
      <c r="EX200" s="613">
        <v>0</v>
      </c>
      <c r="EY200" s="613">
        <v>0</v>
      </c>
      <c r="EZ200" s="613">
        <v>0</v>
      </c>
      <c r="FA200" s="613">
        <v>0</v>
      </c>
      <c r="FB200" s="613">
        <v>0</v>
      </c>
      <c r="FC200" s="613">
        <v>0</v>
      </c>
      <c r="FD200" s="613">
        <v>0</v>
      </c>
      <c r="FE200" s="613">
        <v>0</v>
      </c>
      <c r="FF200" s="613">
        <v>0</v>
      </c>
      <c r="FG200" s="613">
        <v>0</v>
      </c>
      <c r="FH200" s="613">
        <v>0</v>
      </c>
      <c r="FI200" s="613">
        <v>0</v>
      </c>
      <c r="FJ200" s="613">
        <v>0</v>
      </c>
      <c r="FK200" s="613">
        <v>0</v>
      </c>
      <c r="FL200" s="613">
        <v>0</v>
      </c>
      <c r="FM200" s="613">
        <v>0</v>
      </c>
      <c r="FN200" s="613">
        <v>0</v>
      </c>
      <c r="FO200" s="613">
        <v>0</v>
      </c>
      <c r="FP200" s="613">
        <v>0</v>
      </c>
      <c r="FQ200" s="613">
        <v>0</v>
      </c>
      <c r="FR200" s="613">
        <v>0</v>
      </c>
      <c r="FS200" s="613">
        <v>0</v>
      </c>
      <c r="FT200" s="613">
        <v>0</v>
      </c>
      <c r="FU200" s="613">
        <v>0</v>
      </c>
      <c r="FV200" s="613">
        <v>0</v>
      </c>
      <c r="FW200" s="613">
        <v>0</v>
      </c>
      <c r="FX200" s="613">
        <v>0</v>
      </c>
      <c r="FY200" s="613">
        <v>0</v>
      </c>
      <c r="FZ200" s="613">
        <v>0</v>
      </c>
      <c r="GA200" s="613">
        <v>0</v>
      </c>
      <c r="GB200" s="613">
        <v>0</v>
      </c>
      <c r="GC200" s="613">
        <v>0</v>
      </c>
      <c r="GD200" s="613">
        <v>0</v>
      </c>
      <c r="GE200" s="613">
        <v>0</v>
      </c>
      <c r="GF200" s="613">
        <v>0</v>
      </c>
      <c r="GG200" s="613">
        <v>0</v>
      </c>
      <c r="GH200" s="613">
        <v>0</v>
      </c>
      <c r="GI200" s="613">
        <v>0</v>
      </c>
      <c r="GJ200" s="613">
        <v>0</v>
      </c>
      <c r="GK200" s="613">
        <v>0</v>
      </c>
      <c r="GL200" s="613">
        <v>0</v>
      </c>
      <c r="GM200" s="613">
        <v>0</v>
      </c>
      <c r="GN200" s="613">
        <v>0</v>
      </c>
      <c r="GO200" s="613">
        <v>0</v>
      </c>
      <c r="GP200" s="613">
        <v>0</v>
      </c>
      <c r="GQ200" s="613">
        <v>0</v>
      </c>
      <c r="GR200" s="613">
        <v>0</v>
      </c>
      <c r="GS200" s="613">
        <v>0</v>
      </c>
      <c r="GT200" s="613">
        <v>0</v>
      </c>
      <c r="GU200" s="613">
        <v>0</v>
      </c>
      <c r="GV200" s="613">
        <v>0</v>
      </c>
      <c r="GW200" s="613">
        <v>0</v>
      </c>
      <c r="GX200" s="613">
        <v>0</v>
      </c>
      <c r="GY200" s="613">
        <v>0</v>
      </c>
      <c r="GZ200" s="613">
        <v>0</v>
      </c>
      <c r="HA200" s="613">
        <v>0</v>
      </c>
      <c r="HB200" s="613">
        <v>0</v>
      </c>
      <c r="HC200" s="613">
        <v>0</v>
      </c>
      <c r="HD200" s="613">
        <v>0</v>
      </c>
      <c r="HE200" s="613">
        <v>0</v>
      </c>
      <c r="HF200" s="613">
        <v>0</v>
      </c>
      <c r="HG200" s="613">
        <v>0</v>
      </c>
      <c r="HH200" s="613">
        <v>0</v>
      </c>
      <c r="HI200" s="613">
        <v>0</v>
      </c>
      <c r="HJ200" s="613">
        <v>0</v>
      </c>
      <c r="HK200" s="613">
        <v>0</v>
      </c>
      <c r="HL200" s="613">
        <v>0</v>
      </c>
      <c r="HM200" s="613">
        <v>0</v>
      </c>
      <c r="HN200" s="613">
        <v>0</v>
      </c>
      <c r="HO200" s="613">
        <v>0</v>
      </c>
      <c r="HP200" s="613">
        <v>0</v>
      </c>
      <c r="HQ200" s="613">
        <v>0</v>
      </c>
      <c r="HR200" s="613">
        <v>0</v>
      </c>
      <c r="HS200" s="613">
        <v>0</v>
      </c>
      <c r="HT200" s="613">
        <v>0</v>
      </c>
      <c r="HU200" s="613">
        <v>0</v>
      </c>
      <c r="HV200" s="613">
        <v>0</v>
      </c>
      <c r="HW200" s="613">
        <v>0</v>
      </c>
      <c r="HX200" s="613">
        <v>0</v>
      </c>
      <c r="HY200" s="613">
        <v>0</v>
      </c>
      <c r="HZ200" s="613">
        <v>0</v>
      </c>
      <c r="IA200" s="613">
        <v>0</v>
      </c>
      <c r="IB200" s="613">
        <v>0</v>
      </c>
      <c r="IC200" s="613">
        <v>0</v>
      </c>
      <c r="ID200" s="613">
        <v>0</v>
      </c>
      <c r="IE200" s="613">
        <v>0</v>
      </c>
      <c r="IF200" s="613">
        <v>0</v>
      </c>
      <c r="IG200" s="613">
        <v>0</v>
      </c>
      <c r="IH200" s="613">
        <v>0</v>
      </c>
      <c r="II200" s="613">
        <v>0</v>
      </c>
      <c r="IJ200" s="613">
        <v>0</v>
      </c>
      <c r="IK200" s="613">
        <v>0</v>
      </c>
      <c r="IL200" s="613">
        <v>0</v>
      </c>
      <c r="IM200" s="613">
        <v>0</v>
      </c>
      <c r="IN200" s="613">
        <v>0</v>
      </c>
      <c r="IO200" s="613">
        <v>0</v>
      </c>
      <c r="IP200" s="613">
        <v>0</v>
      </c>
      <c r="IQ200" s="613">
        <v>0</v>
      </c>
      <c r="IR200" s="613">
        <v>0</v>
      </c>
      <c r="IS200" s="613">
        <v>0</v>
      </c>
      <c r="IT200" s="613">
        <v>0</v>
      </c>
      <c r="IU200" s="613">
        <v>0</v>
      </c>
      <c r="IV200" s="613">
        <v>0</v>
      </c>
      <c r="IW200" s="613">
        <v>0</v>
      </c>
      <c r="IX200" s="613">
        <v>0</v>
      </c>
      <c r="IY200" s="613">
        <v>0</v>
      </c>
      <c r="IZ200" s="613">
        <v>0</v>
      </c>
      <c r="JA200" s="613">
        <v>0</v>
      </c>
      <c r="JB200" s="613">
        <v>0</v>
      </c>
      <c r="JC200" s="613">
        <v>0</v>
      </c>
      <c r="JD200" s="613">
        <v>0</v>
      </c>
      <c r="JE200" s="613">
        <v>0</v>
      </c>
      <c r="JF200" s="613">
        <v>0</v>
      </c>
      <c r="JG200" s="613">
        <v>0</v>
      </c>
      <c r="JH200" s="613">
        <v>0</v>
      </c>
      <c r="JI200" s="613">
        <v>0</v>
      </c>
      <c r="JJ200" s="613">
        <v>0</v>
      </c>
      <c r="JK200" s="613">
        <v>0</v>
      </c>
      <c r="JL200" s="613">
        <v>0</v>
      </c>
      <c r="JM200" s="613">
        <v>0</v>
      </c>
      <c r="JN200" s="613">
        <v>0</v>
      </c>
      <c r="JO200" s="613">
        <v>0</v>
      </c>
      <c r="JP200" s="613">
        <v>0</v>
      </c>
      <c r="JQ200" s="613">
        <v>0</v>
      </c>
      <c r="JR200" s="613">
        <v>0</v>
      </c>
      <c r="JS200" s="613">
        <v>0</v>
      </c>
      <c r="JT200" s="613">
        <v>0</v>
      </c>
      <c r="JU200" s="613">
        <v>0</v>
      </c>
      <c r="JV200" s="613">
        <v>0</v>
      </c>
      <c r="JW200" s="613">
        <v>0</v>
      </c>
      <c r="JX200" s="613">
        <v>0</v>
      </c>
      <c r="JY200" s="613">
        <v>0</v>
      </c>
      <c r="JZ200" s="613">
        <v>0</v>
      </c>
      <c r="KA200" s="613">
        <v>0</v>
      </c>
      <c r="KB200" s="613">
        <v>0</v>
      </c>
      <c r="KC200" s="613">
        <v>0</v>
      </c>
      <c r="KD200" s="613">
        <v>0</v>
      </c>
      <c r="KE200" s="613">
        <v>0</v>
      </c>
      <c r="KF200" s="613">
        <v>0</v>
      </c>
      <c r="KG200" s="613">
        <v>0</v>
      </c>
      <c r="KH200" s="613">
        <v>0</v>
      </c>
      <c r="KI200" s="613">
        <v>0</v>
      </c>
      <c r="KJ200" s="613">
        <v>0</v>
      </c>
      <c r="KK200" s="613">
        <v>0</v>
      </c>
      <c r="KL200" s="613">
        <v>0</v>
      </c>
      <c r="KM200" s="613">
        <v>0</v>
      </c>
      <c r="KN200" s="613">
        <v>0</v>
      </c>
      <c r="KO200" s="613">
        <v>0</v>
      </c>
      <c r="KP200" s="613">
        <v>0</v>
      </c>
      <c r="KQ200" s="613">
        <v>0</v>
      </c>
      <c r="KR200" s="613">
        <v>0</v>
      </c>
      <c r="KS200" s="613">
        <v>0</v>
      </c>
      <c r="KT200" s="613">
        <v>0</v>
      </c>
      <c r="KU200" s="613">
        <v>0</v>
      </c>
      <c r="KV200" s="613">
        <v>0</v>
      </c>
      <c r="KW200" s="613">
        <v>0</v>
      </c>
      <c r="KX200" s="613">
        <v>0</v>
      </c>
      <c r="KY200" s="613">
        <v>0</v>
      </c>
      <c r="KZ200" s="613">
        <v>0</v>
      </c>
      <c r="LA200" s="613">
        <v>0</v>
      </c>
      <c r="LB200" s="613">
        <v>0</v>
      </c>
      <c r="LC200" s="613">
        <v>0</v>
      </c>
      <c r="LD200" s="613">
        <v>0</v>
      </c>
      <c r="LE200" s="613">
        <v>0</v>
      </c>
      <c r="LF200" s="613">
        <v>0</v>
      </c>
      <c r="LG200" s="613">
        <v>0</v>
      </c>
      <c r="LH200" s="613">
        <v>0</v>
      </c>
      <c r="LI200" s="613">
        <v>0</v>
      </c>
      <c r="LJ200" s="613">
        <v>0</v>
      </c>
      <c r="LK200" s="613">
        <v>0</v>
      </c>
      <c r="LL200" s="613">
        <v>0</v>
      </c>
      <c r="LM200" s="613">
        <v>0</v>
      </c>
      <c r="LN200" s="613">
        <v>0</v>
      </c>
      <c r="LO200" s="613">
        <v>0</v>
      </c>
      <c r="LP200" s="613">
        <v>0</v>
      </c>
      <c r="LQ200" s="613">
        <v>0</v>
      </c>
      <c r="LR200" s="613">
        <v>0</v>
      </c>
      <c r="LS200" s="613">
        <v>0</v>
      </c>
      <c r="LT200" s="613">
        <v>0</v>
      </c>
      <c r="LU200" s="613">
        <v>0</v>
      </c>
      <c r="LV200" s="613">
        <v>0</v>
      </c>
      <c r="LW200" s="613">
        <v>0</v>
      </c>
      <c r="LX200" s="613">
        <v>0</v>
      </c>
      <c r="LY200" s="613">
        <v>0</v>
      </c>
      <c r="LZ200" s="613">
        <v>0</v>
      </c>
      <c r="MA200" s="613">
        <v>0</v>
      </c>
      <c r="MB200" s="613">
        <v>0</v>
      </c>
      <c r="MC200" s="613">
        <v>0</v>
      </c>
      <c r="MD200" s="613">
        <v>0</v>
      </c>
      <c r="ME200" s="613">
        <v>0</v>
      </c>
      <c r="MF200" s="613">
        <v>0</v>
      </c>
      <c r="MG200" s="613">
        <v>0</v>
      </c>
      <c r="MH200" s="613">
        <v>0</v>
      </c>
      <c r="MI200" s="613">
        <v>0</v>
      </c>
      <c r="MJ200" s="613">
        <v>0</v>
      </c>
      <c r="MK200" s="613">
        <v>0</v>
      </c>
      <c r="ML200" s="613">
        <v>0</v>
      </c>
      <c r="MM200" s="613">
        <v>0</v>
      </c>
      <c r="MN200" s="613">
        <v>0</v>
      </c>
      <c r="MO200" s="613">
        <v>0</v>
      </c>
      <c r="MP200" s="613">
        <v>0</v>
      </c>
      <c r="MQ200" s="613">
        <v>0</v>
      </c>
      <c r="MR200" s="613">
        <v>0</v>
      </c>
      <c r="MS200" s="613">
        <v>0</v>
      </c>
      <c r="MT200" s="613">
        <v>0</v>
      </c>
      <c r="MU200" s="613">
        <v>0</v>
      </c>
      <c r="MV200" s="613">
        <v>0</v>
      </c>
      <c r="MW200" s="613">
        <v>0</v>
      </c>
      <c r="MX200" s="613">
        <v>0</v>
      </c>
      <c r="MY200" s="613">
        <v>0</v>
      </c>
      <c r="MZ200" s="613">
        <v>0</v>
      </c>
      <c r="NA200" s="613">
        <v>0</v>
      </c>
      <c r="NB200" s="613">
        <v>0</v>
      </c>
      <c r="NC200" s="613">
        <v>0</v>
      </c>
      <c r="ND200" s="613">
        <v>0</v>
      </c>
      <c r="NE200" s="613">
        <v>0</v>
      </c>
      <c r="NF200" s="613">
        <v>0</v>
      </c>
      <c r="NG200" s="613">
        <v>0</v>
      </c>
      <c r="NH200" s="613">
        <v>0</v>
      </c>
      <c r="NI200" s="613">
        <v>0</v>
      </c>
      <c r="NJ200" s="613">
        <v>0</v>
      </c>
      <c r="NK200" s="613">
        <v>0</v>
      </c>
      <c r="NL200" s="613">
        <v>0</v>
      </c>
      <c r="NM200" s="613">
        <v>0</v>
      </c>
      <c r="NN200" s="613">
        <v>0</v>
      </c>
      <c r="NO200" s="613">
        <v>0</v>
      </c>
      <c r="NP200" s="613">
        <v>0</v>
      </c>
      <c r="NQ200" s="613">
        <v>0</v>
      </c>
      <c r="NR200" s="613">
        <v>0</v>
      </c>
      <c r="NS200" s="613">
        <v>0</v>
      </c>
      <c r="NT200" s="613">
        <v>0</v>
      </c>
      <c r="NU200" s="613">
        <v>0</v>
      </c>
      <c r="NV200" s="613">
        <v>0</v>
      </c>
      <c r="NW200" s="613">
        <v>0</v>
      </c>
      <c r="NX200" s="613">
        <v>0</v>
      </c>
      <c r="NY200" s="613">
        <v>0</v>
      </c>
      <c r="NZ200" s="613">
        <v>0</v>
      </c>
      <c r="OA200" s="613">
        <v>0</v>
      </c>
      <c r="OB200" s="613">
        <v>0</v>
      </c>
      <c r="OC200" s="613">
        <v>0</v>
      </c>
      <c r="OD200" s="613">
        <v>0</v>
      </c>
      <c r="OE200" s="613">
        <v>0</v>
      </c>
      <c r="OF200" s="613">
        <v>0</v>
      </c>
      <c r="OG200" s="613">
        <v>0</v>
      </c>
      <c r="OH200" s="613">
        <v>0</v>
      </c>
      <c r="OI200" s="613">
        <v>0</v>
      </c>
      <c r="OJ200" s="613">
        <v>0</v>
      </c>
      <c r="OK200" s="613">
        <v>0</v>
      </c>
      <c r="OL200" s="613">
        <v>0</v>
      </c>
      <c r="OM200" s="613">
        <v>0</v>
      </c>
      <c r="ON200" s="613">
        <v>0</v>
      </c>
      <c r="OO200" s="613">
        <v>0</v>
      </c>
      <c r="OP200" s="613">
        <v>0</v>
      </c>
      <c r="OQ200" s="613">
        <v>0</v>
      </c>
      <c r="OR200" s="613">
        <v>0</v>
      </c>
      <c r="OS200" s="613">
        <v>0</v>
      </c>
      <c r="OT200" s="613">
        <v>0</v>
      </c>
      <c r="OU200" s="613">
        <v>0</v>
      </c>
      <c r="OV200" s="613">
        <v>0</v>
      </c>
      <c r="OW200" s="613">
        <v>0</v>
      </c>
      <c r="OX200" s="613">
        <v>0</v>
      </c>
      <c r="OY200" s="613">
        <v>0</v>
      </c>
      <c r="OZ200" s="613">
        <v>0</v>
      </c>
      <c r="PA200" s="613">
        <v>0</v>
      </c>
      <c r="PB200" s="613">
        <v>0</v>
      </c>
      <c r="PC200" s="613">
        <v>0</v>
      </c>
      <c r="PD200" s="613">
        <v>0</v>
      </c>
      <c r="PE200" s="613">
        <v>0</v>
      </c>
      <c r="PF200" s="613">
        <v>0</v>
      </c>
      <c r="PG200" s="613">
        <v>0</v>
      </c>
      <c r="PH200" s="613">
        <v>0</v>
      </c>
      <c r="PI200" s="613">
        <v>0</v>
      </c>
      <c r="PJ200" s="613">
        <v>0</v>
      </c>
      <c r="PK200" s="613">
        <v>0</v>
      </c>
      <c r="PL200" s="613">
        <v>0</v>
      </c>
      <c r="PM200" s="613">
        <v>0</v>
      </c>
      <c r="PN200" s="613">
        <v>0</v>
      </c>
      <c r="PO200" s="613">
        <v>0</v>
      </c>
      <c r="PP200" s="613">
        <v>0</v>
      </c>
      <c r="PQ200" s="613">
        <v>0</v>
      </c>
      <c r="PR200" s="613">
        <v>0</v>
      </c>
      <c r="PS200" s="613">
        <v>0</v>
      </c>
      <c r="PT200" s="613">
        <v>0</v>
      </c>
      <c r="PU200" s="613">
        <v>0</v>
      </c>
      <c r="PV200" s="613">
        <v>0</v>
      </c>
      <c r="PW200" s="613">
        <v>0</v>
      </c>
      <c r="PX200" s="613">
        <v>0</v>
      </c>
      <c r="PY200" s="613">
        <v>0</v>
      </c>
      <c r="PZ200" s="613">
        <v>0</v>
      </c>
      <c r="QA200" s="613">
        <v>0</v>
      </c>
      <c r="QB200" s="613">
        <v>0</v>
      </c>
      <c r="QC200" s="613">
        <v>0</v>
      </c>
      <c r="QD200" s="613">
        <v>0</v>
      </c>
      <c r="QE200" s="613">
        <v>0</v>
      </c>
      <c r="QF200" s="613">
        <v>0</v>
      </c>
      <c r="QG200" s="613">
        <v>0</v>
      </c>
      <c r="QH200" s="613">
        <v>0</v>
      </c>
      <c r="QI200" s="613">
        <v>0</v>
      </c>
      <c r="QJ200" s="613">
        <v>0</v>
      </c>
      <c r="QK200" s="613">
        <v>0</v>
      </c>
      <c r="QL200" s="613">
        <v>0</v>
      </c>
      <c r="QM200" s="613">
        <v>0</v>
      </c>
      <c r="QN200" s="613">
        <v>0</v>
      </c>
      <c r="QO200" s="613">
        <v>0</v>
      </c>
      <c r="QP200" s="613">
        <v>0</v>
      </c>
      <c r="QQ200" s="613">
        <v>0</v>
      </c>
      <c r="QR200" s="613">
        <v>0</v>
      </c>
      <c r="QS200" s="613">
        <v>0</v>
      </c>
      <c r="QT200" s="613">
        <v>0</v>
      </c>
      <c r="QU200" s="613">
        <v>0</v>
      </c>
      <c r="QV200" s="613">
        <v>0</v>
      </c>
      <c r="QW200" s="613">
        <v>0</v>
      </c>
      <c r="QX200" s="613">
        <v>0</v>
      </c>
      <c r="QY200" s="613">
        <v>0</v>
      </c>
      <c r="QZ200" s="613">
        <v>0</v>
      </c>
      <c r="RA200" s="613">
        <v>0</v>
      </c>
      <c r="RB200" s="613">
        <v>0</v>
      </c>
      <c r="RC200" s="613">
        <v>0</v>
      </c>
      <c r="RD200" s="613">
        <v>0</v>
      </c>
      <c r="RE200" s="613">
        <v>0</v>
      </c>
      <c r="RF200" s="613">
        <v>0</v>
      </c>
      <c r="RG200" s="613">
        <v>0</v>
      </c>
      <c r="RH200" s="613">
        <v>0</v>
      </c>
      <c r="RI200" s="613">
        <v>0</v>
      </c>
      <c r="RJ200" s="613">
        <v>0</v>
      </c>
      <c r="RK200" s="613">
        <v>0</v>
      </c>
      <c r="RL200" s="613">
        <v>0</v>
      </c>
      <c r="RM200" s="613">
        <v>0</v>
      </c>
      <c r="RN200" s="613">
        <v>0</v>
      </c>
      <c r="RO200" s="613">
        <v>0</v>
      </c>
      <c r="RP200" s="613">
        <v>0</v>
      </c>
      <c r="RQ200" s="613">
        <v>0</v>
      </c>
      <c r="RR200" s="613">
        <v>0</v>
      </c>
      <c r="RS200" s="613">
        <v>0</v>
      </c>
      <c r="RT200" s="613">
        <v>0</v>
      </c>
      <c r="RU200" s="613">
        <v>0</v>
      </c>
      <c r="RV200" s="613">
        <v>0</v>
      </c>
      <c r="RW200" s="613">
        <v>0</v>
      </c>
      <c r="RX200" s="613">
        <v>0</v>
      </c>
      <c r="RY200" s="613">
        <v>0</v>
      </c>
      <c r="RZ200" s="613">
        <v>0</v>
      </c>
      <c r="SA200" s="613">
        <v>0</v>
      </c>
      <c r="SB200" s="613">
        <v>0</v>
      </c>
      <c r="SC200" s="613">
        <v>0</v>
      </c>
      <c r="SD200" s="613">
        <v>0</v>
      </c>
      <c r="SE200" s="613">
        <v>0</v>
      </c>
      <c r="SF200" s="613">
        <v>0</v>
      </c>
      <c r="SG200" s="613">
        <v>0</v>
      </c>
      <c r="SH200" s="613">
        <v>0</v>
      </c>
      <c r="SI200" s="613">
        <v>0</v>
      </c>
      <c r="SJ200" s="613">
        <v>0</v>
      </c>
      <c r="SK200" s="267">
        <f t="shared" si="400"/>
        <v>0</v>
      </c>
      <c r="SL200" s="254"/>
      <c r="SM200" s="242"/>
      <c r="SN200" s="242"/>
      <c r="SO200" s="242"/>
    </row>
    <row r="201" spans="1:509" outlineLevel="3" x14ac:dyDescent="0.35">
      <c r="A201" s="242"/>
      <c r="B201" s="251"/>
      <c r="C201" s="438">
        <f t="shared" si="439"/>
        <v>4</v>
      </c>
      <c r="D201" s="267"/>
      <c r="E201" s="316">
        <f t="shared" si="402"/>
        <v>60</v>
      </c>
      <c r="F201" s="322"/>
      <c r="G201" s="322"/>
      <c r="H201" s="267"/>
      <c r="I201" s="540"/>
      <c r="J201" s="554" t="s">
        <v>857</v>
      </c>
      <c r="K201" s="541"/>
      <c r="L201" s="613">
        <v>0</v>
      </c>
      <c r="M201" s="613">
        <v>0</v>
      </c>
      <c r="N201" s="613">
        <v>0</v>
      </c>
      <c r="O201" s="613">
        <v>0</v>
      </c>
      <c r="P201" s="613">
        <v>0</v>
      </c>
      <c r="Q201" s="613">
        <v>0</v>
      </c>
      <c r="R201" s="613">
        <v>0</v>
      </c>
      <c r="S201" s="613">
        <v>0</v>
      </c>
      <c r="T201" s="613">
        <v>0</v>
      </c>
      <c r="U201" s="613">
        <v>0</v>
      </c>
      <c r="V201" s="613">
        <v>0</v>
      </c>
      <c r="W201" s="613">
        <v>0</v>
      </c>
      <c r="X201" s="613">
        <v>0</v>
      </c>
      <c r="Y201" s="613">
        <v>0</v>
      </c>
      <c r="Z201" s="613">
        <v>0</v>
      </c>
      <c r="AA201" s="613">
        <v>0</v>
      </c>
      <c r="AB201" s="613">
        <v>0</v>
      </c>
      <c r="AC201" s="613">
        <v>0</v>
      </c>
      <c r="AD201" s="613">
        <v>0</v>
      </c>
      <c r="AE201" s="613">
        <v>0</v>
      </c>
      <c r="AF201" s="613">
        <v>0</v>
      </c>
      <c r="AG201" s="613">
        <v>0</v>
      </c>
      <c r="AH201" s="613">
        <v>0</v>
      </c>
      <c r="AI201" s="613">
        <v>0</v>
      </c>
      <c r="AJ201" s="613">
        <v>0</v>
      </c>
      <c r="AK201" s="613">
        <v>0</v>
      </c>
      <c r="AL201" s="613">
        <v>0</v>
      </c>
      <c r="AM201" s="613">
        <v>0</v>
      </c>
      <c r="AN201" s="613">
        <v>0</v>
      </c>
      <c r="AO201" s="613">
        <v>0</v>
      </c>
      <c r="AP201" s="613">
        <v>0</v>
      </c>
      <c r="AQ201" s="613">
        <v>0</v>
      </c>
      <c r="AR201" s="613">
        <v>0</v>
      </c>
      <c r="AS201" s="613">
        <v>0</v>
      </c>
      <c r="AT201" s="613">
        <v>0</v>
      </c>
      <c r="AU201" s="613">
        <v>0</v>
      </c>
      <c r="AV201" s="613">
        <v>0</v>
      </c>
      <c r="AW201" s="613">
        <v>0</v>
      </c>
      <c r="AX201" s="613">
        <v>0</v>
      </c>
      <c r="AY201" s="613">
        <v>0</v>
      </c>
      <c r="AZ201" s="613">
        <v>0</v>
      </c>
      <c r="BA201" s="613">
        <v>0</v>
      </c>
      <c r="BB201" s="613">
        <v>0</v>
      </c>
      <c r="BC201" s="613">
        <v>0</v>
      </c>
      <c r="BD201" s="613">
        <v>0</v>
      </c>
      <c r="BE201" s="613">
        <v>0</v>
      </c>
      <c r="BF201" s="613">
        <v>0</v>
      </c>
      <c r="BG201" s="613">
        <v>0</v>
      </c>
      <c r="BH201" s="613">
        <v>0</v>
      </c>
      <c r="BI201" s="613">
        <v>0</v>
      </c>
      <c r="BJ201" s="613">
        <v>0</v>
      </c>
      <c r="BK201" s="613">
        <v>0</v>
      </c>
      <c r="BL201" s="613">
        <v>0</v>
      </c>
      <c r="BM201" s="613">
        <v>0</v>
      </c>
      <c r="BN201" s="613">
        <v>0</v>
      </c>
      <c r="BO201" s="613">
        <v>0</v>
      </c>
      <c r="BP201" s="613">
        <v>0</v>
      </c>
      <c r="BQ201" s="613">
        <v>0</v>
      </c>
      <c r="BR201" s="613">
        <v>0</v>
      </c>
      <c r="BS201" s="613">
        <v>0</v>
      </c>
      <c r="BT201" s="613">
        <v>0</v>
      </c>
      <c r="BU201" s="613">
        <v>0</v>
      </c>
      <c r="BV201" s="613">
        <v>0</v>
      </c>
      <c r="BW201" s="613">
        <v>0</v>
      </c>
      <c r="BX201" s="613">
        <v>0</v>
      </c>
      <c r="BY201" s="613">
        <v>0</v>
      </c>
      <c r="BZ201" s="613">
        <v>0</v>
      </c>
      <c r="CA201" s="613">
        <v>0</v>
      </c>
      <c r="CB201" s="613">
        <v>0</v>
      </c>
      <c r="CC201" s="613">
        <v>0</v>
      </c>
      <c r="CD201" s="613">
        <v>0</v>
      </c>
      <c r="CE201" s="613">
        <v>0</v>
      </c>
      <c r="CF201" s="613">
        <v>0</v>
      </c>
      <c r="CG201" s="613">
        <v>0</v>
      </c>
      <c r="CH201" s="613">
        <v>0</v>
      </c>
      <c r="CI201" s="613">
        <v>0</v>
      </c>
      <c r="CJ201" s="613">
        <v>0</v>
      </c>
      <c r="CK201" s="613">
        <v>0</v>
      </c>
      <c r="CL201" s="613">
        <v>0</v>
      </c>
      <c r="CM201" s="613">
        <v>0</v>
      </c>
      <c r="CN201" s="613">
        <v>0</v>
      </c>
      <c r="CO201" s="613">
        <v>0</v>
      </c>
      <c r="CP201" s="613">
        <v>0</v>
      </c>
      <c r="CQ201" s="613">
        <v>0</v>
      </c>
      <c r="CR201" s="613">
        <v>0</v>
      </c>
      <c r="CS201" s="613">
        <v>0</v>
      </c>
      <c r="CT201" s="613">
        <v>0</v>
      </c>
      <c r="CU201" s="613">
        <v>0</v>
      </c>
      <c r="CV201" s="613">
        <v>0</v>
      </c>
      <c r="CW201" s="613">
        <v>0</v>
      </c>
      <c r="CX201" s="613">
        <v>0</v>
      </c>
      <c r="CY201" s="613">
        <v>0</v>
      </c>
      <c r="CZ201" s="613">
        <v>0</v>
      </c>
      <c r="DA201" s="613">
        <v>0</v>
      </c>
      <c r="DB201" s="613">
        <v>0</v>
      </c>
      <c r="DC201" s="613">
        <v>0</v>
      </c>
      <c r="DD201" s="613">
        <v>0</v>
      </c>
      <c r="DE201" s="613">
        <v>0</v>
      </c>
      <c r="DF201" s="613">
        <v>0</v>
      </c>
      <c r="DG201" s="613">
        <v>0</v>
      </c>
      <c r="DH201" s="613">
        <v>0</v>
      </c>
      <c r="DI201" s="613">
        <v>0</v>
      </c>
      <c r="DJ201" s="613">
        <v>0</v>
      </c>
      <c r="DK201" s="613">
        <v>0</v>
      </c>
      <c r="DL201" s="613">
        <v>0</v>
      </c>
      <c r="DM201" s="613">
        <v>0</v>
      </c>
      <c r="DN201" s="613">
        <v>0</v>
      </c>
      <c r="DO201" s="613">
        <v>0</v>
      </c>
      <c r="DP201" s="613">
        <v>0</v>
      </c>
      <c r="DQ201" s="613">
        <v>0</v>
      </c>
      <c r="DR201" s="613">
        <v>0</v>
      </c>
      <c r="DS201" s="613">
        <v>0</v>
      </c>
      <c r="DT201" s="613">
        <v>0</v>
      </c>
      <c r="DU201" s="613">
        <v>0</v>
      </c>
      <c r="DV201" s="613">
        <v>0</v>
      </c>
      <c r="DW201" s="613">
        <v>0</v>
      </c>
      <c r="DX201" s="613">
        <v>0</v>
      </c>
      <c r="DY201" s="613">
        <v>0</v>
      </c>
      <c r="DZ201" s="613">
        <v>0</v>
      </c>
      <c r="EA201" s="613">
        <v>0</v>
      </c>
      <c r="EB201" s="613">
        <v>0</v>
      </c>
      <c r="EC201" s="613">
        <v>0</v>
      </c>
      <c r="ED201" s="613">
        <v>0</v>
      </c>
      <c r="EE201" s="613">
        <v>0</v>
      </c>
      <c r="EF201" s="613">
        <v>0</v>
      </c>
      <c r="EG201" s="613">
        <v>0</v>
      </c>
      <c r="EH201" s="613">
        <v>0</v>
      </c>
      <c r="EI201" s="613">
        <v>0</v>
      </c>
      <c r="EJ201" s="613">
        <v>0</v>
      </c>
      <c r="EK201" s="613">
        <v>0</v>
      </c>
      <c r="EL201" s="613">
        <v>0</v>
      </c>
      <c r="EM201" s="613">
        <v>0</v>
      </c>
      <c r="EN201" s="613">
        <v>0</v>
      </c>
      <c r="EO201" s="613">
        <v>0</v>
      </c>
      <c r="EP201" s="613">
        <v>0</v>
      </c>
      <c r="EQ201" s="613">
        <v>0</v>
      </c>
      <c r="ER201" s="613">
        <v>0</v>
      </c>
      <c r="ES201" s="613">
        <v>0</v>
      </c>
      <c r="ET201" s="613">
        <v>0</v>
      </c>
      <c r="EU201" s="613">
        <v>0</v>
      </c>
      <c r="EV201" s="613">
        <v>0</v>
      </c>
      <c r="EW201" s="613">
        <v>0</v>
      </c>
      <c r="EX201" s="613">
        <v>0</v>
      </c>
      <c r="EY201" s="613">
        <v>0</v>
      </c>
      <c r="EZ201" s="613">
        <v>0</v>
      </c>
      <c r="FA201" s="613">
        <v>0</v>
      </c>
      <c r="FB201" s="613">
        <v>0</v>
      </c>
      <c r="FC201" s="613">
        <v>0</v>
      </c>
      <c r="FD201" s="613">
        <v>0</v>
      </c>
      <c r="FE201" s="613">
        <v>0</v>
      </c>
      <c r="FF201" s="613">
        <v>0</v>
      </c>
      <c r="FG201" s="613">
        <v>0</v>
      </c>
      <c r="FH201" s="613">
        <v>0</v>
      </c>
      <c r="FI201" s="613">
        <v>0</v>
      </c>
      <c r="FJ201" s="613">
        <v>0</v>
      </c>
      <c r="FK201" s="613">
        <v>0</v>
      </c>
      <c r="FL201" s="613">
        <v>0</v>
      </c>
      <c r="FM201" s="613">
        <v>0</v>
      </c>
      <c r="FN201" s="613">
        <v>0</v>
      </c>
      <c r="FO201" s="613">
        <v>0</v>
      </c>
      <c r="FP201" s="613">
        <v>0</v>
      </c>
      <c r="FQ201" s="613">
        <v>0</v>
      </c>
      <c r="FR201" s="613">
        <v>0</v>
      </c>
      <c r="FS201" s="613">
        <v>0</v>
      </c>
      <c r="FT201" s="613">
        <v>0</v>
      </c>
      <c r="FU201" s="613">
        <v>0</v>
      </c>
      <c r="FV201" s="613">
        <v>0</v>
      </c>
      <c r="FW201" s="613">
        <v>0</v>
      </c>
      <c r="FX201" s="613">
        <v>0</v>
      </c>
      <c r="FY201" s="613">
        <v>0</v>
      </c>
      <c r="FZ201" s="613">
        <v>0</v>
      </c>
      <c r="GA201" s="613">
        <v>0</v>
      </c>
      <c r="GB201" s="613">
        <v>0</v>
      </c>
      <c r="GC201" s="613">
        <v>0</v>
      </c>
      <c r="GD201" s="613">
        <v>0</v>
      </c>
      <c r="GE201" s="613">
        <v>0</v>
      </c>
      <c r="GF201" s="613">
        <v>0</v>
      </c>
      <c r="GG201" s="613">
        <v>0</v>
      </c>
      <c r="GH201" s="613">
        <v>0</v>
      </c>
      <c r="GI201" s="613">
        <v>0</v>
      </c>
      <c r="GJ201" s="613">
        <v>0</v>
      </c>
      <c r="GK201" s="613">
        <v>0</v>
      </c>
      <c r="GL201" s="613">
        <v>0</v>
      </c>
      <c r="GM201" s="613">
        <v>0</v>
      </c>
      <c r="GN201" s="613">
        <v>0</v>
      </c>
      <c r="GO201" s="613">
        <v>0</v>
      </c>
      <c r="GP201" s="613">
        <v>0</v>
      </c>
      <c r="GQ201" s="613">
        <v>0</v>
      </c>
      <c r="GR201" s="613">
        <v>0</v>
      </c>
      <c r="GS201" s="613">
        <v>0</v>
      </c>
      <c r="GT201" s="613">
        <v>0</v>
      </c>
      <c r="GU201" s="613">
        <v>0</v>
      </c>
      <c r="GV201" s="613">
        <v>0</v>
      </c>
      <c r="GW201" s="613">
        <v>0</v>
      </c>
      <c r="GX201" s="613">
        <v>0</v>
      </c>
      <c r="GY201" s="613">
        <v>0</v>
      </c>
      <c r="GZ201" s="613">
        <v>0</v>
      </c>
      <c r="HA201" s="613">
        <v>0</v>
      </c>
      <c r="HB201" s="613">
        <v>0</v>
      </c>
      <c r="HC201" s="613">
        <v>0</v>
      </c>
      <c r="HD201" s="613">
        <v>0</v>
      </c>
      <c r="HE201" s="613">
        <v>0</v>
      </c>
      <c r="HF201" s="613">
        <v>0</v>
      </c>
      <c r="HG201" s="613">
        <v>0</v>
      </c>
      <c r="HH201" s="613">
        <v>0</v>
      </c>
      <c r="HI201" s="613">
        <v>0</v>
      </c>
      <c r="HJ201" s="613">
        <v>0</v>
      </c>
      <c r="HK201" s="613">
        <v>0</v>
      </c>
      <c r="HL201" s="613">
        <v>0</v>
      </c>
      <c r="HM201" s="613">
        <v>0</v>
      </c>
      <c r="HN201" s="613">
        <v>0</v>
      </c>
      <c r="HO201" s="613">
        <v>0</v>
      </c>
      <c r="HP201" s="613">
        <v>0</v>
      </c>
      <c r="HQ201" s="613">
        <v>0</v>
      </c>
      <c r="HR201" s="613">
        <v>0</v>
      </c>
      <c r="HS201" s="613">
        <v>0</v>
      </c>
      <c r="HT201" s="613">
        <v>0</v>
      </c>
      <c r="HU201" s="613">
        <v>0</v>
      </c>
      <c r="HV201" s="613">
        <v>0</v>
      </c>
      <c r="HW201" s="613">
        <v>0</v>
      </c>
      <c r="HX201" s="613">
        <v>0</v>
      </c>
      <c r="HY201" s="613">
        <v>0</v>
      </c>
      <c r="HZ201" s="613">
        <v>0</v>
      </c>
      <c r="IA201" s="613">
        <v>0</v>
      </c>
      <c r="IB201" s="613">
        <v>0</v>
      </c>
      <c r="IC201" s="613">
        <v>0</v>
      </c>
      <c r="ID201" s="613">
        <v>0</v>
      </c>
      <c r="IE201" s="613">
        <v>0</v>
      </c>
      <c r="IF201" s="613">
        <v>0</v>
      </c>
      <c r="IG201" s="613">
        <v>0</v>
      </c>
      <c r="IH201" s="613">
        <v>0</v>
      </c>
      <c r="II201" s="613">
        <v>0</v>
      </c>
      <c r="IJ201" s="613">
        <v>0</v>
      </c>
      <c r="IK201" s="613">
        <v>0</v>
      </c>
      <c r="IL201" s="613">
        <v>0</v>
      </c>
      <c r="IM201" s="613">
        <v>0</v>
      </c>
      <c r="IN201" s="613">
        <v>0</v>
      </c>
      <c r="IO201" s="613">
        <v>0</v>
      </c>
      <c r="IP201" s="613">
        <v>0</v>
      </c>
      <c r="IQ201" s="613">
        <v>0</v>
      </c>
      <c r="IR201" s="613">
        <v>0</v>
      </c>
      <c r="IS201" s="613">
        <v>0</v>
      </c>
      <c r="IT201" s="613">
        <v>0</v>
      </c>
      <c r="IU201" s="613">
        <v>0</v>
      </c>
      <c r="IV201" s="613">
        <v>0</v>
      </c>
      <c r="IW201" s="613">
        <v>0</v>
      </c>
      <c r="IX201" s="613">
        <v>0</v>
      </c>
      <c r="IY201" s="613">
        <v>0</v>
      </c>
      <c r="IZ201" s="613">
        <v>0</v>
      </c>
      <c r="JA201" s="613">
        <v>0</v>
      </c>
      <c r="JB201" s="613">
        <v>0</v>
      </c>
      <c r="JC201" s="613">
        <v>0</v>
      </c>
      <c r="JD201" s="613">
        <v>0</v>
      </c>
      <c r="JE201" s="613">
        <v>0</v>
      </c>
      <c r="JF201" s="613">
        <v>0</v>
      </c>
      <c r="JG201" s="613">
        <v>0</v>
      </c>
      <c r="JH201" s="613">
        <v>0</v>
      </c>
      <c r="JI201" s="613">
        <v>0</v>
      </c>
      <c r="JJ201" s="613">
        <v>0</v>
      </c>
      <c r="JK201" s="613">
        <v>0</v>
      </c>
      <c r="JL201" s="613">
        <v>0</v>
      </c>
      <c r="JM201" s="613">
        <v>0</v>
      </c>
      <c r="JN201" s="613">
        <v>0</v>
      </c>
      <c r="JO201" s="613">
        <v>0</v>
      </c>
      <c r="JP201" s="613">
        <v>0</v>
      </c>
      <c r="JQ201" s="613">
        <v>0</v>
      </c>
      <c r="JR201" s="613">
        <v>0</v>
      </c>
      <c r="JS201" s="613">
        <v>0</v>
      </c>
      <c r="JT201" s="613">
        <v>0</v>
      </c>
      <c r="JU201" s="613">
        <v>0</v>
      </c>
      <c r="JV201" s="613">
        <v>0</v>
      </c>
      <c r="JW201" s="613">
        <v>0</v>
      </c>
      <c r="JX201" s="613">
        <v>0</v>
      </c>
      <c r="JY201" s="613">
        <v>0</v>
      </c>
      <c r="JZ201" s="613">
        <v>0</v>
      </c>
      <c r="KA201" s="613">
        <v>0</v>
      </c>
      <c r="KB201" s="613">
        <v>0</v>
      </c>
      <c r="KC201" s="613">
        <v>0</v>
      </c>
      <c r="KD201" s="613">
        <v>0</v>
      </c>
      <c r="KE201" s="613">
        <v>0</v>
      </c>
      <c r="KF201" s="613">
        <v>0</v>
      </c>
      <c r="KG201" s="613">
        <v>0</v>
      </c>
      <c r="KH201" s="613">
        <v>0</v>
      </c>
      <c r="KI201" s="613">
        <v>0</v>
      </c>
      <c r="KJ201" s="613">
        <v>0</v>
      </c>
      <c r="KK201" s="613">
        <v>0</v>
      </c>
      <c r="KL201" s="613">
        <v>0</v>
      </c>
      <c r="KM201" s="613">
        <v>0</v>
      </c>
      <c r="KN201" s="613">
        <v>0</v>
      </c>
      <c r="KO201" s="613">
        <v>0</v>
      </c>
      <c r="KP201" s="613">
        <v>0</v>
      </c>
      <c r="KQ201" s="613">
        <v>0</v>
      </c>
      <c r="KR201" s="613">
        <v>0</v>
      </c>
      <c r="KS201" s="613">
        <v>0</v>
      </c>
      <c r="KT201" s="613">
        <v>0</v>
      </c>
      <c r="KU201" s="613">
        <v>0</v>
      </c>
      <c r="KV201" s="613">
        <v>0</v>
      </c>
      <c r="KW201" s="613">
        <v>0</v>
      </c>
      <c r="KX201" s="613">
        <v>0</v>
      </c>
      <c r="KY201" s="613">
        <v>0</v>
      </c>
      <c r="KZ201" s="613">
        <v>0</v>
      </c>
      <c r="LA201" s="613">
        <v>0</v>
      </c>
      <c r="LB201" s="613">
        <v>0</v>
      </c>
      <c r="LC201" s="613">
        <v>0</v>
      </c>
      <c r="LD201" s="613">
        <v>0</v>
      </c>
      <c r="LE201" s="613">
        <v>0</v>
      </c>
      <c r="LF201" s="613">
        <v>0</v>
      </c>
      <c r="LG201" s="613">
        <v>0</v>
      </c>
      <c r="LH201" s="613">
        <v>0</v>
      </c>
      <c r="LI201" s="613">
        <v>0</v>
      </c>
      <c r="LJ201" s="613">
        <v>0</v>
      </c>
      <c r="LK201" s="613">
        <v>0</v>
      </c>
      <c r="LL201" s="613">
        <v>0</v>
      </c>
      <c r="LM201" s="613">
        <v>0</v>
      </c>
      <c r="LN201" s="613">
        <v>0</v>
      </c>
      <c r="LO201" s="613">
        <v>0</v>
      </c>
      <c r="LP201" s="613">
        <v>0</v>
      </c>
      <c r="LQ201" s="613">
        <v>0</v>
      </c>
      <c r="LR201" s="613">
        <v>0</v>
      </c>
      <c r="LS201" s="613">
        <v>0</v>
      </c>
      <c r="LT201" s="613">
        <v>0</v>
      </c>
      <c r="LU201" s="613">
        <v>0</v>
      </c>
      <c r="LV201" s="613">
        <v>0</v>
      </c>
      <c r="LW201" s="613">
        <v>0</v>
      </c>
      <c r="LX201" s="613">
        <v>0</v>
      </c>
      <c r="LY201" s="613">
        <v>0</v>
      </c>
      <c r="LZ201" s="613">
        <v>0</v>
      </c>
      <c r="MA201" s="613">
        <v>0</v>
      </c>
      <c r="MB201" s="613">
        <v>0</v>
      </c>
      <c r="MC201" s="613">
        <v>0</v>
      </c>
      <c r="MD201" s="613">
        <v>0</v>
      </c>
      <c r="ME201" s="613">
        <v>0</v>
      </c>
      <c r="MF201" s="613">
        <v>0</v>
      </c>
      <c r="MG201" s="613">
        <v>0</v>
      </c>
      <c r="MH201" s="613">
        <v>0</v>
      </c>
      <c r="MI201" s="613">
        <v>0</v>
      </c>
      <c r="MJ201" s="613">
        <v>0</v>
      </c>
      <c r="MK201" s="613">
        <v>0</v>
      </c>
      <c r="ML201" s="613">
        <v>0</v>
      </c>
      <c r="MM201" s="613">
        <v>0</v>
      </c>
      <c r="MN201" s="613">
        <v>0</v>
      </c>
      <c r="MO201" s="613">
        <v>0</v>
      </c>
      <c r="MP201" s="613">
        <v>0</v>
      </c>
      <c r="MQ201" s="613">
        <v>0</v>
      </c>
      <c r="MR201" s="613">
        <v>0</v>
      </c>
      <c r="MS201" s="613">
        <v>0</v>
      </c>
      <c r="MT201" s="613">
        <v>0</v>
      </c>
      <c r="MU201" s="613">
        <v>0</v>
      </c>
      <c r="MV201" s="613">
        <v>0</v>
      </c>
      <c r="MW201" s="613">
        <v>0</v>
      </c>
      <c r="MX201" s="613">
        <v>0</v>
      </c>
      <c r="MY201" s="613">
        <v>0</v>
      </c>
      <c r="MZ201" s="613">
        <v>0</v>
      </c>
      <c r="NA201" s="613">
        <v>0</v>
      </c>
      <c r="NB201" s="613">
        <v>0</v>
      </c>
      <c r="NC201" s="613">
        <v>0</v>
      </c>
      <c r="ND201" s="613">
        <v>0</v>
      </c>
      <c r="NE201" s="613">
        <v>0</v>
      </c>
      <c r="NF201" s="613">
        <v>0</v>
      </c>
      <c r="NG201" s="613">
        <v>0</v>
      </c>
      <c r="NH201" s="613">
        <v>0</v>
      </c>
      <c r="NI201" s="613">
        <v>0</v>
      </c>
      <c r="NJ201" s="613">
        <v>0</v>
      </c>
      <c r="NK201" s="613">
        <v>0</v>
      </c>
      <c r="NL201" s="613">
        <v>0</v>
      </c>
      <c r="NM201" s="613">
        <v>0</v>
      </c>
      <c r="NN201" s="613">
        <v>0</v>
      </c>
      <c r="NO201" s="613">
        <v>0</v>
      </c>
      <c r="NP201" s="613">
        <v>0</v>
      </c>
      <c r="NQ201" s="613">
        <v>0</v>
      </c>
      <c r="NR201" s="613">
        <v>0</v>
      </c>
      <c r="NS201" s="613">
        <v>0</v>
      </c>
      <c r="NT201" s="613">
        <v>0</v>
      </c>
      <c r="NU201" s="613">
        <v>0</v>
      </c>
      <c r="NV201" s="613">
        <v>0</v>
      </c>
      <c r="NW201" s="613">
        <v>0</v>
      </c>
      <c r="NX201" s="613">
        <v>0</v>
      </c>
      <c r="NY201" s="613">
        <v>0</v>
      </c>
      <c r="NZ201" s="613">
        <v>0</v>
      </c>
      <c r="OA201" s="613">
        <v>0</v>
      </c>
      <c r="OB201" s="613">
        <v>0</v>
      </c>
      <c r="OC201" s="613">
        <v>0</v>
      </c>
      <c r="OD201" s="613">
        <v>0</v>
      </c>
      <c r="OE201" s="613">
        <v>0</v>
      </c>
      <c r="OF201" s="613">
        <v>0</v>
      </c>
      <c r="OG201" s="613">
        <v>0</v>
      </c>
      <c r="OH201" s="613">
        <v>0</v>
      </c>
      <c r="OI201" s="613">
        <v>0</v>
      </c>
      <c r="OJ201" s="613">
        <v>0</v>
      </c>
      <c r="OK201" s="613">
        <v>0</v>
      </c>
      <c r="OL201" s="613">
        <v>0</v>
      </c>
      <c r="OM201" s="613">
        <v>0</v>
      </c>
      <c r="ON201" s="613">
        <v>0</v>
      </c>
      <c r="OO201" s="613">
        <v>0</v>
      </c>
      <c r="OP201" s="613">
        <v>0</v>
      </c>
      <c r="OQ201" s="613">
        <v>0</v>
      </c>
      <c r="OR201" s="613">
        <v>0</v>
      </c>
      <c r="OS201" s="613">
        <v>0</v>
      </c>
      <c r="OT201" s="613">
        <v>0</v>
      </c>
      <c r="OU201" s="613">
        <v>0</v>
      </c>
      <c r="OV201" s="613">
        <v>0</v>
      </c>
      <c r="OW201" s="613">
        <v>0</v>
      </c>
      <c r="OX201" s="613">
        <v>0</v>
      </c>
      <c r="OY201" s="613">
        <v>0</v>
      </c>
      <c r="OZ201" s="613">
        <v>0</v>
      </c>
      <c r="PA201" s="613">
        <v>0</v>
      </c>
      <c r="PB201" s="613">
        <v>0</v>
      </c>
      <c r="PC201" s="613">
        <v>0</v>
      </c>
      <c r="PD201" s="613">
        <v>0</v>
      </c>
      <c r="PE201" s="613">
        <v>0</v>
      </c>
      <c r="PF201" s="613">
        <v>0</v>
      </c>
      <c r="PG201" s="613">
        <v>0</v>
      </c>
      <c r="PH201" s="613">
        <v>0</v>
      </c>
      <c r="PI201" s="613">
        <v>0</v>
      </c>
      <c r="PJ201" s="613">
        <v>0</v>
      </c>
      <c r="PK201" s="613">
        <v>0</v>
      </c>
      <c r="PL201" s="613">
        <v>0</v>
      </c>
      <c r="PM201" s="613">
        <v>0</v>
      </c>
      <c r="PN201" s="613">
        <v>0</v>
      </c>
      <c r="PO201" s="613">
        <v>0</v>
      </c>
      <c r="PP201" s="613">
        <v>0</v>
      </c>
      <c r="PQ201" s="613">
        <v>0</v>
      </c>
      <c r="PR201" s="613">
        <v>0</v>
      </c>
      <c r="PS201" s="613">
        <v>0</v>
      </c>
      <c r="PT201" s="613">
        <v>0</v>
      </c>
      <c r="PU201" s="613">
        <v>0</v>
      </c>
      <c r="PV201" s="613">
        <v>0</v>
      </c>
      <c r="PW201" s="613">
        <v>0</v>
      </c>
      <c r="PX201" s="613">
        <v>0</v>
      </c>
      <c r="PY201" s="613">
        <v>0</v>
      </c>
      <c r="PZ201" s="613">
        <v>0</v>
      </c>
      <c r="QA201" s="613">
        <v>0</v>
      </c>
      <c r="QB201" s="613">
        <v>0</v>
      </c>
      <c r="QC201" s="613">
        <v>0</v>
      </c>
      <c r="QD201" s="613">
        <v>0</v>
      </c>
      <c r="QE201" s="613">
        <v>0</v>
      </c>
      <c r="QF201" s="613">
        <v>0</v>
      </c>
      <c r="QG201" s="613">
        <v>0</v>
      </c>
      <c r="QH201" s="613">
        <v>0</v>
      </c>
      <c r="QI201" s="613">
        <v>0</v>
      </c>
      <c r="QJ201" s="613">
        <v>0</v>
      </c>
      <c r="QK201" s="613">
        <v>0</v>
      </c>
      <c r="QL201" s="613">
        <v>0</v>
      </c>
      <c r="QM201" s="613">
        <v>0</v>
      </c>
      <c r="QN201" s="613">
        <v>0</v>
      </c>
      <c r="QO201" s="613">
        <v>0</v>
      </c>
      <c r="QP201" s="613">
        <v>0</v>
      </c>
      <c r="QQ201" s="613">
        <v>0</v>
      </c>
      <c r="QR201" s="613">
        <v>0</v>
      </c>
      <c r="QS201" s="613">
        <v>0</v>
      </c>
      <c r="QT201" s="613">
        <v>0</v>
      </c>
      <c r="QU201" s="613">
        <v>0</v>
      </c>
      <c r="QV201" s="613">
        <v>0</v>
      </c>
      <c r="QW201" s="613">
        <v>0</v>
      </c>
      <c r="QX201" s="613">
        <v>0</v>
      </c>
      <c r="QY201" s="613">
        <v>0</v>
      </c>
      <c r="QZ201" s="613">
        <v>0</v>
      </c>
      <c r="RA201" s="613">
        <v>0</v>
      </c>
      <c r="RB201" s="613">
        <v>0</v>
      </c>
      <c r="RC201" s="613">
        <v>0</v>
      </c>
      <c r="RD201" s="613">
        <v>0</v>
      </c>
      <c r="RE201" s="613">
        <v>0</v>
      </c>
      <c r="RF201" s="613">
        <v>0</v>
      </c>
      <c r="RG201" s="613">
        <v>0</v>
      </c>
      <c r="RH201" s="613">
        <v>0</v>
      </c>
      <c r="RI201" s="613">
        <v>0</v>
      </c>
      <c r="RJ201" s="613">
        <v>0</v>
      </c>
      <c r="RK201" s="613">
        <v>0</v>
      </c>
      <c r="RL201" s="613">
        <v>0</v>
      </c>
      <c r="RM201" s="613">
        <v>0</v>
      </c>
      <c r="RN201" s="613">
        <v>0</v>
      </c>
      <c r="RO201" s="613">
        <v>0</v>
      </c>
      <c r="RP201" s="613">
        <v>0</v>
      </c>
      <c r="RQ201" s="613">
        <v>0</v>
      </c>
      <c r="RR201" s="613">
        <v>0</v>
      </c>
      <c r="RS201" s="613">
        <v>0</v>
      </c>
      <c r="RT201" s="613">
        <v>0</v>
      </c>
      <c r="RU201" s="613">
        <v>0</v>
      </c>
      <c r="RV201" s="613">
        <v>0</v>
      </c>
      <c r="RW201" s="613">
        <v>0</v>
      </c>
      <c r="RX201" s="613">
        <v>0</v>
      </c>
      <c r="RY201" s="613">
        <v>0</v>
      </c>
      <c r="RZ201" s="613">
        <v>0</v>
      </c>
      <c r="SA201" s="613">
        <v>0</v>
      </c>
      <c r="SB201" s="613">
        <v>0</v>
      </c>
      <c r="SC201" s="613">
        <v>0</v>
      </c>
      <c r="SD201" s="613">
        <v>0</v>
      </c>
      <c r="SE201" s="613">
        <v>0</v>
      </c>
      <c r="SF201" s="613">
        <v>0</v>
      </c>
      <c r="SG201" s="613">
        <v>0</v>
      </c>
      <c r="SH201" s="613">
        <v>0</v>
      </c>
      <c r="SI201" s="613">
        <v>0</v>
      </c>
      <c r="SJ201" s="613">
        <v>0</v>
      </c>
      <c r="SK201" s="267">
        <f t="shared" si="400"/>
        <v>0</v>
      </c>
      <c r="SL201" s="254"/>
      <c r="SM201" s="242"/>
      <c r="SN201" s="242"/>
      <c r="SO201" s="242"/>
    </row>
    <row r="202" spans="1:509" outlineLevel="3" x14ac:dyDescent="0.35">
      <c r="A202" s="242"/>
      <c r="B202" s="251"/>
      <c r="C202" s="438">
        <f t="shared" si="439"/>
        <v>4</v>
      </c>
      <c r="D202" s="267"/>
      <c r="E202" s="316">
        <f t="shared" si="402"/>
        <v>61</v>
      </c>
      <c r="F202" s="322"/>
      <c r="G202" s="322"/>
      <c r="H202" s="267"/>
      <c r="I202" s="540"/>
      <c r="J202" s="554" t="s">
        <v>858</v>
      </c>
      <c r="K202" s="541"/>
      <c r="L202" s="613">
        <v>0</v>
      </c>
      <c r="M202" s="613">
        <v>0</v>
      </c>
      <c r="N202" s="613">
        <v>0</v>
      </c>
      <c r="O202" s="613">
        <v>0</v>
      </c>
      <c r="P202" s="613">
        <v>0</v>
      </c>
      <c r="Q202" s="613">
        <v>0</v>
      </c>
      <c r="R202" s="613">
        <v>0</v>
      </c>
      <c r="S202" s="613">
        <v>0</v>
      </c>
      <c r="T202" s="613">
        <v>0</v>
      </c>
      <c r="U202" s="613">
        <v>0</v>
      </c>
      <c r="V202" s="613">
        <v>0</v>
      </c>
      <c r="W202" s="613">
        <v>0</v>
      </c>
      <c r="X202" s="613">
        <v>0</v>
      </c>
      <c r="Y202" s="613">
        <v>0</v>
      </c>
      <c r="Z202" s="613">
        <v>0</v>
      </c>
      <c r="AA202" s="613">
        <v>0</v>
      </c>
      <c r="AB202" s="613">
        <v>0</v>
      </c>
      <c r="AC202" s="613">
        <v>0</v>
      </c>
      <c r="AD202" s="613">
        <v>0</v>
      </c>
      <c r="AE202" s="613">
        <v>0</v>
      </c>
      <c r="AF202" s="613">
        <v>0</v>
      </c>
      <c r="AG202" s="613">
        <v>0</v>
      </c>
      <c r="AH202" s="613">
        <v>0</v>
      </c>
      <c r="AI202" s="613">
        <v>0</v>
      </c>
      <c r="AJ202" s="613">
        <v>0</v>
      </c>
      <c r="AK202" s="613">
        <v>0</v>
      </c>
      <c r="AL202" s="613">
        <v>0</v>
      </c>
      <c r="AM202" s="613">
        <v>0</v>
      </c>
      <c r="AN202" s="613">
        <v>0</v>
      </c>
      <c r="AO202" s="613">
        <v>0</v>
      </c>
      <c r="AP202" s="613">
        <v>0</v>
      </c>
      <c r="AQ202" s="613">
        <v>0</v>
      </c>
      <c r="AR202" s="613">
        <v>0</v>
      </c>
      <c r="AS202" s="613">
        <v>0</v>
      </c>
      <c r="AT202" s="613">
        <v>0</v>
      </c>
      <c r="AU202" s="613">
        <v>0</v>
      </c>
      <c r="AV202" s="613">
        <v>0</v>
      </c>
      <c r="AW202" s="613">
        <v>0</v>
      </c>
      <c r="AX202" s="613">
        <v>0</v>
      </c>
      <c r="AY202" s="613">
        <v>0</v>
      </c>
      <c r="AZ202" s="613">
        <v>0</v>
      </c>
      <c r="BA202" s="613">
        <v>0</v>
      </c>
      <c r="BB202" s="613">
        <v>0</v>
      </c>
      <c r="BC202" s="613">
        <v>0</v>
      </c>
      <c r="BD202" s="613">
        <v>0</v>
      </c>
      <c r="BE202" s="613">
        <v>0</v>
      </c>
      <c r="BF202" s="613">
        <v>0</v>
      </c>
      <c r="BG202" s="613">
        <v>0</v>
      </c>
      <c r="BH202" s="613">
        <v>0</v>
      </c>
      <c r="BI202" s="613">
        <v>0</v>
      </c>
      <c r="BJ202" s="613">
        <v>0</v>
      </c>
      <c r="BK202" s="613">
        <v>0</v>
      </c>
      <c r="BL202" s="613">
        <v>0</v>
      </c>
      <c r="BM202" s="613">
        <v>0</v>
      </c>
      <c r="BN202" s="613">
        <v>0</v>
      </c>
      <c r="BO202" s="613">
        <v>0</v>
      </c>
      <c r="BP202" s="613">
        <v>0</v>
      </c>
      <c r="BQ202" s="613">
        <v>0</v>
      </c>
      <c r="BR202" s="613">
        <v>0</v>
      </c>
      <c r="BS202" s="613">
        <v>0</v>
      </c>
      <c r="BT202" s="613">
        <v>0</v>
      </c>
      <c r="BU202" s="613">
        <v>0</v>
      </c>
      <c r="BV202" s="613">
        <v>0</v>
      </c>
      <c r="BW202" s="613">
        <v>0</v>
      </c>
      <c r="BX202" s="613">
        <v>0</v>
      </c>
      <c r="BY202" s="613">
        <v>0</v>
      </c>
      <c r="BZ202" s="613">
        <v>0</v>
      </c>
      <c r="CA202" s="613">
        <v>0</v>
      </c>
      <c r="CB202" s="613">
        <v>0</v>
      </c>
      <c r="CC202" s="613">
        <v>0</v>
      </c>
      <c r="CD202" s="613">
        <v>0</v>
      </c>
      <c r="CE202" s="613">
        <v>0</v>
      </c>
      <c r="CF202" s="613">
        <v>0</v>
      </c>
      <c r="CG202" s="613">
        <v>0</v>
      </c>
      <c r="CH202" s="613">
        <v>0</v>
      </c>
      <c r="CI202" s="613">
        <v>0</v>
      </c>
      <c r="CJ202" s="613">
        <v>0</v>
      </c>
      <c r="CK202" s="613">
        <v>0</v>
      </c>
      <c r="CL202" s="613">
        <v>0</v>
      </c>
      <c r="CM202" s="613">
        <v>0</v>
      </c>
      <c r="CN202" s="613">
        <v>0</v>
      </c>
      <c r="CO202" s="613">
        <v>0</v>
      </c>
      <c r="CP202" s="613">
        <v>0</v>
      </c>
      <c r="CQ202" s="613">
        <v>0</v>
      </c>
      <c r="CR202" s="613">
        <v>0</v>
      </c>
      <c r="CS202" s="613">
        <v>0</v>
      </c>
      <c r="CT202" s="613">
        <v>0</v>
      </c>
      <c r="CU202" s="613">
        <v>0</v>
      </c>
      <c r="CV202" s="613">
        <v>0</v>
      </c>
      <c r="CW202" s="613">
        <v>0</v>
      </c>
      <c r="CX202" s="613">
        <v>0</v>
      </c>
      <c r="CY202" s="613">
        <v>0</v>
      </c>
      <c r="CZ202" s="613">
        <v>0</v>
      </c>
      <c r="DA202" s="613">
        <v>0</v>
      </c>
      <c r="DB202" s="613">
        <v>0</v>
      </c>
      <c r="DC202" s="613">
        <v>0</v>
      </c>
      <c r="DD202" s="613">
        <v>0</v>
      </c>
      <c r="DE202" s="613">
        <v>0</v>
      </c>
      <c r="DF202" s="613">
        <v>0</v>
      </c>
      <c r="DG202" s="613">
        <v>0</v>
      </c>
      <c r="DH202" s="613">
        <v>0</v>
      </c>
      <c r="DI202" s="613">
        <v>0</v>
      </c>
      <c r="DJ202" s="613">
        <v>0</v>
      </c>
      <c r="DK202" s="613">
        <v>0</v>
      </c>
      <c r="DL202" s="613">
        <v>0</v>
      </c>
      <c r="DM202" s="613">
        <v>0</v>
      </c>
      <c r="DN202" s="613">
        <v>0</v>
      </c>
      <c r="DO202" s="613">
        <v>0</v>
      </c>
      <c r="DP202" s="613">
        <v>0</v>
      </c>
      <c r="DQ202" s="613">
        <v>0</v>
      </c>
      <c r="DR202" s="613">
        <v>0</v>
      </c>
      <c r="DS202" s="613">
        <v>0</v>
      </c>
      <c r="DT202" s="613">
        <v>0</v>
      </c>
      <c r="DU202" s="613">
        <v>0</v>
      </c>
      <c r="DV202" s="613">
        <v>0</v>
      </c>
      <c r="DW202" s="613">
        <v>0</v>
      </c>
      <c r="DX202" s="613">
        <v>0</v>
      </c>
      <c r="DY202" s="613">
        <v>0</v>
      </c>
      <c r="DZ202" s="613">
        <v>0</v>
      </c>
      <c r="EA202" s="613">
        <v>0</v>
      </c>
      <c r="EB202" s="613">
        <v>0</v>
      </c>
      <c r="EC202" s="613">
        <v>0</v>
      </c>
      <c r="ED202" s="613">
        <v>0</v>
      </c>
      <c r="EE202" s="613">
        <v>0</v>
      </c>
      <c r="EF202" s="613">
        <v>0</v>
      </c>
      <c r="EG202" s="613">
        <v>0</v>
      </c>
      <c r="EH202" s="613">
        <v>0</v>
      </c>
      <c r="EI202" s="613">
        <v>0</v>
      </c>
      <c r="EJ202" s="613">
        <v>0</v>
      </c>
      <c r="EK202" s="613">
        <v>0</v>
      </c>
      <c r="EL202" s="613">
        <v>0</v>
      </c>
      <c r="EM202" s="613">
        <v>0</v>
      </c>
      <c r="EN202" s="613">
        <v>0</v>
      </c>
      <c r="EO202" s="613">
        <v>0</v>
      </c>
      <c r="EP202" s="613">
        <v>0</v>
      </c>
      <c r="EQ202" s="613">
        <v>0</v>
      </c>
      <c r="ER202" s="613">
        <v>0</v>
      </c>
      <c r="ES202" s="613">
        <v>0</v>
      </c>
      <c r="ET202" s="613">
        <v>0</v>
      </c>
      <c r="EU202" s="613">
        <v>0</v>
      </c>
      <c r="EV202" s="613">
        <v>0</v>
      </c>
      <c r="EW202" s="613">
        <v>0</v>
      </c>
      <c r="EX202" s="613">
        <v>0</v>
      </c>
      <c r="EY202" s="613">
        <v>0</v>
      </c>
      <c r="EZ202" s="613">
        <v>0</v>
      </c>
      <c r="FA202" s="613">
        <v>0</v>
      </c>
      <c r="FB202" s="613">
        <v>0</v>
      </c>
      <c r="FC202" s="613">
        <v>0</v>
      </c>
      <c r="FD202" s="613">
        <v>0</v>
      </c>
      <c r="FE202" s="613">
        <v>0</v>
      </c>
      <c r="FF202" s="613">
        <v>0</v>
      </c>
      <c r="FG202" s="613">
        <v>0</v>
      </c>
      <c r="FH202" s="613">
        <v>0</v>
      </c>
      <c r="FI202" s="613">
        <v>0</v>
      </c>
      <c r="FJ202" s="613">
        <v>0</v>
      </c>
      <c r="FK202" s="613">
        <v>0</v>
      </c>
      <c r="FL202" s="613">
        <v>0</v>
      </c>
      <c r="FM202" s="613">
        <v>0</v>
      </c>
      <c r="FN202" s="613">
        <v>0</v>
      </c>
      <c r="FO202" s="613">
        <v>0</v>
      </c>
      <c r="FP202" s="613">
        <v>0</v>
      </c>
      <c r="FQ202" s="613">
        <v>0</v>
      </c>
      <c r="FR202" s="613">
        <v>0</v>
      </c>
      <c r="FS202" s="613">
        <v>0</v>
      </c>
      <c r="FT202" s="613">
        <v>0</v>
      </c>
      <c r="FU202" s="613">
        <v>0</v>
      </c>
      <c r="FV202" s="613">
        <v>0</v>
      </c>
      <c r="FW202" s="613">
        <v>0</v>
      </c>
      <c r="FX202" s="613">
        <v>0</v>
      </c>
      <c r="FY202" s="613">
        <v>0</v>
      </c>
      <c r="FZ202" s="613">
        <v>0</v>
      </c>
      <c r="GA202" s="613">
        <v>0</v>
      </c>
      <c r="GB202" s="613">
        <v>0</v>
      </c>
      <c r="GC202" s="613">
        <v>0</v>
      </c>
      <c r="GD202" s="613">
        <v>0</v>
      </c>
      <c r="GE202" s="613">
        <v>0</v>
      </c>
      <c r="GF202" s="613">
        <v>0</v>
      </c>
      <c r="GG202" s="613">
        <v>0</v>
      </c>
      <c r="GH202" s="613">
        <v>0</v>
      </c>
      <c r="GI202" s="613">
        <v>0</v>
      </c>
      <c r="GJ202" s="613">
        <v>0</v>
      </c>
      <c r="GK202" s="613">
        <v>0</v>
      </c>
      <c r="GL202" s="613">
        <v>0</v>
      </c>
      <c r="GM202" s="613">
        <v>0</v>
      </c>
      <c r="GN202" s="613">
        <v>0</v>
      </c>
      <c r="GO202" s="613">
        <v>0</v>
      </c>
      <c r="GP202" s="613">
        <v>0</v>
      </c>
      <c r="GQ202" s="613">
        <v>0</v>
      </c>
      <c r="GR202" s="613">
        <v>0</v>
      </c>
      <c r="GS202" s="613">
        <v>0</v>
      </c>
      <c r="GT202" s="613">
        <v>0</v>
      </c>
      <c r="GU202" s="613">
        <v>0</v>
      </c>
      <c r="GV202" s="613">
        <v>0</v>
      </c>
      <c r="GW202" s="613">
        <v>0</v>
      </c>
      <c r="GX202" s="613">
        <v>0</v>
      </c>
      <c r="GY202" s="613">
        <v>0</v>
      </c>
      <c r="GZ202" s="613">
        <v>0</v>
      </c>
      <c r="HA202" s="613">
        <v>0</v>
      </c>
      <c r="HB202" s="613">
        <v>0</v>
      </c>
      <c r="HC202" s="613">
        <v>0</v>
      </c>
      <c r="HD202" s="613">
        <v>0</v>
      </c>
      <c r="HE202" s="613">
        <v>0</v>
      </c>
      <c r="HF202" s="613">
        <v>0</v>
      </c>
      <c r="HG202" s="613">
        <v>0</v>
      </c>
      <c r="HH202" s="613">
        <v>0</v>
      </c>
      <c r="HI202" s="613">
        <v>0</v>
      </c>
      <c r="HJ202" s="613">
        <v>0</v>
      </c>
      <c r="HK202" s="613">
        <v>0</v>
      </c>
      <c r="HL202" s="613">
        <v>0</v>
      </c>
      <c r="HM202" s="613">
        <v>0</v>
      </c>
      <c r="HN202" s="613">
        <v>0</v>
      </c>
      <c r="HO202" s="613">
        <v>0</v>
      </c>
      <c r="HP202" s="613">
        <v>0</v>
      </c>
      <c r="HQ202" s="613">
        <v>0</v>
      </c>
      <c r="HR202" s="613">
        <v>0</v>
      </c>
      <c r="HS202" s="613">
        <v>0</v>
      </c>
      <c r="HT202" s="613">
        <v>0</v>
      </c>
      <c r="HU202" s="613">
        <v>0</v>
      </c>
      <c r="HV202" s="613">
        <v>0</v>
      </c>
      <c r="HW202" s="613">
        <v>0</v>
      </c>
      <c r="HX202" s="613">
        <v>0</v>
      </c>
      <c r="HY202" s="613">
        <v>0</v>
      </c>
      <c r="HZ202" s="613">
        <v>0</v>
      </c>
      <c r="IA202" s="613">
        <v>0</v>
      </c>
      <c r="IB202" s="613">
        <v>0</v>
      </c>
      <c r="IC202" s="613">
        <v>0</v>
      </c>
      <c r="ID202" s="613">
        <v>0</v>
      </c>
      <c r="IE202" s="613">
        <v>0</v>
      </c>
      <c r="IF202" s="613">
        <v>0</v>
      </c>
      <c r="IG202" s="613">
        <v>0</v>
      </c>
      <c r="IH202" s="613">
        <v>0</v>
      </c>
      <c r="II202" s="613">
        <v>0</v>
      </c>
      <c r="IJ202" s="613">
        <v>0</v>
      </c>
      <c r="IK202" s="613">
        <v>0</v>
      </c>
      <c r="IL202" s="613">
        <v>0</v>
      </c>
      <c r="IM202" s="613">
        <v>0</v>
      </c>
      <c r="IN202" s="613">
        <v>0</v>
      </c>
      <c r="IO202" s="613">
        <v>0</v>
      </c>
      <c r="IP202" s="613">
        <v>0</v>
      </c>
      <c r="IQ202" s="613">
        <v>0</v>
      </c>
      <c r="IR202" s="613">
        <v>0</v>
      </c>
      <c r="IS202" s="613">
        <v>0</v>
      </c>
      <c r="IT202" s="613">
        <v>0</v>
      </c>
      <c r="IU202" s="613">
        <v>0</v>
      </c>
      <c r="IV202" s="613">
        <v>0</v>
      </c>
      <c r="IW202" s="613">
        <v>0</v>
      </c>
      <c r="IX202" s="613">
        <v>0</v>
      </c>
      <c r="IY202" s="613">
        <v>0</v>
      </c>
      <c r="IZ202" s="613">
        <v>0</v>
      </c>
      <c r="JA202" s="613">
        <v>0</v>
      </c>
      <c r="JB202" s="613">
        <v>0</v>
      </c>
      <c r="JC202" s="613">
        <v>0</v>
      </c>
      <c r="JD202" s="613">
        <v>0</v>
      </c>
      <c r="JE202" s="613">
        <v>0</v>
      </c>
      <c r="JF202" s="613">
        <v>0</v>
      </c>
      <c r="JG202" s="613">
        <v>0</v>
      </c>
      <c r="JH202" s="613">
        <v>0</v>
      </c>
      <c r="JI202" s="613">
        <v>0</v>
      </c>
      <c r="JJ202" s="613">
        <v>0</v>
      </c>
      <c r="JK202" s="613">
        <v>0</v>
      </c>
      <c r="JL202" s="613">
        <v>0</v>
      </c>
      <c r="JM202" s="613">
        <v>0</v>
      </c>
      <c r="JN202" s="613">
        <v>0</v>
      </c>
      <c r="JO202" s="613">
        <v>0</v>
      </c>
      <c r="JP202" s="613">
        <v>0</v>
      </c>
      <c r="JQ202" s="613">
        <v>0</v>
      </c>
      <c r="JR202" s="613">
        <v>0</v>
      </c>
      <c r="JS202" s="613">
        <v>0</v>
      </c>
      <c r="JT202" s="613">
        <v>0</v>
      </c>
      <c r="JU202" s="613">
        <v>0</v>
      </c>
      <c r="JV202" s="613">
        <v>0</v>
      </c>
      <c r="JW202" s="613">
        <v>0</v>
      </c>
      <c r="JX202" s="613">
        <v>0</v>
      </c>
      <c r="JY202" s="613">
        <v>0</v>
      </c>
      <c r="JZ202" s="613">
        <v>0</v>
      </c>
      <c r="KA202" s="613">
        <v>0</v>
      </c>
      <c r="KB202" s="613">
        <v>0</v>
      </c>
      <c r="KC202" s="613">
        <v>0</v>
      </c>
      <c r="KD202" s="613">
        <v>0</v>
      </c>
      <c r="KE202" s="613">
        <v>0</v>
      </c>
      <c r="KF202" s="613">
        <v>0</v>
      </c>
      <c r="KG202" s="613">
        <v>0</v>
      </c>
      <c r="KH202" s="613">
        <v>0</v>
      </c>
      <c r="KI202" s="613">
        <v>0</v>
      </c>
      <c r="KJ202" s="613">
        <v>0</v>
      </c>
      <c r="KK202" s="613">
        <v>0</v>
      </c>
      <c r="KL202" s="613">
        <v>0</v>
      </c>
      <c r="KM202" s="613">
        <v>0</v>
      </c>
      <c r="KN202" s="613">
        <v>0</v>
      </c>
      <c r="KO202" s="613">
        <v>0</v>
      </c>
      <c r="KP202" s="613">
        <v>0</v>
      </c>
      <c r="KQ202" s="613">
        <v>0</v>
      </c>
      <c r="KR202" s="613">
        <v>0</v>
      </c>
      <c r="KS202" s="613">
        <v>0</v>
      </c>
      <c r="KT202" s="613">
        <v>0</v>
      </c>
      <c r="KU202" s="613">
        <v>0</v>
      </c>
      <c r="KV202" s="613">
        <v>0</v>
      </c>
      <c r="KW202" s="613">
        <v>0</v>
      </c>
      <c r="KX202" s="613">
        <v>0</v>
      </c>
      <c r="KY202" s="613">
        <v>0</v>
      </c>
      <c r="KZ202" s="613">
        <v>0</v>
      </c>
      <c r="LA202" s="613">
        <v>0</v>
      </c>
      <c r="LB202" s="613">
        <v>0</v>
      </c>
      <c r="LC202" s="613">
        <v>0</v>
      </c>
      <c r="LD202" s="613">
        <v>0</v>
      </c>
      <c r="LE202" s="613">
        <v>0</v>
      </c>
      <c r="LF202" s="613">
        <v>0</v>
      </c>
      <c r="LG202" s="613">
        <v>0</v>
      </c>
      <c r="LH202" s="613">
        <v>0</v>
      </c>
      <c r="LI202" s="613">
        <v>0</v>
      </c>
      <c r="LJ202" s="613">
        <v>0</v>
      </c>
      <c r="LK202" s="613">
        <v>0</v>
      </c>
      <c r="LL202" s="613">
        <v>0</v>
      </c>
      <c r="LM202" s="613">
        <v>0</v>
      </c>
      <c r="LN202" s="613">
        <v>0</v>
      </c>
      <c r="LO202" s="613">
        <v>0</v>
      </c>
      <c r="LP202" s="613">
        <v>0</v>
      </c>
      <c r="LQ202" s="613">
        <v>0</v>
      </c>
      <c r="LR202" s="613">
        <v>0</v>
      </c>
      <c r="LS202" s="613">
        <v>0</v>
      </c>
      <c r="LT202" s="613">
        <v>0</v>
      </c>
      <c r="LU202" s="613">
        <v>0</v>
      </c>
      <c r="LV202" s="613">
        <v>0</v>
      </c>
      <c r="LW202" s="613">
        <v>0</v>
      </c>
      <c r="LX202" s="613">
        <v>0</v>
      </c>
      <c r="LY202" s="613">
        <v>0</v>
      </c>
      <c r="LZ202" s="613">
        <v>0</v>
      </c>
      <c r="MA202" s="613">
        <v>0</v>
      </c>
      <c r="MB202" s="613">
        <v>0</v>
      </c>
      <c r="MC202" s="613">
        <v>0</v>
      </c>
      <c r="MD202" s="613">
        <v>0</v>
      </c>
      <c r="ME202" s="613">
        <v>0</v>
      </c>
      <c r="MF202" s="613">
        <v>0</v>
      </c>
      <c r="MG202" s="613">
        <v>0</v>
      </c>
      <c r="MH202" s="613">
        <v>0</v>
      </c>
      <c r="MI202" s="613">
        <v>0</v>
      </c>
      <c r="MJ202" s="613">
        <v>0</v>
      </c>
      <c r="MK202" s="613">
        <v>0</v>
      </c>
      <c r="ML202" s="613">
        <v>0</v>
      </c>
      <c r="MM202" s="613">
        <v>0</v>
      </c>
      <c r="MN202" s="613">
        <v>0</v>
      </c>
      <c r="MO202" s="613">
        <v>0</v>
      </c>
      <c r="MP202" s="613">
        <v>0</v>
      </c>
      <c r="MQ202" s="613">
        <v>0</v>
      </c>
      <c r="MR202" s="613">
        <v>0</v>
      </c>
      <c r="MS202" s="613">
        <v>0</v>
      </c>
      <c r="MT202" s="613">
        <v>0</v>
      </c>
      <c r="MU202" s="613">
        <v>0</v>
      </c>
      <c r="MV202" s="613">
        <v>0</v>
      </c>
      <c r="MW202" s="613">
        <v>0</v>
      </c>
      <c r="MX202" s="613">
        <v>0</v>
      </c>
      <c r="MY202" s="613">
        <v>0</v>
      </c>
      <c r="MZ202" s="613">
        <v>0</v>
      </c>
      <c r="NA202" s="613">
        <v>0</v>
      </c>
      <c r="NB202" s="613">
        <v>0</v>
      </c>
      <c r="NC202" s="613">
        <v>0</v>
      </c>
      <c r="ND202" s="613">
        <v>0</v>
      </c>
      <c r="NE202" s="613">
        <v>0</v>
      </c>
      <c r="NF202" s="613">
        <v>0</v>
      </c>
      <c r="NG202" s="613">
        <v>0</v>
      </c>
      <c r="NH202" s="613">
        <v>0</v>
      </c>
      <c r="NI202" s="613">
        <v>0</v>
      </c>
      <c r="NJ202" s="613">
        <v>0</v>
      </c>
      <c r="NK202" s="613">
        <v>0</v>
      </c>
      <c r="NL202" s="613">
        <v>0</v>
      </c>
      <c r="NM202" s="613">
        <v>0</v>
      </c>
      <c r="NN202" s="613">
        <v>0</v>
      </c>
      <c r="NO202" s="613">
        <v>0</v>
      </c>
      <c r="NP202" s="613">
        <v>0</v>
      </c>
      <c r="NQ202" s="613">
        <v>0</v>
      </c>
      <c r="NR202" s="613">
        <v>0</v>
      </c>
      <c r="NS202" s="613">
        <v>0</v>
      </c>
      <c r="NT202" s="613">
        <v>0</v>
      </c>
      <c r="NU202" s="613">
        <v>0</v>
      </c>
      <c r="NV202" s="613">
        <v>0</v>
      </c>
      <c r="NW202" s="613">
        <v>0</v>
      </c>
      <c r="NX202" s="613">
        <v>0</v>
      </c>
      <c r="NY202" s="613">
        <v>0</v>
      </c>
      <c r="NZ202" s="613">
        <v>0</v>
      </c>
      <c r="OA202" s="613">
        <v>0</v>
      </c>
      <c r="OB202" s="613">
        <v>0</v>
      </c>
      <c r="OC202" s="613">
        <v>0</v>
      </c>
      <c r="OD202" s="613">
        <v>0</v>
      </c>
      <c r="OE202" s="613">
        <v>0</v>
      </c>
      <c r="OF202" s="613">
        <v>0</v>
      </c>
      <c r="OG202" s="613">
        <v>0</v>
      </c>
      <c r="OH202" s="613">
        <v>0</v>
      </c>
      <c r="OI202" s="613">
        <v>0</v>
      </c>
      <c r="OJ202" s="613">
        <v>0</v>
      </c>
      <c r="OK202" s="613">
        <v>0</v>
      </c>
      <c r="OL202" s="613">
        <v>0</v>
      </c>
      <c r="OM202" s="613">
        <v>0</v>
      </c>
      <c r="ON202" s="613">
        <v>0</v>
      </c>
      <c r="OO202" s="613">
        <v>0</v>
      </c>
      <c r="OP202" s="613">
        <v>0</v>
      </c>
      <c r="OQ202" s="613">
        <v>0</v>
      </c>
      <c r="OR202" s="613">
        <v>0</v>
      </c>
      <c r="OS202" s="613">
        <v>0</v>
      </c>
      <c r="OT202" s="613">
        <v>0</v>
      </c>
      <c r="OU202" s="613">
        <v>0</v>
      </c>
      <c r="OV202" s="613">
        <v>0</v>
      </c>
      <c r="OW202" s="613">
        <v>0</v>
      </c>
      <c r="OX202" s="613">
        <v>0</v>
      </c>
      <c r="OY202" s="613">
        <v>0</v>
      </c>
      <c r="OZ202" s="613">
        <v>0</v>
      </c>
      <c r="PA202" s="613">
        <v>0</v>
      </c>
      <c r="PB202" s="613">
        <v>0</v>
      </c>
      <c r="PC202" s="613">
        <v>0</v>
      </c>
      <c r="PD202" s="613">
        <v>0</v>
      </c>
      <c r="PE202" s="613">
        <v>0</v>
      </c>
      <c r="PF202" s="613">
        <v>0</v>
      </c>
      <c r="PG202" s="613">
        <v>0</v>
      </c>
      <c r="PH202" s="613">
        <v>0</v>
      </c>
      <c r="PI202" s="613">
        <v>0</v>
      </c>
      <c r="PJ202" s="613">
        <v>0</v>
      </c>
      <c r="PK202" s="613">
        <v>0</v>
      </c>
      <c r="PL202" s="613">
        <v>0</v>
      </c>
      <c r="PM202" s="613">
        <v>0</v>
      </c>
      <c r="PN202" s="613">
        <v>0</v>
      </c>
      <c r="PO202" s="613">
        <v>0</v>
      </c>
      <c r="PP202" s="613">
        <v>0</v>
      </c>
      <c r="PQ202" s="613">
        <v>0</v>
      </c>
      <c r="PR202" s="613">
        <v>0</v>
      </c>
      <c r="PS202" s="613">
        <v>0</v>
      </c>
      <c r="PT202" s="613">
        <v>0</v>
      </c>
      <c r="PU202" s="613">
        <v>0</v>
      </c>
      <c r="PV202" s="613">
        <v>0</v>
      </c>
      <c r="PW202" s="613">
        <v>0</v>
      </c>
      <c r="PX202" s="613">
        <v>0</v>
      </c>
      <c r="PY202" s="613">
        <v>0</v>
      </c>
      <c r="PZ202" s="613">
        <v>0</v>
      </c>
      <c r="QA202" s="613">
        <v>0</v>
      </c>
      <c r="QB202" s="613">
        <v>0</v>
      </c>
      <c r="QC202" s="613">
        <v>0</v>
      </c>
      <c r="QD202" s="613">
        <v>0</v>
      </c>
      <c r="QE202" s="613">
        <v>0</v>
      </c>
      <c r="QF202" s="613">
        <v>0</v>
      </c>
      <c r="QG202" s="613">
        <v>0</v>
      </c>
      <c r="QH202" s="613">
        <v>0</v>
      </c>
      <c r="QI202" s="613">
        <v>0</v>
      </c>
      <c r="QJ202" s="613">
        <v>0</v>
      </c>
      <c r="QK202" s="613">
        <v>0</v>
      </c>
      <c r="QL202" s="613">
        <v>0</v>
      </c>
      <c r="QM202" s="613">
        <v>0</v>
      </c>
      <c r="QN202" s="613">
        <v>0</v>
      </c>
      <c r="QO202" s="613">
        <v>0</v>
      </c>
      <c r="QP202" s="613">
        <v>0</v>
      </c>
      <c r="QQ202" s="613">
        <v>0</v>
      </c>
      <c r="QR202" s="613">
        <v>0</v>
      </c>
      <c r="QS202" s="613">
        <v>0</v>
      </c>
      <c r="QT202" s="613">
        <v>0</v>
      </c>
      <c r="QU202" s="613">
        <v>0</v>
      </c>
      <c r="QV202" s="613">
        <v>0</v>
      </c>
      <c r="QW202" s="613">
        <v>0</v>
      </c>
      <c r="QX202" s="613">
        <v>0</v>
      </c>
      <c r="QY202" s="613">
        <v>0</v>
      </c>
      <c r="QZ202" s="613">
        <v>0</v>
      </c>
      <c r="RA202" s="613">
        <v>0</v>
      </c>
      <c r="RB202" s="613">
        <v>0</v>
      </c>
      <c r="RC202" s="613">
        <v>0</v>
      </c>
      <c r="RD202" s="613">
        <v>0</v>
      </c>
      <c r="RE202" s="613">
        <v>0</v>
      </c>
      <c r="RF202" s="613">
        <v>0</v>
      </c>
      <c r="RG202" s="613">
        <v>0</v>
      </c>
      <c r="RH202" s="613">
        <v>0</v>
      </c>
      <c r="RI202" s="613">
        <v>0</v>
      </c>
      <c r="RJ202" s="613">
        <v>0</v>
      </c>
      <c r="RK202" s="613">
        <v>0</v>
      </c>
      <c r="RL202" s="613">
        <v>0</v>
      </c>
      <c r="RM202" s="613">
        <v>0</v>
      </c>
      <c r="RN202" s="613">
        <v>0</v>
      </c>
      <c r="RO202" s="613">
        <v>0</v>
      </c>
      <c r="RP202" s="613">
        <v>0</v>
      </c>
      <c r="RQ202" s="613">
        <v>0</v>
      </c>
      <c r="RR202" s="613">
        <v>0</v>
      </c>
      <c r="RS202" s="613">
        <v>0</v>
      </c>
      <c r="RT202" s="613">
        <v>0</v>
      </c>
      <c r="RU202" s="613">
        <v>0</v>
      </c>
      <c r="RV202" s="613">
        <v>0</v>
      </c>
      <c r="RW202" s="613">
        <v>0</v>
      </c>
      <c r="RX202" s="613">
        <v>0</v>
      </c>
      <c r="RY202" s="613">
        <v>0</v>
      </c>
      <c r="RZ202" s="613">
        <v>0</v>
      </c>
      <c r="SA202" s="613">
        <v>0</v>
      </c>
      <c r="SB202" s="613">
        <v>0</v>
      </c>
      <c r="SC202" s="613">
        <v>0</v>
      </c>
      <c r="SD202" s="613">
        <v>0</v>
      </c>
      <c r="SE202" s="613">
        <v>0</v>
      </c>
      <c r="SF202" s="613">
        <v>0</v>
      </c>
      <c r="SG202" s="613">
        <v>0</v>
      </c>
      <c r="SH202" s="613">
        <v>0</v>
      </c>
      <c r="SI202" s="613">
        <v>0</v>
      </c>
      <c r="SJ202" s="613">
        <v>0</v>
      </c>
      <c r="SK202" s="267">
        <f t="shared" si="400"/>
        <v>0</v>
      </c>
      <c r="SL202" s="254"/>
      <c r="SM202" s="242"/>
      <c r="SN202" s="242"/>
      <c r="SO202" s="242"/>
    </row>
    <row r="203" spans="1:509" outlineLevel="3" x14ac:dyDescent="0.35">
      <c r="A203" s="242"/>
      <c r="B203" s="251"/>
      <c r="C203" s="438">
        <f t="shared" si="439"/>
        <v>4</v>
      </c>
      <c r="D203" s="267"/>
      <c r="E203" s="316">
        <f t="shared" si="402"/>
        <v>62</v>
      </c>
      <c r="F203" s="322"/>
      <c r="G203" s="322"/>
      <c r="H203" s="267"/>
      <c r="I203" s="542"/>
      <c r="J203" s="555" t="s">
        <v>859</v>
      </c>
      <c r="K203" s="543"/>
      <c r="L203" s="614">
        <v>0</v>
      </c>
      <c r="M203" s="614">
        <v>0</v>
      </c>
      <c r="N203" s="614">
        <v>0</v>
      </c>
      <c r="O203" s="614">
        <v>0</v>
      </c>
      <c r="P203" s="614">
        <v>0</v>
      </c>
      <c r="Q203" s="614">
        <v>0</v>
      </c>
      <c r="R203" s="614">
        <v>0</v>
      </c>
      <c r="S203" s="614">
        <v>0</v>
      </c>
      <c r="T203" s="614">
        <v>0</v>
      </c>
      <c r="U203" s="614">
        <v>0</v>
      </c>
      <c r="V203" s="614">
        <v>0</v>
      </c>
      <c r="W203" s="614">
        <v>0</v>
      </c>
      <c r="X203" s="614">
        <v>0</v>
      </c>
      <c r="Y203" s="614">
        <v>0</v>
      </c>
      <c r="Z203" s="614">
        <v>0</v>
      </c>
      <c r="AA203" s="614">
        <v>0</v>
      </c>
      <c r="AB203" s="614">
        <v>0</v>
      </c>
      <c r="AC203" s="614">
        <v>0</v>
      </c>
      <c r="AD203" s="614">
        <v>0</v>
      </c>
      <c r="AE203" s="614">
        <v>0</v>
      </c>
      <c r="AF203" s="614">
        <v>0</v>
      </c>
      <c r="AG203" s="614">
        <v>0</v>
      </c>
      <c r="AH203" s="614">
        <v>0</v>
      </c>
      <c r="AI203" s="614">
        <v>0</v>
      </c>
      <c r="AJ203" s="614">
        <v>0</v>
      </c>
      <c r="AK203" s="614">
        <v>0</v>
      </c>
      <c r="AL203" s="614">
        <v>0</v>
      </c>
      <c r="AM203" s="614">
        <v>0</v>
      </c>
      <c r="AN203" s="614">
        <v>0</v>
      </c>
      <c r="AO203" s="614">
        <v>0</v>
      </c>
      <c r="AP203" s="614">
        <v>0</v>
      </c>
      <c r="AQ203" s="614">
        <v>0</v>
      </c>
      <c r="AR203" s="614">
        <v>0</v>
      </c>
      <c r="AS203" s="614">
        <v>0</v>
      </c>
      <c r="AT203" s="614">
        <v>0</v>
      </c>
      <c r="AU203" s="614">
        <v>0</v>
      </c>
      <c r="AV203" s="614">
        <v>0</v>
      </c>
      <c r="AW203" s="614">
        <v>0</v>
      </c>
      <c r="AX203" s="614">
        <v>0</v>
      </c>
      <c r="AY203" s="614">
        <v>0</v>
      </c>
      <c r="AZ203" s="614">
        <v>0</v>
      </c>
      <c r="BA203" s="614">
        <v>0</v>
      </c>
      <c r="BB203" s="614">
        <v>0</v>
      </c>
      <c r="BC203" s="614">
        <v>0</v>
      </c>
      <c r="BD203" s="614">
        <v>0</v>
      </c>
      <c r="BE203" s="614">
        <v>0</v>
      </c>
      <c r="BF203" s="614">
        <v>0</v>
      </c>
      <c r="BG203" s="614">
        <v>0</v>
      </c>
      <c r="BH203" s="614">
        <v>0</v>
      </c>
      <c r="BI203" s="614">
        <v>0</v>
      </c>
      <c r="BJ203" s="614">
        <v>0</v>
      </c>
      <c r="BK203" s="614">
        <v>0</v>
      </c>
      <c r="BL203" s="614">
        <v>0</v>
      </c>
      <c r="BM203" s="614">
        <v>0</v>
      </c>
      <c r="BN203" s="614">
        <v>0</v>
      </c>
      <c r="BO203" s="614">
        <v>0</v>
      </c>
      <c r="BP203" s="614">
        <v>0</v>
      </c>
      <c r="BQ203" s="614">
        <v>0</v>
      </c>
      <c r="BR203" s="614">
        <v>0</v>
      </c>
      <c r="BS203" s="614">
        <v>0</v>
      </c>
      <c r="BT203" s="614">
        <v>0</v>
      </c>
      <c r="BU203" s="614">
        <v>0</v>
      </c>
      <c r="BV203" s="614">
        <v>0</v>
      </c>
      <c r="BW203" s="614">
        <v>0</v>
      </c>
      <c r="BX203" s="614">
        <v>0</v>
      </c>
      <c r="BY203" s="614">
        <v>0</v>
      </c>
      <c r="BZ203" s="614">
        <v>0</v>
      </c>
      <c r="CA203" s="614">
        <v>0</v>
      </c>
      <c r="CB203" s="614">
        <v>0</v>
      </c>
      <c r="CC203" s="614">
        <v>0</v>
      </c>
      <c r="CD203" s="614">
        <v>0</v>
      </c>
      <c r="CE203" s="614">
        <v>0</v>
      </c>
      <c r="CF203" s="614">
        <v>0</v>
      </c>
      <c r="CG203" s="614">
        <v>0</v>
      </c>
      <c r="CH203" s="614">
        <v>0</v>
      </c>
      <c r="CI203" s="614">
        <v>0</v>
      </c>
      <c r="CJ203" s="614">
        <v>0</v>
      </c>
      <c r="CK203" s="614">
        <v>0</v>
      </c>
      <c r="CL203" s="614">
        <v>0</v>
      </c>
      <c r="CM203" s="614">
        <v>0</v>
      </c>
      <c r="CN203" s="614">
        <v>0</v>
      </c>
      <c r="CO203" s="614">
        <v>0</v>
      </c>
      <c r="CP203" s="614">
        <v>0</v>
      </c>
      <c r="CQ203" s="614">
        <v>0</v>
      </c>
      <c r="CR203" s="614">
        <v>0</v>
      </c>
      <c r="CS203" s="614">
        <v>0</v>
      </c>
      <c r="CT203" s="614">
        <v>0</v>
      </c>
      <c r="CU203" s="614">
        <v>0</v>
      </c>
      <c r="CV203" s="614">
        <v>0</v>
      </c>
      <c r="CW203" s="614">
        <v>0</v>
      </c>
      <c r="CX203" s="614">
        <v>0</v>
      </c>
      <c r="CY203" s="614">
        <v>0</v>
      </c>
      <c r="CZ203" s="614">
        <v>0</v>
      </c>
      <c r="DA203" s="614">
        <v>0</v>
      </c>
      <c r="DB203" s="614">
        <v>0</v>
      </c>
      <c r="DC203" s="614">
        <v>0</v>
      </c>
      <c r="DD203" s="614">
        <v>0</v>
      </c>
      <c r="DE203" s="614">
        <v>0</v>
      </c>
      <c r="DF203" s="614">
        <v>0</v>
      </c>
      <c r="DG203" s="614">
        <v>0</v>
      </c>
      <c r="DH203" s="614">
        <v>0</v>
      </c>
      <c r="DI203" s="614">
        <v>0</v>
      </c>
      <c r="DJ203" s="614">
        <v>0</v>
      </c>
      <c r="DK203" s="614">
        <v>0</v>
      </c>
      <c r="DL203" s="614">
        <v>0</v>
      </c>
      <c r="DM203" s="614">
        <v>0</v>
      </c>
      <c r="DN203" s="614">
        <v>0</v>
      </c>
      <c r="DO203" s="614">
        <v>0</v>
      </c>
      <c r="DP203" s="614">
        <v>0</v>
      </c>
      <c r="DQ203" s="614">
        <v>0</v>
      </c>
      <c r="DR203" s="614">
        <v>0</v>
      </c>
      <c r="DS203" s="614">
        <v>0</v>
      </c>
      <c r="DT203" s="614">
        <v>0</v>
      </c>
      <c r="DU203" s="614">
        <v>0</v>
      </c>
      <c r="DV203" s="614">
        <v>0</v>
      </c>
      <c r="DW203" s="614">
        <v>0</v>
      </c>
      <c r="DX203" s="614">
        <v>0</v>
      </c>
      <c r="DY203" s="614">
        <v>0</v>
      </c>
      <c r="DZ203" s="614">
        <v>0</v>
      </c>
      <c r="EA203" s="614">
        <v>0</v>
      </c>
      <c r="EB203" s="614">
        <v>0</v>
      </c>
      <c r="EC203" s="614">
        <v>0</v>
      </c>
      <c r="ED203" s="614">
        <v>0</v>
      </c>
      <c r="EE203" s="614">
        <v>0</v>
      </c>
      <c r="EF203" s="614">
        <v>0</v>
      </c>
      <c r="EG203" s="614">
        <v>0</v>
      </c>
      <c r="EH203" s="614">
        <v>0</v>
      </c>
      <c r="EI203" s="614">
        <v>0</v>
      </c>
      <c r="EJ203" s="614">
        <v>0</v>
      </c>
      <c r="EK203" s="614">
        <v>0</v>
      </c>
      <c r="EL203" s="614">
        <v>0</v>
      </c>
      <c r="EM203" s="614">
        <v>0</v>
      </c>
      <c r="EN203" s="614">
        <v>0</v>
      </c>
      <c r="EO203" s="614">
        <v>0</v>
      </c>
      <c r="EP203" s="614">
        <v>0</v>
      </c>
      <c r="EQ203" s="614">
        <v>0</v>
      </c>
      <c r="ER203" s="614">
        <v>0</v>
      </c>
      <c r="ES203" s="614">
        <v>0</v>
      </c>
      <c r="ET203" s="614">
        <v>0</v>
      </c>
      <c r="EU203" s="614">
        <v>0</v>
      </c>
      <c r="EV203" s="614">
        <v>0</v>
      </c>
      <c r="EW203" s="614">
        <v>0</v>
      </c>
      <c r="EX203" s="614">
        <v>0</v>
      </c>
      <c r="EY203" s="614">
        <v>0</v>
      </c>
      <c r="EZ203" s="614">
        <v>0</v>
      </c>
      <c r="FA203" s="614">
        <v>0</v>
      </c>
      <c r="FB203" s="614">
        <v>0</v>
      </c>
      <c r="FC203" s="614">
        <v>0</v>
      </c>
      <c r="FD203" s="614">
        <v>0</v>
      </c>
      <c r="FE203" s="614">
        <v>0</v>
      </c>
      <c r="FF203" s="614">
        <v>0</v>
      </c>
      <c r="FG203" s="614">
        <v>0</v>
      </c>
      <c r="FH203" s="614">
        <v>0</v>
      </c>
      <c r="FI203" s="614">
        <v>0</v>
      </c>
      <c r="FJ203" s="614">
        <v>0</v>
      </c>
      <c r="FK203" s="614">
        <v>0</v>
      </c>
      <c r="FL203" s="614">
        <v>0</v>
      </c>
      <c r="FM203" s="614">
        <v>0</v>
      </c>
      <c r="FN203" s="614">
        <v>0</v>
      </c>
      <c r="FO203" s="614">
        <v>0</v>
      </c>
      <c r="FP203" s="614">
        <v>0</v>
      </c>
      <c r="FQ203" s="614">
        <v>0</v>
      </c>
      <c r="FR203" s="614">
        <v>0</v>
      </c>
      <c r="FS203" s="614">
        <v>0</v>
      </c>
      <c r="FT203" s="614">
        <v>0</v>
      </c>
      <c r="FU203" s="614">
        <v>0</v>
      </c>
      <c r="FV203" s="614">
        <v>0</v>
      </c>
      <c r="FW203" s="614">
        <v>0</v>
      </c>
      <c r="FX203" s="614">
        <v>0</v>
      </c>
      <c r="FY203" s="614">
        <v>0</v>
      </c>
      <c r="FZ203" s="614">
        <v>0</v>
      </c>
      <c r="GA203" s="614">
        <v>0</v>
      </c>
      <c r="GB203" s="614">
        <v>0</v>
      </c>
      <c r="GC203" s="614">
        <v>0</v>
      </c>
      <c r="GD203" s="614">
        <v>0</v>
      </c>
      <c r="GE203" s="614">
        <v>0</v>
      </c>
      <c r="GF203" s="614">
        <v>0</v>
      </c>
      <c r="GG203" s="614">
        <v>0</v>
      </c>
      <c r="GH203" s="614">
        <v>0</v>
      </c>
      <c r="GI203" s="614">
        <v>0</v>
      </c>
      <c r="GJ203" s="614">
        <v>0</v>
      </c>
      <c r="GK203" s="614">
        <v>0</v>
      </c>
      <c r="GL203" s="614">
        <v>0</v>
      </c>
      <c r="GM203" s="614">
        <v>0</v>
      </c>
      <c r="GN203" s="614">
        <v>0</v>
      </c>
      <c r="GO203" s="614">
        <v>0</v>
      </c>
      <c r="GP203" s="614">
        <v>0</v>
      </c>
      <c r="GQ203" s="614">
        <v>0</v>
      </c>
      <c r="GR203" s="614">
        <v>0</v>
      </c>
      <c r="GS203" s="614">
        <v>0</v>
      </c>
      <c r="GT203" s="614">
        <v>0</v>
      </c>
      <c r="GU203" s="614">
        <v>0</v>
      </c>
      <c r="GV203" s="614">
        <v>0</v>
      </c>
      <c r="GW203" s="614">
        <v>0</v>
      </c>
      <c r="GX203" s="614">
        <v>0</v>
      </c>
      <c r="GY203" s="614">
        <v>0</v>
      </c>
      <c r="GZ203" s="614">
        <v>0</v>
      </c>
      <c r="HA203" s="614">
        <v>0</v>
      </c>
      <c r="HB203" s="614">
        <v>0</v>
      </c>
      <c r="HC203" s="614">
        <v>0</v>
      </c>
      <c r="HD203" s="614">
        <v>0</v>
      </c>
      <c r="HE203" s="614">
        <v>0</v>
      </c>
      <c r="HF203" s="614">
        <v>0</v>
      </c>
      <c r="HG203" s="614">
        <v>0</v>
      </c>
      <c r="HH203" s="614">
        <v>0</v>
      </c>
      <c r="HI203" s="614">
        <v>0</v>
      </c>
      <c r="HJ203" s="614">
        <v>0</v>
      </c>
      <c r="HK203" s="614">
        <v>0</v>
      </c>
      <c r="HL203" s="614">
        <v>0</v>
      </c>
      <c r="HM203" s="614">
        <v>0</v>
      </c>
      <c r="HN203" s="614">
        <v>0</v>
      </c>
      <c r="HO203" s="614">
        <v>0</v>
      </c>
      <c r="HP203" s="614">
        <v>0</v>
      </c>
      <c r="HQ203" s="614">
        <v>0</v>
      </c>
      <c r="HR203" s="614">
        <v>0</v>
      </c>
      <c r="HS203" s="614">
        <v>0</v>
      </c>
      <c r="HT203" s="614">
        <v>0</v>
      </c>
      <c r="HU203" s="614">
        <v>0</v>
      </c>
      <c r="HV203" s="614">
        <v>0</v>
      </c>
      <c r="HW203" s="614">
        <v>0</v>
      </c>
      <c r="HX203" s="614">
        <v>0</v>
      </c>
      <c r="HY203" s="614">
        <v>0</v>
      </c>
      <c r="HZ203" s="614">
        <v>0</v>
      </c>
      <c r="IA203" s="614">
        <v>0</v>
      </c>
      <c r="IB203" s="614">
        <v>0</v>
      </c>
      <c r="IC203" s="614">
        <v>0</v>
      </c>
      <c r="ID203" s="614">
        <v>0</v>
      </c>
      <c r="IE203" s="614">
        <v>0</v>
      </c>
      <c r="IF203" s="614">
        <v>0</v>
      </c>
      <c r="IG203" s="614">
        <v>0</v>
      </c>
      <c r="IH203" s="614">
        <v>0</v>
      </c>
      <c r="II203" s="614">
        <v>0</v>
      </c>
      <c r="IJ203" s="614">
        <v>0</v>
      </c>
      <c r="IK203" s="614">
        <v>0</v>
      </c>
      <c r="IL203" s="614">
        <v>0</v>
      </c>
      <c r="IM203" s="614">
        <v>0</v>
      </c>
      <c r="IN203" s="614">
        <v>0</v>
      </c>
      <c r="IO203" s="614">
        <v>0</v>
      </c>
      <c r="IP203" s="614">
        <v>0</v>
      </c>
      <c r="IQ203" s="614">
        <v>0</v>
      </c>
      <c r="IR203" s="614">
        <v>0</v>
      </c>
      <c r="IS203" s="614">
        <v>0</v>
      </c>
      <c r="IT203" s="614">
        <v>0</v>
      </c>
      <c r="IU203" s="614">
        <v>0</v>
      </c>
      <c r="IV203" s="614">
        <v>0</v>
      </c>
      <c r="IW203" s="614">
        <v>0</v>
      </c>
      <c r="IX203" s="614">
        <v>0</v>
      </c>
      <c r="IY203" s="614">
        <v>0</v>
      </c>
      <c r="IZ203" s="614">
        <v>0</v>
      </c>
      <c r="JA203" s="614">
        <v>0</v>
      </c>
      <c r="JB203" s="614">
        <v>0</v>
      </c>
      <c r="JC203" s="614">
        <v>0</v>
      </c>
      <c r="JD203" s="614">
        <v>0</v>
      </c>
      <c r="JE203" s="614">
        <v>0</v>
      </c>
      <c r="JF203" s="614">
        <v>0</v>
      </c>
      <c r="JG203" s="614">
        <v>0</v>
      </c>
      <c r="JH203" s="614">
        <v>0</v>
      </c>
      <c r="JI203" s="614">
        <v>0</v>
      </c>
      <c r="JJ203" s="614">
        <v>0</v>
      </c>
      <c r="JK203" s="614">
        <v>0</v>
      </c>
      <c r="JL203" s="614">
        <v>0</v>
      </c>
      <c r="JM203" s="614">
        <v>0</v>
      </c>
      <c r="JN203" s="614">
        <v>0</v>
      </c>
      <c r="JO203" s="614">
        <v>0</v>
      </c>
      <c r="JP203" s="614">
        <v>0</v>
      </c>
      <c r="JQ203" s="614">
        <v>0</v>
      </c>
      <c r="JR203" s="614">
        <v>0</v>
      </c>
      <c r="JS203" s="614">
        <v>0</v>
      </c>
      <c r="JT203" s="614">
        <v>0</v>
      </c>
      <c r="JU203" s="614">
        <v>0</v>
      </c>
      <c r="JV203" s="614">
        <v>0</v>
      </c>
      <c r="JW203" s="614">
        <v>0</v>
      </c>
      <c r="JX203" s="614">
        <v>0</v>
      </c>
      <c r="JY203" s="614">
        <v>0</v>
      </c>
      <c r="JZ203" s="614">
        <v>0</v>
      </c>
      <c r="KA203" s="614">
        <v>0</v>
      </c>
      <c r="KB203" s="614">
        <v>0</v>
      </c>
      <c r="KC203" s="614">
        <v>0</v>
      </c>
      <c r="KD203" s="614">
        <v>0</v>
      </c>
      <c r="KE203" s="614">
        <v>0</v>
      </c>
      <c r="KF203" s="614">
        <v>0</v>
      </c>
      <c r="KG203" s="614">
        <v>0</v>
      </c>
      <c r="KH203" s="614">
        <v>0</v>
      </c>
      <c r="KI203" s="614">
        <v>0</v>
      </c>
      <c r="KJ203" s="614">
        <v>0</v>
      </c>
      <c r="KK203" s="614">
        <v>0</v>
      </c>
      <c r="KL203" s="614">
        <v>0</v>
      </c>
      <c r="KM203" s="614">
        <v>0</v>
      </c>
      <c r="KN203" s="614">
        <v>0</v>
      </c>
      <c r="KO203" s="614">
        <v>0</v>
      </c>
      <c r="KP203" s="614">
        <v>0</v>
      </c>
      <c r="KQ203" s="614">
        <v>0</v>
      </c>
      <c r="KR203" s="614">
        <v>0</v>
      </c>
      <c r="KS203" s="614">
        <v>0</v>
      </c>
      <c r="KT203" s="614">
        <v>0</v>
      </c>
      <c r="KU203" s="614">
        <v>0</v>
      </c>
      <c r="KV203" s="614">
        <v>0</v>
      </c>
      <c r="KW203" s="614">
        <v>0</v>
      </c>
      <c r="KX203" s="614">
        <v>0</v>
      </c>
      <c r="KY203" s="614">
        <v>0</v>
      </c>
      <c r="KZ203" s="614">
        <v>0</v>
      </c>
      <c r="LA203" s="614">
        <v>0</v>
      </c>
      <c r="LB203" s="614">
        <v>0</v>
      </c>
      <c r="LC203" s="614">
        <v>0</v>
      </c>
      <c r="LD203" s="614">
        <v>0</v>
      </c>
      <c r="LE203" s="614">
        <v>0</v>
      </c>
      <c r="LF203" s="614">
        <v>0</v>
      </c>
      <c r="LG203" s="614">
        <v>0</v>
      </c>
      <c r="LH203" s="614">
        <v>0</v>
      </c>
      <c r="LI203" s="614">
        <v>0</v>
      </c>
      <c r="LJ203" s="614">
        <v>0</v>
      </c>
      <c r="LK203" s="614">
        <v>0</v>
      </c>
      <c r="LL203" s="614">
        <v>0</v>
      </c>
      <c r="LM203" s="614">
        <v>0</v>
      </c>
      <c r="LN203" s="614">
        <v>0</v>
      </c>
      <c r="LO203" s="614">
        <v>0</v>
      </c>
      <c r="LP203" s="614">
        <v>0</v>
      </c>
      <c r="LQ203" s="614">
        <v>0</v>
      </c>
      <c r="LR203" s="614">
        <v>0</v>
      </c>
      <c r="LS203" s="614">
        <v>0</v>
      </c>
      <c r="LT203" s="614">
        <v>0</v>
      </c>
      <c r="LU203" s="614">
        <v>0</v>
      </c>
      <c r="LV203" s="614">
        <v>0</v>
      </c>
      <c r="LW203" s="614">
        <v>0</v>
      </c>
      <c r="LX203" s="614">
        <v>0</v>
      </c>
      <c r="LY203" s="614">
        <v>0</v>
      </c>
      <c r="LZ203" s="614">
        <v>0</v>
      </c>
      <c r="MA203" s="614">
        <v>0</v>
      </c>
      <c r="MB203" s="614">
        <v>0</v>
      </c>
      <c r="MC203" s="614">
        <v>0</v>
      </c>
      <c r="MD203" s="614">
        <v>0</v>
      </c>
      <c r="ME203" s="614">
        <v>0</v>
      </c>
      <c r="MF203" s="614">
        <v>0</v>
      </c>
      <c r="MG203" s="614">
        <v>0</v>
      </c>
      <c r="MH203" s="614">
        <v>0</v>
      </c>
      <c r="MI203" s="614">
        <v>0</v>
      </c>
      <c r="MJ203" s="614">
        <v>0</v>
      </c>
      <c r="MK203" s="614">
        <v>0</v>
      </c>
      <c r="ML203" s="614">
        <v>0</v>
      </c>
      <c r="MM203" s="614">
        <v>0</v>
      </c>
      <c r="MN203" s="614">
        <v>0</v>
      </c>
      <c r="MO203" s="614">
        <v>0</v>
      </c>
      <c r="MP203" s="614">
        <v>0</v>
      </c>
      <c r="MQ203" s="614">
        <v>0</v>
      </c>
      <c r="MR203" s="614">
        <v>0</v>
      </c>
      <c r="MS203" s="614">
        <v>0</v>
      </c>
      <c r="MT203" s="614">
        <v>0</v>
      </c>
      <c r="MU203" s="614">
        <v>0</v>
      </c>
      <c r="MV203" s="614">
        <v>0</v>
      </c>
      <c r="MW203" s="614">
        <v>0</v>
      </c>
      <c r="MX203" s="614">
        <v>0</v>
      </c>
      <c r="MY203" s="614">
        <v>0</v>
      </c>
      <c r="MZ203" s="614">
        <v>0</v>
      </c>
      <c r="NA203" s="614">
        <v>0</v>
      </c>
      <c r="NB203" s="614">
        <v>0</v>
      </c>
      <c r="NC203" s="614">
        <v>0</v>
      </c>
      <c r="ND203" s="614">
        <v>0</v>
      </c>
      <c r="NE203" s="614">
        <v>0</v>
      </c>
      <c r="NF203" s="614">
        <v>0</v>
      </c>
      <c r="NG203" s="614">
        <v>0</v>
      </c>
      <c r="NH203" s="614">
        <v>0</v>
      </c>
      <c r="NI203" s="614">
        <v>0</v>
      </c>
      <c r="NJ203" s="614">
        <v>0</v>
      </c>
      <c r="NK203" s="614">
        <v>0</v>
      </c>
      <c r="NL203" s="614">
        <v>0</v>
      </c>
      <c r="NM203" s="614">
        <v>0</v>
      </c>
      <c r="NN203" s="614">
        <v>0</v>
      </c>
      <c r="NO203" s="614">
        <v>0</v>
      </c>
      <c r="NP203" s="614">
        <v>0</v>
      </c>
      <c r="NQ203" s="614">
        <v>0</v>
      </c>
      <c r="NR203" s="614">
        <v>0</v>
      </c>
      <c r="NS203" s="614">
        <v>0</v>
      </c>
      <c r="NT203" s="614">
        <v>0</v>
      </c>
      <c r="NU203" s="614">
        <v>0</v>
      </c>
      <c r="NV203" s="614">
        <v>0</v>
      </c>
      <c r="NW203" s="614">
        <v>0</v>
      </c>
      <c r="NX203" s="614">
        <v>0</v>
      </c>
      <c r="NY203" s="614">
        <v>0</v>
      </c>
      <c r="NZ203" s="614">
        <v>0</v>
      </c>
      <c r="OA203" s="614">
        <v>0</v>
      </c>
      <c r="OB203" s="614">
        <v>0</v>
      </c>
      <c r="OC203" s="614">
        <v>0</v>
      </c>
      <c r="OD203" s="614">
        <v>0</v>
      </c>
      <c r="OE203" s="614">
        <v>0</v>
      </c>
      <c r="OF203" s="614">
        <v>0</v>
      </c>
      <c r="OG203" s="614">
        <v>0</v>
      </c>
      <c r="OH203" s="614">
        <v>0</v>
      </c>
      <c r="OI203" s="614">
        <v>0</v>
      </c>
      <c r="OJ203" s="614">
        <v>0</v>
      </c>
      <c r="OK203" s="614">
        <v>0</v>
      </c>
      <c r="OL203" s="614">
        <v>0</v>
      </c>
      <c r="OM203" s="614">
        <v>0</v>
      </c>
      <c r="ON203" s="614">
        <v>0</v>
      </c>
      <c r="OO203" s="614">
        <v>0</v>
      </c>
      <c r="OP203" s="614">
        <v>0</v>
      </c>
      <c r="OQ203" s="614">
        <v>0</v>
      </c>
      <c r="OR203" s="614">
        <v>0</v>
      </c>
      <c r="OS203" s="614">
        <v>0</v>
      </c>
      <c r="OT203" s="614">
        <v>0</v>
      </c>
      <c r="OU203" s="614">
        <v>0</v>
      </c>
      <c r="OV203" s="614">
        <v>0</v>
      </c>
      <c r="OW203" s="614">
        <v>0</v>
      </c>
      <c r="OX203" s="614">
        <v>0</v>
      </c>
      <c r="OY203" s="614">
        <v>0</v>
      </c>
      <c r="OZ203" s="614">
        <v>0</v>
      </c>
      <c r="PA203" s="614">
        <v>0</v>
      </c>
      <c r="PB203" s="614">
        <v>0</v>
      </c>
      <c r="PC203" s="614">
        <v>0</v>
      </c>
      <c r="PD203" s="614">
        <v>0</v>
      </c>
      <c r="PE203" s="614">
        <v>0</v>
      </c>
      <c r="PF203" s="614">
        <v>0</v>
      </c>
      <c r="PG203" s="614">
        <v>0</v>
      </c>
      <c r="PH203" s="614">
        <v>0</v>
      </c>
      <c r="PI203" s="614">
        <v>0</v>
      </c>
      <c r="PJ203" s="614">
        <v>0</v>
      </c>
      <c r="PK203" s="614">
        <v>0</v>
      </c>
      <c r="PL203" s="614">
        <v>0</v>
      </c>
      <c r="PM203" s="614">
        <v>0</v>
      </c>
      <c r="PN203" s="614">
        <v>0</v>
      </c>
      <c r="PO203" s="614">
        <v>0</v>
      </c>
      <c r="PP203" s="614">
        <v>0</v>
      </c>
      <c r="PQ203" s="614">
        <v>0</v>
      </c>
      <c r="PR203" s="614">
        <v>0</v>
      </c>
      <c r="PS203" s="614">
        <v>0</v>
      </c>
      <c r="PT203" s="614">
        <v>0</v>
      </c>
      <c r="PU203" s="614">
        <v>0</v>
      </c>
      <c r="PV203" s="614">
        <v>0</v>
      </c>
      <c r="PW203" s="614">
        <v>0</v>
      </c>
      <c r="PX203" s="614">
        <v>0</v>
      </c>
      <c r="PY203" s="614">
        <v>0</v>
      </c>
      <c r="PZ203" s="614">
        <v>0</v>
      </c>
      <c r="QA203" s="614">
        <v>0</v>
      </c>
      <c r="QB203" s="614">
        <v>0</v>
      </c>
      <c r="QC203" s="614">
        <v>0</v>
      </c>
      <c r="QD203" s="614">
        <v>0</v>
      </c>
      <c r="QE203" s="614">
        <v>0</v>
      </c>
      <c r="QF203" s="614">
        <v>0</v>
      </c>
      <c r="QG203" s="614">
        <v>0</v>
      </c>
      <c r="QH203" s="614">
        <v>0</v>
      </c>
      <c r="QI203" s="614">
        <v>0</v>
      </c>
      <c r="QJ203" s="614">
        <v>0</v>
      </c>
      <c r="QK203" s="614">
        <v>0</v>
      </c>
      <c r="QL203" s="614">
        <v>0</v>
      </c>
      <c r="QM203" s="614">
        <v>0</v>
      </c>
      <c r="QN203" s="614">
        <v>0</v>
      </c>
      <c r="QO203" s="614">
        <v>0</v>
      </c>
      <c r="QP203" s="614">
        <v>0</v>
      </c>
      <c r="QQ203" s="614">
        <v>0</v>
      </c>
      <c r="QR203" s="614">
        <v>0</v>
      </c>
      <c r="QS203" s="614">
        <v>0</v>
      </c>
      <c r="QT203" s="614">
        <v>0</v>
      </c>
      <c r="QU203" s="614">
        <v>0</v>
      </c>
      <c r="QV203" s="614">
        <v>0</v>
      </c>
      <c r="QW203" s="614">
        <v>0</v>
      </c>
      <c r="QX203" s="614">
        <v>0</v>
      </c>
      <c r="QY203" s="614">
        <v>0</v>
      </c>
      <c r="QZ203" s="614">
        <v>0</v>
      </c>
      <c r="RA203" s="614">
        <v>0</v>
      </c>
      <c r="RB203" s="614">
        <v>0</v>
      </c>
      <c r="RC203" s="614">
        <v>0</v>
      </c>
      <c r="RD203" s="614">
        <v>0</v>
      </c>
      <c r="RE203" s="614">
        <v>0</v>
      </c>
      <c r="RF203" s="614">
        <v>0</v>
      </c>
      <c r="RG203" s="614">
        <v>0</v>
      </c>
      <c r="RH203" s="614">
        <v>0</v>
      </c>
      <c r="RI203" s="614">
        <v>0</v>
      </c>
      <c r="RJ203" s="614">
        <v>0</v>
      </c>
      <c r="RK203" s="614">
        <v>0</v>
      </c>
      <c r="RL203" s="614">
        <v>0</v>
      </c>
      <c r="RM203" s="614">
        <v>0</v>
      </c>
      <c r="RN203" s="614">
        <v>0</v>
      </c>
      <c r="RO203" s="614">
        <v>0</v>
      </c>
      <c r="RP203" s="614">
        <v>0</v>
      </c>
      <c r="RQ203" s="614">
        <v>0</v>
      </c>
      <c r="RR203" s="614">
        <v>0</v>
      </c>
      <c r="RS203" s="614">
        <v>0</v>
      </c>
      <c r="RT203" s="614">
        <v>0</v>
      </c>
      <c r="RU203" s="614">
        <v>0</v>
      </c>
      <c r="RV203" s="614">
        <v>0</v>
      </c>
      <c r="RW203" s="614">
        <v>0</v>
      </c>
      <c r="RX203" s="614">
        <v>0</v>
      </c>
      <c r="RY203" s="614">
        <v>0</v>
      </c>
      <c r="RZ203" s="614">
        <v>0</v>
      </c>
      <c r="SA203" s="614">
        <v>0</v>
      </c>
      <c r="SB203" s="614">
        <v>0</v>
      </c>
      <c r="SC203" s="614">
        <v>0</v>
      </c>
      <c r="SD203" s="614">
        <v>0</v>
      </c>
      <c r="SE203" s="614">
        <v>0</v>
      </c>
      <c r="SF203" s="614">
        <v>0</v>
      </c>
      <c r="SG203" s="614">
        <v>0</v>
      </c>
      <c r="SH203" s="614">
        <v>0</v>
      </c>
      <c r="SI203" s="614">
        <v>0</v>
      </c>
      <c r="SJ203" s="614">
        <v>0</v>
      </c>
      <c r="SK203" s="267">
        <f t="shared" si="400"/>
        <v>0</v>
      </c>
      <c r="SL203" s="254"/>
      <c r="SM203" s="242"/>
      <c r="SN203" s="242"/>
      <c r="SO203" s="242"/>
    </row>
    <row r="204" spans="1:509" outlineLevel="2" x14ac:dyDescent="0.35">
      <c r="A204" s="242"/>
      <c r="B204" s="251"/>
      <c r="C204" s="438">
        <f>INT($C$29)+2</f>
        <v>3</v>
      </c>
      <c r="D204" s="267"/>
      <c r="E204" s="316">
        <f t="shared" si="402"/>
        <v>63</v>
      </c>
      <c r="F204" s="322"/>
      <c r="G204" s="322"/>
      <c r="H204" s="267"/>
      <c r="I204" s="538"/>
      <c r="J204" s="538" t="s">
        <v>557</v>
      </c>
      <c r="K204" s="539"/>
      <c r="L204" s="612">
        <v>0</v>
      </c>
      <c r="M204" s="612">
        <v>0</v>
      </c>
      <c r="N204" s="612">
        <v>0</v>
      </c>
      <c r="O204" s="612">
        <v>0</v>
      </c>
      <c r="P204" s="612">
        <v>0</v>
      </c>
      <c r="Q204" s="612">
        <v>0</v>
      </c>
      <c r="R204" s="612">
        <v>0</v>
      </c>
      <c r="S204" s="612">
        <v>0</v>
      </c>
      <c r="T204" s="612">
        <v>0</v>
      </c>
      <c r="U204" s="612">
        <v>0</v>
      </c>
      <c r="V204" s="612">
        <v>0</v>
      </c>
      <c r="W204" s="612">
        <v>0</v>
      </c>
      <c r="X204" s="612">
        <v>0</v>
      </c>
      <c r="Y204" s="612">
        <v>0</v>
      </c>
      <c r="Z204" s="612">
        <v>0</v>
      </c>
      <c r="AA204" s="612">
        <v>0</v>
      </c>
      <c r="AB204" s="612">
        <v>0</v>
      </c>
      <c r="AC204" s="612">
        <v>0</v>
      </c>
      <c r="AD204" s="612">
        <v>0</v>
      </c>
      <c r="AE204" s="612">
        <v>0</v>
      </c>
      <c r="AF204" s="612">
        <v>0</v>
      </c>
      <c r="AG204" s="612">
        <v>0</v>
      </c>
      <c r="AH204" s="612">
        <v>0</v>
      </c>
      <c r="AI204" s="612">
        <v>0</v>
      </c>
      <c r="AJ204" s="612">
        <v>0</v>
      </c>
      <c r="AK204" s="612">
        <v>0</v>
      </c>
      <c r="AL204" s="612">
        <v>0</v>
      </c>
      <c r="AM204" s="612">
        <v>0</v>
      </c>
      <c r="AN204" s="612">
        <v>0</v>
      </c>
      <c r="AO204" s="612">
        <v>0</v>
      </c>
      <c r="AP204" s="612">
        <v>0</v>
      </c>
      <c r="AQ204" s="612">
        <v>0</v>
      </c>
      <c r="AR204" s="612">
        <v>0</v>
      </c>
      <c r="AS204" s="612">
        <v>0</v>
      </c>
      <c r="AT204" s="612">
        <v>0</v>
      </c>
      <c r="AU204" s="612">
        <v>0</v>
      </c>
      <c r="AV204" s="612">
        <v>0</v>
      </c>
      <c r="AW204" s="612">
        <v>0</v>
      </c>
      <c r="AX204" s="612">
        <v>0</v>
      </c>
      <c r="AY204" s="612">
        <v>0</v>
      </c>
      <c r="AZ204" s="612">
        <v>0</v>
      </c>
      <c r="BA204" s="612">
        <v>0</v>
      </c>
      <c r="BB204" s="612">
        <v>0</v>
      </c>
      <c r="BC204" s="612">
        <v>0</v>
      </c>
      <c r="BD204" s="612">
        <v>0</v>
      </c>
      <c r="BE204" s="612">
        <v>0</v>
      </c>
      <c r="BF204" s="612">
        <v>0</v>
      </c>
      <c r="BG204" s="612">
        <v>0</v>
      </c>
      <c r="BH204" s="612">
        <v>0</v>
      </c>
      <c r="BI204" s="612">
        <v>0</v>
      </c>
      <c r="BJ204" s="612">
        <v>0</v>
      </c>
      <c r="BK204" s="612">
        <v>0</v>
      </c>
      <c r="BL204" s="612">
        <v>0</v>
      </c>
      <c r="BM204" s="612">
        <v>0</v>
      </c>
      <c r="BN204" s="612">
        <v>0</v>
      </c>
      <c r="BO204" s="612">
        <v>0</v>
      </c>
      <c r="BP204" s="612">
        <v>0</v>
      </c>
      <c r="BQ204" s="612">
        <v>0</v>
      </c>
      <c r="BR204" s="612">
        <v>0</v>
      </c>
      <c r="BS204" s="612">
        <v>0</v>
      </c>
      <c r="BT204" s="612">
        <v>0</v>
      </c>
      <c r="BU204" s="612">
        <v>0</v>
      </c>
      <c r="BV204" s="612">
        <v>0</v>
      </c>
      <c r="BW204" s="612">
        <v>0</v>
      </c>
      <c r="BX204" s="612">
        <v>0</v>
      </c>
      <c r="BY204" s="612">
        <v>0</v>
      </c>
      <c r="BZ204" s="612">
        <v>0</v>
      </c>
      <c r="CA204" s="612">
        <v>0</v>
      </c>
      <c r="CB204" s="612">
        <v>0</v>
      </c>
      <c r="CC204" s="612">
        <v>0</v>
      </c>
      <c r="CD204" s="612">
        <v>0</v>
      </c>
      <c r="CE204" s="612">
        <v>0</v>
      </c>
      <c r="CF204" s="612">
        <v>0</v>
      </c>
      <c r="CG204" s="612">
        <v>0</v>
      </c>
      <c r="CH204" s="612">
        <v>0</v>
      </c>
      <c r="CI204" s="612">
        <v>0</v>
      </c>
      <c r="CJ204" s="612">
        <v>0</v>
      </c>
      <c r="CK204" s="612">
        <v>0</v>
      </c>
      <c r="CL204" s="612">
        <v>0</v>
      </c>
      <c r="CM204" s="612">
        <v>0</v>
      </c>
      <c r="CN204" s="612">
        <v>0</v>
      </c>
      <c r="CO204" s="612">
        <v>0</v>
      </c>
      <c r="CP204" s="612">
        <v>0</v>
      </c>
      <c r="CQ204" s="612">
        <v>0</v>
      </c>
      <c r="CR204" s="612">
        <v>0</v>
      </c>
      <c r="CS204" s="612">
        <v>0</v>
      </c>
      <c r="CT204" s="612">
        <v>0</v>
      </c>
      <c r="CU204" s="612">
        <v>0</v>
      </c>
      <c r="CV204" s="612">
        <v>0</v>
      </c>
      <c r="CW204" s="612">
        <v>0</v>
      </c>
      <c r="CX204" s="612">
        <v>0</v>
      </c>
      <c r="CY204" s="612">
        <v>0</v>
      </c>
      <c r="CZ204" s="612">
        <v>0</v>
      </c>
      <c r="DA204" s="612">
        <v>0</v>
      </c>
      <c r="DB204" s="612">
        <v>0</v>
      </c>
      <c r="DC204" s="612">
        <v>0</v>
      </c>
      <c r="DD204" s="612">
        <v>0</v>
      </c>
      <c r="DE204" s="612">
        <v>0</v>
      </c>
      <c r="DF204" s="612">
        <v>0</v>
      </c>
      <c r="DG204" s="612">
        <v>0</v>
      </c>
      <c r="DH204" s="612">
        <v>0</v>
      </c>
      <c r="DI204" s="612">
        <v>0</v>
      </c>
      <c r="DJ204" s="612">
        <v>0</v>
      </c>
      <c r="DK204" s="612">
        <v>0</v>
      </c>
      <c r="DL204" s="612">
        <v>0</v>
      </c>
      <c r="DM204" s="612">
        <v>0</v>
      </c>
      <c r="DN204" s="612">
        <v>0</v>
      </c>
      <c r="DO204" s="612">
        <v>0</v>
      </c>
      <c r="DP204" s="612">
        <v>0</v>
      </c>
      <c r="DQ204" s="612">
        <v>0</v>
      </c>
      <c r="DR204" s="612">
        <v>0</v>
      </c>
      <c r="DS204" s="612">
        <v>0</v>
      </c>
      <c r="DT204" s="612">
        <v>0</v>
      </c>
      <c r="DU204" s="612">
        <v>0</v>
      </c>
      <c r="DV204" s="612">
        <v>0</v>
      </c>
      <c r="DW204" s="612">
        <v>0</v>
      </c>
      <c r="DX204" s="612">
        <v>0</v>
      </c>
      <c r="DY204" s="612">
        <v>0</v>
      </c>
      <c r="DZ204" s="612">
        <v>0</v>
      </c>
      <c r="EA204" s="612">
        <v>0</v>
      </c>
      <c r="EB204" s="612">
        <v>0</v>
      </c>
      <c r="EC204" s="612">
        <v>0</v>
      </c>
      <c r="ED204" s="612">
        <v>0</v>
      </c>
      <c r="EE204" s="612">
        <v>0</v>
      </c>
      <c r="EF204" s="612">
        <v>0</v>
      </c>
      <c r="EG204" s="612">
        <v>0</v>
      </c>
      <c r="EH204" s="612">
        <v>0</v>
      </c>
      <c r="EI204" s="612">
        <v>0</v>
      </c>
      <c r="EJ204" s="612">
        <v>0</v>
      </c>
      <c r="EK204" s="612">
        <v>0</v>
      </c>
      <c r="EL204" s="612">
        <v>0</v>
      </c>
      <c r="EM204" s="612">
        <v>0</v>
      </c>
      <c r="EN204" s="612">
        <v>0</v>
      </c>
      <c r="EO204" s="612">
        <v>0</v>
      </c>
      <c r="EP204" s="612">
        <v>0</v>
      </c>
      <c r="EQ204" s="612">
        <v>0</v>
      </c>
      <c r="ER204" s="612">
        <v>0</v>
      </c>
      <c r="ES204" s="612">
        <v>0</v>
      </c>
      <c r="ET204" s="612">
        <v>0</v>
      </c>
      <c r="EU204" s="612">
        <v>0</v>
      </c>
      <c r="EV204" s="612">
        <v>0</v>
      </c>
      <c r="EW204" s="612">
        <v>0</v>
      </c>
      <c r="EX204" s="612">
        <v>0</v>
      </c>
      <c r="EY204" s="612">
        <v>0</v>
      </c>
      <c r="EZ204" s="612">
        <v>0</v>
      </c>
      <c r="FA204" s="612">
        <v>0</v>
      </c>
      <c r="FB204" s="612">
        <v>0</v>
      </c>
      <c r="FC204" s="612">
        <v>0</v>
      </c>
      <c r="FD204" s="612">
        <v>0</v>
      </c>
      <c r="FE204" s="612">
        <v>0</v>
      </c>
      <c r="FF204" s="612">
        <v>0</v>
      </c>
      <c r="FG204" s="612">
        <v>0</v>
      </c>
      <c r="FH204" s="612">
        <v>0</v>
      </c>
      <c r="FI204" s="612">
        <v>0</v>
      </c>
      <c r="FJ204" s="612">
        <v>0</v>
      </c>
      <c r="FK204" s="612">
        <v>0</v>
      </c>
      <c r="FL204" s="612">
        <v>0</v>
      </c>
      <c r="FM204" s="612">
        <v>0</v>
      </c>
      <c r="FN204" s="612">
        <v>0</v>
      </c>
      <c r="FO204" s="612">
        <v>0</v>
      </c>
      <c r="FP204" s="612">
        <v>0</v>
      </c>
      <c r="FQ204" s="612">
        <v>0</v>
      </c>
      <c r="FR204" s="612">
        <v>0</v>
      </c>
      <c r="FS204" s="612">
        <v>0</v>
      </c>
      <c r="FT204" s="612">
        <v>0</v>
      </c>
      <c r="FU204" s="612">
        <v>0</v>
      </c>
      <c r="FV204" s="612">
        <v>0</v>
      </c>
      <c r="FW204" s="612">
        <v>0</v>
      </c>
      <c r="FX204" s="612">
        <v>0</v>
      </c>
      <c r="FY204" s="612">
        <v>0</v>
      </c>
      <c r="FZ204" s="612">
        <v>0</v>
      </c>
      <c r="GA204" s="612">
        <v>0</v>
      </c>
      <c r="GB204" s="612">
        <v>0</v>
      </c>
      <c r="GC204" s="612">
        <v>0</v>
      </c>
      <c r="GD204" s="612">
        <v>0</v>
      </c>
      <c r="GE204" s="612">
        <v>0</v>
      </c>
      <c r="GF204" s="612">
        <v>0</v>
      </c>
      <c r="GG204" s="612">
        <v>0</v>
      </c>
      <c r="GH204" s="612">
        <v>0</v>
      </c>
      <c r="GI204" s="612">
        <v>0</v>
      </c>
      <c r="GJ204" s="612">
        <v>0</v>
      </c>
      <c r="GK204" s="612">
        <v>0</v>
      </c>
      <c r="GL204" s="612">
        <v>0</v>
      </c>
      <c r="GM204" s="612">
        <v>0</v>
      </c>
      <c r="GN204" s="612">
        <v>0</v>
      </c>
      <c r="GO204" s="612">
        <v>0</v>
      </c>
      <c r="GP204" s="612">
        <v>0</v>
      </c>
      <c r="GQ204" s="612">
        <v>0</v>
      </c>
      <c r="GR204" s="612">
        <v>0</v>
      </c>
      <c r="GS204" s="612">
        <v>0</v>
      </c>
      <c r="GT204" s="612">
        <v>0</v>
      </c>
      <c r="GU204" s="612">
        <v>0</v>
      </c>
      <c r="GV204" s="612">
        <v>0</v>
      </c>
      <c r="GW204" s="612">
        <v>0</v>
      </c>
      <c r="GX204" s="612">
        <v>0</v>
      </c>
      <c r="GY204" s="612">
        <v>0</v>
      </c>
      <c r="GZ204" s="612">
        <v>0</v>
      </c>
      <c r="HA204" s="612">
        <v>0</v>
      </c>
      <c r="HB204" s="612">
        <v>0</v>
      </c>
      <c r="HC204" s="612">
        <v>0</v>
      </c>
      <c r="HD204" s="612">
        <v>0</v>
      </c>
      <c r="HE204" s="612">
        <v>0</v>
      </c>
      <c r="HF204" s="612">
        <v>0</v>
      </c>
      <c r="HG204" s="612">
        <v>0</v>
      </c>
      <c r="HH204" s="612">
        <v>0</v>
      </c>
      <c r="HI204" s="612">
        <v>0</v>
      </c>
      <c r="HJ204" s="612">
        <v>0</v>
      </c>
      <c r="HK204" s="612">
        <v>0</v>
      </c>
      <c r="HL204" s="612">
        <v>0</v>
      </c>
      <c r="HM204" s="612">
        <v>0</v>
      </c>
      <c r="HN204" s="612">
        <v>0</v>
      </c>
      <c r="HO204" s="612">
        <v>0</v>
      </c>
      <c r="HP204" s="612">
        <v>0</v>
      </c>
      <c r="HQ204" s="612">
        <v>0</v>
      </c>
      <c r="HR204" s="612">
        <v>0</v>
      </c>
      <c r="HS204" s="612">
        <v>0</v>
      </c>
      <c r="HT204" s="612">
        <v>0</v>
      </c>
      <c r="HU204" s="612">
        <v>0</v>
      </c>
      <c r="HV204" s="612">
        <v>0</v>
      </c>
      <c r="HW204" s="612">
        <v>0</v>
      </c>
      <c r="HX204" s="612">
        <v>0</v>
      </c>
      <c r="HY204" s="612">
        <v>0</v>
      </c>
      <c r="HZ204" s="612">
        <v>0</v>
      </c>
      <c r="IA204" s="612">
        <v>0</v>
      </c>
      <c r="IB204" s="612">
        <v>0</v>
      </c>
      <c r="IC204" s="612">
        <v>0</v>
      </c>
      <c r="ID204" s="612">
        <v>0</v>
      </c>
      <c r="IE204" s="612">
        <v>0</v>
      </c>
      <c r="IF204" s="612">
        <v>0</v>
      </c>
      <c r="IG204" s="612">
        <v>0</v>
      </c>
      <c r="IH204" s="612">
        <v>0</v>
      </c>
      <c r="II204" s="612">
        <v>0</v>
      </c>
      <c r="IJ204" s="612">
        <v>0</v>
      </c>
      <c r="IK204" s="612">
        <v>0</v>
      </c>
      <c r="IL204" s="612">
        <v>0</v>
      </c>
      <c r="IM204" s="612">
        <v>0</v>
      </c>
      <c r="IN204" s="612">
        <v>0</v>
      </c>
      <c r="IO204" s="612">
        <v>0</v>
      </c>
      <c r="IP204" s="612">
        <v>0</v>
      </c>
      <c r="IQ204" s="612">
        <v>0</v>
      </c>
      <c r="IR204" s="612">
        <v>0</v>
      </c>
      <c r="IS204" s="612">
        <v>0</v>
      </c>
      <c r="IT204" s="612">
        <v>0</v>
      </c>
      <c r="IU204" s="612">
        <v>0</v>
      </c>
      <c r="IV204" s="612">
        <v>0</v>
      </c>
      <c r="IW204" s="612">
        <v>0</v>
      </c>
      <c r="IX204" s="612">
        <v>0</v>
      </c>
      <c r="IY204" s="612">
        <v>0</v>
      </c>
      <c r="IZ204" s="612">
        <v>0</v>
      </c>
      <c r="JA204" s="612">
        <v>0</v>
      </c>
      <c r="JB204" s="612">
        <v>0</v>
      </c>
      <c r="JC204" s="612">
        <v>0</v>
      </c>
      <c r="JD204" s="612">
        <v>0</v>
      </c>
      <c r="JE204" s="612">
        <v>0</v>
      </c>
      <c r="JF204" s="612">
        <v>0</v>
      </c>
      <c r="JG204" s="612">
        <v>0</v>
      </c>
      <c r="JH204" s="612">
        <v>0</v>
      </c>
      <c r="JI204" s="612">
        <v>0</v>
      </c>
      <c r="JJ204" s="612">
        <v>0</v>
      </c>
      <c r="JK204" s="612">
        <v>0</v>
      </c>
      <c r="JL204" s="612">
        <v>0</v>
      </c>
      <c r="JM204" s="612">
        <v>0</v>
      </c>
      <c r="JN204" s="612">
        <v>0</v>
      </c>
      <c r="JO204" s="612">
        <v>0</v>
      </c>
      <c r="JP204" s="612">
        <v>0</v>
      </c>
      <c r="JQ204" s="612">
        <v>0</v>
      </c>
      <c r="JR204" s="612">
        <v>0</v>
      </c>
      <c r="JS204" s="612">
        <v>0</v>
      </c>
      <c r="JT204" s="612">
        <v>0</v>
      </c>
      <c r="JU204" s="612">
        <v>0</v>
      </c>
      <c r="JV204" s="612">
        <v>0</v>
      </c>
      <c r="JW204" s="612">
        <v>0</v>
      </c>
      <c r="JX204" s="612">
        <v>0</v>
      </c>
      <c r="JY204" s="612">
        <v>0</v>
      </c>
      <c r="JZ204" s="612">
        <v>0</v>
      </c>
      <c r="KA204" s="612">
        <v>0</v>
      </c>
      <c r="KB204" s="612">
        <v>0</v>
      </c>
      <c r="KC204" s="612">
        <v>0</v>
      </c>
      <c r="KD204" s="612">
        <v>0</v>
      </c>
      <c r="KE204" s="612">
        <v>0</v>
      </c>
      <c r="KF204" s="612">
        <v>0</v>
      </c>
      <c r="KG204" s="612">
        <v>0</v>
      </c>
      <c r="KH204" s="612">
        <v>0</v>
      </c>
      <c r="KI204" s="612">
        <v>0</v>
      </c>
      <c r="KJ204" s="612">
        <v>0</v>
      </c>
      <c r="KK204" s="612">
        <v>0</v>
      </c>
      <c r="KL204" s="612">
        <v>0</v>
      </c>
      <c r="KM204" s="612">
        <v>0</v>
      </c>
      <c r="KN204" s="612">
        <v>0</v>
      </c>
      <c r="KO204" s="612">
        <v>0</v>
      </c>
      <c r="KP204" s="612">
        <v>0</v>
      </c>
      <c r="KQ204" s="612">
        <v>0</v>
      </c>
      <c r="KR204" s="612">
        <v>0</v>
      </c>
      <c r="KS204" s="612">
        <v>0</v>
      </c>
      <c r="KT204" s="612">
        <v>0</v>
      </c>
      <c r="KU204" s="612">
        <v>0</v>
      </c>
      <c r="KV204" s="612">
        <v>0</v>
      </c>
      <c r="KW204" s="612">
        <v>0</v>
      </c>
      <c r="KX204" s="612">
        <v>0</v>
      </c>
      <c r="KY204" s="612">
        <v>0</v>
      </c>
      <c r="KZ204" s="612">
        <v>0</v>
      </c>
      <c r="LA204" s="612">
        <v>0</v>
      </c>
      <c r="LB204" s="612">
        <v>0</v>
      </c>
      <c r="LC204" s="612">
        <v>0</v>
      </c>
      <c r="LD204" s="612">
        <v>0</v>
      </c>
      <c r="LE204" s="612">
        <v>0</v>
      </c>
      <c r="LF204" s="612">
        <v>0</v>
      </c>
      <c r="LG204" s="612">
        <v>0</v>
      </c>
      <c r="LH204" s="612">
        <v>0</v>
      </c>
      <c r="LI204" s="612">
        <v>0</v>
      </c>
      <c r="LJ204" s="612">
        <v>0</v>
      </c>
      <c r="LK204" s="612">
        <v>0</v>
      </c>
      <c r="LL204" s="612">
        <v>0</v>
      </c>
      <c r="LM204" s="612">
        <v>0</v>
      </c>
      <c r="LN204" s="612">
        <v>0</v>
      </c>
      <c r="LO204" s="612">
        <v>0</v>
      </c>
      <c r="LP204" s="612">
        <v>0</v>
      </c>
      <c r="LQ204" s="612">
        <v>0</v>
      </c>
      <c r="LR204" s="612">
        <v>0</v>
      </c>
      <c r="LS204" s="612">
        <v>0</v>
      </c>
      <c r="LT204" s="612">
        <v>0</v>
      </c>
      <c r="LU204" s="612">
        <v>0</v>
      </c>
      <c r="LV204" s="612">
        <v>0</v>
      </c>
      <c r="LW204" s="612">
        <v>0</v>
      </c>
      <c r="LX204" s="612">
        <v>0</v>
      </c>
      <c r="LY204" s="612">
        <v>0</v>
      </c>
      <c r="LZ204" s="612">
        <v>0</v>
      </c>
      <c r="MA204" s="612">
        <v>0</v>
      </c>
      <c r="MB204" s="612">
        <v>0</v>
      </c>
      <c r="MC204" s="612">
        <v>0</v>
      </c>
      <c r="MD204" s="612">
        <v>0</v>
      </c>
      <c r="ME204" s="612">
        <v>0</v>
      </c>
      <c r="MF204" s="612">
        <v>0</v>
      </c>
      <c r="MG204" s="612">
        <v>0</v>
      </c>
      <c r="MH204" s="612">
        <v>0</v>
      </c>
      <c r="MI204" s="612">
        <v>0</v>
      </c>
      <c r="MJ204" s="612">
        <v>0</v>
      </c>
      <c r="MK204" s="612">
        <v>0</v>
      </c>
      <c r="ML204" s="612">
        <v>0</v>
      </c>
      <c r="MM204" s="612">
        <v>0</v>
      </c>
      <c r="MN204" s="612">
        <v>0</v>
      </c>
      <c r="MO204" s="612">
        <v>0</v>
      </c>
      <c r="MP204" s="612">
        <v>0</v>
      </c>
      <c r="MQ204" s="612">
        <v>0</v>
      </c>
      <c r="MR204" s="612">
        <v>0</v>
      </c>
      <c r="MS204" s="612">
        <v>0</v>
      </c>
      <c r="MT204" s="612">
        <v>0</v>
      </c>
      <c r="MU204" s="612">
        <v>0</v>
      </c>
      <c r="MV204" s="612">
        <v>0</v>
      </c>
      <c r="MW204" s="612">
        <v>0</v>
      </c>
      <c r="MX204" s="612">
        <v>0</v>
      </c>
      <c r="MY204" s="612">
        <v>0</v>
      </c>
      <c r="MZ204" s="612">
        <v>0</v>
      </c>
      <c r="NA204" s="612">
        <v>0</v>
      </c>
      <c r="NB204" s="612">
        <v>0</v>
      </c>
      <c r="NC204" s="612">
        <v>0</v>
      </c>
      <c r="ND204" s="612">
        <v>0</v>
      </c>
      <c r="NE204" s="612">
        <v>0</v>
      </c>
      <c r="NF204" s="612">
        <v>0</v>
      </c>
      <c r="NG204" s="612">
        <v>0</v>
      </c>
      <c r="NH204" s="612">
        <v>0</v>
      </c>
      <c r="NI204" s="612">
        <v>0</v>
      </c>
      <c r="NJ204" s="612">
        <v>0</v>
      </c>
      <c r="NK204" s="612">
        <v>0</v>
      </c>
      <c r="NL204" s="612">
        <v>0</v>
      </c>
      <c r="NM204" s="612">
        <v>0</v>
      </c>
      <c r="NN204" s="612">
        <v>0</v>
      </c>
      <c r="NO204" s="612">
        <v>0</v>
      </c>
      <c r="NP204" s="612">
        <v>0</v>
      </c>
      <c r="NQ204" s="612">
        <v>0</v>
      </c>
      <c r="NR204" s="612">
        <v>0</v>
      </c>
      <c r="NS204" s="612">
        <v>0</v>
      </c>
      <c r="NT204" s="612">
        <v>0</v>
      </c>
      <c r="NU204" s="612">
        <v>0</v>
      </c>
      <c r="NV204" s="612">
        <v>0</v>
      </c>
      <c r="NW204" s="612">
        <v>0</v>
      </c>
      <c r="NX204" s="612">
        <v>0</v>
      </c>
      <c r="NY204" s="612">
        <v>0</v>
      </c>
      <c r="NZ204" s="612">
        <v>0</v>
      </c>
      <c r="OA204" s="612">
        <v>0</v>
      </c>
      <c r="OB204" s="612">
        <v>0</v>
      </c>
      <c r="OC204" s="612">
        <v>0</v>
      </c>
      <c r="OD204" s="612">
        <v>0</v>
      </c>
      <c r="OE204" s="612">
        <v>0</v>
      </c>
      <c r="OF204" s="612">
        <v>0</v>
      </c>
      <c r="OG204" s="612">
        <v>0</v>
      </c>
      <c r="OH204" s="612">
        <v>0</v>
      </c>
      <c r="OI204" s="612">
        <v>0</v>
      </c>
      <c r="OJ204" s="612">
        <v>0</v>
      </c>
      <c r="OK204" s="612">
        <v>0</v>
      </c>
      <c r="OL204" s="612">
        <v>0</v>
      </c>
      <c r="OM204" s="612">
        <v>0</v>
      </c>
      <c r="ON204" s="612">
        <v>0</v>
      </c>
      <c r="OO204" s="612">
        <v>0</v>
      </c>
      <c r="OP204" s="612">
        <v>0</v>
      </c>
      <c r="OQ204" s="612">
        <v>0</v>
      </c>
      <c r="OR204" s="612">
        <v>0</v>
      </c>
      <c r="OS204" s="612">
        <v>0</v>
      </c>
      <c r="OT204" s="612">
        <v>0</v>
      </c>
      <c r="OU204" s="612">
        <v>0</v>
      </c>
      <c r="OV204" s="612">
        <v>0</v>
      </c>
      <c r="OW204" s="612">
        <v>0</v>
      </c>
      <c r="OX204" s="612">
        <v>0</v>
      </c>
      <c r="OY204" s="612">
        <v>0</v>
      </c>
      <c r="OZ204" s="612">
        <v>0</v>
      </c>
      <c r="PA204" s="612">
        <v>0</v>
      </c>
      <c r="PB204" s="612">
        <v>0</v>
      </c>
      <c r="PC204" s="612">
        <v>0</v>
      </c>
      <c r="PD204" s="612">
        <v>0</v>
      </c>
      <c r="PE204" s="612">
        <v>0</v>
      </c>
      <c r="PF204" s="612">
        <v>0</v>
      </c>
      <c r="PG204" s="612">
        <v>0</v>
      </c>
      <c r="PH204" s="612">
        <v>0</v>
      </c>
      <c r="PI204" s="612">
        <v>0</v>
      </c>
      <c r="PJ204" s="612">
        <v>0</v>
      </c>
      <c r="PK204" s="612">
        <v>0</v>
      </c>
      <c r="PL204" s="612">
        <v>0</v>
      </c>
      <c r="PM204" s="612">
        <v>0</v>
      </c>
      <c r="PN204" s="612">
        <v>0</v>
      </c>
      <c r="PO204" s="612">
        <v>0</v>
      </c>
      <c r="PP204" s="612">
        <v>0</v>
      </c>
      <c r="PQ204" s="612">
        <v>0</v>
      </c>
      <c r="PR204" s="612">
        <v>0</v>
      </c>
      <c r="PS204" s="612">
        <v>0</v>
      </c>
      <c r="PT204" s="612">
        <v>0</v>
      </c>
      <c r="PU204" s="612">
        <v>0</v>
      </c>
      <c r="PV204" s="612">
        <v>0</v>
      </c>
      <c r="PW204" s="612">
        <v>0</v>
      </c>
      <c r="PX204" s="612">
        <v>0</v>
      </c>
      <c r="PY204" s="612">
        <v>0</v>
      </c>
      <c r="PZ204" s="612">
        <v>0</v>
      </c>
      <c r="QA204" s="612">
        <v>0</v>
      </c>
      <c r="QB204" s="612">
        <v>0</v>
      </c>
      <c r="QC204" s="612">
        <v>0</v>
      </c>
      <c r="QD204" s="612">
        <v>0</v>
      </c>
      <c r="QE204" s="612">
        <v>0</v>
      </c>
      <c r="QF204" s="612">
        <v>0</v>
      </c>
      <c r="QG204" s="612">
        <v>0</v>
      </c>
      <c r="QH204" s="612">
        <v>0</v>
      </c>
      <c r="QI204" s="612">
        <v>0</v>
      </c>
      <c r="QJ204" s="612">
        <v>0</v>
      </c>
      <c r="QK204" s="612">
        <v>0</v>
      </c>
      <c r="QL204" s="612">
        <v>0</v>
      </c>
      <c r="QM204" s="612">
        <v>0</v>
      </c>
      <c r="QN204" s="612">
        <v>0</v>
      </c>
      <c r="QO204" s="612">
        <v>0</v>
      </c>
      <c r="QP204" s="612">
        <v>0</v>
      </c>
      <c r="QQ204" s="612">
        <v>0</v>
      </c>
      <c r="QR204" s="612">
        <v>0</v>
      </c>
      <c r="QS204" s="612">
        <v>0</v>
      </c>
      <c r="QT204" s="612">
        <v>0</v>
      </c>
      <c r="QU204" s="612">
        <v>0</v>
      </c>
      <c r="QV204" s="612">
        <v>0</v>
      </c>
      <c r="QW204" s="612">
        <v>0</v>
      </c>
      <c r="QX204" s="612">
        <v>0</v>
      </c>
      <c r="QY204" s="612">
        <v>0</v>
      </c>
      <c r="QZ204" s="612">
        <v>0</v>
      </c>
      <c r="RA204" s="612">
        <v>0</v>
      </c>
      <c r="RB204" s="612">
        <v>0</v>
      </c>
      <c r="RC204" s="612">
        <v>0</v>
      </c>
      <c r="RD204" s="612">
        <v>0</v>
      </c>
      <c r="RE204" s="612">
        <v>0</v>
      </c>
      <c r="RF204" s="612">
        <v>0</v>
      </c>
      <c r="RG204" s="612">
        <v>0</v>
      </c>
      <c r="RH204" s="612">
        <v>0</v>
      </c>
      <c r="RI204" s="612">
        <v>0</v>
      </c>
      <c r="RJ204" s="612">
        <v>0</v>
      </c>
      <c r="RK204" s="612">
        <v>0</v>
      </c>
      <c r="RL204" s="612">
        <v>0</v>
      </c>
      <c r="RM204" s="612">
        <v>0</v>
      </c>
      <c r="RN204" s="612">
        <v>0</v>
      </c>
      <c r="RO204" s="612">
        <v>0</v>
      </c>
      <c r="RP204" s="612">
        <v>0</v>
      </c>
      <c r="RQ204" s="612">
        <v>0</v>
      </c>
      <c r="RR204" s="612">
        <v>0</v>
      </c>
      <c r="RS204" s="612">
        <v>0</v>
      </c>
      <c r="RT204" s="612">
        <v>0</v>
      </c>
      <c r="RU204" s="612">
        <v>0</v>
      </c>
      <c r="RV204" s="612">
        <v>0</v>
      </c>
      <c r="RW204" s="612">
        <v>0</v>
      </c>
      <c r="RX204" s="612">
        <v>0</v>
      </c>
      <c r="RY204" s="612">
        <v>0</v>
      </c>
      <c r="RZ204" s="612">
        <v>0</v>
      </c>
      <c r="SA204" s="612">
        <v>0</v>
      </c>
      <c r="SB204" s="612">
        <v>0</v>
      </c>
      <c r="SC204" s="612">
        <v>0</v>
      </c>
      <c r="SD204" s="612">
        <v>0</v>
      </c>
      <c r="SE204" s="612">
        <v>0</v>
      </c>
      <c r="SF204" s="612">
        <v>0</v>
      </c>
      <c r="SG204" s="612">
        <v>0</v>
      </c>
      <c r="SH204" s="612">
        <v>0</v>
      </c>
      <c r="SI204" s="612">
        <v>0</v>
      </c>
      <c r="SJ204" s="612">
        <v>0</v>
      </c>
      <c r="SK204" s="267">
        <f t="shared" si="400"/>
        <v>0</v>
      </c>
      <c r="SL204" s="254"/>
      <c r="SM204" s="242"/>
      <c r="SN204" s="242"/>
      <c r="SO204" s="242"/>
    </row>
    <row r="205" spans="1:509" outlineLevel="3" x14ac:dyDescent="0.35">
      <c r="A205" s="242"/>
      <c r="B205" s="251"/>
      <c r="C205" s="438">
        <f>INT($C$29)+3</f>
        <v>4</v>
      </c>
      <c r="D205" s="267"/>
      <c r="E205" s="316">
        <f t="shared" si="402"/>
        <v>64</v>
      </c>
      <c r="F205" s="322"/>
      <c r="G205" s="322"/>
      <c r="H205" s="267"/>
      <c r="I205" s="540"/>
      <c r="J205" s="540" t="s">
        <v>558</v>
      </c>
      <c r="K205" s="541"/>
      <c r="L205" s="613">
        <v>0</v>
      </c>
      <c r="M205" s="613">
        <v>0</v>
      </c>
      <c r="N205" s="613">
        <v>0</v>
      </c>
      <c r="O205" s="613">
        <v>0</v>
      </c>
      <c r="P205" s="613">
        <v>0</v>
      </c>
      <c r="Q205" s="613">
        <v>0</v>
      </c>
      <c r="R205" s="613">
        <v>0</v>
      </c>
      <c r="S205" s="613">
        <v>0</v>
      </c>
      <c r="T205" s="613">
        <v>0</v>
      </c>
      <c r="U205" s="613">
        <v>0</v>
      </c>
      <c r="V205" s="613">
        <v>0</v>
      </c>
      <c r="W205" s="613">
        <v>0</v>
      </c>
      <c r="X205" s="613">
        <v>0</v>
      </c>
      <c r="Y205" s="613">
        <v>0</v>
      </c>
      <c r="Z205" s="613">
        <v>0</v>
      </c>
      <c r="AA205" s="613">
        <v>0</v>
      </c>
      <c r="AB205" s="613">
        <v>0</v>
      </c>
      <c r="AC205" s="613">
        <v>0</v>
      </c>
      <c r="AD205" s="613">
        <v>0</v>
      </c>
      <c r="AE205" s="613">
        <v>0</v>
      </c>
      <c r="AF205" s="613">
        <v>0</v>
      </c>
      <c r="AG205" s="613">
        <v>0</v>
      </c>
      <c r="AH205" s="613">
        <v>0</v>
      </c>
      <c r="AI205" s="613">
        <v>0</v>
      </c>
      <c r="AJ205" s="613">
        <v>0</v>
      </c>
      <c r="AK205" s="613">
        <v>0</v>
      </c>
      <c r="AL205" s="613">
        <v>0</v>
      </c>
      <c r="AM205" s="613">
        <v>0</v>
      </c>
      <c r="AN205" s="613">
        <v>0</v>
      </c>
      <c r="AO205" s="613">
        <v>0</v>
      </c>
      <c r="AP205" s="613">
        <v>0</v>
      </c>
      <c r="AQ205" s="613">
        <v>0</v>
      </c>
      <c r="AR205" s="613">
        <v>0</v>
      </c>
      <c r="AS205" s="613">
        <v>0</v>
      </c>
      <c r="AT205" s="613">
        <v>0</v>
      </c>
      <c r="AU205" s="613">
        <v>0</v>
      </c>
      <c r="AV205" s="613">
        <v>0</v>
      </c>
      <c r="AW205" s="613">
        <v>0</v>
      </c>
      <c r="AX205" s="613">
        <v>0</v>
      </c>
      <c r="AY205" s="613">
        <v>0</v>
      </c>
      <c r="AZ205" s="613">
        <v>0</v>
      </c>
      <c r="BA205" s="613">
        <v>0</v>
      </c>
      <c r="BB205" s="613">
        <v>0</v>
      </c>
      <c r="BC205" s="613">
        <v>0</v>
      </c>
      <c r="BD205" s="613">
        <v>0</v>
      </c>
      <c r="BE205" s="613">
        <v>0</v>
      </c>
      <c r="BF205" s="613">
        <v>0</v>
      </c>
      <c r="BG205" s="613">
        <v>0</v>
      </c>
      <c r="BH205" s="613">
        <v>0</v>
      </c>
      <c r="BI205" s="613">
        <v>0</v>
      </c>
      <c r="BJ205" s="613">
        <v>0</v>
      </c>
      <c r="BK205" s="613">
        <v>0</v>
      </c>
      <c r="BL205" s="613">
        <v>0</v>
      </c>
      <c r="BM205" s="613">
        <v>0</v>
      </c>
      <c r="BN205" s="613">
        <v>0</v>
      </c>
      <c r="BO205" s="613">
        <v>0</v>
      </c>
      <c r="BP205" s="613">
        <v>0</v>
      </c>
      <c r="BQ205" s="613">
        <v>0</v>
      </c>
      <c r="BR205" s="613">
        <v>0</v>
      </c>
      <c r="BS205" s="613">
        <v>0</v>
      </c>
      <c r="BT205" s="613">
        <v>0</v>
      </c>
      <c r="BU205" s="613">
        <v>0</v>
      </c>
      <c r="BV205" s="613">
        <v>0</v>
      </c>
      <c r="BW205" s="613">
        <v>0</v>
      </c>
      <c r="BX205" s="613">
        <v>0</v>
      </c>
      <c r="BY205" s="613">
        <v>0</v>
      </c>
      <c r="BZ205" s="613">
        <v>0</v>
      </c>
      <c r="CA205" s="613">
        <v>0</v>
      </c>
      <c r="CB205" s="613">
        <v>0</v>
      </c>
      <c r="CC205" s="613">
        <v>0</v>
      </c>
      <c r="CD205" s="613">
        <v>0</v>
      </c>
      <c r="CE205" s="613">
        <v>0</v>
      </c>
      <c r="CF205" s="613">
        <v>0</v>
      </c>
      <c r="CG205" s="613">
        <v>0</v>
      </c>
      <c r="CH205" s="613">
        <v>0</v>
      </c>
      <c r="CI205" s="613">
        <v>0</v>
      </c>
      <c r="CJ205" s="613">
        <v>0</v>
      </c>
      <c r="CK205" s="613">
        <v>0</v>
      </c>
      <c r="CL205" s="613">
        <v>0</v>
      </c>
      <c r="CM205" s="613">
        <v>0</v>
      </c>
      <c r="CN205" s="613">
        <v>0</v>
      </c>
      <c r="CO205" s="613">
        <v>0</v>
      </c>
      <c r="CP205" s="613">
        <v>0</v>
      </c>
      <c r="CQ205" s="613">
        <v>0</v>
      </c>
      <c r="CR205" s="613">
        <v>0</v>
      </c>
      <c r="CS205" s="613">
        <v>0</v>
      </c>
      <c r="CT205" s="613">
        <v>0</v>
      </c>
      <c r="CU205" s="613">
        <v>0</v>
      </c>
      <c r="CV205" s="613">
        <v>0</v>
      </c>
      <c r="CW205" s="613">
        <v>0</v>
      </c>
      <c r="CX205" s="613">
        <v>0</v>
      </c>
      <c r="CY205" s="613">
        <v>0</v>
      </c>
      <c r="CZ205" s="613">
        <v>0</v>
      </c>
      <c r="DA205" s="613">
        <v>0</v>
      </c>
      <c r="DB205" s="613">
        <v>0</v>
      </c>
      <c r="DC205" s="613">
        <v>0</v>
      </c>
      <c r="DD205" s="613">
        <v>0</v>
      </c>
      <c r="DE205" s="613">
        <v>0</v>
      </c>
      <c r="DF205" s="613">
        <v>0</v>
      </c>
      <c r="DG205" s="613">
        <v>0</v>
      </c>
      <c r="DH205" s="613">
        <v>0</v>
      </c>
      <c r="DI205" s="613">
        <v>0</v>
      </c>
      <c r="DJ205" s="613">
        <v>0</v>
      </c>
      <c r="DK205" s="613">
        <v>0</v>
      </c>
      <c r="DL205" s="613">
        <v>0</v>
      </c>
      <c r="DM205" s="613">
        <v>0</v>
      </c>
      <c r="DN205" s="613">
        <v>0</v>
      </c>
      <c r="DO205" s="613">
        <v>0</v>
      </c>
      <c r="DP205" s="613">
        <v>0</v>
      </c>
      <c r="DQ205" s="613">
        <v>0</v>
      </c>
      <c r="DR205" s="613">
        <v>0</v>
      </c>
      <c r="DS205" s="613">
        <v>0</v>
      </c>
      <c r="DT205" s="613">
        <v>0</v>
      </c>
      <c r="DU205" s="613">
        <v>0</v>
      </c>
      <c r="DV205" s="613">
        <v>0</v>
      </c>
      <c r="DW205" s="613">
        <v>0</v>
      </c>
      <c r="DX205" s="613">
        <v>0</v>
      </c>
      <c r="DY205" s="613">
        <v>0</v>
      </c>
      <c r="DZ205" s="613">
        <v>0</v>
      </c>
      <c r="EA205" s="613">
        <v>0</v>
      </c>
      <c r="EB205" s="613">
        <v>0</v>
      </c>
      <c r="EC205" s="613">
        <v>0</v>
      </c>
      <c r="ED205" s="613">
        <v>0</v>
      </c>
      <c r="EE205" s="613">
        <v>0</v>
      </c>
      <c r="EF205" s="613">
        <v>0</v>
      </c>
      <c r="EG205" s="613">
        <v>0</v>
      </c>
      <c r="EH205" s="613">
        <v>0</v>
      </c>
      <c r="EI205" s="613">
        <v>0</v>
      </c>
      <c r="EJ205" s="613">
        <v>0</v>
      </c>
      <c r="EK205" s="613">
        <v>0</v>
      </c>
      <c r="EL205" s="613">
        <v>0</v>
      </c>
      <c r="EM205" s="613">
        <v>0</v>
      </c>
      <c r="EN205" s="613">
        <v>0</v>
      </c>
      <c r="EO205" s="613">
        <v>0</v>
      </c>
      <c r="EP205" s="613">
        <v>0</v>
      </c>
      <c r="EQ205" s="613">
        <v>0</v>
      </c>
      <c r="ER205" s="613">
        <v>0</v>
      </c>
      <c r="ES205" s="613">
        <v>0</v>
      </c>
      <c r="ET205" s="613">
        <v>0</v>
      </c>
      <c r="EU205" s="613">
        <v>0</v>
      </c>
      <c r="EV205" s="613">
        <v>0</v>
      </c>
      <c r="EW205" s="613">
        <v>0</v>
      </c>
      <c r="EX205" s="613">
        <v>0</v>
      </c>
      <c r="EY205" s="613">
        <v>0</v>
      </c>
      <c r="EZ205" s="613">
        <v>0</v>
      </c>
      <c r="FA205" s="613">
        <v>0</v>
      </c>
      <c r="FB205" s="613">
        <v>0</v>
      </c>
      <c r="FC205" s="613">
        <v>0</v>
      </c>
      <c r="FD205" s="613">
        <v>0</v>
      </c>
      <c r="FE205" s="613">
        <v>0</v>
      </c>
      <c r="FF205" s="613">
        <v>0</v>
      </c>
      <c r="FG205" s="613">
        <v>0</v>
      </c>
      <c r="FH205" s="613">
        <v>0</v>
      </c>
      <c r="FI205" s="613">
        <v>0</v>
      </c>
      <c r="FJ205" s="613">
        <v>0</v>
      </c>
      <c r="FK205" s="613">
        <v>0</v>
      </c>
      <c r="FL205" s="613">
        <v>0</v>
      </c>
      <c r="FM205" s="613">
        <v>0</v>
      </c>
      <c r="FN205" s="613">
        <v>0</v>
      </c>
      <c r="FO205" s="613">
        <v>0</v>
      </c>
      <c r="FP205" s="613">
        <v>0</v>
      </c>
      <c r="FQ205" s="613">
        <v>0</v>
      </c>
      <c r="FR205" s="613">
        <v>0</v>
      </c>
      <c r="FS205" s="613">
        <v>0</v>
      </c>
      <c r="FT205" s="613">
        <v>0</v>
      </c>
      <c r="FU205" s="613">
        <v>0</v>
      </c>
      <c r="FV205" s="613">
        <v>0</v>
      </c>
      <c r="FW205" s="613">
        <v>0</v>
      </c>
      <c r="FX205" s="613">
        <v>0</v>
      </c>
      <c r="FY205" s="613">
        <v>0</v>
      </c>
      <c r="FZ205" s="613">
        <v>0</v>
      </c>
      <c r="GA205" s="613">
        <v>0</v>
      </c>
      <c r="GB205" s="613">
        <v>0</v>
      </c>
      <c r="GC205" s="613">
        <v>0</v>
      </c>
      <c r="GD205" s="613">
        <v>0</v>
      </c>
      <c r="GE205" s="613">
        <v>0</v>
      </c>
      <c r="GF205" s="613">
        <v>0</v>
      </c>
      <c r="GG205" s="613">
        <v>0</v>
      </c>
      <c r="GH205" s="613">
        <v>0</v>
      </c>
      <c r="GI205" s="613">
        <v>0</v>
      </c>
      <c r="GJ205" s="613">
        <v>0</v>
      </c>
      <c r="GK205" s="613">
        <v>0</v>
      </c>
      <c r="GL205" s="613">
        <v>0</v>
      </c>
      <c r="GM205" s="613">
        <v>0</v>
      </c>
      <c r="GN205" s="613">
        <v>0</v>
      </c>
      <c r="GO205" s="613">
        <v>0</v>
      </c>
      <c r="GP205" s="613">
        <v>0</v>
      </c>
      <c r="GQ205" s="613">
        <v>0</v>
      </c>
      <c r="GR205" s="613">
        <v>0</v>
      </c>
      <c r="GS205" s="613">
        <v>0</v>
      </c>
      <c r="GT205" s="613">
        <v>0</v>
      </c>
      <c r="GU205" s="613">
        <v>0</v>
      </c>
      <c r="GV205" s="613">
        <v>0</v>
      </c>
      <c r="GW205" s="613">
        <v>0</v>
      </c>
      <c r="GX205" s="613">
        <v>0</v>
      </c>
      <c r="GY205" s="613">
        <v>0</v>
      </c>
      <c r="GZ205" s="613">
        <v>0</v>
      </c>
      <c r="HA205" s="613">
        <v>0</v>
      </c>
      <c r="HB205" s="613">
        <v>0</v>
      </c>
      <c r="HC205" s="613">
        <v>0</v>
      </c>
      <c r="HD205" s="613">
        <v>0</v>
      </c>
      <c r="HE205" s="613">
        <v>0</v>
      </c>
      <c r="HF205" s="613">
        <v>0</v>
      </c>
      <c r="HG205" s="613">
        <v>0</v>
      </c>
      <c r="HH205" s="613">
        <v>0</v>
      </c>
      <c r="HI205" s="613">
        <v>0</v>
      </c>
      <c r="HJ205" s="613">
        <v>0</v>
      </c>
      <c r="HK205" s="613">
        <v>0</v>
      </c>
      <c r="HL205" s="613">
        <v>0</v>
      </c>
      <c r="HM205" s="613">
        <v>0</v>
      </c>
      <c r="HN205" s="613">
        <v>0</v>
      </c>
      <c r="HO205" s="613">
        <v>0</v>
      </c>
      <c r="HP205" s="613">
        <v>0</v>
      </c>
      <c r="HQ205" s="613">
        <v>0</v>
      </c>
      <c r="HR205" s="613">
        <v>0</v>
      </c>
      <c r="HS205" s="613">
        <v>0</v>
      </c>
      <c r="HT205" s="613">
        <v>0</v>
      </c>
      <c r="HU205" s="613">
        <v>0</v>
      </c>
      <c r="HV205" s="613">
        <v>0</v>
      </c>
      <c r="HW205" s="613">
        <v>0</v>
      </c>
      <c r="HX205" s="613">
        <v>0</v>
      </c>
      <c r="HY205" s="613">
        <v>0</v>
      </c>
      <c r="HZ205" s="613">
        <v>0</v>
      </c>
      <c r="IA205" s="613">
        <v>0</v>
      </c>
      <c r="IB205" s="613">
        <v>0</v>
      </c>
      <c r="IC205" s="613">
        <v>0</v>
      </c>
      <c r="ID205" s="613">
        <v>0</v>
      </c>
      <c r="IE205" s="613">
        <v>0</v>
      </c>
      <c r="IF205" s="613">
        <v>0</v>
      </c>
      <c r="IG205" s="613">
        <v>0</v>
      </c>
      <c r="IH205" s="613">
        <v>0</v>
      </c>
      <c r="II205" s="613">
        <v>0</v>
      </c>
      <c r="IJ205" s="613">
        <v>0</v>
      </c>
      <c r="IK205" s="613">
        <v>0</v>
      </c>
      <c r="IL205" s="613">
        <v>0</v>
      </c>
      <c r="IM205" s="613">
        <v>0</v>
      </c>
      <c r="IN205" s="613">
        <v>0</v>
      </c>
      <c r="IO205" s="613">
        <v>0</v>
      </c>
      <c r="IP205" s="613">
        <v>0</v>
      </c>
      <c r="IQ205" s="613">
        <v>0</v>
      </c>
      <c r="IR205" s="613">
        <v>0</v>
      </c>
      <c r="IS205" s="613">
        <v>0</v>
      </c>
      <c r="IT205" s="613">
        <v>0</v>
      </c>
      <c r="IU205" s="613">
        <v>0</v>
      </c>
      <c r="IV205" s="613">
        <v>0</v>
      </c>
      <c r="IW205" s="613">
        <v>0</v>
      </c>
      <c r="IX205" s="613">
        <v>0</v>
      </c>
      <c r="IY205" s="613">
        <v>0</v>
      </c>
      <c r="IZ205" s="613">
        <v>0</v>
      </c>
      <c r="JA205" s="613">
        <v>0</v>
      </c>
      <c r="JB205" s="613">
        <v>0</v>
      </c>
      <c r="JC205" s="613">
        <v>0</v>
      </c>
      <c r="JD205" s="613">
        <v>0</v>
      </c>
      <c r="JE205" s="613">
        <v>0</v>
      </c>
      <c r="JF205" s="613">
        <v>0</v>
      </c>
      <c r="JG205" s="613">
        <v>0</v>
      </c>
      <c r="JH205" s="613">
        <v>0</v>
      </c>
      <c r="JI205" s="613">
        <v>0</v>
      </c>
      <c r="JJ205" s="613">
        <v>0</v>
      </c>
      <c r="JK205" s="613">
        <v>0</v>
      </c>
      <c r="JL205" s="613">
        <v>0</v>
      </c>
      <c r="JM205" s="613">
        <v>0</v>
      </c>
      <c r="JN205" s="613">
        <v>0</v>
      </c>
      <c r="JO205" s="613">
        <v>0</v>
      </c>
      <c r="JP205" s="613">
        <v>0</v>
      </c>
      <c r="JQ205" s="613">
        <v>0</v>
      </c>
      <c r="JR205" s="613">
        <v>0</v>
      </c>
      <c r="JS205" s="613">
        <v>0</v>
      </c>
      <c r="JT205" s="613">
        <v>0</v>
      </c>
      <c r="JU205" s="613">
        <v>0</v>
      </c>
      <c r="JV205" s="613">
        <v>0</v>
      </c>
      <c r="JW205" s="613">
        <v>0</v>
      </c>
      <c r="JX205" s="613">
        <v>0</v>
      </c>
      <c r="JY205" s="613">
        <v>0</v>
      </c>
      <c r="JZ205" s="613">
        <v>0</v>
      </c>
      <c r="KA205" s="613">
        <v>0</v>
      </c>
      <c r="KB205" s="613">
        <v>0</v>
      </c>
      <c r="KC205" s="613">
        <v>0</v>
      </c>
      <c r="KD205" s="613">
        <v>0</v>
      </c>
      <c r="KE205" s="613">
        <v>0</v>
      </c>
      <c r="KF205" s="613">
        <v>0</v>
      </c>
      <c r="KG205" s="613">
        <v>0</v>
      </c>
      <c r="KH205" s="613">
        <v>0</v>
      </c>
      <c r="KI205" s="613">
        <v>0</v>
      </c>
      <c r="KJ205" s="613">
        <v>0</v>
      </c>
      <c r="KK205" s="613">
        <v>0</v>
      </c>
      <c r="KL205" s="613">
        <v>0</v>
      </c>
      <c r="KM205" s="613">
        <v>0</v>
      </c>
      <c r="KN205" s="613">
        <v>0</v>
      </c>
      <c r="KO205" s="613">
        <v>0</v>
      </c>
      <c r="KP205" s="613">
        <v>0</v>
      </c>
      <c r="KQ205" s="613">
        <v>0</v>
      </c>
      <c r="KR205" s="613">
        <v>0</v>
      </c>
      <c r="KS205" s="613">
        <v>0</v>
      </c>
      <c r="KT205" s="613">
        <v>0</v>
      </c>
      <c r="KU205" s="613">
        <v>0</v>
      </c>
      <c r="KV205" s="613">
        <v>0</v>
      </c>
      <c r="KW205" s="613">
        <v>0</v>
      </c>
      <c r="KX205" s="613">
        <v>0</v>
      </c>
      <c r="KY205" s="613">
        <v>0</v>
      </c>
      <c r="KZ205" s="613">
        <v>0</v>
      </c>
      <c r="LA205" s="613">
        <v>0</v>
      </c>
      <c r="LB205" s="613">
        <v>0</v>
      </c>
      <c r="LC205" s="613">
        <v>0</v>
      </c>
      <c r="LD205" s="613">
        <v>0</v>
      </c>
      <c r="LE205" s="613">
        <v>0</v>
      </c>
      <c r="LF205" s="613">
        <v>0</v>
      </c>
      <c r="LG205" s="613">
        <v>0</v>
      </c>
      <c r="LH205" s="613">
        <v>0</v>
      </c>
      <c r="LI205" s="613">
        <v>0</v>
      </c>
      <c r="LJ205" s="613">
        <v>0</v>
      </c>
      <c r="LK205" s="613">
        <v>0</v>
      </c>
      <c r="LL205" s="613">
        <v>0</v>
      </c>
      <c r="LM205" s="613">
        <v>0</v>
      </c>
      <c r="LN205" s="613">
        <v>0</v>
      </c>
      <c r="LO205" s="613">
        <v>0</v>
      </c>
      <c r="LP205" s="613">
        <v>0</v>
      </c>
      <c r="LQ205" s="613">
        <v>0</v>
      </c>
      <c r="LR205" s="613">
        <v>0</v>
      </c>
      <c r="LS205" s="613">
        <v>0</v>
      </c>
      <c r="LT205" s="613">
        <v>0</v>
      </c>
      <c r="LU205" s="613">
        <v>0</v>
      </c>
      <c r="LV205" s="613">
        <v>0</v>
      </c>
      <c r="LW205" s="613">
        <v>0</v>
      </c>
      <c r="LX205" s="613">
        <v>0</v>
      </c>
      <c r="LY205" s="613">
        <v>0</v>
      </c>
      <c r="LZ205" s="613">
        <v>0</v>
      </c>
      <c r="MA205" s="613">
        <v>0</v>
      </c>
      <c r="MB205" s="613">
        <v>0</v>
      </c>
      <c r="MC205" s="613">
        <v>0</v>
      </c>
      <c r="MD205" s="613">
        <v>0</v>
      </c>
      <c r="ME205" s="613">
        <v>0</v>
      </c>
      <c r="MF205" s="613">
        <v>0</v>
      </c>
      <c r="MG205" s="613">
        <v>0</v>
      </c>
      <c r="MH205" s="613">
        <v>0</v>
      </c>
      <c r="MI205" s="613">
        <v>0</v>
      </c>
      <c r="MJ205" s="613">
        <v>0</v>
      </c>
      <c r="MK205" s="613">
        <v>0</v>
      </c>
      <c r="ML205" s="613">
        <v>0</v>
      </c>
      <c r="MM205" s="613">
        <v>0</v>
      </c>
      <c r="MN205" s="613">
        <v>0</v>
      </c>
      <c r="MO205" s="613">
        <v>0</v>
      </c>
      <c r="MP205" s="613">
        <v>0</v>
      </c>
      <c r="MQ205" s="613">
        <v>0</v>
      </c>
      <c r="MR205" s="613">
        <v>0</v>
      </c>
      <c r="MS205" s="613">
        <v>0</v>
      </c>
      <c r="MT205" s="613">
        <v>0</v>
      </c>
      <c r="MU205" s="613">
        <v>0</v>
      </c>
      <c r="MV205" s="613">
        <v>0</v>
      </c>
      <c r="MW205" s="613">
        <v>0</v>
      </c>
      <c r="MX205" s="613">
        <v>0</v>
      </c>
      <c r="MY205" s="613">
        <v>0</v>
      </c>
      <c r="MZ205" s="613">
        <v>0</v>
      </c>
      <c r="NA205" s="613">
        <v>0</v>
      </c>
      <c r="NB205" s="613">
        <v>0</v>
      </c>
      <c r="NC205" s="613">
        <v>0</v>
      </c>
      <c r="ND205" s="613">
        <v>0</v>
      </c>
      <c r="NE205" s="613">
        <v>0</v>
      </c>
      <c r="NF205" s="613">
        <v>0</v>
      </c>
      <c r="NG205" s="613">
        <v>0</v>
      </c>
      <c r="NH205" s="613">
        <v>0</v>
      </c>
      <c r="NI205" s="613">
        <v>0</v>
      </c>
      <c r="NJ205" s="613">
        <v>0</v>
      </c>
      <c r="NK205" s="613">
        <v>0</v>
      </c>
      <c r="NL205" s="613">
        <v>0</v>
      </c>
      <c r="NM205" s="613">
        <v>0</v>
      </c>
      <c r="NN205" s="613">
        <v>0</v>
      </c>
      <c r="NO205" s="613">
        <v>0</v>
      </c>
      <c r="NP205" s="613">
        <v>0</v>
      </c>
      <c r="NQ205" s="613">
        <v>0</v>
      </c>
      <c r="NR205" s="613">
        <v>0</v>
      </c>
      <c r="NS205" s="613">
        <v>0</v>
      </c>
      <c r="NT205" s="613">
        <v>0</v>
      </c>
      <c r="NU205" s="613">
        <v>0</v>
      </c>
      <c r="NV205" s="613">
        <v>0</v>
      </c>
      <c r="NW205" s="613">
        <v>0</v>
      </c>
      <c r="NX205" s="613">
        <v>0</v>
      </c>
      <c r="NY205" s="613">
        <v>0</v>
      </c>
      <c r="NZ205" s="613">
        <v>0</v>
      </c>
      <c r="OA205" s="613">
        <v>0</v>
      </c>
      <c r="OB205" s="613">
        <v>0</v>
      </c>
      <c r="OC205" s="613">
        <v>0</v>
      </c>
      <c r="OD205" s="613">
        <v>0</v>
      </c>
      <c r="OE205" s="613">
        <v>0</v>
      </c>
      <c r="OF205" s="613">
        <v>0</v>
      </c>
      <c r="OG205" s="613">
        <v>0</v>
      </c>
      <c r="OH205" s="613">
        <v>0</v>
      </c>
      <c r="OI205" s="613">
        <v>0</v>
      </c>
      <c r="OJ205" s="613">
        <v>0</v>
      </c>
      <c r="OK205" s="613">
        <v>0</v>
      </c>
      <c r="OL205" s="613">
        <v>0</v>
      </c>
      <c r="OM205" s="613">
        <v>0</v>
      </c>
      <c r="ON205" s="613">
        <v>0</v>
      </c>
      <c r="OO205" s="613">
        <v>0</v>
      </c>
      <c r="OP205" s="613">
        <v>0</v>
      </c>
      <c r="OQ205" s="613">
        <v>0</v>
      </c>
      <c r="OR205" s="613">
        <v>0</v>
      </c>
      <c r="OS205" s="613">
        <v>0</v>
      </c>
      <c r="OT205" s="613">
        <v>0</v>
      </c>
      <c r="OU205" s="613">
        <v>0</v>
      </c>
      <c r="OV205" s="613">
        <v>0</v>
      </c>
      <c r="OW205" s="613">
        <v>0</v>
      </c>
      <c r="OX205" s="613">
        <v>0</v>
      </c>
      <c r="OY205" s="613">
        <v>0</v>
      </c>
      <c r="OZ205" s="613">
        <v>0</v>
      </c>
      <c r="PA205" s="613">
        <v>0</v>
      </c>
      <c r="PB205" s="613">
        <v>0</v>
      </c>
      <c r="PC205" s="613">
        <v>0</v>
      </c>
      <c r="PD205" s="613">
        <v>0</v>
      </c>
      <c r="PE205" s="613">
        <v>0</v>
      </c>
      <c r="PF205" s="613">
        <v>0</v>
      </c>
      <c r="PG205" s="613">
        <v>0</v>
      </c>
      <c r="PH205" s="613">
        <v>0</v>
      </c>
      <c r="PI205" s="613">
        <v>0</v>
      </c>
      <c r="PJ205" s="613">
        <v>0</v>
      </c>
      <c r="PK205" s="613">
        <v>0</v>
      </c>
      <c r="PL205" s="613">
        <v>0</v>
      </c>
      <c r="PM205" s="613">
        <v>0</v>
      </c>
      <c r="PN205" s="613">
        <v>0</v>
      </c>
      <c r="PO205" s="613">
        <v>0</v>
      </c>
      <c r="PP205" s="613">
        <v>0</v>
      </c>
      <c r="PQ205" s="613">
        <v>0</v>
      </c>
      <c r="PR205" s="613">
        <v>0</v>
      </c>
      <c r="PS205" s="613">
        <v>0</v>
      </c>
      <c r="PT205" s="613">
        <v>0</v>
      </c>
      <c r="PU205" s="613">
        <v>0</v>
      </c>
      <c r="PV205" s="613">
        <v>0</v>
      </c>
      <c r="PW205" s="613">
        <v>0</v>
      </c>
      <c r="PX205" s="613">
        <v>0</v>
      </c>
      <c r="PY205" s="613">
        <v>0</v>
      </c>
      <c r="PZ205" s="613">
        <v>0</v>
      </c>
      <c r="QA205" s="613">
        <v>0</v>
      </c>
      <c r="QB205" s="613">
        <v>0</v>
      </c>
      <c r="QC205" s="613">
        <v>0</v>
      </c>
      <c r="QD205" s="613">
        <v>0</v>
      </c>
      <c r="QE205" s="613">
        <v>0</v>
      </c>
      <c r="QF205" s="613">
        <v>0</v>
      </c>
      <c r="QG205" s="613">
        <v>0</v>
      </c>
      <c r="QH205" s="613">
        <v>0</v>
      </c>
      <c r="QI205" s="613">
        <v>0</v>
      </c>
      <c r="QJ205" s="613">
        <v>0</v>
      </c>
      <c r="QK205" s="613">
        <v>0</v>
      </c>
      <c r="QL205" s="613">
        <v>0</v>
      </c>
      <c r="QM205" s="613">
        <v>0</v>
      </c>
      <c r="QN205" s="613">
        <v>0</v>
      </c>
      <c r="QO205" s="613">
        <v>0</v>
      </c>
      <c r="QP205" s="613">
        <v>0</v>
      </c>
      <c r="QQ205" s="613">
        <v>0</v>
      </c>
      <c r="QR205" s="613">
        <v>0</v>
      </c>
      <c r="QS205" s="613">
        <v>0</v>
      </c>
      <c r="QT205" s="613">
        <v>0</v>
      </c>
      <c r="QU205" s="613">
        <v>0</v>
      </c>
      <c r="QV205" s="613">
        <v>0</v>
      </c>
      <c r="QW205" s="613">
        <v>0</v>
      </c>
      <c r="QX205" s="613">
        <v>0</v>
      </c>
      <c r="QY205" s="613">
        <v>0</v>
      </c>
      <c r="QZ205" s="613">
        <v>0</v>
      </c>
      <c r="RA205" s="613">
        <v>0</v>
      </c>
      <c r="RB205" s="613">
        <v>0</v>
      </c>
      <c r="RC205" s="613">
        <v>0</v>
      </c>
      <c r="RD205" s="613">
        <v>0</v>
      </c>
      <c r="RE205" s="613">
        <v>0</v>
      </c>
      <c r="RF205" s="613">
        <v>0</v>
      </c>
      <c r="RG205" s="613">
        <v>0</v>
      </c>
      <c r="RH205" s="613">
        <v>0</v>
      </c>
      <c r="RI205" s="613">
        <v>0</v>
      </c>
      <c r="RJ205" s="613">
        <v>0</v>
      </c>
      <c r="RK205" s="613">
        <v>0</v>
      </c>
      <c r="RL205" s="613">
        <v>0</v>
      </c>
      <c r="RM205" s="613">
        <v>0</v>
      </c>
      <c r="RN205" s="613">
        <v>0</v>
      </c>
      <c r="RO205" s="613">
        <v>0</v>
      </c>
      <c r="RP205" s="613">
        <v>0</v>
      </c>
      <c r="RQ205" s="613">
        <v>0</v>
      </c>
      <c r="RR205" s="613">
        <v>0</v>
      </c>
      <c r="RS205" s="613">
        <v>0</v>
      </c>
      <c r="RT205" s="613">
        <v>0</v>
      </c>
      <c r="RU205" s="613">
        <v>0</v>
      </c>
      <c r="RV205" s="613">
        <v>0</v>
      </c>
      <c r="RW205" s="613">
        <v>0</v>
      </c>
      <c r="RX205" s="613">
        <v>0</v>
      </c>
      <c r="RY205" s="613">
        <v>0</v>
      </c>
      <c r="RZ205" s="613">
        <v>0</v>
      </c>
      <c r="SA205" s="613">
        <v>0</v>
      </c>
      <c r="SB205" s="613">
        <v>0</v>
      </c>
      <c r="SC205" s="613">
        <v>0</v>
      </c>
      <c r="SD205" s="613">
        <v>0</v>
      </c>
      <c r="SE205" s="613">
        <v>0</v>
      </c>
      <c r="SF205" s="613">
        <v>0</v>
      </c>
      <c r="SG205" s="613">
        <v>0</v>
      </c>
      <c r="SH205" s="613">
        <v>0</v>
      </c>
      <c r="SI205" s="613">
        <v>0</v>
      </c>
      <c r="SJ205" s="613">
        <v>0</v>
      </c>
      <c r="SK205" s="267">
        <f t="shared" si="400"/>
        <v>0</v>
      </c>
      <c r="SL205" s="254"/>
      <c r="SM205" s="242"/>
      <c r="SN205" s="242"/>
      <c r="SO205" s="242"/>
    </row>
    <row r="206" spans="1:509" outlineLevel="3" x14ac:dyDescent="0.35">
      <c r="A206" s="242"/>
      <c r="B206" s="251"/>
      <c r="C206" s="438">
        <f>INT($C$29)+3</f>
        <v>4</v>
      </c>
      <c r="D206" s="267"/>
      <c r="E206" s="316">
        <f t="shared" si="402"/>
        <v>65</v>
      </c>
      <c r="F206" s="322"/>
      <c r="G206" s="322"/>
      <c r="H206" s="267"/>
      <c r="I206" s="540"/>
      <c r="J206" s="540" t="s">
        <v>559</v>
      </c>
      <c r="K206" s="541"/>
      <c r="L206" s="613">
        <v>0</v>
      </c>
      <c r="M206" s="613">
        <v>0</v>
      </c>
      <c r="N206" s="613">
        <v>0</v>
      </c>
      <c r="O206" s="613">
        <v>0</v>
      </c>
      <c r="P206" s="613">
        <v>0</v>
      </c>
      <c r="Q206" s="613">
        <v>0</v>
      </c>
      <c r="R206" s="613">
        <v>0</v>
      </c>
      <c r="S206" s="613">
        <v>0</v>
      </c>
      <c r="T206" s="613">
        <v>0</v>
      </c>
      <c r="U206" s="613">
        <v>0</v>
      </c>
      <c r="V206" s="613">
        <v>0</v>
      </c>
      <c r="W206" s="613">
        <v>0</v>
      </c>
      <c r="X206" s="613">
        <v>0</v>
      </c>
      <c r="Y206" s="613">
        <v>0</v>
      </c>
      <c r="Z206" s="613">
        <v>0</v>
      </c>
      <c r="AA206" s="613">
        <v>0</v>
      </c>
      <c r="AB206" s="613">
        <v>0</v>
      </c>
      <c r="AC206" s="613">
        <v>0</v>
      </c>
      <c r="AD206" s="613">
        <v>0</v>
      </c>
      <c r="AE206" s="613">
        <v>0</v>
      </c>
      <c r="AF206" s="613">
        <v>0</v>
      </c>
      <c r="AG206" s="613">
        <v>0</v>
      </c>
      <c r="AH206" s="613">
        <v>0</v>
      </c>
      <c r="AI206" s="613">
        <v>0</v>
      </c>
      <c r="AJ206" s="613">
        <v>0</v>
      </c>
      <c r="AK206" s="613">
        <v>0</v>
      </c>
      <c r="AL206" s="613">
        <v>0</v>
      </c>
      <c r="AM206" s="613">
        <v>0</v>
      </c>
      <c r="AN206" s="613">
        <v>0</v>
      </c>
      <c r="AO206" s="613">
        <v>0</v>
      </c>
      <c r="AP206" s="613">
        <v>0</v>
      </c>
      <c r="AQ206" s="613">
        <v>0</v>
      </c>
      <c r="AR206" s="613">
        <v>0</v>
      </c>
      <c r="AS206" s="613">
        <v>0</v>
      </c>
      <c r="AT206" s="613">
        <v>0</v>
      </c>
      <c r="AU206" s="613">
        <v>0</v>
      </c>
      <c r="AV206" s="613">
        <v>0</v>
      </c>
      <c r="AW206" s="613">
        <v>0</v>
      </c>
      <c r="AX206" s="613">
        <v>0</v>
      </c>
      <c r="AY206" s="613">
        <v>0</v>
      </c>
      <c r="AZ206" s="613">
        <v>0</v>
      </c>
      <c r="BA206" s="613">
        <v>0</v>
      </c>
      <c r="BB206" s="613">
        <v>0</v>
      </c>
      <c r="BC206" s="613">
        <v>0</v>
      </c>
      <c r="BD206" s="613">
        <v>0</v>
      </c>
      <c r="BE206" s="613">
        <v>0</v>
      </c>
      <c r="BF206" s="613">
        <v>0</v>
      </c>
      <c r="BG206" s="613">
        <v>0</v>
      </c>
      <c r="BH206" s="613">
        <v>0</v>
      </c>
      <c r="BI206" s="613">
        <v>0</v>
      </c>
      <c r="BJ206" s="613">
        <v>0</v>
      </c>
      <c r="BK206" s="613">
        <v>0</v>
      </c>
      <c r="BL206" s="613">
        <v>0</v>
      </c>
      <c r="BM206" s="613">
        <v>0</v>
      </c>
      <c r="BN206" s="613">
        <v>0</v>
      </c>
      <c r="BO206" s="613">
        <v>0</v>
      </c>
      <c r="BP206" s="613">
        <v>0</v>
      </c>
      <c r="BQ206" s="613">
        <v>0</v>
      </c>
      <c r="BR206" s="613">
        <v>0</v>
      </c>
      <c r="BS206" s="613">
        <v>0</v>
      </c>
      <c r="BT206" s="613">
        <v>0</v>
      </c>
      <c r="BU206" s="613">
        <v>0</v>
      </c>
      <c r="BV206" s="613">
        <v>0</v>
      </c>
      <c r="BW206" s="613">
        <v>0</v>
      </c>
      <c r="BX206" s="613">
        <v>0</v>
      </c>
      <c r="BY206" s="613">
        <v>0</v>
      </c>
      <c r="BZ206" s="613">
        <v>0</v>
      </c>
      <c r="CA206" s="613">
        <v>0</v>
      </c>
      <c r="CB206" s="613">
        <v>0</v>
      </c>
      <c r="CC206" s="613">
        <v>0</v>
      </c>
      <c r="CD206" s="613">
        <v>0</v>
      </c>
      <c r="CE206" s="613">
        <v>0</v>
      </c>
      <c r="CF206" s="613">
        <v>0</v>
      </c>
      <c r="CG206" s="613">
        <v>0</v>
      </c>
      <c r="CH206" s="613">
        <v>0</v>
      </c>
      <c r="CI206" s="613">
        <v>0</v>
      </c>
      <c r="CJ206" s="613">
        <v>0</v>
      </c>
      <c r="CK206" s="613">
        <v>0</v>
      </c>
      <c r="CL206" s="613">
        <v>0</v>
      </c>
      <c r="CM206" s="613">
        <v>0</v>
      </c>
      <c r="CN206" s="613">
        <v>0</v>
      </c>
      <c r="CO206" s="613">
        <v>0</v>
      </c>
      <c r="CP206" s="613">
        <v>0</v>
      </c>
      <c r="CQ206" s="613">
        <v>0</v>
      </c>
      <c r="CR206" s="613">
        <v>0</v>
      </c>
      <c r="CS206" s="613">
        <v>0</v>
      </c>
      <c r="CT206" s="613">
        <v>0</v>
      </c>
      <c r="CU206" s="613">
        <v>0</v>
      </c>
      <c r="CV206" s="613">
        <v>0</v>
      </c>
      <c r="CW206" s="613">
        <v>0</v>
      </c>
      <c r="CX206" s="613">
        <v>0</v>
      </c>
      <c r="CY206" s="613">
        <v>0</v>
      </c>
      <c r="CZ206" s="613">
        <v>0</v>
      </c>
      <c r="DA206" s="613">
        <v>0</v>
      </c>
      <c r="DB206" s="613">
        <v>0</v>
      </c>
      <c r="DC206" s="613">
        <v>0</v>
      </c>
      <c r="DD206" s="613">
        <v>0</v>
      </c>
      <c r="DE206" s="613">
        <v>0</v>
      </c>
      <c r="DF206" s="613">
        <v>0</v>
      </c>
      <c r="DG206" s="613">
        <v>0</v>
      </c>
      <c r="DH206" s="613">
        <v>0</v>
      </c>
      <c r="DI206" s="613">
        <v>0</v>
      </c>
      <c r="DJ206" s="613">
        <v>0</v>
      </c>
      <c r="DK206" s="613">
        <v>0</v>
      </c>
      <c r="DL206" s="613">
        <v>0</v>
      </c>
      <c r="DM206" s="613">
        <v>0</v>
      </c>
      <c r="DN206" s="613">
        <v>0</v>
      </c>
      <c r="DO206" s="613">
        <v>0</v>
      </c>
      <c r="DP206" s="613">
        <v>0</v>
      </c>
      <c r="DQ206" s="613">
        <v>0</v>
      </c>
      <c r="DR206" s="613">
        <v>0</v>
      </c>
      <c r="DS206" s="613">
        <v>0</v>
      </c>
      <c r="DT206" s="613">
        <v>0</v>
      </c>
      <c r="DU206" s="613">
        <v>0</v>
      </c>
      <c r="DV206" s="613">
        <v>0</v>
      </c>
      <c r="DW206" s="613">
        <v>0</v>
      </c>
      <c r="DX206" s="613">
        <v>0</v>
      </c>
      <c r="DY206" s="613">
        <v>0</v>
      </c>
      <c r="DZ206" s="613">
        <v>0</v>
      </c>
      <c r="EA206" s="613">
        <v>0</v>
      </c>
      <c r="EB206" s="613">
        <v>0</v>
      </c>
      <c r="EC206" s="613">
        <v>0</v>
      </c>
      <c r="ED206" s="613">
        <v>0</v>
      </c>
      <c r="EE206" s="613">
        <v>0</v>
      </c>
      <c r="EF206" s="613">
        <v>0</v>
      </c>
      <c r="EG206" s="613">
        <v>0</v>
      </c>
      <c r="EH206" s="613">
        <v>0</v>
      </c>
      <c r="EI206" s="613">
        <v>0</v>
      </c>
      <c r="EJ206" s="613">
        <v>0</v>
      </c>
      <c r="EK206" s="613">
        <v>0</v>
      </c>
      <c r="EL206" s="613">
        <v>0</v>
      </c>
      <c r="EM206" s="613">
        <v>0</v>
      </c>
      <c r="EN206" s="613">
        <v>0</v>
      </c>
      <c r="EO206" s="613">
        <v>0</v>
      </c>
      <c r="EP206" s="613">
        <v>0</v>
      </c>
      <c r="EQ206" s="613">
        <v>0</v>
      </c>
      <c r="ER206" s="613">
        <v>0</v>
      </c>
      <c r="ES206" s="613">
        <v>0</v>
      </c>
      <c r="ET206" s="613">
        <v>0</v>
      </c>
      <c r="EU206" s="613">
        <v>0</v>
      </c>
      <c r="EV206" s="613">
        <v>0</v>
      </c>
      <c r="EW206" s="613">
        <v>0</v>
      </c>
      <c r="EX206" s="613">
        <v>0</v>
      </c>
      <c r="EY206" s="613">
        <v>0</v>
      </c>
      <c r="EZ206" s="613">
        <v>0</v>
      </c>
      <c r="FA206" s="613">
        <v>0</v>
      </c>
      <c r="FB206" s="613">
        <v>0</v>
      </c>
      <c r="FC206" s="613">
        <v>0</v>
      </c>
      <c r="FD206" s="613">
        <v>0</v>
      </c>
      <c r="FE206" s="613">
        <v>0</v>
      </c>
      <c r="FF206" s="613">
        <v>0</v>
      </c>
      <c r="FG206" s="613">
        <v>0</v>
      </c>
      <c r="FH206" s="613">
        <v>0</v>
      </c>
      <c r="FI206" s="613">
        <v>0</v>
      </c>
      <c r="FJ206" s="613">
        <v>0</v>
      </c>
      <c r="FK206" s="613">
        <v>0</v>
      </c>
      <c r="FL206" s="613">
        <v>0</v>
      </c>
      <c r="FM206" s="613">
        <v>0</v>
      </c>
      <c r="FN206" s="613">
        <v>0</v>
      </c>
      <c r="FO206" s="613">
        <v>0</v>
      </c>
      <c r="FP206" s="613">
        <v>0</v>
      </c>
      <c r="FQ206" s="613">
        <v>0</v>
      </c>
      <c r="FR206" s="613">
        <v>0</v>
      </c>
      <c r="FS206" s="613">
        <v>0</v>
      </c>
      <c r="FT206" s="613">
        <v>0</v>
      </c>
      <c r="FU206" s="613">
        <v>0</v>
      </c>
      <c r="FV206" s="613">
        <v>0</v>
      </c>
      <c r="FW206" s="613">
        <v>0</v>
      </c>
      <c r="FX206" s="613">
        <v>0</v>
      </c>
      <c r="FY206" s="613">
        <v>0</v>
      </c>
      <c r="FZ206" s="613">
        <v>0</v>
      </c>
      <c r="GA206" s="613">
        <v>0</v>
      </c>
      <c r="GB206" s="613">
        <v>0</v>
      </c>
      <c r="GC206" s="613">
        <v>0</v>
      </c>
      <c r="GD206" s="613">
        <v>0</v>
      </c>
      <c r="GE206" s="613">
        <v>0</v>
      </c>
      <c r="GF206" s="613">
        <v>0</v>
      </c>
      <c r="GG206" s="613">
        <v>0</v>
      </c>
      <c r="GH206" s="613">
        <v>0</v>
      </c>
      <c r="GI206" s="613">
        <v>0</v>
      </c>
      <c r="GJ206" s="613">
        <v>0</v>
      </c>
      <c r="GK206" s="613">
        <v>0</v>
      </c>
      <c r="GL206" s="613">
        <v>0</v>
      </c>
      <c r="GM206" s="613">
        <v>0</v>
      </c>
      <c r="GN206" s="613">
        <v>0</v>
      </c>
      <c r="GO206" s="613">
        <v>0</v>
      </c>
      <c r="GP206" s="613">
        <v>0</v>
      </c>
      <c r="GQ206" s="613">
        <v>0</v>
      </c>
      <c r="GR206" s="613">
        <v>0</v>
      </c>
      <c r="GS206" s="613">
        <v>0</v>
      </c>
      <c r="GT206" s="613">
        <v>0</v>
      </c>
      <c r="GU206" s="613">
        <v>0</v>
      </c>
      <c r="GV206" s="613">
        <v>0</v>
      </c>
      <c r="GW206" s="613">
        <v>0</v>
      </c>
      <c r="GX206" s="613">
        <v>0</v>
      </c>
      <c r="GY206" s="613">
        <v>0</v>
      </c>
      <c r="GZ206" s="613">
        <v>0</v>
      </c>
      <c r="HA206" s="613">
        <v>0</v>
      </c>
      <c r="HB206" s="613">
        <v>0</v>
      </c>
      <c r="HC206" s="613">
        <v>0</v>
      </c>
      <c r="HD206" s="613">
        <v>0</v>
      </c>
      <c r="HE206" s="613">
        <v>0</v>
      </c>
      <c r="HF206" s="613">
        <v>0</v>
      </c>
      <c r="HG206" s="613">
        <v>0</v>
      </c>
      <c r="HH206" s="613">
        <v>0</v>
      </c>
      <c r="HI206" s="613">
        <v>0</v>
      </c>
      <c r="HJ206" s="613">
        <v>0</v>
      </c>
      <c r="HK206" s="613">
        <v>0</v>
      </c>
      <c r="HL206" s="613">
        <v>0</v>
      </c>
      <c r="HM206" s="613">
        <v>0</v>
      </c>
      <c r="HN206" s="613">
        <v>0</v>
      </c>
      <c r="HO206" s="613">
        <v>0</v>
      </c>
      <c r="HP206" s="613">
        <v>0</v>
      </c>
      <c r="HQ206" s="613">
        <v>0</v>
      </c>
      <c r="HR206" s="613">
        <v>0</v>
      </c>
      <c r="HS206" s="613">
        <v>0</v>
      </c>
      <c r="HT206" s="613">
        <v>0</v>
      </c>
      <c r="HU206" s="613">
        <v>0</v>
      </c>
      <c r="HV206" s="613">
        <v>0</v>
      </c>
      <c r="HW206" s="613">
        <v>0</v>
      </c>
      <c r="HX206" s="613">
        <v>0</v>
      </c>
      <c r="HY206" s="613">
        <v>0</v>
      </c>
      <c r="HZ206" s="613">
        <v>0</v>
      </c>
      <c r="IA206" s="613">
        <v>0</v>
      </c>
      <c r="IB206" s="613">
        <v>0</v>
      </c>
      <c r="IC206" s="613">
        <v>0</v>
      </c>
      <c r="ID206" s="613">
        <v>0</v>
      </c>
      <c r="IE206" s="613">
        <v>0</v>
      </c>
      <c r="IF206" s="613">
        <v>0</v>
      </c>
      <c r="IG206" s="613">
        <v>0</v>
      </c>
      <c r="IH206" s="613">
        <v>0</v>
      </c>
      <c r="II206" s="613">
        <v>0</v>
      </c>
      <c r="IJ206" s="613">
        <v>0</v>
      </c>
      <c r="IK206" s="613">
        <v>0</v>
      </c>
      <c r="IL206" s="613">
        <v>0</v>
      </c>
      <c r="IM206" s="613">
        <v>0</v>
      </c>
      <c r="IN206" s="613">
        <v>0</v>
      </c>
      <c r="IO206" s="613">
        <v>0</v>
      </c>
      <c r="IP206" s="613">
        <v>0</v>
      </c>
      <c r="IQ206" s="613">
        <v>0</v>
      </c>
      <c r="IR206" s="613">
        <v>0</v>
      </c>
      <c r="IS206" s="613">
        <v>0</v>
      </c>
      <c r="IT206" s="613">
        <v>0</v>
      </c>
      <c r="IU206" s="613">
        <v>0</v>
      </c>
      <c r="IV206" s="613">
        <v>0</v>
      </c>
      <c r="IW206" s="613">
        <v>0</v>
      </c>
      <c r="IX206" s="613">
        <v>0</v>
      </c>
      <c r="IY206" s="613">
        <v>0</v>
      </c>
      <c r="IZ206" s="613">
        <v>0</v>
      </c>
      <c r="JA206" s="613">
        <v>0</v>
      </c>
      <c r="JB206" s="613">
        <v>0</v>
      </c>
      <c r="JC206" s="613">
        <v>0</v>
      </c>
      <c r="JD206" s="613">
        <v>0</v>
      </c>
      <c r="JE206" s="613">
        <v>0</v>
      </c>
      <c r="JF206" s="613">
        <v>0</v>
      </c>
      <c r="JG206" s="613">
        <v>0</v>
      </c>
      <c r="JH206" s="613">
        <v>0</v>
      </c>
      <c r="JI206" s="613">
        <v>0</v>
      </c>
      <c r="JJ206" s="613">
        <v>0</v>
      </c>
      <c r="JK206" s="613">
        <v>0</v>
      </c>
      <c r="JL206" s="613">
        <v>0</v>
      </c>
      <c r="JM206" s="613">
        <v>0</v>
      </c>
      <c r="JN206" s="613">
        <v>0</v>
      </c>
      <c r="JO206" s="613">
        <v>0</v>
      </c>
      <c r="JP206" s="613">
        <v>0</v>
      </c>
      <c r="JQ206" s="613">
        <v>0</v>
      </c>
      <c r="JR206" s="613">
        <v>0</v>
      </c>
      <c r="JS206" s="613">
        <v>0</v>
      </c>
      <c r="JT206" s="613">
        <v>0</v>
      </c>
      <c r="JU206" s="613">
        <v>0</v>
      </c>
      <c r="JV206" s="613">
        <v>0</v>
      </c>
      <c r="JW206" s="613">
        <v>0</v>
      </c>
      <c r="JX206" s="613">
        <v>0</v>
      </c>
      <c r="JY206" s="613">
        <v>0</v>
      </c>
      <c r="JZ206" s="613">
        <v>0</v>
      </c>
      <c r="KA206" s="613">
        <v>0</v>
      </c>
      <c r="KB206" s="613">
        <v>0</v>
      </c>
      <c r="KC206" s="613">
        <v>0</v>
      </c>
      <c r="KD206" s="613">
        <v>0</v>
      </c>
      <c r="KE206" s="613">
        <v>0</v>
      </c>
      <c r="KF206" s="613">
        <v>0</v>
      </c>
      <c r="KG206" s="613">
        <v>0</v>
      </c>
      <c r="KH206" s="613">
        <v>0</v>
      </c>
      <c r="KI206" s="613">
        <v>0</v>
      </c>
      <c r="KJ206" s="613">
        <v>0</v>
      </c>
      <c r="KK206" s="613">
        <v>0</v>
      </c>
      <c r="KL206" s="613">
        <v>0</v>
      </c>
      <c r="KM206" s="613">
        <v>0</v>
      </c>
      <c r="KN206" s="613">
        <v>0</v>
      </c>
      <c r="KO206" s="613">
        <v>0</v>
      </c>
      <c r="KP206" s="613">
        <v>0</v>
      </c>
      <c r="KQ206" s="613">
        <v>0</v>
      </c>
      <c r="KR206" s="613">
        <v>0</v>
      </c>
      <c r="KS206" s="613">
        <v>0</v>
      </c>
      <c r="KT206" s="613">
        <v>0</v>
      </c>
      <c r="KU206" s="613">
        <v>0</v>
      </c>
      <c r="KV206" s="613">
        <v>0</v>
      </c>
      <c r="KW206" s="613">
        <v>0</v>
      </c>
      <c r="KX206" s="613">
        <v>0</v>
      </c>
      <c r="KY206" s="613">
        <v>0</v>
      </c>
      <c r="KZ206" s="613">
        <v>0</v>
      </c>
      <c r="LA206" s="613">
        <v>0</v>
      </c>
      <c r="LB206" s="613">
        <v>0</v>
      </c>
      <c r="LC206" s="613">
        <v>0</v>
      </c>
      <c r="LD206" s="613">
        <v>0</v>
      </c>
      <c r="LE206" s="613">
        <v>0</v>
      </c>
      <c r="LF206" s="613">
        <v>0</v>
      </c>
      <c r="LG206" s="613">
        <v>0</v>
      </c>
      <c r="LH206" s="613">
        <v>0</v>
      </c>
      <c r="LI206" s="613">
        <v>0</v>
      </c>
      <c r="LJ206" s="613">
        <v>0</v>
      </c>
      <c r="LK206" s="613">
        <v>0</v>
      </c>
      <c r="LL206" s="613">
        <v>0</v>
      </c>
      <c r="LM206" s="613">
        <v>0</v>
      </c>
      <c r="LN206" s="613">
        <v>0</v>
      </c>
      <c r="LO206" s="613">
        <v>0</v>
      </c>
      <c r="LP206" s="613">
        <v>0</v>
      </c>
      <c r="LQ206" s="613">
        <v>0</v>
      </c>
      <c r="LR206" s="613">
        <v>0</v>
      </c>
      <c r="LS206" s="613">
        <v>0</v>
      </c>
      <c r="LT206" s="613">
        <v>0</v>
      </c>
      <c r="LU206" s="613">
        <v>0</v>
      </c>
      <c r="LV206" s="613">
        <v>0</v>
      </c>
      <c r="LW206" s="613">
        <v>0</v>
      </c>
      <c r="LX206" s="613">
        <v>0</v>
      </c>
      <c r="LY206" s="613">
        <v>0</v>
      </c>
      <c r="LZ206" s="613">
        <v>0</v>
      </c>
      <c r="MA206" s="613">
        <v>0</v>
      </c>
      <c r="MB206" s="613">
        <v>0</v>
      </c>
      <c r="MC206" s="613">
        <v>0</v>
      </c>
      <c r="MD206" s="613">
        <v>0</v>
      </c>
      <c r="ME206" s="613">
        <v>0</v>
      </c>
      <c r="MF206" s="613">
        <v>0</v>
      </c>
      <c r="MG206" s="613">
        <v>0</v>
      </c>
      <c r="MH206" s="613">
        <v>0</v>
      </c>
      <c r="MI206" s="613">
        <v>0</v>
      </c>
      <c r="MJ206" s="613">
        <v>0</v>
      </c>
      <c r="MK206" s="613">
        <v>0</v>
      </c>
      <c r="ML206" s="613">
        <v>0</v>
      </c>
      <c r="MM206" s="613">
        <v>0</v>
      </c>
      <c r="MN206" s="613">
        <v>0</v>
      </c>
      <c r="MO206" s="613">
        <v>0</v>
      </c>
      <c r="MP206" s="613">
        <v>0</v>
      </c>
      <c r="MQ206" s="613">
        <v>0</v>
      </c>
      <c r="MR206" s="613">
        <v>0</v>
      </c>
      <c r="MS206" s="613">
        <v>0</v>
      </c>
      <c r="MT206" s="613">
        <v>0</v>
      </c>
      <c r="MU206" s="613">
        <v>0</v>
      </c>
      <c r="MV206" s="613">
        <v>0</v>
      </c>
      <c r="MW206" s="613">
        <v>0</v>
      </c>
      <c r="MX206" s="613">
        <v>0</v>
      </c>
      <c r="MY206" s="613">
        <v>0</v>
      </c>
      <c r="MZ206" s="613">
        <v>0</v>
      </c>
      <c r="NA206" s="613">
        <v>0</v>
      </c>
      <c r="NB206" s="613">
        <v>0</v>
      </c>
      <c r="NC206" s="613">
        <v>0</v>
      </c>
      <c r="ND206" s="613">
        <v>0</v>
      </c>
      <c r="NE206" s="613">
        <v>0</v>
      </c>
      <c r="NF206" s="613">
        <v>0</v>
      </c>
      <c r="NG206" s="613">
        <v>0</v>
      </c>
      <c r="NH206" s="613">
        <v>0</v>
      </c>
      <c r="NI206" s="613">
        <v>0</v>
      </c>
      <c r="NJ206" s="613">
        <v>0</v>
      </c>
      <c r="NK206" s="613">
        <v>0</v>
      </c>
      <c r="NL206" s="613">
        <v>0</v>
      </c>
      <c r="NM206" s="613">
        <v>0</v>
      </c>
      <c r="NN206" s="613">
        <v>0</v>
      </c>
      <c r="NO206" s="613">
        <v>0</v>
      </c>
      <c r="NP206" s="613">
        <v>0</v>
      </c>
      <c r="NQ206" s="613">
        <v>0</v>
      </c>
      <c r="NR206" s="613">
        <v>0</v>
      </c>
      <c r="NS206" s="613">
        <v>0</v>
      </c>
      <c r="NT206" s="613">
        <v>0</v>
      </c>
      <c r="NU206" s="613">
        <v>0</v>
      </c>
      <c r="NV206" s="613">
        <v>0</v>
      </c>
      <c r="NW206" s="613">
        <v>0</v>
      </c>
      <c r="NX206" s="613">
        <v>0</v>
      </c>
      <c r="NY206" s="613">
        <v>0</v>
      </c>
      <c r="NZ206" s="613">
        <v>0</v>
      </c>
      <c r="OA206" s="613">
        <v>0</v>
      </c>
      <c r="OB206" s="613">
        <v>0</v>
      </c>
      <c r="OC206" s="613">
        <v>0</v>
      </c>
      <c r="OD206" s="613">
        <v>0</v>
      </c>
      <c r="OE206" s="613">
        <v>0</v>
      </c>
      <c r="OF206" s="613">
        <v>0</v>
      </c>
      <c r="OG206" s="613">
        <v>0</v>
      </c>
      <c r="OH206" s="613">
        <v>0</v>
      </c>
      <c r="OI206" s="613">
        <v>0</v>
      </c>
      <c r="OJ206" s="613">
        <v>0</v>
      </c>
      <c r="OK206" s="613">
        <v>0</v>
      </c>
      <c r="OL206" s="613">
        <v>0</v>
      </c>
      <c r="OM206" s="613">
        <v>0</v>
      </c>
      <c r="ON206" s="613">
        <v>0</v>
      </c>
      <c r="OO206" s="613">
        <v>0</v>
      </c>
      <c r="OP206" s="613">
        <v>0</v>
      </c>
      <c r="OQ206" s="613">
        <v>0</v>
      </c>
      <c r="OR206" s="613">
        <v>0</v>
      </c>
      <c r="OS206" s="613">
        <v>0</v>
      </c>
      <c r="OT206" s="613">
        <v>0</v>
      </c>
      <c r="OU206" s="613">
        <v>0</v>
      </c>
      <c r="OV206" s="613">
        <v>0</v>
      </c>
      <c r="OW206" s="613">
        <v>0</v>
      </c>
      <c r="OX206" s="613">
        <v>0</v>
      </c>
      <c r="OY206" s="613">
        <v>0</v>
      </c>
      <c r="OZ206" s="613">
        <v>0</v>
      </c>
      <c r="PA206" s="613">
        <v>0</v>
      </c>
      <c r="PB206" s="613">
        <v>0</v>
      </c>
      <c r="PC206" s="613">
        <v>0</v>
      </c>
      <c r="PD206" s="613">
        <v>0</v>
      </c>
      <c r="PE206" s="613">
        <v>0</v>
      </c>
      <c r="PF206" s="613">
        <v>0</v>
      </c>
      <c r="PG206" s="613">
        <v>0</v>
      </c>
      <c r="PH206" s="613">
        <v>0</v>
      </c>
      <c r="PI206" s="613">
        <v>0</v>
      </c>
      <c r="PJ206" s="613">
        <v>0</v>
      </c>
      <c r="PK206" s="613">
        <v>0</v>
      </c>
      <c r="PL206" s="613">
        <v>0</v>
      </c>
      <c r="PM206" s="613">
        <v>0</v>
      </c>
      <c r="PN206" s="613">
        <v>0</v>
      </c>
      <c r="PO206" s="613">
        <v>0</v>
      </c>
      <c r="PP206" s="613">
        <v>0</v>
      </c>
      <c r="PQ206" s="613">
        <v>0</v>
      </c>
      <c r="PR206" s="613">
        <v>0</v>
      </c>
      <c r="PS206" s="613">
        <v>0</v>
      </c>
      <c r="PT206" s="613">
        <v>0</v>
      </c>
      <c r="PU206" s="613">
        <v>0</v>
      </c>
      <c r="PV206" s="613">
        <v>0</v>
      </c>
      <c r="PW206" s="613">
        <v>0</v>
      </c>
      <c r="PX206" s="613">
        <v>0</v>
      </c>
      <c r="PY206" s="613">
        <v>0</v>
      </c>
      <c r="PZ206" s="613">
        <v>0</v>
      </c>
      <c r="QA206" s="613">
        <v>0</v>
      </c>
      <c r="QB206" s="613">
        <v>0</v>
      </c>
      <c r="QC206" s="613">
        <v>0</v>
      </c>
      <c r="QD206" s="613">
        <v>0</v>
      </c>
      <c r="QE206" s="613">
        <v>0</v>
      </c>
      <c r="QF206" s="613">
        <v>0</v>
      </c>
      <c r="QG206" s="613">
        <v>0</v>
      </c>
      <c r="QH206" s="613">
        <v>0</v>
      </c>
      <c r="QI206" s="613">
        <v>0</v>
      </c>
      <c r="QJ206" s="613">
        <v>0</v>
      </c>
      <c r="QK206" s="613">
        <v>0</v>
      </c>
      <c r="QL206" s="613">
        <v>0</v>
      </c>
      <c r="QM206" s="613">
        <v>0</v>
      </c>
      <c r="QN206" s="613">
        <v>0</v>
      </c>
      <c r="QO206" s="613">
        <v>0</v>
      </c>
      <c r="QP206" s="613">
        <v>0</v>
      </c>
      <c r="QQ206" s="613">
        <v>0</v>
      </c>
      <c r="QR206" s="613">
        <v>0</v>
      </c>
      <c r="QS206" s="613">
        <v>0</v>
      </c>
      <c r="QT206" s="613">
        <v>0</v>
      </c>
      <c r="QU206" s="613">
        <v>0</v>
      </c>
      <c r="QV206" s="613">
        <v>0</v>
      </c>
      <c r="QW206" s="613">
        <v>0</v>
      </c>
      <c r="QX206" s="613">
        <v>0</v>
      </c>
      <c r="QY206" s="613">
        <v>0</v>
      </c>
      <c r="QZ206" s="613">
        <v>0</v>
      </c>
      <c r="RA206" s="613">
        <v>0</v>
      </c>
      <c r="RB206" s="613">
        <v>0</v>
      </c>
      <c r="RC206" s="613">
        <v>0</v>
      </c>
      <c r="RD206" s="613">
        <v>0</v>
      </c>
      <c r="RE206" s="613">
        <v>0</v>
      </c>
      <c r="RF206" s="613">
        <v>0</v>
      </c>
      <c r="RG206" s="613">
        <v>0</v>
      </c>
      <c r="RH206" s="613">
        <v>0</v>
      </c>
      <c r="RI206" s="613">
        <v>0</v>
      </c>
      <c r="RJ206" s="613">
        <v>0</v>
      </c>
      <c r="RK206" s="613">
        <v>0</v>
      </c>
      <c r="RL206" s="613">
        <v>0</v>
      </c>
      <c r="RM206" s="613">
        <v>0</v>
      </c>
      <c r="RN206" s="613">
        <v>0</v>
      </c>
      <c r="RO206" s="613">
        <v>0</v>
      </c>
      <c r="RP206" s="613">
        <v>0</v>
      </c>
      <c r="RQ206" s="613">
        <v>0</v>
      </c>
      <c r="RR206" s="613">
        <v>0</v>
      </c>
      <c r="RS206" s="613">
        <v>0</v>
      </c>
      <c r="RT206" s="613">
        <v>0</v>
      </c>
      <c r="RU206" s="613">
        <v>0</v>
      </c>
      <c r="RV206" s="613">
        <v>0</v>
      </c>
      <c r="RW206" s="613">
        <v>0</v>
      </c>
      <c r="RX206" s="613">
        <v>0</v>
      </c>
      <c r="RY206" s="613">
        <v>0</v>
      </c>
      <c r="RZ206" s="613">
        <v>0</v>
      </c>
      <c r="SA206" s="613">
        <v>0</v>
      </c>
      <c r="SB206" s="613">
        <v>0</v>
      </c>
      <c r="SC206" s="613">
        <v>0</v>
      </c>
      <c r="SD206" s="613">
        <v>0</v>
      </c>
      <c r="SE206" s="613">
        <v>0</v>
      </c>
      <c r="SF206" s="613">
        <v>0</v>
      </c>
      <c r="SG206" s="613">
        <v>0</v>
      </c>
      <c r="SH206" s="613">
        <v>0</v>
      </c>
      <c r="SI206" s="613">
        <v>0</v>
      </c>
      <c r="SJ206" s="613">
        <v>0</v>
      </c>
      <c r="SK206" s="267">
        <f t="shared" si="400"/>
        <v>0</v>
      </c>
      <c r="SL206" s="254"/>
      <c r="SM206" s="242"/>
      <c r="SN206" s="242"/>
      <c r="SO206" s="242"/>
    </row>
    <row r="207" spans="1:509" outlineLevel="3" x14ac:dyDescent="0.35">
      <c r="A207" s="242"/>
      <c r="B207" s="251"/>
      <c r="C207" s="438">
        <f>INT($C$29)+3</f>
        <v>4</v>
      </c>
      <c r="D207" s="267"/>
      <c r="E207" s="316">
        <f t="shared" ref="E207:E270" si="457">E206+1</f>
        <v>66</v>
      </c>
      <c r="F207" s="322"/>
      <c r="G207" s="322"/>
      <c r="H207" s="267"/>
      <c r="I207" s="544"/>
      <c r="J207" s="544" t="s">
        <v>690</v>
      </c>
      <c r="K207" s="545"/>
      <c r="L207" s="615">
        <v>0</v>
      </c>
      <c r="M207" s="615">
        <v>0</v>
      </c>
      <c r="N207" s="615">
        <v>0</v>
      </c>
      <c r="O207" s="615">
        <v>0</v>
      </c>
      <c r="P207" s="615">
        <v>0</v>
      </c>
      <c r="Q207" s="615">
        <v>0</v>
      </c>
      <c r="R207" s="615">
        <v>0</v>
      </c>
      <c r="S207" s="615">
        <v>0</v>
      </c>
      <c r="T207" s="615">
        <v>0</v>
      </c>
      <c r="U207" s="615">
        <v>0</v>
      </c>
      <c r="V207" s="615">
        <v>0</v>
      </c>
      <c r="W207" s="615">
        <v>0</v>
      </c>
      <c r="X207" s="615">
        <v>0</v>
      </c>
      <c r="Y207" s="615">
        <v>0</v>
      </c>
      <c r="Z207" s="615">
        <v>0</v>
      </c>
      <c r="AA207" s="615">
        <v>0</v>
      </c>
      <c r="AB207" s="615">
        <v>0</v>
      </c>
      <c r="AC207" s="615">
        <v>0</v>
      </c>
      <c r="AD207" s="615">
        <v>0</v>
      </c>
      <c r="AE207" s="615">
        <v>0</v>
      </c>
      <c r="AF207" s="615">
        <v>0</v>
      </c>
      <c r="AG207" s="615">
        <v>0</v>
      </c>
      <c r="AH207" s="615">
        <v>0</v>
      </c>
      <c r="AI207" s="615">
        <v>0</v>
      </c>
      <c r="AJ207" s="615">
        <v>0</v>
      </c>
      <c r="AK207" s="615">
        <v>0</v>
      </c>
      <c r="AL207" s="615">
        <v>0</v>
      </c>
      <c r="AM207" s="615">
        <v>0</v>
      </c>
      <c r="AN207" s="615">
        <v>0</v>
      </c>
      <c r="AO207" s="615">
        <v>0</v>
      </c>
      <c r="AP207" s="615">
        <v>0</v>
      </c>
      <c r="AQ207" s="615">
        <v>0</v>
      </c>
      <c r="AR207" s="615">
        <v>0</v>
      </c>
      <c r="AS207" s="615">
        <v>0</v>
      </c>
      <c r="AT207" s="615">
        <v>0</v>
      </c>
      <c r="AU207" s="615">
        <v>0</v>
      </c>
      <c r="AV207" s="615">
        <v>0</v>
      </c>
      <c r="AW207" s="615">
        <v>0</v>
      </c>
      <c r="AX207" s="615">
        <v>0</v>
      </c>
      <c r="AY207" s="615">
        <v>0</v>
      </c>
      <c r="AZ207" s="615">
        <v>0</v>
      </c>
      <c r="BA207" s="615">
        <v>0</v>
      </c>
      <c r="BB207" s="615">
        <v>0</v>
      </c>
      <c r="BC207" s="615">
        <v>0</v>
      </c>
      <c r="BD207" s="615">
        <v>0</v>
      </c>
      <c r="BE207" s="615">
        <v>0</v>
      </c>
      <c r="BF207" s="615">
        <v>0</v>
      </c>
      <c r="BG207" s="615">
        <v>0</v>
      </c>
      <c r="BH207" s="615">
        <v>0</v>
      </c>
      <c r="BI207" s="615">
        <v>0</v>
      </c>
      <c r="BJ207" s="615">
        <v>0</v>
      </c>
      <c r="BK207" s="615">
        <v>0</v>
      </c>
      <c r="BL207" s="615">
        <v>0</v>
      </c>
      <c r="BM207" s="615">
        <v>0</v>
      </c>
      <c r="BN207" s="615">
        <v>0</v>
      </c>
      <c r="BO207" s="615">
        <v>0</v>
      </c>
      <c r="BP207" s="615">
        <v>0</v>
      </c>
      <c r="BQ207" s="615">
        <v>0</v>
      </c>
      <c r="BR207" s="615">
        <v>0</v>
      </c>
      <c r="BS207" s="615">
        <v>0</v>
      </c>
      <c r="BT207" s="615">
        <v>0</v>
      </c>
      <c r="BU207" s="615">
        <v>0</v>
      </c>
      <c r="BV207" s="615">
        <v>0</v>
      </c>
      <c r="BW207" s="615">
        <v>0</v>
      </c>
      <c r="BX207" s="615">
        <v>0</v>
      </c>
      <c r="BY207" s="615">
        <v>0</v>
      </c>
      <c r="BZ207" s="615">
        <v>0</v>
      </c>
      <c r="CA207" s="615">
        <v>0</v>
      </c>
      <c r="CB207" s="615">
        <v>0</v>
      </c>
      <c r="CC207" s="615">
        <v>0</v>
      </c>
      <c r="CD207" s="615">
        <v>0</v>
      </c>
      <c r="CE207" s="615">
        <v>0</v>
      </c>
      <c r="CF207" s="615">
        <v>0</v>
      </c>
      <c r="CG207" s="615">
        <v>0</v>
      </c>
      <c r="CH207" s="615">
        <v>0</v>
      </c>
      <c r="CI207" s="615">
        <v>0</v>
      </c>
      <c r="CJ207" s="615">
        <v>0</v>
      </c>
      <c r="CK207" s="615">
        <v>0</v>
      </c>
      <c r="CL207" s="615">
        <v>0</v>
      </c>
      <c r="CM207" s="615">
        <v>0</v>
      </c>
      <c r="CN207" s="615">
        <v>0</v>
      </c>
      <c r="CO207" s="615">
        <v>0</v>
      </c>
      <c r="CP207" s="615">
        <v>0</v>
      </c>
      <c r="CQ207" s="615">
        <v>0</v>
      </c>
      <c r="CR207" s="615">
        <v>0</v>
      </c>
      <c r="CS207" s="615">
        <v>0</v>
      </c>
      <c r="CT207" s="615">
        <v>0</v>
      </c>
      <c r="CU207" s="615">
        <v>0</v>
      </c>
      <c r="CV207" s="615">
        <v>0</v>
      </c>
      <c r="CW207" s="615">
        <v>0</v>
      </c>
      <c r="CX207" s="615">
        <v>0</v>
      </c>
      <c r="CY207" s="615">
        <v>0</v>
      </c>
      <c r="CZ207" s="615">
        <v>0</v>
      </c>
      <c r="DA207" s="615">
        <v>0</v>
      </c>
      <c r="DB207" s="615">
        <v>0</v>
      </c>
      <c r="DC207" s="615">
        <v>0</v>
      </c>
      <c r="DD207" s="615">
        <v>0</v>
      </c>
      <c r="DE207" s="615">
        <v>0</v>
      </c>
      <c r="DF207" s="615">
        <v>0</v>
      </c>
      <c r="DG207" s="615">
        <v>0</v>
      </c>
      <c r="DH207" s="615">
        <v>0</v>
      </c>
      <c r="DI207" s="615">
        <v>0</v>
      </c>
      <c r="DJ207" s="615">
        <v>0</v>
      </c>
      <c r="DK207" s="615">
        <v>0</v>
      </c>
      <c r="DL207" s="615">
        <v>0</v>
      </c>
      <c r="DM207" s="615">
        <v>0</v>
      </c>
      <c r="DN207" s="615">
        <v>0</v>
      </c>
      <c r="DO207" s="615">
        <v>0</v>
      </c>
      <c r="DP207" s="615">
        <v>0</v>
      </c>
      <c r="DQ207" s="615">
        <v>0</v>
      </c>
      <c r="DR207" s="615">
        <v>0</v>
      </c>
      <c r="DS207" s="615">
        <v>0</v>
      </c>
      <c r="DT207" s="615">
        <v>0</v>
      </c>
      <c r="DU207" s="615">
        <v>0</v>
      </c>
      <c r="DV207" s="615">
        <v>0</v>
      </c>
      <c r="DW207" s="615">
        <v>0</v>
      </c>
      <c r="DX207" s="615">
        <v>0</v>
      </c>
      <c r="DY207" s="615">
        <v>0</v>
      </c>
      <c r="DZ207" s="615">
        <v>0</v>
      </c>
      <c r="EA207" s="615">
        <v>0</v>
      </c>
      <c r="EB207" s="615">
        <v>0</v>
      </c>
      <c r="EC207" s="615">
        <v>0</v>
      </c>
      <c r="ED207" s="615">
        <v>0</v>
      </c>
      <c r="EE207" s="615">
        <v>0</v>
      </c>
      <c r="EF207" s="615">
        <v>0</v>
      </c>
      <c r="EG207" s="615">
        <v>0</v>
      </c>
      <c r="EH207" s="615">
        <v>0</v>
      </c>
      <c r="EI207" s="615">
        <v>0</v>
      </c>
      <c r="EJ207" s="615">
        <v>0</v>
      </c>
      <c r="EK207" s="615">
        <v>0</v>
      </c>
      <c r="EL207" s="615">
        <v>0</v>
      </c>
      <c r="EM207" s="615">
        <v>0</v>
      </c>
      <c r="EN207" s="615">
        <v>0</v>
      </c>
      <c r="EO207" s="615">
        <v>0</v>
      </c>
      <c r="EP207" s="615">
        <v>0</v>
      </c>
      <c r="EQ207" s="615">
        <v>0</v>
      </c>
      <c r="ER207" s="615">
        <v>0</v>
      </c>
      <c r="ES207" s="615">
        <v>0</v>
      </c>
      <c r="ET207" s="615">
        <v>0</v>
      </c>
      <c r="EU207" s="615">
        <v>0</v>
      </c>
      <c r="EV207" s="615">
        <v>0</v>
      </c>
      <c r="EW207" s="615">
        <v>0</v>
      </c>
      <c r="EX207" s="615">
        <v>0</v>
      </c>
      <c r="EY207" s="615">
        <v>0</v>
      </c>
      <c r="EZ207" s="615">
        <v>0</v>
      </c>
      <c r="FA207" s="615">
        <v>0</v>
      </c>
      <c r="FB207" s="615">
        <v>0</v>
      </c>
      <c r="FC207" s="615">
        <v>0</v>
      </c>
      <c r="FD207" s="615">
        <v>0</v>
      </c>
      <c r="FE207" s="615">
        <v>0</v>
      </c>
      <c r="FF207" s="615">
        <v>0</v>
      </c>
      <c r="FG207" s="615">
        <v>0</v>
      </c>
      <c r="FH207" s="615">
        <v>0</v>
      </c>
      <c r="FI207" s="615">
        <v>0</v>
      </c>
      <c r="FJ207" s="615">
        <v>0</v>
      </c>
      <c r="FK207" s="615">
        <v>0</v>
      </c>
      <c r="FL207" s="615">
        <v>0</v>
      </c>
      <c r="FM207" s="615">
        <v>0</v>
      </c>
      <c r="FN207" s="615">
        <v>0</v>
      </c>
      <c r="FO207" s="615">
        <v>0</v>
      </c>
      <c r="FP207" s="615">
        <v>0</v>
      </c>
      <c r="FQ207" s="615">
        <v>0</v>
      </c>
      <c r="FR207" s="615">
        <v>0</v>
      </c>
      <c r="FS207" s="615">
        <v>0</v>
      </c>
      <c r="FT207" s="615">
        <v>0</v>
      </c>
      <c r="FU207" s="615">
        <v>0</v>
      </c>
      <c r="FV207" s="615">
        <v>0</v>
      </c>
      <c r="FW207" s="615">
        <v>0</v>
      </c>
      <c r="FX207" s="615">
        <v>0</v>
      </c>
      <c r="FY207" s="615">
        <v>0</v>
      </c>
      <c r="FZ207" s="615">
        <v>0</v>
      </c>
      <c r="GA207" s="615">
        <v>0</v>
      </c>
      <c r="GB207" s="615">
        <v>0</v>
      </c>
      <c r="GC207" s="615">
        <v>0</v>
      </c>
      <c r="GD207" s="615">
        <v>0</v>
      </c>
      <c r="GE207" s="615">
        <v>0</v>
      </c>
      <c r="GF207" s="615">
        <v>0</v>
      </c>
      <c r="GG207" s="615">
        <v>0</v>
      </c>
      <c r="GH207" s="615">
        <v>0</v>
      </c>
      <c r="GI207" s="615">
        <v>0</v>
      </c>
      <c r="GJ207" s="615">
        <v>0</v>
      </c>
      <c r="GK207" s="615">
        <v>0</v>
      </c>
      <c r="GL207" s="615">
        <v>0</v>
      </c>
      <c r="GM207" s="615">
        <v>0</v>
      </c>
      <c r="GN207" s="615">
        <v>0</v>
      </c>
      <c r="GO207" s="615">
        <v>0</v>
      </c>
      <c r="GP207" s="615">
        <v>0</v>
      </c>
      <c r="GQ207" s="615">
        <v>0</v>
      </c>
      <c r="GR207" s="615">
        <v>0</v>
      </c>
      <c r="GS207" s="615">
        <v>0</v>
      </c>
      <c r="GT207" s="615">
        <v>0</v>
      </c>
      <c r="GU207" s="615">
        <v>0</v>
      </c>
      <c r="GV207" s="615">
        <v>0</v>
      </c>
      <c r="GW207" s="615">
        <v>0</v>
      </c>
      <c r="GX207" s="615">
        <v>0</v>
      </c>
      <c r="GY207" s="615">
        <v>0</v>
      </c>
      <c r="GZ207" s="615">
        <v>0</v>
      </c>
      <c r="HA207" s="615">
        <v>0</v>
      </c>
      <c r="HB207" s="615">
        <v>0</v>
      </c>
      <c r="HC207" s="615">
        <v>0</v>
      </c>
      <c r="HD207" s="615">
        <v>0</v>
      </c>
      <c r="HE207" s="615">
        <v>0</v>
      </c>
      <c r="HF207" s="615">
        <v>0</v>
      </c>
      <c r="HG207" s="615">
        <v>0</v>
      </c>
      <c r="HH207" s="615">
        <v>0</v>
      </c>
      <c r="HI207" s="615">
        <v>0</v>
      </c>
      <c r="HJ207" s="615">
        <v>0</v>
      </c>
      <c r="HK207" s="615">
        <v>0</v>
      </c>
      <c r="HL207" s="615">
        <v>0</v>
      </c>
      <c r="HM207" s="615">
        <v>0</v>
      </c>
      <c r="HN207" s="615">
        <v>0</v>
      </c>
      <c r="HO207" s="615">
        <v>0</v>
      </c>
      <c r="HP207" s="615">
        <v>0</v>
      </c>
      <c r="HQ207" s="615">
        <v>0</v>
      </c>
      <c r="HR207" s="615">
        <v>0</v>
      </c>
      <c r="HS207" s="615">
        <v>0</v>
      </c>
      <c r="HT207" s="615">
        <v>0</v>
      </c>
      <c r="HU207" s="615">
        <v>0</v>
      </c>
      <c r="HV207" s="615">
        <v>0</v>
      </c>
      <c r="HW207" s="615">
        <v>0</v>
      </c>
      <c r="HX207" s="615">
        <v>0</v>
      </c>
      <c r="HY207" s="615">
        <v>0</v>
      </c>
      <c r="HZ207" s="615">
        <v>0</v>
      </c>
      <c r="IA207" s="615">
        <v>0</v>
      </c>
      <c r="IB207" s="615">
        <v>0</v>
      </c>
      <c r="IC207" s="615">
        <v>0</v>
      </c>
      <c r="ID207" s="615">
        <v>0</v>
      </c>
      <c r="IE207" s="615">
        <v>0</v>
      </c>
      <c r="IF207" s="615">
        <v>0</v>
      </c>
      <c r="IG207" s="615">
        <v>0</v>
      </c>
      <c r="IH207" s="615">
        <v>0</v>
      </c>
      <c r="II207" s="615">
        <v>0</v>
      </c>
      <c r="IJ207" s="615">
        <v>0</v>
      </c>
      <c r="IK207" s="615">
        <v>0</v>
      </c>
      <c r="IL207" s="615">
        <v>0</v>
      </c>
      <c r="IM207" s="615">
        <v>0</v>
      </c>
      <c r="IN207" s="615">
        <v>0</v>
      </c>
      <c r="IO207" s="615">
        <v>0</v>
      </c>
      <c r="IP207" s="615">
        <v>0</v>
      </c>
      <c r="IQ207" s="615">
        <v>0</v>
      </c>
      <c r="IR207" s="615">
        <v>0</v>
      </c>
      <c r="IS207" s="615">
        <v>0</v>
      </c>
      <c r="IT207" s="615">
        <v>0</v>
      </c>
      <c r="IU207" s="615">
        <v>0</v>
      </c>
      <c r="IV207" s="615">
        <v>0</v>
      </c>
      <c r="IW207" s="615">
        <v>0</v>
      </c>
      <c r="IX207" s="615">
        <v>0</v>
      </c>
      <c r="IY207" s="615">
        <v>0</v>
      </c>
      <c r="IZ207" s="615">
        <v>0</v>
      </c>
      <c r="JA207" s="615">
        <v>0</v>
      </c>
      <c r="JB207" s="615">
        <v>0</v>
      </c>
      <c r="JC207" s="615">
        <v>0</v>
      </c>
      <c r="JD207" s="615">
        <v>0</v>
      </c>
      <c r="JE207" s="615">
        <v>0</v>
      </c>
      <c r="JF207" s="615">
        <v>0</v>
      </c>
      <c r="JG207" s="615">
        <v>0</v>
      </c>
      <c r="JH207" s="615">
        <v>0</v>
      </c>
      <c r="JI207" s="615">
        <v>0</v>
      </c>
      <c r="JJ207" s="615">
        <v>0</v>
      </c>
      <c r="JK207" s="615">
        <v>0</v>
      </c>
      <c r="JL207" s="615">
        <v>0</v>
      </c>
      <c r="JM207" s="615">
        <v>0</v>
      </c>
      <c r="JN207" s="615">
        <v>0</v>
      </c>
      <c r="JO207" s="615">
        <v>0</v>
      </c>
      <c r="JP207" s="615">
        <v>0</v>
      </c>
      <c r="JQ207" s="615">
        <v>0</v>
      </c>
      <c r="JR207" s="615">
        <v>0</v>
      </c>
      <c r="JS207" s="615">
        <v>0</v>
      </c>
      <c r="JT207" s="615">
        <v>0</v>
      </c>
      <c r="JU207" s="615">
        <v>0</v>
      </c>
      <c r="JV207" s="615">
        <v>0</v>
      </c>
      <c r="JW207" s="615">
        <v>0</v>
      </c>
      <c r="JX207" s="615">
        <v>0</v>
      </c>
      <c r="JY207" s="615">
        <v>0</v>
      </c>
      <c r="JZ207" s="615">
        <v>0</v>
      </c>
      <c r="KA207" s="615">
        <v>0</v>
      </c>
      <c r="KB207" s="615">
        <v>0</v>
      </c>
      <c r="KC207" s="615">
        <v>0</v>
      </c>
      <c r="KD207" s="615">
        <v>0</v>
      </c>
      <c r="KE207" s="615">
        <v>0</v>
      </c>
      <c r="KF207" s="615">
        <v>0</v>
      </c>
      <c r="KG207" s="615">
        <v>0</v>
      </c>
      <c r="KH207" s="615">
        <v>0</v>
      </c>
      <c r="KI207" s="615">
        <v>0</v>
      </c>
      <c r="KJ207" s="615">
        <v>0</v>
      </c>
      <c r="KK207" s="615">
        <v>0</v>
      </c>
      <c r="KL207" s="615">
        <v>0</v>
      </c>
      <c r="KM207" s="615">
        <v>0</v>
      </c>
      <c r="KN207" s="615">
        <v>0</v>
      </c>
      <c r="KO207" s="615">
        <v>0</v>
      </c>
      <c r="KP207" s="615">
        <v>0</v>
      </c>
      <c r="KQ207" s="615">
        <v>0</v>
      </c>
      <c r="KR207" s="615">
        <v>0</v>
      </c>
      <c r="KS207" s="615">
        <v>0</v>
      </c>
      <c r="KT207" s="615">
        <v>0</v>
      </c>
      <c r="KU207" s="615">
        <v>0</v>
      </c>
      <c r="KV207" s="615">
        <v>0</v>
      </c>
      <c r="KW207" s="615">
        <v>0</v>
      </c>
      <c r="KX207" s="615">
        <v>0</v>
      </c>
      <c r="KY207" s="615">
        <v>0</v>
      </c>
      <c r="KZ207" s="615">
        <v>0</v>
      </c>
      <c r="LA207" s="615">
        <v>0</v>
      </c>
      <c r="LB207" s="615">
        <v>0</v>
      </c>
      <c r="LC207" s="615">
        <v>0</v>
      </c>
      <c r="LD207" s="615">
        <v>0</v>
      </c>
      <c r="LE207" s="615">
        <v>0</v>
      </c>
      <c r="LF207" s="615">
        <v>0</v>
      </c>
      <c r="LG207" s="615">
        <v>0</v>
      </c>
      <c r="LH207" s="615">
        <v>0</v>
      </c>
      <c r="LI207" s="615">
        <v>0</v>
      </c>
      <c r="LJ207" s="615">
        <v>0</v>
      </c>
      <c r="LK207" s="615">
        <v>0</v>
      </c>
      <c r="LL207" s="615">
        <v>0</v>
      </c>
      <c r="LM207" s="615">
        <v>0</v>
      </c>
      <c r="LN207" s="615">
        <v>0</v>
      </c>
      <c r="LO207" s="615">
        <v>0</v>
      </c>
      <c r="LP207" s="615">
        <v>0</v>
      </c>
      <c r="LQ207" s="615">
        <v>0</v>
      </c>
      <c r="LR207" s="615">
        <v>0</v>
      </c>
      <c r="LS207" s="615">
        <v>0</v>
      </c>
      <c r="LT207" s="615">
        <v>0</v>
      </c>
      <c r="LU207" s="615">
        <v>0</v>
      </c>
      <c r="LV207" s="615">
        <v>0</v>
      </c>
      <c r="LW207" s="615">
        <v>0</v>
      </c>
      <c r="LX207" s="615">
        <v>0</v>
      </c>
      <c r="LY207" s="615">
        <v>0</v>
      </c>
      <c r="LZ207" s="615">
        <v>0</v>
      </c>
      <c r="MA207" s="615">
        <v>0</v>
      </c>
      <c r="MB207" s="615">
        <v>0</v>
      </c>
      <c r="MC207" s="615">
        <v>0</v>
      </c>
      <c r="MD207" s="615">
        <v>0</v>
      </c>
      <c r="ME207" s="615">
        <v>0</v>
      </c>
      <c r="MF207" s="615">
        <v>0</v>
      </c>
      <c r="MG207" s="615">
        <v>0</v>
      </c>
      <c r="MH207" s="615">
        <v>0</v>
      </c>
      <c r="MI207" s="615">
        <v>0</v>
      </c>
      <c r="MJ207" s="615">
        <v>0</v>
      </c>
      <c r="MK207" s="615">
        <v>0</v>
      </c>
      <c r="ML207" s="615">
        <v>0</v>
      </c>
      <c r="MM207" s="615">
        <v>0</v>
      </c>
      <c r="MN207" s="615">
        <v>0</v>
      </c>
      <c r="MO207" s="615">
        <v>0</v>
      </c>
      <c r="MP207" s="615">
        <v>0</v>
      </c>
      <c r="MQ207" s="615">
        <v>0</v>
      </c>
      <c r="MR207" s="615">
        <v>0</v>
      </c>
      <c r="MS207" s="615">
        <v>0</v>
      </c>
      <c r="MT207" s="615">
        <v>0</v>
      </c>
      <c r="MU207" s="615">
        <v>0</v>
      </c>
      <c r="MV207" s="615">
        <v>0</v>
      </c>
      <c r="MW207" s="615">
        <v>0</v>
      </c>
      <c r="MX207" s="615">
        <v>0</v>
      </c>
      <c r="MY207" s="615">
        <v>0</v>
      </c>
      <c r="MZ207" s="615">
        <v>0</v>
      </c>
      <c r="NA207" s="615">
        <v>0</v>
      </c>
      <c r="NB207" s="615">
        <v>0</v>
      </c>
      <c r="NC207" s="615">
        <v>0</v>
      </c>
      <c r="ND207" s="615">
        <v>0</v>
      </c>
      <c r="NE207" s="615">
        <v>0</v>
      </c>
      <c r="NF207" s="615">
        <v>0</v>
      </c>
      <c r="NG207" s="615">
        <v>0</v>
      </c>
      <c r="NH207" s="615">
        <v>0</v>
      </c>
      <c r="NI207" s="615">
        <v>0</v>
      </c>
      <c r="NJ207" s="615">
        <v>0</v>
      </c>
      <c r="NK207" s="615">
        <v>0</v>
      </c>
      <c r="NL207" s="615">
        <v>0</v>
      </c>
      <c r="NM207" s="615">
        <v>0</v>
      </c>
      <c r="NN207" s="615">
        <v>0</v>
      </c>
      <c r="NO207" s="615">
        <v>0</v>
      </c>
      <c r="NP207" s="615">
        <v>0</v>
      </c>
      <c r="NQ207" s="615">
        <v>0</v>
      </c>
      <c r="NR207" s="615">
        <v>0</v>
      </c>
      <c r="NS207" s="615">
        <v>0</v>
      </c>
      <c r="NT207" s="615">
        <v>0</v>
      </c>
      <c r="NU207" s="615">
        <v>0</v>
      </c>
      <c r="NV207" s="615">
        <v>0</v>
      </c>
      <c r="NW207" s="615">
        <v>0</v>
      </c>
      <c r="NX207" s="615">
        <v>0</v>
      </c>
      <c r="NY207" s="615">
        <v>0</v>
      </c>
      <c r="NZ207" s="615">
        <v>0</v>
      </c>
      <c r="OA207" s="615">
        <v>0</v>
      </c>
      <c r="OB207" s="615">
        <v>0</v>
      </c>
      <c r="OC207" s="615">
        <v>0</v>
      </c>
      <c r="OD207" s="615">
        <v>0</v>
      </c>
      <c r="OE207" s="615">
        <v>0</v>
      </c>
      <c r="OF207" s="615">
        <v>0</v>
      </c>
      <c r="OG207" s="615">
        <v>0</v>
      </c>
      <c r="OH207" s="615">
        <v>0</v>
      </c>
      <c r="OI207" s="615">
        <v>0</v>
      </c>
      <c r="OJ207" s="615">
        <v>0</v>
      </c>
      <c r="OK207" s="615">
        <v>0</v>
      </c>
      <c r="OL207" s="615">
        <v>0</v>
      </c>
      <c r="OM207" s="615">
        <v>0</v>
      </c>
      <c r="ON207" s="615">
        <v>0</v>
      </c>
      <c r="OO207" s="615">
        <v>0</v>
      </c>
      <c r="OP207" s="615">
        <v>0</v>
      </c>
      <c r="OQ207" s="615">
        <v>0</v>
      </c>
      <c r="OR207" s="615">
        <v>0</v>
      </c>
      <c r="OS207" s="615">
        <v>0</v>
      </c>
      <c r="OT207" s="615">
        <v>0</v>
      </c>
      <c r="OU207" s="615">
        <v>0</v>
      </c>
      <c r="OV207" s="615">
        <v>0</v>
      </c>
      <c r="OW207" s="615">
        <v>0</v>
      </c>
      <c r="OX207" s="615">
        <v>0</v>
      </c>
      <c r="OY207" s="615">
        <v>0</v>
      </c>
      <c r="OZ207" s="615">
        <v>0</v>
      </c>
      <c r="PA207" s="615">
        <v>0</v>
      </c>
      <c r="PB207" s="615">
        <v>0</v>
      </c>
      <c r="PC207" s="615">
        <v>0</v>
      </c>
      <c r="PD207" s="615">
        <v>0</v>
      </c>
      <c r="PE207" s="615">
        <v>0</v>
      </c>
      <c r="PF207" s="615">
        <v>0</v>
      </c>
      <c r="PG207" s="615">
        <v>0</v>
      </c>
      <c r="PH207" s="615">
        <v>0</v>
      </c>
      <c r="PI207" s="615">
        <v>0</v>
      </c>
      <c r="PJ207" s="615">
        <v>0</v>
      </c>
      <c r="PK207" s="615">
        <v>0</v>
      </c>
      <c r="PL207" s="615">
        <v>0</v>
      </c>
      <c r="PM207" s="615">
        <v>0</v>
      </c>
      <c r="PN207" s="615">
        <v>0</v>
      </c>
      <c r="PO207" s="615">
        <v>0</v>
      </c>
      <c r="PP207" s="615">
        <v>0</v>
      </c>
      <c r="PQ207" s="615">
        <v>0</v>
      </c>
      <c r="PR207" s="615">
        <v>0</v>
      </c>
      <c r="PS207" s="615">
        <v>0</v>
      </c>
      <c r="PT207" s="615">
        <v>0</v>
      </c>
      <c r="PU207" s="615">
        <v>0</v>
      </c>
      <c r="PV207" s="615">
        <v>0</v>
      </c>
      <c r="PW207" s="615">
        <v>0</v>
      </c>
      <c r="PX207" s="615">
        <v>0</v>
      </c>
      <c r="PY207" s="615">
        <v>0</v>
      </c>
      <c r="PZ207" s="615">
        <v>0</v>
      </c>
      <c r="QA207" s="615">
        <v>0</v>
      </c>
      <c r="QB207" s="615">
        <v>0</v>
      </c>
      <c r="QC207" s="615">
        <v>0</v>
      </c>
      <c r="QD207" s="615">
        <v>0</v>
      </c>
      <c r="QE207" s="615">
        <v>0</v>
      </c>
      <c r="QF207" s="615">
        <v>0</v>
      </c>
      <c r="QG207" s="615">
        <v>0</v>
      </c>
      <c r="QH207" s="615">
        <v>0</v>
      </c>
      <c r="QI207" s="615">
        <v>0</v>
      </c>
      <c r="QJ207" s="615">
        <v>0</v>
      </c>
      <c r="QK207" s="615">
        <v>0</v>
      </c>
      <c r="QL207" s="615">
        <v>0</v>
      </c>
      <c r="QM207" s="615">
        <v>0</v>
      </c>
      <c r="QN207" s="615">
        <v>0</v>
      </c>
      <c r="QO207" s="615">
        <v>0</v>
      </c>
      <c r="QP207" s="615">
        <v>0</v>
      </c>
      <c r="QQ207" s="615">
        <v>0</v>
      </c>
      <c r="QR207" s="615">
        <v>0</v>
      </c>
      <c r="QS207" s="615">
        <v>0</v>
      </c>
      <c r="QT207" s="615">
        <v>0</v>
      </c>
      <c r="QU207" s="615">
        <v>0</v>
      </c>
      <c r="QV207" s="615">
        <v>0</v>
      </c>
      <c r="QW207" s="615">
        <v>0</v>
      </c>
      <c r="QX207" s="615">
        <v>0</v>
      </c>
      <c r="QY207" s="615">
        <v>0</v>
      </c>
      <c r="QZ207" s="615">
        <v>0</v>
      </c>
      <c r="RA207" s="615">
        <v>0</v>
      </c>
      <c r="RB207" s="615">
        <v>0</v>
      </c>
      <c r="RC207" s="615">
        <v>0</v>
      </c>
      <c r="RD207" s="615">
        <v>0</v>
      </c>
      <c r="RE207" s="615">
        <v>0</v>
      </c>
      <c r="RF207" s="615">
        <v>0</v>
      </c>
      <c r="RG207" s="615">
        <v>0</v>
      </c>
      <c r="RH207" s="615">
        <v>0</v>
      </c>
      <c r="RI207" s="615">
        <v>0</v>
      </c>
      <c r="RJ207" s="615">
        <v>0</v>
      </c>
      <c r="RK207" s="615">
        <v>0</v>
      </c>
      <c r="RL207" s="615">
        <v>0</v>
      </c>
      <c r="RM207" s="615">
        <v>0</v>
      </c>
      <c r="RN207" s="615">
        <v>0</v>
      </c>
      <c r="RO207" s="615">
        <v>0</v>
      </c>
      <c r="RP207" s="615">
        <v>0</v>
      </c>
      <c r="RQ207" s="615">
        <v>0</v>
      </c>
      <c r="RR207" s="615">
        <v>0</v>
      </c>
      <c r="RS207" s="615">
        <v>0</v>
      </c>
      <c r="RT207" s="615">
        <v>0</v>
      </c>
      <c r="RU207" s="615">
        <v>0</v>
      </c>
      <c r="RV207" s="615">
        <v>0</v>
      </c>
      <c r="RW207" s="615">
        <v>0</v>
      </c>
      <c r="RX207" s="615">
        <v>0</v>
      </c>
      <c r="RY207" s="615">
        <v>0</v>
      </c>
      <c r="RZ207" s="615">
        <v>0</v>
      </c>
      <c r="SA207" s="615">
        <v>0</v>
      </c>
      <c r="SB207" s="615">
        <v>0</v>
      </c>
      <c r="SC207" s="615">
        <v>0</v>
      </c>
      <c r="SD207" s="615">
        <v>0</v>
      </c>
      <c r="SE207" s="615">
        <v>0</v>
      </c>
      <c r="SF207" s="615">
        <v>0</v>
      </c>
      <c r="SG207" s="615">
        <v>0</v>
      </c>
      <c r="SH207" s="615">
        <v>0</v>
      </c>
      <c r="SI207" s="615">
        <v>0</v>
      </c>
      <c r="SJ207" s="615">
        <v>0</v>
      </c>
      <c r="SK207" s="267">
        <f t="shared" si="400"/>
        <v>0</v>
      </c>
      <c r="SL207" s="254"/>
      <c r="SM207" s="242"/>
      <c r="SN207" s="242"/>
      <c r="SO207" s="242"/>
    </row>
    <row r="208" spans="1:509" outlineLevel="2" x14ac:dyDescent="0.35">
      <c r="A208" s="242"/>
      <c r="B208" s="251"/>
      <c r="C208" s="438">
        <f>INT($C$29)+3</f>
        <v>4</v>
      </c>
      <c r="D208" s="267"/>
      <c r="E208" s="316">
        <f t="shared" si="457"/>
        <v>67</v>
      </c>
      <c r="F208" s="322"/>
      <c r="G208" s="322"/>
      <c r="H208" s="267"/>
      <c r="I208" s="546"/>
      <c r="J208" s="546" t="s">
        <v>691</v>
      </c>
      <c r="K208" s="547"/>
      <c r="L208" s="616">
        <v>0</v>
      </c>
      <c r="M208" s="616">
        <v>0</v>
      </c>
      <c r="N208" s="616">
        <v>0</v>
      </c>
      <c r="O208" s="616">
        <v>0</v>
      </c>
      <c r="P208" s="616">
        <v>0</v>
      </c>
      <c r="Q208" s="616">
        <v>0</v>
      </c>
      <c r="R208" s="616">
        <v>0</v>
      </c>
      <c r="S208" s="616">
        <v>0</v>
      </c>
      <c r="T208" s="616">
        <v>0</v>
      </c>
      <c r="U208" s="616">
        <v>0</v>
      </c>
      <c r="V208" s="616">
        <v>0</v>
      </c>
      <c r="W208" s="616">
        <v>0</v>
      </c>
      <c r="X208" s="616">
        <v>0</v>
      </c>
      <c r="Y208" s="616">
        <v>0</v>
      </c>
      <c r="Z208" s="616">
        <v>0</v>
      </c>
      <c r="AA208" s="616">
        <v>0</v>
      </c>
      <c r="AB208" s="616">
        <v>0</v>
      </c>
      <c r="AC208" s="616">
        <v>0</v>
      </c>
      <c r="AD208" s="616">
        <v>0</v>
      </c>
      <c r="AE208" s="616">
        <v>0</v>
      </c>
      <c r="AF208" s="616">
        <v>0</v>
      </c>
      <c r="AG208" s="616">
        <v>0</v>
      </c>
      <c r="AH208" s="616">
        <v>0</v>
      </c>
      <c r="AI208" s="616">
        <v>0</v>
      </c>
      <c r="AJ208" s="616">
        <v>0</v>
      </c>
      <c r="AK208" s="616">
        <v>0</v>
      </c>
      <c r="AL208" s="616">
        <v>0</v>
      </c>
      <c r="AM208" s="616">
        <v>0</v>
      </c>
      <c r="AN208" s="616">
        <v>0</v>
      </c>
      <c r="AO208" s="616">
        <v>0</v>
      </c>
      <c r="AP208" s="616">
        <v>0</v>
      </c>
      <c r="AQ208" s="616">
        <v>0</v>
      </c>
      <c r="AR208" s="616">
        <v>0</v>
      </c>
      <c r="AS208" s="616">
        <v>0</v>
      </c>
      <c r="AT208" s="616">
        <v>0</v>
      </c>
      <c r="AU208" s="616">
        <v>0</v>
      </c>
      <c r="AV208" s="616">
        <v>0</v>
      </c>
      <c r="AW208" s="616">
        <v>0</v>
      </c>
      <c r="AX208" s="616">
        <v>0</v>
      </c>
      <c r="AY208" s="616">
        <v>0</v>
      </c>
      <c r="AZ208" s="616">
        <v>0</v>
      </c>
      <c r="BA208" s="616">
        <v>0</v>
      </c>
      <c r="BB208" s="616">
        <v>0</v>
      </c>
      <c r="BC208" s="616">
        <v>0</v>
      </c>
      <c r="BD208" s="616">
        <v>0</v>
      </c>
      <c r="BE208" s="616">
        <v>0</v>
      </c>
      <c r="BF208" s="616">
        <v>0</v>
      </c>
      <c r="BG208" s="616">
        <v>0</v>
      </c>
      <c r="BH208" s="616">
        <v>0</v>
      </c>
      <c r="BI208" s="616">
        <v>0</v>
      </c>
      <c r="BJ208" s="616">
        <v>0</v>
      </c>
      <c r="BK208" s="616">
        <v>0</v>
      </c>
      <c r="BL208" s="616">
        <v>0</v>
      </c>
      <c r="BM208" s="616">
        <v>0</v>
      </c>
      <c r="BN208" s="616">
        <v>0</v>
      </c>
      <c r="BO208" s="616">
        <v>0</v>
      </c>
      <c r="BP208" s="616">
        <v>0</v>
      </c>
      <c r="BQ208" s="616">
        <v>0</v>
      </c>
      <c r="BR208" s="616">
        <v>0</v>
      </c>
      <c r="BS208" s="616">
        <v>0</v>
      </c>
      <c r="BT208" s="616">
        <v>0</v>
      </c>
      <c r="BU208" s="616">
        <v>0</v>
      </c>
      <c r="BV208" s="616">
        <v>0</v>
      </c>
      <c r="BW208" s="616">
        <v>0</v>
      </c>
      <c r="BX208" s="616">
        <v>0</v>
      </c>
      <c r="BY208" s="616">
        <v>0</v>
      </c>
      <c r="BZ208" s="616">
        <v>0</v>
      </c>
      <c r="CA208" s="616">
        <v>0</v>
      </c>
      <c r="CB208" s="616">
        <v>0</v>
      </c>
      <c r="CC208" s="616">
        <v>0</v>
      </c>
      <c r="CD208" s="616">
        <v>0</v>
      </c>
      <c r="CE208" s="616">
        <v>0</v>
      </c>
      <c r="CF208" s="616">
        <v>0</v>
      </c>
      <c r="CG208" s="616">
        <v>0</v>
      </c>
      <c r="CH208" s="616">
        <v>0</v>
      </c>
      <c r="CI208" s="616">
        <v>0</v>
      </c>
      <c r="CJ208" s="616">
        <v>0</v>
      </c>
      <c r="CK208" s="616">
        <v>0</v>
      </c>
      <c r="CL208" s="616">
        <v>0</v>
      </c>
      <c r="CM208" s="616">
        <v>0</v>
      </c>
      <c r="CN208" s="616">
        <v>0</v>
      </c>
      <c r="CO208" s="616">
        <v>0</v>
      </c>
      <c r="CP208" s="616">
        <v>0</v>
      </c>
      <c r="CQ208" s="616">
        <v>0</v>
      </c>
      <c r="CR208" s="616">
        <v>0</v>
      </c>
      <c r="CS208" s="616">
        <v>0</v>
      </c>
      <c r="CT208" s="616">
        <v>0</v>
      </c>
      <c r="CU208" s="616">
        <v>0</v>
      </c>
      <c r="CV208" s="616">
        <v>0</v>
      </c>
      <c r="CW208" s="616">
        <v>0</v>
      </c>
      <c r="CX208" s="616">
        <v>0</v>
      </c>
      <c r="CY208" s="616">
        <v>0</v>
      </c>
      <c r="CZ208" s="616">
        <v>0</v>
      </c>
      <c r="DA208" s="616">
        <v>0</v>
      </c>
      <c r="DB208" s="616">
        <v>0</v>
      </c>
      <c r="DC208" s="616">
        <v>0</v>
      </c>
      <c r="DD208" s="616">
        <v>0</v>
      </c>
      <c r="DE208" s="616">
        <v>0</v>
      </c>
      <c r="DF208" s="616">
        <v>0</v>
      </c>
      <c r="DG208" s="616">
        <v>0</v>
      </c>
      <c r="DH208" s="616">
        <v>0</v>
      </c>
      <c r="DI208" s="616">
        <v>0</v>
      </c>
      <c r="DJ208" s="616">
        <v>0</v>
      </c>
      <c r="DK208" s="616">
        <v>0</v>
      </c>
      <c r="DL208" s="616">
        <v>0</v>
      </c>
      <c r="DM208" s="616">
        <v>0</v>
      </c>
      <c r="DN208" s="616">
        <v>0</v>
      </c>
      <c r="DO208" s="616">
        <v>0</v>
      </c>
      <c r="DP208" s="616">
        <v>0</v>
      </c>
      <c r="DQ208" s="616">
        <v>0</v>
      </c>
      <c r="DR208" s="616">
        <v>0</v>
      </c>
      <c r="DS208" s="616">
        <v>0</v>
      </c>
      <c r="DT208" s="616">
        <v>0</v>
      </c>
      <c r="DU208" s="616">
        <v>0</v>
      </c>
      <c r="DV208" s="616">
        <v>0</v>
      </c>
      <c r="DW208" s="616">
        <v>0</v>
      </c>
      <c r="DX208" s="616">
        <v>0</v>
      </c>
      <c r="DY208" s="616">
        <v>0</v>
      </c>
      <c r="DZ208" s="616">
        <v>0</v>
      </c>
      <c r="EA208" s="616">
        <v>0</v>
      </c>
      <c r="EB208" s="616">
        <v>0</v>
      </c>
      <c r="EC208" s="616">
        <v>0</v>
      </c>
      <c r="ED208" s="616">
        <v>0</v>
      </c>
      <c r="EE208" s="616">
        <v>0</v>
      </c>
      <c r="EF208" s="616">
        <v>0</v>
      </c>
      <c r="EG208" s="616">
        <v>0</v>
      </c>
      <c r="EH208" s="616">
        <v>0</v>
      </c>
      <c r="EI208" s="616">
        <v>0</v>
      </c>
      <c r="EJ208" s="616">
        <v>0</v>
      </c>
      <c r="EK208" s="616">
        <v>0</v>
      </c>
      <c r="EL208" s="616">
        <v>0</v>
      </c>
      <c r="EM208" s="616">
        <v>0</v>
      </c>
      <c r="EN208" s="616">
        <v>0</v>
      </c>
      <c r="EO208" s="616">
        <v>0</v>
      </c>
      <c r="EP208" s="616">
        <v>0</v>
      </c>
      <c r="EQ208" s="616">
        <v>0</v>
      </c>
      <c r="ER208" s="616">
        <v>0</v>
      </c>
      <c r="ES208" s="616">
        <v>0</v>
      </c>
      <c r="ET208" s="616">
        <v>0</v>
      </c>
      <c r="EU208" s="616">
        <v>0</v>
      </c>
      <c r="EV208" s="616">
        <v>0</v>
      </c>
      <c r="EW208" s="616">
        <v>0</v>
      </c>
      <c r="EX208" s="616">
        <v>0</v>
      </c>
      <c r="EY208" s="616">
        <v>0</v>
      </c>
      <c r="EZ208" s="616">
        <v>0</v>
      </c>
      <c r="FA208" s="616">
        <v>0</v>
      </c>
      <c r="FB208" s="616">
        <v>0</v>
      </c>
      <c r="FC208" s="616">
        <v>0</v>
      </c>
      <c r="FD208" s="616">
        <v>0</v>
      </c>
      <c r="FE208" s="616">
        <v>0</v>
      </c>
      <c r="FF208" s="616">
        <v>0</v>
      </c>
      <c r="FG208" s="616">
        <v>0</v>
      </c>
      <c r="FH208" s="616">
        <v>0</v>
      </c>
      <c r="FI208" s="616">
        <v>0</v>
      </c>
      <c r="FJ208" s="616">
        <v>0</v>
      </c>
      <c r="FK208" s="616">
        <v>0</v>
      </c>
      <c r="FL208" s="616">
        <v>0</v>
      </c>
      <c r="FM208" s="616">
        <v>0</v>
      </c>
      <c r="FN208" s="616">
        <v>0</v>
      </c>
      <c r="FO208" s="616">
        <v>0</v>
      </c>
      <c r="FP208" s="616">
        <v>0</v>
      </c>
      <c r="FQ208" s="616">
        <v>0</v>
      </c>
      <c r="FR208" s="616">
        <v>0</v>
      </c>
      <c r="FS208" s="616">
        <v>0</v>
      </c>
      <c r="FT208" s="616">
        <v>0</v>
      </c>
      <c r="FU208" s="616">
        <v>0</v>
      </c>
      <c r="FV208" s="616">
        <v>0</v>
      </c>
      <c r="FW208" s="616">
        <v>0</v>
      </c>
      <c r="FX208" s="616">
        <v>0</v>
      </c>
      <c r="FY208" s="616">
        <v>0</v>
      </c>
      <c r="FZ208" s="616">
        <v>0</v>
      </c>
      <c r="GA208" s="616">
        <v>0</v>
      </c>
      <c r="GB208" s="616">
        <v>0</v>
      </c>
      <c r="GC208" s="616">
        <v>0</v>
      </c>
      <c r="GD208" s="616">
        <v>0</v>
      </c>
      <c r="GE208" s="616">
        <v>0</v>
      </c>
      <c r="GF208" s="616">
        <v>0</v>
      </c>
      <c r="GG208" s="616">
        <v>0</v>
      </c>
      <c r="GH208" s="616">
        <v>0</v>
      </c>
      <c r="GI208" s="616">
        <v>0</v>
      </c>
      <c r="GJ208" s="616">
        <v>0</v>
      </c>
      <c r="GK208" s="616">
        <v>0</v>
      </c>
      <c r="GL208" s="616">
        <v>0</v>
      </c>
      <c r="GM208" s="616">
        <v>0</v>
      </c>
      <c r="GN208" s="616">
        <v>0</v>
      </c>
      <c r="GO208" s="616">
        <v>0</v>
      </c>
      <c r="GP208" s="616">
        <v>0</v>
      </c>
      <c r="GQ208" s="616">
        <v>0</v>
      </c>
      <c r="GR208" s="616">
        <v>0</v>
      </c>
      <c r="GS208" s="616">
        <v>0</v>
      </c>
      <c r="GT208" s="616">
        <v>0</v>
      </c>
      <c r="GU208" s="616">
        <v>0</v>
      </c>
      <c r="GV208" s="616">
        <v>0</v>
      </c>
      <c r="GW208" s="616">
        <v>0</v>
      </c>
      <c r="GX208" s="616">
        <v>0</v>
      </c>
      <c r="GY208" s="616">
        <v>0</v>
      </c>
      <c r="GZ208" s="616">
        <v>0</v>
      </c>
      <c r="HA208" s="616">
        <v>0</v>
      </c>
      <c r="HB208" s="616">
        <v>0</v>
      </c>
      <c r="HC208" s="616">
        <v>0</v>
      </c>
      <c r="HD208" s="616">
        <v>0</v>
      </c>
      <c r="HE208" s="616">
        <v>0</v>
      </c>
      <c r="HF208" s="616">
        <v>0</v>
      </c>
      <c r="HG208" s="616">
        <v>0</v>
      </c>
      <c r="HH208" s="616">
        <v>0</v>
      </c>
      <c r="HI208" s="616">
        <v>0</v>
      </c>
      <c r="HJ208" s="616">
        <v>0</v>
      </c>
      <c r="HK208" s="616">
        <v>0</v>
      </c>
      <c r="HL208" s="616">
        <v>0</v>
      </c>
      <c r="HM208" s="616">
        <v>0</v>
      </c>
      <c r="HN208" s="616">
        <v>0</v>
      </c>
      <c r="HO208" s="616">
        <v>0</v>
      </c>
      <c r="HP208" s="616">
        <v>0</v>
      </c>
      <c r="HQ208" s="616">
        <v>0</v>
      </c>
      <c r="HR208" s="616">
        <v>0</v>
      </c>
      <c r="HS208" s="616">
        <v>0</v>
      </c>
      <c r="HT208" s="616">
        <v>0</v>
      </c>
      <c r="HU208" s="616">
        <v>0</v>
      </c>
      <c r="HV208" s="616">
        <v>0</v>
      </c>
      <c r="HW208" s="616">
        <v>0</v>
      </c>
      <c r="HX208" s="616">
        <v>0</v>
      </c>
      <c r="HY208" s="616">
        <v>0</v>
      </c>
      <c r="HZ208" s="616">
        <v>0</v>
      </c>
      <c r="IA208" s="616">
        <v>0</v>
      </c>
      <c r="IB208" s="616">
        <v>0</v>
      </c>
      <c r="IC208" s="616">
        <v>0</v>
      </c>
      <c r="ID208" s="616">
        <v>0</v>
      </c>
      <c r="IE208" s="616">
        <v>0</v>
      </c>
      <c r="IF208" s="616">
        <v>0</v>
      </c>
      <c r="IG208" s="616">
        <v>0</v>
      </c>
      <c r="IH208" s="616">
        <v>0</v>
      </c>
      <c r="II208" s="616">
        <v>0</v>
      </c>
      <c r="IJ208" s="616">
        <v>0</v>
      </c>
      <c r="IK208" s="616">
        <v>0</v>
      </c>
      <c r="IL208" s="616">
        <v>0</v>
      </c>
      <c r="IM208" s="616">
        <v>0</v>
      </c>
      <c r="IN208" s="616">
        <v>0</v>
      </c>
      <c r="IO208" s="616">
        <v>0</v>
      </c>
      <c r="IP208" s="616">
        <v>0</v>
      </c>
      <c r="IQ208" s="616">
        <v>0</v>
      </c>
      <c r="IR208" s="616">
        <v>0</v>
      </c>
      <c r="IS208" s="616">
        <v>0</v>
      </c>
      <c r="IT208" s="616">
        <v>0</v>
      </c>
      <c r="IU208" s="616">
        <v>0</v>
      </c>
      <c r="IV208" s="616">
        <v>0</v>
      </c>
      <c r="IW208" s="616">
        <v>0</v>
      </c>
      <c r="IX208" s="616">
        <v>0</v>
      </c>
      <c r="IY208" s="616">
        <v>0</v>
      </c>
      <c r="IZ208" s="616">
        <v>0</v>
      </c>
      <c r="JA208" s="616">
        <v>0</v>
      </c>
      <c r="JB208" s="616">
        <v>0</v>
      </c>
      <c r="JC208" s="616">
        <v>0</v>
      </c>
      <c r="JD208" s="616">
        <v>0</v>
      </c>
      <c r="JE208" s="616">
        <v>0</v>
      </c>
      <c r="JF208" s="616">
        <v>0</v>
      </c>
      <c r="JG208" s="616">
        <v>0</v>
      </c>
      <c r="JH208" s="616">
        <v>0</v>
      </c>
      <c r="JI208" s="616">
        <v>0</v>
      </c>
      <c r="JJ208" s="616">
        <v>0</v>
      </c>
      <c r="JK208" s="616">
        <v>0</v>
      </c>
      <c r="JL208" s="616">
        <v>0</v>
      </c>
      <c r="JM208" s="616">
        <v>0</v>
      </c>
      <c r="JN208" s="616">
        <v>0</v>
      </c>
      <c r="JO208" s="616">
        <v>0</v>
      </c>
      <c r="JP208" s="616">
        <v>0</v>
      </c>
      <c r="JQ208" s="616">
        <v>0</v>
      </c>
      <c r="JR208" s="616">
        <v>0</v>
      </c>
      <c r="JS208" s="616">
        <v>0</v>
      </c>
      <c r="JT208" s="616">
        <v>0</v>
      </c>
      <c r="JU208" s="616">
        <v>0</v>
      </c>
      <c r="JV208" s="616">
        <v>0</v>
      </c>
      <c r="JW208" s="616">
        <v>0</v>
      </c>
      <c r="JX208" s="616">
        <v>0</v>
      </c>
      <c r="JY208" s="616">
        <v>0</v>
      </c>
      <c r="JZ208" s="616">
        <v>0</v>
      </c>
      <c r="KA208" s="616">
        <v>0</v>
      </c>
      <c r="KB208" s="616">
        <v>0</v>
      </c>
      <c r="KC208" s="616">
        <v>0</v>
      </c>
      <c r="KD208" s="616">
        <v>0</v>
      </c>
      <c r="KE208" s="616">
        <v>0</v>
      </c>
      <c r="KF208" s="616">
        <v>0</v>
      </c>
      <c r="KG208" s="616">
        <v>0</v>
      </c>
      <c r="KH208" s="616">
        <v>0</v>
      </c>
      <c r="KI208" s="616">
        <v>0</v>
      </c>
      <c r="KJ208" s="616">
        <v>0</v>
      </c>
      <c r="KK208" s="616">
        <v>0</v>
      </c>
      <c r="KL208" s="616">
        <v>0</v>
      </c>
      <c r="KM208" s="616">
        <v>0</v>
      </c>
      <c r="KN208" s="616">
        <v>0</v>
      </c>
      <c r="KO208" s="616">
        <v>0</v>
      </c>
      <c r="KP208" s="616">
        <v>0</v>
      </c>
      <c r="KQ208" s="616">
        <v>0</v>
      </c>
      <c r="KR208" s="616">
        <v>0</v>
      </c>
      <c r="KS208" s="616">
        <v>0</v>
      </c>
      <c r="KT208" s="616">
        <v>0</v>
      </c>
      <c r="KU208" s="616">
        <v>0</v>
      </c>
      <c r="KV208" s="616">
        <v>0</v>
      </c>
      <c r="KW208" s="616">
        <v>0</v>
      </c>
      <c r="KX208" s="616">
        <v>0</v>
      </c>
      <c r="KY208" s="616">
        <v>0</v>
      </c>
      <c r="KZ208" s="616">
        <v>0</v>
      </c>
      <c r="LA208" s="616">
        <v>0</v>
      </c>
      <c r="LB208" s="616">
        <v>0</v>
      </c>
      <c r="LC208" s="616">
        <v>0</v>
      </c>
      <c r="LD208" s="616">
        <v>0</v>
      </c>
      <c r="LE208" s="616">
        <v>0</v>
      </c>
      <c r="LF208" s="616">
        <v>0</v>
      </c>
      <c r="LG208" s="616">
        <v>0</v>
      </c>
      <c r="LH208" s="616">
        <v>0</v>
      </c>
      <c r="LI208" s="616">
        <v>0</v>
      </c>
      <c r="LJ208" s="616">
        <v>0</v>
      </c>
      <c r="LK208" s="616">
        <v>0</v>
      </c>
      <c r="LL208" s="616">
        <v>0</v>
      </c>
      <c r="LM208" s="616">
        <v>0</v>
      </c>
      <c r="LN208" s="616">
        <v>0</v>
      </c>
      <c r="LO208" s="616">
        <v>0</v>
      </c>
      <c r="LP208" s="616">
        <v>0</v>
      </c>
      <c r="LQ208" s="616">
        <v>0</v>
      </c>
      <c r="LR208" s="616">
        <v>0</v>
      </c>
      <c r="LS208" s="616">
        <v>0</v>
      </c>
      <c r="LT208" s="616">
        <v>0</v>
      </c>
      <c r="LU208" s="616">
        <v>0</v>
      </c>
      <c r="LV208" s="616">
        <v>0</v>
      </c>
      <c r="LW208" s="616">
        <v>0</v>
      </c>
      <c r="LX208" s="616">
        <v>0</v>
      </c>
      <c r="LY208" s="616">
        <v>0</v>
      </c>
      <c r="LZ208" s="616">
        <v>0</v>
      </c>
      <c r="MA208" s="616">
        <v>0</v>
      </c>
      <c r="MB208" s="616">
        <v>0</v>
      </c>
      <c r="MC208" s="616">
        <v>0</v>
      </c>
      <c r="MD208" s="616">
        <v>0</v>
      </c>
      <c r="ME208" s="616">
        <v>0</v>
      </c>
      <c r="MF208" s="616">
        <v>0</v>
      </c>
      <c r="MG208" s="616">
        <v>0</v>
      </c>
      <c r="MH208" s="616">
        <v>0</v>
      </c>
      <c r="MI208" s="616">
        <v>0</v>
      </c>
      <c r="MJ208" s="616">
        <v>0</v>
      </c>
      <c r="MK208" s="616">
        <v>0</v>
      </c>
      <c r="ML208" s="616">
        <v>0</v>
      </c>
      <c r="MM208" s="616">
        <v>0</v>
      </c>
      <c r="MN208" s="616">
        <v>0</v>
      </c>
      <c r="MO208" s="616">
        <v>0</v>
      </c>
      <c r="MP208" s="616">
        <v>0</v>
      </c>
      <c r="MQ208" s="616">
        <v>0</v>
      </c>
      <c r="MR208" s="616">
        <v>0</v>
      </c>
      <c r="MS208" s="616">
        <v>0</v>
      </c>
      <c r="MT208" s="616">
        <v>0</v>
      </c>
      <c r="MU208" s="616">
        <v>0</v>
      </c>
      <c r="MV208" s="616">
        <v>0</v>
      </c>
      <c r="MW208" s="616">
        <v>0</v>
      </c>
      <c r="MX208" s="616">
        <v>0</v>
      </c>
      <c r="MY208" s="616">
        <v>0</v>
      </c>
      <c r="MZ208" s="616">
        <v>0</v>
      </c>
      <c r="NA208" s="616">
        <v>0</v>
      </c>
      <c r="NB208" s="616">
        <v>0</v>
      </c>
      <c r="NC208" s="616">
        <v>0</v>
      </c>
      <c r="ND208" s="616">
        <v>0</v>
      </c>
      <c r="NE208" s="616">
        <v>0</v>
      </c>
      <c r="NF208" s="616">
        <v>0</v>
      </c>
      <c r="NG208" s="616">
        <v>0</v>
      </c>
      <c r="NH208" s="616">
        <v>0</v>
      </c>
      <c r="NI208" s="616">
        <v>0</v>
      </c>
      <c r="NJ208" s="616">
        <v>0</v>
      </c>
      <c r="NK208" s="616">
        <v>0</v>
      </c>
      <c r="NL208" s="616">
        <v>0</v>
      </c>
      <c r="NM208" s="616">
        <v>0</v>
      </c>
      <c r="NN208" s="616">
        <v>0</v>
      </c>
      <c r="NO208" s="616">
        <v>0</v>
      </c>
      <c r="NP208" s="616">
        <v>0</v>
      </c>
      <c r="NQ208" s="616">
        <v>0</v>
      </c>
      <c r="NR208" s="616">
        <v>0</v>
      </c>
      <c r="NS208" s="616">
        <v>0</v>
      </c>
      <c r="NT208" s="616">
        <v>0</v>
      </c>
      <c r="NU208" s="616">
        <v>0</v>
      </c>
      <c r="NV208" s="616">
        <v>0</v>
      </c>
      <c r="NW208" s="616">
        <v>0</v>
      </c>
      <c r="NX208" s="616">
        <v>0</v>
      </c>
      <c r="NY208" s="616">
        <v>0</v>
      </c>
      <c r="NZ208" s="616">
        <v>0</v>
      </c>
      <c r="OA208" s="616">
        <v>0</v>
      </c>
      <c r="OB208" s="616">
        <v>0</v>
      </c>
      <c r="OC208" s="616">
        <v>0</v>
      </c>
      <c r="OD208" s="616">
        <v>0</v>
      </c>
      <c r="OE208" s="616">
        <v>0</v>
      </c>
      <c r="OF208" s="616">
        <v>0</v>
      </c>
      <c r="OG208" s="616">
        <v>0</v>
      </c>
      <c r="OH208" s="616">
        <v>0</v>
      </c>
      <c r="OI208" s="616">
        <v>0</v>
      </c>
      <c r="OJ208" s="616">
        <v>0</v>
      </c>
      <c r="OK208" s="616">
        <v>0</v>
      </c>
      <c r="OL208" s="616">
        <v>0</v>
      </c>
      <c r="OM208" s="616">
        <v>0</v>
      </c>
      <c r="ON208" s="616">
        <v>0</v>
      </c>
      <c r="OO208" s="616">
        <v>0</v>
      </c>
      <c r="OP208" s="616">
        <v>0</v>
      </c>
      <c r="OQ208" s="616">
        <v>0</v>
      </c>
      <c r="OR208" s="616">
        <v>0</v>
      </c>
      <c r="OS208" s="616">
        <v>0</v>
      </c>
      <c r="OT208" s="616">
        <v>0</v>
      </c>
      <c r="OU208" s="616">
        <v>0</v>
      </c>
      <c r="OV208" s="616">
        <v>0</v>
      </c>
      <c r="OW208" s="616">
        <v>0</v>
      </c>
      <c r="OX208" s="616">
        <v>0</v>
      </c>
      <c r="OY208" s="616">
        <v>0</v>
      </c>
      <c r="OZ208" s="616">
        <v>0</v>
      </c>
      <c r="PA208" s="616">
        <v>0</v>
      </c>
      <c r="PB208" s="616">
        <v>0</v>
      </c>
      <c r="PC208" s="616">
        <v>0</v>
      </c>
      <c r="PD208" s="616">
        <v>0</v>
      </c>
      <c r="PE208" s="616">
        <v>0</v>
      </c>
      <c r="PF208" s="616">
        <v>0</v>
      </c>
      <c r="PG208" s="616">
        <v>0</v>
      </c>
      <c r="PH208" s="616">
        <v>0</v>
      </c>
      <c r="PI208" s="616">
        <v>0</v>
      </c>
      <c r="PJ208" s="616">
        <v>0</v>
      </c>
      <c r="PK208" s="616">
        <v>0</v>
      </c>
      <c r="PL208" s="616">
        <v>0</v>
      </c>
      <c r="PM208" s="616">
        <v>0</v>
      </c>
      <c r="PN208" s="616">
        <v>0</v>
      </c>
      <c r="PO208" s="616">
        <v>0</v>
      </c>
      <c r="PP208" s="616">
        <v>0</v>
      </c>
      <c r="PQ208" s="616">
        <v>0</v>
      </c>
      <c r="PR208" s="616">
        <v>0</v>
      </c>
      <c r="PS208" s="616">
        <v>0</v>
      </c>
      <c r="PT208" s="616">
        <v>0</v>
      </c>
      <c r="PU208" s="616">
        <v>0</v>
      </c>
      <c r="PV208" s="616">
        <v>0</v>
      </c>
      <c r="PW208" s="616">
        <v>0</v>
      </c>
      <c r="PX208" s="616">
        <v>0</v>
      </c>
      <c r="PY208" s="616">
        <v>0</v>
      </c>
      <c r="PZ208" s="616">
        <v>0</v>
      </c>
      <c r="QA208" s="616">
        <v>0</v>
      </c>
      <c r="QB208" s="616">
        <v>0</v>
      </c>
      <c r="QC208" s="616">
        <v>0</v>
      </c>
      <c r="QD208" s="616">
        <v>0</v>
      </c>
      <c r="QE208" s="616">
        <v>0</v>
      </c>
      <c r="QF208" s="616">
        <v>0</v>
      </c>
      <c r="QG208" s="616">
        <v>0</v>
      </c>
      <c r="QH208" s="616">
        <v>0</v>
      </c>
      <c r="QI208" s="616">
        <v>0</v>
      </c>
      <c r="QJ208" s="616">
        <v>0</v>
      </c>
      <c r="QK208" s="616">
        <v>0</v>
      </c>
      <c r="QL208" s="616">
        <v>0</v>
      </c>
      <c r="QM208" s="616">
        <v>0</v>
      </c>
      <c r="QN208" s="616">
        <v>0</v>
      </c>
      <c r="QO208" s="616">
        <v>0</v>
      </c>
      <c r="QP208" s="616">
        <v>0</v>
      </c>
      <c r="QQ208" s="616">
        <v>0</v>
      </c>
      <c r="QR208" s="616">
        <v>0</v>
      </c>
      <c r="QS208" s="616">
        <v>0</v>
      </c>
      <c r="QT208" s="616">
        <v>0</v>
      </c>
      <c r="QU208" s="616">
        <v>0</v>
      </c>
      <c r="QV208" s="616">
        <v>0</v>
      </c>
      <c r="QW208" s="616">
        <v>0</v>
      </c>
      <c r="QX208" s="616">
        <v>0</v>
      </c>
      <c r="QY208" s="616">
        <v>0</v>
      </c>
      <c r="QZ208" s="616">
        <v>0</v>
      </c>
      <c r="RA208" s="616">
        <v>0</v>
      </c>
      <c r="RB208" s="616">
        <v>0</v>
      </c>
      <c r="RC208" s="616">
        <v>0</v>
      </c>
      <c r="RD208" s="616">
        <v>0</v>
      </c>
      <c r="RE208" s="616">
        <v>0</v>
      </c>
      <c r="RF208" s="616">
        <v>0</v>
      </c>
      <c r="RG208" s="616">
        <v>0</v>
      </c>
      <c r="RH208" s="616">
        <v>0</v>
      </c>
      <c r="RI208" s="616">
        <v>0</v>
      </c>
      <c r="RJ208" s="616">
        <v>0</v>
      </c>
      <c r="RK208" s="616">
        <v>0</v>
      </c>
      <c r="RL208" s="616">
        <v>0</v>
      </c>
      <c r="RM208" s="616">
        <v>0</v>
      </c>
      <c r="RN208" s="616">
        <v>0</v>
      </c>
      <c r="RO208" s="616">
        <v>0</v>
      </c>
      <c r="RP208" s="616">
        <v>0</v>
      </c>
      <c r="RQ208" s="616">
        <v>0</v>
      </c>
      <c r="RR208" s="616">
        <v>0</v>
      </c>
      <c r="RS208" s="616">
        <v>0</v>
      </c>
      <c r="RT208" s="616">
        <v>0</v>
      </c>
      <c r="RU208" s="616">
        <v>0</v>
      </c>
      <c r="RV208" s="616">
        <v>0</v>
      </c>
      <c r="RW208" s="616">
        <v>0</v>
      </c>
      <c r="RX208" s="616">
        <v>0</v>
      </c>
      <c r="RY208" s="616">
        <v>0</v>
      </c>
      <c r="RZ208" s="616">
        <v>0</v>
      </c>
      <c r="SA208" s="616">
        <v>0</v>
      </c>
      <c r="SB208" s="616">
        <v>0</v>
      </c>
      <c r="SC208" s="616">
        <v>0</v>
      </c>
      <c r="SD208" s="616">
        <v>0</v>
      </c>
      <c r="SE208" s="616">
        <v>0</v>
      </c>
      <c r="SF208" s="616">
        <v>0</v>
      </c>
      <c r="SG208" s="616">
        <v>0</v>
      </c>
      <c r="SH208" s="616">
        <v>0</v>
      </c>
      <c r="SI208" s="616">
        <v>0</v>
      </c>
      <c r="SJ208" s="616">
        <v>0</v>
      </c>
      <c r="SK208" s="267">
        <f t="shared" si="400"/>
        <v>0</v>
      </c>
      <c r="SL208" s="254"/>
      <c r="SM208" s="242"/>
      <c r="SN208" s="242"/>
      <c r="SO208" s="242"/>
    </row>
    <row r="209" spans="1:509" outlineLevel="2" x14ac:dyDescent="0.35">
      <c r="A209" s="242"/>
      <c r="B209" s="251"/>
      <c r="C209" s="438">
        <f>INT($C$29)+2</f>
        <v>3</v>
      </c>
      <c r="D209" s="267"/>
      <c r="E209" s="316">
        <f t="shared" si="457"/>
        <v>68</v>
      </c>
      <c r="F209" s="322"/>
      <c r="G209" s="322"/>
      <c r="H209" s="267"/>
      <c r="I209" s="454"/>
      <c r="J209" s="454" t="s">
        <v>692</v>
      </c>
      <c r="K209" s="454"/>
      <c r="L209" s="612">
        <v>0</v>
      </c>
      <c r="M209" s="612">
        <v>0</v>
      </c>
      <c r="N209" s="612">
        <v>0</v>
      </c>
      <c r="O209" s="612">
        <v>0</v>
      </c>
      <c r="P209" s="612">
        <v>0</v>
      </c>
      <c r="Q209" s="612">
        <v>0</v>
      </c>
      <c r="R209" s="612">
        <v>0</v>
      </c>
      <c r="S209" s="612">
        <v>0</v>
      </c>
      <c r="T209" s="612">
        <v>0</v>
      </c>
      <c r="U209" s="612">
        <v>0</v>
      </c>
      <c r="V209" s="612">
        <v>0</v>
      </c>
      <c r="W209" s="612">
        <v>0</v>
      </c>
      <c r="X209" s="612">
        <v>0</v>
      </c>
      <c r="Y209" s="612">
        <v>0</v>
      </c>
      <c r="Z209" s="612">
        <v>0</v>
      </c>
      <c r="AA209" s="612">
        <v>0</v>
      </c>
      <c r="AB209" s="612">
        <v>0</v>
      </c>
      <c r="AC209" s="612">
        <v>0</v>
      </c>
      <c r="AD209" s="612">
        <v>0</v>
      </c>
      <c r="AE209" s="612">
        <v>0</v>
      </c>
      <c r="AF209" s="612">
        <v>0</v>
      </c>
      <c r="AG209" s="612">
        <v>0</v>
      </c>
      <c r="AH209" s="612">
        <v>0</v>
      </c>
      <c r="AI209" s="612">
        <v>0</v>
      </c>
      <c r="AJ209" s="612">
        <v>0</v>
      </c>
      <c r="AK209" s="612">
        <v>0</v>
      </c>
      <c r="AL209" s="612">
        <v>0</v>
      </c>
      <c r="AM209" s="612">
        <v>0</v>
      </c>
      <c r="AN209" s="612">
        <v>0</v>
      </c>
      <c r="AO209" s="612">
        <v>0</v>
      </c>
      <c r="AP209" s="612">
        <v>0</v>
      </c>
      <c r="AQ209" s="612">
        <v>0</v>
      </c>
      <c r="AR209" s="612">
        <v>0</v>
      </c>
      <c r="AS209" s="612">
        <v>0</v>
      </c>
      <c r="AT209" s="612">
        <v>0</v>
      </c>
      <c r="AU209" s="612">
        <v>0</v>
      </c>
      <c r="AV209" s="612">
        <v>0</v>
      </c>
      <c r="AW209" s="612">
        <v>0</v>
      </c>
      <c r="AX209" s="612">
        <v>0</v>
      </c>
      <c r="AY209" s="612">
        <v>0</v>
      </c>
      <c r="AZ209" s="612">
        <v>0</v>
      </c>
      <c r="BA209" s="612">
        <v>0</v>
      </c>
      <c r="BB209" s="612">
        <v>0</v>
      </c>
      <c r="BC209" s="612">
        <v>0</v>
      </c>
      <c r="BD209" s="612">
        <v>0</v>
      </c>
      <c r="BE209" s="612">
        <v>0</v>
      </c>
      <c r="BF209" s="612">
        <v>0</v>
      </c>
      <c r="BG209" s="612">
        <v>0</v>
      </c>
      <c r="BH209" s="612">
        <v>0</v>
      </c>
      <c r="BI209" s="612">
        <v>0</v>
      </c>
      <c r="BJ209" s="612">
        <v>0</v>
      </c>
      <c r="BK209" s="612">
        <v>0</v>
      </c>
      <c r="BL209" s="612">
        <v>0</v>
      </c>
      <c r="BM209" s="612">
        <v>0</v>
      </c>
      <c r="BN209" s="612">
        <v>0</v>
      </c>
      <c r="BO209" s="612">
        <v>0</v>
      </c>
      <c r="BP209" s="612">
        <v>0</v>
      </c>
      <c r="BQ209" s="612">
        <v>0</v>
      </c>
      <c r="BR209" s="612">
        <v>0</v>
      </c>
      <c r="BS209" s="612">
        <v>0</v>
      </c>
      <c r="BT209" s="612">
        <v>0</v>
      </c>
      <c r="BU209" s="612">
        <v>0</v>
      </c>
      <c r="BV209" s="612">
        <v>0</v>
      </c>
      <c r="BW209" s="612">
        <v>0</v>
      </c>
      <c r="BX209" s="612">
        <v>0</v>
      </c>
      <c r="BY209" s="612">
        <v>0</v>
      </c>
      <c r="BZ209" s="612">
        <v>0</v>
      </c>
      <c r="CA209" s="612">
        <v>0</v>
      </c>
      <c r="CB209" s="612">
        <v>0</v>
      </c>
      <c r="CC209" s="612">
        <v>0</v>
      </c>
      <c r="CD209" s="612">
        <v>0</v>
      </c>
      <c r="CE209" s="612">
        <v>0</v>
      </c>
      <c r="CF209" s="612">
        <v>0</v>
      </c>
      <c r="CG209" s="612">
        <v>0</v>
      </c>
      <c r="CH209" s="612">
        <v>0</v>
      </c>
      <c r="CI209" s="612">
        <v>0</v>
      </c>
      <c r="CJ209" s="612">
        <v>0</v>
      </c>
      <c r="CK209" s="612">
        <v>0</v>
      </c>
      <c r="CL209" s="612">
        <v>0</v>
      </c>
      <c r="CM209" s="612">
        <v>0</v>
      </c>
      <c r="CN209" s="612">
        <v>0</v>
      </c>
      <c r="CO209" s="612">
        <v>0</v>
      </c>
      <c r="CP209" s="612">
        <v>0</v>
      </c>
      <c r="CQ209" s="612">
        <v>0</v>
      </c>
      <c r="CR209" s="612">
        <v>0</v>
      </c>
      <c r="CS209" s="612">
        <v>0</v>
      </c>
      <c r="CT209" s="612">
        <v>0</v>
      </c>
      <c r="CU209" s="612">
        <v>0</v>
      </c>
      <c r="CV209" s="612">
        <v>0</v>
      </c>
      <c r="CW209" s="612">
        <v>0</v>
      </c>
      <c r="CX209" s="612">
        <v>0</v>
      </c>
      <c r="CY209" s="612">
        <v>0</v>
      </c>
      <c r="CZ209" s="612">
        <v>0</v>
      </c>
      <c r="DA209" s="612">
        <v>0</v>
      </c>
      <c r="DB209" s="612">
        <v>0</v>
      </c>
      <c r="DC209" s="612">
        <v>0</v>
      </c>
      <c r="DD209" s="612">
        <v>0</v>
      </c>
      <c r="DE209" s="612">
        <v>0</v>
      </c>
      <c r="DF209" s="612">
        <v>0</v>
      </c>
      <c r="DG209" s="612">
        <v>0</v>
      </c>
      <c r="DH209" s="612">
        <v>0</v>
      </c>
      <c r="DI209" s="612">
        <v>0</v>
      </c>
      <c r="DJ209" s="612">
        <v>0</v>
      </c>
      <c r="DK209" s="612">
        <v>0</v>
      </c>
      <c r="DL209" s="612">
        <v>0</v>
      </c>
      <c r="DM209" s="612">
        <v>0</v>
      </c>
      <c r="DN209" s="612">
        <v>0</v>
      </c>
      <c r="DO209" s="612">
        <v>0</v>
      </c>
      <c r="DP209" s="612">
        <v>0</v>
      </c>
      <c r="DQ209" s="612">
        <v>0</v>
      </c>
      <c r="DR209" s="612">
        <v>0</v>
      </c>
      <c r="DS209" s="612">
        <v>0</v>
      </c>
      <c r="DT209" s="612">
        <v>0</v>
      </c>
      <c r="DU209" s="612">
        <v>0</v>
      </c>
      <c r="DV209" s="612">
        <v>0</v>
      </c>
      <c r="DW209" s="612">
        <v>0</v>
      </c>
      <c r="DX209" s="612">
        <v>0</v>
      </c>
      <c r="DY209" s="612">
        <v>0</v>
      </c>
      <c r="DZ209" s="612">
        <v>0</v>
      </c>
      <c r="EA209" s="612">
        <v>0</v>
      </c>
      <c r="EB209" s="612">
        <v>0</v>
      </c>
      <c r="EC209" s="612">
        <v>0</v>
      </c>
      <c r="ED209" s="612">
        <v>0</v>
      </c>
      <c r="EE209" s="612">
        <v>0</v>
      </c>
      <c r="EF209" s="612">
        <v>0</v>
      </c>
      <c r="EG209" s="612">
        <v>0</v>
      </c>
      <c r="EH209" s="612">
        <v>0</v>
      </c>
      <c r="EI209" s="612">
        <v>0</v>
      </c>
      <c r="EJ209" s="612">
        <v>0</v>
      </c>
      <c r="EK209" s="612">
        <v>0</v>
      </c>
      <c r="EL209" s="612">
        <v>0</v>
      </c>
      <c r="EM209" s="612">
        <v>0</v>
      </c>
      <c r="EN209" s="612">
        <v>0</v>
      </c>
      <c r="EO209" s="612">
        <v>0</v>
      </c>
      <c r="EP209" s="612">
        <v>0</v>
      </c>
      <c r="EQ209" s="612">
        <v>0</v>
      </c>
      <c r="ER209" s="612">
        <v>0</v>
      </c>
      <c r="ES209" s="612">
        <v>0</v>
      </c>
      <c r="ET209" s="612">
        <v>0</v>
      </c>
      <c r="EU209" s="612">
        <v>0</v>
      </c>
      <c r="EV209" s="612">
        <v>0</v>
      </c>
      <c r="EW209" s="612">
        <v>0</v>
      </c>
      <c r="EX209" s="612">
        <v>0</v>
      </c>
      <c r="EY209" s="612">
        <v>0</v>
      </c>
      <c r="EZ209" s="612">
        <v>0</v>
      </c>
      <c r="FA209" s="612">
        <v>0</v>
      </c>
      <c r="FB209" s="612">
        <v>0</v>
      </c>
      <c r="FC209" s="612">
        <v>0</v>
      </c>
      <c r="FD209" s="612">
        <v>0</v>
      </c>
      <c r="FE209" s="612">
        <v>0</v>
      </c>
      <c r="FF209" s="612">
        <v>0</v>
      </c>
      <c r="FG209" s="612">
        <v>0</v>
      </c>
      <c r="FH209" s="612">
        <v>0</v>
      </c>
      <c r="FI209" s="612">
        <v>0</v>
      </c>
      <c r="FJ209" s="612">
        <v>0</v>
      </c>
      <c r="FK209" s="612">
        <v>0</v>
      </c>
      <c r="FL209" s="612">
        <v>0</v>
      </c>
      <c r="FM209" s="612">
        <v>0</v>
      </c>
      <c r="FN209" s="612">
        <v>0</v>
      </c>
      <c r="FO209" s="612">
        <v>0</v>
      </c>
      <c r="FP209" s="612">
        <v>0</v>
      </c>
      <c r="FQ209" s="612">
        <v>0</v>
      </c>
      <c r="FR209" s="612">
        <v>0</v>
      </c>
      <c r="FS209" s="612">
        <v>0</v>
      </c>
      <c r="FT209" s="612">
        <v>0</v>
      </c>
      <c r="FU209" s="612">
        <v>0</v>
      </c>
      <c r="FV209" s="612">
        <v>0</v>
      </c>
      <c r="FW209" s="612">
        <v>0</v>
      </c>
      <c r="FX209" s="612">
        <v>0</v>
      </c>
      <c r="FY209" s="612">
        <v>0</v>
      </c>
      <c r="FZ209" s="612">
        <v>0</v>
      </c>
      <c r="GA209" s="612">
        <v>0</v>
      </c>
      <c r="GB209" s="612">
        <v>0</v>
      </c>
      <c r="GC209" s="612">
        <v>0</v>
      </c>
      <c r="GD209" s="612">
        <v>0</v>
      </c>
      <c r="GE209" s="612">
        <v>0</v>
      </c>
      <c r="GF209" s="612">
        <v>0</v>
      </c>
      <c r="GG209" s="612">
        <v>0</v>
      </c>
      <c r="GH209" s="612">
        <v>0</v>
      </c>
      <c r="GI209" s="612">
        <v>0</v>
      </c>
      <c r="GJ209" s="612">
        <v>0</v>
      </c>
      <c r="GK209" s="612">
        <v>0</v>
      </c>
      <c r="GL209" s="612">
        <v>0</v>
      </c>
      <c r="GM209" s="612">
        <v>0</v>
      </c>
      <c r="GN209" s="612">
        <v>0</v>
      </c>
      <c r="GO209" s="612">
        <v>0</v>
      </c>
      <c r="GP209" s="612">
        <v>0</v>
      </c>
      <c r="GQ209" s="612">
        <v>0</v>
      </c>
      <c r="GR209" s="612">
        <v>0</v>
      </c>
      <c r="GS209" s="612">
        <v>0</v>
      </c>
      <c r="GT209" s="612">
        <v>0</v>
      </c>
      <c r="GU209" s="612">
        <v>0</v>
      </c>
      <c r="GV209" s="612">
        <v>0</v>
      </c>
      <c r="GW209" s="612">
        <v>0</v>
      </c>
      <c r="GX209" s="612">
        <v>0</v>
      </c>
      <c r="GY209" s="612">
        <v>0</v>
      </c>
      <c r="GZ209" s="612">
        <v>0</v>
      </c>
      <c r="HA209" s="612">
        <v>0</v>
      </c>
      <c r="HB209" s="612">
        <v>0</v>
      </c>
      <c r="HC209" s="612">
        <v>0</v>
      </c>
      <c r="HD209" s="612">
        <v>0</v>
      </c>
      <c r="HE209" s="612">
        <v>0</v>
      </c>
      <c r="HF209" s="612">
        <v>0</v>
      </c>
      <c r="HG209" s="612">
        <v>0</v>
      </c>
      <c r="HH209" s="612">
        <v>0</v>
      </c>
      <c r="HI209" s="612">
        <v>0</v>
      </c>
      <c r="HJ209" s="612">
        <v>0</v>
      </c>
      <c r="HK209" s="612">
        <v>0</v>
      </c>
      <c r="HL209" s="612">
        <v>0</v>
      </c>
      <c r="HM209" s="612">
        <v>0</v>
      </c>
      <c r="HN209" s="612">
        <v>0</v>
      </c>
      <c r="HO209" s="612">
        <v>0</v>
      </c>
      <c r="HP209" s="612">
        <v>0</v>
      </c>
      <c r="HQ209" s="612">
        <v>0</v>
      </c>
      <c r="HR209" s="612">
        <v>0</v>
      </c>
      <c r="HS209" s="612">
        <v>0</v>
      </c>
      <c r="HT209" s="612">
        <v>0</v>
      </c>
      <c r="HU209" s="612">
        <v>0</v>
      </c>
      <c r="HV209" s="612">
        <v>0</v>
      </c>
      <c r="HW209" s="612">
        <v>0</v>
      </c>
      <c r="HX209" s="612">
        <v>0</v>
      </c>
      <c r="HY209" s="612">
        <v>0</v>
      </c>
      <c r="HZ209" s="612">
        <v>0</v>
      </c>
      <c r="IA209" s="612">
        <v>0</v>
      </c>
      <c r="IB209" s="612">
        <v>0</v>
      </c>
      <c r="IC209" s="612">
        <v>0</v>
      </c>
      <c r="ID209" s="612">
        <v>0</v>
      </c>
      <c r="IE209" s="612">
        <v>0</v>
      </c>
      <c r="IF209" s="612">
        <v>0</v>
      </c>
      <c r="IG209" s="612">
        <v>0</v>
      </c>
      <c r="IH209" s="612">
        <v>0</v>
      </c>
      <c r="II209" s="612">
        <v>0</v>
      </c>
      <c r="IJ209" s="612">
        <v>0</v>
      </c>
      <c r="IK209" s="612">
        <v>0</v>
      </c>
      <c r="IL209" s="612">
        <v>0</v>
      </c>
      <c r="IM209" s="612">
        <v>0</v>
      </c>
      <c r="IN209" s="612">
        <v>0</v>
      </c>
      <c r="IO209" s="612">
        <v>0</v>
      </c>
      <c r="IP209" s="612">
        <v>0</v>
      </c>
      <c r="IQ209" s="612">
        <v>0</v>
      </c>
      <c r="IR209" s="612">
        <v>0</v>
      </c>
      <c r="IS209" s="612">
        <v>0</v>
      </c>
      <c r="IT209" s="612">
        <v>0</v>
      </c>
      <c r="IU209" s="612">
        <v>0</v>
      </c>
      <c r="IV209" s="612">
        <v>0</v>
      </c>
      <c r="IW209" s="612">
        <v>0</v>
      </c>
      <c r="IX209" s="612">
        <v>0</v>
      </c>
      <c r="IY209" s="612">
        <v>0</v>
      </c>
      <c r="IZ209" s="612">
        <v>0</v>
      </c>
      <c r="JA209" s="612">
        <v>0</v>
      </c>
      <c r="JB209" s="612">
        <v>0</v>
      </c>
      <c r="JC209" s="612">
        <v>0</v>
      </c>
      <c r="JD209" s="612">
        <v>0</v>
      </c>
      <c r="JE209" s="612">
        <v>0</v>
      </c>
      <c r="JF209" s="612">
        <v>0</v>
      </c>
      <c r="JG209" s="612">
        <v>0</v>
      </c>
      <c r="JH209" s="612">
        <v>0</v>
      </c>
      <c r="JI209" s="612">
        <v>0</v>
      </c>
      <c r="JJ209" s="612">
        <v>0</v>
      </c>
      <c r="JK209" s="612">
        <v>0</v>
      </c>
      <c r="JL209" s="612">
        <v>0</v>
      </c>
      <c r="JM209" s="612">
        <v>0</v>
      </c>
      <c r="JN209" s="612">
        <v>0</v>
      </c>
      <c r="JO209" s="612">
        <v>0</v>
      </c>
      <c r="JP209" s="612">
        <v>0</v>
      </c>
      <c r="JQ209" s="612">
        <v>0</v>
      </c>
      <c r="JR209" s="612">
        <v>0</v>
      </c>
      <c r="JS209" s="612">
        <v>0</v>
      </c>
      <c r="JT209" s="612">
        <v>0</v>
      </c>
      <c r="JU209" s="612">
        <v>0</v>
      </c>
      <c r="JV209" s="612">
        <v>0</v>
      </c>
      <c r="JW209" s="612">
        <v>0</v>
      </c>
      <c r="JX209" s="612">
        <v>0</v>
      </c>
      <c r="JY209" s="612">
        <v>0</v>
      </c>
      <c r="JZ209" s="612">
        <v>0</v>
      </c>
      <c r="KA209" s="612">
        <v>0</v>
      </c>
      <c r="KB209" s="612">
        <v>0</v>
      </c>
      <c r="KC209" s="612">
        <v>0</v>
      </c>
      <c r="KD209" s="612">
        <v>0</v>
      </c>
      <c r="KE209" s="612">
        <v>0</v>
      </c>
      <c r="KF209" s="612">
        <v>0</v>
      </c>
      <c r="KG209" s="612">
        <v>0</v>
      </c>
      <c r="KH209" s="612">
        <v>0</v>
      </c>
      <c r="KI209" s="612">
        <v>0</v>
      </c>
      <c r="KJ209" s="612">
        <v>0</v>
      </c>
      <c r="KK209" s="612">
        <v>0</v>
      </c>
      <c r="KL209" s="612">
        <v>0</v>
      </c>
      <c r="KM209" s="612">
        <v>0</v>
      </c>
      <c r="KN209" s="612">
        <v>0</v>
      </c>
      <c r="KO209" s="612">
        <v>0</v>
      </c>
      <c r="KP209" s="612">
        <v>0</v>
      </c>
      <c r="KQ209" s="612">
        <v>0</v>
      </c>
      <c r="KR209" s="612">
        <v>0</v>
      </c>
      <c r="KS209" s="612">
        <v>0</v>
      </c>
      <c r="KT209" s="612">
        <v>0</v>
      </c>
      <c r="KU209" s="612">
        <v>0</v>
      </c>
      <c r="KV209" s="612">
        <v>0</v>
      </c>
      <c r="KW209" s="612">
        <v>0</v>
      </c>
      <c r="KX209" s="612">
        <v>0</v>
      </c>
      <c r="KY209" s="612">
        <v>0</v>
      </c>
      <c r="KZ209" s="612">
        <v>0</v>
      </c>
      <c r="LA209" s="612">
        <v>0</v>
      </c>
      <c r="LB209" s="612">
        <v>0</v>
      </c>
      <c r="LC209" s="612">
        <v>0</v>
      </c>
      <c r="LD209" s="612">
        <v>0</v>
      </c>
      <c r="LE209" s="612">
        <v>0</v>
      </c>
      <c r="LF209" s="612">
        <v>0</v>
      </c>
      <c r="LG209" s="612">
        <v>0</v>
      </c>
      <c r="LH209" s="612">
        <v>0</v>
      </c>
      <c r="LI209" s="612">
        <v>0</v>
      </c>
      <c r="LJ209" s="612">
        <v>0</v>
      </c>
      <c r="LK209" s="612">
        <v>0</v>
      </c>
      <c r="LL209" s="612">
        <v>0</v>
      </c>
      <c r="LM209" s="612">
        <v>0</v>
      </c>
      <c r="LN209" s="612">
        <v>0</v>
      </c>
      <c r="LO209" s="612">
        <v>0</v>
      </c>
      <c r="LP209" s="612">
        <v>0</v>
      </c>
      <c r="LQ209" s="612">
        <v>0</v>
      </c>
      <c r="LR209" s="612">
        <v>0</v>
      </c>
      <c r="LS209" s="612">
        <v>0</v>
      </c>
      <c r="LT209" s="612">
        <v>0</v>
      </c>
      <c r="LU209" s="612">
        <v>0</v>
      </c>
      <c r="LV209" s="612">
        <v>0</v>
      </c>
      <c r="LW209" s="612">
        <v>0</v>
      </c>
      <c r="LX209" s="612">
        <v>0</v>
      </c>
      <c r="LY209" s="612">
        <v>0</v>
      </c>
      <c r="LZ209" s="612">
        <v>0</v>
      </c>
      <c r="MA209" s="612">
        <v>0</v>
      </c>
      <c r="MB209" s="612">
        <v>0</v>
      </c>
      <c r="MC209" s="612">
        <v>0</v>
      </c>
      <c r="MD209" s="612">
        <v>0</v>
      </c>
      <c r="ME209" s="612">
        <v>0</v>
      </c>
      <c r="MF209" s="612">
        <v>0</v>
      </c>
      <c r="MG209" s="612">
        <v>0</v>
      </c>
      <c r="MH209" s="612">
        <v>0</v>
      </c>
      <c r="MI209" s="612">
        <v>0</v>
      </c>
      <c r="MJ209" s="612">
        <v>0</v>
      </c>
      <c r="MK209" s="612">
        <v>0</v>
      </c>
      <c r="ML209" s="612">
        <v>0</v>
      </c>
      <c r="MM209" s="612">
        <v>0</v>
      </c>
      <c r="MN209" s="612">
        <v>0</v>
      </c>
      <c r="MO209" s="612">
        <v>0</v>
      </c>
      <c r="MP209" s="612">
        <v>0</v>
      </c>
      <c r="MQ209" s="612">
        <v>0</v>
      </c>
      <c r="MR209" s="612">
        <v>0</v>
      </c>
      <c r="MS209" s="612">
        <v>0</v>
      </c>
      <c r="MT209" s="612">
        <v>0</v>
      </c>
      <c r="MU209" s="612">
        <v>0</v>
      </c>
      <c r="MV209" s="612">
        <v>0</v>
      </c>
      <c r="MW209" s="612">
        <v>0</v>
      </c>
      <c r="MX209" s="612">
        <v>0</v>
      </c>
      <c r="MY209" s="612">
        <v>0</v>
      </c>
      <c r="MZ209" s="612">
        <v>0</v>
      </c>
      <c r="NA209" s="612">
        <v>0</v>
      </c>
      <c r="NB209" s="612">
        <v>0</v>
      </c>
      <c r="NC209" s="612">
        <v>0</v>
      </c>
      <c r="ND209" s="612">
        <v>0</v>
      </c>
      <c r="NE209" s="612">
        <v>0</v>
      </c>
      <c r="NF209" s="612">
        <v>0</v>
      </c>
      <c r="NG209" s="612">
        <v>0</v>
      </c>
      <c r="NH209" s="612">
        <v>0</v>
      </c>
      <c r="NI209" s="612">
        <v>0</v>
      </c>
      <c r="NJ209" s="612">
        <v>0</v>
      </c>
      <c r="NK209" s="612">
        <v>0</v>
      </c>
      <c r="NL209" s="612">
        <v>0</v>
      </c>
      <c r="NM209" s="612">
        <v>0</v>
      </c>
      <c r="NN209" s="612">
        <v>0</v>
      </c>
      <c r="NO209" s="612">
        <v>0</v>
      </c>
      <c r="NP209" s="612">
        <v>0</v>
      </c>
      <c r="NQ209" s="612">
        <v>0</v>
      </c>
      <c r="NR209" s="612">
        <v>0</v>
      </c>
      <c r="NS209" s="612">
        <v>0</v>
      </c>
      <c r="NT209" s="612">
        <v>0</v>
      </c>
      <c r="NU209" s="612">
        <v>0</v>
      </c>
      <c r="NV209" s="612">
        <v>0</v>
      </c>
      <c r="NW209" s="612">
        <v>0</v>
      </c>
      <c r="NX209" s="612">
        <v>0</v>
      </c>
      <c r="NY209" s="612">
        <v>0</v>
      </c>
      <c r="NZ209" s="612">
        <v>0</v>
      </c>
      <c r="OA209" s="612">
        <v>0</v>
      </c>
      <c r="OB209" s="612">
        <v>0</v>
      </c>
      <c r="OC209" s="612">
        <v>0</v>
      </c>
      <c r="OD209" s="612">
        <v>0</v>
      </c>
      <c r="OE209" s="612">
        <v>0</v>
      </c>
      <c r="OF209" s="612">
        <v>0</v>
      </c>
      <c r="OG209" s="612">
        <v>0</v>
      </c>
      <c r="OH209" s="612">
        <v>0</v>
      </c>
      <c r="OI209" s="612">
        <v>0</v>
      </c>
      <c r="OJ209" s="612">
        <v>0</v>
      </c>
      <c r="OK209" s="612">
        <v>0</v>
      </c>
      <c r="OL209" s="612">
        <v>0</v>
      </c>
      <c r="OM209" s="612">
        <v>0</v>
      </c>
      <c r="ON209" s="612">
        <v>0</v>
      </c>
      <c r="OO209" s="612">
        <v>0</v>
      </c>
      <c r="OP209" s="612">
        <v>0</v>
      </c>
      <c r="OQ209" s="612">
        <v>0</v>
      </c>
      <c r="OR209" s="612">
        <v>0</v>
      </c>
      <c r="OS209" s="612">
        <v>0</v>
      </c>
      <c r="OT209" s="612">
        <v>0</v>
      </c>
      <c r="OU209" s="612">
        <v>0</v>
      </c>
      <c r="OV209" s="612">
        <v>0</v>
      </c>
      <c r="OW209" s="612">
        <v>0</v>
      </c>
      <c r="OX209" s="612">
        <v>0</v>
      </c>
      <c r="OY209" s="612">
        <v>0</v>
      </c>
      <c r="OZ209" s="612">
        <v>0</v>
      </c>
      <c r="PA209" s="612">
        <v>0</v>
      </c>
      <c r="PB209" s="612">
        <v>0</v>
      </c>
      <c r="PC209" s="612">
        <v>0</v>
      </c>
      <c r="PD209" s="612">
        <v>0</v>
      </c>
      <c r="PE209" s="612">
        <v>0</v>
      </c>
      <c r="PF209" s="612">
        <v>0</v>
      </c>
      <c r="PG209" s="612">
        <v>0</v>
      </c>
      <c r="PH209" s="612">
        <v>0</v>
      </c>
      <c r="PI209" s="612">
        <v>0</v>
      </c>
      <c r="PJ209" s="612">
        <v>0</v>
      </c>
      <c r="PK209" s="612">
        <v>0</v>
      </c>
      <c r="PL209" s="612">
        <v>0</v>
      </c>
      <c r="PM209" s="612">
        <v>0</v>
      </c>
      <c r="PN209" s="612">
        <v>0</v>
      </c>
      <c r="PO209" s="612">
        <v>0</v>
      </c>
      <c r="PP209" s="612">
        <v>0</v>
      </c>
      <c r="PQ209" s="612">
        <v>0</v>
      </c>
      <c r="PR209" s="612">
        <v>0</v>
      </c>
      <c r="PS209" s="612">
        <v>0</v>
      </c>
      <c r="PT209" s="612">
        <v>0</v>
      </c>
      <c r="PU209" s="612">
        <v>0</v>
      </c>
      <c r="PV209" s="612">
        <v>0</v>
      </c>
      <c r="PW209" s="612">
        <v>0</v>
      </c>
      <c r="PX209" s="612">
        <v>0</v>
      </c>
      <c r="PY209" s="612">
        <v>0</v>
      </c>
      <c r="PZ209" s="612">
        <v>0</v>
      </c>
      <c r="QA209" s="612">
        <v>0</v>
      </c>
      <c r="QB209" s="612">
        <v>0</v>
      </c>
      <c r="QC209" s="612">
        <v>0</v>
      </c>
      <c r="QD209" s="612">
        <v>0</v>
      </c>
      <c r="QE209" s="612">
        <v>0</v>
      </c>
      <c r="QF209" s="612">
        <v>0</v>
      </c>
      <c r="QG209" s="612">
        <v>0</v>
      </c>
      <c r="QH209" s="612">
        <v>0</v>
      </c>
      <c r="QI209" s="612">
        <v>0</v>
      </c>
      <c r="QJ209" s="612">
        <v>0</v>
      </c>
      <c r="QK209" s="612">
        <v>0</v>
      </c>
      <c r="QL209" s="612">
        <v>0</v>
      </c>
      <c r="QM209" s="612">
        <v>0</v>
      </c>
      <c r="QN209" s="612">
        <v>0</v>
      </c>
      <c r="QO209" s="612">
        <v>0</v>
      </c>
      <c r="QP209" s="612">
        <v>0</v>
      </c>
      <c r="QQ209" s="612">
        <v>0</v>
      </c>
      <c r="QR209" s="612">
        <v>0</v>
      </c>
      <c r="QS209" s="612">
        <v>0</v>
      </c>
      <c r="QT209" s="612">
        <v>0</v>
      </c>
      <c r="QU209" s="612">
        <v>0</v>
      </c>
      <c r="QV209" s="612">
        <v>0</v>
      </c>
      <c r="QW209" s="612">
        <v>0</v>
      </c>
      <c r="QX209" s="612">
        <v>0</v>
      </c>
      <c r="QY209" s="612">
        <v>0</v>
      </c>
      <c r="QZ209" s="612">
        <v>0</v>
      </c>
      <c r="RA209" s="612">
        <v>0</v>
      </c>
      <c r="RB209" s="612">
        <v>0</v>
      </c>
      <c r="RC209" s="612">
        <v>0</v>
      </c>
      <c r="RD209" s="612">
        <v>0</v>
      </c>
      <c r="RE209" s="612">
        <v>0</v>
      </c>
      <c r="RF209" s="612">
        <v>0</v>
      </c>
      <c r="RG209" s="612">
        <v>0</v>
      </c>
      <c r="RH209" s="612">
        <v>0</v>
      </c>
      <c r="RI209" s="612">
        <v>0</v>
      </c>
      <c r="RJ209" s="612">
        <v>0</v>
      </c>
      <c r="RK209" s="612">
        <v>0</v>
      </c>
      <c r="RL209" s="612">
        <v>0</v>
      </c>
      <c r="RM209" s="612">
        <v>0</v>
      </c>
      <c r="RN209" s="612">
        <v>0</v>
      </c>
      <c r="RO209" s="612">
        <v>0</v>
      </c>
      <c r="RP209" s="612">
        <v>0</v>
      </c>
      <c r="RQ209" s="612">
        <v>0</v>
      </c>
      <c r="RR209" s="612">
        <v>0</v>
      </c>
      <c r="RS209" s="612">
        <v>0</v>
      </c>
      <c r="RT209" s="612">
        <v>0</v>
      </c>
      <c r="RU209" s="612">
        <v>0</v>
      </c>
      <c r="RV209" s="612">
        <v>0</v>
      </c>
      <c r="RW209" s="612">
        <v>0</v>
      </c>
      <c r="RX209" s="612">
        <v>0</v>
      </c>
      <c r="RY209" s="612">
        <v>0</v>
      </c>
      <c r="RZ209" s="612">
        <v>0</v>
      </c>
      <c r="SA209" s="612">
        <v>0</v>
      </c>
      <c r="SB209" s="612">
        <v>0</v>
      </c>
      <c r="SC209" s="612">
        <v>0</v>
      </c>
      <c r="SD209" s="612">
        <v>0</v>
      </c>
      <c r="SE209" s="612">
        <v>0</v>
      </c>
      <c r="SF209" s="612">
        <v>0</v>
      </c>
      <c r="SG209" s="612">
        <v>0</v>
      </c>
      <c r="SH209" s="612">
        <v>0</v>
      </c>
      <c r="SI209" s="612">
        <v>0</v>
      </c>
      <c r="SJ209" s="612">
        <v>0</v>
      </c>
      <c r="SK209" s="267">
        <f t="shared" si="400"/>
        <v>0</v>
      </c>
      <c r="SL209" s="254"/>
      <c r="SM209" s="242"/>
      <c r="SN209" s="242"/>
      <c r="SO209" s="242"/>
    </row>
    <row r="210" spans="1:509" outlineLevel="3" x14ac:dyDescent="0.35">
      <c r="A210" s="242"/>
      <c r="B210" s="251"/>
      <c r="C210" s="438">
        <f>INT($C$29)+3</f>
        <v>4</v>
      </c>
      <c r="D210" s="267"/>
      <c r="E210" s="316">
        <f t="shared" si="457"/>
        <v>69</v>
      </c>
      <c r="F210" s="322"/>
      <c r="G210" s="322"/>
      <c r="H210" s="267"/>
      <c r="I210" s="493"/>
      <c r="J210" s="493" t="s">
        <v>693</v>
      </c>
      <c r="K210" s="493"/>
      <c r="L210" s="614">
        <v>0</v>
      </c>
      <c r="M210" s="614">
        <v>0</v>
      </c>
      <c r="N210" s="614">
        <v>0</v>
      </c>
      <c r="O210" s="614">
        <v>0</v>
      </c>
      <c r="P210" s="614">
        <v>0</v>
      </c>
      <c r="Q210" s="614">
        <v>0</v>
      </c>
      <c r="R210" s="614">
        <v>0</v>
      </c>
      <c r="S210" s="614">
        <v>0</v>
      </c>
      <c r="T210" s="614">
        <v>0</v>
      </c>
      <c r="U210" s="614">
        <v>0</v>
      </c>
      <c r="V210" s="614">
        <v>0</v>
      </c>
      <c r="W210" s="614">
        <v>0</v>
      </c>
      <c r="X210" s="614">
        <v>0</v>
      </c>
      <c r="Y210" s="614">
        <v>0</v>
      </c>
      <c r="Z210" s="614">
        <v>0</v>
      </c>
      <c r="AA210" s="614">
        <v>0</v>
      </c>
      <c r="AB210" s="614">
        <v>0</v>
      </c>
      <c r="AC210" s="614">
        <v>0</v>
      </c>
      <c r="AD210" s="614">
        <v>0</v>
      </c>
      <c r="AE210" s="614">
        <v>0</v>
      </c>
      <c r="AF210" s="614">
        <v>0</v>
      </c>
      <c r="AG210" s="614">
        <v>0</v>
      </c>
      <c r="AH210" s="614">
        <v>0</v>
      </c>
      <c r="AI210" s="614">
        <v>0</v>
      </c>
      <c r="AJ210" s="614">
        <v>0</v>
      </c>
      <c r="AK210" s="614">
        <v>0</v>
      </c>
      <c r="AL210" s="614">
        <v>0</v>
      </c>
      <c r="AM210" s="614">
        <v>0</v>
      </c>
      <c r="AN210" s="614">
        <v>0</v>
      </c>
      <c r="AO210" s="614">
        <v>0</v>
      </c>
      <c r="AP210" s="614">
        <v>0</v>
      </c>
      <c r="AQ210" s="614">
        <v>0</v>
      </c>
      <c r="AR210" s="614">
        <v>0</v>
      </c>
      <c r="AS210" s="614">
        <v>0</v>
      </c>
      <c r="AT210" s="614">
        <v>0</v>
      </c>
      <c r="AU210" s="614">
        <v>0</v>
      </c>
      <c r="AV210" s="614">
        <v>0</v>
      </c>
      <c r="AW210" s="614">
        <v>0</v>
      </c>
      <c r="AX210" s="614">
        <v>0</v>
      </c>
      <c r="AY210" s="614">
        <v>0</v>
      </c>
      <c r="AZ210" s="614">
        <v>0</v>
      </c>
      <c r="BA210" s="614">
        <v>0</v>
      </c>
      <c r="BB210" s="614">
        <v>0</v>
      </c>
      <c r="BC210" s="614">
        <v>0</v>
      </c>
      <c r="BD210" s="614">
        <v>0</v>
      </c>
      <c r="BE210" s="614">
        <v>0</v>
      </c>
      <c r="BF210" s="614">
        <v>0</v>
      </c>
      <c r="BG210" s="614">
        <v>0</v>
      </c>
      <c r="BH210" s="614">
        <v>0</v>
      </c>
      <c r="BI210" s="614">
        <v>0</v>
      </c>
      <c r="BJ210" s="614">
        <v>0</v>
      </c>
      <c r="BK210" s="614">
        <v>0</v>
      </c>
      <c r="BL210" s="614">
        <v>0</v>
      </c>
      <c r="BM210" s="614">
        <v>0</v>
      </c>
      <c r="BN210" s="614">
        <v>0</v>
      </c>
      <c r="BO210" s="614">
        <v>0</v>
      </c>
      <c r="BP210" s="614">
        <v>0</v>
      </c>
      <c r="BQ210" s="614">
        <v>0</v>
      </c>
      <c r="BR210" s="614">
        <v>0</v>
      </c>
      <c r="BS210" s="614">
        <v>0</v>
      </c>
      <c r="BT210" s="614">
        <v>0</v>
      </c>
      <c r="BU210" s="614">
        <v>0</v>
      </c>
      <c r="BV210" s="614">
        <v>0</v>
      </c>
      <c r="BW210" s="614">
        <v>0</v>
      </c>
      <c r="BX210" s="614">
        <v>0</v>
      </c>
      <c r="BY210" s="614">
        <v>0</v>
      </c>
      <c r="BZ210" s="614">
        <v>0</v>
      </c>
      <c r="CA210" s="614">
        <v>0</v>
      </c>
      <c r="CB210" s="614">
        <v>0</v>
      </c>
      <c r="CC210" s="614">
        <v>0</v>
      </c>
      <c r="CD210" s="614">
        <v>0</v>
      </c>
      <c r="CE210" s="614">
        <v>0</v>
      </c>
      <c r="CF210" s="614">
        <v>0</v>
      </c>
      <c r="CG210" s="614">
        <v>0</v>
      </c>
      <c r="CH210" s="614">
        <v>0</v>
      </c>
      <c r="CI210" s="614">
        <v>0</v>
      </c>
      <c r="CJ210" s="614">
        <v>0</v>
      </c>
      <c r="CK210" s="614">
        <v>0</v>
      </c>
      <c r="CL210" s="614">
        <v>0</v>
      </c>
      <c r="CM210" s="614">
        <v>0</v>
      </c>
      <c r="CN210" s="614">
        <v>0</v>
      </c>
      <c r="CO210" s="614">
        <v>0</v>
      </c>
      <c r="CP210" s="614">
        <v>0</v>
      </c>
      <c r="CQ210" s="614">
        <v>0</v>
      </c>
      <c r="CR210" s="614">
        <v>0</v>
      </c>
      <c r="CS210" s="614">
        <v>0</v>
      </c>
      <c r="CT210" s="614">
        <v>0</v>
      </c>
      <c r="CU210" s="614">
        <v>0</v>
      </c>
      <c r="CV210" s="614">
        <v>0</v>
      </c>
      <c r="CW210" s="614">
        <v>0</v>
      </c>
      <c r="CX210" s="614">
        <v>0</v>
      </c>
      <c r="CY210" s="614">
        <v>0</v>
      </c>
      <c r="CZ210" s="614">
        <v>0</v>
      </c>
      <c r="DA210" s="614">
        <v>0</v>
      </c>
      <c r="DB210" s="614">
        <v>0</v>
      </c>
      <c r="DC210" s="614">
        <v>0</v>
      </c>
      <c r="DD210" s="614">
        <v>0</v>
      </c>
      <c r="DE210" s="614">
        <v>0</v>
      </c>
      <c r="DF210" s="614">
        <v>0</v>
      </c>
      <c r="DG210" s="614">
        <v>0</v>
      </c>
      <c r="DH210" s="614">
        <v>0</v>
      </c>
      <c r="DI210" s="614">
        <v>0</v>
      </c>
      <c r="DJ210" s="614">
        <v>0</v>
      </c>
      <c r="DK210" s="614">
        <v>0</v>
      </c>
      <c r="DL210" s="614">
        <v>0</v>
      </c>
      <c r="DM210" s="614">
        <v>0</v>
      </c>
      <c r="DN210" s="614">
        <v>0</v>
      </c>
      <c r="DO210" s="614">
        <v>0</v>
      </c>
      <c r="DP210" s="614">
        <v>0</v>
      </c>
      <c r="DQ210" s="614">
        <v>0</v>
      </c>
      <c r="DR210" s="614">
        <v>0</v>
      </c>
      <c r="DS210" s="614">
        <v>0</v>
      </c>
      <c r="DT210" s="614">
        <v>0</v>
      </c>
      <c r="DU210" s="614">
        <v>0</v>
      </c>
      <c r="DV210" s="614">
        <v>0</v>
      </c>
      <c r="DW210" s="614">
        <v>0</v>
      </c>
      <c r="DX210" s="614">
        <v>0</v>
      </c>
      <c r="DY210" s="614">
        <v>0</v>
      </c>
      <c r="DZ210" s="614">
        <v>0</v>
      </c>
      <c r="EA210" s="614">
        <v>0</v>
      </c>
      <c r="EB210" s="614">
        <v>0</v>
      </c>
      <c r="EC210" s="614">
        <v>0</v>
      </c>
      <c r="ED210" s="614">
        <v>0</v>
      </c>
      <c r="EE210" s="614">
        <v>0</v>
      </c>
      <c r="EF210" s="614">
        <v>0</v>
      </c>
      <c r="EG210" s="614">
        <v>0</v>
      </c>
      <c r="EH210" s="614">
        <v>0</v>
      </c>
      <c r="EI210" s="614">
        <v>0</v>
      </c>
      <c r="EJ210" s="614">
        <v>0</v>
      </c>
      <c r="EK210" s="614">
        <v>0</v>
      </c>
      <c r="EL210" s="614">
        <v>0</v>
      </c>
      <c r="EM210" s="614">
        <v>0</v>
      </c>
      <c r="EN210" s="614">
        <v>0</v>
      </c>
      <c r="EO210" s="614">
        <v>0</v>
      </c>
      <c r="EP210" s="614">
        <v>0</v>
      </c>
      <c r="EQ210" s="614">
        <v>0</v>
      </c>
      <c r="ER210" s="614">
        <v>0</v>
      </c>
      <c r="ES210" s="614">
        <v>0</v>
      </c>
      <c r="ET210" s="614">
        <v>0</v>
      </c>
      <c r="EU210" s="614">
        <v>0</v>
      </c>
      <c r="EV210" s="614">
        <v>0</v>
      </c>
      <c r="EW210" s="614">
        <v>0</v>
      </c>
      <c r="EX210" s="614">
        <v>0</v>
      </c>
      <c r="EY210" s="614">
        <v>0</v>
      </c>
      <c r="EZ210" s="614">
        <v>0</v>
      </c>
      <c r="FA210" s="614">
        <v>0</v>
      </c>
      <c r="FB210" s="614">
        <v>0</v>
      </c>
      <c r="FC210" s="614">
        <v>0</v>
      </c>
      <c r="FD210" s="614">
        <v>0</v>
      </c>
      <c r="FE210" s="614">
        <v>0</v>
      </c>
      <c r="FF210" s="614">
        <v>0</v>
      </c>
      <c r="FG210" s="614">
        <v>0</v>
      </c>
      <c r="FH210" s="614">
        <v>0</v>
      </c>
      <c r="FI210" s="614">
        <v>0</v>
      </c>
      <c r="FJ210" s="614">
        <v>0</v>
      </c>
      <c r="FK210" s="614">
        <v>0</v>
      </c>
      <c r="FL210" s="614">
        <v>0</v>
      </c>
      <c r="FM210" s="614">
        <v>0</v>
      </c>
      <c r="FN210" s="614">
        <v>0</v>
      </c>
      <c r="FO210" s="614">
        <v>0</v>
      </c>
      <c r="FP210" s="614">
        <v>0</v>
      </c>
      <c r="FQ210" s="614">
        <v>0</v>
      </c>
      <c r="FR210" s="614">
        <v>0</v>
      </c>
      <c r="FS210" s="614">
        <v>0</v>
      </c>
      <c r="FT210" s="614">
        <v>0</v>
      </c>
      <c r="FU210" s="614">
        <v>0</v>
      </c>
      <c r="FV210" s="614">
        <v>0</v>
      </c>
      <c r="FW210" s="614">
        <v>0</v>
      </c>
      <c r="FX210" s="614">
        <v>0</v>
      </c>
      <c r="FY210" s="614">
        <v>0</v>
      </c>
      <c r="FZ210" s="614">
        <v>0</v>
      </c>
      <c r="GA210" s="614">
        <v>0</v>
      </c>
      <c r="GB210" s="614">
        <v>0</v>
      </c>
      <c r="GC210" s="614">
        <v>0</v>
      </c>
      <c r="GD210" s="614">
        <v>0</v>
      </c>
      <c r="GE210" s="614">
        <v>0</v>
      </c>
      <c r="GF210" s="614">
        <v>0</v>
      </c>
      <c r="GG210" s="614">
        <v>0</v>
      </c>
      <c r="GH210" s="614">
        <v>0</v>
      </c>
      <c r="GI210" s="614">
        <v>0</v>
      </c>
      <c r="GJ210" s="614">
        <v>0</v>
      </c>
      <c r="GK210" s="614">
        <v>0</v>
      </c>
      <c r="GL210" s="614">
        <v>0</v>
      </c>
      <c r="GM210" s="614">
        <v>0</v>
      </c>
      <c r="GN210" s="614">
        <v>0</v>
      </c>
      <c r="GO210" s="614">
        <v>0</v>
      </c>
      <c r="GP210" s="614">
        <v>0</v>
      </c>
      <c r="GQ210" s="614">
        <v>0</v>
      </c>
      <c r="GR210" s="614">
        <v>0</v>
      </c>
      <c r="GS210" s="614">
        <v>0</v>
      </c>
      <c r="GT210" s="614">
        <v>0</v>
      </c>
      <c r="GU210" s="614">
        <v>0</v>
      </c>
      <c r="GV210" s="614">
        <v>0</v>
      </c>
      <c r="GW210" s="614">
        <v>0</v>
      </c>
      <c r="GX210" s="614">
        <v>0</v>
      </c>
      <c r="GY210" s="614">
        <v>0</v>
      </c>
      <c r="GZ210" s="614">
        <v>0</v>
      </c>
      <c r="HA210" s="614">
        <v>0</v>
      </c>
      <c r="HB210" s="614">
        <v>0</v>
      </c>
      <c r="HC210" s="614">
        <v>0</v>
      </c>
      <c r="HD210" s="614">
        <v>0</v>
      </c>
      <c r="HE210" s="614">
        <v>0</v>
      </c>
      <c r="HF210" s="614">
        <v>0</v>
      </c>
      <c r="HG210" s="614">
        <v>0</v>
      </c>
      <c r="HH210" s="614">
        <v>0</v>
      </c>
      <c r="HI210" s="614">
        <v>0</v>
      </c>
      <c r="HJ210" s="614">
        <v>0</v>
      </c>
      <c r="HK210" s="614">
        <v>0</v>
      </c>
      <c r="HL210" s="614">
        <v>0</v>
      </c>
      <c r="HM210" s="614">
        <v>0</v>
      </c>
      <c r="HN210" s="614">
        <v>0</v>
      </c>
      <c r="HO210" s="614">
        <v>0</v>
      </c>
      <c r="HP210" s="614">
        <v>0</v>
      </c>
      <c r="HQ210" s="614">
        <v>0</v>
      </c>
      <c r="HR210" s="614">
        <v>0</v>
      </c>
      <c r="HS210" s="614">
        <v>0</v>
      </c>
      <c r="HT210" s="614">
        <v>0</v>
      </c>
      <c r="HU210" s="614">
        <v>0</v>
      </c>
      <c r="HV210" s="614">
        <v>0</v>
      </c>
      <c r="HW210" s="614">
        <v>0</v>
      </c>
      <c r="HX210" s="614">
        <v>0</v>
      </c>
      <c r="HY210" s="614">
        <v>0</v>
      </c>
      <c r="HZ210" s="614">
        <v>0</v>
      </c>
      <c r="IA210" s="614">
        <v>0</v>
      </c>
      <c r="IB210" s="614">
        <v>0</v>
      </c>
      <c r="IC210" s="614">
        <v>0</v>
      </c>
      <c r="ID210" s="614">
        <v>0</v>
      </c>
      <c r="IE210" s="614">
        <v>0</v>
      </c>
      <c r="IF210" s="614">
        <v>0</v>
      </c>
      <c r="IG210" s="614">
        <v>0</v>
      </c>
      <c r="IH210" s="614">
        <v>0</v>
      </c>
      <c r="II210" s="614">
        <v>0</v>
      </c>
      <c r="IJ210" s="614">
        <v>0</v>
      </c>
      <c r="IK210" s="614">
        <v>0</v>
      </c>
      <c r="IL210" s="614">
        <v>0</v>
      </c>
      <c r="IM210" s="614">
        <v>0</v>
      </c>
      <c r="IN210" s="614">
        <v>0</v>
      </c>
      <c r="IO210" s="614">
        <v>0</v>
      </c>
      <c r="IP210" s="614">
        <v>0</v>
      </c>
      <c r="IQ210" s="614">
        <v>0</v>
      </c>
      <c r="IR210" s="614">
        <v>0</v>
      </c>
      <c r="IS210" s="614">
        <v>0</v>
      </c>
      <c r="IT210" s="614">
        <v>0</v>
      </c>
      <c r="IU210" s="614">
        <v>0</v>
      </c>
      <c r="IV210" s="614">
        <v>0</v>
      </c>
      <c r="IW210" s="614">
        <v>0</v>
      </c>
      <c r="IX210" s="614">
        <v>0</v>
      </c>
      <c r="IY210" s="614">
        <v>0</v>
      </c>
      <c r="IZ210" s="614">
        <v>0</v>
      </c>
      <c r="JA210" s="614">
        <v>0</v>
      </c>
      <c r="JB210" s="614">
        <v>0</v>
      </c>
      <c r="JC210" s="614">
        <v>0</v>
      </c>
      <c r="JD210" s="614">
        <v>0</v>
      </c>
      <c r="JE210" s="614">
        <v>0</v>
      </c>
      <c r="JF210" s="614">
        <v>0</v>
      </c>
      <c r="JG210" s="614">
        <v>0</v>
      </c>
      <c r="JH210" s="614">
        <v>0</v>
      </c>
      <c r="JI210" s="614">
        <v>0</v>
      </c>
      <c r="JJ210" s="614">
        <v>0</v>
      </c>
      <c r="JK210" s="614">
        <v>0</v>
      </c>
      <c r="JL210" s="614">
        <v>0</v>
      </c>
      <c r="JM210" s="614">
        <v>0</v>
      </c>
      <c r="JN210" s="614">
        <v>0</v>
      </c>
      <c r="JO210" s="614">
        <v>0</v>
      </c>
      <c r="JP210" s="614">
        <v>0</v>
      </c>
      <c r="JQ210" s="614">
        <v>0</v>
      </c>
      <c r="JR210" s="614">
        <v>0</v>
      </c>
      <c r="JS210" s="614">
        <v>0</v>
      </c>
      <c r="JT210" s="614">
        <v>0</v>
      </c>
      <c r="JU210" s="614">
        <v>0</v>
      </c>
      <c r="JV210" s="614">
        <v>0</v>
      </c>
      <c r="JW210" s="614">
        <v>0</v>
      </c>
      <c r="JX210" s="614">
        <v>0</v>
      </c>
      <c r="JY210" s="614">
        <v>0</v>
      </c>
      <c r="JZ210" s="614">
        <v>0</v>
      </c>
      <c r="KA210" s="614">
        <v>0</v>
      </c>
      <c r="KB210" s="614">
        <v>0</v>
      </c>
      <c r="KC210" s="614">
        <v>0</v>
      </c>
      <c r="KD210" s="614">
        <v>0</v>
      </c>
      <c r="KE210" s="614">
        <v>0</v>
      </c>
      <c r="KF210" s="614">
        <v>0</v>
      </c>
      <c r="KG210" s="614">
        <v>0</v>
      </c>
      <c r="KH210" s="614">
        <v>0</v>
      </c>
      <c r="KI210" s="614">
        <v>0</v>
      </c>
      <c r="KJ210" s="614">
        <v>0</v>
      </c>
      <c r="KK210" s="614">
        <v>0</v>
      </c>
      <c r="KL210" s="614">
        <v>0</v>
      </c>
      <c r="KM210" s="614">
        <v>0</v>
      </c>
      <c r="KN210" s="614">
        <v>0</v>
      </c>
      <c r="KO210" s="614">
        <v>0</v>
      </c>
      <c r="KP210" s="614">
        <v>0</v>
      </c>
      <c r="KQ210" s="614">
        <v>0</v>
      </c>
      <c r="KR210" s="614">
        <v>0</v>
      </c>
      <c r="KS210" s="614">
        <v>0</v>
      </c>
      <c r="KT210" s="614">
        <v>0</v>
      </c>
      <c r="KU210" s="614">
        <v>0</v>
      </c>
      <c r="KV210" s="614">
        <v>0</v>
      </c>
      <c r="KW210" s="614">
        <v>0</v>
      </c>
      <c r="KX210" s="614">
        <v>0</v>
      </c>
      <c r="KY210" s="614">
        <v>0</v>
      </c>
      <c r="KZ210" s="614">
        <v>0</v>
      </c>
      <c r="LA210" s="614">
        <v>0</v>
      </c>
      <c r="LB210" s="614">
        <v>0</v>
      </c>
      <c r="LC210" s="614">
        <v>0</v>
      </c>
      <c r="LD210" s="614">
        <v>0</v>
      </c>
      <c r="LE210" s="614">
        <v>0</v>
      </c>
      <c r="LF210" s="614">
        <v>0</v>
      </c>
      <c r="LG210" s="614">
        <v>0</v>
      </c>
      <c r="LH210" s="614">
        <v>0</v>
      </c>
      <c r="LI210" s="614">
        <v>0</v>
      </c>
      <c r="LJ210" s="614">
        <v>0</v>
      </c>
      <c r="LK210" s="614">
        <v>0</v>
      </c>
      <c r="LL210" s="614">
        <v>0</v>
      </c>
      <c r="LM210" s="614">
        <v>0</v>
      </c>
      <c r="LN210" s="614">
        <v>0</v>
      </c>
      <c r="LO210" s="614">
        <v>0</v>
      </c>
      <c r="LP210" s="614">
        <v>0</v>
      </c>
      <c r="LQ210" s="614">
        <v>0</v>
      </c>
      <c r="LR210" s="614">
        <v>0</v>
      </c>
      <c r="LS210" s="614">
        <v>0</v>
      </c>
      <c r="LT210" s="614">
        <v>0</v>
      </c>
      <c r="LU210" s="614">
        <v>0</v>
      </c>
      <c r="LV210" s="614">
        <v>0</v>
      </c>
      <c r="LW210" s="614">
        <v>0</v>
      </c>
      <c r="LX210" s="614">
        <v>0</v>
      </c>
      <c r="LY210" s="614">
        <v>0</v>
      </c>
      <c r="LZ210" s="614">
        <v>0</v>
      </c>
      <c r="MA210" s="614">
        <v>0</v>
      </c>
      <c r="MB210" s="614">
        <v>0</v>
      </c>
      <c r="MC210" s="614">
        <v>0</v>
      </c>
      <c r="MD210" s="614">
        <v>0</v>
      </c>
      <c r="ME210" s="614">
        <v>0</v>
      </c>
      <c r="MF210" s="614">
        <v>0</v>
      </c>
      <c r="MG210" s="614">
        <v>0</v>
      </c>
      <c r="MH210" s="614">
        <v>0</v>
      </c>
      <c r="MI210" s="614">
        <v>0</v>
      </c>
      <c r="MJ210" s="614">
        <v>0</v>
      </c>
      <c r="MK210" s="614">
        <v>0</v>
      </c>
      <c r="ML210" s="614">
        <v>0</v>
      </c>
      <c r="MM210" s="614">
        <v>0</v>
      </c>
      <c r="MN210" s="614">
        <v>0</v>
      </c>
      <c r="MO210" s="614">
        <v>0</v>
      </c>
      <c r="MP210" s="614">
        <v>0</v>
      </c>
      <c r="MQ210" s="614">
        <v>0</v>
      </c>
      <c r="MR210" s="614">
        <v>0</v>
      </c>
      <c r="MS210" s="614">
        <v>0</v>
      </c>
      <c r="MT210" s="614">
        <v>0</v>
      </c>
      <c r="MU210" s="614">
        <v>0</v>
      </c>
      <c r="MV210" s="614">
        <v>0</v>
      </c>
      <c r="MW210" s="614">
        <v>0</v>
      </c>
      <c r="MX210" s="614">
        <v>0</v>
      </c>
      <c r="MY210" s="614">
        <v>0</v>
      </c>
      <c r="MZ210" s="614">
        <v>0</v>
      </c>
      <c r="NA210" s="614">
        <v>0</v>
      </c>
      <c r="NB210" s="614">
        <v>0</v>
      </c>
      <c r="NC210" s="614">
        <v>0</v>
      </c>
      <c r="ND210" s="614">
        <v>0</v>
      </c>
      <c r="NE210" s="614">
        <v>0</v>
      </c>
      <c r="NF210" s="614">
        <v>0</v>
      </c>
      <c r="NG210" s="614">
        <v>0</v>
      </c>
      <c r="NH210" s="614">
        <v>0</v>
      </c>
      <c r="NI210" s="614">
        <v>0</v>
      </c>
      <c r="NJ210" s="614">
        <v>0</v>
      </c>
      <c r="NK210" s="614">
        <v>0</v>
      </c>
      <c r="NL210" s="614">
        <v>0</v>
      </c>
      <c r="NM210" s="614">
        <v>0</v>
      </c>
      <c r="NN210" s="614">
        <v>0</v>
      </c>
      <c r="NO210" s="614">
        <v>0</v>
      </c>
      <c r="NP210" s="614">
        <v>0</v>
      </c>
      <c r="NQ210" s="614">
        <v>0</v>
      </c>
      <c r="NR210" s="614">
        <v>0</v>
      </c>
      <c r="NS210" s="614">
        <v>0</v>
      </c>
      <c r="NT210" s="614">
        <v>0</v>
      </c>
      <c r="NU210" s="614">
        <v>0</v>
      </c>
      <c r="NV210" s="614">
        <v>0</v>
      </c>
      <c r="NW210" s="614">
        <v>0</v>
      </c>
      <c r="NX210" s="614">
        <v>0</v>
      </c>
      <c r="NY210" s="614">
        <v>0</v>
      </c>
      <c r="NZ210" s="614">
        <v>0</v>
      </c>
      <c r="OA210" s="614">
        <v>0</v>
      </c>
      <c r="OB210" s="614">
        <v>0</v>
      </c>
      <c r="OC210" s="614">
        <v>0</v>
      </c>
      <c r="OD210" s="614">
        <v>0</v>
      </c>
      <c r="OE210" s="614">
        <v>0</v>
      </c>
      <c r="OF210" s="614">
        <v>0</v>
      </c>
      <c r="OG210" s="614">
        <v>0</v>
      </c>
      <c r="OH210" s="614">
        <v>0</v>
      </c>
      <c r="OI210" s="614">
        <v>0</v>
      </c>
      <c r="OJ210" s="614">
        <v>0</v>
      </c>
      <c r="OK210" s="614">
        <v>0</v>
      </c>
      <c r="OL210" s="614">
        <v>0</v>
      </c>
      <c r="OM210" s="614">
        <v>0</v>
      </c>
      <c r="ON210" s="614">
        <v>0</v>
      </c>
      <c r="OO210" s="614">
        <v>0</v>
      </c>
      <c r="OP210" s="614">
        <v>0</v>
      </c>
      <c r="OQ210" s="614">
        <v>0</v>
      </c>
      <c r="OR210" s="614">
        <v>0</v>
      </c>
      <c r="OS210" s="614">
        <v>0</v>
      </c>
      <c r="OT210" s="614">
        <v>0</v>
      </c>
      <c r="OU210" s="614">
        <v>0</v>
      </c>
      <c r="OV210" s="614">
        <v>0</v>
      </c>
      <c r="OW210" s="614">
        <v>0</v>
      </c>
      <c r="OX210" s="614">
        <v>0</v>
      </c>
      <c r="OY210" s="614">
        <v>0</v>
      </c>
      <c r="OZ210" s="614">
        <v>0</v>
      </c>
      <c r="PA210" s="614">
        <v>0</v>
      </c>
      <c r="PB210" s="614">
        <v>0</v>
      </c>
      <c r="PC210" s="614">
        <v>0</v>
      </c>
      <c r="PD210" s="614">
        <v>0</v>
      </c>
      <c r="PE210" s="614">
        <v>0</v>
      </c>
      <c r="PF210" s="614">
        <v>0</v>
      </c>
      <c r="PG210" s="614">
        <v>0</v>
      </c>
      <c r="PH210" s="614">
        <v>0</v>
      </c>
      <c r="PI210" s="614">
        <v>0</v>
      </c>
      <c r="PJ210" s="614">
        <v>0</v>
      </c>
      <c r="PK210" s="614">
        <v>0</v>
      </c>
      <c r="PL210" s="614">
        <v>0</v>
      </c>
      <c r="PM210" s="614">
        <v>0</v>
      </c>
      <c r="PN210" s="614">
        <v>0</v>
      </c>
      <c r="PO210" s="614">
        <v>0</v>
      </c>
      <c r="PP210" s="614">
        <v>0</v>
      </c>
      <c r="PQ210" s="614">
        <v>0</v>
      </c>
      <c r="PR210" s="614">
        <v>0</v>
      </c>
      <c r="PS210" s="614">
        <v>0</v>
      </c>
      <c r="PT210" s="614">
        <v>0</v>
      </c>
      <c r="PU210" s="614">
        <v>0</v>
      </c>
      <c r="PV210" s="614">
        <v>0</v>
      </c>
      <c r="PW210" s="614">
        <v>0</v>
      </c>
      <c r="PX210" s="614">
        <v>0</v>
      </c>
      <c r="PY210" s="614">
        <v>0</v>
      </c>
      <c r="PZ210" s="614">
        <v>0</v>
      </c>
      <c r="QA210" s="614">
        <v>0</v>
      </c>
      <c r="QB210" s="614">
        <v>0</v>
      </c>
      <c r="QC210" s="614">
        <v>0</v>
      </c>
      <c r="QD210" s="614">
        <v>0</v>
      </c>
      <c r="QE210" s="614">
        <v>0</v>
      </c>
      <c r="QF210" s="614">
        <v>0</v>
      </c>
      <c r="QG210" s="614">
        <v>0</v>
      </c>
      <c r="QH210" s="614">
        <v>0</v>
      </c>
      <c r="QI210" s="614">
        <v>0</v>
      </c>
      <c r="QJ210" s="614">
        <v>0</v>
      </c>
      <c r="QK210" s="614">
        <v>0</v>
      </c>
      <c r="QL210" s="614">
        <v>0</v>
      </c>
      <c r="QM210" s="614">
        <v>0</v>
      </c>
      <c r="QN210" s="614">
        <v>0</v>
      </c>
      <c r="QO210" s="614">
        <v>0</v>
      </c>
      <c r="QP210" s="614">
        <v>0</v>
      </c>
      <c r="QQ210" s="614">
        <v>0</v>
      </c>
      <c r="QR210" s="614">
        <v>0</v>
      </c>
      <c r="QS210" s="614">
        <v>0</v>
      </c>
      <c r="QT210" s="614">
        <v>0</v>
      </c>
      <c r="QU210" s="614">
        <v>0</v>
      </c>
      <c r="QV210" s="614">
        <v>0</v>
      </c>
      <c r="QW210" s="614">
        <v>0</v>
      </c>
      <c r="QX210" s="614">
        <v>0</v>
      </c>
      <c r="QY210" s="614">
        <v>0</v>
      </c>
      <c r="QZ210" s="614">
        <v>0</v>
      </c>
      <c r="RA210" s="614">
        <v>0</v>
      </c>
      <c r="RB210" s="614">
        <v>0</v>
      </c>
      <c r="RC210" s="614">
        <v>0</v>
      </c>
      <c r="RD210" s="614">
        <v>0</v>
      </c>
      <c r="RE210" s="614">
        <v>0</v>
      </c>
      <c r="RF210" s="614">
        <v>0</v>
      </c>
      <c r="RG210" s="614">
        <v>0</v>
      </c>
      <c r="RH210" s="614">
        <v>0</v>
      </c>
      <c r="RI210" s="614">
        <v>0</v>
      </c>
      <c r="RJ210" s="614">
        <v>0</v>
      </c>
      <c r="RK210" s="614">
        <v>0</v>
      </c>
      <c r="RL210" s="614">
        <v>0</v>
      </c>
      <c r="RM210" s="614">
        <v>0</v>
      </c>
      <c r="RN210" s="614">
        <v>0</v>
      </c>
      <c r="RO210" s="614">
        <v>0</v>
      </c>
      <c r="RP210" s="614">
        <v>0</v>
      </c>
      <c r="RQ210" s="614">
        <v>0</v>
      </c>
      <c r="RR210" s="614">
        <v>0</v>
      </c>
      <c r="RS210" s="614">
        <v>0</v>
      </c>
      <c r="RT210" s="614">
        <v>0</v>
      </c>
      <c r="RU210" s="614">
        <v>0</v>
      </c>
      <c r="RV210" s="614">
        <v>0</v>
      </c>
      <c r="RW210" s="614">
        <v>0</v>
      </c>
      <c r="RX210" s="614">
        <v>0</v>
      </c>
      <c r="RY210" s="614">
        <v>0</v>
      </c>
      <c r="RZ210" s="614">
        <v>0</v>
      </c>
      <c r="SA210" s="614">
        <v>0</v>
      </c>
      <c r="SB210" s="614">
        <v>0</v>
      </c>
      <c r="SC210" s="614">
        <v>0</v>
      </c>
      <c r="SD210" s="614">
        <v>0</v>
      </c>
      <c r="SE210" s="614">
        <v>0</v>
      </c>
      <c r="SF210" s="614">
        <v>0</v>
      </c>
      <c r="SG210" s="614">
        <v>0</v>
      </c>
      <c r="SH210" s="614">
        <v>0</v>
      </c>
      <c r="SI210" s="614">
        <v>0</v>
      </c>
      <c r="SJ210" s="614">
        <v>0</v>
      </c>
      <c r="SK210" s="267">
        <f t="shared" si="400"/>
        <v>0</v>
      </c>
      <c r="SL210" s="254"/>
      <c r="SM210" s="242"/>
      <c r="SN210" s="242"/>
      <c r="SO210" s="242"/>
    </row>
    <row r="211" spans="1:509" outlineLevel="2" x14ac:dyDescent="0.35">
      <c r="A211" s="242"/>
      <c r="B211" s="251"/>
      <c r="C211" s="438">
        <f>INT($C$29)+2</f>
        <v>3</v>
      </c>
      <c r="D211" s="267"/>
      <c r="E211" s="316">
        <f t="shared" si="457"/>
        <v>70</v>
      </c>
      <c r="F211" s="322"/>
      <c r="G211" s="322"/>
      <c r="H211" s="267"/>
      <c r="I211" s="494"/>
      <c r="J211" s="494" t="s">
        <v>694</v>
      </c>
      <c r="K211" s="494"/>
      <c r="L211" s="612">
        <v>0</v>
      </c>
      <c r="M211" s="612">
        <v>0</v>
      </c>
      <c r="N211" s="612">
        <v>0</v>
      </c>
      <c r="O211" s="612">
        <v>0</v>
      </c>
      <c r="P211" s="612">
        <v>0</v>
      </c>
      <c r="Q211" s="612">
        <v>0</v>
      </c>
      <c r="R211" s="612">
        <v>0</v>
      </c>
      <c r="S211" s="612">
        <v>0</v>
      </c>
      <c r="T211" s="612">
        <v>0</v>
      </c>
      <c r="U211" s="612">
        <v>0</v>
      </c>
      <c r="V211" s="612">
        <v>0</v>
      </c>
      <c r="W211" s="612">
        <v>0</v>
      </c>
      <c r="X211" s="612">
        <v>0</v>
      </c>
      <c r="Y211" s="612">
        <v>0</v>
      </c>
      <c r="Z211" s="612">
        <v>0</v>
      </c>
      <c r="AA211" s="612">
        <v>0</v>
      </c>
      <c r="AB211" s="612">
        <v>0</v>
      </c>
      <c r="AC211" s="612">
        <v>0</v>
      </c>
      <c r="AD211" s="612">
        <v>0</v>
      </c>
      <c r="AE211" s="612">
        <v>0</v>
      </c>
      <c r="AF211" s="612">
        <v>0</v>
      </c>
      <c r="AG211" s="612">
        <v>0</v>
      </c>
      <c r="AH211" s="612">
        <v>0</v>
      </c>
      <c r="AI211" s="612">
        <v>0</v>
      </c>
      <c r="AJ211" s="612">
        <v>0</v>
      </c>
      <c r="AK211" s="612">
        <v>0</v>
      </c>
      <c r="AL211" s="612">
        <v>0</v>
      </c>
      <c r="AM211" s="612">
        <v>0</v>
      </c>
      <c r="AN211" s="612">
        <v>0</v>
      </c>
      <c r="AO211" s="612">
        <v>0</v>
      </c>
      <c r="AP211" s="612">
        <v>0</v>
      </c>
      <c r="AQ211" s="612">
        <v>0</v>
      </c>
      <c r="AR211" s="612">
        <v>0</v>
      </c>
      <c r="AS211" s="612">
        <v>0</v>
      </c>
      <c r="AT211" s="612">
        <v>0</v>
      </c>
      <c r="AU211" s="612">
        <v>0</v>
      </c>
      <c r="AV211" s="612">
        <v>0</v>
      </c>
      <c r="AW211" s="612">
        <v>0</v>
      </c>
      <c r="AX211" s="612">
        <v>0</v>
      </c>
      <c r="AY211" s="612">
        <v>0</v>
      </c>
      <c r="AZ211" s="612">
        <v>0</v>
      </c>
      <c r="BA211" s="612">
        <v>0</v>
      </c>
      <c r="BB211" s="612">
        <v>0</v>
      </c>
      <c r="BC211" s="612">
        <v>0</v>
      </c>
      <c r="BD211" s="612">
        <v>0</v>
      </c>
      <c r="BE211" s="612">
        <v>0</v>
      </c>
      <c r="BF211" s="612">
        <v>0</v>
      </c>
      <c r="BG211" s="612">
        <v>0</v>
      </c>
      <c r="BH211" s="612">
        <v>0</v>
      </c>
      <c r="BI211" s="612">
        <v>0</v>
      </c>
      <c r="BJ211" s="612">
        <v>0</v>
      </c>
      <c r="BK211" s="612">
        <v>0</v>
      </c>
      <c r="BL211" s="612">
        <v>0</v>
      </c>
      <c r="BM211" s="612">
        <v>0</v>
      </c>
      <c r="BN211" s="612">
        <v>0</v>
      </c>
      <c r="BO211" s="612">
        <v>0</v>
      </c>
      <c r="BP211" s="612">
        <v>0</v>
      </c>
      <c r="BQ211" s="612">
        <v>0</v>
      </c>
      <c r="BR211" s="612">
        <v>0</v>
      </c>
      <c r="BS211" s="612">
        <v>0</v>
      </c>
      <c r="BT211" s="612">
        <v>0</v>
      </c>
      <c r="BU211" s="612">
        <v>0</v>
      </c>
      <c r="BV211" s="612">
        <v>0</v>
      </c>
      <c r="BW211" s="612">
        <v>0</v>
      </c>
      <c r="BX211" s="612">
        <v>0</v>
      </c>
      <c r="BY211" s="612">
        <v>0</v>
      </c>
      <c r="BZ211" s="612">
        <v>0</v>
      </c>
      <c r="CA211" s="612">
        <v>0</v>
      </c>
      <c r="CB211" s="612">
        <v>0</v>
      </c>
      <c r="CC211" s="612">
        <v>0</v>
      </c>
      <c r="CD211" s="612">
        <v>0</v>
      </c>
      <c r="CE211" s="612">
        <v>0</v>
      </c>
      <c r="CF211" s="612">
        <v>0</v>
      </c>
      <c r="CG211" s="612">
        <v>0</v>
      </c>
      <c r="CH211" s="612">
        <v>0</v>
      </c>
      <c r="CI211" s="612">
        <v>0</v>
      </c>
      <c r="CJ211" s="612">
        <v>0</v>
      </c>
      <c r="CK211" s="612">
        <v>0</v>
      </c>
      <c r="CL211" s="612">
        <v>0</v>
      </c>
      <c r="CM211" s="612">
        <v>0</v>
      </c>
      <c r="CN211" s="612">
        <v>0</v>
      </c>
      <c r="CO211" s="612">
        <v>0</v>
      </c>
      <c r="CP211" s="612">
        <v>0</v>
      </c>
      <c r="CQ211" s="612">
        <v>0</v>
      </c>
      <c r="CR211" s="612">
        <v>0</v>
      </c>
      <c r="CS211" s="612">
        <v>0</v>
      </c>
      <c r="CT211" s="612">
        <v>0</v>
      </c>
      <c r="CU211" s="612">
        <v>0</v>
      </c>
      <c r="CV211" s="612">
        <v>0</v>
      </c>
      <c r="CW211" s="612">
        <v>0</v>
      </c>
      <c r="CX211" s="612">
        <v>0</v>
      </c>
      <c r="CY211" s="612">
        <v>0</v>
      </c>
      <c r="CZ211" s="612">
        <v>0</v>
      </c>
      <c r="DA211" s="612">
        <v>0</v>
      </c>
      <c r="DB211" s="612">
        <v>0</v>
      </c>
      <c r="DC211" s="612">
        <v>0</v>
      </c>
      <c r="DD211" s="612">
        <v>0</v>
      </c>
      <c r="DE211" s="612">
        <v>0</v>
      </c>
      <c r="DF211" s="612">
        <v>0</v>
      </c>
      <c r="DG211" s="612">
        <v>0</v>
      </c>
      <c r="DH211" s="612">
        <v>0</v>
      </c>
      <c r="DI211" s="612">
        <v>0</v>
      </c>
      <c r="DJ211" s="612">
        <v>0</v>
      </c>
      <c r="DK211" s="612">
        <v>0</v>
      </c>
      <c r="DL211" s="612">
        <v>0</v>
      </c>
      <c r="DM211" s="612">
        <v>0</v>
      </c>
      <c r="DN211" s="612">
        <v>0</v>
      </c>
      <c r="DO211" s="612">
        <v>0</v>
      </c>
      <c r="DP211" s="612">
        <v>0</v>
      </c>
      <c r="DQ211" s="612">
        <v>0</v>
      </c>
      <c r="DR211" s="612">
        <v>0</v>
      </c>
      <c r="DS211" s="612">
        <v>0</v>
      </c>
      <c r="DT211" s="612">
        <v>0</v>
      </c>
      <c r="DU211" s="612">
        <v>0</v>
      </c>
      <c r="DV211" s="612">
        <v>0</v>
      </c>
      <c r="DW211" s="612">
        <v>0</v>
      </c>
      <c r="DX211" s="612">
        <v>0</v>
      </c>
      <c r="DY211" s="612">
        <v>0</v>
      </c>
      <c r="DZ211" s="612">
        <v>0</v>
      </c>
      <c r="EA211" s="612">
        <v>0</v>
      </c>
      <c r="EB211" s="612">
        <v>0</v>
      </c>
      <c r="EC211" s="612">
        <v>0</v>
      </c>
      <c r="ED211" s="612">
        <v>0</v>
      </c>
      <c r="EE211" s="612">
        <v>0</v>
      </c>
      <c r="EF211" s="612">
        <v>0</v>
      </c>
      <c r="EG211" s="612">
        <v>0</v>
      </c>
      <c r="EH211" s="612">
        <v>0</v>
      </c>
      <c r="EI211" s="612">
        <v>0</v>
      </c>
      <c r="EJ211" s="612">
        <v>0</v>
      </c>
      <c r="EK211" s="612">
        <v>0</v>
      </c>
      <c r="EL211" s="612">
        <v>0</v>
      </c>
      <c r="EM211" s="612">
        <v>0</v>
      </c>
      <c r="EN211" s="612">
        <v>0</v>
      </c>
      <c r="EO211" s="612">
        <v>0</v>
      </c>
      <c r="EP211" s="612">
        <v>0</v>
      </c>
      <c r="EQ211" s="612">
        <v>0</v>
      </c>
      <c r="ER211" s="612">
        <v>0</v>
      </c>
      <c r="ES211" s="612">
        <v>0</v>
      </c>
      <c r="ET211" s="612">
        <v>0</v>
      </c>
      <c r="EU211" s="612">
        <v>0</v>
      </c>
      <c r="EV211" s="612">
        <v>0</v>
      </c>
      <c r="EW211" s="612">
        <v>0</v>
      </c>
      <c r="EX211" s="612">
        <v>0</v>
      </c>
      <c r="EY211" s="612">
        <v>0</v>
      </c>
      <c r="EZ211" s="612">
        <v>0</v>
      </c>
      <c r="FA211" s="612">
        <v>0</v>
      </c>
      <c r="FB211" s="612">
        <v>0</v>
      </c>
      <c r="FC211" s="612">
        <v>0</v>
      </c>
      <c r="FD211" s="612">
        <v>0</v>
      </c>
      <c r="FE211" s="612">
        <v>0</v>
      </c>
      <c r="FF211" s="612">
        <v>0</v>
      </c>
      <c r="FG211" s="612">
        <v>0</v>
      </c>
      <c r="FH211" s="612">
        <v>0</v>
      </c>
      <c r="FI211" s="612">
        <v>0</v>
      </c>
      <c r="FJ211" s="612">
        <v>0</v>
      </c>
      <c r="FK211" s="612">
        <v>0</v>
      </c>
      <c r="FL211" s="612">
        <v>0</v>
      </c>
      <c r="FM211" s="612">
        <v>0</v>
      </c>
      <c r="FN211" s="612">
        <v>0</v>
      </c>
      <c r="FO211" s="612">
        <v>0</v>
      </c>
      <c r="FP211" s="612">
        <v>0</v>
      </c>
      <c r="FQ211" s="612">
        <v>0</v>
      </c>
      <c r="FR211" s="612">
        <v>0</v>
      </c>
      <c r="FS211" s="612">
        <v>0</v>
      </c>
      <c r="FT211" s="612">
        <v>0</v>
      </c>
      <c r="FU211" s="612">
        <v>0</v>
      </c>
      <c r="FV211" s="612">
        <v>0</v>
      </c>
      <c r="FW211" s="612">
        <v>0</v>
      </c>
      <c r="FX211" s="612">
        <v>0</v>
      </c>
      <c r="FY211" s="612">
        <v>0</v>
      </c>
      <c r="FZ211" s="612">
        <v>0</v>
      </c>
      <c r="GA211" s="612">
        <v>0</v>
      </c>
      <c r="GB211" s="612">
        <v>0</v>
      </c>
      <c r="GC211" s="612">
        <v>0</v>
      </c>
      <c r="GD211" s="612">
        <v>0</v>
      </c>
      <c r="GE211" s="612">
        <v>0</v>
      </c>
      <c r="GF211" s="612">
        <v>0</v>
      </c>
      <c r="GG211" s="612">
        <v>0</v>
      </c>
      <c r="GH211" s="612">
        <v>0</v>
      </c>
      <c r="GI211" s="612">
        <v>0</v>
      </c>
      <c r="GJ211" s="612">
        <v>0</v>
      </c>
      <c r="GK211" s="612">
        <v>0</v>
      </c>
      <c r="GL211" s="612">
        <v>0</v>
      </c>
      <c r="GM211" s="612">
        <v>0</v>
      </c>
      <c r="GN211" s="612">
        <v>0</v>
      </c>
      <c r="GO211" s="612">
        <v>0</v>
      </c>
      <c r="GP211" s="612">
        <v>0</v>
      </c>
      <c r="GQ211" s="612">
        <v>0</v>
      </c>
      <c r="GR211" s="612">
        <v>0</v>
      </c>
      <c r="GS211" s="612">
        <v>0</v>
      </c>
      <c r="GT211" s="612">
        <v>0</v>
      </c>
      <c r="GU211" s="612">
        <v>0</v>
      </c>
      <c r="GV211" s="612">
        <v>0</v>
      </c>
      <c r="GW211" s="612">
        <v>0</v>
      </c>
      <c r="GX211" s="612">
        <v>0</v>
      </c>
      <c r="GY211" s="612">
        <v>0</v>
      </c>
      <c r="GZ211" s="612">
        <v>0</v>
      </c>
      <c r="HA211" s="612">
        <v>0</v>
      </c>
      <c r="HB211" s="612">
        <v>0</v>
      </c>
      <c r="HC211" s="612">
        <v>0</v>
      </c>
      <c r="HD211" s="612">
        <v>0</v>
      </c>
      <c r="HE211" s="612">
        <v>0</v>
      </c>
      <c r="HF211" s="612">
        <v>0</v>
      </c>
      <c r="HG211" s="612">
        <v>0</v>
      </c>
      <c r="HH211" s="612">
        <v>0</v>
      </c>
      <c r="HI211" s="612">
        <v>0</v>
      </c>
      <c r="HJ211" s="612">
        <v>0</v>
      </c>
      <c r="HK211" s="612">
        <v>0</v>
      </c>
      <c r="HL211" s="612">
        <v>0</v>
      </c>
      <c r="HM211" s="612">
        <v>0</v>
      </c>
      <c r="HN211" s="612">
        <v>0</v>
      </c>
      <c r="HO211" s="612">
        <v>0</v>
      </c>
      <c r="HP211" s="612">
        <v>0</v>
      </c>
      <c r="HQ211" s="612">
        <v>0</v>
      </c>
      <c r="HR211" s="612">
        <v>0</v>
      </c>
      <c r="HS211" s="612">
        <v>0</v>
      </c>
      <c r="HT211" s="612">
        <v>0</v>
      </c>
      <c r="HU211" s="612">
        <v>0</v>
      </c>
      <c r="HV211" s="612">
        <v>0</v>
      </c>
      <c r="HW211" s="612">
        <v>0</v>
      </c>
      <c r="HX211" s="612">
        <v>0</v>
      </c>
      <c r="HY211" s="612">
        <v>0</v>
      </c>
      <c r="HZ211" s="612">
        <v>0</v>
      </c>
      <c r="IA211" s="612">
        <v>0</v>
      </c>
      <c r="IB211" s="612">
        <v>0</v>
      </c>
      <c r="IC211" s="612">
        <v>0</v>
      </c>
      <c r="ID211" s="612">
        <v>0</v>
      </c>
      <c r="IE211" s="612">
        <v>0</v>
      </c>
      <c r="IF211" s="612">
        <v>0</v>
      </c>
      <c r="IG211" s="612">
        <v>0</v>
      </c>
      <c r="IH211" s="612">
        <v>0</v>
      </c>
      <c r="II211" s="612">
        <v>0</v>
      </c>
      <c r="IJ211" s="612">
        <v>0</v>
      </c>
      <c r="IK211" s="612">
        <v>0</v>
      </c>
      <c r="IL211" s="612">
        <v>0</v>
      </c>
      <c r="IM211" s="612">
        <v>0</v>
      </c>
      <c r="IN211" s="612">
        <v>0</v>
      </c>
      <c r="IO211" s="612">
        <v>0</v>
      </c>
      <c r="IP211" s="612">
        <v>0</v>
      </c>
      <c r="IQ211" s="612">
        <v>0</v>
      </c>
      <c r="IR211" s="612">
        <v>0</v>
      </c>
      <c r="IS211" s="612">
        <v>0</v>
      </c>
      <c r="IT211" s="612">
        <v>0</v>
      </c>
      <c r="IU211" s="612">
        <v>0</v>
      </c>
      <c r="IV211" s="612">
        <v>0</v>
      </c>
      <c r="IW211" s="612">
        <v>0</v>
      </c>
      <c r="IX211" s="612">
        <v>0</v>
      </c>
      <c r="IY211" s="612">
        <v>0</v>
      </c>
      <c r="IZ211" s="612">
        <v>0</v>
      </c>
      <c r="JA211" s="612">
        <v>0</v>
      </c>
      <c r="JB211" s="612">
        <v>0</v>
      </c>
      <c r="JC211" s="612">
        <v>0</v>
      </c>
      <c r="JD211" s="612">
        <v>0</v>
      </c>
      <c r="JE211" s="612">
        <v>0</v>
      </c>
      <c r="JF211" s="612">
        <v>0</v>
      </c>
      <c r="JG211" s="612">
        <v>0</v>
      </c>
      <c r="JH211" s="612">
        <v>0</v>
      </c>
      <c r="JI211" s="612">
        <v>0</v>
      </c>
      <c r="JJ211" s="612">
        <v>0</v>
      </c>
      <c r="JK211" s="612">
        <v>0</v>
      </c>
      <c r="JL211" s="612">
        <v>0</v>
      </c>
      <c r="JM211" s="612">
        <v>0</v>
      </c>
      <c r="JN211" s="612">
        <v>0</v>
      </c>
      <c r="JO211" s="612">
        <v>0</v>
      </c>
      <c r="JP211" s="612">
        <v>0</v>
      </c>
      <c r="JQ211" s="612">
        <v>0</v>
      </c>
      <c r="JR211" s="612">
        <v>0</v>
      </c>
      <c r="JS211" s="612">
        <v>0</v>
      </c>
      <c r="JT211" s="612">
        <v>0</v>
      </c>
      <c r="JU211" s="612">
        <v>0</v>
      </c>
      <c r="JV211" s="612">
        <v>0</v>
      </c>
      <c r="JW211" s="612">
        <v>0</v>
      </c>
      <c r="JX211" s="612">
        <v>0</v>
      </c>
      <c r="JY211" s="612">
        <v>0</v>
      </c>
      <c r="JZ211" s="612">
        <v>0</v>
      </c>
      <c r="KA211" s="612">
        <v>0</v>
      </c>
      <c r="KB211" s="612">
        <v>0</v>
      </c>
      <c r="KC211" s="612">
        <v>0</v>
      </c>
      <c r="KD211" s="612">
        <v>0</v>
      </c>
      <c r="KE211" s="612">
        <v>0</v>
      </c>
      <c r="KF211" s="612">
        <v>0</v>
      </c>
      <c r="KG211" s="612">
        <v>0</v>
      </c>
      <c r="KH211" s="612">
        <v>0</v>
      </c>
      <c r="KI211" s="612">
        <v>0</v>
      </c>
      <c r="KJ211" s="612">
        <v>0</v>
      </c>
      <c r="KK211" s="612">
        <v>0</v>
      </c>
      <c r="KL211" s="612">
        <v>0</v>
      </c>
      <c r="KM211" s="612">
        <v>0</v>
      </c>
      <c r="KN211" s="612">
        <v>0</v>
      </c>
      <c r="KO211" s="612">
        <v>0</v>
      </c>
      <c r="KP211" s="612">
        <v>0</v>
      </c>
      <c r="KQ211" s="612">
        <v>0</v>
      </c>
      <c r="KR211" s="612">
        <v>0</v>
      </c>
      <c r="KS211" s="612">
        <v>0</v>
      </c>
      <c r="KT211" s="612">
        <v>0</v>
      </c>
      <c r="KU211" s="612">
        <v>0</v>
      </c>
      <c r="KV211" s="612">
        <v>0</v>
      </c>
      <c r="KW211" s="612">
        <v>0</v>
      </c>
      <c r="KX211" s="612">
        <v>0</v>
      </c>
      <c r="KY211" s="612">
        <v>0</v>
      </c>
      <c r="KZ211" s="612">
        <v>0</v>
      </c>
      <c r="LA211" s="612">
        <v>0</v>
      </c>
      <c r="LB211" s="612">
        <v>0</v>
      </c>
      <c r="LC211" s="612">
        <v>0</v>
      </c>
      <c r="LD211" s="612">
        <v>0</v>
      </c>
      <c r="LE211" s="612">
        <v>0</v>
      </c>
      <c r="LF211" s="612">
        <v>0</v>
      </c>
      <c r="LG211" s="612">
        <v>0</v>
      </c>
      <c r="LH211" s="612">
        <v>0</v>
      </c>
      <c r="LI211" s="612">
        <v>0</v>
      </c>
      <c r="LJ211" s="612">
        <v>0</v>
      </c>
      <c r="LK211" s="612">
        <v>0</v>
      </c>
      <c r="LL211" s="612">
        <v>0</v>
      </c>
      <c r="LM211" s="612">
        <v>0</v>
      </c>
      <c r="LN211" s="612">
        <v>0</v>
      </c>
      <c r="LO211" s="612">
        <v>0</v>
      </c>
      <c r="LP211" s="612">
        <v>0</v>
      </c>
      <c r="LQ211" s="612">
        <v>0</v>
      </c>
      <c r="LR211" s="612">
        <v>0</v>
      </c>
      <c r="LS211" s="612">
        <v>0</v>
      </c>
      <c r="LT211" s="612">
        <v>0</v>
      </c>
      <c r="LU211" s="612">
        <v>0</v>
      </c>
      <c r="LV211" s="612">
        <v>0</v>
      </c>
      <c r="LW211" s="612">
        <v>0</v>
      </c>
      <c r="LX211" s="612">
        <v>0</v>
      </c>
      <c r="LY211" s="612">
        <v>0</v>
      </c>
      <c r="LZ211" s="612">
        <v>0</v>
      </c>
      <c r="MA211" s="612">
        <v>0</v>
      </c>
      <c r="MB211" s="612">
        <v>0</v>
      </c>
      <c r="MC211" s="612">
        <v>0</v>
      </c>
      <c r="MD211" s="612">
        <v>0</v>
      </c>
      <c r="ME211" s="612">
        <v>0</v>
      </c>
      <c r="MF211" s="612">
        <v>0</v>
      </c>
      <c r="MG211" s="612">
        <v>0</v>
      </c>
      <c r="MH211" s="612">
        <v>0</v>
      </c>
      <c r="MI211" s="612">
        <v>0</v>
      </c>
      <c r="MJ211" s="612">
        <v>0</v>
      </c>
      <c r="MK211" s="612">
        <v>0</v>
      </c>
      <c r="ML211" s="612">
        <v>0</v>
      </c>
      <c r="MM211" s="612">
        <v>0</v>
      </c>
      <c r="MN211" s="612">
        <v>0</v>
      </c>
      <c r="MO211" s="612">
        <v>0</v>
      </c>
      <c r="MP211" s="612">
        <v>0</v>
      </c>
      <c r="MQ211" s="612">
        <v>0</v>
      </c>
      <c r="MR211" s="612">
        <v>0</v>
      </c>
      <c r="MS211" s="612">
        <v>0</v>
      </c>
      <c r="MT211" s="612">
        <v>0</v>
      </c>
      <c r="MU211" s="612">
        <v>0</v>
      </c>
      <c r="MV211" s="612">
        <v>0</v>
      </c>
      <c r="MW211" s="612">
        <v>0</v>
      </c>
      <c r="MX211" s="612">
        <v>0</v>
      </c>
      <c r="MY211" s="612">
        <v>0</v>
      </c>
      <c r="MZ211" s="612">
        <v>0</v>
      </c>
      <c r="NA211" s="612">
        <v>0</v>
      </c>
      <c r="NB211" s="612">
        <v>0</v>
      </c>
      <c r="NC211" s="612">
        <v>0</v>
      </c>
      <c r="ND211" s="612">
        <v>0</v>
      </c>
      <c r="NE211" s="612">
        <v>0</v>
      </c>
      <c r="NF211" s="612">
        <v>0</v>
      </c>
      <c r="NG211" s="612">
        <v>0</v>
      </c>
      <c r="NH211" s="612">
        <v>0</v>
      </c>
      <c r="NI211" s="612">
        <v>0</v>
      </c>
      <c r="NJ211" s="612">
        <v>0</v>
      </c>
      <c r="NK211" s="612">
        <v>0</v>
      </c>
      <c r="NL211" s="612">
        <v>0</v>
      </c>
      <c r="NM211" s="612">
        <v>0</v>
      </c>
      <c r="NN211" s="612">
        <v>0</v>
      </c>
      <c r="NO211" s="612">
        <v>0</v>
      </c>
      <c r="NP211" s="612">
        <v>0</v>
      </c>
      <c r="NQ211" s="612">
        <v>0</v>
      </c>
      <c r="NR211" s="612">
        <v>0</v>
      </c>
      <c r="NS211" s="612">
        <v>0</v>
      </c>
      <c r="NT211" s="612">
        <v>0</v>
      </c>
      <c r="NU211" s="612">
        <v>0</v>
      </c>
      <c r="NV211" s="612">
        <v>0</v>
      </c>
      <c r="NW211" s="612">
        <v>0</v>
      </c>
      <c r="NX211" s="612">
        <v>0</v>
      </c>
      <c r="NY211" s="612">
        <v>0</v>
      </c>
      <c r="NZ211" s="612">
        <v>0</v>
      </c>
      <c r="OA211" s="612">
        <v>0</v>
      </c>
      <c r="OB211" s="612">
        <v>0</v>
      </c>
      <c r="OC211" s="612">
        <v>0</v>
      </c>
      <c r="OD211" s="612">
        <v>0</v>
      </c>
      <c r="OE211" s="612">
        <v>0</v>
      </c>
      <c r="OF211" s="612">
        <v>0</v>
      </c>
      <c r="OG211" s="612">
        <v>0</v>
      </c>
      <c r="OH211" s="612">
        <v>0</v>
      </c>
      <c r="OI211" s="612">
        <v>0</v>
      </c>
      <c r="OJ211" s="612">
        <v>0</v>
      </c>
      <c r="OK211" s="612">
        <v>0</v>
      </c>
      <c r="OL211" s="612">
        <v>0</v>
      </c>
      <c r="OM211" s="612">
        <v>0</v>
      </c>
      <c r="ON211" s="612">
        <v>0</v>
      </c>
      <c r="OO211" s="612">
        <v>0</v>
      </c>
      <c r="OP211" s="612">
        <v>0</v>
      </c>
      <c r="OQ211" s="612">
        <v>0</v>
      </c>
      <c r="OR211" s="612">
        <v>0</v>
      </c>
      <c r="OS211" s="612">
        <v>0</v>
      </c>
      <c r="OT211" s="612">
        <v>0</v>
      </c>
      <c r="OU211" s="612">
        <v>0</v>
      </c>
      <c r="OV211" s="612">
        <v>0</v>
      </c>
      <c r="OW211" s="612">
        <v>0</v>
      </c>
      <c r="OX211" s="612">
        <v>0</v>
      </c>
      <c r="OY211" s="612">
        <v>0</v>
      </c>
      <c r="OZ211" s="612">
        <v>0</v>
      </c>
      <c r="PA211" s="612">
        <v>0</v>
      </c>
      <c r="PB211" s="612">
        <v>0</v>
      </c>
      <c r="PC211" s="612">
        <v>0</v>
      </c>
      <c r="PD211" s="612">
        <v>0</v>
      </c>
      <c r="PE211" s="612">
        <v>0</v>
      </c>
      <c r="PF211" s="612">
        <v>0</v>
      </c>
      <c r="PG211" s="612">
        <v>0</v>
      </c>
      <c r="PH211" s="612">
        <v>0</v>
      </c>
      <c r="PI211" s="612">
        <v>0</v>
      </c>
      <c r="PJ211" s="612">
        <v>0</v>
      </c>
      <c r="PK211" s="612">
        <v>0</v>
      </c>
      <c r="PL211" s="612">
        <v>0</v>
      </c>
      <c r="PM211" s="612">
        <v>0</v>
      </c>
      <c r="PN211" s="612">
        <v>0</v>
      </c>
      <c r="PO211" s="612">
        <v>0</v>
      </c>
      <c r="PP211" s="612">
        <v>0</v>
      </c>
      <c r="PQ211" s="612">
        <v>0</v>
      </c>
      <c r="PR211" s="612">
        <v>0</v>
      </c>
      <c r="PS211" s="612">
        <v>0</v>
      </c>
      <c r="PT211" s="612">
        <v>0</v>
      </c>
      <c r="PU211" s="612">
        <v>0</v>
      </c>
      <c r="PV211" s="612">
        <v>0</v>
      </c>
      <c r="PW211" s="612">
        <v>0</v>
      </c>
      <c r="PX211" s="612">
        <v>0</v>
      </c>
      <c r="PY211" s="612">
        <v>0</v>
      </c>
      <c r="PZ211" s="612">
        <v>0</v>
      </c>
      <c r="QA211" s="612">
        <v>0</v>
      </c>
      <c r="QB211" s="612">
        <v>0</v>
      </c>
      <c r="QC211" s="612">
        <v>0</v>
      </c>
      <c r="QD211" s="612">
        <v>0</v>
      </c>
      <c r="QE211" s="612">
        <v>0</v>
      </c>
      <c r="QF211" s="612">
        <v>0</v>
      </c>
      <c r="QG211" s="612">
        <v>0</v>
      </c>
      <c r="QH211" s="612">
        <v>0</v>
      </c>
      <c r="QI211" s="612">
        <v>0</v>
      </c>
      <c r="QJ211" s="612">
        <v>0</v>
      </c>
      <c r="QK211" s="612">
        <v>0</v>
      </c>
      <c r="QL211" s="612">
        <v>0</v>
      </c>
      <c r="QM211" s="612">
        <v>0</v>
      </c>
      <c r="QN211" s="612">
        <v>0</v>
      </c>
      <c r="QO211" s="612">
        <v>0</v>
      </c>
      <c r="QP211" s="612">
        <v>0</v>
      </c>
      <c r="QQ211" s="612">
        <v>0</v>
      </c>
      <c r="QR211" s="612">
        <v>0</v>
      </c>
      <c r="QS211" s="612">
        <v>0</v>
      </c>
      <c r="QT211" s="612">
        <v>0</v>
      </c>
      <c r="QU211" s="612">
        <v>0</v>
      </c>
      <c r="QV211" s="612">
        <v>0</v>
      </c>
      <c r="QW211" s="612">
        <v>0</v>
      </c>
      <c r="QX211" s="612">
        <v>0</v>
      </c>
      <c r="QY211" s="612">
        <v>0</v>
      </c>
      <c r="QZ211" s="612">
        <v>0</v>
      </c>
      <c r="RA211" s="612">
        <v>0</v>
      </c>
      <c r="RB211" s="612">
        <v>0</v>
      </c>
      <c r="RC211" s="612">
        <v>0</v>
      </c>
      <c r="RD211" s="612">
        <v>0</v>
      </c>
      <c r="RE211" s="612">
        <v>0</v>
      </c>
      <c r="RF211" s="612">
        <v>0</v>
      </c>
      <c r="RG211" s="612">
        <v>0</v>
      </c>
      <c r="RH211" s="612">
        <v>0</v>
      </c>
      <c r="RI211" s="612">
        <v>0</v>
      </c>
      <c r="RJ211" s="612">
        <v>0</v>
      </c>
      <c r="RK211" s="612">
        <v>0</v>
      </c>
      <c r="RL211" s="612">
        <v>0</v>
      </c>
      <c r="RM211" s="612">
        <v>0</v>
      </c>
      <c r="RN211" s="612">
        <v>0</v>
      </c>
      <c r="RO211" s="612">
        <v>0</v>
      </c>
      <c r="RP211" s="612">
        <v>0</v>
      </c>
      <c r="RQ211" s="612">
        <v>0</v>
      </c>
      <c r="RR211" s="612">
        <v>0</v>
      </c>
      <c r="RS211" s="612">
        <v>0</v>
      </c>
      <c r="RT211" s="612">
        <v>0</v>
      </c>
      <c r="RU211" s="612">
        <v>0</v>
      </c>
      <c r="RV211" s="612">
        <v>0</v>
      </c>
      <c r="RW211" s="612">
        <v>0</v>
      </c>
      <c r="RX211" s="612">
        <v>0</v>
      </c>
      <c r="RY211" s="612">
        <v>0</v>
      </c>
      <c r="RZ211" s="612">
        <v>0</v>
      </c>
      <c r="SA211" s="612">
        <v>0</v>
      </c>
      <c r="SB211" s="612">
        <v>0</v>
      </c>
      <c r="SC211" s="612">
        <v>0</v>
      </c>
      <c r="SD211" s="612">
        <v>0</v>
      </c>
      <c r="SE211" s="612">
        <v>0</v>
      </c>
      <c r="SF211" s="612">
        <v>0</v>
      </c>
      <c r="SG211" s="612">
        <v>0</v>
      </c>
      <c r="SH211" s="612">
        <v>0</v>
      </c>
      <c r="SI211" s="612">
        <v>0</v>
      </c>
      <c r="SJ211" s="612">
        <v>0</v>
      </c>
      <c r="SK211" s="267">
        <f t="shared" si="400"/>
        <v>0</v>
      </c>
      <c r="SL211" s="254"/>
      <c r="SM211" s="242"/>
      <c r="SN211" s="242"/>
      <c r="SO211" s="242"/>
    </row>
    <row r="212" spans="1:509" outlineLevel="3" x14ac:dyDescent="0.35">
      <c r="A212" s="242"/>
      <c r="B212" s="251"/>
      <c r="C212" s="438">
        <f>INT($C$29)+3</f>
        <v>4</v>
      </c>
      <c r="D212" s="267"/>
      <c r="E212" s="316">
        <f t="shared" si="457"/>
        <v>71</v>
      </c>
      <c r="F212" s="322"/>
      <c r="G212" s="322"/>
      <c r="H212" s="267"/>
      <c r="I212" s="338"/>
      <c r="J212" s="338" t="s">
        <v>695</v>
      </c>
      <c r="K212" s="536"/>
      <c r="L212" s="615">
        <v>0</v>
      </c>
      <c r="M212" s="615">
        <v>0</v>
      </c>
      <c r="N212" s="615">
        <v>0</v>
      </c>
      <c r="O212" s="615">
        <v>0</v>
      </c>
      <c r="P212" s="615">
        <v>0</v>
      </c>
      <c r="Q212" s="615">
        <v>0</v>
      </c>
      <c r="R212" s="615">
        <v>0</v>
      </c>
      <c r="S212" s="615">
        <v>0</v>
      </c>
      <c r="T212" s="615">
        <v>0</v>
      </c>
      <c r="U212" s="615">
        <v>0</v>
      </c>
      <c r="V212" s="615">
        <v>0</v>
      </c>
      <c r="W212" s="615">
        <v>0</v>
      </c>
      <c r="X212" s="615">
        <v>0</v>
      </c>
      <c r="Y212" s="615">
        <v>0</v>
      </c>
      <c r="Z212" s="615">
        <v>0</v>
      </c>
      <c r="AA212" s="615">
        <v>0</v>
      </c>
      <c r="AB212" s="615">
        <v>0</v>
      </c>
      <c r="AC212" s="615">
        <v>0</v>
      </c>
      <c r="AD212" s="615">
        <v>0</v>
      </c>
      <c r="AE212" s="615">
        <v>0</v>
      </c>
      <c r="AF212" s="615">
        <v>0</v>
      </c>
      <c r="AG212" s="615">
        <v>0</v>
      </c>
      <c r="AH212" s="615">
        <v>0</v>
      </c>
      <c r="AI212" s="615">
        <v>0</v>
      </c>
      <c r="AJ212" s="615">
        <v>0</v>
      </c>
      <c r="AK212" s="615">
        <v>0</v>
      </c>
      <c r="AL212" s="615">
        <v>0</v>
      </c>
      <c r="AM212" s="615">
        <v>0</v>
      </c>
      <c r="AN212" s="615">
        <v>0</v>
      </c>
      <c r="AO212" s="615">
        <v>0</v>
      </c>
      <c r="AP212" s="615">
        <v>0</v>
      </c>
      <c r="AQ212" s="615">
        <v>0</v>
      </c>
      <c r="AR212" s="615">
        <v>0</v>
      </c>
      <c r="AS212" s="615">
        <v>0</v>
      </c>
      <c r="AT212" s="615">
        <v>0</v>
      </c>
      <c r="AU212" s="615">
        <v>0</v>
      </c>
      <c r="AV212" s="615">
        <v>0</v>
      </c>
      <c r="AW212" s="615">
        <v>0</v>
      </c>
      <c r="AX212" s="615">
        <v>0</v>
      </c>
      <c r="AY212" s="615">
        <v>0</v>
      </c>
      <c r="AZ212" s="615">
        <v>0</v>
      </c>
      <c r="BA212" s="615">
        <v>0</v>
      </c>
      <c r="BB212" s="615">
        <v>0</v>
      </c>
      <c r="BC212" s="615">
        <v>0</v>
      </c>
      <c r="BD212" s="615">
        <v>0</v>
      </c>
      <c r="BE212" s="615">
        <v>0</v>
      </c>
      <c r="BF212" s="615">
        <v>0</v>
      </c>
      <c r="BG212" s="615">
        <v>0</v>
      </c>
      <c r="BH212" s="615">
        <v>0</v>
      </c>
      <c r="BI212" s="615">
        <v>0</v>
      </c>
      <c r="BJ212" s="615">
        <v>0</v>
      </c>
      <c r="BK212" s="615">
        <v>0</v>
      </c>
      <c r="BL212" s="615">
        <v>0</v>
      </c>
      <c r="BM212" s="615">
        <v>0</v>
      </c>
      <c r="BN212" s="615">
        <v>0</v>
      </c>
      <c r="BO212" s="615">
        <v>0</v>
      </c>
      <c r="BP212" s="615">
        <v>0</v>
      </c>
      <c r="BQ212" s="615">
        <v>0</v>
      </c>
      <c r="BR212" s="615">
        <v>0</v>
      </c>
      <c r="BS212" s="615">
        <v>0</v>
      </c>
      <c r="BT212" s="615">
        <v>0</v>
      </c>
      <c r="BU212" s="615">
        <v>0</v>
      </c>
      <c r="BV212" s="615">
        <v>0</v>
      </c>
      <c r="BW212" s="615">
        <v>0</v>
      </c>
      <c r="BX212" s="615">
        <v>0</v>
      </c>
      <c r="BY212" s="615">
        <v>0</v>
      </c>
      <c r="BZ212" s="615">
        <v>0</v>
      </c>
      <c r="CA212" s="615">
        <v>0</v>
      </c>
      <c r="CB212" s="615">
        <v>0</v>
      </c>
      <c r="CC212" s="615">
        <v>0</v>
      </c>
      <c r="CD212" s="615">
        <v>0</v>
      </c>
      <c r="CE212" s="615">
        <v>0</v>
      </c>
      <c r="CF212" s="615">
        <v>0</v>
      </c>
      <c r="CG212" s="615">
        <v>0</v>
      </c>
      <c r="CH212" s="615">
        <v>0</v>
      </c>
      <c r="CI212" s="615">
        <v>0</v>
      </c>
      <c r="CJ212" s="615">
        <v>0</v>
      </c>
      <c r="CK212" s="615">
        <v>0</v>
      </c>
      <c r="CL212" s="615">
        <v>0</v>
      </c>
      <c r="CM212" s="615">
        <v>0</v>
      </c>
      <c r="CN212" s="615">
        <v>0</v>
      </c>
      <c r="CO212" s="615">
        <v>0</v>
      </c>
      <c r="CP212" s="615">
        <v>0</v>
      </c>
      <c r="CQ212" s="615">
        <v>0</v>
      </c>
      <c r="CR212" s="615">
        <v>0</v>
      </c>
      <c r="CS212" s="615">
        <v>0</v>
      </c>
      <c r="CT212" s="615">
        <v>0</v>
      </c>
      <c r="CU212" s="615">
        <v>0</v>
      </c>
      <c r="CV212" s="615">
        <v>0</v>
      </c>
      <c r="CW212" s="615">
        <v>0</v>
      </c>
      <c r="CX212" s="615">
        <v>0</v>
      </c>
      <c r="CY212" s="615">
        <v>0</v>
      </c>
      <c r="CZ212" s="615">
        <v>0</v>
      </c>
      <c r="DA212" s="615">
        <v>0</v>
      </c>
      <c r="DB212" s="615">
        <v>0</v>
      </c>
      <c r="DC212" s="615">
        <v>0</v>
      </c>
      <c r="DD212" s="615">
        <v>0</v>
      </c>
      <c r="DE212" s="615">
        <v>0</v>
      </c>
      <c r="DF212" s="615">
        <v>0</v>
      </c>
      <c r="DG212" s="615">
        <v>0</v>
      </c>
      <c r="DH212" s="615">
        <v>0</v>
      </c>
      <c r="DI212" s="615">
        <v>0</v>
      </c>
      <c r="DJ212" s="615">
        <v>0</v>
      </c>
      <c r="DK212" s="615">
        <v>0</v>
      </c>
      <c r="DL212" s="615">
        <v>0</v>
      </c>
      <c r="DM212" s="615">
        <v>0</v>
      </c>
      <c r="DN212" s="615">
        <v>0</v>
      </c>
      <c r="DO212" s="615">
        <v>0</v>
      </c>
      <c r="DP212" s="615">
        <v>0</v>
      </c>
      <c r="DQ212" s="615">
        <v>0</v>
      </c>
      <c r="DR212" s="615">
        <v>0</v>
      </c>
      <c r="DS212" s="615">
        <v>0</v>
      </c>
      <c r="DT212" s="615">
        <v>0</v>
      </c>
      <c r="DU212" s="615">
        <v>0</v>
      </c>
      <c r="DV212" s="615">
        <v>0</v>
      </c>
      <c r="DW212" s="615">
        <v>0</v>
      </c>
      <c r="DX212" s="615">
        <v>0</v>
      </c>
      <c r="DY212" s="615">
        <v>0</v>
      </c>
      <c r="DZ212" s="615">
        <v>0</v>
      </c>
      <c r="EA212" s="615">
        <v>0</v>
      </c>
      <c r="EB212" s="615">
        <v>0</v>
      </c>
      <c r="EC212" s="615">
        <v>0</v>
      </c>
      <c r="ED212" s="615">
        <v>0</v>
      </c>
      <c r="EE212" s="615">
        <v>0</v>
      </c>
      <c r="EF212" s="615">
        <v>0</v>
      </c>
      <c r="EG212" s="615">
        <v>0</v>
      </c>
      <c r="EH212" s="615">
        <v>0</v>
      </c>
      <c r="EI212" s="615">
        <v>0</v>
      </c>
      <c r="EJ212" s="615">
        <v>0</v>
      </c>
      <c r="EK212" s="615">
        <v>0</v>
      </c>
      <c r="EL212" s="615">
        <v>0</v>
      </c>
      <c r="EM212" s="615">
        <v>0</v>
      </c>
      <c r="EN212" s="615">
        <v>0</v>
      </c>
      <c r="EO212" s="615">
        <v>0</v>
      </c>
      <c r="EP212" s="615">
        <v>0</v>
      </c>
      <c r="EQ212" s="615">
        <v>0</v>
      </c>
      <c r="ER212" s="615">
        <v>0</v>
      </c>
      <c r="ES212" s="615">
        <v>0</v>
      </c>
      <c r="ET212" s="615">
        <v>0</v>
      </c>
      <c r="EU212" s="615">
        <v>0</v>
      </c>
      <c r="EV212" s="615">
        <v>0</v>
      </c>
      <c r="EW212" s="615">
        <v>0</v>
      </c>
      <c r="EX212" s="615">
        <v>0</v>
      </c>
      <c r="EY212" s="615">
        <v>0</v>
      </c>
      <c r="EZ212" s="615">
        <v>0</v>
      </c>
      <c r="FA212" s="615">
        <v>0</v>
      </c>
      <c r="FB212" s="615">
        <v>0</v>
      </c>
      <c r="FC212" s="615">
        <v>0</v>
      </c>
      <c r="FD212" s="615">
        <v>0</v>
      </c>
      <c r="FE212" s="615">
        <v>0</v>
      </c>
      <c r="FF212" s="615">
        <v>0</v>
      </c>
      <c r="FG212" s="615">
        <v>0</v>
      </c>
      <c r="FH212" s="615">
        <v>0</v>
      </c>
      <c r="FI212" s="615">
        <v>0</v>
      </c>
      <c r="FJ212" s="615">
        <v>0</v>
      </c>
      <c r="FK212" s="615">
        <v>0</v>
      </c>
      <c r="FL212" s="615">
        <v>0</v>
      </c>
      <c r="FM212" s="615">
        <v>0</v>
      </c>
      <c r="FN212" s="615">
        <v>0</v>
      </c>
      <c r="FO212" s="615">
        <v>0</v>
      </c>
      <c r="FP212" s="615">
        <v>0</v>
      </c>
      <c r="FQ212" s="615">
        <v>0</v>
      </c>
      <c r="FR212" s="615">
        <v>0</v>
      </c>
      <c r="FS212" s="615">
        <v>0</v>
      </c>
      <c r="FT212" s="615">
        <v>0</v>
      </c>
      <c r="FU212" s="615">
        <v>0</v>
      </c>
      <c r="FV212" s="615">
        <v>0</v>
      </c>
      <c r="FW212" s="615">
        <v>0</v>
      </c>
      <c r="FX212" s="615">
        <v>0</v>
      </c>
      <c r="FY212" s="615">
        <v>0</v>
      </c>
      <c r="FZ212" s="615">
        <v>0</v>
      </c>
      <c r="GA212" s="615">
        <v>0</v>
      </c>
      <c r="GB212" s="615">
        <v>0</v>
      </c>
      <c r="GC212" s="615">
        <v>0</v>
      </c>
      <c r="GD212" s="615">
        <v>0</v>
      </c>
      <c r="GE212" s="615">
        <v>0</v>
      </c>
      <c r="GF212" s="615">
        <v>0</v>
      </c>
      <c r="GG212" s="615">
        <v>0</v>
      </c>
      <c r="GH212" s="615">
        <v>0</v>
      </c>
      <c r="GI212" s="615">
        <v>0</v>
      </c>
      <c r="GJ212" s="615">
        <v>0</v>
      </c>
      <c r="GK212" s="615">
        <v>0</v>
      </c>
      <c r="GL212" s="615">
        <v>0</v>
      </c>
      <c r="GM212" s="615">
        <v>0</v>
      </c>
      <c r="GN212" s="615">
        <v>0</v>
      </c>
      <c r="GO212" s="615">
        <v>0</v>
      </c>
      <c r="GP212" s="615">
        <v>0</v>
      </c>
      <c r="GQ212" s="615">
        <v>0</v>
      </c>
      <c r="GR212" s="615">
        <v>0</v>
      </c>
      <c r="GS212" s="615">
        <v>0</v>
      </c>
      <c r="GT212" s="615">
        <v>0</v>
      </c>
      <c r="GU212" s="615">
        <v>0</v>
      </c>
      <c r="GV212" s="615">
        <v>0</v>
      </c>
      <c r="GW212" s="615">
        <v>0</v>
      </c>
      <c r="GX212" s="615">
        <v>0</v>
      </c>
      <c r="GY212" s="615">
        <v>0</v>
      </c>
      <c r="GZ212" s="615">
        <v>0</v>
      </c>
      <c r="HA212" s="615">
        <v>0</v>
      </c>
      <c r="HB212" s="615">
        <v>0</v>
      </c>
      <c r="HC212" s="615">
        <v>0</v>
      </c>
      <c r="HD212" s="615">
        <v>0</v>
      </c>
      <c r="HE212" s="615">
        <v>0</v>
      </c>
      <c r="HF212" s="615">
        <v>0</v>
      </c>
      <c r="HG212" s="615">
        <v>0</v>
      </c>
      <c r="HH212" s="615">
        <v>0</v>
      </c>
      <c r="HI212" s="615">
        <v>0</v>
      </c>
      <c r="HJ212" s="615">
        <v>0</v>
      </c>
      <c r="HK212" s="615">
        <v>0</v>
      </c>
      <c r="HL212" s="615">
        <v>0</v>
      </c>
      <c r="HM212" s="615">
        <v>0</v>
      </c>
      <c r="HN212" s="615">
        <v>0</v>
      </c>
      <c r="HO212" s="615">
        <v>0</v>
      </c>
      <c r="HP212" s="615">
        <v>0</v>
      </c>
      <c r="HQ212" s="615">
        <v>0</v>
      </c>
      <c r="HR212" s="615">
        <v>0</v>
      </c>
      <c r="HS212" s="615">
        <v>0</v>
      </c>
      <c r="HT212" s="615">
        <v>0</v>
      </c>
      <c r="HU212" s="615">
        <v>0</v>
      </c>
      <c r="HV212" s="615">
        <v>0</v>
      </c>
      <c r="HW212" s="615">
        <v>0</v>
      </c>
      <c r="HX212" s="615">
        <v>0</v>
      </c>
      <c r="HY212" s="615">
        <v>0</v>
      </c>
      <c r="HZ212" s="615">
        <v>0</v>
      </c>
      <c r="IA212" s="615">
        <v>0</v>
      </c>
      <c r="IB212" s="615">
        <v>0</v>
      </c>
      <c r="IC212" s="615">
        <v>0</v>
      </c>
      <c r="ID212" s="615">
        <v>0</v>
      </c>
      <c r="IE212" s="615">
        <v>0</v>
      </c>
      <c r="IF212" s="615">
        <v>0</v>
      </c>
      <c r="IG212" s="615">
        <v>0</v>
      </c>
      <c r="IH212" s="615">
        <v>0</v>
      </c>
      <c r="II212" s="615">
        <v>0</v>
      </c>
      <c r="IJ212" s="615">
        <v>0</v>
      </c>
      <c r="IK212" s="615">
        <v>0</v>
      </c>
      <c r="IL212" s="615">
        <v>0</v>
      </c>
      <c r="IM212" s="615">
        <v>0</v>
      </c>
      <c r="IN212" s="615">
        <v>0</v>
      </c>
      <c r="IO212" s="615">
        <v>0</v>
      </c>
      <c r="IP212" s="615">
        <v>0</v>
      </c>
      <c r="IQ212" s="615">
        <v>0</v>
      </c>
      <c r="IR212" s="615">
        <v>0</v>
      </c>
      <c r="IS212" s="615">
        <v>0</v>
      </c>
      <c r="IT212" s="615">
        <v>0</v>
      </c>
      <c r="IU212" s="615">
        <v>0</v>
      </c>
      <c r="IV212" s="615">
        <v>0</v>
      </c>
      <c r="IW212" s="615">
        <v>0</v>
      </c>
      <c r="IX212" s="615">
        <v>0</v>
      </c>
      <c r="IY212" s="615">
        <v>0</v>
      </c>
      <c r="IZ212" s="615">
        <v>0</v>
      </c>
      <c r="JA212" s="615">
        <v>0</v>
      </c>
      <c r="JB212" s="615">
        <v>0</v>
      </c>
      <c r="JC212" s="615">
        <v>0</v>
      </c>
      <c r="JD212" s="615">
        <v>0</v>
      </c>
      <c r="JE212" s="615">
        <v>0</v>
      </c>
      <c r="JF212" s="615">
        <v>0</v>
      </c>
      <c r="JG212" s="615">
        <v>0</v>
      </c>
      <c r="JH212" s="615">
        <v>0</v>
      </c>
      <c r="JI212" s="615">
        <v>0</v>
      </c>
      <c r="JJ212" s="615">
        <v>0</v>
      </c>
      <c r="JK212" s="615">
        <v>0</v>
      </c>
      <c r="JL212" s="615">
        <v>0</v>
      </c>
      <c r="JM212" s="615">
        <v>0</v>
      </c>
      <c r="JN212" s="615">
        <v>0</v>
      </c>
      <c r="JO212" s="615">
        <v>0</v>
      </c>
      <c r="JP212" s="615">
        <v>0</v>
      </c>
      <c r="JQ212" s="615">
        <v>0</v>
      </c>
      <c r="JR212" s="615">
        <v>0</v>
      </c>
      <c r="JS212" s="615">
        <v>0</v>
      </c>
      <c r="JT212" s="615">
        <v>0</v>
      </c>
      <c r="JU212" s="615">
        <v>0</v>
      </c>
      <c r="JV212" s="615">
        <v>0</v>
      </c>
      <c r="JW212" s="615">
        <v>0</v>
      </c>
      <c r="JX212" s="615">
        <v>0</v>
      </c>
      <c r="JY212" s="615">
        <v>0</v>
      </c>
      <c r="JZ212" s="615">
        <v>0</v>
      </c>
      <c r="KA212" s="615">
        <v>0</v>
      </c>
      <c r="KB212" s="615">
        <v>0</v>
      </c>
      <c r="KC212" s="615">
        <v>0</v>
      </c>
      <c r="KD212" s="615">
        <v>0</v>
      </c>
      <c r="KE212" s="615">
        <v>0</v>
      </c>
      <c r="KF212" s="615">
        <v>0</v>
      </c>
      <c r="KG212" s="615">
        <v>0</v>
      </c>
      <c r="KH212" s="615">
        <v>0</v>
      </c>
      <c r="KI212" s="615">
        <v>0</v>
      </c>
      <c r="KJ212" s="615">
        <v>0</v>
      </c>
      <c r="KK212" s="615">
        <v>0</v>
      </c>
      <c r="KL212" s="615">
        <v>0</v>
      </c>
      <c r="KM212" s="615">
        <v>0</v>
      </c>
      <c r="KN212" s="615">
        <v>0</v>
      </c>
      <c r="KO212" s="615">
        <v>0</v>
      </c>
      <c r="KP212" s="615">
        <v>0</v>
      </c>
      <c r="KQ212" s="615">
        <v>0</v>
      </c>
      <c r="KR212" s="615">
        <v>0</v>
      </c>
      <c r="KS212" s="615">
        <v>0</v>
      </c>
      <c r="KT212" s="615">
        <v>0</v>
      </c>
      <c r="KU212" s="615">
        <v>0</v>
      </c>
      <c r="KV212" s="615">
        <v>0</v>
      </c>
      <c r="KW212" s="615">
        <v>0</v>
      </c>
      <c r="KX212" s="615">
        <v>0</v>
      </c>
      <c r="KY212" s="615">
        <v>0</v>
      </c>
      <c r="KZ212" s="615">
        <v>0</v>
      </c>
      <c r="LA212" s="615">
        <v>0</v>
      </c>
      <c r="LB212" s="615">
        <v>0</v>
      </c>
      <c r="LC212" s="615">
        <v>0</v>
      </c>
      <c r="LD212" s="615">
        <v>0</v>
      </c>
      <c r="LE212" s="615">
        <v>0</v>
      </c>
      <c r="LF212" s="615">
        <v>0</v>
      </c>
      <c r="LG212" s="615">
        <v>0</v>
      </c>
      <c r="LH212" s="615">
        <v>0</v>
      </c>
      <c r="LI212" s="615">
        <v>0</v>
      </c>
      <c r="LJ212" s="615">
        <v>0</v>
      </c>
      <c r="LK212" s="615">
        <v>0</v>
      </c>
      <c r="LL212" s="615">
        <v>0</v>
      </c>
      <c r="LM212" s="615">
        <v>0</v>
      </c>
      <c r="LN212" s="615">
        <v>0</v>
      </c>
      <c r="LO212" s="615">
        <v>0</v>
      </c>
      <c r="LP212" s="615">
        <v>0</v>
      </c>
      <c r="LQ212" s="615">
        <v>0</v>
      </c>
      <c r="LR212" s="615">
        <v>0</v>
      </c>
      <c r="LS212" s="615">
        <v>0</v>
      </c>
      <c r="LT212" s="615">
        <v>0</v>
      </c>
      <c r="LU212" s="615">
        <v>0</v>
      </c>
      <c r="LV212" s="615">
        <v>0</v>
      </c>
      <c r="LW212" s="615">
        <v>0</v>
      </c>
      <c r="LX212" s="615">
        <v>0</v>
      </c>
      <c r="LY212" s="615">
        <v>0</v>
      </c>
      <c r="LZ212" s="615">
        <v>0</v>
      </c>
      <c r="MA212" s="615">
        <v>0</v>
      </c>
      <c r="MB212" s="615">
        <v>0</v>
      </c>
      <c r="MC212" s="615">
        <v>0</v>
      </c>
      <c r="MD212" s="615">
        <v>0</v>
      </c>
      <c r="ME212" s="615">
        <v>0</v>
      </c>
      <c r="MF212" s="615">
        <v>0</v>
      </c>
      <c r="MG212" s="615">
        <v>0</v>
      </c>
      <c r="MH212" s="615">
        <v>0</v>
      </c>
      <c r="MI212" s="615">
        <v>0</v>
      </c>
      <c r="MJ212" s="615">
        <v>0</v>
      </c>
      <c r="MK212" s="615">
        <v>0</v>
      </c>
      <c r="ML212" s="615">
        <v>0</v>
      </c>
      <c r="MM212" s="615">
        <v>0</v>
      </c>
      <c r="MN212" s="615">
        <v>0</v>
      </c>
      <c r="MO212" s="615">
        <v>0</v>
      </c>
      <c r="MP212" s="615">
        <v>0</v>
      </c>
      <c r="MQ212" s="615">
        <v>0</v>
      </c>
      <c r="MR212" s="615">
        <v>0</v>
      </c>
      <c r="MS212" s="615">
        <v>0</v>
      </c>
      <c r="MT212" s="615">
        <v>0</v>
      </c>
      <c r="MU212" s="615">
        <v>0</v>
      </c>
      <c r="MV212" s="615">
        <v>0</v>
      </c>
      <c r="MW212" s="615">
        <v>0</v>
      </c>
      <c r="MX212" s="615">
        <v>0</v>
      </c>
      <c r="MY212" s="615">
        <v>0</v>
      </c>
      <c r="MZ212" s="615">
        <v>0</v>
      </c>
      <c r="NA212" s="615">
        <v>0</v>
      </c>
      <c r="NB212" s="615">
        <v>0</v>
      </c>
      <c r="NC212" s="615">
        <v>0</v>
      </c>
      <c r="ND212" s="615">
        <v>0</v>
      </c>
      <c r="NE212" s="615">
        <v>0</v>
      </c>
      <c r="NF212" s="615">
        <v>0</v>
      </c>
      <c r="NG212" s="615">
        <v>0</v>
      </c>
      <c r="NH212" s="615">
        <v>0</v>
      </c>
      <c r="NI212" s="615">
        <v>0</v>
      </c>
      <c r="NJ212" s="615">
        <v>0</v>
      </c>
      <c r="NK212" s="615">
        <v>0</v>
      </c>
      <c r="NL212" s="615">
        <v>0</v>
      </c>
      <c r="NM212" s="615">
        <v>0</v>
      </c>
      <c r="NN212" s="615">
        <v>0</v>
      </c>
      <c r="NO212" s="615">
        <v>0</v>
      </c>
      <c r="NP212" s="615">
        <v>0</v>
      </c>
      <c r="NQ212" s="615">
        <v>0</v>
      </c>
      <c r="NR212" s="615">
        <v>0</v>
      </c>
      <c r="NS212" s="615">
        <v>0</v>
      </c>
      <c r="NT212" s="615">
        <v>0</v>
      </c>
      <c r="NU212" s="615">
        <v>0</v>
      </c>
      <c r="NV212" s="615">
        <v>0</v>
      </c>
      <c r="NW212" s="615">
        <v>0</v>
      </c>
      <c r="NX212" s="615">
        <v>0</v>
      </c>
      <c r="NY212" s="615">
        <v>0</v>
      </c>
      <c r="NZ212" s="615">
        <v>0</v>
      </c>
      <c r="OA212" s="615">
        <v>0</v>
      </c>
      <c r="OB212" s="615">
        <v>0</v>
      </c>
      <c r="OC212" s="615">
        <v>0</v>
      </c>
      <c r="OD212" s="615">
        <v>0</v>
      </c>
      <c r="OE212" s="615">
        <v>0</v>
      </c>
      <c r="OF212" s="615">
        <v>0</v>
      </c>
      <c r="OG212" s="615">
        <v>0</v>
      </c>
      <c r="OH212" s="615">
        <v>0</v>
      </c>
      <c r="OI212" s="615">
        <v>0</v>
      </c>
      <c r="OJ212" s="615">
        <v>0</v>
      </c>
      <c r="OK212" s="615">
        <v>0</v>
      </c>
      <c r="OL212" s="615">
        <v>0</v>
      </c>
      <c r="OM212" s="615">
        <v>0</v>
      </c>
      <c r="ON212" s="615">
        <v>0</v>
      </c>
      <c r="OO212" s="615">
        <v>0</v>
      </c>
      <c r="OP212" s="615">
        <v>0</v>
      </c>
      <c r="OQ212" s="615">
        <v>0</v>
      </c>
      <c r="OR212" s="615">
        <v>0</v>
      </c>
      <c r="OS212" s="615">
        <v>0</v>
      </c>
      <c r="OT212" s="615">
        <v>0</v>
      </c>
      <c r="OU212" s="615">
        <v>0</v>
      </c>
      <c r="OV212" s="615">
        <v>0</v>
      </c>
      <c r="OW212" s="615">
        <v>0</v>
      </c>
      <c r="OX212" s="615">
        <v>0</v>
      </c>
      <c r="OY212" s="615">
        <v>0</v>
      </c>
      <c r="OZ212" s="615">
        <v>0</v>
      </c>
      <c r="PA212" s="615">
        <v>0</v>
      </c>
      <c r="PB212" s="615">
        <v>0</v>
      </c>
      <c r="PC212" s="615">
        <v>0</v>
      </c>
      <c r="PD212" s="615">
        <v>0</v>
      </c>
      <c r="PE212" s="615">
        <v>0</v>
      </c>
      <c r="PF212" s="615">
        <v>0</v>
      </c>
      <c r="PG212" s="615">
        <v>0</v>
      </c>
      <c r="PH212" s="615">
        <v>0</v>
      </c>
      <c r="PI212" s="615">
        <v>0</v>
      </c>
      <c r="PJ212" s="615">
        <v>0</v>
      </c>
      <c r="PK212" s="615">
        <v>0</v>
      </c>
      <c r="PL212" s="615">
        <v>0</v>
      </c>
      <c r="PM212" s="615">
        <v>0</v>
      </c>
      <c r="PN212" s="615">
        <v>0</v>
      </c>
      <c r="PO212" s="615">
        <v>0</v>
      </c>
      <c r="PP212" s="615">
        <v>0</v>
      </c>
      <c r="PQ212" s="615">
        <v>0</v>
      </c>
      <c r="PR212" s="615">
        <v>0</v>
      </c>
      <c r="PS212" s="615">
        <v>0</v>
      </c>
      <c r="PT212" s="615">
        <v>0</v>
      </c>
      <c r="PU212" s="615">
        <v>0</v>
      </c>
      <c r="PV212" s="615">
        <v>0</v>
      </c>
      <c r="PW212" s="615">
        <v>0</v>
      </c>
      <c r="PX212" s="615">
        <v>0</v>
      </c>
      <c r="PY212" s="615">
        <v>0</v>
      </c>
      <c r="PZ212" s="615">
        <v>0</v>
      </c>
      <c r="QA212" s="615">
        <v>0</v>
      </c>
      <c r="QB212" s="615">
        <v>0</v>
      </c>
      <c r="QC212" s="615">
        <v>0</v>
      </c>
      <c r="QD212" s="615">
        <v>0</v>
      </c>
      <c r="QE212" s="615">
        <v>0</v>
      </c>
      <c r="QF212" s="615">
        <v>0</v>
      </c>
      <c r="QG212" s="615">
        <v>0</v>
      </c>
      <c r="QH212" s="615">
        <v>0</v>
      </c>
      <c r="QI212" s="615">
        <v>0</v>
      </c>
      <c r="QJ212" s="615">
        <v>0</v>
      </c>
      <c r="QK212" s="615">
        <v>0</v>
      </c>
      <c r="QL212" s="615">
        <v>0</v>
      </c>
      <c r="QM212" s="615">
        <v>0</v>
      </c>
      <c r="QN212" s="615">
        <v>0</v>
      </c>
      <c r="QO212" s="615">
        <v>0</v>
      </c>
      <c r="QP212" s="615">
        <v>0</v>
      </c>
      <c r="QQ212" s="615">
        <v>0</v>
      </c>
      <c r="QR212" s="615">
        <v>0</v>
      </c>
      <c r="QS212" s="615">
        <v>0</v>
      </c>
      <c r="QT212" s="615">
        <v>0</v>
      </c>
      <c r="QU212" s="615">
        <v>0</v>
      </c>
      <c r="QV212" s="615">
        <v>0</v>
      </c>
      <c r="QW212" s="615">
        <v>0</v>
      </c>
      <c r="QX212" s="615">
        <v>0</v>
      </c>
      <c r="QY212" s="615">
        <v>0</v>
      </c>
      <c r="QZ212" s="615">
        <v>0</v>
      </c>
      <c r="RA212" s="615">
        <v>0</v>
      </c>
      <c r="RB212" s="615">
        <v>0</v>
      </c>
      <c r="RC212" s="615">
        <v>0</v>
      </c>
      <c r="RD212" s="615">
        <v>0</v>
      </c>
      <c r="RE212" s="615">
        <v>0</v>
      </c>
      <c r="RF212" s="615">
        <v>0</v>
      </c>
      <c r="RG212" s="615">
        <v>0</v>
      </c>
      <c r="RH212" s="615">
        <v>0</v>
      </c>
      <c r="RI212" s="615">
        <v>0</v>
      </c>
      <c r="RJ212" s="615">
        <v>0</v>
      </c>
      <c r="RK212" s="615">
        <v>0</v>
      </c>
      <c r="RL212" s="615">
        <v>0</v>
      </c>
      <c r="RM212" s="615">
        <v>0</v>
      </c>
      <c r="RN212" s="615">
        <v>0</v>
      </c>
      <c r="RO212" s="615">
        <v>0</v>
      </c>
      <c r="RP212" s="615">
        <v>0</v>
      </c>
      <c r="RQ212" s="615">
        <v>0</v>
      </c>
      <c r="RR212" s="615">
        <v>0</v>
      </c>
      <c r="RS212" s="615">
        <v>0</v>
      </c>
      <c r="RT212" s="615">
        <v>0</v>
      </c>
      <c r="RU212" s="615">
        <v>0</v>
      </c>
      <c r="RV212" s="615">
        <v>0</v>
      </c>
      <c r="RW212" s="615">
        <v>0</v>
      </c>
      <c r="RX212" s="615">
        <v>0</v>
      </c>
      <c r="RY212" s="615">
        <v>0</v>
      </c>
      <c r="RZ212" s="615">
        <v>0</v>
      </c>
      <c r="SA212" s="615">
        <v>0</v>
      </c>
      <c r="SB212" s="615">
        <v>0</v>
      </c>
      <c r="SC212" s="615">
        <v>0</v>
      </c>
      <c r="SD212" s="615">
        <v>0</v>
      </c>
      <c r="SE212" s="615">
        <v>0</v>
      </c>
      <c r="SF212" s="615">
        <v>0</v>
      </c>
      <c r="SG212" s="615">
        <v>0</v>
      </c>
      <c r="SH212" s="615">
        <v>0</v>
      </c>
      <c r="SI212" s="615">
        <v>0</v>
      </c>
      <c r="SJ212" s="615">
        <v>0</v>
      </c>
      <c r="SK212" s="267">
        <f t="shared" si="400"/>
        <v>0</v>
      </c>
      <c r="SL212" s="254"/>
      <c r="SM212" s="242"/>
      <c r="SN212" s="242"/>
      <c r="SO212" s="242"/>
    </row>
    <row r="213" spans="1:509" outlineLevel="2" x14ac:dyDescent="0.35">
      <c r="A213" s="242"/>
      <c r="B213" s="251"/>
      <c r="C213" s="438">
        <f>INT($C$29)+3</f>
        <v>4</v>
      </c>
      <c r="D213" s="267"/>
      <c r="E213" s="316">
        <f t="shared" si="457"/>
        <v>72</v>
      </c>
      <c r="F213" s="322"/>
      <c r="G213" s="322"/>
      <c r="H213" s="267"/>
      <c r="I213" s="546"/>
      <c r="J213" s="546" t="s">
        <v>696</v>
      </c>
      <c r="K213" s="547"/>
      <c r="L213" s="617">
        <v>0</v>
      </c>
      <c r="M213" s="617">
        <v>0</v>
      </c>
      <c r="N213" s="617">
        <v>0</v>
      </c>
      <c r="O213" s="617">
        <v>0</v>
      </c>
      <c r="P213" s="617">
        <v>0</v>
      </c>
      <c r="Q213" s="617">
        <v>0</v>
      </c>
      <c r="R213" s="617">
        <v>0</v>
      </c>
      <c r="S213" s="617">
        <v>0</v>
      </c>
      <c r="T213" s="617">
        <v>0</v>
      </c>
      <c r="U213" s="617">
        <v>0</v>
      </c>
      <c r="V213" s="617">
        <v>0</v>
      </c>
      <c r="W213" s="617">
        <v>0</v>
      </c>
      <c r="X213" s="617">
        <v>0</v>
      </c>
      <c r="Y213" s="617">
        <v>0</v>
      </c>
      <c r="Z213" s="617">
        <v>0</v>
      </c>
      <c r="AA213" s="617">
        <v>0</v>
      </c>
      <c r="AB213" s="617">
        <v>0</v>
      </c>
      <c r="AC213" s="617">
        <v>0</v>
      </c>
      <c r="AD213" s="617">
        <v>0</v>
      </c>
      <c r="AE213" s="617">
        <v>0</v>
      </c>
      <c r="AF213" s="617">
        <v>0</v>
      </c>
      <c r="AG213" s="617">
        <v>0</v>
      </c>
      <c r="AH213" s="617">
        <v>0</v>
      </c>
      <c r="AI213" s="617">
        <v>0</v>
      </c>
      <c r="AJ213" s="617">
        <v>0</v>
      </c>
      <c r="AK213" s="617">
        <v>0</v>
      </c>
      <c r="AL213" s="617">
        <v>0</v>
      </c>
      <c r="AM213" s="617">
        <v>0</v>
      </c>
      <c r="AN213" s="617">
        <v>0</v>
      </c>
      <c r="AO213" s="617">
        <v>0</v>
      </c>
      <c r="AP213" s="617">
        <v>0</v>
      </c>
      <c r="AQ213" s="617">
        <v>0</v>
      </c>
      <c r="AR213" s="617">
        <v>0</v>
      </c>
      <c r="AS213" s="617">
        <v>0</v>
      </c>
      <c r="AT213" s="617">
        <v>0</v>
      </c>
      <c r="AU213" s="617">
        <v>0</v>
      </c>
      <c r="AV213" s="617">
        <v>0</v>
      </c>
      <c r="AW213" s="617">
        <v>0</v>
      </c>
      <c r="AX213" s="617">
        <v>0</v>
      </c>
      <c r="AY213" s="617">
        <v>0</v>
      </c>
      <c r="AZ213" s="617">
        <v>0</v>
      </c>
      <c r="BA213" s="617">
        <v>0</v>
      </c>
      <c r="BB213" s="617">
        <v>0</v>
      </c>
      <c r="BC213" s="617">
        <v>0</v>
      </c>
      <c r="BD213" s="617">
        <v>0</v>
      </c>
      <c r="BE213" s="617">
        <v>0</v>
      </c>
      <c r="BF213" s="617">
        <v>0</v>
      </c>
      <c r="BG213" s="617">
        <v>0</v>
      </c>
      <c r="BH213" s="617">
        <v>0</v>
      </c>
      <c r="BI213" s="617">
        <v>0</v>
      </c>
      <c r="BJ213" s="617">
        <v>0</v>
      </c>
      <c r="BK213" s="617">
        <v>0</v>
      </c>
      <c r="BL213" s="617">
        <v>0</v>
      </c>
      <c r="BM213" s="617">
        <v>0</v>
      </c>
      <c r="BN213" s="617">
        <v>0</v>
      </c>
      <c r="BO213" s="617">
        <v>0</v>
      </c>
      <c r="BP213" s="617">
        <v>0</v>
      </c>
      <c r="BQ213" s="617">
        <v>0</v>
      </c>
      <c r="BR213" s="617">
        <v>0</v>
      </c>
      <c r="BS213" s="617">
        <v>0</v>
      </c>
      <c r="BT213" s="617">
        <v>0</v>
      </c>
      <c r="BU213" s="617">
        <v>0</v>
      </c>
      <c r="BV213" s="617">
        <v>0</v>
      </c>
      <c r="BW213" s="617">
        <v>0</v>
      </c>
      <c r="BX213" s="617">
        <v>0</v>
      </c>
      <c r="BY213" s="617">
        <v>0</v>
      </c>
      <c r="BZ213" s="617">
        <v>0</v>
      </c>
      <c r="CA213" s="617">
        <v>0</v>
      </c>
      <c r="CB213" s="617">
        <v>0</v>
      </c>
      <c r="CC213" s="617">
        <v>0</v>
      </c>
      <c r="CD213" s="617">
        <v>0</v>
      </c>
      <c r="CE213" s="617">
        <v>0</v>
      </c>
      <c r="CF213" s="617">
        <v>0</v>
      </c>
      <c r="CG213" s="617">
        <v>0</v>
      </c>
      <c r="CH213" s="617">
        <v>0</v>
      </c>
      <c r="CI213" s="617">
        <v>0</v>
      </c>
      <c r="CJ213" s="617">
        <v>0</v>
      </c>
      <c r="CK213" s="617">
        <v>0</v>
      </c>
      <c r="CL213" s="617">
        <v>0</v>
      </c>
      <c r="CM213" s="617">
        <v>0</v>
      </c>
      <c r="CN213" s="617">
        <v>0</v>
      </c>
      <c r="CO213" s="617">
        <v>0</v>
      </c>
      <c r="CP213" s="617">
        <v>0</v>
      </c>
      <c r="CQ213" s="617">
        <v>0</v>
      </c>
      <c r="CR213" s="617">
        <v>0</v>
      </c>
      <c r="CS213" s="617">
        <v>0</v>
      </c>
      <c r="CT213" s="617">
        <v>0</v>
      </c>
      <c r="CU213" s="617">
        <v>0</v>
      </c>
      <c r="CV213" s="617">
        <v>0</v>
      </c>
      <c r="CW213" s="617">
        <v>0</v>
      </c>
      <c r="CX213" s="617">
        <v>0</v>
      </c>
      <c r="CY213" s="617">
        <v>0</v>
      </c>
      <c r="CZ213" s="617">
        <v>0</v>
      </c>
      <c r="DA213" s="617">
        <v>0</v>
      </c>
      <c r="DB213" s="617">
        <v>0</v>
      </c>
      <c r="DC213" s="617">
        <v>0</v>
      </c>
      <c r="DD213" s="617">
        <v>0</v>
      </c>
      <c r="DE213" s="617">
        <v>0</v>
      </c>
      <c r="DF213" s="617">
        <v>0</v>
      </c>
      <c r="DG213" s="617">
        <v>0</v>
      </c>
      <c r="DH213" s="617">
        <v>0</v>
      </c>
      <c r="DI213" s="617">
        <v>0</v>
      </c>
      <c r="DJ213" s="617">
        <v>0</v>
      </c>
      <c r="DK213" s="617">
        <v>0</v>
      </c>
      <c r="DL213" s="617">
        <v>0</v>
      </c>
      <c r="DM213" s="617">
        <v>0</v>
      </c>
      <c r="DN213" s="617">
        <v>0</v>
      </c>
      <c r="DO213" s="617">
        <v>0</v>
      </c>
      <c r="DP213" s="617">
        <v>0</v>
      </c>
      <c r="DQ213" s="617">
        <v>0</v>
      </c>
      <c r="DR213" s="617">
        <v>0</v>
      </c>
      <c r="DS213" s="617">
        <v>0</v>
      </c>
      <c r="DT213" s="617">
        <v>0</v>
      </c>
      <c r="DU213" s="617">
        <v>0</v>
      </c>
      <c r="DV213" s="617">
        <v>0</v>
      </c>
      <c r="DW213" s="617">
        <v>0</v>
      </c>
      <c r="DX213" s="617">
        <v>0</v>
      </c>
      <c r="DY213" s="617">
        <v>0</v>
      </c>
      <c r="DZ213" s="617">
        <v>0</v>
      </c>
      <c r="EA213" s="617">
        <v>0</v>
      </c>
      <c r="EB213" s="617">
        <v>0</v>
      </c>
      <c r="EC213" s="617">
        <v>0</v>
      </c>
      <c r="ED213" s="617">
        <v>0</v>
      </c>
      <c r="EE213" s="617">
        <v>0</v>
      </c>
      <c r="EF213" s="617">
        <v>0</v>
      </c>
      <c r="EG213" s="617">
        <v>0</v>
      </c>
      <c r="EH213" s="617">
        <v>0</v>
      </c>
      <c r="EI213" s="617">
        <v>0</v>
      </c>
      <c r="EJ213" s="617">
        <v>0</v>
      </c>
      <c r="EK213" s="617">
        <v>0</v>
      </c>
      <c r="EL213" s="617">
        <v>0</v>
      </c>
      <c r="EM213" s="617">
        <v>0</v>
      </c>
      <c r="EN213" s="617">
        <v>0</v>
      </c>
      <c r="EO213" s="617">
        <v>0</v>
      </c>
      <c r="EP213" s="617">
        <v>0</v>
      </c>
      <c r="EQ213" s="617">
        <v>0</v>
      </c>
      <c r="ER213" s="617">
        <v>0</v>
      </c>
      <c r="ES213" s="617">
        <v>0</v>
      </c>
      <c r="ET213" s="617">
        <v>0</v>
      </c>
      <c r="EU213" s="617">
        <v>0</v>
      </c>
      <c r="EV213" s="617">
        <v>0</v>
      </c>
      <c r="EW213" s="617">
        <v>0</v>
      </c>
      <c r="EX213" s="617">
        <v>0</v>
      </c>
      <c r="EY213" s="617">
        <v>0</v>
      </c>
      <c r="EZ213" s="617">
        <v>0</v>
      </c>
      <c r="FA213" s="617">
        <v>0</v>
      </c>
      <c r="FB213" s="617">
        <v>0</v>
      </c>
      <c r="FC213" s="617">
        <v>0</v>
      </c>
      <c r="FD213" s="617">
        <v>0</v>
      </c>
      <c r="FE213" s="617">
        <v>0</v>
      </c>
      <c r="FF213" s="617">
        <v>0</v>
      </c>
      <c r="FG213" s="617">
        <v>0</v>
      </c>
      <c r="FH213" s="617">
        <v>0</v>
      </c>
      <c r="FI213" s="617">
        <v>0</v>
      </c>
      <c r="FJ213" s="617">
        <v>0</v>
      </c>
      <c r="FK213" s="617">
        <v>0</v>
      </c>
      <c r="FL213" s="617">
        <v>0</v>
      </c>
      <c r="FM213" s="617">
        <v>0</v>
      </c>
      <c r="FN213" s="617">
        <v>0</v>
      </c>
      <c r="FO213" s="617">
        <v>0</v>
      </c>
      <c r="FP213" s="617">
        <v>0</v>
      </c>
      <c r="FQ213" s="617">
        <v>0</v>
      </c>
      <c r="FR213" s="617">
        <v>0</v>
      </c>
      <c r="FS213" s="617">
        <v>0</v>
      </c>
      <c r="FT213" s="617">
        <v>0</v>
      </c>
      <c r="FU213" s="617">
        <v>0</v>
      </c>
      <c r="FV213" s="617">
        <v>0</v>
      </c>
      <c r="FW213" s="617">
        <v>0</v>
      </c>
      <c r="FX213" s="617">
        <v>0</v>
      </c>
      <c r="FY213" s="617">
        <v>0</v>
      </c>
      <c r="FZ213" s="617">
        <v>0</v>
      </c>
      <c r="GA213" s="617">
        <v>0</v>
      </c>
      <c r="GB213" s="617">
        <v>0</v>
      </c>
      <c r="GC213" s="617">
        <v>0</v>
      </c>
      <c r="GD213" s="617">
        <v>0</v>
      </c>
      <c r="GE213" s="617">
        <v>0</v>
      </c>
      <c r="GF213" s="617">
        <v>0</v>
      </c>
      <c r="GG213" s="617">
        <v>0</v>
      </c>
      <c r="GH213" s="617">
        <v>0</v>
      </c>
      <c r="GI213" s="617">
        <v>0</v>
      </c>
      <c r="GJ213" s="617">
        <v>0</v>
      </c>
      <c r="GK213" s="617">
        <v>0</v>
      </c>
      <c r="GL213" s="617">
        <v>0</v>
      </c>
      <c r="GM213" s="617">
        <v>0</v>
      </c>
      <c r="GN213" s="617">
        <v>0</v>
      </c>
      <c r="GO213" s="617">
        <v>0</v>
      </c>
      <c r="GP213" s="617">
        <v>0</v>
      </c>
      <c r="GQ213" s="617">
        <v>0</v>
      </c>
      <c r="GR213" s="617">
        <v>0</v>
      </c>
      <c r="GS213" s="617">
        <v>0</v>
      </c>
      <c r="GT213" s="617">
        <v>0</v>
      </c>
      <c r="GU213" s="617">
        <v>0</v>
      </c>
      <c r="GV213" s="617">
        <v>0</v>
      </c>
      <c r="GW213" s="617">
        <v>0</v>
      </c>
      <c r="GX213" s="617">
        <v>0</v>
      </c>
      <c r="GY213" s="617">
        <v>0</v>
      </c>
      <c r="GZ213" s="617">
        <v>0</v>
      </c>
      <c r="HA213" s="617">
        <v>0</v>
      </c>
      <c r="HB213" s="617">
        <v>0</v>
      </c>
      <c r="HC213" s="617">
        <v>0</v>
      </c>
      <c r="HD213" s="617">
        <v>0</v>
      </c>
      <c r="HE213" s="617">
        <v>0</v>
      </c>
      <c r="HF213" s="617">
        <v>0</v>
      </c>
      <c r="HG213" s="617">
        <v>0</v>
      </c>
      <c r="HH213" s="617">
        <v>0</v>
      </c>
      <c r="HI213" s="617">
        <v>0</v>
      </c>
      <c r="HJ213" s="617">
        <v>0</v>
      </c>
      <c r="HK213" s="617">
        <v>0</v>
      </c>
      <c r="HL213" s="617">
        <v>0</v>
      </c>
      <c r="HM213" s="617">
        <v>0</v>
      </c>
      <c r="HN213" s="617">
        <v>0</v>
      </c>
      <c r="HO213" s="617">
        <v>0</v>
      </c>
      <c r="HP213" s="617">
        <v>0</v>
      </c>
      <c r="HQ213" s="617">
        <v>0</v>
      </c>
      <c r="HR213" s="617">
        <v>0</v>
      </c>
      <c r="HS213" s="617">
        <v>0</v>
      </c>
      <c r="HT213" s="617">
        <v>0</v>
      </c>
      <c r="HU213" s="617">
        <v>0</v>
      </c>
      <c r="HV213" s="617">
        <v>0</v>
      </c>
      <c r="HW213" s="617">
        <v>0</v>
      </c>
      <c r="HX213" s="617">
        <v>0</v>
      </c>
      <c r="HY213" s="617">
        <v>0</v>
      </c>
      <c r="HZ213" s="617">
        <v>0</v>
      </c>
      <c r="IA213" s="617">
        <v>0</v>
      </c>
      <c r="IB213" s="617">
        <v>0</v>
      </c>
      <c r="IC213" s="617">
        <v>0</v>
      </c>
      <c r="ID213" s="617">
        <v>0</v>
      </c>
      <c r="IE213" s="617">
        <v>0</v>
      </c>
      <c r="IF213" s="617">
        <v>0</v>
      </c>
      <c r="IG213" s="617">
        <v>0</v>
      </c>
      <c r="IH213" s="617">
        <v>0</v>
      </c>
      <c r="II213" s="617">
        <v>0</v>
      </c>
      <c r="IJ213" s="617">
        <v>0</v>
      </c>
      <c r="IK213" s="617">
        <v>0</v>
      </c>
      <c r="IL213" s="617">
        <v>0</v>
      </c>
      <c r="IM213" s="617">
        <v>0</v>
      </c>
      <c r="IN213" s="617">
        <v>0</v>
      </c>
      <c r="IO213" s="617">
        <v>0</v>
      </c>
      <c r="IP213" s="617">
        <v>0</v>
      </c>
      <c r="IQ213" s="617">
        <v>0</v>
      </c>
      <c r="IR213" s="617">
        <v>0</v>
      </c>
      <c r="IS213" s="617">
        <v>0</v>
      </c>
      <c r="IT213" s="617">
        <v>0</v>
      </c>
      <c r="IU213" s="617">
        <v>0</v>
      </c>
      <c r="IV213" s="617">
        <v>0</v>
      </c>
      <c r="IW213" s="617">
        <v>0</v>
      </c>
      <c r="IX213" s="617">
        <v>0</v>
      </c>
      <c r="IY213" s="617">
        <v>0</v>
      </c>
      <c r="IZ213" s="617">
        <v>0</v>
      </c>
      <c r="JA213" s="617">
        <v>0</v>
      </c>
      <c r="JB213" s="617">
        <v>0</v>
      </c>
      <c r="JC213" s="617">
        <v>0</v>
      </c>
      <c r="JD213" s="617">
        <v>0</v>
      </c>
      <c r="JE213" s="617">
        <v>0</v>
      </c>
      <c r="JF213" s="617">
        <v>0</v>
      </c>
      <c r="JG213" s="617">
        <v>0</v>
      </c>
      <c r="JH213" s="617">
        <v>0</v>
      </c>
      <c r="JI213" s="617">
        <v>0</v>
      </c>
      <c r="JJ213" s="617">
        <v>0</v>
      </c>
      <c r="JK213" s="617">
        <v>0</v>
      </c>
      <c r="JL213" s="617">
        <v>0</v>
      </c>
      <c r="JM213" s="617">
        <v>0</v>
      </c>
      <c r="JN213" s="617">
        <v>0</v>
      </c>
      <c r="JO213" s="617">
        <v>0</v>
      </c>
      <c r="JP213" s="617">
        <v>0</v>
      </c>
      <c r="JQ213" s="617">
        <v>0</v>
      </c>
      <c r="JR213" s="617">
        <v>0</v>
      </c>
      <c r="JS213" s="617">
        <v>0</v>
      </c>
      <c r="JT213" s="617">
        <v>0</v>
      </c>
      <c r="JU213" s="617">
        <v>0</v>
      </c>
      <c r="JV213" s="617">
        <v>0</v>
      </c>
      <c r="JW213" s="617">
        <v>0</v>
      </c>
      <c r="JX213" s="617">
        <v>0</v>
      </c>
      <c r="JY213" s="617">
        <v>0</v>
      </c>
      <c r="JZ213" s="617">
        <v>0</v>
      </c>
      <c r="KA213" s="617">
        <v>0</v>
      </c>
      <c r="KB213" s="617">
        <v>0</v>
      </c>
      <c r="KC213" s="617">
        <v>0</v>
      </c>
      <c r="KD213" s="617">
        <v>0</v>
      </c>
      <c r="KE213" s="617">
        <v>0</v>
      </c>
      <c r="KF213" s="617">
        <v>0</v>
      </c>
      <c r="KG213" s="617">
        <v>0</v>
      </c>
      <c r="KH213" s="617">
        <v>0</v>
      </c>
      <c r="KI213" s="617">
        <v>0</v>
      </c>
      <c r="KJ213" s="617">
        <v>0</v>
      </c>
      <c r="KK213" s="617">
        <v>0</v>
      </c>
      <c r="KL213" s="617">
        <v>0</v>
      </c>
      <c r="KM213" s="617">
        <v>0</v>
      </c>
      <c r="KN213" s="617">
        <v>0</v>
      </c>
      <c r="KO213" s="617">
        <v>0</v>
      </c>
      <c r="KP213" s="617">
        <v>0</v>
      </c>
      <c r="KQ213" s="617">
        <v>0</v>
      </c>
      <c r="KR213" s="617">
        <v>0</v>
      </c>
      <c r="KS213" s="617">
        <v>0</v>
      </c>
      <c r="KT213" s="617">
        <v>0</v>
      </c>
      <c r="KU213" s="617">
        <v>0</v>
      </c>
      <c r="KV213" s="617">
        <v>0</v>
      </c>
      <c r="KW213" s="617">
        <v>0</v>
      </c>
      <c r="KX213" s="617">
        <v>0</v>
      </c>
      <c r="KY213" s="617">
        <v>0</v>
      </c>
      <c r="KZ213" s="617">
        <v>0</v>
      </c>
      <c r="LA213" s="617">
        <v>0</v>
      </c>
      <c r="LB213" s="617">
        <v>0</v>
      </c>
      <c r="LC213" s="617">
        <v>0</v>
      </c>
      <c r="LD213" s="617">
        <v>0</v>
      </c>
      <c r="LE213" s="617">
        <v>0</v>
      </c>
      <c r="LF213" s="617">
        <v>0</v>
      </c>
      <c r="LG213" s="617">
        <v>0</v>
      </c>
      <c r="LH213" s="617">
        <v>0</v>
      </c>
      <c r="LI213" s="617">
        <v>0</v>
      </c>
      <c r="LJ213" s="617">
        <v>0</v>
      </c>
      <c r="LK213" s="617">
        <v>0</v>
      </c>
      <c r="LL213" s="617">
        <v>0</v>
      </c>
      <c r="LM213" s="617">
        <v>0</v>
      </c>
      <c r="LN213" s="617">
        <v>0</v>
      </c>
      <c r="LO213" s="617">
        <v>0</v>
      </c>
      <c r="LP213" s="617">
        <v>0</v>
      </c>
      <c r="LQ213" s="617">
        <v>0</v>
      </c>
      <c r="LR213" s="617">
        <v>0</v>
      </c>
      <c r="LS213" s="617">
        <v>0</v>
      </c>
      <c r="LT213" s="617">
        <v>0</v>
      </c>
      <c r="LU213" s="617">
        <v>0</v>
      </c>
      <c r="LV213" s="617">
        <v>0</v>
      </c>
      <c r="LW213" s="617">
        <v>0</v>
      </c>
      <c r="LX213" s="617">
        <v>0</v>
      </c>
      <c r="LY213" s="617">
        <v>0</v>
      </c>
      <c r="LZ213" s="617">
        <v>0</v>
      </c>
      <c r="MA213" s="617">
        <v>0</v>
      </c>
      <c r="MB213" s="617">
        <v>0</v>
      </c>
      <c r="MC213" s="617">
        <v>0</v>
      </c>
      <c r="MD213" s="617">
        <v>0</v>
      </c>
      <c r="ME213" s="617">
        <v>0</v>
      </c>
      <c r="MF213" s="617">
        <v>0</v>
      </c>
      <c r="MG213" s="617">
        <v>0</v>
      </c>
      <c r="MH213" s="617">
        <v>0</v>
      </c>
      <c r="MI213" s="617">
        <v>0</v>
      </c>
      <c r="MJ213" s="617">
        <v>0</v>
      </c>
      <c r="MK213" s="617">
        <v>0</v>
      </c>
      <c r="ML213" s="617">
        <v>0</v>
      </c>
      <c r="MM213" s="617">
        <v>0</v>
      </c>
      <c r="MN213" s="617">
        <v>0</v>
      </c>
      <c r="MO213" s="617">
        <v>0</v>
      </c>
      <c r="MP213" s="617">
        <v>0</v>
      </c>
      <c r="MQ213" s="617">
        <v>0</v>
      </c>
      <c r="MR213" s="617">
        <v>0</v>
      </c>
      <c r="MS213" s="617">
        <v>0</v>
      </c>
      <c r="MT213" s="617">
        <v>0</v>
      </c>
      <c r="MU213" s="617">
        <v>0</v>
      </c>
      <c r="MV213" s="617">
        <v>0</v>
      </c>
      <c r="MW213" s="617">
        <v>0</v>
      </c>
      <c r="MX213" s="617">
        <v>0</v>
      </c>
      <c r="MY213" s="617">
        <v>0</v>
      </c>
      <c r="MZ213" s="617">
        <v>0</v>
      </c>
      <c r="NA213" s="617">
        <v>0</v>
      </c>
      <c r="NB213" s="617">
        <v>0</v>
      </c>
      <c r="NC213" s="617">
        <v>0</v>
      </c>
      <c r="ND213" s="617">
        <v>0</v>
      </c>
      <c r="NE213" s="617">
        <v>0</v>
      </c>
      <c r="NF213" s="617">
        <v>0</v>
      </c>
      <c r="NG213" s="617">
        <v>0</v>
      </c>
      <c r="NH213" s="617">
        <v>0</v>
      </c>
      <c r="NI213" s="617">
        <v>0</v>
      </c>
      <c r="NJ213" s="617">
        <v>0</v>
      </c>
      <c r="NK213" s="617">
        <v>0</v>
      </c>
      <c r="NL213" s="617">
        <v>0</v>
      </c>
      <c r="NM213" s="617">
        <v>0</v>
      </c>
      <c r="NN213" s="617">
        <v>0</v>
      </c>
      <c r="NO213" s="617">
        <v>0</v>
      </c>
      <c r="NP213" s="617">
        <v>0</v>
      </c>
      <c r="NQ213" s="617">
        <v>0</v>
      </c>
      <c r="NR213" s="617">
        <v>0</v>
      </c>
      <c r="NS213" s="617">
        <v>0</v>
      </c>
      <c r="NT213" s="617">
        <v>0</v>
      </c>
      <c r="NU213" s="617">
        <v>0</v>
      </c>
      <c r="NV213" s="617">
        <v>0</v>
      </c>
      <c r="NW213" s="617">
        <v>0</v>
      </c>
      <c r="NX213" s="617">
        <v>0</v>
      </c>
      <c r="NY213" s="617">
        <v>0</v>
      </c>
      <c r="NZ213" s="617">
        <v>0</v>
      </c>
      <c r="OA213" s="617">
        <v>0</v>
      </c>
      <c r="OB213" s="617">
        <v>0</v>
      </c>
      <c r="OC213" s="617">
        <v>0</v>
      </c>
      <c r="OD213" s="617">
        <v>0</v>
      </c>
      <c r="OE213" s="617">
        <v>0</v>
      </c>
      <c r="OF213" s="617">
        <v>0</v>
      </c>
      <c r="OG213" s="617">
        <v>0</v>
      </c>
      <c r="OH213" s="617">
        <v>0</v>
      </c>
      <c r="OI213" s="617">
        <v>0</v>
      </c>
      <c r="OJ213" s="617">
        <v>0</v>
      </c>
      <c r="OK213" s="617">
        <v>0</v>
      </c>
      <c r="OL213" s="617">
        <v>0</v>
      </c>
      <c r="OM213" s="617">
        <v>0</v>
      </c>
      <c r="ON213" s="617">
        <v>0</v>
      </c>
      <c r="OO213" s="617">
        <v>0</v>
      </c>
      <c r="OP213" s="617">
        <v>0</v>
      </c>
      <c r="OQ213" s="617">
        <v>0</v>
      </c>
      <c r="OR213" s="617">
        <v>0</v>
      </c>
      <c r="OS213" s="617">
        <v>0</v>
      </c>
      <c r="OT213" s="617">
        <v>0</v>
      </c>
      <c r="OU213" s="617">
        <v>0</v>
      </c>
      <c r="OV213" s="617">
        <v>0</v>
      </c>
      <c r="OW213" s="617">
        <v>0</v>
      </c>
      <c r="OX213" s="617">
        <v>0</v>
      </c>
      <c r="OY213" s="617">
        <v>0</v>
      </c>
      <c r="OZ213" s="617">
        <v>0</v>
      </c>
      <c r="PA213" s="617">
        <v>0</v>
      </c>
      <c r="PB213" s="617">
        <v>0</v>
      </c>
      <c r="PC213" s="617">
        <v>0</v>
      </c>
      <c r="PD213" s="617">
        <v>0</v>
      </c>
      <c r="PE213" s="617">
        <v>0</v>
      </c>
      <c r="PF213" s="617">
        <v>0</v>
      </c>
      <c r="PG213" s="617">
        <v>0</v>
      </c>
      <c r="PH213" s="617">
        <v>0</v>
      </c>
      <c r="PI213" s="617">
        <v>0</v>
      </c>
      <c r="PJ213" s="617">
        <v>0</v>
      </c>
      <c r="PK213" s="617">
        <v>0</v>
      </c>
      <c r="PL213" s="617">
        <v>0</v>
      </c>
      <c r="PM213" s="617">
        <v>0</v>
      </c>
      <c r="PN213" s="617">
        <v>0</v>
      </c>
      <c r="PO213" s="617">
        <v>0</v>
      </c>
      <c r="PP213" s="617">
        <v>0</v>
      </c>
      <c r="PQ213" s="617">
        <v>0</v>
      </c>
      <c r="PR213" s="617">
        <v>0</v>
      </c>
      <c r="PS213" s="617">
        <v>0</v>
      </c>
      <c r="PT213" s="617">
        <v>0</v>
      </c>
      <c r="PU213" s="617">
        <v>0</v>
      </c>
      <c r="PV213" s="617">
        <v>0</v>
      </c>
      <c r="PW213" s="617">
        <v>0</v>
      </c>
      <c r="PX213" s="617">
        <v>0</v>
      </c>
      <c r="PY213" s="617">
        <v>0</v>
      </c>
      <c r="PZ213" s="617">
        <v>0</v>
      </c>
      <c r="QA213" s="617">
        <v>0</v>
      </c>
      <c r="QB213" s="617">
        <v>0</v>
      </c>
      <c r="QC213" s="617">
        <v>0</v>
      </c>
      <c r="QD213" s="617">
        <v>0</v>
      </c>
      <c r="QE213" s="617">
        <v>0</v>
      </c>
      <c r="QF213" s="617">
        <v>0</v>
      </c>
      <c r="QG213" s="617">
        <v>0</v>
      </c>
      <c r="QH213" s="617">
        <v>0</v>
      </c>
      <c r="QI213" s="617">
        <v>0</v>
      </c>
      <c r="QJ213" s="617">
        <v>0</v>
      </c>
      <c r="QK213" s="617">
        <v>0</v>
      </c>
      <c r="QL213" s="617">
        <v>0</v>
      </c>
      <c r="QM213" s="617">
        <v>0</v>
      </c>
      <c r="QN213" s="617">
        <v>0</v>
      </c>
      <c r="QO213" s="617">
        <v>0</v>
      </c>
      <c r="QP213" s="617">
        <v>0</v>
      </c>
      <c r="QQ213" s="617">
        <v>0</v>
      </c>
      <c r="QR213" s="617">
        <v>0</v>
      </c>
      <c r="QS213" s="617">
        <v>0</v>
      </c>
      <c r="QT213" s="617">
        <v>0</v>
      </c>
      <c r="QU213" s="617">
        <v>0</v>
      </c>
      <c r="QV213" s="617">
        <v>0</v>
      </c>
      <c r="QW213" s="617">
        <v>0</v>
      </c>
      <c r="QX213" s="617">
        <v>0</v>
      </c>
      <c r="QY213" s="617">
        <v>0</v>
      </c>
      <c r="QZ213" s="617">
        <v>0</v>
      </c>
      <c r="RA213" s="617">
        <v>0</v>
      </c>
      <c r="RB213" s="617">
        <v>0</v>
      </c>
      <c r="RC213" s="617">
        <v>0</v>
      </c>
      <c r="RD213" s="617">
        <v>0</v>
      </c>
      <c r="RE213" s="617">
        <v>0</v>
      </c>
      <c r="RF213" s="617">
        <v>0</v>
      </c>
      <c r="RG213" s="617">
        <v>0</v>
      </c>
      <c r="RH213" s="617">
        <v>0</v>
      </c>
      <c r="RI213" s="617">
        <v>0</v>
      </c>
      <c r="RJ213" s="617">
        <v>0</v>
      </c>
      <c r="RK213" s="617">
        <v>0</v>
      </c>
      <c r="RL213" s="617">
        <v>0</v>
      </c>
      <c r="RM213" s="617">
        <v>0</v>
      </c>
      <c r="RN213" s="617">
        <v>0</v>
      </c>
      <c r="RO213" s="617">
        <v>0</v>
      </c>
      <c r="RP213" s="617">
        <v>0</v>
      </c>
      <c r="RQ213" s="617">
        <v>0</v>
      </c>
      <c r="RR213" s="617">
        <v>0</v>
      </c>
      <c r="RS213" s="617">
        <v>0</v>
      </c>
      <c r="RT213" s="617">
        <v>0</v>
      </c>
      <c r="RU213" s="617">
        <v>0</v>
      </c>
      <c r="RV213" s="617">
        <v>0</v>
      </c>
      <c r="RW213" s="617">
        <v>0</v>
      </c>
      <c r="RX213" s="617">
        <v>0</v>
      </c>
      <c r="RY213" s="617">
        <v>0</v>
      </c>
      <c r="RZ213" s="617">
        <v>0</v>
      </c>
      <c r="SA213" s="617">
        <v>0</v>
      </c>
      <c r="SB213" s="617">
        <v>0</v>
      </c>
      <c r="SC213" s="617">
        <v>0</v>
      </c>
      <c r="SD213" s="617">
        <v>0</v>
      </c>
      <c r="SE213" s="617">
        <v>0</v>
      </c>
      <c r="SF213" s="617">
        <v>0</v>
      </c>
      <c r="SG213" s="617">
        <v>0</v>
      </c>
      <c r="SH213" s="617">
        <v>0</v>
      </c>
      <c r="SI213" s="617">
        <v>0</v>
      </c>
      <c r="SJ213" s="617">
        <v>0</v>
      </c>
      <c r="SK213" s="267">
        <f t="shared" si="400"/>
        <v>0</v>
      </c>
      <c r="SL213" s="254"/>
      <c r="SM213" s="242"/>
      <c r="SN213" s="242"/>
      <c r="SO213" s="242"/>
    </row>
    <row r="214" spans="1:509" outlineLevel="2" x14ac:dyDescent="0.35">
      <c r="A214" s="242"/>
      <c r="B214" s="251"/>
      <c r="C214" s="438">
        <f>INT($C$29)+2</f>
        <v>3</v>
      </c>
      <c r="D214" s="267"/>
      <c r="E214" s="316">
        <f t="shared" si="457"/>
        <v>73</v>
      </c>
      <c r="F214" s="322"/>
      <c r="G214" s="322"/>
      <c r="H214" s="267"/>
      <c r="I214" s="538" t="str">
        <f>Sheep!$H$251&amp;" Merino BBT"</f>
        <v>Aut Merino BBT</v>
      </c>
      <c r="J214" s="538" t="s">
        <v>853</v>
      </c>
      <c r="K214" s="539"/>
      <c r="L214" s="612">
        <v>0</v>
      </c>
      <c r="M214" s="612">
        <v>0</v>
      </c>
      <c r="N214" s="612">
        <v>0</v>
      </c>
      <c r="O214" s="612">
        <v>0</v>
      </c>
      <c r="P214" s="612">
        <v>0</v>
      </c>
      <c r="Q214" s="612">
        <v>0</v>
      </c>
      <c r="R214" s="612">
        <v>0</v>
      </c>
      <c r="S214" s="612">
        <v>0</v>
      </c>
      <c r="T214" s="612">
        <v>0</v>
      </c>
      <c r="U214" s="612">
        <v>0</v>
      </c>
      <c r="V214" s="612">
        <v>0</v>
      </c>
      <c r="W214" s="612">
        <v>0</v>
      </c>
      <c r="X214" s="612">
        <v>0</v>
      </c>
      <c r="Y214" s="612">
        <v>0</v>
      </c>
      <c r="Z214" s="612">
        <v>0</v>
      </c>
      <c r="AA214" s="612">
        <v>0</v>
      </c>
      <c r="AB214" s="612">
        <v>0</v>
      </c>
      <c r="AC214" s="612">
        <v>0</v>
      </c>
      <c r="AD214" s="612">
        <v>0</v>
      </c>
      <c r="AE214" s="612">
        <v>0</v>
      </c>
      <c r="AF214" s="612">
        <v>0</v>
      </c>
      <c r="AG214" s="612">
        <v>0</v>
      </c>
      <c r="AH214" s="612">
        <v>0</v>
      </c>
      <c r="AI214" s="612">
        <v>0</v>
      </c>
      <c r="AJ214" s="612">
        <v>0</v>
      </c>
      <c r="AK214" s="612">
        <v>0</v>
      </c>
      <c r="AL214" s="612">
        <v>0</v>
      </c>
      <c r="AM214" s="612">
        <v>0</v>
      </c>
      <c r="AN214" s="612">
        <v>0</v>
      </c>
      <c r="AO214" s="612">
        <v>0</v>
      </c>
      <c r="AP214" s="612">
        <v>0</v>
      </c>
      <c r="AQ214" s="612">
        <v>0</v>
      </c>
      <c r="AR214" s="612">
        <v>0</v>
      </c>
      <c r="AS214" s="612">
        <v>0</v>
      </c>
      <c r="AT214" s="612">
        <v>0</v>
      </c>
      <c r="AU214" s="612">
        <v>0</v>
      </c>
      <c r="AV214" s="612">
        <v>0</v>
      </c>
      <c r="AW214" s="612">
        <v>0</v>
      </c>
      <c r="AX214" s="612">
        <v>0</v>
      </c>
      <c r="AY214" s="612">
        <v>0</v>
      </c>
      <c r="AZ214" s="612">
        <v>0</v>
      </c>
      <c r="BA214" s="612">
        <v>0</v>
      </c>
      <c r="BB214" s="612">
        <v>0</v>
      </c>
      <c r="BC214" s="612">
        <v>0</v>
      </c>
      <c r="BD214" s="612">
        <v>0</v>
      </c>
      <c r="BE214" s="612">
        <v>0</v>
      </c>
      <c r="BF214" s="612">
        <v>0</v>
      </c>
      <c r="BG214" s="612">
        <v>0</v>
      </c>
      <c r="BH214" s="612">
        <v>0</v>
      </c>
      <c r="BI214" s="612">
        <v>0</v>
      </c>
      <c r="BJ214" s="612">
        <v>0</v>
      </c>
      <c r="BK214" s="612">
        <v>0</v>
      </c>
      <c r="BL214" s="612">
        <v>0</v>
      </c>
      <c r="BM214" s="612">
        <v>0</v>
      </c>
      <c r="BN214" s="612">
        <v>0</v>
      </c>
      <c r="BO214" s="612">
        <v>0</v>
      </c>
      <c r="BP214" s="612">
        <v>0</v>
      </c>
      <c r="BQ214" s="612">
        <v>0</v>
      </c>
      <c r="BR214" s="612">
        <v>0</v>
      </c>
      <c r="BS214" s="612">
        <v>0</v>
      </c>
      <c r="BT214" s="612">
        <v>0</v>
      </c>
      <c r="BU214" s="612">
        <v>0</v>
      </c>
      <c r="BV214" s="612">
        <v>0</v>
      </c>
      <c r="BW214" s="612">
        <v>0</v>
      </c>
      <c r="BX214" s="612">
        <v>0</v>
      </c>
      <c r="BY214" s="612">
        <v>0</v>
      </c>
      <c r="BZ214" s="612">
        <v>0</v>
      </c>
      <c r="CA214" s="612">
        <v>0</v>
      </c>
      <c r="CB214" s="612">
        <v>0</v>
      </c>
      <c r="CC214" s="612">
        <v>0</v>
      </c>
      <c r="CD214" s="612">
        <v>0</v>
      </c>
      <c r="CE214" s="612">
        <v>0</v>
      </c>
      <c r="CF214" s="612">
        <v>0</v>
      </c>
      <c r="CG214" s="612">
        <v>0</v>
      </c>
      <c r="CH214" s="612">
        <v>0</v>
      </c>
      <c r="CI214" s="612">
        <v>0</v>
      </c>
      <c r="CJ214" s="612">
        <v>0</v>
      </c>
      <c r="CK214" s="612">
        <v>0</v>
      </c>
      <c r="CL214" s="612">
        <v>0</v>
      </c>
      <c r="CM214" s="612">
        <v>0</v>
      </c>
      <c r="CN214" s="612">
        <v>0</v>
      </c>
      <c r="CO214" s="612">
        <v>0</v>
      </c>
      <c r="CP214" s="612">
        <v>0</v>
      </c>
      <c r="CQ214" s="612">
        <v>0</v>
      </c>
      <c r="CR214" s="612">
        <v>0</v>
      </c>
      <c r="CS214" s="612">
        <v>0</v>
      </c>
      <c r="CT214" s="612">
        <v>0</v>
      </c>
      <c r="CU214" s="612">
        <v>0</v>
      </c>
      <c r="CV214" s="612">
        <v>0</v>
      </c>
      <c r="CW214" s="612">
        <v>0</v>
      </c>
      <c r="CX214" s="612">
        <v>0</v>
      </c>
      <c r="CY214" s="612">
        <v>0</v>
      </c>
      <c r="CZ214" s="612">
        <v>0</v>
      </c>
      <c r="DA214" s="612">
        <v>0</v>
      </c>
      <c r="DB214" s="612">
        <v>0</v>
      </c>
      <c r="DC214" s="612">
        <v>0</v>
      </c>
      <c r="DD214" s="612">
        <v>0</v>
      </c>
      <c r="DE214" s="612">
        <v>0</v>
      </c>
      <c r="DF214" s="612">
        <v>0</v>
      </c>
      <c r="DG214" s="612">
        <v>0</v>
      </c>
      <c r="DH214" s="612">
        <v>0</v>
      </c>
      <c r="DI214" s="612">
        <v>0</v>
      </c>
      <c r="DJ214" s="612">
        <v>0</v>
      </c>
      <c r="DK214" s="612">
        <v>0</v>
      </c>
      <c r="DL214" s="612">
        <v>0</v>
      </c>
      <c r="DM214" s="612">
        <v>0</v>
      </c>
      <c r="DN214" s="612">
        <v>0</v>
      </c>
      <c r="DO214" s="612">
        <v>0</v>
      </c>
      <c r="DP214" s="612">
        <v>0</v>
      </c>
      <c r="DQ214" s="612">
        <v>0</v>
      </c>
      <c r="DR214" s="612">
        <v>0</v>
      </c>
      <c r="DS214" s="612">
        <v>0</v>
      </c>
      <c r="DT214" s="612">
        <v>0</v>
      </c>
      <c r="DU214" s="612">
        <v>0</v>
      </c>
      <c r="DV214" s="612">
        <v>0</v>
      </c>
      <c r="DW214" s="612">
        <v>0</v>
      </c>
      <c r="DX214" s="612">
        <v>0</v>
      </c>
      <c r="DY214" s="612">
        <v>0</v>
      </c>
      <c r="DZ214" s="612">
        <v>0</v>
      </c>
      <c r="EA214" s="612">
        <v>0</v>
      </c>
      <c r="EB214" s="612">
        <v>0</v>
      </c>
      <c r="EC214" s="612">
        <v>0</v>
      </c>
      <c r="ED214" s="612">
        <v>0</v>
      </c>
      <c r="EE214" s="612">
        <v>0</v>
      </c>
      <c r="EF214" s="612">
        <v>0</v>
      </c>
      <c r="EG214" s="612">
        <v>0</v>
      </c>
      <c r="EH214" s="612">
        <v>0</v>
      </c>
      <c r="EI214" s="612">
        <v>0</v>
      </c>
      <c r="EJ214" s="612">
        <v>0</v>
      </c>
      <c r="EK214" s="612">
        <v>0</v>
      </c>
      <c r="EL214" s="612">
        <v>0</v>
      </c>
      <c r="EM214" s="612">
        <v>0</v>
      </c>
      <c r="EN214" s="612">
        <v>0</v>
      </c>
      <c r="EO214" s="612">
        <v>0</v>
      </c>
      <c r="EP214" s="612">
        <v>0</v>
      </c>
      <c r="EQ214" s="612">
        <v>0</v>
      </c>
      <c r="ER214" s="612">
        <v>0</v>
      </c>
      <c r="ES214" s="612">
        <v>0</v>
      </c>
      <c r="ET214" s="612">
        <v>0</v>
      </c>
      <c r="EU214" s="612">
        <v>0</v>
      </c>
      <c r="EV214" s="612">
        <v>0</v>
      </c>
      <c r="EW214" s="612">
        <v>0</v>
      </c>
      <c r="EX214" s="612">
        <v>0</v>
      </c>
      <c r="EY214" s="612">
        <v>0</v>
      </c>
      <c r="EZ214" s="612">
        <v>0</v>
      </c>
      <c r="FA214" s="612">
        <v>0</v>
      </c>
      <c r="FB214" s="612">
        <v>0</v>
      </c>
      <c r="FC214" s="612">
        <v>0</v>
      </c>
      <c r="FD214" s="612">
        <v>0</v>
      </c>
      <c r="FE214" s="612">
        <v>0</v>
      </c>
      <c r="FF214" s="612">
        <v>0</v>
      </c>
      <c r="FG214" s="612">
        <v>0</v>
      </c>
      <c r="FH214" s="612">
        <v>0</v>
      </c>
      <c r="FI214" s="612">
        <v>0</v>
      </c>
      <c r="FJ214" s="612">
        <v>0</v>
      </c>
      <c r="FK214" s="612">
        <v>0</v>
      </c>
      <c r="FL214" s="612">
        <v>0</v>
      </c>
      <c r="FM214" s="612">
        <v>0</v>
      </c>
      <c r="FN214" s="612">
        <v>0</v>
      </c>
      <c r="FO214" s="612">
        <v>0</v>
      </c>
      <c r="FP214" s="612">
        <v>0</v>
      </c>
      <c r="FQ214" s="612">
        <v>0</v>
      </c>
      <c r="FR214" s="612">
        <v>0</v>
      </c>
      <c r="FS214" s="612">
        <v>0</v>
      </c>
      <c r="FT214" s="612">
        <v>0</v>
      </c>
      <c r="FU214" s="612">
        <v>0</v>
      </c>
      <c r="FV214" s="612">
        <v>0</v>
      </c>
      <c r="FW214" s="612">
        <v>0</v>
      </c>
      <c r="FX214" s="612">
        <v>0</v>
      </c>
      <c r="FY214" s="612">
        <v>0</v>
      </c>
      <c r="FZ214" s="612">
        <v>0</v>
      </c>
      <c r="GA214" s="612">
        <v>0</v>
      </c>
      <c r="GB214" s="612">
        <v>0</v>
      </c>
      <c r="GC214" s="612">
        <v>0</v>
      </c>
      <c r="GD214" s="612">
        <v>0</v>
      </c>
      <c r="GE214" s="612">
        <v>0</v>
      </c>
      <c r="GF214" s="612">
        <v>0</v>
      </c>
      <c r="GG214" s="612">
        <v>0</v>
      </c>
      <c r="GH214" s="612">
        <v>0</v>
      </c>
      <c r="GI214" s="612">
        <v>0</v>
      </c>
      <c r="GJ214" s="612">
        <v>0</v>
      </c>
      <c r="GK214" s="612">
        <v>0</v>
      </c>
      <c r="GL214" s="612">
        <v>0</v>
      </c>
      <c r="GM214" s="612">
        <v>0</v>
      </c>
      <c r="GN214" s="612">
        <v>0</v>
      </c>
      <c r="GO214" s="612">
        <v>0</v>
      </c>
      <c r="GP214" s="612">
        <v>0</v>
      </c>
      <c r="GQ214" s="612">
        <v>0</v>
      </c>
      <c r="GR214" s="612">
        <v>0</v>
      </c>
      <c r="GS214" s="612">
        <v>0</v>
      </c>
      <c r="GT214" s="612">
        <v>0</v>
      </c>
      <c r="GU214" s="612">
        <v>0</v>
      </c>
      <c r="GV214" s="612">
        <v>0</v>
      </c>
      <c r="GW214" s="612">
        <v>0</v>
      </c>
      <c r="GX214" s="612">
        <v>0</v>
      </c>
      <c r="GY214" s="612">
        <v>0</v>
      </c>
      <c r="GZ214" s="612">
        <v>0</v>
      </c>
      <c r="HA214" s="612">
        <v>0</v>
      </c>
      <c r="HB214" s="612">
        <v>0</v>
      </c>
      <c r="HC214" s="612">
        <v>0</v>
      </c>
      <c r="HD214" s="612">
        <v>0</v>
      </c>
      <c r="HE214" s="612">
        <v>0</v>
      </c>
      <c r="HF214" s="612">
        <v>0</v>
      </c>
      <c r="HG214" s="612">
        <v>0</v>
      </c>
      <c r="HH214" s="612">
        <v>0</v>
      </c>
      <c r="HI214" s="612">
        <v>0</v>
      </c>
      <c r="HJ214" s="612">
        <v>0</v>
      </c>
      <c r="HK214" s="612">
        <v>0</v>
      </c>
      <c r="HL214" s="612">
        <v>0</v>
      </c>
      <c r="HM214" s="612">
        <v>0</v>
      </c>
      <c r="HN214" s="612">
        <v>0</v>
      </c>
      <c r="HO214" s="612">
        <v>0</v>
      </c>
      <c r="HP214" s="612">
        <v>0</v>
      </c>
      <c r="HQ214" s="612">
        <v>0</v>
      </c>
      <c r="HR214" s="612">
        <v>0</v>
      </c>
      <c r="HS214" s="612">
        <v>0</v>
      </c>
      <c r="HT214" s="612">
        <v>0</v>
      </c>
      <c r="HU214" s="612">
        <v>0</v>
      </c>
      <c r="HV214" s="612">
        <v>0</v>
      </c>
      <c r="HW214" s="612">
        <v>0</v>
      </c>
      <c r="HX214" s="612">
        <v>0</v>
      </c>
      <c r="HY214" s="612">
        <v>0</v>
      </c>
      <c r="HZ214" s="612">
        <v>0</v>
      </c>
      <c r="IA214" s="612">
        <v>0</v>
      </c>
      <c r="IB214" s="612">
        <v>0</v>
      </c>
      <c r="IC214" s="612">
        <v>0</v>
      </c>
      <c r="ID214" s="612">
        <v>0</v>
      </c>
      <c r="IE214" s="612">
        <v>0</v>
      </c>
      <c r="IF214" s="612">
        <v>0</v>
      </c>
      <c r="IG214" s="612">
        <v>0</v>
      </c>
      <c r="IH214" s="612">
        <v>0</v>
      </c>
      <c r="II214" s="612">
        <v>0</v>
      </c>
      <c r="IJ214" s="612">
        <v>0</v>
      </c>
      <c r="IK214" s="612">
        <v>0</v>
      </c>
      <c r="IL214" s="612">
        <v>0</v>
      </c>
      <c r="IM214" s="612">
        <v>0</v>
      </c>
      <c r="IN214" s="612">
        <v>0</v>
      </c>
      <c r="IO214" s="612">
        <v>0</v>
      </c>
      <c r="IP214" s="612">
        <v>0</v>
      </c>
      <c r="IQ214" s="612">
        <v>0</v>
      </c>
      <c r="IR214" s="612">
        <v>0</v>
      </c>
      <c r="IS214" s="612">
        <v>0</v>
      </c>
      <c r="IT214" s="612">
        <v>0</v>
      </c>
      <c r="IU214" s="612">
        <v>0</v>
      </c>
      <c r="IV214" s="612">
        <v>0</v>
      </c>
      <c r="IW214" s="612">
        <v>0</v>
      </c>
      <c r="IX214" s="612">
        <v>0</v>
      </c>
      <c r="IY214" s="612">
        <v>0</v>
      </c>
      <c r="IZ214" s="612">
        <v>0</v>
      </c>
      <c r="JA214" s="612">
        <v>0</v>
      </c>
      <c r="JB214" s="612">
        <v>0</v>
      </c>
      <c r="JC214" s="612">
        <v>0</v>
      </c>
      <c r="JD214" s="612">
        <v>0</v>
      </c>
      <c r="JE214" s="612">
        <v>0</v>
      </c>
      <c r="JF214" s="612">
        <v>0</v>
      </c>
      <c r="JG214" s="612">
        <v>0</v>
      </c>
      <c r="JH214" s="612">
        <v>0</v>
      </c>
      <c r="JI214" s="612">
        <v>0</v>
      </c>
      <c r="JJ214" s="612">
        <v>0</v>
      </c>
      <c r="JK214" s="612">
        <v>0</v>
      </c>
      <c r="JL214" s="612">
        <v>0</v>
      </c>
      <c r="JM214" s="612">
        <v>0</v>
      </c>
      <c r="JN214" s="612">
        <v>0</v>
      </c>
      <c r="JO214" s="612">
        <v>0</v>
      </c>
      <c r="JP214" s="612">
        <v>0</v>
      </c>
      <c r="JQ214" s="612">
        <v>0</v>
      </c>
      <c r="JR214" s="612">
        <v>0</v>
      </c>
      <c r="JS214" s="612">
        <v>0</v>
      </c>
      <c r="JT214" s="612">
        <v>0</v>
      </c>
      <c r="JU214" s="612">
        <v>0</v>
      </c>
      <c r="JV214" s="612">
        <v>0</v>
      </c>
      <c r="JW214" s="612">
        <v>0</v>
      </c>
      <c r="JX214" s="612">
        <v>0</v>
      </c>
      <c r="JY214" s="612">
        <v>0</v>
      </c>
      <c r="JZ214" s="612">
        <v>0</v>
      </c>
      <c r="KA214" s="612">
        <v>0</v>
      </c>
      <c r="KB214" s="612">
        <v>0</v>
      </c>
      <c r="KC214" s="612">
        <v>0</v>
      </c>
      <c r="KD214" s="612">
        <v>0</v>
      </c>
      <c r="KE214" s="612">
        <v>0</v>
      </c>
      <c r="KF214" s="612">
        <v>0</v>
      </c>
      <c r="KG214" s="612">
        <v>0</v>
      </c>
      <c r="KH214" s="612">
        <v>0</v>
      </c>
      <c r="KI214" s="612">
        <v>0</v>
      </c>
      <c r="KJ214" s="612">
        <v>0</v>
      </c>
      <c r="KK214" s="612">
        <v>0</v>
      </c>
      <c r="KL214" s="612">
        <v>0</v>
      </c>
      <c r="KM214" s="612">
        <v>0</v>
      </c>
      <c r="KN214" s="612">
        <v>0</v>
      </c>
      <c r="KO214" s="612">
        <v>0</v>
      </c>
      <c r="KP214" s="612">
        <v>0</v>
      </c>
      <c r="KQ214" s="612">
        <v>0</v>
      </c>
      <c r="KR214" s="612">
        <v>0</v>
      </c>
      <c r="KS214" s="612">
        <v>0</v>
      </c>
      <c r="KT214" s="612">
        <v>0</v>
      </c>
      <c r="KU214" s="612">
        <v>0</v>
      </c>
      <c r="KV214" s="612">
        <v>0</v>
      </c>
      <c r="KW214" s="612">
        <v>0</v>
      </c>
      <c r="KX214" s="612">
        <v>0</v>
      </c>
      <c r="KY214" s="612">
        <v>0</v>
      </c>
      <c r="KZ214" s="612">
        <v>0</v>
      </c>
      <c r="LA214" s="612">
        <v>0</v>
      </c>
      <c r="LB214" s="612">
        <v>0</v>
      </c>
      <c r="LC214" s="612">
        <v>0</v>
      </c>
      <c r="LD214" s="612">
        <v>0</v>
      </c>
      <c r="LE214" s="612">
        <v>0</v>
      </c>
      <c r="LF214" s="612">
        <v>0</v>
      </c>
      <c r="LG214" s="612">
        <v>0</v>
      </c>
      <c r="LH214" s="612">
        <v>0</v>
      </c>
      <c r="LI214" s="612">
        <v>0</v>
      </c>
      <c r="LJ214" s="612">
        <v>0</v>
      </c>
      <c r="LK214" s="612">
        <v>0</v>
      </c>
      <c r="LL214" s="612">
        <v>0</v>
      </c>
      <c r="LM214" s="612">
        <v>0</v>
      </c>
      <c r="LN214" s="612">
        <v>0</v>
      </c>
      <c r="LO214" s="612">
        <v>0</v>
      </c>
      <c r="LP214" s="612">
        <v>0</v>
      </c>
      <c r="LQ214" s="612">
        <v>0</v>
      </c>
      <c r="LR214" s="612">
        <v>0</v>
      </c>
      <c r="LS214" s="612">
        <v>0</v>
      </c>
      <c r="LT214" s="612">
        <v>0</v>
      </c>
      <c r="LU214" s="612">
        <v>0</v>
      </c>
      <c r="LV214" s="612">
        <v>0</v>
      </c>
      <c r="LW214" s="612">
        <v>0</v>
      </c>
      <c r="LX214" s="612">
        <v>0</v>
      </c>
      <c r="LY214" s="612">
        <v>0</v>
      </c>
      <c r="LZ214" s="612">
        <v>0</v>
      </c>
      <c r="MA214" s="612">
        <v>0</v>
      </c>
      <c r="MB214" s="612">
        <v>0</v>
      </c>
      <c r="MC214" s="612">
        <v>0</v>
      </c>
      <c r="MD214" s="612">
        <v>0</v>
      </c>
      <c r="ME214" s="612">
        <v>0</v>
      </c>
      <c r="MF214" s="612">
        <v>0</v>
      </c>
      <c r="MG214" s="612">
        <v>0</v>
      </c>
      <c r="MH214" s="612">
        <v>0</v>
      </c>
      <c r="MI214" s="612">
        <v>0</v>
      </c>
      <c r="MJ214" s="612">
        <v>0</v>
      </c>
      <c r="MK214" s="612">
        <v>0</v>
      </c>
      <c r="ML214" s="612">
        <v>0</v>
      </c>
      <c r="MM214" s="612">
        <v>0</v>
      </c>
      <c r="MN214" s="612">
        <v>0</v>
      </c>
      <c r="MO214" s="612">
        <v>0</v>
      </c>
      <c r="MP214" s="612">
        <v>0</v>
      </c>
      <c r="MQ214" s="612">
        <v>0</v>
      </c>
      <c r="MR214" s="612">
        <v>0</v>
      </c>
      <c r="MS214" s="612">
        <v>0</v>
      </c>
      <c r="MT214" s="612">
        <v>0</v>
      </c>
      <c r="MU214" s="612">
        <v>0</v>
      </c>
      <c r="MV214" s="612">
        <v>0</v>
      </c>
      <c r="MW214" s="612">
        <v>0</v>
      </c>
      <c r="MX214" s="612">
        <v>0</v>
      </c>
      <c r="MY214" s="612">
        <v>0</v>
      </c>
      <c r="MZ214" s="612">
        <v>0</v>
      </c>
      <c r="NA214" s="612">
        <v>0</v>
      </c>
      <c r="NB214" s="612">
        <v>0</v>
      </c>
      <c r="NC214" s="612">
        <v>0</v>
      </c>
      <c r="ND214" s="612">
        <v>0</v>
      </c>
      <c r="NE214" s="612">
        <v>0</v>
      </c>
      <c r="NF214" s="612">
        <v>0</v>
      </c>
      <c r="NG214" s="612">
        <v>0</v>
      </c>
      <c r="NH214" s="612">
        <v>0</v>
      </c>
      <c r="NI214" s="612">
        <v>0</v>
      </c>
      <c r="NJ214" s="612">
        <v>0</v>
      </c>
      <c r="NK214" s="612">
        <v>0</v>
      </c>
      <c r="NL214" s="612">
        <v>0</v>
      </c>
      <c r="NM214" s="612">
        <v>0</v>
      </c>
      <c r="NN214" s="612">
        <v>0</v>
      </c>
      <c r="NO214" s="612">
        <v>0</v>
      </c>
      <c r="NP214" s="612">
        <v>0</v>
      </c>
      <c r="NQ214" s="612">
        <v>0</v>
      </c>
      <c r="NR214" s="612">
        <v>0</v>
      </c>
      <c r="NS214" s="612">
        <v>0</v>
      </c>
      <c r="NT214" s="612">
        <v>0</v>
      </c>
      <c r="NU214" s="612">
        <v>0</v>
      </c>
      <c r="NV214" s="612">
        <v>0</v>
      </c>
      <c r="NW214" s="612">
        <v>0</v>
      </c>
      <c r="NX214" s="612">
        <v>0</v>
      </c>
      <c r="NY214" s="612">
        <v>0</v>
      </c>
      <c r="NZ214" s="612">
        <v>0</v>
      </c>
      <c r="OA214" s="612">
        <v>0</v>
      </c>
      <c r="OB214" s="612">
        <v>0</v>
      </c>
      <c r="OC214" s="612">
        <v>0</v>
      </c>
      <c r="OD214" s="612">
        <v>0</v>
      </c>
      <c r="OE214" s="612">
        <v>0</v>
      </c>
      <c r="OF214" s="612">
        <v>0</v>
      </c>
      <c r="OG214" s="612">
        <v>0</v>
      </c>
      <c r="OH214" s="612">
        <v>0</v>
      </c>
      <c r="OI214" s="612">
        <v>0</v>
      </c>
      <c r="OJ214" s="612">
        <v>0</v>
      </c>
      <c r="OK214" s="612">
        <v>0</v>
      </c>
      <c r="OL214" s="612">
        <v>0</v>
      </c>
      <c r="OM214" s="612">
        <v>0</v>
      </c>
      <c r="ON214" s="612">
        <v>0</v>
      </c>
      <c r="OO214" s="612">
        <v>0</v>
      </c>
      <c r="OP214" s="612">
        <v>0</v>
      </c>
      <c r="OQ214" s="612">
        <v>0</v>
      </c>
      <c r="OR214" s="612">
        <v>0</v>
      </c>
      <c r="OS214" s="612">
        <v>0</v>
      </c>
      <c r="OT214" s="612">
        <v>0</v>
      </c>
      <c r="OU214" s="612">
        <v>0</v>
      </c>
      <c r="OV214" s="612">
        <v>0</v>
      </c>
      <c r="OW214" s="612">
        <v>0</v>
      </c>
      <c r="OX214" s="612">
        <v>0</v>
      </c>
      <c r="OY214" s="612">
        <v>0</v>
      </c>
      <c r="OZ214" s="612">
        <v>0</v>
      </c>
      <c r="PA214" s="612">
        <v>0</v>
      </c>
      <c r="PB214" s="612">
        <v>0</v>
      </c>
      <c r="PC214" s="612">
        <v>0</v>
      </c>
      <c r="PD214" s="612">
        <v>0</v>
      </c>
      <c r="PE214" s="612">
        <v>0</v>
      </c>
      <c r="PF214" s="612">
        <v>0</v>
      </c>
      <c r="PG214" s="612">
        <v>0</v>
      </c>
      <c r="PH214" s="612">
        <v>0</v>
      </c>
      <c r="PI214" s="612">
        <v>0</v>
      </c>
      <c r="PJ214" s="612">
        <v>0</v>
      </c>
      <c r="PK214" s="612">
        <v>0</v>
      </c>
      <c r="PL214" s="612">
        <v>0</v>
      </c>
      <c r="PM214" s="612">
        <v>0</v>
      </c>
      <c r="PN214" s="612">
        <v>0</v>
      </c>
      <c r="PO214" s="612">
        <v>0</v>
      </c>
      <c r="PP214" s="612">
        <v>0</v>
      </c>
      <c r="PQ214" s="612">
        <v>0</v>
      </c>
      <c r="PR214" s="612">
        <v>0</v>
      </c>
      <c r="PS214" s="612">
        <v>0</v>
      </c>
      <c r="PT214" s="612">
        <v>0</v>
      </c>
      <c r="PU214" s="612">
        <v>0</v>
      </c>
      <c r="PV214" s="612">
        <v>0</v>
      </c>
      <c r="PW214" s="612">
        <v>0</v>
      </c>
      <c r="PX214" s="612">
        <v>0</v>
      </c>
      <c r="PY214" s="612">
        <v>0</v>
      </c>
      <c r="PZ214" s="612">
        <v>0</v>
      </c>
      <c r="QA214" s="612">
        <v>0</v>
      </c>
      <c r="QB214" s="612">
        <v>0</v>
      </c>
      <c r="QC214" s="612">
        <v>0</v>
      </c>
      <c r="QD214" s="612">
        <v>0</v>
      </c>
      <c r="QE214" s="612">
        <v>0</v>
      </c>
      <c r="QF214" s="612">
        <v>0</v>
      </c>
      <c r="QG214" s="612">
        <v>0</v>
      </c>
      <c r="QH214" s="612">
        <v>0</v>
      </c>
      <c r="QI214" s="612">
        <v>0</v>
      </c>
      <c r="QJ214" s="612">
        <v>0</v>
      </c>
      <c r="QK214" s="612">
        <v>0</v>
      </c>
      <c r="QL214" s="612">
        <v>0</v>
      </c>
      <c r="QM214" s="612">
        <v>0</v>
      </c>
      <c r="QN214" s="612">
        <v>0</v>
      </c>
      <c r="QO214" s="612">
        <v>0</v>
      </c>
      <c r="QP214" s="612">
        <v>0</v>
      </c>
      <c r="QQ214" s="612">
        <v>0</v>
      </c>
      <c r="QR214" s="612">
        <v>0</v>
      </c>
      <c r="QS214" s="612">
        <v>0</v>
      </c>
      <c r="QT214" s="612">
        <v>0</v>
      </c>
      <c r="QU214" s="612">
        <v>0</v>
      </c>
      <c r="QV214" s="612">
        <v>0</v>
      </c>
      <c r="QW214" s="612">
        <v>0</v>
      </c>
      <c r="QX214" s="612">
        <v>0</v>
      </c>
      <c r="QY214" s="612">
        <v>0</v>
      </c>
      <c r="QZ214" s="612">
        <v>0</v>
      </c>
      <c r="RA214" s="612">
        <v>0</v>
      </c>
      <c r="RB214" s="612">
        <v>0</v>
      </c>
      <c r="RC214" s="612">
        <v>0</v>
      </c>
      <c r="RD214" s="612">
        <v>0</v>
      </c>
      <c r="RE214" s="612">
        <v>0</v>
      </c>
      <c r="RF214" s="612">
        <v>0</v>
      </c>
      <c r="RG214" s="612">
        <v>0</v>
      </c>
      <c r="RH214" s="612">
        <v>0</v>
      </c>
      <c r="RI214" s="612">
        <v>0</v>
      </c>
      <c r="RJ214" s="612">
        <v>0</v>
      </c>
      <c r="RK214" s="612">
        <v>0</v>
      </c>
      <c r="RL214" s="612">
        <v>0</v>
      </c>
      <c r="RM214" s="612">
        <v>0</v>
      </c>
      <c r="RN214" s="612">
        <v>0</v>
      </c>
      <c r="RO214" s="612">
        <v>0</v>
      </c>
      <c r="RP214" s="612">
        <v>0</v>
      </c>
      <c r="RQ214" s="612">
        <v>0</v>
      </c>
      <c r="RR214" s="612">
        <v>0</v>
      </c>
      <c r="RS214" s="612">
        <v>0</v>
      </c>
      <c r="RT214" s="612">
        <v>0</v>
      </c>
      <c r="RU214" s="612">
        <v>0</v>
      </c>
      <c r="RV214" s="612">
        <v>0</v>
      </c>
      <c r="RW214" s="612">
        <v>0</v>
      </c>
      <c r="RX214" s="612">
        <v>0</v>
      </c>
      <c r="RY214" s="612">
        <v>0</v>
      </c>
      <c r="RZ214" s="612">
        <v>0</v>
      </c>
      <c r="SA214" s="612">
        <v>0</v>
      </c>
      <c r="SB214" s="612">
        <v>0</v>
      </c>
      <c r="SC214" s="612">
        <v>0</v>
      </c>
      <c r="SD214" s="612">
        <v>0</v>
      </c>
      <c r="SE214" s="612">
        <v>0</v>
      </c>
      <c r="SF214" s="612">
        <v>0</v>
      </c>
      <c r="SG214" s="612">
        <v>0</v>
      </c>
      <c r="SH214" s="612">
        <v>0</v>
      </c>
      <c r="SI214" s="612">
        <v>0</v>
      </c>
      <c r="SJ214" s="612">
        <v>0</v>
      </c>
      <c r="SK214" s="267">
        <f t="shared" ref="SK214:SK285" si="458">SJ214</f>
        <v>0</v>
      </c>
      <c r="SL214" s="254"/>
      <c r="SM214" s="242"/>
      <c r="SN214" s="242"/>
      <c r="SO214" s="242"/>
    </row>
    <row r="215" spans="1:509" outlineLevel="3" x14ac:dyDescent="0.35">
      <c r="A215" s="242"/>
      <c r="B215" s="251"/>
      <c r="C215" s="438">
        <f t="shared" ref="C215:C227" si="459">INT($C$29)+3</f>
        <v>4</v>
      </c>
      <c r="D215" s="267"/>
      <c r="E215" s="316">
        <f t="shared" si="457"/>
        <v>74</v>
      </c>
      <c r="F215" s="322"/>
      <c r="G215" s="322"/>
      <c r="H215" s="267"/>
      <c r="I215" s="540"/>
      <c r="J215" s="557" t="s">
        <v>854</v>
      </c>
      <c r="K215" s="541"/>
      <c r="L215" s="613">
        <v>0</v>
      </c>
      <c r="M215" s="613">
        <v>0</v>
      </c>
      <c r="N215" s="613">
        <v>0</v>
      </c>
      <c r="O215" s="613">
        <v>0</v>
      </c>
      <c r="P215" s="613">
        <v>0</v>
      </c>
      <c r="Q215" s="613">
        <v>0</v>
      </c>
      <c r="R215" s="613">
        <v>0</v>
      </c>
      <c r="S215" s="613">
        <v>0</v>
      </c>
      <c r="T215" s="613">
        <v>0</v>
      </c>
      <c r="U215" s="613">
        <v>0</v>
      </c>
      <c r="V215" s="613">
        <v>0</v>
      </c>
      <c r="W215" s="613">
        <v>0</v>
      </c>
      <c r="X215" s="613">
        <v>0</v>
      </c>
      <c r="Y215" s="613">
        <v>0</v>
      </c>
      <c r="Z215" s="613">
        <v>0</v>
      </c>
      <c r="AA215" s="613">
        <v>0</v>
      </c>
      <c r="AB215" s="613">
        <v>0</v>
      </c>
      <c r="AC215" s="613">
        <v>0</v>
      </c>
      <c r="AD215" s="613">
        <v>0</v>
      </c>
      <c r="AE215" s="613">
        <v>0</v>
      </c>
      <c r="AF215" s="613">
        <v>0</v>
      </c>
      <c r="AG215" s="613">
        <v>0</v>
      </c>
      <c r="AH215" s="613">
        <v>0</v>
      </c>
      <c r="AI215" s="613">
        <v>0</v>
      </c>
      <c r="AJ215" s="613">
        <v>0</v>
      </c>
      <c r="AK215" s="613">
        <v>0</v>
      </c>
      <c r="AL215" s="613">
        <v>0</v>
      </c>
      <c r="AM215" s="613">
        <v>0</v>
      </c>
      <c r="AN215" s="613">
        <v>0</v>
      </c>
      <c r="AO215" s="613">
        <v>0</v>
      </c>
      <c r="AP215" s="613">
        <v>0</v>
      </c>
      <c r="AQ215" s="613">
        <v>0</v>
      </c>
      <c r="AR215" s="613">
        <v>0</v>
      </c>
      <c r="AS215" s="613">
        <v>0</v>
      </c>
      <c r="AT215" s="613">
        <v>0</v>
      </c>
      <c r="AU215" s="613">
        <v>0</v>
      </c>
      <c r="AV215" s="613">
        <v>0</v>
      </c>
      <c r="AW215" s="613">
        <v>0</v>
      </c>
      <c r="AX215" s="613">
        <v>0</v>
      </c>
      <c r="AY215" s="613">
        <v>0</v>
      </c>
      <c r="AZ215" s="613">
        <v>0</v>
      </c>
      <c r="BA215" s="613">
        <v>0</v>
      </c>
      <c r="BB215" s="613">
        <v>0</v>
      </c>
      <c r="BC215" s="613">
        <v>0</v>
      </c>
      <c r="BD215" s="613">
        <v>0</v>
      </c>
      <c r="BE215" s="613">
        <v>0</v>
      </c>
      <c r="BF215" s="613">
        <v>0</v>
      </c>
      <c r="BG215" s="613">
        <v>0</v>
      </c>
      <c r="BH215" s="613">
        <v>0</v>
      </c>
      <c r="BI215" s="613">
        <v>0</v>
      </c>
      <c r="BJ215" s="613">
        <v>0</v>
      </c>
      <c r="BK215" s="613">
        <v>0</v>
      </c>
      <c r="BL215" s="613">
        <v>0</v>
      </c>
      <c r="BM215" s="613">
        <v>0</v>
      </c>
      <c r="BN215" s="613">
        <v>0</v>
      </c>
      <c r="BO215" s="613">
        <v>0</v>
      </c>
      <c r="BP215" s="613">
        <v>0</v>
      </c>
      <c r="BQ215" s="613">
        <v>0</v>
      </c>
      <c r="BR215" s="613">
        <v>0</v>
      </c>
      <c r="BS215" s="613">
        <v>0</v>
      </c>
      <c r="BT215" s="613">
        <v>0</v>
      </c>
      <c r="BU215" s="613">
        <v>0</v>
      </c>
      <c r="BV215" s="613">
        <v>0</v>
      </c>
      <c r="BW215" s="613">
        <v>0</v>
      </c>
      <c r="BX215" s="613">
        <v>0</v>
      </c>
      <c r="BY215" s="613">
        <v>0</v>
      </c>
      <c r="BZ215" s="613">
        <v>0</v>
      </c>
      <c r="CA215" s="613">
        <v>0</v>
      </c>
      <c r="CB215" s="613">
        <v>0</v>
      </c>
      <c r="CC215" s="613">
        <v>0</v>
      </c>
      <c r="CD215" s="613">
        <v>0</v>
      </c>
      <c r="CE215" s="613">
        <v>0</v>
      </c>
      <c r="CF215" s="613">
        <v>0</v>
      </c>
      <c r="CG215" s="613">
        <v>0</v>
      </c>
      <c r="CH215" s="613">
        <v>0</v>
      </c>
      <c r="CI215" s="613">
        <v>0</v>
      </c>
      <c r="CJ215" s="613">
        <v>0</v>
      </c>
      <c r="CK215" s="613">
        <v>0</v>
      </c>
      <c r="CL215" s="613">
        <v>0</v>
      </c>
      <c r="CM215" s="613">
        <v>0</v>
      </c>
      <c r="CN215" s="613">
        <v>0</v>
      </c>
      <c r="CO215" s="613">
        <v>0</v>
      </c>
      <c r="CP215" s="613">
        <v>0</v>
      </c>
      <c r="CQ215" s="613">
        <v>0</v>
      </c>
      <c r="CR215" s="613">
        <v>0</v>
      </c>
      <c r="CS215" s="613">
        <v>0</v>
      </c>
      <c r="CT215" s="613">
        <v>0</v>
      </c>
      <c r="CU215" s="613">
        <v>0</v>
      </c>
      <c r="CV215" s="613">
        <v>0</v>
      </c>
      <c r="CW215" s="613">
        <v>0</v>
      </c>
      <c r="CX215" s="613">
        <v>0</v>
      </c>
      <c r="CY215" s="613">
        <v>0</v>
      </c>
      <c r="CZ215" s="613">
        <v>0</v>
      </c>
      <c r="DA215" s="613">
        <v>0</v>
      </c>
      <c r="DB215" s="613">
        <v>0</v>
      </c>
      <c r="DC215" s="613">
        <v>0</v>
      </c>
      <c r="DD215" s="613">
        <v>0</v>
      </c>
      <c r="DE215" s="613">
        <v>0</v>
      </c>
      <c r="DF215" s="613">
        <v>0</v>
      </c>
      <c r="DG215" s="613">
        <v>0</v>
      </c>
      <c r="DH215" s="613">
        <v>0</v>
      </c>
      <c r="DI215" s="613">
        <v>0</v>
      </c>
      <c r="DJ215" s="613">
        <v>0</v>
      </c>
      <c r="DK215" s="613">
        <v>0</v>
      </c>
      <c r="DL215" s="613">
        <v>0</v>
      </c>
      <c r="DM215" s="613">
        <v>0</v>
      </c>
      <c r="DN215" s="613">
        <v>0</v>
      </c>
      <c r="DO215" s="613">
        <v>0</v>
      </c>
      <c r="DP215" s="613">
        <v>0</v>
      </c>
      <c r="DQ215" s="613">
        <v>0</v>
      </c>
      <c r="DR215" s="613">
        <v>0</v>
      </c>
      <c r="DS215" s="613">
        <v>0</v>
      </c>
      <c r="DT215" s="613">
        <v>0</v>
      </c>
      <c r="DU215" s="613">
        <v>0</v>
      </c>
      <c r="DV215" s="613">
        <v>0</v>
      </c>
      <c r="DW215" s="613">
        <v>0</v>
      </c>
      <c r="DX215" s="613">
        <v>0</v>
      </c>
      <c r="DY215" s="613">
        <v>0</v>
      </c>
      <c r="DZ215" s="613">
        <v>0</v>
      </c>
      <c r="EA215" s="613">
        <v>0</v>
      </c>
      <c r="EB215" s="613">
        <v>0</v>
      </c>
      <c r="EC215" s="613">
        <v>0</v>
      </c>
      <c r="ED215" s="613">
        <v>0</v>
      </c>
      <c r="EE215" s="613">
        <v>0</v>
      </c>
      <c r="EF215" s="613">
        <v>0</v>
      </c>
      <c r="EG215" s="613">
        <v>0</v>
      </c>
      <c r="EH215" s="613">
        <v>0</v>
      </c>
      <c r="EI215" s="613">
        <v>0</v>
      </c>
      <c r="EJ215" s="613">
        <v>0</v>
      </c>
      <c r="EK215" s="613">
        <v>0</v>
      </c>
      <c r="EL215" s="613">
        <v>0</v>
      </c>
      <c r="EM215" s="613">
        <v>0</v>
      </c>
      <c r="EN215" s="613">
        <v>0</v>
      </c>
      <c r="EO215" s="613">
        <v>0</v>
      </c>
      <c r="EP215" s="613">
        <v>0</v>
      </c>
      <c r="EQ215" s="613">
        <v>0</v>
      </c>
      <c r="ER215" s="613">
        <v>0</v>
      </c>
      <c r="ES215" s="613">
        <v>0</v>
      </c>
      <c r="ET215" s="613">
        <v>0</v>
      </c>
      <c r="EU215" s="613">
        <v>0</v>
      </c>
      <c r="EV215" s="613">
        <v>0</v>
      </c>
      <c r="EW215" s="613">
        <v>0</v>
      </c>
      <c r="EX215" s="613">
        <v>0</v>
      </c>
      <c r="EY215" s="613">
        <v>0</v>
      </c>
      <c r="EZ215" s="613">
        <v>0</v>
      </c>
      <c r="FA215" s="613">
        <v>0</v>
      </c>
      <c r="FB215" s="613">
        <v>0</v>
      </c>
      <c r="FC215" s="613">
        <v>0</v>
      </c>
      <c r="FD215" s="613">
        <v>0</v>
      </c>
      <c r="FE215" s="613">
        <v>0</v>
      </c>
      <c r="FF215" s="613">
        <v>0</v>
      </c>
      <c r="FG215" s="613">
        <v>0</v>
      </c>
      <c r="FH215" s="613">
        <v>0</v>
      </c>
      <c r="FI215" s="613">
        <v>0</v>
      </c>
      <c r="FJ215" s="613">
        <v>0</v>
      </c>
      <c r="FK215" s="613">
        <v>0</v>
      </c>
      <c r="FL215" s="613">
        <v>0</v>
      </c>
      <c r="FM215" s="613">
        <v>0</v>
      </c>
      <c r="FN215" s="613">
        <v>0</v>
      </c>
      <c r="FO215" s="613">
        <v>0</v>
      </c>
      <c r="FP215" s="613">
        <v>0</v>
      </c>
      <c r="FQ215" s="613">
        <v>0</v>
      </c>
      <c r="FR215" s="613">
        <v>0</v>
      </c>
      <c r="FS215" s="613">
        <v>0</v>
      </c>
      <c r="FT215" s="613">
        <v>0</v>
      </c>
      <c r="FU215" s="613">
        <v>0</v>
      </c>
      <c r="FV215" s="613">
        <v>0</v>
      </c>
      <c r="FW215" s="613">
        <v>0</v>
      </c>
      <c r="FX215" s="613">
        <v>0</v>
      </c>
      <c r="FY215" s="613">
        <v>0</v>
      </c>
      <c r="FZ215" s="613">
        <v>0</v>
      </c>
      <c r="GA215" s="613">
        <v>0</v>
      </c>
      <c r="GB215" s="613">
        <v>0</v>
      </c>
      <c r="GC215" s="613">
        <v>0</v>
      </c>
      <c r="GD215" s="613">
        <v>0</v>
      </c>
      <c r="GE215" s="613">
        <v>0</v>
      </c>
      <c r="GF215" s="613">
        <v>0</v>
      </c>
      <c r="GG215" s="613">
        <v>0</v>
      </c>
      <c r="GH215" s="613">
        <v>0</v>
      </c>
      <c r="GI215" s="613">
        <v>0</v>
      </c>
      <c r="GJ215" s="613">
        <v>0</v>
      </c>
      <c r="GK215" s="613">
        <v>0</v>
      </c>
      <c r="GL215" s="613">
        <v>0</v>
      </c>
      <c r="GM215" s="613">
        <v>0</v>
      </c>
      <c r="GN215" s="613">
        <v>0</v>
      </c>
      <c r="GO215" s="613">
        <v>0</v>
      </c>
      <c r="GP215" s="613">
        <v>0</v>
      </c>
      <c r="GQ215" s="613">
        <v>0</v>
      </c>
      <c r="GR215" s="613">
        <v>0</v>
      </c>
      <c r="GS215" s="613">
        <v>0</v>
      </c>
      <c r="GT215" s="613">
        <v>0</v>
      </c>
      <c r="GU215" s="613">
        <v>0</v>
      </c>
      <c r="GV215" s="613">
        <v>0</v>
      </c>
      <c r="GW215" s="613">
        <v>0</v>
      </c>
      <c r="GX215" s="613">
        <v>0</v>
      </c>
      <c r="GY215" s="613">
        <v>0</v>
      </c>
      <c r="GZ215" s="613">
        <v>0</v>
      </c>
      <c r="HA215" s="613">
        <v>0</v>
      </c>
      <c r="HB215" s="613">
        <v>0</v>
      </c>
      <c r="HC215" s="613">
        <v>0</v>
      </c>
      <c r="HD215" s="613">
        <v>0</v>
      </c>
      <c r="HE215" s="613">
        <v>0</v>
      </c>
      <c r="HF215" s="613">
        <v>0</v>
      </c>
      <c r="HG215" s="613">
        <v>0</v>
      </c>
      <c r="HH215" s="613">
        <v>0</v>
      </c>
      <c r="HI215" s="613">
        <v>0</v>
      </c>
      <c r="HJ215" s="613">
        <v>0</v>
      </c>
      <c r="HK215" s="613">
        <v>0</v>
      </c>
      <c r="HL215" s="613">
        <v>0</v>
      </c>
      <c r="HM215" s="613">
        <v>0</v>
      </c>
      <c r="HN215" s="613">
        <v>0</v>
      </c>
      <c r="HO215" s="613">
        <v>0</v>
      </c>
      <c r="HP215" s="613">
        <v>0</v>
      </c>
      <c r="HQ215" s="613">
        <v>0</v>
      </c>
      <c r="HR215" s="613">
        <v>0</v>
      </c>
      <c r="HS215" s="613">
        <v>0</v>
      </c>
      <c r="HT215" s="613">
        <v>0</v>
      </c>
      <c r="HU215" s="613">
        <v>0</v>
      </c>
      <c r="HV215" s="613">
        <v>0</v>
      </c>
      <c r="HW215" s="613">
        <v>0</v>
      </c>
      <c r="HX215" s="613">
        <v>0</v>
      </c>
      <c r="HY215" s="613">
        <v>0</v>
      </c>
      <c r="HZ215" s="613">
        <v>0</v>
      </c>
      <c r="IA215" s="613">
        <v>0</v>
      </c>
      <c r="IB215" s="613">
        <v>0</v>
      </c>
      <c r="IC215" s="613">
        <v>0</v>
      </c>
      <c r="ID215" s="613">
        <v>0</v>
      </c>
      <c r="IE215" s="613">
        <v>0</v>
      </c>
      <c r="IF215" s="613">
        <v>0</v>
      </c>
      <c r="IG215" s="613">
        <v>0</v>
      </c>
      <c r="IH215" s="613">
        <v>0</v>
      </c>
      <c r="II215" s="613">
        <v>0</v>
      </c>
      <c r="IJ215" s="613">
        <v>0</v>
      </c>
      <c r="IK215" s="613">
        <v>0</v>
      </c>
      <c r="IL215" s="613">
        <v>0</v>
      </c>
      <c r="IM215" s="613">
        <v>0</v>
      </c>
      <c r="IN215" s="613">
        <v>0</v>
      </c>
      <c r="IO215" s="613">
        <v>0</v>
      </c>
      <c r="IP215" s="613">
        <v>0</v>
      </c>
      <c r="IQ215" s="613">
        <v>0</v>
      </c>
      <c r="IR215" s="613">
        <v>0</v>
      </c>
      <c r="IS215" s="613">
        <v>0</v>
      </c>
      <c r="IT215" s="613">
        <v>0</v>
      </c>
      <c r="IU215" s="613">
        <v>0</v>
      </c>
      <c r="IV215" s="613">
        <v>0</v>
      </c>
      <c r="IW215" s="613">
        <v>0</v>
      </c>
      <c r="IX215" s="613">
        <v>0</v>
      </c>
      <c r="IY215" s="613">
        <v>0</v>
      </c>
      <c r="IZ215" s="613">
        <v>0</v>
      </c>
      <c r="JA215" s="613">
        <v>0</v>
      </c>
      <c r="JB215" s="613">
        <v>0</v>
      </c>
      <c r="JC215" s="613">
        <v>0</v>
      </c>
      <c r="JD215" s="613">
        <v>0</v>
      </c>
      <c r="JE215" s="613">
        <v>0</v>
      </c>
      <c r="JF215" s="613">
        <v>0</v>
      </c>
      <c r="JG215" s="613">
        <v>0</v>
      </c>
      <c r="JH215" s="613">
        <v>0</v>
      </c>
      <c r="JI215" s="613">
        <v>0</v>
      </c>
      <c r="JJ215" s="613">
        <v>0</v>
      </c>
      <c r="JK215" s="613">
        <v>0</v>
      </c>
      <c r="JL215" s="613">
        <v>0</v>
      </c>
      <c r="JM215" s="613">
        <v>0</v>
      </c>
      <c r="JN215" s="613">
        <v>0</v>
      </c>
      <c r="JO215" s="613">
        <v>0</v>
      </c>
      <c r="JP215" s="613">
        <v>0</v>
      </c>
      <c r="JQ215" s="613">
        <v>0</v>
      </c>
      <c r="JR215" s="613">
        <v>0</v>
      </c>
      <c r="JS215" s="613">
        <v>0</v>
      </c>
      <c r="JT215" s="613">
        <v>0</v>
      </c>
      <c r="JU215" s="613">
        <v>0</v>
      </c>
      <c r="JV215" s="613">
        <v>0</v>
      </c>
      <c r="JW215" s="613">
        <v>0</v>
      </c>
      <c r="JX215" s="613">
        <v>0</v>
      </c>
      <c r="JY215" s="613">
        <v>0</v>
      </c>
      <c r="JZ215" s="613">
        <v>0</v>
      </c>
      <c r="KA215" s="613">
        <v>0</v>
      </c>
      <c r="KB215" s="613">
        <v>0</v>
      </c>
      <c r="KC215" s="613">
        <v>0</v>
      </c>
      <c r="KD215" s="613">
        <v>0</v>
      </c>
      <c r="KE215" s="613">
        <v>0</v>
      </c>
      <c r="KF215" s="613">
        <v>0</v>
      </c>
      <c r="KG215" s="613">
        <v>0</v>
      </c>
      <c r="KH215" s="613">
        <v>0</v>
      </c>
      <c r="KI215" s="613">
        <v>0</v>
      </c>
      <c r="KJ215" s="613">
        <v>0</v>
      </c>
      <c r="KK215" s="613">
        <v>0</v>
      </c>
      <c r="KL215" s="613">
        <v>0</v>
      </c>
      <c r="KM215" s="613">
        <v>0</v>
      </c>
      <c r="KN215" s="613">
        <v>0</v>
      </c>
      <c r="KO215" s="613">
        <v>0</v>
      </c>
      <c r="KP215" s="613">
        <v>0</v>
      </c>
      <c r="KQ215" s="613">
        <v>0</v>
      </c>
      <c r="KR215" s="613">
        <v>0</v>
      </c>
      <c r="KS215" s="613">
        <v>0</v>
      </c>
      <c r="KT215" s="613">
        <v>0</v>
      </c>
      <c r="KU215" s="613">
        <v>0</v>
      </c>
      <c r="KV215" s="613">
        <v>0</v>
      </c>
      <c r="KW215" s="613">
        <v>0</v>
      </c>
      <c r="KX215" s="613">
        <v>0</v>
      </c>
      <c r="KY215" s="613">
        <v>0</v>
      </c>
      <c r="KZ215" s="613">
        <v>0</v>
      </c>
      <c r="LA215" s="613">
        <v>0</v>
      </c>
      <c r="LB215" s="613">
        <v>0</v>
      </c>
      <c r="LC215" s="613">
        <v>0</v>
      </c>
      <c r="LD215" s="613">
        <v>0</v>
      </c>
      <c r="LE215" s="613">
        <v>0</v>
      </c>
      <c r="LF215" s="613">
        <v>0</v>
      </c>
      <c r="LG215" s="613">
        <v>0</v>
      </c>
      <c r="LH215" s="613">
        <v>0</v>
      </c>
      <c r="LI215" s="613">
        <v>0</v>
      </c>
      <c r="LJ215" s="613">
        <v>0</v>
      </c>
      <c r="LK215" s="613">
        <v>0</v>
      </c>
      <c r="LL215" s="613">
        <v>0</v>
      </c>
      <c r="LM215" s="613">
        <v>0</v>
      </c>
      <c r="LN215" s="613">
        <v>0</v>
      </c>
      <c r="LO215" s="613">
        <v>0</v>
      </c>
      <c r="LP215" s="613">
        <v>0</v>
      </c>
      <c r="LQ215" s="613">
        <v>0</v>
      </c>
      <c r="LR215" s="613">
        <v>0</v>
      </c>
      <c r="LS215" s="613">
        <v>0</v>
      </c>
      <c r="LT215" s="613">
        <v>0</v>
      </c>
      <c r="LU215" s="613">
        <v>0</v>
      </c>
      <c r="LV215" s="613">
        <v>0</v>
      </c>
      <c r="LW215" s="613">
        <v>0</v>
      </c>
      <c r="LX215" s="613">
        <v>0</v>
      </c>
      <c r="LY215" s="613">
        <v>0</v>
      </c>
      <c r="LZ215" s="613">
        <v>0</v>
      </c>
      <c r="MA215" s="613">
        <v>0</v>
      </c>
      <c r="MB215" s="613">
        <v>0</v>
      </c>
      <c r="MC215" s="613">
        <v>0</v>
      </c>
      <c r="MD215" s="613">
        <v>0</v>
      </c>
      <c r="ME215" s="613">
        <v>0</v>
      </c>
      <c r="MF215" s="613">
        <v>0</v>
      </c>
      <c r="MG215" s="613">
        <v>0</v>
      </c>
      <c r="MH215" s="613">
        <v>0</v>
      </c>
      <c r="MI215" s="613">
        <v>0</v>
      </c>
      <c r="MJ215" s="613">
        <v>0</v>
      </c>
      <c r="MK215" s="613">
        <v>0</v>
      </c>
      <c r="ML215" s="613">
        <v>0</v>
      </c>
      <c r="MM215" s="613">
        <v>0</v>
      </c>
      <c r="MN215" s="613">
        <v>0</v>
      </c>
      <c r="MO215" s="613">
        <v>0</v>
      </c>
      <c r="MP215" s="613">
        <v>0</v>
      </c>
      <c r="MQ215" s="613">
        <v>0</v>
      </c>
      <c r="MR215" s="613">
        <v>0</v>
      </c>
      <c r="MS215" s="613">
        <v>0</v>
      </c>
      <c r="MT215" s="613">
        <v>0</v>
      </c>
      <c r="MU215" s="613">
        <v>0</v>
      </c>
      <c r="MV215" s="613">
        <v>0</v>
      </c>
      <c r="MW215" s="613">
        <v>0</v>
      </c>
      <c r="MX215" s="613">
        <v>0</v>
      </c>
      <c r="MY215" s="613">
        <v>0</v>
      </c>
      <c r="MZ215" s="613">
        <v>0</v>
      </c>
      <c r="NA215" s="613">
        <v>0</v>
      </c>
      <c r="NB215" s="613">
        <v>0</v>
      </c>
      <c r="NC215" s="613">
        <v>0</v>
      </c>
      <c r="ND215" s="613">
        <v>0</v>
      </c>
      <c r="NE215" s="613">
        <v>0</v>
      </c>
      <c r="NF215" s="613">
        <v>0</v>
      </c>
      <c r="NG215" s="613">
        <v>0</v>
      </c>
      <c r="NH215" s="613">
        <v>0</v>
      </c>
      <c r="NI215" s="613">
        <v>0</v>
      </c>
      <c r="NJ215" s="613">
        <v>0</v>
      </c>
      <c r="NK215" s="613">
        <v>0</v>
      </c>
      <c r="NL215" s="613">
        <v>0</v>
      </c>
      <c r="NM215" s="613">
        <v>0</v>
      </c>
      <c r="NN215" s="613">
        <v>0</v>
      </c>
      <c r="NO215" s="613">
        <v>0</v>
      </c>
      <c r="NP215" s="613">
        <v>0</v>
      </c>
      <c r="NQ215" s="613">
        <v>0</v>
      </c>
      <c r="NR215" s="613">
        <v>0</v>
      </c>
      <c r="NS215" s="613">
        <v>0</v>
      </c>
      <c r="NT215" s="613">
        <v>0</v>
      </c>
      <c r="NU215" s="613">
        <v>0</v>
      </c>
      <c r="NV215" s="613">
        <v>0</v>
      </c>
      <c r="NW215" s="613">
        <v>0</v>
      </c>
      <c r="NX215" s="613">
        <v>0</v>
      </c>
      <c r="NY215" s="613">
        <v>0</v>
      </c>
      <c r="NZ215" s="613">
        <v>0</v>
      </c>
      <c r="OA215" s="613">
        <v>0</v>
      </c>
      <c r="OB215" s="613">
        <v>0</v>
      </c>
      <c r="OC215" s="613">
        <v>0</v>
      </c>
      <c r="OD215" s="613">
        <v>0</v>
      </c>
      <c r="OE215" s="613">
        <v>0</v>
      </c>
      <c r="OF215" s="613">
        <v>0</v>
      </c>
      <c r="OG215" s="613">
        <v>0</v>
      </c>
      <c r="OH215" s="613">
        <v>0</v>
      </c>
      <c r="OI215" s="613">
        <v>0</v>
      </c>
      <c r="OJ215" s="613">
        <v>0</v>
      </c>
      <c r="OK215" s="613">
        <v>0</v>
      </c>
      <c r="OL215" s="613">
        <v>0</v>
      </c>
      <c r="OM215" s="613">
        <v>0</v>
      </c>
      <c r="ON215" s="613">
        <v>0</v>
      </c>
      <c r="OO215" s="613">
        <v>0</v>
      </c>
      <c r="OP215" s="613">
        <v>0</v>
      </c>
      <c r="OQ215" s="613">
        <v>0</v>
      </c>
      <c r="OR215" s="613">
        <v>0</v>
      </c>
      <c r="OS215" s="613">
        <v>0</v>
      </c>
      <c r="OT215" s="613">
        <v>0</v>
      </c>
      <c r="OU215" s="613">
        <v>0</v>
      </c>
      <c r="OV215" s="613">
        <v>0</v>
      </c>
      <c r="OW215" s="613">
        <v>0</v>
      </c>
      <c r="OX215" s="613">
        <v>0</v>
      </c>
      <c r="OY215" s="613">
        <v>0</v>
      </c>
      <c r="OZ215" s="613">
        <v>0</v>
      </c>
      <c r="PA215" s="613">
        <v>0</v>
      </c>
      <c r="PB215" s="613">
        <v>0</v>
      </c>
      <c r="PC215" s="613">
        <v>0</v>
      </c>
      <c r="PD215" s="613">
        <v>0</v>
      </c>
      <c r="PE215" s="613">
        <v>0</v>
      </c>
      <c r="PF215" s="613">
        <v>0</v>
      </c>
      <c r="PG215" s="613">
        <v>0</v>
      </c>
      <c r="PH215" s="613">
        <v>0</v>
      </c>
      <c r="PI215" s="613">
        <v>0</v>
      </c>
      <c r="PJ215" s="613">
        <v>0</v>
      </c>
      <c r="PK215" s="613">
        <v>0</v>
      </c>
      <c r="PL215" s="613">
        <v>0</v>
      </c>
      <c r="PM215" s="613">
        <v>0</v>
      </c>
      <c r="PN215" s="613">
        <v>0</v>
      </c>
      <c r="PO215" s="613">
        <v>0</v>
      </c>
      <c r="PP215" s="613">
        <v>0</v>
      </c>
      <c r="PQ215" s="613">
        <v>0</v>
      </c>
      <c r="PR215" s="613">
        <v>0</v>
      </c>
      <c r="PS215" s="613">
        <v>0</v>
      </c>
      <c r="PT215" s="613">
        <v>0</v>
      </c>
      <c r="PU215" s="613">
        <v>0</v>
      </c>
      <c r="PV215" s="613">
        <v>0</v>
      </c>
      <c r="PW215" s="613">
        <v>0</v>
      </c>
      <c r="PX215" s="613">
        <v>0</v>
      </c>
      <c r="PY215" s="613">
        <v>0</v>
      </c>
      <c r="PZ215" s="613">
        <v>0</v>
      </c>
      <c r="QA215" s="613">
        <v>0</v>
      </c>
      <c r="QB215" s="613">
        <v>0</v>
      </c>
      <c r="QC215" s="613">
        <v>0</v>
      </c>
      <c r="QD215" s="613">
        <v>0</v>
      </c>
      <c r="QE215" s="613">
        <v>0</v>
      </c>
      <c r="QF215" s="613">
        <v>0</v>
      </c>
      <c r="QG215" s="613">
        <v>0</v>
      </c>
      <c r="QH215" s="613">
        <v>0</v>
      </c>
      <c r="QI215" s="613">
        <v>0</v>
      </c>
      <c r="QJ215" s="613">
        <v>0</v>
      </c>
      <c r="QK215" s="613">
        <v>0</v>
      </c>
      <c r="QL215" s="613">
        <v>0</v>
      </c>
      <c r="QM215" s="613">
        <v>0</v>
      </c>
      <c r="QN215" s="613">
        <v>0</v>
      </c>
      <c r="QO215" s="613">
        <v>0</v>
      </c>
      <c r="QP215" s="613">
        <v>0</v>
      </c>
      <c r="QQ215" s="613">
        <v>0</v>
      </c>
      <c r="QR215" s="613">
        <v>0</v>
      </c>
      <c r="QS215" s="613">
        <v>0</v>
      </c>
      <c r="QT215" s="613">
        <v>0</v>
      </c>
      <c r="QU215" s="613">
        <v>0</v>
      </c>
      <c r="QV215" s="613">
        <v>0</v>
      </c>
      <c r="QW215" s="613">
        <v>0</v>
      </c>
      <c r="QX215" s="613">
        <v>0</v>
      </c>
      <c r="QY215" s="613">
        <v>0</v>
      </c>
      <c r="QZ215" s="613">
        <v>0</v>
      </c>
      <c r="RA215" s="613">
        <v>0</v>
      </c>
      <c r="RB215" s="613">
        <v>0</v>
      </c>
      <c r="RC215" s="613">
        <v>0</v>
      </c>
      <c r="RD215" s="613">
        <v>0</v>
      </c>
      <c r="RE215" s="613">
        <v>0</v>
      </c>
      <c r="RF215" s="613">
        <v>0</v>
      </c>
      <c r="RG215" s="613">
        <v>0</v>
      </c>
      <c r="RH215" s="613">
        <v>0</v>
      </c>
      <c r="RI215" s="613">
        <v>0</v>
      </c>
      <c r="RJ215" s="613">
        <v>0</v>
      </c>
      <c r="RK215" s="613">
        <v>0</v>
      </c>
      <c r="RL215" s="613">
        <v>0</v>
      </c>
      <c r="RM215" s="613">
        <v>0</v>
      </c>
      <c r="RN215" s="613">
        <v>0</v>
      </c>
      <c r="RO215" s="613">
        <v>0</v>
      </c>
      <c r="RP215" s="613">
        <v>0</v>
      </c>
      <c r="RQ215" s="613">
        <v>0</v>
      </c>
      <c r="RR215" s="613">
        <v>0</v>
      </c>
      <c r="RS215" s="613">
        <v>0</v>
      </c>
      <c r="RT215" s="613">
        <v>0</v>
      </c>
      <c r="RU215" s="613">
        <v>0</v>
      </c>
      <c r="RV215" s="613">
        <v>0</v>
      </c>
      <c r="RW215" s="613">
        <v>0</v>
      </c>
      <c r="RX215" s="613">
        <v>0</v>
      </c>
      <c r="RY215" s="613">
        <v>0</v>
      </c>
      <c r="RZ215" s="613">
        <v>0</v>
      </c>
      <c r="SA215" s="613">
        <v>0</v>
      </c>
      <c r="SB215" s="613">
        <v>0</v>
      </c>
      <c r="SC215" s="613">
        <v>0</v>
      </c>
      <c r="SD215" s="613">
        <v>0</v>
      </c>
      <c r="SE215" s="613">
        <v>0</v>
      </c>
      <c r="SF215" s="613">
        <v>0</v>
      </c>
      <c r="SG215" s="613">
        <v>0</v>
      </c>
      <c r="SH215" s="613">
        <v>0</v>
      </c>
      <c r="SI215" s="613">
        <v>0</v>
      </c>
      <c r="SJ215" s="613">
        <v>0</v>
      </c>
      <c r="SK215" s="267">
        <f t="shared" si="458"/>
        <v>0</v>
      </c>
      <c r="SL215" s="254"/>
      <c r="SM215" s="242"/>
      <c r="SN215" s="242"/>
      <c r="SO215" s="242"/>
    </row>
    <row r="216" spans="1:509" outlineLevel="3" x14ac:dyDescent="0.35">
      <c r="A216" s="242"/>
      <c r="B216" s="251"/>
      <c r="C216" s="438">
        <f t="shared" si="459"/>
        <v>4</v>
      </c>
      <c r="D216" s="267"/>
      <c r="E216" s="316">
        <f t="shared" si="457"/>
        <v>75</v>
      </c>
      <c r="F216" s="322"/>
      <c r="G216" s="322"/>
      <c r="H216" s="267"/>
      <c r="I216" s="540"/>
      <c r="J216" s="554" t="s">
        <v>856</v>
      </c>
      <c r="K216" s="541"/>
      <c r="L216" s="613">
        <v>0</v>
      </c>
      <c r="M216" s="613">
        <v>0</v>
      </c>
      <c r="N216" s="613">
        <v>0</v>
      </c>
      <c r="O216" s="613">
        <v>0</v>
      </c>
      <c r="P216" s="613">
        <v>0</v>
      </c>
      <c r="Q216" s="613">
        <v>0</v>
      </c>
      <c r="R216" s="613">
        <v>0</v>
      </c>
      <c r="S216" s="613">
        <v>0</v>
      </c>
      <c r="T216" s="613">
        <v>0</v>
      </c>
      <c r="U216" s="613">
        <v>0</v>
      </c>
      <c r="V216" s="613">
        <v>0</v>
      </c>
      <c r="W216" s="613">
        <v>0</v>
      </c>
      <c r="X216" s="613">
        <v>0</v>
      </c>
      <c r="Y216" s="613">
        <v>0</v>
      </c>
      <c r="Z216" s="613">
        <v>0</v>
      </c>
      <c r="AA216" s="613">
        <v>0</v>
      </c>
      <c r="AB216" s="613">
        <v>0</v>
      </c>
      <c r="AC216" s="613">
        <v>0</v>
      </c>
      <c r="AD216" s="613">
        <v>0</v>
      </c>
      <c r="AE216" s="613">
        <v>0</v>
      </c>
      <c r="AF216" s="613">
        <v>0</v>
      </c>
      <c r="AG216" s="613">
        <v>0</v>
      </c>
      <c r="AH216" s="613">
        <v>0</v>
      </c>
      <c r="AI216" s="613">
        <v>0</v>
      </c>
      <c r="AJ216" s="613">
        <v>0</v>
      </c>
      <c r="AK216" s="613">
        <v>0</v>
      </c>
      <c r="AL216" s="613">
        <v>0</v>
      </c>
      <c r="AM216" s="613">
        <v>0</v>
      </c>
      <c r="AN216" s="613">
        <v>0</v>
      </c>
      <c r="AO216" s="613">
        <v>0</v>
      </c>
      <c r="AP216" s="613">
        <v>0</v>
      </c>
      <c r="AQ216" s="613">
        <v>0</v>
      </c>
      <c r="AR216" s="613">
        <v>0</v>
      </c>
      <c r="AS216" s="613">
        <v>0</v>
      </c>
      <c r="AT216" s="613">
        <v>0</v>
      </c>
      <c r="AU216" s="613">
        <v>0</v>
      </c>
      <c r="AV216" s="613">
        <v>0</v>
      </c>
      <c r="AW216" s="613">
        <v>0</v>
      </c>
      <c r="AX216" s="613">
        <v>0</v>
      </c>
      <c r="AY216" s="613">
        <v>0</v>
      </c>
      <c r="AZ216" s="613">
        <v>0</v>
      </c>
      <c r="BA216" s="613">
        <v>0</v>
      </c>
      <c r="BB216" s="613">
        <v>0</v>
      </c>
      <c r="BC216" s="613">
        <v>0</v>
      </c>
      <c r="BD216" s="613">
        <v>0</v>
      </c>
      <c r="BE216" s="613">
        <v>0</v>
      </c>
      <c r="BF216" s="613">
        <v>0</v>
      </c>
      <c r="BG216" s="613">
        <v>0</v>
      </c>
      <c r="BH216" s="613">
        <v>0</v>
      </c>
      <c r="BI216" s="613">
        <v>0</v>
      </c>
      <c r="BJ216" s="613">
        <v>0</v>
      </c>
      <c r="BK216" s="613">
        <v>0</v>
      </c>
      <c r="BL216" s="613">
        <v>0</v>
      </c>
      <c r="BM216" s="613">
        <v>0</v>
      </c>
      <c r="BN216" s="613">
        <v>0</v>
      </c>
      <c r="BO216" s="613">
        <v>0</v>
      </c>
      <c r="BP216" s="613">
        <v>0</v>
      </c>
      <c r="BQ216" s="613">
        <v>0</v>
      </c>
      <c r="BR216" s="613">
        <v>0</v>
      </c>
      <c r="BS216" s="613">
        <v>0</v>
      </c>
      <c r="BT216" s="613">
        <v>0</v>
      </c>
      <c r="BU216" s="613">
        <v>0</v>
      </c>
      <c r="BV216" s="613">
        <v>0</v>
      </c>
      <c r="BW216" s="613">
        <v>0</v>
      </c>
      <c r="BX216" s="613">
        <v>0</v>
      </c>
      <c r="BY216" s="613">
        <v>0</v>
      </c>
      <c r="BZ216" s="613">
        <v>0</v>
      </c>
      <c r="CA216" s="613">
        <v>0</v>
      </c>
      <c r="CB216" s="613">
        <v>0</v>
      </c>
      <c r="CC216" s="613">
        <v>0</v>
      </c>
      <c r="CD216" s="613">
        <v>0</v>
      </c>
      <c r="CE216" s="613">
        <v>0</v>
      </c>
      <c r="CF216" s="613">
        <v>0</v>
      </c>
      <c r="CG216" s="613">
        <v>0</v>
      </c>
      <c r="CH216" s="613">
        <v>0</v>
      </c>
      <c r="CI216" s="613">
        <v>0</v>
      </c>
      <c r="CJ216" s="613">
        <v>0</v>
      </c>
      <c r="CK216" s="613">
        <v>0</v>
      </c>
      <c r="CL216" s="613">
        <v>0</v>
      </c>
      <c r="CM216" s="613">
        <v>0</v>
      </c>
      <c r="CN216" s="613">
        <v>0</v>
      </c>
      <c r="CO216" s="613">
        <v>0</v>
      </c>
      <c r="CP216" s="613">
        <v>0</v>
      </c>
      <c r="CQ216" s="613">
        <v>0</v>
      </c>
      <c r="CR216" s="613">
        <v>0</v>
      </c>
      <c r="CS216" s="613">
        <v>0</v>
      </c>
      <c r="CT216" s="613">
        <v>0</v>
      </c>
      <c r="CU216" s="613">
        <v>0</v>
      </c>
      <c r="CV216" s="613">
        <v>0</v>
      </c>
      <c r="CW216" s="613">
        <v>0</v>
      </c>
      <c r="CX216" s="613">
        <v>0</v>
      </c>
      <c r="CY216" s="613">
        <v>0</v>
      </c>
      <c r="CZ216" s="613">
        <v>0</v>
      </c>
      <c r="DA216" s="613">
        <v>0</v>
      </c>
      <c r="DB216" s="613">
        <v>0</v>
      </c>
      <c r="DC216" s="613">
        <v>0</v>
      </c>
      <c r="DD216" s="613">
        <v>0</v>
      </c>
      <c r="DE216" s="613">
        <v>0</v>
      </c>
      <c r="DF216" s="613">
        <v>0</v>
      </c>
      <c r="DG216" s="613">
        <v>0</v>
      </c>
      <c r="DH216" s="613">
        <v>0</v>
      </c>
      <c r="DI216" s="613">
        <v>0</v>
      </c>
      <c r="DJ216" s="613">
        <v>0</v>
      </c>
      <c r="DK216" s="613">
        <v>0</v>
      </c>
      <c r="DL216" s="613">
        <v>0</v>
      </c>
      <c r="DM216" s="613">
        <v>0</v>
      </c>
      <c r="DN216" s="613">
        <v>0</v>
      </c>
      <c r="DO216" s="613">
        <v>0</v>
      </c>
      <c r="DP216" s="613">
        <v>0</v>
      </c>
      <c r="DQ216" s="613">
        <v>0</v>
      </c>
      <c r="DR216" s="613">
        <v>0</v>
      </c>
      <c r="DS216" s="613">
        <v>0</v>
      </c>
      <c r="DT216" s="613">
        <v>0</v>
      </c>
      <c r="DU216" s="613">
        <v>0</v>
      </c>
      <c r="DV216" s="613">
        <v>0</v>
      </c>
      <c r="DW216" s="613">
        <v>0</v>
      </c>
      <c r="DX216" s="613">
        <v>0</v>
      </c>
      <c r="DY216" s="613">
        <v>0</v>
      </c>
      <c r="DZ216" s="613">
        <v>0</v>
      </c>
      <c r="EA216" s="613">
        <v>0</v>
      </c>
      <c r="EB216" s="613">
        <v>0</v>
      </c>
      <c r="EC216" s="613">
        <v>0</v>
      </c>
      <c r="ED216" s="613">
        <v>0</v>
      </c>
      <c r="EE216" s="613">
        <v>0</v>
      </c>
      <c r="EF216" s="613">
        <v>0</v>
      </c>
      <c r="EG216" s="613">
        <v>0</v>
      </c>
      <c r="EH216" s="613">
        <v>0</v>
      </c>
      <c r="EI216" s="613">
        <v>0</v>
      </c>
      <c r="EJ216" s="613">
        <v>0</v>
      </c>
      <c r="EK216" s="613">
        <v>0</v>
      </c>
      <c r="EL216" s="613">
        <v>0</v>
      </c>
      <c r="EM216" s="613">
        <v>0</v>
      </c>
      <c r="EN216" s="613">
        <v>0</v>
      </c>
      <c r="EO216" s="613">
        <v>0</v>
      </c>
      <c r="EP216" s="613">
        <v>0</v>
      </c>
      <c r="EQ216" s="613">
        <v>0</v>
      </c>
      <c r="ER216" s="613">
        <v>0</v>
      </c>
      <c r="ES216" s="613">
        <v>0</v>
      </c>
      <c r="ET216" s="613">
        <v>0</v>
      </c>
      <c r="EU216" s="613">
        <v>0</v>
      </c>
      <c r="EV216" s="613">
        <v>0</v>
      </c>
      <c r="EW216" s="613">
        <v>0</v>
      </c>
      <c r="EX216" s="613">
        <v>0</v>
      </c>
      <c r="EY216" s="613">
        <v>0</v>
      </c>
      <c r="EZ216" s="613">
        <v>0</v>
      </c>
      <c r="FA216" s="613">
        <v>0</v>
      </c>
      <c r="FB216" s="613">
        <v>0</v>
      </c>
      <c r="FC216" s="613">
        <v>0</v>
      </c>
      <c r="FD216" s="613">
        <v>0</v>
      </c>
      <c r="FE216" s="613">
        <v>0</v>
      </c>
      <c r="FF216" s="613">
        <v>0</v>
      </c>
      <c r="FG216" s="613">
        <v>0</v>
      </c>
      <c r="FH216" s="613">
        <v>0</v>
      </c>
      <c r="FI216" s="613">
        <v>0</v>
      </c>
      <c r="FJ216" s="613">
        <v>0</v>
      </c>
      <c r="FK216" s="613">
        <v>0</v>
      </c>
      <c r="FL216" s="613">
        <v>0</v>
      </c>
      <c r="FM216" s="613">
        <v>0</v>
      </c>
      <c r="FN216" s="613">
        <v>0</v>
      </c>
      <c r="FO216" s="613">
        <v>0</v>
      </c>
      <c r="FP216" s="613">
        <v>0</v>
      </c>
      <c r="FQ216" s="613">
        <v>0</v>
      </c>
      <c r="FR216" s="613">
        <v>0</v>
      </c>
      <c r="FS216" s="613">
        <v>0</v>
      </c>
      <c r="FT216" s="613">
        <v>0</v>
      </c>
      <c r="FU216" s="613">
        <v>0</v>
      </c>
      <c r="FV216" s="613">
        <v>0</v>
      </c>
      <c r="FW216" s="613">
        <v>0</v>
      </c>
      <c r="FX216" s="613">
        <v>0</v>
      </c>
      <c r="FY216" s="613">
        <v>0</v>
      </c>
      <c r="FZ216" s="613">
        <v>0</v>
      </c>
      <c r="GA216" s="613">
        <v>0</v>
      </c>
      <c r="GB216" s="613">
        <v>0</v>
      </c>
      <c r="GC216" s="613">
        <v>0</v>
      </c>
      <c r="GD216" s="613">
        <v>0</v>
      </c>
      <c r="GE216" s="613">
        <v>0</v>
      </c>
      <c r="GF216" s="613">
        <v>0</v>
      </c>
      <c r="GG216" s="613">
        <v>0</v>
      </c>
      <c r="GH216" s="613">
        <v>0</v>
      </c>
      <c r="GI216" s="613">
        <v>0</v>
      </c>
      <c r="GJ216" s="613">
        <v>0</v>
      </c>
      <c r="GK216" s="613">
        <v>0</v>
      </c>
      <c r="GL216" s="613">
        <v>0</v>
      </c>
      <c r="GM216" s="613">
        <v>0</v>
      </c>
      <c r="GN216" s="613">
        <v>0</v>
      </c>
      <c r="GO216" s="613">
        <v>0</v>
      </c>
      <c r="GP216" s="613">
        <v>0</v>
      </c>
      <c r="GQ216" s="613">
        <v>0</v>
      </c>
      <c r="GR216" s="613">
        <v>0</v>
      </c>
      <c r="GS216" s="613">
        <v>0</v>
      </c>
      <c r="GT216" s="613">
        <v>0</v>
      </c>
      <c r="GU216" s="613">
        <v>0</v>
      </c>
      <c r="GV216" s="613">
        <v>0</v>
      </c>
      <c r="GW216" s="613">
        <v>0</v>
      </c>
      <c r="GX216" s="613">
        <v>0</v>
      </c>
      <c r="GY216" s="613">
        <v>0</v>
      </c>
      <c r="GZ216" s="613">
        <v>0</v>
      </c>
      <c r="HA216" s="613">
        <v>0</v>
      </c>
      <c r="HB216" s="613">
        <v>0</v>
      </c>
      <c r="HC216" s="613">
        <v>0</v>
      </c>
      <c r="HD216" s="613">
        <v>0</v>
      </c>
      <c r="HE216" s="613">
        <v>0</v>
      </c>
      <c r="HF216" s="613">
        <v>0</v>
      </c>
      <c r="HG216" s="613">
        <v>0</v>
      </c>
      <c r="HH216" s="613">
        <v>0</v>
      </c>
      <c r="HI216" s="613">
        <v>0</v>
      </c>
      <c r="HJ216" s="613">
        <v>0</v>
      </c>
      <c r="HK216" s="613">
        <v>0</v>
      </c>
      <c r="HL216" s="613">
        <v>0</v>
      </c>
      <c r="HM216" s="613">
        <v>0</v>
      </c>
      <c r="HN216" s="613">
        <v>0</v>
      </c>
      <c r="HO216" s="613">
        <v>0</v>
      </c>
      <c r="HP216" s="613">
        <v>0</v>
      </c>
      <c r="HQ216" s="613">
        <v>0</v>
      </c>
      <c r="HR216" s="613">
        <v>0</v>
      </c>
      <c r="HS216" s="613">
        <v>0</v>
      </c>
      <c r="HT216" s="613">
        <v>0</v>
      </c>
      <c r="HU216" s="613">
        <v>0</v>
      </c>
      <c r="HV216" s="613">
        <v>0</v>
      </c>
      <c r="HW216" s="613">
        <v>0</v>
      </c>
      <c r="HX216" s="613">
        <v>0</v>
      </c>
      <c r="HY216" s="613">
        <v>0</v>
      </c>
      <c r="HZ216" s="613">
        <v>0</v>
      </c>
      <c r="IA216" s="613">
        <v>0</v>
      </c>
      <c r="IB216" s="613">
        <v>0</v>
      </c>
      <c r="IC216" s="613">
        <v>0</v>
      </c>
      <c r="ID216" s="613">
        <v>0</v>
      </c>
      <c r="IE216" s="613">
        <v>0</v>
      </c>
      <c r="IF216" s="613">
        <v>0</v>
      </c>
      <c r="IG216" s="613">
        <v>0</v>
      </c>
      <c r="IH216" s="613">
        <v>0</v>
      </c>
      <c r="II216" s="613">
        <v>0</v>
      </c>
      <c r="IJ216" s="613">
        <v>0</v>
      </c>
      <c r="IK216" s="613">
        <v>0</v>
      </c>
      <c r="IL216" s="613">
        <v>0</v>
      </c>
      <c r="IM216" s="613">
        <v>0</v>
      </c>
      <c r="IN216" s="613">
        <v>0</v>
      </c>
      <c r="IO216" s="613">
        <v>0</v>
      </c>
      <c r="IP216" s="613">
        <v>0</v>
      </c>
      <c r="IQ216" s="613">
        <v>0</v>
      </c>
      <c r="IR216" s="613">
        <v>0</v>
      </c>
      <c r="IS216" s="613">
        <v>0</v>
      </c>
      <c r="IT216" s="613">
        <v>0</v>
      </c>
      <c r="IU216" s="613">
        <v>0</v>
      </c>
      <c r="IV216" s="613">
        <v>0</v>
      </c>
      <c r="IW216" s="613">
        <v>0</v>
      </c>
      <c r="IX216" s="613">
        <v>0</v>
      </c>
      <c r="IY216" s="613">
        <v>0</v>
      </c>
      <c r="IZ216" s="613">
        <v>0</v>
      </c>
      <c r="JA216" s="613">
        <v>0</v>
      </c>
      <c r="JB216" s="613">
        <v>0</v>
      </c>
      <c r="JC216" s="613">
        <v>0</v>
      </c>
      <c r="JD216" s="613">
        <v>0</v>
      </c>
      <c r="JE216" s="613">
        <v>0</v>
      </c>
      <c r="JF216" s="613">
        <v>0</v>
      </c>
      <c r="JG216" s="613">
        <v>0</v>
      </c>
      <c r="JH216" s="613">
        <v>0</v>
      </c>
      <c r="JI216" s="613">
        <v>0</v>
      </c>
      <c r="JJ216" s="613">
        <v>0</v>
      </c>
      <c r="JK216" s="613">
        <v>0</v>
      </c>
      <c r="JL216" s="613">
        <v>0</v>
      </c>
      <c r="JM216" s="613">
        <v>0</v>
      </c>
      <c r="JN216" s="613">
        <v>0</v>
      </c>
      <c r="JO216" s="613">
        <v>0</v>
      </c>
      <c r="JP216" s="613">
        <v>0</v>
      </c>
      <c r="JQ216" s="613">
        <v>0</v>
      </c>
      <c r="JR216" s="613">
        <v>0</v>
      </c>
      <c r="JS216" s="613">
        <v>0</v>
      </c>
      <c r="JT216" s="613">
        <v>0</v>
      </c>
      <c r="JU216" s="613">
        <v>0</v>
      </c>
      <c r="JV216" s="613">
        <v>0</v>
      </c>
      <c r="JW216" s="613">
        <v>0</v>
      </c>
      <c r="JX216" s="613">
        <v>0</v>
      </c>
      <c r="JY216" s="613">
        <v>0</v>
      </c>
      <c r="JZ216" s="613">
        <v>0</v>
      </c>
      <c r="KA216" s="613">
        <v>0</v>
      </c>
      <c r="KB216" s="613">
        <v>0</v>
      </c>
      <c r="KC216" s="613">
        <v>0</v>
      </c>
      <c r="KD216" s="613">
        <v>0</v>
      </c>
      <c r="KE216" s="613">
        <v>0</v>
      </c>
      <c r="KF216" s="613">
        <v>0</v>
      </c>
      <c r="KG216" s="613">
        <v>0</v>
      </c>
      <c r="KH216" s="613">
        <v>0</v>
      </c>
      <c r="KI216" s="613">
        <v>0</v>
      </c>
      <c r="KJ216" s="613">
        <v>0</v>
      </c>
      <c r="KK216" s="613">
        <v>0</v>
      </c>
      <c r="KL216" s="613">
        <v>0</v>
      </c>
      <c r="KM216" s="613">
        <v>0</v>
      </c>
      <c r="KN216" s="613">
        <v>0</v>
      </c>
      <c r="KO216" s="613">
        <v>0</v>
      </c>
      <c r="KP216" s="613">
        <v>0</v>
      </c>
      <c r="KQ216" s="613">
        <v>0</v>
      </c>
      <c r="KR216" s="613">
        <v>0</v>
      </c>
      <c r="KS216" s="613">
        <v>0</v>
      </c>
      <c r="KT216" s="613">
        <v>0</v>
      </c>
      <c r="KU216" s="613">
        <v>0</v>
      </c>
      <c r="KV216" s="613">
        <v>0</v>
      </c>
      <c r="KW216" s="613">
        <v>0</v>
      </c>
      <c r="KX216" s="613">
        <v>0</v>
      </c>
      <c r="KY216" s="613">
        <v>0</v>
      </c>
      <c r="KZ216" s="613">
        <v>0</v>
      </c>
      <c r="LA216" s="613">
        <v>0</v>
      </c>
      <c r="LB216" s="613">
        <v>0</v>
      </c>
      <c r="LC216" s="613">
        <v>0</v>
      </c>
      <c r="LD216" s="613">
        <v>0</v>
      </c>
      <c r="LE216" s="613">
        <v>0</v>
      </c>
      <c r="LF216" s="613">
        <v>0</v>
      </c>
      <c r="LG216" s="613">
        <v>0</v>
      </c>
      <c r="LH216" s="613">
        <v>0</v>
      </c>
      <c r="LI216" s="613">
        <v>0</v>
      </c>
      <c r="LJ216" s="613">
        <v>0</v>
      </c>
      <c r="LK216" s="613">
        <v>0</v>
      </c>
      <c r="LL216" s="613">
        <v>0</v>
      </c>
      <c r="LM216" s="613">
        <v>0</v>
      </c>
      <c r="LN216" s="613">
        <v>0</v>
      </c>
      <c r="LO216" s="613">
        <v>0</v>
      </c>
      <c r="LP216" s="613">
        <v>0</v>
      </c>
      <c r="LQ216" s="613">
        <v>0</v>
      </c>
      <c r="LR216" s="613">
        <v>0</v>
      </c>
      <c r="LS216" s="613">
        <v>0</v>
      </c>
      <c r="LT216" s="613">
        <v>0</v>
      </c>
      <c r="LU216" s="613">
        <v>0</v>
      </c>
      <c r="LV216" s="613">
        <v>0</v>
      </c>
      <c r="LW216" s="613">
        <v>0</v>
      </c>
      <c r="LX216" s="613">
        <v>0</v>
      </c>
      <c r="LY216" s="613">
        <v>0</v>
      </c>
      <c r="LZ216" s="613">
        <v>0</v>
      </c>
      <c r="MA216" s="613">
        <v>0</v>
      </c>
      <c r="MB216" s="613">
        <v>0</v>
      </c>
      <c r="MC216" s="613">
        <v>0</v>
      </c>
      <c r="MD216" s="613">
        <v>0</v>
      </c>
      <c r="ME216" s="613">
        <v>0</v>
      </c>
      <c r="MF216" s="613">
        <v>0</v>
      </c>
      <c r="MG216" s="613">
        <v>0</v>
      </c>
      <c r="MH216" s="613">
        <v>0</v>
      </c>
      <c r="MI216" s="613">
        <v>0</v>
      </c>
      <c r="MJ216" s="613">
        <v>0</v>
      </c>
      <c r="MK216" s="613">
        <v>0</v>
      </c>
      <c r="ML216" s="613">
        <v>0</v>
      </c>
      <c r="MM216" s="613">
        <v>0</v>
      </c>
      <c r="MN216" s="613">
        <v>0</v>
      </c>
      <c r="MO216" s="613">
        <v>0</v>
      </c>
      <c r="MP216" s="613">
        <v>0</v>
      </c>
      <c r="MQ216" s="613">
        <v>0</v>
      </c>
      <c r="MR216" s="613">
        <v>0</v>
      </c>
      <c r="MS216" s="613">
        <v>0</v>
      </c>
      <c r="MT216" s="613">
        <v>0</v>
      </c>
      <c r="MU216" s="613">
        <v>0</v>
      </c>
      <c r="MV216" s="613">
        <v>0</v>
      </c>
      <c r="MW216" s="613">
        <v>0</v>
      </c>
      <c r="MX216" s="613">
        <v>0</v>
      </c>
      <c r="MY216" s="613">
        <v>0</v>
      </c>
      <c r="MZ216" s="613">
        <v>0</v>
      </c>
      <c r="NA216" s="613">
        <v>0</v>
      </c>
      <c r="NB216" s="613">
        <v>0</v>
      </c>
      <c r="NC216" s="613">
        <v>0</v>
      </c>
      <c r="ND216" s="613">
        <v>0</v>
      </c>
      <c r="NE216" s="613">
        <v>0</v>
      </c>
      <c r="NF216" s="613">
        <v>0</v>
      </c>
      <c r="NG216" s="613">
        <v>0</v>
      </c>
      <c r="NH216" s="613">
        <v>0</v>
      </c>
      <c r="NI216" s="613">
        <v>0</v>
      </c>
      <c r="NJ216" s="613">
        <v>0</v>
      </c>
      <c r="NK216" s="613">
        <v>0</v>
      </c>
      <c r="NL216" s="613">
        <v>0</v>
      </c>
      <c r="NM216" s="613">
        <v>0</v>
      </c>
      <c r="NN216" s="613">
        <v>0</v>
      </c>
      <c r="NO216" s="613">
        <v>0</v>
      </c>
      <c r="NP216" s="613">
        <v>0</v>
      </c>
      <c r="NQ216" s="613">
        <v>0</v>
      </c>
      <c r="NR216" s="613">
        <v>0</v>
      </c>
      <c r="NS216" s="613">
        <v>0</v>
      </c>
      <c r="NT216" s="613">
        <v>0</v>
      </c>
      <c r="NU216" s="613">
        <v>0</v>
      </c>
      <c r="NV216" s="613">
        <v>0</v>
      </c>
      <c r="NW216" s="613">
        <v>0</v>
      </c>
      <c r="NX216" s="613">
        <v>0</v>
      </c>
      <c r="NY216" s="613">
        <v>0</v>
      </c>
      <c r="NZ216" s="613">
        <v>0</v>
      </c>
      <c r="OA216" s="613">
        <v>0</v>
      </c>
      <c r="OB216" s="613">
        <v>0</v>
      </c>
      <c r="OC216" s="613">
        <v>0</v>
      </c>
      <c r="OD216" s="613">
        <v>0</v>
      </c>
      <c r="OE216" s="613">
        <v>0</v>
      </c>
      <c r="OF216" s="613">
        <v>0</v>
      </c>
      <c r="OG216" s="613">
        <v>0</v>
      </c>
      <c r="OH216" s="613">
        <v>0</v>
      </c>
      <c r="OI216" s="613">
        <v>0</v>
      </c>
      <c r="OJ216" s="613">
        <v>0</v>
      </c>
      <c r="OK216" s="613">
        <v>0</v>
      </c>
      <c r="OL216" s="613">
        <v>0</v>
      </c>
      <c r="OM216" s="613">
        <v>0</v>
      </c>
      <c r="ON216" s="613">
        <v>0</v>
      </c>
      <c r="OO216" s="613">
        <v>0</v>
      </c>
      <c r="OP216" s="613">
        <v>0</v>
      </c>
      <c r="OQ216" s="613">
        <v>0</v>
      </c>
      <c r="OR216" s="613">
        <v>0</v>
      </c>
      <c r="OS216" s="613">
        <v>0</v>
      </c>
      <c r="OT216" s="613">
        <v>0</v>
      </c>
      <c r="OU216" s="613">
        <v>0</v>
      </c>
      <c r="OV216" s="613">
        <v>0</v>
      </c>
      <c r="OW216" s="613">
        <v>0</v>
      </c>
      <c r="OX216" s="613">
        <v>0</v>
      </c>
      <c r="OY216" s="613">
        <v>0</v>
      </c>
      <c r="OZ216" s="613">
        <v>0</v>
      </c>
      <c r="PA216" s="613">
        <v>0</v>
      </c>
      <c r="PB216" s="613">
        <v>0</v>
      </c>
      <c r="PC216" s="613">
        <v>0</v>
      </c>
      <c r="PD216" s="613">
        <v>0</v>
      </c>
      <c r="PE216" s="613">
        <v>0</v>
      </c>
      <c r="PF216" s="613">
        <v>0</v>
      </c>
      <c r="PG216" s="613">
        <v>0</v>
      </c>
      <c r="PH216" s="613">
        <v>0</v>
      </c>
      <c r="PI216" s="613">
        <v>0</v>
      </c>
      <c r="PJ216" s="613">
        <v>0</v>
      </c>
      <c r="PK216" s="613">
        <v>0</v>
      </c>
      <c r="PL216" s="613">
        <v>0</v>
      </c>
      <c r="PM216" s="613">
        <v>0</v>
      </c>
      <c r="PN216" s="613">
        <v>0</v>
      </c>
      <c r="PO216" s="613">
        <v>0</v>
      </c>
      <c r="PP216" s="613">
        <v>0</v>
      </c>
      <c r="PQ216" s="613">
        <v>0</v>
      </c>
      <c r="PR216" s="613">
        <v>0</v>
      </c>
      <c r="PS216" s="613">
        <v>0</v>
      </c>
      <c r="PT216" s="613">
        <v>0</v>
      </c>
      <c r="PU216" s="613">
        <v>0</v>
      </c>
      <c r="PV216" s="613">
        <v>0</v>
      </c>
      <c r="PW216" s="613">
        <v>0</v>
      </c>
      <c r="PX216" s="613">
        <v>0</v>
      </c>
      <c r="PY216" s="613">
        <v>0</v>
      </c>
      <c r="PZ216" s="613">
        <v>0</v>
      </c>
      <c r="QA216" s="613">
        <v>0</v>
      </c>
      <c r="QB216" s="613">
        <v>0</v>
      </c>
      <c r="QC216" s="613">
        <v>0</v>
      </c>
      <c r="QD216" s="613">
        <v>0</v>
      </c>
      <c r="QE216" s="613">
        <v>0</v>
      </c>
      <c r="QF216" s="613">
        <v>0</v>
      </c>
      <c r="QG216" s="613">
        <v>0</v>
      </c>
      <c r="QH216" s="613">
        <v>0</v>
      </c>
      <c r="QI216" s="613">
        <v>0</v>
      </c>
      <c r="QJ216" s="613">
        <v>0</v>
      </c>
      <c r="QK216" s="613">
        <v>0</v>
      </c>
      <c r="QL216" s="613">
        <v>0</v>
      </c>
      <c r="QM216" s="613">
        <v>0</v>
      </c>
      <c r="QN216" s="613">
        <v>0</v>
      </c>
      <c r="QO216" s="613">
        <v>0</v>
      </c>
      <c r="QP216" s="613">
        <v>0</v>
      </c>
      <c r="QQ216" s="613">
        <v>0</v>
      </c>
      <c r="QR216" s="613">
        <v>0</v>
      </c>
      <c r="QS216" s="613">
        <v>0</v>
      </c>
      <c r="QT216" s="613">
        <v>0</v>
      </c>
      <c r="QU216" s="613">
        <v>0</v>
      </c>
      <c r="QV216" s="613">
        <v>0</v>
      </c>
      <c r="QW216" s="613">
        <v>0</v>
      </c>
      <c r="QX216" s="613">
        <v>0</v>
      </c>
      <c r="QY216" s="613">
        <v>0</v>
      </c>
      <c r="QZ216" s="613">
        <v>0</v>
      </c>
      <c r="RA216" s="613">
        <v>0</v>
      </c>
      <c r="RB216" s="613">
        <v>0</v>
      </c>
      <c r="RC216" s="613">
        <v>0</v>
      </c>
      <c r="RD216" s="613">
        <v>0</v>
      </c>
      <c r="RE216" s="613">
        <v>0</v>
      </c>
      <c r="RF216" s="613">
        <v>0</v>
      </c>
      <c r="RG216" s="613">
        <v>0</v>
      </c>
      <c r="RH216" s="613">
        <v>0</v>
      </c>
      <c r="RI216" s="613">
        <v>0</v>
      </c>
      <c r="RJ216" s="613">
        <v>0</v>
      </c>
      <c r="RK216" s="613">
        <v>0</v>
      </c>
      <c r="RL216" s="613">
        <v>0</v>
      </c>
      <c r="RM216" s="613">
        <v>0</v>
      </c>
      <c r="RN216" s="613">
        <v>0</v>
      </c>
      <c r="RO216" s="613">
        <v>0</v>
      </c>
      <c r="RP216" s="613">
        <v>0</v>
      </c>
      <c r="RQ216" s="613">
        <v>0</v>
      </c>
      <c r="RR216" s="613">
        <v>0</v>
      </c>
      <c r="RS216" s="613">
        <v>0</v>
      </c>
      <c r="RT216" s="613">
        <v>0</v>
      </c>
      <c r="RU216" s="613">
        <v>0</v>
      </c>
      <c r="RV216" s="613">
        <v>0</v>
      </c>
      <c r="RW216" s="613">
        <v>0</v>
      </c>
      <c r="RX216" s="613">
        <v>0</v>
      </c>
      <c r="RY216" s="613">
        <v>0</v>
      </c>
      <c r="RZ216" s="613">
        <v>0</v>
      </c>
      <c r="SA216" s="613">
        <v>0</v>
      </c>
      <c r="SB216" s="613">
        <v>0</v>
      </c>
      <c r="SC216" s="613">
        <v>0</v>
      </c>
      <c r="SD216" s="613">
        <v>0</v>
      </c>
      <c r="SE216" s="613">
        <v>0</v>
      </c>
      <c r="SF216" s="613">
        <v>0</v>
      </c>
      <c r="SG216" s="613">
        <v>0</v>
      </c>
      <c r="SH216" s="613">
        <v>0</v>
      </c>
      <c r="SI216" s="613">
        <v>0</v>
      </c>
      <c r="SJ216" s="613">
        <v>0</v>
      </c>
      <c r="SK216" s="267">
        <f t="shared" si="458"/>
        <v>0</v>
      </c>
      <c r="SL216" s="254"/>
      <c r="SM216" s="242"/>
      <c r="SN216" s="242"/>
      <c r="SO216" s="242"/>
    </row>
    <row r="217" spans="1:509" outlineLevel="3" x14ac:dyDescent="0.35">
      <c r="A217" s="242"/>
      <c r="B217" s="251"/>
      <c r="C217" s="438">
        <f t="shared" si="459"/>
        <v>4</v>
      </c>
      <c r="D217" s="267"/>
      <c r="E217" s="316">
        <f t="shared" si="457"/>
        <v>76</v>
      </c>
      <c r="F217" s="322"/>
      <c r="G217" s="322"/>
      <c r="H217" s="267"/>
      <c r="I217" s="540"/>
      <c r="J217" s="557" t="s">
        <v>855</v>
      </c>
      <c r="K217" s="541"/>
      <c r="L217" s="613">
        <v>0</v>
      </c>
      <c r="M217" s="613">
        <v>0</v>
      </c>
      <c r="N217" s="613">
        <v>0</v>
      </c>
      <c r="O217" s="613">
        <v>0</v>
      </c>
      <c r="P217" s="613">
        <v>0</v>
      </c>
      <c r="Q217" s="613">
        <v>0</v>
      </c>
      <c r="R217" s="613">
        <v>0</v>
      </c>
      <c r="S217" s="613">
        <v>0</v>
      </c>
      <c r="T217" s="613">
        <v>0</v>
      </c>
      <c r="U217" s="613">
        <v>0</v>
      </c>
      <c r="V217" s="613">
        <v>0</v>
      </c>
      <c r="W217" s="613">
        <v>0</v>
      </c>
      <c r="X217" s="613">
        <v>0</v>
      </c>
      <c r="Y217" s="613">
        <v>0</v>
      </c>
      <c r="Z217" s="613">
        <v>0</v>
      </c>
      <c r="AA217" s="613">
        <v>0</v>
      </c>
      <c r="AB217" s="613">
        <v>0</v>
      </c>
      <c r="AC217" s="613">
        <v>0</v>
      </c>
      <c r="AD217" s="613">
        <v>0</v>
      </c>
      <c r="AE217" s="613">
        <v>0</v>
      </c>
      <c r="AF217" s="613">
        <v>0</v>
      </c>
      <c r="AG217" s="613">
        <v>0</v>
      </c>
      <c r="AH217" s="613">
        <v>0</v>
      </c>
      <c r="AI217" s="613">
        <v>0</v>
      </c>
      <c r="AJ217" s="613">
        <v>0</v>
      </c>
      <c r="AK217" s="613">
        <v>0</v>
      </c>
      <c r="AL217" s="613">
        <v>0</v>
      </c>
      <c r="AM217" s="613">
        <v>0</v>
      </c>
      <c r="AN217" s="613">
        <v>0</v>
      </c>
      <c r="AO217" s="613">
        <v>0</v>
      </c>
      <c r="AP217" s="613">
        <v>0</v>
      </c>
      <c r="AQ217" s="613">
        <v>0</v>
      </c>
      <c r="AR217" s="613">
        <v>0</v>
      </c>
      <c r="AS217" s="613">
        <v>0</v>
      </c>
      <c r="AT217" s="613">
        <v>0</v>
      </c>
      <c r="AU217" s="613">
        <v>0</v>
      </c>
      <c r="AV217" s="613">
        <v>0</v>
      </c>
      <c r="AW217" s="613">
        <v>0</v>
      </c>
      <c r="AX217" s="613">
        <v>0</v>
      </c>
      <c r="AY217" s="613">
        <v>0</v>
      </c>
      <c r="AZ217" s="613">
        <v>0</v>
      </c>
      <c r="BA217" s="613">
        <v>0</v>
      </c>
      <c r="BB217" s="613">
        <v>0</v>
      </c>
      <c r="BC217" s="613">
        <v>0</v>
      </c>
      <c r="BD217" s="613">
        <v>0</v>
      </c>
      <c r="BE217" s="613">
        <v>0</v>
      </c>
      <c r="BF217" s="613">
        <v>0</v>
      </c>
      <c r="BG217" s="613">
        <v>0</v>
      </c>
      <c r="BH217" s="613">
        <v>0</v>
      </c>
      <c r="BI217" s="613">
        <v>0</v>
      </c>
      <c r="BJ217" s="613">
        <v>0</v>
      </c>
      <c r="BK217" s="613">
        <v>0</v>
      </c>
      <c r="BL217" s="613">
        <v>0</v>
      </c>
      <c r="BM217" s="613">
        <v>0</v>
      </c>
      <c r="BN217" s="613">
        <v>0</v>
      </c>
      <c r="BO217" s="613">
        <v>0</v>
      </c>
      <c r="BP217" s="613">
        <v>0</v>
      </c>
      <c r="BQ217" s="613">
        <v>0</v>
      </c>
      <c r="BR217" s="613">
        <v>0</v>
      </c>
      <c r="BS217" s="613">
        <v>0</v>
      </c>
      <c r="BT217" s="613">
        <v>0</v>
      </c>
      <c r="BU217" s="613">
        <v>0</v>
      </c>
      <c r="BV217" s="613">
        <v>0</v>
      </c>
      <c r="BW217" s="613">
        <v>0</v>
      </c>
      <c r="BX217" s="613">
        <v>0</v>
      </c>
      <c r="BY217" s="613">
        <v>0</v>
      </c>
      <c r="BZ217" s="613">
        <v>0</v>
      </c>
      <c r="CA217" s="613">
        <v>0</v>
      </c>
      <c r="CB217" s="613">
        <v>0</v>
      </c>
      <c r="CC217" s="613">
        <v>0</v>
      </c>
      <c r="CD217" s="613">
        <v>0</v>
      </c>
      <c r="CE217" s="613">
        <v>0</v>
      </c>
      <c r="CF217" s="613">
        <v>0</v>
      </c>
      <c r="CG217" s="613">
        <v>0</v>
      </c>
      <c r="CH217" s="613">
        <v>0</v>
      </c>
      <c r="CI217" s="613">
        <v>0</v>
      </c>
      <c r="CJ217" s="613">
        <v>0</v>
      </c>
      <c r="CK217" s="613">
        <v>0</v>
      </c>
      <c r="CL217" s="613">
        <v>0</v>
      </c>
      <c r="CM217" s="613">
        <v>0</v>
      </c>
      <c r="CN217" s="613">
        <v>0</v>
      </c>
      <c r="CO217" s="613">
        <v>0</v>
      </c>
      <c r="CP217" s="613">
        <v>0</v>
      </c>
      <c r="CQ217" s="613">
        <v>0</v>
      </c>
      <c r="CR217" s="613">
        <v>0</v>
      </c>
      <c r="CS217" s="613">
        <v>0</v>
      </c>
      <c r="CT217" s="613">
        <v>0</v>
      </c>
      <c r="CU217" s="613">
        <v>0</v>
      </c>
      <c r="CV217" s="613">
        <v>0</v>
      </c>
      <c r="CW217" s="613">
        <v>0</v>
      </c>
      <c r="CX217" s="613">
        <v>0</v>
      </c>
      <c r="CY217" s="613">
        <v>0</v>
      </c>
      <c r="CZ217" s="613">
        <v>0</v>
      </c>
      <c r="DA217" s="613">
        <v>0</v>
      </c>
      <c r="DB217" s="613">
        <v>0</v>
      </c>
      <c r="DC217" s="613">
        <v>0</v>
      </c>
      <c r="DD217" s="613">
        <v>0</v>
      </c>
      <c r="DE217" s="613">
        <v>0</v>
      </c>
      <c r="DF217" s="613">
        <v>0</v>
      </c>
      <c r="DG217" s="613">
        <v>0</v>
      </c>
      <c r="DH217" s="613">
        <v>0</v>
      </c>
      <c r="DI217" s="613">
        <v>0</v>
      </c>
      <c r="DJ217" s="613">
        <v>0</v>
      </c>
      <c r="DK217" s="613">
        <v>0</v>
      </c>
      <c r="DL217" s="613">
        <v>0</v>
      </c>
      <c r="DM217" s="613">
        <v>0</v>
      </c>
      <c r="DN217" s="613">
        <v>0</v>
      </c>
      <c r="DO217" s="613">
        <v>0</v>
      </c>
      <c r="DP217" s="613">
        <v>0</v>
      </c>
      <c r="DQ217" s="613">
        <v>0</v>
      </c>
      <c r="DR217" s="613">
        <v>0</v>
      </c>
      <c r="DS217" s="613">
        <v>0</v>
      </c>
      <c r="DT217" s="613">
        <v>0</v>
      </c>
      <c r="DU217" s="613">
        <v>0</v>
      </c>
      <c r="DV217" s="613">
        <v>0</v>
      </c>
      <c r="DW217" s="613">
        <v>0</v>
      </c>
      <c r="DX217" s="613">
        <v>0</v>
      </c>
      <c r="DY217" s="613">
        <v>0</v>
      </c>
      <c r="DZ217" s="613">
        <v>0</v>
      </c>
      <c r="EA217" s="613">
        <v>0</v>
      </c>
      <c r="EB217" s="613">
        <v>0</v>
      </c>
      <c r="EC217" s="613">
        <v>0</v>
      </c>
      <c r="ED217" s="613">
        <v>0</v>
      </c>
      <c r="EE217" s="613">
        <v>0</v>
      </c>
      <c r="EF217" s="613">
        <v>0</v>
      </c>
      <c r="EG217" s="613">
        <v>0</v>
      </c>
      <c r="EH217" s="613">
        <v>0</v>
      </c>
      <c r="EI217" s="613">
        <v>0</v>
      </c>
      <c r="EJ217" s="613">
        <v>0</v>
      </c>
      <c r="EK217" s="613">
        <v>0</v>
      </c>
      <c r="EL217" s="613">
        <v>0</v>
      </c>
      <c r="EM217" s="613">
        <v>0</v>
      </c>
      <c r="EN217" s="613">
        <v>0</v>
      </c>
      <c r="EO217" s="613">
        <v>0</v>
      </c>
      <c r="EP217" s="613">
        <v>0</v>
      </c>
      <c r="EQ217" s="613">
        <v>0</v>
      </c>
      <c r="ER217" s="613">
        <v>0</v>
      </c>
      <c r="ES217" s="613">
        <v>0</v>
      </c>
      <c r="ET217" s="613">
        <v>0</v>
      </c>
      <c r="EU217" s="613">
        <v>0</v>
      </c>
      <c r="EV217" s="613">
        <v>0</v>
      </c>
      <c r="EW217" s="613">
        <v>0</v>
      </c>
      <c r="EX217" s="613">
        <v>0</v>
      </c>
      <c r="EY217" s="613">
        <v>0</v>
      </c>
      <c r="EZ217" s="613">
        <v>0</v>
      </c>
      <c r="FA217" s="613">
        <v>0</v>
      </c>
      <c r="FB217" s="613">
        <v>0</v>
      </c>
      <c r="FC217" s="613">
        <v>0</v>
      </c>
      <c r="FD217" s="613">
        <v>0</v>
      </c>
      <c r="FE217" s="613">
        <v>0</v>
      </c>
      <c r="FF217" s="613">
        <v>0</v>
      </c>
      <c r="FG217" s="613">
        <v>0</v>
      </c>
      <c r="FH217" s="613">
        <v>0</v>
      </c>
      <c r="FI217" s="613">
        <v>0</v>
      </c>
      <c r="FJ217" s="613">
        <v>0</v>
      </c>
      <c r="FK217" s="613">
        <v>0</v>
      </c>
      <c r="FL217" s="613">
        <v>0</v>
      </c>
      <c r="FM217" s="613">
        <v>0</v>
      </c>
      <c r="FN217" s="613">
        <v>0</v>
      </c>
      <c r="FO217" s="613">
        <v>0</v>
      </c>
      <c r="FP217" s="613">
        <v>0</v>
      </c>
      <c r="FQ217" s="613">
        <v>0</v>
      </c>
      <c r="FR217" s="613">
        <v>0</v>
      </c>
      <c r="FS217" s="613">
        <v>0</v>
      </c>
      <c r="FT217" s="613">
        <v>0</v>
      </c>
      <c r="FU217" s="613">
        <v>0</v>
      </c>
      <c r="FV217" s="613">
        <v>0</v>
      </c>
      <c r="FW217" s="613">
        <v>0</v>
      </c>
      <c r="FX217" s="613">
        <v>0</v>
      </c>
      <c r="FY217" s="613">
        <v>0</v>
      </c>
      <c r="FZ217" s="613">
        <v>0</v>
      </c>
      <c r="GA217" s="613">
        <v>0</v>
      </c>
      <c r="GB217" s="613">
        <v>0</v>
      </c>
      <c r="GC217" s="613">
        <v>0</v>
      </c>
      <c r="GD217" s="613">
        <v>0</v>
      </c>
      <c r="GE217" s="613">
        <v>0</v>
      </c>
      <c r="GF217" s="613">
        <v>0</v>
      </c>
      <c r="GG217" s="613">
        <v>0</v>
      </c>
      <c r="GH217" s="613">
        <v>0</v>
      </c>
      <c r="GI217" s="613">
        <v>0</v>
      </c>
      <c r="GJ217" s="613">
        <v>0</v>
      </c>
      <c r="GK217" s="613">
        <v>0</v>
      </c>
      <c r="GL217" s="613">
        <v>0</v>
      </c>
      <c r="GM217" s="613">
        <v>0</v>
      </c>
      <c r="GN217" s="613">
        <v>0</v>
      </c>
      <c r="GO217" s="613">
        <v>0</v>
      </c>
      <c r="GP217" s="613">
        <v>0</v>
      </c>
      <c r="GQ217" s="613">
        <v>0</v>
      </c>
      <c r="GR217" s="613">
        <v>0</v>
      </c>
      <c r="GS217" s="613">
        <v>0</v>
      </c>
      <c r="GT217" s="613">
        <v>0</v>
      </c>
      <c r="GU217" s="613">
        <v>0</v>
      </c>
      <c r="GV217" s="613">
        <v>0</v>
      </c>
      <c r="GW217" s="613">
        <v>0</v>
      </c>
      <c r="GX217" s="613">
        <v>0</v>
      </c>
      <c r="GY217" s="613">
        <v>0</v>
      </c>
      <c r="GZ217" s="613">
        <v>0</v>
      </c>
      <c r="HA217" s="613">
        <v>0</v>
      </c>
      <c r="HB217" s="613">
        <v>0</v>
      </c>
      <c r="HC217" s="613">
        <v>0</v>
      </c>
      <c r="HD217" s="613">
        <v>0</v>
      </c>
      <c r="HE217" s="613">
        <v>0</v>
      </c>
      <c r="HF217" s="613">
        <v>0</v>
      </c>
      <c r="HG217" s="613">
        <v>0</v>
      </c>
      <c r="HH217" s="613">
        <v>0</v>
      </c>
      <c r="HI217" s="613">
        <v>0</v>
      </c>
      <c r="HJ217" s="613">
        <v>0</v>
      </c>
      <c r="HK217" s="613">
        <v>0</v>
      </c>
      <c r="HL217" s="613">
        <v>0</v>
      </c>
      <c r="HM217" s="613">
        <v>0</v>
      </c>
      <c r="HN217" s="613">
        <v>0</v>
      </c>
      <c r="HO217" s="613">
        <v>0</v>
      </c>
      <c r="HP217" s="613">
        <v>0</v>
      </c>
      <c r="HQ217" s="613">
        <v>0</v>
      </c>
      <c r="HR217" s="613">
        <v>0</v>
      </c>
      <c r="HS217" s="613">
        <v>0</v>
      </c>
      <c r="HT217" s="613">
        <v>0</v>
      </c>
      <c r="HU217" s="613">
        <v>0</v>
      </c>
      <c r="HV217" s="613">
        <v>0</v>
      </c>
      <c r="HW217" s="613">
        <v>0</v>
      </c>
      <c r="HX217" s="613">
        <v>0</v>
      </c>
      <c r="HY217" s="613">
        <v>0</v>
      </c>
      <c r="HZ217" s="613">
        <v>0</v>
      </c>
      <c r="IA217" s="613">
        <v>0</v>
      </c>
      <c r="IB217" s="613">
        <v>0</v>
      </c>
      <c r="IC217" s="613">
        <v>0</v>
      </c>
      <c r="ID217" s="613">
        <v>0</v>
      </c>
      <c r="IE217" s="613">
        <v>0</v>
      </c>
      <c r="IF217" s="613">
        <v>0</v>
      </c>
      <c r="IG217" s="613">
        <v>0</v>
      </c>
      <c r="IH217" s="613">
        <v>0</v>
      </c>
      <c r="II217" s="613">
        <v>0</v>
      </c>
      <c r="IJ217" s="613">
        <v>0</v>
      </c>
      <c r="IK217" s="613">
        <v>0</v>
      </c>
      <c r="IL217" s="613">
        <v>0</v>
      </c>
      <c r="IM217" s="613">
        <v>0</v>
      </c>
      <c r="IN217" s="613">
        <v>0</v>
      </c>
      <c r="IO217" s="613">
        <v>0</v>
      </c>
      <c r="IP217" s="613">
        <v>0</v>
      </c>
      <c r="IQ217" s="613">
        <v>0</v>
      </c>
      <c r="IR217" s="613">
        <v>0</v>
      </c>
      <c r="IS217" s="613">
        <v>0</v>
      </c>
      <c r="IT217" s="613">
        <v>0</v>
      </c>
      <c r="IU217" s="613">
        <v>0</v>
      </c>
      <c r="IV217" s="613">
        <v>0</v>
      </c>
      <c r="IW217" s="613">
        <v>0</v>
      </c>
      <c r="IX217" s="613">
        <v>0</v>
      </c>
      <c r="IY217" s="613">
        <v>0</v>
      </c>
      <c r="IZ217" s="613">
        <v>0</v>
      </c>
      <c r="JA217" s="613">
        <v>0</v>
      </c>
      <c r="JB217" s="613">
        <v>0</v>
      </c>
      <c r="JC217" s="613">
        <v>0</v>
      </c>
      <c r="JD217" s="613">
        <v>0</v>
      </c>
      <c r="JE217" s="613">
        <v>0</v>
      </c>
      <c r="JF217" s="613">
        <v>0</v>
      </c>
      <c r="JG217" s="613">
        <v>0</v>
      </c>
      <c r="JH217" s="613">
        <v>0</v>
      </c>
      <c r="JI217" s="613">
        <v>0</v>
      </c>
      <c r="JJ217" s="613">
        <v>0</v>
      </c>
      <c r="JK217" s="613">
        <v>0</v>
      </c>
      <c r="JL217" s="613">
        <v>0</v>
      </c>
      <c r="JM217" s="613">
        <v>0</v>
      </c>
      <c r="JN217" s="613">
        <v>0</v>
      </c>
      <c r="JO217" s="613">
        <v>0</v>
      </c>
      <c r="JP217" s="613">
        <v>0</v>
      </c>
      <c r="JQ217" s="613">
        <v>0</v>
      </c>
      <c r="JR217" s="613">
        <v>0</v>
      </c>
      <c r="JS217" s="613">
        <v>0</v>
      </c>
      <c r="JT217" s="613">
        <v>0</v>
      </c>
      <c r="JU217" s="613">
        <v>0</v>
      </c>
      <c r="JV217" s="613">
        <v>0</v>
      </c>
      <c r="JW217" s="613">
        <v>0</v>
      </c>
      <c r="JX217" s="613">
        <v>0</v>
      </c>
      <c r="JY217" s="613">
        <v>0</v>
      </c>
      <c r="JZ217" s="613">
        <v>0</v>
      </c>
      <c r="KA217" s="613">
        <v>0</v>
      </c>
      <c r="KB217" s="613">
        <v>0</v>
      </c>
      <c r="KC217" s="613">
        <v>0</v>
      </c>
      <c r="KD217" s="613">
        <v>0</v>
      </c>
      <c r="KE217" s="613">
        <v>0</v>
      </c>
      <c r="KF217" s="613">
        <v>0</v>
      </c>
      <c r="KG217" s="613">
        <v>0</v>
      </c>
      <c r="KH217" s="613">
        <v>0</v>
      </c>
      <c r="KI217" s="613">
        <v>0</v>
      </c>
      <c r="KJ217" s="613">
        <v>0</v>
      </c>
      <c r="KK217" s="613">
        <v>0</v>
      </c>
      <c r="KL217" s="613">
        <v>0</v>
      </c>
      <c r="KM217" s="613">
        <v>0</v>
      </c>
      <c r="KN217" s="613">
        <v>0</v>
      </c>
      <c r="KO217" s="613">
        <v>0</v>
      </c>
      <c r="KP217" s="613">
        <v>0</v>
      </c>
      <c r="KQ217" s="613">
        <v>0</v>
      </c>
      <c r="KR217" s="613">
        <v>0</v>
      </c>
      <c r="KS217" s="613">
        <v>0</v>
      </c>
      <c r="KT217" s="613">
        <v>0</v>
      </c>
      <c r="KU217" s="613">
        <v>0</v>
      </c>
      <c r="KV217" s="613">
        <v>0</v>
      </c>
      <c r="KW217" s="613">
        <v>0</v>
      </c>
      <c r="KX217" s="613">
        <v>0</v>
      </c>
      <c r="KY217" s="613">
        <v>0</v>
      </c>
      <c r="KZ217" s="613">
        <v>0</v>
      </c>
      <c r="LA217" s="613">
        <v>0</v>
      </c>
      <c r="LB217" s="613">
        <v>0</v>
      </c>
      <c r="LC217" s="613">
        <v>0</v>
      </c>
      <c r="LD217" s="613">
        <v>0</v>
      </c>
      <c r="LE217" s="613">
        <v>0</v>
      </c>
      <c r="LF217" s="613">
        <v>0</v>
      </c>
      <c r="LG217" s="613">
        <v>0</v>
      </c>
      <c r="LH217" s="613">
        <v>0</v>
      </c>
      <c r="LI217" s="613">
        <v>0</v>
      </c>
      <c r="LJ217" s="613">
        <v>0</v>
      </c>
      <c r="LK217" s="613">
        <v>0</v>
      </c>
      <c r="LL217" s="613">
        <v>0</v>
      </c>
      <c r="LM217" s="613">
        <v>0</v>
      </c>
      <c r="LN217" s="613">
        <v>0</v>
      </c>
      <c r="LO217" s="613">
        <v>0</v>
      </c>
      <c r="LP217" s="613">
        <v>0</v>
      </c>
      <c r="LQ217" s="613">
        <v>0</v>
      </c>
      <c r="LR217" s="613">
        <v>0</v>
      </c>
      <c r="LS217" s="613">
        <v>0</v>
      </c>
      <c r="LT217" s="613">
        <v>0</v>
      </c>
      <c r="LU217" s="613">
        <v>0</v>
      </c>
      <c r="LV217" s="613">
        <v>0</v>
      </c>
      <c r="LW217" s="613">
        <v>0</v>
      </c>
      <c r="LX217" s="613">
        <v>0</v>
      </c>
      <c r="LY217" s="613">
        <v>0</v>
      </c>
      <c r="LZ217" s="613">
        <v>0</v>
      </c>
      <c r="MA217" s="613">
        <v>0</v>
      </c>
      <c r="MB217" s="613">
        <v>0</v>
      </c>
      <c r="MC217" s="613">
        <v>0</v>
      </c>
      <c r="MD217" s="613">
        <v>0</v>
      </c>
      <c r="ME217" s="613">
        <v>0</v>
      </c>
      <c r="MF217" s="613">
        <v>0</v>
      </c>
      <c r="MG217" s="613">
        <v>0</v>
      </c>
      <c r="MH217" s="613">
        <v>0</v>
      </c>
      <c r="MI217" s="613">
        <v>0</v>
      </c>
      <c r="MJ217" s="613">
        <v>0</v>
      </c>
      <c r="MK217" s="613">
        <v>0</v>
      </c>
      <c r="ML217" s="613">
        <v>0</v>
      </c>
      <c r="MM217" s="613">
        <v>0</v>
      </c>
      <c r="MN217" s="613">
        <v>0</v>
      </c>
      <c r="MO217" s="613">
        <v>0</v>
      </c>
      <c r="MP217" s="613">
        <v>0</v>
      </c>
      <c r="MQ217" s="613">
        <v>0</v>
      </c>
      <c r="MR217" s="613">
        <v>0</v>
      </c>
      <c r="MS217" s="613">
        <v>0</v>
      </c>
      <c r="MT217" s="613">
        <v>0</v>
      </c>
      <c r="MU217" s="613">
        <v>0</v>
      </c>
      <c r="MV217" s="613">
        <v>0</v>
      </c>
      <c r="MW217" s="613">
        <v>0</v>
      </c>
      <c r="MX217" s="613">
        <v>0</v>
      </c>
      <c r="MY217" s="613">
        <v>0</v>
      </c>
      <c r="MZ217" s="613">
        <v>0</v>
      </c>
      <c r="NA217" s="613">
        <v>0</v>
      </c>
      <c r="NB217" s="613">
        <v>0</v>
      </c>
      <c r="NC217" s="613">
        <v>0</v>
      </c>
      <c r="ND217" s="613">
        <v>0</v>
      </c>
      <c r="NE217" s="613">
        <v>0</v>
      </c>
      <c r="NF217" s="613">
        <v>0</v>
      </c>
      <c r="NG217" s="613">
        <v>0</v>
      </c>
      <c r="NH217" s="613">
        <v>0</v>
      </c>
      <c r="NI217" s="613">
        <v>0</v>
      </c>
      <c r="NJ217" s="613">
        <v>0</v>
      </c>
      <c r="NK217" s="613">
        <v>0</v>
      </c>
      <c r="NL217" s="613">
        <v>0</v>
      </c>
      <c r="NM217" s="613">
        <v>0</v>
      </c>
      <c r="NN217" s="613">
        <v>0</v>
      </c>
      <c r="NO217" s="613">
        <v>0</v>
      </c>
      <c r="NP217" s="613">
        <v>0</v>
      </c>
      <c r="NQ217" s="613">
        <v>0</v>
      </c>
      <c r="NR217" s="613">
        <v>0</v>
      </c>
      <c r="NS217" s="613">
        <v>0</v>
      </c>
      <c r="NT217" s="613">
        <v>0</v>
      </c>
      <c r="NU217" s="613">
        <v>0</v>
      </c>
      <c r="NV217" s="613">
        <v>0</v>
      </c>
      <c r="NW217" s="613">
        <v>0</v>
      </c>
      <c r="NX217" s="613">
        <v>0</v>
      </c>
      <c r="NY217" s="613">
        <v>0</v>
      </c>
      <c r="NZ217" s="613">
        <v>0</v>
      </c>
      <c r="OA217" s="613">
        <v>0</v>
      </c>
      <c r="OB217" s="613">
        <v>0</v>
      </c>
      <c r="OC217" s="613">
        <v>0</v>
      </c>
      <c r="OD217" s="613">
        <v>0</v>
      </c>
      <c r="OE217" s="613">
        <v>0</v>
      </c>
      <c r="OF217" s="613">
        <v>0</v>
      </c>
      <c r="OG217" s="613">
        <v>0</v>
      </c>
      <c r="OH217" s="613">
        <v>0</v>
      </c>
      <c r="OI217" s="613">
        <v>0</v>
      </c>
      <c r="OJ217" s="613">
        <v>0</v>
      </c>
      <c r="OK217" s="613">
        <v>0</v>
      </c>
      <c r="OL217" s="613">
        <v>0</v>
      </c>
      <c r="OM217" s="613">
        <v>0</v>
      </c>
      <c r="ON217" s="613">
        <v>0</v>
      </c>
      <c r="OO217" s="613">
        <v>0</v>
      </c>
      <c r="OP217" s="613">
        <v>0</v>
      </c>
      <c r="OQ217" s="613">
        <v>0</v>
      </c>
      <c r="OR217" s="613">
        <v>0</v>
      </c>
      <c r="OS217" s="613">
        <v>0</v>
      </c>
      <c r="OT217" s="613">
        <v>0</v>
      </c>
      <c r="OU217" s="613">
        <v>0</v>
      </c>
      <c r="OV217" s="613">
        <v>0</v>
      </c>
      <c r="OW217" s="613">
        <v>0</v>
      </c>
      <c r="OX217" s="613">
        <v>0</v>
      </c>
      <c r="OY217" s="613">
        <v>0</v>
      </c>
      <c r="OZ217" s="613">
        <v>0</v>
      </c>
      <c r="PA217" s="613">
        <v>0</v>
      </c>
      <c r="PB217" s="613">
        <v>0</v>
      </c>
      <c r="PC217" s="613">
        <v>0</v>
      </c>
      <c r="PD217" s="613">
        <v>0</v>
      </c>
      <c r="PE217" s="613">
        <v>0</v>
      </c>
      <c r="PF217" s="613">
        <v>0</v>
      </c>
      <c r="PG217" s="613">
        <v>0</v>
      </c>
      <c r="PH217" s="613">
        <v>0</v>
      </c>
      <c r="PI217" s="613">
        <v>0</v>
      </c>
      <c r="PJ217" s="613">
        <v>0</v>
      </c>
      <c r="PK217" s="613">
        <v>0</v>
      </c>
      <c r="PL217" s="613">
        <v>0</v>
      </c>
      <c r="PM217" s="613">
        <v>0</v>
      </c>
      <c r="PN217" s="613">
        <v>0</v>
      </c>
      <c r="PO217" s="613">
        <v>0</v>
      </c>
      <c r="PP217" s="613">
        <v>0</v>
      </c>
      <c r="PQ217" s="613">
        <v>0</v>
      </c>
      <c r="PR217" s="613">
        <v>0</v>
      </c>
      <c r="PS217" s="613">
        <v>0</v>
      </c>
      <c r="PT217" s="613">
        <v>0</v>
      </c>
      <c r="PU217" s="613">
        <v>0</v>
      </c>
      <c r="PV217" s="613">
        <v>0</v>
      </c>
      <c r="PW217" s="613">
        <v>0</v>
      </c>
      <c r="PX217" s="613">
        <v>0</v>
      </c>
      <c r="PY217" s="613">
        <v>0</v>
      </c>
      <c r="PZ217" s="613">
        <v>0</v>
      </c>
      <c r="QA217" s="613">
        <v>0</v>
      </c>
      <c r="QB217" s="613">
        <v>0</v>
      </c>
      <c r="QC217" s="613">
        <v>0</v>
      </c>
      <c r="QD217" s="613">
        <v>0</v>
      </c>
      <c r="QE217" s="613">
        <v>0</v>
      </c>
      <c r="QF217" s="613">
        <v>0</v>
      </c>
      <c r="QG217" s="613">
        <v>0</v>
      </c>
      <c r="QH217" s="613">
        <v>0</v>
      </c>
      <c r="QI217" s="613">
        <v>0</v>
      </c>
      <c r="QJ217" s="613">
        <v>0</v>
      </c>
      <c r="QK217" s="613">
        <v>0</v>
      </c>
      <c r="QL217" s="613">
        <v>0</v>
      </c>
      <c r="QM217" s="613">
        <v>0</v>
      </c>
      <c r="QN217" s="613">
        <v>0</v>
      </c>
      <c r="QO217" s="613">
        <v>0</v>
      </c>
      <c r="QP217" s="613">
        <v>0</v>
      </c>
      <c r="QQ217" s="613">
        <v>0</v>
      </c>
      <c r="QR217" s="613">
        <v>0</v>
      </c>
      <c r="QS217" s="613">
        <v>0</v>
      </c>
      <c r="QT217" s="613">
        <v>0</v>
      </c>
      <c r="QU217" s="613">
        <v>0</v>
      </c>
      <c r="QV217" s="613">
        <v>0</v>
      </c>
      <c r="QW217" s="613">
        <v>0</v>
      </c>
      <c r="QX217" s="613">
        <v>0</v>
      </c>
      <c r="QY217" s="613">
        <v>0</v>
      </c>
      <c r="QZ217" s="613">
        <v>0</v>
      </c>
      <c r="RA217" s="613">
        <v>0</v>
      </c>
      <c r="RB217" s="613">
        <v>0</v>
      </c>
      <c r="RC217" s="613">
        <v>0</v>
      </c>
      <c r="RD217" s="613">
        <v>0</v>
      </c>
      <c r="RE217" s="613">
        <v>0</v>
      </c>
      <c r="RF217" s="613">
        <v>0</v>
      </c>
      <c r="RG217" s="613">
        <v>0</v>
      </c>
      <c r="RH217" s="613">
        <v>0</v>
      </c>
      <c r="RI217" s="613">
        <v>0</v>
      </c>
      <c r="RJ217" s="613">
        <v>0</v>
      </c>
      <c r="RK217" s="613">
        <v>0</v>
      </c>
      <c r="RL217" s="613">
        <v>0</v>
      </c>
      <c r="RM217" s="613">
        <v>0</v>
      </c>
      <c r="RN217" s="613">
        <v>0</v>
      </c>
      <c r="RO217" s="613">
        <v>0</v>
      </c>
      <c r="RP217" s="613">
        <v>0</v>
      </c>
      <c r="RQ217" s="613">
        <v>0</v>
      </c>
      <c r="RR217" s="613">
        <v>0</v>
      </c>
      <c r="RS217" s="613">
        <v>0</v>
      </c>
      <c r="RT217" s="613">
        <v>0</v>
      </c>
      <c r="RU217" s="613">
        <v>0</v>
      </c>
      <c r="RV217" s="613">
        <v>0</v>
      </c>
      <c r="RW217" s="613">
        <v>0</v>
      </c>
      <c r="RX217" s="613">
        <v>0</v>
      </c>
      <c r="RY217" s="613">
        <v>0</v>
      </c>
      <c r="RZ217" s="613">
        <v>0</v>
      </c>
      <c r="SA217" s="613">
        <v>0</v>
      </c>
      <c r="SB217" s="613">
        <v>0</v>
      </c>
      <c r="SC217" s="613">
        <v>0</v>
      </c>
      <c r="SD217" s="613">
        <v>0</v>
      </c>
      <c r="SE217" s="613">
        <v>0</v>
      </c>
      <c r="SF217" s="613">
        <v>0</v>
      </c>
      <c r="SG217" s="613">
        <v>0</v>
      </c>
      <c r="SH217" s="613">
        <v>0</v>
      </c>
      <c r="SI217" s="613">
        <v>0</v>
      </c>
      <c r="SJ217" s="613">
        <v>0</v>
      </c>
      <c r="SK217" s="267">
        <f t="shared" si="458"/>
        <v>0</v>
      </c>
      <c r="SL217" s="254"/>
      <c r="SM217" s="242"/>
      <c r="SN217" s="242"/>
      <c r="SO217" s="242"/>
    </row>
    <row r="218" spans="1:509" outlineLevel="3" x14ac:dyDescent="0.35">
      <c r="A218" s="242"/>
      <c r="B218" s="251"/>
      <c r="C218" s="438">
        <f t="shared" si="459"/>
        <v>4</v>
      </c>
      <c r="D218" s="267"/>
      <c r="E218" s="316">
        <f t="shared" si="457"/>
        <v>77</v>
      </c>
      <c r="F218" s="322"/>
      <c r="G218" s="322"/>
      <c r="H218" s="267"/>
      <c r="I218" s="540"/>
      <c r="J218" s="554" t="s">
        <v>857</v>
      </c>
      <c r="K218" s="541"/>
      <c r="L218" s="613">
        <v>0</v>
      </c>
      <c r="M218" s="613">
        <v>0</v>
      </c>
      <c r="N218" s="613">
        <v>0</v>
      </c>
      <c r="O218" s="613">
        <v>0</v>
      </c>
      <c r="P218" s="613">
        <v>0</v>
      </c>
      <c r="Q218" s="613">
        <v>0</v>
      </c>
      <c r="R218" s="613">
        <v>0</v>
      </c>
      <c r="S218" s="613">
        <v>0</v>
      </c>
      <c r="T218" s="613">
        <v>0</v>
      </c>
      <c r="U218" s="613">
        <v>0</v>
      </c>
      <c r="V218" s="613">
        <v>0</v>
      </c>
      <c r="W218" s="613">
        <v>0</v>
      </c>
      <c r="X218" s="613">
        <v>0</v>
      </c>
      <c r="Y218" s="613">
        <v>0</v>
      </c>
      <c r="Z218" s="613">
        <v>0</v>
      </c>
      <c r="AA218" s="613">
        <v>0</v>
      </c>
      <c r="AB218" s="613">
        <v>0</v>
      </c>
      <c r="AC218" s="613">
        <v>0</v>
      </c>
      <c r="AD218" s="613">
        <v>0</v>
      </c>
      <c r="AE218" s="613">
        <v>0</v>
      </c>
      <c r="AF218" s="613">
        <v>0</v>
      </c>
      <c r="AG218" s="613">
        <v>0</v>
      </c>
      <c r="AH218" s="613">
        <v>0</v>
      </c>
      <c r="AI218" s="613">
        <v>0</v>
      </c>
      <c r="AJ218" s="613">
        <v>0</v>
      </c>
      <c r="AK218" s="613">
        <v>0</v>
      </c>
      <c r="AL218" s="613">
        <v>0</v>
      </c>
      <c r="AM218" s="613">
        <v>0</v>
      </c>
      <c r="AN218" s="613">
        <v>0</v>
      </c>
      <c r="AO218" s="613">
        <v>0</v>
      </c>
      <c r="AP218" s="613">
        <v>0</v>
      </c>
      <c r="AQ218" s="613">
        <v>0</v>
      </c>
      <c r="AR218" s="613">
        <v>0</v>
      </c>
      <c r="AS218" s="613">
        <v>0</v>
      </c>
      <c r="AT218" s="613">
        <v>0</v>
      </c>
      <c r="AU218" s="613">
        <v>0</v>
      </c>
      <c r="AV218" s="613">
        <v>0</v>
      </c>
      <c r="AW218" s="613">
        <v>0</v>
      </c>
      <c r="AX218" s="613">
        <v>0</v>
      </c>
      <c r="AY218" s="613">
        <v>0</v>
      </c>
      <c r="AZ218" s="613">
        <v>0</v>
      </c>
      <c r="BA218" s="613">
        <v>0</v>
      </c>
      <c r="BB218" s="613">
        <v>0</v>
      </c>
      <c r="BC218" s="613">
        <v>0</v>
      </c>
      <c r="BD218" s="613">
        <v>0</v>
      </c>
      <c r="BE218" s="613">
        <v>0</v>
      </c>
      <c r="BF218" s="613">
        <v>0</v>
      </c>
      <c r="BG218" s="613">
        <v>0</v>
      </c>
      <c r="BH218" s="613">
        <v>0</v>
      </c>
      <c r="BI218" s="613">
        <v>0</v>
      </c>
      <c r="BJ218" s="613">
        <v>0</v>
      </c>
      <c r="BK218" s="613">
        <v>0</v>
      </c>
      <c r="BL218" s="613">
        <v>0</v>
      </c>
      <c r="BM218" s="613">
        <v>0</v>
      </c>
      <c r="BN218" s="613">
        <v>0</v>
      </c>
      <c r="BO218" s="613">
        <v>0</v>
      </c>
      <c r="BP218" s="613">
        <v>0</v>
      </c>
      <c r="BQ218" s="613">
        <v>0</v>
      </c>
      <c r="BR218" s="613">
        <v>0</v>
      </c>
      <c r="BS218" s="613">
        <v>0</v>
      </c>
      <c r="BT218" s="613">
        <v>0</v>
      </c>
      <c r="BU218" s="613">
        <v>0</v>
      </c>
      <c r="BV218" s="613">
        <v>0</v>
      </c>
      <c r="BW218" s="613">
        <v>0</v>
      </c>
      <c r="BX218" s="613">
        <v>0</v>
      </c>
      <c r="BY218" s="613">
        <v>0</v>
      </c>
      <c r="BZ218" s="613">
        <v>0</v>
      </c>
      <c r="CA218" s="613">
        <v>0</v>
      </c>
      <c r="CB218" s="613">
        <v>0</v>
      </c>
      <c r="CC218" s="613">
        <v>0</v>
      </c>
      <c r="CD218" s="613">
        <v>0</v>
      </c>
      <c r="CE218" s="613">
        <v>0</v>
      </c>
      <c r="CF218" s="613">
        <v>0</v>
      </c>
      <c r="CG218" s="613">
        <v>0</v>
      </c>
      <c r="CH218" s="613">
        <v>0</v>
      </c>
      <c r="CI218" s="613">
        <v>0</v>
      </c>
      <c r="CJ218" s="613">
        <v>0</v>
      </c>
      <c r="CK218" s="613">
        <v>0</v>
      </c>
      <c r="CL218" s="613">
        <v>0</v>
      </c>
      <c r="CM218" s="613">
        <v>0</v>
      </c>
      <c r="CN218" s="613">
        <v>0</v>
      </c>
      <c r="CO218" s="613">
        <v>0</v>
      </c>
      <c r="CP218" s="613">
        <v>0</v>
      </c>
      <c r="CQ218" s="613">
        <v>0</v>
      </c>
      <c r="CR218" s="613">
        <v>0</v>
      </c>
      <c r="CS218" s="613">
        <v>0</v>
      </c>
      <c r="CT218" s="613">
        <v>0</v>
      </c>
      <c r="CU218" s="613">
        <v>0</v>
      </c>
      <c r="CV218" s="613">
        <v>0</v>
      </c>
      <c r="CW218" s="613">
        <v>0</v>
      </c>
      <c r="CX218" s="613">
        <v>0</v>
      </c>
      <c r="CY218" s="613">
        <v>0</v>
      </c>
      <c r="CZ218" s="613">
        <v>0</v>
      </c>
      <c r="DA218" s="613">
        <v>0</v>
      </c>
      <c r="DB218" s="613">
        <v>0</v>
      </c>
      <c r="DC218" s="613">
        <v>0</v>
      </c>
      <c r="DD218" s="613">
        <v>0</v>
      </c>
      <c r="DE218" s="613">
        <v>0</v>
      </c>
      <c r="DF218" s="613">
        <v>0</v>
      </c>
      <c r="DG218" s="613">
        <v>0</v>
      </c>
      <c r="DH218" s="613">
        <v>0</v>
      </c>
      <c r="DI218" s="613">
        <v>0</v>
      </c>
      <c r="DJ218" s="613">
        <v>0</v>
      </c>
      <c r="DK218" s="613">
        <v>0</v>
      </c>
      <c r="DL218" s="613">
        <v>0</v>
      </c>
      <c r="DM218" s="613">
        <v>0</v>
      </c>
      <c r="DN218" s="613">
        <v>0</v>
      </c>
      <c r="DO218" s="613">
        <v>0</v>
      </c>
      <c r="DP218" s="613">
        <v>0</v>
      </c>
      <c r="DQ218" s="613">
        <v>0</v>
      </c>
      <c r="DR218" s="613">
        <v>0</v>
      </c>
      <c r="DS218" s="613">
        <v>0</v>
      </c>
      <c r="DT218" s="613">
        <v>0</v>
      </c>
      <c r="DU218" s="613">
        <v>0</v>
      </c>
      <c r="DV218" s="613">
        <v>0</v>
      </c>
      <c r="DW218" s="613">
        <v>0</v>
      </c>
      <c r="DX218" s="613">
        <v>0</v>
      </c>
      <c r="DY218" s="613">
        <v>0</v>
      </c>
      <c r="DZ218" s="613">
        <v>0</v>
      </c>
      <c r="EA218" s="613">
        <v>0</v>
      </c>
      <c r="EB218" s="613">
        <v>0</v>
      </c>
      <c r="EC218" s="613">
        <v>0</v>
      </c>
      <c r="ED218" s="613">
        <v>0</v>
      </c>
      <c r="EE218" s="613">
        <v>0</v>
      </c>
      <c r="EF218" s="613">
        <v>0</v>
      </c>
      <c r="EG218" s="613">
        <v>0</v>
      </c>
      <c r="EH218" s="613">
        <v>0</v>
      </c>
      <c r="EI218" s="613">
        <v>0</v>
      </c>
      <c r="EJ218" s="613">
        <v>0</v>
      </c>
      <c r="EK218" s="613">
        <v>0</v>
      </c>
      <c r="EL218" s="613">
        <v>0</v>
      </c>
      <c r="EM218" s="613">
        <v>0</v>
      </c>
      <c r="EN218" s="613">
        <v>0</v>
      </c>
      <c r="EO218" s="613">
        <v>0</v>
      </c>
      <c r="EP218" s="613">
        <v>0</v>
      </c>
      <c r="EQ218" s="613">
        <v>0</v>
      </c>
      <c r="ER218" s="613">
        <v>0</v>
      </c>
      <c r="ES218" s="613">
        <v>0</v>
      </c>
      <c r="ET218" s="613">
        <v>0</v>
      </c>
      <c r="EU218" s="613">
        <v>0</v>
      </c>
      <c r="EV218" s="613">
        <v>0</v>
      </c>
      <c r="EW218" s="613">
        <v>0</v>
      </c>
      <c r="EX218" s="613">
        <v>0</v>
      </c>
      <c r="EY218" s="613">
        <v>0</v>
      </c>
      <c r="EZ218" s="613">
        <v>0</v>
      </c>
      <c r="FA218" s="613">
        <v>0</v>
      </c>
      <c r="FB218" s="613">
        <v>0</v>
      </c>
      <c r="FC218" s="613">
        <v>0</v>
      </c>
      <c r="FD218" s="613">
        <v>0</v>
      </c>
      <c r="FE218" s="613">
        <v>0</v>
      </c>
      <c r="FF218" s="613">
        <v>0</v>
      </c>
      <c r="FG218" s="613">
        <v>0</v>
      </c>
      <c r="FH218" s="613">
        <v>0</v>
      </c>
      <c r="FI218" s="613">
        <v>0</v>
      </c>
      <c r="FJ218" s="613">
        <v>0</v>
      </c>
      <c r="FK218" s="613">
        <v>0</v>
      </c>
      <c r="FL218" s="613">
        <v>0</v>
      </c>
      <c r="FM218" s="613">
        <v>0</v>
      </c>
      <c r="FN218" s="613">
        <v>0</v>
      </c>
      <c r="FO218" s="613">
        <v>0</v>
      </c>
      <c r="FP218" s="613">
        <v>0</v>
      </c>
      <c r="FQ218" s="613">
        <v>0</v>
      </c>
      <c r="FR218" s="613">
        <v>0</v>
      </c>
      <c r="FS218" s="613">
        <v>0</v>
      </c>
      <c r="FT218" s="613">
        <v>0</v>
      </c>
      <c r="FU218" s="613">
        <v>0</v>
      </c>
      <c r="FV218" s="613">
        <v>0</v>
      </c>
      <c r="FW218" s="613">
        <v>0</v>
      </c>
      <c r="FX218" s="613">
        <v>0</v>
      </c>
      <c r="FY218" s="613">
        <v>0</v>
      </c>
      <c r="FZ218" s="613">
        <v>0</v>
      </c>
      <c r="GA218" s="613">
        <v>0</v>
      </c>
      <c r="GB218" s="613">
        <v>0</v>
      </c>
      <c r="GC218" s="613">
        <v>0</v>
      </c>
      <c r="GD218" s="613">
        <v>0</v>
      </c>
      <c r="GE218" s="613">
        <v>0</v>
      </c>
      <c r="GF218" s="613">
        <v>0</v>
      </c>
      <c r="GG218" s="613">
        <v>0</v>
      </c>
      <c r="GH218" s="613">
        <v>0</v>
      </c>
      <c r="GI218" s="613">
        <v>0</v>
      </c>
      <c r="GJ218" s="613">
        <v>0</v>
      </c>
      <c r="GK218" s="613">
        <v>0</v>
      </c>
      <c r="GL218" s="613">
        <v>0</v>
      </c>
      <c r="GM218" s="613">
        <v>0</v>
      </c>
      <c r="GN218" s="613">
        <v>0</v>
      </c>
      <c r="GO218" s="613">
        <v>0</v>
      </c>
      <c r="GP218" s="613">
        <v>0</v>
      </c>
      <c r="GQ218" s="613">
        <v>0</v>
      </c>
      <c r="GR218" s="613">
        <v>0</v>
      </c>
      <c r="GS218" s="613">
        <v>0</v>
      </c>
      <c r="GT218" s="613">
        <v>0</v>
      </c>
      <c r="GU218" s="613">
        <v>0</v>
      </c>
      <c r="GV218" s="613">
        <v>0</v>
      </c>
      <c r="GW218" s="613">
        <v>0</v>
      </c>
      <c r="GX218" s="613">
        <v>0</v>
      </c>
      <c r="GY218" s="613">
        <v>0</v>
      </c>
      <c r="GZ218" s="613">
        <v>0</v>
      </c>
      <c r="HA218" s="613">
        <v>0</v>
      </c>
      <c r="HB218" s="613">
        <v>0</v>
      </c>
      <c r="HC218" s="613">
        <v>0</v>
      </c>
      <c r="HD218" s="613">
        <v>0</v>
      </c>
      <c r="HE218" s="613">
        <v>0</v>
      </c>
      <c r="HF218" s="613">
        <v>0</v>
      </c>
      <c r="HG218" s="613">
        <v>0</v>
      </c>
      <c r="HH218" s="613">
        <v>0</v>
      </c>
      <c r="HI218" s="613">
        <v>0</v>
      </c>
      <c r="HJ218" s="613">
        <v>0</v>
      </c>
      <c r="HK218" s="613">
        <v>0</v>
      </c>
      <c r="HL218" s="613">
        <v>0</v>
      </c>
      <c r="HM218" s="613">
        <v>0</v>
      </c>
      <c r="HN218" s="613">
        <v>0</v>
      </c>
      <c r="HO218" s="613">
        <v>0</v>
      </c>
      <c r="HP218" s="613">
        <v>0</v>
      </c>
      <c r="HQ218" s="613">
        <v>0</v>
      </c>
      <c r="HR218" s="613">
        <v>0</v>
      </c>
      <c r="HS218" s="613">
        <v>0</v>
      </c>
      <c r="HT218" s="613">
        <v>0</v>
      </c>
      <c r="HU218" s="613">
        <v>0</v>
      </c>
      <c r="HV218" s="613">
        <v>0</v>
      </c>
      <c r="HW218" s="613">
        <v>0</v>
      </c>
      <c r="HX218" s="613">
        <v>0</v>
      </c>
      <c r="HY218" s="613">
        <v>0</v>
      </c>
      <c r="HZ218" s="613">
        <v>0</v>
      </c>
      <c r="IA218" s="613">
        <v>0</v>
      </c>
      <c r="IB218" s="613">
        <v>0</v>
      </c>
      <c r="IC218" s="613">
        <v>0</v>
      </c>
      <c r="ID218" s="613">
        <v>0</v>
      </c>
      <c r="IE218" s="613">
        <v>0</v>
      </c>
      <c r="IF218" s="613">
        <v>0</v>
      </c>
      <c r="IG218" s="613">
        <v>0</v>
      </c>
      <c r="IH218" s="613">
        <v>0</v>
      </c>
      <c r="II218" s="613">
        <v>0</v>
      </c>
      <c r="IJ218" s="613">
        <v>0</v>
      </c>
      <c r="IK218" s="613">
        <v>0</v>
      </c>
      <c r="IL218" s="613">
        <v>0</v>
      </c>
      <c r="IM218" s="613">
        <v>0</v>
      </c>
      <c r="IN218" s="613">
        <v>0</v>
      </c>
      <c r="IO218" s="613">
        <v>0</v>
      </c>
      <c r="IP218" s="613">
        <v>0</v>
      </c>
      <c r="IQ218" s="613">
        <v>0</v>
      </c>
      <c r="IR218" s="613">
        <v>0</v>
      </c>
      <c r="IS218" s="613">
        <v>0</v>
      </c>
      <c r="IT218" s="613">
        <v>0</v>
      </c>
      <c r="IU218" s="613">
        <v>0</v>
      </c>
      <c r="IV218" s="613">
        <v>0</v>
      </c>
      <c r="IW218" s="613">
        <v>0</v>
      </c>
      <c r="IX218" s="613">
        <v>0</v>
      </c>
      <c r="IY218" s="613">
        <v>0</v>
      </c>
      <c r="IZ218" s="613">
        <v>0</v>
      </c>
      <c r="JA218" s="613">
        <v>0</v>
      </c>
      <c r="JB218" s="613">
        <v>0</v>
      </c>
      <c r="JC218" s="613">
        <v>0</v>
      </c>
      <c r="JD218" s="613">
        <v>0</v>
      </c>
      <c r="JE218" s="613">
        <v>0</v>
      </c>
      <c r="JF218" s="613">
        <v>0</v>
      </c>
      <c r="JG218" s="613">
        <v>0</v>
      </c>
      <c r="JH218" s="613">
        <v>0</v>
      </c>
      <c r="JI218" s="613">
        <v>0</v>
      </c>
      <c r="JJ218" s="613">
        <v>0</v>
      </c>
      <c r="JK218" s="613">
        <v>0</v>
      </c>
      <c r="JL218" s="613">
        <v>0</v>
      </c>
      <c r="JM218" s="613">
        <v>0</v>
      </c>
      <c r="JN218" s="613">
        <v>0</v>
      </c>
      <c r="JO218" s="613">
        <v>0</v>
      </c>
      <c r="JP218" s="613">
        <v>0</v>
      </c>
      <c r="JQ218" s="613">
        <v>0</v>
      </c>
      <c r="JR218" s="613">
        <v>0</v>
      </c>
      <c r="JS218" s="613">
        <v>0</v>
      </c>
      <c r="JT218" s="613">
        <v>0</v>
      </c>
      <c r="JU218" s="613">
        <v>0</v>
      </c>
      <c r="JV218" s="613">
        <v>0</v>
      </c>
      <c r="JW218" s="613">
        <v>0</v>
      </c>
      <c r="JX218" s="613">
        <v>0</v>
      </c>
      <c r="JY218" s="613">
        <v>0</v>
      </c>
      <c r="JZ218" s="613">
        <v>0</v>
      </c>
      <c r="KA218" s="613">
        <v>0</v>
      </c>
      <c r="KB218" s="613">
        <v>0</v>
      </c>
      <c r="KC218" s="613">
        <v>0</v>
      </c>
      <c r="KD218" s="613">
        <v>0</v>
      </c>
      <c r="KE218" s="613">
        <v>0</v>
      </c>
      <c r="KF218" s="613">
        <v>0</v>
      </c>
      <c r="KG218" s="613">
        <v>0</v>
      </c>
      <c r="KH218" s="613">
        <v>0</v>
      </c>
      <c r="KI218" s="613">
        <v>0</v>
      </c>
      <c r="KJ218" s="613">
        <v>0</v>
      </c>
      <c r="KK218" s="613">
        <v>0</v>
      </c>
      <c r="KL218" s="613">
        <v>0</v>
      </c>
      <c r="KM218" s="613">
        <v>0</v>
      </c>
      <c r="KN218" s="613">
        <v>0</v>
      </c>
      <c r="KO218" s="613">
        <v>0</v>
      </c>
      <c r="KP218" s="613">
        <v>0</v>
      </c>
      <c r="KQ218" s="613">
        <v>0</v>
      </c>
      <c r="KR218" s="613">
        <v>0</v>
      </c>
      <c r="KS218" s="613">
        <v>0</v>
      </c>
      <c r="KT218" s="613">
        <v>0</v>
      </c>
      <c r="KU218" s="613">
        <v>0</v>
      </c>
      <c r="KV218" s="613">
        <v>0</v>
      </c>
      <c r="KW218" s="613">
        <v>0</v>
      </c>
      <c r="KX218" s="613">
        <v>0</v>
      </c>
      <c r="KY218" s="613">
        <v>0</v>
      </c>
      <c r="KZ218" s="613">
        <v>0</v>
      </c>
      <c r="LA218" s="613">
        <v>0</v>
      </c>
      <c r="LB218" s="613">
        <v>0</v>
      </c>
      <c r="LC218" s="613">
        <v>0</v>
      </c>
      <c r="LD218" s="613">
        <v>0</v>
      </c>
      <c r="LE218" s="613">
        <v>0</v>
      </c>
      <c r="LF218" s="613">
        <v>0</v>
      </c>
      <c r="LG218" s="613">
        <v>0</v>
      </c>
      <c r="LH218" s="613">
        <v>0</v>
      </c>
      <c r="LI218" s="613">
        <v>0</v>
      </c>
      <c r="LJ218" s="613">
        <v>0</v>
      </c>
      <c r="LK218" s="613">
        <v>0</v>
      </c>
      <c r="LL218" s="613">
        <v>0</v>
      </c>
      <c r="LM218" s="613">
        <v>0</v>
      </c>
      <c r="LN218" s="613">
        <v>0</v>
      </c>
      <c r="LO218" s="613">
        <v>0</v>
      </c>
      <c r="LP218" s="613">
        <v>0</v>
      </c>
      <c r="LQ218" s="613">
        <v>0</v>
      </c>
      <c r="LR218" s="613">
        <v>0</v>
      </c>
      <c r="LS218" s="613">
        <v>0</v>
      </c>
      <c r="LT218" s="613">
        <v>0</v>
      </c>
      <c r="LU218" s="613">
        <v>0</v>
      </c>
      <c r="LV218" s="613">
        <v>0</v>
      </c>
      <c r="LW218" s="613">
        <v>0</v>
      </c>
      <c r="LX218" s="613">
        <v>0</v>
      </c>
      <c r="LY218" s="613">
        <v>0</v>
      </c>
      <c r="LZ218" s="613">
        <v>0</v>
      </c>
      <c r="MA218" s="613">
        <v>0</v>
      </c>
      <c r="MB218" s="613">
        <v>0</v>
      </c>
      <c r="MC218" s="613">
        <v>0</v>
      </c>
      <c r="MD218" s="613">
        <v>0</v>
      </c>
      <c r="ME218" s="613">
        <v>0</v>
      </c>
      <c r="MF218" s="613">
        <v>0</v>
      </c>
      <c r="MG218" s="613">
        <v>0</v>
      </c>
      <c r="MH218" s="613">
        <v>0</v>
      </c>
      <c r="MI218" s="613">
        <v>0</v>
      </c>
      <c r="MJ218" s="613">
        <v>0</v>
      </c>
      <c r="MK218" s="613">
        <v>0</v>
      </c>
      <c r="ML218" s="613">
        <v>0</v>
      </c>
      <c r="MM218" s="613">
        <v>0</v>
      </c>
      <c r="MN218" s="613">
        <v>0</v>
      </c>
      <c r="MO218" s="613">
        <v>0</v>
      </c>
      <c r="MP218" s="613">
        <v>0</v>
      </c>
      <c r="MQ218" s="613">
        <v>0</v>
      </c>
      <c r="MR218" s="613">
        <v>0</v>
      </c>
      <c r="MS218" s="613">
        <v>0</v>
      </c>
      <c r="MT218" s="613">
        <v>0</v>
      </c>
      <c r="MU218" s="613">
        <v>0</v>
      </c>
      <c r="MV218" s="613">
        <v>0</v>
      </c>
      <c r="MW218" s="613">
        <v>0</v>
      </c>
      <c r="MX218" s="613">
        <v>0</v>
      </c>
      <c r="MY218" s="613">
        <v>0</v>
      </c>
      <c r="MZ218" s="613">
        <v>0</v>
      </c>
      <c r="NA218" s="613">
        <v>0</v>
      </c>
      <c r="NB218" s="613">
        <v>0</v>
      </c>
      <c r="NC218" s="613">
        <v>0</v>
      </c>
      <c r="ND218" s="613">
        <v>0</v>
      </c>
      <c r="NE218" s="613">
        <v>0</v>
      </c>
      <c r="NF218" s="613">
        <v>0</v>
      </c>
      <c r="NG218" s="613">
        <v>0</v>
      </c>
      <c r="NH218" s="613">
        <v>0</v>
      </c>
      <c r="NI218" s="613">
        <v>0</v>
      </c>
      <c r="NJ218" s="613">
        <v>0</v>
      </c>
      <c r="NK218" s="613">
        <v>0</v>
      </c>
      <c r="NL218" s="613">
        <v>0</v>
      </c>
      <c r="NM218" s="613">
        <v>0</v>
      </c>
      <c r="NN218" s="613">
        <v>0</v>
      </c>
      <c r="NO218" s="613">
        <v>0</v>
      </c>
      <c r="NP218" s="613">
        <v>0</v>
      </c>
      <c r="NQ218" s="613">
        <v>0</v>
      </c>
      <c r="NR218" s="613">
        <v>0</v>
      </c>
      <c r="NS218" s="613">
        <v>0</v>
      </c>
      <c r="NT218" s="613">
        <v>0</v>
      </c>
      <c r="NU218" s="613">
        <v>0</v>
      </c>
      <c r="NV218" s="613">
        <v>0</v>
      </c>
      <c r="NW218" s="613">
        <v>0</v>
      </c>
      <c r="NX218" s="613">
        <v>0</v>
      </c>
      <c r="NY218" s="613">
        <v>0</v>
      </c>
      <c r="NZ218" s="613">
        <v>0</v>
      </c>
      <c r="OA218" s="613">
        <v>0</v>
      </c>
      <c r="OB218" s="613">
        <v>0</v>
      </c>
      <c r="OC218" s="613">
        <v>0</v>
      </c>
      <c r="OD218" s="613">
        <v>0</v>
      </c>
      <c r="OE218" s="613">
        <v>0</v>
      </c>
      <c r="OF218" s="613">
        <v>0</v>
      </c>
      <c r="OG218" s="613">
        <v>0</v>
      </c>
      <c r="OH218" s="613">
        <v>0</v>
      </c>
      <c r="OI218" s="613">
        <v>0</v>
      </c>
      <c r="OJ218" s="613">
        <v>0</v>
      </c>
      <c r="OK218" s="613">
        <v>0</v>
      </c>
      <c r="OL218" s="613">
        <v>0</v>
      </c>
      <c r="OM218" s="613">
        <v>0</v>
      </c>
      <c r="ON218" s="613">
        <v>0</v>
      </c>
      <c r="OO218" s="613">
        <v>0</v>
      </c>
      <c r="OP218" s="613">
        <v>0</v>
      </c>
      <c r="OQ218" s="613">
        <v>0</v>
      </c>
      <c r="OR218" s="613">
        <v>0</v>
      </c>
      <c r="OS218" s="613">
        <v>0</v>
      </c>
      <c r="OT218" s="613">
        <v>0</v>
      </c>
      <c r="OU218" s="613">
        <v>0</v>
      </c>
      <c r="OV218" s="613">
        <v>0</v>
      </c>
      <c r="OW218" s="613">
        <v>0</v>
      </c>
      <c r="OX218" s="613">
        <v>0</v>
      </c>
      <c r="OY218" s="613">
        <v>0</v>
      </c>
      <c r="OZ218" s="613">
        <v>0</v>
      </c>
      <c r="PA218" s="613">
        <v>0</v>
      </c>
      <c r="PB218" s="613">
        <v>0</v>
      </c>
      <c r="PC218" s="613">
        <v>0</v>
      </c>
      <c r="PD218" s="613">
        <v>0</v>
      </c>
      <c r="PE218" s="613">
        <v>0</v>
      </c>
      <c r="PF218" s="613">
        <v>0</v>
      </c>
      <c r="PG218" s="613">
        <v>0</v>
      </c>
      <c r="PH218" s="613">
        <v>0</v>
      </c>
      <c r="PI218" s="613">
        <v>0</v>
      </c>
      <c r="PJ218" s="613">
        <v>0</v>
      </c>
      <c r="PK218" s="613">
        <v>0</v>
      </c>
      <c r="PL218" s="613">
        <v>0</v>
      </c>
      <c r="PM218" s="613">
        <v>0</v>
      </c>
      <c r="PN218" s="613">
        <v>0</v>
      </c>
      <c r="PO218" s="613">
        <v>0</v>
      </c>
      <c r="PP218" s="613">
        <v>0</v>
      </c>
      <c r="PQ218" s="613">
        <v>0</v>
      </c>
      <c r="PR218" s="613">
        <v>0</v>
      </c>
      <c r="PS218" s="613">
        <v>0</v>
      </c>
      <c r="PT218" s="613">
        <v>0</v>
      </c>
      <c r="PU218" s="613">
        <v>0</v>
      </c>
      <c r="PV218" s="613">
        <v>0</v>
      </c>
      <c r="PW218" s="613">
        <v>0</v>
      </c>
      <c r="PX218" s="613">
        <v>0</v>
      </c>
      <c r="PY218" s="613">
        <v>0</v>
      </c>
      <c r="PZ218" s="613">
        <v>0</v>
      </c>
      <c r="QA218" s="613">
        <v>0</v>
      </c>
      <c r="QB218" s="613">
        <v>0</v>
      </c>
      <c r="QC218" s="613">
        <v>0</v>
      </c>
      <c r="QD218" s="613">
        <v>0</v>
      </c>
      <c r="QE218" s="613">
        <v>0</v>
      </c>
      <c r="QF218" s="613">
        <v>0</v>
      </c>
      <c r="QG218" s="613">
        <v>0</v>
      </c>
      <c r="QH218" s="613">
        <v>0</v>
      </c>
      <c r="QI218" s="613">
        <v>0</v>
      </c>
      <c r="QJ218" s="613">
        <v>0</v>
      </c>
      <c r="QK218" s="613">
        <v>0</v>
      </c>
      <c r="QL218" s="613">
        <v>0</v>
      </c>
      <c r="QM218" s="613">
        <v>0</v>
      </c>
      <c r="QN218" s="613">
        <v>0</v>
      </c>
      <c r="QO218" s="613">
        <v>0</v>
      </c>
      <c r="QP218" s="613">
        <v>0</v>
      </c>
      <c r="QQ218" s="613">
        <v>0</v>
      </c>
      <c r="QR218" s="613">
        <v>0</v>
      </c>
      <c r="QS218" s="613">
        <v>0</v>
      </c>
      <c r="QT218" s="613">
        <v>0</v>
      </c>
      <c r="QU218" s="613">
        <v>0</v>
      </c>
      <c r="QV218" s="613">
        <v>0</v>
      </c>
      <c r="QW218" s="613">
        <v>0</v>
      </c>
      <c r="QX218" s="613">
        <v>0</v>
      </c>
      <c r="QY218" s="613">
        <v>0</v>
      </c>
      <c r="QZ218" s="613">
        <v>0</v>
      </c>
      <c r="RA218" s="613">
        <v>0</v>
      </c>
      <c r="RB218" s="613">
        <v>0</v>
      </c>
      <c r="RC218" s="613">
        <v>0</v>
      </c>
      <c r="RD218" s="613">
        <v>0</v>
      </c>
      <c r="RE218" s="613">
        <v>0</v>
      </c>
      <c r="RF218" s="613">
        <v>0</v>
      </c>
      <c r="RG218" s="613">
        <v>0</v>
      </c>
      <c r="RH218" s="613">
        <v>0</v>
      </c>
      <c r="RI218" s="613">
        <v>0</v>
      </c>
      <c r="RJ218" s="613">
        <v>0</v>
      </c>
      <c r="RK218" s="613">
        <v>0</v>
      </c>
      <c r="RL218" s="613">
        <v>0</v>
      </c>
      <c r="RM218" s="613">
        <v>0</v>
      </c>
      <c r="RN218" s="613">
        <v>0</v>
      </c>
      <c r="RO218" s="613">
        <v>0</v>
      </c>
      <c r="RP218" s="613">
        <v>0</v>
      </c>
      <c r="RQ218" s="613">
        <v>0</v>
      </c>
      <c r="RR218" s="613">
        <v>0</v>
      </c>
      <c r="RS218" s="613">
        <v>0</v>
      </c>
      <c r="RT218" s="613">
        <v>0</v>
      </c>
      <c r="RU218" s="613">
        <v>0</v>
      </c>
      <c r="RV218" s="613">
        <v>0</v>
      </c>
      <c r="RW218" s="613">
        <v>0</v>
      </c>
      <c r="RX218" s="613">
        <v>0</v>
      </c>
      <c r="RY218" s="613">
        <v>0</v>
      </c>
      <c r="RZ218" s="613">
        <v>0</v>
      </c>
      <c r="SA218" s="613">
        <v>0</v>
      </c>
      <c r="SB218" s="613">
        <v>0</v>
      </c>
      <c r="SC218" s="613">
        <v>0</v>
      </c>
      <c r="SD218" s="613">
        <v>0</v>
      </c>
      <c r="SE218" s="613">
        <v>0</v>
      </c>
      <c r="SF218" s="613">
        <v>0</v>
      </c>
      <c r="SG218" s="613">
        <v>0</v>
      </c>
      <c r="SH218" s="613">
        <v>0</v>
      </c>
      <c r="SI218" s="613">
        <v>0</v>
      </c>
      <c r="SJ218" s="613">
        <v>0</v>
      </c>
      <c r="SK218" s="267">
        <f t="shared" si="458"/>
        <v>0</v>
      </c>
      <c r="SL218" s="254"/>
      <c r="SM218" s="242"/>
      <c r="SN218" s="242"/>
      <c r="SO218" s="242"/>
    </row>
    <row r="219" spans="1:509" outlineLevel="3" x14ac:dyDescent="0.35">
      <c r="A219" s="242"/>
      <c r="B219" s="251"/>
      <c r="C219" s="438">
        <f t="shared" si="459"/>
        <v>4</v>
      </c>
      <c r="D219" s="267"/>
      <c r="E219" s="316">
        <f t="shared" si="457"/>
        <v>78</v>
      </c>
      <c r="F219" s="322"/>
      <c r="G219" s="322"/>
      <c r="H219" s="267"/>
      <c r="I219" s="540"/>
      <c r="J219" s="554" t="s">
        <v>860</v>
      </c>
      <c r="K219" s="541"/>
      <c r="L219" s="613">
        <v>0</v>
      </c>
      <c r="M219" s="613">
        <v>0</v>
      </c>
      <c r="N219" s="613">
        <v>0</v>
      </c>
      <c r="O219" s="613">
        <v>0</v>
      </c>
      <c r="P219" s="613">
        <v>0</v>
      </c>
      <c r="Q219" s="613">
        <v>0</v>
      </c>
      <c r="R219" s="613">
        <v>0</v>
      </c>
      <c r="S219" s="613">
        <v>0</v>
      </c>
      <c r="T219" s="613">
        <v>0</v>
      </c>
      <c r="U219" s="613">
        <v>0</v>
      </c>
      <c r="V219" s="613">
        <v>0</v>
      </c>
      <c r="W219" s="613">
        <v>0</v>
      </c>
      <c r="X219" s="613">
        <v>0</v>
      </c>
      <c r="Y219" s="613">
        <v>0</v>
      </c>
      <c r="Z219" s="613">
        <v>0</v>
      </c>
      <c r="AA219" s="613">
        <v>0</v>
      </c>
      <c r="AB219" s="613">
        <v>0</v>
      </c>
      <c r="AC219" s="613">
        <v>0</v>
      </c>
      <c r="AD219" s="613">
        <v>0</v>
      </c>
      <c r="AE219" s="613">
        <v>0</v>
      </c>
      <c r="AF219" s="613">
        <v>0</v>
      </c>
      <c r="AG219" s="613">
        <v>0</v>
      </c>
      <c r="AH219" s="613">
        <v>0</v>
      </c>
      <c r="AI219" s="613">
        <v>0</v>
      </c>
      <c r="AJ219" s="613">
        <v>0</v>
      </c>
      <c r="AK219" s="613">
        <v>0</v>
      </c>
      <c r="AL219" s="613">
        <v>0</v>
      </c>
      <c r="AM219" s="613">
        <v>0</v>
      </c>
      <c r="AN219" s="613">
        <v>0</v>
      </c>
      <c r="AO219" s="613">
        <v>0</v>
      </c>
      <c r="AP219" s="613">
        <v>0</v>
      </c>
      <c r="AQ219" s="613">
        <v>0</v>
      </c>
      <c r="AR219" s="613">
        <v>0</v>
      </c>
      <c r="AS219" s="613">
        <v>0</v>
      </c>
      <c r="AT219" s="613">
        <v>0</v>
      </c>
      <c r="AU219" s="613">
        <v>0</v>
      </c>
      <c r="AV219" s="613">
        <v>0</v>
      </c>
      <c r="AW219" s="613">
        <v>0</v>
      </c>
      <c r="AX219" s="613">
        <v>0</v>
      </c>
      <c r="AY219" s="613">
        <v>0</v>
      </c>
      <c r="AZ219" s="613">
        <v>0</v>
      </c>
      <c r="BA219" s="613">
        <v>0</v>
      </c>
      <c r="BB219" s="613">
        <v>0</v>
      </c>
      <c r="BC219" s="613">
        <v>0</v>
      </c>
      <c r="BD219" s="613">
        <v>0</v>
      </c>
      <c r="BE219" s="613">
        <v>0</v>
      </c>
      <c r="BF219" s="613">
        <v>0</v>
      </c>
      <c r="BG219" s="613">
        <v>0</v>
      </c>
      <c r="BH219" s="613">
        <v>0</v>
      </c>
      <c r="BI219" s="613">
        <v>0</v>
      </c>
      <c r="BJ219" s="613">
        <v>0</v>
      </c>
      <c r="BK219" s="613">
        <v>0</v>
      </c>
      <c r="BL219" s="613">
        <v>0</v>
      </c>
      <c r="BM219" s="613">
        <v>0</v>
      </c>
      <c r="BN219" s="613">
        <v>0</v>
      </c>
      <c r="BO219" s="613">
        <v>0</v>
      </c>
      <c r="BP219" s="613">
        <v>0</v>
      </c>
      <c r="BQ219" s="613">
        <v>0</v>
      </c>
      <c r="BR219" s="613">
        <v>0</v>
      </c>
      <c r="BS219" s="613">
        <v>0</v>
      </c>
      <c r="BT219" s="613">
        <v>0</v>
      </c>
      <c r="BU219" s="613">
        <v>0</v>
      </c>
      <c r="BV219" s="613">
        <v>0</v>
      </c>
      <c r="BW219" s="613">
        <v>0</v>
      </c>
      <c r="BX219" s="613">
        <v>0</v>
      </c>
      <c r="BY219" s="613">
        <v>0</v>
      </c>
      <c r="BZ219" s="613">
        <v>0</v>
      </c>
      <c r="CA219" s="613">
        <v>0</v>
      </c>
      <c r="CB219" s="613">
        <v>0</v>
      </c>
      <c r="CC219" s="613">
        <v>0</v>
      </c>
      <c r="CD219" s="613">
        <v>0</v>
      </c>
      <c r="CE219" s="613">
        <v>0</v>
      </c>
      <c r="CF219" s="613">
        <v>0</v>
      </c>
      <c r="CG219" s="613">
        <v>0</v>
      </c>
      <c r="CH219" s="613">
        <v>0</v>
      </c>
      <c r="CI219" s="613">
        <v>0</v>
      </c>
      <c r="CJ219" s="613">
        <v>0</v>
      </c>
      <c r="CK219" s="613">
        <v>0</v>
      </c>
      <c r="CL219" s="613">
        <v>0</v>
      </c>
      <c r="CM219" s="613">
        <v>0</v>
      </c>
      <c r="CN219" s="613">
        <v>0</v>
      </c>
      <c r="CO219" s="613">
        <v>0</v>
      </c>
      <c r="CP219" s="613">
        <v>0</v>
      </c>
      <c r="CQ219" s="613">
        <v>0</v>
      </c>
      <c r="CR219" s="613">
        <v>0</v>
      </c>
      <c r="CS219" s="613">
        <v>0</v>
      </c>
      <c r="CT219" s="613">
        <v>0</v>
      </c>
      <c r="CU219" s="613">
        <v>0</v>
      </c>
      <c r="CV219" s="613">
        <v>0</v>
      </c>
      <c r="CW219" s="613">
        <v>0</v>
      </c>
      <c r="CX219" s="613">
        <v>0</v>
      </c>
      <c r="CY219" s="613">
        <v>0</v>
      </c>
      <c r="CZ219" s="613">
        <v>0</v>
      </c>
      <c r="DA219" s="613">
        <v>0</v>
      </c>
      <c r="DB219" s="613">
        <v>0</v>
      </c>
      <c r="DC219" s="613">
        <v>0</v>
      </c>
      <c r="DD219" s="613">
        <v>0</v>
      </c>
      <c r="DE219" s="613">
        <v>0</v>
      </c>
      <c r="DF219" s="613">
        <v>0</v>
      </c>
      <c r="DG219" s="613">
        <v>0</v>
      </c>
      <c r="DH219" s="613">
        <v>0</v>
      </c>
      <c r="DI219" s="613">
        <v>0</v>
      </c>
      <c r="DJ219" s="613">
        <v>0</v>
      </c>
      <c r="DK219" s="613">
        <v>0</v>
      </c>
      <c r="DL219" s="613">
        <v>0</v>
      </c>
      <c r="DM219" s="613">
        <v>0</v>
      </c>
      <c r="DN219" s="613">
        <v>0</v>
      </c>
      <c r="DO219" s="613">
        <v>0</v>
      </c>
      <c r="DP219" s="613">
        <v>0</v>
      </c>
      <c r="DQ219" s="613">
        <v>0</v>
      </c>
      <c r="DR219" s="613">
        <v>0</v>
      </c>
      <c r="DS219" s="613">
        <v>0</v>
      </c>
      <c r="DT219" s="613">
        <v>0</v>
      </c>
      <c r="DU219" s="613">
        <v>0</v>
      </c>
      <c r="DV219" s="613">
        <v>0</v>
      </c>
      <c r="DW219" s="613">
        <v>0</v>
      </c>
      <c r="DX219" s="613">
        <v>0</v>
      </c>
      <c r="DY219" s="613">
        <v>0</v>
      </c>
      <c r="DZ219" s="613">
        <v>0</v>
      </c>
      <c r="EA219" s="613">
        <v>0</v>
      </c>
      <c r="EB219" s="613">
        <v>0</v>
      </c>
      <c r="EC219" s="613">
        <v>0</v>
      </c>
      <c r="ED219" s="613">
        <v>0</v>
      </c>
      <c r="EE219" s="613">
        <v>0</v>
      </c>
      <c r="EF219" s="613">
        <v>0</v>
      </c>
      <c r="EG219" s="613">
        <v>0</v>
      </c>
      <c r="EH219" s="613">
        <v>0</v>
      </c>
      <c r="EI219" s="613">
        <v>0</v>
      </c>
      <c r="EJ219" s="613">
        <v>0</v>
      </c>
      <c r="EK219" s="613">
        <v>0</v>
      </c>
      <c r="EL219" s="613">
        <v>0</v>
      </c>
      <c r="EM219" s="613">
        <v>0</v>
      </c>
      <c r="EN219" s="613">
        <v>0</v>
      </c>
      <c r="EO219" s="613">
        <v>0</v>
      </c>
      <c r="EP219" s="613">
        <v>0</v>
      </c>
      <c r="EQ219" s="613">
        <v>0</v>
      </c>
      <c r="ER219" s="613">
        <v>0</v>
      </c>
      <c r="ES219" s="613">
        <v>0</v>
      </c>
      <c r="ET219" s="613">
        <v>0</v>
      </c>
      <c r="EU219" s="613">
        <v>0</v>
      </c>
      <c r="EV219" s="613">
        <v>0</v>
      </c>
      <c r="EW219" s="613">
        <v>0</v>
      </c>
      <c r="EX219" s="613">
        <v>0</v>
      </c>
      <c r="EY219" s="613">
        <v>0</v>
      </c>
      <c r="EZ219" s="613">
        <v>0</v>
      </c>
      <c r="FA219" s="613">
        <v>0</v>
      </c>
      <c r="FB219" s="613">
        <v>0</v>
      </c>
      <c r="FC219" s="613">
        <v>0</v>
      </c>
      <c r="FD219" s="613">
        <v>0</v>
      </c>
      <c r="FE219" s="613">
        <v>0</v>
      </c>
      <c r="FF219" s="613">
        <v>0</v>
      </c>
      <c r="FG219" s="613">
        <v>0</v>
      </c>
      <c r="FH219" s="613">
        <v>0</v>
      </c>
      <c r="FI219" s="613">
        <v>0</v>
      </c>
      <c r="FJ219" s="613">
        <v>0</v>
      </c>
      <c r="FK219" s="613">
        <v>0</v>
      </c>
      <c r="FL219" s="613">
        <v>0</v>
      </c>
      <c r="FM219" s="613">
        <v>0</v>
      </c>
      <c r="FN219" s="613">
        <v>0</v>
      </c>
      <c r="FO219" s="613">
        <v>0</v>
      </c>
      <c r="FP219" s="613">
        <v>0</v>
      </c>
      <c r="FQ219" s="613">
        <v>0</v>
      </c>
      <c r="FR219" s="613">
        <v>0</v>
      </c>
      <c r="FS219" s="613">
        <v>0</v>
      </c>
      <c r="FT219" s="613">
        <v>0</v>
      </c>
      <c r="FU219" s="613">
        <v>0</v>
      </c>
      <c r="FV219" s="613">
        <v>0</v>
      </c>
      <c r="FW219" s="613">
        <v>0</v>
      </c>
      <c r="FX219" s="613">
        <v>0</v>
      </c>
      <c r="FY219" s="613">
        <v>0</v>
      </c>
      <c r="FZ219" s="613">
        <v>0</v>
      </c>
      <c r="GA219" s="613">
        <v>0</v>
      </c>
      <c r="GB219" s="613">
        <v>0</v>
      </c>
      <c r="GC219" s="613">
        <v>0</v>
      </c>
      <c r="GD219" s="613">
        <v>0</v>
      </c>
      <c r="GE219" s="613">
        <v>0</v>
      </c>
      <c r="GF219" s="613">
        <v>0</v>
      </c>
      <c r="GG219" s="613">
        <v>0</v>
      </c>
      <c r="GH219" s="613">
        <v>0</v>
      </c>
      <c r="GI219" s="613">
        <v>0</v>
      </c>
      <c r="GJ219" s="613">
        <v>0</v>
      </c>
      <c r="GK219" s="613">
        <v>0</v>
      </c>
      <c r="GL219" s="613">
        <v>0</v>
      </c>
      <c r="GM219" s="613">
        <v>0</v>
      </c>
      <c r="GN219" s="613">
        <v>0</v>
      </c>
      <c r="GO219" s="613">
        <v>0</v>
      </c>
      <c r="GP219" s="613">
        <v>0</v>
      </c>
      <c r="GQ219" s="613">
        <v>0</v>
      </c>
      <c r="GR219" s="613">
        <v>0</v>
      </c>
      <c r="GS219" s="613">
        <v>0</v>
      </c>
      <c r="GT219" s="613">
        <v>0</v>
      </c>
      <c r="GU219" s="613">
        <v>0</v>
      </c>
      <c r="GV219" s="613">
        <v>0</v>
      </c>
      <c r="GW219" s="613">
        <v>0</v>
      </c>
      <c r="GX219" s="613">
        <v>0</v>
      </c>
      <c r="GY219" s="613">
        <v>0</v>
      </c>
      <c r="GZ219" s="613">
        <v>0</v>
      </c>
      <c r="HA219" s="613">
        <v>0</v>
      </c>
      <c r="HB219" s="613">
        <v>0</v>
      </c>
      <c r="HC219" s="613">
        <v>0</v>
      </c>
      <c r="HD219" s="613">
        <v>0</v>
      </c>
      <c r="HE219" s="613">
        <v>0</v>
      </c>
      <c r="HF219" s="613">
        <v>0</v>
      </c>
      <c r="HG219" s="613">
        <v>0</v>
      </c>
      <c r="HH219" s="613">
        <v>0</v>
      </c>
      <c r="HI219" s="613">
        <v>0</v>
      </c>
      <c r="HJ219" s="613">
        <v>0</v>
      </c>
      <c r="HK219" s="613">
        <v>0</v>
      </c>
      <c r="HL219" s="613">
        <v>0</v>
      </c>
      <c r="HM219" s="613">
        <v>0</v>
      </c>
      <c r="HN219" s="613">
        <v>0</v>
      </c>
      <c r="HO219" s="613">
        <v>0</v>
      </c>
      <c r="HP219" s="613">
        <v>0</v>
      </c>
      <c r="HQ219" s="613">
        <v>0</v>
      </c>
      <c r="HR219" s="613">
        <v>0</v>
      </c>
      <c r="HS219" s="613">
        <v>0</v>
      </c>
      <c r="HT219" s="613">
        <v>0</v>
      </c>
      <c r="HU219" s="613">
        <v>0</v>
      </c>
      <c r="HV219" s="613">
        <v>0</v>
      </c>
      <c r="HW219" s="613">
        <v>0</v>
      </c>
      <c r="HX219" s="613">
        <v>0</v>
      </c>
      <c r="HY219" s="613">
        <v>0</v>
      </c>
      <c r="HZ219" s="613">
        <v>0</v>
      </c>
      <c r="IA219" s="613">
        <v>0</v>
      </c>
      <c r="IB219" s="613">
        <v>0</v>
      </c>
      <c r="IC219" s="613">
        <v>0</v>
      </c>
      <c r="ID219" s="613">
        <v>0</v>
      </c>
      <c r="IE219" s="613">
        <v>0</v>
      </c>
      <c r="IF219" s="613">
        <v>0</v>
      </c>
      <c r="IG219" s="613">
        <v>0</v>
      </c>
      <c r="IH219" s="613">
        <v>0</v>
      </c>
      <c r="II219" s="613">
        <v>0</v>
      </c>
      <c r="IJ219" s="613">
        <v>0</v>
      </c>
      <c r="IK219" s="613">
        <v>0</v>
      </c>
      <c r="IL219" s="613">
        <v>0</v>
      </c>
      <c r="IM219" s="613">
        <v>0</v>
      </c>
      <c r="IN219" s="613">
        <v>0</v>
      </c>
      <c r="IO219" s="613">
        <v>0</v>
      </c>
      <c r="IP219" s="613">
        <v>0</v>
      </c>
      <c r="IQ219" s="613">
        <v>0</v>
      </c>
      <c r="IR219" s="613">
        <v>0</v>
      </c>
      <c r="IS219" s="613">
        <v>0</v>
      </c>
      <c r="IT219" s="613">
        <v>0</v>
      </c>
      <c r="IU219" s="613">
        <v>0</v>
      </c>
      <c r="IV219" s="613">
        <v>0</v>
      </c>
      <c r="IW219" s="613">
        <v>0</v>
      </c>
      <c r="IX219" s="613">
        <v>0</v>
      </c>
      <c r="IY219" s="613">
        <v>0</v>
      </c>
      <c r="IZ219" s="613">
        <v>0</v>
      </c>
      <c r="JA219" s="613">
        <v>0</v>
      </c>
      <c r="JB219" s="613">
        <v>0</v>
      </c>
      <c r="JC219" s="613">
        <v>0</v>
      </c>
      <c r="JD219" s="613">
        <v>0</v>
      </c>
      <c r="JE219" s="613">
        <v>0</v>
      </c>
      <c r="JF219" s="613">
        <v>0</v>
      </c>
      <c r="JG219" s="613">
        <v>0</v>
      </c>
      <c r="JH219" s="613">
        <v>0</v>
      </c>
      <c r="JI219" s="613">
        <v>0</v>
      </c>
      <c r="JJ219" s="613">
        <v>0</v>
      </c>
      <c r="JK219" s="613">
        <v>0</v>
      </c>
      <c r="JL219" s="613">
        <v>0</v>
      </c>
      <c r="JM219" s="613">
        <v>0</v>
      </c>
      <c r="JN219" s="613">
        <v>0</v>
      </c>
      <c r="JO219" s="613">
        <v>0</v>
      </c>
      <c r="JP219" s="613">
        <v>0</v>
      </c>
      <c r="JQ219" s="613">
        <v>0</v>
      </c>
      <c r="JR219" s="613">
        <v>0</v>
      </c>
      <c r="JS219" s="613">
        <v>0</v>
      </c>
      <c r="JT219" s="613">
        <v>0</v>
      </c>
      <c r="JU219" s="613">
        <v>0</v>
      </c>
      <c r="JV219" s="613">
        <v>0</v>
      </c>
      <c r="JW219" s="613">
        <v>0</v>
      </c>
      <c r="JX219" s="613">
        <v>0</v>
      </c>
      <c r="JY219" s="613">
        <v>0</v>
      </c>
      <c r="JZ219" s="613">
        <v>0</v>
      </c>
      <c r="KA219" s="613">
        <v>0</v>
      </c>
      <c r="KB219" s="613">
        <v>0</v>
      </c>
      <c r="KC219" s="613">
        <v>0</v>
      </c>
      <c r="KD219" s="613">
        <v>0</v>
      </c>
      <c r="KE219" s="613">
        <v>0</v>
      </c>
      <c r="KF219" s="613">
        <v>0</v>
      </c>
      <c r="KG219" s="613">
        <v>0</v>
      </c>
      <c r="KH219" s="613">
        <v>0</v>
      </c>
      <c r="KI219" s="613">
        <v>0</v>
      </c>
      <c r="KJ219" s="613">
        <v>0</v>
      </c>
      <c r="KK219" s="613">
        <v>0</v>
      </c>
      <c r="KL219" s="613">
        <v>0</v>
      </c>
      <c r="KM219" s="613">
        <v>0</v>
      </c>
      <c r="KN219" s="613">
        <v>0</v>
      </c>
      <c r="KO219" s="613">
        <v>0</v>
      </c>
      <c r="KP219" s="613">
        <v>0</v>
      </c>
      <c r="KQ219" s="613">
        <v>0</v>
      </c>
      <c r="KR219" s="613">
        <v>0</v>
      </c>
      <c r="KS219" s="613">
        <v>0</v>
      </c>
      <c r="KT219" s="613">
        <v>0</v>
      </c>
      <c r="KU219" s="613">
        <v>0</v>
      </c>
      <c r="KV219" s="613">
        <v>0</v>
      </c>
      <c r="KW219" s="613">
        <v>0</v>
      </c>
      <c r="KX219" s="613">
        <v>0</v>
      </c>
      <c r="KY219" s="613">
        <v>0</v>
      </c>
      <c r="KZ219" s="613">
        <v>0</v>
      </c>
      <c r="LA219" s="613">
        <v>0</v>
      </c>
      <c r="LB219" s="613">
        <v>0</v>
      </c>
      <c r="LC219" s="613">
        <v>0</v>
      </c>
      <c r="LD219" s="613">
        <v>0</v>
      </c>
      <c r="LE219" s="613">
        <v>0</v>
      </c>
      <c r="LF219" s="613">
        <v>0</v>
      </c>
      <c r="LG219" s="613">
        <v>0</v>
      </c>
      <c r="LH219" s="613">
        <v>0</v>
      </c>
      <c r="LI219" s="613">
        <v>0</v>
      </c>
      <c r="LJ219" s="613">
        <v>0</v>
      </c>
      <c r="LK219" s="613">
        <v>0</v>
      </c>
      <c r="LL219" s="613">
        <v>0</v>
      </c>
      <c r="LM219" s="613">
        <v>0</v>
      </c>
      <c r="LN219" s="613">
        <v>0</v>
      </c>
      <c r="LO219" s="613">
        <v>0</v>
      </c>
      <c r="LP219" s="613">
        <v>0</v>
      </c>
      <c r="LQ219" s="613">
        <v>0</v>
      </c>
      <c r="LR219" s="613">
        <v>0</v>
      </c>
      <c r="LS219" s="613">
        <v>0</v>
      </c>
      <c r="LT219" s="613">
        <v>0</v>
      </c>
      <c r="LU219" s="613">
        <v>0</v>
      </c>
      <c r="LV219" s="613">
        <v>0</v>
      </c>
      <c r="LW219" s="613">
        <v>0</v>
      </c>
      <c r="LX219" s="613">
        <v>0</v>
      </c>
      <c r="LY219" s="613">
        <v>0</v>
      </c>
      <c r="LZ219" s="613">
        <v>0</v>
      </c>
      <c r="MA219" s="613">
        <v>0</v>
      </c>
      <c r="MB219" s="613">
        <v>0</v>
      </c>
      <c r="MC219" s="613">
        <v>0</v>
      </c>
      <c r="MD219" s="613">
        <v>0</v>
      </c>
      <c r="ME219" s="613">
        <v>0</v>
      </c>
      <c r="MF219" s="613">
        <v>0</v>
      </c>
      <c r="MG219" s="613">
        <v>0</v>
      </c>
      <c r="MH219" s="613">
        <v>0</v>
      </c>
      <c r="MI219" s="613">
        <v>0</v>
      </c>
      <c r="MJ219" s="613">
        <v>0</v>
      </c>
      <c r="MK219" s="613">
        <v>0</v>
      </c>
      <c r="ML219" s="613">
        <v>0</v>
      </c>
      <c r="MM219" s="613">
        <v>0</v>
      </c>
      <c r="MN219" s="613">
        <v>0</v>
      </c>
      <c r="MO219" s="613">
        <v>0</v>
      </c>
      <c r="MP219" s="613">
        <v>0</v>
      </c>
      <c r="MQ219" s="613">
        <v>0</v>
      </c>
      <c r="MR219" s="613">
        <v>0</v>
      </c>
      <c r="MS219" s="613">
        <v>0</v>
      </c>
      <c r="MT219" s="613">
        <v>0</v>
      </c>
      <c r="MU219" s="613">
        <v>0</v>
      </c>
      <c r="MV219" s="613">
        <v>0</v>
      </c>
      <c r="MW219" s="613">
        <v>0</v>
      </c>
      <c r="MX219" s="613">
        <v>0</v>
      </c>
      <c r="MY219" s="613">
        <v>0</v>
      </c>
      <c r="MZ219" s="613">
        <v>0</v>
      </c>
      <c r="NA219" s="613">
        <v>0</v>
      </c>
      <c r="NB219" s="613">
        <v>0</v>
      </c>
      <c r="NC219" s="613">
        <v>0</v>
      </c>
      <c r="ND219" s="613">
        <v>0</v>
      </c>
      <c r="NE219" s="613">
        <v>0</v>
      </c>
      <c r="NF219" s="613">
        <v>0</v>
      </c>
      <c r="NG219" s="613">
        <v>0</v>
      </c>
      <c r="NH219" s="613">
        <v>0</v>
      </c>
      <c r="NI219" s="613">
        <v>0</v>
      </c>
      <c r="NJ219" s="613">
        <v>0</v>
      </c>
      <c r="NK219" s="613">
        <v>0</v>
      </c>
      <c r="NL219" s="613">
        <v>0</v>
      </c>
      <c r="NM219" s="613">
        <v>0</v>
      </c>
      <c r="NN219" s="613">
        <v>0</v>
      </c>
      <c r="NO219" s="613">
        <v>0</v>
      </c>
      <c r="NP219" s="613">
        <v>0</v>
      </c>
      <c r="NQ219" s="613">
        <v>0</v>
      </c>
      <c r="NR219" s="613">
        <v>0</v>
      </c>
      <c r="NS219" s="613">
        <v>0</v>
      </c>
      <c r="NT219" s="613">
        <v>0</v>
      </c>
      <c r="NU219" s="613">
        <v>0</v>
      </c>
      <c r="NV219" s="613">
        <v>0</v>
      </c>
      <c r="NW219" s="613">
        <v>0</v>
      </c>
      <c r="NX219" s="613">
        <v>0</v>
      </c>
      <c r="NY219" s="613">
        <v>0</v>
      </c>
      <c r="NZ219" s="613">
        <v>0</v>
      </c>
      <c r="OA219" s="613">
        <v>0</v>
      </c>
      <c r="OB219" s="613">
        <v>0</v>
      </c>
      <c r="OC219" s="613">
        <v>0</v>
      </c>
      <c r="OD219" s="613">
        <v>0</v>
      </c>
      <c r="OE219" s="613">
        <v>0</v>
      </c>
      <c r="OF219" s="613">
        <v>0</v>
      </c>
      <c r="OG219" s="613">
        <v>0</v>
      </c>
      <c r="OH219" s="613">
        <v>0</v>
      </c>
      <c r="OI219" s="613">
        <v>0</v>
      </c>
      <c r="OJ219" s="613">
        <v>0</v>
      </c>
      <c r="OK219" s="613">
        <v>0</v>
      </c>
      <c r="OL219" s="613">
        <v>0</v>
      </c>
      <c r="OM219" s="613">
        <v>0</v>
      </c>
      <c r="ON219" s="613">
        <v>0</v>
      </c>
      <c r="OO219" s="613">
        <v>0</v>
      </c>
      <c r="OP219" s="613">
        <v>0</v>
      </c>
      <c r="OQ219" s="613">
        <v>0</v>
      </c>
      <c r="OR219" s="613">
        <v>0</v>
      </c>
      <c r="OS219" s="613">
        <v>0</v>
      </c>
      <c r="OT219" s="613">
        <v>0</v>
      </c>
      <c r="OU219" s="613">
        <v>0</v>
      </c>
      <c r="OV219" s="613">
        <v>0</v>
      </c>
      <c r="OW219" s="613">
        <v>0</v>
      </c>
      <c r="OX219" s="613">
        <v>0</v>
      </c>
      <c r="OY219" s="613">
        <v>0</v>
      </c>
      <c r="OZ219" s="613">
        <v>0</v>
      </c>
      <c r="PA219" s="613">
        <v>0</v>
      </c>
      <c r="PB219" s="613">
        <v>0</v>
      </c>
      <c r="PC219" s="613">
        <v>0</v>
      </c>
      <c r="PD219" s="613">
        <v>0</v>
      </c>
      <c r="PE219" s="613">
        <v>0</v>
      </c>
      <c r="PF219" s="613">
        <v>0</v>
      </c>
      <c r="PG219" s="613">
        <v>0</v>
      </c>
      <c r="PH219" s="613">
        <v>0</v>
      </c>
      <c r="PI219" s="613">
        <v>0</v>
      </c>
      <c r="PJ219" s="613">
        <v>0</v>
      </c>
      <c r="PK219" s="613">
        <v>0</v>
      </c>
      <c r="PL219" s="613">
        <v>0</v>
      </c>
      <c r="PM219" s="613">
        <v>0</v>
      </c>
      <c r="PN219" s="613">
        <v>0</v>
      </c>
      <c r="PO219" s="613">
        <v>0</v>
      </c>
      <c r="PP219" s="613">
        <v>0</v>
      </c>
      <c r="PQ219" s="613">
        <v>0</v>
      </c>
      <c r="PR219" s="613">
        <v>0</v>
      </c>
      <c r="PS219" s="613">
        <v>0</v>
      </c>
      <c r="PT219" s="613">
        <v>0</v>
      </c>
      <c r="PU219" s="613">
        <v>0</v>
      </c>
      <c r="PV219" s="613">
        <v>0</v>
      </c>
      <c r="PW219" s="613">
        <v>0</v>
      </c>
      <c r="PX219" s="613">
        <v>0</v>
      </c>
      <c r="PY219" s="613">
        <v>0</v>
      </c>
      <c r="PZ219" s="613">
        <v>0</v>
      </c>
      <c r="QA219" s="613">
        <v>0</v>
      </c>
      <c r="QB219" s="613">
        <v>0</v>
      </c>
      <c r="QC219" s="613">
        <v>0</v>
      </c>
      <c r="QD219" s="613">
        <v>0</v>
      </c>
      <c r="QE219" s="613">
        <v>0</v>
      </c>
      <c r="QF219" s="613">
        <v>0</v>
      </c>
      <c r="QG219" s="613">
        <v>0</v>
      </c>
      <c r="QH219" s="613">
        <v>0</v>
      </c>
      <c r="QI219" s="613">
        <v>0</v>
      </c>
      <c r="QJ219" s="613">
        <v>0</v>
      </c>
      <c r="QK219" s="613">
        <v>0</v>
      </c>
      <c r="QL219" s="613">
        <v>0</v>
      </c>
      <c r="QM219" s="613">
        <v>0</v>
      </c>
      <c r="QN219" s="613">
        <v>0</v>
      </c>
      <c r="QO219" s="613">
        <v>0</v>
      </c>
      <c r="QP219" s="613">
        <v>0</v>
      </c>
      <c r="QQ219" s="613">
        <v>0</v>
      </c>
      <c r="QR219" s="613">
        <v>0</v>
      </c>
      <c r="QS219" s="613">
        <v>0</v>
      </c>
      <c r="QT219" s="613">
        <v>0</v>
      </c>
      <c r="QU219" s="613">
        <v>0</v>
      </c>
      <c r="QV219" s="613">
        <v>0</v>
      </c>
      <c r="QW219" s="613">
        <v>0</v>
      </c>
      <c r="QX219" s="613">
        <v>0</v>
      </c>
      <c r="QY219" s="613">
        <v>0</v>
      </c>
      <c r="QZ219" s="613">
        <v>0</v>
      </c>
      <c r="RA219" s="613">
        <v>0</v>
      </c>
      <c r="RB219" s="613">
        <v>0</v>
      </c>
      <c r="RC219" s="613">
        <v>0</v>
      </c>
      <c r="RD219" s="613">
        <v>0</v>
      </c>
      <c r="RE219" s="613">
        <v>0</v>
      </c>
      <c r="RF219" s="613">
        <v>0</v>
      </c>
      <c r="RG219" s="613">
        <v>0</v>
      </c>
      <c r="RH219" s="613">
        <v>0</v>
      </c>
      <c r="RI219" s="613">
        <v>0</v>
      </c>
      <c r="RJ219" s="613">
        <v>0</v>
      </c>
      <c r="RK219" s="613">
        <v>0</v>
      </c>
      <c r="RL219" s="613">
        <v>0</v>
      </c>
      <c r="RM219" s="613">
        <v>0</v>
      </c>
      <c r="RN219" s="613">
        <v>0</v>
      </c>
      <c r="RO219" s="613">
        <v>0</v>
      </c>
      <c r="RP219" s="613">
        <v>0</v>
      </c>
      <c r="RQ219" s="613">
        <v>0</v>
      </c>
      <c r="RR219" s="613">
        <v>0</v>
      </c>
      <c r="RS219" s="613">
        <v>0</v>
      </c>
      <c r="RT219" s="613">
        <v>0</v>
      </c>
      <c r="RU219" s="613">
        <v>0</v>
      </c>
      <c r="RV219" s="613">
        <v>0</v>
      </c>
      <c r="RW219" s="613">
        <v>0</v>
      </c>
      <c r="RX219" s="613">
        <v>0</v>
      </c>
      <c r="RY219" s="613">
        <v>0</v>
      </c>
      <c r="RZ219" s="613">
        <v>0</v>
      </c>
      <c r="SA219" s="613">
        <v>0</v>
      </c>
      <c r="SB219" s="613">
        <v>0</v>
      </c>
      <c r="SC219" s="613">
        <v>0</v>
      </c>
      <c r="SD219" s="613">
        <v>0</v>
      </c>
      <c r="SE219" s="613">
        <v>0</v>
      </c>
      <c r="SF219" s="613">
        <v>0</v>
      </c>
      <c r="SG219" s="613">
        <v>0</v>
      </c>
      <c r="SH219" s="613">
        <v>0</v>
      </c>
      <c r="SI219" s="613">
        <v>0</v>
      </c>
      <c r="SJ219" s="613">
        <v>0</v>
      </c>
      <c r="SK219" s="267">
        <f t="shared" si="458"/>
        <v>0</v>
      </c>
      <c r="SL219" s="254"/>
      <c r="SM219" s="242"/>
      <c r="SN219" s="242"/>
      <c r="SO219" s="242"/>
    </row>
    <row r="220" spans="1:509" outlineLevel="3" x14ac:dyDescent="0.35">
      <c r="A220" s="242"/>
      <c r="B220" s="251"/>
      <c r="C220" s="438">
        <f t="shared" si="459"/>
        <v>4</v>
      </c>
      <c r="D220" s="267"/>
      <c r="E220" s="316">
        <f t="shared" si="457"/>
        <v>79</v>
      </c>
      <c r="F220" s="322"/>
      <c r="G220" s="322"/>
      <c r="H220" s="267"/>
      <c r="I220" s="540"/>
      <c r="J220" s="557" t="s">
        <v>861</v>
      </c>
      <c r="K220" s="541"/>
      <c r="L220" s="831">
        <f>L217</f>
        <v>0</v>
      </c>
      <c r="M220" s="831">
        <f t="shared" ref="M220:BX222" si="460">M217</f>
        <v>0</v>
      </c>
      <c r="N220" s="831">
        <f t="shared" si="460"/>
        <v>0</v>
      </c>
      <c r="O220" s="831">
        <f t="shared" si="460"/>
        <v>0</v>
      </c>
      <c r="P220" s="831">
        <f t="shared" si="460"/>
        <v>0</v>
      </c>
      <c r="Q220" s="831">
        <f t="shared" si="460"/>
        <v>0</v>
      </c>
      <c r="R220" s="831">
        <f t="shared" si="460"/>
        <v>0</v>
      </c>
      <c r="S220" s="831">
        <f t="shared" si="460"/>
        <v>0</v>
      </c>
      <c r="T220" s="831">
        <f t="shared" si="460"/>
        <v>0</v>
      </c>
      <c r="U220" s="831">
        <f t="shared" si="460"/>
        <v>0</v>
      </c>
      <c r="V220" s="831">
        <f t="shared" si="460"/>
        <v>0</v>
      </c>
      <c r="W220" s="831">
        <f t="shared" si="460"/>
        <v>0</v>
      </c>
      <c r="X220" s="831">
        <f t="shared" si="460"/>
        <v>0</v>
      </c>
      <c r="Y220" s="831">
        <f t="shared" si="460"/>
        <v>0</v>
      </c>
      <c r="Z220" s="831">
        <f t="shared" si="460"/>
        <v>0</v>
      </c>
      <c r="AA220" s="831">
        <f t="shared" si="460"/>
        <v>0</v>
      </c>
      <c r="AB220" s="831">
        <f t="shared" si="460"/>
        <v>0</v>
      </c>
      <c r="AC220" s="831">
        <f t="shared" si="460"/>
        <v>0</v>
      </c>
      <c r="AD220" s="831">
        <f t="shared" si="460"/>
        <v>0</v>
      </c>
      <c r="AE220" s="831">
        <f t="shared" si="460"/>
        <v>0</v>
      </c>
      <c r="AF220" s="831">
        <f t="shared" si="460"/>
        <v>0</v>
      </c>
      <c r="AG220" s="831">
        <f t="shared" si="460"/>
        <v>0</v>
      </c>
      <c r="AH220" s="831">
        <f t="shared" si="460"/>
        <v>0</v>
      </c>
      <c r="AI220" s="831">
        <f t="shared" si="460"/>
        <v>0</v>
      </c>
      <c r="AJ220" s="831">
        <f t="shared" si="460"/>
        <v>0</v>
      </c>
      <c r="AK220" s="831">
        <f t="shared" si="460"/>
        <v>0</v>
      </c>
      <c r="AL220" s="831">
        <f t="shared" si="460"/>
        <v>0</v>
      </c>
      <c r="AM220" s="831">
        <f t="shared" si="460"/>
        <v>0</v>
      </c>
      <c r="AN220" s="831">
        <f t="shared" si="460"/>
        <v>0</v>
      </c>
      <c r="AO220" s="831">
        <f t="shared" si="460"/>
        <v>0</v>
      </c>
      <c r="AP220" s="831">
        <f t="shared" si="460"/>
        <v>0</v>
      </c>
      <c r="AQ220" s="831">
        <f t="shared" si="460"/>
        <v>0</v>
      </c>
      <c r="AR220" s="831">
        <f t="shared" si="460"/>
        <v>0</v>
      </c>
      <c r="AS220" s="831">
        <f t="shared" si="460"/>
        <v>0</v>
      </c>
      <c r="AT220" s="831">
        <f t="shared" si="460"/>
        <v>0</v>
      </c>
      <c r="AU220" s="831">
        <f t="shared" si="460"/>
        <v>0</v>
      </c>
      <c r="AV220" s="831">
        <f t="shared" si="460"/>
        <v>0</v>
      </c>
      <c r="AW220" s="831">
        <f t="shared" si="460"/>
        <v>0</v>
      </c>
      <c r="AX220" s="831">
        <f t="shared" si="460"/>
        <v>0</v>
      </c>
      <c r="AY220" s="831">
        <f t="shared" si="460"/>
        <v>0</v>
      </c>
      <c r="AZ220" s="831">
        <f t="shared" si="460"/>
        <v>0</v>
      </c>
      <c r="BA220" s="831">
        <f t="shared" si="460"/>
        <v>0</v>
      </c>
      <c r="BB220" s="831">
        <f t="shared" si="460"/>
        <v>0</v>
      </c>
      <c r="BC220" s="831">
        <f t="shared" si="460"/>
        <v>0</v>
      </c>
      <c r="BD220" s="831">
        <f t="shared" si="460"/>
        <v>0</v>
      </c>
      <c r="BE220" s="831">
        <f t="shared" si="460"/>
        <v>0</v>
      </c>
      <c r="BF220" s="831">
        <f t="shared" si="460"/>
        <v>0</v>
      </c>
      <c r="BG220" s="831">
        <f t="shared" si="460"/>
        <v>0</v>
      </c>
      <c r="BH220" s="831">
        <f t="shared" si="460"/>
        <v>0</v>
      </c>
      <c r="BI220" s="831">
        <f t="shared" si="460"/>
        <v>0</v>
      </c>
      <c r="BJ220" s="831">
        <f t="shared" si="460"/>
        <v>0</v>
      </c>
      <c r="BK220" s="831">
        <f t="shared" si="460"/>
        <v>0</v>
      </c>
      <c r="BL220" s="831">
        <f t="shared" si="460"/>
        <v>0</v>
      </c>
      <c r="BM220" s="831">
        <f t="shared" si="460"/>
        <v>0</v>
      </c>
      <c r="BN220" s="831">
        <f t="shared" si="460"/>
        <v>0</v>
      </c>
      <c r="BO220" s="831">
        <f t="shared" si="460"/>
        <v>0</v>
      </c>
      <c r="BP220" s="831">
        <f t="shared" si="460"/>
        <v>0</v>
      </c>
      <c r="BQ220" s="831">
        <f t="shared" si="460"/>
        <v>0</v>
      </c>
      <c r="BR220" s="831">
        <f t="shared" si="460"/>
        <v>0</v>
      </c>
      <c r="BS220" s="831">
        <f t="shared" si="460"/>
        <v>0</v>
      </c>
      <c r="BT220" s="831">
        <f t="shared" si="460"/>
        <v>0</v>
      </c>
      <c r="BU220" s="831">
        <f t="shared" si="460"/>
        <v>0</v>
      </c>
      <c r="BV220" s="831">
        <f t="shared" si="460"/>
        <v>0</v>
      </c>
      <c r="BW220" s="831">
        <f t="shared" si="460"/>
        <v>0</v>
      </c>
      <c r="BX220" s="831">
        <f t="shared" si="460"/>
        <v>0</v>
      </c>
      <c r="BY220" s="831">
        <f t="shared" ref="BY220:EJ222" si="461">BY217</f>
        <v>0</v>
      </c>
      <c r="BZ220" s="831">
        <f t="shared" si="461"/>
        <v>0</v>
      </c>
      <c r="CA220" s="831">
        <f t="shared" si="461"/>
        <v>0</v>
      </c>
      <c r="CB220" s="831">
        <f t="shared" si="461"/>
        <v>0</v>
      </c>
      <c r="CC220" s="831">
        <f t="shared" si="461"/>
        <v>0</v>
      </c>
      <c r="CD220" s="831">
        <f t="shared" si="461"/>
        <v>0</v>
      </c>
      <c r="CE220" s="831">
        <f t="shared" si="461"/>
        <v>0</v>
      </c>
      <c r="CF220" s="831">
        <f t="shared" si="461"/>
        <v>0</v>
      </c>
      <c r="CG220" s="831">
        <f t="shared" si="461"/>
        <v>0</v>
      </c>
      <c r="CH220" s="831">
        <f t="shared" si="461"/>
        <v>0</v>
      </c>
      <c r="CI220" s="831">
        <f t="shared" si="461"/>
        <v>0</v>
      </c>
      <c r="CJ220" s="831">
        <f t="shared" si="461"/>
        <v>0</v>
      </c>
      <c r="CK220" s="831">
        <f t="shared" si="461"/>
        <v>0</v>
      </c>
      <c r="CL220" s="831">
        <f t="shared" si="461"/>
        <v>0</v>
      </c>
      <c r="CM220" s="831">
        <f t="shared" si="461"/>
        <v>0</v>
      </c>
      <c r="CN220" s="831">
        <f t="shared" si="461"/>
        <v>0</v>
      </c>
      <c r="CO220" s="831">
        <f t="shared" si="461"/>
        <v>0</v>
      </c>
      <c r="CP220" s="831">
        <f t="shared" si="461"/>
        <v>0</v>
      </c>
      <c r="CQ220" s="831">
        <f t="shared" si="461"/>
        <v>0</v>
      </c>
      <c r="CR220" s="831">
        <f t="shared" si="461"/>
        <v>0</v>
      </c>
      <c r="CS220" s="831">
        <f t="shared" si="461"/>
        <v>0</v>
      </c>
      <c r="CT220" s="831">
        <f t="shared" si="461"/>
        <v>0</v>
      </c>
      <c r="CU220" s="831">
        <f t="shared" si="461"/>
        <v>0</v>
      </c>
      <c r="CV220" s="831">
        <f t="shared" si="461"/>
        <v>0</v>
      </c>
      <c r="CW220" s="831">
        <f t="shared" si="461"/>
        <v>0</v>
      </c>
      <c r="CX220" s="831">
        <f t="shared" si="461"/>
        <v>0</v>
      </c>
      <c r="CY220" s="831">
        <f t="shared" si="461"/>
        <v>0</v>
      </c>
      <c r="CZ220" s="831">
        <f t="shared" si="461"/>
        <v>0</v>
      </c>
      <c r="DA220" s="831">
        <f t="shared" si="461"/>
        <v>0</v>
      </c>
      <c r="DB220" s="831">
        <f t="shared" si="461"/>
        <v>0</v>
      </c>
      <c r="DC220" s="831">
        <f t="shared" si="461"/>
        <v>0</v>
      </c>
      <c r="DD220" s="831">
        <f t="shared" si="461"/>
        <v>0</v>
      </c>
      <c r="DE220" s="831">
        <f t="shared" si="461"/>
        <v>0</v>
      </c>
      <c r="DF220" s="831">
        <f t="shared" si="461"/>
        <v>0</v>
      </c>
      <c r="DG220" s="831">
        <f t="shared" si="461"/>
        <v>0</v>
      </c>
      <c r="DH220" s="831">
        <f t="shared" si="461"/>
        <v>0</v>
      </c>
      <c r="DI220" s="831">
        <f t="shared" si="461"/>
        <v>0</v>
      </c>
      <c r="DJ220" s="831">
        <f t="shared" si="461"/>
        <v>0</v>
      </c>
      <c r="DK220" s="831">
        <f t="shared" si="461"/>
        <v>0</v>
      </c>
      <c r="DL220" s="831">
        <f t="shared" si="461"/>
        <v>0</v>
      </c>
      <c r="DM220" s="831">
        <f t="shared" si="461"/>
        <v>0</v>
      </c>
      <c r="DN220" s="831">
        <f t="shared" si="461"/>
        <v>0</v>
      </c>
      <c r="DO220" s="831">
        <f t="shared" si="461"/>
        <v>0</v>
      </c>
      <c r="DP220" s="831">
        <f t="shared" si="461"/>
        <v>0</v>
      </c>
      <c r="DQ220" s="831">
        <f t="shared" si="461"/>
        <v>0</v>
      </c>
      <c r="DR220" s="831">
        <f t="shared" si="461"/>
        <v>0</v>
      </c>
      <c r="DS220" s="831">
        <f t="shared" si="461"/>
        <v>0</v>
      </c>
      <c r="DT220" s="831">
        <f t="shared" si="461"/>
        <v>0</v>
      </c>
      <c r="DU220" s="831">
        <f t="shared" si="461"/>
        <v>0</v>
      </c>
      <c r="DV220" s="831">
        <f t="shared" si="461"/>
        <v>0</v>
      </c>
      <c r="DW220" s="831">
        <f t="shared" si="461"/>
        <v>0</v>
      </c>
      <c r="DX220" s="831">
        <f t="shared" si="461"/>
        <v>0</v>
      </c>
      <c r="DY220" s="831">
        <f t="shared" si="461"/>
        <v>0</v>
      </c>
      <c r="DZ220" s="831">
        <f t="shared" si="461"/>
        <v>0</v>
      </c>
      <c r="EA220" s="831">
        <f t="shared" si="461"/>
        <v>0</v>
      </c>
      <c r="EB220" s="831">
        <f t="shared" si="461"/>
        <v>0</v>
      </c>
      <c r="EC220" s="831">
        <f t="shared" si="461"/>
        <v>0</v>
      </c>
      <c r="ED220" s="831">
        <f t="shared" si="461"/>
        <v>0</v>
      </c>
      <c r="EE220" s="831">
        <f t="shared" si="461"/>
        <v>0</v>
      </c>
      <c r="EF220" s="831">
        <f t="shared" si="461"/>
        <v>0</v>
      </c>
      <c r="EG220" s="831">
        <f t="shared" si="461"/>
        <v>0</v>
      </c>
      <c r="EH220" s="831">
        <f t="shared" si="461"/>
        <v>0</v>
      </c>
      <c r="EI220" s="831">
        <f t="shared" si="461"/>
        <v>0</v>
      </c>
      <c r="EJ220" s="831">
        <f t="shared" si="461"/>
        <v>0</v>
      </c>
      <c r="EK220" s="831">
        <f t="shared" ref="EK220:GV222" si="462">EK217</f>
        <v>0</v>
      </c>
      <c r="EL220" s="831">
        <f t="shared" si="462"/>
        <v>0</v>
      </c>
      <c r="EM220" s="831">
        <f t="shared" si="462"/>
        <v>0</v>
      </c>
      <c r="EN220" s="831">
        <f t="shared" si="462"/>
        <v>0</v>
      </c>
      <c r="EO220" s="831">
        <f t="shared" si="462"/>
        <v>0</v>
      </c>
      <c r="EP220" s="831">
        <f t="shared" si="462"/>
        <v>0</v>
      </c>
      <c r="EQ220" s="831">
        <f t="shared" si="462"/>
        <v>0</v>
      </c>
      <c r="ER220" s="831">
        <f t="shared" si="462"/>
        <v>0</v>
      </c>
      <c r="ES220" s="831">
        <f t="shared" si="462"/>
        <v>0</v>
      </c>
      <c r="ET220" s="831">
        <f t="shared" si="462"/>
        <v>0</v>
      </c>
      <c r="EU220" s="831">
        <f t="shared" si="462"/>
        <v>0</v>
      </c>
      <c r="EV220" s="831">
        <f t="shared" si="462"/>
        <v>0</v>
      </c>
      <c r="EW220" s="831">
        <f t="shared" si="462"/>
        <v>0</v>
      </c>
      <c r="EX220" s="831">
        <f t="shared" si="462"/>
        <v>0</v>
      </c>
      <c r="EY220" s="831">
        <f t="shared" si="462"/>
        <v>0</v>
      </c>
      <c r="EZ220" s="831">
        <f t="shared" si="462"/>
        <v>0</v>
      </c>
      <c r="FA220" s="831">
        <f t="shared" si="462"/>
        <v>0</v>
      </c>
      <c r="FB220" s="831">
        <f t="shared" si="462"/>
        <v>0</v>
      </c>
      <c r="FC220" s="831">
        <f t="shared" si="462"/>
        <v>0</v>
      </c>
      <c r="FD220" s="831">
        <f t="shared" si="462"/>
        <v>0</v>
      </c>
      <c r="FE220" s="831">
        <f t="shared" si="462"/>
        <v>0</v>
      </c>
      <c r="FF220" s="831">
        <f t="shared" si="462"/>
        <v>0</v>
      </c>
      <c r="FG220" s="831">
        <f t="shared" si="462"/>
        <v>0</v>
      </c>
      <c r="FH220" s="831">
        <f t="shared" si="462"/>
        <v>0</v>
      </c>
      <c r="FI220" s="831">
        <f t="shared" si="462"/>
        <v>0</v>
      </c>
      <c r="FJ220" s="831">
        <f t="shared" si="462"/>
        <v>0</v>
      </c>
      <c r="FK220" s="831">
        <f t="shared" si="462"/>
        <v>0</v>
      </c>
      <c r="FL220" s="831">
        <f t="shared" si="462"/>
        <v>0</v>
      </c>
      <c r="FM220" s="831">
        <f t="shared" si="462"/>
        <v>0</v>
      </c>
      <c r="FN220" s="831">
        <f t="shared" si="462"/>
        <v>0</v>
      </c>
      <c r="FO220" s="831">
        <f t="shared" si="462"/>
        <v>0</v>
      </c>
      <c r="FP220" s="831">
        <f t="shared" si="462"/>
        <v>0</v>
      </c>
      <c r="FQ220" s="831">
        <f t="shared" si="462"/>
        <v>0</v>
      </c>
      <c r="FR220" s="831">
        <f t="shared" si="462"/>
        <v>0</v>
      </c>
      <c r="FS220" s="831">
        <f t="shared" si="462"/>
        <v>0</v>
      </c>
      <c r="FT220" s="831">
        <f t="shared" si="462"/>
        <v>0</v>
      </c>
      <c r="FU220" s="831">
        <f t="shared" si="462"/>
        <v>0</v>
      </c>
      <c r="FV220" s="831">
        <f t="shared" si="462"/>
        <v>0</v>
      </c>
      <c r="FW220" s="831">
        <f t="shared" si="462"/>
        <v>0</v>
      </c>
      <c r="FX220" s="831">
        <f t="shared" si="462"/>
        <v>0</v>
      </c>
      <c r="FY220" s="831">
        <f t="shared" si="462"/>
        <v>0</v>
      </c>
      <c r="FZ220" s="831">
        <f t="shared" si="462"/>
        <v>0</v>
      </c>
      <c r="GA220" s="831">
        <f t="shared" si="462"/>
        <v>0</v>
      </c>
      <c r="GB220" s="831">
        <f t="shared" si="462"/>
        <v>0</v>
      </c>
      <c r="GC220" s="831">
        <f t="shared" si="462"/>
        <v>0</v>
      </c>
      <c r="GD220" s="831">
        <f t="shared" si="462"/>
        <v>0</v>
      </c>
      <c r="GE220" s="831">
        <f t="shared" si="462"/>
        <v>0</v>
      </c>
      <c r="GF220" s="831">
        <f t="shared" si="462"/>
        <v>0</v>
      </c>
      <c r="GG220" s="831">
        <f t="shared" si="462"/>
        <v>0</v>
      </c>
      <c r="GH220" s="831">
        <f t="shared" si="462"/>
        <v>0</v>
      </c>
      <c r="GI220" s="831">
        <f t="shared" si="462"/>
        <v>0</v>
      </c>
      <c r="GJ220" s="831">
        <f t="shared" si="462"/>
        <v>0</v>
      </c>
      <c r="GK220" s="831">
        <f t="shared" si="462"/>
        <v>0</v>
      </c>
      <c r="GL220" s="831">
        <f t="shared" si="462"/>
        <v>0</v>
      </c>
      <c r="GM220" s="831">
        <f t="shared" si="462"/>
        <v>0</v>
      </c>
      <c r="GN220" s="831">
        <f t="shared" si="462"/>
        <v>0</v>
      </c>
      <c r="GO220" s="831">
        <f t="shared" si="462"/>
        <v>0</v>
      </c>
      <c r="GP220" s="831">
        <f t="shared" si="462"/>
        <v>0</v>
      </c>
      <c r="GQ220" s="831">
        <f t="shared" si="462"/>
        <v>0</v>
      </c>
      <c r="GR220" s="831">
        <f t="shared" si="462"/>
        <v>0</v>
      </c>
      <c r="GS220" s="831">
        <f t="shared" si="462"/>
        <v>0</v>
      </c>
      <c r="GT220" s="831">
        <f t="shared" si="462"/>
        <v>0</v>
      </c>
      <c r="GU220" s="831">
        <f t="shared" si="462"/>
        <v>0</v>
      </c>
      <c r="GV220" s="831">
        <f t="shared" si="462"/>
        <v>0</v>
      </c>
      <c r="GW220" s="831">
        <f t="shared" ref="GW220:JH222" si="463">GW217</f>
        <v>0</v>
      </c>
      <c r="GX220" s="831">
        <f t="shared" si="463"/>
        <v>0</v>
      </c>
      <c r="GY220" s="831">
        <f t="shared" si="463"/>
        <v>0</v>
      </c>
      <c r="GZ220" s="831">
        <f t="shared" si="463"/>
        <v>0</v>
      </c>
      <c r="HA220" s="831">
        <f t="shared" si="463"/>
        <v>0</v>
      </c>
      <c r="HB220" s="831">
        <f t="shared" si="463"/>
        <v>0</v>
      </c>
      <c r="HC220" s="831">
        <f t="shared" si="463"/>
        <v>0</v>
      </c>
      <c r="HD220" s="831">
        <f t="shared" si="463"/>
        <v>0</v>
      </c>
      <c r="HE220" s="831">
        <f t="shared" si="463"/>
        <v>0</v>
      </c>
      <c r="HF220" s="831">
        <f t="shared" si="463"/>
        <v>0</v>
      </c>
      <c r="HG220" s="831">
        <f t="shared" si="463"/>
        <v>0</v>
      </c>
      <c r="HH220" s="831">
        <f t="shared" si="463"/>
        <v>0</v>
      </c>
      <c r="HI220" s="831">
        <f t="shared" si="463"/>
        <v>0</v>
      </c>
      <c r="HJ220" s="831">
        <f t="shared" si="463"/>
        <v>0</v>
      </c>
      <c r="HK220" s="831">
        <f t="shared" si="463"/>
        <v>0</v>
      </c>
      <c r="HL220" s="831">
        <f t="shared" si="463"/>
        <v>0</v>
      </c>
      <c r="HM220" s="831">
        <f t="shared" si="463"/>
        <v>0</v>
      </c>
      <c r="HN220" s="831">
        <f t="shared" si="463"/>
        <v>0</v>
      </c>
      <c r="HO220" s="831">
        <f t="shared" si="463"/>
        <v>0</v>
      </c>
      <c r="HP220" s="831">
        <f t="shared" si="463"/>
        <v>0</v>
      </c>
      <c r="HQ220" s="831">
        <f t="shared" si="463"/>
        <v>0</v>
      </c>
      <c r="HR220" s="831">
        <f t="shared" si="463"/>
        <v>0</v>
      </c>
      <c r="HS220" s="831">
        <f t="shared" si="463"/>
        <v>0</v>
      </c>
      <c r="HT220" s="831">
        <f t="shared" si="463"/>
        <v>0</v>
      </c>
      <c r="HU220" s="831">
        <f t="shared" si="463"/>
        <v>0</v>
      </c>
      <c r="HV220" s="831">
        <f t="shared" si="463"/>
        <v>0</v>
      </c>
      <c r="HW220" s="831">
        <f t="shared" si="463"/>
        <v>0</v>
      </c>
      <c r="HX220" s="831">
        <f t="shared" si="463"/>
        <v>0</v>
      </c>
      <c r="HY220" s="831">
        <f t="shared" si="463"/>
        <v>0</v>
      </c>
      <c r="HZ220" s="831">
        <f t="shared" si="463"/>
        <v>0</v>
      </c>
      <c r="IA220" s="831">
        <f t="shared" si="463"/>
        <v>0</v>
      </c>
      <c r="IB220" s="831">
        <f t="shared" si="463"/>
        <v>0</v>
      </c>
      <c r="IC220" s="831">
        <f t="shared" si="463"/>
        <v>0</v>
      </c>
      <c r="ID220" s="831">
        <f t="shared" si="463"/>
        <v>0</v>
      </c>
      <c r="IE220" s="831">
        <f t="shared" si="463"/>
        <v>0</v>
      </c>
      <c r="IF220" s="831">
        <f t="shared" si="463"/>
        <v>0</v>
      </c>
      <c r="IG220" s="831">
        <f t="shared" si="463"/>
        <v>0</v>
      </c>
      <c r="IH220" s="831">
        <f t="shared" si="463"/>
        <v>0</v>
      </c>
      <c r="II220" s="831">
        <f t="shared" si="463"/>
        <v>0</v>
      </c>
      <c r="IJ220" s="831">
        <f t="shared" si="463"/>
        <v>0</v>
      </c>
      <c r="IK220" s="831">
        <f t="shared" si="463"/>
        <v>0</v>
      </c>
      <c r="IL220" s="831">
        <f t="shared" si="463"/>
        <v>0</v>
      </c>
      <c r="IM220" s="831">
        <f t="shared" si="463"/>
        <v>0</v>
      </c>
      <c r="IN220" s="831">
        <f t="shared" si="463"/>
        <v>0</v>
      </c>
      <c r="IO220" s="831">
        <f t="shared" si="463"/>
        <v>0</v>
      </c>
      <c r="IP220" s="831">
        <f t="shared" si="463"/>
        <v>0</v>
      </c>
      <c r="IQ220" s="831">
        <f t="shared" si="463"/>
        <v>0</v>
      </c>
      <c r="IR220" s="831">
        <f t="shared" si="463"/>
        <v>0</v>
      </c>
      <c r="IS220" s="831">
        <f t="shared" si="463"/>
        <v>0</v>
      </c>
      <c r="IT220" s="831">
        <f t="shared" si="463"/>
        <v>0</v>
      </c>
      <c r="IU220" s="831">
        <f t="shared" si="463"/>
        <v>0</v>
      </c>
      <c r="IV220" s="831">
        <f t="shared" si="463"/>
        <v>0</v>
      </c>
      <c r="IW220" s="831">
        <f t="shared" si="463"/>
        <v>0</v>
      </c>
      <c r="IX220" s="831">
        <f t="shared" si="463"/>
        <v>0</v>
      </c>
      <c r="IY220" s="831">
        <f t="shared" si="463"/>
        <v>0</v>
      </c>
      <c r="IZ220" s="831">
        <f t="shared" si="463"/>
        <v>0</v>
      </c>
      <c r="JA220" s="831">
        <f t="shared" si="463"/>
        <v>0</v>
      </c>
      <c r="JB220" s="831">
        <f t="shared" si="463"/>
        <v>0</v>
      </c>
      <c r="JC220" s="831">
        <f t="shared" si="463"/>
        <v>0</v>
      </c>
      <c r="JD220" s="831">
        <f t="shared" si="463"/>
        <v>0</v>
      </c>
      <c r="JE220" s="831">
        <f t="shared" si="463"/>
        <v>0</v>
      </c>
      <c r="JF220" s="831">
        <f t="shared" si="463"/>
        <v>0</v>
      </c>
      <c r="JG220" s="831">
        <f t="shared" si="463"/>
        <v>0</v>
      </c>
      <c r="JH220" s="831">
        <f t="shared" si="463"/>
        <v>0</v>
      </c>
      <c r="JI220" s="831">
        <f t="shared" ref="JI220:LT222" si="464">JI217</f>
        <v>0</v>
      </c>
      <c r="JJ220" s="831">
        <f t="shared" si="464"/>
        <v>0</v>
      </c>
      <c r="JK220" s="831">
        <f t="shared" si="464"/>
        <v>0</v>
      </c>
      <c r="JL220" s="831">
        <f t="shared" si="464"/>
        <v>0</v>
      </c>
      <c r="JM220" s="831">
        <f t="shared" si="464"/>
        <v>0</v>
      </c>
      <c r="JN220" s="831">
        <f t="shared" si="464"/>
        <v>0</v>
      </c>
      <c r="JO220" s="831">
        <f t="shared" si="464"/>
        <v>0</v>
      </c>
      <c r="JP220" s="831">
        <f t="shared" si="464"/>
        <v>0</v>
      </c>
      <c r="JQ220" s="831">
        <f t="shared" si="464"/>
        <v>0</v>
      </c>
      <c r="JR220" s="831">
        <f t="shared" si="464"/>
        <v>0</v>
      </c>
      <c r="JS220" s="831">
        <f t="shared" si="464"/>
        <v>0</v>
      </c>
      <c r="JT220" s="831">
        <f t="shared" si="464"/>
        <v>0</v>
      </c>
      <c r="JU220" s="831">
        <f t="shared" si="464"/>
        <v>0</v>
      </c>
      <c r="JV220" s="831">
        <f t="shared" si="464"/>
        <v>0</v>
      </c>
      <c r="JW220" s="831">
        <f t="shared" si="464"/>
        <v>0</v>
      </c>
      <c r="JX220" s="831">
        <f t="shared" si="464"/>
        <v>0</v>
      </c>
      <c r="JY220" s="831">
        <f t="shared" si="464"/>
        <v>0</v>
      </c>
      <c r="JZ220" s="831">
        <f t="shared" si="464"/>
        <v>0</v>
      </c>
      <c r="KA220" s="831">
        <f t="shared" si="464"/>
        <v>0</v>
      </c>
      <c r="KB220" s="831">
        <f t="shared" si="464"/>
        <v>0</v>
      </c>
      <c r="KC220" s="831">
        <f t="shared" si="464"/>
        <v>0</v>
      </c>
      <c r="KD220" s="831">
        <f t="shared" si="464"/>
        <v>0</v>
      </c>
      <c r="KE220" s="831">
        <f t="shared" si="464"/>
        <v>0</v>
      </c>
      <c r="KF220" s="831">
        <f t="shared" si="464"/>
        <v>0</v>
      </c>
      <c r="KG220" s="831">
        <f t="shared" si="464"/>
        <v>0</v>
      </c>
      <c r="KH220" s="831">
        <f t="shared" si="464"/>
        <v>0</v>
      </c>
      <c r="KI220" s="831">
        <f t="shared" si="464"/>
        <v>0</v>
      </c>
      <c r="KJ220" s="831">
        <f t="shared" si="464"/>
        <v>0</v>
      </c>
      <c r="KK220" s="831">
        <f t="shared" si="464"/>
        <v>0</v>
      </c>
      <c r="KL220" s="831">
        <f t="shared" si="464"/>
        <v>0</v>
      </c>
      <c r="KM220" s="831">
        <f t="shared" si="464"/>
        <v>0</v>
      </c>
      <c r="KN220" s="831">
        <f t="shared" si="464"/>
        <v>0</v>
      </c>
      <c r="KO220" s="831">
        <f t="shared" si="464"/>
        <v>0</v>
      </c>
      <c r="KP220" s="831">
        <f t="shared" si="464"/>
        <v>0</v>
      </c>
      <c r="KQ220" s="831">
        <f t="shared" si="464"/>
        <v>0</v>
      </c>
      <c r="KR220" s="831">
        <f t="shared" si="464"/>
        <v>0</v>
      </c>
      <c r="KS220" s="831">
        <f t="shared" si="464"/>
        <v>0</v>
      </c>
      <c r="KT220" s="831">
        <f t="shared" si="464"/>
        <v>0</v>
      </c>
      <c r="KU220" s="831">
        <f t="shared" si="464"/>
        <v>0</v>
      </c>
      <c r="KV220" s="831">
        <f t="shared" si="464"/>
        <v>0</v>
      </c>
      <c r="KW220" s="831">
        <f t="shared" si="464"/>
        <v>0</v>
      </c>
      <c r="KX220" s="831">
        <f t="shared" si="464"/>
        <v>0</v>
      </c>
      <c r="KY220" s="831">
        <f t="shared" si="464"/>
        <v>0</v>
      </c>
      <c r="KZ220" s="831">
        <f t="shared" si="464"/>
        <v>0</v>
      </c>
      <c r="LA220" s="831">
        <f t="shared" si="464"/>
        <v>0</v>
      </c>
      <c r="LB220" s="831">
        <f t="shared" si="464"/>
        <v>0</v>
      </c>
      <c r="LC220" s="831">
        <f t="shared" si="464"/>
        <v>0</v>
      </c>
      <c r="LD220" s="831">
        <f t="shared" si="464"/>
        <v>0</v>
      </c>
      <c r="LE220" s="831">
        <f t="shared" si="464"/>
        <v>0</v>
      </c>
      <c r="LF220" s="831">
        <f t="shared" si="464"/>
        <v>0</v>
      </c>
      <c r="LG220" s="831">
        <f t="shared" si="464"/>
        <v>0</v>
      </c>
      <c r="LH220" s="831">
        <f t="shared" si="464"/>
        <v>0</v>
      </c>
      <c r="LI220" s="831">
        <f t="shared" si="464"/>
        <v>0</v>
      </c>
      <c r="LJ220" s="831">
        <f t="shared" si="464"/>
        <v>0</v>
      </c>
      <c r="LK220" s="831">
        <f t="shared" si="464"/>
        <v>0</v>
      </c>
      <c r="LL220" s="831">
        <f t="shared" si="464"/>
        <v>0</v>
      </c>
      <c r="LM220" s="831">
        <f t="shared" si="464"/>
        <v>0</v>
      </c>
      <c r="LN220" s="831">
        <f t="shared" si="464"/>
        <v>0</v>
      </c>
      <c r="LO220" s="831">
        <f t="shared" si="464"/>
        <v>0</v>
      </c>
      <c r="LP220" s="831">
        <f t="shared" si="464"/>
        <v>0</v>
      </c>
      <c r="LQ220" s="831">
        <f t="shared" si="464"/>
        <v>0</v>
      </c>
      <c r="LR220" s="831">
        <f t="shared" si="464"/>
        <v>0</v>
      </c>
      <c r="LS220" s="831">
        <f t="shared" si="464"/>
        <v>0</v>
      </c>
      <c r="LT220" s="831">
        <f t="shared" si="464"/>
        <v>0</v>
      </c>
      <c r="LU220" s="831">
        <f t="shared" ref="LU220:OF222" si="465">LU217</f>
        <v>0</v>
      </c>
      <c r="LV220" s="831">
        <f t="shared" si="465"/>
        <v>0</v>
      </c>
      <c r="LW220" s="831">
        <f t="shared" si="465"/>
        <v>0</v>
      </c>
      <c r="LX220" s="831">
        <f t="shared" si="465"/>
        <v>0</v>
      </c>
      <c r="LY220" s="831">
        <f t="shared" si="465"/>
        <v>0</v>
      </c>
      <c r="LZ220" s="831">
        <f t="shared" si="465"/>
        <v>0</v>
      </c>
      <c r="MA220" s="831">
        <f t="shared" si="465"/>
        <v>0</v>
      </c>
      <c r="MB220" s="831">
        <f t="shared" si="465"/>
        <v>0</v>
      </c>
      <c r="MC220" s="831">
        <f t="shared" si="465"/>
        <v>0</v>
      </c>
      <c r="MD220" s="831">
        <f t="shared" si="465"/>
        <v>0</v>
      </c>
      <c r="ME220" s="831">
        <f t="shared" si="465"/>
        <v>0</v>
      </c>
      <c r="MF220" s="831">
        <f t="shared" si="465"/>
        <v>0</v>
      </c>
      <c r="MG220" s="831">
        <f t="shared" si="465"/>
        <v>0</v>
      </c>
      <c r="MH220" s="831">
        <f t="shared" si="465"/>
        <v>0</v>
      </c>
      <c r="MI220" s="831">
        <f t="shared" si="465"/>
        <v>0</v>
      </c>
      <c r="MJ220" s="831">
        <f t="shared" si="465"/>
        <v>0</v>
      </c>
      <c r="MK220" s="831">
        <f t="shared" si="465"/>
        <v>0</v>
      </c>
      <c r="ML220" s="831">
        <f t="shared" si="465"/>
        <v>0</v>
      </c>
      <c r="MM220" s="831">
        <f t="shared" si="465"/>
        <v>0</v>
      </c>
      <c r="MN220" s="831">
        <f t="shared" si="465"/>
        <v>0</v>
      </c>
      <c r="MO220" s="831">
        <f t="shared" si="465"/>
        <v>0</v>
      </c>
      <c r="MP220" s="831">
        <f t="shared" si="465"/>
        <v>0</v>
      </c>
      <c r="MQ220" s="831">
        <f t="shared" si="465"/>
        <v>0</v>
      </c>
      <c r="MR220" s="831">
        <f t="shared" si="465"/>
        <v>0</v>
      </c>
      <c r="MS220" s="831">
        <f t="shared" si="465"/>
        <v>0</v>
      </c>
      <c r="MT220" s="831">
        <f t="shared" si="465"/>
        <v>0</v>
      </c>
      <c r="MU220" s="831">
        <f t="shared" si="465"/>
        <v>0</v>
      </c>
      <c r="MV220" s="831">
        <f t="shared" si="465"/>
        <v>0</v>
      </c>
      <c r="MW220" s="831">
        <f t="shared" si="465"/>
        <v>0</v>
      </c>
      <c r="MX220" s="831">
        <f t="shared" si="465"/>
        <v>0</v>
      </c>
      <c r="MY220" s="831">
        <f t="shared" si="465"/>
        <v>0</v>
      </c>
      <c r="MZ220" s="831">
        <f t="shared" si="465"/>
        <v>0</v>
      </c>
      <c r="NA220" s="831">
        <f t="shared" si="465"/>
        <v>0</v>
      </c>
      <c r="NB220" s="831">
        <f t="shared" si="465"/>
        <v>0</v>
      </c>
      <c r="NC220" s="831">
        <f t="shared" si="465"/>
        <v>0</v>
      </c>
      <c r="ND220" s="831">
        <f t="shared" si="465"/>
        <v>0</v>
      </c>
      <c r="NE220" s="831">
        <f t="shared" si="465"/>
        <v>0</v>
      </c>
      <c r="NF220" s="831">
        <f t="shared" si="465"/>
        <v>0</v>
      </c>
      <c r="NG220" s="831">
        <f t="shared" si="465"/>
        <v>0</v>
      </c>
      <c r="NH220" s="831">
        <f t="shared" si="465"/>
        <v>0</v>
      </c>
      <c r="NI220" s="831">
        <f t="shared" si="465"/>
        <v>0</v>
      </c>
      <c r="NJ220" s="831">
        <f t="shared" si="465"/>
        <v>0</v>
      </c>
      <c r="NK220" s="831">
        <f t="shared" si="465"/>
        <v>0</v>
      </c>
      <c r="NL220" s="831">
        <f t="shared" si="465"/>
        <v>0</v>
      </c>
      <c r="NM220" s="831">
        <f t="shared" si="465"/>
        <v>0</v>
      </c>
      <c r="NN220" s="831">
        <f t="shared" si="465"/>
        <v>0</v>
      </c>
      <c r="NO220" s="831">
        <f t="shared" si="465"/>
        <v>0</v>
      </c>
      <c r="NP220" s="831">
        <f t="shared" si="465"/>
        <v>0</v>
      </c>
      <c r="NQ220" s="831">
        <f t="shared" si="465"/>
        <v>0</v>
      </c>
      <c r="NR220" s="831">
        <f t="shared" si="465"/>
        <v>0</v>
      </c>
      <c r="NS220" s="831">
        <f t="shared" si="465"/>
        <v>0</v>
      </c>
      <c r="NT220" s="831">
        <f t="shared" si="465"/>
        <v>0</v>
      </c>
      <c r="NU220" s="831">
        <f t="shared" si="465"/>
        <v>0</v>
      </c>
      <c r="NV220" s="831">
        <f t="shared" si="465"/>
        <v>0</v>
      </c>
      <c r="NW220" s="831">
        <f t="shared" si="465"/>
        <v>0</v>
      </c>
      <c r="NX220" s="831">
        <f t="shared" si="465"/>
        <v>0</v>
      </c>
      <c r="NY220" s="831">
        <f t="shared" si="465"/>
        <v>0</v>
      </c>
      <c r="NZ220" s="831">
        <f t="shared" si="465"/>
        <v>0</v>
      </c>
      <c r="OA220" s="831">
        <f t="shared" si="465"/>
        <v>0</v>
      </c>
      <c r="OB220" s="831">
        <f t="shared" si="465"/>
        <v>0</v>
      </c>
      <c r="OC220" s="831">
        <f t="shared" si="465"/>
        <v>0</v>
      </c>
      <c r="OD220" s="831">
        <f t="shared" si="465"/>
        <v>0</v>
      </c>
      <c r="OE220" s="831">
        <f t="shared" si="465"/>
        <v>0</v>
      </c>
      <c r="OF220" s="831">
        <f t="shared" si="465"/>
        <v>0</v>
      </c>
      <c r="OG220" s="831">
        <f t="shared" ref="OG220:QR222" si="466">OG217</f>
        <v>0</v>
      </c>
      <c r="OH220" s="831">
        <f t="shared" si="466"/>
        <v>0</v>
      </c>
      <c r="OI220" s="831">
        <f t="shared" si="466"/>
        <v>0</v>
      </c>
      <c r="OJ220" s="831">
        <f t="shared" si="466"/>
        <v>0</v>
      </c>
      <c r="OK220" s="831">
        <f t="shared" si="466"/>
        <v>0</v>
      </c>
      <c r="OL220" s="831">
        <f t="shared" si="466"/>
        <v>0</v>
      </c>
      <c r="OM220" s="831">
        <f t="shared" si="466"/>
        <v>0</v>
      </c>
      <c r="ON220" s="831">
        <f t="shared" si="466"/>
        <v>0</v>
      </c>
      <c r="OO220" s="831">
        <f t="shared" si="466"/>
        <v>0</v>
      </c>
      <c r="OP220" s="831">
        <f t="shared" si="466"/>
        <v>0</v>
      </c>
      <c r="OQ220" s="831">
        <f t="shared" si="466"/>
        <v>0</v>
      </c>
      <c r="OR220" s="831">
        <f t="shared" si="466"/>
        <v>0</v>
      </c>
      <c r="OS220" s="831">
        <f t="shared" si="466"/>
        <v>0</v>
      </c>
      <c r="OT220" s="831">
        <f t="shared" si="466"/>
        <v>0</v>
      </c>
      <c r="OU220" s="831">
        <f t="shared" si="466"/>
        <v>0</v>
      </c>
      <c r="OV220" s="831">
        <f t="shared" si="466"/>
        <v>0</v>
      </c>
      <c r="OW220" s="831">
        <f t="shared" si="466"/>
        <v>0</v>
      </c>
      <c r="OX220" s="831">
        <f t="shared" si="466"/>
        <v>0</v>
      </c>
      <c r="OY220" s="831">
        <f t="shared" si="466"/>
        <v>0</v>
      </c>
      <c r="OZ220" s="831">
        <f t="shared" si="466"/>
        <v>0</v>
      </c>
      <c r="PA220" s="831">
        <f t="shared" si="466"/>
        <v>0</v>
      </c>
      <c r="PB220" s="831">
        <f t="shared" si="466"/>
        <v>0</v>
      </c>
      <c r="PC220" s="831">
        <f t="shared" si="466"/>
        <v>0</v>
      </c>
      <c r="PD220" s="831">
        <f t="shared" si="466"/>
        <v>0</v>
      </c>
      <c r="PE220" s="831">
        <f t="shared" si="466"/>
        <v>0</v>
      </c>
      <c r="PF220" s="831">
        <f t="shared" si="466"/>
        <v>0</v>
      </c>
      <c r="PG220" s="831">
        <f t="shared" si="466"/>
        <v>0</v>
      </c>
      <c r="PH220" s="831">
        <f t="shared" si="466"/>
        <v>0</v>
      </c>
      <c r="PI220" s="831">
        <f t="shared" si="466"/>
        <v>0</v>
      </c>
      <c r="PJ220" s="831">
        <f t="shared" si="466"/>
        <v>0</v>
      </c>
      <c r="PK220" s="831">
        <f t="shared" si="466"/>
        <v>0</v>
      </c>
      <c r="PL220" s="831">
        <f t="shared" si="466"/>
        <v>0</v>
      </c>
      <c r="PM220" s="831">
        <f t="shared" si="466"/>
        <v>0</v>
      </c>
      <c r="PN220" s="831">
        <f t="shared" si="466"/>
        <v>0</v>
      </c>
      <c r="PO220" s="831">
        <f t="shared" si="466"/>
        <v>0</v>
      </c>
      <c r="PP220" s="831">
        <f t="shared" si="466"/>
        <v>0</v>
      </c>
      <c r="PQ220" s="831">
        <f t="shared" si="466"/>
        <v>0</v>
      </c>
      <c r="PR220" s="831">
        <f t="shared" si="466"/>
        <v>0</v>
      </c>
      <c r="PS220" s="831">
        <f t="shared" si="466"/>
        <v>0</v>
      </c>
      <c r="PT220" s="831">
        <f t="shared" si="466"/>
        <v>0</v>
      </c>
      <c r="PU220" s="831">
        <f t="shared" si="466"/>
        <v>0</v>
      </c>
      <c r="PV220" s="831">
        <f t="shared" si="466"/>
        <v>0</v>
      </c>
      <c r="PW220" s="831">
        <f t="shared" si="466"/>
        <v>0</v>
      </c>
      <c r="PX220" s="831">
        <f t="shared" si="466"/>
        <v>0</v>
      </c>
      <c r="PY220" s="831">
        <f t="shared" si="466"/>
        <v>0</v>
      </c>
      <c r="PZ220" s="831">
        <f t="shared" si="466"/>
        <v>0</v>
      </c>
      <c r="QA220" s="831">
        <f t="shared" si="466"/>
        <v>0</v>
      </c>
      <c r="QB220" s="831">
        <f t="shared" si="466"/>
        <v>0</v>
      </c>
      <c r="QC220" s="831">
        <f t="shared" si="466"/>
        <v>0</v>
      </c>
      <c r="QD220" s="831">
        <f t="shared" si="466"/>
        <v>0</v>
      </c>
      <c r="QE220" s="831">
        <f t="shared" si="466"/>
        <v>0</v>
      </c>
      <c r="QF220" s="831">
        <f t="shared" si="466"/>
        <v>0</v>
      </c>
      <c r="QG220" s="831">
        <f t="shared" si="466"/>
        <v>0</v>
      </c>
      <c r="QH220" s="831">
        <f t="shared" si="466"/>
        <v>0</v>
      </c>
      <c r="QI220" s="831">
        <f t="shared" si="466"/>
        <v>0</v>
      </c>
      <c r="QJ220" s="831">
        <f t="shared" si="466"/>
        <v>0</v>
      </c>
      <c r="QK220" s="831">
        <f t="shared" si="466"/>
        <v>0</v>
      </c>
      <c r="QL220" s="831">
        <f t="shared" si="466"/>
        <v>0</v>
      </c>
      <c r="QM220" s="831">
        <f t="shared" si="466"/>
        <v>0</v>
      </c>
      <c r="QN220" s="831">
        <f t="shared" si="466"/>
        <v>0</v>
      </c>
      <c r="QO220" s="831">
        <f t="shared" si="466"/>
        <v>0</v>
      </c>
      <c r="QP220" s="831">
        <f t="shared" si="466"/>
        <v>0</v>
      </c>
      <c r="QQ220" s="831">
        <f t="shared" si="466"/>
        <v>0</v>
      </c>
      <c r="QR220" s="831">
        <f t="shared" si="466"/>
        <v>0</v>
      </c>
      <c r="QS220" s="831">
        <f t="shared" ref="QS220:SJ222" si="467">QS217</f>
        <v>0</v>
      </c>
      <c r="QT220" s="831">
        <f t="shared" si="467"/>
        <v>0</v>
      </c>
      <c r="QU220" s="831">
        <f t="shared" si="467"/>
        <v>0</v>
      </c>
      <c r="QV220" s="831">
        <f t="shared" si="467"/>
        <v>0</v>
      </c>
      <c r="QW220" s="831">
        <f t="shared" si="467"/>
        <v>0</v>
      </c>
      <c r="QX220" s="831">
        <f t="shared" si="467"/>
        <v>0</v>
      </c>
      <c r="QY220" s="831">
        <f t="shared" si="467"/>
        <v>0</v>
      </c>
      <c r="QZ220" s="831">
        <f t="shared" si="467"/>
        <v>0</v>
      </c>
      <c r="RA220" s="831">
        <f t="shared" si="467"/>
        <v>0</v>
      </c>
      <c r="RB220" s="831">
        <f t="shared" si="467"/>
        <v>0</v>
      </c>
      <c r="RC220" s="831">
        <f t="shared" si="467"/>
        <v>0</v>
      </c>
      <c r="RD220" s="831">
        <f t="shared" si="467"/>
        <v>0</v>
      </c>
      <c r="RE220" s="831">
        <f t="shared" si="467"/>
        <v>0</v>
      </c>
      <c r="RF220" s="831">
        <f t="shared" si="467"/>
        <v>0</v>
      </c>
      <c r="RG220" s="831">
        <f t="shared" si="467"/>
        <v>0</v>
      </c>
      <c r="RH220" s="831">
        <f t="shared" si="467"/>
        <v>0</v>
      </c>
      <c r="RI220" s="831">
        <f t="shared" si="467"/>
        <v>0</v>
      </c>
      <c r="RJ220" s="831">
        <f t="shared" si="467"/>
        <v>0</v>
      </c>
      <c r="RK220" s="831">
        <f t="shared" si="467"/>
        <v>0</v>
      </c>
      <c r="RL220" s="831">
        <f t="shared" si="467"/>
        <v>0</v>
      </c>
      <c r="RM220" s="831">
        <f t="shared" si="467"/>
        <v>0</v>
      </c>
      <c r="RN220" s="831">
        <f t="shared" si="467"/>
        <v>0</v>
      </c>
      <c r="RO220" s="831">
        <f t="shared" si="467"/>
        <v>0</v>
      </c>
      <c r="RP220" s="831">
        <f t="shared" si="467"/>
        <v>0</v>
      </c>
      <c r="RQ220" s="831">
        <f t="shared" si="467"/>
        <v>0</v>
      </c>
      <c r="RR220" s="831">
        <f t="shared" si="467"/>
        <v>0</v>
      </c>
      <c r="RS220" s="831">
        <f t="shared" si="467"/>
        <v>0</v>
      </c>
      <c r="RT220" s="831">
        <f t="shared" si="467"/>
        <v>0</v>
      </c>
      <c r="RU220" s="831">
        <f t="shared" si="467"/>
        <v>0</v>
      </c>
      <c r="RV220" s="831">
        <f t="shared" si="467"/>
        <v>0</v>
      </c>
      <c r="RW220" s="831">
        <f t="shared" si="467"/>
        <v>0</v>
      </c>
      <c r="RX220" s="831">
        <f t="shared" si="467"/>
        <v>0</v>
      </c>
      <c r="RY220" s="831">
        <f t="shared" si="467"/>
        <v>0</v>
      </c>
      <c r="RZ220" s="831">
        <f t="shared" si="467"/>
        <v>0</v>
      </c>
      <c r="SA220" s="831">
        <f t="shared" si="467"/>
        <v>0</v>
      </c>
      <c r="SB220" s="831">
        <f t="shared" si="467"/>
        <v>0</v>
      </c>
      <c r="SC220" s="831">
        <f t="shared" si="467"/>
        <v>0</v>
      </c>
      <c r="SD220" s="831">
        <f t="shared" si="467"/>
        <v>0</v>
      </c>
      <c r="SE220" s="831">
        <f t="shared" si="467"/>
        <v>0</v>
      </c>
      <c r="SF220" s="831">
        <f t="shared" si="467"/>
        <v>0</v>
      </c>
      <c r="SG220" s="831">
        <f t="shared" si="467"/>
        <v>0</v>
      </c>
      <c r="SH220" s="831">
        <f t="shared" si="467"/>
        <v>0</v>
      </c>
      <c r="SI220" s="831">
        <f t="shared" si="467"/>
        <v>0</v>
      </c>
      <c r="SJ220" s="831">
        <f t="shared" si="467"/>
        <v>0</v>
      </c>
      <c r="SK220" s="267">
        <f t="shared" si="458"/>
        <v>0</v>
      </c>
      <c r="SL220" s="254"/>
      <c r="SM220" s="242"/>
      <c r="SN220" s="242"/>
      <c r="SO220" s="242"/>
    </row>
    <row r="221" spans="1:509" outlineLevel="3" x14ac:dyDescent="0.35">
      <c r="A221" s="242"/>
      <c r="B221" s="251"/>
      <c r="C221" s="438">
        <f t="shared" si="459"/>
        <v>4</v>
      </c>
      <c r="D221" s="267"/>
      <c r="E221" s="316">
        <f t="shared" si="457"/>
        <v>80</v>
      </c>
      <c r="F221" s="322"/>
      <c r="G221" s="322"/>
      <c r="H221" s="267"/>
      <c r="I221" s="540"/>
      <c r="J221" s="554" t="s">
        <v>857</v>
      </c>
      <c r="K221" s="541"/>
      <c r="L221" s="831">
        <f t="shared" ref="L221:AA222" si="468">L218</f>
        <v>0</v>
      </c>
      <c r="M221" s="831">
        <f t="shared" si="468"/>
        <v>0</v>
      </c>
      <c r="N221" s="831">
        <f t="shared" si="468"/>
        <v>0</v>
      </c>
      <c r="O221" s="831">
        <f t="shared" si="468"/>
        <v>0</v>
      </c>
      <c r="P221" s="831">
        <f t="shared" si="468"/>
        <v>0</v>
      </c>
      <c r="Q221" s="831">
        <f t="shared" si="468"/>
        <v>0</v>
      </c>
      <c r="R221" s="831">
        <f t="shared" si="468"/>
        <v>0</v>
      </c>
      <c r="S221" s="831">
        <f t="shared" si="468"/>
        <v>0</v>
      </c>
      <c r="T221" s="831">
        <f t="shared" si="468"/>
        <v>0</v>
      </c>
      <c r="U221" s="831">
        <f t="shared" si="468"/>
        <v>0</v>
      </c>
      <c r="V221" s="831">
        <f t="shared" si="468"/>
        <v>0</v>
      </c>
      <c r="W221" s="831">
        <f t="shared" si="468"/>
        <v>0</v>
      </c>
      <c r="X221" s="831">
        <f t="shared" si="468"/>
        <v>0</v>
      </c>
      <c r="Y221" s="831">
        <f t="shared" si="468"/>
        <v>0</v>
      </c>
      <c r="Z221" s="831">
        <f t="shared" si="468"/>
        <v>0</v>
      </c>
      <c r="AA221" s="831">
        <f t="shared" si="468"/>
        <v>0</v>
      </c>
      <c r="AB221" s="831">
        <f t="shared" si="460"/>
        <v>0</v>
      </c>
      <c r="AC221" s="831">
        <f t="shared" si="460"/>
        <v>0</v>
      </c>
      <c r="AD221" s="831">
        <f t="shared" si="460"/>
        <v>0</v>
      </c>
      <c r="AE221" s="831">
        <f t="shared" si="460"/>
        <v>0</v>
      </c>
      <c r="AF221" s="831">
        <f t="shared" si="460"/>
        <v>0</v>
      </c>
      <c r="AG221" s="831">
        <f t="shared" si="460"/>
        <v>0</v>
      </c>
      <c r="AH221" s="831">
        <f t="shared" si="460"/>
        <v>0</v>
      </c>
      <c r="AI221" s="831">
        <f t="shared" si="460"/>
        <v>0</v>
      </c>
      <c r="AJ221" s="831">
        <f t="shared" si="460"/>
        <v>0</v>
      </c>
      <c r="AK221" s="831">
        <f t="shared" si="460"/>
        <v>0</v>
      </c>
      <c r="AL221" s="831">
        <f t="shared" si="460"/>
        <v>0</v>
      </c>
      <c r="AM221" s="831">
        <f t="shared" si="460"/>
        <v>0</v>
      </c>
      <c r="AN221" s="831">
        <f t="shared" si="460"/>
        <v>0</v>
      </c>
      <c r="AO221" s="831">
        <f t="shared" si="460"/>
        <v>0</v>
      </c>
      <c r="AP221" s="831">
        <f t="shared" si="460"/>
        <v>0</v>
      </c>
      <c r="AQ221" s="831">
        <f t="shared" si="460"/>
        <v>0</v>
      </c>
      <c r="AR221" s="831">
        <f t="shared" si="460"/>
        <v>0</v>
      </c>
      <c r="AS221" s="831">
        <f t="shared" si="460"/>
        <v>0</v>
      </c>
      <c r="AT221" s="831">
        <f t="shared" si="460"/>
        <v>0</v>
      </c>
      <c r="AU221" s="831">
        <f t="shared" si="460"/>
        <v>0</v>
      </c>
      <c r="AV221" s="831">
        <f t="shared" si="460"/>
        <v>0</v>
      </c>
      <c r="AW221" s="831">
        <f t="shared" si="460"/>
        <v>0</v>
      </c>
      <c r="AX221" s="831">
        <f t="shared" si="460"/>
        <v>0</v>
      </c>
      <c r="AY221" s="831">
        <f t="shared" si="460"/>
        <v>0</v>
      </c>
      <c r="AZ221" s="831">
        <f t="shared" si="460"/>
        <v>0</v>
      </c>
      <c r="BA221" s="831">
        <f t="shared" si="460"/>
        <v>0</v>
      </c>
      <c r="BB221" s="831">
        <f t="shared" si="460"/>
        <v>0</v>
      </c>
      <c r="BC221" s="831">
        <f t="shared" si="460"/>
        <v>0</v>
      </c>
      <c r="BD221" s="831">
        <f t="shared" si="460"/>
        <v>0</v>
      </c>
      <c r="BE221" s="831">
        <f t="shared" si="460"/>
        <v>0</v>
      </c>
      <c r="BF221" s="831">
        <f t="shared" si="460"/>
        <v>0</v>
      </c>
      <c r="BG221" s="831">
        <f t="shared" si="460"/>
        <v>0</v>
      </c>
      <c r="BH221" s="831">
        <f t="shared" si="460"/>
        <v>0</v>
      </c>
      <c r="BI221" s="831">
        <f t="shared" si="460"/>
        <v>0</v>
      </c>
      <c r="BJ221" s="831">
        <f t="shared" si="460"/>
        <v>0</v>
      </c>
      <c r="BK221" s="831">
        <f t="shared" si="460"/>
        <v>0</v>
      </c>
      <c r="BL221" s="831">
        <f t="shared" si="460"/>
        <v>0</v>
      </c>
      <c r="BM221" s="831">
        <f t="shared" si="460"/>
        <v>0</v>
      </c>
      <c r="BN221" s="831">
        <f t="shared" si="460"/>
        <v>0</v>
      </c>
      <c r="BO221" s="831">
        <f t="shared" si="460"/>
        <v>0</v>
      </c>
      <c r="BP221" s="831">
        <f t="shared" si="460"/>
        <v>0</v>
      </c>
      <c r="BQ221" s="831">
        <f t="shared" si="460"/>
        <v>0</v>
      </c>
      <c r="BR221" s="831">
        <f t="shared" si="460"/>
        <v>0</v>
      </c>
      <c r="BS221" s="831">
        <f t="shared" si="460"/>
        <v>0</v>
      </c>
      <c r="BT221" s="831">
        <f t="shared" si="460"/>
        <v>0</v>
      </c>
      <c r="BU221" s="831">
        <f t="shared" si="460"/>
        <v>0</v>
      </c>
      <c r="BV221" s="831">
        <f t="shared" si="460"/>
        <v>0</v>
      </c>
      <c r="BW221" s="831">
        <f t="shared" si="460"/>
        <v>0</v>
      </c>
      <c r="BX221" s="831">
        <f t="shared" si="460"/>
        <v>0</v>
      </c>
      <c r="BY221" s="831">
        <f t="shared" si="461"/>
        <v>0</v>
      </c>
      <c r="BZ221" s="831">
        <f t="shared" si="461"/>
        <v>0</v>
      </c>
      <c r="CA221" s="831">
        <f t="shared" si="461"/>
        <v>0</v>
      </c>
      <c r="CB221" s="831">
        <f t="shared" si="461"/>
        <v>0</v>
      </c>
      <c r="CC221" s="831">
        <f t="shared" si="461"/>
        <v>0</v>
      </c>
      <c r="CD221" s="831">
        <f t="shared" si="461"/>
        <v>0</v>
      </c>
      <c r="CE221" s="831">
        <f t="shared" si="461"/>
        <v>0</v>
      </c>
      <c r="CF221" s="831">
        <f t="shared" si="461"/>
        <v>0</v>
      </c>
      <c r="CG221" s="831">
        <f t="shared" si="461"/>
        <v>0</v>
      </c>
      <c r="CH221" s="831">
        <f t="shared" si="461"/>
        <v>0</v>
      </c>
      <c r="CI221" s="831">
        <f t="shared" si="461"/>
        <v>0</v>
      </c>
      <c r="CJ221" s="831">
        <f t="shared" si="461"/>
        <v>0</v>
      </c>
      <c r="CK221" s="831">
        <f t="shared" si="461"/>
        <v>0</v>
      </c>
      <c r="CL221" s="831">
        <f t="shared" si="461"/>
        <v>0</v>
      </c>
      <c r="CM221" s="831">
        <f t="shared" si="461"/>
        <v>0</v>
      </c>
      <c r="CN221" s="831">
        <f t="shared" si="461"/>
        <v>0</v>
      </c>
      <c r="CO221" s="831">
        <f t="shared" si="461"/>
        <v>0</v>
      </c>
      <c r="CP221" s="831">
        <f t="shared" si="461"/>
        <v>0</v>
      </c>
      <c r="CQ221" s="831">
        <f t="shared" si="461"/>
        <v>0</v>
      </c>
      <c r="CR221" s="831">
        <f t="shared" si="461"/>
        <v>0</v>
      </c>
      <c r="CS221" s="831">
        <f t="shared" si="461"/>
        <v>0</v>
      </c>
      <c r="CT221" s="831">
        <f t="shared" si="461"/>
        <v>0</v>
      </c>
      <c r="CU221" s="831">
        <f t="shared" si="461"/>
        <v>0</v>
      </c>
      <c r="CV221" s="831">
        <f t="shared" si="461"/>
        <v>0</v>
      </c>
      <c r="CW221" s="831">
        <f t="shared" si="461"/>
        <v>0</v>
      </c>
      <c r="CX221" s="831">
        <f t="shared" si="461"/>
        <v>0</v>
      </c>
      <c r="CY221" s="831">
        <f t="shared" si="461"/>
        <v>0</v>
      </c>
      <c r="CZ221" s="831">
        <f t="shared" si="461"/>
        <v>0</v>
      </c>
      <c r="DA221" s="831">
        <f t="shared" si="461"/>
        <v>0</v>
      </c>
      <c r="DB221" s="831">
        <f t="shared" si="461"/>
        <v>0</v>
      </c>
      <c r="DC221" s="831">
        <f t="shared" si="461"/>
        <v>0</v>
      </c>
      <c r="DD221" s="831">
        <f t="shared" si="461"/>
        <v>0</v>
      </c>
      <c r="DE221" s="831">
        <f t="shared" si="461"/>
        <v>0</v>
      </c>
      <c r="DF221" s="831">
        <f t="shared" si="461"/>
        <v>0</v>
      </c>
      <c r="DG221" s="831">
        <f t="shared" si="461"/>
        <v>0</v>
      </c>
      <c r="DH221" s="831">
        <f t="shared" si="461"/>
        <v>0</v>
      </c>
      <c r="DI221" s="831">
        <f t="shared" si="461"/>
        <v>0</v>
      </c>
      <c r="DJ221" s="831">
        <f t="shared" si="461"/>
        <v>0</v>
      </c>
      <c r="DK221" s="831">
        <f t="shared" si="461"/>
        <v>0</v>
      </c>
      <c r="DL221" s="831">
        <f t="shared" si="461"/>
        <v>0</v>
      </c>
      <c r="DM221" s="831">
        <f t="shared" si="461"/>
        <v>0</v>
      </c>
      <c r="DN221" s="831">
        <f t="shared" si="461"/>
        <v>0</v>
      </c>
      <c r="DO221" s="831">
        <f t="shared" si="461"/>
        <v>0</v>
      </c>
      <c r="DP221" s="831">
        <f t="shared" si="461"/>
        <v>0</v>
      </c>
      <c r="DQ221" s="831">
        <f t="shared" si="461"/>
        <v>0</v>
      </c>
      <c r="DR221" s="831">
        <f t="shared" si="461"/>
        <v>0</v>
      </c>
      <c r="DS221" s="831">
        <f t="shared" si="461"/>
        <v>0</v>
      </c>
      <c r="DT221" s="831">
        <f t="shared" si="461"/>
        <v>0</v>
      </c>
      <c r="DU221" s="831">
        <f t="shared" si="461"/>
        <v>0</v>
      </c>
      <c r="DV221" s="831">
        <f t="shared" si="461"/>
        <v>0</v>
      </c>
      <c r="DW221" s="831">
        <f t="shared" si="461"/>
        <v>0</v>
      </c>
      <c r="DX221" s="831">
        <f t="shared" si="461"/>
        <v>0</v>
      </c>
      <c r="DY221" s="831">
        <f t="shared" si="461"/>
        <v>0</v>
      </c>
      <c r="DZ221" s="831">
        <f t="shared" si="461"/>
        <v>0</v>
      </c>
      <c r="EA221" s="831">
        <f t="shared" si="461"/>
        <v>0</v>
      </c>
      <c r="EB221" s="831">
        <f t="shared" si="461"/>
        <v>0</v>
      </c>
      <c r="EC221" s="831">
        <f t="shared" si="461"/>
        <v>0</v>
      </c>
      <c r="ED221" s="831">
        <f t="shared" si="461"/>
        <v>0</v>
      </c>
      <c r="EE221" s="831">
        <f t="shared" si="461"/>
        <v>0</v>
      </c>
      <c r="EF221" s="831">
        <f t="shared" si="461"/>
        <v>0</v>
      </c>
      <c r="EG221" s="831">
        <f t="shared" si="461"/>
        <v>0</v>
      </c>
      <c r="EH221" s="831">
        <f t="shared" si="461"/>
        <v>0</v>
      </c>
      <c r="EI221" s="831">
        <f t="shared" si="461"/>
        <v>0</v>
      </c>
      <c r="EJ221" s="831">
        <f t="shared" si="461"/>
        <v>0</v>
      </c>
      <c r="EK221" s="831">
        <f t="shared" si="462"/>
        <v>0</v>
      </c>
      <c r="EL221" s="831">
        <f t="shared" si="462"/>
        <v>0</v>
      </c>
      <c r="EM221" s="831">
        <f t="shared" si="462"/>
        <v>0</v>
      </c>
      <c r="EN221" s="831">
        <f t="shared" si="462"/>
        <v>0</v>
      </c>
      <c r="EO221" s="831">
        <f t="shared" si="462"/>
        <v>0</v>
      </c>
      <c r="EP221" s="831">
        <f t="shared" si="462"/>
        <v>0</v>
      </c>
      <c r="EQ221" s="831">
        <f t="shared" si="462"/>
        <v>0</v>
      </c>
      <c r="ER221" s="831">
        <f t="shared" si="462"/>
        <v>0</v>
      </c>
      <c r="ES221" s="831">
        <f t="shared" si="462"/>
        <v>0</v>
      </c>
      <c r="ET221" s="831">
        <f t="shared" si="462"/>
        <v>0</v>
      </c>
      <c r="EU221" s="831">
        <f t="shared" si="462"/>
        <v>0</v>
      </c>
      <c r="EV221" s="831">
        <f t="shared" si="462"/>
        <v>0</v>
      </c>
      <c r="EW221" s="831">
        <f t="shared" si="462"/>
        <v>0</v>
      </c>
      <c r="EX221" s="831">
        <f t="shared" si="462"/>
        <v>0</v>
      </c>
      <c r="EY221" s="831">
        <f t="shared" si="462"/>
        <v>0</v>
      </c>
      <c r="EZ221" s="831">
        <f t="shared" si="462"/>
        <v>0</v>
      </c>
      <c r="FA221" s="831">
        <f t="shared" si="462"/>
        <v>0</v>
      </c>
      <c r="FB221" s="831">
        <f t="shared" si="462"/>
        <v>0</v>
      </c>
      <c r="FC221" s="831">
        <f t="shared" si="462"/>
        <v>0</v>
      </c>
      <c r="FD221" s="831">
        <f t="shared" si="462"/>
        <v>0</v>
      </c>
      <c r="FE221" s="831">
        <f t="shared" si="462"/>
        <v>0</v>
      </c>
      <c r="FF221" s="831">
        <f t="shared" si="462"/>
        <v>0</v>
      </c>
      <c r="FG221" s="831">
        <f t="shared" si="462"/>
        <v>0</v>
      </c>
      <c r="FH221" s="831">
        <f t="shared" si="462"/>
        <v>0</v>
      </c>
      <c r="FI221" s="831">
        <f t="shared" si="462"/>
        <v>0</v>
      </c>
      <c r="FJ221" s="831">
        <f t="shared" si="462"/>
        <v>0</v>
      </c>
      <c r="FK221" s="831">
        <f t="shared" si="462"/>
        <v>0</v>
      </c>
      <c r="FL221" s="831">
        <f t="shared" si="462"/>
        <v>0</v>
      </c>
      <c r="FM221" s="831">
        <f t="shared" si="462"/>
        <v>0</v>
      </c>
      <c r="FN221" s="831">
        <f t="shared" si="462"/>
        <v>0</v>
      </c>
      <c r="FO221" s="831">
        <f t="shared" si="462"/>
        <v>0</v>
      </c>
      <c r="FP221" s="831">
        <f t="shared" si="462"/>
        <v>0</v>
      </c>
      <c r="FQ221" s="831">
        <f t="shared" si="462"/>
        <v>0</v>
      </c>
      <c r="FR221" s="831">
        <f t="shared" si="462"/>
        <v>0</v>
      </c>
      <c r="FS221" s="831">
        <f t="shared" si="462"/>
        <v>0</v>
      </c>
      <c r="FT221" s="831">
        <f t="shared" si="462"/>
        <v>0</v>
      </c>
      <c r="FU221" s="831">
        <f t="shared" si="462"/>
        <v>0</v>
      </c>
      <c r="FV221" s="831">
        <f t="shared" si="462"/>
        <v>0</v>
      </c>
      <c r="FW221" s="831">
        <f t="shared" si="462"/>
        <v>0</v>
      </c>
      <c r="FX221" s="831">
        <f t="shared" si="462"/>
        <v>0</v>
      </c>
      <c r="FY221" s="831">
        <f t="shared" si="462"/>
        <v>0</v>
      </c>
      <c r="FZ221" s="831">
        <f t="shared" si="462"/>
        <v>0</v>
      </c>
      <c r="GA221" s="831">
        <f t="shared" si="462"/>
        <v>0</v>
      </c>
      <c r="GB221" s="831">
        <f t="shared" si="462"/>
        <v>0</v>
      </c>
      <c r="GC221" s="831">
        <f t="shared" si="462"/>
        <v>0</v>
      </c>
      <c r="GD221" s="831">
        <f t="shared" si="462"/>
        <v>0</v>
      </c>
      <c r="GE221" s="831">
        <f t="shared" si="462"/>
        <v>0</v>
      </c>
      <c r="GF221" s="831">
        <f t="shared" si="462"/>
        <v>0</v>
      </c>
      <c r="GG221" s="831">
        <f t="shared" si="462"/>
        <v>0</v>
      </c>
      <c r="GH221" s="831">
        <f t="shared" si="462"/>
        <v>0</v>
      </c>
      <c r="GI221" s="831">
        <f t="shared" si="462"/>
        <v>0</v>
      </c>
      <c r="GJ221" s="831">
        <f t="shared" si="462"/>
        <v>0</v>
      </c>
      <c r="GK221" s="831">
        <f t="shared" si="462"/>
        <v>0</v>
      </c>
      <c r="GL221" s="831">
        <f t="shared" si="462"/>
        <v>0</v>
      </c>
      <c r="GM221" s="831">
        <f t="shared" si="462"/>
        <v>0</v>
      </c>
      <c r="GN221" s="831">
        <f t="shared" si="462"/>
        <v>0</v>
      </c>
      <c r="GO221" s="831">
        <f t="shared" si="462"/>
        <v>0</v>
      </c>
      <c r="GP221" s="831">
        <f t="shared" si="462"/>
        <v>0</v>
      </c>
      <c r="GQ221" s="831">
        <f t="shared" si="462"/>
        <v>0</v>
      </c>
      <c r="GR221" s="831">
        <f t="shared" si="462"/>
        <v>0</v>
      </c>
      <c r="GS221" s="831">
        <f t="shared" si="462"/>
        <v>0</v>
      </c>
      <c r="GT221" s="831">
        <f t="shared" si="462"/>
        <v>0</v>
      </c>
      <c r="GU221" s="831">
        <f t="shared" si="462"/>
        <v>0</v>
      </c>
      <c r="GV221" s="831">
        <f t="shared" si="462"/>
        <v>0</v>
      </c>
      <c r="GW221" s="831">
        <f t="shared" si="463"/>
        <v>0</v>
      </c>
      <c r="GX221" s="831">
        <f t="shared" si="463"/>
        <v>0</v>
      </c>
      <c r="GY221" s="831">
        <f t="shared" si="463"/>
        <v>0</v>
      </c>
      <c r="GZ221" s="831">
        <f t="shared" si="463"/>
        <v>0</v>
      </c>
      <c r="HA221" s="831">
        <f t="shared" si="463"/>
        <v>0</v>
      </c>
      <c r="HB221" s="831">
        <f t="shared" si="463"/>
        <v>0</v>
      </c>
      <c r="HC221" s="831">
        <f t="shared" si="463"/>
        <v>0</v>
      </c>
      <c r="HD221" s="831">
        <f t="shared" si="463"/>
        <v>0</v>
      </c>
      <c r="HE221" s="831">
        <f t="shared" si="463"/>
        <v>0</v>
      </c>
      <c r="HF221" s="831">
        <f t="shared" si="463"/>
        <v>0</v>
      </c>
      <c r="HG221" s="831">
        <f t="shared" si="463"/>
        <v>0</v>
      </c>
      <c r="HH221" s="831">
        <f t="shared" si="463"/>
        <v>0</v>
      </c>
      <c r="HI221" s="831">
        <f t="shared" si="463"/>
        <v>0</v>
      </c>
      <c r="HJ221" s="831">
        <f t="shared" si="463"/>
        <v>0</v>
      </c>
      <c r="HK221" s="831">
        <f t="shared" si="463"/>
        <v>0</v>
      </c>
      <c r="HL221" s="831">
        <f t="shared" si="463"/>
        <v>0</v>
      </c>
      <c r="HM221" s="831">
        <f t="shared" si="463"/>
        <v>0</v>
      </c>
      <c r="HN221" s="831">
        <f t="shared" si="463"/>
        <v>0</v>
      </c>
      <c r="HO221" s="831">
        <f t="shared" si="463"/>
        <v>0</v>
      </c>
      <c r="HP221" s="831">
        <f t="shared" si="463"/>
        <v>0</v>
      </c>
      <c r="HQ221" s="831">
        <f t="shared" si="463"/>
        <v>0</v>
      </c>
      <c r="HR221" s="831">
        <f t="shared" si="463"/>
        <v>0</v>
      </c>
      <c r="HS221" s="831">
        <f t="shared" si="463"/>
        <v>0</v>
      </c>
      <c r="HT221" s="831">
        <f t="shared" si="463"/>
        <v>0</v>
      </c>
      <c r="HU221" s="831">
        <f t="shared" si="463"/>
        <v>0</v>
      </c>
      <c r="HV221" s="831">
        <f t="shared" si="463"/>
        <v>0</v>
      </c>
      <c r="HW221" s="831">
        <f t="shared" si="463"/>
        <v>0</v>
      </c>
      <c r="HX221" s="831">
        <f t="shared" si="463"/>
        <v>0</v>
      </c>
      <c r="HY221" s="831">
        <f t="shared" si="463"/>
        <v>0</v>
      </c>
      <c r="HZ221" s="831">
        <f t="shared" si="463"/>
        <v>0</v>
      </c>
      <c r="IA221" s="831">
        <f t="shared" si="463"/>
        <v>0</v>
      </c>
      <c r="IB221" s="831">
        <f t="shared" si="463"/>
        <v>0</v>
      </c>
      <c r="IC221" s="831">
        <f t="shared" si="463"/>
        <v>0</v>
      </c>
      <c r="ID221" s="831">
        <f t="shared" si="463"/>
        <v>0</v>
      </c>
      <c r="IE221" s="831">
        <f t="shared" si="463"/>
        <v>0</v>
      </c>
      <c r="IF221" s="831">
        <f t="shared" si="463"/>
        <v>0</v>
      </c>
      <c r="IG221" s="831">
        <f t="shared" si="463"/>
        <v>0</v>
      </c>
      <c r="IH221" s="831">
        <f t="shared" si="463"/>
        <v>0</v>
      </c>
      <c r="II221" s="831">
        <f t="shared" si="463"/>
        <v>0</v>
      </c>
      <c r="IJ221" s="831">
        <f t="shared" si="463"/>
        <v>0</v>
      </c>
      <c r="IK221" s="831">
        <f t="shared" si="463"/>
        <v>0</v>
      </c>
      <c r="IL221" s="831">
        <f t="shared" si="463"/>
        <v>0</v>
      </c>
      <c r="IM221" s="831">
        <f t="shared" si="463"/>
        <v>0</v>
      </c>
      <c r="IN221" s="831">
        <f t="shared" si="463"/>
        <v>0</v>
      </c>
      <c r="IO221" s="831">
        <f t="shared" si="463"/>
        <v>0</v>
      </c>
      <c r="IP221" s="831">
        <f t="shared" si="463"/>
        <v>0</v>
      </c>
      <c r="IQ221" s="831">
        <f t="shared" si="463"/>
        <v>0</v>
      </c>
      <c r="IR221" s="831">
        <f t="shared" si="463"/>
        <v>0</v>
      </c>
      <c r="IS221" s="831">
        <f t="shared" si="463"/>
        <v>0</v>
      </c>
      <c r="IT221" s="831">
        <f t="shared" si="463"/>
        <v>0</v>
      </c>
      <c r="IU221" s="831">
        <f t="shared" si="463"/>
        <v>0</v>
      </c>
      <c r="IV221" s="831">
        <f t="shared" si="463"/>
        <v>0</v>
      </c>
      <c r="IW221" s="831">
        <f t="shared" si="463"/>
        <v>0</v>
      </c>
      <c r="IX221" s="831">
        <f t="shared" si="463"/>
        <v>0</v>
      </c>
      <c r="IY221" s="831">
        <f t="shared" si="463"/>
        <v>0</v>
      </c>
      <c r="IZ221" s="831">
        <f t="shared" si="463"/>
        <v>0</v>
      </c>
      <c r="JA221" s="831">
        <f t="shared" si="463"/>
        <v>0</v>
      </c>
      <c r="JB221" s="831">
        <f t="shared" si="463"/>
        <v>0</v>
      </c>
      <c r="JC221" s="831">
        <f t="shared" si="463"/>
        <v>0</v>
      </c>
      <c r="JD221" s="831">
        <f t="shared" si="463"/>
        <v>0</v>
      </c>
      <c r="JE221" s="831">
        <f t="shared" si="463"/>
        <v>0</v>
      </c>
      <c r="JF221" s="831">
        <f t="shared" si="463"/>
        <v>0</v>
      </c>
      <c r="JG221" s="831">
        <f t="shared" si="463"/>
        <v>0</v>
      </c>
      <c r="JH221" s="831">
        <f t="shared" si="463"/>
        <v>0</v>
      </c>
      <c r="JI221" s="831">
        <f t="shared" si="464"/>
        <v>0</v>
      </c>
      <c r="JJ221" s="831">
        <f t="shared" si="464"/>
        <v>0</v>
      </c>
      <c r="JK221" s="831">
        <f t="shared" si="464"/>
        <v>0</v>
      </c>
      <c r="JL221" s="831">
        <f t="shared" si="464"/>
        <v>0</v>
      </c>
      <c r="JM221" s="831">
        <f t="shared" si="464"/>
        <v>0</v>
      </c>
      <c r="JN221" s="831">
        <f t="shared" si="464"/>
        <v>0</v>
      </c>
      <c r="JO221" s="831">
        <f t="shared" si="464"/>
        <v>0</v>
      </c>
      <c r="JP221" s="831">
        <f t="shared" si="464"/>
        <v>0</v>
      </c>
      <c r="JQ221" s="831">
        <f t="shared" si="464"/>
        <v>0</v>
      </c>
      <c r="JR221" s="831">
        <f t="shared" si="464"/>
        <v>0</v>
      </c>
      <c r="JS221" s="831">
        <f t="shared" si="464"/>
        <v>0</v>
      </c>
      <c r="JT221" s="831">
        <f t="shared" si="464"/>
        <v>0</v>
      </c>
      <c r="JU221" s="831">
        <f t="shared" si="464"/>
        <v>0</v>
      </c>
      <c r="JV221" s="831">
        <f t="shared" si="464"/>
        <v>0</v>
      </c>
      <c r="JW221" s="831">
        <f t="shared" si="464"/>
        <v>0</v>
      </c>
      <c r="JX221" s="831">
        <f t="shared" si="464"/>
        <v>0</v>
      </c>
      <c r="JY221" s="831">
        <f t="shared" si="464"/>
        <v>0</v>
      </c>
      <c r="JZ221" s="831">
        <f t="shared" si="464"/>
        <v>0</v>
      </c>
      <c r="KA221" s="831">
        <f t="shared" si="464"/>
        <v>0</v>
      </c>
      <c r="KB221" s="831">
        <f t="shared" si="464"/>
        <v>0</v>
      </c>
      <c r="KC221" s="831">
        <f t="shared" si="464"/>
        <v>0</v>
      </c>
      <c r="KD221" s="831">
        <f t="shared" si="464"/>
        <v>0</v>
      </c>
      <c r="KE221" s="831">
        <f t="shared" si="464"/>
        <v>0</v>
      </c>
      <c r="KF221" s="831">
        <f t="shared" si="464"/>
        <v>0</v>
      </c>
      <c r="KG221" s="831">
        <f t="shared" si="464"/>
        <v>0</v>
      </c>
      <c r="KH221" s="831">
        <f t="shared" si="464"/>
        <v>0</v>
      </c>
      <c r="KI221" s="831">
        <f t="shared" si="464"/>
        <v>0</v>
      </c>
      <c r="KJ221" s="831">
        <f t="shared" si="464"/>
        <v>0</v>
      </c>
      <c r="KK221" s="831">
        <f t="shared" si="464"/>
        <v>0</v>
      </c>
      <c r="KL221" s="831">
        <f t="shared" si="464"/>
        <v>0</v>
      </c>
      <c r="KM221" s="831">
        <f t="shared" si="464"/>
        <v>0</v>
      </c>
      <c r="KN221" s="831">
        <f t="shared" si="464"/>
        <v>0</v>
      </c>
      <c r="KO221" s="831">
        <f t="shared" si="464"/>
        <v>0</v>
      </c>
      <c r="KP221" s="831">
        <f t="shared" si="464"/>
        <v>0</v>
      </c>
      <c r="KQ221" s="831">
        <f t="shared" si="464"/>
        <v>0</v>
      </c>
      <c r="KR221" s="831">
        <f t="shared" si="464"/>
        <v>0</v>
      </c>
      <c r="KS221" s="831">
        <f t="shared" si="464"/>
        <v>0</v>
      </c>
      <c r="KT221" s="831">
        <f t="shared" si="464"/>
        <v>0</v>
      </c>
      <c r="KU221" s="831">
        <f t="shared" si="464"/>
        <v>0</v>
      </c>
      <c r="KV221" s="831">
        <f t="shared" si="464"/>
        <v>0</v>
      </c>
      <c r="KW221" s="831">
        <f t="shared" si="464"/>
        <v>0</v>
      </c>
      <c r="KX221" s="831">
        <f t="shared" si="464"/>
        <v>0</v>
      </c>
      <c r="KY221" s="831">
        <f t="shared" si="464"/>
        <v>0</v>
      </c>
      <c r="KZ221" s="831">
        <f t="shared" si="464"/>
        <v>0</v>
      </c>
      <c r="LA221" s="831">
        <f t="shared" si="464"/>
        <v>0</v>
      </c>
      <c r="LB221" s="831">
        <f t="shared" si="464"/>
        <v>0</v>
      </c>
      <c r="LC221" s="831">
        <f t="shared" si="464"/>
        <v>0</v>
      </c>
      <c r="LD221" s="831">
        <f t="shared" si="464"/>
        <v>0</v>
      </c>
      <c r="LE221" s="831">
        <f t="shared" si="464"/>
        <v>0</v>
      </c>
      <c r="LF221" s="831">
        <f t="shared" si="464"/>
        <v>0</v>
      </c>
      <c r="LG221" s="831">
        <f t="shared" si="464"/>
        <v>0</v>
      </c>
      <c r="LH221" s="831">
        <f t="shared" si="464"/>
        <v>0</v>
      </c>
      <c r="LI221" s="831">
        <f t="shared" si="464"/>
        <v>0</v>
      </c>
      <c r="LJ221" s="831">
        <f t="shared" si="464"/>
        <v>0</v>
      </c>
      <c r="LK221" s="831">
        <f t="shared" si="464"/>
        <v>0</v>
      </c>
      <c r="LL221" s="831">
        <f t="shared" si="464"/>
        <v>0</v>
      </c>
      <c r="LM221" s="831">
        <f t="shared" si="464"/>
        <v>0</v>
      </c>
      <c r="LN221" s="831">
        <f t="shared" si="464"/>
        <v>0</v>
      </c>
      <c r="LO221" s="831">
        <f t="shared" si="464"/>
        <v>0</v>
      </c>
      <c r="LP221" s="831">
        <f t="shared" si="464"/>
        <v>0</v>
      </c>
      <c r="LQ221" s="831">
        <f t="shared" si="464"/>
        <v>0</v>
      </c>
      <c r="LR221" s="831">
        <f t="shared" si="464"/>
        <v>0</v>
      </c>
      <c r="LS221" s="831">
        <f t="shared" si="464"/>
        <v>0</v>
      </c>
      <c r="LT221" s="831">
        <f t="shared" si="464"/>
        <v>0</v>
      </c>
      <c r="LU221" s="831">
        <f t="shared" si="465"/>
        <v>0</v>
      </c>
      <c r="LV221" s="831">
        <f t="shared" si="465"/>
        <v>0</v>
      </c>
      <c r="LW221" s="831">
        <f t="shared" si="465"/>
        <v>0</v>
      </c>
      <c r="LX221" s="831">
        <f t="shared" si="465"/>
        <v>0</v>
      </c>
      <c r="LY221" s="831">
        <f t="shared" si="465"/>
        <v>0</v>
      </c>
      <c r="LZ221" s="831">
        <f t="shared" si="465"/>
        <v>0</v>
      </c>
      <c r="MA221" s="831">
        <f t="shared" si="465"/>
        <v>0</v>
      </c>
      <c r="MB221" s="831">
        <f t="shared" si="465"/>
        <v>0</v>
      </c>
      <c r="MC221" s="831">
        <f t="shared" si="465"/>
        <v>0</v>
      </c>
      <c r="MD221" s="831">
        <f t="shared" si="465"/>
        <v>0</v>
      </c>
      <c r="ME221" s="831">
        <f t="shared" si="465"/>
        <v>0</v>
      </c>
      <c r="MF221" s="831">
        <f t="shared" si="465"/>
        <v>0</v>
      </c>
      <c r="MG221" s="831">
        <f t="shared" si="465"/>
        <v>0</v>
      </c>
      <c r="MH221" s="831">
        <f t="shared" si="465"/>
        <v>0</v>
      </c>
      <c r="MI221" s="831">
        <f t="shared" si="465"/>
        <v>0</v>
      </c>
      <c r="MJ221" s="831">
        <f t="shared" si="465"/>
        <v>0</v>
      </c>
      <c r="MK221" s="831">
        <f t="shared" si="465"/>
        <v>0</v>
      </c>
      <c r="ML221" s="831">
        <f t="shared" si="465"/>
        <v>0</v>
      </c>
      <c r="MM221" s="831">
        <f t="shared" si="465"/>
        <v>0</v>
      </c>
      <c r="MN221" s="831">
        <f t="shared" si="465"/>
        <v>0</v>
      </c>
      <c r="MO221" s="831">
        <f t="shared" si="465"/>
        <v>0</v>
      </c>
      <c r="MP221" s="831">
        <f t="shared" si="465"/>
        <v>0</v>
      </c>
      <c r="MQ221" s="831">
        <f t="shared" si="465"/>
        <v>0</v>
      </c>
      <c r="MR221" s="831">
        <f t="shared" si="465"/>
        <v>0</v>
      </c>
      <c r="MS221" s="831">
        <f t="shared" si="465"/>
        <v>0</v>
      </c>
      <c r="MT221" s="831">
        <f t="shared" si="465"/>
        <v>0</v>
      </c>
      <c r="MU221" s="831">
        <f t="shared" si="465"/>
        <v>0</v>
      </c>
      <c r="MV221" s="831">
        <f t="shared" si="465"/>
        <v>0</v>
      </c>
      <c r="MW221" s="831">
        <f t="shared" si="465"/>
        <v>0</v>
      </c>
      <c r="MX221" s="831">
        <f t="shared" si="465"/>
        <v>0</v>
      </c>
      <c r="MY221" s="831">
        <f t="shared" si="465"/>
        <v>0</v>
      </c>
      <c r="MZ221" s="831">
        <f t="shared" si="465"/>
        <v>0</v>
      </c>
      <c r="NA221" s="831">
        <f t="shared" si="465"/>
        <v>0</v>
      </c>
      <c r="NB221" s="831">
        <f t="shared" si="465"/>
        <v>0</v>
      </c>
      <c r="NC221" s="831">
        <f t="shared" si="465"/>
        <v>0</v>
      </c>
      <c r="ND221" s="831">
        <f t="shared" si="465"/>
        <v>0</v>
      </c>
      <c r="NE221" s="831">
        <f t="shared" si="465"/>
        <v>0</v>
      </c>
      <c r="NF221" s="831">
        <f t="shared" si="465"/>
        <v>0</v>
      </c>
      <c r="NG221" s="831">
        <f t="shared" si="465"/>
        <v>0</v>
      </c>
      <c r="NH221" s="831">
        <f t="shared" si="465"/>
        <v>0</v>
      </c>
      <c r="NI221" s="831">
        <f t="shared" si="465"/>
        <v>0</v>
      </c>
      <c r="NJ221" s="831">
        <f t="shared" si="465"/>
        <v>0</v>
      </c>
      <c r="NK221" s="831">
        <f t="shared" si="465"/>
        <v>0</v>
      </c>
      <c r="NL221" s="831">
        <f t="shared" si="465"/>
        <v>0</v>
      </c>
      <c r="NM221" s="831">
        <f t="shared" si="465"/>
        <v>0</v>
      </c>
      <c r="NN221" s="831">
        <f t="shared" si="465"/>
        <v>0</v>
      </c>
      <c r="NO221" s="831">
        <f t="shared" si="465"/>
        <v>0</v>
      </c>
      <c r="NP221" s="831">
        <f t="shared" si="465"/>
        <v>0</v>
      </c>
      <c r="NQ221" s="831">
        <f t="shared" si="465"/>
        <v>0</v>
      </c>
      <c r="NR221" s="831">
        <f t="shared" si="465"/>
        <v>0</v>
      </c>
      <c r="NS221" s="831">
        <f t="shared" si="465"/>
        <v>0</v>
      </c>
      <c r="NT221" s="831">
        <f t="shared" si="465"/>
        <v>0</v>
      </c>
      <c r="NU221" s="831">
        <f t="shared" si="465"/>
        <v>0</v>
      </c>
      <c r="NV221" s="831">
        <f t="shared" si="465"/>
        <v>0</v>
      </c>
      <c r="NW221" s="831">
        <f t="shared" si="465"/>
        <v>0</v>
      </c>
      <c r="NX221" s="831">
        <f t="shared" si="465"/>
        <v>0</v>
      </c>
      <c r="NY221" s="831">
        <f t="shared" si="465"/>
        <v>0</v>
      </c>
      <c r="NZ221" s="831">
        <f t="shared" si="465"/>
        <v>0</v>
      </c>
      <c r="OA221" s="831">
        <f t="shared" si="465"/>
        <v>0</v>
      </c>
      <c r="OB221" s="831">
        <f t="shared" si="465"/>
        <v>0</v>
      </c>
      <c r="OC221" s="831">
        <f t="shared" si="465"/>
        <v>0</v>
      </c>
      <c r="OD221" s="831">
        <f t="shared" si="465"/>
        <v>0</v>
      </c>
      <c r="OE221" s="831">
        <f t="shared" si="465"/>
        <v>0</v>
      </c>
      <c r="OF221" s="831">
        <f t="shared" si="465"/>
        <v>0</v>
      </c>
      <c r="OG221" s="831">
        <f t="shared" si="466"/>
        <v>0</v>
      </c>
      <c r="OH221" s="831">
        <f t="shared" si="466"/>
        <v>0</v>
      </c>
      <c r="OI221" s="831">
        <f t="shared" si="466"/>
        <v>0</v>
      </c>
      <c r="OJ221" s="831">
        <f t="shared" si="466"/>
        <v>0</v>
      </c>
      <c r="OK221" s="831">
        <f t="shared" si="466"/>
        <v>0</v>
      </c>
      <c r="OL221" s="831">
        <f t="shared" si="466"/>
        <v>0</v>
      </c>
      <c r="OM221" s="831">
        <f t="shared" si="466"/>
        <v>0</v>
      </c>
      <c r="ON221" s="831">
        <f t="shared" si="466"/>
        <v>0</v>
      </c>
      <c r="OO221" s="831">
        <f t="shared" si="466"/>
        <v>0</v>
      </c>
      <c r="OP221" s="831">
        <f t="shared" si="466"/>
        <v>0</v>
      </c>
      <c r="OQ221" s="831">
        <f t="shared" si="466"/>
        <v>0</v>
      </c>
      <c r="OR221" s="831">
        <f t="shared" si="466"/>
        <v>0</v>
      </c>
      <c r="OS221" s="831">
        <f t="shared" si="466"/>
        <v>0</v>
      </c>
      <c r="OT221" s="831">
        <f t="shared" si="466"/>
        <v>0</v>
      </c>
      <c r="OU221" s="831">
        <f t="shared" si="466"/>
        <v>0</v>
      </c>
      <c r="OV221" s="831">
        <f t="shared" si="466"/>
        <v>0</v>
      </c>
      <c r="OW221" s="831">
        <f t="shared" si="466"/>
        <v>0</v>
      </c>
      <c r="OX221" s="831">
        <f t="shared" si="466"/>
        <v>0</v>
      </c>
      <c r="OY221" s="831">
        <f t="shared" si="466"/>
        <v>0</v>
      </c>
      <c r="OZ221" s="831">
        <f t="shared" si="466"/>
        <v>0</v>
      </c>
      <c r="PA221" s="831">
        <f t="shared" si="466"/>
        <v>0</v>
      </c>
      <c r="PB221" s="831">
        <f t="shared" si="466"/>
        <v>0</v>
      </c>
      <c r="PC221" s="831">
        <f t="shared" si="466"/>
        <v>0</v>
      </c>
      <c r="PD221" s="831">
        <f t="shared" si="466"/>
        <v>0</v>
      </c>
      <c r="PE221" s="831">
        <f t="shared" si="466"/>
        <v>0</v>
      </c>
      <c r="PF221" s="831">
        <f t="shared" si="466"/>
        <v>0</v>
      </c>
      <c r="PG221" s="831">
        <f t="shared" si="466"/>
        <v>0</v>
      </c>
      <c r="PH221" s="831">
        <f t="shared" si="466"/>
        <v>0</v>
      </c>
      <c r="PI221" s="831">
        <f t="shared" si="466"/>
        <v>0</v>
      </c>
      <c r="PJ221" s="831">
        <f t="shared" si="466"/>
        <v>0</v>
      </c>
      <c r="PK221" s="831">
        <f t="shared" si="466"/>
        <v>0</v>
      </c>
      <c r="PL221" s="831">
        <f t="shared" si="466"/>
        <v>0</v>
      </c>
      <c r="PM221" s="831">
        <f t="shared" si="466"/>
        <v>0</v>
      </c>
      <c r="PN221" s="831">
        <f t="shared" si="466"/>
        <v>0</v>
      </c>
      <c r="PO221" s="831">
        <f t="shared" si="466"/>
        <v>0</v>
      </c>
      <c r="PP221" s="831">
        <f t="shared" si="466"/>
        <v>0</v>
      </c>
      <c r="PQ221" s="831">
        <f t="shared" si="466"/>
        <v>0</v>
      </c>
      <c r="PR221" s="831">
        <f t="shared" si="466"/>
        <v>0</v>
      </c>
      <c r="PS221" s="831">
        <f t="shared" si="466"/>
        <v>0</v>
      </c>
      <c r="PT221" s="831">
        <f t="shared" si="466"/>
        <v>0</v>
      </c>
      <c r="PU221" s="831">
        <f t="shared" si="466"/>
        <v>0</v>
      </c>
      <c r="PV221" s="831">
        <f t="shared" si="466"/>
        <v>0</v>
      </c>
      <c r="PW221" s="831">
        <f t="shared" si="466"/>
        <v>0</v>
      </c>
      <c r="PX221" s="831">
        <f t="shared" si="466"/>
        <v>0</v>
      </c>
      <c r="PY221" s="831">
        <f t="shared" si="466"/>
        <v>0</v>
      </c>
      <c r="PZ221" s="831">
        <f t="shared" si="466"/>
        <v>0</v>
      </c>
      <c r="QA221" s="831">
        <f t="shared" si="466"/>
        <v>0</v>
      </c>
      <c r="QB221" s="831">
        <f t="shared" si="466"/>
        <v>0</v>
      </c>
      <c r="QC221" s="831">
        <f t="shared" si="466"/>
        <v>0</v>
      </c>
      <c r="QD221" s="831">
        <f t="shared" si="466"/>
        <v>0</v>
      </c>
      <c r="QE221" s="831">
        <f t="shared" si="466"/>
        <v>0</v>
      </c>
      <c r="QF221" s="831">
        <f t="shared" si="466"/>
        <v>0</v>
      </c>
      <c r="QG221" s="831">
        <f t="shared" si="466"/>
        <v>0</v>
      </c>
      <c r="QH221" s="831">
        <f t="shared" si="466"/>
        <v>0</v>
      </c>
      <c r="QI221" s="831">
        <f t="shared" si="466"/>
        <v>0</v>
      </c>
      <c r="QJ221" s="831">
        <f t="shared" si="466"/>
        <v>0</v>
      </c>
      <c r="QK221" s="831">
        <f t="shared" si="466"/>
        <v>0</v>
      </c>
      <c r="QL221" s="831">
        <f t="shared" si="466"/>
        <v>0</v>
      </c>
      <c r="QM221" s="831">
        <f t="shared" si="466"/>
        <v>0</v>
      </c>
      <c r="QN221" s="831">
        <f t="shared" si="466"/>
        <v>0</v>
      </c>
      <c r="QO221" s="831">
        <f t="shared" si="466"/>
        <v>0</v>
      </c>
      <c r="QP221" s="831">
        <f t="shared" si="466"/>
        <v>0</v>
      </c>
      <c r="QQ221" s="831">
        <f t="shared" si="466"/>
        <v>0</v>
      </c>
      <c r="QR221" s="831">
        <f t="shared" si="466"/>
        <v>0</v>
      </c>
      <c r="QS221" s="831">
        <f t="shared" si="467"/>
        <v>0</v>
      </c>
      <c r="QT221" s="831">
        <f t="shared" si="467"/>
        <v>0</v>
      </c>
      <c r="QU221" s="831">
        <f t="shared" si="467"/>
        <v>0</v>
      </c>
      <c r="QV221" s="831">
        <f t="shared" si="467"/>
        <v>0</v>
      </c>
      <c r="QW221" s="831">
        <f t="shared" si="467"/>
        <v>0</v>
      </c>
      <c r="QX221" s="831">
        <f t="shared" si="467"/>
        <v>0</v>
      </c>
      <c r="QY221" s="831">
        <f t="shared" si="467"/>
        <v>0</v>
      </c>
      <c r="QZ221" s="831">
        <f t="shared" si="467"/>
        <v>0</v>
      </c>
      <c r="RA221" s="831">
        <f t="shared" si="467"/>
        <v>0</v>
      </c>
      <c r="RB221" s="831">
        <f t="shared" si="467"/>
        <v>0</v>
      </c>
      <c r="RC221" s="831">
        <f t="shared" si="467"/>
        <v>0</v>
      </c>
      <c r="RD221" s="831">
        <f t="shared" si="467"/>
        <v>0</v>
      </c>
      <c r="RE221" s="831">
        <f t="shared" si="467"/>
        <v>0</v>
      </c>
      <c r="RF221" s="831">
        <f t="shared" si="467"/>
        <v>0</v>
      </c>
      <c r="RG221" s="831">
        <f t="shared" si="467"/>
        <v>0</v>
      </c>
      <c r="RH221" s="831">
        <f t="shared" si="467"/>
        <v>0</v>
      </c>
      <c r="RI221" s="831">
        <f t="shared" si="467"/>
        <v>0</v>
      </c>
      <c r="RJ221" s="831">
        <f t="shared" si="467"/>
        <v>0</v>
      </c>
      <c r="RK221" s="831">
        <f t="shared" si="467"/>
        <v>0</v>
      </c>
      <c r="RL221" s="831">
        <f t="shared" si="467"/>
        <v>0</v>
      </c>
      <c r="RM221" s="831">
        <f t="shared" si="467"/>
        <v>0</v>
      </c>
      <c r="RN221" s="831">
        <f t="shared" si="467"/>
        <v>0</v>
      </c>
      <c r="RO221" s="831">
        <f t="shared" si="467"/>
        <v>0</v>
      </c>
      <c r="RP221" s="831">
        <f t="shared" si="467"/>
        <v>0</v>
      </c>
      <c r="RQ221" s="831">
        <f t="shared" si="467"/>
        <v>0</v>
      </c>
      <c r="RR221" s="831">
        <f t="shared" si="467"/>
        <v>0</v>
      </c>
      <c r="RS221" s="831">
        <f t="shared" si="467"/>
        <v>0</v>
      </c>
      <c r="RT221" s="831">
        <f t="shared" si="467"/>
        <v>0</v>
      </c>
      <c r="RU221" s="831">
        <f t="shared" si="467"/>
        <v>0</v>
      </c>
      <c r="RV221" s="831">
        <f t="shared" si="467"/>
        <v>0</v>
      </c>
      <c r="RW221" s="831">
        <f t="shared" si="467"/>
        <v>0</v>
      </c>
      <c r="RX221" s="831">
        <f t="shared" si="467"/>
        <v>0</v>
      </c>
      <c r="RY221" s="831">
        <f t="shared" si="467"/>
        <v>0</v>
      </c>
      <c r="RZ221" s="831">
        <f t="shared" si="467"/>
        <v>0</v>
      </c>
      <c r="SA221" s="831">
        <f t="shared" si="467"/>
        <v>0</v>
      </c>
      <c r="SB221" s="831">
        <f t="shared" si="467"/>
        <v>0</v>
      </c>
      <c r="SC221" s="831">
        <f t="shared" si="467"/>
        <v>0</v>
      </c>
      <c r="SD221" s="831">
        <f t="shared" si="467"/>
        <v>0</v>
      </c>
      <c r="SE221" s="831">
        <f t="shared" si="467"/>
        <v>0</v>
      </c>
      <c r="SF221" s="831">
        <f t="shared" si="467"/>
        <v>0</v>
      </c>
      <c r="SG221" s="831">
        <f t="shared" si="467"/>
        <v>0</v>
      </c>
      <c r="SH221" s="831">
        <f t="shared" si="467"/>
        <v>0</v>
      </c>
      <c r="SI221" s="831">
        <f t="shared" si="467"/>
        <v>0</v>
      </c>
      <c r="SJ221" s="831">
        <f t="shared" si="467"/>
        <v>0</v>
      </c>
      <c r="SK221" s="267">
        <f t="shared" si="458"/>
        <v>0</v>
      </c>
      <c r="SL221" s="254"/>
      <c r="SM221" s="242"/>
      <c r="SN221" s="242"/>
      <c r="SO221" s="242"/>
    </row>
    <row r="222" spans="1:509" outlineLevel="3" x14ac:dyDescent="0.35">
      <c r="A222" s="242"/>
      <c r="B222" s="251"/>
      <c r="C222" s="438">
        <f t="shared" si="459"/>
        <v>4</v>
      </c>
      <c r="D222" s="267"/>
      <c r="E222" s="316">
        <f t="shared" si="457"/>
        <v>81</v>
      </c>
      <c r="F222" s="322"/>
      <c r="G222" s="322"/>
      <c r="H222" s="267"/>
      <c r="I222" s="540"/>
      <c r="J222" s="554" t="s">
        <v>858</v>
      </c>
      <c r="K222" s="541"/>
      <c r="L222" s="831">
        <f t="shared" si="468"/>
        <v>0</v>
      </c>
      <c r="M222" s="831">
        <f t="shared" si="468"/>
        <v>0</v>
      </c>
      <c r="N222" s="831">
        <f t="shared" si="468"/>
        <v>0</v>
      </c>
      <c r="O222" s="831">
        <f t="shared" si="468"/>
        <v>0</v>
      </c>
      <c r="P222" s="831">
        <f t="shared" si="468"/>
        <v>0</v>
      </c>
      <c r="Q222" s="831">
        <f t="shared" si="468"/>
        <v>0</v>
      </c>
      <c r="R222" s="831">
        <f t="shared" si="468"/>
        <v>0</v>
      </c>
      <c r="S222" s="831">
        <f t="shared" si="468"/>
        <v>0</v>
      </c>
      <c r="T222" s="831">
        <f t="shared" si="468"/>
        <v>0</v>
      </c>
      <c r="U222" s="831">
        <f t="shared" si="468"/>
        <v>0</v>
      </c>
      <c r="V222" s="831">
        <f t="shared" si="468"/>
        <v>0</v>
      </c>
      <c r="W222" s="831">
        <f t="shared" si="468"/>
        <v>0</v>
      </c>
      <c r="X222" s="831">
        <f t="shared" si="468"/>
        <v>0</v>
      </c>
      <c r="Y222" s="831">
        <f t="shared" si="468"/>
        <v>0</v>
      </c>
      <c r="Z222" s="831">
        <f t="shared" si="468"/>
        <v>0</v>
      </c>
      <c r="AA222" s="831">
        <f t="shared" si="468"/>
        <v>0</v>
      </c>
      <c r="AB222" s="831">
        <f t="shared" si="460"/>
        <v>0</v>
      </c>
      <c r="AC222" s="831">
        <f t="shared" si="460"/>
        <v>0</v>
      </c>
      <c r="AD222" s="831">
        <f t="shared" si="460"/>
        <v>0</v>
      </c>
      <c r="AE222" s="831">
        <f t="shared" si="460"/>
        <v>0</v>
      </c>
      <c r="AF222" s="831">
        <f t="shared" si="460"/>
        <v>0</v>
      </c>
      <c r="AG222" s="831">
        <f t="shared" si="460"/>
        <v>0</v>
      </c>
      <c r="AH222" s="831">
        <f t="shared" si="460"/>
        <v>0</v>
      </c>
      <c r="AI222" s="831">
        <f t="shared" si="460"/>
        <v>0</v>
      </c>
      <c r="AJ222" s="831">
        <f t="shared" si="460"/>
        <v>0</v>
      </c>
      <c r="AK222" s="831">
        <f t="shared" si="460"/>
        <v>0</v>
      </c>
      <c r="AL222" s="831">
        <f t="shared" si="460"/>
        <v>0</v>
      </c>
      <c r="AM222" s="831">
        <f t="shared" si="460"/>
        <v>0</v>
      </c>
      <c r="AN222" s="831">
        <f t="shared" si="460"/>
        <v>0</v>
      </c>
      <c r="AO222" s="831">
        <f t="shared" si="460"/>
        <v>0</v>
      </c>
      <c r="AP222" s="831">
        <f t="shared" si="460"/>
        <v>0</v>
      </c>
      <c r="AQ222" s="831">
        <f t="shared" si="460"/>
        <v>0</v>
      </c>
      <c r="AR222" s="831">
        <f t="shared" si="460"/>
        <v>0</v>
      </c>
      <c r="AS222" s="831">
        <f t="shared" si="460"/>
        <v>0</v>
      </c>
      <c r="AT222" s="831">
        <f t="shared" si="460"/>
        <v>0</v>
      </c>
      <c r="AU222" s="831">
        <f t="shared" si="460"/>
        <v>0</v>
      </c>
      <c r="AV222" s="831">
        <f t="shared" si="460"/>
        <v>0</v>
      </c>
      <c r="AW222" s="831">
        <f t="shared" si="460"/>
        <v>0</v>
      </c>
      <c r="AX222" s="831">
        <f t="shared" si="460"/>
        <v>0</v>
      </c>
      <c r="AY222" s="831">
        <f t="shared" si="460"/>
        <v>0</v>
      </c>
      <c r="AZ222" s="831">
        <f t="shared" si="460"/>
        <v>0</v>
      </c>
      <c r="BA222" s="831">
        <f t="shared" si="460"/>
        <v>0</v>
      </c>
      <c r="BB222" s="831">
        <f t="shared" si="460"/>
        <v>0</v>
      </c>
      <c r="BC222" s="831">
        <f t="shared" si="460"/>
        <v>0</v>
      </c>
      <c r="BD222" s="831">
        <f t="shared" si="460"/>
        <v>0</v>
      </c>
      <c r="BE222" s="831">
        <f t="shared" si="460"/>
        <v>0</v>
      </c>
      <c r="BF222" s="831">
        <f t="shared" si="460"/>
        <v>0</v>
      </c>
      <c r="BG222" s="831">
        <f t="shared" si="460"/>
        <v>0</v>
      </c>
      <c r="BH222" s="831">
        <f t="shared" si="460"/>
        <v>0</v>
      </c>
      <c r="BI222" s="831">
        <f t="shared" si="460"/>
        <v>0</v>
      </c>
      <c r="BJ222" s="831">
        <f t="shared" si="460"/>
        <v>0</v>
      </c>
      <c r="BK222" s="831">
        <f t="shared" si="460"/>
        <v>0</v>
      </c>
      <c r="BL222" s="831">
        <f t="shared" si="460"/>
        <v>0</v>
      </c>
      <c r="BM222" s="831">
        <f t="shared" si="460"/>
        <v>0</v>
      </c>
      <c r="BN222" s="831">
        <f t="shared" si="460"/>
        <v>0</v>
      </c>
      <c r="BO222" s="831">
        <f t="shared" si="460"/>
        <v>0</v>
      </c>
      <c r="BP222" s="831">
        <f t="shared" si="460"/>
        <v>0</v>
      </c>
      <c r="BQ222" s="831">
        <f t="shared" si="460"/>
        <v>0</v>
      </c>
      <c r="BR222" s="831">
        <f t="shared" si="460"/>
        <v>0</v>
      </c>
      <c r="BS222" s="831">
        <f t="shared" si="460"/>
        <v>0</v>
      </c>
      <c r="BT222" s="831">
        <f t="shared" si="460"/>
        <v>0</v>
      </c>
      <c r="BU222" s="831">
        <f t="shared" si="460"/>
        <v>0</v>
      </c>
      <c r="BV222" s="831">
        <f t="shared" si="460"/>
        <v>0</v>
      </c>
      <c r="BW222" s="831">
        <f t="shared" si="460"/>
        <v>0</v>
      </c>
      <c r="BX222" s="831">
        <f t="shared" si="460"/>
        <v>0</v>
      </c>
      <c r="BY222" s="831">
        <f t="shared" si="461"/>
        <v>0</v>
      </c>
      <c r="BZ222" s="831">
        <f t="shared" si="461"/>
        <v>0</v>
      </c>
      <c r="CA222" s="831">
        <f t="shared" si="461"/>
        <v>0</v>
      </c>
      <c r="CB222" s="831">
        <f t="shared" si="461"/>
        <v>0</v>
      </c>
      <c r="CC222" s="831">
        <f t="shared" si="461"/>
        <v>0</v>
      </c>
      <c r="CD222" s="831">
        <f t="shared" si="461"/>
        <v>0</v>
      </c>
      <c r="CE222" s="831">
        <f t="shared" si="461"/>
        <v>0</v>
      </c>
      <c r="CF222" s="831">
        <f t="shared" si="461"/>
        <v>0</v>
      </c>
      <c r="CG222" s="831">
        <f t="shared" si="461"/>
        <v>0</v>
      </c>
      <c r="CH222" s="831">
        <f t="shared" si="461"/>
        <v>0</v>
      </c>
      <c r="CI222" s="831">
        <f t="shared" si="461"/>
        <v>0</v>
      </c>
      <c r="CJ222" s="831">
        <f t="shared" si="461"/>
        <v>0</v>
      </c>
      <c r="CK222" s="831">
        <f t="shared" si="461"/>
        <v>0</v>
      </c>
      <c r="CL222" s="831">
        <f t="shared" si="461"/>
        <v>0</v>
      </c>
      <c r="CM222" s="831">
        <f t="shared" si="461"/>
        <v>0</v>
      </c>
      <c r="CN222" s="831">
        <f t="shared" si="461"/>
        <v>0</v>
      </c>
      <c r="CO222" s="831">
        <f t="shared" si="461"/>
        <v>0</v>
      </c>
      <c r="CP222" s="831">
        <f t="shared" si="461"/>
        <v>0</v>
      </c>
      <c r="CQ222" s="831">
        <f t="shared" si="461"/>
        <v>0</v>
      </c>
      <c r="CR222" s="831">
        <f t="shared" si="461"/>
        <v>0</v>
      </c>
      <c r="CS222" s="831">
        <f t="shared" si="461"/>
        <v>0</v>
      </c>
      <c r="CT222" s="831">
        <f t="shared" si="461"/>
        <v>0</v>
      </c>
      <c r="CU222" s="831">
        <f t="shared" si="461"/>
        <v>0</v>
      </c>
      <c r="CV222" s="831">
        <f t="shared" si="461"/>
        <v>0</v>
      </c>
      <c r="CW222" s="831">
        <f t="shared" si="461"/>
        <v>0</v>
      </c>
      <c r="CX222" s="831">
        <f t="shared" si="461"/>
        <v>0</v>
      </c>
      <c r="CY222" s="831">
        <f t="shared" si="461"/>
        <v>0</v>
      </c>
      <c r="CZ222" s="831">
        <f t="shared" si="461"/>
        <v>0</v>
      </c>
      <c r="DA222" s="831">
        <f t="shared" si="461"/>
        <v>0</v>
      </c>
      <c r="DB222" s="831">
        <f t="shared" si="461"/>
        <v>0</v>
      </c>
      <c r="DC222" s="831">
        <f t="shared" si="461"/>
        <v>0</v>
      </c>
      <c r="DD222" s="831">
        <f t="shared" si="461"/>
        <v>0</v>
      </c>
      <c r="DE222" s="831">
        <f t="shared" si="461"/>
        <v>0</v>
      </c>
      <c r="DF222" s="831">
        <f t="shared" si="461"/>
        <v>0</v>
      </c>
      <c r="DG222" s="831">
        <f t="shared" si="461"/>
        <v>0</v>
      </c>
      <c r="DH222" s="831">
        <f t="shared" si="461"/>
        <v>0</v>
      </c>
      <c r="DI222" s="831">
        <f t="shared" si="461"/>
        <v>0</v>
      </c>
      <c r="DJ222" s="831">
        <f t="shared" si="461"/>
        <v>0</v>
      </c>
      <c r="DK222" s="831">
        <f t="shared" si="461"/>
        <v>0</v>
      </c>
      <c r="DL222" s="831">
        <f t="shared" si="461"/>
        <v>0</v>
      </c>
      <c r="DM222" s="831">
        <f t="shared" si="461"/>
        <v>0</v>
      </c>
      <c r="DN222" s="831">
        <f t="shared" si="461"/>
        <v>0</v>
      </c>
      <c r="DO222" s="831">
        <f t="shared" si="461"/>
        <v>0</v>
      </c>
      <c r="DP222" s="831">
        <f t="shared" si="461"/>
        <v>0</v>
      </c>
      <c r="DQ222" s="831">
        <f t="shared" si="461"/>
        <v>0</v>
      </c>
      <c r="DR222" s="831">
        <f t="shared" si="461"/>
        <v>0</v>
      </c>
      <c r="DS222" s="831">
        <f t="shared" si="461"/>
        <v>0</v>
      </c>
      <c r="DT222" s="831">
        <f t="shared" si="461"/>
        <v>0</v>
      </c>
      <c r="DU222" s="831">
        <f t="shared" si="461"/>
        <v>0</v>
      </c>
      <c r="DV222" s="831">
        <f t="shared" si="461"/>
        <v>0</v>
      </c>
      <c r="DW222" s="831">
        <f t="shared" si="461"/>
        <v>0</v>
      </c>
      <c r="DX222" s="831">
        <f t="shared" si="461"/>
        <v>0</v>
      </c>
      <c r="DY222" s="831">
        <f t="shared" si="461"/>
        <v>0</v>
      </c>
      <c r="DZ222" s="831">
        <f t="shared" si="461"/>
        <v>0</v>
      </c>
      <c r="EA222" s="831">
        <f t="shared" si="461"/>
        <v>0</v>
      </c>
      <c r="EB222" s="831">
        <f t="shared" si="461"/>
        <v>0</v>
      </c>
      <c r="EC222" s="831">
        <f t="shared" si="461"/>
        <v>0</v>
      </c>
      <c r="ED222" s="831">
        <f t="shared" si="461"/>
        <v>0</v>
      </c>
      <c r="EE222" s="831">
        <f t="shared" si="461"/>
        <v>0</v>
      </c>
      <c r="EF222" s="831">
        <f t="shared" si="461"/>
        <v>0</v>
      </c>
      <c r="EG222" s="831">
        <f t="shared" si="461"/>
        <v>0</v>
      </c>
      <c r="EH222" s="831">
        <f t="shared" si="461"/>
        <v>0</v>
      </c>
      <c r="EI222" s="831">
        <f t="shared" si="461"/>
        <v>0</v>
      </c>
      <c r="EJ222" s="831">
        <f t="shared" si="461"/>
        <v>0</v>
      </c>
      <c r="EK222" s="831">
        <f t="shared" si="462"/>
        <v>0</v>
      </c>
      <c r="EL222" s="831">
        <f t="shared" si="462"/>
        <v>0</v>
      </c>
      <c r="EM222" s="831">
        <f t="shared" si="462"/>
        <v>0</v>
      </c>
      <c r="EN222" s="831">
        <f t="shared" si="462"/>
        <v>0</v>
      </c>
      <c r="EO222" s="831">
        <f t="shared" si="462"/>
        <v>0</v>
      </c>
      <c r="EP222" s="831">
        <f t="shared" si="462"/>
        <v>0</v>
      </c>
      <c r="EQ222" s="831">
        <f t="shared" si="462"/>
        <v>0</v>
      </c>
      <c r="ER222" s="831">
        <f t="shared" si="462"/>
        <v>0</v>
      </c>
      <c r="ES222" s="831">
        <f t="shared" si="462"/>
        <v>0</v>
      </c>
      <c r="ET222" s="831">
        <f t="shared" si="462"/>
        <v>0</v>
      </c>
      <c r="EU222" s="831">
        <f t="shared" si="462"/>
        <v>0</v>
      </c>
      <c r="EV222" s="831">
        <f t="shared" si="462"/>
        <v>0</v>
      </c>
      <c r="EW222" s="831">
        <f t="shared" si="462"/>
        <v>0</v>
      </c>
      <c r="EX222" s="831">
        <f t="shared" si="462"/>
        <v>0</v>
      </c>
      <c r="EY222" s="831">
        <f t="shared" si="462"/>
        <v>0</v>
      </c>
      <c r="EZ222" s="831">
        <f t="shared" si="462"/>
        <v>0</v>
      </c>
      <c r="FA222" s="831">
        <f t="shared" si="462"/>
        <v>0</v>
      </c>
      <c r="FB222" s="831">
        <f t="shared" si="462"/>
        <v>0</v>
      </c>
      <c r="FC222" s="831">
        <f t="shared" si="462"/>
        <v>0</v>
      </c>
      <c r="FD222" s="831">
        <f t="shared" si="462"/>
        <v>0</v>
      </c>
      <c r="FE222" s="831">
        <f t="shared" si="462"/>
        <v>0</v>
      </c>
      <c r="FF222" s="831">
        <f t="shared" si="462"/>
        <v>0</v>
      </c>
      <c r="FG222" s="831">
        <f t="shared" si="462"/>
        <v>0</v>
      </c>
      <c r="FH222" s="831">
        <f t="shared" si="462"/>
        <v>0</v>
      </c>
      <c r="FI222" s="831">
        <f t="shared" si="462"/>
        <v>0</v>
      </c>
      <c r="FJ222" s="831">
        <f t="shared" si="462"/>
        <v>0</v>
      </c>
      <c r="FK222" s="831">
        <f t="shared" si="462"/>
        <v>0</v>
      </c>
      <c r="FL222" s="831">
        <f t="shared" si="462"/>
        <v>0</v>
      </c>
      <c r="FM222" s="831">
        <f t="shared" si="462"/>
        <v>0</v>
      </c>
      <c r="FN222" s="831">
        <f t="shared" si="462"/>
        <v>0</v>
      </c>
      <c r="FO222" s="831">
        <f t="shared" si="462"/>
        <v>0</v>
      </c>
      <c r="FP222" s="831">
        <f t="shared" si="462"/>
        <v>0</v>
      </c>
      <c r="FQ222" s="831">
        <f t="shared" si="462"/>
        <v>0</v>
      </c>
      <c r="FR222" s="831">
        <f t="shared" si="462"/>
        <v>0</v>
      </c>
      <c r="FS222" s="831">
        <f t="shared" si="462"/>
        <v>0</v>
      </c>
      <c r="FT222" s="831">
        <f t="shared" si="462"/>
        <v>0</v>
      </c>
      <c r="FU222" s="831">
        <f t="shared" si="462"/>
        <v>0</v>
      </c>
      <c r="FV222" s="831">
        <f t="shared" si="462"/>
        <v>0</v>
      </c>
      <c r="FW222" s="831">
        <f t="shared" si="462"/>
        <v>0</v>
      </c>
      <c r="FX222" s="831">
        <f t="shared" si="462"/>
        <v>0</v>
      </c>
      <c r="FY222" s="831">
        <f t="shared" si="462"/>
        <v>0</v>
      </c>
      <c r="FZ222" s="831">
        <f t="shared" si="462"/>
        <v>0</v>
      </c>
      <c r="GA222" s="831">
        <f t="shared" si="462"/>
        <v>0</v>
      </c>
      <c r="GB222" s="831">
        <f t="shared" si="462"/>
        <v>0</v>
      </c>
      <c r="GC222" s="831">
        <f t="shared" si="462"/>
        <v>0</v>
      </c>
      <c r="GD222" s="831">
        <f t="shared" si="462"/>
        <v>0</v>
      </c>
      <c r="GE222" s="831">
        <f t="shared" si="462"/>
        <v>0</v>
      </c>
      <c r="GF222" s="831">
        <f t="shared" si="462"/>
        <v>0</v>
      </c>
      <c r="GG222" s="831">
        <f t="shared" si="462"/>
        <v>0</v>
      </c>
      <c r="GH222" s="831">
        <f t="shared" si="462"/>
        <v>0</v>
      </c>
      <c r="GI222" s="831">
        <f t="shared" si="462"/>
        <v>0</v>
      </c>
      <c r="GJ222" s="831">
        <f t="shared" si="462"/>
        <v>0</v>
      </c>
      <c r="GK222" s="831">
        <f t="shared" si="462"/>
        <v>0</v>
      </c>
      <c r="GL222" s="831">
        <f t="shared" si="462"/>
        <v>0</v>
      </c>
      <c r="GM222" s="831">
        <f t="shared" si="462"/>
        <v>0</v>
      </c>
      <c r="GN222" s="831">
        <f t="shared" si="462"/>
        <v>0</v>
      </c>
      <c r="GO222" s="831">
        <f t="shared" si="462"/>
        <v>0</v>
      </c>
      <c r="GP222" s="831">
        <f t="shared" si="462"/>
        <v>0</v>
      </c>
      <c r="GQ222" s="831">
        <f t="shared" si="462"/>
        <v>0</v>
      </c>
      <c r="GR222" s="831">
        <f t="shared" si="462"/>
        <v>0</v>
      </c>
      <c r="GS222" s="831">
        <f t="shared" si="462"/>
        <v>0</v>
      </c>
      <c r="GT222" s="831">
        <f t="shared" si="462"/>
        <v>0</v>
      </c>
      <c r="GU222" s="831">
        <f t="shared" si="462"/>
        <v>0</v>
      </c>
      <c r="GV222" s="831">
        <f t="shared" si="462"/>
        <v>0</v>
      </c>
      <c r="GW222" s="831">
        <f t="shared" si="463"/>
        <v>0</v>
      </c>
      <c r="GX222" s="831">
        <f t="shared" si="463"/>
        <v>0</v>
      </c>
      <c r="GY222" s="831">
        <f t="shared" si="463"/>
        <v>0</v>
      </c>
      <c r="GZ222" s="831">
        <f t="shared" si="463"/>
        <v>0</v>
      </c>
      <c r="HA222" s="831">
        <f t="shared" si="463"/>
        <v>0</v>
      </c>
      <c r="HB222" s="831">
        <f t="shared" si="463"/>
        <v>0</v>
      </c>
      <c r="HC222" s="831">
        <f t="shared" si="463"/>
        <v>0</v>
      </c>
      <c r="HD222" s="831">
        <f t="shared" si="463"/>
        <v>0</v>
      </c>
      <c r="HE222" s="831">
        <f t="shared" si="463"/>
        <v>0</v>
      </c>
      <c r="HF222" s="831">
        <f t="shared" si="463"/>
        <v>0</v>
      </c>
      <c r="HG222" s="831">
        <f t="shared" si="463"/>
        <v>0</v>
      </c>
      <c r="HH222" s="831">
        <f t="shared" si="463"/>
        <v>0</v>
      </c>
      <c r="HI222" s="831">
        <f t="shared" si="463"/>
        <v>0</v>
      </c>
      <c r="HJ222" s="831">
        <f t="shared" si="463"/>
        <v>0</v>
      </c>
      <c r="HK222" s="831">
        <f t="shared" si="463"/>
        <v>0</v>
      </c>
      <c r="HL222" s="831">
        <f t="shared" si="463"/>
        <v>0</v>
      </c>
      <c r="HM222" s="831">
        <f t="shared" si="463"/>
        <v>0</v>
      </c>
      <c r="HN222" s="831">
        <f t="shared" si="463"/>
        <v>0</v>
      </c>
      <c r="HO222" s="831">
        <f t="shared" si="463"/>
        <v>0</v>
      </c>
      <c r="HP222" s="831">
        <f t="shared" si="463"/>
        <v>0</v>
      </c>
      <c r="HQ222" s="831">
        <f t="shared" si="463"/>
        <v>0</v>
      </c>
      <c r="HR222" s="831">
        <f t="shared" si="463"/>
        <v>0</v>
      </c>
      <c r="HS222" s="831">
        <f t="shared" si="463"/>
        <v>0</v>
      </c>
      <c r="HT222" s="831">
        <f t="shared" si="463"/>
        <v>0</v>
      </c>
      <c r="HU222" s="831">
        <f t="shared" si="463"/>
        <v>0</v>
      </c>
      <c r="HV222" s="831">
        <f t="shared" si="463"/>
        <v>0</v>
      </c>
      <c r="HW222" s="831">
        <f t="shared" si="463"/>
        <v>0</v>
      </c>
      <c r="HX222" s="831">
        <f t="shared" si="463"/>
        <v>0</v>
      </c>
      <c r="HY222" s="831">
        <f t="shared" si="463"/>
        <v>0</v>
      </c>
      <c r="HZ222" s="831">
        <f t="shared" si="463"/>
        <v>0</v>
      </c>
      <c r="IA222" s="831">
        <f t="shared" si="463"/>
        <v>0</v>
      </c>
      <c r="IB222" s="831">
        <f t="shared" si="463"/>
        <v>0</v>
      </c>
      <c r="IC222" s="831">
        <f t="shared" si="463"/>
        <v>0</v>
      </c>
      <c r="ID222" s="831">
        <f t="shared" si="463"/>
        <v>0</v>
      </c>
      <c r="IE222" s="831">
        <f t="shared" si="463"/>
        <v>0</v>
      </c>
      <c r="IF222" s="831">
        <f t="shared" si="463"/>
        <v>0</v>
      </c>
      <c r="IG222" s="831">
        <f t="shared" si="463"/>
        <v>0</v>
      </c>
      <c r="IH222" s="831">
        <f t="shared" si="463"/>
        <v>0</v>
      </c>
      <c r="II222" s="831">
        <f t="shared" si="463"/>
        <v>0</v>
      </c>
      <c r="IJ222" s="831">
        <f t="shared" si="463"/>
        <v>0</v>
      </c>
      <c r="IK222" s="831">
        <f t="shared" si="463"/>
        <v>0</v>
      </c>
      <c r="IL222" s="831">
        <f t="shared" si="463"/>
        <v>0</v>
      </c>
      <c r="IM222" s="831">
        <f t="shared" si="463"/>
        <v>0</v>
      </c>
      <c r="IN222" s="831">
        <f t="shared" si="463"/>
        <v>0</v>
      </c>
      <c r="IO222" s="831">
        <f t="shared" si="463"/>
        <v>0</v>
      </c>
      <c r="IP222" s="831">
        <f t="shared" si="463"/>
        <v>0</v>
      </c>
      <c r="IQ222" s="831">
        <f t="shared" si="463"/>
        <v>0</v>
      </c>
      <c r="IR222" s="831">
        <f t="shared" si="463"/>
        <v>0</v>
      </c>
      <c r="IS222" s="831">
        <f t="shared" si="463"/>
        <v>0</v>
      </c>
      <c r="IT222" s="831">
        <f t="shared" si="463"/>
        <v>0</v>
      </c>
      <c r="IU222" s="831">
        <f t="shared" si="463"/>
        <v>0</v>
      </c>
      <c r="IV222" s="831">
        <f t="shared" si="463"/>
        <v>0</v>
      </c>
      <c r="IW222" s="831">
        <f t="shared" si="463"/>
        <v>0</v>
      </c>
      <c r="IX222" s="831">
        <f t="shared" si="463"/>
        <v>0</v>
      </c>
      <c r="IY222" s="831">
        <f t="shared" si="463"/>
        <v>0</v>
      </c>
      <c r="IZ222" s="831">
        <f t="shared" si="463"/>
        <v>0</v>
      </c>
      <c r="JA222" s="831">
        <f t="shared" si="463"/>
        <v>0</v>
      </c>
      <c r="JB222" s="831">
        <f t="shared" si="463"/>
        <v>0</v>
      </c>
      <c r="JC222" s="831">
        <f t="shared" si="463"/>
        <v>0</v>
      </c>
      <c r="JD222" s="831">
        <f t="shared" si="463"/>
        <v>0</v>
      </c>
      <c r="JE222" s="831">
        <f t="shared" si="463"/>
        <v>0</v>
      </c>
      <c r="JF222" s="831">
        <f t="shared" si="463"/>
        <v>0</v>
      </c>
      <c r="JG222" s="831">
        <f t="shared" si="463"/>
        <v>0</v>
      </c>
      <c r="JH222" s="831">
        <f t="shared" si="463"/>
        <v>0</v>
      </c>
      <c r="JI222" s="831">
        <f t="shared" si="464"/>
        <v>0</v>
      </c>
      <c r="JJ222" s="831">
        <f t="shared" si="464"/>
        <v>0</v>
      </c>
      <c r="JK222" s="831">
        <f t="shared" si="464"/>
        <v>0</v>
      </c>
      <c r="JL222" s="831">
        <f t="shared" si="464"/>
        <v>0</v>
      </c>
      <c r="JM222" s="831">
        <f t="shared" si="464"/>
        <v>0</v>
      </c>
      <c r="JN222" s="831">
        <f t="shared" si="464"/>
        <v>0</v>
      </c>
      <c r="JO222" s="831">
        <f t="shared" si="464"/>
        <v>0</v>
      </c>
      <c r="JP222" s="831">
        <f t="shared" si="464"/>
        <v>0</v>
      </c>
      <c r="JQ222" s="831">
        <f t="shared" si="464"/>
        <v>0</v>
      </c>
      <c r="JR222" s="831">
        <f t="shared" si="464"/>
        <v>0</v>
      </c>
      <c r="JS222" s="831">
        <f t="shared" si="464"/>
        <v>0</v>
      </c>
      <c r="JT222" s="831">
        <f t="shared" si="464"/>
        <v>0</v>
      </c>
      <c r="JU222" s="831">
        <f t="shared" si="464"/>
        <v>0</v>
      </c>
      <c r="JV222" s="831">
        <f t="shared" si="464"/>
        <v>0</v>
      </c>
      <c r="JW222" s="831">
        <f t="shared" si="464"/>
        <v>0</v>
      </c>
      <c r="JX222" s="831">
        <f t="shared" si="464"/>
        <v>0</v>
      </c>
      <c r="JY222" s="831">
        <f t="shared" si="464"/>
        <v>0</v>
      </c>
      <c r="JZ222" s="831">
        <f t="shared" si="464"/>
        <v>0</v>
      </c>
      <c r="KA222" s="831">
        <f t="shared" si="464"/>
        <v>0</v>
      </c>
      <c r="KB222" s="831">
        <f t="shared" si="464"/>
        <v>0</v>
      </c>
      <c r="KC222" s="831">
        <f t="shared" si="464"/>
        <v>0</v>
      </c>
      <c r="KD222" s="831">
        <f t="shared" si="464"/>
        <v>0</v>
      </c>
      <c r="KE222" s="831">
        <f t="shared" si="464"/>
        <v>0</v>
      </c>
      <c r="KF222" s="831">
        <f t="shared" si="464"/>
        <v>0</v>
      </c>
      <c r="KG222" s="831">
        <f t="shared" si="464"/>
        <v>0</v>
      </c>
      <c r="KH222" s="831">
        <f t="shared" si="464"/>
        <v>0</v>
      </c>
      <c r="KI222" s="831">
        <f t="shared" si="464"/>
        <v>0</v>
      </c>
      <c r="KJ222" s="831">
        <f t="shared" si="464"/>
        <v>0</v>
      </c>
      <c r="KK222" s="831">
        <f t="shared" si="464"/>
        <v>0</v>
      </c>
      <c r="KL222" s="831">
        <f t="shared" si="464"/>
        <v>0</v>
      </c>
      <c r="KM222" s="831">
        <f t="shared" si="464"/>
        <v>0</v>
      </c>
      <c r="KN222" s="831">
        <f t="shared" si="464"/>
        <v>0</v>
      </c>
      <c r="KO222" s="831">
        <f t="shared" si="464"/>
        <v>0</v>
      </c>
      <c r="KP222" s="831">
        <f t="shared" si="464"/>
        <v>0</v>
      </c>
      <c r="KQ222" s="831">
        <f t="shared" si="464"/>
        <v>0</v>
      </c>
      <c r="KR222" s="831">
        <f t="shared" si="464"/>
        <v>0</v>
      </c>
      <c r="KS222" s="831">
        <f t="shared" si="464"/>
        <v>0</v>
      </c>
      <c r="KT222" s="831">
        <f t="shared" si="464"/>
        <v>0</v>
      </c>
      <c r="KU222" s="831">
        <f t="shared" si="464"/>
        <v>0</v>
      </c>
      <c r="KV222" s="831">
        <f t="shared" si="464"/>
        <v>0</v>
      </c>
      <c r="KW222" s="831">
        <f t="shared" si="464"/>
        <v>0</v>
      </c>
      <c r="KX222" s="831">
        <f t="shared" si="464"/>
        <v>0</v>
      </c>
      <c r="KY222" s="831">
        <f t="shared" si="464"/>
        <v>0</v>
      </c>
      <c r="KZ222" s="831">
        <f t="shared" si="464"/>
        <v>0</v>
      </c>
      <c r="LA222" s="831">
        <f t="shared" si="464"/>
        <v>0</v>
      </c>
      <c r="LB222" s="831">
        <f t="shared" si="464"/>
        <v>0</v>
      </c>
      <c r="LC222" s="831">
        <f t="shared" si="464"/>
        <v>0</v>
      </c>
      <c r="LD222" s="831">
        <f t="shared" si="464"/>
        <v>0</v>
      </c>
      <c r="LE222" s="831">
        <f t="shared" si="464"/>
        <v>0</v>
      </c>
      <c r="LF222" s="831">
        <f t="shared" si="464"/>
        <v>0</v>
      </c>
      <c r="LG222" s="831">
        <f t="shared" si="464"/>
        <v>0</v>
      </c>
      <c r="LH222" s="831">
        <f t="shared" si="464"/>
        <v>0</v>
      </c>
      <c r="LI222" s="831">
        <f t="shared" si="464"/>
        <v>0</v>
      </c>
      <c r="LJ222" s="831">
        <f t="shared" si="464"/>
        <v>0</v>
      </c>
      <c r="LK222" s="831">
        <f t="shared" si="464"/>
        <v>0</v>
      </c>
      <c r="LL222" s="831">
        <f t="shared" si="464"/>
        <v>0</v>
      </c>
      <c r="LM222" s="831">
        <f t="shared" si="464"/>
        <v>0</v>
      </c>
      <c r="LN222" s="831">
        <f t="shared" si="464"/>
        <v>0</v>
      </c>
      <c r="LO222" s="831">
        <f t="shared" si="464"/>
        <v>0</v>
      </c>
      <c r="LP222" s="831">
        <f t="shared" si="464"/>
        <v>0</v>
      </c>
      <c r="LQ222" s="831">
        <f t="shared" si="464"/>
        <v>0</v>
      </c>
      <c r="LR222" s="831">
        <f t="shared" si="464"/>
        <v>0</v>
      </c>
      <c r="LS222" s="831">
        <f t="shared" si="464"/>
        <v>0</v>
      </c>
      <c r="LT222" s="831">
        <f t="shared" si="464"/>
        <v>0</v>
      </c>
      <c r="LU222" s="831">
        <f t="shared" si="465"/>
        <v>0</v>
      </c>
      <c r="LV222" s="831">
        <f t="shared" si="465"/>
        <v>0</v>
      </c>
      <c r="LW222" s="831">
        <f t="shared" si="465"/>
        <v>0</v>
      </c>
      <c r="LX222" s="831">
        <f t="shared" si="465"/>
        <v>0</v>
      </c>
      <c r="LY222" s="831">
        <f t="shared" si="465"/>
        <v>0</v>
      </c>
      <c r="LZ222" s="831">
        <f t="shared" si="465"/>
        <v>0</v>
      </c>
      <c r="MA222" s="831">
        <f t="shared" si="465"/>
        <v>0</v>
      </c>
      <c r="MB222" s="831">
        <f t="shared" si="465"/>
        <v>0</v>
      </c>
      <c r="MC222" s="831">
        <f t="shared" si="465"/>
        <v>0</v>
      </c>
      <c r="MD222" s="831">
        <f t="shared" si="465"/>
        <v>0</v>
      </c>
      <c r="ME222" s="831">
        <f t="shared" si="465"/>
        <v>0</v>
      </c>
      <c r="MF222" s="831">
        <f t="shared" si="465"/>
        <v>0</v>
      </c>
      <c r="MG222" s="831">
        <f t="shared" si="465"/>
        <v>0</v>
      </c>
      <c r="MH222" s="831">
        <f t="shared" si="465"/>
        <v>0</v>
      </c>
      <c r="MI222" s="831">
        <f t="shared" si="465"/>
        <v>0</v>
      </c>
      <c r="MJ222" s="831">
        <f t="shared" si="465"/>
        <v>0</v>
      </c>
      <c r="MK222" s="831">
        <f t="shared" si="465"/>
        <v>0</v>
      </c>
      <c r="ML222" s="831">
        <f t="shared" si="465"/>
        <v>0</v>
      </c>
      <c r="MM222" s="831">
        <f t="shared" si="465"/>
        <v>0</v>
      </c>
      <c r="MN222" s="831">
        <f t="shared" si="465"/>
        <v>0</v>
      </c>
      <c r="MO222" s="831">
        <f t="shared" si="465"/>
        <v>0</v>
      </c>
      <c r="MP222" s="831">
        <f t="shared" si="465"/>
        <v>0</v>
      </c>
      <c r="MQ222" s="831">
        <f t="shared" si="465"/>
        <v>0</v>
      </c>
      <c r="MR222" s="831">
        <f t="shared" si="465"/>
        <v>0</v>
      </c>
      <c r="MS222" s="831">
        <f t="shared" si="465"/>
        <v>0</v>
      </c>
      <c r="MT222" s="831">
        <f t="shared" si="465"/>
        <v>0</v>
      </c>
      <c r="MU222" s="831">
        <f t="shared" si="465"/>
        <v>0</v>
      </c>
      <c r="MV222" s="831">
        <f t="shared" si="465"/>
        <v>0</v>
      </c>
      <c r="MW222" s="831">
        <f t="shared" si="465"/>
        <v>0</v>
      </c>
      <c r="MX222" s="831">
        <f t="shared" si="465"/>
        <v>0</v>
      </c>
      <c r="MY222" s="831">
        <f t="shared" si="465"/>
        <v>0</v>
      </c>
      <c r="MZ222" s="831">
        <f t="shared" si="465"/>
        <v>0</v>
      </c>
      <c r="NA222" s="831">
        <f t="shared" si="465"/>
        <v>0</v>
      </c>
      <c r="NB222" s="831">
        <f t="shared" si="465"/>
        <v>0</v>
      </c>
      <c r="NC222" s="831">
        <f t="shared" si="465"/>
        <v>0</v>
      </c>
      <c r="ND222" s="831">
        <f t="shared" si="465"/>
        <v>0</v>
      </c>
      <c r="NE222" s="831">
        <f t="shared" si="465"/>
        <v>0</v>
      </c>
      <c r="NF222" s="831">
        <f t="shared" si="465"/>
        <v>0</v>
      </c>
      <c r="NG222" s="831">
        <f t="shared" si="465"/>
        <v>0</v>
      </c>
      <c r="NH222" s="831">
        <f t="shared" si="465"/>
        <v>0</v>
      </c>
      <c r="NI222" s="831">
        <f t="shared" si="465"/>
        <v>0</v>
      </c>
      <c r="NJ222" s="831">
        <f t="shared" si="465"/>
        <v>0</v>
      </c>
      <c r="NK222" s="831">
        <f t="shared" si="465"/>
        <v>0</v>
      </c>
      <c r="NL222" s="831">
        <f t="shared" si="465"/>
        <v>0</v>
      </c>
      <c r="NM222" s="831">
        <f t="shared" si="465"/>
        <v>0</v>
      </c>
      <c r="NN222" s="831">
        <f t="shared" si="465"/>
        <v>0</v>
      </c>
      <c r="NO222" s="831">
        <f t="shared" si="465"/>
        <v>0</v>
      </c>
      <c r="NP222" s="831">
        <f t="shared" si="465"/>
        <v>0</v>
      </c>
      <c r="NQ222" s="831">
        <f t="shared" si="465"/>
        <v>0</v>
      </c>
      <c r="NR222" s="831">
        <f t="shared" si="465"/>
        <v>0</v>
      </c>
      <c r="NS222" s="831">
        <f t="shared" si="465"/>
        <v>0</v>
      </c>
      <c r="NT222" s="831">
        <f t="shared" si="465"/>
        <v>0</v>
      </c>
      <c r="NU222" s="831">
        <f t="shared" si="465"/>
        <v>0</v>
      </c>
      <c r="NV222" s="831">
        <f t="shared" si="465"/>
        <v>0</v>
      </c>
      <c r="NW222" s="831">
        <f t="shared" si="465"/>
        <v>0</v>
      </c>
      <c r="NX222" s="831">
        <f t="shared" si="465"/>
        <v>0</v>
      </c>
      <c r="NY222" s="831">
        <f t="shared" si="465"/>
        <v>0</v>
      </c>
      <c r="NZ222" s="831">
        <f t="shared" si="465"/>
        <v>0</v>
      </c>
      <c r="OA222" s="831">
        <f t="shared" si="465"/>
        <v>0</v>
      </c>
      <c r="OB222" s="831">
        <f t="shared" si="465"/>
        <v>0</v>
      </c>
      <c r="OC222" s="831">
        <f t="shared" si="465"/>
        <v>0</v>
      </c>
      <c r="OD222" s="831">
        <f t="shared" si="465"/>
        <v>0</v>
      </c>
      <c r="OE222" s="831">
        <f t="shared" si="465"/>
        <v>0</v>
      </c>
      <c r="OF222" s="831">
        <f t="shared" si="465"/>
        <v>0</v>
      </c>
      <c r="OG222" s="831">
        <f t="shared" si="466"/>
        <v>0</v>
      </c>
      <c r="OH222" s="831">
        <f t="shared" si="466"/>
        <v>0</v>
      </c>
      <c r="OI222" s="831">
        <f t="shared" si="466"/>
        <v>0</v>
      </c>
      <c r="OJ222" s="831">
        <f t="shared" si="466"/>
        <v>0</v>
      </c>
      <c r="OK222" s="831">
        <f t="shared" si="466"/>
        <v>0</v>
      </c>
      <c r="OL222" s="831">
        <f t="shared" si="466"/>
        <v>0</v>
      </c>
      <c r="OM222" s="831">
        <f t="shared" si="466"/>
        <v>0</v>
      </c>
      <c r="ON222" s="831">
        <f t="shared" si="466"/>
        <v>0</v>
      </c>
      <c r="OO222" s="831">
        <f t="shared" si="466"/>
        <v>0</v>
      </c>
      <c r="OP222" s="831">
        <f t="shared" si="466"/>
        <v>0</v>
      </c>
      <c r="OQ222" s="831">
        <f t="shared" si="466"/>
        <v>0</v>
      </c>
      <c r="OR222" s="831">
        <f t="shared" si="466"/>
        <v>0</v>
      </c>
      <c r="OS222" s="831">
        <f t="shared" si="466"/>
        <v>0</v>
      </c>
      <c r="OT222" s="831">
        <f t="shared" si="466"/>
        <v>0</v>
      </c>
      <c r="OU222" s="831">
        <f t="shared" si="466"/>
        <v>0</v>
      </c>
      <c r="OV222" s="831">
        <f t="shared" si="466"/>
        <v>0</v>
      </c>
      <c r="OW222" s="831">
        <f t="shared" si="466"/>
        <v>0</v>
      </c>
      <c r="OX222" s="831">
        <f t="shared" si="466"/>
        <v>0</v>
      </c>
      <c r="OY222" s="831">
        <f t="shared" si="466"/>
        <v>0</v>
      </c>
      <c r="OZ222" s="831">
        <f t="shared" si="466"/>
        <v>0</v>
      </c>
      <c r="PA222" s="831">
        <f t="shared" si="466"/>
        <v>0</v>
      </c>
      <c r="PB222" s="831">
        <f t="shared" si="466"/>
        <v>0</v>
      </c>
      <c r="PC222" s="831">
        <f t="shared" si="466"/>
        <v>0</v>
      </c>
      <c r="PD222" s="831">
        <f t="shared" si="466"/>
        <v>0</v>
      </c>
      <c r="PE222" s="831">
        <f t="shared" si="466"/>
        <v>0</v>
      </c>
      <c r="PF222" s="831">
        <f t="shared" si="466"/>
        <v>0</v>
      </c>
      <c r="PG222" s="831">
        <f t="shared" si="466"/>
        <v>0</v>
      </c>
      <c r="PH222" s="831">
        <f t="shared" si="466"/>
        <v>0</v>
      </c>
      <c r="PI222" s="831">
        <f t="shared" si="466"/>
        <v>0</v>
      </c>
      <c r="PJ222" s="831">
        <f t="shared" si="466"/>
        <v>0</v>
      </c>
      <c r="PK222" s="831">
        <f t="shared" si="466"/>
        <v>0</v>
      </c>
      <c r="PL222" s="831">
        <f t="shared" si="466"/>
        <v>0</v>
      </c>
      <c r="PM222" s="831">
        <f t="shared" si="466"/>
        <v>0</v>
      </c>
      <c r="PN222" s="831">
        <f t="shared" si="466"/>
        <v>0</v>
      </c>
      <c r="PO222" s="831">
        <f t="shared" si="466"/>
        <v>0</v>
      </c>
      <c r="PP222" s="831">
        <f t="shared" si="466"/>
        <v>0</v>
      </c>
      <c r="PQ222" s="831">
        <f t="shared" si="466"/>
        <v>0</v>
      </c>
      <c r="PR222" s="831">
        <f t="shared" si="466"/>
        <v>0</v>
      </c>
      <c r="PS222" s="831">
        <f t="shared" si="466"/>
        <v>0</v>
      </c>
      <c r="PT222" s="831">
        <f t="shared" si="466"/>
        <v>0</v>
      </c>
      <c r="PU222" s="831">
        <f t="shared" si="466"/>
        <v>0</v>
      </c>
      <c r="PV222" s="831">
        <f t="shared" si="466"/>
        <v>0</v>
      </c>
      <c r="PW222" s="831">
        <f t="shared" si="466"/>
        <v>0</v>
      </c>
      <c r="PX222" s="831">
        <f t="shared" si="466"/>
        <v>0</v>
      </c>
      <c r="PY222" s="831">
        <f t="shared" si="466"/>
        <v>0</v>
      </c>
      <c r="PZ222" s="831">
        <f t="shared" si="466"/>
        <v>0</v>
      </c>
      <c r="QA222" s="831">
        <f t="shared" si="466"/>
        <v>0</v>
      </c>
      <c r="QB222" s="831">
        <f t="shared" si="466"/>
        <v>0</v>
      </c>
      <c r="QC222" s="831">
        <f t="shared" si="466"/>
        <v>0</v>
      </c>
      <c r="QD222" s="831">
        <f t="shared" si="466"/>
        <v>0</v>
      </c>
      <c r="QE222" s="831">
        <f t="shared" si="466"/>
        <v>0</v>
      </c>
      <c r="QF222" s="831">
        <f t="shared" si="466"/>
        <v>0</v>
      </c>
      <c r="QG222" s="831">
        <f t="shared" si="466"/>
        <v>0</v>
      </c>
      <c r="QH222" s="831">
        <f t="shared" si="466"/>
        <v>0</v>
      </c>
      <c r="QI222" s="831">
        <f t="shared" si="466"/>
        <v>0</v>
      </c>
      <c r="QJ222" s="831">
        <f t="shared" si="466"/>
        <v>0</v>
      </c>
      <c r="QK222" s="831">
        <f t="shared" si="466"/>
        <v>0</v>
      </c>
      <c r="QL222" s="831">
        <f t="shared" si="466"/>
        <v>0</v>
      </c>
      <c r="QM222" s="831">
        <f t="shared" si="466"/>
        <v>0</v>
      </c>
      <c r="QN222" s="831">
        <f t="shared" si="466"/>
        <v>0</v>
      </c>
      <c r="QO222" s="831">
        <f t="shared" si="466"/>
        <v>0</v>
      </c>
      <c r="QP222" s="831">
        <f t="shared" si="466"/>
        <v>0</v>
      </c>
      <c r="QQ222" s="831">
        <f t="shared" si="466"/>
        <v>0</v>
      </c>
      <c r="QR222" s="831">
        <f t="shared" si="466"/>
        <v>0</v>
      </c>
      <c r="QS222" s="831">
        <f t="shared" si="467"/>
        <v>0</v>
      </c>
      <c r="QT222" s="831">
        <f t="shared" si="467"/>
        <v>0</v>
      </c>
      <c r="QU222" s="831">
        <f t="shared" si="467"/>
        <v>0</v>
      </c>
      <c r="QV222" s="831">
        <f t="shared" si="467"/>
        <v>0</v>
      </c>
      <c r="QW222" s="831">
        <f t="shared" si="467"/>
        <v>0</v>
      </c>
      <c r="QX222" s="831">
        <f t="shared" si="467"/>
        <v>0</v>
      </c>
      <c r="QY222" s="831">
        <f t="shared" si="467"/>
        <v>0</v>
      </c>
      <c r="QZ222" s="831">
        <f t="shared" si="467"/>
        <v>0</v>
      </c>
      <c r="RA222" s="831">
        <f t="shared" si="467"/>
        <v>0</v>
      </c>
      <c r="RB222" s="831">
        <f t="shared" si="467"/>
        <v>0</v>
      </c>
      <c r="RC222" s="831">
        <f t="shared" si="467"/>
        <v>0</v>
      </c>
      <c r="RD222" s="831">
        <f t="shared" si="467"/>
        <v>0</v>
      </c>
      <c r="RE222" s="831">
        <f t="shared" si="467"/>
        <v>0</v>
      </c>
      <c r="RF222" s="831">
        <f t="shared" si="467"/>
        <v>0</v>
      </c>
      <c r="RG222" s="831">
        <f t="shared" si="467"/>
        <v>0</v>
      </c>
      <c r="RH222" s="831">
        <f t="shared" si="467"/>
        <v>0</v>
      </c>
      <c r="RI222" s="831">
        <f t="shared" si="467"/>
        <v>0</v>
      </c>
      <c r="RJ222" s="831">
        <f t="shared" si="467"/>
        <v>0</v>
      </c>
      <c r="RK222" s="831">
        <f t="shared" si="467"/>
        <v>0</v>
      </c>
      <c r="RL222" s="831">
        <f t="shared" si="467"/>
        <v>0</v>
      </c>
      <c r="RM222" s="831">
        <f t="shared" si="467"/>
        <v>0</v>
      </c>
      <c r="RN222" s="831">
        <f t="shared" si="467"/>
        <v>0</v>
      </c>
      <c r="RO222" s="831">
        <f t="shared" si="467"/>
        <v>0</v>
      </c>
      <c r="RP222" s="831">
        <f t="shared" si="467"/>
        <v>0</v>
      </c>
      <c r="RQ222" s="831">
        <f t="shared" si="467"/>
        <v>0</v>
      </c>
      <c r="RR222" s="831">
        <f t="shared" si="467"/>
        <v>0</v>
      </c>
      <c r="RS222" s="831">
        <f t="shared" si="467"/>
        <v>0</v>
      </c>
      <c r="RT222" s="831">
        <f t="shared" si="467"/>
        <v>0</v>
      </c>
      <c r="RU222" s="831">
        <f t="shared" si="467"/>
        <v>0</v>
      </c>
      <c r="RV222" s="831">
        <f t="shared" si="467"/>
        <v>0</v>
      </c>
      <c r="RW222" s="831">
        <f t="shared" si="467"/>
        <v>0</v>
      </c>
      <c r="RX222" s="831">
        <f t="shared" si="467"/>
        <v>0</v>
      </c>
      <c r="RY222" s="831">
        <f t="shared" si="467"/>
        <v>0</v>
      </c>
      <c r="RZ222" s="831">
        <f t="shared" si="467"/>
        <v>0</v>
      </c>
      <c r="SA222" s="831">
        <f t="shared" si="467"/>
        <v>0</v>
      </c>
      <c r="SB222" s="831">
        <f t="shared" si="467"/>
        <v>0</v>
      </c>
      <c r="SC222" s="831">
        <f t="shared" si="467"/>
        <v>0</v>
      </c>
      <c r="SD222" s="831">
        <f t="shared" si="467"/>
        <v>0</v>
      </c>
      <c r="SE222" s="831">
        <f t="shared" si="467"/>
        <v>0</v>
      </c>
      <c r="SF222" s="831">
        <f t="shared" si="467"/>
        <v>0</v>
      </c>
      <c r="SG222" s="831">
        <f t="shared" si="467"/>
        <v>0</v>
      </c>
      <c r="SH222" s="831">
        <f t="shared" si="467"/>
        <v>0</v>
      </c>
      <c r="SI222" s="831">
        <f t="shared" si="467"/>
        <v>0</v>
      </c>
      <c r="SJ222" s="831">
        <f t="shared" si="467"/>
        <v>0</v>
      </c>
      <c r="SK222" s="267">
        <f t="shared" si="458"/>
        <v>0</v>
      </c>
      <c r="SL222" s="254"/>
      <c r="SM222" s="242"/>
      <c r="SN222" s="242"/>
      <c r="SO222" s="242"/>
    </row>
    <row r="223" spans="1:509" outlineLevel="3" x14ac:dyDescent="0.35">
      <c r="A223" s="242"/>
      <c r="B223" s="251"/>
      <c r="C223" s="438">
        <f t="shared" si="459"/>
        <v>4</v>
      </c>
      <c r="D223" s="267"/>
      <c r="E223" s="316">
        <f t="shared" si="457"/>
        <v>82</v>
      </c>
      <c r="F223" s="322"/>
      <c r="G223" s="322"/>
      <c r="H223" s="267"/>
      <c r="I223" s="540"/>
      <c r="J223" s="554" t="s">
        <v>859</v>
      </c>
      <c r="K223" s="541"/>
      <c r="L223" s="832">
        <f>L222</f>
        <v>0</v>
      </c>
      <c r="M223" s="832">
        <f t="shared" ref="M223:BX223" si="469">M222</f>
        <v>0</v>
      </c>
      <c r="N223" s="832">
        <f t="shared" si="469"/>
        <v>0</v>
      </c>
      <c r="O223" s="832">
        <f t="shared" si="469"/>
        <v>0</v>
      </c>
      <c r="P223" s="832">
        <f t="shared" si="469"/>
        <v>0</v>
      </c>
      <c r="Q223" s="832">
        <f t="shared" si="469"/>
        <v>0</v>
      </c>
      <c r="R223" s="832">
        <f t="shared" si="469"/>
        <v>0</v>
      </c>
      <c r="S223" s="832">
        <f t="shared" si="469"/>
        <v>0</v>
      </c>
      <c r="T223" s="832">
        <f t="shared" si="469"/>
        <v>0</v>
      </c>
      <c r="U223" s="832">
        <f t="shared" si="469"/>
        <v>0</v>
      </c>
      <c r="V223" s="832">
        <f t="shared" si="469"/>
        <v>0</v>
      </c>
      <c r="W223" s="832">
        <f t="shared" si="469"/>
        <v>0</v>
      </c>
      <c r="X223" s="832">
        <f t="shared" si="469"/>
        <v>0</v>
      </c>
      <c r="Y223" s="832">
        <f t="shared" si="469"/>
        <v>0</v>
      </c>
      <c r="Z223" s="832">
        <f t="shared" si="469"/>
        <v>0</v>
      </c>
      <c r="AA223" s="832">
        <f t="shared" si="469"/>
        <v>0</v>
      </c>
      <c r="AB223" s="832">
        <f t="shared" si="469"/>
        <v>0</v>
      </c>
      <c r="AC223" s="832">
        <f t="shared" si="469"/>
        <v>0</v>
      </c>
      <c r="AD223" s="832">
        <f t="shared" si="469"/>
        <v>0</v>
      </c>
      <c r="AE223" s="832">
        <f t="shared" si="469"/>
        <v>0</v>
      </c>
      <c r="AF223" s="832">
        <f t="shared" si="469"/>
        <v>0</v>
      </c>
      <c r="AG223" s="832">
        <f t="shared" si="469"/>
        <v>0</v>
      </c>
      <c r="AH223" s="832">
        <f t="shared" si="469"/>
        <v>0</v>
      </c>
      <c r="AI223" s="832">
        <f t="shared" si="469"/>
        <v>0</v>
      </c>
      <c r="AJ223" s="832">
        <f t="shared" si="469"/>
        <v>0</v>
      </c>
      <c r="AK223" s="832">
        <f t="shared" si="469"/>
        <v>0</v>
      </c>
      <c r="AL223" s="832">
        <f t="shared" si="469"/>
        <v>0</v>
      </c>
      <c r="AM223" s="832">
        <f t="shared" si="469"/>
        <v>0</v>
      </c>
      <c r="AN223" s="832">
        <f t="shared" si="469"/>
        <v>0</v>
      </c>
      <c r="AO223" s="832">
        <f t="shared" si="469"/>
        <v>0</v>
      </c>
      <c r="AP223" s="832">
        <f t="shared" si="469"/>
        <v>0</v>
      </c>
      <c r="AQ223" s="832">
        <f t="shared" si="469"/>
        <v>0</v>
      </c>
      <c r="AR223" s="832">
        <f t="shared" si="469"/>
        <v>0</v>
      </c>
      <c r="AS223" s="832">
        <f t="shared" si="469"/>
        <v>0</v>
      </c>
      <c r="AT223" s="832">
        <f t="shared" si="469"/>
        <v>0</v>
      </c>
      <c r="AU223" s="832">
        <f t="shared" si="469"/>
        <v>0</v>
      </c>
      <c r="AV223" s="832">
        <f t="shared" si="469"/>
        <v>0</v>
      </c>
      <c r="AW223" s="832">
        <f t="shared" si="469"/>
        <v>0</v>
      </c>
      <c r="AX223" s="832">
        <f t="shared" si="469"/>
        <v>0</v>
      </c>
      <c r="AY223" s="832">
        <f t="shared" si="469"/>
        <v>0</v>
      </c>
      <c r="AZ223" s="832">
        <f t="shared" si="469"/>
        <v>0</v>
      </c>
      <c r="BA223" s="832">
        <f t="shared" si="469"/>
        <v>0</v>
      </c>
      <c r="BB223" s="832">
        <f t="shared" si="469"/>
        <v>0</v>
      </c>
      <c r="BC223" s="832">
        <f t="shared" si="469"/>
        <v>0</v>
      </c>
      <c r="BD223" s="832">
        <f t="shared" si="469"/>
        <v>0</v>
      </c>
      <c r="BE223" s="832">
        <f t="shared" si="469"/>
        <v>0</v>
      </c>
      <c r="BF223" s="832">
        <f t="shared" si="469"/>
        <v>0</v>
      </c>
      <c r="BG223" s="832">
        <f t="shared" si="469"/>
        <v>0</v>
      </c>
      <c r="BH223" s="832">
        <f t="shared" si="469"/>
        <v>0</v>
      </c>
      <c r="BI223" s="832">
        <f t="shared" si="469"/>
        <v>0</v>
      </c>
      <c r="BJ223" s="832">
        <f t="shared" si="469"/>
        <v>0</v>
      </c>
      <c r="BK223" s="832">
        <f t="shared" si="469"/>
        <v>0</v>
      </c>
      <c r="BL223" s="832">
        <f t="shared" si="469"/>
        <v>0</v>
      </c>
      <c r="BM223" s="832">
        <f t="shared" si="469"/>
        <v>0</v>
      </c>
      <c r="BN223" s="832">
        <f t="shared" si="469"/>
        <v>0</v>
      </c>
      <c r="BO223" s="832">
        <f t="shared" si="469"/>
        <v>0</v>
      </c>
      <c r="BP223" s="832">
        <f t="shared" si="469"/>
        <v>0</v>
      </c>
      <c r="BQ223" s="832">
        <f t="shared" si="469"/>
        <v>0</v>
      </c>
      <c r="BR223" s="832">
        <f t="shared" si="469"/>
        <v>0</v>
      </c>
      <c r="BS223" s="832">
        <f t="shared" si="469"/>
        <v>0</v>
      </c>
      <c r="BT223" s="832">
        <f t="shared" si="469"/>
        <v>0</v>
      </c>
      <c r="BU223" s="832">
        <f t="shared" si="469"/>
        <v>0</v>
      </c>
      <c r="BV223" s="832">
        <f t="shared" si="469"/>
        <v>0</v>
      </c>
      <c r="BW223" s="832">
        <f t="shared" si="469"/>
        <v>0</v>
      </c>
      <c r="BX223" s="832">
        <f t="shared" si="469"/>
        <v>0</v>
      </c>
      <c r="BY223" s="832">
        <f t="shared" ref="BY223:EJ223" si="470">BY222</f>
        <v>0</v>
      </c>
      <c r="BZ223" s="832">
        <f t="shared" si="470"/>
        <v>0</v>
      </c>
      <c r="CA223" s="832">
        <f t="shared" si="470"/>
        <v>0</v>
      </c>
      <c r="CB223" s="832">
        <f t="shared" si="470"/>
        <v>0</v>
      </c>
      <c r="CC223" s="832">
        <f t="shared" si="470"/>
        <v>0</v>
      </c>
      <c r="CD223" s="832">
        <f t="shared" si="470"/>
        <v>0</v>
      </c>
      <c r="CE223" s="832">
        <f t="shared" si="470"/>
        <v>0</v>
      </c>
      <c r="CF223" s="832">
        <f t="shared" si="470"/>
        <v>0</v>
      </c>
      <c r="CG223" s="832">
        <f t="shared" si="470"/>
        <v>0</v>
      </c>
      <c r="CH223" s="832">
        <f t="shared" si="470"/>
        <v>0</v>
      </c>
      <c r="CI223" s="832">
        <f t="shared" si="470"/>
        <v>0</v>
      </c>
      <c r="CJ223" s="832">
        <f t="shared" si="470"/>
        <v>0</v>
      </c>
      <c r="CK223" s="832">
        <f t="shared" si="470"/>
        <v>0</v>
      </c>
      <c r="CL223" s="832">
        <f t="shared" si="470"/>
        <v>0</v>
      </c>
      <c r="CM223" s="832">
        <f t="shared" si="470"/>
        <v>0</v>
      </c>
      <c r="CN223" s="832">
        <f t="shared" si="470"/>
        <v>0</v>
      </c>
      <c r="CO223" s="832">
        <f t="shared" si="470"/>
        <v>0</v>
      </c>
      <c r="CP223" s="832">
        <f t="shared" si="470"/>
        <v>0</v>
      </c>
      <c r="CQ223" s="832">
        <f t="shared" si="470"/>
        <v>0</v>
      </c>
      <c r="CR223" s="832">
        <f t="shared" si="470"/>
        <v>0</v>
      </c>
      <c r="CS223" s="832">
        <f t="shared" si="470"/>
        <v>0</v>
      </c>
      <c r="CT223" s="832">
        <f t="shared" si="470"/>
        <v>0</v>
      </c>
      <c r="CU223" s="832">
        <f t="shared" si="470"/>
        <v>0</v>
      </c>
      <c r="CV223" s="832">
        <f t="shared" si="470"/>
        <v>0</v>
      </c>
      <c r="CW223" s="832">
        <f t="shared" si="470"/>
        <v>0</v>
      </c>
      <c r="CX223" s="832">
        <f t="shared" si="470"/>
        <v>0</v>
      </c>
      <c r="CY223" s="832">
        <f t="shared" si="470"/>
        <v>0</v>
      </c>
      <c r="CZ223" s="832">
        <f t="shared" si="470"/>
        <v>0</v>
      </c>
      <c r="DA223" s="832">
        <f t="shared" si="470"/>
        <v>0</v>
      </c>
      <c r="DB223" s="832">
        <f t="shared" si="470"/>
        <v>0</v>
      </c>
      <c r="DC223" s="832">
        <f t="shared" si="470"/>
        <v>0</v>
      </c>
      <c r="DD223" s="832">
        <f t="shared" si="470"/>
        <v>0</v>
      </c>
      <c r="DE223" s="832">
        <f t="shared" si="470"/>
        <v>0</v>
      </c>
      <c r="DF223" s="832">
        <f t="shared" si="470"/>
        <v>0</v>
      </c>
      <c r="DG223" s="832">
        <f t="shared" si="470"/>
        <v>0</v>
      </c>
      <c r="DH223" s="832">
        <f t="shared" si="470"/>
        <v>0</v>
      </c>
      <c r="DI223" s="832">
        <f t="shared" si="470"/>
        <v>0</v>
      </c>
      <c r="DJ223" s="832">
        <f t="shared" si="470"/>
        <v>0</v>
      </c>
      <c r="DK223" s="832">
        <f t="shared" si="470"/>
        <v>0</v>
      </c>
      <c r="DL223" s="832">
        <f t="shared" si="470"/>
        <v>0</v>
      </c>
      <c r="DM223" s="832">
        <f t="shared" si="470"/>
        <v>0</v>
      </c>
      <c r="DN223" s="832">
        <f t="shared" si="470"/>
        <v>0</v>
      </c>
      <c r="DO223" s="832">
        <f t="shared" si="470"/>
        <v>0</v>
      </c>
      <c r="DP223" s="832">
        <f t="shared" si="470"/>
        <v>0</v>
      </c>
      <c r="DQ223" s="832">
        <f t="shared" si="470"/>
        <v>0</v>
      </c>
      <c r="DR223" s="832">
        <f t="shared" si="470"/>
        <v>0</v>
      </c>
      <c r="DS223" s="832">
        <f t="shared" si="470"/>
        <v>0</v>
      </c>
      <c r="DT223" s="832">
        <f t="shared" si="470"/>
        <v>0</v>
      </c>
      <c r="DU223" s="832">
        <f t="shared" si="470"/>
        <v>0</v>
      </c>
      <c r="DV223" s="832">
        <f t="shared" si="470"/>
        <v>0</v>
      </c>
      <c r="DW223" s="832">
        <f t="shared" si="470"/>
        <v>0</v>
      </c>
      <c r="DX223" s="832">
        <f t="shared" si="470"/>
        <v>0</v>
      </c>
      <c r="DY223" s="832">
        <f t="shared" si="470"/>
        <v>0</v>
      </c>
      <c r="DZ223" s="832">
        <f t="shared" si="470"/>
        <v>0</v>
      </c>
      <c r="EA223" s="832">
        <f t="shared" si="470"/>
        <v>0</v>
      </c>
      <c r="EB223" s="832">
        <f t="shared" si="470"/>
        <v>0</v>
      </c>
      <c r="EC223" s="832">
        <f t="shared" si="470"/>
        <v>0</v>
      </c>
      <c r="ED223" s="832">
        <f t="shared" si="470"/>
        <v>0</v>
      </c>
      <c r="EE223" s="832">
        <f t="shared" si="470"/>
        <v>0</v>
      </c>
      <c r="EF223" s="832">
        <f t="shared" si="470"/>
        <v>0</v>
      </c>
      <c r="EG223" s="832">
        <f t="shared" si="470"/>
        <v>0</v>
      </c>
      <c r="EH223" s="832">
        <f t="shared" si="470"/>
        <v>0</v>
      </c>
      <c r="EI223" s="832">
        <f t="shared" si="470"/>
        <v>0</v>
      </c>
      <c r="EJ223" s="832">
        <f t="shared" si="470"/>
        <v>0</v>
      </c>
      <c r="EK223" s="832">
        <f t="shared" ref="EK223:GV223" si="471">EK222</f>
        <v>0</v>
      </c>
      <c r="EL223" s="832">
        <f t="shared" si="471"/>
        <v>0</v>
      </c>
      <c r="EM223" s="832">
        <f t="shared" si="471"/>
        <v>0</v>
      </c>
      <c r="EN223" s="832">
        <f t="shared" si="471"/>
        <v>0</v>
      </c>
      <c r="EO223" s="832">
        <f t="shared" si="471"/>
        <v>0</v>
      </c>
      <c r="EP223" s="832">
        <f t="shared" si="471"/>
        <v>0</v>
      </c>
      <c r="EQ223" s="832">
        <f t="shared" si="471"/>
        <v>0</v>
      </c>
      <c r="ER223" s="832">
        <f t="shared" si="471"/>
        <v>0</v>
      </c>
      <c r="ES223" s="832">
        <f t="shared" si="471"/>
        <v>0</v>
      </c>
      <c r="ET223" s="832">
        <f t="shared" si="471"/>
        <v>0</v>
      </c>
      <c r="EU223" s="832">
        <f t="shared" si="471"/>
        <v>0</v>
      </c>
      <c r="EV223" s="832">
        <f t="shared" si="471"/>
        <v>0</v>
      </c>
      <c r="EW223" s="832">
        <f t="shared" si="471"/>
        <v>0</v>
      </c>
      <c r="EX223" s="832">
        <f t="shared" si="471"/>
        <v>0</v>
      </c>
      <c r="EY223" s="832">
        <f t="shared" si="471"/>
        <v>0</v>
      </c>
      <c r="EZ223" s="832">
        <f t="shared" si="471"/>
        <v>0</v>
      </c>
      <c r="FA223" s="832">
        <f t="shared" si="471"/>
        <v>0</v>
      </c>
      <c r="FB223" s="832">
        <f t="shared" si="471"/>
        <v>0</v>
      </c>
      <c r="FC223" s="832">
        <f t="shared" si="471"/>
        <v>0</v>
      </c>
      <c r="FD223" s="832">
        <f t="shared" si="471"/>
        <v>0</v>
      </c>
      <c r="FE223" s="832">
        <f t="shared" si="471"/>
        <v>0</v>
      </c>
      <c r="FF223" s="832">
        <f t="shared" si="471"/>
        <v>0</v>
      </c>
      <c r="FG223" s="832">
        <f t="shared" si="471"/>
        <v>0</v>
      </c>
      <c r="FH223" s="832">
        <f t="shared" si="471"/>
        <v>0</v>
      </c>
      <c r="FI223" s="832">
        <f t="shared" si="471"/>
        <v>0</v>
      </c>
      <c r="FJ223" s="832">
        <f t="shared" si="471"/>
        <v>0</v>
      </c>
      <c r="FK223" s="832">
        <f t="shared" si="471"/>
        <v>0</v>
      </c>
      <c r="FL223" s="832">
        <f t="shared" si="471"/>
        <v>0</v>
      </c>
      <c r="FM223" s="832">
        <f t="shared" si="471"/>
        <v>0</v>
      </c>
      <c r="FN223" s="832">
        <f t="shared" si="471"/>
        <v>0</v>
      </c>
      <c r="FO223" s="832">
        <f t="shared" si="471"/>
        <v>0</v>
      </c>
      <c r="FP223" s="832">
        <f t="shared" si="471"/>
        <v>0</v>
      </c>
      <c r="FQ223" s="832">
        <f t="shared" si="471"/>
        <v>0</v>
      </c>
      <c r="FR223" s="832">
        <f t="shared" si="471"/>
        <v>0</v>
      </c>
      <c r="FS223" s="832">
        <f t="shared" si="471"/>
        <v>0</v>
      </c>
      <c r="FT223" s="832">
        <f t="shared" si="471"/>
        <v>0</v>
      </c>
      <c r="FU223" s="832">
        <f t="shared" si="471"/>
        <v>0</v>
      </c>
      <c r="FV223" s="832">
        <f t="shared" si="471"/>
        <v>0</v>
      </c>
      <c r="FW223" s="832">
        <f t="shared" si="471"/>
        <v>0</v>
      </c>
      <c r="FX223" s="832">
        <f t="shared" si="471"/>
        <v>0</v>
      </c>
      <c r="FY223" s="832">
        <f t="shared" si="471"/>
        <v>0</v>
      </c>
      <c r="FZ223" s="832">
        <f t="shared" si="471"/>
        <v>0</v>
      </c>
      <c r="GA223" s="832">
        <f t="shared" si="471"/>
        <v>0</v>
      </c>
      <c r="GB223" s="832">
        <f t="shared" si="471"/>
        <v>0</v>
      </c>
      <c r="GC223" s="832">
        <f t="shared" si="471"/>
        <v>0</v>
      </c>
      <c r="GD223" s="832">
        <f t="shared" si="471"/>
        <v>0</v>
      </c>
      <c r="GE223" s="832">
        <f t="shared" si="471"/>
        <v>0</v>
      </c>
      <c r="GF223" s="832">
        <f t="shared" si="471"/>
        <v>0</v>
      </c>
      <c r="GG223" s="832">
        <f t="shared" si="471"/>
        <v>0</v>
      </c>
      <c r="GH223" s="832">
        <f t="shared" si="471"/>
        <v>0</v>
      </c>
      <c r="GI223" s="832">
        <f t="shared" si="471"/>
        <v>0</v>
      </c>
      <c r="GJ223" s="832">
        <f t="shared" si="471"/>
        <v>0</v>
      </c>
      <c r="GK223" s="832">
        <f t="shared" si="471"/>
        <v>0</v>
      </c>
      <c r="GL223" s="832">
        <f t="shared" si="471"/>
        <v>0</v>
      </c>
      <c r="GM223" s="832">
        <f t="shared" si="471"/>
        <v>0</v>
      </c>
      <c r="GN223" s="832">
        <f t="shared" si="471"/>
        <v>0</v>
      </c>
      <c r="GO223" s="832">
        <f t="shared" si="471"/>
        <v>0</v>
      </c>
      <c r="GP223" s="832">
        <f t="shared" si="471"/>
        <v>0</v>
      </c>
      <c r="GQ223" s="832">
        <f t="shared" si="471"/>
        <v>0</v>
      </c>
      <c r="GR223" s="832">
        <f t="shared" si="471"/>
        <v>0</v>
      </c>
      <c r="GS223" s="832">
        <f t="shared" si="471"/>
        <v>0</v>
      </c>
      <c r="GT223" s="832">
        <f t="shared" si="471"/>
        <v>0</v>
      </c>
      <c r="GU223" s="832">
        <f t="shared" si="471"/>
        <v>0</v>
      </c>
      <c r="GV223" s="832">
        <f t="shared" si="471"/>
        <v>0</v>
      </c>
      <c r="GW223" s="832">
        <f t="shared" ref="GW223:JH223" si="472">GW222</f>
        <v>0</v>
      </c>
      <c r="GX223" s="832">
        <f t="shared" si="472"/>
        <v>0</v>
      </c>
      <c r="GY223" s="832">
        <f t="shared" si="472"/>
        <v>0</v>
      </c>
      <c r="GZ223" s="832">
        <f t="shared" si="472"/>
        <v>0</v>
      </c>
      <c r="HA223" s="832">
        <f t="shared" si="472"/>
        <v>0</v>
      </c>
      <c r="HB223" s="832">
        <f t="shared" si="472"/>
        <v>0</v>
      </c>
      <c r="HC223" s="832">
        <f t="shared" si="472"/>
        <v>0</v>
      </c>
      <c r="HD223" s="832">
        <f t="shared" si="472"/>
        <v>0</v>
      </c>
      <c r="HE223" s="832">
        <f t="shared" si="472"/>
        <v>0</v>
      </c>
      <c r="HF223" s="832">
        <f t="shared" si="472"/>
        <v>0</v>
      </c>
      <c r="HG223" s="832">
        <f t="shared" si="472"/>
        <v>0</v>
      </c>
      <c r="HH223" s="832">
        <f t="shared" si="472"/>
        <v>0</v>
      </c>
      <c r="HI223" s="832">
        <f t="shared" si="472"/>
        <v>0</v>
      </c>
      <c r="HJ223" s="832">
        <f t="shared" si="472"/>
        <v>0</v>
      </c>
      <c r="HK223" s="832">
        <f t="shared" si="472"/>
        <v>0</v>
      </c>
      <c r="HL223" s="832">
        <f t="shared" si="472"/>
        <v>0</v>
      </c>
      <c r="HM223" s="832">
        <f t="shared" si="472"/>
        <v>0</v>
      </c>
      <c r="HN223" s="832">
        <f t="shared" si="472"/>
        <v>0</v>
      </c>
      <c r="HO223" s="832">
        <f t="shared" si="472"/>
        <v>0</v>
      </c>
      <c r="HP223" s="832">
        <f t="shared" si="472"/>
        <v>0</v>
      </c>
      <c r="HQ223" s="832">
        <f t="shared" si="472"/>
        <v>0</v>
      </c>
      <c r="HR223" s="832">
        <f t="shared" si="472"/>
        <v>0</v>
      </c>
      <c r="HS223" s="832">
        <f t="shared" si="472"/>
        <v>0</v>
      </c>
      <c r="HT223" s="832">
        <f t="shared" si="472"/>
        <v>0</v>
      </c>
      <c r="HU223" s="832">
        <f t="shared" si="472"/>
        <v>0</v>
      </c>
      <c r="HV223" s="832">
        <f t="shared" si="472"/>
        <v>0</v>
      </c>
      <c r="HW223" s="832">
        <f t="shared" si="472"/>
        <v>0</v>
      </c>
      <c r="HX223" s="832">
        <f t="shared" si="472"/>
        <v>0</v>
      </c>
      <c r="HY223" s="832">
        <f t="shared" si="472"/>
        <v>0</v>
      </c>
      <c r="HZ223" s="832">
        <f t="shared" si="472"/>
        <v>0</v>
      </c>
      <c r="IA223" s="832">
        <f t="shared" si="472"/>
        <v>0</v>
      </c>
      <c r="IB223" s="832">
        <f t="shared" si="472"/>
        <v>0</v>
      </c>
      <c r="IC223" s="832">
        <f t="shared" si="472"/>
        <v>0</v>
      </c>
      <c r="ID223" s="832">
        <f t="shared" si="472"/>
        <v>0</v>
      </c>
      <c r="IE223" s="832">
        <f t="shared" si="472"/>
        <v>0</v>
      </c>
      <c r="IF223" s="832">
        <f t="shared" si="472"/>
        <v>0</v>
      </c>
      <c r="IG223" s="832">
        <f t="shared" si="472"/>
        <v>0</v>
      </c>
      <c r="IH223" s="832">
        <f t="shared" si="472"/>
        <v>0</v>
      </c>
      <c r="II223" s="832">
        <f t="shared" si="472"/>
        <v>0</v>
      </c>
      <c r="IJ223" s="832">
        <f t="shared" si="472"/>
        <v>0</v>
      </c>
      <c r="IK223" s="832">
        <f t="shared" si="472"/>
        <v>0</v>
      </c>
      <c r="IL223" s="832">
        <f t="shared" si="472"/>
        <v>0</v>
      </c>
      <c r="IM223" s="832">
        <f t="shared" si="472"/>
        <v>0</v>
      </c>
      <c r="IN223" s="832">
        <f t="shared" si="472"/>
        <v>0</v>
      </c>
      <c r="IO223" s="832">
        <f t="shared" si="472"/>
        <v>0</v>
      </c>
      <c r="IP223" s="832">
        <f t="shared" si="472"/>
        <v>0</v>
      </c>
      <c r="IQ223" s="832">
        <f t="shared" si="472"/>
        <v>0</v>
      </c>
      <c r="IR223" s="832">
        <f t="shared" si="472"/>
        <v>0</v>
      </c>
      <c r="IS223" s="832">
        <f t="shared" si="472"/>
        <v>0</v>
      </c>
      <c r="IT223" s="832">
        <f t="shared" si="472"/>
        <v>0</v>
      </c>
      <c r="IU223" s="832">
        <f t="shared" si="472"/>
        <v>0</v>
      </c>
      <c r="IV223" s="832">
        <f t="shared" si="472"/>
        <v>0</v>
      </c>
      <c r="IW223" s="832">
        <f t="shared" si="472"/>
        <v>0</v>
      </c>
      <c r="IX223" s="832">
        <f t="shared" si="472"/>
        <v>0</v>
      </c>
      <c r="IY223" s="832">
        <f t="shared" si="472"/>
        <v>0</v>
      </c>
      <c r="IZ223" s="832">
        <f t="shared" si="472"/>
        <v>0</v>
      </c>
      <c r="JA223" s="832">
        <f t="shared" si="472"/>
        <v>0</v>
      </c>
      <c r="JB223" s="832">
        <f t="shared" si="472"/>
        <v>0</v>
      </c>
      <c r="JC223" s="832">
        <f t="shared" si="472"/>
        <v>0</v>
      </c>
      <c r="JD223" s="832">
        <f t="shared" si="472"/>
        <v>0</v>
      </c>
      <c r="JE223" s="832">
        <f t="shared" si="472"/>
        <v>0</v>
      </c>
      <c r="JF223" s="832">
        <f t="shared" si="472"/>
        <v>0</v>
      </c>
      <c r="JG223" s="832">
        <f t="shared" si="472"/>
        <v>0</v>
      </c>
      <c r="JH223" s="832">
        <f t="shared" si="472"/>
        <v>0</v>
      </c>
      <c r="JI223" s="832">
        <f t="shared" ref="JI223:LT223" si="473">JI222</f>
        <v>0</v>
      </c>
      <c r="JJ223" s="832">
        <f t="shared" si="473"/>
        <v>0</v>
      </c>
      <c r="JK223" s="832">
        <f t="shared" si="473"/>
        <v>0</v>
      </c>
      <c r="JL223" s="832">
        <f t="shared" si="473"/>
        <v>0</v>
      </c>
      <c r="JM223" s="832">
        <f t="shared" si="473"/>
        <v>0</v>
      </c>
      <c r="JN223" s="832">
        <f t="shared" si="473"/>
        <v>0</v>
      </c>
      <c r="JO223" s="832">
        <f t="shared" si="473"/>
        <v>0</v>
      </c>
      <c r="JP223" s="832">
        <f t="shared" si="473"/>
        <v>0</v>
      </c>
      <c r="JQ223" s="832">
        <f t="shared" si="473"/>
        <v>0</v>
      </c>
      <c r="JR223" s="832">
        <f t="shared" si="473"/>
        <v>0</v>
      </c>
      <c r="JS223" s="832">
        <f t="shared" si="473"/>
        <v>0</v>
      </c>
      <c r="JT223" s="832">
        <f t="shared" si="473"/>
        <v>0</v>
      </c>
      <c r="JU223" s="832">
        <f t="shared" si="473"/>
        <v>0</v>
      </c>
      <c r="JV223" s="832">
        <f t="shared" si="473"/>
        <v>0</v>
      </c>
      <c r="JW223" s="832">
        <f t="shared" si="473"/>
        <v>0</v>
      </c>
      <c r="JX223" s="832">
        <f t="shared" si="473"/>
        <v>0</v>
      </c>
      <c r="JY223" s="832">
        <f t="shared" si="473"/>
        <v>0</v>
      </c>
      <c r="JZ223" s="832">
        <f t="shared" si="473"/>
        <v>0</v>
      </c>
      <c r="KA223" s="832">
        <f t="shared" si="473"/>
        <v>0</v>
      </c>
      <c r="KB223" s="832">
        <f t="shared" si="473"/>
        <v>0</v>
      </c>
      <c r="KC223" s="832">
        <f t="shared" si="473"/>
        <v>0</v>
      </c>
      <c r="KD223" s="832">
        <f t="shared" si="473"/>
        <v>0</v>
      </c>
      <c r="KE223" s="832">
        <f t="shared" si="473"/>
        <v>0</v>
      </c>
      <c r="KF223" s="832">
        <f t="shared" si="473"/>
        <v>0</v>
      </c>
      <c r="KG223" s="832">
        <f t="shared" si="473"/>
        <v>0</v>
      </c>
      <c r="KH223" s="832">
        <f t="shared" si="473"/>
        <v>0</v>
      </c>
      <c r="KI223" s="832">
        <f t="shared" si="473"/>
        <v>0</v>
      </c>
      <c r="KJ223" s="832">
        <f t="shared" si="473"/>
        <v>0</v>
      </c>
      <c r="KK223" s="832">
        <f t="shared" si="473"/>
        <v>0</v>
      </c>
      <c r="KL223" s="832">
        <f t="shared" si="473"/>
        <v>0</v>
      </c>
      <c r="KM223" s="832">
        <f t="shared" si="473"/>
        <v>0</v>
      </c>
      <c r="KN223" s="832">
        <f t="shared" si="473"/>
        <v>0</v>
      </c>
      <c r="KO223" s="832">
        <f t="shared" si="473"/>
        <v>0</v>
      </c>
      <c r="KP223" s="832">
        <f t="shared" si="473"/>
        <v>0</v>
      </c>
      <c r="KQ223" s="832">
        <f t="shared" si="473"/>
        <v>0</v>
      </c>
      <c r="KR223" s="832">
        <f t="shared" si="473"/>
        <v>0</v>
      </c>
      <c r="KS223" s="832">
        <f t="shared" si="473"/>
        <v>0</v>
      </c>
      <c r="KT223" s="832">
        <f t="shared" si="473"/>
        <v>0</v>
      </c>
      <c r="KU223" s="832">
        <f t="shared" si="473"/>
        <v>0</v>
      </c>
      <c r="KV223" s="832">
        <f t="shared" si="473"/>
        <v>0</v>
      </c>
      <c r="KW223" s="832">
        <f t="shared" si="473"/>
        <v>0</v>
      </c>
      <c r="KX223" s="832">
        <f t="shared" si="473"/>
        <v>0</v>
      </c>
      <c r="KY223" s="832">
        <f t="shared" si="473"/>
        <v>0</v>
      </c>
      <c r="KZ223" s="832">
        <f t="shared" si="473"/>
        <v>0</v>
      </c>
      <c r="LA223" s="832">
        <f t="shared" si="473"/>
        <v>0</v>
      </c>
      <c r="LB223" s="832">
        <f t="shared" si="473"/>
        <v>0</v>
      </c>
      <c r="LC223" s="832">
        <f t="shared" si="473"/>
        <v>0</v>
      </c>
      <c r="LD223" s="832">
        <f t="shared" si="473"/>
        <v>0</v>
      </c>
      <c r="LE223" s="832">
        <f t="shared" si="473"/>
        <v>0</v>
      </c>
      <c r="LF223" s="832">
        <f t="shared" si="473"/>
        <v>0</v>
      </c>
      <c r="LG223" s="832">
        <f t="shared" si="473"/>
        <v>0</v>
      </c>
      <c r="LH223" s="832">
        <f t="shared" si="473"/>
        <v>0</v>
      </c>
      <c r="LI223" s="832">
        <f t="shared" si="473"/>
        <v>0</v>
      </c>
      <c r="LJ223" s="832">
        <f t="shared" si="473"/>
        <v>0</v>
      </c>
      <c r="LK223" s="832">
        <f t="shared" si="473"/>
        <v>0</v>
      </c>
      <c r="LL223" s="832">
        <f t="shared" si="473"/>
        <v>0</v>
      </c>
      <c r="LM223" s="832">
        <f t="shared" si="473"/>
        <v>0</v>
      </c>
      <c r="LN223" s="832">
        <f t="shared" si="473"/>
        <v>0</v>
      </c>
      <c r="LO223" s="832">
        <f t="shared" si="473"/>
        <v>0</v>
      </c>
      <c r="LP223" s="832">
        <f t="shared" si="473"/>
        <v>0</v>
      </c>
      <c r="LQ223" s="832">
        <f t="shared" si="473"/>
        <v>0</v>
      </c>
      <c r="LR223" s="832">
        <f t="shared" si="473"/>
        <v>0</v>
      </c>
      <c r="LS223" s="832">
        <f t="shared" si="473"/>
        <v>0</v>
      </c>
      <c r="LT223" s="832">
        <f t="shared" si="473"/>
        <v>0</v>
      </c>
      <c r="LU223" s="832">
        <f t="shared" ref="LU223:OF223" si="474">LU222</f>
        <v>0</v>
      </c>
      <c r="LV223" s="832">
        <f t="shared" si="474"/>
        <v>0</v>
      </c>
      <c r="LW223" s="832">
        <f t="shared" si="474"/>
        <v>0</v>
      </c>
      <c r="LX223" s="832">
        <f t="shared" si="474"/>
        <v>0</v>
      </c>
      <c r="LY223" s="832">
        <f t="shared" si="474"/>
        <v>0</v>
      </c>
      <c r="LZ223" s="832">
        <f t="shared" si="474"/>
        <v>0</v>
      </c>
      <c r="MA223" s="832">
        <f t="shared" si="474"/>
        <v>0</v>
      </c>
      <c r="MB223" s="832">
        <f t="shared" si="474"/>
        <v>0</v>
      </c>
      <c r="MC223" s="832">
        <f t="shared" si="474"/>
        <v>0</v>
      </c>
      <c r="MD223" s="832">
        <f t="shared" si="474"/>
        <v>0</v>
      </c>
      <c r="ME223" s="832">
        <f t="shared" si="474"/>
        <v>0</v>
      </c>
      <c r="MF223" s="832">
        <f t="shared" si="474"/>
        <v>0</v>
      </c>
      <c r="MG223" s="832">
        <f t="shared" si="474"/>
        <v>0</v>
      </c>
      <c r="MH223" s="832">
        <f t="shared" si="474"/>
        <v>0</v>
      </c>
      <c r="MI223" s="832">
        <f t="shared" si="474"/>
        <v>0</v>
      </c>
      <c r="MJ223" s="832">
        <f t="shared" si="474"/>
        <v>0</v>
      </c>
      <c r="MK223" s="832">
        <f t="shared" si="474"/>
        <v>0</v>
      </c>
      <c r="ML223" s="832">
        <f t="shared" si="474"/>
        <v>0</v>
      </c>
      <c r="MM223" s="832">
        <f t="shared" si="474"/>
        <v>0</v>
      </c>
      <c r="MN223" s="832">
        <f t="shared" si="474"/>
        <v>0</v>
      </c>
      <c r="MO223" s="832">
        <f t="shared" si="474"/>
        <v>0</v>
      </c>
      <c r="MP223" s="832">
        <f t="shared" si="474"/>
        <v>0</v>
      </c>
      <c r="MQ223" s="832">
        <f t="shared" si="474"/>
        <v>0</v>
      </c>
      <c r="MR223" s="832">
        <f t="shared" si="474"/>
        <v>0</v>
      </c>
      <c r="MS223" s="832">
        <f t="shared" si="474"/>
        <v>0</v>
      </c>
      <c r="MT223" s="832">
        <f t="shared" si="474"/>
        <v>0</v>
      </c>
      <c r="MU223" s="832">
        <f t="shared" si="474"/>
        <v>0</v>
      </c>
      <c r="MV223" s="832">
        <f t="shared" si="474"/>
        <v>0</v>
      </c>
      <c r="MW223" s="832">
        <f t="shared" si="474"/>
        <v>0</v>
      </c>
      <c r="MX223" s="832">
        <f t="shared" si="474"/>
        <v>0</v>
      </c>
      <c r="MY223" s="832">
        <f t="shared" si="474"/>
        <v>0</v>
      </c>
      <c r="MZ223" s="832">
        <f t="shared" si="474"/>
        <v>0</v>
      </c>
      <c r="NA223" s="832">
        <f t="shared" si="474"/>
        <v>0</v>
      </c>
      <c r="NB223" s="832">
        <f t="shared" si="474"/>
        <v>0</v>
      </c>
      <c r="NC223" s="832">
        <f t="shared" si="474"/>
        <v>0</v>
      </c>
      <c r="ND223" s="832">
        <f t="shared" si="474"/>
        <v>0</v>
      </c>
      <c r="NE223" s="832">
        <f t="shared" si="474"/>
        <v>0</v>
      </c>
      <c r="NF223" s="832">
        <f t="shared" si="474"/>
        <v>0</v>
      </c>
      <c r="NG223" s="832">
        <f t="shared" si="474"/>
        <v>0</v>
      </c>
      <c r="NH223" s="832">
        <f t="shared" si="474"/>
        <v>0</v>
      </c>
      <c r="NI223" s="832">
        <f t="shared" si="474"/>
        <v>0</v>
      </c>
      <c r="NJ223" s="832">
        <f t="shared" si="474"/>
        <v>0</v>
      </c>
      <c r="NK223" s="832">
        <f t="shared" si="474"/>
        <v>0</v>
      </c>
      <c r="NL223" s="832">
        <f t="shared" si="474"/>
        <v>0</v>
      </c>
      <c r="NM223" s="832">
        <f t="shared" si="474"/>
        <v>0</v>
      </c>
      <c r="NN223" s="832">
        <f t="shared" si="474"/>
        <v>0</v>
      </c>
      <c r="NO223" s="832">
        <f t="shared" si="474"/>
        <v>0</v>
      </c>
      <c r="NP223" s="832">
        <f t="shared" si="474"/>
        <v>0</v>
      </c>
      <c r="NQ223" s="832">
        <f t="shared" si="474"/>
        <v>0</v>
      </c>
      <c r="NR223" s="832">
        <f t="shared" si="474"/>
        <v>0</v>
      </c>
      <c r="NS223" s="832">
        <f t="shared" si="474"/>
        <v>0</v>
      </c>
      <c r="NT223" s="832">
        <f t="shared" si="474"/>
        <v>0</v>
      </c>
      <c r="NU223" s="832">
        <f t="shared" si="474"/>
        <v>0</v>
      </c>
      <c r="NV223" s="832">
        <f t="shared" si="474"/>
        <v>0</v>
      </c>
      <c r="NW223" s="832">
        <f t="shared" si="474"/>
        <v>0</v>
      </c>
      <c r="NX223" s="832">
        <f t="shared" si="474"/>
        <v>0</v>
      </c>
      <c r="NY223" s="832">
        <f t="shared" si="474"/>
        <v>0</v>
      </c>
      <c r="NZ223" s="832">
        <f t="shared" si="474"/>
        <v>0</v>
      </c>
      <c r="OA223" s="832">
        <f t="shared" si="474"/>
        <v>0</v>
      </c>
      <c r="OB223" s="832">
        <f t="shared" si="474"/>
        <v>0</v>
      </c>
      <c r="OC223" s="832">
        <f t="shared" si="474"/>
        <v>0</v>
      </c>
      <c r="OD223" s="832">
        <f t="shared" si="474"/>
        <v>0</v>
      </c>
      <c r="OE223" s="832">
        <f t="shared" si="474"/>
        <v>0</v>
      </c>
      <c r="OF223" s="832">
        <f t="shared" si="474"/>
        <v>0</v>
      </c>
      <c r="OG223" s="832">
        <f t="shared" ref="OG223:QR223" si="475">OG222</f>
        <v>0</v>
      </c>
      <c r="OH223" s="832">
        <f t="shared" si="475"/>
        <v>0</v>
      </c>
      <c r="OI223" s="832">
        <f t="shared" si="475"/>
        <v>0</v>
      </c>
      <c r="OJ223" s="832">
        <f t="shared" si="475"/>
        <v>0</v>
      </c>
      <c r="OK223" s="832">
        <f t="shared" si="475"/>
        <v>0</v>
      </c>
      <c r="OL223" s="832">
        <f t="shared" si="475"/>
        <v>0</v>
      </c>
      <c r="OM223" s="832">
        <f t="shared" si="475"/>
        <v>0</v>
      </c>
      <c r="ON223" s="832">
        <f t="shared" si="475"/>
        <v>0</v>
      </c>
      <c r="OO223" s="832">
        <f t="shared" si="475"/>
        <v>0</v>
      </c>
      <c r="OP223" s="832">
        <f t="shared" si="475"/>
        <v>0</v>
      </c>
      <c r="OQ223" s="832">
        <f t="shared" si="475"/>
        <v>0</v>
      </c>
      <c r="OR223" s="832">
        <f t="shared" si="475"/>
        <v>0</v>
      </c>
      <c r="OS223" s="832">
        <f t="shared" si="475"/>
        <v>0</v>
      </c>
      <c r="OT223" s="832">
        <f t="shared" si="475"/>
        <v>0</v>
      </c>
      <c r="OU223" s="832">
        <f t="shared" si="475"/>
        <v>0</v>
      </c>
      <c r="OV223" s="832">
        <f t="shared" si="475"/>
        <v>0</v>
      </c>
      <c r="OW223" s="832">
        <f t="shared" si="475"/>
        <v>0</v>
      </c>
      <c r="OX223" s="832">
        <f t="shared" si="475"/>
        <v>0</v>
      </c>
      <c r="OY223" s="832">
        <f t="shared" si="475"/>
        <v>0</v>
      </c>
      <c r="OZ223" s="832">
        <f t="shared" si="475"/>
        <v>0</v>
      </c>
      <c r="PA223" s="832">
        <f t="shared" si="475"/>
        <v>0</v>
      </c>
      <c r="PB223" s="832">
        <f t="shared" si="475"/>
        <v>0</v>
      </c>
      <c r="PC223" s="832">
        <f t="shared" si="475"/>
        <v>0</v>
      </c>
      <c r="PD223" s="832">
        <f t="shared" si="475"/>
        <v>0</v>
      </c>
      <c r="PE223" s="832">
        <f t="shared" si="475"/>
        <v>0</v>
      </c>
      <c r="PF223" s="832">
        <f t="shared" si="475"/>
        <v>0</v>
      </c>
      <c r="PG223" s="832">
        <f t="shared" si="475"/>
        <v>0</v>
      </c>
      <c r="PH223" s="832">
        <f t="shared" si="475"/>
        <v>0</v>
      </c>
      <c r="PI223" s="832">
        <f t="shared" si="475"/>
        <v>0</v>
      </c>
      <c r="PJ223" s="832">
        <f t="shared" si="475"/>
        <v>0</v>
      </c>
      <c r="PK223" s="832">
        <f t="shared" si="475"/>
        <v>0</v>
      </c>
      <c r="PL223" s="832">
        <f t="shared" si="475"/>
        <v>0</v>
      </c>
      <c r="PM223" s="832">
        <f t="shared" si="475"/>
        <v>0</v>
      </c>
      <c r="PN223" s="832">
        <f t="shared" si="475"/>
        <v>0</v>
      </c>
      <c r="PO223" s="832">
        <f t="shared" si="475"/>
        <v>0</v>
      </c>
      <c r="PP223" s="832">
        <f t="shared" si="475"/>
        <v>0</v>
      </c>
      <c r="PQ223" s="832">
        <f t="shared" si="475"/>
        <v>0</v>
      </c>
      <c r="PR223" s="832">
        <f t="shared" si="475"/>
        <v>0</v>
      </c>
      <c r="PS223" s="832">
        <f t="shared" si="475"/>
        <v>0</v>
      </c>
      <c r="PT223" s="832">
        <f t="shared" si="475"/>
        <v>0</v>
      </c>
      <c r="PU223" s="832">
        <f t="shared" si="475"/>
        <v>0</v>
      </c>
      <c r="PV223" s="832">
        <f t="shared" si="475"/>
        <v>0</v>
      </c>
      <c r="PW223" s="832">
        <f t="shared" si="475"/>
        <v>0</v>
      </c>
      <c r="PX223" s="832">
        <f t="shared" si="475"/>
        <v>0</v>
      </c>
      <c r="PY223" s="832">
        <f t="shared" si="475"/>
        <v>0</v>
      </c>
      <c r="PZ223" s="832">
        <f t="shared" si="475"/>
        <v>0</v>
      </c>
      <c r="QA223" s="832">
        <f t="shared" si="475"/>
        <v>0</v>
      </c>
      <c r="QB223" s="832">
        <f t="shared" si="475"/>
        <v>0</v>
      </c>
      <c r="QC223" s="832">
        <f t="shared" si="475"/>
        <v>0</v>
      </c>
      <c r="QD223" s="832">
        <f t="shared" si="475"/>
        <v>0</v>
      </c>
      <c r="QE223" s="832">
        <f t="shared" si="475"/>
        <v>0</v>
      </c>
      <c r="QF223" s="832">
        <f t="shared" si="475"/>
        <v>0</v>
      </c>
      <c r="QG223" s="832">
        <f t="shared" si="475"/>
        <v>0</v>
      </c>
      <c r="QH223" s="832">
        <f t="shared" si="475"/>
        <v>0</v>
      </c>
      <c r="QI223" s="832">
        <f t="shared" si="475"/>
        <v>0</v>
      </c>
      <c r="QJ223" s="832">
        <f t="shared" si="475"/>
        <v>0</v>
      </c>
      <c r="QK223" s="832">
        <f t="shared" si="475"/>
        <v>0</v>
      </c>
      <c r="QL223" s="832">
        <f t="shared" si="475"/>
        <v>0</v>
      </c>
      <c r="QM223" s="832">
        <f t="shared" si="475"/>
        <v>0</v>
      </c>
      <c r="QN223" s="832">
        <f t="shared" si="475"/>
        <v>0</v>
      </c>
      <c r="QO223" s="832">
        <f t="shared" si="475"/>
        <v>0</v>
      </c>
      <c r="QP223" s="832">
        <f t="shared" si="475"/>
        <v>0</v>
      </c>
      <c r="QQ223" s="832">
        <f t="shared" si="475"/>
        <v>0</v>
      </c>
      <c r="QR223" s="832">
        <f t="shared" si="475"/>
        <v>0</v>
      </c>
      <c r="QS223" s="832">
        <f t="shared" ref="QS223:SJ223" si="476">QS222</f>
        <v>0</v>
      </c>
      <c r="QT223" s="832">
        <f t="shared" si="476"/>
        <v>0</v>
      </c>
      <c r="QU223" s="832">
        <f t="shared" si="476"/>
        <v>0</v>
      </c>
      <c r="QV223" s="832">
        <f t="shared" si="476"/>
        <v>0</v>
      </c>
      <c r="QW223" s="832">
        <f t="shared" si="476"/>
        <v>0</v>
      </c>
      <c r="QX223" s="832">
        <f t="shared" si="476"/>
        <v>0</v>
      </c>
      <c r="QY223" s="832">
        <f t="shared" si="476"/>
        <v>0</v>
      </c>
      <c r="QZ223" s="832">
        <f t="shared" si="476"/>
        <v>0</v>
      </c>
      <c r="RA223" s="832">
        <f t="shared" si="476"/>
        <v>0</v>
      </c>
      <c r="RB223" s="832">
        <f t="shared" si="476"/>
        <v>0</v>
      </c>
      <c r="RC223" s="832">
        <f t="shared" si="476"/>
        <v>0</v>
      </c>
      <c r="RD223" s="832">
        <f t="shared" si="476"/>
        <v>0</v>
      </c>
      <c r="RE223" s="832">
        <f t="shared" si="476"/>
        <v>0</v>
      </c>
      <c r="RF223" s="832">
        <f t="shared" si="476"/>
        <v>0</v>
      </c>
      <c r="RG223" s="832">
        <f t="shared" si="476"/>
        <v>0</v>
      </c>
      <c r="RH223" s="832">
        <f t="shared" si="476"/>
        <v>0</v>
      </c>
      <c r="RI223" s="832">
        <f t="shared" si="476"/>
        <v>0</v>
      </c>
      <c r="RJ223" s="832">
        <f t="shared" si="476"/>
        <v>0</v>
      </c>
      <c r="RK223" s="832">
        <f t="shared" si="476"/>
        <v>0</v>
      </c>
      <c r="RL223" s="832">
        <f t="shared" si="476"/>
        <v>0</v>
      </c>
      <c r="RM223" s="832">
        <f t="shared" si="476"/>
        <v>0</v>
      </c>
      <c r="RN223" s="832">
        <f t="shared" si="476"/>
        <v>0</v>
      </c>
      <c r="RO223" s="832">
        <f t="shared" si="476"/>
        <v>0</v>
      </c>
      <c r="RP223" s="832">
        <f t="shared" si="476"/>
        <v>0</v>
      </c>
      <c r="RQ223" s="832">
        <f t="shared" si="476"/>
        <v>0</v>
      </c>
      <c r="RR223" s="832">
        <f t="shared" si="476"/>
        <v>0</v>
      </c>
      <c r="RS223" s="832">
        <f t="shared" si="476"/>
        <v>0</v>
      </c>
      <c r="RT223" s="832">
        <f t="shared" si="476"/>
        <v>0</v>
      </c>
      <c r="RU223" s="832">
        <f t="shared" si="476"/>
        <v>0</v>
      </c>
      <c r="RV223" s="832">
        <f t="shared" si="476"/>
        <v>0</v>
      </c>
      <c r="RW223" s="832">
        <f t="shared" si="476"/>
        <v>0</v>
      </c>
      <c r="RX223" s="832">
        <f t="shared" si="476"/>
        <v>0</v>
      </c>
      <c r="RY223" s="832">
        <f t="shared" si="476"/>
        <v>0</v>
      </c>
      <c r="RZ223" s="832">
        <f t="shared" si="476"/>
        <v>0</v>
      </c>
      <c r="SA223" s="832">
        <f t="shared" si="476"/>
        <v>0</v>
      </c>
      <c r="SB223" s="832">
        <f t="shared" si="476"/>
        <v>0</v>
      </c>
      <c r="SC223" s="832">
        <f t="shared" si="476"/>
        <v>0</v>
      </c>
      <c r="SD223" s="832">
        <f t="shared" si="476"/>
        <v>0</v>
      </c>
      <c r="SE223" s="832">
        <f t="shared" si="476"/>
        <v>0</v>
      </c>
      <c r="SF223" s="832">
        <f t="shared" si="476"/>
        <v>0</v>
      </c>
      <c r="SG223" s="832">
        <f t="shared" si="476"/>
        <v>0</v>
      </c>
      <c r="SH223" s="832">
        <f t="shared" si="476"/>
        <v>0</v>
      </c>
      <c r="SI223" s="832">
        <f t="shared" si="476"/>
        <v>0</v>
      </c>
      <c r="SJ223" s="832">
        <f t="shared" si="476"/>
        <v>0</v>
      </c>
      <c r="SK223" s="267">
        <f t="shared" si="458"/>
        <v>0</v>
      </c>
      <c r="SL223" s="254"/>
      <c r="SM223" s="242"/>
      <c r="SN223" s="242"/>
      <c r="SO223" s="242"/>
    </row>
    <row r="224" spans="1:509" outlineLevel="3" x14ac:dyDescent="0.35">
      <c r="A224" s="242"/>
      <c r="B224" s="251"/>
      <c r="C224" s="438">
        <f t="shared" si="459"/>
        <v>4</v>
      </c>
      <c r="D224" s="267"/>
      <c r="E224" s="316">
        <f t="shared" si="457"/>
        <v>83</v>
      </c>
      <c r="F224" s="322"/>
      <c r="G224" s="322"/>
      <c r="H224" s="267"/>
      <c r="I224" s="540"/>
      <c r="J224" s="557" t="s">
        <v>865</v>
      </c>
      <c r="K224" s="541"/>
      <c r="L224" s="613">
        <v>0</v>
      </c>
      <c r="M224" s="613">
        <v>0</v>
      </c>
      <c r="N224" s="613">
        <v>0</v>
      </c>
      <c r="O224" s="613">
        <v>0</v>
      </c>
      <c r="P224" s="613">
        <v>0</v>
      </c>
      <c r="Q224" s="613">
        <v>0</v>
      </c>
      <c r="R224" s="613">
        <v>0</v>
      </c>
      <c r="S224" s="613">
        <v>0</v>
      </c>
      <c r="T224" s="613">
        <v>0</v>
      </c>
      <c r="U224" s="613">
        <v>0</v>
      </c>
      <c r="V224" s="613">
        <v>0</v>
      </c>
      <c r="W224" s="613">
        <v>0</v>
      </c>
      <c r="X224" s="613">
        <v>0</v>
      </c>
      <c r="Y224" s="613">
        <v>0</v>
      </c>
      <c r="Z224" s="613">
        <v>0</v>
      </c>
      <c r="AA224" s="613">
        <v>0</v>
      </c>
      <c r="AB224" s="613">
        <v>0</v>
      </c>
      <c r="AC224" s="613">
        <v>0</v>
      </c>
      <c r="AD224" s="613">
        <v>0</v>
      </c>
      <c r="AE224" s="613">
        <v>0</v>
      </c>
      <c r="AF224" s="613">
        <v>0</v>
      </c>
      <c r="AG224" s="613">
        <v>0</v>
      </c>
      <c r="AH224" s="613">
        <v>0</v>
      </c>
      <c r="AI224" s="613">
        <v>0</v>
      </c>
      <c r="AJ224" s="613">
        <v>0</v>
      </c>
      <c r="AK224" s="613">
        <v>0</v>
      </c>
      <c r="AL224" s="613">
        <v>0</v>
      </c>
      <c r="AM224" s="613">
        <v>0</v>
      </c>
      <c r="AN224" s="613">
        <v>0</v>
      </c>
      <c r="AO224" s="613">
        <v>0</v>
      </c>
      <c r="AP224" s="613">
        <v>0</v>
      </c>
      <c r="AQ224" s="613">
        <v>0</v>
      </c>
      <c r="AR224" s="613">
        <v>0</v>
      </c>
      <c r="AS224" s="613">
        <v>0</v>
      </c>
      <c r="AT224" s="613">
        <v>0</v>
      </c>
      <c r="AU224" s="613">
        <v>0</v>
      </c>
      <c r="AV224" s="613">
        <v>0</v>
      </c>
      <c r="AW224" s="613">
        <v>0</v>
      </c>
      <c r="AX224" s="613">
        <v>0</v>
      </c>
      <c r="AY224" s="613">
        <v>0</v>
      </c>
      <c r="AZ224" s="613">
        <v>0</v>
      </c>
      <c r="BA224" s="613">
        <v>0</v>
      </c>
      <c r="BB224" s="613">
        <v>0</v>
      </c>
      <c r="BC224" s="613">
        <v>0</v>
      </c>
      <c r="BD224" s="613">
        <v>0</v>
      </c>
      <c r="BE224" s="613">
        <v>0</v>
      </c>
      <c r="BF224" s="613">
        <v>0</v>
      </c>
      <c r="BG224" s="613">
        <v>0</v>
      </c>
      <c r="BH224" s="613">
        <v>0</v>
      </c>
      <c r="BI224" s="613">
        <v>0</v>
      </c>
      <c r="BJ224" s="613">
        <v>0</v>
      </c>
      <c r="BK224" s="613">
        <v>0</v>
      </c>
      <c r="BL224" s="613">
        <v>0</v>
      </c>
      <c r="BM224" s="613">
        <v>0</v>
      </c>
      <c r="BN224" s="613">
        <v>0</v>
      </c>
      <c r="BO224" s="613">
        <v>0</v>
      </c>
      <c r="BP224" s="613">
        <v>0</v>
      </c>
      <c r="BQ224" s="613">
        <v>0</v>
      </c>
      <c r="BR224" s="613">
        <v>0</v>
      </c>
      <c r="BS224" s="613">
        <v>0</v>
      </c>
      <c r="BT224" s="613">
        <v>0</v>
      </c>
      <c r="BU224" s="613">
        <v>0</v>
      </c>
      <c r="BV224" s="613">
        <v>0</v>
      </c>
      <c r="BW224" s="613">
        <v>0</v>
      </c>
      <c r="BX224" s="613">
        <v>0</v>
      </c>
      <c r="BY224" s="613">
        <v>0</v>
      </c>
      <c r="BZ224" s="613">
        <v>0</v>
      </c>
      <c r="CA224" s="613">
        <v>0</v>
      </c>
      <c r="CB224" s="613">
        <v>0</v>
      </c>
      <c r="CC224" s="613">
        <v>0</v>
      </c>
      <c r="CD224" s="613">
        <v>0</v>
      </c>
      <c r="CE224" s="613">
        <v>0</v>
      </c>
      <c r="CF224" s="613">
        <v>0</v>
      </c>
      <c r="CG224" s="613">
        <v>0</v>
      </c>
      <c r="CH224" s="613">
        <v>0</v>
      </c>
      <c r="CI224" s="613">
        <v>0</v>
      </c>
      <c r="CJ224" s="613">
        <v>0</v>
      </c>
      <c r="CK224" s="613">
        <v>0</v>
      </c>
      <c r="CL224" s="613">
        <v>0</v>
      </c>
      <c r="CM224" s="613">
        <v>0</v>
      </c>
      <c r="CN224" s="613">
        <v>0</v>
      </c>
      <c r="CO224" s="613">
        <v>0</v>
      </c>
      <c r="CP224" s="613">
        <v>0</v>
      </c>
      <c r="CQ224" s="613">
        <v>0</v>
      </c>
      <c r="CR224" s="613">
        <v>0</v>
      </c>
      <c r="CS224" s="613">
        <v>0</v>
      </c>
      <c r="CT224" s="613">
        <v>0</v>
      </c>
      <c r="CU224" s="613">
        <v>0</v>
      </c>
      <c r="CV224" s="613">
        <v>0</v>
      </c>
      <c r="CW224" s="613">
        <v>0</v>
      </c>
      <c r="CX224" s="613">
        <v>0</v>
      </c>
      <c r="CY224" s="613">
        <v>0</v>
      </c>
      <c r="CZ224" s="613">
        <v>0</v>
      </c>
      <c r="DA224" s="613">
        <v>0</v>
      </c>
      <c r="DB224" s="613">
        <v>0</v>
      </c>
      <c r="DC224" s="613">
        <v>0</v>
      </c>
      <c r="DD224" s="613">
        <v>0</v>
      </c>
      <c r="DE224" s="613">
        <v>0</v>
      </c>
      <c r="DF224" s="613">
        <v>0</v>
      </c>
      <c r="DG224" s="613">
        <v>0</v>
      </c>
      <c r="DH224" s="613">
        <v>0</v>
      </c>
      <c r="DI224" s="613">
        <v>0</v>
      </c>
      <c r="DJ224" s="613">
        <v>0</v>
      </c>
      <c r="DK224" s="613">
        <v>0</v>
      </c>
      <c r="DL224" s="613">
        <v>0</v>
      </c>
      <c r="DM224" s="613">
        <v>0</v>
      </c>
      <c r="DN224" s="613">
        <v>0</v>
      </c>
      <c r="DO224" s="613">
        <v>0</v>
      </c>
      <c r="DP224" s="613">
        <v>0</v>
      </c>
      <c r="DQ224" s="613">
        <v>0</v>
      </c>
      <c r="DR224" s="613">
        <v>0</v>
      </c>
      <c r="DS224" s="613">
        <v>0</v>
      </c>
      <c r="DT224" s="613">
        <v>0</v>
      </c>
      <c r="DU224" s="613">
        <v>0</v>
      </c>
      <c r="DV224" s="613">
        <v>0</v>
      </c>
      <c r="DW224" s="613">
        <v>0</v>
      </c>
      <c r="DX224" s="613">
        <v>0</v>
      </c>
      <c r="DY224" s="613">
        <v>0</v>
      </c>
      <c r="DZ224" s="613">
        <v>0</v>
      </c>
      <c r="EA224" s="613">
        <v>0</v>
      </c>
      <c r="EB224" s="613">
        <v>0</v>
      </c>
      <c r="EC224" s="613">
        <v>0</v>
      </c>
      <c r="ED224" s="613">
        <v>0</v>
      </c>
      <c r="EE224" s="613">
        <v>0</v>
      </c>
      <c r="EF224" s="613">
        <v>0</v>
      </c>
      <c r="EG224" s="613">
        <v>0</v>
      </c>
      <c r="EH224" s="613">
        <v>0</v>
      </c>
      <c r="EI224" s="613">
        <v>0</v>
      </c>
      <c r="EJ224" s="613">
        <v>0</v>
      </c>
      <c r="EK224" s="613">
        <v>0</v>
      </c>
      <c r="EL224" s="613">
        <v>0</v>
      </c>
      <c r="EM224" s="613">
        <v>0</v>
      </c>
      <c r="EN224" s="613">
        <v>0</v>
      </c>
      <c r="EO224" s="613">
        <v>0</v>
      </c>
      <c r="EP224" s="613">
        <v>0</v>
      </c>
      <c r="EQ224" s="613">
        <v>0</v>
      </c>
      <c r="ER224" s="613">
        <v>0</v>
      </c>
      <c r="ES224" s="613">
        <v>0</v>
      </c>
      <c r="ET224" s="613">
        <v>0</v>
      </c>
      <c r="EU224" s="613">
        <v>0</v>
      </c>
      <c r="EV224" s="613">
        <v>0</v>
      </c>
      <c r="EW224" s="613">
        <v>0</v>
      </c>
      <c r="EX224" s="613">
        <v>0</v>
      </c>
      <c r="EY224" s="613">
        <v>0</v>
      </c>
      <c r="EZ224" s="613">
        <v>0</v>
      </c>
      <c r="FA224" s="613">
        <v>0</v>
      </c>
      <c r="FB224" s="613">
        <v>0</v>
      </c>
      <c r="FC224" s="613">
        <v>0</v>
      </c>
      <c r="FD224" s="613">
        <v>0</v>
      </c>
      <c r="FE224" s="613">
        <v>0</v>
      </c>
      <c r="FF224" s="613">
        <v>0</v>
      </c>
      <c r="FG224" s="613">
        <v>0</v>
      </c>
      <c r="FH224" s="613">
        <v>0</v>
      </c>
      <c r="FI224" s="613">
        <v>0</v>
      </c>
      <c r="FJ224" s="613">
        <v>0</v>
      </c>
      <c r="FK224" s="613">
        <v>0</v>
      </c>
      <c r="FL224" s="613">
        <v>0</v>
      </c>
      <c r="FM224" s="613">
        <v>0</v>
      </c>
      <c r="FN224" s="613">
        <v>0</v>
      </c>
      <c r="FO224" s="613">
        <v>0</v>
      </c>
      <c r="FP224" s="613">
        <v>0</v>
      </c>
      <c r="FQ224" s="613">
        <v>0</v>
      </c>
      <c r="FR224" s="613">
        <v>0</v>
      </c>
      <c r="FS224" s="613">
        <v>0</v>
      </c>
      <c r="FT224" s="613">
        <v>0</v>
      </c>
      <c r="FU224" s="613">
        <v>0</v>
      </c>
      <c r="FV224" s="613">
        <v>0</v>
      </c>
      <c r="FW224" s="613">
        <v>0</v>
      </c>
      <c r="FX224" s="613">
        <v>0</v>
      </c>
      <c r="FY224" s="613">
        <v>0</v>
      </c>
      <c r="FZ224" s="613">
        <v>0</v>
      </c>
      <c r="GA224" s="613">
        <v>0</v>
      </c>
      <c r="GB224" s="613">
        <v>0</v>
      </c>
      <c r="GC224" s="613">
        <v>0</v>
      </c>
      <c r="GD224" s="613">
        <v>0</v>
      </c>
      <c r="GE224" s="613">
        <v>0</v>
      </c>
      <c r="GF224" s="613">
        <v>0</v>
      </c>
      <c r="GG224" s="613">
        <v>0</v>
      </c>
      <c r="GH224" s="613">
        <v>0</v>
      </c>
      <c r="GI224" s="613">
        <v>0</v>
      </c>
      <c r="GJ224" s="613">
        <v>0</v>
      </c>
      <c r="GK224" s="613">
        <v>0</v>
      </c>
      <c r="GL224" s="613">
        <v>0</v>
      </c>
      <c r="GM224" s="613">
        <v>0</v>
      </c>
      <c r="GN224" s="613">
        <v>0</v>
      </c>
      <c r="GO224" s="613">
        <v>0</v>
      </c>
      <c r="GP224" s="613">
        <v>0</v>
      </c>
      <c r="GQ224" s="613">
        <v>0</v>
      </c>
      <c r="GR224" s="613">
        <v>0</v>
      </c>
      <c r="GS224" s="613">
        <v>0</v>
      </c>
      <c r="GT224" s="613">
        <v>0</v>
      </c>
      <c r="GU224" s="613">
        <v>0</v>
      </c>
      <c r="GV224" s="613">
        <v>0</v>
      </c>
      <c r="GW224" s="613">
        <v>0</v>
      </c>
      <c r="GX224" s="613">
        <v>0</v>
      </c>
      <c r="GY224" s="613">
        <v>0</v>
      </c>
      <c r="GZ224" s="613">
        <v>0</v>
      </c>
      <c r="HA224" s="613">
        <v>0</v>
      </c>
      <c r="HB224" s="613">
        <v>0</v>
      </c>
      <c r="HC224" s="613">
        <v>0</v>
      </c>
      <c r="HD224" s="613">
        <v>0</v>
      </c>
      <c r="HE224" s="613">
        <v>0</v>
      </c>
      <c r="HF224" s="613">
        <v>0</v>
      </c>
      <c r="HG224" s="613">
        <v>0</v>
      </c>
      <c r="HH224" s="613">
        <v>0</v>
      </c>
      <c r="HI224" s="613">
        <v>0</v>
      </c>
      <c r="HJ224" s="613">
        <v>0</v>
      </c>
      <c r="HK224" s="613">
        <v>0</v>
      </c>
      <c r="HL224" s="613">
        <v>0</v>
      </c>
      <c r="HM224" s="613">
        <v>0</v>
      </c>
      <c r="HN224" s="613">
        <v>0</v>
      </c>
      <c r="HO224" s="613">
        <v>0</v>
      </c>
      <c r="HP224" s="613">
        <v>0</v>
      </c>
      <c r="HQ224" s="613">
        <v>0</v>
      </c>
      <c r="HR224" s="613">
        <v>0</v>
      </c>
      <c r="HS224" s="613">
        <v>0</v>
      </c>
      <c r="HT224" s="613">
        <v>0</v>
      </c>
      <c r="HU224" s="613">
        <v>0</v>
      </c>
      <c r="HV224" s="613">
        <v>0</v>
      </c>
      <c r="HW224" s="613">
        <v>0</v>
      </c>
      <c r="HX224" s="613">
        <v>0</v>
      </c>
      <c r="HY224" s="613">
        <v>0</v>
      </c>
      <c r="HZ224" s="613">
        <v>0</v>
      </c>
      <c r="IA224" s="613">
        <v>0</v>
      </c>
      <c r="IB224" s="613">
        <v>0</v>
      </c>
      <c r="IC224" s="613">
        <v>0</v>
      </c>
      <c r="ID224" s="613">
        <v>0</v>
      </c>
      <c r="IE224" s="613">
        <v>0</v>
      </c>
      <c r="IF224" s="613">
        <v>0</v>
      </c>
      <c r="IG224" s="613">
        <v>0</v>
      </c>
      <c r="IH224" s="613">
        <v>0</v>
      </c>
      <c r="II224" s="613">
        <v>0</v>
      </c>
      <c r="IJ224" s="613">
        <v>0</v>
      </c>
      <c r="IK224" s="613">
        <v>0</v>
      </c>
      <c r="IL224" s="613">
        <v>0</v>
      </c>
      <c r="IM224" s="613">
        <v>0</v>
      </c>
      <c r="IN224" s="613">
        <v>0</v>
      </c>
      <c r="IO224" s="613">
        <v>0</v>
      </c>
      <c r="IP224" s="613">
        <v>0</v>
      </c>
      <c r="IQ224" s="613">
        <v>0</v>
      </c>
      <c r="IR224" s="613">
        <v>0</v>
      </c>
      <c r="IS224" s="613">
        <v>0</v>
      </c>
      <c r="IT224" s="613">
        <v>0</v>
      </c>
      <c r="IU224" s="613">
        <v>0</v>
      </c>
      <c r="IV224" s="613">
        <v>0</v>
      </c>
      <c r="IW224" s="613">
        <v>0</v>
      </c>
      <c r="IX224" s="613">
        <v>0</v>
      </c>
      <c r="IY224" s="613">
        <v>0</v>
      </c>
      <c r="IZ224" s="613">
        <v>0</v>
      </c>
      <c r="JA224" s="613">
        <v>0</v>
      </c>
      <c r="JB224" s="613">
        <v>0</v>
      </c>
      <c r="JC224" s="613">
        <v>0</v>
      </c>
      <c r="JD224" s="613">
        <v>0</v>
      </c>
      <c r="JE224" s="613">
        <v>0</v>
      </c>
      <c r="JF224" s="613">
        <v>0</v>
      </c>
      <c r="JG224" s="613">
        <v>0</v>
      </c>
      <c r="JH224" s="613">
        <v>0</v>
      </c>
      <c r="JI224" s="613">
        <v>0</v>
      </c>
      <c r="JJ224" s="613">
        <v>0</v>
      </c>
      <c r="JK224" s="613">
        <v>0</v>
      </c>
      <c r="JL224" s="613">
        <v>0</v>
      </c>
      <c r="JM224" s="613">
        <v>0</v>
      </c>
      <c r="JN224" s="613">
        <v>0</v>
      </c>
      <c r="JO224" s="613">
        <v>0</v>
      </c>
      <c r="JP224" s="613">
        <v>0</v>
      </c>
      <c r="JQ224" s="613">
        <v>0</v>
      </c>
      <c r="JR224" s="613">
        <v>0</v>
      </c>
      <c r="JS224" s="613">
        <v>0</v>
      </c>
      <c r="JT224" s="613">
        <v>0</v>
      </c>
      <c r="JU224" s="613">
        <v>0</v>
      </c>
      <c r="JV224" s="613">
        <v>0</v>
      </c>
      <c r="JW224" s="613">
        <v>0</v>
      </c>
      <c r="JX224" s="613">
        <v>0</v>
      </c>
      <c r="JY224" s="613">
        <v>0</v>
      </c>
      <c r="JZ224" s="613">
        <v>0</v>
      </c>
      <c r="KA224" s="613">
        <v>0</v>
      </c>
      <c r="KB224" s="613">
        <v>0</v>
      </c>
      <c r="KC224" s="613">
        <v>0</v>
      </c>
      <c r="KD224" s="613">
        <v>0</v>
      </c>
      <c r="KE224" s="613">
        <v>0</v>
      </c>
      <c r="KF224" s="613">
        <v>0</v>
      </c>
      <c r="KG224" s="613">
        <v>0</v>
      </c>
      <c r="KH224" s="613">
        <v>0</v>
      </c>
      <c r="KI224" s="613">
        <v>0</v>
      </c>
      <c r="KJ224" s="613">
        <v>0</v>
      </c>
      <c r="KK224" s="613">
        <v>0</v>
      </c>
      <c r="KL224" s="613">
        <v>0</v>
      </c>
      <c r="KM224" s="613">
        <v>0</v>
      </c>
      <c r="KN224" s="613">
        <v>0</v>
      </c>
      <c r="KO224" s="613">
        <v>0</v>
      </c>
      <c r="KP224" s="613">
        <v>0</v>
      </c>
      <c r="KQ224" s="613">
        <v>0</v>
      </c>
      <c r="KR224" s="613">
        <v>0</v>
      </c>
      <c r="KS224" s="613">
        <v>0</v>
      </c>
      <c r="KT224" s="613">
        <v>0</v>
      </c>
      <c r="KU224" s="613">
        <v>0</v>
      </c>
      <c r="KV224" s="613">
        <v>0</v>
      </c>
      <c r="KW224" s="613">
        <v>0</v>
      </c>
      <c r="KX224" s="613">
        <v>0</v>
      </c>
      <c r="KY224" s="613">
        <v>0</v>
      </c>
      <c r="KZ224" s="613">
        <v>0</v>
      </c>
      <c r="LA224" s="613">
        <v>0</v>
      </c>
      <c r="LB224" s="613">
        <v>0</v>
      </c>
      <c r="LC224" s="613">
        <v>0</v>
      </c>
      <c r="LD224" s="613">
        <v>0</v>
      </c>
      <c r="LE224" s="613">
        <v>0</v>
      </c>
      <c r="LF224" s="613">
        <v>0</v>
      </c>
      <c r="LG224" s="613">
        <v>0</v>
      </c>
      <c r="LH224" s="613">
        <v>0</v>
      </c>
      <c r="LI224" s="613">
        <v>0</v>
      </c>
      <c r="LJ224" s="613">
        <v>0</v>
      </c>
      <c r="LK224" s="613">
        <v>0</v>
      </c>
      <c r="LL224" s="613">
        <v>0</v>
      </c>
      <c r="LM224" s="613">
        <v>0</v>
      </c>
      <c r="LN224" s="613">
        <v>0</v>
      </c>
      <c r="LO224" s="613">
        <v>0</v>
      </c>
      <c r="LP224" s="613">
        <v>0</v>
      </c>
      <c r="LQ224" s="613">
        <v>0</v>
      </c>
      <c r="LR224" s="613">
        <v>0</v>
      </c>
      <c r="LS224" s="613">
        <v>0</v>
      </c>
      <c r="LT224" s="613">
        <v>0</v>
      </c>
      <c r="LU224" s="613">
        <v>0</v>
      </c>
      <c r="LV224" s="613">
        <v>0</v>
      </c>
      <c r="LW224" s="613">
        <v>0</v>
      </c>
      <c r="LX224" s="613">
        <v>0</v>
      </c>
      <c r="LY224" s="613">
        <v>0</v>
      </c>
      <c r="LZ224" s="613">
        <v>0</v>
      </c>
      <c r="MA224" s="613">
        <v>0</v>
      </c>
      <c r="MB224" s="613">
        <v>0</v>
      </c>
      <c r="MC224" s="613">
        <v>0</v>
      </c>
      <c r="MD224" s="613">
        <v>0</v>
      </c>
      <c r="ME224" s="613">
        <v>0</v>
      </c>
      <c r="MF224" s="613">
        <v>0</v>
      </c>
      <c r="MG224" s="613">
        <v>0</v>
      </c>
      <c r="MH224" s="613">
        <v>0</v>
      </c>
      <c r="MI224" s="613">
        <v>0</v>
      </c>
      <c r="MJ224" s="613">
        <v>0</v>
      </c>
      <c r="MK224" s="613">
        <v>0</v>
      </c>
      <c r="ML224" s="613">
        <v>0</v>
      </c>
      <c r="MM224" s="613">
        <v>0</v>
      </c>
      <c r="MN224" s="613">
        <v>0</v>
      </c>
      <c r="MO224" s="613">
        <v>0</v>
      </c>
      <c r="MP224" s="613">
        <v>0</v>
      </c>
      <c r="MQ224" s="613">
        <v>0</v>
      </c>
      <c r="MR224" s="613">
        <v>0</v>
      </c>
      <c r="MS224" s="613">
        <v>0</v>
      </c>
      <c r="MT224" s="613">
        <v>0</v>
      </c>
      <c r="MU224" s="613">
        <v>0</v>
      </c>
      <c r="MV224" s="613">
        <v>0</v>
      </c>
      <c r="MW224" s="613">
        <v>0</v>
      </c>
      <c r="MX224" s="613">
        <v>0</v>
      </c>
      <c r="MY224" s="613">
        <v>0</v>
      </c>
      <c r="MZ224" s="613">
        <v>0</v>
      </c>
      <c r="NA224" s="613">
        <v>0</v>
      </c>
      <c r="NB224" s="613">
        <v>0</v>
      </c>
      <c r="NC224" s="613">
        <v>0</v>
      </c>
      <c r="ND224" s="613">
        <v>0</v>
      </c>
      <c r="NE224" s="613">
        <v>0</v>
      </c>
      <c r="NF224" s="613">
        <v>0</v>
      </c>
      <c r="NG224" s="613">
        <v>0</v>
      </c>
      <c r="NH224" s="613">
        <v>0</v>
      </c>
      <c r="NI224" s="613">
        <v>0</v>
      </c>
      <c r="NJ224" s="613">
        <v>0</v>
      </c>
      <c r="NK224" s="613">
        <v>0</v>
      </c>
      <c r="NL224" s="613">
        <v>0</v>
      </c>
      <c r="NM224" s="613">
        <v>0</v>
      </c>
      <c r="NN224" s="613">
        <v>0</v>
      </c>
      <c r="NO224" s="613">
        <v>0</v>
      </c>
      <c r="NP224" s="613">
        <v>0</v>
      </c>
      <c r="NQ224" s="613">
        <v>0</v>
      </c>
      <c r="NR224" s="613">
        <v>0</v>
      </c>
      <c r="NS224" s="613">
        <v>0</v>
      </c>
      <c r="NT224" s="613">
        <v>0</v>
      </c>
      <c r="NU224" s="613">
        <v>0</v>
      </c>
      <c r="NV224" s="613">
        <v>0</v>
      </c>
      <c r="NW224" s="613">
        <v>0</v>
      </c>
      <c r="NX224" s="613">
        <v>0</v>
      </c>
      <c r="NY224" s="613">
        <v>0</v>
      </c>
      <c r="NZ224" s="613">
        <v>0</v>
      </c>
      <c r="OA224" s="613">
        <v>0</v>
      </c>
      <c r="OB224" s="613">
        <v>0</v>
      </c>
      <c r="OC224" s="613">
        <v>0</v>
      </c>
      <c r="OD224" s="613">
        <v>0</v>
      </c>
      <c r="OE224" s="613">
        <v>0</v>
      </c>
      <c r="OF224" s="613">
        <v>0</v>
      </c>
      <c r="OG224" s="613">
        <v>0</v>
      </c>
      <c r="OH224" s="613">
        <v>0</v>
      </c>
      <c r="OI224" s="613">
        <v>0</v>
      </c>
      <c r="OJ224" s="613">
        <v>0</v>
      </c>
      <c r="OK224" s="613">
        <v>0</v>
      </c>
      <c r="OL224" s="613">
        <v>0</v>
      </c>
      <c r="OM224" s="613">
        <v>0</v>
      </c>
      <c r="ON224" s="613">
        <v>0</v>
      </c>
      <c r="OO224" s="613">
        <v>0</v>
      </c>
      <c r="OP224" s="613">
        <v>0</v>
      </c>
      <c r="OQ224" s="613">
        <v>0</v>
      </c>
      <c r="OR224" s="613">
        <v>0</v>
      </c>
      <c r="OS224" s="613">
        <v>0</v>
      </c>
      <c r="OT224" s="613">
        <v>0</v>
      </c>
      <c r="OU224" s="613">
        <v>0</v>
      </c>
      <c r="OV224" s="613">
        <v>0</v>
      </c>
      <c r="OW224" s="613">
        <v>0</v>
      </c>
      <c r="OX224" s="613">
        <v>0</v>
      </c>
      <c r="OY224" s="613">
        <v>0</v>
      </c>
      <c r="OZ224" s="613">
        <v>0</v>
      </c>
      <c r="PA224" s="613">
        <v>0</v>
      </c>
      <c r="PB224" s="613">
        <v>0</v>
      </c>
      <c r="PC224" s="613">
        <v>0</v>
      </c>
      <c r="PD224" s="613">
        <v>0</v>
      </c>
      <c r="PE224" s="613">
        <v>0</v>
      </c>
      <c r="PF224" s="613">
        <v>0</v>
      </c>
      <c r="PG224" s="613">
        <v>0</v>
      </c>
      <c r="PH224" s="613">
        <v>0</v>
      </c>
      <c r="PI224" s="613">
        <v>0</v>
      </c>
      <c r="PJ224" s="613">
        <v>0</v>
      </c>
      <c r="PK224" s="613">
        <v>0</v>
      </c>
      <c r="PL224" s="613">
        <v>0</v>
      </c>
      <c r="PM224" s="613">
        <v>0</v>
      </c>
      <c r="PN224" s="613">
        <v>0</v>
      </c>
      <c r="PO224" s="613">
        <v>0</v>
      </c>
      <c r="PP224" s="613">
        <v>0</v>
      </c>
      <c r="PQ224" s="613">
        <v>0</v>
      </c>
      <c r="PR224" s="613">
        <v>0</v>
      </c>
      <c r="PS224" s="613">
        <v>0</v>
      </c>
      <c r="PT224" s="613">
        <v>0</v>
      </c>
      <c r="PU224" s="613">
        <v>0</v>
      </c>
      <c r="PV224" s="613">
        <v>0</v>
      </c>
      <c r="PW224" s="613">
        <v>0</v>
      </c>
      <c r="PX224" s="613">
        <v>0</v>
      </c>
      <c r="PY224" s="613">
        <v>0</v>
      </c>
      <c r="PZ224" s="613">
        <v>0</v>
      </c>
      <c r="QA224" s="613">
        <v>0</v>
      </c>
      <c r="QB224" s="613">
        <v>0</v>
      </c>
      <c r="QC224" s="613">
        <v>0</v>
      </c>
      <c r="QD224" s="613">
        <v>0</v>
      </c>
      <c r="QE224" s="613">
        <v>0</v>
      </c>
      <c r="QF224" s="613">
        <v>0</v>
      </c>
      <c r="QG224" s="613">
        <v>0</v>
      </c>
      <c r="QH224" s="613">
        <v>0</v>
      </c>
      <c r="QI224" s="613">
        <v>0</v>
      </c>
      <c r="QJ224" s="613">
        <v>0</v>
      </c>
      <c r="QK224" s="613">
        <v>0</v>
      </c>
      <c r="QL224" s="613">
        <v>0</v>
      </c>
      <c r="QM224" s="613">
        <v>0</v>
      </c>
      <c r="QN224" s="613">
        <v>0</v>
      </c>
      <c r="QO224" s="613">
        <v>0</v>
      </c>
      <c r="QP224" s="613">
        <v>0</v>
      </c>
      <c r="QQ224" s="613">
        <v>0</v>
      </c>
      <c r="QR224" s="613">
        <v>0</v>
      </c>
      <c r="QS224" s="613">
        <v>0</v>
      </c>
      <c r="QT224" s="613">
        <v>0</v>
      </c>
      <c r="QU224" s="613">
        <v>0</v>
      </c>
      <c r="QV224" s="613">
        <v>0</v>
      </c>
      <c r="QW224" s="613">
        <v>0</v>
      </c>
      <c r="QX224" s="613">
        <v>0</v>
      </c>
      <c r="QY224" s="613">
        <v>0</v>
      </c>
      <c r="QZ224" s="613">
        <v>0</v>
      </c>
      <c r="RA224" s="613">
        <v>0</v>
      </c>
      <c r="RB224" s="613">
        <v>0</v>
      </c>
      <c r="RC224" s="613">
        <v>0</v>
      </c>
      <c r="RD224" s="613">
        <v>0</v>
      </c>
      <c r="RE224" s="613">
        <v>0</v>
      </c>
      <c r="RF224" s="613">
        <v>0</v>
      </c>
      <c r="RG224" s="613">
        <v>0</v>
      </c>
      <c r="RH224" s="613">
        <v>0</v>
      </c>
      <c r="RI224" s="613">
        <v>0</v>
      </c>
      <c r="RJ224" s="613">
        <v>0</v>
      </c>
      <c r="RK224" s="613">
        <v>0</v>
      </c>
      <c r="RL224" s="613">
        <v>0</v>
      </c>
      <c r="RM224" s="613">
        <v>0</v>
      </c>
      <c r="RN224" s="613">
        <v>0</v>
      </c>
      <c r="RO224" s="613">
        <v>0</v>
      </c>
      <c r="RP224" s="613">
        <v>0</v>
      </c>
      <c r="RQ224" s="613">
        <v>0</v>
      </c>
      <c r="RR224" s="613">
        <v>0</v>
      </c>
      <c r="RS224" s="613">
        <v>0</v>
      </c>
      <c r="RT224" s="613">
        <v>0</v>
      </c>
      <c r="RU224" s="613">
        <v>0</v>
      </c>
      <c r="RV224" s="613">
        <v>0</v>
      </c>
      <c r="RW224" s="613">
        <v>0</v>
      </c>
      <c r="RX224" s="613">
        <v>0</v>
      </c>
      <c r="RY224" s="613">
        <v>0</v>
      </c>
      <c r="RZ224" s="613">
        <v>0</v>
      </c>
      <c r="SA224" s="613">
        <v>0</v>
      </c>
      <c r="SB224" s="613">
        <v>0</v>
      </c>
      <c r="SC224" s="613">
        <v>0</v>
      </c>
      <c r="SD224" s="613">
        <v>0</v>
      </c>
      <c r="SE224" s="613">
        <v>0</v>
      </c>
      <c r="SF224" s="613">
        <v>0</v>
      </c>
      <c r="SG224" s="613">
        <v>0</v>
      </c>
      <c r="SH224" s="613">
        <v>0</v>
      </c>
      <c r="SI224" s="613">
        <v>0</v>
      </c>
      <c r="SJ224" s="613">
        <v>0</v>
      </c>
      <c r="SK224" s="267">
        <f t="shared" si="458"/>
        <v>0</v>
      </c>
      <c r="SL224" s="254"/>
      <c r="SM224" s="242"/>
      <c r="SN224" s="242"/>
      <c r="SO224" s="242"/>
    </row>
    <row r="225" spans="1:509" outlineLevel="3" x14ac:dyDescent="0.35">
      <c r="A225" s="242"/>
      <c r="B225" s="251"/>
      <c r="C225" s="438">
        <f t="shared" si="459"/>
        <v>4</v>
      </c>
      <c r="D225" s="267"/>
      <c r="E225" s="316">
        <f t="shared" si="457"/>
        <v>84</v>
      </c>
      <c r="F225" s="322"/>
      <c r="G225" s="322"/>
      <c r="H225" s="267"/>
      <c r="I225" s="540"/>
      <c r="J225" s="554" t="s">
        <v>857</v>
      </c>
      <c r="K225" s="541"/>
      <c r="L225" s="613">
        <v>0</v>
      </c>
      <c r="M225" s="613">
        <v>0</v>
      </c>
      <c r="N225" s="613">
        <v>0</v>
      </c>
      <c r="O225" s="613">
        <v>0</v>
      </c>
      <c r="P225" s="613">
        <v>0</v>
      </c>
      <c r="Q225" s="613">
        <v>0</v>
      </c>
      <c r="R225" s="613">
        <v>0</v>
      </c>
      <c r="S225" s="613">
        <v>0</v>
      </c>
      <c r="T225" s="613">
        <v>0</v>
      </c>
      <c r="U225" s="613">
        <v>0</v>
      </c>
      <c r="V225" s="613">
        <v>0</v>
      </c>
      <c r="W225" s="613">
        <v>0</v>
      </c>
      <c r="X225" s="613">
        <v>0</v>
      </c>
      <c r="Y225" s="613">
        <v>0</v>
      </c>
      <c r="Z225" s="613">
        <v>0</v>
      </c>
      <c r="AA225" s="613">
        <v>0</v>
      </c>
      <c r="AB225" s="613">
        <v>0</v>
      </c>
      <c r="AC225" s="613">
        <v>0</v>
      </c>
      <c r="AD225" s="613">
        <v>0</v>
      </c>
      <c r="AE225" s="613">
        <v>0</v>
      </c>
      <c r="AF225" s="613">
        <v>0</v>
      </c>
      <c r="AG225" s="613">
        <v>0</v>
      </c>
      <c r="AH225" s="613">
        <v>0</v>
      </c>
      <c r="AI225" s="613">
        <v>0</v>
      </c>
      <c r="AJ225" s="613">
        <v>0</v>
      </c>
      <c r="AK225" s="613">
        <v>0</v>
      </c>
      <c r="AL225" s="613">
        <v>0</v>
      </c>
      <c r="AM225" s="613">
        <v>0</v>
      </c>
      <c r="AN225" s="613">
        <v>0</v>
      </c>
      <c r="AO225" s="613">
        <v>0</v>
      </c>
      <c r="AP225" s="613">
        <v>0</v>
      </c>
      <c r="AQ225" s="613">
        <v>0</v>
      </c>
      <c r="AR225" s="613">
        <v>0</v>
      </c>
      <c r="AS225" s="613">
        <v>0</v>
      </c>
      <c r="AT225" s="613">
        <v>0</v>
      </c>
      <c r="AU225" s="613">
        <v>0</v>
      </c>
      <c r="AV225" s="613">
        <v>0</v>
      </c>
      <c r="AW225" s="613">
        <v>0</v>
      </c>
      <c r="AX225" s="613">
        <v>0</v>
      </c>
      <c r="AY225" s="613">
        <v>0</v>
      </c>
      <c r="AZ225" s="613">
        <v>0</v>
      </c>
      <c r="BA225" s="613">
        <v>0</v>
      </c>
      <c r="BB225" s="613">
        <v>0</v>
      </c>
      <c r="BC225" s="613">
        <v>0</v>
      </c>
      <c r="BD225" s="613">
        <v>0</v>
      </c>
      <c r="BE225" s="613">
        <v>0</v>
      </c>
      <c r="BF225" s="613">
        <v>0</v>
      </c>
      <c r="BG225" s="613">
        <v>0</v>
      </c>
      <c r="BH225" s="613">
        <v>0</v>
      </c>
      <c r="BI225" s="613">
        <v>0</v>
      </c>
      <c r="BJ225" s="613">
        <v>0</v>
      </c>
      <c r="BK225" s="613">
        <v>0</v>
      </c>
      <c r="BL225" s="613">
        <v>0</v>
      </c>
      <c r="BM225" s="613">
        <v>0</v>
      </c>
      <c r="BN225" s="613">
        <v>0</v>
      </c>
      <c r="BO225" s="613">
        <v>0</v>
      </c>
      <c r="BP225" s="613">
        <v>0</v>
      </c>
      <c r="BQ225" s="613">
        <v>0</v>
      </c>
      <c r="BR225" s="613">
        <v>0</v>
      </c>
      <c r="BS225" s="613">
        <v>0</v>
      </c>
      <c r="BT225" s="613">
        <v>0</v>
      </c>
      <c r="BU225" s="613">
        <v>0</v>
      </c>
      <c r="BV225" s="613">
        <v>0</v>
      </c>
      <c r="BW225" s="613">
        <v>0</v>
      </c>
      <c r="BX225" s="613">
        <v>0</v>
      </c>
      <c r="BY225" s="613">
        <v>0</v>
      </c>
      <c r="BZ225" s="613">
        <v>0</v>
      </c>
      <c r="CA225" s="613">
        <v>0</v>
      </c>
      <c r="CB225" s="613">
        <v>0</v>
      </c>
      <c r="CC225" s="613">
        <v>0</v>
      </c>
      <c r="CD225" s="613">
        <v>0</v>
      </c>
      <c r="CE225" s="613">
        <v>0</v>
      </c>
      <c r="CF225" s="613">
        <v>0</v>
      </c>
      <c r="CG225" s="613">
        <v>0</v>
      </c>
      <c r="CH225" s="613">
        <v>0</v>
      </c>
      <c r="CI225" s="613">
        <v>0</v>
      </c>
      <c r="CJ225" s="613">
        <v>0</v>
      </c>
      <c r="CK225" s="613">
        <v>0</v>
      </c>
      <c r="CL225" s="613">
        <v>0</v>
      </c>
      <c r="CM225" s="613">
        <v>0</v>
      </c>
      <c r="CN225" s="613">
        <v>0</v>
      </c>
      <c r="CO225" s="613">
        <v>0</v>
      </c>
      <c r="CP225" s="613">
        <v>0</v>
      </c>
      <c r="CQ225" s="613">
        <v>0</v>
      </c>
      <c r="CR225" s="613">
        <v>0</v>
      </c>
      <c r="CS225" s="613">
        <v>0</v>
      </c>
      <c r="CT225" s="613">
        <v>0</v>
      </c>
      <c r="CU225" s="613">
        <v>0</v>
      </c>
      <c r="CV225" s="613">
        <v>0</v>
      </c>
      <c r="CW225" s="613">
        <v>0</v>
      </c>
      <c r="CX225" s="613">
        <v>0</v>
      </c>
      <c r="CY225" s="613">
        <v>0</v>
      </c>
      <c r="CZ225" s="613">
        <v>0</v>
      </c>
      <c r="DA225" s="613">
        <v>0</v>
      </c>
      <c r="DB225" s="613">
        <v>0</v>
      </c>
      <c r="DC225" s="613">
        <v>0</v>
      </c>
      <c r="DD225" s="613">
        <v>0</v>
      </c>
      <c r="DE225" s="613">
        <v>0</v>
      </c>
      <c r="DF225" s="613">
        <v>0</v>
      </c>
      <c r="DG225" s="613">
        <v>0</v>
      </c>
      <c r="DH225" s="613">
        <v>0</v>
      </c>
      <c r="DI225" s="613">
        <v>0</v>
      </c>
      <c r="DJ225" s="613">
        <v>0</v>
      </c>
      <c r="DK225" s="613">
        <v>0</v>
      </c>
      <c r="DL225" s="613">
        <v>0</v>
      </c>
      <c r="DM225" s="613">
        <v>0</v>
      </c>
      <c r="DN225" s="613">
        <v>0</v>
      </c>
      <c r="DO225" s="613">
        <v>0</v>
      </c>
      <c r="DP225" s="613">
        <v>0</v>
      </c>
      <c r="DQ225" s="613">
        <v>0</v>
      </c>
      <c r="DR225" s="613">
        <v>0</v>
      </c>
      <c r="DS225" s="613">
        <v>0</v>
      </c>
      <c r="DT225" s="613">
        <v>0</v>
      </c>
      <c r="DU225" s="613">
        <v>0</v>
      </c>
      <c r="DV225" s="613">
        <v>0</v>
      </c>
      <c r="DW225" s="613">
        <v>0</v>
      </c>
      <c r="DX225" s="613">
        <v>0</v>
      </c>
      <c r="DY225" s="613">
        <v>0</v>
      </c>
      <c r="DZ225" s="613">
        <v>0</v>
      </c>
      <c r="EA225" s="613">
        <v>0</v>
      </c>
      <c r="EB225" s="613">
        <v>0</v>
      </c>
      <c r="EC225" s="613">
        <v>0</v>
      </c>
      <c r="ED225" s="613">
        <v>0</v>
      </c>
      <c r="EE225" s="613">
        <v>0</v>
      </c>
      <c r="EF225" s="613">
        <v>0</v>
      </c>
      <c r="EG225" s="613">
        <v>0</v>
      </c>
      <c r="EH225" s="613">
        <v>0</v>
      </c>
      <c r="EI225" s="613">
        <v>0</v>
      </c>
      <c r="EJ225" s="613">
        <v>0</v>
      </c>
      <c r="EK225" s="613">
        <v>0</v>
      </c>
      <c r="EL225" s="613">
        <v>0</v>
      </c>
      <c r="EM225" s="613">
        <v>0</v>
      </c>
      <c r="EN225" s="613">
        <v>0</v>
      </c>
      <c r="EO225" s="613">
        <v>0</v>
      </c>
      <c r="EP225" s="613">
        <v>0</v>
      </c>
      <c r="EQ225" s="613">
        <v>0</v>
      </c>
      <c r="ER225" s="613">
        <v>0</v>
      </c>
      <c r="ES225" s="613">
        <v>0</v>
      </c>
      <c r="ET225" s="613">
        <v>0</v>
      </c>
      <c r="EU225" s="613">
        <v>0</v>
      </c>
      <c r="EV225" s="613">
        <v>0</v>
      </c>
      <c r="EW225" s="613">
        <v>0</v>
      </c>
      <c r="EX225" s="613">
        <v>0</v>
      </c>
      <c r="EY225" s="613">
        <v>0</v>
      </c>
      <c r="EZ225" s="613">
        <v>0</v>
      </c>
      <c r="FA225" s="613">
        <v>0</v>
      </c>
      <c r="FB225" s="613">
        <v>0</v>
      </c>
      <c r="FC225" s="613">
        <v>0</v>
      </c>
      <c r="FD225" s="613">
        <v>0</v>
      </c>
      <c r="FE225" s="613">
        <v>0</v>
      </c>
      <c r="FF225" s="613">
        <v>0</v>
      </c>
      <c r="FG225" s="613">
        <v>0</v>
      </c>
      <c r="FH225" s="613">
        <v>0</v>
      </c>
      <c r="FI225" s="613">
        <v>0</v>
      </c>
      <c r="FJ225" s="613">
        <v>0</v>
      </c>
      <c r="FK225" s="613">
        <v>0</v>
      </c>
      <c r="FL225" s="613">
        <v>0</v>
      </c>
      <c r="FM225" s="613">
        <v>0</v>
      </c>
      <c r="FN225" s="613">
        <v>0</v>
      </c>
      <c r="FO225" s="613">
        <v>0</v>
      </c>
      <c r="FP225" s="613">
        <v>0</v>
      </c>
      <c r="FQ225" s="613">
        <v>0</v>
      </c>
      <c r="FR225" s="613">
        <v>0</v>
      </c>
      <c r="FS225" s="613">
        <v>0</v>
      </c>
      <c r="FT225" s="613">
        <v>0</v>
      </c>
      <c r="FU225" s="613">
        <v>0</v>
      </c>
      <c r="FV225" s="613">
        <v>0</v>
      </c>
      <c r="FW225" s="613">
        <v>0</v>
      </c>
      <c r="FX225" s="613">
        <v>0</v>
      </c>
      <c r="FY225" s="613">
        <v>0</v>
      </c>
      <c r="FZ225" s="613">
        <v>0</v>
      </c>
      <c r="GA225" s="613">
        <v>0</v>
      </c>
      <c r="GB225" s="613">
        <v>0</v>
      </c>
      <c r="GC225" s="613">
        <v>0</v>
      </c>
      <c r="GD225" s="613">
        <v>0</v>
      </c>
      <c r="GE225" s="613">
        <v>0</v>
      </c>
      <c r="GF225" s="613">
        <v>0</v>
      </c>
      <c r="GG225" s="613">
        <v>0</v>
      </c>
      <c r="GH225" s="613">
        <v>0</v>
      </c>
      <c r="GI225" s="613">
        <v>0</v>
      </c>
      <c r="GJ225" s="613">
        <v>0</v>
      </c>
      <c r="GK225" s="613">
        <v>0</v>
      </c>
      <c r="GL225" s="613">
        <v>0</v>
      </c>
      <c r="GM225" s="613">
        <v>0</v>
      </c>
      <c r="GN225" s="613">
        <v>0</v>
      </c>
      <c r="GO225" s="613">
        <v>0</v>
      </c>
      <c r="GP225" s="613">
        <v>0</v>
      </c>
      <c r="GQ225" s="613">
        <v>0</v>
      </c>
      <c r="GR225" s="613">
        <v>0</v>
      </c>
      <c r="GS225" s="613">
        <v>0</v>
      </c>
      <c r="GT225" s="613">
        <v>0</v>
      </c>
      <c r="GU225" s="613">
        <v>0</v>
      </c>
      <c r="GV225" s="613">
        <v>0</v>
      </c>
      <c r="GW225" s="613">
        <v>0</v>
      </c>
      <c r="GX225" s="613">
        <v>0</v>
      </c>
      <c r="GY225" s="613">
        <v>0</v>
      </c>
      <c r="GZ225" s="613">
        <v>0</v>
      </c>
      <c r="HA225" s="613">
        <v>0</v>
      </c>
      <c r="HB225" s="613">
        <v>0</v>
      </c>
      <c r="HC225" s="613">
        <v>0</v>
      </c>
      <c r="HD225" s="613">
        <v>0</v>
      </c>
      <c r="HE225" s="613">
        <v>0</v>
      </c>
      <c r="HF225" s="613">
        <v>0</v>
      </c>
      <c r="HG225" s="613">
        <v>0</v>
      </c>
      <c r="HH225" s="613">
        <v>0</v>
      </c>
      <c r="HI225" s="613">
        <v>0</v>
      </c>
      <c r="HJ225" s="613">
        <v>0</v>
      </c>
      <c r="HK225" s="613">
        <v>0</v>
      </c>
      <c r="HL225" s="613">
        <v>0</v>
      </c>
      <c r="HM225" s="613">
        <v>0</v>
      </c>
      <c r="HN225" s="613">
        <v>0</v>
      </c>
      <c r="HO225" s="613">
        <v>0</v>
      </c>
      <c r="HP225" s="613">
        <v>0</v>
      </c>
      <c r="HQ225" s="613">
        <v>0</v>
      </c>
      <c r="HR225" s="613">
        <v>0</v>
      </c>
      <c r="HS225" s="613">
        <v>0</v>
      </c>
      <c r="HT225" s="613">
        <v>0</v>
      </c>
      <c r="HU225" s="613">
        <v>0</v>
      </c>
      <c r="HV225" s="613">
        <v>0</v>
      </c>
      <c r="HW225" s="613">
        <v>0</v>
      </c>
      <c r="HX225" s="613">
        <v>0</v>
      </c>
      <c r="HY225" s="613">
        <v>0</v>
      </c>
      <c r="HZ225" s="613">
        <v>0</v>
      </c>
      <c r="IA225" s="613">
        <v>0</v>
      </c>
      <c r="IB225" s="613">
        <v>0</v>
      </c>
      <c r="IC225" s="613">
        <v>0</v>
      </c>
      <c r="ID225" s="613">
        <v>0</v>
      </c>
      <c r="IE225" s="613">
        <v>0</v>
      </c>
      <c r="IF225" s="613">
        <v>0</v>
      </c>
      <c r="IG225" s="613">
        <v>0</v>
      </c>
      <c r="IH225" s="613">
        <v>0</v>
      </c>
      <c r="II225" s="613">
        <v>0</v>
      </c>
      <c r="IJ225" s="613">
        <v>0</v>
      </c>
      <c r="IK225" s="613">
        <v>0</v>
      </c>
      <c r="IL225" s="613">
        <v>0</v>
      </c>
      <c r="IM225" s="613">
        <v>0</v>
      </c>
      <c r="IN225" s="613">
        <v>0</v>
      </c>
      <c r="IO225" s="613">
        <v>0</v>
      </c>
      <c r="IP225" s="613">
        <v>0</v>
      </c>
      <c r="IQ225" s="613">
        <v>0</v>
      </c>
      <c r="IR225" s="613">
        <v>0</v>
      </c>
      <c r="IS225" s="613">
        <v>0</v>
      </c>
      <c r="IT225" s="613">
        <v>0</v>
      </c>
      <c r="IU225" s="613">
        <v>0</v>
      </c>
      <c r="IV225" s="613">
        <v>0</v>
      </c>
      <c r="IW225" s="613">
        <v>0</v>
      </c>
      <c r="IX225" s="613">
        <v>0</v>
      </c>
      <c r="IY225" s="613">
        <v>0</v>
      </c>
      <c r="IZ225" s="613">
        <v>0</v>
      </c>
      <c r="JA225" s="613">
        <v>0</v>
      </c>
      <c r="JB225" s="613">
        <v>0</v>
      </c>
      <c r="JC225" s="613">
        <v>0</v>
      </c>
      <c r="JD225" s="613">
        <v>0</v>
      </c>
      <c r="JE225" s="613">
        <v>0</v>
      </c>
      <c r="JF225" s="613">
        <v>0</v>
      </c>
      <c r="JG225" s="613">
        <v>0</v>
      </c>
      <c r="JH225" s="613">
        <v>0</v>
      </c>
      <c r="JI225" s="613">
        <v>0</v>
      </c>
      <c r="JJ225" s="613">
        <v>0</v>
      </c>
      <c r="JK225" s="613">
        <v>0</v>
      </c>
      <c r="JL225" s="613">
        <v>0</v>
      </c>
      <c r="JM225" s="613">
        <v>0</v>
      </c>
      <c r="JN225" s="613">
        <v>0</v>
      </c>
      <c r="JO225" s="613">
        <v>0</v>
      </c>
      <c r="JP225" s="613">
        <v>0</v>
      </c>
      <c r="JQ225" s="613">
        <v>0</v>
      </c>
      <c r="JR225" s="613">
        <v>0</v>
      </c>
      <c r="JS225" s="613">
        <v>0</v>
      </c>
      <c r="JT225" s="613">
        <v>0</v>
      </c>
      <c r="JU225" s="613">
        <v>0</v>
      </c>
      <c r="JV225" s="613">
        <v>0</v>
      </c>
      <c r="JW225" s="613">
        <v>0</v>
      </c>
      <c r="JX225" s="613">
        <v>0</v>
      </c>
      <c r="JY225" s="613">
        <v>0</v>
      </c>
      <c r="JZ225" s="613">
        <v>0</v>
      </c>
      <c r="KA225" s="613">
        <v>0</v>
      </c>
      <c r="KB225" s="613">
        <v>0</v>
      </c>
      <c r="KC225" s="613">
        <v>0</v>
      </c>
      <c r="KD225" s="613">
        <v>0</v>
      </c>
      <c r="KE225" s="613">
        <v>0</v>
      </c>
      <c r="KF225" s="613">
        <v>0</v>
      </c>
      <c r="KG225" s="613">
        <v>0</v>
      </c>
      <c r="KH225" s="613">
        <v>0</v>
      </c>
      <c r="KI225" s="613">
        <v>0</v>
      </c>
      <c r="KJ225" s="613">
        <v>0</v>
      </c>
      <c r="KK225" s="613">
        <v>0</v>
      </c>
      <c r="KL225" s="613">
        <v>0</v>
      </c>
      <c r="KM225" s="613">
        <v>0</v>
      </c>
      <c r="KN225" s="613">
        <v>0</v>
      </c>
      <c r="KO225" s="613">
        <v>0</v>
      </c>
      <c r="KP225" s="613">
        <v>0</v>
      </c>
      <c r="KQ225" s="613">
        <v>0</v>
      </c>
      <c r="KR225" s="613">
        <v>0</v>
      </c>
      <c r="KS225" s="613">
        <v>0</v>
      </c>
      <c r="KT225" s="613">
        <v>0</v>
      </c>
      <c r="KU225" s="613">
        <v>0</v>
      </c>
      <c r="KV225" s="613">
        <v>0</v>
      </c>
      <c r="KW225" s="613">
        <v>0</v>
      </c>
      <c r="KX225" s="613">
        <v>0</v>
      </c>
      <c r="KY225" s="613">
        <v>0</v>
      </c>
      <c r="KZ225" s="613">
        <v>0</v>
      </c>
      <c r="LA225" s="613">
        <v>0</v>
      </c>
      <c r="LB225" s="613">
        <v>0</v>
      </c>
      <c r="LC225" s="613">
        <v>0</v>
      </c>
      <c r="LD225" s="613">
        <v>0</v>
      </c>
      <c r="LE225" s="613">
        <v>0</v>
      </c>
      <c r="LF225" s="613">
        <v>0</v>
      </c>
      <c r="LG225" s="613">
        <v>0</v>
      </c>
      <c r="LH225" s="613">
        <v>0</v>
      </c>
      <c r="LI225" s="613">
        <v>0</v>
      </c>
      <c r="LJ225" s="613">
        <v>0</v>
      </c>
      <c r="LK225" s="613">
        <v>0</v>
      </c>
      <c r="LL225" s="613">
        <v>0</v>
      </c>
      <c r="LM225" s="613">
        <v>0</v>
      </c>
      <c r="LN225" s="613">
        <v>0</v>
      </c>
      <c r="LO225" s="613">
        <v>0</v>
      </c>
      <c r="LP225" s="613">
        <v>0</v>
      </c>
      <c r="LQ225" s="613">
        <v>0</v>
      </c>
      <c r="LR225" s="613">
        <v>0</v>
      </c>
      <c r="LS225" s="613">
        <v>0</v>
      </c>
      <c r="LT225" s="613">
        <v>0</v>
      </c>
      <c r="LU225" s="613">
        <v>0</v>
      </c>
      <c r="LV225" s="613">
        <v>0</v>
      </c>
      <c r="LW225" s="613">
        <v>0</v>
      </c>
      <c r="LX225" s="613">
        <v>0</v>
      </c>
      <c r="LY225" s="613">
        <v>0</v>
      </c>
      <c r="LZ225" s="613">
        <v>0</v>
      </c>
      <c r="MA225" s="613">
        <v>0</v>
      </c>
      <c r="MB225" s="613">
        <v>0</v>
      </c>
      <c r="MC225" s="613">
        <v>0</v>
      </c>
      <c r="MD225" s="613">
        <v>0</v>
      </c>
      <c r="ME225" s="613">
        <v>0</v>
      </c>
      <c r="MF225" s="613">
        <v>0</v>
      </c>
      <c r="MG225" s="613">
        <v>0</v>
      </c>
      <c r="MH225" s="613">
        <v>0</v>
      </c>
      <c r="MI225" s="613">
        <v>0</v>
      </c>
      <c r="MJ225" s="613">
        <v>0</v>
      </c>
      <c r="MK225" s="613">
        <v>0</v>
      </c>
      <c r="ML225" s="613">
        <v>0</v>
      </c>
      <c r="MM225" s="613">
        <v>0</v>
      </c>
      <c r="MN225" s="613">
        <v>0</v>
      </c>
      <c r="MO225" s="613">
        <v>0</v>
      </c>
      <c r="MP225" s="613">
        <v>0</v>
      </c>
      <c r="MQ225" s="613">
        <v>0</v>
      </c>
      <c r="MR225" s="613">
        <v>0</v>
      </c>
      <c r="MS225" s="613">
        <v>0</v>
      </c>
      <c r="MT225" s="613">
        <v>0</v>
      </c>
      <c r="MU225" s="613">
        <v>0</v>
      </c>
      <c r="MV225" s="613">
        <v>0</v>
      </c>
      <c r="MW225" s="613">
        <v>0</v>
      </c>
      <c r="MX225" s="613">
        <v>0</v>
      </c>
      <c r="MY225" s="613">
        <v>0</v>
      </c>
      <c r="MZ225" s="613">
        <v>0</v>
      </c>
      <c r="NA225" s="613">
        <v>0</v>
      </c>
      <c r="NB225" s="613">
        <v>0</v>
      </c>
      <c r="NC225" s="613">
        <v>0</v>
      </c>
      <c r="ND225" s="613">
        <v>0</v>
      </c>
      <c r="NE225" s="613">
        <v>0</v>
      </c>
      <c r="NF225" s="613">
        <v>0</v>
      </c>
      <c r="NG225" s="613">
        <v>0</v>
      </c>
      <c r="NH225" s="613">
        <v>0</v>
      </c>
      <c r="NI225" s="613">
        <v>0</v>
      </c>
      <c r="NJ225" s="613">
        <v>0</v>
      </c>
      <c r="NK225" s="613">
        <v>0</v>
      </c>
      <c r="NL225" s="613">
        <v>0</v>
      </c>
      <c r="NM225" s="613">
        <v>0</v>
      </c>
      <c r="NN225" s="613">
        <v>0</v>
      </c>
      <c r="NO225" s="613">
        <v>0</v>
      </c>
      <c r="NP225" s="613">
        <v>0</v>
      </c>
      <c r="NQ225" s="613">
        <v>0</v>
      </c>
      <c r="NR225" s="613">
        <v>0</v>
      </c>
      <c r="NS225" s="613">
        <v>0</v>
      </c>
      <c r="NT225" s="613">
        <v>0</v>
      </c>
      <c r="NU225" s="613">
        <v>0</v>
      </c>
      <c r="NV225" s="613">
        <v>0</v>
      </c>
      <c r="NW225" s="613">
        <v>0</v>
      </c>
      <c r="NX225" s="613">
        <v>0</v>
      </c>
      <c r="NY225" s="613">
        <v>0</v>
      </c>
      <c r="NZ225" s="613">
        <v>0</v>
      </c>
      <c r="OA225" s="613">
        <v>0</v>
      </c>
      <c r="OB225" s="613">
        <v>0</v>
      </c>
      <c r="OC225" s="613">
        <v>0</v>
      </c>
      <c r="OD225" s="613">
        <v>0</v>
      </c>
      <c r="OE225" s="613">
        <v>0</v>
      </c>
      <c r="OF225" s="613">
        <v>0</v>
      </c>
      <c r="OG225" s="613">
        <v>0</v>
      </c>
      <c r="OH225" s="613">
        <v>0</v>
      </c>
      <c r="OI225" s="613">
        <v>0</v>
      </c>
      <c r="OJ225" s="613">
        <v>0</v>
      </c>
      <c r="OK225" s="613">
        <v>0</v>
      </c>
      <c r="OL225" s="613">
        <v>0</v>
      </c>
      <c r="OM225" s="613">
        <v>0</v>
      </c>
      <c r="ON225" s="613">
        <v>0</v>
      </c>
      <c r="OO225" s="613">
        <v>0</v>
      </c>
      <c r="OP225" s="613">
        <v>0</v>
      </c>
      <c r="OQ225" s="613">
        <v>0</v>
      </c>
      <c r="OR225" s="613">
        <v>0</v>
      </c>
      <c r="OS225" s="613">
        <v>0</v>
      </c>
      <c r="OT225" s="613">
        <v>0</v>
      </c>
      <c r="OU225" s="613">
        <v>0</v>
      </c>
      <c r="OV225" s="613">
        <v>0</v>
      </c>
      <c r="OW225" s="613">
        <v>0</v>
      </c>
      <c r="OX225" s="613">
        <v>0</v>
      </c>
      <c r="OY225" s="613">
        <v>0</v>
      </c>
      <c r="OZ225" s="613">
        <v>0</v>
      </c>
      <c r="PA225" s="613">
        <v>0</v>
      </c>
      <c r="PB225" s="613">
        <v>0</v>
      </c>
      <c r="PC225" s="613">
        <v>0</v>
      </c>
      <c r="PD225" s="613">
        <v>0</v>
      </c>
      <c r="PE225" s="613">
        <v>0</v>
      </c>
      <c r="PF225" s="613">
        <v>0</v>
      </c>
      <c r="PG225" s="613">
        <v>0</v>
      </c>
      <c r="PH225" s="613">
        <v>0</v>
      </c>
      <c r="PI225" s="613">
        <v>0</v>
      </c>
      <c r="PJ225" s="613">
        <v>0</v>
      </c>
      <c r="PK225" s="613">
        <v>0</v>
      </c>
      <c r="PL225" s="613">
        <v>0</v>
      </c>
      <c r="PM225" s="613">
        <v>0</v>
      </c>
      <c r="PN225" s="613">
        <v>0</v>
      </c>
      <c r="PO225" s="613">
        <v>0</v>
      </c>
      <c r="PP225" s="613">
        <v>0</v>
      </c>
      <c r="PQ225" s="613">
        <v>0</v>
      </c>
      <c r="PR225" s="613">
        <v>0</v>
      </c>
      <c r="PS225" s="613">
        <v>0</v>
      </c>
      <c r="PT225" s="613">
        <v>0</v>
      </c>
      <c r="PU225" s="613">
        <v>0</v>
      </c>
      <c r="PV225" s="613">
        <v>0</v>
      </c>
      <c r="PW225" s="613">
        <v>0</v>
      </c>
      <c r="PX225" s="613">
        <v>0</v>
      </c>
      <c r="PY225" s="613">
        <v>0</v>
      </c>
      <c r="PZ225" s="613">
        <v>0</v>
      </c>
      <c r="QA225" s="613">
        <v>0</v>
      </c>
      <c r="QB225" s="613">
        <v>0</v>
      </c>
      <c r="QC225" s="613">
        <v>0</v>
      </c>
      <c r="QD225" s="613">
        <v>0</v>
      </c>
      <c r="QE225" s="613">
        <v>0</v>
      </c>
      <c r="QF225" s="613">
        <v>0</v>
      </c>
      <c r="QG225" s="613">
        <v>0</v>
      </c>
      <c r="QH225" s="613">
        <v>0</v>
      </c>
      <c r="QI225" s="613">
        <v>0</v>
      </c>
      <c r="QJ225" s="613">
        <v>0</v>
      </c>
      <c r="QK225" s="613">
        <v>0</v>
      </c>
      <c r="QL225" s="613">
        <v>0</v>
      </c>
      <c r="QM225" s="613">
        <v>0</v>
      </c>
      <c r="QN225" s="613">
        <v>0</v>
      </c>
      <c r="QO225" s="613">
        <v>0</v>
      </c>
      <c r="QP225" s="613">
        <v>0</v>
      </c>
      <c r="QQ225" s="613">
        <v>0</v>
      </c>
      <c r="QR225" s="613">
        <v>0</v>
      </c>
      <c r="QS225" s="613">
        <v>0</v>
      </c>
      <c r="QT225" s="613">
        <v>0</v>
      </c>
      <c r="QU225" s="613">
        <v>0</v>
      </c>
      <c r="QV225" s="613">
        <v>0</v>
      </c>
      <c r="QW225" s="613">
        <v>0</v>
      </c>
      <c r="QX225" s="613">
        <v>0</v>
      </c>
      <c r="QY225" s="613">
        <v>0</v>
      </c>
      <c r="QZ225" s="613">
        <v>0</v>
      </c>
      <c r="RA225" s="613">
        <v>0</v>
      </c>
      <c r="RB225" s="613">
        <v>0</v>
      </c>
      <c r="RC225" s="613">
        <v>0</v>
      </c>
      <c r="RD225" s="613">
        <v>0</v>
      </c>
      <c r="RE225" s="613">
        <v>0</v>
      </c>
      <c r="RF225" s="613">
        <v>0</v>
      </c>
      <c r="RG225" s="613">
        <v>0</v>
      </c>
      <c r="RH225" s="613">
        <v>0</v>
      </c>
      <c r="RI225" s="613">
        <v>0</v>
      </c>
      <c r="RJ225" s="613">
        <v>0</v>
      </c>
      <c r="RK225" s="613">
        <v>0</v>
      </c>
      <c r="RL225" s="613">
        <v>0</v>
      </c>
      <c r="RM225" s="613">
        <v>0</v>
      </c>
      <c r="RN225" s="613">
        <v>0</v>
      </c>
      <c r="RO225" s="613">
        <v>0</v>
      </c>
      <c r="RP225" s="613">
        <v>0</v>
      </c>
      <c r="RQ225" s="613">
        <v>0</v>
      </c>
      <c r="RR225" s="613">
        <v>0</v>
      </c>
      <c r="RS225" s="613">
        <v>0</v>
      </c>
      <c r="RT225" s="613">
        <v>0</v>
      </c>
      <c r="RU225" s="613">
        <v>0</v>
      </c>
      <c r="RV225" s="613">
        <v>0</v>
      </c>
      <c r="RW225" s="613">
        <v>0</v>
      </c>
      <c r="RX225" s="613">
        <v>0</v>
      </c>
      <c r="RY225" s="613">
        <v>0</v>
      </c>
      <c r="RZ225" s="613">
        <v>0</v>
      </c>
      <c r="SA225" s="613">
        <v>0</v>
      </c>
      <c r="SB225" s="613">
        <v>0</v>
      </c>
      <c r="SC225" s="613">
        <v>0</v>
      </c>
      <c r="SD225" s="613">
        <v>0</v>
      </c>
      <c r="SE225" s="613">
        <v>0</v>
      </c>
      <c r="SF225" s="613">
        <v>0</v>
      </c>
      <c r="SG225" s="613">
        <v>0</v>
      </c>
      <c r="SH225" s="613">
        <v>0</v>
      </c>
      <c r="SI225" s="613">
        <v>0</v>
      </c>
      <c r="SJ225" s="613">
        <v>0</v>
      </c>
      <c r="SK225" s="267">
        <f t="shared" si="458"/>
        <v>0</v>
      </c>
      <c r="SL225" s="254"/>
      <c r="SM225" s="242"/>
      <c r="SN225" s="242"/>
      <c r="SO225" s="242"/>
    </row>
    <row r="226" spans="1:509" outlineLevel="3" x14ac:dyDescent="0.35">
      <c r="A226" s="242"/>
      <c r="B226" s="251"/>
      <c r="C226" s="438">
        <f t="shared" si="459"/>
        <v>4</v>
      </c>
      <c r="D226" s="267"/>
      <c r="E226" s="316">
        <f t="shared" si="457"/>
        <v>85</v>
      </c>
      <c r="F226" s="322"/>
      <c r="G226" s="322"/>
      <c r="H226" s="267"/>
      <c r="I226" s="540"/>
      <c r="J226" s="554" t="s">
        <v>858</v>
      </c>
      <c r="K226" s="541"/>
      <c r="L226" s="613">
        <v>0</v>
      </c>
      <c r="M226" s="613">
        <v>0</v>
      </c>
      <c r="N226" s="613">
        <v>0</v>
      </c>
      <c r="O226" s="613">
        <v>0</v>
      </c>
      <c r="P226" s="613">
        <v>0</v>
      </c>
      <c r="Q226" s="613">
        <v>0</v>
      </c>
      <c r="R226" s="613">
        <v>0</v>
      </c>
      <c r="S226" s="613">
        <v>0</v>
      </c>
      <c r="T226" s="613">
        <v>0</v>
      </c>
      <c r="U226" s="613">
        <v>0</v>
      </c>
      <c r="V226" s="613">
        <v>0</v>
      </c>
      <c r="W226" s="613">
        <v>0</v>
      </c>
      <c r="X226" s="613">
        <v>0</v>
      </c>
      <c r="Y226" s="613">
        <v>0</v>
      </c>
      <c r="Z226" s="613">
        <v>0</v>
      </c>
      <c r="AA226" s="613">
        <v>0</v>
      </c>
      <c r="AB226" s="613">
        <v>0</v>
      </c>
      <c r="AC226" s="613">
        <v>0</v>
      </c>
      <c r="AD226" s="613">
        <v>0</v>
      </c>
      <c r="AE226" s="613">
        <v>0</v>
      </c>
      <c r="AF226" s="613">
        <v>0</v>
      </c>
      <c r="AG226" s="613">
        <v>0</v>
      </c>
      <c r="AH226" s="613">
        <v>0</v>
      </c>
      <c r="AI226" s="613">
        <v>0</v>
      </c>
      <c r="AJ226" s="613">
        <v>0</v>
      </c>
      <c r="AK226" s="613">
        <v>0</v>
      </c>
      <c r="AL226" s="613">
        <v>0</v>
      </c>
      <c r="AM226" s="613">
        <v>0</v>
      </c>
      <c r="AN226" s="613">
        <v>0</v>
      </c>
      <c r="AO226" s="613">
        <v>0</v>
      </c>
      <c r="AP226" s="613">
        <v>0</v>
      </c>
      <c r="AQ226" s="613">
        <v>0</v>
      </c>
      <c r="AR226" s="613">
        <v>0</v>
      </c>
      <c r="AS226" s="613">
        <v>0</v>
      </c>
      <c r="AT226" s="613">
        <v>0</v>
      </c>
      <c r="AU226" s="613">
        <v>0</v>
      </c>
      <c r="AV226" s="613">
        <v>0</v>
      </c>
      <c r="AW226" s="613">
        <v>0</v>
      </c>
      <c r="AX226" s="613">
        <v>0</v>
      </c>
      <c r="AY226" s="613">
        <v>0</v>
      </c>
      <c r="AZ226" s="613">
        <v>0</v>
      </c>
      <c r="BA226" s="613">
        <v>0</v>
      </c>
      <c r="BB226" s="613">
        <v>0</v>
      </c>
      <c r="BC226" s="613">
        <v>0</v>
      </c>
      <c r="BD226" s="613">
        <v>0</v>
      </c>
      <c r="BE226" s="613">
        <v>0</v>
      </c>
      <c r="BF226" s="613">
        <v>0</v>
      </c>
      <c r="BG226" s="613">
        <v>0</v>
      </c>
      <c r="BH226" s="613">
        <v>0</v>
      </c>
      <c r="BI226" s="613">
        <v>0</v>
      </c>
      <c r="BJ226" s="613">
        <v>0</v>
      </c>
      <c r="BK226" s="613">
        <v>0</v>
      </c>
      <c r="BL226" s="613">
        <v>0</v>
      </c>
      <c r="BM226" s="613">
        <v>0</v>
      </c>
      <c r="BN226" s="613">
        <v>0</v>
      </c>
      <c r="BO226" s="613">
        <v>0</v>
      </c>
      <c r="BP226" s="613">
        <v>0</v>
      </c>
      <c r="BQ226" s="613">
        <v>0</v>
      </c>
      <c r="BR226" s="613">
        <v>0</v>
      </c>
      <c r="BS226" s="613">
        <v>0</v>
      </c>
      <c r="BT226" s="613">
        <v>0</v>
      </c>
      <c r="BU226" s="613">
        <v>0</v>
      </c>
      <c r="BV226" s="613">
        <v>0</v>
      </c>
      <c r="BW226" s="613">
        <v>0</v>
      </c>
      <c r="BX226" s="613">
        <v>0</v>
      </c>
      <c r="BY226" s="613">
        <v>0</v>
      </c>
      <c r="BZ226" s="613">
        <v>0</v>
      </c>
      <c r="CA226" s="613">
        <v>0</v>
      </c>
      <c r="CB226" s="613">
        <v>0</v>
      </c>
      <c r="CC226" s="613">
        <v>0</v>
      </c>
      <c r="CD226" s="613">
        <v>0</v>
      </c>
      <c r="CE226" s="613">
        <v>0</v>
      </c>
      <c r="CF226" s="613">
        <v>0</v>
      </c>
      <c r="CG226" s="613">
        <v>0</v>
      </c>
      <c r="CH226" s="613">
        <v>0</v>
      </c>
      <c r="CI226" s="613">
        <v>0</v>
      </c>
      <c r="CJ226" s="613">
        <v>0</v>
      </c>
      <c r="CK226" s="613">
        <v>0</v>
      </c>
      <c r="CL226" s="613">
        <v>0</v>
      </c>
      <c r="CM226" s="613">
        <v>0</v>
      </c>
      <c r="CN226" s="613">
        <v>0</v>
      </c>
      <c r="CO226" s="613">
        <v>0</v>
      </c>
      <c r="CP226" s="613">
        <v>0</v>
      </c>
      <c r="CQ226" s="613">
        <v>0</v>
      </c>
      <c r="CR226" s="613">
        <v>0</v>
      </c>
      <c r="CS226" s="613">
        <v>0</v>
      </c>
      <c r="CT226" s="613">
        <v>0</v>
      </c>
      <c r="CU226" s="613">
        <v>0</v>
      </c>
      <c r="CV226" s="613">
        <v>0</v>
      </c>
      <c r="CW226" s="613">
        <v>0</v>
      </c>
      <c r="CX226" s="613">
        <v>0</v>
      </c>
      <c r="CY226" s="613">
        <v>0</v>
      </c>
      <c r="CZ226" s="613">
        <v>0</v>
      </c>
      <c r="DA226" s="613">
        <v>0</v>
      </c>
      <c r="DB226" s="613">
        <v>0</v>
      </c>
      <c r="DC226" s="613">
        <v>0</v>
      </c>
      <c r="DD226" s="613">
        <v>0</v>
      </c>
      <c r="DE226" s="613">
        <v>0</v>
      </c>
      <c r="DF226" s="613">
        <v>0</v>
      </c>
      <c r="DG226" s="613">
        <v>0</v>
      </c>
      <c r="DH226" s="613">
        <v>0</v>
      </c>
      <c r="DI226" s="613">
        <v>0</v>
      </c>
      <c r="DJ226" s="613">
        <v>0</v>
      </c>
      <c r="DK226" s="613">
        <v>0</v>
      </c>
      <c r="DL226" s="613">
        <v>0</v>
      </c>
      <c r="DM226" s="613">
        <v>0</v>
      </c>
      <c r="DN226" s="613">
        <v>0</v>
      </c>
      <c r="DO226" s="613">
        <v>0</v>
      </c>
      <c r="DP226" s="613">
        <v>0</v>
      </c>
      <c r="DQ226" s="613">
        <v>0</v>
      </c>
      <c r="DR226" s="613">
        <v>0</v>
      </c>
      <c r="DS226" s="613">
        <v>0</v>
      </c>
      <c r="DT226" s="613">
        <v>0</v>
      </c>
      <c r="DU226" s="613">
        <v>0</v>
      </c>
      <c r="DV226" s="613">
        <v>0</v>
      </c>
      <c r="DW226" s="613">
        <v>0</v>
      </c>
      <c r="DX226" s="613">
        <v>0</v>
      </c>
      <c r="DY226" s="613">
        <v>0</v>
      </c>
      <c r="DZ226" s="613">
        <v>0</v>
      </c>
      <c r="EA226" s="613">
        <v>0</v>
      </c>
      <c r="EB226" s="613">
        <v>0</v>
      </c>
      <c r="EC226" s="613">
        <v>0</v>
      </c>
      <c r="ED226" s="613">
        <v>0</v>
      </c>
      <c r="EE226" s="613">
        <v>0</v>
      </c>
      <c r="EF226" s="613">
        <v>0</v>
      </c>
      <c r="EG226" s="613">
        <v>0</v>
      </c>
      <c r="EH226" s="613">
        <v>0</v>
      </c>
      <c r="EI226" s="613">
        <v>0</v>
      </c>
      <c r="EJ226" s="613">
        <v>0</v>
      </c>
      <c r="EK226" s="613">
        <v>0</v>
      </c>
      <c r="EL226" s="613">
        <v>0</v>
      </c>
      <c r="EM226" s="613">
        <v>0</v>
      </c>
      <c r="EN226" s="613">
        <v>0</v>
      </c>
      <c r="EO226" s="613">
        <v>0</v>
      </c>
      <c r="EP226" s="613">
        <v>0</v>
      </c>
      <c r="EQ226" s="613">
        <v>0</v>
      </c>
      <c r="ER226" s="613">
        <v>0</v>
      </c>
      <c r="ES226" s="613">
        <v>0</v>
      </c>
      <c r="ET226" s="613">
        <v>0</v>
      </c>
      <c r="EU226" s="613">
        <v>0</v>
      </c>
      <c r="EV226" s="613">
        <v>0</v>
      </c>
      <c r="EW226" s="613">
        <v>0</v>
      </c>
      <c r="EX226" s="613">
        <v>0</v>
      </c>
      <c r="EY226" s="613">
        <v>0</v>
      </c>
      <c r="EZ226" s="613">
        <v>0</v>
      </c>
      <c r="FA226" s="613">
        <v>0</v>
      </c>
      <c r="FB226" s="613">
        <v>0</v>
      </c>
      <c r="FC226" s="613">
        <v>0</v>
      </c>
      <c r="FD226" s="613">
        <v>0</v>
      </c>
      <c r="FE226" s="613">
        <v>0</v>
      </c>
      <c r="FF226" s="613">
        <v>0</v>
      </c>
      <c r="FG226" s="613">
        <v>0</v>
      </c>
      <c r="FH226" s="613">
        <v>0</v>
      </c>
      <c r="FI226" s="613">
        <v>0</v>
      </c>
      <c r="FJ226" s="613">
        <v>0</v>
      </c>
      <c r="FK226" s="613">
        <v>0</v>
      </c>
      <c r="FL226" s="613">
        <v>0</v>
      </c>
      <c r="FM226" s="613">
        <v>0</v>
      </c>
      <c r="FN226" s="613">
        <v>0</v>
      </c>
      <c r="FO226" s="613">
        <v>0</v>
      </c>
      <c r="FP226" s="613">
        <v>0</v>
      </c>
      <c r="FQ226" s="613">
        <v>0</v>
      </c>
      <c r="FR226" s="613">
        <v>0</v>
      </c>
      <c r="FS226" s="613">
        <v>0</v>
      </c>
      <c r="FT226" s="613">
        <v>0</v>
      </c>
      <c r="FU226" s="613">
        <v>0</v>
      </c>
      <c r="FV226" s="613">
        <v>0</v>
      </c>
      <c r="FW226" s="613">
        <v>0</v>
      </c>
      <c r="FX226" s="613">
        <v>0</v>
      </c>
      <c r="FY226" s="613">
        <v>0</v>
      </c>
      <c r="FZ226" s="613">
        <v>0</v>
      </c>
      <c r="GA226" s="613">
        <v>0</v>
      </c>
      <c r="GB226" s="613">
        <v>0</v>
      </c>
      <c r="GC226" s="613">
        <v>0</v>
      </c>
      <c r="GD226" s="613">
        <v>0</v>
      </c>
      <c r="GE226" s="613">
        <v>0</v>
      </c>
      <c r="GF226" s="613">
        <v>0</v>
      </c>
      <c r="GG226" s="613">
        <v>0</v>
      </c>
      <c r="GH226" s="613">
        <v>0</v>
      </c>
      <c r="GI226" s="613">
        <v>0</v>
      </c>
      <c r="GJ226" s="613">
        <v>0</v>
      </c>
      <c r="GK226" s="613">
        <v>0</v>
      </c>
      <c r="GL226" s="613">
        <v>0</v>
      </c>
      <c r="GM226" s="613">
        <v>0</v>
      </c>
      <c r="GN226" s="613">
        <v>0</v>
      </c>
      <c r="GO226" s="613">
        <v>0</v>
      </c>
      <c r="GP226" s="613">
        <v>0</v>
      </c>
      <c r="GQ226" s="613">
        <v>0</v>
      </c>
      <c r="GR226" s="613">
        <v>0</v>
      </c>
      <c r="GS226" s="613">
        <v>0</v>
      </c>
      <c r="GT226" s="613">
        <v>0</v>
      </c>
      <c r="GU226" s="613">
        <v>0</v>
      </c>
      <c r="GV226" s="613">
        <v>0</v>
      </c>
      <c r="GW226" s="613">
        <v>0</v>
      </c>
      <c r="GX226" s="613">
        <v>0</v>
      </c>
      <c r="GY226" s="613">
        <v>0</v>
      </c>
      <c r="GZ226" s="613">
        <v>0</v>
      </c>
      <c r="HA226" s="613">
        <v>0</v>
      </c>
      <c r="HB226" s="613">
        <v>0</v>
      </c>
      <c r="HC226" s="613">
        <v>0</v>
      </c>
      <c r="HD226" s="613">
        <v>0</v>
      </c>
      <c r="HE226" s="613">
        <v>0</v>
      </c>
      <c r="HF226" s="613">
        <v>0</v>
      </c>
      <c r="HG226" s="613">
        <v>0</v>
      </c>
      <c r="HH226" s="613">
        <v>0</v>
      </c>
      <c r="HI226" s="613">
        <v>0</v>
      </c>
      <c r="HJ226" s="613">
        <v>0</v>
      </c>
      <c r="HK226" s="613">
        <v>0</v>
      </c>
      <c r="HL226" s="613">
        <v>0</v>
      </c>
      <c r="HM226" s="613">
        <v>0</v>
      </c>
      <c r="HN226" s="613">
        <v>0</v>
      </c>
      <c r="HO226" s="613">
        <v>0</v>
      </c>
      <c r="HP226" s="613">
        <v>0</v>
      </c>
      <c r="HQ226" s="613">
        <v>0</v>
      </c>
      <c r="HR226" s="613">
        <v>0</v>
      </c>
      <c r="HS226" s="613">
        <v>0</v>
      </c>
      <c r="HT226" s="613">
        <v>0</v>
      </c>
      <c r="HU226" s="613">
        <v>0</v>
      </c>
      <c r="HV226" s="613">
        <v>0</v>
      </c>
      <c r="HW226" s="613">
        <v>0</v>
      </c>
      <c r="HX226" s="613">
        <v>0</v>
      </c>
      <c r="HY226" s="613">
        <v>0</v>
      </c>
      <c r="HZ226" s="613">
        <v>0</v>
      </c>
      <c r="IA226" s="613">
        <v>0</v>
      </c>
      <c r="IB226" s="613">
        <v>0</v>
      </c>
      <c r="IC226" s="613">
        <v>0</v>
      </c>
      <c r="ID226" s="613">
        <v>0</v>
      </c>
      <c r="IE226" s="613">
        <v>0</v>
      </c>
      <c r="IF226" s="613">
        <v>0</v>
      </c>
      <c r="IG226" s="613">
        <v>0</v>
      </c>
      <c r="IH226" s="613">
        <v>0</v>
      </c>
      <c r="II226" s="613">
        <v>0</v>
      </c>
      <c r="IJ226" s="613">
        <v>0</v>
      </c>
      <c r="IK226" s="613">
        <v>0</v>
      </c>
      <c r="IL226" s="613">
        <v>0</v>
      </c>
      <c r="IM226" s="613">
        <v>0</v>
      </c>
      <c r="IN226" s="613">
        <v>0</v>
      </c>
      <c r="IO226" s="613">
        <v>0</v>
      </c>
      <c r="IP226" s="613">
        <v>0</v>
      </c>
      <c r="IQ226" s="613">
        <v>0</v>
      </c>
      <c r="IR226" s="613">
        <v>0</v>
      </c>
      <c r="IS226" s="613">
        <v>0</v>
      </c>
      <c r="IT226" s="613">
        <v>0</v>
      </c>
      <c r="IU226" s="613">
        <v>0</v>
      </c>
      <c r="IV226" s="613">
        <v>0</v>
      </c>
      <c r="IW226" s="613">
        <v>0</v>
      </c>
      <c r="IX226" s="613">
        <v>0</v>
      </c>
      <c r="IY226" s="613">
        <v>0</v>
      </c>
      <c r="IZ226" s="613">
        <v>0</v>
      </c>
      <c r="JA226" s="613">
        <v>0</v>
      </c>
      <c r="JB226" s="613">
        <v>0</v>
      </c>
      <c r="JC226" s="613">
        <v>0</v>
      </c>
      <c r="JD226" s="613">
        <v>0</v>
      </c>
      <c r="JE226" s="613">
        <v>0</v>
      </c>
      <c r="JF226" s="613">
        <v>0</v>
      </c>
      <c r="JG226" s="613">
        <v>0</v>
      </c>
      <c r="JH226" s="613">
        <v>0</v>
      </c>
      <c r="JI226" s="613">
        <v>0</v>
      </c>
      <c r="JJ226" s="613">
        <v>0</v>
      </c>
      <c r="JK226" s="613">
        <v>0</v>
      </c>
      <c r="JL226" s="613">
        <v>0</v>
      </c>
      <c r="JM226" s="613">
        <v>0</v>
      </c>
      <c r="JN226" s="613">
        <v>0</v>
      </c>
      <c r="JO226" s="613">
        <v>0</v>
      </c>
      <c r="JP226" s="613">
        <v>0</v>
      </c>
      <c r="JQ226" s="613">
        <v>0</v>
      </c>
      <c r="JR226" s="613">
        <v>0</v>
      </c>
      <c r="JS226" s="613">
        <v>0</v>
      </c>
      <c r="JT226" s="613">
        <v>0</v>
      </c>
      <c r="JU226" s="613">
        <v>0</v>
      </c>
      <c r="JV226" s="613">
        <v>0</v>
      </c>
      <c r="JW226" s="613">
        <v>0</v>
      </c>
      <c r="JX226" s="613">
        <v>0</v>
      </c>
      <c r="JY226" s="613">
        <v>0</v>
      </c>
      <c r="JZ226" s="613">
        <v>0</v>
      </c>
      <c r="KA226" s="613">
        <v>0</v>
      </c>
      <c r="KB226" s="613">
        <v>0</v>
      </c>
      <c r="KC226" s="613">
        <v>0</v>
      </c>
      <c r="KD226" s="613">
        <v>0</v>
      </c>
      <c r="KE226" s="613">
        <v>0</v>
      </c>
      <c r="KF226" s="613">
        <v>0</v>
      </c>
      <c r="KG226" s="613">
        <v>0</v>
      </c>
      <c r="KH226" s="613">
        <v>0</v>
      </c>
      <c r="KI226" s="613">
        <v>0</v>
      </c>
      <c r="KJ226" s="613">
        <v>0</v>
      </c>
      <c r="KK226" s="613">
        <v>0</v>
      </c>
      <c r="KL226" s="613">
        <v>0</v>
      </c>
      <c r="KM226" s="613">
        <v>0</v>
      </c>
      <c r="KN226" s="613">
        <v>0</v>
      </c>
      <c r="KO226" s="613">
        <v>0</v>
      </c>
      <c r="KP226" s="613">
        <v>0</v>
      </c>
      <c r="KQ226" s="613">
        <v>0</v>
      </c>
      <c r="KR226" s="613">
        <v>0</v>
      </c>
      <c r="KS226" s="613">
        <v>0</v>
      </c>
      <c r="KT226" s="613">
        <v>0</v>
      </c>
      <c r="KU226" s="613">
        <v>0</v>
      </c>
      <c r="KV226" s="613">
        <v>0</v>
      </c>
      <c r="KW226" s="613">
        <v>0</v>
      </c>
      <c r="KX226" s="613">
        <v>0</v>
      </c>
      <c r="KY226" s="613">
        <v>0</v>
      </c>
      <c r="KZ226" s="613">
        <v>0</v>
      </c>
      <c r="LA226" s="613">
        <v>0</v>
      </c>
      <c r="LB226" s="613">
        <v>0</v>
      </c>
      <c r="LC226" s="613">
        <v>0</v>
      </c>
      <c r="LD226" s="613">
        <v>0</v>
      </c>
      <c r="LE226" s="613">
        <v>0</v>
      </c>
      <c r="LF226" s="613">
        <v>0</v>
      </c>
      <c r="LG226" s="613">
        <v>0</v>
      </c>
      <c r="LH226" s="613">
        <v>0</v>
      </c>
      <c r="LI226" s="613">
        <v>0</v>
      </c>
      <c r="LJ226" s="613">
        <v>0</v>
      </c>
      <c r="LK226" s="613">
        <v>0</v>
      </c>
      <c r="LL226" s="613">
        <v>0</v>
      </c>
      <c r="LM226" s="613">
        <v>0</v>
      </c>
      <c r="LN226" s="613">
        <v>0</v>
      </c>
      <c r="LO226" s="613">
        <v>0</v>
      </c>
      <c r="LP226" s="613">
        <v>0</v>
      </c>
      <c r="LQ226" s="613">
        <v>0</v>
      </c>
      <c r="LR226" s="613">
        <v>0</v>
      </c>
      <c r="LS226" s="613">
        <v>0</v>
      </c>
      <c r="LT226" s="613">
        <v>0</v>
      </c>
      <c r="LU226" s="613">
        <v>0</v>
      </c>
      <c r="LV226" s="613">
        <v>0</v>
      </c>
      <c r="LW226" s="613">
        <v>0</v>
      </c>
      <c r="LX226" s="613">
        <v>0</v>
      </c>
      <c r="LY226" s="613">
        <v>0</v>
      </c>
      <c r="LZ226" s="613">
        <v>0</v>
      </c>
      <c r="MA226" s="613">
        <v>0</v>
      </c>
      <c r="MB226" s="613">
        <v>0</v>
      </c>
      <c r="MC226" s="613">
        <v>0</v>
      </c>
      <c r="MD226" s="613">
        <v>0</v>
      </c>
      <c r="ME226" s="613">
        <v>0</v>
      </c>
      <c r="MF226" s="613">
        <v>0</v>
      </c>
      <c r="MG226" s="613">
        <v>0</v>
      </c>
      <c r="MH226" s="613">
        <v>0</v>
      </c>
      <c r="MI226" s="613">
        <v>0</v>
      </c>
      <c r="MJ226" s="613">
        <v>0</v>
      </c>
      <c r="MK226" s="613">
        <v>0</v>
      </c>
      <c r="ML226" s="613">
        <v>0</v>
      </c>
      <c r="MM226" s="613">
        <v>0</v>
      </c>
      <c r="MN226" s="613">
        <v>0</v>
      </c>
      <c r="MO226" s="613">
        <v>0</v>
      </c>
      <c r="MP226" s="613">
        <v>0</v>
      </c>
      <c r="MQ226" s="613">
        <v>0</v>
      </c>
      <c r="MR226" s="613">
        <v>0</v>
      </c>
      <c r="MS226" s="613">
        <v>0</v>
      </c>
      <c r="MT226" s="613">
        <v>0</v>
      </c>
      <c r="MU226" s="613">
        <v>0</v>
      </c>
      <c r="MV226" s="613">
        <v>0</v>
      </c>
      <c r="MW226" s="613">
        <v>0</v>
      </c>
      <c r="MX226" s="613">
        <v>0</v>
      </c>
      <c r="MY226" s="613">
        <v>0</v>
      </c>
      <c r="MZ226" s="613">
        <v>0</v>
      </c>
      <c r="NA226" s="613">
        <v>0</v>
      </c>
      <c r="NB226" s="613">
        <v>0</v>
      </c>
      <c r="NC226" s="613">
        <v>0</v>
      </c>
      <c r="ND226" s="613">
        <v>0</v>
      </c>
      <c r="NE226" s="613">
        <v>0</v>
      </c>
      <c r="NF226" s="613">
        <v>0</v>
      </c>
      <c r="NG226" s="613">
        <v>0</v>
      </c>
      <c r="NH226" s="613">
        <v>0</v>
      </c>
      <c r="NI226" s="613">
        <v>0</v>
      </c>
      <c r="NJ226" s="613">
        <v>0</v>
      </c>
      <c r="NK226" s="613">
        <v>0</v>
      </c>
      <c r="NL226" s="613">
        <v>0</v>
      </c>
      <c r="NM226" s="613">
        <v>0</v>
      </c>
      <c r="NN226" s="613">
        <v>0</v>
      </c>
      <c r="NO226" s="613">
        <v>0</v>
      </c>
      <c r="NP226" s="613">
        <v>0</v>
      </c>
      <c r="NQ226" s="613">
        <v>0</v>
      </c>
      <c r="NR226" s="613">
        <v>0</v>
      </c>
      <c r="NS226" s="613">
        <v>0</v>
      </c>
      <c r="NT226" s="613">
        <v>0</v>
      </c>
      <c r="NU226" s="613">
        <v>0</v>
      </c>
      <c r="NV226" s="613">
        <v>0</v>
      </c>
      <c r="NW226" s="613">
        <v>0</v>
      </c>
      <c r="NX226" s="613">
        <v>0</v>
      </c>
      <c r="NY226" s="613">
        <v>0</v>
      </c>
      <c r="NZ226" s="613">
        <v>0</v>
      </c>
      <c r="OA226" s="613">
        <v>0</v>
      </c>
      <c r="OB226" s="613">
        <v>0</v>
      </c>
      <c r="OC226" s="613">
        <v>0</v>
      </c>
      <c r="OD226" s="613">
        <v>0</v>
      </c>
      <c r="OE226" s="613">
        <v>0</v>
      </c>
      <c r="OF226" s="613">
        <v>0</v>
      </c>
      <c r="OG226" s="613">
        <v>0</v>
      </c>
      <c r="OH226" s="613">
        <v>0</v>
      </c>
      <c r="OI226" s="613">
        <v>0</v>
      </c>
      <c r="OJ226" s="613">
        <v>0</v>
      </c>
      <c r="OK226" s="613">
        <v>0</v>
      </c>
      <c r="OL226" s="613">
        <v>0</v>
      </c>
      <c r="OM226" s="613">
        <v>0</v>
      </c>
      <c r="ON226" s="613">
        <v>0</v>
      </c>
      <c r="OO226" s="613">
        <v>0</v>
      </c>
      <c r="OP226" s="613">
        <v>0</v>
      </c>
      <c r="OQ226" s="613">
        <v>0</v>
      </c>
      <c r="OR226" s="613">
        <v>0</v>
      </c>
      <c r="OS226" s="613">
        <v>0</v>
      </c>
      <c r="OT226" s="613">
        <v>0</v>
      </c>
      <c r="OU226" s="613">
        <v>0</v>
      </c>
      <c r="OV226" s="613">
        <v>0</v>
      </c>
      <c r="OW226" s="613">
        <v>0</v>
      </c>
      <c r="OX226" s="613">
        <v>0</v>
      </c>
      <c r="OY226" s="613">
        <v>0</v>
      </c>
      <c r="OZ226" s="613">
        <v>0</v>
      </c>
      <c r="PA226" s="613">
        <v>0</v>
      </c>
      <c r="PB226" s="613">
        <v>0</v>
      </c>
      <c r="PC226" s="613">
        <v>0</v>
      </c>
      <c r="PD226" s="613">
        <v>0</v>
      </c>
      <c r="PE226" s="613">
        <v>0</v>
      </c>
      <c r="PF226" s="613">
        <v>0</v>
      </c>
      <c r="PG226" s="613">
        <v>0</v>
      </c>
      <c r="PH226" s="613">
        <v>0</v>
      </c>
      <c r="PI226" s="613">
        <v>0</v>
      </c>
      <c r="PJ226" s="613">
        <v>0</v>
      </c>
      <c r="PK226" s="613">
        <v>0</v>
      </c>
      <c r="PL226" s="613">
        <v>0</v>
      </c>
      <c r="PM226" s="613">
        <v>0</v>
      </c>
      <c r="PN226" s="613">
        <v>0</v>
      </c>
      <c r="PO226" s="613">
        <v>0</v>
      </c>
      <c r="PP226" s="613">
        <v>0</v>
      </c>
      <c r="PQ226" s="613">
        <v>0</v>
      </c>
      <c r="PR226" s="613">
        <v>0</v>
      </c>
      <c r="PS226" s="613">
        <v>0</v>
      </c>
      <c r="PT226" s="613">
        <v>0</v>
      </c>
      <c r="PU226" s="613">
        <v>0</v>
      </c>
      <c r="PV226" s="613">
        <v>0</v>
      </c>
      <c r="PW226" s="613">
        <v>0</v>
      </c>
      <c r="PX226" s="613">
        <v>0</v>
      </c>
      <c r="PY226" s="613">
        <v>0</v>
      </c>
      <c r="PZ226" s="613">
        <v>0</v>
      </c>
      <c r="QA226" s="613">
        <v>0</v>
      </c>
      <c r="QB226" s="613">
        <v>0</v>
      </c>
      <c r="QC226" s="613">
        <v>0</v>
      </c>
      <c r="QD226" s="613">
        <v>0</v>
      </c>
      <c r="QE226" s="613">
        <v>0</v>
      </c>
      <c r="QF226" s="613">
        <v>0</v>
      </c>
      <c r="QG226" s="613">
        <v>0</v>
      </c>
      <c r="QH226" s="613">
        <v>0</v>
      </c>
      <c r="QI226" s="613">
        <v>0</v>
      </c>
      <c r="QJ226" s="613">
        <v>0</v>
      </c>
      <c r="QK226" s="613">
        <v>0</v>
      </c>
      <c r="QL226" s="613">
        <v>0</v>
      </c>
      <c r="QM226" s="613">
        <v>0</v>
      </c>
      <c r="QN226" s="613">
        <v>0</v>
      </c>
      <c r="QO226" s="613">
        <v>0</v>
      </c>
      <c r="QP226" s="613">
        <v>0</v>
      </c>
      <c r="QQ226" s="613">
        <v>0</v>
      </c>
      <c r="QR226" s="613">
        <v>0</v>
      </c>
      <c r="QS226" s="613">
        <v>0</v>
      </c>
      <c r="QT226" s="613">
        <v>0</v>
      </c>
      <c r="QU226" s="613">
        <v>0</v>
      </c>
      <c r="QV226" s="613">
        <v>0</v>
      </c>
      <c r="QW226" s="613">
        <v>0</v>
      </c>
      <c r="QX226" s="613">
        <v>0</v>
      </c>
      <c r="QY226" s="613">
        <v>0</v>
      </c>
      <c r="QZ226" s="613">
        <v>0</v>
      </c>
      <c r="RA226" s="613">
        <v>0</v>
      </c>
      <c r="RB226" s="613">
        <v>0</v>
      </c>
      <c r="RC226" s="613">
        <v>0</v>
      </c>
      <c r="RD226" s="613">
        <v>0</v>
      </c>
      <c r="RE226" s="613">
        <v>0</v>
      </c>
      <c r="RF226" s="613">
        <v>0</v>
      </c>
      <c r="RG226" s="613">
        <v>0</v>
      </c>
      <c r="RH226" s="613">
        <v>0</v>
      </c>
      <c r="RI226" s="613">
        <v>0</v>
      </c>
      <c r="RJ226" s="613">
        <v>0</v>
      </c>
      <c r="RK226" s="613">
        <v>0</v>
      </c>
      <c r="RL226" s="613">
        <v>0</v>
      </c>
      <c r="RM226" s="613">
        <v>0</v>
      </c>
      <c r="RN226" s="613">
        <v>0</v>
      </c>
      <c r="RO226" s="613">
        <v>0</v>
      </c>
      <c r="RP226" s="613">
        <v>0</v>
      </c>
      <c r="RQ226" s="613">
        <v>0</v>
      </c>
      <c r="RR226" s="613">
        <v>0</v>
      </c>
      <c r="RS226" s="613">
        <v>0</v>
      </c>
      <c r="RT226" s="613">
        <v>0</v>
      </c>
      <c r="RU226" s="613">
        <v>0</v>
      </c>
      <c r="RV226" s="613">
        <v>0</v>
      </c>
      <c r="RW226" s="613">
        <v>0</v>
      </c>
      <c r="RX226" s="613">
        <v>0</v>
      </c>
      <c r="RY226" s="613">
        <v>0</v>
      </c>
      <c r="RZ226" s="613">
        <v>0</v>
      </c>
      <c r="SA226" s="613">
        <v>0</v>
      </c>
      <c r="SB226" s="613">
        <v>0</v>
      </c>
      <c r="SC226" s="613">
        <v>0</v>
      </c>
      <c r="SD226" s="613">
        <v>0</v>
      </c>
      <c r="SE226" s="613">
        <v>0</v>
      </c>
      <c r="SF226" s="613">
        <v>0</v>
      </c>
      <c r="SG226" s="613">
        <v>0</v>
      </c>
      <c r="SH226" s="613">
        <v>0</v>
      </c>
      <c r="SI226" s="613">
        <v>0</v>
      </c>
      <c r="SJ226" s="613">
        <v>0</v>
      </c>
      <c r="SK226" s="267">
        <f t="shared" si="458"/>
        <v>0</v>
      </c>
      <c r="SL226" s="254"/>
      <c r="SM226" s="242"/>
      <c r="SN226" s="242"/>
      <c r="SO226" s="242"/>
    </row>
    <row r="227" spans="1:509" outlineLevel="3" x14ac:dyDescent="0.35">
      <c r="A227" s="242"/>
      <c r="B227" s="251"/>
      <c r="C227" s="438">
        <f t="shared" si="459"/>
        <v>4</v>
      </c>
      <c r="D227" s="267"/>
      <c r="E227" s="316">
        <f t="shared" si="457"/>
        <v>86</v>
      </c>
      <c r="F227" s="322"/>
      <c r="G227" s="322"/>
      <c r="H227" s="267"/>
      <c r="I227" s="542"/>
      <c r="J227" s="555" t="s">
        <v>859</v>
      </c>
      <c r="K227" s="543"/>
      <c r="L227" s="614">
        <v>0</v>
      </c>
      <c r="M227" s="614">
        <v>0</v>
      </c>
      <c r="N227" s="614">
        <v>0</v>
      </c>
      <c r="O227" s="614">
        <v>0</v>
      </c>
      <c r="P227" s="614">
        <v>0</v>
      </c>
      <c r="Q227" s="614">
        <v>0</v>
      </c>
      <c r="R227" s="614">
        <v>0</v>
      </c>
      <c r="S227" s="614">
        <v>0</v>
      </c>
      <c r="T227" s="614">
        <v>0</v>
      </c>
      <c r="U227" s="614">
        <v>0</v>
      </c>
      <c r="V227" s="614">
        <v>0</v>
      </c>
      <c r="W227" s="614">
        <v>0</v>
      </c>
      <c r="X227" s="614">
        <v>0</v>
      </c>
      <c r="Y227" s="614">
        <v>0</v>
      </c>
      <c r="Z227" s="614">
        <v>0</v>
      </c>
      <c r="AA227" s="614">
        <v>0</v>
      </c>
      <c r="AB227" s="614">
        <v>0</v>
      </c>
      <c r="AC227" s="614">
        <v>0</v>
      </c>
      <c r="AD227" s="614">
        <v>0</v>
      </c>
      <c r="AE227" s="614">
        <v>0</v>
      </c>
      <c r="AF227" s="614">
        <v>0</v>
      </c>
      <c r="AG227" s="614">
        <v>0</v>
      </c>
      <c r="AH227" s="614">
        <v>0</v>
      </c>
      <c r="AI227" s="614">
        <v>0</v>
      </c>
      <c r="AJ227" s="614">
        <v>0</v>
      </c>
      <c r="AK227" s="614">
        <v>0</v>
      </c>
      <c r="AL227" s="614">
        <v>0</v>
      </c>
      <c r="AM227" s="614">
        <v>0</v>
      </c>
      <c r="AN227" s="614">
        <v>0</v>
      </c>
      <c r="AO227" s="614">
        <v>0</v>
      </c>
      <c r="AP227" s="614">
        <v>0</v>
      </c>
      <c r="AQ227" s="614">
        <v>0</v>
      </c>
      <c r="AR227" s="614">
        <v>0</v>
      </c>
      <c r="AS227" s="614">
        <v>0</v>
      </c>
      <c r="AT227" s="614">
        <v>0</v>
      </c>
      <c r="AU227" s="614">
        <v>0</v>
      </c>
      <c r="AV227" s="614">
        <v>0</v>
      </c>
      <c r="AW227" s="614">
        <v>0</v>
      </c>
      <c r="AX227" s="614">
        <v>0</v>
      </c>
      <c r="AY227" s="614">
        <v>0</v>
      </c>
      <c r="AZ227" s="614">
        <v>0</v>
      </c>
      <c r="BA227" s="614">
        <v>0</v>
      </c>
      <c r="BB227" s="614">
        <v>0</v>
      </c>
      <c r="BC227" s="614">
        <v>0</v>
      </c>
      <c r="BD227" s="614">
        <v>0</v>
      </c>
      <c r="BE227" s="614">
        <v>0</v>
      </c>
      <c r="BF227" s="614">
        <v>0</v>
      </c>
      <c r="BG227" s="614">
        <v>0</v>
      </c>
      <c r="BH227" s="614">
        <v>0</v>
      </c>
      <c r="BI227" s="614">
        <v>0</v>
      </c>
      <c r="BJ227" s="614">
        <v>0</v>
      </c>
      <c r="BK227" s="614">
        <v>0</v>
      </c>
      <c r="BL227" s="614">
        <v>0</v>
      </c>
      <c r="BM227" s="614">
        <v>0</v>
      </c>
      <c r="BN227" s="614">
        <v>0</v>
      </c>
      <c r="BO227" s="614">
        <v>0</v>
      </c>
      <c r="BP227" s="614">
        <v>0</v>
      </c>
      <c r="BQ227" s="614">
        <v>0</v>
      </c>
      <c r="BR227" s="614">
        <v>0</v>
      </c>
      <c r="BS227" s="614">
        <v>0</v>
      </c>
      <c r="BT227" s="614">
        <v>0</v>
      </c>
      <c r="BU227" s="614">
        <v>0</v>
      </c>
      <c r="BV227" s="614">
        <v>0</v>
      </c>
      <c r="BW227" s="614">
        <v>0</v>
      </c>
      <c r="BX227" s="614">
        <v>0</v>
      </c>
      <c r="BY227" s="614">
        <v>0</v>
      </c>
      <c r="BZ227" s="614">
        <v>0</v>
      </c>
      <c r="CA227" s="614">
        <v>0</v>
      </c>
      <c r="CB227" s="614">
        <v>0</v>
      </c>
      <c r="CC227" s="614">
        <v>0</v>
      </c>
      <c r="CD227" s="614">
        <v>0</v>
      </c>
      <c r="CE227" s="614">
        <v>0</v>
      </c>
      <c r="CF227" s="614">
        <v>0</v>
      </c>
      <c r="CG227" s="614">
        <v>0</v>
      </c>
      <c r="CH227" s="614">
        <v>0</v>
      </c>
      <c r="CI227" s="614">
        <v>0</v>
      </c>
      <c r="CJ227" s="614">
        <v>0</v>
      </c>
      <c r="CK227" s="614">
        <v>0</v>
      </c>
      <c r="CL227" s="614">
        <v>0</v>
      </c>
      <c r="CM227" s="614">
        <v>0</v>
      </c>
      <c r="CN227" s="614">
        <v>0</v>
      </c>
      <c r="CO227" s="614">
        <v>0</v>
      </c>
      <c r="CP227" s="614">
        <v>0</v>
      </c>
      <c r="CQ227" s="614">
        <v>0</v>
      </c>
      <c r="CR227" s="614">
        <v>0</v>
      </c>
      <c r="CS227" s="614">
        <v>0</v>
      </c>
      <c r="CT227" s="614">
        <v>0</v>
      </c>
      <c r="CU227" s="614">
        <v>0</v>
      </c>
      <c r="CV227" s="614">
        <v>0</v>
      </c>
      <c r="CW227" s="614">
        <v>0</v>
      </c>
      <c r="CX227" s="614">
        <v>0</v>
      </c>
      <c r="CY227" s="614">
        <v>0</v>
      </c>
      <c r="CZ227" s="614">
        <v>0</v>
      </c>
      <c r="DA227" s="614">
        <v>0</v>
      </c>
      <c r="DB227" s="614">
        <v>0</v>
      </c>
      <c r="DC227" s="614">
        <v>0</v>
      </c>
      <c r="DD227" s="614">
        <v>0</v>
      </c>
      <c r="DE227" s="614">
        <v>0</v>
      </c>
      <c r="DF227" s="614">
        <v>0</v>
      </c>
      <c r="DG227" s="614">
        <v>0</v>
      </c>
      <c r="DH227" s="614">
        <v>0</v>
      </c>
      <c r="DI227" s="614">
        <v>0</v>
      </c>
      <c r="DJ227" s="614">
        <v>0</v>
      </c>
      <c r="DK227" s="614">
        <v>0</v>
      </c>
      <c r="DL227" s="614">
        <v>0</v>
      </c>
      <c r="DM227" s="614">
        <v>0</v>
      </c>
      <c r="DN227" s="614">
        <v>0</v>
      </c>
      <c r="DO227" s="614">
        <v>0</v>
      </c>
      <c r="DP227" s="614">
        <v>0</v>
      </c>
      <c r="DQ227" s="614">
        <v>0</v>
      </c>
      <c r="DR227" s="614">
        <v>0</v>
      </c>
      <c r="DS227" s="614">
        <v>0</v>
      </c>
      <c r="DT227" s="614">
        <v>0</v>
      </c>
      <c r="DU227" s="614">
        <v>0</v>
      </c>
      <c r="DV227" s="614">
        <v>0</v>
      </c>
      <c r="DW227" s="614">
        <v>0</v>
      </c>
      <c r="DX227" s="614">
        <v>0</v>
      </c>
      <c r="DY227" s="614">
        <v>0</v>
      </c>
      <c r="DZ227" s="614">
        <v>0</v>
      </c>
      <c r="EA227" s="614">
        <v>0</v>
      </c>
      <c r="EB227" s="614">
        <v>0</v>
      </c>
      <c r="EC227" s="614">
        <v>0</v>
      </c>
      <c r="ED227" s="614">
        <v>0</v>
      </c>
      <c r="EE227" s="614">
        <v>0</v>
      </c>
      <c r="EF227" s="614">
        <v>0</v>
      </c>
      <c r="EG227" s="614">
        <v>0</v>
      </c>
      <c r="EH227" s="614">
        <v>0</v>
      </c>
      <c r="EI227" s="614">
        <v>0</v>
      </c>
      <c r="EJ227" s="614">
        <v>0</v>
      </c>
      <c r="EK227" s="614">
        <v>0</v>
      </c>
      <c r="EL227" s="614">
        <v>0</v>
      </c>
      <c r="EM227" s="614">
        <v>0</v>
      </c>
      <c r="EN227" s="614">
        <v>0</v>
      </c>
      <c r="EO227" s="614">
        <v>0</v>
      </c>
      <c r="EP227" s="614">
        <v>0</v>
      </c>
      <c r="EQ227" s="614">
        <v>0</v>
      </c>
      <c r="ER227" s="614">
        <v>0</v>
      </c>
      <c r="ES227" s="614">
        <v>0</v>
      </c>
      <c r="ET227" s="614">
        <v>0</v>
      </c>
      <c r="EU227" s="614">
        <v>0</v>
      </c>
      <c r="EV227" s="614">
        <v>0</v>
      </c>
      <c r="EW227" s="614">
        <v>0</v>
      </c>
      <c r="EX227" s="614">
        <v>0</v>
      </c>
      <c r="EY227" s="614">
        <v>0</v>
      </c>
      <c r="EZ227" s="614">
        <v>0</v>
      </c>
      <c r="FA227" s="614">
        <v>0</v>
      </c>
      <c r="FB227" s="614">
        <v>0</v>
      </c>
      <c r="FC227" s="614">
        <v>0</v>
      </c>
      <c r="FD227" s="614">
        <v>0</v>
      </c>
      <c r="FE227" s="614">
        <v>0</v>
      </c>
      <c r="FF227" s="614">
        <v>0</v>
      </c>
      <c r="FG227" s="614">
        <v>0</v>
      </c>
      <c r="FH227" s="614">
        <v>0</v>
      </c>
      <c r="FI227" s="614">
        <v>0</v>
      </c>
      <c r="FJ227" s="614">
        <v>0</v>
      </c>
      <c r="FK227" s="614">
        <v>0</v>
      </c>
      <c r="FL227" s="614">
        <v>0</v>
      </c>
      <c r="FM227" s="614">
        <v>0</v>
      </c>
      <c r="FN227" s="614">
        <v>0</v>
      </c>
      <c r="FO227" s="614">
        <v>0</v>
      </c>
      <c r="FP227" s="614">
        <v>0</v>
      </c>
      <c r="FQ227" s="614">
        <v>0</v>
      </c>
      <c r="FR227" s="614">
        <v>0</v>
      </c>
      <c r="FS227" s="614">
        <v>0</v>
      </c>
      <c r="FT227" s="614">
        <v>0</v>
      </c>
      <c r="FU227" s="614">
        <v>0</v>
      </c>
      <c r="FV227" s="614">
        <v>0</v>
      </c>
      <c r="FW227" s="614">
        <v>0</v>
      </c>
      <c r="FX227" s="614">
        <v>0</v>
      </c>
      <c r="FY227" s="614">
        <v>0</v>
      </c>
      <c r="FZ227" s="614">
        <v>0</v>
      </c>
      <c r="GA227" s="614">
        <v>0</v>
      </c>
      <c r="GB227" s="614">
        <v>0</v>
      </c>
      <c r="GC227" s="614">
        <v>0</v>
      </c>
      <c r="GD227" s="614">
        <v>0</v>
      </c>
      <c r="GE227" s="614">
        <v>0</v>
      </c>
      <c r="GF227" s="614">
        <v>0</v>
      </c>
      <c r="GG227" s="614">
        <v>0</v>
      </c>
      <c r="GH227" s="614">
        <v>0</v>
      </c>
      <c r="GI227" s="614">
        <v>0</v>
      </c>
      <c r="GJ227" s="614">
        <v>0</v>
      </c>
      <c r="GK227" s="614">
        <v>0</v>
      </c>
      <c r="GL227" s="614">
        <v>0</v>
      </c>
      <c r="GM227" s="614">
        <v>0</v>
      </c>
      <c r="GN227" s="614">
        <v>0</v>
      </c>
      <c r="GO227" s="614">
        <v>0</v>
      </c>
      <c r="GP227" s="614">
        <v>0</v>
      </c>
      <c r="GQ227" s="614">
        <v>0</v>
      </c>
      <c r="GR227" s="614">
        <v>0</v>
      </c>
      <c r="GS227" s="614">
        <v>0</v>
      </c>
      <c r="GT227" s="614">
        <v>0</v>
      </c>
      <c r="GU227" s="614">
        <v>0</v>
      </c>
      <c r="GV227" s="614">
        <v>0</v>
      </c>
      <c r="GW227" s="614">
        <v>0</v>
      </c>
      <c r="GX227" s="614">
        <v>0</v>
      </c>
      <c r="GY227" s="614">
        <v>0</v>
      </c>
      <c r="GZ227" s="614">
        <v>0</v>
      </c>
      <c r="HA227" s="614">
        <v>0</v>
      </c>
      <c r="HB227" s="614">
        <v>0</v>
      </c>
      <c r="HC227" s="614">
        <v>0</v>
      </c>
      <c r="HD227" s="614">
        <v>0</v>
      </c>
      <c r="HE227" s="614">
        <v>0</v>
      </c>
      <c r="HF227" s="614">
        <v>0</v>
      </c>
      <c r="HG227" s="614">
        <v>0</v>
      </c>
      <c r="HH227" s="614">
        <v>0</v>
      </c>
      <c r="HI227" s="614">
        <v>0</v>
      </c>
      <c r="HJ227" s="614">
        <v>0</v>
      </c>
      <c r="HK227" s="614">
        <v>0</v>
      </c>
      <c r="HL227" s="614">
        <v>0</v>
      </c>
      <c r="HM227" s="614">
        <v>0</v>
      </c>
      <c r="HN227" s="614">
        <v>0</v>
      </c>
      <c r="HO227" s="614">
        <v>0</v>
      </c>
      <c r="HP227" s="614">
        <v>0</v>
      </c>
      <c r="HQ227" s="614">
        <v>0</v>
      </c>
      <c r="HR227" s="614">
        <v>0</v>
      </c>
      <c r="HS227" s="614">
        <v>0</v>
      </c>
      <c r="HT227" s="614">
        <v>0</v>
      </c>
      <c r="HU227" s="614">
        <v>0</v>
      </c>
      <c r="HV227" s="614">
        <v>0</v>
      </c>
      <c r="HW227" s="614">
        <v>0</v>
      </c>
      <c r="HX227" s="614">
        <v>0</v>
      </c>
      <c r="HY227" s="614">
        <v>0</v>
      </c>
      <c r="HZ227" s="614">
        <v>0</v>
      </c>
      <c r="IA227" s="614">
        <v>0</v>
      </c>
      <c r="IB227" s="614">
        <v>0</v>
      </c>
      <c r="IC227" s="614">
        <v>0</v>
      </c>
      <c r="ID227" s="614">
        <v>0</v>
      </c>
      <c r="IE227" s="614">
        <v>0</v>
      </c>
      <c r="IF227" s="614">
        <v>0</v>
      </c>
      <c r="IG227" s="614">
        <v>0</v>
      </c>
      <c r="IH227" s="614">
        <v>0</v>
      </c>
      <c r="II227" s="614">
        <v>0</v>
      </c>
      <c r="IJ227" s="614">
        <v>0</v>
      </c>
      <c r="IK227" s="614">
        <v>0</v>
      </c>
      <c r="IL227" s="614">
        <v>0</v>
      </c>
      <c r="IM227" s="614">
        <v>0</v>
      </c>
      <c r="IN227" s="614">
        <v>0</v>
      </c>
      <c r="IO227" s="614">
        <v>0</v>
      </c>
      <c r="IP227" s="614">
        <v>0</v>
      </c>
      <c r="IQ227" s="614">
        <v>0</v>
      </c>
      <c r="IR227" s="614">
        <v>0</v>
      </c>
      <c r="IS227" s="614">
        <v>0</v>
      </c>
      <c r="IT227" s="614">
        <v>0</v>
      </c>
      <c r="IU227" s="614">
        <v>0</v>
      </c>
      <c r="IV227" s="614">
        <v>0</v>
      </c>
      <c r="IW227" s="614">
        <v>0</v>
      </c>
      <c r="IX227" s="614">
        <v>0</v>
      </c>
      <c r="IY227" s="614">
        <v>0</v>
      </c>
      <c r="IZ227" s="614">
        <v>0</v>
      </c>
      <c r="JA227" s="614">
        <v>0</v>
      </c>
      <c r="JB227" s="614">
        <v>0</v>
      </c>
      <c r="JC227" s="614">
        <v>0</v>
      </c>
      <c r="JD227" s="614">
        <v>0</v>
      </c>
      <c r="JE227" s="614">
        <v>0</v>
      </c>
      <c r="JF227" s="614">
        <v>0</v>
      </c>
      <c r="JG227" s="614">
        <v>0</v>
      </c>
      <c r="JH227" s="614">
        <v>0</v>
      </c>
      <c r="JI227" s="614">
        <v>0</v>
      </c>
      <c r="JJ227" s="614">
        <v>0</v>
      </c>
      <c r="JK227" s="614">
        <v>0</v>
      </c>
      <c r="JL227" s="614">
        <v>0</v>
      </c>
      <c r="JM227" s="614">
        <v>0</v>
      </c>
      <c r="JN227" s="614">
        <v>0</v>
      </c>
      <c r="JO227" s="614">
        <v>0</v>
      </c>
      <c r="JP227" s="614">
        <v>0</v>
      </c>
      <c r="JQ227" s="614">
        <v>0</v>
      </c>
      <c r="JR227" s="614">
        <v>0</v>
      </c>
      <c r="JS227" s="614">
        <v>0</v>
      </c>
      <c r="JT227" s="614">
        <v>0</v>
      </c>
      <c r="JU227" s="614">
        <v>0</v>
      </c>
      <c r="JV227" s="614">
        <v>0</v>
      </c>
      <c r="JW227" s="614">
        <v>0</v>
      </c>
      <c r="JX227" s="614">
        <v>0</v>
      </c>
      <c r="JY227" s="614">
        <v>0</v>
      </c>
      <c r="JZ227" s="614">
        <v>0</v>
      </c>
      <c r="KA227" s="614">
        <v>0</v>
      </c>
      <c r="KB227" s="614">
        <v>0</v>
      </c>
      <c r="KC227" s="614">
        <v>0</v>
      </c>
      <c r="KD227" s="614">
        <v>0</v>
      </c>
      <c r="KE227" s="614">
        <v>0</v>
      </c>
      <c r="KF227" s="614">
        <v>0</v>
      </c>
      <c r="KG227" s="614">
        <v>0</v>
      </c>
      <c r="KH227" s="614">
        <v>0</v>
      </c>
      <c r="KI227" s="614">
        <v>0</v>
      </c>
      <c r="KJ227" s="614">
        <v>0</v>
      </c>
      <c r="KK227" s="614">
        <v>0</v>
      </c>
      <c r="KL227" s="614">
        <v>0</v>
      </c>
      <c r="KM227" s="614">
        <v>0</v>
      </c>
      <c r="KN227" s="614">
        <v>0</v>
      </c>
      <c r="KO227" s="614">
        <v>0</v>
      </c>
      <c r="KP227" s="614">
        <v>0</v>
      </c>
      <c r="KQ227" s="614">
        <v>0</v>
      </c>
      <c r="KR227" s="614">
        <v>0</v>
      </c>
      <c r="KS227" s="614">
        <v>0</v>
      </c>
      <c r="KT227" s="614">
        <v>0</v>
      </c>
      <c r="KU227" s="614">
        <v>0</v>
      </c>
      <c r="KV227" s="614">
        <v>0</v>
      </c>
      <c r="KW227" s="614">
        <v>0</v>
      </c>
      <c r="KX227" s="614">
        <v>0</v>
      </c>
      <c r="KY227" s="614">
        <v>0</v>
      </c>
      <c r="KZ227" s="614">
        <v>0</v>
      </c>
      <c r="LA227" s="614">
        <v>0</v>
      </c>
      <c r="LB227" s="614">
        <v>0</v>
      </c>
      <c r="LC227" s="614">
        <v>0</v>
      </c>
      <c r="LD227" s="614">
        <v>0</v>
      </c>
      <c r="LE227" s="614">
        <v>0</v>
      </c>
      <c r="LF227" s="614">
        <v>0</v>
      </c>
      <c r="LG227" s="614">
        <v>0</v>
      </c>
      <c r="LH227" s="614">
        <v>0</v>
      </c>
      <c r="LI227" s="614">
        <v>0</v>
      </c>
      <c r="LJ227" s="614">
        <v>0</v>
      </c>
      <c r="LK227" s="614">
        <v>0</v>
      </c>
      <c r="LL227" s="614">
        <v>0</v>
      </c>
      <c r="LM227" s="614">
        <v>0</v>
      </c>
      <c r="LN227" s="614">
        <v>0</v>
      </c>
      <c r="LO227" s="614">
        <v>0</v>
      </c>
      <c r="LP227" s="614">
        <v>0</v>
      </c>
      <c r="LQ227" s="614">
        <v>0</v>
      </c>
      <c r="LR227" s="614">
        <v>0</v>
      </c>
      <c r="LS227" s="614">
        <v>0</v>
      </c>
      <c r="LT227" s="614">
        <v>0</v>
      </c>
      <c r="LU227" s="614">
        <v>0</v>
      </c>
      <c r="LV227" s="614">
        <v>0</v>
      </c>
      <c r="LW227" s="614">
        <v>0</v>
      </c>
      <c r="LX227" s="614">
        <v>0</v>
      </c>
      <c r="LY227" s="614">
        <v>0</v>
      </c>
      <c r="LZ227" s="614">
        <v>0</v>
      </c>
      <c r="MA227" s="614">
        <v>0</v>
      </c>
      <c r="MB227" s="614">
        <v>0</v>
      </c>
      <c r="MC227" s="614">
        <v>0</v>
      </c>
      <c r="MD227" s="614">
        <v>0</v>
      </c>
      <c r="ME227" s="614">
        <v>0</v>
      </c>
      <c r="MF227" s="614">
        <v>0</v>
      </c>
      <c r="MG227" s="614">
        <v>0</v>
      </c>
      <c r="MH227" s="614">
        <v>0</v>
      </c>
      <c r="MI227" s="614">
        <v>0</v>
      </c>
      <c r="MJ227" s="614">
        <v>0</v>
      </c>
      <c r="MK227" s="614">
        <v>0</v>
      </c>
      <c r="ML227" s="614">
        <v>0</v>
      </c>
      <c r="MM227" s="614">
        <v>0</v>
      </c>
      <c r="MN227" s="614">
        <v>0</v>
      </c>
      <c r="MO227" s="614">
        <v>0</v>
      </c>
      <c r="MP227" s="614">
        <v>0</v>
      </c>
      <c r="MQ227" s="614">
        <v>0</v>
      </c>
      <c r="MR227" s="614">
        <v>0</v>
      </c>
      <c r="MS227" s="614">
        <v>0</v>
      </c>
      <c r="MT227" s="614">
        <v>0</v>
      </c>
      <c r="MU227" s="614">
        <v>0</v>
      </c>
      <c r="MV227" s="614">
        <v>0</v>
      </c>
      <c r="MW227" s="614">
        <v>0</v>
      </c>
      <c r="MX227" s="614">
        <v>0</v>
      </c>
      <c r="MY227" s="614">
        <v>0</v>
      </c>
      <c r="MZ227" s="614">
        <v>0</v>
      </c>
      <c r="NA227" s="614">
        <v>0</v>
      </c>
      <c r="NB227" s="614">
        <v>0</v>
      </c>
      <c r="NC227" s="614">
        <v>0</v>
      </c>
      <c r="ND227" s="614">
        <v>0</v>
      </c>
      <c r="NE227" s="614">
        <v>0</v>
      </c>
      <c r="NF227" s="614">
        <v>0</v>
      </c>
      <c r="NG227" s="614">
        <v>0</v>
      </c>
      <c r="NH227" s="614">
        <v>0</v>
      </c>
      <c r="NI227" s="614">
        <v>0</v>
      </c>
      <c r="NJ227" s="614">
        <v>0</v>
      </c>
      <c r="NK227" s="614">
        <v>0</v>
      </c>
      <c r="NL227" s="614">
        <v>0</v>
      </c>
      <c r="NM227" s="614">
        <v>0</v>
      </c>
      <c r="NN227" s="614">
        <v>0</v>
      </c>
      <c r="NO227" s="614">
        <v>0</v>
      </c>
      <c r="NP227" s="614">
        <v>0</v>
      </c>
      <c r="NQ227" s="614">
        <v>0</v>
      </c>
      <c r="NR227" s="614">
        <v>0</v>
      </c>
      <c r="NS227" s="614">
        <v>0</v>
      </c>
      <c r="NT227" s="614">
        <v>0</v>
      </c>
      <c r="NU227" s="614">
        <v>0</v>
      </c>
      <c r="NV227" s="614">
        <v>0</v>
      </c>
      <c r="NW227" s="614">
        <v>0</v>
      </c>
      <c r="NX227" s="614">
        <v>0</v>
      </c>
      <c r="NY227" s="614">
        <v>0</v>
      </c>
      <c r="NZ227" s="614">
        <v>0</v>
      </c>
      <c r="OA227" s="614">
        <v>0</v>
      </c>
      <c r="OB227" s="614">
        <v>0</v>
      </c>
      <c r="OC227" s="614">
        <v>0</v>
      </c>
      <c r="OD227" s="614">
        <v>0</v>
      </c>
      <c r="OE227" s="614">
        <v>0</v>
      </c>
      <c r="OF227" s="614">
        <v>0</v>
      </c>
      <c r="OG227" s="614">
        <v>0</v>
      </c>
      <c r="OH227" s="614">
        <v>0</v>
      </c>
      <c r="OI227" s="614">
        <v>0</v>
      </c>
      <c r="OJ227" s="614">
        <v>0</v>
      </c>
      <c r="OK227" s="614">
        <v>0</v>
      </c>
      <c r="OL227" s="614">
        <v>0</v>
      </c>
      <c r="OM227" s="614">
        <v>0</v>
      </c>
      <c r="ON227" s="614">
        <v>0</v>
      </c>
      <c r="OO227" s="614">
        <v>0</v>
      </c>
      <c r="OP227" s="614">
        <v>0</v>
      </c>
      <c r="OQ227" s="614">
        <v>0</v>
      </c>
      <c r="OR227" s="614">
        <v>0</v>
      </c>
      <c r="OS227" s="614">
        <v>0</v>
      </c>
      <c r="OT227" s="614">
        <v>0</v>
      </c>
      <c r="OU227" s="614">
        <v>0</v>
      </c>
      <c r="OV227" s="614">
        <v>0</v>
      </c>
      <c r="OW227" s="614">
        <v>0</v>
      </c>
      <c r="OX227" s="614">
        <v>0</v>
      </c>
      <c r="OY227" s="614">
        <v>0</v>
      </c>
      <c r="OZ227" s="614">
        <v>0</v>
      </c>
      <c r="PA227" s="614">
        <v>0</v>
      </c>
      <c r="PB227" s="614">
        <v>0</v>
      </c>
      <c r="PC227" s="614">
        <v>0</v>
      </c>
      <c r="PD227" s="614">
        <v>0</v>
      </c>
      <c r="PE227" s="614">
        <v>0</v>
      </c>
      <c r="PF227" s="614">
        <v>0</v>
      </c>
      <c r="PG227" s="614">
        <v>0</v>
      </c>
      <c r="PH227" s="614">
        <v>0</v>
      </c>
      <c r="PI227" s="614">
        <v>0</v>
      </c>
      <c r="PJ227" s="614">
        <v>0</v>
      </c>
      <c r="PK227" s="614">
        <v>0</v>
      </c>
      <c r="PL227" s="614">
        <v>0</v>
      </c>
      <c r="PM227" s="614">
        <v>0</v>
      </c>
      <c r="PN227" s="614">
        <v>0</v>
      </c>
      <c r="PO227" s="614">
        <v>0</v>
      </c>
      <c r="PP227" s="614">
        <v>0</v>
      </c>
      <c r="PQ227" s="614">
        <v>0</v>
      </c>
      <c r="PR227" s="614">
        <v>0</v>
      </c>
      <c r="PS227" s="614">
        <v>0</v>
      </c>
      <c r="PT227" s="614">
        <v>0</v>
      </c>
      <c r="PU227" s="614">
        <v>0</v>
      </c>
      <c r="PV227" s="614">
        <v>0</v>
      </c>
      <c r="PW227" s="614">
        <v>0</v>
      </c>
      <c r="PX227" s="614">
        <v>0</v>
      </c>
      <c r="PY227" s="614">
        <v>0</v>
      </c>
      <c r="PZ227" s="614">
        <v>0</v>
      </c>
      <c r="QA227" s="614">
        <v>0</v>
      </c>
      <c r="QB227" s="614">
        <v>0</v>
      </c>
      <c r="QC227" s="614">
        <v>0</v>
      </c>
      <c r="QD227" s="614">
        <v>0</v>
      </c>
      <c r="QE227" s="614">
        <v>0</v>
      </c>
      <c r="QF227" s="614">
        <v>0</v>
      </c>
      <c r="QG227" s="614">
        <v>0</v>
      </c>
      <c r="QH227" s="614">
        <v>0</v>
      </c>
      <c r="QI227" s="614">
        <v>0</v>
      </c>
      <c r="QJ227" s="614">
        <v>0</v>
      </c>
      <c r="QK227" s="614">
        <v>0</v>
      </c>
      <c r="QL227" s="614">
        <v>0</v>
      </c>
      <c r="QM227" s="614">
        <v>0</v>
      </c>
      <c r="QN227" s="614">
        <v>0</v>
      </c>
      <c r="QO227" s="614">
        <v>0</v>
      </c>
      <c r="QP227" s="614">
        <v>0</v>
      </c>
      <c r="QQ227" s="614">
        <v>0</v>
      </c>
      <c r="QR227" s="614">
        <v>0</v>
      </c>
      <c r="QS227" s="614">
        <v>0</v>
      </c>
      <c r="QT227" s="614">
        <v>0</v>
      </c>
      <c r="QU227" s="614">
        <v>0</v>
      </c>
      <c r="QV227" s="614">
        <v>0</v>
      </c>
      <c r="QW227" s="614">
        <v>0</v>
      </c>
      <c r="QX227" s="614">
        <v>0</v>
      </c>
      <c r="QY227" s="614">
        <v>0</v>
      </c>
      <c r="QZ227" s="614">
        <v>0</v>
      </c>
      <c r="RA227" s="614">
        <v>0</v>
      </c>
      <c r="RB227" s="614">
        <v>0</v>
      </c>
      <c r="RC227" s="614">
        <v>0</v>
      </c>
      <c r="RD227" s="614">
        <v>0</v>
      </c>
      <c r="RE227" s="614">
        <v>0</v>
      </c>
      <c r="RF227" s="614">
        <v>0</v>
      </c>
      <c r="RG227" s="614">
        <v>0</v>
      </c>
      <c r="RH227" s="614">
        <v>0</v>
      </c>
      <c r="RI227" s="614">
        <v>0</v>
      </c>
      <c r="RJ227" s="614">
        <v>0</v>
      </c>
      <c r="RK227" s="614">
        <v>0</v>
      </c>
      <c r="RL227" s="614">
        <v>0</v>
      </c>
      <c r="RM227" s="614">
        <v>0</v>
      </c>
      <c r="RN227" s="614">
        <v>0</v>
      </c>
      <c r="RO227" s="614">
        <v>0</v>
      </c>
      <c r="RP227" s="614">
        <v>0</v>
      </c>
      <c r="RQ227" s="614">
        <v>0</v>
      </c>
      <c r="RR227" s="614">
        <v>0</v>
      </c>
      <c r="RS227" s="614">
        <v>0</v>
      </c>
      <c r="RT227" s="614">
        <v>0</v>
      </c>
      <c r="RU227" s="614">
        <v>0</v>
      </c>
      <c r="RV227" s="614">
        <v>0</v>
      </c>
      <c r="RW227" s="614">
        <v>0</v>
      </c>
      <c r="RX227" s="614">
        <v>0</v>
      </c>
      <c r="RY227" s="614">
        <v>0</v>
      </c>
      <c r="RZ227" s="614">
        <v>0</v>
      </c>
      <c r="SA227" s="614">
        <v>0</v>
      </c>
      <c r="SB227" s="614">
        <v>0</v>
      </c>
      <c r="SC227" s="614">
        <v>0</v>
      </c>
      <c r="SD227" s="614">
        <v>0</v>
      </c>
      <c r="SE227" s="614">
        <v>0</v>
      </c>
      <c r="SF227" s="614">
        <v>0</v>
      </c>
      <c r="SG227" s="614">
        <v>0</v>
      </c>
      <c r="SH227" s="614">
        <v>0</v>
      </c>
      <c r="SI227" s="614">
        <v>0</v>
      </c>
      <c r="SJ227" s="614">
        <v>0</v>
      </c>
      <c r="SK227" s="267">
        <f t="shared" si="458"/>
        <v>0</v>
      </c>
      <c r="SL227" s="254"/>
      <c r="SM227" s="242"/>
      <c r="SN227" s="242"/>
      <c r="SO227" s="242"/>
    </row>
    <row r="228" spans="1:509" outlineLevel="2" x14ac:dyDescent="0.35">
      <c r="A228" s="242"/>
      <c r="B228" s="251"/>
      <c r="C228" s="438">
        <f>INT($C$29)+2</f>
        <v>3</v>
      </c>
      <c r="D228" s="267"/>
      <c r="E228" s="316">
        <f t="shared" si="457"/>
        <v>87</v>
      </c>
      <c r="F228" s="322"/>
      <c r="G228" s="322"/>
      <c r="H228" s="267"/>
      <c r="I228" s="538"/>
      <c r="J228" s="538" t="s">
        <v>557</v>
      </c>
      <c r="K228" s="539"/>
      <c r="L228" s="612">
        <v>0</v>
      </c>
      <c r="M228" s="612">
        <v>0</v>
      </c>
      <c r="N228" s="612">
        <v>0</v>
      </c>
      <c r="O228" s="612">
        <v>0</v>
      </c>
      <c r="P228" s="612">
        <v>0</v>
      </c>
      <c r="Q228" s="612">
        <v>0</v>
      </c>
      <c r="R228" s="612">
        <v>0</v>
      </c>
      <c r="S228" s="612">
        <v>0</v>
      </c>
      <c r="T228" s="612">
        <v>0</v>
      </c>
      <c r="U228" s="612">
        <v>0</v>
      </c>
      <c r="V228" s="612">
        <v>0</v>
      </c>
      <c r="W228" s="612">
        <v>0</v>
      </c>
      <c r="X228" s="612">
        <v>0</v>
      </c>
      <c r="Y228" s="612">
        <v>0</v>
      </c>
      <c r="Z228" s="612">
        <v>0</v>
      </c>
      <c r="AA228" s="612">
        <v>0</v>
      </c>
      <c r="AB228" s="612">
        <v>0</v>
      </c>
      <c r="AC228" s="612">
        <v>0</v>
      </c>
      <c r="AD228" s="612">
        <v>0</v>
      </c>
      <c r="AE228" s="612">
        <v>0</v>
      </c>
      <c r="AF228" s="612">
        <v>0</v>
      </c>
      <c r="AG228" s="612">
        <v>0</v>
      </c>
      <c r="AH228" s="612">
        <v>0</v>
      </c>
      <c r="AI228" s="612">
        <v>0</v>
      </c>
      <c r="AJ228" s="612">
        <v>0</v>
      </c>
      <c r="AK228" s="612">
        <v>0</v>
      </c>
      <c r="AL228" s="612">
        <v>0</v>
      </c>
      <c r="AM228" s="612">
        <v>0</v>
      </c>
      <c r="AN228" s="612">
        <v>0</v>
      </c>
      <c r="AO228" s="612">
        <v>0</v>
      </c>
      <c r="AP228" s="612">
        <v>0</v>
      </c>
      <c r="AQ228" s="612">
        <v>0</v>
      </c>
      <c r="AR228" s="612">
        <v>0</v>
      </c>
      <c r="AS228" s="612">
        <v>0</v>
      </c>
      <c r="AT228" s="612">
        <v>0</v>
      </c>
      <c r="AU228" s="612">
        <v>0</v>
      </c>
      <c r="AV228" s="612">
        <v>0</v>
      </c>
      <c r="AW228" s="612">
        <v>0</v>
      </c>
      <c r="AX228" s="612">
        <v>0</v>
      </c>
      <c r="AY228" s="612">
        <v>0</v>
      </c>
      <c r="AZ228" s="612">
        <v>0</v>
      </c>
      <c r="BA228" s="612">
        <v>0</v>
      </c>
      <c r="BB228" s="612">
        <v>0</v>
      </c>
      <c r="BC228" s="612">
        <v>0</v>
      </c>
      <c r="BD228" s="612">
        <v>0</v>
      </c>
      <c r="BE228" s="612">
        <v>0</v>
      </c>
      <c r="BF228" s="612">
        <v>0</v>
      </c>
      <c r="BG228" s="612">
        <v>0</v>
      </c>
      <c r="BH228" s="612">
        <v>0</v>
      </c>
      <c r="BI228" s="612">
        <v>0</v>
      </c>
      <c r="BJ228" s="612">
        <v>0</v>
      </c>
      <c r="BK228" s="612">
        <v>0</v>
      </c>
      <c r="BL228" s="612">
        <v>0</v>
      </c>
      <c r="BM228" s="612">
        <v>0</v>
      </c>
      <c r="BN228" s="612">
        <v>0</v>
      </c>
      <c r="BO228" s="612">
        <v>0</v>
      </c>
      <c r="BP228" s="612">
        <v>0</v>
      </c>
      <c r="BQ228" s="612">
        <v>0</v>
      </c>
      <c r="BR228" s="612">
        <v>0</v>
      </c>
      <c r="BS228" s="612">
        <v>0</v>
      </c>
      <c r="BT228" s="612">
        <v>0</v>
      </c>
      <c r="BU228" s="612">
        <v>0</v>
      </c>
      <c r="BV228" s="612">
        <v>0</v>
      </c>
      <c r="BW228" s="612">
        <v>0</v>
      </c>
      <c r="BX228" s="612">
        <v>0</v>
      </c>
      <c r="BY228" s="612">
        <v>0</v>
      </c>
      <c r="BZ228" s="612">
        <v>0</v>
      </c>
      <c r="CA228" s="612">
        <v>0</v>
      </c>
      <c r="CB228" s="612">
        <v>0</v>
      </c>
      <c r="CC228" s="612">
        <v>0</v>
      </c>
      <c r="CD228" s="612">
        <v>0</v>
      </c>
      <c r="CE228" s="612">
        <v>0</v>
      </c>
      <c r="CF228" s="612">
        <v>0</v>
      </c>
      <c r="CG228" s="612">
        <v>0</v>
      </c>
      <c r="CH228" s="612">
        <v>0</v>
      </c>
      <c r="CI228" s="612">
        <v>0</v>
      </c>
      <c r="CJ228" s="612">
        <v>0</v>
      </c>
      <c r="CK228" s="612">
        <v>0</v>
      </c>
      <c r="CL228" s="612">
        <v>0</v>
      </c>
      <c r="CM228" s="612">
        <v>0</v>
      </c>
      <c r="CN228" s="612">
        <v>0</v>
      </c>
      <c r="CO228" s="612">
        <v>0</v>
      </c>
      <c r="CP228" s="612">
        <v>0</v>
      </c>
      <c r="CQ228" s="612">
        <v>0</v>
      </c>
      <c r="CR228" s="612">
        <v>0</v>
      </c>
      <c r="CS228" s="612">
        <v>0</v>
      </c>
      <c r="CT228" s="612">
        <v>0</v>
      </c>
      <c r="CU228" s="612">
        <v>0</v>
      </c>
      <c r="CV228" s="612">
        <v>0</v>
      </c>
      <c r="CW228" s="612">
        <v>0</v>
      </c>
      <c r="CX228" s="612">
        <v>0</v>
      </c>
      <c r="CY228" s="612">
        <v>0</v>
      </c>
      <c r="CZ228" s="612">
        <v>0</v>
      </c>
      <c r="DA228" s="612">
        <v>0</v>
      </c>
      <c r="DB228" s="612">
        <v>0</v>
      </c>
      <c r="DC228" s="612">
        <v>0</v>
      </c>
      <c r="DD228" s="612">
        <v>0</v>
      </c>
      <c r="DE228" s="612">
        <v>0</v>
      </c>
      <c r="DF228" s="612">
        <v>0</v>
      </c>
      <c r="DG228" s="612">
        <v>0</v>
      </c>
      <c r="DH228" s="612">
        <v>0</v>
      </c>
      <c r="DI228" s="612">
        <v>0</v>
      </c>
      <c r="DJ228" s="612">
        <v>0</v>
      </c>
      <c r="DK228" s="612">
        <v>0</v>
      </c>
      <c r="DL228" s="612">
        <v>0</v>
      </c>
      <c r="DM228" s="612">
        <v>0</v>
      </c>
      <c r="DN228" s="612">
        <v>0</v>
      </c>
      <c r="DO228" s="612">
        <v>0</v>
      </c>
      <c r="DP228" s="612">
        <v>0</v>
      </c>
      <c r="DQ228" s="612">
        <v>0</v>
      </c>
      <c r="DR228" s="612">
        <v>0</v>
      </c>
      <c r="DS228" s="612">
        <v>0</v>
      </c>
      <c r="DT228" s="612">
        <v>0</v>
      </c>
      <c r="DU228" s="612">
        <v>0</v>
      </c>
      <c r="DV228" s="612">
        <v>0</v>
      </c>
      <c r="DW228" s="612">
        <v>0</v>
      </c>
      <c r="DX228" s="612">
        <v>0</v>
      </c>
      <c r="DY228" s="612">
        <v>0</v>
      </c>
      <c r="DZ228" s="612">
        <v>0</v>
      </c>
      <c r="EA228" s="612">
        <v>0</v>
      </c>
      <c r="EB228" s="612">
        <v>0</v>
      </c>
      <c r="EC228" s="612">
        <v>0</v>
      </c>
      <c r="ED228" s="612">
        <v>0</v>
      </c>
      <c r="EE228" s="612">
        <v>0</v>
      </c>
      <c r="EF228" s="612">
        <v>0</v>
      </c>
      <c r="EG228" s="612">
        <v>0</v>
      </c>
      <c r="EH228" s="612">
        <v>0</v>
      </c>
      <c r="EI228" s="612">
        <v>0</v>
      </c>
      <c r="EJ228" s="612">
        <v>0</v>
      </c>
      <c r="EK228" s="612">
        <v>0</v>
      </c>
      <c r="EL228" s="612">
        <v>0</v>
      </c>
      <c r="EM228" s="612">
        <v>0</v>
      </c>
      <c r="EN228" s="612">
        <v>0</v>
      </c>
      <c r="EO228" s="612">
        <v>0</v>
      </c>
      <c r="EP228" s="612">
        <v>0</v>
      </c>
      <c r="EQ228" s="612">
        <v>0</v>
      </c>
      <c r="ER228" s="612">
        <v>0</v>
      </c>
      <c r="ES228" s="612">
        <v>0</v>
      </c>
      <c r="ET228" s="612">
        <v>0</v>
      </c>
      <c r="EU228" s="612">
        <v>0</v>
      </c>
      <c r="EV228" s="612">
        <v>0</v>
      </c>
      <c r="EW228" s="612">
        <v>0</v>
      </c>
      <c r="EX228" s="612">
        <v>0</v>
      </c>
      <c r="EY228" s="612">
        <v>0</v>
      </c>
      <c r="EZ228" s="612">
        <v>0</v>
      </c>
      <c r="FA228" s="612">
        <v>0</v>
      </c>
      <c r="FB228" s="612">
        <v>0</v>
      </c>
      <c r="FC228" s="612">
        <v>0</v>
      </c>
      <c r="FD228" s="612">
        <v>0</v>
      </c>
      <c r="FE228" s="612">
        <v>0</v>
      </c>
      <c r="FF228" s="612">
        <v>0</v>
      </c>
      <c r="FG228" s="612">
        <v>0</v>
      </c>
      <c r="FH228" s="612">
        <v>0</v>
      </c>
      <c r="FI228" s="612">
        <v>0</v>
      </c>
      <c r="FJ228" s="612">
        <v>0</v>
      </c>
      <c r="FK228" s="612">
        <v>0</v>
      </c>
      <c r="FL228" s="612">
        <v>0</v>
      </c>
      <c r="FM228" s="612">
        <v>0</v>
      </c>
      <c r="FN228" s="612">
        <v>0</v>
      </c>
      <c r="FO228" s="612">
        <v>0</v>
      </c>
      <c r="FP228" s="612">
        <v>0</v>
      </c>
      <c r="FQ228" s="612">
        <v>0</v>
      </c>
      <c r="FR228" s="612">
        <v>0</v>
      </c>
      <c r="FS228" s="612">
        <v>0</v>
      </c>
      <c r="FT228" s="612">
        <v>0</v>
      </c>
      <c r="FU228" s="612">
        <v>0</v>
      </c>
      <c r="FV228" s="612">
        <v>0</v>
      </c>
      <c r="FW228" s="612">
        <v>0</v>
      </c>
      <c r="FX228" s="612">
        <v>0</v>
      </c>
      <c r="FY228" s="612">
        <v>0</v>
      </c>
      <c r="FZ228" s="612">
        <v>0</v>
      </c>
      <c r="GA228" s="612">
        <v>0</v>
      </c>
      <c r="GB228" s="612">
        <v>0</v>
      </c>
      <c r="GC228" s="612">
        <v>0</v>
      </c>
      <c r="GD228" s="612">
        <v>0</v>
      </c>
      <c r="GE228" s="612">
        <v>0</v>
      </c>
      <c r="GF228" s="612">
        <v>0</v>
      </c>
      <c r="GG228" s="612">
        <v>0</v>
      </c>
      <c r="GH228" s="612">
        <v>0</v>
      </c>
      <c r="GI228" s="612">
        <v>0</v>
      </c>
      <c r="GJ228" s="612">
        <v>0</v>
      </c>
      <c r="GK228" s="612">
        <v>0</v>
      </c>
      <c r="GL228" s="612">
        <v>0</v>
      </c>
      <c r="GM228" s="612">
        <v>0</v>
      </c>
      <c r="GN228" s="612">
        <v>0</v>
      </c>
      <c r="GO228" s="612">
        <v>0</v>
      </c>
      <c r="GP228" s="612">
        <v>0</v>
      </c>
      <c r="GQ228" s="612">
        <v>0</v>
      </c>
      <c r="GR228" s="612">
        <v>0</v>
      </c>
      <c r="GS228" s="612">
        <v>0</v>
      </c>
      <c r="GT228" s="612">
        <v>0</v>
      </c>
      <c r="GU228" s="612">
        <v>0</v>
      </c>
      <c r="GV228" s="612">
        <v>0</v>
      </c>
      <c r="GW228" s="612">
        <v>0</v>
      </c>
      <c r="GX228" s="612">
        <v>0</v>
      </c>
      <c r="GY228" s="612">
        <v>0</v>
      </c>
      <c r="GZ228" s="612">
        <v>0</v>
      </c>
      <c r="HA228" s="612">
        <v>0</v>
      </c>
      <c r="HB228" s="612">
        <v>0</v>
      </c>
      <c r="HC228" s="612">
        <v>0</v>
      </c>
      <c r="HD228" s="612">
        <v>0</v>
      </c>
      <c r="HE228" s="612">
        <v>0</v>
      </c>
      <c r="HF228" s="612">
        <v>0</v>
      </c>
      <c r="HG228" s="612">
        <v>0</v>
      </c>
      <c r="HH228" s="612">
        <v>0</v>
      </c>
      <c r="HI228" s="612">
        <v>0</v>
      </c>
      <c r="HJ228" s="612">
        <v>0</v>
      </c>
      <c r="HK228" s="612">
        <v>0</v>
      </c>
      <c r="HL228" s="612">
        <v>0</v>
      </c>
      <c r="HM228" s="612">
        <v>0</v>
      </c>
      <c r="HN228" s="612">
        <v>0</v>
      </c>
      <c r="HO228" s="612">
        <v>0</v>
      </c>
      <c r="HP228" s="612">
        <v>0</v>
      </c>
      <c r="HQ228" s="612">
        <v>0</v>
      </c>
      <c r="HR228" s="612">
        <v>0</v>
      </c>
      <c r="HS228" s="612">
        <v>0</v>
      </c>
      <c r="HT228" s="612">
        <v>0</v>
      </c>
      <c r="HU228" s="612">
        <v>0</v>
      </c>
      <c r="HV228" s="612">
        <v>0</v>
      </c>
      <c r="HW228" s="612">
        <v>0</v>
      </c>
      <c r="HX228" s="612">
        <v>0</v>
      </c>
      <c r="HY228" s="612">
        <v>0</v>
      </c>
      <c r="HZ228" s="612">
        <v>0</v>
      </c>
      <c r="IA228" s="612">
        <v>0</v>
      </c>
      <c r="IB228" s="612">
        <v>0</v>
      </c>
      <c r="IC228" s="612">
        <v>0</v>
      </c>
      <c r="ID228" s="612">
        <v>0</v>
      </c>
      <c r="IE228" s="612">
        <v>0</v>
      </c>
      <c r="IF228" s="612">
        <v>0</v>
      </c>
      <c r="IG228" s="612">
        <v>0</v>
      </c>
      <c r="IH228" s="612">
        <v>0</v>
      </c>
      <c r="II228" s="612">
        <v>0</v>
      </c>
      <c r="IJ228" s="612">
        <v>0</v>
      </c>
      <c r="IK228" s="612">
        <v>0</v>
      </c>
      <c r="IL228" s="612">
        <v>0</v>
      </c>
      <c r="IM228" s="612">
        <v>0</v>
      </c>
      <c r="IN228" s="612">
        <v>0</v>
      </c>
      <c r="IO228" s="612">
        <v>0</v>
      </c>
      <c r="IP228" s="612">
        <v>0</v>
      </c>
      <c r="IQ228" s="612">
        <v>0</v>
      </c>
      <c r="IR228" s="612">
        <v>0</v>
      </c>
      <c r="IS228" s="612">
        <v>0</v>
      </c>
      <c r="IT228" s="612">
        <v>0</v>
      </c>
      <c r="IU228" s="612">
        <v>0</v>
      </c>
      <c r="IV228" s="612">
        <v>0</v>
      </c>
      <c r="IW228" s="612">
        <v>0</v>
      </c>
      <c r="IX228" s="612">
        <v>0</v>
      </c>
      <c r="IY228" s="612">
        <v>0</v>
      </c>
      <c r="IZ228" s="612">
        <v>0</v>
      </c>
      <c r="JA228" s="612">
        <v>0</v>
      </c>
      <c r="JB228" s="612">
        <v>0</v>
      </c>
      <c r="JC228" s="612">
        <v>0</v>
      </c>
      <c r="JD228" s="612">
        <v>0</v>
      </c>
      <c r="JE228" s="612">
        <v>0</v>
      </c>
      <c r="JF228" s="612">
        <v>0</v>
      </c>
      <c r="JG228" s="612">
        <v>0</v>
      </c>
      <c r="JH228" s="612">
        <v>0</v>
      </c>
      <c r="JI228" s="612">
        <v>0</v>
      </c>
      <c r="JJ228" s="612">
        <v>0</v>
      </c>
      <c r="JK228" s="612">
        <v>0</v>
      </c>
      <c r="JL228" s="612">
        <v>0</v>
      </c>
      <c r="JM228" s="612">
        <v>0</v>
      </c>
      <c r="JN228" s="612">
        <v>0</v>
      </c>
      <c r="JO228" s="612">
        <v>0</v>
      </c>
      <c r="JP228" s="612">
        <v>0</v>
      </c>
      <c r="JQ228" s="612">
        <v>0</v>
      </c>
      <c r="JR228" s="612">
        <v>0</v>
      </c>
      <c r="JS228" s="612">
        <v>0</v>
      </c>
      <c r="JT228" s="612">
        <v>0</v>
      </c>
      <c r="JU228" s="612">
        <v>0</v>
      </c>
      <c r="JV228" s="612">
        <v>0</v>
      </c>
      <c r="JW228" s="612">
        <v>0</v>
      </c>
      <c r="JX228" s="612">
        <v>0</v>
      </c>
      <c r="JY228" s="612">
        <v>0</v>
      </c>
      <c r="JZ228" s="612">
        <v>0</v>
      </c>
      <c r="KA228" s="612">
        <v>0</v>
      </c>
      <c r="KB228" s="612">
        <v>0</v>
      </c>
      <c r="KC228" s="612">
        <v>0</v>
      </c>
      <c r="KD228" s="612">
        <v>0</v>
      </c>
      <c r="KE228" s="612">
        <v>0</v>
      </c>
      <c r="KF228" s="612">
        <v>0</v>
      </c>
      <c r="KG228" s="612">
        <v>0</v>
      </c>
      <c r="KH228" s="612">
        <v>0</v>
      </c>
      <c r="KI228" s="612">
        <v>0</v>
      </c>
      <c r="KJ228" s="612">
        <v>0</v>
      </c>
      <c r="KK228" s="612">
        <v>0</v>
      </c>
      <c r="KL228" s="612">
        <v>0</v>
      </c>
      <c r="KM228" s="612">
        <v>0</v>
      </c>
      <c r="KN228" s="612">
        <v>0</v>
      </c>
      <c r="KO228" s="612">
        <v>0</v>
      </c>
      <c r="KP228" s="612">
        <v>0</v>
      </c>
      <c r="KQ228" s="612">
        <v>0</v>
      </c>
      <c r="KR228" s="612">
        <v>0</v>
      </c>
      <c r="KS228" s="612">
        <v>0</v>
      </c>
      <c r="KT228" s="612">
        <v>0</v>
      </c>
      <c r="KU228" s="612">
        <v>0</v>
      </c>
      <c r="KV228" s="612">
        <v>0</v>
      </c>
      <c r="KW228" s="612">
        <v>0</v>
      </c>
      <c r="KX228" s="612">
        <v>0</v>
      </c>
      <c r="KY228" s="612">
        <v>0</v>
      </c>
      <c r="KZ228" s="612">
        <v>0</v>
      </c>
      <c r="LA228" s="612">
        <v>0</v>
      </c>
      <c r="LB228" s="612">
        <v>0</v>
      </c>
      <c r="LC228" s="612">
        <v>0</v>
      </c>
      <c r="LD228" s="612">
        <v>0</v>
      </c>
      <c r="LE228" s="612">
        <v>0</v>
      </c>
      <c r="LF228" s="612">
        <v>0</v>
      </c>
      <c r="LG228" s="612">
        <v>0</v>
      </c>
      <c r="LH228" s="612">
        <v>0</v>
      </c>
      <c r="LI228" s="612">
        <v>0</v>
      </c>
      <c r="LJ228" s="612">
        <v>0</v>
      </c>
      <c r="LK228" s="612">
        <v>0</v>
      </c>
      <c r="LL228" s="612">
        <v>0</v>
      </c>
      <c r="LM228" s="612">
        <v>0</v>
      </c>
      <c r="LN228" s="612">
        <v>0</v>
      </c>
      <c r="LO228" s="612">
        <v>0</v>
      </c>
      <c r="LP228" s="612">
        <v>0</v>
      </c>
      <c r="LQ228" s="612">
        <v>0</v>
      </c>
      <c r="LR228" s="612">
        <v>0</v>
      </c>
      <c r="LS228" s="612">
        <v>0</v>
      </c>
      <c r="LT228" s="612">
        <v>0</v>
      </c>
      <c r="LU228" s="612">
        <v>0</v>
      </c>
      <c r="LV228" s="612">
        <v>0</v>
      </c>
      <c r="LW228" s="612">
        <v>0</v>
      </c>
      <c r="LX228" s="612">
        <v>0</v>
      </c>
      <c r="LY228" s="612">
        <v>0</v>
      </c>
      <c r="LZ228" s="612">
        <v>0</v>
      </c>
      <c r="MA228" s="612">
        <v>0</v>
      </c>
      <c r="MB228" s="612">
        <v>0</v>
      </c>
      <c r="MC228" s="612">
        <v>0</v>
      </c>
      <c r="MD228" s="612">
        <v>0</v>
      </c>
      <c r="ME228" s="612">
        <v>0</v>
      </c>
      <c r="MF228" s="612">
        <v>0</v>
      </c>
      <c r="MG228" s="612">
        <v>0</v>
      </c>
      <c r="MH228" s="612">
        <v>0</v>
      </c>
      <c r="MI228" s="612">
        <v>0</v>
      </c>
      <c r="MJ228" s="612">
        <v>0</v>
      </c>
      <c r="MK228" s="612">
        <v>0</v>
      </c>
      <c r="ML228" s="612">
        <v>0</v>
      </c>
      <c r="MM228" s="612">
        <v>0</v>
      </c>
      <c r="MN228" s="612">
        <v>0</v>
      </c>
      <c r="MO228" s="612">
        <v>0</v>
      </c>
      <c r="MP228" s="612">
        <v>0</v>
      </c>
      <c r="MQ228" s="612">
        <v>0</v>
      </c>
      <c r="MR228" s="612">
        <v>0</v>
      </c>
      <c r="MS228" s="612">
        <v>0</v>
      </c>
      <c r="MT228" s="612">
        <v>0</v>
      </c>
      <c r="MU228" s="612">
        <v>0</v>
      </c>
      <c r="MV228" s="612">
        <v>0</v>
      </c>
      <c r="MW228" s="612">
        <v>0</v>
      </c>
      <c r="MX228" s="612">
        <v>0</v>
      </c>
      <c r="MY228" s="612">
        <v>0</v>
      </c>
      <c r="MZ228" s="612">
        <v>0</v>
      </c>
      <c r="NA228" s="612">
        <v>0</v>
      </c>
      <c r="NB228" s="612">
        <v>0</v>
      </c>
      <c r="NC228" s="612">
        <v>0</v>
      </c>
      <c r="ND228" s="612">
        <v>0</v>
      </c>
      <c r="NE228" s="612">
        <v>0</v>
      </c>
      <c r="NF228" s="612">
        <v>0</v>
      </c>
      <c r="NG228" s="612">
        <v>0</v>
      </c>
      <c r="NH228" s="612">
        <v>0</v>
      </c>
      <c r="NI228" s="612">
        <v>0</v>
      </c>
      <c r="NJ228" s="612">
        <v>0</v>
      </c>
      <c r="NK228" s="612">
        <v>0</v>
      </c>
      <c r="NL228" s="612">
        <v>0</v>
      </c>
      <c r="NM228" s="612">
        <v>0</v>
      </c>
      <c r="NN228" s="612">
        <v>0</v>
      </c>
      <c r="NO228" s="612">
        <v>0</v>
      </c>
      <c r="NP228" s="612">
        <v>0</v>
      </c>
      <c r="NQ228" s="612">
        <v>0</v>
      </c>
      <c r="NR228" s="612">
        <v>0</v>
      </c>
      <c r="NS228" s="612">
        <v>0</v>
      </c>
      <c r="NT228" s="612">
        <v>0</v>
      </c>
      <c r="NU228" s="612">
        <v>0</v>
      </c>
      <c r="NV228" s="612">
        <v>0</v>
      </c>
      <c r="NW228" s="612">
        <v>0</v>
      </c>
      <c r="NX228" s="612">
        <v>0</v>
      </c>
      <c r="NY228" s="612">
        <v>0</v>
      </c>
      <c r="NZ228" s="612">
        <v>0</v>
      </c>
      <c r="OA228" s="612">
        <v>0</v>
      </c>
      <c r="OB228" s="612">
        <v>0</v>
      </c>
      <c r="OC228" s="612">
        <v>0</v>
      </c>
      <c r="OD228" s="612">
        <v>0</v>
      </c>
      <c r="OE228" s="612">
        <v>0</v>
      </c>
      <c r="OF228" s="612">
        <v>0</v>
      </c>
      <c r="OG228" s="612">
        <v>0</v>
      </c>
      <c r="OH228" s="612">
        <v>0</v>
      </c>
      <c r="OI228" s="612">
        <v>0</v>
      </c>
      <c r="OJ228" s="612">
        <v>0</v>
      </c>
      <c r="OK228" s="612">
        <v>0</v>
      </c>
      <c r="OL228" s="612">
        <v>0</v>
      </c>
      <c r="OM228" s="612">
        <v>0</v>
      </c>
      <c r="ON228" s="612">
        <v>0</v>
      </c>
      <c r="OO228" s="612">
        <v>0</v>
      </c>
      <c r="OP228" s="612">
        <v>0</v>
      </c>
      <c r="OQ228" s="612">
        <v>0</v>
      </c>
      <c r="OR228" s="612">
        <v>0</v>
      </c>
      <c r="OS228" s="612">
        <v>0</v>
      </c>
      <c r="OT228" s="612">
        <v>0</v>
      </c>
      <c r="OU228" s="612">
        <v>0</v>
      </c>
      <c r="OV228" s="612">
        <v>0</v>
      </c>
      <c r="OW228" s="612">
        <v>0</v>
      </c>
      <c r="OX228" s="612">
        <v>0</v>
      </c>
      <c r="OY228" s="612">
        <v>0</v>
      </c>
      <c r="OZ228" s="612">
        <v>0</v>
      </c>
      <c r="PA228" s="612">
        <v>0</v>
      </c>
      <c r="PB228" s="612">
        <v>0</v>
      </c>
      <c r="PC228" s="612">
        <v>0</v>
      </c>
      <c r="PD228" s="612">
        <v>0</v>
      </c>
      <c r="PE228" s="612">
        <v>0</v>
      </c>
      <c r="PF228" s="612">
        <v>0</v>
      </c>
      <c r="PG228" s="612">
        <v>0</v>
      </c>
      <c r="PH228" s="612">
        <v>0</v>
      </c>
      <c r="PI228" s="612">
        <v>0</v>
      </c>
      <c r="PJ228" s="612">
        <v>0</v>
      </c>
      <c r="PK228" s="612">
        <v>0</v>
      </c>
      <c r="PL228" s="612">
        <v>0</v>
      </c>
      <c r="PM228" s="612">
        <v>0</v>
      </c>
      <c r="PN228" s="612">
        <v>0</v>
      </c>
      <c r="PO228" s="612">
        <v>0</v>
      </c>
      <c r="PP228" s="612">
        <v>0</v>
      </c>
      <c r="PQ228" s="612">
        <v>0</v>
      </c>
      <c r="PR228" s="612">
        <v>0</v>
      </c>
      <c r="PS228" s="612">
        <v>0</v>
      </c>
      <c r="PT228" s="612">
        <v>0</v>
      </c>
      <c r="PU228" s="612">
        <v>0</v>
      </c>
      <c r="PV228" s="612">
        <v>0</v>
      </c>
      <c r="PW228" s="612">
        <v>0</v>
      </c>
      <c r="PX228" s="612">
        <v>0</v>
      </c>
      <c r="PY228" s="612">
        <v>0</v>
      </c>
      <c r="PZ228" s="612">
        <v>0</v>
      </c>
      <c r="QA228" s="612">
        <v>0</v>
      </c>
      <c r="QB228" s="612">
        <v>0</v>
      </c>
      <c r="QC228" s="612">
        <v>0</v>
      </c>
      <c r="QD228" s="612">
        <v>0</v>
      </c>
      <c r="QE228" s="612">
        <v>0</v>
      </c>
      <c r="QF228" s="612">
        <v>0</v>
      </c>
      <c r="QG228" s="612">
        <v>0</v>
      </c>
      <c r="QH228" s="612">
        <v>0</v>
      </c>
      <c r="QI228" s="612">
        <v>0</v>
      </c>
      <c r="QJ228" s="612">
        <v>0</v>
      </c>
      <c r="QK228" s="612">
        <v>0</v>
      </c>
      <c r="QL228" s="612">
        <v>0</v>
      </c>
      <c r="QM228" s="612">
        <v>0</v>
      </c>
      <c r="QN228" s="612">
        <v>0</v>
      </c>
      <c r="QO228" s="612">
        <v>0</v>
      </c>
      <c r="QP228" s="612">
        <v>0</v>
      </c>
      <c r="QQ228" s="612">
        <v>0</v>
      </c>
      <c r="QR228" s="612">
        <v>0</v>
      </c>
      <c r="QS228" s="612">
        <v>0</v>
      </c>
      <c r="QT228" s="612">
        <v>0</v>
      </c>
      <c r="QU228" s="612">
        <v>0</v>
      </c>
      <c r="QV228" s="612">
        <v>0</v>
      </c>
      <c r="QW228" s="612">
        <v>0</v>
      </c>
      <c r="QX228" s="612">
        <v>0</v>
      </c>
      <c r="QY228" s="612">
        <v>0</v>
      </c>
      <c r="QZ228" s="612">
        <v>0</v>
      </c>
      <c r="RA228" s="612">
        <v>0</v>
      </c>
      <c r="RB228" s="612">
        <v>0</v>
      </c>
      <c r="RC228" s="612">
        <v>0</v>
      </c>
      <c r="RD228" s="612">
        <v>0</v>
      </c>
      <c r="RE228" s="612">
        <v>0</v>
      </c>
      <c r="RF228" s="612">
        <v>0</v>
      </c>
      <c r="RG228" s="612">
        <v>0</v>
      </c>
      <c r="RH228" s="612">
        <v>0</v>
      </c>
      <c r="RI228" s="612">
        <v>0</v>
      </c>
      <c r="RJ228" s="612">
        <v>0</v>
      </c>
      <c r="RK228" s="612">
        <v>0</v>
      </c>
      <c r="RL228" s="612">
        <v>0</v>
      </c>
      <c r="RM228" s="612">
        <v>0</v>
      </c>
      <c r="RN228" s="612">
        <v>0</v>
      </c>
      <c r="RO228" s="612">
        <v>0</v>
      </c>
      <c r="RP228" s="612">
        <v>0</v>
      </c>
      <c r="RQ228" s="612">
        <v>0</v>
      </c>
      <c r="RR228" s="612">
        <v>0</v>
      </c>
      <c r="RS228" s="612">
        <v>0</v>
      </c>
      <c r="RT228" s="612">
        <v>0</v>
      </c>
      <c r="RU228" s="612">
        <v>0</v>
      </c>
      <c r="RV228" s="612">
        <v>0</v>
      </c>
      <c r="RW228" s="612">
        <v>0</v>
      </c>
      <c r="RX228" s="612">
        <v>0</v>
      </c>
      <c r="RY228" s="612">
        <v>0</v>
      </c>
      <c r="RZ228" s="612">
        <v>0</v>
      </c>
      <c r="SA228" s="612">
        <v>0</v>
      </c>
      <c r="SB228" s="612">
        <v>0</v>
      </c>
      <c r="SC228" s="612">
        <v>0</v>
      </c>
      <c r="SD228" s="612">
        <v>0</v>
      </c>
      <c r="SE228" s="612">
        <v>0</v>
      </c>
      <c r="SF228" s="612">
        <v>0</v>
      </c>
      <c r="SG228" s="612">
        <v>0</v>
      </c>
      <c r="SH228" s="612">
        <v>0</v>
      </c>
      <c r="SI228" s="612">
        <v>0</v>
      </c>
      <c r="SJ228" s="612">
        <v>0</v>
      </c>
      <c r="SK228" s="267">
        <f t="shared" si="458"/>
        <v>0</v>
      </c>
      <c r="SL228" s="254"/>
      <c r="SM228" s="242"/>
      <c r="SN228" s="242"/>
      <c r="SO228" s="242"/>
    </row>
    <row r="229" spans="1:509" outlineLevel="3" x14ac:dyDescent="0.35">
      <c r="A229" s="242"/>
      <c r="B229" s="251"/>
      <c r="C229" s="438">
        <f>INT($C$29)+3</f>
        <v>4</v>
      </c>
      <c r="D229" s="267"/>
      <c r="E229" s="316">
        <f t="shared" si="457"/>
        <v>88</v>
      </c>
      <c r="F229" s="322"/>
      <c r="G229" s="322"/>
      <c r="H229" s="267"/>
      <c r="I229" s="540"/>
      <c r="J229" s="540" t="s">
        <v>558</v>
      </c>
      <c r="K229" s="541"/>
      <c r="L229" s="613">
        <v>0</v>
      </c>
      <c r="M229" s="613">
        <v>0</v>
      </c>
      <c r="N229" s="613">
        <v>0</v>
      </c>
      <c r="O229" s="613">
        <v>0</v>
      </c>
      <c r="P229" s="613">
        <v>0</v>
      </c>
      <c r="Q229" s="613">
        <v>0</v>
      </c>
      <c r="R229" s="613">
        <v>0</v>
      </c>
      <c r="S229" s="613">
        <v>0</v>
      </c>
      <c r="T229" s="613">
        <v>0</v>
      </c>
      <c r="U229" s="613">
        <v>0</v>
      </c>
      <c r="V229" s="613">
        <v>0</v>
      </c>
      <c r="W229" s="613">
        <v>0</v>
      </c>
      <c r="X229" s="613">
        <v>0</v>
      </c>
      <c r="Y229" s="613">
        <v>0</v>
      </c>
      <c r="Z229" s="613">
        <v>0</v>
      </c>
      <c r="AA229" s="613">
        <v>0</v>
      </c>
      <c r="AB229" s="613">
        <v>0</v>
      </c>
      <c r="AC229" s="613">
        <v>0</v>
      </c>
      <c r="AD229" s="613">
        <v>0</v>
      </c>
      <c r="AE229" s="613">
        <v>0</v>
      </c>
      <c r="AF229" s="613">
        <v>0</v>
      </c>
      <c r="AG229" s="613">
        <v>0</v>
      </c>
      <c r="AH229" s="613">
        <v>0</v>
      </c>
      <c r="AI229" s="613">
        <v>0</v>
      </c>
      <c r="AJ229" s="613">
        <v>0</v>
      </c>
      <c r="AK229" s="613">
        <v>0</v>
      </c>
      <c r="AL229" s="613">
        <v>0</v>
      </c>
      <c r="AM229" s="613">
        <v>0</v>
      </c>
      <c r="AN229" s="613">
        <v>0</v>
      </c>
      <c r="AO229" s="613">
        <v>0</v>
      </c>
      <c r="AP229" s="613">
        <v>0</v>
      </c>
      <c r="AQ229" s="613">
        <v>0</v>
      </c>
      <c r="AR229" s="613">
        <v>0</v>
      </c>
      <c r="AS229" s="613">
        <v>0</v>
      </c>
      <c r="AT229" s="613">
        <v>0</v>
      </c>
      <c r="AU229" s="613">
        <v>0</v>
      </c>
      <c r="AV229" s="613">
        <v>0</v>
      </c>
      <c r="AW229" s="613">
        <v>0</v>
      </c>
      <c r="AX229" s="613">
        <v>0</v>
      </c>
      <c r="AY229" s="613">
        <v>0</v>
      </c>
      <c r="AZ229" s="613">
        <v>0</v>
      </c>
      <c r="BA229" s="613">
        <v>0</v>
      </c>
      <c r="BB229" s="613">
        <v>0</v>
      </c>
      <c r="BC229" s="613">
        <v>0</v>
      </c>
      <c r="BD229" s="613">
        <v>0</v>
      </c>
      <c r="BE229" s="613">
        <v>0</v>
      </c>
      <c r="BF229" s="613">
        <v>0</v>
      </c>
      <c r="BG229" s="613">
        <v>0</v>
      </c>
      <c r="BH229" s="613">
        <v>0</v>
      </c>
      <c r="BI229" s="613">
        <v>0</v>
      </c>
      <c r="BJ229" s="613">
        <v>0</v>
      </c>
      <c r="BK229" s="613">
        <v>0</v>
      </c>
      <c r="BL229" s="613">
        <v>0</v>
      </c>
      <c r="BM229" s="613">
        <v>0</v>
      </c>
      <c r="BN229" s="613">
        <v>0</v>
      </c>
      <c r="BO229" s="613">
        <v>0</v>
      </c>
      <c r="BP229" s="613">
        <v>0</v>
      </c>
      <c r="BQ229" s="613">
        <v>0</v>
      </c>
      <c r="BR229" s="613">
        <v>0</v>
      </c>
      <c r="BS229" s="613">
        <v>0</v>
      </c>
      <c r="BT229" s="613">
        <v>0</v>
      </c>
      <c r="BU229" s="613">
        <v>0</v>
      </c>
      <c r="BV229" s="613">
        <v>0</v>
      </c>
      <c r="BW229" s="613">
        <v>0</v>
      </c>
      <c r="BX229" s="613">
        <v>0</v>
      </c>
      <c r="BY229" s="613">
        <v>0</v>
      </c>
      <c r="BZ229" s="613">
        <v>0</v>
      </c>
      <c r="CA229" s="613">
        <v>0</v>
      </c>
      <c r="CB229" s="613">
        <v>0</v>
      </c>
      <c r="CC229" s="613">
        <v>0</v>
      </c>
      <c r="CD229" s="613">
        <v>0</v>
      </c>
      <c r="CE229" s="613">
        <v>0</v>
      </c>
      <c r="CF229" s="613">
        <v>0</v>
      </c>
      <c r="CG229" s="613">
        <v>0</v>
      </c>
      <c r="CH229" s="613">
        <v>0</v>
      </c>
      <c r="CI229" s="613">
        <v>0</v>
      </c>
      <c r="CJ229" s="613">
        <v>0</v>
      </c>
      <c r="CK229" s="613">
        <v>0</v>
      </c>
      <c r="CL229" s="613">
        <v>0</v>
      </c>
      <c r="CM229" s="613">
        <v>0</v>
      </c>
      <c r="CN229" s="613">
        <v>0</v>
      </c>
      <c r="CO229" s="613">
        <v>0</v>
      </c>
      <c r="CP229" s="613">
        <v>0</v>
      </c>
      <c r="CQ229" s="613">
        <v>0</v>
      </c>
      <c r="CR229" s="613">
        <v>0</v>
      </c>
      <c r="CS229" s="613">
        <v>0</v>
      </c>
      <c r="CT229" s="613">
        <v>0</v>
      </c>
      <c r="CU229" s="613">
        <v>0</v>
      </c>
      <c r="CV229" s="613">
        <v>0</v>
      </c>
      <c r="CW229" s="613">
        <v>0</v>
      </c>
      <c r="CX229" s="613">
        <v>0</v>
      </c>
      <c r="CY229" s="613">
        <v>0</v>
      </c>
      <c r="CZ229" s="613">
        <v>0</v>
      </c>
      <c r="DA229" s="613">
        <v>0</v>
      </c>
      <c r="DB229" s="613">
        <v>0</v>
      </c>
      <c r="DC229" s="613">
        <v>0</v>
      </c>
      <c r="DD229" s="613">
        <v>0</v>
      </c>
      <c r="DE229" s="613">
        <v>0</v>
      </c>
      <c r="DF229" s="613">
        <v>0</v>
      </c>
      <c r="DG229" s="613">
        <v>0</v>
      </c>
      <c r="DH229" s="613">
        <v>0</v>
      </c>
      <c r="DI229" s="613">
        <v>0</v>
      </c>
      <c r="DJ229" s="613">
        <v>0</v>
      </c>
      <c r="DK229" s="613">
        <v>0</v>
      </c>
      <c r="DL229" s="613">
        <v>0</v>
      </c>
      <c r="DM229" s="613">
        <v>0</v>
      </c>
      <c r="DN229" s="613">
        <v>0</v>
      </c>
      <c r="DO229" s="613">
        <v>0</v>
      </c>
      <c r="DP229" s="613">
        <v>0</v>
      </c>
      <c r="DQ229" s="613">
        <v>0</v>
      </c>
      <c r="DR229" s="613">
        <v>0</v>
      </c>
      <c r="DS229" s="613">
        <v>0</v>
      </c>
      <c r="DT229" s="613">
        <v>0</v>
      </c>
      <c r="DU229" s="613">
        <v>0</v>
      </c>
      <c r="DV229" s="613">
        <v>0</v>
      </c>
      <c r="DW229" s="613">
        <v>0</v>
      </c>
      <c r="DX229" s="613">
        <v>0</v>
      </c>
      <c r="DY229" s="613">
        <v>0</v>
      </c>
      <c r="DZ229" s="613">
        <v>0</v>
      </c>
      <c r="EA229" s="613">
        <v>0</v>
      </c>
      <c r="EB229" s="613">
        <v>0</v>
      </c>
      <c r="EC229" s="613">
        <v>0</v>
      </c>
      <c r="ED229" s="613">
        <v>0</v>
      </c>
      <c r="EE229" s="613">
        <v>0</v>
      </c>
      <c r="EF229" s="613">
        <v>0</v>
      </c>
      <c r="EG229" s="613">
        <v>0</v>
      </c>
      <c r="EH229" s="613">
        <v>0</v>
      </c>
      <c r="EI229" s="613">
        <v>0</v>
      </c>
      <c r="EJ229" s="613">
        <v>0</v>
      </c>
      <c r="EK229" s="613">
        <v>0</v>
      </c>
      <c r="EL229" s="613">
        <v>0</v>
      </c>
      <c r="EM229" s="613">
        <v>0</v>
      </c>
      <c r="EN229" s="613">
        <v>0</v>
      </c>
      <c r="EO229" s="613">
        <v>0</v>
      </c>
      <c r="EP229" s="613">
        <v>0</v>
      </c>
      <c r="EQ229" s="613">
        <v>0</v>
      </c>
      <c r="ER229" s="613">
        <v>0</v>
      </c>
      <c r="ES229" s="613">
        <v>0</v>
      </c>
      <c r="ET229" s="613">
        <v>0</v>
      </c>
      <c r="EU229" s="613">
        <v>0</v>
      </c>
      <c r="EV229" s="613">
        <v>0</v>
      </c>
      <c r="EW229" s="613">
        <v>0</v>
      </c>
      <c r="EX229" s="613">
        <v>0</v>
      </c>
      <c r="EY229" s="613">
        <v>0</v>
      </c>
      <c r="EZ229" s="613">
        <v>0</v>
      </c>
      <c r="FA229" s="613">
        <v>0</v>
      </c>
      <c r="FB229" s="613">
        <v>0</v>
      </c>
      <c r="FC229" s="613">
        <v>0</v>
      </c>
      <c r="FD229" s="613">
        <v>0</v>
      </c>
      <c r="FE229" s="613">
        <v>0</v>
      </c>
      <c r="FF229" s="613">
        <v>0</v>
      </c>
      <c r="FG229" s="613">
        <v>0</v>
      </c>
      <c r="FH229" s="613">
        <v>0</v>
      </c>
      <c r="FI229" s="613">
        <v>0</v>
      </c>
      <c r="FJ229" s="613">
        <v>0</v>
      </c>
      <c r="FK229" s="613">
        <v>0</v>
      </c>
      <c r="FL229" s="613">
        <v>0</v>
      </c>
      <c r="FM229" s="613">
        <v>0</v>
      </c>
      <c r="FN229" s="613">
        <v>0</v>
      </c>
      <c r="FO229" s="613">
        <v>0</v>
      </c>
      <c r="FP229" s="613">
        <v>0</v>
      </c>
      <c r="FQ229" s="613">
        <v>0</v>
      </c>
      <c r="FR229" s="613">
        <v>0</v>
      </c>
      <c r="FS229" s="613">
        <v>0</v>
      </c>
      <c r="FT229" s="613">
        <v>0</v>
      </c>
      <c r="FU229" s="613">
        <v>0</v>
      </c>
      <c r="FV229" s="613">
        <v>0</v>
      </c>
      <c r="FW229" s="613">
        <v>0</v>
      </c>
      <c r="FX229" s="613">
        <v>0</v>
      </c>
      <c r="FY229" s="613">
        <v>0</v>
      </c>
      <c r="FZ229" s="613">
        <v>0</v>
      </c>
      <c r="GA229" s="613">
        <v>0</v>
      </c>
      <c r="GB229" s="613">
        <v>0</v>
      </c>
      <c r="GC229" s="613">
        <v>0</v>
      </c>
      <c r="GD229" s="613">
        <v>0</v>
      </c>
      <c r="GE229" s="613">
        <v>0</v>
      </c>
      <c r="GF229" s="613">
        <v>0</v>
      </c>
      <c r="GG229" s="613">
        <v>0</v>
      </c>
      <c r="GH229" s="613">
        <v>0</v>
      </c>
      <c r="GI229" s="613">
        <v>0</v>
      </c>
      <c r="GJ229" s="613">
        <v>0</v>
      </c>
      <c r="GK229" s="613">
        <v>0</v>
      </c>
      <c r="GL229" s="613">
        <v>0</v>
      </c>
      <c r="GM229" s="613">
        <v>0</v>
      </c>
      <c r="GN229" s="613">
        <v>0</v>
      </c>
      <c r="GO229" s="613">
        <v>0</v>
      </c>
      <c r="GP229" s="613">
        <v>0</v>
      </c>
      <c r="GQ229" s="613">
        <v>0</v>
      </c>
      <c r="GR229" s="613">
        <v>0</v>
      </c>
      <c r="GS229" s="613">
        <v>0</v>
      </c>
      <c r="GT229" s="613">
        <v>0</v>
      </c>
      <c r="GU229" s="613">
        <v>0</v>
      </c>
      <c r="GV229" s="613">
        <v>0</v>
      </c>
      <c r="GW229" s="613">
        <v>0</v>
      </c>
      <c r="GX229" s="613">
        <v>0</v>
      </c>
      <c r="GY229" s="613">
        <v>0</v>
      </c>
      <c r="GZ229" s="613">
        <v>0</v>
      </c>
      <c r="HA229" s="613">
        <v>0</v>
      </c>
      <c r="HB229" s="613">
        <v>0</v>
      </c>
      <c r="HC229" s="613">
        <v>0</v>
      </c>
      <c r="HD229" s="613">
        <v>0</v>
      </c>
      <c r="HE229" s="613">
        <v>0</v>
      </c>
      <c r="HF229" s="613">
        <v>0</v>
      </c>
      <c r="HG229" s="613">
        <v>0</v>
      </c>
      <c r="HH229" s="613">
        <v>0</v>
      </c>
      <c r="HI229" s="613">
        <v>0</v>
      </c>
      <c r="HJ229" s="613">
        <v>0</v>
      </c>
      <c r="HK229" s="613">
        <v>0</v>
      </c>
      <c r="HL229" s="613">
        <v>0</v>
      </c>
      <c r="HM229" s="613">
        <v>0</v>
      </c>
      <c r="HN229" s="613">
        <v>0</v>
      </c>
      <c r="HO229" s="613">
        <v>0</v>
      </c>
      <c r="HP229" s="613">
        <v>0</v>
      </c>
      <c r="HQ229" s="613">
        <v>0</v>
      </c>
      <c r="HR229" s="613">
        <v>0</v>
      </c>
      <c r="HS229" s="613">
        <v>0</v>
      </c>
      <c r="HT229" s="613">
        <v>0</v>
      </c>
      <c r="HU229" s="613">
        <v>0</v>
      </c>
      <c r="HV229" s="613">
        <v>0</v>
      </c>
      <c r="HW229" s="613">
        <v>0</v>
      </c>
      <c r="HX229" s="613">
        <v>0</v>
      </c>
      <c r="HY229" s="613">
        <v>0</v>
      </c>
      <c r="HZ229" s="613">
        <v>0</v>
      </c>
      <c r="IA229" s="613">
        <v>0</v>
      </c>
      <c r="IB229" s="613">
        <v>0</v>
      </c>
      <c r="IC229" s="613">
        <v>0</v>
      </c>
      <c r="ID229" s="613">
        <v>0</v>
      </c>
      <c r="IE229" s="613">
        <v>0</v>
      </c>
      <c r="IF229" s="613">
        <v>0</v>
      </c>
      <c r="IG229" s="613">
        <v>0</v>
      </c>
      <c r="IH229" s="613">
        <v>0</v>
      </c>
      <c r="II229" s="613">
        <v>0</v>
      </c>
      <c r="IJ229" s="613">
        <v>0</v>
      </c>
      <c r="IK229" s="613">
        <v>0</v>
      </c>
      <c r="IL229" s="613">
        <v>0</v>
      </c>
      <c r="IM229" s="613">
        <v>0</v>
      </c>
      <c r="IN229" s="613">
        <v>0</v>
      </c>
      <c r="IO229" s="613">
        <v>0</v>
      </c>
      <c r="IP229" s="613">
        <v>0</v>
      </c>
      <c r="IQ229" s="613">
        <v>0</v>
      </c>
      <c r="IR229" s="613">
        <v>0</v>
      </c>
      <c r="IS229" s="613">
        <v>0</v>
      </c>
      <c r="IT229" s="613">
        <v>0</v>
      </c>
      <c r="IU229" s="613">
        <v>0</v>
      </c>
      <c r="IV229" s="613">
        <v>0</v>
      </c>
      <c r="IW229" s="613">
        <v>0</v>
      </c>
      <c r="IX229" s="613">
        <v>0</v>
      </c>
      <c r="IY229" s="613">
        <v>0</v>
      </c>
      <c r="IZ229" s="613">
        <v>0</v>
      </c>
      <c r="JA229" s="613">
        <v>0</v>
      </c>
      <c r="JB229" s="613">
        <v>0</v>
      </c>
      <c r="JC229" s="613">
        <v>0</v>
      </c>
      <c r="JD229" s="613">
        <v>0</v>
      </c>
      <c r="JE229" s="613">
        <v>0</v>
      </c>
      <c r="JF229" s="613">
        <v>0</v>
      </c>
      <c r="JG229" s="613">
        <v>0</v>
      </c>
      <c r="JH229" s="613">
        <v>0</v>
      </c>
      <c r="JI229" s="613">
        <v>0</v>
      </c>
      <c r="JJ229" s="613">
        <v>0</v>
      </c>
      <c r="JK229" s="613">
        <v>0</v>
      </c>
      <c r="JL229" s="613">
        <v>0</v>
      </c>
      <c r="JM229" s="613">
        <v>0</v>
      </c>
      <c r="JN229" s="613">
        <v>0</v>
      </c>
      <c r="JO229" s="613">
        <v>0</v>
      </c>
      <c r="JP229" s="613">
        <v>0</v>
      </c>
      <c r="JQ229" s="613">
        <v>0</v>
      </c>
      <c r="JR229" s="613">
        <v>0</v>
      </c>
      <c r="JS229" s="613">
        <v>0</v>
      </c>
      <c r="JT229" s="613">
        <v>0</v>
      </c>
      <c r="JU229" s="613">
        <v>0</v>
      </c>
      <c r="JV229" s="613">
        <v>0</v>
      </c>
      <c r="JW229" s="613">
        <v>0</v>
      </c>
      <c r="JX229" s="613">
        <v>0</v>
      </c>
      <c r="JY229" s="613">
        <v>0</v>
      </c>
      <c r="JZ229" s="613">
        <v>0</v>
      </c>
      <c r="KA229" s="613">
        <v>0</v>
      </c>
      <c r="KB229" s="613">
        <v>0</v>
      </c>
      <c r="KC229" s="613">
        <v>0</v>
      </c>
      <c r="KD229" s="613">
        <v>0</v>
      </c>
      <c r="KE229" s="613">
        <v>0</v>
      </c>
      <c r="KF229" s="613">
        <v>0</v>
      </c>
      <c r="KG229" s="613">
        <v>0</v>
      </c>
      <c r="KH229" s="613">
        <v>0</v>
      </c>
      <c r="KI229" s="613">
        <v>0</v>
      </c>
      <c r="KJ229" s="613">
        <v>0</v>
      </c>
      <c r="KK229" s="613">
        <v>0</v>
      </c>
      <c r="KL229" s="613">
        <v>0</v>
      </c>
      <c r="KM229" s="613">
        <v>0</v>
      </c>
      <c r="KN229" s="613">
        <v>0</v>
      </c>
      <c r="KO229" s="613">
        <v>0</v>
      </c>
      <c r="KP229" s="613">
        <v>0</v>
      </c>
      <c r="KQ229" s="613">
        <v>0</v>
      </c>
      <c r="KR229" s="613">
        <v>0</v>
      </c>
      <c r="KS229" s="613">
        <v>0</v>
      </c>
      <c r="KT229" s="613">
        <v>0</v>
      </c>
      <c r="KU229" s="613">
        <v>0</v>
      </c>
      <c r="KV229" s="613">
        <v>0</v>
      </c>
      <c r="KW229" s="613">
        <v>0</v>
      </c>
      <c r="KX229" s="613">
        <v>0</v>
      </c>
      <c r="KY229" s="613">
        <v>0</v>
      </c>
      <c r="KZ229" s="613">
        <v>0</v>
      </c>
      <c r="LA229" s="613">
        <v>0</v>
      </c>
      <c r="LB229" s="613">
        <v>0</v>
      </c>
      <c r="LC229" s="613">
        <v>0</v>
      </c>
      <c r="LD229" s="613">
        <v>0</v>
      </c>
      <c r="LE229" s="613">
        <v>0</v>
      </c>
      <c r="LF229" s="613">
        <v>0</v>
      </c>
      <c r="LG229" s="613">
        <v>0</v>
      </c>
      <c r="LH229" s="613">
        <v>0</v>
      </c>
      <c r="LI229" s="613">
        <v>0</v>
      </c>
      <c r="LJ229" s="613">
        <v>0</v>
      </c>
      <c r="LK229" s="613">
        <v>0</v>
      </c>
      <c r="LL229" s="613">
        <v>0</v>
      </c>
      <c r="LM229" s="613">
        <v>0</v>
      </c>
      <c r="LN229" s="613">
        <v>0</v>
      </c>
      <c r="LO229" s="613">
        <v>0</v>
      </c>
      <c r="LP229" s="613">
        <v>0</v>
      </c>
      <c r="LQ229" s="613">
        <v>0</v>
      </c>
      <c r="LR229" s="613">
        <v>0</v>
      </c>
      <c r="LS229" s="613">
        <v>0</v>
      </c>
      <c r="LT229" s="613">
        <v>0</v>
      </c>
      <c r="LU229" s="613">
        <v>0</v>
      </c>
      <c r="LV229" s="613">
        <v>0</v>
      </c>
      <c r="LW229" s="613">
        <v>0</v>
      </c>
      <c r="LX229" s="613">
        <v>0</v>
      </c>
      <c r="LY229" s="613">
        <v>0</v>
      </c>
      <c r="LZ229" s="613">
        <v>0</v>
      </c>
      <c r="MA229" s="613">
        <v>0</v>
      </c>
      <c r="MB229" s="613">
        <v>0</v>
      </c>
      <c r="MC229" s="613">
        <v>0</v>
      </c>
      <c r="MD229" s="613">
        <v>0</v>
      </c>
      <c r="ME229" s="613">
        <v>0</v>
      </c>
      <c r="MF229" s="613">
        <v>0</v>
      </c>
      <c r="MG229" s="613">
        <v>0</v>
      </c>
      <c r="MH229" s="613">
        <v>0</v>
      </c>
      <c r="MI229" s="613">
        <v>0</v>
      </c>
      <c r="MJ229" s="613">
        <v>0</v>
      </c>
      <c r="MK229" s="613">
        <v>0</v>
      </c>
      <c r="ML229" s="613">
        <v>0</v>
      </c>
      <c r="MM229" s="613">
        <v>0</v>
      </c>
      <c r="MN229" s="613">
        <v>0</v>
      </c>
      <c r="MO229" s="613">
        <v>0</v>
      </c>
      <c r="MP229" s="613">
        <v>0</v>
      </c>
      <c r="MQ229" s="613">
        <v>0</v>
      </c>
      <c r="MR229" s="613">
        <v>0</v>
      </c>
      <c r="MS229" s="613">
        <v>0</v>
      </c>
      <c r="MT229" s="613">
        <v>0</v>
      </c>
      <c r="MU229" s="613">
        <v>0</v>
      </c>
      <c r="MV229" s="613">
        <v>0</v>
      </c>
      <c r="MW229" s="613">
        <v>0</v>
      </c>
      <c r="MX229" s="613">
        <v>0</v>
      </c>
      <c r="MY229" s="613">
        <v>0</v>
      </c>
      <c r="MZ229" s="613">
        <v>0</v>
      </c>
      <c r="NA229" s="613">
        <v>0</v>
      </c>
      <c r="NB229" s="613">
        <v>0</v>
      </c>
      <c r="NC229" s="613">
        <v>0</v>
      </c>
      <c r="ND229" s="613">
        <v>0</v>
      </c>
      <c r="NE229" s="613">
        <v>0</v>
      </c>
      <c r="NF229" s="613">
        <v>0</v>
      </c>
      <c r="NG229" s="613">
        <v>0</v>
      </c>
      <c r="NH229" s="613">
        <v>0</v>
      </c>
      <c r="NI229" s="613">
        <v>0</v>
      </c>
      <c r="NJ229" s="613">
        <v>0</v>
      </c>
      <c r="NK229" s="613">
        <v>0</v>
      </c>
      <c r="NL229" s="613">
        <v>0</v>
      </c>
      <c r="NM229" s="613">
        <v>0</v>
      </c>
      <c r="NN229" s="613">
        <v>0</v>
      </c>
      <c r="NO229" s="613">
        <v>0</v>
      </c>
      <c r="NP229" s="613">
        <v>0</v>
      </c>
      <c r="NQ229" s="613">
        <v>0</v>
      </c>
      <c r="NR229" s="613">
        <v>0</v>
      </c>
      <c r="NS229" s="613">
        <v>0</v>
      </c>
      <c r="NT229" s="613">
        <v>0</v>
      </c>
      <c r="NU229" s="613">
        <v>0</v>
      </c>
      <c r="NV229" s="613">
        <v>0</v>
      </c>
      <c r="NW229" s="613">
        <v>0</v>
      </c>
      <c r="NX229" s="613">
        <v>0</v>
      </c>
      <c r="NY229" s="613">
        <v>0</v>
      </c>
      <c r="NZ229" s="613">
        <v>0</v>
      </c>
      <c r="OA229" s="613">
        <v>0</v>
      </c>
      <c r="OB229" s="613">
        <v>0</v>
      </c>
      <c r="OC229" s="613">
        <v>0</v>
      </c>
      <c r="OD229" s="613">
        <v>0</v>
      </c>
      <c r="OE229" s="613">
        <v>0</v>
      </c>
      <c r="OF229" s="613">
        <v>0</v>
      </c>
      <c r="OG229" s="613">
        <v>0</v>
      </c>
      <c r="OH229" s="613">
        <v>0</v>
      </c>
      <c r="OI229" s="613">
        <v>0</v>
      </c>
      <c r="OJ229" s="613">
        <v>0</v>
      </c>
      <c r="OK229" s="613">
        <v>0</v>
      </c>
      <c r="OL229" s="613">
        <v>0</v>
      </c>
      <c r="OM229" s="613">
        <v>0</v>
      </c>
      <c r="ON229" s="613">
        <v>0</v>
      </c>
      <c r="OO229" s="613">
        <v>0</v>
      </c>
      <c r="OP229" s="613">
        <v>0</v>
      </c>
      <c r="OQ229" s="613">
        <v>0</v>
      </c>
      <c r="OR229" s="613">
        <v>0</v>
      </c>
      <c r="OS229" s="613">
        <v>0</v>
      </c>
      <c r="OT229" s="613">
        <v>0</v>
      </c>
      <c r="OU229" s="613">
        <v>0</v>
      </c>
      <c r="OV229" s="613">
        <v>0</v>
      </c>
      <c r="OW229" s="613">
        <v>0</v>
      </c>
      <c r="OX229" s="613">
        <v>0</v>
      </c>
      <c r="OY229" s="613">
        <v>0</v>
      </c>
      <c r="OZ229" s="613">
        <v>0</v>
      </c>
      <c r="PA229" s="613">
        <v>0</v>
      </c>
      <c r="PB229" s="613">
        <v>0</v>
      </c>
      <c r="PC229" s="613">
        <v>0</v>
      </c>
      <c r="PD229" s="613">
        <v>0</v>
      </c>
      <c r="PE229" s="613">
        <v>0</v>
      </c>
      <c r="PF229" s="613">
        <v>0</v>
      </c>
      <c r="PG229" s="613">
        <v>0</v>
      </c>
      <c r="PH229" s="613">
        <v>0</v>
      </c>
      <c r="PI229" s="613">
        <v>0</v>
      </c>
      <c r="PJ229" s="613">
        <v>0</v>
      </c>
      <c r="PK229" s="613">
        <v>0</v>
      </c>
      <c r="PL229" s="613">
        <v>0</v>
      </c>
      <c r="PM229" s="613">
        <v>0</v>
      </c>
      <c r="PN229" s="613">
        <v>0</v>
      </c>
      <c r="PO229" s="613">
        <v>0</v>
      </c>
      <c r="PP229" s="613">
        <v>0</v>
      </c>
      <c r="PQ229" s="613">
        <v>0</v>
      </c>
      <c r="PR229" s="613">
        <v>0</v>
      </c>
      <c r="PS229" s="613">
        <v>0</v>
      </c>
      <c r="PT229" s="613">
        <v>0</v>
      </c>
      <c r="PU229" s="613">
        <v>0</v>
      </c>
      <c r="PV229" s="613">
        <v>0</v>
      </c>
      <c r="PW229" s="613">
        <v>0</v>
      </c>
      <c r="PX229" s="613">
        <v>0</v>
      </c>
      <c r="PY229" s="613">
        <v>0</v>
      </c>
      <c r="PZ229" s="613">
        <v>0</v>
      </c>
      <c r="QA229" s="613">
        <v>0</v>
      </c>
      <c r="QB229" s="613">
        <v>0</v>
      </c>
      <c r="QC229" s="613">
        <v>0</v>
      </c>
      <c r="QD229" s="613">
        <v>0</v>
      </c>
      <c r="QE229" s="613">
        <v>0</v>
      </c>
      <c r="QF229" s="613">
        <v>0</v>
      </c>
      <c r="QG229" s="613">
        <v>0</v>
      </c>
      <c r="QH229" s="613">
        <v>0</v>
      </c>
      <c r="QI229" s="613">
        <v>0</v>
      </c>
      <c r="QJ229" s="613">
        <v>0</v>
      </c>
      <c r="QK229" s="613">
        <v>0</v>
      </c>
      <c r="QL229" s="613">
        <v>0</v>
      </c>
      <c r="QM229" s="613">
        <v>0</v>
      </c>
      <c r="QN229" s="613">
        <v>0</v>
      </c>
      <c r="QO229" s="613">
        <v>0</v>
      </c>
      <c r="QP229" s="613">
        <v>0</v>
      </c>
      <c r="QQ229" s="613">
        <v>0</v>
      </c>
      <c r="QR229" s="613">
        <v>0</v>
      </c>
      <c r="QS229" s="613">
        <v>0</v>
      </c>
      <c r="QT229" s="613">
        <v>0</v>
      </c>
      <c r="QU229" s="613">
        <v>0</v>
      </c>
      <c r="QV229" s="613">
        <v>0</v>
      </c>
      <c r="QW229" s="613">
        <v>0</v>
      </c>
      <c r="QX229" s="613">
        <v>0</v>
      </c>
      <c r="QY229" s="613">
        <v>0</v>
      </c>
      <c r="QZ229" s="613">
        <v>0</v>
      </c>
      <c r="RA229" s="613">
        <v>0</v>
      </c>
      <c r="RB229" s="613">
        <v>0</v>
      </c>
      <c r="RC229" s="613">
        <v>0</v>
      </c>
      <c r="RD229" s="613">
        <v>0</v>
      </c>
      <c r="RE229" s="613">
        <v>0</v>
      </c>
      <c r="RF229" s="613">
        <v>0</v>
      </c>
      <c r="RG229" s="613">
        <v>0</v>
      </c>
      <c r="RH229" s="613">
        <v>0</v>
      </c>
      <c r="RI229" s="613">
        <v>0</v>
      </c>
      <c r="RJ229" s="613">
        <v>0</v>
      </c>
      <c r="RK229" s="613">
        <v>0</v>
      </c>
      <c r="RL229" s="613">
        <v>0</v>
      </c>
      <c r="RM229" s="613">
        <v>0</v>
      </c>
      <c r="RN229" s="613">
        <v>0</v>
      </c>
      <c r="RO229" s="613">
        <v>0</v>
      </c>
      <c r="RP229" s="613">
        <v>0</v>
      </c>
      <c r="RQ229" s="613">
        <v>0</v>
      </c>
      <c r="RR229" s="613">
        <v>0</v>
      </c>
      <c r="RS229" s="613">
        <v>0</v>
      </c>
      <c r="RT229" s="613">
        <v>0</v>
      </c>
      <c r="RU229" s="613">
        <v>0</v>
      </c>
      <c r="RV229" s="613">
        <v>0</v>
      </c>
      <c r="RW229" s="613">
        <v>0</v>
      </c>
      <c r="RX229" s="613">
        <v>0</v>
      </c>
      <c r="RY229" s="613">
        <v>0</v>
      </c>
      <c r="RZ229" s="613">
        <v>0</v>
      </c>
      <c r="SA229" s="613">
        <v>0</v>
      </c>
      <c r="SB229" s="613">
        <v>0</v>
      </c>
      <c r="SC229" s="613">
        <v>0</v>
      </c>
      <c r="SD229" s="613">
        <v>0</v>
      </c>
      <c r="SE229" s="613">
        <v>0</v>
      </c>
      <c r="SF229" s="613">
        <v>0</v>
      </c>
      <c r="SG229" s="613">
        <v>0</v>
      </c>
      <c r="SH229" s="613">
        <v>0</v>
      </c>
      <c r="SI229" s="613">
        <v>0</v>
      </c>
      <c r="SJ229" s="613">
        <v>0</v>
      </c>
      <c r="SK229" s="267">
        <f t="shared" si="458"/>
        <v>0</v>
      </c>
      <c r="SL229" s="254"/>
      <c r="SM229" s="242"/>
      <c r="SN229" s="242"/>
      <c r="SO229" s="242"/>
    </row>
    <row r="230" spans="1:509" outlineLevel="3" x14ac:dyDescent="0.35">
      <c r="A230" s="242"/>
      <c r="B230" s="251"/>
      <c r="C230" s="438">
        <f>INT($C$29)+3</f>
        <v>4</v>
      </c>
      <c r="D230" s="267"/>
      <c r="E230" s="316">
        <f t="shared" si="457"/>
        <v>89</v>
      </c>
      <c r="F230" s="322"/>
      <c r="G230" s="322"/>
      <c r="H230" s="267"/>
      <c r="I230" s="540"/>
      <c r="J230" s="540" t="s">
        <v>559</v>
      </c>
      <c r="K230" s="541"/>
      <c r="L230" s="613">
        <v>0</v>
      </c>
      <c r="M230" s="613">
        <v>0</v>
      </c>
      <c r="N230" s="613">
        <v>0</v>
      </c>
      <c r="O230" s="613">
        <v>0</v>
      </c>
      <c r="P230" s="613">
        <v>0</v>
      </c>
      <c r="Q230" s="613">
        <v>0</v>
      </c>
      <c r="R230" s="613">
        <v>0</v>
      </c>
      <c r="S230" s="613">
        <v>0</v>
      </c>
      <c r="T230" s="613">
        <v>0</v>
      </c>
      <c r="U230" s="613">
        <v>0</v>
      </c>
      <c r="V230" s="613">
        <v>0</v>
      </c>
      <c r="W230" s="613">
        <v>0</v>
      </c>
      <c r="X230" s="613">
        <v>0</v>
      </c>
      <c r="Y230" s="613">
        <v>0</v>
      </c>
      <c r="Z230" s="613">
        <v>0</v>
      </c>
      <c r="AA230" s="613">
        <v>0</v>
      </c>
      <c r="AB230" s="613">
        <v>0</v>
      </c>
      <c r="AC230" s="613">
        <v>0</v>
      </c>
      <c r="AD230" s="613">
        <v>0</v>
      </c>
      <c r="AE230" s="613">
        <v>0</v>
      </c>
      <c r="AF230" s="613">
        <v>0</v>
      </c>
      <c r="AG230" s="613">
        <v>0</v>
      </c>
      <c r="AH230" s="613">
        <v>0</v>
      </c>
      <c r="AI230" s="613">
        <v>0</v>
      </c>
      <c r="AJ230" s="613">
        <v>0</v>
      </c>
      <c r="AK230" s="613">
        <v>0</v>
      </c>
      <c r="AL230" s="613">
        <v>0</v>
      </c>
      <c r="AM230" s="613">
        <v>0</v>
      </c>
      <c r="AN230" s="613">
        <v>0</v>
      </c>
      <c r="AO230" s="613">
        <v>0</v>
      </c>
      <c r="AP230" s="613">
        <v>0</v>
      </c>
      <c r="AQ230" s="613">
        <v>0</v>
      </c>
      <c r="AR230" s="613">
        <v>0</v>
      </c>
      <c r="AS230" s="613">
        <v>0</v>
      </c>
      <c r="AT230" s="613">
        <v>0</v>
      </c>
      <c r="AU230" s="613">
        <v>0</v>
      </c>
      <c r="AV230" s="613">
        <v>0</v>
      </c>
      <c r="AW230" s="613">
        <v>0</v>
      </c>
      <c r="AX230" s="613">
        <v>0</v>
      </c>
      <c r="AY230" s="613">
        <v>0</v>
      </c>
      <c r="AZ230" s="613">
        <v>0</v>
      </c>
      <c r="BA230" s="613">
        <v>0</v>
      </c>
      <c r="BB230" s="613">
        <v>0</v>
      </c>
      <c r="BC230" s="613">
        <v>0</v>
      </c>
      <c r="BD230" s="613">
        <v>0</v>
      </c>
      <c r="BE230" s="613">
        <v>0</v>
      </c>
      <c r="BF230" s="613">
        <v>0</v>
      </c>
      <c r="BG230" s="613">
        <v>0</v>
      </c>
      <c r="BH230" s="613">
        <v>0</v>
      </c>
      <c r="BI230" s="613">
        <v>0</v>
      </c>
      <c r="BJ230" s="613">
        <v>0</v>
      </c>
      <c r="BK230" s="613">
        <v>0</v>
      </c>
      <c r="BL230" s="613">
        <v>0</v>
      </c>
      <c r="BM230" s="613">
        <v>0</v>
      </c>
      <c r="BN230" s="613">
        <v>0</v>
      </c>
      <c r="BO230" s="613">
        <v>0</v>
      </c>
      <c r="BP230" s="613">
        <v>0</v>
      </c>
      <c r="BQ230" s="613">
        <v>0</v>
      </c>
      <c r="BR230" s="613">
        <v>0</v>
      </c>
      <c r="BS230" s="613">
        <v>0</v>
      </c>
      <c r="BT230" s="613">
        <v>0</v>
      </c>
      <c r="BU230" s="613">
        <v>0</v>
      </c>
      <c r="BV230" s="613">
        <v>0</v>
      </c>
      <c r="BW230" s="613">
        <v>0</v>
      </c>
      <c r="BX230" s="613">
        <v>0</v>
      </c>
      <c r="BY230" s="613">
        <v>0</v>
      </c>
      <c r="BZ230" s="613">
        <v>0</v>
      </c>
      <c r="CA230" s="613">
        <v>0</v>
      </c>
      <c r="CB230" s="613">
        <v>0</v>
      </c>
      <c r="CC230" s="613">
        <v>0</v>
      </c>
      <c r="CD230" s="613">
        <v>0</v>
      </c>
      <c r="CE230" s="613">
        <v>0</v>
      </c>
      <c r="CF230" s="613">
        <v>0</v>
      </c>
      <c r="CG230" s="613">
        <v>0</v>
      </c>
      <c r="CH230" s="613">
        <v>0</v>
      </c>
      <c r="CI230" s="613">
        <v>0</v>
      </c>
      <c r="CJ230" s="613">
        <v>0</v>
      </c>
      <c r="CK230" s="613">
        <v>0</v>
      </c>
      <c r="CL230" s="613">
        <v>0</v>
      </c>
      <c r="CM230" s="613">
        <v>0</v>
      </c>
      <c r="CN230" s="613">
        <v>0</v>
      </c>
      <c r="CO230" s="613">
        <v>0</v>
      </c>
      <c r="CP230" s="613">
        <v>0</v>
      </c>
      <c r="CQ230" s="613">
        <v>0</v>
      </c>
      <c r="CR230" s="613">
        <v>0</v>
      </c>
      <c r="CS230" s="613">
        <v>0</v>
      </c>
      <c r="CT230" s="613">
        <v>0</v>
      </c>
      <c r="CU230" s="613">
        <v>0</v>
      </c>
      <c r="CV230" s="613">
        <v>0</v>
      </c>
      <c r="CW230" s="613">
        <v>0</v>
      </c>
      <c r="CX230" s="613">
        <v>0</v>
      </c>
      <c r="CY230" s="613">
        <v>0</v>
      </c>
      <c r="CZ230" s="613">
        <v>0</v>
      </c>
      <c r="DA230" s="613">
        <v>0</v>
      </c>
      <c r="DB230" s="613">
        <v>0</v>
      </c>
      <c r="DC230" s="613">
        <v>0</v>
      </c>
      <c r="DD230" s="613">
        <v>0</v>
      </c>
      <c r="DE230" s="613">
        <v>0</v>
      </c>
      <c r="DF230" s="613">
        <v>0</v>
      </c>
      <c r="DG230" s="613">
        <v>0</v>
      </c>
      <c r="DH230" s="613">
        <v>0</v>
      </c>
      <c r="DI230" s="613">
        <v>0</v>
      </c>
      <c r="DJ230" s="613">
        <v>0</v>
      </c>
      <c r="DK230" s="613">
        <v>0</v>
      </c>
      <c r="DL230" s="613">
        <v>0</v>
      </c>
      <c r="DM230" s="613">
        <v>0</v>
      </c>
      <c r="DN230" s="613">
        <v>0</v>
      </c>
      <c r="DO230" s="613">
        <v>0</v>
      </c>
      <c r="DP230" s="613">
        <v>0</v>
      </c>
      <c r="DQ230" s="613">
        <v>0</v>
      </c>
      <c r="DR230" s="613">
        <v>0</v>
      </c>
      <c r="DS230" s="613">
        <v>0</v>
      </c>
      <c r="DT230" s="613">
        <v>0</v>
      </c>
      <c r="DU230" s="613">
        <v>0</v>
      </c>
      <c r="DV230" s="613">
        <v>0</v>
      </c>
      <c r="DW230" s="613">
        <v>0</v>
      </c>
      <c r="DX230" s="613">
        <v>0</v>
      </c>
      <c r="DY230" s="613">
        <v>0</v>
      </c>
      <c r="DZ230" s="613">
        <v>0</v>
      </c>
      <c r="EA230" s="613">
        <v>0</v>
      </c>
      <c r="EB230" s="613">
        <v>0</v>
      </c>
      <c r="EC230" s="613">
        <v>0</v>
      </c>
      <c r="ED230" s="613">
        <v>0</v>
      </c>
      <c r="EE230" s="613">
        <v>0</v>
      </c>
      <c r="EF230" s="613">
        <v>0</v>
      </c>
      <c r="EG230" s="613">
        <v>0</v>
      </c>
      <c r="EH230" s="613">
        <v>0</v>
      </c>
      <c r="EI230" s="613">
        <v>0</v>
      </c>
      <c r="EJ230" s="613">
        <v>0</v>
      </c>
      <c r="EK230" s="613">
        <v>0</v>
      </c>
      <c r="EL230" s="613">
        <v>0</v>
      </c>
      <c r="EM230" s="613">
        <v>0</v>
      </c>
      <c r="EN230" s="613">
        <v>0</v>
      </c>
      <c r="EO230" s="613">
        <v>0</v>
      </c>
      <c r="EP230" s="613">
        <v>0</v>
      </c>
      <c r="EQ230" s="613">
        <v>0</v>
      </c>
      <c r="ER230" s="613">
        <v>0</v>
      </c>
      <c r="ES230" s="613">
        <v>0</v>
      </c>
      <c r="ET230" s="613">
        <v>0</v>
      </c>
      <c r="EU230" s="613">
        <v>0</v>
      </c>
      <c r="EV230" s="613">
        <v>0</v>
      </c>
      <c r="EW230" s="613">
        <v>0</v>
      </c>
      <c r="EX230" s="613">
        <v>0</v>
      </c>
      <c r="EY230" s="613">
        <v>0</v>
      </c>
      <c r="EZ230" s="613">
        <v>0</v>
      </c>
      <c r="FA230" s="613">
        <v>0</v>
      </c>
      <c r="FB230" s="613">
        <v>0</v>
      </c>
      <c r="FC230" s="613">
        <v>0</v>
      </c>
      <c r="FD230" s="613">
        <v>0</v>
      </c>
      <c r="FE230" s="613">
        <v>0</v>
      </c>
      <c r="FF230" s="613">
        <v>0</v>
      </c>
      <c r="FG230" s="613">
        <v>0</v>
      </c>
      <c r="FH230" s="613">
        <v>0</v>
      </c>
      <c r="FI230" s="613">
        <v>0</v>
      </c>
      <c r="FJ230" s="613">
        <v>0</v>
      </c>
      <c r="FK230" s="613">
        <v>0</v>
      </c>
      <c r="FL230" s="613">
        <v>0</v>
      </c>
      <c r="FM230" s="613">
        <v>0</v>
      </c>
      <c r="FN230" s="613">
        <v>0</v>
      </c>
      <c r="FO230" s="613">
        <v>0</v>
      </c>
      <c r="FP230" s="613">
        <v>0</v>
      </c>
      <c r="FQ230" s="613">
        <v>0</v>
      </c>
      <c r="FR230" s="613">
        <v>0</v>
      </c>
      <c r="FS230" s="613">
        <v>0</v>
      </c>
      <c r="FT230" s="613">
        <v>0</v>
      </c>
      <c r="FU230" s="613">
        <v>0</v>
      </c>
      <c r="FV230" s="613">
        <v>0</v>
      </c>
      <c r="FW230" s="613">
        <v>0</v>
      </c>
      <c r="FX230" s="613">
        <v>0</v>
      </c>
      <c r="FY230" s="613">
        <v>0</v>
      </c>
      <c r="FZ230" s="613">
        <v>0</v>
      </c>
      <c r="GA230" s="613">
        <v>0</v>
      </c>
      <c r="GB230" s="613">
        <v>0</v>
      </c>
      <c r="GC230" s="613">
        <v>0</v>
      </c>
      <c r="GD230" s="613">
        <v>0</v>
      </c>
      <c r="GE230" s="613">
        <v>0</v>
      </c>
      <c r="GF230" s="613">
        <v>0</v>
      </c>
      <c r="GG230" s="613">
        <v>0</v>
      </c>
      <c r="GH230" s="613">
        <v>0</v>
      </c>
      <c r="GI230" s="613">
        <v>0</v>
      </c>
      <c r="GJ230" s="613">
        <v>0</v>
      </c>
      <c r="GK230" s="613">
        <v>0</v>
      </c>
      <c r="GL230" s="613">
        <v>0</v>
      </c>
      <c r="GM230" s="613">
        <v>0</v>
      </c>
      <c r="GN230" s="613">
        <v>0</v>
      </c>
      <c r="GO230" s="613">
        <v>0</v>
      </c>
      <c r="GP230" s="613">
        <v>0</v>
      </c>
      <c r="GQ230" s="613">
        <v>0</v>
      </c>
      <c r="GR230" s="613">
        <v>0</v>
      </c>
      <c r="GS230" s="613">
        <v>0</v>
      </c>
      <c r="GT230" s="613">
        <v>0</v>
      </c>
      <c r="GU230" s="613">
        <v>0</v>
      </c>
      <c r="GV230" s="613">
        <v>0</v>
      </c>
      <c r="GW230" s="613">
        <v>0</v>
      </c>
      <c r="GX230" s="613">
        <v>0</v>
      </c>
      <c r="GY230" s="613">
        <v>0</v>
      </c>
      <c r="GZ230" s="613">
        <v>0</v>
      </c>
      <c r="HA230" s="613">
        <v>0</v>
      </c>
      <c r="HB230" s="613">
        <v>0</v>
      </c>
      <c r="HC230" s="613">
        <v>0</v>
      </c>
      <c r="HD230" s="613">
        <v>0</v>
      </c>
      <c r="HE230" s="613">
        <v>0</v>
      </c>
      <c r="HF230" s="613">
        <v>0</v>
      </c>
      <c r="HG230" s="613">
        <v>0</v>
      </c>
      <c r="HH230" s="613">
        <v>0</v>
      </c>
      <c r="HI230" s="613">
        <v>0</v>
      </c>
      <c r="HJ230" s="613">
        <v>0</v>
      </c>
      <c r="HK230" s="613">
        <v>0</v>
      </c>
      <c r="HL230" s="613">
        <v>0</v>
      </c>
      <c r="HM230" s="613">
        <v>0</v>
      </c>
      <c r="HN230" s="613">
        <v>0</v>
      </c>
      <c r="HO230" s="613">
        <v>0</v>
      </c>
      <c r="HP230" s="613">
        <v>0</v>
      </c>
      <c r="HQ230" s="613">
        <v>0</v>
      </c>
      <c r="HR230" s="613">
        <v>0</v>
      </c>
      <c r="HS230" s="613">
        <v>0</v>
      </c>
      <c r="HT230" s="613">
        <v>0</v>
      </c>
      <c r="HU230" s="613">
        <v>0</v>
      </c>
      <c r="HV230" s="613">
        <v>0</v>
      </c>
      <c r="HW230" s="613">
        <v>0</v>
      </c>
      <c r="HX230" s="613">
        <v>0</v>
      </c>
      <c r="HY230" s="613">
        <v>0</v>
      </c>
      <c r="HZ230" s="613">
        <v>0</v>
      </c>
      <c r="IA230" s="613">
        <v>0</v>
      </c>
      <c r="IB230" s="613">
        <v>0</v>
      </c>
      <c r="IC230" s="613">
        <v>0</v>
      </c>
      <c r="ID230" s="613">
        <v>0</v>
      </c>
      <c r="IE230" s="613">
        <v>0</v>
      </c>
      <c r="IF230" s="613">
        <v>0</v>
      </c>
      <c r="IG230" s="613">
        <v>0</v>
      </c>
      <c r="IH230" s="613">
        <v>0</v>
      </c>
      <c r="II230" s="613">
        <v>0</v>
      </c>
      <c r="IJ230" s="613">
        <v>0</v>
      </c>
      <c r="IK230" s="613">
        <v>0</v>
      </c>
      <c r="IL230" s="613">
        <v>0</v>
      </c>
      <c r="IM230" s="613">
        <v>0</v>
      </c>
      <c r="IN230" s="613">
        <v>0</v>
      </c>
      <c r="IO230" s="613">
        <v>0</v>
      </c>
      <c r="IP230" s="613">
        <v>0</v>
      </c>
      <c r="IQ230" s="613">
        <v>0</v>
      </c>
      <c r="IR230" s="613">
        <v>0</v>
      </c>
      <c r="IS230" s="613">
        <v>0</v>
      </c>
      <c r="IT230" s="613">
        <v>0</v>
      </c>
      <c r="IU230" s="613">
        <v>0</v>
      </c>
      <c r="IV230" s="613">
        <v>0</v>
      </c>
      <c r="IW230" s="613">
        <v>0</v>
      </c>
      <c r="IX230" s="613">
        <v>0</v>
      </c>
      <c r="IY230" s="613">
        <v>0</v>
      </c>
      <c r="IZ230" s="613">
        <v>0</v>
      </c>
      <c r="JA230" s="613">
        <v>0</v>
      </c>
      <c r="JB230" s="613">
        <v>0</v>
      </c>
      <c r="JC230" s="613">
        <v>0</v>
      </c>
      <c r="JD230" s="613">
        <v>0</v>
      </c>
      <c r="JE230" s="613">
        <v>0</v>
      </c>
      <c r="JF230" s="613">
        <v>0</v>
      </c>
      <c r="JG230" s="613">
        <v>0</v>
      </c>
      <c r="JH230" s="613">
        <v>0</v>
      </c>
      <c r="JI230" s="613">
        <v>0</v>
      </c>
      <c r="JJ230" s="613">
        <v>0</v>
      </c>
      <c r="JK230" s="613">
        <v>0</v>
      </c>
      <c r="JL230" s="613">
        <v>0</v>
      </c>
      <c r="JM230" s="613">
        <v>0</v>
      </c>
      <c r="JN230" s="613">
        <v>0</v>
      </c>
      <c r="JO230" s="613">
        <v>0</v>
      </c>
      <c r="JP230" s="613">
        <v>0</v>
      </c>
      <c r="JQ230" s="613">
        <v>0</v>
      </c>
      <c r="JR230" s="613">
        <v>0</v>
      </c>
      <c r="JS230" s="613">
        <v>0</v>
      </c>
      <c r="JT230" s="613">
        <v>0</v>
      </c>
      <c r="JU230" s="613">
        <v>0</v>
      </c>
      <c r="JV230" s="613">
        <v>0</v>
      </c>
      <c r="JW230" s="613">
        <v>0</v>
      </c>
      <c r="JX230" s="613">
        <v>0</v>
      </c>
      <c r="JY230" s="613">
        <v>0</v>
      </c>
      <c r="JZ230" s="613">
        <v>0</v>
      </c>
      <c r="KA230" s="613">
        <v>0</v>
      </c>
      <c r="KB230" s="613">
        <v>0</v>
      </c>
      <c r="KC230" s="613">
        <v>0</v>
      </c>
      <c r="KD230" s="613">
        <v>0</v>
      </c>
      <c r="KE230" s="613">
        <v>0</v>
      </c>
      <c r="KF230" s="613">
        <v>0</v>
      </c>
      <c r="KG230" s="613">
        <v>0</v>
      </c>
      <c r="KH230" s="613">
        <v>0</v>
      </c>
      <c r="KI230" s="613">
        <v>0</v>
      </c>
      <c r="KJ230" s="613">
        <v>0</v>
      </c>
      <c r="KK230" s="613">
        <v>0</v>
      </c>
      <c r="KL230" s="613">
        <v>0</v>
      </c>
      <c r="KM230" s="613">
        <v>0</v>
      </c>
      <c r="KN230" s="613">
        <v>0</v>
      </c>
      <c r="KO230" s="613">
        <v>0</v>
      </c>
      <c r="KP230" s="613">
        <v>0</v>
      </c>
      <c r="KQ230" s="613">
        <v>0</v>
      </c>
      <c r="KR230" s="613">
        <v>0</v>
      </c>
      <c r="KS230" s="613">
        <v>0</v>
      </c>
      <c r="KT230" s="613">
        <v>0</v>
      </c>
      <c r="KU230" s="613">
        <v>0</v>
      </c>
      <c r="KV230" s="613">
        <v>0</v>
      </c>
      <c r="KW230" s="613">
        <v>0</v>
      </c>
      <c r="KX230" s="613">
        <v>0</v>
      </c>
      <c r="KY230" s="613">
        <v>0</v>
      </c>
      <c r="KZ230" s="613">
        <v>0</v>
      </c>
      <c r="LA230" s="613">
        <v>0</v>
      </c>
      <c r="LB230" s="613">
        <v>0</v>
      </c>
      <c r="LC230" s="613">
        <v>0</v>
      </c>
      <c r="LD230" s="613">
        <v>0</v>
      </c>
      <c r="LE230" s="613">
        <v>0</v>
      </c>
      <c r="LF230" s="613">
        <v>0</v>
      </c>
      <c r="LG230" s="613">
        <v>0</v>
      </c>
      <c r="LH230" s="613">
        <v>0</v>
      </c>
      <c r="LI230" s="613">
        <v>0</v>
      </c>
      <c r="LJ230" s="613">
        <v>0</v>
      </c>
      <c r="LK230" s="613">
        <v>0</v>
      </c>
      <c r="LL230" s="613">
        <v>0</v>
      </c>
      <c r="LM230" s="613">
        <v>0</v>
      </c>
      <c r="LN230" s="613">
        <v>0</v>
      </c>
      <c r="LO230" s="613">
        <v>0</v>
      </c>
      <c r="LP230" s="613">
        <v>0</v>
      </c>
      <c r="LQ230" s="613">
        <v>0</v>
      </c>
      <c r="LR230" s="613">
        <v>0</v>
      </c>
      <c r="LS230" s="613">
        <v>0</v>
      </c>
      <c r="LT230" s="613">
        <v>0</v>
      </c>
      <c r="LU230" s="613">
        <v>0</v>
      </c>
      <c r="LV230" s="613">
        <v>0</v>
      </c>
      <c r="LW230" s="613">
        <v>0</v>
      </c>
      <c r="LX230" s="613">
        <v>0</v>
      </c>
      <c r="LY230" s="613">
        <v>0</v>
      </c>
      <c r="LZ230" s="613">
        <v>0</v>
      </c>
      <c r="MA230" s="613">
        <v>0</v>
      </c>
      <c r="MB230" s="613">
        <v>0</v>
      </c>
      <c r="MC230" s="613">
        <v>0</v>
      </c>
      <c r="MD230" s="613">
        <v>0</v>
      </c>
      <c r="ME230" s="613">
        <v>0</v>
      </c>
      <c r="MF230" s="613">
        <v>0</v>
      </c>
      <c r="MG230" s="613">
        <v>0</v>
      </c>
      <c r="MH230" s="613">
        <v>0</v>
      </c>
      <c r="MI230" s="613">
        <v>0</v>
      </c>
      <c r="MJ230" s="613">
        <v>0</v>
      </c>
      <c r="MK230" s="613">
        <v>0</v>
      </c>
      <c r="ML230" s="613">
        <v>0</v>
      </c>
      <c r="MM230" s="613">
        <v>0</v>
      </c>
      <c r="MN230" s="613">
        <v>0</v>
      </c>
      <c r="MO230" s="613">
        <v>0</v>
      </c>
      <c r="MP230" s="613">
        <v>0</v>
      </c>
      <c r="MQ230" s="613">
        <v>0</v>
      </c>
      <c r="MR230" s="613">
        <v>0</v>
      </c>
      <c r="MS230" s="613">
        <v>0</v>
      </c>
      <c r="MT230" s="613">
        <v>0</v>
      </c>
      <c r="MU230" s="613">
        <v>0</v>
      </c>
      <c r="MV230" s="613">
        <v>0</v>
      </c>
      <c r="MW230" s="613">
        <v>0</v>
      </c>
      <c r="MX230" s="613">
        <v>0</v>
      </c>
      <c r="MY230" s="613">
        <v>0</v>
      </c>
      <c r="MZ230" s="613">
        <v>0</v>
      </c>
      <c r="NA230" s="613">
        <v>0</v>
      </c>
      <c r="NB230" s="613">
        <v>0</v>
      </c>
      <c r="NC230" s="613">
        <v>0</v>
      </c>
      <c r="ND230" s="613">
        <v>0</v>
      </c>
      <c r="NE230" s="613">
        <v>0</v>
      </c>
      <c r="NF230" s="613">
        <v>0</v>
      </c>
      <c r="NG230" s="613">
        <v>0</v>
      </c>
      <c r="NH230" s="613">
        <v>0</v>
      </c>
      <c r="NI230" s="613">
        <v>0</v>
      </c>
      <c r="NJ230" s="613">
        <v>0</v>
      </c>
      <c r="NK230" s="613">
        <v>0</v>
      </c>
      <c r="NL230" s="613">
        <v>0</v>
      </c>
      <c r="NM230" s="613">
        <v>0</v>
      </c>
      <c r="NN230" s="613">
        <v>0</v>
      </c>
      <c r="NO230" s="613">
        <v>0</v>
      </c>
      <c r="NP230" s="613">
        <v>0</v>
      </c>
      <c r="NQ230" s="613">
        <v>0</v>
      </c>
      <c r="NR230" s="613">
        <v>0</v>
      </c>
      <c r="NS230" s="613">
        <v>0</v>
      </c>
      <c r="NT230" s="613">
        <v>0</v>
      </c>
      <c r="NU230" s="613">
        <v>0</v>
      </c>
      <c r="NV230" s="613">
        <v>0</v>
      </c>
      <c r="NW230" s="613">
        <v>0</v>
      </c>
      <c r="NX230" s="613">
        <v>0</v>
      </c>
      <c r="NY230" s="613">
        <v>0</v>
      </c>
      <c r="NZ230" s="613">
        <v>0</v>
      </c>
      <c r="OA230" s="613">
        <v>0</v>
      </c>
      <c r="OB230" s="613">
        <v>0</v>
      </c>
      <c r="OC230" s="613">
        <v>0</v>
      </c>
      <c r="OD230" s="613">
        <v>0</v>
      </c>
      <c r="OE230" s="613">
        <v>0</v>
      </c>
      <c r="OF230" s="613">
        <v>0</v>
      </c>
      <c r="OG230" s="613">
        <v>0</v>
      </c>
      <c r="OH230" s="613">
        <v>0</v>
      </c>
      <c r="OI230" s="613">
        <v>0</v>
      </c>
      <c r="OJ230" s="613">
        <v>0</v>
      </c>
      <c r="OK230" s="613">
        <v>0</v>
      </c>
      <c r="OL230" s="613">
        <v>0</v>
      </c>
      <c r="OM230" s="613">
        <v>0</v>
      </c>
      <c r="ON230" s="613">
        <v>0</v>
      </c>
      <c r="OO230" s="613">
        <v>0</v>
      </c>
      <c r="OP230" s="613">
        <v>0</v>
      </c>
      <c r="OQ230" s="613">
        <v>0</v>
      </c>
      <c r="OR230" s="613">
        <v>0</v>
      </c>
      <c r="OS230" s="613">
        <v>0</v>
      </c>
      <c r="OT230" s="613">
        <v>0</v>
      </c>
      <c r="OU230" s="613">
        <v>0</v>
      </c>
      <c r="OV230" s="613">
        <v>0</v>
      </c>
      <c r="OW230" s="613">
        <v>0</v>
      </c>
      <c r="OX230" s="613">
        <v>0</v>
      </c>
      <c r="OY230" s="613">
        <v>0</v>
      </c>
      <c r="OZ230" s="613">
        <v>0</v>
      </c>
      <c r="PA230" s="613">
        <v>0</v>
      </c>
      <c r="PB230" s="613">
        <v>0</v>
      </c>
      <c r="PC230" s="613">
        <v>0</v>
      </c>
      <c r="PD230" s="613">
        <v>0</v>
      </c>
      <c r="PE230" s="613">
        <v>0</v>
      </c>
      <c r="PF230" s="613">
        <v>0</v>
      </c>
      <c r="PG230" s="613">
        <v>0</v>
      </c>
      <c r="PH230" s="613">
        <v>0</v>
      </c>
      <c r="PI230" s="613">
        <v>0</v>
      </c>
      <c r="PJ230" s="613">
        <v>0</v>
      </c>
      <c r="PK230" s="613">
        <v>0</v>
      </c>
      <c r="PL230" s="613">
        <v>0</v>
      </c>
      <c r="PM230" s="613">
        <v>0</v>
      </c>
      <c r="PN230" s="613">
        <v>0</v>
      </c>
      <c r="PO230" s="613">
        <v>0</v>
      </c>
      <c r="PP230" s="613">
        <v>0</v>
      </c>
      <c r="PQ230" s="613">
        <v>0</v>
      </c>
      <c r="PR230" s="613">
        <v>0</v>
      </c>
      <c r="PS230" s="613">
        <v>0</v>
      </c>
      <c r="PT230" s="613">
        <v>0</v>
      </c>
      <c r="PU230" s="613">
        <v>0</v>
      </c>
      <c r="PV230" s="613">
        <v>0</v>
      </c>
      <c r="PW230" s="613">
        <v>0</v>
      </c>
      <c r="PX230" s="613">
        <v>0</v>
      </c>
      <c r="PY230" s="613">
        <v>0</v>
      </c>
      <c r="PZ230" s="613">
        <v>0</v>
      </c>
      <c r="QA230" s="613">
        <v>0</v>
      </c>
      <c r="QB230" s="613">
        <v>0</v>
      </c>
      <c r="QC230" s="613">
        <v>0</v>
      </c>
      <c r="QD230" s="613">
        <v>0</v>
      </c>
      <c r="QE230" s="613">
        <v>0</v>
      </c>
      <c r="QF230" s="613">
        <v>0</v>
      </c>
      <c r="QG230" s="613">
        <v>0</v>
      </c>
      <c r="QH230" s="613">
        <v>0</v>
      </c>
      <c r="QI230" s="613">
        <v>0</v>
      </c>
      <c r="QJ230" s="613">
        <v>0</v>
      </c>
      <c r="QK230" s="613">
        <v>0</v>
      </c>
      <c r="QL230" s="613">
        <v>0</v>
      </c>
      <c r="QM230" s="613">
        <v>0</v>
      </c>
      <c r="QN230" s="613">
        <v>0</v>
      </c>
      <c r="QO230" s="613">
        <v>0</v>
      </c>
      <c r="QP230" s="613">
        <v>0</v>
      </c>
      <c r="QQ230" s="613">
        <v>0</v>
      </c>
      <c r="QR230" s="613">
        <v>0</v>
      </c>
      <c r="QS230" s="613">
        <v>0</v>
      </c>
      <c r="QT230" s="613">
        <v>0</v>
      </c>
      <c r="QU230" s="613">
        <v>0</v>
      </c>
      <c r="QV230" s="613">
        <v>0</v>
      </c>
      <c r="QW230" s="613">
        <v>0</v>
      </c>
      <c r="QX230" s="613">
        <v>0</v>
      </c>
      <c r="QY230" s="613">
        <v>0</v>
      </c>
      <c r="QZ230" s="613">
        <v>0</v>
      </c>
      <c r="RA230" s="613">
        <v>0</v>
      </c>
      <c r="RB230" s="613">
        <v>0</v>
      </c>
      <c r="RC230" s="613">
        <v>0</v>
      </c>
      <c r="RD230" s="613">
        <v>0</v>
      </c>
      <c r="RE230" s="613">
        <v>0</v>
      </c>
      <c r="RF230" s="613">
        <v>0</v>
      </c>
      <c r="RG230" s="613">
        <v>0</v>
      </c>
      <c r="RH230" s="613">
        <v>0</v>
      </c>
      <c r="RI230" s="613">
        <v>0</v>
      </c>
      <c r="RJ230" s="613">
        <v>0</v>
      </c>
      <c r="RK230" s="613">
        <v>0</v>
      </c>
      <c r="RL230" s="613">
        <v>0</v>
      </c>
      <c r="RM230" s="613">
        <v>0</v>
      </c>
      <c r="RN230" s="613">
        <v>0</v>
      </c>
      <c r="RO230" s="613">
        <v>0</v>
      </c>
      <c r="RP230" s="613">
        <v>0</v>
      </c>
      <c r="RQ230" s="613">
        <v>0</v>
      </c>
      <c r="RR230" s="613">
        <v>0</v>
      </c>
      <c r="RS230" s="613">
        <v>0</v>
      </c>
      <c r="RT230" s="613">
        <v>0</v>
      </c>
      <c r="RU230" s="613">
        <v>0</v>
      </c>
      <c r="RV230" s="613">
        <v>0</v>
      </c>
      <c r="RW230" s="613">
        <v>0</v>
      </c>
      <c r="RX230" s="613">
        <v>0</v>
      </c>
      <c r="RY230" s="613">
        <v>0</v>
      </c>
      <c r="RZ230" s="613">
        <v>0</v>
      </c>
      <c r="SA230" s="613">
        <v>0</v>
      </c>
      <c r="SB230" s="613">
        <v>0</v>
      </c>
      <c r="SC230" s="613">
        <v>0</v>
      </c>
      <c r="SD230" s="613">
        <v>0</v>
      </c>
      <c r="SE230" s="613">
        <v>0</v>
      </c>
      <c r="SF230" s="613">
        <v>0</v>
      </c>
      <c r="SG230" s="613">
        <v>0</v>
      </c>
      <c r="SH230" s="613">
        <v>0</v>
      </c>
      <c r="SI230" s="613">
        <v>0</v>
      </c>
      <c r="SJ230" s="613">
        <v>0</v>
      </c>
      <c r="SK230" s="267">
        <f t="shared" si="458"/>
        <v>0</v>
      </c>
      <c r="SL230" s="254"/>
      <c r="SM230" s="242"/>
      <c r="SN230" s="242"/>
      <c r="SO230" s="242"/>
    </row>
    <row r="231" spans="1:509" outlineLevel="3" x14ac:dyDescent="0.35">
      <c r="A231" s="242"/>
      <c r="B231" s="251"/>
      <c r="C231" s="438">
        <f>INT($C$29)+3</f>
        <v>4</v>
      </c>
      <c r="D231" s="267"/>
      <c r="E231" s="316">
        <f t="shared" si="457"/>
        <v>90</v>
      </c>
      <c r="F231" s="322"/>
      <c r="G231" s="322"/>
      <c r="H231" s="267"/>
      <c r="I231" s="544"/>
      <c r="J231" s="544" t="s">
        <v>690</v>
      </c>
      <c r="K231" s="545"/>
      <c r="L231" s="615">
        <v>0</v>
      </c>
      <c r="M231" s="615">
        <v>0</v>
      </c>
      <c r="N231" s="615">
        <v>0</v>
      </c>
      <c r="O231" s="615">
        <v>0</v>
      </c>
      <c r="P231" s="615">
        <v>0</v>
      </c>
      <c r="Q231" s="615">
        <v>0</v>
      </c>
      <c r="R231" s="615">
        <v>0</v>
      </c>
      <c r="S231" s="615">
        <v>0</v>
      </c>
      <c r="T231" s="615">
        <v>0</v>
      </c>
      <c r="U231" s="615">
        <v>0</v>
      </c>
      <c r="V231" s="615">
        <v>0</v>
      </c>
      <c r="W231" s="615">
        <v>0</v>
      </c>
      <c r="X231" s="615">
        <v>0</v>
      </c>
      <c r="Y231" s="615">
        <v>0</v>
      </c>
      <c r="Z231" s="615">
        <v>0</v>
      </c>
      <c r="AA231" s="615">
        <v>0</v>
      </c>
      <c r="AB231" s="615">
        <v>0</v>
      </c>
      <c r="AC231" s="615">
        <v>0</v>
      </c>
      <c r="AD231" s="615">
        <v>0</v>
      </c>
      <c r="AE231" s="615">
        <v>0</v>
      </c>
      <c r="AF231" s="615">
        <v>0</v>
      </c>
      <c r="AG231" s="615">
        <v>0</v>
      </c>
      <c r="AH231" s="615">
        <v>0</v>
      </c>
      <c r="AI231" s="615">
        <v>0</v>
      </c>
      <c r="AJ231" s="615">
        <v>0</v>
      </c>
      <c r="AK231" s="615">
        <v>0</v>
      </c>
      <c r="AL231" s="615">
        <v>0</v>
      </c>
      <c r="AM231" s="615">
        <v>0</v>
      </c>
      <c r="AN231" s="615">
        <v>0</v>
      </c>
      <c r="AO231" s="615">
        <v>0</v>
      </c>
      <c r="AP231" s="615">
        <v>0</v>
      </c>
      <c r="AQ231" s="615">
        <v>0</v>
      </c>
      <c r="AR231" s="615">
        <v>0</v>
      </c>
      <c r="AS231" s="615">
        <v>0</v>
      </c>
      <c r="AT231" s="615">
        <v>0</v>
      </c>
      <c r="AU231" s="615">
        <v>0</v>
      </c>
      <c r="AV231" s="615">
        <v>0</v>
      </c>
      <c r="AW231" s="615">
        <v>0</v>
      </c>
      <c r="AX231" s="615">
        <v>0</v>
      </c>
      <c r="AY231" s="615">
        <v>0</v>
      </c>
      <c r="AZ231" s="615">
        <v>0</v>
      </c>
      <c r="BA231" s="615">
        <v>0</v>
      </c>
      <c r="BB231" s="615">
        <v>0</v>
      </c>
      <c r="BC231" s="615">
        <v>0</v>
      </c>
      <c r="BD231" s="615">
        <v>0</v>
      </c>
      <c r="BE231" s="615">
        <v>0</v>
      </c>
      <c r="BF231" s="615">
        <v>0</v>
      </c>
      <c r="BG231" s="615">
        <v>0</v>
      </c>
      <c r="BH231" s="615">
        <v>0</v>
      </c>
      <c r="BI231" s="615">
        <v>0</v>
      </c>
      <c r="BJ231" s="615">
        <v>0</v>
      </c>
      <c r="BK231" s="615">
        <v>0</v>
      </c>
      <c r="BL231" s="615">
        <v>0</v>
      </c>
      <c r="BM231" s="615">
        <v>0</v>
      </c>
      <c r="BN231" s="615">
        <v>0</v>
      </c>
      <c r="BO231" s="615">
        <v>0</v>
      </c>
      <c r="BP231" s="615">
        <v>0</v>
      </c>
      <c r="BQ231" s="615">
        <v>0</v>
      </c>
      <c r="BR231" s="615">
        <v>0</v>
      </c>
      <c r="BS231" s="615">
        <v>0</v>
      </c>
      <c r="BT231" s="615">
        <v>0</v>
      </c>
      <c r="BU231" s="615">
        <v>0</v>
      </c>
      <c r="BV231" s="615">
        <v>0</v>
      </c>
      <c r="BW231" s="615">
        <v>0</v>
      </c>
      <c r="BX231" s="615">
        <v>0</v>
      </c>
      <c r="BY231" s="615">
        <v>0</v>
      </c>
      <c r="BZ231" s="615">
        <v>0</v>
      </c>
      <c r="CA231" s="615">
        <v>0</v>
      </c>
      <c r="CB231" s="615">
        <v>0</v>
      </c>
      <c r="CC231" s="615">
        <v>0</v>
      </c>
      <c r="CD231" s="615">
        <v>0</v>
      </c>
      <c r="CE231" s="615">
        <v>0</v>
      </c>
      <c r="CF231" s="615">
        <v>0</v>
      </c>
      <c r="CG231" s="615">
        <v>0</v>
      </c>
      <c r="CH231" s="615">
        <v>0</v>
      </c>
      <c r="CI231" s="615">
        <v>0</v>
      </c>
      <c r="CJ231" s="615">
        <v>0</v>
      </c>
      <c r="CK231" s="615">
        <v>0</v>
      </c>
      <c r="CL231" s="615">
        <v>0</v>
      </c>
      <c r="CM231" s="615">
        <v>0</v>
      </c>
      <c r="CN231" s="615">
        <v>0</v>
      </c>
      <c r="CO231" s="615">
        <v>0</v>
      </c>
      <c r="CP231" s="615">
        <v>0</v>
      </c>
      <c r="CQ231" s="615">
        <v>0</v>
      </c>
      <c r="CR231" s="615">
        <v>0</v>
      </c>
      <c r="CS231" s="615">
        <v>0</v>
      </c>
      <c r="CT231" s="615">
        <v>0</v>
      </c>
      <c r="CU231" s="615">
        <v>0</v>
      </c>
      <c r="CV231" s="615">
        <v>0</v>
      </c>
      <c r="CW231" s="615">
        <v>0</v>
      </c>
      <c r="CX231" s="615">
        <v>0</v>
      </c>
      <c r="CY231" s="615">
        <v>0</v>
      </c>
      <c r="CZ231" s="615">
        <v>0</v>
      </c>
      <c r="DA231" s="615">
        <v>0</v>
      </c>
      <c r="DB231" s="615">
        <v>0</v>
      </c>
      <c r="DC231" s="615">
        <v>0</v>
      </c>
      <c r="DD231" s="615">
        <v>0</v>
      </c>
      <c r="DE231" s="615">
        <v>0</v>
      </c>
      <c r="DF231" s="615">
        <v>0</v>
      </c>
      <c r="DG231" s="615">
        <v>0</v>
      </c>
      <c r="DH231" s="615">
        <v>0</v>
      </c>
      <c r="DI231" s="615">
        <v>0</v>
      </c>
      <c r="DJ231" s="615">
        <v>0</v>
      </c>
      <c r="DK231" s="615">
        <v>0</v>
      </c>
      <c r="DL231" s="615">
        <v>0</v>
      </c>
      <c r="DM231" s="615">
        <v>0</v>
      </c>
      <c r="DN231" s="615">
        <v>0</v>
      </c>
      <c r="DO231" s="615">
        <v>0</v>
      </c>
      <c r="DP231" s="615">
        <v>0</v>
      </c>
      <c r="DQ231" s="615">
        <v>0</v>
      </c>
      <c r="DR231" s="615">
        <v>0</v>
      </c>
      <c r="DS231" s="615">
        <v>0</v>
      </c>
      <c r="DT231" s="615">
        <v>0</v>
      </c>
      <c r="DU231" s="615">
        <v>0</v>
      </c>
      <c r="DV231" s="615">
        <v>0</v>
      </c>
      <c r="DW231" s="615">
        <v>0</v>
      </c>
      <c r="DX231" s="615">
        <v>0</v>
      </c>
      <c r="DY231" s="615">
        <v>0</v>
      </c>
      <c r="DZ231" s="615">
        <v>0</v>
      </c>
      <c r="EA231" s="615">
        <v>0</v>
      </c>
      <c r="EB231" s="615">
        <v>0</v>
      </c>
      <c r="EC231" s="615">
        <v>0</v>
      </c>
      <c r="ED231" s="615">
        <v>0</v>
      </c>
      <c r="EE231" s="615">
        <v>0</v>
      </c>
      <c r="EF231" s="615">
        <v>0</v>
      </c>
      <c r="EG231" s="615">
        <v>0</v>
      </c>
      <c r="EH231" s="615">
        <v>0</v>
      </c>
      <c r="EI231" s="615">
        <v>0</v>
      </c>
      <c r="EJ231" s="615">
        <v>0</v>
      </c>
      <c r="EK231" s="615">
        <v>0</v>
      </c>
      <c r="EL231" s="615">
        <v>0</v>
      </c>
      <c r="EM231" s="615">
        <v>0</v>
      </c>
      <c r="EN231" s="615">
        <v>0</v>
      </c>
      <c r="EO231" s="615">
        <v>0</v>
      </c>
      <c r="EP231" s="615">
        <v>0</v>
      </c>
      <c r="EQ231" s="615">
        <v>0</v>
      </c>
      <c r="ER231" s="615">
        <v>0</v>
      </c>
      <c r="ES231" s="615">
        <v>0</v>
      </c>
      <c r="ET231" s="615">
        <v>0</v>
      </c>
      <c r="EU231" s="615">
        <v>0</v>
      </c>
      <c r="EV231" s="615">
        <v>0</v>
      </c>
      <c r="EW231" s="615">
        <v>0</v>
      </c>
      <c r="EX231" s="615">
        <v>0</v>
      </c>
      <c r="EY231" s="615">
        <v>0</v>
      </c>
      <c r="EZ231" s="615">
        <v>0</v>
      </c>
      <c r="FA231" s="615">
        <v>0</v>
      </c>
      <c r="FB231" s="615">
        <v>0</v>
      </c>
      <c r="FC231" s="615">
        <v>0</v>
      </c>
      <c r="FD231" s="615">
        <v>0</v>
      </c>
      <c r="FE231" s="615">
        <v>0</v>
      </c>
      <c r="FF231" s="615">
        <v>0</v>
      </c>
      <c r="FG231" s="615">
        <v>0</v>
      </c>
      <c r="FH231" s="615">
        <v>0</v>
      </c>
      <c r="FI231" s="615">
        <v>0</v>
      </c>
      <c r="FJ231" s="615">
        <v>0</v>
      </c>
      <c r="FK231" s="615">
        <v>0</v>
      </c>
      <c r="FL231" s="615">
        <v>0</v>
      </c>
      <c r="FM231" s="615">
        <v>0</v>
      </c>
      <c r="FN231" s="615">
        <v>0</v>
      </c>
      <c r="FO231" s="615">
        <v>0</v>
      </c>
      <c r="FP231" s="615">
        <v>0</v>
      </c>
      <c r="FQ231" s="615">
        <v>0</v>
      </c>
      <c r="FR231" s="615">
        <v>0</v>
      </c>
      <c r="FS231" s="615">
        <v>0</v>
      </c>
      <c r="FT231" s="615">
        <v>0</v>
      </c>
      <c r="FU231" s="615">
        <v>0</v>
      </c>
      <c r="FV231" s="615">
        <v>0</v>
      </c>
      <c r="FW231" s="615">
        <v>0</v>
      </c>
      <c r="FX231" s="615">
        <v>0</v>
      </c>
      <c r="FY231" s="615">
        <v>0</v>
      </c>
      <c r="FZ231" s="615">
        <v>0</v>
      </c>
      <c r="GA231" s="615">
        <v>0</v>
      </c>
      <c r="GB231" s="615">
        <v>0</v>
      </c>
      <c r="GC231" s="615">
        <v>0</v>
      </c>
      <c r="GD231" s="615">
        <v>0</v>
      </c>
      <c r="GE231" s="615">
        <v>0</v>
      </c>
      <c r="GF231" s="615">
        <v>0</v>
      </c>
      <c r="GG231" s="615">
        <v>0</v>
      </c>
      <c r="GH231" s="615">
        <v>0</v>
      </c>
      <c r="GI231" s="615">
        <v>0</v>
      </c>
      <c r="GJ231" s="615">
        <v>0</v>
      </c>
      <c r="GK231" s="615">
        <v>0</v>
      </c>
      <c r="GL231" s="615">
        <v>0</v>
      </c>
      <c r="GM231" s="615">
        <v>0</v>
      </c>
      <c r="GN231" s="615">
        <v>0</v>
      </c>
      <c r="GO231" s="615">
        <v>0</v>
      </c>
      <c r="GP231" s="615">
        <v>0</v>
      </c>
      <c r="GQ231" s="615">
        <v>0</v>
      </c>
      <c r="GR231" s="615">
        <v>0</v>
      </c>
      <c r="GS231" s="615">
        <v>0</v>
      </c>
      <c r="GT231" s="615">
        <v>0</v>
      </c>
      <c r="GU231" s="615">
        <v>0</v>
      </c>
      <c r="GV231" s="615">
        <v>0</v>
      </c>
      <c r="GW231" s="615">
        <v>0</v>
      </c>
      <c r="GX231" s="615">
        <v>0</v>
      </c>
      <c r="GY231" s="615">
        <v>0</v>
      </c>
      <c r="GZ231" s="615">
        <v>0</v>
      </c>
      <c r="HA231" s="615">
        <v>0</v>
      </c>
      <c r="HB231" s="615">
        <v>0</v>
      </c>
      <c r="HC231" s="615">
        <v>0</v>
      </c>
      <c r="HD231" s="615">
        <v>0</v>
      </c>
      <c r="HE231" s="615">
        <v>0</v>
      </c>
      <c r="HF231" s="615">
        <v>0</v>
      </c>
      <c r="HG231" s="615">
        <v>0</v>
      </c>
      <c r="HH231" s="615">
        <v>0</v>
      </c>
      <c r="HI231" s="615">
        <v>0</v>
      </c>
      <c r="HJ231" s="615">
        <v>0</v>
      </c>
      <c r="HK231" s="615">
        <v>0</v>
      </c>
      <c r="HL231" s="615">
        <v>0</v>
      </c>
      <c r="HM231" s="615">
        <v>0</v>
      </c>
      <c r="HN231" s="615">
        <v>0</v>
      </c>
      <c r="HO231" s="615">
        <v>0</v>
      </c>
      <c r="HP231" s="615">
        <v>0</v>
      </c>
      <c r="HQ231" s="615">
        <v>0</v>
      </c>
      <c r="HR231" s="615">
        <v>0</v>
      </c>
      <c r="HS231" s="615">
        <v>0</v>
      </c>
      <c r="HT231" s="615">
        <v>0</v>
      </c>
      <c r="HU231" s="615">
        <v>0</v>
      </c>
      <c r="HV231" s="615">
        <v>0</v>
      </c>
      <c r="HW231" s="615">
        <v>0</v>
      </c>
      <c r="HX231" s="615">
        <v>0</v>
      </c>
      <c r="HY231" s="615">
        <v>0</v>
      </c>
      <c r="HZ231" s="615">
        <v>0</v>
      </c>
      <c r="IA231" s="615">
        <v>0</v>
      </c>
      <c r="IB231" s="615">
        <v>0</v>
      </c>
      <c r="IC231" s="615">
        <v>0</v>
      </c>
      <c r="ID231" s="615">
        <v>0</v>
      </c>
      <c r="IE231" s="615">
        <v>0</v>
      </c>
      <c r="IF231" s="615">
        <v>0</v>
      </c>
      <c r="IG231" s="615">
        <v>0</v>
      </c>
      <c r="IH231" s="615">
        <v>0</v>
      </c>
      <c r="II231" s="615">
        <v>0</v>
      </c>
      <c r="IJ231" s="615">
        <v>0</v>
      </c>
      <c r="IK231" s="615">
        <v>0</v>
      </c>
      <c r="IL231" s="615">
        <v>0</v>
      </c>
      <c r="IM231" s="615">
        <v>0</v>
      </c>
      <c r="IN231" s="615">
        <v>0</v>
      </c>
      <c r="IO231" s="615">
        <v>0</v>
      </c>
      <c r="IP231" s="615">
        <v>0</v>
      </c>
      <c r="IQ231" s="615">
        <v>0</v>
      </c>
      <c r="IR231" s="615">
        <v>0</v>
      </c>
      <c r="IS231" s="615">
        <v>0</v>
      </c>
      <c r="IT231" s="615">
        <v>0</v>
      </c>
      <c r="IU231" s="615">
        <v>0</v>
      </c>
      <c r="IV231" s="615">
        <v>0</v>
      </c>
      <c r="IW231" s="615">
        <v>0</v>
      </c>
      <c r="IX231" s="615">
        <v>0</v>
      </c>
      <c r="IY231" s="615">
        <v>0</v>
      </c>
      <c r="IZ231" s="615">
        <v>0</v>
      </c>
      <c r="JA231" s="615">
        <v>0</v>
      </c>
      <c r="JB231" s="615">
        <v>0</v>
      </c>
      <c r="JC231" s="615">
        <v>0</v>
      </c>
      <c r="JD231" s="615">
        <v>0</v>
      </c>
      <c r="JE231" s="615">
        <v>0</v>
      </c>
      <c r="JF231" s="615">
        <v>0</v>
      </c>
      <c r="JG231" s="615">
        <v>0</v>
      </c>
      <c r="JH231" s="615">
        <v>0</v>
      </c>
      <c r="JI231" s="615">
        <v>0</v>
      </c>
      <c r="JJ231" s="615">
        <v>0</v>
      </c>
      <c r="JK231" s="615">
        <v>0</v>
      </c>
      <c r="JL231" s="615">
        <v>0</v>
      </c>
      <c r="JM231" s="615">
        <v>0</v>
      </c>
      <c r="JN231" s="615">
        <v>0</v>
      </c>
      <c r="JO231" s="615">
        <v>0</v>
      </c>
      <c r="JP231" s="615">
        <v>0</v>
      </c>
      <c r="JQ231" s="615">
        <v>0</v>
      </c>
      <c r="JR231" s="615">
        <v>0</v>
      </c>
      <c r="JS231" s="615">
        <v>0</v>
      </c>
      <c r="JT231" s="615">
        <v>0</v>
      </c>
      <c r="JU231" s="615">
        <v>0</v>
      </c>
      <c r="JV231" s="615">
        <v>0</v>
      </c>
      <c r="JW231" s="615">
        <v>0</v>
      </c>
      <c r="JX231" s="615">
        <v>0</v>
      </c>
      <c r="JY231" s="615">
        <v>0</v>
      </c>
      <c r="JZ231" s="615">
        <v>0</v>
      </c>
      <c r="KA231" s="615">
        <v>0</v>
      </c>
      <c r="KB231" s="615">
        <v>0</v>
      </c>
      <c r="KC231" s="615">
        <v>0</v>
      </c>
      <c r="KD231" s="615">
        <v>0</v>
      </c>
      <c r="KE231" s="615">
        <v>0</v>
      </c>
      <c r="KF231" s="615">
        <v>0</v>
      </c>
      <c r="KG231" s="615">
        <v>0</v>
      </c>
      <c r="KH231" s="615">
        <v>0</v>
      </c>
      <c r="KI231" s="615">
        <v>0</v>
      </c>
      <c r="KJ231" s="615">
        <v>0</v>
      </c>
      <c r="KK231" s="615">
        <v>0</v>
      </c>
      <c r="KL231" s="615">
        <v>0</v>
      </c>
      <c r="KM231" s="615">
        <v>0</v>
      </c>
      <c r="KN231" s="615">
        <v>0</v>
      </c>
      <c r="KO231" s="615">
        <v>0</v>
      </c>
      <c r="KP231" s="615">
        <v>0</v>
      </c>
      <c r="KQ231" s="615">
        <v>0</v>
      </c>
      <c r="KR231" s="615">
        <v>0</v>
      </c>
      <c r="KS231" s="615">
        <v>0</v>
      </c>
      <c r="KT231" s="615">
        <v>0</v>
      </c>
      <c r="KU231" s="615">
        <v>0</v>
      </c>
      <c r="KV231" s="615">
        <v>0</v>
      </c>
      <c r="KW231" s="615">
        <v>0</v>
      </c>
      <c r="KX231" s="615">
        <v>0</v>
      </c>
      <c r="KY231" s="615">
        <v>0</v>
      </c>
      <c r="KZ231" s="615">
        <v>0</v>
      </c>
      <c r="LA231" s="615">
        <v>0</v>
      </c>
      <c r="LB231" s="615">
        <v>0</v>
      </c>
      <c r="LC231" s="615">
        <v>0</v>
      </c>
      <c r="LD231" s="615">
        <v>0</v>
      </c>
      <c r="LE231" s="615">
        <v>0</v>
      </c>
      <c r="LF231" s="615">
        <v>0</v>
      </c>
      <c r="LG231" s="615">
        <v>0</v>
      </c>
      <c r="LH231" s="615">
        <v>0</v>
      </c>
      <c r="LI231" s="615">
        <v>0</v>
      </c>
      <c r="LJ231" s="615">
        <v>0</v>
      </c>
      <c r="LK231" s="615">
        <v>0</v>
      </c>
      <c r="LL231" s="615">
        <v>0</v>
      </c>
      <c r="LM231" s="615">
        <v>0</v>
      </c>
      <c r="LN231" s="615">
        <v>0</v>
      </c>
      <c r="LO231" s="615">
        <v>0</v>
      </c>
      <c r="LP231" s="615">
        <v>0</v>
      </c>
      <c r="LQ231" s="615">
        <v>0</v>
      </c>
      <c r="LR231" s="615">
        <v>0</v>
      </c>
      <c r="LS231" s="615">
        <v>0</v>
      </c>
      <c r="LT231" s="615">
        <v>0</v>
      </c>
      <c r="LU231" s="615">
        <v>0</v>
      </c>
      <c r="LV231" s="615">
        <v>0</v>
      </c>
      <c r="LW231" s="615">
        <v>0</v>
      </c>
      <c r="LX231" s="615">
        <v>0</v>
      </c>
      <c r="LY231" s="615">
        <v>0</v>
      </c>
      <c r="LZ231" s="615">
        <v>0</v>
      </c>
      <c r="MA231" s="615">
        <v>0</v>
      </c>
      <c r="MB231" s="615">
        <v>0</v>
      </c>
      <c r="MC231" s="615">
        <v>0</v>
      </c>
      <c r="MD231" s="615">
        <v>0</v>
      </c>
      <c r="ME231" s="615">
        <v>0</v>
      </c>
      <c r="MF231" s="615">
        <v>0</v>
      </c>
      <c r="MG231" s="615">
        <v>0</v>
      </c>
      <c r="MH231" s="615">
        <v>0</v>
      </c>
      <c r="MI231" s="615">
        <v>0</v>
      </c>
      <c r="MJ231" s="615">
        <v>0</v>
      </c>
      <c r="MK231" s="615">
        <v>0</v>
      </c>
      <c r="ML231" s="615">
        <v>0</v>
      </c>
      <c r="MM231" s="615">
        <v>0</v>
      </c>
      <c r="MN231" s="615">
        <v>0</v>
      </c>
      <c r="MO231" s="615">
        <v>0</v>
      </c>
      <c r="MP231" s="615">
        <v>0</v>
      </c>
      <c r="MQ231" s="615">
        <v>0</v>
      </c>
      <c r="MR231" s="615">
        <v>0</v>
      </c>
      <c r="MS231" s="615">
        <v>0</v>
      </c>
      <c r="MT231" s="615">
        <v>0</v>
      </c>
      <c r="MU231" s="615">
        <v>0</v>
      </c>
      <c r="MV231" s="615">
        <v>0</v>
      </c>
      <c r="MW231" s="615">
        <v>0</v>
      </c>
      <c r="MX231" s="615">
        <v>0</v>
      </c>
      <c r="MY231" s="615">
        <v>0</v>
      </c>
      <c r="MZ231" s="615">
        <v>0</v>
      </c>
      <c r="NA231" s="615">
        <v>0</v>
      </c>
      <c r="NB231" s="615">
        <v>0</v>
      </c>
      <c r="NC231" s="615">
        <v>0</v>
      </c>
      <c r="ND231" s="615">
        <v>0</v>
      </c>
      <c r="NE231" s="615">
        <v>0</v>
      </c>
      <c r="NF231" s="615">
        <v>0</v>
      </c>
      <c r="NG231" s="615">
        <v>0</v>
      </c>
      <c r="NH231" s="615">
        <v>0</v>
      </c>
      <c r="NI231" s="615">
        <v>0</v>
      </c>
      <c r="NJ231" s="615">
        <v>0</v>
      </c>
      <c r="NK231" s="615">
        <v>0</v>
      </c>
      <c r="NL231" s="615">
        <v>0</v>
      </c>
      <c r="NM231" s="615">
        <v>0</v>
      </c>
      <c r="NN231" s="615">
        <v>0</v>
      </c>
      <c r="NO231" s="615">
        <v>0</v>
      </c>
      <c r="NP231" s="615">
        <v>0</v>
      </c>
      <c r="NQ231" s="615">
        <v>0</v>
      </c>
      <c r="NR231" s="615">
        <v>0</v>
      </c>
      <c r="NS231" s="615">
        <v>0</v>
      </c>
      <c r="NT231" s="615">
        <v>0</v>
      </c>
      <c r="NU231" s="615">
        <v>0</v>
      </c>
      <c r="NV231" s="615">
        <v>0</v>
      </c>
      <c r="NW231" s="615">
        <v>0</v>
      </c>
      <c r="NX231" s="615">
        <v>0</v>
      </c>
      <c r="NY231" s="615">
        <v>0</v>
      </c>
      <c r="NZ231" s="615">
        <v>0</v>
      </c>
      <c r="OA231" s="615">
        <v>0</v>
      </c>
      <c r="OB231" s="615">
        <v>0</v>
      </c>
      <c r="OC231" s="615">
        <v>0</v>
      </c>
      <c r="OD231" s="615">
        <v>0</v>
      </c>
      <c r="OE231" s="615">
        <v>0</v>
      </c>
      <c r="OF231" s="615">
        <v>0</v>
      </c>
      <c r="OG231" s="615">
        <v>0</v>
      </c>
      <c r="OH231" s="615">
        <v>0</v>
      </c>
      <c r="OI231" s="615">
        <v>0</v>
      </c>
      <c r="OJ231" s="615">
        <v>0</v>
      </c>
      <c r="OK231" s="615">
        <v>0</v>
      </c>
      <c r="OL231" s="615">
        <v>0</v>
      </c>
      <c r="OM231" s="615">
        <v>0</v>
      </c>
      <c r="ON231" s="615">
        <v>0</v>
      </c>
      <c r="OO231" s="615">
        <v>0</v>
      </c>
      <c r="OP231" s="615">
        <v>0</v>
      </c>
      <c r="OQ231" s="615">
        <v>0</v>
      </c>
      <c r="OR231" s="615">
        <v>0</v>
      </c>
      <c r="OS231" s="615">
        <v>0</v>
      </c>
      <c r="OT231" s="615">
        <v>0</v>
      </c>
      <c r="OU231" s="615">
        <v>0</v>
      </c>
      <c r="OV231" s="615">
        <v>0</v>
      </c>
      <c r="OW231" s="615">
        <v>0</v>
      </c>
      <c r="OX231" s="615">
        <v>0</v>
      </c>
      <c r="OY231" s="615">
        <v>0</v>
      </c>
      <c r="OZ231" s="615">
        <v>0</v>
      </c>
      <c r="PA231" s="615">
        <v>0</v>
      </c>
      <c r="PB231" s="615">
        <v>0</v>
      </c>
      <c r="PC231" s="615">
        <v>0</v>
      </c>
      <c r="PD231" s="615">
        <v>0</v>
      </c>
      <c r="PE231" s="615">
        <v>0</v>
      </c>
      <c r="PF231" s="615">
        <v>0</v>
      </c>
      <c r="PG231" s="615">
        <v>0</v>
      </c>
      <c r="PH231" s="615">
        <v>0</v>
      </c>
      <c r="PI231" s="615">
        <v>0</v>
      </c>
      <c r="PJ231" s="615">
        <v>0</v>
      </c>
      <c r="PK231" s="615">
        <v>0</v>
      </c>
      <c r="PL231" s="615">
        <v>0</v>
      </c>
      <c r="PM231" s="615">
        <v>0</v>
      </c>
      <c r="PN231" s="615">
        <v>0</v>
      </c>
      <c r="PO231" s="615">
        <v>0</v>
      </c>
      <c r="PP231" s="615">
        <v>0</v>
      </c>
      <c r="PQ231" s="615">
        <v>0</v>
      </c>
      <c r="PR231" s="615">
        <v>0</v>
      </c>
      <c r="PS231" s="615">
        <v>0</v>
      </c>
      <c r="PT231" s="615">
        <v>0</v>
      </c>
      <c r="PU231" s="615">
        <v>0</v>
      </c>
      <c r="PV231" s="615">
        <v>0</v>
      </c>
      <c r="PW231" s="615">
        <v>0</v>
      </c>
      <c r="PX231" s="615">
        <v>0</v>
      </c>
      <c r="PY231" s="615">
        <v>0</v>
      </c>
      <c r="PZ231" s="615">
        <v>0</v>
      </c>
      <c r="QA231" s="615">
        <v>0</v>
      </c>
      <c r="QB231" s="615">
        <v>0</v>
      </c>
      <c r="QC231" s="615">
        <v>0</v>
      </c>
      <c r="QD231" s="615">
        <v>0</v>
      </c>
      <c r="QE231" s="615">
        <v>0</v>
      </c>
      <c r="QF231" s="615">
        <v>0</v>
      </c>
      <c r="QG231" s="615">
        <v>0</v>
      </c>
      <c r="QH231" s="615">
        <v>0</v>
      </c>
      <c r="QI231" s="615">
        <v>0</v>
      </c>
      <c r="QJ231" s="615">
        <v>0</v>
      </c>
      <c r="QK231" s="615">
        <v>0</v>
      </c>
      <c r="QL231" s="615">
        <v>0</v>
      </c>
      <c r="QM231" s="615">
        <v>0</v>
      </c>
      <c r="QN231" s="615">
        <v>0</v>
      </c>
      <c r="QO231" s="615">
        <v>0</v>
      </c>
      <c r="QP231" s="615">
        <v>0</v>
      </c>
      <c r="QQ231" s="615">
        <v>0</v>
      </c>
      <c r="QR231" s="615">
        <v>0</v>
      </c>
      <c r="QS231" s="615">
        <v>0</v>
      </c>
      <c r="QT231" s="615">
        <v>0</v>
      </c>
      <c r="QU231" s="615">
        <v>0</v>
      </c>
      <c r="QV231" s="615">
        <v>0</v>
      </c>
      <c r="QW231" s="615">
        <v>0</v>
      </c>
      <c r="QX231" s="615">
        <v>0</v>
      </c>
      <c r="QY231" s="615">
        <v>0</v>
      </c>
      <c r="QZ231" s="615">
        <v>0</v>
      </c>
      <c r="RA231" s="615">
        <v>0</v>
      </c>
      <c r="RB231" s="615">
        <v>0</v>
      </c>
      <c r="RC231" s="615">
        <v>0</v>
      </c>
      <c r="RD231" s="615">
        <v>0</v>
      </c>
      <c r="RE231" s="615">
        <v>0</v>
      </c>
      <c r="RF231" s="615">
        <v>0</v>
      </c>
      <c r="RG231" s="615">
        <v>0</v>
      </c>
      <c r="RH231" s="615">
        <v>0</v>
      </c>
      <c r="RI231" s="615">
        <v>0</v>
      </c>
      <c r="RJ231" s="615">
        <v>0</v>
      </c>
      <c r="RK231" s="615">
        <v>0</v>
      </c>
      <c r="RL231" s="615">
        <v>0</v>
      </c>
      <c r="RM231" s="615">
        <v>0</v>
      </c>
      <c r="RN231" s="615">
        <v>0</v>
      </c>
      <c r="RO231" s="615">
        <v>0</v>
      </c>
      <c r="RP231" s="615">
        <v>0</v>
      </c>
      <c r="RQ231" s="615">
        <v>0</v>
      </c>
      <c r="RR231" s="615">
        <v>0</v>
      </c>
      <c r="RS231" s="615">
        <v>0</v>
      </c>
      <c r="RT231" s="615">
        <v>0</v>
      </c>
      <c r="RU231" s="615">
        <v>0</v>
      </c>
      <c r="RV231" s="615">
        <v>0</v>
      </c>
      <c r="RW231" s="615">
        <v>0</v>
      </c>
      <c r="RX231" s="615">
        <v>0</v>
      </c>
      <c r="RY231" s="615">
        <v>0</v>
      </c>
      <c r="RZ231" s="615">
        <v>0</v>
      </c>
      <c r="SA231" s="615">
        <v>0</v>
      </c>
      <c r="SB231" s="615">
        <v>0</v>
      </c>
      <c r="SC231" s="615">
        <v>0</v>
      </c>
      <c r="SD231" s="615">
        <v>0</v>
      </c>
      <c r="SE231" s="615">
        <v>0</v>
      </c>
      <c r="SF231" s="615">
        <v>0</v>
      </c>
      <c r="SG231" s="615">
        <v>0</v>
      </c>
      <c r="SH231" s="615">
        <v>0</v>
      </c>
      <c r="SI231" s="615">
        <v>0</v>
      </c>
      <c r="SJ231" s="615">
        <v>0</v>
      </c>
      <c r="SK231" s="267">
        <f t="shared" si="458"/>
        <v>0</v>
      </c>
      <c r="SL231" s="254"/>
      <c r="SM231" s="242"/>
      <c r="SN231" s="242"/>
      <c r="SO231" s="242"/>
    </row>
    <row r="232" spans="1:509" outlineLevel="2" x14ac:dyDescent="0.35">
      <c r="A232" s="242"/>
      <c r="B232" s="251"/>
      <c r="C232" s="438">
        <f>INT($C$29)+2</f>
        <v>3</v>
      </c>
      <c r="D232" s="267"/>
      <c r="E232" s="316">
        <f t="shared" si="457"/>
        <v>91</v>
      </c>
      <c r="F232" s="322"/>
      <c r="G232" s="322"/>
      <c r="H232" s="267"/>
      <c r="I232" s="546"/>
      <c r="J232" s="546" t="s">
        <v>691</v>
      </c>
      <c r="K232" s="547"/>
      <c r="L232" s="616">
        <v>0</v>
      </c>
      <c r="M232" s="616">
        <v>0</v>
      </c>
      <c r="N232" s="616">
        <v>0</v>
      </c>
      <c r="O232" s="616">
        <v>0</v>
      </c>
      <c r="P232" s="616">
        <v>0</v>
      </c>
      <c r="Q232" s="616">
        <v>0</v>
      </c>
      <c r="R232" s="616">
        <v>0</v>
      </c>
      <c r="S232" s="616">
        <v>0</v>
      </c>
      <c r="T232" s="616">
        <v>0</v>
      </c>
      <c r="U232" s="616">
        <v>0</v>
      </c>
      <c r="V232" s="616">
        <v>0</v>
      </c>
      <c r="W232" s="616">
        <v>0</v>
      </c>
      <c r="X232" s="616">
        <v>0</v>
      </c>
      <c r="Y232" s="616">
        <v>0</v>
      </c>
      <c r="Z232" s="616">
        <v>0</v>
      </c>
      <c r="AA232" s="616">
        <v>0</v>
      </c>
      <c r="AB232" s="616">
        <v>0</v>
      </c>
      <c r="AC232" s="616">
        <v>0</v>
      </c>
      <c r="AD232" s="616">
        <v>0</v>
      </c>
      <c r="AE232" s="616">
        <v>0</v>
      </c>
      <c r="AF232" s="616">
        <v>0</v>
      </c>
      <c r="AG232" s="616">
        <v>0</v>
      </c>
      <c r="AH232" s="616">
        <v>0</v>
      </c>
      <c r="AI232" s="616">
        <v>0</v>
      </c>
      <c r="AJ232" s="616">
        <v>0</v>
      </c>
      <c r="AK232" s="616">
        <v>0</v>
      </c>
      <c r="AL232" s="616">
        <v>0</v>
      </c>
      <c r="AM232" s="616">
        <v>0</v>
      </c>
      <c r="AN232" s="616">
        <v>0</v>
      </c>
      <c r="AO232" s="616">
        <v>0</v>
      </c>
      <c r="AP232" s="616">
        <v>0</v>
      </c>
      <c r="AQ232" s="616">
        <v>0</v>
      </c>
      <c r="AR232" s="616">
        <v>0</v>
      </c>
      <c r="AS232" s="616">
        <v>0</v>
      </c>
      <c r="AT232" s="616">
        <v>0</v>
      </c>
      <c r="AU232" s="616">
        <v>0</v>
      </c>
      <c r="AV232" s="616">
        <v>0</v>
      </c>
      <c r="AW232" s="616">
        <v>0</v>
      </c>
      <c r="AX232" s="616">
        <v>0</v>
      </c>
      <c r="AY232" s="616">
        <v>0</v>
      </c>
      <c r="AZ232" s="616">
        <v>0</v>
      </c>
      <c r="BA232" s="616">
        <v>0</v>
      </c>
      <c r="BB232" s="616">
        <v>0</v>
      </c>
      <c r="BC232" s="616">
        <v>0</v>
      </c>
      <c r="BD232" s="616">
        <v>0</v>
      </c>
      <c r="BE232" s="616">
        <v>0</v>
      </c>
      <c r="BF232" s="616">
        <v>0</v>
      </c>
      <c r="BG232" s="616">
        <v>0</v>
      </c>
      <c r="BH232" s="616">
        <v>0</v>
      </c>
      <c r="BI232" s="616">
        <v>0</v>
      </c>
      <c r="BJ232" s="616">
        <v>0</v>
      </c>
      <c r="BK232" s="616">
        <v>0</v>
      </c>
      <c r="BL232" s="616">
        <v>0</v>
      </c>
      <c r="BM232" s="616">
        <v>0</v>
      </c>
      <c r="BN232" s="616">
        <v>0</v>
      </c>
      <c r="BO232" s="616">
        <v>0</v>
      </c>
      <c r="BP232" s="616">
        <v>0</v>
      </c>
      <c r="BQ232" s="616">
        <v>0</v>
      </c>
      <c r="BR232" s="616">
        <v>0</v>
      </c>
      <c r="BS232" s="616">
        <v>0</v>
      </c>
      <c r="BT232" s="616">
        <v>0</v>
      </c>
      <c r="BU232" s="616">
        <v>0</v>
      </c>
      <c r="BV232" s="616">
        <v>0</v>
      </c>
      <c r="BW232" s="616">
        <v>0</v>
      </c>
      <c r="BX232" s="616">
        <v>0</v>
      </c>
      <c r="BY232" s="616">
        <v>0</v>
      </c>
      <c r="BZ232" s="616">
        <v>0</v>
      </c>
      <c r="CA232" s="616">
        <v>0</v>
      </c>
      <c r="CB232" s="616">
        <v>0</v>
      </c>
      <c r="CC232" s="616">
        <v>0</v>
      </c>
      <c r="CD232" s="616">
        <v>0</v>
      </c>
      <c r="CE232" s="616">
        <v>0</v>
      </c>
      <c r="CF232" s="616">
        <v>0</v>
      </c>
      <c r="CG232" s="616">
        <v>0</v>
      </c>
      <c r="CH232" s="616">
        <v>0</v>
      </c>
      <c r="CI232" s="616">
        <v>0</v>
      </c>
      <c r="CJ232" s="616">
        <v>0</v>
      </c>
      <c r="CK232" s="616">
        <v>0</v>
      </c>
      <c r="CL232" s="616">
        <v>0</v>
      </c>
      <c r="CM232" s="616">
        <v>0</v>
      </c>
      <c r="CN232" s="616">
        <v>0</v>
      </c>
      <c r="CO232" s="616">
        <v>0</v>
      </c>
      <c r="CP232" s="616">
        <v>0</v>
      </c>
      <c r="CQ232" s="616">
        <v>0</v>
      </c>
      <c r="CR232" s="616">
        <v>0</v>
      </c>
      <c r="CS232" s="616">
        <v>0</v>
      </c>
      <c r="CT232" s="616">
        <v>0</v>
      </c>
      <c r="CU232" s="616">
        <v>0</v>
      </c>
      <c r="CV232" s="616">
        <v>0</v>
      </c>
      <c r="CW232" s="616">
        <v>0</v>
      </c>
      <c r="CX232" s="616">
        <v>0</v>
      </c>
      <c r="CY232" s="616">
        <v>0</v>
      </c>
      <c r="CZ232" s="616">
        <v>0</v>
      </c>
      <c r="DA232" s="616">
        <v>0</v>
      </c>
      <c r="DB232" s="616">
        <v>0</v>
      </c>
      <c r="DC232" s="616">
        <v>0</v>
      </c>
      <c r="DD232" s="616">
        <v>0</v>
      </c>
      <c r="DE232" s="616">
        <v>0</v>
      </c>
      <c r="DF232" s="616">
        <v>0</v>
      </c>
      <c r="DG232" s="616">
        <v>0</v>
      </c>
      <c r="DH232" s="616">
        <v>0</v>
      </c>
      <c r="DI232" s="616">
        <v>0</v>
      </c>
      <c r="DJ232" s="616">
        <v>0</v>
      </c>
      <c r="DK232" s="616">
        <v>0</v>
      </c>
      <c r="DL232" s="616">
        <v>0</v>
      </c>
      <c r="DM232" s="616">
        <v>0</v>
      </c>
      <c r="DN232" s="616">
        <v>0</v>
      </c>
      <c r="DO232" s="616">
        <v>0</v>
      </c>
      <c r="DP232" s="616">
        <v>0</v>
      </c>
      <c r="DQ232" s="616">
        <v>0</v>
      </c>
      <c r="DR232" s="616">
        <v>0</v>
      </c>
      <c r="DS232" s="616">
        <v>0</v>
      </c>
      <c r="DT232" s="616">
        <v>0</v>
      </c>
      <c r="DU232" s="616">
        <v>0</v>
      </c>
      <c r="DV232" s="616">
        <v>0</v>
      </c>
      <c r="DW232" s="616">
        <v>0</v>
      </c>
      <c r="DX232" s="616">
        <v>0</v>
      </c>
      <c r="DY232" s="616">
        <v>0</v>
      </c>
      <c r="DZ232" s="616">
        <v>0</v>
      </c>
      <c r="EA232" s="616">
        <v>0</v>
      </c>
      <c r="EB232" s="616">
        <v>0</v>
      </c>
      <c r="EC232" s="616">
        <v>0</v>
      </c>
      <c r="ED232" s="616">
        <v>0</v>
      </c>
      <c r="EE232" s="616">
        <v>0</v>
      </c>
      <c r="EF232" s="616">
        <v>0</v>
      </c>
      <c r="EG232" s="616">
        <v>0</v>
      </c>
      <c r="EH232" s="616">
        <v>0</v>
      </c>
      <c r="EI232" s="616">
        <v>0</v>
      </c>
      <c r="EJ232" s="616">
        <v>0</v>
      </c>
      <c r="EK232" s="616">
        <v>0</v>
      </c>
      <c r="EL232" s="616">
        <v>0</v>
      </c>
      <c r="EM232" s="616">
        <v>0</v>
      </c>
      <c r="EN232" s="616">
        <v>0</v>
      </c>
      <c r="EO232" s="616">
        <v>0</v>
      </c>
      <c r="EP232" s="616">
        <v>0</v>
      </c>
      <c r="EQ232" s="616">
        <v>0</v>
      </c>
      <c r="ER232" s="616">
        <v>0</v>
      </c>
      <c r="ES232" s="616">
        <v>0</v>
      </c>
      <c r="ET232" s="616">
        <v>0</v>
      </c>
      <c r="EU232" s="616">
        <v>0</v>
      </c>
      <c r="EV232" s="616">
        <v>0</v>
      </c>
      <c r="EW232" s="616">
        <v>0</v>
      </c>
      <c r="EX232" s="616">
        <v>0</v>
      </c>
      <c r="EY232" s="616">
        <v>0</v>
      </c>
      <c r="EZ232" s="616">
        <v>0</v>
      </c>
      <c r="FA232" s="616">
        <v>0</v>
      </c>
      <c r="FB232" s="616">
        <v>0</v>
      </c>
      <c r="FC232" s="616">
        <v>0</v>
      </c>
      <c r="FD232" s="616">
        <v>0</v>
      </c>
      <c r="FE232" s="616">
        <v>0</v>
      </c>
      <c r="FF232" s="616">
        <v>0</v>
      </c>
      <c r="FG232" s="616">
        <v>0</v>
      </c>
      <c r="FH232" s="616">
        <v>0</v>
      </c>
      <c r="FI232" s="616">
        <v>0</v>
      </c>
      <c r="FJ232" s="616">
        <v>0</v>
      </c>
      <c r="FK232" s="616">
        <v>0</v>
      </c>
      <c r="FL232" s="616">
        <v>0</v>
      </c>
      <c r="FM232" s="616">
        <v>0</v>
      </c>
      <c r="FN232" s="616">
        <v>0</v>
      </c>
      <c r="FO232" s="616">
        <v>0</v>
      </c>
      <c r="FP232" s="616">
        <v>0</v>
      </c>
      <c r="FQ232" s="616">
        <v>0</v>
      </c>
      <c r="FR232" s="616">
        <v>0</v>
      </c>
      <c r="FS232" s="616">
        <v>0</v>
      </c>
      <c r="FT232" s="616">
        <v>0</v>
      </c>
      <c r="FU232" s="616">
        <v>0</v>
      </c>
      <c r="FV232" s="616">
        <v>0</v>
      </c>
      <c r="FW232" s="616">
        <v>0</v>
      </c>
      <c r="FX232" s="616">
        <v>0</v>
      </c>
      <c r="FY232" s="616">
        <v>0</v>
      </c>
      <c r="FZ232" s="616">
        <v>0</v>
      </c>
      <c r="GA232" s="616">
        <v>0</v>
      </c>
      <c r="GB232" s="616">
        <v>0</v>
      </c>
      <c r="GC232" s="616">
        <v>0</v>
      </c>
      <c r="GD232" s="616">
        <v>0</v>
      </c>
      <c r="GE232" s="616">
        <v>0</v>
      </c>
      <c r="GF232" s="616">
        <v>0</v>
      </c>
      <c r="GG232" s="616">
        <v>0</v>
      </c>
      <c r="GH232" s="616">
        <v>0</v>
      </c>
      <c r="GI232" s="616">
        <v>0</v>
      </c>
      <c r="GJ232" s="616">
        <v>0</v>
      </c>
      <c r="GK232" s="616">
        <v>0</v>
      </c>
      <c r="GL232" s="616">
        <v>0</v>
      </c>
      <c r="GM232" s="616">
        <v>0</v>
      </c>
      <c r="GN232" s="616">
        <v>0</v>
      </c>
      <c r="GO232" s="616">
        <v>0</v>
      </c>
      <c r="GP232" s="616">
        <v>0</v>
      </c>
      <c r="GQ232" s="616">
        <v>0</v>
      </c>
      <c r="GR232" s="616">
        <v>0</v>
      </c>
      <c r="GS232" s="616">
        <v>0</v>
      </c>
      <c r="GT232" s="616">
        <v>0</v>
      </c>
      <c r="GU232" s="616">
        <v>0</v>
      </c>
      <c r="GV232" s="616">
        <v>0</v>
      </c>
      <c r="GW232" s="616">
        <v>0</v>
      </c>
      <c r="GX232" s="616">
        <v>0</v>
      </c>
      <c r="GY232" s="616">
        <v>0</v>
      </c>
      <c r="GZ232" s="616">
        <v>0</v>
      </c>
      <c r="HA232" s="616">
        <v>0</v>
      </c>
      <c r="HB232" s="616">
        <v>0</v>
      </c>
      <c r="HC232" s="616">
        <v>0</v>
      </c>
      <c r="HD232" s="616">
        <v>0</v>
      </c>
      <c r="HE232" s="616">
        <v>0</v>
      </c>
      <c r="HF232" s="616">
        <v>0</v>
      </c>
      <c r="HG232" s="616">
        <v>0</v>
      </c>
      <c r="HH232" s="616">
        <v>0</v>
      </c>
      <c r="HI232" s="616">
        <v>0</v>
      </c>
      <c r="HJ232" s="616">
        <v>0</v>
      </c>
      <c r="HK232" s="616">
        <v>0</v>
      </c>
      <c r="HL232" s="616">
        <v>0</v>
      </c>
      <c r="HM232" s="616">
        <v>0</v>
      </c>
      <c r="HN232" s="616">
        <v>0</v>
      </c>
      <c r="HO232" s="616">
        <v>0</v>
      </c>
      <c r="HP232" s="616">
        <v>0</v>
      </c>
      <c r="HQ232" s="616">
        <v>0</v>
      </c>
      <c r="HR232" s="616">
        <v>0</v>
      </c>
      <c r="HS232" s="616">
        <v>0</v>
      </c>
      <c r="HT232" s="616">
        <v>0</v>
      </c>
      <c r="HU232" s="616">
        <v>0</v>
      </c>
      <c r="HV232" s="616">
        <v>0</v>
      </c>
      <c r="HW232" s="616">
        <v>0</v>
      </c>
      <c r="HX232" s="616">
        <v>0</v>
      </c>
      <c r="HY232" s="616">
        <v>0</v>
      </c>
      <c r="HZ232" s="616">
        <v>0</v>
      </c>
      <c r="IA232" s="616">
        <v>0</v>
      </c>
      <c r="IB232" s="616">
        <v>0</v>
      </c>
      <c r="IC232" s="616">
        <v>0</v>
      </c>
      <c r="ID232" s="616">
        <v>0</v>
      </c>
      <c r="IE232" s="616">
        <v>0</v>
      </c>
      <c r="IF232" s="616">
        <v>0</v>
      </c>
      <c r="IG232" s="616">
        <v>0</v>
      </c>
      <c r="IH232" s="616">
        <v>0</v>
      </c>
      <c r="II232" s="616">
        <v>0</v>
      </c>
      <c r="IJ232" s="616">
        <v>0</v>
      </c>
      <c r="IK232" s="616">
        <v>0</v>
      </c>
      <c r="IL232" s="616">
        <v>0</v>
      </c>
      <c r="IM232" s="616">
        <v>0</v>
      </c>
      <c r="IN232" s="616">
        <v>0</v>
      </c>
      <c r="IO232" s="616">
        <v>0</v>
      </c>
      <c r="IP232" s="616">
        <v>0</v>
      </c>
      <c r="IQ232" s="616">
        <v>0</v>
      </c>
      <c r="IR232" s="616">
        <v>0</v>
      </c>
      <c r="IS232" s="616">
        <v>0</v>
      </c>
      <c r="IT232" s="616">
        <v>0</v>
      </c>
      <c r="IU232" s="616">
        <v>0</v>
      </c>
      <c r="IV232" s="616">
        <v>0</v>
      </c>
      <c r="IW232" s="616">
        <v>0</v>
      </c>
      <c r="IX232" s="616">
        <v>0</v>
      </c>
      <c r="IY232" s="616">
        <v>0</v>
      </c>
      <c r="IZ232" s="616">
        <v>0</v>
      </c>
      <c r="JA232" s="616">
        <v>0</v>
      </c>
      <c r="JB232" s="616">
        <v>0</v>
      </c>
      <c r="JC232" s="616">
        <v>0</v>
      </c>
      <c r="JD232" s="616">
        <v>0</v>
      </c>
      <c r="JE232" s="616">
        <v>0</v>
      </c>
      <c r="JF232" s="616">
        <v>0</v>
      </c>
      <c r="JG232" s="616">
        <v>0</v>
      </c>
      <c r="JH232" s="616">
        <v>0</v>
      </c>
      <c r="JI232" s="616">
        <v>0</v>
      </c>
      <c r="JJ232" s="616">
        <v>0</v>
      </c>
      <c r="JK232" s="616">
        <v>0</v>
      </c>
      <c r="JL232" s="616">
        <v>0</v>
      </c>
      <c r="JM232" s="616">
        <v>0</v>
      </c>
      <c r="JN232" s="616">
        <v>0</v>
      </c>
      <c r="JO232" s="616">
        <v>0</v>
      </c>
      <c r="JP232" s="616">
        <v>0</v>
      </c>
      <c r="JQ232" s="616">
        <v>0</v>
      </c>
      <c r="JR232" s="616">
        <v>0</v>
      </c>
      <c r="JS232" s="616">
        <v>0</v>
      </c>
      <c r="JT232" s="616">
        <v>0</v>
      </c>
      <c r="JU232" s="616">
        <v>0</v>
      </c>
      <c r="JV232" s="616">
        <v>0</v>
      </c>
      <c r="JW232" s="616">
        <v>0</v>
      </c>
      <c r="JX232" s="616">
        <v>0</v>
      </c>
      <c r="JY232" s="616">
        <v>0</v>
      </c>
      <c r="JZ232" s="616">
        <v>0</v>
      </c>
      <c r="KA232" s="616">
        <v>0</v>
      </c>
      <c r="KB232" s="616">
        <v>0</v>
      </c>
      <c r="KC232" s="616">
        <v>0</v>
      </c>
      <c r="KD232" s="616">
        <v>0</v>
      </c>
      <c r="KE232" s="616">
        <v>0</v>
      </c>
      <c r="KF232" s="616">
        <v>0</v>
      </c>
      <c r="KG232" s="616">
        <v>0</v>
      </c>
      <c r="KH232" s="616">
        <v>0</v>
      </c>
      <c r="KI232" s="616">
        <v>0</v>
      </c>
      <c r="KJ232" s="616">
        <v>0</v>
      </c>
      <c r="KK232" s="616">
        <v>0</v>
      </c>
      <c r="KL232" s="616">
        <v>0</v>
      </c>
      <c r="KM232" s="616">
        <v>0</v>
      </c>
      <c r="KN232" s="616">
        <v>0</v>
      </c>
      <c r="KO232" s="616">
        <v>0</v>
      </c>
      <c r="KP232" s="616">
        <v>0</v>
      </c>
      <c r="KQ232" s="616">
        <v>0</v>
      </c>
      <c r="KR232" s="616">
        <v>0</v>
      </c>
      <c r="KS232" s="616">
        <v>0</v>
      </c>
      <c r="KT232" s="616">
        <v>0</v>
      </c>
      <c r="KU232" s="616">
        <v>0</v>
      </c>
      <c r="KV232" s="616">
        <v>0</v>
      </c>
      <c r="KW232" s="616">
        <v>0</v>
      </c>
      <c r="KX232" s="616">
        <v>0</v>
      </c>
      <c r="KY232" s="616">
        <v>0</v>
      </c>
      <c r="KZ232" s="616">
        <v>0</v>
      </c>
      <c r="LA232" s="616">
        <v>0</v>
      </c>
      <c r="LB232" s="616">
        <v>0</v>
      </c>
      <c r="LC232" s="616">
        <v>0</v>
      </c>
      <c r="LD232" s="616">
        <v>0</v>
      </c>
      <c r="LE232" s="616">
        <v>0</v>
      </c>
      <c r="LF232" s="616">
        <v>0</v>
      </c>
      <c r="LG232" s="616">
        <v>0</v>
      </c>
      <c r="LH232" s="616">
        <v>0</v>
      </c>
      <c r="LI232" s="616">
        <v>0</v>
      </c>
      <c r="LJ232" s="616">
        <v>0</v>
      </c>
      <c r="LK232" s="616">
        <v>0</v>
      </c>
      <c r="LL232" s="616">
        <v>0</v>
      </c>
      <c r="LM232" s="616">
        <v>0</v>
      </c>
      <c r="LN232" s="616">
        <v>0</v>
      </c>
      <c r="LO232" s="616">
        <v>0</v>
      </c>
      <c r="LP232" s="616">
        <v>0</v>
      </c>
      <c r="LQ232" s="616">
        <v>0</v>
      </c>
      <c r="LR232" s="616">
        <v>0</v>
      </c>
      <c r="LS232" s="616">
        <v>0</v>
      </c>
      <c r="LT232" s="616">
        <v>0</v>
      </c>
      <c r="LU232" s="616">
        <v>0</v>
      </c>
      <c r="LV232" s="616">
        <v>0</v>
      </c>
      <c r="LW232" s="616">
        <v>0</v>
      </c>
      <c r="LX232" s="616">
        <v>0</v>
      </c>
      <c r="LY232" s="616">
        <v>0</v>
      </c>
      <c r="LZ232" s="616">
        <v>0</v>
      </c>
      <c r="MA232" s="616">
        <v>0</v>
      </c>
      <c r="MB232" s="616">
        <v>0</v>
      </c>
      <c r="MC232" s="616">
        <v>0</v>
      </c>
      <c r="MD232" s="616">
        <v>0</v>
      </c>
      <c r="ME232" s="616">
        <v>0</v>
      </c>
      <c r="MF232" s="616">
        <v>0</v>
      </c>
      <c r="MG232" s="616">
        <v>0</v>
      </c>
      <c r="MH232" s="616">
        <v>0</v>
      </c>
      <c r="MI232" s="616">
        <v>0</v>
      </c>
      <c r="MJ232" s="616">
        <v>0</v>
      </c>
      <c r="MK232" s="616">
        <v>0</v>
      </c>
      <c r="ML232" s="616">
        <v>0</v>
      </c>
      <c r="MM232" s="616">
        <v>0</v>
      </c>
      <c r="MN232" s="616">
        <v>0</v>
      </c>
      <c r="MO232" s="616">
        <v>0</v>
      </c>
      <c r="MP232" s="616">
        <v>0</v>
      </c>
      <c r="MQ232" s="616">
        <v>0</v>
      </c>
      <c r="MR232" s="616">
        <v>0</v>
      </c>
      <c r="MS232" s="616">
        <v>0</v>
      </c>
      <c r="MT232" s="616">
        <v>0</v>
      </c>
      <c r="MU232" s="616">
        <v>0</v>
      </c>
      <c r="MV232" s="616">
        <v>0</v>
      </c>
      <c r="MW232" s="616">
        <v>0</v>
      </c>
      <c r="MX232" s="616">
        <v>0</v>
      </c>
      <c r="MY232" s="616">
        <v>0</v>
      </c>
      <c r="MZ232" s="616">
        <v>0</v>
      </c>
      <c r="NA232" s="616">
        <v>0</v>
      </c>
      <c r="NB232" s="616">
        <v>0</v>
      </c>
      <c r="NC232" s="616">
        <v>0</v>
      </c>
      <c r="ND232" s="616">
        <v>0</v>
      </c>
      <c r="NE232" s="616">
        <v>0</v>
      </c>
      <c r="NF232" s="616">
        <v>0</v>
      </c>
      <c r="NG232" s="616">
        <v>0</v>
      </c>
      <c r="NH232" s="616">
        <v>0</v>
      </c>
      <c r="NI232" s="616">
        <v>0</v>
      </c>
      <c r="NJ232" s="616">
        <v>0</v>
      </c>
      <c r="NK232" s="616">
        <v>0</v>
      </c>
      <c r="NL232" s="616">
        <v>0</v>
      </c>
      <c r="NM232" s="616">
        <v>0</v>
      </c>
      <c r="NN232" s="616">
        <v>0</v>
      </c>
      <c r="NO232" s="616">
        <v>0</v>
      </c>
      <c r="NP232" s="616">
        <v>0</v>
      </c>
      <c r="NQ232" s="616">
        <v>0</v>
      </c>
      <c r="NR232" s="616">
        <v>0</v>
      </c>
      <c r="NS232" s="616">
        <v>0</v>
      </c>
      <c r="NT232" s="616">
        <v>0</v>
      </c>
      <c r="NU232" s="616">
        <v>0</v>
      </c>
      <c r="NV232" s="616">
        <v>0</v>
      </c>
      <c r="NW232" s="616">
        <v>0</v>
      </c>
      <c r="NX232" s="616">
        <v>0</v>
      </c>
      <c r="NY232" s="616">
        <v>0</v>
      </c>
      <c r="NZ232" s="616">
        <v>0</v>
      </c>
      <c r="OA232" s="616">
        <v>0</v>
      </c>
      <c r="OB232" s="616">
        <v>0</v>
      </c>
      <c r="OC232" s="616">
        <v>0</v>
      </c>
      <c r="OD232" s="616">
        <v>0</v>
      </c>
      <c r="OE232" s="616">
        <v>0</v>
      </c>
      <c r="OF232" s="616">
        <v>0</v>
      </c>
      <c r="OG232" s="616">
        <v>0</v>
      </c>
      <c r="OH232" s="616">
        <v>0</v>
      </c>
      <c r="OI232" s="616">
        <v>0</v>
      </c>
      <c r="OJ232" s="616">
        <v>0</v>
      </c>
      <c r="OK232" s="616">
        <v>0</v>
      </c>
      <c r="OL232" s="616">
        <v>0</v>
      </c>
      <c r="OM232" s="616">
        <v>0</v>
      </c>
      <c r="ON232" s="616">
        <v>0</v>
      </c>
      <c r="OO232" s="616">
        <v>0</v>
      </c>
      <c r="OP232" s="616">
        <v>0</v>
      </c>
      <c r="OQ232" s="616">
        <v>0</v>
      </c>
      <c r="OR232" s="616">
        <v>0</v>
      </c>
      <c r="OS232" s="616">
        <v>0</v>
      </c>
      <c r="OT232" s="616">
        <v>0</v>
      </c>
      <c r="OU232" s="616">
        <v>0</v>
      </c>
      <c r="OV232" s="616">
        <v>0</v>
      </c>
      <c r="OW232" s="616">
        <v>0</v>
      </c>
      <c r="OX232" s="616">
        <v>0</v>
      </c>
      <c r="OY232" s="616">
        <v>0</v>
      </c>
      <c r="OZ232" s="616">
        <v>0</v>
      </c>
      <c r="PA232" s="616">
        <v>0</v>
      </c>
      <c r="PB232" s="616">
        <v>0</v>
      </c>
      <c r="PC232" s="616">
        <v>0</v>
      </c>
      <c r="PD232" s="616">
        <v>0</v>
      </c>
      <c r="PE232" s="616">
        <v>0</v>
      </c>
      <c r="PF232" s="616">
        <v>0</v>
      </c>
      <c r="PG232" s="616">
        <v>0</v>
      </c>
      <c r="PH232" s="616">
        <v>0</v>
      </c>
      <c r="PI232" s="616">
        <v>0</v>
      </c>
      <c r="PJ232" s="616">
        <v>0</v>
      </c>
      <c r="PK232" s="616">
        <v>0</v>
      </c>
      <c r="PL232" s="616">
        <v>0</v>
      </c>
      <c r="PM232" s="616">
        <v>0</v>
      </c>
      <c r="PN232" s="616">
        <v>0</v>
      </c>
      <c r="PO232" s="616">
        <v>0</v>
      </c>
      <c r="PP232" s="616">
        <v>0</v>
      </c>
      <c r="PQ232" s="616">
        <v>0</v>
      </c>
      <c r="PR232" s="616">
        <v>0</v>
      </c>
      <c r="PS232" s="616">
        <v>0</v>
      </c>
      <c r="PT232" s="616">
        <v>0</v>
      </c>
      <c r="PU232" s="616">
        <v>0</v>
      </c>
      <c r="PV232" s="616">
        <v>0</v>
      </c>
      <c r="PW232" s="616">
        <v>0</v>
      </c>
      <c r="PX232" s="616">
        <v>0</v>
      </c>
      <c r="PY232" s="616">
        <v>0</v>
      </c>
      <c r="PZ232" s="616">
        <v>0</v>
      </c>
      <c r="QA232" s="616">
        <v>0</v>
      </c>
      <c r="QB232" s="616">
        <v>0</v>
      </c>
      <c r="QC232" s="616">
        <v>0</v>
      </c>
      <c r="QD232" s="616">
        <v>0</v>
      </c>
      <c r="QE232" s="616">
        <v>0</v>
      </c>
      <c r="QF232" s="616">
        <v>0</v>
      </c>
      <c r="QG232" s="616">
        <v>0</v>
      </c>
      <c r="QH232" s="616">
        <v>0</v>
      </c>
      <c r="QI232" s="616">
        <v>0</v>
      </c>
      <c r="QJ232" s="616">
        <v>0</v>
      </c>
      <c r="QK232" s="616">
        <v>0</v>
      </c>
      <c r="QL232" s="616">
        <v>0</v>
      </c>
      <c r="QM232" s="616">
        <v>0</v>
      </c>
      <c r="QN232" s="616">
        <v>0</v>
      </c>
      <c r="QO232" s="616">
        <v>0</v>
      </c>
      <c r="QP232" s="616">
        <v>0</v>
      </c>
      <c r="QQ232" s="616">
        <v>0</v>
      </c>
      <c r="QR232" s="616">
        <v>0</v>
      </c>
      <c r="QS232" s="616">
        <v>0</v>
      </c>
      <c r="QT232" s="616">
        <v>0</v>
      </c>
      <c r="QU232" s="616">
        <v>0</v>
      </c>
      <c r="QV232" s="616">
        <v>0</v>
      </c>
      <c r="QW232" s="616">
        <v>0</v>
      </c>
      <c r="QX232" s="616">
        <v>0</v>
      </c>
      <c r="QY232" s="616">
        <v>0</v>
      </c>
      <c r="QZ232" s="616">
        <v>0</v>
      </c>
      <c r="RA232" s="616">
        <v>0</v>
      </c>
      <c r="RB232" s="616">
        <v>0</v>
      </c>
      <c r="RC232" s="616">
        <v>0</v>
      </c>
      <c r="RD232" s="616">
        <v>0</v>
      </c>
      <c r="RE232" s="616">
        <v>0</v>
      </c>
      <c r="RF232" s="616">
        <v>0</v>
      </c>
      <c r="RG232" s="616">
        <v>0</v>
      </c>
      <c r="RH232" s="616">
        <v>0</v>
      </c>
      <c r="RI232" s="616">
        <v>0</v>
      </c>
      <c r="RJ232" s="616">
        <v>0</v>
      </c>
      <c r="RK232" s="616">
        <v>0</v>
      </c>
      <c r="RL232" s="616">
        <v>0</v>
      </c>
      <c r="RM232" s="616">
        <v>0</v>
      </c>
      <c r="RN232" s="616">
        <v>0</v>
      </c>
      <c r="RO232" s="616">
        <v>0</v>
      </c>
      <c r="RP232" s="616">
        <v>0</v>
      </c>
      <c r="RQ232" s="616">
        <v>0</v>
      </c>
      <c r="RR232" s="616">
        <v>0</v>
      </c>
      <c r="RS232" s="616">
        <v>0</v>
      </c>
      <c r="RT232" s="616">
        <v>0</v>
      </c>
      <c r="RU232" s="616">
        <v>0</v>
      </c>
      <c r="RV232" s="616">
        <v>0</v>
      </c>
      <c r="RW232" s="616">
        <v>0</v>
      </c>
      <c r="RX232" s="616">
        <v>0</v>
      </c>
      <c r="RY232" s="616">
        <v>0</v>
      </c>
      <c r="RZ232" s="616">
        <v>0</v>
      </c>
      <c r="SA232" s="616">
        <v>0</v>
      </c>
      <c r="SB232" s="616">
        <v>0</v>
      </c>
      <c r="SC232" s="616">
        <v>0</v>
      </c>
      <c r="SD232" s="616">
        <v>0</v>
      </c>
      <c r="SE232" s="616">
        <v>0</v>
      </c>
      <c r="SF232" s="616">
        <v>0</v>
      </c>
      <c r="SG232" s="616">
        <v>0</v>
      </c>
      <c r="SH232" s="616">
        <v>0</v>
      </c>
      <c r="SI232" s="616">
        <v>0</v>
      </c>
      <c r="SJ232" s="616">
        <v>0</v>
      </c>
      <c r="SK232" s="267">
        <f t="shared" si="458"/>
        <v>0</v>
      </c>
      <c r="SL232" s="254"/>
      <c r="SM232" s="242"/>
      <c r="SN232" s="242"/>
      <c r="SO232" s="242"/>
    </row>
    <row r="233" spans="1:509" outlineLevel="2" x14ac:dyDescent="0.35">
      <c r="A233" s="242"/>
      <c r="B233" s="251"/>
      <c r="C233" s="438">
        <f>INT($C$29)+2</f>
        <v>3</v>
      </c>
      <c r="D233" s="267"/>
      <c r="E233" s="316">
        <f t="shared" si="457"/>
        <v>92</v>
      </c>
      <c r="F233" s="322"/>
      <c r="G233" s="322"/>
      <c r="H233" s="267"/>
      <c r="I233" s="454"/>
      <c r="J233" s="454" t="s">
        <v>692</v>
      </c>
      <c r="K233" s="454"/>
      <c r="L233" s="612">
        <v>0</v>
      </c>
      <c r="M233" s="612">
        <v>0</v>
      </c>
      <c r="N233" s="612">
        <v>0</v>
      </c>
      <c r="O233" s="612">
        <v>0</v>
      </c>
      <c r="P233" s="612">
        <v>0</v>
      </c>
      <c r="Q233" s="612">
        <v>0</v>
      </c>
      <c r="R233" s="612">
        <v>0</v>
      </c>
      <c r="S233" s="612">
        <v>0</v>
      </c>
      <c r="T233" s="612">
        <v>0</v>
      </c>
      <c r="U233" s="612">
        <v>0</v>
      </c>
      <c r="V233" s="612">
        <v>0</v>
      </c>
      <c r="W233" s="612">
        <v>0</v>
      </c>
      <c r="X233" s="612">
        <v>0</v>
      </c>
      <c r="Y233" s="612">
        <v>0</v>
      </c>
      <c r="Z233" s="612">
        <v>0</v>
      </c>
      <c r="AA233" s="612">
        <v>0</v>
      </c>
      <c r="AB233" s="612">
        <v>0</v>
      </c>
      <c r="AC233" s="612">
        <v>0</v>
      </c>
      <c r="AD233" s="612">
        <v>0</v>
      </c>
      <c r="AE233" s="612">
        <v>0</v>
      </c>
      <c r="AF233" s="612">
        <v>0</v>
      </c>
      <c r="AG233" s="612">
        <v>0</v>
      </c>
      <c r="AH233" s="612">
        <v>0</v>
      </c>
      <c r="AI233" s="612">
        <v>0</v>
      </c>
      <c r="AJ233" s="612">
        <v>0</v>
      </c>
      <c r="AK233" s="612">
        <v>0</v>
      </c>
      <c r="AL233" s="612">
        <v>0</v>
      </c>
      <c r="AM233" s="612">
        <v>0</v>
      </c>
      <c r="AN233" s="612">
        <v>0</v>
      </c>
      <c r="AO233" s="612">
        <v>0</v>
      </c>
      <c r="AP233" s="612">
        <v>0</v>
      </c>
      <c r="AQ233" s="612">
        <v>0</v>
      </c>
      <c r="AR233" s="612">
        <v>0</v>
      </c>
      <c r="AS233" s="612">
        <v>0</v>
      </c>
      <c r="AT233" s="612">
        <v>0</v>
      </c>
      <c r="AU233" s="612">
        <v>0</v>
      </c>
      <c r="AV233" s="612">
        <v>0</v>
      </c>
      <c r="AW233" s="612">
        <v>0</v>
      </c>
      <c r="AX233" s="612">
        <v>0</v>
      </c>
      <c r="AY233" s="612">
        <v>0</v>
      </c>
      <c r="AZ233" s="612">
        <v>0</v>
      </c>
      <c r="BA233" s="612">
        <v>0</v>
      </c>
      <c r="BB233" s="612">
        <v>0</v>
      </c>
      <c r="BC233" s="612">
        <v>0</v>
      </c>
      <c r="BD233" s="612">
        <v>0</v>
      </c>
      <c r="BE233" s="612">
        <v>0</v>
      </c>
      <c r="BF233" s="612">
        <v>0</v>
      </c>
      <c r="BG233" s="612">
        <v>0</v>
      </c>
      <c r="BH233" s="612">
        <v>0</v>
      </c>
      <c r="BI233" s="612">
        <v>0</v>
      </c>
      <c r="BJ233" s="612">
        <v>0</v>
      </c>
      <c r="BK233" s="612">
        <v>0</v>
      </c>
      <c r="BL233" s="612">
        <v>0</v>
      </c>
      <c r="BM233" s="612">
        <v>0</v>
      </c>
      <c r="BN233" s="612">
        <v>0</v>
      </c>
      <c r="BO233" s="612">
        <v>0</v>
      </c>
      <c r="BP233" s="612">
        <v>0</v>
      </c>
      <c r="BQ233" s="612">
        <v>0</v>
      </c>
      <c r="BR233" s="612">
        <v>0</v>
      </c>
      <c r="BS233" s="612">
        <v>0</v>
      </c>
      <c r="BT233" s="612">
        <v>0</v>
      </c>
      <c r="BU233" s="612">
        <v>0</v>
      </c>
      <c r="BV233" s="612">
        <v>0</v>
      </c>
      <c r="BW233" s="612">
        <v>0</v>
      </c>
      <c r="BX233" s="612">
        <v>0</v>
      </c>
      <c r="BY233" s="612">
        <v>0</v>
      </c>
      <c r="BZ233" s="612">
        <v>0</v>
      </c>
      <c r="CA233" s="612">
        <v>0</v>
      </c>
      <c r="CB233" s="612">
        <v>0</v>
      </c>
      <c r="CC233" s="612">
        <v>0</v>
      </c>
      <c r="CD233" s="612">
        <v>0</v>
      </c>
      <c r="CE233" s="612">
        <v>0</v>
      </c>
      <c r="CF233" s="612">
        <v>0</v>
      </c>
      <c r="CG233" s="612">
        <v>0</v>
      </c>
      <c r="CH233" s="612">
        <v>0</v>
      </c>
      <c r="CI233" s="612">
        <v>0</v>
      </c>
      <c r="CJ233" s="612">
        <v>0</v>
      </c>
      <c r="CK233" s="612">
        <v>0</v>
      </c>
      <c r="CL233" s="612">
        <v>0</v>
      </c>
      <c r="CM233" s="612">
        <v>0</v>
      </c>
      <c r="CN233" s="612">
        <v>0</v>
      </c>
      <c r="CO233" s="612">
        <v>0</v>
      </c>
      <c r="CP233" s="612">
        <v>0</v>
      </c>
      <c r="CQ233" s="612">
        <v>0</v>
      </c>
      <c r="CR233" s="612">
        <v>0</v>
      </c>
      <c r="CS233" s="612">
        <v>0</v>
      </c>
      <c r="CT233" s="612">
        <v>0</v>
      </c>
      <c r="CU233" s="612">
        <v>0</v>
      </c>
      <c r="CV233" s="612">
        <v>0</v>
      </c>
      <c r="CW233" s="612">
        <v>0</v>
      </c>
      <c r="CX233" s="612">
        <v>0</v>
      </c>
      <c r="CY233" s="612">
        <v>0</v>
      </c>
      <c r="CZ233" s="612">
        <v>0</v>
      </c>
      <c r="DA233" s="612">
        <v>0</v>
      </c>
      <c r="DB233" s="612">
        <v>0</v>
      </c>
      <c r="DC233" s="612">
        <v>0</v>
      </c>
      <c r="DD233" s="612">
        <v>0</v>
      </c>
      <c r="DE233" s="612">
        <v>0</v>
      </c>
      <c r="DF233" s="612">
        <v>0</v>
      </c>
      <c r="DG233" s="612">
        <v>0</v>
      </c>
      <c r="DH233" s="612">
        <v>0</v>
      </c>
      <c r="DI233" s="612">
        <v>0</v>
      </c>
      <c r="DJ233" s="612">
        <v>0</v>
      </c>
      <c r="DK233" s="612">
        <v>0</v>
      </c>
      <c r="DL233" s="612">
        <v>0</v>
      </c>
      <c r="DM233" s="612">
        <v>0</v>
      </c>
      <c r="DN233" s="612">
        <v>0</v>
      </c>
      <c r="DO233" s="612">
        <v>0</v>
      </c>
      <c r="DP233" s="612">
        <v>0</v>
      </c>
      <c r="DQ233" s="612">
        <v>0</v>
      </c>
      <c r="DR233" s="612">
        <v>0</v>
      </c>
      <c r="DS233" s="612">
        <v>0</v>
      </c>
      <c r="DT233" s="612">
        <v>0</v>
      </c>
      <c r="DU233" s="612">
        <v>0</v>
      </c>
      <c r="DV233" s="612">
        <v>0</v>
      </c>
      <c r="DW233" s="612">
        <v>0</v>
      </c>
      <c r="DX233" s="612">
        <v>0</v>
      </c>
      <c r="DY233" s="612">
        <v>0</v>
      </c>
      <c r="DZ233" s="612">
        <v>0</v>
      </c>
      <c r="EA233" s="612">
        <v>0</v>
      </c>
      <c r="EB233" s="612">
        <v>0</v>
      </c>
      <c r="EC233" s="612">
        <v>0</v>
      </c>
      <c r="ED233" s="612">
        <v>0</v>
      </c>
      <c r="EE233" s="612">
        <v>0</v>
      </c>
      <c r="EF233" s="612">
        <v>0</v>
      </c>
      <c r="EG233" s="612">
        <v>0</v>
      </c>
      <c r="EH233" s="612">
        <v>0</v>
      </c>
      <c r="EI233" s="612">
        <v>0</v>
      </c>
      <c r="EJ233" s="612">
        <v>0</v>
      </c>
      <c r="EK233" s="612">
        <v>0</v>
      </c>
      <c r="EL233" s="612">
        <v>0</v>
      </c>
      <c r="EM233" s="612">
        <v>0</v>
      </c>
      <c r="EN233" s="612">
        <v>0</v>
      </c>
      <c r="EO233" s="612">
        <v>0</v>
      </c>
      <c r="EP233" s="612">
        <v>0</v>
      </c>
      <c r="EQ233" s="612">
        <v>0</v>
      </c>
      <c r="ER233" s="612">
        <v>0</v>
      </c>
      <c r="ES233" s="612">
        <v>0</v>
      </c>
      <c r="ET233" s="612">
        <v>0</v>
      </c>
      <c r="EU233" s="612">
        <v>0</v>
      </c>
      <c r="EV233" s="612">
        <v>0</v>
      </c>
      <c r="EW233" s="612">
        <v>0</v>
      </c>
      <c r="EX233" s="612">
        <v>0</v>
      </c>
      <c r="EY233" s="612">
        <v>0</v>
      </c>
      <c r="EZ233" s="612">
        <v>0</v>
      </c>
      <c r="FA233" s="612">
        <v>0</v>
      </c>
      <c r="FB233" s="612">
        <v>0</v>
      </c>
      <c r="FC233" s="612">
        <v>0</v>
      </c>
      <c r="FD233" s="612">
        <v>0</v>
      </c>
      <c r="FE233" s="612">
        <v>0</v>
      </c>
      <c r="FF233" s="612">
        <v>0</v>
      </c>
      <c r="FG233" s="612">
        <v>0</v>
      </c>
      <c r="FH233" s="612">
        <v>0</v>
      </c>
      <c r="FI233" s="612">
        <v>0</v>
      </c>
      <c r="FJ233" s="612">
        <v>0</v>
      </c>
      <c r="FK233" s="612">
        <v>0</v>
      </c>
      <c r="FL233" s="612">
        <v>0</v>
      </c>
      <c r="FM233" s="612">
        <v>0</v>
      </c>
      <c r="FN233" s="612">
        <v>0</v>
      </c>
      <c r="FO233" s="612">
        <v>0</v>
      </c>
      <c r="FP233" s="612">
        <v>0</v>
      </c>
      <c r="FQ233" s="612">
        <v>0</v>
      </c>
      <c r="FR233" s="612">
        <v>0</v>
      </c>
      <c r="FS233" s="612">
        <v>0</v>
      </c>
      <c r="FT233" s="612">
        <v>0</v>
      </c>
      <c r="FU233" s="612">
        <v>0</v>
      </c>
      <c r="FV233" s="612">
        <v>0</v>
      </c>
      <c r="FW233" s="612">
        <v>0</v>
      </c>
      <c r="FX233" s="612">
        <v>0</v>
      </c>
      <c r="FY233" s="612">
        <v>0</v>
      </c>
      <c r="FZ233" s="612">
        <v>0</v>
      </c>
      <c r="GA233" s="612">
        <v>0</v>
      </c>
      <c r="GB233" s="612">
        <v>0</v>
      </c>
      <c r="GC233" s="612">
        <v>0</v>
      </c>
      <c r="GD233" s="612">
        <v>0</v>
      </c>
      <c r="GE233" s="612">
        <v>0</v>
      </c>
      <c r="GF233" s="612">
        <v>0</v>
      </c>
      <c r="GG233" s="612">
        <v>0</v>
      </c>
      <c r="GH233" s="612">
        <v>0</v>
      </c>
      <c r="GI233" s="612">
        <v>0</v>
      </c>
      <c r="GJ233" s="612">
        <v>0</v>
      </c>
      <c r="GK233" s="612">
        <v>0</v>
      </c>
      <c r="GL233" s="612">
        <v>0</v>
      </c>
      <c r="GM233" s="612">
        <v>0</v>
      </c>
      <c r="GN233" s="612">
        <v>0</v>
      </c>
      <c r="GO233" s="612">
        <v>0</v>
      </c>
      <c r="GP233" s="612">
        <v>0</v>
      </c>
      <c r="GQ233" s="612">
        <v>0</v>
      </c>
      <c r="GR233" s="612">
        <v>0</v>
      </c>
      <c r="GS233" s="612">
        <v>0</v>
      </c>
      <c r="GT233" s="612">
        <v>0</v>
      </c>
      <c r="GU233" s="612">
        <v>0</v>
      </c>
      <c r="GV233" s="612">
        <v>0</v>
      </c>
      <c r="GW233" s="612">
        <v>0</v>
      </c>
      <c r="GX233" s="612">
        <v>0</v>
      </c>
      <c r="GY233" s="612">
        <v>0</v>
      </c>
      <c r="GZ233" s="612">
        <v>0</v>
      </c>
      <c r="HA233" s="612">
        <v>0</v>
      </c>
      <c r="HB233" s="612">
        <v>0</v>
      </c>
      <c r="HC233" s="612">
        <v>0</v>
      </c>
      <c r="HD233" s="612">
        <v>0</v>
      </c>
      <c r="HE233" s="612">
        <v>0</v>
      </c>
      <c r="HF233" s="612">
        <v>0</v>
      </c>
      <c r="HG233" s="612">
        <v>0</v>
      </c>
      <c r="HH233" s="612">
        <v>0</v>
      </c>
      <c r="HI233" s="612">
        <v>0</v>
      </c>
      <c r="HJ233" s="612">
        <v>0</v>
      </c>
      <c r="HK233" s="612">
        <v>0</v>
      </c>
      <c r="HL233" s="612">
        <v>0</v>
      </c>
      <c r="HM233" s="612">
        <v>0</v>
      </c>
      <c r="HN233" s="612">
        <v>0</v>
      </c>
      <c r="HO233" s="612">
        <v>0</v>
      </c>
      <c r="HP233" s="612">
        <v>0</v>
      </c>
      <c r="HQ233" s="612">
        <v>0</v>
      </c>
      <c r="HR233" s="612">
        <v>0</v>
      </c>
      <c r="HS233" s="612">
        <v>0</v>
      </c>
      <c r="HT233" s="612">
        <v>0</v>
      </c>
      <c r="HU233" s="612">
        <v>0</v>
      </c>
      <c r="HV233" s="612">
        <v>0</v>
      </c>
      <c r="HW233" s="612">
        <v>0</v>
      </c>
      <c r="HX233" s="612">
        <v>0</v>
      </c>
      <c r="HY233" s="612">
        <v>0</v>
      </c>
      <c r="HZ233" s="612">
        <v>0</v>
      </c>
      <c r="IA233" s="612">
        <v>0</v>
      </c>
      <c r="IB233" s="612">
        <v>0</v>
      </c>
      <c r="IC233" s="612">
        <v>0</v>
      </c>
      <c r="ID233" s="612">
        <v>0</v>
      </c>
      <c r="IE233" s="612">
        <v>0</v>
      </c>
      <c r="IF233" s="612">
        <v>0</v>
      </c>
      <c r="IG233" s="612">
        <v>0</v>
      </c>
      <c r="IH233" s="612">
        <v>0</v>
      </c>
      <c r="II233" s="612">
        <v>0</v>
      </c>
      <c r="IJ233" s="612">
        <v>0</v>
      </c>
      <c r="IK233" s="612">
        <v>0</v>
      </c>
      <c r="IL233" s="612">
        <v>0</v>
      </c>
      <c r="IM233" s="612">
        <v>0</v>
      </c>
      <c r="IN233" s="612">
        <v>0</v>
      </c>
      <c r="IO233" s="612">
        <v>0</v>
      </c>
      <c r="IP233" s="612">
        <v>0</v>
      </c>
      <c r="IQ233" s="612">
        <v>0</v>
      </c>
      <c r="IR233" s="612">
        <v>0</v>
      </c>
      <c r="IS233" s="612">
        <v>0</v>
      </c>
      <c r="IT233" s="612">
        <v>0</v>
      </c>
      <c r="IU233" s="612">
        <v>0</v>
      </c>
      <c r="IV233" s="612">
        <v>0</v>
      </c>
      <c r="IW233" s="612">
        <v>0</v>
      </c>
      <c r="IX233" s="612">
        <v>0</v>
      </c>
      <c r="IY233" s="612">
        <v>0</v>
      </c>
      <c r="IZ233" s="612">
        <v>0</v>
      </c>
      <c r="JA233" s="612">
        <v>0</v>
      </c>
      <c r="JB233" s="612">
        <v>0</v>
      </c>
      <c r="JC233" s="612">
        <v>0</v>
      </c>
      <c r="JD233" s="612">
        <v>0</v>
      </c>
      <c r="JE233" s="612">
        <v>0</v>
      </c>
      <c r="JF233" s="612">
        <v>0</v>
      </c>
      <c r="JG233" s="612">
        <v>0</v>
      </c>
      <c r="JH233" s="612">
        <v>0</v>
      </c>
      <c r="JI233" s="612">
        <v>0</v>
      </c>
      <c r="JJ233" s="612">
        <v>0</v>
      </c>
      <c r="JK233" s="612">
        <v>0</v>
      </c>
      <c r="JL233" s="612">
        <v>0</v>
      </c>
      <c r="JM233" s="612">
        <v>0</v>
      </c>
      <c r="JN233" s="612">
        <v>0</v>
      </c>
      <c r="JO233" s="612">
        <v>0</v>
      </c>
      <c r="JP233" s="612">
        <v>0</v>
      </c>
      <c r="JQ233" s="612">
        <v>0</v>
      </c>
      <c r="JR233" s="612">
        <v>0</v>
      </c>
      <c r="JS233" s="612">
        <v>0</v>
      </c>
      <c r="JT233" s="612">
        <v>0</v>
      </c>
      <c r="JU233" s="612">
        <v>0</v>
      </c>
      <c r="JV233" s="612">
        <v>0</v>
      </c>
      <c r="JW233" s="612">
        <v>0</v>
      </c>
      <c r="JX233" s="612">
        <v>0</v>
      </c>
      <c r="JY233" s="612">
        <v>0</v>
      </c>
      <c r="JZ233" s="612">
        <v>0</v>
      </c>
      <c r="KA233" s="612">
        <v>0</v>
      </c>
      <c r="KB233" s="612">
        <v>0</v>
      </c>
      <c r="KC233" s="612">
        <v>0</v>
      </c>
      <c r="KD233" s="612">
        <v>0</v>
      </c>
      <c r="KE233" s="612">
        <v>0</v>
      </c>
      <c r="KF233" s="612">
        <v>0</v>
      </c>
      <c r="KG233" s="612">
        <v>0</v>
      </c>
      <c r="KH233" s="612">
        <v>0</v>
      </c>
      <c r="KI233" s="612">
        <v>0</v>
      </c>
      <c r="KJ233" s="612">
        <v>0</v>
      </c>
      <c r="KK233" s="612">
        <v>0</v>
      </c>
      <c r="KL233" s="612">
        <v>0</v>
      </c>
      <c r="KM233" s="612">
        <v>0</v>
      </c>
      <c r="KN233" s="612">
        <v>0</v>
      </c>
      <c r="KO233" s="612">
        <v>0</v>
      </c>
      <c r="KP233" s="612">
        <v>0</v>
      </c>
      <c r="KQ233" s="612">
        <v>0</v>
      </c>
      <c r="KR233" s="612">
        <v>0</v>
      </c>
      <c r="KS233" s="612">
        <v>0</v>
      </c>
      <c r="KT233" s="612">
        <v>0</v>
      </c>
      <c r="KU233" s="612">
        <v>0</v>
      </c>
      <c r="KV233" s="612">
        <v>0</v>
      </c>
      <c r="KW233" s="612">
        <v>0</v>
      </c>
      <c r="KX233" s="612">
        <v>0</v>
      </c>
      <c r="KY233" s="612">
        <v>0</v>
      </c>
      <c r="KZ233" s="612">
        <v>0</v>
      </c>
      <c r="LA233" s="612">
        <v>0</v>
      </c>
      <c r="LB233" s="612">
        <v>0</v>
      </c>
      <c r="LC233" s="612">
        <v>0</v>
      </c>
      <c r="LD233" s="612">
        <v>0</v>
      </c>
      <c r="LE233" s="612">
        <v>0</v>
      </c>
      <c r="LF233" s="612">
        <v>0</v>
      </c>
      <c r="LG233" s="612">
        <v>0</v>
      </c>
      <c r="LH233" s="612">
        <v>0</v>
      </c>
      <c r="LI233" s="612">
        <v>0</v>
      </c>
      <c r="LJ233" s="612">
        <v>0</v>
      </c>
      <c r="LK233" s="612">
        <v>0</v>
      </c>
      <c r="LL233" s="612">
        <v>0</v>
      </c>
      <c r="LM233" s="612">
        <v>0</v>
      </c>
      <c r="LN233" s="612">
        <v>0</v>
      </c>
      <c r="LO233" s="612">
        <v>0</v>
      </c>
      <c r="LP233" s="612">
        <v>0</v>
      </c>
      <c r="LQ233" s="612">
        <v>0</v>
      </c>
      <c r="LR233" s="612">
        <v>0</v>
      </c>
      <c r="LS233" s="612">
        <v>0</v>
      </c>
      <c r="LT233" s="612">
        <v>0</v>
      </c>
      <c r="LU233" s="612">
        <v>0</v>
      </c>
      <c r="LV233" s="612">
        <v>0</v>
      </c>
      <c r="LW233" s="612">
        <v>0</v>
      </c>
      <c r="LX233" s="612">
        <v>0</v>
      </c>
      <c r="LY233" s="612">
        <v>0</v>
      </c>
      <c r="LZ233" s="612">
        <v>0</v>
      </c>
      <c r="MA233" s="612">
        <v>0</v>
      </c>
      <c r="MB233" s="612">
        <v>0</v>
      </c>
      <c r="MC233" s="612">
        <v>0</v>
      </c>
      <c r="MD233" s="612">
        <v>0</v>
      </c>
      <c r="ME233" s="612">
        <v>0</v>
      </c>
      <c r="MF233" s="612">
        <v>0</v>
      </c>
      <c r="MG233" s="612">
        <v>0</v>
      </c>
      <c r="MH233" s="612">
        <v>0</v>
      </c>
      <c r="MI233" s="612">
        <v>0</v>
      </c>
      <c r="MJ233" s="612">
        <v>0</v>
      </c>
      <c r="MK233" s="612">
        <v>0</v>
      </c>
      <c r="ML233" s="612">
        <v>0</v>
      </c>
      <c r="MM233" s="612">
        <v>0</v>
      </c>
      <c r="MN233" s="612">
        <v>0</v>
      </c>
      <c r="MO233" s="612">
        <v>0</v>
      </c>
      <c r="MP233" s="612">
        <v>0</v>
      </c>
      <c r="MQ233" s="612">
        <v>0</v>
      </c>
      <c r="MR233" s="612">
        <v>0</v>
      </c>
      <c r="MS233" s="612">
        <v>0</v>
      </c>
      <c r="MT233" s="612">
        <v>0</v>
      </c>
      <c r="MU233" s="612">
        <v>0</v>
      </c>
      <c r="MV233" s="612">
        <v>0</v>
      </c>
      <c r="MW233" s="612">
        <v>0</v>
      </c>
      <c r="MX233" s="612">
        <v>0</v>
      </c>
      <c r="MY233" s="612">
        <v>0</v>
      </c>
      <c r="MZ233" s="612">
        <v>0</v>
      </c>
      <c r="NA233" s="612">
        <v>0</v>
      </c>
      <c r="NB233" s="612">
        <v>0</v>
      </c>
      <c r="NC233" s="612">
        <v>0</v>
      </c>
      <c r="ND233" s="612">
        <v>0</v>
      </c>
      <c r="NE233" s="612">
        <v>0</v>
      </c>
      <c r="NF233" s="612">
        <v>0</v>
      </c>
      <c r="NG233" s="612">
        <v>0</v>
      </c>
      <c r="NH233" s="612">
        <v>0</v>
      </c>
      <c r="NI233" s="612">
        <v>0</v>
      </c>
      <c r="NJ233" s="612">
        <v>0</v>
      </c>
      <c r="NK233" s="612">
        <v>0</v>
      </c>
      <c r="NL233" s="612">
        <v>0</v>
      </c>
      <c r="NM233" s="612">
        <v>0</v>
      </c>
      <c r="NN233" s="612">
        <v>0</v>
      </c>
      <c r="NO233" s="612">
        <v>0</v>
      </c>
      <c r="NP233" s="612">
        <v>0</v>
      </c>
      <c r="NQ233" s="612">
        <v>0</v>
      </c>
      <c r="NR233" s="612">
        <v>0</v>
      </c>
      <c r="NS233" s="612">
        <v>0</v>
      </c>
      <c r="NT233" s="612">
        <v>0</v>
      </c>
      <c r="NU233" s="612">
        <v>0</v>
      </c>
      <c r="NV233" s="612">
        <v>0</v>
      </c>
      <c r="NW233" s="612">
        <v>0</v>
      </c>
      <c r="NX233" s="612">
        <v>0</v>
      </c>
      <c r="NY233" s="612">
        <v>0</v>
      </c>
      <c r="NZ233" s="612">
        <v>0</v>
      </c>
      <c r="OA233" s="612">
        <v>0</v>
      </c>
      <c r="OB233" s="612">
        <v>0</v>
      </c>
      <c r="OC233" s="612">
        <v>0</v>
      </c>
      <c r="OD233" s="612">
        <v>0</v>
      </c>
      <c r="OE233" s="612">
        <v>0</v>
      </c>
      <c r="OF233" s="612">
        <v>0</v>
      </c>
      <c r="OG233" s="612">
        <v>0</v>
      </c>
      <c r="OH233" s="612">
        <v>0</v>
      </c>
      <c r="OI233" s="612">
        <v>0</v>
      </c>
      <c r="OJ233" s="612">
        <v>0</v>
      </c>
      <c r="OK233" s="612">
        <v>0</v>
      </c>
      <c r="OL233" s="612">
        <v>0</v>
      </c>
      <c r="OM233" s="612">
        <v>0</v>
      </c>
      <c r="ON233" s="612">
        <v>0</v>
      </c>
      <c r="OO233" s="612">
        <v>0</v>
      </c>
      <c r="OP233" s="612">
        <v>0</v>
      </c>
      <c r="OQ233" s="612">
        <v>0</v>
      </c>
      <c r="OR233" s="612">
        <v>0</v>
      </c>
      <c r="OS233" s="612">
        <v>0</v>
      </c>
      <c r="OT233" s="612">
        <v>0</v>
      </c>
      <c r="OU233" s="612">
        <v>0</v>
      </c>
      <c r="OV233" s="612">
        <v>0</v>
      </c>
      <c r="OW233" s="612">
        <v>0</v>
      </c>
      <c r="OX233" s="612">
        <v>0</v>
      </c>
      <c r="OY233" s="612">
        <v>0</v>
      </c>
      <c r="OZ233" s="612">
        <v>0</v>
      </c>
      <c r="PA233" s="612">
        <v>0</v>
      </c>
      <c r="PB233" s="612">
        <v>0</v>
      </c>
      <c r="PC233" s="612">
        <v>0</v>
      </c>
      <c r="PD233" s="612">
        <v>0</v>
      </c>
      <c r="PE233" s="612">
        <v>0</v>
      </c>
      <c r="PF233" s="612">
        <v>0</v>
      </c>
      <c r="PG233" s="612">
        <v>0</v>
      </c>
      <c r="PH233" s="612">
        <v>0</v>
      </c>
      <c r="PI233" s="612">
        <v>0</v>
      </c>
      <c r="PJ233" s="612">
        <v>0</v>
      </c>
      <c r="PK233" s="612">
        <v>0</v>
      </c>
      <c r="PL233" s="612">
        <v>0</v>
      </c>
      <c r="PM233" s="612">
        <v>0</v>
      </c>
      <c r="PN233" s="612">
        <v>0</v>
      </c>
      <c r="PO233" s="612">
        <v>0</v>
      </c>
      <c r="PP233" s="612">
        <v>0</v>
      </c>
      <c r="PQ233" s="612">
        <v>0</v>
      </c>
      <c r="PR233" s="612">
        <v>0</v>
      </c>
      <c r="PS233" s="612">
        <v>0</v>
      </c>
      <c r="PT233" s="612">
        <v>0</v>
      </c>
      <c r="PU233" s="612">
        <v>0</v>
      </c>
      <c r="PV233" s="612">
        <v>0</v>
      </c>
      <c r="PW233" s="612">
        <v>0</v>
      </c>
      <c r="PX233" s="612">
        <v>0</v>
      </c>
      <c r="PY233" s="612">
        <v>0</v>
      </c>
      <c r="PZ233" s="612">
        <v>0</v>
      </c>
      <c r="QA233" s="612">
        <v>0</v>
      </c>
      <c r="QB233" s="612">
        <v>0</v>
      </c>
      <c r="QC233" s="612">
        <v>0</v>
      </c>
      <c r="QD233" s="612">
        <v>0</v>
      </c>
      <c r="QE233" s="612">
        <v>0</v>
      </c>
      <c r="QF233" s="612">
        <v>0</v>
      </c>
      <c r="QG233" s="612">
        <v>0</v>
      </c>
      <c r="QH233" s="612">
        <v>0</v>
      </c>
      <c r="QI233" s="612">
        <v>0</v>
      </c>
      <c r="QJ233" s="612">
        <v>0</v>
      </c>
      <c r="QK233" s="612">
        <v>0</v>
      </c>
      <c r="QL233" s="612">
        <v>0</v>
      </c>
      <c r="QM233" s="612">
        <v>0</v>
      </c>
      <c r="QN233" s="612">
        <v>0</v>
      </c>
      <c r="QO233" s="612">
        <v>0</v>
      </c>
      <c r="QP233" s="612">
        <v>0</v>
      </c>
      <c r="QQ233" s="612">
        <v>0</v>
      </c>
      <c r="QR233" s="612">
        <v>0</v>
      </c>
      <c r="QS233" s="612">
        <v>0</v>
      </c>
      <c r="QT233" s="612">
        <v>0</v>
      </c>
      <c r="QU233" s="612">
        <v>0</v>
      </c>
      <c r="QV233" s="612">
        <v>0</v>
      </c>
      <c r="QW233" s="612">
        <v>0</v>
      </c>
      <c r="QX233" s="612">
        <v>0</v>
      </c>
      <c r="QY233" s="612">
        <v>0</v>
      </c>
      <c r="QZ233" s="612">
        <v>0</v>
      </c>
      <c r="RA233" s="612">
        <v>0</v>
      </c>
      <c r="RB233" s="612">
        <v>0</v>
      </c>
      <c r="RC233" s="612">
        <v>0</v>
      </c>
      <c r="RD233" s="612">
        <v>0</v>
      </c>
      <c r="RE233" s="612">
        <v>0</v>
      </c>
      <c r="RF233" s="612">
        <v>0</v>
      </c>
      <c r="RG233" s="612">
        <v>0</v>
      </c>
      <c r="RH233" s="612">
        <v>0</v>
      </c>
      <c r="RI233" s="612">
        <v>0</v>
      </c>
      <c r="RJ233" s="612">
        <v>0</v>
      </c>
      <c r="RK233" s="612">
        <v>0</v>
      </c>
      <c r="RL233" s="612">
        <v>0</v>
      </c>
      <c r="RM233" s="612">
        <v>0</v>
      </c>
      <c r="RN233" s="612">
        <v>0</v>
      </c>
      <c r="RO233" s="612">
        <v>0</v>
      </c>
      <c r="RP233" s="612">
        <v>0</v>
      </c>
      <c r="RQ233" s="612">
        <v>0</v>
      </c>
      <c r="RR233" s="612">
        <v>0</v>
      </c>
      <c r="RS233" s="612">
        <v>0</v>
      </c>
      <c r="RT233" s="612">
        <v>0</v>
      </c>
      <c r="RU233" s="612">
        <v>0</v>
      </c>
      <c r="RV233" s="612">
        <v>0</v>
      </c>
      <c r="RW233" s="612">
        <v>0</v>
      </c>
      <c r="RX233" s="612">
        <v>0</v>
      </c>
      <c r="RY233" s="612">
        <v>0</v>
      </c>
      <c r="RZ233" s="612">
        <v>0</v>
      </c>
      <c r="SA233" s="612">
        <v>0</v>
      </c>
      <c r="SB233" s="612">
        <v>0</v>
      </c>
      <c r="SC233" s="612">
        <v>0</v>
      </c>
      <c r="SD233" s="612">
        <v>0</v>
      </c>
      <c r="SE233" s="612">
        <v>0</v>
      </c>
      <c r="SF233" s="612">
        <v>0</v>
      </c>
      <c r="SG233" s="612">
        <v>0</v>
      </c>
      <c r="SH233" s="612">
        <v>0</v>
      </c>
      <c r="SI233" s="612">
        <v>0</v>
      </c>
      <c r="SJ233" s="612">
        <v>0</v>
      </c>
      <c r="SK233" s="267">
        <f t="shared" si="458"/>
        <v>0</v>
      </c>
      <c r="SL233" s="254"/>
      <c r="SM233" s="242"/>
      <c r="SN233" s="242"/>
      <c r="SO233" s="242"/>
    </row>
    <row r="234" spans="1:509" outlineLevel="3" x14ac:dyDescent="0.35">
      <c r="A234" s="242"/>
      <c r="B234" s="251"/>
      <c r="C234" s="438">
        <f>INT($C$29)+3</f>
        <v>4</v>
      </c>
      <c r="D234" s="267"/>
      <c r="E234" s="316">
        <f t="shared" si="457"/>
        <v>93</v>
      </c>
      <c r="F234" s="322"/>
      <c r="G234" s="322"/>
      <c r="H234" s="267"/>
      <c r="I234" s="493"/>
      <c r="J234" s="493" t="s">
        <v>693</v>
      </c>
      <c r="K234" s="493"/>
      <c r="L234" s="614">
        <v>0</v>
      </c>
      <c r="M234" s="614">
        <v>0</v>
      </c>
      <c r="N234" s="614">
        <v>0</v>
      </c>
      <c r="O234" s="614">
        <v>0</v>
      </c>
      <c r="P234" s="614">
        <v>0</v>
      </c>
      <c r="Q234" s="614">
        <v>0</v>
      </c>
      <c r="R234" s="614">
        <v>0</v>
      </c>
      <c r="S234" s="614">
        <v>0</v>
      </c>
      <c r="T234" s="614">
        <v>0</v>
      </c>
      <c r="U234" s="614">
        <v>0</v>
      </c>
      <c r="V234" s="614">
        <v>0</v>
      </c>
      <c r="W234" s="614">
        <v>0</v>
      </c>
      <c r="X234" s="614">
        <v>0</v>
      </c>
      <c r="Y234" s="614">
        <v>0</v>
      </c>
      <c r="Z234" s="614">
        <v>0</v>
      </c>
      <c r="AA234" s="614">
        <v>0</v>
      </c>
      <c r="AB234" s="614">
        <v>0</v>
      </c>
      <c r="AC234" s="614">
        <v>0</v>
      </c>
      <c r="AD234" s="614">
        <v>0</v>
      </c>
      <c r="AE234" s="614">
        <v>0</v>
      </c>
      <c r="AF234" s="614">
        <v>0</v>
      </c>
      <c r="AG234" s="614">
        <v>0</v>
      </c>
      <c r="AH234" s="614">
        <v>0</v>
      </c>
      <c r="AI234" s="614">
        <v>0</v>
      </c>
      <c r="AJ234" s="614">
        <v>0</v>
      </c>
      <c r="AK234" s="614">
        <v>0</v>
      </c>
      <c r="AL234" s="614">
        <v>0</v>
      </c>
      <c r="AM234" s="614">
        <v>0</v>
      </c>
      <c r="AN234" s="614">
        <v>0</v>
      </c>
      <c r="AO234" s="614">
        <v>0</v>
      </c>
      <c r="AP234" s="614">
        <v>0</v>
      </c>
      <c r="AQ234" s="614">
        <v>0</v>
      </c>
      <c r="AR234" s="614">
        <v>0</v>
      </c>
      <c r="AS234" s="614">
        <v>0</v>
      </c>
      <c r="AT234" s="614">
        <v>0</v>
      </c>
      <c r="AU234" s="614">
        <v>0</v>
      </c>
      <c r="AV234" s="614">
        <v>0</v>
      </c>
      <c r="AW234" s="614">
        <v>0</v>
      </c>
      <c r="AX234" s="614">
        <v>0</v>
      </c>
      <c r="AY234" s="614">
        <v>0</v>
      </c>
      <c r="AZ234" s="614">
        <v>0</v>
      </c>
      <c r="BA234" s="614">
        <v>0</v>
      </c>
      <c r="BB234" s="614">
        <v>0</v>
      </c>
      <c r="BC234" s="614">
        <v>0</v>
      </c>
      <c r="BD234" s="614">
        <v>0</v>
      </c>
      <c r="BE234" s="614">
        <v>0</v>
      </c>
      <c r="BF234" s="614">
        <v>0</v>
      </c>
      <c r="BG234" s="614">
        <v>0</v>
      </c>
      <c r="BH234" s="614">
        <v>0</v>
      </c>
      <c r="BI234" s="614">
        <v>0</v>
      </c>
      <c r="BJ234" s="614">
        <v>0</v>
      </c>
      <c r="BK234" s="614">
        <v>0</v>
      </c>
      <c r="BL234" s="614">
        <v>0</v>
      </c>
      <c r="BM234" s="614">
        <v>0</v>
      </c>
      <c r="BN234" s="614">
        <v>0</v>
      </c>
      <c r="BO234" s="614">
        <v>0</v>
      </c>
      <c r="BP234" s="614">
        <v>0</v>
      </c>
      <c r="BQ234" s="614">
        <v>0</v>
      </c>
      <c r="BR234" s="614">
        <v>0</v>
      </c>
      <c r="BS234" s="614">
        <v>0</v>
      </c>
      <c r="BT234" s="614">
        <v>0</v>
      </c>
      <c r="BU234" s="614">
        <v>0</v>
      </c>
      <c r="BV234" s="614">
        <v>0</v>
      </c>
      <c r="BW234" s="614">
        <v>0</v>
      </c>
      <c r="BX234" s="614">
        <v>0</v>
      </c>
      <c r="BY234" s="614">
        <v>0</v>
      </c>
      <c r="BZ234" s="614">
        <v>0</v>
      </c>
      <c r="CA234" s="614">
        <v>0</v>
      </c>
      <c r="CB234" s="614">
        <v>0</v>
      </c>
      <c r="CC234" s="614">
        <v>0</v>
      </c>
      <c r="CD234" s="614">
        <v>0</v>
      </c>
      <c r="CE234" s="614">
        <v>0</v>
      </c>
      <c r="CF234" s="614">
        <v>0</v>
      </c>
      <c r="CG234" s="614">
        <v>0</v>
      </c>
      <c r="CH234" s="614">
        <v>0</v>
      </c>
      <c r="CI234" s="614">
        <v>0</v>
      </c>
      <c r="CJ234" s="614">
        <v>0</v>
      </c>
      <c r="CK234" s="614">
        <v>0</v>
      </c>
      <c r="CL234" s="614">
        <v>0</v>
      </c>
      <c r="CM234" s="614">
        <v>0</v>
      </c>
      <c r="CN234" s="614">
        <v>0</v>
      </c>
      <c r="CO234" s="614">
        <v>0</v>
      </c>
      <c r="CP234" s="614">
        <v>0</v>
      </c>
      <c r="CQ234" s="614">
        <v>0</v>
      </c>
      <c r="CR234" s="614">
        <v>0</v>
      </c>
      <c r="CS234" s="614">
        <v>0</v>
      </c>
      <c r="CT234" s="614">
        <v>0</v>
      </c>
      <c r="CU234" s="614">
        <v>0</v>
      </c>
      <c r="CV234" s="614">
        <v>0</v>
      </c>
      <c r="CW234" s="614">
        <v>0</v>
      </c>
      <c r="CX234" s="614">
        <v>0</v>
      </c>
      <c r="CY234" s="614">
        <v>0</v>
      </c>
      <c r="CZ234" s="614">
        <v>0</v>
      </c>
      <c r="DA234" s="614">
        <v>0</v>
      </c>
      <c r="DB234" s="614">
        <v>0</v>
      </c>
      <c r="DC234" s="614">
        <v>0</v>
      </c>
      <c r="DD234" s="614">
        <v>0</v>
      </c>
      <c r="DE234" s="614">
        <v>0</v>
      </c>
      <c r="DF234" s="614">
        <v>0</v>
      </c>
      <c r="DG234" s="614">
        <v>0</v>
      </c>
      <c r="DH234" s="614">
        <v>0</v>
      </c>
      <c r="DI234" s="614">
        <v>0</v>
      </c>
      <c r="DJ234" s="614">
        <v>0</v>
      </c>
      <c r="DK234" s="614">
        <v>0</v>
      </c>
      <c r="DL234" s="614">
        <v>0</v>
      </c>
      <c r="DM234" s="614">
        <v>0</v>
      </c>
      <c r="DN234" s="614">
        <v>0</v>
      </c>
      <c r="DO234" s="614">
        <v>0</v>
      </c>
      <c r="DP234" s="614">
        <v>0</v>
      </c>
      <c r="DQ234" s="614">
        <v>0</v>
      </c>
      <c r="DR234" s="614">
        <v>0</v>
      </c>
      <c r="DS234" s="614">
        <v>0</v>
      </c>
      <c r="DT234" s="614">
        <v>0</v>
      </c>
      <c r="DU234" s="614">
        <v>0</v>
      </c>
      <c r="DV234" s="614">
        <v>0</v>
      </c>
      <c r="DW234" s="614">
        <v>0</v>
      </c>
      <c r="DX234" s="614">
        <v>0</v>
      </c>
      <c r="DY234" s="614">
        <v>0</v>
      </c>
      <c r="DZ234" s="614">
        <v>0</v>
      </c>
      <c r="EA234" s="614">
        <v>0</v>
      </c>
      <c r="EB234" s="614">
        <v>0</v>
      </c>
      <c r="EC234" s="614">
        <v>0</v>
      </c>
      <c r="ED234" s="614">
        <v>0</v>
      </c>
      <c r="EE234" s="614">
        <v>0</v>
      </c>
      <c r="EF234" s="614">
        <v>0</v>
      </c>
      <c r="EG234" s="614">
        <v>0</v>
      </c>
      <c r="EH234" s="614">
        <v>0</v>
      </c>
      <c r="EI234" s="614">
        <v>0</v>
      </c>
      <c r="EJ234" s="614">
        <v>0</v>
      </c>
      <c r="EK234" s="614">
        <v>0</v>
      </c>
      <c r="EL234" s="614">
        <v>0</v>
      </c>
      <c r="EM234" s="614">
        <v>0</v>
      </c>
      <c r="EN234" s="614">
        <v>0</v>
      </c>
      <c r="EO234" s="614">
        <v>0</v>
      </c>
      <c r="EP234" s="614">
        <v>0</v>
      </c>
      <c r="EQ234" s="614">
        <v>0</v>
      </c>
      <c r="ER234" s="614">
        <v>0</v>
      </c>
      <c r="ES234" s="614">
        <v>0</v>
      </c>
      <c r="ET234" s="614">
        <v>0</v>
      </c>
      <c r="EU234" s="614">
        <v>0</v>
      </c>
      <c r="EV234" s="614">
        <v>0</v>
      </c>
      <c r="EW234" s="614">
        <v>0</v>
      </c>
      <c r="EX234" s="614">
        <v>0</v>
      </c>
      <c r="EY234" s="614">
        <v>0</v>
      </c>
      <c r="EZ234" s="614">
        <v>0</v>
      </c>
      <c r="FA234" s="614">
        <v>0</v>
      </c>
      <c r="FB234" s="614">
        <v>0</v>
      </c>
      <c r="FC234" s="614">
        <v>0</v>
      </c>
      <c r="FD234" s="614">
        <v>0</v>
      </c>
      <c r="FE234" s="614">
        <v>0</v>
      </c>
      <c r="FF234" s="614">
        <v>0</v>
      </c>
      <c r="FG234" s="614">
        <v>0</v>
      </c>
      <c r="FH234" s="614">
        <v>0</v>
      </c>
      <c r="FI234" s="614">
        <v>0</v>
      </c>
      <c r="FJ234" s="614">
        <v>0</v>
      </c>
      <c r="FK234" s="614">
        <v>0</v>
      </c>
      <c r="FL234" s="614">
        <v>0</v>
      </c>
      <c r="FM234" s="614">
        <v>0</v>
      </c>
      <c r="FN234" s="614">
        <v>0</v>
      </c>
      <c r="FO234" s="614">
        <v>0</v>
      </c>
      <c r="FP234" s="614">
        <v>0</v>
      </c>
      <c r="FQ234" s="614">
        <v>0</v>
      </c>
      <c r="FR234" s="614">
        <v>0</v>
      </c>
      <c r="FS234" s="614">
        <v>0</v>
      </c>
      <c r="FT234" s="614">
        <v>0</v>
      </c>
      <c r="FU234" s="614">
        <v>0</v>
      </c>
      <c r="FV234" s="614">
        <v>0</v>
      </c>
      <c r="FW234" s="614">
        <v>0</v>
      </c>
      <c r="FX234" s="614">
        <v>0</v>
      </c>
      <c r="FY234" s="614">
        <v>0</v>
      </c>
      <c r="FZ234" s="614">
        <v>0</v>
      </c>
      <c r="GA234" s="614">
        <v>0</v>
      </c>
      <c r="GB234" s="614">
        <v>0</v>
      </c>
      <c r="GC234" s="614">
        <v>0</v>
      </c>
      <c r="GD234" s="614">
        <v>0</v>
      </c>
      <c r="GE234" s="614">
        <v>0</v>
      </c>
      <c r="GF234" s="614">
        <v>0</v>
      </c>
      <c r="GG234" s="614">
        <v>0</v>
      </c>
      <c r="GH234" s="614">
        <v>0</v>
      </c>
      <c r="GI234" s="614">
        <v>0</v>
      </c>
      <c r="GJ234" s="614">
        <v>0</v>
      </c>
      <c r="GK234" s="614">
        <v>0</v>
      </c>
      <c r="GL234" s="614">
        <v>0</v>
      </c>
      <c r="GM234" s="614">
        <v>0</v>
      </c>
      <c r="GN234" s="614">
        <v>0</v>
      </c>
      <c r="GO234" s="614">
        <v>0</v>
      </c>
      <c r="GP234" s="614">
        <v>0</v>
      </c>
      <c r="GQ234" s="614">
        <v>0</v>
      </c>
      <c r="GR234" s="614">
        <v>0</v>
      </c>
      <c r="GS234" s="614">
        <v>0</v>
      </c>
      <c r="GT234" s="614">
        <v>0</v>
      </c>
      <c r="GU234" s="614">
        <v>0</v>
      </c>
      <c r="GV234" s="614">
        <v>0</v>
      </c>
      <c r="GW234" s="614">
        <v>0</v>
      </c>
      <c r="GX234" s="614">
        <v>0</v>
      </c>
      <c r="GY234" s="614">
        <v>0</v>
      </c>
      <c r="GZ234" s="614">
        <v>0</v>
      </c>
      <c r="HA234" s="614">
        <v>0</v>
      </c>
      <c r="HB234" s="614">
        <v>0</v>
      </c>
      <c r="HC234" s="614">
        <v>0</v>
      </c>
      <c r="HD234" s="614">
        <v>0</v>
      </c>
      <c r="HE234" s="614">
        <v>0</v>
      </c>
      <c r="HF234" s="614">
        <v>0</v>
      </c>
      <c r="HG234" s="614">
        <v>0</v>
      </c>
      <c r="HH234" s="614">
        <v>0</v>
      </c>
      <c r="HI234" s="614">
        <v>0</v>
      </c>
      <c r="HJ234" s="614">
        <v>0</v>
      </c>
      <c r="HK234" s="614">
        <v>0</v>
      </c>
      <c r="HL234" s="614">
        <v>0</v>
      </c>
      <c r="HM234" s="614">
        <v>0</v>
      </c>
      <c r="HN234" s="614">
        <v>0</v>
      </c>
      <c r="HO234" s="614">
        <v>0</v>
      </c>
      <c r="HP234" s="614">
        <v>0</v>
      </c>
      <c r="HQ234" s="614">
        <v>0</v>
      </c>
      <c r="HR234" s="614">
        <v>0</v>
      </c>
      <c r="HS234" s="614">
        <v>0</v>
      </c>
      <c r="HT234" s="614">
        <v>0</v>
      </c>
      <c r="HU234" s="614">
        <v>0</v>
      </c>
      <c r="HV234" s="614">
        <v>0</v>
      </c>
      <c r="HW234" s="614">
        <v>0</v>
      </c>
      <c r="HX234" s="614">
        <v>0</v>
      </c>
      <c r="HY234" s="614">
        <v>0</v>
      </c>
      <c r="HZ234" s="614">
        <v>0</v>
      </c>
      <c r="IA234" s="614">
        <v>0</v>
      </c>
      <c r="IB234" s="614">
        <v>0</v>
      </c>
      <c r="IC234" s="614">
        <v>0</v>
      </c>
      <c r="ID234" s="614">
        <v>0</v>
      </c>
      <c r="IE234" s="614">
        <v>0</v>
      </c>
      <c r="IF234" s="614">
        <v>0</v>
      </c>
      <c r="IG234" s="614">
        <v>0</v>
      </c>
      <c r="IH234" s="614">
        <v>0</v>
      </c>
      <c r="II234" s="614">
        <v>0</v>
      </c>
      <c r="IJ234" s="614">
        <v>0</v>
      </c>
      <c r="IK234" s="614">
        <v>0</v>
      </c>
      <c r="IL234" s="614">
        <v>0</v>
      </c>
      <c r="IM234" s="614">
        <v>0</v>
      </c>
      <c r="IN234" s="614">
        <v>0</v>
      </c>
      <c r="IO234" s="614">
        <v>0</v>
      </c>
      <c r="IP234" s="614">
        <v>0</v>
      </c>
      <c r="IQ234" s="614">
        <v>0</v>
      </c>
      <c r="IR234" s="614">
        <v>0</v>
      </c>
      <c r="IS234" s="614">
        <v>0</v>
      </c>
      <c r="IT234" s="614">
        <v>0</v>
      </c>
      <c r="IU234" s="614">
        <v>0</v>
      </c>
      <c r="IV234" s="614">
        <v>0</v>
      </c>
      <c r="IW234" s="614">
        <v>0</v>
      </c>
      <c r="IX234" s="614">
        <v>0</v>
      </c>
      <c r="IY234" s="614">
        <v>0</v>
      </c>
      <c r="IZ234" s="614">
        <v>0</v>
      </c>
      <c r="JA234" s="614">
        <v>0</v>
      </c>
      <c r="JB234" s="614">
        <v>0</v>
      </c>
      <c r="JC234" s="614">
        <v>0</v>
      </c>
      <c r="JD234" s="614">
        <v>0</v>
      </c>
      <c r="JE234" s="614">
        <v>0</v>
      </c>
      <c r="JF234" s="614">
        <v>0</v>
      </c>
      <c r="JG234" s="614">
        <v>0</v>
      </c>
      <c r="JH234" s="614">
        <v>0</v>
      </c>
      <c r="JI234" s="614">
        <v>0</v>
      </c>
      <c r="JJ234" s="614">
        <v>0</v>
      </c>
      <c r="JK234" s="614">
        <v>0</v>
      </c>
      <c r="JL234" s="614">
        <v>0</v>
      </c>
      <c r="JM234" s="614">
        <v>0</v>
      </c>
      <c r="JN234" s="614">
        <v>0</v>
      </c>
      <c r="JO234" s="614">
        <v>0</v>
      </c>
      <c r="JP234" s="614">
        <v>0</v>
      </c>
      <c r="JQ234" s="614">
        <v>0</v>
      </c>
      <c r="JR234" s="614">
        <v>0</v>
      </c>
      <c r="JS234" s="614">
        <v>0</v>
      </c>
      <c r="JT234" s="614">
        <v>0</v>
      </c>
      <c r="JU234" s="614">
        <v>0</v>
      </c>
      <c r="JV234" s="614">
        <v>0</v>
      </c>
      <c r="JW234" s="614">
        <v>0</v>
      </c>
      <c r="JX234" s="614">
        <v>0</v>
      </c>
      <c r="JY234" s="614">
        <v>0</v>
      </c>
      <c r="JZ234" s="614">
        <v>0</v>
      </c>
      <c r="KA234" s="614">
        <v>0</v>
      </c>
      <c r="KB234" s="614">
        <v>0</v>
      </c>
      <c r="KC234" s="614">
        <v>0</v>
      </c>
      <c r="KD234" s="614">
        <v>0</v>
      </c>
      <c r="KE234" s="614">
        <v>0</v>
      </c>
      <c r="KF234" s="614">
        <v>0</v>
      </c>
      <c r="KG234" s="614">
        <v>0</v>
      </c>
      <c r="KH234" s="614">
        <v>0</v>
      </c>
      <c r="KI234" s="614">
        <v>0</v>
      </c>
      <c r="KJ234" s="614">
        <v>0</v>
      </c>
      <c r="KK234" s="614">
        <v>0</v>
      </c>
      <c r="KL234" s="614">
        <v>0</v>
      </c>
      <c r="KM234" s="614">
        <v>0</v>
      </c>
      <c r="KN234" s="614">
        <v>0</v>
      </c>
      <c r="KO234" s="614">
        <v>0</v>
      </c>
      <c r="KP234" s="614">
        <v>0</v>
      </c>
      <c r="KQ234" s="614">
        <v>0</v>
      </c>
      <c r="KR234" s="614">
        <v>0</v>
      </c>
      <c r="KS234" s="614">
        <v>0</v>
      </c>
      <c r="KT234" s="614">
        <v>0</v>
      </c>
      <c r="KU234" s="614">
        <v>0</v>
      </c>
      <c r="KV234" s="614">
        <v>0</v>
      </c>
      <c r="KW234" s="614">
        <v>0</v>
      </c>
      <c r="KX234" s="614">
        <v>0</v>
      </c>
      <c r="KY234" s="614">
        <v>0</v>
      </c>
      <c r="KZ234" s="614">
        <v>0</v>
      </c>
      <c r="LA234" s="614">
        <v>0</v>
      </c>
      <c r="LB234" s="614">
        <v>0</v>
      </c>
      <c r="LC234" s="614">
        <v>0</v>
      </c>
      <c r="LD234" s="614">
        <v>0</v>
      </c>
      <c r="LE234" s="614">
        <v>0</v>
      </c>
      <c r="LF234" s="614">
        <v>0</v>
      </c>
      <c r="LG234" s="614">
        <v>0</v>
      </c>
      <c r="LH234" s="614">
        <v>0</v>
      </c>
      <c r="LI234" s="614">
        <v>0</v>
      </c>
      <c r="LJ234" s="614">
        <v>0</v>
      </c>
      <c r="LK234" s="614">
        <v>0</v>
      </c>
      <c r="LL234" s="614">
        <v>0</v>
      </c>
      <c r="LM234" s="614">
        <v>0</v>
      </c>
      <c r="LN234" s="614">
        <v>0</v>
      </c>
      <c r="LO234" s="614">
        <v>0</v>
      </c>
      <c r="LP234" s="614">
        <v>0</v>
      </c>
      <c r="LQ234" s="614">
        <v>0</v>
      </c>
      <c r="LR234" s="614">
        <v>0</v>
      </c>
      <c r="LS234" s="614">
        <v>0</v>
      </c>
      <c r="LT234" s="614">
        <v>0</v>
      </c>
      <c r="LU234" s="614">
        <v>0</v>
      </c>
      <c r="LV234" s="614">
        <v>0</v>
      </c>
      <c r="LW234" s="614">
        <v>0</v>
      </c>
      <c r="LX234" s="614">
        <v>0</v>
      </c>
      <c r="LY234" s="614">
        <v>0</v>
      </c>
      <c r="LZ234" s="614">
        <v>0</v>
      </c>
      <c r="MA234" s="614">
        <v>0</v>
      </c>
      <c r="MB234" s="614">
        <v>0</v>
      </c>
      <c r="MC234" s="614">
        <v>0</v>
      </c>
      <c r="MD234" s="614">
        <v>0</v>
      </c>
      <c r="ME234" s="614">
        <v>0</v>
      </c>
      <c r="MF234" s="614">
        <v>0</v>
      </c>
      <c r="MG234" s="614">
        <v>0</v>
      </c>
      <c r="MH234" s="614">
        <v>0</v>
      </c>
      <c r="MI234" s="614">
        <v>0</v>
      </c>
      <c r="MJ234" s="614">
        <v>0</v>
      </c>
      <c r="MK234" s="614">
        <v>0</v>
      </c>
      <c r="ML234" s="614">
        <v>0</v>
      </c>
      <c r="MM234" s="614">
        <v>0</v>
      </c>
      <c r="MN234" s="614">
        <v>0</v>
      </c>
      <c r="MO234" s="614">
        <v>0</v>
      </c>
      <c r="MP234" s="614">
        <v>0</v>
      </c>
      <c r="MQ234" s="614">
        <v>0</v>
      </c>
      <c r="MR234" s="614">
        <v>0</v>
      </c>
      <c r="MS234" s="614">
        <v>0</v>
      </c>
      <c r="MT234" s="614">
        <v>0</v>
      </c>
      <c r="MU234" s="614">
        <v>0</v>
      </c>
      <c r="MV234" s="614">
        <v>0</v>
      </c>
      <c r="MW234" s="614">
        <v>0</v>
      </c>
      <c r="MX234" s="614">
        <v>0</v>
      </c>
      <c r="MY234" s="614">
        <v>0</v>
      </c>
      <c r="MZ234" s="614">
        <v>0</v>
      </c>
      <c r="NA234" s="614">
        <v>0</v>
      </c>
      <c r="NB234" s="614">
        <v>0</v>
      </c>
      <c r="NC234" s="614">
        <v>0</v>
      </c>
      <c r="ND234" s="614">
        <v>0</v>
      </c>
      <c r="NE234" s="614">
        <v>0</v>
      </c>
      <c r="NF234" s="614">
        <v>0</v>
      </c>
      <c r="NG234" s="614">
        <v>0</v>
      </c>
      <c r="NH234" s="614">
        <v>0</v>
      </c>
      <c r="NI234" s="614">
        <v>0</v>
      </c>
      <c r="NJ234" s="614">
        <v>0</v>
      </c>
      <c r="NK234" s="614">
        <v>0</v>
      </c>
      <c r="NL234" s="614">
        <v>0</v>
      </c>
      <c r="NM234" s="614">
        <v>0</v>
      </c>
      <c r="NN234" s="614">
        <v>0</v>
      </c>
      <c r="NO234" s="614">
        <v>0</v>
      </c>
      <c r="NP234" s="614">
        <v>0</v>
      </c>
      <c r="NQ234" s="614">
        <v>0</v>
      </c>
      <c r="NR234" s="614">
        <v>0</v>
      </c>
      <c r="NS234" s="614">
        <v>0</v>
      </c>
      <c r="NT234" s="614">
        <v>0</v>
      </c>
      <c r="NU234" s="614">
        <v>0</v>
      </c>
      <c r="NV234" s="614">
        <v>0</v>
      </c>
      <c r="NW234" s="614">
        <v>0</v>
      </c>
      <c r="NX234" s="614">
        <v>0</v>
      </c>
      <c r="NY234" s="614">
        <v>0</v>
      </c>
      <c r="NZ234" s="614">
        <v>0</v>
      </c>
      <c r="OA234" s="614">
        <v>0</v>
      </c>
      <c r="OB234" s="614">
        <v>0</v>
      </c>
      <c r="OC234" s="614">
        <v>0</v>
      </c>
      <c r="OD234" s="614">
        <v>0</v>
      </c>
      <c r="OE234" s="614">
        <v>0</v>
      </c>
      <c r="OF234" s="614">
        <v>0</v>
      </c>
      <c r="OG234" s="614">
        <v>0</v>
      </c>
      <c r="OH234" s="614">
        <v>0</v>
      </c>
      <c r="OI234" s="614">
        <v>0</v>
      </c>
      <c r="OJ234" s="614">
        <v>0</v>
      </c>
      <c r="OK234" s="614">
        <v>0</v>
      </c>
      <c r="OL234" s="614">
        <v>0</v>
      </c>
      <c r="OM234" s="614">
        <v>0</v>
      </c>
      <c r="ON234" s="614">
        <v>0</v>
      </c>
      <c r="OO234" s="614">
        <v>0</v>
      </c>
      <c r="OP234" s="614">
        <v>0</v>
      </c>
      <c r="OQ234" s="614">
        <v>0</v>
      </c>
      <c r="OR234" s="614">
        <v>0</v>
      </c>
      <c r="OS234" s="614">
        <v>0</v>
      </c>
      <c r="OT234" s="614">
        <v>0</v>
      </c>
      <c r="OU234" s="614">
        <v>0</v>
      </c>
      <c r="OV234" s="614">
        <v>0</v>
      </c>
      <c r="OW234" s="614">
        <v>0</v>
      </c>
      <c r="OX234" s="614">
        <v>0</v>
      </c>
      <c r="OY234" s="614">
        <v>0</v>
      </c>
      <c r="OZ234" s="614">
        <v>0</v>
      </c>
      <c r="PA234" s="614">
        <v>0</v>
      </c>
      <c r="PB234" s="614">
        <v>0</v>
      </c>
      <c r="PC234" s="614">
        <v>0</v>
      </c>
      <c r="PD234" s="614">
        <v>0</v>
      </c>
      <c r="PE234" s="614">
        <v>0</v>
      </c>
      <c r="PF234" s="614">
        <v>0</v>
      </c>
      <c r="PG234" s="614">
        <v>0</v>
      </c>
      <c r="PH234" s="614">
        <v>0</v>
      </c>
      <c r="PI234" s="614">
        <v>0</v>
      </c>
      <c r="PJ234" s="614">
        <v>0</v>
      </c>
      <c r="PK234" s="614">
        <v>0</v>
      </c>
      <c r="PL234" s="614">
        <v>0</v>
      </c>
      <c r="PM234" s="614">
        <v>0</v>
      </c>
      <c r="PN234" s="614">
        <v>0</v>
      </c>
      <c r="PO234" s="614">
        <v>0</v>
      </c>
      <c r="PP234" s="614">
        <v>0</v>
      </c>
      <c r="PQ234" s="614">
        <v>0</v>
      </c>
      <c r="PR234" s="614">
        <v>0</v>
      </c>
      <c r="PS234" s="614">
        <v>0</v>
      </c>
      <c r="PT234" s="614">
        <v>0</v>
      </c>
      <c r="PU234" s="614">
        <v>0</v>
      </c>
      <c r="PV234" s="614">
        <v>0</v>
      </c>
      <c r="PW234" s="614">
        <v>0</v>
      </c>
      <c r="PX234" s="614">
        <v>0</v>
      </c>
      <c r="PY234" s="614">
        <v>0</v>
      </c>
      <c r="PZ234" s="614">
        <v>0</v>
      </c>
      <c r="QA234" s="614">
        <v>0</v>
      </c>
      <c r="QB234" s="614">
        <v>0</v>
      </c>
      <c r="QC234" s="614">
        <v>0</v>
      </c>
      <c r="QD234" s="614">
        <v>0</v>
      </c>
      <c r="QE234" s="614">
        <v>0</v>
      </c>
      <c r="QF234" s="614">
        <v>0</v>
      </c>
      <c r="QG234" s="614">
        <v>0</v>
      </c>
      <c r="QH234" s="614">
        <v>0</v>
      </c>
      <c r="QI234" s="614">
        <v>0</v>
      </c>
      <c r="QJ234" s="614">
        <v>0</v>
      </c>
      <c r="QK234" s="614">
        <v>0</v>
      </c>
      <c r="QL234" s="614">
        <v>0</v>
      </c>
      <c r="QM234" s="614">
        <v>0</v>
      </c>
      <c r="QN234" s="614">
        <v>0</v>
      </c>
      <c r="QO234" s="614">
        <v>0</v>
      </c>
      <c r="QP234" s="614">
        <v>0</v>
      </c>
      <c r="QQ234" s="614">
        <v>0</v>
      </c>
      <c r="QR234" s="614">
        <v>0</v>
      </c>
      <c r="QS234" s="614">
        <v>0</v>
      </c>
      <c r="QT234" s="614">
        <v>0</v>
      </c>
      <c r="QU234" s="614">
        <v>0</v>
      </c>
      <c r="QV234" s="614">
        <v>0</v>
      </c>
      <c r="QW234" s="614">
        <v>0</v>
      </c>
      <c r="QX234" s="614">
        <v>0</v>
      </c>
      <c r="QY234" s="614">
        <v>0</v>
      </c>
      <c r="QZ234" s="614">
        <v>0</v>
      </c>
      <c r="RA234" s="614">
        <v>0</v>
      </c>
      <c r="RB234" s="614">
        <v>0</v>
      </c>
      <c r="RC234" s="614">
        <v>0</v>
      </c>
      <c r="RD234" s="614">
        <v>0</v>
      </c>
      <c r="RE234" s="614">
        <v>0</v>
      </c>
      <c r="RF234" s="614">
        <v>0</v>
      </c>
      <c r="RG234" s="614">
        <v>0</v>
      </c>
      <c r="RH234" s="614">
        <v>0</v>
      </c>
      <c r="RI234" s="614">
        <v>0</v>
      </c>
      <c r="RJ234" s="614">
        <v>0</v>
      </c>
      <c r="RK234" s="614">
        <v>0</v>
      </c>
      <c r="RL234" s="614">
        <v>0</v>
      </c>
      <c r="RM234" s="614">
        <v>0</v>
      </c>
      <c r="RN234" s="614">
        <v>0</v>
      </c>
      <c r="RO234" s="614">
        <v>0</v>
      </c>
      <c r="RP234" s="614">
        <v>0</v>
      </c>
      <c r="RQ234" s="614">
        <v>0</v>
      </c>
      <c r="RR234" s="614">
        <v>0</v>
      </c>
      <c r="RS234" s="614">
        <v>0</v>
      </c>
      <c r="RT234" s="614">
        <v>0</v>
      </c>
      <c r="RU234" s="614">
        <v>0</v>
      </c>
      <c r="RV234" s="614">
        <v>0</v>
      </c>
      <c r="RW234" s="614">
        <v>0</v>
      </c>
      <c r="RX234" s="614">
        <v>0</v>
      </c>
      <c r="RY234" s="614">
        <v>0</v>
      </c>
      <c r="RZ234" s="614">
        <v>0</v>
      </c>
      <c r="SA234" s="614">
        <v>0</v>
      </c>
      <c r="SB234" s="614">
        <v>0</v>
      </c>
      <c r="SC234" s="614">
        <v>0</v>
      </c>
      <c r="SD234" s="614">
        <v>0</v>
      </c>
      <c r="SE234" s="614">
        <v>0</v>
      </c>
      <c r="SF234" s="614">
        <v>0</v>
      </c>
      <c r="SG234" s="614">
        <v>0</v>
      </c>
      <c r="SH234" s="614">
        <v>0</v>
      </c>
      <c r="SI234" s="614">
        <v>0</v>
      </c>
      <c r="SJ234" s="614">
        <v>0</v>
      </c>
      <c r="SK234" s="267">
        <f t="shared" si="458"/>
        <v>0</v>
      </c>
      <c r="SL234" s="254"/>
      <c r="SM234" s="242"/>
      <c r="SN234" s="242"/>
      <c r="SO234" s="242"/>
    </row>
    <row r="235" spans="1:509" outlineLevel="2" x14ac:dyDescent="0.35">
      <c r="A235" s="242"/>
      <c r="B235" s="251"/>
      <c r="C235" s="438">
        <f>INT($C$29)+2</f>
        <v>3</v>
      </c>
      <c r="D235" s="267"/>
      <c r="E235" s="316">
        <f t="shared" si="457"/>
        <v>94</v>
      </c>
      <c r="F235" s="322"/>
      <c r="G235" s="322"/>
      <c r="H235" s="267"/>
      <c r="I235" s="494"/>
      <c r="J235" s="494" t="s">
        <v>694</v>
      </c>
      <c r="K235" s="494"/>
      <c r="L235" s="612">
        <v>0</v>
      </c>
      <c r="M235" s="612">
        <v>0</v>
      </c>
      <c r="N235" s="612">
        <v>0</v>
      </c>
      <c r="O235" s="612">
        <v>0</v>
      </c>
      <c r="P235" s="612">
        <v>0</v>
      </c>
      <c r="Q235" s="612">
        <v>0</v>
      </c>
      <c r="R235" s="612">
        <v>0</v>
      </c>
      <c r="S235" s="612">
        <v>0</v>
      </c>
      <c r="T235" s="612">
        <v>0</v>
      </c>
      <c r="U235" s="612">
        <v>0</v>
      </c>
      <c r="V235" s="612">
        <v>0</v>
      </c>
      <c r="W235" s="612">
        <v>0</v>
      </c>
      <c r="X235" s="612">
        <v>0</v>
      </c>
      <c r="Y235" s="612">
        <v>0</v>
      </c>
      <c r="Z235" s="612">
        <v>0</v>
      </c>
      <c r="AA235" s="612">
        <v>0</v>
      </c>
      <c r="AB235" s="612">
        <v>0</v>
      </c>
      <c r="AC235" s="612">
        <v>0</v>
      </c>
      <c r="AD235" s="612">
        <v>0</v>
      </c>
      <c r="AE235" s="612">
        <v>0</v>
      </c>
      <c r="AF235" s="612">
        <v>0</v>
      </c>
      <c r="AG235" s="612">
        <v>0</v>
      </c>
      <c r="AH235" s="612">
        <v>0</v>
      </c>
      <c r="AI235" s="612">
        <v>0</v>
      </c>
      <c r="AJ235" s="612">
        <v>0</v>
      </c>
      <c r="AK235" s="612">
        <v>0</v>
      </c>
      <c r="AL235" s="612">
        <v>0</v>
      </c>
      <c r="AM235" s="612">
        <v>0</v>
      </c>
      <c r="AN235" s="612">
        <v>0</v>
      </c>
      <c r="AO235" s="612">
        <v>0</v>
      </c>
      <c r="AP235" s="612">
        <v>0</v>
      </c>
      <c r="AQ235" s="612">
        <v>0</v>
      </c>
      <c r="AR235" s="612">
        <v>0</v>
      </c>
      <c r="AS235" s="612">
        <v>0</v>
      </c>
      <c r="AT235" s="612">
        <v>0</v>
      </c>
      <c r="AU235" s="612">
        <v>0</v>
      </c>
      <c r="AV235" s="612">
        <v>0</v>
      </c>
      <c r="AW235" s="612">
        <v>0</v>
      </c>
      <c r="AX235" s="612">
        <v>0</v>
      </c>
      <c r="AY235" s="612">
        <v>0</v>
      </c>
      <c r="AZ235" s="612">
        <v>0</v>
      </c>
      <c r="BA235" s="612">
        <v>0</v>
      </c>
      <c r="BB235" s="612">
        <v>0</v>
      </c>
      <c r="BC235" s="612">
        <v>0</v>
      </c>
      <c r="BD235" s="612">
        <v>0</v>
      </c>
      <c r="BE235" s="612">
        <v>0</v>
      </c>
      <c r="BF235" s="612">
        <v>0</v>
      </c>
      <c r="BG235" s="612">
        <v>0</v>
      </c>
      <c r="BH235" s="612">
        <v>0</v>
      </c>
      <c r="BI235" s="612">
        <v>0</v>
      </c>
      <c r="BJ235" s="612">
        <v>0</v>
      </c>
      <c r="BK235" s="612">
        <v>0</v>
      </c>
      <c r="BL235" s="612">
        <v>0</v>
      </c>
      <c r="BM235" s="612">
        <v>0</v>
      </c>
      <c r="BN235" s="612">
        <v>0</v>
      </c>
      <c r="BO235" s="612">
        <v>0</v>
      </c>
      <c r="BP235" s="612">
        <v>0</v>
      </c>
      <c r="BQ235" s="612">
        <v>0</v>
      </c>
      <c r="BR235" s="612">
        <v>0</v>
      </c>
      <c r="BS235" s="612">
        <v>0</v>
      </c>
      <c r="BT235" s="612">
        <v>0</v>
      </c>
      <c r="BU235" s="612">
        <v>0</v>
      </c>
      <c r="BV235" s="612">
        <v>0</v>
      </c>
      <c r="BW235" s="612">
        <v>0</v>
      </c>
      <c r="BX235" s="612">
        <v>0</v>
      </c>
      <c r="BY235" s="612">
        <v>0</v>
      </c>
      <c r="BZ235" s="612">
        <v>0</v>
      </c>
      <c r="CA235" s="612">
        <v>0</v>
      </c>
      <c r="CB235" s="612">
        <v>0</v>
      </c>
      <c r="CC235" s="612">
        <v>0</v>
      </c>
      <c r="CD235" s="612">
        <v>0</v>
      </c>
      <c r="CE235" s="612">
        <v>0</v>
      </c>
      <c r="CF235" s="612">
        <v>0</v>
      </c>
      <c r="CG235" s="612">
        <v>0</v>
      </c>
      <c r="CH235" s="612">
        <v>0</v>
      </c>
      <c r="CI235" s="612">
        <v>0</v>
      </c>
      <c r="CJ235" s="612">
        <v>0</v>
      </c>
      <c r="CK235" s="612">
        <v>0</v>
      </c>
      <c r="CL235" s="612">
        <v>0</v>
      </c>
      <c r="CM235" s="612">
        <v>0</v>
      </c>
      <c r="CN235" s="612">
        <v>0</v>
      </c>
      <c r="CO235" s="612">
        <v>0</v>
      </c>
      <c r="CP235" s="612">
        <v>0</v>
      </c>
      <c r="CQ235" s="612">
        <v>0</v>
      </c>
      <c r="CR235" s="612">
        <v>0</v>
      </c>
      <c r="CS235" s="612">
        <v>0</v>
      </c>
      <c r="CT235" s="612">
        <v>0</v>
      </c>
      <c r="CU235" s="612">
        <v>0</v>
      </c>
      <c r="CV235" s="612">
        <v>0</v>
      </c>
      <c r="CW235" s="612">
        <v>0</v>
      </c>
      <c r="CX235" s="612">
        <v>0</v>
      </c>
      <c r="CY235" s="612">
        <v>0</v>
      </c>
      <c r="CZ235" s="612">
        <v>0</v>
      </c>
      <c r="DA235" s="612">
        <v>0</v>
      </c>
      <c r="DB235" s="612">
        <v>0</v>
      </c>
      <c r="DC235" s="612">
        <v>0</v>
      </c>
      <c r="DD235" s="612">
        <v>0</v>
      </c>
      <c r="DE235" s="612">
        <v>0</v>
      </c>
      <c r="DF235" s="612">
        <v>0</v>
      </c>
      <c r="DG235" s="612">
        <v>0</v>
      </c>
      <c r="DH235" s="612">
        <v>0</v>
      </c>
      <c r="DI235" s="612">
        <v>0</v>
      </c>
      <c r="DJ235" s="612">
        <v>0</v>
      </c>
      <c r="DK235" s="612">
        <v>0</v>
      </c>
      <c r="DL235" s="612">
        <v>0</v>
      </c>
      <c r="DM235" s="612">
        <v>0</v>
      </c>
      <c r="DN235" s="612">
        <v>0</v>
      </c>
      <c r="DO235" s="612">
        <v>0</v>
      </c>
      <c r="DP235" s="612">
        <v>0</v>
      </c>
      <c r="DQ235" s="612">
        <v>0</v>
      </c>
      <c r="DR235" s="612">
        <v>0</v>
      </c>
      <c r="DS235" s="612">
        <v>0</v>
      </c>
      <c r="DT235" s="612">
        <v>0</v>
      </c>
      <c r="DU235" s="612">
        <v>0</v>
      </c>
      <c r="DV235" s="612">
        <v>0</v>
      </c>
      <c r="DW235" s="612">
        <v>0</v>
      </c>
      <c r="DX235" s="612">
        <v>0</v>
      </c>
      <c r="DY235" s="612">
        <v>0</v>
      </c>
      <c r="DZ235" s="612">
        <v>0</v>
      </c>
      <c r="EA235" s="612">
        <v>0</v>
      </c>
      <c r="EB235" s="612">
        <v>0</v>
      </c>
      <c r="EC235" s="612">
        <v>0</v>
      </c>
      <c r="ED235" s="612">
        <v>0</v>
      </c>
      <c r="EE235" s="612">
        <v>0</v>
      </c>
      <c r="EF235" s="612">
        <v>0</v>
      </c>
      <c r="EG235" s="612">
        <v>0</v>
      </c>
      <c r="EH235" s="612">
        <v>0</v>
      </c>
      <c r="EI235" s="612">
        <v>0</v>
      </c>
      <c r="EJ235" s="612">
        <v>0</v>
      </c>
      <c r="EK235" s="612">
        <v>0</v>
      </c>
      <c r="EL235" s="612">
        <v>0</v>
      </c>
      <c r="EM235" s="612">
        <v>0</v>
      </c>
      <c r="EN235" s="612">
        <v>0</v>
      </c>
      <c r="EO235" s="612">
        <v>0</v>
      </c>
      <c r="EP235" s="612">
        <v>0</v>
      </c>
      <c r="EQ235" s="612">
        <v>0</v>
      </c>
      <c r="ER235" s="612">
        <v>0</v>
      </c>
      <c r="ES235" s="612">
        <v>0</v>
      </c>
      <c r="ET235" s="612">
        <v>0</v>
      </c>
      <c r="EU235" s="612">
        <v>0</v>
      </c>
      <c r="EV235" s="612">
        <v>0</v>
      </c>
      <c r="EW235" s="612">
        <v>0</v>
      </c>
      <c r="EX235" s="612">
        <v>0</v>
      </c>
      <c r="EY235" s="612">
        <v>0</v>
      </c>
      <c r="EZ235" s="612">
        <v>0</v>
      </c>
      <c r="FA235" s="612">
        <v>0</v>
      </c>
      <c r="FB235" s="612">
        <v>0</v>
      </c>
      <c r="FC235" s="612">
        <v>0</v>
      </c>
      <c r="FD235" s="612">
        <v>0</v>
      </c>
      <c r="FE235" s="612">
        <v>0</v>
      </c>
      <c r="FF235" s="612">
        <v>0</v>
      </c>
      <c r="FG235" s="612">
        <v>0</v>
      </c>
      <c r="FH235" s="612">
        <v>0</v>
      </c>
      <c r="FI235" s="612">
        <v>0</v>
      </c>
      <c r="FJ235" s="612">
        <v>0</v>
      </c>
      <c r="FK235" s="612">
        <v>0</v>
      </c>
      <c r="FL235" s="612">
        <v>0</v>
      </c>
      <c r="FM235" s="612">
        <v>0</v>
      </c>
      <c r="FN235" s="612">
        <v>0</v>
      </c>
      <c r="FO235" s="612">
        <v>0</v>
      </c>
      <c r="FP235" s="612">
        <v>0</v>
      </c>
      <c r="FQ235" s="612">
        <v>0</v>
      </c>
      <c r="FR235" s="612">
        <v>0</v>
      </c>
      <c r="FS235" s="612">
        <v>0</v>
      </c>
      <c r="FT235" s="612">
        <v>0</v>
      </c>
      <c r="FU235" s="612">
        <v>0</v>
      </c>
      <c r="FV235" s="612">
        <v>0</v>
      </c>
      <c r="FW235" s="612">
        <v>0</v>
      </c>
      <c r="FX235" s="612">
        <v>0</v>
      </c>
      <c r="FY235" s="612">
        <v>0</v>
      </c>
      <c r="FZ235" s="612">
        <v>0</v>
      </c>
      <c r="GA235" s="612">
        <v>0</v>
      </c>
      <c r="GB235" s="612">
        <v>0</v>
      </c>
      <c r="GC235" s="612">
        <v>0</v>
      </c>
      <c r="GD235" s="612">
        <v>0</v>
      </c>
      <c r="GE235" s="612">
        <v>0</v>
      </c>
      <c r="GF235" s="612">
        <v>0</v>
      </c>
      <c r="GG235" s="612">
        <v>0</v>
      </c>
      <c r="GH235" s="612">
        <v>0</v>
      </c>
      <c r="GI235" s="612">
        <v>0</v>
      </c>
      <c r="GJ235" s="612">
        <v>0</v>
      </c>
      <c r="GK235" s="612">
        <v>0</v>
      </c>
      <c r="GL235" s="612">
        <v>0</v>
      </c>
      <c r="GM235" s="612">
        <v>0</v>
      </c>
      <c r="GN235" s="612">
        <v>0</v>
      </c>
      <c r="GO235" s="612">
        <v>0</v>
      </c>
      <c r="GP235" s="612">
        <v>0</v>
      </c>
      <c r="GQ235" s="612">
        <v>0</v>
      </c>
      <c r="GR235" s="612">
        <v>0</v>
      </c>
      <c r="GS235" s="612">
        <v>0</v>
      </c>
      <c r="GT235" s="612">
        <v>0</v>
      </c>
      <c r="GU235" s="612">
        <v>0</v>
      </c>
      <c r="GV235" s="612">
        <v>0</v>
      </c>
      <c r="GW235" s="612">
        <v>0</v>
      </c>
      <c r="GX235" s="612">
        <v>0</v>
      </c>
      <c r="GY235" s="612">
        <v>0</v>
      </c>
      <c r="GZ235" s="612">
        <v>0</v>
      </c>
      <c r="HA235" s="612">
        <v>0</v>
      </c>
      <c r="HB235" s="612">
        <v>0</v>
      </c>
      <c r="HC235" s="612">
        <v>0</v>
      </c>
      <c r="HD235" s="612">
        <v>0</v>
      </c>
      <c r="HE235" s="612">
        <v>0</v>
      </c>
      <c r="HF235" s="612">
        <v>0</v>
      </c>
      <c r="HG235" s="612">
        <v>0</v>
      </c>
      <c r="HH235" s="612">
        <v>0</v>
      </c>
      <c r="HI235" s="612">
        <v>0</v>
      </c>
      <c r="HJ235" s="612">
        <v>0</v>
      </c>
      <c r="HK235" s="612">
        <v>0</v>
      </c>
      <c r="HL235" s="612">
        <v>0</v>
      </c>
      <c r="HM235" s="612">
        <v>0</v>
      </c>
      <c r="HN235" s="612">
        <v>0</v>
      </c>
      <c r="HO235" s="612">
        <v>0</v>
      </c>
      <c r="HP235" s="612">
        <v>0</v>
      </c>
      <c r="HQ235" s="612">
        <v>0</v>
      </c>
      <c r="HR235" s="612">
        <v>0</v>
      </c>
      <c r="HS235" s="612">
        <v>0</v>
      </c>
      <c r="HT235" s="612">
        <v>0</v>
      </c>
      <c r="HU235" s="612">
        <v>0</v>
      </c>
      <c r="HV235" s="612">
        <v>0</v>
      </c>
      <c r="HW235" s="612">
        <v>0</v>
      </c>
      <c r="HX235" s="612">
        <v>0</v>
      </c>
      <c r="HY235" s="612">
        <v>0</v>
      </c>
      <c r="HZ235" s="612">
        <v>0</v>
      </c>
      <c r="IA235" s="612">
        <v>0</v>
      </c>
      <c r="IB235" s="612">
        <v>0</v>
      </c>
      <c r="IC235" s="612">
        <v>0</v>
      </c>
      <c r="ID235" s="612">
        <v>0</v>
      </c>
      <c r="IE235" s="612">
        <v>0</v>
      </c>
      <c r="IF235" s="612">
        <v>0</v>
      </c>
      <c r="IG235" s="612">
        <v>0</v>
      </c>
      <c r="IH235" s="612">
        <v>0</v>
      </c>
      <c r="II235" s="612">
        <v>0</v>
      </c>
      <c r="IJ235" s="612">
        <v>0</v>
      </c>
      <c r="IK235" s="612">
        <v>0</v>
      </c>
      <c r="IL235" s="612">
        <v>0</v>
      </c>
      <c r="IM235" s="612">
        <v>0</v>
      </c>
      <c r="IN235" s="612">
        <v>0</v>
      </c>
      <c r="IO235" s="612">
        <v>0</v>
      </c>
      <c r="IP235" s="612">
        <v>0</v>
      </c>
      <c r="IQ235" s="612">
        <v>0</v>
      </c>
      <c r="IR235" s="612">
        <v>0</v>
      </c>
      <c r="IS235" s="612">
        <v>0</v>
      </c>
      <c r="IT235" s="612">
        <v>0</v>
      </c>
      <c r="IU235" s="612">
        <v>0</v>
      </c>
      <c r="IV235" s="612">
        <v>0</v>
      </c>
      <c r="IW235" s="612">
        <v>0</v>
      </c>
      <c r="IX235" s="612">
        <v>0</v>
      </c>
      <c r="IY235" s="612">
        <v>0</v>
      </c>
      <c r="IZ235" s="612">
        <v>0</v>
      </c>
      <c r="JA235" s="612">
        <v>0</v>
      </c>
      <c r="JB235" s="612">
        <v>0</v>
      </c>
      <c r="JC235" s="612">
        <v>0</v>
      </c>
      <c r="JD235" s="612">
        <v>0</v>
      </c>
      <c r="JE235" s="612">
        <v>0</v>
      </c>
      <c r="JF235" s="612">
        <v>0</v>
      </c>
      <c r="JG235" s="612">
        <v>0</v>
      </c>
      <c r="JH235" s="612">
        <v>0</v>
      </c>
      <c r="JI235" s="612">
        <v>0</v>
      </c>
      <c r="JJ235" s="612">
        <v>0</v>
      </c>
      <c r="JK235" s="612">
        <v>0</v>
      </c>
      <c r="JL235" s="612">
        <v>0</v>
      </c>
      <c r="JM235" s="612">
        <v>0</v>
      </c>
      <c r="JN235" s="612">
        <v>0</v>
      </c>
      <c r="JO235" s="612">
        <v>0</v>
      </c>
      <c r="JP235" s="612">
        <v>0</v>
      </c>
      <c r="JQ235" s="612">
        <v>0</v>
      </c>
      <c r="JR235" s="612">
        <v>0</v>
      </c>
      <c r="JS235" s="612">
        <v>0</v>
      </c>
      <c r="JT235" s="612">
        <v>0</v>
      </c>
      <c r="JU235" s="612">
        <v>0</v>
      </c>
      <c r="JV235" s="612">
        <v>0</v>
      </c>
      <c r="JW235" s="612">
        <v>0</v>
      </c>
      <c r="JX235" s="612">
        <v>0</v>
      </c>
      <c r="JY235" s="612">
        <v>0</v>
      </c>
      <c r="JZ235" s="612">
        <v>0</v>
      </c>
      <c r="KA235" s="612">
        <v>0</v>
      </c>
      <c r="KB235" s="612">
        <v>0</v>
      </c>
      <c r="KC235" s="612">
        <v>0</v>
      </c>
      <c r="KD235" s="612">
        <v>0</v>
      </c>
      <c r="KE235" s="612">
        <v>0</v>
      </c>
      <c r="KF235" s="612">
        <v>0</v>
      </c>
      <c r="KG235" s="612">
        <v>0</v>
      </c>
      <c r="KH235" s="612">
        <v>0</v>
      </c>
      <c r="KI235" s="612">
        <v>0</v>
      </c>
      <c r="KJ235" s="612">
        <v>0</v>
      </c>
      <c r="KK235" s="612">
        <v>0</v>
      </c>
      <c r="KL235" s="612">
        <v>0</v>
      </c>
      <c r="KM235" s="612">
        <v>0</v>
      </c>
      <c r="KN235" s="612">
        <v>0</v>
      </c>
      <c r="KO235" s="612">
        <v>0</v>
      </c>
      <c r="KP235" s="612">
        <v>0</v>
      </c>
      <c r="KQ235" s="612">
        <v>0</v>
      </c>
      <c r="KR235" s="612">
        <v>0</v>
      </c>
      <c r="KS235" s="612">
        <v>0</v>
      </c>
      <c r="KT235" s="612">
        <v>0</v>
      </c>
      <c r="KU235" s="612">
        <v>0</v>
      </c>
      <c r="KV235" s="612">
        <v>0</v>
      </c>
      <c r="KW235" s="612">
        <v>0</v>
      </c>
      <c r="KX235" s="612">
        <v>0</v>
      </c>
      <c r="KY235" s="612">
        <v>0</v>
      </c>
      <c r="KZ235" s="612">
        <v>0</v>
      </c>
      <c r="LA235" s="612">
        <v>0</v>
      </c>
      <c r="LB235" s="612">
        <v>0</v>
      </c>
      <c r="LC235" s="612">
        <v>0</v>
      </c>
      <c r="LD235" s="612">
        <v>0</v>
      </c>
      <c r="LE235" s="612">
        <v>0</v>
      </c>
      <c r="LF235" s="612">
        <v>0</v>
      </c>
      <c r="LG235" s="612">
        <v>0</v>
      </c>
      <c r="LH235" s="612">
        <v>0</v>
      </c>
      <c r="LI235" s="612">
        <v>0</v>
      </c>
      <c r="LJ235" s="612">
        <v>0</v>
      </c>
      <c r="LK235" s="612">
        <v>0</v>
      </c>
      <c r="LL235" s="612">
        <v>0</v>
      </c>
      <c r="LM235" s="612">
        <v>0</v>
      </c>
      <c r="LN235" s="612">
        <v>0</v>
      </c>
      <c r="LO235" s="612">
        <v>0</v>
      </c>
      <c r="LP235" s="612">
        <v>0</v>
      </c>
      <c r="LQ235" s="612">
        <v>0</v>
      </c>
      <c r="LR235" s="612">
        <v>0</v>
      </c>
      <c r="LS235" s="612">
        <v>0</v>
      </c>
      <c r="LT235" s="612">
        <v>0</v>
      </c>
      <c r="LU235" s="612">
        <v>0</v>
      </c>
      <c r="LV235" s="612">
        <v>0</v>
      </c>
      <c r="LW235" s="612">
        <v>0</v>
      </c>
      <c r="LX235" s="612">
        <v>0</v>
      </c>
      <c r="LY235" s="612">
        <v>0</v>
      </c>
      <c r="LZ235" s="612">
        <v>0</v>
      </c>
      <c r="MA235" s="612">
        <v>0</v>
      </c>
      <c r="MB235" s="612">
        <v>0</v>
      </c>
      <c r="MC235" s="612">
        <v>0</v>
      </c>
      <c r="MD235" s="612">
        <v>0</v>
      </c>
      <c r="ME235" s="612">
        <v>0</v>
      </c>
      <c r="MF235" s="612">
        <v>0</v>
      </c>
      <c r="MG235" s="612">
        <v>0</v>
      </c>
      <c r="MH235" s="612">
        <v>0</v>
      </c>
      <c r="MI235" s="612">
        <v>0</v>
      </c>
      <c r="MJ235" s="612">
        <v>0</v>
      </c>
      <c r="MK235" s="612">
        <v>0</v>
      </c>
      <c r="ML235" s="612">
        <v>0</v>
      </c>
      <c r="MM235" s="612">
        <v>0</v>
      </c>
      <c r="MN235" s="612">
        <v>0</v>
      </c>
      <c r="MO235" s="612">
        <v>0</v>
      </c>
      <c r="MP235" s="612">
        <v>0</v>
      </c>
      <c r="MQ235" s="612">
        <v>0</v>
      </c>
      <c r="MR235" s="612">
        <v>0</v>
      </c>
      <c r="MS235" s="612">
        <v>0</v>
      </c>
      <c r="MT235" s="612">
        <v>0</v>
      </c>
      <c r="MU235" s="612">
        <v>0</v>
      </c>
      <c r="MV235" s="612">
        <v>0</v>
      </c>
      <c r="MW235" s="612">
        <v>0</v>
      </c>
      <c r="MX235" s="612">
        <v>0</v>
      </c>
      <c r="MY235" s="612">
        <v>0</v>
      </c>
      <c r="MZ235" s="612">
        <v>0</v>
      </c>
      <c r="NA235" s="612">
        <v>0</v>
      </c>
      <c r="NB235" s="612">
        <v>0</v>
      </c>
      <c r="NC235" s="612">
        <v>0</v>
      </c>
      <c r="ND235" s="612">
        <v>0</v>
      </c>
      <c r="NE235" s="612">
        <v>0</v>
      </c>
      <c r="NF235" s="612">
        <v>0</v>
      </c>
      <c r="NG235" s="612">
        <v>0</v>
      </c>
      <c r="NH235" s="612">
        <v>0</v>
      </c>
      <c r="NI235" s="612">
        <v>0</v>
      </c>
      <c r="NJ235" s="612">
        <v>0</v>
      </c>
      <c r="NK235" s="612">
        <v>0</v>
      </c>
      <c r="NL235" s="612">
        <v>0</v>
      </c>
      <c r="NM235" s="612">
        <v>0</v>
      </c>
      <c r="NN235" s="612">
        <v>0</v>
      </c>
      <c r="NO235" s="612">
        <v>0</v>
      </c>
      <c r="NP235" s="612">
        <v>0</v>
      </c>
      <c r="NQ235" s="612">
        <v>0</v>
      </c>
      <c r="NR235" s="612">
        <v>0</v>
      </c>
      <c r="NS235" s="612">
        <v>0</v>
      </c>
      <c r="NT235" s="612">
        <v>0</v>
      </c>
      <c r="NU235" s="612">
        <v>0</v>
      </c>
      <c r="NV235" s="612">
        <v>0</v>
      </c>
      <c r="NW235" s="612">
        <v>0</v>
      </c>
      <c r="NX235" s="612">
        <v>0</v>
      </c>
      <c r="NY235" s="612">
        <v>0</v>
      </c>
      <c r="NZ235" s="612">
        <v>0</v>
      </c>
      <c r="OA235" s="612">
        <v>0</v>
      </c>
      <c r="OB235" s="612">
        <v>0</v>
      </c>
      <c r="OC235" s="612">
        <v>0</v>
      </c>
      <c r="OD235" s="612">
        <v>0</v>
      </c>
      <c r="OE235" s="612">
        <v>0</v>
      </c>
      <c r="OF235" s="612">
        <v>0</v>
      </c>
      <c r="OG235" s="612">
        <v>0</v>
      </c>
      <c r="OH235" s="612">
        <v>0</v>
      </c>
      <c r="OI235" s="612">
        <v>0</v>
      </c>
      <c r="OJ235" s="612">
        <v>0</v>
      </c>
      <c r="OK235" s="612">
        <v>0</v>
      </c>
      <c r="OL235" s="612">
        <v>0</v>
      </c>
      <c r="OM235" s="612">
        <v>0</v>
      </c>
      <c r="ON235" s="612">
        <v>0</v>
      </c>
      <c r="OO235" s="612">
        <v>0</v>
      </c>
      <c r="OP235" s="612">
        <v>0</v>
      </c>
      <c r="OQ235" s="612">
        <v>0</v>
      </c>
      <c r="OR235" s="612">
        <v>0</v>
      </c>
      <c r="OS235" s="612">
        <v>0</v>
      </c>
      <c r="OT235" s="612">
        <v>0</v>
      </c>
      <c r="OU235" s="612">
        <v>0</v>
      </c>
      <c r="OV235" s="612">
        <v>0</v>
      </c>
      <c r="OW235" s="612">
        <v>0</v>
      </c>
      <c r="OX235" s="612">
        <v>0</v>
      </c>
      <c r="OY235" s="612">
        <v>0</v>
      </c>
      <c r="OZ235" s="612">
        <v>0</v>
      </c>
      <c r="PA235" s="612">
        <v>0</v>
      </c>
      <c r="PB235" s="612">
        <v>0</v>
      </c>
      <c r="PC235" s="612">
        <v>0</v>
      </c>
      <c r="PD235" s="612">
        <v>0</v>
      </c>
      <c r="PE235" s="612">
        <v>0</v>
      </c>
      <c r="PF235" s="612">
        <v>0</v>
      </c>
      <c r="PG235" s="612">
        <v>0</v>
      </c>
      <c r="PH235" s="612">
        <v>0</v>
      </c>
      <c r="PI235" s="612">
        <v>0</v>
      </c>
      <c r="PJ235" s="612">
        <v>0</v>
      </c>
      <c r="PK235" s="612">
        <v>0</v>
      </c>
      <c r="PL235" s="612">
        <v>0</v>
      </c>
      <c r="PM235" s="612">
        <v>0</v>
      </c>
      <c r="PN235" s="612">
        <v>0</v>
      </c>
      <c r="PO235" s="612">
        <v>0</v>
      </c>
      <c r="PP235" s="612">
        <v>0</v>
      </c>
      <c r="PQ235" s="612">
        <v>0</v>
      </c>
      <c r="PR235" s="612">
        <v>0</v>
      </c>
      <c r="PS235" s="612">
        <v>0</v>
      </c>
      <c r="PT235" s="612">
        <v>0</v>
      </c>
      <c r="PU235" s="612">
        <v>0</v>
      </c>
      <c r="PV235" s="612">
        <v>0</v>
      </c>
      <c r="PW235" s="612">
        <v>0</v>
      </c>
      <c r="PX235" s="612">
        <v>0</v>
      </c>
      <c r="PY235" s="612">
        <v>0</v>
      </c>
      <c r="PZ235" s="612">
        <v>0</v>
      </c>
      <c r="QA235" s="612">
        <v>0</v>
      </c>
      <c r="QB235" s="612">
        <v>0</v>
      </c>
      <c r="QC235" s="612">
        <v>0</v>
      </c>
      <c r="QD235" s="612">
        <v>0</v>
      </c>
      <c r="QE235" s="612">
        <v>0</v>
      </c>
      <c r="QF235" s="612">
        <v>0</v>
      </c>
      <c r="QG235" s="612">
        <v>0</v>
      </c>
      <c r="QH235" s="612">
        <v>0</v>
      </c>
      <c r="QI235" s="612">
        <v>0</v>
      </c>
      <c r="QJ235" s="612">
        <v>0</v>
      </c>
      <c r="QK235" s="612">
        <v>0</v>
      </c>
      <c r="QL235" s="612">
        <v>0</v>
      </c>
      <c r="QM235" s="612">
        <v>0</v>
      </c>
      <c r="QN235" s="612">
        <v>0</v>
      </c>
      <c r="QO235" s="612">
        <v>0</v>
      </c>
      <c r="QP235" s="612">
        <v>0</v>
      </c>
      <c r="QQ235" s="612">
        <v>0</v>
      </c>
      <c r="QR235" s="612">
        <v>0</v>
      </c>
      <c r="QS235" s="612">
        <v>0</v>
      </c>
      <c r="QT235" s="612">
        <v>0</v>
      </c>
      <c r="QU235" s="612">
        <v>0</v>
      </c>
      <c r="QV235" s="612">
        <v>0</v>
      </c>
      <c r="QW235" s="612">
        <v>0</v>
      </c>
      <c r="QX235" s="612">
        <v>0</v>
      </c>
      <c r="QY235" s="612">
        <v>0</v>
      </c>
      <c r="QZ235" s="612">
        <v>0</v>
      </c>
      <c r="RA235" s="612">
        <v>0</v>
      </c>
      <c r="RB235" s="612">
        <v>0</v>
      </c>
      <c r="RC235" s="612">
        <v>0</v>
      </c>
      <c r="RD235" s="612">
        <v>0</v>
      </c>
      <c r="RE235" s="612">
        <v>0</v>
      </c>
      <c r="RF235" s="612">
        <v>0</v>
      </c>
      <c r="RG235" s="612">
        <v>0</v>
      </c>
      <c r="RH235" s="612">
        <v>0</v>
      </c>
      <c r="RI235" s="612">
        <v>0</v>
      </c>
      <c r="RJ235" s="612">
        <v>0</v>
      </c>
      <c r="RK235" s="612">
        <v>0</v>
      </c>
      <c r="RL235" s="612">
        <v>0</v>
      </c>
      <c r="RM235" s="612">
        <v>0</v>
      </c>
      <c r="RN235" s="612">
        <v>0</v>
      </c>
      <c r="RO235" s="612">
        <v>0</v>
      </c>
      <c r="RP235" s="612">
        <v>0</v>
      </c>
      <c r="RQ235" s="612">
        <v>0</v>
      </c>
      <c r="RR235" s="612">
        <v>0</v>
      </c>
      <c r="RS235" s="612">
        <v>0</v>
      </c>
      <c r="RT235" s="612">
        <v>0</v>
      </c>
      <c r="RU235" s="612">
        <v>0</v>
      </c>
      <c r="RV235" s="612">
        <v>0</v>
      </c>
      <c r="RW235" s="612">
        <v>0</v>
      </c>
      <c r="RX235" s="612">
        <v>0</v>
      </c>
      <c r="RY235" s="612">
        <v>0</v>
      </c>
      <c r="RZ235" s="612">
        <v>0</v>
      </c>
      <c r="SA235" s="612">
        <v>0</v>
      </c>
      <c r="SB235" s="612">
        <v>0</v>
      </c>
      <c r="SC235" s="612">
        <v>0</v>
      </c>
      <c r="SD235" s="612">
        <v>0</v>
      </c>
      <c r="SE235" s="612">
        <v>0</v>
      </c>
      <c r="SF235" s="612">
        <v>0</v>
      </c>
      <c r="SG235" s="612">
        <v>0</v>
      </c>
      <c r="SH235" s="612">
        <v>0</v>
      </c>
      <c r="SI235" s="612">
        <v>0</v>
      </c>
      <c r="SJ235" s="612">
        <v>0</v>
      </c>
      <c r="SK235" s="267">
        <f t="shared" si="458"/>
        <v>0</v>
      </c>
      <c r="SL235" s="254"/>
      <c r="SM235" s="242"/>
      <c r="SN235" s="242"/>
      <c r="SO235" s="242"/>
    </row>
    <row r="236" spans="1:509" outlineLevel="3" x14ac:dyDescent="0.35">
      <c r="A236" s="242"/>
      <c r="B236" s="251"/>
      <c r="C236" s="438">
        <f>INT($C$29)+3</f>
        <v>4</v>
      </c>
      <c r="D236" s="267"/>
      <c r="E236" s="316">
        <f t="shared" si="457"/>
        <v>95</v>
      </c>
      <c r="F236" s="322"/>
      <c r="G236" s="322"/>
      <c r="H236" s="267"/>
      <c r="I236" s="338"/>
      <c r="J236" s="338" t="s">
        <v>695</v>
      </c>
      <c r="K236" s="536"/>
      <c r="L236" s="615">
        <v>0</v>
      </c>
      <c r="M236" s="615">
        <v>0</v>
      </c>
      <c r="N236" s="615">
        <v>0</v>
      </c>
      <c r="O236" s="615">
        <v>0</v>
      </c>
      <c r="P236" s="615">
        <v>0</v>
      </c>
      <c r="Q236" s="615">
        <v>0</v>
      </c>
      <c r="R236" s="615">
        <v>0</v>
      </c>
      <c r="S236" s="615">
        <v>0</v>
      </c>
      <c r="T236" s="615">
        <v>0</v>
      </c>
      <c r="U236" s="615">
        <v>0</v>
      </c>
      <c r="V236" s="615">
        <v>0</v>
      </c>
      <c r="W236" s="615">
        <v>0</v>
      </c>
      <c r="X236" s="615">
        <v>0</v>
      </c>
      <c r="Y236" s="615">
        <v>0</v>
      </c>
      <c r="Z236" s="615">
        <v>0</v>
      </c>
      <c r="AA236" s="615">
        <v>0</v>
      </c>
      <c r="AB236" s="615">
        <v>0</v>
      </c>
      <c r="AC236" s="615">
        <v>0</v>
      </c>
      <c r="AD236" s="615">
        <v>0</v>
      </c>
      <c r="AE236" s="615">
        <v>0</v>
      </c>
      <c r="AF236" s="615">
        <v>0</v>
      </c>
      <c r="AG236" s="615">
        <v>0</v>
      </c>
      <c r="AH236" s="615">
        <v>0</v>
      </c>
      <c r="AI236" s="615">
        <v>0</v>
      </c>
      <c r="AJ236" s="615">
        <v>0</v>
      </c>
      <c r="AK236" s="615">
        <v>0</v>
      </c>
      <c r="AL236" s="615">
        <v>0</v>
      </c>
      <c r="AM236" s="615">
        <v>0</v>
      </c>
      <c r="AN236" s="615">
        <v>0</v>
      </c>
      <c r="AO236" s="615">
        <v>0</v>
      </c>
      <c r="AP236" s="615">
        <v>0</v>
      </c>
      <c r="AQ236" s="615">
        <v>0</v>
      </c>
      <c r="AR236" s="615">
        <v>0</v>
      </c>
      <c r="AS236" s="615">
        <v>0</v>
      </c>
      <c r="AT236" s="615">
        <v>0</v>
      </c>
      <c r="AU236" s="615">
        <v>0</v>
      </c>
      <c r="AV236" s="615">
        <v>0</v>
      </c>
      <c r="AW236" s="615">
        <v>0</v>
      </c>
      <c r="AX236" s="615">
        <v>0</v>
      </c>
      <c r="AY236" s="615">
        <v>0</v>
      </c>
      <c r="AZ236" s="615">
        <v>0</v>
      </c>
      <c r="BA236" s="615">
        <v>0</v>
      </c>
      <c r="BB236" s="615">
        <v>0</v>
      </c>
      <c r="BC236" s="615">
        <v>0</v>
      </c>
      <c r="BD236" s="615">
        <v>0</v>
      </c>
      <c r="BE236" s="615">
        <v>0</v>
      </c>
      <c r="BF236" s="615">
        <v>0</v>
      </c>
      <c r="BG236" s="615">
        <v>0</v>
      </c>
      <c r="BH236" s="615">
        <v>0</v>
      </c>
      <c r="BI236" s="615">
        <v>0</v>
      </c>
      <c r="BJ236" s="615">
        <v>0</v>
      </c>
      <c r="BK236" s="615">
        <v>0</v>
      </c>
      <c r="BL236" s="615">
        <v>0</v>
      </c>
      <c r="BM236" s="615">
        <v>0</v>
      </c>
      <c r="BN236" s="615">
        <v>0</v>
      </c>
      <c r="BO236" s="615">
        <v>0</v>
      </c>
      <c r="BP236" s="615">
        <v>0</v>
      </c>
      <c r="BQ236" s="615">
        <v>0</v>
      </c>
      <c r="BR236" s="615">
        <v>0</v>
      </c>
      <c r="BS236" s="615">
        <v>0</v>
      </c>
      <c r="BT236" s="615">
        <v>0</v>
      </c>
      <c r="BU236" s="615">
        <v>0</v>
      </c>
      <c r="BV236" s="615">
        <v>0</v>
      </c>
      <c r="BW236" s="615">
        <v>0</v>
      </c>
      <c r="BX236" s="615">
        <v>0</v>
      </c>
      <c r="BY236" s="615">
        <v>0</v>
      </c>
      <c r="BZ236" s="615">
        <v>0</v>
      </c>
      <c r="CA236" s="615">
        <v>0</v>
      </c>
      <c r="CB236" s="615">
        <v>0</v>
      </c>
      <c r="CC236" s="615">
        <v>0</v>
      </c>
      <c r="CD236" s="615">
        <v>0</v>
      </c>
      <c r="CE236" s="615">
        <v>0</v>
      </c>
      <c r="CF236" s="615">
        <v>0</v>
      </c>
      <c r="CG236" s="615">
        <v>0</v>
      </c>
      <c r="CH236" s="615">
        <v>0</v>
      </c>
      <c r="CI236" s="615">
        <v>0</v>
      </c>
      <c r="CJ236" s="615">
        <v>0</v>
      </c>
      <c r="CK236" s="615">
        <v>0</v>
      </c>
      <c r="CL236" s="615">
        <v>0</v>
      </c>
      <c r="CM236" s="615">
        <v>0</v>
      </c>
      <c r="CN236" s="615">
        <v>0</v>
      </c>
      <c r="CO236" s="615">
        <v>0</v>
      </c>
      <c r="CP236" s="615">
        <v>0</v>
      </c>
      <c r="CQ236" s="615">
        <v>0</v>
      </c>
      <c r="CR236" s="615">
        <v>0</v>
      </c>
      <c r="CS236" s="615">
        <v>0</v>
      </c>
      <c r="CT236" s="615">
        <v>0</v>
      </c>
      <c r="CU236" s="615">
        <v>0</v>
      </c>
      <c r="CV236" s="615">
        <v>0</v>
      </c>
      <c r="CW236" s="615">
        <v>0</v>
      </c>
      <c r="CX236" s="615">
        <v>0</v>
      </c>
      <c r="CY236" s="615">
        <v>0</v>
      </c>
      <c r="CZ236" s="615">
        <v>0</v>
      </c>
      <c r="DA236" s="615">
        <v>0</v>
      </c>
      <c r="DB236" s="615">
        <v>0</v>
      </c>
      <c r="DC236" s="615">
        <v>0</v>
      </c>
      <c r="DD236" s="615">
        <v>0</v>
      </c>
      <c r="DE236" s="615">
        <v>0</v>
      </c>
      <c r="DF236" s="615">
        <v>0</v>
      </c>
      <c r="DG236" s="615">
        <v>0</v>
      </c>
      <c r="DH236" s="615">
        <v>0</v>
      </c>
      <c r="DI236" s="615">
        <v>0</v>
      </c>
      <c r="DJ236" s="615">
        <v>0</v>
      </c>
      <c r="DK236" s="615">
        <v>0</v>
      </c>
      <c r="DL236" s="615">
        <v>0</v>
      </c>
      <c r="DM236" s="615">
        <v>0</v>
      </c>
      <c r="DN236" s="615">
        <v>0</v>
      </c>
      <c r="DO236" s="615">
        <v>0</v>
      </c>
      <c r="DP236" s="615">
        <v>0</v>
      </c>
      <c r="DQ236" s="615">
        <v>0</v>
      </c>
      <c r="DR236" s="615">
        <v>0</v>
      </c>
      <c r="DS236" s="615">
        <v>0</v>
      </c>
      <c r="DT236" s="615">
        <v>0</v>
      </c>
      <c r="DU236" s="615">
        <v>0</v>
      </c>
      <c r="DV236" s="615">
        <v>0</v>
      </c>
      <c r="DW236" s="615">
        <v>0</v>
      </c>
      <c r="DX236" s="615">
        <v>0</v>
      </c>
      <c r="DY236" s="615">
        <v>0</v>
      </c>
      <c r="DZ236" s="615">
        <v>0</v>
      </c>
      <c r="EA236" s="615">
        <v>0</v>
      </c>
      <c r="EB236" s="615">
        <v>0</v>
      </c>
      <c r="EC236" s="615">
        <v>0</v>
      </c>
      <c r="ED236" s="615">
        <v>0</v>
      </c>
      <c r="EE236" s="615">
        <v>0</v>
      </c>
      <c r="EF236" s="615">
        <v>0</v>
      </c>
      <c r="EG236" s="615">
        <v>0</v>
      </c>
      <c r="EH236" s="615">
        <v>0</v>
      </c>
      <c r="EI236" s="615">
        <v>0</v>
      </c>
      <c r="EJ236" s="615">
        <v>0</v>
      </c>
      <c r="EK236" s="615">
        <v>0</v>
      </c>
      <c r="EL236" s="615">
        <v>0</v>
      </c>
      <c r="EM236" s="615">
        <v>0</v>
      </c>
      <c r="EN236" s="615">
        <v>0</v>
      </c>
      <c r="EO236" s="615">
        <v>0</v>
      </c>
      <c r="EP236" s="615">
        <v>0</v>
      </c>
      <c r="EQ236" s="615">
        <v>0</v>
      </c>
      <c r="ER236" s="615">
        <v>0</v>
      </c>
      <c r="ES236" s="615">
        <v>0</v>
      </c>
      <c r="ET236" s="615">
        <v>0</v>
      </c>
      <c r="EU236" s="615">
        <v>0</v>
      </c>
      <c r="EV236" s="615">
        <v>0</v>
      </c>
      <c r="EW236" s="615">
        <v>0</v>
      </c>
      <c r="EX236" s="615">
        <v>0</v>
      </c>
      <c r="EY236" s="615">
        <v>0</v>
      </c>
      <c r="EZ236" s="615">
        <v>0</v>
      </c>
      <c r="FA236" s="615">
        <v>0</v>
      </c>
      <c r="FB236" s="615">
        <v>0</v>
      </c>
      <c r="FC236" s="615">
        <v>0</v>
      </c>
      <c r="FD236" s="615">
        <v>0</v>
      </c>
      <c r="FE236" s="615">
        <v>0</v>
      </c>
      <c r="FF236" s="615">
        <v>0</v>
      </c>
      <c r="FG236" s="615">
        <v>0</v>
      </c>
      <c r="FH236" s="615">
        <v>0</v>
      </c>
      <c r="FI236" s="615">
        <v>0</v>
      </c>
      <c r="FJ236" s="615">
        <v>0</v>
      </c>
      <c r="FK236" s="615">
        <v>0</v>
      </c>
      <c r="FL236" s="615">
        <v>0</v>
      </c>
      <c r="FM236" s="615">
        <v>0</v>
      </c>
      <c r="FN236" s="615">
        <v>0</v>
      </c>
      <c r="FO236" s="615">
        <v>0</v>
      </c>
      <c r="FP236" s="615">
        <v>0</v>
      </c>
      <c r="FQ236" s="615">
        <v>0</v>
      </c>
      <c r="FR236" s="615">
        <v>0</v>
      </c>
      <c r="FS236" s="615">
        <v>0</v>
      </c>
      <c r="FT236" s="615">
        <v>0</v>
      </c>
      <c r="FU236" s="615">
        <v>0</v>
      </c>
      <c r="FV236" s="615">
        <v>0</v>
      </c>
      <c r="FW236" s="615">
        <v>0</v>
      </c>
      <c r="FX236" s="615">
        <v>0</v>
      </c>
      <c r="FY236" s="615">
        <v>0</v>
      </c>
      <c r="FZ236" s="615">
        <v>0</v>
      </c>
      <c r="GA236" s="615">
        <v>0</v>
      </c>
      <c r="GB236" s="615">
        <v>0</v>
      </c>
      <c r="GC236" s="615">
        <v>0</v>
      </c>
      <c r="GD236" s="615">
        <v>0</v>
      </c>
      <c r="GE236" s="615">
        <v>0</v>
      </c>
      <c r="GF236" s="615">
        <v>0</v>
      </c>
      <c r="GG236" s="615">
        <v>0</v>
      </c>
      <c r="GH236" s="615">
        <v>0</v>
      </c>
      <c r="GI236" s="615">
        <v>0</v>
      </c>
      <c r="GJ236" s="615">
        <v>0</v>
      </c>
      <c r="GK236" s="615">
        <v>0</v>
      </c>
      <c r="GL236" s="615">
        <v>0</v>
      </c>
      <c r="GM236" s="615">
        <v>0</v>
      </c>
      <c r="GN236" s="615">
        <v>0</v>
      </c>
      <c r="GO236" s="615">
        <v>0</v>
      </c>
      <c r="GP236" s="615">
        <v>0</v>
      </c>
      <c r="GQ236" s="615">
        <v>0</v>
      </c>
      <c r="GR236" s="615">
        <v>0</v>
      </c>
      <c r="GS236" s="615">
        <v>0</v>
      </c>
      <c r="GT236" s="615">
        <v>0</v>
      </c>
      <c r="GU236" s="615">
        <v>0</v>
      </c>
      <c r="GV236" s="615">
        <v>0</v>
      </c>
      <c r="GW236" s="615">
        <v>0</v>
      </c>
      <c r="GX236" s="615">
        <v>0</v>
      </c>
      <c r="GY236" s="615">
        <v>0</v>
      </c>
      <c r="GZ236" s="615">
        <v>0</v>
      </c>
      <c r="HA236" s="615">
        <v>0</v>
      </c>
      <c r="HB236" s="615">
        <v>0</v>
      </c>
      <c r="HC236" s="615">
        <v>0</v>
      </c>
      <c r="HD236" s="615">
        <v>0</v>
      </c>
      <c r="HE236" s="615">
        <v>0</v>
      </c>
      <c r="HF236" s="615">
        <v>0</v>
      </c>
      <c r="HG236" s="615">
        <v>0</v>
      </c>
      <c r="HH236" s="615">
        <v>0</v>
      </c>
      <c r="HI236" s="615">
        <v>0</v>
      </c>
      <c r="HJ236" s="615">
        <v>0</v>
      </c>
      <c r="HK236" s="615">
        <v>0</v>
      </c>
      <c r="HL236" s="615">
        <v>0</v>
      </c>
      <c r="HM236" s="615">
        <v>0</v>
      </c>
      <c r="HN236" s="615">
        <v>0</v>
      </c>
      <c r="HO236" s="615">
        <v>0</v>
      </c>
      <c r="HP236" s="615">
        <v>0</v>
      </c>
      <c r="HQ236" s="615">
        <v>0</v>
      </c>
      <c r="HR236" s="615">
        <v>0</v>
      </c>
      <c r="HS236" s="615">
        <v>0</v>
      </c>
      <c r="HT236" s="615">
        <v>0</v>
      </c>
      <c r="HU236" s="615">
        <v>0</v>
      </c>
      <c r="HV236" s="615">
        <v>0</v>
      </c>
      <c r="HW236" s="615">
        <v>0</v>
      </c>
      <c r="HX236" s="615">
        <v>0</v>
      </c>
      <c r="HY236" s="615">
        <v>0</v>
      </c>
      <c r="HZ236" s="615">
        <v>0</v>
      </c>
      <c r="IA236" s="615">
        <v>0</v>
      </c>
      <c r="IB236" s="615">
        <v>0</v>
      </c>
      <c r="IC236" s="615">
        <v>0</v>
      </c>
      <c r="ID236" s="615">
        <v>0</v>
      </c>
      <c r="IE236" s="615">
        <v>0</v>
      </c>
      <c r="IF236" s="615">
        <v>0</v>
      </c>
      <c r="IG236" s="615">
        <v>0</v>
      </c>
      <c r="IH236" s="615">
        <v>0</v>
      </c>
      <c r="II236" s="615">
        <v>0</v>
      </c>
      <c r="IJ236" s="615">
        <v>0</v>
      </c>
      <c r="IK236" s="615">
        <v>0</v>
      </c>
      <c r="IL236" s="615">
        <v>0</v>
      </c>
      <c r="IM236" s="615">
        <v>0</v>
      </c>
      <c r="IN236" s="615">
        <v>0</v>
      </c>
      <c r="IO236" s="615">
        <v>0</v>
      </c>
      <c r="IP236" s="615">
        <v>0</v>
      </c>
      <c r="IQ236" s="615">
        <v>0</v>
      </c>
      <c r="IR236" s="615">
        <v>0</v>
      </c>
      <c r="IS236" s="615">
        <v>0</v>
      </c>
      <c r="IT236" s="615">
        <v>0</v>
      </c>
      <c r="IU236" s="615">
        <v>0</v>
      </c>
      <c r="IV236" s="615">
        <v>0</v>
      </c>
      <c r="IW236" s="615">
        <v>0</v>
      </c>
      <c r="IX236" s="615">
        <v>0</v>
      </c>
      <c r="IY236" s="615">
        <v>0</v>
      </c>
      <c r="IZ236" s="615">
        <v>0</v>
      </c>
      <c r="JA236" s="615">
        <v>0</v>
      </c>
      <c r="JB236" s="615">
        <v>0</v>
      </c>
      <c r="JC236" s="615">
        <v>0</v>
      </c>
      <c r="JD236" s="615">
        <v>0</v>
      </c>
      <c r="JE236" s="615">
        <v>0</v>
      </c>
      <c r="JF236" s="615">
        <v>0</v>
      </c>
      <c r="JG236" s="615">
        <v>0</v>
      </c>
      <c r="JH236" s="615">
        <v>0</v>
      </c>
      <c r="JI236" s="615">
        <v>0</v>
      </c>
      <c r="JJ236" s="615">
        <v>0</v>
      </c>
      <c r="JK236" s="615">
        <v>0</v>
      </c>
      <c r="JL236" s="615">
        <v>0</v>
      </c>
      <c r="JM236" s="615">
        <v>0</v>
      </c>
      <c r="JN236" s="615">
        <v>0</v>
      </c>
      <c r="JO236" s="615">
        <v>0</v>
      </c>
      <c r="JP236" s="615">
        <v>0</v>
      </c>
      <c r="JQ236" s="615">
        <v>0</v>
      </c>
      <c r="JR236" s="615">
        <v>0</v>
      </c>
      <c r="JS236" s="615">
        <v>0</v>
      </c>
      <c r="JT236" s="615">
        <v>0</v>
      </c>
      <c r="JU236" s="615">
        <v>0</v>
      </c>
      <c r="JV236" s="615">
        <v>0</v>
      </c>
      <c r="JW236" s="615">
        <v>0</v>
      </c>
      <c r="JX236" s="615">
        <v>0</v>
      </c>
      <c r="JY236" s="615">
        <v>0</v>
      </c>
      <c r="JZ236" s="615">
        <v>0</v>
      </c>
      <c r="KA236" s="615">
        <v>0</v>
      </c>
      <c r="KB236" s="615">
        <v>0</v>
      </c>
      <c r="KC236" s="615">
        <v>0</v>
      </c>
      <c r="KD236" s="615">
        <v>0</v>
      </c>
      <c r="KE236" s="615">
        <v>0</v>
      </c>
      <c r="KF236" s="615">
        <v>0</v>
      </c>
      <c r="KG236" s="615">
        <v>0</v>
      </c>
      <c r="KH236" s="615">
        <v>0</v>
      </c>
      <c r="KI236" s="615">
        <v>0</v>
      </c>
      <c r="KJ236" s="615">
        <v>0</v>
      </c>
      <c r="KK236" s="615">
        <v>0</v>
      </c>
      <c r="KL236" s="615">
        <v>0</v>
      </c>
      <c r="KM236" s="615">
        <v>0</v>
      </c>
      <c r="KN236" s="615">
        <v>0</v>
      </c>
      <c r="KO236" s="615">
        <v>0</v>
      </c>
      <c r="KP236" s="615">
        <v>0</v>
      </c>
      <c r="KQ236" s="615">
        <v>0</v>
      </c>
      <c r="KR236" s="615">
        <v>0</v>
      </c>
      <c r="KS236" s="615">
        <v>0</v>
      </c>
      <c r="KT236" s="615">
        <v>0</v>
      </c>
      <c r="KU236" s="615">
        <v>0</v>
      </c>
      <c r="KV236" s="615">
        <v>0</v>
      </c>
      <c r="KW236" s="615">
        <v>0</v>
      </c>
      <c r="KX236" s="615">
        <v>0</v>
      </c>
      <c r="KY236" s="615">
        <v>0</v>
      </c>
      <c r="KZ236" s="615">
        <v>0</v>
      </c>
      <c r="LA236" s="615">
        <v>0</v>
      </c>
      <c r="LB236" s="615">
        <v>0</v>
      </c>
      <c r="LC236" s="615">
        <v>0</v>
      </c>
      <c r="LD236" s="615">
        <v>0</v>
      </c>
      <c r="LE236" s="615">
        <v>0</v>
      </c>
      <c r="LF236" s="615">
        <v>0</v>
      </c>
      <c r="LG236" s="615">
        <v>0</v>
      </c>
      <c r="LH236" s="615">
        <v>0</v>
      </c>
      <c r="LI236" s="615">
        <v>0</v>
      </c>
      <c r="LJ236" s="615">
        <v>0</v>
      </c>
      <c r="LK236" s="615">
        <v>0</v>
      </c>
      <c r="LL236" s="615">
        <v>0</v>
      </c>
      <c r="LM236" s="615">
        <v>0</v>
      </c>
      <c r="LN236" s="615">
        <v>0</v>
      </c>
      <c r="LO236" s="615">
        <v>0</v>
      </c>
      <c r="LP236" s="615">
        <v>0</v>
      </c>
      <c r="LQ236" s="615">
        <v>0</v>
      </c>
      <c r="LR236" s="615">
        <v>0</v>
      </c>
      <c r="LS236" s="615">
        <v>0</v>
      </c>
      <c r="LT236" s="615">
        <v>0</v>
      </c>
      <c r="LU236" s="615">
        <v>0</v>
      </c>
      <c r="LV236" s="615">
        <v>0</v>
      </c>
      <c r="LW236" s="615">
        <v>0</v>
      </c>
      <c r="LX236" s="615">
        <v>0</v>
      </c>
      <c r="LY236" s="615">
        <v>0</v>
      </c>
      <c r="LZ236" s="615">
        <v>0</v>
      </c>
      <c r="MA236" s="615">
        <v>0</v>
      </c>
      <c r="MB236" s="615">
        <v>0</v>
      </c>
      <c r="MC236" s="615">
        <v>0</v>
      </c>
      <c r="MD236" s="615">
        <v>0</v>
      </c>
      <c r="ME236" s="615">
        <v>0</v>
      </c>
      <c r="MF236" s="615">
        <v>0</v>
      </c>
      <c r="MG236" s="615">
        <v>0</v>
      </c>
      <c r="MH236" s="615">
        <v>0</v>
      </c>
      <c r="MI236" s="615">
        <v>0</v>
      </c>
      <c r="MJ236" s="615">
        <v>0</v>
      </c>
      <c r="MK236" s="615">
        <v>0</v>
      </c>
      <c r="ML236" s="615">
        <v>0</v>
      </c>
      <c r="MM236" s="615">
        <v>0</v>
      </c>
      <c r="MN236" s="615">
        <v>0</v>
      </c>
      <c r="MO236" s="615">
        <v>0</v>
      </c>
      <c r="MP236" s="615">
        <v>0</v>
      </c>
      <c r="MQ236" s="615">
        <v>0</v>
      </c>
      <c r="MR236" s="615">
        <v>0</v>
      </c>
      <c r="MS236" s="615">
        <v>0</v>
      </c>
      <c r="MT236" s="615">
        <v>0</v>
      </c>
      <c r="MU236" s="615">
        <v>0</v>
      </c>
      <c r="MV236" s="615">
        <v>0</v>
      </c>
      <c r="MW236" s="615">
        <v>0</v>
      </c>
      <c r="MX236" s="615">
        <v>0</v>
      </c>
      <c r="MY236" s="615">
        <v>0</v>
      </c>
      <c r="MZ236" s="615">
        <v>0</v>
      </c>
      <c r="NA236" s="615">
        <v>0</v>
      </c>
      <c r="NB236" s="615">
        <v>0</v>
      </c>
      <c r="NC236" s="615">
        <v>0</v>
      </c>
      <c r="ND236" s="615">
        <v>0</v>
      </c>
      <c r="NE236" s="615">
        <v>0</v>
      </c>
      <c r="NF236" s="615">
        <v>0</v>
      </c>
      <c r="NG236" s="615">
        <v>0</v>
      </c>
      <c r="NH236" s="615">
        <v>0</v>
      </c>
      <c r="NI236" s="615">
        <v>0</v>
      </c>
      <c r="NJ236" s="615">
        <v>0</v>
      </c>
      <c r="NK236" s="615">
        <v>0</v>
      </c>
      <c r="NL236" s="615">
        <v>0</v>
      </c>
      <c r="NM236" s="615">
        <v>0</v>
      </c>
      <c r="NN236" s="615">
        <v>0</v>
      </c>
      <c r="NO236" s="615">
        <v>0</v>
      </c>
      <c r="NP236" s="615">
        <v>0</v>
      </c>
      <c r="NQ236" s="615">
        <v>0</v>
      </c>
      <c r="NR236" s="615">
        <v>0</v>
      </c>
      <c r="NS236" s="615">
        <v>0</v>
      </c>
      <c r="NT236" s="615">
        <v>0</v>
      </c>
      <c r="NU236" s="615">
        <v>0</v>
      </c>
      <c r="NV236" s="615">
        <v>0</v>
      </c>
      <c r="NW236" s="615">
        <v>0</v>
      </c>
      <c r="NX236" s="615">
        <v>0</v>
      </c>
      <c r="NY236" s="615">
        <v>0</v>
      </c>
      <c r="NZ236" s="615">
        <v>0</v>
      </c>
      <c r="OA236" s="615">
        <v>0</v>
      </c>
      <c r="OB236" s="615">
        <v>0</v>
      </c>
      <c r="OC236" s="615">
        <v>0</v>
      </c>
      <c r="OD236" s="615">
        <v>0</v>
      </c>
      <c r="OE236" s="615">
        <v>0</v>
      </c>
      <c r="OF236" s="615">
        <v>0</v>
      </c>
      <c r="OG236" s="615">
        <v>0</v>
      </c>
      <c r="OH236" s="615">
        <v>0</v>
      </c>
      <c r="OI236" s="615">
        <v>0</v>
      </c>
      <c r="OJ236" s="615">
        <v>0</v>
      </c>
      <c r="OK236" s="615">
        <v>0</v>
      </c>
      <c r="OL236" s="615">
        <v>0</v>
      </c>
      <c r="OM236" s="615">
        <v>0</v>
      </c>
      <c r="ON236" s="615">
        <v>0</v>
      </c>
      <c r="OO236" s="615">
        <v>0</v>
      </c>
      <c r="OP236" s="615">
        <v>0</v>
      </c>
      <c r="OQ236" s="615">
        <v>0</v>
      </c>
      <c r="OR236" s="615">
        <v>0</v>
      </c>
      <c r="OS236" s="615">
        <v>0</v>
      </c>
      <c r="OT236" s="615">
        <v>0</v>
      </c>
      <c r="OU236" s="615">
        <v>0</v>
      </c>
      <c r="OV236" s="615">
        <v>0</v>
      </c>
      <c r="OW236" s="615">
        <v>0</v>
      </c>
      <c r="OX236" s="615">
        <v>0</v>
      </c>
      <c r="OY236" s="615">
        <v>0</v>
      </c>
      <c r="OZ236" s="615">
        <v>0</v>
      </c>
      <c r="PA236" s="615">
        <v>0</v>
      </c>
      <c r="PB236" s="615">
        <v>0</v>
      </c>
      <c r="PC236" s="615">
        <v>0</v>
      </c>
      <c r="PD236" s="615">
        <v>0</v>
      </c>
      <c r="PE236" s="615">
        <v>0</v>
      </c>
      <c r="PF236" s="615">
        <v>0</v>
      </c>
      <c r="PG236" s="615">
        <v>0</v>
      </c>
      <c r="PH236" s="615">
        <v>0</v>
      </c>
      <c r="PI236" s="615">
        <v>0</v>
      </c>
      <c r="PJ236" s="615">
        <v>0</v>
      </c>
      <c r="PK236" s="615">
        <v>0</v>
      </c>
      <c r="PL236" s="615">
        <v>0</v>
      </c>
      <c r="PM236" s="615">
        <v>0</v>
      </c>
      <c r="PN236" s="615">
        <v>0</v>
      </c>
      <c r="PO236" s="615">
        <v>0</v>
      </c>
      <c r="PP236" s="615">
        <v>0</v>
      </c>
      <c r="PQ236" s="615">
        <v>0</v>
      </c>
      <c r="PR236" s="615">
        <v>0</v>
      </c>
      <c r="PS236" s="615">
        <v>0</v>
      </c>
      <c r="PT236" s="615">
        <v>0</v>
      </c>
      <c r="PU236" s="615">
        <v>0</v>
      </c>
      <c r="PV236" s="615">
        <v>0</v>
      </c>
      <c r="PW236" s="615">
        <v>0</v>
      </c>
      <c r="PX236" s="615">
        <v>0</v>
      </c>
      <c r="PY236" s="615">
        <v>0</v>
      </c>
      <c r="PZ236" s="615">
        <v>0</v>
      </c>
      <c r="QA236" s="615">
        <v>0</v>
      </c>
      <c r="QB236" s="615">
        <v>0</v>
      </c>
      <c r="QC236" s="615">
        <v>0</v>
      </c>
      <c r="QD236" s="615">
        <v>0</v>
      </c>
      <c r="QE236" s="615">
        <v>0</v>
      </c>
      <c r="QF236" s="615">
        <v>0</v>
      </c>
      <c r="QG236" s="615">
        <v>0</v>
      </c>
      <c r="QH236" s="615">
        <v>0</v>
      </c>
      <c r="QI236" s="615">
        <v>0</v>
      </c>
      <c r="QJ236" s="615">
        <v>0</v>
      </c>
      <c r="QK236" s="615">
        <v>0</v>
      </c>
      <c r="QL236" s="615">
        <v>0</v>
      </c>
      <c r="QM236" s="615">
        <v>0</v>
      </c>
      <c r="QN236" s="615">
        <v>0</v>
      </c>
      <c r="QO236" s="615">
        <v>0</v>
      </c>
      <c r="QP236" s="615">
        <v>0</v>
      </c>
      <c r="QQ236" s="615">
        <v>0</v>
      </c>
      <c r="QR236" s="615">
        <v>0</v>
      </c>
      <c r="QS236" s="615">
        <v>0</v>
      </c>
      <c r="QT236" s="615">
        <v>0</v>
      </c>
      <c r="QU236" s="615">
        <v>0</v>
      </c>
      <c r="QV236" s="615">
        <v>0</v>
      </c>
      <c r="QW236" s="615">
        <v>0</v>
      </c>
      <c r="QX236" s="615">
        <v>0</v>
      </c>
      <c r="QY236" s="615">
        <v>0</v>
      </c>
      <c r="QZ236" s="615">
        <v>0</v>
      </c>
      <c r="RA236" s="615">
        <v>0</v>
      </c>
      <c r="RB236" s="615">
        <v>0</v>
      </c>
      <c r="RC236" s="615">
        <v>0</v>
      </c>
      <c r="RD236" s="615">
        <v>0</v>
      </c>
      <c r="RE236" s="615">
        <v>0</v>
      </c>
      <c r="RF236" s="615">
        <v>0</v>
      </c>
      <c r="RG236" s="615">
        <v>0</v>
      </c>
      <c r="RH236" s="615">
        <v>0</v>
      </c>
      <c r="RI236" s="615">
        <v>0</v>
      </c>
      <c r="RJ236" s="615">
        <v>0</v>
      </c>
      <c r="RK236" s="615">
        <v>0</v>
      </c>
      <c r="RL236" s="615">
        <v>0</v>
      </c>
      <c r="RM236" s="615">
        <v>0</v>
      </c>
      <c r="RN236" s="615">
        <v>0</v>
      </c>
      <c r="RO236" s="615">
        <v>0</v>
      </c>
      <c r="RP236" s="615">
        <v>0</v>
      </c>
      <c r="RQ236" s="615">
        <v>0</v>
      </c>
      <c r="RR236" s="615">
        <v>0</v>
      </c>
      <c r="RS236" s="615">
        <v>0</v>
      </c>
      <c r="RT236" s="615">
        <v>0</v>
      </c>
      <c r="RU236" s="615">
        <v>0</v>
      </c>
      <c r="RV236" s="615">
        <v>0</v>
      </c>
      <c r="RW236" s="615">
        <v>0</v>
      </c>
      <c r="RX236" s="615">
        <v>0</v>
      </c>
      <c r="RY236" s="615">
        <v>0</v>
      </c>
      <c r="RZ236" s="615">
        <v>0</v>
      </c>
      <c r="SA236" s="615">
        <v>0</v>
      </c>
      <c r="SB236" s="615">
        <v>0</v>
      </c>
      <c r="SC236" s="615">
        <v>0</v>
      </c>
      <c r="SD236" s="615">
        <v>0</v>
      </c>
      <c r="SE236" s="615">
        <v>0</v>
      </c>
      <c r="SF236" s="615">
        <v>0</v>
      </c>
      <c r="SG236" s="615">
        <v>0</v>
      </c>
      <c r="SH236" s="615">
        <v>0</v>
      </c>
      <c r="SI236" s="615">
        <v>0</v>
      </c>
      <c r="SJ236" s="615">
        <v>0</v>
      </c>
      <c r="SK236" s="267">
        <f t="shared" si="458"/>
        <v>0</v>
      </c>
      <c r="SL236" s="254"/>
      <c r="SM236" s="242"/>
      <c r="SN236" s="242"/>
      <c r="SO236" s="242"/>
    </row>
    <row r="237" spans="1:509" outlineLevel="2" x14ac:dyDescent="0.35">
      <c r="A237" s="242"/>
      <c r="B237" s="251"/>
      <c r="C237" s="438">
        <f>INT($C$29)+2</f>
        <v>3</v>
      </c>
      <c r="D237" s="267"/>
      <c r="E237" s="316">
        <f t="shared" si="457"/>
        <v>96</v>
      </c>
      <c r="F237" s="322"/>
      <c r="G237" s="322"/>
      <c r="H237" s="267"/>
      <c r="I237" s="546"/>
      <c r="J237" s="546" t="s">
        <v>696</v>
      </c>
      <c r="K237" s="547"/>
      <c r="L237" s="617">
        <v>0</v>
      </c>
      <c r="M237" s="617">
        <v>0</v>
      </c>
      <c r="N237" s="617">
        <v>0</v>
      </c>
      <c r="O237" s="617">
        <v>0</v>
      </c>
      <c r="P237" s="617">
        <v>0</v>
      </c>
      <c r="Q237" s="617">
        <v>0</v>
      </c>
      <c r="R237" s="617">
        <v>0</v>
      </c>
      <c r="S237" s="617">
        <v>0</v>
      </c>
      <c r="T237" s="617">
        <v>0</v>
      </c>
      <c r="U237" s="617">
        <v>0</v>
      </c>
      <c r="V237" s="617">
        <v>0</v>
      </c>
      <c r="W237" s="617">
        <v>0</v>
      </c>
      <c r="X237" s="617">
        <v>0</v>
      </c>
      <c r="Y237" s="617">
        <v>0</v>
      </c>
      <c r="Z237" s="617">
        <v>0</v>
      </c>
      <c r="AA237" s="617">
        <v>0</v>
      </c>
      <c r="AB237" s="617">
        <v>0</v>
      </c>
      <c r="AC237" s="617">
        <v>0</v>
      </c>
      <c r="AD237" s="617">
        <v>0</v>
      </c>
      <c r="AE237" s="617">
        <v>0</v>
      </c>
      <c r="AF237" s="617">
        <v>0</v>
      </c>
      <c r="AG237" s="617">
        <v>0</v>
      </c>
      <c r="AH237" s="617">
        <v>0</v>
      </c>
      <c r="AI237" s="617">
        <v>0</v>
      </c>
      <c r="AJ237" s="617">
        <v>0</v>
      </c>
      <c r="AK237" s="617">
        <v>0</v>
      </c>
      <c r="AL237" s="617">
        <v>0</v>
      </c>
      <c r="AM237" s="617">
        <v>0</v>
      </c>
      <c r="AN237" s="617">
        <v>0</v>
      </c>
      <c r="AO237" s="617">
        <v>0</v>
      </c>
      <c r="AP237" s="617">
        <v>0</v>
      </c>
      <c r="AQ237" s="617">
        <v>0</v>
      </c>
      <c r="AR237" s="617">
        <v>0</v>
      </c>
      <c r="AS237" s="617">
        <v>0</v>
      </c>
      <c r="AT237" s="617">
        <v>0</v>
      </c>
      <c r="AU237" s="617">
        <v>0</v>
      </c>
      <c r="AV237" s="617">
        <v>0</v>
      </c>
      <c r="AW237" s="617">
        <v>0</v>
      </c>
      <c r="AX237" s="617">
        <v>0</v>
      </c>
      <c r="AY237" s="617">
        <v>0</v>
      </c>
      <c r="AZ237" s="617">
        <v>0</v>
      </c>
      <c r="BA237" s="617">
        <v>0</v>
      </c>
      <c r="BB237" s="617">
        <v>0</v>
      </c>
      <c r="BC237" s="617">
        <v>0</v>
      </c>
      <c r="BD237" s="617">
        <v>0</v>
      </c>
      <c r="BE237" s="617">
        <v>0</v>
      </c>
      <c r="BF237" s="617">
        <v>0</v>
      </c>
      <c r="BG237" s="617">
        <v>0</v>
      </c>
      <c r="BH237" s="617">
        <v>0</v>
      </c>
      <c r="BI237" s="617">
        <v>0</v>
      </c>
      <c r="BJ237" s="617">
        <v>0</v>
      </c>
      <c r="BK237" s="617">
        <v>0</v>
      </c>
      <c r="BL237" s="617">
        <v>0</v>
      </c>
      <c r="BM237" s="617">
        <v>0</v>
      </c>
      <c r="BN237" s="617">
        <v>0</v>
      </c>
      <c r="BO237" s="617">
        <v>0</v>
      </c>
      <c r="BP237" s="617">
        <v>0</v>
      </c>
      <c r="BQ237" s="617">
        <v>0</v>
      </c>
      <c r="BR237" s="617">
        <v>0</v>
      </c>
      <c r="BS237" s="617">
        <v>0</v>
      </c>
      <c r="BT237" s="617">
        <v>0</v>
      </c>
      <c r="BU237" s="617">
        <v>0</v>
      </c>
      <c r="BV237" s="617">
        <v>0</v>
      </c>
      <c r="BW237" s="617">
        <v>0</v>
      </c>
      <c r="BX237" s="617">
        <v>0</v>
      </c>
      <c r="BY237" s="617">
        <v>0</v>
      </c>
      <c r="BZ237" s="617">
        <v>0</v>
      </c>
      <c r="CA237" s="617">
        <v>0</v>
      </c>
      <c r="CB237" s="617">
        <v>0</v>
      </c>
      <c r="CC237" s="617">
        <v>0</v>
      </c>
      <c r="CD237" s="617">
        <v>0</v>
      </c>
      <c r="CE237" s="617">
        <v>0</v>
      </c>
      <c r="CF237" s="617">
        <v>0</v>
      </c>
      <c r="CG237" s="617">
        <v>0</v>
      </c>
      <c r="CH237" s="617">
        <v>0</v>
      </c>
      <c r="CI237" s="617">
        <v>0</v>
      </c>
      <c r="CJ237" s="617">
        <v>0</v>
      </c>
      <c r="CK237" s="617">
        <v>0</v>
      </c>
      <c r="CL237" s="617">
        <v>0</v>
      </c>
      <c r="CM237" s="617">
        <v>0</v>
      </c>
      <c r="CN237" s="617">
        <v>0</v>
      </c>
      <c r="CO237" s="617">
        <v>0</v>
      </c>
      <c r="CP237" s="617">
        <v>0</v>
      </c>
      <c r="CQ237" s="617">
        <v>0</v>
      </c>
      <c r="CR237" s="617">
        <v>0</v>
      </c>
      <c r="CS237" s="617">
        <v>0</v>
      </c>
      <c r="CT237" s="617">
        <v>0</v>
      </c>
      <c r="CU237" s="617">
        <v>0</v>
      </c>
      <c r="CV237" s="617">
        <v>0</v>
      </c>
      <c r="CW237" s="617">
        <v>0</v>
      </c>
      <c r="CX237" s="617">
        <v>0</v>
      </c>
      <c r="CY237" s="617">
        <v>0</v>
      </c>
      <c r="CZ237" s="617">
        <v>0</v>
      </c>
      <c r="DA237" s="617">
        <v>0</v>
      </c>
      <c r="DB237" s="617">
        <v>0</v>
      </c>
      <c r="DC237" s="617">
        <v>0</v>
      </c>
      <c r="DD237" s="617">
        <v>0</v>
      </c>
      <c r="DE237" s="617">
        <v>0</v>
      </c>
      <c r="DF237" s="617">
        <v>0</v>
      </c>
      <c r="DG237" s="617">
        <v>0</v>
      </c>
      <c r="DH237" s="617">
        <v>0</v>
      </c>
      <c r="DI237" s="617">
        <v>0</v>
      </c>
      <c r="DJ237" s="617">
        <v>0</v>
      </c>
      <c r="DK237" s="617">
        <v>0</v>
      </c>
      <c r="DL237" s="617">
        <v>0</v>
      </c>
      <c r="DM237" s="617">
        <v>0</v>
      </c>
      <c r="DN237" s="617">
        <v>0</v>
      </c>
      <c r="DO237" s="617">
        <v>0</v>
      </c>
      <c r="DP237" s="617">
        <v>0</v>
      </c>
      <c r="DQ237" s="617">
        <v>0</v>
      </c>
      <c r="DR237" s="617">
        <v>0</v>
      </c>
      <c r="DS237" s="617">
        <v>0</v>
      </c>
      <c r="DT237" s="617">
        <v>0</v>
      </c>
      <c r="DU237" s="617">
        <v>0</v>
      </c>
      <c r="DV237" s="617">
        <v>0</v>
      </c>
      <c r="DW237" s="617">
        <v>0</v>
      </c>
      <c r="DX237" s="617">
        <v>0</v>
      </c>
      <c r="DY237" s="617">
        <v>0</v>
      </c>
      <c r="DZ237" s="617">
        <v>0</v>
      </c>
      <c r="EA237" s="617">
        <v>0</v>
      </c>
      <c r="EB237" s="617">
        <v>0</v>
      </c>
      <c r="EC237" s="617">
        <v>0</v>
      </c>
      <c r="ED237" s="617">
        <v>0</v>
      </c>
      <c r="EE237" s="617">
        <v>0</v>
      </c>
      <c r="EF237" s="617">
        <v>0</v>
      </c>
      <c r="EG237" s="617">
        <v>0</v>
      </c>
      <c r="EH237" s="617">
        <v>0</v>
      </c>
      <c r="EI237" s="617">
        <v>0</v>
      </c>
      <c r="EJ237" s="617">
        <v>0</v>
      </c>
      <c r="EK237" s="617">
        <v>0</v>
      </c>
      <c r="EL237" s="617">
        <v>0</v>
      </c>
      <c r="EM237" s="617">
        <v>0</v>
      </c>
      <c r="EN237" s="617">
        <v>0</v>
      </c>
      <c r="EO237" s="617">
        <v>0</v>
      </c>
      <c r="EP237" s="617">
        <v>0</v>
      </c>
      <c r="EQ237" s="617">
        <v>0</v>
      </c>
      <c r="ER237" s="617">
        <v>0</v>
      </c>
      <c r="ES237" s="617">
        <v>0</v>
      </c>
      <c r="ET237" s="617">
        <v>0</v>
      </c>
      <c r="EU237" s="617">
        <v>0</v>
      </c>
      <c r="EV237" s="617">
        <v>0</v>
      </c>
      <c r="EW237" s="617">
        <v>0</v>
      </c>
      <c r="EX237" s="617">
        <v>0</v>
      </c>
      <c r="EY237" s="617">
        <v>0</v>
      </c>
      <c r="EZ237" s="617">
        <v>0</v>
      </c>
      <c r="FA237" s="617">
        <v>0</v>
      </c>
      <c r="FB237" s="617">
        <v>0</v>
      </c>
      <c r="FC237" s="617">
        <v>0</v>
      </c>
      <c r="FD237" s="617">
        <v>0</v>
      </c>
      <c r="FE237" s="617">
        <v>0</v>
      </c>
      <c r="FF237" s="617">
        <v>0</v>
      </c>
      <c r="FG237" s="617">
        <v>0</v>
      </c>
      <c r="FH237" s="617">
        <v>0</v>
      </c>
      <c r="FI237" s="617">
        <v>0</v>
      </c>
      <c r="FJ237" s="617">
        <v>0</v>
      </c>
      <c r="FK237" s="617">
        <v>0</v>
      </c>
      <c r="FL237" s="617">
        <v>0</v>
      </c>
      <c r="FM237" s="617">
        <v>0</v>
      </c>
      <c r="FN237" s="617">
        <v>0</v>
      </c>
      <c r="FO237" s="617">
        <v>0</v>
      </c>
      <c r="FP237" s="617">
        <v>0</v>
      </c>
      <c r="FQ237" s="617">
        <v>0</v>
      </c>
      <c r="FR237" s="617">
        <v>0</v>
      </c>
      <c r="FS237" s="617">
        <v>0</v>
      </c>
      <c r="FT237" s="617">
        <v>0</v>
      </c>
      <c r="FU237" s="617">
        <v>0</v>
      </c>
      <c r="FV237" s="617">
        <v>0</v>
      </c>
      <c r="FW237" s="617">
        <v>0</v>
      </c>
      <c r="FX237" s="617">
        <v>0</v>
      </c>
      <c r="FY237" s="617">
        <v>0</v>
      </c>
      <c r="FZ237" s="617">
        <v>0</v>
      </c>
      <c r="GA237" s="617">
        <v>0</v>
      </c>
      <c r="GB237" s="617">
        <v>0</v>
      </c>
      <c r="GC237" s="617">
        <v>0</v>
      </c>
      <c r="GD237" s="617">
        <v>0</v>
      </c>
      <c r="GE237" s="617">
        <v>0</v>
      </c>
      <c r="GF237" s="617">
        <v>0</v>
      </c>
      <c r="GG237" s="617">
        <v>0</v>
      </c>
      <c r="GH237" s="617">
        <v>0</v>
      </c>
      <c r="GI237" s="617">
        <v>0</v>
      </c>
      <c r="GJ237" s="617">
        <v>0</v>
      </c>
      <c r="GK237" s="617">
        <v>0</v>
      </c>
      <c r="GL237" s="617">
        <v>0</v>
      </c>
      <c r="GM237" s="617">
        <v>0</v>
      </c>
      <c r="GN237" s="617">
        <v>0</v>
      </c>
      <c r="GO237" s="617">
        <v>0</v>
      </c>
      <c r="GP237" s="617">
        <v>0</v>
      </c>
      <c r="GQ237" s="617">
        <v>0</v>
      </c>
      <c r="GR237" s="617">
        <v>0</v>
      </c>
      <c r="GS237" s="617">
        <v>0</v>
      </c>
      <c r="GT237" s="617">
        <v>0</v>
      </c>
      <c r="GU237" s="617">
        <v>0</v>
      </c>
      <c r="GV237" s="617">
        <v>0</v>
      </c>
      <c r="GW237" s="617">
        <v>0</v>
      </c>
      <c r="GX237" s="617">
        <v>0</v>
      </c>
      <c r="GY237" s="617">
        <v>0</v>
      </c>
      <c r="GZ237" s="617">
        <v>0</v>
      </c>
      <c r="HA237" s="617">
        <v>0</v>
      </c>
      <c r="HB237" s="617">
        <v>0</v>
      </c>
      <c r="HC237" s="617">
        <v>0</v>
      </c>
      <c r="HD237" s="617">
        <v>0</v>
      </c>
      <c r="HE237" s="617">
        <v>0</v>
      </c>
      <c r="HF237" s="617">
        <v>0</v>
      </c>
      <c r="HG237" s="617">
        <v>0</v>
      </c>
      <c r="HH237" s="617">
        <v>0</v>
      </c>
      <c r="HI237" s="617">
        <v>0</v>
      </c>
      <c r="HJ237" s="617">
        <v>0</v>
      </c>
      <c r="HK237" s="617">
        <v>0</v>
      </c>
      <c r="HL237" s="617">
        <v>0</v>
      </c>
      <c r="HM237" s="617">
        <v>0</v>
      </c>
      <c r="HN237" s="617">
        <v>0</v>
      </c>
      <c r="HO237" s="617">
        <v>0</v>
      </c>
      <c r="HP237" s="617">
        <v>0</v>
      </c>
      <c r="HQ237" s="617">
        <v>0</v>
      </c>
      <c r="HR237" s="617">
        <v>0</v>
      </c>
      <c r="HS237" s="617">
        <v>0</v>
      </c>
      <c r="HT237" s="617">
        <v>0</v>
      </c>
      <c r="HU237" s="617">
        <v>0</v>
      </c>
      <c r="HV237" s="617">
        <v>0</v>
      </c>
      <c r="HW237" s="617">
        <v>0</v>
      </c>
      <c r="HX237" s="617">
        <v>0</v>
      </c>
      <c r="HY237" s="617">
        <v>0</v>
      </c>
      <c r="HZ237" s="617">
        <v>0</v>
      </c>
      <c r="IA237" s="617">
        <v>0</v>
      </c>
      <c r="IB237" s="617">
        <v>0</v>
      </c>
      <c r="IC237" s="617">
        <v>0</v>
      </c>
      <c r="ID237" s="617">
        <v>0</v>
      </c>
      <c r="IE237" s="617">
        <v>0</v>
      </c>
      <c r="IF237" s="617">
        <v>0</v>
      </c>
      <c r="IG237" s="617">
        <v>0</v>
      </c>
      <c r="IH237" s="617">
        <v>0</v>
      </c>
      <c r="II237" s="617">
        <v>0</v>
      </c>
      <c r="IJ237" s="617">
        <v>0</v>
      </c>
      <c r="IK237" s="617">
        <v>0</v>
      </c>
      <c r="IL237" s="617">
        <v>0</v>
      </c>
      <c r="IM237" s="617">
        <v>0</v>
      </c>
      <c r="IN237" s="617">
        <v>0</v>
      </c>
      <c r="IO237" s="617">
        <v>0</v>
      </c>
      <c r="IP237" s="617">
        <v>0</v>
      </c>
      <c r="IQ237" s="617">
        <v>0</v>
      </c>
      <c r="IR237" s="617">
        <v>0</v>
      </c>
      <c r="IS237" s="617">
        <v>0</v>
      </c>
      <c r="IT237" s="617">
        <v>0</v>
      </c>
      <c r="IU237" s="617">
        <v>0</v>
      </c>
      <c r="IV237" s="617">
        <v>0</v>
      </c>
      <c r="IW237" s="617">
        <v>0</v>
      </c>
      <c r="IX237" s="617">
        <v>0</v>
      </c>
      <c r="IY237" s="617">
        <v>0</v>
      </c>
      <c r="IZ237" s="617">
        <v>0</v>
      </c>
      <c r="JA237" s="617">
        <v>0</v>
      </c>
      <c r="JB237" s="617">
        <v>0</v>
      </c>
      <c r="JC237" s="617">
        <v>0</v>
      </c>
      <c r="JD237" s="617">
        <v>0</v>
      </c>
      <c r="JE237" s="617">
        <v>0</v>
      </c>
      <c r="JF237" s="617">
        <v>0</v>
      </c>
      <c r="JG237" s="617">
        <v>0</v>
      </c>
      <c r="JH237" s="617">
        <v>0</v>
      </c>
      <c r="JI237" s="617">
        <v>0</v>
      </c>
      <c r="JJ237" s="617">
        <v>0</v>
      </c>
      <c r="JK237" s="617">
        <v>0</v>
      </c>
      <c r="JL237" s="617">
        <v>0</v>
      </c>
      <c r="JM237" s="617">
        <v>0</v>
      </c>
      <c r="JN237" s="617">
        <v>0</v>
      </c>
      <c r="JO237" s="617">
        <v>0</v>
      </c>
      <c r="JP237" s="617">
        <v>0</v>
      </c>
      <c r="JQ237" s="617">
        <v>0</v>
      </c>
      <c r="JR237" s="617">
        <v>0</v>
      </c>
      <c r="JS237" s="617">
        <v>0</v>
      </c>
      <c r="JT237" s="617">
        <v>0</v>
      </c>
      <c r="JU237" s="617">
        <v>0</v>
      </c>
      <c r="JV237" s="617">
        <v>0</v>
      </c>
      <c r="JW237" s="617">
        <v>0</v>
      </c>
      <c r="JX237" s="617">
        <v>0</v>
      </c>
      <c r="JY237" s="617">
        <v>0</v>
      </c>
      <c r="JZ237" s="617">
        <v>0</v>
      </c>
      <c r="KA237" s="617">
        <v>0</v>
      </c>
      <c r="KB237" s="617">
        <v>0</v>
      </c>
      <c r="KC237" s="617">
        <v>0</v>
      </c>
      <c r="KD237" s="617">
        <v>0</v>
      </c>
      <c r="KE237" s="617">
        <v>0</v>
      </c>
      <c r="KF237" s="617">
        <v>0</v>
      </c>
      <c r="KG237" s="617">
        <v>0</v>
      </c>
      <c r="KH237" s="617">
        <v>0</v>
      </c>
      <c r="KI237" s="617">
        <v>0</v>
      </c>
      <c r="KJ237" s="617">
        <v>0</v>
      </c>
      <c r="KK237" s="617">
        <v>0</v>
      </c>
      <c r="KL237" s="617">
        <v>0</v>
      </c>
      <c r="KM237" s="617">
        <v>0</v>
      </c>
      <c r="KN237" s="617">
        <v>0</v>
      </c>
      <c r="KO237" s="617">
        <v>0</v>
      </c>
      <c r="KP237" s="617">
        <v>0</v>
      </c>
      <c r="KQ237" s="617">
        <v>0</v>
      </c>
      <c r="KR237" s="617">
        <v>0</v>
      </c>
      <c r="KS237" s="617">
        <v>0</v>
      </c>
      <c r="KT237" s="617">
        <v>0</v>
      </c>
      <c r="KU237" s="617">
        <v>0</v>
      </c>
      <c r="KV237" s="617">
        <v>0</v>
      </c>
      <c r="KW237" s="617">
        <v>0</v>
      </c>
      <c r="KX237" s="617">
        <v>0</v>
      </c>
      <c r="KY237" s="617">
        <v>0</v>
      </c>
      <c r="KZ237" s="617">
        <v>0</v>
      </c>
      <c r="LA237" s="617">
        <v>0</v>
      </c>
      <c r="LB237" s="617">
        <v>0</v>
      </c>
      <c r="LC237" s="617">
        <v>0</v>
      </c>
      <c r="LD237" s="617">
        <v>0</v>
      </c>
      <c r="LE237" s="617">
        <v>0</v>
      </c>
      <c r="LF237" s="617">
        <v>0</v>
      </c>
      <c r="LG237" s="617">
        <v>0</v>
      </c>
      <c r="LH237" s="617">
        <v>0</v>
      </c>
      <c r="LI237" s="617">
        <v>0</v>
      </c>
      <c r="LJ237" s="617">
        <v>0</v>
      </c>
      <c r="LK237" s="617">
        <v>0</v>
      </c>
      <c r="LL237" s="617">
        <v>0</v>
      </c>
      <c r="LM237" s="617">
        <v>0</v>
      </c>
      <c r="LN237" s="617">
        <v>0</v>
      </c>
      <c r="LO237" s="617">
        <v>0</v>
      </c>
      <c r="LP237" s="617">
        <v>0</v>
      </c>
      <c r="LQ237" s="617">
        <v>0</v>
      </c>
      <c r="LR237" s="617">
        <v>0</v>
      </c>
      <c r="LS237" s="617">
        <v>0</v>
      </c>
      <c r="LT237" s="617">
        <v>0</v>
      </c>
      <c r="LU237" s="617">
        <v>0</v>
      </c>
      <c r="LV237" s="617">
        <v>0</v>
      </c>
      <c r="LW237" s="617">
        <v>0</v>
      </c>
      <c r="LX237" s="617">
        <v>0</v>
      </c>
      <c r="LY237" s="617">
        <v>0</v>
      </c>
      <c r="LZ237" s="617">
        <v>0</v>
      </c>
      <c r="MA237" s="617">
        <v>0</v>
      </c>
      <c r="MB237" s="617">
        <v>0</v>
      </c>
      <c r="MC237" s="617">
        <v>0</v>
      </c>
      <c r="MD237" s="617">
        <v>0</v>
      </c>
      <c r="ME237" s="617">
        <v>0</v>
      </c>
      <c r="MF237" s="617">
        <v>0</v>
      </c>
      <c r="MG237" s="617">
        <v>0</v>
      </c>
      <c r="MH237" s="617">
        <v>0</v>
      </c>
      <c r="MI237" s="617">
        <v>0</v>
      </c>
      <c r="MJ237" s="617">
        <v>0</v>
      </c>
      <c r="MK237" s="617">
        <v>0</v>
      </c>
      <c r="ML237" s="617">
        <v>0</v>
      </c>
      <c r="MM237" s="617">
        <v>0</v>
      </c>
      <c r="MN237" s="617">
        <v>0</v>
      </c>
      <c r="MO237" s="617">
        <v>0</v>
      </c>
      <c r="MP237" s="617">
        <v>0</v>
      </c>
      <c r="MQ237" s="617">
        <v>0</v>
      </c>
      <c r="MR237" s="617">
        <v>0</v>
      </c>
      <c r="MS237" s="617">
        <v>0</v>
      </c>
      <c r="MT237" s="617">
        <v>0</v>
      </c>
      <c r="MU237" s="617">
        <v>0</v>
      </c>
      <c r="MV237" s="617">
        <v>0</v>
      </c>
      <c r="MW237" s="617">
        <v>0</v>
      </c>
      <c r="MX237" s="617">
        <v>0</v>
      </c>
      <c r="MY237" s="617">
        <v>0</v>
      </c>
      <c r="MZ237" s="617">
        <v>0</v>
      </c>
      <c r="NA237" s="617">
        <v>0</v>
      </c>
      <c r="NB237" s="617">
        <v>0</v>
      </c>
      <c r="NC237" s="617">
        <v>0</v>
      </c>
      <c r="ND237" s="617">
        <v>0</v>
      </c>
      <c r="NE237" s="617">
        <v>0</v>
      </c>
      <c r="NF237" s="617">
        <v>0</v>
      </c>
      <c r="NG237" s="617">
        <v>0</v>
      </c>
      <c r="NH237" s="617">
        <v>0</v>
      </c>
      <c r="NI237" s="617">
        <v>0</v>
      </c>
      <c r="NJ237" s="617">
        <v>0</v>
      </c>
      <c r="NK237" s="617">
        <v>0</v>
      </c>
      <c r="NL237" s="617">
        <v>0</v>
      </c>
      <c r="NM237" s="617">
        <v>0</v>
      </c>
      <c r="NN237" s="617">
        <v>0</v>
      </c>
      <c r="NO237" s="617">
        <v>0</v>
      </c>
      <c r="NP237" s="617">
        <v>0</v>
      </c>
      <c r="NQ237" s="617">
        <v>0</v>
      </c>
      <c r="NR237" s="617">
        <v>0</v>
      </c>
      <c r="NS237" s="617">
        <v>0</v>
      </c>
      <c r="NT237" s="617">
        <v>0</v>
      </c>
      <c r="NU237" s="617">
        <v>0</v>
      </c>
      <c r="NV237" s="617">
        <v>0</v>
      </c>
      <c r="NW237" s="617">
        <v>0</v>
      </c>
      <c r="NX237" s="617">
        <v>0</v>
      </c>
      <c r="NY237" s="617">
        <v>0</v>
      </c>
      <c r="NZ237" s="617">
        <v>0</v>
      </c>
      <c r="OA237" s="617">
        <v>0</v>
      </c>
      <c r="OB237" s="617">
        <v>0</v>
      </c>
      <c r="OC237" s="617">
        <v>0</v>
      </c>
      <c r="OD237" s="617">
        <v>0</v>
      </c>
      <c r="OE237" s="617">
        <v>0</v>
      </c>
      <c r="OF237" s="617">
        <v>0</v>
      </c>
      <c r="OG237" s="617">
        <v>0</v>
      </c>
      <c r="OH237" s="617">
        <v>0</v>
      </c>
      <c r="OI237" s="617">
        <v>0</v>
      </c>
      <c r="OJ237" s="617">
        <v>0</v>
      </c>
      <c r="OK237" s="617">
        <v>0</v>
      </c>
      <c r="OL237" s="617">
        <v>0</v>
      </c>
      <c r="OM237" s="617">
        <v>0</v>
      </c>
      <c r="ON237" s="617">
        <v>0</v>
      </c>
      <c r="OO237" s="617">
        <v>0</v>
      </c>
      <c r="OP237" s="617">
        <v>0</v>
      </c>
      <c r="OQ237" s="617">
        <v>0</v>
      </c>
      <c r="OR237" s="617">
        <v>0</v>
      </c>
      <c r="OS237" s="617">
        <v>0</v>
      </c>
      <c r="OT237" s="617">
        <v>0</v>
      </c>
      <c r="OU237" s="617">
        <v>0</v>
      </c>
      <c r="OV237" s="617">
        <v>0</v>
      </c>
      <c r="OW237" s="617">
        <v>0</v>
      </c>
      <c r="OX237" s="617">
        <v>0</v>
      </c>
      <c r="OY237" s="617">
        <v>0</v>
      </c>
      <c r="OZ237" s="617">
        <v>0</v>
      </c>
      <c r="PA237" s="617">
        <v>0</v>
      </c>
      <c r="PB237" s="617">
        <v>0</v>
      </c>
      <c r="PC237" s="617">
        <v>0</v>
      </c>
      <c r="PD237" s="617">
        <v>0</v>
      </c>
      <c r="PE237" s="617">
        <v>0</v>
      </c>
      <c r="PF237" s="617">
        <v>0</v>
      </c>
      <c r="PG237" s="617">
        <v>0</v>
      </c>
      <c r="PH237" s="617">
        <v>0</v>
      </c>
      <c r="PI237" s="617">
        <v>0</v>
      </c>
      <c r="PJ237" s="617">
        <v>0</v>
      </c>
      <c r="PK237" s="617">
        <v>0</v>
      </c>
      <c r="PL237" s="617">
        <v>0</v>
      </c>
      <c r="PM237" s="617">
        <v>0</v>
      </c>
      <c r="PN237" s="617">
        <v>0</v>
      </c>
      <c r="PO237" s="617">
        <v>0</v>
      </c>
      <c r="PP237" s="617">
        <v>0</v>
      </c>
      <c r="PQ237" s="617">
        <v>0</v>
      </c>
      <c r="PR237" s="617">
        <v>0</v>
      </c>
      <c r="PS237" s="617">
        <v>0</v>
      </c>
      <c r="PT237" s="617">
        <v>0</v>
      </c>
      <c r="PU237" s="617">
        <v>0</v>
      </c>
      <c r="PV237" s="617">
        <v>0</v>
      </c>
      <c r="PW237" s="617">
        <v>0</v>
      </c>
      <c r="PX237" s="617">
        <v>0</v>
      </c>
      <c r="PY237" s="617">
        <v>0</v>
      </c>
      <c r="PZ237" s="617">
        <v>0</v>
      </c>
      <c r="QA237" s="617">
        <v>0</v>
      </c>
      <c r="QB237" s="617">
        <v>0</v>
      </c>
      <c r="QC237" s="617">
        <v>0</v>
      </c>
      <c r="QD237" s="617">
        <v>0</v>
      </c>
      <c r="QE237" s="617">
        <v>0</v>
      </c>
      <c r="QF237" s="617">
        <v>0</v>
      </c>
      <c r="QG237" s="617">
        <v>0</v>
      </c>
      <c r="QH237" s="617">
        <v>0</v>
      </c>
      <c r="QI237" s="617">
        <v>0</v>
      </c>
      <c r="QJ237" s="617">
        <v>0</v>
      </c>
      <c r="QK237" s="617">
        <v>0</v>
      </c>
      <c r="QL237" s="617">
        <v>0</v>
      </c>
      <c r="QM237" s="617">
        <v>0</v>
      </c>
      <c r="QN237" s="617">
        <v>0</v>
      </c>
      <c r="QO237" s="617">
        <v>0</v>
      </c>
      <c r="QP237" s="617">
        <v>0</v>
      </c>
      <c r="QQ237" s="617">
        <v>0</v>
      </c>
      <c r="QR237" s="617">
        <v>0</v>
      </c>
      <c r="QS237" s="617">
        <v>0</v>
      </c>
      <c r="QT237" s="617">
        <v>0</v>
      </c>
      <c r="QU237" s="617">
        <v>0</v>
      </c>
      <c r="QV237" s="617">
        <v>0</v>
      </c>
      <c r="QW237" s="617">
        <v>0</v>
      </c>
      <c r="QX237" s="617">
        <v>0</v>
      </c>
      <c r="QY237" s="617">
        <v>0</v>
      </c>
      <c r="QZ237" s="617">
        <v>0</v>
      </c>
      <c r="RA237" s="617">
        <v>0</v>
      </c>
      <c r="RB237" s="617">
        <v>0</v>
      </c>
      <c r="RC237" s="617">
        <v>0</v>
      </c>
      <c r="RD237" s="617">
        <v>0</v>
      </c>
      <c r="RE237" s="617">
        <v>0</v>
      </c>
      <c r="RF237" s="617">
        <v>0</v>
      </c>
      <c r="RG237" s="617">
        <v>0</v>
      </c>
      <c r="RH237" s="617">
        <v>0</v>
      </c>
      <c r="RI237" s="617">
        <v>0</v>
      </c>
      <c r="RJ237" s="617">
        <v>0</v>
      </c>
      <c r="RK237" s="617">
        <v>0</v>
      </c>
      <c r="RL237" s="617">
        <v>0</v>
      </c>
      <c r="RM237" s="617">
        <v>0</v>
      </c>
      <c r="RN237" s="617">
        <v>0</v>
      </c>
      <c r="RO237" s="617">
        <v>0</v>
      </c>
      <c r="RP237" s="617">
        <v>0</v>
      </c>
      <c r="RQ237" s="617">
        <v>0</v>
      </c>
      <c r="RR237" s="617">
        <v>0</v>
      </c>
      <c r="RS237" s="617">
        <v>0</v>
      </c>
      <c r="RT237" s="617">
        <v>0</v>
      </c>
      <c r="RU237" s="617">
        <v>0</v>
      </c>
      <c r="RV237" s="617">
        <v>0</v>
      </c>
      <c r="RW237" s="617">
        <v>0</v>
      </c>
      <c r="RX237" s="617">
        <v>0</v>
      </c>
      <c r="RY237" s="617">
        <v>0</v>
      </c>
      <c r="RZ237" s="617">
        <v>0</v>
      </c>
      <c r="SA237" s="617">
        <v>0</v>
      </c>
      <c r="SB237" s="617">
        <v>0</v>
      </c>
      <c r="SC237" s="617">
        <v>0</v>
      </c>
      <c r="SD237" s="617">
        <v>0</v>
      </c>
      <c r="SE237" s="617">
        <v>0</v>
      </c>
      <c r="SF237" s="617">
        <v>0</v>
      </c>
      <c r="SG237" s="617">
        <v>0</v>
      </c>
      <c r="SH237" s="617">
        <v>0</v>
      </c>
      <c r="SI237" s="617">
        <v>0</v>
      </c>
      <c r="SJ237" s="617">
        <v>0</v>
      </c>
      <c r="SK237" s="267">
        <f t="shared" si="458"/>
        <v>0</v>
      </c>
      <c r="SL237" s="254"/>
      <c r="SM237" s="242"/>
      <c r="SN237" s="242"/>
      <c r="SO237" s="242"/>
    </row>
    <row r="238" spans="1:509" outlineLevel="2" x14ac:dyDescent="0.35">
      <c r="A238" s="242"/>
      <c r="B238" s="251"/>
      <c r="C238" s="438">
        <f>INT($C$29)+2</f>
        <v>3</v>
      </c>
      <c r="D238" s="267"/>
      <c r="E238" s="316">
        <f t="shared" si="457"/>
        <v>97</v>
      </c>
      <c r="F238" s="322"/>
      <c r="G238" s="322"/>
      <c r="H238" s="267"/>
      <c r="I238" s="538" t="str">
        <f>Sheep!$H$252&amp;" Merino BBT"</f>
        <v>Win Merino BBT</v>
      </c>
      <c r="J238" s="538" t="s">
        <v>853</v>
      </c>
      <c r="K238" s="539"/>
      <c r="L238" s="612">
        <v>0</v>
      </c>
      <c r="M238" s="612">
        <v>0</v>
      </c>
      <c r="N238" s="612">
        <v>0</v>
      </c>
      <c r="O238" s="612">
        <v>0</v>
      </c>
      <c r="P238" s="612">
        <v>0</v>
      </c>
      <c r="Q238" s="612">
        <v>0</v>
      </c>
      <c r="R238" s="612">
        <v>0</v>
      </c>
      <c r="S238" s="612">
        <v>0</v>
      </c>
      <c r="T238" s="612">
        <v>0</v>
      </c>
      <c r="U238" s="612">
        <v>0</v>
      </c>
      <c r="V238" s="612">
        <v>0</v>
      </c>
      <c r="W238" s="612">
        <v>0</v>
      </c>
      <c r="X238" s="612">
        <v>0</v>
      </c>
      <c r="Y238" s="612">
        <v>0</v>
      </c>
      <c r="Z238" s="612">
        <v>0</v>
      </c>
      <c r="AA238" s="612">
        <v>0</v>
      </c>
      <c r="AB238" s="612">
        <v>0</v>
      </c>
      <c r="AC238" s="612">
        <v>0</v>
      </c>
      <c r="AD238" s="612">
        <v>0</v>
      </c>
      <c r="AE238" s="612">
        <v>0</v>
      </c>
      <c r="AF238" s="612">
        <v>0</v>
      </c>
      <c r="AG238" s="612">
        <v>0</v>
      </c>
      <c r="AH238" s="612">
        <v>0</v>
      </c>
      <c r="AI238" s="612">
        <v>0</v>
      </c>
      <c r="AJ238" s="612">
        <v>0</v>
      </c>
      <c r="AK238" s="612">
        <v>0</v>
      </c>
      <c r="AL238" s="612">
        <v>0</v>
      </c>
      <c r="AM238" s="612">
        <v>0</v>
      </c>
      <c r="AN238" s="612">
        <v>0</v>
      </c>
      <c r="AO238" s="612">
        <v>0</v>
      </c>
      <c r="AP238" s="612">
        <v>0</v>
      </c>
      <c r="AQ238" s="612">
        <v>0</v>
      </c>
      <c r="AR238" s="612">
        <v>0</v>
      </c>
      <c r="AS238" s="612">
        <v>0</v>
      </c>
      <c r="AT238" s="612">
        <v>0</v>
      </c>
      <c r="AU238" s="612">
        <v>0</v>
      </c>
      <c r="AV238" s="612">
        <v>0</v>
      </c>
      <c r="AW238" s="612">
        <v>0</v>
      </c>
      <c r="AX238" s="612">
        <v>0</v>
      </c>
      <c r="AY238" s="612">
        <v>0</v>
      </c>
      <c r="AZ238" s="612">
        <v>0</v>
      </c>
      <c r="BA238" s="612">
        <v>0</v>
      </c>
      <c r="BB238" s="612">
        <v>0</v>
      </c>
      <c r="BC238" s="612">
        <v>0</v>
      </c>
      <c r="BD238" s="612">
        <v>0</v>
      </c>
      <c r="BE238" s="612">
        <v>0</v>
      </c>
      <c r="BF238" s="612">
        <v>0</v>
      </c>
      <c r="BG238" s="612">
        <v>0</v>
      </c>
      <c r="BH238" s="612">
        <v>0</v>
      </c>
      <c r="BI238" s="612">
        <v>0</v>
      </c>
      <c r="BJ238" s="612">
        <v>0</v>
      </c>
      <c r="BK238" s="612">
        <v>0</v>
      </c>
      <c r="BL238" s="612">
        <v>0</v>
      </c>
      <c r="BM238" s="612">
        <v>0</v>
      </c>
      <c r="BN238" s="612">
        <v>0</v>
      </c>
      <c r="BO238" s="612">
        <v>0</v>
      </c>
      <c r="BP238" s="612">
        <v>0</v>
      </c>
      <c r="BQ238" s="612">
        <v>0</v>
      </c>
      <c r="BR238" s="612">
        <v>0</v>
      </c>
      <c r="BS238" s="612">
        <v>0</v>
      </c>
      <c r="BT238" s="612">
        <v>0</v>
      </c>
      <c r="BU238" s="612">
        <v>0</v>
      </c>
      <c r="BV238" s="612">
        <v>0</v>
      </c>
      <c r="BW238" s="612">
        <v>0</v>
      </c>
      <c r="BX238" s="612">
        <v>0</v>
      </c>
      <c r="BY238" s="612">
        <v>0</v>
      </c>
      <c r="BZ238" s="612">
        <v>0</v>
      </c>
      <c r="CA238" s="612">
        <v>0</v>
      </c>
      <c r="CB238" s="612">
        <v>0</v>
      </c>
      <c r="CC238" s="612">
        <v>0</v>
      </c>
      <c r="CD238" s="612">
        <v>0</v>
      </c>
      <c r="CE238" s="612">
        <v>0</v>
      </c>
      <c r="CF238" s="612">
        <v>0</v>
      </c>
      <c r="CG238" s="612">
        <v>0</v>
      </c>
      <c r="CH238" s="612">
        <v>0</v>
      </c>
      <c r="CI238" s="612">
        <v>0</v>
      </c>
      <c r="CJ238" s="612">
        <v>0</v>
      </c>
      <c r="CK238" s="612">
        <v>0</v>
      </c>
      <c r="CL238" s="612">
        <v>0</v>
      </c>
      <c r="CM238" s="612">
        <v>0</v>
      </c>
      <c r="CN238" s="612">
        <v>0</v>
      </c>
      <c r="CO238" s="612">
        <v>0</v>
      </c>
      <c r="CP238" s="612">
        <v>0</v>
      </c>
      <c r="CQ238" s="612">
        <v>0</v>
      </c>
      <c r="CR238" s="612">
        <v>0</v>
      </c>
      <c r="CS238" s="612">
        <v>0</v>
      </c>
      <c r="CT238" s="612">
        <v>0</v>
      </c>
      <c r="CU238" s="612">
        <v>0</v>
      </c>
      <c r="CV238" s="612">
        <v>0</v>
      </c>
      <c r="CW238" s="612">
        <v>0</v>
      </c>
      <c r="CX238" s="612">
        <v>0</v>
      </c>
      <c r="CY238" s="612">
        <v>0</v>
      </c>
      <c r="CZ238" s="612">
        <v>0</v>
      </c>
      <c r="DA238" s="612">
        <v>0</v>
      </c>
      <c r="DB238" s="612">
        <v>0</v>
      </c>
      <c r="DC238" s="612">
        <v>0</v>
      </c>
      <c r="DD238" s="612">
        <v>0</v>
      </c>
      <c r="DE238" s="612">
        <v>0</v>
      </c>
      <c r="DF238" s="612">
        <v>0</v>
      </c>
      <c r="DG238" s="612">
        <v>0</v>
      </c>
      <c r="DH238" s="612">
        <v>0</v>
      </c>
      <c r="DI238" s="612">
        <v>0</v>
      </c>
      <c r="DJ238" s="612">
        <v>0</v>
      </c>
      <c r="DK238" s="612">
        <v>0</v>
      </c>
      <c r="DL238" s="612">
        <v>0</v>
      </c>
      <c r="DM238" s="612">
        <v>0</v>
      </c>
      <c r="DN238" s="612">
        <v>0</v>
      </c>
      <c r="DO238" s="612">
        <v>0</v>
      </c>
      <c r="DP238" s="612">
        <v>0</v>
      </c>
      <c r="DQ238" s="612">
        <v>0</v>
      </c>
      <c r="DR238" s="612">
        <v>0</v>
      </c>
      <c r="DS238" s="612">
        <v>0</v>
      </c>
      <c r="DT238" s="612">
        <v>0</v>
      </c>
      <c r="DU238" s="612">
        <v>0</v>
      </c>
      <c r="DV238" s="612">
        <v>0</v>
      </c>
      <c r="DW238" s="612">
        <v>0</v>
      </c>
      <c r="DX238" s="612">
        <v>0</v>
      </c>
      <c r="DY238" s="612">
        <v>0</v>
      </c>
      <c r="DZ238" s="612">
        <v>0</v>
      </c>
      <c r="EA238" s="612">
        <v>0</v>
      </c>
      <c r="EB238" s="612">
        <v>0</v>
      </c>
      <c r="EC238" s="612">
        <v>0</v>
      </c>
      <c r="ED238" s="612">
        <v>0</v>
      </c>
      <c r="EE238" s="612">
        <v>0</v>
      </c>
      <c r="EF238" s="612">
        <v>0</v>
      </c>
      <c r="EG238" s="612">
        <v>0</v>
      </c>
      <c r="EH238" s="612">
        <v>0</v>
      </c>
      <c r="EI238" s="612">
        <v>0</v>
      </c>
      <c r="EJ238" s="612">
        <v>0</v>
      </c>
      <c r="EK238" s="612">
        <v>0</v>
      </c>
      <c r="EL238" s="612">
        <v>0</v>
      </c>
      <c r="EM238" s="612">
        <v>0</v>
      </c>
      <c r="EN238" s="612">
        <v>0</v>
      </c>
      <c r="EO238" s="612">
        <v>0</v>
      </c>
      <c r="EP238" s="612">
        <v>0</v>
      </c>
      <c r="EQ238" s="612">
        <v>0</v>
      </c>
      <c r="ER238" s="612">
        <v>0</v>
      </c>
      <c r="ES238" s="612">
        <v>0</v>
      </c>
      <c r="ET238" s="612">
        <v>0</v>
      </c>
      <c r="EU238" s="612">
        <v>0</v>
      </c>
      <c r="EV238" s="612">
        <v>0</v>
      </c>
      <c r="EW238" s="612">
        <v>0</v>
      </c>
      <c r="EX238" s="612">
        <v>0</v>
      </c>
      <c r="EY238" s="612">
        <v>0</v>
      </c>
      <c r="EZ238" s="612">
        <v>0</v>
      </c>
      <c r="FA238" s="612">
        <v>0</v>
      </c>
      <c r="FB238" s="612">
        <v>0</v>
      </c>
      <c r="FC238" s="612">
        <v>0</v>
      </c>
      <c r="FD238" s="612">
        <v>0</v>
      </c>
      <c r="FE238" s="612">
        <v>0</v>
      </c>
      <c r="FF238" s="612">
        <v>0</v>
      </c>
      <c r="FG238" s="612">
        <v>0</v>
      </c>
      <c r="FH238" s="612">
        <v>0</v>
      </c>
      <c r="FI238" s="612">
        <v>0</v>
      </c>
      <c r="FJ238" s="612">
        <v>0</v>
      </c>
      <c r="FK238" s="612">
        <v>0</v>
      </c>
      <c r="FL238" s="612">
        <v>0</v>
      </c>
      <c r="FM238" s="612">
        <v>0</v>
      </c>
      <c r="FN238" s="612">
        <v>0</v>
      </c>
      <c r="FO238" s="612">
        <v>0</v>
      </c>
      <c r="FP238" s="612">
        <v>0</v>
      </c>
      <c r="FQ238" s="612">
        <v>0</v>
      </c>
      <c r="FR238" s="612">
        <v>0</v>
      </c>
      <c r="FS238" s="612">
        <v>0</v>
      </c>
      <c r="FT238" s="612">
        <v>0</v>
      </c>
      <c r="FU238" s="612">
        <v>0</v>
      </c>
      <c r="FV238" s="612">
        <v>0</v>
      </c>
      <c r="FW238" s="612">
        <v>0</v>
      </c>
      <c r="FX238" s="612">
        <v>0</v>
      </c>
      <c r="FY238" s="612">
        <v>0</v>
      </c>
      <c r="FZ238" s="612">
        <v>0</v>
      </c>
      <c r="GA238" s="612">
        <v>0</v>
      </c>
      <c r="GB238" s="612">
        <v>0</v>
      </c>
      <c r="GC238" s="612">
        <v>0</v>
      </c>
      <c r="GD238" s="612">
        <v>0</v>
      </c>
      <c r="GE238" s="612">
        <v>0</v>
      </c>
      <c r="GF238" s="612">
        <v>0</v>
      </c>
      <c r="GG238" s="612">
        <v>0</v>
      </c>
      <c r="GH238" s="612">
        <v>0</v>
      </c>
      <c r="GI238" s="612">
        <v>0</v>
      </c>
      <c r="GJ238" s="612">
        <v>0</v>
      </c>
      <c r="GK238" s="612">
        <v>0</v>
      </c>
      <c r="GL238" s="612">
        <v>0</v>
      </c>
      <c r="GM238" s="612">
        <v>0</v>
      </c>
      <c r="GN238" s="612">
        <v>0</v>
      </c>
      <c r="GO238" s="612">
        <v>0</v>
      </c>
      <c r="GP238" s="612">
        <v>0</v>
      </c>
      <c r="GQ238" s="612">
        <v>0</v>
      </c>
      <c r="GR238" s="612">
        <v>0</v>
      </c>
      <c r="GS238" s="612">
        <v>0</v>
      </c>
      <c r="GT238" s="612">
        <v>0</v>
      </c>
      <c r="GU238" s="612">
        <v>0</v>
      </c>
      <c r="GV238" s="612">
        <v>0</v>
      </c>
      <c r="GW238" s="612">
        <v>0</v>
      </c>
      <c r="GX238" s="612">
        <v>0</v>
      </c>
      <c r="GY238" s="612">
        <v>0</v>
      </c>
      <c r="GZ238" s="612">
        <v>0</v>
      </c>
      <c r="HA238" s="612">
        <v>0</v>
      </c>
      <c r="HB238" s="612">
        <v>0</v>
      </c>
      <c r="HC238" s="612">
        <v>0</v>
      </c>
      <c r="HD238" s="612">
        <v>0</v>
      </c>
      <c r="HE238" s="612">
        <v>0</v>
      </c>
      <c r="HF238" s="612">
        <v>0</v>
      </c>
      <c r="HG238" s="612">
        <v>0</v>
      </c>
      <c r="HH238" s="612">
        <v>0</v>
      </c>
      <c r="HI238" s="612">
        <v>0</v>
      </c>
      <c r="HJ238" s="612">
        <v>0</v>
      </c>
      <c r="HK238" s="612">
        <v>0</v>
      </c>
      <c r="HL238" s="612">
        <v>0</v>
      </c>
      <c r="HM238" s="612">
        <v>0</v>
      </c>
      <c r="HN238" s="612">
        <v>0</v>
      </c>
      <c r="HO238" s="612">
        <v>0</v>
      </c>
      <c r="HP238" s="612">
        <v>0</v>
      </c>
      <c r="HQ238" s="612">
        <v>0</v>
      </c>
      <c r="HR238" s="612">
        <v>0</v>
      </c>
      <c r="HS238" s="612">
        <v>0</v>
      </c>
      <c r="HT238" s="612">
        <v>0</v>
      </c>
      <c r="HU238" s="612">
        <v>0</v>
      </c>
      <c r="HV238" s="612">
        <v>0</v>
      </c>
      <c r="HW238" s="612">
        <v>0</v>
      </c>
      <c r="HX238" s="612">
        <v>0</v>
      </c>
      <c r="HY238" s="612">
        <v>0</v>
      </c>
      <c r="HZ238" s="612">
        <v>0</v>
      </c>
      <c r="IA238" s="612">
        <v>0</v>
      </c>
      <c r="IB238" s="612">
        <v>0</v>
      </c>
      <c r="IC238" s="612">
        <v>0</v>
      </c>
      <c r="ID238" s="612">
        <v>0</v>
      </c>
      <c r="IE238" s="612">
        <v>0</v>
      </c>
      <c r="IF238" s="612">
        <v>0</v>
      </c>
      <c r="IG238" s="612">
        <v>0</v>
      </c>
      <c r="IH238" s="612">
        <v>0</v>
      </c>
      <c r="II238" s="612">
        <v>0</v>
      </c>
      <c r="IJ238" s="612">
        <v>0</v>
      </c>
      <c r="IK238" s="612">
        <v>0</v>
      </c>
      <c r="IL238" s="612">
        <v>0</v>
      </c>
      <c r="IM238" s="612">
        <v>0</v>
      </c>
      <c r="IN238" s="612">
        <v>0</v>
      </c>
      <c r="IO238" s="612">
        <v>0</v>
      </c>
      <c r="IP238" s="612">
        <v>0</v>
      </c>
      <c r="IQ238" s="612">
        <v>0</v>
      </c>
      <c r="IR238" s="612">
        <v>0</v>
      </c>
      <c r="IS238" s="612">
        <v>0</v>
      </c>
      <c r="IT238" s="612">
        <v>0</v>
      </c>
      <c r="IU238" s="612">
        <v>0</v>
      </c>
      <c r="IV238" s="612">
        <v>0</v>
      </c>
      <c r="IW238" s="612">
        <v>0</v>
      </c>
      <c r="IX238" s="612">
        <v>0</v>
      </c>
      <c r="IY238" s="612">
        <v>0</v>
      </c>
      <c r="IZ238" s="612">
        <v>0</v>
      </c>
      <c r="JA238" s="612">
        <v>0</v>
      </c>
      <c r="JB238" s="612">
        <v>0</v>
      </c>
      <c r="JC238" s="612">
        <v>0</v>
      </c>
      <c r="JD238" s="612">
        <v>0</v>
      </c>
      <c r="JE238" s="612">
        <v>0</v>
      </c>
      <c r="JF238" s="612">
        <v>0</v>
      </c>
      <c r="JG238" s="612">
        <v>0</v>
      </c>
      <c r="JH238" s="612">
        <v>0</v>
      </c>
      <c r="JI238" s="612">
        <v>0</v>
      </c>
      <c r="JJ238" s="612">
        <v>0</v>
      </c>
      <c r="JK238" s="612">
        <v>0</v>
      </c>
      <c r="JL238" s="612">
        <v>0</v>
      </c>
      <c r="JM238" s="612">
        <v>0</v>
      </c>
      <c r="JN238" s="612">
        <v>0</v>
      </c>
      <c r="JO238" s="612">
        <v>0</v>
      </c>
      <c r="JP238" s="612">
        <v>0</v>
      </c>
      <c r="JQ238" s="612">
        <v>0</v>
      </c>
      <c r="JR238" s="612">
        <v>0</v>
      </c>
      <c r="JS238" s="612">
        <v>0</v>
      </c>
      <c r="JT238" s="612">
        <v>0</v>
      </c>
      <c r="JU238" s="612">
        <v>0</v>
      </c>
      <c r="JV238" s="612">
        <v>0</v>
      </c>
      <c r="JW238" s="612">
        <v>0</v>
      </c>
      <c r="JX238" s="612">
        <v>0</v>
      </c>
      <c r="JY238" s="612">
        <v>0</v>
      </c>
      <c r="JZ238" s="612">
        <v>0</v>
      </c>
      <c r="KA238" s="612">
        <v>0</v>
      </c>
      <c r="KB238" s="612">
        <v>0</v>
      </c>
      <c r="KC238" s="612">
        <v>0</v>
      </c>
      <c r="KD238" s="612">
        <v>0</v>
      </c>
      <c r="KE238" s="612">
        <v>0</v>
      </c>
      <c r="KF238" s="612">
        <v>0</v>
      </c>
      <c r="KG238" s="612">
        <v>0</v>
      </c>
      <c r="KH238" s="612">
        <v>0</v>
      </c>
      <c r="KI238" s="612">
        <v>0</v>
      </c>
      <c r="KJ238" s="612">
        <v>0</v>
      </c>
      <c r="KK238" s="612">
        <v>0</v>
      </c>
      <c r="KL238" s="612">
        <v>0</v>
      </c>
      <c r="KM238" s="612">
        <v>0</v>
      </c>
      <c r="KN238" s="612">
        <v>0</v>
      </c>
      <c r="KO238" s="612">
        <v>0</v>
      </c>
      <c r="KP238" s="612">
        <v>0</v>
      </c>
      <c r="KQ238" s="612">
        <v>0</v>
      </c>
      <c r="KR238" s="612">
        <v>0</v>
      </c>
      <c r="KS238" s="612">
        <v>0</v>
      </c>
      <c r="KT238" s="612">
        <v>0</v>
      </c>
      <c r="KU238" s="612">
        <v>0</v>
      </c>
      <c r="KV238" s="612">
        <v>0</v>
      </c>
      <c r="KW238" s="612">
        <v>0</v>
      </c>
      <c r="KX238" s="612">
        <v>0</v>
      </c>
      <c r="KY238" s="612">
        <v>0</v>
      </c>
      <c r="KZ238" s="612">
        <v>0</v>
      </c>
      <c r="LA238" s="612">
        <v>0</v>
      </c>
      <c r="LB238" s="612">
        <v>0</v>
      </c>
      <c r="LC238" s="612">
        <v>0</v>
      </c>
      <c r="LD238" s="612">
        <v>0</v>
      </c>
      <c r="LE238" s="612">
        <v>0</v>
      </c>
      <c r="LF238" s="612">
        <v>0</v>
      </c>
      <c r="LG238" s="612">
        <v>0</v>
      </c>
      <c r="LH238" s="612">
        <v>0</v>
      </c>
      <c r="LI238" s="612">
        <v>0</v>
      </c>
      <c r="LJ238" s="612">
        <v>0</v>
      </c>
      <c r="LK238" s="612">
        <v>0</v>
      </c>
      <c r="LL238" s="612">
        <v>0</v>
      </c>
      <c r="LM238" s="612">
        <v>0</v>
      </c>
      <c r="LN238" s="612">
        <v>0</v>
      </c>
      <c r="LO238" s="612">
        <v>0</v>
      </c>
      <c r="LP238" s="612">
        <v>0</v>
      </c>
      <c r="LQ238" s="612">
        <v>0</v>
      </c>
      <c r="LR238" s="612">
        <v>0</v>
      </c>
      <c r="LS238" s="612">
        <v>0</v>
      </c>
      <c r="LT238" s="612">
        <v>0</v>
      </c>
      <c r="LU238" s="612">
        <v>0</v>
      </c>
      <c r="LV238" s="612">
        <v>0</v>
      </c>
      <c r="LW238" s="612">
        <v>0</v>
      </c>
      <c r="LX238" s="612">
        <v>0</v>
      </c>
      <c r="LY238" s="612">
        <v>0</v>
      </c>
      <c r="LZ238" s="612">
        <v>0</v>
      </c>
      <c r="MA238" s="612">
        <v>0</v>
      </c>
      <c r="MB238" s="612">
        <v>0</v>
      </c>
      <c r="MC238" s="612">
        <v>0</v>
      </c>
      <c r="MD238" s="612">
        <v>0</v>
      </c>
      <c r="ME238" s="612">
        <v>0</v>
      </c>
      <c r="MF238" s="612">
        <v>0</v>
      </c>
      <c r="MG238" s="612">
        <v>0</v>
      </c>
      <c r="MH238" s="612">
        <v>0</v>
      </c>
      <c r="MI238" s="612">
        <v>0</v>
      </c>
      <c r="MJ238" s="612">
        <v>0</v>
      </c>
      <c r="MK238" s="612">
        <v>0</v>
      </c>
      <c r="ML238" s="612">
        <v>0</v>
      </c>
      <c r="MM238" s="612">
        <v>0</v>
      </c>
      <c r="MN238" s="612">
        <v>0</v>
      </c>
      <c r="MO238" s="612">
        <v>0</v>
      </c>
      <c r="MP238" s="612">
        <v>0</v>
      </c>
      <c r="MQ238" s="612">
        <v>0</v>
      </c>
      <c r="MR238" s="612">
        <v>0</v>
      </c>
      <c r="MS238" s="612">
        <v>0</v>
      </c>
      <c r="MT238" s="612">
        <v>0</v>
      </c>
      <c r="MU238" s="612">
        <v>0</v>
      </c>
      <c r="MV238" s="612">
        <v>0</v>
      </c>
      <c r="MW238" s="612">
        <v>0</v>
      </c>
      <c r="MX238" s="612">
        <v>0</v>
      </c>
      <c r="MY238" s="612">
        <v>0</v>
      </c>
      <c r="MZ238" s="612">
        <v>0</v>
      </c>
      <c r="NA238" s="612">
        <v>0</v>
      </c>
      <c r="NB238" s="612">
        <v>0</v>
      </c>
      <c r="NC238" s="612">
        <v>0</v>
      </c>
      <c r="ND238" s="612">
        <v>0</v>
      </c>
      <c r="NE238" s="612">
        <v>0</v>
      </c>
      <c r="NF238" s="612">
        <v>0</v>
      </c>
      <c r="NG238" s="612">
        <v>0</v>
      </c>
      <c r="NH238" s="612">
        <v>0</v>
      </c>
      <c r="NI238" s="612">
        <v>0</v>
      </c>
      <c r="NJ238" s="612">
        <v>0</v>
      </c>
      <c r="NK238" s="612">
        <v>0</v>
      </c>
      <c r="NL238" s="612">
        <v>0</v>
      </c>
      <c r="NM238" s="612">
        <v>0</v>
      </c>
      <c r="NN238" s="612">
        <v>0</v>
      </c>
      <c r="NO238" s="612">
        <v>0</v>
      </c>
      <c r="NP238" s="612">
        <v>0</v>
      </c>
      <c r="NQ238" s="612">
        <v>0</v>
      </c>
      <c r="NR238" s="612">
        <v>0</v>
      </c>
      <c r="NS238" s="612">
        <v>0</v>
      </c>
      <c r="NT238" s="612">
        <v>0</v>
      </c>
      <c r="NU238" s="612">
        <v>0</v>
      </c>
      <c r="NV238" s="612">
        <v>0</v>
      </c>
      <c r="NW238" s="612">
        <v>0</v>
      </c>
      <c r="NX238" s="612">
        <v>0</v>
      </c>
      <c r="NY238" s="612">
        <v>0</v>
      </c>
      <c r="NZ238" s="612">
        <v>0</v>
      </c>
      <c r="OA238" s="612">
        <v>0</v>
      </c>
      <c r="OB238" s="612">
        <v>0</v>
      </c>
      <c r="OC238" s="612">
        <v>0</v>
      </c>
      <c r="OD238" s="612">
        <v>0</v>
      </c>
      <c r="OE238" s="612">
        <v>0</v>
      </c>
      <c r="OF238" s="612">
        <v>0</v>
      </c>
      <c r="OG238" s="612">
        <v>0</v>
      </c>
      <c r="OH238" s="612">
        <v>0</v>
      </c>
      <c r="OI238" s="612">
        <v>0</v>
      </c>
      <c r="OJ238" s="612">
        <v>0</v>
      </c>
      <c r="OK238" s="612">
        <v>0</v>
      </c>
      <c r="OL238" s="612">
        <v>0</v>
      </c>
      <c r="OM238" s="612">
        <v>0</v>
      </c>
      <c r="ON238" s="612">
        <v>0</v>
      </c>
      <c r="OO238" s="612">
        <v>0</v>
      </c>
      <c r="OP238" s="612">
        <v>0</v>
      </c>
      <c r="OQ238" s="612">
        <v>0</v>
      </c>
      <c r="OR238" s="612">
        <v>0</v>
      </c>
      <c r="OS238" s="612">
        <v>0</v>
      </c>
      <c r="OT238" s="612">
        <v>0</v>
      </c>
      <c r="OU238" s="612">
        <v>0</v>
      </c>
      <c r="OV238" s="612">
        <v>0</v>
      </c>
      <c r="OW238" s="612">
        <v>0</v>
      </c>
      <c r="OX238" s="612">
        <v>0</v>
      </c>
      <c r="OY238" s="612">
        <v>0</v>
      </c>
      <c r="OZ238" s="612">
        <v>0</v>
      </c>
      <c r="PA238" s="612">
        <v>0</v>
      </c>
      <c r="PB238" s="612">
        <v>0</v>
      </c>
      <c r="PC238" s="612">
        <v>0</v>
      </c>
      <c r="PD238" s="612">
        <v>0</v>
      </c>
      <c r="PE238" s="612">
        <v>0</v>
      </c>
      <c r="PF238" s="612">
        <v>0</v>
      </c>
      <c r="PG238" s="612">
        <v>0</v>
      </c>
      <c r="PH238" s="612">
        <v>0</v>
      </c>
      <c r="PI238" s="612">
        <v>0</v>
      </c>
      <c r="PJ238" s="612">
        <v>0</v>
      </c>
      <c r="PK238" s="612">
        <v>0</v>
      </c>
      <c r="PL238" s="612">
        <v>0</v>
      </c>
      <c r="PM238" s="612">
        <v>0</v>
      </c>
      <c r="PN238" s="612">
        <v>0</v>
      </c>
      <c r="PO238" s="612">
        <v>0</v>
      </c>
      <c r="PP238" s="612">
        <v>0</v>
      </c>
      <c r="PQ238" s="612">
        <v>0</v>
      </c>
      <c r="PR238" s="612">
        <v>0</v>
      </c>
      <c r="PS238" s="612">
        <v>0</v>
      </c>
      <c r="PT238" s="612">
        <v>0</v>
      </c>
      <c r="PU238" s="612">
        <v>0</v>
      </c>
      <c r="PV238" s="612">
        <v>0</v>
      </c>
      <c r="PW238" s="612">
        <v>0</v>
      </c>
      <c r="PX238" s="612">
        <v>0</v>
      </c>
      <c r="PY238" s="612">
        <v>0</v>
      </c>
      <c r="PZ238" s="612">
        <v>0</v>
      </c>
      <c r="QA238" s="612">
        <v>0</v>
      </c>
      <c r="QB238" s="612">
        <v>0</v>
      </c>
      <c r="QC238" s="612">
        <v>0</v>
      </c>
      <c r="QD238" s="612">
        <v>0</v>
      </c>
      <c r="QE238" s="612">
        <v>0</v>
      </c>
      <c r="QF238" s="612">
        <v>0</v>
      </c>
      <c r="QG238" s="612">
        <v>0</v>
      </c>
      <c r="QH238" s="612">
        <v>0</v>
      </c>
      <c r="QI238" s="612">
        <v>0</v>
      </c>
      <c r="QJ238" s="612">
        <v>0</v>
      </c>
      <c r="QK238" s="612">
        <v>0</v>
      </c>
      <c r="QL238" s="612">
        <v>0</v>
      </c>
      <c r="QM238" s="612">
        <v>0</v>
      </c>
      <c r="QN238" s="612">
        <v>0</v>
      </c>
      <c r="QO238" s="612">
        <v>0</v>
      </c>
      <c r="QP238" s="612">
        <v>0</v>
      </c>
      <c r="QQ238" s="612">
        <v>0</v>
      </c>
      <c r="QR238" s="612">
        <v>0</v>
      </c>
      <c r="QS238" s="612">
        <v>0</v>
      </c>
      <c r="QT238" s="612">
        <v>0</v>
      </c>
      <c r="QU238" s="612">
        <v>0</v>
      </c>
      <c r="QV238" s="612">
        <v>0</v>
      </c>
      <c r="QW238" s="612">
        <v>0</v>
      </c>
      <c r="QX238" s="612">
        <v>0</v>
      </c>
      <c r="QY238" s="612">
        <v>0</v>
      </c>
      <c r="QZ238" s="612">
        <v>0</v>
      </c>
      <c r="RA238" s="612">
        <v>0</v>
      </c>
      <c r="RB238" s="612">
        <v>0</v>
      </c>
      <c r="RC238" s="612">
        <v>0</v>
      </c>
      <c r="RD238" s="612">
        <v>0</v>
      </c>
      <c r="RE238" s="612">
        <v>0</v>
      </c>
      <c r="RF238" s="612">
        <v>0</v>
      </c>
      <c r="RG238" s="612">
        <v>0</v>
      </c>
      <c r="RH238" s="612">
        <v>0</v>
      </c>
      <c r="RI238" s="612">
        <v>0</v>
      </c>
      <c r="RJ238" s="612">
        <v>0</v>
      </c>
      <c r="RK238" s="612">
        <v>0</v>
      </c>
      <c r="RL238" s="612">
        <v>0</v>
      </c>
      <c r="RM238" s="612">
        <v>0</v>
      </c>
      <c r="RN238" s="612">
        <v>0</v>
      </c>
      <c r="RO238" s="612">
        <v>0</v>
      </c>
      <c r="RP238" s="612">
        <v>0</v>
      </c>
      <c r="RQ238" s="612">
        <v>0</v>
      </c>
      <c r="RR238" s="612">
        <v>0</v>
      </c>
      <c r="RS238" s="612">
        <v>0</v>
      </c>
      <c r="RT238" s="612">
        <v>0</v>
      </c>
      <c r="RU238" s="612">
        <v>0</v>
      </c>
      <c r="RV238" s="612">
        <v>0</v>
      </c>
      <c r="RW238" s="612">
        <v>0</v>
      </c>
      <c r="RX238" s="612">
        <v>0</v>
      </c>
      <c r="RY238" s="612">
        <v>0</v>
      </c>
      <c r="RZ238" s="612">
        <v>0</v>
      </c>
      <c r="SA238" s="612">
        <v>0</v>
      </c>
      <c r="SB238" s="612">
        <v>0</v>
      </c>
      <c r="SC238" s="612">
        <v>0</v>
      </c>
      <c r="SD238" s="612">
        <v>0</v>
      </c>
      <c r="SE238" s="612">
        <v>0</v>
      </c>
      <c r="SF238" s="612">
        <v>0</v>
      </c>
      <c r="SG238" s="612">
        <v>0</v>
      </c>
      <c r="SH238" s="612">
        <v>0</v>
      </c>
      <c r="SI238" s="612">
        <v>0</v>
      </c>
      <c r="SJ238" s="612">
        <v>0</v>
      </c>
      <c r="SK238" s="267">
        <f t="shared" si="458"/>
        <v>0</v>
      </c>
      <c r="SL238" s="254"/>
      <c r="SM238" s="242"/>
      <c r="SN238" s="242"/>
      <c r="SO238" s="242"/>
    </row>
    <row r="239" spans="1:509" outlineLevel="3" x14ac:dyDescent="0.35">
      <c r="A239" s="242"/>
      <c r="B239" s="251"/>
      <c r="C239" s="438">
        <f t="shared" ref="C239:C251" si="477">INT($C$29)+3</f>
        <v>4</v>
      </c>
      <c r="D239" s="267"/>
      <c r="E239" s="316">
        <f t="shared" si="457"/>
        <v>98</v>
      </c>
      <c r="F239" s="322"/>
      <c r="G239" s="322"/>
      <c r="H239" s="267"/>
      <c r="I239" s="540"/>
      <c r="J239" s="557" t="s">
        <v>854</v>
      </c>
      <c r="K239" s="541"/>
      <c r="L239" s="613">
        <v>0</v>
      </c>
      <c r="M239" s="613">
        <v>0</v>
      </c>
      <c r="N239" s="613">
        <v>0</v>
      </c>
      <c r="O239" s="613">
        <v>0</v>
      </c>
      <c r="P239" s="613">
        <v>0</v>
      </c>
      <c r="Q239" s="613">
        <v>0</v>
      </c>
      <c r="R239" s="613">
        <v>0</v>
      </c>
      <c r="S239" s="613">
        <v>0</v>
      </c>
      <c r="T239" s="613">
        <v>0</v>
      </c>
      <c r="U239" s="613">
        <v>0</v>
      </c>
      <c r="V239" s="613">
        <v>0</v>
      </c>
      <c r="W239" s="613">
        <v>0</v>
      </c>
      <c r="X239" s="613">
        <v>0</v>
      </c>
      <c r="Y239" s="613">
        <v>0</v>
      </c>
      <c r="Z239" s="613">
        <v>0</v>
      </c>
      <c r="AA239" s="613">
        <v>0</v>
      </c>
      <c r="AB239" s="613">
        <v>0</v>
      </c>
      <c r="AC239" s="613">
        <v>0</v>
      </c>
      <c r="AD239" s="613">
        <v>0</v>
      </c>
      <c r="AE239" s="613">
        <v>0</v>
      </c>
      <c r="AF239" s="613">
        <v>0</v>
      </c>
      <c r="AG239" s="613">
        <v>0</v>
      </c>
      <c r="AH239" s="613">
        <v>0</v>
      </c>
      <c r="AI239" s="613">
        <v>0</v>
      </c>
      <c r="AJ239" s="613">
        <v>0</v>
      </c>
      <c r="AK239" s="613">
        <v>0</v>
      </c>
      <c r="AL239" s="613">
        <v>0</v>
      </c>
      <c r="AM239" s="613">
        <v>0</v>
      </c>
      <c r="AN239" s="613">
        <v>0</v>
      </c>
      <c r="AO239" s="613">
        <v>0</v>
      </c>
      <c r="AP239" s="613">
        <v>0</v>
      </c>
      <c r="AQ239" s="613">
        <v>0</v>
      </c>
      <c r="AR239" s="613">
        <v>0</v>
      </c>
      <c r="AS239" s="613">
        <v>0</v>
      </c>
      <c r="AT239" s="613">
        <v>0</v>
      </c>
      <c r="AU239" s="613">
        <v>0</v>
      </c>
      <c r="AV239" s="613">
        <v>0</v>
      </c>
      <c r="AW239" s="613">
        <v>0</v>
      </c>
      <c r="AX239" s="613">
        <v>0</v>
      </c>
      <c r="AY239" s="613">
        <v>0</v>
      </c>
      <c r="AZ239" s="613">
        <v>0</v>
      </c>
      <c r="BA239" s="613">
        <v>0</v>
      </c>
      <c r="BB239" s="613">
        <v>0</v>
      </c>
      <c r="BC239" s="613">
        <v>0</v>
      </c>
      <c r="BD239" s="613">
        <v>0</v>
      </c>
      <c r="BE239" s="613">
        <v>0</v>
      </c>
      <c r="BF239" s="613">
        <v>0</v>
      </c>
      <c r="BG239" s="613">
        <v>0</v>
      </c>
      <c r="BH239" s="613">
        <v>0</v>
      </c>
      <c r="BI239" s="613">
        <v>0</v>
      </c>
      <c r="BJ239" s="613">
        <v>0</v>
      </c>
      <c r="BK239" s="613">
        <v>0</v>
      </c>
      <c r="BL239" s="613">
        <v>0</v>
      </c>
      <c r="BM239" s="613">
        <v>0</v>
      </c>
      <c r="BN239" s="613">
        <v>0</v>
      </c>
      <c r="BO239" s="613">
        <v>0</v>
      </c>
      <c r="BP239" s="613">
        <v>0</v>
      </c>
      <c r="BQ239" s="613">
        <v>0</v>
      </c>
      <c r="BR239" s="613">
        <v>0</v>
      </c>
      <c r="BS239" s="613">
        <v>0</v>
      </c>
      <c r="BT239" s="613">
        <v>0</v>
      </c>
      <c r="BU239" s="613">
        <v>0</v>
      </c>
      <c r="BV239" s="613">
        <v>0</v>
      </c>
      <c r="BW239" s="613">
        <v>0</v>
      </c>
      <c r="BX239" s="613">
        <v>0</v>
      </c>
      <c r="BY239" s="613">
        <v>0</v>
      </c>
      <c r="BZ239" s="613">
        <v>0</v>
      </c>
      <c r="CA239" s="613">
        <v>0</v>
      </c>
      <c r="CB239" s="613">
        <v>0</v>
      </c>
      <c r="CC239" s="613">
        <v>0</v>
      </c>
      <c r="CD239" s="613">
        <v>0</v>
      </c>
      <c r="CE239" s="613">
        <v>0</v>
      </c>
      <c r="CF239" s="613">
        <v>0</v>
      </c>
      <c r="CG239" s="613">
        <v>0</v>
      </c>
      <c r="CH239" s="613">
        <v>0</v>
      </c>
      <c r="CI239" s="613">
        <v>0</v>
      </c>
      <c r="CJ239" s="613">
        <v>0</v>
      </c>
      <c r="CK239" s="613">
        <v>0</v>
      </c>
      <c r="CL239" s="613">
        <v>0</v>
      </c>
      <c r="CM239" s="613">
        <v>0</v>
      </c>
      <c r="CN239" s="613">
        <v>0</v>
      </c>
      <c r="CO239" s="613">
        <v>0</v>
      </c>
      <c r="CP239" s="613">
        <v>0</v>
      </c>
      <c r="CQ239" s="613">
        <v>0</v>
      </c>
      <c r="CR239" s="613">
        <v>0</v>
      </c>
      <c r="CS239" s="613">
        <v>0</v>
      </c>
      <c r="CT239" s="613">
        <v>0</v>
      </c>
      <c r="CU239" s="613">
        <v>0</v>
      </c>
      <c r="CV239" s="613">
        <v>0</v>
      </c>
      <c r="CW239" s="613">
        <v>0</v>
      </c>
      <c r="CX239" s="613">
        <v>0</v>
      </c>
      <c r="CY239" s="613">
        <v>0</v>
      </c>
      <c r="CZ239" s="613">
        <v>0</v>
      </c>
      <c r="DA239" s="613">
        <v>0</v>
      </c>
      <c r="DB239" s="613">
        <v>0</v>
      </c>
      <c r="DC239" s="613">
        <v>0</v>
      </c>
      <c r="DD239" s="613">
        <v>0</v>
      </c>
      <c r="DE239" s="613">
        <v>0</v>
      </c>
      <c r="DF239" s="613">
        <v>0</v>
      </c>
      <c r="DG239" s="613">
        <v>0</v>
      </c>
      <c r="DH239" s="613">
        <v>0</v>
      </c>
      <c r="DI239" s="613">
        <v>0</v>
      </c>
      <c r="DJ239" s="613">
        <v>0</v>
      </c>
      <c r="DK239" s="613">
        <v>0</v>
      </c>
      <c r="DL239" s="613">
        <v>0</v>
      </c>
      <c r="DM239" s="613">
        <v>0</v>
      </c>
      <c r="DN239" s="613">
        <v>0</v>
      </c>
      <c r="DO239" s="613">
        <v>0</v>
      </c>
      <c r="DP239" s="613">
        <v>0</v>
      </c>
      <c r="DQ239" s="613">
        <v>0</v>
      </c>
      <c r="DR239" s="613">
        <v>0</v>
      </c>
      <c r="DS239" s="613">
        <v>0</v>
      </c>
      <c r="DT239" s="613">
        <v>0</v>
      </c>
      <c r="DU239" s="613">
        <v>0</v>
      </c>
      <c r="DV239" s="613">
        <v>0</v>
      </c>
      <c r="DW239" s="613">
        <v>0</v>
      </c>
      <c r="DX239" s="613">
        <v>0</v>
      </c>
      <c r="DY239" s="613">
        <v>0</v>
      </c>
      <c r="DZ239" s="613">
        <v>0</v>
      </c>
      <c r="EA239" s="613">
        <v>0</v>
      </c>
      <c r="EB239" s="613">
        <v>0</v>
      </c>
      <c r="EC239" s="613">
        <v>0</v>
      </c>
      <c r="ED239" s="613">
        <v>0</v>
      </c>
      <c r="EE239" s="613">
        <v>0</v>
      </c>
      <c r="EF239" s="613">
        <v>0</v>
      </c>
      <c r="EG239" s="613">
        <v>0</v>
      </c>
      <c r="EH239" s="613">
        <v>0</v>
      </c>
      <c r="EI239" s="613">
        <v>0</v>
      </c>
      <c r="EJ239" s="613">
        <v>0</v>
      </c>
      <c r="EK239" s="613">
        <v>0</v>
      </c>
      <c r="EL239" s="613">
        <v>0</v>
      </c>
      <c r="EM239" s="613">
        <v>0</v>
      </c>
      <c r="EN239" s="613">
        <v>0</v>
      </c>
      <c r="EO239" s="613">
        <v>0</v>
      </c>
      <c r="EP239" s="613">
        <v>0</v>
      </c>
      <c r="EQ239" s="613">
        <v>0</v>
      </c>
      <c r="ER239" s="613">
        <v>0</v>
      </c>
      <c r="ES239" s="613">
        <v>0</v>
      </c>
      <c r="ET239" s="613">
        <v>0</v>
      </c>
      <c r="EU239" s="613">
        <v>0</v>
      </c>
      <c r="EV239" s="613">
        <v>0</v>
      </c>
      <c r="EW239" s="613">
        <v>0</v>
      </c>
      <c r="EX239" s="613">
        <v>0</v>
      </c>
      <c r="EY239" s="613">
        <v>0</v>
      </c>
      <c r="EZ239" s="613">
        <v>0</v>
      </c>
      <c r="FA239" s="613">
        <v>0</v>
      </c>
      <c r="FB239" s="613">
        <v>0</v>
      </c>
      <c r="FC239" s="613">
        <v>0</v>
      </c>
      <c r="FD239" s="613">
        <v>0</v>
      </c>
      <c r="FE239" s="613">
        <v>0</v>
      </c>
      <c r="FF239" s="613">
        <v>0</v>
      </c>
      <c r="FG239" s="613">
        <v>0</v>
      </c>
      <c r="FH239" s="613">
        <v>0</v>
      </c>
      <c r="FI239" s="613">
        <v>0</v>
      </c>
      <c r="FJ239" s="613">
        <v>0</v>
      </c>
      <c r="FK239" s="613">
        <v>0</v>
      </c>
      <c r="FL239" s="613">
        <v>0</v>
      </c>
      <c r="FM239" s="613">
        <v>0</v>
      </c>
      <c r="FN239" s="613">
        <v>0</v>
      </c>
      <c r="FO239" s="613">
        <v>0</v>
      </c>
      <c r="FP239" s="613">
        <v>0</v>
      </c>
      <c r="FQ239" s="613">
        <v>0</v>
      </c>
      <c r="FR239" s="613">
        <v>0</v>
      </c>
      <c r="FS239" s="613">
        <v>0</v>
      </c>
      <c r="FT239" s="613">
        <v>0</v>
      </c>
      <c r="FU239" s="613">
        <v>0</v>
      </c>
      <c r="FV239" s="613">
        <v>0</v>
      </c>
      <c r="FW239" s="613">
        <v>0</v>
      </c>
      <c r="FX239" s="613">
        <v>0</v>
      </c>
      <c r="FY239" s="613">
        <v>0</v>
      </c>
      <c r="FZ239" s="613">
        <v>0</v>
      </c>
      <c r="GA239" s="613">
        <v>0</v>
      </c>
      <c r="GB239" s="613">
        <v>0</v>
      </c>
      <c r="GC239" s="613">
        <v>0</v>
      </c>
      <c r="GD239" s="613">
        <v>0</v>
      </c>
      <c r="GE239" s="613">
        <v>0</v>
      </c>
      <c r="GF239" s="613">
        <v>0</v>
      </c>
      <c r="GG239" s="613">
        <v>0</v>
      </c>
      <c r="GH239" s="613">
        <v>0</v>
      </c>
      <c r="GI239" s="613">
        <v>0</v>
      </c>
      <c r="GJ239" s="613">
        <v>0</v>
      </c>
      <c r="GK239" s="613">
        <v>0</v>
      </c>
      <c r="GL239" s="613">
        <v>0</v>
      </c>
      <c r="GM239" s="613">
        <v>0</v>
      </c>
      <c r="GN239" s="613">
        <v>0</v>
      </c>
      <c r="GO239" s="613">
        <v>0</v>
      </c>
      <c r="GP239" s="613">
        <v>0</v>
      </c>
      <c r="GQ239" s="613">
        <v>0</v>
      </c>
      <c r="GR239" s="613">
        <v>0</v>
      </c>
      <c r="GS239" s="613">
        <v>0</v>
      </c>
      <c r="GT239" s="613">
        <v>0</v>
      </c>
      <c r="GU239" s="613">
        <v>0</v>
      </c>
      <c r="GV239" s="613">
        <v>0</v>
      </c>
      <c r="GW239" s="613">
        <v>0</v>
      </c>
      <c r="GX239" s="613">
        <v>0</v>
      </c>
      <c r="GY239" s="613">
        <v>0</v>
      </c>
      <c r="GZ239" s="613">
        <v>0</v>
      </c>
      <c r="HA239" s="613">
        <v>0</v>
      </c>
      <c r="HB239" s="613">
        <v>0</v>
      </c>
      <c r="HC239" s="613">
        <v>0</v>
      </c>
      <c r="HD239" s="613">
        <v>0</v>
      </c>
      <c r="HE239" s="613">
        <v>0</v>
      </c>
      <c r="HF239" s="613">
        <v>0</v>
      </c>
      <c r="HG239" s="613">
        <v>0</v>
      </c>
      <c r="HH239" s="613">
        <v>0</v>
      </c>
      <c r="HI239" s="613">
        <v>0</v>
      </c>
      <c r="HJ239" s="613">
        <v>0</v>
      </c>
      <c r="HK239" s="613">
        <v>0</v>
      </c>
      <c r="HL239" s="613">
        <v>0</v>
      </c>
      <c r="HM239" s="613">
        <v>0</v>
      </c>
      <c r="HN239" s="613">
        <v>0</v>
      </c>
      <c r="HO239" s="613">
        <v>0</v>
      </c>
      <c r="HP239" s="613">
        <v>0</v>
      </c>
      <c r="HQ239" s="613">
        <v>0</v>
      </c>
      <c r="HR239" s="613">
        <v>0</v>
      </c>
      <c r="HS239" s="613">
        <v>0</v>
      </c>
      <c r="HT239" s="613">
        <v>0</v>
      </c>
      <c r="HU239" s="613">
        <v>0</v>
      </c>
      <c r="HV239" s="613">
        <v>0</v>
      </c>
      <c r="HW239" s="613">
        <v>0</v>
      </c>
      <c r="HX239" s="613">
        <v>0</v>
      </c>
      <c r="HY239" s="613">
        <v>0</v>
      </c>
      <c r="HZ239" s="613">
        <v>0</v>
      </c>
      <c r="IA239" s="613">
        <v>0</v>
      </c>
      <c r="IB239" s="613">
        <v>0</v>
      </c>
      <c r="IC239" s="613">
        <v>0</v>
      </c>
      <c r="ID239" s="613">
        <v>0</v>
      </c>
      <c r="IE239" s="613">
        <v>0</v>
      </c>
      <c r="IF239" s="613">
        <v>0</v>
      </c>
      <c r="IG239" s="613">
        <v>0</v>
      </c>
      <c r="IH239" s="613">
        <v>0</v>
      </c>
      <c r="II239" s="613">
        <v>0</v>
      </c>
      <c r="IJ239" s="613">
        <v>0</v>
      </c>
      <c r="IK239" s="613">
        <v>0</v>
      </c>
      <c r="IL239" s="613">
        <v>0</v>
      </c>
      <c r="IM239" s="613">
        <v>0</v>
      </c>
      <c r="IN239" s="613">
        <v>0</v>
      </c>
      <c r="IO239" s="613">
        <v>0</v>
      </c>
      <c r="IP239" s="613">
        <v>0</v>
      </c>
      <c r="IQ239" s="613">
        <v>0</v>
      </c>
      <c r="IR239" s="613">
        <v>0</v>
      </c>
      <c r="IS239" s="613">
        <v>0</v>
      </c>
      <c r="IT239" s="613">
        <v>0</v>
      </c>
      <c r="IU239" s="613">
        <v>0</v>
      </c>
      <c r="IV239" s="613">
        <v>0</v>
      </c>
      <c r="IW239" s="613">
        <v>0</v>
      </c>
      <c r="IX239" s="613">
        <v>0</v>
      </c>
      <c r="IY239" s="613">
        <v>0</v>
      </c>
      <c r="IZ239" s="613">
        <v>0</v>
      </c>
      <c r="JA239" s="613">
        <v>0</v>
      </c>
      <c r="JB239" s="613">
        <v>0</v>
      </c>
      <c r="JC239" s="613">
        <v>0</v>
      </c>
      <c r="JD239" s="613">
        <v>0</v>
      </c>
      <c r="JE239" s="613">
        <v>0</v>
      </c>
      <c r="JF239" s="613">
        <v>0</v>
      </c>
      <c r="JG239" s="613">
        <v>0</v>
      </c>
      <c r="JH239" s="613">
        <v>0</v>
      </c>
      <c r="JI239" s="613">
        <v>0</v>
      </c>
      <c r="JJ239" s="613">
        <v>0</v>
      </c>
      <c r="JK239" s="613">
        <v>0</v>
      </c>
      <c r="JL239" s="613">
        <v>0</v>
      </c>
      <c r="JM239" s="613">
        <v>0</v>
      </c>
      <c r="JN239" s="613">
        <v>0</v>
      </c>
      <c r="JO239" s="613">
        <v>0</v>
      </c>
      <c r="JP239" s="613">
        <v>0</v>
      </c>
      <c r="JQ239" s="613">
        <v>0</v>
      </c>
      <c r="JR239" s="613">
        <v>0</v>
      </c>
      <c r="JS239" s="613">
        <v>0</v>
      </c>
      <c r="JT239" s="613">
        <v>0</v>
      </c>
      <c r="JU239" s="613">
        <v>0</v>
      </c>
      <c r="JV239" s="613">
        <v>0</v>
      </c>
      <c r="JW239" s="613">
        <v>0</v>
      </c>
      <c r="JX239" s="613">
        <v>0</v>
      </c>
      <c r="JY239" s="613">
        <v>0</v>
      </c>
      <c r="JZ239" s="613">
        <v>0</v>
      </c>
      <c r="KA239" s="613">
        <v>0</v>
      </c>
      <c r="KB239" s="613">
        <v>0</v>
      </c>
      <c r="KC239" s="613">
        <v>0</v>
      </c>
      <c r="KD239" s="613">
        <v>0</v>
      </c>
      <c r="KE239" s="613">
        <v>0</v>
      </c>
      <c r="KF239" s="613">
        <v>0</v>
      </c>
      <c r="KG239" s="613">
        <v>0</v>
      </c>
      <c r="KH239" s="613">
        <v>0</v>
      </c>
      <c r="KI239" s="613">
        <v>0</v>
      </c>
      <c r="KJ239" s="613">
        <v>0</v>
      </c>
      <c r="KK239" s="613">
        <v>0</v>
      </c>
      <c r="KL239" s="613">
        <v>0</v>
      </c>
      <c r="KM239" s="613">
        <v>0</v>
      </c>
      <c r="KN239" s="613">
        <v>0</v>
      </c>
      <c r="KO239" s="613">
        <v>0</v>
      </c>
      <c r="KP239" s="613">
        <v>0</v>
      </c>
      <c r="KQ239" s="613">
        <v>0</v>
      </c>
      <c r="KR239" s="613">
        <v>0</v>
      </c>
      <c r="KS239" s="613">
        <v>0</v>
      </c>
      <c r="KT239" s="613">
        <v>0</v>
      </c>
      <c r="KU239" s="613">
        <v>0</v>
      </c>
      <c r="KV239" s="613">
        <v>0</v>
      </c>
      <c r="KW239" s="613">
        <v>0</v>
      </c>
      <c r="KX239" s="613">
        <v>0</v>
      </c>
      <c r="KY239" s="613">
        <v>0</v>
      </c>
      <c r="KZ239" s="613">
        <v>0</v>
      </c>
      <c r="LA239" s="613">
        <v>0</v>
      </c>
      <c r="LB239" s="613">
        <v>0</v>
      </c>
      <c r="LC239" s="613">
        <v>0</v>
      </c>
      <c r="LD239" s="613">
        <v>0</v>
      </c>
      <c r="LE239" s="613">
        <v>0</v>
      </c>
      <c r="LF239" s="613">
        <v>0</v>
      </c>
      <c r="LG239" s="613">
        <v>0</v>
      </c>
      <c r="LH239" s="613">
        <v>0</v>
      </c>
      <c r="LI239" s="613">
        <v>0</v>
      </c>
      <c r="LJ239" s="613">
        <v>0</v>
      </c>
      <c r="LK239" s="613">
        <v>0</v>
      </c>
      <c r="LL239" s="613">
        <v>0</v>
      </c>
      <c r="LM239" s="613">
        <v>0</v>
      </c>
      <c r="LN239" s="613">
        <v>0</v>
      </c>
      <c r="LO239" s="613">
        <v>0</v>
      </c>
      <c r="LP239" s="613">
        <v>0</v>
      </c>
      <c r="LQ239" s="613">
        <v>0</v>
      </c>
      <c r="LR239" s="613">
        <v>0</v>
      </c>
      <c r="LS239" s="613">
        <v>0</v>
      </c>
      <c r="LT239" s="613">
        <v>0</v>
      </c>
      <c r="LU239" s="613">
        <v>0</v>
      </c>
      <c r="LV239" s="613">
        <v>0</v>
      </c>
      <c r="LW239" s="613">
        <v>0</v>
      </c>
      <c r="LX239" s="613">
        <v>0</v>
      </c>
      <c r="LY239" s="613">
        <v>0</v>
      </c>
      <c r="LZ239" s="613">
        <v>0</v>
      </c>
      <c r="MA239" s="613">
        <v>0</v>
      </c>
      <c r="MB239" s="613">
        <v>0</v>
      </c>
      <c r="MC239" s="613">
        <v>0</v>
      </c>
      <c r="MD239" s="613">
        <v>0</v>
      </c>
      <c r="ME239" s="613">
        <v>0</v>
      </c>
      <c r="MF239" s="613">
        <v>0</v>
      </c>
      <c r="MG239" s="613">
        <v>0</v>
      </c>
      <c r="MH239" s="613">
        <v>0</v>
      </c>
      <c r="MI239" s="613">
        <v>0</v>
      </c>
      <c r="MJ239" s="613">
        <v>0</v>
      </c>
      <c r="MK239" s="613">
        <v>0</v>
      </c>
      <c r="ML239" s="613">
        <v>0</v>
      </c>
      <c r="MM239" s="613">
        <v>0</v>
      </c>
      <c r="MN239" s="613">
        <v>0</v>
      </c>
      <c r="MO239" s="613">
        <v>0</v>
      </c>
      <c r="MP239" s="613">
        <v>0</v>
      </c>
      <c r="MQ239" s="613">
        <v>0</v>
      </c>
      <c r="MR239" s="613">
        <v>0</v>
      </c>
      <c r="MS239" s="613">
        <v>0</v>
      </c>
      <c r="MT239" s="613">
        <v>0</v>
      </c>
      <c r="MU239" s="613">
        <v>0</v>
      </c>
      <c r="MV239" s="613">
        <v>0</v>
      </c>
      <c r="MW239" s="613">
        <v>0</v>
      </c>
      <c r="MX239" s="613">
        <v>0</v>
      </c>
      <c r="MY239" s="613">
        <v>0</v>
      </c>
      <c r="MZ239" s="613">
        <v>0</v>
      </c>
      <c r="NA239" s="613">
        <v>0</v>
      </c>
      <c r="NB239" s="613">
        <v>0</v>
      </c>
      <c r="NC239" s="613">
        <v>0</v>
      </c>
      <c r="ND239" s="613">
        <v>0</v>
      </c>
      <c r="NE239" s="613">
        <v>0</v>
      </c>
      <c r="NF239" s="613">
        <v>0</v>
      </c>
      <c r="NG239" s="613">
        <v>0</v>
      </c>
      <c r="NH239" s="613">
        <v>0</v>
      </c>
      <c r="NI239" s="613">
        <v>0</v>
      </c>
      <c r="NJ239" s="613">
        <v>0</v>
      </c>
      <c r="NK239" s="613">
        <v>0</v>
      </c>
      <c r="NL239" s="613">
        <v>0</v>
      </c>
      <c r="NM239" s="613">
        <v>0</v>
      </c>
      <c r="NN239" s="613">
        <v>0</v>
      </c>
      <c r="NO239" s="613">
        <v>0</v>
      </c>
      <c r="NP239" s="613">
        <v>0</v>
      </c>
      <c r="NQ239" s="613">
        <v>0</v>
      </c>
      <c r="NR239" s="613">
        <v>0</v>
      </c>
      <c r="NS239" s="613">
        <v>0</v>
      </c>
      <c r="NT239" s="613">
        <v>0</v>
      </c>
      <c r="NU239" s="613">
        <v>0</v>
      </c>
      <c r="NV239" s="613">
        <v>0</v>
      </c>
      <c r="NW239" s="613">
        <v>0</v>
      </c>
      <c r="NX239" s="613">
        <v>0</v>
      </c>
      <c r="NY239" s="613">
        <v>0</v>
      </c>
      <c r="NZ239" s="613">
        <v>0</v>
      </c>
      <c r="OA239" s="613">
        <v>0</v>
      </c>
      <c r="OB239" s="613">
        <v>0</v>
      </c>
      <c r="OC239" s="613">
        <v>0</v>
      </c>
      <c r="OD239" s="613">
        <v>0</v>
      </c>
      <c r="OE239" s="613">
        <v>0</v>
      </c>
      <c r="OF239" s="613">
        <v>0</v>
      </c>
      <c r="OG239" s="613">
        <v>0</v>
      </c>
      <c r="OH239" s="613">
        <v>0</v>
      </c>
      <c r="OI239" s="613">
        <v>0</v>
      </c>
      <c r="OJ239" s="613">
        <v>0</v>
      </c>
      <c r="OK239" s="613">
        <v>0</v>
      </c>
      <c r="OL239" s="613">
        <v>0</v>
      </c>
      <c r="OM239" s="613">
        <v>0</v>
      </c>
      <c r="ON239" s="613">
        <v>0</v>
      </c>
      <c r="OO239" s="613">
        <v>0</v>
      </c>
      <c r="OP239" s="613">
        <v>0</v>
      </c>
      <c r="OQ239" s="613">
        <v>0</v>
      </c>
      <c r="OR239" s="613">
        <v>0</v>
      </c>
      <c r="OS239" s="613">
        <v>0</v>
      </c>
      <c r="OT239" s="613">
        <v>0</v>
      </c>
      <c r="OU239" s="613">
        <v>0</v>
      </c>
      <c r="OV239" s="613">
        <v>0</v>
      </c>
      <c r="OW239" s="613">
        <v>0</v>
      </c>
      <c r="OX239" s="613">
        <v>0</v>
      </c>
      <c r="OY239" s="613">
        <v>0</v>
      </c>
      <c r="OZ239" s="613">
        <v>0</v>
      </c>
      <c r="PA239" s="613">
        <v>0</v>
      </c>
      <c r="PB239" s="613">
        <v>0</v>
      </c>
      <c r="PC239" s="613">
        <v>0</v>
      </c>
      <c r="PD239" s="613">
        <v>0</v>
      </c>
      <c r="PE239" s="613">
        <v>0</v>
      </c>
      <c r="PF239" s="613">
        <v>0</v>
      </c>
      <c r="PG239" s="613">
        <v>0</v>
      </c>
      <c r="PH239" s="613">
        <v>0</v>
      </c>
      <c r="PI239" s="613">
        <v>0</v>
      </c>
      <c r="PJ239" s="613">
        <v>0</v>
      </c>
      <c r="PK239" s="613">
        <v>0</v>
      </c>
      <c r="PL239" s="613">
        <v>0</v>
      </c>
      <c r="PM239" s="613">
        <v>0</v>
      </c>
      <c r="PN239" s="613">
        <v>0</v>
      </c>
      <c r="PO239" s="613">
        <v>0</v>
      </c>
      <c r="PP239" s="613">
        <v>0</v>
      </c>
      <c r="PQ239" s="613">
        <v>0</v>
      </c>
      <c r="PR239" s="613">
        <v>0</v>
      </c>
      <c r="PS239" s="613">
        <v>0</v>
      </c>
      <c r="PT239" s="613">
        <v>0</v>
      </c>
      <c r="PU239" s="613">
        <v>0</v>
      </c>
      <c r="PV239" s="613">
        <v>0</v>
      </c>
      <c r="PW239" s="613">
        <v>0</v>
      </c>
      <c r="PX239" s="613">
        <v>0</v>
      </c>
      <c r="PY239" s="613">
        <v>0</v>
      </c>
      <c r="PZ239" s="613">
        <v>0</v>
      </c>
      <c r="QA239" s="613">
        <v>0</v>
      </c>
      <c r="QB239" s="613">
        <v>0</v>
      </c>
      <c r="QC239" s="613">
        <v>0</v>
      </c>
      <c r="QD239" s="613">
        <v>0</v>
      </c>
      <c r="QE239" s="613">
        <v>0</v>
      </c>
      <c r="QF239" s="613">
        <v>0</v>
      </c>
      <c r="QG239" s="613">
        <v>0</v>
      </c>
      <c r="QH239" s="613">
        <v>0</v>
      </c>
      <c r="QI239" s="613">
        <v>0</v>
      </c>
      <c r="QJ239" s="613">
        <v>0</v>
      </c>
      <c r="QK239" s="613">
        <v>0</v>
      </c>
      <c r="QL239" s="613">
        <v>0</v>
      </c>
      <c r="QM239" s="613">
        <v>0</v>
      </c>
      <c r="QN239" s="613">
        <v>0</v>
      </c>
      <c r="QO239" s="613">
        <v>0</v>
      </c>
      <c r="QP239" s="613">
        <v>0</v>
      </c>
      <c r="QQ239" s="613">
        <v>0</v>
      </c>
      <c r="QR239" s="613">
        <v>0</v>
      </c>
      <c r="QS239" s="613">
        <v>0</v>
      </c>
      <c r="QT239" s="613">
        <v>0</v>
      </c>
      <c r="QU239" s="613">
        <v>0</v>
      </c>
      <c r="QV239" s="613">
        <v>0</v>
      </c>
      <c r="QW239" s="613">
        <v>0</v>
      </c>
      <c r="QX239" s="613">
        <v>0</v>
      </c>
      <c r="QY239" s="613">
        <v>0</v>
      </c>
      <c r="QZ239" s="613">
        <v>0</v>
      </c>
      <c r="RA239" s="613">
        <v>0</v>
      </c>
      <c r="RB239" s="613">
        <v>0</v>
      </c>
      <c r="RC239" s="613">
        <v>0</v>
      </c>
      <c r="RD239" s="613">
        <v>0</v>
      </c>
      <c r="RE239" s="613">
        <v>0</v>
      </c>
      <c r="RF239" s="613">
        <v>0</v>
      </c>
      <c r="RG239" s="613">
        <v>0</v>
      </c>
      <c r="RH239" s="613">
        <v>0</v>
      </c>
      <c r="RI239" s="613">
        <v>0</v>
      </c>
      <c r="RJ239" s="613">
        <v>0</v>
      </c>
      <c r="RK239" s="613">
        <v>0</v>
      </c>
      <c r="RL239" s="613">
        <v>0</v>
      </c>
      <c r="RM239" s="613">
        <v>0</v>
      </c>
      <c r="RN239" s="613">
        <v>0</v>
      </c>
      <c r="RO239" s="613">
        <v>0</v>
      </c>
      <c r="RP239" s="613">
        <v>0</v>
      </c>
      <c r="RQ239" s="613">
        <v>0</v>
      </c>
      <c r="RR239" s="613">
        <v>0</v>
      </c>
      <c r="RS239" s="613">
        <v>0</v>
      </c>
      <c r="RT239" s="613">
        <v>0</v>
      </c>
      <c r="RU239" s="613">
        <v>0</v>
      </c>
      <c r="RV239" s="613">
        <v>0</v>
      </c>
      <c r="RW239" s="613">
        <v>0</v>
      </c>
      <c r="RX239" s="613">
        <v>0</v>
      </c>
      <c r="RY239" s="613">
        <v>0</v>
      </c>
      <c r="RZ239" s="613">
        <v>0</v>
      </c>
      <c r="SA239" s="613">
        <v>0</v>
      </c>
      <c r="SB239" s="613">
        <v>0</v>
      </c>
      <c r="SC239" s="613">
        <v>0</v>
      </c>
      <c r="SD239" s="613">
        <v>0</v>
      </c>
      <c r="SE239" s="613">
        <v>0</v>
      </c>
      <c r="SF239" s="613">
        <v>0</v>
      </c>
      <c r="SG239" s="613">
        <v>0</v>
      </c>
      <c r="SH239" s="613">
        <v>0</v>
      </c>
      <c r="SI239" s="613">
        <v>0</v>
      </c>
      <c r="SJ239" s="613">
        <v>0</v>
      </c>
      <c r="SK239" s="267">
        <f t="shared" si="458"/>
        <v>0</v>
      </c>
      <c r="SL239" s="254"/>
      <c r="SM239" s="242"/>
      <c r="SN239" s="242"/>
      <c r="SO239" s="242"/>
    </row>
    <row r="240" spans="1:509" outlineLevel="3" x14ac:dyDescent="0.35">
      <c r="A240" s="242"/>
      <c r="B240" s="251"/>
      <c r="C240" s="438">
        <f t="shared" si="477"/>
        <v>4</v>
      </c>
      <c r="D240" s="267"/>
      <c r="E240" s="316">
        <f t="shared" si="457"/>
        <v>99</v>
      </c>
      <c r="F240" s="322"/>
      <c r="G240" s="322"/>
      <c r="H240" s="267"/>
      <c r="I240" s="540"/>
      <c r="J240" s="554" t="s">
        <v>856</v>
      </c>
      <c r="K240" s="541"/>
      <c r="L240" s="613">
        <v>0</v>
      </c>
      <c r="M240" s="613">
        <v>0</v>
      </c>
      <c r="N240" s="613">
        <v>0</v>
      </c>
      <c r="O240" s="613">
        <v>0</v>
      </c>
      <c r="P240" s="613">
        <v>0</v>
      </c>
      <c r="Q240" s="613">
        <v>0</v>
      </c>
      <c r="R240" s="613">
        <v>0</v>
      </c>
      <c r="S240" s="613">
        <v>0</v>
      </c>
      <c r="T240" s="613">
        <v>0</v>
      </c>
      <c r="U240" s="613">
        <v>0</v>
      </c>
      <c r="V240" s="613">
        <v>0</v>
      </c>
      <c r="W240" s="613">
        <v>0</v>
      </c>
      <c r="X240" s="613">
        <v>0</v>
      </c>
      <c r="Y240" s="613">
        <v>0</v>
      </c>
      <c r="Z240" s="613">
        <v>0</v>
      </c>
      <c r="AA240" s="613">
        <v>0</v>
      </c>
      <c r="AB240" s="613">
        <v>0</v>
      </c>
      <c r="AC240" s="613">
        <v>0</v>
      </c>
      <c r="AD240" s="613">
        <v>0</v>
      </c>
      <c r="AE240" s="613">
        <v>0</v>
      </c>
      <c r="AF240" s="613">
        <v>0</v>
      </c>
      <c r="AG240" s="613">
        <v>0</v>
      </c>
      <c r="AH240" s="613">
        <v>0</v>
      </c>
      <c r="AI240" s="613">
        <v>0</v>
      </c>
      <c r="AJ240" s="613">
        <v>0</v>
      </c>
      <c r="AK240" s="613">
        <v>0</v>
      </c>
      <c r="AL240" s="613">
        <v>0</v>
      </c>
      <c r="AM240" s="613">
        <v>0</v>
      </c>
      <c r="AN240" s="613">
        <v>0</v>
      </c>
      <c r="AO240" s="613">
        <v>0</v>
      </c>
      <c r="AP240" s="613">
        <v>0</v>
      </c>
      <c r="AQ240" s="613">
        <v>0</v>
      </c>
      <c r="AR240" s="613">
        <v>0</v>
      </c>
      <c r="AS240" s="613">
        <v>0</v>
      </c>
      <c r="AT240" s="613">
        <v>0</v>
      </c>
      <c r="AU240" s="613">
        <v>0</v>
      </c>
      <c r="AV240" s="613">
        <v>0</v>
      </c>
      <c r="AW240" s="613">
        <v>0</v>
      </c>
      <c r="AX240" s="613">
        <v>0</v>
      </c>
      <c r="AY240" s="613">
        <v>0</v>
      </c>
      <c r="AZ240" s="613">
        <v>0</v>
      </c>
      <c r="BA240" s="613">
        <v>0</v>
      </c>
      <c r="BB240" s="613">
        <v>0</v>
      </c>
      <c r="BC240" s="613">
        <v>0</v>
      </c>
      <c r="BD240" s="613">
        <v>0</v>
      </c>
      <c r="BE240" s="613">
        <v>0</v>
      </c>
      <c r="BF240" s="613">
        <v>0</v>
      </c>
      <c r="BG240" s="613">
        <v>0</v>
      </c>
      <c r="BH240" s="613">
        <v>0</v>
      </c>
      <c r="BI240" s="613">
        <v>0</v>
      </c>
      <c r="BJ240" s="613">
        <v>0</v>
      </c>
      <c r="BK240" s="613">
        <v>0</v>
      </c>
      <c r="BL240" s="613">
        <v>0</v>
      </c>
      <c r="BM240" s="613">
        <v>0</v>
      </c>
      <c r="BN240" s="613">
        <v>0</v>
      </c>
      <c r="BO240" s="613">
        <v>0</v>
      </c>
      <c r="BP240" s="613">
        <v>0</v>
      </c>
      <c r="BQ240" s="613">
        <v>0</v>
      </c>
      <c r="BR240" s="613">
        <v>0</v>
      </c>
      <c r="BS240" s="613">
        <v>0</v>
      </c>
      <c r="BT240" s="613">
        <v>0</v>
      </c>
      <c r="BU240" s="613">
        <v>0</v>
      </c>
      <c r="BV240" s="613">
        <v>0</v>
      </c>
      <c r="BW240" s="613">
        <v>0</v>
      </c>
      <c r="BX240" s="613">
        <v>0</v>
      </c>
      <c r="BY240" s="613">
        <v>0</v>
      </c>
      <c r="BZ240" s="613">
        <v>0</v>
      </c>
      <c r="CA240" s="613">
        <v>0</v>
      </c>
      <c r="CB240" s="613">
        <v>0</v>
      </c>
      <c r="CC240" s="613">
        <v>0</v>
      </c>
      <c r="CD240" s="613">
        <v>0</v>
      </c>
      <c r="CE240" s="613">
        <v>0</v>
      </c>
      <c r="CF240" s="613">
        <v>0</v>
      </c>
      <c r="CG240" s="613">
        <v>0</v>
      </c>
      <c r="CH240" s="613">
        <v>0</v>
      </c>
      <c r="CI240" s="613">
        <v>0</v>
      </c>
      <c r="CJ240" s="613">
        <v>0</v>
      </c>
      <c r="CK240" s="613">
        <v>0</v>
      </c>
      <c r="CL240" s="613">
        <v>0</v>
      </c>
      <c r="CM240" s="613">
        <v>0</v>
      </c>
      <c r="CN240" s="613">
        <v>0</v>
      </c>
      <c r="CO240" s="613">
        <v>0</v>
      </c>
      <c r="CP240" s="613">
        <v>0</v>
      </c>
      <c r="CQ240" s="613">
        <v>0</v>
      </c>
      <c r="CR240" s="613">
        <v>0</v>
      </c>
      <c r="CS240" s="613">
        <v>0</v>
      </c>
      <c r="CT240" s="613">
        <v>0</v>
      </c>
      <c r="CU240" s="613">
        <v>0</v>
      </c>
      <c r="CV240" s="613">
        <v>0</v>
      </c>
      <c r="CW240" s="613">
        <v>0</v>
      </c>
      <c r="CX240" s="613">
        <v>0</v>
      </c>
      <c r="CY240" s="613">
        <v>0</v>
      </c>
      <c r="CZ240" s="613">
        <v>0</v>
      </c>
      <c r="DA240" s="613">
        <v>0</v>
      </c>
      <c r="DB240" s="613">
        <v>0</v>
      </c>
      <c r="DC240" s="613">
        <v>0</v>
      </c>
      <c r="DD240" s="613">
        <v>0</v>
      </c>
      <c r="DE240" s="613">
        <v>0</v>
      </c>
      <c r="DF240" s="613">
        <v>0</v>
      </c>
      <c r="DG240" s="613">
        <v>0</v>
      </c>
      <c r="DH240" s="613">
        <v>0</v>
      </c>
      <c r="DI240" s="613">
        <v>0</v>
      </c>
      <c r="DJ240" s="613">
        <v>0</v>
      </c>
      <c r="DK240" s="613">
        <v>0</v>
      </c>
      <c r="DL240" s="613">
        <v>0</v>
      </c>
      <c r="DM240" s="613">
        <v>0</v>
      </c>
      <c r="DN240" s="613">
        <v>0</v>
      </c>
      <c r="DO240" s="613">
        <v>0</v>
      </c>
      <c r="DP240" s="613">
        <v>0</v>
      </c>
      <c r="DQ240" s="613">
        <v>0</v>
      </c>
      <c r="DR240" s="613">
        <v>0</v>
      </c>
      <c r="DS240" s="613">
        <v>0</v>
      </c>
      <c r="DT240" s="613">
        <v>0</v>
      </c>
      <c r="DU240" s="613">
        <v>0</v>
      </c>
      <c r="DV240" s="613">
        <v>0</v>
      </c>
      <c r="DW240" s="613">
        <v>0</v>
      </c>
      <c r="DX240" s="613">
        <v>0</v>
      </c>
      <c r="DY240" s="613">
        <v>0</v>
      </c>
      <c r="DZ240" s="613">
        <v>0</v>
      </c>
      <c r="EA240" s="613">
        <v>0</v>
      </c>
      <c r="EB240" s="613">
        <v>0</v>
      </c>
      <c r="EC240" s="613">
        <v>0</v>
      </c>
      <c r="ED240" s="613">
        <v>0</v>
      </c>
      <c r="EE240" s="613">
        <v>0</v>
      </c>
      <c r="EF240" s="613">
        <v>0</v>
      </c>
      <c r="EG240" s="613">
        <v>0</v>
      </c>
      <c r="EH240" s="613">
        <v>0</v>
      </c>
      <c r="EI240" s="613">
        <v>0</v>
      </c>
      <c r="EJ240" s="613">
        <v>0</v>
      </c>
      <c r="EK240" s="613">
        <v>0</v>
      </c>
      <c r="EL240" s="613">
        <v>0</v>
      </c>
      <c r="EM240" s="613">
        <v>0</v>
      </c>
      <c r="EN240" s="613">
        <v>0</v>
      </c>
      <c r="EO240" s="613">
        <v>0</v>
      </c>
      <c r="EP240" s="613">
        <v>0</v>
      </c>
      <c r="EQ240" s="613">
        <v>0</v>
      </c>
      <c r="ER240" s="613">
        <v>0</v>
      </c>
      <c r="ES240" s="613">
        <v>0</v>
      </c>
      <c r="ET240" s="613">
        <v>0</v>
      </c>
      <c r="EU240" s="613">
        <v>0</v>
      </c>
      <c r="EV240" s="613">
        <v>0</v>
      </c>
      <c r="EW240" s="613">
        <v>0</v>
      </c>
      <c r="EX240" s="613">
        <v>0</v>
      </c>
      <c r="EY240" s="613">
        <v>0</v>
      </c>
      <c r="EZ240" s="613">
        <v>0</v>
      </c>
      <c r="FA240" s="613">
        <v>0</v>
      </c>
      <c r="FB240" s="613">
        <v>0</v>
      </c>
      <c r="FC240" s="613">
        <v>0</v>
      </c>
      <c r="FD240" s="613">
        <v>0</v>
      </c>
      <c r="FE240" s="613">
        <v>0</v>
      </c>
      <c r="FF240" s="613">
        <v>0</v>
      </c>
      <c r="FG240" s="613">
        <v>0</v>
      </c>
      <c r="FH240" s="613">
        <v>0</v>
      </c>
      <c r="FI240" s="613">
        <v>0</v>
      </c>
      <c r="FJ240" s="613">
        <v>0</v>
      </c>
      <c r="FK240" s="613">
        <v>0</v>
      </c>
      <c r="FL240" s="613">
        <v>0</v>
      </c>
      <c r="FM240" s="613">
        <v>0</v>
      </c>
      <c r="FN240" s="613">
        <v>0</v>
      </c>
      <c r="FO240" s="613">
        <v>0</v>
      </c>
      <c r="FP240" s="613">
        <v>0</v>
      </c>
      <c r="FQ240" s="613">
        <v>0</v>
      </c>
      <c r="FR240" s="613">
        <v>0</v>
      </c>
      <c r="FS240" s="613">
        <v>0</v>
      </c>
      <c r="FT240" s="613">
        <v>0</v>
      </c>
      <c r="FU240" s="613">
        <v>0</v>
      </c>
      <c r="FV240" s="613">
        <v>0</v>
      </c>
      <c r="FW240" s="613">
        <v>0</v>
      </c>
      <c r="FX240" s="613">
        <v>0</v>
      </c>
      <c r="FY240" s="613">
        <v>0</v>
      </c>
      <c r="FZ240" s="613">
        <v>0</v>
      </c>
      <c r="GA240" s="613">
        <v>0</v>
      </c>
      <c r="GB240" s="613">
        <v>0</v>
      </c>
      <c r="GC240" s="613">
        <v>0</v>
      </c>
      <c r="GD240" s="613">
        <v>0</v>
      </c>
      <c r="GE240" s="613">
        <v>0</v>
      </c>
      <c r="GF240" s="613">
        <v>0</v>
      </c>
      <c r="GG240" s="613">
        <v>0</v>
      </c>
      <c r="GH240" s="613">
        <v>0</v>
      </c>
      <c r="GI240" s="613">
        <v>0</v>
      </c>
      <c r="GJ240" s="613">
        <v>0</v>
      </c>
      <c r="GK240" s="613">
        <v>0</v>
      </c>
      <c r="GL240" s="613">
        <v>0</v>
      </c>
      <c r="GM240" s="613">
        <v>0</v>
      </c>
      <c r="GN240" s="613">
        <v>0</v>
      </c>
      <c r="GO240" s="613">
        <v>0</v>
      </c>
      <c r="GP240" s="613">
        <v>0</v>
      </c>
      <c r="GQ240" s="613">
        <v>0</v>
      </c>
      <c r="GR240" s="613">
        <v>0</v>
      </c>
      <c r="GS240" s="613">
        <v>0</v>
      </c>
      <c r="GT240" s="613">
        <v>0</v>
      </c>
      <c r="GU240" s="613">
        <v>0</v>
      </c>
      <c r="GV240" s="613">
        <v>0</v>
      </c>
      <c r="GW240" s="613">
        <v>0</v>
      </c>
      <c r="GX240" s="613">
        <v>0</v>
      </c>
      <c r="GY240" s="613">
        <v>0</v>
      </c>
      <c r="GZ240" s="613">
        <v>0</v>
      </c>
      <c r="HA240" s="613">
        <v>0</v>
      </c>
      <c r="HB240" s="613">
        <v>0</v>
      </c>
      <c r="HC240" s="613">
        <v>0</v>
      </c>
      <c r="HD240" s="613">
        <v>0</v>
      </c>
      <c r="HE240" s="613">
        <v>0</v>
      </c>
      <c r="HF240" s="613">
        <v>0</v>
      </c>
      <c r="HG240" s="613">
        <v>0</v>
      </c>
      <c r="HH240" s="613">
        <v>0</v>
      </c>
      <c r="HI240" s="613">
        <v>0</v>
      </c>
      <c r="HJ240" s="613">
        <v>0</v>
      </c>
      <c r="HK240" s="613">
        <v>0</v>
      </c>
      <c r="HL240" s="613">
        <v>0</v>
      </c>
      <c r="HM240" s="613">
        <v>0</v>
      </c>
      <c r="HN240" s="613">
        <v>0</v>
      </c>
      <c r="HO240" s="613">
        <v>0</v>
      </c>
      <c r="HP240" s="613">
        <v>0</v>
      </c>
      <c r="HQ240" s="613">
        <v>0</v>
      </c>
      <c r="HR240" s="613">
        <v>0</v>
      </c>
      <c r="HS240" s="613">
        <v>0</v>
      </c>
      <c r="HT240" s="613">
        <v>0</v>
      </c>
      <c r="HU240" s="613">
        <v>0</v>
      </c>
      <c r="HV240" s="613">
        <v>0</v>
      </c>
      <c r="HW240" s="613">
        <v>0</v>
      </c>
      <c r="HX240" s="613">
        <v>0</v>
      </c>
      <c r="HY240" s="613">
        <v>0</v>
      </c>
      <c r="HZ240" s="613">
        <v>0</v>
      </c>
      <c r="IA240" s="613">
        <v>0</v>
      </c>
      <c r="IB240" s="613">
        <v>0</v>
      </c>
      <c r="IC240" s="613">
        <v>0</v>
      </c>
      <c r="ID240" s="613">
        <v>0</v>
      </c>
      <c r="IE240" s="613">
        <v>0</v>
      </c>
      <c r="IF240" s="613">
        <v>0</v>
      </c>
      <c r="IG240" s="613">
        <v>0</v>
      </c>
      <c r="IH240" s="613">
        <v>0</v>
      </c>
      <c r="II240" s="613">
        <v>0</v>
      </c>
      <c r="IJ240" s="613">
        <v>0</v>
      </c>
      <c r="IK240" s="613">
        <v>0</v>
      </c>
      <c r="IL240" s="613">
        <v>0</v>
      </c>
      <c r="IM240" s="613">
        <v>0</v>
      </c>
      <c r="IN240" s="613">
        <v>0</v>
      </c>
      <c r="IO240" s="613">
        <v>0</v>
      </c>
      <c r="IP240" s="613">
        <v>0</v>
      </c>
      <c r="IQ240" s="613">
        <v>0</v>
      </c>
      <c r="IR240" s="613">
        <v>0</v>
      </c>
      <c r="IS240" s="613">
        <v>0</v>
      </c>
      <c r="IT240" s="613">
        <v>0</v>
      </c>
      <c r="IU240" s="613">
        <v>0</v>
      </c>
      <c r="IV240" s="613">
        <v>0</v>
      </c>
      <c r="IW240" s="613">
        <v>0</v>
      </c>
      <c r="IX240" s="613">
        <v>0</v>
      </c>
      <c r="IY240" s="613">
        <v>0</v>
      </c>
      <c r="IZ240" s="613">
        <v>0</v>
      </c>
      <c r="JA240" s="613">
        <v>0</v>
      </c>
      <c r="JB240" s="613">
        <v>0</v>
      </c>
      <c r="JC240" s="613">
        <v>0</v>
      </c>
      <c r="JD240" s="613">
        <v>0</v>
      </c>
      <c r="JE240" s="613">
        <v>0</v>
      </c>
      <c r="JF240" s="613">
        <v>0</v>
      </c>
      <c r="JG240" s="613">
        <v>0</v>
      </c>
      <c r="JH240" s="613">
        <v>0</v>
      </c>
      <c r="JI240" s="613">
        <v>0</v>
      </c>
      <c r="JJ240" s="613">
        <v>0</v>
      </c>
      <c r="JK240" s="613">
        <v>0</v>
      </c>
      <c r="JL240" s="613">
        <v>0</v>
      </c>
      <c r="JM240" s="613">
        <v>0</v>
      </c>
      <c r="JN240" s="613">
        <v>0</v>
      </c>
      <c r="JO240" s="613">
        <v>0</v>
      </c>
      <c r="JP240" s="613">
        <v>0</v>
      </c>
      <c r="JQ240" s="613">
        <v>0</v>
      </c>
      <c r="JR240" s="613">
        <v>0</v>
      </c>
      <c r="JS240" s="613">
        <v>0</v>
      </c>
      <c r="JT240" s="613">
        <v>0</v>
      </c>
      <c r="JU240" s="613">
        <v>0</v>
      </c>
      <c r="JV240" s="613">
        <v>0</v>
      </c>
      <c r="JW240" s="613">
        <v>0</v>
      </c>
      <c r="JX240" s="613">
        <v>0</v>
      </c>
      <c r="JY240" s="613">
        <v>0</v>
      </c>
      <c r="JZ240" s="613">
        <v>0</v>
      </c>
      <c r="KA240" s="613">
        <v>0</v>
      </c>
      <c r="KB240" s="613">
        <v>0</v>
      </c>
      <c r="KC240" s="613">
        <v>0</v>
      </c>
      <c r="KD240" s="613">
        <v>0</v>
      </c>
      <c r="KE240" s="613">
        <v>0</v>
      </c>
      <c r="KF240" s="613">
        <v>0</v>
      </c>
      <c r="KG240" s="613">
        <v>0</v>
      </c>
      <c r="KH240" s="613">
        <v>0</v>
      </c>
      <c r="KI240" s="613">
        <v>0</v>
      </c>
      <c r="KJ240" s="613">
        <v>0</v>
      </c>
      <c r="KK240" s="613">
        <v>0</v>
      </c>
      <c r="KL240" s="613">
        <v>0</v>
      </c>
      <c r="KM240" s="613">
        <v>0</v>
      </c>
      <c r="KN240" s="613">
        <v>0</v>
      </c>
      <c r="KO240" s="613">
        <v>0</v>
      </c>
      <c r="KP240" s="613">
        <v>0</v>
      </c>
      <c r="KQ240" s="613">
        <v>0</v>
      </c>
      <c r="KR240" s="613">
        <v>0</v>
      </c>
      <c r="KS240" s="613">
        <v>0</v>
      </c>
      <c r="KT240" s="613">
        <v>0</v>
      </c>
      <c r="KU240" s="613">
        <v>0</v>
      </c>
      <c r="KV240" s="613">
        <v>0</v>
      </c>
      <c r="KW240" s="613">
        <v>0</v>
      </c>
      <c r="KX240" s="613">
        <v>0</v>
      </c>
      <c r="KY240" s="613">
        <v>0</v>
      </c>
      <c r="KZ240" s="613">
        <v>0</v>
      </c>
      <c r="LA240" s="613">
        <v>0</v>
      </c>
      <c r="LB240" s="613">
        <v>0</v>
      </c>
      <c r="LC240" s="613">
        <v>0</v>
      </c>
      <c r="LD240" s="613">
        <v>0</v>
      </c>
      <c r="LE240" s="613">
        <v>0</v>
      </c>
      <c r="LF240" s="613">
        <v>0</v>
      </c>
      <c r="LG240" s="613">
        <v>0</v>
      </c>
      <c r="LH240" s="613">
        <v>0</v>
      </c>
      <c r="LI240" s="613">
        <v>0</v>
      </c>
      <c r="LJ240" s="613">
        <v>0</v>
      </c>
      <c r="LK240" s="613">
        <v>0</v>
      </c>
      <c r="LL240" s="613">
        <v>0</v>
      </c>
      <c r="LM240" s="613">
        <v>0</v>
      </c>
      <c r="LN240" s="613">
        <v>0</v>
      </c>
      <c r="LO240" s="613">
        <v>0</v>
      </c>
      <c r="LP240" s="613">
        <v>0</v>
      </c>
      <c r="LQ240" s="613">
        <v>0</v>
      </c>
      <c r="LR240" s="613">
        <v>0</v>
      </c>
      <c r="LS240" s="613">
        <v>0</v>
      </c>
      <c r="LT240" s="613">
        <v>0</v>
      </c>
      <c r="LU240" s="613">
        <v>0</v>
      </c>
      <c r="LV240" s="613">
        <v>0</v>
      </c>
      <c r="LW240" s="613">
        <v>0</v>
      </c>
      <c r="LX240" s="613">
        <v>0</v>
      </c>
      <c r="LY240" s="613">
        <v>0</v>
      </c>
      <c r="LZ240" s="613">
        <v>0</v>
      </c>
      <c r="MA240" s="613">
        <v>0</v>
      </c>
      <c r="MB240" s="613">
        <v>0</v>
      </c>
      <c r="MC240" s="613">
        <v>0</v>
      </c>
      <c r="MD240" s="613">
        <v>0</v>
      </c>
      <c r="ME240" s="613">
        <v>0</v>
      </c>
      <c r="MF240" s="613">
        <v>0</v>
      </c>
      <c r="MG240" s="613">
        <v>0</v>
      </c>
      <c r="MH240" s="613">
        <v>0</v>
      </c>
      <c r="MI240" s="613">
        <v>0</v>
      </c>
      <c r="MJ240" s="613">
        <v>0</v>
      </c>
      <c r="MK240" s="613">
        <v>0</v>
      </c>
      <c r="ML240" s="613">
        <v>0</v>
      </c>
      <c r="MM240" s="613">
        <v>0</v>
      </c>
      <c r="MN240" s="613">
        <v>0</v>
      </c>
      <c r="MO240" s="613">
        <v>0</v>
      </c>
      <c r="MP240" s="613">
        <v>0</v>
      </c>
      <c r="MQ240" s="613">
        <v>0</v>
      </c>
      <c r="MR240" s="613">
        <v>0</v>
      </c>
      <c r="MS240" s="613">
        <v>0</v>
      </c>
      <c r="MT240" s="613">
        <v>0</v>
      </c>
      <c r="MU240" s="613">
        <v>0</v>
      </c>
      <c r="MV240" s="613">
        <v>0</v>
      </c>
      <c r="MW240" s="613">
        <v>0</v>
      </c>
      <c r="MX240" s="613">
        <v>0</v>
      </c>
      <c r="MY240" s="613">
        <v>0</v>
      </c>
      <c r="MZ240" s="613">
        <v>0</v>
      </c>
      <c r="NA240" s="613">
        <v>0</v>
      </c>
      <c r="NB240" s="613">
        <v>0</v>
      </c>
      <c r="NC240" s="613">
        <v>0</v>
      </c>
      <c r="ND240" s="613">
        <v>0</v>
      </c>
      <c r="NE240" s="613">
        <v>0</v>
      </c>
      <c r="NF240" s="613">
        <v>0</v>
      </c>
      <c r="NG240" s="613">
        <v>0</v>
      </c>
      <c r="NH240" s="613">
        <v>0</v>
      </c>
      <c r="NI240" s="613">
        <v>0</v>
      </c>
      <c r="NJ240" s="613">
        <v>0</v>
      </c>
      <c r="NK240" s="613">
        <v>0</v>
      </c>
      <c r="NL240" s="613">
        <v>0</v>
      </c>
      <c r="NM240" s="613">
        <v>0</v>
      </c>
      <c r="NN240" s="613">
        <v>0</v>
      </c>
      <c r="NO240" s="613">
        <v>0</v>
      </c>
      <c r="NP240" s="613">
        <v>0</v>
      </c>
      <c r="NQ240" s="613">
        <v>0</v>
      </c>
      <c r="NR240" s="613">
        <v>0</v>
      </c>
      <c r="NS240" s="613">
        <v>0</v>
      </c>
      <c r="NT240" s="613">
        <v>0</v>
      </c>
      <c r="NU240" s="613">
        <v>0</v>
      </c>
      <c r="NV240" s="613">
        <v>0</v>
      </c>
      <c r="NW240" s="613">
        <v>0</v>
      </c>
      <c r="NX240" s="613">
        <v>0</v>
      </c>
      <c r="NY240" s="613">
        <v>0</v>
      </c>
      <c r="NZ240" s="613">
        <v>0</v>
      </c>
      <c r="OA240" s="613">
        <v>0</v>
      </c>
      <c r="OB240" s="613">
        <v>0</v>
      </c>
      <c r="OC240" s="613">
        <v>0</v>
      </c>
      <c r="OD240" s="613">
        <v>0</v>
      </c>
      <c r="OE240" s="613">
        <v>0</v>
      </c>
      <c r="OF240" s="613">
        <v>0</v>
      </c>
      <c r="OG240" s="613">
        <v>0</v>
      </c>
      <c r="OH240" s="613">
        <v>0</v>
      </c>
      <c r="OI240" s="613">
        <v>0</v>
      </c>
      <c r="OJ240" s="613">
        <v>0</v>
      </c>
      <c r="OK240" s="613">
        <v>0</v>
      </c>
      <c r="OL240" s="613">
        <v>0</v>
      </c>
      <c r="OM240" s="613">
        <v>0</v>
      </c>
      <c r="ON240" s="613">
        <v>0</v>
      </c>
      <c r="OO240" s="613">
        <v>0</v>
      </c>
      <c r="OP240" s="613">
        <v>0</v>
      </c>
      <c r="OQ240" s="613">
        <v>0</v>
      </c>
      <c r="OR240" s="613">
        <v>0</v>
      </c>
      <c r="OS240" s="613">
        <v>0</v>
      </c>
      <c r="OT240" s="613">
        <v>0</v>
      </c>
      <c r="OU240" s="613">
        <v>0</v>
      </c>
      <c r="OV240" s="613">
        <v>0</v>
      </c>
      <c r="OW240" s="613">
        <v>0</v>
      </c>
      <c r="OX240" s="613">
        <v>0</v>
      </c>
      <c r="OY240" s="613">
        <v>0</v>
      </c>
      <c r="OZ240" s="613">
        <v>0</v>
      </c>
      <c r="PA240" s="613">
        <v>0</v>
      </c>
      <c r="PB240" s="613">
        <v>0</v>
      </c>
      <c r="PC240" s="613">
        <v>0</v>
      </c>
      <c r="PD240" s="613">
        <v>0</v>
      </c>
      <c r="PE240" s="613">
        <v>0</v>
      </c>
      <c r="PF240" s="613">
        <v>0</v>
      </c>
      <c r="PG240" s="613">
        <v>0</v>
      </c>
      <c r="PH240" s="613">
        <v>0</v>
      </c>
      <c r="PI240" s="613">
        <v>0</v>
      </c>
      <c r="PJ240" s="613">
        <v>0</v>
      </c>
      <c r="PK240" s="613">
        <v>0</v>
      </c>
      <c r="PL240" s="613">
        <v>0</v>
      </c>
      <c r="PM240" s="613">
        <v>0</v>
      </c>
      <c r="PN240" s="613">
        <v>0</v>
      </c>
      <c r="PO240" s="613">
        <v>0</v>
      </c>
      <c r="PP240" s="613">
        <v>0</v>
      </c>
      <c r="PQ240" s="613">
        <v>0</v>
      </c>
      <c r="PR240" s="613">
        <v>0</v>
      </c>
      <c r="PS240" s="613">
        <v>0</v>
      </c>
      <c r="PT240" s="613">
        <v>0</v>
      </c>
      <c r="PU240" s="613">
        <v>0</v>
      </c>
      <c r="PV240" s="613">
        <v>0</v>
      </c>
      <c r="PW240" s="613">
        <v>0</v>
      </c>
      <c r="PX240" s="613">
        <v>0</v>
      </c>
      <c r="PY240" s="613">
        <v>0</v>
      </c>
      <c r="PZ240" s="613">
        <v>0</v>
      </c>
      <c r="QA240" s="613">
        <v>0</v>
      </c>
      <c r="QB240" s="613">
        <v>0</v>
      </c>
      <c r="QC240" s="613">
        <v>0</v>
      </c>
      <c r="QD240" s="613">
        <v>0</v>
      </c>
      <c r="QE240" s="613">
        <v>0</v>
      </c>
      <c r="QF240" s="613">
        <v>0</v>
      </c>
      <c r="QG240" s="613">
        <v>0</v>
      </c>
      <c r="QH240" s="613">
        <v>0</v>
      </c>
      <c r="QI240" s="613">
        <v>0</v>
      </c>
      <c r="QJ240" s="613">
        <v>0</v>
      </c>
      <c r="QK240" s="613">
        <v>0</v>
      </c>
      <c r="QL240" s="613">
        <v>0</v>
      </c>
      <c r="QM240" s="613">
        <v>0</v>
      </c>
      <c r="QN240" s="613">
        <v>0</v>
      </c>
      <c r="QO240" s="613">
        <v>0</v>
      </c>
      <c r="QP240" s="613">
        <v>0</v>
      </c>
      <c r="QQ240" s="613">
        <v>0</v>
      </c>
      <c r="QR240" s="613">
        <v>0</v>
      </c>
      <c r="QS240" s="613">
        <v>0</v>
      </c>
      <c r="QT240" s="613">
        <v>0</v>
      </c>
      <c r="QU240" s="613">
        <v>0</v>
      </c>
      <c r="QV240" s="613">
        <v>0</v>
      </c>
      <c r="QW240" s="613">
        <v>0</v>
      </c>
      <c r="QX240" s="613">
        <v>0</v>
      </c>
      <c r="QY240" s="613">
        <v>0</v>
      </c>
      <c r="QZ240" s="613">
        <v>0</v>
      </c>
      <c r="RA240" s="613">
        <v>0</v>
      </c>
      <c r="RB240" s="613">
        <v>0</v>
      </c>
      <c r="RC240" s="613">
        <v>0</v>
      </c>
      <c r="RD240" s="613">
        <v>0</v>
      </c>
      <c r="RE240" s="613">
        <v>0</v>
      </c>
      <c r="RF240" s="613">
        <v>0</v>
      </c>
      <c r="RG240" s="613">
        <v>0</v>
      </c>
      <c r="RH240" s="613">
        <v>0</v>
      </c>
      <c r="RI240" s="613">
        <v>0</v>
      </c>
      <c r="RJ240" s="613">
        <v>0</v>
      </c>
      <c r="RK240" s="613">
        <v>0</v>
      </c>
      <c r="RL240" s="613">
        <v>0</v>
      </c>
      <c r="RM240" s="613">
        <v>0</v>
      </c>
      <c r="RN240" s="613">
        <v>0</v>
      </c>
      <c r="RO240" s="613">
        <v>0</v>
      </c>
      <c r="RP240" s="613">
        <v>0</v>
      </c>
      <c r="RQ240" s="613">
        <v>0</v>
      </c>
      <c r="RR240" s="613">
        <v>0</v>
      </c>
      <c r="RS240" s="613">
        <v>0</v>
      </c>
      <c r="RT240" s="613">
        <v>0</v>
      </c>
      <c r="RU240" s="613">
        <v>0</v>
      </c>
      <c r="RV240" s="613">
        <v>0</v>
      </c>
      <c r="RW240" s="613">
        <v>0</v>
      </c>
      <c r="RX240" s="613">
        <v>0</v>
      </c>
      <c r="RY240" s="613">
        <v>0</v>
      </c>
      <c r="RZ240" s="613">
        <v>0</v>
      </c>
      <c r="SA240" s="613">
        <v>0</v>
      </c>
      <c r="SB240" s="613">
        <v>0</v>
      </c>
      <c r="SC240" s="613">
        <v>0</v>
      </c>
      <c r="SD240" s="613">
        <v>0</v>
      </c>
      <c r="SE240" s="613">
        <v>0</v>
      </c>
      <c r="SF240" s="613">
        <v>0</v>
      </c>
      <c r="SG240" s="613">
        <v>0</v>
      </c>
      <c r="SH240" s="613">
        <v>0</v>
      </c>
      <c r="SI240" s="613">
        <v>0</v>
      </c>
      <c r="SJ240" s="613">
        <v>0</v>
      </c>
      <c r="SK240" s="267">
        <f t="shared" si="458"/>
        <v>0</v>
      </c>
      <c r="SL240" s="254"/>
      <c r="SM240" s="242"/>
      <c r="SN240" s="242"/>
      <c r="SO240" s="242"/>
    </row>
    <row r="241" spans="1:509" outlineLevel="3" x14ac:dyDescent="0.35">
      <c r="A241" s="242"/>
      <c r="B241" s="251"/>
      <c r="C241" s="438">
        <f t="shared" si="477"/>
        <v>4</v>
      </c>
      <c r="D241" s="267"/>
      <c r="E241" s="316">
        <f t="shared" si="457"/>
        <v>100</v>
      </c>
      <c r="F241" s="322"/>
      <c r="G241" s="322"/>
      <c r="H241" s="267"/>
      <c r="I241" s="540"/>
      <c r="J241" s="557" t="s">
        <v>855</v>
      </c>
      <c r="K241" s="541"/>
      <c r="L241" s="613">
        <v>0</v>
      </c>
      <c r="M241" s="613">
        <v>0</v>
      </c>
      <c r="N241" s="613">
        <v>0</v>
      </c>
      <c r="O241" s="613">
        <v>0</v>
      </c>
      <c r="P241" s="613">
        <v>0</v>
      </c>
      <c r="Q241" s="613">
        <v>0</v>
      </c>
      <c r="R241" s="613">
        <v>0</v>
      </c>
      <c r="S241" s="613">
        <v>0</v>
      </c>
      <c r="T241" s="613">
        <v>0</v>
      </c>
      <c r="U241" s="613">
        <v>0</v>
      </c>
      <c r="V241" s="613">
        <v>0</v>
      </c>
      <c r="W241" s="613">
        <v>0</v>
      </c>
      <c r="X241" s="613">
        <v>0</v>
      </c>
      <c r="Y241" s="613">
        <v>0</v>
      </c>
      <c r="Z241" s="613">
        <v>0</v>
      </c>
      <c r="AA241" s="613">
        <v>0</v>
      </c>
      <c r="AB241" s="613">
        <v>0</v>
      </c>
      <c r="AC241" s="613">
        <v>0</v>
      </c>
      <c r="AD241" s="613">
        <v>0</v>
      </c>
      <c r="AE241" s="613">
        <v>0</v>
      </c>
      <c r="AF241" s="613">
        <v>0</v>
      </c>
      <c r="AG241" s="613">
        <v>0</v>
      </c>
      <c r="AH241" s="613">
        <v>0</v>
      </c>
      <c r="AI241" s="613">
        <v>0</v>
      </c>
      <c r="AJ241" s="613">
        <v>0</v>
      </c>
      <c r="AK241" s="613">
        <v>0</v>
      </c>
      <c r="AL241" s="613">
        <v>0</v>
      </c>
      <c r="AM241" s="613">
        <v>0</v>
      </c>
      <c r="AN241" s="613">
        <v>0</v>
      </c>
      <c r="AO241" s="613">
        <v>0</v>
      </c>
      <c r="AP241" s="613">
        <v>0</v>
      </c>
      <c r="AQ241" s="613">
        <v>0</v>
      </c>
      <c r="AR241" s="613">
        <v>0</v>
      </c>
      <c r="AS241" s="613">
        <v>0</v>
      </c>
      <c r="AT241" s="613">
        <v>0</v>
      </c>
      <c r="AU241" s="613">
        <v>0</v>
      </c>
      <c r="AV241" s="613">
        <v>0</v>
      </c>
      <c r="AW241" s="613">
        <v>0</v>
      </c>
      <c r="AX241" s="613">
        <v>0</v>
      </c>
      <c r="AY241" s="613">
        <v>0</v>
      </c>
      <c r="AZ241" s="613">
        <v>0</v>
      </c>
      <c r="BA241" s="613">
        <v>0</v>
      </c>
      <c r="BB241" s="613">
        <v>0</v>
      </c>
      <c r="BC241" s="613">
        <v>0</v>
      </c>
      <c r="BD241" s="613">
        <v>0</v>
      </c>
      <c r="BE241" s="613">
        <v>0</v>
      </c>
      <c r="BF241" s="613">
        <v>0</v>
      </c>
      <c r="BG241" s="613">
        <v>0</v>
      </c>
      <c r="BH241" s="613">
        <v>0</v>
      </c>
      <c r="BI241" s="613">
        <v>0</v>
      </c>
      <c r="BJ241" s="613">
        <v>0</v>
      </c>
      <c r="BK241" s="613">
        <v>0</v>
      </c>
      <c r="BL241" s="613">
        <v>0</v>
      </c>
      <c r="BM241" s="613">
        <v>0</v>
      </c>
      <c r="BN241" s="613">
        <v>0</v>
      </c>
      <c r="BO241" s="613">
        <v>0</v>
      </c>
      <c r="BP241" s="613">
        <v>0</v>
      </c>
      <c r="BQ241" s="613">
        <v>0</v>
      </c>
      <c r="BR241" s="613">
        <v>0</v>
      </c>
      <c r="BS241" s="613">
        <v>0</v>
      </c>
      <c r="BT241" s="613">
        <v>0</v>
      </c>
      <c r="BU241" s="613">
        <v>0</v>
      </c>
      <c r="BV241" s="613">
        <v>0</v>
      </c>
      <c r="BW241" s="613">
        <v>0</v>
      </c>
      <c r="BX241" s="613">
        <v>0</v>
      </c>
      <c r="BY241" s="613">
        <v>0</v>
      </c>
      <c r="BZ241" s="613">
        <v>0</v>
      </c>
      <c r="CA241" s="613">
        <v>0</v>
      </c>
      <c r="CB241" s="613">
        <v>0</v>
      </c>
      <c r="CC241" s="613">
        <v>0</v>
      </c>
      <c r="CD241" s="613">
        <v>0</v>
      </c>
      <c r="CE241" s="613">
        <v>0</v>
      </c>
      <c r="CF241" s="613">
        <v>0</v>
      </c>
      <c r="CG241" s="613">
        <v>0</v>
      </c>
      <c r="CH241" s="613">
        <v>0</v>
      </c>
      <c r="CI241" s="613">
        <v>0</v>
      </c>
      <c r="CJ241" s="613">
        <v>0</v>
      </c>
      <c r="CK241" s="613">
        <v>0</v>
      </c>
      <c r="CL241" s="613">
        <v>0</v>
      </c>
      <c r="CM241" s="613">
        <v>0</v>
      </c>
      <c r="CN241" s="613">
        <v>0</v>
      </c>
      <c r="CO241" s="613">
        <v>0</v>
      </c>
      <c r="CP241" s="613">
        <v>0</v>
      </c>
      <c r="CQ241" s="613">
        <v>0</v>
      </c>
      <c r="CR241" s="613">
        <v>0</v>
      </c>
      <c r="CS241" s="613">
        <v>0</v>
      </c>
      <c r="CT241" s="613">
        <v>0</v>
      </c>
      <c r="CU241" s="613">
        <v>0</v>
      </c>
      <c r="CV241" s="613">
        <v>0</v>
      </c>
      <c r="CW241" s="613">
        <v>0</v>
      </c>
      <c r="CX241" s="613">
        <v>0</v>
      </c>
      <c r="CY241" s="613">
        <v>0</v>
      </c>
      <c r="CZ241" s="613">
        <v>0</v>
      </c>
      <c r="DA241" s="613">
        <v>0</v>
      </c>
      <c r="DB241" s="613">
        <v>0</v>
      </c>
      <c r="DC241" s="613">
        <v>0</v>
      </c>
      <c r="DD241" s="613">
        <v>0</v>
      </c>
      <c r="DE241" s="613">
        <v>0</v>
      </c>
      <c r="DF241" s="613">
        <v>0</v>
      </c>
      <c r="DG241" s="613">
        <v>0</v>
      </c>
      <c r="DH241" s="613">
        <v>0</v>
      </c>
      <c r="DI241" s="613">
        <v>0</v>
      </c>
      <c r="DJ241" s="613">
        <v>0</v>
      </c>
      <c r="DK241" s="613">
        <v>0</v>
      </c>
      <c r="DL241" s="613">
        <v>0</v>
      </c>
      <c r="DM241" s="613">
        <v>0</v>
      </c>
      <c r="DN241" s="613">
        <v>0</v>
      </c>
      <c r="DO241" s="613">
        <v>0</v>
      </c>
      <c r="DP241" s="613">
        <v>0</v>
      </c>
      <c r="DQ241" s="613">
        <v>0</v>
      </c>
      <c r="DR241" s="613">
        <v>0</v>
      </c>
      <c r="DS241" s="613">
        <v>0</v>
      </c>
      <c r="DT241" s="613">
        <v>0</v>
      </c>
      <c r="DU241" s="613">
        <v>0</v>
      </c>
      <c r="DV241" s="613">
        <v>0</v>
      </c>
      <c r="DW241" s="613">
        <v>0</v>
      </c>
      <c r="DX241" s="613">
        <v>0</v>
      </c>
      <c r="DY241" s="613">
        <v>0</v>
      </c>
      <c r="DZ241" s="613">
        <v>0</v>
      </c>
      <c r="EA241" s="613">
        <v>0</v>
      </c>
      <c r="EB241" s="613">
        <v>0</v>
      </c>
      <c r="EC241" s="613">
        <v>0</v>
      </c>
      <c r="ED241" s="613">
        <v>0</v>
      </c>
      <c r="EE241" s="613">
        <v>0</v>
      </c>
      <c r="EF241" s="613">
        <v>0</v>
      </c>
      <c r="EG241" s="613">
        <v>0</v>
      </c>
      <c r="EH241" s="613">
        <v>0</v>
      </c>
      <c r="EI241" s="613">
        <v>0</v>
      </c>
      <c r="EJ241" s="613">
        <v>0</v>
      </c>
      <c r="EK241" s="613">
        <v>0</v>
      </c>
      <c r="EL241" s="613">
        <v>0</v>
      </c>
      <c r="EM241" s="613">
        <v>0</v>
      </c>
      <c r="EN241" s="613">
        <v>0</v>
      </c>
      <c r="EO241" s="613">
        <v>0</v>
      </c>
      <c r="EP241" s="613">
        <v>0</v>
      </c>
      <c r="EQ241" s="613">
        <v>0</v>
      </c>
      <c r="ER241" s="613">
        <v>0</v>
      </c>
      <c r="ES241" s="613">
        <v>0</v>
      </c>
      <c r="ET241" s="613">
        <v>0</v>
      </c>
      <c r="EU241" s="613">
        <v>0</v>
      </c>
      <c r="EV241" s="613">
        <v>0</v>
      </c>
      <c r="EW241" s="613">
        <v>0</v>
      </c>
      <c r="EX241" s="613">
        <v>0</v>
      </c>
      <c r="EY241" s="613">
        <v>0</v>
      </c>
      <c r="EZ241" s="613">
        <v>0</v>
      </c>
      <c r="FA241" s="613">
        <v>0</v>
      </c>
      <c r="FB241" s="613">
        <v>0</v>
      </c>
      <c r="FC241" s="613">
        <v>0</v>
      </c>
      <c r="FD241" s="613">
        <v>0</v>
      </c>
      <c r="FE241" s="613">
        <v>0</v>
      </c>
      <c r="FF241" s="613">
        <v>0</v>
      </c>
      <c r="FG241" s="613">
        <v>0</v>
      </c>
      <c r="FH241" s="613">
        <v>0</v>
      </c>
      <c r="FI241" s="613">
        <v>0</v>
      </c>
      <c r="FJ241" s="613">
        <v>0</v>
      </c>
      <c r="FK241" s="613">
        <v>0</v>
      </c>
      <c r="FL241" s="613">
        <v>0</v>
      </c>
      <c r="FM241" s="613">
        <v>0</v>
      </c>
      <c r="FN241" s="613">
        <v>0</v>
      </c>
      <c r="FO241" s="613">
        <v>0</v>
      </c>
      <c r="FP241" s="613">
        <v>0</v>
      </c>
      <c r="FQ241" s="613">
        <v>0</v>
      </c>
      <c r="FR241" s="613">
        <v>0</v>
      </c>
      <c r="FS241" s="613">
        <v>0</v>
      </c>
      <c r="FT241" s="613">
        <v>0</v>
      </c>
      <c r="FU241" s="613">
        <v>0</v>
      </c>
      <c r="FV241" s="613">
        <v>0</v>
      </c>
      <c r="FW241" s="613">
        <v>0</v>
      </c>
      <c r="FX241" s="613">
        <v>0</v>
      </c>
      <c r="FY241" s="613">
        <v>0</v>
      </c>
      <c r="FZ241" s="613">
        <v>0</v>
      </c>
      <c r="GA241" s="613">
        <v>0</v>
      </c>
      <c r="GB241" s="613">
        <v>0</v>
      </c>
      <c r="GC241" s="613">
        <v>0</v>
      </c>
      <c r="GD241" s="613">
        <v>0</v>
      </c>
      <c r="GE241" s="613">
        <v>0</v>
      </c>
      <c r="GF241" s="613">
        <v>0</v>
      </c>
      <c r="GG241" s="613">
        <v>0</v>
      </c>
      <c r="GH241" s="613">
        <v>0</v>
      </c>
      <c r="GI241" s="613">
        <v>0</v>
      </c>
      <c r="GJ241" s="613">
        <v>0</v>
      </c>
      <c r="GK241" s="613">
        <v>0</v>
      </c>
      <c r="GL241" s="613">
        <v>0</v>
      </c>
      <c r="GM241" s="613">
        <v>0</v>
      </c>
      <c r="GN241" s="613">
        <v>0</v>
      </c>
      <c r="GO241" s="613">
        <v>0</v>
      </c>
      <c r="GP241" s="613">
        <v>0</v>
      </c>
      <c r="GQ241" s="613">
        <v>0</v>
      </c>
      <c r="GR241" s="613">
        <v>0</v>
      </c>
      <c r="GS241" s="613">
        <v>0</v>
      </c>
      <c r="GT241" s="613">
        <v>0</v>
      </c>
      <c r="GU241" s="613">
        <v>0</v>
      </c>
      <c r="GV241" s="613">
        <v>0</v>
      </c>
      <c r="GW241" s="613">
        <v>0</v>
      </c>
      <c r="GX241" s="613">
        <v>0</v>
      </c>
      <c r="GY241" s="613">
        <v>0</v>
      </c>
      <c r="GZ241" s="613">
        <v>0</v>
      </c>
      <c r="HA241" s="613">
        <v>0</v>
      </c>
      <c r="HB241" s="613">
        <v>0</v>
      </c>
      <c r="HC241" s="613">
        <v>0</v>
      </c>
      <c r="HD241" s="613">
        <v>0</v>
      </c>
      <c r="HE241" s="613">
        <v>0</v>
      </c>
      <c r="HF241" s="613">
        <v>0</v>
      </c>
      <c r="HG241" s="613">
        <v>0</v>
      </c>
      <c r="HH241" s="613">
        <v>0</v>
      </c>
      <c r="HI241" s="613">
        <v>0</v>
      </c>
      <c r="HJ241" s="613">
        <v>0</v>
      </c>
      <c r="HK241" s="613">
        <v>0</v>
      </c>
      <c r="HL241" s="613">
        <v>0</v>
      </c>
      <c r="HM241" s="613">
        <v>0</v>
      </c>
      <c r="HN241" s="613">
        <v>0</v>
      </c>
      <c r="HO241" s="613">
        <v>0</v>
      </c>
      <c r="HP241" s="613">
        <v>0</v>
      </c>
      <c r="HQ241" s="613">
        <v>0</v>
      </c>
      <c r="HR241" s="613">
        <v>0</v>
      </c>
      <c r="HS241" s="613">
        <v>0</v>
      </c>
      <c r="HT241" s="613">
        <v>0</v>
      </c>
      <c r="HU241" s="613">
        <v>0</v>
      </c>
      <c r="HV241" s="613">
        <v>0</v>
      </c>
      <c r="HW241" s="613">
        <v>0</v>
      </c>
      <c r="HX241" s="613">
        <v>0</v>
      </c>
      <c r="HY241" s="613">
        <v>0</v>
      </c>
      <c r="HZ241" s="613">
        <v>0</v>
      </c>
      <c r="IA241" s="613">
        <v>0</v>
      </c>
      <c r="IB241" s="613">
        <v>0</v>
      </c>
      <c r="IC241" s="613">
        <v>0</v>
      </c>
      <c r="ID241" s="613">
        <v>0</v>
      </c>
      <c r="IE241" s="613">
        <v>0</v>
      </c>
      <c r="IF241" s="613">
        <v>0</v>
      </c>
      <c r="IG241" s="613">
        <v>0</v>
      </c>
      <c r="IH241" s="613">
        <v>0</v>
      </c>
      <c r="II241" s="613">
        <v>0</v>
      </c>
      <c r="IJ241" s="613">
        <v>0</v>
      </c>
      <c r="IK241" s="613">
        <v>0</v>
      </c>
      <c r="IL241" s="613">
        <v>0</v>
      </c>
      <c r="IM241" s="613">
        <v>0</v>
      </c>
      <c r="IN241" s="613">
        <v>0</v>
      </c>
      <c r="IO241" s="613">
        <v>0</v>
      </c>
      <c r="IP241" s="613">
        <v>0</v>
      </c>
      <c r="IQ241" s="613">
        <v>0</v>
      </c>
      <c r="IR241" s="613">
        <v>0</v>
      </c>
      <c r="IS241" s="613">
        <v>0</v>
      </c>
      <c r="IT241" s="613">
        <v>0</v>
      </c>
      <c r="IU241" s="613">
        <v>0</v>
      </c>
      <c r="IV241" s="613">
        <v>0</v>
      </c>
      <c r="IW241" s="613">
        <v>0</v>
      </c>
      <c r="IX241" s="613">
        <v>0</v>
      </c>
      <c r="IY241" s="613">
        <v>0</v>
      </c>
      <c r="IZ241" s="613">
        <v>0</v>
      </c>
      <c r="JA241" s="613">
        <v>0</v>
      </c>
      <c r="JB241" s="613">
        <v>0</v>
      </c>
      <c r="JC241" s="613">
        <v>0</v>
      </c>
      <c r="JD241" s="613">
        <v>0</v>
      </c>
      <c r="JE241" s="613">
        <v>0</v>
      </c>
      <c r="JF241" s="613">
        <v>0</v>
      </c>
      <c r="JG241" s="613">
        <v>0</v>
      </c>
      <c r="JH241" s="613">
        <v>0</v>
      </c>
      <c r="JI241" s="613">
        <v>0</v>
      </c>
      <c r="JJ241" s="613">
        <v>0</v>
      </c>
      <c r="JK241" s="613">
        <v>0</v>
      </c>
      <c r="JL241" s="613">
        <v>0</v>
      </c>
      <c r="JM241" s="613">
        <v>0</v>
      </c>
      <c r="JN241" s="613">
        <v>0</v>
      </c>
      <c r="JO241" s="613">
        <v>0</v>
      </c>
      <c r="JP241" s="613">
        <v>0</v>
      </c>
      <c r="JQ241" s="613">
        <v>0</v>
      </c>
      <c r="JR241" s="613">
        <v>0</v>
      </c>
      <c r="JS241" s="613">
        <v>0</v>
      </c>
      <c r="JT241" s="613">
        <v>0</v>
      </c>
      <c r="JU241" s="613">
        <v>0</v>
      </c>
      <c r="JV241" s="613">
        <v>0</v>
      </c>
      <c r="JW241" s="613">
        <v>0</v>
      </c>
      <c r="JX241" s="613">
        <v>0</v>
      </c>
      <c r="JY241" s="613">
        <v>0</v>
      </c>
      <c r="JZ241" s="613">
        <v>0</v>
      </c>
      <c r="KA241" s="613">
        <v>0</v>
      </c>
      <c r="KB241" s="613">
        <v>0</v>
      </c>
      <c r="KC241" s="613">
        <v>0</v>
      </c>
      <c r="KD241" s="613">
        <v>0</v>
      </c>
      <c r="KE241" s="613">
        <v>0</v>
      </c>
      <c r="KF241" s="613">
        <v>0</v>
      </c>
      <c r="KG241" s="613">
        <v>0</v>
      </c>
      <c r="KH241" s="613">
        <v>0</v>
      </c>
      <c r="KI241" s="613">
        <v>0</v>
      </c>
      <c r="KJ241" s="613">
        <v>0</v>
      </c>
      <c r="KK241" s="613">
        <v>0</v>
      </c>
      <c r="KL241" s="613">
        <v>0</v>
      </c>
      <c r="KM241" s="613">
        <v>0</v>
      </c>
      <c r="KN241" s="613">
        <v>0</v>
      </c>
      <c r="KO241" s="613">
        <v>0</v>
      </c>
      <c r="KP241" s="613">
        <v>0</v>
      </c>
      <c r="KQ241" s="613">
        <v>0</v>
      </c>
      <c r="KR241" s="613">
        <v>0</v>
      </c>
      <c r="KS241" s="613">
        <v>0</v>
      </c>
      <c r="KT241" s="613">
        <v>0</v>
      </c>
      <c r="KU241" s="613">
        <v>0</v>
      </c>
      <c r="KV241" s="613">
        <v>0</v>
      </c>
      <c r="KW241" s="613">
        <v>0</v>
      </c>
      <c r="KX241" s="613">
        <v>0</v>
      </c>
      <c r="KY241" s="613">
        <v>0</v>
      </c>
      <c r="KZ241" s="613">
        <v>0</v>
      </c>
      <c r="LA241" s="613">
        <v>0</v>
      </c>
      <c r="LB241" s="613">
        <v>0</v>
      </c>
      <c r="LC241" s="613">
        <v>0</v>
      </c>
      <c r="LD241" s="613">
        <v>0</v>
      </c>
      <c r="LE241" s="613">
        <v>0</v>
      </c>
      <c r="LF241" s="613">
        <v>0</v>
      </c>
      <c r="LG241" s="613">
        <v>0</v>
      </c>
      <c r="LH241" s="613">
        <v>0</v>
      </c>
      <c r="LI241" s="613">
        <v>0</v>
      </c>
      <c r="LJ241" s="613">
        <v>0</v>
      </c>
      <c r="LK241" s="613">
        <v>0</v>
      </c>
      <c r="LL241" s="613">
        <v>0</v>
      </c>
      <c r="LM241" s="613">
        <v>0</v>
      </c>
      <c r="LN241" s="613">
        <v>0</v>
      </c>
      <c r="LO241" s="613">
        <v>0</v>
      </c>
      <c r="LP241" s="613">
        <v>0</v>
      </c>
      <c r="LQ241" s="613">
        <v>0</v>
      </c>
      <c r="LR241" s="613">
        <v>0</v>
      </c>
      <c r="LS241" s="613">
        <v>0</v>
      </c>
      <c r="LT241" s="613">
        <v>0</v>
      </c>
      <c r="LU241" s="613">
        <v>0</v>
      </c>
      <c r="LV241" s="613">
        <v>0</v>
      </c>
      <c r="LW241" s="613">
        <v>0</v>
      </c>
      <c r="LX241" s="613">
        <v>0</v>
      </c>
      <c r="LY241" s="613">
        <v>0</v>
      </c>
      <c r="LZ241" s="613">
        <v>0</v>
      </c>
      <c r="MA241" s="613">
        <v>0</v>
      </c>
      <c r="MB241" s="613">
        <v>0</v>
      </c>
      <c r="MC241" s="613">
        <v>0</v>
      </c>
      <c r="MD241" s="613">
        <v>0</v>
      </c>
      <c r="ME241" s="613">
        <v>0</v>
      </c>
      <c r="MF241" s="613">
        <v>0</v>
      </c>
      <c r="MG241" s="613">
        <v>0</v>
      </c>
      <c r="MH241" s="613">
        <v>0</v>
      </c>
      <c r="MI241" s="613">
        <v>0</v>
      </c>
      <c r="MJ241" s="613">
        <v>0</v>
      </c>
      <c r="MK241" s="613">
        <v>0</v>
      </c>
      <c r="ML241" s="613">
        <v>0</v>
      </c>
      <c r="MM241" s="613">
        <v>0</v>
      </c>
      <c r="MN241" s="613">
        <v>0</v>
      </c>
      <c r="MO241" s="613">
        <v>0</v>
      </c>
      <c r="MP241" s="613">
        <v>0</v>
      </c>
      <c r="MQ241" s="613">
        <v>0</v>
      </c>
      <c r="MR241" s="613">
        <v>0</v>
      </c>
      <c r="MS241" s="613">
        <v>0</v>
      </c>
      <c r="MT241" s="613">
        <v>0</v>
      </c>
      <c r="MU241" s="613">
        <v>0</v>
      </c>
      <c r="MV241" s="613">
        <v>0</v>
      </c>
      <c r="MW241" s="613">
        <v>0</v>
      </c>
      <c r="MX241" s="613">
        <v>0</v>
      </c>
      <c r="MY241" s="613">
        <v>0</v>
      </c>
      <c r="MZ241" s="613">
        <v>0</v>
      </c>
      <c r="NA241" s="613">
        <v>0</v>
      </c>
      <c r="NB241" s="613">
        <v>0</v>
      </c>
      <c r="NC241" s="613">
        <v>0</v>
      </c>
      <c r="ND241" s="613">
        <v>0</v>
      </c>
      <c r="NE241" s="613">
        <v>0</v>
      </c>
      <c r="NF241" s="613">
        <v>0</v>
      </c>
      <c r="NG241" s="613">
        <v>0</v>
      </c>
      <c r="NH241" s="613">
        <v>0</v>
      </c>
      <c r="NI241" s="613">
        <v>0</v>
      </c>
      <c r="NJ241" s="613">
        <v>0</v>
      </c>
      <c r="NK241" s="613">
        <v>0</v>
      </c>
      <c r="NL241" s="613">
        <v>0</v>
      </c>
      <c r="NM241" s="613">
        <v>0</v>
      </c>
      <c r="NN241" s="613">
        <v>0</v>
      </c>
      <c r="NO241" s="613">
        <v>0</v>
      </c>
      <c r="NP241" s="613">
        <v>0</v>
      </c>
      <c r="NQ241" s="613">
        <v>0</v>
      </c>
      <c r="NR241" s="613">
        <v>0</v>
      </c>
      <c r="NS241" s="613">
        <v>0</v>
      </c>
      <c r="NT241" s="613">
        <v>0</v>
      </c>
      <c r="NU241" s="613">
        <v>0</v>
      </c>
      <c r="NV241" s="613">
        <v>0</v>
      </c>
      <c r="NW241" s="613">
        <v>0</v>
      </c>
      <c r="NX241" s="613">
        <v>0</v>
      </c>
      <c r="NY241" s="613">
        <v>0</v>
      </c>
      <c r="NZ241" s="613">
        <v>0</v>
      </c>
      <c r="OA241" s="613">
        <v>0</v>
      </c>
      <c r="OB241" s="613">
        <v>0</v>
      </c>
      <c r="OC241" s="613">
        <v>0</v>
      </c>
      <c r="OD241" s="613">
        <v>0</v>
      </c>
      <c r="OE241" s="613">
        <v>0</v>
      </c>
      <c r="OF241" s="613">
        <v>0</v>
      </c>
      <c r="OG241" s="613">
        <v>0</v>
      </c>
      <c r="OH241" s="613">
        <v>0</v>
      </c>
      <c r="OI241" s="613">
        <v>0</v>
      </c>
      <c r="OJ241" s="613">
        <v>0</v>
      </c>
      <c r="OK241" s="613">
        <v>0</v>
      </c>
      <c r="OL241" s="613">
        <v>0</v>
      </c>
      <c r="OM241" s="613">
        <v>0</v>
      </c>
      <c r="ON241" s="613">
        <v>0</v>
      </c>
      <c r="OO241" s="613">
        <v>0</v>
      </c>
      <c r="OP241" s="613">
        <v>0</v>
      </c>
      <c r="OQ241" s="613">
        <v>0</v>
      </c>
      <c r="OR241" s="613">
        <v>0</v>
      </c>
      <c r="OS241" s="613">
        <v>0</v>
      </c>
      <c r="OT241" s="613">
        <v>0</v>
      </c>
      <c r="OU241" s="613">
        <v>0</v>
      </c>
      <c r="OV241" s="613">
        <v>0</v>
      </c>
      <c r="OW241" s="613">
        <v>0</v>
      </c>
      <c r="OX241" s="613">
        <v>0</v>
      </c>
      <c r="OY241" s="613">
        <v>0</v>
      </c>
      <c r="OZ241" s="613">
        <v>0</v>
      </c>
      <c r="PA241" s="613">
        <v>0</v>
      </c>
      <c r="PB241" s="613">
        <v>0</v>
      </c>
      <c r="PC241" s="613">
        <v>0</v>
      </c>
      <c r="PD241" s="613">
        <v>0</v>
      </c>
      <c r="PE241" s="613">
        <v>0</v>
      </c>
      <c r="PF241" s="613">
        <v>0</v>
      </c>
      <c r="PG241" s="613">
        <v>0</v>
      </c>
      <c r="PH241" s="613">
        <v>0</v>
      </c>
      <c r="PI241" s="613">
        <v>0</v>
      </c>
      <c r="PJ241" s="613">
        <v>0</v>
      </c>
      <c r="PK241" s="613">
        <v>0</v>
      </c>
      <c r="PL241" s="613">
        <v>0</v>
      </c>
      <c r="PM241" s="613">
        <v>0</v>
      </c>
      <c r="PN241" s="613">
        <v>0</v>
      </c>
      <c r="PO241" s="613">
        <v>0</v>
      </c>
      <c r="PP241" s="613">
        <v>0</v>
      </c>
      <c r="PQ241" s="613">
        <v>0</v>
      </c>
      <c r="PR241" s="613">
        <v>0</v>
      </c>
      <c r="PS241" s="613">
        <v>0</v>
      </c>
      <c r="PT241" s="613">
        <v>0</v>
      </c>
      <c r="PU241" s="613">
        <v>0</v>
      </c>
      <c r="PV241" s="613">
        <v>0</v>
      </c>
      <c r="PW241" s="613">
        <v>0</v>
      </c>
      <c r="PX241" s="613">
        <v>0</v>
      </c>
      <c r="PY241" s="613">
        <v>0</v>
      </c>
      <c r="PZ241" s="613">
        <v>0</v>
      </c>
      <c r="QA241" s="613">
        <v>0</v>
      </c>
      <c r="QB241" s="613">
        <v>0</v>
      </c>
      <c r="QC241" s="613">
        <v>0</v>
      </c>
      <c r="QD241" s="613">
        <v>0</v>
      </c>
      <c r="QE241" s="613">
        <v>0</v>
      </c>
      <c r="QF241" s="613">
        <v>0</v>
      </c>
      <c r="QG241" s="613">
        <v>0</v>
      </c>
      <c r="QH241" s="613">
        <v>0</v>
      </c>
      <c r="QI241" s="613">
        <v>0</v>
      </c>
      <c r="QJ241" s="613">
        <v>0</v>
      </c>
      <c r="QK241" s="613">
        <v>0</v>
      </c>
      <c r="QL241" s="613">
        <v>0</v>
      </c>
      <c r="QM241" s="613">
        <v>0</v>
      </c>
      <c r="QN241" s="613">
        <v>0</v>
      </c>
      <c r="QO241" s="613">
        <v>0</v>
      </c>
      <c r="QP241" s="613">
        <v>0</v>
      </c>
      <c r="QQ241" s="613">
        <v>0</v>
      </c>
      <c r="QR241" s="613">
        <v>0</v>
      </c>
      <c r="QS241" s="613">
        <v>0</v>
      </c>
      <c r="QT241" s="613">
        <v>0</v>
      </c>
      <c r="QU241" s="613">
        <v>0</v>
      </c>
      <c r="QV241" s="613">
        <v>0</v>
      </c>
      <c r="QW241" s="613">
        <v>0</v>
      </c>
      <c r="QX241" s="613">
        <v>0</v>
      </c>
      <c r="QY241" s="613">
        <v>0</v>
      </c>
      <c r="QZ241" s="613">
        <v>0</v>
      </c>
      <c r="RA241" s="613">
        <v>0</v>
      </c>
      <c r="RB241" s="613">
        <v>0</v>
      </c>
      <c r="RC241" s="613">
        <v>0</v>
      </c>
      <c r="RD241" s="613">
        <v>0</v>
      </c>
      <c r="RE241" s="613">
        <v>0</v>
      </c>
      <c r="RF241" s="613">
        <v>0</v>
      </c>
      <c r="RG241" s="613">
        <v>0</v>
      </c>
      <c r="RH241" s="613">
        <v>0</v>
      </c>
      <c r="RI241" s="613">
        <v>0</v>
      </c>
      <c r="RJ241" s="613">
        <v>0</v>
      </c>
      <c r="RK241" s="613">
        <v>0</v>
      </c>
      <c r="RL241" s="613">
        <v>0</v>
      </c>
      <c r="RM241" s="613">
        <v>0</v>
      </c>
      <c r="RN241" s="613">
        <v>0</v>
      </c>
      <c r="RO241" s="613">
        <v>0</v>
      </c>
      <c r="RP241" s="613">
        <v>0</v>
      </c>
      <c r="RQ241" s="613">
        <v>0</v>
      </c>
      <c r="RR241" s="613">
        <v>0</v>
      </c>
      <c r="RS241" s="613">
        <v>0</v>
      </c>
      <c r="RT241" s="613">
        <v>0</v>
      </c>
      <c r="RU241" s="613">
        <v>0</v>
      </c>
      <c r="RV241" s="613">
        <v>0</v>
      </c>
      <c r="RW241" s="613">
        <v>0</v>
      </c>
      <c r="RX241" s="613">
        <v>0</v>
      </c>
      <c r="RY241" s="613">
        <v>0</v>
      </c>
      <c r="RZ241" s="613">
        <v>0</v>
      </c>
      <c r="SA241" s="613">
        <v>0</v>
      </c>
      <c r="SB241" s="613">
        <v>0</v>
      </c>
      <c r="SC241" s="613">
        <v>0</v>
      </c>
      <c r="SD241" s="613">
        <v>0</v>
      </c>
      <c r="SE241" s="613">
        <v>0</v>
      </c>
      <c r="SF241" s="613">
        <v>0</v>
      </c>
      <c r="SG241" s="613">
        <v>0</v>
      </c>
      <c r="SH241" s="613">
        <v>0</v>
      </c>
      <c r="SI241" s="613">
        <v>0</v>
      </c>
      <c r="SJ241" s="613">
        <v>0</v>
      </c>
      <c r="SK241" s="267">
        <f t="shared" si="458"/>
        <v>0</v>
      </c>
      <c r="SL241" s="254"/>
      <c r="SM241" s="242"/>
      <c r="SN241" s="242"/>
      <c r="SO241" s="242"/>
    </row>
    <row r="242" spans="1:509" outlineLevel="3" x14ac:dyDescent="0.35">
      <c r="A242" s="242"/>
      <c r="B242" s="251"/>
      <c r="C242" s="438">
        <f t="shared" si="477"/>
        <v>4</v>
      </c>
      <c r="D242" s="267"/>
      <c r="E242" s="316">
        <f t="shared" si="457"/>
        <v>101</v>
      </c>
      <c r="F242" s="322"/>
      <c r="G242" s="322"/>
      <c r="H242" s="267"/>
      <c r="I242" s="540"/>
      <c r="J242" s="554" t="s">
        <v>857</v>
      </c>
      <c r="K242" s="541"/>
      <c r="L242" s="613">
        <v>0</v>
      </c>
      <c r="M242" s="613">
        <v>0</v>
      </c>
      <c r="N242" s="613">
        <v>0</v>
      </c>
      <c r="O242" s="613">
        <v>0</v>
      </c>
      <c r="P242" s="613">
        <v>0</v>
      </c>
      <c r="Q242" s="613">
        <v>0</v>
      </c>
      <c r="R242" s="613">
        <v>0</v>
      </c>
      <c r="S242" s="613">
        <v>0</v>
      </c>
      <c r="T242" s="613">
        <v>0</v>
      </c>
      <c r="U242" s="613">
        <v>0</v>
      </c>
      <c r="V242" s="613">
        <v>0</v>
      </c>
      <c r="W242" s="613">
        <v>0</v>
      </c>
      <c r="X242" s="613">
        <v>0</v>
      </c>
      <c r="Y242" s="613">
        <v>0</v>
      </c>
      <c r="Z242" s="613">
        <v>0</v>
      </c>
      <c r="AA242" s="613">
        <v>0</v>
      </c>
      <c r="AB242" s="613">
        <v>0</v>
      </c>
      <c r="AC242" s="613">
        <v>0</v>
      </c>
      <c r="AD242" s="613">
        <v>0</v>
      </c>
      <c r="AE242" s="613">
        <v>0</v>
      </c>
      <c r="AF242" s="613">
        <v>0</v>
      </c>
      <c r="AG242" s="613">
        <v>0</v>
      </c>
      <c r="AH242" s="613">
        <v>0</v>
      </c>
      <c r="AI242" s="613">
        <v>0</v>
      </c>
      <c r="AJ242" s="613">
        <v>0</v>
      </c>
      <c r="AK242" s="613">
        <v>0</v>
      </c>
      <c r="AL242" s="613">
        <v>0</v>
      </c>
      <c r="AM242" s="613">
        <v>0</v>
      </c>
      <c r="AN242" s="613">
        <v>0</v>
      </c>
      <c r="AO242" s="613">
        <v>0</v>
      </c>
      <c r="AP242" s="613">
        <v>0</v>
      </c>
      <c r="AQ242" s="613">
        <v>0</v>
      </c>
      <c r="AR242" s="613">
        <v>0</v>
      </c>
      <c r="AS242" s="613">
        <v>0</v>
      </c>
      <c r="AT242" s="613">
        <v>0</v>
      </c>
      <c r="AU242" s="613">
        <v>0</v>
      </c>
      <c r="AV242" s="613">
        <v>0</v>
      </c>
      <c r="AW242" s="613">
        <v>0</v>
      </c>
      <c r="AX242" s="613">
        <v>0</v>
      </c>
      <c r="AY242" s="613">
        <v>0</v>
      </c>
      <c r="AZ242" s="613">
        <v>0</v>
      </c>
      <c r="BA242" s="613">
        <v>0</v>
      </c>
      <c r="BB242" s="613">
        <v>0</v>
      </c>
      <c r="BC242" s="613">
        <v>0</v>
      </c>
      <c r="BD242" s="613">
        <v>0</v>
      </c>
      <c r="BE242" s="613">
        <v>0</v>
      </c>
      <c r="BF242" s="613">
        <v>0</v>
      </c>
      <c r="BG242" s="613">
        <v>0</v>
      </c>
      <c r="BH242" s="613">
        <v>0</v>
      </c>
      <c r="BI242" s="613">
        <v>0</v>
      </c>
      <c r="BJ242" s="613">
        <v>0</v>
      </c>
      <c r="BK242" s="613">
        <v>0</v>
      </c>
      <c r="BL242" s="613">
        <v>0</v>
      </c>
      <c r="BM242" s="613">
        <v>0</v>
      </c>
      <c r="BN242" s="613">
        <v>0</v>
      </c>
      <c r="BO242" s="613">
        <v>0</v>
      </c>
      <c r="BP242" s="613">
        <v>0</v>
      </c>
      <c r="BQ242" s="613">
        <v>0</v>
      </c>
      <c r="BR242" s="613">
        <v>0</v>
      </c>
      <c r="BS242" s="613">
        <v>0</v>
      </c>
      <c r="BT242" s="613">
        <v>0</v>
      </c>
      <c r="BU242" s="613">
        <v>0</v>
      </c>
      <c r="BV242" s="613">
        <v>0</v>
      </c>
      <c r="BW242" s="613">
        <v>0</v>
      </c>
      <c r="BX242" s="613">
        <v>0</v>
      </c>
      <c r="BY242" s="613">
        <v>0</v>
      </c>
      <c r="BZ242" s="613">
        <v>0</v>
      </c>
      <c r="CA242" s="613">
        <v>0</v>
      </c>
      <c r="CB242" s="613">
        <v>0</v>
      </c>
      <c r="CC242" s="613">
        <v>0</v>
      </c>
      <c r="CD242" s="613">
        <v>0</v>
      </c>
      <c r="CE242" s="613">
        <v>0</v>
      </c>
      <c r="CF242" s="613">
        <v>0</v>
      </c>
      <c r="CG242" s="613">
        <v>0</v>
      </c>
      <c r="CH242" s="613">
        <v>0</v>
      </c>
      <c r="CI242" s="613">
        <v>0</v>
      </c>
      <c r="CJ242" s="613">
        <v>0</v>
      </c>
      <c r="CK242" s="613">
        <v>0</v>
      </c>
      <c r="CL242" s="613">
        <v>0</v>
      </c>
      <c r="CM242" s="613">
        <v>0</v>
      </c>
      <c r="CN242" s="613">
        <v>0</v>
      </c>
      <c r="CO242" s="613">
        <v>0</v>
      </c>
      <c r="CP242" s="613">
        <v>0</v>
      </c>
      <c r="CQ242" s="613">
        <v>0</v>
      </c>
      <c r="CR242" s="613">
        <v>0</v>
      </c>
      <c r="CS242" s="613">
        <v>0</v>
      </c>
      <c r="CT242" s="613">
        <v>0</v>
      </c>
      <c r="CU242" s="613">
        <v>0</v>
      </c>
      <c r="CV242" s="613">
        <v>0</v>
      </c>
      <c r="CW242" s="613">
        <v>0</v>
      </c>
      <c r="CX242" s="613">
        <v>0</v>
      </c>
      <c r="CY242" s="613">
        <v>0</v>
      </c>
      <c r="CZ242" s="613">
        <v>0</v>
      </c>
      <c r="DA242" s="613">
        <v>0</v>
      </c>
      <c r="DB242" s="613">
        <v>0</v>
      </c>
      <c r="DC242" s="613">
        <v>0</v>
      </c>
      <c r="DD242" s="613">
        <v>0</v>
      </c>
      <c r="DE242" s="613">
        <v>0</v>
      </c>
      <c r="DF242" s="613">
        <v>0</v>
      </c>
      <c r="DG242" s="613">
        <v>0</v>
      </c>
      <c r="DH242" s="613">
        <v>0</v>
      </c>
      <c r="DI242" s="613">
        <v>0</v>
      </c>
      <c r="DJ242" s="613">
        <v>0</v>
      </c>
      <c r="DK242" s="613">
        <v>0</v>
      </c>
      <c r="DL242" s="613">
        <v>0</v>
      </c>
      <c r="DM242" s="613">
        <v>0</v>
      </c>
      <c r="DN242" s="613">
        <v>0</v>
      </c>
      <c r="DO242" s="613">
        <v>0</v>
      </c>
      <c r="DP242" s="613">
        <v>0</v>
      </c>
      <c r="DQ242" s="613">
        <v>0</v>
      </c>
      <c r="DR242" s="613">
        <v>0</v>
      </c>
      <c r="DS242" s="613">
        <v>0</v>
      </c>
      <c r="DT242" s="613">
        <v>0</v>
      </c>
      <c r="DU242" s="613">
        <v>0</v>
      </c>
      <c r="DV242" s="613">
        <v>0</v>
      </c>
      <c r="DW242" s="613">
        <v>0</v>
      </c>
      <c r="DX242" s="613">
        <v>0</v>
      </c>
      <c r="DY242" s="613">
        <v>0</v>
      </c>
      <c r="DZ242" s="613">
        <v>0</v>
      </c>
      <c r="EA242" s="613">
        <v>0</v>
      </c>
      <c r="EB242" s="613">
        <v>0</v>
      </c>
      <c r="EC242" s="613">
        <v>0</v>
      </c>
      <c r="ED242" s="613">
        <v>0</v>
      </c>
      <c r="EE242" s="613">
        <v>0</v>
      </c>
      <c r="EF242" s="613">
        <v>0</v>
      </c>
      <c r="EG242" s="613">
        <v>0</v>
      </c>
      <c r="EH242" s="613">
        <v>0</v>
      </c>
      <c r="EI242" s="613">
        <v>0</v>
      </c>
      <c r="EJ242" s="613">
        <v>0</v>
      </c>
      <c r="EK242" s="613">
        <v>0</v>
      </c>
      <c r="EL242" s="613">
        <v>0</v>
      </c>
      <c r="EM242" s="613">
        <v>0</v>
      </c>
      <c r="EN242" s="613">
        <v>0</v>
      </c>
      <c r="EO242" s="613">
        <v>0</v>
      </c>
      <c r="EP242" s="613">
        <v>0</v>
      </c>
      <c r="EQ242" s="613">
        <v>0</v>
      </c>
      <c r="ER242" s="613">
        <v>0</v>
      </c>
      <c r="ES242" s="613">
        <v>0</v>
      </c>
      <c r="ET242" s="613">
        <v>0</v>
      </c>
      <c r="EU242" s="613">
        <v>0</v>
      </c>
      <c r="EV242" s="613">
        <v>0</v>
      </c>
      <c r="EW242" s="613">
        <v>0</v>
      </c>
      <c r="EX242" s="613">
        <v>0</v>
      </c>
      <c r="EY242" s="613">
        <v>0</v>
      </c>
      <c r="EZ242" s="613">
        <v>0</v>
      </c>
      <c r="FA242" s="613">
        <v>0</v>
      </c>
      <c r="FB242" s="613">
        <v>0</v>
      </c>
      <c r="FC242" s="613">
        <v>0</v>
      </c>
      <c r="FD242" s="613">
        <v>0</v>
      </c>
      <c r="FE242" s="613">
        <v>0</v>
      </c>
      <c r="FF242" s="613">
        <v>0</v>
      </c>
      <c r="FG242" s="613">
        <v>0</v>
      </c>
      <c r="FH242" s="613">
        <v>0</v>
      </c>
      <c r="FI242" s="613">
        <v>0</v>
      </c>
      <c r="FJ242" s="613">
        <v>0</v>
      </c>
      <c r="FK242" s="613">
        <v>0</v>
      </c>
      <c r="FL242" s="613">
        <v>0</v>
      </c>
      <c r="FM242" s="613">
        <v>0</v>
      </c>
      <c r="FN242" s="613">
        <v>0</v>
      </c>
      <c r="FO242" s="613">
        <v>0</v>
      </c>
      <c r="FP242" s="613">
        <v>0</v>
      </c>
      <c r="FQ242" s="613">
        <v>0</v>
      </c>
      <c r="FR242" s="613">
        <v>0</v>
      </c>
      <c r="FS242" s="613">
        <v>0</v>
      </c>
      <c r="FT242" s="613">
        <v>0</v>
      </c>
      <c r="FU242" s="613">
        <v>0</v>
      </c>
      <c r="FV242" s="613">
        <v>0</v>
      </c>
      <c r="FW242" s="613">
        <v>0</v>
      </c>
      <c r="FX242" s="613">
        <v>0</v>
      </c>
      <c r="FY242" s="613">
        <v>0</v>
      </c>
      <c r="FZ242" s="613">
        <v>0</v>
      </c>
      <c r="GA242" s="613">
        <v>0</v>
      </c>
      <c r="GB242" s="613">
        <v>0</v>
      </c>
      <c r="GC242" s="613">
        <v>0</v>
      </c>
      <c r="GD242" s="613">
        <v>0</v>
      </c>
      <c r="GE242" s="613">
        <v>0</v>
      </c>
      <c r="GF242" s="613">
        <v>0</v>
      </c>
      <c r="GG242" s="613">
        <v>0</v>
      </c>
      <c r="GH242" s="613">
        <v>0</v>
      </c>
      <c r="GI242" s="613">
        <v>0</v>
      </c>
      <c r="GJ242" s="613">
        <v>0</v>
      </c>
      <c r="GK242" s="613">
        <v>0</v>
      </c>
      <c r="GL242" s="613">
        <v>0</v>
      </c>
      <c r="GM242" s="613">
        <v>0</v>
      </c>
      <c r="GN242" s="613">
        <v>0</v>
      </c>
      <c r="GO242" s="613">
        <v>0</v>
      </c>
      <c r="GP242" s="613">
        <v>0</v>
      </c>
      <c r="GQ242" s="613">
        <v>0</v>
      </c>
      <c r="GR242" s="613">
        <v>0</v>
      </c>
      <c r="GS242" s="613">
        <v>0</v>
      </c>
      <c r="GT242" s="613">
        <v>0</v>
      </c>
      <c r="GU242" s="613">
        <v>0</v>
      </c>
      <c r="GV242" s="613">
        <v>0</v>
      </c>
      <c r="GW242" s="613">
        <v>0</v>
      </c>
      <c r="GX242" s="613">
        <v>0</v>
      </c>
      <c r="GY242" s="613">
        <v>0</v>
      </c>
      <c r="GZ242" s="613">
        <v>0</v>
      </c>
      <c r="HA242" s="613">
        <v>0</v>
      </c>
      <c r="HB242" s="613">
        <v>0</v>
      </c>
      <c r="HC242" s="613">
        <v>0</v>
      </c>
      <c r="HD242" s="613">
        <v>0</v>
      </c>
      <c r="HE242" s="613">
        <v>0</v>
      </c>
      <c r="HF242" s="613">
        <v>0</v>
      </c>
      <c r="HG242" s="613">
        <v>0</v>
      </c>
      <c r="HH242" s="613">
        <v>0</v>
      </c>
      <c r="HI242" s="613">
        <v>0</v>
      </c>
      <c r="HJ242" s="613">
        <v>0</v>
      </c>
      <c r="HK242" s="613">
        <v>0</v>
      </c>
      <c r="HL242" s="613">
        <v>0</v>
      </c>
      <c r="HM242" s="613">
        <v>0</v>
      </c>
      <c r="HN242" s="613">
        <v>0</v>
      </c>
      <c r="HO242" s="613">
        <v>0</v>
      </c>
      <c r="HP242" s="613">
        <v>0</v>
      </c>
      <c r="HQ242" s="613">
        <v>0</v>
      </c>
      <c r="HR242" s="613">
        <v>0</v>
      </c>
      <c r="HS242" s="613">
        <v>0</v>
      </c>
      <c r="HT242" s="613">
        <v>0</v>
      </c>
      <c r="HU242" s="613">
        <v>0</v>
      </c>
      <c r="HV242" s="613">
        <v>0</v>
      </c>
      <c r="HW242" s="613">
        <v>0</v>
      </c>
      <c r="HX242" s="613">
        <v>0</v>
      </c>
      <c r="HY242" s="613">
        <v>0</v>
      </c>
      <c r="HZ242" s="613">
        <v>0</v>
      </c>
      <c r="IA242" s="613">
        <v>0</v>
      </c>
      <c r="IB242" s="613">
        <v>0</v>
      </c>
      <c r="IC242" s="613">
        <v>0</v>
      </c>
      <c r="ID242" s="613">
        <v>0</v>
      </c>
      <c r="IE242" s="613">
        <v>0</v>
      </c>
      <c r="IF242" s="613">
        <v>0</v>
      </c>
      <c r="IG242" s="613">
        <v>0</v>
      </c>
      <c r="IH242" s="613">
        <v>0</v>
      </c>
      <c r="II242" s="613">
        <v>0</v>
      </c>
      <c r="IJ242" s="613">
        <v>0</v>
      </c>
      <c r="IK242" s="613">
        <v>0</v>
      </c>
      <c r="IL242" s="613">
        <v>0</v>
      </c>
      <c r="IM242" s="613">
        <v>0</v>
      </c>
      <c r="IN242" s="613">
        <v>0</v>
      </c>
      <c r="IO242" s="613">
        <v>0</v>
      </c>
      <c r="IP242" s="613">
        <v>0</v>
      </c>
      <c r="IQ242" s="613">
        <v>0</v>
      </c>
      <c r="IR242" s="613">
        <v>0</v>
      </c>
      <c r="IS242" s="613">
        <v>0</v>
      </c>
      <c r="IT242" s="613">
        <v>0</v>
      </c>
      <c r="IU242" s="613">
        <v>0</v>
      </c>
      <c r="IV242" s="613">
        <v>0</v>
      </c>
      <c r="IW242" s="613">
        <v>0</v>
      </c>
      <c r="IX242" s="613">
        <v>0</v>
      </c>
      <c r="IY242" s="613">
        <v>0</v>
      </c>
      <c r="IZ242" s="613">
        <v>0</v>
      </c>
      <c r="JA242" s="613">
        <v>0</v>
      </c>
      <c r="JB242" s="613">
        <v>0</v>
      </c>
      <c r="JC242" s="613">
        <v>0</v>
      </c>
      <c r="JD242" s="613">
        <v>0</v>
      </c>
      <c r="JE242" s="613">
        <v>0</v>
      </c>
      <c r="JF242" s="613">
        <v>0</v>
      </c>
      <c r="JG242" s="613">
        <v>0</v>
      </c>
      <c r="JH242" s="613">
        <v>0</v>
      </c>
      <c r="JI242" s="613">
        <v>0</v>
      </c>
      <c r="JJ242" s="613">
        <v>0</v>
      </c>
      <c r="JK242" s="613">
        <v>0</v>
      </c>
      <c r="JL242" s="613">
        <v>0</v>
      </c>
      <c r="JM242" s="613">
        <v>0</v>
      </c>
      <c r="JN242" s="613">
        <v>0</v>
      </c>
      <c r="JO242" s="613">
        <v>0</v>
      </c>
      <c r="JP242" s="613">
        <v>0</v>
      </c>
      <c r="JQ242" s="613">
        <v>0</v>
      </c>
      <c r="JR242" s="613">
        <v>0</v>
      </c>
      <c r="JS242" s="613">
        <v>0</v>
      </c>
      <c r="JT242" s="613">
        <v>0</v>
      </c>
      <c r="JU242" s="613">
        <v>0</v>
      </c>
      <c r="JV242" s="613">
        <v>0</v>
      </c>
      <c r="JW242" s="613">
        <v>0</v>
      </c>
      <c r="JX242" s="613">
        <v>0</v>
      </c>
      <c r="JY242" s="613">
        <v>0</v>
      </c>
      <c r="JZ242" s="613">
        <v>0</v>
      </c>
      <c r="KA242" s="613">
        <v>0</v>
      </c>
      <c r="KB242" s="613">
        <v>0</v>
      </c>
      <c r="KC242" s="613">
        <v>0</v>
      </c>
      <c r="KD242" s="613">
        <v>0</v>
      </c>
      <c r="KE242" s="613">
        <v>0</v>
      </c>
      <c r="KF242" s="613">
        <v>0</v>
      </c>
      <c r="KG242" s="613">
        <v>0</v>
      </c>
      <c r="KH242" s="613">
        <v>0</v>
      </c>
      <c r="KI242" s="613">
        <v>0</v>
      </c>
      <c r="KJ242" s="613">
        <v>0</v>
      </c>
      <c r="KK242" s="613">
        <v>0</v>
      </c>
      <c r="KL242" s="613">
        <v>0</v>
      </c>
      <c r="KM242" s="613">
        <v>0</v>
      </c>
      <c r="KN242" s="613">
        <v>0</v>
      </c>
      <c r="KO242" s="613">
        <v>0</v>
      </c>
      <c r="KP242" s="613">
        <v>0</v>
      </c>
      <c r="KQ242" s="613">
        <v>0</v>
      </c>
      <c r="KR242" s="613">
        <v>0</v>
      </c>
      <c r="KS242" s="613">
        <v>0</v>
      </c>
      <c r="KT242" s="613">
        <v>0</v>
      </c>
      <c r="KU242" s="613">
        <v>0</v>
      </c>
      <c r="KV242" s="613">
        <v>0</v>
      </c>
      <c r="KW242" s="613">
        <v>0</v>
      </c>
      <c r="KX242" s="613">
        <v>0</v>
      </c>
      <c r="KY242" s="613">
        <v>0</v>
      </c>
      <c r="KZ242" s="613">
        <v>0</v>
      </c>
      <c r="LA242" s="613">
        <v>0</v>
      </c>
      <c r="LB242" s="613">
        <v>0</v>
      </c>
      <c r="LC242" s="613">
        <v>0</v>
      </c>
      <c r="LD242" s="613">
        <v>0</v>
      </c>
      <c r="LE242" s="613">
        <v>0</v>
      </c>
      <c r="LF242" s="613">
        <v>0</v>
      </c>
      <c r="LG242" s="613">
        <v>0</v>
      </c>
      <c r="LH242" s="613">
        <v>0</v>
      </c>
      <c r="LI242" s="613">
        <v>0</v>
      </c>
      <c r="LJ242" s="613">
        <v>0</v>
      </c>
      <c r="LK242" s="613">
        <v>0</v>
      </c>
      <c r="LL242" s="613">
        <v>0</v>
      </c>
      <c r="LM242" s="613">
        <v>0</v>
      </c>
      <c r="LN242" s="613">
        <v>0</v>
      </c>
      <c r="LO242" s="613">
        <v>0</v>
      </c>
      <c r="LP242" s="613">
        <v>0</v>
      </c>
      <c r="LQ242" s="613">
        <v>0</v>
      </c>
      <c r="LR242" s="613">
        <v>0</v>
      </c>
      <c r="LS242" s="613">
        <v>0</v>
      </c>
      <c r="LT242" s="613">
        <v>0</v>
      </c>
      <c r="LU242" s="613">
        <v>0</v>
      </c>
      <c r="LV242" s="613">
        <v>0</v>
      </c>
      <c r="LW242" s="613">
        <v>0</v>
      </c>
      <c r="LX242" s="613">
        <v>0</v>
      </c>
      <c r="LY242" s="613">
        <v>0</v>
      </c>
      <c r="LZ242" s="613">
        <v>0</v>
      </c>
      <c r="MA242" s="613">
        <v>0</v>
      </c>
      <c r="MB242" s="613">
        <v>0</v>
      </c>
      <c r="MC242" s="613">
        <v>0</v>
      </c>
      <c r="MD242" s="613">
        <v>0</v>
      </c>
      <c r="ME242" s="613">
        <v>0</v>
      </c>
      <c r="MF242" s="613">
        <v>0</v>
      </c>
      <c r="MG242" s="613">
        <v>0</v>
      </c>
      <c r="MH242" s="613">
        <v>0</v>
      </c>
      <c r="MI242" s="613">
        <v>0</v>
      </c>
      <c r="MJ242" s="613">
        <v>0</v>
      </c>
      <c r="MK242" s="613">
        <v>0</v>
      </c>
      <c r="ML242" s="613">
        <v>0</v>
      </c>
      <c r="MM242" s="613">
        <v>0</v>
      </c>
      <c r="MN242" s="613">
        <v>0</v>
      </c>
      <c r="MO242" s="613">
        <v>0</v>
      </c>
      <c r="MP242" s="613">
        <v>0</v>
      </c>
      <c r="MQ242" s="613">
        <v>0</v>
      </c>
      <c r="MR242" s="613">
        <v>0</v>
      </c>
      <c r="MS242" s="613">
        <v>0</v>
      </c>
      <c r="MT242" s="613">
        <v>0</v>
      </c>
      <c r="MU242" s="613">
        <v>0</v>
      </c>
      <c r="MV242" s="613">
        <v>0</v>
      </c>
      <c r="MW242" s="613">
        <v>0</v>
      </c>
      <c r="MX242" s="613">
        <v>0</v>
      </c>
      <c r="MY242" s="613">
        <v>0</v>
      </c>
      <c r="MZ242" s="613">
        <v>0</v>
      </c>
      <c r="NA242" s="613">
        <v>0</v>
      </c>
      <c r="NB242" s="613">
        <v>0</v>
      </c>
      <c r="NC242" s="613">
        <v>0</v>
      </c>
      <c r="ND242" s="613">
        <v>0</v>
      </c>
      <c r="NE242" s="613">
        <v>0</v>
      </c>
      <c r="NF242" s="613">
        <v>0</v>
      </c>
      <c r="NG242" s="613">
        <v>0</v>
      </c>
      <c r="NH242" s="613">
        <v>0</v>
      </c>
      <c r="NI242" s="613">
        <v>0</v>
      </c>
      <c r="NJ242" s="613">
        <v>0</v>
      </c>
      <c r="NK242" s="613">
        <v>0</v>
      </c>
      <c r="NL242" s="613">
        <v>0</v>
      </c>
      <c r="NM242" s="613">
        <v>0</v>
      </c>
      <c r="NN242" s="613">
        <v>0</v>
      </c>
      <c r="NO242" s="613">
        <v>0</v>
      </c>
      <c r="NP242" s="613">
        <v>0</v>
      </c>
      <c r="NQ242" s="613">
        <v>0</v>
      </c>
      <c r="NR242" s="613">
        <v>0</v>
      </c>
      <c r="NS242" s="613">
        <v>0</v>
      </c>
      <c r="NT242" s="613">
        <v>0</v>
      </c>
      <c r="NU242" s="613">
        <v>0</v>
      </c>
      <c r="NV242" s="613">
        <v>0</v>
      </c>
      <c r="NW242" s="613">
        <v>0</v>
      </c>
      <c r="NX242" s="613">
        <v>0</v>
      </c>
      <c r="NY242" s="613">
        <v>0</v>
      </c>
      <c r="NZ242" s="613">
        <v>0</v>
      </c>
      <c r="OA242" s="613">
        <v>0</v>
      </c>
      <c r="OB242" s="613">
        <v>0</v>
      </c>
      <c r="OC242" s="613">
        <v>0</v>
      </c>
      <c r="OD242" s="613">
        <v>0</v>
      </c>
      <c r="OE242" s="613">
        <v>0</v>
      </c>
      <c r="OF242" s="613">
        <v>0</v>
      </c>
      <c r="OG242" s="613">
        <v>0</v>
      </c>
      <c r="OH242" s="613">
        <v>0</v>
      </c>
      <c r="OI242" s="613">
        <v>0</v>
      </c>
      <c r="OJ242" s="613">
        <v>0</v>
      </c>
      <c r="OK242" s="613">
        <v>0</v>
      </c>
      <c r="OL242" s="613">
        <v>0</v>
      </c>
      <c r="OM242" s="613">
        <v>0</v>
      </c>
      <c r="ON242" s="613">
        <v>0</v>
      </c>
      <c r="OO242" s="613">
        <v>0</v>
      </c>
      <c r="OP242" s="613">
        <v>0</v>
      </c>
      <c r="OQ242" s="613">
        <v>0</v>
      </c>
      <c r="OR242" s="613">
        <v>0</v>
      </c>
      <c r="OS242" s="613">
        <v>0</v>
      </c>
      <c r="OT242" s="613">
        <v>0</v>
      </c>
      <c r="OU242" s="613">
        <v>0</v>
      </c>
      <c r="OV242" s="613">
        <v>0</v>
      </c>
      <c r="OW242" s="613">
        <v>0</v>
      </c>
      <c r="OX242" s="613">
        <v>0</v>
      </c>
      <c r="OY242" s="613">
        <v>0</v>
      </c>
      <c r="OZ242" s="613">
        <v>0</v>
      </c>
      <c r="PA242" s="613">
        <v>0</v>
      </c>
      <c r="PB242" s="613">
        <v>0</v>
      </c>
      <c r="PC242" s="613">
        <v>0</v>
      </c>
      <c r="PD242" s="613">
        <v>0</v>
      </c>
      <c r="PE242" s="613">
        <v>0</v>
      </c>
      <c r="PF242" s="613">
        <v>0</v>
      </c>
      <c r="PG242" s="613">
        <v>0</v>
      </c>
      <c r="PH242" s="613">
        <v>0</v>
      </c>
      <c r="PI242" s="613">
        <v>0</v>
      </c>
      <c r="PJ242" s="613">
        <v>0</v>
      </c>
      <c r="PK242" s="613">
        <v>0</v>
      </c>
      <c r="PL242" s="613">
        <v>0</v>
      </c>
      <c r="PM242" s="613">
        <v>0</v>
      </c>
      <c r="PN242" s="613">
        <v>0</v>
      </c>
      <c r="PO242" s="613">
        <v>0</v>
      </c>
      <c r="PP242" s="613">
        <v>0</v>
      </c>
      <c r="PQ242" s="613">
        <v>0</v>
      </c>
      <c r="PR242" s="613">
        <v>0</v>
      </c>
      <c r="PS242" s="613">
        <v>0</v>
      </c>
      <c r="PT242" s="613">
        <v>0</v>
      </c>
      <c r="PU242" s="613">
        <v>0</v>
      </c>
      <c r="PV242" s="613">
        <v>0</v>
      </c>
      <c r="PW242" s="613">
        <v>0</v>
      </c>
      <c r="PX242" s="613">
        <v>0</v>
      </c>
      <c r="PY242" s="613">
        <v>0</v>
      </c>
      <c r="PZ242" s="613">
        <v>0</v>
      </c>
      <c r="QA242" s="613">
        <v>0</v>
      </c>
      <c r="QB242" s="613">
        <v>0</v>
      </c>
      <c r="QC242" s="613">
        <v>0</v>
      </c>
      <c r="QD242" s="613">
        <v>0</v>
      </c>
      <c r="QE242" s="613">
        <v>0</v>
      </c>
      <c r="QF242" s="613">
        <v>0</v>
      </c>
      <c r="QG242" s="613">
        <v>0</v>
      </c>
      <c r="QH242" s="613">
        <v>0</v>
      </c>
      <c r="QI242" s="613">
        <v>0</v>
      </c>
      <c r="QJ242" s="613">
        <v>0</v>
      </c>
      <c r="QK242" s="613">
        <v>0</v>
      </c>
      <c r="QL242" s="613">
        <v>0</v>
      </c>
      <c r="QM242" s="613">
        <v>0</v>
      </c>
      <c r="QN242" s="613">
        <v>0</v>
      </c>
      <c r="QO242" s="613">
        <v>0</v>
      </c>
      <c r="QP242" s="613">
        <v>0</v>
      </c>
      <c r="QQ242" s="613">
        <v>0</v>
      </c>
      <c r="QR242" s="613">
        <v>0</v>
      </c>
      <c r="QS242" s="613">
        <v>0</v>
      </c>
      <c r="QT242" s="613">
        <v>0</v>
      </c>
      <c r="QU242" s="613">
        <v>0</v>
      </c>
      <c r="QV242" s="613">
        <v>0</v>
      </c>
      <c r="QW242" s="613">
        <v>0</v>
      </c>
      <c r="QX242" s="613">
        <v>0</v>
      </c>
      <c r="QY242" s="613">
        <v>0</v>
      </c>
      <c r="QZ242" s="613">
        <v>0</v>
      </c>
      <c r="RA242" s="613">
        <v>0</v>
      </c>
      <c r="RB242" s="613">
        <v>0</v>
      </c>
      <c r="RC242" s="613">
        <v>0</v>
      </c>
      <c r="RD242" s="613">
        <v>0</v>
      </c>
      <c r="RE242" s="613">
        <v>0</v>
      </c>
      <c r="RF242" s="613">
        <v>0</v>
      </c>
      <c r="RG242" s="613">
        <v>0</v>
      </c>
      <c r="RH242" s="613">
        <v>0</v>
      </c>
      <c r="RI242" s="613">
        <v>0</v>
      </c>
      <c r="RJ242" s="613">
        <v>0</v>
      </c>
      <c r="RK242" s="613">
        <v>0</v>
      </c>
      <c r="RL242" s="613">
        <v>0</v>
      </c>
      <c r="RM242" s="613">
        <v>0</v>
      </c>
      <c r="RN242" s="613">
        <v>0</v>
      </c>
      <c r="RO242" s="613">
        <v>0</v>
      </c>
      <c r="RP242" s="613">
        <v>0</v>
      </c>
      <c r="RQ242" s="613">
        <v>0</v>
      </c>
      <c r="RR242" s="613">
        <v>0</v>
      </c>
      <c r="RS242" s="613">
        <v>0</v>
      </c>
      <c r="RT242" s="613">
        <v>0</v>
      </c>
      <c r="RU242" s="613">
        <v>0</v>
      </c>
      <c r="RV242" s="613">
        <v>0</v>
      </c>
      <c r="RW242" s="613">
        <v>0</v>
      </c>
      <c r="RX242" s="613">
        <v>0</v>
      </c>
      <c r="RY242" s="613">
        <v>0</v>
      </c>
      <c r="RZ242" s="613">
        <v>0</v>
      </c>
      <c r="SA242" s="613">
        <v>0</v>
      </c>
      <c r="SB242" s="613">
        <v>0</v>
      </c>
      <c r="SC242" s="613">
        <v>0</v>
      </c>
      <c r="SD242" s="613">
        <v>0</v>
      </c>
      <c r="SE242" s="613">
        <v>0</v>
      </c>
      <c r="SF242" s="613">
        <v>0</v>
      </c>
      <c r="SG242" s="613">
        <v>0</v>
      </c>
      <c r="SH242" s="613">
        <v>0</v>
      </c>
      <c r="SI242" s="613">
        <v>0</v>
      </c>
      <c r="SJ242" s="613">
        <v>0</v>
      </c>
      <c r="SK242" s="267">
        <f t="shared" si="458"/>
        <v>0</v>
      </c>
      <c r="SL242" s="254"/>
      <c r="SM242" s="242"/>
      <c r="SN242" s="242"/>
      <c r="SO242" s="242"/>
    </row>
    <row r="243" spans="1:509" outlineLevel="3" x14ac:dyDescent="0.35">
      <c r="A243" s="242"/>
      <c r="B243" s="251"/>
      <c r="C243" s="438">
        <f t="shared" si="477"/>
        <v>4</v>
      </c>
      <c r="D243" s="267"/>
      <c r="E243" s="316">
        <f t="shared" si="457"/>
        <v>102</v>
      </c>
      <c r="F243" s="322"/>
      <c r="G243" s="322"/>
      <c r="H243" s="267"/>
      <c r="I243" s="540"/>
      <c r="J243" s="554" t="s">
        <v>860</v>
      </c>
      <c r="K243" s="541"/>
      <c r="L243" s="613">
        <v>0</v>
      </c>
      <c r="M243" s="613">
        <v>0</v>
      </c>
      <c r="N243" s="613">
        <v>0</v>
      </c>
      <c r="O243" s="613">
        <v>0</v>
      </c>
      <c r="P243" s="613">
        <v>0</v>
      </c>
      <c r="Q243" s="613">
        <v>0</v>
      </c>
      <c r="R243" s="613">
        <v>0</v>
      </c>
      <c r="S243" s="613">
        <v>0</v>
      </c>
      <c r="T243" s="613">
        <v>0</v>
      </c>
      <c r="U243" s="613">
        <v>0</v>
      </c>
      <c r="V243" s="613">
        <v>0</v>
      </c>
      <c r="W243" s="613">
        <v>0</v>
      </c>
      <c r="X243" s="613">
        <v>0</v>
      </c>
      <c r="Y243" s="613">
        <v>0</v>
      </c>
      <c r="Z243" s="613">
        <v>0</v>
      </c>
      <c r="AA243" s="613">
        <v>0</v>
      </c>
      <c r="AB243" s="613">
        <v>0</v>
      </c>
      <c r="AC243" s="613">
        <v>0</v>
      </c>
      <c r="AD243" s="613">
        <v>0</v>
      </c>
      <c r="AE243" s="613">
        <v>0</v>
      </c>
      <c r="AF243" s="613">
        <v>0</v>
      </c>
      <c r="AG243" s="613">
        <v>0</v>
      </c>
      <c r="AH243" s="613">
        <v>0</v>
      </c>
      <c r="AI243" s="613">
        <v>0</v>
      </c>
      <c r="AJ243" s="613">
        <v>0</v>
      </c>
      <c r="AK243" s="613">
        <v>0</v>
      </c>
      <c r="AL243" s="613">
        <v>0</v>
      </c>
      <c r="AM243" s="613">
        <v>0</v>
      </c>
      <c r="AN243" s="613">
        <v>0</v>
      </c>
      <c r="AO243" s="613">
        <v>0</v>
      </c>
      <c r="AP243" s="613">
        <v>0</v>
      </c>
      <c r="AQ243" s="613">
        <v>0</v>
      </c>
      <c r="AR243" s="613">
        <v>0</v>
      </c>
      <c r="AS243" s="613">
        <v>0</v>
      </c>
      <c r="AT243" s="613">
        <v>0</v>
      </c>
      <c r="AU243" s="613">
        <v>0</v>
      </c>
      <c r="AV243" s="613">
        <v>0</v>
      </c>
      <c r="AW243" s="613">
        <v>0</v>
      </c>
      <c r="AX243" s="613">
        <v>0</v>
      </c>
      <c r="AY243" s="613">
        <v>0</v>
      </c>
      <c r="AZ243" s="613">
        <v>0</v>
      </c>
      <c r="BA243" s="613">
        <v>0</v>
      </c>
      <c r="BB243" s="613">
        <v>0</v>
      </c>
      <c r="BC243" s="613">
        <v>0</v>
      </c>
      <c r="BD243" s="613">
        <v>0</v>
      </c>
      <c r="BE243" s="613">
        <v>0</v>
      </c>
      <c r="BF243" s="613">
        <v>0</v>
      </c>
      <c r="BG243" s="613">
        <v>0</v>
      </c>
      <c r="BH243" s="613">
        <v>0</v>
      </c>
      <c r="BI243" s="613">
        <v>0</v>
      </c>
      <c r="BJ243" s="613">
        <v>0</v>
      </c>
      <c r="BK243" s="613">
        <v>0</v>
      </c>
      <c r="BL243" s="613">
        <v>0</v>
      </c>
      <c r="BM243" s="613">
        <v>0</v>
      </c>
      <c r="BN243" s="613">
        <v>0</v>
      </c>
      <c r="BO243" s="613">
        <v>0</v>
      </c>
      <c r="BP243" s="613">
        <v>0</v>
      </c>
      <c r="BQ243" s="613">
        <v>0</v>
      </c>
      <c r="BR243" s="613">
        <v>0</v>
      </c>
      <c r="BS243" s="613">
        <v>0</v>
      </c>
      <c r="BT243" s="613">
        <v>0</v>
      </c>
      <c r="BU243" s="613">
        <v>0</v>
      </c>
      <c r="BV243" s="613">
        <v>0</v>
      </c>
      <c r="BW243" s="613">
        <v>0</v>
      </c>
      <c r="BX243" s="613">
        <v>0</v>
      </c>
      <c r="BY243" s="613">
        <v>0</v>
      </c>
      <c r="BZ243" s="613">
        <v>0</v>
      </c>
      <c r="CA243" s="613">
        <v>0</v>
      </c>
      <c r="CB243" s="613">
        <v>0</v>
      </c>
      <c r="CC243" s="613">
        <v>0</v>
      </c>
      <c r="CD243" s="613">
        <v>0</v>
      </c>
      <c r="CE243" s="613">
        <v>0</v>
      </c>
      <c r="CF243" s="613">
        <v>0</v>
      </c>
      <c r="CG243" s="613">
        <v>0</v>
      </c>
      <c r="CH243" s="613">
        <v>0</v>
      </c>
      <c r="CI243" s="613">
        <v>0</v>
      </c>
      <c r="CJ243" s="613">
        <v>0</v>
      </c>
      <c r="CK243" s="613">
        <v>0</v>
      </c>
      <c r="CL243" s="613">
        <v>0</v>
      </c>
      <c r="CM243" s="613">
        <v>0</v>
      </c>
      <c r="CN243" s="613">
        <v>0</v>
      </c>
      <c r="CO243" s="613">
        <v>0</v>
      </c>
      <c r="CP243" s="613">
        <v>0</v>
      </c>
      <c r="CQ243" s="613">
        <v>0</v>
      </c>
      <c r="CR243" s="613">
        <v>0</v>
      </c>
      <c r="CS243" s="613">
        <v>0</v>
      </c>
      <c r="CT243" s="613">
        <v>0</v>
      </c>
      <c r="CU243" s="613">
        <v>0</v>
      </c>
      <c r="CV243" s="613">
        <v>0</v>
      </c>
      <c r="CW243" s="613">
        <v>0</v>
      </c>
      <c r="CX243" s="613">
        <v>0</v>
      </c>
      <c r="CY243" s="613">
        <v>0</v>
      </c>
      <c r="CZ243" s="613">
        <v>0</v>
      </c>
      <c r="DA243" s="613">
        <v>0</v>
      </c>
      <c r="DB243" s="613">
        <v>0</v>
      </c>
      <c r="DC243" s="613">
        <v>0</v>
      </c>
      <c r="DD243" s="613">
        <v>0</v>
      </c>
      <c r="DE243" s="613">
        <v>0</v>
      </c>
      <c r="DF243" s="613">
        <v>0</v>
      </c>
      <c r="DG243" s="613">
        <v>0</v>
      </c>
      <c r="DH243" s="613">
        <v>0</v>
      </c>
      <c r="DI243" s="613">
        <v>0</v>
      </c>
      <c r="DJ243" s="613">
        <v>0</v>
      </c>
      <c r="DK243" s="613">
        <v>0</v>
      </c>
      <c r="DL243" s="613">
        <v>0</v>
      </c>
      <c r="DM243" s="613">
        <v>0</v>
      </c>
      <c r="DN243" s="613">
        <v>0</v>
      </c>
      <c r="DO243" s="613">
        <v>0</v>
      </c>
      <c r="DP243" s="613">
        <v>0</v>
      </c>
      <c r="DQ243" s="613">
        <v>0</v>
      </c>
      <c r="DR243" s="613">
        <v>0</v>
      </c>
      <c r="DS243" s="613">
        <v>0</v>
      </c>
      <c r="DT243" s="613">
        <v>0</v>
      </c>
      <c r="DU243" s="613">
        <v>0</v>
      </c>
      <c r="DV243" s="613">
        <v>0</v>
      </c>
      <c r="DW243" s="613">
        <v>0</v>
      </c>
      <c r="DX243" s="613">
        <v>0</v>
      </c>
      <c r="DY243" s="613">
        <v>0</v>
      </c>
      <c r="DZ243" s="613">
        <v>0</v>
      </c>
      <c r="EA243" s="613">
        <v>0</v>
      </c>
      <c r="EB243" s="613">
        <v>0</v>
      </c>
      <c r="EC243" s="613">
        <v>0</v>
      </c>
      <c r="ED243" s="613">
        <v>0</v>
      </c>
      <c r="EE243" s="613">
        <v>0</v>
      </c>
      <c r="EF243" s="613">
        <v>0</v>
      </c>
      <c r="EG243" s="613">
        <v>0</v>
      </c>
      <c r="EH243" s="613">
        <v>0</v>
      </c>
      <c r="EI243" s="613">
        <v>0</v>
      </c>
      <c r="EJ243" s="613">
        <v>0</v>
      </c>
      <c r="EK243" s="613">
        <v>0</v>
      </c>
      <c r="EL243" s="613">
        <v>0</v>
      </c>
      <c r="EM243" s="613">
        <v>0</v>
      </c>
      <c r="EN243" s="613">
        <v>0</v>
      </c>
      <c r="EO243" s="613">
        <v>0</v>
      </c>
      <c r="EP243" s="613">
        <v>0</v>
      </c>
      <c r="EQ243" s="613">
        <v>0</v>
      </c>
      <c r="ER243" s="613">
        <v>0</v>
      </c>
      <c r="ES243" s="613">
        <v>0</v>
      </c>
      <c r="ET243" s="613">
        <v>0</v>
      </c>
      <c r="EU243" s="613">
        <v>0</v>
      </c>
      <c r="EV243" s="613">
        <v>0</v>
      </c>
      <c r="EW243" s="613">
        <v>0</v>
      </c>
      <c r="EX243" s="613">
        <v>0</v>
      </c>
      <c r="EY243" s="613">
        <v>0</v>
      </c>
      <c r="EZ243" s="613">
        <v>0</v>
      </c>
      <c r="FA243" s="613">
        <v>0</v>
      </c>
      <c r="FB243" s="613">
        <v>0</v>
      </c>
      <c r="FC243" s="613">
        <v>0</v>
      </c>
      <c r="FD243" s="613">
        <v>0</v>
      </c>
      <c r="FE243" s="613">
        <v>0</v>
      </c>
      <c r="FF243" s="613">
        <v>0</v>
      </c>
      <c r="FG243" s="613">
        <v>0</v>
      </c>
      <c r="FH243" s="613">
        <v>0</v>
      </c>
      <c r="FI243" s="613">
        <v>0</v>
      </c>
      <c r="FJ243" s="613">
        <v>0</v>
      </c>
      <c r="FK243" s="613">
        <v>0</v>
      </c>
      <c r="FL243" s="613">
        <v>0</v>
      </c>
      <c r="FM243" s="613">
        <v>0</v>
      </c>
      <c r="FN243" s="613">
        <v>0</v>
      </c>
      <c r="FO243" s="613">
        <v>0</v>
      </c>
      <c r="FP243" s="613">
        <v>0</v>
      </c>
      <c r="FQ243" s="613">
        <v>0</v>
      </c>
      <c r="FR243" s="613">
        <v>0</v>
      </c>
      <c r="FS243" s="613">
        <v>0</v>
      </c>
      <c r="FT243" s="613">
        <v>0</v>
      </c>
      <c r="FU243" s="613">
        <v>0</v>
      </c>
      <c r="FV243" s="613">
        <v>0</v>
      </c>
      <c r="FW243" s="613">
        <v>0</v>
      </c>
      <c r="FX243" s="613">
        <v>0</v>
      </c>
      <c r="FY243" s="613">
        <v>0</v>
      </c>
      <c r="FZ243" s="613">
        <v>0</v>
      </c>
      <c r="GA243" s="613">
        <v>0</v>
      </c>
      <c r="GB243" s="613">
        <v>0</v>
      </c>
      <c r="GC243" s="613">
        <v>0</v>
      </c>
      <c r="GD243" s="613">
        <v>0</v>
      </c>
      <c r="GE243" s="613">
        <v>0</v>
      </c>
      <c r="GF243" s="613">
        <v>0</v>
      </c>
      <c r="GG243" s="613">
        <v>0</v>
      </c>
      <c r="GH243" s="613">
        <v>0</v>
      </c>
      <c r="GI243" s="613">
        <v>0</v>
      </c>
      <c r="GJ243" s="613">
        <v>0</v>
      </c>
      <c r="GK243" s="613">
        <v>0</v>
      </c>
      <c r="GL243" s="613">
        <v>0</v>
      </c>
      <c r="GM243" s="613">
        <v>0</v>
      </c>
      <c r="GN243" s="613">
        <v>0</v>
      </c>
      <c r="GO243" s="613">
        <v>0</v>
      </c>
      <c r="GP243" s="613">
        <v>0</v>
      </c>
      <c r="GQ243" s="613">
        <v>0</v>
      </c>
      <c r="GR243" s="613">
        <v>0</v>
      </c>
      <c r="GS243" s="613">
        <v>0</v>
      </c>
      <c r="GT243" s="613">
        <v>0</v>
      </c>
      <c r="GU243" s="613">
        <v>0</v>
      </c>
      <c r="GV243" s="613">
        <v>0</v>
      </c>
      <c r="GW243" s="613">
        <v>0</v>
      </c>
      <c r="GX243" s="613">
        <v>0</v>
      </c>
      <c r="GY243" s="613">
        <v>0</v>
      </c>
      <c r="GZ243" s="613">
        <v>0</v>
      </c>
      <c r="HA243" s="613">
        <v>0</v>
      </c>
      <c r="HB243" s="613">
        <v>0</v>
      </c>
      <c r="HC243" s="613">
        <v>0</v>
      </c>
      <c r="HD243" s="613">
        <v>0</v>
      </c>
      <c r="HE243" s="613">
        <v>0</v>
      </c>
      <c r="HF243" s="613">
        <v>0</v>
      </c>
      <c r="HG243" s="613">
        <v>0</v>
      </c>
      <c r="HH243" s="613">
        <v>0</v>
      </c>
      <c r="HI243" s="613">
        <v>0</v>
      </c>
      <c r="HJ243" s="613">
        <v>0</v>
      </c>
      <c r="HK243" s="613">
        <v>0</v>
      </c>
      <c r="HL243" s="613">
        <v>0</v>
      </c>
      <c r="HM243" s="613">
        <v>0</v>
      </c>
      <c r="HN243" s="613">
        <v>0</v>
      </c>
      <c r="HO243" s="613">
        <v>0</v>
      </c>
      <c r="HP243" s="613">
        <v>0</v>
      </c>
      <c r="HQ243" s="613">
        <v>0</v>
      </c>
      <c r="HR243" s="613">
        <v>0</v>
      </c>
      <c r="HS243" s="613">
        <v>0</v>
      </c>
      <c r="HT243" s="613">
        <v>0</v>
      </c>
      <c r="HU243" s="613">
        <v>0</v>
      </c>
      <c r="HV243" s="613">
        <v>0</v>
      </c>
      <c r="HW243" s="613">
        <v>0</v>
      </c>
      <c r="HX243" s="613">
        <v>0</v>
      </c>
      <c r="HY243" s="613">
        <v>0</v>
      </c>
      <c r="HZ243" s="613">
        <v>0</v>
      </c>
      <c r="IA243" s="613">
        <v>0</v>
      </c>
      <c r="IB243" s="613">
        <v>0</v>
      </c>
      <c r="IC243" s="613">
        <v>0</v>
      </c>
      <c r="ID243" s="613">
        <v>0</v>
      </c>
      <c r="IE243" s="613">
        <v>0</v>
      </c>
      <c r="IF243" s="613">
        <v>0</v>
      </c>
      <c r="IG243" s="613">
        <v>0</v>
      </c>
      <c r="IH243" s="613">
        <v>0</v>
      </c>
      <c r="II243" s="613">
        <v>0</v>
      </c>
      <c r="IJ243" s="613">
        <v>0</v>
      </c>
      <c r="IK243" s="613">
        <v>0</v>
      </c>
      <c r="IL243" s="613">
        <v>0</v>
      </c>
      <c r="IM243" s="613">
        <v>0</v>
      </c>
      <c r="IN243" s="613">
        <v>0</v>
      </c>
      <c r="IO243" s="613">
        <v>0</v>
      </c>
      <c r="IP243" s="613">
        <v>0</v>
      </c>
      <c r="IQ243" s="613">
        <v>0</v>
      </c>
      <c r="IR243" s="613">
        <v>0</v>
      </c>
      <c r="IS243" s="613">
        <v>0</v>
      </c>
      <c r="IT243" s="613">
        <v>0</v>
      </c>
      <c r="IU243" s="613">
        <v>0</v>
      </c>
      <c r="IV243" s="613">
        <v>0</v>
      </c>
      <c r="IW243" s="613">
        <v>0</v>
      </c>
      <c r="IX243" s="613">
        <v>0</v>
      </c>
      <c r="IY243" s="613">
        <v>0</v>
      </c>
      <c r="IZ243" s="613">
        <v>0</v>
      </c>
      <c r="JA243" s="613">
        <v>0</v>
      </c>
      <c r="JB243" s="613">
        <v>0</v>
      </c>
      <c r="JC243" s="613">
        <v>0</v>
      </c>
      <c r="JD243" s="613">
        <v>0</v>
      </c>
      <c r="JE243" s="613">
        <v>0</v>
      </c>
      <c r="JF243" s="613">
        <v>0</v>
      </c>
      <c r="JG243" s="613">
        <v>0</v>
      </c>
      <c r="JH243" s="613">
        <v>0</v>
      </c>
      <c r="JI243" s="613">
        <v>0</v>
      </c>
      <c r="JJ243" s="613">
        <v>0</v>
      </c>
      <c r="JK243" s="613">
        <v>0</v>
      </c>
      <c r="JL243" s="613">
        <v>0</v>
      </c>
      <c r="JM243" s="613">
        <v>0</v>
      </c>
      <c r="JN243" s="613">
        <v>0</v>
      </c>
      <c r="JO243" s="613">
        <v>0</v>
      </c>
      <c r="JP243" s="613">
        <v>0</v>
      </c>
      <c r="JQ243" s="613">
        <v>0</v>
      </c>
      <c r="JR243" s="613">
        <v>0</v>
      </c>
      <c r="JS243" s="613">
        <v>0</v>
      </c>
      <c r="JT243" s="613">
        <v>0</v>
      </c>
      <c r="JU243" s="613">
        <v>0</v>
      </c>
      <c r="JV243" s="613">
        <v>0</v>
      </c>
      <c r="JW243" s="613">
        <v>0</v>
      </c>
      <c r="JX243" s="613">
        <v>0</v>
      </c>
      <c r="JY243" s="613">
        <v>0</v>
      </c>
      <c r="JZ243" s="613">
        <v>0</v>
      </c>
      <c r="KA243" s="613">
        <v>0</v>
      </c>
      <c r="KB243" s="613">
        <v>0</v>
      </c>
      <c r="KC243" s="613">
        <v>0</v>
      </c>
      <c r="KD243" s="613">
        <v>0</v>
      </c>
      <c r="KE243" s="613">
        <v>0</v>
      </c>
      <c r="KF243" s="613">
        <v>0</v>
      </c>
      <c r="KG243" s="613">
        <v>0</v>
      </c>
      <c r="KH243" s="613">
        <v>0</v>
      </c>
      <c r="KI243" s="613">
        <v>0</v>
      </c>
      <c r="KJ243" s="613">
        <v>0</v>
      </c>
      <c r="KK243" s="613">
        <v>0</v>
      </c>
      <c r="KL243" s="613">
        <v>0</v>
      </c>
      <c r="KM243" s="613">
        <v>0</v>
      </c>
      <c r="KN243" s="613">
        <v>0</v>
      </c>
      <c r="KO243" s="613">
        <v>0</v>
      </c>
      <c r="KP243" s="613">
        <v>0</v>
      </c>
      <c r="KQ243" s="613">
        <v>0</v>
      </c>
      <c r="KR243" s="613">
        <v>0</v>
      </c>
      <c r="KS243" s="613">
        <v>0</v>
      </c>
      <c r="KT243" s="613">
        <v>0</v>
      </c>
      <c r="KU243" s="613">
        <v>0</v>
      </c>
      <c r="KV243" s="613">
        <v>0</v>
      </c>
      <c r="KW243" s="613">
        <v>0</v>
      </c>
      <c r="KX243" s="613">
        <v>0</v>
      </c>
      <c r="KY243" s="613">
        <v>0</v>
      </c>
      <c r="KZ243" s="613">
        <v>0</v>
      </c>
      <c r="LA243" s="613">
        <v>0</v>
      </c>
      <c r="LB243" s="613">
        <v>0</v>
      </c>
      <c r="LC243" s="613">
        <v>0</v>
      </c>
      <c r="LD243" s="613">
        <v>0</v>
      </c>
      <c r="LE243" s="613">
        <v>0</v>
      </c>
      <c r="LF243" s="613">
        <v>0</v>
      </c>
      <c r="LG243" s="613">
        <v>0</v>
      </c>
      <c r="LH243" s="613">
        <v>0</v>
      </c>
      <c r="LI243" s="613">
        <v>0</v>
      </c>
      <c r="LJ243" s="613">
        <v>0</v>
      </c>
      <c r="LK243" s="613">
        <v>0</v>
      </c>
      <c r="LL243" s="613">
        <v>0</v>
      </c>
      <c r="LM243" s="613">
        <v>0</v>
      </c>
      <c r="LN243" s="613">
        <v>0</v>
      </c>
      <c r="LO243" s="613">
        <v>0</v>
      </c>
      <c r="LP243" s="613">
        <v>0</v>
      </c>
      <c r="LQ243" s="613">
        <v>0</v>
      </c>
      <c r="LR243" s="613">
        <v>0</v>
      </c>
      <c r="LS243" s="613">
        <v>0</v>
      </c>
      <c r="LT243" s="613">
        <v>0</v>
      </c>
      <c r="LU243" s="613">
        <v>0</v>
      </c>
      <c r="LV243" s="613">
        <v>0</v>
      </c>
      <c r="LW243" s="613">
        <v>0</v>
      </c>
      <c r="LX243" s="613">
        <v>0</v>
      </c>
      <c r="LY243" s="613">
        <v>0</v>
      </c>
      <c r="LZ243" s="613">
        <v>0</v>
      </c>
      <c r="MA243" s="613">
        <v>0</v>
      </c>
      <c r="MB243" s="613">
        <v>0</v>
      </c>
      <c r="MC243" s="613">
        <v>0</v>
      </c>
      <c r="MD243" s="613">
        <v>0</v>
      </c>
      <c r="ME243" s="613">
        <v>0</v>
      </c>
      <c r="MF243" s="613">
        <v>0</v>
      </c>
      <c r="MG243" s="613">
        <v>0</v>
      </c>
      <c r="MH243" s="613">
        <v>0</v>
      </c>
      <c r="MI243" s="613">
        <v>0</v>
      </c>
      <c r="MJ243" s="613">
        <v>0</v>
      </c>
      <c r="MK243" s="613">
        <v>0</v>
      </c>
      <c r="ML243" s="613">
        <v>0</v>
      </c>
      <c r="MM243" s="613">
        <v>0</v>
      </c>
      <c r="MN243" s="613">
        <v>0</v>
      </c>
      <c r="MO243" s="613">
        <v>0</v>
      </c>
      <c r="MP243" s="613">
        <v>0</v>
      </c>
      <c r="MQ243" s="613">
        <v>0</v>
      </c>
      <c r="MR243" s="613">
        <v>0</v>
      </c>
      <c r="MS243" s="613">
        <v>0</v>
      </c>
      <c r="MT243" s="613">
        <v>0</v>
      </c>
      <c r="MU243" s="613">
        <v>0</v>
      </c>
      <c r="MV243" s="613">
        <v>0</v>
      </c>
      <c r="MW243" s="613">
        <v>0</v>
      </c>
      <c r="MX243" s="613">
        <v>0</v>
      </c>
      <c r="MY243" s="613">
        <v>0</v>
      </c>
      <c r="MZ243" s="613">
        <v>0</v>
      </c>
      <c r="NA243" s="613">
        <v>0</v>
      </c>
      <c r="NB243" s="613">
        <v>0</v>
      </c>
      <c r="NC243" s="613">
        <v>0</v>
      </c>
      <c r="ND243" s="613">
        <v>0</v>
      </c>
      <c r="NE243" s="613">
        <v>0</v>
      </c>
      <c r="NF243" s="613">
        <v>0</v>
      </c>
      <c r="NG243" s="613">
        <v>0</v>
      </c>
      <c r="NH243" s="613">
        <v>0</v>
      </c>
      <c r="NI243" s="613">
        <v>0</v>
      </c>
      <c r="NJ243" s="613">
        <v>0</v>
      </c>
      <c r="NK243" s="613">
        <v>0</v>
      </c>
      <c r="NL243" s="613">
        <v>0</v>
      </c>
      <c r="NM243" s="613">
        <v>0</v>
      </c>
      <c r="NN243" s="613">
        <v>0</v>
      </c>
      <c r="NO243" s="613">
        <v>0</v>
      </c>
      <c r="NP243" s="613">
        <v>0</v>
      </c>
      <c r="NQ243" s="613">
        <v>0</v>
      </c>
      <c r="NR243" s="613">
        <v>0</v>
      </c>
      <c r="NS243" s="613">
        <v>0</v>
      </c>
      <c r="NT243" s="613">
        <v>0</v>
      </c>
      <c r="NU243" s="613">
        <v>0</v>
      </c>
      <c r="NV243" s="613">
        <v>0</v>
      </c>
      <c r="NW243" s="613">
        <v>0</v>
      </c>
      <c r="NX243" s="613">
        <v>0</v>
      </c>
      <c r="NY243" s="613">
        <v>0</v>
      </c>
      <c r="NZ243" s="613">
        <v>0</v>
      </c>
      <c r="OA243" s="613">
        <v>0</v>
      </c>
      <c r="OB243" s="613">
        <v>0</v>
      </c>
      <c r="OC243" s="613">
        <v>0</v>
      </c>
      <c r="OD243" s="613">
        <v>0</v>
      </c>
      <c r="OE243" s="613">
        <v>0</v>
      </c>
      <c r="OF243" s="613">
        <v>0</v>
      </c>
      <c r="OG243" s="613">
        <v>0</v>
      </c>
      <c r="OH243" s="613">
        <v>0</v>
      </c>
      <c r="OI243" s="613">
        <v>0</v>
      </c>
      <c r="OJ243" s="613">
        <v>0</v>
      </c>
      <c r="OK243" s="613">
        <v>0</v>
      </c>
      <c r="OL243" s="613">
        <v>0</v>
      </c>
      <c r="OM243" s="613">
        <v>0</v>
      </c>
      <c r="ON243" s="613">
        <v>0</v>
      </c>
      <c r="OO243" s="613">
        <v>0</v>
      </c>
      <c r="OP243" s="613">
        <v>0</v>
      </c>
      <c r="OQ243" s="613">
        <v>0</v>
      </c>
      <c r="OR243" s="613">
        <v>0</v>
      </c>
      <c r="OS243" s="613">
        <v>0</v>
      </c>
      <c r="OT243" s="613">
        <v>0</v>
      </c>
      <c r="OU243" s="613">
        <v>0</v>
      </c>
      <c r="OV243" s="613">
        <v>0</v>
      </c>
      <c r="OW243" s="613">
        <v>0</v>
      </c>
      <c r="OX243" s="613">
        <v>0</v>
      </c>
      <c r="OY243" s="613">
        <v>0</v>
      </c>
      <c r="OZ243" s="613">
        <v>0</v>
      </c>
      <c r="PA243" s="613">
        <v>0</v>
      </c>
      <c r="PB243" s="613">
        <v>0</v>
      </c>
      <c r="PC243" s="613">
        <v>0</v>
      </c>
      <c r="PD243" s="613">
        <v>0</v>
      </c>
      <c r="PE243" s="613">
        <v>0</v>
      </c>
      <c r="PF243" s="613">
        <v>0</v>
      </c>
      <c r="PG243" s="613">
        <v>0</v>
      </c>
      <c r="PH243" s="613">
        <v>0</v>
      </c>
      <c r="PI243" s="613">
        <v>0</v>
      </c>
      <c r="PJ243" s="613">
        <v>0</v>
      </c>
      <c r="PK243" s="613">
        <v>0</v>
      </c>
      <c r="PL243" s="613">
        <v>0</v>
      </c>
      <c r="PM243" s="613">
        <v>0</v>
      </c>
      <c r="PN243" s="613">
        <v>0</v>
      </c>
      <c r="PO243" s="613">
        <v>0</v>
      </c>
      <c r="PP243" s="613">
        <v>0</v>
      </c>
      <c r="PQ243" s="613">
        <v>0</v>
      </c>
      <c r="PR243" s="613">
        <v>0</v>
      </c>
      <c r="PS243" s="613">
        <v>0</v>
      </c>
      <c r="PT243" s="613">
        <v>0</v>
      </c>
      <c r="PU243" s="613">
        <v>0</v>
      </c>
      <c r="PV243" s="613">
        <v>0</v>
      </c>
      <c r="PW243" s="613">
        <v>0</v>
      </c>
      <c r="PX243" s="613">
        <v>0</v>
      </c>
      <c r="PY243" s="613">
        <v>0</v>
      </c>
      <c r="PZ243" s="613">
        <v>0</v>
      </c>
      <c r="QA243" s="613">
        <v>0</v>
      </c>
      <c r="QB243" s="613">
        <v>0</v>
      </c>
      <c r="QC243" s="613">
        <v>0</v>
      </c>
      <c r="QD243" s="613">
        <v>0</v>
      </c>
      <c r="QE243" s="613">
        <v>0</v>
      </c>
      <c r="QF243" s="613">
        <v>0</v>
      </c>
      <c r="QG243" s="613">
        <v>0</v>
      </c>
      <c r="QH243" s="613">
        <v>0</v>
      </c>
      <c r="QI243" s="613">
        <v>0</v>
      </c>
      <c r="QJ243" s="613">
        <v>0</v>
      </c>
      <c r="QK243" s="613">
        <v>0</v>
      </c>
      <c r="QL243" s="613">
        <v>0</v>
      </c>
      <c r="QM243" s="613">
        <v>0</v>
      </c>
      <c r="QN243" s="613">
        <v>0</v>
      </c>
      <c r="QO243" s="613">
        <v>0</v>
      </c>
      <c r="QP243" s="613">
        <v>0</v>
      </c>
      <c r="QQ243" s="613">
        <v>0</v>
      </c>
      <c r="QR243" s="613">
        <v>0</v>
      </c>
      <c r="QS243" s="613">
        <v>0</v>
      </c>
      <c r="QT243" s="613">
        <v>0</v>
      </c>
      <c r="QU243" s="613">
        <v>0</v>
      </c>
      <c r="QV243" s="613">
        <v>0</v>
      </c>
      <c r="QW243" s="613">
        <v>0</v>
      </c>
      <c r="QX243" s="613">
        <v>0</v>
      </c>
      <c r="QY243" s="613">
        <v>0</v>
      </c>
      <c r="QZ243" s="613">
        <v>0</v>
      </c>
      <c r="RA243" s="613">
        <v>0</v>
      </c>
      <c r="RB243" s="613">
        <v>0</v>
      </c>
      <c r="RC243" s="613">
        <v>0</v>
      </c>
      <c r="RD243" s="613">
        <v>0</v>
      </c>
      <c r="RE243" s="613">
        <v>0</v>
      </c>
      <c r="RF243" s="613">
        <v>0</v>
      </c>
      <c r="RG243" s="613">
        <v>0</v>
      </c>
      <c r="RH243" s="613">
        <v>0</v>
      </c>
      <c r="RI243" s="613">
        <v>0</v>
      </c>
      <c r="RJ243" s="613">
        <v>0</v>
      </c>
      <c r="RK243" s="613">
        <v>0</v>
      </c>
      <c r="RL243" s="613">
        <v>0</v>
      </c>
      <c r="RM243" s="613">
        <v>0</v>
      </c>
      <c r="RN243" s="613">
        <v>0</v>
      </c>
      <c r="RO243" s="613">
        <v>0</v>
      </c>
      <c r="RP243" s="613">
        <v>0</v>
      </c>
      <c r="RQ243" s="613">
        <v>0</v>
      </c>
      <c r="RR243" s="613">
        <v>0</v>
      </c>
      <c r="RS243" s="613">
        <v>0</v>
      </c>
      <c r="RT243" s="613">
        <v>0</v>
      </c>
      <c r="RU243" s="613">
        <v>0</v>
      </c>
      <c r="RV243" s="613">
        <v>0</v>
      </c>
      <c r="RW243" s="613">
        <v>0</v>
      </c>
      <c r="RX243" s="613">
        <v>0</v>
      </c>
      <c r="RY243" s="613">
        <v>0</v>
      </c>
      <c r="RZ243" s="613">
        <v>0</v>
      </c>
      <c r="SA243" s="613">
        <v>0</v>
      </c>
      <c r="SB243" s="613">
        <v>0</v>
      </c>
      <c r="SC243" s="613">
        <v>0</v>
      </c>
      <c r="SD243" s="613">
        <v>0</v>
      </c>
      <c r="SE243" s="613">
        <v>0</v>
      </c>
      <c r="SF243" s="613">
        <v>0</v>
      </c>
      <c r="SG243" s="613">
        <v>0</v>
      </c>
      <c r="SH243" s="613">
        <v>0</v>
      </c>
      <c r="SI243" s="613">
        <v>0</v>
      </c>
      <c r="SJ243" s="613">
        <v>0</v>
      </c>
      <c r="SK243" s="267">
        <f t="shared" si="458"/>
        <v>0</v>
      </c>
      <c r="SL243" s="254"/>
      <c r="SM243" s="242"/>
      <c r="SN243" s="242"/>
      <c r="SO243" s="242"/>
    </row>
    <row r="244" spans="1:509" outlineLevel="3" x14ac:dyDescent="0.35">
      <c r="A244" s="242"/>
      <c r="B244" s="251"/>
      <c r="C244" s="438">
        <f t="shared" si="477"/>
        <v>4</v>
      </c>
      <c r="D244" s="267"/>
      <c r="E244" s="316">
        <f t="shared" si="457"/>
        <v>103</v>
      </c>
      <c r="F244" s="322"/>
      <c r="G244" s="322"/>
      <c r="H244" s="267"/>
      <c r="I244" s="540"/>
      <c r="J244" s="557" t="s">
        <v>861</v>
      </c>
      <c r="K244" s="541"/>
      <c r="L244" s="831">
        <f>L241</f>
        <v>0</v>
      </c>
      <c r="M244" s="831">
        <f t="shared" ref="M244:BX246" si="478">M241</f>
        <v>0</v>
      </c>
      <c r="N244" s="831">
        <f t="shared" si="478"/>
        <v>0</v>
      </c>
      <c r="O244" s="831">
        <f t="shared" si="478"/>
        <v>0</v>
      </c>
      <c r="P244" s="831">
        <f t="shared" si="478"/>
        <v>0</v>
      </c>
      <c r="Q244" s="831">
        <f t="shared" si="478"/>
        <v>0</v>
      </c>
      <c r="R244" s="831">
        <f t="shared" si="478"/>
        <v>0</v>
      </c>
      <c r="S244" s="831">
        <f t="shared" si="478"/>
        <v>0</v>
      </c>
      <c r="T244" s="831">
        <f t="shared" si="478"/>
        <v>0</v>
      </c>
      <c r="U244" s="831">
        <f t="shared" si="478"/>
        <v>0</v>
      </c>
      <c r="V244" s="831">
        <f t="shared" si="478"/>
        <v>0</v>
      </c>
      <c r="W244" s="831">
        <f t="shared" si="478"/>
        <v>0</v>
      </c>
      <c r="X244" s="831">
        <f t="shared" si="478"/>
        <v>0</v>
      </c>
      <c r="Y244" s="831">
        <f t="shared" si="478"/>
        <v>0</v>
      </c>
      <c r="Z244" s="831">
        <f t="shared" si="478"/>
        <v>0</v>
      </c>
      <c r="AA244" s="831">
        <f t="shared" si="478"/>
        <v>0</v>
      </c>
      <c r="AB244" s="831">
        <f t="shared" si="478"/>
        <v>0</v>
      </c>
      <c r="AC244" s="831">
        <f t="shared" si="478"/>
        <v>0</v>
      </c>
      <c r="AD244" s="831">
        <f t="shared" si="478"/>
        <v>0</v>
      </c>
      <c r="AE244" s="831">
        <f t="shared" si="478"/>
        <v>0</v>
      </c>
      <c r="AF244" s="831">
        <f t="shared" si="478"/>
        <v>0</v>
      </c>
      <c r="AG244" s="831">
        <f t="shared" si="478"/>
        <v>0</v>
      </c>
      <c r="AH244" s="831">
        <f t="shared" si="478"/>
        <v>0</v>
      </c>
      <c r="AI244" s="831">
        <f t="shared" si="478"/>
        <v>0</v>
      </c>
      <c r="AJ244" s="831">
        <f t="shared" si="478"/>
        <v>0</v>
      </c>
      <c r="AK244" s="831">
        <f t="shared" si="478"/>
        <v>0</v>
      </c>
      <c r="AL244" s="831">
        <f t="shared" si="478"/>
        <v>0</v>
      </c>
      <c r="AM244" s="831">
        <f t="shared" si="478"/>
        <v>0</v>
      </c>
      <c r="AN244" s="831">
        <f t="shared" si="478"/>
        <v>0</v>
      </c>
      <c r="AO244" s="831">
        <f t="shared" si="478"/>
        <v>0</v>
      </c>
      <c r="AP244" s="831">
        <f t="shared" si="478"/>
        <v>0</v>
      </c>
      <c r="AQ244" s="831">
        <f t="shared" si="478"/>
        <v>0</v>
      </c>
      <c r="AR244" s="831">
        <f t="shared" si="478"/>
        <v>0</v>
      </c>
      <c r="AS244" s="831">
        <f t="shared" si="478"/>
        <v>0</v>
      </c>
      <c r="AT244" s="831">
        <f t="shared" si="478"/>
        <v>0</v>
      </c>
      <c r="AU244" s="831">
        <f t="shared" si="478"/>
        <v>0</v>
      </c>
      <c r="AV244" s="831">
        <f t="shared" si="478"/>
        <v>0</v>
      </c>
      <c r="AW244" s="831">
        <f t="shared" si="478"/>
        <v>0</v>
      </c>
      <c r="AX244" s="831">
        <f t="shared" si="478"/>
        <v>0</v>
      </c>
      <c r="AY244" s="831">
        <f t="shared" si="478"/>
        <v>0</v>
      </c>
      <c r="AZ244" s="831">
        <f t="shared" si="478"/>
        <v>0</v>
      </c>
      <c r="BA244" s="831">
        <f t="shared" si="478"/>
        <v>0</v>
      </c>
      <c r="BB244" s="831">
        <f t="shared" si="478"/>
        <v>0</v>
      </c>
      <c r="BC244" s="831">
        <f t="shared" si="478"/>
        <v>0</v>
      </c>
      <c r="BD244" s="831">
        <f t="shared" si="478"/>
        <v>0</v>
      </c>
      <c r="BE244" s="831">
        <f t="shared" si="478"/>
        <v>0</v>
      </c>
      <c r="BF244" s="831">
        <f t="shared" si="478"/>
        <v>0</v>
      </c>
      <c r="BG244" s="831">
        <f t="shared" si="478"/>
        <v>0</v>
      </c>
      <c r="BH244" s="831">
        <f t="shared" si="478"/>
        <v>0</v>
      </c>
      <c r="BI244" s="831">
        <f t="shared" si="478"/>
        <v>0</v>
      </c>
      <c r="BJ244" s="831">
        <f t="shared" si="478"/>
        <v>0</v>
      </c>
      <c r="BK244" s="831">
        <f t="shared" si="478"/>
        <v>0</v>
      </c>
      <c r="BL244" s="831">
        <f t="shared" si="478"/>
        <v>0</v>
      </c>
      <c r="BM244" s="831">
        <f t="shared" si="478"/>
        <v>0</v>
      </c>
      <c r="BN244" s="831">
        <f t="shared" si="478"/>
        <v>0</v>
      </c>
      <c r="BO244" s="831">
        <f t="shared" si="478"/>
        <v>0</v>
      </c>
      <c r="BP244" s="831">
        <f t="shared" si="478"/>
        <v>0</v>
      </c>
      <c r="BQ244" s="831">
        <f t="shared" si="478"/>
        <v>0</v>
      </c>
      <c r="BR244" s="831">
        <f t="shared" si="478"/>
        <v>0</v>
      </c>
      <c r="BS244" s="831">
        <f t="shared" si="478"/>
        <v>0</v>
      </c>
      <c r="BT244" s="831">
        <f t="shared" si="478"/>
        <v>0</v>
      </c>
      <c r="BU244" s="831">
        <f t="shared" si="478"/>
        <v>0</v>
      </c>
      <c r="BV244" s="831">
        <f t="shared" si="478"/>
        <v>0</v>
      </c>
      <c r="BW244" s="831">
        <f t="shared" si="478"/>
        <v>0</v>
      </c>
      <c r="BX244" s="831">
        <f t="shared" si="478"/>
        <v>0</v>
      </c>
      <c r="BY244" s="831">
        <f t="shared" ref="BY244:EJ246" si="479">BY241</f>
        <v>0</v>
      </c>
      <c r="BZ244" s="831">
        <f t="shared" si="479"/>
        <v>0</v>
      </c>
      <c r="CA244" s="831">
        <f t="shared" si="479"/>
        <v>0</v>
      </c>
      <c r="CB244" s="831">
        <f t="shared" si="479"/>
        <v>0</v>
      </c>
      <c r="CC244" s="831">
        <f t="shared" si="479"/>
        <v>0</v>
      </c>
      <c r="CD244" s="831">
        <f t="shared" si="479"/>
        <v>0</v>
      </c>
      <c r="CE244" s="831">
        <f t="shared" si="479"/>
        <v>0</v>
      </c>
      <c r="CF244" s="831">
        <f t="shared" si="479"/>
        <v>0</v>
      </c>
      <c r="CG244" s="831">
        <f t="shared" si="479"/>
        <v>0</v>
      </c>
      <c r="CH244" s="831">
        <f t="shared" si="479"/>
        <v>0</v>
      </c>
      <c r="CI244" s="831">
        <f t="shared" si="479"/>
        <v>0</v>
      </c>
      <c r="CJ244" s="831">
        <f t="shared" si="479"/>
        <v>0</v>
      </c>
      <c r="CK244" s="831">
        <f t="shared" si="479"/>
        <v>0</v>
      </c>
      <c r="CL244" s="831">
        <f t="shared" si="479"/>
        <v>0</v>
      </c>
      <c r="CM244" s="831">
        <f t="shared" si="479"/>
        <v>0</v>
      </c>
      <c r="CN244" s="831">
        <f t="shared" si="479"/>
        <v>0</v>
      </c>
      <c r="CO244" s="831">
        <f t="shared" si="479"/>
        <v>0</v>
      </c>
      <c r="CP244" s="831">
        <f t="shared" si="479"/>
        <v>0</v>
      </c>
      <c r="CQ244" s="831">
        <f t="shared" si="479"/>
        <v>0</v>
      </c>
      <c r="CR244" s="831">
        <f t="shared" si="479"/>
        <v>0</v>
      </c>
      <c r="CS244" s="831">
        <f t="shared" si="479"/>
        <v>0</v>
      </c>
      <c r="CT244" s="831">
        <f t="shared" si="479"/>
        <v>0</v>
      </c>
      <c r="CU244" s="831">
        <f t="shared" si="479"/>
        <v>0</v>
      </c>
      <c r="CV244" s="831">
        <f t="shared" si="479"/>
        <v>0</v>
      </c>
      <c r="CW244" s="831">
        <f t="shared" si="479"/>
        <v>0</v>
      </c>
      <c r="CX244" s="831">
        <f t="shared" si="479"/>
        <v>0</v>
      </c>
      <c r="CY244" s="831">
        <f t="shared" si="479"/>
        <v>0</v>
      </c>
      <c r="CZ244" s="831">
        <f t="shared" si="479"/>
        <v>0</v>
      </c>
      <c r="DA244" s="831">
        <f t="shared" si="479"/>
        <v>0</v>
      </c>
      <c r="DB244" s="831">
        <f t="shared" si="479"/>
        <v>0</v>
      </c>
      <c r="DC244" s="831">
        <f t="shared" si="479"/>
        <v>0</v>
      </c>
      <c r="DD244" s="831">
        <f t="shared" si="479"/>
        <v>0</v>
      </c>
      <c r="DE244" s="831">
        <f t="shared" si="479"/>
        <v>0</v>
      </c>
      <c r="DF244" s="831">
        <f t="shared" si="479"/>
        <v>0</v>
      </c>
      <c r="DG244" s="831">
        <f t="shared" si="479"/>
        <v>0</v>
      </c>
      <c r="DH244" s="831">
        <f t="shared" si="479"/>
        <v>0</v>
      </c>
      <c r="DI244" s="831">
        <f t="shared" si="479"/>
        <v>0</v>
      </c>
      <c r="DJ244" s="831">
        <f t="shared" si="479"/>
        <v>0</v>
      </c>
      <c r="DK244" s="831">
        <f t="shared" si="479"/>
        <v>0</v>
      </c>
      <c r="DL244" s="831">
        <f t="shared" si="479"/>
        <v>0</v>
      </c>
      <c r="DM244" s="831">
        <f t="shared" si="479"/>
        <v>0</v>
      </c>
      <c r="DN244" s="831">
        <f t="shared" si="479"/>
        <v>0</v>
      </c>
      <c r="DO244" s="831">
        <f t="shared" si="479"/>
        <v>0</v>
      </c>
      <c r="DP244" s="831">
        <f t="shared" si="479"/>
        <v>0</v>
      </c>
      <c r="DQ244" s="831">
        <f t="shared" si="479"/>
        <v>0</v>
      </c>
      <c r="DR244" s="831">
        <f t="shared" si="479"/>
        <v>0</v>
      </c>
      <c r="DS244" s="831">
        <f t="shared" si="479"/>
        <v>0</v>
      </c>
      <c r="DT244" s="831">
        <f t="shared" si="479"/>
        <v>0</v>
      </c>
      <c r="DU244" s="831">
        <f t="shared" si="479"/>
        <v>0</v>
      </c>
      <c r="DV244" s="831">
        <f t="shared" si="479"/>
        <v>0</v>
      </c>
      <c r="DW244" s="831">
        <f t="shared" si="479"/>
        <v>0</v>
      </c>
      <c r="DX244" s="831">
        <f t="shared" si="479"/>
        <v>0</v>
      </c>
      <c r="DY244" s="831">
        <f t="shared" si="479"/>
        <v>0</v>
      </c>
      <c r="DZ244" s="831">
        <f t="shared" si="479"/>
        <v>0</v>
      </c>
      <c r="EA244" s="831">
        <f t="shared" si="479"/>
        <v>0</v>
      </c>
      <c r="EB244" s="831">
        <f t="shared" si="479"/>
        <v>0</v>
      </c>
      <c r="EC244" s="831">
        <f t="shared" si="479"/>
        <v>0</v>
      </c>
      <c r="ED244" s="831">
        <f t="shared" si="479"/>
        <v>0</v>
      </c>
      <c r="EE244" s="831">
        <f t="shared" si="479"/>
        <v>0</v>
      </c>
      <c r="EF244" s="831">
        <f t="shared" si="479"/>
        <v>0</v>
      </c>
      <c r="EG244" s="831">
        <f t="shared" si="479"/>
        <v>0</v>
      </c>
      <c r="EH244" s="831">
        <f t="shared" si="479"/>
        <v>0</v>
      </c>
      <c r="EI244" s="831">
        <f t="shared" si="479"/>
        <v>0</v>
      </c>
      <c r="EJ244" s="831">
        <f t="shared" si="479"/>
        <v>0</v>
      </c>
      <c r="EK244" s="831">
        <f t="shared" ref="EK244:GV246" si="480">EK241</f>
        <v>0</v>
      </c>
      <c r="EL244" s="831">
        <f t="shared" si="480"/>
        <v>0</v>
      </c>
      <c r="EM244" s="831">
        <f t="shared" si="480"/>
        <v>0</v>
      </c>
      <c r="EN244" s="831">
        <f t="shared" si="480"/>
        <v>0</v>
      </c>
      <c r="EO244" s="831">
        <f t="shared" si="480"/>
        <v>0</v>
      </c>
      <c r="EP244" s="831">
        <f t="shared" si="480"/>
        <v>0</v>
      </c>
      <c r="EQ244" s="831">
        <f t="shared" si="480"/>
        <v>0</v>
      </c>
      <c r="ER244" s="831">
        <f t="shared" si="480"/>
        <v>0</v>
      </c>
      <c r="ES244" s="831">
        <f t="shared" si="480"/>
        <v>0</v>
      </c>
      <c r="ET244" s="831">
        <f t="shared" si="480"/>
        <v>0</v>
      </c>
      <c r="EU244" s="831">
        <f t="shared" si="480"/>
        <v>0</v>
      </c>
      <c r="EV244" s="831">
        <f t="shared" si="480"/>
        <v>0</v>
      </c>
      <c r="EW244" s="831">
        <f t="shared" si="480"/>
        <v>0</v>
      </c>
      <c r="EX244" s="831">
        <f t="shared" si="480"/>
        <v>0</v>
      </c>
      <c r="EY244" s="831">
        <f t="shared" si="480"/>
        <v>0</v>
      </c>
      <c r="EZ244" s="831">
        <f t="shared" si="480"/>
        <v>0</v>
      </c>
      <c r="FA244" s="831">
        <f t="shared" si="480"/>
        <v>0</v>
      </c>
      <c r="FB244" s="831">
        <f t="shared" si="480"/>
        <v>0</v>
      </c>
      <c r="FC244" s="831">
        <f t="shared" si="480"/>
        <v>0</v>
      </c>
      <c r="FD244" s="831">
        <f t="shared" si="480"/>
        <v>0</v>
      </c>
      <c r="FE244" s="831">
        <f t="shared" si="480"/>
        <v>0</v>
      </c>
      <c r="FF244" s="831">
        <f t="shared" si="480"/>
        <v>0</v>
      </c>
      <c r="FG244" s="831">
        <f t="shared" si="480"/>
        <v>0</v>
      </c>
      <c r="FH244" s="831">
        <f t="shared" si="480"/>
        <v>0</v>
      </c>
      <c r="FI244" s="831">
        <f t="shared" si="480"/>
        <v>0</v>
      </c>
      <c r="FJ244" s="831">
        <f t="shared" si="480"/>
        <v>0</v>
      </c>
      <c r="FK244" s="831">
        <f t="shared" si="480"/>
        <v>0</v>
      </c>
      <c r="FL244" s="831">
        <f t="shared" si="480"/>
        <v>0</v>
      </c>
      <c r="FM244" s="831">
        <f t="shared" si="480"/>
        <v>0</v>
      </c>
      <c r="FN244" s="831">
        <f t="shared" si="480"/>
        <v>0</v>
      </c>
      <c r="FO244" s="831">
        <f t="shared" si="480"/>
        <v>0</v>
      </c>
      <c r="FP244" s="831">
        <f t="shared" si="480"/>
        <v>0</v>
      </c>
      <c r="FQ244" s="831">
        <f t="shared" si="480"/>
        <v>0</v>
      </c>
      <c r="FR244" s="831">
        <f t="shared" si="480"/>
        <v>0</v>
      </c>
      <c r="FS244" s="831">
        <f t="shared" si="480"/>
        <v>0</v>
      </c>
      <c r="FT244" s="831">
        <f t="shared" si="480"/>
        <v>0</v>
      </c>
      <c r="FU244" s="831">
        <f t="shared" si="480"/>
        <v>0</v>
      </c>
      <c r="FV244" s="831">
        <f t="shared" si="480"/>
        <v>0</v>
      </c>
      <c r="FW244" s="831">
        <f t="shared" si="480"/>
        <v>0</v>
      </c>
      <c r="FX244" s="831">
        <f t="shared" si="480"/>
        <v>0</v>
      </c>
      <c r="FY244" s="831">
        <f t="shared" si="480"/>
        <v>0</v>
      </c>
      <c r="FZ244" s="831">
        <f t="shared" si="480"/>
        <v>0</v>
      </c>
      <c r="GA244" s="831">
        <f t="shared" si="480"/>
        <v>0</v>
      </c>
      <c r="GB244" s="831">
        <f t="shared" si="480"/>
        <v>0</v>
      </c>
      <c r="GC244" s="831">
        <f t="shared" si="480"/>
        <v>0</v>
      </c>
      <c r="GD244" s="831">
        <f t="shared" si="480"/>
        <v>0</v>
      </c>
      <c r="GE244" s="831">
        <f t="shared" si="480"/>
        <v>0</v>
      </c>
      <c r="GF244" s="831">
        <f t="shared" si="480"/>
        <v>0</v>
      </c>
      <c r="GG244" s="831">
        <f t="shared" si="480"/>
        <v>0</v>
      </c>
      <c r="GH244" s="831">
        <f t="shared" si="480"/>
        <v>0</v>
      </c>
      <c r="GI244" s="831">
        <f t="shared" si="480"/>
        <v>0</v>
      </c>
      <c r="GJ244" s="831">
        <f t="shared" si="480"/>
        <v>0</v>
      </c>
      <c r="GK244" s="831">
        <f t="shared" si="480"/>
        <v>0</v>
      </c>
      <c r="GL244" s="831">
        <f t="shared" si="480"/>
        <v>0</v>
      </c>
      <c r="GM244" s="831">
        <f t="shared" si="480"/>
        <v>0</v>
      </c>
      <c r="GN244" s="831">
        <f t="shared" si="480"/>
        <v>0</v>
      </c>
      <c r="GO244" s="831">
        <f t="shared" si="480"/>
        <v>0</v>
      </c>
      <c r="GP244" s="831">
        <f t="shared" si="480"/>
        <v>0</v>
      </c>
      <c r="GQ244" s="831">
        <f t="shared" si="480"/>
        <v>0</v>
      </c>
      <c r="GR244" s="831">
        <f t="shared" si="480"/>
        <v>0</v>
      </c>
      <c r="GS244" s="831">
        <f t="shared" si="480"/>
        <v>0</v>
      </c>
      <c r="GT244" s="831">
        <f t="shared" si="480"/>
        <v>0</v>
      </c>
      <c r="GU244" s="831">
        <f t="shared" si="480"/>
        <v>0</v>
      </c>
      <c r="GV244" s="831">
        <f t="shared" si="480"/>
        <v>0</v>
      </c>
      <c r="GW244" s="831">
        <f t="shared" ref="GW244:JH246" si="481">GW241</f>
        <v>0</v>
      </c>
      <c r="GX244" s="831">
        <f t="shared" si="481"/>
        <v>0</v>
      </c>
      <c r="GY244" s="831">
        <f t="shared" si="481"/>
        <v>0</v>
      </c>
      <c r="GZ244" s="831">
        <f t="shared" si="481"/>
        <v>0</v>
      </c>
      <c r="HA244" s="831">
        <f t="shared" si="481"/>
        <v>0</v>
      </c>
      <c r="HB244" s="831">
        <f t="shared" si="481"/>
        <v>0</v>
      </c>
      <c r="HC244" s="831">
        <f t="shared" si="481"/>
        <v>0</v>
      </c>
      <c r="HD244" s="831">
        <f t="shared" si="481"/>
        <v>0</v>
      </c>
      <c r="HE244" s="831">
        <f t="shared" si="481"/>
        <v>0</v>
      </c>
      <c r="HF244" s="831">
        <f t="shared" si="481"/>
        <v>0</v>
      </c>
      <c r="HG244" s="831">
        <f t="shared" si="481"/>
        <v>0</v>
      </c>
      <c r="HH244" s="831">
        <f t="shared" si="481"/>
        <v>0</v>
      </c>
      <c r="HI244" s="831">
        <f t="shared" si="481"/>
        <v>0</v>
      </c>
      <c r="HJ244" s="831">
        <f t="shared" si="481"/>
        <v>0</v>
      </c>
      <c r="HK244" s="831">
        <f t="shared" si="481"/>
        <v>0</v>
      </c>
      <c r="HL244" s="831">
        <f t="shared" si="481"/>
        <v>0</v>
      </c>
      <c r="HM244" s="831">
        <f t="shared" si="481"/>
        <v>0</v>
      </c>
      <c r="HN244" s="831">
        <f t="shared" si="481"/>
        <v>0</v>
      </c>
      <c r="HO244" s="831">
        <f t="shared" si="481"/>
        <v>0</v>
      </c>
      <c r="HP244" s="831">
        <f t="shared" si="481"/>
        <v>0</v>
      </c>
      <c r="HQ244" s="831">
        <f t="shared" si="481"/>
        <v>0</v>
      </c>
      <c r="HR244" s="831">
        <f t="shared" si="481"/>
        <v>0</v>
      </c>
      <c r="HS244" s="831">
        <f t="shared" si="481"/>
        <v>0</v>
      </c>
      <c r="HT244" s="831">
        <f t="shared" si="481"/>
        <v>0</v>
      </c>
      <c r="HU244" s="831">
        <f t="shared" si="481"/>
        <v>0</v>
      </c>
      <c r="HV244" s="831">
        <f t="shared" si="481"/>
        <v>0</v>
      </c>
      <c r="HW244" s="831">
        <f t="shared" si="481"/>
        <v>0</v>
      </c>
      <c r="HX244" s="831">
        <f t="shared" si="481"/>
        <v>0</v>
      </c>
      <c r="HY244" s="831">
        <f t="shared" si="481"/>
        <v>0</v>
      </c>
      <c r="HZ244" s="831">
        <f t="shared" si="481"/>
        <v>0</v>
      </c>
      <c r="IA244" s="831">
        <f t="shared" si="481"/>
        <v>0</v>
      </c>
      <c r="IB244" s="831">
        <f t="shared" si="481"/>
        <v>0</v>
      </c>
      <c r="IC244" s="831">
        <f t="shared" si="481"/>
        <v>0</v>
      </c>
      <c r="ID244" s="831">
        <f t="shared" si="481"/>
        <v>0</v>
      </c>
      <c r="IE244" s="831">
        <f t="shared" si="481"/>
        <v>0</v>
      </c>
      <c r="IF244" s="831">
        <f t="shared" si="481"/>
        <v>0</v>
      </c>
      <c r="IG244" s="831">
        <f t="shared" si="481"/>
        <v>0</v>
      </c>
      <c r="IH244" s="831">
        <f t="shared" si="481"/>
        <v>0</v>
      </c>
      <c r="II244" s="831">
        <f t="shared" si="481"/>
        <v>0</v>
      </c>
      <c r="IJ244" s="831">
        <f t="shared" si="481"/>
        <v>0</v>
      </c>
      <c r="IK244" s="831">
        <f t="shared" si="481"/>
        <v>0</v>
      </c>
      <c r="IL244" s="831">
        <f t="shared" si="481"/>
        <v>0</v>
      </c>
      <c r="IM244" s="831">
        <f t="shared" si="481"/>
        <v>0</v>
      </c>
      <c r="IN244" s="831">
        <f t="shared" si="481"/>
        <v>0</v>
      </c>
      <c r="IO244" s="831">
        <f t="shared" si="481"/>
        <v>0</v>
      </c>
      <c r="IP244" s="831">
        <f t="shared" si="481"/>
        <v>0</v>
      </c>
      <c r="IQ244" s="831">
        <f t="shared" si="481"/>
        <v>0</v>
      </c>
      <c r="IR244" s="831">
        <f t="shared" si="481"/>
        <v>0</v>
      </c>
      <c r="IS244" s="831">
        <f t="shared" si="481"/>
        <v>0</v>
      </c>
      <c r="IT244" s="831">
        <f t="shared" si="481"/>
        <v>0</v>
      </c>
      <c r="IU244" s="831">
        <f t="shared" si="481"/>
        <v>0</v>
      </c>
      <c r="IV244" s="831">
        <f t="shared" si="481"/>
        <v>0</v>
      </c>
      <c r="IW244" s="831">
        <f t="shared" si="481"/>
        <v>0</v>
      </c>
      <c r="IX244" s="831">
        <f t="shared" si="481"/>
        <v>0</v>
      </c>
      <c r="IY244" s="831">
        <f t="shared" si="481"/>
        <v>0</v>
      </c>
      <c r="IZ244" s="831">
        <f t="shared" si="481"/>
        <v>0</v>
      </c>
      <c r="JA244" s="831">
        <f t="shared" si="481"/>
        <v>0</v>
      </c>
      <c r="JB244" s="831">
        <f t="shared" si="481"/>
        <v>0</v>
      </c>
      <c r="JC244" s="831">
        <f t="shared" si="481"/>
        <v>0</v>
      </c>
      <c r="JD244" s="831">
        <f t="shared" si="481"/>
        <v>0</v>
      </c>
      <c r="JE244" s="831">
        <f t="shared" si="481"/>
        <v>0</v>
      </c>
      <c r="JF244" s="831">
        <f t="shared" si="481"/>
        <v>0</v>
      </c>
      <c r="JG244" s="831">
        <f t="shared" si="481"/>
        <v>0</v>
      </c>
      <c r="JH244" s="831">
        <f t="shared" si="481"/>
        <v>0</v>
      </c>
      <c r="JI244" s="831">
        <f t="shared" ref="JI244:LT246" si="482">JI241</f>
        <v>0</v>
      </c>
      <c r="JJ244" s="831">
        <f t="shared" si="482"/>
        <v>0</v>
      </c>
      <c r="JK244" s="831">
        <f t="shared" si="482"/>
        <v>0</v>
      </c>
      <c r="JL244" s="831">
        <f t="shared" si="482"/>
        <v>0</v>
      </c>
      <c r="JM244" s="831">
        <f t="shared" si="482"/>
        <v>0</v>
      </c>
      <c r="JN244" s="831">
        <f t="shared" si="482"/>
        <v>0</v>
      </c>
      <c r="JO244" s="831">
        <f t="shared" si="482"/>
        <v>0</v>
      </c>
      <c r="JP244" s="831">
        <f t="shared" si="482"/>
        <v>0</v>
      </c>
      <c r="JQ244" s="831">
        <f t="shared" si="482"/>
        <v>0</v>
      </c>
      <c r="JR244" s="831">
        <f t="shared" si="482"/>
        <v>0</v>
      </c>
      <c r="JS244" s="831">
        <f t="shared" si="482"/>
        <v>0</v>
      </c>
      <c r="JT244" s="831">
        <f t="shared" si="482"/>
        <v>0</v>
      </c>
      <c r="JU244" s="831">
        <f t="shared" si="482"/>
        <v>0</v>
      </c>
      <c r="JV244" s="831">
        <f t="shared" si="482"/>
        <v>0</v>
      </c>
      <c r="JW244" s="831">
        <f t="shared" si="482"/>
        <v>0</v>
      </c>
      <c r="JX244" s="831">
        <f t="shared" si="482"/>
        <v>0</v>
      </c>
      <c r="JY244" s="831">
        <f t="shared" si="482"/>
        <v>0</v>
      </c>
      <c r="JZ244" s="831">
        <f t="shared" si="482"/>
        <v>0</v>
      </c>
      <c r="KA244" s="831">
        <f t="shared" si="482"/>
        <v>0</v>
      </c>
      <c r="KB244" s="831">
        <f t="shared" si="482"/>
        <v>0</v>
      </c>
      <c r="KC244" s="831">
        <f t="shared" si="482"/>
        <v>0</v>
      </c>
      <c r="KD244" s="831">
        <f t="shared" si="482"/>
        <v>0</v>
      </c>
      <c r="KE244" s="831">
        <f t="shared" si="482"/>
        <v>0</v>
      </c>
      <c r="KF244" s="831">
        <f t="shared" si="482"/>
        <v>0</v>
      </c>
      <c r="KG244" s="831">
        <f t="shared" si="482"/>
        <v>0</v>
      </c>
      <c r="KH244" s="831">
        <f t="shared" si="482"/>
        <v>0</v>
      </c>
      <c r="KI244" s="831">
        <f t="shared" si="482"/>
        <v>0</v>
      </c>
      <c r="KJ244" s="831">
        <f t="shared" si="482"/>
        <v>0</v>
      </c>
      <c r="KK244" s="831">
        <f t="shared" si="482"/>
        <v>0</v>
      </c>
      <c r="KL244" s="831">
        <f t="shared" si="482"/>
        <v>0</v>
      </c>
      <c r="KM244" s="831">
        <f t="shared" si="482"/>
        <v>0</v>
      </c>
      <c r="KN244" s="831">
        <f t="shared" si="482"/>
        <v>0</v>
      </c>
      <c r="KO244" s="831">
        <f t="shared" si="482"/>
        <v>0</v>
      </c>
      <c r="KP244" s="831">
        <f t="shared" si="482"/>
        <v>0</v>
      </c>
      <c r="KQ244" s="831">
        <f t="shared" si="482"/>
        <v>0</v>
      </c>
      <c r="KR244" s="831">
        <f t="shared" si="482"/>
        <v>0</v>
      </c>
      <c r="KS244" s="831">
        <f t="shared" si="482"/>
        <v>0</v>
      </c>
      <c r="KT244" s="831">
        <f t="shared" si="482"/>
        <v>0</v>
      </c>
      <c r="KU244" s="831">
        <f t="shared" si="482"/>
        <v>0</v>
      </c>
      <c r="KV244" s="831">
        <f t="shared" si="482"/>
        <v>0</v>
      </c>
      <c r="KW244" s="831">
        <f t="shared" si="482"/>
        <v>0</v>
      </c>
      <c r="KX244" s="831">
        <f t="shared" si="482"/>
        <v>0</v>
      </c>
      <c r="KY244" s="831">
        <f t="shared" si="482"/>
        <v>0</v>
      </c>
      <c r="KZ244" s="831">
        <f t="shared" si="482"/>
        <v>0</v>
      </c>
      <c r="LA244" s="831">
        <f t="shared" si="482"/>
        <v>0</v>
      </c>
      <c r="LB244" s="831">
        <f t="shared" si="482"/>
        <v>0</v>
      </c>
      <c r="LC244" s="831">
        <f t="shared" si="482"/>
        <v>0</v>
      </c>
      <c r="LD244" s="831">
        <f t="shared" si="482"/>
        <v>0</v>
      </c>
      <c r="LE244" s="831">
        <f t="shared" si="482"/>
        <v>0</v>
      </c>
      <c r="LF244" s="831">
        <f t="shared" si="482"/>
        <v>0</v>
      </c>
      <c r="LG244" s="831">
        <f t="shared" si="482"/>
        <v>0</v>
      </c>
      <c r="LH244" s="831">
        <f t="shared" si="482"/>
        <v>0</v>
      </c>
      <c r="LI244" s="831">
        <f t="shared" si="482"/>
        <v>0</v>
      </c>
      <c r="LJ244" s="831">
        <f t="shared" si="482"/>
        <v>0</v>
      </c>
      <c r="LK244" s="831">
        <f t="shared" si="482"/>
        <v>0</v>
      </c>
      <c r="LL244" s="831">
        <f t="shared" si="482"/>
        <v>0</v>
      </c>
      <c r="LM244" s="831">
        <f t="shared" si="482"/>
        <v>0</v>
      </c>
      <c r="LN244" s="831">
        <f t="shared" si="482"/>
        <v>0</v>
      </c>
      <c r="LO244" s="831">
        <f t="shared" si="482"/>
        <v>0</v>
      </c>
      <c r="LP244" s="831">
        <f t="shared" si="482"/>
        <v>0</v>
      </c>
      <c r="LQ244" s="831">
        <f t="shared" si="482"/>
        <v>0</v>
      </c>
      <c r="LR244" s="831">
        <f t="shared" si="482"/>
        <v>0</v>
      </c>
      <c r="LS244" s="831">
        <f t="shared" si="482"/>
        <v>0</v>
      </c>
      <c r="LT244" s="831">
        <f t="shared" si="482"/>
        <v>0</v>
      </c>
      <c r="LU244" s="831">
        <f t="shared" ref="LU244:OF246" si="483">LU241</f>
        <v>0</v>
      </c>
      <c r="LV244" s="831">
        <f t="shared" si="483"/>
        <v>0</v>
      </c>
      <c r="LW244" s="831">
        <f t="shared" si="483"/>
        <v>0</v>
      </c>
      <c r="LX244" s="831">
        <f t="shared" si="483"/>
        <v>0</v>
      </c>
      <c r="LY244" s="831">
        <f t="shared" si="483"/>
        <v>0</v>
      </c>
      <c r="LZ244" s="831">
        <f t="shared" si="483"/>
        <v>0</v>
      </c>
      <c r="MA244" s="831">
        <f t="shared" si="483"/>
        <v>0</v>
      </c>
      <c r="MB244" s="831">
        <f t="shared" si="483"/>
        <v>0</v>
      </c>
      <c r="MC244" s="831">
        <f t="shared" si="483"/>
        <v>0</v>
      </c>
      <c r="MD244" s="831">
        <f t="shared" si="483"/>
        <v>0</v>
      </c>
      <c r="ME244" s="831">
        <f t="shared" si="483"/>
        <v>0</v>
      </c>
      <c r="MF244" s="831">
        <f t="shared" si="483"/>
        <v>0</v>
      </c>
      <c r="MG244" s="831">
        <f t="shared" si="483"/>
        <v>0</v>
      </c>
      <c r="MH244" s="831">
        <f t="shared" si="483"/>
        <v>0</v>
      </c>
      <c r="MI244" s="831">
        <f t="shared" si="483"/>
        <v>0</v>
      </c>
      <c r="MJ244" s="831">
        <f t="shared" si="483"/>
        <v>0</v>
      </c>
      <c r="MK244" s="831">
        <f t="shared" si="483"/>
        <v>0</v>
      </c>
      <c r="ML244" s="831">
        <f t="shared" si="483"/>
        <v>0</v>
      </c>
      <c r="MM244" s="831">
        <f t="shared" si="483"/>
        <v>0</v>
      </c>
      <c r="MN244" s="831">
        <f t="shared" si="483"/>
        <v>0</v>
      </c>
      <c r="MO244" s="831">
        <f t="shared" si="483"/>
        <v>0</v>
      </c>
      <c r="MP244" s="831">
        <f t="shared" si="483"/>
        <v>0</v>
      </c>
      <c r="MQ244" s="831">
        <f t="shared" si="483"/>
        <v>0</v>
      </c>
      <c r="MR244" s="831">
        <f t="shared" si="483"/>
        <v>0</v>
      </c>
      <c r="MS244" s="831">
        <f t="shared" si="483"/>
        <v>0</v>
      </c>
      <c r="MT244" s="831">
        <f t="shared" si="483"/>
        <v>0</v>
      </c>
      <c r="MU244" s="831">
        <f t="shared" si="483"/>
        <v>0</v>
      </c>
      <c r="MV244" s="831">
        <f t="shared" si="483"/>
        <v>0</v>
      </c>
      <c r="MW244" s="831">
        <f t="shared" si="483"/>
        <v>0</v>
      </c>
      <c r="MX244" s="831">
        <f t="shared" si="483"/>
        <v>0</v>
      </c>
      <c r="MY244" s="831">
        <f t="shared" si="483"/>
        <v>0</v>
      </c>
      <c r="MZ244" s="831">
        <f t="shared" si="483"/>
        <v>0</v>
      </c>
      <c r="NA244" s="831">
        <f t="shared" si="483"/>
        <v>0</v>
      </c>
      <c r="NB244" s="831">
        <f t="shared" si="483"/>
        <v>0</v>
      </c>
      <c r="NC244" s="831">
        <f t="shared" si="483"/>
        <v>0</v>
      </c>
      <c r="ND244" s="831">
        <f t="shared" si="483"/>
        <v>0</v>
      </c>
      <c r="NE244" s="831">
        <f t="shared" si="483"/>
        <v>0</v>
      </c>
      <c r="NF244" s="831">
        <f t="shared" si="483"/>
        <v>0</v>
      </c>
      <c r="NG244" s="831">
        <f t="shared" si="483"/>
        <v>0</v>
      </c>
      <c r="NH244" s="831">
        <f t="shared" si="483"/>
        <v>0</v>
      </c>
      <c r="NI244" s="831">
        <f t="shared" si="483"/>
        <v>0</v>
      </c>
      <c r="NJ244" s="831">
        <f t="shared" si="483"/>
        <v>0</v>
      </c>
      <c r="NK244" s="831">
        <f t="shared" si="483"/>
        <v>0</v>
      </c>
      <c r="NL244" s="831">
        <f t="shared" si="483"/>
        <v>0</v>
      </c>
      <c r="NM244" s="831">
        <f t="shared" si="483"/>
        <v>0</v>
      </c>
      <c r="NN244" s="831">
        <f t="shared" si="483"/>
        <v>0</v>
      </c>
      <c r="NO244" s="831">
        <f t="shared" si="483"/>
        <v>0</v>
      </c>
      <c r="NP244" s="831">
        <f t="shared" si="483"/>
        <v>0</v>
      </c>
      <c r="NQ244" s="831">
        <f t="shared" si="483"/>
        <v>0</v>
      </c>
      <c r="NR244" s="831">
        <f t="shared" si="483"/>
        <v>0</v>
      </c>
      <c r="NS244" s="831">
        <f t="shared" si="483"/>
        <v>0</v>
      </c>
      <c r="NT244" s="831">
        <f t="shared" si="483"/>
        <v>0</v>
      </c>
      <c r="NU244" s="831">
        <f t="shared" si="483"/>
        <v>0</v>
      </c>
      <c r="NV244" s="831">
        <f t="shared" si="483"/>
        <v>0</v>
      </c>
      <c r="NW244" s="831">
        <f t="shared" si="483"/>
        <v>0</v>
      </c>
      <c r="NX244" s="831">
        <f t="shared" si="483"/>
        <v>0</v>
      </c>
      <c r="NY244" s="831">
        <f t="shared" si="483"/>
        <v>0</v>
      </c>
      <c r="NZ244" s="831">
        <f t="shared" si="483"/>
        <v>0</v>
      </c>
      <c r="OA244" s="831">
        <f t="shared" si="483"/>
        <v>0</v>
      </c>
      <c r="OB244" s="831">
        <f t="shared" si="483"/>
        <v>0</v>
      </c>
      <c r="OC244" s="831">
        <f t="shared" si="483"/>
        <v>0</v>
      </c>
      <c r="OD244" s="831">
        <f t="shared" si="483"/>
        <v>0</v>
      </c>
      <c r="OE244" s="831">
        <f t="shared" si="483"/>
        <v>0</v>
      </c>
      <c r="OF244" s="831">
        <f t="shared" si="483"/>
        <v>0</v>
      </c>
      <c r="OG244" s="831">
        <f t="shared" ref="OG244:QR246" si="484">OG241</f>
        <v>0</v>
      </c>
      <c r="OH244" s="831">
        <f t="shared" si="484"/>
        <v>0</v>
      </c>
      <c r="OI244" s="831">
        <f t="shared" si="484"/>
        <v>0</v>
      </c>
      <c r="OJ244" s="831">
        <f t="shared" si="484"/>
        <v>0</v>
      </c>
      <c r="OK244" s="831">
        <f t="shared" si="484"/>
        <v>0</v>
      </c>
      <c r="OL244" s="831">
        <f t="shared" si="484"/>
        <v>0</v>
      </c>
      <c r="OM244" s="831">
        <f t="shared" si="484"/>
        <v>0</v>
      </c>
      <c r="ON244" s="831">
        <f t="shared" si="484"/>
        <v>0</v>
      </c>
      <c r="OO244" s="831">
        <f t="shared" si="484"/>
        <v>0</v>
      </c>
      <c r="OP244" s="831">
        <f t="shared" si="484"/>
        <v>0</v>
      </c>
      <c r="OQ244" s="831">
        <f t="shared" si="484"/>
        <v>0</v>
      </c>
      <c r="OR244" s="831">
        <f t="shared" si="484"/>
        <v>0</v>
      </c>
      <c r="OS244" s="831">
        <f t="shared" si="484"/>
        <v>0</v>
      </c>
      <c r="OT244" s="831">
        <f t="shared" si="484"/>
        <v>0</v>
      </c>
      <c r="OU244" s="831">
        <f t="shared" si="484"/>
        <v>0</v>
      </c>
      <c r="OV244" s="831">
        <f t="shared" si="484"/>
        <v>0</v>
      </c>
      <c r="OW244" s="831">
        <f t="shared" si="484"/>
        <v>0</v>
      </c>
      <c r="OX244" s="831">
        <f t="shared" si="484"/>
        <v>0</v>
      </c>
      <c r="OY244" s="831">
        <f t="shared" si="484"/>
        <v>0</v>
      </c>
      <c r="OZ244" s="831">
        <f t="shared" si="484"/>
        <v>0</v>
      </c>
      <c r="PA244" s="831">
        <f t="shared" si="484"/>
        <v>0</v>
      </c>
      <c r="PB244" s="831">
        <f t="shared" si="484"/>
        <v>0</v>
      </c>
      <c r="PC244" s="831">
        <f t="shared" si="484"/>
        <v>0</v>
      </c>
      <c r="PD244" s="831">
        <f t="shared" si="484"/>
        <v>0</v>
      </c>
      <c r="PE244" s="831">
        <f t="shared" si="484"/>
        <v>0</v>
      </c>
      <c r="PF244" s="831">
        <f t="shared" si="484"/>
        <v>0</v>
      </c>
      <c r="PG244" s="831">
        <f t="shared" si="484"/>
        <v>0</v>
      </c>
      <c r="PH244" s="831">
        <f t="shared" si="484"/>
        <v>0</v>
      </c>
      <c r="PI244" s="831">
        <f t="shared" si="484"/>
        <v>0</v>
      </c>
      <c r="PJ244" s="831">
        <f t="shared" si="484"/>
        <v>0</v>
      </c>
      <c r="PK244" s="831">
        <f t="shared" si="484"/>
        <v>0</v>
      </c>
      <c r="PL244" s="831">
        <f t="shared" si="484"/>
        <v>0</v>
      </c>
      <c r="PM244" s="831">
        <f t="shared" si="484"/>
        <v>0</v>
      </c>
      <c r="PN244" s="831">
        <f t="shared" si="484"/>
        <v>0</v>
      </c>
      <c r="PO244" s="831">
        <f t="shared" si="484"/>
        <v>0</v>
      </c>
      <c r="PP244" s="831">
        <f t="shared" si="484"/>
        <v>0</v>
      </c>
      <c r="PQ244" s="831">
        <f t="shared" si="484"/>
        <v>0</v>
      </c>
      <c r="PR244" s="831">
        <f t="shared" si="484"/>
        <v>0</v>
      </c>
      <c r="PS244" s="831">
        <f t="shared" si="484"/>
        <v>0</v>
      </c>
      <c r="PT244" s="831">
        <f t="shared" si="484"/>
        <v>0</v>
      </c>
      <c r="PU244" s="831">
        <f t="shared" si="484"/>
        <v>0</v>
      </c>
      <c r="PV244" s="831">
        <f t="shared" si="484"/>
        <v>0</v>
      </c>
      <c r="PW244" s="831">
        <f t="shared" si="484"/>
        <v>0</v>
      </c>
      <c r="PX244" s="831">
        <f t="shared" si="484"/>
        <v>0</v>
      </c>
      <c r="PY244" s="831">
        <f t="shared" si="484"/>
        <v>0</v>
      </c>
      <c r="PZ244" s="831">
        <f t="shared" si="484"/>
        <v>0</v>
      </c>
      <c r="QA244" s="831">
        <f t="shared" si="484"/>
        <v>0</v>
      </c>
      <c r="QB244" s="831">
        <f t="shared" si="484"/>
        <v>0</v>
      </c>
      <c r="QC244" s="831">
        <f t="shared" si="484"/>
        <v>0</v>
      </c>
      <c r="QD244" s="831">
        <f t="shared" si="484"/>
        <v>0</v>
      </c>
      <c r="QE244" s="831">
        <f t="shared" si="484"/>
        <v>0</v>
      </c>
      <c r="QF244" s="831">
        <f t="shared" si="484"/>
        <v>0</v>
      </c>
      <c r="QG244" s="831">
        <f t="shared" si="484"/>
        <v>0</v>
      </c>
      <c r="QH244" s="831">
        <f t="shared" si="484"/>
        <v>0</v>
      </c>
      <c r="QI244" s="831">
        <f t="shared" si="484"/>
        <v>0</v>
      </c>
      <c r="QJ244" s="831">
        <f t="shared" si="484"/>
        <v>0</v>
      </c>
      <c r="QK244" s="831">
        <f t="shared" si="484"/>
        <v>0</v>
      </c>
      <c r="QL244" s="831">
        <f t="shared" si="484"/>
        <v>0</v>
      </c>
      <c r="QM244" s="831">
        <f t="shared" si="484"/>
        <v>0</v>
      </c>
      <c r="QN244" s="831">
        <f t="shared" si="484"/>
        <v>0</v>
      </c>
      <c r="QO244" s="831">
        <f t="shared" si="484"/>
        <v>0</v>
      </c>
      <c r="QP244" s="831">
        <f t="shared" si="484"/>
        <v>0</v>
      </c>
      <c r="QQ244" s="831">
        <f t="shared" si="484"/>
        <v>0</v>
      </c>
      <c r="QR244" s="831">
        <f t="shared" si="484"/>
        <v>0</v>
      </c>
      <c r="QS244" s="831">
        <f t="shared" ref="QS244:SJ246" si="485">QS241</f>
        <v>0</v>
      </c>
      <c r="QT244" s="831">
        <f t="shared" si="485"/>
        <v>0</v>
      </c>
      <c r="QU244" s="831">
        <f t="shared" si="485"/>
        <v>0</v>
      </c>
      <c r="QV244" s="831">
        <f t="shared" si="485"/>
        <v>0</v>
      </c>
      <c r="QW244" s="831">
        <f t="shared" si="485"/>
        <v>0</v>
      </c>
      <c r="QX244" s="831">
        <f t="shared" si="485"/>
        <v>0</v>
      </c>
      <c r="QY244" s="831">
        <f t="shared" si="485"/>
        <v>0</v>
      </c>
      <c r="QZ244" s="831">
        <f t="shared" si="485"/>
        <v>0</v>
      </c>
      <c r="RA244" s="831">
        <f t="shared" si="485"/>
        <v>0</v>
      </c>
      <c r="RB244" s="831">
        <f t="shared" si="485"/>
        <v>0</v>
      </c>
      <c r="RC244" s="831">
        <f t="shared" si="485"/>
        <v>0</v>
      </c>
      <c r="RD244" s="831">
        <f t="shared" si="485"/>
        <v>0</v>
      </c>
      <c r="RE244" s="831">
        <f t="shared" si="485"/>
        <v>0</v>
      </c>
      <c r="RF244" s="831">
        <f t="shared" si="485"/>
        <v>0</v>
      </c>
      <c r="RG244" s="831">
        <f t="shared" si="485"/>
        <v>0</v>
      </c>
      <c r="RH244" s="831">
        <f t="shared" si="485"/>
        <v>0</v>
      </c>
      <c r="RI244" s="831">
        <f t="shared" si="485"/>
        <v>0</v>
      </c>
      <c r="RJ244" s="831">
        <f t="shared" si="485"/>
        <v>0</v>
      </c>
      <c r="RK244" s="831">
        <f t="shared" si="485"/>
        <v>0</v>
      </c>
      <c r="RL244" s="831">
        <f t="shared" si="485"/>
        <v>0</v>
      </c>
      <c r="RM244" s="831">
        <f t="shared" si="485"/>
        <v>0</v>
      </c>
      <c r="RN244" s="831">
        <f t="shared" si="485"/>
        <v>0</v>
      </c>
      <c r="RO244" s="831">
        <f t="shared" si="485"/>
        <v>0</v>
      </c>
      <c r="RP244" s="831">
        <f t="shared" si="485"/>
        <v>0</v>
      </c>
      <c r="RQ244" s="831">
        <f t="shared" si="485"/>
        <v>0</v>
      </c>
      <c r="RR244" s="831">
        <f t="shared" si="485"/>
        <v>0</v>
      </c>
      <c r="RS244" s="831">
        <f t="shared" si="485"/>
        <v>0</v>
      </c>
      <c r="RT244" s="831">
        <f t="shared" si="485"/>
        <v>0</v>
      </c>
      <c r="RU244" s="831">
        <f t="shared" si="485"/>
        <v>0</v>
      </c>
      <c r="RV244" s="831">
        <f t="shared" si="485"/>
        <v>0</v>
      </c>
      <c r="RW244" s="831">
        <f t="shared" si="485"/>
        <v>0</v>
      </c>
      <c r="RX244" s="831">
        <f t="shared" si="485"/>
        <v>0</v>
      </c>
      <c r="RY244" s="831">
        <f t="shared" si="485"/>
        <v>0</v>
      </c>
      <c r="RZ244" s="831">
        <f t="shared" si="485"/>
        <v>0</v>
      </c>
      <c r="SA244" s="831">
        <f t="shared" si="485"/>
        <v>0</v>
      </c>
      <c r="SB244" s="831">
        <f t="shared" si="485"/>
        <v>0</v>
      </c>
      <c r="SC244" s="831">
        <f t="shared" si="485"/>
        <v>0</v>
      </c>
      <c r="SD244" s="831">
        <f t="shared" si="485"/>
        <v>0</v>
      </c>
      <c r="SE244" s="831">
        <f t="shared" si="485"/>
        <v>0</v>
      </c>
      <c r="SF244" s="831">
        <f t="shared" si="485"/>
        <v>0</v>
      </c>
      <c r="SG244" s="831">
        <f t="shared" si="485"/>
        <v>0</v>
      </c>
      <c r="SH244" s="831">
        <f t="shared" si="485"/>
        <v>0</v>
      </c>
      <c r="SI244" s="831">
        <f t="shared" si="485"/>
        <v>0</v>
      </c>
      <c r="SJ244" s="831">
        <f t="shared" si="485"/>
        <v>0</v>
      </c>
      <c r="SK244" s="267">
        <f t="shared" si="458"/>
        <v>0</v>
      </c>
      <c r="SL244" s="254"/>
      <c r="SM244" s="242"/>
      <c r="SN244" s="242"/>
      <c r="SO244" s="242"/>
    </row>
    <row r="245" spans="1:509" outlineLevel="3" x14ac:dyDescent="0.35">
      <c r="A245" s="242"/>
      <c r="B245" s="251"/>
      <c r="C245" s="438">
        <f t="shared" si="477"/>
        <v>4</v>
      </c>
      <c r="D245" s="267"/>
      <c r="E245" s="316">
        <f t="shared" si="457"/>
        <v>104</v>
      </c>
      <c r="F245" s="322"/>
      <c r="G245" s="322"/>
      <c r="H245" s="267"/>
      <c r="I245" s="540"/>
      <c r="J245" s="554" t="s">
        <v>857</v>
      </c>
      <c r="K245" s="541"/>
      <c r="L245" s="831">
        <f t="shared" ref="L245:AA246" si="486">L242</f>
        <v>0</v>
      </c>
      <c r="M245" s="831">
        <f t="shared" si="486"/>
        <v>0</v>
      </c>
      <c r="N245" s="831">
        <f t="shared" si="486"/>
        <v>0</v>
      </c>
      <c r="O245" s="831">
        <f t="shared" si="486"/>
        <v>0</v>
      </c>
      <c r="P245" s="831">
        <f t="shared" si="486"/>
        <v>0</v>
      </c>
      <c r="Q245" s="831">
        <f t="shared" si="486"/>
        <v>0</v>
      </c>
      <c r="R245" s="831">
        <f t="shared" si="486"/>
        <v>0</v>
      </c>
      <c r="S245" s="831">
        <f t="shared" si="486"/>
        <v>0</v>
      </c>
      <c r="T245" s="831">
        <f t="shared" si="486"/>
        <v>0</v>
      </c>
      <c r="U245" s="831">
        <f t="shared" si="486"/>
        <v>0</v>
      </c>
      <c r="V245" s="831">
        <f t="shared" si="486"/>
        <v>0</v>
      </c>
      <c r="W245" s="831">
        <f t="shared" si="486"/>
        <v>0</v>
      </c>
      <c r="X245" s="831">
        <f t="shared" si="486"/>
        <v>0</v>
      </c>
      <c r="Y245" s="831">
        <f t="shared" si="486"/>
        <v>0</v>
      </c>
      <c r="Z245" s="831">
        <f t="shared" si="486"/>
        <v>0</v>
      </c>
      <c r="AA245" s="831">
        <f t="shared" si="486"/>
        <v>0</v>
      </c>
      <c r="AB245" s="831">
        <f t="shared" si="478"/>
        <v>0</v>
      </c>
      <c r="AC245" s="831">
        <f t="shared" si="478"/>
        <v>0</v>
      </c>
      <c r="AD245" s="831">
        <f t="shared" si="478"/>
        <v>0</v>
      </c>
      <c r="AE245" s="831">
        <f t="shared" si="478"/>
        <v>0</v>
      </c>
      <c r="AF245" s="831">
        <f t="shared" si="478"/>
        <v>0</v>
      </c>
      <c r="AG245" s="831">
        <f t="shared" si="478"/>
        <v>0</v>
      </c>
      <c r="AH245" s="831">
        <f t="shared" si="478"/>
        <v>0</v>
      </c>
      <c r="AI245" s="831">
        <f t="shared" si="478"/>
        <v>0</v>
      </c>
      <c r="AJ245" s="831">
        <f t="shared" si="478"/>
        <v>0</v>
      </c>
      <c r="AK245" s="831">
        <f t="shared" si="478"/>
        <v>0</v>
      </c>
      <c r="AL245" s="831">
        <f t="shared" si="478"/>
        <v>0</v>
      </c>
      <c r="AM245" s="831">
        <f t="shared" si="478"/>
        <v>0</v>
      </c>
      <c r="AN245" s="831">
        <f t="shared" si="478"/>
        <v>0</v>
      </c>
      <c r="AO245" s="831">
        <f t="shared" si="478"/>
        <v>0</v>
      </c>
      <c r="AP245" s="831">
        <f t="shared" si="478"/>
        <v>0</v>
      </c>
      <c r="AQ245" s="831">
        <f t="shared" si="478"/>
        <v>0</v>
      </c>
      <c r="AR245" s="831">
        <f t="shared" si="478"/>
        <v>0</v>
      </c>
      <c r="AS245" s="831">
        <f t="shared" si="478"/>
        <v>0</v>
      </c>
      <c r="AT245" s="831">
        <f t="shared" si="478"/>
        <v>0</v>
      </c>
      <c r="AU245" s="831">
        <f t="shared" si="478"/>
        <v>0</v>
      </c>
      <c r="AV245" s="831">
        <f t="shared" si="478"/>
        <v>0</v>
      </c>
      <c r="AW245" s="831">
        <f t="shared" si="478"/>
        <v>0</v>
      </c>
      <c r="AX245" s="831">
        <f t="shared" si="478"/>
        <v>0</v>
      </c>
      <c r="AY245" s="831">
        <f t="shared" si="478"/>
        <v>0</v>
      </c>
      <c r="AZ245" s="831">
        <f t="shared" si="478"/>
        <v>0</v>
      </c>
      <c r="BA245" s="831">
        <f t="shared" si="478"/>
        <v>0</v>
      </c>
      <c r="BB245" s="831">
        <f t="shared" si="478"/>
        <v>0</v>
      </c>
      <c r="BC245" s="831">
        <f t="shared" si="478"/>
        <v>0</v>
      </c>
      <c r="BD245" s="831">
        <f t="shared" si="478"/>
        <v>0</v>
      </c>
      <c r="BE245" s="831">
        <f t="shared" si="478"/>
        <v>0</v>
      </c>
      <c r="BF245" s="831">
        <f t="shared" si="478"/>
        <v>0</v>
      </c>
      <c r="BG245" s="831">
        <f t="shared" si="478"/>
        <v>0</v>
      </c>
      <c r="BH245" s="831">
        <f t="shared" si="478"/>
        <v>0</v>
      </c>
      <c r="BI245" s="831">
        <f t="shared" si="478"/>
        <v>0</v>
      </c>
      <c r="BJ245" s="831">
        <f t="shared" si="478"/>
        <v>0</v>
      </c>
      <c r="BK245" s="831">
        <f t="shared" si="478"/>
        <v>0</v>
      </c>
      <c r="BL245" s="831">
        <f t="shared" si="478"/>
        <v>0</v>
      </c>
      <c r="BM245" s="831">
        <f t="shared" si="478"/>
        <v>0</v>
      </c>
      <c r="BN245" s="831">
        <f t="shared" si="478"/>
        <v>0</v>
      </c>
      <c r="BO245" s="831">
        <f t="shared" si="478"/>
        <v>0</v>
      </c>
      <c r="BP245" s="831">
        <f t="shared" si="478"/>
        <v>0</v>
      </c>
      <c r="BQ245" s="831">
        <f t="shared" si="478"/>
        <v>0</v>
      </c>
      <c r="BR245" s="831">
        <f t="shared" si="478"/>
        <v>0</v>
      </c>
      <c r="BS245" s="831">
        <f t="shared" si="478"/>
        <v>0</v>
      </c>
      <c r="BT245" s="831">
        <f t="shared" si="478"/>
        <v>0</v>
      </c>
      <c r="BU245" s="831">
        <f t="shared" si="478"/>
        <v>0</v>
      </c>
      <c r="BV245" s="831">
        <f t="shared" si="478"/>
        <v>0</v>
      </c>
      <c r="BW245" s="831">
        <f t="shared" si="478"/>
        <v>0</v>
      </c>
      <c r="BX245" s="831">
        <f t="shared" si="478"/>
        <v>0</v>
      </c>
      <c r="BY245" s="831">
        <f t="shared" si="479"/>
        <v>0</v>
      </c>
      <c r="BZ245" s="831">
        <f t="shared" si="479"/>
        <v>0</v>
      </c>
      <c r="CA245" s="831">
        <f t="shared" si="479"/>
        <v>0</v>
      </c>
      <c r="CB245" s="831">
        <f t="shared" si="479"/>
        <v>0</v>
      </c>
      <c r="CC245" s="831">
        <f t="shared" si="479"/>
        <v>0</v>
      </c>
      <c r="CD245" s="831">
        <f t="shared" si="479"/>
        <v>0</v>
      </c>
      <c r="CE245" s="831">
        <f t="shared" si="479"/>
        <v>0</v>
      </c>
      <c r="CF245" s="831">
        <f t="shared" si="479"/>
        <v>0</v>
      </c>
      <c r="CG245" s="831">
        <f t="shared" si="479"/>
        <v>0</v>
      </c>
      <c r="CH245" s="831">
        <f t="shared" si="479"/>
        <v>0</v>
      </c>
      <c r="CI245" s="831">
        <f t="shared" si="479"/>
        <v>0</v>
      </c>
      <c r="CJ245" s="831">
        <f t="shared" si="479"/>
        <v>0</v>
      </c>
      <c r="CK245" s="831">
        <f t="shared" si="479"/>
        <v>0</v>
      </c>
      <c r="CL245" s="831">
        <f t="shared" si="479"/>
        <v>0</v>
      </c>
      <c r="CM245" s="831">
        <f t="shared" si="479"/>
        <v>0</v>
      </c>
      <c r="CN245" s="831">
        <f t="shared" si="479"/>
        <v>0</v>
      </c>
      <c r="CO245" s="831">
        <f t="shared" si="479"/>
        <v>0</v>
      </c>
      <c r="CP245" s="831">
        <f t="shared" si="479"/>
        <v>0</v>
      </c>
      <c r="CQ245" s="831">
        <f t="shared" si="479"/>
        <v>0</v>
      </c>
      <c r="CR245" s="831">
        <f t="shared" si="479"/>
        <v>0</v>
      </c>
      <c r="CS245" s="831">
        <f t="shared" si="479"/>
        <v>0</v>
      </c>
      <c r="CT245" s="831">
        <f t="shared" si="479"/>
        <v>0</v>
      </c>
      <c r="CU245" s="831">
        <f t="shared" si="479"/>
        <v>0</v>
      </c>
      <c r="CV245" s="831">
        <f t="shared" si="479"/>
        <v>0</v>
      </c>
      <c r="CW245" s="831">
        <f t="shared" si="479"/>
        <v>0</v>
      </c>
      <c r="CX245" s="831">
        <f t="shared" si="479"/>
        <v>0</v>
      </c>
      <c r="CY245" s="831">
        <f t="shared" si="479"/>
        <v>0</v>
      </c>
      <c r="CZ245" s="831">
        <f t="shared" si="479"/>
        <v>0</v>
      </c>
      <c r="DA245" s="831">
        <f t="shared" si="479"/>
        <v>0</v>
      </c>
      <c r="DB245" s="831">
        <f t="shared" si="479"/>
        <v>0</v>
      </c>
      <c r="DC245" s="831">
        <f t="shared" si="479"/>
        <v>0</v>
      </c>
      <c r="DD245" s="831">
        <f t="shared" si="479"/>
        <v>0</v>
      </c>
      <c r="DE245" s="831">
        <f t="shared" si="479"/>
        <v>0</v>
      </c>
      <c r="DF245" s="831">
        <f t="shared" si="479"/>
        <v>0</v>
      </c>
      <c r="DG245" s="831">
        <f t="shared" si="479"/>
        <v>0</v>
      </c>
      <c r="DH245" s="831">
        <f t="shared" si="479"/>
        <v>0</v>
      </c>
      <c r="DI245" s="831">
        <f t="shared" si="479"/>
        <v>0</v>
      </c>
      <c r="DJ245" s="831">
        <f t="shared" si="479"/>
        <v>0</v>
      </c>
      <c r="DK245" s="831">
        <f t="shared" si="479"/>
        <v>0</v>
      </c>
      <c r="DL245" s="831">
        <f t="shared" si="479"/>
        <v>0</v>
      </c>
      <c r="DM245" s="831">
        <f t="shared" si="479"/>
        <v>0</v>
      </c>
      <c r="DN245" s="831">
        <f t="shared" si="479"/>
        <v>0</v>
      </c>
      <c r="DO245" s="831">
        <f t="shared" si="479"/>
        <v>0</v>
      </c>
      <c r="DP245" s="831">
        <f t="shared" si="479"/>
        <v>0</v>
      </c>
      <c r="DQ245" s="831">
        <f t="shared" si="479"/>
        <v>0</v>
      </c>
      <c r="DR245" s="831">
        <f t="shared" si="479"/>
        <v>0</v>
      </c>
      <c r="DS245" s="831">
        <f t="shared" si="479"/>
        <v>0</v>
      </c>
      <c r="DT245" s="831">
        <f t="shared" si="479"/>
        <v>0</v>
      </c>
      <c r="DU245" s="831">
        <f t="shared" si="479"/>
        <v>0</v>
      </c>
      <c r="DV245" s="831">
        <f t="shared" si="479"/>
        <v>0</v>
      </c>
      <c r="DW245" s="831">
        <f t="shared" si="479"/>
        <v>0</v>
      </c>
      <c r="DX245" s="831">
        <f t="shared" si="479"/>
        <v>0</v>
      </c>
      <c r="DY245" s="831">
        <f t="shared" si="479"/>
        <v>0</v>
      </c>
      <c r="DZ245" s="831">
        <f t="shared" si="479"/>
        <v>0</v>
      </c>
      <c r="EA245" s="831">
        <f t="shared" si="479"/>
        <v>0</v>
      </c>
      <c r="EB245" s="831">
        <f t="shared" si="479"/>
        <v>0</v>
      </c>
      <c r="EC245" s="831">
        <f t="shared" si="479"/>
        <v>0</v>
      </c>
      <c r="ED245" s="831">
        <f t="shared" si="479"/>
        <v>0</v>
      </c>
      <c r="EE245" s="831">
        <f t="shared" si="479"/>
        <v>0</v>
      </c>
      <c r="EF245" s="831">
        <f t="shared" si="479"/>
        <v>0</v>
      </c>
      <c r="EG245" s="831">
        <f t="shared" si="479"/>
        <v>0</v>
      </c>
      <c r="EH245" s="831">
        <f t="shared" si="479"/>
        <v>0</v>
      </c>
      <c r="EI245" s="831">
        <f t="shared" si="479"/>
        <v>0</v>
      </c>
      <c r="EJ245" s="831">
        <f t="shared" si="479"/>
        <v>0</v>
      </c>
      <c r="EK245" s="831">
        <f t="shared" si="480"/>
        <v>0</v>
      </c>
      <c r="EL245" s="831">
        <f t="shared" si="480"/>
        <v>0</v>
      </c>
      <c r="EM245" s="831">
        <f t="shared" si="480"/>
        <v>0</v>
      </c>
      <c r="EN245" s="831">
        <f t="shared" si="480"/>
        <v>0</v>
      </c>
      <c r="EO245" s="831">
        <f t="shared" si="480"/>
        <v>0</v>
      </c>
      <c r="EP245" s="831">
        <f t="shared" si="480"/>
        <v>0</v>
      </c>
      <c r="EQ245" s="831">
        <f t="shared" si="480"/>
        <v>0</v>
      </c>
      <c r="ER245" s="831">
        <f t="shared" si="480"/>
        <v>0</v>
      </c>
      <c r="ES245" s="831">
        <f t="shared" si="480"/>
        <v>0</v>
      </c>
      <c r="ET245" s="831">
        <f t="shared" si="480"/>
        <v>0</v>
      </c>
      <c r="EU245" s="831">
        <f t="shared" si="480"/>
        <v>0</v>
      </c>
      <c r="EV245" s="831">
        <f t="shared" si="480"/>
        <v>0</v>
      </c>
      <c r="EW245" s="831">
        <f t="shared" si="480"/>
        <v>0</v>
      </c>
      <c r="EX245" s="831">
        <f t="shared" si="480"/>
        <v>0</v>
      </c>
      <c r="EY245" s="831">
        <f t="shared" si="480"/>
        <v>0</v>
      </c>
      <c r="EZ245" s="831">
        <f t="shared" si="480"/>
        <v>0</v>
      </c>
      <c r="FA245" s="831">
        <f t="shared" si="480"/>
        <v>0</v>
      </c>
      <c r="FB245" s="831">
        <f t="shared" si="480"/>
        <v>0</v>
      </c>
      <c r="FC245" s="831">
        <f t="shared" si="480"/>
        <v>0</v>
      </c>
      <c r="FD245" s="831">
        <f t="shared" si="480"/>
        <v>0</v>
      </c>
      <c r="FE245" s="831">
        <f t="shared" si="480"/>
        <v>0</v>
      </c>
      <c r="FF245" s="831">
        <f t="shared" si="480"/>
        <v>0</v>
      </c>
      <c r="FG245" s="831">
        <f t="shared" si="480"/>
        <v>0</v>
      </c>
      <c r="FH245" s="831">
        <f t="shared" si="480"/>
        <v>0</v>
      </c>
      <c r="FI245" s="831">
        <f t="shared" si="480"/>
        <v>0</v>
      </c>
      <c r="FJ245" s="831">
        <f t="shared" si="480"/>
        <v>0</v>
      </c>
      <c r="FK245" s="831">
        <f t="shared" si="480"/>
        <v>0</v>
      </c>
      <c r="FL245" s="831">
        <f t="shared" si="480"/>
        <v>0</v>
      </c>
      <c r="FM245" s="831">
        <f t="shared" si="480"/>
        <v>0</v>
      </c>
      <c r="FN245" s="831">
        <f t="shared" si="480"/>
        <v>0</v>
      </c>
      <c r="FO245" s="831">
        <f t="shared" si="480"/>
        <v>0</v>
      </c>
      <c r="FP245" s="831">
        <f t="shared" si="480"/>
        <v>0</v>
      </c>
      <c r="FQ245" s="831">
        <f t="shared" si="480"/>
        <v>0</v>
      </c>
      <c r="FR245" s="831">
        <f t="shared" si="480"/>
        <v>0</v>
      </c>
      <c r="FS245" s="831">
        <f t="shared" si="480"/>
        <v>0</v>
      </c>
      <c r="FT245" s="831">
        <f t="shared" si="480"/>
        <v>0</v>
      </c>
      <c r="FU245" s="831">
        <f t="shared" si="480"/>
        <v>0</v>
      </c>
      <c r="FV245" s="831">
        <f t="shared" si="480"/>
        <v>0</v>
      </c>
      <c r="FW245" s="831">
        <f t="shared" si="480"/>
        <v>0</v>
      </c>
      <c r="FX245" s="831">
        <f t="shared" si="480"/>
        <v>0</v>
      </c>
      <c r="FY245" s="831">
        <f t="shared" si="480"/>
        <v>0</v>
      </c>
      <c r="FZ245" s="831">
        <f t="shared" si="480"/>
        <v>0</v>
      </c>
      <c r="GA245" s="831">
        <f t="shared" si="480"/>
        <v>0</v>
      </c>
      <c r="GB245" s="831">
        <f t="shared" si="480"/>
        <v>0</v>
      </c>
      <c r="GC245" s="831">
        <f t="shared" si="480"/>
        <v>0</v>
      </c>
      <c r="GD245" s="831">
        <f t="shared" si="480"/>
        <v>0</v>
      </c>
      <c r="GE245" s="831">
        <f t="shared" si="480"/>
        <v>0</v>
      </c>
      <c r="GF245" s="831">
        <f t="shared" si="480"/>
        <v>0</v>
      </c>
      <c r="GG245" s="831">
        <f t="shared" si="480"/>
        <v>0</v>
      </c>
      <c r="GH245" s="831">
        <f t="shared" si="480"/>
        <v>0</v>
      </c>
      <c r="GI245" s="831">
        <f t="shared" si="480"/>
        <v>0</v>
      </c>
      <c r="GJ245" s="831">
        <f t="shared" si="480"/>
        <v>0</v>
      </c>
      <c r="GK245" s="831">
        <f t="shared" si="480"/>
        <v>0</v>
      </c>
      <c r="GL245" s="831">
        <f t="shared" si="480"/>
        <v>0</v>
      </c>
      <c r="GM245" s="831">
        <f t="shared" si="480"/>
        <v>0</v>
      </c>
      <c r="GN245" s="831">
        <f t="shared" si="480"/>
        <v>0</v>
      </c>
      <c r="GO245" s="831">
        <f t="shared" si="480"/>
        <v>0</v>
      </c>
      <c r="GP245" s="831">
        <f t="shared" si="480"/>
        <v>0</v>
      </c>
      <c r="GQ245" s="831">
        <f t="shared" si="480"/>
        <v>0</v>
      </c>
      <c r="GR245" s="831">
        <f t="shared" si="480"/>
        <v>0</v>
      </c>
      <c r="GS245" s="831">
        <f t="shared" si="480"/>
        <v>0</v>
      </c>
      <c r="GT245" s="831">
        <f t="shared" si="480"/>
        <v>0</v>
      </c>
      <c r="GU245" s="831">
        <f t="shared" si="480"/>
        <v>0</v>
      </c>
      <c r="GV245" s="831">
        <f t="shared" si="480"/>
        <v>0</v>
      </c>
      <c r="GW245" s="831">
        <f t="shared" si="481"/>
        <v>0</v>
      </c>
      <c r="GX245" s="831">
        <f t="shared" si="481"/>
        <v>0</v>
      </c>
      <c r="GY245" s="831">
        <f t="shared" si="481"/>
        <v>0</v>
      </c>
      <c r="GZ245" s="831">
        <f t="shared" si="481"/>
        <v>0</v>
      </c>
      <c r="HA245" s="831">
        <f t="shared" si="481"/>
        <v>0</v>
      </c>
      <c r="HB245" s="831">
        <f t="shared" si="481"/>
        <v>0</v>
      </c>
      <c r="HC245" s="831">
        <f t="shared" si="481"/>
        <v>0</v>
      </c>
      <c r="HD245" s="831">
        <f t="shared" si="481"/>
        <v>0</v>
      </c>
      <c r="HE245" s="831">
        <f t="shared" si="481"/>
        <v>0</v>
      </c>
      <c r="HF245" s="831">
        <f t="shared" si="481"/>
        <v>0</v>
      </c>
      <c r="HG245" s="831">
        <f t="shared" si="481"/>
        <v>0</v>
      </c>
      <c r="HH245" s="831">
        <f t="shared" si="481"/>
        <v>0</v>
      </c>
      <c r="HI245" s="831">
        <f t="shared" si="481"/>
        <v>0</v>
      </c>
      <c r="HJ245" s="831">
        <f t="shared" si="481"/>
        <v>0</v>
      </c>
      <c r="HK245" s="831">
        <f t="shared" si="481"/>
        <v>0</v>
      </c>
      <c r="HL245" s="831">
        <f t="shared" si="481"/>
        <v>0</v>
      </c>
      <c r="HM245" s="831">
        <f t="shared" si="481"/>
        <v>0</v>
      </c>
      <c r="HN245" s="831">
        <f t="shared" si="481"/>
        <v>0</v>
      </c>
      <c r="HO245" s="831">
        <f t="shared" si="481"/>
        <v>0</v>
      </c>
      <c r="HP245" s="831">
        <f t="shared" si="481"/>
        <v>0</v>
      </c>
      <c r="HQ245" s="831">
        <f t="shared" si="481"/>
        <v>0</v>
      </c>
      <c r="HR245" s="831">
        <f t="shared" si="481"/>
        <v>0</v>
      </c>
      <c r="HS245" s="831">
        <f t="shared" si="481"/>
        <v>0</v>
      </c>
      <c r="HT245" s="831">
        <f t="shared" si="481"/>
        <v>0</v>
      </c>
      <c r="HU245" s="831">
        <f t="shared" si="481"/>
        <v>0</v>
      </c>
      <c r="HV245" s="831">
        <f t="shared" si="481"/>
        <v>0</v>
      </c>
      <c r="HW245" s="831">
        <f t="shared" si="481"/>
        <v>0</v>
      </c>
      <c r="HX245" s="831">
        <f t="shared" si="481"/>
        <v>0</v>
      </c>
      <c r="HY245" s="831">
        <f t="shared" si="481"/>
        <v>0</v>
      </c>
      <c r="HZ245" s="831">
        <f t="shared" si="481"/>
        <v>0</v>
      </c>
      <c r="IA245" s="831">
        <f t="shared" si="481"/>
        <v>0</v>
      </c>
      <c r="IB245" s="831">
        <f t="shared" si="481"/>
        <v>0</v>
      </c>
      <c r="IC245" s="831">
        <f t="shared" si="481"/>
        <v>0</v>
      </c>
      <c r="ID245" s="831">
        <f t="shared" si="481"/>
        <v>0</v>
      </c>
      <c r="IE245" s="831">
        <f t="shared" si="481"/>
        <v>0</v>
      </c>
      <c r="IF245" s="831">
        <f t="shared" si="481"/>
        <v>0</v>
      </c>
      <c r="IG245" s="831">
        <f t="shared" si="481"/>
        <v>0</v>
      </c>
      <c r="IH245" s="831">
        <f t="shared" si="481"/>
        <v>0</v>
      </c>
      <c r="II245" s="831">
        <f t="shared" si="481"/>
        <v>0</v>
      </c>
      <c r="IJ245" s="831">
        <f t="shared" si="481"/>
        <v>0</v>
      </c>
      <c r="IK245" s="831">
        <f t="shared" si="481"/>
        <v>0</v>
      </c>
      <c r="IL245" s="831">
        <f t="shared" si="481"/>
        <v>0</v>
      </c>
      <c r="IM245" s="831">
        <f t="shared" si="481"/>
        <v>0</v>
      </c>
      <c r="IN245" s="831">
        <f t="shared" si="481"/>
        <v>0</v>
      </c>
      <c r="IO245" s="831">
        <f t="shared" si="481"/>
        <v>0</v>
      </c>
      <c r="IP245" s="831">
        <f t="shared" si="481"/>
        <v>0</v>
      </c>
      <c r="IQ245" s="831">
        <f t="shared" si="481"/>
        <v>0</v>
      </c>
      <c r="IR245" s="831">
        <f t="shared" si="481"/>
        <v>0</v>
      </c>
      <c r="IS245" s="831">
        <f t="shared" si="481"/>
        <v>0</v>
      </c>
      <c r="IT245" s="831">
        <f t="shared" si="481"/>
        <v>0</v>
      </c>
      <c r="IU245" s="831">
        <f t="shared" si="481"/>
        <v>0</v>
      </c>
      <c r="IV245" s="831">
        <f t="shared" si="481"/>
        <v>0</v>
      </c>
      <c r="IW245" s="831">
        <f t="shared" si="481"/>
        <v>0</v>
      </c>
      <c r="IX245" s="831">
        <f t="shared" si="481"/>
        <v>0</v>
      </c>
      <c r="IY245" s="831">
        <f t="shared" si="481"/>
        <v>0</v>
      </c>
      <c r="IZ245" s="831">
        <f t="shared" si="481"/>
        <v>0</v>
      </c>
      <c r="JA245" s="831">
        <f t="shared" si="481"/>
        <v>0</v>
      </c>
      <c r="JB245" s="831">
        <f t="shared" si="481"/>
        <v>0</v>
      </c>
      <c r="JC245" s="831">
        <f t="shared" si="481"/>
        <v>0</v>
      </c>
      <c r="JD245" s="831">
        <f t="shared" si="481"/>
        <v>0</v>
      </c>
      <c r="JE245" s="831">
        <f t="shared" si="481"/>
        <v>0</v>
      </c>
      <c r="JF245" s="831">
        <f t="shared" si="481"/>
        <v>0</v>
      </c>
      <c r="JG245" s="831">
        <f t="shared" si="481"/>
        <v>0</v>
      </c>
      <c r="JH245" s="831">
        <f t="shared" si="481"/>
        <v>0</v>
      </c>
      <c r="JI245" s="831">
        <f t="shared" si="482"/>
        <v>0</v>
      </c>
      <c r="JJ245" s="831">
        <f t="shared" si="482"/>
        <v>0</v>
      </c>
      <c r="JK245" s="831">
        <f t="shared" si="482"/>
        <v>0</v>
      </c>
      <c r="JL245" s="831">
        <f t="shared" si="482"/>
        <v>0</v>
      </c>
      <c r="JM245" s="831">
        <f t="shared" si="482"/>
        <v>0</v>
      </c>
      <c r="JN245" s="831">
        <f t="shared" si="482"/>
        <v>0</v>
      </c>
      <c r="JO245" s="831">
        <f t="shared" si="482"/>
        <v>0</v>
      </c>
      <c r="JP245" s="831">
        <f t="shared" si="482"/>
        <v>0</v>
      </c>
      <c r="JQ245" s="831">
        <f t="shared" si="482"/>
        <v>0</v>
      </c>
      <c r="JR245" s="831">
        <f t="shared" si="482"/>
        <v>0</v>
      </c>
      <c r="JS245" s="831">
        <f t="shared" si="482"/>
        <v>0</v>
      </c>
      <c r="JT245" s="831">
        <f t="shared" si="482"/>
        <v>0</v>
      </c>
      <c r="JU245" s="831">
        <f t="shared" si="482"/>
        <v>0</v>
      </c>
      <c r="JV245" s="831">
        <f t="shared" si="482"/>
        <v>0</v>
      </c>
      <c r="JW245" s="831">
        <f t="shared" si="482"/>
        <v>0</v>
      </c>
      <c r="JX245" s="831">
        <f t="shared" si="482"/>
        <v>0</v>
      </c>
      <c r="JY245" s="831">
        <f t="shared" si="482"/>
        <v>0</v>
      </c>
      <c r="JZ245" s="831">
        <f t="shared" si="482"/>
        <v>0</v>
      </c>
      <c r="KA245" s="831">
        <f t="shared" si="482"/>
        <v>0</v>
      </c>
      <c r="KB245" s="831">
        <f t="shared" si="482"/>
        <v>0</v>
      </c>
      <c r="KC245" s="831">
        <f t="shared" si="482"/>
        <v>0</v>
      </c>
      <c r="KD245" s="831">
        <f t="shared" si="482"/>
        <v>0</v>
      </c>
      <c r="KE245" s="831">
        <f t="shared" si="482"/>
        <v>0</v>
      </c>
      <c r="KF245" s="831">
        <f t="shared" si="482"/>
        <v>0</v>
      </c>
      <c r="KG245" s="831">
        <f t="shared" si="482"/>
        <v>0</v>
      </c>
      <c r="KH245" s="831">
        <f t="shared" si="482"/>
        <v>0</v>
      </c>
      <c r="KI245" s="831">
        <f t="shared" si="482"/>
        <v>0</v>
      </c>
      <c r="KJ245" s="831">
        <f t="shared" si="482"/>
        <v>0</v>
      </c>
      <c r="KK245" s="831">
        <f t="shared" si="482"/>
        <v>0</v>
      </c>
      <c r="KL245" s="831">
        <f t="shared" si="482"/>
        <v>0</v>
      </c>
      <c r="KM245" s="831">
        <f t="shared" si="482"/>
        <v>0</v>
      </c>
      <c r="KN245" s="831">
        <f t="shared" si="482"/>
        <v>0</v>
      </c>
      <c r="KO245" s="831">
        <f t="shared" si="482"/>
        <v>0</v>
      </c>
      <c r="KP245" s="831">
        <f t="shared" si="482"/>
        <v>0</v>
      </c>
      <c r="KQ245" s="831">
        <f t="shared" si="482"/>
        <v>0</v>
      </c>
      <c r="KR245" s="831">
        <f t="shared" si="482"/>
        <v>0</v>
      </c>
      <c r="KS245" s="831">
        <f t="shared" si="482"/>
        <v>0</v>
      </c>
      <c r="KT245" s="831">
        <f t="shared" si="482"/>
        <v>0</v>
      </c>
      <c r="KU245" s="831">
        <f t="shared" si="482"/>
        <v>0</v>
      </c>
      <c r="KV245" s="831">
        <f t="shared" si="482"/>
        <v>0</v>
      </c>
      <c r="KW245" s="831">
        <f t="shared" si="482"/>
        <v>0</v>
      </c>
      <c r="KX245" s="831">
        <f t="shared" si="482"/>
        <v>0</v>
      </c>
      <c r="KY245" s="831">
        <f t="shared" si="482"/>
        <v>0</v>
      </c>
      <c r="KZ245" s="831">
        <f t="shared" si="482"/>
        <v>0</v>
      </c>
      <c r="LA245" s="831">
        <f t="shared" si="482"/>
        <v>0</v>
      </c>
      <c r="LB245" s="831">
        <f t="shared" si="482"/>
        <v>0</v>
      </c>
      <c r="LC245" s="831">
        <f t="shared" si="482"/>
        <v>0</v>
      </c>
      <c r="LD245" s="831">
        <f t="shared" si="482"/>
        <v>0</v>
      </c>
      <c r="LE245" s="831">
        <f t="shared" si="482"/>
        <v>0</v>
      </c>
      <c r="LF245" s="831">
        <f t="shared" si="482"/>
        <v>0</v>
      </c>
      <c r="LG245" s="831">
        <f t="shared" si="482"/>
        <v>0</v>
      </c>
      <c r="LH245" s="831">
        <f t="shared" si="482"/>
        <v>0</v>
      </c>
      <c r="LI245" s="831">
        <f t="shared" si="482"/>
        <v>0</v>
      </c>
      <c r="LJ245" s="831">
        <f t="shared" si="482"/>
        <v>0</v>
      </c>
      <c r="LK245" s="831">
        <f t="shared" si="482"/>
        <v>0</v>
      </c>
      <c r="LL245" s="831">
        <f t="shared" si="482"/>
        <v>0</v>
      </c>
      <c r="LM245" s="831">
        <f t="shared" si="482"/>
        <v>0</v>
      </c>
      <c r="LN245" s="831">
        <f t="shared" si="482"/>
        <v>0</v>
      </c>
      <c r="LO245" s="831">
        <f t="shared" si="482"/>
        <v>0</v>
      </c>
      <c r="LP245" s="831">
        <f t="shared" si="482"/>
        <v>0</v>
      </c>
      <c r="LQ245" s="831">
        <f t="shared" si="482"/>
        <v>0</v>
      </c>
      <c r="LR245" s="831">
        <f t="shared" si="482"/>
        <v>0</v>
      </c>
      <c r="LS245" s="831">
        <f t="shared" si="482"/>
        <v>0</v>
      </c>
      <c r="LT245" s="831">
        <f t="shared" si="482"/>
        <v>0</v>
      </c>
      <c r="LU245" s="831">
        <f t="shared" si="483"/>
        <v>0</v>
      </c>
      <c r="LV245" s="831">
        <f t="shared" si="483"/>
        <v>0</v>
      </c>
      <c r="LW245" s="831">
        <f t="shared" si="483"/>
        <v>0</v>
      </c>
      <c r="LX245" s="831">
        <f t="shared" si="483"/>
        <v>0</v>
      </c>
      <c r="LY245" s="831">
        <f t="shared" si="483"/>
        <v>0</v>
      </c>
      <c r="LZ245" s="831">
        <f t="shared" si="483"/>
        <v>0</v>
      </c>
      <c r="MA245" s="831">
        <f t="shared" si="483"/>
        <v>0</v>
      </c>
      <c r="MB245" s="831">
        <f t="shared" si="483"/>
        <v>0</v>
      </c>
      <c r="MC245" s="831">
        <f t="shared" si="483"/>
        <v>0</v>
      </c>
      <c r="MD245" s="831">
        <f t="shared" si="483"/>
        <v>0</v>
      </c>
      <c r="ME245" s="831">
        <f t="shared" si="483"/>
        <v>0</v>
      </c>
      <c r="MF245" s="831">
        <f t="shared" si="483"/>
        <v>0</v>
      </c>
      <c r="MG245" s="831">
        <f t="shared" si="483"/>
        <v>0</v>
      </c>
      <c r="MH245" s="831">
        <f t="shared" si="483"/>
        <v>0</v>
      </c>
      <c r="MI245" s="831">
        <f t="shared" si="483"/>
        <v>0</v>
      </c>
      <c r="MJ245" s="831">
        <f t="shared" si="483"/>
        <v>0</v>
      </c>
      <c r="MK245" s="831">
        <f t="shared" si="483"/>
        <v>0</v>
      </c>
      <c r="ML245" s="831">
        <f t="shared" si="483"/>
        <v>0</v>
      </c>
      <c r="MM245" s="831">
        <f t="shared" si="483"/>
        <v>0</v>
      </c>
      <c r="MN245" s="831">
        <f t="shared" si="483"/>
        <v>0</v>
      </c>
      <c r="MO245" s="831">
        <f t="shared" si="483"/>
        <v>0</v>
      </c>
      <c r="MP245" s="831">
        <f t="shared" si="483"/>
        <v>0</v>
      </c>
      <c r="MQ245" s="831">
        <f t="shared" si="483"/>
        <v>0</v>
      </c>
      <c r="MR245" s="831">
        <f t="shared" si="483"/>
        <v>0</v>
      </c>
      <c r="MS245" s="831">
        <f t="shared" si="483"/>
        <v>0</v>
      </c>
      <c r="MT245" s="831">
        <f t="shared" si="483"/>
        <v>0</v>
      </c>
      <c r="MU245" s="831">
        <f t="shared" si="483"/>
        <v>0</v>
      </c>
      <c r="MV245" s="831">
        <f t="shared" si="483"/>
        <v>0</v>
      </c>
      <c r="MW245" s="831">
        <f t="shared" si="483"/>
        <v>0</v>
      </c>
      <c r="MX245" s="831">
        <f t="shared" si="483"/>
        <v>0</v>
      </c>
      <c r="MY245" s="831">
        <f t="shared" si="483"/>
        <v>0</v>
      </c>
      <c r="MZ245" s="831">
        <f t="shared" si="483"/>
        <v>0</v>
      </c>
      <c r="NA245" s="831">
        <f t="shared" si="483"/>
        <v>0</v>
      </c>
      <c r="NB245" s="831">
        <f t="shared" si="483"/>
        <v>0</v>
      </c>
      <c r="NC245" s="831">
        <f t="shared" si="483"/>
        <v>0</v>
      </c>
      <c r="ND245" s="831">
        <f t="shared" si="483"/>
        <v>0</v>
      </c>
      <c r="NE245" s="831">
        <f t="shared" si="483"/>
        <v>0</v>
      </c>
      <c r="NF245" s="831">
        <f t="shared" si="483"/>
        <v>0</v>
      </c>
      <c r="NG245" s="831">
        <f t="shared" si="483"/>
        <v>0</v>
      </c>
      <c r="NH245" s="831">
        <f t="shared" si="483"/>
        <v>0</v>
      </c>
      <c r="NI245" s="831">
        <f t="shared" si="483"/>
        <v>0</v>
      </c>
      <c r="NJ245" s="831">
        <f t="shared" si="483"/>
        <v>0</v>
      </c>
      <c r="NK245" s="831">
        <f t="shared" si="483"/>
        <v>0</v>
      </c>
      <c r="NL245" s="831">
        <f t="shared" si="483"/>
        <v>0</v>
      </c>
      <c r="NM245" s="831">
        <f t="shared" si="483"/>
        <v>0</v>
      </c>
      <c r="NN245" s="831">
        <f t="shared" si="483"/>
        <v>0</v>
      </c>
      <c r="NO245" s="831">
        <f t="shared" si="483"/>
        <v>0</v>
      </c>
      <c r="NP245" s="831">
        <f t="shared" si="483"/>
        <v>0</v>
      </c>
      <c r="NQ245" s="831">
        <f t="shared" si="483"/>
        <v>0</v>
      </c>
      <c r="NR245" s="831">
        <f t="shared" si="483"/>
        <v>0</v>
      </c>
      <c r="NS245" s="831">
        <f t="shared" si="483"/>
        <v>0</v>
      </c>
      <c r="NT245" s="831">
        <f t="shared" si="483"/>
        <v>0</v>
      </c>
      <c r="NU245" s="831">
        <f t="shared" si="483"/>
        <v>0</v>
      </c>
      <c r="NV245" s="831">
        <f t="shared" si="483"/>
        <v>0</v>
      </c>
      <c r="NW245" s="831">
        <f t="shared" si="483"/>
        <v>0</v>
      </c>
      <c r="NX245" s="831">
        <f t="shared" si="483"/>
        <v>0</v>
      </c>
      <c r="NY245" s="831">
        <f t="shared" si="483"/>
        <v>0</v>
      </c>
      <c r="NZ245" s="831">
        <f t="shared" si="483"/>
        <v>0</v>
      </c>
      <c r="OA245" s="831">
        <f t="shared" si="483"/>
        <v>0</v>
      </c>
      <c r="OB245" s="831">
        <f t="shared" si="483"/>
        <v>0</v>
      </c>
      <c r="OC245" s="831">
        <f t="shared" si="483"/>
        <v>0</v>
      </c>
      <c r="OD245" s="831">
        <f t="shared" si="483"/>
        <v>0</v>
      </c>
      <c r="OE245" s="831">
        <f t="shared" si="483"/>
        <v>0</v>
      </c>
      <c r="OF245" s="831">
        <f t="shared" si="483"/>
        <v>0</v>
      </c>
      <c r="OG245" s="831">
        <f t="shared" si="484"/>
        <v>0</v>
      </c>
      <c r="OH245" s="831">
        <f t="shared" si="484"/>
        <v>0</v>
      </c>
      <c r="OI245" s="831">
        <f t="shared" si="484"/>
        <v>0</v>
      </c>
      <c r="OJ245" s="831">
        <f t="shared" si="484"/>
        <v>0</v>
      </c>
      <c r="OK245" s="831">
        <f t="shared" si="484"/>
        <v>0</v>
      </c>
      <c r="OL245" s="831">
        <f t="shared" si="484"/>
        <v>0</v>
      </c>
      <c r="OM245" s="831">
        <f t="shared" si="484"/>
        <v>0</v>
      </c>
      <c r="ON245" s="831">
        <f t="shared" si="484"/>
        <v>0</v>
      </c>
      <c r="OO245" s="831">
        <f t="shared" si="484"/>
        <v>0</v>
      </c>
      <c r="OP245" s="831">
        <f t="shared" si="484"/>
        <v>0</v>
      </c>
      <c r="OQ245" s="831">
        <f t="shared" si="484"/>
        <v>0</v>
      </c>
      <c r="OR245" s="831">
        <f t="shared" si="484"/>
        <v>0</v>
      </c>
      <c r="OS245" s="831">
        <f t="shared" si="484"/>
        <v>0</v>
      </c>
      <c r="OT245" s="831">
        <f t="shared" si="484"/>
        <v>0</v>
      </c>
      <c r="OU245" s="831">
        <f t="shared" si="484"/>
        <v>0</v>
      </c>
      <c r="OV245" s="831">
        <f t="shared" si="484"/>
        <v>0</v>
      </c>
      <c r="OW245" s="831">
        <f t="shared" si="484"/>
        <v>0</v>
      </c>
      <c r="OX245" s="831">
        <f t="shared" si="484"/>
        <v>0</v>
      </c>
      <c r="OY245" s="831">
        <f t="shared" si="484"/>
        <v>0</v>
      </c>
      <c r="OZ245" s="831">
        <f t="shared" si="484"/>
        <v>0</v>
      </c>
      <c r="PA245" s="831">
        <f t="shared" si="484"/>
        <v>0</v>
      </c>
      <c r="PB245" s="831">
        <f t="shared" si="484"/>
        <v>0</v>
      </c>
      <c r="PC245" s="831">
        <f t="shared" si="484"/>
        <v>0</v>
      </c>
      <c r="PD245" s="831">
        <f t="shared" si="484"/>
        <v>0</v>
      </c>
      <c r="PE245" s="831">
        <f t="shared" si="484"/>
        <v>0</v>
      </c>
      <c r="PF245" s="831">
        <f t="shared" si="484"/>
        <v>0</v>
      </c>
      <c r="PG245" s="831">
        <f t="shared" si="484"/>
        <v>0</v>
      </c>
      <c r="PH245" s="831">
        <f t="shared" si="484"/>
        <v>0</v>
      </c>
      <c r="PI245" s="831">
        <f t="shared" si="484"/>
        <v>0</v>
      </c>
      <c r="PJ245" s="831">
        <f t="shared" si="484"/>
        <v>0</v>
      </c>
      <c r="PK245" s="831">
        <f t="shared" si="484"/>
        <v>0</v>
      </c>
      <c r="PL245" s="831">
        <f t="shared" si="484"/>
        <v>0</v>
      </c>
      <c r="PM245" s="831">
        <f t="shared" si="484"/>
        <v>0</v>
      </c>
      <c r="PN245" s="831">
        <f t="shared" si="484"/>
        <v>0</v>
      </c>
      <c r="PO245" s="831">
        <f t="shared" si="484"/>
        <v>0</v>
      </c>
      <c r="PP245" s="831">
        <f t="shared" si="484"/>
        <v>0</v>
      </c>
      <c r="PQ245" s="831">
        <f t="shared" si="484"/>
        <v>0</v>
      </c>
      <c r="PR245" s="831">
        <f t="shared" si="484"/>
        <v>0</v>
      </c>
      <c r="PS245" s="831">
        <f t="shared" si="484"/>
        <v>0</v>
      </c>
      <c r="PT245" s="831">
        <f t="shared" si="484"/>
        <v>0</v>
      </c>
      <c r="PU245" s="831">
        <f t="shared" si="484"/>
        <v>0</v>
      </c>
      <c r="PV245" s="831">
        <f t="shared" si="484"/>
        <v>0</v>
      </c>
      <c r="PW245" s="831">
        <f t="shared" si="484"/>
        <v>0</v>
      </c>
      <c r="PX245" s="831">
        <f t="shared" si="484"/>
        <v>0</v>
      </c>
      <c r="PY245" s="831">
        <f t="shared" si="484"/>
        <v>0</v>
      </c>
      <c r="PZ245" s="831">
        <f t="shared" si="484"/>
        <v>0</v>
      </c>
      <c r="QA245" s="831">
        <f t="shared" si="484"/>
        <v>0</v>
      </c>
      <c r="QB245" s="831">
        <f t="shared" si="484"/>
        <v>0</v>
      </c>
      <c r="QC245" s="831">
        <f t="shared" si="484"/>
        <v>0</v>
      </c>
      <c r="QD245" s="831">
        <f t="shared" si="484"/>
        <v>0</v>
      </c>
      <c r="QE245" s="831">
        <f t="shared" si="484"/>
        <v>0</v>
      </c>
      <c r="QF245" s="831">
        <f t="shared" si="484"/>
        <v>0</v>
      </c>
      <c r="QG245" s="831">
        <f t="shared" si="484"/>
        <v>0</v>
      </c>
      <c r="QH245" s="831">
        <f t="shared" si="484"/>
        <v>0</v>
      </c>
      <c r="QI245" s="831">
        <f t="shared" si="484"/>
        <v>0</v>
      </c>
      <c r="QJ245" s="831">
        <f t="shared" si="484"/>
        <v>0</v>
      </c>
      <c r="QK245" s="831">
        <f t="shared" si="484"/>
        <v>0</v>
      </c>
      <c r="QL245" s="831">
        <f t="shared" si="484"/>
        <v>0</v>
      </c>
      <c r="QM245" s="831">
        <f t="shared" si="484"/>
        <v>0</v>
      </c>
      <c r="QN245" s="831">
        <f t="shared" si="484"/>
        <v>0</v>
      </c>
      <c r="QO245" s="831">
        <f t="shared" si="484"/>
        <v>0</v>
      </c>
      <c r="QP245" s="831">
        <f t="shared" si="484"/>
        <v>0</v>
      </c>
      <c r="QQ245" s="831">
        <f t="shared" si="484"/>
        <v>0</v>
      </c>
      <c r="QR245" s="831">
        <f t="shared" si="484"/>
        <v>0</v>
      </c>
      <c r="QS245" s="831">
        <f t="shared" si="485"/>
        <v>0</v>
      </c>
      <c r="QT245" s="831">
        <f t="shared" si="485"/>
        <v>0</v>
      </c>
      <c r="QU245" s="831">
        <f t="shared" si="485"/>
        <v>0</v>
      </c>
      <c r="QV245" s="831">
        <f t="shared" si="485"/>
        <v>0</v>
      </c>
      <c r="QW245" s="831">
        <f t="shared" si="485"/>
        <v>0</v>
      </c>
      <c r="QX245" s="831">
        <f t="shared" si="485"/>
        <v>0</v>
      </c>
      <c r="QY245" s="831">
        <f t="shared" si="485"/>
        <v>0</v>
      </c>
      <c r="QZ245" s="831">
        <f t="shared" si="485"/>
        <v>0</v>
      </c>
      <c r="RA245" s="831">
        <f t="shared" si="485"/>
        <v>0</v>
      </c>
      <c r="RB245" s="831">
        <f t="shared" si="485"/>
        <v>0</v>
      </c>
      <c r="RC245" s="831">
        <f t="shared" si="485"/>
        <v>0</v>
      </c>
      <c r="RD245" s="831">
        <f t="shared" si="485"/>
        <v>0</v>
      </c>
      <c r="RE245" s="831">
        <f t="shared" si="485"/>
        <v>0</v>
      </c>
      <c r="RF245" s="831">
        <f t="shared" si="485"/>
        <v>0</v>
      </c>
      <c r="RG245" s="831">
        <f t="shared" si="485"/>
        <v>0</v>
      </c>
      <c r="RH245" s="831">
        <f t="shared" si="485"/>
        <v>0</v>
      </c>
      <c r="RI245" s="831">
        <f t="shared" si="485"/>
        <v>0</v>
      </c>
      <c r="RJ245" s="831">
        <f t="shared" si="485"/>
        <v>0</v>
      </c>
      <c r="RK245" s="831">
        <f t="shared" si="485"/>
        <v>0</v>
      </c>
      <c r="RL245" s="831">
        <f t="shared" si="485"/>
        <v>0</v>
      </c>
      <c r="RM245" s="831">
        <f t="shared" si="485"/>
        <v>0</v>
      </c>
      <c r="RN245" s="831">
        <f t="shared" si="485"/>
        <v>0</v>
      </c>
      <c r="RO245" s="831">
        <f t="shared" si="485"/>
        <v>0</v>
      </c>
      <c r="RP245" s="831">
        <f t="shared" si="485"/>
        <v>0</v>
      </c>
      <c r="RQ245" s="831">
        <f t="shared" si="485"/>
        <v>0</v>
      </c>
      <c r="RR245" s="831">
        <f t="shared" si="485"/>
        <v>0</v>
      </c>
      <c r="RS245" s="831">
        <f t="shared" si="485"/>
        <v>0</v>
      </c>
      <c r="RT245" s="831">
        <f t="shared" si="485"/>
        <v>0</v>
      </c>
      <c r="RU245" s="831">
        <f t="shared" si="485"/>
        <v>0</v>
      </c>
      <c r="RV245" s="831">
        <f t="shared" si="485"/>
        <v>0</v>
      </c>
      <c r="RW245" s="831">
        <f t="shared" si="485"/>
        <v>0</v>
      </c>
      <c r="RX245" s="831">
        <f t="shared" si="485"/>
        <v>0</v>
      </c>
      <c r="RY245" s="831">
        <f t="shared" si="485"/>
        <v>0</v>
      </c>
      <c r="RZ245" s="831">
        <f t="shared" si="485"/>
        <v>0</v>
      </c>
      <c r="SA245" s="831">
        <f t="shared" si="485"/>
        <v>0</v>
      </c>
      <c r="SB245" s="831">
        <f t="shared" si="485"/>
        <v>0</v>
      </c>
      <c r="SC245" s="831">
        <f t="shared" si="485"/>
        <v>0</v>
      </c>
      <c r="SD245" s="831">
        <f t="shared" si="485"/>
        <v>0</v>
      </c>
      <c r="SE245" s="831">
        <f t="shared" si="485"/>
        <v>0</v>
      </c>
      <c r="SF245" s="831">
        <f t="shared" si="485"/>
        <v>0</v>
      </c>
      <c r="SG245" s="831">
        <f t="shared" si="485"/>
        <v>0</v>
      </c>
      <c r="SH245" s="831">
        <f t="shared" si="485"/>
        <v>0</v>
      </c>
      <c r="SI245" s="831">
        <f t="shared" si="485"/>
        <v>0</v>
      </c>
      <c r="SJ245" s="831">
        <f t="shared" si="485"/>
        <v>0</v>
      </c>
      <c r="SK245" s="267">
        <f t="shared" si="458"/>
        <v>0</v>
      </c>
      <c r="SL245" s="254"/>
      <c r="SM245" s="242"/>
      <c r="SN245" s="242"/>
      <c r="SO245" s="242"/>
    </row>
    <row r="246" spans="1:509" outlineLevel="3" x14ac:dyDescent="0.35">
      <c r="A246" s="242"/>
      <c r="B246" s="251"/>
      <c r="C246" s="438">
        <f t="shared" si="477"/>
        <v>4</v>
      </c>
      <c r="D246" s="267"/>
      <c r="E246" s="316">
        <f t="shared" si="457"/>
        <v>105</v>
      </c>
      <c r="F246" s="322"/>
      <c r="G246" s="322"/>
      <c r="H246" s="267"/>
      <c r="I246" s="540"/>
      <c r="J246" s="554" t="s">
        <v>858</v>
      </c>
      <c r="K246" s="541"/>
      <c r="L246" s="831">
        <f t="shared" si="486"/>
        <v>0</v>
      </c>
      <c r="M246" s="831">
        <f t="shared" si="486"/>
        <v>0</v>
      </c>
      <c r="N246" s="831">
        <f t="shared" si="486"/>
        <v>0</v>
      </c>
      <c r="O246" s="831">
        <f t="shared" si="486"/>
        <v>0</v>
      </c>
      <c r="P246" s="831">
        <f t="shared" si="486"/>
        <v>0</v>
      </c>
      <c r="Q246" s="831">
        <f t="shared" si="486"/>
        <v>0</v>
      </c>
      <c r="R246" s="831">
        <f t="shared" si="486"/>
        <v>0</v>
      </c>
      <c r="S246" s="831">
        <f t="shared" si="486"/>
        <v>0</v>
      </c>
      <c r="T246" s="831">
        <f t="shared" si="486"/>
        <v>0</v>
      </c>
      <c r="U246" s="831">
        <f t="shared" si="486"/>
        <v>0</v>
      </c>
      <c r="V246" s="831">
        <f t="shared" si="486"/>
        <v>0</v>
      </c>
      <c r="W246" s="831">
        <f t="shared" si="486"/>
        <v>0</v>
      </c>
      <c r="X246" s="831">
        <f t="shared" si="486"/>
        <v>0</v>
      </c>
      <c r="Y246" s="831">
        <f t="shared" si="486"/>
        <v>0</v>
      </c>
      <c r="Z246" s="831">
        <f t="shared" si="486"/>
        <v>0</v>
      </c>
      <c r="AA246" s="831">
        <f t="shared" si="486"/>
        <v>0</v>
      </c>
      <c r="AB246" s="831">
        <f t="shared" si="478"/>
        <v>0</v>
      </c>
      <c r="AC246" s="831">
        <f t="shared" si="478"/>
        <v>0</v>
      </c>
      <c r="AD246" s="831">
        <f t="shared" si="478"/>
        <v>0</v>
      </c>
      <c r="AE246" s="831">
        <f t="shared" si="478"/>
        <v>0</v>
      </c>
      <c r="AF246" s="831">
        <f t="shared" si="478"/>
        <v>0</v>
      </c>
      <c r="AG246" s="831">
        <f t="shared" si="478"/>
        <v>0</v>
      </c>
      <c r="AH246" s="831">
        <f t="shared" si="478"/>
        <v>0</v>
      </c>
      <c r="AI246" s="831">
        <f t="shared" si="478"/>
        <v>0</v>
      </c>
      <c r="AJ246" s="831">
        <f t="shared" si="478"/>
        <v>0</v>
      </c>
      <c r="AK246" s="831">
        <f t="shared" si="478"/>
        <v>0</v>
      </c>
      <c r="AL246" s="831">
        <f t="shared" si="478"/>
        <v>0</v>
      </c>
      <c r="AM246" s="831">
        <f t="shared" si="478"/>
        <v>0</v>
      </c>
      <c r="AN246" s="831">
        <f t="shared" si="478"/>
        <v>0</v>
      </c>
      <c r="AO246" s="831">
        <f t="shared" si="478"/>
        <v>0</v>
      </c>
      <c r="AP246" s="831">
        <f t="shared" si="478"/>
        <v>0</v>
      </c>
      <c r="AQ246" s="831">
        <f t="shared" si="478"/>
        <v>0</v>
      </c>
      <c r="AR246" s="831">
        <f t="shared" si="478"/>
        <v>0</v>
      </c>
      <c r="AS246" s="831">
        <f t="shared" si="478"/>
        <v>0</v>
      </c>
      <c r="AT246" s="831">
        <f t="shared" si="478"/>
        <v>0</v>
      </c>
      <c r="AU246" s="831">
        <f t="shared" si="478"/>
        <v>0</v>
      </c>
      <c r="AV246" s="831">
        <f t="shared" si="478"/>
        <v>0</v>
      </c>
      <c r="AW246" s="831">
        <f t="shared" si="478"/>
        <v>0</v>
      </c>
      <c r="AX246" s="831">
        <f t="shared" si="478"/>
        <v>0</v>
      </c>
      <c r="AY246" s="831">
        <f t="shared" si="478"/>
        <v>0</v>
      </c>
      <c r="AZ246" s="831">
        <f t="shared" si="478"/>
        <v>0</v>
      </c>
      <c r="BA246" s="831">
        <f t="shared" si="478"/>
        <v>0</v>
      </c>
      <c r="BB246" s="831">
        <f t="shared" si="478"/>
        <v>0</v>
      </c>
      <c r="BC246" s="831">
        <f t="shared" si="478"/>
        <v>0</v>
      </c>
      <c r="BD246" s="831">
        <f t="shared" si="478"/>
        <v>0</v>
      </c>
      <c r="BE246" s="831">
        <f t="shared" si="478"/>
        <v>0</v>
      </c>
      <c r="BF246" s="831">
        <f t="shared" si="478"/>
        <v>0</v>
      </c>
      <c r="BG246" s="831">
        <f t="shared" si="478"/>
        <v>0</v>
      </c>
      <c r="BH246" s="831">
        <f t="shared" si="478"/>
        <v>0</v>
      </c>
      <c r="BI246" s="831">
        <f t="shared" si="478"/>
        <v>0</v>
      </c>
      <c r="BJ246" s="831">
        <f t="shared" si="478"/>
        <v>0</v>
      </c>
      <c r="BK246" s="831">
        <f t="shared" si="478"/>
        <v>0</v>
      </c>
      <c r="BL246" s="831">
        <f t="shared" si="478"/>
        <v>0</v>
      </c>
      <c r="BM246" s="831">
        <f t="shared" si="478"/>
        <v>0</v>
      </c>
      <c r="BN246" s="831">
        <f t="shared" si="478"/>
        <v>0</v>
      </c>
      <c r="BO246" s="831">
        <f t="shared" si="478"/>
        <v>0</v>
      </c>
      <c r="BP246" s="831">
        <f t="shared" si="478"/>
        <v>0</v>
      </c>
      <c r="BQ246" s="831">
        <f t="shared" si="478"/>
        <v>0</v>
      </c>
      <c r="BR246" s="831">
        <f t="shared" si="478"/>
        <v>0</v>
      </c>
      <c r="BS246" s="831">
        <f t="shared" si="478"/>
        <v>0</v>
      </c>
      <c r="BT246" s="831">
        <f t="shared" si="478"/>
        <v>0</v>
      </c>
      <c r="BU246" s="831">
        <f t="shared" si="478"/>
        <v>0</v>
      </c>
      <c r="BV246" s="831">
        <f t="shared" si="478"/>
        <v>0</v>
      </c>
      <c r="BW246" s="831">
        <f t="shared" si="478"/>
        <v>0</v>
      </c>
      <c r="BX246" s="831">
        <f t="shared" si="478"/>
        <v>0</v>
      </c>
      <c r="BY246" s="831">
        <f t="shared" si="479"/>
        <v>0</v>
      </c>
      <c r="BZ246" s="831">
        <f t="shared" si="479"/>
        <v>0</v>
      </c>
      <c r="CA246" s="831">
        <f t="shared" si="479"/>
        <v>0</v>
      </c>
      <c r="CB246" s="831">
        <f t="shared" si="479"/>
        <v>0</v>
      </c>
      <c r="CC246" s="831">
        <f t="shared" si="479"/>
        <v>0</v>
      </c>
      <c r="CD246" s="831">
        <f t="shared" si="479"/>
        <v>0</v>
      </c>
      <c r="CE246" s="831">
        <f t="shared" si="479"/>
        <v>0</v>
      </c>
      <c r="CF246" s="831">
        <f t="shared" si="479"/>
        <v>0</v>
      </c>
      <c r="CG246" s="831">
        <f t="shared" si="479"/>
        <v>0</v>
      </c>
      <c r="CH246" s="831">
        <f t="shared" si="479"/>
        <v>0</v>
      </c>
      <c r="CI246" s="831">
        <f t="shared" si="479"/>
        <v>0</v>
      </c>
      <c r="CJ246" s="831">
        <f t="shared" si="479"/>
        <v>0</v>
      </c>
      <c r="CK246" s="831">
        <f t="shared" si="479"/>
        <v>0</v>
      </c>
      <c r="CL246" s="831">
        <f t="shared" si="479"/>
        <v>0</v>
      </c>
      <c r="CM246" s="831">
        <f t="shared" si="479"/>
        <v>0</v>
      </c>
      <c r="CN246" s="831">
        <f t="shared" si="479"/>
        <v>0</v>
      </c>
      <c r="CO246" s="831">
        <f t="shared" si="479"/>
        <v>0</v>
      </c>
      <c r="CP246" s="831">
        <f t="shared" si="479"/>
        <v>0</v>
      </c>
      <c r="CQ246" s="831">
        <f t="shared" si="479"/>
        <v>0</v>
      </c>
      <c r="CR246" s="831">
        <f t="shared" si="479"/>
        <v>0</v>
      </c>
      <c r="CS246" s="831">
        <f t="shared" si="479"/>
        <v>0</v>
      </c>
      <c r="CT246" s="831">
        <f t="shared" si="479"/>
        <v>0</v>
      </c>
      <c r="CU246" s="831">
        <f t="shared" si="479"/>
        <v>0</v>
      </c>
      <c r="CV246" s="831">
        <f t="shared" si="479"/>
        <v>0</v>
      </c>
      <c r="CW246" s="831">
        <f t="shared" si="479"/>
        <v>0</v>
      </c>
      <c r="CX246" s="831">
        <f t="shared" si="479"/>
        <v>0</v>
      </c>
      <c r="CY246" s="831">
        <f t="shared" si="479"/>
        <v>0</v>
      </c>
      <c r="CZ246" s="831">
        <f t="shared" si="479"/>
        <v>0</v>
      </c>
      <c r="DA246" s="831">
        <f t="shared" si="479"/>
        <v>0</v>
      </c>
      <c r="DB246" s="831">
        <f t="shared" si="479"/>
        <v>0</v>
      </c>
      <c r="DC246" s="831">
        <f t="shared" si="479"/>
        <v>0</v>
      </c>
      <c r="DD246" s="831">
        <f t="shared" si="479"/>
        <v>0</v>
      </c>
      <c r="DE246" s="831">
        <f t="shared" si="479"/>
        <v>0</v>
      </c>
      <c r="DF246" s="831">
        <f t="shared" si="479"/>
        <v>0</v>
      </c>
      <c r="DG246" s="831">
        <f t="shared" si="479"/>
        <v>0</v>
      </c>
      <c r="DH246" s="831">
        <f t="shared" si="479"/>
        <v>0</v>
      </c>
      <c r="DI246" s="831">
        <f t="shared" si="479"/>
        <v>0</v>
      </c>
      <c r="DJ246" s="831">
        <f t="shared" si="479"/>
        <v>0</v>
      </c>
      <c r="DK246" s="831">
        <f t="shared" si="479"/>
        <v>0</v>
      </c>
      <c r="DL246" s="831">
        <f t="shared" si="479"/>
        <v>0</v>
      </c>
      <c r="DM246" s="831">
        <f t="shared" si="479"/>
        <v>0</v>
      </c>
      <c r="DN246" s="831">
        <f t="shared" si="479"/>
        <v>0</v>
      </c>
      <c r="DO246" s="831">
        <f t="shared" si="479"/>
        <v>0</v>
      </c>
      <c r="DP246" s="831">
        <f t="shared" si="479"/>
        <v>0</v>
      </c>
      <c r="DQ246" s="831">
        <f t="shared" si="479"/>
        <v>0</v>
      </c>
      <c r="DR246" s="831">
        <f t="shared" si="479"/>
        <v>0</v>
      </c>
      <c r="DS246" s="831">
        <f t="shared" si="479"/>
        <v>0</v>
      </c>
      <c r="DT246" s="831">
        <f t="shared" si="479"/>
        <v>0</v>
      </c>
      <c r="DU246" s="831">
        <f t="shared" si="479"/>
        <v>0</v>
      </c>
      <c r="DV246" s="831">
        <f t="shared" si="479"/>
        <v>0</v>
      </c>
      <c r="DW246" s="831">
        <f t="shared" si="479"/>
        <v>0</v>
      </c>
      <c r="DX246" s="831">
        <f t="shared" si="479"/>
        <v>0</v>
      </c>
      <c r="DY246" s="831">
        <f t="shared" si="479"/>
        <v>0</v>
      </c>
      <c r="DZ246" s="831">
        <f t="shared" si="479"/>
        <v>0</v>
      </c>
      <c r="EA246" s="831">
        <f t="shared" si="479"/>
        <v>0</v>
      </c>
      <c r="EB246" s="831">
        <f t="shared" si="479"/>
        <v>0</v>
      </c>
      <c r="EC246" s="831">
        <f t="shared" si="479"/>
        <v>0</v>
      </c>
      <c r="ED246" s="831">
        <f t="shared" si="479"/>
        <v>0</v>
      </c>
      <c r="EE246" s="831">
        <f t="shared" si="479"/>
        <v>0</v>
      </c>
      <c r="EF246" s="831">
        <f t="shared" si="479"/>
        <v>0</v>
      </c>
      <c r="EG246" s="831">
        <f t="shared" si="479"/>
        <v>0</v>
      </c>
      <c r="EH246" s="831">
        <f t="shared" si="479"/>
        <v>0</v>
      </c>
      <c r="EI246" s="831">
        <f t="shared" si="479"/>
        <v>0</v>
      </c>
      <c r="EJ246" s="831">
        <f t="shared" si="479"/>
        <v>0</v>
      </c>
      <c r="EK246" s="831">
        <f t="shared" si="480"/>
        <v>0</v>
      </c>
      <c r="EL246" s="831">
        <f t="shared" si="480"/>
        <v>0</v>
      </c>
      <c r="EM246" s="831">
        <f t="shared" si="480"/>
        <v>0</v>
      </c>
      <c r="EN246" s="831">
        <f t="shared" si="480"/>
        <v>0</v>
      </c>
      <c r="EO246" s="831">
        <f t="shared" si="480"/>
        <v>0</v>
      </c>
      <c r="EP246" s="831">
        <f t="shared" si="480"/>
        <v>0</v>
      </c>
      <c r="EQ246" s="831">
        <f t="shared" si="480"/>
        <v>0</v>
      </c>
      <c r="ER246" s="831">
        <f t="shared" si="480"/>
        <v>0</v>
      </c>
      <c r="ES246" s="831">
        <f t="shared" si="480"/>
        <v>0</v>
      </c>
      <c r="ET246" s="831">
        <f t="shared" si="480"/>
        <v>0</v>
      </c>
      <c r="EU246" s="831">
        <f t="shared" si="480"/>
        <v>0</v>
      </c>
      <c r="EV246" s="831">
        <f t="shared" si="480"/>
        <v>0</v>
      </c>
      <c r="EW246" s="831">
        <f t="shared" si="480"/>
        <v>0</v>
      </c>
      <c r="EX246" s="831">
        <f t="shared" si="480"/>
        <v>0</v>
      </c>
      <c r="EY246" s="831">
        <f t="shared" si="480"/>
        <v>0</v>
      </c>
      <c r="EZ246" s="831">
        <f t="shared" si="480"/>
        <v>0</v>
      </c>
      <c r="FA246" s="831">
        <f t="shared" si="480"/>
        <v>0</v>
      </c>
      <c r="FB246" s="831">
        <f t="shared" si="480"/>
        <v>0</v>
      </c>
      <c r="FC246" s="831">
        <f t="shared" si="480"/>
        <v>0</v>
      </c>
      <c r="FD246" s="831">
        <f t="shared" si="480"/>
        <v>0</v>
      </c>
      <c r="FE246" s="831">
        <f t="shared" si="480"/>
        <v>0</v>
      </c>
      <c r="FF246" s="831">
        <f t="shared" si="480"/>
        <v>0</v>
      </c>
      <c r="FG246" s="831">
        <f t="shared" si="480"/>
        <v>0</v>
      </c>
      <c r="FH246" s="831">
        <f t="shared" si="480"/>
        <v>0</v>
      </c>
      <c r="FI246" s="831">
        <f t="shared" si="480"/>
        <v>0</v>
      </c>
      <c r="FJ246" s="831">
        <f t="shared" si="480"/>
        <v>0</v>
      </c>
      <c r="FK246" s="831">
        <f t="shared" si="480"/>
        <v>0</v>
      </c>
      <c r="FL246" s="831">
        <f t="shared" si="480"/>
        <v>0</v>
      </c>
      <c r="FM246" s="831">
        <f t="shared" si="480"/>
        <v>0</v>
      </c>
      <c r="FN246" s="831">
        <f t="shared" si="480"/>
        <v>0</v>
      </c>
      <c r="FO246" s="831">
        <f t="shared" si="480"/>
        <v>0</v>
      </c>
      <c r="FP246" s="831">
        <f t="shared" si="480"/>
        <v>0</v>
      </c>
      <c r="FQ246" s="831">
        <f t="shared" si="480"/>
        <v>0</v>
      </c>
      <c r="FR246" s="831">
        <f t="shared" si="480"/>
        <v>0</v>
      </c>
      <c r="FS246" s="831">
        <f t="shared" si="480"/>
        <v>0</v>
      </c>
      <c r="FT246" s="831">
        <f t="shared" si="480"/>
        <v>0</v>
      </c>
      <c r="FU246" s="831">
        <f t="shared" si="480"/>
        <v>0</v>
      </c>
      <c r="FV246" s="831">
        <f t="shared" si="480"/>
        <v>0</v>
      </c>
      <c r="FW246" s="831">
        <f t="shared" si="480"/>
        <v>0</v>
      </c>
      <c r="FX246" s="831">
        <f t="shared" si="480"/>
        <v>0</v>
      </c>
      <c r="FY246" s="831">
        <f t="shared" si="480"/>
        <v>0</v>
      </c>
      <c r="FZ246" s="831">
        <f t="shared" si="480"/>
        <v>0</v>
      </c>
      <c r="GA246" s="831">
        <f t="shared" si="480"/>
        <v>0</v>
      </c>
      <c r="GB246" s="831">
        <f t="shared" si="480"/>
        <v>0</v>
      </c>
      <c r="GC246" s="831">
        <f t="shared" si="480"/>
        <v>0</v>
      </c>
      <c r="GD246" s="831">
        <f t="shared" si="480"/>
        <v>0</v>
      </c>
      <c r="GE246" s="831">
        <f t="shared" si="480"/>
        <v>0</v>
      </c>
      <c r="GF246" s="831">
        <f t="shared" si="480"/>
        <v>0</v>
      </c>
      <c r="GG246" s="831">
        <f t="shared" si="480"/>
        <v>0</v>
      </c>
      <c r="GH246" s="831">
        <f t="shared" si="480"/>
        <v>0</v>
      </c>
      <c r="GI246" s="831">
        <f t="shared" si="480"/>
        <v>0</v>
      </c>
      <c r="GJ246" s="831">
        <f t="shared" si="480"/>
        <v>0</v>
      </c>
      <c r="GK246" s="831">
        <f t="shared" si="480"/>
        <v>0</v>
      </c>
      <c r="GL246" s="831">
        <f t="shared" si="480"/>
        <v>0</v>
      </c>
      <c r="GM246" s="831">
        <f t="shared" si="480"/>
        <v>0</v>
      </c>
      <c r="GN246" s="831">
        <f t="shared" si="480"/>
        <v>0</v>
      </c>
      <c r="GO246" s="831">
        <f t="shared" si="480"/>
        <v>0</v>
      </c>
      <c r="GP246" s="831">
        <f t="shared" si="480"/>
        <v>0</v>
      </c>
      <c r="GQ246" s="831">
        <f t="shared" si="480"/>
        <v>0</v>
      </c>
      <c r="GR246" s="831">
        <f t="shared" si="480"/>
        <v>0</v>
      </c>
      <c r="GS246" s="831">
        <f t="shared" si="480"/>
        <v>0</v>
      </c>
      <c r="GT246" s="831">
        <f t="shared" si="480"/>
        <v>0</v>
      </c>
      <c r="GU246" s="831">
        <f t="shared" si="480"/>
        <v>0</v>
      </c>
      <c r="GV246" s="831">
        <f t="shared" si="480"/>
        <v>0</v>
      </c>
      <c r="GW246" s="831">
        <f t="shared" si="481"/>
        <v>0</v>
      </c>
      <c r="GX246" s="831">
        <f t="shared" si="481"/>
        <v>0</v>
      </c>
      <c r="GY246" s="831">
        <f t="shared" si="481"/>
        <v>0</v>
      </c>
      <c r="GZ246" s="831">
        <f t="shared" si="481"/>
        <v>0</v>
      </c>
      <c r="HA246" s="831">
        <f t="shared" si="481"/>
        <v>0</v>
      </c>
      <c r="HB246" s="831">
        <f t="shared" si="481"/>
        <v>0</v>
      </c>
      <c r="HC246" s="831">
        <f t="shared" si="481"/>
        <v>0</v>
      </c>
      <c r="HD246" s="831">
        <f t="shared" si="481"/>
        <v>0</v>
      </c>
      <c r="HE246" s="831">
        <f t="shared" si="481"/>
        <v>0</v>
      </c>
      <c r="HF246" s="831">
        <f t="shared" si="481"/>
        <v>0</v>
      </c>
      <c r="HG246" s="831">
        <f t="shared" si="481"/>
        <v>0</v>
      </c>
      <c r="HH246" s="831">
        <f t="shared" si="481"/>
        <v>0</v>
      </c>
      <c r="HI246" s="831">
        <f t="shared" si="481"/>
        <v>0</v>
      </c>
      <c r="HJ246" s="831">
        <f t="shared" si="481"/>
        <v>0</v>
      </c>
      <c r="HK246" s="831">
        <f t="shared" si="481"/>
        <v>0</v>
      </c>
      <c r="HL246" s="831">
        <f t="shared" si="481"/>
        <v>0</v>
      </c>
      <c r="HM246" s="831">
        <f t="shared" si="481"/>
        <v>0</v>
      </c>
      <c r="HN246" s="831">
        <f t="shared" si="481"/>
        <v>0</v>
      </c>
      <c r="HO246" s="831">
        <f t="shared" si="481"/>
        <v>0</v>
      </c>
      <c r="HP246" s="831">
        <f t="shared" si="481"/>
        <v>0</v>
      </c>
      <c r="HQ246" s="831">
        <f t="shared" si="481"/>
        <v>0</v>
      </c>
      <c r="HR246" s="831">
        <f t="shared" si="481"/>
        <v>0</v>
      </c>
      <c r="HS246" s="831">
        <f t="shared" si="481"/>
        <v>0</v>
      </c>
      <c r="HT246" s="831">
        <f t="shared" si="481"/>
        <v>0</v>
      </c>
      <c r="HU246" s="831">
        <f t="shared" si="481"/>
        <v>0</v>
      </c>
      <c r="HV246" s="831">
        <f t="shared" si="481"/>
        <v>0</v>
      </c>
      <c r="HW246" s="831">
        <f t="shared" si="481"/>
        <v>0</v>
      </c>
      <c r="HX246" s="831">
        <f t="shared" si="481"/>
        <v>0</v>
      </c>
      <c r="HY246" s="831">
        <f t="shared" si="481"/>
        <v>0</v>
      </c>
      <c r="HZ246" s="831">
        <f t="shared" si="481"/>
        <v>0</v>
      </c>
      <c r="IA246" s="831">
        <f t="shared" si="481"/>
        <v>0</v>
      </c>
      <c r="IB246" s="831">
        <f t="shared" si="481"/>
        <v>0</v>
      </c>
      <c r="IC246" s="831">
        <f t="shared" si="481"/>
        <v>0</v>
      </c>
      <c r="ID246" s="831">
        <f t="shared" si="481"/>
        <v>0</v>
      </c>
      <c r="IE246" s="831">
        <f t="shared" si="481"/>
        <v>0</v>
      </c>
      <c r="IF246" s="831">
        <f t="shared" si="481"/>
        <v>0</v>
      </c>
      <c r="IG246" s="831">
        <f t="shared" si="481"/>
        <v>0</v>
      </c>
      <c r="IH246" s="831">
        <f t="shared" si="481"/>
        <v>0</v>
      </c>
      <c r="II246" s="831">
        <f t="shared" si="481"/>
        <v>0</v>
      </c>
      <c r="IJ246" s="831">
        <f t="shared" si="481"/>
        <v>0</v>
      </c>
      <c r="IK246" s="831">
        <f t="shared" si="481"/>
        <v>0</v>
      </c>
      <c r="IL246" s="831">
        <f t="shared" si="481"/>
        <v>0</v>
      </c>
      <c r="IM246" s="831">
        <f t="shared" si="481"/>
        <v>0</v>
      </c>
      <c r="IN246" s="831">
        <f t="shared" si="481"/>
        <v>0</v>
      </c>
      <c r="IO246" s="831">
        <f t="shared" si="481"/>
        <v>0</v>
      </c>
      <c r="IP246" s="831">
        <f t="shared" si="481"/>
        <v>0</v>
      </c>
      <c r="IQ246" s="831">
        <f t="shared" si="481"/>
        <v>0</v>
      </c>
      <c r="IR246" s="831">
        <f t="shared" si="481"/>
        <v>0</v>
      </c>
      <c r="IS246" s="831">
        <f t="shared" si="481"/>
        <v>0</v>
      </c>
      <c r="IT246" s="831">
        <f t="shared" si="481"/>
        <v>0</v>
      </c>
      <c r="IU246" s="831">
        <f t="shared" si="481"/>
        <v>0</v>
      </c>
      <c r="IV246" s="831">
        <f t="shared" si="481"/>
        <v>0</v>
      </c>
      <c r="IW246" s="831">
        <f t="shared" si="481"/>
        <v>0</v>
      </c>
      <c r="IX246" s="831">
        <f t="shared" si="481"/>
        <v>0</v>
      </c>
      <c r="IY246" s="831">
        <f t="shared" si="481"/>
        <v>0</v>
      </c>
      <c r="IZ246" s="831">
        <f t="shared" si="481"/>
        <v>0</v>
      </c>
      <c r="JA246" s="831">
        <f t="shared" si="481"/>
        <v>0</v>
      </c>
      <c r="JB246" s="831">
        <f t="shared" si="481"/>
        <v>0</v>
      </c>
      <c r="JC246" s="831">
        <f t="shared" si="481"/>
        <v>0</v>
      </c>
      <c r="JD246" s="831">
        <f t="shared" si="481"/>
        <v>0</v>
      </c>
      <c r="JE246" s="831">
        <f t="shared" si="481"/>
        <v>0</v>
      </c>
      <c r="JF246" s="831">
        <f t="shared" si="481"/>
        <v>0</v>
      </c>
      <c r="JG246" s="831">
        <f t="shared" si="481"/>
        <v>0</v>
      </c>
      <c r="JH246" s="831">
        <f t="shared" si="481"/>
        <v>0</v>
      </c>
      <c r="JI246" s="831">
        <f t="shared" si="482"/>
        <v>0</v>
      </c>
      <c r="JJ246" s="831">
        <f t="shared" si="482"/>
        <v>0</v>
      </c>
      <c r="JK246" s="831">
        <f t="shared" si="482"/>
        <v>0</v>
      </c>
      <c r="JL246" s="831">
        <f t="shared" si="482"/>
        <v>0</v>
      </c>
      <c r="JM246" s="831">
        <f t="shared" si="482"/>
        <v>0</v>
      </c>
      <c r="JN246" s="831">
        <f t="shared" si="482"/>
        <v>0</v>
      </c>
      <c r="JO246" s="831">
        <f t="shared" si="482"/>
        <v>0</v>
      </c>
      <c r="JP246" s="831">
        <f t="shared" si="482"/>
        <v>0</v>
      </c>
      <c r="JQ246" s="831">
        <f t="shared" si="482"/>
        <v>0</v>
      </c>
      <c r="JR246" s="831">
        <f t="shared" si="482"/>
        <v>0</v>
      </c>
      <c r="JS246" s="831">
        <f t="shared" si="482"/>
        <v>0</v>
      </c>
      <c r="JT246" s="831">
        <f t="shared" si="482"/>
        <v>0</v>
      </c>
      <c r="JU246" s="831">
        <f t="shared" si="482"/>
        <v>0</v>
      </c>
      <c r="JV246" s="831">
        <f t="shared" si="482"/>
        <v>0</v>
      </c>
      <c r="JW246" s="831">
        <f t="shared" si="482"/>
        <v>0</v>
      </c>
      <c r="JX246" s="831">
        <f t="shared" si="482"/>
        <v>0</v>
      </c>
      <c r="JY246" s="831">
        <f t="shared" si="482"/>
        <v>0</v>
      </c>
      <c r="JZ246" s="831">
        <f t="shared" si="482"/>
        <v>0</v>
      </c>
      <c r="KA246" s="831">
        <f t="shared" si="482"/>
        <v>0</v>
      </c>
      <c r="KB246" s="831">
        <f t="shared" si="482"/>
        <v>0</v>
      </c>
      <c r="KC246" s="831">
        <f t="shared" si="482"/>
        <v>0</v>
      </c>
      <c r="KD246" s="831">
        <f t="shared" si="482"/>
        <v>0</v>
      </c>
      <c r="KE246" s="831">
        <f t="shared" si="482"/>
        <v>0</v>
      </c>
      <c r="KF246" s="831">
        <f t="shared" si="482"/>
        <v>0</v>
      </c>
      <c r="KG246" s="831">
        <f t="shared" si="482"/>
        <v>0</v>
      </c>
      <c r="KH246" s="831">
        <f t="shared" si="482"/>
        <v>0</v>
      </c>
      <c r="KI246" s="831">
        <f t="shared" si="482"/>
        <v>0</v>
      </c>
      <c r="KJ246" s="831">
        <f t="shared" si="482"/>
        <v>0</v>
      </c>
      <c r="KK246" s="831">
        <f t="shared" si="482"/>
        <v>0</v>
      </c>
      <c r="KL246" s="831">
        <f t="shared" si="482"/>
        <v>0</v>
      </c>
      <c r="KM246" s="831">
        <f t="shared" si="482"/>
        <v>0</v>
      </c>
      <c r="KN246" s="831">
        <f t="shared" si="482"/>
        <v>0</v>
      </c>
      <c r="KO246" s="831">
        <f t="shared" si="482"/>
        <v>0</v>
      </c>
      <c r="KP246" s="831">
        <f t="shared" si="482"/>
        <v>0</v>
      </c>
      <c r="KQ246" s="831">
        <f t="shared" si="482"/>
        <v>0</v>
      </c>
      <c r="KR246" s="831">
        <f t="shared" si="482"/>
        <v>0</v>
      </c>
      <c r="KS246" s="831">
        <f t="shared" si="482"/>
        <v>0</v>
      </c>
      <c r="KT246" s="831">
        <f t="shared" si="482"/>
        <v>0</v>
      </c>
      <c r="KU246" s="831">
        <f t="shared" si="482"/>
        <v>0</v>
      </c>
      <c r="KV246" s="831">
        <f t="shared" si="482"/>
        <v>0</v>
      </c>
      <c r="KW246" s="831">
        <f t="shared" si="482"/>
        <v>0</v>
      </c>
      <c r="KX246" s="831">
        <f t="shared" si="482"/>
        <v>0</v>
      </c>
      <c r="KY246" s="831">
        <f t="shared" si="482"/>
        <v>0</v>
      </c>
      <c r="KZ246" s="831">
        <f t="shared" si="482"/>
        <v>0</v>
      </c>
      <c r="LA246" s="831">
        <f t="shared" si="482"/>
        <v>0</v>
      </c>
      <c r="LB246" s="831">
        <f t="shared" si="482"/>
        <v>0</v>
      </c>
      <c r="LC246" s="831">
        <f t="shared" si="482"/>
        <v>0</v>
      </c>
      <c r="LD246" s="831">
        <f t="shared" si="482"/>
        <v>0</v>
      </c>
      <c r="LE246" s="831">
        <f t="shared" si="482"/>
        <v>0</v>
      </c>
      <c r="LF246" s="831">
        <f t="shared" si="482"/>
        <v>0</v>
      </c>
      <c r="LG246" s="831">
        <f t="shared" si="482"/>
        <v>0</v>
      </c>
      <c r="LH246" s="831">
        <f t="shared" si="482"/>
        <v>0</v>
      </c>
      <c r="LI246" s="831">
        <f t="shared" si="482"/>
        <v>0</v>
      </c>
      <c r="LJ246" s="831">
        <f t="shared" si="482"/>
        <v>0</v>
      </c>
      <c r="LK246" s="831">
        <f t="shared" si="482"/>
        <v>0</v>
      </c>
      <c r="LL246" s="831">
        <f t="shared" si="482"/>
        <v>0</v>
      </c>
      <c r="LM246" s="831">
        <f t="shared" si="482"/>
        <v>0</v>
      </c>
      <c r="LN246" s="831">
        <f t="shared" si="482"/>
        <v>0</v>
      </c>
      <c r="LO246" s="831">
        <f t="shared" si="482"/>
        <v>0</v>
      </c>
      <c r="LP246" s="831">
        <f t="shared" si="482"/>
        <v>0</v>
      </c>
      <c r="LQ246" s="831">
        <f t="shared" si="482"/>
        <v>0</v>
      </c>
      <c r="LR246" s="831">
        <f t="shared" si="482"/>
        <v>0</v>
      </c>
      <c r="LS246" s="831">
        <f t="shared" si="482"/>
        <v>0</v>
      </c>
      <c r="LT246" s="831">
        <f t="shared" si="482"/>
        <v>0</v>
      </c>
      <c r="LU246" s="831">
        <f t="shared" si="483"/>
        <v>0</v>
      </c>
      <c r="LV246" s="831">
        <f t="shared" si="483"/>
        <v>0</v>
      </c>
      <c r="LW246" s="831">
        <f t="shared" si="483"/>
        <v>0</v>
      </c>
      <c r="LX246" s="831">
        <f t="shared" si="483"/>
        <v>0</v>
      </c>
      <c r="LY246" s="831">
        <f t="shared" si="483"/>
        <v>0</v>
      </c>
      <c r="LZ246" s="831">
        <f t="shared" si="483"/>
        <v>0</v>
      </c>
      <c r="MA246" s="831">
        <f t="shared" si="483"/>
        <v>0</v>
      </c>
      <c r="MB246" s="831">
        <f t="shared" si="483"/>
        <v>0</v>
      </c>
      <c r="MC246" s="831">
        <f t="shared" si="483"/>
        <v>0</v>
      </c>
      <c r="MD246" s="831">
        <f t="shared" si="483"/>
        <v>0</v>
      </c>
      <c r="ME246" s="831">
        <f t="shared" si="483"/>
        <v>0</v>
      </c>
      <c r="MF246" s="831">
        <f t="shared" si="483"/>
        <v>0</v>
      </c>
      <c r="MG246" s="831">
        <f t="shared" si="483"/>
        <v>0</v>
      </c>
      <c r="MH246" s="831">
        <f t="shared" si="483"/>
        <v>0</v>
      </c>
      <c r="MI246" s="831">
        <f t="shared" si="483"/>
        <v>0</v>
      </c>
      <c r="MJ246" s="831">
        <f t="shared" si="483"/>
        <v>0</v>
      </c>
      <c r="MK246" s="831">
        <f t="shared" si="483"/>
        <v>0</v>
      </c>
      <c r="ML246" s="831">
        <f t="shared" si="483"/>
        <v>0</v>
      </c>
      <c r="MM246" s="831">
        <f t="shared" si="483"/>
        <v>0</v>
      </c>
      <c r="MN246" s="831">
        <f t="shared" si="483"/>
        <v>0</v>
      </c>
      <c r="MO246" s="831">
        <f t="shared" si="483"/>
        <v>0</v>
      </c>
      <c r="MP246" s="831">
        <f t="shared" si="483"/>
        <v>0</v>
      </c>
      <c r="MQ246" s="831">
        <f t="shared" si="483"/>
        <v>0</v>
      </c>
      <c r="MR246" s="831">
        <f t="shared" si="483"/>
        <v>0</v>
      </c>
      <c r="MS246" s="831">
        <f t="shared" si="483"/>
        <v>0</v>
      </c>
      <c r="MT246" s="831">
        <f t="shared" si="483"/>
        <v>0</v>
      </c>
      <c r="MU246" s="831">
        <f t="shared" si="483"/>
        <v>0</v>
      </c>
      <c r="MV246" s="831">
        <f t="shared" si="483"/>
        <v>0</v>
      </c>
      <c r="MW246" s="831">
        <f t="shared" si="483"/>
        <v>0</v>
      </c>
      <c r="MX246" s="831">
        <f t="shared" si="483"/>
        <v>0</v>
      </c>
      <c r="MY246" s="831">
        <f t="shared" si="483"/>
        <v>0</v>
      </c>
      <c r="MZ246" s="831">
        <f t="shared" si="483"/>
        <v>0</v>
      </c>
      <c r="NA246" s="831">
        <f t="shared" si="483"/>
        <v>0</v>
      </c>
      <c r="NB246" s="831">
        <f t="shared" si="483"/>
        <v>0</v>
      </c>
      <c r="NC246" s="831">
        <f t="shared" si="483"/>
        <v>0</v>
      </c>
      <c r="ND246" s="831">
        <f t="shared" si="483"/>
        <v>0</v>
      </c>
      <c r="NE246" s="831">
        <f t="shared" si="483"/>
        <v>0</v>
      </c>
      <c r="NF246" s="831">
        <f t="shared" si="483"/>
        <v>0</v>
      </c>
      <c r="NG246" s="831">
        <f t="shared" si="483"/>
        <v>0</v>
      </c>
      <c r="NH246" s="831">
        <f t="shared" si="483"/>
        <v>0</v>
      </c>
      <c r="NI246" s="831">
        <f t="shared" si="483"/>
        <v>0</v>
      </c>
      <c r="NJ246" s="831">
        <f t="shared" si="483"/>
        <v>0</v>
      </c>
      <c r="NK246" s="831">
        <f t="shared" si="483"/>
        <v>0</v>
      </c>
      <c r="NL246" s="831">
        <f t="shared" si="483"/>
        <v>0</v>
      </c>
      <c r="NM246" s="831">
        <f t="shared" si="483"/>
        <v>0</v>
      </c>
      <c r="NN246" s="831">
        <f t="shared" si="483"/>
        <v>0</v>
      </c>
      <c r="NO246" s="831">
        <f t="shared" si="483"/>
        <v>0</v>
      </c>
      <c r="NP246" s="831">
        <f t="shared" si="483"/>
        <v>0</v>
      </c>
      <c r="NQ246" s="831">
        <f t="shared" si="483"/>
        <v>0</v>
      </c>
      <c r="NR246" s="831">
        <f t="shared" si="483"/>
        <v>0</v>
      </c>
      <c r="NS246" s="831">
        <f t="shared" si="483"/>
        <v>0</v>
      </c>
      <c r="NT246" s="831">
        <f t="shared" si="483"/>
        <v>0</v>
      </c>
      <c r="NU246" s="831">
        <f t="shared" si="483"/>
        <v>0</v>
      </c>
      <c r="NV246" s="831">
        <f t="shared" si="483"/>
        <v>0</v>
      </c>
      <c r="NW246" s="831">
        <f t="shared" si="483"/>
        <v>0</v>
      </c>
      <c r="NX246" s="831">
        <f t="shared" si="483"/>
        <v>0</v>
      </c>
      <c r="NY246" s="831">
        <f t="shared" si="483"/>
        <v>0</v>
      </c>
      <c r="NZ246" s="831">
        <f t="shared" si="483"/>
        <v>0</v>
      </c>
      <c r="OA246" s="831">
        <f t="shared" si="483"/>
        <v>0</v>
      </c>
      <c r="OB246" s="831">
        <f t="shared" si="483"/>
        <v>0</v>
      </c>
      <c r="OC246" s="831">
        <f t="shared" si="483"/>
        <v>0</v>
      </c>
      <c r="OD246" s="831">
        <f t="shared" si="483"/>
        <v>0</v>
      </c>
      <c r="OE246" s="831">
        <f t="shared" si="483"/>
        <v>0</v>
      </c>
      <c r="OF246" s="831">
        <f t="shared" si="483"/>
        <v>0</v>
      </c>
      <c r="OG246" s="831">
        <f t="shared" si="484"/>
        <v>0</v>
      </c>
      <c r="OH246" s="831">
        <f t="shared" si="484"/>
        <v>0</v>
      </c>
      <c r="OI246" s="831">
        <f t="shared" si="484"/>
        <v>0</v>
      </c>
      <c r="OJ246" s="831">
        <f t="shared" si="484"/>
        <v>0</v>
      </c>
      <c r="OK246" s="831">
        <f t="shared" si="484"/>
        <v>0</v>
      </c>
      <c r="OL246" s="831">
        <f t="shared" si="484"/>
        <v>0</v>
      </c>
      <c r="OM246" s="831">
        <f t="shared" si="484"/>
        <v>0</v>
      </c>
      <c r="ON246" s="831">
        <f t="shared" si="484"/>
        <v>0</v>
      </c>
      <c r="OO246" s="831">
        <f t="shared" si="484"/>
        <v>0</v>
      </c>
      <c r="OP246" s="831">
        <f t="shared" si="484"/>
        <v>0</v>
      </c>
      <c r="OQ246" s="831">
        <f t="shared" si="484"/>
        <v>0</v>
      </c>
      <c r="OR246" s="831">
        <f t="shared" si="484"/>
        <v>0</v>
      </c>
      <c r="OS246" s="831">
        <f t="shared" si="484"/>
        <v>0</v>
      </c>
      <c r="OT246" s="831">
        <f t="shared" si="484"/>
        <v>0</v>
      </c>
      <c r="OU246" s="831">
        <f t="shared" si="484"/>
        <v>0</v>
      </c>
      <c r="OV246" s="831">
        <f t="shared" si="484"/>
        <v>0</v>
      </c>
      <c r="OW246" s="831">
        <f t="shared" si="484"/>
        <v>0</v>
      </c>
      <c r="OX246" s="831">
        <f t="shared" si="484"/>
        <v>0</v>
      </c>
      <c r="OY246" s="831">
        <f t="shared" si="484"/>
        <v>0</v>
      </c>
      <c r="OZ246" s="831">
        <f t="shared" si="484"/>
        <v>0</v>
      </c>
      <c r="PA246" s="831">
        <f t="shared" si="484"/>
        <v>0</v>
      </c>
      <c r="PB246" s="831">
        <f t="shared" si="484"/>
        <v>0</v>
      </c>
      <c r="PC246" s="831">
        <f t="shared" si="484"/>
        <v>0</v>
      </c>
      <c r="PD246" s="831">
        <f t="shared" si="484"/>
        <v>0</v>
      </c>
      <c r="PE246" s="831">
        <f t="shared" si="484"/>
        <v>0</v>
      </c>
      <c r="PF246" s="831">
        <f t="shared" si="484"/>
        <v>0</v>
      </c>
      <c r="PG246" s="831">
        <f t="shared" si="484"/>
        <v>0</v>
      </c>
      <c r="PH246" s="831">
        <f t="shared" si="484"/>
        <v>0</v>
      </c>
      <c r="PI246" s="831">
        <f t="shared" si="484"/>
        <v>0</v>
      </c>
      <c r="PJ246" s="831">
        <f t="shared" si="484"/>
        <v>0</v>
      </c>
      <c r="PK246" s="831">
        <f t="shared" si="484"/>
        <v>0</v>
      </c>
      <c r="PL246" s="831">
        <f t="shared" si="484"/>
        <v>0</v>
      </c>
      <c r="PM246" s="831">
        <f t="shared" si="484"/>
        <v>0</v>
      </c>
      <c r="PN246" s="831">
        <f t="shared" si="484"/>
        <v>0</v>
      </c>
      <c r="PO246" s="831">
        <f t="shared" si="484"/>
        <v>0</v>
      </c>
      <c r="PP246" s="831">
        <f t="shared" si="484"/>
        <v>0</v>
      </c>
      <c r="PQ246" s="831">
        <f t="shared" si="484"/>
        <v>0</v>
      </c>
      <c r="PR246" s="831">
        <f t="shared" si="484"/>
        <v>0</v>
      </c>
      <c r="PS246" s="831">
        <f t="shared" si="484"/>
        <v>0</v>
      </c>
      <c r="PT246" s="831">
        <f t="shared" si="484"/>
        <v>0</v>
      </c>
      <c r="PU246" s="831">
        <f t="shared" si="484"/>
        <v>0</v>
      </c>
      <c r="PV246" s="831">
        <f t="shared" si="484"/>
        <v>0</v>
      </c>
      <c r="PW246" s="831">
        <f t="shared" si="484"/>
        <v>0</v>
      </c>
      <c r="PX246" s="831">
        <f t="shared" si="484"/>
        <v>0</v>
      </c>
      <c r="PY246" s="831">
        <f t="shared" si="484"/>
        <v>0</v>
      </c>
      <c r="PZ246" s="831">
        <f t="shared" si="484"/>
        <v>0</v>
      </c>
      <c r="QA246" s="831">
        <f t="shared" si="484"/>
        <v>0</v>
      </c>
      <c r="QB246" s="831">
        <f t="shared" si="484"/>
        <v>0</v>
      </c>
      <c r="QC246" s="831">
        <f t="shared" si="484"/>
        <v>0</v>
      </c>
      <c r="QD246" s="831">
        <f t="shared" si="484"/>
        <v>0</v>
      </c>
      <c r="QE246" s="831">
        <f t="shared" si="484"/>
        <v>0</v>
      </c>
      <c r="QF246" s="831">
        <f t="shared" si="484"/>
        <v>0</v>
      </c>
      <c r="QG246" s="831">
        <f t="shared" si="484"/>
        <v>0</v>
      </c>
      <c r="QH246" s="831">
        <f t="shared" si="484"/>
        <v>0</v>
      </c>
      <c r="QI246" s="831">
        <f t="shared" si="484"/>
        <v>0</v>
      </c>
      <c r="QJ246" s="831">
        <f t="shared" si="484"/>
        <v>0</v>
      </c>
      <c r="QK246" s="831">
        <f t="shared" si="484"/>
        <v>0</v>
      </c>
      <c r="QL246" s="831">
        <f t="shared" si="484"/>
        <v>0</v>
      </c>
      <c r="QM246" s="831">
        <f t="shared" si="484"/>
        <v>0</v>
      </c>
      <c r="QN246" s="831">
        <f t="shared" si="484"/>
        <v>0</v>
      </c>
      <c r="QO246" s="831">
        <f t="shared" si="484"/>
        <v>0</v>
      </c>
      <c r="QP246" s="831">
        <f t="shared" si="484"/>
        <v>0</v>
      </c>
      <c r="QQ246" s="831">
        <f t="shared" si="484"/>
        <v>0</v>
      </c>
      <c r="QR246" s="831">
        <f t="shared" si="484"/>
        <v>0</v>
      </c>
      <c r="QS246" s="831">
        <f t="shared" si="485"/>
        <v>0</v>
      </c>
      <c r="QT246" s="831">
        <f t="shared" si="485"/>
        <v>0</v>
      </c>
      <c r="QU246" s="831">
        <f t="shared" si="485"/>
        <v>0</v>
      </c>
      <c r="QV246" s="831">
        <f t="shared" si="485"/>
        <v>0</v>
      </c>
      <c r="QW246" s="831">
        <f t="shared" si="485"/>
        <v>0</v>
      </c>
      <c r="QX246" s="831">
        <f t="shared" si="485"/>
        <v>0</v>
      </c>
      <c r="QY246" s="831">
        <f t="shared" si="485"/>
        <v>0</v>
      </c>
      <c r="QZ246" s="831">
        <f t="shared" si="485"/>
        <v>0</v>
      </c>
      <c r="RA246" s="831">
        <f t="shared" si="485"/>
        <v>0</v>
      </c>
      <c r="RB246" s="831">
        <f t="shared" si="485"/>
        <v>0</v>
      </c>
      <c r="RC246" s="831">
        <f t="shared" si="485"/>
        <v>0</v>
      </c>
      <c r="RD246" s="831">
        <f t="shared" si="485"/>
        <v>0</v>
      </c>
      <c r="RE246" s="831">
        <f t="shared" si="485"/>
        <v>0</v>
      </c>
      <c r="RF246" s="831">
        <f t="shared" si="485"/>
        <v>0</v>
      </c>
      <c r="RG246" s="831">
        <f t="shared" si="485"/>
        <v>0</v>
      </c>
      <c r="RH246" s="831">
        <f t="shared" si="485"/>
        <v>0</v>
      </c>
      <c r="RI246" s="831">
        <f t="shared" si="485"/>
        <v>0</v>
      </c>
      <c r="RJ246" s="831">
        <f t="shared" si="485"/>
        <v>0</v>
      </c>
      <c r="RK246" s="831">
        <f t="shared" si="485"/>
        <v>0</v>
      </c>
      <c r="RL246" s="831">
        <f t="shared" si="485"/>
        <v>0</v>
      </c>
      <c r="RM246" s="831">
        <f t="shared" si="485"/>
        <v>0</v>
      </c>
      <c r="RN246" s="831">
        <f t="shared" si="485"/>
        <v>0</v>
      </c>
      <c r="RO246" s="831">
        <f t="shared" si="485"/>
        <v>0</v>
      </c>
      <c r="RP246" s="831">
        <f t="shared" si="485"/>
        <v>0</v>
      </c>
      <c r="RQ246" s="831">
        <f t="shared" si="485"/>
        <v>0</v>
      </c>
      <c r="RR246" s="831">
        <f t="shared" si="485"/>
        <v>0</v>
      </c>
      <c r="RS246" s="831">
        <f t="shared" si="485"/>
        <v>0</v>
      </c>
      <c r="RT246" s="831">
        <f t="shared" si="485"/>
        <v>0</v>
      </c>
      <c r="RU246" s="831">
        <f t="shared" si="485"/>
        <v>0</v>
      </c>
      <c r="RV246" s="831">
        <f t="shared" si="485"/>
        <v>0</v>
      </c>
      <c r="RW246" s="831">
        <f t="shared" si="485"/>
        <v>0</v>
      </c>
      <c r="RX246" s="831">
        <f t="shared" si="485"/>
        <v>0</v>
      </c>
      <c r="RY246" s="831">
        <f t="shared" si="485"/>
        <v>0</v>
      </c>
      <c r="RZ246" s="831">
        <f t="shared" si="485"/>
        <v>0</v>
      </c>
      <c r="SA246" s="831">
        <f t="shared" si="485"/>
        <v>0</v>
      </c>
      <c r="SB246" s="831">
        <f t="shared" si="485"/>
        <v>0</v>
      </c>
      <c r="SC246" s="831">
        <f t="shared" si="485"/>
        <v>0</v>
      </c>
      <c r="SD246" s="831">
        <f t="shared" si="485"/>
        <v>0</v>
      </c>
      <c r="SE246" s="831">
        <f t="shared" si="485"/>
        <v>0</v>
      </c>
      <c r="SF246" s="831">
        <f t="shared" si="485"/>
        <v>0</v>
      </c>
      <c r="SG246" s="831">
        <f t="shared" si="485"/>
        <v>0</v>
      </c>
      <c r="SH246" s="831">
        <f t="shared" si="485"/>
        <v>0</v>
      </c>
      <c r="SI246" s="831">
        <f t="shared" si="485"/>
        <v>0</v>
      </c>
      <c r="SJ246" s="831">
        <f t="shared" si="485"/>
        <v>0</v>
      </c>
      <c r="SK246" s="267">
        <f t="shared" si="458"/>
        <v>0</v>
      </c>
      <c r="SL246" s="254"/>
      <c r="SM246" s="242"/>
      <c r="SN246" s="242"/>
      <c r="SO246" s="242"/>
    </row>
    <row r="247" spans="1:509" outlineLevel="3" x14ac:dyDescent="0.35">
      <c r="A247" s="242"/>
      <c r="B247" s="251"/>
      <c r="C247" s="438">
        <f t="shared" si="477"/>
        <v>4</v>
      </c>
      <c r="D247" s="267"/>
      <c r="E247" s="316">
        <f t="shared" si="457"/>
        <v>106</v>
      </c>
      <c r="F247" s="322"/>
      <c r="G247" s="322"/>
      <c r="H247" s="267"/>
      <c r="I247" s="540"/>
      <c r="J247" s="554" t="s">
        <v>859</v>
      </c>
      <c r="K247" s="541"/>
      <c r="L247" s="832">
        <f>L246</f>
        <v>0</v>
      </c>
      <c r="M247" s="832">
        <f t="shared" ref="M247:BX247" si="487">M246</f>
        <v>0</v>
      </c>
      <c r="N247" s="832">
        <f t="shared" si="487"/>
        <v>0</v>
      </c>
      <c r="O247" s="832">
        <f t="shared" si="487"/>
        <v>0</v>
      </c>
      <c r="P247" s="832">
        <f t="shared" si="487"/>
        <v>0</v>
      </c>
      <c r="Q247" s="832">
        <f t="shared" si="487"/>
        <v>0</v>
      </c>
      <c r="R247" s="832">
        <f t="shared" si="487"/>
        <v>0</v>
      </c>
      <c r="S247" s="832">
        <f t="shared" si="487"/>
        <v>0</v>
      </c>
      <c r="T247" s="832">
        <f t="shared" si="487"/>
        <v>0</v>
      </c>
      <c r="U247" s="832">
        <f t="shared" si="487"/>
        <v>0</v>
      </c>
      <c r="V247" s="832">
        <f t="shared" si="487"/>
        <v>0</v>
      </c>
      <c r="W247" s="832">
        <f t="shared" si="487"/>
        <v>0</v>
      </c>
      <c r="X247" s="832">
        <f t="shared" si="487"/>
        <v>0</v>
      </c>
      <c r="Y247" s="832">
        <f t="shared" si="487"/>
        <v>0</v>
      </c>
      <c r="Z247" s="832">
        <f t="shared" si="487"/>
        <v>0</v>
      </c>
      <c r="AA247" s="832">
        <f t="shared" si="487"/>
        <v>0</v>
      </c>
      <c r="AB247" s="832">
        <f t="shared" si="487"/>
        <v>0</v>
      </c>
      <c r="AC247" s="832">
        <f t="shared" si="487"/>
        <v>0</v>
      </c>
      <c r="AD247" s="832">
        <f t="shared" si="487"/>
        <v>0</v>
      </c>
      <c r="AE247" s="832">
        <f t="shared" si="487"/>
        <v>0</v>
      </c>
      <c r="AF247" s="832">
        <f t="shared" si="487"/>
        <v>0</v>
      </c>
      <c r="AG247" s="832">
        <f t="shared" si="487"/>
        <v>0</v>
      </c>
      <c r="AH247" s="832">
        <f t="shared" si="487"/>
        <v>0</v>
      </c>
      <c r="AI247" s="832">
        <f t="shared" si="487"/>
        <v>0</v>
      </c>
      <c r="AJ247" s="832">
        <f t="shared" si="487"/>
        <v>0</v>
      </c>
      <c r="AK247" s="832">
        <f t="shared" si="487"/>
        <v>0</v>
      </c>
      <c r="AL247" s="832">
        <f t="shared" si="487"/>
        <v>0</v>
      </c>
      <c r="AM247" s="832">
        <f t="shared" si="487"/>
        <v>0</v>
      </c>
      <c r="AN247" s="832">
        <f t="shared" si="487"/>
        <v>0</v>
      </c>
      <c r="AO247" s="832">
        <f t="shared" si="487"/>
        <v>0</v>
      </c>
      <c r="AP247" s="832">
        <f t="shared" si="487"/>
        <v>0</v>
      </c>
      <c r="AQ247" s="832">
        <f t="shared" si="487"/>
        <v>0</v>
      </c>
      <c r="AR247" s="832">
        <f t="shared" si="487"/>
        <v>0</v>
      </c>
      <c r="AS247" s="832">
        <f t="shared" si="487"/>
        <v>0</v>
      </c>
      <c r="AT247" s="832">
        <f t="shared" si="487"/>
        <v>0</v>
      </c>
      <c r="AU247" s="832">
        <f t="shared" si="487"/>
        <v>0</v>
      </c>
      <c r="AV247" s="832">
        <f t="shared" si="487"/>
        <v>0</v>
      </c>
      <c r="AW247" s="832">
        <f t="shared" si="487"/>
        <v>0</v>
      </c>
      <c r="AX247" s="832">
        <f t="shared" si="487"/>
        <v>0</v>
      </c>
      <c r="AY247" s="832">
        <f t="shared" si="487"/>
        <v>0</v>
      </c>
      <c r="AZ247" s="832">
        <f t="shared" si="487"/>
        <v>0</v>
      </c>
      <c r="BA247" s="832">
        <f t="shared" si="487"/>
        <v>0</v>
      </c>
      <c r="BB247" s="832">
        <f t="shared" si="487"/>
        <v>0</v>
      </c>
      <c r="BC247" s="832">
        <f t="shared" si="487"/>
        <v>0</v>
      </c>
      <c r="BD247" s="832">
        <f t="shared" si="487"/>
        <v>0</v>
      </c>
      <c r="BE247" s="832">
        <f t="shared" si="487"/>
        <v>0</v>
      </c>
      <c r="BF247" s="832">
        <f t="shared" si="487"/>
        <v>0</v>
      </c>
      <c r="BG247" s="832">
        <f t="shared" si="487"/>
        <v>0</v>
      </c>
      <c r="BH247" s="832">
        <f t="shared" si="487"/>
        <v>0</v>
      </c>
      <c r="BI247" s="832">
        <f t="shared" si="487"/>
        <v>0</v>
      </c>
      <c r="BJ247" s="832">
        <f t="shared" si="487"/>
        <v>0</v>
      </c>
      <c r="BK247" s="832">
        <f t="shared" si="487"/>
        <v>0</v>
      </c>
      <c r="BL247" s="832">
        <f t="shared" si="487"/>
        <v>0</v>
      </c>
      <c r="BM247" s="832">
        <f t="shared" si="487"/>
        <v>0</v>
      </c>
      <c r="BN247" s="832">
        <f t="shared" si="487"/>
        <v>0</v>
      </c>
      <c r="BO247" s="832">
        <f t="shared" si="487"/>
        <v>0</v>
      </c>
      <c r="BP247" s="832">
        <f t="shared" si="487"/>
        <v>0</v>
      </c>
      <c r="BQ247" s="832">
        <f t="shared" si="487"/>
        <v>0</v>
      </c>
      <c r="BR247" s="832">
        <f t="shared" si="487"/>
        <v>0</v>
      </c>
      <c r="BS247" s="832">
        <f t="shared" si="487"/>
        <v>0</v>
      </c>
      <c r="BT247" s="832">
        <f t="shared" si="487"/>
        <v>0</v>
      </c>
      <c r="BU247" s="832">
        <f t="shared" si="487"/>
        <v>0</v>
      </c>
      <c r="BV247" s="832">
        <f t="shared" si="487"/>
        <v>0</v>
      </c>
      <c r="BW247" s="832">
        <f t="shared" si="487"/>
        <v>0</v>
      </c>
      <c r="BX247" s="832">
        <f t="shared" si="487"/>
        <v>0</v>
      </c>
      <c r="BY247" s="832">
        <f t="shared" ref="BY247:EJ247" si="488">BY246</f>
        <v>0</v>
      </c>
      <c r="BZ247" s="832">
        <f t="shared" si="488"/>
        <v>0</v>
      </c>
      <c r="CA247" s="832">
        <f t="shared" si="488"/>
        <v>0</v>
      </c>
      <c r="CB247" s="832">
        <f t="shared" si="488"/>
        <v>0</v>
      </c>
      <c r="CC247" s="832">
        <f t="shared" si="488"/>
        <v>0</v>
      </c>
      <c r="CD247" s="832">
        <f t="shared" si="488"/>
        <v>0</v>
      </c>
      <c r="CE247" s="832">
        <f t="shared" si="488"/>
        <v>0</v>
      </c>
      <c r="CF247" s="832">
        <f t="shared" si="488"/>
        <v>0</v>
      </c>
      <c r="CG247" s="832">
        <f t="shared" si="488"/>
        <v>0</v>
      </c>
      <c r="CH247" s="832">
        <f t="shared" si="488"/>
        <v>0</v>
      </c>
      <c r="CI247" s="832">
        <f t="shared" si="488"/>
        <v>0</v>
      </c>
      <c r="CJ247" s="832">
        <f t="shared" si="488"/>
        <v>0</v>
      </c>
      <c r="CK247" s="832">
        <f t="shared" si="488"/>
        <v>0</v>
      </c>
      <c r="CL247" s="832">
        <f t="shared" si="488"/>
        <v>0</v>
      </c>
      <c r="CM247" s="832">
        <f t="shared" si="488"/>
        <v>0</v>
      </c>
      <c r="CN247" s="832">
        <f t="shared" si="488"/>
        <v>0</v>
      </c>
      <c r="CO247" s="832">
        <f t="shared" si="488"/>
        <v>0</v>
      </c>
      <c r="CP247" s="832">
        <f t="shared" si="488"/>
        <v>0</v>
      </c>
      <c r="CQ247" s="832">
        <f t="shared" si="488"/>
        <v>0</v>
      </c>
      <c r="CR247" s="832">
        <f t="shared" si="488"/>
        <v>0</v>
      </c>
      <c r="CS247" s="832">
        <f t="shared" si="488"/>
        <v>0</v>
      </c>
      <c r="CT247" s="832">
        <f t="shared" si="488"/>
        <v>0</v>
      </c>
      <c r="CU247" s="832">
        <f t="shared" si="488"/>
        <v>0</v>
      </c>
      <c r="CV247" s="832">
        <f t="shared" si="488"/>
        <v>0</v>
      </c>
      <c r="CW247" s="832">
        <f t="shared" si="488"/>
        <v>0</v>
      </c>
      <c r="CX247" s="832">
        <f t="shared" si="488"/>
        <v>0</v>
      </c>
      <c r="CY247" s="832">
        <f t="shared" si="488"/>
        <v>0</v>
      </c>
      <c r="CZ247" s="832">
        <f t="shared" si="488"/>
        <v>0</v>
      </c>
      <c r="DA247" s="832">
        <f t="shared" si="488"/>
        <v>0</v>
      </c>
      <c r="DB247" s="832">
        <f t="shared" si="488"/>
        <v>0</v>
      </c>
      <c r="DC247" s="832">
        <f t="shared" si="488"/>
        <v>0</v>
      </c>
      <c r="DD247" s="832">
        <f t="shared" si="488"/>
        <v>0</v>
      </c>
      <c r="DE247" s="832">
        <f t="shared" si="488"/>
        <v>0</v>
      </c>
      <c r="DF247" s="832">
        <f t="shared" si="488"/>
        <v>0</v>
      </c>
      <c r="DG247" s="832">
        <f t="shared" si="488"/>
        <v>0</v>
      </c>
      <c r="DH247" s="832">
        <f t="shared" si="488"/>
        <v>0</v>
      </c>
      <c r="DI247" s="832">
        <f t="shared" si="488"/>
        <v>0</v>
      </c>
      <c r="DJ247" s="832">
        <f t="shared" si="488"/>
        <v>0</v>
      </c>
      <c r="DK247" s="832">
        <f t="shared" si="488"/>
        <v>0</v>
      </c>
      <c r="DL247" s="832">
        <f t="shared" si="488"/>
        <v>0</v>
      </c>
      <c r="DM247" s="832">
        <f t="shared" si="488"/>
        <v>0</v>
      </c>
      <c r="DN247" s="832">
        <f t="shared" si="488"/>
        <v>0</v>
      </c>
      <c r="DO247" s="832">
        <f t="shared" si="488"/>
        <v>0</v>
      </c>
      <c r="DP247" s="832">
        <f t="shared" si="488"/>
        <v>0</v>
      </c>
      <c r="DQ247" s="832">
        <f t="shared" si="488"/>
        <v>0</v>
      </c>
      <c r="DR247" s="832">
        <f t="shared" si="488"/>
        <v>0</v>
      </c>
      <c r="DS247" s="832">
        <f t="shared" si="488"/>
        <v>0</v>
      </c>
      <c r="DT247" s="832">
        <f t="shared" si="488"/>
        <v>0</v>
      </c>
      <c r="DU247" s="832">
        <f t="shared" si="488"/>
        <v>0</v>
      </c>
      <c r="DV247" s="832">
        <f t="shared" si="488"/>
        <v>0</v>
      </c>
      <c r="DW247" s="832">
        <f t="shared" si="488"/>
        <v>0</v>
      </c>
      <c r="DX247" s="832">
        <f t="shared" si="488"/>
        <v>0</v>
      </c>
      <c r="DY247" s="832">
        <f t="shared" si="488"/>
        <v>0</v>
      </c>
      <c r="DZ247" s="832">
        <f t="shared" si="488"/>
        <v>0</v>
      </c>
      <c r="EA247" s="832">
        <f t="shared" si="488"/>
        <v>0</v>
      </c>
      <c r="EB247" s="832">
        <f t="shared" si="488"/>
        <v>0</v>
      </c>
      <c r="EC247" s="832">
        <f t="shared" si="488"/>
        <v>0</v>
      </c>
      <c r="ED247" s="832">
        <f t="shared" si="488"/>
        <v>0</v>
      </c>
      <c r="EE247" s="832">
        <f t="shared" si="488"/>
        <v>0</v>
      </c>
      <c r="EF247" s="832">
        <f t="shared" si="488"/>
        <v>0</v>
      </c>
      <c r="EG247" s="832">
        <f t="shared" si="488"/>
        <v>0</v>
      </c>
      <c r="EH247" s="832">
        <f t="shared" si="488"/>
        <v>0</v>
      </c>
      <c r="EI247" s="832">
        <f t="shared" si="488"/>
        <v>0</v>
      </c>
      <c r="EJ247" s="832">
        <f t="shared" si="488"/>
        <v>0</v>
      </c>
      <c r="EK247" s="832">
        <f t="shared" ref="EK247:GV247" si="489">EK246</f>
        <v>0</v>
      </c>
      <c r="EL247" s="832">
        <f t="shared" si="489"/>
        <v>0</v>
      </c>
      <c r="EM247" s="832">
        <f t="shared" si="489"/>
        <v>0</v>
      </c>
      <c r="EN247" s="832">
        <f t="shared" si="489"/>
        <v>0</v>
      </c>
      <c r="EO247" s="832">
        <f t="shared" si="489"/>
        <v>0</v>
      </c>
      <c r="EP247" s="832">
        <f t="shared" si="489"/>
        <v>0</v>
      </c>
      <c r="EQ247" s="832">
        <f t="shared" si="489"/>
        <v>0</v>
      </c>
      <c r="ER247" s="832">
        <f t="shared" si="489"/>
        <v>0</v>
      </c>
      <c r="ES247" s="832">
        <f t="shared" si="489"/>
        <v>0</v>
      </c>
      <c r="ET247" s="832">
        <f t="shared" si="489"/>
        <v>0</v>
      </c>
      <c r="EU247" s="832">
        <f t="shared" si="489"/>
        <v>0</v>
      </c>
      <c r="EV247" s="832">
        <f t="shared" si="489"/>
        <v>0</v>
      </c>
      <c r="EW247" s="832">
        <f t="shared" si="489"/>
        <v>0</v>
      </c>
      <c r="EX247" s="832">
        <f t="shared" si="489"/>
        <v>0</v>
      </c>
      <c r="EY247" s="832">
        <f t="shared" si="489"/>
        <v>0</v>
      </c>
      <c r="EZ247" s="832">
        <f t="shared" si="489"/>
        <v>0</v>
      </c>
      <c r="FA247" s="832">
        <f t="shared" si="489"/>
        <v>0</v>
      </c>
      <c r="FB247" s="832">
        <f t="shared" si="489"/>
        <v>0</v>
      </c>
      <c r="FC247" s="832">
        <f t="shared" si="489"/>
        <v>0</v>
      </c>
      <c r="FD247" s="832">
        <f t="shared" si="489"/>
        <v>0</v>
      </c>
      <c r="FE247" s="832">
        <f t="shared" si="489"/>
        <v>0</v>
      </c>
      <c r="FF247" s="832">
        <f t="shared" si="489"/>
        <v>0</v>
      </c>
      <c r="FG247" s="832">
        <f t="shared" si="489"/>
        <v>0</v>
      </c>
      <c r="FH247" s="832">
        <f t="shared" si="489"/>
        <v>0</v>
      </c>
      <c r="FI247" s="832">
        <f t="shared" si="489"/>
        <v>0</v>
      </c>
      <c r="FJ247" s="832">
        <f t="shared" si="489"/>
        <v>0</v>
      </c>
      <c r="FK247" s="832">
        <f t="shared" si="489"/>
        <v>0</v>
      </c>
      <c r="FL247" s="832">
        <f t="shared" si="489"/>
        <v>0</v>
      </c>
      <c r="FM247" s="832">
        <f t="shared" si="489"/>
        <v>0</v>
      </c>
      <c r="FN247" s="832">
        <f t="shared" si="489"/>
        <v>0</v>
      </c>
      <c r="FO247" s="832">
        <f t="shared" si="489"/>
        <v>0</v>
      </c>
      <c r="FP247" s="832">
        <f t="shared" si="489"/>
        <v>0</v>
      </c>
      <c r="FQ247" s="832">
        <f t="shared" si="489"/>
        <v>0</v>
      </c>
      <c r="FR247" s="832">
        <f t="shared" si="489"/>
        <v>0</v>
      </c>
      <c r="FS247" s="832">
        <f t="shared" si="489"/>
        <v>0</v>
      </c>
      <c r="FT247" s="832">
        <f t="shared" si="489"/>
        <v>0</v>
      </c>
      <c r="FU247" s="832">
        <f t="shared" si="489"/>
        <v>0</v>
      </c>
      <c r="FV247" s="832">
        <f t="shared" si="489"/>
        <v>0</v>
      </c>
      <c r="FW247" s="832">
        <f t="shared" si="489"/>
        <v>0</v>
      </c>
      <c r="FX247" s="832">
        <f t="shared" si="489"/>
        <v>0</v>
      </c>
      <c r="FY247" s="832">
        <f t="shared" si="489"/>
        <v>0</v>
      </c>
      <c r="FZ247" s="832">
        <f t="shared" si="489"/>
        <v>0</v>
      </c>
      <c r="GA247" s="832">
        <f t="shared" si="489"/>
        <v>0</v>
      </c>
      <c r="GB247" s="832">
        <f t="shared" si="489"/>
        <v>0</v>
      </c>
      <c r="GC247" s="832">
        <f t="shared" si="489"/>
        <v>0</v>
      </c>
      <c r="GD247" s="832">
        <f t="shared" si="489"/>
        <v>0</v>
      </c>
      <c r="GE247" s="832">
        <f t="shared" si="489"/>
        <v>0</v>
      </c>
      <c r="GF247" s="832">
        <f t="shared" si="489"/>
        <v>0</v>
      </c>
      <c r="GG247" s="832">
        <f t="shared" si="489"/>
        <v>0</v>
      </c>
      <c r="GH247" s="832">
        <f t="shared" si="489"/>
        <v>0</v>
      </c>
      <c r="GI247" s="832">
        <f t="shared" si="489"/>
        <v>0</v>
      </c>
      <c r="GJ247" s="832">
        <f t="shared" si="489"/>
        <v>0</v>
      </c>
      <c r="GK247" s="832">
        <f t="shared" si="489"/>
        <v>0</v>
      </c>
      <c r="GL247" s="832">
        <f t="shared" si="489"/>
        <v>0</v>
      </c>
      <c r="GM247" s="832">
        <f t="shared" si="489"/>
        <v>0</v>
      </c>
      <c r="GN247" s="832">
        <f t="shared" si="489"/>
        <v>0</v>
      </c>
      <c r="GO247" s="832">
        <f t="shared" si="489"/>
        <v>0</v>
      </c>
      <c r="GP247" s="832">
        <f t="shared" si="489"/>
        <v>0</v>
      </c>
      <c r="GQ247" s="832">
        <f t="shared" si="489"/>
        <v>0</v>
      </c>
      <c r="GR247" s="832">
        <f t="shared" si="489"/>
        <v>0</v>
      </c>
      <c r="GS247" s="832">
        <f t="shared" si="489"/>
        <v>0</v>
      </c>
      <c r="GT247" s="832">
        <f t="shared" si="489"/>
        <v>0</v>
      </c>
      <c r="GU247" s="832">
        <f t="shared" si="489"/>
        <v>0</v>
      </c>
      <c r="GV247" s="832">
        <f t="shared" si="489"/>
        <v>0</v>
      </c>
      <c r="GW247" s="832">
        <f t="shared" ref="GW247:JH247" si="490">GW246</f>
        <v>0</v>
      </c>
      <c r="GX247" s="832">
        <f t="shared" si="490"/>
        <v>0</v>
      </c>
      <c r="GY247" s="832">
        <f t="shared" si="490"/>
        <v>0</v>
      </c>
      <c r="GZ247" s="832">
        <f t="shared" si="490"/>
        <v>0</v>
      </c>
      <c r="HA247" s="832">
        <f t="shared" si="490"/>
        <v>0</v>
      </c>
      <c r="HB247" s="832">
        <f t="shared" si="490"/>
        <v>0</v>
      </c>
      <c r="HC247" s="832">
        <f t="shared" si="490"/>
        <v>0</v>
      </c>
      <c r="HD247" s="832">
        <f t="shared" si="490"/>
        <v>0</v>
      </c>
      <c r="HE247" s="832">
        <f t="shared" si="490"/>
        <v>0</v>
      </c>
      <c r="HF247" s="832">
        <f t="shared" si="490"/>
        <v>0</v>
      </c>
      <c r="HG247" s="832">
        <f t="shared" si="490"/>
        <v>0</v>
      </c>
      <c r="HH247" s="832">
        <f t="shared" si="490"/>
        <v>0</v>
      </c>
      <c r="HI247" s="832">
        <f t="shared" si="490"/>
        <v>0</v>
      </c>
      <c r="HJ247" s="832">
        <f t="shared" si="490"/>
        <v>0</v>
      </c>
      <c r="HK247" s="832">
        <f t="shared" si="490"/>
        <v>0</v>
      </c>
      <c r="HL247" s="832">
        <f t="shared" si="490"/>
        <v>0</v>
      </c>
      <c r="HM247" s="832">
        <f t="shared" si="490"/>
        <v>0</v>
      </c>
      <c r="HN247" s="832">
        <f t="shared" si="490"/>
        <v>0</v>
      </c>
      <c r="HO247" s="832">
        <f t="shared" si="490"/>
        <v>0</v>
      </c>
      <c r="HP247" s="832">
        <f t="shared" si="490"/>
        <v>0</v>
      </c>
      <c r="HQ247" s="832">
        <f t="shared" si="490"/>
        <v>0</v>
      </c>
      <c r="HR247" s="832">
        <f t="shared" si="490"/>
        <v>0</v>
      </c>
      <c r="HS247" s="832">
        <f t="shared" si="490"/>
        <v>0</v>
      </c>
      <c r="HT247" s="832">
        <f t="shared" si="490"/>
        <v>0</v>
      </c>
      <c r="HU247" s="832">
        <f t="shared" si="490"/>
        <v>0</v>
      </c>
      <c r="HV247" s="832">
        <f t="shared" si="490"/>
        <v>0</v>
      </c>
      <c r="HW247" s="832">
        <f t="shared" si="490"/>
        <v>0</v>
      </c>
      <c r="HX247" s="832">
        <f t="shared" si="490"/>
        <v>0</v>
      </c>
      <c r="HY247" s="832">
        <f t="shared" si="490"/>
        <v>0</v>
      </c>
      <c r="HZ247" s="832">
        <f t="shared" si="490"/>
        <v>0</v>
      </c>
      <c r="IA247" s="832">
        <f t="shared" si="490"/>
        <v>0</v>
      </c>
      <c r="IB247" s="832">
        <f t="shared" si="490"/>
        <v>0</v>
      </c>
      <c r="IC247" s="832">
        <f t="shared" si="490"/>
        <v>0</v>
      </c>
      <c r="ID247" s="832">
        <f t="shared" si="490"/>
        <v>0</v>
      </c>
      <c r="IE247" s="832">
        <f t="shared" si="490"/>
        <v>0</v>
      </c>
      <c r="IF247" s="832">
        <f t="shared" si="490"/>
        <v>0</v>
      </c>
      <c r="IG247" s="832">
        <f t="shared" si="490"/>
        <v>0</v>
      </c>
      <c r="IH247" s="832">
        <f t="shared" si="490"/>
        <v>0</v>
      </c>
      <c r="II247" s="832">
        <f t="shared" si="490"/>
        <v>0</v>
      </c>
      <c r="IJ247" s="832">
        <f t="shared" si="490"/>
        <v>0</v>
      </c>
      <c r="IK247" s="832">
        <f t="shared" si="490"/>
        <v>0</v>
      </c>
      <c r="IL247" s="832">
        <f t="shared" si="490"/>
        <v>0</v>
      </c>
      <c r="IM247" s="832">
        <f t="shared" si="490"/>
        <v>0</v>
      </c>
      <c r="IN247" s="832">
        <f t="shared" si="490"/>
        <v>0</v>
      </c>
      <c r="IO247" s="832">
        <f t="shared" si="490"/>
        <v>0</v>
      </c>
      <c r="IP247" s="832">
        <f t="shared" si="490"/>
        <v>0</v>
      </c>
      <c r="IQ247" s="832">
        <f t="shared" si="490"/>
        <v>0</v>
      </c>
      <c r="IR247" s="832">
        <f t="shared" si="490"/>
        <v>0</v>
      </c>
      <c r="IS247" s="832">
        <f t="shared" si="490"/>
        <v>0</v>
      </c>
      <c r="IT247" s="832">
        <f t="shared" si="490"/>
        <v>0</v>
      </c>
      <c r="IU247" s="832">
        <f t="shared" si="490"/>
        <v>0</v>
      </c>
      <c r="IV247" s="832">
        <f t="shared" si="490"/>
        <v>0</v>
      </c>
      <c r="IW247" s="832">
        <f t="shared" si="490"/>
        <v>0</v>
      </c>
      <c r="IX247" s="832">
        <f t="shared" si="490"/>
        <v>0</v>
      </c>
      <c r="IY247" s="832">
        <f t="shared" si="490"/>
        <v>0</v>
      </c>
      <c r="IZ247" s="832">
        <f t="shared" si="490"/>
        <v>0</v>
      </c>
      <c r="JA247" s="832">
        <f t="shared" si="490"/>
        <v>0</v>
      </c>
      <c r="JB247" s="832">
        <f t="shared" si="490"/>
        <v>0</v>
      </c>
      <c r="JC247" s="832">
        <f t="shared" si="490"/>
        <v>0</v>
      </c>
      <c r="JD247" s="832">
        <f t="shared" si="490"/>
        <v>0</v>
      </c>
      <c r="JE247" s="832">
        <f t="shared" si="490"/>
        <v>0</v>
      </c>
      <c r="JF247" s="832">
        <f t="shared" si="490"/>
        <v>0</v>
      </c>
      <c r="JG247" s="832">
        <f t="shared" si="490"/>
        <v>0</v>
      </c>
      <c r="JH247" s="832">
        <f t="shared" si="490"/>
        <v>0</v>
      </c>
      <c r="JI247" s="832">
        <f t="shared" ref="JI247:LT247" si="491">JI246</f>
        <v>0</v>
      </c>
      <c r="JJ247" s="832">
        <f t="shared" si="491"/>
        <v>0</v>
      </c>
      <c r="JK247" s="832">
        <f t="shared" si="491"/>
        <v>0</v>
      </c>
      <c r="JL247" s="832">
        <f t="shared" si="491"/>
        <v>0</v>
      </c>
      <c r="JM247" s="832">
        <f t="shared" si="491"/>
        <v>0</v>
      </c>
      <c r="JN247" s="832">
        <f t="shared" si="491"/>
        <v>0</v>
      </c>
      <c r="JO247" s="832">
        <f t="shared" si="491"/>
        <v>0</v>
      </c>
      <c r="JP247" s="832">
        <f t="shared" si="491"/>
        <v>0</v>
      </c>
      <c r="JQ247" s="832">
        <f t="shared" si="491"/>
        <v>0</v>
      </c>
      <c r="JR247" s="832">
        <f t="shared" si="491"/>
        <v>0</v>
      </c>
      <c r="JS247" s="832">
        <f t="shared" si="491"/>
        <v>0</v>
      </c>
      <c r="JT247" s="832">
        <f t="shared" si="491"/>
        <v>0</v>
      </c>
      <c r="JU247" s="832">
        <f t="shared" si="491"/>
        <v>0</v>
      </c>
      <c r="JV247" s="832">
        <f t="shared" si="491"/>
        <v>0</v>
      </c>
      <c r="JW247" s="832">
        <f t="shared" si="491"/>
        <v>0</v>
      </c>
      <c r="JX247" s="832">
        <f t="shared" si="491"/>
        <v>0</v>
      </c>
      <c r="JY247" s="832">
        <f t="shared" si="491"/>
        <v>0</v>
      </c>
      <c r="JZ247" s="832">
        <f t="shared" si="491"/>
        <v>0</v>
      </c>
      <c r="KA247" s="832">
        <f t="shared" si="491"/>
        <v>0</v>
      </c>
      <c r="KB247" s="832">
        <f t="shared" si="491"/>
        <v>0</v>
      </c>
      <c r="KC247" s="832">
        <f t="shared" si="491"/>
        <v>0</v>
      </c>
      <c r="KD247" s="832">
        <f t="shared" si="491"/>
        <v>0</v>
      </c>
      <c r="KE247" s="832">
        <f t="shared" si="491"/>
        <v>0</v>
      </c>
      <c r="KF247" s="832">
        <f t="shared" si="491"/>
        <v>0</v>
      </c>
      <c r="KG247" s="832">
        <f t="shared" si="491"/>
        <v>0</v>
      </c>
      <c r="KH247" s="832">
        <f t="shared" si="491"/>
        <v>0</v>
      </c>
      <c r="KI247" s="832">
        <f t="shared" si="491"/>
        <v>0</v>
      </c>
      <c r="KJ247" s="832">
        <f t="shared" si="491"/>
        <v>0</v>
      </c>
      <c r="KK247" s="832">
        <f t="shared" si="491"/>
        <v>0</v>
      </c>
      <c r="KL247" s="832">
        <f t="shared" si="491"/>
        <v>0</v>
      </c>
      <c r="KM247" s="832">
        <f t="shared" si="491"/>
        <v>0</v>
      </c>
      <c r="KN247" s="832">
        <f t="shared" si="491"/>
        <v>0</v>
      </c>
      <c r="KO247" s="832">
        <f t="shared" si="491"/>
        <v>0</v>
      </c>
      <c r="KP247" s="832">
        <f t="shared" si="491"/>
        <v>0</v>
      </c>
      <c r="KQ247" s="832">
        <f t="shared" si="491"/>
        <v>0</v>
      </c>
      <c r="KR247" s="832">
        <f t="shared" si="491"/>
        <v>0</v>
      </c>
      <c r="KS247" s="832">
        <f t="shared" si="491"/>
        <v>0</v>
      </c>
      <c r="KT247" s="832">
        <f t="shared" si="491"/>
        <v>0</v>
      </c>
      <c r="KU247" s="832">
        <f t="shared" si="491"/>
        <v>0</v>
      </c>
      <c r="KV247" s="832">
        <f t="shared" si="491"/>
        <v>0</v>
      </c>
      <c r="KW247" s="832">
        <f t="shared" si="491"/>
        <v>0</v>
      </c>
      <c r="KX247" s="832">
        <f t="shared" si="491"/>
        <v>0</v>
      </c>
      <c r="KY247" s="832">
        <f t="shared" si="491"/>
        <v>0</v>
      </c>
      <c r="KZ247" s="832">
        <f t="shared" si="491"/>
        <v>0</v>
      </c>
      <c r="LA247" s="832">
        <f t="shared" si="491"/>
        <v>0</v>
      </c>
      <c r="LB247" s="832">
        <f t="shared" si="491"/>
        <v>0</v>
      </c>
      <c r="LC247" s="832">
        <f t="shared" si="491"/>
        <v>0</v>
      </c>
      <c r="LD247" s="832">
        <f t="shared" si="491"/>
        <v>0</v>
      </c>
      <c r="LE247" s="832">
        <f t="shared" si="491"/>
        <v>0</v>
      </c>
      <c r="LF247" s="832">
        <f t="shared" si="491"/>
        <v>0</v>
      </c>
      <c r="LG247" s="832">
        <f t="shared" si="491"/>
        <v>0</v>
      </c>
      <c r="LH247" s="832">
        <f t="shared" si="491"/>
        <v>0</v>
      </c>
      <c r="LI247" s="832">
        <f t="shared" si="491"/>
        <v>0</v>
      </c>
      <c r="LJ247" s="832">
        <f t="shared" si="491"/>
        <v>0</v>
      </c>
      <c r="LK247" s="832">
        <f t="shared" si="491"/>
        <v>0</v>
      </c>
      <c r="LL247" s="832">
        <f t="shared" si="491"/>
        <v>0</v>
      </c>
      <c r="LM247" s="832">
        <f t="shared" si="491"/>
        <v>0</v>
      </c>
      <c r="LN247" s="832">
        <f t="shared" si="491"/>
        <v>0</v>
      </c>
      <c r="LO247" s="832">
        <f t="shared" si="491"/>
        <v>0</v>
      </c>
      <c r="LP247" s="832">
        <f t="shared" si="491"/>
        <v>0</v>
      </c>
      <c r="LQ247" s="832">
        <f t="shared" si="491"/>
        <v>0</v>
      </c>
      <c r="LR247" s="832">
        <f t="shared" si="491"/>
        <v>0</v>
      </c>
      <c r="LS247" s="832">
        <f t="shared" si="491"/>
        <v>0</v>
      </c>
      <c r="LT247" s="832">
        <f t="shared" si="491"/>
        <v>0</v>
      </c>
      <c r="LU247" s="832">
        <f t="shared" ref="LU247:OF247" si="492">LU246</f>
        <v>0</v>
      </c>
      <c r="LV247" s="832">
        <f t="shared" si="492"/>
        <v>0</v>
      </c>
      <c r="LW247" s="832">
        <f t="shared" si="492"/>
        <v>0</v>
      </c>
      <c r="LX247" s="832">
        <f t="shared" si="492"/>
        <v>0</v>
      </c>
      <c r="LY247" s="832">
        <f t="shared" si="492"/>
        <v>0</v>
      </c>
      <c r="LZ247" s="832">
        <f t="shared" si="492"/>
        <v>0</v>
      </c>
      <c r="MA247" s="832">
        <f t="shared" si="492"/>
        <v>0</v>
      </c>
      <c r="MB247" s="832">
        <f t="shared" si="492"/>
        <v>0</v>
      </c>
      <c r="MC247" s="832">
        <f t="shared" si="492"/>
        <v>0</v>
      </c>
      <c r="MD247" s="832">
        <f t="shared" si="492"/>
        <v>0</v>
      </c>
      <c r="ME247" s="832">
        <f t="shared" si="492"/>
        <v>0</v>
      </c>
      <c r="MF247" s="832">
        <f t="shared" si="492"/>
        <v>0</v>
      </c>
      <c r="MG247" s="832">
        <f t="shared" si="492"/>
        <v>0</v>
      </c>
      <c r="MH247" s="832">
        <f t="shared" si="492"/>
        <v>0</v>
      </c>
      <c r="MI247" s="832">
        <f t="shared" si="492"/>
        <v>0</v>
      </c>
      <c r="MJ247" s="832">
        <f t="shared" si="492"/>
        <v>0</v>
      </c>
      <c r="MK247" s="832">
        <f t="shared" si="492"/>
        <v>0</v>
      </c>
      <c r="ML247" s="832">
        <f t="shared" si="492"/>
        <v>0</v>
      </c>
      <c r="MM247" s="832">
        <f t="shared" si="492"/>
        <v>0</v>
      </c>
      <c r="MN247" s="832">
        <f t="shared" si="492"/>
        <v>0</v>
      </c>
      <c r="MO247" s="832">
        <f t="shared" si="492"/>
        <v>0</v>
      </c>
      <c r="MP247" s="832">
        <f t="shared" si="492"/>
        <v>0</v>
      </c>
      <c r="MQ247" s="832">
        <f t="shared" si="492"/>
        <v>0</v>
      </c>
      <c r="MR247" s="832">
        <f t="shared" si="492"/>
        <v>0</v>
      </c>
      <c r="MS247" s="832">
        <f t="shared" si="492"/>
        <v>0</v>
      </c>
      <c r="MT247" s="832">
        <f t="shared" si="492"/>
        <v>0</v>
      </c>
      <c r="MU247" s="832">
        <f t="shared" si="492"/>
        <v>0</v>
      </c>
      <c r="MV247" s="832">
        <f t="shared" si="492"/>
        <v>0</v>
      </c>
      <c r="MW247" s="832">
        <f t="shared" si="492"/>
        <v>0</v>
      </c>
      <c r="MX247" s="832">
        <f t="shared" si="492"/>
        <v>0</v>
      </c>
      <c r="MY247" s="832">
        <f t="shared" si="492"/>
        <v>0</v>
      </c>
      <c r="MZ247" s="832">
        <f t="shared" si="492"/>
        <v>0</v>
      </c>
      <c r="NA247" s="832">
        <f t="shared" si="492"/>
        <v>0</v>
      </c>
      <c r="NB247" s="832">
        <f t="shared" si="492"/>
        <v>0</v>
      </c>
      <c r="NC247" s="832">
        <f t="shared" si="492"/>
        <v>0</v>
      </c>
      <c r="ND247" s="832">
        <f t="shared" si="492"/>
        <v>0</v>
      </c>
      <c r="NE247" s="832">
        <f t="shared" si="492"/>
        <v>0</v>
      </c>
      <c r="NF247" s="832">
        <f t="shared" si="492"/>
        <v>0</v>
      </c>
      <c r="NG247" s="832">
        <f t="shared" si="492"/>
        <v>0</v>
      </c>
      <c r="NH247" s="832">
        <f t="shared" si="492"/>
        <v>0</v>
      </c>
      <c r="NI247" s="832">
        <f t="shared" si="492"/>
        <v>0</v>
      </c>
      <c r="NJ247" s="832">
        <f t="shared" si="492"/>
        <v>0</v>
      </c>
      <c r="NK247" s="832">
        <f t="shared" si="492"/>
        <v>0</v>
      </c>
      <c r="NL247" s="832">
        <f t="shared" si="492"/>
        <v>0</v>
      </c>
      <c r="NM247" s="832">
        <f t="shared" si="492"/>
        <v>0</v>
      </c>
      <c r="NN247" s="832">
        <f t="shared" si="492"/>
        <v>0</v>
      </c>
      <c r="NO247" s="832">
        <f t="shared" si="492"/>
        <v>0</v>
      </c>
      <c r="NP247" s="832">
        <f t="shared" si="492"/>
        <v>0</v>
      </c>
      <c r="NQ247" s="832">
        <f t="shared" si="492"/>
        <v>0</v>
      </c>
      <c r="NR247" s="832">
        <f t="shared" si="492"/>
        <v>0</v>
      </c>
      <c r="NS247" s="832">
        <f t="shared" si="492"/>
        <v>0</v>
      </c>
      <c r="NT247" s="832">
        <f t="shared" si="492"/>
        <v>0</v>
      </c>
      <c r="NU247" s="832">
        <f t="shared" si="492"/>
        <v>0</v>
      </c>
      <c r="NV247" s="832">
        <f t="shared" si="492"/>
        <v>0</v>
      </c>
      <c r="NW247" s="832">
        <f t="shared" si="492"/>
        <v>0</v>
      </c>
      <c r="NX247" s="832">
        <f t="shared" si="492"/>
        <v>0</v>
      </c>
      <c r="NY247" s="832">
        <f t="shared" si="492"/>
        <v>0</v>
      </c>
      <c r="NZ247" s="832">
        <f t="shared" si="492"/>
        <v>0</v>
      </c>
      <c r="OA247" s="832">
        <f t="shared" si="492"/>
        <v>0</v>
      </c>
      <c r="OB247" s="832">
        <f t="shared" si="492"/>
        <v>0</v>
      </c>
      <c r="OC247" s="832">
        <f t="shared" si="492"/>
        <v>0</v>
      </c>
      <c r="OD247" s="832">
        <f t="shared" si="492"/>
        <v>0</v>
      </c>
      <c r="OE247" s="832">
        <f t="shared" si="492"/>
        <v>0</v>
      </c>
      <c r="OF247" s="832">
        <f t="shared" si="492"/>
        <v>0</v>
      </c>
      <c r="OG247" s="832">
        <f t="shared" ref="OG247:QR247" si="493">OG246</f>
        <v>0</v>
      </c>
      <c r="OH247" s="832">
        <f t="shared" si="493"/>
        <v>0</v>
      </c>
      <c r="OI247" s="832">
        <f t="shared" si="493"/>
        <v>0</v>
      </c>
      <c r="OJ247" s="832">
        <f t="shared" si="493"/>
        <v>0</v>
      </c>
      <c r="OK247" s="832">
        <f t="shared" si="493"/>
        <v>0</v>
      </c>
      <c r="OL247" s="832">
        <f t="shared" si="493"/>
        <v>0</v>
      </c>
      <c r="OM247" s="832">
        <f t="shared" si="493"/>
        <v>0</v>
      </c>
      <c r="ON247" s="832">
        <f t="shared" si="493"/>
        <v>0</v>
      </c>
      <c r="OO247" s="832">
        <f t="shared" si="493"/>
        <v>0</v>
      </c>
      <c r="OP247" s="832">
        <f t="shared" si="493"/>
        <v>0</v>
      </c>
      <c r="OQ247" s="832">
        <f t="shared" si="493"/>
        <v>0</v>
      </c>
      <c r="OR247" s="832">
        <f t="shared" si="493"/>
        <v>0</v>
      </c>
      <c r="OS247" s="832">
        <f t="shared" si="493"/>
        <v>0</v>
      </c>
      <c r="OT247" s="832">
        <f t="shared" si="493"/>
        <v>0</v>
      </c>
      <c r="OU247" s="832">
        <f t="shared" si="493"/>
        <v>0</v>
      </c>
      <c r="OV247" s="832">
        <f t="shared" si="493"/>
        <v>0</v>
      </c>
      <c r="OW247" s="832">
        <f t="shared" si="493"/>
        <v>0</v>
      </c>
      <c r="OX247" s="832">
        <f t="shared" si="493"/>
        <v>0</v>
      </c>
      <c r="OY247" s="832">
        <f t="shared" si="493"/>
        <v>0</v>
      </c>
      <c r="OZ247" s="832">
        <f t="shared" si="493"/>
        <v>0</v>
      </c>
      <c r="PA247" s="832">
        <f t="shared" si="493"/>
        <v>0</v>
      </c>
      <c r="PB247" s="832">
        <f t="shared" si="493"/>
        <v>0</v>
      </c>
      <c r="PC247" s="832">
        <f t="shared" si="493"/>
        <v>0</v>
      </c>
      <c r="PD247" s="832">
        <f t="shared" si="493"/>
        <v>0</v>
      </c>
      <c r="PE247" s="832">
        <f t="shared" si="493"/>
        <v>0</v>
      </c>
      <c r="PF247" s="832">
        <f t="shared" si="493"/>
        <v>0</v>
      </c>
      <c r="PG247" s="832">
        <f t="shared" si="493"/>
        <v>0</v>
      </c>
      <c r="PH247" s="832">
        <f t="shared" si="493"/>
        <v>0</v>
      </c>
      <c r="PI247" s="832">
        <f t="shared" si="493"/>
        <v>0</v>
      </c>
      <c r="PJ247" s="832">
        <f t="shared" si="493"/>
        <v>0</v>
      </c>
      <c r="PK247" s="832">
        <f t="shared" si="493"/>
        <v>0</v>
      </c>
      <c r="PL247" s="832">
        <f t="shared" si="493"/>
        <v>0</v>
      </c>
      <c r="PM247" s="832">
        <f t="shared" si="493"/>
        <v>0</v>
      </c>
      <c r="PN247" s="832">
        <f t="shared" si="493"/>
        <v>0</v>
      </c>
      <c r="PO247" s="832">
        <f t="shared" si="493"/>
        <v>0</v>
      </c>
      <c r="PP247" s="832">
        <f t="shared" si="493"/>
        <v>0</v>
      </c>
      <c r="PQ247" s="832">
        <f t="shared" si="493"/>
        <v>0</v>
      </c>
      <c r="PR247" s="832">
        <f t="shared" si="493"/>
        <v>0</v>
      </c>
      <c r="PS247" s="832">
        <f t="shared" si="493"/>
        <v>0</v>
      </c>
      <c r="PT247" s="832">
        <f t="shared" si="493"/>
        <v>0</v>
      </c>
      <c r="PU247" s="832">
        <f t="shared" si="493"/>
        <v>0</v>
      </c>
      <c r="PV247" s="832">
        <f t="shared" si="493"/>
        <v>0</v>
      </c>
      <c r="PW247" s="832">
        <f t="shared" si="493"/>
        <v>0</v>
      </c>
      <c r="PX247" s="832">
        <f t="shared" si="493"/>
        <v>0</v>
      </c>
      <c r="PY247" s="832">
        <f t="shared" si="493"/>
        <v>0</v>
      </c>
      <c r="PZ247" s="832">
        <f t="shared" si="493"/>
        <v>0</v>
      </c>
      <c r="QA247" s="832">
        <f t="shared" si="493"/>
        <v>0</v>
      </c>
      <c r="QB247" s="832">
        <f t="shared" si="493"/>
        <v>0</v>
      </c>
      <c r="QC247" s="832">
        <f t="shared" si="493"/>
        <v>0</v>
      </c>
      <c r="QD247" s="832">
        <f t="shared" si="493"/>
        <v>0</v>
      </c>
      <c r="QE247" s="832">
        <f t="shared" si="493"/>
        <v>0</v>
      </c>
      <c r="QF247" s="832">
        <f t="shared" si="493"/>
        <v>0</v>
      </c>
      <c r="QG247" s="832">
        <f t="shared" si="493"/>
        <v>0</v>
      </c>
      <c r="QH247" s="832">
        <f t="shared" si="493"/>
        <v>0</v>
      </c>
      <c r="QI247" s="832">
        <f t="shared" si="493"/>
        <v>0</v>
      </c>
      <c r="QJ247" s="832">
        <f t="shared" si="493"/>
        <v>0</v>
      </c>
      <c r="QK247" s="832">
        <f t="shared" si="493"/>
        <v>0</v>
      </c>
      <c r="QL247" s="832">
        <f t="shared" si="493"/>
        <v>0</v>
      </c>
      <c r="QM247" s="832">
        <f t="shared" si="493"/>
        <v>0</v>
      </c>
      <c r="QN247" s="832">
        <f t="shared" si="493"/>
        <v>0</v>
      </c>
      <c r="QO247" s="832">
        <f t="shared" si="493"/>
        <v>0</v>
      </c>
      <c r="QP247" s="832">
        <f t="shared" si="493"/>
        <v>0</v>
      </c>
      <c r="QQ247" s="832">
        <f t="shared" si="493"/>
        <v>0</v>
      </c>
      <c r="QR247" s="832">
        <f t="shared" si="493"/>
        <v>0</v>
      </c>
      <c r="QS247" s="832">
        <f t="shared" ref="QS247:SJ247" si="494">QS246</f>
        <v>0</v>
      </c>
      <c r="QT247" s="832">
        <f t="shared" si="494"/>
        <v>0</v>
      </c>
      <c r="QU247" s="832">
        <f t="shared" si="494"/>
        <v>0</v>
      </c>
      <c r="QV247" s="832">
        <f t="shared" si="494"/>
        <v>0</v>
      </c>
      <c r="QW247" s="832">
        <f t="shared" si="494"/>
        <v>0</v>
      </c>
      <c r="QX247" s="832">
        <f t="shared" si="494"/>
        <v>0</v>
      </c>
      <c r="QY247" s="832">
        <f t="shared" si="494"/>
        <v>0</v>
      </c>
      <c r="QZ247" s="832">
        <f t="shared" si="494"/>
        <v>0</v>
      </c>
      <c r="RA247" s="832">
        <f t="shared" si="494"/>
        <v>0</v>
      </c>
      <c r="RB247" s="832">
        <f t="shared" si="494"/>
        <v>0</v>
      </c>
      <c r="RC247" s="832">
        <f t="shared" si="494"/>
        <v>0</v>
      </c>
      <c r="RD247" s="832">
        <f t="shared" si="494"/>
        <v>0</v>
      </c>
      <c r="RE247" s="832">
        <f t="shared" si="494"/>
        <v>0</v>
      </c>
      <c r="RF247" s="832">
        <f t="shared" si="494"/>
        <v>0</v>
      </c>
      <c r="RG247" s="832">
        <f t="shared" si="494"/>
        <v>0</v>
      </c>
      <c r="RH247" s="832">
        <f t="shared" si="494"/>
        <v>0</v>
      </c>
      <c r="RI247" s="832">
        <f t="shared" si="494"/>
        <v>0</v>
      </c>
      <c r="RJ247" s="832">
        <f t="shared" si="494"/>
        <v>0</v>
      </c>
      <c r="RK247" s="832">
        <f t="shared" si="494"/>
        <v>0</v>
      </c>
      <c r="RL247" s="832">
        <f t="shared" si="494"/>
        <v>0</v>
      </c>
      <c r="RM247" s="832">
        <f t="shared" si="494"/>
        <v>0</v>
      </c>
      <c r="RN247" s="832">
        <f t="shared" si="494"/>
        <v>0</v>
      </c>
      <c r="RO247" s="832">
        <f t="shared" si="494"/>
        <v>0</v>
      </c>
      <c r="RP247" s="832">
        <f t="shared" si="494"/>
        <v>0</v>
      </c>
      <c r="RQ247" s="832">
        <f t="shared" si="494"/>
        <v>0</v>
      </c>
      <c r="RR247" s="832">
        <f t="shared" si="494"/>
        <v>0</v>
      </c>
      <c r="RS247" s="832">
        <f t="shared" si="494"/>
        <v>0</v>
      </c>
      <c r="RT247" s="832">
        <f t="shared" si="494"/>
        <v>0</v>
      </c>
      <c r="RU247" s="832">
        <f t="shared" si="494"/>
        <v>0</v>
      </c>
      <c r="RV247" s="832">
        <f t="shared" si="494"/>
        <v>0</v>
      </c>
      <c r="RW247" s="832">
        <f t="shared" si="494"/>
        <v>0</v>
      </c>
      <c r="RX247" s="832">
        <f t="shared" si="494"/>
        <v>0</v>
      </c>
      <c r="RY247" s="832">
        <f t="shared" si="494"/>
        <v>0</v>
      </c>
      <c r="RZ247" s="832">
        <f t="shared" si="494"/>
        <v>0</v>
      </c>
      <c r="SA247" s="832">
        <f t="shared" si="494"/>
        <v>0</v>
      </c>
      <c r="SB247" s="832">
        <f t="shared" si="494"/>
        <v>0</v>
      </c>
      <c r="SC247" s="832">
        <f t="shared" si="494"/>
        <v>0</v>
      </c>
      <c r="SD247" s="832">
        <f t="shared" si="494"/>
        <v>0</v>
      </c>
      <c r="SE247" s="832">
        <f t="shared" si="494"/>
        <v>0</v>
      </c>
      <c r="SF247" s="832">
        <f t="shared" si="494"/>
        <v>0</v>
      </c>
      <c r="SG247" s="832">
        <f t="shared" si="494"/>
        <v>0</v>
      </c>
      <c r="SH247" s="832">
        <f t="shared" si="494"/>
        <v>0</v>
      </c>
      <c r="SI247" s="832">
        <f t="shared" si="494"/>
        <v>0</v>
      </c>
      <c r="SJ247" s="832">
        <f t="shared" si="494"/>
        <v>0</v>
      </c>
      <c r="SK247" s="267">
        <f>SJ247</f>
        <v>0</v>
      </c>
      <c r="SL247" s="254"/>
      <c r="SM247" s="242"/>
      <c r="SN247" s="242"/>
      <c r="SO247" s="242"/>
    </row>
    <row r="248" spans="1:509" outlineLevel="3" x14ac:dyDescent="0.35">
      <c r="A248" s="242"/>
      <c r="B248" s="251"/>
      <c r="C248" s="438">
        <f t="shared" si="477"/>
        <v>4</v>
      </c>
      <c r="D248" s="267"/>
      <c r="E248" s="316">
        <f t="shared" si="457"/>
        <v>107</v>
      </c>
      <c r="F248" s="322"/>
      <c r="G248" s="322"/>
      <c r="H248" s="267"/>
      <c r="I248" s="540"/>
      <c r="J248" s="557" t="s">
        <v>865</v>
      </c>
      <c r="K248" s="541"/>
      <c r="L248" s="613">
        <v>0</v>
      </c>
      <c r="M248" s="613">
        <v>0</v>
      </c>
      <c r="N248" s="613">
        <v>0</v>
      </c>
      <c r="O248" s="613">
        <v>0</v>
      </c>
      <c r="P248" s="613">
        <v>0</v>
      </c>
      <c r="Q248" s="613">
        <v>0</v>
      </c>
      <c r="R248" s="613">
        <v>0</v>
      </c>
      <c r="S248" s="613">
        <v>0</v>
      </c>
      <c r="T248" s="613">
        <v>0</v>
      </c>
      <c r="U248" s="613">
        <v>0</v>
      </c>
      <c r="V248" s="613">
        <v>0</v>
      </c>
      <c r="W248" s="613">
        <v>0</v>
      </c>
      <c r="X248" s="613">
        <v>0</v>
      </c>
      <c r="Y248" s="613">
        <v>0</v>
      </c>
      <c r="Z248" s="613">
        <v>0</v>
      </c>
      <c r="AA248" s="613">
        <v>0</v>
      </c>
      <c r="AB248" s="613">
        <v>0</v>
      </c>
      <c r="AC248" s="613">
        <v>0</v>
      </c>
      <c r="AD248" s="613">
        <v>0</v>
      </c>
      <c r="AE248" s="613">
        <v>0</v>
      </c>
      <c r="AF248" s="613">
        <v>0</v>
      </c>
      <c r="AG248" s="613">
        <v>0</v>
      </c>
      <c r="AH248" s="613">
        <v>0</v>
      </c>
      <c r="AI248" s="613">
        <v>0</v>
      </c>
      <c r="AJ248" s="613">
        <v>0</v>
      </c>
      <c r="AK248" s="613">
        <v>0</v>
      </c>
      <c r="AL248" s="613">
        <v>0</v>
      </c>
      <c r="AM248" s="613">
        <v>0</v>
      </c>
      <c r="AN248" s="613">
        <v>0</v>
      </c>
      <c r="AO248" s="613">
        <v>0</v>
      </c>
      <c r="AP248" s="613">
        <v>0</v>
      </c>
      <c r="AQ248" s="613">
        <v>0</v>
      </c>
      <c r="AR248" s="613">
        <v>0</v>
      </c>
      <c r="AS248" s="613">
        <v>0</v>
      </c>
      <c r="AT248" s="613">
        <v>0</v>
      </c>
      <c r="AU248" s="613">
        <v>0</v>
      </c>
      <c r="AV248" s="613">
        <v>0</v>
      </c>
      <c r="AW248" s="613">
        <v>0</v>
      </c>
      <c r="AX248" s="613">
        <v>0</v>
      </c>
      <c r="AY248" s="613">
        <v>0</v>
      </c>
      <c r="AZ248" s="613">
        <v>0</v>
      </c>
      <c r="BA248" s="613">
        <v>0</v>
      </c>
      <c r="BB248" s="613">
        <v>0</v>
      </c>
      <c r="BC248" s="613">
        <v>0</v>
      </c>
      <c r="BD248" s="613">
        <v>0</v>
      </c>
      <c r="BE248" s="613">
        <v>0</v>
      </c>
      <c r="BF248" s="613">
        <v>0</v>
      </c>
      <c r="BG248" s="613">
        <v>0</v>
      </c>
      <c r="BH248" s="613">
        <v>0</v>
      </c>
      <c r="BI248" s="613">
        <v>0</v>
      </c>
      <c r="BJ248" s="613">
        <v>0</v>
      </c>
      <c r="BK248" s="613">
        <v>0</v>
      </c>
      <c r="BL248" s="613">
        <v>0</v>
      </c>
      <c r="BM248" s="613">
        <v>0</v>
      </c>
      <c r="BN248" s="613">
        <v>0</v>
      </c>
      <c r="BO248" s="613">
        <v>0</v>
      </c>
      <c r="BP248" s="613">
        <v>0</v>
      </c>
      <c r="BQ248" s="613">
        <v>0</v>
      </c>
      <c r="BR248" s="613">
        <v>0</v>
      </c>
      <c r="BS248" s="613">
        <v>0</v>
      </c>
      <c r="BT248" s="613">
        <v>0</v>
      </c>
      <c r="BU248" s="613">
        <v>0</v>
      </c>
      <c r="BV248" s="613">
        <v>0</v>
      </c>
      <c r="BW248" s="613">
        <v>0</v>
      </c>
      <c r="BX248" s="613">
        <v>0</v>
      </c>
      <c r="BY248" s="613">
        <v>0</v>
      </c>
      <c r="BZ248" s="613">
        <v>0</v>
      </c>
      <c r="CA248" s="613">
        <v>0</v>
      </c>
      <c r="CB248" s="613">
        <v>0</v>
      </c>
      <c r="CC248" s="613">
        <v>0</v>
      </c>
      <c r="CD248" s="613">
        <v>0</v>
      </c>
      <c r="CE248" s="613">
        <v>0</v>
      </c>
      <c r="CF248" s="613">
        <v>0</v>
      </c>
      <c r="CG248" s="613">
        <v>0</v>
      </c>
      <c r="CH248" s="613">
        <v>0</v>
      </c>
      <c r="CI248" s="613">
        <v>0</v>
      </c>
      <c r="CJ248" s="613">
        <v>0</v>
      </c>
      <c r="CK248" s="613">
        <v>0</v>
      </c>
      <c r="CL248" s="613">
        <v>0</v>
      </c>
      <c r="CM248" s="613">
        <v>0</v>
      </c>
      <c r="CN248" s="613">
        <v>0</v>
      </c>
      <c r="CO248" s="613">
        <v>0</v>
      </c>
      <c r="CP248" s="613">
        <v>0</v>
      </c>
      <c r="CQ248" s="613">
        <v>0</v>
      </c>
      <c r="CR248" s="613">
        <v>0</v>
      </c>
      <c r="CS248" s="613">
        <v>0</v>
      </c>
      <c r="CT248" s="613">
        <v>0</v>
      </c>
      <c r="CU248" s="613">
        <v>0</v>
      </c>
      <c r="CV248" s="613">
        <v>0</v>
      </c>
      <c r="CW248" s="613">
        <v>0</v>
      </c>
      <c r="CX248" s="613">
        <v>0</v>
      </c>
      <c r="CY248" s="613">
        <v>0</v>
      </c>
      <c r="CZ248" s="613">
        <v>0</v>
      </c>
      <c r="DA248" s="613">
        <v>0</v>
      </c>
      <c r="DB248" s="613">
        <v>0</v>
      </c>
      <c r="DC248" s="613">
        <v>0</v>
      </c>
      <c r="DD248" s="613">
        <v>0</v>
      </c>
      <c r="DE248" s="613">
        <v>0</v>
      </c>
      <c r="DF248" s="613">
        <v>0</v>
      </c>
      <c r="DG248" s="613">
        <v>0</v>
      </c>
      <c r="DH248" s="613">
        <v>0</v>
      </c>
      <c r="DI248" s="613">
        <v>0</v>
      </c>
      <c r="DJ248" s="613">
        <v>0</v>
      </c>
      <c r="DK248" s="613">
        <v>0</v>
      </c>
      <c r="DL248" s="613">
        <v>0</v>
      </c>
      <c r="DM248" s="613">
        <v>0</v>
      </c>
      <c r="DN248" s="613">
        <v>0</v>
      </c>
      <c r="DO248" s="613">
        <v>0</v>
      </c>
      <c r="DP248" s="613">
        <v>0</v>
      </c>
      <c r="DQ248" s="613">
        <v>0</v>
      </c>
      <c r="DR248" s="613">
        <v>0</v>
      </c>
      <c r="DS248" s="613">
        <v>0</v>
      </c>
      <c r="DT248" s="613">
        <v>0</v>
      </c>
      <c r="DU248" s="613">
        <v>0</v>
      </c>
      <c r="DV248" s="613">
        <v>0</v>
      </c>
      <c r="DW248" s="613">
        <v>0</v>
      </c>
      <c r="DX248" s="613">
        <v>0</v>
      </c>
      <c r="DY248" s="613">
        <v>0</v>
      </c>
      <c r="DZ248" s="613">
        <v>0</v>
      </c>
      <c r="EA248" s="613">
        <v>0</v>
      </c>
      <c r="EB248" s="613">
        <v>0</v>
      </c>
      <c r="EC248" s="613">
        <v>0</v>
      </c>
      <c r="ED248" s="613">
        <v>0</v>
      </c>
      <c r="EE248" s="613">
        <v>0</v>
      </c>
      <c r="EF248" s="613">
        <v>0</v>
      </c>
      <c r="EG248" s="613">
        <v>0</v>
      </c>
      <c r="EH248" s="613">
        <v>0</v>
      </c>
      <c r="EI248" s="613">
        <v>0</v>
      </c>
      <c r="EJ248" s="613">
        <v>0</v>
      </c>
      <c r="EK248" s="613">
        <v>0</v>
      </c>
      <c r="EL248" s="613">
        <v>0</v>
      </c>
      <c r="EM248" s="613">
        <v>0</v>
      </c>
      <c r="EN248" s="613">
        <v>0</v>
      </c>
      <c r="EO248" s="613">
        <v>0</v>
      </c>
      <c r="EP248" s="613">
        <v>0</v>
      </c>
      <c r="EQ248" s="613">
        <v>0</v>
      </c>
      <c r="ER248" s="613">
        <v>0</v>
      </c>
      <c r="ES248" s="613">
        <v>0</v>
      </c>
      <c r="ET248" s="613">
        <v>0</v>
      </c>
      <c r="EU248" s="613">
        <v>0</v>
      </c>
      <c r="EV248" s="613">
        <v>0</v>
      </c>
      <c r="EW248" s="613">
        <v>0</v>
      </c>
      <c r="EX248" s="613">
        <v>0</v>
      </c>
      <c r="EY248" s="613">
        <v>0</v>
      </c>
      <c r="EZ248" s="613">
        <v>0</v>
      </c>
      <c r="FA248" s="613">
        <v>0</v>
      </c>
      <c r="FB248" s="613">
        <v>0</v>
      </c>
      <c r="FC248" s="613">
        <v>0</v>
      </c>
      <c r="FD248" s="613">
        <v>0</v>
      </c>
      <c r="FE248" s="613">
        <v>0</v>
      </c>
      <c r="FF248" s="613">
        <v>0</v>
      </c>
      <c r="FG248" s="613">
        <v>0</v>
      </c>
      <c r="FH248" s="613">
        <v>0</v>
      </c>
      <c r="FI248" s="613">
        <v>0</v>
      </c>
      <c r="FJ248" s="613">
        <v>0</v>
      </c>
      <c r="FK248" s="613">
        <v>0</v>
      </c>
      <c r="FL248" s="613">
        <v>0</v>
      </c>
      <c r="FM248" s="613">
        <v>0</v>
      </c>
      <c r="FN248" s="613">
        <v>0</v>
      </c>
      <c r="FO248" s="613">
        <v>0</v>
      </c>
      <c r="FP248" s="613">
        <v>0</v>
      </c>
      <c r="FQ248" s="613">
        <v>0</v>
      </c>
      <c r="FR248" s="613">
        <v>0</v>
      </c>
      <c r="FS248" s="613">
        <v>0</v>
      </c>
      <c r="FT248" s="613">
        <v>0</v>
      </c>
      <c r="FU248" s="613">
        <v>0</v>
      </c>
      <c r="FV248" s="613">
        <v>0</v>
      </c>
      <c r="FW248" s="613">
        <v>0</v>
      </c>
      <c r="FX248" s="613">
        <v>0</v>
      </c>
      <c r="FY248" s="613">
        <v>0</v>
      </c>
      <c r="FZ248" s="613">
        <v>0</v>
      </c>
      <c r="GA248" s="613">
        <v>0</v>
      </c>
      <c r="GB248" s="613">
        <v>0</v>
      </c>
      <c r="GC248" s="613">
        <v>0</v>
      </c>
      <c r="GD248" s="613">
        <v>0</v>
      </c>
      <c r="GE248" s="613">
        <v>0</v>
      </c>
      <c r="GF248" s="613">
        <v>0</v>
      </c>
      <c r="GG248" s="613">
        <v>0</v>
      </c>
      <c r="GH248" s="613">
        <v>0</v>
      </c>
      <c r="GI248" s="613">
        <v>0</v>
      </c>
      <c r="GJ248" s="613">
        <v>0</v>
      </c>
      <c r="GK248" s="613">
        <v>0</v>
      </c>
      <c r="GL248" s="613">
        <v>0</v>
      </c>
      <c r="GM248" s="613">
        <v>0</v>
      </c>
      <c r="GN248" s="613">
        <v>0</v>
      </c>
      <c r="GO248" s="613">
        <v>0</v>
      </c>
      <c r="GP248" s="613">
        <v>0</v>
      </c>
      <c r="GQ248" s="613">
        <v>0</v>
      </c>
      <c r="GR248" s="613">
        <v>0</v>
      </c>
      <c r="GS248" s="613">
        <v>0</v>
      </c>
      <c r="GT248" s="613">
        <v>0</v>
      </c>
      <c r="GU248" s="613">
        <v>0</v>
      </c>
      <c r="GV248" s="613">
        <v>0</v>
      </c>
      <c r="GW248" s="613">
        <v>0</v>
      </c>
      <c r="GX248" s="613">
        <v>0</v>
      </c>
      <c r="GY248" s="613">
        <v>0</v>
      </c>
      <c r="GZ248" s="613">
        <v>0</v>
      </c>
      <c r="HA248" s="613">
        <v>0</v>
      </c>
      <c r="HB248" s="613">
        <v>0</v>
      </c>
      <c r="HC248" s="613">
        <v>0</v>
      </c>
      <c r="HD248" s="613">
        <v>0</v>
      </c>
      <c r="HE248" s="613">
        <v>0</v>
      </c>
      <c r="HF248" s="613">
        <v>0</v>
      </c>
      <c r="HG248" s="613">
        <v>0</v>
      </c>
      <c r="HH248" s="613">
        <v>0</v>
      </c>
      <c r="HI248" s="613">
        <v>0</v>
      </c>
      <c r="HJ248" s="613">
        <v>0</v>
      </c>
      <c r="HK248" s="613">
        <v>0</v>
      </c>
      <c r="HL248" s="613">
        <v>0</v>
      </c>
      <c r="HM248" s="613">
        <v>0</v>
      </c>
      <c r="HN248" s="613">
        <v>0</v>
      </c>
      <c r="HO248" s="613">
        <v>0</v>
      </c>
      <c r="HP248" s="613">
        <v>0</v>
      </c>
      <c r="HQ248" s="613">
        <v>0</v>
      </c>
      <c r="HR248" s="613">
        <v>0</v>
      </c>
      <c r="HS248" s="613">
        <v>0</v>
      </c>
      <c r="HT248" s="613">
        <v>0</v>
      </c>
      <c r="HU248" s="613">
        <v>0</v>
      </c>
      <c r="HV248" s="613">
        <v>0</v>
      </c>
      <c r="HW248" s="613">
        <v>0</v>
      </c>
      <c r="HX248" s="613">
        <v>0</v>
      </c>
      <c r="HY248" s="613">
        <v>0</v>
      </c>
      <c r="HZ248" s="613">
        <v>0</v>
      </c>
      <c r="IA248" s="613">
        <v>0</v>
      </c>
      <c r="IB248" s="613">
        <v>0</v>
      </c>
      <c r="IC248" s="613">
        <v>0</v>
      </c>
      <c r="ID248" s="613">
        <v>0</v>
      </c>
      <c r="IE248" s="613">
        <v>0</v>
      </c>
      <c r="IF248" s="613">
        <v>0</v>
      </c>
      <c r="IG248" s="613">
        <v>0</v>
      </c>
      <c r="IH248" s="613">
        <v>0</v>
      </c>
      <c r="II248" s="613">
        <v>0</v>
      </c>
      <c r="IJ248" s="613">
        <v>0</v>
      </c>
      <c r="IK248" s="613">
        <v>0</v>
      </c>
      <c r="IL248" s="613">
        <v>0</v>
      </c>
      <c r="IM248" s="613">
        <v>0</v>
      </c>
      <c r="IN248" s="613">
        <v>0</v>
      </c>
      <c r="IO248" s="613">
        <v>0</v>
      </c>
      <c r="IP248" s="613">
        <v>0</v>
      </c>
      <c r="IQ248" s="613">
        <v>0</v>
      </c>
      <c r="IR248" s="613">
        <v>0</v>
      </c>
      <c r="IS248" s="613">
        <v>0</v>
      </c>
      <c r="IT248" s="613">
        <v>0</v>
      </c>
      <c r="IU248" s="613">
        <v>0</v>
      </c>
      <c r="IV248" s="613">
        <v>0</v>
      </c>
      <c r="IW248" s="613">
        <v>0</v>
      </c>
      <c r="IX248" s="613">
        <v>0</v>
      </c>
      <c r="IY248" s="613">
        <v>0</v>
      </c>
      <c r="IZ248" s="613">
        <v>0</v>
      </c>
      <c r="JA248" s="613">
        <v>0</v>
      </c>
      <c r="JB248" s="613">
        <v>0</v>
      </c>
      <c r="JC248" s="613">
        <v>0</v>
      </c>
      <c r="JD248" s="613">
        <v>0</v>
      </c>
      <c r="JE248" s="613">
        <v>0</v>
      </c>
      <c r="JF248" s="613">
        <v>0</v>
      </c>
      <c r="JG248" s="613">
        <v>0</v>
      </c>
      <c r="JH248" s="613">
        <v>0</v>
      </c>
      <c r="JI248" s="613">
        <v>0</v>
      </c>
      <c r="JJ248" s="613">
        <v>0</v>
      </c>
      <c r="JK248" s="613">
        <v>0</v>
      </c>
      <c r="JL248" s="613">
        <v>0</v>
      </c>
      <c r="JM248" s="613">
        <v>0</v>
      </c>
      <c r="JN248" s="613">
        <v>0</v>
      </c>
      <c r="JO248" s="613">
        <v>0</v>
      </c>
      <c r="JP248" s="613">
        <v>0</v>
      </c>
      <c r="JQ248" s="613">
        <v>0</v>
      </c>
      <c r="JR248" s="613">
        <v>0</v>
      </c>
      <c r="JS248" s="613">
        <v>0</v>
      </c>
      <c r="JT248" s="613">
        <v>0</v>
      </c>
      <c r="JU248" s="613">
        <v>0</v>
      </c>
      <c r="JV248" s="613">
        <v>0</v>
      </c>
      <c r="JW248" s="613">
        <v>0</v>
      </c>
      <c r="JX248" s="613">
        <v>0</v>
      </c>
      <c r="JY248" s="613">
        <v>0</v>
      </c>
      <c r="JZ248" s="613">
        <v>0</v>
      </c>
      <c r="KA248" s="613">
        <v>0</v>
      </c>
      <c r="KB248" s="613">
        <v>0</v>
      </c>
      <c r="KC248" s="613">
        <v>0</v>
      </c>
      <c r="KD248" s="613">
        <v>0</v>
      </c>
      <c r="KE248" s="613">
        <v>0</v>
      </c>
      <c r="KF248" s="613">
        <v>0</v>
      </c>
      <c r="KG248" s="613">
        <v>0</v>
      </c>
      <c r="KH248" s="613">
        <v>0</v>
      </c>
      <c r="KI248" s="613">
        <v>0</v>
      </c>
      <c r="KJ248" s="613">
        <v>0</v>
      </c>
      <c r="KK248" s="613">
        <v>0</v>
      </c>
      <c r="KL248" s="613">
        <v>0</v>
      </c>
      <c r="KM248" s="613">
        <v>0</v>
      </c>
      <c r="KN248" s="613">
        <v>0</v>
      </c>
      <c r="KO248" s="613">
        <v>0</v>
      </c>
      <c r="KP248" s="613">
        <v>0</v>
      </c>
      <c r="KQ248" s="613">
        <v>0</v>
      </c>
      <c r="KR248" s="613">
        <v>0</v>
      </c>
      <c r="KS248" s="613">
        <v>0</v>
      </c>
      <c r="KT248" s="613">
        <v>0</v>
      </c>
      <c r="KU248" s="613">
        <v>0</v>
      </c>
      <c r="KV248" s="613">
        <v>0</v>
      </c>
      <c r="KW248" s="613">
        <v>0</v>
      </c>
      <c r="KX248" s="613">
        <v>0</v>
      </c>
      <c r="KY248" s="613">
        <v>0</v>
      </c>
      <c r="KZ248" s="613">
        <v>0</v>
      </c>
      <c r="LA248" s="613">
        <v>0</v>
      </c>
      <c r="LB248" s="613">
        <v>0</v>
      </c>
      <c r="LC248" s="613">
        <v>0</v>
      </c>
      <c r="LD248" s="613">
        <v>0</v>
      </c>
      <c r="LE248" s="613">
        <v>0</v>
      </c>
      <c r="LF248" s="613">
        <v>0</v>
      </c>
      <c r="LG248" s="613">
        <v>0</v>
      </c>
      <c r="LH248" s="613">
        <v>0</v>
      </c>
      <c r="LI248" s="613">
        <v>0</v>
      </c>
      <c r="LJ248" s="613">
        <v>0</v>
      </c>
      <c r="LK248" s="613">
        <v>0</v>
      </c>
      <c r="LL248" s="613">
        <v>0</v>
      </c>
      <c r="LM248" s="613">
        <v>0</v>
      </c>
      <c r="LN248" s="613">
        <v>0</v>
      </c>
      <c r="LO248" s="613">
        <v>0</v>
      </c>
      <c r="LP248" s="613">
        <v>0</v>
      </c>
      <c r="LQ248" s="613">
        <v>0</v>
      </c>
      <c r="LR248" s="613">
        <v>0</v>
      </c>
      <c r="LS248" s="613">
        <v>0</v>
      </c>
      <c r="LT248" s="613">
        <v>0</v>
      </c>
      <c r="LU248" s="613">
        <v>0</v>
      </c>
      <c r="LV248" s="613">
        <v>0</v>
      </c>
      <c r="LW248" s="613">
        <v>0</v>
      </c>
      <c r="LX248" s="613">
        <v>0</v>
      </c>
      <c r="LY248" s="613">
        <v>0</v>
      </c>
      <c r="LZ248" s="613">
        <v>0</v>
      </c>
      <c r="MA248" s="613">
        <v>0</v>
      </c>
      <c r="MB248" s="613">
        <v>0</v>
      </c>
      <c r="MC248" s="613">
        <v>0</v>
      </c>
      <c r="MD248" s="613">
        <v>0</v>
      </c>
      <c r="ME248" s="613">
        <v>0</v>
      </c>
      <c r="MF248" s="613">
        <v>0</v>
      </c>
      <c r="MG248" s="613">
        <v>0</v>
      </c>
      <c r="MH248" s="613">
        <v>0</v>
      </c>
      <c r="MI248" s="613">
        <v>0</v>
      </c>
      <c r="MJ248" s="613">
        <v>0</v>
      </c>
      <c r="MK248" s="613">
        <v>0</v>
      </c>
      <c r="ML248" s="613">
        <v>0</v>
      </c>
      <c r="MM248" s="613">
        <v>0</v>
      </c>
      <c r="MN248" s="613">
        <v>0</v>
      </c>
      <c r="MO248" s="613">
        <v>0</v>
      </c>
      <c r="MP248" s="613">
        <v>0</v>
      </c>
      <c r="MQ248" s="613">
        <v>0</v>
      </c>
      <c r="MR248" s="613">
        <v>0</v>
      </c>
      <c r="MS248" s="613">
        <v>0</v>
      </c>
      <c r="MT248" s="613">
        <v>0</v>
      </c>
      <c r="MU248" s="613">
        <v>0</v>
      </c>
      <c r="MV248" s="613">
        <v>0</v>
      </c>
      <c r="MW248" s="613">
        <v>0</v>
      </c>
      <c r="MX248" s="613">
        <v>0</v>
      </c>
      <c r="MY248" s="613">
        <v>0</v>
      </c>
      <c r="MZ248" s="613">
        <v>0</v>
      </c>
      <c r="NA248" s="613">
        <v>0</v>
      </c>
      <c r="NB248" s="613">
        <v>0</v>
      </c>
      <c r="NC248" s="613">
        <v>0</v>
      </c>
      <c r="ND248" s="613">
        <v>0</v>
      </c>
      <c r="NE248" s="613">
        <v>0</v>
      </c>
      <c r="NF248" s="613">
        <v>0</v>
      </c>
      <c r="NG248" s="613">
        <v>0</v>
      </c>
      <c r="NH248" s="613">
        <v>0</v>
      </c>
      <c r="NI248" s="613">
        <v>0</v>
      </c>
      <c r="NJ248" s="613">
        <v>0</v>
      </c>
      <c r="NK248" s="613">
        <v>0</v>
      </c>
      <c r="NL248" s="613">
        <v>0</v>
      </c>
      <c r="NM248" s="613">
        <v>0</v>
      </c>
      <c r="NN248" s="613">
        <v>0</v>
      </c>
      <c r="NO248" s="613">
        <v>0</v>
      </c>
      <c r="NP248" s="613">
        <v>0</v>
      </c>
      <c r="NQ248" s="613">
        <v>0</v>
      </c>
      <c r="NR248" s="613">
        <v>0</v>
      </c>
      <c r="NS248" s="613">
        <v>0</v>
      </c>
      <c r="NT248" s="613">
        <v>0</v>
      </c>
      <c r="NU248" s="613">
        <v>0</v>
      </c>
      <c r="NV248" s="613">
        <v>0</v>
      </c>
      <c r="NW248" s="613">
        <v>0</v>
      </c>
      <c r="NX248" s="613">
        <v>0</v>
      </c>
      <c r="NY248" s="613">
        <v>0</v>
      </c>
      <c r="NZ248" s="613">
        <v>0</v>
      </c>
      <c r="OA248" s="613">
        <v>0</v>
      </c>
      <c r="OB248" s="613">
        <v>0</v>
      </c>
      <c r="OC248" s="613">
        <v>0</v>
      </c>
      <c r="OD248" s="613">
        <v>0</v>
      </c>
      <c r="OE248" s="613">
        <v>0</v>
      </c>
      <c r="OF248" s="613">
        <v>0</v>
      </c>
      <c r="OG248" s="613">
        <v>0</v>
      </c>
      <c r="OH248" s="613">
        <v>0</v>
      </c>
      <c r="OI248" s="613">
        <v>0</v>
      </c>
      <c r="OJ248" s="613">
        <v>0</v>
      </c>
      <c r="OK248" s="613">
        <v>0</v>
      </c>
      <c r="OL248" s="613">
        <v>0</v>
      </c>
      <c r="OM248" s="613">
        <v>0</v>
      </c>
      <c r="ON248" s="613">
        <v>0</v>
      </c>
      <c r="OO248" s="613">
        <v>0</v>
      </c>
      <c r="OP248" s="613">
        <v>0</v>
      </c>
      <c r="OQ248" s="613">
        <v>0</v>
      </c>
      <c r="OR248" s="613">
        <v>0</v>
      </c>
      <c r="OS248" s="613">
        <v>0</v>
      </c>
      <c r="OT248" s="613">
        <v>0</v>
      </c>
      <c r="OU248" s="613">
        <v>0</v>
      </c>
      <c r="OV248" s="613">
        <v>0</v>
      </c>
      <c r="OW248" s="613">
        <v>0</v>
      </c>
      <c r="OX248" s="613">
        <v>0</v>
      </c>
      <c r="OY248" s="613">
        <v>0</v>
      </c>
      <c r="OZ248" s="613">
        <v>0</v>
      </c>
      <c r="PA248" s="613">
        <v>0</v>
      </c>
      <c r="PB248" s="613">
        <v>0</v>
      </c>
      <c r="PC248" s="613">
        <v>0</v>
      </c>
      <c r="PD248" s="613">
        <v>0</v>
      </c>
      <c r="PE248" s="613">
        <v>0</v>
      </c>
      <c r="PF248" s="613">
        <v>0</v>
      </c>
      <c r="PG248" s="613">
        <v>0</v>
      </c>
      <c r="PH248" s="613">
        <v>0</v>
      </c>
      <c r="PI248" s="613">
        <v>0</v>
      </c>
      <c r="PJ248" s="613">
        <v>0</v>
      </c>
      <c r="PK248" s="613">
        <v>0</v>
      </c>
      <c r="PL248" s="613">
        <v>0</v>
      </c>
      <c r="PM248" s="613">
        <v>0</v>
      </c>
      <c r="PN248" s="613">
        <v>0</v>
      </c>
      <c r="PO248" s="613">
        <v>0</v>
      </c>
      <c r="PP248" s="613">
        <v>0</v>
      </c>
      <c r="PQ248" s="613">
        <v>0</v>
      </c>
      <c r="PR248" s="613">
        <v>0</v>
      </c>
      <c r="PS248" s="613">
        <v>0</v>
      </c>
      <c r="PT248" s="613">
        <v>0</v>
      </c>
      <c r="PU248" s="613">
        <v>0</v>
      </c>
      <c r="PV248" s="613">
        <v>0</v>
      </c>
      <c r="PW248" s="613">
        <v>0</v>
      </c>
      <c r="PX248" s="613">
        <v>0</v>
      </c>
      <c r="PY248" s="613">
        <v>0</v>
      </c>
      <c r="PZ248" s="613">
        <v>0</v>
      </c>
      <c r="QA248" s="613">
        <v>0</v>
      </c>
      <c r="QB248" s="613">
        <v>0</v>
      </c>
      <c r="QC248" s="613">
        <v>0</v>
      </c>
      <c r="QD248" s="613">
        <v>0</v>
      </c>
      <c r="QE248" s="613">
        <v>0</v>
      </c>
      <c r="QF248" s="613">
        <v>0</v>
      </c>
      <c r="QG248" s="613">
        <v>0</v>
      </c>
      <c r="QH248" s="613">
        <v>0</v>
      </c>
      <c r="QI248" s="613">
        <v>0</v>
      </c>
      <c r="QJ248" s="613">
        <v>0</v>
      </c>
      <c r="QK248" s="613">
        <v>0</v>
      </c>
      <c r="QL248" s="613">
        <v>0</v>
      </c>
      <c r="QM248" s="613">
        <v>0</v>
      </c>
      <c r="QN248" s="613">
        <v>0</v>
      </c>
      <c r="QO248" s="613">
        <v>0</v>
      </c>
      <c r="QP248" s="613">
        <v>0</v>
      </c>
      <c r="QQ248" s="613">
        <v>0</v>
      </c>
      <c r="QR248" s="613">
        <v>0</v>
      </c>
      <c r="QS248" s="613">
        <v>0</v>
      </c>
      <c r="QT248" s="613">
        <v>0</v>
      </c>
      <c r="QU248" s="613">
        <v>0</v>
      </c>
      <c r="QV248" s="613">
        <v>0</v>
      </c>
      <c r="QW248" s="613">
        <v>0</v>
      </c>
      <c r="QX248" s="613">
        <v>0</v>
      </c>
      <c r="QY248" s="613">
        <v>0</v>
      </c>
      <c r="QZ248" s="613">
        <v>0</v>
      </c>
      <c r="RA248" s="613">
        <v>0</v>
      </c>
      <c r="RB248" s="613">
        <v>0</v>
      </c>
      <c r="RC248" s="613">
        <v>0</v>
      </c>
      <c r="RD248" s="613">
        <v>0</v>
      </c>
      <c r="RE248" s="613">
        <v>0</v>
      </c>
      <c r="RF248" s="613">
        <v>0</v>
      </c>
      <c r="RG248" s="613">
        <v>0</v>
      </c>
      <c r="RH248" s="613">
        <v>0</v>
      </c>
      <c r="RI248" s="613">
        <v>0</v>
      </c>
      <c r="RJ248" s="613">
        <v>0</v>
      </c>
      <c r="RK248" s="613">
        <v>0</v>
      </c>
      <c r="RL248" s="613">
        <v>0</v>
      </c>
      <c r="RM248" s="613">
        <v>0</v>
      </c>
      <c r="RN248" s="613">
        <v>0</v>
      </c>
      <c r="RO248" s="613">
        <v>0</v>
      </c>
      <c r="RP248" s="613">
        <v>0</v>
      </c>
      <c r="RQ248" s="613">
        <v>0</v>
      </c>
      <c r="RR248" s="613">
        <v>0</v>
      </c>
      <c r="RS248" s="613">
        <v>0</v>
      </c>
      <c r="RT248" s="613">
        <v>0</v>
      </c>
      <c r="RU248" s="613">
        <v>0</v>
      </c>
      <c r="RV248" s="613">
        <v>0</v>
      </c>
      <c r="RW248" s="613">
        <v>0</v>
      </c>
      <c r="RX248" s="613">
        <v>0</v>
      </c>
      <c r="RY248" s="613">
        <v>0</v>
      </c>
      <c r="RZ248" s="613">
        <v>0</v>
      </c>
      <c r="SA248" s="613">
        <v>0</v>
      </c>
      <c r="SB248" s="613">
        <v>0</v>
      </c>
      <c r="SC248" s="613">
        <v>0</v>
      </c>
      <c r="SD248" s="613">
        <v>0</v>
      </c>
      <c r="SE248" s="613">
        <v>0</v>
      </c>
      <c r="SF248" s="613">
        <v>0</v>
      </c>
      <c r="SG248" s="613">
        <v>0</v>
      </c>
      <c r="SH248" s="613">
        <v>0</v>
      </c>
      <c r="SI248" s="613">
        <v>0</v>
      </c>
      <c r="SJ248" s="613">
        <v>0</v>
      </c>
      <c r="SK248" s="267">
        <f>SJ248</f>
        <v>0</v>
      </c>
      <c r="SL248" s="254"/>
      <c r="SM248" s="242"/>
      <c r="SN248" s="242"/>
      <c r="SO248" s="242"/>
    </row>
    <row r="249" spans="1:509" outlineLevel="3" x14ac:dyDescent="0.35">
      <c r="A249" s="242"/>
      <c r="B249" s="251"/>
      <c r="C249" s="438">
        <f t="shared" si="477"/>
        <v>4</v>
      </c>
      <c r="D249" s="267"/>
      <c r="E249" s="316">
        <f t="shared" si="457"/>
        <v>108</v>
      </c>
      <c r="F249" s="322"/>
      <c r="G249" s="322"/>
      <c r="H249" s="267"/>
      <c r="I249" s="540"/>
      <c r="J249" s="554" t="s">
        <v>857</v>
      </c>
      <c r="K249" s="541"/>
      <c r="L249" s="613">
        <v>0</v>
      </c>
      <c r="M249" s="613">
        <v>0</v>
      </c>
      <c r="N249" s="613">
        <v>0</v>
      </c>
      <c r="O249" s="613">
        <v>0</v>
      </c>
      <c r="P249" s="613">
        <v>0</v>
      </c>
      <c r="Q249" s="613">
        <v>0</v>
      </c>
      <c r="R249" s="613">
        <v>0</v>
      </c>
      <c r="S249" s="613">
        <v>0</v>
      </c>
      <c r="T249" s="613">
        <v>0</v>
      </c>
      <c r="U249" s="613">
        <v>0</v>
      </c>
      <c r="V249" s="613">
        <v>0</v>
      </c>
      <c r="W249" s="613">
        <v>0</v>
      </c>
      <c r="X249" s="613">
        <v>0</v>
      </c>
      <c r="Y249" s="613">
        <v>0</v>
      </c>
      <c r="Z249" s="613">
        <v>0</v>
      </c>
      <c r="AA249" s="613">
        <v>0</v>
      </c>
      <c r="AB249" s="613">
        <v>0</v>
      </c>
      <c r="AC249" s="613">
        <v>0</v>
      </c>
      <c r="AD249" s="613">
        <v>0</v>
      </c>
      <c r="AE249" s="613">
        <v>0</v>
      </c>
      <c r="AF249" s="613">
        <v>0</v>
      </c>
      <c r="AG249" s="613">
        <v>0</v>
      </c>
      <c r="AH249" s="613">
        <v>0</v>
      </c>
      <c r="AI249" s="613">
        <v>0</v>
      </c>
      <c r="AJ249" s="613">
        <v>0</v>
      </c>
      <c r="AK249" s="613">
        <v>0</v>
      </c>
      <c r="AL249" s="613">
        <v>0</v>
      </c>
      <c r="AM249" s="613">
        <v>0</v>
      </c>
      <c r="AN249" s="613">
        <v>0</v>
      </c>
      <c r="AO249" s="613">
        <v>0</v>
      </c>
      <c r="AP249" s="613">
        <v>0</v>
      </c>
      <c r="AQ249" s="613">
        <v>0</v>
      </c>
      <c r="AR249" s="613">
        <v>0</v>
      </c>
      <c r="AS249" s="613">
        <v>0</v>
      </c>
      <c r="AT249" s="613">
        <v>0</v>
      </c>
      <c r="AU249" s="613">
        <v>0</v>
      </c>
      <c r="AV249" s="613">
        <v>0</v>
      </c>
      <c r="AW249" s="613">
        <v>0</v>
      </c>
      <c r="AX249" s="613">
        <v>0</v>
      </c>
      <c r="AY249" s="613">
        <v>0</v>
      </c>
      <c r="AZ249" s="613">
        <v>0</v>
      </c>
      <c r="BA249" s="613">
        <v>0</v>
      </c>
      <c r="BB249" s="613">
        <v>0</v>
      </c>
      <c r="BC249" s="613">
        <v>0</v>
      </c>
      <c r="BD249" s="613">
        <v>0</v>
      </c>
      <c r="BE249" s="613">
        <v>0</v>
      </c>
      <c r="BF249" s="613">
        <v>0</v>
      </c>
      <c r="BG249" s="613">
        <v>0</v>
      </c>
      <c r="BH249" s="613">
        <v>0</v>
      </c>
      <c r="BI249" s="613">
        <v>0</v>
      </c>
      <c r="BJ249" s="613">
        <v>0</v>
      </c>
      <c r="BK249" s="613">
        <v>0</v>
      </c>
      <c r="BL249" s="613">
        <v>0</v>
      </c>
      <c r="BM249" s="613">
        <v>0</v>
      </c>
      <c r="BN249" s="613">
        <v>0</v>
      </c>
      <c r="BO249" s="613">
        <v>0</v>
      </c>
      <c r="BP249" s="613">
        <v>0</v>
      </c>
      <c r="BQ249" s="613">
        <v>0</v>
      </c>
      <c r="BR249" s="613">
        <v>0</v>
      </c>
      <c r="BS249" s="613">
        <v>0</v>
      </c>
      <c r="BT249" s="613">
        <v>0</v>
      </c>
      <c r="BU249" s="613">
        <v>0</v>
      </c>
      <c r="BV249" s="613">
        <v>0</v>
      </c>
      <c r="BW249" s="613">
        <v>0</v>
      </c>
      <c r="BX249" s="613">
        <v>0</v>
      </c>
      <c r="BY249" s="613">
        <v>0</v>
      </c>
      <c r="BZ249" s="613">
        <v>0</v>
      </c>
      <c r="CA249" s="613">
        <v>0</v>
      </c>
      <c r="CB249" s="613">
        <v>0</v>
      </c>
      <c r="CC249" s="613">
        <v>0</v>
      </c>
      <c r="CD249" s="613">
        <v>0</v>
      </c>
      <c r="CE249" s="613">
        <v>0</v>
      </c>
      <c r="CF249" s="613">
        <v>0</v>
      </c>
      <c r="CG249" s="613">
        <v>0</v>
      </c>
      <c r="CH249" s="613">
        <v>0</v>
      </c>
      <c r="CI249" s="613">
        <v>0</v>
      </c>
      <c r="CJ249" s="613">
        <v>0</v>
      </c>
      <c r="CK249" s="613">
        <v>0</v>
      </c>
      <c r="CL249" s="613">
        <v>0</v>
      </c>
      <c r="CM249" s="613">
        <v>0</v>
      </c>
      <c r="CN249" s="613">
        <v>0</v>
      </c>
      <c r="CO249" s="613">
        <v>0</v>
      </c>
      <c r="CP249" s="613">
        <v>0</v>
      </c>
      <c r="CQ249" s="613">
        <v>0</v>
      </c>
      <c r="CR249" s="613">
        <v>0</v>
      </c>
      <c r="CS249" s="613">
        <v>0</v>
      </c>
      <c r="CT249" s="613">
        <v>0</v>
      </c>
      <c r="CU249" s="613">
        <v>0</v>
      </c>
      <c r="CV249" s="613">
        <v>0</v>
      </c>
      <c r="CW249" s="613">
        <v>0</v>
      </c>
      <c r="CX249" s="613">
        <v>0</v>
      </c>
      <c r="CY249" s="613">
        <v>0</v>
      </c>
      <c r="CZ249" s="613">
        <v>0</v>
      </c>
      <c r="DA249" s="613">
        <v>0</v>
      </c>
      <c r="DB249" s="613">
        <v>0</v>
      </c>
      <c r="DC249" s="613">
        <v>0</v>
      </c>
      <c r="DD249" s="613">
        <v>0</v>
      </c>
      <c r="DE249" s="613">
        <v>0</v>
      </c>
      <c r="DF249" s="613">
        <v>0</v>
      </c>
      <c r="DG249" s="613">
        <v>0</v>
      </c>
      <c r="DH249" s="613">
        <v>0</v>
      </c>
      <c r="DI249" s="613">
        <v>0</v>
      </c>
      <c r="DJ249" s="613">
        <v>0</v>
      </c>
      <c r="DK249" s="613">
        <v>0</v>
      </c>
      <c r="DL249" s="613">
        <v>0</v>
      </c>
      <c r="DM249" s="613">
        <v>0</v>
      </c>
      <c r="DN249" s="613">
        <v>0</v>
      </c>
      <c r="DO249" s="613">
        <v>0</v>
      </c>
      <c r="DP249" s="613">
        <v>0</v>
      </c>
      <c r="DQ249" s="613">
        <v>0</v>
      </c>
      <c r="DR249" s="613">
        <v>0</v>
      </c>
      <c r="DS249" s="613">
        <v>0</v>
      </c>
      <c r="DT249" s="613">
        <v>0</v>
      </c>
      <c r="DU249" s="613">
        <v>0</v>
      </c>
      <c r="DV249" s="613">
        <v>0</v>
      </c>
      <c r="DW249" s="613">
        <v>0</v>
      </c>
      <c r="DX249" s="613">
        <v>0</v>
      </c>
      <c r="DY249" s="613">
        <v>0</v>
      </c>
      <c r="DZ249" s="613">
        <v>0</v>
      </c>
      <c r="EA249" s="613">
        <v>0</v>
      </c>
      <c r="EB249" s="613">
        <v>0</v>
      </c>
      <c r="EC249" s="613">
        <v>0</v>
      </c>
      <c r="ED249" s="613">
        <v>0</v>
      </c>
      <c r="EE249" s="613">
        <v>0</v>
      </c>
      <c r="EF249" s="613">
        <v>0</v>
      </c>
      <c r="EG249" s="613">
        <v>0</v>
      </c>
      <c r="EH249" s="613">
        <v>0</v>
      </c>
      <c r="EI249" s="613">
        <v>0</v>
      </c>
      <c r="EJ249" s="613">
        <v>0</v>
      </c>
      <c r="EK249" s="613">
        <v>0</v>
      </c>
      <c r="EL249" s="613">
        <v>0</v>
      </c>
      <c r="EM249" s="613">
        <v>0</v>
      </c>
      <c r="EN249" s="613">
        <v>0</v>
      </c>
      <c r="EO249" s="613">
        <v>0</v>
      </c>
      <c r="EP249" s="613">
        <v>0</v>
      </c>
      <c r="EQ249" s="613">
        <v>0</v>
      </c>
      <c r="ER249" s="613">
        <v>0</v>
      </c>
      <c r="ES249" s="613">
        <v>0</v>
      </c>
      <c r="ET249" s="613">
        <v>0</v>
      </c>
      <c r="EU249" s="613">
        <v>0</v>
      </c>
      <c r="EV249" s="613">
        <v>0</v>
      </c>
      <c r="EW249" s="613">
        <v>0</v>
      </c>
      <c r="EX249" s="613">
        <v>0</v>
      </c>
      <c r="EY249" s="613">
        <v>0</v>
      </c>
      <c r="EZ249" s="613">
        <v>0</v>
      </c>
      <c r="FA249" s="613">
        <v>0</v>
      </c>
      <c r="FB249" s="613">
        <v>0</v>
      </c>
      <c r="FC249" s="613">
        <v>0</v>
      </c>
      <c r="FD249" s="613">
        <v>0</v>
      </c>
      <c r="FE249" s="613">
        <v>0</v>
      </c>
      <c r="FF249" s="613">
        <v>0</v>
      </c>
      <c r="FG249" s="613">
        <v>0</v>
      </c>
      <c r="FH249" s="613">
        <v>0</v>
      </c>
      <c r="FI249" s="613">
        <v>0</v>
      </c>
      <c r="FJ249" s="613">
        <v>0</v>
      </c>
      <c r="FK249" s="613">
        <v>0</v>
      </c>
      <c r="FL249" s="613">
        <v>0</v>
      </c>
      <c r="FM249" s="613">
        <v>0</v>
      </c>
      <c r="FN249" s="613">
        <v>0</v>
      </c>
      <c r="FO249" s="613">
        <v>0</v>
      </c>
      <c r="FP249" s="613">
        <v>0</v>
      </c>
      <c r="FQ249" s="613">
        <v>0</v>
      </c>
      <c r="FR249" s="613">
        <v>0</v>
      </c>
      <c r="FS249" s="613">
        <v>0</v>
      </c>
      <c r="FT249" s="613">
        <v>0</v>
      </c>
      <c r="FU249" s="613">
        <v>0</v>
      </c>
      <c r="FV249" s="613">
        <v>0</v>
      </c>
      <c r="FW249" s="613">
        <v>0</v>
      </c>
      <c r="FX249" s="613">
        <v>0</v>
      </c>
      <c r="FY249" s="613">
        <v>0</v>
      </c>
      <c r="FZ249" s="613">
        <v>0</v>
      </c>
      <c r="GA249" s="613">
        <v>0</v>
      </c>
      <c r="GB249" s="613">
        <v>0</v>
      </c>
      <c r="GC249" s="613">
        <v>0</v>
      </c>
      <c r="GD249" s="613">
        <v>0</v>
      </c>
      <c r="GE249" s="613">
        <v>0</v>
      </c>
      <c r="GF249" s="613">
        <v>0</v>
      </c>
      <c r="GG249" s="613">
        <v>0</v>
      </c>
      <c r="GH249" s="613">
        <v>0</v>
      </c>
      <c r="GI249" s="613">
        <v>0</v>
      </c>
      <c r="GJ249" s="613">
        <v>0</v>
      </c>
      <c r="GK249" s="613">
        <v>0</v>
      </c>
      <c r="GL249" s="613">
        <v>0</v>
      </c>
      <c r="GM249" s="613">
        <v>0</v>
      </c>
      <c r="GN249" s="613">
        <v>0</v>
      </c>
      <c r="GO249" s="613">
        <v>0</v>
      </c>
      <c r="GP249" s="613">
        <v>0</v>
      </c>
      <c r="GQ249" s="613">
        <v>0</v>
      </c>
      <c r="GR249" s="613">
        <v>0</v>
      </c>
      <c r="GS249" s="613">
        <v>0</v>
      </c>
      <c r="GT249" s="613">
        <v>0</v>
      </c>
      <c r="GU249" s="613">
        <v>0</v>
      </c>
      <c r="GV249" s="613">
        <v>0</v>
      </c>
      <c r="GW249" s="613">
        <v>0</v>
      </c>
      <c r="GX249" s="613">
        <v>0</v>
      </c>
      <c r="GY249" s="613">
        <v>0</v>
      </c>
      <c r="GZ249" s="613">
        <v>0</v>
      </c>
      <c r="HA249" s="613">
        <v>0</v>
      </c>
      <c r="HB249" s="613">
        <v>0</v>
      </c>
      <c r="HC249" s="613">
        <v>0</v>
      </c>
      <c r="HD249" s="613">
        <v>0</v>
      </c>
      <c r="HE249" s="613">
        <v>0</v>
      </c>
      <c r="HF249" s="613">
        <v>0</v>
      </c>
      <c r="HG249" s="613">
        <v>0</v>
      </c>
      <c r="HH249" s="613">
        <v>0</v>
      </c>
      <c r="HI249" s="613">
        <v>0</v>
      </c>
      <c r="HJ249" s="613">
        <v>0</v>
      </c>
      <c r="HK249" s="613">
        <v>0</v>
      </c>
      <c r="HL249" s="613">
        <v>0</v>
      </c>
      <c r="HM249" s="613">
        <v>0</v>
      </c>
      <c r="HN249" s="613">
        <v>0</v>
      </c>
      <c r="HO249" s="613">
        <v>0</v>
      </c>
      <c r="HP249" s="613">
        <v>0</v>
      </c>
      <c r="HQ249" s="613">
        <v>0</v>
      </c>
      <c r="HR249" s="613">
        <v>0</v>
      </c>
      <c r="HS249" s="613">
        <v>0</v>
      </c>
      <c r="HT249" s="613">
        <v>0</v>
      </c>
      <c r="HU249" s="613">
        <v>0</v>
      </c>
      <c r="HV249" s="613">
        <v>0</v>
      </c>
      <c r="HW249" s="613">
        <v>0</v>
      </c>
      <c r="HX249" s="613">
        <v>0</v>
      </c>
      <c r="HY249" s="613">
        <v>0</v>
      </c>
      <c r="HZ249" s="613">
        <v>0</v>
      </c>
      <c r="IA249" s="613">
        <v>0</v>
      </c>
      <c r="IB249" s="613">
        <v>0</v>
      </c>
      <c r="IC249" s="613">
        <v>0</v>
      </c>
      <c r="ID249" s="613">
        <v>0</v>
      </c>
      <c r="IE249" s="613">
        <v>0</v>
      </c>
      <c r="IF249" s="613">
        <v>0</v>
      </c>
      <c r="IG249" s="613">
        <v>0</v>
      </c>
      <c r="IH249" s="613">
        <v>0</v>
      </c>
      <c r="II249" s="613">
        <v>0</v>
      </c>
      <c r="IJ249" s="613">
        <v>0</v>
      </c>
      <c r="IK249" s="613">
        <v>0</v>
      </c>
      <c r="IL249" s="613">
        <v>0</v>
      </c>
      <c r="IM249" s="613">
        <v>0</v>
      </c>
      <c r="IN249" s="613">
        <v>0</v>
      </c>
      <c r="IO249" s="613">
        <v>0</v>
      </c>
      <c r="IP249" s="613">
        <v>0</v>
      </c>
      <c r="IQ249" s="613">
        <v>0</v>
      </c>
      <c r="IR249" s="613">
        <v>0</v>
      </c>
      <c r="IS249" s="613">
        <v>0</v>
      </c>
      <c r="IT249" s="613">
        <v>0</v>
      </c>
      <c r="IU249" s="613">
        <v>0</v>
      </c>
      <c r="IV249" s="613">
        <v>0</v>
      </c>
      <c r="IW249" s="613">
        <v>0</v>
      </c>
      <c r="IX249" s="613">
        <v>0</v>
      </c>
      <c r="IY249" s="613">
        <v>0</v>
      </c>
      <c r="IZ249" s="613">
        <v>0</v>
      </c>
      <c r="JA249" s="613">
        <v>0</v>
      </c>
      <c r="JB249" s="613">
        <v>0</v>
      </c>
      <c r="JC249" s="613">
        <v>0</v>
      </c>
      <c r="JD249" s="613">
        <v>0</v>
      </c>
      <c r="JE249" s="613">
        <v>0</v>
      </c>
      <c r="JF249" s="613">
        <v>0</v>
      </c>
      <c r="JG249" s="613">
        <v>0</v>
      </c>
      <c r="JH249" s="613">
        <v>0</v>
      </c>
      <c r="JI249" s="613">
        <v>0</v>
      </c>
      <c r="JJ249" s="613">
        <v>0</v>
      </c>
      <c r="JK249" s="613">
        <v>0</v>
      </c>
      <c r="JL249" s="613">
        <v>0</v>
      </c>
      <c r="JM249" s="613">
        <v>0</v>
      </c>
      <c r="JN249" s="613">
        <v>0</v>
      </c>
      <c r="JO249" s="613">
        <v>0</v>
      </c>
      <c r="JP249" s="613">
        <v>0</v>
      </c>
      <c r="JQ249" s="613">
        <v>0</v>
      </c>
      <c r="JR249" s="613">
        <v>0</v>
      </c>
      <c r="JS249" s="613">
        <v>0</v>
      </c>
      <c r="JT249" s="613">
        <v>0</v>
      </c>
      <c r="JU249" s="613">
        <v>0</v>
      </c>
      <c r="JV249" s="613">
        <v>0</v>
      </c>
      <c r="JW249" s="613">
        <v>0</v>
      </c>
      <c r="JX249" s="613">
        <v>0</v>
      </c>
      <c r="JY249" s="613">
        <v>0</v>
      </c>
      <c r="JZ249" s="613">
        <v>0</v>
      </c>
      <c r="KA249" s="613">
        <v>0</v>
      </c>
      <c r="KB249" s="613">
        <v>0</v>
      </c>
      <c r="KC249" s="613">
        <v>0</v>
      </c>
      <c r="KD249" s="613">
        <v>0</v>
      </c>
      <c r="KE249" s="613">
        <v>0</v>
      </c>
      <c r="KF249" s="613">
        <v>0</v>
      </c>
      <c r="KG249" s="613">
        <v>0</v>
      </c>
      <c r="KH249" s="613">
        <v>0</v>
      </c>
      <c r="KI249" s="613">
        <v>0</v>
      </c>
      <c r="KJ249" s="613">
        <v>0</v>
      </c>
      <c r="KK249" s="613">
        <v>0</v>
      </c>
      <c r="KL249" s="613">
        <v>0</v>
      </c>
      <c r="KM249" s="613">
        <v>0</v>
      </c>
      <c r="KN249" s="613">
        <v>0</v>
      </c>
      <c r="KO249" s="613">
        <v>0</v>
      </c>
      <c r="KP249" s="613">
        <v>0</v>
      </c>
      <c r="KQ249" s="613">
        <v>0</v>
      </c>
      <c r="KR249" s="613">
        <v>0</v>
      </c>
      <c r="KS249" s="613">
        <v>0</v>
      </c>
      <c r="KT249" s="613">
        <v>0</v>
      </c>
      <c r="KU249" s="613">
        <v>0</v>
      </c>
      <c r="KV249" s="613">
        <v>0</v>
      </c>
      <c r="KW249" s="613">
        <v>0</v>
      </c>
      <c r="KX249" s="613">
        <v>0</v>
      </c>
      <c r="KY249" s="613">
        <v>0</v>
      </c>
      <c r="KZ249" s="613">
        <v>0</v>
      </c>
      <c r="LA249" s="613">
        <v>0</v>
      </c>
      <c r="LB249" s="613">
        <v>0</v>
      </c>
      <c r="LC249" s="613">
        <v>0</v>
      </c>
      <c r="LD249" s="613">
        <v>0</v>
      </c>
      <c r="LE249" s="613">
        <v>0</v>
      </c>
      <c r="LF249" s="613">
        <v>0</v>
      </c>
      <c r="LG249" s="613">
        <v>0</v>
      </c>
      <c r="LH249" s="613">
        <v>0</v>
      </c>
      <c r="LI249" s="613">
        <v>0</v>
      </c>
      <c r="LJ249" s="613">
        <v>0</v>
      </c>
      <c r="LK249" s="613">
        <v>0</v>
      </c>
      <c r="LL249" s="613">
        <v>0</v>
      </c>
      <c r="LM249" s="613">
        <v>0</v>
      </c>
      <c r="LN249" s="613">
        <v>0</v>
      </c>
      <c r="LO249" s="613">
        <v>0</v>
      </c>
      <c r="LP249" s="613">
        <v>0</v>
      </c>
      <c r="LQ249" s="613">
        <v>0</v>
      </c>
      <c r="LR249" s="613">
        <v>0</v>
      </c>
      <c r="LS249" s="613">
        <v>0</v>
      </c>
      <c r="LT249" s="613">
        <v>0</v>
      </c>
      <c r="LU249" s="613">
        <v>0</v>
      </c>
      <c r="LV249" s="613">
        <v>0</v>
      </c>
      <c r="LW249" s="613">
        <v>0</v>
      </c>
      <c r="LX249" s="613">
        <v>0</v>
      </c>
      <c r="LY249" s="613">
        <v>0</v>
      </c>
      <c r="LZ249" s="613">
        <v>0</v>
      </c>
      <c r="MA249" s="613">
        <v>0</v>
      </c>
      <c r="MB249" s="613">
        <v>0</v>
      </c>
      <c r="MC249" s="613">
        <v>0</v>
      </c>
      <c r="MD249" s="613">
        <v>0</v>
      </c>
      <c r="ME249" s="613">
        <v>0</v>
      </c>
      <c r="MF249" s="613">
        <v>0</v>
      </c>
      <c r="MG249" s="613">
        <v>0</v>
      </c>
      <c r="MH249" s="613">
        <v>0</v>
      </c>
      <c r="MI249" s="613">
        <v>0</v>
      </c>
      <c r="MJ249" s="613">
        <v>0</v>
      </c>
      <c r="MK249" s="613">
        <v>0</v>
      </c>
      <c r="ML249" s="613">
        <v>0</v>
      </c>
      <c r="MM249" s="613">
        <v>0</v>
      </c>
      <c r="MN249" s="613">
        <v>0</v>
      </c>
      <c r="MO249" s="613">
        <v>0</v>
      </c>
      <c r="MP249" s="613">
        <v>0</v>
      </c>
      <c r="MQ249" s="613">
        <v>0</v>
      </c>
      <c r="MR249" s="613">
        <v>0</v>
      </c>
      <c r="MS249" s="613">
        <v>0</v>
      </c>
      <c r="MT249" s="613">
        <v>0</v>
      </c>
      <c r="MU249" s="613">
        <v>0</v>
      </c>
      <c r="MV249" s="613">
        <v>0</v>
      </c>
      <c r="MW249" s="613">
        <v>0</v>
      </c>
      <c r="MX249" s="613">
        <v>0</v>
      </c>
      <c r="MY249" s="613">
        <v>0</v>
      </c>
      <c r="MZ249" s="613">
        <v>0</v>
      </c>
      <c r="NA249" s="613">
        <v>0</v>
      </c>
      <c r="NB249" s="613">
        <v>0</v>
      </c>
      <c r="NC249" s="613">
        <v>0</v>
      </c>
      <c r="ND249" s="613">
        <v>0</v>
      </c>
      <c r="NE249" s="613">
        <v>0</v>
      </c>
      <c r="NF249" s="613">
        <v>0</v>
      </c>
      <c r="NG249" s="613">
        <v>0</v>
      </c>
      <c r="NH249" s="613">
        <v>0</v>
      </c>
      <c r="NI249" s="613">
        <v>0</v>
      </c>
      <c r="NJ249" s="613">
        <v>0</v>
      </c>
      <c r="NK249" s="613">
        <v>0</v>
      </c>
      <c r="NL249" s="613">
        <v>0</v>
      </c>
      <c r="NM249" s="613">
        <v>0</v>
      </c>
      <c r="NN249" s="613">
        <v>0</v>
      </c>
      <c r="NO249" s="613">
        <v>0</v>
      </c>
      <c r="NP249" s="613">
        <v>0</v>
      </c>
      <c r="NQ249" s="613">
        <v>0</v>
      </c>
      <c r="NR249" s="613">
        <v>0</v>
      </c>
      <c r="NS249" s="613">
        <v>0</v>
      </c>
      <c r="NT249" s="613">
        <v>0</v>
      </c>
      <c r="NU249" s="613">
        <v>0</v>
      </c>
      <c r="NV249" s="613">
        <v>0</v>
      </c>
      <c r="NW249" s="613">
        <v>0</v>
      </c>
      <c r="NX249" s="613">
        <v>0</v>
      </c>
      <c r="NY249" s="613">
        <v>0</v>
      </c>
      <c r="NZ249" s="613">
        <v>0</v>
      </c>
      <c r="OA249" s="613">
        <v>0</v>
      </c>
      <c r="OB249" s="613">
        <v>0</v>
      </c>
      <c r="OC249" s="613">
        <v>0</v>
      </c>
      <c r="OD249" s="613">
        <v>0</v>
      </c>
      <c r="OE249" s="613">
        <v>0</v>
      </c>
      <c r="OF249" s="613">
        <v>0</v>
      </c>
      <c r="OG249" s="613">
        <v>0</v>
      </c>
      <c r="OH249" s="613">
        <v>0</v>
      </c>
      <c r="OI249" s="613">
        <v>0</v>
      </c>
      <c r="OJ249" s="613">
        <v>0</v>
      </c>
      <c r="OK249" s="613">
        <v>0</v>
      </c>
      <c r="OL249" s="613">
        <v>0</v>
      </c>
      <c r="OM249" s="613">
        <v>0</v>
      </c>
      <c r="ON249" s="613">
        <v>0</v>
      </c>
      <c r="OO249" s="613">
        <v>0</v>
      </c>
      <c r="OP249" s="613">
        <v>0</v>
      </c>
      <c r="OQ249" s="613">
        <v>0</v>
      </c>
      <c r="OR249" s="613">
        <v>0</v>
      </c>
      <c r="OS249" s="613">
        <v>0</v>
      </c>
      <c r="OT249" s="613">
        <v>0</v>
      </c>
      <c r="OU249" s="613">
        <v>0</v>
      </c>
      <c r="OV249" s="613">
        <v>0</v>
      </c>
      <c r="OW249" s="613">
        <v>0</v>
      </c>
      <c r="OX249" s="613">
        <v>0</v>
      </c>
      <c r="OY249" s="613">
        <v>0</v>
      </c>
      <c r="OZ249" s="613">
        <v>0</v>
      </c>
      <c r="PA249" s="613">
        <v>0</v>
      </c>
      <c r="PB249" s="613">
        <v>0</v>
      </c>
      <c r="PC249" s="613">
        <v>0</v>
      </c>
      <c r="PD249" s="613">
        <v>0</v>
      </c>
      <c r="PE249" s="613">
        <v>0</v>
      </c>
      <c r="PF249" s="613">
        <v>0</v>
      </c>
      <c r="PG249" s="613">
        <v>0</v>
      </c>
      <c r="PH249" s="613">
        <v>0</v>
      </c>
      <c r="PI249" s="613">
        <v>0</v>
      </c>
      <c r="PJ249" s="613">
        <v>0</v>
      </c>
      <c r="PK249" s="613">
        <v>0</v>
      </c>
      <c r="PL249" s="613">
        <v>0</v>
      </c>
      <c r="PM249" s="613">
        <v>0</v>
      </c>
      <c r="PN249" s="613">
        <v>0</v>
      </c>
      <c r="PO249" s="613">
        <v>0</v>
      </c>
      <c r="PP249" s="613">
        <v>0</v>
      </c>
      <c r="PQ249" s="613">
        <v>0</v>
      </c>
      <c r="PR249" s="613">
        <v>0</v>
      </c>
      <c r="PS249" s="613">
        <v>0</v>
      </c>
      <c r="PT249" s="613">
        <v>0</v>
      </c>
      <c r="PU249" s="613">
        <v>0</v>
      </c>
      <c r="PV249" s="613">
        <v>0</v>
      </c>
      <c r="PW249" s="613">
        <v>0</v>
      </c>
      <c r="PX249" s="613">
        <v>0</v>
      </c>
      <c r="PY249" s="613">
        <v>0</v>
      </c>
      <c r="PZ249" s="613">
        <v>0</v>
      </c>
      <c r="QA249" s="613">
        <v>0</v>
      </c>
      <c r="QB249" s="613">
        <v>0</v>
      </c>
      <c r="QC249" s="613">
        <v>0</v>
      </c>
      <c r="QD249" s="613">
        <v>0</v>
      </c>
      <c r="QE249" s="613">
        <v>0</v>
      </c>
      <c r="QF249" s="613">
        <v>0</v>
      </c>
      <c r="QG249" s="613">
        <v>0</v>
      </c>
      <c r="QH249" s="613">
        <v>0</v>
      </c>
      <c r="QI249" s="613">
        <v>0</v>
      </c>
      <c r="QJ249" s="613">
        <v>0</v>
      </c>
      <c r="QK249" s="613">
        <v>0</v>
      </c>
      <c r="QL249" s="613">
        <v>0</v>
      </c>
      <c r="QM249" s="613">
        <v>0</v>
      </c>
      <c r="QN249" s="613">
        <v>0</v>
      </c>
      <c r="QO249" s="613">
        <v>0</v>
      </c>
      <c r="QP249" s="613">
        <v>0</v>
      </c>
      <c r="QQ249" s="613">
        <v>0</v>
      </c>
      <c r="QR249" s="613">
        <v>0</v>
      </c>
      <c r="QS249" s="613">
        <v>0</v>
      </c>
      <c r="QT249" s="613">
        <v>0</v>
      </c>
      <c r="QU249" s="613">
        <v>0</v>
      </c>
      <c r="QV249" s="613">
        <v>0</v>
      </c>
      <c r="QW249" s="613">
        <v>0</v>
      </c>
      <c r="QX249" s="613">
        <v>0</v>
      </c>
      <c r="QY249" s="613">
        <v>0</v>
      </c>
      <c r="QZ249" s="613">
        <v>0</v>
      </c>
      <c r="RA249" s="613">
        <v>0</v>
      </c>
      <c r="RB249" s="613">
        <v>0</v>
      </c>
      <c r="RC249" s="613">
        <v>0</v>
      </c>
      <c r="RD249" s="613">
        <v>0</v>
      </c>
      <c r="RE249" s="613">
        <v>0</v>
      </c>
      <c r="RF249" s="613">
        <v>0</v>
      </c>
      <c r="RG249" s="613">
        <v>0</v>
      </c>
      <c r="RH249" s="613">
        <v>0</v>
      </c>
      <c r="RI249" s="613">
        <v>0</v>
      </c>
      <c r="RJ249" s="613">
        <v>0</v>
      </c>
      <c r="RK249" s="613">
        <v>0</v>
      </c>
      <c r="RL249" s="613">
        <v>0</v>
      </c>
      <c r="RM249" s="613">
        <v>0</v>
      </c>
      <c r="RN249" s="613">
        <v>0</v>
      </c>
      <c r="RO249" s="613">
        <v>0</v>
      </c>
      <c r="RP249" s="613">
        <v>0</v>
      </c>
      <c r="RQ249" s="613">
        <v>0</v>
      </c>
      <c r="RR249" s="613">
        <v>0</v>
      </c>
      <c r="RS249" s="613">
        <v>0</v>
      </c>
      <c r="RT249" s="613">
        <v>0</v>
      </c>
      <c r="RU249" s="613">
        <v>0</v>
      </c>
      <c r="RV249" s="613">
        <v>0</v>
      </c>
      <c r="RW249" s="613">
        <v>0</v>
      </c>
      <c r="RX249" s="613">
        <v>0</v>
      </c>
      <c r="RY249" s="613">
        <v>0</v>
      </c>
      <c r="RZ249" s="613">
        <v>0</v>
      </c>
      <c r="SA249" s="613">
        <v>0</v>
      </c>
      <c r="SB249" s="613">
        <v>0</v>
      </c>
      <c r="SC249" s="613">
        <v>0</v>
      </c>
      <c r="SD249" s="613">
        <v>0</v>
      </c>
      <c r="SE249" s="613">
        <v>0</v>
      </c>
      <c r="SF249" s="613">
        <v>0</v>
      </c>
      <c r="SG249" s="613">
        <v>0</v>
      </c>
      <c r="SH249" s="613">
        <v>0</v>
      </c>
      <c r="SI249" s="613">
        <v>0</v>
      </c>
      <c r="SJ249" s="613">
        <v>0</v>
      </c>
      <c r="SK249" s="267">
        <f>SJ249</f>
        <v>0</v>
      </c>
      <c r="SL249" s="254"/>
      <c r="SM249" s="242"/>
      <c r="SN249" s="242"/>
      <c r="SO249" s="242"/>
    </row>
    <row r="250" spans="1:509" outlineLevel="3" x14ac:dyDescent="0.35">
      <c r="A250" s="242"/>
      <c r="B250" s="251"/>
      <c r="C250" s="438">
        <f t="shared" si="477"/>
        <v>4</v>
      </c>
      <c r="D250" s="267"/>
      <c r="E250" s="316">
        <f t="shared" si="457"/>
        <v>109</v>
      </c>
      <c r="F250" s="322"/>
      <c r="G250" s="322"/>
      <c r="H250" s="267"/>
      <c r="I250" s="540"/>
      <c r="J250" s="554" t="s">
        <v>858</v>
      </c>
      <c r="K250" s="541"/>
      <c r="L250" s="613">
        <v>0</v>
      </c>
      <c r="M250" s="613">
        <v>0</v>
      </c>
      <c r="N250" s="613">
        <v>0</v>
      </c>
      <c r="O250" s="613">
        <v>0</v>
      </c>
      <c r="P250" s="613">
        <v>0</v>
      </c>
      <c r="Q250" s="613">
        <v>0</v>
      </c>
      <c r="R250" s="613">
        <v>0</v>
      </c>
      <c r="S250" s="613">
        <v>0</v>
      </c>
      <c r="T250" s="613">
        <v>0</v>
      </c>
      <c r="U250" s="613">
        <v>0</v>
      </c>
      <c r="V250" s="613">
        <v>0</v>
      </c>
      <c r="W250" s="613">
        <v>0</v>
      </c>
      <c r="X250" s="613">
        <v>0</v>
      </c>
      <c r="Y250" s="613">
        <v>0</v>
      </c>
      <c r="Z250" s="613">
        <v>0</v>
      </c>
      <c r="AA250" s="613">
        <v>0</v>
      </c>
      <c r="AB250" s="613">
        <v>0</v>
      </c>
      <c r="AC250" s="613">
        <v>0</v>
      </c>
      <c r="AD250" s="613">
        <v>0</v>
      </c>
      <c r="AE250" s="613">
        <v>0</v>
      </c>
      <c r="AF250" s="613">
        <v>0</v>
      </c>
      <c r="AG250" s="613">
        <v>0</v>
      </c>
      <c r="AH250" s="613">
        <v>0</v>
      </c>
      <c r="AI250" s="613">
        <v>0</v>
      </c>
      <c r="AJ250" s="613">
        <v>0</v>
      </c>
      <c r="AK250" s="613">
        <v>0</v>
      </c>
      <c r="AL250" s="613">
        <v>0</v>
      </c>
      <c r="AM250" s="613">
        <v>0</v>
      </c>
      <c r="AN250" s="613">
        <v>0</v>
      </c>
      <c r="AO250" s="613">
        <v>0</v>
      </c>
      <c r="AP250" s="613">
        <v>0</v>
      </c>
      <c r="AQ250" s="613">
        <v>0</v>
      </c>
      <c r="AR250" s="613">
        <v>0</v>
      </c>
      <c r="AS250" s="613">
        <v>0</v>
      </c>
      <c r="AT250" s="613">
        <v>0</v>
      </c>
      <c r="AU250" s="613">
        <v>0</v>
      </c>
      <c r="AV250" s="613">
        <v>0</v>
      </c>
      <c r="AW250" s="613">
        <v>0</v>
      </c>
      <c r="AX250" s="613">
        <v>0</v>
      </c>
      <c r="AY250" s="613">
        <v>0</v>
      </c>
      <c r="AZ250" s="613">
        <v>0</v>
      </c>
      <c r="BA250" s="613">
        <v>0</v>
      </c>
      <c r="BB250" s="613">
        <v>0</v>
      </c>
      <c r="BC250" s="613">
        <v>0</v>
      </c>
      <c r="BD250" s="613">
        <v>0</v>
      </c>
      <c r="BE250" s="613">
        <v>0</v>
      </c>
      <c r="BF250" s="613">
        <v>0</v>
      </c>
      <c r="BG250" s="613">
        <v>0</v>
      </c>
      <c r="BH250" s="613">
        <v>0</v>
      </c>
      <c r="BI250" s="613">
        <v>0</v>
      </c>
      <c r="BJ250" s="613">
        <v>0</v>
      </c>
      <c r="BK250" s="613">
        <v>0</v>
      </c>
      <c r="BL250" s="613">
        <v>0</v>
      </c>
      <c r="BM250" s="613">
        <v>0</v>
      </c>
      <c r="BN250" s="613">
        <v>0</v>
      </c>
      <c r="BO250" s="613">
        <v>0</v>
      </c>
      <c r="BP250" s="613">
        <v>0</v>
      </c>
      <c r="BQ250" s="613">
        <v>0</v>
      </c>
      <c r="BR250" s="613">
        <v>0</v>
      </c>
      <c r="BS250" s="613">
        <v>0</v>
      </c>
      <c r="BT250" s="613">
        <v>0</v>
      </c>
      <c r="BU250" s="613">
        <v>0</v>
      </c>
      <c r="BV250" s="613">
        <v>0</v>
      </c>
      <c r="BW250" s="613">
        <v>0</v>
      </c>
      <c r="BX250" s="613">
        <v>0</v>
      </c>
      <c r="BY250" s="613">
        <v>0</v>
      </c>
      <c r="BZ250" s="613">
        <v>0</v>
      </c>
      <c r="CA250" s="613">
        <v>0</v>
      </c>
      <c r="CB250" s="613">
        <v>0</v>
      </c>
      <c r="CC250" s="613">
        <v>0</v>
      </c>
      <c r="CD250" s="613">
        <v>0</v>
      </c>
      <c r="CE250" s="613">
        <v>0</v>
      </c>
      <c r="CF250" s="613">
        <v>0</v>
      </c>
      <c r="CG250" s="613">
        <v>0</v>
      </c>
      <c r="CH250" s="613">
        <v>0</v>
      </c>
      <c r="CI250" s="613">
        <v>0</v>
      </c>
      <c r="CJ250" s="613">
        <v>0</v>
      </c>
      <c r="CK250" s="613">
        <v>0</v>
      </c>
      <c r="CL250" s="613">
        <v>0</v>
      </c>
      <c r="CM250" s="613">
        <v>0</v>
      </c>
      <c r="CN250" s="613">
        <v>0</v>
      </c>
      <c r="CO250" s="613">
        <v>0</v>
      </c>
      <c r="CP250" s="613">
        <v>0</v>
      </c>
      <c r="CQ250" s="613">
        <v>0</v>
      </c>
      <c r="CR250" s="613">
        <v>0</v>
      </c>
      <c r="CS250" s="613">
        <v>0</v>
      </c>
      <c r="CT250" s="613">
        <v>0</v>
      </c>
      <c r="CU250" s="613">
        <v>0</v>
      </c>
      <c r="CV250" s="613">
        <v>0</v>
      </c>
      <c r="CW250" s="613">
        <v>0</v>
      </c>
      <c r="CX250" s="613">
        <v>0</v>
      </c>
      <c r="CY250" s="613">
        <v>0</v>
      </c>
      <c r="CZ250" s="613">
        <v>0</v>
      </c>
      <c r="DA250" s="613">
        <v>0</v>
      </c>
      <c r="DB250" s="613">
        <v>0</v>
      </c>
      <c r="DC250" s="613">
        <v>0</v>
      </c>
      <c r="DD250" s="613">
        <v>0</v>
      </c>
      <c r="DE250" s="613">
        <v>0</v>
      </c>
      <c r="DF250" s="613">
        <v>0</v>
      </c>
      <c r="DG250" s="613">
        <v>0</v>
      </c>
      <c r="DH250" s="613">
        <v>0</v>
      </c>
      <c r="DI250" s="613">
        <v>0</v>
      </c>
      <c r="DJ250" s="613">
        <v>0</v>
      </c>
      <c r="DK250" s="613">
        <v>0</v>
      </c>
      <c r="DL250" s="613">
        <v>0</v>
      </c>
      <c r="DM250" s="613">
        <v>0</v>
      </c>
      <c r="DN250" s="613">
        <v>0</v>
      </c>
      <c r="DO250" s="613">
        <v>0</v>
      </c>
      <c r="DP250" s="613">
        <v>0</v>
      </c>
      <c r="DQ250" s="613">
        <v>0</v>
      </c>
      <c r="DR250" s="613">
        <v>0</v>
      </c>
      <c r="DS250" s="613">
        <v>0</v>
      </c>
      <c r="DT250" s="613">
        <v>0</v>
      </c>
      <c r="DU250" s="613">
        <v>0</v>
      </c>
      <c r="DV250" s="613">
        <v>0</v>
      </c>
      <c r="DW250" s="613">
        <v>0</v>
      </c>
      <c r="DX250" s="613">
        <v>0</v>
      </c>
      <c r="DY250" s="613">
        <v>0</v>
      </c>
      <c r="DZ250" s="613">
        <v>0</v>
      </c>
      <c r="EA250" s="613">
        <v>0</v>
      </c>
      <c r="EB250" s="613">
        <v>0</v>
      </c>
      <c r="EC250" s="613">
        <v>0</v>
      </c>
      <c r="ED250" s="613">
        <v>0</v>
      </c>
      <c r="EE250" s="613">
        <v>0</v>
      </c>
      <c r="EF250" s="613">
        <v>0</v>
      </c>
      <c r="EG250" s="613">
        <v>0</v>
      </c>
      <c r="EH250" s="613">
        <v>0</v>
      </c>
      <c r="EI250" s="613">
        <v>0</v>
      </c>
      <c r="EJ250" s="613">
        <v>0</v>
      </c>
      <c r="EK250" s="613">
        <v>0</v>
      </c>
      <c r="EL250" s="613">
        <v>0</v>
      </c>
      <c r="EM250" s="613">
        <v>0</v>
      </c>
      <c r="EN250" s="613">
        <v>0</v>
      </c>
      <c r="EO250" s="613">
        <v>0</v>
      </c>
      <c r="EP250" s="613">
        <v>0</v>
      </c>
      <c r="EQ250" s="613">
        <v>0</v>
      </c>
      <c r="ER250" s="613">
        <v>0</v>
      </c>
      <c r="ES250" s="613">
        <v>0</v>
      </c>
      <c r="ET250" s="613">
        <v>0</v>
      </c>
      <c r="EU250" s="613">
        <v>0</v>
      </c>
      <c r="EV250" s="613">
        <v>0</v>
      </c>
      <c r="EW250" s="613">
        <v>0</v>
      </c>
      <c r="EX250" s="613">
        <v>0</v>
      </c>
      <c r="EY250" s="613">
        <v>0</v>
      </c>
      <c r="EZ250" s="613">
        <v>0</v>
      </c>
      <c r="FA250" s="613">
        <v>0</v>
      </c>
      <c r="FB250" s="613">
        <v>0</v>
      </c>
      <c r="FC250" s="613">
        <v>0</v>
      </c>
      <c r="FD250" s="613">
        <v>0</v>
      </c>
      <c r="FE250" s="613">
        <v>0</v>
      </c>
      <c r="FF250" s="613">
        <v>0</v>
      </c>
      <c r="FG250" s="613">
        <v>0</v>
      </c>
      <c r="FH250" s="613">
        <v>0</v>
      </c>
      <c r="FI250" s="613">
        <v>0</v>
      </c>
      <c r="FJ250" s="613">
        <v>0</v>
      </c>
      <c r="FK250" s="613">
        <v>0</v>
      </c>
      <c r="FL250" s="613">
        <v>0</v>
      </c>
      <c r="FM250" s="613">
        <v>0</v>
      </c>
      <c r="FN250" s="613">
        <v>0</v>
      </c>
      <c r="FO250" s="613">
        <v>0</v>
      </c>
      <c r="FP250" s="613">
        <v>0</v>
      </c>
      <c r="FQ250" s="613">
        <v>0</v>
      </c>
      <c r="FR250" s="613">
        <v>0</v>
      </c>
      <c r="FS250" s="613">
        <v>0</v>
      </c>
      <c r="FT250" s="613">
        <v>0</v>
      </c>
      <c r="FU250" s="613">
        <v>0</v>
      </c>
      <c r="FV250" s="613">
        <v>0</v>
      </c>
      <c r="FW250" s="613">
        <v>0</v>
      </c>
      <c r="FX250" s="613">
        <v>0</v>
      </c>
      <c r="FY250" s="613">
        <v>0</v>
      </c>
      <c r="FZ250" s="613">
        <v>0</v>
      </c>
      <c r="GA250" s="613">
        <v>0</v>
      </c>
      <c r="GB250" s="613">
        <v>0</v>
      </c>
      <c r="GC250" s="613">
        <v>0</v>
      </c>
      <c r="GD250" s="613">
        <v>0</v>
      </c>
      <c r="GE250" s="613">
        <v>0</v>
      </c>
      <c r="GF250" s="613">
        <v>0</v>
      </c>
      <c r="GG250" s="613">
        <v>0</v>
      </c>
      <c r="GH250" s="613">
        <v>0</v>
      </c>
      <c r="GI250" s="613">
        <v>0</v>
      </c>
      <c r="GJ250" s="613">
        <v>0</v>
      </c>
      <c r="GK250" s="613">
        <v>0</v>
      </c>
      <c r="GL250" s="613">
        <v>0</v>
      </c>
      <c r="GM250" s="613">
        <v>0</v>
      </c>
      <c r="GN250" s="613">
        <v>0</v>
      </c>
      <c r="GO250" s="613">
        <v>0</v>
      </c>
      <c r="GP250" s="613">
        <v>0</v>
      </c>
      <c r="GQ250" s="613">
        <v>0</v>
      </c>
      <c r="GR250" s="613">
        <v>0</v>
      </c>
      <c r="GS250" s="613">
        <v>0</v>
      </c>
      <c r="GT250" s="613">
        <v>0</v>
      </c>
      <c r="GU250" s="613">
        <v>0</v>
      </c>
      <c r="GV250" s="613">
        <v>0</v>
      </c>
      <c r="GW250" s="613">
        <v>0</v>
      </c>
      <c r="GX250" s="613">
        <v>0</v>
      </c>
      <c r="GY250" s="613">
        <v>0</v>
      </c>
      <c r="GZ250" s="613">
        <v>0</v>
      </c>
      <c r="HA250" s="613">
        <v>0</v>
      </c>
      <c r="HB250" s="613">
        <v>0</v>
      </c>
      <c r="HC250" s="613">
        <v>0</v>
      </c>
      <c r="HD250" s="613">
        <v>0</v>
      </c>
      <c r="HE250" s="613">
        <v>0</v>
      </c>
      <c r="HF250" s="613">
        <v>0</v>
      </c>
      <c r="HG250" s="613">
        <v>0</v>
      </c>
      <c r="HH250" s="613">
        <v>0</v>
      </c>
      <c r="HI250" s="613">
        <v>0</v>
      </c>
      <c r="HJ250" s="613">
        <v>0</v>
      </c>
      <c r="HK250" s="613">
        <v>0</v>
      </c>
      <c r="HL250" s="613">
        <v>0</v>
      </c>
      <c r="HM250" s="613">
        <v>0</v>
      </c>
      <c r="HN250" s="613">
        <v>0</v>
      </c>
      <c r="HO250" s="613">
        <v>0</v>
      </c>
      <c r="HP250" s="613">
        <v>0</v>
      </c>
      <c r="HQ250" s="613">
        <v>0</v>
      </c>
      <c r="HR250" s="613">
        <v>0</v>
      </c>
      <c r="HS250" s="613">
        <v>0</v>
      </c>
      <c r="HT250" s="613">
        <v>0</v>
      </c>
      <c r="HU250" s="613">
        <v>0</v>
      </c>
      <c r="HV250" s="613">
        <v>0</v>
      </c>
      <c r="HW250" s="613">
        <v>0</v>
      </c>
      <c r="HX250" s="613">
        <v>0</v>
      </c>
      <c r="HY250" s="613">
        <v>0</v>
      </c>
      <c r="HZ250" s="613">
        <v>0</v>
      </c>
      <c r="IA250" s="613">
        <v>0</v>
      </c>
      <c r="IB250" s="613">
        <v>0</v>
      </c>
      <c r="IC250" s="613">
        <v>0</v>
      </c>
      <c r="ID250" s="613">
        <v>0</v>
      </c>
      <c r="IE250" s="613">
        <v>0</v>
      </c>
      <c r="IF250" s="613">
        <v>0</v>
      </c>
      <c r="IG250" s="613">
        <v>0</v>
      </c>
      <c r="IH250" s="613">
        <v>0</v>
      </c>
      <c r="II250" s="613">
        <v>0</v>
      </c>
      <c r="IJ250" s="613">
        <v>0</v>
      </c>
      <c r="IK250" s="613">
        <v>0</v>
      </c>
      <c r="IL250" s="613">
        <v>0</v>
      </c>
      <c r="IM250" s="613">
        <v>0</v>
      </c>
      <c r="IN250" s="613">
        <v>0</v>
      </c>
      <c r="IO250" s="613">
        <v>0</v>
      </c>
      <c r="IP250" s="613">
        <v>0</v>
      </c>
      <c r="IQ250" s="613">
        <v>0</v>
      </c>
      <c r="IR250" s="613">
        <v>0</v>
      </c>
      <c r="IS250" s="613">
        <v>0</v>
      </c>
      <c r="IT250" s="613">
        <v>0</v>
      </c>
      <c r="IU250" s="613">
        <v>0</v>
      </c>
      <c r="IV250" s="613">
        <v>0</v>
      </c>
      <c r="IW250" s="613">
        <v>0</v>
      </c>
      <c r="IX250" s="613">
        <v>0</v>
      </c>
      <c r="IY250" s="613">
        <v>0</v>
      </c>
      <c r="IZ250" s="613">
        <v>0</v>
      </c>
      <c r="JA250" s="613">
        <v>0</v>
      </c>
      <c r="JB250" s="613">
        <v>0</v>
      </c>
      <c r="JC250" s="613">
        <v>0</v>
      </c>
      <c r="JD250" s="613">
        <v>0</v>
      </c>
      <c r="JE250" s="613">
        <v>0</v>
      </c>
      <c r="JF250" s="613">
        <v>0</v>
      </c>
      <c r="JG250" s="613">
        <v>0</v>
      </c>
      <c r="JH250" s="613">
        <v>0</v>
      </c>
      <c r="JI250" s="613">
        <v>0</v>
      </c>
      <c r="JJ250" s="613">
        <v>0</v>
      </c>
      <c r="JK250" s="613">
        <v>0</v>
      </c>
      <c r="JL250" s="613">
        <v>0</v>
      </c>
      <c r="JM250" s="613">
        <v>0</v>
      </c>
      <c r="JN250" s="613">
        <v>0</v>
      </c>
      <c r="JO250" s="613">
        <v>0</v>
      </c>
      <c r="JP250" s="613">
        <v>0</v>
      </c>
      <c r="JQ250" s="613">
        <v>0</v>
      </c>
      <c r="JR250" s="613">
        <v>0</v>
      </c>
      <c r="JS250" s="613">
        <v>0</v>
      </c>
      <c r="JT250" s="613">
        <v>0</v>
      </c>
      <c r="JU250" s="613">
        <v>0</v>
      </c>
      <c r="JV250" s="613">
        <v>0</v>
      </c>
      <c r="JW250" s="613">
        <v>0</v>
      </c>
      <c r="JX250" s="613">
        <v>0</v>
      </c>
      <c r="JY250" s="613">
        <v>0</v>
      </c>
      <c r="JZ250" s="613">
        <v>0</v>
      </c>
      <c r="KA250" s="613">
        <v>0</v>
      </c>
      <c r="KB250" s="613">
        <v>0</v>
      </c>
      <c r="KC250" s="613">
        <v>0</v>
      </c>
      <c r="KD250" s="613">
        <v>0</v>
      </c>
      <c r="KE250" s="613">
        <v>0</v>
      </c>
      <c r="KF250" s="613">
        <v>0</v>
      </c>
      <c r="KG250" s="613">
        <v>0</v>
      </c>
      <c r="KH250" s="613">
        <v>0</v>
      </c>
      <c r="KI250" s="613">
        <v>0</v>
      </c>
      <c r="KJ250" s="613">
        <v>0</v>
      </c>
      <c r="KK250" s="613">
        <v>0</v>
      </c>
      <c r="KL250" s="613">
        <v>0</v>
      </c>
      <c r="KM250" s="613">
        <v>0</v>
      </c>
      <c r="KN250" s="613">
        <v>0</v>
      </c>
      <c r="KO250" s="613">
        <v>0</v>
      </c>
      <c r="KP250" s="613">
        <v>0</v>
      </c>
      <c r="KQ250" s="613">
        <v>0</v>
      </c>
      <c r="KR250" s="613">
        <v>0</v>
      </c>
      <c r="KS250" s="613">
        <v>0</v>
      </c>
      <c r="KT250" s="613">
        <v>0</v>
      </c>
      <c r="KU250" s="613">
        <v>0</v>
      </c>
      <c r="KV250" s="613">
        <v>0</v>
      </c>
      <c r="KW250" s="613">
        <v>0</v>
      </c>
      <c r="KX250" s="613">
        <v>0</v>
      </c>
      <c r="KY250" s="613">
        <v>0</v>
      </c>
      <c r="KZ250" s="613">
        <v>0</v>
      </c>
      <c r="LA250" s="613">
        <v>0</v>
      </c>
      <c r="LB250" s="613">
        <v>0</v>
      </c>
      <c r="LC250" s="613">
        <v>0</v>
      </c>
      <c r="LD250" s="613">
        <v>0</v>
      </c>
      <c r="LE250" s="613">
        <v>0</v>
      </c>
      <c r="LF250" s="613">
        <v>0</v>
      </c>
      <c r="LG250" s="613">
        <v>0</v>
      </c>
      <c r="LH250" s="613">
        <v>0</v>
      </c>
      <c r="LI250" s="613">
        <v>0</v>
      </c>
      <c r="LJ250" s="613">
        <v>0</v>
      </c>
      <c r="LK250" s="613">
        <v>0</v>
      </c>
      <c r="LL250" s="613">
        <v>0</v>
      </c>
      <c r="LM250" s="613">
        <v>0</v>
      </c>
      <c r="LN250" s="613">
        <v>0</v>
      </c>
      <c r="LO250" s="613">
        <v>0</v>
      </c>
      <c r="LP250" s="613">
        <v>0</v>
      </c>
      <c r="LQ250" s="613">
        <v>0</v>
      </c>
      <c r="LR250" s="613">
        <v>0</v>
      </c>
      <c r="LS250" s="613">
        <v>0</v>
      </c>
      <c r="LT250" s="613">
        <v>0</v>
      </c>
      <c r="LU250" s="613">
        <v>0</v>
      </c>
      <c r="LV250" s="613">
        <v>0</v>
      </c>
      <c r="LW250" s="613">
        <v>0</v>
      </c>
      <c r="LX250" s="613">
        <v>0</v>
      </c>
      <c r="LY250" s="613">
        <v>0</v>
      </c>
      <c r="LZ250" s="613">
        <v>0</v>
      </c>
      <c r="MA250" s="613">
        <v>0</v>
      </c>
      <c r="MB250" s="613">
        <v>0</v>
      </c>
      <c r="MC250" s="613">
        <v>0</v>
      </c>
      <c r="MD250" s="613">
        <v>0</v>
      </c>
      <c r="ME250" s="613">
        <v>0</v>
      </c>
      <c r="MF250" s="613">
        <v>0</v>
      </c>
      <c r="MG250" s="613">
        <v>0</v>
      </c>
      <c r="MH250" s="613">
        <v>0</v>
      </c>
      <c r="MI250" s="613">
        <v>0</v>
      </c>
      <c r="MJ250" s="613">
        <v>0</v>
      </c>
      <c r="MK250" s="613">
        <v>0</v>
      </c>
      <c r="ML250" s="613">
        <v>0</v>
      </c>
      <c r="MM250" s="613">
        <v>0</v>
      </c>
      <c r="MN250" s="613">
        <v>0</v>
      </c>
      <c r="MO250" s="613">
        <v>0</v>
      </c>
      <c r="MP250" s="613">
        <v>0</v>
      </c>
      <c r="MQ250" s="613">
        <v>0</v>
      </c>
      <c r="MR250" s="613">
        <v>0</v>
      </c>
      <c r="MS250" s="613">
        <v>0</v>
      </c>
      <c r="MT250" s="613">
        <v>0</v>
      </c>
      <c r="MU250" s="613">
        <v>0</v>
      </c>
      <c r="MV250" s="613">
        <v>0</v>
      </c>
      <c r="MW250" s="613">
        <v>0</v>
      </c>
      <c r="MX250" s="613">
        <v>0</v>
      </c>
      <c r="MY250" s="613">
        <v>0</v>
      </c>
      <c r="MZ250" s="613">
        <v>0</v>
      </c>
      <c r="NA250" s="613">
        <v>0</v>
      </c>
      <c r="NB250" s="613">
        <v>0</v>
      </c>
      <c r="NC250" s="613">
        <v>0</v>
      </c>
      <c r="ND250" s="613">
        <v>0</v>
      </c>
      <c r="NE250" s="613">
        <v>0</v>
      </c>
      <c r="NF250" s="613">
        <v>0</v>
      </c>
      <c r="NG250" s="613">
        <v>0</v>
      </c>
      <c r="NH250" s="613">
        <v>0</v>
      </c>
      <c r="NI250" s="613">
        <v>0</v>
      </c>
      <c r="NJ250" s="613">
        <v>0</v>
      </c>
      <c r="NK250" s="613">
        <v>0</v>
      </c>
      <c r="NL250" s="613">
        <v>0</v>
      </c>
      <c r="NM250" s="613">
        <v>0</v>
      </c>
      <c r="NN250" s="613">
        <v>0</v>
      </c>
      <c r="NO250" s="613">
        <v>0</v>
      </c>
      <c r="NP250" s="613">
        <v>0</v>
      </c>
      <c r="NQ250" s="613">
        <v>0</v>
      </c>
      <c r="NR250" s="613">
        <v>0</v>
      </c>
      <c r="NS250" s="613">
        <v>0</v>
      </c>
      <c r="NT250" s="613">
        <v>0</v>
      </c>
      <c r="NU250" s="613">
        <v>0</v>
      </c>
      <c r="NV250" s="613">
        <v>0</v>
      </c>
      <c r="NW250" s="613">
        <v>0</v>
      </c>
      <c r="NX250" s="613">
        <v>0</v>
      </c>
      <c r="NY250" s="613">
        <v>0</v>
      </c>
      <c r="NZ250" s="613">
        <v>0</v>
      </c>
      <c r="OA250" s="613">
        <v>0</v>
      </c>
      <c r="OB250" s="613">
        <v>0</v>
      </c>
      <c r="OC250" s="613">
        <v>0</v>
      </c>
      <c r="OD250" s="613">
        <v>0</v>
      </c>
      <c r="OE250" s="613">
        <v>0</v>
      </c>
      <c r="OF250" s="613">
        <v>0</v>
      </c>
      <c r="OG250" s="613">
        <v>0</v>
      </c>
      <c r="OH250" s="613">
        <v>0</v>
      </c>
      <c r="OI250" s="613">
        <v>0</v>
      </c>
      <c r="OJ250" s="613">
        <v>0</v>
      </c>
      <c r="OK250" s="613">
        <v>0</v>
      </c>
      <c r="OL250" s="613">
        <v>0</v>
      </c>
      <c r="OM250" s="613">
        <v>0</v>
      </c>
      <c r="ON250" s="613">
        <v>0</v>
      </c>
      <c r="OO250" s="613">
        <v>0</v>
      </c>
      <c r="OP250" s="613">
        <v>0</v>
      </c>
      <c r="OQ250" s="613">
        <v>0</v>
      </c>
      <c r="OR250" s="613">
        <v>0</v>
      </c>
      <c r="OS250" s="613">
        <v>0</v>
      </c>
      <c r="OT250" s="613">
        <v>0</v>
      </c>
      <c r="OU250" s="613">
        <v>0</v>
      </c>
      <c r="OV250" s="613">
        <v>0</v>
      </c>
      <c r="OW250" s="613">
        <v>0</v>
      </c>
      <c r="OX250" s="613">
        <v>0</v>
      </c>
      <c r="OY250" s="613">
        <v>0</v>
      </c>
      <c r="OZ250" s="613">
        <v>0</v>
      </c>
      <c r="PA250" s="613">
        <v>0</v>
      </c>
      <c r="PB250" s="613">
        <v>0</v>
      </c>
      <c r="PC250" s="613">
        <v>0</v>
      </c>
      <c r="PD250" s="613">
        <v>0</v>
      </c>
      <c r="PE250" s="613">
        <v>0</v>
      </c>
      <c r="PF250" s="613">
        <v>0</v>
      </c>
      <c r="PG250" s="613">
        <v>0</v>
      </c>
      <c r="PH250" s="613">
        <v>0</v>
      </c>
      <c r="PI250" s="613">
        <v>0</v>
      </c>
      <c r="PJ250" s="613">
        <v>0</v>
      </c>
      <c r="PK250" s="613">
        <v>0</v>
      </c>
      <c r="PL250" s="613">
        <v>0</v>
      </c>
      <c r="PM250" s="613">
        <v>0</v>
      </c>
      <c r="PN250" s="613">
        <v>0</v>
      </c>
      <c r="PO250" s="613">
        <v>0</v>
      </c>
      <c r="PP250" s="613">
        <v>0</v>
      </c>
      <c r="PQ250" s="613">
        <v>0</v>
      </c>
      <c r="PR250" s="613">
        <v>0</v>
      </c>
      <c r="PS250" s="613">
        <v>0</v>
      </c>
      <c r="PT250" s="613">
        <v>0</v>
      </c>
      <c r="PU250" s="613">
        <v>0</v>
      </c>
      <c r="PV250" s="613">
        <v>0</v>
      </c>
      <c r="PW250" s="613">
        <v>0</v>
      </c>
      <c r="PX250" s="613">
        <v>0</v>
      </c>
      <c r="PY250" s="613">
        <v>0</v>
      </c>
      <c r="PZ250" s="613">
        <v>0</v>
      </c>
      <c r="QA250" s="613">
        <v>0</v>
      </c>
      <c r="QB250" s="613">
        <v>0</v>
      </c>
      <c r="QC250" s="613">
        <v>0</v>
      </c>
      <c r="QD250" s="613">
        <v>0</v>
      </c>
      <c r="QE250" s="613">
        <v>0</v>
      </c>
      <c r="QF250" s="613">
        <v>0</v>
      </c>
      <c r="QG250" s="613">
        <v>0</v>
      </c>
      <c r="QH250" s="613">
        <v>0</v>
      </c>
      <c r="QI250" s="613">
        <v>0</v>
      </c>
      <c r="QJ250" s="613">
        <v>0</v>
      </c>
      <c r="QK250" s="613">
        <v>0</v>
      </c>
      <c r="QL250" s="613">
        <v>0</v>
      </c>
      <c r="QM250" s="613">
        <v>0</v>
      </c>
      <c r="QN250" s="613">
        <v>0</v>
      </c>
      <c r="QO250" s="613">
        <v>0</v>
      </c>
      <c r="QP250" s="613">
        <v>0</v>
      </c>
      <c r="QQ250" s="613">
        <v>0</v>
      </c>
      <c r="QR250" s="613">
        <v>0</v>
      </c>
      <c r="QS250" s="613">
        <v>0</v>
      </c>
      <c r="QT250" s="613">
        <v>0</v>
      </c>
      <c r="QU250" s="613">
        <v>0</v>
      </c>
      <c r="QV250" s="613">
        <v>0</v>
      </c>
      <c r="QW250" s="613">
        <v>0</v>
      </c>
      <c r="QX250" s="613">
        <v>0</v>
      </c>
      <c r="QY250" s="613">
        <v>0</v>
      </c>
      <c r="QZ250" s="613">
        <v>0</v>
      </c>
      <c r="RA250" s="613">
        <v>0</v>
      </c>
      <c r="RB250" s="613">
        <v>0</v>
      </c>
      <c r="RC250" s="613">
        <v>0</v>
      </c>
      <c r="RD250" s="613">
        <v>0</v>
      </c>
      <c r="RE250" s="613">
        <v>0</v>
      </c>
      <c r="RF250" s="613">
        <v>0</v>
      </c>
      <c r="RG250" s="613">
        <v>0</v>
      </c>
      <c r="RH250" s="613">
        <v>0</v>
      </c>
      <c r="RI250" s="613">
        <v>0</v>
      </c>
      <c r="RJ250" s="613">
        <v>0</v>
      </c>
      <c r="RK250" s="613">
        <v>0</v>
      </c>
      <c r="RL250" s="613">
        <v>0</v>
      </c>
      <c r="RM250" s="613">
        <v>0</v>
      </c>
      <c r="RN250" s="613">
        <v>0</v>
      </c>
      <c r="RO250" s="613">
        <v>0</v>
      </c>
      <c r="RP250" s="613">
        <v>0</v>
      </c>
      <c r="RQ250" s="613">
        <v>0</v>
      </c>
      <c r="RR250" s="613">
        <v>0</v>
      </c>
      <c r="RS250" s="613">
        <v>0</v>
      </c>
      <c r="RT250" s="613">
        <v>0</v>
      </c>
      <c r="RU250" s="613">
        <v>0</v>
      </c>
      <c r="RV250" s="613">
        <v>0</v>
      </c>
      <c r="RW250" s="613">
        <v>0</v>
      </c>
      <c r="RX250" s="613">
        <v>0</v>
      </c>
      <c r="RY250" s="613">
        <v>0</v>
      </c>
      <c r="RZ250" s="613">
        <v>0</v>
      </c>
      <c r="SA250" s="613">
        <v>0</v>
      </c>
      <c r="SB250" s="613">
        <v>0</v>
      </c>
      <c r="SC250" s="613">
        <v>0</v>
      </c>
      <c r="SD250" s="613">
        <v>0</v>
      </c>
      <c r="SE250" s="613">
        <v>0</v>
      </c>
      <c r="SF250" s="613">
        <v>0</v>
      </c>
      <c r="SG250" s="613">
        <v>0</v>
      </c>
      <c r="SH250" s="613">
        <v>0</v>
      </c>
      <c r="SI250" s="613">
        <v>0</v>
      </c>
      <c r="SJ250" s="613">
        <v>0</v>
      </c>
      <c r="SK250" s="267">
        <f>SJ250</f>
        <v>0</v>
      </c>
      <c r="SL250" s="254"/>
      <c r="SM250" s="242"/>
      <c r="SN250" s="242"/>
      <c r="SO250" s="242"/>
    </row>
    <row r="251" spans="1:509" outlineLevel="3" x14ac:dyDescent="0.35">
      <c r="A251" s="242"/>
      <c r="B251" s="251"/>
      <c r="C251" s="438">
        <f t="shared" si="477"/>
        <v>4</v>
      </c>
      <c r="D251" s="267"/>
      <c r="E251" s="316">
        <f t="shared" si="457"/>
        <v>110</v>
      </c>
      <c r="F251" s="322"/>
      <c r="G251" s="322"/>
      <c r="H251" s="267"/>
      <c r="I251" s="542"/>
      <c r="J251" s="555" t="s">
        <v>859</v>
      </c>
      <c r="K251" s="543"/>
      <c r="L251" s="614">
        <v>0</v>
      </c>
      <c r="M251" s="614">
        <v>0</v>
      </c>
      <c r="N251" s="614">
        <v>0</v>
      </c>
      <c r="O251" s="614">
        <v>0</v>
      </c>
      <c r="P251" s="614">
        <v>0</v>
      </c>
      <c r="Q251" s="614">
        <v>0</v>
      </c>
      <c r="R251" s="614">
        <v>0</v>
      </c>
      <c r="S251" s="614">
        <v>0</v>
      </c>
      <c r="T251" s="614">
        <v>0</v>
      </c>
      <c r="U251" s="614">
        <v>0</v>
      </c>
      <c r="V251" s="614">
        <v>0</v>
      </c>
      <c r="W251" s="614">
        <v>0</v>
      </c>
      <c r="X251" s="614">
        <v>0</v>
      </c>
      <c r="Y251" s="614">
        <v>0</v>
      </c>
      <c r="Z251" s="614">
        <v>0</v>
      </c>
      <c r="AA251" s="614">
        <v>0</v>
      </c>
      <c r="AB251" s="614">
        <v>0</v>
      </c>
      <c r="AC251" s="614">
        <v>0</v>
      </c>
      <c r="AD251" s="614">
        <v>0</v>
      </c>
      <c r="AE251" s="614">
        <v>0</v>
      </c>
      <c r="AF251" s="614">
        <v>0</v>
      </c>
      <c r="AG251" s="614">
        <v>0</v>
      </c>
      <c r="AH251" s="614">
        <v>0</v>
      </c>
      <c r="AI251" s="614">
        <v>0</v>
      </c>
      <c r="AJ251" s="614">
        <v>0</v>
      </c>
      <c r="AK251" s="614">
        <v>0</v>
      </c>
      <c r="AL251" s="614">
        <v>0</v>
      </c>
      <c r="AM251" s="614">
        <v>0</v>
      </c>
      <c r="AN251" s="614">
        <v>0</v>
      </c>
      <c r="AO251" s="614">
        <v>0</v>
      </c>
      <c r="AP251" s="614">
        <v>0</v>
      </c>
      <c r="AQ251" s="614">
        <v>0</v>
      </c>
      <c r="AR251" s="614">
        <v>0</v>
      </c>
      <c r="AS251" s="614">
        <v>0</v>
      </c>
      <c r="AT251" s="614">
        <v>0</v>
      </c>
      <c r="AU251" s="614">
        <v>0</v>
      </c>
      <c r="AV251" s="614">
        <v>0</v>
      </c>
      <c r="AW251" s="614">
        <v>0</v>
      </c>
      <c r="AX251" s="614">
        <v>0</v>
      </c>
      <c r="AY251" s="614">
        <v>0</v>
      </c>
      <c r="AZ251" s="614">
        <v>0</v>
      </c>
      <c r="BA251" s="614">
        <v>0</v>
      </c>
      <c r="BB251" s="614">
        <v>0</v>
      </c>
      <c r="BC251" s="614">
        <v>0</v>
      </c>
      <c r="BD251" s="614">
        <v>0</v>
      </c>
      <c r="BE251" s="614">
        <v>0</v>
      </c>
      <c r="BF251" s="614">
        <v>0</v>
      </c>
      <c r="BG251" s="614">
        <v>0</v>
      </c>
      <c r="BH251" s="614">
        <v>0</v>
      </c>
      <c r="BI251" s="614">
        <v>0</v>
      </c>
      <c r="BJ251" s="614">
        <v>0</v>
      </c>
      <c r="BK251" s="614">
        <v>0</v>
      </c>
      <c r="BL251" s="614">
        <v>0</v>
      </c>
      <c r="BM251" s="614">
        <v>0</v>
      </c>
      <c r="BN251" s="614">
        <v>0</v>
      </c>
      <c r="BO251" s="614">
        <v>0</v>
      </c>
      <c r="BP251" s="614">
        <v>0</v>
      </c>
      <c r="BQ251" s="614">
        <v>0</v>
      </c>
      <c r="BR251" s="614">
        <v>0</v>
      </c>
      <c r="BS251" s="614">
        <v>0</v>
      </c>
      <c r="BT251" s="614">
        <v>0</v>
      </c>
      <c r="BU251" s="614">
        <v>0</v>
      </c>
      <c r="BV251" s="614">
        <v>0</v>
      </c>
      <c r="BW251" s="614">
        <v>0</v>
      </c>
      <c r="BX251" s="614">
        <v>0</v>
      </c>
      <c r="BY251" s="614">
        <v>0</v>
      </c>
      <c r="BZ251" s="614">
        <v>0</v>
      </c>
      <c r="CA251" s="614">
        <v>0</v>
      </c>
      <c r="CB251" s="614">
        <v>0</v>
      </c>
      <c r="CC251" s="614">
        <v>0</v>
      </c>
      <c r="CD251" s="614">
        <v>0</v>
      </c>
      <c r="CE251" s="614">
        <v>0</v>
      </c>
      <c r="CF251" s="614">
        <v>0</v>
      </c>
      <c r="CG251" s="614">
        <v>0</v>
      </c>
      <c r="CH251" s="614">
        <v>0</v>
      </c>
      <c r="CI251" s="614">
        <v>0</v>
      </c>
      <c r="CJ251" s="614">
        <v>0</v>
      </c>
      <c r="CK251" s="614">
        <v>0</v>
      </c>
      <c r="CL251" s="614">
        <v>0</v>
      </c>
      <c r="CM251" s="614">
        <v>0</v>
      </c>
      <c r="CN251" s="614">
        <v>0</v>
      </c>
      <c r="CO251" s="614">
        <v>0</v>
      </c>
      <c r="CP251" s="614">
        <v>0</v>
      </c>
      <c r="CQ251" s="614">
        <v>0</v>
      </c>
      <c r="CR251" s="614">
        <v>0</v>
      </c>
      <c r="CS251" s="614">
        <v>0</v>
      </c>
      <c r="CT251" s="614">
        <v>0</v>
      </c>
      <c r="CU251" s="614">
        <v>0</v>
      </c>
      <c r="CV251" s="614">
        <v>0</v>
      </c>
      <c r="CW251" s="614">
        <v>0</v>
      </c>
      <c r="CX251" s="614">
        <v>0</v>
      </c>
      <c r="CY251" s="614">
        <v>0</v>
      </c>
      <c r="CZ251" s="614">
        <v>0</v>
      </c>
      <c r="DA251" s="614">
        <v>0</v>
      </c>
      <c r="DB251" s="614">
        <v>0</v>
      </c>
      <c r="DC251" s="614">
        <v>0</v>
      </c>
      <c r="DD251" s="614">
        <v>0</v>
      </c>
      <c r="DE251" s="614">
        <v>0</v>
      </c>
      <c r="DF251" s="614">
        <v>0</v>
      </c>
      <c r="DG251" s="614">
        <v>0</v>
      </c>
      <c r="DH251" s="614">
        <v>0</v>
      </c>
      <c r="DI251" s="614">
        <v>0</v>
      </c>
      <c r="DJ251" s="614">
        <v>0</v>
      </c>
      <c r="DK251" s="614">
        <v>0</v>
      </c>
      <c r="DL251" s="614">
        <v>0</v>
      </c>
      <c r="DM251" s="614">
        <v>0</v>
      </c>
      <c r="DN251" s="614">
        <v>0</v>
      </c>
      <c r="DO251" s="614">
        <v>0</v>
      </c>
      <c r="DP251" s="614">
        <v>0</v>
      </c>
      <c r="DQ251" s="614">
        <v>0</v>
      </c>
      <c r="DR251" s="614">
        <v>0</v>
      </c>
      <c r="DS251" s="614">
        <v>0</v>
      </c>
      <c r="DT251" s="614">
        <v>0</v>
      </c>
      <c r="DU251" s="614">
        <v>0</v>
      </c>
      <c r="DV251" s="614">
        <v>0</v>
      </c>
      <c r="DW251" s="614">
        <v>0</v>
      </c>
      <c r="DX251" s="614">
        <v>0</v>
      </c>
      <c r="DY251" s="614">
        <v>0</v>
      </c>
      <c r="DZ251" s="614">
        <v>0</v>
      </c>
      <c r="EA251" s="614">
        <v>0</v>
      </c>
      <c r="EB251" s="614">
        <v>0</v>
      </c>
      <c r="EC251" s="614">
        <v>0</v>
      </c>
      <c r="ED251" s="614">
        <v>0</v>
      </c>
      <c r="EE251" s="614">
        <v>0</v>
      </c>
      <c r="EF251" s="614">
        <v>0</v>
      </c>
      <c r="EG251" s="614">
        <v>0</v>
      </c>
      <c r="EH251" s="614">
        <v>0</v>
      </c>
      <c r="EI251" s="614">
        <v>0</v>
      </c>
      <c r="EJ251" s="614">
        <v>0</v>
      </c>
      <c r="EK251" s="614">
        <v>0</v>
      </c>
      <c r="EL251" s="614">
        <v>0</v>
      </c>
      <c r="EM251" s="614">
        <v>0</v>
      </c>
      <c r="EN251" s="614">
        <v>0</v>
      </c>
      <c r="EO251" s="614">
        <v>0</v>
      </c>
      <c r="EP251" s="614">
        <v>0</v>
      </c>
      <c r="EQ251" s="614">
        <v>0</v>
      </c>
      <c r="ER251" s="614">
        <v>0</v>
      </c>
      <c r="ES251" s="614">
        <v>0</v>
      </c>
      <c r="ET251" s="614">
        <v>0</v>
      </c>
      <c r="EU251" s="614">
        <v>0</v>
      </c>
      <c r="EV251" s="614">
        <v>0</v>
      </c>
      <c r="EW251" s="614">
        <v>0</v>
      </c>
      <c r="EX251" s="614">
        <v>0</v>
      </c>
      <c r="EY251" s="614">
        <v>0</v>
      </c>
      <c r="EZ251" s="614">
        <v>0</v>
      </c>
      <c r="FA251" s="614">
        <v>0</v>
      </c>
      <c r="FB251" s="614">
        <v>0</v>
      </c>
      <c r="FC251" s="614">
        <v>0</v>
      </c>
      <c r="FD251" s="614">
        <v>0</v>
      </c>
      <c r="FE251" s="614">
        <v>0</v>
      </c>
      <c r="FF251" s="614">
        <v>0</v>
      </c>
      <c r="FG251" s="614">
        <v>0</v>
      </c>
      <c r="FH251" s="614">
        <v>0</v>
      </c>
      <c r="FI251" s="614">
        <v>0</v>
      </c>
      <c r="FJ251" s="614">
        <v>0</v>
      </c>
      <c r="FK251" s="614">
        <v>0</v>
      </c>
      <c r="FL251" s="614">
        <v>0</v>
      </c>
      <c r="FM251" s="614">
        <v>0</v>
      </c>
      <c r="FN251" s="614">
        <v>0</v>
      </c>
      <c r="FO251" s="614">
        <v>0</v>
      </c>
      <c r="FP251" s="614">
        <v>0</v>
      </c>
      <c r="FQ251" s="614">
        <v>0</v>
      </c>
      <c r="FR251" s="614">
        <v>0</v>
      </c>
      <c r="FS251" s="614">
        <v>0</v>
      </c>
      <c r="FT251" s="614">
        <v>0</v>
      </c>
      <c r="FU251" s="614">
        <v>0</v>
      </c>
      <c r="FV251" s="614">
        <v>0</v>
      </c>
      <c r="FW251" s="614">
        <v>0</v>
      </c>
      <c r="FX251" s="614">
        <v>0</v>
      </c>
      <c r="FY251" s="614">
        <v>0</v>
      </c>
      <c r="FZ251" s="614">
        <v>0</v>
      </c>
      <c r="GA251" s="614">
        <v>0</v>
      </c>
      <c r="GB251" s="614">
        <v>0</v>
      </c>
      <c r="GC251" s="614">
        <v>0</v>
      </c>
      <c r="GD251" s="614">
        <v>0</v>
      </c>
      <c r="GE251" s="614">
        <v>0</v>
      </c>
      <c r="GF251" s="614">
        <v>0</v>
      </c>
      <c r="GG251" s="614">
        <v>0</v>
      </c>
      <c r="GH251" s="614">
        <v>0</v>
      </c>
      <c r="GI251" s="614">
        <v>0</v>
      </c>
      <c r="GJ251" s="614">
        <v>0</v>
      </c>
      <c r="GK251" s="614">
        <v>0</v>
      </c>
      <c r="GL251" s="614">
        <v>0</v>
      </c>
      <c r="GM251" s="614">
        <v>0</v>
      </c>
      <c r="GN251" s="614">
        <v>0</v>
      </c>
      <c r="GO251" s="614">
        <v>0</v>
      </c>
      <c r="GP251" s="614">
        <v>0</v>
      </c>
      <c r="GQ251" s="614">
        <v>0</v>
      </c>
      <c r="GR251" s="614">
        <v>0</v>
      </c>
      <c r="GS251" s="614">
        <v>0</v>
      </c>
      <c r="GT251" s="614">
        <v>0</v>
      </c>
      <c r="GU251" s="614">
        <v>0</v>
      </c>
      <c r="GV251" s="614">
        <v>0</v>
      </c>
      <c r="GW251" s="614">
        <v>0</v>
      </c>
      <c r="GX251" s="614">
        <v>0</v>
      </c>
      <c r="GY251" s="614">
        <v>0</v>
      </c>
      <c r="GZ251" s="614">
        <v>0</v>
      </c>
      <c r="HA251" s="614">
        <v>0</v>
      </c>
      <c r="HB251" s="614">
        <v>0</v>
      </c>
      <c r="HC251" s="614">
        <v>0</v>
      </c>
      <c r="HD251" s="614">
        <v>0</v>
      </c>
      <c r="HE251" s="614">
        <v>0</v>
      </c>
      <c r="HF251" s="614">
        <v>0</v>
      </c>
      <c r="HG251" s="614">
        <v>0</v>
      </c>
      <c r="HH251" s="614">
        <v>0</v>
      </c>
      <c r="HI251" s="614">
        <v>0</v>
      </c>
      <c r="HJ251" s="614">
        <v>0</v>
      </c>
      <c r="HK251" s="614">
        <v>0</v>
      </c>
      <c r="HL251" s="614">
        <v>0</v>
      </c>
      <c r="HM251" s="614">
        <v>0</v>
      </c>
      <c r="HN251" s="614">
        <v>0</v>
      </c>
      <c r="HO251" s="614">
        <v>0</v>
      </c>
      <c r="HP251" s="614">
        <v>0</v>
      </c>
      <c r="HQ251" s="614">
        <v>0</v>
      </c>
      <c r="HR251" s="614">
        <v>0</v>
      </c>
      <c r="HS251" s="614">
        <v>0</v>
      </c>
      <c r="HT251" s="614">
        <v>0</v>
      </c>
      <c r="HU251" s="614">
        <v>0</v>
      </c>
      <c r="HV251" s="614">
        <v>0</v>
      </c>
      <c r="HW251" s="614">
        <v>0</v>
      </c>
      <c r="HX251" s="614">
        <v>0</v>
      </c>
      <c r="HY251" s="614">
        <v>0</v>
      </c>
      <c r="HZ251" s="614">
        <v>0</v>
      </c>
      <c r="IA251" s="614">
        <v>0</v>
      </c>
      <c r="IB251" s="614">
        <v>0</v>
      </c>
      <c r="IC251" s="614">
        <v>0</v>
      </c>
      <c r="ID251" s="614">
        <v>0</v>
      </c>
      <c r="IE251" s="614">
        <v>0</v>
      </c>
      <c r="IF251" s="614">
        <v>0</v>
      </c>
      <c r="IG251" s="614">
        <v>0</v>
      </c>
      <c r="IH251" s="614">
        <v>0</v>
      </c>
      <c r="II251" s="614">
        <v>0</v>
      </c>
      <c r="IJ251" s="614">
        <v>0</v>
      </c>
      <c r="IK251" s="614">
        <v>0</v>
      </c>
      <c r="IL251" s="614">
        <v>0</v>
      </c>
      <c r="IM251" s="614">
        <v>0</v>
      </c>
      <c r="IN251" s="614">
        <v>0</v>
      </c>
      <c r="IO251" s="614">
        <v>0</v>
      </c>
      <c r="IP251" s="614">
        <v>0</v>
      </c>
      <c r="IQ251" s="614">
        <v>0</v>
      </c>
      <c r="IR251" s="614">
        <v>0</v>
      </c>
      <c r="IS251" s="614">
        <v>0</v>
      </c>
      <c r="IT251" s="614">
        <v>0</v>
      </c>
      <c r="IU251" s="614">
        <v>0</v>
      </c>
      <c r="IV251" s="614">
        <v>0</v>
      </c>
      <c r="IW251" s="614">
        <v>0</v>
      </c>
      <c r="IX251" s="614">
        <v>0</v>
      </c>
      <c r="IY251" s="614">
        <v>0</v>
      </c>
      <c r="IZ251" s="614">
        <v>0</v>
      </c>
      <c r="JA251" s="614">
        <v>0</v>
      </c>
      <c r="JB251" s="614">
        <v>0</v>
      </c>
      <c r="JC251" s="614">
        <v>0</v>
      </c>
      <c r="JD251" s="614">
        <v>0</v>
      </c>
      <c r="JE251" s="614">
        <v>0</v>
      </c>
      <c r="JF251" s="614">
        <v>0</v>
      </c>
      <c r="JG251" s="614">
        <v>0</v>
      </c>
      <c r="JH251" s="614">
        <v>0</v>
      </c>
      <c r="JI251" s="614">
        <v>0</v>
      </c>
      <c r="JJ251" s="614">
        <v>0</v>
      </c>
      <c r="JK251" s="614">
        <v>0</v>
      </c>
      <c r="JL251" s="614">
        <v>0</v>
      </c>
      <c r="JM251" s="614">
        <v>0</v>
      </c>
      <c r="JN251" s="614">
        <v>0</v>
      </c>
      <c r="JO251" s="614">
        <v>0</v>
      </c>
      <c r="JP251" s="614">
        <v>0</v>
      </c>
      <c r="JQ251" s="614">
        <v>0</v>
      </c>
      <c r="JR251" s="614">
        <v>0</v>
      </c>
      <c r="JS251" s="614">
        <v>0</v>
      </c>
      <c r="JT251" s="614">
        <v>0</v>
      </c>
      <c r="JU251" s="614">
        <v>0</v>
      </c>
      <c r="JV251" s="614">
        <v>0</v>
      </c>
      <c r="JW251" s="614">
        <v>0</v>
      </c>
      <c r="JX251" s="614">
        <v>0</v>
      </c>
      <c r="JY251" s="614">
        <v>0</v>
      </c>
      <c r="JZ251" s="614">
        <v>0</v>
      </c>
      <c r="KA251" s="614">
        <v>0</v>
      </c>
      <c r="KB251" s="614">
        <v>0</v>
      </c>
      <c r="KC251" s="614">
        <v>0</v>
      </c>
      <c r="KD251" s="614">
        <v>0</v>
      </c>
      <c r="KE251" s="614">
        <v>0</v>
      </c>
      <c r="KF251" s="614">
        <v>0</v>
      </c>
      <c r="KG251" s="614">
        <v>0</v>
      </c>
      <c r="KH251" s="614">
        <v>0</v>
      </c>
      <c r="KI251" s="614">
        <v>0</v>
      </c>
      <c r="KJ251" s="614">
        <v>0</v>
      </c>
      <c r="KK251" s="614">
        <v>0</v>
      </c>
      <c r="KL251" s="614">
        <v>0</v>
      </c>
      <c r="KM251" s="614">
        <v>0</v>
      </c>
      <c r="KN251" s="614">
        <v>0</v>
      </c>
      <c r="KO251" s="614">
        <v>0</v>
      </c>
      <c r="KP251" s="614">
        <v>0</v>
      </c>
      <c r="KQ251" s="614">
        <v>0</v>
      </c>
      <c r="KR251" s="614">
        <v>0</v>
      </c>
      <c r="KS251" s="614">
        <v>0</v>
      </c>
      <c r="KT251" s="614">
        <v>0</v>
      </c>
      <c r="KU251" s="614">
        <v>0</v>
      </c>
      <c r="KV251" s="614">
        <v>0</v>
      </c>
      <c r="KW251" s="614">
        <v>0</v>
      </c>
      <c r="KX251" s="614">
        <v>0</v>
      </c>
      <c r="KY251" s="614">
        <v>0</v>
      </c>
      <c r="KZ251" s="614">
        <v>0</v>
      </c>
      <c r="LA251" s="614">
        <v>0</v>
      </c>
      <c r="LB251" s="614">
        <v>0</v>
      </c>
      <c r="LC251" s="614">
        <v>0</v>
      </c>
      <c r="LD251" s="614">
        <v>0</v>
      </c>
      <c r="LE251" s="614">
        <v>0</v>
      </c>
      <c r="LF251" s="614">
        <v>0</v>
      </c>
      <c r="LG251" s="614">
        <v>0</v>
      </c>
      <c r="LH251" s="614">
        <v>0</v>
      </c>
      <c r="LI251" s="614">
        <v>0</v>
      </c>
      <c r="LJ251" s="614">
        <v>0</v>
      </c>
      <c r="LK251" s="614">
        <v>0</v>
      </c>
      <c r="LL251" s="614">
        <v>0</v>
      </c>
      <c r="LM251" s="614">
        <v>0</v>
      </c>
      <c r="LN251" s="614">
        <v>0</v>
      </c>
      <c r="LO251" s="614">
        <v>0</v>
      </c>
      <c r="LP251" s="614">
        <v>0</v>
      </c>
      <c r="LQ251" s="614">
        <v>0</v>
      </c>
      <c r="LR251" s="614">
        <v>0</v>
      </c>
      <c r="LS251" s="614">
        <v>0</v>
      </c>
      <c r="LT251" s="614">
        <v>0</v>
      </c>
      <c r="LU251" s="614">
        <v>0</v>
      </c>
      <c r="LV251" s="614">
        <v>0</v>
      </c>
      <c r="LW251" s="614">
        <v>0</v>
      </c>
      <c r="LX251" s="614">
        <v>0</v>
      </c>
      <c r="LY251" s="614">
        <v>0</v>
      </c>
      <c r="LZ251" s="614">
        <v>0</v>
      </c>
      <c r="MA251" s="614">
        <v>0</v>
      </c>
      <c r="MB251" s="614">
        <v>0</v>
      </c>
      <c r="MC251" s="614">
        <v>0</v>
      </c>
      <c r="MD251" s="614">
        <v>0</v>
      </c>
      <c r="ME251" s="614">
        <v>0</v>
      </c>
      <c r="MF251" s="614">
        <v>0</v>
      </c>
      <c r="MG251" s="614">
        <v>0</v>
      </c>
      <c r="MH251" s="614">
        <v>0</v>
      </c>
      <c r="MI251" s="614">
        <v>0</v>
      </c>
      <c r="MJ251" s="614">
        <v>0</v>
      </c>
      <c r="MK251" s="614">
        <v>0</v>
      </c>
      <c r="ML251" s="614">
        <v>0</v>
      </c>
      <c r="MM251" s="614">
        <v>0</v>
      </c>
      <c r="MN251" s="614">
        <v>0</v>
      </c>
      <c r="MO251" s="614">
        <v>0</v>
      </c>
      <c r="MP251" s="614">
        <v>0</v>
      </c>
      <c r="MQ251" s="614">
        <v>0</v>
      </c>
      <c r="MR251" s="614">
        <v>0</v>
      </c>
      <c r="MS251" s="614">
        <v>0</v>
      </c>
      <c r="MT251" s="614">
        <v>0</v>
      </c>
      <c r="MU251" s="614">
        <v>0</v>
      </c>
      <c r="MV251" s="614">
        <v>0</v>
      </c>
      <c r="MW251" s="614">
        <v>0</v>
      </c>
      <c r="MX251" s="614">
        <v>0</v>
      </c>
      <c r="MY251" s="614">
        <v>0</v>
      </c>
      <c r="MZ251" s="614">
        <v>0</v>
      </c>
      <c r="NA251" s="614">
        <v>0</v>
      </c>
      <c r="NB251" s="614">
        <v>0</v>
      </c>
      <c r="NC251" s="614">
        <v>0</v>
      </c>
      <c r="ND251" s="614">
        <v>0</v>
      </c>
      <c r="NE251" s="614">
        <v>0</v>
      </c>
      <c r="NF251" s="614">
        <v>0</v>
      </c>
      <c r="NG251" s="614">
        <v>0</v>
      </c>
      <c r="NH251" s="614">
        <v>0</v>
      </c>
      <c r="NI251" s="614">
        <v>0</v>
      </c>
      <c r="NJ251" s="614">
        <v>0</v>
      </c>
      <c r="NK251" s="614">
        <v>0</v>
      </c>
      <c r="NL251" s="614">
        <v>0</v>
      </c>
      <c r="NM251" s="614">
        <v>0</v>
      </c>
      <c r="NN251" s="614">
        <v>0</v>
      </c>
      <c r="NO251" s="614">
        <v>0</v>
      </c>
      <c r="NP251" s="614">
        <v>0</v>
      </c>
      <c r="NQ251" s="614">
        <v>0</v>
      </c>
      <c r="NR251" s="614">
        <v>0</v>
      </c>
      <c r="NS251" s="614">
        <v>0</v>
      </c>
      <c r="NT251" s="614">
        <v>0</v>
      </c>
      <c r="NU251" s="614">
        <v>0</v>
      </c>
      <c r="NV251" s="614">
        <v>0</v>
      </c>
      <c r="NW251" s="614">
        <v>0</v>
      </c>
      <c r="NX251" s="614">
        <v>0</v>
      </c>
      <c r="NY251" s="614">
        <v>0</v>
      </c>
      <c r="NZ251" s="614">
        <v>0</v>
      </c>
      <c r="OA251" s="614">
        <v>0</v>
      </c>
      <c r="OB251" s="614">
        <v>0</v>
      </c>
      <c r="OC251" s="614">
        <v>0</v>
      </c>
      <c r="OD251" s="614">
        <v>0</v>
      </c>
      <c r="OE251" s="614">
        <v>0</v>
      </c>
      <c r="OF251" s="614">
        <v>0</v>
      </c>
      <c r="OG251" s="614">
        <v>0</v>
      </c>
      <c r="OH251" s="614">
        <v>0</v>
      </c>
      <c r="OI251" s="614">
        <v>0</v>
      </c>
      <c r="OJ251" s="614">
        <v>0</v>
      </c>
      <c r="OK251" s="614">
        <v>0</v>
      </c>
      <c r="OL251" s="614">
        <v>0</v>
      </c>
      <c r="OM251" s="614">
        <v>0</v>
      </c>
      <c r="ON251" s="614">
        <v>0</v>
      </c>
      <c r="OO251" s="614">
        <v>0</v>
      </c>
      <c r="OP251" s="614">
        <v>0</v>
      </c>
      <c r="OQ251" s="614">
        <v>0</v>
      </c>
      <c r="OR251" s="614">
        <v>0</v>
      </c>
      <c r="OS251" s="614">
        <v>0</v>
      </c>
      <c r="OT251" s="614">
        <v>0</v>
      </c>
      <c r="OU251" s="614">
        <v>0</v>
      </c>
      <c r="OV251" s="614">
        <v>0</v>
      </c>
      <c r="OW251" s="614">
        <v>0</v>
      </c>
      <c r="OX251" s="614">
        <v>0</v>
      </c>
      <c r="OY251" s="614">
        <v>0</v>
      </c>
      <c r="OZ251" s="614">
        <v>0</v>
      </c>
      <c r="PA251" s="614">
        <v>0</v>
      </c>
      <c r="PB251" s="614">
        <v>0</v>
      </c>
      <c r="PC251" s="614">
        <v>0</v>
      </c>
      <c r="PD251" s="614">
        <v>0</v>
      </c>
      <c r="PE251" s="614">
        <v>0</v>
      </c>
      <c r="PF251" s="614">
        <v>0</v>
      </c>
      <c r="PG251" s="614">
        <v>0</v>
      </c>
      <c r="PH251" s="614">
        <v>0</v>
      </c>
      <c r="PI251" s="614">
        <v>0</v>
      </c>
      <c r="PJ251" s="614">
        <v>0</v>
      </c>
      <c r="PK251" s="614">
        <v>0</v>
      </c>
      <c r="PL251" s="614">
        <v>0</v>
      </c>
      <c r="PM251" s="614">
        <v>0</v>
      </c>
      <c r="PN251" s="614">
        <v>0</v>
      </c>
      <c r="PO251" s="614">
        <v>0</v>
      </c>
      <c r="PP251" s="614">
        <v>0</v>
      </c>
      <c r="PQ251" s="614">
        <v>0</v>
      </c>
      <c r="PR251" s="614">
        <v>0</v>
      </c>
      <c r="PS251" s="614">
        <v>0</v>
      </c>
      <c r="PT251" s="614">
        <v>0</v>
      </c>
      <c r="PU251" s="614">
        <v>0</v>
      </c>
      <c r="PV251" s="614">
        <v>0</v>
      </c>
      <c r="PW251" s="614">
        <v>0</v>
      </c>
      <c r="PX251" s="614">
        <v>0</v>
      </c>
      <c r="PY251" s="614">
        <v>0</v>
      </c>
      <c r="PZ251" s="614">
        <v>0</v>
      </c>
      <c r="QA251" s="614">
        <v>0</v>
      </c>
      <c r="QB251" s="614">
        <v>0</v>
      </c>
      <c r="QC251" s="614">
        <v>0</v>
      </c>
      <c r="QD251" s="614">
        <v>0</v>
      </c>
      <c r="QE251" s="614">
        <v>0</v>
      </c>
      <c r="QF251" s="614">
        <v>0</v>
      </c>
      <c r="QG251" s="614">
        <v>0</v>
      </c>
      <c r="QH251" s="614">
        <v>0</v>
      </c>
      <c r="QI251" s="614">
        <v>0</v>
      </c>
      <c r="QJ251" s="614">
        <v>0</v>
      </c>
      <c r="QK251" s="614">
        <v>0</v>
      </c>
      <c r="QL251" s="614">
        <v>0</v>
      </c>
      <c r="QM251" s="614">
        <v>0</v>
      </c>
      <c r="QN251" s="614">
        <v>0</v>
      </c>
      <c r="QO251" s="614">
        <v>0</v>
      </c>
      <c r="QP251" s="614">
        <v>0</v>
      </c>
      <c r="QQ251" s="614">
        <v>0</v>
      </c>
      <c r="QR251" s="614">
        <v>0</v>
      </c>
      <c r="QS251" s="614">
        <v>0</v>
      </c>
      <c r="QT251" s="614">
        <v>0</v>
      </c>
      <c r="QU251" s="614">
        <v>0</v>
      </c>
      <c r="QV251" s="614">
        <v>0</v>
      </c>
      <c r="QW251" s="614">
        <v>0</v>
      </c>
      <c r="QX251" s="614">
        <v>0</v>
      </c>
      <c r="QY251" s="614">
        <v>0</v>
      </c>
      <c r="QZ251" s="614">
        <v>0</v>
      </c>
      <c r="RA251" s="614">
        <v>0</v>
      </c>
      <c r="RB251" s="614">
        <v>0</v>
      </c>
      <c r="RC251" s="614">
        <v>0</v>
      </c>
      <c r="RD251" s="614">
        <v>0</v>
      </c>
      <c r="RE251" s="614">
        <v>0</v>
      </c>
      <c r="RF251" s="614">
        <v>0</v>
      </c>
      <c r="RG251" s="614">
        <v>0</v>
      </c>
      <c r="RH251" s="614">
        <v>0</v>
      </c>
      <c r="RI251" s="614">
        <v>0</v>
      </c>
      <c r="RJ251" s="614">
        <v>0</v>
      </c>
      <c r="RK251" s="614">
        <v>0</v>
      </c>
      <c r="RL251" s="614">
        <v>0</v>
      </c>
      <c r="RM251" s="614">
        <v>0</v>
      </c>
      <c r="RN251" s="614">
        <v>0</v>
      </c>
      <c r="RO251" s="614">
        <v>0</v>
      </c>
      <c r="RP251" s="614">
        <v>0</v>
      </c>
      <c r="RQ251" s="614">
        <v>0</v>
      </c>
      <c r="RR251" s="614">
        <v>0</v>
      </c>
      <c r="RS251" s="614">
        <v>0</v>
      </c>
      <c r="RT251" s="614">
        <v>0</v>
      </c>
      <c r="RU251" s="614">
        <v>0</v>
      </c>
      <c r="RV251" s="614">
        <v>0</v>
      </c>
      <c r="RW251" s="614">
        <v>0</v>
      </c>
      <c r="RX251" s="614">
        <v>0</v>
      </c>
      <c r="RY251" s="614">
        <v>0</v>
      </c>
      <c r="RZ251" s="614">
        <v>0</v>
      </c>
      <c r="SA251" s="614">
        <v>0</v>
      </c>
      <c r="SB251" s="614">
        <v>0</v>
      </c>
      <c r="SC251" s="614">
        <v>0</v>
      </c>
      <c r="SD251" s="614">
        <v>0</v>
      </c>
      <c r="SE251" s="614">
        <v>0</v>
      </c>
      <c r="SF251" s="614">
        <v>0</v>
      </c>
      <c r="SG251" s="614">
        <v>0</v>
      </c>
      <c r="SH251" s="614">
        <v>0</v>
      </c>
      <c r="SI251" s="614">
        <v>0</v>
      </c>
      <c r="SJ251" s="614">
        <v>0</v>
      </c>
      <c r="SK251" s="267">
        <f t="shared" si="458"/>
        <v>0</v>
      </c>
      <c r="SL251" s="254"/>
      <c r="SM251" s="242"/>
      <c r="SN251" s="242"/>
      <c r="SO251" s="242"/>
    </row>
    <row r="252" spans="1:509" outlineLevel="2" x14ac:dyDescent="0.35">
      <c r="A252" s="242"/>
      <c r="B252" s="251"/>
      <c r="C252" s="438">
        <f>INT($C$29)+2</f>
        <v>3</v>
      </c>
      <c r="D252" s="267"/>
      <c r="E252" s="316">
        <f t="shared" si="457"/>
        <v>111</v>
      </c>
      <c r="F252" s="322"/>
      <c r="G252" s="322"/>
      <c r="H252" s="267"/>
      <c r="I252" s="538"/>
      <c r="J252" s="538" t="s">
        <v>557</v>
      </c>
      <c r="K252" s="539"/>
      <c r="L252" s="612">
        <v>0</v>
      </c>
      <c r="M252" s="612">
        <v>0</v>
      </c>
      <c r="N252" s="612">
        <v>0</v>
      </c>
      <c r="O252" s="612">
        <v>0</v>
      </c>
      <c r="P252" s="612">
        <v>0</v>
      </c>
      <c r="Q252" s="612">
        <v>0</v>
      </c>
      <c r="R252" s="612">
        <v>0</v>
      </c>
      <c r="S252" s="612">
        <v>0</v>
      </c>
      <c r="T252" s="612">
        <v>0</v>
      </c>
      <c r="U252" s="612">
        <v>0</v>
      </c>
      <c r="V252" s="612">
        <v>0</v>
      </c>
      <c r="W252" s="612">
        <v>0</v>
      </c>
      <c r="X252" s="612">
        <v>0</v>
      </c>
      <c r="Y252" s="612">
        <v>0</v>
      </c>
      <c r="Z252" s="612">
        <v>0</v>
      </c>
      <c r="AA252" s="612">
        <v>0</v>
      </c>
      <c r="AB252" s="612">
        <v>0</v>
      </c>
      <c r="AC252" s="612">
        <v>0</v>
      </c>
      <c r="AD252" s="612">
        <v>0</v>
      </c>
      <c r="AE252" s="612">
        <v>0</v>
      </c>
      <c r="AF252" s="612">
        <v>0</v>
      </c>
      <c r="AG252" s="612">
        <v>0</v>
      </c>
      <c r="AH252" s="612">
        <v>0</v>
      </c>
      <c r="AI252" s="612">
        <v>0</v>
      </c>
      <c r="AJ252" s="612">
        <v>0</v>
      </c>
      <c r="AK252" s="612">
        <v>0</v>
      </c>
      <c r="AL252" s="612">
        <v>0</v>
      </c>
      <c r="AM252" s="612">
        <v>0</v>
      </c>
      <c r="AN252" s="612">
        <v>0</v>
      </c>
      <c r="AO252" s="612">
        <v>0</v>
      </c>
      <c r="AP252" s="612">
        <v>0</v>
      </c>
      <c r="AQ252" s="612">
        <v>0</v>
      </c>
      <c r="AR252" s="612">
        <v>0</v>
      </c>
      <c r="AS252" s="612">
        <v>0</v>
      </c>
      <c r="AT252" s="612">
        <v>0</v>
      </c>
      <c r="AU252" s="612">
        <v>0</v>
      </c>
      <c r="AV252" s="612">
        <v>0</v>
      </c>
      <c r="AW252" s="612">
        <v>0</v>
      </c>
      <c r="AX252" s="612">
        <v>0</v>
      </c>
      <c r="AY252" s="612">
        <v>0</v>
      </c>
      <c r="AZ252" s="612">
        <v>0</v>
      </c>
      <c r="BA252" s="612">
        <v>0</v>
      </c>
      <c r="BB252" s="612">
        <v>0</v>
      </c>
      <c r="BC252" s="612">
        <v>0</v>
      </c>
      <c r="BD252" s="612">
        <v>0</v>
      </c>
      <c r="BE252" s="612">
        <v>0</v>
      </c>
      <c r="BF252" s="612">
        <v>0</v>
      </c>
      <c r="BG252" s="612">
        <v>0</v>
      </c>
      <c r="BH252" s="612">
        <v>0</v>
      </c>
      <c r="BI252" s="612">
        <v>0</v>
      </c>
      <c r="BJ252" s="612">
        <v>0</v>
      </c>
      <c r="BK252" s="612">
        <v>0</v>
      </c>
      <c r="BL252" s="612">
        <v>0</v>
      </c>
      <c r="BM252" s="612">
        <v>0</v>
      </c>
      <c r="BN252" s="612">
        <v>0</v>
      </c>
      <c r="BO252" s="612">
        <v>0</v>
      </c>
      <c r="BP252" s="612">
        <v>0</v>
      </c>
      <c r="BQ252" s="612">
        <v>0</v>
      </c>
      <c r="BR252" s="612">
        <v>0</v>
      </c>
      <c r="BS252" s="612">
        <v>0</v>
      </c>
      <c r="BT252" s="612">
        <v>0</v>
      </c>
      <c r="BU252" s="612">
        <v>0</v>
      </c>
      <c r="BV252" s="612">
        <v>0</v>
      </c>
      <c r="BW252" s="612">
        <v>0</v>
      </c>
      <c r="BX252" s="612">
        <v>0</v>
      </c>
      <c r="BY252" s="612">
        <v>0</v>
      </c>
      <c r="BZ252" s="612">
        <v>0</v>
      </c>
      <c r="CA252" s="612">
        <v>0</v>
      </c>
      <c r="CB252" s="612">
        <v>0</v>
      </c>
      <c r="CC252" s="612">
        <v>0</v>
      </c>
      <c r="CD252" s="612">
        <v>0</v>
      </c>
      <c r="CE252" s="612">
        <v>0</v>
      </c>
      <c r="CF252" s="612">
        <v>0</v>
      </c>
      <c r="CG252" s="612">
        <v>0</v>
      </c>
      <c r="CH252" s="612">
        <v>0</v>
      </c>
      <c r="CI252" s="612">
        <v>0</v>
      </c>
      <c r="CJ252" s="612">
        <v>0</v>
      </c>
      <c r="CK252" s="612">
        <v>0</v>
      </c>
      <c r="CL252" s="612">
        <v>0</v>
      </c>
      <c r="CM252" s="612">
        <v>0</v>
      </c>
      <c r="CN252" s="612">
        <v>0</v>
      </c>
      <c r="CO252" s="612">
        <v>0</v>
      </c>
      <c r="CP252" s="612">
        <v>0</v>
      </c>
      <c r="CQ252" s="612">
        <v>0</v>
      </c>
      <c r="CR252" s="612">
        <v>0</v>
      </c>
      <c r="CS252" s="612">
        <v>0</v>
      </c>
      <c r="CT252" s="612">
        <v>0</v>
      </c>
      <c r="CU252" s="612">
        <v>0</v>
      </c>
      <c r="CV252" s="612">
        <v>0</v>
      </c>
      <c r="CW252" s="612">
        <v>0</v>
      </c>
      <c r="CX252" s="612">
        <v>0</v>
      </c>
      <c r="CY252" s="612">
        <v>0</v>
      </c>
      <c r="CZ252" s="612">
        <v>0</v>
      </c>
      <c r="DA252" s="612">
        <v>0</v>
      </c>
      <c r="DB252" s="612">
        <v>0</v>
      </c>
      <c r="DC252" s="612">
        <v>0</v>
      </c>
      <c r="DD252" s="612">
        <v>0</v>
      </c>
      <c r="DE252" s="612">
        <v>0</v>
      </c>
      <c r="DF252" s="612">
        <v>0</v>
      </c>
      <c r="DG252" s="612">
        <v>0</v>
      </c>
      <c r="DH252" s="612">
        <v>0</v>
      </c>
      <c r="DI252" s="612">
        <v>0</v>
      </c>
      <c r="DJ252" s="612">
        <v>0</v>
      </c>
      <c r="DK252" s="612">
        <v>0</v>
      </c>
      <c r="DL252" s="612">
        <v>0</v>
      </c>
      <c r="DM252" s="612">
        <v>0</v>
      </c>
      <c r="DN252" s="612">
        <v>0</v>
      </c>
      <c r="DO252" s="612">
        <v>0</v>
      </c>
      <c r="DP252" s="612">
        <v>0</v>
      </c>
      <c r="DQ252" s="612">
        <v>0</v>
      </c>
      <c r="DR252" s="612">
        <v>0</v>
      </c>
      <c r="DS252" s="612">
        <v>0</v>
      </c>
      <c r="DT252" s="612">
        <v>0</v>
      </c>
      <c r="DU252" s="612">
        <v>0</v>
      </c>
      <c r="DV252" s="612">
        <v>0</v>
      </c>
      <c r="DW252" s="612">
        <v>0</v>
      </c>
      <c r="DX252" s="612">
        <v>0</v>
      </c>
      <c r="DY252" s="612">
        <v>0</v>
      </c>
      <c r="DZ252" s="612">
        <v>0</v>
      </c>
      <c r="EA252" s="612">
        <v>0</v>
      </c>
      <c r="EB252" s="612">
        <v>0</v>
      </c>
      <c r="EC252" s="612">
        <v>0</v>
      </c>
      <c r="ED252" s="612">
        <v>0</v>
      </c>
      <c r="EE252" s="612">
        <v>0</v>
      </c>
      <c r="EF252" s="612">
        <v>0</v>
      </c>
      <c r="EG252" s="612">
        <v>0</v>
      </c>
      <c r="EH252" s="612">
        <v>0</v>
      </c>
      <c r="EI252" s="612">
        <v>0</v>
      </c>
      <c r="EJ252" s="612">
        <v>0</v>
      </c>
      <c r="EK252" s="612">
        <v>0</v>
      </c>
      <c r="EL252" s="612">
        <v>0</v>
      </c>
      <c r="EM252" s="612">
        <v>0</v>
      </c>
      <c r="EN252" s="612">
        <v>0</v>
      </c>
      <c r="EO252" s="612">
        <v>0</v>
      </c>
      <c r="EP252" s="612">
        <v>0</v>
      </c>
      <c r="EQ252" s="612">
        <v>0</v>
      </c>
      <c r="ER252" s="612">
        <v>0</v>
      </c>
      <c r="ES252" s="612">
        <v>0</v>
      </c>
      <c r="ET252" s="612">
        <v>0</v>
      </c>
      <c r="EU252" s="612">
        <v>0</v>
      </c>
      <c r="EV252" s="612">
        <v>0</v>
      </c>
      <c r="EW252" s="612">
        <v>0</v>
      </c>
      <c r="EX252" s="612">
        <v>0</v>
      </c>
      <c r="EY252" s="612">
        <v>0</v>
      </c>
      <c r="EZ252" s="612">
        <v>0</v>
      </c>
      <c r="FA252" s="612">
        <v>0</v>
      </c>
      <c r="FB252" s="612">
        <v>0</v>
      </c>
      <c r="FC252" s="612">
        <v>0</v>
      </c>
      <c r="FD252" s="612">
        <v>0</v>
      </c>
      <c r="FE252" s="612">
        <v>0</v>
      </c>
      <c r="FF252" s="612">
        <v>0</v>
      </c>
      <c r="FG252" s="612">
        <v>0</v>
      </c>
      <c r="FH252" s="612">
        <v>0</v>
      </c>
      <c r="FI252" s="612">
        <v>0</v>
      </c>
      <c r="FJ252" s="612">
        <v>0</v>
      </c>
      <c r="FK252" s="612">
        <v>0</v>
      </c>
      <c r="FL252" s="612">
        <v>0</v>
      </c>
      <c r="FM252" s="612">
        <v>0</v>
      </c>
      <c r="FN252" s="612">
        <v>0</v>
      </c>
      <c r="FO252" s="612">
        <v>0</v>
      </c>
      <c r="FP252" s="612">
        <v>0</v>
      </c>
      <c r="FQ252" s="612">
        <v>0</v>
      </c>
      <c r="FR252" s="612">
        <v>0</v>
      </c>
      <c r="FS252" s="612">
        <v>0</v>
      </c>
      <c r="FT252" s="612">
        <v>0</v>
      </c>
      <c r="FU252" s="612">
        <v>0</v>
      </c>
      <c r="FV252" s="612">
        <v>0</v>
      </c>
      <c r="FW252" s="612">
        <v>0</v>
      </c>
      <c r="FX252" s="612">
        <v>0</v>
      </c>
      <c r="FY252" s="612">
        <v>0</v>
      </c>
      <c r="FZ252" s="612">
        <v>0</v>
      </c>
      <c r="GA252" s="612">
        <v>0</v>
      </c>
      <c r="GB252" s="612">
        <v>0</v>
      </c>
      <c r="GC252" s="612">
        <v>0</v>
      </c>
      <c r="GD252" s="612">
        <v>0</v>
      </c>
      <c r="GE252" s="612">
        <v>0</v>
      </c>
      <c r="GF252" s="612">
        <v>0</v>
      </c>
      <c r="GG252" s="612">
        <v>0</v>
      </c>
      <c r="GH252" s="612">
        <v>0</v>
      </c>
      <c r="GI252" s="612">
        <v>0</v>
      </c>
      <c r="GJ252" s="612">
        <v>0</v>
      </c>
      <c r="GK252" s="612">
        <v>0</v>
      </c>
      <c r="GL252" s="612">
        <v>0</v>
      </c>
      <c r="GM252" s="612">
        <v>0</v>
      </c>
      <c r="GN252" s="612">
        <v>0</v>
      </c>
      <c r="GO252" s="612">
        <v>0</v>
      </c>
      <c r="GP252" s="612">
        <v>0</v>
      </c>
      <c r="GQ252" s="612">
        <v>0</v>
      </c>
      <c r="GR252" s="612">
        <v>0</v>
      </c>
      <c r="GS252" s="612">
        <v>0</v>
      </c>
      <c r="GT252" s="612">
        <v>0</v>
      </c>
      <c r="GU252" s="612">
        <v>0</v>
      </c>
      <c r="GV252" s="612">
        <v>0</v>
      </c>
      <c r="GW252" s="612">
        <v>0</v>
      </c>
      <c r="GX252" s="612">
        <v>0</v>
      </c>
      <c r="GY252" s="612">
        <v>0</v>
      </c>
      <c r="GZ252" s="612">
        <v>0</v>
      </c>
      <c r="HA252" s="612">
        <v>0</v>
      </c>
      <c r="HB252" s="612">
        <v>0</v>
      </c>
      <c r="HC252" s="612">
        <v>0</v>
      </c>
      <c r="HD252" s="612">
        <v>0</v>
      </c>
      <c r="HE252" s="612">
        <v>0</v>
      </c>
      <c r="HF252" s="612">
        <v>0</v>
      </c>
      <c r="HG252" s="612">
        <v>0</v>
      </c>
      <c r="HH252" s="612">
        <v>0</v>
      </c>
      <c r="HI252" s="612">
        <v>0</v>
      </c>
      <c r="HJ252" s="612">
        <v>0</v>
      </c>
      <c r="HK252" s="612">
        <v>0</v>
      </c>
      <c r="HL252" s="612">
        <v>0</v>
      </c>
      <c r="HM252" s="612">
        <v>0</v>
      </c>
      <c r="HN252" s="612">
        <v>0</v>
      </c>
      <c r="HO252" s="612">
        <v>0</v>
      </c>
      <c r="HP252" s="612">
        <v>0</v>
      </c>
      <c r="HQ252" s="612">
        <v>0</v>
      </c>
      <c r="HR252" s="612">
        <v>0</v>
      </c>
      <c r="HS252" s="612">
        <v>0</v>
      </c>
      <c r="HT252" s="612">
        <v>0</v>
      </c>
      <c r="HU252" s="612">
        <v>0</v>
      </c>
      <c r="HV252" s="612">
        <v>0</v>
      </c>
      <c r="HW252" s="612">
        <v>0</v>
      </c>
      <c r="HX252" s="612">
        <v>0</v>
      </c>
      <c r="HY252" s="612">
        <v>0</v>
      </c>
      <c r="HZ252" s="612">
        <v>0</v>
      </c>
      <c r="IA252" s="612">
        <v>0</v>
      </c>
      <c r="IB252" s="612">
        <v>0</v>
      </c>
      <c r="IC252" s="612">
        <v>0</v>
      </c>
      <c r="ID252" s="612">
        <v>0</v>
      </c>
      <c r="IE252" s="612">
        <v>0</v>
      </c>
      <c r="IF252" s="612">
        <v>0</v>
      </c>
      <c r="IG252" s="612">
        <v>0</v>
      </c>
      <c r="IH252" s="612">
        <v>0</v>
      </c>
      <c r="II252" s="612">
        <v>0</v>
      </c>
      <c r="IJ252" s="612">
        <v>0</v>
      </c>
      <c r="IK252" s="612">
        <v>0</v>
      </c>
      <c r="IL252" s="612">
        <v>0</v>
      </c>
      <c r="IM252" s="612">
        <v>0</v>
      </c>
      <c r="IN252" s="612">
        <v>0</v>
      </c>
      <c r="IO252" s="612">
        <v>0</v>
      </c>
      <c r="IP252" s="612">
        <v>0</v>
      </c>
      <c r="IQ252" s="612">
        <v>0</v>
      </c>
      <c r="IR252" s="612">
        <v>0</v>
      </c>
      <c r="IS252" s="612">
        <v>0</v>
      </c>
      <c r="IT252" s="612">
        <v>0</v>
      </c>
      <c r="IU252" s="612">
        <v>0</v>
      </c>
      <c r="IV252" s="612">
        <v>0</v>
      </c>
      <c r="IW252" s="612">
        <v>0</v>
      </c>
      <c r="IX252" s="612">
        <v>0</v>
      </c>
      <c r="IY252" s="612">
        <v>0</v>
      </c>
      <c r="IZ252" s="612">
        <v>0</v>
      </c>
      <c r="JA252" s="612">
        <v>0</v>
      </c>
      <c r="JB252" s="612">
        <v>0</v>
      </c>
      <c r="JC252" s="612">
        <v>0</v>
      </c>
      <c r="JD252" s="612">
        <v>0</v>
      </c>
      <c r="JE252" s="612">
        <v>0</v>
      </c>
      <c r="JF252" s="612">
        <v>0</v>
      </c>
      <c r="JG252" s="612">
        <v>0</v>
      </c>
      <c r="JH252" s="612">
        <v>0</v>
      </c>
      <c r="JI252" s="612">
        <v>0</v>
      </c>
      <c r="JJ252" s="612">
        <v>0</v>
      </c>
      <c r="JK252" s="612">
        <v>0</v>
      </c>
      <c r="JL252" s="612">
        <v>0</v>
      </c>
      <c r="JM252" s="612">
        <v>0</v>
      </c>
      <c r="JN252" s="612">
        <v>0</v>
      </c>
      <c r="JO252" s="612">
        <v>0</v>
      </c>
      <c r="JP252" s="612">
        <v>0</v>
      </c>
      <c r="JQ252" s="612">
        <v>0</v>
      </c>
      <c r="JR252" s="612">
        <v>0</v>
      </c>
      <c r="JS252" s="612">
        <v>0</v>
      </c>
      <c r="JT252" s="612">
        <v>0</v>
      </c>
      <c r="JU252" s="612">
        <v>0</v>
      </c>
      <c r="JV252" s="612">
        <v>0</v>
      </c>
      <c r="JW252" s="612">
        <v>0</v>
      </c>
      <c r="JX252" s="612">
        <v>0</v>
      </c>
      <c r="JY252" s="612">
        <v>0</v>
      </c>
      <c r="JZ252" s="612">
        <v>0</v>
      </c>
      <c r="KA252" s="612">
        <v>0</v>
      </c>
      <c r="KB252" s="612">
        <v>0</v>
      </c>
      <c r="KC252" s="612">
        <v>0</v>
      </c>
      <c r="KD252" s="612">
        <v>0</v>
      </c>
      <c r="KE252" s="612">
        <v>0</v>
      </c>
      <c r="KF252" s="612">
        <v>0</v>
      </c>
      <c r="KG252" s="612">
        <v>0</v>
      </c>
      <c r="KH252" s="612">
        <v>0</v>
      </c>
      <c r="KI252" s="612">
        <v>0</v>
      </c>
      <c r="KJ252" s="612">
        <v>0</v>
      </c>
      <c r="KK252" s="612">
        <v>0</v>
      </c>
      <c r="KL252" s="612">
        <v>0</v>
      </c>
      <c r="KM252" s="612">
        <v>0</v>
      </c>
      <c r="KN252" s="612">
        <v>0</v>
      </c>
      <c r="KO252" s="612">
        <v>0</v>
      </c>
      <c r="KP252" s="612">
        <v>0</v>
      </c>
      <c r="KQ252" s="612">
        <v>0</v>
      </c>
      <c r="KR252" s="612">
        <v>0</v>
      </c>
      <c r="KS252" s="612">
        <v>0</v>
      </c>
      <c r="KT252" s="612">
        <v>0</v>
      </c>
      <c r="KU252" s="612">
        <v>0</v>
      </c>
      <c r="KV252" s="612">
        <v>0</v>
      </c>
      <c r="KW252" s="612">
        <v>0</v>
      </c>
      <c r="KX252" s="612">
        <v>0</v>
      </c>
      <c r="KY252" s="612">
        <v>0</v>
      </c>
      <c r="KZ252" s="612">
        <v>0</v>
      </c>
      <c r="LA252" s="612">
        <v>0</v>
      </c>
      <c r="LB252" s="612">
        <v>0</v>
      </c>
      <c r="LC252" s="612">
        <v>0</v>
      </c>
      <c r="LD252" s="612">
        <v>0</v>
      </c>
      <c r="LE252" s="612">
        <v>0</v>
      </c>
      <c r="LF252" s="612">
        <v>0</v>
      </c>
      <c r="LG252" s="612">
        <v>0</v>
      </c>
      <c r="LH252" s="612">
        <v>0</v>
      </c>
      <c r="LI252" s="612">
        <v>0</v>
      </c>
      <c r="LJ252" s="612">
        <v>0</v>
      </c>
      <c r="LK252" s="612">
        <v>0</v>
      </c>
      <c r="LL252" s="612">
        <v>0</v>
      </c>
      <c r="LM252" s="612">
        <v>0</v>
      </c>
      <c r="LN252" s="612">
        <v>0</v>
      </c>
      <c r="LO252" s="612">
        <v>0</v>
      </c>
      <c r="LP252" s="612">
        <v>0</v>
      </c>
      <c r="LQ252" s="612">
        <v>0</v>
      </c>
      <c r="LR252" s="612">
        <v>0</v>
      </c>
      <c r="LS252" s="612">
        <v>0</v>
      </c>
      <c r="LT252" s="612">
        <v>0</v>
      </c>
      <c r="LU252" s="612">
        <v>0</v>
      </c>
      <c r="LV252" s="612">
        <v>0</v>
      </c>
      <c r="LW252" s="612">
        <v>0</v>
      </c>
      <c r="LX252" s="612">
        <v>0</v>
      </c>
      <c r="LY252" s="612">
        <v>0</v>
      </c>
      <c r="LZ252" s="612">
        <v>0</v>
      </c>
      <c r="MA252" s="612">
        <v>0</v>
      </c>
      <c r="MB252" s="612">
        <v>0</v>
      </c>
      <c r="MC252" s="612">
        <v>0</v>
      </c>
      <c r="MD252" s="612">
        <v>0</v>
      </c>
      <c r="ME252" s="612">
        <v>0</v>
      </c>
      <c r="MF252" s="612">
        <v>0</v>
      </c>
      <c r="MG252" s="612">
        <v>0</v>
      </c>
      <c r="MH252" s="612">
        <v>0</v>
      </c>
      <c r="MI252" s="612">
        <v>0</v>
      </c>
      <c r="MJ252" s="612">
        <v>0</v>
      </c>
      <c r="MK252" s="612">
        <v>0</v>
      </c>
      <c r="ML252" s="612">
        <v>0</v>
      </c>
      <c r="MM252" s="612">
        <v>0</v>
      </c>
      <c r="MN252" s="612">
        <v>0</v>
      </c>
      <c r="MO252" s="612">
        <v>0</v>
      </c>
      <c r="MP252" s="612">
        <v>0</v>
      </c>
      <c r="MQ252" s="612">
        <v>0</v>
      </c>
      <c r="MR252" s="612">
        <v>0</v>
      </c>
      <c r="MS252" s="612">
        <v>0</v>
      </c>
      <c r="MT252" s="612">
        <v>0</v>
      </c>
      <c r="MU252" s="612">
        <v>0</v>
      </c>
      <c r="MV252" s="612">
        <v>0</v>
      </c>
      <c r="MW252" s="612">
        <v>0</v>
      </c>
      <c r="MX252" s="612">
        <v>0</v>
      </c>
      <c r="MY252" s="612">
        <v>0</v>
      </c>
      <c r="MZ252" s="612">
        <v>0</v>
      </c>
      <c r="NA252" s="612">
        <v>0</v>
      </c>
      <c r="NB252" s="612">
        <v>0</v>
      </c>
      <c r="NC252" s="612">
        <v>0</v>
      </c>
      <c r="ND252" s="612">
        <v>0</v>
      </c>
      <c r="NE252" s="612">
        <v>0</v>
      </c>
      <c r="NF252" s="612">
        <v>0</v>
      </c>
      <c r="NG252" s="612">
        <v>0</v>
      </c>
      <c r="NH252" s="612">
        <v>0</v>
      </c>
      <c r="NI252" s="612">
        <v>0</v>
      </c>
      <c r="NJ252" s="612">
        <v>0</v>
      </c>
      <c r="NK252" s="612">
        <v>0</v>
      </c>
      <c r="NL252" s="612">
        <v>0</v>
      </c>
      <c r="NM252" s="612">
        <v>0</v>
      </c>
      <c r="NN252" s="612">
        <v>0</v>
      </c>
      <c r="NO252" s="612">
        <v>0</v>
      </c>
      <c r="NP252" s="612">
        <v>0</v>
      </c>
      <c r="NQ252" s="612">
        <v>0</v>
      </c>
      <c r="NR252" s="612">
        <v>0</v>
      </c>
      <c r="NS252" s="612">
        <v>0</v>
      </c>
      <c r="NT252" s="612">
        <v>0</v>
      </c>
      <c r="NU252" s="612">
        <v>0</v>
      </c>
      <c r="NV252" s="612">
        <v>0</v>
      </c>
      <c r="NW252" s="612">
        <v>0</v>
      </c>
      <c r="NX252" s="612">
        <v>0</v>
      </c>
      <c r="NY252" s="612">
        <v>0</v>
      </c>
      <c r="NZ252" s="612">
        <v>0</v>
      </c>
      <c r="OA252" s="612">
        <v>0</v>
      </c>
      <c r="OB252" s="612">
        <v>0</v>
      </c>
      <c r="OC252" s="612">
        <v>0</v>
      </c>
      <c r="OD252" s="612">
        <v>0</v>
      </c>
      <c r="OE252" s="612">
        <v>0</v>
      </c>
      <c r="OF252" s="612">
        <v>0</v>
      </c>
      <c r="OG252" s="612">
        <v>0</v>
      </c>
      <c r="OH252" s="612">
        <v>0</v>
      </c>
      <c r="OI252" s="612">
        <v>0</v>
      </c>
      <c r="OJ252" s="612">
        <v>0</v>
      </c>
      <c r="OK252" s="612">
        <v>0</v>
      </c>
      <c r="OL252" s="612">
        <v>0</v>
      </c>
      <c r="OM252" s="612">
        <v>0</v>
      </c>
      <c r="ON252" s="612">
        <v>0</v>
      </c>
      <c r="OO252" s="612">
        <v>0</v>
      </c>
      <c r="OP252" s="612">
        <v>0</v>
      </c>
      <c r="OQ252" s="612">
        <v>0</v>
      </c>
      <c r="OR252" s="612">
        <v>0</v>
      </c>
      <c r="OS252" s="612">
        <v>0</v>
      </c>
      <c r="OT252" s="612">
        <v>0</v>
      </c>
      <c r="OU252" s="612">
        <v>0</v>
      </c>
      <c r="OV252" s="612">
        <v>0</v>
      </c>
      <c r="OW252" s="612">
        <v>0</v>
      </c>
      <c r="OX252" s="612">
        <v>0</v>
      </c>
      <c r="OY252" s="612">
        <v>0</v>
      </c>
      <c r="OZ252" s="612">
        <v>0</v>
      </c>
      <c r="PA252" s="612">
        <v>0</v>
      </c>
      <c r="PB252" s="612">
        <v>0</v>
      </c>
      <c r="PC252" s="612">
        <v>0</v>
      </c>
      <c r="PD252" s="612">
        <v>0</v>
      </c>
      <c r="PE252" s="612">
        <v>0</v>
      </c>
      <c r="PF252" s="612">
        <v>0</v>
      </c>
      <c r="PG252" s="612">
        <v>0</v>
      </c>
      <c r="PH252" s="612">
        <v>0</v>
      </c>
      <c r="PI252" s="612">
        <v>0</v>
      </c>
      <c r="PJ252" s="612">
        <v>0</v>
      </c>
      <c r="PK252" s="612">
        <v>0</v>
      </c>
      <c r="PL252" s="612">
        <v>0</v>
      </c>
      <c r="PM252" s="612">
        <v>0</v>
      </c>
      <c r="PN252" s="612">
        <v>0</v>
      </c>
      <c r="PO252" s="612">
        <v>0</v>
      </c>
      <c r="PP252" s="612">
        <v>0</v>
      </c>
      <c r="PQ252" s="612">
        <v>0</v>
      </c>
      <c r="PR252" s="612">
        <v>0</v>
      </c>
      <c r="PS252" s="612">
        <v>0</v>
      </c>
      <c r="PT252" s="612">
        <v>0</v>
      </c>
      <c r="PU252" s="612">
        <v>0</v>
      </c>
      <c r="PV252" s="612">
        <v>0</v>
      </c>
      <c r="PW252" s="612">
        <v>0</v>
      </c>
      <c r="PX252" s="612">
        <v>0</v>
      </c>
      <c r="PY252" s="612">
        <v>0</v>
      </c>
      <c r="PZ252" s="612">
        <v>0</v>
      </c>
      <c r="QA252" s="612">
        <v>0</v>
      </c>
      <c r="QB252" s="612">
        <v>0</v>
      </c>
      <c r="QC252" s="612">
        <v>0</v>
      </c>
      <c r="QD252" s="612">
        <v>0</v>
      </c>
      <c r="QE252" s="612">
        <v>0</v>
      </c>
      <c r="QF252" s="612">
        <v>0</v>
      </c>
      <c r="QG252" s="612">
        <v>0</v>
      </c>
      <c r="QH252" s="612">
        <v>0</v>
      </c>
      <c r="QI252" s="612">
        <v>0</v>
      </c>
      <c r="QJ252" s="612">
        <v>0</v>
      </c>
      <c r="QK252" s="612">
        <v>0</v>
      </c>
      <c r="QL252" s="612">
        <v>0</v>
      </c>
      <c r="QM252" s="612">
        <v>0</v>
      </c>
      <c r="QN252" s="612">
        <v>0</v>
      </c>
      <c r="QO252" s="612">
        <v>0</v>
      </c>
      <c r="QP252" s="612">
        <v>0</v>
      </c>
      <c r="QQ252" s="612">
        <v>0</v>
      </c>
      <c r="QR252" s="612">
        <v>0</v>
      </c>
      <c r="QS252" s="612">
        <v>0</v>
      </c>
      <c r="QT252" s="612">
        <v>0</v>
      </c>
      <c r="QU252" s="612">
        <v>0</v>
      </c>
      <c r="QV252" s="612">
        <v>0</v>
      </c>
      <c r="QW252" s="612">
        <v>0</v>
      </c>
      <c r="QX252" s="612">
        <v>0</v>
      </c>
      <c r="QY252" s="612">
        <v>0</v>
      </c>
      <c r="QZ252" s="612">
        <v>0</v>
      </c>
      <c r="RA252" s="612">
        <v>0</v>
      </c>
      <c r="RB252" s="612">
        <v>0</v>
      </c>
      <c r="RC252" s="612">
        <v>0</v>
      </c>
      <c r="RD252" s="612">
        <v>0</v>
      </c>
      <c r="RE252" s="612">
        <v>0</v>
      </c>
      <c r="RF252" s="612">
        <v>0</v>
      </c>
      <c r="RG252" s="612">
        <v>0</v>
      </c>
      <c r="RH252" s="612">
        <v>0</v>
      </c>
      <c r="RI252" s="612">
        <v>0</v>
      </c>
      <c r="RJ252" s="612">
        <v>0</v>
      </c>
      <c r="RK252" s="612">
        <v>0</v>
      </c>
      <c r="RL252" s="612">
        <v>0</v>
      </c>
      <c r="RM252" s="612">
        <v>0</v>
      </c>
      <c r="RN252" s="612">
        <v>0</v>
      </c>
      <c r="RO252" s="612">
        <v>0</v>
      </c>
      <c r="RP252" s="612">
        <v>0</v>
      </c>
      <c r="RQ252" s="612">
        <v>0</v>
      </c>
      <c r="RR252" s="612">
        <v>0</v>
      </c>
      <c r="RS252" s="612">
        <v>0</v>
      </c>
      <c r="RT252" s="612">
        <v>0</v>
      </c>
      <c r="RU252" s="612">
        <v>0</v>
      </c>
      <c r="RV252" s="612">
        <v>0</v>
      </c>
      <c r="RW252" s="612">
        <v>0</v>
      </c>
      <c r="RX252" s="612">
        <v>0</v>
      </c>
      <c r="RY252" s="612">
        <v>0</v>
      </c>
      <c r="RZ252" s="612">
        <v>0</v>
      </c>
      <c r="SA252" s="612">
        <v>0</v>
      </c>
      <c r="SB252" s="612">
        <v>0</v>
      </c>
      <c r="SC252" s="612">
        <v>0</v>
      </c>
      <c r="SD252" s="612">
        <v>0</v>
      </c>
      <c r="SE252" s="612">
        <v>0</v>
      </c>
      <c r="SF252" s="612">
        <v>0</v>
      </c>
      <c r="SG252" s="612">
        <v>0</v>
      </c>
      <c r="SH252" s="612">
        <v>0</v>
      </c>
      <c r="SI252" s="612">
        <v>0</v>
      </c>
      <c r="SJ252" s="612">
        <v>0</v>
      </c>
      <c r="SK252" s="267">
        <f t="shared" si="458"/>
        <v>0</v>
      </c>
      <c r="SL252" s="254"/>
      <c r="SM252" s="242"/>
      <c r="SN252" s="242"/>
      <c r="SO252" s="242"/>
    </row>
    <row r="253" spans="1:509" outlineLevel="3" x14ac:dyDescent="0.35">
      <c r="A253" s="242"/>
      <c r="B253" s="251"/>
      <c r="C253" s="438">
        <f>INT($C$29)+3</f>
        <v>4</v>
      </c>
      <c r="D253" s="267"/>
      <c r="E253" s="316">
        <f t="shared" si="457"/>
        <v>112</v>
      </c>
      <c r="F253" s="322"/>
      <c r="G253" s="322"/>
      <c r="H253" s="267"/>
      <c r="I253" s="540"/>
      <c r="J253" s="540" t="s">
        <v>558</v>
      </c>
      <c r="K253" s="541"/>
      <c r="L253" s="613">
        <v>0</v>
      </c>
      <c r="M253" s="613">
        <v>0</v>
      </c>
      <c r="N253" s="613">
        <v>0</v>
      </c>
      <c r="O253" s="613">
        <v>0</v>
      </c>
      <c r="P253" s="613">
        <v>0</v>
      </c>
      <c r="Q253" s="613">
        <v>0</v>
      </c>
      <c r="R253" s="613">
        <v>0</v>
      </c>
      <c r="S253" s="613">
        <v>0</v>
      </c>
      <c r="T253" s="613">
        <v>0</v>
      </c>
      <c r="U253" s="613">
        <v>0</v>
      </c>
      <c r="V253" s="613">
        <v>0</v>
      </c>
      <c r="W253" s="613">
        <v>0</v>
      </c>
      <c r="X253" s="613">
        <v>0</v>
      </c>
      <c r="Y253" s="613">
        <v>0</v>
      </c>
      <c r="Z253" s="613">
        <v>0</v>
      </c>
      <c r="AA253" s="613">
        <v>0</v>
      </c>
      <c r="AB253" s="613">
        <v>0</v>
      </c>
      <c r="AC253" s="613">
        <v>0</v>
      </c>
      <c r="AD253" s="613">
        <v>0</v>
      </c>
      <c r="AE253" s="613">
        <v>0</v>
      </c>
      <c r="AF253" s="613">
        <v>0</v>
      </c>
      <c r="AG253" s="613">
        <v>0</v>
      </c>
      <c r="AH253" s="613">
        <v>0</v>
      </c>
      <c r="AI253" s="613">
        <v>0</v>
      </c>
      <c r="AJ253" s="613">
        <v>0</v>
      </c>
      <c r="AK253" s="613">
        <v>0</v>
      </c>
      <c r="AL253" s="613">
        <v>0</v>
      </c>
      <c r="AM253" s="613">
        <v>0</v>
      </c>
      <c r="AN253" s="613">
        <v>0</v>
      </c>
      <c r="AO253" s="613">
        <v>0</v>
      </c>
      <c r="AP253" s="613">
        <v>0</v>
      </c>
      <c r="AQ253" s="613">
        <v>0</v>
      </c>
      <c r="AR253" s="613">
        <v>0</v>
      </c>
      <c r="AS253" s="613">
        <v>0</v>
      </c>
      <c r="AT253" s="613">
        <v>0</v>
      </c>
      <c r="AU253" s="613">
        <v>0</v>
      </c>
      <c r="AV253" s="613">
        <v>0</v>
      </c>
      <c r="AW253" s="613">
        <v>0</v>
      </c>
      <c r="AX253" s="613">
        <v>0</v>
      </c>
      <c r="AY253" s="613">
        <v>0</v>
      </c>
      <c r="AZ253" s="613">
        <v>0</v>
      </c>
      <c r="BA253" s="613">
        <v>0</v>
      </c>
      <c r="BB253" s="613">
        <v>0</v>
      </c>
      <c r="BC253" s="613">
        <v>0</v>
      </c>
      <c r="BD253" s="613">
        <v>0</v>
      </c>
      <c r="BE253" s="613">
        <v>0</v>
      </c>
      <c r="BF253" s="613">
        <v>0</v>
      </c>
      <c r="BG253" s="613">
        <v>0</v>
      </c>
      <c r="BH253" s="613">
        <v>0</v>
      </c>
      <c r="BI253" s="613">
        <v>0</v>
      </c>
      <c r="BJ253" s="613">
        <v>0</v>
      </c>
      <c r="BK253" s="613">
        <v>0</v>
      </c>
      <c r="BL253" s="613">
        <v>0</v>
      </c>
      <c r="BM253" s="613">
        <v>0</v>
      </c>
      <c r="BN253" s="613">
        <v>0</v>
      </c>
      <c r="BO253" s="613">
        <v>0</v>
      </c>
      <c r="BP253" s="613">
        <v>0</v>
      </c>
      <c r="BQ253" s="613">
        <v>0</v>
      </c>
      <c r="BR253" s="613">
        <v>0</v>
      </c>
      <c r="BS253" s="613">
        <v>0</v>
      </c>
      <c r="BT253" s="613">
        <v>0</v>
      </c>
      <c r="BU253" s="613">
        <v>0</v>
      </c>
      <c r="BV253" s="613">
        <v>0</v>
      </c>
      <c r="BW253" s="613">
        <v>0</v>
      </c>
      <c r="BX253" s="613">
        <v>0</v>
      </c>
      <c r="BY253" s="613">
        <v>0</v>
      </c>
      <c r="BZ253" s="613">
        <v>0</v>
      </c>
      <c r="CA253" s="613">
        <v>0</v>
      </c>
      <c r="CB253" s="613">
        <v>0</v>
      </c>
      <c r="CC253" s="613">
        <v>0</v>
      </c>
      <c r="CD253" s="613">
        <v>0</v>
      </c>
      <c r="CE253" s="613">
        <v>0</v>
      </c>
      <c r="CF253" s="613">
        <v>0</v>
      </c>
      <c r="CG253" s="613">
        <v>0</v>
      </c>
      <c r="CH253" s="613">
        <v>0</v>
      </c>
      <c r="CI253" s="613">
        <v>0</v>
      </c>
      <c r="CJ253" s="613">
        <v>0</v>
      </c>
      <c r="CK253" s="613">
        <v>0</v>
      </c>
      <c r="CL253" s="613">
        <v>0</v>
      </c>
      <c r="CM253" s="613">
        <v>0</v>
      </c>
      <c r="CN253" s="613">
        <v>0</v>
      </c>
      <c r="CO253" s="613">
        <v>0</v>
      </c>
      <c r="CP253" s="613">
        <v>0</v>
      </c>
      <c r="CQ253" s="613">
        <v>0</v>
      </c>
      <c r="CR253" s="613">
        <v>0</v>
      </c>
      <c r="CS253" s="613">
        <v>0</v>
      </c>
      <c r="CT253" s="613">
        <v>0</v>
      </c>
      <c r="CU253" s="613">
        <v>0</v>
      </c>
      <c r="CV253" s="613">
        <v>0</v>
      </c>
      <c r="CW253" s="613">
        <v>0</v>
      </c>
      <c r="CX253" s="613">
        <v>0</v>
      </c>
      <c r="CY253" s="613">
        <v>0</v>
      </c>
      <c r="CZ253" s="613">
        <v>0</v>
      </c>
      <c r="DA253" s="613">
        <v>0</v>
      </c>
      <c r="DB253" s="613">
        <v>0</v>
      </c>
      <c r="DC253" s="613">
        <v>0</v>
      </c>
      <c r="DD253" s="613">
        <v>0</v>
      </c>
      <c r="DE253" s="613">
        <v>0</v>
      </c>
      <c r="DF253" s="613">
        <v>0</v>
      </c>
      <c r="DG253" s="613">
        <v>0</v>
      </c>
      <c r="DH253" s="613">
        <v>0</v>
      </c>
      <c r="DI253" s="613">
        <v>0</v>
      </c>
      <c r="DJ253" s="613">
        <v>0</v>
      </c>
      <c r="DK253" s="613">
        <v>0</v>
      </c>
      <c r="DL253" s="613">
        <v>0</v>
      </c>
      <c r="DM253" s="613">
        <v>0</v>
      </c>
      <c r="DN253" s="613">
        <v>0</v>
      </c>
      <c r="DO253" s="613">
        <v>0</v>
      </c>
      <c r="DP253" s="613">
        <v>0</v>
      </c>
      <c r="DQ253" s="613">
        <v>0</v>
      </c>
      <c r="DR253" s="613">
        <v>0</v>
      </c>
      <c r="DS253" s="613">
        <v>0</v>
      </c>
      <c r="DT253" s="613">
        <v>0</v>
      </c>
      <c r="DU253" s="613">
        <v>0</v>
      </c>
      <c r="DV253" s="613">
        <v>0</v>
      </c>
      <c r="DW253" s="613">
        <v>0</v>
      </c>
      <c r="DX253" s="613">
        <v>0</v>
      </c>
      <c r="DY253" s="613">
        <v>0</v>
      </c>
      <c r="DZ253" s="613">
        <v>0</v>
      </c>
      <c r="EA253" s="613">
        <v>0</v>
      </c>
      <c r="EB253" s="613">
        <v>0</v>
      </c>
      <c r="EC253" s="613">
        <v>0</v>
      </c>
      <c r="ED253" s="613">
        <v>0</v>
      </c>
      <c r="EE253" s="613">
        <v>0</v>
      </c>
      <c r="EF253" s="613">
        <v>0</v>
      </c>
      <c r="EG253" s="613">
        <v>0</v>
      </c>
      <c r="EH253" s="613">
        <v>0</v>
      </c>
      <c r="EI253" s="613">
        <v>0</v>
      </c>
      <c r="EJ253" s="613">
        <v>0</v>
      </c>
      <c r="EK253" s="613">
        <v>0</v>
      </c>
      <c r="EL253" s="613">
        <v>0</v>
      </c>
      <c r="EM253" s="613">
        <v>0</v>
      </c>
      <c r="EN253" s="613">
        <v>0</v>
      </c>
      <c r="EO253" s="613">
        <v>0</v>
      </c>
      <c r="EP253" s="613">
        <v>0</v>
      </c>
      <c r="EQ253" s="613">
        <v>0</v>
      </c>
      <c r="ER253" s="613">
        <v>0</v>
      </c>
      <c r="ES253" s="613">
        <v>0</v>
      </c>
      <c r="ET253" s="613">
        <v>0</v>
      </c>
      <c r="EU253" s="613">
        <v>0</v>
      </c>
      <c r="EV253" s="613">
        <v>0</v>
      </c>
      <c r="EW253" s="613">
        <v>0</v>
      </c>
      <c r="EX253" s="613">
        <v>0</v>
      </c>
      <c r="EY253" s="613">
        <v>0</v>
      </c>
      <c r="EZ253" s="613">
        <v>0</v>
      </c>
      <c r="FA253" s="613">
        <v>0</v>
      </c>
      <c r="FB253" s="613">
        <v>0</v>
      </c>
      <c r="FC253" s="613">
        <v>0</v>
      </c>
      <c r="FD253" s="613">
        <v>0</v>
      </c>
      <c r="FE253" s="613">
        <v>0</v>
      </c>
      <c r="FF253" s="613">
        <v>0</v>
      </c>
      <c r="FG253" s="613">
        <v>0</v>
      </c>
      <c r="FH253" s="613">
        <v>0</v>
      </c>
      <c r="FI253" s="613">
        <v>0</v>
      </c>
      <c r="FJ253" s="613">
        <v>0</v>
      </c>
      <c r="FK253" s="613">
        <v>0</v>
      </c>
      <c r="FL253" s="613">
        <v>0</v>
      </c>
      <c r="FM253" s="613">
        <v>0</v>
      </c>
      <c r="FN253" s="613">
        <v>0</v>
      </c>
      <c r="FO253" s="613">
        <v>0</v>
      </c>
      <c r="FP253" s="613">
        <v>0</v>
      </c>
      <c r="FQ253" s="613">
        <v>0</v>
      </c>
      <c r="FR253" s="613">
        <v>0</v>
      </c>
      <c r="FS253" s="613">
        <v>0</v>
      </c>
      <c r="FT253" s="613">
        <v>0</v>
      </c>
      <c r="FU253" s="613">
        <v>0</v>
      </c>
      <c r="FV253" s="613">
        <v>0</v>
      </c>
      <c r="FW253" s="613">
        <v>0</v>
      </c>
      <c r="FX253" s="613">
        <v>0</v>
      </c>
      <c r="FY253" s="613">
        <v>0</v>
      </c>
      <c r="FZ253" s="613">
        <v>0</v>
      </c>
      <c r="GA253" s="613">
        <v>0</v>
      </c>
      <c r="GB253" s="613">
        <v>0</v>
      </c>
      <c r="GC253" s="613">
        <v>0</v>
      </c>
      <c r="GD253" s="613">
        <v>0</v>
      </c>
      <c r="GE253" s="613">
        <v>0</v>
      </c>
      <c r="GF253" s="613">
        <v>0</v>
      </c>
      <c r="GG253" s="613">
        <v>0</v>
      </c>
      <c r="GH253" s="613">
        <v>0</v>
      </c>
      <c r="GI253" s="613">
        <v>0</v>
      </c>
      <c r="GJ253" s="613">
        <v>0</v>
      </c>
      <c r="GK253" s="613">
        <v>0</v>
      </c>
      <c r="GL253" s="613">
        <v>0</v>
      </c>
      <c r="GM253" s="613">
        <v>0</v>
      </c>
      <c r="GN253" s="613">
        <v>0</v>
      </c>
      <c r="GO253" s="613">
        <v>0</v>
      </c>
      <c r="GP253" s="613">
        <v>0</v>
      </c>
      <c r="GQ253" s="613">
        <v>0</v>
      </c>
      <c r="GR253" s="613">
        <v>0</v>
      </c>
      <c r="GS253" s="613">
        <v>0</v>
      </c>
      <c r="GT253" s="613">
        <v>0</v>
      </c>
      <c r="GU253" s="613">
        <v>0</v>
      </c>
      <c r="GV253" s="613">
        <v>0</v>
      </c>
      <c r="GW253" s="613">
        <v>0</v>
      </c>
      <c r="GX253" s="613">
        <v>0</v>
      </c>
      <c r="GY253" s="613">
        <v>0</v>
      </c>
      <c r="GZ253" s="613">
        <v>0</v>
      </c>
      <c r="HA253" s="613">
        <v>0</v>
      </c>
      <c r="HB253" s="613">
        <v>0</v>
      </c>
      <c r="HC253" s="613">
        <v>0</v>
      </c>
      <c r="HD253" s="613">
        <v>0</v>
      </c>
      <c r="HE253" s="613">
        <v>0</v>
      </c>
      <c r="HF253" s="613">
        <v>0</v>
      </c>
      <c r="HG253" s="613">
        <v>0</v>
      </c>
      <c r="HH253" s="613">
        <v>0</v>
      </c>
      <c r="HI253" s="613">
        <v>0</v>
      </c>
      <c r="HJ253" s="613">
        <v>0</v>
      </c>
      <c r="HK253" s="613">
        <v>0</v>
      </c>
      <c r="HL253" s="613">
        <v>0</v>
      </c>
      <c r="HM253" s="613">
        <v>0</v>
      </c>
      <c r="HN253" s="613">
        <v>0</v>
      </c>
      <c r="HO253" s="613">
        <v>0</v>
      </c>
      <c r="HP253" s="613">
        <v>0</v>
      </c>
      <c r="HQ253" s="613">
        <v>0</v>
      </c>
      <c r="HR253" s="613">
        <v>0</v>
      </c>
      <c r="HS253" s="613">
        <v>0</v>
      </c>
      <c r="HT253" s="613">
        <v>0</v>
      </c>
      <c r="HU253" s="613">
        <v>0</v>
      </c>
      <c r="HV253" s="613">
        <v>0</v>
      </c>
      <c r="HW253" s="613">
        <v>0</v>
      </c>
      <c r="HX253" s="613">
        <v>0</v>
      </c>
      <c r="HY253" s="613">
        <v>0</v>
      </c>
      <c r="HZ253" s="613">
        <v>0</v>
      </c>
      <c r="IA253" s="613">
        <v>0</v>
      </c>
      <c r="IB253" s="613">
        <v>0</v>
      </c>
      <c r="IC253" s="613">
        <v>0</v>
      </c>
      <c r="ID253" s="613">
        <v>0</v>
      </c>
      <c r="IE253" s="613">
        <v>0</v>
      </c>
      <c r="IF253" s="613">
        <v>0</v>
      </c>
      <c r="IG253" s="613">
        <v>0</v>
      </c>
      <c r="IH253" s="613">
        <v>0</v>
      </c>
      <c r="II253" s="613">
        <v>0</v>
      </c>
      <c r="IJ253" s="613">
        <v>0</v>
      </c>
      <c r="IK253" s="613">
        <v>0</v>
      </c>
      <c r="IL253" s="613">
        <v>0</v>
      </c>
      <c r="IM253" s="613">
        <v>0</v>
      </c>
      <c r="IN253" s="613">
        <v>0</v>
      </c>
      <c r="IO253" s="613">
        <v>0</v>
      </c>
      <c r="IP253" s="613">
        <v>0</v>
      </c>
      <c r="IQ253" s="613">
        <v>0</v>
      </c>
      <c r="IR253" s="613">
        <v>0</v>
      </c>
      <c r="IS253" s="613">
        <v>0</v>
      </c>
      <c r="IT253" s="613">
        <v>0</v>
      </c>
      <c r="IU253" s="613">
        <v>0</v>
      </c>
      <c r="IV253" s="613">
        <v>0</v>
      </c>
      <c r="IW253" s="613">
        <v>0</v>
      </c>
      <c r="IX253" s="613">
        <v>0</v>
      </c>
      <c r="IY253" s="613">
        <v>0</v>
      </c>
      <c r="IZ253" s="613">
        <v>0</v>
      </c>
      <c r="JA253" s="613">
        <v>0</v>
      </c>
      <c r="JB253" s="613">
        <v>0</v>
      </c>
      <c r="JC253" s="613">
        <v>0</v>
      </c>
      <c r="JD253" s="613">
        <v>0</v>
      </c>
      <c r="JE253" s="613">
        <v>0</v>
      </c>
      <c r="JF253" s="613">
        <v>0</v>
      </c>
      <c r="JG253" s="613">
        <v>0</v>
      </c>
      <c r="JH253" s="613">
        <v>0</v>
      </c>
      <c r="JI253" s="613">
        <v>0</v>
      </c>
      <c r="JJ253" s="613">
        <v>0</v>
      </c>
      <c r="JK253" s="613">
        <v>0</v>
      </c>
      <c r="JL253" s="613">
        <v>0</v>
      </c>
      <c r="JM253" s="613">
        <v>0</v>
      </c>
      <c r="JN253" s="613">
        <v>0</v>
      </c>
      <c r="JO253" s="613">
        <v>0</v>
      </c>
      <c r="JP253" s="613">
        <v>0</v>
      </c>
      <c r="JQ253" s="613">
        <v>0</v>
      </c>
      <c r="JR253" s="613">
        <v>0</v>
      </c>
      <c r="JS253" s="613">
        <v>0</v>
      </c>
      <c r="JT253" s="613">
        <v>0</v>
      </c>
      <c r="JU253" s="613">
        <v>0</v>
      </c>
      <c r="JV253" s="613">
        <v>0</v>
      </c>
      <c r="JW253" s="613">
        <v>0</v>
      </c>
      <c r="JX253" s="613">
        <v>0</v>
      </c>
      <c r="JY253" s="613">
        <v>0</v>
      </c>
      <c r="JZ253" s="613">
        <v>0</v>
      </c>
      <c r="KA253" s="613">
        <v>0</v>
      </c>
      <c r="KB253" s="613">
        <v>0</v>
      </c>
      <c r="KC253" s="613">
        <v>0</v>
      </c>
      <c r="KD253" s="613">
        <v>0</v>
      </c>
      <c r="KE253" s="613">
        <v>0</v>
      </c>
      <c r="KF253" s="613">
        <v>0</v>
      </c>
      <c r="KG253" s="613">
        <v>0</v>
      </c>
      <c r="KH253" s="613">
        <v>0</v>
      </c>
      <c r="KI253" s="613">
        <v>0</v>
      </c>
      <c r="KJ253" s="613">
        <v>0</v>
      </c>
      <c r="KK253" s="613">
        <v>0</v>
      </c>
      <c r="KL253" s="613">
        <v>0</v>
      </c>
      <c r="KM253" s="613">
        <v>0</v>
      </c>
      <c r="KN253" s="613">
        <v>0</v>
      </c>
      <c r="KO253" s="613">
        <v>0</v>
      </c>
      <c r="KP253" s="613">
        <v>0</v>
      </c>
      <c r="KQ253" s="613">
        <v>0</v>
      </c>
      <c r="KR253" s="613">
        <v>0</v>
      </c>
      <c r="KS253" s="613">
        <v>0</v>
      </c>
      <c r="KT253" s="613">
        <v>0</v>
      </c>
      <c r="KU253" s="613">
        <v>0</v>
      </c>
      <c r="KV253" s="613">
        <v>0</v>
      </c>
      <c r="KW253" s="613">
        <v>0</v>
      </c>
      <c r="KX253" s="613">
        <v>0</v>
      </c>
      <c r="KY253" s="613">
        <v>0</v>
      </c>
      <c r="KZ253" s="613">
        <v>0</v>
      </c>
      <c r="LA253" s="613">
        <v>0</v>
      </c>
      <c r="LB253" s="613">
        <v>0</v>
      </c>
      <c r="LC253" s="613">
        <v>0</v>
      </c>
      <c r="LD253" s="613">
        <v>0</v>
      </c>
      <c r="LE253" s="613">
        <v>0</v>
      </c>
      <c r="LF253" s="613">
        <v>0</v>
      </c>
      <c r="LG253" s="613">
        <v>0</v>
      </c>
      <c r="LH253" s="613">
        <v>0</v>
      </c>
      <c r="LI253" s="613">
        <v>0</v>
      </c>
      <c r="LJ253" s="613">
        <v>0</v>
      </c>
      <c r="LK253" s="613">
        <v>0</v>
      </c>
      <c r="LL253" s="613">
        <v>0</v>
      </c>
      <c r="LM253" s="613">
        <v>0</v>
      </c>
      <c r="LN253" s="613">
        <v>0</v>
      </c>
      <c r="LO253" s="613">
        <v>0</v>
      </c>
      <c r="LP253" s="613">
        <v>0</v>
      </c>
      <c r="LQ253" s="613">
        <v>0</v>
      </c>
      <c r="LR253" s="613">
        <v>0</v>
      </c>
      <c r="LS253" s="613">
        <v>0</v>
      </c>
      <c r="LT253" s="613">
        <v>0</v>
      </c>
      <c r="LU253" s="613">
        <v>0</v>
      </c>
      <c r="LV253" s="613">
        <v>0</v>
      </c>
      <c r="LW253" s="613">
        <v>0</v>
      </c>
      <c r="LX253" s="613">
        <v>0</v>
      </c>
      <c r="LY253" s="613">
        <v>0</v>
      </c>
      <c r="LZ253" s="613">
        <v>0</v>
      </c>
      <c r="MA253" s="613">
        <v>0</v>
      </c>
      <c r="MB253" s="613">
        <v>0</v>
      </c>
      <c r="MC253" s="613">
        <v>0</v>
      </c>
      <c r="MD253" s="613">
        <v>0</v>
      </c>
      <c r="ME253" s="613">
        <v>0</v>
      </c>
      <c r="MF253" s="613">
        <v>0</v>
      </c>
      <c r="MG253" s="613">
        <v>0</v>
      </c>
      <c r="MH253" s="613">
        <v>0</v>
      </c>
      <c r="MI253" s="613">
        <v>0</v>
      </c>
      <c r="MJ253" s="613">
        <v>0</v>
      </c>
      <c r="MK253" s="613">
        <v>0</v>
      </c>
      <c r="ML253" s="613">
        <v>0</v>
      </c>
      <c r="MM253" s="613">
        <v>0</v>
      </c>
      <c r="MN253" s="613">
        <v>0</v>
      </c>
      <c r="MO253" s="613">
        <v>0</v>
      </c>
      <c r="MP253" s="613">
        <v>0</v>
      </c>
      <c r="MQ253" s="613">
        <v>0</v>
      </c>
      <c r="MR253" s="613">
        <v>0</v>
      </c>
      <c r="MS253" s="613">
        <v>0</v>
      </c>
      <c r="MT253" s="613">
        <v>0</v>
      </c>
      <c r="MU253" s="613">
        <v>0</v>
      </c>
      <c r="MV253" s="613">
        <v>0</v>
      </c>
      <c r="MW253" s="613">
        <v>0</v>
      </c>
      <c r="MX253" s="613">
        <v>0</v>
      </c>
      <c r="MY253" s="613">
        <v>0</v>
      </c>
      <c r="MZ253" s="613">
        <v>0</v>
      </c>
      <c r="NA253" s="613">
        <v>0</v>
      </c>
      <c r="NB253" s="613">
        <v>0</v>
      </c>
      <c r="NC253" s="613">
        <v>0</v>
      </c>
      <c r="ND253" s="613">
        <v>0</v>
      </c>
      <c r="NE253" s="613">
        <v>0</v>
      </c>
      <c r="NF253" s="613">
        <v>0</v>
      </c>
      <c r="NG253" s="613">
        <v>0</v>
      </c>
      <c r="NH253" s="613">
        <v>0</v>
      </c>
      <c r="NI253" s="613">
        <v>0</v>
      </c>
      <c r="NJ253" s="613">
        <v>0</v>
      </c>
      <c r="NK253" s="613">
        <v>0</v>
      </c>
      <c r="NL253" s="613">
        <v>0</v>
      </c>
      <c r="NM253" s="613">
        <v>0</v>
      </c>
      <c r="NN253" s="613">
        <v>0</v>
      </c>
      <c r="NO253" s="613">
        <v>0</v>
      </c>
      <c r="NP253" s="613">
        <v>0</v>
      </c>
      <c r="NQ253" s="613">
        <v>0</v>
      </c>
      <c r="NR253" s="613">
        <v>0</v>
      </c>
      <c r="NS253" s="613">
        <v>0</v>
      </c>
      <c r="NT253" s="613">
        <v>0</v>
      </c>
      <c r="NU253" s="613">
        <v>0</v>
      </c>
      <c r="NV253" s="613">
        <v>0</v>
      </c>
      <c r="NW253" s="613">
        <v>0</v>
      </c>
      <c r="NX253" s="613">
        <v>0</v>
      </c>
      <c r="NY253" s="613">
        <v>0</v>
      </c>
      <c r="NZ253" s="613">
        <v>0</v>
      </c>
      <c r="OA253" s="613">
        <v>0</v>
      </c>
      <c r="OB253" s="613">
        <v>0</v>
      </c>
      <c r="OC253" s="613">
        <v>0</v>
      </c>
      <c r="OD253" s="613">
        <v>0</v>
      </c>
      <c r="OE253" s="613">
        <v>0</v>
      </c>
      <c r="OF253" s="613">
        <v>0</v>
      </c>
      <c r="OG253" s="613">
        <v>0</v>
      </c>
      <c r="OH253" s="613">
        <v>0</v>
      </c>
      <c r="OI253" s="613">
        <v>0</v>
      </c>
      <c r="OJ253" s="613">
        <v>0</v>
      </c>
      <c r="OK253" s="613">
        <v>0</v>
      </c>
      <c r="OL253" s="613">
        <v>0</v>
      </c>
      <c r="OM253" s="613">
        <v>0</v>
      </c>
      <c r="ON253" s="613">
        <v>0</v>
      </c>
      <c r="OO253" s="613">
        <v>0</v>
      </c>
      <c r="OP253" s="613">
        <v>0</v>
      </c>
      <c r="OQ253" s="613">
        <v>0</v>
      </c>
      <c r="OR253" s="613">
        <v>0</v>
      </c>
      <c r="OS253" s="613">
        <v>0</v>
      </c>
      <c r="OT253" s="613">
        <v>0</v>
      </c>
      <c r="OU253" s="613">
        <v>0</v>
      </c>
      <c r="OV253" s="613">
        <v>0</v>
      </c>
      <c r="OW253" s="613">
        <v>0</v>
      </c>
      <c r="OX253" s="613">
        <v>0</v>
      </c>
      <c r="OY253" s="613">
        <v>0</v>
      </c>
      <c r="OZ253" s="613">
        <v>0</v>
      </c>
      <c r="PA253" s="613">
        <v>0</v>
      </c>
      <c r="PB253" s="613">
        <v>0</v>
      </c>
      <c r="PC253" s="613">
        <v>0</v>
      </c>
      <c r="PD253" s="613">
        <v>0</v>
      </c>
      <c r="PE253" s="613">
        <v>0</v>
      </c>
      <c r="PF253" s="613">
        <v>0</v>
      </c>
      <c r="PG253" s="613">
        <v>0</v>
      </c>
      <c r="PH253" s="613">
        <v>0</v>
      </c>
      <c r="PI253" s="613">
        <v>0</v>
      </c>
      <c r="PJ253" s="613">
        <v>0</v>
      </c>
      <c r="PK253" s="613">
        <v>0</v>
      </c>
      <c r="PL253" s="613">
        <v>0</v>
      </c>
      <c r="PM253" s="613">
        <v>0</v>
      </c>
      <c r="PN253" s="613">
        <v>0</v>
      </c>
      <c r="PO253" s="613">
        <v>0</v>
      </c>
      <c r="PP253" s="613">
        <v>0</v>
      </c>
      <c r="PQ253" s="613">
        <v>0</v>
      </c>
      <c r="PR253" s="613">
        <v>0</v>
      </c>
      <c r="PS253" s="613">
        <v>0</v>
      </c>
      <c r="PT253" s="613">
        <v>0</v>
      </c>
      <c r="PU253" s="613">
        <v>0</v>
      </c>
      <c r="PV253" s="613">
        <v>0</v>
      </c>
      <c r="PW253" s="613">
        <v>0</v>
      </c>
      <c r="PX253" s="613">
        <v>0</v>
      </c>
      <c r="PY253" s="613">
        <v>0</v>
      </c>
      <c r="PZ253" s="613">
        <v>0</v>
      </c>
      <c r="QA253" s="613">
        <v>0</v>
      </c>
      <c r="QB253" s="613">
        <v>0</v>
      </c>
      <c r="QC253" s="613">
        <v>0</v>
      </c>
      <c r="QD253" s="613">
        <v>0</v>
      </c>
      <c r="QE253" s="613">
        <v>0</v>
      </c>
      <c r="QF253" s="613">
        <v>0</v>
      </c>
      <c r="QG253" s="613">
        <v>0</v>
      </c>
      <c r="QH253" s="613">
        <v>0</v>
      </c>
      <c r="QI253" s="613">
        <v>0</v>
      </c>
      <c r="QJ253" s="613">
        <v>0</v>
      </c>
      <c r="QK253" s="613">
        <v>0</v>
      </c>
      <c r="QL253" s="613">
        <v>0</v>
      </c>
      <c r="QM253" s="613">
        <v>0</v>
      </c>
      <c r="QN253" s="613">
        <v>0</v>
      </c>
      <c r="QO253" s="613">
        <v>0</v>
      </c>
      <c r="QP253" s="613">
        <v>0</v>
      </c>
      <c r="QQ253" s="613">
        <v>0</v>
      </c>
      <c r="QR253" s="613">
        <v>0</v>
      </c>
      <c r="QS253" s="613">
        <v>0</v>
      </c>
      <c r="QT253" s="613">
        <v>0</v>
      </c>
      <c r="QU253" s="613">
        <v>0</v>
      </c>
      <c r="QV253" s="613">
        <v>0</v>
      </c>
      <c r="QW253" s="613">
        <v>0</v>
      </c>
      <c r="QX253" s="613">
        <v>0</v>
      </c>
      <c r="QY253" s="613">
        <v>0</v>
      </c>
      <c r="QZ253" s="613">
        <v>0</v>
      </c>
      <c r="RA253" s="613">
        <v>0</v>
      </c>
      <c r="RB253" s="613">
        <v>0</v>
      </c>
      <c r="RC253" s="613">
        <v>0</v>
      </c>
      <c r="RD253" s="613">
        <v>0</v>
      </c>
      <c r="RE253" s="613">
        <v>0</v>
      </c>
      <c r="RF253" s="613">
        <v>0</v>
      </c>
      <c r="RG253" s="613">
        <v>0</v>
      </c>
      <c r="RH253" s="613">
        <v>0</v>
      </c>
      <c r="RI253" s="613">
        <v>0</v>
      </c>
      <c r="RJ253" s="613">
        <v>0</v>
      </c>
      <c r="RK253" s="613">
        <v>0</v>
      </c>
      <c r="RL253" s="613">
        <v>0</v>
      </c>
      <c r="RM253" s="613">
        <v>0</v>
      </c>
      <c r="RN253" s="613">
        <v>0</v>
      </c>
      <c r="RO253" s="613">
        <v>0</v>
      </c>
      <c r="RP253" s="613">
        <v>0</v>
      </c>
      <c r="RQ253" s="613">
        <v>0</v>
      </c>
      <c r="RR253" s="613">
        <v>0</v>
      </c>
      <c r="RS253" s="613">
        <v>0</v>
      </c>
      <c r="RT253" s="613">
        <v>0</v>
      </c>
      <c r="RU253" s="613">
        <v>0</v>
      </c>
      <c r="RV253" s="613">
        <v>0</v>
      </c>
      <c r="RW253" s="613">
        <v>0</v>
      </c>
      <c r="RX253" s="613">
        <v>0</v>
      </c>
      <c r="RY253" s="613">
        <v>0</v>
      </c>
      <c r="RZ253" s="613">
        <v>0</v>
      </c>
      <c r="SA253" s="613">
        <v>0</v>
      </c>
      <c r="SB253" s="613">
        <v>0</v>
      </c>
      <c r="SC253" s="613">
        <v>0</v>
      </c>
      <c r="SD253" s="613">
        <v>0</v>
      </c>
      <c r="SE253" s="613">
        <v>0</v>
      </c>
      <c r="SF253" s="613">
        <v>0</v>
      </c>
      <c r="SG253" s="613">
        <v>0</v>
      </c>
      <c r="SH253" s="613">
        <v>0</v>
      </c>
      <c r="SI253" s="613">
        <v>0</v>
      </c>
      <c r="SJ253" s="613">
        <v>0</v>
      </c>
      <c r="SK253" s="267">
        <f t="shared" si="458"/>
        <v>0</v>
      </c>
      <c r="SL253" s="254"/>
      <c r="SM253" s="242"/>
      <c r="SN253" s="242"/>
      <c r="SO253" s="242"/>
    </row>
    <row r="254" spans="1:509" outlineLevel="3" x14ac:dyDescent="0.35">
      <c r="A254" s="242"/>
      <c r="B254" s="251"/>
      <c r="C254" s="438">
        <f>INT($C$29)+3</f>
        <v>4</v>
      </c>
      <c r="D254" s="267"/>
      <c r="E254" s="316">
        <f t="shared" si="457"/>
        <v>113</v>
      </c>
      <c r="F254" s="322"/>
      <c r="G254" s="322"/>
      <c r="H254" s="267"/>
      <c r="I254" s="540"/>
      <c r="J254" s="540" t="s">
        <v>559</v>
      </c>
      <c r="K254" s="541"/>
      <c r="L254" s="613">
        <v>0</v>
      </c>
      <c r="M254" s="613">
        <v>0</v>
      </c>
      <c r="N254" s="613">
        <v>0</v>
      </c>
      <c r="O254" s="613">
        <v>0</v>
      </c>
      <c r="P254" s="613">
        <v>0</v>
      </c>
      <c r="Q254" s="613">
        <v>0</v>
      </c>
      <c r="R254" s="613">
        <v>0</v>
      </c>
      <c r="S254" s="613">
        <v>0</v>
      </c>
      <c r="T254" s="613">
        <v>0</v>
      </c>
      <c r="U254" s="613">
        <v>0</v>
      </c>
      <c r="V254" s="613">
        <v>0</v>
      </c>
      <c r="W254" s="613">
        <v>0</v>
      </c>
      <c r="X254" s="613">
        <v>0</v>
      </c>
      <c r="Y254" s="613">
        <v>0</v>
      </c>
      <c r="Z254" s="613">
        <v>0</v>
      </c>
      <c r="AA254" s="613">
        <v>0</v>
      </c>
      <c r="AB254" s="613">
        <v>0</v>
      </c>
      <c r="AC254" s="613">
        <v>0</v>
      </c>
      <c r="AD254" s="613">
        <v>0</v>
      </c>
      <c r="AE254" s="613">
        <v>0</v>
      </c>
      <c r="AF254" s="613">
        <v>0</v>
      </c>
      <c r="AG254" s="613">
        <v>0</v>
      </c>
      <c r="AH254" s="613">
        <v>0</v>
      </c>
      <c r="AI254" s="613">
        <v>0</v>
      </c>
      <c r="AJ254" s="613">
        <v>0</v>
      </c>
      <c r="AK254" s="613">
        <v>0</v>
      </c>
      <c r="AL254" s="613">
        <v>0</v>
      </c>
      <c r="AM254" s="613">
        <v>0</v>
      </c>
      <c r="AN254" s="613">
        <v>0</v>
      </c>
      <c r="AO254" s="613">
        <v>0</v>
      </c>
      <c r="AP254" s="613">
        <v>0</v>
      </c>
      <c r="AQ254" s="613">
        <v>0</v>
      </c>
      <c r="AR254" s="613">
        <v>0</v>
      </c>
      <c r="AS254" s="613">
        <v>0</v>
      </c>
      <c r="AT254" s="613">
        <v>0</v>
      </c>
      <c r="AU254" s="613">
        <v>0</v>
      </c>
      <c r="AV254" s="613">
        <v>0</v>
      </c>
      <c r="AW254" s="613">
        <v>0</v>
      </c>
      <c r="AX254" s="613">
        <v>0</v>
      </c>
      <c r="AY254" s="613">
        <v>0</v>
      </c>
      <c r="AZ254" s="613">
        <v>0</v>
      </c>
      <c r="BA254" s="613">
        <v>0</v>
      </c>
      <c r="BB254" s="613">
        <v>0</v>
      </c>
      <c r="BC254" s="613">
        <v>0</v>
      </c>
      <c r="BD254" s="613">
        <v>0</v>
      </c>
      <c r="BE254" s="613">
        <v>0</v>
      </c>
      <c r="BF254" s="613">
        <v>0</v>
      </c>
      <c r="BG254" s="613">
        <v>0</v>
      </c>
      <c r="BH254" s="613">
        <v>0</v>
      </c>
      <c r="BI254" s="613">
        <v>0</v>
      </c>
      <c r="BJ254" s="613">
        <v>0</v>
      </c>
      <c r="BK254" s="613">
        <v>0</v>
      </c>
      <c r="BL254" s="613">
        <v>0</v>
      </c>
      <c r="BM254" s="613">
        <v>0</v>
      </c>
      <c r="BN254" s="613">
        <v>0</v>
      </c>
      <c r="BO254" s="613">
        <v>0</v>
      </c>
      <c r="BP254" s="613">
        <v>0</v>
      </c>
      <c r="BQ254" s="613">
        <v>0</v>
      </c>
      <c r="BR254" s="613">
        <v>0</v>
      </c>
      <c r="BS254" s="613">
        <v>0</v>
      </c>
      <c r="BT254" s="613">
        <v>0</v>
      </c>
      <c r="BU254" s="613">
        <v>0</v>
      </c>
      <c r="BV254" s="613">
        <v>0</v>
      </c>
      <c r="BW254" s="613">
        <v>0</v>
      </c>
      <c r="BX254" s="613">
        <v>0</v>
      </c>
      <c r="BY254" s="613">
        <v>0</v>
      </c>
      <c r="BZ254" s="613">
        <v>0</v>
      </c>
      <c r="CA254" s="613">
        <v>0</v>
      </c>
      <c r="CB254" s="613">
        <v>0</v>
      </c>
      <c r="CC254" s="613">
        <v>0</v>
      </c>
      <c r="CD254" s="613">
        <v>0</v>
      </c>
      <c r="CE254" s="613">
        <v>0</v>
      </c>
      <c r="CF254" s="613">
        <v>0</v>
      </c>
      <c r="CG254" s="613">
        <v>0</v>
      </c>
      <c r="CH254" s="613">
        <v>0</v>
      </c>
      <c r="CI254" s="613">
        <v>0</v>
      </c>
      <c r="CJ254" s="613">
        <v>0</v>
      </c>
      <c r="CK254" s="613">
        <v>0</v>
      </c>
      <c r="CL254" s="613">
        <v>0</v>
      </c>
      <c r="CM254" s="613">
        <v>0</v>
      </c>
      <c r="CN254" s="613">
        <v>0</v>
      </c>
      <c r="CO254" s="613">
        <v>0</v>
      </c>
      <c r="CP254" s="613">
        <v>0</v>
      </c>
      <c r="CQ254" s="613">
        <v>0</v>
      </c>
      <c r="CR254" s="613">
        <v>0</v>
      </c>
      <c r="CS254" s="613">
        <v>0</v>
      </c>
      <c r="CT254" s="613">
        <v>0</v>
      </c>
      <c r="CU254" s="613">
        <v>0</v>
      </c>
      <c r="CV254" s="613">
        <v>0</v>
      </c>
      <c r="CW254" s="613">
        <v>0</v>
      </c>
      <c r="CX254" s="613">
        <v>0</v>
      </c>
      <c r="CY254" s="613">
        <v>0</v>
      </c>
      <c r="CZ254" s="613">
        <v>0</v>
      </c>
      <c r="DA254" s="613">
        <v>0</v>
      </c>
      <c r="DB254" s="613">
        <v>0</v>
      </c>
      <c r="DC254" s="613">
        <v>0</v>
      </c>
      <c r="DD254" s="613">
        <v>0</v>
      </c>
      <c r="DE254" s="613">
        <v>0</v>
      </c>
      <c r="DF254" s="613">
        <v>0</v>
      </c>
      <c r="DG254" s="613">
        <v>0</v>
      </c>
      <c r="DH254" s="613">
        <v>0</v>
      </c>
      <c r="DI254" s="613">
        <v>0</v>
      </c>
      <c r="DJ254" s="613">
        <v>0</v>
      </c>
      <c r="DK254" s="613">
        <v>0</v>
      </c>
      <c r="DL254" s="613">
        <v>0</v>
      </c>
      <c r="DM254" s="613">
        <v>0</v>
      </c>
      <c r="DN254" s="613">
        <v>0</v>
      </c>
      <c r="DO254" s="613">
        <v>0</v>
      </c>
      <c r="DP254" s="613">
        <v>0</v>
      </c>
      <c r="DQ254" s="613">
        <v>0</v>
      </c>
      <c r="DR254" s="613">
        <v>0</v>
      </c>
      <c r="DS254" s="613">
        <v>0</v>
      </c>
      <c r="DT254" s="613">
        <v>0</v>
      </c>
      <c r="DU254" s="613">
        <v>0</v>
      </c>
      <c r="DV254" s="613">
        <v>0</v>
      </c>
      <c r="DW254" s="613">
        <v>0</v>
      </c>
      <c r="DX254" s="613">
        <v>0</v>
      </c>
      <c r="DY254" s="613">
        <v>0</v>
      </c>
      <c r="DZ254" s="613">
        <v>0</v>
      </c>
      <c r="EA254" s="613">
        <v>0</v>
      </c>
      <c r="EB254" s="613">
        <v>0</v>
      </c>
      <c r="EC254" s="613">
        <v>0</v>
      </c>
      <c r="ED254" s="613">
        <v>0</v>
      </c>
      <c r="EE254" s="613">
        <v>0</v>
      </c>
      <c r="EF254" s="613">
        <v>0</v>
      </c>
      <c r="EG254" s="613">
        <v>0</v>
      </c>
      <c r="EH254" s="613">
        <v>0</v>
      </c>
      <c r="EI254" s="613">
        <v>0</v>
      </c>
      <c r="EJ254" s="613">
        <v>0</v>
      </c>
      <c r="EK254" s="613">
        <v>0</v>
      </c>
      <c r="EL254" s="613">
        <v>0</v>
      </c>
      <c r="EM254" s="613">
        <v>0</v>
      </c>
      <c r="EN254" s="613">
        <v>0</v>
      </c>
      <c r="EO254" s="613">
        <v>0</v>
      </c>
      <c r="EP254" s="613">
        <v>0</v>
      </c>
      <c r="EQ254" s="613">
        <v>0</v>
      </c>
      <c r="ER254" s="613">
        <v>0</v>
      </c>
      <c r="ES254" s="613">
        <v>0</v>
      </c>
      <c r="ET254" s="613">
        <v>0</v>
      </c>
      <c r="EU254" s="613">
        <v>0</v>
      </c>
      <c r="EV254" s="613">
        <v>0</v>
      </c>
      <c r="EW254" s="613">
        <v>0</v>
      </c>
      <c r="EX254" s="613">
        <v>0</v>
      </c>
      <c r="EY254" s="613">
        <v>0</v>
      </c>
      <c r="EZ254" s="613">
        <v>0</v>
      </c>
      <c r="FA254" s="613">
        <v>0</v>
      </c>
      <c r="FB254" s="613">
        <v>0</v>
      </c>
      <c r="FC254" s="613">
        <v>0</v>
      </c>
      <c r="FD254" s="613">
        <v>0</v>
      </c>
      <c r="FE254" s="613">
        <v>0</v>
      </c>
      <c r="FF254" s="613">
        <v>0</v>
      </c>
      <c r="FG254" s="613">
        <v>0</v>
      </c>
      <c r="FH254" s="613">
        <v>0</v>
      </c>
      <c r="FI254" s="613">
        <v>0</v>
      </c>
      <c r="FJ254" s="613">
        <v>0</v>
      </c>
      <c r="FK254" s="613">
        <v>0</v>
      </c>
      <c r="FL254" s="613">
        <v>0</v>
      </c>
      <c r="FM254" s="613">
        <v>0</v>
      </c>
      <c r="FN254" s="613">
        <v>0</v>
      </c>
      <c r="FO254" s="613">
        <v>0</v>
      </c>
      <c r="FP254" s="613">
        <v>0</v>
      </c>
      <c r="FQ254" s="613">
        <v>0</v>
      </c>
      <c r="FR254" s="613">
        <v>0</v>
      </c>
      <c r="FS254" s="613">
        <v>0</v>
      </c>
      <c r="FT254" s="613">
        <v>0</v>
      </c>
      <c r="FU254" s="613">
        <v>0</v>
      </c>
      <c r="FV254" s="613">
        <v>0</v>
      </c>
      <c r="FW254" s="613">
        <v>0</v>
      </c>
      <c r="FX254" s="613">
        <v>0</v>
      </c>
      <c r="FY254" s="613">
        <v>0</v>
      </c>
      <c r="FZ254" s="613">
        <v>0</v>
      </c>
      <c r="GA254" s="613">
        <v>0</v>
      </c>
      <c r="GB254" s="613">
        <v>0</v>
      </c>
      <c r="GC254" s="613">
        <v>0</v>
      </c>
      <c r="GD254" s="613">
        <v>0</v>
      </c>
      <c r="GE254" s="613">
        <v>0</v>
      </c>
      <c r="GF254" s="613">
        <v>0</v>
      </c>
      <c r="GG254" s="613">
        <v>0</v>
      </c>
      <c r="GH254" s="613">
        <v>0</v>
      </c>
      <c r="GI254" s="613">
        <v>0</v>
      </c>
      <c r="GJ254" s="613">
        <v>0</v>
      </c>
      <c r="GK254" s="613">
        <v>0</v>
      </c>
      <c r="GL254" s="613">
        <v>0</v>
      </c>
      <c r="GM254" s="613">
        <v>0</v>
      </c>
      <c r="GN254" s="613">
        <v>0</v>
      </c>
      <c r="GO254" s="613">
        <v>0</v>
      </c>
      <c r="GP254" s="613">
        <v>0</v>
      </c>
      <c r="GQ254" s="613">
        <v>0</v>
      </c>
      <c r="GR254" s="613">
        <v>0</v>
      </c>
      <c r="GS254" s="613">
        <v>0</v>
      </c>
      <c r="GT254" s="613">
        <v>0</v>
      </c>
      <c r="GU254" s="613">
        <v>0</v>
      </c>
      <c r="GV254" s="613">
        <v>0</v>
      </c>
      <c r="GW254" s="613">
        <v>0</v>
      </c>
      <c r="GX254" s="613">
        <v>0</v>
      </c>
      <c r="GY254" s="613">
        <v>0</v>
      </c>
      <c r="GZ254" s="613">
        <v>0</v>
      </c>
      <c r="HA254" s="613">
        <v>0</v>
      </c>
      <c r="HB254" s="613">
        <v>0</v>
      </c>
      <c r="HC254" s="613">
        <v>0</v>
      </c>
      <c r="HD254" s="613">
        <v>0</v>
      </c>
      <c r="HE254" s="613">
        <v>0</v>
      </c>
      <c r="HF254" s="613">
        <v>0</v>
      </c>
      <c r="HG254" s="613">
        <v>0</v>
      </c>
      <c r="HH254" s="613">
        <v>0</v>
      </c>
      <c r="HI254" s="613">
        <v>0</v>
      </c>
      <c r="HJ254" s="613">
        <v>0</v>
      </c>
      <c r="HK254" s="613">
        <v>0</v>
      </c>
      <c r="HL254" s="613">
        <v>0</v>
      </c>
      <c r="HM254" s="613">
        <v>0</v>
      </c>
      <c r="HN254" s="613">
        <v>0</v>
      </c>
      <c r="HO254" s="613">
        <v>0</v>
      </c>
      <c r="HP254" s="613">
        <v>0</v>
      </c>
      <c r="HQ254" s="613">
        <v>0</v>
      </c>
      <c r="HR254" s="613">
        <v>0</v>
      </c>
      <c r="HS254" s="613">
        <v>0</v>
      </c>
      <c r="HT254" s="613">
        <v>0</v>
      </c>
      <c r="HU254" s="613">
        <v>0</v>
      </c>
      <c r="HV254" s="613">
        <v>0</v>
      </c>
      <c r="HW254" s="613">
        <v>0</v>
      </c>
      <c r="HX254" s="613">
        <v>0</v>
      </c>
      <c r="HY254" s="613">
        <v>0</v>
      </c>
      <c r="HZ254" s="613">
        <v>0</v>
      </c>
      <c r="IA254" s="613">
        <v>0</v>
      </c>
      <c r="IB254" s="613">
        <v>0</v>
      </c>
      <c r="IC254" s="613">
        <v>0</v>
      </c>
      <c r="ID254" s="613">
        <v>0</v>
      </c>
      <c r="IE254" s="613">
        <v>0</v>
      </c>
      <c r="IF254" s="613">
        <v>0</v>
      </c>
      <c r="IG254" s="613">
        <v>0</v>
      </c>
      <c r="IH254" s="613">
        <v>0</v>
      </c>
      <c r="II254" s="613">
        <v>0</v>
      </c>
      <c r="IJ254" s="613">
        <v>0</v>
      </c>
      <c r="IK254" s="613">
        <v>0</v>
      </c>
      <c r="IL254" s="613">
        <v>0</v>
      </c>
      <c r="IM254" s="613">
        <v>0</v>
      </c>
      <c r="IN254" s="613">
        <v>0</v>
      </c>
      <c r="IO254" s="613">
        <v>0</v>
      </c>
      <c r="IP254" s="613">
        <v>0</v>
      </c>
      <c r="IQ254" s="613">
        <v>0</v>
      </c>
      <c r="IR254" s="613">
        <v>0</v>
      </c>
      <c r="IS254" s="613">
        <v>0</v>
      </c>
      <c r="IT254" s="613">
        <v>0</v>
      </c>
      <c r="IU254" s="613">
        <v>0</v>
      </c>
      <c r="IV254" s="613">
        <v>0</v>
      </c>
      <c r="IW254" s="613">
        <v>0</v>
      </c>
      <c r="IX254" s="613">
        <v>0</v>
      </c>
      <c r="IY254" s="613">
        <v>0</v>
      </c>
      <c r="IZ254" s="613">
        <v>0</v>
      </c>
      <c r="JA254" s="613">
        <v>0</v>
      </c>
      <c r="JB254" s="613">
        <v>0</v>
      </c>
      <c r="JC254" s="613">
        <v>0</v>
      </c>
      <c r="JD254" s="613">
        <v>0</v>
      </c>
      <c r="JE254" s="613">
        <v>0</v>
      </c>
      <c r="JF254" s="613">
        <v>0</v>
      </c>
      <c r="JG254" s="613">
        <v>0</v>
      </c>
      <c r="JH254" s="613">
        <v>0</v>
      </c>
      <c r="JI254" s="613">
        <v>0</v>
      </c>
      <c r="JJ254" s="613">
        <v>0</v>
      </c>
      <c r="JK254" s="613">
        <v>0</v>
      </c>
      <c r="JL254" s="613">
        <v>0</v>
      </c>
      <c r="JM254" s="613">
        <v>0</v>
      </c>
      <c r="JN254" s="613">
        <v>0</v>
      </c>
      <c r="JO254" s="613">
        <v>0</v>
      </c>
      <c r="JP254" s="613">
        <v>0</v>
      </c>
      <c r="JQ254" s="613">
        <v>0</v>
      </c>
      <c r="JR254" s="613">
        <v>0</v>
      </c>
      <c r="JS254" s="613">
        <v>0</v>
      </c>
      <c r="JT254" s="613">
        <v>0</v>
      </c>
      <c r="JU254" s="613">
        <v>0</v>
      </c>
      <c r="JV254" s="613">
        <v>0</v>
      </c>
      <c r="JW254" s="613">
        <v>0</v>
      </c>
      <c r="JX254" s="613">
        <v>0</v>
      </c>
      <c r="JY254" s="613">
        <v>0</v>
      </c>
      <c r="JZ254" s="613">
        <v>0</v>
      </c>
      <c r="KA254" s="613">
        <v>0</v>
      </c>
      <c r="KB254" s="613">
        <v>0</v>
      </c>
      <c r="KC254" s="613">
        <v>0</v>
      </c>
      <c r="KD254" s="613">
        <v>0</v>
      </c>
      <c r="KE254" s="613">
        <v>0</v>
      </c>
      <c r="KF254" s="613">
        <v>0</v>
      </c>
      <c r="KG254" s="613">
        <v>0</v>
      </c>
      <c r="KH254" s="613">
        <v>0</v>
      </c>
      <c r="KI254" s="613">
        <v>0</v>
      </c>
      <c r="KJ254" s="613">
        <v>0</v>
      </c>
      <c r="KK254" s="613">
        <v>0</v>
      </c>
      <c r="KL254" s="613">
        <v>0</v>
      </c>
      <c r="KM254" s="613">
        <v>0</v>
      </c>
      <c r="KN254" s="613">
        <v>0</v>
      </c>
      <c r="KO254" s="613">
        <v>0</v>
      </c>
      <c r="KP254" s="613">
        <v>0</v>
      </c>
      <c r="KQ254" s="613">
        <v>0</v>
      </c>
      <c r="KR254" s="613">
        <v>0</v>
      </c>
      <c r="KS254" s="613">
        <v>0</v>
      </c>
      <c r="KT254" s="613">
        <v>0</v>
      </c>
      <c r="KU254" s="613">
        <v>0</v>
      </c>
      <c r="KV254" s="613">
        <v>0</v>
      </c>
      <c r="KW254" s="613">
        <v>0</v>
      </c>
      <c r="KX254" s="613">
        <v>0</v>
      </c>
      <c r="KY254" s="613">
        <v>0</v>
      </c>
      <c r="KZ254" s="613">
        <v>0</v>
      </c>
      <c r="LA254" s="613">
        <v>0</v>
      </c>
      <c r="LB254" s="613">
        <v>0</v>
      </c>
      <c r="LC254" s="613">
        <v>0</v>
      </c>
      <c r="LD254" s="613">
        <v>0</v>
      </c>
      <c r="LE254" s="613">
        <v>0</v>
      </c>
      <c r="LF254" s="613">
        <v>0</v>
      </c>
      <c r="LG254" s="613">
        <v>0</v>
      </c>
      <c r="LH254" s="613">
        <v>0</v>
      </c>
      <c r="LI254" s="613">
        <v>0</v>
      </c>
      <c r="LJ254" s="613">
        <v>0</v>
      </c>
      <c r="LK254" s="613">
        <v>0</v>
      </c>
      <c r="LL254" s="613">
        <v>0</v>
      </c>
      <c r="LM254" s="613">
        <v>0</v>
      </c>
      <c r="LN254" s="613">
        <v>0</v>
      </c>
      <c r="LO254" s="613">
        <v>0</v>
      </c>
      <c r="LP254" s="613">
        <v>0</v>
      </c>
      <c r="LQ254" s="613">
        <v>0</v>
      </c>
      <c r="LR254" s="613">
        <v>0</v>
      </c>
      <c r="LS254" s="613">
        <v>0</v>
      </c>
      <c r="LT254" s="613">
        <v>0</v>
      </c>
      <c r="LU254" s="613">
        <v>0</v>
      </c>
      <c r="LV254" s="613">
        <v>0</v>
      </c>
      <c r="LW254" s="613">
        <v>0</v>
      </c>
      <c r="LX254" s="613">
        <v>0</v>
      </c>
      <c r="LY254" s="613">
        <v>0</v>
      </c>
      <c r="LZ254" s="613">
        <v>0</v>
      </c>
      <c r="MA254" s="613">
        <v>0</v>
      </c>
      <c r="MB254" s="613">
        <v>0</v>
      </c>
      <c r="MC254" s="613">
        <v>0</v>
      </c>
      <c r="MD254" s="613">
        <v>0</v>
      </c>
      <c r="ME254" s="613">
        <v>0</v>
      </c>
      <c r="MF254" s="613">
        <v>0</v>
      </c>
      <c r="MG254" s="613">
        <v>0</v>
      </c>
      <c r="MH254" s="613">
        <v>0</v>
      </c>
      <c r="MI254" s="613">
        <v>0</v>
      </c>
      <c r="MJ254" s="613">
        <v>0</v>
      </c>
      <c r="MK254" s="613">
        <v>0</v>
      </c>
      <c r="ML254" s="613">
        <v>0</v>
      </c>
      <c r="MM254" s="613">
        <v>0</v>
      </c>
      <c r="MN254" s="613">
        <v>0</v>
      </c>
      <c r="MO254" s="613">
        <v>0</v>
      </c>
      <c r="MP254" s="613">
        <v>0</v>
      </c>
      <c r="MQ254" s="613">
        <v>0</v>
      </c>
      <c r="MR254" s="613">
        <v>0</v>
      </c>
      <c r="MS254" s="613">
        <v>0</v>
      </c>
      <c r="MT254" s="613">
        <v>0</v>
      </c>
      <c r="MU254" s="613">
        <v>0</v>
      </c>
      <c r="MV254" s="613">
        <v>0</v>
      </c>
      <c r="MW254" s="613">
        <v>0</v>
      </c>
      <c r="MX254" s="613">
        <v>0</v>
      </c>
      <c r="MY254" s="613">
        <v>0</v>
      </c>
      <c r="MZ254" s="613">
        <v>0</v>
      </c>
      <c r="NA254" s="613">
        <v>0</v>
      </c>
      <c r="NB254" s="613">
        <v>0</v>
      </c>
      <c r="NC254" s="613">
        <v>0</v>
      </c>
      <c r="ND254" s="613">
        <v>0</v>
      </c>
      <c r="NE254" s="613">
        <v>0</v>
      </c>
      <c r="NF254" s="613">
        <v>0</v>
      </c>
      <c r="NG254" s="613">
        <v>0</v>
      </c>
      <c r="NH254" s="613">
        <v>0</v>
      </c>
      <c r="NI254" s="613">
        <v>0</v>
      </c>
      <c r="NJ254" s="613">
        <v>0</v>
      </c>
      <c r="NK254" s="613">
        <v>0</v>
      </c>
      <c r="NL254" s="613">
        <v>0</v>
      </c>
      <c r="NM254" s="613">
        <v>0</v>
      </c>
      <c r="NN254" s="613">
        <v>0</v>
      </c>
      <c r="NO254" s="613">
        <v>0</v>
      </c>
      <c r="NP254" s="613">
        <v>0</v>
      </c>
      <c r="NQ254" s="613">
        <v>0</v>
      </c>
      <c r="NR254" s="613">
        <v>0</v>
      </c>
      <c r="NS254" s="613">
        <v>0</v>
      </c>
      <c r="NT254" s="613">
        <v>0</v>
      </c>
      <c r="NU254" s="613">
        <v>0</v>
      </c>
      <c r="NV254" s="613">
        <v>0</v>
      </c>
      <c r="NW254" s="613">
        <v>0</v>
      </c>
      <c r="NX254" s="613">
        <v>0</v>
      </c>
      <c r="NY254" s="613">
        <v>0</v>
      </c>
      <c r="NZ254" s="613">
        <v>0</v>
      </c>
      <c r="OA254" s="613">
        <v>0</v>
      </c>
      <c r="OB254" s="613">
        <v>0</v>
      </c>
      <c r="OC254" s="613">
        <v>0</v>
      </c>
      <c r="OD254" s="613">
        <v>0</v>
      </c>
      <c r="OE254" s="613">
        <v>0</v>
      </c>
      <c r="OF254" s="613">
        <v>0</v>
      </c>
      <c r="OG254" s="613">
        <v>0</v>
      </c>
      <c r="OH254" s="613">
        <v>0</v>
      </c>
      <c r="OI254" s="613">
        <v>0</v>
      </c>
      <c r="OJ254" s="613">
        <v>0</v>
      </c>
      <c r="OK254" s="613">
        <v>0</v>
      </c>
      <c r="OL254" s="613">
        <v>0</v>
      </c>
      <c r="OM254" s="613">
        <v>0</v>
      </c>
      <c r="ON254" s="613">
        <v>0</v>
      </c>
      <c r="OO254" s="613">
        <v>0</v>
      </c>
      <c r="OP254" s="613">
        <v>0</v>
      </c>
      <c r="OQ254" s="613">
        <v>0</v>
      </c>
      <c r="OR254" s="613">
        <v>0</v>
      </c>
      <c r="OS254" s="613">
        <v>0</v>
      </c>
      <c r="OT254" s="613">
        <v>0</v>
      </c>
      <c r="OU254" s="613">
        <v>0</v>
      </c>
      <c r="OV254" s="613">
        <v>0</v>
      </c>
      <c r="OW254" s="613">
        <v>0</v>
      </c>
      <c r="OX254" s="613">
        <v>0</v>
      </c>
      <c r="OY254" s="613">
        <v>0</v>
      </c>
      <c r="OZ254" s="613">
        <v>0</v>
      </c>
      <c r="PA254" s="613">
        <v>0</v>
      </c>
      <c r="PB254" s="613">
        <v>0</v>
      </c>
      <c r="PC254" s="613">
        <v>0</v>
      </c>
      <c r="PD254" s="613">
        <v>0</v>
      </c>
      <c r="PE254" s="613">
        <v>0</v>
      </c>
      <c r="PF254" s="613">
        <v>0</v>
      </c>
      <c r="PG254" s="613">
        <v>0</v>
      </c>
      <c r="PH254" s="613">
        <v>0</v>
      </c>
      <c r="PI254" s="613">
        <v>0</v>
      </c>
      <c r="PJ254" s="613">
        <v>0</v>
      </c>
      <c r="PK254" s="613">
        <v>0</v>
      </c>
      <c r="PL254" s="613">
        <v>0</v>
      </c>
      <c r="PM254" s="613">
        <v>0</v>
      </c>
      <c r="PN254" s="613">
        <v>0</v>
      </c>
      <c r="PO254" s="613">
        <v>0</v>
      </c>
      <c r="PP254" s="613">
        <v>0</v>
      </c>
      <c r="PQ254" s="613">
        <v>0</v>
      </c>
      <c r="PR254" s="613">
        <v>0</v>
      </c>
      <c r="PS254" s="613">
        <v>0</v>
      </c>
      <c r="PT254" s="613">
        <v>0</v>
      </c>
      <c r="PU254" s="613">
        <v>0</v>
      </c>
      <c r="PV254" s="613">
        <v>0</v>
      </c>
      <c r="PW254" s="613">
        <v>0</v>
      </c>
      <c r="PX254" s="613">
        <v>0</v>
      </c>
      <c r="PY254" s="613">
        <v>0</v>
      </c>
      <c r="PZ254" s="613">
        <v>0</v>
      </c>
      <c r="QA254" s="613">
        <v>0</v>
      </c>
      <c r="QB254" s="613">
        <v>0</v>
      </c>
      <c r="QC254" s="613">
        <v>0</v>
      </c>
      <c r="QD254" s="613">
        <v>0</v>
      </c>
      <c r="QE254" s="613">
        <v>0</v>
      </c>
      <c r="QF254" s="613">
        <v>0</v>
      </c>
      <c r="QG254" s="613">
        <v>0</v>
      </c>
      <c r="QH254" s="613">
        <v>0</v>
      </c>
      <c r="QI254" s="613">
        <v>0</v>
      </c>
      <c r="QJ254" s="613">
        <v>0</v>
      </c>
      <c r="QK254" s="613">
        <v>0</v>
      </c>
      <c r="QL254" s="613">
        <v>0</v>
      </c>
      <c r="QM254" s="613">
        <v>0</v>
      </c>
      <c r="QN254" s="613">
        <v>0</v>
      </c>
      <c r="QO254" s="613">
        <v>0</v>
      </c>
      <c r="QP254" s="613">
        <v>0</v>
      </c>
      <c r="QQ254" s="613">
        <v>0</v>
      </c>
      <c r="QR254" s="613">
        <v>0</v>
      </c>
      <c r="QS254" s="613">
        <v>0</v>
      </c>
      <c r="QT254" s="613">
        <v>0</v>
      </c>
      <c r="QU254" s="613">
        <v>0</v>
      </c>
      <c r="QV254" s="613">
        <v>0</v>
      </c>
      <c r="QW254" s="613">
        <v>0</v>
      </c>
      <c r="QX254" s="613">
        <v>0</v>
      </c>
      <c r="QY254" s="613">
        <v>0</v>
      </c>
      <c r="QZ254" s="613">
        <v>0</v>
      </c>
      <c r="RA254" s="613">
        <v>0</v>
      </c>
      <c r="RB254" s="613">
        <v>0</v>
      </c>
      <c r="RC254" s="613">
        <v>0</v>
      </c>
      <c r="RD254" s="613">
        <v>0</v>
      </c>
      <c r="RE254" s="613">
        <v>0</v>
      </c>
      <c r="RF254" s="613">
        <v>0</v>
      </c>
      <c r="RG254" s="613">
        <v>0</v>
      </c>
      <c r="RH254" s="613">
        <v>0</v>
      </c>
      <c r="RI254" s="613">
        <v>0</v>
      </c>
      <c r="RJ254" s="613">
        <v>0</v>
      </c>
      <c r="RK254" s="613">
        <v>0</v>
      </c>
      <c r="RL254" s="613">
        <v>0</v>
      </c>
      <c r="RM254" s="613">
        <v>0</v>
      </c>
      <c r="RN254" s="613">
        <v>0</v>
      </c>
      <c r="RO254" s="613">
        <v>0</v>
      </c>
      <c r="RP254" s="613">
        <v>0</v>
      </c>
      <c r="RQ254" s="613">
        <v>0</v>
      </c>
      <c r="RR254" s="613">
        <v>0</v>
      </c>
      <c r="RS254" s="613">
        <v>0</v>
      </c>
      <c r="RT254" s="613">
        <v>0</v>
      </c>
      <c r="RU254" s="613">
        <v>0</v>
      </c>
      <c r="RV254" s="613">
        <v>0</v>
      </c>
      <c r="RW254" s="613">
        <v>0</v>
      </c>
      <c r="RX254" s="613">
        <v>0</v>
      </c>
      <c r="RY254" s="613">
        <v>0</v>
      </c>
      <c r="RZ254" s="613">
        <v>0</v>
      </c>
      <c r="SA254" s="613">
        <v>0</v>
      </c>
      <c r="SB254" s="613">
        <v>0</v>
      </c>
      <c r="SC254" s="613">
        <v>0</v>
      </c>
      <c r="SD254" s="613">
        <v>0</v>
      </c>
      <c r="SE254" s="613">
        <v>0</v>
      </c>
      <c r="SF254" s="613">
        <v>0</v>
      </c>
      <c r="SG254" s="613">
        <v>0</v>
      </c>
      <c r="SH254" s="613">
        <v>0</v>
      </c>
      <c r="SI254" s="613">
        <v>0</v>
      </c>
      <c r="SJ254" s="613">
        <v>0</v>
      </c>
      <c r="SK254" s="267">
        <f t="shared" si="458"/>
        <v>0</v>
      </c>
      <c r="SL254" s="254"/>
      <c r="SM254" s="242"/>
      <c r="SN254" s="242"/>
      <c r="SO254" s="242"/>
    </row>
    <row r="255" spans="1:509" outlineLevel="3" x14ac:dyDescent="0.35">
      <c r="A255" s="242"/>
      <c r="B255" s="251"/>
      <c r="C255" s="438">
        <f>INT($C$29)+3</f>
        <v>4</v>
      </c>
      <c r="D255" s="267"/>
      <c r="E255" s="316">
        <f t="shared" si="457"/>
        <v>114</v>
      </c>
      <c r="F255" s="322"/>
      <c r="G255" s="322"/>
      <c r="H255" s="267"/>
      <c r="I255" s="544"/>
      <c r="J255" s="544" t="s">
        <v>690</v>
      </c>
      <c r="K255" s="545"/>
      <c r="L255" s="615">
        <v>0</v>
      </c>
      <c r="M255" s="615">
        <v>0</v>
      </c>
      <c r="N255" s="615">
        <v>0</v>
      </c>
      <c r="O255" s="615">
        <v>0</v>
      </c>
      <c r="P255" s="615">
        <v>0</v>
      </c>
      <c r="Q255" s="615">
        <v>0</v>
      </c>
      <c r="R255" s="615">
        <v>0</v>
      </c>
      <c r="S255" s="615">
        <v>0</v>
      </c>
      <c r="T255" s="615">
        <v>0</v>
      </c>
      <c r="U255" s="615">
        <v>0</v>
      </c>
      <c r="V255" s="615">
        <v>0</v>
      </c>
      <c r="W255" s="615">
        <v>0</v>
      </c>
      <c r="X255" s="615">
        <v>0</v>
      </c>
      <c r="Y255" s="615">
        <v>0</v>
      </c>
      <c r="Z255" s="615">
        <v>0</v>
      </c>
      <c r="AA255" s="615">
        <v>0</v>
      </c>
      <c r="AB255" s="615">
        <v>0</v>
      </c>
      <c r="AC255" s="615">
        <v>0</v>
      </c>
      <c r="AD255" s="615">
        <v>0</v>
      </c>
      <c r="AE255" s="615">
        <v>0</v>
      </c>
      <c r="AF255" s="615">
        <v>0</v>
      </c>
      <c r="AG255" s="615">
        <v>0</v>
      </c>
      <c r="AH255" s="615">
        <v>0</v>
      </c>
      <c r="AI255" s="615">
        <v>0</v>
      </c>
      <c r="AJ255" s="615">
        <v>0</v>
      </c>
      <c r="AK255" s="615">
        <v>0</v>
      </c>
      <c r="AL255" s="615">
        <v>0</v>
      </c>
      <c r="AM255" s="615">
        <v>0</v>
      </c>
      <c r="AN255" s="615">
        <v>0</v>
      </c>
      <c r="AO255" s="615">
        <v>0</v>
      </c>
      <c r="AP255" s="615">
        <v>0</v>
      </c>
      <c r="AQ255" s="615">
        <v>0</v>
      </c>
      <c r="AR255" s="615">
        <v>0</v>
      </c>
      <c r="AS255" s="615">
        <v>0</v>
      </c>
      <c r="AT255" s="615">
        <v>0</v>
      </c>
      <c r="AU255" s="615">
        <v>0</v>
      </c>
      <c r="AV255" s="615">
        <v>0</v>
      </c>
      <c r="AW255" s="615">
        <v>0</v>
      </c>
      <c r="AX255" s="615">
        <v>0</v>
      </c>
      <c r="AY255" s="615">
        <v>0</v>
      </c>
      <c r="AZ255" s="615">
        <v>0</v>
      </c>
      <c r="BA255" s="615">
        <v>0</v>
      </c>
      <c r="BB255" s="615">
        <v>0</v>
      </c>
      <c r="BC255" s="615">
        <v>0</v>
      </c>
      <c r="BD255" s="615">
        <v>0</v>
      </c>
      <c r="BE255" s="615">
        <v>0</v>
      </c>
      <c r="BF255" s="615">
        <v>0</v>
      </c>
      <c r="BG255" s="615">
        <v>0</v>
      </c>
      <c r="BH255" s="615">
        <v>0</v>
      </c>
      <c r="BI255" s="615">
        <v>0</v>
      </c>
      <c r="BJ255" s="615">
        <v>0</v>
      </c>
      <c r="BK255" s="615">
        <v>0</v>
      </c>
      <c r="BL255" s="615">
        <v>0</v>
      </c>
      <c r="BM255" s="615">
        <v>0</v>
      </c>
      <c r="BN255" s="615">
        <v>0</v>
      </c>
      <c r="BO255" s="615">
        <v>0</v>
      </c>
      <c r="BP255" s="615">
        <v>0</v>
      </c>
      <c r="BQ255" s="615">
        <v>0</v>
      </c>
      <c r="BR255" s="615">
        <v>0</v>
      </c>
      <c r="BS255" s="615">
        <v>0</v>
      </c>
      <c r="BT255" s="615">
        <v>0</v>
      </c>
      <c r="BU255" s="615">
        <v>0</v>
      </c>
      <c r="BV255" s="615">
        <v>0</v>
      </c>
      <c r="BW255" s="615">
        <v>0</v>
      </c>
      <c r="BX255" s="615">
        <v>0</v>
      </c>
      <c r="BY255" s="615">
        <v>0</v>
      </c>
      <c r="BZ255" s="615">
        <v>0</v>
      </c>
      <c r="CA255" s="615">
        <v>0</v>
      </c>
      <c r="CB255" s="615">
        <v>0</v>
      </c>
      <c r="CC255" s="615">
        <v>0</v>
      </c>
      <c r="CD255" s="615">
        <v>0</v>
      </c>
      <c r="CE255" s="615">
        <v>0</v>
      </c>
      <c r="CF255" s="615">
        <v>0</v>
      </c>
      <c r="CG255" s="615">
        <v>0</v>
      </c>
      <c r="CH255" s="615">
        <v>0</v>
      </c>
      <c r="CI255" s="615">
        <v>0</v>
      </c>
      <c r="CJ255" s="615">
        <v>0</v>
      </c>
      <c r="CK255" s="615">
        <v>0</v>
      </c>
      <c r="CL255" s="615">
        <v>0</v>
      </c>
      <c r="CM255" s="615">
        <v>0</v>
      </c>
      <c r="CN255" s="615">
        <v>0</v>
      </c>
      <c r="CO255" s="615">
        <v>0</v>
      </c>
      <c r="CP255" s="615">
        <v>0</v>
      </c>
      <c r="CQ255" s="615">
        <v>0</v>
      </c>
      <c r="CR255" s="615">
        <v>0</v>
      </c>
      <c r="CS255" s="615">
        <v>0</v>
      </c>
      <c r="CT255" s="615">
        <v>0</v>
      </c>
      <c r="CU255" s="615">
        <v>0</v>
      </c>
      <c r="CV255" s="615">
        <v>0</v>
      </c>
      <c r="CW255" s="615">
        <v>0</v>
      </c>
      <c r="CX255" s="615">
        <v>0</v>
      </c>
      <c r="CY255" s="615">
        <v>0</v>
      </c>
      <c r="CZ255" s="615">
        <v>0</v>
      </c>
      <c r="DA255" s="615">
        <v>0</v>
      </c>
      <c r="DB255" s="615">
        <v>0</v>
      </c>
      <c r="DC255" s="615">
        <v>0</v>
      </c>
      <c r="DD255" s="615">
        <v>0</v>
      </c>
      <c r="DE255" s="615">
        <v>0</v>
      </c>
      <c r="DF255" s="615">
        <v>0</v>
      </c>
      <c r="DG255" s="615">
        <v>0</v>
      </c>
      <c r="DH255" s="615">
        <v>0</v>
      </c>
      <c r="DI255" s="615">
        <v>0</v>
      </c>
      <c r="DJ255" s="615">
        <v>0</v>
      </c>
      <c r="DK255" s="615">
        <v>0</v>
      </c>
      <c r="DL255" s="615">
        <v>0</v>
      </c>
      <c r="DM255" s="615">
        <v>0</v>
      </c>
      <c r="DN255" s="615">
        <v>0</v>
      </c>
      <c r="DO255" s="615">
        <v>0</v>
      </c>
      <c r="DP255" s="615">
        <v>0</v>
      </c>
      <c r="DQ255" s="615">
        <v>0</v>
      </c>
      <c r="DR255" s="615">
        <v>0</v>
      </c>
      <c r="DS255" s="615">
        <v>0</v>
      </c>
      <c r="DT255" s="615">
        <v>0</v>
      </c>
      <c r="DU255" s="615">
        <v>0</v>
      </c>
      <c r="DV255" s="615">
        <v>0</v>
      </c>
      <c r="DW255" s="615">
        <v>0</v>
      </c>
      <c r="DX255" s="615">
        <v>0</v>
      </c>
      <c r="DY255" s="615">
        <v>0</v>
      </c>
      <c r="DZ255" s="615">
        <v>0</v>
      </c>
      <c r="EA255" s="615">
        <v>0</v>
      </c>
      <c r="EB255" s="615">
        <v>0</v>
      </c>
      <c r="EC255" s="615">
        <v>0</v>
      </c>
      <c r="ED255" s="615">
        <v>0</v>
      </c>
      <c r="EE255" s="615">
        <v>0</v>
      </c>
      <c r="EF255" s="615">
        <v>0</v>
      </c>
      <c r="EG255" s="615">
        <v>0</v>
      </c>
      <c r="EH255" s="615">
        <v>0</v>
      </c>
      <c r="EI255" s="615">
        <v>0</v>
      </c>
      <c r="EJ255" s="615">
        <v>0</v>
      </c>
      <c r="EK255" s="615">
        <v>0</v>
      </c>
      <c r="EL255" s="615">
        <v>0</v>
      </c>
      <c r="EM255" s="615">
        <v>0</v>
      </c>
      <c r="EN255" s="615">
        <v>0</v>
      </c>
      <c r="EO255" s="615">
        <v>0</v>
      </c>
      <c r="EP255" s="615">
        <v>0</v>
      </c>
      <c r="EQ255" s="615">
        <v>0</v>
      </c>
      <c r="ER255" s="615">
        <v>0</v>
      </c>
      <c r="ES255" s="615">
        <v>0</v>
      </c>
      <c r="ET255" s="615">
        <v>0</v>
      </c>
      <c r="EU255" s="615">
        <v>0</v>
      </c>
      <c r="EV255" s="615">
        <v>0</v>
      </c>
      <c r="EW255" s="615">
        <v>0</v>
      </c>
      <c r="EX255" s="615">
        <v>0</v>
      </c>
      <c r="EY255" s="615">
        <v>0</v>
      </c>
      <c r="EZ255" s="615">
        <v>0</v>
      </c>
      <c r="FA255" s="615">
        <v>0</v>
      </c>
      <c r="FB255" s="615">
        <v>0</v>
      </c>
      <c r="FC255" s="615">
        <v>0</v>
      </c>
      <c r="FD255" s="615">
        <v>0</v>
      </c>
      <c r="FE255" s="615">
        <v>0</v>
      </c>
      <c r="FF255" s="615">
        <v>0</v>
      </c>
      <c r="FG255" s="615">
        <v>0</v>
      </c>
      <c r="FH255" s="615">
        <v>0</v>
      </c>
      <c r="FI255" s="615">
        <v>0</v>
      </c>
      <c r="FJ255" s="615">
        <v>0</v>
      </c>
      <c r="FK255" s="615">
        <v>0</v>
      </c>
      <c r="FL255" s="615">
        <v>0</v>
      </c>
      <c r="FM255" s="615">
        <v>0</v>
      </c>
      <c r="FN255" s="615">
        <v>0</v>
      </c>
      <c r="FO255" s="615">
        <v>0</v>
      </c>
      <c r="FP255" s="615">
        <v>0</v>
      </c>
      <c r="FQ255" s="615">
        <v>0</v>
      </c>
      <c r="FR255" s="615">
        <v>0</v>
      </c>
      <c r="FS255" s="615">
        <v>0</v>
      </c>
      <c r="FT255" s="615">
        <v>0</v>
      </c>
      <c r="FU255" s="615">
        <v>0</v>
      </c>
      <c r="FV255" s="615">
        <v>0</v>
      </c>
      <c r="FW255" s="615">
        <v>0</v>
      </c>
      <c r="FX255" s="615">
        <v>0</v>
      </c>
      <c r="FY255" s="615">
        <v>0</v>
      </c>
      <c r="FZ255" s="615">
        <v>0</v>
      </c>
      <c r="GA255" s="615">
        <v>0</v>
      </c>
      <c r="GB255" s="615">
        <v>0</v>
      </c>
      <c r="GC255" s="615">
        <v>0</v>
      </c>
      <c r="GD255" s="615">
        <v>0</v>
      </c>
      <c r="GE255" s="615">
        <v>0</v>
      </c>
      <c r="GF255" s="615">
        <v>0</v>
      </c>
      <c r="GG255" s="615">
        <v>0</v>
      </c>
      <c r="GH255" s="615">
        <v>0</v>
      </c>
      <c r="GI255" s="615">
        <v>0</v>
      </c>
      <c r="GJ255" s="615">
        <v>0</v>
      </c>
      <c r="GK255" s="615">
        <v>0</v>
      </c>
      <c r="GL255" s="615">
        <v>0</v>
      </c>
      <c r="GM255" s="615">
        <v>0</v>
      </c>
      <c r="GN255" s="615">
        <v>0</v>
      </c>
      <c r="GO255" s="615">
        <v>0</v>
      </c>
      <c r="GP255" s="615">
        <v>0</v>
      </c>
      <c r="GQ255" s="615">
        <v>0</v>
      </c>
      <c r="GR255" s="615">
        <v>0</v>
      </c>
      <c r="GS255" s="615">
        <v>0</v>
      </c>
      <c r="GT255" s="615">
        <v>0</v>
      </c>
      <c r="GU255" s="615">
        <v>0</v>
      </c>
      <c r="GV255" s="615">
        <v>0</v>
      </c>
      <c r="GW255" s="615">
        <v>0</v>
      </c>
      <c r="GX255" s="615">
        <v>0</v>
      </c>
      <c r="GY255" s="615">
        <v>0</v>
      </c>
      <c r="GZ255" s="615">
        <v>0</v>
      </c>
      <c r="HA255" s="615">
        <v>0</v>
      </c>
      <c r="HB255" s="615">
        <v>0</v>
      </c>
      <c r="HC255" s="615">
        <v>0</v>
      </c>
      <c r="HD255" s="615">
        <v>0</v>
      </c>
      <c r="HE255" s="615">
        <v>0</v>
      </c>
      <c r="HF255" s="615">
        <v>0</v>
      </c>
      <c r="HG255" s="615">
        <v>0</v>
      </c>
      <c r="HH255" s="615">
        <v>0</v>
      </c>
      <c r="HI255" s="615">
        <v>0</v>
      </c>
      <c r="HJ255" s="615">
        <v>0</v>
      </c>
      <c r="HK255" s="615">
        <v>0</v>
      </c>
      <c r="HL255" s="615">
        <v>0</v>
      </c>
      <c r="HM255" s="615">
        <v>0</v>
      </c>
      <c r="HN255" s="615">
        <v>0</v>
      </c>
      <c r="HO255" s="615">
        <v>0</v>
      </c>
      <c r="HP255" s="615">
        <v>0</v>
      </c>
      <c r="HQ255" s="615">
        <v>0</v>
      </c>
      <c r="HR255" s="615">
        <v>0</v>
      </c>
      <c r="HS255" s="615">
        <v>0</v>
      </c>
      <c r="HT255" s="615">
        <v>0</v>
      </c>
      <c r="HU255" s="615">
        <v>0</v>
      </c>
      <c r="HV255" s="615">
        <v>0</v>
      </c>
      <c r="HW255" s="615">
        <v>0</v>
      </c>
      <c r="HX255" s="615">
        <v>0</v>
      </c>
      <c r="HY255" s="615">
        <v>0</v>
      </c>
      <c r="HZ255" s="615">
        <v>0</v>
      </c>
      <c r="IA255" s="615">
        <v>0</v>
      </c>
      <c r="IB255" s="615">
        <v>0</v>
      </c>
      <c r="IC255" s="615">
        <v>0</v>
      </c>
      <c r="ID255" s="615">
        <v>0</v>
      </c>
      <c r="IE255" s="615">
        <v>0</v>
      </c>
      <c r="IF255" s="615">
        <v>0</v>
      </c>
      <c r="IG255" s="615">
        <v>0</v>
      </c>
      <c r="IH255" s="615">
        <v>0</v>
      </c>
      <c r="II255" s="615">
        <v>0</v>
      </c>
      <c r="IJ255" s="615">
        <v>0</v>
      </c>
      <c r="IK255" s="615">
        <v>0</v>
      </c>
      <c r="IL255" s="615">
        <v>0</v>
      </c>
      <c r="IM255" s="615">
        <v>0</v>
      </c>
      <c r="IN255" s="615">
        <v>0</v>
      </c>
      <c r="IO255" s="615">
        <v>0</v>
      </c>
      <c r="IP255" s="615">
        <v>0</v>
      </c>
      <c r="IQ255" s="615">
        <v>0</v>
      </c>
      <c r="IR255" s="615">
        <v>0</v>
      </c>
      <c r="IS255" s="615">
        <v>0</v>
      </c>
      <c r="IT255" s="615">
        <v>0</v>
      </c>
      <c r="IU255" s="615">
        <v>0</v>
      </c>
      <c r="IV255" s="615">
        <v>0</v>
      </c>
      <c r="IW255" s="615">
        <v>0</v>
      </c>
      <c r="IX255" s="615">
        <v>0</v>
      </c>
      <c r="IY255" s="615">
        <v>0</v>
      </c>
      <c r="IZ255" s="615">
        <v>0</v>
      </c>
      <c r="JA255" s="615">
        <v>0</v>
      </c>
      <c r="JB255" s="615">
        <v>0</v>
      </c>
      <c r="JC255" s="615">
        <v>0</v>
      </c>
      <c r="JD255" s="615">
        <v>0</v>
      </c>
      <c r="JE255" s="615">
        <v>0</v>
      </c>
      <c r="JF255" s="615">
        <v>0</v>
      </c>
      <c r="JG255" s="615">
        <v>0</v>
      </c>
      <c r="JH255" s="615">
        <v>0</v>
      </c>
      <c r="JI255" s="615">
        <v>0</v>
      </c>
      <c r="JJ255" s="615">
        <v>0</v>
      </c>
      <c r="JK255" s="615">
        <v>0</v>
      </c>
      <c r="JL255" s="615">
        <v>0</v>
      </c>
      <c r="JM255" s="615">
        <v>0</v>
      </c>
      <c r="JN255" s="615">
        <v>0</v>
      </c>
      <c r="JO255" s="615">
        <v>0</v>
      </c>
      <c r="JP255" s="615">
        <v>0</v>
      </c>
      <c r="JQ255" s="615">
        <v>0</v>
      </c>
      <c r="JR255" s="615">
        <v>0</v>
      </c>
      <c r="JS255" s="615">
        <v>0</v>
      </c>
      <c r="JT255" s="615">
        <v>0</v>
      </c>
      <c r="JU255" s="615">
        <v>0</v>
      </c>
      <c r="JV255" s="615">
        <v>0</v>
      </c>
      <c r="JW255" s="615">
        <v>0</v>
      </c>
      <c r="JX255" s="615">
        <v>0</v>
      </c>
      <c r="JY255" s="615">
        <v>0</v>
      </c>
      <c r="JZ255" s="615">
        <v>0</v>
      </c>
      <c r="KA255" s="615">
        <v>0</v>
      </c>
      <c r="KB255" s="615">
        <v>0</v>
      </c>
      <c r="KC255" s="615">
        <v>0</v>
      </c>
      <c r="KD255" s="615">
        <v>0</v>
      </c>
      <c r="KE255" s="615">
        <v>0</v>
      </c>
      <c r="KF255" s="615">
        <v>0</v>
      </c>
      <c r="KG255" s="615">
        <v>0</v>
      </c>
      <c r="KH255" s="615">
        <v>0</v>
      </c>
      <c r="KI255" s="615">
        <v>0</v>
      </c>
      <c r="KJ255" s="615">
        <v>0</v>
      </c>
      <c r="KK255" s="615">
        <v>0</v>
      </c>
      <c r="KL255" s="615">
        <v>0</v>
      </c>
      <c r="KM255" s="615">
        <v>0</v>
      </c>
      <c r="KN255" s="615">
        <v>0</v>
      </c>
      <c r="KO255" s="615">
        <v>0</v>
      </c>
      <c r="KP255" s="615">
        <v>0</v>
      </c>
      <c r="KQ255" s="615">
        <v>0</v>
      </c>
      <c r="KR255" s="615">
        <v>0</v>
      </c>
      <c r="KS255" s="615">
        <v>0</v>
      </c>
      <c r="KT255" s="615">
        <v>0</v>
      </c>
      <c r="KU255" s="615">
        <v>0</v>
      </c>
      <c r="KV255" s="615">
        <v>0</v>
      </c>
      <c r="KW255" s="615">
        <v>0</v>
      </c>
      <c r="KX255" s="615">
        <v>0</v>
      </c>
      <c r="KY255" s="615">
        <v>0</v>
      </c>
      <c r="KZ255" s="615">
        <v>0</v>
      </c>
      <c r="LA255" s="615">
        <v>0</v>
      </c>
      <c r="LB255" s="615">
        <v>0</v>
      </c>
      <c r="LC255" s="615">
        <v>0</v>
      </c>
      <c r="LD255" s="615">
        <v>0</v>
      </c>
      <c r="LE255" s="615">
        <v>0</v>
      </c>
      <c r="LF255" s="615">
        <v>0</v>
      </c>
      <c r="LG255" s="615">
        <v>0</v>
      </c>
      <c r="LH255" s="615">
        <v>0</v>
      </c>
      <c r="LI255" s="615">
        <v>0</v>
      </c>
      <c r="LJ255" s="615">
        <v>0</v>
      </c>
      <c r="LK255" s="615">
        <v>0</v>
      </c>
      <c r="LL255" s="615">
        <v>0</v>
      </c>
      <c r="LM255" s="615">
        <v>0</v>
      </c>
      <c r="LN255" s="615">
        <v>0</v>
      </c>
      <c r="LO255" s="615">
        <v>0</v>
      </c>
      <c r="LP255" s="615">
        <v>0</v>
      </c>
      <c r="LQ255" s="615">
        <v>0</v>
      </c>
      <c r="LR255" s="615">
        <v>0</v>
      </c>
      <c r="LS255" s="615">
        <v>0</v>
      </c>
      <c r="LT255" s="615">
        <v>0</v>
      </c>
      <c r="LU255" s="615">
        <v>0</v>
      </c>
      <c r="LV255" s="615">
        <v>0</v>
      </c>
      <c r="LW255" s="615">
        <v>0</v>
      </c>
      <c r="LX255" s="615">
        <v>0</v>
      </c>
      <c r="LY255" s="615">
        <v>0</v>
      </c>
      <c r="LZ255" s="615">
        <v>0</v>
      </c>
      <c r="MA255" s="615">
        <v>0</v>
      </c>
      <c r="MB255" s="615">
        <v>0</v>
      </c>
      <c r="MC255" s="615">
        <v>0</v>
      </c>
      <c r="MD255" s="615">
        <v>0</v>
      </c>
      <c r="ME255" s="615">
        <v>0</v>
      </c>
      <c r="MF255" s="615">
        <v>0</v>
      </c>
      <c r="MG255" s="615">
        <v>0</v>
      </c>
      <c r="MH255" s="615">
        <v>0</v>
      </c>
      <c r="MI255" s="615">
        <v>0</v>
      </c>
      <c r="MJ255" s="615">
        <v>0</v>
      </c>
      <c r="MK255" s="615">
        <v>0</v>
      </c>
      <c r="ML255" s="615">
        <v>0</v>
      </c>
      <c r="MM255" s="615">
        <v>0</v>
      </c>
      <c r="MN255" s="615">
        <v>0</v>
      </c>
      <c r="MO255" s="615">
        <v>0</v>
      </c>
      <c r="MP255" s="615">
        <v>0</v>
      </c>
      <c r="MQ255" s="615">
        <v>0</v>
      </c>
      <c r="MR255" s="615">
        <v>0</v>
      </c>
      <c r="MS255" s="615">
        <v>0</v>
      </c>
      <c r="MT255" s="615">
        <v>0</v>
      </c>
      <c r="MU255" s="615">
        <v>0</v>
      </c>
      <c r="MV255" s="615">
        <v>0</v>
      </c>
      <c r="MW255" s="615">
        <v>0</v>
      </c>
      <c r="MX255" s="615">
        <v>0</v>
      </c>
      <c r="MY255" s="615">
        <v>0</v>
      </c>
      <c r="MZ255" s="615">
        <v>0</v>
      </c>
      <c r="NA255" s="615">
        <v>0</v>
      </c>
      <c r="NB255" s="615">
        <v>0</v>
      </c>
      <c r="NC255" s="615">
        <v>0</v>
      </c>
      <c r="ND255" s="615">
        <v>0</v>
      </c>
      <c r="NE255" s="615">
        <v>0</v>
      </c>
      <c r="NF255" s="615">
        <v>0</v>
      </c>
      <c r="NG255" s="615">
        <v>0</v>
      </c>
      <c r="NH255" s="615">
        <v>0</v>
      </c>
      <c r="NI255" s="615">
        <v>0</v>
      </c>
      <c r="NJ255" s="615">
        <v>0</v>
      </c>
      <c r="NK255" s="615">
        <v>0</v>
      </c>
      <c r="NL255" s="615">
        <v>0</v>
      </c>
      <c r="NM255" s="615">
        <v>0</v>
      </c>
      <c r="NN255" s="615">
        <v>0</v>
      </c>
      <c r="NO255" s="615">
        <v>0</v>
      </c>
      <c r="NP255" s="615">
        <v>0</v>
      </c>
      <c r="NQ255" s="615">
        <v>0</v>
      </c>
      <c r="NR255" s="615">
        <v>0</v>
      </c>
      <c r="NS255" s="615">
        <v>0</v>
      </c>
      <c r="NT255" s="615">
        <v>0</v>
      </c>
      <c r="NU255" s="615">
        <v>0</v>
      </c>
      <c r="NV255" s="615">
        <v>0</v>
      </c>
      <c r="NW255" s="615">
        <v>0</v>
      </c>
      <c r="NX255" s="615">
        <v>0</v>
      </c>
      <c r="NY255" s="615">
        <v>0</v>
      </c>
      <c r="NZ255" s="615">
        <v>0</v>
      </c>
      <c r="OA255" s="615">
        <v>0</v>
      </c>
      <c r="OB255" s="615">
        <v>0</v>
      </c>
      <c r="OC255" s="615">
        <v>0</v>
      </c>
      <c r="OD255" s="615">
        <v>0</v>
      </c>
      <c r="OE255" s="615">
        <v>0</v>
      </c>
      <c r="OF255" s="615">
        <v>0</v>
      </c>
      <c r="OG255" s="615">
        <v>0</v>
      </c>
      <c r="OH255" s="615">
        <v>0</v>
      </c>
      <c r="OI255" s="615">
        <v>0</v>
      </c>
      <c r="OJ255" s="615">
        <v>0</v>
      </c>
      <c r="OK255" s="615">
        <v>0</v>
      </c>
      <c r="OL255" s="615">
        <v>0</v>
      </c>
      <c r="OM255" s="615">
        <v>0</v>
      </c>
      <c r="ON255" s="615">
        <v>0</v>
      </c>
      <c r="OO255" s="615">
        <v>0</v>
      </c>
      <c r="OP255" s="615">
        <v>0</v>
      </c>
      <c r="OQ255" s="615">
        <v>0</v>
      </c>
      <c r="OR255" s="615">
        <v>0</v>
      </c>
      <c r="OS255" s="615">
        <v>0</v>
      </c>
      <c r="OT255" s="615">
        <v>0</v>
      </c>
      <c r="OU255" s="615">
        <v>0</v>
      </c>
      <c r="OV255" s="615">
        <v>0</v>
      </c>
      <c r="OW255" s="615">
        <v>0</v>
      </c>
      <c r="OX255" s="615">
        <v>0</v>
      </c>
      <c r="OY255" s="615">
        <v>0</v>
      </c>
      <c r="OZ255" s="615">
        <v>0</v>
      </c>
      <c r="PA255" s="615">
        <v>0</v>
      </c>
      <c r="PB255" s="615">
        <v>0</v>
      </c>
      <c r="PC255" s="615">
        <v>0</v>
      </c>
      <c r="PD255" s="615">
        <v>0</v>
      </c>
      <c r="PE255" s="615">
        <v>0</v>
      </c>
      <c r="PF255" s="615">
        <v>0</v>
      </c>
      <c r="PG255" s="615">
        <v>0</v>
      </c>
      <c r="PH255" s="615">
        <v>0</v>
      </c>
      <c r="PI255" s="615">
        <v>0</v>
      </c>
      <c r="PJ255" s="615">
        <v>0</v>
      </c>
      <c r="PK255" s="615">
        <v>0</v>
      </c>
      <c r="PL255" s="615">
        <v>0</v>
      </c>
      <c r="PM255" s="615">
        <v>0</v>
      </c>
      <c r="PN255" s="615">
        <v>0</v>
      </c>
      <c r="PO255" s="615">
        <v>0</v>
      </c>
      <c r="PP255" s="615">
        <v>0</v>
      </c>
      <c r="PQ255" s="615">
        <v>0</v>
      </c>
      <c r="PR255" s="615">
        <v>0</v>
      </c>
      <c r="PS255" s="615">
        <v>0</v>
      </c>
      <c r="PT255" s="615">
        <v>0</v>
      </c>
      <c r="PU255" s="615">
        <v>0</v>
      </c>
      <c r="PV255" s="615">
        <v>0</v>
      </c>
      <c r="PW255" s="615">
        <v>0</v>
      </c>
      <c r="PX255" s="615">
        <v>0</v>
      </c>
      <c r="PY255" s="615">
        <v>0</v>
      </c>
      <c r="PZ255" s="615">
        <v>0</v>
      </c>
      <c r="QA255" s="615">
        <v>0</v>
      </c>
      <c r="QB255" s="615">
        <v>0</v>
      </c>
      <c r="QC255" s="615">
        <v>0</v>
      </c>
      <c r="QD255" s="615">
        <v>0</v>
      </c>
      <c r="QE255" s="615">
        <v>0</v>
      </c>
      <c r="QF255" s="615">
        <v>0</v>
      </c>
      <c r="QG255" s="615">
        <v>0</v>
      </c>
      <c r="QH255" s="615">
        <v>0</v>
      </c>
      <c r="QI255" s="615">
        <v>0</v>
      </c>
      <c r="QJ255" s="615">
        <v>0</v>
      </c>
      <c r="QK255" s="615">
        <v>0</v>
      </c>
      <c r="QL255" s="615">
        <v>0</v>
      </c>
      <c r="QM255" s="615">
        <v>0</v>
      </c>
      <c r="QN255" s="615">
        <v>0</v>
      </c>
      <c r="QO255" s="615">
        <v>0</v>
      </c>
      <c r="QP255" s="615">
        <v>0</v>
      </c>
      <c r="QQ255" s="615">
        <v>0</v>
      </c>
      <c r="QR255" s="615">
        <v>0</v>
      </c>
      <c r="QS255" s="615">
        <v>0</v>
      </c>
      <c r="QT255" s="615">
        <v>0</v>
      </c>
      <c r="QU255" s="615">
        <v>0</v>
      </c>
      <c r="QV255" s="615">
        <v>0</v>
      </c>
      <c r="QW255" s="615">
        <v>0</v>
      </c>
      <c r="QX255" s="615">
        <v>0</v>
      </c>
      <c r="QY255" s="615">
        <v>0</v>
      </c>
      <c r="QZ255" s="615">
        <v>0</v>
      </c>
      <c r="RA255" s="615">
        <v>0</v>
      </c>
      <c r="RB255" s="615">
        <v>0</v>
      </c>
      <c r="RC255" s="615">
        <v>0</v>
      </c>
      <c r="RD255" s="615">
        <v>0</v>
      </c>
      <c r="RE255" s="615">
        <v>0</v>
      </c>
      <c r="RF255" s="615">
        <v>0</v>
      </c>
      <c r="RG255" s="615">
        <v>0</v>
      </c>
      <c r="RH255" s="615">
        <v>0</v>
      </c>
      <c r="RI255" s="615">
        <v>0</v>
      </c>
      <c r="RJ255" s="615">
        <v>0</v>
      </c>
      <c r="RK255" s="615">
        <v>0</v>
      </c>
      <c r="RL255" s="615">
        <v>0</v>
      </c>
      <c r="RM255" s="615">
        <v>0</v>
      </c>
      <c r="RN255" s="615">
        <v>0</v>
      </c>
      <c r="RO255" s="615">
        <v>0</v>
      </c>
      <c r="RP255" s="615">
        <v>0</v>
      </c>
      <c r="RQ255" s="615">
        <v>0</v>
      </c>
      <c r="RR255" s="615">
        <v>0</v>
      </c>
      <c r="RS255" s="615">
        <v>0</v>
      </c>
      <c r="RT255" s="615">
        <v>0</v>
      </c>
      <c r="RU255" s="615">
        <v>0</v>
      </c>
      <c r="RV255" s="615">
        <v>0</v>
      </c>
      <c r="RW255" s="615">
        <v>0</v>
      </c>
      <c r="RX255" s="615">
        <v>0</v>
      </c>
      <c r="RY255" s="615">
        <v>0</v>
      </c>
      <c r="RZ255" s="615">
        <v>0</v>
      </c>
      <c r="SA255" s="615">
        <v>0</v>
      </c>
      <c r="SB255" s="615">
        <v>0</v>
      </c>
      <c r="SC255" s="615">
        <v>0</v>
      </c>
      <c r="SD255" s="615">
        <v>0</v>
      </c>
      <c r="SE255" s="615">
        <v>0</v>
      </c>
      <c r="SF255" s="615">
        <v>0</v>
      </c>
      <c r="SG255" s="615">
        <v>0</v>
      </c>
      <c r="SH255" s="615">
        <v>0</v>
      </c>
      <c r="SI255" s="615">
        <v>0</v>
      </c>
      <c r="SJ255" s="615">
        <v>0</v>
      </c>
      <c r="SK255" s="267">
        <f t="shared" si="458"/>
        <v>0</v>
      </c>
      <c r="SL255" s="254"/>
      <c r="SM255" s="242"/>
      <c r="SN255" s="242"/>
      <c r="SO255" s="242"/>
    </row>
    <row r="256" spans="1:509" outlineLevel="2" x14ac:dyDescent="0.35">
      <c r="A256" s="242"/>
      <c r="B256" s="251"/>
      <c r="C256" s="438">
        <f>INT($C$29)+3</f>
        <v>4</v>
      </c>
      <c r="D256" s="267"/>
      <c r="E256" s="316">
        <f t="shared" si="457"/>
        <v>115</v>
      </c>
      <c r="F256" s="322"/>
      <c r="G256" s="322"/>
      <c r="H256" s="267"/>
      <c r="I256" s="546"/>
      <c r="J256" s="546" t="s">
        <v>691</v>
      </c>
      <c r="K256" s="547"/>
      <c r="L256" s="616">
        <v>0</v>
      </c>
      <c r="M256" s="616">
        <v>0</v>
      </c>
      <c r="N256" s="616">
        <v>0</v>
      </c>
      <c r="O256" s="616">
        <v>0</v>
      </c>
      <c r="P256" s="616">
        <v>0</v>
      </c>
      <c r="Q256" s="616">
        <v>0</v>
      </c>
      <c r="R256" s="616">
        <v>0</v>
      </c>
      <c r="S256" s="616">
        <v>0</v>
      </c>
      <c r="T256" s="616">
        <v>0</v>
      </c>
      <c r="U256" s="616">
        <v>0</v>
      </c>
      <c r="V256" s="616">
        <v>0</v>
      </c>
      <c r="W256" s="616">
        <v>0</v>
      </c>
      <c r="X256" s="616">
        <v>0</v>
      </c>
      <c r="Y256" s="616">
        <v>0</v>
      </c>
      <c r="Z256" s="616">
        <v>0</v>
      </c>
      <c r="AA256" s="616">
        <v>0</v>
      </c>
      <c r="AB256" s="616">
        <v>0</v>
      </c>
      <c r="AC256" s="616">
        <v>0</v>
      </c>
      <c r="AD256" s="616">
        <v>0</v>
      </c>
      <c r="AE256" s="616">
        <v>0</v>
      </c>
      <c r="AF256" s="616">
        <v>0</v>
      </c>
      <c r="AG256" s="616">
        <v>0</v>
      </c>
      <c r="AH256" s="616">
        <v>0</v>
      </c>
      <c r="AI256" s="616">
        <v>0</v>
      </c>
      <c r="AJ256" s="616">
        <v>0</v>
      </c>
      <c r="AK256" s="616">
        <v>0</v>
      </c>
      <c r="AL256" s="616">
        <v>0</v>
      </c>
      <c r="AM256" s="616">
        <v>0</v>
      </c>
      <c r="AN256" s="616">
        <v>0</v>
      </c>
      <c r="AO256" s="616">
        <v>0</v>
      </c>
      <c r="AP256" s="616">
        <v>0</v>
      </c>
      <c r="AQ256" s="616">
        <v>0</v>
      </c>
      <c r="AR256" s="616">
        <v>0</v>
      </c>
      <c r="AS256" s="616">
        <v>0</v>
      </c>
      <c r="AT256" s="616">
        <v>0</v>
      </c>
      <c r="AU256" s="616">
        <v>0</v>
      </c>
      <c r="AV256" s="616">
        <v>0</v>
      </c>
      <c r="AW256" s="616">
        <v>0</v>
      </c>
      <c r="AX256" s="616">
        <v>0</v>
      </c>
      <c r="AY256" s="616">
        <v>0</v>
      </c>
      <c r="AZ256" s="616">
        <v>0</v>
      </c>
      <c r="BA256" s="616">
        <v>0</v>
      </c>
      <c r="BB256" s="616">
        <v>0</v>
      </c>
      <c r="BC256" s="616">
        <v>0</v>
      </c>
      <c r="BD256" s="616">
        <v>0</v>
      </c>
      <c r="BE256" s="616">
        <v>0</v>
      </c>
      <c r="BF256" s="616">
        <v>0</v>
      </c>
      <c r="BG256" s="616">
        <v>0</v>
      </c>
      <c r="BH256" s="616">
        <v>0</v>
      </c>
      <c r="BI256" s="616">
        <v>0</v>
      </c>
      <c r="BJ256" s="616">
        <v>0</v>
      </c>
      <c r="BK256" s="616">
        <v>0</v>
      </c>
      <c r="BL256" s="616">
        <v>0</v>
      </c>
      <c r="BM256" s="616">
        <v>0</v>
      </c>
      <c r="BN256" s="616">
        <v>0</v>
      </c>
      <c r="BO256" s="616">
        <v>0</v>
      </c>
      <c r="BP256" s="616">
        <v>0</v>
      </c>
      <c r="BQ256" s="616">
        <v>0</v>
      </c>
      <c r="BR256" s="616">
        <v>0</v>
      </c>
      <c r="BS256" s="616">
        <v>0</v>
      </c>
      <c r="BT256" s="616">
        <v>0</v>
      </c>
      <c r="BU256" s="616">
        <v>0</v>
      </c>
      <c r="BV256" s="616">
        <v>0</v>
      </c>
      <c r="BW256" s="616">
        <v>0</v>
      </c>
      <c r="BX256" s="616">
        <v>0</v>
      </c>
      <c r="BY256" s="616">
        <v>0</v>
      </c>
      <c r="BZ256" s="616">
        <v>0</v>
      </c>
      <c r="CA256" s="616">
        <v>0</v>
      </c>
      <c r="CB256" s="616">
        <v>0</v>
      </c>
      <c r="CC256" s="616">
        <v>0</v>
      </c>
      <c r="CD256" s="616">
        <v>0</v>
      </c>
      <c r="CE256" s="616">
        <v>0</v>
      </c>
      <c r="CF256" s="616">
        <v>0</v>
      </c>
      <c r="CG256" s="616">
        <v>0</v>
      </c>
      <c r="CH256" s="616">
        <v>0</v>
      </c>
      <c r="CI256" s="616">
        <v>0</v>
      </c>
      <c r="CJ256" s="616">
        <v>0</v>
      </c>
      <c r="CK256" s="616">
        <v>0</v>
      </c>
      <c r="CL256" s="616">
        <v>0</v>
      </c>
      <c r="CM256" s="616">
        <v>0</v>
      </c>
      <c r="CN256" s="616">
        <v>0</v>
      </c>
      <c r="CO256" s="616">
        <v>0</v>
      </c>
      <c r="CP256" s="616">
        <v>0</v>
      </c>
      <c r="CQ256" s="616">
        <v>0</v>
      </c>
      <c r="CR256" s="616">
        <v>0</v>
      </c>
      <c r="CS256" s="616">
        <v>0</v>
      </c>
      <c r="CT256" s="616">
        <v>0</v>
      </c>
      <c r="CU256" s="616">
        <v>0</v>
      </c>
      <c r="CV256" s="616">
        <v>0</v>
      </c>
      <c r="CW256" s="616">
        <v>0</v>
      </c>
      <c r="CX256" s="616">
        <v>0</v>
      </c>
      <c r="CY256" s="616">
        <v>0</v>
      </c>
      <c r="CZ256" s="616">
        <v>0</v>
      </c>
      <c r="DA256" s="616">
        <v>0</v>
      </c>
      <c r="DB256" s="616">
        <v>0</v>
      </c>
      <c r="DC256" s="616">
        <v>0</v>
      </c>
      <c r="DD256" s="616">
        <v>0</v>
      </c>
      <c r="DE256" s="616">
        <v>0</v>
      </c>
      <c r="DF256" s="616">
        <v>0</v>
      </c>
      <c r="DG256" s="616">
        <v>0</v>
      </c>
      <c r="DH256" s="616">
        <v>0</v>
      </c>
      <c r="DI256" s="616">
        <v>0</v>
      </c>
      <c r="DJ256" s="616">
        <v>0</v>
      </c>
      <c r="DK256" s="616">
        <v>0</v>
      </c>
      <c r="DL256" s="616">
        <v>0</v>
      </c>
      <c r="DM256" s="616">
        <v>0</v>
      </c>
      <c r="DN256" s="616">
        <v>0</v>
      </c>
      <c r="DO256" s="616">
        <v>0</v>
      </c>
      <c r="DP256" s="616">
        <v>0</v>
      </c>
      <c r="DQ256" s="616">
        <v>0</v>
      </c>
      <c r="DR256" s="616">
        <v>0</v>
      </c>
      <c r="DS256" s="616">
        <v>0</v>
      </c>
      <c r="DT256" s="616">
        <v>0</v>
      </c>
      <c r="DU256" s="616">
        <v>0</v>
      </c>
      <c r="DV256" s="616">
        <v>0</v>
      </c>
      <c r="DW256" s="616">
        <v>0</v>
      </c>
      <c r="DX256" s="616">
        <v>0</v>
      </c>
      <c r="DY256" s="616">
        <v>0</v>
      </c>
      <c r="DZ256" s="616">
        <v>0</v>
      </c>
      <c r="EA256" s="616">
        <v>0</v>
      </c>
      <c r="EB256" s="616">
        <v>0</v>
      </c>
      <c r="EC256" s="616">
        <v>0</v>
      </c>
      <c r="ED256" s="616">
        <v>0</v>
      </c>
      <c r="EE256" s="616">
        <v>0</v>
      </c>
      <c r="EF256" s="616">
        <v>0</v>
      </c>
      <c r="EG256" s="616">
        <v>0</v>
      </c>
      <c r="EH256" s="616">
        <v>0</v>
      </c>
      <c r="EI256" s="616">
        <v>0</v>
      </c>
      <c r="EJ256" s="616">
        <v>0</v>
      </c>
      <c r="EK256" s="616">
        <v>0</v>
      </c>
      <c r="EL256" s="616">
        <v>0</v>
      </c>
      <c r="EM256" s="616">
        <v>0</v>
      </c>
      <c r="EN256" s="616">
        <v>0</v>
      </c>
      <c r="EO256" s="616">
        <v>0</v>
      </c>
      <c r="EP256" s="616">
        <v>0</v>
      </c>
      <c r="EQ256" s="616">
        <v>0</v>
      </c>
      <c r="ER256" s="616">
        <v>0</v>
      </c>
      <c r="ES256" s="616">
        <v>0</v>
      </c>
      <c r="ET256" s="616">
        <v>0</v>
      </c>
      <c r="EU256" s="616">
        <v>0</v>
      </c>
      <c r="EV256" s="616">
        <v>0</v>
      </c>
      <c r="EW256" s="616">
        <v>0</v>
      </c>
      <c r="EX256" s="616">
        <v>0</v>
      </c>
      <c r="EY256" s="616">
        <v>0</v>
      </c>
      <c r="EZ256" s="616">
        <v>0</v>
      </c>
      <c r="FA256" s="616">
        <v>0</v>
      </c>
      <c r="FB256" s="616">
        <v>0</v>
      </c>
      <c r="FC256" s="616">
        <v>0</v>
      </c>
      <c r="FD256" s="616">
        <v>0</v>
      </c>
      <c r="FE256" s="616">
        <v>0</v>
      </c>
      <c r="FF256" s="616">
        <v>0</v>
      </c>
      <c r="FG256" s="616">
        <v>0</v>
      </c>
      <c r="FH256" s="616">
        <v>0</v>
      </c>
      <c r="FI256" s="616">
        <v>0</v>
      </c>
      <c r="FJ256" s="616">
        <v>0</v>
      </c>
      <c r="FK256" s="616">
        <v>0</v>
      </c>
      <c r="FL256" s="616">
        <v>0</v>
      </c>
      <c r="FM256" s="616">
        <v>0</v>
      </c>
      <c r="FN256" s="616">
        <v>0</v>
      </c>
      <c r="FO256" s="616">
        <v>0</v>
      </c>
      <c r="FP256" s="616">
        <v>0</v>
      </c>
      <c r="FQ256" s="616">
        <v>0</v>
      </c>
      <c r="FR256" s="616">
        <v>0</v>
      </c>
      <c r="FS256" s="616">
        <v>0</v>
      </c>
      <c r="FT256" s="616">
        <v>0</v>
      </c>
      <c r="FU256" s="616">
        <v>0</v>
      </c>
      <c r="FV256" s="616">
        <v>0</v>
      </c>
      <c r="FW256" s="616">
        <v>0</v>
      </c>
      <c r="FX256" s="616">
        <v>0</v>
      </c>
      <c r="FY256" s="616">
        <v>0</v>
      </c>
      <c r="FZ256" s="616">
        <v>0</v>
      </c>
      <c r="GA256" s="616">
        <v>0</v>
      </c>
      <c r="GB256" s="616">
        <v>0</v>
      </c>
      <c r="GC256" s="616">
        <v>0</v>
      </c>
      <c r="GD256" s="616">
        <v>0</v>
      </c>
      <c r="GE256" s="616">
        <v>0</v>
      </c>
      <c r="GF256" s="616">
        <v>0</v>
      </c>
      <c r="GG256" s="616">
        <v>0</v>
      </c>
      <c r="GH256" s="616">
        <v>0</v>
      </c>
      <c r="GI256" s="616">
        <v>0</v>
      </c>
      <c r="GJ256" s="616">
        <v>0</v>
      </c>
      <c r="GK256" s="616">
        <v>0</v>
      </c>
      <c r="GL256" s="616">
        <v>0</v>
      </c>
      <c r="GM256" s="616">
        <v>0</v>
      </c>
      <c r="GN256" s="616">
        <v>0</v>
      </c>
      <c r="GO256" s="616">
        <v>0</v>
      </c>
      <c r="GP256" s="616">
        <v>0</v>
      </c>
      <c r="GQ256" s="616">
        <v>0</v>
      </c>
      <c r="GR256" s="616">
        <v>0</v>
      </c>
      <c r="GS256" s="616">
        <v>0</v>
      </c>
      <c r="GT256" s="616">
        <v>0</v>
      </c>
      <c r="GU256" s="616">
        <v>0</v>
      </c>
      <c r="GV256" s="616">
        <v>0</v>
      </c>
      <c r="GW256" s="616">
        <v>0</v>
      </c>
      <c r="GX256" s="616">
        <v>0</v>
      </c>
      <c r="GY256" s="616">
        <v>0</v>
      </c>
      <c r="GZ256" s="616">
        <v>0</v>
      </c>
      <c r="HA256" s="616">
        <v>0</v>
      </c>
      <c r="HB256" s="616">
        <v>0</v>
      </c>
      <c r="HC256" s="616">
        <v>0</v>
      </c>
      <c r="HD256" s="616">
        <v>0</v>
      </c>
      <c r="HE256" s="616">
        <v>0</v>
      </c>
      <c r="HF256" s="616">
        <v>0</v>
      </c>
      <c r="HG256" s="616">
        <v>0</v>
      </c>
      <c r="HH256" s="616">
        <v>0</v>
      </c>
      <c r="HI256" s="616">
        <v>0</v>
      </c>
      <c r="HJ256" s="616">
        <v>0</v>
      </c>
      <c r="HK256" s="616">
        <v>0</v>
      </c>
      <c r="HL256" s="616">
        <v>0</v>
      </c>
      <c r="HM256" s="616">
        <v>0</v>
      </c>
      <c r="HN256" s="616">
        <v>0</v>
      </c>
      <c r="HO256" s="616">
        <v>0</v>
      </c>
      <c r="HP256" s="616">
        <v>0</v>
      </c>
      <c r="HQ256" s="616">
        <v>0</v>
      </c>
      <c r="HR256" s="616">
        <v>0</v>
      </c>
      <c r="HS256" s="616">
        <v>0</v>
      </c>
      <c r="HT256" s="616">
        <v>0</v>
      </c>
      <c r="HU256" s="616">
        <v>0</v>
      </c>
      <c r="HV256" s="616">
        <v>0</v>
      </c>
      <c r="HW256" s="616">
        <v>0</v>
      </c>
      <c r="HX256" s="616">
        <v>0</v>
      </c>
      <c r="HY256" s="616">
        <v>0</v>
      </c>
      <c r="HZ256" s="616">
        <v>0</v>
      </c>
      <c r="IA256" s="616">
        <v>0</v>
      </c>
      <c r="IB256" s="616">
        <v>0</v>
      </c>
      <c r="IC256" s="616">
        <v>0</v>
      </c>
      <c r="ID256" s="616">
        <v>0</v>
      </c>
      <c r="IE256" s="616">
        <v>0</v>
      </c>
      <c r="IF256" s="616">
        <v>0</v>
      </c>
      <c r="IG256" s="616">
        <v>0</v>
      </c>
      <c r="IH256" s="616">
        <v>0</v>
      </c>
      <c r="II256" s="616">
        <v>0</v>
      </c>
      <c r="IJ256" s="616">
        <v>0</v>
      </c>
      <c r="IK256" s="616">
        <v>0</v>
      </c>
      <c r="IL256" s="616">
        <v>0</v>
      </c>
      <c r="IM256" s="616">
        <v>0</v>
      </c>
      <c r="IN256" s="616">
        <v>0</v>
      </c>
      <c r="IO256" s="616">
        <v>0</v>
      </c>
      <c r="IP256" s="616">
        <v>0</v>
      </c>
      <c r="IQ256" s="616">
        <v>0</v>
      </c>
      <c r="IR256" s="616">
        <v>0</v>
      </c>
      <c r="IS256" s="616">
        <v>0</v>
      </c>
      <c r="IT256" s="616">
        <v>0</v>
      </c>
      <c r="IU256" s="616">
        <v>0</v>
      </c>
      <c r="IV256" s="616">
        <v>0</v>
      </c>
      <c r="IW256" s="616">
        <v>0</v>
      </c>
      <c r="IX256" s="616">
        <v>0</v>
      </c>
      <c r="IY256" s="616">
        <v>0</v>
      </c>
      <c r="IZ256" s="616">
        <v>0</v>
      </c>
      <c r="JA256" s="616">
        <v>0</v>
      </c>
      <c r="JB256" s="616">
        <v>0</v>
      </c>
      <c r="JC256" s="616">
        <v>0</v>
      </c>
      <c r="JD256" s="616">
        <v>0</v>
      </c>
      <c r="JE256" s="616">
        <v>0</v>
      </c>
      <c r="JF256" s="616">
        <v>0</v>
      </c>
      <c r="JG256" s="616">
        <v>0</v>
      </c>
      <c r="JH256" s="616">
        <v>0</v>
      </c>
      <c r="JI256" s="616">
        <v>0</v>
      </c>
      <c r="JJ256" s="616">
        <v>0</v>
      </c>
      <c r="JK256" s="616">
        <v>0</v>
      </c>
      <c r="JL256" s="616">
        <v>0</v>
      </c>
      <c r="JM256" s="616">
        <v>0</v>
      </c>
      <c r="JN256" s="616">
        <v>0</v>
      </c>
      <c r="JO256" s="616">
        <v>0</v>
      </c>
      <c r="JP256" s="616">
        <v>0</v>
      </c>
      <c r="JQ256" s="616">
        <v>0</v>
      </c>
      <c r="JR256" s="616">
        <v>0</v>
      </c>
      <c r="JS256" s="616">
        <v>0</v>
      </c>
      <c r="JT256" s="616">
        <v>0</v>
      </c>
      <c r="JU256" s="616">
        <v>0</v>
      </c>
      <c r="JV256" s="616">
        <v>0</v>
      </c>
      <c r="JW256" s="616">
        <v>0</v>
      </c>
      <c r="JX256" s="616">
        <v>0</v>
      </c>
      <c r="JY256" s="616">
        <v>0</v>
      </c>
      <c r="JZ256" s="616">
        <v>0</v>
      </c>
      <c r="KA256" s="616">
        <v>0</v>
      </c>
      <c r="KB256" s="616">
        <v>0</v>
      </c>
      <c r="KC256" s="616">
        <v>0</v>
      </c>
      <c r="KD256" s="616">
        <v>0</v>
      </c>
      <c r="KE256" s="616">
        <v>0</v>
      </c>
      <c r="KF256" s="616">
        <v>0</v>
      </c>
      <c r="KG256" s="616">
        <v>0</v>
      </c>
      <c r="KH256" s="616">
        <v>0</v>
      </c>
      <c r="KI256" s="616">
        <v>0</v>
      </c>
      <c r="KJ256" s="616">
        <v>0</v>
      </c>
      <c r="KK256" s="616">
        <v>0</v>
      </c>
      <c r="KL256" s="616">
        <v>0</v>
      </c>
      <c r="KM256" s="616">
        <v>0</v>
      </c>
      <c r="KN256" s="616">
        <v>0</v>
      </c>
      <c r="KO256" s="616">
        <v>0</v>
      </c>
      <c r="KP256" s="616">
        <v>0</v>
      </c>
      <c r="KQ256" s="616">
        <v>0</v>
      </c>
      <c r="KR256" s="616">
        <v>0</v>
      </c>
      <c r="KS256" s="616">
        <v>0</v>
      </c>
      <c r="KT256" s="616">
        <v>0</v>
      </c>
      <c r="KU256" s="616">
        <v>0</v>
      </c>
      <c r="KV256" s="616">
        <v>0</v>
      </c>
      <c r="KW256" s="616">
        <v>0</v>
      </c>
      <c r="KX256" s="616">
        <v>0</v>
      </c>
      <c r="KY256" s="616">
        <v>0</v>
      </c>
      <c r="KZ256" s="616">
        <v>0</v>
      </c>
      <c r="LA256" s="616">
        <v>0</v>
      </c>
      <c r="LB256" s="616">
        <v>0</v>
      </c>
      <c r="LC256" s="616">
        <v>0</v>
      </c>
      <c r="LD256" s="616">
        <v>0</v>
      </c>
      <c r="LE256" s="616">
        <v>0</v>
      </c>
      <c r="LF256" s="616">
        <v>0</v>
      </c>
      <c r="LG256" s="616">
        <v>0</v>
      </c>
      <c r="LH256" s="616">
        <v>0</v>
      </c>
      <c r="LI256" s="616">
        <v>0</v>
      </c>
      <c r="LJ256" s="616">
        <v>0</v>
      </c>
      <c r="LK256" s="616">
        <v>0</v>
      </c>
      <c r="LL256" s="616">
        <v>0</v>
      </c>
      <c r="LM256" s="616">
        <v>0</v>
      </c>
      <c r="LN256" s="616">
        <v>0</v>
      </c>
      <c r="LO256" s="616">
        <v>0</v>
      </c>
      <c r="LP256" s="616">
        <v>0</v>
      </c>
      <c r="LQ256" s="616">
        <v>0</v>
      </c>
      <c r="LR256" s="616">
        <v>0</v>
      </c>
      <c r="LS256" s="616">
        <v>0</v>
      </c>
      <c r="LT256" s="616">
        <v>0</v>
      </c>
      <c r="LU256" s="616">
        <v>0</v>
      </c>
      <c r="LV256" s="616">
        <v>0</v>
      </c>
      <c r="LW256" s="616">
        <v>0</v>
      </c>
      <c r="LX256" s="616">
        <v>0</v>
      </c>
      <c r="LY256" s="616">
        <v>0</v>
      </c>
      <c r="LZ256" s="616">
        <v>0</v>
      </c>
      <c r="MA256" s="616">
        <v>0</v>
      </c>
      <c r="MB256" s="616">
        <v>0</v>
      </c>
      <c r="MC256" s="616">
        <v>0</v>
      </c>
      <c r="MD256" s="616">
        <v>0</v>
      </c>
      <c r="ME256" s="616">
        <v>0</v>
      </c>
      <c r="MF256" s="616">
        <v>0</v>
      </c>
      <c r="MG256" s="616">
        <v>0</v>
      </c>
      <c r="MH256" s="616">
        <v>0</v>
      </c>
      <c r="MI256" s="616">
        <v>0</v>
      </c>
      <c r="MJ256" s="616">
        <v>0</v>
      </c>
      <c r="MK256" s="616">
        <v>0</v>
      </c>
      <c r="ML256" s="616">
        <v>0</v>
      </c>
      <c r="MM256" s="616">
        <v>0</v>
      </c>
      <c r="MN256" s="616">
        <v>0</v>
      </c>
      <c r="MO256" s="616">
        <v>0</v>
      </c>
      <c r="MP256" s="616">
        <v>0</v>
      </c>
      <c r="MQ256" s="616">
        <v>0</v>
      </c>
      <c r="MR256" s="616">
        <v>0</v>
      </c>
      <c r="MS256" s="616">
        <v>0</v>
      </c>
      <c r="MT256" s="616">
        <v>0</v>
      </c>
      <c r="MU256" s="616">
        <v>0</v>
      </c>
      <c r="MV256" s="616">
        <v>0</v>
      </c>
      <c r="MW256" s="616">
        <v>0</v>
      </c>
      <c r="MX256" s="616">
        <v>0</v>
      </c>
      <c r="MY256" s="616">
        <v>0</v>
      </c>
      <c r="MZ256" s="616">
        <v>0</v>
      </c>
      <c r="NA256" s="616">
        <v>0</v>
      </c>
      <c r="NB256" s="616">
        <v>0</v>
      </c>
      <c r="NC256" s="616">
        <v>0</v>
      </c>
      <c r="ND256" s="616">
        <v>0</v>
      </c>
      <c r="NE256" s="616">
        <v>0</v>
      </c>
      <c r="NF256" s="616">
        <v>0</v>
      </c>
      <c r="NG256" s="616">
        <v>0</v>
      </c>
      <c r="NH256" s="616">
        <v>0</v>
      </c>
      <c r="NI256" s="616">
        <v>0</v>
      </c>
      <c r="NJ256" s="616">
        <v>0</v>
      </c>
      <c r="NK256" s="616">
        <v>0</v>
      </c>
      <c r="NL256" s="616">
        <v>0</v>
      </c>
      <c r="NM256" s="616">
        <v>0</v>
      </c>
      <c r="NN256" s="616">
        <v>0</v>
      </c>
      <c r="NO256" s="616">
        <v>0</v>
      </c>
      <c r="NP256" s="616">
        <v>0</v>
      </c>
      <c r="NQ256" s="616">
        <v>0</v>
      </c>
      <c r="NR256" s="616">
        <v>0</v>
      </c>
      <c r="NS256" s="616">
        <v>0</v>
      </c>
      <c r="NT256" s="616">
        <v>0</v>
      </c>
      <c r="NU256" s="616">
        <v>0</v>
      </c>
      <c r="NV256" s="616">
        <v>0</v>
      </c>
      <c r="NW256" s="616">
        <v>0</v>
      </c>
      <c r="NX256" s="616">
        <v>0</v>
      </c>
      <c r="NY256" s="616">
        <v>0</v>
      </c>
      <c r="NZ256" s="616">
        <v>0</v>
      </c>
      <c r="OA256" s="616">
        <v>0</v>
      </c>
      <c r="OB256" s="616">
        <v>0</v>
      </c>
      <c r="OC256" s="616">
        <v>0</v>
      </c>
      <c r="OD256" s="616">
        <v>0</v>
      </c>
      <c r="OE256" s="616">
        <v>0</v>
      </c>
      <c r="OF256" s="616">
        <v>0</v>
      </c>
      <c r="OG256" s="616">
        <v>0</v>
      </c>
      <c r="OH256" s="616">
        <v>0</v>
      </c>
      <c r="OI256" s="616">
        <v>0</v>
      </c>
      <c r="OJ256" s="616">
        <v>0</v>
      </c>
      <c r="OK256" s="616">
        <v>0</v>
      </c>
      <c r="OL256" s="616">
        <v>0</v>
      </c>
      <c r="OM256" s="616">
        <v>0</v>
      </c>
      <c r="ON256" s="616">
        <v>0</v>
      </c>
      <c r="OO256" s="616">
        <v>0</v>
      </c>
      <c r="OP256" s="616">
        <v>0</v>
      </c>
      <c r="OQ256" s="616">
        <v>0</v>
      </c>
      <c r="OR256" s="616">
        <v>0</v>
      </c>
      <c r="OS256" s="616">
        <v>0</v>
      </c>
      <c r="OT256" s="616">
        <v>0</v>
      </c>
      <c r="OU256" s="616">
        <v>0</v>
      </c>
      <c r="OV256" s="616">
        <v>0</v>
      </c>
      <c r="OW256" s="616">
        <v>0</v>
      </c>
      <c r="OX256" s="616">
        <v>0</v>
      </c>
      <c r="OY256" s="616">
        <v>0</v>
      </c>
      <c r="OZ256" s="616">
        <v>0</v>
      </c>
      <c r="PA256" s="616">
        <v>0</v>
      </c>
      <c r="PB256" s="616">
        <v>0</v>
      </c>
      <c r="PC256" s="616">
        <v>0</v>
      </c>
      <c r="PD256" s="616">
        <v>0</v>
      </c>
      <c r="PE256" s="616">
        <v>0</v>
      </c>
      <c r="PF256" s="616">
        <v>0</v>
      </c>
      <c r="PG256" s="616">
        <v>0</v>
      </c>
      <c r="PH256" s="616">
        <v>0</v>
      </c>
      <c r="PI256" s="616">
        <v>0</v>
      </c>
      <c r="PJ256" s="616">
        <v>0</v>
      </c>
      <c r="PK256" s="616">
        <v>0</v>
      </c>
      <c r="PL256" s="616">
        <v>0</v>
      </c>
      <c r="PM256" s="616">
        <v>0</v>
      </c>
      <c r="PN256" s="616">
        <v>0</v>
      </c>
      <c r="PO256" s="616">
        <v>0</v>
      </c>
      <c r="PP256" s="616">
        <v>0</v>
      </c>
      <c r="PQ256" s="616">
        <v>0</v>
      </c>
      <c r="PR256" s="616">
        <v>0</v>
      </c>
      <c r="PS256" s="616">
        <v>0</v>
      </c>
      <c r="PT256" s="616">
        <v>0</v>
      </c>
      <c r="PU256" s="616">
        <v>0</v>
      </c>
      <c r="PV256" s="616">
        <v>0</v>
      </c>
      <c r="PW256" s="616">
        <v>0</v>
      </c>
      <c r="PX256" s="616">
        <v>0</v>
      </c>
      <c r="PY256" s="616">
        <v>0</v>
      </c>
      <c r="PZ256" s="616">
        <v>0</v>
      </c>
      <c r="QA256" s="616">
        <v>0</v>
      </c>
      <c r="QB256" s="616">
        <v>0</v>
      </c>
      <c r="QC256" s="616">
        <v>0</v>
      </c>
      <c r="QD256" s="616">
        <v>0</v>
      </c>
      <c r="QE256" s="616">
        <v>0</v>
      </c>
      <c r="QF256" s="616">
        <v>0</v>
      </c>
      <c r="QG256" s="616">
        <v>0</v>
      </c>
      <c r="QH256" s="616">
        <v>0</v>
      </c>
      <c r="QI256" s="616">
        <v>0</v>
      </c>
      <c r="QJ256" s="616">
        <v>0</v>
      </c>
      <c r="QK256" s="616">
        <v>0</v>
      </c>
      <c r="QL256" s="616">
        <v>0</v>
      </c>
      <c r="QM256" s="616">
        <v>0</v>
      </c>
      <c r="QN256" s="616">
        <v>0</v>
      </c>
      <c r="QO256" s="616">
        <v>0</v>
      </c>
      <c r="QP256" s="616">
        <v>0</v>
      </c>
      <c r="QQ256" s="616">
        <v>0</v>
      </c>
      <c r="QR256" s="616">
        <v>0</v>
      </c>
      <c r="QS256" s="616">
        <v>0</v>
      </c>
      <c r="QT256" s="616">
        <v>0</v>
      </c>
      <c r="QU256" s="616">
        <v>0</v>
      </c>
      <c r="QV256" s="616">
        <v>0</v>
      </c>
      <c r="QW256" s="616">
        <v>0</v>
      </c>
      <c r="QX256" s="616">
        <v>0</v>
      </c>
      <c r="QY256" s="616">
        <v>0</v>
      </c>
      <c r="QZ256" s="616">
        <v>0</v>
      </c>
      <c r="RA256" s="616">
        <v>0</v>
      </c>
      <c r="RB256" s="616">
        <v>0</v>
      </c>
      <c r="RC256" s="616">
        <v>0</v>
      </c>
      <c r="RD256" s="616">
        <v>0</v>
      </c>
      <c r="RE256" s="616">
        <v>0</v>
      </c>
      <c r="RF256" s="616">
        <v>0</v>
      </c>
      <c r="RG256" s="616">
        <v>0</v>
      </c>
      <c r="RH256" s="616">
        <v>0</v>
      </c>
      <c r="RI256" s="616">
        <v>0</v>
      </c>
      <c r="RJ256" s="616">
        <v>0</v>
      </c>
      <c r="RK256" s="616">
        <v>0</v>
      </c>
      <c r="RL256" s="616">
        <v>0</v>
      </c>
      <c r="RM256" s="616">
        <v>0</v>
      </c>
      <c r="RN256" s="616">
        <v>0</v>
      </c>
      <c r="RO256" s="616">
        <v>0</v>
      </c>
      <c r="RP256" s="616">
        <v>0</v>
      </c>
      <c r="RQ256" s="616">
        <v>0</v>
      </c>
      <c r="RR256" s="616">
        <v>0</v>
      </c>
      <c r="RS256" s="616">
        <v>0</v>
      </c>
      <c r="RT256" s="616">
        <v>0</v>
      </c>
      <c r="RU256" s="616">
        <v>0</v>
      </c>
      <c r="RV256" s="616">
        <v>0</v>
      </c>
      <c r="RW256" s="616">
        <v>0</v>
      </c>
      <c r="RX256" s="616">
        <v>0</v>
      </c>
      <c r="RY256" s="616">
        <v>0</v>
      </c>
      <c r="RZ256" s="616">
        <v>0</v>
      </c>
      <c r="SA256" s="616">
        <v>0</v>
      </c>
      <c r="SB256" s="616">
        <v>0</v>
      </c>
      <c r="SC256" s="616">
        <v>0</v>
      </c>
      <c r="SD256" s="616">
        <v>0</v>
      </c>
      <c r="SE256" s="616">
        <v>0</v>
      </c>
      <c r="SF256" s="616">
        <v>0</v>
      </c>
      <c r="SG256" s="616">
        <v>0</v>
      </c>
      <c r="SH256" s="616">
        <v>0</v>
      </c>
      <c r="SI256" s="616">
        <v>0</v>
      </c>
      <c r="SJ256" s="616">
        <v>0</v>
      </c>
      <c r="SK256" s="267">
        <f t="shared" si="458"/>
        <v>0</v>
      </c>
      <c r="SL256" s="254"/>
      <c r="SM256" s="242"/>
      <c r="SN256" s="242"/>
      <c r="SO256" s="242"/>
    </row>
    <row r="257" spans="1:509" outlineLevel="2" x14ac:dyDescent="0.35">
      <c r="A257" s="242"/>
      <c r="B257" s="251"/>
      <c r="C257" s="438">
        <f>INT($C$29)+2</f>
        <v>3</v>
      </c>
      <c r="D257" s="267"/>
      <c r="E257" s="316">
        <f t="shared" si="457"/>
        <v>116</v>
      </c>
      <c r="F257" s="322"/>
      <c r="G257" s="322"/>
      <c r="H257" s="267"/>
      <c r="I257" s="454"/>
      <c r="J257" s="454" t="s">
        <v>692</v>
      </c>
      <c r="K257" s="454"/>
      <c r="L257" s="612">
        <v>0</v>
      </c>
      <c r="M257" s="612">
        <v>0</v>
      </c>
      <c r="N257" s="612">
        <v>0</v>
      </c>
      <c r="O257" s="612">
        <v>0</v>
      </c>
      <c r="P257" s="612">
        <v>0</v>
      </c>
      <c r="Q257" s="612">
        <v>0</v>
      </c>
      <c r="R257" s="612">
        <v>0</v>
      </c>
      <c r="S257" s="612">
        <v>0</v>
      </c>
      <c r="T257" s="612">
        <v>0</v>
      </c>
      <c r="U257" s="612">
        <v>0</v>
      </c>
      <c r="V257" s="612">
        <v>0</v>
      </c>
      <c r="W257" s="612">
        <v>0</v>
      </c>
      <c r="X257" s="612">
        <v>0</v>
      </c>
      <c r="Y257" s="612">
        <v>0</v>
      </c>
      <c r="Z257" s="612">
        <v>0</v>
      </c>
      <c r="AA257" s="612">
        <v>0</v>
      </c>
      <c r="AB257" s="612">
        <v>0</v>
      </c>
      <c r="AC257" s="612">
        <v>0</v>
      </c>
      <c r="AD257" s="612">
        <v>0</v>
      </c>
      <c r="AE257" s="612">
        <v>0</v>
      </c>
      <c r="AF257" s="612">
        <v>0</v>
      </c>
      <c r="AG257" s="612">
        <v>0</v>
      </c>
      <c r="AH257" s="612">
        <v>0</v>
      </c>
      <c r="AI257" s="612">
        <v>0</v>
      </c>
      <c r="AJ257" s="612">
        <v>0</v>
      </c>
      <c r="AK257" s="612">
        <v>0</v>
      </c>
      <c r="AL257" s="612">
        <v>0</v>
      </c>
      <c r="AM257" s="612">
        <v>0</v>
      </c>
      <c r="AN257" s="612">
        <v>0</v>
      </c>
      <c r="AO257" s="612">
        <v>0</v>
      </c>
      <c r="AP257" s="612">
        <v>0</v>
      </c>
      <c r="AQ257" s="612">
        <v>0</v>
      </c>
      <c r="AR257" s="612">
        <v>0</v>
      </c>
      <c r="AS257" s="612">
        <v>0</v>
      </c>
      <c r="AT257" s="612">
        <v>0</v>
      </c>
      <c r="AU257" s="612">
        <v>0</v>
      </c>
      <c r="AV257" s="612">
        <v>0</v>
      </c>
      <c r="AW257" s="612">
        <v>0</v>
      </c>
      <c r="AX257" s="612">
        <v>0</v>
      </c>
      <c r="AY257" s="612">
        <v>0</v>
      </c>
      <c r="AZ257" s="612">
        <v>0</v>
      </c>
      <c r="BA257" s="612">
        <v>0</v>
      </c>
      <c r="BB257" s="612">
        <v>0</v>
      </c>
      <c r="BC257" s="612">
        <v>0</v>
      </c>
      <c r="BD257" s="612">
        <v>0</v>
      </c>
      <c r="BE257" s="612">
        <v>0</v>
      </c>
      <c r="BF257" s="612">
        <v>0</v>
      </c>
      <c r="BG257" s="612">
        <v>0</v>
      </c>
      <c r="BH257" s="612">
        <v>0</v>
      </c>
      <c r="BI257" s="612">
        <v>0</v>
      </c>
      <c r="BJ257" s="612">
        <v>0</v>
      </c>
      <c r="BK257" s="612">
        <v>0</v>
      </c>
      <c r="BL257" s="612">
        <v>0</v>
      </c>
      <c r="BM257" s="612">
        <v>0</v>
      </c>
      <c r="BN257" s="612">
        <v>0</v>
      </c>
      <c r="BO257" s="612">
        <v>0</v>
      </c>
      <c r="BP257" s="612">
        <v>0</v>
      </c>
      <c r="BQ257" s="612">
        <v>0</v>
      </c>
      <c r="BR257" s="612">
        <v>0</v>
      </c>
      <c r="BS257" s="612">
        <v>0</v>
      </c>
      <c r="BT257" s="612">
        <v>0</v>
      </c>
      <c r="BU257" s="612">
        <v>0</v>
      </c>
      <c r="BV257" s="612">
        <v>0</v>
      </c>
      <c r="BW257" s="612">
        <v>0</v>
      </c>
      <c r="BX257" s="612">
        <v>0</v>
      </c>
      <c r="BY257" s="612">
        <v>0</v>
      </c>
      <c r="BZ257" s="612">
        <v>0</v>
      </c>
      <c r="CA257" s="612">
        <v>0</v>
      </c>
      <c r="CB257" s="612">
        <v>0</v>
      </c>
      <c r="CC257" s="612">
        <v>0</v>
      </c>
      <c r="CD257" s="612">
        <v>0</v>
      </c>
      <c r="CE257" s="612">
        <v>0</v>
      </c>
      <c r="CF257" s="612">
        <v>0</v>
      </c>
      <c r="CG257" s="612">
        <v>0</v>
      </c>
      <c r="CH257" s="612">
        <v>0</v>
      </c>
      <c r="CI257" s="612">
        <v>0</v>
      </c>
      <c r="CJ257" s="612">
        <v>0</v>
      </c>
      <c r="CK257" s="612">
        <v>0</v>
      </c>
      <c r="CL257" s="612">
        <v>0</v>
      </c>
      <c r="CM257" s="612">
        <v>0</v>
      </c>
      <c r="CN257" s="612">
        <v>0</v>
      </c>
      <c r="CO257" s="612">
        <v>0</v>
      </c>
      <c r="CP257" s="612">
        <v>0</v>
      </c>
      <c r="CQ257" s="612">
        <v>0</v>
      </c>
      <c r="CR257" s="612">
        <v>0</v>
      </c>
      <c r="CS257" s="612">
        <v>0</v>
      </c>
      <c r="CT257" s="612">
        <v>0</v>
      </c>
      <c r="CU257" s="612">
        <v>0</v>
      </c>
      <c r="CV257" s="612">
        <v>0</v>
      </c>
      <c r="CW257" s="612">
        <v>0</v>
      </c>
      <c r="CX257" s="612">
        <v>0</v>
      </c>
      <c r="CY257" s="612">
        <v>0</v>
      </c>
      <c r="CZ257" s="612">
        <v>0</v>
      </c>
      <c r="DA257" s="612">
        <v>0</v>
      </c>
      <c r="DB257" s="612">
        <v>0</v>
      </c>
      <c r="DC257" s="612">
        <v>0</v>
      </c>
      <c r="DD257" s="612">
        <v>0</v>
      </c>
      <c r="DE257" s="612">
        <v>0</v>
      </c>
      <c r="DF257" s="612">
        <v>0</v>
      </c>
      <c r="DG257" s="612">
        <v>0</v>
      </c>
      <c r="DH257" s="612">
        <v>0</v>
      </c>
      <c r="DI257" s="612">
        <v>0</v>
      </c>
      <c r="DJ257" s="612">
        <v>0</v>
      </c>
      <c r="DK257" s="612">
        <v>0</v>
      </c>
      <c r="DL257" s="612">
        <v>0</v>
      </c>
      <c r="DM257" s="612">
        <v>0</v>
      </c>
      <c r="DN257" s="612">
        <v>0</v>
      </c>
      <c r="DO257" s="612">
        <v>0</v>
      </c>
      <c r="DP257" s="612">
        <v>0</v>
      </c>
      <c r="DQ257" s="612">
        <v>0</v>
      </c>
      <c r="DR257" s="612">
        <v>0</v>
      </c>
      <c r="DS257" s="612">
        <v>0</v>
      </c>
      <c r="DT257" s="612">
        <v>0</v>
      </c>
      <c r="DU257" s="612">
        <v>0</v>
      </c>
      <c r="DV257" s="612">
        <v>0</v>
      </c>
      <c r="DW257" s="612">
        <v>0</v>
      </c>
      <c r="DX257" s="612">
        <v>0</v>
      </c>
      <c r="DY257" s="612">
        <v>0</v>
      </c>
      <c r="DZ257" s="612">
        <v>0</v>
      </c>
      <c r="EA257" s="612">
        <v>0</v>
      </c>
      <c r="EB257" s="612">
        <v>0</v>
      </c>
      <c r="EC257" s="612">
        <v>0</v>
      </c>
      <c r="ED257" s="612">
        <v>0</v>
      </c>
      <c r="EE257" s="612">
        <v>0</v>
      </c>
      <c r="EF257" s="612">
        <v>0</v>
      </c>
      <c r="EG257" s="612">
        <v>0</v>
      </c>
      <c r="EH257" s="612">
        <v>0</v>
      </c>
      <c r="EI257" s="612">
        <v>0</v>
      </c>
      <c r="EJ257" s="612">
        <v>0</v>
      </c>
      <c r="EK257" s="612">
        <v>0</v>
      </c>
      <c r="EL257" s="612">
        <v>0</v>
      </c>
      <c r="EM257" s="612">
        <v>0</v>
      </c>
      <c r="EN257" s="612">
        <v>0</v>
      </c>
      <c r="EO257" s="612">
        <v>0</v>
      </c>
      <c r="EP257" s="612">
        <v>0</v>
      </c>
      <c r="EQ257" s="612">
        <v>0</v>
      </c>
      <c r="ER257" s="612">
        <v>0</v>
      </c>
      <c r="ES257" s="612">
        <v>0</v>
      </c>
      <c r="ET257" s="612">
        <v>0</v>
      </c>
      <c r="EU257" s="612">
        <v>0</v>
      </c>
      <c r="EV257" s="612">
        <v>0</v>
      </c>
      <c r="EW257" s="612">
        <v>0</v>
      </c>
      <c r="EX257" s="612">
        <v>0</v>
      </c>
      <c r="EY257" s="612">
        <v>0</v>
      </c>
      <c r="EZ257" s="612">
        <v>0</v>
      </c>
      <c r="FA257" s="612">
        <v>0</v>
      </c>
      <c r="FB257" s="612">
        <v>0</v>
      </c>
      <c r="FC257" s="612">
        <v>0</v>
      </c>
      <c r="FD257" s="612">
        <v>0</v>
      </c>
      <c r="FE257" s="612">
        <v>0</v>
      </c>
      <c r="FF257" s="612">
        <v>0</v>
      </c>
      <c r="FG257" s="612">
        <v>0</v>
      </c>
      <c r="FH257" s="612">
        <v>0</v>
      </c>
      <c r="FI257" s="612">
        <v>0</v>
      </c>
      <c r="FJ257" s="612">
        <v>0</v>
      </c>
      <c r="FK257" s="612">
        <v>0</v>
      </c>
      <c r="FL257" s="612">
        <v>0</v>
      </c>
      <c r="FM257" s="612">
        <v>0</v>
      </c>
      <c r="FN257" s="612">
        <v>0</v>
      </c>
      <c r="FO257" s="612">
        <v>0</v>
      </c>
      <c r="FP257" s="612">
        <v>0</v>
      </c>
      <c r="FQ257" s="612">
        <v>0</v>
      </c>
      <c r="FR257" s="612">
        <v>0</v>
      </c>
      <c r="FS257" s="612">
        <v>0</v>
      </c>
      <c r="FT257" s="612">
        <v>0</v>
      </c>
      <c r="FU257" s="612">
        <v>0</v>
      </c>
      <c r="FV257" s="612">
        <v>0</v>
      </c>
      <c r="FW257" s="612">
        <v>0</v>
      </c>
      <c r="FX257" s="612">
        <v>0</v>
      </c>
      <c r="FY257" s="612">
        <v>0</v>
      </c>
      <c r="FZ257" s="612">
        <v>0</v>
      </c>
      <c r="GA257" s="612">
        <v>0</v>
      </c>
      <c r="GB257" s="612">
        <v>0</v>
      </c>
      <c r="GC257" s="612">
        <v>0</v>
      </c>
      <c r="GD257" s="612">
        <v>0</v>
      </c>
      <c r="GE257" s="612">
        <v>0</v>
      </c>
      <c r="GF257" s="612">
        <v>0</v>
      </c>
      <c r="GG257" s="612">
        <v>0</v>
      </c>
      <c r="GH257" s="612">
        <v>0</v>
      </c>
      <c r="GI257" s="612">
        <v>0</v>
      </c>
      <c r="GJ257" s="612">
        <v>0</v>
      </c>
      <c r="GK257" s="612">
        <v>0</v>
      </c>
      <c r="GL257" s="612">
        <v>0</v>
      </c>
      <c r="GM257" s="612">
        <v>0</v>
      </c>
      <c r="GN257" s="612">
        <v>0</v>
      </c>
      <c r="GO257" s="612">
        <v>0</v>
      </c>
      <c r="GP257" s="612">
        <v>0</v>
      </c>
      <c r="GQ257" s="612">
        <v>0</v>
      </c>
      <c r="GR257" s="612">
        <v>0</v>
      </c>
      <c r="GS257" s="612">
        <v>0</v>
      </c>
      <c r="GT257" s="612">
        <v>0</v>
      </c>
      <c r="GU257" s="612">
        <v>0</v>
      </c>
      <c r="GV257" s="612">
        <v>0</v>
      </c>
      <c r="GW257" s="612">
        <v>0</v>
      </c>
      <c r="GX257" s="612">
        <v>0</v>
      </c>
      <c r="GY257" s="612">
        <v>0</v>
      </c>
      <c r="GZ257" s="612">
        <v>0</v>
      </c>
      <c r="HA257" s="612">
        <v>0</v>
      </c>
      <c r="HB257" s="612">
        <v>0</v>
      </c>
      <c r="HC257" s="612">
        <v>0</v>
      </c>
      <c r="HD257" s="612">
        <v>0</v>
      </c>
      <c r="HE257" s="612">
        <v>0</v>
      </c>
      <c r="HF257" s="612">
        <v>0</v>
      </c>
      <c r="HG257" s="612">
        <v>0</v>
      </c>
      <c r="HH257" s="612">
        <v>0</v>
      </c>
      <c r="HI257" s="612">
        <v>0</v>
      </c>
      <c r="HJ257" s="612">
        <v>0</v>
      </c>
      <c r="HK257" s="612">
        <v>0</v>
      </c>
      <c r="HL257" s="612">
        <v>0</v>
      </c>
      <c r="HM257" s="612">
        <v>0</v>
      </c>
      <c r="HN257" s="612">
        <v>0</v>
      </c>
      <c r="HO257" s="612">
        <v>0</v>
      </c>
      <c r="HP257" s="612">
        <v>0</v>
      </c>
      <c r="HQ257" s="612">
        <v>0</v>
      </c>
      <c r="HR257" s="612">
        <v>0</v>
      </c>
      <c r="HS257" s="612">
        <v>0</v>
      </c>
      <c r="HT257" s="612">
        <v>0</v>
      </c>
      <c r="HU257" s="612">
        <v>0</v>
      </c>
      <c r="HV257" s="612">
        <v>0</v>
      </c>
      <c r="HW257" s="612">
        <v>0</v>
      </c>
      <c r="HX257" s="612">
        <v>0</v>
      </c>
      <c r="HY257" s="612">
        <v>0</v>
      </c>
      <c r="HZ257" s="612">
        <v>0</v>
      </c>
      <c r="IA257" s="612">
        <v>0</v>
      </c>
      <c r="IB257" s="612">
        <v>0</v>
      </c>
      <c r="IC257" s="612">
        <v>0</v>
      </c>
      <c r="ID257" s="612">
        <v>0</v>
      </c>
      <c r="IE257" s="612">
        <v>0</v>
      </c>
      <c r="IF257" s="612">
        <v>0</v>
      </c>
      <c r="IG257" s="612">
        <v>0</v>
      </c>
      <c r="IH257" s="612">
        <v>0</v>
      </c>
      <c r="II257" s="612">
        <v>0</v>
      </c>
      <c r="IJ257" s="612">
        <v>0</v>
      </c>
      <c r="IK257" s="612">
        <v>0</v>
      </c>
      <c r="IL257" s="612">
        <v>0</v>
      </c>
      <c r="IM257" s="612">
        <v>0</v>
      </c>
      <c r="IN257" s="612">
        <v>0</v>
      </c>
      <c r="IO257" s="612">
        <v>0</v>
      </c>
      <c r="IP257" s="612">
        <v>0</v>
      </c>
      <c r="IQ257" s="612">
        <v>0</v>
      </c>
      <c r="IR257" s="612">
        <v>0</v>
      </c>
      <c r="IS257" s="612">
        <v>0</v>
      </c>
      <c r="IT257" s="612">
        <v>0</v>
      </c>
      <c r="IU257" s="612">
        <v>0</v>
      </c>
      <c r="IV257" s="612">
        <v>0</v>
      </c>
      <c r="IW257" s="612">
        <v>0</v>
      </c>
      <c r="IX257" s="612">
        <v>0</v>
      </c>
      <c r="IY257" s="612">
        <v>0</v>
      </c>
      <c r="IZ257" s="612">
        <v>0</v>
      </c>
      <c r="JA257" s="612">
        <v>0</v>
      </c>
      <c r="JB257" s="612">
        <v>0</v>
      </c>
      <c r="JC257" s="612">
        <v>0</v>
      </c>
      <c r="JD257" s="612">
        <v>0</v>
      </c>
      <c r="JE257" s="612">
        <v>0</v>
      </c>
      <c r="JF257" s="612">
        <v>0</v>
      </c>
      <c r="JG257" s="612">
        <v>0</v>
      </c>
      <c r="JH257" s="612">
        <v>0</v>
      </c>
      <c r="JI257" s="612">
        <v>0</v>
      </c>
      <c r="JJ257" s="612">
        <v>0</v>
      </c>
      <c r="JK257" s="612">
        <v>0</v>
      </c>
      <c r="JL257" s="612">
        <v>0</v>
      </c>
      <c r="JM257" s="612">
        <v>0</v>
      </c>
      <c r="JN257" s="612">
        <v>0</v>
      </c>
      <c r="JO257" s="612">
        <v>0</v>
      </c>
      <c r="JP257" s="612">
        <v>0</v>
      </c>
      <c r="JQ257" s="612">
        <v>0</v>
      </c>
      <c r="JR257" s="612">
        <v>0</v>
      </c>
      <c r="JS257" s="612">
        <v>0</v>
      </c>
      <c r="JT257" s="612">
        <v>0</v>
      </c>
      <c r="JU257" s="612">
        <v>0</v>
      </c>
      <c r="JV257" s="612">
        <v>0</v>
      </c>
      <c r="JW257" s="612">
        <v>0</v>
      </c>
      <c r="JX257" s="612">
        <v>0</v>
      </c>
      <c r="JY257" s="612">
        <v>0</v>
      </c>
      <c r="JZ257" s="612">
        <v>0</v>
      </c>
      <c r="KA257" s="612">
        <v>0</v>
      </c>
      <c r="KB257" s="612">
        <v>0</v>
      </c>
      <c r="KC257" s="612">
        <v>0</v>
      </c>
      <c r="KD257" s="612">
        <v>0</v>
      </c>
      <c r="KE257" s="612">
        <v>0</v>
      </c>
      <c r="KF257" s="612">
        <v>0</v>
      </c>
      <c r="KG257" s="612">
        <v>0</v>
      </c>
      <c r="KH257" s="612">
        <v>0</v>
      </c>
      <c r="KI257" s="612">
        <v>0</v>
      </c>
      <c r="KJ257" s="612">
        <v>0</v>
      </c>
      <c r="KK257" s="612">
        <v>0</v>
      </c>
      <c r="KL257" s="612">
        <v>0</v>
      </c>
      <c r="KM257" s="612">
        <v>0</v>
      </c>
      <c r="KN257" s="612">
        <v>0</v>
      </c>
      <c r="KO257" s="612">
        <v>0</v>
      </c>
      <c r="KP257" s="612">
        <v>0</v>
      </c>
      <c r="KQ257" s="612">
        <v>0</v>
      </c>
      <c r="KR257" s="612">
        <v>0</v>
      </c>
      <c r="KS257" s="612">
        <v>0</v>
      </c>
      <c r="KT257" s="612">
        <v>0</v>
      </c>
      <c r="KU257" s="612">
        <v>0</v>
      </c>
      <c r="KV257" s="612">
        <v>0</v>
      </c>
      <c r="KW257" s="612">
        <v>0</v>
      </c>
      <c r="KX257" s="612">
        <v>0</v>
      </c>
      <c r="KY257" s="612">
        <v>0</v>
      </c>
      <c r="KZ257" s="612">
        <v>0</v>
      </c>
      <c r="LA257" s="612">
        <v>0</v>
      </c>
      <c r="LB257" s="612">
        <v>0</v>
      </c>
      <c r="LC257" s="612">
        <v>0</v>
      </c>
      <c r="LD257" s="612">
        <v>0</v>
      </c>
      <c r="LE257" s="612">
        <v>0</v>
      </c>
      <c r="LF257" s="612">
        <v>0</v>
      </c>
      <c r="LG257" s="612">
        <v>0</v>
      </c>
      <c r="LH257" s="612">
        <v>0</v>
      </c>
      <c r="LI257" s="612">
        <v>0</v>
      </c>
      <c r="LJ257" s="612">
        <v>0</v>
      </c>
      <c r="LK257" s="612">
        <v>0</v>
      </c>
      <c r="LL257" s="612">
        <v>0</v>
      </c>
      <c r="LM257" s="612">
        <v>0</v>
      </c>
      <c r="LN257" s="612">
        <v>0</v>
      </c>
      <c r="LO257" s="612">
        <v>0</v>
      </c>
      <c r="LP257" s="612">
        <v>0</v>
      </c>
      <c r="LQ257" s="612">
        <v>0</v>
      </c>
      <c r="LR257" s="612">
        <v>0</v>
      </c>
      <c r="LS257" s="612">
        <v>0</v>
      </c>
      <c r="LT257" s="612">
        <v>0</v>
      </c>
      <c r="LU257" s="612">
        <v>0</v>
      </c>
      <c r="LV257" s="612">
        <v>0</v>
      </c>
      <c r="LW257" s="612">
        <v>0</v>
      </c>
      <c r="LX257" s="612">
        <v>0</v>
      </c>
      <c r="LY257" s="612">
        <v>0</v>
      </c>
      <c r="LZ257" s="612">
        <v>0</v>
      </c>
      <c r="MA257" s="612">
        <v>0</v>
      </c>
      <c r="MB257" s="612">
        <v>0</v>
      </c>
      <c r="MC257" s="612">
        <v>0</v>
      </c>
      <c r="MD257" s="612">
        <v>0</v>
      </c>
      <c r="ME257" s="612">
        <v>0</v>
      </c>
      <c r="MF257" s="612">
        <v>0</v>
      </c>
      <c r="MG257" s="612">
        <v>0</v>
      </c>
      <c r="MH257" s="612">
        <v>0</v>
      </c>
      <c r="MI257" s="612">
        <v>0</v>
      </c>
      <c r="MJ257" s="612">
        <v>0</v>
      </c>
      <c r="MK257" s="612">
        <v>0</v>
      </c>
      <c r="ML257" s="612">
        <v>0</v>
      </c>
      <c r="MM257" s="612">
        <v>0</v>
      </c>
      <c r="MN257" s="612">
        <v>0</v>
      </c>
      <c r="MO257" s="612">
        <v>0</v>
      </c>
      <c r="MP257" s="612">
        <v>0</v>
      </c>
      <c r="MQ257" s="612">
        <v>0</v>
      </c>
      <c r="MR257" s="612">
        <v>0</v>
      </c>
      <c r="MS257" s="612">
        <v>0</v>
      </c>
      <c r="MT257" s="612">
        <v>0</v>
      </c>
      <c r="MU257" s="612">
        <v>0</v>
      </c>
      <c r="MV257" s="612">
        <v>0</v>
      </c>
      <c r="MW257" s="612">
        <v>0</v>
      </c>
      <c r="MX257" s="612">
        <v>0</v>
      </c>
      <c r="MY257" s="612">
        <v>0</v>
      </c>
      <c r="MZ257" s="612">
        <v>0</v>
      </c>
      <c r="NA257" s="612">
        <v>0</v>
      </c>
      <c r="NB257" s="612">
        <v>0</v>
      </c>
      <c r="NC257" s="612">
        <v>0</v>
      </c>
      <c r="ND257" s="612">
        <v>0</v>
      </c>
      <c r="NE257" s="612">
        <v>0</v>
      </c>
      <c r="NF257" s="612">
        <v>0</v>
      </c>
      <c r="NG257" s="612">
        <v>0</v>
      </c>
      <c r="NH257" s="612">
        <v>0</v>
      </c>
      <c r="NI257" s="612">
        <v>0</v>
      </c>
      <c r="NJ257" s="612">
        <v>0</v>
      </c>
      <c r="NK257" s="612">
        <v>0</v>
      </c>
      <c r="NL257" s="612">
        <v>0</v>
      </c>
      <c r="NM257" s="612">
        <v>0</v>
      </c>
      <c r="NN257" s="612">
        <v>0</v>
      </c>
      <c r="NO257" s="612">
        <v>0</v>
      </c>
      <c r="NP257" s="612">
        <v>0</v>
      </c>
      <c r="NQ257" s="612">
        <v>0</v>
      </c>
      <c r="NR257" s="612">
        <v>0</v>
      </c>
      <c r="NS257" s="612">
        <v>0</v>
      </c>
      <c r="NT257" s="612">
        <v>0</v>
      </c>
      <c r="NU257" s="612">
        <v>0</v>
      </c>
      <c r="NV257" s="612">
        <v>0</v>
      </c>
      <c r="NW257" s="612">
        <v>0</v>
      </c>
      <c r="NX257" s="612">
        <v>0</v>
      </c>
      <c r="NY257" s="612">
        <v>0</v>
      </c>
      <c r="NZ257" s="612">
        <v>0</v>
      </c>
      <c r="OA257" s="612">
        <v>0</v>
      </c>
      <c r="OB257" s="612">
        <v>0</v>
      </c>
      <c r="OC257" s="612">
        <v>0</v>
      </c>
      <c r="OD257" s="612">
        <v>0</v>
      </c>
      <c r="OE257" s="612">
        <v>0</v>
      </c>
      <c r="OF257" s="612">
        <v>0</v>
      </c>
      <c r="OG257" s="612">
        <v>0</v>
      </c>
      <c r="OH257" s="612">
        <v>0</v>
      </c>
      <c r="OI257" s="612">
        <v>0</v>
      </c>
      <c r="OJ257" s="612">
        <v>0</v>
      </c>
      <c r="OK257" s="612">
        <v>0</v>
      </c>
      <c r="OL257" s="612">
        <v>0</v>
      </c>
      <c r="OM257" s="612">
        <v>0</v>
      </c>
      <c r="ON257" s="612">
        <v>0</v>
      </c>
      <c r="OO257" s="612">
        <v>0</v>
      </c>
      <c r="OP257" s="612">
        <v>0</v>
      </c>
      <c r="OQ257" s="612">
        <v>0</v>
      </c>
      <c r="OR257" s="612">
        <v>0</v>
      </c>
      <c r="OS257" s="612">
        <v>0</v>
      </c>
      <c r="OT257" s="612">
        <v>0</v>
      </c>
      <c r="OU257" s="612">
        <v>0</v>
      </c>
      <c r="OV257" s="612">
        <v>0</v>
      </c>
      <c r="OW257" s="612">
        <v>0</v>
      </c>
      <c r="OX257" s="612">
        <v>0</v>
      </c>
      <c r="OY257" s="612">
        <v>0</v>
      </c>
      <c r="OZ257" s="612">
        <v>0</v>
      </c>
      <c r="PA257" s="612">
        <v>0</v>
      </c>
      <c r="PB257" s="612">
        <v>0</v>
      </c>
      <c r="PC257" s="612">
        <v>0</v>
      </c>
      <c r="PD257" s="612">
        <v>0</v>
      </c>
      <c r="PE257" s="612">
        <v>0</v>
      </c>
      <c r="PF257" s="612">
        <v>0</v>
      </c>
      <c r="PG257" s="612">
        <v>0</v>
      </c>
      <c r="PH257" s="612">
        <v>0</v>
      </c>
      <c r="PI257" s="612">
        <v>0</v>
      </c>
      <c r="PJ257" s="612">
        <v>0</v>
      </c>
      <c r="PK257" s="612">
        <v>0</v>
      </c>
      <c r="PL257" s="612">
        <v>0</v>
      </c>
      <c r="PM257" s="612">
        <v>0</v>
      </c>
      <c r="PN257" s="612">
        <v>0</v>
      </c>
      <c r="PO257" s="612">
        <v>0</v>
      </c>
      <c r="PP257" s="612">
        <v>0</v>
      </c>
      <c r="PQ257" s="612">
        <v>0</v>
      </c>
      <c r="PR257" s="612">
        <v>0</v>
      </c>
      <c r="PS257" s="612">
        <v>0</v>
      </c>
      <c r="PT257" s="612">
        <v>0</v>
      </c>
      <c r="PU257" s="612">
        <v>0</v>
      </c>
      <c r="PV257" s="612">
        <v>0</v>
      </c>
      <c r="PW257" s="612">
        <v>0</v>
      </c>
      <c r="PX257" s="612">
        <v>0</v>
      </c>
      <c r="PY257" s="612">
        <v>0</v>
      </c>
      <c r="PZ257" s="612">
        <v>0</v>
      </c>
      <c r="QA257" s="612">
        <v>0</v>
      </c>
      <c r="QB257" s="612">
        <v>0</v>
      </c>
      <c r="QC257" s="612">
        <v>0</v>
      </c>
      <c r="QD257" s="612">
        <v>0</v>
      </c>
      <c r="QE257" s="612">
        <v>0</v>
      </c>
      <c r="QF257" s="612">
        <v>0</v>
      </c>
      <c r="QG257" s="612">
        <v>0</v>
      </c>
      <c r="QH257" s="612">
        <v>0</v>
      </c>
      <c r="QI257" s="612">
        <v>0</v>
      </c>
      <c r="QJ257" s="612">
        <v>0</v>
      </c>
      <c r="QK257" s="612">
        <v>0</v>
      </c>
      <c r="QL257" s="612">
        <v>0</v>
      </c>
      <c r="QM257" s="612">
        <v>0</v>
      </c>
      <c r="QN257" s="612">
        <v>0</v>
      </c>
      <c r="QO257" s="612">
        <v>0</v>
      </c>
      <c r="QP257" s="612">
        <v>0</v>
      </c>
      <c r="QQ257" s="612">
        <v>0</v>
      </c>
      <c r="QR257" s="612">
        <v>0</v>
      </c>
      <c r="QS257" s="612">
        <v>0</v>
      </c>
      <c r="QT257" s="612">
        <v>0</v>
      </c>
      <c r="QU257" s="612">
        <v>0</v>
      </c>
      <c r="QV257" s="612">
        <v>0</v>
      </c>
      <c r="QW257" s="612">
        <v>0</v>
      </c>
      <c r="QX257" s="612">
        <v>0</v>
      </c>
      <c r="QY257" s="612">
        <v>0</v>
      </c>
      <c r="QZ257" s="612">
        <v>0</v>
      </c>
      <c r="RA257" s="612">
        <v>0</v>
      </c>
      <c r="RB257" s="612">
        <v>0</v>
      </c>
      <c r="RC257" s="612">
        <v>0</v>
      </c>
      <c r="RD257" s="612">
        <v>0</v>
      </c>
      <c r="RE257" s="612">
        <v>0</v>
      </c>
      <c r="RF257" s="612">
        <v>0</v>
      </c>
      <c r="RG257" s="612">
        <v>0</v>
      </c>
      <c r="RH257" s="612">
        <v>0</v>
      </c>
      <c r="RI257" s="612">
        <v>0</v>
      </c>
      <c r="RJ257" s="612">
        <v>0</v>
      </c>
      <c r="RK257" s="612">
        <v>0</v>
      </c>
      <c r="RL257" s="612">
        <v>0</v>
      </c>
      <c r="RM257" s="612">
        <v>0</v>
      </c>
      <c r="RN257" s="612">
        <v>0</v>
      </c>
      <c r="RO257" s="612">
        <v>0</v>
      </c>
      <c r="RP257" s="612">
        <v>0</v>
      </c>
      <c r="RQ257" s="612">
        <v>0</v>
      </c>
      <c r="RR257" s="612">
        <v>0</v>
      </c>
      <c r="RS257" s="612">
        <v>0</v>
      </c>
      <c r="RT257" s="612">
        <v>0</v>
      </c>
      <c r="RU257" s="612">
        <v>0</v>
      </c>
      <c r="RV257" s="612">
        <v>0</v>
      </c>
      <c r="RW257" s="612">
        <v>0</v>
      </c>
      <c r="RX257" s="612">
        <v>0</v>
      </c>
      <c r="RY257" s="612">
        <v>0</v>
      </c>
      <c r="RZ257" s="612">
        <v>0</v>
      </c>
      <c r="SA257" s="612">
        <v>0</v>
      </c>
      <c r="SB257" s="612">
        <v>0</v>
      </c>
      <c r="SC257" s="612">
        <v>0</v>
      </c>
      <c r="SD257" s="612">
        <v>0</v>
      </c>
      <c r="SE257" s="612">
        <v>0</v>
      </c>
      <c r="SF257" s="612">
        <v>0</v>
      </c>
      <c r="SG257" s="612">
        <v>0</v>
      </c>
      <c r="SH257" s="612">
        <v>0</v>
      </c>
      <c r="SI257" s="612">
        <v>0</v>
      </c>
      <c r="SJ257" s="612">
        <v>0</v>
      </c>
      <c r="SK257" s="267">
        <f t="shared" si="458"/>
        <v>0</v>
      </c>
      <c r="SL257" s="254"/>
      <c r="SM257" s="242"/>
      <c r="SN257" s="242"/>
      <c r="SO257" s="242"/>
    </row>
    <row r="258" spans="1:509" outlineLevel="3" x14ac:dyDescent="0.35">
      <c r="A258" s="242"/>
      <c r="B258" s="251"/>
      <c r="C258" s="438">
        <f>INT($C$29)+3</f>
        <v>4</v>
      </c>
      <c r="D258" s="267"/>
      <c r="E258" s="316">
        <f t="shared" si="457"/>
        <v>117</v>
      </c>
      <c r="F258" s="322"/>
      <c r="G258" s="322"/>
      <c r="H258" s="267"/>
      <c r="I258" s="493"/>
      <c r="J258" s="493" t="s">
        <v>693</v>
      </c>
      <c r="K258" s="493"/>
      <c r="L258" s="614">
        <v>0</v>
      </c>
      <c r="M258" s="614">
        <v>0</v>
      </c>
      <c r="N258" s="614">
        <v>0</v>
      </c>
      <c r="O258" s="614">
        <v>0</v>
      </c>
      <c r="P258" s="614">
        <v>0</v>
      </c>
      <c r="Q258" s="614">
        <v>0</v>
      </c>
      <c r="R258" s="614">
        <v>0</v>
      </c>
      <c r="S258" s="614">
        <v>0</v>
      </c>
      <c r="T258" s="614">
        <v>0</v>
      </c>
      <c r="U258" s="614">
        <v>0</v>
      </c>
      <c r="V258" s="614">
        <v>0</v>
      </c>
      <c r="W258" s="614">
        <v>0</v>
      </c>
      <c r="X258" s="614">
        <v>0</v>
      </c>
      <c r="Y258" s="614">
        <v>0</v>
      </c>
      <c r="Z258" s="614">
        <v>0</v>
      </c>
      <c r="AA258" s="614">
        <v>0</v>
      </c>
      <c r="AB258" s="614">
        <v>0</v>
      </c>
      <c r="AC258" s="614">
        <v>0</v>
      </c>
      <c r="AD258" s="614">
        <v>0</v>
      </c>
      <c r="AE258" s="614">
        <v>0</v>
      </c>
      <c r="AF258" s="614">
        <v>0</v>
      </c>
      <c r="AG258" s="614">
        <v>0</v>
      </c>
      <c r="AH258" s="614">
        <v>0</v>
      </c>
      <c r="AI258" s="614">
        <v>0</v>
      </c>
      <c r="AJ258" s="614">
        <v>0</v>
      </c>
      <c r="AK258" s="614">
        <v>0</v>
      </c>
      <c r="AL258" s="614">
        <v>0</v>
      </c>
      <c r="AM258" s="614">
        <v>0</v>
      </c>
      <c r="AN258" s="614">
        <v>0</v>
      </c>
      <c r="AO258" s="614">
        <v>0</v>
      </c>
      <c r="AP258" s="614">
        <v>0</v>
      </c>
      <c r="AQ258" s="614">
        <v>0</v>
      </c>
      <c r="AR258" s="614">
        <v>0</v>
      </c>
      <c r="AS258" s="614">
        <v>0</v>
      </c>
      <c r="AT258" s="614">
        <v>0</v>
      </c>
      <c r="AU258" s="614">
        <v>0</v>
      </c>
      <c r="AV258" s="614">
        <v>0</v>
      </c>
      <c r="AW258" s="614">
        <v>0</v>
      </c>
      <c r="AX258" s="614">
        <v>0</v>
      </c>
      <c r="AY258" s="614">
        <v>0</v>
      </c>
      <c r="AZ258" s="614">
        <v>0</v>
      </c>
      <c r="BA258" s="614">
        <v>0</v>
      </c>
      <c r="BB258" s="614">
        <v>0</v>
      </c>
      <c r="BC258" s="614">
        <v>0</v>
      </c>
      <c r="BD258" s="614">
        <v>0</v>
      </c>
      <c r="BE258" s="614">
        <v>0</v>
      </c>
      <c r="BF258" s="614">
        <v>0</v>
      </c>
      <c r="BG258" s="614">
        <v>0</v>
      </c>
      <c r="BH258" s="614">
        <v>0</v>
      </c>
      <c r="BI258" s="614">
        <v>0</v>
      </c>
      <c r="BJ258" s="614">
        <v>0</v>
      </c>
      <c r="BK258" s="614">
        <v>0</v>
      </c>
      <c r="BL258" s="614">
        <v>0</v>
      </c>
      <c r="BM258" s="614">
        <v>0</v>
      </c>
      <c r="BN258" s="614">
        <v>0</v>
      </c>
      <c r="BO258" s="614">
        <v>0</v>
      </c>
      <c r="BP258" s="614">
        <v>0</v>
      </c>
      <c r="BQ258" s="614">
        <v>0</v>
      </c>
      <c r="BR258" s="614">
        <v>0</v>
      </c>
      <c r="BS258" s="614">
        <v>0</v>
      </c>
      <c r="BT258" s="614">
        <v>0</v>
      </c>
      <c r="BU258" s="614">
        <v>0</v>
      </c>
      <c r="BV258" s="614">
        <v>0</v>
      </c>
      <c r="BW258" s="614">
        <v>0</v>
      </c>
      <c r="BX258" s="614">
        <v>0</v>
      </c>
      <c r="BY258" s="614">
        <v>0</v>
      </c>
      <c r="BZ258" s="614">
        <v>0</v>
      </c>
      <c r="CA258" s="614">
        <v>0</v>
      </c>
      <c r="CB258" s="614">
        <v>0</v>
      </c>
      <c r="CC258" s="614">
        <v>0</v>
      </c>
      <c r="CD258" s="614">
        <v>0</v>
      </c>
      <c r="CE258" s="614">
        <v>0</v>
      </c>
      <c r="CF258" s="614">
        <v>0</v>
      </c>
      <c r="CG258" s="614">
        <v>0</v>
      </c>
      <c r="CH258" s="614">
        <v>0</v>
      </c>
      <c r="CI258" s="614">
        <v>0</v>
      </c>
      <c r="CJ258" s="614">
        <v>0</v>
      </c>
      <c r="CK258" s="614">
        <v>0</v>
      </c>
      <c r="CL258" s="614">
        <v>0</v>
      </c>
      <c r="CM258" s="614">
        <v>0</v>
      </c>
      <c r="CN258" s="614">
        <v>0</v>
      </c>
      <c r="CO258" s="614">
        <v>0</v>
      </c>
      <c r="CP258" s="614">
        <v>0</v>
      </c>
      <c r="CQ258" s="614">
        <v>0</v>
      </c>
      <c r="CR258" s="614">
        <v>0</v>
      </c>
      <c r="CS258" s="614">
        <v>0</v>
      </c>
      <c r="CT258" s="614">
        <v>0</v>
      </c>
      <c r="CU258" s="614">
        <v>0</v>
      </c>
      <c r="CV258" s="614">
        <v>0</v>
      </c>
      <c r="CW258" s="614">
        <v>0</v>
      </c>
      <c r="CX258" s="614">
        <v>0</v>
      </c>
      <c r="CY258" s="614">
        <v>0</v>
      </c>
      <c r="CZ258" s="614">
        <v>0</v>
      </c>
      <c r="DA258" s="614">
        <v>0</v>
      </c>
      <c r="DB258" s="614">
        <v>0</v>
      </c>
      <c r="DC258" s="614">
        <v>0</v>
      </c>
      <c r="DD258" s="614">
        <v>0</v>
      </c>
      <c r="DE258" s="614">
        <v>0</v>
      </c>
      <c r="DF258" s="614">
        <v>0</v>
      </c>
      <c r="DG258" s="614">
        <v>0</v>
      </c>
      <c r="DH258" s="614">
        <v>0</v>
      </c>
      <c r="DI258" s="614">
        <v>0</v>
      </c>
      <c r="DJ258" s="614">
        <v>0</v>
      </c>
      <c r="DK258" s="614">
        <v>0</v>
      </c>
      <c r="DL258" s="614">
        <v>0</v>
      </c>
      <c r="DM258" s="614">
        <v>0</v>
      </c>
      <c r="DN258" s="614">
        <v>0</v>
      </c>
      <c r="DO258" s="614">
        <v>0</v>
      </c>
      <c r="DP258" s="614">
        <v>0</v>
      </c>
      <c r="DQ258" s="614">
        <v>0</v>
      </c>
      <c r="DR258" s="614">
        <v>0</v>
      </c>
      <c r="DS258" s="614">
        <v>0</v>
      </c>
      <c r="DT258" s="614">
        <v>0</v>
      </c>
      <c r="DU258" s="614">
        <v>0</v>
      </c>
      <c r="DV258" s="614">
        <v>0</v>
      </c>
      <c r="DW258" s="614">
        <v>0</v>
      </c>
      <c r="DX258" s="614">
        <v>0</v>
      </c>
      <c r="DY258" s="614">
        <v>0</v>
      </c>
      <c r="DZ258" s="614">
        <v>0</v>
      </c>
      <c r="EA258" s="614">
        <v>0</v>
      </c>
      <c r="EB258" s="614">
        <v>0</v>
      </c>
      <c r="EC258" s="614">
        <v>0</v>
      </c>
      <c r="ED258" s="614">
        <v>0</v>
      </c>
      <c r="EE258" s="614">
        <v>0</v>
      </c>
      <c r="EF258" s="614">
        <v>0</v>
      </c>
      <c r="EG258" s="614">
        <v>0</v>
      </c>
      <c r="EH258" s="614">
        <v>0</v>
      </c>
      <c r="EI258" s="614">
        <v>0</v>
      </c>
      <c r="EJ258" s="614">
        <v>0</v>
      </c>
      <c r="EK258" s="614">
        <v>0</v>
      </c>
      <c r="EL258" s="614">
        <v>0</v>
      </c>
      <c r="EM258" s="614">
        <v>0</v>
      </c>
      <c r="EN258" s="614">
        <v>0</v>
      </c>
      <c r="EO258" s="614">
        <v>0</v>
      </c>
      <c r="EP258" s="614">
        <v>0</v>
      </c>
      <c r="EQ258" s="614">
        <v>0</v>
      </c>
      <c r="ER258" s="614">
        <v>0</v>
      </c>
      <c r="ES258" s="614">
        <v>0</v>
      </c>
      <c r="ET258" s="614">
        <v>0</v>
      </c>
      <c r="EU258" s="614">
        <v>0</v>
      </c>
      <c r="EV258" s="614">
        <v>0</v>
      </c>
      <c r="EW258" s="614">
        <v>0</v>
      </c>
      <c r="EX258" s="614">
        <v>0</v>
      </c>
      <c r="EY258" s="614">
        <v>0</v>
      </c>
      <c r="EZ258" s="614">
        <v>0</v>
      </c>
      <c r="FA258" s="614">
        <v>0</v>
      </c>
      <c r="FB258" s="614">
        <v>0</v>
      </c>
      <c r="FC258" s="614">
        <v>0</v>
      </c>
      <c r="FD258" s="614">
        <v>0</v>
      </c>
      <c r="FE258" s="614">
        <v>0</v>
      </c>
      <c r="FF258" s="614">
        <v>0</v>
      </c>
      <c r="FG258" s="614">
        <v>0</v>
      </c>
      <c r="FH258" s="614">
        <v>0</v>
      </c>
      <c r="FI258" s="614">
        <v>0</v>
      </c>
      <c r="FJ258" s="614">
        <v>0</v>
      </c>
      <c r="FK258" s="614">
        <v>0</v>
      </c>
      <c r="FL258" s="614">
        <v>0</v>
      </c>
      <c r="FM258" s="614">
        <v>0</v>
      </c>
      <c r="FN258" s="614">
        <v>0</v>
      </c>
      <c r="FO258" s="614">
        <v>0</v>
      </c>
      <c r="FP258" s="614">
        <v>0</v>
      </c>
      <c r="FQ258" s="614">
        <v>0</v>
      </c>
      <c r="FR258" s="614">
        <v>0</v>
      </c>
      <c r="FS258" s="614">
        <v>0</v>
      </c>
      <c r="FT258" s="614">
        <v>0</v>
      </c>
      <c r="FU258" s="614">
        <v>0</v>
      </c>
      <c r="FV258" s="614">
        <v>0</v>
      </c>
      <c r="FW258" s="614">
        <v>0</v>
      </c>
      <c r="FX258" s="614">
        <v>0</v>
      </c>
      <c r="FY258" s="614">
        <v>0</v>
      </c>
      <c r="FZ258" s="614">
        <v>0</v>
      </c>
      <c r="GA258" s="614">
        <v>0</v>
      </c>
      <c r="GB258" s="614">
        <v>0</v>
      </c>
      <c r="GC258" s="614">
        <v>0</v>
      </c>
      <c r="GD258" s="614">
        <v>0</v>
      </c>
      <c r="GE258" s="614">
        <v>0</v>
      </c>
      <c r="GF258" s="614">
        <v>0</v>
      </c>
      <c r="GG258" s="614">
        <v>0</v>
      </c>
      <c r="GH258" s="614">
        <v>0</v>
      </c>
      <c r="GI258" s="614">
        <v>0</v>
      </c>
      <c r="GJ258" s="614">
        <v>0</v>
      </c>
      <c r="GK258" s="614">
        <v>0</v>
      </c>
      <c r="GL258" s="614">
        <v>0</v>
      </c>
      <c r="GM258" s="614">
        <v>0</v>
      </c>
      <c r="GN258" s="614">
        <v>0</v>
      </c>
      <c r="GO258" s="614">
        <v>0</v>
      </c>
      <c r="GP258" s="614">
        <v>0</v>
      </c>
      <c r="GQ258" s="614">
        <v>0</v>
      </c>
      <c r="GR258" s="614">
        <v>0</v>
      </c>
      <c r="GS258" s="614">
        <v>0</v>
      </c>
      <c r="GT258" s="614">
        <v>0</v>
      </c>
      <c r="GU258" s="614">
        <v>0</v>
      </c>
      <c r="GV258" s="614">
        <v>0</v>
      </c>
      <c r="GW258" s="614">
        <v>0</v>
      </c>
      <c r="GX258" s="614">
        <v>0</v>
      </c>
      <c r="GY258" s="614">
        <v>0</v>
      </c>
      <c r="GZ258" s="614">
        <v>0</v>
      </c>
      <c r="HA258" s="614">
        <v>0</v>
      </c>
      <c r="HB258" s="614">
        <v>0</v>
      </c>
      <c r="HC258" s="614">
        <v>0</v>
      </c>
      <c r="HD258" s="614">
        <v>0</v>
      </c>
      <c r="HE258" s="614">
        <v>0</v>
      </c>
      <c r="HF258" s="614">
        <v>0</v>
      </c>
      <c r="HG258" s="614">
        <v>0</v>
      </c>
      <c r="HH258" s="614">
        <v>0</v>
      </c>
      <c r="HI258" s="614">
        <v>0</v>
      </c>
      <c r="HJ258" s="614">
        <v>0</v>
      </c>
      <c r="HK258" s="614">
        <v>0</v>
      </c>
      <c r="HL258" s="614">
        <v>0</v>
      </c>
      <c r="HM258" s="614">
        <v>0</v>
      </c>
      <c r="HN258" s="614">
        <v>0</v>
      </c>
      <c r="HO258" s="614">
        <v>0</v>
      </c>
      <c r="HP258" s="614">
        <v>0</v>
      </c>
      <c r="HQ258" s="614">
        <v>0</v>
      </c>
      <c r="HR258" s="614">
        <v>0</v>
      </c>
      <c r="HS258" s="614">
        <v>0</v>
      </c>
      <c r="HT258" s="614">
        <v>0</v>
      </c>
      <c r="HU258" s="614">
        <v>0</v>
      </c>
      <c r="HV258" s="614">
        <v>0</v>
      </c>
      <c r="HW258" s="614">
        <v>0</v>
      </c>
      <c r="HX258" s="614">
        <v>0</v>
      </c>
      <c r="HY258" s="614">
        <v>0</v>
      </c>
      <c r="HZ258" s="614">
        <v>0</v>
      </c>
      <c r="IA258" s="614">
        <v>0</v>
      </c>
      <c r="IB258" s="614">
        <v>0</v>
      </c>
      <c r="IC258" s="614">
        <v>0</v>
      </c>
      <c r="ID258" s="614">
        <v>0</v>
      </c>
      <c r="IE258" s="614">
        <v>0</v>
      </c>
      <c r="IF258" s="614">
        <v>0</v>
      </c>
      <c r="IG258" s="614">
        <v>0</v>
      </c>
      <c r="IH258" s="614">
        <v>0</v>
      </c>
      <c r="II258" s="614">
        <v>0</v>
      </c>
      <c r="IJ258" s="614">
        <v>0</v>
      </c>
      <c r="IK258" s="614">
        <v>0</v>
      </c>
      <c r="IL258" s="614">
        <v>0</v>
      </c>
      <c r="IM258" s="614">
        <v>0</v>
      </c>
      <c r="IN258" s="614">
        <v>0</v>
      </c>
      <c r="IO258" s="614">
        <v>0</v>
      </c>
      <c r="IP258" s="614">
        <v>0</v>
      </c>
      <c r="IQ258" s="614">
        <v>0</v>
      </c>
      <c r="IR258" s="614">
        <v>0</v>
      </c>
      <c r="IS258" s="614">
        <v>0</v>
      </c>
      <c r="IT258" s="614">
        <v>0</v>
      </c>
      <c r="IU258" s="614">
        <v>0</v>
      </c>
      <c r="IV258" s="614">
        <v>0</v>
      </c>
      <c r="IW258" s="614">
        <v>0</v>
      </c>
      <c r="IX258" s="614">
        <v>0</v>
      </c>
      <c r="IY258" s="614">
        <v>0</v>
      </c>
      <c r="IZ258" s="614">
        <v>0</v>
      </c>
      <c r="JA258" s="614">
        <v>0</v>
      </c>
      <c r="JB258" s="614">
        <v>0</v>
      </c>
      <c r="JC258" s="614">
        <v>0</v>
      </c>
      <c r="JD258" s="614">
        <v>0</v>
      </c>
      <c r="JE258" s="614">
        <v>0</v>
      </c>
      <c r="JF258" s="614">
        <v>0</v>
      </c>
      <c r="JG258" s="614">
        <v>0</v>
      </c>
      <c r="JH258" s="614">
        <v>0</v>
      </c>
      <c r="JI258" s="614">
        <v>0</v>
      </c>
      <c r="JJ258" s="614">
        <v>0</v>
      </c>
      <c r="JK258" s="614">
        <v>0</v>
      </c>
      <c r="JL258" s="614">
        <v>0</v>
      </c>
      <c r="JM258" s="614">
        <v>0</v>
      </c>
      <c r="JN258" s="614">
        <v>0</v>
      </c>
      <c r="JO258" s="614">
        <v>0</v>
      </c>
      <c r="JP258" s="614">
        <v>0</v>
      </c>
      <c r="JQ258" s="614">
        <v>0</v>
      </c>
      <c r="JR258" s="614">
        <v>0</v>
      </c>
      <c r="JS258" s="614">
        <v>0</v>
      </c>
      <c r="JT258" s="614">
        <v>0</v>
      </c>
      <c r="JU258" s="614">
        <v>0</v>
      </c>
      <c r="JV258" s="614">
        <v>0</v>
      </c>
      <c r="JW258" s="614">
        <v>0</v>
      </c>
      <c r="JX258" s="614">
        <v>0</v>
      </c>
      <c r="JY258" s="614">
        <v>0</v>
      </c>
      <c r="JZ258" s="614">
        <v>0</v>
      </c>
      <c r="KA258" s="614">
        <v>0</v>
      </c>
      <c r="KB258" s="614">
        <v>0</v>
      </c>
      <c r="KC258" s="614">
        <v>0</v>
      </c>
      <c r="KD258" s="614">
        <v>0</v>
      </c>
      <c r="KE258" s="614">
        <v>0</v>
      </c>
      <c r="KF258" s="614">
        <v>0</v>
      </c>
      <c r="KG258" s="614">
        <v>0</v>
      </c>
      <c r="KH258" s="614">
        <v>0</v>
      </c>
      <c r="KI258" s="614">
        <v>0</v>
      </c>
      <c r="KJ258" s="614">
        <v>0</v>
      </c>
      <c r="KK258" s="614">
        <v>0</v>
      </c>
      <c r="KL258" s="614">
        <v>0</v>
      </c>
      <c r="KM258" s="614">
        <v>0</v>
      </c>
      <c r="KN258" s="614">
        <v>0</v>
      </c>
      <c r="KO258" s="614">
        <v>0</v>
      </c>
      <c r="KP258" s="614">
        <v>0</v>
      </c>
      <c r="KQ258" s="614">
        <v>0</v>
      </c>
      <c r="KR258" s="614">
        <v>0</v>
      </c>
      <c r="KS258" s="614">
        <v>0</v>
      </c>
      <c r="KT258" s="614">
        <v>0</v>
      </c>
      <c r="KU258" s="614">
        <v>0</v>
      </c>
      <c r="KV258" s="614">
        <v>0</v>
      </c>
      <c r="KW258" s="614">
        <v>0</v>
      </c>
      <c r="KX258" s="614">
        <v>0</v>
      </c>
      <c r="KY258" s="614">
        <v>0</v>
      </c>
      <c r="KZ258" s="614">
        <v>0</v>
      </c>
      <c r="LA258" s="614">
        <v>0</v>
      </c>
      <c r="LB258" s="614">
        <v>0</v>
      </c>
      <c r="LC258" s="614">
        <v>0</v>
      </c>
      <c r="LD258" s="614">
        <v>0</v>
      </c>
      <c r="LE258" s="614">
        <v>0</v>
      </c>
      <c r="LF258" s="614">
        <v>0</v>
      </c>
      <c r="LG258" s="614">
        <v>0</v>
      </c>
      <c r="LH258" s="614">
        <v>0</v>
      </c>
      <c r="LI258" s="614">
        <v>0</v>
      </c>
      <c r="LJ258" s="614">
        <v>0</v>
      </c>
      <c r="LK258" s="614">
        <v>0</v>
      </c>
      <c r="LL258" s="614">
        <v>0</v>
      </c>
      <c r="LM258" s="614">
        <v>0</v>
      </c>
      <c r="LN258" s="614">
        <v>0</v>
      </c>
      <c r="LO258" s="614">
        <v>0</v>
      </c>
      <c r="LP258" s="614">
        <v>0</v>
      </c>
      <c r="LQ258" s="614">
        <v>0</v>
      </c>
      <c r="LR258" s="614">
        <v>0</v>
      </c>
      <c r="LS258" s="614">
        <v>0</v>
      </c>
      <c r="LT258" s="614">
        <v>0</v>
      </c>
      <c r="LU258" s="614">
        <v>0</v>
      </c>
      <c r="LV258" s="614">
        <v>0</v>
      </c>
      <c r="LW258" s="614">
        <v>0</v>
      </c>
      <c r="LX258" s="614">
        <v>0</v>
      </c>
      <c r="LY258" s="614">
        <v>0</v>
      </c>
      <c r="LZ258" s="614">
        <v>0</v>
      </c>
      <c r="MA258" s="614">
        <v>0</v>
      </c>
      <c r="MB258" s="614">
        <v>0</v>
      </c>
      <c r="MC258" s="614">
        <v>0</v>
      </c>
      <c r="MD258" s="614">
        <v>0</v>
      </c>
      <c r="ME258" s="614">
        <v>0</v>
      </c>
      <c r="MF258" s="614">
        <v>0</v>
      </c>
      <c r="MG258" s="614">
        <v>0</v>
      </c>
      <c r="MH258" s="614">
        <v>0</v>
      </c>
      <c r="MI258" s="614">
        <v>0</v>
      </c>
      <c r="MJ258" s="614">
        <v>0</v>
      </c>
      <c r="MK258" s="614">
        <v>0</v>
      </c>
      <c r="ML258" s="614">
        <v>0</v>
      </c>
      <c r="MM258" s="614">
        <v>0</v>
      </c>
      <c r="MN258" s="614">
        <v>0</v>
      </c>
      <c r="MO258" s="614">
        <v>0</v>
      </c>
      <c r="MP258" s="614">
        <v>0</v>
      </c>
      <c r="MQ258" s="614">
        <v>0</v>
      </c>
      <c r="MR258" s="614">
        <v>0</v>
      </c>
      <c r="MS258" s="614">
        <v>0</v>
      </c>
      <c r="MT258" s="614">
        <v>0</v>
      </c>
      <c r="MU258" s="614">
        <v>0</v>
      </c>
      <c r="MV258" s="614">
        <v>0</v>
      </c>
      <c r="MW258" s="614">
        <v>0</v>
      </c>
      <c r="MX258" s="614">
        <v>0</v>
      </c>
      <c r="MY258" s="614">
        <v>0</v>
      </c>
      <c r="MZ258" s="614">
        <v>0</v>
      </c>
      <c r="NA258" s="614">
        <v>0</v>
      </c>
      <c r="NB258" s="614">
        <v>0</v>
      </c>
      <c r="NC258" s="614">
        <v>0</v>
      </c>
      <c r="ND258" s="614">
        <v>0</v>
      </c>
      <c r="NE258" s="614">
        <v>0</v>
      </c>
      <c r="NF258" s="614">
        <v>0</v>
      </c>
      <c r="NG258" s="614">
        <v>0</v>
      </c>
      <c r="NH258" s="614">
        <v>0</v>
      </c>
      <c r="NI258" s="614">
        <v>0</v>
      </c>
      <c r="NJ258" s="614">
        <v>0</v>
      </c>
      <c r="NK258" s="614">
        <v>0</v>
      </c>
      <c r="NL258" s="614">
        <v>0</v>
      </c>
      <c r="NM258" s="614">
        <v>0</v>
      </c>
      <c r="NN258" s="614">
        <v>0</v>
      </c>
      <c r="NO258" s="614">
        <v>0</v>
      </c>
      <c r="NP258" s="614">
        <v>0</v>
      </c>
      <c r="NQ258" s="614">
        <v>0</v>
      </c>
      <c r="NR258" s="614">
        <v>0</v>
      </c>
      <c r="NS258" s="614">
        <v>0</v>
      </c>
      <c r="NT258" s="614">
        <v>0</v>
      </c>
      <c r="NU258" s="614">
        <v>0</v>
      </c>
      <c r="NV258" s="614">
        <v>0</v>
      </c>
      <c r="NW258" s="614">
        <v>0</v>
      </c>
      <c r="NX258" s="614">
        <v>0</v>
      </c>
      <c r="NY258" s="614">
        <v>0</v>
      </c>
      <c r="NZ258" s="614">
        <v>0</v>
      </c>
      <c r="OA258" s="614">
        <v>0</v>
      </c>
      <c r="OB258" s="614">
        <v>0</v>
      </c>
      <c r="OC258" s="614">
        <v>0</v>
      </c>
      <c r="OD258" s="614">
        <v>0</v>
      </c>
      <c r="OE258" s="614">
        <v>0</v>
      </c>
      <c r="OF258" s="614">
        <v>0</v>
      </c>
      <c r="OG258" s="614">
        <v>0</v>
      </c>
      <c r="OH258" s="614">
        <v>0</v>
      </c>
      <c r="OI258" s="614">
        <v>0</v>
      </c>
      <c r="OJ258" s="614">
        <v>0</v>
      </c>
      <c r="OK258" s="614">
        <v>0</v>
      </c>
      <c r="OL258" s="614">
        <v>0</v>
      </c>
      <c r="OM258" s="614">
        <v>0</v>
      </c>
      <c r="ON258" s="614">
        <v>0</v>
      </c>
      <c r="OO258" s="614">
        <v>0</v>
      </c>
      <c r="OP258" s="614">
        <v>0</v>
      </c>
      <c r="OQ258" s="614">
        <v>0</v>
      </c>
      <c r="OR258" s="614">
        <v>0</v>
      </c>
      <c r="OS258" s="614">
        <v>0</v>
      </c>
      <c r="OT258" s="614">
        <v>0</v>
      </c>
      <c r="OU258" s="614">
        <v>0</v>
      </c>
      <c r="OV258" s="614">
        <v>0</v>
      </c>
      <c r="OW258" s="614">
        <v>0</v>
      </c>
      <c r="OX258" s="614">
        <v>0</v>
      </c>
      <c r="OY258" s="614">
        <v>0</v>
      </c>
      <c r="OZ258" s="614">
        <v>0</v>
      </c>
      <c r="PA258" s="614">
        <v>0</v>
      </c>
      <c r="PB258" s="614">
        <v>0</v>
      </c>
      <c r="PC258" s="614">
        <v>0</v>
      </c>
      <c r="PD258" s="614">
        <v>0</v>
      </c>
      <c r="PE258" s="614">
        <v>0</v>
      </c>
      <c r="PF258" s="614">
        <v>0</v>
      </c>
      <c r="PG258" s="614">
        <v>0</v>
      </c>
      <c r="PH258" s="614">
        <v>0</v>
      </c>
      <c r="PI258" s="614">
        <v>0</v>
      </c>
      <c r="PJ258" s="614">
        <v>0</v>
      </c>
      <c r="PK258" s="614">
        <v>0</v>
      </c>
      <c r="PL258" s="614">
        <v>0</v>
      </c>
      <c r="PM258" s="614">
        <v>0</v>
      </c>
      <c r="PN258" s="614">
        <v>0</v>
      </c>
      <c r="PO258" s="614">
        <v>0</v>
      </c>
      <c r="PP258" s="614">
        <v>0</v>
      </c>
      <c r="PQ258" s="614">
        <v>0</v>
      </c>
      <c r="PR258" s="614">
        <v>0</v>
      </c>
      <c r="PS258" s="614">
        <v>0</v>
      </c>
      <c r="PT258" s="614">
        <v>0</v>
      </c>
      <c r="PU258" s="614">
        <v>0</v>
      </c>
      <c r="PV258" s="614">
        <v>0</v>
      </c>
      <c r="PW258" s="614">
        <v>0</v>
      </c>
      <c r="PX258" s="614">
        <v>0</v>
      </c>
      <c r="PY258" s="614">
        <v>0</v>
      </c>
      <c r="PZ258" s="614">
        <v>0</v>
      </c>
      <c r="QA258" s="614">
        <v>0</v>
      </c>
      <c r="QB258" s="614">
        <v>0</v>
      </c>
      <c r="QC258" s="614">
        <v>0</v>
      </c>
      <c r="QD258" s="614">
        <v>0</v>
      </c>
      <c r="QE258" s="614">
        <v>0</v>
      </c>
      <c r="QF258" s="614">
        <v>0</v>
      </c>
      <c r="QG258" s="614">
        <v>0</v>
      </c>
      <c r="QH258" s="614">
        <v>0</v>
      </c>
      <c r="QI258" s="614">
        <v>0</v>
      </c>
      <c r="QJ258" s="614">
        <v>0</v>
      </c>
      <c r="QK258" s="614">
        <v>0</v>
      </c>
      <c r="QL258" s="614">
        <v>0</v>
      </c>
      <c r="QM258" s="614">
        <v>0</v>
      </c>
      <c r="QN258" s="614">
        <v>0</v>
      </c>
      <c r="QO258" s="614">
        <v>0</v>
      </c>
      <c r="QP258" s="614">
        <v>0</v>
      </c>
      <c r="QQ258" s="614">
        <v>0</v>
      </c>
      <c r="QR258" s="614">
        <v>0</v>
      </c>
      <c r="QS258" s="614">
        <v>0</v>
      </c>
      <c r="QT258" s="614">
        <v>0</v>
      </c>
      <c r="QU258" s="614">
        <v>0</v>
      </c>
      <c r="QV258" s="614">
        <v>0</v>
      </c>
      <c r="QW258" s="614">
        <v>0</v>
      </c>
      <c r="QX258" s="614">
        <v>0</v>
      </c>
      <c r="QY258" s="614">
        <v>0</v>
      </c>
      <c r="QZ258" s="614">
        <v>0</v>
      </c>
      <c r="RA258" s="614">
        <v>0</v>
      </c>
      <c r="RB258" s="614">
        <v>0</v>
      </c>
      <c r="RC258" s="614">
        <v>0</v>
      </c>
      <c r="RD258" s="614">
        <v>0</v>
      </c>
      <c r="RE258" s="614">
        <v>0</v>
      </c>
      <c r="RF258" s="614">
        <v>0</v>
      </c>
      <c r="RG258" s="614">
        <v>0</v>
      </c>
      <c r="RH258" s="614">
        <v>0</v>
      </c>
      <c r="RI258" s="614">
        <v>0</v>
      </c>
      <c r="RJ258" s="614">
        <v>0</v>
      </c>
      <c r="RK258" s="614">
        <v>0</v>
      </c>
      <c r="RL258" s="614">
        <v>0</v>
      </c>
      <c r="RM258" s="614">
        <v>0</v>
      </c>
      <c r="RN258" s="614">
        <v>0</v>
      </c>
      <c r="RO258" s="614">
        <v>0</v>
      </c>
      <c r="RP258" s="614">
        <v>0</v>
      </c>
      <c r="RQ258" s="614">
        <v>0</v>
      </c>
      <c r="RR258" s="614">
        <v>0</v>
      </c>
      <c r="RS258" s="614">
        <v>0</v>
      </c>
      <c r="RT258" s="614">
        <v>0</v>
      </c>
      <c r="RU258" s="614">
        <v>0</v>
      </c>
      <c r="RV258" s="614">
        <v>0</v>
      </c>
      <c r="RW258" s="614">
        <v>0</v>
      </c>
      <c r="RX258" s="614">
        <v>0</v>
      </c>
      <c r="RY258" s="614">
        <v>0</v>
      </c>
      <c r="RZ258" s="614">
        <v>0</v>
      </c>
      <c r="SA258" s="614">
        <v>0</v>
      </c>
      <c r="SB258" s="614">
        <v>0</v>
      </c>
      <c r="SC258" s="614">
        <v>0</v>
      </c>
      <c r="SD258" s="614">
        <v>0</v>
      </c>
      <c r="SE258" s="614">
        <v>0</v>
      </c>
      <c r="SF258" s="614">
        <v>0</v>
      </c>
      <c r="SG258" s="614">
        <v>0</v>
      </c>
      <c r="SH258" s="614">
        <v>0</v>
      </c>
      <c r="SI258" s="614">
        <v>0</v>
      </c>
      <c r="SJ258" s="614">
        <v>0</v>
      </c>
      <c r="SK258" s="267">
        <f t="shared" si="458"/>
        <v>0</v>
      </c>
      <c r="SL258" s="254"/>
      <c r="SM258" s="242"/>
      <c r="SN258" s="242"/>
      <c r="SO258" s="242"/>
    </row>
    <row r="259" spans="1:509" outlineLevel="2" x14ac:dyDescent="0.35">
      <c r="A259" s="242"/>
      <c r="B259" s="251"/>
      <c r="C259" s="438">
        <f>INT($C$29)+2</f>
        <v>3</v>
      </c>
      <c r="D259" s="267"/>
      <c r="E259" s="316">
        <f t="shared" si="457"/>
        <v>118</v>
      </c>
      <c r="F259" s="322"/>
      <c r="G259" s="322"/>
      <c r="H259" s="267"/>
      <c r="I259" s="494"/>
      <c r="J259" s="494" t="s">
        <v>694</v>
      </c>
      <c r="K259" s="494"/>
      <c r="L259" s="612">
        <v>0</v>
      </c>
      <c r="M259" s="612">
        <v>0</v>
      </c>
      <c r="N259" s="612">
        <v>0</v>
      </c>
      <c r="O259" s="612">
        <v>0</v>
      </c>
      <c r="P259" s="612">
        <v>0</v>
      </c>
      <c r="Q259" s="612">
        <v>0</v>
      </c>
      <c r="R259" s="612">
        <v>0</v>
      </c>
      <c r="S259" s="612">
        <v>0</v>
      </c>
      <c r="T259" s="612">
        <v>0</v>
      </c>
      <c r="U259" s="612">
        <v>0</v>
      </c>
      <c r="V259" s="612">
        <v>0</v>
      </c>
      <c r="W259" s="612">
        <v>0</v>
      </c>
      <c r="X259" s="612">
        <v>0</v>
      </c>
      <c r="Y259" s="612">
        <v>0</v>
      </c>
      <c r="Z259" s="612">
        <v>0</v>
      </c>
      <c r="AA259" s="612">
        <v>0</v>
      </c>
      <c r="AB259" s="612">
        <v>0</v>
      </c>
      <c r="AC259" s="612">
        <v>0</v>
      </c>
      <c r="AD259" s="612">
        <v>0</v>
      </c>
      <c r="AE259" s="612">
        <v>0</v>
      </c>
      <c r="AF259" s="612">
        <v>0</v>
      </c>
      <c r="AG259" s="612">
        <v>0</v>
      </c>
      <c r="AH259" s="612">
        <v>0</v>
      </c>
      <c r="AI259" s="612">
        <v>0</v>
      </c>
      <c r="AJ259" s="612">
        <v>0</v>
      </c>
      <c r="AK259" s="612">
        <v>0</v>
      </c>
      <c r="AL259" s="612">
        <v>0</v>
      </c>
      <c r="AM259" s="612">
        <v>0</v>
      </c>
      <c r="AN259" s="612">
        <v>0</v>
      </c>
      <c r="AO259" s="612">
        <v>0</v>
      </c>
      <c r="AP259" s="612">
        <v>0</v>
      </c>
      <c r="AQ259" s="612">
        <v>0</v>
      </c>
      <c r="AR259" s="612">
        <v>0</v>
      </c>
      <c r="AS259" s="612">
        <v>0</v>
      </c>
      <c r="AT259" s="612">
        <v>0</v>
      </c>
      <c r="AU259" s="612">
        <v>0</v>
      </c>
      <c r="AV259" s="612">
        <v>0</v>
      </c>
      <c r="AW259" s="612">
        <v>0</v>
      </c>
      <c r="AX259" s="612">
        <v>0</v>
      </c>
      <c r="AY259" s="612">
        <v>0</v>
      </c>
      <c r="AZ259" s="612">
        <v>0</v>
      </c>
      <c r="BA259" s="612">
        <v>0</v>
      </c>
      <c r="BB259" s="612">
        <v>0</v>
      </c>
      <c r="BC259" s="612">
        <v>0</v>
      </c>
      <c r="BD259" s="612">
        <v>0</v>
      </c>
      <c r="BE259" s="612">
        <v>0</v>
      </c>
      <c r="BF259" s="612">
        <v>0</v>
      </c>
      <c r="BG259" s="612">
        <v>0</v>
      </c>
      <c r="BH259" s="612">
        <v>0</v>
      </c>
      <c r="BI259" s="612">
        <v>0</v>
      </c>
      <c r="BJ259" s="612">
        <v>0</v>
      </c>
      <c r="BK259" s="612">
        <v>0</v>
      </c>
      <c r="BL259" s="612">
        <v>0</v>
      </c>
      <c r="BM259" s="612">
        <v>0</v>
      </c>
      <c r="BN259" s="612">
        <v>0</v>
      </c>
      <c r="BO259" s="612">
        <v>0</v>
      </c>
      <c r="BP259" s="612">
        <v>0</v>
      </c>
      <c r="BQ259" s="612">
        <v>0</v>
      </c>
      <c r="BR259" s="612">
        <v>0</v>
      </c>
      <c r="BS259" s="612">
        <v>0</v>
      </c>
      <c r="BT259" s="612">
        <v>0</v>
      </c>
      <c r="BU259" s="612">
        <v>0</v>
      </c>
      <c r="BV259" s="612">
        <v>0</v>
      </c>
      <c r="BW259" s="612">
        <v>0</v>
      </c>
      <c r="BX259" s="612">
        <v>0</v>
      </c>
      <c r="BY259" s="612">
        <v>0</v>
      </c>
      <c r="BZ259" s="612">
        <v>0</v>
      </c>
      <c r="CA259" s="612">
        <v>0</v>
      </c>
      <c r="CB259" s="612">
        <v>0</v>
      </c>
      <c r="CC259" s="612">
        <v>0</v>
      </c>
      <c r="CD259" s="612">
        <v>0</v>
      </c>
      <c r="CE259" s="612">
        <v>0</v>
      </c>
      <c r="CF259" s="612">
        <v>0</v>
      </c>
      <c r="CG259" s="612">
        <v>0</v>
      </c>
      <c r="CH259" s="612">
        <v>0</v>
      </c>
      <c r="CI259" s="612">
        <v>0</v>
      </c>
      <c r="CJ259" s="612">
        <v>0</v>
      </c>
      <c r="CK259" s="612">
        <v>0</v>
      </c>
      <c r="CL259" s="612">
        <v>0</v>
      </c>
      <c r="CM259" s="612">
        <v>0</v>
      </c>
      <c r="CN259" s="612">
        <v>0</v>
      </c>
      <c r="CO259" s="612">
        <v>0</v>
      </c>
      <c r="CP259" s="612">
        <v>0</v>
      </c>
      <c r="CQ259" s="612">
        <v>0</v>
      </c>
      <c r="CR259" s="612">
        <v>0</v>
      </c>
      <c r="CS259" s="612">
        <v>0</v>
      </c>
      <c r="CT259" s="612">
        <v>0</v>
      </c>
      <c r="CU259" s="612">
        <v>0</v>
      </c>
      <c r="CV259" s="612">
        <v>0</v>
      </c>
      <c r="CW259" s="612">
        <v>0</v>
      </c>
      <c r="CX259" s="612">
        <v>0</v>
      </c>
      <c r="CY259" s="612">
        <v>0</v>
      </c>
      <c r="CZ259" s="612">
        <v>0</v>
      </c>
      <c r="DA259" s="612">
        <v>0</v>
      </c>
      <c r="DB259" s="612">
        <v>0</v>
      </c>
      <c r="DC259" s="612">
        <v>0</v>
      </c>
      <c r="DD259" s="612">
        <v>0</v>
      </c>
      <c r="DE259" s="612">
        <v>0</v>
      </c>
      <c r="DF259" s="612">
        <v>0</v>
      </c>
      <c r="DG259" s="612">
        <v>0</v>
      </c>
      <c r="DH259" s="612">
        <v>0</v>
      </c>
      <c r="DI259" s="612">
        <v>0</v>
      </c>
      <c r="DJ259" s="612">
        <v>0</v>
      </c>
      <c r="DK259" s="612">
        <v>0</v>
      </c>
      <c r="DL259" s="612">
        <v>0</v>
      </c>
      <c r="DM259" s="612">
        <v>0</v>
      </c>
      <c r="DN259" s="612">
        <v>0</v>
      </c>
      <c r="DO259" s="612">
        <v>0</v>
      </c>
      <c r="DP259" s="612">
        <v>0</v>
      </c>
      <c r="DQ259" s="612">
        <v>0</v>
      </c>
      <c r="DR259" s="612">
        <v>0</v>
      </c>
      <c r="DS259" s="612">
        <v>0</v>
      </c>
      <c r="DT259" s="612">
        <v>0</v>
      </c>
      <c r="DU259" s="612">
        <v>0</v>
      </c>
      <c r="DV259" s="612">
        <v>0</v>
      </c>
      <c r="DW259" s="612">
        <v>0</v>
      </c>
      <c r="DX259" s="612">
        <v>0</v>
      </c>
      <c r="DY259" s="612">
        <v>0</v>
      </c>
      <c r="DZ259" s="612">
        <v>0</v>
      </c>
      <c r="EA259" s="612">
        <v>0</v>
      </c>
      <c r="EB259" s="612">
        <v>0</v>
      </c>
      <c r="EC259" s="612">
        <v>0</v>
      </c>
      <c r="ED259" s="612">
        <v>0</v>
      </c>
      <c r="EE259" s="612">
        <v>0</v>
      </c>
      <c r="EF259" s="612">
        <v>0</v>
      </c>
      <c r="EG259" s="612">
        <v>0</v>
      </c>
      <c r="EH259" s="612">
        <v>0</v>
      </c>
      <c r="EI259" s="612">
        <v>0</v>
      </c>
      <c r="EJ259" s="612">
        <v>0</v>
      </c>
      <c r="EK259" s="612">
        <v>0</v>
      </c>
      <c r="EL259" s="612">
        <v>0</v>
      </c>
      <c r="EM259" s="612">
        <v>0</v>
      </c>
      <c r="EN259" s="612">
        <v>0</v>
      </c>
      <c r="EO259" s="612">
        <v>0</v>
      </c>
      <c r="EP259" s="612">
        <v>0</v>
      </c>
      <c r="EQ259" s="612">
        <v>0</v>
      </c>
      <c r="ER259" s="612">
        <v>0</v>
      </c>
      <c r="ES259" s="612">
        <v>0</v>
      </c>
      <c r="ET259" s="612">
        <v>0</v>
      </c>
      <c r="EU259" s="612">
        <v>0</v>
      </c>
      <c r="EV259" s="612">
        <v>0</v>
      </c>
      <c r="EW259" s="612">
        <v>0</v>
      </c>
      <c r="EX259" s="612">
        <v>0</v>
      </c>
      <c r="EY259" s="612">
        <v>0</v>
      </c>
      <c r="EZ259" s="612">
        <v>0</v>
      </c>
      <c r="FA259" s="612">
        <v>0</v>
      </c>
      <c r="FB259" s="612">
        <v>0</v>
      </c>
      <c r="FC259" s="612">
        <v>0</v>
      </c>
      <c r="FD259" s="612">
        <v>0</v>
      </c>
      <c r="FE259" s="612">
        <v>0</v>
      </c>
      <c r="FF259" s="612">
        <v>0</v>
      </c>
      <c r="FG259" s="612">
        <v>0</v>
      </c>
      <c r="FH259" s="612">
        <v>0</v>
      </c>
      <c r="FI259" s="612">
        <v>0</v>
      </c>
      <c r="FJ259" s="612">
        <v>0</v>
      </c>
      <c r="FK259" s="612">
        <v>0</v>
      </c>
      <c r="FL259" s="612">
        <v>0</v>
      </c>
      <c r="FM259" s="612">
        <v>0</v>
      </c>
      <c r="FN259" s="612">
        <v>0</v>
      </c>
      <c r="FO259" s="612">
        <v>0</v>
      </c>
      <c r="FP259" s="612">
        <v>0</v>
      </c>
      <c r="FQ259" s="612">
        <v>0</v>
      </c>
      <c r="FR259" s="612">
        <v>0</v>
      </c>
      <c r="FS259" s="612">
        <v>0</v>
      </c>
      <c r="FT259" s="612">
        <v>0</v>
      </c>
      <c r="FU259" s="612">
        <v>0</v>
      </c>
      <c r="FV259" s="612">
        <v>0</v>
      </c>
      <c r="FW259" s="612">
        <v>0</v>
      </c>
      <c r="FX259" s="612">
        <v>0</v>
      </c>
      <c r="FY259" s="612">
        <v>0</v>
      </c>
      <c r="FZ259" s="612">
        <v>0</v>
      </c>
      <c r="GA259" s="612">
        <v>0</v>
      </c>
      <c r="GB259" s="612">
        <v>0</v>
      </c>
      <c r="GC259" s="612">
        <v>0</v>
      </c>
      <c r="GD259" s="612">
        <v>0</v>
      </c>
      <c r="GE259" s="612">
        <v>0</v>
      </c>
      <c r="GF259" s="612">
        <v>0</v>
      </c>
      <c r="GG259" s="612">
        <v>0</v>
      </c>
      <c r="GH259" s="612">
        <v>0</v>
      </c>
      <c r="GI259" s="612">
        <v>0</v>
      </c>
      <c r="GJ259" s="612">
        <v>0</v>
      </c>
      <c r="GK259" s="612">
        <v>0</v>
      </c>
      <c r="GL259" s="612">
        <v>0</v>
      </c>
      <c r="GM259" s="612">
        <v>0</v>
      </c>
      <c r="GN259" s="612">
        <v>0</v>
      </c>
      <c r="GO259" s="612">
        <v>0</v>
      </c>
      <c r="GP259" s="612">
        <v>0</v>
      </c>
      <c r="GQ259" s="612">
        <v>0</v>
      </c>
      <c r="GR259" s="612">
        <v>0</v>
      </c>
      <c r="GS259" s="612">
        <v>0</v>
      </c>
      <c r="GT259" s="612">
        <v>0</v>
      </c>
      <c r="GU259" s="612">
        <v>0</v>
      </c>
      <c r="GV259" s="612">
        <v>0</v>
      </c>
      <c r="GW259" s="612">
        <v>0</v>
      </c>
      <c r="GX259" s="612">
        <v>0</v>
      </c>
      <c r="GY259" s="612">
        <v>0</v>
      </c>
      <c r="GZ259" s="612">
        <v>0</v>
      </c>
      <c r="HA259" s="612">
        <v>0</v>
      </c>
      <c r="HB259" s="612">
        <v>0</v>
      </c>
      <c r="HC259" s="612">
        <v>0</v>
      </c>
      <c r="HD259" s="612">
        <v>0</v>
      </c>
      <c r="HE259" s="612">
        <v>0</v>
      </c>
      <c r="HF259" s="612">
        <v>0</v>
      </c>
      <c r="HG259" s="612">
        <v>0</v>
      </c>
      <c r="HH259" s="612">
        <v>0</v>
      </c>
      <c r="HI259" s="612">
        <v>0</v>
      </c>
      <c r="HJ259" s="612">
        <v>0</v>
      </c>
      <c r="HK259" s="612">
        <v>0</v>
      </c>
      <c r="HL259" s="612">
        <v>0</v>
      </c>
      <c r="HM259" s="612">
        <v>0</v>
      </c>
      <c r="HN259" s="612">
        <v>0</v>
      </c>
      <c r="HO259" s="612">
        <v>0</v>
      </c>
      <c r="HP259" s="612">
        <v>0</v>
      </c>
      <c r="HQ259" s="612">
        <v>0</v>
      </c>
      <c r="HR259" s="612">
        <v>0</v>
      </c>
      <c r="HS259" s="612">
        <v>0</v>
      </c>
      <c r="HT259" s="612">
        <v>0</v>
      </c>
      <c r="HU259" s="612">
        <v>0</v>
      </c>
      <c r="HV259" s="612">
        <v>0</v>
      </c>
      <c r="HW259" s="612">
        <v>0</v>
      </c>
      <c r="HX259" s="612">
        <v>0</v>
      </c>
      <c r="HY259" s="612">
        <v>0</v>
      </c>
      <c r="HZ259" s="612">
        <v>0</v>
      </c>
      <c r="IA259" s="612">
        <v>0</v>
      </c>
      <c r="IB259" s="612">
        <v>0</v>
      </c>
      <c r="IC259" s="612">
        <v>0</v>
      </c>
      <c r="ID259" s="612">
        <v>0</v>
      </c>
      <c r="IE259" s="612">
        <v>0</v>
      </c>
      <c r="IF259" s="612">
        <v>0</v>
      </c>
      <c r="IG259" s="612">
        <v>0</v>
      </c>
      <c r="IH259" s="612">
        <v>0</v>
      </c>
      <c r="II259" s="612">
        <v>0</v>
      </c>
      <c r="IJ259" s="612">
        <v>0</v>
      </c>
      <c r="IK259" s="612">
        <v>0</v>
      </c>
      <c r="IL259" s="612">
        <v>0</v>
      </c>
      <c r="IM259" s="612">
        <v>0</v>
      </c>
      <c r="IN259" s="612">
        <v>0</v>
      </c>
      <c r="IO259" s="612">
        <v>0</v>
      </c>
      <c r="IP259" s="612">
        <v>0</v>
      </c>
      <c r="IQ259" s="612">
        <v>0</v>
      </c>
      <c r="IR259" s="612">
        <v>0</v>
      </c>
      <c r="IS259" s="612">
        <v>0</v>
      </c>
      <c r="IT259" s="612">
        <v>0</v>
      </c>
      <c r="IU259" s="612">
        <v>0</v>
      </c>
      <c r="IV259" s="612">
        <v>0</v>
      </c>
      <c r="IW259" s="612">
        <v>0</v>
      </c>
      <c r="IX259" s="612">
        <v>0</v>
      </c>
      <c r="IY259" s="612">
        <v>0</v>
      </c>
      <c r="IZ259" s="612">
        <v>0</v>
      </c>
      <c r="JA259" s="612">
        <v>0</v>
      </c>
      <c r="JB259" s="612">
        <v>0</v>
      </c>
      <c r="JC259" s="612">
        <v>0</v>
      </c>
      <c r="JD259" s="612">
        <v>0</v>
      </c>
      <c r="JE259" s="612">
        <v>0</v>
      </c>
      <c r="JF259" s="612">
        <v>0</v>
      </c>
      <c r="JG259" s="612">
        <v>0</v>
      </c>
      <c r="JH259" s="612">
        <v>0</v>
      </c>
      <c r="JI259" s="612">
        <v>0</v>
      </c>
      <c r="JJ259" s="612">
        <v>0</v>
      </c>
      <c r="JK259" s="612">
        <v>0</v>
      </c>
      <c r="JL259" s="612">
        <v>0</v>
      </c>
      <c r="JM259" s="612">
        <v>0</v>
      </c>
      <c r="JN259" s="612">
        <v>0</v>
      </c>
      <c r="JO259" s="612">
        <v>0</v>
      </c>
      <c r="JP259" s="612">
        <v>0</v>
      </c>
      <c r="JQ259" s="612">
        <v>0</v>
      </c>
      <c r="JR259" s="612">
        <v>0</v>
      </c>
      <c r="JS259" s="612">
        <v>0</v>
      </c>
      <c r="JT259" s="612">
        <v>0</v>
      </c>
      <c r="JU259" s="612">
        <v>0</v>
      </c>
      <c r="JV259" s="612">
        <v>0</v>
      </c>
      <c r="JW259" s="612">
        <v>0</v>
      </c>
      <c r="JX259" s="612">
        <v>0</v>
      </c>
      <c r="JY259" s="612">
        <v>0</v>
      </c>
      <c r="JZ259" s="612">
        <v>0</v>
      </c>
      <c r="KA259" s="612">
        <v>0</v>
      </c>
      <c r="KB259" s="612">
        <v>0</v>
      </c>
      <c r="KC259" s="612">
        <v>0</v>
      </c>
      <c r="KD259" s="612">
        <v>0</v>
      </c>
      <c r="KE259" s="612">
        <v>0</v>
      </c>
      <c r="KF259" s="612">
        <v>0</v>
      </c>
      <c r="KG259" s="612">
        <v>0</v>
      </c>
      <c r="KH259" s="612">
        <v>0</v>
      </c>
      <c r="KI259" s="612">
        <v>0</v>
      </c>
      <c r="KJ259" s="612">
        <v>0</v>
      </c>
      <c r="KK259" s="612">
        <v>0</v>
      </c>
      <c r="KL259" s="612">
        <v>0</v>
      </c>
      <c r="KM259" s="612">
        <v>0</v>
      </c>
      <c r="KN259" s="612">
        <v>0</v>
      </c>
      <c r="KO259" s="612">
        <v>0</v>
      </c>
      <c r="KP259" s="612">
        <v>0</v>
      </c>
      <c r="KQ259" s="612">
        <v>0</v>
      </c>
      <c r="KR259" s="612">
        <v>0</v>
      </c>
      <c r="KS259" s="612">
        <v>0</v>
      </c>
      <c r="KT259" s="612">
        <v>0</v>
      </c>
      <c r="KU259" s="612">
        <v>0</v>
      </c>
      <c r="KV259" s="612">
        <v>0</v>
      </c>
      <c r="KW259" s="612">
        <v>0</v>
      </c>
      <c r="KX259" s="612">
        <v>0</v>
      </c>
      <c r="KY259" s="612">
        <v>0</v>
      </c>
      <c r="KZ259" s="612">
        <v>0</v>
      </c>
      <c r="LA259" s="612">
        <v>0</v>
      </c>
      <c r="LB259" s="612">
        <v>0</v>
      </c>
      <c r="LC259" s="612">
        <v>0</v>
      </c>
      <c r="LD259" s="612">
        <v>0</v>
      </c>
      <c r="LE259" s="612">
        <v>0</v>
      </c>
      <c r="LF259" s="612">
        <v>0</v>
      </c>
      <c r="LG259" s="612">
        <v>0</v>
      </c>
      <c r="LH259" s="612">
        <v>0</v>
      </c>
      <c r="LI259" s="612">
        <v>0</v>
      </c>
      <c r="LJ259" s="612">
        <v>0</v>
      </c>
      <c r="LK259" s="612">
        <v>0</v>
      </c>
      <c r="LL259" s="612">
        <v>0</v>
      </c>
      <c r="LM259" s="612">
        <v>0</v>
      </c>
      <c r="LN259" s="612">
        <v>0</v>
      </c>
      <c r="LO259" s="612">
        <v>0</v>
      </c>
      <c r="LP259" s="612">
        <v>0</v>
      </c>
      <c r="LQ259" s="612">
        <v>0</v>
      </c>
      <c r="LR259" s="612">
        <v>0</v>
      </c>
      <c r="LS259" s="612">
        <v>0</v>
      </c>
      <c r="LT259" s="612">
        <v>0</v>
      </c>
      <c r="LU259" s="612">
        <v>0</v>
      </c>
      <c r="LV259" s="612">
        <v>0</v>
      </c>
      <c r="LW259" s="612">
        <v>0</v>
      </c>
      <c r="LX259" s="612">
        <v>0</v>
      </c>
      <c r="LY259" s="612">
        <v>0</v>
      </c>
      <c r="LZ259" s="612">
        <v>0</v>
      </c>
      <c r="MA259" s="612">
        <v>0</v>
      </c>
      <c r="MB259" s="612">
        <v>0</v>
      </c>
      <c r="MC259" s="612">
        <v>0</v>
      </c>
      <c r="MD259" s="612">
        <v>0</v>
      </c>
      <c r="ME259" s="612">
        <v>0</v>
      </c>
      <c r="MF259" s="612">
        <v>0</v>
      </c>
      <c r="MG259" s="612">
        <v>0</v>
      </c>
      <c r="MH259" s="612">
        <v>0</v>
      </c>
      <c r="MI259" s="612">
        <v>0</v>
      </c>
      <c r="MJ259" s="612">
        <v>0</v>
      </c>
      <c r="MK259" s="612">
        <v>0</v>
      </c>
      <c r="ML259" s="612">
        <v>0</v>
      </c>
      <c r="MM259" s="612">
        <v>0</v>
      </c>
      <c r="MN259" s="612">
        <v>0</v>
      </c>
      <c r="MO259" s="612">
        <v>0</v>
      </c>
      <c r="MP259" s="612">
        <v>0</v>
      </c>
      <c r="MQ259" s="612">
        <v>0</v>
      </c>
      <c r="MR259" s="612">
        <v>0</v>
      </c>
      <c r="MS259" s="612">
        <v>0</v>
      </c>
      <c r="MT259" s="612">
        <v>0</v>
      </c>
      <c r="MU259" s="612">
        <v>0</v>
      </c>
      <c r="MV259" s="612">
        <v>0</v>
      </c>
      <c r="MW259" s="612">
        <v>0</v>
      </c>
      <c r="MX259" s="612">
        <v>0</v>
      </c>
      <c r="MY259" s="612">
        <v>0</v>
      </c>
      <c r="MZ259" s="612">
        <v>0</v>
      </c>
      <c r="NA259" s="612">
        <v>0</v>
      </c>
      <c r="NB259" s="612">
        <v>0</v>
      </c>
      <c r="NC259" s="612">
        <v>0</v>
      </c>
      <c r="ND259" s="612">
        <v>0</v>
      </c>
      <c r="NE259" s="612">
        <v>0</v>
      </c>
      <c r="NF259" s="612">
        <v>0</v>
      </c>
      <c r="NG259" s="612">
        <v>0</v>
      </c>
      <c r="NH259" s="612">
        <v>0</v>
      </c>
      <c r="NI259" s="612">
        <v>0</v>
      </c>
      <c r="NJ259" s="612">
        <v>0</v>
      </c>
      <c r="NK259" s="612">
        <v>0</v>
      </c>
      <c r="NL259" s="612">
        <v>0</v>
      </c>
      <c r="NM259" s="612">
        <v>0</v>
      </c>
      <c r="NN259" s="612">
        <v>0</v>
      </c>
      <c r="NO259" s="612">
        <v>0</v>
      </c>
      <c r="NP259" s="612">
        <v>0</v>
      </c>
      <c r="NQ259" s="612">
        <v>0</v>
      </c>
      <c r="NR259" s="612">
        <v>0</v>
      </c>
      <c r="NS259" s="612">
        <v>0</v>
      </c>
      <c r="NT259" s="612">
        <v>0</v>
      </c>
      <c r="NU259" s="612">
        <v>0</v>
      </c>
      <c r="NV259" s="612">
        <v>0</v>
      </c>
      <c r="NW259" s="612">
        <v>0</v>
      </c>
      <c r="NX259" s="612">
        <v>0</v>
      </c>
      <c r="NY259" s="612">
        <v>0</v>
      </c>
      <c r="NZ259" s="612">
        <v>0</v>
      </c>
      <c r="OA259" s="612">
        <v>0</v>
      </c>
      <c r="OB259" s="612">
        <v>0</v>
      </c>
      <c r="OC259" s="612">
        <v>0</v>
      </c>
      <c r="OD259" s="612">
        <v>0</v>
      </c>
      <c r="OE259" s="612">
        <v>0</v>
      </c>
      <c r="OF259" s="612">
        <v>0</v>
      </c>
      <c r="OG259" s="612">
        <v>0</v>
      </c>
      <c r="OH259" s="612">
        <v>0</v>
      </c>
      <c r="OI259" s="612">
        <v>0</v>
      </c>
      <c r="OJ259" s="612">
        <v>0</v>
      </c>
      <c r="OK259" s="612">
        <v>0</v>
      </c>
      <c r="OL259" s="612">
        <v>0</v>
      </c>
      <c r="OM259" s="612">
        <v>0</v>
      </c>
      <c r="ON259" s="612">
        <v>0</v>
      </c>
      <c r="OO259" s="612">
        <v>0</v>
      </c>
      <c r="OP259" s="612">
        <v>0</v>
      </c>
      <c r="OQ259" s="612">
        <v>0</v>
      </c>
      <c r="OR259" s="612">
        <v>0</v>
      </c>
      <c r="OS259" s="612">
        <v>0</v>
      </c>
      <c r="OT259" s="612">
        <v>0</v>
      </c>
      <c r="OU259" s="612">
        <v>0</v>
      </c>
      <c r="OV259" s="612">
        <v>0</v>
      </c>
      <c r="OW259" s="612">
        <v>0</v>
      </c>
      <c r="OX259" s="612">
        <v>0</v>
      </c>
      <c r="OY259" s="612">
        <v>0</v>
      </c>
      <c r="OZ259" s="612">
        <v>0</v>
      </c>
      <c r="PA259" s="612">
        <v>0</v>
      </c>
      <c r="PB259" s="612">
        <v>0</v>
      </c>
      <c r="PC259" s="612">
        <v>0</v>
      </c>
      <c r="PD259" s="612">
        <v>0</v>
      </c>
      <c r="PE259" s="612">
        <v>0</v>
      </c>
      <c r="PF259" s="612">
        <v>0</v>
      </c>
      <c r="PG259" s="612">
        <v>0</v>
      </c>
      <c r="PH259" s="612">
        <v>0</v>
      </c>
      <c r="PI259" s="612">
        <v>0</v>
      </c>
      <c r="PJ259" s="612">
        <v>0</v>
      </c>
      <c r="PK259" s="612">
        <v>0</v>
      </c>
      <c r="PL259" s="612">
        <v>0</v>
      </c>
      <c r="PM259" s="612">
        <v>0</v>
      </c>
      <c r="PN259" s="612">
        <v>0</v>
      </c>
      <c r="PO259" s="612">
        <v>0</v>
      </c>
      <c r="PP259" s="612">
        <v>0</v>
      </c>
      <c r="PQ259" s="612">
        <v>0</v>
      </c>
      <c r="PR259" s="612">
        <v>0</v>
      </c>
      <c r="PS259" s="612">
        <v>0</v>
      </c>
      <c r="PT259" s="612">
        <v>0</v>
      </c>
      <c r="PU259" s="612">
        <v>0</v>
      </c>
      <c r="PV259" s="612">
        <v>0</v>
      </c>
      <c r="PW259" s="612">
        <v>0</v>
      </c>
      <c r="PX259" s="612">
        <v>0</v>
      </c>
      <c r="PY259" s="612">
        <v>0</v>
      </c>
      <c r="PZ259" s="612">
        <v>0</v>
      </c>
      <c r="QA259" s="612">
        <v>0</v>
      </c>
      <c r="QB259" s="612">
        <v>0</v>
      </c>
      <c r="QC259" s="612">
        <v>0</v>
      </c>
      <c r="QD259" s="612">
        <v>0</v>
      </c>
      <c r="QE259" s="612">
        <v>0</v>
      </c>
      <c r="QF259" s="612">
        <v>0</v>
      </c>
      <c r="QG259" s="612">
        <v>0</v>
      </c>
      <c r="QH259" s="612">
        <v>0</v>
      </c>
      <c r="QI259" s="612">
        <v>0</v>
      </c>
      <c r="QJ259" s="612">
        <v>0</v>
      </c>
      <c r="QK259" s="612">
        <v>0</v>
      </c>
      <c r="QL259" s="612">
        <v>0</v>
      </c>
      <c r="QM259" s="612">
        <v>0</v>
      </c>
      <c r="QN259" s="612">
        <v>0</v>
      </c>
      <c r="QO259" s="612">
        <v>0</v>
      </c>
      <c r="QP259" s="612">
        <v>0</v>
      </c>
      <c r="QQ259" s="612">
        <v>0</v>
      </c>
      <c r="QR259" s="612">
        <v>0</v>
      </c>
      <c r="QS259" s="612">
        <v>0</v>
      </c>
      <c r="QT259" s="612">
        <v>0</v>
      </c>
      <c r="QU259" s="612">
        <v>0</v>
      </c>
      <c r="QV259" s="612">
        <v>0</v>
      </c>
      <c r="QW259" s="612">
        <v>0</v>
      </c>
      <c r="QX259" s="612">
        <v>0</v>
      </c>
      <c r="QY259" s="612">
        <v>0</v>
      </c>
      <c r="QZ259" s="612">
        <v>0</v>
      </c>
      <c r="RA259" s="612">
        <v>0</v>
      </c>
      <c r="RB259" s="612">
        <v>0</v>
      </c>
      <c r="RC259" s="612">
        <v>0</v>
      </c>
      <c r="RD259" s="612">
        <v>0</v>
      </c>
      <c r="RE259" s="612">
        <v>0</v>
      </c>
      <c r="RF259" s="612">
        <v>0</v>
      </c>
      <c r="RG259" s="612">
        <v>0</v>
      </c>
      <c r="RH259" s="612">
        <v>0</v>
      </c>
      <c r="RI259" s="612">
        <v>0</v>
      </c>
      <c r="RJ259" s="612">
        <v>0</v>
      </c>
      <c r="RK259" s="612">
        <v>0</v>
      </c>
      <c r="RL259" s="612">
        <v>0</v>
      </c>
      <c r="RM259" s="612">
        <v>0</v>
      </c>
      <c r="RN259" s="612">
        <v>0</v>
      </c>
      <c r="RO259" s="612">
        <v>0</v>
      </c>
      <c r="RP259" s="612">
        <v>0</v>
      </c>
      <c r="RQ259" s="612">
        <v>0</v>
      </c>
      <c r="RR259" s="612">
        <v>0</v>
      </c>
      <c r="RS259" s="612">
        <v>0</v>
      </c>
      <c r="RT259" s="612">
        <v>0</v>
      </c>
      <c r="RU259" s="612">
        <v>0</v>
      </c>
      <c r="RV259" s="612">
        <v>0</v>
      </c>
      <c r="RW259" s="612">
        <v>0</v>
      </c>
      <c r="RX259" s="612">
        <v>0</v>
      </c>
      <c r="RY259" s="612">
        <v>0</v>
      </c>
      <c r="RZ259" s="612">
        <v>0</v>
      </c>
      <c r="SA259" s="612">
        <v>0</v>
      </c>
      <c r="SB259" s="612">
        <v>0</v>
      </c>
      <c r="SC259" s="612">
        <v>0</v>
      </c>
      <c r="SD259" s="612">
        <v>0</v>
      </c>
      <c r="SE259" s="612">
        <v>0</v>
      </c>
      <c r="SF259" s="612">
        <v>0</v>
      </c>
      <c r="SG259" s="612">
        <v>0</v>
      </c>
      <c r="SH259" s="612">
        <v>0</v>
      </c>
      <c r="SI259" s="612">
        <v>0</v>
      </c>
      <c r="SJ259" s="612">
        <v>0</v>
      </c>
      <c r="SK259" s="267">
        <f t="shared" si="458"/>
        <v>0</v>
      </c>
      <c r="SL259" s="254"/>
      <c r="SM259" s="242"/>
      <c r="SN259" s="242"/>
      <c r="SO259" s="242"/>
    </row>
    <row r="260" spans="1:509" outlineLevel="3" x14ac:dyDescent="0.35">
      <c r="A260" s="242"/>
      <c r="B260" s="251"/>
      <c r="C260" s="438">
        <f>INT($C$29)+3</f>
        <v>4</v>
      </c>
      <c r="D260" s="267"/>
      <c r="E260" s="316">
        <f t="shared" si="457"/>
        <v>119</v>
      </c>
      <c r="F260" s="322"/>
      <c r="G260" s="322"/>
      <c r="H260" s="267"/>
      <c r="I260" s="338"/>
      <c r="J260" s="338" t="s">
        <v>695</v>
      </c>
      <c r="K260" s="536"/>
      <c r="L260" s="615">
        <v>0</v>
      </c>
      <c r="M260" s="615">
        <v>0</v>
      </c>
      <c r="N260" s="615">
        <v>0</v>
      </c>
      <c r="O260" s="615">
        <v>0</v>
      </c>
      <c r="P260" s="615">
        <v>0</v>
      </c>
      <c r="Q260" s="615">
        <v>0</v>
      </c>
      <c r="R260" s="615">
        <v>0</v>
      </c>
      <c r="S260" s="615">
        <v>0</v>
      </c>
      <c r="T260" s="615">
        <v>0</v>
      </c>
      <c r="U260" s="615">
        <v>0</v>
      </c>
      <c r="V260" s="615">
        <v>0</v>
      </c>
      <c r="W260" s="615">
        <v>0</v>
      </c>
      <c r="X260" s="615">
        <v>0</v>
      </c>
      <c r="Y260" s="615">
        <v>0</v>
      </c>
      <c r="Z260" s="615">
        <v>0</v>
      </c>
      <c r="AA260" s="615">
        <v>0</v>
      </c>
      <c r="AB260" s="615">
        <v>0</v>
      </c>
      <c r="AC260" s="615">
        <v>0</v>
      </c>
      <c r="AD260" s="615">
        <v>0</v>
      </c>
      <c r="AE260" s="615">
        <v>0</v>
      </c>
      <c r="AF260" s="615">
        <v>0</v>
      </c>
      <c r="AG260" s="615">
        <v>0</v>
      </c>
      <c r="AH260" s="615">
        <v>0</v>
      </c>
      <c r="AI260" s="615">
        <v>0</v>
      </c>
      <c r="AJ260" s="615">
        <v>0</v>
      </c>
      <c r="AK260" s="615">
        <v>0</v>
      </c>
      <c r="AL260" s="615">
        <v>0</v>
      </c>
      <c r="AM260" s="615">
        <v>0</v>
      </c>
      <c r="AN260" s="615">
        <v>0</v>
      </c>
      <c r="AO260" s="615">
        <v>0</v>
      </c>
      <c r="AP260" s="615">
        <v>0</v>
      </c>
      <c r="AQ260" s="615">
        <v>0</v>
      </c>
      <c r="AR260" s="615">
        <v>0</v>
      </c>
      <c r="AS260" s="615">
        <v>0</v>
      </c>
      <c r="AT260" s="615">
        <v>0</v>
      </c>
      <c r="AU260" s="615">
        <v>0</v>
      </c>
      <c r="AV260" s="615">
        <v>0</v>
      </c>
      <c r="AW260" s="615">
        <v>0</v>
      </c>
      <c r="AX260" s="615">
        <v>0</v>
      </c>
      <c r="AY260" s="615">
        <v>0</v>
      </c>
      <c r="AZ260" s="615">
        <v>0</v>
      </c>
      <c r="BA260" s="615">
        <v>0</v>
      </c>
      <c r="BB260" s="615">
        <v>0</v>
      </c>
      <c r="BC260" s="615">
        <v>0</v>
      </c>
      <c r="BD260" s="615">
        <v>0</v>
      </c>
      <c r="BE260" s="615">
        <v>0</v>
      </c>
      <c r="BF260" s="615">
        <v>0</v>
      </c>
      <c r="BG260" s="615">
        <v>0</v>
      </c>
      <c r="BH260" s="615">
        <v>0</v>
      </c>
      <c r="BI260" s="615">
        <v>0</v>
      </c>
      <c r="BJ260" s="615">
        <v>0</v>
      </c>
      <c r="BK260" s="615">
        <v>0</v>
      </c>
      <c r="BL260" s="615">
        <v>0</v>
      </c>
      <c r="BM260" s="615">
        <v>0</v>
      </c>
      <c r="BN260" s="615">
        <v>0</v>
      </c>
      <c r="BO260" s="615">
        <v>0</v>
      </c>
      <c r="BP260" s="615">
        <v>0</v>
      </c>
      <c r="BQ260" s="615">
        <v>0</v>
      </c>
      <c r="BR260" s="615">
        <v>0</v>
      </c>
      <c r="BS260" s="615">
        <v>0</v>
      </c>
      <c r="BT260" s="615">
        <v>0</v>
      </c>
      <c r="BU260" s="615">
        <v>0</v>
      </c>
      <c r="BV260" s="615">
        <v>0</v>
      </c>
      <c r="BW260" s="615">
        <v>0</v>
      </c>
      <c r="BX260" s="615">
        <v>0</v>
      </c>
      <c r="BY260" s="615">
        <v>0</v>
      </c>
      <c r="BZ260" s="615">
        <v>0</v>
      </c>
      <c r="CA260" s="615">
        <v>0</v>
      </c>
      <c r="CB260" s="615">
        <v>0</v>
      </c>
      <c r="CC260" s="615">
        <v>0</v>
      </c>
      <c r="CD260" s="615">
        <v>0</v>
      </c>
      <c r="CE260" s="615">
        <v>0</v>
      </c>
      <c r="CF260" s="615">
        <v>0</v>
      </c>
      <c r="CG260" s="615">
        <v>0</v>
      </c>
      <c r="CH260" s="615">
        <v>0</v>
      </c>
      <c r="CI260" s="615">
        <v>0</v>
      </c>
      <c r="CJ260" s="615">
        <v>0</v>
      </c>
      <c r="CK260" s="615">
        <v>0</v>
      </c>
      <c r="CL260" s="615">
        <v>0</v>
      </c>
      <c r="CM260" s="615">
        <v>0</v>
      </c>
      <c r="CN260" s="615">
        <v>0</v>
      </c>
      <c r="CO260" s="615">
        <v>0</v>
      </c>
      <c r="CP260" s="615">
        <v>0</v>
      </c>
      <c r="CQ260" s="615">
        <v>0</v>
      </c>
      <c r="CR260" s="615">
        <v>0</v>
      </c>
      <c r="CS260" s="615">
        <v>0</v>
      </c>
      <c r="CT260" s="615">
        <v>0</v>
      </c>
      <c r="CU260" s="615">
        <v>0</v>
      </c>
      <c r="CV260" s="615">
        <v>0</v>
      </c>
      <c r="CW260" s="615">
        <v>0</v>
      </c>
      <c r="CX260" s="615">
        <v>0</v>
      </c>
      <c r="CY260" s="615">
        <v>0</v>
      </c>
      <c r="CZ260" s="615">
        <v>0</v>
      </c>
      <c r="DA260" s="615">
        <v>0</v>
      </c>
      <c r="DB260" s="615">
        <v>0</v>
      </c>
      <c r="DC260" s="615">
        <v>0</v>
      </c>
      <c r="DD260" s="615">
        <v>0</v>
      </c>
      <c r="DE260" s="615">
        <v>0</v>
      </c>
      <c r="DF260" s="615">
        <v>0</v>
      </c>
      <c r="DG260" s="615">
        <v>0</v>
      </c>
      <c r="DH260" s="615">
        <v>0</v>
      </c>
      <c r="DI260" s="615">
        <v>0</v>
      </c>
      <c r="DJ260" s="615">
        <v>0</v>
      </c>
      <c r="DK260" s="615">
        <v>0</v>
      </c>
      <c r="DL260" s="615">
        <v>0</v>
      </c>
      <c r="DM260" s="615">
        <v>0</v>
      </c>
      <c r="DN260" s="615">
        <v>0</v>
      </c>
      <c r="DO260" s="615">
        <v>0</v>
      </c>
      <c r="DP260" s="615">
        <v>0</v>
      </c>
      <c r="DQ260" s="615">
        <v>0</v>
      </c>
      <c r="DR260" s="615">
        <v>0</v>
      </c>
      <c r="DS260" s="615">
        <v>0</v>
      </c>
      <c r="DT260" s="615">
        <v>0</v>
      </c>
      <c r="DU260" s="615">
        <v>0</v>
      </c>
      <c r="DV260" s="615">
        <v>0</v>
      </c>
      <c r="DW260" s="615">
        <v>0</v>
      </c>
      <c r="DX260" s="615">
        <v>0</v>
      </c>
      <c r="DY260" s="615">
        <v>0</v>
      </c>
      <c r="DZ260" s="615">
        <v>0</v>
      </c>
      <c r="EA260" s="615">
        <v>0</v>
      </c>
      <c r="EB260" s="615">
        <v>0</v>
      </c>
      <c r="EC260" s="615">
        <v>0</v>
      </c>
      <c r="ED260" s="615">
        <v>0</v>
      </c>
      <c r="EE260" s="615">
        <v>0</v>
      </c>
      <c r="EF260" s="615">
        <v>0</v>
      </c>
      <c r="EG260" s="615">
        <v>0</v>
      </c>
      <c r="EH260" s="615">
        <v>0</v>
      </c>
      <c r="EI260" s="615">
        <v>0</v>
      </c>
      <c r="EJ260" s="615">
        <v>0</v>
      </c>
      <c r="EK260" s="615">
        <v>0</v>
      </c>
      <c r="EL260" s="615">
        <v>0</v>
      </c>
      <c r="EM260" s="615">
        <v>0</v>
      </c>
      <c r="EN260" s="615">
        <v>0</v>
      </c>
      <c r="EO260" s="615">
        <v>0</v>
      </c>
      <c r="EP260" s="615">
        <v>0</v>
      </c>
      <c r="EQ260" s="615">
        <v>0</v>
      </c>
      <c r="ER260" s="615">
        <v>0</v>
      </c>
      <c r="ES260" s="615">
        <v>0</v>
      </c>
      <c r="ET260" s="615">
        <v>0</v>
      </c>
      <c r="EU260" s="615">
        <v>0</v>
      </c>
      <c r="EV260" s="615">
        <v>0</v>
      </c>
      <c r="EW260" s="615">
        <v>0</v>
      </c>
      <c r="EX260" s="615">
        <v>0</v>
      </c>
      <c r="EY260" s="615">
        <v>0</v>
      </c>
      <c r="EZ260" s="615">
        <v>0</v>
      </c>
      <c r="FA260" s="615">
        <v>0</v>
      </c>
      <c r="FB260" s="615">
        <v>0</v>
      </c>
      <c r="FC260" s="615">
        <v>0</v>
      </c>
      <c r="FD260" s="615">
        <v>0</v>
      </c>
      <c r="FE260" s="615">
        <v>0</v>
      </c>
      <c r="FF260" s="615">
        <v>0</v>
      </c>
      <c r="FG260" s="615">
        <v>0</v>
      </c>
      <c r="FH260" s="615">
        <v>0</v>
      </c>
      <c r="FI260" s="615">
        <v>0</v>
      </c>
      <c r="FJ260" s="615">
        <v>0</v>
      </c>
      <c r="FK260" s="615">
        <v>0</v>
      </c>
      <c r="FL260" s="615">
        <v>0</v>
      </c>
      <c r="FM260" s="615">
        <v>0</v>
      </c>
      <c r="FN260" s="615">
        <v>0</v>
      </c>
      <c r="FO260" s="615">
        <v>0</v>
      </c>
      <c r="FP260" s="615">
        <v>0</v>
      </c>
      <c r="FQ260" s="615">
        <v>0</v>
      </c>
      <c r="FR260" s="615">
        <v>0</v>
      </c>
      <c r="FS260" s="615">
        <v>0</v>
      </c>
      <c r="FT260" s="615">
        <v>0</v>
      </c>
      <c r="FU260" s="615">
        <v>0</v>
      </c>
      <c r="FV260" s="615">
        <v>0</v>
      </c>
      <c r="FW260" s="615">
        <v>0</v>
      </c>
      <c r="FX260" s="615">
        <v>0</v>
      </c>
      <c r="FY260" s="615">
        <v>0</v>
      </c>
      <c r="FZ260" s="615">
        <v>0</v>
      </c>
      <c r="GA260" s="615">
        <v>0</v>
      </c>
      <c r="GB260" s="615">
        <v>0</v>
      </c>
      <c r="GC260" s="615">
        <v>0</v>
      </c>
      <c r="GD260" s="615">
        <v>0</v>
      </c>
      <c r="GE260" s="615">
        <v>0</v>
      </c>
      <c r="GF260" s="615">
        <v>0</v>
      </c>
      <c r="GG260" s="615">
        <v>0</v>
      </c>
      <c r="GH260" s="615">
        <v>0</v>
      </c>
      <c r="GI260" s="615">
        <v>0</v>
      </c>
      <c r="GJ260" s="615">
        <v>0</v>
      </c>
      <c r="GK260" s="615">
        <v>0</v>
      </c>
      <c r="GL260" s="615">
        <v>0</v>
      </c>
      <c r="GM260" s="615">
        <v>0</v>
      </c>
      <c r="GN260" s="615">
        <v>0</v>
      </c>
      <c r="GO260" s="615">
        <v>0</v>
      </c>
      <c r="GP260" s="615">
        <v>0</v>
      </c>
      <c r="GQ260" s="615">
        <v>0</v>
      </c>
      <c r="GR260" s="615">
        <v>0</v>
      </c>
      <c r="GS260" s="615">
        <v>0</v>
      </c>
      <c r="GT260" s="615">
        <v>0</v>
      </c>
      <c r="GU260" s="615">
        <v>0</v>
      </c>
      <c r="GV260" s="615">
        <v>0</v>
      </c>
      <c r="GW260" s="615">
        <v>0</v>
      </c>
      <c r="GX260" s="615">
        <v>0</v>
      </c>
      <c r="GY260" s="615">
        <v>0</v>
      </c>
      <c r="GZ260" s="615">
        <v>0</v>
      </c>
      <c r="HA260" s="615">
        <v>0</v>
      </c>
      <c r="HB260" s="615">
        <v>0</v>
      </c>
      <c r="HC260" s="615">
        <v>0</v>
      </c>
      <c r="HD260" s="615">
        <v>0</v>
      </c>
      <c r="HE260" s="615">
        <v>0</v>
      </c>
      <c r="HF260" s="615">
        <v>0</v>
      </c>
      <c r="HG260" s="615">
        <v>0</v>
      </c>
      <c r="HH260" s="615">
        <v>0</v>
      </c>
      <c r="HI260" s="615">
        <v>0</v>
      </c>
      <c r="HJ260" s="615">
        <v>0</v>
      </c>
      <c r="HK260" s="615">
        <v>0</v>
      </c>
      <c r="HL260" s="615">
        <v>0</v>
      </c>
      <c r="HM260" s="615">
        <v>0</v>
      </c>
      <c r="HN260" s="615">
        <v>0</v>
      </c>
      <c r="HO260" s="615">
        <v>0</v>
      </c>
      <c r="HP260" s="615">
        <v>0</v>
      </c>
      <c r="HQ260" s="615">
        <v>0</v>
      </c>
      <c r="HR260" s="615">
        <v>0</v>
      </c>
      <c r="HS260" s="615">
        <v>0</v>
      </c>
      <c r="HT260" s="615">
        <v>0</v>
      </c>
      <c r="HU260" s="615">
        <v>0</v>
      </c>
      <c r="HV260" s="615">
        <v>0</v>
      </c>
      <c r="HW260" s="615">
        <v>0</v>
      </c>
      <c r="HX260" s="615">
        <v>0</v>
      </c>
      <c r="HY260" s="615">
        <v>0</v>
      </c>
      <c r="HZ260" s="615">
        <v>0</v>
      </c>
      <c r="IA260" s="615">
        <v>0</v>
      </c>
      <c r="IB260" s="615">
        <v>0</v>
      </c>
      <c r="IC260" s="615">
        <v>0</v>
      </c>
      <c r="ID260" s="615">
        <v>0</v>
      </c>
      <c r="IE260" s="615">
        <v>0</v>
      </c>
      <c r="IF260" s="615">
        <v>0</v>
      </c>
      <c r="IG260" s="615">
        <v>0</v>
      </c>
      <c r="IH260" s="615">
        <v>0</v>
      </c>
      <c r="II260" s="615">
        <v>0</v>
      </c>
      <c r="IJ260" s="615">
        <v>0</v>
      </c>
      <c r="IK260" s="615">
        <v>0</v>
      </c>
      <c r="IL260" s="615">
        <v>0</v>
      </c>
      <c r="IM260" s="615">
        <v>0</v>
      </c>
      <c r="IN260" s="615">
        <v>0</v>
      </c>
      <c r="IO260" s="615">
        <v>0</v>
      </c>
      <c r="IP260" s="615">
        <v>0</v>
      </c>
      <c r="IQ260" s="615">
        <v>0</v>
      </c>
      <c r="IR260" s="615">
        <v>0</v>
      </c>
      <c r="IS260" s="615">
        <v>0</v>
      </c>
      <c r="IT260" s="615">
        <v>0</v>
      </c>
      <c r="IU260" s="615">
        <v>0</v>
      </c>
      <c r="IV260" s="615">
        <v>0</v>
      </c>
      <c r="IW260" s="615">
        <v>0</v>
      </c>
      <c r="IX260" s="615">
        <v>0</v>
      </c>
      <c r="IY260" s="615">
        <v>0</v>
      </c>
      <c r="IZ260" s="615">
        <v>0</v>
      </c>
      <c r="JA260" s="615">
        <v>0</v>
      </c>
      <c r="JB260" s="615">
        <v>0</v>
      </c>
      <c r="JC260" s="615">
        <v>0</v>
      </c>
      <c r="JD260" s="615">
        <v>0</v>
      </c>
      <c r="JE260" s="615">
        <v>0</v>
      </c>
      <c r="JF260" s="615">
        <v>0</v>
      </c>
      <c r="JG260" s="615">
        <v>0</v>
      </c>
      <c r="JH260" s="615">
        <v>0</v>
      </c>
      <c r="JI260" s="615">
        <v>0</v>
      </c>
      <c r="JJ260" s="615">
        <v>0</v>
      </c>
      <c r="JK260" s="615">
        <v>0</v>
      </c>
      <c r="JL260" s="615">
        <v>0</v>
      </c>
      <c r="JM260" s="615">
        <v>0</v>
      </c>
      <c r="JN260" s="615">
        <v>0</v>
      </c>
      <c r="JO260" s="615">
        <v>0</v>
      </c>
      <c r="JP260" s="615">
        <v>0</v>
      </c>
      <c r="JQ260" s="615">
        <v>0</v>
      </c>
      <c r="JR260" s="615">
        <v>0</v>
      </c>
      <c r="JS260" s="615">
        <v>0</v>
      </c>
      <c r="JT260" s="615">
        <v>0</v>
      </c>
      <c r="JU260" s="615">
        <v>0</v>
      </c>
      <c r="JV260" s="615">
        <v>0</v>
      </c>
      <c r="JW260" s="615">
        <v>0</v>
      </c>
      <c r="JX260" s="615">
        <v>0</v>
      </c>
      <c r="JY260" s="615">
        <v>0</v>
      </c>
      <c r="JZ260" s="615">
        <v>0</v>
      </c>
      <c r="KA260" s="615">
        <v>0</v>
      </c>
      <c r="KB260" s="615">
        <v>0</v>
      </c>
      <c r="KC260" s="615">
        <v>0</v>
      </c>
      <c r="KD260" s="615">
        <v>0</v>
      </c>
      <c r="KE260" s="615">
        <v>0</v>
      </c>
      <c r="KF260" s="615">
        <v>0</v>
      </c>
      <c r="KG260" s="615">
        <v>0</v>
      </c>
      <c r="KH260" s="615">
        <v>0</v>
      </c>
      <c r="KI260" s="615">
        <v>0</v>
      </c>
      <c r="KJ260" s="615">
        <v>0</v>
      </c>
      <c r="KK260" s="615">
        <v>0</v>
      </c>
      <c r="KL260" s="615">
        <v>0</v>
      </c>
      <c r="KM260" s="615">
        <v>0</v>
      </c>
      <c r="KN260" s="615">
        <v>0</v>
      </c>
      <c r="KO260" s="615">
        <v>0</v>
      </c>
      <c r="KP260" s="615">
        <v>0</v>
      </c>
      <c r="KQ260" s="615">
        <v>0</v>
      </c>
      <c r="KR260" s="615">
        <v>0</v>
      </c>
      <c r="KS260" s="615">
        <v>0</v>
      </c>
      <c r="KT260" s="615">
        <v>0</v>
      </c>
      <c r="KU260" s="615">
        <v>0</v>
      </c>
      <c r="KV260" s="615">
        <v>0</v>
      </c>
      <c r="KW260" s="615">
        <v>0</v>
      </c>
      <c r="KX260" s="615">
        <v>0</v>
      </c>
      <c r="KY260" s="615">
        <v>0</v>
      </c>
      <c r="KZ260" s="615">
        <v>0</v>
      </c>
      <c r="LA260" s="615">
        <v>0</v>
      </c>
      <c r="LB260" s="615">
        <v>0</v>
      </c>
      <c r="LC260" s="615">
        <v>0</v>
      </c>
      <c r="LD260" s="615">
        <v>0</v>
      </c>
      <c r="LE260" s="615">
        <v>0</v>
      </c>
      <c r="LF260" s="615">
        <v>0</v>
      </c>
      <c r="LG260" s="615">
        <v>0</v>
      </c>
      <c r="LH260" s="615">
        <v>0</v>
      </c>
      <c r="LI260" s="615">
        <v>0</v>
      </c>
      <c r="LJ260" s="615">
        <v>0</v>
      </c>
      <c r="LK260" s="615">
        <v>0</v>
      </c>
      <c r="LL260" s="615">
        <v>0</v>
      </c>
      <c r="LM260" s="615">
        <v>0</v>
      </c>
      <c r="LN260" s="615">
        <v>0</v>
      </c>
      <c r="LO260" s="615">
        <v>0</v>
      </c>
      <c r="LP260" s="615">
        <v>0</v>
      </c>
      <c r="LQ260" s="615">
        <v>0</v>
      </c>
      <c r="LR260" s="615">
        <v>0</v>
      </c>
      <c r="LS260" s="615">
        <v>0</v>
      </c>
      <c r="LT260" s="615">
        <v>0</v>
      </c>
      <c r="LU260" s="615">
        <v>0</v>
      </c>
      <c r="LV260" s="615">
        <v>0</v>
      </c>
      <c r="LW260" s="615">
        <v>0</v>
      </c>
      <c r="LX260" s="615">
        <v>0</v>
      </c>
      <c r="LY260" s="615">
        <v>0</v>
      </c>
      <c r="LZ260" s="615">
        <v>0</v>
      </c>
      <c r="MA260" s="615">
        <v>0</v>
      </c>
      <c r="MB260" s="615">
        <v>0</v>
      </c>
      <c r="MC260" s="615">
        <v>0</v>
      </c>
      <c r="MD260" s="615">
        <v>0</v>
      </c>
      <c r="ME260" s="615">
        <v>0</v>
      </c>
      <c r="MF260" s="615">
        <v>0</v>
      </c>
      <c r="MG260" s="615">
        <v>0</v>
      </c>
      <c r="MH260" s="615">
        <v>0</v>
      </c>
      <c r="MI260" s="615">
        <v>0</v>
      </c>
      <c r="MJ260" s="615">
        <v>0</v>
      </c>
      <c r="MK260" s="615">
        <v>0</v>
      </c>
      <c r="ML260" s="615">
        <v>0</v>
      </c>
      <c r="MM260" s="615">
        <v>0</v>
      </c>
      <c r="MN260" s="615">
        <v>0</v>
      </c>
      <c r="MO260" s="615">
        <v>0</v>
      </c>
      <c r="MP260" s="615">
        <v>0</v>
      </c>
      <c r="MQ260" s="615">
        <v>0</v>
      </c>
      <c r="MR260" s="615">
        <v>0</v>
      </c>
      <c r="MS260" s="615">
        <v>0</v>
      </c>
      <c r="MT260" s="615">
        <v>0</v>
      </c>
      <c r="MU260" s="615">
        <v>0</v>
      </c>
      <c r="MV260" s="615">
        <v>0</v>
      </c>
      <c r="MW260" s="615">
        <v>0</v>
      </c>
      <c r="MX260" s="615">
        <v>0</v>
      </c>
      <c r="MY260" s="615">
        <v>0</v>
      </c>
      <c r="MZ260" s="615">
        <v>0</v>
      </c>
      <c r="NA260" s="615">
        <v>0</v>
      </c>
      <c r="NB260" s="615">
        <v>0</v>
      </c>
      <c r="NC260" s="615">
        <v>0</v>
      </c>
      <c r="ND260" s="615">
        <v>0</v>
      </c>
      <c r="NE260" s="615">
        <v>0</v>
      </c>
      <c r="NF260" s="615">
        <v>0</v>
      </c>
      <c r="NG260" s="615">
        <v>0</v>
      </c>
      <c r="NH260" s="615">
        <v>0</v>
      </c>
      <c r="NI260" s="615">
        <v>0</v>
      </c>
      <c r="NJ260" s="615">
        <v>0</v>
      </c>
      <c r="NK260" s="615">
        <v>0</v>
      </c>
      <c r="NL260" s="615">
        <v>0</v>
      </c>
      <c r="NM260" s="615">
        <v>0</v>
      </c>
      <c r="NN260" s="615">
        <v>0</v>
      </c>
      <c r="NO260" s="615">
        <v>0</v>
      </c>
      <c r="NP260" s="615">
        <v>0</v>
      </c>
      <c r="NQ260" s="615">
        <v>0</v>
      </c>
      <c r="NR260" s="615">
        <v>0</v>
      </c>
      <c r="NS260" s="615">
        <v>0</v>
      </c>
      <c r="NT260" s="615">
        <v>0</v>
      </c>
      <c r="NU260" s="615">
        <v>0</v>
      </c>
      <c r="NV260" s="615">
        <v>0</v>
      </c>
      <c r="NW260" s="615">
        <v>0</v>
      </c>
      <c r="NX260" s="615">
        <v>0</v>
      </c>
      <c r="NY260" s="615">
        <v>0</v>
      </c>
      <c r="NZ260" s="615">
        <v>0</v>
      </c>
      <c r="OA260" s="615">
        <v>0</v>
      </c>
      <c r="OB260" s="615">
        <v>0</v>
      </c>
      <c r="OC260" s="615">
        <v>0</v>
      </c>
      <c r="OD260" s="615">
        <v>0</v>
      </c>
      <c r="OE260" s="615">
        <v>0</v>
      </c>
      <c r="OF260" s="615">
        <v>0</v>
      </c>
      <c r="OG260" s="615">
        <v>0</v>
      </c>
      <c r="OH260" s="615">
        <v>0</v>
      </c>
      <c r="OI260" s="615">
        <v>0</v>
      </c>
      <c r="OJ260" s="615">
        <v>0</v>
      </c>
      <c r="OK260" s="615">
        <v>0</v>
      </c>
      <c r="OL260" s="615">
        <v>0</v>
      </c>
      <c r="OM260" s="615">
        <v>0</v>
      </c>
      <c r="ON260" s="615">
        <v>0</v>
      </c>
      <c r="OO260" s="615">
        <v>0</v>
      </c>
      <c r="OP260" s="615">
        <v>0</v>
      </c>
      <c r="OQ260" s="615">
        <v>0</v>
      </c>
      <c r="OR260" s="615">
        <v>0</v>
      </c>
      <c r="OS260" s="615">
        <v>0</v>
      </c>
      <c r="OT260" s="615">
        <v>0</v>
      </c>
      <c r="OU260" s="615">
        <v>0</v>
      </c>
      <c r="OV260" s="615">
        <v>0</v>
      </c>
      <c r="OW260" s="615">
        <v>0</v>
      </c>
      <c r="OX260" s="615">
        <v>0</v>
      </c>
      <c r="OY260" s="615">
        <v>0</v>
      </c>
      <c r="OZ260" s="615">
        <v>0</v>
      </c>
      <c r="PA260" s="615">
        <v>0</v>
      </c>
      <c r="PB260" s="615">
        <v>0</v>
      </c>
      <c r="PC260" s="615">
        <v>0</v>
      </c>
      <c r="PD260" s="615">
        <v>0</v>
      </c>
      <c r="PE260" s="615">
        <v>0</v>
      </c>
      <c r="PF260" s="615">
        <v>0</v>
      </c>
      <c r="PG260" s="615">
        <v>0</v>
      </c>
      <c r="PH260" s="615">
        <v>0</v>
      </c>
      <c r="PI260" s="615">
        <v>0</v>
      </c>
      <c r="PJ260" s="615">
        <v>0</v>
      </c>
      <c r="PK260" s="615">
        <v>0</v>
      </c>
      <c r="PL260" s="615">
        <v>0</v>
      </c>
      <c r="PM260" s="615">
        <v>0</v>
      </c>
      <c r="PN260" s="615">
        <v>0</v>
      </c>
      <c r="PO260" s="615">
        <v>0</v>
      </c>
      <c r="PP260" s="615">
        <v>0</v>
      </c>
      <c r="PQ260" s="615">
        <v>0</v>
      </c>
      <c r="PR260" s="615">
        <v>0</v>
      </c>
      <c r="PS260" s="615">
        <v>0</v>
      </c>
      <c r="PT260" s="615">
        <v>0</v>
      </c>
      <c r="PU260" s="615">
        <v>0</v>
      </c>
      <c r="PV260" s="615">
        <v>0</v>
      </c>
      <c r="PW260" s="615">
        <v>0</v>
      </c>
      <c r="PX260" s="615">
        <v>0</v>
      </c>
      <c r="PY260" s="615">
        <v>0</v>
      </c>
      <c r="PZ260" s="615">
        <v>0</v>
      </c>
      <c r="QA260" s="615">
        <v>0</v>
      </c>
      <c r="QB260" s="615">
        <v>0</v>
      </c>
      <c r="QC260" s="615">
        <v>0</v>
      </c>
      <c r="QD260" s="615">
        <v>0</v>
      </c>
      <c r="QE260" s="615">
        <v>0</v>
      </c>
      <c r="QF260" s="615">
        <v>0</v>
      </c>
      <c r="QG260" s="615">
        <v>0</v>
      </c>
      <c r="QH260" s="615">
        <v>0</v>
      </c>
      <c r="QI260" s="615">
        <v>0</v>
      </c>
      <c r="QJ260" s="615">
        <v>0</v>
      </c>
      <c r="QK260" s="615">
        <v>0</v>
      </c>
      <c r="QL260" s="615">
        <v>0</v>
      </c>
      <c r="QM260" s="615">
        <v>0</v>
      </c>
      <c r="QN260" s="615">
        <v>0</v>
      </c>
      <c r="QO260" s="615">
        <v>0</v>
      </c>
      <c r="QP260" s="615">
        <v>0</v>
      </c>
      <c r="QQ260" s="615">
        <v>0</v>
      </c>
      <c r="QR260" s="615">
        <v>0</v>
      </c>
      <c r="QS260" s="615">
        <v>0</v>
      </c>
      <c r="QT260" s="615">
        <v>0</v>
      </c>
      <c r="QU260" s="615">
        <v>0</v>
      </c>
      <c r="QV260" s="615">
        <v>0</v>
      </c>
      <c r="QW260" s="615">
        <v>0</v>
      </c>
      <c r="QX260" s="615">
        <v>0</v>
      </c>
      <c r="QY260" s="615">
        <v>0</v>
      </c>
      <c r="QZ260" s="615">
        <v>0</v>
      </c>
      <c r="RA260" s="615">
        <v>0</v>
      </c>
      <c r="RB260" s="615">
        <v>0</v>
      </c>
      <c r="RC260" s="615">
        <v>0</v>
      </c>
      <c r="RD260" s="615">
        <v>0</v>
      </c>
      <c r="RE260" s="615">
        <v>0</v>
      </c>
      <c r="RF260" s="615">
        <v>0</v>
      </c>
      <c r="RG260" s="615">
        <v>0</v>
      </c>
      <c r="RH260" s="615">
        <v>0</v>
      </c>
      <c r="RI260" s="615">
        <v>0</v>
      </c>
      <c r="RJ260" s="615">
        <v>0</v>
      </c>
      <c r="RK260" s="615">
        <v>0</v>
      </c>
      <c r="RL260" s="615">
        <v>0</v>
      </c>
      <c r="RM260" s="615">
        <v>0</v>
      </c>
      <c r="RN260" s="615">
        <v>0</v>
      </c>
      <c r="RO260" s="615">
        <v>0</v>
      </c>
      <c r="RP260" s="615">
        <v>0</v>
      </c>
      <c r="RQ260" s="615">
        <v>0</v>
      </c>
      <c r="RR260" s="615">
        <v>0</v>
      </c>
      <c r="RS260" s="615">
        <v>0</v>
      </c>
      <c r="RT260" s="615">
        <v>0</v>
      </c>
      <c r="RU260" s="615">
        <v>0</v>
      </c>
      <c r="RV260" s="615">
        <v>0</v>
      </c>
      <c r="RW260" s="615">
        <v>0</v>
      </c>
      <c r="RX260" s="615">
        <v>0</v>
      </c>
      <c r="RY260" s="615">
        <v>0</v>
      </c>
      <c r="RZ260" s="615">
        <v>0</v>
      </c>
      <c r="SA260" s="615">
        <v>0</v>
      </c>
      <c r="SB260" s="615">
        <v>0</v>
      </c>
      <c r="SC260" s="615">
        <v>0</v>
      </c>
      <c r="SD260" s="615">
        <v>0</v>
      </c>
      <c r="SE260" s="615">
        <v>0</v>
      </c>
      <c r="SF260" s="615">
        <v>0</v>
      </c>
      <c r="SG260" s="615">
        <v>0</v>
      </c>
      <c r="SH260" s="615">
        <v>0</v>
      </c>
      <c r="SI260" s="615">
        <v>0</v>
      </c>
      <c r="SJ260" s="615">
        <v>0</v>
      </c>
      <c r="SK260" s="267">
        <f t="shared" si="458"/>
        <v>0</v>
      </c>
      <c r="SL260" s="254"/>
      <c r="SM260" s="242"/>
      <c r="SN260" s="242"/>
      <c r="SO260" s="242"/>
    </row>
    <row r="261" spans="1:509" outlineLevel="2" x14ac:dyDescent="0.35">
      <c r="A261" s="242"/>
      <c r="B261" s="251"/>
      <c r="C261" s="438">
        <f>INT($C$29)+3</f>
        <v>4</v>
      </c>
      <c r="D261" s="267"/>
      <c r="E261" s="316">
        <f t="shared" si="457"/>
        <v>120</v>
      </c>
      <c r="F261" s="322"/>
      <c r="G261" s="322"/>
      <c r="H261" s="267"/>
      <c r="I261" s="546"/>
      <c r="J261" s="546" t="s">
        <v>696</v>
      </c>
      <c r="K261" s="547"/>
      <c r="L261" s="617">
        <v>0</v>
      </c>
      <c r="M261" s="617">
        <v>0</v>
      </c>
      <c r="N261" s="617">
        <v>0</v>
      </c>
      <c r="O261" s="617">
        <v>0</v>
      </c>
      <c r="P261" s="617">
        <v>0</v>
      </c>
      <c r="Q261" s="617">
        <v>0</v>
      </c>
      <c r="R261" s="617">
        <v>0</v>
      </c>
      <c r="S261" s="617">
        <v>0</v>
      </c>
      <c r="T261" s="617">
        <v>0</v>
      </c>
      <c r="U261" s="617">
        <v>0</v>
      </c>
      <c r="V261" s="617">
        <v>0</v>
      </c>
      <c r="W261" s="617">
        <v>0</v>
      </c>
      <c r="X261" s="617">
        <v>0</v>
      </c>
      <c r="Y261" s="617">
        <v>0</v>
      </c>
      <c r="Z261" s="617">
        <v>0</v>
      </c>
      <c r="AA261" s="617">
        <v>0</v>
      </c>
      <c r="AB261" s="617">
        <v>0</v>
      </c>
      <c r="AC261" s="617">
        <v>0</v>
      </c>
      <c r="AD261" s="617">
        <v>0</v>
      </c>
      <c r="AE261" s="617">
        <v>0</v>
      </c>
      <c r="AF261" s="617">
        <v>0</v>
      </c>
      <c r="AG261" s="617">
        <v>0</v>
      </c>
      <c r="AH261" s="617">
        <v>0</v>
      </c>
      <c r="AI261" s="617">
        <v>0</v>
      </c>
      <c r="AJ261" s="617">
        <v>0</v>
      </c>
      <c r="AK261" s="617">
        <v>0</v>
      </c>
      <c r="AL261" s="617">
        <v>0</v>
      </c>
      <c r="AM261" s="617">
        <v>0</v>
      </c>
      <c r="AN261" s="617">
        <v>0</v>
      </c>
      <c r="AO261" s="617">
        <v>0</v>
      </c>
      <c r="AP261" s="617">
        <v>0</v>
      </c>
      <c r="AQ261" s="617">
        <v>0</v>
      </c>
      <c r="AR261" s="617">
        <v>0</v>
      </c>
      <c r="AS261" s="617">
        <v>0</v>
      </c>
      <c r="AT261" s="617">
        <v>0</v>
      </c>
      <c r="AU261" s="617">
        <v>0</v>
      </c>
      <c r="AV261" s="617">
        <v>0</v>
      </c>
      <c r="AW261" s="617">
        <v>0</v>
      </c>
      <c r="AX261" s="617">
        <v>0</v>
      </c>
      <c r="AY261" s="617">
        <v>0</v>
      </c>
      <c r="AZ261" s="617">
        <v>0</v>
      </c>
      <c r="BA261" s="617">
        <v>0</v>
      </c>
      <c r="BB261" s="617">
        <v>0</v>
      </c>
      <c r="BC261" s="617">
        <v>0</v>
      </c>
      <c r="BD261" s="617">
        <v>0</v>
      </c>
      <c r="BE261" s="617">
        <v>0</v>
      </c>
      <c r="BF261" s="617">
        <v>0</v>
      </c>
      <c r="BG261" s="617">
        <v>0</v>
      </c>
      <c r="BH261" s="617">
        <v>0</v>
      </c>
      <c r="BI261" s="617">
        <v>0</v>
      </c>
      <c r="BJ261" s="617">
        <v>0</v>
      </c>
      <c r="BK261" s="617">
        <v>0</v>
      </c>
      <c r="BL261" s="617">
        <v>0</v>
      </c>
      <c r="BM261" s="617">
        <v>0</v>
      </c>
      <c r="BN261" s="617">
        <v>0</v>
      </c>
      <c r="BO261" s="617">
        <v>0</v>
      </c>
      <c r="BP261" s="617">
        <v>0</v>
      </c>
      <c r="BQ261" s="617">
        <v>0</v>
      </c>
      <c r="BR261" s="617">
        <v>0</v>
      </c>
      <c r="BS261" s="617">
        <v>0</v>
      </c>
      <c r="BT261" s="617">
        <v>0</v>
      </c>
      <c r="BU261" s="617">
        <v>0</v>
      </c>
      <c r="BV261" s="617">
        <v>0</v>
      </c>
      <c r="BW261" s="617">
        <v>0</v>
      </c>
      <c r="BX261" s="617">
        <v>0</v>
      </c>
      <c r="BY261" s="617">
        <v>0</v>
      </c>
      <c r="BZ261" s="617">
        <v>0</v>
      </c>
      <c r="CA261" s="617">
        <v>0</v>
      </c>
      <c r="CB261" s="617">
        <v>0</v>
      </c>
      <c r="CC261" s="617">
        <v>0</v>
      </c>
      <c r="CD261" s="617">
        <v>0</v>
      </c>
      <c r="CE261" s="617">
        <v>0</v>
      </c>
      <c r="CF261" s="617">
        <v>0</v>
      </c>
      <c r="CG261" s="617">
        <v>0</v>
      </c>
      <c r="CH261" s="617">
        <v>0</v>
      </c>
      <c r="CI261" s="617">
        <v>0</v>
      </c>
      <c r="CJ261" s="617">
        <v>0</v>
      </c>
      <c r="CK261" s="617">
        <v>0</v>
      </c>
      <c r="CL261" s="617">
        <v>0</v>
      </c>
      <c r="CM261" s="617">
        <v>0</v>
      </c>
      <c r="CN261" s="617">
        <v>0</v>
      </c>
      <c r="CO261" s="617">
        <v>0</v>
      </c>
      <c r="CP261" s="617">
        <v>0</v>
      </c>
      <c r="CQ261" s="617">
        <v>0</v>
      </c>
      <c r="CR261" s="617">
        <v>0</v>
      </c>
      <c r="CS261" s="617">
        <v>0</v>
      </c>
      <c r="CT261" s="617">
        <v>0</v>
      </c>
      <c r="CU261" s="617">
        <v>0</v>
      </c>
      <c r="CV261" s="617">
        <v>0</v>
      </c>
      <c r="CW261" s="617">
        <v>0</v>
      </c>
      <c r="CX261" s="617">
        <v>0</v>
      </c>
      <c r="CY261" s="617">
        <v>0</v>
      </c>
      <c r="CZ261" s="617">
        <v>0</v>
      </c>
      <c r="DA261" s="617">
        <v>0</v>
      </c>
      <c r="DB261" s="617">
        <v>0</v>
      </c>
      <c r="DC261" s="617">
        <v>0</v>
      </c>
      <c r="DD261" s="617">
        <v>0</v>
      </c>
      <c r="DE261" s="617">
        <v>0</v>
      </c>
      <c r="DF261" s="617">
        <v>0</v>
      </c>
      <c r="DG261" s="617">
        <v>0</v>
      </c>
      <c r="DH261" s="617">
        <v>0</v>
      </c>
      <c r="DI261" s="617">
        <v>0</v>
      </c>
      <c r="DJ261" s="617">
        <v>0</v>
      </c>
      <c r="DK261" s="617">
        <v>0</v>
      </c>
      <c r="DL261" s="617">
        <v>0</v>
      </c>
      <c r="DM261" s="617">
        <v>0</v>
      </c>
      <c r="DN261" s="617">
        <v>0</v>
      </c>
      <c r="DO261" s="617">
        <v>0</v>
      </c>
      <c r="DP261" s="617">
        <v>0</v>
      </c>
      <c r="DQ261" s="617">
        <v>0</v>
      </c>
      <c r="DR261" s="617">
        <v>0</v>
      </c>
      <c r="DS261" s="617">
        <v>0</v>
      </c>
      <c r="DT261" s="617">
        <v>0</v>
      </c>
      <c r="DU261" s="617">
        <v>0</v>
      </c>
      <c r="DV261" s="617">
        <v>0</v>
      </c>
      <c r="DW261" s="617">
        <v>0</v>
      </c>
      <c r="DX261" s="617">
        <v>0</v>
      </c>
      <c r="DY261" s="617">
        <v>0</v>
      </c>
      <c r="DZ261" s="617">
        <v>0</v>
      </c>
      <c r="EA261" s="617">
        <v>0</v>
      </c>
      <c r="EB261" s="617">
        <v>0</v>
      </c>
      <c r="EC261" s="617">
        <v>0</v>
      </c>
      <c r="ED261" s="617">
        <v>0</v>
      </c>
      <c r="EE261" s="617">
        <v>0</v>
      </c>
      <c r="EF261" s="617">
        <v>0</v>
      </c>
      <c r="EG261" s="617">
        <v>0</v>
      </c>
      <c r="EH261" s="617">
        <v>0</v>
      </c>
      <c r="EI261" s="617">
        <v>0</v>
      </c>
      <c r="EJ261" s="617">
        <v>0</v>
      </c>
      <c r="EK261" s="617">
        <v>0</v>
      </c>
      <c r="EL261" s="617">
        <v>0</v>
      </c>
      <c r="EM261" s="617">
        <v>0</v>
      </c>
      <c r="EN261" s="617">
        <v>0</v>
      </c>
      <c r="EO261" s="617">
        <v>0</v>
      </c>
      <c r="EP261" s="617">
        <v>0</v>
      </c>
      <c r="EQ261" s="617">
        <v>0</v>
      </c>
      <c r="ER261" s="617">
        <v>0</v>
      </c>
      <c r="ES261" s="617">
        <v>0</v>
      </c>
      <c r="ET261" s="617">
        <v>0</v>
      </c>
      <c r="EU261" s="617">
        <v>0</v>
      </c>
      <c r="EV261" s="617">
        <v>0</v>
      </c>
      <c r="EW261" s="617">
        <v>0</v>
      </c>
      <c r="EX261" s="617">
        <v>0</v>
      </c>
      <c r="EY261" s="617">
        <v>0</v>
      </c>
      <c r="EZ261" s="617">
        <v>0</v>
      </c>
      <c r="FA261" s="617">
        <v>0</v>
      </c>
      <c r="FB261" s="617">
        <v>0</v>
      </c>
      <c r="FC261" s="617">
        <v>0</v>
      </c>
      <c r="FD261" s="617">
        <v>0</v>
      </c>
      <c r="FE261" s="617">
        <v>0</v>
      </c>
      <c r="FF261" s="617">
        <v>0</v>
      </c>
      <c r="FG261" s="617">
        <v>0</v>
      </c>
      <c r="FH261" s="617">
        <v>0</v>
      </c>
      <c r="FI261" s="617">
        <v>0</v>
      </c>
      <c r="FJ261" s="617">
        <v>0</v>
      </c>
      <c r="FK261" s="617">
        <v>0</v>
      </c>
      <c r="FL261" s="617">
        <v>0</v>
      </c>
      <c r="FM261" s="617">
        <v>0</v>
      </c>
      <c r="FN261" s="617">
        <v>0</v>
      </c>
      <c r="FO261" s="617">
        <v>0</v>
      </c>
      <c r="FP261" s="617">
        <v>0</v>
      </c>
      <c r="FQ261" s="617">
        <v>0</v>
      </c>
      <c r="FR261" s="617">
        <v>0</v>
      </c>
      <c r="FS261" s="617">
        <v>0</v>
      </c>
      <c r="FT261" s="617">
        <v>0</v>
      </c>
      <c r="FU261" s="617">
        <v>0</v>
      </c>
      <c r="FV261" s="617">
        <v>0</v>
      </c>
      <c r="FW261" s="617">
        <v>0</v>
      </c>
      <c r="FX261" s="617">
        <v>0</v>
      </c>
      <c r="FY261" s="617">
        <v>0</v>
      </c>
      <c r="FZ261" s="617">
        <v>0</v>
      </c>
      <c r="GA261" s="617">
        <v>0</v>
      </c>
      <c r="GB261" s="617">
        <v>0</v>
      </c>
      <c r="GC261" s="617">
        <v>0</v>
      </c>
      <c r="GD261" s="617">
        <v>0</v>
      </c>
      <c r="GE261" s="617">
        <v>0</v>
      </c>
      <c r="GF261" s="617">
        <v>0</v>
      </c>
      <c r="GG261" s="617">
        <v>0</v>
      </c>
      <c r="GH261" s="617">
        <v>0</v>
      </c>
      <c r="GI261" s="617">
        <v>0</v>
      </c>
      <c r="GJ261" s="617">
        <v>0</v>
      </c>
      <c r="GK261" s="617">
        <v>0</v>
      </c>
      <c r="GL261" s="617">
        <v>0</v>
      </c>
      <c r="GM261" s="617">
        <v>0</v>
      </c>
      <c r="GN261" s="617">
        <v>0</v>
      </c>
      <c r="GO261" s="617">
        <v>0</v>
      </c>
      <c r="GP261" s="617">
        <v>0</v>
      </c>
      <c r="GQ261" s="617">
        <v>0</v>
      </c>
      <c r="GR261" s="617">
        <v>0</v>
      </c>
      <c r="GS261" s="617">
        <v>0</v>
      </c>
      <c r="GT261" s="617">
        <v>0</v>
      </c>
      <c r="GU261" s="617">
        <v>0</v>
      </c>
      <c r="GV261" s="617">
        <v>0</v>
      </c>
      <c r="GW261" s="617">
        <v>0</v>
      </c>
      <c r="GX261" s="617">
        <v>0</v>
      </c>
      <c r="GY261" s="617">
        <v>0</v>
      </c>
      <c r="GZ261" s="617">
        <v>0</v>
      </c>
      <c r="HA261" s="617">
        <v>0</v>
      </c>
      <c r="HB261" s="617">
        <v>0</v>
      </c>
      <c r="HC261" s="617">
        <v>0</v>
      </c>
      <c r="HD261" s="617">
        <v>0</v>
      </c>
      <c r="HE261" s="617">
        <v>0</v>
      </c>
      <c r="HF261" s="617">
        <v>0</v>
      </c>
      <c r="HG261" s="617">
        <v>0</v>
      </c>
      <c r="HH261" s="617">
        <v>0</v>
      </c>
      <c r="HI261" s="617">
        <v>0</v>
      </c>
      <c r="HJ261" s="617">
        <v>0</v>
      </c>
      <c r="HK261" s="617">
        <v>0</v>
      </c>
      <c r="HL261" s="617">
        <v>0</v>
      </c>
      <c r="HM261" s="617">
        <v>0</v>
      </c>
      <c r="HN261" s="617">
        <v>0</v>
      </c>
      <c r="HO261" s="617">
        <v>0</v>
      </c>
      <c r="HP261" s="617">
        <v>0</v>
      </c>
      <c r="HQ261" s="617">
        <v>0</v>
      </c>
      <c r="HR261" s="617">
        <v>0</v>
      </c>
      <c r="HS261" s="617">
        <v>0</v>
      </c>
      <c r="HT261" s="617">
        <v>0</v>
      </c>
      <c r="HU261" s="617">
        <v>0</v>
      </c>
      <c r="HV261" s="617">
        <v>0</v>
      </c>
      <c r="HW261" s="617">
        <v>0</v>
      </c>
      <c r="HX261" s="617">
        <v>0</v>
      </c>
      <c r="HY261" s="617">
        <v>0</v>
      </c>
      <c r="HZ261" s="617">
        <v>0</v>
      </c>
      <c r="IA261" s="617">
        <v>0</v>
      </c>
      <c r="IB261" s="617">
        <v>0</v>
      </c>
      <c r="IC261" s="617">
        <v>0</v>
      </c>
      <c r="ID261" s="617">
        <v>0</v>
      </c>
      <c r="IE261" s="617">
        <v>0</v>
      </c>
      <c r="IF261" s="617">
        <v>0</v>
      </c>
      <c r="IG261" s="617">
        <v>0</v>
      </c>
      <c r="IH261" s="617">
        <v>0</v>
      </c>
      <c r="II261" s="617">
        <v>0</v>
      </c>
      <c r="IJ261" s="617">
        <v>0</v>
      </c>
      <c r="IK261" s="617">
        <v>0</v>
      </c>
      <c r="IL261" s="617">
        <v>0</v>
      </c>
      <c r="IM261" s="617">
        <v>0</v>
      </c>
      <c r="IN261" s="617">
        <v>0</v>
      </c>
      <c r="IO261" s="617">
        <v>0</v>
      </c>
      <c r="IP261" s="617">
        <v>0</v>
      </c>
      <c r="IQ261" s="617">
        <v>0</v>
      </c>
      <c r="IR261" s="617">
        <v>0</v>
      </c>
      <c r="IS261" s="617">
        <v>0</v>
      </c>
      <c r="IT261" s="617">
        <v>0</v>
      </c>
      <c r="IU261" s="617">
        <v>0</v>
      </c>
      <c r="IV261" s="617">
        <v>0</v>
      </c>
      <c r="IW261" s="617">
        <v>0</v>
      </c>
      <c r="IX261" s="617">
        <v>0</v>
      </c>
      <c r="IY261" s="617">
        <v>0</v>
      </c>
      <c r="IZ261" s="617">
        <v>0</v>
      </c>
      <c r="JA261" s="617">
        <v>0</v>
      </c>
      <c r="JB261" s="617">
        <v>0</v>
      </c>
      <c r="JC261" s="617">
        <v>0</v>
      </c>
      <c r="JD261" s="617">
        <v>0</v>
      </c>
      <c r="JE261" s="617">
        <v>0</v>
      </c>
      <c r="JF261" s="617">
        <v>0</v>
      </c>
      <c r="JG261" s="617">
        <v>0</v>
      </c>
      <c r="JH261" s="617">
        <v>0</v>
      </c>
      <c r="JI261" s="617">
        <v>0</v>
      </c>
      <c r="JJ261" s="617">
        <v>0</v>
      </c>
      <c r="JK261" s="617">
        <v>0</v>
      </c>
      <c r="JL261" s="617">
        <v>0</v>
      </c>
      <c r="JM261" s="617">
        <v>0</v>
      </c>
      <c r="JN261" s="617">
        <v>0</v>
      </c>
      <c r="JO261" s="617">
        <v>0</v>
      </c>
      <c r="JP261" s="617">
        <v>0</v>
      </c>
      <c r="JQ261" s="617">
        <v>0</v>
      </c>
      <c r="JR261" s="617">
        <v>0</v>
      </c>
      <c r="JS261" s="617">
        <v>0</v>
      </c>
      <c r="JT261" s="617">
        <v>0</v>
      </c>
      <c r="JU261" s="617">
        <v>0</v>
      </c>
      <c r="JV261" s="617">
        <v>0</v>
      </c>
      <c r="JW261" s="617">
        <v>0</v>
      </c>
      <c r="JX261" s="617">
        <v>0</v>
      </c>
      <c r="JY261" s="617">
        <v>0</v>
      </c>
      <c r="JZ261" s="617">
        <v>0</v>
      </c>
      <c r="KA261" s="617">
        <v>0</v>
      </c>
      <c r="KB261" s="617">
        <v>0</v>
      </c>
      <c r="KC261" s="617">
        <v>0</v>
      </c>
      <c r="KD261" s="617">
        <v>0</v>
      </c>
      <c r="KE261" s="617">
        <v>0</v>
      </c>
      <c r="KF261" s="617">
        <v>0</v>
      </c>
      <c r="KG261" s="617">
        <v>0</v>
      </c>
      <c r="KH261" s="617">
        <v>0</v>
      </c>
      <c r="KI261" s="617">
        <v>0</v>
      </c>
      <c r="KJ261" s="617">
        <v>0</v>
      </c>
      <c r="KK261" s="617">
        <v>0</v>
      </c>
      <c r="KL261" s="617">
        <v>0</v>
      </c>
      <c r="KM261" s="617">
        <v>0</v>
      </c>
      <c r="KN261" s="617">
        <v>0</v>
      </c>
      <c r="KO261" s="617">
        <v>0</v>
      </c>
      <c r="KP261" s="617">
        <v>0</v>
      </c>
      <c r="KQ261" s="617">
        <v>0</v>
      </c>
      <c r="KR261" s="617">
        <v>0</v>
      </c>
      <c r="KS261" s="617">
        <v>0</v>
      </c>
      <c r="KT261" s="617">
        <v>0</v>
      </c>
      <c r="KU261" s="617">
        <v>0</v>
      </c>
      <c r="KV261" s="617">
        <v>0</v>
      </c>
      <c r="KW261" s="617">
        <v>0</v>
      </c>
      <c r="KX261" s="617">
        <v>0</v>
      </c>
      <c r="KY261" s="617">
        <v>0</v>
      </c>
      <c r="KZ261" s="617">
        <v>0</v>
      </c>
      <c r="LA261" s="617">
        <v>0</v>
      </c>
      <c r="LB261" s="617">
        <v>0</v>
      </c>
      <c r="LC261" s="617">
        <v>0</v>
      </c>
      <c r="LD261" s="617">
        <v>0</v>
      </c>
      <c r="LE261" s="617">
        <v>0</v>
      </c>
      <c r="LF261" s="617">
        <v>0</v>
      </c>
      <c r="LG261" s="617">
        <v>0</v>
      </c>
      <c r="LH261" s="617">
        <v>0</v>
      </c>
      <c r="LI261" s="617">
        <v>0</v>
      </c>
      <c r="LJ261" s="617">
        <v>0</v>
      </c>
      <c r="LK261" s="617">
        <v>0</v>
      </c>
      <c r="LL261" s="617">
        <v>0</v>
      </c>
      <c r="LM261" s="617">
        <v>0</v>
      </c>
      <c r="LN261" s="617">
        <v>0</v>
      </c>
      <c r="LO261" s="617">
        <v>0</v>
      </c>
      <c r="LP261" s="617">
        <v>0</v>
      </c>
      <c r="LQ261" s="617">
        <v>0</v>
      </c>
      <c r="LR261" s="617">
        <v>0</v>
      </c>
      <c r="LS261" s="617">
        <v>0</v>
      </c>
      <c r="LT261" s="617">
        <v>0</v>
      </c>
      <c r="LU261" s="617">
        <v>0</v>
      </c>
      <c r="LV261" s="617">
        <v>0</v>
      </c>
      <c r="LW261" s="617">
        <v>0</v>
      </c>
      <c r="LX261" s="617">
        <v>0</v>
      </c>
      <c r="LY261" s="617">
        <v>0</v>
      </c>
      <c r="LZ261" s="617">
        <v>0</v>
      </c>
      <c r="MA261" s="617">
        <v>0</v>
      </c>
      <c r="MB261" s="617">
        <v>0</v>
      </c>
      <c r="MC261" s="617">
        <v>0</v>
      </c>
      <c r="MD261" s="617">
        <v>0</v>
      </c>
      <c r="ME261" s="617">
        <v>0</v>
      </c>
      <c r="MF261" s="617">
        <v>0</v>
      </c>
      <c r="MG261" s="617">
        <v>0</v>
      </c>
      <c r="MH261" s="617">
        <v>0</v>
      </c>
      <c r="MI261" s="617">
        <v>0</v>
      </c>
      <c r="MJ261" s="617">
        <v>0</v>
      </c>
      <c r="MK261" s="617">
        <v>0</v>
      </c>
      <c r="ML261" s="617">
        <v>0</v>
      </c>
      <c r="MM261" s="617">
        <v>0</v>
      </c>
      <c r="MN261" s="617">
        <v>0</v>
      </c>
      <c r="MO261" s="617">
        <v>0</v>
      </c>
      <c r="MP261" s="617">
        <v>0</v>
      </c>
      <c r="MQ261" s="617">
        <v>0</v>
      </c>
      <c r="MR261" s="617">
        <v>0</v>
      </c>
      <c r="MS261" s="617">
        <v>0</v>
      </c>
      <c r="MT261" s="617">
        <v>0</v>
      </c>
      <c r="MU261" s="617">
        <v>0</v>
      </c>
      <c r="MV261" s="617">
        <v>0</v>
      </c>
      <c r="MW261" s="617">
        <v>0</v>
      </c>
      <c r="MX261" s="617">
        <v>0</v>
      </c>
      <c r="MY261" s="617">
        <v>0</v>
      </c>
      <c r="MZ261" s="617">
        <v>0</v>
      </c>
      <c r="NA261" s="617">
        <v>0</v>
      </c>
      <c r="NB261" s="617">
        <v>0</v>
      </c>
      <c r="NC261" s="617">
        <v>0</v>
      </c>
      <c r="ND261" s="617">
        <v>0</v>
      </c>
      <c r="NE261" s="617">
        <v>0</v>
      </c>
      <c r="NF261" s="617">
        <v>0</v>
      </c>
      <c r="NG261" s="617">
        <v>0</v>
      </c>
      <c r="NH261" s="617">
        <v>0</v>
      </c>
      <c r="NI261" s="617">
        <v>0</v>
      </c>
      <c r="NJ261" s="617">
        <v>0</v>
      </c>
      <c r="NK261" s="617">
        <v>0</v>
      </c>
      <c r="NL261" s="617">
        <v>0</v>
      </c>
      <c r="NM261" s="617">
        <v>0</v>
      </c>
      <c r="NN261" s="617">
        <v>0</v>
      </c>
      <c r="NO261" s="617">
        <v>0</v>
      </c>
      <c r="NP261" s="617">
        <v>0</v>
      </c>
      <c r="NQ261" s="617">
        <v>0</v>
      </c>
      <c r="NR261" s="617">
        <v>0</v>
      </c>
      <c r="NS261" s="617">
        <v>0</v>
      </c>
      <c r="NT261" s="617">
        <v>0</v>
      </c>
      <c r="NU261" s="617">
        <v>0</v>
      </c>
      <c r="NV261" s="617">
        <v>0</v>
      </c>
      <c r="NW261" s="617">
        <v>0</v>
      </c>
      <c r="NX261" s="617">
        <v>0</v>
      </c>
      <c r="NY261" s="617">
        <v>0</v>
      </c>
      <c r="NZ261" s="617">
        <v>0</v>
      </c>
      <c r="OA261" s="617">
        <v>0</v>
      </c>
      <c r="OB261" s="617">
        <v>0</v>
      </c>
      <c r="OC261" s="617">
        <v>0</v>
      </c>
      <c r="OD261" s="617">
        <v>0</v>
      </c>
      <c r="OE261" s="617">
        <v>0</v>
      </c>
      <c r="OF261" s="617">
        <v>0</v>
      </c>
      <c r="OG261" s="617">
        <v>0</v>
      </c>
      <c r="OH261" s="617">
        <v>0</v>
      </c>
      <c r="OI261" s="617">
        <v>0</v>
      </c>
      <c r="OJ261" s="617">
        <v>0</v>
      </c>
      <c r="OK261" s="617">
        <v>0</v>
      </c>
      <c r="OL261" s="617">
        <v>0</v>
      </c>
      <c r="OM261" s="617">
        <v>0</v>
      </c>
      <c r="ON261" s="617">
        <v>0</v>
      </c>
      <c r="OO261" s="617">
        <v>0</v>
      </c>
      <c r="OP261" s="617">
        <v>0</v>
      </c>
      <c r="OQ261" s="617">
        <v>0</v>
      </c>
      <c r="OR261" s="617">
        <v>0</v>
      </c>
      <c r="OS261" s="617">
        <v>0</v>
      </c>
      <c r="OT261" s="617">
        <v>0</v>
      </c>
      <c r="OU261" s="617">
        <v>0</v>
      </c>
      <c r="OV261" s="617">
        <v>0</v>
      </c>
      <c r="OW261" s="617">
        <v>0</v>
      </c>
      <c r="OX261" s="617">
        <v>0</v>
      </c>
      <c r="OY261" s="617">
        <v>0</v>
      </c>
      <c r="OZ261" s="617">
        <v>0</v>
      </c>
      <c r="PA261" s="617">
        <v>0</v>
      </c>
      <c r="PB261" s="617">
        <v>0</v>
      </c>
      <c r="PC261" s="617">
        <v>0</v>
      </c>
      <c r="PD261" s="617">
        <v>0</v>
      </c>
      <c r="PE261" s="617">
        <v>0</v>
      </c>
      <c r="PF261" s="617">
        <v>0</v>
      </c>
      <c r="PG261" s="617">
        <v>0</v>
      </c>
      <c r="PH261" s="617">
        <v>0</v>
      </c>
      <c r="PI261" s="617">
        <v>0</v>
      </c>
      <c r="PJ261" s="617">
        <v>0</v>
      </c>
      <c r="PK261" s="617">
        <v>0</v>
      </c>
      <c r="PL261" s="617">
        <v>0</v>
      </c>
      <c r="PM261" s="617">
        <v>0</v>
      </c>
      <c r="PN261" s="617">
        <v>0</v>
      </c>
      <c r="PO261" s="617">
        <v>0</v>
      </c>
      <c r="PP261" s="617">
        <v>0</v>
      </c>
      <c r="PQ261" s="617">
        <v>0</v>
      </c>
      <c r="PR261" s="617">
        <v>0</v>
      </c>
      <c r="PS261" s="617">
        <v>0</v>
      </c>
      <c r="PT261" s="617">
        <v>0</v>
      </c>
      <c r="PU261" s="617">
        <v>0</v>
      </c>
      <c r="PV261" s="617">
        <v>0</v>
      </c>
      <c r="PW261" s="617">
        <v>0</v>
      </c>
      <c r="PX261" s="617">
        <v>0</v>
      </c>
      <c r="PY261" s="617">
        <v>0</v>
      </c>
      <c r="PZ261" s="617">
        <v>0</v>
      </c>
      <c r="QA261" s="617">
        <v>0</v>
      </c>
      <c r="QB261" s="617">
        <v>0</v>
      </c>
      <c r="QC261" s="617">
        <v>0</v>
      </c>
      <c r="QD261" s="617">
        <v>0</v>
      </c>
      <c r="QE261" s="617">
        <v>0</v>
      </c>
      <c r="QF261" s="617">
        <v>0</v>
      </c>
      <c r="QG261" s="617">
        <v>0</v>
      </c>
      <c r="QH261" s="617">
        <v>0</v>
      </c>
      <c r="QI261" s="617">
        <v>0</v>
      </c>
      <c r="QJ261" s="617">
        <v>0</v>
      </c>
      <c r="QK261" s="617">
        <v>0</v>
      </c>
      <c r="QL261" s="617">
        <v>0</v>
      </c>
      <c r="QM261" s="617">
        <v>0</v>
      </c>
      <c r="QN261" s="617">
        <v>0</v>
      </c>
      <c r="QO261" s="617">
        <v>0</v>
      </c>
      <c r="QP261" s="617">
        <v>0</v>
      </c>
      <c r="QQ261" s="617">
        <v>0</v>
      </c>
      <c r="QR261" s="617">
        <v>0</v>
      </c>
      <c r="QS261" s="617">
        <v>0</v>
      </c>
      <c r="QT261" s="617">
        <v>0</v>
      </c>
      <c r="QU261" s="617">
        <v>0</v>
      </c>
      <c r="QV261" s="617">
        <v>0</v>
      </c>
      <c r="QW261" s="617">
        <v>0</v>
      </c>
      <c r="QX261" s="617">
        <v>0</v>
      </c>
      <c r="QY261" s="617">
        <v>0</v>
      </c>
      <c r="QZ261" s="617">
        <v>0</v>
      </c>
      <c r="RA261" s="617">
        <v>0</v>
      </c>
      <c r="RB261" s="617">
        <v>0</v>
      </c>
      <c r="RC261" s="617">
        <v>0</v>
      </c>
      <c r="RD261" s="617">
        <v>0</v>
      </c>
      <c r="RE261" s="617">
        <v>0</v>
      </c>
      <c r="RF261" s="617">
        <v>0</v>
      </c>
      <c r="RG261" s="617">
        <v>0</v>
      </c>
      <c r="RH261" s="617">
        <v>0</v>
      </c>
      <c r="RI261" s="617">
        <v>0</v>
      </c>
      <c r="RJ261" s="617">
        <v>0</v>
      </c>
      <c r="RK261" s="617">
        <v>0</v>
      </c>
      <c r="RL261" s="617">
        <v>0</v>
      </c>
      <c r="RM261" s="617">
        <v>0</v>
      </c>
      <c r="RN261" s="617">
        <v>0</v>
      </c>
      <c r="RO261" s="617">
        <v>0</v>
      </c>
      <c r="RP261" s="617">
        <v>0</v>
      </c>
      <c r="RQ261" s="617">
        <v>0</v>
      </c>
      <c r="RR261" s="617">
        <v>0</v>
      </c>
      <c r="RS261" s="617">
        <v>0</v>
      </c>
      <c r="RT261" s="617">
        <v>0</v>
      </c>
      <c r="RU261" s="617">
        <v>0</v>
      </c>
      <c r="RV261" s="617">
        <v>0</v>
      </c>
      <c r="RW261" s="617">
        <v>0</v>
      </c>
      <c r="RX261" s="617">
        <v>0</v>
      </c>
      <c r="RY261" s="617">
        <v>0</v>
      </c>
      <c r="RZ261" s="617">
        <v>0</v>
      </c>
      <c r="SA261" s="617">
        <v>0</v>
      </c>
      <c r="SB261" s="617">
        <v>0</v>
      </c>
      <c r="SC261" s="617">
        <v>0</v>
      </c>
      <c r="SD261" s="617">
        <v>0</v>
      </c>
      <c r="SE261" s="617">
        <v>0</v>
      </c>
      <c r="SF261" s="617">
        <v>0</v>
      </c>
      <c r="SG261" s="617">
        <v>0</v>
      </c>
      <c r="SH261" s="617">
        <v>0</v>
      </c>
      <c r="SI261" s="617">
        <v>0</v>
      </c>
      <c r="SJ261" s="617">
        <v>0</v>
      </c>
      <c r="SK261" s="267">
        <f t="shared" si="458"/>
        <v>0</v>
      </c>
      <c r="SL261" s="254"/>
      <c r="SM261" s="242"/>
      <c r="SN261" s="242"/>
      <c r="SO261" s="242"/>
    </row>
    <row r="262" spans="1:509" outlineLevel="2" x14ac:dyDescent="0.35">
      <c r="A262" s="242"/>
      <c r="B262" s="251"/>
      <c r="C262" s="438">
        <f>INT($C$29)+2</f>
        <v>3</v>
      </c>
      <c r="D262" s="267"/>
      <c r="E262" s="316">
        <f t="shared" si="457"/>
        <v>121</v>
      </c>
      <c r="F262" s="322"/>
      <c r="G262" s="322"/>
      <c r="H262" s="267"/>
      <c r="I262" s="538" t="str">
        <f>Sheep!$H$253&amp;" Merino BBT"</f>
        <v>Spr Merino BBT</v>
      </c>
      <c r="J262" s="538" t="s">
        <v>853</v>
      </c>
      <c r="K262" s="539"/>
      <c r="L262" s="612">
        <v>0</v>
      </c>
      <c r="M262" s="612">
        <v>0</v>
      </c>
      <c r="N262" s="612">
        <v>0</v>
      </c>
      <c r="O262" s="612">
        <v>0</v>
      </c>
      <c r="P262" s="612">
        <v>0</v>
      </c>
      <c r="Q262" s="612">
        <v>0</v>
      </c>
      <c r="R262" s="612">
        <v>0</v>
      </c>
      <c r="S262" s="612">
        <v>0</v>
      </c>
      <c r="T262" s="612">
        <v>0</v>
      </c>
      <c r="U262" s="612">
        <v>0</v>
      </c>
      <c r="V262" s="612">
        <v>0</v>
      </c>
      <c r="W262" s="612">
        <v>0</v>
      </c>
      <c r="X262" s="612">
        <v>0</v>
      </c>
      <c r="Y262" s="612">
        <v>0</v>
      </c>
      <c r="Z262" s="612">
        <v>0</v>
      </c>
      <c r="AA262" s="612">
        <v>0</v>
      </c>
      <c r="AB262" s="612">
        <v>0</v>
      </c>
      <c r="AC262" s="612">
        <v>0</v>
      </c>
      <c r="AD262" s="612">
        <v>0</v>
      </c>
      <c r="AE262" s="612">
        <v>0</v>
      </c>
      <c r="AF262" s="612">
        <v>0</v>
      </c>
      <c r="AG262" s="612">
        <v>0</v>
      </c>
      <c r="AH262" s="612">
        <v>0</v>
      </c>
      <c r="AI262" s="612">
        <v>0</v>
      </c>
      <c r="AJ262" s="612">
        <v>0</v>
      </c>
      <c r="AK262" s="612">
        <v>0</v>
      </c>
      <c r="AL262" s="612">
        <v>0</v>
      </c>
      <c r="AM262" s="612">
        <v>0</v>
      </c>
      <c r="AN262" s="612">
        <v>0</v>
      </c>
      <c r="AO262" s="612">
        <v>0</v>
      </c>
      <c r="AP262" s="612">
        <v>0</v>
      </c>
      <c r="AQ262" s="612">
        <v>0</v>
      </c>
      <c r="AR262" s="612">
        <v>0</v>
      </c>
      <c r="AS262" s="612">
        <v>0</v>
      </c>
      <c r="AT262" s="612">
        <v>0</v>
      </c>
      <c r="AU262" s="612">
        <v>0</v>
      </c>
      <c r="AV262" s="612">
        <v>0</v>
      </c>
      <c r="AW262" s="612">
        <v>0</v>
      </c>
      <c r="AX262" s="612">
        <v>0</v>
      </c>
      <c r="AY262" s="612">
        <v>0</v>
      </c>
      <c r="AZ262" s="612">
        <v>0</v>
      </c>
      <c r="BA262" s="612">
        <v>0</v>
      </c>
      <c r="BB262" s="612">
        <v>0</v>
      </c>
      <c r="BC262" s="612">
        <v>0</v>
      </c>
      <c r="BD262" s="612">
        <v>0</v>
      </c>
      <c r="BE262" s="612">
        <v>0</v>
      </c>
      <c r="BF262" s="612">
        <v>0</v>
      </c>
      <c r="BG262" s="612">
        <v>0</v>
      </c>
      <c r="BH262" s="612">
        <v>0</v>
      </c>
      <c r="BI262" s="612">
        <v>0</v>
      </c>
      <c r="BJ262" s="612">
        <v>0</v>
      </c>
      <c r="BK262" s="612">
        <v>0</v>
      </c>
      <c r="BL262" s="612">
        <v>0</v>
      </c>
      <c r="BM262" s="612">
        <v>0</v>
      </c>
      <c r="BN262" s="612">
        <v>0</v>
      </c>
      <c r="BO262" s="612">
        <v>0</v>
      </c>
      <c r="BP262" s="612">
        <v>0</v>
      </c>
      <c r="BQ262" s="612">
        <v>0</v>
      </c>
      <c r="BR262" s="612">
        <v>0</v>
      </c>
      <c r="BS262" s="612">
        <v>0</v>
      </c>
      <c r="BT262" s="612">
        <v>0</v>
      </c>
      <c r="BU262" s="612">
        <v>0</v>
      </c>
      <c r="BV262" s="612">
        <v>0</v>
      </c>
      <c r="BW262" s="612">
        <v>0</v>
      </c>
      <c r="BX262" s="612">
        <v>0</v>
      </c>
      <c r="BY262" s="612">
        <v>0</v>
      </c>
      <c r="BZ262" s="612">
        <v>0</v>
      </c>
      <c r="CA262" s="612">
        <v>0</v>
      </c>
      <c r="CB262" s="612">
        <v>0</v>
      </c>
      <c r="CC262" s="612">
        <v>0</v>
      </c>
      <c r="CD262" s="612">
        <v>0</v>
      </c>
      <c r="CE262" s="612">
        <v>0</v>
      </c>
      <c r="CF262" s="612">
        <v>0</v>
      </c>
      <c r="CG262" s="612">
        <v>0</v>
      </c>
      <c r="CH262" s="612">
        <v>0</v>
      </c>
      <c r="CI262" s="612">
        <v>0</v>
      </c>
      <c r="CJ262" s="612">
        <v>0</v>
      </c>
      <c r="CK262" s="612">
        <v>0</v>
      </c>
      <c r="CL262" s="612">
        <v>0</v>
      </c>
      <c r="CM262" s="612">
        <v>0</v>
      </c>
      <c r="CN262" s="612">
        <v>0</v>
      </c>
      <c r="CO262" s="612">
        <v>0</v>
      </c>
      <c r="CP262" s="612">
        <v>0</v>
      </c>
      <c r="CQ262" s="612">
        <v>0</v>
      </c>
      <c r="CR262" s="612">
        <v>0</v>
      </c>
      <c r="CS262" s="612">
        <v>0</v>
      </c>
      <c r="CT262" s="612">
        <v>0</v>
      </c>
      <c r="CU262" s="612">
        <v>0</v>
      </c>
      <c r="CV262" s="612">
        <v>0</v>
      </c>
      <c r="CW262" s="612">
        <v>0</v>
      </c>
      <c r="CX262" s="612">
        <v>0</v>
      </c>
      <c r="CY262" s="612">
        <v>0</v>
      </c>
      <c r="CZ262" s="612">
        <v>0</v>
      </c>
      <c r="DA262" s="612">
        <v>0</v>
      </c>
      <c r="DB262" s="612">
        <v>0</v>
      </c>
      <c r="DC262" s="612">
        <v>0</v>
      </c>
      <c r="DD262" s="612">
        <v>0</v>
      </c>
      <c r="DE262" s="612">
        <v>0</v>
      </c>
      <c r="DF262" s="612">
        <v>0</v>
      </c>
      <c r="DG262" s="612">
        <v>0</v>
      </c>
      <c r="DH262" s="612">
        <v>0</v>
      </c>
      <c r="DI262" s="612">
        <v>0</v>
      </c>
      <c r="DJ262" s="612">
        <v>0</v>
      </c>
      <c r="DK262" s="612">
        <v>0</v>
      </c>
      <c r="DL262" s="612">
        <v>0</v>
      </c>
      <c r="DM262" s="612">
        <v>0</v>
      </c>
      <c r="DN262" s="612">
        <v>0</v>
      </c>
      <c r="DO262" s="612">
        <v>0</v>
      </c>
      <c r="DP262" s="612">
        <v>0</v>
      </c>
      <c r="DQ262" s="612">
        <v>0</v>
      </c>
      <c r="DR262" s="612">
        <v>0</v>
      </c>
      <c r="DS262" s="612">
        <v>0</v>
      </c>
      <c r="DT262" s="612">
        <v>0</v>
      </c>
      <c r="DU262" s="612">
        <v>0</v>
      </c>
      <c r="DV262" s="612">
        <v>0</v>
      </c>
      <c r="DW262" s="612">
        <v>0</v>
      </c>
      <c r="DX262" s="612">
        <v>0</v>
      </c>
      <c r="DY262" s="612">
        <v>0</v>
      </c>
      <c r="DZ262" s="612">
        <v>0</v>
      </c>
      <c r="EA262" s="612">
        <v>0</v>
      </c>
      <c r="EB262" s="612">
        <v>0</v>
      </c>
      <c r="EC262" s="612">
        <v>0</v>
      </c>
      <c r="ED262" s="612">
        <v>0</v>
      </c>
      <c r="EE262" s="612">
        <v>0</v>
      </c>
      <c r="EF262" s="612">
        <v>0</v>
      </c>
      <c r="EG262" s="612">
        <v>0</v>
      </c>
      <c r="EH262" s="612">
        <v>0</v>
      </c>
      <c r="EI262" s="612">
        <v>0</v>
      </c>
      <c r="EJ262" s="612">
        <v>0</v>
      </c>
      <c r="EK262" s="612">
        <v>0</v>
      </c>
      <c r="EL262" s="612">
        <v>0</v>
      </c>
      <c r="EM262" s="612">
        <v>0</v>
      </c>
      <c r="EN262" s="612">
        <v>0</v>
      </c>
      <c r="EO262" s="612">
        <v>0</v>
      </c>
      <c r="EP262" s="612">
        <v>0</v>
      </c>
      <c r="EQ262" s="612">
        <v>0</v>
      </c>
      <c r="ER262" s="612">
        <v>0</v>
      </c>
      <c r="ES262" s="612">
        <v>0</v>
      </c>
      <c r="ET262" s="612">
        <v>0</v>
      </c>
      <c r="EU262" s="612">
        <v>0</v>
      </c>
      <c r="EV262" s="612">
        <v>0</v>
      </c>
      <c r="EW262" s="612">
        <v>0</v>
      </c>
      <c r="EX262" s="612">
        <v>0</v>
      </c>
      <c r="EY262" s="612">
        <v>0</v>
      </c>
      <c r="EZ262" s="612">
        <v>0</v>
      </c>
      <c r="FA262" s="612">
        <v>0</v>
      </c>
      <c r="FB262" s="612">
        <v>0</v>
      </c>
      <c r="FC262" s="612">
        <v>0</v>
      </c>
      <c r="FD262" s="612">
        <v>0</v>
      </c>
      <c r="FE262" s="612">
        <v>0</v>
      </c>
      <c r="FF262" s="612">
        <v>0</v>
      </c>
      <c r="FG262" s="612">
        <v>0</v>
      </c>
      <c r="FH262" s="612">
        <v>0</v>
      </c>
      <c r="FI262" s="612">
        <v>0</v>
      </c>
      <c r="FJ262" s="612">
        <v>0</v>
      </c>
      <c r="FK262" s="612">
        <v>0</v>
      </c>
      <c r="FL262" s="612">
        <v>0</v>
      </c>
      <c r="FM262" s="612">
        <v>0</v>
      </c>
      <c r="FN262" s="612">
        <v>0</v>
      </c>
      <c r="FO262" s="612">
        <v>0</v>
      </c>
      <c r="FP262" s="612">
        <v>0</v>
      </c>
      <c r="FQ262" s="612">
        <v>0</v>
      </c>
      <c r="FR262" s="612">
        <v>0</v>
      </c>
      <c r="FS262" s="612">
        <v>0</v>
      </c>
      <c r="FT262" s="612">
        <v>0</v>
      </c>
      <c r="FU262" s="612">
        <v>0</v>
      </c>
      <c r="FV262" s="612">
        <v>0</v>
      </c>
      <c r="FW262" s="612">
        <v>0</v>
      </c>
      <c r="FX262" s="612">
        <v>0</v>
      </c>
      <c r="FY262" s="612">
        <v>0</v>
      </c>
      <c r="FZ262" s="612">
        <v>0</v>
      </c>
      <c r="GA262" s="612">
        <v>0</v>
      </c>
      <c r="GB262" s="612">
        <v>0</v>
      </c>
      <c r="GC262" s="612">
        <v>0</v>
      </c>
      <c r="GD262" s="612">
        <v>0</v>
      </c>
      <c r="GE262" s="612">
        <v>0</v>
      </c>
      <c r="GF262" s="612">
        <v>0</v>
      </c>
      <c r="GG262" s="612">
        <v>0</v>
      </c>
      <c r="GH262" s="612">
        <v>0</v>
      </c>
      <c r="GI262" s="612">
        <v>0</v>
      </c>
      <c r="GJ262" s="612">
        <v>0</v>
      </c>
      <c r="GK262" s="612">
        <v>0</v>
      </c>
      <c r="GL262" s="612">
        <v>0</v>
      </c>
      <c r="GM262" s="612">
        <v>0</v>
      </c>
      <c r="GN262" s="612">
        <v>0</v>
      </c>
      <c r="GO262" s="612">
        <v>0</v>
      </c>
      <c r="GP262" s="612">
        <v>0</v>
      </c>
      <c r="GQ262" s="612">
        <v>0</v>
      </c>
      <c r="GR262" s="612">
        <v>0</v>
      </c>
      <c r="GS262" s="612">
        <v>0</v>
      </c>
      <c r="GT262" s="612">
        <v>0</v>
      </c>
      <c r="GU262" s="612">
        <v>0</v>
      </c>
      <c r="GV262" s="612">
        <v>0</v>
      </c>
      <c r="GW262" s="612">
        <v>0</v>
      </c>
      <c r="GX262" s="612">
        <v>0</v>
      </c>
      <c r="GY262" s="612">
        <v>0</v>
      </c>
      <c r="GZ262" s="612">
        <v>0</v>
      </c>
      <c r="HA262" s="612">
        <v>0</v>
      </c>
      <c r="HB262" s="612">
        <v>0</v>
      </c>
      <c r="HC262" s="612">
        <v>0</v>
      </c>
      <c r="HD262" s="612">
        <v>0</v>
      </c>
      <c r="HE262" s="612">
        <v>0</v>
      </c>
      <c r="HF262" s="612">
        <v>0</v>
      </c>
      <c r="HG262" s="612">
        <v>0</v>
      </c>
      <c r="HH262" s="612">
        <v>0</v>
      </c>
      <c r="HI262" s="612">
        <v>0</v>
      </c>
      <c r="HJ262" s="612">
        <v>0</v>
      </c>
      <c r="HK262" s="612">
        <v>0</v>
      </c>
      <c r="HL262" s="612">
        <v>0</v>
      </c>
      <c r="HM262" s="612">
        <v>0</v>
      </c>
      <c r="HN262" s="612">
        <v>0</v>
      </c>
      <c r="HO262" s="612">
        <v>0</v>
      </c>
      <c r="HP262" s="612">
        <v>0</v>
      </c>
      <c r="HQ262" s="612">
        <v>0</v>
      </c>
      <c r="HR262" s="612">
        <v>0</v>
      </c>
      <c r="HS262" s="612">
        <v>0</v>
      </c>
      <c r="HT262" s="612">
        <v>0</v>
      </c>
      <c r="HU262" s="612">
        <v>0</v>
      </c>
      <c r="HV262" s="612">
        <v>0</v>
      </c>
      <c r="HW262" s="612">
        <v>0</v>
      </c>
      <c r="HX262" s="612">
        <v>0</v>
      </c>
      <c r="HY262" s="612">
        <v>0</v>
      </c>
      <c r="HZ262" s="612">
        <v>0</v>
      </c>
      <c r="IA262" s="612">
        <v>0</v>
      </c>
      <c r="IB262" s="612">
        <v>0</v>
      </c>
      <c r="IC262" s="612">
        <v>0</v>
      </c>
      <c r="ID262" s="612">
        <v>0</v>
      </c>
      <c r="IE262" s="612">
        <v>0</v>
      </c>
      <c r="IF262" s="612">
        <v>0</v>
      </c>
      <c r="IG262" s="612">
        <v>0</v>
      </c>
      <c r="IH262" s="612">
        <v>0</v>
      </c>
      <c r="II262" s="612">
        <v>0</v>
      </c>
      <c r="IJ262" s="612">
        <v>0</v>
      </c>
      <c r="IK262" s="612">
        <v>0</v>
      </c>
      <c r="IL262" s="612">
        <v>0</v>
      </c>
      <c r="IM262" s="612">
        <v>0</v>
      </c>
      <c r="IN262" s="612">
        <v>0</v>
      </c>
      <c r="IO262" s="612">
        <v>0</v>
      </c>
      <c r="IP262" s="612">
        <v>0</v>
      </c>
      <c r="IQ262" s="612">
        <v>0</v>
      </c>
      <c r="IR262" s="612">
        <v>0</v>
      </c>
      <c r="IS262" s="612">
        <v>0</v>
      </c>
      <c r="IT262" s="612">
        <v>0</v>
      </c>
      <c r="IU262" s="612">
        <v>0</v>
      </c>
      <c r="IV262" s="612">
        <v>0</v>
      </c>
      <c r="IW262" s="612">
        <v>0</v>
      </c>
      <c r="IX262" s="612">
        <v>0</v>
      </c>
      <c r="IY262" s="612">
        <v>0</v>
      </c>
      <c r="IZ262" s="612">
        <v>0</v>
      </c>
      <c r="JA262" s="612">
        <v>0</v>
      </c>
      <c r="JB262" s="612">
        <v>0</v>
      </c>
      <c r="JC262" s="612">
        <v>0</v>
      </c>
      <c r="JD262" s="612">
        <v>0</v>
      </c>
      <c r="JE262" s="612">
        <v>0</v>
      </c>
      <c r="JF262" s="612">
        <v>0</v>
      </c>
      <c r="JG262" s="612">
        <v>0</v>
      </c>
      <c r="JH262" s="612">
        <v>0</v>
      </c>
      <c r="JI262" s="612">
        <v>0</v>
      </c>
      <c r="JJ262" s="612">
        <v>0</v>
      </c>
      <c r="JK262" s="612">
        <v>0</v>
      </c>
      <c r="JL262" s="612">
        <v>0</v>
      </c>
      <c r="JM262" s="612">
        <v>0</v>
      </c>
      <c r="JN262" s="612">
        <v>0</v>
      </c>
      <c r="JO262" s="612">
        <v>0</v>
      </c>
      <c r="JP262" s="612">
        <v>0</v>
      </c>
      <c r="JQ262" s="612">
        <v>0</v>
      </c>
      <c r="JR262" s="612">
        <v>0</v>
      </c>
      <c r="JS262" s="612">
        <v>0</v>
      </c>
      <c r="JT262" s="612">
        <v>0</v>
      </c>
      <c r="JU262" s="612">
        <v>0</v>
      </c>
      <c r="JV262" s="612">
        <v>0</v>
      </c>
      <c r="JW262" s="612">
        <v>0</v>
      </c>
      <c r="JX262" s="612">
        <v>0</v>
      </c>
      <c r="JY262" s="612">
        <v>0</v>
      </c>
      <c r="JZ262" s="612">
        <v>0</v>
      </c>
      <c r="KA262" s="612">
        <v>0</v>
      </c>
      <c r="KB262" s="612">
        <v>0</v>
      </c>
      <c r="KC262" s="612">
        <v>0</v>
      </c>
      <c r="KD262" s="612">
        <v>0</v>
      </c>
      <c r="KE262" s="612">
        <v>0</v>
      </c>
      <c r="KF262" s="612">
        <v>0</v>
      </c>
      <c r="KG262" s="612">
        <v>0</v>
      </c>
      <c r="KH262" s="612">
        <v>0</v>
      </c>
      <c r="KI262" s="612">
        <v>0</v>
      </c>
      <c r="KJ262" s="612">
        <v>0</v>
      </c>
      <c r="KK262" s="612">
        <v>0</v>
      </c>
      <c r="KL262" s="612">
        <v>0</v>
      </c>
      <c r="KM262" s="612">
        <v>0</v>
      </c>
      <c r="KN262" s="612">
        <v>0</v>
      </c>
      <c r="KO262" s="612">
        <v>0</v>
      </c>
      <c r="KP262" s="612">
        <v>0</v>
      </c>
      <c r="KQ262" s="612">
        <v>0</v>
      </c>
      <c r="KR262" s="612">
        <v>0</v>
      </c>
      <c r="KS262" s="612">
        <v>0</v>
      </c>
      <c r="KT262" s="612">
        <v>0</v>
      </c>
      <c r="KU262" s="612">
        <v>0</v>
      </c>
      <c r="KV262" s="612">
        <v>0</v>
      </c>
      <c r="KW262" s="612">
        <v>0</v>
      </c>
      <c r="KX262" s="612">
        <v>0</v>
      </c>
      <c r="KY262" s="612">
        <v>0</v>
      </c>
      <c r="KZ262" s="612">
        <v>0</v>
      </c>
      <c r="LA262" s="612">
        <v>0</v>
      </c>
      <c r="LB262" s="612">
        <v>0</v>
      </c>
      <c r="LC262" s="612">
        <v>0</v>
      </c>
      <c r="LD262" s="612">
        <v>0</v>
      </c>
      <c r="LE262" s="612">
        <v>0</v>
      </c>
      <c r="LF262" s="612">
        <v>0</v>
      </c>
      <c r="LG262" s="612">
        <v>0</v>
      </c>
      <c r="LH262" s="612">
        <v>0</v>
      </c>
      <c r="LI262" s="612">
        <v>0</v>
      </c>
      <c r="LJ262" s="612">
        <v>0</v>
      </c>
      <c r="LK262" s="612">
        <v>0</v>
      </c>
      <c r="LL262" s="612">
        <v>0</v>
      </c>
      <c r="LM262" s="612">
        <v>0</v>
      </c>
      <c r="LN262" s="612">
        <v>0</v>
      </c>
      <c r="LO262" s="612">
        <v>0</v>
      </c>
      <c r="LP262" s="612">
        <v>0</v>
      </c>
      <c r="LQ262" s="612">
        <v>0</v>
      </c>
      <c r="LR262" s="612">
        <v>0</v>
      </c>
      <c r="LS262" s="612">
        <v>0</v>
      </c>
      <c r="LT262" s="612">
        <v>0</v>
      </c>
      <c r="LU262" s="612">
        <v>0</v>
      </c>
      <c r="LV262" s="612">
        <v>0</v>
      </c>
      <c r="LW262" s="612">
        <v>0</v>
      </c>
      <c r="LX262" s="612">
        <v>0</v>
      </c>
      <c r="LY262" s="612">
        <v>0</v>
      </c>
      <c r="LZ262" s="612">
        <v>0</v>
      </c>
      <c r="MA262" s="612">
        <v>0</v>
      </c>
      <c r="MB262" s="612">
        <v>0</v>
      </c>
      <c r="MC262" s="612">
        <v>0</v>
      </c>
      <c r="MD262" s="612">
        <v>0</v>
      </c>
      <c r="ME262" s="612">
        <v>0</v>
      </c>
      <c r="MF262" s="612">
        <v>0</v>
      </c>
      <c r="MG262" s="612">
        <v>0</v>
      </c>
      <c r="MH262" s="612">
        <v>0</v>
      </c>
      <c r="MI262" s="612">
        <v>0</v>
      </c>
      <c r="MJ262" s="612">
        <v>0</v>
      </c>
      <c r="MK262" s="612">
        <v>0</v>
      </c>
      <c r="ML262" s="612">
        <v>0</v>
      </c>
      <c r="MM262" s="612">
        <v>0</v>
      </c>
      <c r="MN262" s="612">
        <v>0</v>
      </c>
      <c r="MO262" s="612">
        <v>0</v>
      </c>
      <c r="MP262" s="612">
        <v>0</v>
      </c>
      <c r="MQ262" s="612">
        <v>0</v>
      </c>
      <c r="MR262" s="612">
        <v>0</v>
      </c>
      <c r="MS262" s="612">
        <v>0</v>
      </c>
      <c r="MT262" s="612">
        <v>0</v>
      </c>
      <c r="MU262" s="612">
        <v>0</v>
      </c>
      <c r="MV262" s="612">
        <v>0</v>
      </c>
      <c r="MW262" s="612">
        <v>0</v>
      </c>
      <c r="MX262" s="612">
        <v>0</v>
      </c>
      <c r="MY262" s="612">
        <v>0</v>
      </c>
      <c r="MZ262" s="612">
        <v>0</v>
      </c>
      <c r="NA262" s="612">
        <v>0</v>
      </c>
      <c r="NB262" s="612">
        <v>0</v>
      </c>
      <c r="NC262" s="612">
        <v>0</v>
      </c>
      <c r="ND262" s="612">
        <v>0</v>
      </c>
      <c r="NE262" s="612">
        <v>0</v>
      </c>
      <c r="NF262" s="612">
        <v>0</v>
      </c>
      <c r="NG262" s="612">
        <v>0</v>
      </c>
      <c r="NH262" s="612">
        <v>0</v>
      </c>
      <c r="NI262" s="612">
        <v>0</v>
      </c>
      <c r="NJ262" s="612">
        <v>0</v>
      </c>
      <c r="NK262" s="612">
        <v>0</v>
      </c>
      <c r="NL262" s="612">
        <v>0</v>
      </c>
      <c r="NM262" s="612">
        <v>0</v>
      </c>
      <c r="NN262" s="612">
        <v>0</v>
      </c>
      <c r="NO262" s="612">
        <v>0</v>
      </c>
      <c r="NP262" s="612">
        <v>0</v>
      </c>
      <c r="NQ262" s="612">
        <v>0</v>
      </c>
      <c r="NR262" s="612">
        <v>0</v>
      </c>
      <c r="NS262" s="612">
        <v>0</v>
      </c>
      <c r="NT262" s="612">
        <v>0</v>
      </c>
      <c r="NU262" s="612">
        <v>0</v>
      </c>
      <c r="NV262" s="612">
        <v>0</v>
      </c>
      <c r="NW262" s="612">
        <v>0</v>
      </c>
      <c r="NX262" s="612">
        <v>0</v>
      </c>
      <c r="NY262" s="612">
        <v>0</v>
      </c>
      <c r="NZ262" s="612">
        <v>0</v>
      </c>
      <c r="OA262" s="612">
        <v>0</v>
      </c>
      <c r="OB262" s="612">
        <v>0</v>
      </c>
      <c r="OC262" s="612">
        <v>0</v>
      </c>
      <c r="OD262" s="612">
        <v>0</v>
      </c>
      <c r="OE262" s="612">
        <v>0</v>
      </c>
      <c r="OF262" s="612">
        <v>0</v>
      </c>
      <c r="OG262" s="612">
        <v>0</v>
      </c>
      <c r="OH262" s="612">
        <v>0</v>
      </c>
      <c r="OI262" s="612">
        <v>0</v>
      </c>
      <c r="OJ262" s="612">
        <v>0</v>
      </c>
      <c r="OK262" s="612">
        <v>0</v>
      </c>
      <c r="OL262" s="612">
        <v>0</v>
      </c>
      <c r="OM262" s="612">
        <v>0</v>
      </c>
      <c r="ON262" s="612">
        <v>0</v>
      </c>
      <c r="OO262" s="612">
        <v>0</v>
      </c>
      <c r="OP262" s="612">
        <v>0</v>
      </c>
      <c r="OQ262" s="612">
        <v>0</v>
      </c>
      <c r="OR262" s="612">
        <v>0</v>
      </c>
      <c r="OS262" s="612">
        <v>0</v>
      </c>
      <c r="OT262" s="612">
        <v>0</v>
      </c>
      <c r="OU262" s="612">
        <v>0</v>
      </c>
      <c r="OV262" s="612">
        <v>0</v>
      </c>
      <c r="OW262" s="612">
        <v>0</v>
      </c>
      <c r="OX262" s="612">
        <v>0</v>
      </c>
      <c r="OY262" s="612">
        <v>0</v>
      </c>
      <c r="OZ262" s="612">
        <v>0</v>
      </c>
      <c r="PA262" s="612">
        <v>0</v>
      </c>
      <c r="PB262" s="612">
        <v>0</v>
      </c>
      <c r="PC262" s="612">
        <v>0</v>
      </c>
      <c r="PD262" s="612">
        <v>0</v>
      </c>
      <c r="PE262" s="612">
        <v>0</v>
      </c>
      <c r="PF262" s="612">
        <v>0</v>
      </c>
      <c r="PG262" s="612">
        <v>0</v>
      </c>
      <c r="PH262" s="612">
        <v>0</v>
      </c>
      <c r="PI262" s="612">
        <v>0</v>
      </c>
      <c r="PJ262" s="612">
        <v>0</v>
      </c>
      <c r="PK262" s="612">
        <v>0</v>
      </c>
      <c r="PL262" s="612">
        <v>0</v>
      </c>
      <c r="PM262" s="612">
        <v>0</v>
      </c>
      <c r="PN262" s="612">
        <v>0</v>
      </c>
      <c r="PO262" s="612">
        <v>0</v>
      </c>
      <c r="PP262" s="612">
        <v>0</v>
      </c>
      <c r="PQ262" s="612">
        <v>0</v>
      </c>
      <c r="PR262" s="612">
        <v>0</v>
      </c>
      <c r="PS262" s="612">
        <v>0</v>
      </c>
      <c r="PT262" s="612">
        <v>0</v>
      </c>
      <c r="PU262" s="612">
        <v>0</v>
      </c>
      <c r="PV262" s="612">
        <v>0</v>
      </c>
      <c r="PW262" s="612">
        <v>0</v>
      </c>
      <c r="PX262" s="612">
        <v>0</v>
      </c>
      <c r="PY262" s="612">
        <v>0</v>
      </c>
      <c r="PZ262" s="612">
        <v>0</v>
      </c>
      <c r="QA262" s="612">
        <v>0</v>
      </c>
      <c r="QB262" s="612">
        <v>0</v>
      </c>
      <c r="QC262" s="612">
        <v>0</v>
      </c>
      <c r="QD262" s="612">
        <v>0</v>
      </c>
      <c r="QE262" s="612">
        <v>0</v>
      </c>
      <c r="QF262" s="612">
        <v>0</v>
      </c>
      <c r="QG262" s="612">
        <v>0</v>
      </c>
      <c r="QH262" s="612">
        <v>0</v>
      </c>
      <c r="QI262" s="612">
        <v>0</v>
      </c>
      <c r="QJ262" s="612">
        <v>0</v>
      </c>
      <c r="QK262" s="612">
        <v>0</v>
      </c>
      <c r="QL262" s="612">
        <v>0</v>
      </c>
      <c r="QM262" s="612">
        <v>0</v>
      </c>
      <c r="QN262" s="612">
        <v>0</v>
      </c>
      <c r="QO262" s="612">
        <v>0</v>
      </c>
      <c r="QP262" s="612">
        <v>0</v>
      </c>
      <c r="QQ262" s="612">
        <v>0</v>
      </c>
      <c r="QR262" s="612">
        <v>0</v>
      </c>
      <c r="QS262" s="612">
        <v>0</v>
      </c>
      <c r="QT262" s="612">
        <v>0</v>
      </c>
      <c r="QU262" s="612">
        <v>0</v>
      </c>
      <c r="QV262" s="612">
        <v>0</v>
      </c>
      <c r="QW262" s="612">
        <v>0</v>
      </c>
      <c r="QX262" s="612">
        <v>0</v>
      </c>
      <c r="QY262" s="612">
        <v>0</v>
      </c>
      <c r="QZ262" s="612">
        <v>0</v>
      </c>
      <c r="RA262" s="612">
        <v>0</v>
      </c>
      <c r="RB262" s="612">
        <v>0</v>
      </c>
      <c r="RC262" s="612">
        <v>0</v>
      </c>
      <c r="RD262" s="612">
        <v>0</v>
      </c>
      <c r="RE262" s="612">
        <v>0</v>
      </c>
      <c r="RF262" s="612">
        <v>0</v>
      </c>
      <c r="RG262" s="612">
        <v>0</v>
      </c>
      <c r="RH262" s="612">
        <v>0</v>
      </c>
      <c r="RI262" s="612">
        <v>0</v>
      </c>
      <c r="RJ262" s="612">
        <v>0</v>
      </c>
      <c r="RK262" s="612">
        <v>0</v>
      </c>
      <c r="RL262" s="612">
        <v>0</v>
      </c>
      <c r="RM262" s="612">
        <v>0</v>
      </c>
      <c r="RN262" s="612">
        <v>0</v>
      </c>
      <c r="RO262" s="612">
        <v>0</v>
      </c>
      <c r="RP262" s="612">
        <v>0</v>
      </c>
      <c r="RQ262" s="612">
        <v>0</v>
      </c>
      <c r="RR262" s="612">
        <v>0</v>
      </c>
      <c r="RS262" s="612">
        <v>0</v>
      </c>
      <c r="RT262" s="612">
        <v>0</v>
      </c>
      <c r="RU262" s="612">
        <v>0</v>
      </c>
      <c r="RV262" s="612">
        <v>0</v>
      </c>
      <c r="RW262" s="612">
        <v>0</v>
      </c>
      <c r="RX262" s="612">
        <v>0</v>
      </c>
      <c r="RY262" s="612">
        <v>0</v>
      </c>
      <c r="RZ262" s="612">
        <v>0</v>
      </c>
      <c r="SA262" s="612">
        <v>0</v>
      </c>
      <c r="SB262" s="612">
        <v>0</v>
      </c>
      <c r="SC262" s="612">
        <v>0</v>
      </c>
      <c r="SD262" s="612">
        <v>0</v>
      </c>
      <c r="SE262" s="612">
        <v>0</v>
      </c>
      <c r="SF262" s="612">
        <v>0</v>
      </c>
      <c r="SG262" s="612">
        <v>0</v>
      </c>
      <c r="SH262" s="612">
        <v>0</v>
      </c>
      <c r="SI262" s="612">
        <v>0</v>
      </c>
      <c r="SJ262" s="612">
        <v>0</v>
      </c>
      <c r="SK262" s="267">
        <f t="shared" si="458"/>
        <v>0</v>
      </c>
      <c r="SL262" s="254"/>
      <c r="SM262" s="242"/>
      <c r="SN262" s="242"/>
      <c r="SO262" s="242"/>
    </row>
    <row r="263" spans="1:509" outlineLevel="3" x14ac:dyDescent="0.35">
      <c r="A263" s="242"/>
      <c r="B263" s="251"/>
      <c r="C263" s="438">
        <f t="shared" ref="C263:C275" si="495">INT($C$29)+3</f>
        <v>4</v>
      </c>
      <c r="D263" s="267"/>
      <c r="E263" s="316">
        <f t="shared" si="457"/>
        <v>122</v>
      </c>
      <c r="F263" s="322"/>
      <c r="G263" s="322"/>
      <c r="H263" s="267"/>
      <c r="I263" s="540"/>
      <c r="J263" s="557" t="s">
        <v>854</v>
      </c>
      <c r="K263" s="541"/>
      <c r="L263" s="613">
        <v>0</v>
      </c>
      <c r="M263" s="613">
        <v>0</v>
      </c>
      <c r="N263" s="613">
        <v>0</v>
      </c>
      <c r="O263" s="613">
        <v>0</v>
      </c>
      <c r="P263" s="613">
        <v>0</v>
      </c>
      <c r="Q263" s="613">
        <v>0</v>
      </c>
      <c r="R263" s="613">
        <v>0</v>
      </c>
      <c r="S263" s="613">
        <v>0</v>
      </c>
      <c r="T263" s="613">
        <v>0</v>
      </c>
      <c r="U263" s="613">
        <v>0</v>
      </c>
      <c r="V263" s="613">
        <v>0</v>
      </c>
      <c r="W263" s="613">
        <v>0</v>
      </c>
      <c r="X263" s="613">
        <v>0</v>
      </c>
      <c r="Y263" s="613">
        <v>0</v>
      </c>
      <c r="Z263" s="613">
        <v>0</v>
      </c>
      <c r="AA263" s="613">
        <v>0</v>
      </c>
      <c r="AB263" s="613">
        <v>0</v>
      </c>
      <c r="AC263" s="613">
        <v>0</v>
      </c>
      <c r="AD263" s="613">
        <v>0</v>
      </c>
      <c r="AE263" s="613">
        <v>0</v>
      </c>
      <c r="AF263" s="613">
        <v>0</v>
      </c>
      <c r="AG263" s="613">
        <v>0</v>
      </c>
      <c r="AH263" s="613">
        <v>0</v>
      </c>
      <c r="AI263" s="613">
        <v>0</v>
      </c>
      <c r="AJ263" s="613">
        <v>0</v>
      </c>
      <c r="AK263" s="613">
        <v>0</v>
      </c>
      <c r="AL263" s="613">
        <v>0</v>
      </c>
      <c r="AM263" s="613">
        <v>0</v>
      </c>
      <c r="AN263" s="613">
        <v>0</v>
      </c>
      <c r="AO263" s="613">
        <v>0</v>
      </c>
      <c r="AP263" s="613">
        <v>0</v>
      </c>
      <c r="AQ263" s="613">
        <v>0</v>
      </c>
      <c r="AR263" s="613">
        <v>0</v>
      </c>
      <c r="AS263" s="613">
        <v>0</v>
      </c>
      <c r="AT263" s="613">
        <v>0</v>
      </c>
      <c r="AU263" s="613">
        <v>0</v>
      </c>
      <c r="AV263" s="613">
        <v>0</v>
      </c>
      <c r="AW263" s="613">
        <v>0</v>
      </c>
      <c r="AX263" s="613">
        <v>0</v>
      </c>
      <c r="AY263" s="613">
        <v>0</v>
      </c>
      <c r="AZ263" s="613">
        <v>0</v>
      </c>
      <c r="BA263" s="613">
        <v>0</v>
      </c>
      <c r="BB263" s="613">
        <v>0</v>
      </c>
      <c r="BC263" s="613">
        <v>0</v>
      </c>
      <c r="BD263" s="613">
        <v>0</v>
      </c>
      <c r="BE263" s="613">
        <v>0</v>
      </c>
      <c r="BF263" s="613">
        <v>0</v>
      </c>
      <c r="BG263" s="613">
        <v>0</v>
      </c>
      <c r="BH263" s="613">
        <v>0</v>
      </c>
      <c r="BI263" s="613">
        <v>0</v>
      </c>
      <c r="BJ263" s="613">
        <v>0</v>
      </c>
      <c r="BK263" s="613">
        <v>0</v>
      </c>
      <c r="BL263" s="613">
        <v>0</v>
      </c>
      <c r="BM263" s="613">
        <v>0</v>
      </c>
      <c r="BN263" s="613">
        <v>0</v>
      </c>
      <c r="BO263" s="613">
        <v>0</v>
      </c>
      <c r="BP263" s="613">
        <v>0</v>
      </c>
      <c r="BQ263" s="613">
        <v>0</v>
      </c>
      <c r="BR263" s="613">
        <v>0</v>
      </c>
      <c r="BS263" s="613">
        <v>0</v>
      </c>
      <c r="BT263" s="613">
        <v>0</v>
      </c>
      <c r="BU263" s="613">
        <v>0</v>
      </c>
      <c r="BV263" s="613">
        <v>0</v>
      </c>
      <c r="BW263" s="613">
        <v>0</v>
      </c>
      <c r="BX263" s="613">
        <v>0</v>
      </c>
      <c r="BY263" s="613">
        <v>0</v>
      </c>
      <c r="BZ263" s="613">
        <v>0</v>
      </c>
      <c r="CA263" s="613">
        <v>0</v>
      </c>
      <c r="CB263" s="613">
        <v>0</v>
      </c>
      <c r="CC263" s="613">
        <v>0</v>
      </c>
      <c r="CD263" s="613">
        <v>0</v>
      </c>
      <c r="CE263" s="613">
        <v>0</v>
      </c>
      <c r="CF263" s="613">
        <v>0</v>
      </c>
      <c r="CG263" s="613">
        <v>0</v>
      </c>
      <c r="CH263" s="613">
        <v>0</v>
      </c>
      <c r="CI263" s="613">
        <v>0</v>
      </c>
      <c r="CJ263" s="613">
        <v>0</v>
      </c>
      <c r="CK263" s="613">
        <v>0</v>
      </c>
      <c r="CL263" s="613">
        <v>0</v>
      </c>
      <c r="CM263" s="613">
        <v>0</v>
      </c>
      <c r="CN263" s="613">
        <v>0</v>
      </c>
      <c r="CO263" s="613">
        <v>0</v>
      </c>
      <c r="CP263" s="613">
        <v>0</v>
      </c>
      <c r="CQ263" s="613">
        <v>0</v>
      </c>
      <c r="CR263" s="613">
        <v>0</v>
      </c>
      <c r="CS263" s="613">
        <v>0</v>
      </c>
      <c r="CT263" s="613">
        <v>0</v>
      </c>
      <c r="CU263" s="613">
        <v>0</v>
      </c>
      <c r="CV263" s="613">
        <v>0</v>
      </c>
      <c r="CW263" s="613">
        <v>0</v>
      </c>
      <c r="CX263" s="613">
        <v>0</v>
      </c>
      <c r="CY263" s="613">
        <v>0</v>
      </c>
      <c r="CZ263" s="613">
        <v>0</v>
      </c>
      <c r="DA263" s="613">
        <v>0</v>
      </c>
      <c r="DB263" s="613">
        <v>0</v>
      </c>
      <c r="DC263" s="613">
        <v>0</v>
      </c>
      <c r="DD263" s="613">
        <v>0</v>
      </c>
      <c r="DE263" s="613">
        <v>0</v>
      </c>
      <c r="DF263" s="613">
        <v>0</v>
      </c>
      <c r="DG263" s="613">
        <v>0</v>
      </c>
      <c r="DH263" s="613">
        <v>0</v>
      </c>
      <c r="DI263" s="613">
        <v>0</v>
      </c>
      <c r="DJ263" s="613">
        <v>0</v>
      </c>
      <c r="DK263" s="613">
        <v>0</v>
      </c>
      <c r="DL263" s="613">
        <v>0</v>
      </c>
      <c r="DM263" s="613">
        <v>0</v>
      </c>
      <c r="DN263" s="613">
        <v>0</v>
      </c>
      <c r="DO263" s="613">
        <v>0</v>
      </c>
      <c r="DP263" s="613">
        <v>0</v>
      </c>
      <c r="DQ263" s="613">
        <v>0</v>
      </c>
      <c r="DR263" s="613">
        <v>0</v>
      </c>
      <c r="DS263" s="613">
        <v>0</v>
      </c>
      <c r="DT263" s="613">
        <v>0</v>
      </c>
      <c r="DU263" s="613">
        <v>0</v>
      </c>
      <c r="DV263" s="613">
        <v>0</v>
      </c>
      <c r="DW263" s="613">
        <v>0</v>
      </c>
      <c r="DX263" s="613">
        <v>0</v>
      </c>
      <c r="DY263" s="613">
        <v>0</v>
      </c>
      <c r="DZ263" s="613">
        <v>0</v>
      </c>
      <c r="EA263" s="613">
        <v>0</v>
      </c>
      <c r="EB263" s="613">
        <v>0</v>
      </c>
      <c r="EC263" s="613">
        <v>0</v>
      </c>
      <c r="ED263" s="613">
        <v>0</v>
      </c>
      <c r="EE263" s="613">
        <v>0</v>
      </c>
      <c r="EF263" s="613">
        <v>0</v>
      </c>
      <c r="EG263" s="613">
        <v>0</v>
      </c>
      <c r="EH263" s="613">
        <v>0</v>
      </c>
      <c r="EI263" s="613">
        <v>0</v>
      </c>
      <c r="EJ263" s="613">
        <v>0</v>
      </c>
      <c r="EK263" s="613">
        <v>0</v>
      </c>
      <c r="EL263" s="613">
        <v>0</v>
      </c>
      <c r="EM263" s="613">
        <v>0</v>
      </c>
      <c r="EN263" s="613">
        <v>0</v>
      </c>
      <c r="EO263" s="613">
        <v>0</v>
      </c>
      <c r="EP263" s="613">
        <v>0</v>
      </c>
      <c r="EQ263" s="613">
        <v>0</v>
      </c>
      <c r="ER263" s="613">
        <v>0</v>
      </c>
      <c r="ES263" s="613">
        <v>0</v>
      </c>
      <c r="ET263" s="613">
        <v>0</v>
      </c>
      <c r="EU263" s="613">
        <v>0</v>
      </c>
      <c r="EV263" s="613">
        <v>0</v>
      </c>
      <c r="EW263" s="613">
        <v>0</v>
      </c>
      <c r="EX263" s="613">
        <v>0</v>
      </c>
      <c r="EY263" s="613">
        <v>0</v>
      </c>
      <c r="EZ263" s="613">
        <v>0</v>
      </c>
      <c r="FA263" s="613">
        <v>0</v>
      </c>
      <c r="FB263" s="613">
        <v>0</v>
      </c>
      <c r="FC263" s="613">
        <v>0</v>
      </c>
      <c r="FD263" s="613">
        <v>0</v>
      </c>
      <c r="FE263" s="613">
        <v>0</v>
      </c>
      <c r="FF263" s="613">
        <v>0</v>
      </c>
      <c r="FG263" s="613">
        <v>0</v>
      </c>
      <c r="FH263" s="613">
        <v>0</v>
      </c>
      <c r="FI263" s="613">
        <v>0</v>
      </c>
      <c r="FJ263" s="613">
        <v>0</v>
      </c>
      <c r="FK263" s="613">
        <v>0</v>
      </c>
      <c r="FL263" s="613">
        <v>0</v>
      </c>
      <c r="FM263" s="613">
        <v>0</v>
      </c>
      <c r="FN263" s="613">
        <v>0</v>
      </c>
      <c r="FO263" s="613">
        <v>0</v>
      </c>
      <c r="FP263" s="613">
        <v>0</v>
      </c>
      <c r="FQ263" s="613">
        <v>0</v>
      </c>
      <c r="FR263" s="613">
        <v>0</v>
      </c>
      <c r="FS263" s="613">
        <v>0</v>
      </c>
      <c r="FT263" s="613">
        <v>0</v>
      </c>
      <c r="FU263" s="613">
        <v>0</v>
      </c>
      <c r="FV263" s="613">
        <v>0</v>
      </c>
      <c r="FW263" s="613">
        <v>0</v>
      </c>
      <c r="FX263" s="613">
        <v>0</v>
      </c>
      <c r="FY263" s="613">
        <v>0</v>
      </c>
      <c r="FZ263" s="613">
        <v>0</v>
      </c>
      <c r="GA263" s="613">
        <v>0</v>
      </c>
      <c r="GB263" s="613">
        <v>0</v>
      </c>
      <c r="GC263" s="613">
        <v>0</v>
      </c>
      <c r="GD263" s="613">
        <v>0</v>
      </c>
      <c r="GE263" s="613">
        <v>0</v>
      </c>
      <c r="GF263" s="613">
        <v>0</v>
      </c>
      <c r="GG263" s="613">
        <v>0</v>
      </c>
      <c r="GH263" s="613">
        <v>0</v>
      </c>
      <c r="GI263" s="613">
        <v>0</v>
      </c>
      <c r="GJ263" s="613">
        <v>0</v>
      </c>
      <c r="GK263" s="613">
        <v>0</v>
      </c>
      <c r="GL263" s="613">
        <v>0</v>
      </c>
      <c r="GM263" s="613">
        <v>0</v>
      </c>
      <c r="GN263" s="613">
        <v>0</v>
      </c>
      <c r="GO263" s="613">
        <v>0</v>
      </c>
      <c r="GP263" s="613">
        <v>0</v>
      </c>
      <c r="GQ263" s="613">
        <v>0</v>
      </c>
      <c r="GR263" s="613">
        <v>0</v>
      </c>
      <c r="GS263" s="613">
        <v>0</v>
      </c>
      <c r="GT263" s="613">
        <v>0</v>
      </c>
      <c r="GU263" s="613">
        <v>0</v>
      </c>
      <c r="GV263" s="613">
        <v>0</v>
      </c>
      <c r="GW263" s="613">
        <v>0</v>
      </c>
      <c r="GX263" s="613">
        <v>0</v>
      </c>
      <c r="GY263" s="613">
        <v>0</v>
      </c>
      <c r="GZ263" s="613">
        <v>0</v>
      </c>
      <c r="HA263" s="613">
        <v>0</v>
      </c>
      <c r="HB263" s="613">
        <v>0</v>
      </c>
      <c r="HC263" s="613">
        <v>0</v>
      </c>
      <c r="HD263" s="613">
        <v>0</v>
      </c>
      <c r="HE263" s="613">
        <v>0</v>
      </c>
      <c r="HF263" s="613">
        <v>0</v>
      </c>
      <c r="HG263" s="613">
        <v>0</v>
      </c>
      <c r="HH263" s="613">
        <v>0</v>
      </c>
      <c r="HI263" s="613">
        <v>0</v>
      </c>
      <c r="HJ263" s="613">
        <v>0</v>
      </c>
      <c r="HK263" s="613">
        <v>0</v>
      </c>
      <c r="HL263" s="613">
        <v>0</v>
      </c>
      <c r="HM263" s="613">
        <v>0</v>
      </c>
      <c r="HN263" s="613">
        <v>0</v>
      </c>
      <c r="HO263" s="613">
        <v>0</v>
      </c>
      <c r="HP263" s="613">
        <v>0</v>
      </c>
      <c r="HQ263" s="613">
        <v>0</v>
      </c>
      <c r="HR263" s="613">
        <v>0</v>
      </c>
      <c r="HS263" s="613">
        <v>0</v>
      </c>
      <c r="HT263" s="613">
        <v>0</v>
      </c>
      <c r="HU263" s="613">
        <v>0</v>
      </c>
      <c r="HV263" s="613">
        <v>0</v>
      </c>
      <c r="HW263" s="613">
        <v>0</v>
      </c>
      <c r="HX263" s="613">
        <v>0</v>
      </c>
      <c r="HY263" s="613">
        <v>0</v>
      </c>
      <c r="HZ263" s="613">
        <v>0</v>
      </c>
      <c r="IA263" s="613">
        <v>0</v>
      </c>
      <c r="IB263" s="613">
        <v>0</v>
      </c>
      <c r="IC263" s="613">
        <v>0</v>
      </c>
      <c r="ID263" s="613">
        <v>0</v>
      </c>
      <c r="IE263" s="613">
        <v>0</v>
      </c>
      <c r="IF263" s="613">
        <v>0</v>
      </c>
      <c r="IG263" s="613">
        <v>0</v>
      </c>
      <c r="IH263" s="613">
        <v>0</v>
      </c>
      <c r="II263" s="613">
        <v>0</v>
      </c>
      <c r="IJ263" s="613">
        <v>0</v>
      </c>
      <c r="IK263" s="613">
        <v>0</v>
      </c>
      <c r="IL263" s="613">
        <v>0</v>
      </c>
      <c r="IM263" s="613">
        <v>0</v>
      </c>
      <c r="IN263" s="613">
        <v>0</v>
      </c>
      <c r="IO263" s="613">
        <v>0</v>
      </c>
      <c r="IP263" s="613">
        <v>0</v>
      </c>
      <c r="IQ263" s="613">
        <v>0</v>
      </c>
      <c r="IR263" s="613">
        <v>0</v>
      </c>
      <c r="IS263" s="613">
        <v>0</v>
      </c>
      <c r="IT263" s="613">
        <v>0</v>
      </c>
      <c r="IU263" s="613">
        <v>0</v>
      </c>
      <c r="IV263" s="613">
        <v>0</v>
      </c>
      <c r="IW263" s="613">
        <v>0</v>
      </c>
      <c r="IX263" s="613">
        <v>0</v>
      </c>
      <c r="IY263" s="613">
        <v>0</v>
      </c>
      <c r="IZ263" s="613">
        <v>0</v>
      </c>
      <c r="JA263" s="613">
        <v>0</v>
      </c>
      <c r="JB263" s="613">
        <v>0</v>
      </c>
      <c r="JC263" s="613">
        <v>0</v>
      </c>
      <c r="JD263" s="613">
        <v>0</v>
      </c>
      <c r="JE263" s="613">
        <v>0</v>
      </c>
      <c r="JF263" s="613">
        <v>0</v>
      </c>
      <c r="JG263" s="613">
        <v>0</v>
      </c>
      <c r="JH263" s="613">
        <v>0</v>
      </c>
      <c r="JI263" s="613">
        <v>0</v>
      </c>
      <c r="JJ263" s="613">
        <v>0</v>
      </c>
      <c r="JK263" s="613">
        <v>0</v>
      </c>
      <c r="JL263" s="613">
        <v>0</v>
      </c>
      <c r="JM263" s="613">
        <v>0</v>
      </c>
      <c r="JN263" s="613">
        <v>0</v>
      </c>
      <c r="JO263" s="613">
        <v>0</v>
      </c>
      <c r="JP263" s="613">
        <v>0</v>
      </c>
      <c r="JQ263" s="613">
        <v>0</v>
      </c>
      <c r="JR263" s="613">
        <v>0</v>
      </c>
      <c r="JS263" s="613">
        <v>0</v>
      </c>
      <c r="JT263" s="613">
        <v>0</v>
      </c>
      <c r="JU263" s="613">
        <v>0</v>
      </c>
      <c r="JV263" s="613">
        <v>0</v>
      </c>
      <c r="JW263" s="613">
        <v>0</v>
      </c>
      <c r="JX263" s="613">
        <v>0</v>
      </c>
      <c r="JY263" s="613">
        <v>0</v>
      </c>
      <c r="JZ263" s="613">
        <v>0</v>
      </c>
      <c r="KA263" s="613">
        <v>0</v>
      </c>
      <c r="KB263" s="613">
        <v>0</v>
      </c>
      <c r="KC263" s="613">
        <v>0</v>
      </c>
      <c r="KD263" s="613">
        <v>0</v>
      </c>
      <c r="KE263" s="613">
        <v>0</v>
      </c>
      <c r="KF263" s="613">
        <v>0</v>
      </c>
      <c r="KG263" s="613">
        <v>0</v>
      </c>
      <c r="KH263" s="613">
        <v>0</v>
      </c>
      <c r="KI263" s="613">
        <v>0</v>
      </c>
      <c r="KJ263" s="613">
        <v>0</v>
      </c>
      <c r="KK263" s="613">
        <v>0</v>
      </c>
      <c r="KL263" s="613">
        <v>0</v>
      </c>
      <c r="KM263" s="613">
        <v>0</v>
      </c>
      <c r="KN263" s="613">
        <v>0</v>
      </c>
      <c r="KO263" s="613">
        <v>0</v>
      </c>
      <c r="KP263" s="613">
        <v>0</v>
      </c>
      <c r="KQ263" s="613">
        <v>0</v>
      </c>
      <c r="KR263" s="613">
        <v>0</v>
      </c>
      <c r="KS263" s="613">
        <v>0</v>
      </c>
      <c r="KT263" s="613">
        <v>0</v>
      </c>
      <c r="KU263" s="613">
        <v>0</v>
      </c>
      <c r="KV263" s="613">
        <v>0</v>
      </c>
      <c r="KW263" s="613">
        <v>0</v>
      </c>
      <c r="KX263" s="613">
        <v>0</v>
      </c>
      <c r="KY263" s="613">
        <v>0</v>
      </c>
      <c r="KZ263" s="613">
        <v>0</v>
      </c>
      <c r="LA263" s="613">
        <v>0</v>
      </c>
      <c r="LB263" s="613">
        <v>0</v>
      </c>
      <c r="LC263" s="613">
        <v>0</v>
      </c>
      <c r="LD263" s="613">
        <v>0</v>
      </c>
      <c r="LE263" s="613">
        <v>0</v>
      </c>
      <c r="LF263" s="613">
        <v>0</v>
      </c>
      <c r="LG263" s="613">
        <v>0</v>
      </c>
      <c r="LH263" s="613">
        <v>0</v>
      </c>
      <c r="LI263" s="613">
        <v>0</v>
      </c>
      <c r="LJ263" s="613">
        <v>0</v>
      </c>
      <c r="LK263" s="613">
        <v>0</v>
      </c>
      <c r="LL263" s="613">
        <v>0</v>
      </c>
      <c r="LM263" s="613">
        <v>0</v>
      </c>
      <c r="LN263" s="613">
        <v>0</v>
      </c>
      <c r="LO263" s="613">
        <v>0</v>
      </c>
      <c r="LP263" s="613">
        <v>0</v>
      </c>
      <c r="LQ263" s="613">
        <v>0</v>
      </c>
      <c r="LR263" s="613">
        <v>0</v>
      </c>
      <c r="LS263" s="613">
        <v>0</v>
      </c>
      <c r="LT263" s="613">
        <v>0</v>
      </c>
      <c r="LU263" s="613">
        <v>0</v>
      </c>
      <c r="LV263" s="613">
        <v>0</v>
      </c>
      <c r="LW263" s="613">
        <v>0</v>
      </c>
      <c r="LX263" s="613">
        <v>0</v>
      </c>
      <c r="LY263" s="613">
        <v>0</v>
      </c>
      <c r="LZ263" s="613">
        <v>0</v>
      </c>
      <c r="MA263" s="613">
        <v>0</v>
      </c>
      <c r="MB263" s="613">
        <v>0</v>
      </c>
      <c r="MC263" s="613">
        <v>0</v>
      </c>
      <c r="MD263" s="613">
        <v>0</v>
      </c>
      <c r="ME263" s="613">
        <v>0</v>
      </c>
      <c r="MF263" s="613">
        <v>0</v>
      </c>
      <c r="MG263" s="613">
        <v>0</v>
      </c>
      <c r="MH263" s="613">
        <v>0</v>
      </c>
      <c r="MI263" s="613">
        <v>0</v>
      </c>
      <c r="MJ263" s="613">
        <v>0</v>
      </c>
      <c r="MK263" s="613">
        <v>0</v>
      </c>
      <c r="ML263" s="613">
        <v>0</v>
      </c>
      <c r="MM263" s="613">
        <v>0</v>
      </c>
      <c r="MN263" s="613">
        <v>0</v>
      </c>
      <c r="MO263" s="613">
        <v>0</v>
      </c>
      <c r="MP263" s="613">
        <v>0</v>
      </c>
      <c r="MQ263" s="613">
        <v>0</v>
      </c>
      <c r="MR263" s="613">
        <v>0</v>
      </c>
      <c r="MS263" s="613">
        <v>0</v>
      </c>
      <c r="MT263" s="613">
        <v>0</v>
      </c>
      <c r="MU263" s="613">
        <v>0</v>
      </c>
      <c r="MV263" s="613">
        <v>0</v>
      </c>
      <c r="MW263" s="613">
        <v>0</v>
      </c>
      <c r="MX263" s="613">
        <v>0</v>
      </c>
      <c r="MY263" s="613">
        <v>0</v>
      </c>
      <c r="MZ263" s="613">
        <v>0</v>
      </c>
      <c r="NA263" s="613">
        <v>0</v>
      </c>
      <c r="NB263" s="613">
        <v>0</v>
      </c>
      <c r="NC263" s="613">
        <v>0</v>
      </c>
      <c r="ND263" s="613">
        <v>0</v>
      </c>
      <c r="NE263" s="613">
        <v>0</v>
      </c>
      <c r="NF263" s="613">
        <v>0</v>
      </c>
      <c r="NG263" s="613">
        <v>0</v>
      </c>
      <c r="NH263" s="613">
        <v>0</v>
      </c>
      <c r="NI263" s="613">
        <v>0</v>
      </c>
      <c r="NJ263" s="613">
        <v>0</v>
      </c>
      <c r="NK263" s="613">
        <v>0</v>
      </c>
      <c r="NL263" s="613">
        <v>0</v>
      </c>
      <c r="NM263" s="613">
        <v>0</v>
      </c>
      <c r="NN263" s="613">
        <v>0</v>
      </c>
      <c r="NO263" s="613">
        <v>0</v>
      </c>
      <c r="NP263" s="613">
        <v>0</v>
      </c>
      <c r="NQ263" s="613">
        <v>0</v>
      </c>
      <c r="NR263" s="613">
        <v>0</v>
      </c>
      <c r="NS263" s="613">
        <v>0</v>
      </c>
      <c r="NT263" s="613">
        <v>0</v>
      </c>
      <c r="NU263" s="613">
        <v>0</v>
      </c>
      <c r="NV263" s="613">
        <v>0</v>
      </c>
      <c r="NW263" s="613">
        <v>0</v>
      </c>
      <c r="NX263" s="613">
        <v>0</v>
      </c>
      <c r="NY263" s="613">
        <v>0</v>
      </c>
      <c r="NZ263" s="613">
        <v>0</v>
      </c>
      <c r="OA263" s="613">
        <v>0</v>
      </c>
      <c r="OB263" s="613">
        <v>0</v>
      </c>
      <c r="OC263" s="613">
        <v>0</v>
      </c>
      <c r="OD263" s="613">
        <v>0</v>
      </c>
      <c r="OE263" s="613">
        <v>0</v>
      </c>
      <c r="OF263" s="613">
        <v>0</v>
      </c>
      <c r="OG263" s="613">
        <v>0</v>
      </c>
      <c r="OH263" s="613">
        <v>0</v>
      </c>
      <c r="OI263" s="613">
        <v>0</v>
      </c>
      <c r="OJ263" s="613">
        <v>0</v>
      </c>
      <c r="OK263" s="613">
        <v>0</v>
      </c>
      <c r="OL263" s="613">
        <v>0</v>
      </c>
      <c r="OM263" s="613">
        <v>0</v>
      </c>
      <c r="ON263" s="613">
        <v>0</v>
      </c>
      <c r="OO263" s="613">
        <v>0</v>
      </c>
      <c r="OP263" s="613">
        <v>0</v>
      </c>
      <c r="OQ263" s="613">
        <v>0</v>
      </c>
      <c r="OR263" s="613">
        <v>0</v>
      </c>
      <c r="OS263" s="613">
        <v>0</v>
      </c>
      <c r="OT263" s="613">
        <v>0</v>
      </c>
      <c r="OU263" s="613">
        <v>0</v>
      </c>
      <c r="OV263" s="613">
        <v>0</v>
      </c>
      <c r="OW263" s="613">
        <v>0</v>
      </c>
      <c r="OX263" s="613">
        <v>0</v>
      </c>
      <c r="OY263" s="613">
        <v>0</v>
      </c>
      <c r="OZ263" s="613">
        <v>0</v>
      </c>
      <c r="PA263" s="613">
        <v>0</v>
      </c>
      <c r="PB263" s="613">
        <v>0</v>
      </c>
      <c r="PC263" s="613">
        <v>0</v>
      </c>
      <c r="PD263" s="613">
        <v>0</v>
      </c>
      <c r="PE263" s="613">
        <v>0</v>
      </c>
      <c r="PF263" s="613">
        <v>0</v>
      </c>
      <c r="PG263" s="613">
        <v>0</v>
      </c>
      <c r="PH263" s="613">
        <v>0</v>
      </c>
      <c r="PI263" s="613">
        <v>0</v>
      </c>
      <c r="PJ263" s="613">
        <v>0</v>
      </c>
      <c r="PK263" s="613">
        <v>0</v>
      </c>
      <c r="PL263" s="613">
        <v>0</v>
      </c>
      <c r="PM263" s="613">
        <v>0</v>
      </c>
      <c r="PN263" s="613">
        <v>0</v>
      </c>
      <c r="PO263" s="613">
        <v>0</v>
      </c>
      <c r="PP263" s="613">
        <v>0</v>
      </c>
      <c r="PQ263" s="613">
        <v>0</v>
      </c>
      <c r="PR263" s="613">
        <v>0</v>
      </c>
      <c r="PS263" s="613">
        <v>0</v>
      </c>
      <c r="PT263" s="613">
        <v>0</v>
      </c>
      <c r="PU263" s="613">
        <v>0</v>
      </c>
      <c r="PV263" s="613">
        <v>0</v>
      </c>
      <c r="PW263" s="613">
        <v>0</v>
      </c>
      <c r="PX263" s="613">
        <v>0</v>
      </c>
      <c r="PY263" s="613">
        <v>0</v>
      </c>
      <c r="PZ263" s="613">
        <v>0</v>
      </c>
      <c r="QA263" s="613">
        <v>0</v>
      </c>
      <c r="QB263" s="613">
        <v>0</v>
      </c>
      <c r="QC263" s="613">
        <v>0</v>
      </c>
      <c r="QD263" s="613">
        <v>0</v>
      </c>
      <c r="QE263" s="613">
        <v>0</v>
      </c>
      <c r="QF263" s="613">
        <v>0</v>
      </c>
      <c r="QG263" s="613">
        <v>0</v>
      </c>
      <c r="QH263" s="613">
        <v>0</v>
      </c>
      <c r="QI263" s="613">
        <v>0</v>
      </c>
      <c r="QJ263" s="613">
        <v>0</v>
      </c>
      <c r="QK263" s="613">
        <v>0</v>
      </c>
      <c r="QL263" s="613">
        <v>0</v>
      </c>
      <c r="QM263" s="613">
        <v>0</v>
      </c>
      <c r="QN263" s="613">
        <v>0</v>
      </c>
      <c r="QO263" s="613">
        <v>0</v>
      </c>
      <c r="QP263" s="613">
        <v>0</v>
      </c>
      <c r="QQ263" s="613">
        <v>0</v>
      </c>
      <c r="QR263" s="613">
        <v>0</v>
      </c>
      <c r="QS263" s="613">
        <v>0</v>
      </c>
      <c r="QT263" s="613">
        <v>0</v>
      </c>
      <c r="QU263" s="613">
        <v>0</v>
      </c>
      <c r="QV263" s="613">
        <v>0</v>
      </c>
      <c r="QW263" s="613">
        <v>0</v>
      </c>
      <c r="QX263" s="613">
        <v>0</v>
      </c>
      <c r="QY263" s="613">
        <v>0</v>
      </c>
      <c r="QZ263" s="613">
        <v>0</v>
      </c>
      <c r="RA263" s="613">
        <v>0</v>
      </c>
      <c r="RB263" s="613">
        <v>0</v>
      </c>
      <c r="RC263" s="613">
        <v>0</v>
      </c>
      <c r="RD263" s="613">
        <v>0</v>
      </c>
      <c r="RE263" s="613">
        <v>0</v>
      </c>
      <c r="RF263" s="613">
        <v>0</v>
      </c>
      <c r="RG263" s="613">
        <v>0</v>
      </c>
      <c r="RH263" s="613">
        <v>0</v>
      </c>
      <c r="RI263" s="613">
        <v>0</v>
      </c>
      <c r="RJ263" s="613">
        <v>0</v>
      </c>
      <c r="RK263" s="613">
        <v>0</v>
      </c>
      <c r="RL263" s="613">
        <v>0</v>
      </c>
      <c r="RM263" s="613">
        <v>0</v>
      </c>
      <c r="RN263" s="613">
        <v>0</v>
      </c>
      <c r="RO263" s="613">
        <v>0</v>
      </c>
      <c r="RP263" s="613">
        <v>0</v>
      </c>
      <c r="RQ263" s="613">
        <v>0</v>
      </c>
      <c r="RR263" s="613">
        <v>0</v>
      </c>
      <c r="RS263" s="613">
        <v>0</v>
      </c>
      <c r="RT263" s="613">
        <v>0</v>
      </c>
      <c r="RU263" s="613">
        <v>0</v>
      </c>
      <c r="RV263" s="613">
        <v>0</v>
      </c>
      <c r="RW263" s="613">
        <v>0</v>
      </c>
      <c r="RX263" s="613">
        <v>0</v>
      </c>
      <c r="RY263" s="613">
        <v>0</v>
      </c>
      <c r="RZ263" s="613">
        <v>0</v>
      </c>
      <c r="SA263" s="613">
        <v>0</v>
      </c>
      <c r="SB263" s="613">
        <v>0</v>
      </c>
      <c r="SC263" s="613">
        <v>0</v>
      </c>
      <c r="SD263" s="613">
        <v>0</v>
      </c>
      <c r="SE263" s="613">
        <v>0</v>
      </c>
      <c r="SF263" s="613">
        <v>0</v>
      </c>
      <c r="SG263" s="613">
        <v>0</v>
      </c>
      <c r="SH263" s="613">
        <v>0</v>
      </c>
      <c r="SI263" s="613">
        <v>0</v>
      </c>
      <c r="SJ263" s="613">
        <v>0</v>
      </c>
      <c r="SK263" s="267">
        <f t="shared" si="458"/>
        <v>0</v>
      </c>
      <c r="SL263" s="254"/>
      <c r="SM263" s="242"/>
      <c r="SN263" s="242"/>
      <c r="SO263" s="242"/>
    </row>
    <row r="264" spans="1:509" outlineLevel="3" x14ac:dyDescent="0.35">
      <c r="A264" s="242"/>
      <c r="B264" s="251"/>
      <c r="C264" s="438">
        <f t="shared" si="495"/>
        <v>4</v>
      </c>
      <c r="D264" s="267"/>
      <c r="E264" s="316">
        <f t="shared" si="457"/>
        <v>123</v>
      </c>
      <c r="F264" s="322"/>
      <c r="G264" s="322"/>
      <c r="H264" s="267"/>
      <c r="I264" s="540"/>
      <c r="J264" s="554" t="s">
        <v>856</v>
      </c>
      <c r="K264" s="541"/>
      <c r="L264" s="613">
        <v>0</v>
      </c>
      <c r="M264" s="613">
        <v>0</v>
      </c>
      <c r="N264" s="613">
        <v>0</v>
      </c>
      <c r="O264" s="613">
        <v>0</v>
      </c>
      <c r="P264" s="613">
        <v>0</v>
      </c>
      <c r="Q264" s="613">
        <v>0</v>
      </c>
      <c r="R264" s="613">
        <v>0</v>
      </c>
      <c r="S264" s="613">
        <v>0</v>
      </c>
      <c r="T264" s="613">
        <v>0</v>
      </c>
      <c r="U264" s="613">
        <v>0</v>
      </c>
      <c r="V264" s="613">
        <v>0</v>
      </c>
      <c r="W264" s="613">
        <v>0</v>
      </c>
      <c r="X264" s="613">
        <v>0</v>
      </c>
      <c r="Y264" s="613">
        <v>0</v>
      </c>
      <c r="Z264" s="613">
        <v>0</v>
      </c>
      <c r="AA264" s="613">
        <v>0</v>
      </c>
      <c r="AB264" s="613">
        <v>0</v>
      </c>
      <c r="AC264" s="613">
        <v>0</v>
      </c>
      <c r="AD264" s="613">
        <v>0</v>
      </c>
      <c r="AE264" s="613">
        <v>0</v>
      </c>
      <c r="AF264" s="613">
        <v>0</v>
      </c>
      <c r="AG264" s="613">
        <v>0</v>
      </c>
      <c r="AH264" s="613">
        <v>0</v>
      </c>
      <c r="AI264" s="613">
        <v>0</v>
      </c>
      <c r="AJ264" s="613">
        <v>0</v>
      </c>
      <c r="AK264" s="613">
        <v>0</v>
      </c>
      <c r="AL264" s="613">
        <v>0</v>
      </c>
      <c r="AM264" s="613">
        <v>0</v>
      </c>
      <c r="AN264" s="613">
        <v>0</v>
      </c>
      <c r="AO264" s="613">
        <v>0</v>
      </c>
      <c r="AP264" s="613">
        <v>0</v>
      </c>
      <c r="AQ264" s="613">
        <v>0</v>
      </c>
      <c r="AR264" s="613">
        <v>0</v>
      </c>
      <c r="AS264" s="613">
        <v>0</v>
      </c>
      <c r="AT264" s="613">
        <v>0</v>
      </c>
      <c r="AU264" s="613">
        <v>0</v>
      </c>
      <c r="AV264" s="613">
        <v>0</v>
      </c>
      <c r="AW264" s="613">
        <v>0</v>
      </c>
      <c r="AX264" s="613">
        <v>0</v>
      </c>
      <c r="AY264" s="613">
        <v>0</v>
      </c>
      <c r="AZ264" s="613">
        <v>0</v>
      </c>
      <c r="BA264" s="613">
        <v>0</v>
      </c>
      <c r="BB264" s="613">
        <v>0</v>
      </c>
      <c r="BC264" s="613">
        <v>0</v>
      </c>
      <c r="BD264" s="613">
        <v>0</v>
      </c>
      <c r="BE264" s="613">
        <v>0</v>
      </c>
      <c r="BF264" s="613">
        <v>0</v>
      </c>
      <c r="BG264" s="613">
        <v>0</v>
      </c>
      <c r="BH264" s="613">
        <v>0</v>
      </c>
      <c r="BI264" s="613">
        <v>0</v>
      </c>
      <c r="BJ264" s="613">
        <v>0</v>
      </c>
      <c r="BK264" s="613">
        <v>0</v>
      </c>
      <c r="BL264" s="613">
        <v>0</v>
      </c>
      <c r="BM264" s="613">
        <v>0</v>
      </c>
      <c r="BN264" s="613">
        <v>0</v>
      </c>
      <c r="BO264" s="613">
        <v>0</v>
      </c>
      <c r="BP264" s="613">
        <v>0</v>
      </c>
      <c r="BQ264" s="613">
        <v>0</v>
      </c>
      <c r="BR264" s="613">
        <v>0</v>
      </c>
      <c r="BS264" s="613">
        <v>0</v>
      </c>
      <c r="BT264" s="613">
        <v>0</v>
      </c>
      <c r="BU264" s="613">
        <v>0</v>
      </c>
      <c r="BV264" s="613">
        <v>0</v>
      </c>
      <c r="BW264" s="613">
        <v>0</v>
      </c>
      <c r="BX264" s="613">
        <v>0</v>
      </c>
      <c r="BY264" s="613">
        <v>0</v>
      </c>
      <c r="BZ264" s="613">
        <v>0</v>
      </c>
      <c r="CA264" s="613">
        <v>0</v>
      </c>
      <c r="CB264" s="613">
        <v>0</v>
      </c>
      <c r="CC264" s="613">
        <v>0</v>
      </c>
      <c r="CD264" s="613">
        <v>0</v>
      </c>
      <c r="CE264" s="613">
        <v>0</v>
      </c>
      <c r="CF264" s="613">
        <v>0</v>
      </c>
      <c r="CG264" s="613">
        <v>0</v>
      </c>
      <c r="CH264" s="613">
        <v>0</v>
      </c>
      <c r="CI264" s="613">
        <v>0</v>
      </c>
      <c r="CJ264" s="613">
        <v>0</v>
      </c>
      <c r="CK264" s="613">
        <v>0</v>
      </c>
      <c r="CL264" s="613">
        <v>0</v>
      </c>
      <c r="CM264" s="613">
        <v>0</v>
      </c>
      <c r="CN264" s="613">
        <v>0</v>
      </c>
      <c r="CO264" s="613">
        <v>0</v>
      </c>
      <c r="CP264" s="613">
        <v>0</v>
      </c>
      <c r="CQ264" s="613">
        <v>0</v>
      </c>
      <c r="CR264" s="613">
        <v>0</v>
      </c>
      <c r="CS264" s="613">
        <v>0</v>
      </c>
      <c r="CT264" s="613">
        <v>0</v>
      </c>
      <c r="CU264" s="613">
        <v>0</v>
      </c>
      <c r="CV264" s="613">
        <v>0</v>
      </c>
      <c r="CW264" s="613">
        <v>0</v>
      </c>
      <c r="CX264" s="613">
        <v>0</v>
      </c>
      <c r="CY264" s="613">
        <v>0</v>
      </c>
      <c r="CZ264" s="613">
        <v>0</v>
      </c>
      <c r="DA264" s="613">
        <v>0</v>
      </c>
      <c r="DB264" s="613">
        <v>0</v>
      </c>
      <c r="DC264" s="613">
        <v>0</v>
      </c>
      <c r="DD264" s="613">
        <v>0</v>
      </c>
      <c r="DE264" s="613">
        <v>0</v>
      </c>
      <c r="DF264" s="613">
        <v>0</v>
      </c>
      <c r="DG264" s="613">
        <v>0</v>
      </c>
      <c r="DH264" s="613">
        <v>0</v>
      </c>
      <c r="DI264" s="613">
        <v>0</v>
      </c>
      <c r="DJ264" s="613">
        <v>0</v>
      </c>
      <c r="DK264" s="613">
        <v>0</v>
      </c>
      <c r="DL264" s="613">
        <v>0</v>
      </c>
      <c r="DM264" s="613">
        <v>0</v>
      </c>
      <c r="DN264" s="613">
        <v>0</v>
      </c>
      <c r="DO264" s="613">
        <v>0</v>
      </c>
      <c r="DP264" s="613">
        <v>0</v>
      </c>
      <c r="DQ264" s="613">
        <v>0</v>
      </c>
      <c r="DR264" s="613">
        <v>0</v>
      </c>
      <c r="DS264" s="613">
        <v>0</v>
      </c>
      <c r="DT264" s="613">
        <v>0</v>
      </c>
      <c r="DU264" s="613">
        <v>0</v>
      </c>
      <c r="DV264" s="613">
        <v>0</v>
      </c>
      <c r="DW264" s="613">
        <v>0</v>
      </c>
      <c r="DX264" s="613">
        <v>0</v>
      </c>
      <c r="DY264" s="613">
        <v>0</v>
      </c>
      <c r="DZ264" s="613">
        <v>0</v>
      </c>
      <c r="EA264" s="613">
        <v>0</v>
      </c>
      <c r="EB264" s="613">
        <v>0</v>
      </c>
      <c r="EC264" s="613">
        <v>0</v>
      </c>
      <c r="ED264" s="613">
        <v>0</v>
      </c>
      <c r="EE264" s="613">
        <v>0</v>
      </c>
      <c r="EF264" s="613">
        <v>0</v>
      </c>
      <c r="EG264" s="613">
        <v>0</v>
      </c>
      <c r="EH264" s="613">
        <v>0</v>
      </c>
      <c r="EI264" s="613">
        <v>0</v>
      </c>
      <c r="EJ264" s="613">
        <v>0</v>
      </c>
      <c r="EK264" s="613">
        <v>0</v>
      </c>
      <c r="EL264" s="613">
        <v>0</v>
      </c>
      <c r="EM264" s="613">
        <v>0</v>
      </c>
      <c r="EN264" s="613">
        <v>0</v>
      </c>
      <c r="EO264" s="613">
        <v>0</v>
      </c>
      <c r="EP264" s="613">
        <v>0</v>
      </c>
      <c r="EQ264" s="613">
        <v>0</v>
      </c>
      <c r="ER264" s="613">
        <v>0</v>
      </c>
      <c r="ES264" s="613">
        <v>0</v>
      </c>
      <c r="ET264" s="613">
        <v>0</v>
      </c>
      <c r="EU264" s="613">
        <v>0</v>
      </c>
      <c r="EV264" s="613">
        <v>0</v>
      </c>
      <c r="EW264" s="613">
        <v>0</v>
      </c>
      <c r="EX264" s="613">
        <v>0</v>
      </c>
      <c r="EY264" s="613">
        <v>0</v>
      </c>
      <c r="EZ264" s="613">
        <v>0</v>
      </c>
      <c r="FA264" s="613">
        <v>0</v>
      </c>
      <c r="FB264" s="613">
        <v>0</v>
      </c>
      <c r="FC264" s="613">
        <v>0</v>
      </c>
      <c r="FD264" s="613">
        <v>0</v>
      </c>
      <c r="FE264" s="613">
        <v>0</v>
      </c>
      <c r="FF264" s="613">
        <v>0</v>
      </c>
      <c r="FG264" s="613">
        <v>0</v>
      </c>
      <c r="FH264" s="613">
        <v>0</v>
      </c>
      <c r="FI264" s="613">
        <v>0</v>
      </c>
      <c r="FJ264" s="613">
        <v>0</v>
      </c>
      <c r="FK264" s="613">
        <v>0</v>
      </c>
      <c r="FL264" s="613">
        <v>0</v>
      </c>
      <c r="FM264" s="613">
        <v>0</v>
      </c>
      <c r="FN264" s="613">
        <v>0</v>
      </c>
      <c r="FO264" s="613">
        <v>0</v>
      </c>
      <c r="FP264" s="613">
        <v>0</v>
      </c>
      <c r="FQ264" s="613">
        <v>0</v>
      </c>
      <c r="FR264" s="613">
        <v>0</v>
      </c>
      <c r="FS264" s="613">
        <v>0</v>
      </c>
      <c r="FT264" s="613">
        <v>0</v>
      </c>
      <c r="FU264" s="613">
        <v>0</v>
      </c>
      <c r="FV264" s="613">
        <v>0</v>
      </c>
      <c r="FW264" s="613">
        <v>0</v>
      </c>
      <c r="FX264" s="613">
        <v>0</v>
      </c>
      <c r="FY264" s="613">
        <v>0</v>
      </c>
      <c r="FZ264" s="613">
        <v>0</v>
      </c>
      <c r="GA264" s="613">
        <v>0</v>
      </c>
      <c r="GB264" s="613">
        <v>0</v>
      </c>
      <c r="GC264" s="613">
        <v>0</v>
      </c>
      <c r="GD264" s="613">
        <v>0</v>
      </c>
      <c r="GE264" s="613">
        <v>0</v>
      </c>
      <c r="GF264" s="613">
        <v>0</v>
      </c>
      <c r="GG264" s="613">
        <v>0</v>
      </c>
      <c r="GH264" s="613">
        <v>0</v>
      </c>
      <c r="GI264" s="613">
        <v>0</v>
      </c>
      <c r="GJ264" s="613">
        <v>0</v>
      </c>
      <c r="GK264" s="613">
        <v>0</v>
      </c>
      <c r="GL264" s="613">
        <v>0</v>
      </c>
      <c r="GM264" s="613">
        <v>0</v>
      </c>
      <c r="GN264" s="613">
        <v>0</v>
      </c>
      <c r="GO264" s="613">
        <v>0</v>
      </c>
      <c r="GP264" s="613">
        <v>0</v>
      </c>
      <c r="GQ264" s="613">
        <v>0</v>
      </c>
      <c r="GR264" s="613">
        <v>0</v>
      </c>
      <c r="GS264" s="613">
        <v>0</v>
      </c>
      <c r="GT264" s="613">
        <v>0</v>
      </c>
      <c r="GU264" s="613">
        <v>0</v>
      </c>
      <c r="GV264" s="613">
        <v>0</v>
      </c>
      <c r="GW264" s="613">
        <v>0</v>
      </c>
      <c r="GX264" s="613">
        <v>0</v>
      </c>
      <c r="GY264" s="613">
        <v>0</v>
      </c>
      <c r="GZ264" s="613">
        <v>0</v>
      </c>
      <c r="HA264" s="613">
        <v>0</v>
      </c>
      <c r="HB264" s="613">
        <v>0</v>
      </c>
      <c r="HC264" s="613">
        <v>0</v>
      </c>
      <c r="HD264" s="613">
        <v>0</v>
      </c>
      <c r="HE264" s="613">
        <v>0</v>
      </c>
      <c r="HF264" s="613">
        <v>0</v>
      </c>
      <c r="HG264" s="613">
        <v>0</v>
      </c>
      <c r="HH264" s="613">
        <v>0</v>
      </c>
      <c r="HI264" s="613">
        <v>0</v>
      </c>
      <c r="HJ264" s="613">
        <v>0</v>
      </c>
      <c r="HK264" s="613">
        <v>0</v>
      </c>
      <c r="HL264" s="613">
        <v>0</v>
      </c>
      <c r="HM264" s="613">
        <v>0</v>
      </c>
      <c r="HN264" s="613">
        <v>0</v>
      </c>
      <c r="HO264" s="613">
        <v>0</v>
      </c>
      <c r="HP264" s="613">
        <v>0</v>
      </c>
      <c r="HQ264" s="613">
        <v>0</v>
      </c>
      <c r="HR264" s="613">
        <v>0</v>
      </c>
      <c r="HS264" s="613">
        <v>0</v>
      </c>
      <c r="HT264" s="613">
        <v>0</v>
      </c>
      <c r="HU264" s="613">
        <v>0</v>
      </c>
      <c r="HV264" s="613">
        <v>0</v>
      </c>
      <c r="HW264" s="613">
        <v>0</v>
      </c>
      <c r="HX264" s="613">
        <v>0</v>
      </c>
      <c r="HY264" s="613">
        <v>0</v>
      </c>
      <c r="HZ264" s="613">
        <v>0</v>
      </c>
      <c r="IA264" s="613">
        <v>0</v>
      </c>
      <c r="IB264" s="613">
        <v>0</v>
      </c>
      <c r="IC264" s="613">
        <v>0</v>
      </c>
      <c r="ID264" s="613">
        <v>0</v>
      </c>
      <c r="IE264" s="613">
        <v>0</v>
      </c>
      <c r="IF264" s="613">
        <v>0</v>
      </c>
      <c r="IG264" s="613">
        <v>0</v>
      </c>
      <c r="IH264" s="613">
        <v>0</v>
      </c>
      <c r="II264" s="613">
        <v>0</v>
      </c>
      <c r="IJ264" s="613">
        <v>0</v>
      </c>
      <c r="IK264" s="613">
        <v>0</v>
      </c>
      <c r="IL264" s="613">
        <v>0</v>
      </c>
      <c r="IM264" s="613">
        <v>0</v>
      </c>
      <c r="IN264" s="613">
        <v>0</v>
      </c>
      <c r="IO264" s="613">
        <v>0</v>
      </c>
      <c r="IP264" s="613">
        <v>0</v>
      </c>
      <c r="IQ264" s="613">
        <v>0</v>
      </c>
      <c r="IR264" s="613">
        <v>0</v>
      </c>
      <c r="IS264" s="613">
        <v>0</v>
      </c>
      <c r="IT264" s="613">
        <v>0</v>
      </c>
      <c r="IU264" s="613">
        <v>0</v>
      </c>
      <c r="IV264" s="613">
        <v>0</v>
      </c>
      <c r="IW264" s="613">
        <v>0</v>
      </c>
      <c r="IX264" s="613">
        <v>0</v>
      </c>
      <c r="IY264" s="613">
        <v>0</v>
      </c>
      <c r="IZ264" s="613">
        <v>0</v>
      </c>
      <c r="JA264" s="613">
        <v>0</v>
      </c>
      <c r="JB264" s="613">
        <v>0</v>
      </c>
      <c r="JC264" s="613">
        <v>0</v>
      </c>
      <c r="JD264" s="613">
        <v>0</v>
      </c>
      <c r="JE264" s="613">
        <v>0</v>
      </c>
      <c r="JF264" s="613">
        <v>0</v>
      </c>
      <c r="JG264" s="613">
        <v>0</v>
      </c>
      <c r="JH264" s="613">
        <v>0</v>
      </c>
      <c r="JI264" s="613">
        <v>0</v>
      </c>
      <c r="JJ264" s="613">
        <v>0</v>
      </c>
      <c r="JK264" s="613">
        <v>0</v>
      </c>
      <c r="JL264" s="613">
        <v>0</v>
      </c>
      <c r="JM264" s="613">
        <v>0</v>
      </c>
      <c r="JN264" s="613">
        <v>0</v>
      </c>
      <c r="JO264" s="613">
        <v>0</v>
      </c>
      <c r="JP264" s="613">
        <v>0</v>
      </c>
      <c r="JQ264" s="613">
        <v>0</v>
      </c>
      <c r="JR264" s="613">
        <v>0</v>
      </c>
      <c r="JS264" s="613">
        <v>0</v>
      </c>
      <c r="JT264" s="613">
        <v>0</v>
      </c>
      <c r="JU264" s="613">
        <v>0</v>
      </c>
      <c r="JV264" s="613">
        <v>0</v>
      </c>
      <c r="JW264" s="613">
        <v>0</v>
      </c>
      <c r="JX264" s="613">
        <v>0</v>
      </c>
      <c r="JY264" s="613">
        <v>0</v>
      </c>
      <c r="JZ264" s="613">
        <v>0</v>
      </c>
      <c r="KA264" s="613">
        <v>0</v>
      </c>
      <c r="KB264" s="613">
        <v>0</v>
      </c>
      <c r="KC264" s="613">
        <v>0</v>
      </c>
      <c r="KD264" s="613">
        <v>0</v>
      </c>
      <c r="KE264" s="613">
        <v>0</v>
      </c>
      <c r="KF264" s="613">
        <v>0</v>
      </c>
      <c r="KG264" s="613">
        <v>0</v>
      </c>
      <c r="KH264" s="613">
        <v>0</v>
      </c>
      <c r="KI264" s="613">
        <v>0</v>
      </c>
      <c r="KJ264" s="613">
        <v>0</v>
      </c>
      <c r="KK264" s="613">
        <v>0</v>
      </c>
      <c r="KL264" s="613">
        <v>0</v>
      </c>
      <c r="KM264" s="613">
        <v>0</v>
      </c>
      <c r="KN264" s="613">
        <v>0</v>
      </c>
      <c r="KO264" s="613">
        <v>0</v>
      </c>
      <c r="KP264" s="613">
        <v>0</v>
      </c>
      <c r="KQ264" s="613">
        <v>0</v>
      </c>
      <c r="KR264" s="613">
        <v>0</v>
      </c>
      <c r="KS264" s="613">
        <v>0</v>
      </c>
      <c r="KT264" s="613">
        <v>0</v>
      </c>
      <c r="KU264" s="613">
        <v>0</v>
      </c>
      <c r="KV264" s="613">
        <v>0</v>
      </c>
      <c r="KW264" s="613">
        <v>0</v>
      </c>
      <c r="KX264" s="613">
        <v>0</v>
      </c>
      <c r="KY264" s="613">
        <v>0</v>
      </c>
      <c r="KZ264" s="613">
        <v>0</v>
      </c>
      <c r="LA264" s="613">
        <v>0</v>
      </c>
      <c r="LB264" s="613">
        <v>0</v>
      </c>
      <c r="LC264" s="613">
        <v>0</v>
      </c>
      <c r="LD264" s="613">
        <v>0</v>
      </c>
      <c r="LE264" s="613">
        <v>0</v>
      </c>
      <c r="LF264" s="613">
        <v>0</v>
      </c>
      <c r="LG264" s="613">
        <v>0</v>
      </c>
      <c r="LH264" s="613">
        <v>0</v>
      </c>
      <c r="LI264" s="613">
        <v>0</v>
      </c>
      <c r="LJ264" s="613">
        <v>0</v>
      </c>
      <c r="LK264" s="613">
        <v>0</v>
      </c>
      <c r="LL264" s="613">
        <v>0</v>
      </c>
      <c r="LM264" s="613">
        <v>0</v>
      </c>
      <c r="LN264" s="613">
        <v>0</v>
      </c>
      <c r="LO264" s="613">
        <v>0</v>
      </c>
      <c r="LP264" s="613">
        <v>0</v>
      </c>
      <c r="LQ264" s="613">
        <v>0</v>
      </c>
      <c r="LR264" s="613">
        <v>0</v>
      </c>
      <c r="LS264" s="613">
        <v>0</v>
      </c>
      <c r="LT264" s="613">
        <v>0</v>
      </c>
      <c r="LU264" s="613">
        <v>0</v>
      </c>
      <c r="LV264" s="613">
        <v>0</v>
      </c>
      <c r="LW264" s="613">
        <v>0</v>
      </c>
      <c r="LX264" s="613">
        <v>0</v>
      </c>
      <c r="LY264" s="613">
        <v>0</v>
      </c>
      <c r="LZ264" s="613">
        <v>0</v>
      </c>
      <c r="MA264" s="613">
        <v>0</v>
      </c>
      <c r="MB264" s="613">
        <v>0</v>
      </c>
      <c r="MC264" s="613">
        <v>0</v>
      </c>
      <c r="MD264" s="613">
        <v>0</v>
      </c>
      <c r="ME264" s="613">
        <v>0</v>
      </c>
      <c r="MF264" s="613">
        <v>0</v>
      </c>
      <c r="MG264" s="613">
        <v>0</v>
      </c>
      <c r="MH264" s="613">
        <v>0</v>
      </c>
      <c r="MI264" s="613">
        <v>0</v>
      </c>
      <c r="MJ264" s="613">
        <v>0</v>
      </c>
      <c r="MK264" s="613">
        <v>0</v>
      </c>
      <c r="ML264" s="613">
        <v>0</v>
      </c>
      <c r="MM264" s="613">
        <v>0</v>
      </c>
      <c r="MN264" s="613">
        <v>0</v>
      </c>
      <c r="MO264" s="613">
        <v>0</v>
      </c>
      <c r="MP264" s="613">
        <v>0</v>
      </c>
      <c r="MQ264" s="613">
        <v>0</v>
      </c>
      <c r="MR264" s="613">
        <v>0</v>
      </c>
      <c r="MS264" s="613">
        <v>0</v>
      </c>
      <c r="MT264" s="613">
        <v>0</v>
      </c>
      <c r="MU264" s="613">
        <v>0</v>
      </c>
      <c r="MV264" s="613">
        <v>0</v>
      </c>
      <c r="MW264" s="613">
        <v>0</v>
      </c>
      <c r="MX264" s="613">
        <v>0</v>
      </c>
      <c r="MY264" s="613">
        <v>0</v>
      </c>
      <c r="MZ264" s="613">
        <v>0</v>
      </c>
      <c r="NA264" s="613">
        <v>0</v>
      </c>
      <c r="NB264" s="613">
        <v>0</v>
      </c>
      <c r="NC264" s="613">
        <v>0</v>
      </c>
      <c r="ND264" s="613">
        <v>0</v>
      </c>
      <c r="NE264" s="613">
        <v>0</v>
      </c>
      <c r="NF264" s="613">
        <v>0</v>
      </c>
      <c r="NG264" s="613">
        <v>0</v>
      </c>
      <c r="NH264" s="613">
        <v>0</v>
      </c>
      <c r="NI264" s="613">
        <v>0</v>
      </c>
      <c r="NJ264" s="613">
        <v>0</v>
      </c>
      <c r="NK264" s="613">
        <v>0</v>
      </c>
      <c r="NL264" s="613">
        <v>0</v>
      </c>
      <c r="NM264" s="613">
        <v>0</v>
      </c>
      <c r="NN264" s="613">
        <v>0</v>
      </c>
      <c r="NO264" s="613">
        <v>0</v>
      </c>
      <c r="NP264" s="613">
        <v>0</v>
      </c>
      <c r="NQ264" s="613">
        <v>0</v>
      </c>
      <c r="NR264" s="613">
        <v>0</v>
      </c>
      <c r="NS264" s="613">
        <v>0</v>
      </c>
      <c r="NT264" s="613">
        <v>0</v>
      </c>
      <c r="NU264" s="613">
        <v>0</v>
      </c>
      <c r="NV264" s="613">
        <v>0</v>
      </c>
      <c r="NW264" s="613">
        <v>0</v>
      </c>
      <c r="NX264" s="613">
        <v>0</v>
      </c>
      <c r="NY264" s="613">
        <v>0</v>
      </c>
      <c r="NZ264" s="613">
        <v>0</v>
      </c>
      <c r="OA264" s="613">
        <v>0</v>
      </c>
      <c r="OB264" s="613">
        <v>0</v>
      </c>
      <c r="OC264" s="613">
        <v>0</v>
      </c>
      <c r="OD264" s="613">
        <v>0</v>
      </c>
      <c r="OE264" s="613">
        <v>0</v>
      </c>
      <c r="OF264" s="613">
        <v>0</v>
      </c>
      <c r="OG264" s="613">
        <v>0</v>
      </c>
      <c r="OH264" s="613">
        <v>0</v>
      </c>
      <c r="OI264" s="613">
        <v>0</v>
      </c>
      <c r="OJ264" s="613">
        <v>0</v>
      </c>
      <c r="OK264" s="613">
        <v>0</v>
      </c>
      <c r="OL264" s="613">
        <v>0</v>
      </c>
      <c r="OM264" s="613">
        <v>0</v>
      </c>
      <c r="ON264" s="613">
        <v>0</v>
      </c>
      <c r="OO264" s="613">
        <v>0</v>
      </c>
      <c r="OP264" s="613">
        <v>0</v>
      </c>
      <c r="OQ264" s="613">
        <v>0</v>
      </c>
      <c r="OR264" s="613">
        <v>0</v>
      </c>
      <c r="OS264" s="613">
        <v>0</v>
      </c>
      <c r="OT264" s="613">
        <v>0</v>
      </c>
      <c r="OU264" s="613">
        <v>0</v>
      </c>
      <c r="OV264" s="613">
        <v>0</v>
      </c>
      <c r="OW264" s="613">
        <v>0</v>
      </c>
      <c r="OX264" s="613">
        <v>0</v>
      </c>
      <c r="OY264" s="613">
        <v>0</v>
      </c>
      <c r="OZ264" s="613">
        <v>0</v>
      </c>
      <c r="PA264" s="613">
        <v>0</v>
      </c>
      <c r="PB264" s="613">
        <v>0</v>
      </c>
      <c r="PC264" s="613">
        <v>0</v>
      </c>
      <c r="PD264" s="613">
        <v>0</v>
      </c>
      <c r="PE264" s="613">
        <v>0</v>
      </c>
      <c r="PF264" s="613">
        <v>0</v>
      </c>
      <c r="PG264" s="613">
        <v>0</v>
      </c>
      <c r="PH264" s="613">
        <v>0</v>
      </c>
      <c r="PI264" s="613">
        <v>0</v>
      </c>
      <c r="PJ264" s="613">
        <v>0</v>
      </c>
      <c r="PK264" s="613">
        <v>0</v>
      </c>
      <c r="PL264" s="613">
        <v>0</v>
      </c>
      <c r="PM264" s="613">
        <v>0</v>
      </c>
      <c r="PN264" s="613">
        <v>0</v>
      </c>
      <c r="PO264" s="613">
        <v>0</v>
      </c>
      <c r="PP264" s="613">
        <v>0</v>
      </c>
      <c r="PQ264" s="613">
        <v>0</v>
      </c>
      <c r="PR264" s="613">
        <v>0</v>
      </c>
      <c r="PS264" s="613">
        <v>0</v>
      </c>
      <c r="PT264" s="613">
        <v>0</v>
      </c>
      <c r="PU264" s="613">
        <v>0</v>
      </c>
      <c r="PV264" s="613">
        <v>0</v>
      </c>
      <c r="PW264" s="613">
        <v>0</v>
      </c>
      <c r="PX264" s="613">
        <v>0</v>
      </c>
      <c r="PY264" s="613">
        <v>0</v>
      </c>
      <c r="PZ264" s="613">
        <v>0</v>
      </c>
      <c r="QA264" s="613">
        <v>0</v>
      </c>
      <c r="QB264" s="613">
        <v>0</v>
      </c>
      <c r="QC264" s="613">
        <v>0</v>
      </c>
      <c r="QD264" s="613">
        <v>0</v>
      </c>
      <c r="QE264" s="613">
        <v>0</v>
      </c>
      <c r="QF264" s="613">
        <v>0</v>
      </c>
      <c r="QG264" s="613">
        <v>0</v>
      </c>
      <c r="QH264" s="613">
        <v>0</v>
      </c>
      <c r="QI264" s="613">
        <v>0</v>
      </c>
      <c r="QJ264" s="613">
        <v>0</v>
      </c>
      <c r="QK264" s="613">
        <v>0</v>
      </c>
      <c r="QL264" s="613">
        <v>0</v>
      </c>
      <c r="QM264" s="613">
        <v>0</v>
      </c>
      <c r="QN264" s="613">
        <v>0</v>
      </c>
      <c r="QO264" s="613">
        <v>0</v>
      </c>
      <c r="QP264" s="613">
        <v>0</v>
      </c>
      <c r="QQ264" s="613">
        <v>0</v>
      </c>
      <c r="QR264" s="613">
        <v>0</v>
      </c>
      <c r="QS264" s="613">
        <v>0</v>
      </c>
      <c r="QT264" s="613">
        <v>0</v>
      </c>
      <c r="QU264" s="613">
        <v>0</v>
      </c>
      <c r="QV264" s="613">
        <v>0</v>
      </c>
      <c r="QW264" s="613">
        <v>0</v>
      </c>
      <c r="QX264" s="613">
        <v>0</v>
      </c>
      <c r="QY264" s="613">
        <v>0</v>
      </c>
      <c r="QZ264" s="613">
        <v>0</v>
      </c>
      <c r="RA264" s="613">
        <v>0</v>
      </c>
      <c r="RB264" s="613">
        <v>0</v>
      </c>
      <c r="RC264" s="613">
        <v>0</v>
      </c>
      <c r="RD264" s="613">
        <v>0</v>
      </c>
      <c r="RE264" s="613">
        <v>0</v>
      </c>
      <c r="RF264" s="613">
        <v>0</v>
      </c>
      <c r="RG264" s="613">
        <v>0</v>
      </c>
      <c r="RH264" s="613">
        <v>0</v>
      </c>
      <c r="RI264" s="613">
        <v>0</v>
      </c>
      <c r="RJ264" s="613">
        <v>0</v>
      </c>
      <c r="RK264" s="613">
        <v>0</v>
      </c>
      <c r="RL264" s="613">
        <v>0</v>
      </c>
      <c r="RM264" s="613">
        <v>0</v>
      </c>
      <c r="RN264" s="613">
        <v>0</v>
      </c>
      <c r="RO264" s="613">
        <v>0</v>
      </c>
      <c r="RP264" s="613">
        <v>0</v>
      </c>
      <c r="RQ264" s="613">
        <v>0</v>
      </c>
      <c r="RR264" s="613">
        <v>0</v>
      </c>
      <c r="RS264" s="613">
        <v>0</v>
      </c>
      <c r="RT264" s="613">
        <v>0</v>
      </c>
      <c r="RU264" s="613">
        <v>0</v>
      </c>
      <c r="RV264" s="613">
        <v>0</v>
      </c>
      <c r="RW264" s="613">
        <v>0</v>
      </c>
      <c r="RX264" s="613">
        <v>0</v>
      </c>
      <c r="RY264" s="613">
        <v>0</v>
      </c>
      <c r="RZ264" s="613">
        <v>0</v>
      </c>
      <c r="SA264" s="613">
        <v>0</v>
      </c>
      <c r="SB264" s="613">
        <v>0</v>
      </c>
      <c r="SC264" s="613">
        <v>0</v>
      </c>
      <c r="SD264" s="613">
        <v>0</v>
      </c>
      <c r="SE264" s="613">
        <v>0</v>
      </c>
      <c r="SF264" s="613">
        <v>0</v>
      </c>
      <c r="SG264" s="613">
        <v>0</v>
      </c>
      <c r="SH264" s="613">
        <v>0</v>
      </c>
      <c r="SI264" s="613">
        <v>0</v>
      </c>
      <c r="SJ264" s="613">
        <v>0</v>
      </c>
      <c r="SK264" s="267">
        <f t="shared" si="458"/>
        <v>0</v>
      </c>
      <c r="SL264" s="254"/>
      <c r="SM264" s="242"/>
      <c r="SN264" s="242"/>
      <c r="SO264" s="242"/>
    </row>
    <row r="265" spans="1:509" outlineLevel="3" x14ac:dyDescent="0.35">
      <c r="A265" s="242"/>
      <c r="B265" s="251"/>
      <c r="C265" s="438">
        <f t="shared" si="495"/>
        <v>4</v>
      </c>
      <c r="D265" s="267"/>
      <c r="E265" s="316">
        <f t="shared" si="457"/>
        <v>124</v>
      </c>
      <c r="F265" s="322"/>
      <c r="G265" s="322"/>
      <c r="H265" s="267"/>
      <c r="I265" s="540"/>
      <c r="J265" s="557" t="s">
        <v>855</v>
      </c>
      <c r="K265" s="541"/>
      <c r="L265" s="613">
        <v>0</v>
      </c>
      <c r="M265" s="613">
        <v>0</v>
      </c>
      <c r="N265" s="613">
        <v>0</v>
      </c>
      <c r="O265" s="613">
        <v>0</v>
      </c>
      <c r="P265" s="613">
        <v>0</v>
      </c>
      <c r="Q265" s="613">
        <v>0</v>
      </c>
      <c r="R265" s="613">
        <v>0</v>
      </c>
      <c r="S265" s="613">
        <v>0</v>
      </c>
      <c r="T265" s="613">
        <v>0</v>
      </c>
      <c r="U265" s="613">
        <v>0</v>
      </c>
      <c r="V265" s="613">
        <v>0</v>
      </c>
      <c r="W265" s="613">
        <v>0</v>
      </c>
      <c r="X265" s="613">
        <v>0</v>
      </c>
      <c r="Y265" s="613">
        <v>0</v>
      </c>
      <c r="Z265" s="613">
        <v>0</v>
      </c>
      <c r="AA265" s="613">
        <v>0</v>
      </c>
      <c r="AB265" s="613">
        <v>0</v>
      </c>
      <c r="AC265" s="613">
        <v>0</v>
      </c>
      <c r="AD265" s="613">
        <v>0</v>
      </c>
      <c r="AE265" s="613">
        <v>0</v>
      </c>
      <c r="AF265" s="613">
        <v>0</v>
      </c>
      <c r="AG265" s="613">
        <v>0</v>
      </c>
      <c r="AH265" s="613">
        <v>0</v>
      </c>
      <c r="AI265" s="613">
        <v>0</v>
      </c>
      <c r="AJ265" s="613">
        <v>0</v>
      </c>
      <c r="AK265" s="613">
        <v>0</v>
      </c>
      <c r="AL265" s="613">
        <v>0</v>
      </c>
      <c r="AM265" s="613">
        <v>0</v>
      </c>
      <c r="AN265" s="613">
        <v>0</v>
      </c>
      <c r="AO265" s="613">
        <v>0</v>
      </c>
      <c r="AP265" s="613">
        <v>0</v>
      </c>
      <c r="AQ265" s="613">
        <v>0</v>
      </c>
      <c r="AR265" s="613">
        <v>0</v>
      </c>
      <c r="AS265" s="613">
        <v>0</v>
      </c>
      <c r="AT265" s="613">
        <v>0</v>
      </c>
      <c r="AU265" s="613">
        <v>0</v>
      </c>
      <c r="AV265" s="613">
        <v>0</v>
      </c>
      <c r="AW265" s="613">
        <v>0</v>
      </c>
      <c r="AX265" s="613">
        <v>0</v>
      </c>
      <c r="AY265" s="613">
        <v>0</v>
      </c>
      <c r="AZ265" s="613">
        <v>0</v>
      </c>
      <c r="BA265" s="613">
        <v>0</v>
      </c>
      <c r="BB265" s="613">
        <v>0</v>
      </c>
      <c r="BC265" s="613">
        <v>0</v>
      </c>
      <c r="BD265" s="613">
        <v>0</v>
      </c>
      <c r="BE265" s="613">
        <v>0</v>
      </c>
      <c r="BF265" s="613">
        <v>0</v>
      </c>
      <c r="BG265" s="613">
        <v>0</v>
      </c>
      <c r="BH265" s="613">
        <v>0</v>
      </c>
      <c r="BI265" s="613">
        <v>0</v>
      </c>
      <c r="BJ265" s="613">
        <v>0</v>
      </c>
      <c r="BK265" s="613">
        <v>0</v>
      </c>
      <c r="BL265" s="613">
        <v>0</v>
      </c>
      <c r="BM265" s="613">
        <v>0</v>
      </c>
      <c r="BN265" s="613">
        <v>0</v>
      </c>
      <c r="BO265" s="613">
        <v>0</v>
      </c>
      <c r="BP265" s="613">
        <v>0</v>
      </c>
      <c r="BQ265" s="613">
        <v>0</v>
      </c>
      <c r="BR265" s="613">
        <v>0</v>
      </c>
      <c r="BS265" s="613">
        <v>0</v>
      </c>
      <c r="BT265" s="613">
        <v>0</v>
      </c>
      <c r="BU265" s="613">
        <v>0</v>
      </c>
      <c r="BV265" s="613">
        <v>0</v>
      </c>
      <c r="BW265" s="613">
        <v>0</v>
      </c>
      <c r="BX265" s="613">
        <v>0</v>
      </c>
      <c r="BY265" s="613">
        <v>0</v>
      </c>
      <c r="BZ265" s="613">
        <v>0</v>
      </c>
      <c r="CA265" s="613">
        <v>0</v>
      </c>
      <c r="CB265" s="613">
        <v>0</v>
      </c>
      <c r="CC265" s="613">
        <v>0</v>
      </c>
      <c r="CD265" s="613">
        <v>0</v>
      </c>
      <c r="CE265" s="613">
        <v>0</v>
      </c>
      <c r="CF265" s="613">
        <v>0</v>
      </c>
      <c r="CG265" s="613">
        <v>0</v>
      </c>
      <c r="CH265" s="613">
        <v>0</v>
      </c>
      <c r="CI265" s="613">
        <v>0</v>
      </c>
      <c r="CJ265" s="613">
        <v>0</v>
      </c>
      <c r="CK265" s="613">
        <v>0</v>
      </c>
      <c r="CL265" s="613">
        <v>0</v>
      </c>
      <c r="CM265" s="613">
        <v>0</v>
      </c>
      <c r="CN265" s="613">
        <v>0</v>
      </c>
      <c r="CO265" s="613">
        <v>0</v>
      </c>
      <c r="CP265" s="613">
        <v>0</v>
      </c>
      <c r="CQ265" s="613">
        <v>0</v>
      </c>
      <c r="CR265" s="613">
        <v>0</v>
      </c>
      <c r="CS265" s="613">
        <v>0</v>
      </c>
      <c r="CT265" s="613">
        <v>0</v>
      </c>
      <c r="CU265" s="613">
        <v>0</v>
      </c>
      <c r="CV265" s="613">
        <v>0</v>
      </c>
      <c r="CW265" s="613">
        <v>0</v>
      </c>
      <c r="CX265" s="613">
        <v>0</v>
      </c>
      <c r="CY265" s="613">
        <v>0</v>
      </c>
      <c r="CZ265" s="613">
        <v>0</v>
      </c>
      <c r="DA265" s="613">
        <v>0</v>
      </c>
      <c r="DB265" s="613">
        <v>0</v>
      </c>
      <c r="DC265" s="613">
        <v>0</v>
      </c>
      <c r="DD265" s="613">
        <v>0</v>
      </c>
      <c r="DE265" s="613">
        <v>0</v>
      </c>
      <c r="DF265" s="613">
        <v>0</v>
      </c>
      <c r="DG265" s="613">
        <v>0</v>
      </c>
      <c r="DH265" s="613">
        <v>0</v>
      </c>
      <c r="DI265" s="613">
        <v>0</v>
      </c>
      <c r="DJ265" s="613">
        <v>0</v>
      </c>
      <c r="DK265" s="613">
        <v>0</v>
      </c>
      <c r="DL265" s="613">
        <v>0</v>
      </c>
      <c r="DM265" s="613">
        <v>0</v>
      </c>
      <c r="DN265" s="613">
        <v>0</v>
      </c>
      <c r="DO265" s="613">
        <v>0</v>
      </c>
      <c r="DP265" s="613">
        <v>0</v>
      </c>
      <c r="DQ265" s="613">
        <v>0</v>
      </c>
      <c r="DR265" s="613">
        <v>0</v>
      </c>
      <c r="DS265" s="613">
        <v>0</v>
      </c>
      <c r="DT265" s="613">
        <v>0</v>
      </c>
      <c r="DU265" s="613">
        <v>0</v>
      </c>
      <c r="DV265" s="613">
        <v>0</v>
      </c>
      <c r="DW265" s="613">
        <v>0</v>
      </c>
      <c r="DX265" s="613">
        <v>0</v>
      </c>
      <c r="DY265" s="613">
        <v>0</v>
      </c>
      <c r="DZ265" s="613">
        <v>0</v>
      </c>
      <c r="EA265" s="613">
        <v>0</v>
      </c>
      <c r="EB265" s="613">
        <v>0</v>
      </c>
      <c r="EC265" s="613">
        <v>0</v>
      </c>
      <c r="ED265" s="613">
        <v>0</v>
      </c>
      <c r="EE265" s="613">
        <v>0</v>
      </c>
      <c r="EF265" s="613">
        <v>0</v>
      </c>
      <c r="EG265" s="613">
        <v>0</v>
      </c>
      <c r="EH265" s="613">
        <v>0</v>
      </c>
      <c r="EI265" s="613">
        <v>0</v>
      </c>
      <c r="EJ265" s="613">
        <v>0</v>
      </c>
      <c r="EK265" s="613">
        <v>0</v>
      </c>
      <c r="EL265" s="613">
        <v>0</v>
      </c>
      <c r="EM265" s="613">
        <v>0</v>
      </c>
      <c r="EN265" s="613">
        <v>0</v>
      </c>
      <c r="EO265" s="613">
        <v>0</v>
      </c>
      <c r="EP265" s="613">
        <v>0</v>
      </c>
      <c r="EQ265" s="613">
        <v>0</v>
      </c>
      <c r="ER265" s="613">
        <v>0</v>
      </c>
      <c r="ES265" s="613">
        <v>0</v>
      </c>
      <c r="ET265" s="613">
        <v>0</v>
      </c>
      <c r="EU265" s="613">
        <v>0</v>
      </c>
      <c r="EV265" s="613">
        <v>0</v>
      </c>
      <c r="EW265" s="613">
        <v>0</v>
      </c>
      <c r="EX265" s="613">
        <v>0</v>
      </c>
      <c r="EY265" s="613">
        <v>0</v>
      </c>
      <c r="EZ265" s="613">
        <v>0</v>
      </c>
      <c r="FA265" s="613">
        <v>0</v>
      </c>
      <c r="FB265" s="613">
        <v>0</v>
      </c>
      <c r="FC265" s="613">
        <v>0</v>
      </c>
      <c r="FD265" s="613">
        <v>0</v>
      </c>
      <c r="FE265" s="613">
        <v>0</v>
      </c>
      <c r="FF265" s="613">
        <v>0</v>
      </c>
      <c r="FG265" s="613">
        <v>0</v>
      </c>
      <c r="FH265" s="613">
        <v>0</v>
      </c>
      <c r="FI265" s="613">
        <v>0</v>
      </c>
      <c r="FJ265" s="613">
        <v>0</v>
      </c>
      <c r="FK265" s="613">
        <v>0</v>
      </c>
      <c r="FL265" s="613">
        <v>0</v>
      </c>
      <c r="FM265" s="613">
        <v>0</v>
      </c>
      <c r="FN265" s="613">
        <v>0</v>
      </c>
      <c r="FO265" s="613">
        <v>0</v>
      </c>
      <c r="FP265" s="613">
        <v>0</v>
      </c>
      <c r="FQ265" s="613">
        <v>0</v>
      </c>
      <c r="FR265" s="613">
        <v>0</v>
      </c>
      <c r="FS265" s="613">
        <v>0</v>
      </c>
      <c r="FT265" s="613">
        <v>0</v>
      </c>
      <c r="FU265" s="613">
        <v>0</v>
      </c>
      <c r="FV265" s="613">
        <v>0</v>
      </c>
      <c r="FW265" s="613">
        <v>0</v>
      </c>
      <c r="FX265" s="613">
        <v>0</v>
      </c>
      <c r="FY265" s="613">
        <v>0</v>
      </c>
      <c r="FZ265" s="613">
        <v>0</v>
      </c>
      <c r="GA265" s="613">
        <v>0</v>
      </c>
      <c r="GB265" s="613">
        <v>0</v>
      </c>
      <c r="GC265" s="613">
        <v>0</v>
      </c>
      <c r="GD265" s="613">
        <v>0</v>
      </c>
      <c r="GE265" s="613">
        <v>0</v>
      </c>
      <c r="GF265" s="613">
        <v>0</v>
      </c>
      <c r="GG265" s="613">
        <v>0</v>
      </c>
      <c r="GH265" s="613">
        <v>0</v>
      </c>
      <c r="GI265" s="613">
        <v>0</v>
      </c>
      <c r="GJ265" s="613">
        <v>0</v>
      </c>
      <c r="GK265" s="613">
        <v>0</v>
      </c>
      <c r="GL265" s="613">
        <v>0</v>
      </c>
      <c r="GM265" s="613">
        <v>0</v>
      </c>
      <c r="GN265" s="613">
        <v>0</v>
      </c>
      <c r="GO265" s="613">
        <v>0</v>
      </c>
      <c r="GP265" s="613">
        <v>0</v>
      </c>
      <c r="GQ265" s="613">
        <v>0</v>
      </c>
      <c r="GR265" s="613">
        <v>0</v>
      </c>
      <c r="GS265" s="613">
        <v>0</v>
      </c>
      <c r="GT265" s="613">
        <v>0</v>
      </c>
      <c r="GU265" s="613">
        <v>0</v>
      </c>
      <c r="GV265" s="613">
        <v>0</v>
      </c>
      <c r="GW265" s="613">
        <v>0</v>
      </c>
      <c r="GX265" s="613">
        <v>0</v>
      </c>
      <c r="GY265" s="613">
        <v>0</v>
      </c>
      <c r="GZ265" s="613">
        <v>0</v>
      </c>
      <c r="HA265" s="613">
        <v>0</v>
      </c>
      <c r="HB265" s="613">
        <v>0</v>
      </c>
      <c r="HC265" s="613">
        <v>0</v>
      </c>
      <c r="HD265" s="613">
        <v>0</v>
      </c>
      <c r="HE265" s="613">
        <v>0</v>
      </c>
      <c r="HF265" s="613">
        <v>0</v>
      </c>
      <c r="HG265" s="613">
        <v>0</v>
      </c>
      <c r="HH265" s="613">
        <v>0</v>
      </c>
      <c r="HI265" s="613">
        <v>0</v>
      </c>
      <c r="HJ265" s="613">
        <v>0</v>
      </c>
      <c r="HK265" s="613">
        <v>0</v>
      </c>
      <c r="HL265" s="613">
        <v>0</v>
      </c>
      <c r="HM265" s="613">
        <v>0</v>
      </c>
      <c r="HN265" s="613">
        <v>0</v>
      </c>
      <c r="HO265" s="613">
        <v>0</v>
      </c>
      <c r="HP265" s="613">
        <v>0</v>
      </c>
      <c r="HQ265" s="613">
        <v>0</v>
      </c>
      <c r="HR265" s="613">
        <v>0</v>
      </c>
      <c r="HS265" s="613">
        <v>0</v>
      </c>
      <c r="HT265" s="613">
        <v>0</v>
      </c>
      <c r="HU265" s="613">
        <v>0</v>
      </c>
      <c r="HV265" s="613">
        <v>0</v>
      </c>
      <c r="HW265" s="613">
        <v>0</v>
      </c>
      <c r="HX265" s="613">
        <v>0</v>
      </c>
      <c r="HY265" s="613">
        <v>0</v>
      </c>
      <c r="HZ265" s="613">
        <v>0</v>
      </c>
      <c r="IA265" s="613">
        <v>0</v>
      </c>
      <c r="IB265" s="613">
        <v>0</v>
      </c>
      <c r="IC265" s="613">
        <v>0</v>
      </c>
      <c r="ID265" s="613">
        <v>0</v>
      </c>
      <c r="IE265" s="613">
        <v>0</v>
      </c>
      <c r="IF265" s="613">
        <v>0</v>
      </c>
      <c r="IG265" s="613">
        <v>0</v>
      </c>
      <c r="IH265" s="613">
        <v>0</v>
      </c>
      <c r="II265" s="613">
        <v>0</v>
      </c>
      <c r="IJ265" s="613">
        <v>0</v>
      </c>
      <c r="IK265" s="613">
        <v>0</v>
      </c>
      <c r="IL265" s="613">
        <v>0</v>
      </c>
      <c r="IM265" s="613">
        <v>0</v>
      </c>
      <c r="IN265" s="613">
        <v>0</v>
      </c>
      <c r="IO265" s="613">
        <v>0</v>
      </c>
      <c r="IP265" s="613">
        <v>0</v>
      </c>
      <c r="IQ265" s="613">
        <v>0</v>
      </c>
      <c r="IR265" s="613">
        <v>0</v>
      </c>
      <c r="IS265" s="613">
        <v>0</v>
      </c>
      <c r="IT265" s="613">
        <v>0</v>
      </c>
      <c r="IU265" s="613">
        <v>0</v>
      </c>
      <c r="IV265" s="613">
        <v>0</v>
      </c>
      <c r="IW265" s="613">
        <v>0</v>
      </c>
      <c r="IX265" s="613">
        <v>0</v>
      </c>
      <c r="IY265" s="613">
        <v>0</v>
      </c>
      <c r="IZ265" s="613">
        <v>0</v>
      </c>
      <c r="JA265" s="613">
        <v>0</v>
      </c>
      <c r="JB265" s="613">
        <v>0</v>
      </c>
      <c r="JC265" s="613">
        <v>0</v>
      </c>
      <c r="JD265" s="613">
        <v>0</v>
      </c>
      <c r="JE265" s="613">
        <v>0</v>
      </c>
      <c r="JF265" s="613">
        <v>0</v>
      </c>
      <c r="JG265" s="613">
        <v>0</v>
      </c>
      <c r="JH265" s="613">
        <v>0</v>
      </c>
      <c r="JI265" s="613">
        <v>0</v>
      </c>
      <c r="JJ265" s="613">
        <v>0</v>
      </c>
      <c r="JK265" s="613">
        <v>0</v>
      </c>
      <c r="JL265" s="613">
        <v>0</v>
      </c>
      <c r="JM265" s="613">
        <v>0</v>
      </c>
      <c r="JN265" s="613">
        <v>0</v>
      </c>
      <c r="JO265" s="613">
        <v>0</v>
      </c>
      <c r="JP265" s="613">
        <v>0</v>
      </c>
      <c r="JQ265" s="613">
        <v>0</v>
      </c>
      <c r="JR265" s="613">
        <v>0</v>
      </c>
      <c r="JS265" s="613">
        <v>0</v>
      </c>
      <c r="JT265" s="613">
        <v>0</v>
      </c>
      <c r="JU265" s="613">
        <v>0</v>
      </c>
      <c r="JV265" s="613">
        <v>0</v>
      </c>
      <c r="JW265" s="613">
        <v>0</v>
      </c>
      <c r="JX265" s="613">
        <v>0</v>
      </c>
      <c r="JY265" s="613">
        <v>0</v>
      </c>
      <c r="JZ265" s="613">
        <v>0</v>
      </c>
      <c r="KA265" s="613">
        <v>0</v>
      </c>
      <c r="KB265" s="613">
        <v>0</v>
      </c>
      <c r="KC265" s="613">
        <v>0</v>
      </c>
      <c r="KD265" s="613">
        <v>0</v>
      </c>
      <c r="KE265" s="613">
        <v>0</v>
      </c>
      <c r="KF265" s="613">
        <v>0</v>
      </c>
      <c r="KG265" s="613">
        <v>0</v>
      </c>
      <c r="KH265" s="613">
        <v>0</v>
      </c>
      <c r="KI265" s="613">
        <v>0</v>
      </c>
      <c r="KJ265" s="613">
        <v>0</v>
      </c>
      <c r="KK265" s="613">
        <v>0</v>
      </c>
      <c r="KL265" s="613">
        <v>0</v>
      </c>
      <c r="KM265" s="613">
        <v>0</v>
      </c>
      <c r="KN265" s="613">
        <v>0</v>
      </c>
      <c r="KO265" s="613">
        <v>0</v>
      </c>
      <c r="KP265" s="613">
        <v>0</v>
      </c>
      <c r="KQ265" s="613">
        <v>0</v>
      </c>
      <c r="KR265" s="613">
        <v>0</v>
      </c>
      <c r="KS265" s="613">
        <v>0</v>
      </c>
      <c r="KT265" s="613">
        <v>0</v>
      </c>
      <c r="KU265" s="613">
        <v>0</v>
      </c>
      <c r="KV265" s="613">
        <v>0</v>
      </c>
      <c r="KW265" s="613">
        <v>0</v>
      </c>
      <c r="KX265" s="613">
        <v>0</v>
      </c>
      <c r="KY265" s="613">
        <v>0</v>
      </c>
      <c r="KZ265" s="613">
        <v>0</v>
      </c>
      <c r="LA265" s="613">
        <v>0</v>
      </c>
      <c r="LB265" s="613">
        <v>0</v>
      </c>
      <c r="LC265" s="613">
        <v>0</v>
      </c>
      <c r="LD265" s="613">
        <v>0</v>
      </c>
      <c r="LE265" s="613">
        <v>0</v>
      </c>
      <c r="LF265" s="613">
        <v>0</v>
      </c>
      <c r="LG265" s="613">
        <v>0</v>
      </c>
      <c r="LH265" s="613">
        <v>0</v>
      </c>
      <c r="LI265" s="613">
        <v>0</v>
      </c>
      <c r="LJ265" s="613">
        <v>0</v>
      </c>
      <c r="LK265" s="613">
        <v>0</v>
      </c>
      <c r="LL265" s="613">
        <v>0</v>
      </c>
      <c r="LM265" s="613">
        <v>0</v>
      </c>
      <c r="LN265" s="613">
        <v>0</v>
      </c>
      <c r="LO265" s="613">
        <v>0</v>
      </c>
      <c r="LP265" s="613">
        <v>0</v>
      </c>
      <c r="LQ265" s="613">
        <v>0</v>
      </c>
      <c r="LR265" s="613">
        <v>0</v>
      </c>
      <c r="LS265" s="613">
        <v>0</v>
      </c>
      <c r="LT265" s="613">
        <v>0</v>
      </c>
      <c r="LU265" s="613">
        <v>0</v>
      </c>
      <c r="LV265" s="613">
        <v>0</v>
      </c>
      <c r="LW265" s="613">
        <v>0</v>
      </c>
      <c r="LX265" s="613">
        <v>0</v>
      </c>
      <c r="LY265" s="613">
        <v>0</v>
      </c>
      <c r="LZ265" s="613">
        <v>0</v>
      </c>
      <c r="MA265" s="613">
        <v>0</v>
      </c>
      <c r="MB265" s="613">
        <v>0</v>
      </c>
      <c r="MC265" s="613">
        <v>0</v>
      </c>
      <c r="MD265" s="613">
        <v>0</v>
      </c>
      <c r="ME265" s="613">
        <v>0</v>
      </c>
      <c r="MF265" s="613">
        <v>0</v>
      </c>
      <c r="MG265" s="613">
        <v>0</v>
      </c>
      <c r="MH265" s="613">
        <v>0</v>
      </c>
      <c r="MI265" s="613">
        <v>0</v>
      </c>
      <c r="MJ265" s="613">
        <v>0</v>
      </c>
      <c r="MK265" s="613">
        <v>0</v>
      </c>
      <c r="ML265" s="613">
        <v>0</v>
      </c>
      <c r="MM265" s="613">
        <v>0</v>
      </c>
      <c r="MN265" s="613">
        <v>0</v>
      </c>
      <c r="MO265" s="613">
        <v>0</v>
      </c>
      <c r="MP265" s="613">
        <v>0</v>
      </c>
      <c r="MQ265" s="613">
        <v>0</v>
      </c>
      <c r="MR265" s="613">
        <v>0</v>
      </c>
      <c r="MS265" s="613">
        <v>0</v>
      </c>
      <c r="MT265" s="613">
        <v>0</v>
      </c>
      <c r="MU265" s="613">
        <v>0</v>
      </c>
      <c r="MV265" s="613">
        <v>0</v>
      </c>
      <c r="MW265" s="613">
        <v>0</v>
      </c>
      <c r="MX265" s="613">
        <v>0</v>
      </c>
      <c r="MY265" s="613">
        <v>0</v>
      </c>
      <c r="MZ265" s="613">
        <v>0</v>
      </c>
      <c r="NA265" s="613">
        <v>0</v>
      </c>
      <c r="NB265" s="613">
        <v>0</v>
      </c>
      <c r="NC265" s="613">
        <v>0</v>
      </c>
      <c r="ND265" s="613">
        <v>0</v>
      </c>
      <c r="NE265" s="613">
        <v>0</v>
      </c>
      <c r="NF265" s="613">
        <v>0</v>
      </c>
      <c r="NG265" s="613">
        <v>0</v>
      </c>
      <c r="NH265" s="613">
        <v>0</v>
      </c>
      <c r="NI265" s="613">
        <v>0</v>
      </c>
      <c r="NJ265" s="613">
        <v>0</v>
      </c>
      <c r="NK265" s="613">
        <v>0</v>
      </c>
      <c r="NL265" s="613">
        <v>0</v>
      </c>
      <c r="NM265" s="613">
        <v>0</v>
      </c>
      <c r="NN265" s="613">
        <v>0</v>
      </c>
      <c r="NO265" s="613">
        <v>0</v>
      </c>
      <c r="NP265" s="613">
        <v>0</v>
      </c>
      <c r="NQ265" s="613">
        <v>0</v>
      </c>
      <c r="NR265" s="613">
        <v>0</v>
      </c>
      <c r="NS265" s="613">
        <v>0</v>
      </c>
      <c r="NT265" s="613">
        <v>0</v>
      </c>
      <c r="NU265" s="613">
        <v>0</v>
      </c>
      <c r="NV265" s="613">
        <v>0</v>
      </c>
      <c r="NW265" s="613">
        <v>0</v>
      </c>
      <c r="NX265" s="613">
        <v>0</v>
      </c>
      <c r="NY265" s="613">
        <v>0</v>
      </c>
      <c r="NZ265" s="613">
        <v>0</v>
      </c>
      <c r="OA265" s="613">
        <v>0</v>
      </c>
      <c r="OB265" s="613">
        <v>0</v>
      </c>
      <c r="OC265" s="613">
        <v>0</v>
      </c>
      <c r="OD265" s="613">
        <v>0</v>
      </c>
      <c r="OE265" s="613">
        <v>0</v>
      </c>
      <c r="OF265" s="613">
        <v>0</v>
      </c>
      <c r="OG265" s="613">
        <v>0</v>
      </c>
      <c r="OH265" s="613">
        <v>0</v>
      </c>
      <c r="OI265" s="613">
        <v>0</v>
      </c>
      <c r="OJ265" s="613">
        <v>0</v>
      </c>
      <c r="OK265" s="613">
        <v>0</v>
      </c>
      <c r="OL265" s="613">
        <v>0</v>
      </c>
      <c r="OM265" s="613">
        <v>0</v>
      </c>
      <c r="ON265" s="613">
        <v>0</v>
      </c>
      <c r="OO265" s="613">
        <v>0</v>
      </c>
      <c r="OP265" s="613">
        <v>0</v>
      </c>
      <c r="OQ265" s="613">
        <v>0</v>
      </c>
      <c r="OR265" s="613">
        <v>0</v>
      </c>
      <c r="OS265" s="613">
        <v>0</v>
      </c>
      <c r="OT265" s="613">
        <v>0</v>
      </c>
      <c r="OU265" s="613">
        <v>0</v>
      </c>
      <c r="OV265" s="613">
        <v>0</v>
      </c>
      <c r="OW265" s="613">
        <v>0</v>
      </c>
      <c r="OX265" s="613">
        <v>0</v>
      </c>
      <c r="OY265" s="613">
        <v>0</v>
      </c>
      <c r="OZ265" s="613">
        <v>0</v>
      </c>
      <c r="PA265" s="613">
        <v>0</v>
      </c>
      <c r="PB265" s="613">
        <v>0</v>
      </c>
      <c r="PC265" s="613">
        <v>0</v>
      </c>
      <c r="PD265" s="613">
        <v>0</v>
      </c>
      <c r="PE265" s="613">
        <v>0</v>
      </c>
      <c r="PF265" s="613">
        <v>0</v>
      </c>
      <c r="PG265" s="613">
        <v>0</v>
      </c>
      <c r="PH265" s="613">
        <v>0</v>
      </c>
      <c r="PI265" s="613">
        <v>0</v>
      </c>
      <c r="PJ265" s="613">
        <v>0</v>
      </c>
      <c r="PK265" s="613">
        <v>0</v>
      </c>
      <c r="PL265" s="613">
        <v>0</v>
      </c>
      <c r="PM265" s="613">
        <v>0</v>
      </c>
      <c r="PN265" s="613">
        <v>0</v>
      </c>
      <c r="PO265" s="613">
        <v>0</v>
      </c>
      <c r="PP265" s="613">
        <v>0</v>
      </c>
      <c r="PQ265" s="613">
        <v>0</v>
      </c>
      <c r="PR265" s="613">
        <v>0</v>
      </c>
      <c r="PS265" s="613">
        <v>0</v>
      </c>
      <c r="PT265" s="613">
        <v>0</v>
      </c>
      <c r="PU265" s="613">
        <v>0</v>
      </c>
      <c r="PV265" s="613">
        <v>0</v>
      </c>
      <c r="PW265" s="613">
        <v>0</v>
      </c>
      <c r="PX265" s="613">
        <v>0</v>
      </c>
      <c r="PY265" s="613">
        <v>0</v>
      </c>
      <c r="PZ265" s="613">
        <v>0</v>
      </c>
      <c r="QA265" s="613">
        <v>0</v>
      </c>
      <c r="QB265" s="613">
        <v>0</v>
      </c>
      <c r="QC265" s="613">
        <v>0</v>
      </c>
      <c r="QD265" s="613">
        <v>0</v>
      </c>
      <c r="QE265" s="613">
        <v>0</v>
      </c>
      <c r="QF265" s="613">
        <v>0</v>
      </c>
      <c r="QG265" s="613">
        <v>0</v>
      </c>
      <c r="QH265" s="613">
        <v>0</v>
      </c>
      <c r="QI265" s="613">
        <v>0</v>
      </c>
      <c r="QJ265" s="613">
        <v>0</v>
      </c>
      <c r="QK265" s="613">
        <v>0</v>
      </c>
      <c r="QL265" s="613">
        <v>0</v>
      </c>
      <c r="QM265" s="613">
        <v>0</v>
      </c>
      <c r="QN265" s="613">
        <v>0</v>
      </c>
      <c r="QO265" s="613">
        <v>0</v>
      </c>
      <c r="QP265" s="613">
        <v>0</v>
      </c>
      <c r="QQ265" s="613">
        <v>0</v>
      </c>
      <c r="QR265" s="613">
        <v>0</v>
      </c>
      <c r="QS265" s="613">
        <v>0</v>
      </c>
      <c r="QT265" s="613">
        <v>0</v>
      </c>
      <c r="QU265" s="613">
        <v>0</v>
      </c>
      <c r="QV265" s="613">
        <v>0</v>
      </c>
      <c r="QW265" s="613">
        <v>0</v>
      </c>
      <c r="QX265" s="613">
        <v>0</v>
      </c>
      <c r="QY265" s="613">
        <v>0</v>
      </c>
      <c r="QZ265" s="613">
        <v>0</v>
      </c>
      <c r="RA265" s="613">
        <v>0</v>
      </c>
      <c r="RB265" s="613">
        <v>0</v>
      </c>
      <c r="RC265" s="613">
        <v>0</v>
      </c>
      <c r="RD265" s="613">
        <v>0</v>
      </c>
      <c r="RE265" s="613">
        <v>0</v>
      </c>
      <c r="RF265" s="613">
        <v>0</v>
      </c>
      <c r="RG265" s="613">
        <v>0</v>
      </c>
      <c r="RH265" s="613">
        <v>0</v>
      </c>
      <c r="RI265" s="613">
        <v>0</v>
      </c>
      <c r="RJ265" s="613">
        <v>0</v>
      </c>
      <c r="RK265" s="613">
        <v>0</v>
      </c>
      <c r="RL265" s="613">
        <v>0</v>
      </c>
      <c r="RM265" s="613">
        <v>0</v>
      </c>
      <c r="RN265" s="613">
        <v>0</v>
      </c>
      <c r="RO265" s="613">
        <v>0</v>
      </c>
      <c r="RP265" s="613">
        <v>0</v>
      </c>
      <c r="RQ265" s="613">
        <v>0</v>
      </c>
      <c r="RR265" s="613">
        <v>0</v>
      </c>
      <c r="RS265" s="613">
        <v>0</v>
      </c>
      <c r="RT265" s="613">
        <v>0</v>
      </c>
      <c r="RU265" s="613">
        <v>0</v>
      </c>
      <c r="RV265" s="613">
        <v>0</v>
      </c>
      <c r="RW265" s="613">
        <v>0</v>
      </c>
      <c r="RX265" s="613">
        <v>0</v>
      </c>
      <c r="RY265" s="613">
        <v>0</v>
      </c>
      <c r="RZ265" s="613">
        <v>0</v>
      </c>
      <c r="SA265" s="613">
        <v>0</v>
      </c>
      <c r="SB265" s="613">
        <v>0</v>
      </c>
      <c r="SC265" s="613">
        <v>0</v>
      </c>
      <c r="SD265" s="613">
        <v>0</v>
      </c>
      <c r="SE265" s="613">
        <v>0</v>
      </c>
      <c r="SF265" s="613">
        <v>0</v>
      </c>
      <c r="SG265" s="613">
        <v>0</v>
      </c>
      <c r="SH265" s="613">
        <v>0</v>
      </c>
      <c r="SI265" s="613">
        <v>0</v>
      </c>
      <c r="SJ265" s="613">
        <v>0</v>
      </c>
      <c r="SK265" s="267">
        <f>SJ265</f>
        <v>0</v>
      </c>
      <c r="SL265" s="254"/>
      <c r="SM265" s="242"/>
      <c r="SN265" s="242"/>
      <c r="SO265" s="242"/>
    </row>
    <row r="266" spans="1:509" outlineLevel="3" x14ac:dyDescent="0.35">
      <c r="A266" s="242"/>
      <c r="B266" s="251"/>
      <c r="C266" s="438">
        <f t="shared" si="495"/>
        <v>4</v>
      </c>
      <c r="D266" s="267"/>
      <c r="E266" s="316">
        <f t="shared" si="457"/>
        <v>125</v>
      </c>
      <c r="F266" s="322"/>
      <c r="G266" s="322"/>
      <c r="H266" s="267"/>
      <c r="I266" s="540"/>
      <c r="J266" s="554" t="s">
        <v>857</v>
      </c>
      <c r="K266" s="541"/>
      <c r="L266" s="613">
        <v>0</v>
      </c>
      <c r="M266" s="613">
        <v>0</v>
      </c>
      <c r="N266" s="613">
        <v>0</v>
      </c>
      <c r="O266" s="613">
        <v>0</v>
      </c>
      <c r="P266" s="613">
        <v>0</v>
      </c>
      <c r="Q266" s="613">
        <v>0</v>
      </c>
      <c r="R266" s="613">
        <v>0</v>
      </c>
      <c r="S266" s="613">
        <v>0</v>
      </c>
      <c r="T266" s="613">
        <v>0</v>
      </c>
      <c r="U266" s="613">
        <v>0</v>
      </c>
      <c r="V266" s="613">
        <v>0</v>
      </c>
      <c r="W266" s="613">
        <v>0</v>
      </c>
      <c r="X266" s="613">
        <v>0</v>
      </c>
      <c r="Y266" s="613">
        <v>0</v>
      </c>
      <c r="Z266" s="613">
        <v>0</v>
      </c>
      <c r="AA266" s="613">
        <v>0</v>
      </c>
      <c r="AB266" s="613">
        <v>0</v>
      </c>
      <c r="AC266" s="613">
        <v>0</v>
      </c>
      <c r="AD266" s="613">
        <v>0</v>
      </c>
      <c r="AE266" s="613">
        <v>0</v>
      </c>
      <c r="AF266" s="613">
        <v>0</v>
      </c>
      <c r="AG266" s="613">
        <v>0</v>
      </c>
      <c r="AH266" s="613">
        <v>0</v>
      </c>
      <c r="AI266" s="613">
        <v>0</v>
      </c>
      <c r="AJ266" s="613">
        <v>0</v>
      </c>
      <c r="AK266" s="613">
        <v>0</v>
      </c>
      <c r="AL266" s="613">
        <v>0</v>
      </c>
      <c r="AM266" s="613">
        <v>0</v>
      </c>
      <c r="AN266" s="613">
        <v>0</v>
      </c>
      <c r="AO266" s="613">
        <v>0</v>
      </c>
      <c r="AP266" s="613">
        <v>0</v>
      </c>
      <c r="AQ266" s="613">
        <v>0</v>
      </c>
      <c r="AR266" s="613">
        <v>0</v>
      </c>
      <c r="AS266" s="613">
        <v>0</v>
      </c>
      <c r="AT266" s="613">
        <v>0</v>
      </c>
      <c r="AU266" s="613">
        <v>0</v>
      </c>
      <c r="AV266" s="613">
        <v>0</v>
      </c>
      <c r="AW266" s="613">
        <v>0</v>
      </c>
      <c r="AX266" s="613">
        <v>0</v>
      </c>
      <c r="AY266" s="613">
        <v>0</v>
      </c>
      <c r="AZ266" s="613">
        <v>0</v>
      </c>
      <c r="BA266" s="613">
        <v>0</v>
      </c>
      <c r="BB266" s="613">
        <v>0</v>
      </c>
      <c r="BC266" s="613">
        <v>0</v>
      </c>
      <c r="BD266" s="613">
        <v>0</v>
      </c>
      <c r="BE266" s="613">
        <v>0</v>
      </c>
      <c r="BF266" s="613">
        <v>0</v>
      </c>
      <c r="BG266" s="613">
        <v>0</v>
      </c>
      <c r="BH266" s="613">
        <v>0</v>
      </c>
      <c r="BI266" s="613">
        <v>0</v>
      </c>
      <c r="BJ266" s="613">
        <v>0</v>
      </c>
      <c r="BK266" s="613">
        <v>0</v>
      </c>
      <c r="BL266" s="613">
        <v>0</v>
      </c>
      <c r="BM266" s="613">
        <v>0</v>
      </c>
      <c r="BN266" s="613">
        <v>0</v>
      </c>
      <c r="BO266" s="613">
        <v>0</v>
      </c>
      <c r="BP266" s="613">
        <v>0</v>
      </c>
      <c r="BQ266" s="613">
        <v>0</v>
      </c>
      <c r="BR266" s="613">
        <v>0</v>
      </c>
      <c r="BS266" s="613">
        <v>0</v>
      </c>
      <c r="BT266" s="613">
        <v>0</v>
      </c>
      <c r="BU266" s="613">
        <v>0</v>
      </c>
      <c r="BV266" s="613">
        <v>0</v>
      </c>
      <c r="BW266" s="613">
        <v>0</v>
      </c>
      <c r="BX266" s="613">
        <v>0</v>
      </c>
      <c r="BY266" s="613">
        <v>0</v>
      </c>
      <c r="BZ266" s="613">
        <v>0</v>
      </c>
      <c r="CA266" s="613">
        <v>0</v>
      </c>
      <c r="CB266" s="613">
        <v>0</v>
      </c>
      <c r="CC266" s="613">
        <v>0</v>
      </c>
      <c r="CD266" s="613">
        <v>0</v>
      </c>
      <c r="CE266" s="613">
        <v>0</v>
      </c>
      <c r="CF266" s="613">
        <v>0</v>
      </c>
      <c r="CG266" s="613">
        <v>0</v>
      </c>
      <c r="CH266" s="613">
        <v>0</v>
      </c>
      <c r="CI266" s="613">
        <v>0</v>
      </c>
      <c r="CJ266" s="613">
        <v>0</v>
      </c>
      <c r="CK266" s="613">
        <v>0</v>
      </c>
      <c r="CL266" s="613">
        <v>0</v>
      </c>
      <c r="CM266" s="613">
        <v>0</v>
      </c>
      <c r="CN266" s="613">
        <v>0</v>
      </c>
      <c r="CO266" s="613">
        <v>0</v>
      </c>
      <c r="CP266" s="613">
        <v>0</v>
      </c>
      <c r="CQ266" s="613">
        <v>0</v>
      </c>
      <c r="CR266" s="613">
        <v>0</v>
      </c>
      <c r="CS266" s="613">
        <v>0</v>
      </c>
      <c r="CT266" s="613">
        <v>0</v>
      </c>
      <c r="CU266" s="613">
        <v>0</v>
      </c>
      <c r="CV266" s="613">
        <v>0</v>
      </c>
      <c r="CW266" s="613">
        <v>0</v>
      </c>
      <c r="CX266" s="613">
        <v>0</v>
      </c>
      <c r="CY266" s="613">
        <v>0</v>
      </c>
      <c r="CZ266" s="613">
        <v>0</v>
      </c>
      <c r="DA266" s="613">
        <v>0</v>
      </c>
      <c r="DB266" s="613">
        <v>0</v>
      </c>
      <c r="DC266" s="613">
        <v>0</v>
      </c>
      <c r="DD266" s="613">
        <v>0</v>
      </c>
      <c r="DE266" s="613">
        <v>0</v>
      </c>
      <c r="DF266" s="613">
        <v>0</v>
      </c>
      <c r="DG266" s="613">
        <v>0</v>
      </c>
      <c r="DH266" s="613">
        <v>0</v>
      </c>
      <c r="DI266" s="613">
        <v>0</v>
      </c>
      <c r="DJ266" s="613">
        <v>0</v>
      </c>
      <c r="DK266" s="613">
        <v>0</v>
      </c>
      <c r="DL266" s="613">
        <v>0</v>
      </c>
      <c r="DM266" s="613">
        <v>0</v>
      </c>
      <c r="DN266" s="613">
        <v>0</v>
      </c>
      <c r="DO266" s="613">
        <v>0</v>
      </c>
      <c r="DP266" s="613">
        <v>0</v>
      </c>
      <c r="DQ266" s="613">
        <v>0</v>
      </c>
      <c r="DR266" s="613">
        <v>0</v>
      </c>
      <c r="DS266" s="613">
        <v>0</v>
      </c>
      <c r="DT266" s="613">
        <v>0</v>
      </c>
      <c r="DU266" s="613">
        <v>0</v>
      </c>
      <c r="DV266" s="613">
        <v>0</v>
      </c>
      <c r="DW266" s="613">
        <v>0</v>
      </c>
      <c r="DX266" s="613">
        <v>0</v>
      </c>
      <c r="DY266" s="613">
        <v>0</v>
      </c>
      <c r="DZ266" s="613">
        <v>0</v>
      </c>
      <c r="EA266" s="613">
        <v>0</v>
      </c>
      <c r="EB266" s="613">
        <v>0</v>
      </c>
      <c r="EC266" s="613">
        <v>0</v>
      </c>
      <c r="ED266" s="613">
        <v>0</v>
      </c>
      <c r="EE266" s="613">
        <v>0</v>
      </c>
      <c r="EF266" s="613">
        <v>0</v>
      </c>
      <c r="EG266" s="613">
        <v>0</v>
      </c>
      <c r="EH266" s="613">
        <v>0</v>
      </c>
      <c r="EI266" s="613">
        <v>0</v>
      </c>
      <c r="EJ266" s="613">
        <v>0</v>
      </c>
      <c r="EK266" s="613">
        <v>0</v>
      </c>
      <c r="EL266" s="613">
        <v>0</v>
      </c>
      <c r="EM266" s="613">
        <v>0</v>
      </c>
      <c r="EN266" s="613">
        <v>0</v>
      </c>
      <c r="EO266" s="613">
        <v>0</v>
      </c>
      <c r="EP266" s="613">
        <v>0</v>
      </c>
      <c r="EQ266" s="613">
        <v>0</v>
      </c>
      <c r="ER266" s="613">
        <v>0</v>
      </c>
      <c r="ES266" s="613">
        <v>0</v>
      </c>
      <c r="ET266" s="613">
        <v>0</v>
      </c>
      <c r="EU266" s="613">
        <v>0</v>
      </c>
      <c r="EV266" s="613">
        <v>0</v>
      </c>
      <c r="EW266" s="613">
        <v>0</v>
      </c>
      <c r="EX266" s="613">
        <v>0</v>
      </c>
      <c r="EY266" s="613">
        <v>0</v>
      </c>
      <c r="EZ266" s="613">
        <v>0</v>
      </c>
      <c r="FA266" s="613">
        <v>0</v>
      </c>
      <c r="FB266" s="613">
        <v>0</v>
      </c>
      <c r="FC266" s="613">
        <v>0</v>
      </c>
      <c r="FD266" s="613">
        <v>0</v>
      </c>
      <c r="FE266" s="613">
        <v>0</v>
      </c>
      <c r="FF266" s="613">
        <v>0</v>
      </c>
      <c r="FG266" s="613">
        <v>0</v>
      </c>
      <c r="FH266" s="613">
        <v>0</v>
      </c>
      <c r="FI266" s="613">
        <v>0</v>
      </c>
      <c r="FJ266" s="613">
        <v>0</v>
      </c>
      <c r="FK266" s="613">
        <v>0</v>
      </c>
      <c r="FL266" s="613">
        <v>0</v>
      </c>
      <c r="FM266" s="613">
        <v>0</v>
      </c>
      <c r="FN266" s="613">
        <v>0</v>
      </c>
      <c r="FO266" s="613">
        <v>0</v>
      </c>
      <c r="FP266" s="613">
        <v>0</v>
      </c>
      <c r="FQ266" s="613">
        <v>0</v>
      </c>
      <c r="FR266" s="613">
        <v>0</v>
      </c>
      <c r="FS266" s="613">
        <v>0</v>
      </c>
      <c r="FT266" s="613">
        <v>0</v>
      </c>
      <c r="FU266" s="613">
        <v>0</v>
      </c>
      <c r="FV266" s="613">
        <v>0</v>
      </c>
      <c r="FW266" s="613">
        <v>0</v>
      </c>
      <c r="FX266" s="613">
        <v>0</v>
      </c>
      <c r="FY266" s="613">
        <v>0</v>
      </c>
      <c r="FZ266" s="613">
        <v>0</v>
      </c>
      <c r="GA266" s="613">
        <v>0</v>
      </c>
      <c r="GB266" s="613">
        <v>0</v>
      </c>
      <c r="GC266" s="613">
        <v>0</v>
      </c>
      <c r="GD266" s="613">
        <v>0</v>
      </c>
      <c r="GE266" s="613">
        <v>0</v>
      </c>
      <c r="GF266" s="613">
        <v>0</v>
      </c>
      <c r="GG266" s="613">
        <v>0</v>
      </c>
      <c r="GH266" s="613">
        <v>0</v>
      </c>
      <c r="GI266" s="613">
        <v>0</v>
      </c>
      <c r="GJ266" s="613">
        <v>0</v>
      </c>
      <c r="GK266" s="613">
        <v>0</v>
      </c>
      <c r="GL266" s="613">
        <v>0</v>
      </c>
      <c r="GM266" s="613">
        <v>0</v>
      </c>
      <c r="GN266" s="613">
        <v>0</v>
      </c>
      <c r="GO266" s="613">
        <v>0</v>
      </c>
      <c r="GP266" s="613">
        <v>0</v>
      </c>
      <c r="GQ266" s="613">
        <v>0</v>
      </c>
      <c r="GR266" s="613">
        <v>0</v>
      </c>
      <c r="GS266" s="613">
        <v>0</v>
      </c>
      <c r="GT266" s="613">
        <v>0</v>
      </c>
      <c r="GU266" s="613">
        <v>0</v>
      </c>
      <c r="GV266" s="613">
        <v>0</v>
      </c>
      <c r="GW266" s="613">
        <v>0</v>
      </c>
      <c r="GX266" s="613">
        <v>0</v>
      </c>
      <c r="GY266" s="613">
        <v>0</v>
      </c>
      <c r="GZ266" s="613">
        <v>0</v>
      </c>
      <c r="HA266" s="613">
        <v>0</v>
      </c>
      <c r="HB266" s="613">
        <v>0</v>
      </c>
      <c r="HC266" s="613">
        <v>0</v>
      </c>
      <c r="HD266" s="613">
        <v>0</v>
      </c>
      <c r="HE266" s="613">
        <v>0</v>
      </c>
      <c r="HF266" s="613">
        <v>0</v>
      </c>
      <c r="HG266" s="613">
        <v>0</v>
      </c>
      <c r="HH266" s="613">
        <v>0</v>
      </c>
      <c r="HI266" s="613">
        <v>0</v>
      </c>
      <c r="HJ266" s="613">
        <v>0</v>
      </c>
      <c r="HK266" s="613">
        <v>0</v>
      </c>
      <c r="HL266" s="613">
        <v>0</v>
      </c>
      <c r="HM266" s="613">
        <v>0</v>
      </c>
      <c r="HN266" s="613">
        <v>0</v>
      </c>
      <c r="HO266" s="613">
        <v>0</v>
      </c>
      <c r="HP266" s="613">
        <v>0</v>
      </c>
      <c r="HQ266" s="613">
        <v>0</v>
      </c>
      <c r="HR266" s="613">
        <v>0</v>
      </c>
      <c r="HS266" s="613">
        <v>0</v>
      </c>
      <c r="HT266" s="613">
        <v>0</v>
      </c>
      <c r="HU266" s="613">
        <v>0</v>
      </c>
      <c r="HV266" s="613">
        <v>0</v>
      </c>
      <c r="HW266" s="613">
        <v>0</v>
      </c>
      <c r="HX266" s="613">
        <v>0</v>
      </c>
      <c r="HY266" s="613">
        <v>0</v>
      </c>
      <c r="HZ266" s="613">
        <v>0</v>
      </c>
      <c r="IA266" s="613">
        <v>0</v>
      </c>
      <c r="IB266" s="613">
        <v>0</v>
      </c>
      <c r="IC266" s="613">
        <v>0</v>
      </c>
      <c r="ID266" s="613">
        <v>0</v>
      </c>
      <c r="IE266" s="613">
        <v>0</v>
      </c>
      <c r="IF266" s="613">
        <v>0</v>
      </c>
      <c r="IG266" s="613">
        <v>0</v>
      </c>
      <c r="IH266" s="613">
        <v>0</v>
      </c>
      <c r="II266" s="613">
        <v>0</v>
      </c>
      <c r="IJ266" s="613">
        <v>0</v>
      </c>
      <c r="IK266" s="613">
        <v>0</v>
      </c>
      <c r="IL266" s="613">
        <v>0</v>
      </c>
      <c r="IM266" s="613">
        <v>0</v>
      </c>
      <c r="IN266" s="613">
        <v>0</v>
      </c>
      <c r="IO266" s="613">
        <v>0</v>
      </c>
      <c r="IP266" s="613">
        <v>0</v>
      </c>
      <c r="IQ266" s="613">
        <v>0</v>
      </c>
      <c r="IR266" s="613">
        <v>0</v>
      </c>
      <c r="IS266" s="613">
        <v>0</v>
      </c>
      <c r="IT266" s="613">
        <v>0</v>
      </c>
      <c r="IU266" s="613">
        <v>0</v>
      </c>
      <c r="IV266" s="613">
        <v>0</v>
      </c>
      <c r="IW266" s="613">
        <v>0</v>
      </c>
      <c r="IX266" s="613">
        <v>0</v>
      </c>
      <c r="IY266" s="613">
        <v>0</v>
      </c>
      <c r="IZ266" s="613">
        <v>0</v>
      </c>
      <c r="JA266" s="613">
        <v>0</v>
      </c>
      <c r="JB266" s="613">
        <v>0</v>
      </c>
      <c r="JC266" s="613">
        <v>0</v>
      </c>
      <c r="JD266" s="613">
        <v>0</v>
      </c>
      <c r="JE266" s="613">
        <v>0</v>
      </c>
      <c r="JF266" s="613">
        <v>0</v>
      </c>
      <c r="JG266" s="613">
        <v>0</v>
      </c>
      <c r="JH266" s="613">
        <v>0</v>
      </c>
      <c r="JI266" s="613">
        <v>0</v>
      </c>
      <c r="JJ266" s="613">
        <v>0</v>
      </c>
      <c r="JK266" s="613">
        <v>0</v>
      </c>
      <c r="JL266" s="613">
        <v>0</v>
      </c>
      <c r="JM266" s="613">
        <v>0</v>
      </c>
      <c r="JN266" s="613">
        <v>0</v>
      </c>
      <c r="JO266" s="613">
        <v>0</v>
      </c>
      <c r="JP266" s="613">
        <v>0</v>
      </c>
      <c r="JQ266" s="613">
        <v>0</v>
      </c>
      <c r="JR266" s="613">
        <v>0</v>
      </c>
      <c r="JS266" s="613">
        <v>0</v>
      </c>
      <c r="JT266" s="613">
        <v>0</v>
      </c>
      <c r="JU266" s="613">
        <v>0</v>
      </c>
      <c r="JV266" s="613">
        <v>0</v>
      </c>
      <c r="JW266" s="613">
        <v>0</v>
      </c>
      <c r="JX266" s="613">
        <v>0</v>
      </c>
      <c r="JY266" s="613">
        <v>0</v>
      </c>
      <c r="JZ266" s="613">
        <v>0</v>
      </c>
      <c r="KA266" s="613">
        <v>0</v>
      </c>
      <c r="KB266" s="613">
        <v>0</v>
      </c>
      <c r="KC266" s="613">
        <v>0</v>
      </c>
      <c r="KD266" s="613">
        <v>0</v>
      </c>
      <c r="KE266" s="613">
        <v>0</v>
      </c>
      <c r="KF266" s="613">
        <v>0</v>
      </c>
      <c r="KG266" s="613">
        <v>0</v>
      </c>
      <c r="KH266" s="613">
        <v>0</v>
      </c>
      <c r="KI266" s="613">
        <v>0</v>
      </c>
      <c r="KJ266" s="613">
        <v>0</v>
      </c>
      <c r="KK266" s="613">
        <v>0</v>
      </c>
      <c r="KL266" s="613">
        <v>0</v>
      </c>
      <c r="KM266" s="613">
        <v>0</v>
      </c>
      <c r="KN266" s="613">
        <v>0</v>
      </c>
      <c r="KO266" s="613">
        <v>0</v>
      </c>
      <c r="KP266" s="613">
        <v>0</v>
      </c>
      <c r="KQ266" s="613">
        <v>0</v>
      </c>
      <c r="KR266" s="613">
        <v>0</v>
      </c>
      <c r="KS266" s="613">
        <v>0</v>
      </c>
      <c r="KT266" s="613">
        <v>0</v>
      </c>
      <c r="KU266" s="613">
        <v>0</v>
      </c>
      <c r="KV266" s="613">
        <v>0</v>
      </c>
      <c r="KW266" s="613">
        <v>0</v>
      </c>
      <c r="KX266" s="613">
        <v>0</v>
      </c>
      <c r="KY266" s="613">
        <v>0</v>
      </c>
      <c r="KZ266" s="613">
        <v>0</v>
      </c>
      <c r="LA266" s="613">
        <v>0</v>
      </c>
      <c r="LB266" s="613">
        <v>0</v>
      </c>
      <c r="LC266" s="613">
        <v>0</v>
      </c>
      <c r="LD266" s="613">
        <v>0</v>
      </c>
      <c r="LE266" s="613">
        <v>0</v>
      </c>
      <c r="LF266" s="613">
        <v>0</v>
      </c>
      <c r="LG266" s="613">
        <v>0</v>
      </c>
      <c r="LH266" s="613">
        <v>0</v>
      </c>
      <c r="LI266" s="613">
        <v>0</v>
      </c>
      <c r="LJ266" s="613">
        <v>0</v>
      </c>
      <c r="LK266" s="613">
        <v>0</v>
      </c>
      <c r="LL266" s="613">
        <v>0</v>
      </c>
      <c r="LM266" s="613">
        <v>0</v>
      </c>
      <c r="LN266" s="613">
        <v>0</v>
      </c>
      <c r="LO266" s="613">
        <v>0</v>
      </c>
      <c r="LP266" s="613">
        <v>0</v>
      </c>
      <c r="LQ266" s="613">
        <v>0</v>
      </c>
      <c r="LR266" s="613">
        <v>0</v>
      </c>
      <c r="LS266" s="613">
        <v>0</v>
      </c>
      <c r="LT266" s="613">
        <v>0</v>
      </c>
      <c r="LU266" s="613">
        <v>0</v>
      </c>
      <c r="LV266" s="613">
        <v>0</v>
      </c>
      <c r="LW266" s="613">
        <v>0</v>
      </c>
      <c r="LX266" s="613">
        <v>0</v>
      </c>
      <c r="LY266" s="613">
        <v>0</v>
      </c>
      <c r="LZ266" s="613">
        <v>0</v>
      </c>
      <c r="MA266" s="613">
        <v>0</v>
      </c>
      <c r="MB266" s="613">
        <v>0</v>
      </c>
      <c r="MC266" s="613">
        <v>0</v>
      </c>
      <c r="MD266" s="613">
        <v>0</v>
      </c>
      <c r="ME266" s="613">
        <v>0</v>
      </c>
      <c r="MF266" s="613">
        <v>0</v>
      </c>
      <c r="MG266" s="613">
        <v>0</v>
      </c>
      <c r="MH266" s="613">
        <v>0</v>
      </c>
      <c r="MI266" s="613">
        <v>0</v>
      </c>
      <c r="MJ266" s="613">
        <v>0</v>
      </c>
      <c r="MK266" s="613">
        <v>0</v>
      </c>
      <c r="ML266" s="613">
        <v>0</v>
      </c>
      <c r="MM266" s="613">
        <v>0</v>
      </c>
      <c r="MN266" s="613">
        <v>0</v>
      </c>
      <c r="MO266" s="613">
        <v>0</v>
      </c>
      <c r="MP266" s="613">
        <v>0</v>
      </c>
      <c r="MQ266" s="613">
        <v>0</v>
      </c>
      <c r="MR266" s="613">
        <v>0</v>
      </c>
      <c r="MS266" s="613">
        <v>0</v>
      </c>
      <c r="MT266" s="613">
        <v>0</v>
      </c>
      <c r="MU266" s="613">
        <v>0</v>
      </c>
      <c r="MV266" s="613">
        <v>0</v>
      </c>
      <c r="MW266" s="613">
        <v>0</v>
      </c>
      <c r="MX266" s="613">
        <v>0</v>
      </c>
      <c r="MY266" s="613">
        <v>0</v>
      </c>
      <c r="MZ266" s="613">
        <v>0</v>
      </c>
      <c r="NA266" s="613">
        <v>0</v>
      </c>
      <c r="NB266" s="613">
        <v>0</v>
      </c>
      <c r="NC266" s="613">
        <v>0</v>
      </c>
      <c r="ND266" s="613">
        <v>0</v>
      </c>
      <c r="NE266" s="613">
        <v>0</v>
      </c>
      <c r="NF266" s="613">
        <v>0</v>
      </c>
      <c r="NG266" s="613">
        <v>0</v>
      </c>
      <c r="NH266" s="613">
        <v>0</v>
      </c>
      <c r="NI266" s="613">
        <v>0</v>
      </c>
      <c r="NJ266" s="613">
        <v>0</v>
      </c>
      <c r="NK266" s="613">
        <v>0</v>
      </c>
      <c r="NL266" s="613">
        <v>0</v>
      </c>
      <c r="NM266" s="613">
        <v>0</v>
      </c>
      <c r="NN266" s="613">
        <v>0</v>
      </c>
      <c r="NO266" s="613">
        <v>0</v>
      </c>
      <c r="NP266" s="613">
        <v>0</v>
      </c>
      <c r="NQ266" s="613">
        <v>0</v>
      </c>
      <c r="NR266" s="613">
        <v>0</v>
      </c>
      <c r="NS266" s="613">
        <v>0</v>
      </c>
      <c r="NT266" s="613">
        <v>0</v>
      </c>
      <c r="NU266" s="613">
        <v>0</v>
      </c>
      <c r="NV266" s="613">
        <v>0</v>
      </c>
      <c r="NW266" s="613">
        <v>0</v>
      </c>
      <c r="NX266" s="613">
        <v>0</v>
      </c>
      <c r="NY266" s="613">
        <v>0</v>
      </c>
      <c r="NZ266" s="613">
        <v>0</v>
      </c>
      <c r="OA266" s="613">
        <v>0</v>
      </c>
      <c r="OB266" s="613">
        <v>0</v>
      </c>
      <c r="OC266" s="613">
        <v>0</v>
      </c>
      <c r="OD266" s="613">
        <v>0</v>
      </c>
      <c r="OE266" s="613">
        <v>0</v>
      </c>
      <c r="OF266" s="613">
        <v>0</v>
      </c>
      <c r="OG266" s="613">
        <v>0</v>
      </c>
      <c r="OH266" s="613">
        <v>0</v>
      </c>
      <c r="OI266" s="613">
        <v>0</v>
      </c>
      <c r="OJ266" s="613">
        <v>0</v>
      </c>
      <c r="OK266" s="613">
        <v>0</v>
      </c>
      <c r="OL266" s="613">
        <v>0</v>
      </c>
      <c r="OM266" s="613">
        <v>0</v>
      </c>
      <c r="ON266" s="613">
        <v>0</v>
      </c>
      <c r="OO266" s="613">
        <v>0</v>
      </c>
      <c r="OP266" s="613">
        <v>0</v>
      </c>
      <c r="OQ266" s="613">
        <v>0</v>
      </c>
      <c r="OR266" s="613">
        <v>0</v>
      </c>
      <c r="OS266" s="613">
        <v>0</v>
      </c>
      <c r="OT266" s="613">
        <v>0</v>
      </c>
      <c r="OU266" s="613">
        <v>0</v>
      </c>
      <c r="OV266" s="613">
        <v>0</v>
      </c>
      <c r="OW266" s="613">
        <v>0</v>
      </c>
      <c r="OX266" s="613">
        <v>0</v>
      </c>
      <c r="OY266" s="613">
        <v>0</v>
      </c>
      <c r="OZ266" s="613">
        <v>0</v>
      </c>
      <c r="PA266" s="613">
        <v>0</v>
      </c>
      <c r="PB266" s="613">
        <v>0</v>
      </c>
      <c r="PC266" s="613">
        <v>0</v>
      </c>
      <c r="PD266" s="613">
        <v>0</v>
      </c>
      <c r="PE266" s="613">
        <v>0</v>
      </c>
      <c r="PF266" s="613">
        <v>0</v>
      </c>
      <c r="PG266" s="613">
        <v>0</v>
      </c>
      <c r="PH266" s="613">
        <v>0</v>
      </c>
      <c r="PI266" s="613">
        <v>0</v>
      </c>
      <c r="PJ266" s="613">
        <v>0</v>
      </c>
      <c r="PK266" s="613">
        <v>0</v>
      </c>
      <c r="PL266" s="613">
        <v>0</v>
      </c>
      <c r="PM266" s="613">
        <v>0</v>
      </c>
      <c r="PN266" s="613">
        <v>0</v>
      </c>
      <c r="PO266" s="613">
        <v>0</v>
      </c>
      <c r="PP266" s="613">
        <v>0</v>
      </c>
      <c r="PQ266" s="613">
        <v>0</v>
      </c>
      <c r="PR266" s="613">
        <v>0</v>
      </c>
      <c r="PS266" s="613">
        <v>0</v>
      </c>
      <c r="PT266" s="613">
        <v>0</v>
      </c>
      <c r="PU266" s="613">
        <v>0</v>
      </c>
      <c r="PV266" s="613">
        <v>0</v>
      </c>
      <c r="PW266" s="613">
        <v>0</v>
      </c>
      <c r="PX266" s="613">
        <v>0</v>
      </c>
      <c r="PY266" s="613">
        <v>0</v>
      </c>
      <c r="PZ266" s="613">
        <v>0</v>
      </c>
      <c r="QA266" s="613">
        <v>0</v>
      </c>
      <c r="QB266" s="613">
        <v>0</v>
      </c>
      <c r="QC266" s="613">
        <v>0</v>
      </c>
      <c r="QD266" s="613">
        <v>0</v>
      </c>
      <c r="QE266" s="613">
        <v>0</v>
      </c>
      <c r="QF266" s="613">
        <v>0</v>
      </c>
      <c r="QG266" s="613">
        <v>0</v>
      </c>
      <c r="QH266" s="613">
        <v>0</v>
      </c>
      <c r="QI266" s="613">
        <v>0</v>
      </c>
      <c r="QJ266" s="613">
        <v>0</v>
      </c>
      <c r="QK266" s="613">
        <v>0</v>
      </c>
      <c r="QL266" s="613">
        <v>0</v>
      </c>
      <c r="QM266" s="613">
        <v>0</v>
      </c>
      <c r="QN266" s="613">
        <v>0</v>
      </c>
      <c r="QO266" s="613">
        <v>0</v>
      </c>
      <c r="QP266" s="613">
        <v>0</v>
      </c>
      <c r="QQ266" s="613">
        <v>0</v>
      </c>
      <c r="QR266" s="613">
        <v>0</v>
      </c>
      <c r="QS266" s="613">
        <v>0</v>
      </c>
      <c r="QT266" s="613">
        <v>0</v>
      </c>
      <c r="QU266" s="613">
        <v>0</v>
      </c>
      <c r="QV266" s="613">
        <v>0</v>
      </c>
      <c r="QW266" s="613">
        <v>0</v>
      </c>
      <c r="QX266" s="613">
        <v>0</v>
      </c>
      <c r="QY266" s="613">
        <v>0</v>
      </c>
      <c r="QZ266" s="613">
        <v>0</v>
      </c>
      <c r="RA266" s="613">
        <v>0</v>
      </c>
      <c r="RB266" s="613">
        <v>0</v>
      </c>
      <c r="RC266" s="613">
        <v>0</v>
      </c>
      <c r="RD266" s="613">
        <v>0</v>
      </c>
      <c r="RE266" s="613">
        <v>0</v>
      </c>
      <c r="RF266" s="613">
        <v>0</v>
      </c>
      <c r="RG266" s="613">
        <v>0</v>
      </c>
      <c r="RH266" s="613">
        <v>0</v>
      </c>
      <c r="RI266" s="613">
        <v>0</v>
      </c>
      <c r="RJ266" s="613">
        <v>0</v>
      </c>
      <c r="RK266" s="613">
        <v>0</v>
      </c>
      <c r="RL266" s="613">
        <v>0</v>
      </c>
      <c r="RM266" s="613">
        <v>0</v>
      </c>
      <c r="RN266" s="613">
        <v>0</v>
      </c>
      <c r="RO266" s="613">
        <v>0</v>
      </c>
      <c r="RP266" s="613">
        <v>0</v>
      </c>
      <c r="RQ266" s="613">
        <v>0</v>
      </c>
      <c r="RR266" s="613">
        <v>0</v>
      </c>
      <c r="RS266" s="613">
        <v>0</v>
      </c>
      <c r="RT266" s="613">
        <v>0</v>
      </c>
      <c r="RU266" s="613">
        <v>0</v>
      </c>
      <c r="RV266" s="613">
        <v>0</v>
      </c>
      <c r="RW266" s="613">
        <v>0</v>
      </c>
      <c r="RX266" s="613">
        <v>0</v>
      </c>
      <c r="RY266" s="613">
        <v>0</v>
      </c>
      <c r="RZ266" s="613">
        <v>0</v>
      </c>
      <c r="SA266" s="613">
        <v>0</v>
      </c>
      <c r="SB266" s="613">
        <v>0</v>
      </c>
      <c r="SC266" s="613">
        <v>0</v>
      </c>
      <c r="SD266" s="613">
        <v>0</v>
      </c>
      <c r="SE266" s="613">
        <v>0</v>
      </c>
      <c r="SF266" s="613">
        <v>0</v>
      </c>
      <c r="SG266" s="613">
        <v>0</v>
      </c>
      <c r="SH266" s="613">
        <v>0</v>
      </c>
      <c r="SI266" s="613">
        <v>0</v>
      </c>
      <c r="SJ266" s="613">
        <v>0</v>
      </c>
      <c r="SK266" s="267">
        <f>SJ266</f>
        <v>0</v>
      </c>
      <c r="SL266" s="254"/>
      <c r="SM266" s="242"/>
      <c r="SN266" s="242"/>
      <c r="SO266" s="242"/>
    </row>
    <row r="267" spans="1:509" outlineLevel="3" x14ac:dyDescent="0.35">
      <c r="A267" s="242"/>
      <c r="B267" s="251"/>
      <c r="C267" s="438">
        <f t="shared" si="495"/>
        <v>4</v>
      </c>
      <c r="D267" s="267"/>
      <c r="E267" s="316">
        <f t="shared" si="457"/>
        <v>126</v>
      </c>
      <c r="F267" s="322"/>
      <c r="G267" s="322"/>
      <c r="H267" s="267"/>
      <c r="I267" s="540"/>
      <c r="J267" s="554" t="s">
        <v>860</v>
      </c>
      <c r="K267" s="541"/>
      <c r="L267" s="613">
        <v>0</v>
      </c>
      <c r="M267" s="613">
        <v>0</v>
      </c>
      <c r="N267" s="613">
        <v>0</v>
      </c>
      <c r="O267" s="613">
        <v>0</v>
      </c>
      <c r="P267" s="613">
        <v>0</v>
      </c>
      <c r="Q267" s="613">
        <v>0</v>
      </c>
      <c r="R267" s="613">
        <v>0</v>
      </c>
      <c r="S267" s="613">
        <v>0</v>
      </c>
      <c r="T267" s="613">
        <v>0</v>
      </c>
      <c r="U267" s="613">
        <v>0</v>
      </c>
      <c r="V267" s="613">
        <v>0</v>
      </c>
      <c r="W267" s="613">
        <v>0</v>
      </c>
      <c r="X267" s="613">
        <v>0</v>
      </c>
      <c r="Y267" s="613">
        <v>0</v>
      </c>
      <c r="Z267" s="613">
        <v>0</v>
      </c>
      <c r="AA267" s="613">
        <v>0</v>
      </c>
      <c r="AB267" s="613">
        <v>0</v>
      </c>
      <c r="AC267" s="613">
        <v>0</v>
      </c>
      <c r="AD267" s="613">
        <v>0</v>
      </c>
      <c r="AE267" s="613">
        <v>0</v>
      </c>
      <c r="AF267" s="613">
        <v>0</v>
      </c>
      <c r="AG267" s="613">
        <v>0</v>
      </c>
      <c r="AH267" s="613">
        <v>0</v>
      </c>
      <c r="AI267" s="613">
        <v>0</v>
      </c>
      <c r="AJ267" s="613">
        <v>0</v>
      </c>
      <c r="AK267" s="613">
        <v>0</v>
      </c>
      <c r="AL267" s="613">
        <v>0</v>
      </c>
      <c r="AM267" s="613">
        <v>0</v>
      </c>
      <c r="AN267" s="613">
        <v>0</v>
      </c>
      <c r="AO267" s="613">
        <v>0</v>
      </c>
      <c r="AP267" s="613">
        <v>0</v>
      </c>
      <c r="AQ267" s="613">
        <v>0</v>
      </c>
      <c r="AR267" s="613">
        <v>0</v>
      </c>
      <c r="AS267" s="613">
        <v>0</v>
      </c>
      <c r="AT267" s="613">
        <v>0</v>
      </c>
      <c r="AU267" s="613">
        <v>0</v>
      </c>
      <c r="AV267" s="613">
        <v>0</v>
      </c>
      <c r="AW267" s="613">
        <v>0</v>
      </c>
      <c r="AX267" s="613">
        <v>0</v>
      </c>
      <c r="AY267" s="613">
        <v>0</v>
      </c>
      <c r="AZ267" s="613">
        <v>0</v>
      </c>
      <c r="BA267" s="613">
        <v>0</v>
      </c>
      <c r="BB267" s="613">
        <v>0</v>
      </c>
      <c r="BC267" s="613">
        <v>0</v>
      </c>
      <c r="BD267" s="613">
        <v>0</v>
      </c>
      <c r="BE267" s="613">
        <v>0</v>
      </c>
      <c r="BF267" s="613">
        <v>0</v>
      </c>
      <c r="BG267" s="613">
        <v>0</v>
      </c>
      <c r="BH267" s="613">
        <v>0</v>
      </c>
      <c r="BI267" s="613">
        <v>0</v>
      </c>
      <c r="BJ267" s="613">
        <v>0</v>
      </c>
      <c r="BK267" s="613">
        <v>0</v>
      </c>
      <c r="BL267" s="613">
        <v>0</v>
      </c>
      <c r="BM267" s="613">
        <v>0</v>
      </c>
      <c r="BN267" s="613">
        <v>0</v>
      </c>
      <c r="BO267" s="613">
        <v>0</v>
      </c>
      <c r="BP267" s="613">
        <v>0</v>
      </c>
      <c r="BQ267" s="613">
        <v>0</v>
      </c>
      <c r="BR267" s="613">
        <v>0</v>
      </c>
      <c r="BS267" s="613">
        <v>0</v>
      </c>
      <c r="BT267" s="613">
        <v>0</v>
      </c>
      <c r="BU267" s="613">
        <v>0</v>
      </c>
      <c r="BV267" s="613">
        <v>0</v>
      </c>
      <c r="BW267" s="613">
        <v>0</v>
      </c>
      <c r="BX267" s="613">
        <v>0</v>
      </c>
      <c r="BY267" s="613">
        <v>0</v>
      </c>
      <c r="BZ267" s="613">
        <v>0</v>
      </c>
      <c r="CA267" s="613">
        <v>0</v>
      </c>
      <c r="CB267" s="613">
        <v>0</v>
      </c>
      <c r="CC267" s="613">
        <v>0</v>
      </c>
      <c r="CD267" s="613">
        <v>0</v>
      </c>
      <c r="CE267" s="613">
        <v>0</v>
      </c>
      <c r="CF267" s="613">
        <v>0</v>
      </c>
      <c r="CG267" s="613">
        <v>0</v>
      </c>
      <c r="CH267" s="613">
        <v>0</v>
      </c>
      <c r="CI267" s="613">
        <v>0</v>
      </c>
      <c r="CJ267" s="613">
        <v>0</v>
      </c>
      <c r="CK267" s="613">
        <v>0</v>
      </c>
      <c r="CL267" s="613">
        <v>0</v>
      </c>
      <c r="CM267" s="613">
        <v>0</v>
      </c>
      <c r="CN267" s="613">
        <v>0</v>
      </c>
      <c r="CO267" s="613">
        <v>0</v>
      </c>
      <c r="CP267" s="613">
        <v>0</v>
      </c>
      <c r="CQ267" s="613">
        <v>0</v>
      </c>
      <c r="CR267" s="613">
        <v>0</v>
      </c>
      <c r="CS267" s="613">
        <v>0</v>
      </c>
      <c r="CT267" s="613">
        <v>0</v>
      </c>
      <c r="CU267" s="613">
        <v>0</v>
      </c>
      <c r="CV267" s="613">
        <v>0</v>
      </c>
      <c r="CW267" s="613">
        <v>0</v>
      </c>
      <c r="CX267" s="613">
        <v>0</v>
      </c>
      <c r="CY267" s="613">
        <v>0</v>
      </c>
      <c r="CZ267" s="613">
        <v>0</v>
      </c>
      <c r="DA267" s="613">
        <v>0</v>
      </c>
      <c r="DB267" s="613">
        <v>0</v>
      </c>
      <c r="DC267" s="613">
        <v>0</v>
      </c>
      <c r="DD267" s="613">
        <v>0</v>
      </c>
      <c r="DE267" s="613">
        <v>0</v>
      </c>
      <c r="DF267" s="613">
        <v>0</v>
      </c>
      <c r="DG267" s="613">
        <v>0</v>
      </c>
      <c r="DH267" s="613">
        <v>0</v>
      </c>
      <c r="DI267" s="613">
        <v>0</v>
      </c>
      <c r="DJ267" s="613">
        <v>0</v>
      </c>
      <c r="DK267" s="613">
        <v>0</v>
      </c>
      <c r="DL267" s="613">
        <v>0</v>
      </c>
      <c r="DM267" s="613">
        <v>0</v>
      </c>
      <c r="DN267" s="613">
        <v>0</v>
      </c>
      <c r="DO267" s="613">
        <v>0</v>
      </c>
      <c r="DP267" s="613">
        <v>0</v>
      </c>
      <c r="DQ267" s="613">
        <v>0</v>
      </c>
      <c r="DR267" s="613">
        <v>0</v>
      </c>
      <c r="DS267" s="613">
        <v>0</v>
      </c>
      <c r="DT267" s="613">
        <v>0</v>
      </c>
      <c r="DU267" s="613">
        <v>0</v>
      </c>
      <c r="DV267" s="613">
        <v>0</v>
      </c>
      <c r="DW267" s="613">
        <v>0</v>
      </c>
      <c r="DX267" s="613">
        <v>0</v>
      </c>
      <c r="DY267" s="613">
        <v>0</v>
      </c>
      <c r="DZ267" s="613">
        <v>0</v>
      </c>
      <c r="EA267" s="613">
        <v>0</v>
      </c>
      <c r="EB267" s="613">
        <v>0</v>
      </c>
      <c r="EC267" s="613">
        <v>0</v>
      </c>
      <c r="ED267" s="613">
        <v>0</v>
      </c>
      <c r="EE267" s="613">
        <v>0</v>
      </c>
      <c r="EF267" s="613">
        <v>0</v>
      </c>
      <c r="EG267" s="613">
        <v>0</v>
      </c>
      <c r="EH267" s="613">
        <v>0</v>
      </c>
      <c r="EI267" s="613">
        <v>0</v>
      </c>
      <c r="EJ267" s="613">
        <v>0</v>
      </c>
      <c r="EK267" s="613">
        <v>0</v>
      </c>
      <c r="EL267" s="613">
        <v>0</v>
      </c>
      <c r="EM267" s="613">
        <v>0</v>
      </c>
      <c r="EN267" s="613">
        <v>0</v>
      </c>
      <c r="EO267" s="613">
        <v>0</v>
      </c>
      <c r="EP267" s="613">
        <v>0</v>
      </c>
      <c r="EQ267" s="613">
        <v>0</v>
      </c>
      <c r="ER267" s="613">
        <v>0</v>
      </c>
      <c r="ES267" s="613">
        <v>0</v>
      </c>
      <c r="ET267" s="613">
        <v>0</v>
      </c>
      <c r="EU267" s="613">
        <v>0</v>
      </c>
      <c r="EV267" s="613">
        <v>0</v>
      </c>
      <c r="EW267" s="613">
        <v>0</v>
      </c>
      <c r="EX267" s="613">
        <v>0</v>
      </c>
      <c r="EY267" s="613">
        <v>0</v>
      </c>
      <c r="EZ267" s="613">
        <v>0</v>
      </c>
      <c r="FA267" s="613">
        <v>0</v>
      </c>
      <c r="FB267" s="613">
        <v>0</v>
      </c>
      <c r="FC267" s="613">
        <v>0</v>
      </c>
      <c r="FD267" s="613">
        <v>0</v>
      </c>
      <c r="FE267" s="613">
        <v>0</v>
      </c>
      <c r="FF267" s="613">
        <v>0</v>
      </c>
      <c r="FG267" s="613">
        <v>0</v>
      </c>
      <c r="FH267" s="613">
        <v>0</v>
      </c>
      <c r="FI267" s="613">
        <v>0</v>
      </c>
      <c r="FJ267" s="613">
        <v>0</v>
      </c>
      <c r="FK267" s="613">
        <v>0</v>
      </c>
      <c r="FL267" s="613">
        <v>0</v>
      </c>
      <c r="FM267" s="613">
        <v>0</v>
      </c>
      <c r="FN267" s="613">
        <v>0</v>
      </c>
      <c r="FO267" s="613">
        <v>0</v>
      </c>
      <c r="FP267" s="613">
        <v>0</v>
      </c>
      <c r="FQ267" s="613">
        <v>0</v>
      </c>
      <c r="FR267" s="613">
        <v>0</v>
      </c>
      <c r="FS267" s="613">
        <v>0</v>
      </c>
      <c r="FT267" s="613">
        <v>0</v>
      </c>
      <c r="FU267" s="613">
        <v>0</v>
      </c>
      <c r="FV267" s="613">
        <v>0</v>
      </c>
      <c r="FW267" s="613">
        <v>0</v>
      </c>
      <c r="FX267" s="613">
        <v>0</v>
      </c>
      <c r="FY267" s="613">
        <v>0</v>
      </c>
      <c r="FZ267" s="613">
        <v>0</v>
      </c>
      <c r="GA267" s="613">
        <v>0</v>
      </c>
      <c r="GB267" s="613">
        <v>0</v>
      </c>
      <c r="GC267" s="613">
        <v>0</v>
      </c>
      <c r="GD267" s="613">
        <v>0</v>
      </c>
      <c r="GE267" s="613">
        <v>0</v>
      </c>
      <c r="GF267" s="613">
        <v>0</v>
      </c>
      <c r="GG267" s="613">
        <v>0</v>
      </c>
      <c r="GH267" s="613">
        <v>0</v>
      </c>
      <c r="GI267" s="613">
        <v>0</v>
      </c>
      <c r="GJ267" s="613">
        <v>0</v>
      </c>
      <c r="GK267" s="613">
        <v>0</v>
      </c>
      <c r="GL267" s="613">
        <v>0</v>
      </c>
      <c r="GM267" s="613">
        <v>0</v>
      </c>
      <c r="GN267" s="613">
        <v>0</v>
      </c>
      <c r="GO267" s="613">
        <v>0</v>
      </c>
      <c r="GP267" s="613">
        <v>0</v>
      </c>
      <c r="GQ267" s="613">
        <v>0</v>
      </c>
      <c r="GR267" s="613">
        <v>0</v>
      </c>
      <c r="GS267" s="613">
        <v>0</v>
      </c>
      <c r="GT267" s="613">
        <v>0</v>
      </c>
      <c r="GU267" s="613">
        <v>0</v>
      </c>
      <c r="GV267" s="613">
        <v>0</v>
      </c>
      <c r="GW267" s="613">
        <v>0</v>
      </c>
      <c r="GX267" s="613">
        <v>0</v>
      </c>
      <c r="GY267" s="613">
        <v>0</v>
      </c>
      <c r="GZ267" s="613">
        <v>0</v>
      </c>
      <c r="HA267" s="613">
        <v>0</v>
      </c>
      <c r="HB267" s="613">
        <v>0</v>
      </c>
      <c r="HC267" s="613">
        <v>0</v>
      </c>
      <c r="HD267" s="613">
        <v>0</v>
      </c>
      <c r="HE267" s="613">
        <v>0</v>
      </c>
      <c r="HF267" s="613">
        <v>0</v>
      </c>
      <c r="HG267" s="613">
        <v>0</v>
      </c>
      <c r="HH267" s="613">
        <v>0</v>
      </c>
      <c r="HI267" s="613">
        <v>0</v>
      </c>
      <c r="HJ267" s="613">
        <v>0</v>
      </c>
      <c r="HK267" s="613">
        <v>0</v>
      </c>
      <c r="HL267" s="613">
        <v>0</v>
      </c>
      <c r="HM267" s="613">
        <v>0</v>
      </c>
      <c r="HN267" s="613">
        <v>0</v>
      </c>
      <c r="HO267" s="613">
        <v>0</v>
      </c>
      <c r="HP267" s="613">
        <v>0</v>
      </c>
      <c r="HQ267" s="613">
        <v>0</v>
      </c>
      <c r="HR267" s="613">
        <v>0</v>
      </c>
      <c r="HS267" s="613">
        <v>0</v>
      </c>
      <c r="HT267" s="613">
        <v>0</v>
      </c>
      <c r="HU267" s="613">
        <v>0</v>
      </c>
      <c r="HV267" s="613">
        <v>0</v>
      </c>
      <c r="HW267" s="613">
        <v>0</v>
      </c>
      <c r="HX267" s="613">
        <v>0</v>
      </c>
      <c r="HY267" s="613">
        <v>0</v>
      </c>
      <c r="HZ267" s="613">
        <v>0</v>
      </c>
      <c r="IA267" s="613">
        <v>0</v>
      </c>
      <c r="IB267" s="613">
        <v>0</v>
      </c>
      <c r="IC267" s="613">
        <v>0</v>
      </c>
      <c r="ID267" s="613">
        <v>0</v>
      </c>
      <c r="IE267" s="613">
        <v>0</v>
      </c>
      <c r="IF267" s="613">
        <v>0</v>
      </c>
      <c r="IG267" s="613">
        <v>0</v>
      </c>
      <c r="IH267" s="613">
        <v>0</v>
      </c>
      <c r="II267" s="613">
        <v>0</v>
      </c>
      <c r="IJ267" s="613">
        <v>0</v>
      </c>
      <c r="IK267" s="613">
        <v>0</v>
      </c>
      <c r="IL267" s="613">
        <v>0</v>
      </c>
      <c r="IM267" s="613">
        <v>0</v>
      </c>
      <c r="IN267" s="613">
        <v>0</v>
      </c>
      <c r="IO267" s="613">
        <v>0</v>
      </c>
      <c r="IP267" s="613">
        <v>0</v>
      </c>
      <c r="IQ267" s="613">
        <v>0</v>
      </c>
      <c r="IR267" s="613">
        <v>0</v>
      </c>
      <c r="IS267" s="613">
        <v>0</v>
      </c>
      <c r="IT267" s="613">
        <v>0</v>
      </c>
      <c r="IU267" s="613">
        <v>0</v>
      </c>
      <c r="IV267" s="613">
        <v>0</v>
      </c>
      <c r="IW267" s="613">
        <v>0</v>
      </c>
      <c r="IX267" s="613">
        <v>0</v>
      </c>
      <c r="IY267" s="613">
        <v>0</v>
      </c>
      <c r="IZ267" s="613">
        <v>0</v>
      </c>
      <c r="JA267" s="613">
        <v>0</v>
      </c>
      <c r="JB267" s="613">
        <v>0</v>
      </c>
      <c r="JC267" s="613">
        <v>0</v>
      </c>
      <c r="JD267" s="613">
        <v>0</v>
      </c>
      <c r="JE267" s="613">
        <v>0</v>
      </c>
      <c r="JF267" s="613">
        <v>0</v>
      </c>
      <c r="JG267" s="613">
        <v>0</v>
      </c>
      <c r="JH267" s="613">
        <v>0</v>
      </c>
      <c r="JI267" s="613">
        <v>0</v>
      </c>
      <c r="JJ267" s="613">
        <v>0</v>
      </c>
      <c r="JK267" s="613">
        <v>0</v>
      </c>
      <c r="JL267" s="613">
        <v>0</v>
      </c>
      <c r="JM267" s="613">
        <v>0</v>
      </c>
      <c r="JN267" s="613">
        <v>0</v>
      </c>
      <c r="JO267" s="613">
        <v>0</v>
      </c>
      <c r="JP267" s="613">
        <v>0</v>
      </c>
      <c r="JQ267" s="613">
        <v>0</v>
      </c>
      <c r="JR267" s="613">
        <v>0</v>
      </c>
      <c r="JS267" s="613">
        <v>0</v>
      </c>
      <c r="JT267" s="613">
        <v>0</v>
      </c>
      <c r="JU267" s="613">
        <v>0</v>
      </c>
      <c r="JV267" s="613">
        <v>0</v>
      </c>
      <c r="JW267" s="613">
        <v>0</v>
      </c>
      <c r="JX267" s="613">
        <v>0</v>
      </c>
      <c r="JY267" s="613">
        <v>0</v>
      </c>
      <c r="JZ267" s="613">
        <v>0</v>
      </c>
      <c r="KA267" s="613">
        <v>0</v>
      </c>
      <c r="KB267" s="613">
        <v>0</v>
      </c>
      <c r="KC267" s="613">
        <v>0</v>
      </c>
      <c r="KD267" s="613">
        <v>0</v>
      </c>
      <c r="KE267" s="613">
        <v>0</v>
      </c>
      <c r="KF267" s="613">
        <v>0</v>
      </c>
      <c r="KG267" s="613">
        <v>0</v>
      </c>
      <c r="KH267" s="613">
        <v>0</v>
      </c>
      <c r="KI267" s="613">
        <v>0</v>
      </c>
      <c r="KJ267" s="613">
        <v>0</v>
      </c>
      <c r="KK267" s="613">
        <v>0</v>
      </c>
      <c r="KL267" s="613">
        <v>0</v>
      </c>
      <c r="KM267" s="613">
        <v>0</v>
      </c>
      <c r="KN267" s="613">
        <v>0</v>
      </c>
      <c r="KO267" s="613">
        <v>0</v>
      </c>
      <c r="KP267" s="613">
        <v>0</v>
      </c>
      <c r="KQ267" s="613">
        <v>0</v>
      </c>
      <c r="KR267" s="613">
        <v>0</v>
      </c>
      <c r="KS267" s="613">
        <v>0</v>
      </c>
      <c r="KT267" s="613">
        <v>0</v>
      </c>
      <c r="KU267" s="613">
        <v>0</v>
      </c>
      <c r="KV267" s="613">
        <v>0</v>
      </c>
      <c r="KW267" s="613">
        <v>0</v>
      </c>
      <c r="KX267" s="613">
        <v>0</v>
      </c>
      <c r="KY267" s="613">
        <v>0</v>
      </c>
      <c r="KZ267" s="613">
        <v>0</v>
      </c>
      <c r="LA267" s="613">
        <v>0</v>
      </c>
      <c r="LB267" s="613">
        <v>0</v>
      </c>
      <c r="LC267" s="613">
        <v>0</v>
      </c>
      <c r="LD267" s="613">
        <v>0</v>
      </c>
      <c r="LE267" s="613">
        <v>0</v>
      </c>
      <c r="LF267" s="613">
        <v>0</v>
      </c>
      <c r="LG267" s="613">
        <v>0</v>
      </c>
      <c r="LH267" s="613">
        <v>0</v>
      </c>
      <c r="LI267" s="613">
        <v>0</v>
      </c>
      <c r="LJ267" s="613">
        <v>0</v>
      </c>
      <c r="LK267" s="613">
        <v>0</v>
      </c>
      <c r="LL267" s="613">
        <v>0</v>
      </c>
      <c r="LM267" s="613">
        <v>0</v>
      </c>
      <c r="LN267" s="613">
        <v>0</v>
      </c>
      <c r="LO267" s="613">
        <v>0</v>
      </c>
      <c r="LP267" s="613">
        <v>0</v>
      </c>
      <c r="LQ267" s="613">
        <v>0</v>
      </c>
      <c r="LR267" s="613">
        <v>0</v>
      </c>
      <c r="LS267" s="613">
        <v>0</v>
      </c>
      <c r="LT267" s="613">
        <v>0</v>
      </c>
      <c r="LU267" s="613">
        <v>0</v>
      </c>
      <c r="LV267" s="613">
        <v>0</v>
      </c>
      <c r="LW267" s="613">
        <v>0</v>
      </c>
      <c r="LX267" s="613">
        <v>0</v>
      </c>
      <c r="LY267" s="613">
        <v>0</v>
      </c>
      <c r="LZ267" s="613">
        <v>0</v>
      </c>
      <c r="MA267" s="613">
        <v>0</v>
      </c>
      <c r="MB267" s="613">
        <v>0</v>
      </c>
      <c r="MC267" s="613">
        <v>0</v>
      </c>
      <c r="MD267" s="613">
        <v>0</v>
      </c>
      <c r="ME267" s="613">
        <v>0</v>
      </c>
      <c r="MF267" s="613">
        <v>0</v>
      </c>
      <c r="MG267" s="613">
        <v>0</v>
      </c>
      <c r="MH267" s="613">
        <v>0</v>
      </c>
      <c r="MI267" s="613">
        <v>0</v>
      </c>
      <c r="MJ267" s="613">
        <v>0</v>
      </c>
      <c r="MK267" s="613">
        <v>0</v>
      </c>
      <c r="ML267" s="613">
        <v>0</v>
      </c>
      <c r="MM267" s="613">
        <v>0</v>
      </c>
      <c r="MN267" s="613">
        <v>0</v>
      </c>
      <c r="MO267" s="613">
        <v>0</v>
      </c>
      <c r="MP267" s="613">
        <v>0</v>
      </c>
      <c r="MQ267" s="613">
        <v>0</v>
      </c>
      <c r="MR267" s="613">
        <v>0</v>
      </c>
      <c r="MS267" s="613">
        <v>0</v>
      </c>
      <c r="MT267" s="613">
        <v>0</v>
      </c>
      <c r="MU267" s="613">
        <v>0</v>
      </c>
      <c r="MV267" s="613">
        <v>0</v>
      </c>
      <c r="MW267" s="613">
        <v>0</v>
      </c>
      <c r="MX267" s="613">
        <v>0</v>
      </c>
      <c r="MY267" s="613">
        <v>0</v>
      </c>
      <c r="MZ267" s="613">
        <v>0</v>
      </c>
      <c r="NA267" s="613">
        <v>0</v>
      </c>
      <c r="NB267" s="613">
        <v>0</v>
      </c>
      <c r="NC267" s="613">
        <v>0</v>
      </c>
      <c r="ND267" s="613">
        <v>0</v>
      </c>
      <c r="NE267" s="613">
        <v>0</v>
      </c>
      <c r="NF267" s="613">
        <v>0</v>
      </c>
      <c r="NG267" s="613">
        <v>0</v>
      </c>
      <c r="NH267" s="613">
        <v>0</v>
      </c>
      <c r="NI267" s="613">
        <v>0</v>
      </c>
      <c r="NJ267" s="613">
        <v>0</v>
      </c>
      <c r="NK267" s="613">
        <v>0</v>
      </c>
      <c r="NL267" s="613">
        <v>0</v>
      </c>
      <c r="NM267" s="613">
        <v>0</v>
      </c>
      <c r="NN267" s="613">
        <v>0</v>
      </c>
      <c r="NO267" s="613">
        <v>0</v>
      </c>
      <c r="NP267" s="613">
        <v>0</v>
      </c>
      <c r="NQ267" s="613">
        <v>0</v>
      </c>
      <c r="NR267" s="613">
        <v>0</v>
      </c>
      <c r="NS267" s="613">
        <v>0</v>
      </c>
      <c r="NT267" s="613">
        <v>0</v>
      </c>
      <c r="NU267" s="613">
        <v>0</v>
      </c>
      <c r="NV267" s="613">
        <v>0</v>
      </c>
      <c r="NW267" s="613">
        <v>0</v>
      </c>
      <c r="NX267" s="613">
        <v>0</v>
      </c>
      <c r="NY267" s="613">
        <v>0</v>
      </c>
      <c r="NZ267" s="613">
        <v>0</v>
      </c>
      <c r="OA267" s="613">
        <v>0</v>
      </c>
      <c r="OB267" s="613">
        <v>0</v>
      </c>
      <c r="OC267" s="613">
        <v>0</v>
      </c>
      <c r="OD267" s="613">
        <v>0</v>
      </c>
      <c r="OE267" s="613">
        <v>0</v>
      </c>
      <c r="OF267" s="613">
        <v>0</v>
      </c>
      <c r="OG267" s="613">
        <v>0</v>
      </c>
      <c r="OH267" s="613">
        <v>0</v>
      </c>
      <c r="OI267" s="613">
        <v>0</v>
      </c>
      <c r="OJ267" s="613">
        <v>0</v>
      </c>
      <c r="OK267" s="613">
        <v>0</v>
      </c>
      <c r="OL267" s="613">
        <v>0</v>
      </c>
      <c r="OM267" s="613">
        <v>0</v>
      </c>
      <c r="ON267" s="613">
        <v>0</v>
      </c>
      <c r="OO267" s="613">
        <v>0</v>
      </c>
      <c r="OP267" s="613">
        <v>0</v>
      </c>
      <c r="OQ267" s="613">
        <v>0</v>
      </c>
      <c r="OR267" s="613">
        <v>0</v>
      </c>
      <c r="OS267" s="613">
        <v>0</v>
      </c>
      <c r="OT267" s="613">
        <v>0</v>
      </c>
      <c r="OU267" s="613">
        <v>0</v>
      </c>
      <c r="OV267" s="613">
        <v>0</v>
      </c>
      <c r="OW267" s="613">
        <v>0</v>
      </c>
      <c r="OX267" s="613">
        <v>0</v>
      </c>
      <c r="OY267" s="613">
        <v>0</v>
      </c>
      <c r="OZ267" s="613">
        <v>0</v>
      </c>
      <c r="PA267" s="613">
        <v>0</v>
      </c>
      <c r="PB267" s="613">
        <v>0</v>
      </c>
      <c r="PC267" s="613">
        <v>0</v>
      </c>
      <c r="PD267" s="613">
        <v>0</v>
      </c>
      <c r="PE267" s="613">
        <v>0</v>
      </c>
      <c r="PF267" s="613">
        <v>0</v>
      </c>
      <c r="PG267" s="613">
        <v>0</v>
      </c>
      <c r="PH267" s="613">
        <v>0</v>
      </c>
      <c r="PI267" s="613">
        <v>0</v>
      </c>
      <c r="PJ267" s="613">
        <v>0</v>
      </c>
      <c r="PK267" s="613">
        <v>0</v>
      </c>
      <c r="PL267" s="613">
        <v>0</v>
      </c>
      <c r="PM267" s="613">
        <v>0</v>
      </c>
      <c r="PN267" s="613">
        <v>0</v>
      </c>
      <c r="PO267" s="613">
        <v>0</v>
      </c>
      <c r="PP267" s="613">
        <v>0</v>
      </c>
      <c r="PQ267" s="613">
        <v>0</v>
      </c>
      <c r="PR267" s="613">
        <v>0</v>
      </c>
      <c r="PS267" s="613">
        <v>0</v>
      </c>
      <c r="PT267" s="613">
        <v>0</v>
      </c>
      <c r="PU267" s="613">
        <v>0</v>
      </c>
      <c r="PV267" s="613">
        <v>0</v>
      </c>
      <c r="PW267" s="613">
        <v>0</v>
      </c>
      <c r="PX267" s="613">
        <v>0</v>
      </c>
      <c r="PY267" s="613">
        <v>0</v>
      </c>
      <c r="PZ267" s="613">
        <v>0</v>
      </c>
      <c r="QA267" s="613">
        <v>0</v>
      </c>
      <c r="QB267" s="613">
        <v>0</v>
      </c>
      <c r="QC267" s="613">
        <v>0</v>
      </c>
      <c r="QD267" s="613">
        <v>0</v>
      </c>
      <c r="QE267" s="613">
        <v>0</v>
      </c>
      <c r="QF267" s="613">
        <v>0</v>
      </c>
      <c r="QG267" s="613">
        <v>0</v>
      </c>
      <c r="QH267" s="613">
        <v>0</v>
      </c>
      <c r="QI267" s="613">
        <v>0</v>
      </c>
      <c r="QJ267" s="613">
        <v>0</v>
      </c>
      <c r="QK267" s="613">
        <v>0</v>
      </c>
      <c r="QL267" s="613">
        <v>0</v>
      </c>
      <c r="QM267" s="613">
        <v>0</v>
      </c>
      <c r="QN267" s="613">
        <v>0</v>
      </c>
      <c r="QO267" s="613">
        <v>0</v>
      </c>
      <c r="QP267" s="613">
        <v>0</v>
      </c>
      <c r="QQ267" s="613">
        <v>0</v>
      </c>
      <c r="QR267" s="613">
        <v>0</v>
      </c>
      <c r="QS267" s="613">
        <v>0</v>
      </c>
      <c r="QT267" s="613">
        <v>0</v>
      </c>
      <c r="QU267" s="613">
        <v>0</v>
      </c>
      <c r="QV267" s="613">
        <v>0</v>
      </c>
      <c r="QW267" s="613">
        <v>0</v>
      </c>
      <c r="QX267" s="613">
        <v>0</v>
      </c>
      <c r="QY267" s="613">
        <v>0</v>
      </c>
      <c r="QZ267" s="613">
        <v>0</v>
      </c>
      <c r="RA267" s="613">
        <v>0</v>
      </c>
      <c r="RB267" s="613">
        <v>0</v>
      </c>
      <c r="RC267" s="613">
        <v>0</v>
      </c>
      <c r="RD267" s="613">
        <v>0</v>
      </c>
      <c r="RE267" s="613">
        <v>0</v>
      </c>
      <c r="RF267" s="613">
        <v>0</v>
      </c>
      <c r="RG267" s="613">
        <v>0</v>
      </c>
      <c r="RH267" s="613">
        <v>0</v>
      </c>
      <c r="RI267" s="613">
        <v>0</v>
      </c>
      <c r="RJ267" s="613">
        <v>0</v>
      </c>
      <c r="RK267" s="613">
        <v>0</v>
      </c>
      <c r="RL267" s="613">
        <v>0</v>
      </c>
      <c r="RM267" s="613">
        <v>0</v>
      </c>
      <c r="RN267" s="613">
        <v>0</v>
      </c>
      <c r="RO267" s="613">
        <v>0</v>
      </c>
      <c r="RP267" s="613">
        <v>0</v>
      </c>
      <c r="RQ267" s="613">
        <v>0</v>
      </c>
      <c r="RR267" s="613">
        <v>0</v>
      </c>
      <c r="RS267" s="613">
        <v>0</v>
      </c>
      <c r="RT267" s="613">
        <v>0</v>
      </c>
      <c r="RU267" s="613">
        <v>0</v>
      </c>
      <c r="RV267" s="613">
        <v>0</v>
      </c>
      <c r="RW267" s="613">
        <v>0</v>
      </c>
      <c r="RX267" s="613">
        <v>0</v>
      </c>
      <c r="RY267" s="613">
        <v>0</v>
      </c>
      <c r="RZ267" s="613">
        <v>0</v>
      </c>
      <c r="SA267" s="613">
        <v>0</v>
      </c>
      <c r="SB267" s="613">
        <v>0</v>
      </c>
      <c r="SC267" s="613">
        <v>0</v>
      </c>
      <c r="SD267" s="613">
        <v>0</v>
      </c>
      <c r="SE267" s="613">
        <v>0</v>
      </c>
      <c r="SF267" s="613">
        <v>0</v>
      </c>
      <c r="SG267" s="613">
        <v>0</v>
      </c>
      <c r="SH267" s="613">
        <v>0</v>
      </c>
      <c r="SI267" s="613">
        <v>0</v>
      </c>
      <c r="SJ267" s="613">
        <v>0</v>
      </c>
      <c r="SK267" s="267">
        <f>SJ267</f>
        <v>0</v>
      </c>
      <c r="SL267" s="254"/>
      <c r="SM267" s="242"/>
      <c r="SN267" s="242"/>
      <c r="SO267" s="242"/>
    </row>
    <row r="268" spans="1:509" outlineLevel="3" x14ac:dyDescent="0.35">
      <c r="A268" s="242"/>
      <c r="B268" s="251"/>
      <c r="C268" s="438">
        <f t="shared" si="495"/>
        <v>4</v>
      </c>
      <c r="D268" s="267"/>
      <c r="E268" s="316">
        <f t="shared" si="457"/>
        <v>127</v>
      </c>
      <c r="F268" s="322"/>
      <c r="G268" s="322"/>
      <c r="H268" s="267"/>
      <c r="I268" s="540"/>
      <c r="J268" s="557" t="s">
        <v>861</v>
      </c>
      <c r="K268" s="541"/>
      <c r="L268" s="831">
        <f>L265</f>
        <v>0</v>
      </c>
      <c r="M268" s="831">
        <f t="shared" ref="M268:BX270" si="496">M265</f>
        <v>0</v>
      </c>
      <c r="N268" s="831">
        <f t="shared" si="496"/>
        <v>0</v>
      </c>
      <c r="O268" s="831">
        <f t="shared" si="496"/>
        <v>0</v>
      </c>
      <c r="P268" s="831">
        <f t="shared" si="496"/>
        <v>0</v>
      </c>
      <c r="Q268" s="831">
        <f t="shared" si="496"/>
        <v>0</v>
      </c>
      <c r="R268" s="831">
        <f t="shared" si="496"/>
        <v>0</v>
      </c>
      <c r="S268" s="831">
        <f t="shared" si="496"/>
        <v>0</v>
      </c>
      <c r="T268" s="831">
        <f t="shared" si="496"/>
        <v>0</v>
      </c>
      <c r="U268" s="831">
        <f t="shared" si="496"/>
        <v>0</v>
      </c>
      <c r="V268" s="831">
        <f t="shared" si="496"/>
        <v>0</v>
      </c>
      <c r="W268" s="831">
        <f t="shared" si="496"/>
        <v>0</v>
      </c>
      <c r="X268" s="831">
        <f t="shared" si="496"/>
        <v>0</v>
      </c>
      <c r="Y268" s="831">
        <f t="shared" si="496"/>
        <v>0</v>
      </c>
      <c r="Z268" s="831">
        <f t="shared" si="496"/>
        <v>0</v>
      </c>
      <c r="AA268" s="831">
        <f t="shared" si="496"/>
        <v>0</v>
      </c>
      <c r="AB268" s="831">
        <f t="shared" si="496"/>
        <v>0</v>
      </c>
      <c r="AC268" s="831">
        <f t="shared" si="496"/>
        <v>0</v>
      </c>
      <c r="AD268" s="831">
        <f t="shared" si="496"/>
        <v>0</v>
      </c>
      <c r="AE268" s="831">
        <f t="shared" si="496"/>
        <v>0</v>
      </c>
      <c r="AF268" s="831">
        <f t="shared" si="496"/>
        <v>0</v>
      </c>
      <c r="AG268" s="831">
        <f t="shared" si="496"/>
        <v>0</v>
      </c>
      <c r="AH268" s="831">
        <f t="shared" si="496"/>
        <v>0</v>
      </c>
      <c r="AI268" s="831">
        <f t="shared" si="496"/>
        <v>0</v>
      </c>
      <c r="AJ268" s="831">
        <f t="shared" si="496"/>
        <v>0</v>
      </c>
      <c r="AK268" s="831">
        <f t="shared" si="496"/>
        <v>0</v>
      </c>
      <c r="AL268" s="831">
        <f t="shared" si="496"/>
        <v>0</v>
      </c>
      <c r="AM268" s="831">
        <f t="shared" si="496"/>
        <v>0</v>
      </c>
      <c r="AN268" s="831">
        <f t="shared" si="496"/>
        <v>0</v>
      </c>
      <c r="AO268" s="831">
        <f t="shared" si="496"/>
        <v>0</v>
      </c>
      <c r="AP268" s="831">
        <f t="shared" si="496"/>
        <v>0</v>
      </c>
      <c r="AQ268" s="831">
        <f t="shared" si="496"/>
        <v>0</v>
      </c>
      <c r="AR268" s="831">
        <f t="shared" si="496"/>
        <v>0</v>
      </c>
      <c r="AS268" s="831">
        <f t="shared" si="496"/>
        <v>0</v>
      </c>
      <c r="AT268" s="831">
        <f t="shared" si="496"/>
        <v>0</v>
      </c>
      <c r="AU268" s="831">
        <f t="shared" si="496"/>
        <v>0</v>
      </c>
      <c r="AV268" s="831">
        <f t="shared" si="496"/>
        <v>0</v>
      </c>
      <c r="AW268" s="831">
        <f t="shared" si="496"/>
        <v>0</v>
      </c>
      <c r="AX268" s="831">
        <f t="shared" si="496"/>
        <v>0</v>
      </c>
      <c r="AY268" s="831">
        <f t="shared" si="496"/>
        <v>0</v>
      </c>
      <c r="AZ268" s="831">
        <f t="shared" si="496"/>
        <v>0</v>
      </c>
      <c r="BA268" s="831">
        <f t="shared" si="496"/>
        <v>0</v>
      </c>
      <c r="BB268" s="831">
        <f t="shared" si="496"/>
        <v>0</v>
      </c>
      <c r="BC268" s="831">
        <f t="shared" si="496"/>
        <v>0</v>
      </c>
      <c r="BD268" s="831">
        <f t="shared" si="496"/>
        <v>0</v>
      </c>
      <c r="BE268" s="831">
        <f t="shared" si="496"/>
        <v>0</v>
      </c>
      <c r="BF268" s="831">
        <f t="shared" si="496"/>
        <v>0</v>
      </c>
      <c r="BG268" s="831">
        <f t="shared" si="496"/>
        <v>0</v>
      </c>
      <c r="BH268" s="831">
        <f t="shared" si="496"/>
        <v>0</v>
      </c>
      <c r="BI268" s="831">
        <f t="shared" si="496"/>
        <v>0</v>
      </c>
      <c r="BJ268" s="831">
        <f t="shared" si="496"/>
        <v>0</v>
      </c>
      <c r="BK268" s="831">
        <f t="shared" si="496"/>
        <v>0</v>
      </c>
      <c r="BL268" s="831">
        <f t="shared" si="496"/>
        <v>0</v>
      </c>
      <c r="BM268" s="831">
        <f t="shared" si="496"/>
        <v>0</v>
      </c>
      <c r="BN268" s="831">
        <f t="shared" si="496"/>
        <v>0</v>
      </c>
      <c r="BO268" s="831">
        <f t="shared" si="496"/>
        <v>0</v>
      </c>
      <c r="BP268" s="831">
        <f t="shared" si="496"/>
        <v>0</v>
      </c>
      <c r="BQ268" s="831">
        <f t="shared" si="496"/>
        <v>0</v>
      </c>
      <c r="BR268" s="831">
        <f t="shared" si="496"/>
        <v>0</v>
      </c>
      <c r="BS268" s="831">
        <f t="shared" si="496"/>
        <v>0</v>
      </c>
      <c r="BT268" s="831">
        <f t="shared" si="496"/>
        <v>0</v>
      </c>
      <c r="BU268" s="831">
        <f t="shared" si="496"/>
        <v>0</v>
      </c>
      <c r="BV268" s="831">
        <f t="shared" si="496"/>
        <v>0</v>
      </c>
      <c r="BW268" s="831">
        <f t="shared" si="496"/>
        <v>0</v>
      </c>
      <c r="BX268" s="831">
        <f t="shared" si="496"/>
        <v>0</v>
      </c>
      <c r="BY268" s="831">
        <f t="shared" ref="BY268:EJ270" si="497">BY265</f>
        <v>0</v>
      </c>
      <c r="BZ268" s="831">
        <f t="shared" si="497"/>
        <v>0</v>
      </c>
      <c r="CA268" s="831">
        <f t="shared" si="497"/>
        <v>0</v>
      </c>
      <c r="CB268" s="831">
        <f t="shared" si="497"/>
        <v>0</v>
      </c>
      <c r="CC268" s="831">
        <f t="shared" si="497"/>
        <v>0</v>
      </c>
      <c r="CD268" s="831">
        <f t="shared" si="497"/>
        <v>0</v>
      </c>
      <c r="CE268" s="831">
        <f t="shared" si="497"/>
        <v>0</v>
      </c>
      <c r="CF268" s="831">
        <f t="shared" si="497"/>
        <v>0</v>
      </c>
      <c r="CG268" s="831">
        <f t="shared" si="497"/>
        <v>0</v>
      </c>
      <c r="CH268" s="831">
        <f t="shared" si="497"/>
        <v>0</v>
      </c>
      <c r="CI268" s="831">
        <f t="shared" si="497"/>
        <v>0</v>
      </c>
      <c r="CJ268" s="831">
        <f t="shared" si="497"/>
        <v>0</v>
      </c>
      <c r="CK268" s="831">
        <f t="shared" si="497"/>
        <v>0</v>
      </c>
      <c r="CL268" s="831">
        <f t="shared" si="497"/>
        <v>0</v>
      </c>
      <c r="CM268" s="831">
        <f t="shared" si="497"/>
        <v>0</v>
      </c>
      <c r="CN268" s="831">
        <f t="shared" si="497"/>
        <v>0</v>
      </c>
      <c r="CO268" s="831">
        <f t="shared" si="497"/>
        <v>0</v>
      </c>
      <c r="CP268" s="831">
        <f t="shared" si="497"/>
        <v>0</v>
      </c>
      <c r="CQ268" s="831">
        <f t="shared" si="497"/>
        <v>0</v>
      </c>
      <c r="CR268" s="831">
        <f t="shared" si="497"/>
        <v>0</v>
      </c>
      <c r="CS268" s="831">
        <f t="shared" si="497"/>
        <v>0</v>
      </c>
      <c r="CT268" s="831">
        <f t="shared" si="497"/>
        <v>0</v>
      </c>
      <c r="CU268" s="831">
        <f t="shared" si="497"/>
        <v>0</v>
      </c>
      <c r="CV268" s="831">
        <f t="shared" si="497"/>
        <v>0</v>
      </c>
      <c r="CW268" s="831">
        <f t="shared" si="497"/>
        <v>0</v>
      </c>
      <c r="CX268" s="831">
        <f t="shared" si="497"/>
        <v>0</v>
      </c>
      <c r="CY268" s="831">
        <f t="shared" si="497"/>
        <v>0</v>
      </c>
      <c r="CZ268" s="831">
        <f t="shared" si="497"/>
        <v>0</v>
      </c>
      <c r="DA268" s="831">
        <f t="shared" si="497"/>
        <v>0</v>
      </c>
      <c r="DB268" s="831">
        <f t="shared" si="497"/>
        <v>0</v>
      </c>
      <c r="DC268" s="831">
        <f t="shared" si="497"/>
        <v>0</v>
      </c>
      <c r="DD268" s="831">
        <f t="shared" si="497"/>
        <v>0</v>
      </c>
      <c r="DE268" s="831">
        <f t="shared" si="497"/>
        <v>0</v>
      </c>
      <c r="DF268" s="831">
        <f t="shared" si="497"/>
        <v>0</v>
      </c>
      <c r="DG268" s="831">
        <f t="shared" si="497"/>
        <v>0</v>
      </c>
      <c r="DH268" s="831">
        <f t="shared" si="497"/>
        <v>0</v>
      </c>
      <c r="DI268" s="831">
        <f t="shared" si="497"/>
        <v>0</v>
      </c>
      <c r="DJ268" s="831">
        <f t="shared" si="497"/>
        <v>0</v>
      </c>
      <c r="DK268" s="831">
        <f t="shared" si="497"/>
        <v>0</v>
      </c>
      <c r="DL268" s="831">
        <f t="shared" si="497"/>
        <v>0</v>
      </c>
      <c r="DM268" s="831">
        <f t="shared" si="497"/>
        <v>0</v>
      </c>
      <c r="DN268" s="831">
        <f t="shared" si="497"/>
        <v>0</v>
      </c>
      <c r="DO268" s="831">
        <f t="shared" si="497"/>
        <v>0</v>
      </c>
      <c r="DP268" s="831">
        <f t="shared" si="497"/>
        <v>0</v>
      </c>
      <c r="DQ268" s="831">
        <f t="shared" si="497"/>
        <v>0</v>
      </c>
      <c r="DR268" s="831">
        <f t="shared" si="497"/>
        <v>0</v>
      </c>
      <c r="DS268" s="831">
        <f t="shared" si="497"/>
        <v>0</v>
      </c>
      <c r="DT268" s="831">
        <f t="shared" si="497"/>
        <v>0</v>
      </c>
      <c r="DU268" s="831">
        <f t="shared" si="497"/>
        <v>0</v>
      </c>
      <c r="DV268" s="831">
        <f t="shared" si="497"/>
        <v>0</v>
      </c>
      <c r="DW268" s="831">
        <f t="shared" si="497"/>
        <v>0</v>
      </c>
      <c r="DX268" s="831">
        <f t="shared" si="497"/>
        <v>0</v>
      </c>
      <c r="DY268" s="831">
        <f t="shared" si="497"/>
        <v>0</v>
      </c>
      <c r="DZ268" s="831">
        <f t="shared" si="497"/>
        <v>0</v>
      </c>
      <c r="EA268" s="831">
        <f t="shared" si="497"/>
        <v>0</v>
      </c>
      <c r="EB268" s="831">
        <f t="shared" si="497"/>
        <v>0</v>
      </c>
      <c r="EC268" s="831">
        <f t="shared" si="497"/>
        <v>0</v>
      </c>
      <c r="ED268" s="831">
        <f t="shared" si="497"/>
        <v>0</v>
      </c>
      <c r="EE268" s="831">
        <f t="shared" si="497"/>
        <v>0</v>
      </c>
      <c r="EF268" s="831">
        <f t="shared" si="497"/>
        <v>0</v>
      </c>
      <c r="EG268" s="831">
        <f t="shared" si="497"/>
        <v>0</v>
      </c>
      <c r="EH268" s="831">
        <f t="shared" si="497"/>
        <v>0</v>
      </c>
      <c r="EI268" s="831">
        <f t="shared" si="497"/>
        <v>0</v>
      </c>
      <c r="EJ268" s="831">
        <f t="shared" si="497"/>
        <v>0</v>
      </c>
      <c r="EK268" s="831">
        <f t="shared" ref="EK268:GV270" si="498">EK265</f>
        <v>0</v>
      </c>
      <c r="EL268" s="831">
        <f t="shared" si="498"/>
        <v>0</v>
      </c>
      <c r="EM268" s="831">
        <f t="shared" si="498"/>
        <v>0</v>
      </c>
      <c r="EN268" s="831">
        <f t="shared" si="498"/>
        <v>0</v>
      </c>
      <c r="EO268" s="831">
        <f t="shared" si="498"/>
        <v>0</v>
      </c>
      <c r="EP268" s="831">
        <f t="shared" si="498"/>
        <v>0</v>
      </c>
      <c r="EQ268" s="831">
        <f t="shared" si="498"/>
        <v>0</v>
      </c>
      <c r="ER268" s="831">
        <f t="shared" si="498"/>
        <v>0</v>
      </c>
      <c r="ES268" s="831">
        <f t="shared" si="498"/>
        <v>0</v>
      </c>
      <c r="ET268" s="831">
        <f t="shared" si="498"/>
        <v>0</v>
      </c>
      <c r="EU268" s="831">
        <f t="shared" si="498"/>
        <v>0</v>
      </c>
      <c r="EV268" s="831">
        <f t="shared" si="498"/>
        <v>0</v>
      </c>
      <c r="EW268" s="831">
        <f t="shared" si="498"/>
        <v>0</v>
      </c>
      <c r="EX268" s="831">
        <f t="shared" si="498"/>
        <v>0</v>
      </c>
      <c r="EY268" s="831">
        <f t="shared" si="498"/>
        <v>0</v>
      </c>
      <c r="EZ268" s="831">
        <f t="shared" si="498"/>
        <v>0</v>
      </c>
      <c r="FA268" s="831">
        <f t="shared" si="498"/>
        <v>0</v>
      </c>
      <c r="FB268" s="831">
        <f t="shared" si="498"/>
        <v>0</v>
      </c>
      <c r="FC268" s="831">
        <f t="shared" si="498"/>
        <v>0</v>
      </c>
      <c r="FD268" s="831">
        <f t="shared" si="498"/>
        <v>0</v>
      </c>
      <c r="FE268" s="831">
        <f t="shared" si="498"/>
        <v>0</v>
      </c>
      <c r="FF268" s="831">
        <f t="shared" si="498"/>
        <v>0</v>
      </c>
      <c r="FG268" s="831">
        <f t="shared" si="498"/>
        <v>0</v>
      </c>
      <c r="FH268" s="831">
        <f t="shared" si="498"/>
        <v>0</v>
      </c>
      <c r="FI268" s="831">
        <f t="shared" si="498"/>
        <v>0</v>
      </c>
      <c r="FJ268" s="831">
        <f t="shared" si="498"/>
        <v>0</v>
      </c>
      <c r="FK268" s="831">
        <f t="shared" si="498"/>
        <v>0</v>
      </c>
      <c r="FL268" s="831">
        <f t="shared" si="498"/>
        <v>0</v>
      </c>
      <c r="FM268" s="831">
        <f t="shared" si="498"/>
        <v>0</v>
      </c>
      <c r="FN268" s="831">
        <f t="shared" si="498"/>
        <v>0</v>
      </c>
      <c r="FO268" s="831">
        <f t="shared" si="498"/>
        <v>0</v>
      </c>
      <c r="FP268" s="831">
        <f t="shared" si="498"/>
        <v>0</v>
      </c>
      <c r="FQ268" s="831">
        <f t="shared" si="498"/>
        <v>0</v>
      </c>
      <c r="FR268" s="831">
        <f t="shared" si="498"/>
        <v>0</v>
      </c>
      <c r="FS268" s="831">
        <f t="shared" si="498"/>
        <v>0</v>
      </c>
      <c r="FT268" s="831">
        <f t="shared" si="498"/>
        <v>0</v>
      </c>
      <c r="FU268" s="831">
        <f t="shared" si="498"/>
        <v>0</v>
      </c>
      <c r="FV268" s="831">
        <f t="shared" si="498"/>
        <v>0</v>
      </c>
      <c r="FW268" s="831">
        <f t="shared" si="498"/>
        <v>0</v>
      </c>
      <c r="FX268" s="831">
        <f t="shared" si="498"/>
        <v>0</v>
      </c>
      <c r="FY268" s="831">
        <f t="shared" si="498"/>
        <v>0</v>
      </c>
      <c r="FZ268" s="831">
        <f t="shared" si="498"/>
        <v>0</v>
      </c>
      <c r="GA268" s="831">
        <f t="shared" si="498"/>
        <v>0</v>
      </c>
      <c r="GB268" s="831">
        <f t="shared" si="498"/>
        <v>0</v>
      </c>
      <c r="GC268" s="831">
        <f t="shared" si="498"/>
        <v>0</v>
      </c>
      <c r="GD268" s="831">
        <f t="shared" si="498"/>
        <v>0</v>
      </c>
      <c r="GE268" s="831">
        <f t="shared" si="498"/>
        <v>0</v>
      </c>
      <c r="GF268" s="831">
        <f t="shared" si="498"/>
        <v>0</v>
      </c>
      <c r="GG268" s="831">
        <f t="shared" si="498"/>
        <v>0</v>
      </c>
      <c r="GH268" s="831">
        <f t="shared" si="498"/>
        <v>0</v>
      </c>
      <c r="GI268" s="831">
        <f t="shared" si="498"/>
        <v>0</v>
      </c>
      <c r="GJ268" s="831">
        <f t="shared" si="498"/>
        <v>0</v>
      </c>
      <c r="GK268" s="831">
        <f t="shared" si="498"/>
        <v>0</v>
      </c>
      <c r="GL268" s="831">
        <f t="shared" si="498"/>
        <v>0</v>
      </c>
      <c r="GM268" s="831">
        <f t="shared" si="498"/>
        <v>0</v>
      </c>
      <c r="GN268" s="831">
        <f t="shared" si="498"/>
        <v>0</v>
      </c>
      <c r="GO268" s="831">
        <f t="shared" si="498"/>
        <v>0</v>
      </c>
      <c r="GP268" s="831">
        <f t="shared" si="498"/>
        <v>0</v>
      </c>
      <c r="GQ268" s="831">
        <f t="shared" si="498"/>
        <v>0</v>
      </c>
      <c r="GR268" s="831">
        <f t="shared" si="498"/>
        <v>0</v>
      </c>
      <c r="GS268" s="831">
        <f t="shared" si="498"/>
        <v>0</v>
      </c>
      <c r="GT268" s="831">
        <f t="shared" si="498"/>
        <v>0</v>
      </c>
      <c r="GU268" s="831">
        <f t="shared" si="498"/>
        <v>0</v>
      </c>
      <c r="GV268" s="831">
        <f t="shared" si="498"/>
        <v>0</v>
      </c>
      <c r="GW268" s="831">
        <f t="shared" ref="GW268:JH270" si="499">GW265</f>
        <v>0</v>
      </c>
      <c r="GX268" s="831">
        <f t="shared" si="499"/>
        <v>0</v>
      </c>
      <c r="GY268" s="831">
        <f t="shared" si="499"/>
        <v>0</v>
      </c>
      <c r="GZ268" s="831">
        <f t="shared" si="499"/>
        <v>0</v>
      </c>
      <c r="HA268" s="831">
        <f t="shared" si="499"/>
        <v>0</v>
      </c>
      <c r="HB268" s="831">
        <f t="shared" si="499"/>
        <v>0</v>
      </c>
      <c r="HC268" s="831">
        <f t="shared" si="499"/>
        <v>0</v>
      </c>
      <c r="HD268" s="831">
        <f t="shared" si="499"/>
        <v>0</v>
      </c>
      <c r="HE268" s="831">
        <f t="shared" si="499"/>
        <v>0</v>
      </c>
      <c r="HF268" s="831">
        <f t="shared" si="499"/>
        <v>0</v>
      </c>
      <c r="HG268" s="831">
        <f t="shared" si="499"/>
        <v>0</v>
      </c>
      <c r="HH268" s="831">
        <f t="shared" si="499"/>
        <v>0</v>
      </c>
      <c r="HI268" s="831">
        <f t="shared" si="499"/>
        <v>0</v>
      </c>
      <c r="HJ268" s="831">
        <f t="shared" si="499"/>
        <v>0</v>
      </c>
      <c r="HK268" s="831">
        <f t="shared" si="499"/>
        <v>0</v>
      </c>
      <c r="HL268" s="831">
        <f t="shared" si="499"/>
        <v>0</v>
      </c>
      <c r="HM268" s="831">
        <f t="shared" si="499"/>
        <v>0</v>
      </c>
      <c r="HN268" s="831">
        <f t="shared" si="499"/>
        <v>0</v>
      </c>
      <c r="HO268" s="831">
        <f t="shared" si="499"/>
        <v>0</v>
      </c>
      <c r="HP268" s="831">
        <f t="shared" si="499"/>
        <v>0</v>
      </c>
      <c r="HQ268" s="831">
        <f t="shared" si="499"/>
        <v>0</v>
      </c>
      <c r="HR268" s="831">
        <f t="shared" si="499"/>
        <v>0</v>
      </c>
      <c r="HS268" s="831">
        <f t="shared" si="499"/>
        <v>0</v>
      </c>
      <c r="HT268" s="831">
        <f t="shared" si="499"/>
        <v>0</v>
      </c>
      <c r="HU268" s="831">
        <f t="shared" si="499"/>
        <v>0</v>
      </c>
      <c r="HV268" s="831">
        <f t="shared" si="499"/>
        <v>0</v>
      </c>
      <c r="HW268" s="831">
        <f t="shared" si="499"/>
        <v>0</v>
      </c>
      <c r="HX268" s="831">
        <f t="shared" si="499"/>
        <v>0</v>
      </c>
      <c r="HY268" s="831">
        <f t="shared" si="499"/>
        <v>0</v>
      </c>
      <c r="HZ268" s="831">
        <f t="shared" si="499"/>
        <v>0</v>
      </c>
      <c r="IA268" s="831">
        <f t="shared" si="499"/>
        <v>0</v>
      </c>
      <c r="IB268" s="831">
        <f t="shared" si="499"/>
        <v>0</v>
      </c>
      <c r="IC268" s="831">
        <f t="shared" si="499"/>
        <v>0</v>
      </c>
      <c r="ID268" s="831">
        <f t="shared" si="499"/>
        <v>0</v>
      </c>
      <c r="IE268" s="831">
        <f t="shared" si="499"/>
        <v>0</v>
      </c>
      <c r="IF268" s="831">
        <f t="shared" si="499"/>
        <v>0</v>
      </c>
      <c r="IG268" s="831">
        <f t="shared" si="499"/>
        <v>0</v>
      </c>
      <c r="IH268" s="831">
        <f t="shared" si="499"/>
        <v>0</v>
      </c>
      <c r="II268" s="831">
        <f t="shared" si="499"/>
        <v>0</v>
      </c>
      <c r="IJ268" s="831">
        <f t="shared" si="499"/>
        <v>0</v>
      </c>
      <c r="IK268" s="831">
        <f t="shared" si="499"/>
        <v>0</v>
      </c>
      <c r="IL268" s="831">
        <f t="shared" si="499"/>
        <v>0</v>
      </c>
      <c r="IM268" s="831">
        <f t="shared" si="499"/>
        <v>0</v>
      </c>
      <c r="IN268" s="831">
        <f t="shared" si="499"/>
        <v>0</v>
      </c>
      <c r="IO268" s="831">
        <f t="shared" si="499"/>
        <v>0</v>
      </c>
      <c r="IP268" s="831">
        <f t="shared" si="499"/>
        <v>0</v>
      </c>
      <c r="IQ268" s="831">
        <f t="shared" si="499"/>
        <v>0</v>
      </c>
      <c r="IR268" s="831">
        <f t="shared" si="499"/>
        <v>0</v>
      </c>
      <c r="IS268" s="831">
        <f t="shared" si="499"/>
        <v>0</v>
      </c>
      <c r="IT268" s="831">
        <f t="shared" si="499"/>
        <v>0</v>
      </c>
      <c r="IU268" s="831">
        <f t="shared" si="499"/>
        <v>0</v>
      </c>
      <c r="IV268" s="831">
        <f t="shared" si="499"/>
        <v>0</v>
      </c>
      <c r="IW268" s="831">
        <f t="shared" si="499"/>
        <v>0</v>
      </c>
      <c r="IX268" s="831">
        <f t="shared" si="499"/>
        <v>0</v>
      </c>
      <c r="IY268" s="831">
        <f t="shared" si="499"/>
        <v>0</v>
      </c>
      <c r="IZ268" s="831">
        <f t="shared" si="499"/>
        <v>0</v>
      </c>
      <c r="JA268" s="831">
        <f t="shared" si="499"/>
        <v>0</v>
      </c>
      <c r="JB268" s="831">
        <f t="shared" si="499"/>
        <v>0</v>
      </c>
      <c r="JC268" s="831">
        <f t="shared" si="499"/>
        <v>0</v>
      </c>
      <c r="JD268" s="831">
        <f t="shared" si="499"/>
        <v>0</v>
      </c>
      <c r="JE268" s="831">
        <f t="shared" si="499"/>
        <v>0</v>
      </c>
      <c r="JF268" s="831">
        <f t="shared" si="499"/>
        <v>0</v>
      </c>
      <c r="JG268" s="831">
        <f t="shared" si="499"/>
        <v>0</v>
      </c>
      <c r="JH268" s="831">
        <f t="shared" si="499"/>
        <v>0</v>
      </c>
      <c r="JI268" s="831">
        <f t="shared" ref="JI268:LT270" si="500">JI265</f>
        <v>0</v>
      </c>
      <c r="JJ268" s="831">
        <f t="shared" si="500"/>
        <v>0</v>
      </c>
      <c r="JK268" s="831">
        <f t="shared" si="500"/>
        <v>0</v>
      </c>
      <c r="JL268" s="831">
        <f t="shared" si="500"/>
        <v>0</v>
      </c>
      <c r="JM268" s="831">
        <f t="shared" si="500"/>
        <v>0</v>
      </c>
      <c r="JN268" s="831">
        <f t="shared" si="500"/>
        <v>0</v>
      </c>
      <c r="JO268" s="831">
        <f t="shared" si="500"/>
        <v>0</v>
      </c>
      <c r="JP268" s="831">
        <f t="shared" si="500"/>
        <v>0</v>
      </c>
      <c r="JQ268" s="831">
        <f t="shared" si="500"/>
        <v>0</v>
      </c>
      <c r="JR268" s="831">
        <f t="shared" si="500"/>
        <v>0</v>
      </c>
      <c r="JS268" s="831">
        <f t="shared" si="500"/>
        <v>0</v>
      </c>
      <c r="JT268" s="831">
        <f t="shared" si="500"/>
        <v>0</v>
      </c>
      <c r="JU268" s="831">
        <f t="shared" si="500"/>
        <v>0</v>
      </c>
      <c r="JV268" s="831">
        <f t="shared" si="500"/>
        <v>0</v>
      </c>
      <c r="JW268" s="831">
        <f t="shared" si="500"/>
        <v>0</v>
      </c>
      <c r="JX268" s="831">
        <f t="shared" si="500"/>
        <v>0</v>
      </c>
      <c r="JY268" s="831">
        <f t="shared" si="500"/>
        <v>0</v>
      </c>
      <c r="JZ268" s="831">
        <f t="shared" si="500"/>
        <v>0</v>
      </c>
      <c r="KA268" s="831">
        <f t="shared" si="500"/>
        <v>0</v>
      </c>
      <c r="KB268" s="831">
        <f t="shared" si="500"/>
        <v>0</v>
      </c>
      <c r="KC268" s="831">
        <f t="shared" si="500"/>
        <v>0</v>
      </c>
      <c r="KD268" s="831">
        <f t="shared" si="500"/>
        <v>0</v>
      </c>
      <c r="KE268" s="831">
        <f t="shared" si="500"/>
        <v>0</v>
      </c>
      <c r="KF268" s="831">
        <f t="shared" si="500"/>
        <v>0</v>
      </c>
      <c r="KG268" s="831">
        <f t="shared" si="500"/>
        <v>0</v>
      </c>
      <c r="KH268" s="831">
        <f t="shared" si="500"/>
        <v>0</v>
      </c>
      <c r="KI268" s="831">
        <f t="shared" si="500"/>
        <v>0</v>
      </c>
      <c r="KJ268" s="831">
        <f t="shared" si="500"/>
        <v>0</v>
      </c>
      <c r="KK268" s="831">
        <f t="shared" si="500"/>
        <v>0</v>
      </c>
      <c r="KL268" s="831">
        <f t="shared" si="500"/>
        <v>0</v>
      </c>
      <c r="KM268" s="831">
        <f t="shared" si="500"/>
        <v>0</v>
      </c>
      <c r="KN268" s="831">
        <f t="shared" si="500"/>
        <v>0</v>
      </c>
      <c r="KO268" s="831">
        <f t="shared" si="500"/>
        <v>0</v>
      </c>
      <c r="KP268" s="831">
        <f t="shared" si="500"/>
        <v>0</v>
      </c>
      <c r="KQ268" s="831">
        <f t="shared" si="500"/>
        <v>0</v>
      </c>
      <c r="KR268" s="831">
        <f t="shared" si="500"/>
        <v>0</v>
      </c>
      <c r="KS268" s="831">
        <f t="shared" si="500"/>
        <v>0</v>
      </c>
      <c r="KT268" s="831">
        <f t="shared" si="500"/>
        <v>0</v>
      </c>
      <c r="KU268" s="831">
        <f t="shared" si="500"/>
        <v>0</v>
      </c>
      <c r="KV268" s="831">
        <f t="shared" si="500"/>
        <v>0</v>
      </c>
      <c r="KW268" s="831">
        <f t="shared" si="500"/>
        <v>0</v>
      </c>
      <c r="KX268" s="831">
        <f t="shared" si="500"/>
        <v>0</v>
      </c>
      <c r="KY268" s="831">
        <f t="shared" si="500"/>
        <v>0</v>
      </c>
      <c r="KZ268" s="831">
        <f t="shared" si="500"/>
        <v>0</v>
      </c>
      <c r="LA268" s="831">
        <f t="shared" si="500"/>
        <v>0</v>
      </c>
      <c r="LB268" s="831">
        <f t="shared" si="500"/>
        <v>0</v>
      </c>
      <c r="LC268" s="831">
        <f t="shared" si="500"/>
        <v>0</v>
      </c>
      <c r="LD268" s="831">
        <f t="shared" si="500"/>
        <v>0</v>
      </c>
      <c r="LE268" s="831">
        <f t="shared" si="500"/>
        <v>0</v>
      </c>
      <c r="LF268" s="831">
        <f t="shared" si="500"/>
        <v>0</v>
      </c>
      <c r="LG268" s="831">
        <f t="shared" si="500"/>
        <v>0</v>
      </c>
      <c r="LH268" s="831">
        <f t="shared" si="500"/>
        <v>0</v>
      </c>
      <c r="LI268" s="831">
        <f t="shared" si="500"/>
        <v>0</v>
      </c>
      <c r="LJ268" s="831">
        <f t="shared" si="500"/>
        <v>0</v>
      </c>
      <c r="LK268" s="831">
        <f t="shared" si="500"/>
        <v>0</v>
      </c>
      <c r="LL268" s="831">
        <f t="shared" si="500"/>
        <v>0</v>
      </c>
      <c r="LM268" s="831">
        <f t="shared" si="500"/>
        <v>0</v>
      </c>
      <c r="LN268" s="831">
        <f t="shared" si="500"/>
        <v>0</v>
      </c>
      <c r="LO268" s="831">
        <f t="shared" si="500"/>
        <v>0</v>
      </c>
      <c r="LP268" s="831">
        <f t="shared" si="500"/>
        <v>0</v>
      </c>
      <c r="LQ268" s="831">
        <f t="shared" si="500"/>
        <v>0</v>
      </c>
      <c r="LR268" s="831">
        <f t="shared" si="500"/>
        <v>0</v>
      </c>
      <c r="LS268" s="831">
        <f t="shared" si="500"/>
        <v>0</v>
      </c>
      <c r="LT268" s="831">
        <f t="shared" si="500"/>
        <v>0</v>
      </c>
      <c r="LU268" s="831">
        <f t="shared" ref="LU268:OF270" si="501">LU265</f>
        <v>0</v>
      </c>
      <c r="LV268" s="831">
        <f t="shared" si="501"/>
        <v>0</v>
      </c>
      <c r="LW268" s="831">
        <f t="shared" si="501"/>
        <v>0</v>
      </c>
      <c r="LX268" s="831">
        <f t="shared" si="501"/>
        <v>0</v>
      </c>
      <c r="LY268" s="831">
        <f t="shared" si="501"/>
        <v>0</v>
      </c>
      <c r="LZ268" s="831">
        <f t="shared" si="501"/>
        <v>0</v>
      </c>
      <c r="MA268" s="831">
        <f t="shared" si="501"/>
        <v>0</v>
      </c>
      <c r="MB268" s="831">
        <f t="shared" si="501"/>
        <v>0</v>
      </c>
      <c r="MC268" s="831">
        <f t="shared" si="501"/>
        <v>0</v>
      </c>
      <c r="MD268" s="831">
        <f t="shared" si="501"/>
        <v>0</v>
      </c>
      <c r="ME268" s="831">
        <f t="shared" si="501"/>
        <v>0</v>
      </c>
      <c r="MF268" s="831">
        <f t="shared" si="501"/>
        <v>0</v>
      </c>
      <c r="MG268" s="831">
        <f t="shared" si="501"/>
        <v>0</v>
      </c>
      <c r="MH268" s="831">
        <f t="shared" si="501"/>
        <v>0</v>
      </c>
      <c r="MI268" s="831">
        <f t="shared" si="501"/>
        <v>0</v>
      </c>
      <c r="MJ268" s="831">
        <f t="shared" si="501"/>
        <v>0</v>
      </c>
      <c r="MK268" s="831">
        <f t="shared" si="501"/>
        <v>0</v>
      </c>
      <c r="ML268" s="831">
        <f t="shared" si="501"/>
        <v>0</v>
      </c>
      <c r="MM268" s="831">
        <f t="shared" si="501"/>
        <v>0</v>
      </c>
      <c r="MN268" s="831">
        <f t="shared" si="501"/>
        <v>0</v>
      </c>
      <c r="MO268" s="831">
        <f t="shared" si="501"/>
        <v>0</v>
      </c>
      <c r="MP268" s="831">
        <f t="shared" si="501"/>
        <v>0</v>
      </c>
      <c r="MQ268" s="831">
        <f t="shared" si="501"/>
        <v>0</v>
      </c>
      <c r="MR268" s="831">
        <f t="shared" si="501"/>
        <v>0</v>
      </c>
      <c r="MS268" s="831">
        <f t="shared" si="501"/>
        <v>0</v>
      </c>
      <c r="MT268" s="831">
        <f t="shared" si="501"/>
        <v>0</v>
      </c>
      <c r="MU268" s="831">
        <f t="shared" si="501"/>
        <v>0</v>
      </c>
      <c r="MV268" s="831">
        <f t="shared" si="501"/>
        <v>0</v>
      </c>
      <c r="MW268" s="831">
        <f t="shared" si="501"/>
        <v>0</v>
      </c>
      <c r="MX268" s="831">
        <f t="shared" si="501"/>
        <v>0</v>
      </c>
      <c r="MY268" s="831">
        <f t="shared" si="501"/>
        <v>0</v>
      </c>
      <c r="MZ268" s="831">
        <f t="shared" si="501"/>
        <v>0</v>
      </c>
      <c r="NA268" s="831">
        <f t="shared" si="501"/>
        <v>0</v>
      </c>
      <c r="NB268" s="831">
        <f t="shared" si="501"/>
        <v>0</v>
      </c>
      <c r="NC268" s="831">
        <f t="shared" si="501"/>
        <v>0</v>
      </c>
      <c r="ND268" s="831">
        <f t="shared" si="501"/>
        <v>0</v>
      </c>
      <c r="NE268" s="831">
        <f t="shared" si="501"/>
        <v>0</v>
      </c>
      <c r="NF268" s="831">
        <f t="shared" si="501"/>
        <v>0</v>
      </c>
      <c r="NG268" s="831">
        <f t="shared" si="501"/>
        <v>0</v>
      </c>
      <c r="NH268" s="831">
        <f t="shared" si="501"/>
        <v>0</v>
      </c>
      <c r="NI268" s="831">
        <f t="shared" si="501"/>
        <v>0</v>
      </c>
      <c r="NJ268" s="831">
        <f t="shared" si="501"/>
        <v>0</v>
      </c>
      <c r="NK268" s="831">
        <f t="shared" si="501"/>
        <v>0</v>
      </c>
      <c r="NL268" s="831">
        <f t="shared" si="501"/>
        <v>0</v>
      </c>
      <c r="NM268" s="831">
        <f t="shared" si="501"/>
        <v>0</v>
      </c>
      <c r="NN268" s="831">
        <f t="shared" si="501"/>
        <v>0</v>
      </c>
      <c r="NO268" s="831">
        <f t="shared" si="501"/>
        <v>0</v>
      </c>
      <c r="NP268" s="831">
        <f t="shared" si="501"/>
        <v>0</v>
      </c>
      <c r="NQ268" s="831">
        <f t="shared" si="501"/>
        <v>0</v>
      </c>
      <c r="NR268" s="831">
        <f t="shared" si="501"/>
        <v>0</v>
      </c>
      <c r="NS268" s="831">
        <f t="shared" si="501"/>
        <v>0</v>
      </c>
      <c r="NT268" s="831">
        <f t="shared" si="501"/>
        <v>0</v>
      </c>
      <c r="NU268" s="831">
        <f t="shared" si="501"/>
        <v>0</v>
      </c>
      <c r="NV268" s="831">
        <f t="shared" si="501"/>
        <v>0</v>
      </c>
      <c r="NW268" s="831">
        <f t="shared" si="501"/>
        <v>0</v>
      </c>
      <c r="NX268" s="831">
        <f t="shared" si="501"/>
        <v>0</v>
      </c>
      <c r="NY268" s="831">
        <f t="shared" si="501"/>
        <v>0</v>
      </c>
      <c r="NZ268" s="831">
        <f t="shared" si="501"/>
        <v>0</v>
      </c>
      <c r="OA268" s="831">
        <f t="shared" si="501"/>
        <v>0</v>
      </c>
      <c r="OB268" s="831">
        <f t="shared" si="501"/>
        <v>0</v>
      </c>
      <c r="OC268" s="831">
        <f t="shared" si="501"/>
        <v>0</v>
      </c>
      <c r="OD268" s="831">
        <f t="shared" si="501"/>
        <v>0</v>
      </c>
      <c r="OE268" s="831">
        <f t="shared" si="501"/>
        <v>0</v>
      </c>
      <c r="OF268" s="831">
        <f t="shared" si="501"/>
        <v>0</v>
      </c>
      <c r="OG268" s="831">
        <f t="shared" ref="OG268:QR270" si="502">OG265</f>
        <v>0</v>
      </c>
      <c r="OH268" s="831">
        <f t="shared" si="502"/>
        <v>0</v>
      </c>
      <c r="OI268" s="831">
        <f t="shared" si="502"/>
        <v>0</v>
      </c>
      <c r="OJ268" s="831">
        <f t="shared" si="502"/>
        <v>0</v>
      </c>
      <c r="OK268" s="831">
        <f t="shared" si="502"/>
        <v>0</v>
      </c>
      <c r="OL268" s="831">
        <f t="shared" si="502"/>
        <v>0</v>
      </c>
      <c r="OM268" s="831">
        <f t="shared" si="502"/>
        <v>0</v>
      </c>
      <c r="ON268" s="831">
        <f t="shared" si="502"/>
        <v>0</v>
      </c>
      <c r="OO268" s="831">
        <f t="shared" si="502"/>
        <v>0</v>
      </c>
      <c r="OP268" s="831">
        <f t="shared" si="502"/>
        <v>0</v>
      </c>
      <c r="OQ268" s="831">
        <f t="shared" si="502"/>
        <v>0</v>
      </c>
      <c r="OR268" s="831">
        <f t="shared" si="502"/>
        <v>0</v>
      </c>
      <c r="OS268" s="831">
        <f t="shared" si="502"/>
        <v>0</v>
      </c>
      <c r="OT268" s="831">
        <f t="shared" si="502"/>
        <v>0</v>
      </c>
      <c r="OU268" s="831">
        <f t="shared" si="502"/>
        <v>0</v>
      </c>
      <c r="OV268" s="831">
        <f t="shared" si="502"/>
        <v>0</v>
      </c>
      <c r="OW268" s="831">
        <f t="shared" si="502"/>
        <v>0</v>
      </c>
      <c r="OX268" s="831">
        <f t="shared" si="502"/>
        <v>0</v>
      </c>
      <c r="OY268" s="831">
        <f t="shared" si="502"/>
        <v>0</v>
      </c>
      <c r="OZ268" s="831">
        <f t="shared" si="502"/>
        <v>0</v>
      </c>
      <c r="PA268" s="831">
        <f t="shared" si="502"/>
        <v>0</v>
      </c>
      <c r="PB268" s="831">
        <f t="shared" si="502"/>
        <v>0</v>
      </c>
      <c r="PC268" s="831">
        <f t="shared" si="502"/>
        <v>0</v>
      </c>
      <c r="PD268" s="831">
        <f t="shared" si="502"/>
        <v>0</v>
      </c>
      <c r="PE268" s="831">
        <f t="shared" si="502"/>
        <v>0</v>
      </c>
      <c r="PF268" s="831">
        <f t="shared" si="502"/>
        <v>0</v>
      </c>
      <c r="PG268" s="831">
        <f t="shared" si="502"/>
        <v>0</v>
      </c>
      <c r="PH268" s="831">
        <f t="shared" si="502"/>
        <v>0</v>
      </c>
      <c r="PI268" s="831">
        <f t="shared" si="502"/>
        <v>0</v>
      </c>
      <c r="PJ268" s="831">
        <f t="shared" si="502"/>
        <v>0</v>
      </c>
      <c r="PK268" s="831">
        <f t="shared" si="502"/>
        <v>0</v>
      </c>
      <c r="PL268" s="831">
        <f t="shared" si="502"/>
        <v>0</v>
      </c>
      <c r="PM268" s="831">
        <f t="shared" si="502"/>
        <v>0</v>
      </c>
      <c r="PN268" s="831">
        <f t="shared" si="502"/>
        <v>0</v>
      </c>
      <c r="PO268" s="831">
        <f t="shared" si="502"/>
        <v>0</v>
      </c>
      <c r="PP268" s="831">
        <f t="shared" si="502"/>
        <v>0</v>
      </c>
      <c r="PQ268" s="831">
        <f t="shared" si="502"/>
        <v>0</v>
      </c>
      <c r="PR268" s="831">
        <f t="shared" si="502"/>
        <v>0</v>
      </c>
      <c r="PS268" s="831">
        <f t="shared" si="502"/>
        <v>0</v>
      </c>
      <c r="PT268" s="831">
        <f t="shared" si="502"/>
        <v>0</v>
      </c>
      <c r="PU268" s="831">
        <f t="shared" si="502"/>
        <v>0</v>
      </c>
      <c r="PV268" s="831">
        <f t="shared" si="502"/>
        <v>0</v>
      </c>
      <c r="PW268" s="831">
        <f t="shared" si="502"/>
        <v>0</v>
      </c>
      <c r="PX268" s="831">
        <f t="shared" si="502"/>
        <v>0</v>
      </c>
      <c r="PY268" s="831">
        <f t="shared" si="502"/>
        <v>0</v>
      </c>
      <c r="PZ268" s="831">
        <f t="shared" si="502"/>
        <v>0</v>
      </c>
      <c r="QA268" s="831">
        <f t="shared" si="502"/>
        <v>0</v>
      </c>
      <c r="QB268" s="831">
        <f t="shared" si="502"/>
        <v>0</v>
      </c>
      <c r="QC268" s="831">
        <f t="shared" si="502"/>
        <v>0</v>
      </c>
      <c r="QD268" s="831">
        <f t="shared" si="502"/>
        <v>0</v>
      </c>
      <c r="QE268" s="831">
        <f t="shared" si="502"/>
        <v>0</v>
      </c>
      <c r="QF268" s="831">
        <f t="shared" si="502"/>
        <v>0</v>
      </c>
      <c r="QG268" s="831">
        <f t="shared" si="502"/>
        <v>0</v>
      </c>
      <c r="QH268" s="831">
        <f t="shared" si="502"/>
        <v>0</v>
      </c>
      <c r="QI268" s="831">
        <f t="shared" si="502"/>
        <v>0</v>
      </c>
      <c r="QJ268" s="831">
        <f t="shared" si="502"/>
        <v>0</v>
      </c>
      <c r="QK268" s="831">
        <f t="shared" si="502"/>
        <v>0</v>
      </c>
      <c r="QL268" s="831">
        <f t="shared" si="502"/>
        <v>0</v>
      </c>
      <c r="QM268" s="831">
        <f t="shared" si="502"/>
        <v>0</v>
      </c>
      <c r="QN268" s="831">
        <f t="shared" si="502"/>
        <v>0</v>
      </c>
      <c r="QO268" s="831">
        <f t="shared" si="502"/>
        <v>0</v>
      </c>
      <c r="QP268" s="831">
        <f t="shared" si="502"/>
        <v>0</v>
      </c>
      <c r="QQ268" s="831">
        <f t="shared" si="502"/>
        <v>0</v>
      </c>
      <c r="QR268" s="831">
        <f t="shared" si="502"/>
        <v>0</v>
      </c>
      <c r="QS268" s="831">
        <f t="shared" ref="QS268:SJ270" si="503">QS265</f>
        <v>0</v>
      </c>
      <c r="QT268" s="831">
        <f t="shared" si="503"/>
        <v>0</v>
      </c>
      <c r="QU268" s="831">
        <f t="shared" si="503"/>
        <v>0</v>
      </c>
      <c r="QV268" s="831">
        <f t="shared" si="503"/>
        <v>0</v>
      </c>
      <c r="QW268" s="831">
        <f t="shared" si="503"/>
        <v>0</v>
      </c>
      <c r="QX268" s="831">
        <f t="shared" si="503"/>
        <v>0</v>
      </c>
      <c r="QY268" s="831">
        <f t="shared" si="503"/>
        <v>0</v>
      </c>
      <c r="QZ268" s="831">
        <f t="shared" si="503"/>
        <v>0</v>
      </c>
      <c r="RA268" s="831">
        <f t="shared" si="503"/>
        <v>0</v>
      </c>
      <c r="RB268" s="831">
        <f t="shared" si="503"/>
        <v>0</v>
      </c>
      <c r="RC268" s="831">
        <f t="shared" si="503"/>
        <v>0</v>
      </c>
      <c r="RD268" s="831">
        <f t="shared" si="503"/>
        <v>0</v>
      </c>
      <c r="RE268" s="831">
        <f t="shared" si="503"/>
        <v>0</v>
      </c>
      <c r="RF268" s="831">
        <f t="shared" si="503"/>
        <v>0</v>
      </c>
      <c r="RG268" s="831">
        <f t="shared" si="503"/>
        <v>0</v>
      </c>
      <c r="RH268" s="831">
        <f t="shared" si="503"/>
        <v>0</v>
      </c>
      <c r="RI268" s="831">
        <f t="shared" si="503"/>
        <v>0</v>
      </c>
      <c r="RJ268" s="831">
        <f t="shared" si="503"/>
        <v>0</v>
      </c>
      <c r="RK268" s="831">
        <f t="shared" si="503"/>
        <v>0</v>
      </c>
      <c r="RL268" s="831">
        <f t="shared" si="503"/>
        <v>0</v>
      </c>
      <c r="RM268" s="831">
        <f t="shared" si="503"/>
        <v>0</v>
      </c>
      <c r="RN268" s="831">
        <f t="shared" si="503"/>
        <v>0</v>
      </c>
      <c r="RO268" s="831">
        <f t="shared" si="503"/>
        <v>0</v>
      </c>
      <c r="RP268" s="831">
        <f t="shared" si="503"/>
        <v>0</v>
      </c>
      <c r="RQ268" s="831">
        <f t="shared" si="503"/>
        <v>0</v>
      </c>
      <c r="RR268" s="831">
        <f t="shared" si="503"/>
        <v>0</v>
      </c>
      <c r="RS268" s="831">
        <f t="shared" si="503"/>
        <v>0</v>
      </c>
      <c r="RT268" s="831">
        <f t="shared" si="503"/>
        <v>0</v>
      </c>
      <c r="RU268" s="831">
        <f t="shared" si="503"/>
        <v>0</v>
      </c>
      <c r="RV268" s="831">
        <f t="shared" si="503"/>
        <v>0</v>
      </c>
      <c r="RW268" s="831">
        <f t="shared" si="503"/>
        <v>0</v>
      </c>
      <c r="RX268" s="831">
        <f t="shared" si="503"/>
        <v>0</v>
      </c>
      <c r="RY268" s="831">
        <f t="shared" si="503"/>
        <v>0</v>
      </c>
      <c r="RZ268" s="831">
        <f t="shared" si="503"/>
        <v>0</v>
      </c>
      <c r="SA268" s="831">
        <f t="shared" si="503"/>
        <v>0</v>
      </c>
      <c r="SB268" s="831">
        <f t="shared" si="503"/>
        <v>0</v>
      </c>
      <c r="SC268" s="831">
        <f t="shared" si="503"/>
        <v>0</v>
      </c>
      <c r="SD268" s="831">
        <f t="shared" si="503"/>
        <v>0</v>
      </c>
      <c r="SE268" s="831">
        <f t="shared" si="503"/>
        <v>0</v>
      </c>
      <c r="SF268" s="831">
        <f t="shared" si="503"/>
        <v>0</v>
      </c>
      <c r="SG268" s="831">
        <f t="shared" si="503"/>
        <v>0</v>
      </c>
      <c r="SH268" s="831">
        <f t="shared" si="503"/>
        <v>0</v>
      </c>
      <c r="SI268" s="831">
        <f t="shared" si="503"/>
        <v>0</v>
      </c>
      <c r="SJ268" s="831">
        <f t="shared" si="503"/>
        <v>0</v>
      </c>
      <c r="SK268" s="267">
        <f>SJ268</f>
        <v>0</v>
      </c>
      <c r="SL268" s="254"/>
      <c r="SM268" s="242"/>
      <c r="SN268" s="242"/>
      <c r="SO268" s="242"/>
    </row>
    <row r="269" spans="1:509" outlineLevel="3" x14ac:dyDescent="0.35">
      <c r="A269" s="242"/>
      <c r="B269" s="251"/>
      <c r="C269" s="438">
        <f t="shared" si="495"/>
        <v>4</v>
      </c>
      <c r="D269" s="267"/>
      <c r="E269" s="316">
        <f t="shared" si="457"/>
        <v>128</v>
      </c>
      <c r="F269" s="322"/>
      <c r="G269" s="322"/>
      <c r="H269" s="267"/>
      <c r="I269" s="540"/>
      <c r="J269" s="554" t="s">
        <v>857</v>
      </c>
      <c r="K269" s="541"/>
      <c r="L269" s="831">
        <f t="shared" ref="L269:AA270" si="504">L266</f>
        <v>0</v>
      </c>
      <c r="M269" s="831">
        <f t="shared" si="504"/>
        <v>0</v>
      </c>
      <c r="N269" s="831">
        <f t="shared" si="504"/>
        <v>0</v>
      </c>
      <c r="O269" s="831">
        <f t="shared" si="504"/>
        <v>0</v>
      </c>
      <c r="P269" s="831">
        <f t="shared" si="504"/>
        <v>0</v>
      </c>
      <c r="Q269" s="831">
        <f t="shared" si="504"/>
        <v>0</v>
      </c>
      <c r="R269" s="831">
        <f t="shared" si="504"/>
        <v>0</v>
      </c>
      <c r="S269" s="831">
        <f t="shared" si="504"/>
        <v>0</v>
      </c>
      <c r="T269" s="831">
        <f t="shared" si="504"/>
        <v>0</v>
      </c>
      <c r="U269" s="831">
        <f t="shared" si="504"/>
        <v>0</v>
      </c>
      <c r="V269" s="831">
        <f t="shared" si="504"/>
        <v>0</v>
      </c>
      <c r="W269" s="831">
        <f t="shared" si="504"/>
        <v>0</v>
      </c>
      <c r="X269" s="831">
        <f t="shared" si="504"/>
        <v>0</v>
      </c>
      <c r="Y269" s="831">
        <f t="shared" si="504"/>
        <v>0</v>
      </c>
      <c r="Z269" s="831">
        <f t="shared" si="504"/>
        <v>0</v>
      </c>
      <c r="AA269" s="831">
        <f t="shared" si="504"/>
        <v>0</v>
      </c>
      <c r="AB269" s="831">
        <f t="shared" si="496"/>
        <v>0</v>
      </c>
      <c r="AC269" s="831">
        <f t="shared" si="496"/>
        <v>0</v>
      </c>
      <c r="AD269" s="831">
        <f t="shared" si="496"/>
        <v>0</v>
      </c>
      <c r="AE269" s="831">
        <f t="shared" si="496"/>
        <v>0</v>
      </c>
      <c r="AF269" s="831">
        <f t="shared" si="496"/>
        <v>0</v>
      </c>
      <c r="AG269" s="831">
        <f t="shared" si="496"/>
        <v>0</v>
      </c>
      <c r="AH269" s="831">
        <f t="shared" si="496"/>
        <v>0</v>
      </c>
      <c r="AI269" s="831">
        <f t="shared" si="496"/>
        <v>0</v>
      </c>
      <c r="AJ269" s="831">
        <f t="shared" si="496"/>
        <v>0</v>
      </c>
      <c r="AK269" s="831">
        <f t="shared" si="496"/>
        <v>0</v>
      </c>
      <c r="AL269" s="831">
        <f t="shared" si="496"/>
        <v>0</v>
      </c>
      <c r="AM269" s="831">
        <f t="shared" si="496"/>
        <v>0</v>
      </c>
      <c r="AN269" s="831">
        <f t="shared" si="496"/>
        <v>0</v>
      </c>
      <c r="AO269" s="831">
        <f t="shared" si="496"/>
        <v>0</v>
      </c>
      <c r="AP269" s="831">
        <f t="shared" si="496"/>
        <v>0</v>
      </c>
      <c r="AQ269" s="831">
        <f t="shared" si="496"/>
        <v>0</v>
      </c>
      <c r="AR269" s="831">
        <f t="shared" si="496"/>
        <v>0</v>
      </c>
      <c r="AS269" s="831">
        <f t="shared" si="496"/>
        <v>0</v>
      </c>
      <c r="AT269" s="831">
        <f t="shared" si="496"/>
        <v>0</v>
      </c>
      <c r="AU269" s="831">
        <f t="shared" si="496"/>
        <v>0</v>
      </c>
      <c r="AV269" s="831">
        <f t="shared" si="496"/>
        <v>0</v>
      </c>
      <c r="AW269" s="831">
        <f t="shared" si="496"/>
        <v>0</v>
      </c>
      <c r="AX269" s="831">
        <f t="shared" si="496"/>
        <v>0</v>
      </c>
      <c r="AY269" s="831">
        <f t="shared" si="496"/>
        <v>0</v>
      </c>
      <c r="AZ269" s="831">
        <f t="shared" si="496"/>
        <v>0</v>
      </c>
      <c r="BA269" s="831">
        <f t="shared" si="496"/>
        <v>0</v>
      </c>
      <c r="BB269" s="831">
        <f t="shared" si="496"/>
        <v>0</v>
      </c>
      <c r="BC269" s="831">
        <f t="shared" si="496"/>
        <v>0</v>
      </c>
      <c r="BD269" s="831">
        <f t="shared" si="496"/>
        <v>0</v>
      </c>
      <c r="BE269" s="831">
        <f t="shared" si="496"/>
        <v>0</v>
      </c>
      <c r="BF269" s="831">
        <f t="shared" si="496"/>
        <v>0</v>
      </c>
      <c r="BG269" s="831">
        <f t="shared" si="496"/>
        <v>0</v>
      </c>
      <c r="BH269" s="831">
        <f t="shared" si="496"/>
        <v>0</v>
      </c>
      <c r="BI269" s="831">
        <f t="shared" si="496"/>
        <v>0</v>
      </c>
      <c r="BJ269" s="831">
        <f t="shared" si="496"/>
        <v>0</v>
      </c>
      <c r="BK269" s="831">
        <f t="shared" si="496"/>
        <v>0</v>
      </c>
      <c r="BL269" s="831">
        <f t="shared" si="496"/>
        <v>0</v>
      </c>
      <c r="BM269" s="831">
        <f t="shared" si="496"/>
        <v>0</v>
      </c>
      <c r="BN269" s="831">
        <f t="shared" si="496"/>
        <v>0</v>
      </c>
      <c r="BO269" s="831">
        <f t="shared" si="496"/>
        <v>0</v>
      </c>
      <c r="BP269" s="831">
        <f t="shared" si="496"/>
        <v>0</v>
      </c>
      <c r="BQ269" s="831">
        <f t="shared" si="496"/>
        <v>0</v>
      </c>
      <c r="BR269" s="831">
        <f t="shared" si="496"/>
        <v>0</v>
      </c>
      <c r="BS269" s="831">
        <f t="shared" si="496"/>
        <v>0</v>
      </c>
      <c r="BT269" s="831">
        <f t="shared" si="496"/>
        <v>0</v>
      </c>
      <c r="BU269" s="831">
        <f t="shared" si="496"/>
        <v>0</v>
      </c>
      <c r="BV269" s="831">
        <f t="shared" si="496"/>
        <v>0</v>
      </c>
      <c r="BW269" s="831">
        <f t="shared" si="496"/>
        <v>0</v>
      </c>
      <c r="BX269" s="831">
        <f t="shared" si="496"/>
        <v>0</v>
      </c>
      <c r="BY269" s="831">
        <f t="shared" si="497"/>
        <v>0</v>
      </c>
      <c r="BZ269" s="831">
        <f t="shared" si="497"/>
        <v>0</v>
      </c>
      <c r="CA269" s="831">
        <f t="shared" si="497"/>
        <v>0</v>
      </c>
      <c r="CB269" s="831">
        <f t="shared" si="497"/>
        <v>0</v>
      </c>
      <c r="CC269" s="831">
        <f t="shared" si="497"/>
        <v>0</v>
      </c>
      <c r="CD269" s="831">
        <f t="shared" si="497"/>
        <v>0</v>
      </c>
      <c r="CE269" s="831">
        <f t="shared" si="497"/>
        <v>0</v>
      </c>
      <c r="CF269" s="831">
        <f t="shared" si="497"/>
        <v>0</v>
      </c>
      <c r="CG269" s="831">
        <f t="shared" si="497"/>
        <v>0</v>
      </c>
      <c r="CH269" s="831">
        <f t="shared" si="497"/>
        <v>0</v>
      </c>
      <c r="CI269" s="831">
        <f t="shared" si="497"/>
        <v>0</v>
      </c>
      <c r="CJ269" s="831">
        <f t="shared" si="497"/>
        <v>0</v>
      </c>
      <c r="CK269" s="831">
        <f t="shared" si="497"/>
        <v>0</v>
      </c>
      <c r="CL269" s="831">
        <f t="shared" si="497"/>
        <v>0</v>
      </c>
      <c r="CM269" s="831">
        <f t="shared" si="497"/>
        <v>0</v>
      </c>
      <c r="CN269" s="831">
        <f t="shared" si="497"/>
        <v>0</v>
      </c>
      <c r="CO269" s="831">
        <f t="shared" si="497"/>
        <v>0</v>
      </c>
      <c r="CP269" s="831">
        <f t="shared" si="497"/>
        <v>0</v>
      </c>
      <c r="CQ269" s="831">
        <f t="shared" si="497"/>
        <v>0</v>
      </c>
      <c r="CR269" s="831">
        <f t="shared" si="497"/>
        <v>0</v>
      </c>
      <c r="CS269" s="831">
        <f t="shared" si="497"/>
        <v>0</v>
      </c>
      <c r="CT269" s="831">
        <f t="shared" si="497"/>
        <v>0</v>
      </c>
      <c r="CU269" s="831">
        <f t="shared" si="497"/>
        <v>0</v>
      </c>
      <c r="CV269" s="831">
        <f t="shared" si="497"/>
        <v>0</v>
      </c>
      <c r="CW269" s="831">
        <f t="shared" si="497"/>
        <v>0</v>
      </c>
      <c r="CX269" s="831">
        <f t="shared" si="497"/>
        <v>0</v>
      </c>
      <c r="CY269" s="831">
        <f t="shared" si="497"/>
        <v>0</v>
      </c>
      <c r="CZ269" s="831">
        <f t="shared" si="497"/>
        <v>0</v>
      </c>
      <c r="DA269" s="831">
        <f t="shared" si="497"/>
        <v>0</v>
      </c>
      <c r="DB269" s="831">
        <f t="shared" si="497"/>
        <v>0</v>
      </c>
      <c r="DC269" s="831">
        <f t="shared" si="497"/>
        <v>0</v>
      </c>
      <c r="DD269" s="831">
        <f t="shared" si="497"/>
        <v>0</v>
      </c>
      <c r="DE269" s="831">
        <f t="shared" si="497"/>
        <v>0</v>
      </c>
      <c r="DF269" s="831">
        <f t="shared" si="497"/>
        <v>0</v>
      </c>
      <c r="DG269" s="831">
        <f t="shared" si="497"/>
        <v>0</v>
      </c>
      <c r="DH269" s="831">
        <f t="shared" si="497"/>
        <v>0</v>
      </c>
      <c r="DI269" s="831">
        <f t="shared" si="497"/>
        <v>0</v>
      </c>
      <c r="DJ269" s="831">
        <f t="shared" si="497"/>
        <v>0</v>
      </c>
      <c r="DK269" s="831">
        <f t="shared" si="497"/>
        <v>0</v>
      </c>
      <c r="DL269" s="831">
        <f t="shared" si="497"/>
        <v>0</v>
      </c>
      <c r="DM269" s="831">
        <f t="shared" si="497"/>
        <v>0</v>
      </c>
      <c r="DN269" s="831">
        <f t="shared" si="497"/>
        <v>0</v>
      </c>
      <c r="DO269" s="831">
        <f t="shared" si="497"/>
        <v>0</v>
      </c>
      <c r="DP269" s="831">
        <f t="shared" si="497"/>
        <v>0</v>
      </c>
      <c r="DQ269" s="831">
        <f t="shared" si="497"/>
        <v>0</v>
      </c>
      <c r="DR269" s="831">
        <f t="shared" si="497"/>
        <v>0</v>
      </c>
      <c r="DS269" s="831">
        <f t="shared" si="497"/>
        <v>0</v>
      </c>
      <c r="DT269" s="831">
        <f t="shared" si="497"/>
        <v>0</v>
      </c>
      <c r="DU269" s="831">
        <f t="shared" si="497"/>
        <v>0</v>
      </c>
      <c r="DV269" s="831">
        <f t="shared" si="497"/>
        <v>0</v>
      </c>
      <c r="DW269" s="831">
        <f t="shared" si="497"/>
        <v>0</v>
      </c>
      <c r="DX269" s="831">
        <f t="shared" si="497"/>
        <v>0</v>
      </c>
      <c r="DY269" s="831">
        <f t="shared" si="497"/>
        <v>0</v>
      </c>
      <c r="DZ269" s="831">
        <f t="shared" si="497"/>
        <v>0</v>
      </c>
      <c r="EA269" s="831">
        <f t="shared" si="497"/>
        <v>0</v>
      </c>
      <c r="EB269" s="831">
        <f t="shared" si="497"/>
        <v>0</v>
      </c>
      <c r="EC269" s="831">
        <f t="shared" si="497"/>
        <v>0</v>
      </c>
      <c r="ED269" s="831">
        <f t="shared" si="497"/>
        <v>0</v>
      </c>
      <c r="EE269" s="831">
        <f t="shared" si="497"/>
        <v>0</v>
      </c>
      <c r="EF269" s="831">
        <f t="shared" si="497"/>
        <v>0</v>
      </c>
      <c r="EG269" s="831">
        <f t="shared" si="497"/>
        <v>0</v>
      </c>
      <c r="EH269" s="831">
        <f t="shared" si="497"/>
        <v>0</v>
      </c>
      <c r="EI269" s="831">
        <f t="shared" si="497"/>
        <v>0</v>
      </c>
      <c r="EJ269" s="831">
        <f t="shared" si="497"/>
        <v>0</v>
      </c>
      <c r="EK269" s="831">
        <f t="shared" si="498"/>
        <v>0</v>
      </c>
      <c r="EL269" s="831">
        <f t="shared" si="498"/>
        <v>0</v>
      </c>
      <c r="EM269" s="831">
        <f t="shared" si="498"/>
        <v>0</v>
      </c>
      <c r="EN269" s="831">
        <f t="shared" si="498"/>
        <v>0</v>
      </c>
      <c r="EO269" s="831">
        <f t="shared" si="498"/>
        <v>0</v>
      </c>
      <c r="EP269" s="831">
        <f t="shared" si="498"/>
        <v>0</v>
      </c>
      <c r="EQ269" s="831">
        <f t="shared" si="498"/>
        <v>0</v>
      </c>
      <c r="ER269" s="831">
        <f t="shared" si="498"/>
        <v>0</v>
      </c>
      <c r="ES269" s="831">
        <f t="shared" si="498"/>
        <v>0</v>
      </c>
      <c r="ET269" s="831">
        <f t="shared" si="498"/>
        <v>0</v>
      </c>
      <c r="EU269" s="831">
        <f t="shared" si="498"/>
        <v>0</v>
      </c>
      <c r="EV269" s="831">
        <f t="shared" si="498"/>
        <v>0</v>
      </c>
      <c r="EW269" s="831">
        <f t="shared" si="498"/>
        <v>0</v>
      </c>
      <c r="EX269" s="831">
        <f t="shared" si="498"/>
        <v>0</v>
      </c>
      <c r="EY269" s="831">
        <f t="shared" si="498"/>
        <v>0</v>
      </c>
      <c r="EZ269" s="831">
        <f t="shared" si="498"/>
        <v>0</v>
      </c>
      <c r="FA269" s="831">
        <f t="shared" si="498"/>
        <v>0</v>
      </c>
      <c r="FB269" s="831">
        <f t="shared" si="498"/>
        <v>0</v>
      </c>
      <c r="FC269" s="831">
        <f t="shared" si="498"/>
        <v>0</v>
      </c>
      <c r="FD269" s="831">
        <f t="shared" si="498"/>
        <v>0</v>
      </c>
      <c r="FE269" s="831">
        <f t="shared" si="498"/>
        <v>0</v>
      </c>
      <c r="FF269" s="831">
        <f t="shared" si="498"/>
        <v>0</v>
      </c>
      <c r="FG269" s="831">
        <f t="shared" si="498"/>
        <v>0</v>
      </c>
      <c r="FH269" s="831">
        <f t="shared" si="498"/>
        <v>0</v>
      </c>
      <c r="FI269" s="831">
        <f t="shared" si="498"/>
        <v>0</v>
      </c>
      <c r="FJ269" s="831">
        <f t="shared" si="498"/>
        <v>0</v>
      </c>
      <c r="FK269" s="831">
        <f t="shared" si="498"/>
        <v>0</v>
      </c>
      <c r="FL269" s="831">
        <f t="shared" si="498"/>
        <v>0</v>
      </c>
      <c r="FM269" s="831">
        <f t="shared" si="498"/>
        <v>0</v>
      </c>
      <c r="FN269" s="831">
        <f t="shared" si="498"/>
        <v>0</v>
      </c>
      <c r="FO269" s="831">
        <f t="shared" si="498"/>
        <v>0</v>
      </c>
      <c r="FP269" s="831">
        <f t="shared" si="498"/>
        <v>0</v>
      </c>
      <c r="FQ269" s="831">
        <f t="shared" si="498"/>
        <v>0</v>
      </c>
      <c r="FR269" s="831">
        <f t="shared" si="498"/>
        <v>0</v>
      </c>
      <c r="FS269" s="831">
        <f t="shared" si="498"/>
        <v>0</v>
      </c>
      <c r="FT269" s="831">
        <f t="shared" si="498"/>
        <v>0</v>
      </c>
      <c r="FU269" s="831">
        <f t="shared" si="498"/>
        <v>0</v>
      </c>
      <c r="FV269" s="831">
        <f t="shared" si="498"/>
        <v>0</v>
      </c>
      <c r="FW269" s="831">
        <f t="shared" si="498"/>
        <v>0</v>
      </c>
      <c r="FX269" s="831">
        <f t="shared" si="498"/>
        <v>0</v>
      </c>
      <c r="FY269" s="831">
        <f t="shared" si="498"/>
        <v>0</v>
      </c>
      <c r="FZ269" s="831">
        <f t="shared" si="498"/>
        <v>0</v>
      </c>
      <c r="GA269" s="831">
        <f t="shared" si="498"/>
        <v>0</v>
      </c>
      <c r="GB269" s="831">
        <f t="shared" si="498"/>
        <v>0</v>
      </c>
      <c r="GC269" s="831">
        <f t="shared" si="498"/>
        <v>0</v>
      </c>
      <c r="GD269" s="831">
        <f t="shared" si="498"/>
        <v>0</v>
      </c>
      <c r="GE269" s="831">
        <f t="shared" si="498"/>
        <v>0</v>
      </c>
      <c r="GF269" s="831">
        <f t="shared" si="498"/>
        <v>0</v>
      </c>
      <c r="GG269" s="831">
        <f t="shared" si="498"/>
        <v>0</v>
      </c>
      <c r="GH269" s="831">
        <f t="shared" si="498"/>
        <v>0</v>
      </c>
      <c r="GI269" s="831">
        <f t="shared" si="498"/>
        <v>0</v>
      </c>
      <c r="GJ269" s="831">
        <f t="shared" si="498"/>
        <v>0</v>
      </c>
      <c r="GK269" s="831">
        <f t="shared" si="498"/>
        <v>0</v>
      </c>
      <c r="GL269" s="831">
        <f t="shared" si="498"/>
        <v>0</v>
      </c>
      <c r="GM269" s="831">
        <f t="shared" si="498"/>
        <v>0</v>
      </c>
      <c r="GN269" s="831">
        <f t="shared" si="498"/>
        <v>0</v>
      </c>
      <c r="GO269" s="831">
        <f t="shared" si="498"/>
        <v>0</v>
      </c>
      <c r="GP269" s="831">
        <f t="shared" si="498"/>
        <v>0</v>
      </c>
      <c r="GQ269" s="831">
        <f t="shared" si="498"/>
        <v>0</v>
      </c>
      <c r="GR269" s="831">
        <f t="shared" si="498"/>
        <v>0</v>
      </c>
      <c r="GS269" s="831">
        <f t="shared" si="498"/>
        <v>0</v>
      </c>
      <c r="GT269" s="831">
        <f t="shared" si="498"/>
        <v>0</v>
      </c>
      <c r="GU269" s="831">
        <f t="shared" si="498"/>
        <v>0</v>
      </c>
      <c r="GV269" s="831">
        <f t="shared" si="498"/>
        <v>0</v>
      </c>
      <c r="GW269" s="831">
        <f t="shared" si="499"/>
        <v>0</v>
      </c>
      <c r="GX269" s="831">
        <f t="shared" si="499"/>
        <v>0</v>
      </c>
      <c r="GY269" s="831">
        <f t="shared" si="499"/>
        <v>0</v>
      </c>
      <c r="GZ269" s="831">
        <f t="shared" si="499"/>
        <v>0</v>
      </c>
      <c r="HA269" s="831">
        <f t="shared" si="499"/>
        <v>0</v>
      </c>
      <c r="HB269" s="831">
        <f t="shared" si="499"/>
        <v>0</v>
      </c>
      <c r="HC269" s="831">
        <f t="shared" si="499"/>
        <v>0</v>
      </c>
      <c r="HD269" s="831">
        <f t="shared" si="499"/>
        <v>0</v>
      </c>
      <c r="HE269" s="831">
        <f t="shared" si="499"/>
        <v>0</v>
      </c>
      <c r="HF269" s="831">
        <f t="shared" si="499"/>
        <v>0</v>
      </c>
      <c r="HG269" s="831">
        <f t="shared" si="499"/>
        <v>0</v>
      </c>
      <c r="HH269" s="831">
        <f t="shared" si="499"/>
        <v>0</v>
      </c>
      <c r="HI269" s="831">
        <f t="shared" si="499"/>
        <v>0</v>
      </c>
      <c r="HJ269" s="831">
        <f t="shared" si="499"/>
        <v>0</v>
      </c>
      <c r="HK269" s="831">
        <f t="shared" si="499"/>
        <v>0</v>
      </c>
      <c r="HL269" s="831">
        <f t="shared" si="499"/>
        <v>0</v>
      </c>
      <c r="HM269" s="831">
        <f t="shared" si="499"/>
        <v>0</v>
      </c>
      <c r="HN269" s="831">
        <f t="shared" si="499"/>
        <v>0</v>
      </c>
      <c r="HO269" s="831">
        <f t="shared" si="499"/>
        <v>0</v>
      </c>
      <c r="HP269" s="831">
        <f t="shared" si="499"/>
        <v>0</v>
      </c>
      <c r="HQ269" s="831">
        <f t="shared" si="499"/>
        <v>0</v>
      </c>
      <c r="HR269" s="831">
        <f t="shared" si="499"/>
        <v>0</v>
      </c>
      <c r="HS269" s="831">
        <f t="shared" si="499"/>
        <v>0</v>
      </c>
      <c r="HT269" s="831">
        <f t="shared" si="499"/>
        <v>0</v>
      </c>
      <c r="HU269" s="831">
        <f t="shared" si="499"/>
        <v>0</v>
      </c>
      <c r="HV269" s="831">
        <f t="shared" si="499"/>
        <v>0</v>
      </c>
      <c r="HW269" s="831">
        <f t="shared" si="499"/>
        <v>0</v>
      </c>
      <c r="HX269" s="831">
        <f t="shared" si="499"/>
        <v>0</v>
      </c>
      <c r="HY269" s="831">
        <f t="shared" si="499"/>
        <v>0</v>
      </c>
      <c r="HZ269" s="831">
        <f t="shared" si="499"/>
        <v>0</v>
      </c>
      <c r="IA269" s="831">
        <f t="shared" si="499"/>
        <v>0</v>
      </c>
      <c r="IB269" s="831">
        <f t="shared" si="499"/>
        <v>0</v>
      </c>
      <c r="IC269" s="831">
        <f t="shared" si="499"/>
        <v>0</v>
      </c>
      <c r="ID269" s="831">
        <f t="shared" si="499"/>
        <v>0</v>
      </c>
      <c r="IE269" s="831">
        <f t="shared" si="499"/>
        <v>0</v>
      </c>
      <c r="IF269" s="831">
        <f t="shared" si="499"/>
        <v>0</v>
      </c>
      <c r="IG269" s="831">
        <f t="shared" si="499"/>
        <v>0</v>
      </c>
      <c r="IH269" s="831">
        <f t="shared" si="499"/>
        <v>0</v>
      </c>
      <c r="II269" s="831">
        <f t="shared" si="499"/>
        <v>0</v>
      </c>
      <c r="IJ269" s="831">
        <f t="shared" si="499"/>
        <v>0</v>
      </c>
      <c r="IK269" s="831">
        <f t="shared" si="499"/>
        <v>0</v>
      </c>
      <c r="IL269" s="831">
        <f t="shared" si="499"/>
        <v>0</v>
      </c>
      <c r="IM269" s="831">
        <f t="shared" si="499"/>
        <v>0</v>
      </c>
      <c r="IN269" s="831">
        <f t="shared" si="499"/>
        <v>0</v>
      </c>
      <c r="IO269" s="831">
        <f t="shared" si="499"/>
        <v>0</v>
      </c>
      <c r="IP269" s="831">
        <f t="shared" si="499"/>
        <v>0</v>
      </c>
      <c r="IQ269" s="831">
        <f t="shared" si="499"/>
        <v>0</v>
      </c>
      <c r="IR269" s="831">
        <f t="shared" si="499"/>
        <v>0</v>
      </c>
      <c r="IS269" s="831">
        <f t="shared" si="499"/>
        <v>0</v>
      </c>
      <c r="IT269" s="831">
        <f t="shared" si="499"/>
        <v>0</v>
      </c>
      <c r="IU269" s="831">
        <f t="shared" si="499"/>
        <v>0</v>
      </c>
      <c r="IV269" s="831">
        <f t="shared" si="499"/>
        <v>0</v>
      </c>
      <c r="IW269" s="831">
        <f t="shared" si="499"/>
        <v>0</v>
      </c>
      <c r="IX269" s="831">
        <f t="shared" si="499"/>
        <v>0</v>
      </c>
      <c r="IY269" s="831">
        <f t="shared" si="499"/>
        <v>0</v>
      </c>
      <c r="IZ269" s="831">
        <f t="shared" si="499"/>
        <v>0</v>
      </c>
      <c r="JA269" s="831">
        <f t="shared" si="499"/>
        <v>0</v>
      </c>
      <c r="JB269" s="831">
        <f t="shared" si="499"/>
        <v>0</v>
      </c>
      <c r="JC269" s="831">
        <f t="shared" si="499"/>
        <v>0</v>
      </c>
      <c r="JD269" s="831">
        <f t="shared" si="499"/>
        <v>0</v>
      </c>
      <c r="JE269" s="831">
        <f t="shared" si="499"/>
        <v>0</v>
      </c>
      <c r="JF269" s="831">
        <f t="shared" si="499"/>
        <v>0</v>
      </c>
      <c r="JG269" s="831">
        <f t="shared" si="499"/>
        <v>0</v>
      </c>
      <c r="JH269" s="831">
        <f t="shared" si="499"/>
        <v>0</v>
      </c>
      <c r="JI269" s="831">
        <f t="shared" si="500"/>
        <v>0</v>
      </c>
      <c r="JJ269" s="831">
        <f t="shared" si="500"/>
        <v>0</v>
      </c>
      <c r="JK269" s="831">
        <f t="shared" si="500"/>
        <v>0</v>
      </c>
      <c r="JL269" s="831">
        <f t="shared" si="500"/>
        <v>0</v>
      </c>
      <c r="JM269" s="831">
        <f t="shared" si="500"/>
        <v>0</v>
      </c>
      <c r="JN269" s="831">
        <f t="shared" si="500"/>
        <v>0</v>
      </c>
      <c r="JO269" s="831">
        <f t="shared" si="500"/>
        <v>0</v>
      </c>
      <c r="JP269" s="831">
        <f t="shared" si="500"/>
        <v>0</v>
      </c>
      <c r="JQ269" s="831">
        <f t="shared" si="500"/>
        <v>0</v>
      </c>
      <c r="JR269" s="831">
        <f t="shared" si="500"/>
        <v>0</v>
      </c>
      <c r="JS269" s="831">
        <f t="shared" si="500"/>
        <v>0</v>
      </c>
      <c r="JT269" s="831">
        <f t="shared" si="500"/>
        <v>0</v>
      </c>
      <c r="JU269" s="831">
        <f t="shared" si="500"/>
        <v>0</v>
      </c>
      <c r="JV269" s="831">
        <f t="shared" si="500"/>
        <v>0</v>
      </c>
      <c r="JW269" s="831">
        <f t="shared" si="500"/>
        <v>0</v>
      </c>
      <c r="JX269" s="831">
        <f t="shared" si="500"/>
        <v>0</v>
      </c>
      <c r="JY269" s="831">
        <f t="shared" si="500"/>
        <v>0</v>
      </c>
      <c r="JZ269" s="831">
        <f t="shared" si="500"/>
        <v>0</v>
      </c>
      <c r="KA269" s="831">
        <f t="shared" si="500"/>
        <v>0</v>
      </c>
      <c r="KB269" s="831">
        <f t="shared" si="500"/>
        <v>0</v>
      </c>
      <c r="KC269" s="831">
        <f t="shared" si="500"/>
        <v>0</v>
      </c>
      <c r="KD269" s="831">
        <f t="shared" si="500"/>
        <v>0</v>
      </c>
      <c r="KE269" s="831">
        <f t="shared" si="500"/>
        <v>0</v>
      </c>
      <c r="KF269" s="831">
        <f t="shared" si="500"/>
        <v>0</v>
      </c>
      <c r="KG269" s="831">
        <f t="shared" si="500"/>
        <v>0</v>
      </c>
      <c r="KH269" s="831">
        <f t="shared" si="500"/>
        <v>0</v>
      </c>
      <c r="KI269" s="831">
        <f t="shared" si="500"/>
        <v>0</v>
      </c>
      <c r="KJ269" s="831">
        <f t="shared" si="500"/>
        <v>0</v>
      </c>
      <c r="KK269" s="831">
        <f t="shared" si="500"/>
        <v>0</v>
      </c>
      <c r="KL269" s="831">
        <f t="shared" si="500"/>
        <v>0</v>
      </c>
      <c r="KM269" s="831">
        <f t="shared" si="500"/>
        <v>0</v>
      </c>
      <c r="KN269" s="831">
        <f t="shared" si="500"/>
        <v>0</v>
      </c>
      <c r="KO269" s="831">
        <f t="shared" si="500"/>
        <v>0</v>
      </c>
      <c r="KP269" s="831">
        <f t="shared" si="500"/>
        <v>0</v>
      </c>
      <c r="KQ269" s="831">
        <f t="shared" si="500"/>
        <v>0</v>
      </c>
      <c r="KR269" s="831">
        <f t="shared" si="500"/>
        <v>0</v>
      </c>
      <c r="KS269" s="831">
        <f t="shared" si="500"/>
        <v>0</v>
      </c>
      <c r="KT269" s="831">
        <f t="shared" si="500"/>
        <v>0</v>
      </c>
      <c r="KU269" s="831">
        <f t="shared" si="500"/>
        <v>0</v>
      </c>
      <c r="KV269" s="831">
        <f t="shared" si="500"/>
        <v>0</v>
      </c>
      <c r="KW269" s="831">
        <f t="shared" si="500"/>
        <v>0</v>
      </c>
      <c r="KX269" s="831">
        <f t="shared" si="500"/>
        <v>0</v>
      </c>
      <c r="KY269" s="831">
        <f t="shared" si="500"/>
        <v>0</v>
      </c>
      <c r="KZ269" s="831">
        <f t="shared" si="500"/>
        <v>0</v>
      </c>
      <c r="LA269" s="831">
        <f t="shared" si="500"/>
        <v>0</v>
      </c>
      <c r="LB269" s="831">
        <f t="shared" si="500"/>
        <v>0</v>
      </c>
      <c r="LC269" s="831">
        <f t="shared" si="500"/>
        <v>0</v>
      </c>
      <c r="LD269" s="831">
        <f t="shared" si="500"/>
        <v>0</v>
      </c>
      <c r="LE269" s="831">
        <f t="shared" si="500"/>
        <v>0</v>
      </c>
      <c r="LF269" s="831">
        <f t="shared" si="500"/>
        <v>0</v>
      </c>
      <c r="LG269" s="831">
        <f t="shared" si="500"/>
        <v>0</v>
      </c>
      <c r="LH269" s="831">
        <f t="shared" si="500"/>
        <v>0</v>
      </c>
      <c r="LI269" s="831">
        <f t="shared" si="500"/>
        <v>0</v>
      </c>
      <c r="LJ269" s="831">
        <f t="shared" si="500"/>
        <v>0</v>
      </c>
      <c r="LK269" s="831">
        <f t="shared" si="500"/>
        <v>0</v>
      </c>
      <c r="LL269" s="831">
        <f t="shared" si="500"/>
        <v>0</v>
      </c>
      <c r="LM269" s="831">
        <f t="shared" si="500"/>
        <v>0</v>
      </c>
      <c r="LN269" s="831">
        <f t="shared" si="500"/>
        <v>0</v>
      </c>
      <c r="LO269" s="831">
        <f t="shared" si="500"/>
        <v>0</v>
      </c>
      <c r="LP269" s="831">
        <f t="shared" si="500"/>
        <v>0</v>
      </c>
      <c r="LQ269" s="831">
        <f t="shared" si="500"/>
        <v>0</v>
      </c>
      <c r="LR269" s="831">
        <f t="shared" si="500"/>
        <v>0</v>
      </c>
      <c r="LS269" s="831">
        <f t="shared" si="500"/>
        <v>0</v>
      </c>
      <c r="LT269" s="831">
        <f t="shared" si="500"/>
        <v>0</v>
      </c>
      <c r="LU269" s="831">
        <f t="shared" si="501"/>
        <v>0</v>
      </c>
      <c r="LV269" s="831">
        <f t="shared" si="501"/>
        <v>0</v>
      </c>
      <c r="LW269" s="831">
        <f t="shared" si="501"/>
        <v>0</v>
      </c>
      <c r="LX269" s="831">
        <f t="shared" si="501"/>
        <v>0</v>
      </c>
      <c r="LY269" s="831">
        <f t="shared" si="501"/>
        <v>0</v>
      </c>
      <c r="LZ269" s="831">
        <f t="shared" si="501"/>
        <v>0</v>
      </c>
      <c r="MA269" s="831">
        <f t="shared" si="501"/>
        <v>0</v>
      </c>
      <c r="MB269" s="831">
        <f t="shared" si="501"/>
        <v>0</v>
      </c>
      <c r="MC269" s="831">
        <f t="shared" si="501"/>
        <v>0</v>
      </c>
      <c r="MD269" s="831">
        <f t="shared" si="501"/>
        <v>0</v>
      </c>
      <c r="ME269" s="831">
        <f t="shared" si="501"/>
        <v>0</v>
      </c>
      <c r="MF269" s="831">
        <f t="shared" si="501"/>
        <v>0</v>
      </c>
      <c r="MG269" s="831">
        <f t="shared" si="501"/>
        <v>0</v>
      </c>
      <c r="MH269" s="831">
        <f t="shared" si="501"/>
        <v>0</v>
      </c>
      <c r="MI269" s="831">
        <f t="shared" si="501"/>
        <v>0</v>
      </c>
      <c r="MJ269" s="831">
        <f t="shared" si="501"/>
        <v>0</v>
      </c>
      <c r="MK269" s="831">
        <f t="shared" si="501"/>
        <v>0</v>
      </c>
      <c r="ML269" s="831">
        <f t="shared" si="501"/>
        <v>0</v>
      </c>
      <c r="MM269" s="831">
        <f t="shared" si="501"/>
        <v>0</v>
      </c>
      <c r="MN269" s="831">
        <f t="shared" si="501"/>
        <v>0</v>
      </c>
      <c r="MO269" s="831">
        <f t="shared" si="501"/>
        <v>0</v>
      </c>
      <c r="MP269" s="831">
        <f t="shared" si="501"/>
        <v>0</v>
      </c>
      <c r="MQ269" s="831">
        <f t="shared" si="501"/>
        <v>0</v>
      </c>
      <c r="MR269" s="831">
        <f t="shared" si="501"/>
        <v>0</v>
      </c>
      <c r="MS269" s="831">
        <f t="shared" si="501"/>
        <v>0</v>
      </c>
      <c r="MT269" s="831">
        <f t="shared" si="501"/>
        <v>0</v>
      </c>
      <c r="MU269" s="831">
        <f t="shared" si="501"/>
        <v>0</v>
      </c>
      <c r="MV269" s="831">
        <f t="shared" si="501"/>
        <v>0</v>
      </c>
      <c r="MW269" s="831">
        <f t="shared" si="501"/>
        <v>0</v>
      </c>
      <c r="MX269" s="831">
        <f t="shared" si="501"/>
        <v>0</v>
      </c>
      <c r="MY269" s="831">
        <f t="shared" si="501"/>
        <v>0</v>
      </c>
      <c r="MZ269" s="831">
        <f t="shared" si="501"/>
        <v>0</v>
      </c>
      <c r="NA269" s="831">
        <f t="shared" si="501"/>
        <v>0</v>
      </c>
      <c r="NB269" s="831">
        <f t="shared" si="501"/>
        <v>0</v>
      </c>
      <c r="NC269" s="831">
        <f t="shared" si="501"/>
        <v>0</v>
      </c>
      <c r="ND269" s="831">
        <f t="shared" si="501"/>
        <v>0</v>
      </c>
      <c r="NE269" s="831">
        <f t="shared" si="501"/>
        <v>0</v>
      </c>
      <c r="NF269" s="831">
        <f t="shared" si="501"/>
        <v>0</v>
      </c>
      <c r="NG269" s="831">
        <f t="shared" si="501"/>
        <v>0</v>
      </c>
      <c r="NH269" s="831">
        <f t="shared" si="501"/>
        <v>0</v>
      </c>
      <c r="NI269" s="831">
        <f t="shared" si="501"/>
        <v>0</v>
      </c>
      <c r="NJ269" s="831">
        <f t="shared" si="501"/>
        <v>0</v>
      </c>
      <c r="NK269" s="831">
        <f t="shared" si="501"/>
        <v>0</v>
      </c>
      <c r="NL269" s="831">
        <f t="shared" si="501"/>
        <v>0</v>
      </c>
      <c r="NM269" s="831">
        <f t="shared" si="501"/>
        <v>0</v>
      </c>
      <c r="NN269" s="831">
        <f t="shared" si="501"/>
        <v>0</v>
      </c>
      <c r="NO269" s="831">
        <f t="shared" si="501"/>
        <v>0</v>
      </c>
      <c r="NP269" s="831">
        <f t="shared" si="501"/>
        <v>0</v>
      </c>
      <c r="NQ269" s="831">
        <f t="shared" si="501"/>
        <v>0</v>
      </c>
      <c r="NR269" s="831">
        <f t="shared" si="501"/>
        <v>0</v>
      </c>
      <c r="NS269" s="831">
        <f t="shared" si="501"/>
        <v>0</v>
      </c>
      <c r="NT269" s="831">
        <f t="shared" si="501"/>
        <v>0</v>
      </c>
      <c r="NU269" s="831">
        <f t="shared" si="501"/>
        <v>0</v>
      </c>
      <c r="NV269" s="831">
        <f t="shared" si="501"/>
        <v>0</v>
      </c>
      <c r="NW269" s="831">
        <f t="shared" si="501"/>
        <v>0</v>
      </c>
      <c r="NX269" s="831">
        <f t="shared" si="501"/>
        <v>0</v>
      </c>
      <c r="NY269" s="831">
        <f t="shared" si="501"/>
        <v>0</v>
      </c>
      <c r="NZ269" s="831">
        <f t="shared" si="501"/>
        <v>0</v>
      </c>
      <c r="OA269" s="831">
        <f t="shared" si="501"/>
        <v>0</v>
      </c>
      <c r="OB269" s="831">
        <f t="shared" si="501"/>
        <v>0</v>
      </c>
      <c r="OC269" s="831">
        <f t="shared" si="501"/>
        <v>0</v>
      </c>
      <c r="OD269" s="831">
        <f t="shared" si="501"/>
        <v>0</v>
      </c>
      <c r="OE269" s="831">
        <f t="shared" si="501"/>
        <v>0</v>
      </c>
      <c r="OF269" s="831">
        <f t="shared" si="501"/>
        <v>0</v>
      </c>
      <c r="OG269" s="831">
        <f t="shared" si="502"/>
        <v>0</v>
      </c>
      <c r="OH269" s="831">
        <f t="shared" si="502"/>
        <v>0</v>
      </c>
      <c r="OI269" s="831">
        <f t="shared" si="502"/>
        <v>0</v>
      </c>
      <c r="OJ269" s="831">
        <f t="shared" si="502"/>
        <v>0</v>
      </c>
      <c r="OK269" s="831">
        <f t="shared" si="502"/>
        <v>0</v>
      </c>
      <c r="OL269" s="831">
        <f t="shared" si="502"/>
        <v>0</v>
      </c>
      <c r="OM269" s="831">
        <f t="shared" si="502"/>
        <v>0</v>
      </c>
      <c r="ON269" s="831">
        <f t="shared" si="502"/>
        <v>0</v>
      </c>
      <c r="OO269" s="831">
        <f t="shared" si="502"/>
        <v>0</v>
      </c>
      <c r="OP269" s="831">
        <f t="shared" si="502"/>
        <v>0</v>
      </c>
      <c r="OQ269" s="831">
        <f t="shared" si="502"/>
        <v>0</v>
      </c>
      <c r="OR269" s="831">
        <f t="shared" si="502"/>
        <v>0</v>
      </c>
      <c r="OS269" s="831">
        <f t="shared" si="502"/>
        <v>0</v>
      </c>
      <c r="OT269" s="831">
        <f t="shared" si="502"/>
        <v>0</v>
      </c>
      <c r="OU269" s="831">
        <f t="shared" si="502"/>
        <v>0</v>
      </c>
      <c r="OV269" s="831">
        <f t="shared" si="502"/>
        <v>0</v>
      </c>
      <c r="OW269" s="831">
        <f t="shared" si="502"/>
        <v>0</v>
      </c>
      <c r="OX269" s="831">
        <f t="shared" si="502"/>
        <v>0</v>
      </c>
      <c r="OY269" s="831">
        <f t="shared" si="502"/>
        <v>0</v>
      </c>
      <c r="OZ269" s="831">
        <f t="shared" si="502"/>
        <v>0</v>
      </c>
      <c r="PA269" s="831">
        <f t="shared" si="502"/>
        <v>0</v>
      </c>
      <c r="PB269" s="831">
        <f t="shared" si="502"/>
        <v>0</v>
      </c>
      <c r="PC269" s="831">
        <f t="shared" si="502"/>
        <v>0</v>
      </c>
      <c r="PD269" s="831">
        <f t="shared" si="502"/>
        <v>0</v>
      </c>
      <c r="PE269" s="831">
        <f t="shared" si="502"/>
        <v>0</v>
      </c>
      <c r="PF269" s="831">
        <f t="shared" si="502"/>
        <v>0</v>
      </c>
      <c r="PG269" s="831">
        <f t="shared" si="502"/>
        <v>0</v>
      </c>
      <c r="PH269" s="831">
        <f t="shared" si="502"/>
        <v>0</v>
      </c>
      <c r="PI269" s="831">
        <f t="shared" si="502"/>
        <v>0</v>
      </c>
      <c r="PJ269" s="831">
        <f t="shared" si="502"/>
        <v>0</v>
      </c>
      <c r="PK269" s="831">
        <f t="shared" si="502"/>
        <v>0</v>
      </c>
      <c r="PL269" s="831">
        <f t="shared" si="502"/>
        <v>0</v>
      </c>
      <c r="PM269" s="831">
        <f t="shared" si="502"/>
        <v>0</v>
      </c>
      <c r="PN269" s="831">
        <f t="shared" si="502"/>
        <v>0</v>
      </c>
      <c r="PO269" s="831">
        <f t="shared" si="502"/>
        <v>0</v>
      </c>
      <c r="PP269" s="831">
        <f t="shared" si="502"/>
        <v>0</v>
      </c>
      <c r="PQ269" s="831">
        <f t="shared" si="502"/>
        <v>0</v>
      </c>
      <c r="PR269" s="831">
        <f t="shared" si="502"/>
        <v>0</v>
      </c>
      <c r="PS269" s="831">
        <f t="shared" si="502"/>
        <v>0</v>
      </c>
      <c r="PT269" s="831">
        <f t="shared" si="502"/>
        <v>0</v>
      </c>
      <c r="PU269" s="831">
        <f t="shared" si="502"/>
        <v>0</v>
      </c>
      <c r="PV269" s="831">
        <f t="shared" si="502"/>
        <v>0</v>
      </c>
      <c r="PW269" s="831">
        <f t="shared" si="502"/>
        <v>0</v>
      </c>
      <c r="PX269" s="831">
        <f t="shared" si="502"/>
        <v>0</v>
      </c>
      <c r="PY269" s="831">
        <f t="shared" si="502"/>
        <v>0</v>
      </c>
      <c r="PZ269" s="831">
        <f t="shared" si="502"/>
        <v>0</v>
      </c>
      <c r="QA269" s="831">
        <f t="shared" si="502"/>
        <v>0</v>
      </c>
      <c r="QB269" s="831">
        <f t="shared" si="502"/>
        <v>0</v>
      </c>
      <c r="QC269" s="831">
        <f t="shared" si="502"/>
        <v>0</v>
      </c>
      <c r="QD269" s="831">
        <f t="shared" si="502"/>
        <v>0</v>
      </c>
      <c r="QE269" s="831">
        <f t="shared" si="502"/>
        <v>0</v>
      </c>
      <c r="QF269" s="831">
        <f t="shared" si="502"/>
        <v>0</v>
      </c>
      <c r="QG269" s="831">
        <f t="shared" si="502"/>
        <v>0</v>
      </c>
      <c r="QH269" s="831">
        <f t="shared" si="502"/>
        <v>0</v>
      </c>
      <c r="QI269" s="831">
        <f t="shared" si="502"/>
        <v>0</v>
      </c>
      <c r="QJ269" s="831">
        <f t="shared" si="502"/>
        <v>0</v>
      </c>
      <c r="QK269" s="831">
        <f t="shared" si="502"/>
        <v>0</v>
      </c>
      <c r="QL269" s="831">
        <f t="shared" si="502"/>
        <v>0</v>
      </c>
      <c r="QM269" s="831">
        <f t="shared" si="502"/>
        <v>0</v>
      </c>
      <c r="QN269" s="831">
        <f t="shared" si="502"/>
        <v>0</v>
      </c>
      <c r="QO269" s="831">
        <f t="shared" si="502"/>
        <v>0</v>
      </c>
      <c r="QP269" s="831">
        <f t="shared" si="502"/>
        <v>0</v>
      </c>
      <c r="QQ269" s="831">
        <f t="shared" si="502"/>
        <v>0</v>
      </c>
      <c r="QR269" s="831">
        <f t="shared" si="502"/>
        <v>0</v>
      </c>
      <c r="QS269" s="831">
        <f t="shared" si="503"/>
        <v>0</v>
      </c>
      <c r="QT269" s="831">
        <f t="shared" si="503"/>
        <v>0</v>
      </c>
      <c r="QU269" s="831">
        <f t="shared" si="503"/>
        <v>0</v>
      </c>
      <c r="QV269" s="831">
        <f t="shared" si="503"/>
        <v>0</v>
      </c>
      <c r="QW269" s="831">
        <f t="shared" si="503"/>
        <v>0</v>
      </c>
      <c r="QX269" s="831">
        <f t="shared" si="503"/>
        <v>0</v>
      </c>
      <c r="QY269" s="831">
        <f t="shared" si="503"/>
        <v>0</v>
      </c>
      <c r="QZ269" s="831">
        <f t="shared" si="503"/>
        <v>0</v>
      </c>
      <c r="RA269" s="831">
        <f t="shared" si="503"/>
        <v>0</v>
      </c>
      <c r="RB269" s="831">
        <f t="shared" si="503"/>
        <v>0</v>
      </c>
      <c r="RC269" s="831">
        <f t="shared" si="503"/>
        <v>0</v>
      </c>
      <c r="RD269" s="831">
        <f t="shared" si="503"/>
        <v>0</v>
      </c>
      <c r="RE269" s="831">
        <f t="shared" si="503"/>
        <v>0</v>
      </c>
      <c r="RF269" s="831">
        <f t="shared" si="503"/>
        <v>0</v>
      </c>
      <c r="RG269" s="831">
        <f t="shared" si="503"/>
        <v>0</v>
      </c>
      <c r="RH269" s="831">
        <f t="shared" si="503"/>
        <v>0</v>
      </c>
      <c r="RI269" s="831">
        <f t="shared" si="503"/>
        <v>0</v>
      </c>
      <c r="RJ269" s="831">
        <f t="shared" si="503"/>
        <v>0</v>
      </c>
      <c r="RK269" s="831">
        <f t="shared" si="503"/>
        <v>0</v>
      </c>
      <c r="RL269" s="831">
        <f t="shared" si="503"/>
        <v>0</v>
      </c>
      <c r="RM269" s="831">
        <f t="shared" si="503"/>
        <v>0</v>
      </c>
      <c r="RN269" s="831">
        <f t="shared" si="503"/>
        <v>0</v>
      </c>
      <c r="RO269" s="831">
        <f t="shared" si="503"/>
        <v>0</v>
      </c>
      <c r="RP269" s="831">
        <f t="shared" si="503"/>
        <v>0</v>
      </c>
      <c r="RQ269" s="831">
        <f t="shared" si="503"/>
        <v>0</v>
      </c>
      <c r="RR269" s="831">
        <f t="shared" si="503"/>
        <v>0</v>
      </c>
      <c r="RS269" s="831">
        <f t="shared" si="503"/>
        <v>0</v>
      </c>
      <c r="RT269" s="831">
        <f t="shared" si="503"/>
        <v>0</v>
      </c>
      <c r="RU269" s="831">
        <f t="shared" si="503"/>
        <v>0</v>
      </c>
      <c r="RV269" s="831">
        <f t="shared" si="503"/>
        <v>0</v>
      </c>
      <c r="RW269" s="831">
        <f t="shared" si="503"/>
        <v>0</v>
      </c>
      <c r="RX269" s="831">
        <f t="shared" si="503"/>
        <v>0</v>
      </c>
      <c r="RY269" s="831">
        <f t="shared" si="503"/>
        <v>0</v>
      </c>
      <c r="RZ269" s="831">
        <f t="shared" si="503"/>
        <v>0</v>
      </c>
      <c r="SA269" s="831">
        <f t="shared" si="503"/>
        <v>0</v>
      </c>
      <c r="SB269" s="831">
        <f t="shared" si="503"/>
        <v>0</v>
      </c>
      <c r="SC269" s="831">
        <f t="shared" si="503"/>
        <v>0</v>
      </c>
      <c r="SD269" s="831">
        <f t="shared" si="503"/>
        <v>0</v>
      </c>
      <c r="SE269" s="831">
        <f t="shared" si="503"/>
        <v>0</v>
      </c>
      <c r="SF269" s="831">
        <f t="shared" si="503"/>
        <v>0</v>
      </c>
      <c r="SG269" s="831">
        <f t="shared" si="503"/>
        <v>0</v>
      </c>
      <c r="SH269" s="831">
        <f t="shared" si="503"/>
        <v>0</v>
      </c>
      <c r="SI269" s="831">
        <f t="shared" si="503"/>
        <v>0</v>
      </c>
      <c r="SJ269" s="831">
        <f t="shared" si="503"/>
        <v>0</v>
      </c>
      <c r="SK269" s="267">
        <f t="shared" si="458"/>
        <v>0</v>
      </c>
      <c r="SL269" s="254"/>
      <c r="SM269" s="242"/>
      <c r="SN269" s="242"/>
      <c r="SO269" s="242"/>
    </row>
    <row r="270" spans="1:509" outlineLevel="3" x14ac:dyDescent="0.35">
      <c r="A270" s="242"/>
      <c r="B270" s="251"/>
      <c r="C270" s="438">
        <f t="shared" si="495"/>
        <v>4</v>
      </c>
      <c r="D270" s="267"/>
      <c r="E270" s="316">
        <f t="shared" si="457"/>
        <v>129</v>
      </c>
      <c r="F270" s="322"/>
      <c r="G270" s="322"/>
      <c r="H270" s="267"/>
      <c r="I270" s="540"/>
      <c r="J270" s="554" t="s">
        <v>858</v>
      </c>
      <c r="K270" s="541"/>
      <c r="L270" s="831">
        <f t="shared" si="504"/>
        <v>0</v>
      </c>
      <c r="M270" s="831">
        <f t="shared" si="504"/>
        <v>0</v>
      </c>
      <c r="N270" s="831">
        <f t="shared" si="504"/>
        <v>0</v>
      </c>
      <c r="O270" s="831">
        <f t="shared" si="504"/>
        <v>0</v>
      </c>
      <c r="P270" s="831">
        <f t="shared" si="504"/>
        <v>0</v>
      </c>
      <c r="Q270" s="831">
        <f t="shared" si="504"/>
        <v>0</v>
      </c>
      <c r="R270" s="831">
        <f t="shared" si="504"/>
        <v>0</v>
      </c>
      <c r="S270" s="831">
        <f t="shared" si="504"/>
        <v>0</v>
      </c>
      <c r="T270" s="831">
        <f t="shared" si="504"/>
        <v>0</v>
      </c>
      <c r="U270" s="831">
        <f t="shared" si="504"/>
        <v>0</v>
      </c>
      <c r="V270" s="831">
        <f t="shared" si="504"/>
        <v>0</v>
      </c>
      <c r="W270" s="831">
        <f t="shared" si="504"/>
        <v>0</v>
      </c>
      <c r="X270" s="831">
        <f t="shared" si="504"/>
        <v>0</v>
      </c>
      <c r="Y270" s="831">
        <f t="shared" si="504"/>
        <v>0</v>
      </c>
      <c r="Z270" s="831">
        <f t="shared" si="504"/>
        <v>0</v>
      </c>
      <c r="AA270" s="831">
        <f t="shared" si="504"/>
        <v>0</v>
      </c>
      <c r="AB270" s="831">
        <f t="shared" si="496"/>
        <v>0</v>
      </c>
      <c r="AC270" s="831">
        <f t="shared" si="496"/>
        <v>0</v>
      </c>
      <c r="AD270" s="831">
        <f t="shared" si="496"/>
        <v>0</v>
      </c>
      <c r="AE270" s="831">
        <f t="shared" si="496"/>
        <v>0</v>
      </c>
      <c r="AF270" s="831">
        <f t="shared" si="496"/>
        <v>0</v>
      </c>
      <c r="AG270" s="831">
        <f t="shared" si="496"/>
        <v>0</v>
      </c>
      <c r="AH270" s="831">
        <f t="shared" si="496"/>
        <v>0</v>
      </c>
      <c r="AI270" s="831">
        <f t="shared" si="496"/>
        <v>0</v>
      </c>
      <c r="AJ270" s="831">
        <f t="shared" si="496"/>
        <v>0</v>
      </c>
      <c r="AK270" s="831">
        <f t="shared" si="496"/>
        <v>0</v>
      </c>
      <c r="AL270" s="831">
        <f t="shared" si="496"/>
        <v>0</v>
      </c>
      <c r="AM270" s="831">
        <f t="shared" si="496"/>
        <v>0</v>
      </c>
      <c r="AN270" s="831">
        <f t="shared" si="496"/>
        <v>0</v>
      </c>
      <c r="AO270" s="831">
        <f t="shared" si="496"/>
        <v>0</v>
      </c>
      <c r="AP270" s="831">
        <f t="shared" si="496"/>
        <v>0</v>
      </c>
      <c r="AQ270" s="831">
        <f t="shared" si="496"/>
        <v>0</v>
      </c>
      <c r="AR270" s="831">
        <f t="shared" si="496"/>
        <v>0</v>
      </c>
      <c r="AS270" s="831">
        <f t="shared" si="496"/>
        <v>0</v>
      </c>
      <c r="AT270" s="831">
        <f t="shared" si="496"/>
        <v>0</v>
      </c>
      <c r="AU270" s="831">
        <f t="shared" si="496"/>
        <v>0</v>
      </c>
      <c r="AV270" s="831">
        <f t="shared" si="496"/>
        <v>0</v>
      </c>
      <c r="AW270" s="831">
        <f t="shared" si="496"/>
        <v>0</v>
      </c>
      <c r="AX270" s="831">
        <f t="shared" si="496"/>
        <v>0</v>
      </c>
      <c r="AY270" s="831">
        <f t="shared" si="496"/>
        <v>0</v>
      </c>
      <c r="AZ270" s="831">
        <f t="shared" si="496"/>
        <v>0</v>
      </c>
      <c r="BA270" s="831">
        <f t="shared" si="496"/>
        <v>0</v>
      </c>
      <c r="BB270" s="831">
        <f t="shared" si="496"/>
        <v>0</v>
      </c>
      <c r="BC270" s="831">
        <f t="shared" si="496"/>
        <v>0</v>
      </c>
      <c r="BD270" s="831">
        <f t="shared" si="496"/>
        <v>0</v>
      </c>
      <c r="BE270" s="831">
        <f t="shared" si="496"/>
        <v>0</v>
      </c>
      <c r="BF270" s="831">
        <f t="shared" si="496"/>
        <v>0</v>
      </c>
      <c r="BG270" s="831">
        <f t="shared" si="496"/>
        <v>0</v>
      </c>
      <c r="BH270" s="831">
        <f t="shared" si="496"/>
        <v>0</v>
      </c>
      <c r="BI270" s="831">
        <f t="shared" si="496"/>
        <v>0</v>
      </c>
      <c r="BJ270" s="831">
        <f t="shared" si="496"/>
        <v>0</v>
      </c>
      <c r="BK270" s="831">
        <f t="shared" si="496"/>
        <v>0</v>
      </c>
      <c r="BL270" s="831">
        <f t="shared" si="496"/>
        <v>0</v>
      </c>
      <c r="BM270" s="831">
        <f t="shared" si="496"/>
        <v>0</v>
      </c>
      <c r="BN270" s="831">
        <f t="shared" si="496"/>
        <v>0</v>
      </c>
      <c r="BO270" s="831">
        <f t="shared" si="496"/>
        <v>0</v>
      </c>
      <c r="BP270" s="831">
        <f t="shared" si="496"/>
        <v>0</v>
      </c>
      <c r="BQ270" s="831">
        <f t="shared" si="496"/>
        <v>0</v>
      </c>
      <c r="BR270" s="831">
        <f t="shared" si="496"/>
        <v>0</v>
      </c>
      <c r="BS270" s="831">
        <f t="shared" si="496"/>
        <v>0</v>
      </c>
      <c r="BT270" s="831">
        <f t="shared" si="496"/>
        <v>0</v>
      </c>
      <c r="BU270" s="831">
        <f t="shared" si="496"/>
        <v>0</v>
      </c>
      <c r="BV270" s="831">
        <f t="shared" si="496"/>
        <v>0</v>
      </c>
      <c r="BW270" s="831">
        <f t="shared" si="496"/>
        <v>0</v>
      </c>
      <c r="BX270" s="831">
        <f t="shared" si="496"/>
        <v>0</v>
      </c>
      <c r="BY270" s="831">
        <f t="shared" si="497"/>
        <v>0</v>
      </c>
      <c r="BZ270" s="831">
        <f t="shared" si="497"/>
        <v>0</v>
      </c>
      <c r="CA270" s="831">
        <f t="shared" si="497"/>
        <v>0</v>
      </c>
      <c r="CB270" s="831">
        <f t="shared" si="497"/>
        <v>0</v>
      </c>
      <c r="CC270" s="831">
        <f t="shared" si="497"/>
        <v>0</v>
      </c>
      <c r="CD270" s="831">
        <f t="shared" si="497"/>
        <v>0</v>
      </c>
      <c r="CE270" s="831">
        <f t="shared" si="497"/>
        <v>0</v>
      </c>
      <c r="CF270" s="831">
        <f t="shared" si="497"/>
        <v>0</v>
      </c>
      <c r="CG270" s="831">
        <f t="shared" si="497"/>
        <v>0</v>
      </c>
      <c r="CH270" s="831">
        <f t="shared" si="497"/>
        <v>0</v>
      </c>
      <c r="CI270" s="831">
        <f t="shared" si="497"/>
        <v>0</v>
      </c>
      <c r="CJ270" s="831">
        <f t="shared" si="497"/>
        <v>0</v>
      </c>
      <c r="CK270" s="831">
        <f t="shared" si="497"/>
        <v>0</v>
      </c>
      <c r="CL270" s="831">
        <f t="shared" si="497"/>
        <v>0</v>
      </c>
      <c r="CM270" s="831">
        <f t="shared" si="497"/>
        <v>0</v>
      </c>
      <c r="CN270" s="831">
        <f t="shared" si="497"/>
        <v>0</v>
      </c>
      <c r="CO270" s="831">
        <f t="shared" si="497"/>
        <v>0</v>
      </c>
      <c r="CP270" s="831">
        <f t="shared" si="497"/>
        <v>0</v>
      </c>
      <c r="CQ270" s="831">
        <f t="shared" si="497"/>
        <v>0</v>
      </c>
      <c r="CR270" s="831">
        <f t="shared" si="497"/>
        <v>0</v>
      </c>
      <c r="CS270" s="831">
        <f t="shared" si="497"/>
        <v>0</v>
      </c>
      <c r="CT270" s="831">
        <f t="shared" si="497"/>
        <v>0</v>
      </c>
      <c r="CU270" s="831">
        <f t="shared" si="497"/>
        <v>0</v>
      </c>
      <c r="CV270" s="831">
        <f t="shared" si="497"/>
        <v>0</v>
      </c>
      <c r="CW270" s="831">
        <f t="shared" si="497"/>
        <v>0</v>
      </c>
      <c r="CX270" s="831">
        <f t="shared" si="497"/>
        <v>0</v>
      </c>
      <c r="CY270" s="831">
        <f t="shared" si="497"/>
        <v>0</v>
      </c>
      <c r="CZ270" s="831">
        <f t="shared" si="497"/>
        <v>0</v>
      </c>
      <c r="DA270" s="831">
        <f t="shared" si="497"/>
        <v>0</v>
      </c>
      <c r="DB270" s="831">
        <f t="shared" si="497"/>
        <v>0</v>
      </c>
      <c r="DC270" s="831">
        <f t="shared" si="497"/>
        <v>0</v>
      </c>
      <c r="DD270" s="831">
        <f t="shared" si="497"/>
        <v>0</v>
      </c>
      <c r="DE270" s="831">
        <f t="shared" si="497"/>
        <v>0</v>
      </c>
      <c r="DF270" s="831">
        <f t="shared" si="497"/>
        <v>0</v>
      </c>
      <c r="DG270" s="831">
        <f t="shared" si="497"/>
        <v>0</v>
      </c>
      <c r="DH270" s="831">
        <f t="shared" si="497"/>
        <v>0</v>
      </c>
      <c r="DI270" s="831">
        <f t="shared" si="497"/>
        <v>0</v>
      </c>
      <c r="DJ270" s="831">
        <f t="shared" si="497"/>
        <v>0</v>
      </c>
      <c r="DK270" s="831">
        <f t="shared" si="497"/>
        <v>0</v>
      </c>
      <c r="DL270" s="831">
        <f t="shared" si="497"/>
        <v>0</v>
      </c>
      <c r="DM270" s="831">
        <f t="shared" si="497"/>
        <v>0</v>
      </c>
      <c r="DN270" s="831">
        <f t="shared" si="497"/>
        <v>0</v>
      </c>
      <c r="DO270" s="831">
        <f t="shared" si="497"/>
        <v>0</v>
      </c>
      <c r="DP270" s="831">
        <f t="shared" si="497"/>
        <v>0</v>
      </c>
      <c r="DQ270" s="831">
        <f t="shared" si="497"/>
        <v>0</v>
      </c>
      <c r="DR270" s="831">
        <f t="shared" si="497"/>
        <v>0</v>
      </c>
      <c r="DS270" s="831">
        <f t="shared" si="497"/>
        <v>0</v>
      </c>
      <c r="DT270" s="831">
        <f t="shared" si="497"/>
        <v>0</v>
      </c>
      <c r="DU270" s="831">
        <f t="shared" si="497"/>
        <v>0</v>
      </c>
      <c r="DV270" s="831">
        <f t="shared" si="497"/>
        <v>0</v>
      </c>
      <c r="DW270" s="831">
        <f t="shared" si="497"/>
        <v>0</v>
      </c>
      <c r="DX270" s="831">
        <f t="shared" si="497"/>
        <v>0</v>
      </c>
      <c r="DY270" s="831">
        <f t="shared" si="497"/>
        <v>0</v>
      </c>
      <c r="DZ270" s="831">
        <f t="shared" si="497"/>
        <v>0</v>
      </c>
      <c r="EA270" s="831">
        <f t="shared" si="497"/>
        <v>0</v>
      </c>
      <c r="EB270" s="831">
        <f t="shared" si="497"/>
        <v>0</v>
      </c>
      <c r="EC270" s="831">
        <f t="shared" si="497"/>
        <v>0</v>
      </c>
      <c r="ED270" s="831">
        <f t="shared" si="497"/>
        <v>0</v>
      </c>
      <c r="EE270" s="831">
        <f t="shared" si="497"/>
        <v>0</v>
      </c>
      <c r="EF270" s="831">
        <f t="shared" si="497"/>
        <v>0</v>
      </c>
      <c r="EG270" s="831">
        <f t="shared" si="497"/>
        <v>0</v>
      </c>
      <c r="EH270" s="831">
        <f t="shared" si="497"/>
        <v>0</v>
      </c>
      <c r="EI270" s="831">
        <f t="shared" si="497"/>
        <v>0</v>
      </c>
      <c r="EJ270" s="831">
        <f t="shared" si="497"/>
        <v>0</v>
      </c>
      <c r="EK270" s="831">
        <f t="shared" si="498"/>
        <v>0</v>
      </c>
      <c r="EL270" s="831">
        <f t="shared" si="498"/>
        <v>0</v>
      </c>
      <c r="EM270" s="831">
        <f t="shared" si="498"/>
        <v>0</v>
      </c>
      <c r="EN270" s="831">
        <f t="shared" si="498"/>
        <v>0</v>
      </c>
      <c r="EO270" s="831">
        <f t="shared" si="498"/>
        <v>0</v>
      </c>
      <c r="EP270" s="831">
        <f t="shared" si="498"/>
        <v>0</v>
      </c>
      <c r="EQ270" s="831">
        <f t="shared" si="498"/>
        <v>0</v>
      </c>
      <c r="ER270" s="831">
        <f t="shared" si="498"/>
        <v>0</v>
      </c>
      <c r="ES270" s="831">
        <f t="shared" si="498"/>
        <v>0</v>
      </c>
      <c r="ET270" s="831">
        <f t="shared" si="498"/>
        <v>0</v>
      </c>
      <c r="EU270" s="831">
        <f t="shared" si="498"/>
        <v>0</v>
      </c>
      <c r="EV270" s="831">
        <f t="shared" si="498"/>
        <v>0</v>
      </c>
      <c r="EW270" s="831">
        <f t="shared" si="498"/>
        <v>0</v>
      </c>
      <c r="EX270" s="831">
        <f t="shared" si="498"/>
        <v>0</v>
      </c>
      <c r="EY270" s="831">
        <f t="shared" si="498"/>
        <v>0</v>
      </c>
      <c r="EZ270" s="831">
        <f t="shared" si="498"/>
        <v>0</v>
      </c>
      <c r="FA270" s="831">
        <f t="shared" si="498"/>
        <v>0</v>
      </c>
      <c r="FB270" s="831">
        <f t="shared" si="498"/>
        <v>0</v>
      </c>
      <c r="FC270" s="831">
        <f t="shared" si="498"/>
        <v>0</v>
      </c>
      <c r="FD270" s="831">
        <f t="shared" si="498"/>
        <v>0</v>
      </c>
      <c r="FE270" s="831">
        <f t="shared" si="498"/>
        <v>0</v>
      </c>
      <c r="FF270" s="831">
        <f t="shared" si="498"/>
        <v>0</v>
      </c>
      <c r="FG270" s="831">
        <f t="shared" si="498"/>
        <v>0</v>
      </c>
      <c r="FH270" s="831">
        <f t="shared" si="498"/>
        <v>0</v>
      </c>
      <c r="FI270" s="831">
        <f t="shared" si="498"/>
        <v>0</v>
      </c>
      <c r="FJ270" s="831">
        <f t="shared" si="498"/>
        <v>0</v>
      </c>
      <c r="FK270" s="831">
        <f t="shared" si="498"/>
        <v>0</v>
      </c>
      <c r="FL270" s="831">
        <f t="shared" si="498"/>
        <v>0</v>
      </c>
      <c r="FM270" s="831">
        <f t="shared" si="498"/>
        <v>0</v>
      </c>
      <c r="FN270" s="831">
        <f t="shared" si="498"/>
        <v>0</v>
      </c>
      <c r="FO270" s="831">
        <f t="shared" si="498"/>
        <v>0</v>
      </c>
      <c r="FP270" s="831">
        <f t="shared" si="498"/>
        <v>0</v>
      </c>
      <c r="FQ270" s="831">
        <f t="shared" si="498"/>
        <v>0</v>
      </c>
      <c r="FR270" s="831">
        <f t="shared" si="498"/>
        <v>0</v>
      </c>
      <c r="FS270" s="831">
        <f t="shared" si="498"/>
        <v>0</v>
      </c>
      <c r="FT270" s="831">
        <f t="shared" si="498"/>
        <v>0</v>
      </c>
      <c r="FU270" s="831">
        <f t="shared" si="498"/>
        <v>0</v>
      </c>
      <c r="FV270" s="831">
        <f t="shared" si="498"/>
        <v>0</v>
      </c>
      <c r="FW270" s="831">
        <f t="shared" si="498"/>
        <v>0</v>
      </c>
      <c r="FX270" s="831">
        <f t="shared" si="498"/>
        <v>0</v>
      </c>
      <c r="FY270" s="831">
        <f t="shared" si="498"/>
        <v>0</v>
      </c>
      <c r="FZ270" s="831">
        <f t="shared" si="498"/>
        <v>0</v>
      </c>
      <c r="GA270" s="831">
        <f t="shared" si="498"/>
        <v>0</v>
      </c>
      <c r="GB270" s="831">
        <f t="shared" si="498"/>
        <v>0</v>
      </c>
      <c r="GC270" s="831">
        <f t="shared" si="498"/>
        <v>0</v>
      </c>
      <c r="GD270" s="831">
        <f t="shared" si="498"/>
        <v>0</v>
      </c>
      <c r="GE270" s="831">
        <f t="shared" si="498"/>
        <v>0</v>
      </c>
      <c r="GF270" s="831">
        <f t="shared" si="498"/>
        <v>0</v>
      </c>
      <c r="GG270" s="831">
        <f t="shared" si="498"/>
        <v>0</v>
      </c>
      <c r="GH270" s="831">
        <f t="shared" si="498"/>
        <v>0</v>
      </c>
      <c r="GI270" s="831">
        <f t="shared" si="498"/>
        <v>0</v>
      </c>
      <c r="GJ270" s="831">
        <f t="shared" si="498"/>
        <v>0</v>
      </c>
      <c r="GK270" s="831">
        <f t="shared" si="498"/>
        <v>0</v>
      </c>
      <c r="GL270" s="831">
        <f t="shared" si="498"/>
        <v>0</v>
      </c>
      <c r="GM270" s="831">
        <f t="shared" si="498"/>
        <v>0</v>
      </c>
      <c r="GN270" s="831">
        <f t="shared" si="498"/>
        <v>0</v>
      </c>
      <c r="GO270" s="831">
        <f t="shared" si="498"/>
        <v>0</v>
      </c>
      <c r="GP270" s="831">
        <f t="shared" si="498"/>
        <v>0</v>
      </c>
      <c r="GQ270" s="831">
        <f t="shared" si="498"/>
        <v>0</v>
      </c>
      <c r="GR270" s="831">
        <f t="shared" si="498"/>
        <v>0</v>
      </c>
      <c r="GS270" s="831">
        <f t="shared" si="498"/>
        <v>0</v>
      </c>
      <c r="GT270" s="831">
        <f t="shared" si="498"/>
        <v>0</v>
      </c>
      <c r="GU270" s="831">
        <f t="shared" si="498"/>
        <v>0</v>
      </c>
      <c r="GV270" s="831">
        <f t="shared" si="498"/>
        <v>0</v>
      </c>
      <c r="GW270" s="831">
        <f t="shared" si="499"/>
        <v>0</v>
      </c>
      <c r="GX270" s="831">
        <f t="shared" si="499"/>
        <v>0</v>
      </c>
      <c r="GY270" s="831">
        <f t="shared" si="499"/>
        <v>0</v>
      </c>
      <c r="GZ270" s="831">
        <f t="shared" si="499"/>
        <v>0</v>
      </c>
      <c r="HA270" s="831">
        <f t="shared" si="499"/>
        <v>0</v>
      </c>
      <c r="HB270" s="831">
        <f t="shared" si="499"/>
        <v>0</v>
      </c>
      <c r="HC270" s="831">
        <f t="shared" si="499"/>
        <v>0</v>
      </c>
      <c r="HD270" s="831">
        <f t="shared" si="499"/>
        <v>0</v>
      </c>
      <c r="HE270" s="831">
        <f t="shared" si="499"/>
        <v>0</v>
      </c>
      <c r="HF270" s="831">
        <f t="shared" si="499"/>
        <v>0</v>
      </c>
      <c r="HG270" s="831">
        <f t="shared" si="499"/>
        <v>0</v>
      </c>
      <c r="HH270" s="831">
        <f t="shared" si="499"/>
        <v>0</v>
      </c>
      <c r="HI270" s="831">
        <f t="shared" si="499"/>
        <v>0</v>
      </c>
      <c r="HJ270" s="831">
        <f t="shared" si="499"/>
        <v>0</v>
      </c>
      <c r="HK270" s="831">
        <f t="shared" si="499"/>
        <v>0</v>
      </c>
      <c r="HL270" s="831">
        <f t="shared" si="499"/>
        <v>0</v>
      </c>
      <c r="HM270" s="831">
        <f t="shared" si="499"/>
        <v>0</v>
      </c>
      <c r="HN270" s="831">
        <f t="shared" si="499"/>
        <v>0</v>
      </c>
      <c r="HO270" s="831">
        <f t="shared" si="499"/>
        <v>0</v>
      </c>
      <c r="HP270" s="831">
        <f t="shared" si="499"/>
        <v>0</v>
      </c>
      <c r="HQ270" s="831">
        <f t="shared" si="499"/>
        <v>0</v>
      </c>
      <c r="HR270" s="831">
        <f t="shared" si="499"/>
        <v>0</v>
      </c>
      <c r="HS270" s="831">
        <f t="shared" si="499"/>
        <v>0</v>
      </c>
      <c r="HT270" s="831">
        <f t="shared" si="499"/>
        <v>0</v>
      </c>
      <c r="HU270" s="831">
        <f t="shared" si="499"/>
        <v>0</v>
      </c>
      <c r="HV270" s="831">
        <f t="shared" si="499"/>
        <v>0</v>
      </c>
      <c r="HW270" s="831">
        <f t="shared" si="499"/>
        <v>0</v>
      </c>
      <c r="HX270" s="831">
        <f t="shared" si="499"/>
        <v>0</v>
      </c>
      <c r="HY270" s="831">
        <f t="shared" si="499"/>
        <v>0</v>
      </c>
      <c r="HZ270" s="831">
        <f t="shared" si="499"/>
        <v>0</v>
      </c>
      <c r="IA270" s="831">
        <f t="shared" si="499"/>
        <v>0</v>
      </c>
      <c r="IB270" s="831">
        <f t="shared" si="499"/>
        <v>0</v>
      </c>
      <c r="IC270" s="831">
        <f t="shared" si="499"/>
        <v>0</v>
      </c>
      <c r="ID270" s="831">
        <f t="shared" si="499"/>
        <v>0</v>
      </c>
      <c r="IE270" s="831">
        <f t="shared" si="499"/>
        <v>0</v>
      </c>
      <c r="IF270" s="831">
        <f t="shared" si="499"/>
        <v>0</v>
      </c>
      <c r="IG270" s="831">
        <f t="shared" si="499"/>
        <v>0</v>
      </c>
      <c r="IH270" s="831">
        <f t="shared" si="499"/>
        <v>0</v>
      </c>
      <c r="II270" s="831">
        <f t="shared" si="499"/>
        <v>0</v>
      </c>
      <c r="IJ270" s="831">
        <f t="shared" si="499"/>
        <v>0</v>
      </c>
      <c r="IK270" s="831">
        <f t="shared" si="499"/>
        <v>0</v>
      </c>
      <c r="IL270" s="831">
        <f t="shared" si="499"/>
        <v>0</v>
      </c>
      <c r="IM270" s="831">
        <f t="shared" si="499"/>
        <v>0</v>
      </c>
      <c r="IN270" s="831">
        <f t="shared" si="499"/>
        <v>0</v>
      </c>
      <c r="IO270" s="831">
        <f t="shared" si="499"/>
        <v>0</v>
      </c>
      <c r="IP270" s="831">
        <f t="shared" si="499"/>
        <v>0</v>
      </c>
      <c r="IQ270" s="831">
        <f t="shared" si="499"/>
        <v>0</v>
      </c>
      <c r="IR270" s="831">
        <f t="shared" si="499"/>
        <v>0</v>
      </c>
      <c r="IS270" s="831">
        <f t="shared" si="499"/>
        <v>0</v>
      </c>
      <c r="IT270" s="831">
        <f t="shared" si="499"/>
        <v>0</v>
      </c>
      <c r="IU270" s="831">
        <f t="shared" si="499"/>
        <v>0</v>
      </c>
      <c r="IV270" s="831">
        <f t="shared" si="499"/>
        <v>0</v>
      </c>
      <c r="IW270" s="831">
        <f t="shared" si="499"/>
        <v>0</v>
      </c>
      <c r="IX270" s="831">
        <f t="shared" si="499"/>
        <v>0</v>
      </c>
      <c r="IY270" s="831">
        <f t="shared" si="499"/>
        <v>0</v>
      </c>
      <c r="IZ270" s="831">
        <f t="shared" si="499"/>
        <v>0</v>
      </c>
      <c r="JA270" s="831">
        <f t="shared" si="499"/>
        <v>0</v>
      </c>
      <c r="JB270" s="831">
        <f t="shared" si="499"/>
        <v>0</v>
      </c>
      <c r="JC270" s="831">
        <f t="shared" si="499"/>
        <v>0</v>
      </c>
      <c r="JD270" s="831">
        <f t="shared" si="499"/>
        <v>0</v>
      </c>
      <c r="JE270" s="831">
        <f t="shared" si="499"/>
        <v>0</v>
      </c>
      <c r="JF270" s="831">
        <f t="shared" si="499"/>
        <v>0</v>
      </c>
      <c r="JG270" s="831">
        <f t="shared" si="499"/>
        <v>0</v>
      </c>
      <c r="JH270" s="831">
        <f t="shared" si="499"/>
        <v>0</v>
      </c>
      <c r="JI270" s="831">
        <f t="shared" si="500"/>
        <v>0</v>
      </c>
      <c r="JJ270" s="831">
        <f t="shared" si="500"/>
        <v>0</v>
      </c>
      <c r="JK270" s="831">
        <f t="shared" si="500"/>
        <v>0</v>
      </c>
      <c r="JL270" s="831">
        <f t="shared" si="500"/>
        <v>0</v>
      </c>
      <c r="JM270" s="831">
        <f t="shared" si="500"/>
        <v>0</v>
      </c>
      <c r="JN270" s="831">
        <f t="shared" si="500"/>
        <v>0</v>
      </c>
      <c r="JO270" s="831">
        <f t="shared" si="500"/>
        <v>0</v>
      </c>
      <c r="JP270" s="831">
        <f t="shared" si="500"/>
        <v>0</v>
      </c>
      <c r="JQ270" s="831">
        <f t="shared" si="500"/>
        <v>0</v>
      </c>
      <c r="JR270" s="831">
        <f t="shared" si="500"/>
        <v>0</v>
      </c>
      <c r="JS270" s="831">
        <f t="shared" si="500"/>
        <v>0</v>
      </c>
      <c r="JT270" s="831">
        <f t="shared" si="500"/>
        <v>0</v>
      </c>
      <c r="JU270" s="831">
        <f t="shared" si="500"/>
        <v>0</v>
      </c>
      <c r="JV270" s="831">
        <f t="shared" si="500"/>
        <v>0</v>
      </c>
      <c r="JW270" s="831">
        <f t="shared" si="500"/>
        <v>0</v>
      </c>
      <c r="JX270" s="831">
        <f t="shared" si="500"/>
        <v>0</v>
      </c>
      <c r="JY270" s="831">
        <f t="shared" si="500"/>
        <v>0</v>
      </c>
      <c r="JZ270" s="831">
        <f t="shared" si="500"/>
        <v>0</v>
      </c>
      <c r="KA270" s="831">
        <f t="shared" si="500"/>
        <v>0</v>
      </c>
      <c r="KB270" s="831">
        <f t="shared" si="500"/>
        <v>0</v>
      </c>
      <c r="KC270" s="831">
        <f t="shared" si="500"/>
        <v>0</v>
      </c>
      <c r="KD270" s="831">
        <f t="shared" si="500"/>
        <v>0</v>
      </c>
      <c r="KE270" s="831">
        <f t="shared" si="500"/>
        <v>0</v>
      </c>
      <c r="KF270" s="831">
        <f t="shared" si="500"/>
        <v>0</v>
      </c>
      <c r="KG270" s="831">
        <f t="shared" si="500"/>
        <v>0</v>
      </c>
      <c r="KH270" s="831">
        <f t="shared" si="500"/>
        <v>0</v>
      </c>
      <c r="KI270" s="831">
        <f t="shared" si="500"/>
        <v>0</v>
      </c>
      <c r="KJ270" s="831">
        <f t="shared" si="500"/>
        <v>0</v>
      </c>
      <c r="KK270" s="831">
        <f t="shared" si="500"/>
        <v>0</v>
      </c>
      <c r="KL270" s="831">
        <f t="shared" si="500"/>
        <v>0</v>
      </c>
      <c r="KM270" s="831">
        <f t="shared" si="500"/>
        <v>0</v>
      </c>
      <c r="KN270" s="831">
        <f t="shared" si="500"/>
        <v>0</v>
      </c>
      <c r="KO270" s="831">
        <f t="shared" si="500"/>
        <v>0</v>
      </c>
      <c r="KP270" s="831">
        <f t="shared" si="500"/>
        <v>0</v>
      </c>
      <c r="KQ270" s="831">
        <f t="shared" si="500"/>
        <v>0</v>
      </c>
      <c r="KR270" s="831">
        <f t="shared" si="500"/>
        <v>0</v>
      </c>
      <c r="KS270" s="831">
        <f t="shared" si="500"/>
        <v>0</v>
      </c>
      <c r="KT270" s="831">
        <f t="shared" si="500"/>
        <v>0</v>
      </c>
      <c r="KU270" s="831">
        <f t="shared" si="500"/>
        <v>0</v>
      </c>
      <c r="KV270" s="831">
        <f t="shared" si="500"/>
        <v>0</v>
      </c>
      <c r="KW270" s="831">
        <f t="shared" si="500"/>
        <v>0</v>
      </c>
      <c r="KX270" s="831">
        <f t="shared" si="500"/>
        <v>0</v>
      </c>
      <c r="KY270" s="831">
        <f t="shared" si="500"/>
        <v>0</v>
      </c>
      <c r="KZ270" s="831">
        <f t="shared" si="500"/>
        <v>0</v>
      </c>
      <c r="LA270" s="831">
        <f t="shared" si="500"/>
        <v>0</v>
      </c>
      <c r="LB270" s="831">
        <f t="shared" si="500"/>
        <v>0</v>
      </c>
      <c r="LC270" s="831">
        <f t="shared" si="500"/>
        <v>0</v>
      </c>
      <c r="LD270" s="831">
        <f t="shared" si="500"/>
        <v>0</v>
      </c>
      <c r="LE270" s="831">
        <f t="shared" si="500"/>
        <v>0</v>
      </c>
      <c r="LF270" s="831">
        <f t="shared" si="500"/>
        <v>0</v>
      </c>
      <c r="LG270" s="831">
        <f t="shared" si="500"/>
        <v>0</v>
      </c>
      <c r="LH270" s="831">
        <f t="shared" si="500"/>
        <v>0</v>
      </c>
      <c r="LI270" s="831">
        <f t="shared" si="500"/>
        <v>0</v>
      </c>
      <c r="LJ270" s="831">
        <f t="shared" si="500"/>
        <v>0</v>
      </c>
      <c r="LK270" s="831">
        <f t="shared" si="500"/>
        <v>0</v>
      </c>
      <c r="LL270" s="831">
        <f t="shared" si="500"/>
        <v>0</v>
      </c>
      <c r="LM270" s="831">
        <f t="shared" si="500"/>
        <v>0</v>
      </c>
      <c r="LN270" s="831">
        <f t="shared" si="500"/>
        <v>0</v>
      </c>
      <c r="LO270" s="831">
        <f t="shared" si="500"/>
        <v>0</v>
      </c>
      <c r="LP270" s="831">
        <f t="shared" si="500"/>
        <v>0</v>
      </c>
      <c r="LQ270" s="831">
        <f t="shared" si="500"/>
        <v>0</v>
      </c>
      <c r="LR270" s="831">
        <f t="shared" si="500"/>
        <v>0</v>
      </c>
      <c r="LS270" s="831">
        <f t="shared" si="500"/>
        <v>0</v>
      </c>
      <c r="LT270" s="831">
        <f t="shared" si="500"/>
        <v>0</v>
      </c>
      <c r="LU270" s="831">
        <f t="shared" si="501"/>
        <v>0</v>
      </c>
      <c r="LV270" s="831">
        <f t="shared" si="501"/>
        <v>0</v>
      </c>
      <c r="LW270" s="831">
        <f t="shared" si="501"/>
        <v>0</v>
      </c>
      <c r="LX270" s="831">
        <f t="shared" si="501"/>
        <v>0</v>
      </c>
      <c r="LY270" s="831">
        <f t="shared" si="501"/>
        <v>0</v>
      </c>
      <c r="LZ270" s="831">
        <f t="shared" si="501"/>
        <v>0</v>
      </c>
      <c r="MA270" s="831">
        <f t="shared" si="501"/>
        <v>0</v>
      </c>
      <c r="MB270" s="831">
        <f t="shared" si="501"/>
        <v>0</v>
      </c>
      <c r="MC270" s="831">
        <f t="shared" si="501"/>
        <v>0</v>
      </c>
      <c r="MD270" s="831">
        <f t="shared" si="501"/>
        <v>0</v>
      </c>
      <c r="ME270" s="831">
        <f t="shared" si="501"/>
        <v>0</v>
      </c>
      <c r="MF270" s="831">
        <f t="shared" si="501"/>
        <v>0</v>
      </c>
      <c r="MG270" s="831">
        <f t="shared" si="501"/>
        <v>0</v>
      </c>
      <c r="MH270" s="831">
        <f t="shared" si="501"/>
        <v>0</v>
      </c>
      <c r="MI270" s="831">
        <f t="shared" si="501"/>
        <v>0</v>
      </c>
      <c r="MJ270" s="831">
        <f t="shared" si="501"/>
        <v>0</v>
      </c>
      <c r="MK270" s="831">
        <f t="shared" si="501"/>
        <v>0</v>
      </c>
      <c r="ML270" s="831">
        <f t="shared" si="501"/>
        <v>0</v>
      </c>
      <c r="MM270" s="831">
        <f t="shared" si="501"/>
        <v>0</v>
      </c>
      <c r="MN270" s="831">
        <f t="shared" si="501"/>
        <v>0</v>
      </c>
      <c r="MO270" s="831">
        <f t="shared" si="501"/>
        <v>0</v>
      </c>
      <c r="MP270" s="831">
        <f t="shared" si="501"/>
        <v>0</v>
      </c>
      <c r="MQ270" s="831">
        <f t="shared" si="501"/>
        <v>0</v>
      </c>
      <c r="MR270" s="831">
        <f t="shared" si="501"/>
        <v>0</v>
      </c>
      <c r="MS270" s="831">
        <f t="shared" si="501"/>
        <v>0</v>
      </c>
      <c r="MT270" s="831">
        <f t="shared" si="501"/>
        <v>0</v>
      </c>
      <c r="MU270" s="831">
        <f t="shared" si="501"/>
        <v>0</v>
      </c>
      <c r="MV270" s="831">
        <f t="shared" si="501"/>
        <v>0</v>
      </c>
      <c r="MW270" s="831">
        <f t="shared" si="501"/>
        <v>0</v>
      </c>
      <c r="MX270" s="831">
        <f t="shared" si="501"/>
        <v>0</v>
      </c>
      <c r="MY270" s="831">
        <f t="shared" si="501"/>
        <v>0</v>
      </c>
      <c r="MZ270" s="831">
        <f t="shared" si="501"/>
        <v>0</v>
      </c>
      <c r="NA270" s="831">
        <f t="shared" si="501"/>
        <v>0</v>
      </c>
      <c r="NB270" s="831">
        <f t="shared" si="501"/>
        <v>0</v>
      </c>
      <c r="NC270" s="831">
        <f t="shared" si="501"/>
        <v>0</v>
      </c>
      <c r="ND270" s="831">
        <f t="shared" si="501"/>
        <v>0</v>
      </c>
      <c r="NE270" s="831">
        <f t="shared" si="501"/>
        <v>0</v>
      </c>
      <c r="NF270" s="831">
        <f t="shared" si="501"/>
        <v>0</v>
      </c>
      <c r="NG270" s="831">
        <f t="shared" si="501"/>
        <v>0</v>
      </c>
      <c r="NH270" s="831">
        <f t="shared" si="501"/>
        <v>0</v>
      </c>
      <c r="NI270" s="831">
        <f t="shared" si="501"/>
        <v>0</v>
      </c>
      <c r="NJ270" s="831">
        <f t="shared" si="501"/>
        <v>0</v>
      </c>
      <c r="NK270" s="831">
        <f t="shared" si="501"/>
        <v>0</v>
      </c>
      <c r="NL270" s="831">
        <f t="shared" si="501"/>
        <v>0</v>
      </c>
      <c r="NM270" s="831">
        <f t="shared" si="501"/>
        <v>0</v>
      </c>
      <c r="NN270" s="831">
        <f t="shared" si="501"/>
        <v>0</v>
      </c>
      <c r="NO270" s="831">
        <f t="shared" si="501"/>
        <v>0</v>
      </c>
      <c r="NP270" s="831">
        <f t="shared" si="501"/>
        <v>0</v>
      </c>
      <c r="NQ270" s="831">
        <f t="shared" si="501"/>
        <v>0</v>
      </c>
      <c r="NR270" s="831">
        <f t="shared" si="501"/>
        <v>0</v>
      </c>
      <c r="NS270" s="831">
        <f t="shared" si="501"/>
        <v>0</v>
      </c>
      <c r="NT270" s="831">
        <f t="shared" si="501"/>
        <v>0</v>
      </c>
      <c r="NU270" s="831">
        <f t="shared" si="501"/>
        <v>0</v>
      </c>
      <c r="NV270" s="831">
        <f t="shared" si="501"/>
        <v>0</v>
      </c>
      <c r="NW270" s="831">
        <f t="shared" si="501"/>
        <v>0</v>
      </c>
      <c r="NX270" s="831">
        <f t="shared" si="501"/>
        <v>0</v>
      </c>
      <c r="NY270" s="831">
        <f t="shared" si="501"/>
        <v>0</v>
      </c>
      <c r="NZ270" s="831">
        <f t="shared" si="501"/>
        <v>0</v>
      </c>
      <c r="OA270" s="831">
        <f t="shared" si="501"/>
        <v>0</v>
      </c>
      <c r="OB270" s="831">
        <f t="shared" si="501"/>
        <v>0</v>
      </c>
      <c r="OC270" s="831">
        <f t="shared" si="501"/>
        <v>0</v>
      </c>
      <c r="OD270" s="831">
        <f t="shared" si="501"/>
        <v>0</v>
      </c>
      <c r="OE270" s="831">
        <f t="shared" si="501"/>
        <v>0</v>
      </c>
      <c r="OF270" s="831">
        <f t="shared" si="501"/>
        <v>0</v>
      </c>
      <c r="OG270" s="831">
        <f t="shared" si="502"/>
        <v>0</v>
      </c>
      <c r="OH270" s="831">
        <f t="shared" si="502"/>
        <v>0</v>
      </c>
      <c r="OI270" s="831">
        <f t="shared" si="502"/>
        <v>0</v>
      </c>
      <c r="OJ270" s="831">
        <f t="shared" si="502"/>
        <v>0</v>
      </c>
      <c r="OK270" s="831">
        <f t="shared" si="502"/>
        <v>0</v>
      </c>
      <c r="OL270" s="831">
        <f t="shared" si="502"/>
        <v>0</v>
      </c>
      <c r="OM270" s="831">
        <f t="shared" si="502"/>
        <v>0</v>
      </c>
      <c r="ON270" s="831">
        <f t="shared" si="502"/>
        <v>0</v>
      </c>
      <c r="OO270" s="831">
        <f t="shared" si="502"/>
        <v>0</v>
      </c>
      <c r="OP270" s="831">
        <f t="shared" si="502"/>
        <v>0</v>
      </c>
      <c r="OQ270" s="831">
        <f t="shared" si="502"/>
        <v>0</v>
      </c>
      <c r="OR270" s="831">
        <f t="shared" si="502"/>
        <v>0</v>
      </c>
      <c r="OS270" s="831">
        <f t="shared" si="502"/>
        <v>0</v>
      </c>
      <c r="OT270" s="831">
        <f t="shared" si="502"/>
        <v>0</v>
      </c>
      <c r="OU270" s="831">
        <f t="shared" si="502"/>
        <v>0</v>
      </c>
      <c r="OV270" s="831">
        <f t="shared" si="502"/>
        <v>0</v>
      </c>
      <c r="OW270" s="831">
        <f t="shared" si="502"/>
        <v>0</v>
      </c>
      <c r="OX270" s="831">
        <f t="shared" si="502"/>
        <v>0</v>
      </c>
      <c r="OY270" s="831">
        <f t="shared" si="502"/>
        <v>0</v>
      </c>
      <c r="OZ270" s="831">
        <f t="shared" si="502"/>
        <v>0</v>
      </c>
      <c r="PA270" s="831">
        <f t="shared" si="502"/>
        <v>0</v>
      </c>
      <c r="PB270" s="831">
        <f t="shared" si="502"/>
        <v>0</v>
      </c>
      <c r="PC270" s="831">
        <f t="shared" si="502"/>
        <v>0</v>
      </c>
      <c r="PD270" s="831">
        <f t="shared" si="502"/>
        <v>0</v>
      </c>
      <c r="PE270" s="831">
        <f t="shared" si="502"/>
        <v>0</v>
      </c>
      <c r="PF270" s="831">
        <f t="shared" si="502"/>
        <v>0</v>
      </c>
      <c r="PG270" s="831">
        <f t="shared" si="502"/>
        <v>0</v>
      </c>
      <c r="PH270" s="831">
        <f t="shared" si="502"/>
        <v>0</v>
      </c>
      <c r="PI270" s="831">
        <f t="shared" si="502"/>
        <v>0</v>
      </c>
      <c r="PJ270" s="831">
        <f t="shared" si="502"/>
        <v>0</v>
      </c>
      <c r="PK270" s="831">
        <f t="shared" si="502"/>
        <v>0</v>
      </c>
      <c r="PL270" s="831">
        <f t="shared" si="502"/>
        <v>0</v>
      </c>
      <c r="PM270" s="831">
        <f t="shared" si="502"/>
        <v>0</v>
      </c>
      <c r="PN270" s="831">
        <f t="shared" si="502"/>
        <v>0</v>
      </c>
      <c r="PO270" s="831">
        <f t="shared" si="502"/>
        <v>0</v>
      </c>
      <c r="PP270" s="831">
        <f t="shared" si="502"/>
        <v>0</v>
      </c>
      <c r="PQ270" s="831">
        <f t="shared" si="502"/>
        <v>0</v>
      </c>
      <c r="PR270" s="831">
        <f t="shared" si="502"/>
        <v>0</v>
      </c>
      <c r="PS270" s="831">
        <f t="shared" si="502"/>
        <v>0</v>
      </c>
      <c r="PT270" s="831">
        <f t="shared" si="502"/>
        <v>0</v>
      </c>
      <c r="PU270" s="831">
        <f t="shared" si="502"/>
        <v>0</v>
      </c>
      <c r="PV270" s="831">
        <f t="shared" si="502"/>
        <v>0</v>
      </c>
      <c r="PW270" s="831">
        <f t="shared" si="502"/>
        <v>0</v>
      </c>
      <c r="PX270" s="831">
        <f t="shared" si="502"/>
        <v>0</v>
      </c>
      <c r="PY270" s="831">
        <f t="shared" si="502"/>
        <v>0</v>
      </c>
      <c r="PZ270" s="831">
        <f t="shared" si="502"/>
        <v>0</v>
      </c>
      <c r="QA270" s="831">
        <f t="shared" si="502"/>
        <v>0</v>
      </c>
      <c r="QB270" s="831">
        <f t="shared" si="502"/>
        <v>0</v>
      </c>
      <c r="QC270" s="831">
        <f t="shared" si="502"/>
        <v>0</v>
      </c>
      <c r="QD270" s="831">
        <f t="shared" si="502"/>
        <v>0</v>
      </c>
      <c r="QE270" s="831">
        <f t="shared" si="502"/>
        <v>0</v>
      </c>
      <c r="QF270" s="831">
        <f t="shared" si="502"/>
        <v>0</v>
      </c>
      <c r="QG270" s="831">
        <f t="shared" si="502"/>
        <v>0</v>
      </c>
      <c r="QH270" s="831">
        <f t="shared" si="502"/>
        <v>0</v>
      </c>
      <c r="QI270" s="831">
        <f t="shared" si="502"/>
        <v>0</v>
      </c>
      <c r="QJ270" s="831">
        <f t="shared" si="502"/>
        <v>0</v>
      </c>
      <c r="QK270" s="831">
        <f t="shared" si="502"/>
        <v>0</v>
      </c>
      <c r="QL270" s="831">
        <f t="shared" si="502"/>
        <v>0</v>
      </c>
      <c r="QM270" s="831">
        <f t="shared" si="502"/>
        <v>0</v>
      </c>
      <c r="QN270" s="831">
        <f t="shared" si="502"/>
        <v>0</v>
      </c>
      <c r="QO270" s="831">
        <f t="shared" si="502"/>
        <v>0</v>
      </c>
      <c r="QP270" s="831">
        <f t="shared" si="502"/>
        <v>0</v>
      </c>
      <c r="QQ270" s="831">
        <f t="shared" si="502"/>
        <v>0</v>
      </c>
      <c r="QR270" s="831">
        <f t="shared" si="502"/>
        <v>0</v>
      </c>
      <c r="QS270" s="831">
        <f t="shared" si="503"/>
        <v>0</v>
      </c>
      <c r="QT270" s="831">
        <f t="shared" si="503"/>
        <v>0</v>
      </c>
      <c r="QU270" s="831">
        <f t="shared" si="503"/>
        <v>0</v>
      </c>
      <c r="QV270" s="831">
        <f t="shared" si="503"/>
        <v>0</v>
      </c>
      <c r="QW270" s="831">
        <f t="shared" si="503"/>
        <v>0</v>
      </c>
      <c r="QX270" s="831">
        <f t="shared" si="503"/>
        <v>0</v>
      </c>
      <c r="QY270" s="831">
        <f t="shared" si="503"/>
        <v>0</v>
      </c>
      <c r="QZ270" s="831">
        <f t="shared" si="503"/>
        <v>0</v>
      </c>
      <c r="RA270" s="831">
        <f t="shared" si="503"/>
        <v>0</v>
      </c>
      <c r="RB270" s="831">
        <f t="shared" si="503"/>
        <v>0</v>
      </c>
      <c r="RC270" s="831">
        <f t="shared" si="503"/>
        <v>0</v>
      </c>
      <c r="RD270" s="831">
        <f t="shared" si="503"/>
        <v>0</v>
      </c>
      <c r="RE270" s="831">
        <f t="shared" si="503"/>
        <v>0</v>
      </c>
      <c r="RF270" s="831">
        <f t="shared" si="503"/>
        <v>0</v>
      </c>
      <c r="RG270" s="831">
        <f t="shared" si="503"/>
        <v>0</v>
      </c>
      <c r="RH270" s="831">
        <f t="shared" si="503"/>
        <v>0</v>
      </c>
      <c r="RI270" s="831">
        <f t="shared" si="503"/>
        <v>0</v>
      </c>
      <c r="RJ270" s="831">
        <f t="shared" si="503"/>
        <v>0</v>
      </c>
      <c r="RK270" s="831">
        <f t="shared" si="503"/>
        <v>0</v>
      </c>
      <c r="RL270" s="831">
        <f t="shared" si="503"/>
        <v>0</v>
      </c>
      <c r="RM270" s="831">
        <f t="shared" si="503"/>
        <v>0</v>
      </c>
      <c r="RN270" s="831">
        <f t="shared" si="503"/>
        <v>0</v>
      </c>
      <c r="RO270" s="831">
        <f t="shared" si="503"/>
        <v>0</v>
      </c>
      <c r="RP270" s="831">
        <f t="shared" si="503"/>
        <v>0</v>
      </c>
      <c r="RQ270" s="831">
        <f t="shared" si="503"/>
        <v>0</v>
      </c>
      <c r="RR270" s="831">
        <f t="shared" si="503"/>
        <v>0</v>
      </c>
      <c r="RS270" s="831">
        <f t="shared" si="503"/>
        <v>0</v>
      </c>
      <c r="RT270" s="831">
        <f t="shared" si="503"/>
        <v>0</v>
      </c>
      <c r="RU270" s="831">
        <f t="shared" si="503"/>
        <v>0</v>
      </c>
      <c r="RV270" s="831">
        <f t="shared" si="503"/>
        <v>0</v>
      </c>
      <c r="RW270" s="831">
        <f t="shared" si="503"/>
        <v>0</v>
      </c>
      <c r="RX270" s="831">
        <f t="shared" si="503"/>
        <v>0</v>
      </c>
      <c r="RY270" s="831">
        <f t="shared" si="503"/>
        <v>0</v>
      </c>
      <c r="RZ270" s="831">
        <f t="shared" si="503"/>
        <v>0</v>
      </c>
      <c r="SA270" s="831">
        <f t="shared" si="503"/>
        <v>0</v>
      </c>
      <c r="SB270" s="831">
        <f t="shared" si="503"/>
        <v>0</v>
      </c>
      <c r="SC270" s="831">
        <f t="shared" si="503"/>
        <v>0</v>
      </c>
      <c r="SD270" s="831">
        <f t="shared" si="503"/>
        <v>0</v>
      </c>
      <c r="SE270" s="831">
        <f t="shared" si="503"/>
        <v>0</v>
      </c>
      <c r="SF270" s="831">
        <f t="shared" si="503"/>
        <v>0</v>
      </c>
      <c r="SG270" s="831">
        <f t="shared" si="503"/>
        <v>0</v>
      </c>
      <c r="SH270" s="831">
        <f t="shared" si="503"/>
        <v>0</v>
      </c>
      <c r="SI270" s="831">
        <f t="shared" si="503"/>
        <v>0</v>
      </c>
      <c r="SJ270" s="831">
        <f t="shared" si="503"/>
        <v>0</v>
      </c>
      <c r="SK270" s="267">
        <f t="shared" si="458"/>
        <v>0</v>
      </c>
      <c r="SL270" s="254"/>
      <c r="SM270" s="242"/>
      <c r="SN270" s="242"/>
      <c r="SO270" s="242"/>
    </row>
    <row r="271" spans="1:509" outlineLevel="3" x14ac:dyDescent="0.35">
      <c r="A271" s="242"/>
      <c r="B271" s="251"/>
      <c r="C271" s="438">
        <f t="shared" si="495"/>
        <v>4</v>
      </c>
      <c r="D271" s="267"/>
      <c r="E271" s="316">
        <f t="shared" ref="E271:E334" si="505">E270+1</f>
        <v>130</v>
      </c>
      <c r="F271" s="322"/>
      <c r="G271" s="322"/>
      <c r="H271" s="267"/>
      <c r="I271" s="540"/>
      <c r="J271" s="554" t="s">
        <v>859</v>
      </c>
      <c r="K271" s="541"/>
      <c r="L271" s="832">
        <f>L270</f>
        <v>0</v>
      </c>
      <c r="M271" s="832">
        <f t="shared" ref="M271:BX271" si="506">M270</f>
        <v>0</v>
      </c>
      <c r="N271" s="832">
        <f t="shared" si="506"/>
        <v>0</v>
      </c>
      <c r="O271" s="832">
        <f t="shared" si="506"/>
        <v>0</v>
      </c>
      <c r="P271" s="832">
        <f t="shared" si="506"/>
        <v>0</v>
      </c>
      <c r="Q271" s="832">
        <f t="shared" si="506"/>
        <v>0</v>
      </c>
      <c r="R271" s="832">
        <f t="shared" si="506"/>
        <v>0</v>
      </c>
      <c r="S271" s="832">
        <f t="shared" si="506"/>
        <v>0</v>
      </c>
      <c r="T271" s="832">
        <f t="shared" si="506"/>
        <v>0</v>
      </c>
      <c r="U271" s="832">
        <f t="shared" si="506"/>
        <v>0</v>
      </c>
      <c r="V271" s="832">
        <f t="shared" si="506"/>
        <v>0</v>
      </c>
      <c r="W271" s="832">
        <f t="shared" si="506"/>
        <v>0</v>
      </c>
      <c r="X271" s="832">
        <f t="shared" si="506"/>
        <v>0</v>
      </c>
      <c r="Y271" s="832">
        <f t="shared" si="506"/>
        <v>0</v>
      </c>
      <c r="Z271" s="832">
        <f t="shared" si="506"/>
        <v>0</v>
      </c>
      <c r="AA271" s="832">
        <f t="shared" si="506"/>
        <v>0</v>
      </c>
      <c r="AB271" s="832">
        <f t="shared" si="506"/>
        <v>0</v>
      </c>
      <c r="AC271" s="832">
        <f t="shared" si="506"/>
        <v>0</v>
      </c>
      <c r="AD271" s="832">
        <f t="shared" si="506"/>
        <v>0</v>
      </c>
      <c r="AE271" s="832">
        <f t="shared" si="506"/>
        <v>0</v>
      </c>
      <c r="AF271" s="832">
        <f t="shared" si="506"/>
        <v>0</v>
      </c>
      <c r="AG271" s="832">
        <f t="shared" si="506"/>
        <v>0</v>
      </c>
      <c r="AH271" s="832">
        <f t="shared" si="506"/>
        <v>0</v>
      </c>
      <c r="AI271" s="832">
        <f t="shared" si="506"/>
        <v>0</v>
      </c>
      <c r="AJ271" s="832">
        <f t="shared" si="506"/>
        <v>0</v>
      </c>
      <c r="AK271" s="832">
        <f t="shared" si="506"/>
        <v>0</v>
      </c>
      <c r="AL271" s="832">
        <f t="shared" si="506"/>
        <v>0</v>
      </c>
      <c r="AM271" s="832">
        <f t="shared" si="506"/>
        <v>0</v>
      </c>
      <c r="AN271" s="832">
        <f t="shared" si="506"/>
        <v>0</v>
      </c>
      <c r="AO271" s="832">
        <f t="shared" si="506"/>
        <v>0</v>
      </c>
      <c r="AP271" s="832">
        <f t="shared" si="506"/>
        <v>0</v>
      </c>
      <c r="AQ271" s="832">
        <f t="shared" si="506"/>
        <v>0</v>
      </c>
      <c r="AR271" s="832">
        <f t="shared" si="506"/>
        <v>0</v>
      </c>
      <c r="AS271" s="832">
        <f t="shared" si="506"/>
        <v>0</v>
      </c>
      <c r="AT271" s="832">
        <f t="shared" si="506"/>
        <v>0</v>
      </c>
      <c r="AU271" s="832">
        <f t="shared" si="506"/>
        <v>0</v>
      </c>
      <c r="AV271" s="832">
        <f t="shared" si="506"/>
        <v>0</v>
      </c>
      <c r="AW271" s="832">
        <f t="shared" si="506"/>
        <v>0</v>
      </c>
      <c r="AX271" s="832">
        <f t="shared" si="506"/>
        <v>0</v>
      </c>
      <c r="AY271" s="832">
        <f t="shared" si="506"/>
        <v>0</v>
      </c>
      <c r="AZ271" s="832">
        <f t="shared" si="506"/>
        <v>0</v>
      </c>
      <c r="BA271" s="832">
        <f t="shared" si="506"/>
        <v>0</v>
      </c>
      <c r="BB271" s="832">
        <f t="shared" si="506"/>
        <v>0</v>
      </c>
      <c r="BC271" s="832">
        <f t="shared" si="506"/>
        <v>0</v>
      </c>
      <c r="BD271" s="832">
        <f t="shared" si="506"/>
        <v>0</v>
      </c>
      <c r="BE271" s="832">
        <f t="shared" si="506"/>
        <v>0</v>
      </c>
      <c r="BF271" s="832">
        <f t="shared" si="506"/>
        <v>0</v>
      </c>
      <c r="BG271" s="832">
        <f t="shared" si="506"/>
        <v>0</v>
      </c>
      <c r="BH271" s="832">
        <f t="shared" si="506"/>
        <v>0</v>
      </c>
      <c r="BI271" s="832">
        <f t="shared" si="506"/>
        <v>0</v>
      </c>
      <c r="BJ271" s="832">
        <f t="shared" si="506"/>
        <v>0</v>
      </c>
      <c r="BK271" s="832">
        <f t="shared" si="506"/>
        <v>0</v>
      </c>
      <c r="BL271" s="832">
        <f t="shared" si="506"/>
        <v>0</v>
      </c>
      <c r="BM271" s="832">
        <f t="shared" si="506"/>
        <v>0</v>
      </c>
      <c r="BN271" s="832">
        <f t="shared" si="506"/>
        <v>0</v>
      </c>
      <c r="BO271" s="832">
        <f t="shared" si="506"/>
        <v>0</v>
      </c>
      <c r="BP271" s="832">
        <f t="shared" si="506"/>
        <v>0</v>
      </c>
      <c r="BQ271" s="832">
        <f t="shared" si="506"/>
        <v>0</v>
      </c>
      <c r="BR271" s="832">
        <f t="shared" si="506"/>
        <v>0</v>
      </c>
      <c r="BS271" s="832">
        <f t="shared" si="506"/>
        <v>0</v>
      </c>
      <c r="BT271" s="832">
        <f t="shared" si="506"/>
        <v>0</v>
      </c>
      <c r="BU271" s="832">
        <f t="shared" si="506"/>
        <v>0</v>
      </c>
      <c r="BV271" s="832">
        <f t="shared" si="506"/>
        <v>0</v>
      </c>
      <c r="BW271" s="832">
        <f t="shared" si="506"/>
        <v>0</v>
      </c>
      <c r="BX271" s="832">
        <f t="shared" si="506"/>
        <v>0</v>
      </c>
      <c r="BY271" s="832">
        <f t="shared" ref="BY271:EJ271" si="507">BY270</f>
        <v>0</v>
      </c>
      <c r="BZ271" s="832">
        <f t="shared" si="507"/>
        <v>0</v>
      </c>
      <c r="CA271" s="832">
        <f t="shared" si="507"/>
        <v>0</v>
      </c>
      <c r="CB271" s="832">
        <f t="shared" si="507"/>
        <v>0</v>
      </c>
      <c r="CC271" s="832">
        <f t="shared" si="507"/>
        <v>0</v>
      </c>
      <c r="CD271" s="832">
        <f t="shared" si="507"/>
        <v>0</v>
      </c>
      <c r="CE271" s="832">
        <f t="shared" si="507"/>
        <v>0</v>
      </c>
      <c r="CF271" s="832">
        <f t="shared" si="507"/>
        <v>0</v>
      </c>
      <c r="CG271" s="832">
        <f t="shared" si="507"/>
        <v>0</v>
      </c>
      <c r="CH271" s="832">
        <f t="shared" si="507"/>
        <v>0</v>
      </c>
      <c r="CI271" s="832">
        <f t="shared" si="507"/>
        <v>0</v>
      </c>
      <c r="CJ271" s="832">
        <f t="shared" si="507"/>
        <v>0</v>
      </c>
      <c r="CK271" s="832">
        <f t="shared" si="507"/>
        <v>0</v>
      </c>
      <c r="CL271" s="832">
        <f t="shared" si="507"/>
        <v>0</v>
      </c>
      <c r="CM271" s="832">
        <f t="shared" si="507"/>
        <v>0</v>
      </c>
      <c r="CN271" s="832">
        <f t="shared" si="507"/>
        <v>0</v>
      </c>
      <c r="CO271" s="832">
        <f t="shared" si="507"/>
        <v>0</v>
      </c>
      <c r="CP271" s="832">
        <f t="shared" si="507"/>
        <v>0</v>
      </c>
      <c r="CQ271" s="832">
        <f t="shared" si="507"/>
        <v>0</v>
      </c>
      <c r="CR271" s="832">
        <f t="shared" si="507"/>
        <v>0</v>
      </c>
      <c r="CS271" s="832">
        <f t="shared" si="507"/>
        <v>0</v>
      </c>
      <c r="CT271" s="832">
        <f t="shared" si="507"/>
        <v>0</v>
      </c>
      <c r="CU271" s="832">
        <f t="shared" si="507"/>
        <v>0</v>
      </c>
      <c r="CV271" s="832">
        <f t="shared" si="507"/>
        <v>0</v>
      </c>
      <c r="CW271" s="832">
        <f t="shared" si="507"/>
        <v>0</v>
      </c>
      <c r="CX271" s="832">
        <f t="shared" si="507"/>
        <v>0</v>
      </c>
      <c r="CY271" s="832">
        <f t="shared" si="507"/>
        <v>0</v>
      </c>
      <c r="CZ271" s="832">
        <f t="shared" si="507"/>
        <v>0</v>
      </c>
      <c r="DA271" s="832">
        <f t="shared" si="507"/>
        <v>0</v>
      </c>
      <c r="DB271" s="832">
        <f t="shared" si="507"/>
        <v>0</v>
      </c>
      <c r="DC271" s="832">
        <f t="shared" si="507"/>
        <v>0</v>
      </c>
      <c r="DD271" s="832">
        <f t="shared" si="507"/>
        <v>0</v>
      </c>
      <c r="DE271" s="832">
        <f t="shared" si="507"/>
        <v>0</v>
      </c>
      <c r="DF271" s="832">
        <f t="shared" si="507"/>
        <v>0</v>
      </c>
      <c r="DG271" s="832">
        <f t="shared" si="507"/>
        <v>0</v>
      </c>
      <c r="DH271" s="832">
        <f t="shared" si="507"/>
        <v>0</v>
      </c>
      <c r="DI271" s="832">
        <f t="shared" si="507"/>
        <v>0</v>
      </c>
      <c r="DJ271" s="832">
        <f t="shared" si="507"/>
        <v>0</v>
      </c>
      <c r="DK271" s="832">
        <f t="shared" si="507"/>
        <v>0</v>
      </c>
      <c r="DL271" s="832">
        <f t="shared" si="507"/>
        <v>0</v>
      </c>
      <c r="DM271" s="832">
        <f t="shared" si="507"/>
        <v>0</v>
      </c>
      <c r="DN271" s="832">
        <f t="shared" si="507"/>
        <v>0</v>
      </c>
      <c r="DO271" s="832">
        <f t="shared" si="507"/>
        <v>0</v>
      </c>
      <c r="DP271" s="832">
        <f t="shared" si="507"/>
        <v>0</v>
      </c>
      <c r="DQ271" s="832">
        <f t="shared" si="507"/>
        <v>0</v>
      </c>
      <c r="DR271" s="832">
        <f t="shared" si="507"/>
        <v>0</v>
      </c>
      <c r="DS271" s="832">
        <f t="shared" si="507"/>
        <v>0</v>
      </c>
      <c r="DT271" s="832">
        <f t="shared" si="507"/>
        <v>0</v>
      </c>
      <c r="DU271" s="832">
        <f t="shared" si="507"/>
        <v>0</v>
      </c>
      <c r="DV271" s="832">
        <f t="shared" si="507"/>
        <v>0</v>
      </c>
      <c r="DW271" s="832">
        <f t="shared" si="507"/>
        <v>0</v>
      </c>
      <c r="DX271" s="832">
        <f t="shared" si="507"/>
        <v>0</v>
      </c>
      <c r="DY271" s="832">
        <f t="shared" si="507"/>
        <v>0</v>
      </c>
      <c r="DZ271" s="832">
        <f t="shared" si="507"/>
        <v>0</v>
      </c>
      <c r="EA271" s="832">
        <f t="shared" si="507"/>
        <v>0</v>
      </c>
      <c r="EB271" s="832">
        <f t="shared" si="507"/>
        <v>0</v>
      </c>
      <c r="EC271" s="832">
        <f t="shared" si="507"/>
        <v>0</v>
      </c>
      <c r="ED271" s="832">
        <f t="shared" si="507"/>
        <v>0</v>
      </c>
      <c r="EE271" s="832">
        <f t="shared" si="507"/>
        <v>0</v>
      </c>
      <c r="EF271" s="832">
        <f t="shared" si="507"/>
        <v>0</v>
      </c>
      <c r="EG271" s="832">
        <f t="shared" si="507"/>
        <v>0</v>
      </c>
      <c r="EH271" s="832">
        <f t="shared" si="507"/>
        <v>0</v>
      </c>
      <c r="EI271" s="832">
        <f t="shared" si="507"/>
        <v>0</v>
      </c>
      <c r="EJ271" s="832">
        <f t="shared" si="507"/>
        <v>0</v>
      </c>
      <c r="EK271" s="832">
        <f t="shared" ref="EK271:GV271" si="508">EK270</f>
        <v>0</v>
      </c>
      <c r="EL271" s="832">
        <f t="shared" si="508"/>
        <v>0</v>
      </c>
      <c r="EM271" s="832">
        <f t="shared" si="508"/>
        <v>0</v>
      </c>
      <c r="EN271" s="832">
        <f t="shared" si="508"/>
        <v>0</v>
      </c>
      <c r="EO271" s="832">
        <f t="shared" si="508"/>
        <v>0</v>
      </c>
      <c r="EP271" s="832">
        <f t="shared" si="508"/>
        <v>0</v>
      </c>
      <c r="EQ271" s="832">
        <f t="shared" si="508"/>
        <v>0</v>
      </c>
      <c r="ER271" s="832">
        <f t="shared" si="508"/>
        <v>0</v>
      </c>
      <c r="ES271" s="832">
        <f t="shared" si="508"/>
        <v>0</v>
      </c>
      <c r="ET271" s="832">
        <f t="shared" si="508"/>
        <v>0</v>
      </c>
      <c r="EU271" s="832">
        <f t="shared" si="508"/>
        <v>0</v>
      </c>
      <c r="EV271" s="832">
        <f t="shared" si="508"/>
        <v>0</v>
      </c>
      <c r="EW271" s="832">
        <f t="shared" si="508"/>
        <v>0</v>
      </c>
      <c r="EX271" s="832">
        <f t="shared" si="508"/>
        <v>0</v>
      </c>
      <c r="EY271" s="832">
        <f t="shared" si="508"/>
        <v>0</v>
      </c>
      <c r="EZ271" s="832">
        <f t="shared" si="508"/>
        <v>0</v>
      </c>
      <c r="FA271" s="832">
        <f t="shared" si="508"/>
        <v>0</v>
      </c>
      <c r="FB271" s="832">
        <f t="shared" si="508"/>
        <v>0</v>
      </c>
      <c r="FC271" s="832">
        <f t="shared" si="508"/>
        <v>0</v>
      </c>
      <c r="FD271" s="832">
        <f t="shared" si="508"/>
        <v>0</v>
      </c>
      <c r="FE271" s="832">
        <f t="shared" si="508"/>
        <v>0</v>
      </c>
      <c r="FF271" s="832">
        <f t="shared" si="508"/>
        <v>0</v>
      </c>
      <c r="FG271" s="832">
        <f t="shared" si="508"/>
        <v>0</v>
      </c>
      <c r="FH271" s="832">
        <f t="shared" si="508"/>
        <v>0</v>
      </c>
      <c r="FI271" s="832">
        <f t="shared" si="508"/>
        <v>0</v>
      </c>
      <c r="FJ271" s="832">
        <f t="shared" si="508"/>
        <v>0</v>
      </c>
      <c r="FK271" s="832">
        <f t="shared" si="508"/>
        <v>0</v>
      </c>
      <c r="FL271" s="832">
        <f t="shared" si="508"/>
        <v>0</v>
      </c>
      <c r="FM271" s="832">
        <f t="shared" si="508"/>
        <v>0</v>
      </c>
      <c r="FN271" s="832">
        <f t="shared" si="508"/>
        <v>0</v>
      </c>
      <c r="FO271" s="832">
        <f t="shared" si="508"/>
        <v>0</v>
      </c>
      <c r="FP271" s="832">
        <f t="shared" si="508"/>
        <v>0</v>
      </c>
      <c r="FQ271" s="832">
        <f t="shared" si="508"/>
        <v>0</v>
      </c>
      <c r="FR271" s="832">
        <f t="shared" si="508"/>
        <v>0</v>
      </c>
      <c r="FS271" s="832">
        <f t="shared" si="508"/>
        <v>0</v>
      </c>
      <c r="FT271" s="832">
        <f t="shared" si="508"/>
        <v>0</v>
      </c>
      <c r="FU271" s="832">
        <f t="shared" si="508"/>
        <v>0</v>
      </c>
      <c r="FV271" s="832">
        <f t="shared" si="508"/>
        <v>0</v>
      </c>
      <c r="FW271" s="832">
        <f t="shared" si="508"/>
        <v>0</v>
      </c>
      <c r="FX271" s="832">
        <f t="shared" si="508"/>
        <v>0</v>
      </c>
      <c r="FY271" s="832">
        <f t="shared" si="508"/>
        <v>0</v>
      </c>
      <c r="FZ271" s="832">
        <f t="shared" si="508"/>
        <v>0</v>
      </c>
      <c r="GA271" s="832">
        <f t="shared" si="508"/>
        <v>0</v>
      </c>
      <c r="GB271" s="832">
        <f t="shared" si="508"/>
        <v>0</v>
      </c>
      <c r="GC271" s="832">
        <f t="shared" si="508"/>
        <v>0</v>
      </c>
      <c r="GD271" s="832">
        <f t="shared" si="508"/>
        <v>0</v>
      </c>
      <c r="GE271" s="832">
        <f t="shared" si="508"/>
        <v>0</v>
      </c>
      <c r="GF271" s="832">
        <f t="shared" si="508"/>
        <v>0</v>
      </c>
      <c r="GG271" s="832">
        <f t="shared" si="508"/>
        <v>0</v>
      </c>
      <c r="GH271" s="832">
        <f t="shared" si="508"/>
        <v>0</v>
      </c>
      <c r="GI271" s="832">
        <f t="shared" si="508"/>
        <v>0</v>
      </c>
      <c r="GJ271" s="832">
        <f t="shared" si="508"/>
        <v>0</v>
      </c>
      <c r="GK271" s="832">
        <f t="shared" si="508"/>
        <v>0</v>
      </c>
      <c r="GL271" s="832">
        <f t="shared" si="508"/>
        <v>0</v>
      </c>
      <c r="GM271" s="832">
        <f t="shared" si="508"/>
        <v>0</v>
      </c>
      <c r="GN271" s="832">
        <f t="shared" si="508"/>
        <v>0</v>
      </c>
      <c r="GO271" s="832">
        <f t="shared" si="508"/>
        <v>0</v>
      </c>
      <c r="GP271" s="832">
        <f t="shared" si="508"/>
        <v>0</v>
      </c>
      <c r="GQ271" s="832">
        <f t="shared" si="508"/>
        <v>0</v>
      </c>
      <c r="GR271" s="832">
        <f t="shared" si="508"/>
        <v>0</v>
      </c>
      <c r="GS271" s="832">
        <f t="shared" si="508"/>
        <v>0</v>
      </c>
      <c r="GT271" s="832">
        <f t="shared" si="508"/>
        <v>0</v>
      </c>
      <c r="GU271" s="832">
        <f t="shared" si="508"/>
        <v>0</v>
      </c>
      <c r="GV271" s="832">
        <f t="shared" si="508"/>
        <v>0</v>
      </c>
      <c r="GW271" s="832">
        <f t="shared" ref="GW271:JH271" si="509">GW270</f>
        <v>0</v>
      </c>
      <c r="GX271" s="832">
        <f t="shared" si="509"/>
        <v>0</v>
      </c>
      <c r="GY271" s="832">
        <f t="shared" si="509"/>
        <v>0</v>
      </c>
      <c r="GZ271" s="832">
        <f t="shared" si="509"/>
        <v>0</v>
      </c>
      <c r="HA271" s="832">
        <f t="shared" si="509"/>
        <v>0</v>
      </c>
      <c r="HB271" s="832">
        <f t="shared" si="509"/>
        <v>0</v>
      </c>
      <c r="HC271" s="832">
        <f t="shared" si="509"/>
        <v>0</v>
      </c>
      <c r="HD271" s="832">
        <f t="shared" si="509"/>
        <v>0</v>
      </c>
      <c r="HE271" s="832">
        <f t="shared" si="509"/>
        <v>0</v>
      </c>
      <c r="HF271" s="832">
        <f t="shared" si="509"/>
        <v>0</v>
      </c>
      <c r="HG271" s="832">
        <f t="shared" si="509"/>
        <v>0</v>
      </c>
      <c r="HH271" s="832">
        <f t="shared" si="509"/>
        <v>0</v>
      </c>
      <c r="HI271" s="832">
        <f t="shared" si="509"/>
        <v>0</v>
      </c>
      <c r="HJ271" s="832">
        <f t="shared" si="509"/>
        <v>0</v>
      </c>
      <c r="HK271" s="832">
        <f t="shared" si="509"/>
        <v>0</v>
      </c>
      <c r="HL271" s="832">
        <f t="shared" si="509"/>
        <v>0</v>
      </c>
      <c r="HM271" s="832">
        <f t="shared" si="509"/>
        <v>0</v>
      </c>
      <c r="HN271" s="832">
        <f t="shared" si="509"/>
        <v>0</v>
      </c>
      <c r="HO271" s="832">
        <f t="shared" si="509"/>
        <v>0</v>
      </c>
      <c r="HP271" s="832">
        <f t="shared" si="509"/>
        <v>0</v>
      </c>
      <c r="HQ271" s="832">
        <f t="shared" si="509"/>
        <v>0</v>
      </c>
      <c r="HR271" s="832">
        <f t="shared" si="509"/>
        <v>0</v>
      </c>
      <c r="HS271" s="832">
        <f t="shared" si="509"/>
        <v>0</v>
      </c>
      <c r="HT271" s="832">
        <f t="shared" si="509"/>
        <v>0</v>
      </c>
      <c r="HU271" s="832">
        <f t="shared" si="509"/>
        <v>0</v>
      </c>
      <c r="HV271" s="832">
        <f t="shared" si="509"/>
        <v>0</v>
      </c>
      <c r="HW271" s="832">
        <f t="shared" si="509"/>
        <v>0</v>
      </c>
      <c r="HX271" s="832">
        <f t="shared" si="509"/>
        <v>0</v>
      </c>
      <c r="HY271" s="832">
        <f t="shared" si="509"/>
        <v>0</v>
      </c>
      <c r="HZ271" s="832">
        <f t="shared" si="509"/>
        <v>0</v>
      </c>
      <c r="IA271" s="832">
        <f t="shared" si="509"/>
        <v>0</v>
      </c>
      <c r="IB271" s="832">
        <f t="shared" si="509"/>
        <v>0</v>
      </c>
      <c r="IC271" s="832">
        <f t="shared" si="509"/>
        <v>0</v>
      </c>
      <c r="ID271" s="832">
        <f t="shared" si="509"/>
        <v>0</v>
      </c>
      <c r="IE271" s="832">
        <f t="shared" si="509"/>
        <v>0</v>
      </c>
      <c r="IF271" s="832">
        <f t="shared" si="509"/>
        <v>0</v>
      </c>
      <c r="IG271" s="832">
        <f t="shared" si="509"/>
        <v>0</v>
      </c>
      <c r="IH271" s="832">
        <f t="shared" si="509"/>
        <v>0</v>
      </c>
      <c r="II271" s="832">
        <f t="shared" si="509"/>
        <v>0</v>
      </c>
      <c r="IJ271" s="832">
        <f t="shared" si="509"/>
        <v>0</v>
      </c>
      <c r="IK271" s="832">
        <f t="shared" si="509"/>
        <v>0</v>
      </c>
      <c r="IL271" s="832">
        <f t="shared" si="509"/>
        <v>0</v>
      </c>
      <c r="IM271" s="832">
        <f t="shared" si="509"/>
        <v>0</v>
      </c>
      <c r="IN271" s="832">
        <f t="shared" si="509"/>
        <v>0</v>
      </c>
      <c r="IO271" s="832">
        <f t="shared" si="509"/>
        <v>0</v>
      </c>
      <c r="IP271" s="832">
        <f t="shared" si="509"/>
        <v>0</v>
      </c>
      <c r="IQ271" s="832">
        <f t="shared" si="509"/>
        <v>0</v>
      </c>
      <c r="IR271" s="832">
        <f t="shared" si="509"/>
        <v>0</v>
      </c>
      <c r="IS271" s="832">
        <f t="shared" si="509"/>
        <v>0</v>
      </c>
      <c r="IT271" s="832">
        <f t="shared" si="509"/>
        <v>0</v>
      </c>
      <c r="IU271" s="832">
        <f t="shared" si="509"/>
        <v>0</v>
      </c>
      <c r="IV271" s="832">
        <f t="shared" si="509"/>
        <v>0</v>
      </c>
      <c r="IW271" s="832">
        <f t="shared" si="509"/>
        <v>0</v>
      </c>
      <c r="IX271" s="832">
        <f t="shared" si="509"/>
        <v>0</v>
      </c>
      <c r="IY271" s="832">
        <f t="shared" si="509"/>
        <v>0</v>
      </c>
      <c r="IZ271" s="832">
        <f t="shared" si="509"/>
        <v>0</v>
      </c>
      <c r="JA271" s="832">
        <f t="shared" si="509"/>
        <v>0</v>
      </c>
      <c r="JB271" s="832">
        <f t="shared" si="509"/>
        <v>0</v>
      </c>
      <c r="JC271" s="832">
        <f t="shared" si="509"/>
        <v>0</v>
      </c>
      <c r="JD271" s="832">
        <f t="shared" si="509"/>
        <v>0</v>
      </c>
      <c r="JE271" s="832">
        <f t="shared" si="509"/>
        <v>0</v>
      </c>
      <c r="JF271" s="832">
        <f t="shared" si="509"/>
        <v>0</v>
      </c>
      <c r="JG271" s="832">
        <f t="shared" si="509"/>
        <v>0</v>
      </c>
      <c r="JH271" s="832">
        <f t="shared" si="509"/>
        <v>0</v>
      </c>
      <c r="JI271" s="832">
        <f t="shared" ref="JI271:LT271" si="510">JI270</f>
        <v>0</v>
      </c>
      <c r="JJ271" s="832">
        <f t="shared" si="510"/>
        <v>0</v>
      </c>
      <c r="JK271" s="832">
        <f t="shared" si="510"/>
        <v>0</v>
      </c>
      <c r="JL271" s="832">
        <f t="shared" si="510"/>
        <v>0</v>
      </c>
      <c r="JM271" s="832">
        <f t="shared" si="510"/>
        <v>0</v>
      </c>
      <c r="JN271" s="832">
        <f t="shared" si="510"/>
        <v>0</v>
      </c>
      <c r="JO271" s="832">
        <f t="shared" si="510"/>
        <v>0</v>
      </c>
      <c r="JP271" s="832">
        <f t="shared" si="510"/>
        <v>0</v>
      </c>
      <c r="JQ271" s="832">
        <f t="shared" si="510"/>
        <v>0</v>
      </c>
      <c r="JR271" s="832">
        <f t="shared" si="510"/>
        <v>0</v>
      </c>
      <c r="JS271" s="832">
        <f t="shared" si="510"/>
        <v>0</v>
      </c>
      <c r="JT271" s="832">
        <f t="shared" si="510"/>
        <v>0</v>
      </c>
      <c r="JU271" s="832">
        <f t="shared" si="510"/>
        <v>0</v>
      </c>
      <c r="JV271" s="832">
        <f t="shared" si="510"/>
        <v>0</v>
      </c>
      <c r="JW271" s="832">
        <f t="shared" si="510"/>
        <v>0</v>
      </c>
      <c r="JX271" s="832">
        <f t="shared" si="510"/>
        <v>0</v>
      </c>
      <c r="JY271" s="832">
        <f t="shared" si="510"/>
        <v>0</v>
      </c>
      <c r="JZ271" s="832">
        <f t="shared" si="510"/>
        <v>0</v>
      </c>
      <c r="KA271" s="832">
        <f t="shared" si="510"/>
        <v>0</v>
      </c>
      <c r="KB271" s="832">
        <f t="shared" si="510"/>
        <v>0</v>
      </c>
      <c r="KC271" s="832">
        <f t="shared" si="510"/>
        <v>0</v>
      </c>
      <c r="KD271" s="832">
        <f t="shared" si="510"/>
        <v>0</v>
      </c>
      <c r="KE271" s="832">
        <f t="shared" si="510"/>
        <v>0</v>
      </c>
      <c r="KF271" s="832">
        <f t="shared" si="510"/>
        <v>0</v>
      </c>
      <c r="KG271" s="832">
        <f t="shared" si="510"/>
        <v>0</v>
      </c>
      <c r="KH271" s="832">
        <f t="shared" si="510"/>
        <v>0</v>
      </c>
      <c r="KI271" s="832">
        <f t="shared" si="510"/>
        <v>0</v>
      </c>
      <c r="KJ271" s="832">
        <f t="shared" si="510"/>
        <v>0</v>
      </c>
      <c r="KK271" s="832">
        <f t="shared" si="510"/>
        <v>0</v>
      </c>
      <c r="KL271" s="832">
        <f t="shared" si="510"/>
        <v>0</v>
      </c>
      <c r="KM271" s="832">
        <f t="shared" si="510"/>
        <v>0</v>
      </c>
      <c r="KN271" s="832">
        <f t="shared" si="510"/>
        <v>0</v>
      </c>
      <c r="KO271" s="832">
        <f t="shared" si="510"/>
        <v>0</v>
      </c>
      <c r="KP271" s="832">
        <f t="shared" si="510"/>
        <v>0</v>
      </c>
      <c r="KQ271" s="832">
        <f t="shared" si="510"/>
        <v>0</v>
      </c>
      <c r="KR271" s="832">
        <f t="shared" si="510"/>
        <v>0</v>
      </c>
      <c r="KS271" s="832">
        <f t="shared" si="510"/>
        <v>0</v>
      </c>
      <c r="KT271" s="832">
        <f t="shared" si="510"/>
        <v>0</v>
      </c>
      <c r="KU271" s="832">
        <f t="shared" si="510"/>
        <v>0</v>
      </c>
      <c r="KV271" s="832">
        <f t="shared" si="510"/>
        <v>0</v>
      </c>
      <c r="KW271" s="832">
        <f t="shared" si="510"/>
        <v>0</v>
      </c>
      <c r="KX271" s="832">
        <f t="shared" si="510"/>
        <v>0</v>
      </c>
      <c r="KY271" s="832">
        <f t="shared" si="510"/>
        <v>0</v>
      </c>
      <c r="KZ271" s="832">
        <f t="shared" si="510"/>
        <v>0</v>
      </c>
      <c r="LA271" s="832">
        <f t="shared" si="510"/>
        <v>0</v>
      </c>
      <c r="LB271" s="832">
        <f t="shared" si="510"/>
        <v>0</v>
      </c>
      <c r="LC271" s="832">
        <f t="shared" si="510"/>
        <v>0</v>
      </c>
      <c r="LD271" s="832">
        <f t="shared" si="510"/>
        <v>0</v>
      </c>
      <c r="LE271" s="832">
        <f t="shared" si="510"/>
        <v>0</v>
      </c>
      <c r="LF271" s="832">
        <f t="shared" si="510"/>
        <v>0</v>
      </c>
      <c r="LG271" s="832">
        <f t="shared" si="510"/>
        <v>0</v>
      </c>
      <c r="LH271" s="832">
        <f t="shared" si="510"/>
        <v>0</v>
      </c>
      <c r="LI271" s="832">
        <f t="shared" si="510"/>
        <v>0</v>
      </c>
      <c r="LJ271" s="832">
        <f t="shared" si="510"/>
        <v>0</v>
      </c>
      <c r="LK271" s="832">
        <f t="shared" si="510"/>
        <v>0</v>
      </c>
      <c r="LL271" s="832">
        <f t="shared" si="510"/>
        <v>0</v>
      </c>
      <c r="LM271" s="832">
        <f t="shared" si="510"/>
        <v>0</v>
      </c>
      <c r="LN271" s="832">
        <f t="shared" si="510"/>
        <v>0</v>
      </c>
      <c r="LO271" s="832">
        <f t="shared" si="510"/>
        <v>0</v>
      </c>
      <c r="LP271" s="832">
        <f t="shared" si="510"/>
        <v>0</v>
      </c>
      <c r="LQ271" s="832">
        <f t="shared" si="510"/>
        <v>0</v>
      </c>
      <c r="LR271" s="832">
        <f t="shared" si="510"/>
        <v>0</v>
      </c>
      <c r="LS271" s="832">
        <f t="shared" si="510"/>
        <v>0</v>
      </c>
      <c r="LT271" s="832">
        <f t="shared" si="510"/>
        <v>0</v>
      </c>
      <c r="LU271" s="832">
        <f t="shared" ref="LU271:OF271" si="511">LU270</f>
        <v>0</v>
      </c>
      <c r="LV271" s="832">
        <f t="shared" si="511"/>
        <v>0</v>
      </c>
      <c r="LW271" s="832">
        <f t="shared" si="511"/>
        <v>0</v>
      </c>
      <c r="LX271" s="832">
        <f t="shared" si="511"/>
        <v>0</v>
      </c>
      <c r="LY271" s="832">
        <f t="shared" si="511"/>
        <v>0</v>
      </c>
      <c r="LZ271" s="832">
        <f t="shared" si="511"/>
        <v>0</v>
      </c>
      <c r="MA271" s="832">
        <f t="shared" si="511"/>
        <v>0</v>
      </c>
      <c r="MB271" s="832">
        <f t="shared" si="511"/>
        <v>0</v>
      </c>
      <c r="MC271" s="832">
        <f t="shared" si="511"/>
        <v>0</v>
      </c>
      <c r="MD271" s="832">
        <f t="shared" si="511"/>
        <v>0</v>
      </c>
      <c r="ME271" s="832">
        <f t="shared" si="511"/>
        <v>0</v>
      </c>
      <c r="MF271" s="832">
        <f t="shared" si="511"/>
        <v>0</v>
      </c>
      <c r="MG271" s="832">
        <f t="shared" si="511"/>
        <v>0</v>
      </c>
      <c r="MH271" s="832">
        <f t="shared" si="511"/>
        <v>0</v>
      </c>
      <c r="MI271" s="832">
        <f t="shared" si="511"/>
        <v>0</v>
      </c>
      <c r="MJ271" s="832">
        <f t="shared" si="511"/>
        <v>0</v>
      </c>
      <c r="MK271" s="832">
        <f t="shared" si="511"/>
        <v>0</v>
      </c>
      <c r="ML271" s="832">
        <f t="shared" si="511"/>
        <v>0</v>
      </c>
      <c r="MM271" s="832">
        <f t="shared" si="511"/>
        <v>0</v>
      </c>
      <c r="MN271" s="832">
        <f t="shared" si="511"/>
        <v>0</v>
      </c>
      <c r="MO271" s="832">
        <f t="shared" si="511"/>
        <v>0</v>
      </c>
      <c r="MP271" s="832">
        <f t="shared" si="511"/>
        <v>0</v>
      </c>
      <c r="MQ271" s="832">
        <f t="shared" si="511"/>
        <v>0</v>
      </c>
      <c r="MR271" s="832">
        <f t="shared" si="511"/>
        <v>0</v>
      </c>
      <c r="MS271" s="832">
        <f t="shared" si="511"/>
        <v>0</v>
      </c>
      <c r="MT271" s="832">
        <f t="shared" si="511"/>
        <v>0</v>
      </c>
      <c r="MU271" s="832">
        <f t="shared" si="511"/>
        <v>0</v>
      </c>
      <c r="MV271" s="832">
        <f t="shared" si="511"/>
        <v>0</v>
      </c>
      <c r="MW271" s="832">
        <f t="shared" si="511"/>
        <v>0</v>
      </c>
      <c r="MX271" s="832">
        <f t="shared" si="511"/>
        <v>0</v>
      </c>
      <c r="MY271" s="832">
        <f t="shared" si="511"/>
        <v>0</v>
      </c>
      <c r="MZ271" s="832">
        <f t="shared" si="511"/>
        <v>0</v>
      </c>
      <c r="NA271" s="832">
        <f t="shared" si="511"/>
        <v>0</v>
      </c>
      <c r="NB271" s="832">
        <f t="shared" si="511"/>
        <v>0</v>
      </c>
      <c r="NC271" s="832">
        <f t="shared" si="511"/>
        <v>0</v>
      </c>
      <c r="ND271" s="832">
        <f t="shared" si="511"/>
        <v>0</v>
      </c>
      <c r="NE271" s="832">
        <f t="shared" si="511"/>
        <v>0</v>
      </c>
      <c r="NF271" s="832">
        <f t="shared" si="511"/>
        <v>0</v>
      </c>
      <c r="NG271" s="832">
        <f t="shared" si="511"/>
        <v>0</v>
      </c>
      <c r="NH271" s="832">
        <f t="shared" si="511"/>
        <v>0</v>
      </c>
      <c r="NI271" s="832">
        <f t="shared" si="511"/>
        <v>0</v>
      </c>
      <c r="NJ271" s="832">
        <f t="shared" si="511"/>
        <v>0</v>
      </c>
      <c r="NK271" s="832">
        <f t="shared" si="511"/>
        <v>0</v>
      </c>
      <c r="NL271" s="832">
        <f t="shared" si="511"/>
        <v>0</v>
      </c>
      <c r="NM271" s="832">
        <f t="shared" si="511"/>
        <v>0</v>
      </c>
      <c r="NN271" s="832">
        <f t="shared" si="511"/>
        <v>0</v>
      </c>
      <c r="NO271" s="832">
        <f t="shared" si="511"/>
        <v>0</v>
      </c>
      <c r="NP271" s="832">
        <f t="shared" si="511"/>
        <v>0</v>
      </c>
      <c r="NQ271" s="832">
        <f t="shared" si="511"/>
        <v>0</v>
      </c>
      <c r="NR271" s="832">
        <f t="shared" si="511"/>
        <v>0</v>
      </c>
      <c r="NS271" s="832">
        <f t="shared" si="511"/>
        <v>0</v>
      </c>
      <c r="NT271" s="832">
        <f t="shared" si="511"/>
        <v>0</v>
      </c>
      <c r="NU271" s="832">
        <f t="shared" si="511"/>
        <v>0</v>
      </c>
      <c r="NV271" s="832">
        <f t="shared" si="511"/>
        <v>0</v>
      </c>
      <c r="NW271" s="832">
        <f t="shared" si="511"/>
        <v>0</v>
      </c>
      <c r="NX271" s="832">
        <f t="shared" si="511"/>
        <v>0</v>
      </c>
      <c r="NY271" s="832">
        <f t="shared" si="511"/>
        <v>0</v>
      </c>
      <c r="NZ271" s="832">
        <f t="shared" si="511"/>
        <v>0</v>
      </c>
      <c r="OA271" s="832">
        <f t="shared" si="511"/>
        <v>0</v>
      </c>
      <c r="OB271" s="832">
        <f t="shared" si="511"/>
        <v>0</v>
      </c>
      <c r="OC271" s="832">
        <f t="shared" si="511"/>
        <v>0</v>
      </c>
      <c r="OD271" s="832">
        <f t="shared" si="511"/>
        <v>0</v>
      </c>
      <c r="OE271" s="832">
        <f t="shared" si="511"/>
        <v>0</v>
      </c>
      <c r="OF271" s="832">
        <f t="shared" si="511"/>
        <v>0</v>
      </c>
      <c r="OG271" s="832">
        <f t="shared" ref="OG271:QR271" si="512">OG270</f>
        <v>0</v>
      </c>
      <c r="OH271" s="832">
        <f t="shared" si="512"/>
        <v>0</v>
      </c>
      <c r="OI271" s="832">
        <f t="shared" si="512"/>
        <v>0</v>
      </c>
      <c r="OJ271" s="832">
        <f t="shared" si="512"/>
        <v>0</v>
      </c>
      <c r="OK271" s="832">
        <f t="shared" si="512"/>
        <v>0</v>
      </c>
      <c r="OL271" s="832">
        <f t="shared" si="512"/>
        <v>0</v>
      </c>
      <c r="OM271" s="832">
        <f t="shared" si="512"/>
        <v>0</v>
      </c>
      <c r="ON271" s="832">
        <f t="shared" si="512"/>
        <v>0</v>
      </c>
      <c r="OO271" s="832">
        <f t="shared" si="512"/>
        <v>0</v>
      </c>
      <c r="OP271" s="832">
        <f t="shared" si="512"/>
        <v>0</v>
      </c>
      <c r="OQ271" s="832">
        <f t="shared" si="512"/>
        <v>0</v>
      </c>
      <c r="OR271" s="832">
        <f t="shared" si="512"/>
        <v>0</v>
      </c>
      <c r="OS271" s="832">
        <f t="shared" si="512"/>
        <v>0</v>
      </c>
      <c r="OT271" s="832">
        <f t="shared" si="512"/>
        <v>0</v>
      </c>
      <c r="OU271" s="832">
        <f t="shared" si="512"/>
        <v>0</v>
      </c>
      <c r="OV271" s="832">
        <f t="shared" si="512"/>
        <v>0</v>
      </c>
      <c r="OW271" s="832">
        <f t="shared" si="512"/>
        <v>0</v>
      </c>
      <c r="OX271" s="832">
        <f t="shared" si="512"/>
        <v>0</v>
      </c>
      <c r="OY271" s="832">
        <f t="shared" si="512"/>
        <v>0</v>
      </c>
      <c r="OZ271" s="832">
        <f t="shared" si="512"/>
        <v>0</v>
      </c>
      <c r="PA271" s="832">
        <f t="shared" si="512"/>
        <v>0</v>
      </c>
      <c r="PB271" s="832">
        <f t="shared" si="512"/>
        <v>0</v>
      </c>
      <c r="PC271" s="832">
        <f t="shared" si="512"/>
        <v>0</v>
      </c>
      <c r="PD271" s="832">
        <f t="shared" si="512"/>
        <v>0</v>
      </c>
      <c r="PE271" s="832">
        <f t="shared" si="512"/>
        <v>0</v>
      </c>
      <c r="PF271" s="832">
        <f t="shared" si="512"/>
        <v>0</v>
      </c>
      <c r="PG271" s="832">
        <f t="shared" si="512"/>
        <v>0</v>
      </c>
      <c r="PH271" s="832">
        <f t="shared" si="512"/>
        <v>0</v>
      </c>
      <c r="PI271" s="832">
        <f t="shared" si="512"/>
        <v>0</v>
      </c>
      <c r="PJ271" s="832">
        <f t="shared" si="512"/>
        <v>0</v>
      </c>
      <c r="PK271" s="832">
        <f t="shared" si="512"/>
        <v>0</v>
      </c>
      <c r="PL271" s="832">
        <f t="shared" si="512"/>
        <v>0</v>
      </c>
      <c r="PM271" s="832">
        <f t="shared" si="512"/>
        <v>0</v>
      </c>
      <c r="PN271" s="832">
        <f t="shared" si="512"/>
        <v>0</v>
      </c>
      <c r="PO271" s="832">
        <f t="shared" si="512"/>
        <v>0</v>
      </c>
      <c r="PP271" s="832">
        <f t="shared" si="512"/>
        <v>0</v>
      </c>
      <c r="PQ271" s="832">
        <f t="shared" si="512"/>
        <v>0</v>
      </c>
      <c r="PR271" s="832">
        <f t="shared" si="512"/>
        <v>0</v>
      </c>
      <c r="PS271" s="832">
        <f t="shared" si="512"/>
        <v>0</v>
      </c>
      <c r="PT271" s="832">
        <f t="shared" si="512"/>
        <v>0</v>
      </c>
      <c r="PU271" s="832">
        <f t="shared" si="512"/>
        <v>0</v>
      </c>
      <c r="PV271" s="832">
        <f t="shared" si="512"/>
        <v>0</v>
      </c>
      <c r="PW271" s="832">
        <f t="shared" si="512"/>
        <v>0</v>
      </c>
      <c r="PX271" s="832">
        <f t="shared" si="512"/>
        <v>0</v>
      </c>
      <c r="PY271" s="832">
        <f t="shared" si="512"/>
        <v>0</v>
      </c>
      <c r="PZ271" s="832">
        <f t="shared" si="512"/>
        <v>0</v>
      </c>
      <c r="QA271" s="832">
        <f t="shared" si="512"/>
        <v>0</v>
      </c>
      <c r="QB271" s="832">
        <f t="shared" si="512"/>
        <v>0</v>
      </c>
      <c r="QC271" s="832">
        <f t="shared" si="512"/>
        <v>0</v>
      </c>
      <c r="QD271" s="832">
        <f t="shared" si="512"/>
        <v>0</v>
      </c>
      <c r="QE271" s="832">
        <f t="shared" si="512"/>
        <v>0</v>
      </c>
      <c r="QF271" s="832">
        <f t="shared" si="512"/>
        <v>0</v>
      </c>
      <c r="QG271" s="832">
        <f t="shared" si="512"/>
        <v>0</v>
      </c>
      <c r="QH271" s="832">
        <f t="shared" si="512"/>
        <v>0</v>
      </c>
      <c r="QI271" s="832">
        <f t="shared" si="512"/>
        <v>0</v>
      </c>
      <c r="QJ271" s="832">
        <f t="shared" si="512"/>
        <v>0</v>
      </c>
      <c r="QK271" s="832">
        <f t="shared" si="512"/>
        <v>0</v>
      </c>
      <c r="QL271" s="832">
        <f t="shared" si="512"/>
        <v>0</v>
      </c>
      <c r="QM271" s="832">
        <f t="shared" si="512"/>
        <v>0</v>
      </c>
      <c r="QN271" s="832">
        <f t="shared" si="512"/>
        <v>0</v>
      </c>
      <c r="QO271" s="832">
        <f t="shared" si="512"/>
        <v>0</v>
      </c>
      <c r="QP271" s="832">
        <f t="shared" si="512"/>
        <v>0</v>
      </c>
      <c r="QQ271" s="832">
        <f t="shared" si="512"/>
        <v>0</v>
      </c>
      <c r="QR271" s="832">
        <f t="shared" si="512"/>
        <v>0</v>
      </c>
      <c r="QS271" s="832">
        <f t="shared" ref="QS271:SJ271" si="513">QS270</f>
        <v>0</v>
      </c>
      <c r="QT271" s="832">
        <f t="shared" si="513"/>
        <v>0</v>
      </c>
      <c r="QU271" s="832">
        <f t="shared" si="513"/>
        <v>0</v>
      </c>
      <c r="QV271" s="832">
        <f t="shared" si="513"/>
        <v>0</v>
      </c>
      <c r="QW271" s="832">
        <f t="shared" si="513"/>
        <v>0</v>
      </c>
      <c r="QX271" s="832">
        <f t="shared" si="513"/>
        <v>0</v>
      </c>
      <c r="QY271" s="832">
        <f t="shared" si="513"/>
        <v>0</v>
      </c>
      <c r="QZ271" s="832">
        <f t="shared" si="513"/>
        <v>0</v>
      </c>
      <c r="RA271" s="832">
        <f t="shared" si="513"/>
        <v>0</v>
      </c>
      <c r="RB271" s="832">
        <f t="shared" si="513"/>
        <v>0</v>
      </c>
      <c r="RC271" s="832">
        <f t="shared" si="513"/>
        <v>0</v>
      </c>
      <c r="RD271" s="832">
        <f t="shared" si="513"/>
        <v>0</v>
      </c>
      <c r="RE271" s="832">
        <f t="shared" si="513"/>
        <v>0</v>
      </c>
      <c r="RF271" s="832">
        <f t="shared" si="513"/>
        <v>0</v>
      </c>
      <c r="RG271" s="832">
        <f t="shared" si="513"/>
        <v>0</v>
      </c>
      <c r="RH271" s="832">
        <f t="shared" si="513"/>
        <v>0</v>
      </c>
      <c r="RI271" s="832">
        <f t="shared" si="513"/>
        <v>0</v>
      </c>
      <c r="RJ271" s="832">
        <f t="shared" si="513"/>
        <v>0</v>
      </c>
      <c r="RK271" s="832">
        <f t="shared" si="513"/>
        <v>0</v>
      </c>
      <c r="RL271" s="832">
        <f t="shared" si="513"/>
        <v>0</v>
      </c>
      <c r="RM271" s="832">
        <f t="shared" si="513"/>
        <v>0</v>
      </c>
      <c r="RN271" s="832">
        <f t="shared" si="513"/>
        <v>0</v>
      </c>
      <c r="RO271" s="832">
        <f t="shared" si="513"/>
        <v>0</v>
      </c>
      <c r="RP271" s="832">
        <f t="shared" si="513"/>
        <v>0</v>
      </c>
      <c r="RQ271" s="832">
        <f t="shared" si="513"/>
        <v>0</v>
      </c>
      <c r="RR271" s="832">
        <f t="shared" si="513"/>
        <v>0</v>
      </c>
      <c r="RS271" s="832">
        <f t="shared" si="513"/>
        <v>0</v>
      </c>
      <c r="RT271" s="832">
        <f t="shared" si="513"/>
        <v>0</v>
      </c>
      <c r="RU271" s="832">
        <f t="shared" si="513"/>
        <v>0</v>
      </c>
      <c r="RV271" s="832">
        <f t="shared" si="513"/>
        <v>0</v>
      </c>
      <c r="RW271" s="832">
        <f t="shared" si="513"/>
        <v>0</v>
      </c>
      <c r="RX271" s="832">
        <f t="shared" si="513"/>
        <v>0</v>
      </c>
      <c r="RY271" s="832">
        <f t="shared" si="513"/>
        <v>0</v>
      </c>
      <c r="RZ271" s="832">
        <f t="shared" si="513"/>
        <v>0</v>
      </c>
      <c r="SA271" s="832">
        <f t="shared" si="513"/>
        <v>0</v>
      </c>
      <c r="SB271" s="832">
        <f t="shared" si="513"/>
        <v>0</v>
      </c>
      <c r="SC271" s="832">
        <f t="shared" si="513"/>
        <v>0</v>
      </c>
      <c r="SD271" s="832">
        <f t="shared" si="513"/>
        <v>0</v>
      </c>
      <c r="SE271" s="832">
        <f t="shared" si="513"/>
        <v>0</v>
      </c>
      <c r="SF271" s="832">
        <f t="shared" si="513"/>
        <v>0</v>
      </c>
      <c r="SG271" s="832">
        <f t="shared" si="513"/>
        <v>0</v>
      </c>
      <c r="SH271" s="832">
        <f t="shared" si="513"/>
        <v>0</v>
      </c>
      <c r="SI271" s="832">
        <f t="shared" si="513"/>
        <v>0</v>
      </c>
      <c r="SJ271" s="832">
        <f t="shared" si="513"/>
        <v>0</v>
      </c>
      <c r="SK271" s="267">
        <f t="shared" si="458"/>
        <v>0</v>
      </c>
      <c r="SL271" s="254"/>
      <c r="SM271" s="242"/>
      <c r="SN271" s="242"/>
      <c r="SO271" s="242"/>
    </row>
    <row r="272" spans="1:509" outlineLevel="3" x14ac:dyDescent="0.35">
      <c r="A272" s="242"/>
      <c r="B272" s="251"/>
      <c r="C272" s="438">
        <f t="shared" si="495"/>
        <v>4</v>
      </c>
      <c r="D272" s="267"/>
      <c r="E272" s="316">
        <f t="shared" si="505"/>
        <v>131</v>
      </c>
      <c r="F272" s="322"/>
      <c r="G272" s="322"/>
      <c r="H272" s="267"/>
      <c r="I272" s="540"/>
      <c r="J272" s="557" t="s">
        <v>865</v>
      </c>
      <c r="K272" s="541"/>
      <c r="L272" s="613">
        <v>0</v>
      </c>
      <c r="M272" s="613">
        <v>0</v>
      </c>
      <c r="N272" s="613">
        <v>0</v>
      </c>
      <c r="O272" s="613">
        <v>0</v>
      </c>
      <c r="P272" s="613">
        <v>0</v>
      </c>
      <c r="Q272" s="613">
        <v>0</v>
      </c>
      <c r="R272" s="613">
        <v>0</v>
      </c>
      <c r="S272" s="613">
        <v>0</v>
      </c>
      <c r="T272" s="613">
        <v>0</v>
      </c>
      <c r="U272" s="613">
        <v>0</v>
      </c>
      <c r="V272" s="613">
        <v>0</v>
      </c>
      <c r="W272" s="613">
        <v>0</v>
      </c>
      <c r="X272" s="613">
        <v>0</v>
      </c>
      <c r="Y272" s="613">
        <v>0</v>
      </c>
      <c r="Z272" s="613">
        <v>0</v>
      </c>
      <c r="AA272" s="613">
        <v>0</v>
      </c>
      <c r="AB272" s="613">
        <v>0</v>
      </c>
      <c r="AC272" s="613">
        <v>0</v>
      </c>
      <c r="AD272" s="613">
        <v>0</v>
      </c>
      <c r="AE272" s="613">
        <v>0</v>
      </c>
      <c r="AF272" s="613">
        <v>0</v>
      </c>
      <c r="AG272" s="613">
        <v>0</v>
      </c>
      <c r="AH272" s="613">
        <v>0</v>
      </c>
      <c r="AI272" s="613">
        <v>0</v>
      </c>
      <c r="AJ272" s="613">
        <v>0</v>
      </c>
      <c r="AK272" s="613">
        <v>0</v>
      </c>
      <c r="AL272" s="613">
        <v>0</v>
      </c>
      <c r="AM272" s="613">
        <v>0</v>
      </c>
      <c r="AN272" s="613">
        <v>0</v>
      </c>
      <c r="AO272" s="613">
        <v>0</v>
      </c>
      <c r="AP272" s="613">
        <v>0</v>
      </c>
      <c r="AQ272" s="613">
        <v>0</v>
      </c>
      <c r="AR272" s="613">
        <v>0</v>
      </c>
      <c r="AS272" s="613">
        <v>0</v>
      </c>
      <c r="AT272" s="613">
        <v>0</v>
      </c>
      <c r="AU272" s="613">
        <v>0</v>
      </c>
      <c r="AV272" s="613">
        <v>0</v>
      </c>
      <c r="AW272" s="613">
        <v>0</v>
      </c>
      <c r="AX272" s="613">
        <v>0</v>
      </c>
      <c r="AY272" s="613">
        <v>0</v>
      </c>
      <c r="AZ272" s="613">
        <v>0</v>
      </c>
      <c r="BA272" s="613">
        <v>0</v>
      </c>
      <c r="BB272" s="613">
        <v>0</v>
      </c>
      <c r="BC272" s="613">
        <v>0</v>
      </c>
      <c r="BD272" s="613">
        <v>0</v>
      </c>
      <c r="BE272" s="613">
        <v>0</v>
      </c>
      <c r="BF272" s="613">
        <v>0</v>
      </c>
      <c r="BG272" s="613">
        <v>0</v>
      </c>
      <c r="BH272" s="613">
        <v>0</v>
      </c>
      <c r="BI272" s="613">
        <v>0</v>
      </c>
      <c r="BJ272" s="613">
        <v>0</v>
      </c>
      <c r="BK272" s="613">
        <v>0</v>
      </c>
      <c r="BL272" s="613">
        <v>0</v>
      </c>
      <c r="BM272" s="613">
        <v>0</v>
      </c>
      <c r="BN272" s="613">
        <v>0</v>
      </c>
      <c r="BO272" s="613">
        <v>0</v>
      </c>
      <c r="BP272" s="613">
        <v>0</v>
      </c>
      <c r="BQ272" s="613">
        <v>0</v>
      </c>
      <c r="BR272" s="613">
        <v>0</v>
      </c>
      <c r="BS272" s="613">
        <v>0</v>
      </c>
      <c r="BT272" s="613">
        <v>0</v>
      </c>
      <c r="BU272" s="613">
        <v>0</v>
      </c>
      <c r="BV272" s="613">
        <v>0</v>
      </c>
      <c r="BW272" s="613">
        <v>0</v>
      </c>
      <c r="BX272" s="613">
        <v>0</v>
      </c>
      <c r="BY272" s="613">
        <v>0</v>
      </c>
      <c r="BZ272" s="613">
        <v>0</v>
      </c>
      <c r="CA272" s="613">
        <v>0</v>
      </c>
      <c r="CB272" s="613">
        <v>0</v>
      </c>
      <c r="CC272" s="613">
        <v>0</v>
      </c>
      <c r="CD272" s="613">
        <v>0</v>
      </c>
      <c r="CE272" s="613">
        <v>0</v>
      </c>
      <c r="CF272" s="613">
        <v>0</v>
      </c>
      <c r="CG272" s="613">
        <v>0</v>
      </c>
      <c r="CH272" s="613">
        <v>0</v>
      </c>
      <c r="CI272" s="613">
        <v>0</v>
      </c>
      <c r="CJ272" s="613">
        <v>0</v>
      </c>
      <c r="CK272" s="613">
        <v>0</v>
      </c>
      <c r="CL272" s="613">
        <v>0</v>
      </c>
      <c r="CM272" s="613">
        <v>0</v>
      </c>
      <c r="CN272" s="613">
        <v>0</v>
      </c>
      <c r="CO272" s="613">
        <v>0</v>
      </c>
      <c r="CP272" s="613">
        <v>0</v>
      </c>
      <c r="CQ272" s="613">
        <v>0</v>
      </c>
      <c r="CR272" s="613">
        <v>0</v>
      </c>
      <c r="CS272" s="613">
        <v>0</v>
      </c>
      <c r="CT272" s="613">
        <v>0</v>
      </c>
      <c r="CU272" s="613">
        <v>0</v>
      </c>
      <c r="CV272" s="613">
        <v>0</v>
      </c>
      <c r="CW272" s="613">
        <v>0</v>
      </c>
      <c r="CX272" s="613">
        <v>0</v>
      </c>
      <c r="CY272" s="613">
        <v>0</v>
      </c>
      <c r="CZ272" s="613">
        <v>0</v>
      </c>
      <c r="DA272" s="613">
        <v>0</v>
      </c>
      <c r="DB272" s="613">
        <v>0</v>
      </c>
      <c r="DC272" s="613">
        <v>0</v>
      </c>
      <c r="DD272" s="613">
        <v>0</v>
      </c>
      <c r="DE272" s="613">
        <v>0</v>
      </c>
      <c r="DF272" s="613">
        <v>0</v>
      </c>
      <c r="DG272" s="613">
        <v>0</v>
      </c>
      <c r="DH272" s="613">
        <v>0</v>
      </c>
      <c r="DI272" s="613">
        <v>0</v>
      </c>
      <c r="DJ272" s="613">
        <v>0</v>
      </c>
      <c r="DK272" s="613">
        <v>0</v>
      </c>
      <c r="DL272" s="613">
        <v>0</v>
      </c>
      <c r="DM272" s="613">
        <v>0</v>
      </c>
      <c r="DN272" s="613">
        <v>0</v>
      </c>
      <c r="DO272" s="613">
        <v>0</v>
      </c>
      <c r="DP272" s="613">
        <v>0</v>
      </c>
      <c r="DQ272" s="613">
        <v>0</v>
      </c>
      <c r="DR272" s="613">
        <v>0</v>
      </c>
      <c r="DS272" s="613">
        <v>0</v>
      </c>
      <c r="DT272" s="613">
        <v>0</v>
      </c>
      <c r="DU272" s="613">
        <v>0</v>
      </c>
      <c r="DV272" s="613">
        <v>0</v>
      </c>
      <c r="DW272" s="613">
        <v>0</v>
      </c>
      <c r="DX272" s="613">
        <v>0</v>
      </c>
      <c r="DY272" s="613">
        <v>0</v>
      </c>
      <c r="DZ272" s="613">
        <v>0</v>
      </c>
      <c r="EA272" s="613">
        <v>0</v>
      </c>
      <c r="EB272" s="613">
        <v>0</v>
      </c>
      <c r="EC272" s="613">
        <v>0</v>
      </c>
      <c r="ED272" s="613">
        <v>0</v>
      </c>
      <c r="EE272" s="613">
        <v>0</v>
      </c>
      <c r="EF272" s="613">
        <v>0</v>
      </c>
      <c r="EG272" s="613">
        <v>0</v>
      </c>
      <c r="EH272" s="613">
        <v>0</v>
      </c>
      <c r="EI272" s="613">
        <v>0</v>
      </c>
      <c r="EJ272" s="613">
        <v>0</v>
      </c>
      <c r="EK272" s="613">
        <v>0</v>
      </c>
      <c r="EL272" s="613">
        <v>0</v>
      </c>
      <c r="EM272" s="613">
        <v>0</v>
      </c>
      <c r="EN272" s="613">
        <v>0</v>
      </c>
      <c r="EO272" s="613">
        <v>0</v>
      </c>
      <c r="EP272" s="613">
        <v>0</v>
      </c>
      <c r="EQ272" s="613">
        <v>0</v>
      </c>
      <c r="ER272" s="613">
        <v>0</v>
      </c>
      <c r="ES272" s="613">
        <v>0</v>
      </c>
      <c r="ET272" s="613">
        <v>0</v>
      </c>
      <c r="EU272" s="613">
        <v>0</v>
      </c>
      <c r="EV272" s="613">
        <v>0</v>
      </c>
      <c r="EW272" s="613">
        <v>0</v>
      </c>
      <c r="EX272" s="613">
        <v>0</v>
      </c>
      <c r="EY272" s="613">
        <v>0</v>
      </c>
      <c r="EZ272" s="613">
        <v>0</v>
      </c>
      <c r="FA272" s="613">
        <v>0</v>
      </c>
      <c r="FB272" s="613">
        <v>0</v>
      </c>
      <c r="FC272" s="613">
        <v>0</v>
      </c>
      <c r="FD272" s="613">
        <v>0</v>
      </c>
      <c r="FE272" s="613">
        <v>0</v>
      </c>
      <c r="FF272" s="613">
        <v>0</v>
      </c>
      <c r="FG272" s="613">
        <v>0</v>
      </c>
      <c r="FH272" s="613">
        <v>0</v>
      </c>
      <c r="FI272" s="613">
        <v>0</v>
      </c>
      <c r="FJ272" s="613">
        <v>0</v>
      </c>
      <c r="FK272" s="613">
        <v>0</v>
      </c>
      <c r="FL272" s="613">
        <v>0</v>
      </c>
      <c r="FM272" s="613">
        <v>0</v>
      </c>
      <c r="FN272" s="613">
        <v>0</v>
      </c>
      <c r="FO272" s="613">
        <v>0</v>
      </c>
      <c r="FP272" s="613">
        <v>0</v>
      </c>
      <c r="FQ272" s="613">
        <v>0</v>
      </c>
      <c r="FR272" s="613">
        <v>0</v>
      </c>
      <c r="FS272" s="613">
        <v>0</v>
      </c>
      <c r="FT272" s="613">
        <v>0</v>
      </c>
      <c r="FU272" s="613">
        <v>0</v>
      </c>
      <c r="FV272" s="613">
        <v>0</v>
      </c>
      <c r="FW272" s="613">
        <v>0</v>
      </c>
      <c r="FX272" s="613">
        <v>0</v>
      </c>
      <c r="FY272" s="613">
        <v>0</v>
      </c>
      <c r="FZ272" s="613">
        <v>0</v>
      </c>
      <c r="GA272" s="613">
        <v>0</v>
      </c>
      <c r="GB272" s="613">
        <v>0</v>
      </c>
      <c r="GC272" s="613">
        <v>0</v>
      </c>
      <c r="GD272" s="613">
        <v>0</v>
      </c>
      <c r="GE272" s="613">
        <v>0</v>
      </c>
      <c r="GF272" s="613">
        <v>0</v>
      </c>
      <c r="GG272" s="613">
        <v>0</v>
      </c>
      <c r="GH272" s="613">
        <v>0</v>
      </c>
      <c r="GI272" s="613">
        <v>0</v>
      </c>
      <c r="GJ272" s="613">
        <v>0</v>
      </c>
      <c r="GK272" s="613">
        <v>0</v>
      </c>
      <c r="GL272" s="613">
        <v>0</v>
      </c>
      <c r="GM272" s="613">
        <v>0</v>
      </c>
      <c r="GN272" s="613">
        <v>0</v>
      </c>
      <c r="GO272" s="613">
        <v>0</v>
      </c>
      <c r="GP272" s="613">
        <v>0</v>
      </c>
      <c r="GQ272" s="613">
        <v>0</v>
      </c>
      <c r="GR272" s="613">
        <v>0</v>
      </c>
      <c r="GS272" s="613">
        <v>0</v>
      </c>
      <c r="GT272" s="613">
        <v>0</v>
      </c>
      <c r="GU272" s="613">
        <v>0</v>
      </c>
      <c r="GV272" s="613">
        <v>0</v>
      </c>
      <c r="GW272" s="613">
        <v>0</v>
      </c>
      <c r="GX272" s="613">
        <v>0</v>
      </c>
      <c r="GY272" s="613">
        <v>0</v>
      </c>
      <c r="GZ272" s="613">
        <v>0</v>
      </c>
      <c r="HA272" s="613">
        <v>0</v>
      </c>
      <c r="HB272" s="613">
        <v>0</v>
      </c>
      <c r="HC272" s="613">
        <v>0</v>
      </c>
      <c r="HD272" s="613">
        <v>0</v>
      </c>
      <c r="HE272" s="613">
        <v>0</v>
      </c>
      <c r="HF272" s="613">
        <v>0</v>
      </c>
      <c r="HG272" s="613">
        <v>0</v>
      </c>
      <c r="HH272" s="613">
        <v>0</v>
      </c>
      <c r="HI272" s="613">
        <v>0</v>
      </c>
      <c r="HJ272" s="613">
        <v>0</v>
      </c>
      <c r="HK272" s="613">
        <v>0</v>
      </c>
      <c r="HL272" s="613">
        <v>0</v>
      </c>
      <c r="HM272" s="613">
        <v>0</v>
      </c>
      <c r="HN272" s="613">
        <v>0</v>
      </c>
      <c r="HO272" s="613">
        <v>0</v>
      </c>
      <c r="HP272" s="613">
        <v>0</v>
      </c>
      <c r="HQ272" s="613">
        <v>0</v>
      </c>
      <c r="HR272" s="613">
        <v>0</v>
      </c>
      <c r="HS272" s="613">
        <v>0</v>
      </c>
      <c r="HT272" s="613">
        <v>0</v>
      </c>
      <c r="HU272" s="613">
        <v>0</v>
      </c>
      <c r="HV272" s="613">
        <v>0</v>
      </c>
      <c r="HW272" s="613">
        <v>0</v>
      </c>
      <c r="HX272" s="613">
        <v>0</v>
      </c>
      <c r="HY272" s="613">
        <v>0</v>
      </c>
      <c r="HZ272" s="613">
        <v>0</v>
      </c>
      <c r="IA272" s="613">
        <v>0</v>
      </c>
      <c r="IB272" s="613">
        <v>0</v>
      </c>
      <c r="IC272" s="613">
        <v>0</v>
      </c>
      <c r="ID272" s="613">
        <v>0</v>
      </c>
      <c r="IE272" s="613">
        <v>0</v>
      </c>
      <c r="IF272" s="613">
        <v>0</v>
      </c>
      <c r="IG272" s="613">
        <v>0</v>
      </c>
      <c r="IH272" s="613">
        <v>0</v>
      </c>
      <c r="II272" s="613">
        <v>0</v>
      </c>
      <c r="IJ272" s="613">
        <v>0</v>
      </c>
      <c r="IK272" s="613">
        <v>0</v>
      </c>
      <c r="IL272" s="613">
        <v>0</v>
      </c>
      <c r="IM272" s="613">
        <v>0</v>
      </c>
      <c r="IN272" s="613">
        <v>0</v>
      </c>
      <c r="IO272" s="613">
        <v>0</v>
      </c>
      <c r="IP272" s="613">
        <v>0</v>
      </c>
      <c r="IQ272" s="613">
        <v>0</v>
      </c>
      <c r="IR272" s="613">
        <v>0</v>
      </c>
      <c r="IS272" s="613">
        <v>0</v>
      </c>
      <c r="IT272" s="613">
        <v>0</v>
      </c>
      <c r="IU272" s="613">
        <v>0</v>
      </c>
      <c r="IV272" s="613">
        <v>0</v>
      </c>
      <c r="IW272" s="613">
        <v>0</v>
      </c>
      <c r="IX272" s="613">
        <v>0</v>
      </c>
      <c r="IY272" s="613">
        <v>0</v>
      </c>
      <c r="IZ272" s="613">
        <v>0</v>
      </c>
      <c r="JA272" s="613">
        <v>0</v>
      </c>
      <c r="JB272" s="613">
        <v>0</v>
      </c>
      <c r="JC272" s="613">
        <v>0</v>
      </c>
      <c r="JD272" s="613">
        <v>0</v>
      </c>
      <c r="JE272" s="613">
        <v>0</v>
      </c>
      <c r="JF272" s="613">
        <v>0</v>
      </c>
      <c r="JG272" s="613">
        <v>0</v>
      </c>
      <c r="JH272" s="613">
        <v>0</v>
      </c>
      <c r="JI272" s="613">
        <v>0</v>
      </c>
      <c r="JJ272" s="613">
        <v>0</v>
      </c>
      <c r="JK272" s="613">
        <v>0</v>
      </c>
      <c r="JL272" s="613">
        <v>0</v>
      </c>
      <c r="JM272" s="613">
        <v>0</v>
      </c>
      <c r="JN272" s="613">
        <v>0</v>
      </c>
      <c r="JO272" s="613">
        <v>0</v>
      </c>
      <c r="JP272" s="613">
        <v>0</v>
      </c>
      <c r="JQ272" s="613">
        <v>0</v>
      </c>
      <c r="JR272" s="613">
        <v>0</v>
      </c>
      <c r="JS272" s="613">
        <v>0</v>
      </c>
      <c r="JT272" s="613">
        <v>0</v>
      </c>
      <c r="JU272" s="613">
        <v>0</v>
      </c>
      <c r="JV272" s="613">
        <v>0</v>
      </c>
      <c r="JW272" s="613">
        <v>0</v>
      </c>
      <c r="JX272" s="613">
        <v>0</v>
      </c>
      <c r="JY272" s="613">
        <v>0</v>
      </c>
      <c r="JZ272" s="613">
        <v>0</v>
      </c>
      <c r="KA272" s="613">
        <v>0</v>
      </c>
      <c r="KB272" s="613">
        <v>0</v>
      </c>
      <c r="KC272" s="613">
        <v>0</v>
      </c>
      <c r="KD272" s="613">
        <v>0</v>
      </c>
      <c r="KE272" s="613">
        <v>0</v>
      </c>
      <c r="KF272" s="613">
        <v>0</v>
      </c>
      <c r="KG272" s="613">
        <v>0</v>
      </c>
      <c r="KH272" s="613">
        <v>0</v>
      </c>
      <c r="KI272" s="613">
        <v>0</v>
      </c>
      <c r="KJ272" s="613">
        <v>0</v>
      </c>
      <c r="KK272" s="613">
        <v>0</v>
      </c>
      <c r="KL272" s="613">
        <v>0</v>
      </c>
      <c r="KM272" s="613">
        <v>0</v>
      </c>
      <c r="KN272" s="613">
        <v>0</v>
      </c>
      <c r="KO272" s="613">
        <v>0</v>
      </c>
      <c r="KP272" s="613">
        <v>0</v>
      </c>
      <c r="KQ272" s="613">
        <v>0</v>
      </c>
      <c r="KR272" s="613">
        <v>0</v>
      </c>
      <c r="KS272" s="613">
        <v>0</v>
      </c>
      <c r="KT272" s="613">
        <v>0</v>
      </c>
      <c r="KU272" s="613">
        <v>0</v>
      </c>
      <c r="KV272" s="613">
        <v>0</v>
      </c>
      <c r="KW272" s="613">
        <v>0</v>
      </c>
      <c r="KX272" s="613">
        <v>0</v>
      </c>
      <c r="KY272" s="613">
        <v>0</v>
      </c>
      <c r="KZ272" s="613">
        <v>0</v>
      </c>
      <c r="LA272" s="613">
        <v>0</v>
      </c>
      <c r="LB272" s="613">
        <v>0</v>
      </c>
      <c r="LC272" s="613">
        <v>0</v>
      </c>
      <c r="LD272" s="613">
        <v>0</v>
      </c>
      <c r="LE272" s="613">
        <v>0</v>
      </c>
      <c r="LF272" s="613">
        <v>0</v>
      </c>
      <c r="LG272" s="613">
        <v>0</v>
      </c>
      <c r="LH272" s="613">
        <v>0</v>
      </c>
      <c r="LI272" s="613">
        <v>0</v>
      </c>
      <c r="LJ272" s="613">
        <v>0</v>
      </c>
      <c r="LK272" s="613">
        <v>0</v>
      </c>
      <c r="LL272" s="613">
        <v>0</v>
      </c>
      <c r="LM272" s="613">
        <v>0</v>
      </c>
      <c r="LN272" s="613">
        <v>0</v>
      </c>
      <c r="LO272" s="613">
        <v>0</v>
      </c>
      <c r="LP272" s="613">
        <v>0</v>
      </c>
      <c r="LQ272" s="613">
        <v>0</v>
      </c>
      <c r="LR272" s="613">
        <v>0</v>
      </c>
      <c r="LS272" s="613">
        <v>0</v>
      </c>
      <c r="LT272" s="613">
        <v>0</v>
      </c>
      <c r="LU272" s="613">
        <v>0</v>
      </c>
      <c r="LV272" s="613">
        <v>0</v>
      </c>
      <c r="LW272" s="613">
        <v>0</v>
      </c>
      <c r="LX272" s="613">
        <v>0</v>
      </c>
      <c r="LY272" s="613">
        <v>0</v>
      </c>
      <c r="LZ272" s="613">
        <v>0</v>
      </c>
      <c r="MA272" s="613">
        <v>0</v>
      </c>
      <c r="MB272" s="613">
        <v>0</v>
      </c>
      <c r="MC272" s="613">
        <v>0</v>
      </c>
      <c r="MD272" s="613">
        <v>0</v>
      </c>
      <c r="ME272" s="613">
        <v>0</v>
      </c>
      <c r="MF272" s="613">
        <v>0</v>
      </c>
      <c r="MG272" s="613">
        <v>0</v>
      </c>
      <c r="MH272" s="613">
        <v>0</v>
      </c>
      <c r="MI272" s="613">
        <v>0</v>
      </c>
      <c r="MJ272" s="613">
        <v>0</v>
      </c>
      <c r="MK272" s="613">
        <v>0</v>
      </c>
      <c r="ML272" s="613">
        <v>0</v>
      </c>
      <c r="MM272" s="613">
        <v>0</v>
      </c>
      <c r="MN272" s="613">
        <v>0</v>
      </c>
      <c r="MO272" s="613">
        <v>0</v>
      </c>
      <c r="MP272" s="613">
        <v>0</v>
      </c>
      <c r="MQ272" s="613">
        <v>0</v>
      </c>
      <c r="MR272" s="613">
        <v>0</v>
      </c>
      <c r="MS272" s="613">
        <v>0</v>
      </c>
      <c r="MT272" s="613">
        <v>0</v>
      </c>
      <c r="MU272" s="613">
        <v>0</v>
      </c>
      <c r="MV272" s="613">
        <v>0</v>
      </c>
      <c r="MW272" s="613">
        <v>0</v>
      </c>
      <c r="MX272" s="613">
        <v>0</v>
      </c>
      <c r="MY272" s="613">
        <v>0</v>
      </c>
      <c r="MZ272" s="613">
        <v>0</v>
      </c>
      <c r="NA272" s="613">
        <v>0</v>
      </c>
      <c r="NB272" s="613">
        <v>0</v>
      </c>
      <c r="NC272" s="613">
        <v>0</v>
      </c>
      <c r="ND272" s="613">
        <v>0</v>
      </c>
      <c r="NE272" s="613">
        <v>0</v>
      </c>
      <c r="NF272" s="613">
        <v>0</v>
      </c>
      <c r="NG272" s="613">
        <v>0</v>
      </c>
      <c r="NH272" s="613">
        <v>0</v>
      </c>
      <c r="NI272" s="613">
        <v>0</v>
      </c>
      <c r="NJ272" s="613">
        <v>0</v>
      </c>
      <c r="NK272" s="613">
        <v>0</v>
      </c>
      <c r="NL272" s="613">
        <v>0</v>
      </c>
      <c r="NM272" s="613">
        <v>0</v>
      </c>
      <c r="NN272" s="613">
        <v>0</v>
      </c>
      <c r="NO272" s="613">
        <v>0</v>
      </c>
      <c r="NP272" s="613">
        <v>0</v>
      </c>
      <c r="NQ272" s="613">
        <v>0</v>
      </c>
      <c r="NR272" s="613">
        <v>0</v>
      </c>
      <c r="NS272" s="613">
        <v>0</v>
      </c>
      <c r="NT272" s="613">
        <v>0</v>
      </c>
      <c r="NU272" s="613">
        <v>0</v>
      </c>
      <c r="NV272" s="613">
        <v>0</v>
      </c>
      <c r="NW272" s="613">
        <v>0</v>
      </c>
      <c r="NX272" s="613">
        <v>0</v>
      </c>
      <c r="NY272" s="613">
        <v>0</v>
      </c>
      <c r="NZ272" s="613">
        <v>0</v>
      </c>
      <c r="OA272" s="613">
        <v>0</v>
      </c>
      <c r="OB272" s="613">
        <v>0</v>
      </c>
      <c r="OC272" s="613">
        <v>0</v>
      </c>
      <c r="OD272" s="613">
        <v>0</v>
      </c>
      <c r="OE272" s="613">
        <v>0</v>
      </c>
      <c r="OF272" s="613">
        <v>0</v>
      </c>
      <c r="OG272" s="613">
        <v>0</v>
      </c>
      <c r="OH272" s="613">
        <v>0</v>
      </c>
      <c r="OI272" s="613">
        <v>0</v>
      </c>
      <c r="OJ272" s="613">
        <v>0</v>
      </c>
      <c r="OK272" s="613">
        <v>0</v>
      </c>
      <c r="OL272" s="613">
        <v>0</v>
      </c>
      <c r="OM272" s="613">
        <v>0</v>
      </c>
      <c r="ON272" s="613">
        <v>0</v>
      </c>
      <c r="OO272" s="613">
        <v>0</v>
      </c>
      <c r="OP272" s="613">
        <v>0</v>
      </c>
      <c r="OQ272" s="613">
        <v>0</v>
      </c>
      <c r="OR272" s="613">
        <v>0</v>
      </c>
      <c r="OS272" s="613">
        <v>0</v>
      </c>
      <c r="OT272" s="613">
        <v>0</v>
      </c>
      <c r="OU272" s="613">
        <v>0</v>
      </c>
      <c r="OV272" s="613">
        <v>0</v>
      </c>
      <c r="OW272" s="613">
        <v>0</v>
      </c>
      <c r="OX272" s="613">
        <v>0</v>
      </c>
      <c r="OY272" s="613">
        <v>0</v>
      </c>
      <c r="OZ272" s="613">
        <v>0</v>
      </c>
      <c r="PA272" s="613">
        <v>0</v>
      </c>
      <c r="PB272" s="613">
        <v>0</v>
      </c>
      <c r="PC272" s="613">
        <v>0</v>
      </c>
      <c r="PD272" s="613">
        <v>0</v>
      </c>
      <c r="PE272" s="613">
        <v>0</v>
      </c>
      <c r="PF272" s="613">
        <v>0</v>
      </c>
      <c r="PG272" s="613">
        <v>0</v>
      </c>
      <c r="PH272" s="613">
        <v>0</v>
      </c>
      <c r="PI272" s="613">
        <v>0</v>
      </c>
      <c r="PJ272" s="613">
        <v>0</v>
      </c>
      <c r="PK272" s="613">
        <v>0</v>
      </c>
      <c r="PL272" s="613">
        <v>0</v>
      </c>
      <c r="PM272" s="613">
        <v>0</v>
      </c>
      <c r="PN272" s="613">
        <v>0</v>
      </c>
      <c r="PO272" s="613">
        <v>0</v>
      </c>
      <c r="PP272" s="613">
        <v>0</v>
      </c>
      <c r="PQ272" s="613">
        <v>0</v>
      </c>
      <c r="PR272" s="613">
        <v>0</v>
      </c>
      <c r="PS272" s="613">
        <v>0</v>
      </c>
      <c r="PT272" s="613">
        <v>0</v>
      </c>
      <c r="PU272" s="613">
        <v>0</v>
      </c>
      <c r="PV272" s="613">
        <v>0</v>
      </c>
      <c r="PW272" s="613">
        <v>0</v>
      </c>
      <c r="PX272" s="613">
        <v>0</v>
      </c>
      <c r="PY272" s="613">
        <v>0</v>
      </c>
      <c r="PZ272" s="613">
        <v>0</v>
      </c>
      <c r="QA272" s="613">
        <v>0</v>
      </c>
      <c r="QB272" s="613">
        <v>0</v>
      </c>
      <c r="QC272" s="613">
        <v>0</v>
      </c>
      <c r="QD272" s="613">
        <v>0</v>
      </c>
      <c r="QE272" s="613">
        <v>0</v>
      </c>
      <c r="QF272" s="613">
        <v>0</v>
      </c>
      <c r="QG272" s="613">
        <v>0</v>
      </c>
      <c r="QH272" s="613">
        <v>0</v>
      </c>
      <c r="QI272" s="613">
        <v>0</v>
      </c>
      <c r="QJ272" s="613">
        <v>0</v>
      </c>
      <c r="QK272" s="613">
        <v>0</v>
      </c>
      <c r="QL272" s="613">
        <v>0</v>
      </c>
      <c r="QM272" s="613">
        <v>0</v>
      </c>
      <c r="QN272" s="613">
        <v>0</v>
      </c>
      <c r="QO272" s="613">
        <v>0</v>
      </c>
      <c r="QP272" s="613">
        <v>0</v>
      </c>
      <c r="QQ272" s="613">
        <v>0</v>
      </c>
      <c r="QR272" s="613">
        <v>0</v>
      </c>
      <c r="QS272" s="613">
        <v>0</v>
      </c>
      <c r="QT272" s="613">
        <v>0</v>
      </c>
      <c r="QU272" s="613">
        <v>0</v>
      </c>
      <c r="QV272" s="613">
        <v>0</v>
      </c>
      <c r="QW272" s="613">
        <v>0</v>
      </c>
      <c r="QX272" s="613">
        <v>0</v>
      </c>
      <c r="QY272" s="613">
        <v>0</v>
      </c>
      <c r="QZ272" s="613">
        <v>0</v>
      </c>
      <c r="RA272" s="613">
        <v>0</v>
      </c>
      <c r="RB272" s="613">
        <v>0</v>
      </c>
      <c r="RC272" s="613">
        <v>0</v>
      </c>
      <c r="RD272" s="613">
        <v>0</v>
      </c>
      <c r="RE272" s="613">
        <v>0</v>
      </c>
      <c r="RF272" s="613">
        <v>0</v>
      </c>
      <c r="RG272" s="613">
        <v>0</v>
      </c>
      <c r="RH272" s="613">
        <v>0</v>
      </c>
      <c r="RI272" s="613">
        <v>0</v>
      </c>
      <c r="RJ272" s="613">
        <v>0</v>
      </c>
      <c r="RK272" s="613">
        <v>0</v>
      </c>
      <c r="RL272" s="613">
        <v>0</v>
      </c>
      <c r="RM272" s="613">
        <v>0</v>
      </c>
      <c r="RN272" s="613">
        <v>0</v>
      </c>
      <c r="RO272" s="613">
        <v>0</v>
      </c>
      <c r="RP272" s="613">
        <v>0</v>
      </c>
      <c r="RQ272" s="613">
        <v>0</v>
      </c>
      <c r="RR272" s="613">
        <v>0</v>
      </c>
      <c r="RS272" s="613">
        <v>0</v>
      </c>
      <c r="RT272" s="613">
        <v>0</v>
      </c>
      <c r="RU272" s="613">
        <v>0</v>
      </c>
      <c r="RV272" s="613">
        <v>0</v>
      </c>
      <c r="RW272" s="613">
        <v>0</v>
      </c>
      <c r="RX272" s="613">
        <v>0</v>
      </c>
      <c r="RY272" s="613">
        <v>0</v>
      </c>
      <c r="RZ272" s="613">
        <v>0</v>
      </c>
      <c r="SA272" s="613">
        <v>0</v>
      </c>
      <c r="SB272" s="613">
        <v>0</v>
      </c>
      <c r="SC272" s="613">
        <v>0</v>
      </c>
      <c r="SD272" s="613">
        <v>0</v>
      </c>
      <c r="SE272" s="613">
        <v>0</v>
      </c>
      <c r="SF272" s="613">
        <v>0</v>
      </c>
      <c r="SG272" s="613">
        <v>0</v>
      </c>
      <c r="SH272" s="613">
        <v>0</v>
      </c>
      <c r="SI272" s="613">
        <v>0</v>
      </c>
      <c r="SJ272" s="613">
        <v>0</v>
      </c>
      <c r="SK272" s="267">
        <f t="shared" si="458"/>
        <v>0</v>
      </c>
      <c r="SL272" s="254"/>
      <c r="SM272" s="242"/>
      <c r="SN272" s="242"/>
      <c r="SO272" s="242"/>
    </row>
    <row r="273" spans="1:509" outlineLevel="3" x14ac:dyDescent="0.35">
      <c r="A273" s="242"/>
      <c r="B273" s="251"/>
      <c r="C273" s="438">
        <f t="shared" si="495"/>
        <v>4</v>
      </c>
      <c r="D273" s="267"/>
      <c r="E273" s="316">
        <f t="shared" si="505"/>
        <v>132</v>
      </c>
      <c r="F273" s="322"/>
      <c r="G273" s="322"/>
      <c r="H273" s="267"/>
      <c r="I273" s="540"/>
      <c r="J273" s="554" t="s">
        <v>857</v>
      </c>
      <c r="K273" s="541"/>
      <c r="L273" s="613">
        <v>0</v>
      </c>
      <c r="M273" s="613">
        <v>0</v>
      </c>
      <c r="N273" s="613">
        <v>0</v>
      </c>
      <c r="O273" s="613">
        <v>0</v>
      </c>
      <c r="P273" s="613">
        <v>0</v>
      </c>
      <c r="Q273" s="613">
        <v>0</v>
      </c>
      <c r="R273" s="613">
        <v>0</v>
      </c>
      <c r="S273" s="613">
        <v>0</v>
      </c>
      <c r="T273" s="613">
        <v>0</v>
      </c>
      <c r="U273" s="613">
        <v>0</v>
      </c>
      <c r="V273" s="613">
        <v>0</v>
      </c>
      <c r="W273" s="613">
        <v>0</v>
      </c>
      <c r="X273" s="613">
        <v>0</v>
      </c>
      <c r="Y273" s="613">
        <v>0</v>
      </c>
      <c r="Z273" s="613">
        <v>0</v>
      </c>
      <c r="AA273" s="613">
        <v>0</v>
      </c>
      <c r="AB273" s="613">
        <v>0</v>
      </c>
      <c r="AC273" s="613">
        <v>0</v>
      </c>
      <c r="AD273" s="613">
        <v>0</v>
      </c>
      <c r="AE273" s="613">
        <v>0</v>
      </c>
      <c r="AF273" s="613">
        <v>0</v>
      </c>
      <c r="AG273" s="613">
        <v>0</v>
      </c>
      <c r="AH273" s="613">
        <v>0</v>
      </c>
      <c r="AI273" s="613">
        <v>0</v>
      </c>
      <c r="AJ273" s="613">
        <v>0</v>
      </c>
      <c r="AK273" s="613">
        <v>0</v>
      </c>
      <c r="AL273" s="613">
        <v>0</v>
      </c>
      <c r="AM273" s="613">
        <v>0</v>
      </c>
      <c r="AN273" s="613">
        <v>0</v>
      </c>
      <c r="AO273" s="613">
        <v>0</v>
      </c>
      <c r="AP273" s="613">
        <v>0</v>
      </c>
      <c r="AQ273" s="613">
        <v>0</v>
      </c>
      <c r="AR273" s="613">
        <v>0</v>
      </c>
      <c r="AS273" s="613">
        <v>0</v>
      </c>
      <c r="AT273" s="613">
        <v>0</v>
      </c>
      <c r="AU273" s="613">
        <v>0</v>
      </c>
      <c r="AV273" s="613">
        <v>0</v>
      </c>
      <c r="AW273" s="613">
        <v>0</v>
      </c>
      <c r="AX273" s="613">
        <v>0</v>
      </c>
      <c r="AY273" s="613">
        <v>0</v>
      </c>
      <c r="AZ273" s="613">
        <v>0</v>
      </c>
      <c r="BA273" s="613">
        <v>0</v>
      </c>
      <c r="BB273" s="613">
        <v>0</v>
      </c>
      <c r="BC273" s="613">
        <v>0</v>
      </c>
      <c r="BD273" s="613">
        <v>0</v>
      </c>
      <c r="BE273" s="613">
        <v>0</v>
      </c>
      <c r="BF273" s="613">
        <v>0</v>
      </c>
      <c r="BG273" s="613">
        <v>0</v>
      </c>
      <c r="BH273" s="613">
        <v>0</v>
      </c>
      <c r="BI273" s="613">
        <v>0</v>
      </c>
      <c r="BJ273" s="613">
        <v>0</v>
      </c>
      <c r="BK273" s="613">
        <v>0</v>
      </c>
      <c r="BL273" s="613">
        <v>0</v>
      </c>
      <c r="BM273" s="613">
        <v>0</v>
      </c>
      <c r="BN273" s="613">
        <v>0</v>
      </c>
      <c r="BO273" s="613">
        <v>0</v>
      </c>
      <c r="BP273" s="613">
        <v>0</v>
      </c>
      <c r="BQ273" s="613">
        <v>0</v>
      </c>
      <c r="BR273" s="613">
        <v>0</v>
      </c>
      <c r="BS273" s="613">
        <v>0</v>
      </c>
      <c r="BT273" s="613">
        <v>0</v>
      </c>
      <c r="BU273" s="613">
        <v>0</v>
      </c>
      <c r="BV273" s="613">
        <v>0</v>
      </c>
      <c r="BW273" s="613">
        <v>0</v>
      </c>
      <c r="BX273" s="613">
        <v>0</v>
      </c>
      <c r="BY273" s="613">
        <v>0</v>
      </c>
      <c r="BZ273" s="613">
        <v>0</v>
      </c>
      <c r="CA273" s="613">
        <v>0</v>
      </c>
      <c r="CB273" s="613">
        <v>0</v>
      </c>
      <c r="CC273" s="613">
        <v>0</v>
      </c>
      <c r="CD273" s="613">
        <v>0</v>
      </c>
      <c r="CE273" s="613">
        <v>0</v>
      </c>
      <c r="CF273" s="613">
        <v>0</v>
      </c>
      <c r="CG273" s="613">
        <v>0</v>
      </c>
      <c r="CH273" s="613">
        <v>0</v>
      </c>
      <c r="CI273" s="613">
        <v>0</v>
      </c>
      <c r="CJ273" s="613">
        <v>0</v>
      </c>
      <c r="CK273" s="613">
        <v>0</v>
      </c>
      <c r="CL273" s="613">
        <v>0</v>
      </c>
      <c r="CM273" s="613">
        <v>0</v>
      </c>
      <c r="CN273" s="613">
        <v>0</v>
      </c>
      <c r="CO273" s="613">
        <v>0</v>
      </c>
      <c r="CP273" s="613">
        <v>0</v>
      </c>
      <c r="CQ273" s="613">
        <v>0</v>
      </c>
      <c r="CR273" s="613">
        <v>0</v>
      </c>
      <c r="CS273" s="613">
        <v>0</v>
      </c>
      <c r="CT273" s="613">
        <v>0</v>
      </c>
      <c r="CU273" s="613">
        <v>0</v>
      </c>
      <c r="CV273" s="613">
        <v>0</v>
      </c>
      <c r="CW273" s="613">
        <v>0</v>
      </c>
      <c r="CX273" s="613">
        <v>0</v>
      </c>
      <c r="CY273" s="613">
        <v>0</v>
      </c>
      <c r="CZ273" s="613">
        <v>0</v>
      </c>
      <c r="DA273" s="613">
        <v>0</v>
      </c>
      <c r="DB273" s="613">
        <v>0</v>
      </c>
      <c r="DC273" s="613">
        <v>0</v>
      </c>
      <c r="DD273" s="613">
        <v>0</v>
      </c>
      <c r="DE273" s="613">
        <v>0</v>
      </c>
      <c r="DF273" s="613">
        <v>0</v>
      </c>
      <c r="DG273" s="613">
        <v>0</v>
      </c>
      <c r="DH273" s="613">
        <v>0</v>
      </c>
      <c r="DI273" s="613">
        <v>0</v>
      </c>
      <c r="DJ273" s="613">
        <v>0</v>
      </c>
      <c r="DK273" s="613">
        <v>0</v>
      </c>
      <c r="DL273" s="613">
        <v>0</v>
      </c>
      <c r="DM273" s="613">
        <v>0</v>
      </c>
      <c r="DN273" s="613">
        <v>0</v>
      </c>
      <c r="DO273" s="613">
        <v>0</v>
      </c>
      <c r="DP273" s="613">
        <v>0</v>
      </c>
      <c r="DQ273" s="613">
        <v>0</v>
      </c>
      <c r="DR273" s="613">
        <v>0</v>
      </c>
      <c r="DS273" s="613">
        <v>0</v>
      </c>
      <c r="DT273" s="613">
        <v>0</v>
      </c>
      <c r="DU273" s="613">
        <v>0</v>
      </c>
      <c r="DV273" s="613">
        <v>0</v>
      </c>
      <c r="DW273" s="613">
        <v>0</v>
      </c>
      <c r="DX273" s="613">
        <v>0</v>
      </c>
      <c r="DY273" s="613">
        <v>0</v>
      </c>
      <c r="DZ273" s="613">
        <v>0</v>
      </c>
      <c r="EA273" s="613">
        <v>0</v>
      </c>
      <c r="EB273" s="613">
        <v>0</v>
      </c>
      <c r="EC273" s="613">
        <v>0</v>
      </c>
      <c r="ED273" s="613">
        <v>0</v>
      </c>
      <c r="EE273" s="613">
        <v>0</v>
      </c>
      <c r="EF273" s="613">
        <v>0</v>
      </c>
      <c r="EG273" s="613">
        <v>0</v>
      </c>
      <c r="EH273" s="613">
        <v>0</v>
      </c>
      <c r="EI273" s="613">
        <v>0</v>
      </c>
      <c r="EJ273" s="613">
        <v>0</v>
      </c>
      <c r="EK273" s="613">
        <v>0</v>
      </c>
      <c r="EL273" s="613">
        <v>0</v>
      </c>
      <c r="EM273" s="613">
        <v>0</v>
      </c>
      <c r="EN273" s="613">
        <v>0</v>
      </c>
      <c r="EO273" s="613">
        <v>0</v>
      </c>
      <c r="EP273" s="613">
        <v>0</v>
      </c>
      <c r="EQ273" s="613">
        <v>0</v>
      </c>
      <c r="ER273" s="613">
        <v>0</v>
      </c>
      <c r="ES273" s="613">
        <v>0</v>
      </c>
      <c r="ET273" s="613">
        <v>0</v>
      </c>
      <c r="EU273" s="613">
        <v>0</v>
      </c>
      <c r="EV273" s="613">
        <v>0</v>
      </c>
      <c r="EW273" s="613">
        <v>0</v>
      </c>
      <c r="EX273" s="613">
        <v>0</v>
      </c>
      <c r="EY273" s="613">
        <v>0</v>
      </c>
      <c r="EZ273" s="613">
        <v>0</v>
      </c>
      <c r="FA273" s="613">
        <v>0</v>
      </c>
      <c r="FB273" s="613">
        <v>0</v>
      </c>
      <c r="FC273" s="613">
        <v>0</v>
      </c>
      <c r="FD273" s="613">
        <v>0</v>
      </c>
      <c r="FE273" s="613">
        <v>0</v>
      </c>
      <c r="FF273" s="613">
        <v>0</v>
      </c>
      <c r="FG273" s="613">
        <v>0</v>
      </c>
      <c r="FH273" s="613">
        <v>0</v>
      </c>
      <c r="FI273" s="613">
        <v>0</v>
      </c>
      <c r="FJ273" s="613">
        <v>0</v>
      </c>
      <c r="FK273" s="613">
        <v>0</v>
      </c>
      <c r="FL273" s="613">
        <v>0</v>
      </c>
      <c r="FM273" s="613">
        <v>0</v>
      </c>
      <c r="FN273" s="613">
        <v>0</v>
      </c>
      <c r="FO273" s="613">
        <v>0</v>
      </c>
      <c r="FP273" s="613">
        <v>0</v>
      </c>
      <c r="FQ273" s="613">
        <v>0</v>
      </c>
      <c r="FR273" s="613">
        <v>0</v>
      </c>
      <c r="FS273" s="613">
        <v>0</v>
      </c>
      <c r="FT273" s="613">
        <v>0</v>
      </c>
      <c r="FU273" s="613">
        <v>0</v>
      </c>
      <c r="FV273" s="613">
        <v>0</v>
      </c>
      <c r="FW273" s="613">
        <v>0</v>
      </c>
      <c r="FX273" s="613">
        <v>0</v>
      </c>
      <c r="FY273" s="613">
        <v>0</v>
      </c>
      <c r="FZ273" s="613">
        <v>0</v>
      </c>
      <c r="GA273" s="613">
        <v>0</v>
      </c>
      <c r="GB273" s="613">
        <v>0</v>
      </c>
      <c r="GC273" s="613">
        <v>0</v>
      </c>
      <c r="GD273" s="613">
        <v>0</v>
      </c>
      <c r="GE273" s="613">
        <v>0</v>
      </c>
      <c r="GF273" s="613">
        <v>0</v>
      </c>
      <c r="GG273" s="613">
        <v>0</v>
      </c>
      <c r="GH273" s="613">
        <v>0</v>
      </c>
      <c r="GI273" s="613">
        <v>0</v>
      </c>
      <c r="GJ273" s="613">
        <v>0</v>
      </c>
      <c r="GK273" s="613">
        <v>0</v>
      </c>
      <c r="GL273" s="613">
        <v>0</v>
      </c>
      <c r="GM273" s="613">
        <v>0</v>
      </c>
      <c r="GN273" s="613">
        <v>0</v>
      </c>
      <c r="GO273" s="613">
        <v>0</v>
      </c>
      <c r="GP273" s="613">
        <v>0</v>
      </c>
      <c r="GQ273" s="613">
        <v>0</v>
      </c>
      <c r="GR273" s="613">
        <v>0</v>
      </c>
      <c r="GS273" s="613">
        <v>0</v>
      </c>
      <c r="GT273" s="613">
        <v>0</v>
      </c>
      <c r="GU273" s="613">
        <v>0</v>
      </c>
      <c r="GV273" s="613">
        <v>0</v>
      </c>
      <c r="GW273" s="613">
        <v>0</v>
      </c>
      <c r="GX273" s="613">
        <v>0</v>
      </c>
      <c r="GY273" s="613">
        <v>0</v>
      </c>
      <c r="GZ273" s="613">
        <v>0</v>
      </c>
      <c r="HA273" s="613">
        <v>0</v>
      </c>
      <c r="HB273" s="613">
        <v>0</v>
      </c>
      <c r="HC273" s="613">
        <v>0</v>
      </c>
      <c r="HD273" s="613">
        <v>0</v>
      </c>
      <c r="HE273" s="613">
        <v>0</v>
      </c>
      <c r="HF273" s="613">
        <v>0</v>
      </c>
      <c r="HG273" s="613">
        <v>0</v>
      </c>
      <c r="HH273" s="613">
        <v>0</v>
      </c>
      <c r="HI273" s="613">
        <v>0</v>
      </c>
      <c r="HJ273" s="613">
        <v>0</v>
      </c>
      <c r="HK273" s="613">
        <v>0</v>
      </c>
      <c r="HL273" s="613">
        <v>0</v>
      </c>
      <c r="HM273" s="613">
        <v>0</v>
      </c>
      <c r="HN273" s="613">
        <v>0</v>
      </c>
      <c r="HO273" s="613">
        <v>0</v>
      </c>
      <c r="HP273" s="613">
        <v>0</v>
      </c>
      <c r="HQ273" s="613">
        <v>0</v>
      </c>
      <c r="HR273" s="613">
        <v>0</v>
      </c>
      <c r="HS273" s="613">
        <v>0</v>
      </c>
      <c r="HT273" s="613">
        <v>0</v>
      </c>
      <c r="HU273" s="613">
        <v>0</v>
      </c>
      <c r="HV273" s="613">
        <v>0</v>
      </c>
      <c r="HW273" s="613">
        <v>0</v>
      </c>
      <c r="HX273" s="613">
        <v>0</v>
      </c>
      <c r="HY273" s="613">
        <v>0</v>
      </c>
      <c r="HZ273" s="613">
        <v>0</v>
      </c>
      <c r="IA273" s="613">
        <v>0</v>
      </c>
      <c r="IB273" s="613">
        <v>0</v>
      </c>
      <c r="IC273" s="613">
        <v>0</v>
      </c>
      <c r="ID273" s="613">
        <v>0</v>
      </c>
      <c r="IE273" s="613">
        <v>0</v>
      </c>
      <c r="IF273" s="613">
        <v>0</v>
      </c>
      <c r="IG273" s="613">
        <v>0</v>
      </c>
      <c r="IH273" s="613">
        <v>0</v>
      </c>
      <c r="II273" s="613">
        <v>0</v>
      </c>
      <c r="IJ273" s="613">
        <v>0</v>
      </c>
      <c r="IK273" s="613">
        <v>0</v>
      </c>
      <c r="IL273" s="613">
        <v>0</v>
      </c>
      <c r="IM273" s="613">
        <v>0</v>
      </c>
      <c r="IN273" s="613">
        <v>0</v>
      </c>
      <c r="IO273" s="613">
        <v>0</v>
      </c>
      <c r="IP273" s="613">
        <v>0</v>
      </c>
      <c r="IQ273" s="613">
        <v>0</v>
      </c>
      <c r="IR273" s="613">
        <v>0</v>
      </c>
      <c r="IS273" s="613">
        <v>0</v>
      </c>
      <c r="IT273" s="613">
        <v>0</v>
      </c>
      <c r="IU273" s="613">
        <v>0</v>
      </c>
      <c r="IV273" s="613">
        <v>0</v>
      </c>
      <c r="IW273" s="613">
        <v>0</v>
      </c>
      <c r="IX273" s="613">
        <v>0</v>
      </c>
      <c r="IY273" s="613">
        <v>0</v>
      </c>
      <c r="IZ273" s="613">
        <v>0</v>
      </c>
      <c r="JA273" s="613">
        <v>0</v>
      </c>
      <c r="JB273" s="613">
        <v>0</v>
      </c>
      <c r="JC273" s="613">
        <v>0</v>
      </c>
      <c r="JD273" s="613">
        <v>0</v>
      </c>
      <c r="JE273" s="613">
        <v>0</v>
      </c>
      <c r="JF273" s="613">
        <v>0</v>
      </c>
      <c r="JG273" s="613">
        <v>0</v>
      </c>
      <c r="JH273" s="613">
        <v>0</v>
      </c>
      <c r="JI273" s="613">
        <v>0</v>
      </c>
      <c r="JJ273" s="613">
        <v>0</v>
      </c>
      <c r="JK273" s="613">
        <v>0</v>
      </c>
      <c r="JL273" s="613">
        <v>0</v>
      </c>
      <c r="JM273" s="613">
        <v>0</v>
      </c>
      <c r="JN273" s="613">
        <v>0</v>
      </c>
      <c r="JO273" s="613">
        <v>0</v>
      </c>
      <c r="JP273" s="613">
        <v>0</v>
      </c>
      <c r="JQ273" s="613">
        <v>0</v>
      </c>
      <c r="JR273" s="613">
        <v>0</v>
      </c>
      <c r="JS273" s="613">
        <v>0</v>
      </c>
      <c r="JT273" s="613">
        <v>0</v>
      </c>
      <c r="JU273" s="613">
        <v>0</v>
      </c>
      <c r="JV273" s="613">
        <v>0</v>
      </c>
      <c r="JW273" s="613">
        <v>0</v>
      </c>
      <c r="JX273" s="613">
        <v>0</v>
      </c>
      <c r="JY273" s="613">
        <v>0</v>
      </c>
      <c r="JZ273" s="613">
        <v>0</v>
      </c>
      <c r="KA273" s="613">
        <v>0</v>
      </c>
      <c r="KB273" s="613">
        <v>0</v>
      </c>
      <c r="KC273" s="613">
        <v>0</v>
      </c>
      <c r="KD273" s="613">
        <v>0</v>
      </c>
      <c r="KE273" s="613">
        <v>0</v>
      </c>
      <c r="KF273" s="613">
        <v>0</v>
      </c>
      <c r="KG273" s="613">
        <v>0</v>
      </c>
      <c r="KH273" s="613">
        <v>0</v>
      </c>
      <c r="KI273" s="613">
        <v>0</v>
      </c>
      <c r="KJ273" s="613">
        <v>0</v>
      </c>
      <c r="KK273" s="613">
        <v>0</v>
      </c>
      <c r="KL273" s="613">
        <v>0</v>
      </c>
      <c r="KM273" s="613">
        <v>0</v>
      </c>
      <c r="KN273" s="613">
        <v>0</v>
      </c>
      <c r="KO273" s="613">
        <v>0</v>
      </c>
      <c r="KP273" s="613">
        <v>0</v>
      </c>
      <c r="KQ273" s="613">
        <v>0</v>
      </c>
      <c r="KR273" s="613">
        <v>0</v>
      </c>
      <c r="KS273" s="613">
        <v>0</v>
      </c>
      <c r="KT273" s="613">
        <v>0</v>
      </c>
      <c r="KU273" s="613">
        <v>0</v>
      </c>
      <c r="KV273" s="613">
        <v>0</v>
      </c>
      <c r="KW273" s="613">
        <v>0</v>
      </c>
      <c r="KX273" s="613">
        <v>0</v>
      </c>
      <c r="KY273" s="613">
        <v>0</v>
      </c>
      <c r="KZ273" s="613">
        <v>0</v>
      </c>
      <c r="LA273" s="613">
        <v>0</v>
      </c>
      <c r="LB273" s="613">
        <v>0</v>
      </c>
      <c r="LC273" s="613">
        <v>0</v>
      </c>
      <c r="LD273" s="613">
        <v>0</v>
      </c>
      <c r="LE273" s="613">
        <v>0</v>
      </c>
      <c r="LF273" s="613">
        <v>0</v>
      </c>
      <c r="LG273" s="613">
        <v>0</v>
      </c>
      <c r="LH273" s="613">
        <v>0</v>
      </c>
      <c r="LI273" s="613">
        <v>0</v>
      </c>
      <c r="LJ273" s="613">
        <v>0</v>
      </c>
      <c r="LK273" s="613">
        <v>0</v>
      </c>
      <c r="LL273" s="613">
        <v>0</v>
      </c>
      <c r="LM273" s="613">
        <v>0</v>
      </c>
      <c r="LN273" s="613">
        <v>0</v>
      </c>
      <c r="LO273" s="613">
        <v>0</v>
      </c>
      <c r="LP273" s="613">
        <v>0</v>
      </c>
      <c r="LQ273" s="613">
        <v>0</v>
      </c>
      <c r="LR273" s="613">
        <v>0</v>
      </c>
      <c r="LS273" s="613">
        <v>0</v>
      </c>
      <c r="LT273" s="613">
        <v>0</v>
      </c>
      <c r="LU273" s="613">
        <v>0</v>
      </c>
      <c r="LV273" s="613">
        <v>0</v>
      </c>
      <c r="LW273" s="613">
        <v>0</v>
      </c>
      <c r="LX273" s="613">
        <v>0</v>
      </c>
      <c r="LY273" s="613">
        <v>0</v>
      </c>
      <c r="LZ273" s="613">
        <v>0</v>
      </c>
      <c r="MA273" s="613">
        <v>0</v>
      </c>
      <c r="MB273" s="613">
        <v>0</v>
      </c>
      <c r="MC273" s="613">
        <v>0</v>
      </c>
      <c r="MD273" s="613">
        <v>0</v>
      </c>
      <c r="ME273" s="613">
        <v>0</v>
      </c>
      <c r="MF273" s="613">
        <v>0</v>
      </c>
      <c r="MG273" s="613">
        <v>0</v>
      </c>
      <c r="MH273" s="613">
        <v>0</v>
      </c>
      <c r="MI273" s="613">
        <v>0</v>
      </c>
      <c r="MJ273" s="613">
        <v>0</v>
      </c>
      <c r="MK273" s="613">
        <v>0</v>
      </c>
      <c r="ML273" s="613">
        <v>0</v>
      </c>
      <c r="MM273" s="613">
        <v>0</v>
      </c>
      <c r="MN273" s="613">
        <v>0</v>
      </c>
      <c r="MO273" s="613">
        <v>0</v>
      </c>
      <c r="MP273" s="613">
        <v>0</v>
      </c>
      <c r="MQ273" s="613">
        <v>0</v>
      </c>
      <c r="MR273" s="613">
        <v>0</v>
      </c>
      <c r="MS273" s="613">
        <v>0</v>
      </c>
      <c r="MT273" s="613">
        <v>0</v>
      </c>
      <c r="MU273" s="613">
        <v>0</v>
      </c>
      <c r="MV273" s="613">
        <v>0</v>
      </c>
      <c r="MW273" s="613">
        <v>0</v>
      </c>
      <c r="MX273" s="613">
        <v>0</v>
      </c>
      <c r="MY273" s="613">
        <v>0</v>
      </c>
      <c r="MZ273" s="613">
        <v>0</v>
      </c>
      <c r="NA273" s="613">
        <v>0</v>
      </c>
      <c r="NB273" s="613">
        <v>0</v>
      </c>
      <c r="NC273" s="613">
        <v>0</v>
      </c>
      <c r="ND273" s="613">
        <v>0</v>
      </c>
      <c r="NE273" s="613">
        <v>0</v>
      </c>
      <c r="NF273" s="613">
        <v>0</v>
      </c>
      <c r="NG273" s="613">
        <v>0</v>
      </c>
      <c r="NH273" s="613">
        <v>0</v>
      </c>
      <c r="NI273" s="613">
        <v>0</v>
      </c>
      <c r="NJ273" s="613">
        <v>0</v>
      </c>
      <c r="NK273" s="613">
        <v>0</v>
      </c>
      <c r="NL273" s="613">
        <v>0</v>
      </c>
      <c r="NM273" s="613">
        <v>0</v>
      </c>
      <c r="NN273" s="613">
        <v>0</v>
      </c>
      <c r="NO273" s="613">
        <v>0</v>
      </c>
      <c r="NP273" s="613">
        <v>0</v>
      </c>
      <c r="NQ273" s="613">
        <v>0</v>
      </c>
      <c r="NR273" s="613">
        <v>0</v>
      </c>
      <c r="NS273" s="613">
        <v>0</v>
      </c>
      <c r="NT273" s="613">
        <v>0</v>
      </c>
      <c r="NU273" s="613">
        <v>0</v>
      </c>
      <c r="NV273" s="613">
        <v>0</v>
      </c>
      <c r="NW273" s="613">
        <v>0</v>
      </c>
      <c r="NX273" s="613">
        <v>0</v>
      </c>
      <c r="NY273" s="613">
        <v>0</v>
      </c>
      <c r="NZ273" s="613">
        <v>0</v>
      </c>
      <c r="OA273" s="613">
        <v>0</v>
      </c>
      <c r="OB273" s="613">
        <v>0</v>
      </c>
      <c r="OC273" s="613">
        <v>0</v>
      </c>
      <c r="OD273" s="613">
        <v>0</v>
      </c>
      <c r="OE273" s="613">
        <v>0</v>
      </c>
      <c r="OF273" s="613">
        <v>0</v>
      </c>
      <c r="OG273" s="613">
        <v>0</v>
      </c>
      <c r="OH273" s="613">
        <v>0</v>
      </c>
      <c r="OI273" s="613">
        <v>0</v>
      </c>
      <c r="OJ273" s="613">
        <v>0</v>
      </c>
      <c r="OK273" s="613">
        <v>0</v>
      </c>
      <c r="OL273" s="613">
        <v>0</v>
      </c>
      <c r="OM273" s="613">
        <v>0</v>
      </c>
      <c r="ON273" s="613">
        <v>0</v>
      </c>
      <c r="OO273" s="613">
        <v>0</v>
      </c>
      <c r="OP273" s="613">
        <v>0</v>
      </c>
      <c r="OQ273" s="613">
        <v>0</v>
      </c>
      <c r="OR273" s="613">
        <v>0</v>
      </c>
      <c r="OS273" s="613">
        <v>0</v>
      </c>
      <c r="OT273" s="613">
        <v>0</v>
      </c>
      <c r="OU273" s="613">
        <v>0</v>
      </c>
      <c r="OV273" s="613">
        <v>0</v>
      </c>
      <c r="OW273" s="613">
        <v>0</v>
      </c>
      <c r="OX273" s="613">
        <v>0</v>
      </c>
      <c r="OY273" s="613">
        <v>0</v>
      </c>
      <c r="OZ273" s="613">
        <v>0</v>
      </c>
      <c r="PA273" s="613">
        <v>0</v>
      </c>
      <c r="PB273" s="613">
        <v>0</v>
      </c>
      <c r="PC273" s="613">
        <v>0</v>
      </c>
      <c r="PD273" s="613">
        <v>0</v>
      </c>
      <c r="PE273" s="613">
        <v>0</v>
      </c>
      <c r="PF273" s="613">
        <v>0</v>
      </c>
      <c r="PG273" s="613">
        <v>0</v>
      </c>
      <c r="PH273" s="613">
        <v>0</v>
      </c>
      <c r="PI273" s="613">
        <v>0</v>
      </c>
      <c r="PJ273" s="613">
        <v>0</v>
      </c>
      <c r="PK273" s="613">
        <v>0</v>
      </c>
      <c r="PL273" s="613">
        <v>0</v>
      </c>
      <c r="PM273" s="613">
        <v>0</v>
      </c>
      <c r="PN273" s="613">
        <v>0</v>
      </c>
      <c r="PO273" s="613">
        <v>0</v>
      </c>
      <c r="PP273" s="613">
        <v>0</v>
      </c>
      <c r="PQ273" s="613">
        <v>0</v>
      </c>
      <c r="PR273" s="613">
        <v>0</v>
      </c>
      <c r="PS273" s="613">
        <v>0</v>
      </c>
      <c r="PT273" s="613">
        <v>0</v>
      </c>
      <c r="PU273" s="613">
        <v>0</v>
      </c>
      <c r="PV273" s="613">
        <v>0</v>
      </c>
      <c r="PW273" s="613">
        <v>0</v>
      </c>
      <c r="PX273" s="613">
        <v>0</v>
      </c>
      <c r="PY273" s="613">
        <v>0</v>
      </c>
      <c r="PZ273" s="613">
        <v>0</v>
      </c>
      <c r="QA273" s="613">
        <v>0</v>
      </c>
      <c r="QB273" s="613">
        <v>0</v>
      </c>
      <c r="QC273" s="613">
        <v>0</v>
      </c>
      <c r="QD273" s="613">
        <v>0</v>
      </c>
      <c r="QE273" s="613">
        <v>0</v>
      </c>
      <c r="QF273" s="613">
        <v>0</v>
      </c>
      <c r="QG273" s="613">
        <v>0</v>
      </c>
      <c r="QH273" s="613">
        <v>0</v>
      </c>
      <c r="QI273" s="613">
        <v>0</v>
      </c>
      <c r="QJ273" s="613">
        <v>0</v>
      </c>
      <c r="QK273" s="613">
        <v>0</v>
      </c>
      <c r="QL273" s="613">
        <v>0</v>
      </c>
      <c r="QM273" s="613">
        <v>0</v>
      </c>
      <c r="QN273" s="613">
        <v>0</v>
      </c>
      <c r="QO273" s="613">
        <v>0</v>
      </c>
      <c r="QP273" s="613">
        <v>0</v>
      </c>
      <c r="QQ273" s="613">
        <v>0</v>
      </c>
      <c r="QR273" s="613">
        <v>0</v>
      </c>
      <c r="QS273" s="613">
        <v>0</v>
      </c>
      <c r="QT273" s="613">
        <v>0</v>
      </c>
      <c r="QU273" s="613">
        <v>0</v>
      </c>
      <c r="QV273" s="613">
        <v>0</v>
      </c>
      <c r="QW273" s="613">
        <v>0</v>
      </c>
      <c r="QX273" s="613">
        <v>0</v>
      </c>
      <c r="QY273" s="613">
        <v>0</v>
      </c>
      <c r="QZ273" s="613">
        <v>0</v>
      </c>
      <c r="RA273" s="613">
        <v>0</v>
      </c>
      <c r="RB273" s="613">
        <v>0</v>
      </c>
      <c r="RC273" s="613">
        <v>0</v>
      </c>
      <c r="RD273" s="613">
        <v>0</v>
      </c>
      <c r="RE273" s="613">
        <v>0</v>
      </c>
      <c r="RF273" s="613">
        <v>0</v>
      </c>
      <c r="RG273" s="613">
        <v>0</v>
      </c>
      <c r="RH273" s="613">
        <v>0</v>
      </c>
      <c r="RI273" s="613">
        <v>0</v>
      </c>
      <c r="RJ273" s="613">
        <v>0</v>
      </c>
      <c r="RK273" s="613">
        <v>0</v>
      </c>
      <c r="RL273" s="613">
        <v>0</v>
      </c>
      <c r="RM273" s="613">
        <v>0</v>
      </c>
      <c r="RN273" s="613">
        <v>0</v>
      </c>
      <c r="RO273" s="613">
        <v>0</v>
      </c>
      <c r="RP273" s="613">
        <v>0</v>
      </c>
      <c r="RQ273" s="613">
        <v>0</v>
      </c>
      <c r="RR273" s="613">
        <v>0</v>
      </c>
      <c r="RS273" s="613">
        <v>0</v>
      </c>
      <c r="RT273" s="613">
        <v>0</v>
      </c>
      <c r="RU273" s="613">
        <v>0</v>
      </c>
      <c r="RV273" s="613">
        <v>0</v>
      </c>
      <c r="RW273" s="613">
        <v>0</v>
      </c>
      <c r="RX273" s="613">
        <v>0</v>
      </c>
      <c r="RY273" s="613">
        <v>0</v>
      </c>
      <c r="RZ273" s="613">
        <v>0</v>
      </c>
      <c r="SA273" s="613">
        <v>0</v>
      </c>
      <c r="SB273" s="613">
        <v>0</v>
      </c>
      <c r="SC273" s="613">
        <v>0</v>
      </c>
      <c r="SD273" s="613">
        <v>0</v>
      </c>
      <c r="SE273" s="613">
        <v>0</v>
      </c>
      <c r="SF273" s="613">
        <v>0</v>
      </c>
      <c r="SG273" s="613">
        <v>0</v>
      </c>
      <c r="SH273" s="613">
        <v>0</v>
      </c>
      <c r="SI273" s="613">
        <v>0</v>
      </c>
      <c r="SJ273" s="613">
        <v>0</v>
      </c>
      <c r="SK273" s="267">
        <f t="shared" si="458"/>
        <v>0</v>
      </c>
      <c r="SL273" s="254"/>
      <c r="SM273" s="242"/>
      <c r="SN273" s="242"/>
      <c r="SO273" s="242"/>
    </row>
    <row r="274" spans="1:509" outlineLevel="3" x14ac:dyDescent="0.35">
      <c r="A274" s="242"/>
      <c r="B274" s="251"/>
      <c r="C274" s="438">
        <f t="shared" si="495"/>
        <v>4</v>
      </c>
      <c r="D274" s="267"/>
      <c r="E274" s="316">
        <f t="shared" si="505"/>
        <v>133</v>
      </c>
      <c r="F274" s="322"/>
      <c r="G274" s="322"/>
      <c r="H274" s="267"/>
      <c r="I274" s="540"/>
      <c r="J274" s="554" t="s">
        <v>858</v>
      </c>
      <c r="K274" s="541"/>
      <c r="L274" s="613">
        <v>0</v>
      </c>
      <c r="M274" s="613">
        <v>0</v>
      </c>
      <c r="N274" s="613">
        <v>0</v>
      </c>
      <c r="O274" s="613">
        <v>0</v>
      </c>
      <c r="P274" s="613">
        <v>0</v>
      </c>
      <c r="Q274" s="613">
        <v>0</v>
      </c>
      <c r="R274" s="613">
        <v>0</v>
      </c>
      <c r="S274" s="613">
        <v>0</v>
      </c>
      <c r="T274" s="613">
        <v>0</v>
      </c>
      <c r="U274" s="613">
        <v>0</v>
      </c>
      <c r="V274" s="613">
        <v>0</v>
      </c>
      <c r="W274" s="613">
        <v>0</v>
      </c>
      <c r="X274" s="613">
        <v>0</v>
      </c>
      <c r="Y274" s="613">
        <v>0</v>
      </c>
      <c r="Z274" s="613">
        <v>0</v>
      </c>
      <c r="AA274" s="613">
        <v>0</v>
      </c>
      <c r="AB274" s="613">
        <v>0</v>
      </c>
      <c r="AC274" s="613">
        <v>0</v>
      </c>
      <c r="AD274" s="613">
        <v>0</v>
      </c>
      <c r="AE274" s="613">
        <v>0</v>
      </c>
      <c r="AF274" s="613">
        <v>0</v>
      </c>
      <c r="AG274" s="613">
        <v>0</v>
      </c>
      <c r="AH274" s="613">
        <v>0</v>
      </c>
      <c r="AI274" s="613">
        <v>0</v>
      </c>
      <c r="AJ274" s="613">
        <v>0</v>
      </c>
      <c r="AK274" s="613">
        <v>0</v>
      </c>
      <c r="AL274" s="613">
        <v>0</v>
      </c>
      <c r="AM274" s="613">
        <v>0</v>
      </c>
      <c r="AN274" s="613">
        <v>0</v>
      </c>
      <c r="AO274" s="613">
        <v>0</v>
      </c>
      <c r="AP274" s="613">
        <v>0</v>
      </c>
      <c r="AQ274" s="613">
        <v>0</v>
      </c>
      <c r="AR274" s="613">
        <v>0</v>
      </c>
      <c r="AS274" s="613">
        <v>0</v>
      </c>
      <c r="AT274" s="613">
        <v>0</v>
      </c>
      <c r="AU274" s="613">
        <v>0</v>
      </c>
      <c r="AV274" s="613">
        <v>0</v>
      </c>
      <c r="AW274" s="613">
        <v>0</v>
      </c>
      <c r="AX274" s="613">
        <v>0</v>
      </c>
      <c r="AY274" s="613">
        <v>0</v>
      </c>
      <c r="AZ274" s="613">
        <v>0</v>
      </c>
      <c r="BA274" s="613">
        <v>0</v>
      </c>
      <c r="BB274" s="613">
        <v>0</v>
      </c>
      <c r="BC274" s="613">
        <v>0</v>
      </c>
      <c r="BD274" s="613">
        <v>0</v>
      </c>
      <c r="BE274" s="613">
        <v>0</v>
      </c>
      <c r="BF274" s="613">
        <v>0</v>
      </c>
      <c r="BG274" s="613">
        <v>0</v>
      </c>
      <c r="BH274" s="613">
        <v>0</v>
      </c>
      <c r="BI274" s="613">
        <v>0</v>
      </c>
      <c r="BJ274" s="613">
        <v>0</v>
      </c>
      <c r="BK274" s="613">
        <v>0</v>
      </c>
      <c r="BL274" s="613">
        <v>0</v>
      </c>
      <c r="BM274" s="613">
        <v>0</v>
      </c>
      <c r="BN274" s="613">
        <v>0</v>
      </c>
      <c r="BO274" s="613">
        <v>0</v>
      </c>
      <c r="BP274" s="613">
        <v>0</v>
      </c>
      <c r="BQ274" s="613">
        <v>0</v>
      </c>
      <c r="BR274" s="613">
        <v>0</v>
      </c>
      <c r="BS274" s="613">
        <v>0</v>
      </c>
      <c r="BT274" s="613">
        <v>0</v>
      </c>
      <c r="BU274" s="613">
        <v>0</v>
      </c>
      <c r="BV274" s="613">
        <v>0</v>
      </c>
      <c r="BW274" s="613">
        <v>0</v>
      </c>
      <c r="BX274" s="613">
        <v>0</v>
      </c>
      <c r="BY274" s="613">
        <v>0</v>
      </c>
      <c r="BZ274" s="613">
        <v>0</v>
      </c>
      <c r="CA274" s="613">
        <v>0</v>
      </c>
      <c r="CB274" s="613">
        <v>0</v>
      </c>
      <c r="CC274" s="613">
        <v>0</v>
      </c>
      <c r="CD274" s="613">
        <v>0</v>
      </c>
      <c r="CE274" s="613">
        <v>0</v>
      </c>
      <c r="CF274" s="613">
        <v>0</v>
      </c>
      <c r="CG274" s="613">
        <v>0</v>
      </c>
      <c r="CH274" s="613">
        <v>0</v>
      </c>
      <c r="CI274" s="613">
        <v>0</v>
      </c>
      <c r="CJ274" s="613">
        <v>0</v>
      </c>
      <c r="CK274" s="613">
        <v>0</v>
      </c>
      <c r="CL274" s="613">
        <v>0</v>
      </c>
      <c r="CM274" s="613">
        <v>0</v>
      </c>
      <c r="CN274" s="613">
        <v>0</v>
      </c>
      <c r="CO274" s="613">
        <v>0</v>
      </c>
      <c r="CP274" s="613">
        <v>0</v>
      </c>
      <c r="CQ274" s="613">
        <v>0</v>
      </c>
      <c r="CR274" s="613">
        <v>0</v>
      </c>
      <c r="CS274" s="613">
        <v>0</v>
      </c>
      <c r="CT274" s="613">
        <v>0</v>
      </c>
      <c r="CU274" s="613">
        <v>0</v>
      </c>
      <c r="CV274" s="613">
        <v>0</v>
      </c>
      <c r="CW274" s="613">
        <v>0</v>
      </c>
      <c r="CX274" s="613">
        <v>0</v>
      </c>
      <c r="CY274" s="613">
        <v>0</v>
      </c>
      <c r="CZ274" s="613">
        <v>0</v>
      </c>
      <c r="DA274" s="613">
        <v>0</v>
      </c>
      <c r="DB274" s="613">
        <v>0</v>
      </c>
      <c r="DC274" s="613">
        <v>0</v>
      </c>
      <c r="DD274" s="613">
        <v>0</v>
      </c>
      <c r="DE274" s="613">
        <v>0</v>
      </c>
      <c r="DF274" s="613">
        <v>0</v>
      </c>
      <c r="DG274" s="613">
        <v>0</v>
      </c>
      <c r="DH274" s="613">
        <v>0</v>
      </c>
      <c r="DI274" s="613">
        <v>0</v>
      </c>
      <c r="DJ274" s="613">
        <v>0</v>
      </c>
      <c r="DK274" s="613">
        <v>0</v>
      </c>
      <c r="DL274" s="613">
        <v>0</v>
      </c>
      <c r="DM274" s="613">
        <v>0</v>
      </c>
      <c r="DN274" s="613">
        <v>0</v>
      </c>
      <c r="DO274" s="613">
        <v>0</v>
      </c>
      <c r="DP274" s="613">
        <v>0</v>
      </c>
      <c r="DQ274" s="613">
        <v>0</v>
      </c>
      <c r="DR274" s="613">
        <v>0</v>
      </c>
      <c r="DS274" s="613">
        <v>0</v>
      </c>
      <c r="DT274" s="613">
        <v>0</v>
      </c>
      <c r="DU274" s="613">
        <v>0</v>
      </c>
      <c r="DV274" s="613">
        <v>0</v>
      </c>
      <c r="DW274" s="613">
        <v>0</v>
      </c>
      <c r="DX274" s="613">
        <v>0</v>
      </c>
      <c r="DY274" s="613">
        <v>0</v>
      </c>
      <c r="DZ274" s="613">
        <v>0</v>
      </c>
      <c r="EA274" s="613">
        <v>0</v>
      </c>
      <c r="EB274" s="613">
        <v>0</v>
      </c>
      <c r="EC274" s="613">
        <v>0</v>
      </c>
      <c r="ED274" s="613">
        <v>0</v>
      </c>
      <c r="EE274" s="613">
        <v>0</v>
      </c>
      <c r="EF274" s="613">
        <v>0</v>
      </c>
      <c r="EG274" s="613">
        <v>0</v>
      </c>
      <c r="EH274" s="613">
        <v>0</v>
      </c>
      <c r="EI274" s="613">
        <v>0</v>
      </c>
      <c r="EJ274" s="613">
        <v>0</v>
      </c>
      <c r="EK274" s="613">
        <v>0</v>
      </c>
      <c r="EL274" s="613">
        <v>0</v>
      </c>
      <c r="EM274" s="613">
        <v>0</v>
      </c>
      <c r="EN274" s="613">
        <v>0</v>
      </c>
      <c r="EO274" s="613">
        <v>0</v>
      </c>
      <c r="EP274" s="613">
        <v>0</v>
      </c>
      <c r="EQ274" s="613">
        <v>0</v>
      </c>
      <c r="ER274" s="613">
        <v>0</v>
      </c>
      <c r="ES274" s="613">
        <v>0</v>
      </c>
      <c r="ET274" s="613">
        <v>0</v>
      </c>
      <c r="EU274" s="613">
        <v>0</v>
      </c>
      <c r="EV274" s="613">
        <v>0</v>
      </c>
      <c r="EW274" s="613">
        <v>0</v>
      </c>
      <c r="EX274" s="613">
        <v>0</v>
      </c>
      <c r="EY274" s="613">
        <v>0</v>
      </c>
      <c r="EZ274" s="613">
        <v>0</v>
      </c>
      <c r="FA274" s="613">
        <v>0</v>
      </c>
      <c r="FB274" s="613">
        <v>0</v>
      </c>
      <c r="FC274" s="613">
        <v>0</v>
      </c>
      <c r="FD274" s="613">
        <v>0</v>
      </c>
      <c r="FE274" s="613">
        <v>0</v>
      </c>
      <c r="FF274" s="613">
        <v>0</v>
      </c>
      <c r="FG274" s="613">
        <v>0</v>
      </c>
      <c r="FH274" s="613">
        <v>0</v>
      </c>
      <c r="FI274" s="613">
        <v>0</v>
      </c>
      <c r="FJ274" s="613">
        <v>0</v>
      </c>
      <c r="FK274" s="613">
        <v>0</v>
      </c>
      <c r="FL274" s="613">
        <v>0</v>
      </c>
      <c r="FM274" s="613">
        <v>0</v>
      </c>
      <c r="FN274" s="613">
        <v>0</v>
      </c>
      <c r="FO274" s="613">
        <v>0</v>
      </c>
      <c r="FP274" s="613">
        <v>0</v>
      </c>
      <c r="FQ274" s="613">
        <v>0</v>
      </c>
      <c r="FR274" s="613">
        <v>0</v>
      </c>
      <c r="FS274" s="613">
        <v>0</v>
      </c>
      <c r="FT274" s="613">
        <v>0</v>
      </c>
      <c r="FU274" s="613">
        <v>0</v>
      </c>
      <c r="FV274" s="613">
        <v>0</v>
      </c>
      <c r="FW274" s="613">
        <v>0</v>
      </c>
      <c r="FX274" s="613">
        <v>0</v>
      </c>
      <c r="FY274" s="613">
        <v>0</v>
      </c>
      <c r="FZ274" s="613">
        <v>0</v>
      </c>
      <c r="GA274" s="613">
        <v>0</v>
      </c>
      <c r="GB274" s="613">
        <v>0</v>
      </c>
      <c r="GC274" s="613">
        <v>0</v>
      </c>
      <c r="GD274" s="613">
        <v>0</v>
      </c>
      <c r="GE274" s="613">
        <v>0</v>
      </c>
      <c r="GF274" s="613">
        <v>0</v>
      </c>
      <c r="GG274" s="613">
        <v>0</v>
      </c>
      <c r="GH274" s="613">
        <v>0</v>
      </c>
      <c r="GI274" s="613">
        <v>0</v>
      </c>
      <c r="GJ274" s="613">
        <v>0</v>
      </c>
      <c r="GK274" s="613">
        <v>0</v>
      </c>
      <c r="GL274" s="613">
        <v>0</v>
      </c>
      <c r="GM274" s="613">
        <v>0</v>
      </c>
      <c r="GN274" s="613">
        <v>0</v>
      </c>
      <c r="GO274" s="613">
        <v>0</v>
      </c>
      <c r="GP274" s="613">
        <v>0</v>
      </c>
      <c r="GQ274" s="613">
        <v>0</v>
      </c>
      <c r="GR274" s="613">
        <v>0</v>
      </c>
      <c r="GS274" s="613">
        <v>0</v>
      </c>
      <c r="GT274" s="613">
        <v>0</v>
      </c>
      <c r="GU274" s="613">
        <v>0</v>
      </c>
      <c r="GV274" s="613">
        <v>0</v>
      </c>
      <c r="GW274" s="613">
        <v>0</v>
      </c>
      <c r="GX274" s="613">
        <v>0</v>
      </c>
      <c r="GY274" s="613">
        <v>0</v>
      </c>
      <c r="GZ274" s="613">
        <v>0</v>
      </c>
      <c r="HA274" s="613">
        <v>0</v>
      </c>
      <c r="HB274" s="613">
        <v>0</v>
      </c>
      <c r="HC274" s="613">
        <v>0</v>
      </c>
      <c r="HD274" s="613">
        <v>0</v>
      </c>
      <c r="HE274" s="613">
        <v>0</v>
      </c>
      <c r="HF274" s="613">
        <v>0</v>
      </c>
      <c r="HG274" s="613">
        <v>0</v>
      </c>
      <c r="HH274" s="613">
        <v>0</v>
      </c>
      <c r="HI274" s="613">
        <v>0</v>
      </c>
      <c r="HJ274" s="613">
        <v>0</v>
      </c>
      <c r="HK274" s="613">
        <v>0</v>
      </c>
      <c r="HL274" s="613">
        <v>0</v>
      </c>
      <c r="HM274" s="613">
        <v>0</v>
      </c>
      <c r="HN274" s="613">
        <v>0</v>
      </c>
      <c r="HO274" s="613">
        <v>0</v>
      </c>
      <c r="HP274" s="613">
        <v>0</v>
      </c>
      <c r="HQ274" s="613">
        <v>0</v>
      </c>
      <c r="HR274" s="613">
        <v>0</v>
      </c>
      <c r="HS274" s="613">
        <v>0</v>
      </c>
      <c r="HT274" s="613">
        <v>0</v>
      </c>
      <c r="HU274" s="613">
        <v>0</v>
      </c>
      <c r="HV274" s="613">
        <v>0</v>
      </c>
      <c r="HW274" s="613">
        <v>0</v>
      </c>
      <c r="HX274" s="613">
        <v>0</v>
      </c>
      <c r="HY274" s="613">
        <v>0</v>
      </c>
      <c r="HZ274" s="613">
        <v>0</v>
      </c>
      <c r="IA274" s="613">
        <v>0</v>
      </c>
      <c r="IB274" s="613">
        <v>0</v>
      </c>
      <c r="IC274" s="613">
        <v>0</v>
      </c>
      <c r="ID274" s="613">
        <v>0</v>
      </c>
      <c r="IE274" s="613">
        <v>0</v>
      </c>
      <c r="IF274" s="613">
        <v>0</v>
      </c>
      <c r="IG274" s="613">
        <v>0</v>
      </c>
      <c r="IH274" s="613">
        <v>0</v>
      </c>
      <c r="II274" s="613">
        <v>0</v>
      </c>
      <c r="IJ274" s="613">
        <v>0</v>
      </c>
      <c r="IK274" s="613">
        <v>0</v>
      </c>
      <c r="IL274" s="613">
        <v>0</v>
      </c>
      <c r="IM274" s="613">
        <v>0</v>
      </c>
      <c r="IN274" s="613">
        <v>0</v>
      </c>
      <c r="IO274" s="613">
        <v>0</v>
      </c>
      <c r="IP274" s="613">
        <v>0</v>
      </c>
      <c r="IQ274" s="613">
        <v>0</v>
      </c>
      <c r="IR274" s="613">
        <v>0</v>
      </c>
      <c r="IS274" s="613">
        <v>0</v>
      </c>
      <c r="IT274" s="613">
        <v>0</v>
      </c>
      <c r="IU274" s="613">
        <v>0</v>
      </c>
      <c r="IV274" s="613">
        <v>0</v>
      </c>
      <c r="IW274" s="613">
        <v>0</v>
      </c>
      <c r="IX274" s="613">
        <v>0</v>
      </c>
      <c r="IY274" s="613">
        <v>0</v>
      </c>
      <c r="IZ274" s="613">
        <v>0</v>
      </c>
      <c r="JA274" s="613">
        <v>0</v>
      </c>
      <c r="JB274" s="613">
        <v>0</v>
      </c>
      <c r="JC274" s="613">
        <v>0</v>
      </c>
      <c r="JD274" s="613">
        <v>0</v>
      </c>
      <c r="JE274" s="613">
        <v>0</v>
      </c>
      <c r="JF274" s="613">
        <v>0</v>
      </c>
      <c r="JG274" s="613">
        <v>0</v>
      </c>
      <c r="JH274" s="613">
        <v>0</v>
      </c>
      <c r="JI274" s="613">
        <v>0</v>
      </c>
      <c r="JJ274" s="613">
        <v>0</v>
      </c>
      <c r="JK274" s="613">
        <v>0</v>
      </c>
      <c r="JL274" s="613">
        <v>0</v>
      </c>
      <c r="JM274" s="613">
        <v>0</v>
      </c>
      <c r="JN274" s="613">
        <v>0</v>
      </c>
      <c r="JO274" s="613">
        <v>0</v>
      </c>
      <c r="JP274" s="613">
        <v>0</v>
      </c>
      <c r="JQ274" s="613">
        <v>0</v>
      </c>
      <c r="JR274" s="613">
        <v>0</v>
      </c>
      <c r="JS274" s="613">
        <v>0</v>
      </c>
      <c r="JT274" s="613">
        <v>0</v>
      </c>
      <c r="JU274" s="613">
        <v>0</v>
      </c>
      <c r="JV274" s="613">
        <v>0</v>
      </c>
      <c r="JW274" s="613">
        <v>0</v>
      </c>
      <c r="JX274" s="613">
        <v>0</v>
      </c>
      <c r="JY274" s="613">
        <v>0</v>
      </c>
      <c r="JZ274" s="613">
        <v>0</v>
      </c>
      <c r="KA274" s="613">
        <v>0</v>
      </c>
      <c r="KB274" s="613">
        <v>0</v>
      </c>
      <c r="KC274" s="613">
        <v>0</v>
      </c>
      <c r="KD274" s="613">
        <v>0</v>
      </c>
      <c r="KE274" s="613">
        <v>0</v>
      </c>
      <c r="KF274" s="613">
        <v>0</v>
      </c>
      <c r="KG274" s="613">
        <v>0</v>
      </c>
      <c r="KH274" s="613">
        <v>0</v>
      </c>
      <c r="KI274" s="613">
        <v>0</v>
      </c>
      <c r="KJ274" s="613">
        <v>0</v>
      </c>
      <c r="KK274" s="613">
        <v>0</v>
      </c>
      <c r="KL274" s="613">
        <v>0</v>
      </c>
      <c r="KM274" s="613">
        <v>0</v>
      </c>
      <c r="KN274" s="613">
        <v>0</v>
      </c>
      <c r="KO274" s="613">
        <v>0</v>
      </c>
      <c r="KP274" s="613">
        <v>0</v>
      </c>
      <c r="KQ274" s="613">
        <v>0</v>
      </c>
      <c r="KR274" s="613">
        <v>0</v>
      </c>
      <c r="KS274" s="613">
        <v>0</v>
      </c>
      <c r="KT274" s="613">
        <v>0</v>
      </c>
      <c r="KU274" s="613">
        <v>0</v>
      </c>
      <c r="KV274" s="613">
        <v>0</v>
      </c>
      <c r="KW274" s="613">
        <v>0</v>
      </c>
      <c r="KX274" s="613">
        <v>0</v>
      </c>
      <c r="KY274" s="613">
        <v>0</v>
      </c>
      <c r="KZ274" s="613">
        <v>0</v>
      </c>
      <c r="LA274" s="613">
        <v>0</v>
      </c>
      <c r="LB274" s="613">
        <v>0</v>
      </c>
      <c r="LC274" s="613">
        <v>0</v>
      </c>
      <c r="LD274" s="613">
        <v>0</v>
      </c>
      <c r="LE274" s="613">
        <v>0</v>
      </c>
      <c r="LF274" s="613">
        <v>0</v>
      </c>
      <c r="LG274" s="613">
        <v>0</v>
      </c>
      <c r="LH274" s="613">
        <v>0</v>
      </c>
      <c r="LI274" s="613">
        <v>0</v>
      </c>
      <c r="LJ274" s="613">
        <v>0</v>
      </c>
      <c r="LK274" s="613">
        <v>0</v>
      </c>
      <c r="LL274" s="613">
        <v>0</v>
      </c>
      <c r="LM274" s="613">
        <v>0</v>
      </c>
      <c r="LN274" s="613">
        <v>0</v>
      </c>
      <c r="LO274" s="613">
        <v>0</v>
      </c>
      <c r="LP274" s="613">
        <v>0</v>
      </c>
      <c r="LQ274" s="613">
        <v>0</v>
      </c>
      <c r="LR274" s="613">
        <v>0</v>
      </c>
      <c r="LS274" s="613">
        <v>0</v>
      </c>
      <c r="LT274" s="613">
        <v>0</v>
      </c>
      <c r="LU274" s="613">
        <v>0</v>
      </c>
      <c r="LV274" s="613">
        <v>0</v>
      </c>
      <c r="LW274" s="613">
        <v>0</v>
      </c>
      <c r="LX274" s="613">
        <v>0</v>
      </c>
      <c r="LY274" s="613">
        <v>0</v>
      </c>
      <c r="LZ274" s="613">
        <v>0</v>
      </c>
      <c r="MA274" s="613">
        <v>0</v>
      </c>
      <c r="MB274" s="613">
        <v>0</v>
      </c>
      <c r="MC274" s="613">
        <v>0</v>
      </c>
      <c r="MD274" s="613">
        <v>0</v>
      </c>
      <c r="ME274" s="613">
        <v>0</v>
      </c>
      <c r="MF274" s="613">
        <v>0</v>
      </c>
      <c r="MG274" s="613">
        <v>0</v>
      </c>
      <c r="MH274" s="613">
        <v>0</v>
      </c>
      <c r="MI274" s="613">
        <v>0</v>
      </c>
      <c r="MJ274" s="613">
        <v>0</v>
      </c>
      <c r="MK274" s="613">
        <v>0</v>
      </c>
      <c r="ML274" s="613">
        <v>0</v>
      </c>
      <c r="MM274" s="613">
        <v>0</v>
      </c>
      <c r="MN274" s="613">
        <v>0</v>
      </c>
      <c r="MO274" s="613">
        <v>0</v>
      </c>
      <c r="MP274" s="613">
        <v>0</v>
      </c>
      <c r="MQ274" s="613">
        <v>0</v>
      </c>
      <c r="MR274" s="613">
        <v>0</v>
      </c>
      <c r="MS274" s="613">
        <v>0</v>
      </c>
      <c r="MT274" s="613">
        <v>0</v>
      </c>
      <c r="MU274" s="613">
        <v>0</v>
      </c>
      <c r="MV274" s="613">
        <v>0</v>
      </c>
      <c r="MW274" s="613">
        <v>0</v>
      </c>
      <c r="MX274" s="613">
        <v>0</v>
      </c>
      <c r="MY274" s="613">
        <v>0</v>
      </c>
      <c r="MZ274" s="613">
        <v>0</v>
      </c>
      <c r="NA274" s="613">
        <v>0</v>
      </c>
      <c r="NB274" s="613">
        <v>0</v>
      </c>
      <c r="NC274" s="613">
        <v>0</v>
      </c>
      <c r="ND274" s="613">
        <v>0</v>
      </c>
      <c r="NE274" s="613">
        <v>0</v>
      </c>
      <c r="NF274" s="613">
        <v>0</v>
      </c>
      <c r="NG274" s="613">
        <v>0</v>
      </c>
      <c r="NH274" s="613">
        <v>0</v>
      </c>
      <c r="NI274" s="613">
        <v>0</v>
      </c>
      <c r="NJ274" s="613">
        <v>0</v>
      </c>
      <c r="NK274" s="613">
        <v>0</v>
      </c>
      <c r="NL274" s="613">
        <v>0</v>
      </c>
      <c r="NM274" s="613">
        <v>0</v>
      </c>
      <c r="NN274" s="613">
        <v>0</v>
      </c>
      <c r="NO274" s="613">
        <v>0</v>
      </c>
      <c r="NP274" s="613">
        <v>0</v>
      </c>
      <c r="NQ274" s="613">
        <v>0</v>
      </c>
      <c r="NR274" s="613">
        <v>0</v>
      </c>
      <c r="NS274" s="613">
        <v>0</v>
      </c>
      <c r="NT274" s="613">
        <v>0</v>
      </c>
      <c r="NU274" s="613">
        <v>0</v>
      </c>
      <c r="NV274" s="613">
        <v>0</v>
      </c>
      <c r="NW274" s="613">
        <v>0</v>
      </c>
      <c r="NX274" s="613">
        <v>0</v>
      </c>
      <c r="NY274" s="613">
        <v>0</v>
      </c>
      <c r="NZ274" s="613">
        <v>0</v>
      </c>
      <c r="OA274" s="613">
        <v>0</v>
      </c>
      <c r="OB274" s="613">
        <v>0</v>
      </c>
      <c r="OC274" s="613">
        <v>0</v>
      </c>
      <c r="OD274" s="613">
        <v>0</v>
      </c>
      <c r="OE274" s="613">
        <v>0</v>
      </c>
      <c r="OF274" s="613">
        <v>0</v>
      </c>
      <c r="OG274" s="613">
        <v>0</v>
      </c>
      <c r="OH274" s="613">
        <v>0</v>
      </c>
      <c r="OI274" s="613">
        <v>0</v>
      </c>
      <c r="OJ274" s="613">
        <v>0</v>
      </c>
      <c r="OK274" s="613">
        <v>0</v>
      </c>
      <c r="OL274" s="613">
        <v>0</v>
      </c>
      <c r="OM274" s="613">
        <v>0</v>
      </c>
      <c r="ON274" s="613">
        <v>0</v>
      </c>
      <c r="OO274" s="613">
        <v>0</v>
      </c>
      <c r="OP274" s="613">
        <v>0</v>
      </c>
      <c r="OQ274" s="613">
        <v>0</v>
      </c>
      <c r="OR274" s="613">
        <v>0</v>
      </c>
      <c r="OS274" s="613">
        <v>0</v>
      </c>
      <c r="OT274" s="613">
        <v>0</v>
      </c>
      <c r="OU274" s="613">
        <v>0</v>
      </c>
      <c r="OV274" s="613">
        <v>0</v>
      </c>
      <c r="OW274" s="613">
        <v>0</v>
      </c>
      <c r="OX274" s="613">
        <v>0</v>
      </c>
      <c r="OY274" s="613">
        <v>0</v>
      </c>
      <c r="OZ274" s="613">
        <v>0</v>
      </c>
      <c r="PA274" s="613">
        <v>0</v>
      </c>
      <c r="PB274" s="613">
        <v>0</v>
      </c>
      <c r="PC274" s="613">
        <v>0</v>
      </c>
      <c r="PD274" s="613">
        <v>0</v>
      </c>
      <c r="PE274" s="613">
        <v>0</v>
      </c>
      <c r="PF274" s="613">
        <v>0</v>
      </c>
      <c r="PG274" s="613">
        <v>0</v>
      </c>
      <c r="PH274" s="613">
        <v>0</v>
      </c>
      <c r="PI274" s="613">
        <v>0</v>
      </c>
      <c r="PJ274" s="613">
        <v>0</v>
      </c>
      <c r="PK274" s="613">
        <v>0</v>
      </c>
      <c r="PL274" s="613">
        <v>0</v>
      </c>
      <c r="PM274" s="613">
        <v>0</v>
      </c>
      <c r="PN274" s="613">
        <v>0</v>
      </c>
      <c r="PO274" s="613">
        <v>0</v>
      </c>
      <c r="PP274" s="613">
        <v>0</v>
      </c>
      <c r="PQ274" s="613">
        <v>0</v>
      </c>
      <c r="PR274" s="613">
        <v>0</v>
      </c>
      <c r="PS274" s="613">
        <v>0</v>
      </c>
      <c r="PT274" s="613">
        <v>0</v>
      </c>
      <c r="PU274" s="613">
        <v>0</v>
      </c>
      <c r="PV274" s="613">
        <v>0</v>
      </c>
      <c r="PW274" s="613">
        <v>0</v>
      </c>
      <c r="PX274" s="613">
        <v>0</v>
      </c>
      <c r="PY274" s="613">
        <v>0</v>
      </c>
      <c r="PZ274" s="613">
        <v>0</v>
      </c>
      <c r="QA274" s="613">
        <v>0</v>
      </c>
      <c r="QB274" s="613">
        <v>0</v>
      </c>
      <c r="QC274" s="613">
        <v>0</v>
      </c>
      <c r="QD274" s="613">
        <v>0</v>
      </c>
      <c r="QE274" s="613">
        <v>0</v>
      </c>
      <c r="QF274" s="613">
        <v>0</v>
      </c>
      <c r="QG274" s="613">
        <v>0</v>
      </c>
      <c r="QH274" s="613">
        <v>0</v>
      </c>
      <c r="QI274" s="613">
        <v>0</v>
      </c>
      <c r="QJ274" s="613">
        <v>0</v>
      </c>
      <c r="QK274" s="613">
        <v>0</v>
      </c>
      <c r="QL274" s="613">
        <v>0</v>
      </c>
      <c r="QM274" s="613">
        <v>0</v>
      </c>
      <c r="QN274" s="613">
        <v>0</v>
      </c>
      <c r="QO274" s="613">
        <v>0</v>
      </c>
      <c r="QP274" s="613">
        <v>0</v>
      </c>
      <c r="QQ274" s="613">
        <v>0</v>
      </c>
      <c r="QR274" s="613">
        <v>0</v>
      </c>
      <c r="QS274" s="613">
        <v>0</v>
      </c>
      <c r="QT274" s="613">
        <v>0</v>
      </c>
      <c r="QU274" s="613">
        <v>0</v>
      </c>
      <c r="QV274" s="613">
        <v>0</v>
      </c>
      <c r="QW274" s="613">
        <v>0</v>
      </c>
      <c r="QX274" s="613">
        <v>0</v>
      </c>
      <c r="QY274" s="613">
        <v>0</v>
      </c>
      <c r="QZ274" s="613">
        <v>0</v>
      </c>
      <c r="RA274" s="613">
        <v>0</v>
      </c>
      <c r="RB274" s="613">
        <v>0</v>
      </c>
      <c r="RC274" s="613">
        <v>0</v>
      </c>
      <c r="RD274" s="613">
        <v>0</v>
      </c>
      <c r="RE274" s="613">
        <v>0</v>
      </c>
      <c r="RF274" s="613">
        <v>0</v>
      </c>
      <c r="RG274" s="613">
        <v>0</v>
      </c>
      <c r="RH274" s="613">
        <v>0</v>
      </c>
      <c r="RI274" s="613">
        <v>0</v>
      </c>
      <c r="RJ274" s="613">
        <v>0</v>
      </c>
      <c r="RK274" s="613">
        <v>0</v>
      </c>
      <c r="RL274" s="613">
        <v>0</v>
      </c>
      <c r="RM274" s="613">
        <v>0</v>
      </c>
      <c r="RN274" s="613">
        <v>0</v>
      </c>
      <c r="RO274" s="613">
        <v>0</v>
      </c>
      <c r="RP274" s="613">
        <v>0</v>
      </c>
      <c r="RQ274" s="613">
        <v>0</v>
      </c>
      <c r="RR274" s="613">
        <v>0</v>
      </c>
      <c r="RS274" s="613">
        <v>0</v>
      </c>
      <c r="RT274" s="613">
        <v>0</v>
      </c>
      <c r="RU274" s="613">
        <v>0</v>
      </c>
      <c r="RV274" s="613">
        <v>0</v>
      </c>
      <c r="RW274" s="613">
        <v>0</v>
      </c>
      <c r="RX274" s="613">
        <v>0</v>
      </c>
      <c r="RY274" s="613">
        <v>0</v>
      </c>
      <c r="RZ274" s="613">
        <v>0</v>
      </c>
      <c r="SA274" s="613">
        <v>0</v>
      </c>
      <c r="SB274" s="613">
        <v>0</v>
      </c>
      <c r="SC274" s="613">
        <v>0</v>
      </c>
      <c r="SD274" s="613">
        <v>0</v>
      </c>
      <c r="SE274" s="613">
        <v>0</v>
      </c>
      <c r="SF274" s="613">
        <v>0</v>
      </c>
      <c r="SG274" s="613">
        <v>0</v>
      </c>
      <c r="SH274" s="613">
        <v>0</v>
      </c>
      <c r="SI274" s="613">
        <v>0</v>
      </c>
      <c r="SJ274" s="613">
        <v>0</v>
      </c>
      <c r="SK274" s="267">
        <f t="shared" si="458"/>
        <v>0</v>
      </c>
      <c r="SL274" s="254"/>
      <c r="SM274" s="242"/>
      <c r="SN274" s="242"/>
      <c r="SO274" s="242"/>
    </row>
    <row r="275" spans="1:509" outlineLevel="3" x14ac:dyDescent="0.35">
      <c r="A275" s="242"/>
      <c r="B275" s="251"/>
      <c r="C275" s="438">
        <f t="shared" si="495"/>
        <v>4</v>
      </c>
      <c r="D275" s="267"/>
      <c r="E275" s="316">
        <f t="shared" si="505"/>
        <v>134</v>
      </c>
      <c r="F275" s="322"/>
      <c r="G275" s="322"/>
      <c r="H275" s="267"/>
      <c r="I275" s="542"/>
      <c r="J275" s="555" t="s">
        <v>859</v>
      </c>
      <c r="K275" s="543"/>
      <c r="L275" s="614">
        <v>0</v>
      </c>
      <c r="M275" s="614">
        <v>0</v>
      </c>
      <c r="N275" s="614">
        <v>0</v>
      </c>
      <c r="O275" s="614">
        <v>0</v>
      </c>
      <c r="P275" s="614">
        <v>0</v>
      </c>
      <c r="Q275" s="614">
        <v>0</v>
      </c>
      <c r="R275" s="614">
        <v>0</v>
      </c>
      <c r="S275" s="614">
        <v>0</v>
      </c>
      <c r="T275" s="614">
        <v>0</v>
      </c>
      <c r="U275" s="614">
        <v>0</v>
      </c>
      <c r="V275" s="614">
        <v>0</v>
      </c>
      <c r="W275" s="614">
        <v>0</v>
      </c>
      <c r="X275" s="614">
        <v>0</v>
      </c>
      <c r="Y275" s="614">
        <v>0</v>
      </c>
      <c r="Z275" s="614">
        <v>0</v>
      </c>
      <c r="AA275" s="614">
        <v>0</v>
      </c>
      <c r="AB275" s="614">
        <v>0</v>
      </c>
      <c r="AC275" s="614">
        <v>0</v>
      </c>
      <c r="AD275" s="614">
        <v>0</v>
      </c>
      <c r="AE275" s="614">
        <v>0</v>
      </c>
      <c r="AF275" s="614">
        <v>0</v>
      </c>
      <c r="AG275" s="614">
        <v>0</v>
      </c>
      <c r="AH275" s="614">
        <v>0</v>
      </c>
      <c r="AI275" s="614">
        <v>0</v>
      </c>
      <c r="AJ275" s="614">
        <v>0</v>
      </c>
      <c r="AK275" s="614">
        <v>0</v>
      </c>
      <c r="AL275" s="614">
        <v>0</v>
      </c>
      <c r="AM275" s="614">
        <v>0</v>
      </c>
      <c r="AN275" s="614">
        <v>0</v>
      </c>
      <c r="AO275" s="614">
        <v>0</v>
      </c>
      <c r="AP275" s="614">
        <v>0</v>
      </c>
      <c r="AQ275" s="614">
        <v>0</v>
      </c>
      <c r="AR275" s="614">
        <v>0</v>
      </c>
      <c r="AS275" s="614">
        <v>0</v>
      </c>
      <c r="AT275" s="614">
        <v>0</v>
      </c>
      <c r="AU275" s="614">
        <v>0</v>
      </c>
      <c r="AV275" s="614">
        <v>0</v>
      </c>
      <c r="AW275" s="614">
        <v>0</v>
      </c>
      <c r="AX275" s="614">
        <v>0</v>
      </c>
      <c r="AY275" s="614">
        <v>0</v>
      </c>
      <c r="AZ275" s="614">
        <v>0</v>
      </c>
      <c r="BA275" s="614">
        <v>0</v>
      </c>
      <c r="BB275" s="614">
        <v>0</v>
      </c>
      <c r="BC275" s="614">
        <v>0</v>
      </c>
      <c r="BD275" s="614">
        <v>0</v>
      </c>
      <c r="BE275" s="614">
        <v>0</v>
      </c>
      <c r="BF275" s="614">
        <v>0</v>
      </c>
      <c r="BG275" s="614">
        <v>0</v>
      </c>
      <c r="BH275" s="614">
        <v>0</v>
      </c>
      <c r="BI275" s="614">
        <v>0</v>
      </c>
      <c r="BJ275" s="614">
        <v>0</v>
      </c>
      <c r="BK275" s="614">
        <v>0</v>
      </c>
      <c r="BL275" s="614">
        <v>0</v>
      </c>
      <c r="BM275" s="614">
        <v>0</v>
      </c>
      <c r="BN275" s="614">
        <v>0</v>
      </c>
      <c r="BO275" s="614">
        <v>0</v>
      </c>
      <c r="BP275" s="614">
        <v>0</v>
      </c>
      <c r="BQ275" s="614">
        <v>0</v>
      </c>
      <c r="BR275" s="614">
        <v>0</v>
      </c>
      <c r="BS275" s="614">
        <v>0</v>
      </c>
      <c r="BT275" s="614">
        <v>0</v>
      </c>
      <c r="BU275" s="614">
        <v>0</v>
      </c>
      <c r="BV275" s="614">
        <v>0</v>
      </c>
      <c r="BW275" s="614">
        <v>0</v>
      </c>
      <c r="BX275" s="614">
        <v>0</v>
      </c>
      <c r="BY275" s="614">
        <v>0</v>
      </c>
      <c r="BZ275" s="614">
        <v>0</v>
      </c>
      <c r="CA275" s="614">
        <v>0</v>
      </c>
      <c r="CB275" s="614">
        <v>0</v>
      </c>
      <c r="CC275" s="614">
        <v>0</v>
      </c>
      <c r="CD275" s="614">
        <v>0</v>
      </c>
      <c r="CE275" s="614">
        <v>0</v>
      </c>
      <c r="CF275" s="614">
        <v>0</v>
      </c>
      <c r="CG275" s="614">
        <v>0</v>
      </c>
      <c r="CH275" s="614">
        <v>0</v>
      </c>
      <c r="CI275" s="614">
        <v>0</v>
      </c>
      <c r="CJ275" s="614">
        <v>0</v>
      </c>
      <c r="CK275" s="614">
        <v>0</v>
      </c>
      <c r="CL275" s="614">
        <v>0</v>
      </c>
      <c r="CM275" s="614">
        <v>0</v>
      </c>
      <c r="CN275" s="614">
        <v>0</v>
      </c>
      <c r="CO275" s="614">
        <v>0</v>
      </c>
      <c r="CP275" s="614">
        <v>0</v>
      </c>
      <c r="CQ275" s="614">
        <v>0</v>
      </c>
      <c r="CR275" s="614">
        <v>0</v>
      </c>
      <c r="CS275" s="614">
        <v>0</v>
      </c>
      <c r="CT275" s="614">
        <v>0</v>
      </c>
      <c r="CU275" s="614">
        <v>0</v>
      </c>
      <c r="CV275" s="614">
        <v>0</v>
      </c>
      <c r="CW275" s="614">
        <v>0</v>
      </c>
      <c r="CX275" s="614">
        <v>0</v>
      </c>
      <c r="CY275" s="614">
        <v>0</v>
      </c>
      <c r="CZ275" s="614">
        <v>0</v>
      </c>
      <c r="DA275" s="614">
        <v>0</v>
      </c>
      <c r="DB275" s="614">
        <v>0</v>
      </c>
      <c r="DC275" s="614">
        <v>0</v>
      </c>
      <c r="DD275" s="614">
        <v>0</v>
      </c>
      <c r="DE275" s="614">
        <v>0</v>
      </c>
      <c r="DF275" s="614">
        <v>0</v>
      </c>
      <c r="DG275" s="614">
        <v>0</v>
      </c>
      <c r="DH275" s="614">
        <v>0</v>
      </c>
      <c r="DI275" s="614">
        <v>0</v>
      </c>
      <c r="DJ275" s="614">
        <v>0</v>
      </c>
      <c r="DK275" s="614">
        <v>0</v>
      </c>
      <c r="DL275" s="614">
        <v>0</v>
      </c>
      <c r="DM275" s="614">
        <v>0</v>
      </c>
      <c r="DN275" s="614">
        <v>0</v>
      </c>
      <c r="DO275" s="614">
        <v>0</v>
      </c>
      <c r="DP275" s="614">
        <v>0</v>
      </c>
      <c r="DQ275" s="614">
        <v>0</v>
      </c>
      <c r="DR275" s="614">
        <v>0</v>
      </c>
      <c r="DS275" s="614">
        <v>0</v>
      </c>
      <c r="DT275" s="614">
        <v>0</v>
      </c>
      <c r="DU275" s="614">
        <v>0</v>
      </c>
      <c r="DV275" s="614">
        <v>0</v>
      </c>
      <c r="DW275" s="614">
        <v>0</v>
      </c>
      <c r="DX275" s="614">
        <v>0</v>
      </c>
      <c r="DY275" s="614">
        <v>0</v>
      </c>
      <c r="DZ275" s="614">
        <v>0</v>
      </c>
      <c r="EA275" s="614">
        <v>0</v>
      </c>
      <c r="EB275" s="614">
        <v>0</v>
      </c>
      <c r="EC275" s="614">
        <v>0</v>
      </c>
      <c r="ED275" s="614">
        <v>0</v>
      </c>
      <c r="EE275" s="614">
        <v>0</v>
      </c>
      <c r="EF275" s="614">
        <v>0</v>
      </c>
      <c r="EG275" s="614">
        <v>0</v>
      </c>
      <c r="EH275" s="614">
        <v>0</v>
      </c>
      <c r="EI275" s="614">
        <v>0</v>
      </c>
      <c r="EJ275" s="614">
        <v>0</v>
      </c>
      <c r="EK275" s="614">
        <v>0</v>
      </c>
      <c r="EL275" s="614">
        <v>0</v>
      </c>
      <c r="EM275" s="614">
        <v>0</v>
      </c>
      <c r="EN275" s="614">
        <v>0</v>
      </c>
      <c r="EO275" s="614">
        <v>0</v>
      </c>
      <c r="EP275" s="614">
        <v>0</v>
      </c>
      <c r="EQ275" s="614">
        <v>0</v>
      </c>
      <c r="ER275" s="614">
        <v>0</v>
      </c>
      <c r="ES275" s="614">
        <v>0</v>
      </c>
      <c r="ET275" s="614">
        <v>0</v>
      </c>
      <c r="EU275" s="614">
        <v>0</v>
      </c>
      <c r="EV275" s="614">
        <v>0</v>
      </c>
      <c r="EW275" s="614">
        <v>0</v>
      </c>
      <c r="EX275" s="614">
        <v>0</v>
      </c>
      <c r="EY275" s="614">
        <v>0</v>
      </c>
      <c r="EZ275" s="614">
        <v>0</v>
      </c>
      <c r="FA275" s="614">
        <v>0</v>
      </c>
      <c r="FB275" s="614">
        <v>0</v>
      </c>
      <c r="FC275" s="614">
        <v>0</v>
      </c>
      <c r="FD275" s="614">
        <v>0</v>
      </c>
      <c r="FE275" s="614">
        <v>0</v>
      </c>
      <c r="FF275" s="614">
        <v>0</v>
      </c>
      <c r="FG275" s="614">
        <v>0</v>
      </c>
      <c r="FH275" s="614">
        <v>0</v>
      </c>
      <c r="FI275" s="614">
        <v>0</v>
      </c>
      <c r="FJ275" s="614">
        <v>0</v>
      </c>
      <c r="FK275" s="614">
        <v>0</v>
      </c>
      <c r="FL275" s="614">
        <v>0</v>
      </c>
      <c r="FM275" s="614">
        <v>0</v>
      </c>
      <c r="FN275" s="614">
        <v>0</v>
      </c>
      <c r="FO275" s="614">
        <v>0</v>
      </c>
      <c r="FP275" s="614">
        <v>0</v>
      </c>
      <c r="FQ275" s="614">
        <v>0</v>
      </c>
      <c r="FR275" s="614">
        <v>0</v>
      </c>
      <c r="FS275" s="614">
        <v>0</v>
      </c>
      <c r="FT275" s="614">
        <v>0</v>
      </c>
      <c r="FU275" s="614">
        <v>0</v>
      </c>
      <c r="FV275" s="614">
        <v>0</v>
      </c>
      <c r="FW275" s="614">
        <v>0</v>
      </c>
      <c r="FX275" s="614">
        <v>0</v>
      </c>
      <c r="FY275" s="614">
        <v>0</v>
      </c>
      <c r="FZ275" s="614">
        <v>0</v>
      </c>
      <c r="GA275" s="614">
        <v>0</v>
      </c>
      <c r="GB275" s="614">
        <v>0</v>
      </c>
      <c r="GC275" s="614">
        <v>0</v>
      </c>
      <c r="GD275" s="614">
        <v>0</v>
      </c>
      <c r="GE275" s="614">
        <v>0</v>
      </c>
      <c r="GF275" s="614">
        <v>0</v>
      </c>
      <c r="GG275" s="614">
        <v>0</v>
      </c>
      <c r="GH275" s="614">
        <v>0</v>
      </c>
      <c r="GI275" s="614">
        <v>0</v>
      </c>
      <c r="GJ275" s="614">
        <v>0</v>
      </c>
      <c r="GK275" s="614">
        <v>0</v>
      </c>
      <c r="GL275" s="614">
        <v>0</v>
      </c>
      <c r="GM275" s="614">
        <v>0</v>
      </c>
      <c r="GN275" s="614">
        <v>0</v>
      </c>
      <c r="GO275" s="614">
        <v>0</v>
      </c>
      <c r="GP275" s="614">
        <v>0</v>
      </c>
      <c r="GQ275" s="614">
        <v>0</v>
      </c>
      <c r="GR275" s="614">
        <v>0</v>
      </c>
      <c r="GS275" s="614">
        <v>0</v>
      </c>
      <c r="GT275" s="614">
        <v>0</v>
      </c>
      <c r="GU275" s="614">
        <v>0</v>
      </c>
      <c r="GV275" s="614">
        <v>0</v>
      </c>
      <c r="GW275" s="614">
        <v>0</v>
      </c>
      <c r="GX275" s="614">
        <v>0</v>
      </c>
      <c r="GY275" s="614">
        <v>0</v>
      </c>
      <c r="GZ275" s="614">
        <v>0</v>
      </c>
      <c r="HA275" s="614">
        <v>0</v>
      </c>
      <c r="HB275" s="614">
        <v>0</v>
      </c>
      <c r="HC275" s="614">
        <v>0</v>
      </c>
      <c r="HD275" s="614">
        <v>0</v>
      </c>
      <c r="HE275" s="614">
        <v>0</v>
      </c>
      <c r="HF275" s="614">
        <v>0</v>
      </c>
      <c r="HG275" s="614">
        <v>0</v>
      </c>
      <c r="HH275" s="614">
        <v>0</v>
      </c>
      <c r="HI275" s="614">
        <v>0</v>
      </c>
      <c r="HJ275" s="614">
        <v>0</v>
      </c>
      <c r="HK275" s="614">
        <v>0</v>
      </c>
      <c r="HL275" s="614">
        <v>0</v>
      </c>
      <c r="HM275" s="614">
        <v>0</v>
      </c>
      <c r="HN275" s="614">
        <v>0</v>
      </c>
      <c r="HO275" s="614">
        <v>0</v>
      </c>
      <c r="HP275" s="614">
        <v>0</v>
      </c>
      <c r="HQ275" s="614">
        <v>0</v>
      </c>
      <c r="HR275" s="614">
        <v>0</v>
      </c>
      <c r="HS275" s="614">
        <v>0</v>
      </c>
      <c r="HT275" s="614">
        <v>0</v>
      </c>
      <c r="HU275" s="614">
        <v>0</v>
      </c>
      <c r="HV275" s="614">
        <v>0</v>
      </c>
      <c r="HW275" s="614">
        <v>0</v>
      </c>
      <c r="HX275" s="614">
        <v>0</v>
      </c>
      <c r="HY275" s="614">
        <v>0</v>
      </c>
      <c r="HZ275" s="614">
        <v>0</v>
      </c>
      <c r="IA275" s="614">
        <v>0</v>
      </c>
      <c r="IB275" s="614">
        <v>0</v>
      </c>
      <c r="IC275" s="614">
        <v>0</v>
      </c>
      <c r="ID275" s="614">
        <v>0</v>
      </c>
      <c r="IE275" s="614">
        <v>0</v>
      </c>
      <c r="IF275" s="614">
        <v>0</v>
      </c>
      <c r="IG275" s="614">
        <v>0</v>
      </c>
      <c r="IH275" s="614">
        <v>0</v>
      </c>
      <c r="II275" s="614">
        <v>0</v>
      </c>
      <c r="IJ275" s="614">
        <v>0</v>
      </c>
      <c r="IK275" s="614">
        <v>0</v>
      </c>
      <c r="IL275" s="614">
        <v>0</v>
      </c>
      <c r="IM275" s="614">
        <v>0</v>
      </c>
      <c r="IN275" s="614">
        <v>0</v>
      </c>
      <c r="IO275" s="614">
        <v>0</v>
      </c>
      <c r="IP275" s="614">
        <v>0</v>
      </c>
      <c r="IQ275" s="614">
        <v>0</v>
      </c>
      <c r="IR275" s="614">
        <v>0</v>
      </c>
      <c r="IS275" s="614">
        <v>0</v>
      </c>
      <c r="IT275" s="614">
        <v>0</v>
      </c>
      <c r="IU275" s="614">
        <v>0</v>
      </c>
      <c r="IV275" s="614">
        <v>0</v>
      </c>
      <c r="IW275" s="614">
        <v>0</v>
      </c>
      <c r="IX275" s="614">
        <v>0</v>
      </c>
      <c r="IY275" s="614">
        <v>0</v>
      </c>
      <c r="IZ275" s="614">
        <v>0</v>
      </c>
      <c r="JA275" s="614">
        <v>0</v>
      </c>
      <c r="JB275" s="614">
        <v>0</v>
      </c>
      <c r="JC275" s="614">
        <v>0</v>
      </c>
      <c r="JD275" s="614">
        <v>0</v>
      </c>
      <c r="JE275" s="614">
        <v>0</v>
      </c>
      <c r="JF275" s="614">
        <v>0</v>
      </c>
      <c r="JG275" s="614">
        <v>0</v>
      </c>
      <c r="JH275" s="614">
        <v>0</v>
      </c>
      <c r="JI275" s="614">
        <v>0</v>
      </c>
      <c r="JJ275" s="614">
        <v>0</v>
      </c>
      <c r="JK275" s="614">
        <v>0</v>
      </c>
      <c r="JL275" s="614">
        <v>0</v>
      </c>
      <c r="JM275" s="614">
        <v>0</v>
      </c>
      <c r="JN275" s="614">
        <v>0</v>
      </c>
      <c r="JO275" s="614">
        <v>0</v>
      </c>
      <c r="JP275" s="614">
        <v>0</v>
      </c>
      <c r="JQ275" s="614">
        <v>0</v>
      </c>
      <c r="JR275" s="614">
        <v>0</v>
      </c>
      <c r="JS275" s="614">
        <v>0</v>
      </c>
      <c r="JT275" s="614">
        <v>0</v>
      </c>
      <c r="JU275" s="614">
        <v>0</v>
      </c>
      <c r="JV275" s="614">
        <v>0</v>
      </c>
      <c r="JW275" s="614">
        <v>0</v>
      </c>
      <c r="JX275" s="614">
        <v>0</v>
      </c>
      <c r="JY275" s="614">
        <v>0</v>
      </c>
      <c r="JZ275" s="614">
        <v>0</v>
      </c>
      <c r="KA275" s="614">
        <v>0</v>
      </c>
      <c r="KB275" s="614">
        <v>0</v>
      </c>
      <c r="KC275" s="614">
        <v>0</v>
      </c>
      <c r="KD275" s="614">
        <v>0</v>
      </c>
      <c r="KE275" s="614">
        <v>0</v>
      </c>
      <c r="KF275" s="614">
        <v>0</v>
      </c>
      <c r="KG275" s="614">
        <v>0</v>
      </c>
      <c r="KH275" s="614">
        <v>0</v>
      </c>
      <c r="KI275" s="614">
        <v>0</v>
      </c>
      <c r="KJ275" s="614">
        <v>0</v>
      </c>
      <c r="KK275" s="614">
        <v>0</v>
      </c>
      <c r="KL275" s="614">
        <v>0</v>
      </c>
      <c r="KM275" s="614">
        <v>0</v>
      </c>
      <c r="KN275" s="614">
        <v>0</v>
      </c>
      <c r="KO275" s="614">
        <v>0</v>
      </c>
      <c r="KP275" s="614">
        <v>0</v>
      </c>
      <c r="KQ275" s="614">
        <v>0</v>
      </c>
      <c r="KR275" s="614">
        <v>0</v>
      </c>
      <c r="KS275" s="614">
        <v>0</v>
      </c>
      <c r="KT275" s="614">
        <v>0</v>
      </c>
      <c r="KU275" s="614">
        <v>0</v>
      </c>
      <c r="KV275" s="614">
        <v>0</v>
      </c>
      <c r="KW275" s="614">
        <v>0</v>
      </c>
      <c r="KX275" s="614">
        <v>0</v>
      </c>
      <c r="KY275" s="614">
        <v>0</v>
      </c>
      <c r="KZ275" s="614">
        <v>0</v>
      </c>
      <c r="LA275" s="614">
        <v>0</v>
      </c>
      <c r="LB275" s="614">
        <v>0</v>
      </c>
      <c r="LC275" s="614">
        <v>0</v>
      </c>
      <c r="LD275" s="614">
        <v>0</v>
      </c>
      <c r="LE275" s="614">
        <v>0</v>
      </c>
      <c r="LF275" s="614">
        <v>0</v>
      </c>
      <c r="LG275" s="614">
        <v>0</v>
      </c>
      <c r="LH275" s="614">
        <v>0</v>
      </c>
      <c r="LI275" s="614">
        <v>0</v>
      </c>
      <c r="LJ275" s="614">
        <v>0</v>
      </c>
      <c r="LK275" s="614">
        <v>0</v>
      </c>
      <c r="LL275" s="614">
        <v>0</v>
      </c>
      <c r="LM275" s="614">
        <v>0</v>
      </c>
      <c r="LN275" s="614">
        <v>0</v>
      </c>
      <c r="LO275" s="614">
        <v>0</v>
      </c>
      <c r="LP275" s="614">
        <v>0</v>
      </c>
      <c r="LQ275" s="614">
        <v>0</v>
      </c>
      <c r="LR275" s="614">
        <v>0</v>
      </c>
      <c r="LS275" s="614">
        <v>0</v>
      </c>
      <c r="LT275" s="614">
        <v>0</v>
      </c>
      <c r="LU275" s="614">
        <v>0</v>
      </c>
      <c r="LV275" s="614">
        <v>0</v>
      </c>
      <c r="LW275" s="614">
        <v>0</v>
      </c>
      <c r="LX275" s="614">
        <v>0</v>
      </c>
      <c r="LY275" s="614">
        <v>0</v>
      </c>
      <c r="LZ275" s="614">
        <v>0</v>
      </c>
      <c r="MA275" s="614">
        <v>0</v>
      </c>
      <c r="MB275" s="614">
        <v>0</v>
      </c>
      <c r="MC275" s="614">
        <v>0</v>
      </c>
      <c r="MD275" s="614">
        <v>0</v>
      </c>
      <c r="ME275" s="614">
        <v>0</v>
      </c>
      <c r="MF275" s="614">
        <v>0</v>
      </c>
      <c r="MG275" s="614">
        <v>0</v>
      </c>
      <c r="MH275" s="614">
        <v>0</v>
      </c>
      <c r="MI275" s="614">
        <v>0</v>
      </c>
      <c r="MJ275" s="614">
        <v>0</v>
      </c>
      <c r="MK275" s="614">
        <v>0</v>
      </c>
      <c r="ML275" s="614">
        <v>0</v>
      </c>
      <c r="MM275" s="614">
        <v>0</v>
      </c>
      <c r="MN275" s="614">
        <v>0</v>
      </c>
      <c r="MO275" s="614">
        <v>0</v>
      </c>
      <c r="MP275" s="614">
        <v>0</v>
      </c>
      <c r="MQ275" s="614">
        <v>0</v>
      </c>
      <c r="MR275" s="614">
        <v>0</v>
      </c>
      <c r="MS275" s="614">
        <v>0</v>
      </c>
      <c r="MT275" s="614">
        <v>0</v>
      </c>
      <c r="MU275" s="614">
        <v>0</v>
      </c>
      <c r="MV275" s="614">
        <v>0</v>
      </c>
      <c r="MW275" s="614">
        <v>0</v>
      </c>
      <c r="MX275" s="614">
        <v>0</v>
      </c>
      <c r="MY275" s="614">
        <v>0</v>
      </c>
      <c r="MZ275" s="614">
        <v>0</v>
      </c>
      <c r="NA275" s="614">
        <v>0</v>
      </c>
      <c r="NB275" s="614">
        <v>0</v>
      </c>
      <c r="NC275" s="614">
        <v>0</v>
      </c>
      <c r="ND275" s="614">
        <v>0</v>
      </c>
      <c r="NE275" s="614">
        <v>0</v>
      </c>
      <c r="NF275" s="614">
        <v>0</v>
      </c>
      <c r="NG275" s="614">
        <v>0</v>
      </c>
      <c r="NH275" s="614">
        <v>0</v>
      </c>
      <c r="NI275" s="614">
        <v>0</v>
      </c>
      <c r="NJ275" s="614">
        <v>0</v>
      </c>
      <c r="NK275" s="614">
        <v>0</v>
      </c>
      <c r="NL275" s="614">
        <v>0</v>
      </c>
      <c r="NM275" s="614">
        <v>0</v>
      </c>
      <c r="NN275" s="614">
        <v>0</v>
      </c>
      <c r="NO275" s="614">
        <v>0</v>
      </c>
      <c r="NP275" s="614">
        <v>0</v>
      </c>
      <c r="NQ275" s="614">
        <v>0</v>
      </c>
      <c r="NR275" s="614">
        <v>0</v>
      </c>
      <c r="NS275" s="614">
        <v>0</v>
      </c>
      <c r="NT275" s="614">
        <v>0</v>
      </c>
      <c r="NU275" s="614">
        <v>0</v>
      </c>
      <c r="NV275" s="614">
        <v>0</v>
      </c>
      <c r="NW275" s="614">
        <v>0</v>
      </c>
      <c r="NX275" s="614">
        <v>0</v>
      </c>
      <c r="NY275" s="614">
        <v>0</v>
      </c>
      <c r="NZ275" s="614">
        <v>0</v>
      </c>
      <c r="OA275" s="614">
        <v>0</v>
      </c>
      <c r="OB275" s="614">
        <v>0</v>
      </c>
      <c r="OC275" s="614">
        <v>0</v>
      </c>
      <c r="OD275" s="614">
        <v>0</v>
      </c>
      <c r="OE275" s="614">
        <v>0</v>
      </c>
      <c r="OF275" s="614">
        <v>0</v>
      </c>
      <c r="OG275" s="614">
        <v>0</v>
      </c>
      <c r="OH275" s="614">
        <v>0</v>
      </c>
      <c r="OI275" s="614">
        <v>0</v>
      </c>
      <c r="OJ275" s="614">
        <v>0</v>
      </c>
      <c r="OK275" s="614">
        <v>0</v>
      </c>
      <c r="OL275" s="614">
        <v>0</v>
      </c>
      <c r="OM275" s="614">
        <v>0</v>
      </c>
      <c r="ON275" s="614">
        <v>0</v>
      </c>
      <c r="OO275" s="614">
        <v>0</v>
      </c>
      <c r="OP275" s="614">
        <v>0</v>
      </c>
      <c r="OQ275" s="614">
        <v>0</v>
      </c>
      <c r="OR275" s="614">
        <v>0</v>
      </c>
      <c r="OS275" s="614">
        <v>0</v>
      </c>
      <c r="OT275" s="614">
        <v>0</v>
      </c>
      <c r="OU275" s="614">
        <v>0</v>
      </c>
      <c r="OV275" s="614">
        <v>0</v>
      </c>
      <c r="OW275" s="614">
        <v>0</v>
      </c>
      <c r="OX275" s="614">
        <v>0</v>
      </c>
      <c r="OY275" s="614">
        <v>0</v>
      </c>
      <c r="OZ275" s="614">
        <v>0</v>
      </c>
      <c r="PA275" s="614">
        <v>0</v>
      </c>
      <c r="PB275" s="614">
        <v>0</v>
      </c>
      <c r="PC275" s="614">
        <v>0</v>
      </c>
      <c r="PD275" s="614">
        <v>0</v>
      </c>
      <c r="PE275" s="614">
        <v>0</v>
      </c>
      <c r="PF275" s="614">
        <v>0</v>
      </c>
      <c r="PG275" s="614">
        <v>0</v>
      </c>
      <c r="PH275" s="614">
        <v>0</v>
      </c>
      <c r="PI275" s="614">
        <v>0</v>
      </c>
      <c r="PJ275" s="614">
        <v>0</v>
      </c>
      <c r="PK275" s="614">
        <v>0</v>
      </c>
      <c r="PL275" s="614">
        <v>0</v>
      </c>
      <c r="PM275" s="614">
        <v>0</v>
      </c>
      <c r="PN275" s="614">
        <v>0</v>
      </c>
      <c r="PO275" s="614">
        <v>0</v>
      </c>
      <c r="PP275" s="614">
        <v>0</v>
      </c>
      <c r="PQ275" s="614">
        <v>0</v>
      </c>
      <c r="PR275" s="614">
        <v>0</v>
      </c>
      <c r="PS275" s="614">
        <v>0</v>
      </c>
      <c r="PT275" s="614">
        <v>0</v>
      </c>
      <c r="PU275" s="614">
        <v>0</v>
      </c>
      <c r="PV275" s="614">
        <v>0</v>
      </c>
      <c r="PW275" s="614">
        <v>0</v>
      </c>
      <c r="PX275" s="614">
        <v>0</v>
      </c>
      <c r="PY275" s="614">
        <v>0</v>
      </c>
      <c r="PZ275" s="614">
        <v>0</v>
      </c>
      <c r="QA275" s="614">
        <v>0</v>
      </c>
      <c r="QB275" s="614">
        <v>0</v>
      </c>
      <c r="QC275" s="614">
        <v>0</v>
      </c>
      <c r="QD275" s="614">
        <v>0</v>
      </c>
      <c r="QE275" s="614">
        <v>0</v>
      </c>
      <c r="QF275" s="614">
        <v>0</v>
      </c>
      <c r="QG275" s="614">
        <v>0</v>
      </c>
      <c r="QH275" s="614">
        <v>0</v>
      </c>
      <c r="QI275" s="614">
        <v>0</v>
      </c>
      <c r="QJ275" s="614">
        <v>0</v>
      </c>
      <c r="QK275" s="614">
        <v>0</v>
      </c>
      <c r="QL275" s="614">
        <v>0</v>
      </c>
      <c r="QM275" s="614">
        <v>0</v>
      </c>
      <c r="QN275" s="614">
        <v>0</v>
      </c>
      <c r="QO275" s="614">
        <v>0</v>
      </c>
      <c r="QP275" s="614">
        <v>0</v>
      </c>
      <c r="QQ275" s="614">
        <v>0</v>
      </c>
      <c r="QR275" s="614">
        <v>0</v>
      </c>
      <c r="QS275" s="614">
        <v>0</v>
      </c>
      <c r="QT275" s="614">
        <v>0</v>
      </c>
      <c r="QU275" s="614">
        <v>0</v>
      </c>
      <c r="QV275" s="614">
        <v>0</v>
      </c>
      <c r="QW275" s="614">
        <v>0</v>
      </c>
      <c r="QX275" s="614">
        <v>0</v>
      </c>
      <c r="QY275" s="614">
        <v>0</v>
      </c>
      <c r="QZ275" s="614">
        <v>0</v>
      </c>
      <c r="RA275" s="614">
        <v>0</v>
      </c>
      <c r="RB275" s="614">
        <v>0</v>
      </c>
      <c r="RC275" s="614">
        <v>0</v>
      </c>
      <c r="RD275" s="614">
        <v>0</v>
      </c>
      <c r="RE275" s="614">
        <v>0</v>
      </c>
      <c r="RF275" s="614">
        <v>0</v>
      </c>
      <c r="RG275" s="614">
        <v>0</v>
      </c>
      <c r="RH275" s="614">
        <v>0</v>
      </c>
      <c r="RI275" s="614">
        <v>0</v>
      </c>
      <c r="RJ275" s="614">
        <v>0</v>
      </c>
      <c r="RK275" s="614">
        <v>0</v>
      </c>
      <c r="RL275" s="614">
        <v>0</v>
      </c>
      <c r="RM275" s="614">
        <v>0</v>
      </c>
      <c r="RN275" s="614">
        <v>0</v>
      </c>
      <c r="RO275" s="614">
        <v>0</v>
      </c>
      <c r="RP275" s="614">
        <v>0</v>
      </c>
      <c r="RQ275" s="614">
        <v>0</v>
      </c>
      <c r="RR275" s="614">
        <v>0</v>
      </c>
      <c r="RS275" s="614">
        <v>0</v>
      </c>
      <c r="RT275" s="614">
        <v>0</v>
      </c>
      <c r="RU275" s="614">
        <v>0</v>
      </c>
      <c r="RV275" s="614">
        <v>0</v>
      </c>
      <c r="RW275" s="614">
        <v>0</v>
      </c>
      <c r="RX275" s="614">
        <v>0</v>
      </c>
      <c r="RY275" s="614">
        <v>0</v>
      </c>
      <c r="RZ275" s="614">
        <v>0</v>
      </c>
      <c r="SA275" s="614">
        <v>0</v>
      </c>
      <c r="SB275" s="614">
        <v>0</v>
      </c>
      <c r="SC275" s="614">
        <v>0</v>
      </c>
      <c r="SD275" s="614">
        <v>0</v>
      </c>
      <c r="SE275" s="614">
        <v>0</v>
      </c>
      <c r="SF275" s="614">
        <v>0</v>
      </c>
      <c r="SG275" s="614">
        <v>0</v>
      </c>
      <c r="SH275" s="614">
        <v>0</v>
      </c>
      <c r="SI275" s="614">
        <v>0</v>
      </c>
      <c r="SJ275" s="614">
        <v>0</v>
      </c>
      <c r="SK275" s="267">
        <f t="shared" si="458"/>
        <v>0</v>
      </c>
      <c r="SL275" s="254"/>
      <c r="SM275" s="242"/>
      <c r="SN275" s="242"/>
      <c r="SO275" s="242"/>
    </row>
    <row r="276" spans="1:509" outlineLevel="2" x14ac:dyDescent="0.35">
      <c r="A276" s="242"/>
      <c r="B276" s="251"/>
      <c r="C276" s="438">
        <f>INT($C$29)+2</f>
        <v>3</v>
      </c>
      <c r="D276" s="267"/>
      <c r="E276" s="316">
        <f t="shared" si="505"/>
        <v>135</v>
      </c>
      <c r="F276" s="322"/>
      <c r="G276" s="322"/>
      <c r="H276" s="267"/>
      <c r="I276" s="538"/>
      <c r="J276" s="538" t="s">
        <v>557</v>
      </c>
      <c r="K276" s="539"/>
      <c r="L276" s="612">
        <v>0</v>
      </c>
      <c r="M276" s="612">
        <v>0</v>
      </c>
      <c r="N276" s="612">
        <v>0</v>
      </c>
      <c r="O276" s="612">
        <v>0</v>
      </c>
      <c r="P276" s="612">
        <v>0</v>
      </c>
      <c r="Q276" s="612">
        <v>0</v>
      </c>
      <c r="R276" s="612">
        <v>0</v>
      </c>
      <c r="S276" s="612">
        <v>0</v>
      </c>
      <c r="T276" s="612">
        <v>0</v>
      </c>
      <c r="U276" s="612">
        <v>0</v>
      </c>
      <c r="V276" s="612">
        <v>0</v>
      </c>
      <c r="W276" s="612">
        <v>0</v>
      </c>
      <c r="X276" s="612">
        <v>0</v>
      </c>
      <c r="Y276" s="612">
        <v>0</v>
      </c>
      <c r="Z276" s="612">
        <v>0</v>
      </c>
      <c r="AA276" s="612">
        <v>0</v>
      </c>
      <c r="AB276" s="612">
        <v>0</v>
      </c>
      <c r="AC276" s="612">
        <v>0</v>
      </c>
      <c r="AD276" s="612">
        <v>0</v>
      </c>
      <c r="AE276" s="612">
        <v>0</v>
      </c>
      <c r="AF276" s="612">
        <v>0</v>
      </c>
      <c r="AG276" s="612">
        <v>0</v>
      </c>
      <c r="AH276" s="612">
        <v>0</v>
      </c>
      <c r="AI276" s="612">
        <v>0</v>
      </c>
      <c r="AJ276" s="612">
        <v>0</v>
      </c>
      <c r="AK276" s="612">
        <v>0</v>
      </c>
      <c r="AL276" s="612">
        <v>0</v>
      </c>
      <c r="AM276" s="612">
        <v>0</v>
      </c>
      <c r="AN276" s="612">
        <v>0</v>
      </c>
      <c r="AO276" s="612">
        <v>0</v>
      </c>
      <c r="AP276" s="612">
        <v>0</v>
      </c>
      <c r="AQ276" s="612">
        <v>0</v>
      </c>
      <c r="AR276" s="612">
        <v>0</v>
      </c>
      <c r="AS276" s="612">
        <v>0</v>
      </c>
      <c r="AT276" s="612">
        <v>0</v>
      </c>
      <c r="AU276" s="612">
        <v>0</v>
      </c>
      <c r="AV276" s="612">
        <v>0</v>
      </c>
      <c r="AW276" s="612">
        <v>0</v>
      </c>
      <c r="AX276" s="612">
        <v>0</v>
      </c>
      <c r="AY276" s="612">
        <v>0</v>
      </c>
      <c r="AZ276" s="612">
        <v>0</v>
      </c>
      <c r="BA276" s="612">
        <v>0</v>
      </c>
      <c r="BB276" s="612">
        <v>0</v>
      </c>
      <c r="BC276" s="612">
        <v>0</v>
      </c>
      <c r="BD276" s="612">
        <v>0</v>
      </c>
      <c r="BE276" s="612">
        <v>0</v>
      </c>
      <c r="BF276" s="612">
        <v>0</v>
      </c>
      <c r="BG276" s="612">
        <v>0</v>
      </c>
      <c r="BH276" s="612">
        <v>0</v>
      </c>
      <c r="BI276" s="612">
        <v>0</v>
      </c>
      <c r="BJ276" s="612">
        <v>0</v>
      </c>
      <c r="BK276" s="612">
        <v>0</v>
      </c>
      <c r="BL276" s="612">
        <v>0</v>
      </c>
      <c r="BM276" s="612">
        <v>0</v>
      </c>
      <c r="BN276" s="612">
        <v>0</v>
      </c>
      <c r="BO276" s="612">
        <v>0</v>
      </c>
      <c r="BP276" s="612">
        <v>0</v>
      </c>
      <c r="BQ276" s="612">
        <v>0</v>
      </c>
      <c r="BR276" s="612">
        <v>0</v>
      </c>
      <c r="BS276" s="612">
        <v>0</v>
      </c>
      <c r="BT276" s="612">
        <v>0</v>
      </c>
      <c r="BU276" s="612">
        <v>0</v>
      </c>
      <c r="BV276" s="612">
        <v>0</v>
      </c>
      <c r="BW276" s="612">
        <v>0</v>
      </c>
      <c r="BX276" s="612">
        <v>0</v>
      </c>
      <c r="BY276" s="612">
        <v>0</v>
      </c>
      <c r="BZ276" s="612">
        <v>0</v>
      </c>
      <c r="CA276" s="612">
        <v>0</v>
      </c>
      <c r="CB276" s="612">
        <v>0</v>
      </c>
      <c r="CC276" s="612">
        <v>0</v>
      </c>
      <c r="CD276" s="612">
        <v>0</v>
      </c>
      <c r="CE276" s="612">
        <v>0</v>
      </c>
      <c r="CF276" s="612">
        <v>0</v>
      </c>
      <c r="CG276" s="612">
        <v>0</v>
      </c>
      <c r="CH276" s="612">
        <v>0</v>
      </c>
      <c r="CI276" s="612">
        <v>0</v>
      </c>
      <c r="CJ276" s="612">
        <v>0</v>
      </c>
      <c r="CK276" s="612">
        <v>0</v>
      </c>
      <c r="CL276" s="612">
        <v>0</v>
      </c>
      <c r="CM276" s="612">
        <v>0</v>
      </c>
      <c r="CN276" s="612">
        <v>0</v>
      </c>
      <c r="CO276" s="612">
        <v>0</v>
      </c>
      <c r="CP276" s="612">
        <v>0</v>
      </c>
      <c r="CQ276" s="612">
        <v>0</v>
      </c>
      <c r="CR276" s="612">
        <v>0</v>
      </c>
      <c r="CS276" s="612">
        <v>0</v>
      </c>
      <c r="CT276" s="612">
        <v>0</v>
      </c>
      <c r="CU276" s="612">
        <v>0</v>
      </c>
      <c r="CV276" s="612">
        <v>0</v>
      </c>
      <c r="CW276" s="612">
        <v>0</v>
      </c>
      <c r="CX276" s="612">
        <v>0</v>
      </c>
      <c r="CY276" s="612">
        <v>0</v>
      </c>
      <c r="CZ276" s="612">
        <v>0</v>
      </c>
      <c r="DA276" s="612">
        <v>0</v>
      </c>
      <c r="DB276" s="612">
        <v>0</v>
      </c>
      <c r="DC276" s="612">
        <v>0</v>
      </c>
      <c r="DD276" s="612">
        <v>0</v>
      </c>
      <c r="DE276" s="612">
        <v>0</v>
      </c>
      <c r="DF276" s="612">
        <v>0</v>
      </c>
      <c r="DG276" s="612">
        <v>0</v>
      </c>
      <c r="DH276" s="612">
        <v>0</v>
      </c>
      <c r="DI276" s="612">
        <v>0</v>
      </c>
      <c r="DJ276" s="612">
        <v>0</v>
      </c>
      <c r="DK276" s="612">
        <v>0</v>
      </c>
      <c r="DL276" s="612">
        <v>0</v>
      </c>
      <c r="DM276" s="612">
        <v>0</v>
      </c>
      <c r="DN276" s="612">
        <v>0</v>
      </c>
      <c r="DO276" s="612">
        <v>0</v>
      </c>
      <c r="DP276" s="612">
        <v>0</v>
      </c>
      <c r="DQ276" s="612">
        <v>0</v>
      </c>
      <c r="DR276" s="612">
        <v>0</v>
      </c>
      <c r="DS276" s="612">
        <v>0</v>
      </c>
      <c r="DT276" s="612">
        <v>0</v>
      </c>
      <c r="DU276" s="612">
        <v>0</v>
      </c>
      <c r="DV276" s="612">
        <v>0</v>
      </c>
      <c r="DW276" s="612">
        <v>0</v>
      </c>
      <c r="DX276" s="612">
        <v>0</v>
      </c>
      <c r="DY276" s="612">
        <v>0</v>
      </c>
      <c r="DZ276" s="612">
        <v>0</v>
      </c>
      <c r="EA276" s="612">
        <v>0</v>
      </c>
      <c r="EB276" s="612">
        <v>0</v>
      </c>
      <c r="EC276" s="612">
        <v>0</v>
      </c>
      <c r="ED276" s="612">
        <v>0</v>
      </c>
      <c r="EE276" s="612">
        <v>0</v>
      </c>
      <c r="EF276" s="612">
        <v>0</v>
      </c>
      <c r="EG276" s="612">
        <v>0</v>
      </c>
      <c r="EH276" s="612">
        <v>0</v>
      </c>
      <c r="EI276" s="612">
        <v>0</v>
      </c>
      <c r="EJ276" s="612">
        <v>0</v>
      </c>
      <c r="EK276" s="612">
        <v>0</v>
      </c>
      <c r="EL276" s="612">
        <v>0</v>
      </c>
      <c r="EM276" s="612">
        <v>0</v>
      </c>
      <c r="EN276" s="612">
        <v>0</v>
      </c>
      <c r="EO276" s="612">
        <v>0</v>
      </c>
      <c r="EP276" s="612">
        <v>0</v>
      </c>
      <c r="EQ276" s="612">
        <v>0</v>
      </c>
      <c r="ER276" s="612">
        <v>0</v>
      </c>
      <c r="ES276" s="612">
        <v>0</v>
      </c>
      <c r="ET276" s="612">
        <v>0</v>
      </c>
      <c r="EU276" s="612">
        <v>0</v>
      </c>
      <c r="EV276" s="612">
        <v>0</v>
      </c>
      <c r="EW276" s="612">
        <v>0</v>
      </c>
      <c r="EX276" s="612">
        <v>0</v>
      </c>
      <c r="EY276" s="612">
        <v>0</v>
      </c>
      <c r="EZ276" s="612">
        <v>0</v>
      </c>
      <c r="FA276" s="612">
        <v>0</v>
      </c>
      <c r="FB276" s="612">
        <v>0</v>
      </c>
      <c r="FC276" s="612">
        <v>0</v>
      </c>
      <c r="FD276" s="612">
        <v>0</v>
      </c>
      <c r="FE276" s="612">
        <v>0</v>
      </c>
      <c r="FF276" s="612">
        <v>0</v>
      </c>
      <c r="FG276" s="612">
        <v>0</v>
      </c>
      <c r="FH276" s="612">
        <v>0</v>
      </c>
      <c r="FI276" s="612">
        <v>0</v>
      </c>
      <c r="FJ276" s="612">
        <v>0</v>
      </c>
      <c r="FK276" s="612">
        <v>0</v>
      </c>
      <c r="FL276" s="612">
        <v>0</v>
      </c>
      <c r="FM276" s="612">
        <v>0</v>
      </c>
      <c r="FN276" s="612">
        <v>0</v>
      </c>
      <c r="FO276" s="612">
        <v>0</v>
      </c>
      <c r="FP276" s="612">
        <v>0</v>
      </c>
      <c r="FQ276" s="612">
        <v>0</v>
      </c>
      <c r="FR276" s="612">
        <v>0</v>
      </c>
      <c r="FS276" s="612">
        <v>0</v>
      </c>
      <c r="FT276" s="612">
        <v>0</v>
      </c>
      <c r="FU276" s="612">
        <v>0</v>
      </c>
      <c r="FV276" s="612">
        <v>0</v>
      </c>
      <c r="FW276" s="612">
        <v>0</v>
      </c>
      <c r="FX276" s="612">
        <v>0</v>
      </c>
      <c r="FY276" s="612">
        <v>0</v>
      </c>
      <c r="FZ276" s="612">
        <v>0</v>
      </c>
      <c r="GA276" s="612">
        <v>0</v>
      </c>
      <c r="GB276" s="612">
        <v>0</v>
      </c>
      <c r="GC276" s="612">
        <v>0</v>
      </c>
      <c r="GD276" s="612">
        <v>0</v>
      </c>
      <c r="GE276" s="612">
        <v>0</v>
      </c>
      <c r="GF276" s="612">
        <v>0</v>
      </c>
      <c r="GG276" s="612">
        <v>0</v>
      </c>
      <c r="GH276" s="612">
        <v>0</v>
      </c>
      <c r="GI276" s="612">
        <v>0</v>
      </c>
      <c r="GJ276" s="612">
        <v>0</v>
      </c>
      <c r="GK276" s="612">
        <v>0</v>
      </c>
      <c r="GL276" s="612">
        <v>0</v>
      </c>
      <c r="GM276" s="612">
        <v>0</v>
      </c>
      <c r="GN276" s="612">
        <v>0</v>
      </c>
      <c r="GO276" s="612">
        <v>0</v>
      </c>
      <c r="GP276" s="612">
        <v>0</v>
      </c>
      <c r="GQ276" s="612">
        <v>0</v>
      </c>
      <c r="GR276" s="612">
        <v>0</v>
      </c>
      <c r="GS276" s="612">
        <v>0</v>
      </c>
      <c r="GT276" s="612">
        <v>0</v>
      </c>
      <c r="GU276" s="612">
        <v>0</v>
      </c>
      <c r="GV276" s="612">
        <v>0</v>
      </c>
      <c r="GW276" s="612">
        <v>0</v>
      </c>
      <c r="GX276" s="612">
        <v>0</v>
      </c>
      <c r="GY276" s="612">
        <v>0</v>
      </c>
      <c r="GZ276" s="612">
        <v>0</v>
      </c>
      <c r="HA276" s="612">
        <v>0</v>
      </c>
      <c r="HB276" s="612">
        <v>0</v>
      </c>
      <c r="HC276" s="612">
        <v>0</v>
      </c>
      <c r="HD276" s="612">
        <v>0</v>
      </c>
      <c r="HE276" s="612">
        <v>0</v>
      </c>
      <c r="HF276" s="612">
        <v>0</v>
      </c>
      <c r="HG276" s="612">
        <v>0</v>
      </c>
      <c r="HH276" s="612">
        <v>0</v>
      </c>
      <c r="HI276" s="612">
        <v>0</v>
      </c>
      <c r="HJ276" s="612">
        <v>0</v>
      </c>
      <c r="HK276" s="612">
        <v>0</v>
      </c>
      <c r="HL276" s="612">
        <v>0</v>
      </c>
      <c r="HM276" s="612">
        <v>0</v>
      </c>
      <c r="HN276" s="612">
        <v>0</v>
      </c>
      <c r="HO276" s="612">
        <v>0</v>
      </c>
      <c r="HP276" s="612">
        <v>0</v>
      </c>
      <c r="HQ276" s="612">
        <v>0</v>
      </c>
      <c r="HR276" s="612">
        <v>0</v>
      </c>
      <c r="HS276" s="612">
        <v>0</v>
      </c>
      <c r="HT276" s="612">
        <v>0</v>
      </c>
      <c r="HU276" s="612">
        <v>0</v>
      </c>
      <c r="HV276" s="612">
        <v>0</v>
      </c>
      <c r="HW276" s="612">
        <v>0</v>
      </c>
      <c r="HX276" s="612">
        <v>0</v>
      </c>
      <c r="HY276" s="612">
        <v>0</v>
      </c>
      <c r="HZ276" s="612">
        <v>0</v>
      </c>
      <c r="IA276" s="612">
        <v>0</v>
      </c>
      <c r="IB276" s="612">
        <v>0</v>
      </c>
      <c r="IC276" s="612">
        <v>0</v>
      </c>
      <c r="ID276" s="612">
        <v>0</v>
      </c>
      <c r="IE276" s="612">
        <v>0</v>
      </c>
      <c r="IF276" s="612">
        <v>0</v>
      </c>
      <c r="IG276" s="612">
        <v>0</v>
      </c>
      <c r="IH276" s="612">
        <v>0</v>
      </c>
      <c r="II276" s="612">
        <v>0</v>
      </c>
      <c r="IJ276" s="612">
        <v>0</v>
      </c>
      <c r="IK276" s="612">
        <v>0</v>
      </c>
      <c r="IL276" s="612">
        <v>0</v>
      </c>
      <c r="IM276" s="612">
        <v>0</v>
      </c>
      <c r="IN276" s="612">
        <v>0</v>
      </c>
      <c r="IO276" s="612">
        <v>0</v>
      </c>
      <c r="IP276" s="612">
        <v>0</v>
      </c>
      <c r="IQ276" s="612">
        <v>0</v>
      </c>
      <c r="IR276" s="612">
        <v>0</v>
      </c>
      <c r="IS276" s="612">
        <v>0</v>
      </c>
      <c r="IT276" s="612">
        <v>0</v>
      </c>
      <c r="IU276" s="612">
        <v>0</v>
      </c>
      <c r="IV276" s="612">
        <v>0</v>
      </c>
      <c r="IW276" s="612">
        <v>0</v>
      </c>
      <c r="IX276" s="612">
        <v>0</v>
      </c>
      <c r="IY276" s="612">
        <v>0</v>
      </c>
      <c r="IZ276" s="612">
        <v>0</v>
      </c>
      <c r="JA276" s="612">
        <v>0</v>
      </c>
      <c r="JB276" s="612">
        <v>0</v>
      </c>
      <c r="JC276" s="612">
        <v>0</v>
      </c>
      <c r="JD276" s="612">
        <v>0</v>
      </c>
      <c r="JE276" s="612">
        <v>0</v>
      </c>
      <c r="JF276" s="612">
        <v>0</v>
      </c>
      <c r="JG276" s="612">
        <v>0</v>
      </c>
      <c r="JH276" s="612">
        <v>0</v>
      </c>
      <c r="JI276" s="612">
        <v>0</v>
      </c>
      <c r="JJ276" s="612">
        <v>0</v>
      </c>
      <c r="JK276" s="612">
        <v>0</v>
      </c>
      <c r="JL276" s="612">
        <v>0</v>
      </c>
      <c r="JM276" s="612">
        <v>0</v>
      </c>
      <c r="JN276" s="612">
        <v>0</v>
      </c>
      <c r="JO276" s="612">
        <v>0</v>
      </c>
      <c r="JP276" s="612">
        <v>0</v>
      </c>
      <c r="JQ276" s="612">
        <v>0</v>
      </c>
      <c r="JR276" s="612">
        <v>0</v>
      </c>
      <c r="JS276" s="612">
        <v>0</v>
      </c>
      <c r="JT276" s="612">
        <v>0</v>
      </c>
      <c r="JU276" s="612">
        <v>0</v>
      </c>
      <c r="JV276" s="612">
        <v>0</v>
      </c>
      <c r="JW276" s="612">
        <v>0</v>
      </c>
      <c r="JX276" s="612">
        <v>0</v>
      </c>
      <c r="JY276" s="612">
        <v>0</v>
      </c>
      <c r="JZ276" s="612">
        <v>0</v>
      </c>
      <c r="KA276" s="612">
        <v>0</v>
      </c>
      <c r="KB276" s="612">
        <v>0</v>
      </c>
      <c r="KC276" s="612">
        <v>0</v>
      </c>
      <c r="KD276" s="612">
        <v>0</v>
      </c>
      <c r="KE276" s="612">
        <v>0</v>
      </c>
      <c r="KF276" s="612">
        <v>0</v>
      </c>
      <c r="KG276" s="612">
        <v>0</v>
      </c>
      <c r="KH276" s="612">
        <v>0</v>
      </c>
      <c r="KI276" s="612">
        <v>0</v>
      </c>
      <c r="KJ276" s="612">
        <v>0</v>
      </c>
      <c r="KK276" s="612">
        <v>0</v>
      </c>
      <c r="KL276" s="612">
        <v>0</v>
      </c>
      <c r="KM276" s="612">
        <v>0</v>
      </c>
      <c r="KN276" s="612">
        <v>0</v>
      </c>
      <c r="KO276" s="612">
        <v>0</v>
      </c>
      <c r="KP276" s="612">
        <v>0</v>
      </c>
      <c r="KQ276" s="612">
        <v>0</v>
      </c>
      <c r="KR276" s="612">
        <v>0</v>
      </c>
      <c r="KS276" s="612">
        <v>0</v>
      </c>
      <c r="KT276" s="612">
        <v>0</v>
      </c>
      <c r="KU276" s="612">
        <v>0</v>
      </c>
      <c r="KV276" s="612">
        <v>0</v>
      </c>
      <c r="KW276" s="612">
        <v>0</v>
      </c>
      <c r="KX276" s="612">
        <v>0</v>
      </c>
      <c r="KY276" s="612">
        <v>0</v>
      </c>
      <c r="KZ276" s="612">
        <v>0</v>
      </c>
      <c r="LA276" s="612">
        <v>0</v>
      </c>
      <c r="LB276" s="612">
        <v>0</v>
      </c>
      <c r="LC276" s="612">
        <v>0</v>
      </c>
      <c r="LD276" s="612">
        <v>0</v>
      </c>
      <c r="LE276" s="612">
        <v>0</v>
      </c>
      <c r="LF276" s="612">
        <v>0</v>
      </c>
      <c r="LG276" s="612">
        <v>0</v>
      </c>
      <c r="LH276" s="612">
        <v>0</v>
      </c>
      <c r="LI276" s="612">
        <v>0</v>
      </c>
      <c r="LJ276" s="612">
        <v>0</v>
      </c>
      <c r="LK276" s="612">
        <v>0</v>
      </c>
      <c r="LL276" s="612">
        <v>0</v>
      </c>
      <c r="LM276" s="612">
        <v>0</v>
      </c>
      <c r="LN276" s="612">
        <v>0</v>
      </c>
      <c r="LO276" s="612">
        <v>0</v>
      </c>
      <c r="LP276" s="612">
        <v>0</v>
      </c>
      <c r="LQ276" s="612">
        <v>0</v>
      </c>
      <c r="LR276" s="612">
        <v>0</v>
      </c>
      <c r="LS276" s="612">
        <v>0</v>
      </c>
      <c r="LT276" s="612">
        <v>0</v>
      </c>
      <c r="LU276" s="612">
        <v>0</v>
      </c>
      <c r="LV276" s="612">
        <v>0</v>
      </c>
      <c r="LW276" s="612">
        <v>0</v>
      </c>
      <c r="LX276" s="612">
        <v>0</v>
      </c>
      <c r="LY276" s="612">
        <v>0</v>
      </c>
      <c r="LZ276" s="612">
        <v>0</v>
      </c>
      <c r="MA276" s="612">
        <v>0</v>
      </c>
      <c r="MB276" s="612">
        <v>0</v>
      </c>
      <c r="MC276" s="612">
        <v>0</v>
      </c>
      <c r="MD276" s="612">
        <v>0</v>
      </c>
      <c r="ME276" s="612">
        <v>0</v>
      </c>
      <c r="MF276" s="612">
        <v>0</v>
      </c>
      <c r="MG276" s="612">
        <v>0</v>
      </c>
      <c r="MH276" s="612">
        <v>0</v>
      </c>
      <c r="MI276" s="612">
        <v>0</v>
      </c>
      <c r="MJ276" s="612">
        <v>0</v>
      </c>
      <c r="MK276" s="612">
        <v>0</v>
      </c>
      <c r="ML276" s="612">
        <v>0</v>
      </c>
      <c r="MM276" s="612">
        <v>0</v>
      </c>
      <c r="MN276" s="612">
        <v>0</v>
      </c>
      <c r="MO276" s="612">
        <v>0</v>
      </c>
      <c r="MP276" s="612">
        <v>0</v>
      </c>
      <c r="MQ276" s="612">
        <v>0</v>
      </c>
      <c r="MR276" s="612">
        <v>0</v>
      </c>
      <c r="MS276" s="612">
        <v>0</v>
      </c>
      <c r="MT276" s="612">
        <v>0</v>
      </c>
      <c r="MU276" s="612">
        <v>0</v>
      </c>
      <c r="MV276" s="612">
        <v>0</v>
      </c>
      <c r="MW276" s="612">
        <v>0</v>
      </c>
      <c r="MX276" s="612">
        <v>0</v>
      </c>
      <c r="MY276" s="612">
        <v>0</v>
      </c>
      <c r="MZ276" s="612">
        <v>0</v>
      </c>
      <c r="NA276" s="612">
        <v>0</v>
      </c>
      <c r="NB276" s="612">
        <v>0</v>
      </c>
      <c r="NC276" s="612">
        <v>0</v>
      </c>
      <c r="ND276" s="612">
        <v>0</v>
      </c>
      <c r="NE276" s="612">
        <v>0</v>
      </c>
      <c r="NF276" s="612">
        <v>0</v>
      </c>
      <c r="NG276" s="612">
        <v>0</v>
      </c>
      <c r="NH276" s="612">
        <v>0</v>
      </c>
      <c r="NI276" s="612">
        <v>0</v>
      </c>
      <c r="NJ276" s="612">
        <v>0</v>
      </c>
      <c r="NK276" s="612">
        <v>0</v>
      </c>
      <c r="NL276" s="612">
        <v>0</v>
      </c>
      <c r="NM276" s="612">
        <v>0</v>
      </c>
      <c r="NN276" s="612">
        <v>0</v>
      </c>
      <c r="NO276" s="612">
        <v>0</v>
      </c>
      <c r="NP276" s="612">
        <v>0</v>
      </c>
      <c r="NQ276" s="612">
        <v>0</v>
      </c>
      <c r="NR276" s="612">
        <v>0</v>
      </c>
      <c r="NS276" s="612">
        <v>0</v>
      </c>
      <c r="NT276" s="612">
        <v>0</v>
      </c>
      <c r="NU276" s="612">
        <v>0</v>
      </c>
      <c r="NV276" s="612">
        <v>0</v>
      </c>
      <c r="NW276" s="612">
        <v>0</v>
      </c>
      <c r="NX276" s="612">
        <v>0</v>
      </c>
      <c r="NY276" s="612">
        <v>0</v>
      </c>
      <c r="NZ276" s="612">
        <v>0</v>
      </c>
      <c r="OA276" s="612">
        <v>0</v>
      </c>
      <c r="OB276" s="612">
        <v>0</v>
      </c>
      <c r="OC276" s="612">
        <v>0</v>
      </c>
      <c r="OD276" s="612">
        <v>0</v>
      </c>
      <c r="OE276" s="612">
        <v>0</v>
      </c>
      <c r="OF276" s="612">
        <v>0</v>
      </c>
      <c r="OG276" s="612">
        <v>0</v>
      </c>
      <c r="OH276" s="612">
        <v>0</v>
      </c>
      <c r="OI276" s="612">
        <v>0</v>
      </c>
      <c r="OJ276" s="612">
        <v>0</v>
      </c>
      <c r="OK276" s="612">
        <v>0</v>
      </c>
      <c r="OL276" s="612">
        <v>0</v>
      </c>
      <c r="OM276" s="612">
        <v>0</v>
      </c>
      <c r="ON276" s="612">
        <v>0</v>
      </c>
      <c r="OO276" s="612">
        <v>0</v>
      </c>
      <c r="OP276" s="612">
        <v>0</v>
      </c>
      <c r="OQ276" s="612">
        <v>0</v>
      </c>
      <c r="OR276" s="612">
        <v>0</v>
      </c>
      <c r="OS276" s="612">
        <v>0</v>
      </c>
      <c r="OT276" s="612">
        <v>0</v>
      </c>
      <c r="OU276" s="612">
        <v>0</v>
      </c>
      <c r="OV276" s="612">
        <v>0</v>
      </c>
      <c r="OW276" s="612">
        <v>0</v>
      </c>
      <c r="OX276" s="612">
        <v>0</v>
      </c>
      <c r="OY276" s="612">
        <v>0</v>
      </c>
      <c r="OZ276" s="612">
        <v>0</v>
      </c>
      <c r="PA276" s="612">
        <v>0</v>
      </c>
      <c r="PB276" s="612">
        <v>0</v>
      </c>
      <c r="PC276" s="612">
        <v>0</v>
      </c>
      <c r="PD276" s="612">
        <v>0</v>
      </c>
      <c r="PE276" s="612">
        <v>0</v>
      </c>
      <c r="PF276" s="612">
        <v>0</v>
      </c>
      <c r="PG276" s="612">
        <v>0</v>
      </c>
      <c r="PH276" s="612">
        <v>0</v>
      </c>
      <c r="PI276" s="612">
        <v>0</v>
      </c>
      <c r="PJ276" s="612">
        <v>0</v>
      </c>
      <c r="PK276" s="612">
        <v>0</v>
      </c>
      <c r="PL276" s="612">
        <v>0</v>
      </c>
      <c r="PM276" s="612">
        <v>0</v>
      </c>
      <c r="PN276" s="612">
        <v>0</v>
      </c>
      <c r="PO276" s="612">
        <v>0</v>
      </c>
      <c r="PP276" s="612">
        <v>0</v>
      </c>
      <c r="PQ276" s="612">
        <v>0</v>
      </c>
      <c r="PR276" s="612">
        <v>0</v>
      </c>
      <c r="PS276" s="612">
        <v>0</v>
      </c>
      <c r="PT276" s="612">
        <v>0</v>
      </c>
      <c r="PU276" s="612">
        <v>0</v>
      </c>
      <c r="PV276" s="612">
        <v>0</v>
      </c>
      <c r="PW276" s="612">
        <v>0</v>
      </c>
      <c r="PX276" s="612">
        <v>0</v>
      </c>
      <c r="PY276" s="612">
        <v>0</v>
      </c>
      <c r="PZ276" s="612">
        <v>0</v>
      </c>
      <c r="QA276" s="612">
        <v>0</v>
      </c>
      <c r="QB276" s="612">
        <v>0</v>
      </c>
      <c r="QC276" s="612">
        <v>0</v>
      </c>
      <c r="QD276" s="612">
        <v>0</v>
      </c>
      <c r="QE276" s="612">
        <v>0</v>
      </c>
      <c r="QF276" s="612">
        <v>0</v>
      </c>
      <c r="QG276" s="612">
        <v>0</v>
      </c>
      <c r="QH276" s="612">
        <v>0</v>
      </c>
      <c r="QI276" s="612">
        <v>0</v>
      </c>
      <c r="QJ276" s="612">
        <v>0</v>
      </c>
      <c r="QK276" s="612">
        <v>0</v>
      </c>
      <c r="QL276" s="612">
        <v>0</v>
      </c>
      <c r="QM276" s="612">
        <v>0</v>
      </c>
      <c r="QN276" s="612">
        <v>0</v>
      </c>
      <c r="QO276" s="612">
        <v>0</v>
      </c>
      <c r="QP276" s="612">
        <v>0</v>
      </c>
      <c r="QQ276" s="612">
        <v>0</v>
      </c>
      <c r="QR276" s="612">
        <v>0</v>
      </c>
      <c r="QS276" s="612">
        <v>0</v>
      </c>
      <c r="QT276" s="612">
        <v>0</v>
      </c>
      <c r="QU276" s="612">
        <v>0</v>
      </c>
      <c r="QV276" s="612">
        <v>0</v>
      </c>
      <c r="QW276" s="612">
        <v>0</v>
      </c>
      <c r="QX276" s="612">
        <v>0</v>
      </c>
      <c r="QY276" s="612">
        <v>0</v>
      </c>
      <c r="QZ276" s="612">
        <v>0</v>
      </c>
      <c r="RA276" s="612">
        <v>0</v>
      </c>
      <c r="RB276" s="612">
        <v>0</v>
      </c>
      <c r="RC276" s="612">
        <v>0</v>
      </c>
      <c r="RD276" s="612">
        <v>0</v>
      </c>
      <c r="RE276" s="612">
        <v>0</v>
      </c>
      <c r="RF276" s="612">
        <v>0</v>
      </c>
      <c r="RG276" s="612">
        <v>0</v>
      </c>
      <c r="RH276" s="612">
        <v>0</v>
      </c>
      <c r="RI276" s="612">
        <v>0</v>
      </c>
      <c r="RJ276" s="612">
        <v>0</v>
      </c>
      <c r="RK276" s="612">
        <v>0</v>
      </c>
      <c r="RL276" s="612">
        <v>0</v>
      </c>
      <c r="RM276" s="612">
        <v>0</v>
      </c>
      <c r="RN276" s="612">
        <v>0</v>
      </c>
      <c r="RO276" s="612">
        <v>0</v>
      </c>
      <c r="RP276" s="612">
        <v>0</v>
      </c>
      <c r="RQ276" s="612">
        <v>0</v>
      </c>
      <c r="RR276" s="612">
        <v>0</v>
      </c>
      <c r="RS276" s="612">
        <v>0</v>
      </c>
      <c r="RT276" s="612">
        <v>0</v>
      </c>
      <c r="RU276" s="612">
        <v>0</v>
      </c>
      <c r="RV276" s="612">
        <v>0</v>
      </c>
      <c r="RW276" s="612">
        <v>0</v>
      </c>
      <c r="RX276" s="612">
        <v>0</v>
      </c>
      <c r="RY276" s="612">
        <v>0</v>
      </c>
      <c r="RZ276" s="612">
        <v>0</v>
      </c>
      <c r="SA276" s="612">
        <v>0</v>
      </c>
      <c r="SB276" s="612">
        <v>0</v>
      </c>
      <c r="SC276" s="612">
        <v>0</v>
      </c>
      <c r="SD276" s="612">
        <v>0</v>
      </c>
      <c r="SE276" s="612">
        <v>0</v>
      </c>
      <c r="SF276" s="612">
        <v>0</v>
      </c>
      <c r="SG276" s="612">
        <v>0</v>
      </c>
      <c r="SH276" s="612">
        <v>0</v>
      </c>
      <c r="SI276" s="612">
        <v>0</v>
      </c>
      <c r="SJ276" s="612">
        <v>0</v>
      </c>
      <c r="SK276" s="267">
        <f t="shared" si="458"/>
        <v>0</v>
      </c>
      <c r="SL276" s="254"/>
      <c r="SM276" s="242"/>
      <c r="SN276" s="242"/>
      <c r="SO276" s="242"/>
    </row>
    <row r="277" spans="1:509" outlineLevel="3" x14ac:dyDescent="0.35">
      <c r="A277" s="242"/>
      <c r="B277" s="251"/>
      <c r="C277" s="438">
        <f>INT($C$29)+3</f>
        <v>4</v>
      </c>
      <c r="D277" s="267"/>
      <c r="E277" s="316">
        <f t="shared" si="505"/>
        <v>136</v>
      </c>
      <c r="F277" s="322"/>
      <c r="G277" s="322"/>
      <c r="H277" s="267"/>
      <c r="I277" s="540"/>
      <c r="J277" s="540" t="s">
        <v>558</v>
      </c>
      <c r="K277" s="541"/>
      <c r="L277" s="613">
        <v>0</v>
      </c>
      <c r="M277" s="613">
        <v>0</v>
      </c>
      <c r="N277" s="613">
        <v>0</v>
      </c>
      <c r="O277" s="613">
        <v>0</v>
      </c>
      <c r="P277" s="613">
        <v>0</v>
      </c>
      <c r="Q277" s="613">
        <v>0</v>
      </c>
      <c r="R277" s="613">
        <v>0</v>
      </c>
      <c r="S277" s="613">
        <v>0</v>
      </c>
      <c r="T277" s="613">
        <v>0</v>
      </c>
      <c r="U277" s="613">
        <v>0</v>
      </c>
      <c r="V277" s="613">
        <v>0</v>
      </c>
      <c r="W277" s="613">
        <v>0</v>
      </c>
      <c r="X277" s="613">
        <v>0</v>
      </c>
      <c r="Y277" s="613">
        <v>0</v>
      </c>
      <c r="Z277" s="613">
        <v>0</v>
      </c>
      <c r="AA277" s="613">
        <v>0</v>
      </c>
      <c r="AB277" s="613">
        <v>0</v>
      </c>
      <c r="AC277" s="613">
        <v>0</v>
      </c>
      <c r="AD277" s="613">
        <v>0</v>
      </c>
      <c r="AE277" s="613">
        <v>0</v>
      </c>
      <c r="AF277" s="613">
        <v>0</v>
      </c>
      <c r="AG277" s="613">
        <v>0</v>
      </c>
      <c r="AH277" s="613">
        <v>0</v>
      </c>
      <c r="AI277" s="613">
        <v>0</v>
      </c>
      <c r="AJ277" s="613">
        <v>0</v>
      </c>
      <c r="AK277" s="613">
        <v>0</v>
      </c>
      <c r="AL277" s="613">
        <v>0</v>
      </c>
      <c r="AM277" s="613">
        <v>0</v>
      </c>
      <c r="AN277" s="613">
        <v>0</v>
      </c>
      <c r="AO277" s="613">
        <v>0</v>
      </c>
      <c r="AP277" s="613">
        <v>0</v>
      </c>
      <c r="AQ277" s="613">
        <v>0</v>
      </c>
      <c r="AR277" s="613">
        <v>0</v>
      </c>
      <c r="AS277" s="613">
        <v>0</v>
      </c>
      <c r="AT277" s="613">
        <v>0</v>
      </c>
      <c r="AU277" s="613">
        <v>0</v>
      </c>
      <c r="AV277" s="613">
        <v>0</v>
      </c>
      <c r="AW277" s="613">
        <v>0</v>
      </c>
      <c r="AX277" s="613">
        <v>0</v>
      </c>
      <c r="AY277" s="613">
        <v>0</v>
      </c>
      <c r="AZ277" s="613">
        <v>0</v>
      </c>
      <c r="BA277" s="613">
        <v>0</v>
      </c>
      <c r="BB277" s="613">
        <v>0</v>
      </c>
      <c r="BC277" s="613">
        <v>0</v>
      </c>
      <c r="BD277" s="613">
        <v>0</v>
      </c>
      <c r="BE277" s="613">
        <v>0</v>
      </c>
      <c r="BF277" s="613">
        <v>0</v>
      </c>
      <c r="BG277" s="613">
        <v>0</v>
      </c>
      <c r="BH277" s="613">
        <v>0</v>
      </c>
      <c r="BI277" s="613">
        <v>0</v>
      </c>
      <c r="BJ277" s="613">
        <v>0</v>
      </c>
      <c r="BK277" s="613">
        <v>0</v>
      </c>
      <c r="BL277" s="613">
        <v>0</v>
      </c>
      <c r="BM277" s="613">
        <v>0</v>
      </c>
      <c r="BN277" s="613">
        <v>0</v>
      </c>
      <c r="BO277" s="613">
        <v>0</v>
      </c>
      <c r="BP277" s="613">
        <v>0</v>
      </c>
      <c r="BQ277" s="613">
        <v>0</v>
      </c>
      <c r="BR277" s="613">
        <v>0</v>
      </c>
      <c r="BS277" s="613">
        <v>0</v>
      </c>
      <c r="BT277" s="613">
        <v>0</v>
      </c>
      <c r="BU277" s="613">
        <v>0</v>
      </c>
      <c r="BV277" s="613">
        <v>0</v>
      </c>
      <c r="BW277" s="613">
        <v>0</v>
      </c>
      <c r="BX277" s="613">
        <v>0</v>
      </c>
      <c r="BY277" s="613">
        <v>0</v>
      </c>
      <c r="BZ277" s="613">
        <v>0</v>
      </c>
      <c r="CA277" s="613">
        <v>0</v>
      </c>
      <c r="CB277" s="613">
        <v>0</v>
      </c>
      <c r="CC277" s="613">
        <v>0</v>
      </c>
      <c r="CD277" s="613">
        <v>0</v>
      </c>
      <c r="CE277" s="613">
        <v>0</v>
      </c>
      <c r="CF277" s="613">
        <v>0</v>
      </c>
      <c r="CG277" s="613">
        <v>0</v>
      </c>
      <c r="CH277" s="613">
        <v>0</v>
      </c>
      <c r="CI277" s="613">
        <v>0</v>
      </c>
      <c r="CJ277" s="613">
        <v>0</v>
      </c>
      <c r="CK277" s="613">
        <v>0</v>
      </c>
      <c r="CL277" s="613">
        <v>0</v>
      </c>
      <c r="CM277" s="613">
        <v>0</v>
      </c>
      <c r="CN277" s="613">
        <v>0</v>
      </c>
      <c r="CO277" s="613">
        <v>0</v>
      </c>
      <c r="CP277" s="613">
        <v>0</v>
      </c>
      <c r="CQ277" s="613">
        <v>0</v>
      </c>
      <c r="CR277" s="613">
        <v>0</v>
      </c>
      <c r="CS277" s="613">
        <v>0</v>
      </c>
      <c r="CT277" s="613">
        <v>0</v>
      </c>
      <c r="CU277" s="613">
        <v>0</v>
      </c>
      <c r="CV277" s="613">
        <v>0</v>
      </c>
      <c r="CW277" s="613">
        <v>0</v>
      </c>
      <c r="CX277" s="613">
        <v>0</v>
      </c>
      <c r="CY277" s="613">
        <v>0</v>
      </c>
      <c r="CZ277" s="613">
        <v>0</v>
      </c>
      <c r="DA277" s="613">
        <v>0</v>
      </c>
      <c r="DB277" s="613">
        <v>0</v>
      </c>
      <c r="DC277" s="613">
        <v>0</v>
      </c>
      <c r="DD277" s="613">
        <v>0</v>
      </c>
      <c r="DE277" s="613">
        <v>0</v>
      </c>
      <c r="DF277" s="613">
        <v>0</v>
      </c>
      <c r="DG277" s="613">
        <v>0</v>
      </c>
      <c r="DH277" s="613">
        <v>0</v>
      </c>
      <c r="DI277" s="613">
        <v>0</v>
      </c>
      <c r="DJ277" s="613">
        <v>0</v>
      </c>
      <c r="DK277" s="613">
        <v>0</v>
      </c>
      <c r="DL277" s="613">
        <v>0</v>
      </c>
      <c r="DM277" s="613">
        <v>0</v>
      </c>
      <c r="DN277" s="613">
        <v>0</v>
      </c>
      <c r="DO277" s="613">
        <v>0</v>
      </c>
      <c r="DP277" s="613">
        <v>0</v>
      </c>
      <c r="DQ277" s="613">
        <v>0</v>
      </c>
      <c r="DR277" s="613">
        <v>0</v>
      </c>
      <c r="DS277" s="613">
        <v>0</v>
      </c>
      <c r="DT277" s="613">
        <v>0</v>
      </c>
      <c r="DU277" s="613">
        <v>0</v>
      </c>
      <c r="DV277" s="613">
        <v>0</v>
      </c>
      <c r="DW277" s="613">
        <v>0</v>
      </c>
      <c r="DX277" s="613">
        <v>0</v>
      </c>
      <c r="DY277" s="613">
        <v>0</v>
      </c>
      <c r="DZ277" s="613">
        <v>0</v>
      </c>
      <c r="EA277" s="613">
        <v>0</v>
      </c>
      <c r="EB277" s="613">
        <v>0</v>
      </c>
      <c r="EC277" s="613">
        <v>0</v>
      </c>
      <c r="ED277" s="613">
        <v>0</v>
      </c>
      <c r="EE277" s="613">
        <v>0</v>
      </c>
      <c r="EF277" s="613">
        <v>0</v>
      </c>
      <c r="EG277" s="613">
        <v>0</v>
      </c>
      <c r="EH277" s="613">
        <v>0</v>
      </c>
      <c r="EI277" s="613">
        <v>0</v>
      </c>
      <c r="EJ277" s="613">
        <v>0</v>
      </c>
      <c r="EK277" s="613">
        <v>0</v>
      </c>
      <c r="EL277" s="613">
        <v>0</v>
      </c>
      <c r="EM277" s="613">
        <v>0</v>
      </c>
      <c r="EN277" s="613">
        <v>0</v>
      </c>
      <c r="EO277" s="613">
        <v>0</v>
      </c>
      <c r="EP277" s="613">
        <v>0</v>
      </c>
      <c r="EQ277" s="613">
        <v>0</v>
      </c>
      <c r="ER277" s="613">
        <v>0</v>
      </c>
      <c r="ES277" s="613">
        <v>0</v>
      </c>
      <c r="ET277" s="613">
        <v>0</v>
      </c>
      <c r="EU277" s="613">
        <v>0</v>
      </c>
      <c r="EV277" s="613">
        <v>0</v>
      </c>
      <c r="EW277" s="613">
        <v>0</v>
      </c>
      <c r="EX277" s="613">
        <v>0</v>
      </c>
      <c r="EY277" s="613">
        <v>0</v>
      </c>
      <c r="EZ277" s="613">
        <v>0</v>
      </c>
      <c r="FA277" s="613">
        <v>0</v>
      </c>
      <c r="FB277" s="613">
        <v>0</v>
      </c>
      <c r="FC277" s="613">
        <v>0</v>
      </c>
      <c r="FD277" s="613">
        <v>0</v>
      </c>
      <c r="FE277" s="613">
        <v>0</v>
      </c>
      <c r="FF277" s="613">
        <v>0</v>
      </c>
      <c r="FG277" s="613">
        <v>0</v>
      </c>
      <c r="FH277" s="613">
        <v>0</v>
      </c>
      <c r="FI277" s="613">
        <v>0</v>
      </c>
      <c r="FJ277" s="613">
        <v>0</v>
      </c>
      <c r="FK277" s="613">
        <v>0</v>
      </c>
      <c r="FL277" s="613">
        <v>0</v>
      </c>
      <c r="FM277" s="613">
        <v>0</v>
      </c>
      <c r="FN277" s="613">
        <v>0</v>
      </c>
      <c r="FO277" s="613">
        <v>0</v>
      </c>
      <c r="FP277" s="613">
        <v>0</v>
      </c>
      <c r="FQ277" s="613">
        <v>0</v>
      </c>
      <c r="FR277" s="613">
        <v>0</v>
      </c>
      <c r="FS277" s="613">
        <v>0</v>
      </c>
      <c r="FT277" s="613">
        <v>0</v>
      </c>
      <c r="FU277" s="613">
        <v>0</v>
      </c>
      <c r="FV277" s="613">
        <v>0</v>
      </c>
      <c r="FW277" s="613">
        <v>0</v>
      </c>
      <c r="FX277" s="613">
        <v>0</v>
      </c>
      <c r="FY277" s="613">
        <v>0</v>
      </c>
      <c r="FZ277" s="613">
        <v>0</v>
      </c>
      <c r="GA277" s="613">
        <v>0</v>
      </c>
      <c r="GB277" s="613">
        <v>0</v>
      </c>
      <c r="GC277" s="613">
        <v>0</v>
      </c>
      <c r="GD277" s="613">
        <v>0</v>
      </c>
      <c r="GE277" s="613">
        <v>0</v>
      </c>
      <c r="GF277" s="613">
        <v>0</v>
      </c>
      <c r="GG277" s="613">
        <v>0</v>
      </c>
      <c r="GH277" s="613">
        <v>0</v>
      </c>
      <c r="GI277" s="613">
        <v>0</v>
      </c>
      <c r="GJ277" s="613">
        <v>0</v>
      </c>
      <c r="GK277" s="613">
        <v>0</v>
      </c>
      <c r="GL277" s="613">
        <v>0</v>
      </c>
      <c r="GM277" s="613">
        <v>0</v>
      </c>
      <c r="GN277" s="613">
        <v>0</v>
      </c>
      <c r="GO277" s="613">
        <v>0</v>
      </c>
      <c r="GP277" s="613">
        <v>0</v>
      </c>
      <c r="GQ277" s="613">
        <v>0</v>
      </c>
      <c r="GR277" s="613">
        <v>0</v>
      </c>
      <c r="GS277" s="613">
        <v>0</v>
      </c>
      <c r="GT277" s="613">
        <v>0</v>
      </c>
      <c r="GU277" s="613">
        <v>0</v>
      </c>
      <c r="GV277" s="613">
        <v>0</v>
      </c>
      <c r="GW277" s="613">
        <v>0</v>
      </c>
      <c r="GX277" s="613">
        <v>0</v>
      </c>
      <c r="GY277" s="613">
        <v>0</v>
      </c>
      <c r="GZ277" s="613">
        <v>0</v>
      </c>
      <c r="HA277" s="613">
        <v>0</v>
      </c>
      <c r="HB277" s="613">
        <v>0</v>
      </c>
      <c r="HC277" s="613">
        <v>0</v>
      </c>
      <c r="HD277" s="613">
        <v>0</v>
      </c>
      <c r="HE277" s="613">
        <v>0</v>
      </c>
      <c r="HF277" s="613">
        <v>0</v>
      </c>
      <c r="HG277" s="613">
        <v>0</v>
      </c>
      <c r="HH277" s="613">
        <v>0</v>
      </c>
      <c r="HI277" s="613">
        <v>0</v>
      </c>
      <c r="HJ277" s="613">
        <v>0</v>
      </c>
      <c r="HK277" s="613">
        <v>0</v>
      </c>
      <c r="HL277" s="613">
        <v>0</v>
      </c>
      <c r="HM277" s="613">
        <v>0</v>
      </c>
      <c r="HN277" s="613">
        <v>0</v>
      </c>
      <c r="HO277" s="613">
        <v>0</v>
      </c>
      <c r="HP277" s="613">
        <v>0</v>
      </c>
      <c r="HQ277" s="613">
        <v>0</v>
      </c>
      <c r="HR277" s="613">
        <v>0</v>
      </c>
      <c r="HS277" s="613">
        <v>0</v>
      </c>
      <c r="HT277" s="613">
        <v>0</v>
      </c>
      <c r="HU277" s="613">
        <v>0</v>
      </c>
      <c r="HV277" s="613">
        <v>0</v>
      </c>
      <c r="HW277" s="613">
        <v>0</v>
      </c>
      <c r="HX277" s="613">
        <v>0</v>
      </c>
      <c r="HY277" s="613">
        <v>0</v>
      </c>
      <c r="HZ277" s="613">
        <v>0</v>
      </c>
      <c r="IA277" s="613">
        <v>0</v>
      </c>
      <c r="IB277" s="613">
        <v>0</v>
      </c>
      <c r="IC277" s="613">
        <v>0</v>
      </c>
      <c r="ID277" s="613">
        <v>0</v>
      </c>
      <c r="IE277" s="613">
        <v>0</v>
      </c>
      <c r="IF277" s="613">
        <v>0</v>
      </c>
      <c r="IG277" s="613">
        <v>0</v>
      </c>
      <c r="IH277" s="613">
        <v>0</v>
      </c>
      <c r="II277" s="613">
        <v>0</v>
      </c>
      <c r="IJ277" s="613">
        <v>0</v>
      </c>
      <c r="IK277" s="613">
        <v>0</v>
      </c>
      <c r="IL277" s="613">
        <v>0</v>
      </c>
      <c r="IM277" s="613">
        <v>0</v>
      </c>
      <c r="IN277" s="613">
        <v>0</v>
      </c>
      <c r="IO277" s="613">
        <v>0</v>
      </c>
      <c r="IP277" s="613">
        <v>0</v>
      </c>
      <c r="IQ277" s="613">
        <v>0</v>
      </c>
      <c r="IR277" s="613">
        <v>0</v>
      </c>
      <c r="IS277" s="613">
        <v>0</v>
      </c>
      <c r="IT277" s="613">
        <v>0</v>
      </c>
      <c r="IU277" s="613">
        <v>0</v>
      </c>
      <c r="IV277" s="613">
        <v>0</v>
      </c>
      <c r="IW277" s="613">
        <v>0</v>
      </c>
      <c r="IX277" s="613">
        <v>0</v>
      </c>
      <c r="IY277" s="613">
        <v>0</v>
      </c>
      <c r="IZ277" s="613">
        <v>0</v>
      </c>
      <c r="JA277" s="613">
        <v>0</v>
      </c>
      <c r="JB277" s="613">
        <v>0</v>
      </c>
      <c r="JC277" s="613">
        <v>0</v>
      </c>
      <c r="JD277" s="613">
        <v>0</v>
      </c>
      <c r="JE277" s="613">
        <v>0</v>
      </c>
      <c r="JF277" s="613">
        <v>0</v>
      </c>
      <c r="JG277" s="613">
        <v>0</v>
      </c>
      <c r="JH277" s="613">
        <v>0</v>
      </c>
      <c r="JI277" s="613">
        <v>0</v>
      </c>
      <c r="JJ277" s="613">
        <v>0</v>
      </c>
      <c r="JK277" s="613">
        <v>0</v>
      </c>
      <c r="JL277" s="613">
        <v>0</v>
      </c>
      <c r="JM277" s="613">
        <v>0</v>
      </c>
      <c r="JN277" s="613">
        <v>0</v>
      </c>
      <c r="JO277" s="613">
        <v>0</v>
      </c>
      <c r="JP277" s="613">
        <v>0</v>
      </c>
      <c r="JQ277" s="613">
        <v>0</v>
      </c>
      <c r="JR277" s="613">
        <v>0</v>
      </c>
      <c r="JS277" s="613">
        <v>0</v>
      </c>
      <c r="JT277" s="613">
        <v>0</v>
      </c>
      <c r="JU277" s="613">
        <v>0</v>
      </c>
      <c r="JV277" s="613">
        <v>0</v>
      </c>
      <c r="JW277" s="613">
        <v>0</v>
      </c>
      <c r="JX277" s="613">
        <v>0</v>
      </c>
      <c r="JY277" s="613">
        <v>0</v>
      </c>
      <c r="JZ277" s="613">
        <v>0</v>
      </c>
      <c r="KA277" s="613">
        <v>0</v>
      </c>
      <c r="KB277" s="613">
        <v>0</v>
      </c>
      <c r="KC277" s="613">
        <v>0</v>
      </c>
      <c r="KD277" s="613">
        <v>0</v>
      </c>
      <c r="KE277" s="613">
        <v>0</v>
      </c>
      <c r="KF277" s="613">
        <v>0</v>
      </c>
      <c r="KG277" s="613">
        <v>0</v>
      </c>
      <c r="KH277" s="613">
        <v>0</v>
      </c>
      <c r="KI277" s="613">
        <v>0</v>
      </c>
      <c r="KJ277" s="613">
        <v>0</v>
      </c>
      <c r="KK277" s="613">
        <v>0</v>
      </c>
      <c r="KL277" s="613">
        <v>0</v>
      </c>
      <c r="KM277" s="613">
        <v>0</v>
      </c>
      <c r="KN277" s="613">
        <v>0</v>
      </c>
      <c r="KO277" s="613">
        <v>0</v>
      </c>
      <c r="KP277" s="613">
        <v>0</v>
      </c>
      <c r="KQ277" s="613">
        <v>0</v>
      </c>
      <c r="KR277" s="613">
        <v>0</v>
      </c>
      <c r="KS277" s="613">
        <v>0</v>
      </c>
      <c r="KT277" s="613">
        <v>0</v>
      </c>
      <c r="KU277" s="613">
        <v>0</v>
      </c>
      <c r="KV277" s="613">
        <v>0</v>
      </c>
      <c r="KW277" s="613">
        <v>0</v>
      </c>
      <c r="KX277" s="613">
        <v>0</v>
      </c>
      <c r="KY277" s="613">
        <v>0</v>
      </c>
      <c r="KZ277" s="613">
        <v>0</v>
      </c>
      <c r="LA277" s="613">
        <v>0</v>
      </c>
      <c r="LB277" s="613">
        <v>0</v>
      </c>
      <c r="LC277" s="613">
        <v>0</v>
      </c>
      <c r="LD277" s="613">
        <v>0</v>
      </c>
      <c r="LE277" s="613">
        <v>0</v>
      </c>
      <c r="LF277" s="613">
        <v>0</v>
      </c>
      <c r="LG277" s="613">
        <v>0</v>
      </c>
      <c r="LH277" s="613">
        <v>0</v>
      </c>
      <c r="LI277" s="613">
        <v>0</v>
      </c>
      <c r="LJ277" s="613">
        <v>0</v>
      </c>
      <c r="LK277" s="613">
        <v>0</v>
      </c>
      <c r="LL277" s="613">
        <v>0</v>
      </c>
      <c r="LM277" s="613">
        <v>0</v>
      </c>
      <c r="LN277" s="613">
        <v>0</v>
      </c>
      <c r="LO277" s="613">
        <v>0</v>
      </c>
      <c r="LP277" s="613">
        <v>0</v>
      </c>
      <c r="LQ277" s="613">
        <v>0</v>
      </c>
      <c r="LR277" s="613">
        <v>0</v>
      </c>
      <c r="LS277" s="613">
        <v>0</v>
      </c>
      <c r="LT277" s="613">
        <v>0</v>
      </c>
      <c r="LU277" s="613">
        <v>0</v>
      </c>
      <c r="LV277" s="613">
        <v>0</v>
      </c>
      <c r="LW277" s="613">
        <v>0</v>
      </c>
      <c r="LX277" s="613">
        <v>0</v>
      </c>
      <c r="LY277" s="613">
        <v>0</v>
      </c>
      <c r="LZ277" s="613">
        <v>0</v>
      </c>
      <c r="MA277" s="613">
        <v>0</v>
      </c>
      <c r="MB277" s="613">
        <v>0</v>
      </c>
      <c r="MC277" s="613">
        <v>0</v>
      </c>
      <c r="MD277" s="613">
        <v>0</v>
      </c>
      <c r="ME277" s="613">
        <v>0</v>
      </c>
      <c r="MF277" s="613">
        <v>0</v>
      </c>
      <c r="MG277" s="613">
        <v>0</v>
      </c>
      <c r="MH277" s="613">
        <v>0</v>
      </c>
      <c r="MI277" s="613">
        <v>0</v>
      </c>
      <c r="MJ277" s="613">
        <v>0</v>
      </c>
      <c r="MK277" s="613">
        <v>0</v>
      </c>
      <c r="ML277" s="613">
        <v>0</v>
      </c>
      <c r="MM277" s="613">
        <v>0</v>
      </c>
      <c r="MN277" s="613">
        <v>0</v>
      </c>
      <c r="MO277" s="613">
        <v>0</v>
      </c>
      <c r="MP277" s="613">
        <v>0</v>
      </c>
      <c r="MQ277" s="613">
        <v>0</v>
      </c>
      <c r="MR277" s="613">
        <v>0</v>
      </c>
      <c r="MS277" s="613">
        <v>0</v>
      </c>
      <c r="MT277" s="613">
        <v>0</v>
      </c>
      <c r="MU277" s="613">
        <v>0</v>
      </c>
      <c r="MV277" s="613">
        <v>0</v>
      </c>
      <c r="MW277" s="613">
        <v>0</v>
      </c>
      <c r="MX277" s="613">
        <v>0</v>
      </c>
      <c r="MY277" s="613">
        <v>0</v>
      </c>
      <c r="MZ277" s="613">
        <v>0</v>
      </c>
      <c r="NA277" s="613">
        <v>0</v>
      </c>
      <c r="NB277" s="613">
        <v>0</v>
      </c>
      <c r="NC277" s="613">
        <v>0</v>
      </c>
      <c r="ND277" s="613">
        <v>0</v>
      </c>
      <c r="NE277" s="613">
        <v>0</v>
      </c>
      <c r="NF277" s="613">
        <v>0</v>
      </c>
      <c r="NG277" s="613">
        <v>0</v>
      </c>
      <c r="NH277" s="613">
        <v>0</v>
      </c>
      <c r="NI277" s="613">
        <v>0</v>
      </c>
      <c r="NJ277" s="613">
        <v>0</v>
      </c>
      <c r="NK277" s="613">
        <v>0</v>
      </c>
      <c r="NL277" s="613">
        <v>0</v>
      </c>
      <c r="NM277" s="613">
        <v>0</v>
      </c>
      <c r="NN277" s="613">
        <v>0</v>
      </c>
      <c r="NO277" s="613">
        <v>0</v>
      </c>
      <c r="NP277" s="613">
        <v>0</v>
      </c>
      <c r="NQ277" s="613">
        <v>0</v>
      </c>
      <c r="NR277" s="613">
        <v>0</v>
      </c>
      <c r="NS277" s="613">
        <v>0</v>
      </c>
      <c r="NT277" s="613">
        <v>0</v>
      </c>
      <c r="NU277" s="613">
        <v>0</v>
      </c>
      <c r="NV277" s="613">
        <v>0</v>
      </c>
      <c r="NW277" s="613">
        <v>0</v>
      </c>
      <c r="NX277" s="613">
        <v>0</v>
      </c>
      <c r="NY277" s="613">
        <v>0</v>
      </c>
      <c r="NZ277" s="613">
        <v>0</v>
      </c>
      <c r="OA277" s="613">
        <v>0</v>
      </c>
      <c r="OB277" s="613">
        <v>0</v>
      </c>
      <c r="OC277" s="613">
        <v>0</v>
      </c>
      <c r="OD277" s="613">
        <v>0</v>
      </c>
      <c r="OE277" s="613">
        <v>0</v>
      </c>
      <c r="OF277" s="613">
        <v>0</v>
      </c>
      <c r="OG277" s="613">
        <v>0</v>
      </c>
      <c r="OH277" s="613">
        <v>0</v>
      </c>
      <c r="OI277" s="613">
        <v>0</v>
      </c>
      <c r="OJ277" s="613">
        <v>0</v>
      </c>
      <c r="OK277" s="613">
        <v>0</v>
      </c>
      <c r="OL277" s="613">
        <v>0</v>
      </c>
      <c r="OM277" s="613">
        <v>0</v>
      </c>
      <c r="ON277" s="613">
        <v>0</v>
      </c>
      <c r="OO277" s="613">
        <v>0</v>
      </c>
      <c r="OP277" s="613">
        <v>0</v>
      </c>
      <c r="OQ277" s="613">
        <v>0</v>
      </c>
      <c r="OR277" s="613">
        <v>0</v>
      </c>
      <c r="OS277" s="613">
        <v>0</v>
      </c>
      <c r="OT277" s="613">
        <v>0</v>
      </c>
      <c r="OU277" s="613">
        <v>0</v>
      </c>
      <c r="OV277" s="613">
        <v>0</v>
      </c>
      <c r="OW277" s="613">
        <v>0</v>
      </c>
      <c r="OX277" s="613">
        <v>0</v>
      </c>
      <c r="OY277" s="613">
        <v>0</v>
      </c>
      <c r="OZ277" s="613">
        <v>0</v>
      </c>
      <c r="PA277" s="613">
        <v>0</v>
      </c>
      <c r="PB277" s="613">
        <v>0</v>
      </c>
      <c r="PC277" s="613">
        <v>0</v>
      </c>
      <c r="PD277" s="613">
        <v>0</v>
      </c>
      <c r="PE277" s="613">
        <v>0</v>
      </c>
      <c r="PF277" s="613">
        <v>0</v>
      </c>
      <c r="PG277" s="613">
        <v>0</v>
      </c>
      <c r="PH277" s="613">
        <v>0</v>
      </c>
      <c r="PI277" s="613">
        <v>0</v>
      </c>
      <c r="PJ277" s="613">
        <v>0</v>
      </c>
      <c r="PK277" s="613">
        <v>0</v>
      </c>
      <c r="PL277" s="613">
        <v>0</v>
      </c>
      <c r="PM277" s="613">
        <v>0</v>
      </c>
      <c r="PN277" s="613">
        <v>0</v>
      </c>
      <c r="PO277" s="613">
        <v>0</v>
      </c>
      <c r="PP277" s="613">
        <v>0</v>
      </c>
      <c r="PQ277" s="613">
        <v>0</v>
      </c>
      <c r="PR277" s="613">
        <v>0</v>
      </c>
      <c r="PS277" s="613">
        <v>0</v>
      </c>
      <c r="PT277" s="613">
        <v>0</v>
      </c>
      <c r="PU277" s="613">
        <v>0</v>
      </c>
      <c r="PV277" s="613">
        <v>0</v>
      </c>
      <c r="PW277" s="613">
        <v>0</v>
      </c>
      <c r="PX277" s="613">
        <v>0</v>
      </c>
      <c r="PY277" s="613">
        <v>0</v>
      </c>
      <c r="PZ277" s="613">
        <v>0</v>
      </c>
      <c r="QA277" s="613">
        <v>0</v>
      </c>
      <c r="QB277" s="613">
        <v>0</v>
      </c>
      <c r="QC277" s="613">
        <v>0</v>
      </c>
      <c r="QD277" s="613">
        <v>0</v>
      </c>
      <c r="QE277" s="613">
        <v>0</v>
      </c>
      <c r="QF277" s="613">
        <v>0</v>
      </c>
      <c r="QG277" s="613">
        <v>0</v>
      </c>
      <c r="QH277" s="613">
        <v>0</v>
      </c>
      <c r="QI277" s="613">
        <v>0</v>
      </c>
      <c r="QJ277" s="613">
        <v>0</v>
      </c>
      <c r="QK277" s="613">
        <v>0</v>
      </c>
      <c r="QL277" s="613">
        <v>0</v>
      </c>
      <c r="QM277" s="613">
        <v>0</v>
      </c>
      <c r="QN277" s="613">
        <v>0</v>
      </c>
      <c r="QO277" s="613">
        <v>0</v>
      </c>
      <c r="QP277" s="613">
        <v>0</v>
      </c>
      <c r="QQ277" s="613">
        <v>0</v>
      </c>
      <c r="QR277" s="613">
        <v>0</v>
      </c>
      <c r="QS277" s="613">
        <v>0</v>
      </c>
      <c r="QT277" s="613">
        <v>0</v>
      </c>
      <c r="QU277" s="613">
        <v>0</v>
      </c>
      <c r="QV277" s="613">
        <v>0</v>
      </c>
      <c r="QW277" s="613">
        <v>0</v>
      </c>
      <c r="QX277" s="613">
        <v>0</v>
      </c>
      <c r="QY277" s="613">
        <v>0</v>
      </c>
      <c r="QZ277" s="613">
        <v>0</v>
      </c>
      <c r="RA277" s="613">
        <v>0</v>
      </c>
      <c r="RB277" s="613">
        <v>0</v>
      </c>
      <c r="RC277" s="613">
        <v>0</v>
      </c>
      <c r="RD277" s="613">
        <v>0</v>
      </c>
      <c r="RE277" s="613">
        <v>0</v>
      </c>
      <c r="RF277" s="613">
        <v>0</v>
      </c>
      <c r="RG277" s="613">
        <v>0</v>
      </c>
      <c r="RH277" s="613">
        <v>0</v>
      </c>
      <c r="RI277" s="613">
        <v>0</v>
      </c>
      <c r="RJ277" s="613">
        <v>0</v>
      </c>
      <c r="RK277" s="613">
        <v>0</v>
      </c>
      <c r="RL277" s="613">
        <v>0</v>
      </c>
      <c r="RM277" s="613">
        <v>0</v>
      </c>
      <c r="RN277" s="613">
        <v>0</v>
      </c>
      <c r="RO277" s="613">
        <v>0</v>
      </c>
      <c r="RP277" s="613">
        <v>0</v>
      </c>
      <c r="RQ277" s="613">
        <v>0</v>
      </c>
      <c r="RR277" s="613">
        <v>0</v>
      </c>
      <c r="RS277" s="613">
        <v>0</v>
      </c>
      <c r="RT277" s="613">
        <v>0</v>
      </c>
      <c r="RU277" s="613">
        <v>0</v>
      </c>
      <c r="RV277" s="613">
        <v>0</v>
      </c>
      <c r="RW277" s="613">
        <v>0</v>
      </c>
      <c r="RX277" s="613">
        <v>0</v>
      </c>
      <c r="RY277" s="613">
        <v>0</v>
      </c>
      <c r="RZ277" s="613">
        <v>0</v>
      </c>
      <c r="SA277" s="613">
        <v>0</v>
      </c>
      <c r="SB277" s="613">
        <v>0</v>
      </c>
      <c r="SC277" s="613">
        <v>0</v>
      </c>
      <c r="SD277" s="613">
        <v>0</v>
      </c>
      <c r="SE277" s="613">
        <v>0</v>
      </c>
      <c r="SF277" s="613">
        <v>0</v>
      </c>
      <c r="SG277" s="613">
        <v>0</v>
      </c>
      <c r="SH277" s="613">
        <v>0</v>
      </c>
      <c r="SI277" s="613">
        <v>0</v>
      </c>
      <c r="SJ277" s="613">
        <v>0</v>
      </c>
      <c r="SK277" s="267">
        <f t="shared" si="458"/>
        <v>0</v>
      </c>
      <c r="SL277" s="254"/>
      <c r="SM277" s="242"/>
      <c r="SN277" s="242"/>
      <c r="SO277" s="242"/>
    </row>
    <row r="278" spans="1:509" outlineLevel="3" x14ac:dyDescent="0.35">
      <c r="A278" s="242"/>
      <c r="B278" s="251"/>
      <c r="C278" s="438">
        <f>INT($C$29)+3</f>
        <v>4</v>
      </c>
      <c r="D278" s="267"/>
      <c r="E278" s="316">
        <f t="shared" si="505"/>
        <v>137</v>
      </c>
      <c r="F278" s="322"/>
      <c r="G278" s="322"/>
      <c r="H278" s="267"/>
      <c r="I278" s="540"/>
      <c r="J278" s="540" t="s">
        <v>559</v>
      </c>
      <c r="K278" s="541"/>
      <c r="L278" s="613">
        <v>0</v>
      </c>
      <c r="M278" s="613">
        <v>0</v>
      </c>
      <c r="N278" s="613">
        <v>0</v>
      </c>
      <c r="O278" s="613">
        <v>0</v>
      </c>
      <c r="P278" s="613">
        <v>0</v>
      </c>
      <c r="Q278" s="613">
        <v>0</v>
      </c>
      <c r="R278" s="613">
        <v>0</v>
      </c>
      <c r="S278" s="613">
        <v>0</v>
      </c>
      <c r="T278" s="613">
        <v>0</v>
      </c>
      <c r="U278" s="613">
        <v>0</v>
      </c>
      <c r="V278" s="613">
        <v>0</v>
      </c>
      <c r="W278" s="613">
        <v>0</v>
      </c>
      <c r="X278" s="613">
        <v>0</v>
      </c>
      <c r="Y278" s="613">
        <v>0</v>
      </c>
      <c r="Z278" s="613">
        <v>0</v>
      </c>
      <c r="AA278" s="613">
        <v>0</v>
      </c>
      <c r="AB278" s="613">
        <v>0</v>
      </c>
      <c r="AC278" s="613">
        <v>0</v>
      </c>
      <c r="AD278" s="613">
        <v>0</v>
      </c>
      <c r="AE278" s="613">
        <v>0</v>
      </c>
      <c r="AF278" s="613">
        <v>0</v>
      </c>
      <c r="AG278" s="613">
        <v>0</v>
      </c>
      <c r="AH278" s="613">
        <v>0</v>
      </c>
      <c r="AI278" s="613">
        <v>0</v>
      </c>
      <c r="AJ278" s="613">
        <v>0</v>
      </c>
      <c r="AK278" s="613">
        <v>0</v>
      </c>
      <c r="AL278" s="613">
        <v>0</v>
      </c>
      <c r="AM278" s="613">
        <v>0</v>
      </c>
      <c r="AN278" s="613">
        <v>0</v>
      </c>
      <c r="AO278" s="613">
        <v>0</v>
      </c>
      <c r="AP278" s="613">
        <v>0</v>
      </c>
      <c r="AQ278" s="613">
        <v>0</v>
      </c>
      <c r="AR278" s="613">
        <v>0</v>
      </c>
      <c r="AS278" s="613">
        <v>0</v>
      </c>
      <c r="AT278" s="613">
        <v>0</v>
      </c>
      <c r="AU278" s="613">
        <v>0</v>
      </c>
      <c r="AV278" s="613">
        <v>0</v>
      </c>
      <c r="AW278" s="613">
        <v>0</v>
      </c>
      <c r="AX278" s="613">
        <v>0</v>
      </c>
      <c r="AY278" s="613">
        <v>0</v>
      </c>
      <c r="AZ278" s="613">
        <v>0</v>
      </c>
      <c r="BA278" s="613">
        <v>0</v>
      </c>
      <c r="BB278" s="613">
        <v>0</v>
      </c>
      <c r="BC278" s="613">
        <v>0</v>
      </c>
      <c r="BD278" s="613">
        <v>0</v>
      </c>
      <c r="BE278" s="613">
        <v>0</v>
      </c>
      <c r="BF278" s="613">
        <v>0</v>
      </c>
      <c r="BG278" s="613">
        <v>0</v>
      </c>
      <c r="BH278" s="613">
        <v>0</v>
      </c>
      <c r="BI278" s="613">
        <v>0</v>
      </c>
      <c r="BJ278" s="613">
        <v>0</v>
      </c>
      <c r="BK278" s="613">
        <v>0</v>
      </c>
      <c r="BL278" s="613">
        <v>0</v>
      </c>
      <c r="BM278" s="613">
        <v>0</v>
      </c>
      <c r="BN278" s="613">
        <v>0</v>
      </c>
      <c r="BO278" s="613">
        <v>0</v>
      </c>
      <c r="BP278" s="613">
        <v>0</v>
      </c>
      <c r="BQ278" s="613">
        <v>0</v>
      </c>
      <c r="BR278" s="613">
        <v>0</v>
      </c>
      <c r="BS278" s="613">
        <v>0</v>
      </c>
      <c r="BT278" s="613">
        <v>0</v>
      </c>
      <c r="BU278" s="613">
        <v>0</v>
      </c>
      <c r="BV278" s="613">
        <v>0</v>
      </c>
      <c r="BW278" s="613">
        <v>0</v>
      </c>
      <c r="BX278" s="613">
        <v>0</v>
      </c>
      <c r="BY278" s="613">
        <v>0</v>
      </c>
      <c r="BZ278" s="613">
        <v>0</v>
      </c>
      <c r="CA278" s="613">
        <v>0</v>
      </c>
      <c r="CB278" s="613">
        <v>0</v>
      </c>
      <c r="CC278" s="613">
        <v>0</v>
      </c>
      <c r="CD278" s="613">
        <v>0</v>
      </c>
      <c r="CE278" s="613">
        <v>0</v>
      </c>
      <c r="CF278" s="613">
        <v>0</v>
      </c>
      <c r="CG278" s="613">
        <v>0</v>
      </c>
      <c r="CH278" s="613">
        <v>0</v>
      </c>
      <c r="CI278" s="613">
        <v>0</v>
      </c>
      <c r="CJ278" s="613">
        <v>0</v>
      </c>
      <c r="CK278" s="613">
        <v>0</v>
      </c>
      <c r="CL278" s="613">
        <v>0</v>
      </c>
      <c r="CM278" s="613">
        <v>0</v>
      </c>
      <c r="CN278" s="613">
        <v>0</v>
      </c>
      <c r="CO278" s="613">
        <v>0</v>
      </c>
      <c r="CP278" s="613">
        <v>0</v>
      </c>
      <c r="CQ278" s="613">
        <v>0</v>
      </c>
      <c r="CR278" s="613">
        <v>0</v>
      </c>
      <c r="CS278" s="613">
        <v>0</v>
      </c>
      <c r="CT278" s="613">
        <v>0</v>
      </c>
      <c r="CU278" s="613">
        <v>0</v>
      </c>
      <c r="CV278" s="613">
        <v>0</v>
      </c>
      <c r="CW278" s="613">
        <v>0</v>
      </c>
      <c r="CX278" s="613">
        <v>0</v>
      </c>
      <c r="CY278" s="613">
        <v>0</v>
      </c>
      <c r="CZ278" s="613">
        <v>0</v>
      </c>
      <c r="DA278" s="613">
        <v>0</v>
      </c>
      <c r="DB278" s="613">
        <v>0</v>
      </c>
      <c r="DC278" s="613">
        <v>0</v>
      </c>
      <c r="DD278" s="613">
        <v>0</v>
      </c>
      <c r="DE278" s="613">
        <v>0</v>
      </c>
      <c r="DF278" s="613">
        <v>0</v>
      </c>
      <c r="DG278" s="613">
        <v>0</v>
      </c>
      <c r="DH278" s="613">
        <v>0</v>
      </c>
      <c r="DI278" s="613">
        <v>0</v>
      </c>
      <c r="DJ278" s="613">
        <v>0</v>
      </c>
      <c r="DK278" s="613">
        <v>0</v>
      </c>
      <c r="DL278" s="613">
        <v>0</v>
      </c>
      <c r="DM278" s="613">
        <v>0</v>
      </c>
      <c r="DN278" s="613">
        <v>0</v>
      </c>
      <c r="DO278" s="613">
        <v>0</v>
      </c>
      <c r="DP278" s="613">
        <v>0</v>
      </c>
      <c r="DQ278" s="613">
        <v>0</v>
      </c>
      <c r="DR278" s="613">
        <v>0</v>
      </c>
      <c r="DS278" s="613">
        <v>0</v>
      </c>
      <c r="DT278" s="613">
        <v>0</v>
      </c>
      <c r="DU278" s="613">
        <v>0</v>
      </c>
      <c r="DV278" s="613">
        <v>0</v>
      </c>
      <c r="DW278" s="613">
        <v>0</v>
      </c>
      <c r="DX278" s="613">
        <v>0</v>
      </c>
      <c r="DY278" s="613">
        <v>0</v>
      </c>
      <c r="DZ278" s="613">
        <v>0</v>
      </c>
      <c r="EA278" s="613">
        <v>0</v>
      </c>
      <c r="EB278" s="613">
        <v>0</v>
      </c>
      <c r="EC278" s="613">
        <v>0</v>
      </c>
      <c r="ED278" s="613">
        <v>0</v>
      </c>
      <c r="EE278" s="613">
        <v>0</v>
      </c>
      <c r="EF278" s="613">
        <v>0</v>
      </c>
      <c r="EG278" s="613">
        <v>0</v>
      </c>
      <c r="EH278" s="613">
        <v>0</v>
      </c>
      <c r="EI278" s="613">
        <v>0</v>
      </c>
      <c r="EJ278" s="613">
        <v>0</v>
      </c>
      <c r="EK278" s="613">
        <v>0</v>
      </c>
      <c r="EL278" s="613">
        <v>0</v>
      </c>
      <c r="EM278" s="613">
        <v>0</v>
      </c>
      <c r="EN278" s="613">
        <v>0</v>
      </c>
      <c r="EO278" s="613">
        <v>0</v>
      </c>
      <c r="EP278" s="613">
        <v>0</v>
      </c>
      <c r="EQ278" s="613">
        <v>0</v>
      </c>
      <c r="ER278" s="613">
        <v>0</v>
      </c>
      <c r="ES278" s="613">
        <v>0</v>
      </c>
      <c r="ET278" s="613">
        <v>0</v>
      </c>
      <c r="EU278" s="613">
        <v>0</v>
      </c>
      <c r="EV278" s="613">
        <v>0</v>
      </c>
      <c r="EW278" s="613">
        <v>0</v>
      </c>
      <c r="EX278" s="613">
        <v>0</v>
      </c>
      <c r="EY278" s="613">
        <v>0</v>
      </c>
      <c r="EZ278" s="613">
        <v>0</v>
      </c>
      <c r="FA278" s="613">
        <v>0</v>
      </c>
      <c r="FB278" s="613">
        <v>0</v>
      </c>
      <c r="FC278" s="613">
        <v>0</v>
      </c>
      <c r="FD278" s="613">
        <v>0</v>
      </c>
      <c r="FE278" s="613">
        <v>0</v>
      </c>
      <c r="FF278" s="613">
        <v>0</v>
      </c>
      <c r="FG278" s="613">
        <v>0</v>
      </c>
      <c r="FH278" s="613">
        <v>0</v>
      </c>
      <c r="FI278" s="613">
        <v>0</v>
      </c>
      <c r="FJ278" s="613">
        <v>0</v>
      </c>
      <c r="FK278" s="613">
        <v>0</v>
      </c>
      <c r="FL278" s="613">
        <v>0</v>
      </c>
      <c r="FM278" s="613">
        <v>0</v>
      </c>
      <c r="FN278" s="613">
        <v>0</v>
      </c>
      <c r="FO278" s="613">
        <v>0</v>
      </c>
      <c r="FP278" s="613">
        <v>0</v>
      </c>
      <c r="FQ278" s="613">
        <v>0</v>
      </c>
      <c r="FR278" s="613">
        <v>0</v>
      </c>
      <c r="FS278" s="613">
        <v>0</v>
      </c>
      <c r="FT278" s="613">
        <v>0</v>
      </c>
      <c r="FU278" s="613">
        <v>0</v>
      </c>
      <c r="FV278" s="613">
        <v>0</v>
      </c>
      <c r="FW278" s="613">
        <v>0</v>
      </c>
      <c r="FX278" s="613">
        <v>0</v>
      </c>
      <c r="FY278" s="613">
        <v>0</v>
      </c>
      <c r="FZ278" s="613">
        <v>0</v>
      </c>
      <c r="GA278" s="613">
        <v>0</v>
      </c>
      <c r="GB278" s="613">
        <v>0</v>
      </c>
      <c r="GC278" s="613">
        <v>0</v>
      </c>
      <c r="GD278" s="613">
        <v>0</v>
      </c>
      <c r="GE278" s="613">
        <v>0</v>
      </c>
      <c r="GF278" s="613">
        <v>0</v>
      </c>
      <c r="GG278" s="613">
        <v>0</v>
      </c>
      <c r="GH278" s="613">
        <v>0</v>
      </c>
      <c r="GI278" s="613">
        <v>0</v>
      </c>
      <c r="GJ278" s="613">
        <v>0</v>
      </c>
      <c r="GK278" s="613">
        <v>0</v>
      </c>
      <c r="GL278" s="613">
        <v>0</v>
      </c>
      <c r="GM278" s="613">
        <v>0</v>
      </c>
      <c r="GN278" s="613">
        <v>0</v>
      </c>
      <c r="GO278" s="613">
        <v>0</v>
      </c>
      <c r="GP278" s="613">
        <v>0</v>
      </c>
      <c r="GQ278" s="613">
        <v>0</v>
      </c>
      <c r="GR278" s="613">
        <v>0</v>
      </c>
      <c r="GS278" s="613">
        <v>0</v>
      </c>
      <c r="GT278" s="613">
        <v>0</v>
      </c>
      <c r="GU278" s="613">
        <v>0</v>
      </c>
      <c r="GV278" s="613">
        <v>0</v>
      </c>
      <c r="GW278" s="613">
        <v>0</v>
      </c>
      <c r="GX278" s="613">
        <v>0</v>
      </c>
      <c r="GY278" s="613">
        <v>0</v>
      </c>
      <c r="GZ278" s="613">
        <v>0</v>
      </c>
      <c r="HA278" s="613">
        <v>0</v>
      </c>
      <c r="HB278" s="613">
        <v>0</v>
      </c>
      <c r="HC278" s="613">
        <v>0</v>
      </c>
      <c r="HD278" s="613">
        <v>0</v>
      </c>
      <c r="HE278" s="613">
        <v>0</v>
      </c>
      <c r="HF278" s="613">
        <v>0</v>
      </c>
      <c r="HG278" s="613">
        <v>0</v>
      </c>
      <c r="HH278" s="613">
        <v>0</v>
      </c>
      <c r="HI278" s="613">
        <v>0</v>
      </c>
      <c r="HJ278" s="613">
        <v>0</v>
      </c>
      <c r="HK278" s="613">
        <v>0</v>
      </c>
      <c r="HL278" s="613">
        <v>0</v>
      </c>
      <c r="HM278" s="613">
        <v>0</v>
      </c>
      <c r="HN278" s="613">
        <v>0</v>
      </c>
      <c r="HO278" s="613">
        <v>0</v>
      </c>
      <c r="HP278" s="613">
        <v>0</v>
      </c>
      <c r="HQ278" s="613">
        <v>0</v>
      </c>
      <c r="HR278" s="613">
        <v>0</v>
      </c>
      <c r="HS278" s="613">
        <v>0</v>
      </c>
      <c r="HT278" s="613">
        <v>0</v>
      </c>
      <c r="HU278" s="613">
        <v>0</v>
      </c>
      <c r="HV278" s="613">
        <v>0</v>
      </c>
      <c r="HW278" s="613">
        <v>0</v>
      </c>
      <c r="HX278" s="613">
        <v>0</v>
      </c>
      <c r="HY278" s="613">
        <v>0</v>
      </c>
      <c r="HZ278" s="613">
        <v>0</v>
      </c>
      <c r="IA278" s="613">
        <v>0</v>
      </c>
      <c r="IB278" s="613">
        <v>0</v>
      </c>
      <c r="IC278" s="613">
        <v>0</v>
      </c>
      <c r="ID278" s="613">
        <v>0</v>
      </c>
      <c r="IE278" s="613">
        <v>0</v>
      </c>
      <c r="IF278" s="613">
        <v>0</v>
      </c>
      <c r="IG278" s="613">
        <v>0</v>
      </c>
      <c r="IH278" s="613">
        <v>0</v>
      </c>
      <c r="II278" s="613">
        <v>0</v>
      </c>
      <c r="IJ278" s="613">
        <v>0</v>
      </c>
      <c r="IK278" s="613">
        <v>0</v>
      </c>
      <c r="IL278" s="613">
        <v>0</v>
      </c>
      <c r="IM278" s="613">
        <v>0</v>
      </c>
      <c r="IN278" s="613">
        <v>0</v>
      </c>
      <c r="IO278" s="613">
        <v>0</v>
      </c>
      <c r="IP278" s="613">
        <v>0</v>
      </c>
      <c r="IQ278" s="613">
        <v>0</v>
      </c>
      <c r="IR278" s="613">
        <v>0</v>
      </c>
      <c r="IS278" s="613">
        <v>0</v>
      </c>
      <c r="IT278" s="613">
        <v>0</v>
      </c>
      <c r="IU278" s="613">
        <v>0</v>
      </c>
      <c r="IV278" s="613">
        <v>0</v>
      </c>
      <c r="IW278" s="613">
        <v>0</v>
      </c>
      <c r="IX278" s="613">
        <v>0</v>
      </c>
      <c r="IY278" s="613">
        <v>0</v>
      </c>
      <c r="IZ278" s="613">
        <v>0</v>
      </c>
      <c r="JA278" s="613">
        <v>0</v>
      </c>
      <c r="JB278" s="613">
        <v>0</v>
      </c>
      <c r="JC278" s="613">
        <v>0</v>
      </c>
      <c r="JD278" s="613">
        <v>0</v>
      </c>
      <c r="JE278" s="613">
        <v>0</v>
      </c>
      <c r="JF278" s="613">
        <v>0</v>
      </c>
      <c r="JG278" s="613">
        <v>0</v>
      </c>
      <c r="JH278" s="613">
        <v>0</v>
      </c>
      <c r="JI278" s="613">
        <v>0</v>
      </c>
      <c r="JJ278" s="613">
        <v>0</v>
      </c>
      <c r="JK278" s="613">
        <v>0</v>
      </c>
      <c r="JL278" s="613">
        <v>0</v>
      </c>
      <c r="JM278" s="613">
        <v>0</v>
      </c>
      <c r="JN278" s="613">
        <v>0</v>
      </c>
      <c r="JO278" s="613">
        <v>0</v>
      </c>
      <c r="JP278" s="613">
        <v>0</v>
      </c>
      <c r="JQ278" s="613">
        <v>0</v>
      </c>
      <c r="JR278" s="613">
        <v>0</v>
      </c>
      <c r="JS278" s="613">
        <v>0</v>
      </c>
      <c r="JT278" s="613">
        <v>0</v>
      </c>
      <c r="JU278" s="613">
        <v>0</v>
      </c>
      <c r="JV278" s="613">
        <v>0</v>
      </c>
      <c r="JW278" s="613">
        <v>0</v>
      </c>
      <c r="JX278" s="613">
        <v>0</v>
      </c>
      <c r="JY278" s="613">
        <v>0</v>
      </c>
      <c r="JZ278" s="613">
        <v>0</v>
      </c>
      <c r="KA278" s="613">
        <v>0</v>
      </c>
      <c r="KB278" s="613">
        <v>0</v>
      </c>
      <c r="KC278" s="613">
        <v>0</v>
      </c>
      <c r="KD278" s="613">
        <v>0</v>
      </c>
      <c r="KE278" s="613">
        <v>0</v>
      </c>
      <c r="KF278" s="613">
        <v>0</v>
      </c>
      <c r="KG278" s="613">
        <v>0</v>
      </c>
      <c r="KH278" s="613">
        <v>0</v>
      </c>
      <c r="KI278" s="613">
        <v>0</v>
      </c>
      <c r="KJ278" s="613">
        <v>0</v>
      </c>
      <c r="KK278" s="613">
        <v>0</v>
      </c>
      <c r="KL278" s="613">
        <v>0</v>
      </c>
      <c r="KM278" s="613">
        <v>0</v>
      </c>
      <c r="KN278" s="613">
        <v>0</v>
      </c>
      <c r="KO278" s="613">
        <v>0</v>
      </c>
      <c r="KP278" s="613">
        <v>0</v>
      </c>
      <c r="KQ278" s="613">
        <v>0</v>
      </c>
      <c r="KR278" s="613">
        <v>0</v>
      </c>
      <c r="KS278" s="613">
        <v>0</v>
      </c>
      <c r="KT278" s="613">
        <v>0</v>
      </c>
      <c r="KU278" s="613">
        <v>0</v>
      </c>
      <c r="KV278" s="613">
        <v>0</v>
      </c>
      <c r="KW278" s="613">
        <v>0</v>
      </c>
      <c r="KX278" s="613">
        <v>0</v>
      </c>
      <c r="KY278" s="613">
        <v>0</v>
      </c>
      <c r="KZ278" s="613">
        <v>0</v>
      </c>
      <c r="LA278" s="613">
        <v>0</v>
      </c>
      <c r="LB278" s="613">
        <v>0</v>
      </c>
      <c r="LC278" s="613">
        <v>0</v>
      </c>
      <c r="LD278" s="613">
        <v>0</v>
      </c>
      <c r="LE278" s="613">
        <v>0</v>
      </c>
      <c r="LF278" s="613">
        <v>0</v>
      </c>
      <c r="LG278" s="613">
        <v>0</v>
      </c>
      <c r="LH278" s="613">
        <v>0</v>
      </c>
      <c r="LI278" s="613">
        <v>0</v>
      </c>
      <c r="LJ278" s="613">
        <v>0</v>
      </c>
      <c r="LK278" s="613">
        <v>0</v>
      </c>
      <c r="LL278" s="613">
        <v>0</v>
      </c>
      <c r="LM278" s="613">
        <v>0</v>
      </c>
      <c r="LN278" s="613">
        <v>0</v>
      </c>
      <c r="LO278" s="613">
        <v>0</v>
      </c>
      <c r="LP278" s="613">
        <v>0</v>
      </c>
      <c r="LQ278" s="613">
        <v>0</v>
      </c>
      <c r="LR278" s="613">
        <v>0</v>
      </c>
      <c r="LS278" s="613">
        <v>0</v>
      </c>
      <c r="LT278" s="613">
        <v>0</v>
      </c>
      <c r="LU278" s="613">
        <v>0</v>
      </c>
      <c r="LV278" s="613">
        <v>0</v>
      </c>
      <c r="LW278" s="613">
        <v>0</v>
      </c>
      <c r="LX278" s="613">
        <v>0</v>
      </c>
      <c r="LY278" s="613">
        <v>0</v>
      </c>
      <c r="LZ278" s="613">
        <v>0</v>
      </c>
      <c r="MA278" s="613">
        <v>0</v>
      </c>
      <c r="MB278" s="613">
        <v>0</v>
      </c>
      <c r="MC278" s="613">
        <v>0</v>
      </c>
      <c r="MD278" s="613">
        <v>0</v>
      </c>
      <c r="ME278" s="613">
        <v>0</v>
      </c>
      <c r="MF278" s="613">
        <v>0</v>
      </c>
      <c r="MG278" s="613">
        <v>0</v>
      </c>
      <c r="MH278" s="613">
        <v>0</v>
      </c>
      <c r="MI278" s="613">
        <v>0</v>
      </c>
      <c r="MJ278" s="613">
        <v>0</v>
      </c>
      <c r="MK278" s="613">
        <v>0</v>
      </c>
      <c r="ML278" s="613">
        <v>0</v>
      </c>
      <c r="MM278" s="613">
        <v>0</v>
      </c>
      <c r="MN278" s="613">
        <v>0</v>
      </c>
      <c r="MO278" s="613">
        <v>0</v>
      </c>
      <c r="MP278" s="613">
        <v>0</v>
      </c>
      <c r="MQ278" s="613">
        <v>0</v>
      </c>
      <c r="MR278" s="613">
        <v>0</v>
      </c>
      <c r="MS278" s="613">
        <v>0</v>
      </c>
      <c r="MT278" s="613">
        <v>0</v>
      </c>
      <c r="MU278" s="613">
        <v>0</v>
      </c>
      <c r="MV278" s="613">
        <v>0</v>
      </c>
      <c r="MW278" s="613">
        <v>0</v>
      </c>
      <c r="MX278" s="613">
        <v>0</v>
      </c>
      <c r="MY278" s="613">
        <v>0</v>
      </c>
      <c r="MZ278" s="613">
        <v>0</v>
      </c>
      <c r="NA278" s="613">
        <v>0</v>
      </c>
      <c r="NB278" s="613">
        <v>0</v>
      </c>
      <c r="NC278" s="613">
        <v>0</v>
      </c>
      <c r="ND278" s="613">
        <v>0</v>
      </c>
      <c r="NE278" s="613">
        <v>0</v>
      </c>
      <c r="NF278" s="613">
        <v>0</v>
      </c>
      <c r="NG278" s="613">
        <v>0</v>
      </c>
      <c r="NH278" s="613">
        <v>0</v>
      </c>
      <c r="NI278" s="613">
        <v>0</v>
      </c>
      <c r="NJ278" s="613">
        <v>0</v>
      </c>
      <c r="NK278" s="613">
        <v>0</v>
      </c>
      <c r="NL278" s="613">
        <v>0</v>
      </c>
      <c r="NM278" s="613">
        <v>0</v>
      </c>
      <c r="NN278" s="613">
        <v>0</v>
      </c>
      <c r="NO278" s="613">
        <v>0</v>
      </c>
      <c r="NP278" s="613">
        <v>0</v>
      </c>
      <c r="NQ278" s="613">
        <v>0</v>
      </c>
      <c r="NR278" s="613">
        <v>0</v>
      </c>
      <c r="NS278" s="613">
        <v>0</v>
      </c>
      <c r="NT278" s="613">
        <v>0</v>
      </c>
      <c r="NU278" s="613">
        <v>0</v>
      </c>
      <c r="NV278" s="613">
        <v>0</v>
      </c>
      <c r="NW278" s="613">
        <v>0</v>
      </c>
      <c r="NX278" s="613">
        <v>0</v>
      </c>
      <c r="NY278" s="613">
        <v>0</v>
      </c>
      <c r="NZ278" s="613">
        <v>0</v>
      </c>
      <c r="OA278" s="613">
        <v>0</v>
      </c>
      <c r="OB278" s="613">
        <v>0</v>
      </c>
      <c r="OC278" s="613">
        <v>0</v>
      </c>
      <c r="OD278" s="613">
        <v>0</v>
      </c>
      <c r="OE278" s="613">
        <v>0</v>
      </c>
      <c r="OF278" s="613">
        <v>0</v>
      </c>
      <c r="OG278" s="613">
        <v>0</v>
      </c>
      <c r="OH278" s="613">
        <v>0</v>
      </c>
      <c r="OI278" s="613">
        <v>0</v>
      </c>
      <c r="OJ278" s="613">
        <v>0</v>
      </c>
      <c r="OK278" s="613">
        <v>0</v>
      </c>
      <c r="OL278" s="613">
        <v>0</v>
      </c>
      <c r="OM278" s="613">
        <v>0</v>
      </c>
      <c r="ON278" s="613">
        <v>0</v>
      </c>
      <c r="OO278" s="613">
        <v>0</v>
      </c>
      <c r="OP278" s="613">
        <v>0</v>
      </c>
      <c r="OQ278" s="613">
        <v>0</v>
      </c>
      <c r="OR278" s="613">
        <v>0</v>
      </c>
      <c r="OS278" s="613">
        <v>0</v>
      </c>
      <c r="OT278" s="613">
        <v>0</v>
      </c>
      <c r="OU278" s="613">
        <v>0</v>
      </c>
      <c r="OV278" s="613">
        <v>0</v>
      </c>
      <c r="OW278" s="613">
        <v>0</v>
      </c>
      <c r="OX278" s="613">
        <v>0</v>
      </c>
      <c r="OY278" s="613">
        <v>0</v>
      </c>
      <c r="OZ278" s="613">
        <v>0</v>
      </c>
      <c r="PA278" s="613">
        <v>0</v>
      </c>
      <c r="PB278" s="613">
        <v>0</v>
      </c>
      <c r="PC278" s="613">
        <v>0</v>
      </c>
      <c r="PD278" s="613">
        <v>0</v>
      </c>
      <c r="PE278" s="613">
        <v>0</v>
      </c>
      <c r="PF278" s="613">
        <v>0</v>
      </c>
      <c r="PG278" s="613">
        <v>0</v>
      </c>
      <c r="PH278" s="613">
        <v>0</v>
      </c>
      <c r="PI278" s="613">
        <v>0</v>
      </c>
      <c r="PJ278" s="613">
        <v>0</v>
      </c>
      <c r="PK278" s="613">
        <v>0</v>
      </c>
      <c r="PL278" s="613">
        <v>0</v>
      </c>
      <c r="PM278" s="613">
        <v>0</v>
      </c>
      <c r="PN278" s="613">
        <v>0</v>
      </c>
      <c r="PO278" s="613">
        <v>0</v>
      </c>
      <c r="PP278" s="613">
        <v>0</v>
      </c>
      <c r="PQ278" s="613">
        <v>0</v>
      </c>
      <c r="PR278" s="613">
        <v>0</v>
      </c>
      <c r="PS278" s="613">
        <v>0</v>
      </c>
      <c r="PT278" s="613">
        <v>0</v>
      </c>
      <c r="PU278" s="613">
        <v>0</v>
      </c>
      <c r="PV278" s="613">
        <v>0</v>
      </c>
      <c r="PW278" s="613">
        <v>0</v>
      </c>
      <c r="PX278" s="613">
        <v>0</v>
      </c>
      <c r="PY278" s="613">
        <v>0</v>
      </c>
      <c r="PZ278" s="613">
        <v>0</v>
      </c>
      <c r="QA278" s="613">
        <v>0</v>
      </c>
      <c r="QB278" s="613">
        <v>0</v>
      </c>
      <c r="QC278" s="613">
        <v>0</v>
      </c>
      <c r="QD278" s="613">
        <v>0</v>
      </c>
      <c r="QE278" s="613">
        <v>0</v>
      </c>
      <c r="QF278" s="613">
        <v>0</v>
      </c>
      <c r="QG278" s="613">
        <v>0</v>
      </c>
      <c r="QH278" s="613">
        <v>0</v>
      </c>
      <c r="QI278" s="613">
        <v>0</v>
      </c>
      <c r="QJ278" s="613">
        <v>0</v>
      </c>
      <c r="QK278" s="613">
        <v>0</v>
      </c>
      <c r="QL278" s="613">
        <v>0</v>
      </c>
      <c r="QM278" s="613">
        <v>0</v>
      </c>
      <c r="QN278" s="613">
        <v>0</v>
      </c>
      <c r="QO278" s="613">
        <v>0</v>
      </c>
      <c r="QP278" s="613">
        <v>0</v>
      </c>
      <c r="QQ278" s="613">
        <v>0</v>
      </c>
      <c r="QR278" s="613">
        <v>0</v>
      </c>
      <c r="QS278" s="613">
        <v>0</v>
      </c>
      <c r="QT278" s="613">
        <v>0</v>
      </c>
      <c r="QU278" s="613">
        <v>0</v>
      </c>
      <c r="QV278" s="613">
        <v>0</v>
      </c>
      <c r="QW278" s="613">
        <v>0</v>
      </c>
      <c r="QX278" s="613">
        <v>0</v>
      </c>
      <c r="QY278" s="613">
        <v>0</v>
      </c>
      <c r="QZ278" s="613">
        <v>0</v>
      </c>
      <c r="RA278" s="613">
        <v>0</v>
      </c>
      <c r="RB278" s="613">
        <v>0</v>
      </c>
      <c r="RC278" s="613">
        <v>0</v>
      </c>
      <c r="RD278" s="613">
        <v>0</v>
      </c>
      <c r="RE278" s="613">
        <v>0</v>
      </c>
      <c r="RF278" s="613">
        <v>0</v>
      </c>
      <c r="RG278" s="613">
        <v>0</v>
      </c>
      <c r="RH278" s="613">
        <v>0</v>
      </c>
      <c r="RI278" s="613">
        <v>0</v>
      </c>
      <c r="RJ278" s="613">
        <v>0</v>
      </c>
      <c r="RK278" s="613">
        <v>0</v>
      </c>
      <c r="RL278" s="613">
        <v>0</v>
      </c>
      <c r="RM278" s="613">
        <v>0</v>
      </c>
      <c r="RN278" s="613">
        <v>0</v>
      </c>
      <c r="RO278" s="613">
        <v>0</v>
      </c>
      <c r="RP278" s="613">
        <v>0</v>
      </c>
      <c r="RQ278" s="613">
        <v>0</v>
      </c>
      <c r="RR278" s="613">
        <v>0</v>
      </c>
      <c r="RS278" s="613">
        <v>0</v>
      </c>
      <c r="RT278" s="613">
        <v>0</v>
      </c>
      <c r="RU278" s="613">
        <v>0</v>
      </c>
      <c r="RV278" s="613">
        <v>0</v>
      </c>
      <c r="RW278" s="613">
        <v>0</v>
      </c>
      <c r="RX278" s="613">
        <v>0</v>
      </c>
      <c r="RY278" s="613">
        <v>0</v>
      </c>
      <c r="RZ278" s="613">
        <v>0</v>
      </c>
      <c r="SA278" s="613">
        <v>0</v>
      </c>
      <c r="SB278" s="613">
        <v>0</v>
      </c>
      <c r="SC278" s="613">
        <v>0</v>
      </c>
      <c r="SD278" s="613">
        <v>0</v>
      </c>
      <c r="SE278" s="613">
        <v>0</v>
      </c>
      <c r="SF278" s="613">
        <v>0</v>
      </c>
      <c r="SG278" s="613">
        <v>0</v>
      </c>
      <c r="SH278" s="613">
        <v>0</v>
      </c>
      <c r="SI278" s="613">
        <v>0</v>
      </c>
      <c r="SJ278" s="613">
        <v>0</v>
      </c>
      <c r="SK278" s="267">
        <f t="shared" si="458"/>
        <v>0</v>
      </c>
      <c r="SL278" s="254"/>
      <c r="SM278" s="242"/>
      <c r="SN278" s="242"/>
      <c r="SO278" s="242"/>
    </row>
    <row r="279" spans="1:509" outlineLevel="3" x14ac:dyDescent="0.35">
      <c r="A279" s="242"/>
      <c r="B279" s="251"/>
      <c r="C279" s="438">
        <f>INT($C$29)+3</f>
        <v>4</v>
      </c>
      <c r="D279" s="267"/>
      <c r="E279" s="316">
        <f t="shared" si="505"/>
        <v>138</v>
      </c>
      <c r="F279" s="322"/>
      <c r="G279" s="322"/>
      <c r="H279" s="267"/>
      <c r="I279" s="544"/>
      <c r="J279" s="544" t="s">
        <v>690</v>
      </c>
      <c r="K279" s="545"/>
      <c r="L279" s="615">
        <v>0</v>
      </c>
      <c r="M279" s="615">
        <v>0</v>
      </c>
      <c r="N279" s="615">
        <v>0</v>
      </c>
      <c r="O279" s="615">
        <v>0</v>
      </c>
      <c r="P279" s="615">
        <v>0</v>
      </c>
      <c r="Q279" s="615">
        <v>0</v>
      </c>
      <c r="R279" s="615">
        <v>0</v>
      </c>
      <c r="S279" s="615">
        <v>0</v>
      </c>
      <c r="T279" s="615">
        <v>0</v>
      </c>
      <c r="U279" s="615">
        <v>0</v>
      </c>
      <c r="V279" s="615">
        <v>0</v>
      </c>
      <c r="W279" s="615">
        <v>0</v>
      </c>
      <c r="X279" s="615">
        <v>0</v>
      </c>
      <c r="Y279" s="615">
        <v>0</v>
      </c>
      <c r="Z279" s="615">
        <v>0</v>
      </c>
      <c r="AA279" s="615">
        <v>0</v>
      </c>
      <c r="AB279" s="615">
        <v>0</v>
      </c>
      <c r="AC279" s="615">
        <v>0</v>
      </c>
      <c r="AD279" s="615">
        <v>0</v>
      </c>
      <c r="AE279" s="615">
        <v>0</v>
      </c>
      <c r="AF279" s="615">
        <v>0</v>
      </c>
      <c r="AG279" s="615">
        <v>0</v>
      </c>
      <c r="AH279" s="615">
        <v>0</v>
      </c>
      <c r="AI279" s="615">
        <v>0</v>
      </c>
      <c r="AJ279" s="615">
        <v>0</v>
      </c>
      <c r="AK279" s="615">
        <v>0</v>
      </c>
      <c r="AL279" s="615">
        <v>0</v>
      </c>
      <c r="AM279" s="615">
        <v>0</v>
      </c>
      <c r="AN279" s="615">
        <v>0</v>
      </c>
      <c r="AO279" s="615">
        <v>0</v>
      </c>
      <c r="AP279" s="615">
        <v>0</v>
      </c>
      <c r="AQ279" s="615">
        <v>0</v>
      </c>
      <c r="AR279" s="615">
        <v>0</v>
      </c>
      <c r="AS279" s="615">
        <v>0</v>
      </c>
      <c r="AT279" s="615">
        <v>0</v>
      </c>
      <c r="AU279" s="615">
        <v>0</v>
      </c>
      <c r="AV279" s="615">
        <v>0</v>
      </c>
      <c r="AW279" s="615">
        <v>0</v>
      </c>
      <c r="AX279" s="615">
        <v>0</v>
      </c>
      <c r="AY279" s="615">
        <v>0</v>
      </c>
      <c r="AZ279" s="615">
        <v>0</v>
      </c>
      <c r="BA279" s="615">
        <v>0</v>
      </c>
      <c r="BB279" s="615">
        <v>0</v>
      </c>
      <c r="BC279" s="615">
        <v>0</v>
      </c>
      <c r="BD279" s="615">
        <v>0</v>
      </c>
      <c r="BE279" s="615">
        <v>0</v>
      </c>
      <c r="BF279" s="615">
        <v>0</v>
      </c>
      <c r="BG279" s="615">
        <v>0</v>
      </c>
      <c r="BH279" s="615">
        <v>0</v>
      </c>
      <c r="BI279" s="615">
        <v>0</v>
      </c>
      <c r="BJ279" s="615">
        <v>0</v>
      </c>
      <c r="BK279" s="615">
        <v>0</v>
      </c>
      <c r="BL279" s="615">
        <v>0</v>
      </c>
      <c r="BM279" s="615">
        <v>0</v>
      </c>
      <c r="BN279" s="615">
        <v>0</v>
      </c>
      <c r="BO279" s="615">
        <v>0</v>
      </c>
      <c r="BP279" s="615">
        <v>0</v>
      </c>
      <c r="BQ279" s="615">
        <v>0</v>
      </c>
      <c r="BR279" s="615">
        <v>0</v>
      </c>
      <c r="BS279" s="615">
        <v>0</v>
      </c>
      <c r="BT279" s="615">
        <v>0</v>
      </c>
      <c r="BU279" s="615">
        <v>0</v>
      </c>
      <c r="BV279" s="615">
        <v>0</v>
      </c>
      <c r="BW279" s="615">
        <v>0</v>
      </c>
      <c r="BX279" s="615">
        <v>0</v>
      </c>
      <c r="BY279" s="615">
        <v>0</v>
      </c>
      <c r="BZ279" s="615">
        <v>0</v>
      </c>
      <c r="CA279" s="615">
        <v>0</v>
      </c>
      <c r="CB279" s="615">
        <v>0</v>
      </c>
      <c r="CC279" s="615">
        <v>0</v>
      </c>
      <c r="CD279" s="615">
        <v>0</v>
      </c>
      <c r="CE279" s="615">
        <v>0</v>
      </c>
      <c r="CF279" s="615">
        <v>0</v>
      </c>
      <c r="CG279" s="615">
        <v>0</v>
      </c>
      <c r="CH279" s="615">
        <v>0</v>
      </c>
      <c r="CI279" s="615">
        <v>0</v>
      </c>
      <c r="CJ279" s="615">
        <v>0</v>
      </c>
      <c r="CK279" s="615">
        <v>0</v>
      </c>
      <c r="CL279" s="615">
        <v>0</v>
      </c>
      <c r="CM279" s="615">
        <v>0</v>
      </c>
      <c r="CN279" s="615">
        <v>0</v>
      </c>
      <c r="CO279" s="615">
        <v>0</v>
      </c>
      <c r="CP279" s="615">
        <v>0</v>
      </c>
      <c r="CQ279" s="615">
        <v>0</v>
      </c>
      <c r="CR279" s="615">
        <v>0</v>
      </c>
      <c r="CS279" s="615">
        <v>0</v>
      </c>
      <c r="CT279" s="615">
        <v>0</v>
      </c>
      <c r="CU279" s="615">
        <v>0</v>
      </c>
      <c r="CV279" s="615">
        <v>0</v>
      </c>
      <c r="CW279" s="615">
        <v>0</v>
      </c>
      <c r="CX279" s="615">
        <v>0</v>
      </c>
      <c r="CY279" s="615">
        <v>0</v>
      </c>
      <c r="CZ279" s="615">
        <v>0</v>
      </c>
      <c r="DA279" s="615">
        <v>0</v>
      </c>
      <c r="DB279" s="615">
        <v>0</v>
      </c>
      <c r="DC279" s="615">
        <v>0</v>
      </c>
      <c r="DD279" s="615">
        <v>0</v>
      </c>
      <c r="DE279" s="615">
        <v>0</v>
      </c>
      <c r="DF279" s="615">
        <v>0</v>
      </c>
      <c r="DG279" s="615">
        <v>0</v>
      </c>
      <c r="DH279" s="615">
        <v>0</v>
      </c>
      <c r="DI279" s="615">
        <v>0</v>
      </c>
      <c r="DJ279" s="615">
        <v>0</v>
      </c>
      <c r="DK279" s="615">
        <v>0</v>
      </c>
      <c r="DL279" s="615">
        <v>0</v>
      </c>
      <c r="DM279" s="615">
        <v>0</v>
      </c>
      <c r="DN279" s="615">
        <v>0</v>
      </c>
      <c r="DO279" s="615">
        <v>0</v>
      </c>
      <c r="DP279" s="615">
        <v>0</v>
      </c>
      <c r="DQ279" s="615">
        <v>0</v>
      </c>
      <c r="DR279" s="615">
        <v>0</v>
      </c>
      <c r="DS279" s="615">
        <v>0</v>
      </c>
      <c r="DT279" s="615">
        <v>0</v>
      </c>
      <c r="DU279" s="615">
        <v>0</v>
      </c>
      <c r="DV279" s="615">
        <v>0</v>
      </c>
      <c r="DW279" s="615">
        <v>0</v>
      </c>
      <c r="DX279" s="615">
        <v>0</v>
      </c>
      <c r="DY279" s="615">
        <v>0</v>
      </c>
      <c r="DZ279" s="615">
        <v>0</v>
      </c>
      <c r="EA279" s="615">
        <v>0</v>
      </c>
      <c r="EB279" s="615">
        <v>0</v>
      </c>
      <c r="EC279" s="615">
        <v>0</v>
      </c>
      <c r="ED279" s="615">
        <v>0</v>
      </c>
      <c r="EE279" s="615">
        <v>0</v>
      </c>
      <c r="EF279" s="615">
        <v>0</v>
      </c>
      <c r="EG279" s="615">
        <v>0</v>
      </c>
      <c r="EH279" s="615">
        <v>0</v>
      </c>
      <c r="EI279" s="615">
        <v>0</v>
      </c>
      <c r="EJ279" s="615">
        <v>0</v>
      </c>
      <c r="EK279" s="615">
        <v>0</v>
      </c>
      <c r="EL279" s="615">
        <v>0</v>
      </c>
      <c r="EM279" s="615">
        <v>0</v>
      </c>
      <c r="EN279" s="615">
        <v>0</v>
      </c>
      <c r="EO279" s="615">
        <v>0</v>
      </c>
      <c r="EP279" s="615">
        <v>0</v>
      </c>
      <c r="EQ279" s="615">
        <v>0</v>
      </c>
      <c r="ER279" s="615">
        <v>0</v>
      </c>
      <c r="ES279" s="615">
        <v>0</v>
      </c>
      <c r="ET279" s="615">
        <v>0</v>
      </c>
      <c r="EU279" s="615">
        <v>0</v>
      </c>
      <c r="EV279" s="615">
        <v>0</v>
      </c>
      <c r="EW279" s="615">
        <v>0</v>
      </c>
      <c r="EX279" s="615">
        <v>0</v>
      </c>
      <c r="EY279" s="615">
        <v>0</v>
      </c>
      <c r="EZ279" s="615">
        <v>0</v>
      </c>
      <c r="FA279" s="615">
        <v>0</v>
      </c>
      <c r="FB279" s="615">
        <v>0</v>
      </c>
      <c r="FC279" s="615">
        <v>0</v>
      </c>
      <c r="FD279" s="615">
        <v>0</v>
      </c>
      <c r="FE279" s="615">
        <v>0</v>
      </c>
      <c r="FF279" s="615">
        <v>0</v>
      </c>
      <c r="FG279" s="615">
        <v>0</v>
      </c>
      <c r="FH279" s="615">
        <v>0</v>
      </c>
      <c r="FI279" s="615">
        <v>0</v>
      </c>
      <c r="FJ279" s="615">
        <v>0</v>
      </c>
      <c r="FK279" s="615">
        <v>0</v>
      </c>
      <c r="FL279" s="615">
        <v>0</v>
      </c>
      <c r="FM279" s="615">
        <v>0</v>
      </c>
      <c r="FN279" s="615">
        <v>0</v>
      </c>
      <c r="FO279" s="615">
        <v>0</v>
      </c>
      <c r="FP279" s="615">
        <v>0</v>
      </c>
      <c r="FQ279" s="615">
        <v>0</v>
      </c>
      <c r="FR279" s="615">
        <v>0</v>
      </c>
      <c r="FS279" s="615">
        <v>0</v>
      </c>
      <c r="FT279" s="615">
        <v>0</v>
      </c>
      <c r="FU279" s="615">
        <v>0</v>
      </c>
      <c r="FV279" s="615">
        <v>0</v>
      </c>
      <c r="FW279" s="615">
        <v>0</v>
      </c>
      <c r="FX279" s="615">
        <v>0</v>
      </c>
      <c r="FY279" s="615">
        <v>0</v>
      </c>
      <c r="FZ279" s="615">
        <v>0</v>
      </c>
      <c r="GA279" s="615">
        <v>0</v>
      </c>
      <c r="GB279" s="615">
        <v>0</v>
      </c>
      <c r="GC279" s="615">
        <v>0</v>
      </c>
      <c r="GD279" s="615">
        <v>0</v>
      </c>
      <c r="GE279" s="615">
        <v>0</v>
      </c>
      <c r="GF279" s="615">
        <v>0</v>
      </c>
      <c r="GG279" s="615">
        <v>0</v>
      </c>
      <c r="GH279" s="615">
        <v>0</v>
      </c>
      <c r="GI279" s="615">
        <v>0</v>
      </c>
      <c r="GJ279" s="615">
        <v>0</v>
      </c>
      <c r="GK279" s="615">
        <v>0</v>
      </c>
      <c r="GL279" s="615">
        <v>0</v>
      </c>
      <c r="GM279" s="615">
        <v>0</v>
      </c>
      <c r="GN279" s="615">
        <v>0</v>
      </c>
      <c r="GO279" s="615">
        <v>0</v>
      </c>
      <c r="GP279" s="615">
        <v>0</v>
      </c>
      <c r="GQ279" s="615">
        <v>0</v>
      </c>
      <c r="GR279" s="615">
        <v>0</v>
      </c>
      <c r="GS279" s="615">
        <v>0</v>
      </c>
      <c r="GT279" s="615">
        <v>0</v>
      </c>
      <c r="GU279" s="615">
        <v>0</v>
      </c>
      <c r="GV279" s="615">
        <v>0</v>
      </c>
      <c r="GW279" s="615">
        <v>0</v>
      </c>
      <c r="GX279" s="615">
        <v>0</v>
      </c>
      <c r="GY279" s="615">
        <v>0</v>
      </c>
      <c r="GZ279" s="615">
        <v>0</v>
      </c>
      <c r="HA279" s="615">
        <v>0</v>
      </c>
      <c r="HB279" s="615">
        <v>0</v>
      </c>
      <c r="HC279" s="615">
        <v>0</v>
      </c>
      <c r="HD279" s="615">
        <v>0</v>
      </c>
      <c r="HE279" s="615">
        <v>0</v>
      </c>
      <c r="HF279" s="615">
        <v>0</v>
      </c>
      <c r="HG279" s="615">
        <v>0</v>
      </c>
      <c r="HH279" s="615">
        <v>0</v>
      </c>
      <c r="HI279" s="615">
        <v>0</v>
      </c>
      <c r="HJ279" s="615">
        <v>0</v>
      </c>
      <c r="HK279" s="615">
        <v>0</v>
      </c>
      <c r="HL279" s="615">
        <v>0</v>
      </c>
      <c r="HM279" s="615">
        <v>0</v>
      </c>
      <c r="HN279" s="615">
        <v>0</v>
      </c>
      <c r="HO279" s="615">
        <v>0</v>
      </c>
      <c r="HP279" s="615">
        <v>0</v>
      </c>
      <c r="HQ279" s="615">
        <v>0</v>
      </c>
      <c r="HR279" s="615">
        <v>0</v>
      </c>
      <c r="HS279" s="615">
        <v>0</v>
      </c>
      <c r="HT279" s="615">
        <v>0</v>
      </c>
      <c r="HU279" s="615">
        <v>0</v>
      </c>
      <c r="HV279" s="615">
        <v>0</v>
      </c>
      <c r="HW279" s="615">
        <v>0</v>
      </c>
      <c r="HX279" s="615">
        <v>0</v>
      </c>
      <c r="HY279" s="615">
        <v>0</v>
      </c>
      <c r="HZ279" s="615">
        <v>0</v>
      </c>
      <c r="IA279" s="615">
        <v>0</v>
      </c>
      <c r="IB279" s="615">
        <v>0</v>
      </c>
      <c r="IC279" s="615">
        <v>0</v>
      </c>
      <c r="ID279" s="615">
        <v>0</v>
      </c>
      <c r="IE279" s="615">
        <v>0</v>
      </c>
      <c r="IF279" s="615">
        <v>0</v>
      </c>
      <c r="IG279" s="615">
        <v>0</v>
      </c>
      <c r="IH279" s="615">
        <v>0</v>
      </c>
      <c r="II279" s="615">
        <v>0</v>
      </c>
      <c r="IJ279" s="615">
        <v>0</v>
      </c>
      <c r="IK279" s="615">
        <v>0</v>
      </c>
      <c r="IL279" s="615">
        <v>0</v>
      </c>
      <c r="IM279" s="615">
        <v>0</v>
      </c>
      <c r="IN279" s="615">
        <v>0</v>
      </c>
      <c r="IO279" s="615">
        <v>0</v>
      </c>
      <c r="IP279" s="615">
        <v>0</v>
      </c>
      <c r="IQ279" s="615">
        <v>0</v>
      </c>
      <c r="IR279" s="615">
        <v>0</v>
      </c>
      <c r="IS279" s="615">
        <v>0</v>
      </c>
      <c r="IT279" s="615">
        <v>0</v>
      </c>
      <c r="IU279" s="615">
        <v>0</v>
      </c>
      <c r="IV279" s="615">
        <v>0</v>
      </c>
      <c r="IW279" s="615">
        <v>0</v>
      </c>
      <c r="IX279" s="615">
        <v>0</v>
      </c>
      <c r="IY279" s="615">
        <v>0</v>
      </c>
      <c r="IZ279" s="615">
        <v>0</v>
      </c>
      <c r="JA279" s="615">
        <v>0</v>
      </c>
      <c r="JB279" s="615">
        <v>0</v>
      </c>
      <c r="JC279" s="615">
        <v>0</v>
      </c>
      <c r="JD279" s="615">
        <v>0</v>
      </c>
      <c r="JE279" s="615">
        <v>0</v>
      </c>
      <c r="JF279" s="615">
        <v>0</v>
      </c>
      <c r="JG279" s="615">
        <v>0</v>
      </c>
      <c r="JH279" s="615">
        <v>0</v>
      </c>
      <c r="JI279" s="615">
        <v>0</v>
      </c>
      <c r="JJ279" s="615">
        <v>0</v>
      </c>
      <c r="JK279" s="615">
        <v>0</v>
      </c>
      <c r="JL279" s="615">
        <v>0</v>
      </c>
      <c r="JM279" s="615">
        <v>0</v>
      </c>
      <c r="JN279" s="615">
        <v>0</v>
      </c>
      <c r="JO279" s="615">
        <v>0</v>
      </c>
      <c r="JP279" s="615">
        <v>0</v>
      </c>
      <c r="JQ279" s="615">
        <v>0</v>
      </c>
      <c r="JR279" s="615">
        <v>0</v>
      </c>
      <c r="JS279" s="615">
        <v>0</v>
      </c>
      <c r="JT279" s="615">
        <v>0</v>
      </c>
      <c r="JU279" s="615">
        <v>0</v>
      </c>
      <c r="JV279" s="615">
        <v>0</v>
      </c>
      <c r="JW279" s="615">
        <v>0</v>
      </c>
      <c r="JX279" s="615">
        <v>0</v>
      </c>
      <c r="JY279" s="615">
        <v>0</v>
      </c>
      <c r="JZ279" s="615">
        <v>0</v>
      </c>
      <c r="KA279" s="615">
        <v>0</v>
      </c>
      <c r="KB279" s="615">
        <v>0</v>
      </c>
      <c r="KC279" s="615">
        <v>0</v>
      </c>
      <c r="KD279" s="615">
        <v>0</v>
      </c>
      <c r="KE279" s="615">
        <v>0</v>
      </c>
      <c r="KF279" s="615">
        <v>0</v>
      </c>
      <c r="KG279" s="615">
        <v>0</v>
      </c>
      <c r="KH279" s="615">
        <v>0</v>
      </c>
      <c r="KI279" s="615">
        <v>0</v>
      </c>
      <c r="KJ279" s="615">
        <v>0</v>
      </c>
      <c r="KK279" s="615">
        <v>0</v>
      </c>
      <c r="KL279" s="615">
        <v>0</v>
      </c>
      <c r="KM279" s="615">
        <v>0</v>
      </c>
      <c r="KN279" s="615">
        <v>0</v>
      </c>
      <c r="KO279" s="615">
        <v>0</v>
      </c>
      <c r="KP279" s="615">
        <v>0</v>
      </c>
      <c r="KQ279" s="615">
        <v>0</v>
      </c>
      <c r="KR279" s="615">
        <v>0</v>
      </c>
      <c r="KS279" s="615">
        <v>0</v>
      </c>
      <c r="KT279" s="615">
        <v>0</v>
      </c>
      <c r="KU279" s="615">
        <v>0</v>
      </c>
      <c r="KV279" s="615">
        <v>0</v>
      </c>
      <c r="KW279" s="615">
        <v>0</v>
      </c>
      <c r="KX279" s="615">
        <v>0</v>
      </c>
      <c r="KY279" s="615">
        <v>0</v>
      </c>
      <c r="KZ279" s="615">
        <v>0</v>
      </c>
      <c r="LA279" s="615">
        <v>0</v>
      </c>
      <c r="LB279" s="615">
        <v>0</v>
      </c>
      <c r="LC279" s="615">
        <v>0</v>
      </c>
      <c r="LD279" s="615">
        <v>0</v>
      </c>
      <c r="LE279" s="615">
        <v>0</v>
      </c>
      <c r="LF279" s="615">
        <v>0</v>
      </c>
      <c r="LG279" s="615">
        <v>0</v>
      </c>
      <c r="LH279" s="615">
        <v>0</v>
      </c>
      <c r="LI279" s="615">
        <v>0</v>
      </c>
      <c r="LJ279" s="615">
        <v>0</v>
      </c>
      <c r="LK279" s="615">
        <v>0</v>
      </c>
      <c r="LL279" s="615">
        <v>0</v>
      </c>
      <c r="LM279" s="615">
        <v>0</v>
      </c>
      <c r="LN279" s="615">
        <v>0</v>
      </c>
      <c r="LO279" s="615">
        <v>0</v>
      </c>
      <c r="LP279" s="615">
        <v>0</v>
      </c>
      <c r="LQ279" s="615">
        <v>0</v>
      </c>
      <c r="LR279" s="615">
        <v>0</v>
      </c>
      <c r="LS279" s="615">
        <v>0</v>
      </c>
      <c r="LT279" s="615">
        <v>0</v>
      </c>
      <c r="LU279" s="615">
        <v>0</v>
      </c>
      <c r="LV279" s="615">
        <v>0</v>
      </c>
      <c r="LW279" s="615">
        <v>0</v>
      </c>
      <c r="LX279" s="615">
        <v>0</v>
      </c>
      <c r="LY279" s="615">
        <v>0</v>
      </c>
      <c r="LZ279" s="615">
        <v>0</v>
      </c>
      <c r="MA279" s="615">
        <v>0</v>
      </c>
      <c r="MB279" s="615">
        <v>0</v>
      </c>
      <c r="MC279" s="615">
        <v>0</v>
      </c>
      <c r="MD279" s="615">
        <v>0</v>
      </c>
      <c r="ME279" s="615">
        <v>0</v>
      </c>
      <c r="MF279" s="615">
        <v>0</v>
      </c>
      <c r="MG279" s="615">
        <v>0</v>
      </c>
      <c r="MH279" s="615">
        <v>0</v>
      </c>
      <c r="MI279" s="615">
        <v>0</v>
      </c>
      <c r="MJ279" s="615">
        <v>0</v>
      </c>
      <c r="MK279" s="615">
        <v>0</v>
      </c>
      <c r="ML279" s="615">
        <v>0</v>
      </c>
      <c r="MM279" s="615">
        <v>0</v>
      </c>
      <c r="MN279" s="615">
        <v>0</v>
      </c>
      <c r="MO279" s="615">
        <v>0</v>
      </c>
      <c r="MP279" s="615">
        <v>0</v>
      </c>
      <c r="MQ279" s="615">
        <v>0</v>
      </c>
      <c r="MR279" s="615">
        <v>0</v>
      </c>
      <c r="MS279" s="615">
        <v>0</v>
      </c>
      <c r="MT279" s="615">
        <v>0</v>
      </c>
      <c r="MU279" s="615">
        <v>0</v>
      </c>
      <c r="MV279" s="615">
        <v>0</v>
      </c>
      <c r="MW279" s="615">
        <v>0</v>
      </c>
      <c r="MX279" s="615">
        <v>0</v>
      </c>
      <c r="MY279" s="615">
        <v>0</v>
      </c>
      <c r="MZ279" s="615">
        <v>0</v>
      </c>
      <c r="NA279" s="615">
        <v>0</v>
      </c>
      <c r="NB279" s="615">
        <v>0</v>
      </c>
      <c r="NC279" s="615">
        <v>0</v>
      </c>
      <c r="ND279" s="615">
        <v>0</v>
      </c>
      <c r="NE279" s="615">
        <v>0</v>
      </c>
      <c r="NF279" s="615">
        <v>0</v>
      </c>
      <c r="NG279" s="615">
        <v>0</v>
      </c>
      <c r="NH279" s="615">
        <v>0</v>
      </c>
      <c r="NI279" s="615">
        <v>0</v>
      </c>
      <c r="NJ279" s="615">
        <v>0</v>
      </c>
      <c r="NK279" s="615">
        <v>0</v>
      </c>
      <c r="NL279" s="615">
        <v>0</v>
      </c>
      <c r="NM279" s="615">
        <v>0</v>
      </c>
      <c r="NN279" s="615">
        <v>0</v>
      </c>
      <c r="NO279" s="615">
        <v>0</v>
      </c>
      <c r="NP279" s="615">
        <v>0</v>
      </c>
      <c r="NQ279" s="615">
        <v>0</v>
      </c>
      <c r="NR279" s="615">
        <v>0</v>
      </c>
      <c r="NS279" s="615">
        <v>0</v>
      </c>
      <c r="NT279" s="615">
        <v>0</v>
      </c>
      <c r="NU279" s="615">
        <v>0</v>
      </c>
      <c r="NV279" s="615">
        <v>0</v>
      </c>
      <c r="NW279" s="615">
        <v>0</v>
      </c>
      <c r="NX279" s="615">
        <v>0</v>
      </c>
      <c r="NY279" s="615">
        <v>0</v>
      </c>
      <c r="NZ279" s="615">
        <v>0</v>
      </c>
      <c r="OA279" s="615">
        <v>0</v>
      </c>
      <c r="OB279" s="615">
        <v>0</v>
      </c>
      <c r="OC279" s="615">
        <v>0</v>
      </c>
      <c r="OD279" s="615">
        <v>0</v>
      </c>
      <c r="OE279" s="615">
        <v>0</v>
      </c>
      <c r="OF279" s="615">
        <v>0</v>
      </c>
      <c r="OG279" s="615">
        <v>0</v>
      </c>
      <c r="OH279" s="615">
        <v>0</v>
      </c>
      <c r="OI279" s="615">
        <v>0</v>
      </c>
      <c r="OJ279" s="615">
        <v>0</v>
      </c>
      <c r="OK279" s="615">
        <v>0</v>
      </c>
      <c r="OL279" s="615">
        <v>0</v>
      </c>
      <c r="OM279" s="615">
        <v>0</v>
      </c>
      <c r="ON279" s="615">
        <v>0</v>
      </c>
      <c r="OO279" s="615">
        <v>0</v>
      </c>
      <c r="OP279" s="615">
        <v>0</v>
      </c>
      <c r="OQ279" s="615">
        <v>0</v>
      </c>
      <c r="OR279" s="615">
        <v>0</v>
      </c>
      <c r="OS279" s="615">
        <v>0</v>
      </c>
      <c r="OT279" s="615">
        <v>0</v>
      </c>
      <c r="OU279" s="615">
        <v>0</v>
      </c>
      <c r="OV279" s="615">
        <v>0</v>
      </c>
      <c r="OW279" s="615">
        <v>0</v>
      </c>
      <c r="OX279" s="615">
        <v>0</v>
      </c>
      <c r="OY279" s="615">
        <v>0</v>
      </c>
      <c r="OZ279" s="615">
        <v>0</v>
      </c>
      <c r="PA279" s="615">
        <v>0</v>
      </c>
      <c r="PB279" s="615">
        <v>0</v>
      </c>
      <c r="PC279" s="615">
        <v>0</v>
      </c>
      <c r="PD279" s="615">
        <v>0</v>
      </c>
      <c r="PE279" s="615">
        <v>0</v>
      </c>
      <c r="PF279" s="615">
        <v>0</v>
      </c>
      <c r="PG279" s="615">
        <v>0</v>
      </c>
      <c r="PH279" s="615">
        <v>0</v>
      </c>
      <c r="PI279" s="615">
        <v>0</v>
      </c>
      <c r="PJ279" s="615">
        <v>0</v>
      </c>
      <c r="PK279" s="615">
        <v>0</v>
      </c>
      <c r="PL279" s="615">
        <v>0</v>
      </c>
      <c r="PM279" s="615">
        <v>0</v>
      </c>
      <c r="PN279" s="615">
        <v>0</v>
      </c>
      <c r="PO279" s="615">
        <v>0</v>
      </c>
      <c r="PP279" s="615">
        <v>0</v>
      </c>
      <c r="PQ279" s="615">
        <v>0</v>
      </c>
      <c r="PR279" s="615">
        <v>0</v>
      </c>
      <c r="PS279" s="615">
        <v>0</v>
      </c>
      <c r="PT279" s="615">
        <v>0</v>
      </c>
      <c r="PU279" s="615">
        <v>0</v>
      </c>
      <c r="PV279" s="615">
        <v>0</v>
      </c>
      <c r="PW279" s="615">
        <v>0</v>
      </c>
      <c r="PX279" s="615">
        <v>0</v>
      </c>
      <c r="PY279" s="615">
        <v>0</v>
      </c>
      <c r="PZ279" s="615">
        <v>0</v>
      </c>
      <c r="QA279" s="615">
        <v>0</v>
      </c>
      <c r="QB279" s="615">
        <v>0</v>
      </c>
      <c r="QC279" s="615">
        <v>0</v>
      </c>
      <c r="QD279" s="615">
        <v>0</v>
      </c>
      <c r="QE279" s="615">
        <v>0</v>
      </c>
      <c r="QF279" s="615">
        <v>0</v>
      </c>
      <c r="QG279" s="615">
        <v>0</v>
      </c>
      <c r="QH279" s="615">
        <v>0</v>
      </c>
      <c r="QI279" s="615">
        <v>0</v>
      </c>
      <c r="QJ279" s="615">
        <v>0</v>
      </c>
      <c r="QK279" s="615">
        <v>0</v>
      </c>
      <c r="QL279" s="615">
        <v>0</v>
      </c>
      <c r="QM279" s="615">
        <v>0</v>
      </c>
      <c r="QN279" s="615">
        <v>0</v>
      </c>
      <c r="QO279" s="615">
        <v>0</v>
      </c>
      <c r="QP279" s="615">
        <v>0</v>
      </c>
      <c r="QQ279" s="615">
        <v>0</v>
      </c>
      <c r="QR279" s="615">
        <v>0</v>
      </c>
      <c r="QS279" s="615">
        <v>0</v>
      </c>
      <c r="QT279" s="615">
        <v>0</v>
      </c>
      <c r="QU279" s="615">
        <v>0</v>
      </c>
      <c r="QV279" s="615">
        <v>0</v>
      </c>
      <c r="QW279" s="615">
        <v>0</v>
      </c>
      <c r="QX279" s="615">
        <v>0</v>
      </c>
      <c r="QY279" s="615">
        <v>0</v>
      </c>
      <c r="QZ279" s="615">
        <v>0</v>
      </c>
      <c r="RA279" s="615">
        <v>0</v>
      </c>
      <c r="RB279" s="615">
        <v>0</v>
      </c>
      <c r="RC279" s="615">
        <v>0</v>
      </c>
      <c r="RD279" s="615">
        <v>0</v>
      </c>
      <c r="RE279" s="615">
        <v>0</v>
      </c>
      <c r="RF279" s="615">
        <v>0</v>
      </c>
      <c r="RG279" s="615">
        <v>0</v>
      </c>
      <c r="RH279" s="615">
        <v>0</v>
      </c>
      <c r="RI279" s="615">
        <v>0</v>
      </c>
      <c r="RJ279" s="615">
        <v>0</v>
      </c>
      <c r="RK279" s="615">
        <v>0</v>
      </c>
      <c r="RL279" s="615">
        <v>0</v>
      </c>
      <c r="RM279" s="615">
        <v>0</v>
      </c>
      <c r="RN279" s="615">
        <v>0</v>
      </c>
      <c r="RO279" s="615">
        <v>0</v>
      </c>
      <c r="RP279" s="615">
        <v>0</v>
      </c>
      <c r="RQ279" s="615">
        <v>0</v>
      </c>
      <c r="RR279" s="615">
        <v>0</v>
      </c>
      <c r="RS279" s="615">
        <v>0</v>
      </c>
      <c r="RT279" s="615">
        <v>0</v>
      </c>
      <c r="RU279" s="615">
        <v>0</v>
      </c>
      <c r="RV279" s="615">
        <v>0</v>
      </c>
      <c r="RW279" s="615">
        <v>0</v>
      </c>
      <c r="RX279" s="615">
        <v>0</v>
      </c>
      <c r="RY279" s="615">
        <v>0</v>
      </c>
      <c r="RZ279" s="615">
        <v>0</v>
      </c>
      <c r="SA279" s="615">
        <v>0</v>
      </c>
      <c r="SB279" s="615">
        <v>0</v>
      </c>
      <c r="SC279" s="615">
        <v>0</v>
      </c>
      <c r="SD279" s="615">
        <v>0</v>
      </c>
      <c r="SE279" s="615">
        <v>0</v>
      </c>
      <c r="SF279" s="615">
        <v>0</v>
      </c>
      <c r="SG279" s="615">
        <v>0</v>
      </c>
      <c r="SH279" s="615">
        <v>0</v>
      </c>
      <c r="SI279" s="615">
        <v>0</v>
      </c>
      <c r="SJ279" s="615">
        <v>0</v>
      </c>
      <c r="SK279" s="267">
        <f t="shared" si="458"/>
        <v>0</v>
      </c>
      <c r="SL279" s="254"/>
      <c r="SM279" s="242"/>
      <c r="SN279" s="242"/>
      <c r="SO279" s="242"/>
    </row>
    <row r="280" spans="1:509" outlineLevel="2" x14ac:dyDescent="0.35">
      <c r="A280" s="242"/>
      <c r="B280" s="251"/>
      <c r="C280" s="438">
        <f>INT($C$29)+3</f>
        <v>4</v>
      </c>
      <c r="D280" s="267"/>
      <c r="E280" s="316">
        <f t="shared" si="505"/>
        <v>139</v>
      </c>
      <c r="F280" s="322"/>
      <c r="G280" s="322"/>
      <c r="H280" s="267"/>
      <c r="I280" s="546"/>
      <c r="J280" s="546" t="s">
        <v>691</v>
      </c>
      <c r="K280" s="547"/>
      <c r="L280" s="616">
        <v>0</v>
      </c>
      <c r="M280" s="616">
        <v>0</v>
      </c>
      <c r="N280" s="616">
        <v>0</v>
      </c>
      <c r="O280" s="616">
        <v>0</v>
      </c>
      <c r="P280" s="616">
        <v>0</v>
      </c>
      <c r="Q280" s="616">
        <v>0</v>
      </c>
      <c r="R280" s="616">
        <v>0</v>
      </c>
      <c r="S280" s="616">
        <v>0</v>
      </c>
      <c r="T280" s="616">
        <v>0</v>
      </c>
      <c r="U280" s="616">
        <v>0</v>
      </c>
      <c r="V280" s="616">
        <v>0</v>
      </c>
      <c r="W280" s="616">
        <v>0</v>
      </c>
      <c r="X280" s="616">
        <v>0</v>
      </c>
      <c r="Y280" s="616">
        <v>0</v>
      </c>
      <c r="Z280" s="616">
        <v>0</v>
      </c>
      <c r="AA280" s="616">
        <v>0</v>
      </c>
      <c r="AB280" s="616">
        <v>0</v>
      </c>
      <c r="AC280" s="616">
        <v>0</v>
      </c>
      <c r="AD280" s="616">
        <v>0</v>
      </c>
      <c r="AE280" s="616">
        <v>0</v>
      </c>
      <c r="AF280" s="616">
        <v>0</v>
      </c>
      <c r="AG280" s="616">
        <v>0</v>
      </c>
      <c r="AH280" s="616">
        <v>0</v>
      </c>
      <c r="AI280" s="616">
        <v>0</v>
      </c>
      <c r="AJ280" s="616">
        <v>0</v>
      </c>
      <c r="AK280" s="616">
        <v>0</v>
      </c>
      <c r="AL280" s="616">
        <v>0</v>
      </c>
      <c r="AM280" s="616">
        <v>0</v>
      </c>
      <c r="AN280" s="616">
        <v>0</v>
      </c>
      <c r="AO280" s="616">
        <v>0</v>
      </c>
      <c r="AP280" s="616">
        <v>0</v>
      </c>
      <c r="AQ280" s="616">
        <v>0</v>
      </c>
      <c r="AR280" s="616">
        <v>0</v>
      </c>
      <c r="AS280" s="616">
        <v>0</v>
      </c>
      <c r="AT280" s="616">
        <v>0</v>
      </c>
      <c r="AU280" s="616">
        <v>0</v>
      </c>
      <c r="AV280" s="616">
        <v>0</v>
      </c>
      <c r="AW280" s="616">
        <v>0</v>
      </c>
      <c r="AX280" s="616">
        <v>0</v>
      </c>
      <c r="AY280" s="616">
        <v>0</v>
      </c>
      <c r="AZ280" s="616">
        <v>0</v>
      </c>
      <c r="BA280" s="616">
        <v>0</v>
      </c>
      <c r="BB280" s="616">
        <v>0</v>
      </c>
      <c r="BC280" s="616">
        <v>0</v>
      </c>
      <c r="BD280" s="616">
        <v>0</v>
      </c>
      <c r="BE280" s="616">
        <v>0</v>
      </c>
      <c r="BF280" s="616">
        <v>0</v>
      </c>
      <c r="BG280" s="616">
        <v>0</v>
      </c>
      <c r="BH280" s="616">
        <v>0</v>
      </c>
      <c r="BI280" s="616">
        <v>0</v>
      </c>
      <c r="BJ280" s="616">
        <v>0</v>
      </c>
      <c r="BK280" s="616">
        <v>0</v>
      </c>
      <c r="BL280" s="616">
        <v>0</v>
      </c>
      <c r="BM280" s="616">
        <v>0</v>
      </c>
      <c r="BN280" s="616">
        <v>0</v>
      </c>
      <c r="BO280" s="616">
        <v>0</v>
      </c>
      <c r="BP280" s="616">
        <v>0</v>
      </c>
      <c r="BQ280" s="616">
        <v>0</v>
      </c>
      <c r="BR280" s="616">
        <v>0</v>
      </c>
      <c r="BS280" s="616">
        <v>0</v>
      </c>
      <c r="BT280" s="616">
        <v>0</v>
      </c>
      <c r="BU280" s="616">
        <v>0</v>
      </c>
      <c r="BV280" s="616">
        <v>0</v>
      </c>
      <c r="BW280" s="616">
        <v>0</v>
      </c>
      <c r="BX280" s="616">
        <v>0</v>
      </c>
      <c r="BY280" s="616">
        <v>0</v>
      </c>
      <c r="BZ280" s="616">
        <v>0</v>
      </c>
      <c r="CA280" s="616">
        <v>0</v>
      </c>
      <c r="CB280" s="616">
        <v>0</v>
      </c>
      <c r="CC280" s="616">
        <v>0</v>
      </c>
      <c r="CD280" s="616">
        <v>0</v>
      </c>
      <c r="CE280" s="616">
        <v>0</v>
      </c>
      <c r="CF280" s="616">
        <v>0</v>
      </c>
      <c r="CG280" s="616">
        <v>0</v>
      </c>
      <c r="CH280" s="616">
        <v>0</v>
      </c>
      <c r="CI280" s="616">
        <v>0</v>
      </c>
      <c r="CJ280" s="616">
        <v>0</v>
      </c>
      <c r="CK280" s="616">
        <v>0</v>
      </c>
      <c r="CL280" s="616">
        <v>0</v>
      </c>
      <c r="CM280" s="616">
        <v>0</v>
      </c>
      <c r="CN280" s="616">
        <v>0</v>
      </c>
      <c r="CO280" s="616">
        <v>0</v>
      </c>
      <c r="CP280" s="616">
        <v>0</v>
      </c>
      <c r="CQ280" s="616">
        <v>0</v>
      </c>
      <c r="CR280" s="616">
        <v>0</v>
      </c>
      <c r="CS280" s="616">
        <v>0</v>
      </c>
      <c r="CT280" s="616">
        <v>0</v>
      </c>
      <c r="CU280" s="616">
        <v>0</v>
      </c>
      <c r="CV280" s="616">
        <v>0</v>
      </c>
      <c r="CW280" s="616">
        <v>0</v>
      </c>
      <c r="CX280" s="616">
        <v>0</v>
      </c>
      <c r="CY280" s="616">
        <v>0</v>
      </c>
      <c r="CZ280" s="616">
        <v>0</v>
      </c>
      <c r="DA280" s="616">
        <v>0</v>
      </c>
      <c r="DB280" s="616">
        <v>0</v>
      </c>
      <c r="DC280" s="616">
        <v>0</v>
      </c>
      <c r="DD280" s="616">
        <v>0</v>
      </c>
      <c r="DE280" s="616">
        <v>0</v>
      </c>
      <c r="DF280" s="616">
        <v>0</v>
      </c>
      <c r="DG280" s="616">
        <v>0</v>
      </c>
      <c r="DH280" s="616">
        <v>0</v>
      </c>
      <c r="DI280" s="616">
        <v>0</v>
      </c>
      <c r="DJ280" s="616">
        <v>0</v>
      </c>
      <c r="DK280" s="616">
        <v>0</v>
      </c>
      <c r="DL280" s="616">
        <v>0</v>
      </c>
      <c r="DM280" s="616">
        <v>0</v>
      </c>
      <c r="DN280" s="616">
        <v>0</v>
      </c>
      <c r="DO280" s="616">
        <v>0</v>
      </c>
      <c r="DP280" s="616">
        <v>0</v>
      </c>
      <c r="DQ280" s="616">
        <v>0</v>
      </c>
      <c r="DR280" s="616">
        <v>0</v>
      </c>
      <c r="DS280" s="616">
        <v>0</v>
      </c>
      <c r="DT280" s="616">
        <v>0</v>
      </c>
      <c r="DU280" s="616">
        <v>0</v>
      </c>
      <c r="DV280" s="616">
        <v>0</v>
      </c>
      <c r="DW280" s="616">
        <v>0</v>
      </c>
      <c r="DX280" s="616">
        <v>0</v>
      </c>
      <c r="DY280" s="616">
        <v>0</v>
      </c>
      <c r="DZ280" s="616">
        <v>0</v>
      </c>
      <c r="EA280" s="616">
        <v>0</v>
      </c>
      <c r="EB280" s="616">
        <v>0</v>
      </c>
      <c r="EC280" s="616">
        <v>0</v>
      </c>
      <c r="ED280" s="616">
        <v>0</v>
      </c>
      <c r="EE280" s="616">
        <v>0</v>
      </c>
      <c r="EF280" s="616">
        <v>0</v>
      </c>
      <c r="EG280" s="616">
        <v>0</v>
      </c>
      <c r="EH280" s="616">
        <v>0</v>
      </c>
      <c r="EI280" s="616">
        <v>0</v>
      </c>
      <c r="EJ280" s="616">
        <v>0</v>
      </c>
      <c r="EK280" s="616">
        <v>0</v>
      </c>
      <c r="EL280" s="616">
        <v>0</v>
      </c>
      <c r="EM280" s="616">
        <v>0</v>
      </c>
      <c r="EN280" s="616">
        <v>0</v>
      </c>
      <c r="EO280" s="616">
        <v>0</v>
      </c>
      <c r="EP280" s="616">
        <v>0</v>
      </c>
      <c r="EQ280" s="616">
        <v>0</v>
      </c>
      <c r="ER280" s="616">
        <v>0</v>
      </c>
      <c r="ES280" s="616">
        <v>0</v>
      </c>
      <c r="ET280" s="616">
        <v>0</v>
      </c>
      <c r="EU280" s="616">
        <v>0</v>
      </c>
      <c r="EV280" s="616">
        <v>0</v>
      </c>
      <c r="EW280" s="616">
        <v>0</v>
      </c>
      <c r="EX280" s="616">
        <v>0</v>
      </c>
      <c r="EY280" s="616">
        <v>0</v>
      </c>
      <c r="EZ280" s="616">
        <v>0</v>
      </c>
      <c r="FA280" s="616">
        <v>0</v>
      </c>
      <c r="FB280" s="616">
        <v>0</v>
      </c>
      <c r="FC280" s="616">
        <v>0</v>
      </c>
      <c r="FD280" s="616">
        <v>0</v>
      </c>
      <c r="FE280" s="616">
        <v>0</v>
      </c>
      <c r="FF280" s="616">
        <v>0</v>
      </c>
      <c r="FG280" s="616">
        <v>0</v>
      </c>
      <c r="FH280" s="616">
        <v>0</v>
      </c>
      <c r="FI280" s="616">
        <v>0</v>
      </c>
      <c r="FJ280" s="616">
        <v>0</v>
      </c>
      <c r="FK280" s="616">
        <v>0</v>
      </c>
      <c r="FL280" s="616">
        <v>0</v>
      </c>
      <c r="FM280" s="616">
        <v>0</v>
      </c>
      <c r="FN280" s="616">
        <v>0</v>
      </c>
      <c r="FO280" s="616">
        <v>0</v>
      </c>
      <c r="FP280" s="616">
        <v>0</v>
      </c>
      <c r="FQ280" s="616">
        <v>0</v>
      </c>
      <c r="FR280" s="616">
        <v>0</v>
      </c>
      <c r="FS280" s="616">
        <v>0</v>
      </c>
      <c r="FT280" s="616">
        <v>0</v>
      </c>
      <c r="FU280" s="616">
        <v>0</v>
      </c>
      <c r="FV280" s="616">
        <v>0</v>
      </c>
      <c r="FW280" s="616">
        <v>0</v>
      </c>
      <c r="FX280" s="616">
        <v>0</v>
      </c>
      <c r="FY280" s="616">
        <v>0</v>
      </c>
      <c r="FZ280" s="616">
        <v>0</v>
      </c>
      <c r="GA280" s="616">
        <v>0</v>
      </c>
      <c r="GB280" s="616">
        <v>0</v>
      </c>
      <c r="GC280" s="616">
        <v>0</v>
      </c>
      <c r="GD280" s="616">
        <v>0</v>
      </c>
      <c r="GE280" s="616">
        <v>0</v>
      </c>
      <c r="GF280" s="616">
        <v>0</v>
      </c>
      <c r="GG280" s="616">
        <v>0</v>
      </c>
      <c r="GH280" s="616">
        <v>0</v>
      </c>
      <c r="GI280" s="616">
        <v>0</v>
      </c>
      <c r="GJ280" s="616">
        <v>0</v>
      </c>
      <c r="GK280" s="616">
        <v>0</v>
      </c>
      <c r="GL280" s="616">
        <v>0</v>
      </c>
      <c r="GM280" s="616">
        <v>0</v>
      </c>
      <c r="GN280" s="616">
        <v>0</v>
      </c>
      <c r="GO280" s="616">
        <v>0</v>
      </c>
      <c r="GP280" s="616">
        <v>0</v>
      </c>
      <c r="GQ280" s="616">
        <v>0</v>
      </c>
      <c r="GR280" s="616">
        <v>0</v>
      </c>
      <c r="GS280" s="616">
        <v>0</v>
      </c>
      <c r="GT280" s="616">
        <v>0</v>
      </c>
      <c r="GU280" s="616">
        <v>0</v>
      </c>
      <c r="GV280" s="616">
        <v>0</v>
      </c>
      <c r="GW280" s="616">
        <v>0</v>
      </c>
      <c r="GX280" s="616">
        <v>0</v>
      </c>
      <c r="GY280" s="616">
        <v>0</v>
      </c>
      <c r="GZ280" s="616">
        <v>0</v>
      </c>
      <c r="HA280" s="616">
        <v>0</v>
      </c>
      <c r="HB280" s="616">
        <v>0</v>
      </c>
      <c r="HC280" s="616">
        <v>0</v>
      </c>
      <c r="HD280" s="616">
        <v>0</v>
      </c>
      <c r="HE280" s="616">
        <v>0</v>
      </c>
      <c r="HF280" s="616">
        <v>0</v>
      </c>
      <c r="HG280" s="616">
        <v>0</v>
      </c>
      <c r="HH280" s="616">
        <v>0</v>
      </c>
      <c r="HI280" s="616">
        <v>0</v>
      </c>
      <c r="HJ280" s="616">
        <v>0</v>
      </c>
      <c r="HK280" s="616">
        <v>0</v>
      </c>
      <c r="HL280" s="616">
        <v>0</v>
      </c>
      <c r="HM280" s="616">
        <v>0</v>
      </c>
      <c r="HN280" s="616">
        <v>0</v>
      </c>
      <c r="HO280" s="616">
        <v>0</v>
      </c>
      <c r="HP280" s="616">
        <v>0</v>
      </c>
      <c r="HQ280" s="616">
        <v>0</v>
      </c>
      <c r="HR280" s="616">
        <v>0</v>
      </c>
      <c r="HS280" s="616">
        <v>0</v>
      </c>
      <c r="HT280" s="616">
        <v>0</v>
      </c>
      <c r="HU280" s="616">
        <v>0</v>
      </c>
      <c r="HV280" s="616">
        <v>0</v>
      </c>
      <c r="HW280" s="616">
        <v>0</v>
      </c>
      <c r="HX280" s="616">
        <v>0</v>
      </c>
      <c r="HY280" s="616">
        <v>0</v>
      </c>
      <c r="HZ280" s="616">
        <v>0</v>
      </c>
      <c r="IA280" s="616">
        <v>0</v>
      </c>
      <c r="IB280" s="616">
        <v>0</v>
      </c>
      <c r="IC280" s="616">
        <v>0</v>
      </c>
      <c r="ID280" s="616">
        <v>0</v>
      </c>
      <c r="IE280" s="616">
        <v>0</v>
      </c>
      <c r="IF280" s="616">
        <v>0</v>
      </c>
      <c r="IG280" s="616">
        <v>0</v>
      </c>
      <c r="IH280" s="616">
        <v>0</v>
      </c>
      <c r="II280" s="616">
        <v>0</v>
      </c>
      <c r="IJ280" s="616">
        <v>0</v>
      </c>
      <c r="IK280" s="616">
        <v>0</v>
      </c>
      <c r="IL280" s="616">
        <v>0</v>
      </c>
      <c r="IM280" s="616">
        <v>0</v>
      </c>
      <c r="IN280" s="616">
        <v>0</v>
      </c>
      <c r="IO280" s="616">
        <v>0</v>
      </c>
      <c r="IP280" s="616">
        <v>0</v>
      </c>
      <c r="IQ280" s="616">
        <v>0</v>
      </c>
      <c r="IR280" s="616">
        <v>0</v>
      </c>
      <c r="IS280" s="616">
        <v>0</v>
      </c>
      <c r="IT280" s="616">
        <v>0</v>
      </c>
      <c r="IU280" s="616">
        <v>0</v>
      </c>
      <c r="IV280" s="616">
        <v>0</v>
      </c>
      <c r="IW280" s="616">
        <v>0</v>
      </c>
      <c r="IX280" s="616">
        <v>0</v>
      </c>
      <c r="IY280" s="616">
        <v>0</v>
      </c>
      <c r="IZ280" s="616">
        <v>0</v>
      </c>
      <c r="JA280" s="616">
        <v>0</v>
      </c>
      <c r="JB280" s="616">
        <v>0</v>
      </c>
      <c r="JC280" s="616">
        <v>0</v>
      </c>
      <c r="JD280" s="616">
        <v>0</v>
      </c>
      <c r="JE280" s="616">
        <v>0</v>
      </c>
      <c r="JF280" s="616">
        <v>0</v>
      </c>
      <c r="JG280" s="616">
        <v>0</v>
      </c>
      <c r="JH280" s="616">
        <v>0</v>
      </c>
      <c r="JI280" s="616">
        <v>0</v>
      </c>
      <c r="JJ280" s="616">
        <v>0</v>
      </c>
      <c r="JK280" s="616">
        <v>0</v>
      </c>
      <c r="JL280" s="616">
        <v>0</v>
      </c>
      <c r="JM280" s="616">
        <v>0</v>
      </c>
      <c r="JN280" s="616">
        <v>0</v>
      </c>
      <c r="JO280" s="616">
        <v>0</v>
      </c>
      <c r="JP280" s="616">
        <v>0</v>
      </c>
      <c r="JQ280" s="616">
        <v>0</v>
      </c>
      <c r="JR280" s="616">
        <v>0</v>
      </c>
      <c r="JS280" s="616">
        <v>0</v>
      </c>
      <c r="JT280" s="616">
        <v>0</v>
      </c>
      <c r="JU280" s="616">
        <v>0</v>
      </c>
      <c r="JV280" s="616">
        <v>0</v>
      </c>
      <c r="JW280" s="616">
        <v>0</v>
      </c>
      <c r="JX280" s="616">
        <v>0</v>
      </c>
      <c r="JY280" s="616">
        <v>0</v>
      </c>
      <c r="JZ280" s="616">
        <v>0</v>
      </c>
      <c r="KA280" s="616">
        <v>0</v>
      </c>
      <c r="KB280" s="616">
        <v>0</v>
      </c>
      <c r="KC280" s="616">
        <v>0</v>
      </c>
      <c r="KD280" s="616">
        <v>0</v>
      </c>
      <c r="KE280" s="616">
        <v>0</v>
      </c>
      <c r="KF280" s="616">
        <v>0</v>
      </c>
      <c r="KG280" s="616">
        <v>0</v>
      </c>
      <c r="KH280" s="616">
        <v>0</v>
      </c>
      <c r="KI280" s="616">
        <v>0</v>
      </c>
      <c r="KJ280" s="616">
        <v>0</v>
      </c>
      <c r="KK280" s="616">
        <v>0</v>
      </c>
      <c r="KL280" s="616">
        <v>0</v>
      </c>
      <c r="KM280" s="616">
        <v>0</v>
      </c>
      <c r="KN280" s="616">
        <v>0</v>
      </c>
      <c r="KO280" s="616">
        <v>0</v>
      </c>
      <c r="KP280" s="616">
        <v>0</v>
      </c>
      <c r="KQ280" s="616">
        <v>0</v>
      </c>
      <c r="KR280" s="616">
        <v>0</v>
      </c>
      <c r="KS280" s="616">
        <v>0</v>
      </c>
      <c r="KT280" s="616">
        <v>0</v>
      </c>
      <c r="KU280" s="616">
        <v>0</v>
      </c>
      <c r="KV280" s="616">
        <v>0</v>
      </c>
      <c r="KW280" s="616">
        <v>0</v>
      </c>
      <c r="KX280" s="616">
        <v>0</v>
      </c>
      <c r="KY280" s="616">
        <v>0</v>
      </c>
      <c r="KZ280" s="616">
        <v>0</v>
      </c>
      <c r="LA280" s="616">
        <v>0</v>
      </c>
      <c r="LB280" s="616">
        <v>0</v>
      </c>
      <c r="LC280" s="616">
        <v>0</v>
      </c>
      <c r="LD280" s="616">
        <v>0</v>
      </c>
      <c r="LE280" s="616">
        <v>0</v>
      </c>
      <c r="LF280" s="616">
        <v>0</v>
      </c>
      <c r="LG280" s="616">
        <v>0</v>
      </c>
      <c r="LH280" s="616">
        <v>0</v>
      </c>
      <c r="LI280" s="616">
        <v>0</v>
      </c>
      <c r="LJ280" s="616">
        <v>0</v>
      </c>
      <c r="LK280" s="616">
        <v>0</v>
      </c>
      <c r="LL280" s="616">
        <v>0</v>
      </c>
      <c r="LM280" s="616">
        <v>0</v>
      </c>
      <c r="LN280" s="616">
        <v>0</v>
      </c>
      <c r="LO280" s="616">
        <v>0</v>
      </c>
      <c r="LP280" s="616">
        <v>0</v>
      </c>
      <c r="LQ280" s="616">
        <v>0</v>
      </c>
      <c r="LR280" s="616">
        <v>0</v>
      </c>
      <c r="LS280" s="616">
        <v>0</v>
      </c>
      <c r="LT280" s="616">
        <v>0</v>
      </c>
      <c r="LU280" s="616">
        <v>0</v>
      </c>
      <c r="LV280" s="616">
        <v>0</v>
      </c>
      <c r="LW280" s="616">
        <v>0</v>
      </c>
      <c r="LX280" s="616">
        <v>0</v>
      </c>
      <c r="LY280" s="616">
        <v>0</v>
      </c>
      <c r="LZ280" s="616">
        <v>0</v>
      </c>
      <c r="MA280" s="616">
        <v>0</v>
      </c>
      <c r="MB280" s="616">
        <v>0</v>
      </c>
      <c r="MC280" s="616">
        <v>0</v>
      </c>
      <c r="MD280" s="616">
        <v>0</v>
      </c>
      <c r="ME280" s="616">
        <v>0</v>
      </c>
      <c r="MF280" s="616">
        <v>0</v>
      </c>
      <c r="MG280" s="616">
        <v>0</v>
      </c>
      <c r="MH280" s="616">
        <v>0</v>
      </c>
      <c r="MI280" s="616">
        <v>0</v>
      </c>
      <c r="MJ280" s="616">
        <v>0</v>
      </c>
      <c r="MK280" s="616">
        <v>0</v>
      </c>
      <c r="ML280" s="616">
        <v>0</v>
      </c>
      <c r="MM280" s="616">
        <v>0</v>
      </c>
      <c r="MN280" s="616">
        <v>0</v>
      </c>
      <c r="MO280" s="616">
        <v>0</v>
      </c>
      <c r="MP280" s="616">
        <v>0</v>
      </c>
      <c r="MQ280" s="616">
        <v>0</v>
      </c>
      <c r="MR280" s="616">
        <v>0</v>
      </c>
      <c r="MS280" s="616">
        <v>0</v>
      </c>
      <c r="MT280" s="616">
        <v>0</v>
      </c>
      <c r="MU280" s="616">
        <v>0</v>
      </c>
      <c r="MV280" s="616">
        <v>0</v>
      </c>
      <c r="MW280" s="616">
        <v>0</v>
      </c>
      <c r="MX280" s="616">
        <v>0</v>
      </c>
      <c r="MY280" s="616">
        <v>0</v>
      </c>
      <c r="MZ280" s="616">
        <v>0</v>
      </c>
      <c r="NA280" s="616">
        <v>0</v>
      </c>
      <c r="NB280" s="616">
        <v>0</v>
      </c>
      <c r="NC280" s="616">
        <v>0</v>
      </c>
      <c r="ND280" s="616">
        <v>0</v>
      </c>
      <c r="NE280" s="616">
        <v>0</v>
      </c>
      <c r="NF280" s="616">
        <v>0</v>
      </c>
      <c r="NG280" s="616">
        <v>0</v>
      </c>
      <c r="NH280" s="616">
        <v>0</v>
      </c>
      <c r="NI280" s="616">
        <v>0</v>
      </c>
      <c r="NJ280" s="616">
        <v>0</v>
      </c>
      <c r="NK280" s="616">
        <v>0</v>
      </c>
      <c r="NL280" s="616">
        <v>0</v>
      </c>
      <c r="NM280" s="616">
        <v>0</v>
      </c>
      <c r="NN280" s="616">
        <v>0</v>
      </c>
      <c r="NO280" s="616">
        <v>0</v>
      </c>
      <c r="NP280" s="616">
        <v>0</v>
      </c>
      <c r="NQ280" s="616">
        <v>0</v>
      </c>
      <c r="NR280" s="616">
        <v>0</v>
      </c>
      <c r="NS280" s="616">
        <v>0</v>
      </c>
      <c r="NT280" s="616">
        <v>0</v>
      </c>
      <c r="NU280" s="616">
        <v>0</v>
      </c>
      <c r="NV280" s="616">
        <v>0</v>
      </c>
      <c r="NW280" s="616">
        <v>0</v>
      </c>
      <c r="NX280" s="616">
        <v>0</v>
      </c>
      <c r="NY280" s="616">
        <v>0</v>
      </c>
      <c r="NZ280" s="616">
        <v>0</v>
      </c>
      <c r="OA280" s="616">
        <v>0</v>
      </c>
      <c r="OB280" s="616">
        <v>0</v>
      </c>
      <c r="OC280" s="616">
        <v>0</v>
      </c>
      <c r="OD280" s="616">
        <v>0</v>
      </c>
      <c r="OE280" s="616">
        <v>0</v>
      </c>
      <c r="OF280" s="616">
        <v>0</v>
      </c>
      <c r="OG280" s="616">
        <v>0</v>
      </c>
      <c r="OH280" s="616">
        <v>0</v>
      </c>
      <c r="OI280" s="616">
        <v>0</v>
      </c>
      <c r="OJ280" s="616">
        <v>0</v>
      </c>
      <c r="OK280" s="616">
        <v>0</v>
      </c>
      <c r="OL280" s="616">
        <v>0</v>
      </c>
      <c r="OM280" s="616">
        <v>0</v>
      </c>
      <c r="ON280" s="616">
        <v>0</v>
      </c>
      <c r="OO280" s="616">
        <v>0</v>
      </c>
      <c r="OP280" s="616">
        <v>0</v>
      </c>
      <c r="OQ280" s="616">
        <v>0</v>
      </c>
      <c r="OR280" s="616">
        <v>0</v>
      </c>
      <c r="OS280" s="616">
        <v>0</v>
      </c>
      <c r="OT280" s="616">
        <v>0</v>
      </c>
      <c r="OU280" s="616">
        <v>0</v>
      </c>
      <c r="OV280" s="616">
        <v>0</v>
      </c>
      <c r="OW280" s="616">
        <v>0</v>
      </c>
      <c r="OX280" s="616">
        <v>0</v>
      </c>
      <c r="OY280" s="616">
        <v>0</v>
      </c>
      <c r="OZ280" s="616">
        <v>0</v>
      </c>
      <c r="PA280" s="616">
        <v>0</v>
      </c>
      <c r="PB280" s="616">
        <v>0</v>
      </c>
      <c r="PC280" s="616">
        <v>0</v>
      </c>
      <c r="PD280" s="616">
        <v>0</v>
      </c>
      <c r="PE280" s="616">
        <v>0</v>
      </c>
      <c r="PF280" s="616">
        <v>0</v>
      </c>
      <c r="PG280" s="616">
        <v>0</v>
      </c>
      <c r="PH280" s="616">
        <v>0</v>
      </c>
      <c r="PI280" s="616">
        <v>0</v>
      </c>
      <c r="PJ280" s="616">
        <v>0</v>
      </c>
      <c r="PK280" s="616">
        <v>0</v>
      </c>
      <c r="PL280" s="616">
        <v>0</v>
      </c>
      <c r="PM280" s="616">
        <v>0</v>
      </c>
      <c r="PN280" s="616">
        <v>0</v>
      </c>
      <c r="PO280" s="616">
        <v>0</v>
      </c>
      <c r="PP280" s="616">
        <v>0</v>
      </c>
      <c r="PQ280" s="616">
        <v>0</v>
      </c>
      <c r="PR280" s="616">
        <v>0</v>
      </c>
      <c r="PS280" s="616">
        <v>0</v>
      </c>
      <c r="PT280" s="616">
        <v>0</v>
      </c>
      <c r="PU280" s="616">
        <v>0</v>
      </c>
      <c r="PV280" s="616">
        <v>0</v>
      </c>
      <c r="PW280" s="616">
        <v>0</v>
      </c>
      <c r="PX280" s="616">
        <v>0</v>
      </c>
      <c r="PY280" s="616">
        <v>0</v>
      </c>
      <c r="PZ280" s="616">
        <v>0</v>
      </c>
      <c r="QA280" s="616">
        <v>0</v>
      </c>
      <c r="QB280" s="616">
        <v>0</v>
      </c>
      <c r="QC280" s="616">
        <v>0</v>
      </c>
      <c r="QD280" s="616">
        <v>0</v>
      </c>
      <c r="QE280" s="616">
        <v>0</v>
      </c>
      <c r="QF280" s="616">
        <v>0</v>
      </c>
      <c r="QG280" s="616">
        <v>0</v>
      </c>
      <c r="QH280" s="616">
        <v>0</v>
      </c>
      <c r="QI280" s="616">
        <v>0</v>
      </c>
      <c r="QJ280" s="616">
        <v>0</v>
      </c>
      <c r="QK280" s="616">
        <v>0</v>
      </c>
      <c r="QL280" s="616">
        <v>0</v>
      </c>
      <c r="QM280" s="616">
        <v>0</v>
      </c>
      <c r="QN280" s="616">
        <v>0</v>
      </c>
      <c r="QO280" s="616">
        <v>0</v>
      </c>
      <c r="QP280" s="616">
        <v>0</v>
      </c>
      <c r="QQ280" s="616">
        <v>0</v>
      </c>
      <c r="QR280" s="616">
        <v>0</v>
      </c>
      <c r="QS280" s="616">
        <v>0</v>
      </c>
      <c r="QT280" s="616">
        <v>0</v>
      </c>
      <c r="QU280" s="616">
        <v>0</v>
      </c>
      <c r="QV280" s="616">
        <v>0</v>
      </c>
      <c r="QW280" s="616">
        <v>0</v>
      </c>
      <c r="QX280" s="616">
        <v>0</v>
      </c>
      <c r="QY280" s="616">
        <v>0</v>
      </c>
      <c r="QZ280" s="616">
        <v>0</v>
      </c>
      <c r="RA280" s="616">
        <v>0</v>
      </c>
      <c r="RB280" s="616">
        <v>0</v>
      </c>
      <c r="RC280" s="616">
        <v>0</v>
      </c>
      <c r="RD280" s="616">
        <v>0</v>
      </c>
      <c r="RE280" s="616">
        <v>0</v>
      </c>
      <c r="RF280" s="616">
        <v>0</v>
      </c>
      <c r="RG280" s="616">
        <v>0</v>
      </c>
      <c r="RH280" s="616">
        <v>0</v>
      </c>
      <c r="RI280" s="616">
        <v>0</v>
      </c>
      <c r="RJ280" s="616">
        <v>0</v>
      </c>
      <c r="RK280" s="616">
        <v>0</v>
      </c>
      <c r="RL280" s="616">
        <v>0</v>
      </c>
      <c r="RM280" s="616">
        <v>0</v>
      </c>
      <c r="RN280" s="616">
        <v>0</v>
      </c>
      <c r="RO280" s="616">
        <v>0</v>
      </c>
      <c r="RP280" s="616">
        <v>0</v>
      </c>
      <c r="RQ280" s="616">
        <v>0</v>
      </c>
      <c r="RR280" s="616">
        <v>0</v>
      </c>
      <c r="RS280" s="616">
        <v>0</v>
      </c>
      <c r="RT280" s="616">
        <v>0</v>
      </c>
      <c r="RU280" s="616">
        <v>0</v>
      </c>
      <c r="RV280" s="616">
        <v>0</v>
      </c>
      <c r="RW280" s="616">
        <v>0</v>
      </c>
      <c r="RX280" s="616">
        <v>0</v>
      </c>
      <c r="RY280" s="616">
        <v>0</v>
      </c>
      <c r="RZ280" s="616">
        <v>0</v>
      </c>
      <c r="SA280" s="616">
        <v>0</v>
      </c>
      <c r="SB280" s="616">
        <v>0</v>
      </c>
      <c r="SC280" s="616">
        <v>0</v>
      </c>
      <c r="SD280" s="616">
        <v>0</v>
      </c>
      <c r="SE280" s="616">
        <v>0</v>
      </c>
      <c r="SF280" s="616">
        <v>0</v>
      </c>
      <c r="SG280" s="616">
        <v>0</v>
      </c>
      <c r="SH280" s="616">
        <v>0</v>
      </c>
      <c r="SI280" s="616">
        <v>0</v>
      </c>
      <c r="SJ280" s="616">
        <v>0</v>
      </c>
      <c r="SK280" s="267">
        <f t="shared" si="458"/>
        <v>0</v>
      </c>
      <c r="SL280" s="254"/>
      <c r="SM280" s="242"/>
      <c r="SN280" s="242"/>
      <c r="SO280" s="242"/>
    </row>
    <row r="281" spans="1:509" outlineLevel="2" x14ac:dyDescent="0.35">
      <c r="A281" s="242"/>
      <c r="B281" s="251"/>
      <c r="C281" s="438">
        <f>INT($C$29)+2</f>
        <v>3</v>
      </c>
      <c r="D281" s="267"/>
      <c r="E281" s="316">
        <f t="shared" si="505"/>
        <v>140</v>
      </c>
      <c r="F281" s="322"/>
      <c r="G281" s="322"/>
      <c r="H281" s="267"/>
      <c r="I281" s="454"/>
      <c r="J281" s="454" t="s">
        <v>692</v>
      </c>
      <c r="K281" s="454"/>
      <c r="L281" s="612">
        <v>0</v>
      </c>
      <c r="M281" s="612">
        <v>0</v>
      </c>
      <c r="N281" s="612">
        <v>0</v>
      </c>
      <c r="O281" s="612">
        <v>0</v>
      </c>
      <c r="P281" s="612">
        <v>0</v>
      </c>
      <c r="Q281" s="612">
        <v>0</v>
      </c>
      <c r="R281" s="612">
        <v>0</v>
      </c>
      <c r="S281" s="612">
        <v>0</v>
      </c>
      <c r="T281" s="612">
        <v>0</v>
      </c>
      <c r="U281" s="612">
        <v>0</v>
      </c>
      <c r="V281" s="612">
        <v>0</v>
      </c>
      <c r="W281" s="612">
        <v>0</v>
      </c>
      <c r="X281" s="612">
        <v>0</v>
      </c>
      <c r="Y281" s="612">
        <v>0</v>
      </c>
      <c r="Z281" s="612">
        <v>0</v>
      </c>
      <c r="AA281" s="612">
        <v>0</v>
      </c>
      <c r="AB281" s="612">
        <v>0</v>
      </c>
      <c r="AC281" s="612">
        <v>0</v>
      </c>
      <c r="AD281" s="612">
        <v>0</v>
      </c>
      <c r="AE281" s="612">
        <v>0</v>
      </c>
      <c r="AF281" s="612">
        <v>0</v>
      </c>
      <c r="AG281" s="612">
        <v>0</v>
      </c>
      <c r="AH281" s="612">
        <v>0</v>
      </c>
      <c r="AI281" s="612">
        <v>0</v>
      </c>
      <c r="AJ281" s="612">
        <v>0</v>
      </c>
      <c r="AK281" s="612">
        <v>0</v>
      </c>
      <c r="AL281" s="612">
        <v>0</v>
      </c>
      <c r="AM281" s="612">
        <v>0</v>
      </c>
      <c r="AN281" s="612">
        <v>0</v>
      </c>
      <c r="AO281" s="612">
        <v>0</v>
      </c>
      <c r="AP281" s="612">
        <v>0</v>
      </c>
      <c r="AQ281" s="612">
        <v>0</v>
      </c>
      <c r="AR281" s="612">
        <v>0</v>
      </c>
      <c r="AS281" s="612">
        <v>0</v>
      </c>
      <c r="AT281" s="612">
        <v>0</v>
      </c>
      <c r="AU281" s="612">
        <v>0</v>
      </c>
      <c r="AV281" s="612">
        <v>0</v>
      </c>
      <c r="AW281" s="612">
        <v>0</v>
      </c>
      <c r="AX281" s="612">
        <v>0</v>
      </c>
      <c r="AY281" s="612">
        <v>0</v>
      </c>
      <c r="AZ281" s="612">
        <v>0</v>
      </c>
      <c r="BA281" s="612">
        <v>0</v>
      </c>
      <c r="BB281" s="612">
        <v>0</v>
      </c>
      <c r="BC281" s="612">
        <v>0</v>
      </c>
      <c r="BD281" s="612">
        <v>0</v>
      </c>
      <c r="BE281" s="612">
        <v>0</v>
      </c>
      <c r="BF281" s="612">
        <v>0</v>
      </c>
      <c r="BG281" s="612">
        <v>0</v>
      </c>
      <c r="BH281" s="612">
        <v>0</v>
      </c>
      <c r="BI281" s="612">
        <v>0</v>
      </c>
      <c r="BJ281" s="612">
        <v>0</v>
      </c>
      <c r="BK281" s="612">
        <v>0</v>
      </c>
      <c r="BL281" s="612">
        <v>0</v>
      </c>
      <c r="BM281" s="612">
        <v>0</v>
      </c>
      <c r="BN281" s="612">
        <v>0</v>
      </c>
      <c r="BO281" s="612">
        <v>0</v>
      </c>
      <c r="BP281" s="612">
        <v>0</v>
      </c>
      <c r="BQ281" s="612">
        <v>0</v>
      </c>
      <c r="BR281" s="612">
        <v>0</v>
      </c>
      <c r="BS281" s="612">
        <v>0</v>
      </c>
      <c r="BT281" s="612">
        <v>0</v>
      </c>
      <c r="BU281" s="612">
        <v>0</v>
      </c>
      <c r="BV281" s="612">
        <v>0</v>
      </c>
      <c r="BW281" s="612">
        <v>0</v>
      </c>
      <c r="BX281" s="612">
        <v>0</v>
      </c>
      <c r="BY281" s="612">
        <v>0</v>
      </c>
      <c r="BZ281" s="612">
        <v>0</v>
      </c>
      <c r="CA281" s="612">
        <v>0</v>
      </c>
      <c r="CB281" s="612">
        <v>0</v>
      </c>
      <c r="CC281" s="612">
        <v>0</v>
      </c>
      <c r="CD281" s="612">
        <v>0</v>
      </c>
      <c r="CE281" s="612">
        <v>0</v>
      </c>
      <c r="CF281" s="612">
        <v>0</v>
      </c>
      <c r="CG281" s="612">
        <v>0</v>
      </c>
      <c r="CH281" s="612">
        <v>0</v>
      </c>
      <c r="CI281" s="612">
        <v>0</v>
      </c>
      <c r="CJ281" s="612">
        <v>0</v>
      </c>
      <c r="CK281" s="612">
        <v>0</v>
      </c>
      <c r="CL281" s="612">
        <v>0</v>
      </c>
      <c r="CM281" s="612">
        <v>0</v>
      </c>
      <c r="CN281" s="612">
        <v>0</v>
      </c>
      <c r="CO281" s="612">
        <v>0</v>
      </c>
      <c r="CP281" s="612">
        <v>0</v>
      </c>
      <c r="CQ281" s="612">
        <v>0</v>
      </c>
      <c r="CR281" s="612">
        <v>0</v>
      </c>
      <c r="CS281" s="612">
        <v>0</v>
      </c>
      <c r="CT281" s="612">
        <v>0</v>
      </c>
      <c r="CU281" s="612">
        <v>0</v>
      </c>
      <c r="CV281" s="612">
        <v>0</v>
      </c>
      <c r="CW281" s="612">
        <v>0</v>
      </c>
      <c r="CX281" s="612">
        <v>0</v>
      </c>
      <c r="CY281" s="612">
        <v>0</v>
      </c>
      <c r="CZ281" s="612">
        <v>0</v>
      </c>
      <c r="DA281" s="612">
        <v>0</v>
      </c>
      <c r="DB281" s="612">
        <v>0</v>
      </c>
      <c r="DC281" s="612">
        <v>0</v>
      </c>
      <c r="DD281" s="612">
        <v>0</v>
      </c>
      <c r="DE281" s="612">
        <v>0</v>
      </c>
      <c r="DF281" s="612">
        <v>0</v>
      </c>
      <c r="DG281" s="612">
        <v>0</v>
      </c>
      <c r="DH281" s="612">
        <v>0</v>
      </c>
      <c r="DI281" s="612">
        <v>0</v>
      </c>
      <c r="DJ281" s="612">
        <v>0</v>
      </c>
      <c r="DK281" s="612">
        <v>0</v>
      </c>
      <c r="DL281" s="612">
        <v>0</v>
      </c>
      <c r="DM281" s="612">
        <v>0</v>
      </c>
      <c r="DN281" s="612">
        <v>0</v>
      </c>
      <c r="DO281" s="612">
        <v>0</v>
      </c>
      <c r="DP281" s="612">
        <v>0</v>
      </c>
      <c r="DQ281" s="612">
        <v>0</v>
      </c>
      <c r="DR281" s="612">
        <v>0</v>
      </c>
      <c r="DS281" s="612">
        <v>0</v>
      </c>
      <c r="DT281" s="612">
        <v>0</v>
      </c>
      <c r="DU281" s="612">
        <v>0</v>
      </c>
      <c r="DV281" s="612">
        <v>0</v>
      </c>
      <c r="DW281" s="612">
        <v>0</v>
      </c>
      <c r="DX281" s="612">
        <v>0</v>
      </c>
      <c r="DY281" s="612">
        <v>0</v>
      </c>
      <c r="DZ281" s="612">
        <v>0</v>
      </c>
      <c r="EA281" s="612">
        <v>0</v>
      </c>
      <c r="EB281" s="612">
        <v>0</v>
      </c>
      <c r="EC281" s="612">
        <v>0</v>
      </c>
      <c r="ED281" s="612">
        <v>0</v>
      </c>
      <c r="EE281" s="612">
        <v>0</v>
      </c>
      <c r="EF281" s="612">
        <v>0</v>
      </c>
      <c r="EG281" s="612">
        <v>0</v>
      </c>
      <c r="EH281" s="612">
        <v>0</v>
      </c>
      <c r="EI281" s="612">
        <v>0</v>
      </c>
      <c r="EJ281" s="612">
        <v>0</v>
      </c>
      <c r="EK281" s="612">
        <v>0</v>
      </c>
      <c r="EL281" s="612">
        <v>0</v>
      </c>
      <c r="EM281" s="612">
        <v>0</v>
      </c>
      <c r="EN281" s="612">
        <v>0</v>
      </c>
      <c r="EO281" s="612">
        <v>0</v>
      </c>
      <c r="EP281" s="612">
        <v>0</v>
      </c>
      <c r="EQ281" s="612">
        <v>0</v>
      </c>
      <c r="ER281" s="612">
        <v>0</v>
      </c>
      <c r="ES281" s="612">
        <v>0</v>
      </c>
      <c r="ET281" s="612">
        <v>0</v>
      </c>
      <c r="EU281" s="612">
        <v>0</v>
      </c>
      <c r="EV281" s="612">
        <v>0</v>
      </c>
      <c r="EW281" s="612">
        <v>0</v>
      </c>
      <c r="EX281" s="612">
        <v>0</v>
      </c>
      <c r="EY281" s="612">
        <v>0</v>
      </c>
      <c r="EZ281" s="612">
        <v>0</v>
      </c>
      <c r="FA281" s="612">
        <v>0</v>
      </c>
      <c r="FB281" s="612">
        <v>0</v>
      </c>
      <c r="FC281" s="612">
        <v>0</v>
      </c>
      <c r="FD281" s="612">
        <v>0</v>
      </c>
      <c r="FE281" s="612">
        <v>0</v>
      </c>
      <c r="FF281" s="612">
        <v>0</v>
      </c>
      <c r="FG281" s="612">
        <v>0</v>
      </c>
      <c r="FH281" s="612">
        <v>0</v>
      </c>
      <c r="FI281" s="612">
        <v>0</v>
      </c>
      <c r="FJ281" s="612">
        <v>0</v>
      </c>
      <c r="FK281" s="612">
        <v>0</v>
      </c>
      <c r="FL281" s="612">
        <v>0</v>
      </c>
      <c r="FM281" s="612">
        <v>0</v>
      </c>
      <c r="FN281" s="612">
        <v>0</v>
      </c>
      <c r="FO281" s="612">
        <v>0</v>
      </c>
      <c r="FP281" s="612">
        <v>0</v>
      </c>
      <c r="FQ281" s="612">
        <v>0</v>
      </c>
      <c r="FR281" s="612">
        <v>0</v>
      </c>
      <c r="FS281" s="612">
        <v>0</v>
      </c>
      <c r="FT281" s="612">
        <v>0</v>
      </c>
      <c r="FU281" s="612">
        <v>0</v>
      </c>
      <c r="FV281" s="612">
        <v>0</v>
      </c>
      <c r="FW281" s="612">
        <v>0</v>
      </c>
      <c r="FX281" s="612">
        <v>0</v>
      </c>
      <c r="FY281" s="612">
        <v>0</v>
      </c>
      <c r="FZ281" s="612">
        <v>0</v>
      </c>
      <c r="GA281" s="612">
        <v>0</v>
      </c>
      <c r="GB281" s="612">
        <v>0</v>
      </c>
      <c r="GC281" s="612">
        <v>0</v>
      </c>
      <c r="GD281" s="612">
        <v>0</v>
      </c>
      <c r="GE281" s="612">
        <v>0</v>
      </c>
      <c r="GF281" s="612">
        <v>0</v>
      </c>
      <c r="GG281" s="612">
        <v>0</v>
      </c>
      <c r="GH281" s="612">
        <v>0</v>
      </c>
      <c r="GI281" s="612">
        <v>0</v>
      </c>
      <c r="GJ281" s="612">
        <v>0</v>
      </c>
      <c r="GK281" s="612">
        <v>0</v>
      </c>
      <c r="GL281" s="612">
        <v>0</v>
      </c>
      <c r="GM281" s="612">
        <v>0</v>
      </c>
      <c r="GN281" s="612">
        <v>0</v>
      </c>
      <c r="GO281" s="612">
        <v>0</v>
      </c>
      <c r="GP281" s="612">
        <v>0</v>
      </c>
      <c r="GQ281" s="612">
        <v>0</v>
      </c>
      <c r="GR281" s="612">
        <v>0</v>
      </c>
      <c r="GS281" s="612">
        <v>0</v>
      </c>
      <c r="GT281" s="612">
        <v>0</v>
      </c>
      <c r="GU281" s="612">
        <v>0</v>
      </c>
      <c r="GV281" s="612">
        <v>0</v>
      </c>
      <c r="GW281" s="612">
        <v>0</v>
      </c>
      <c r="GX281" s="612">
        <v>0</v>
      </c>
      <c r="GY281" s="612">
        <v>0</v>
      </c>
      <c r="GZ281" s="612">
        <v>0</v>
      </c>
      <c r="HA281" s="612">
        <v>0</v>
      </c>
      <c r="HB281" s="612">
        <v>0</v>
      </c>
      <c r="HC281" s="612">
        <v>0</v>
      </c>
      <c r="HD281" s="612">
        <v>0</v>
      </c>
      <c r="HE281" s="612">
        <v>0</v>
      </c>
      <c r="HF281" s="612">
        <v>0</v>
      </c>
      <c r="HG281" s="612">
        <v>0</v>
      </c>
      <c r="HH281" s="612">
        <v>0</v>
      </c>
      <c r="HI281" s="612">
        <v>0</v>
      </c>
      <c r="HJ281" s="612">
        <v>0</v>
      </c>
      <c r="HK281" s="612">
        <v>0</v>
      </c>
      <c r="HL281" s="612">
        <v>0</v>
      </c>
      <c r="HM281" s="612">
        <v>0</v>
      </c>
      <c r="HN281" s="612">
        <v>0</v>
      </c>
      <c r="HO281" s="612">
        <v>0</v>
      </c>
      <c r="HP281" s="612">
        <v>0</v>
      </c>
      <c r="HQ281" s="612">
        <v>0</v>
      </c>
      <c r="HR281" s="612">
        <v>0</v>
      </c>
      <c r="HS281" s="612">
        <v>0</v>
      </c>
      <c r="HT281" s="612">
        <v>0</v>
      </c>
      <c r="HU281" s="612">
        <v>0</v>
      </c>
      <c r="HV281" s="612">
        <v>0</v>
      </c>
      <c r="HW281" s="612">
        <v>0</v>
      </c>
      <c r="HX281" s="612">
        <v>0</v>
      </c>
      <c r="HY281" s="612">
        <v>0</v>
      </c>
      <c r="HZ281" s="612">
        <v>0</v>
      </c>
      <c r="IA281" s="612">
        <v>0</v>
      </c>
      <c r="IB281" s="612">
        <v>0</v>
      </c>
      <c r="IC281" s="612">
        <v>0</v>
      </c>
      <c r="ID281" s="612">
        <v>0</v>
      </c>
      <c r="IE281" s="612">
        <v>0</v>
      </c>
      <c r="IF281" s="612">
        <v>0</v>
      </c>
      <c r="IG281" s="612">
        <v>0</v>
      </c>
      <c r="IH281" s="612">
        <v>0</v>
      </c>
      <c r="II281" s="612">
        <v>0</v>
      </c>
      <c r="IJ281" s="612">
        <v>0</v>
      </c>
      <c r="IK281" s="612">
        <v>0</v>
      </c>
      <c r="IL281" s="612">
        <v>0</v>
      </c>
      <c r="IM281" s="612">
        <v>0</v>
      </c>
      <c r="IN281" s="612">
        <v>0</v>
      </c>
      <c r="IO281" s="612">
        <v>0</v>
      </c>
      <c r="IP281" s="612">
        <v>0</v>
      </c>
      <c r="IQ281" s="612">
        <v>0</v>
      </c>
      <c r="IR281" s="612">
        <v>0</v>
      </c>
      <c r="IS281" s="612">
        <v>0</v>
      </c>
      <c r="IT281" s="612">
        <v>0</v>
      </c>
      <c r="IU281" s="612">
        <v>0</v>
      </c>
      <c r="IV281" s="612">
        <v>0</v>
      </c>
      <c r="IW281" s="612">
        <v>0</v>
      </c>
      <c r="IX281" s="612">
        <v>0</v>
      </c>
      <c r="IY281" s="612">
        <v>0</v>
      </c>
      <c r="IZ281" s="612">
        <v>0</v>
      </c>
      <c r="JA281" s="612">
        <v>0</v>
      </c>
      <c r="JB281" s="612">
        <v>0</v>
      </c>
      <c r="JC281" s="612">
        <v>0</v>
      </c>
      <c r="JD281" s="612">
        <v>0</v>
      </c>
      <c r="JE281" s="612">
        <v>0</v>
      </c>
      <c r="JF281" s="612">
        <v>0</v>
      </c>
      <c r="JG281" s="612">
        <v>0</v>
      </c>
      <c r="JH281" s="612">
        <v>0</v>
      </c>
      <c r="JI281" s="612">
        <v>0</v>
      </c>
      <c r="JJ281" s="612">
        <v>0</v>
      </c>
      <c r="JK281" s="612">
        <v>0</v>
      </c>
      <c r="JL281" s="612">
        <v>0</v>
      </c>
      <c r="JM281" s="612">
        <v>0</v>
      </c>
      <c r="JN281" s="612">
        <v>0</v>
      </c>
      <c r="JO281" s="612">
        <v>0</v>
      </c>
      <c r="JP281" s="612">
        <v>0</v>
      </c>
      <c r="JQ281" s="612">
        <v>0</v>
      </c>
      <c r="JR281" s="612">
        <v>0</v>
      </c>
      <c r="JS281" s="612">
        <v>0</v>
      </c>
      <c r="JT281" s="612">
        <v>0</v>
      </c>
      <c r="JU281" s="612">
        <v>0</v>
      </c>
      <c r="JV281" s="612">
        <v>0</v>
      </c>
      <c r="JW281" s="612">
        <v>0</v>
      </c>
      <c r="JX281" s="612">
        <v>0</v>
      </c>
      <c r="JY281" s="612">
        <v>0</v>
      </c>
      <c r="JZ281" s="612">
        <v>0</v>
      </c>
      <c r="KA281" s="612">
        <v>0</v>
      </c>
      <c r="KB281" s="612">
        <v>0</v>
      </c>
      <c r="KC281" s="612">
        <v>0</v>
      </c>
      <c r="KD281" s="612">
        <v>0</v>
      </c>
      <c r="KE281" s="612">
        <v>0</v>
      </c>
      <c r="KF281" s="612">
        <v>0</v>
      </c>
      <c r="KG281" s="612">
        <v>0</v>
      </c>
      <c r="KH281" s="612">
        <v>0</v>
      </c>
      <c r="KI281" s="612">
        <v>0</v>
      </c>
      <c r="KJ281" s="612">
        <v>0</v>
      </c>
      <c r="KK281" s="612">
        <v>0</v>
      </c>
      <c r="KL281" s="612">
        <v>0</v>
      </c>
      <c r="KM281" s="612">
        <v>0</v>
      </c>
      <c r="KN281" s="612">
        <v>0</v>
      </c>
      <c r="KO281" s="612">
        <v>0</v>
      </c>
      <c r="KP281" s="612">
        <v>0</v>
      </c>
      <c r="KQ281" s="612">
        <v>0</v>
      </c>
      <c r="KR281" s="612">
        <v>0</v>
      </c>
      <c r="KS281" s="612">
        <v>0</v>
      </c>
      <c r="KT281" s="612">
        <v>0</v>
      </c>
      <c r="KU281" s="612">
        <v>0</v>
      </c>
      <c r="KV281" s="612">
        <v>0</v>
      </c>
      <c r="KW281" s="612">
        <v>0</v>
      </c>
      <c r="KX281" s="612">
        <v>0</v>
      </c>
      <c r="KY281" s="612">
        <v>0</v>
      </c>
      <c r="KZ281" s="612">
        <v>0</v>
      </c>
      <c r="LA281" s="612">
        <v>0</v>
      </c>
      <c r="LB281" s="612">
        <v>0</v>
      </c>
      <c r="LC281" s="612">
        <v>0</v>
      </c>
      <c r="LD281" s="612">
        <v>0</v>
      </c>
      <c r="LE281" s="612">
        <v>0</v>
      </c>
      <c r="LF281" s="612">
        <v>0</v>
      </c>
      <c r="LG281" s="612">
        <v>0</v>
      </c>
      <c r="LH281" s="612">
        <v>0</v>
      </c>
      <c r="LI281" s="612">
        <v>0</v>
      </c>
      <c r="LJ281" s="612">
        <v>0</v>
      </c>
      <c r="LK281" s="612">
        <v>0</v>
      </c>
      <c r="LL281" s="612">
        <v>0</v>
      </c>
      <c r="LM281" s="612">
        <v>0</v>
      </c>
      <c r="LN281" s="612">
        <v>0</v>
      </c>
      <c r="LO281" s="612">
        <v>0</v>
      </c>
      <c r="LP281" s="612">
        <v>0</v>
      </c>
      <c r="LQ281" s="612">
        <v>0</v>
      </c>
      <c r="LR281" s="612">
        <v>0</v>
      </c>
      <c r="LS281" s="612">
        <v>0</v>
      </c>
      <c r="LT281" s="612">
        <v>0</v>
      </c>
      <c r="LU281" s="612">
        <v>0</v>
      </c>
      <c r="LV281" s="612">
        <v>0</v>
      </c>
      <c r="LW281" s="612">
        <v>0</v>
      </c>
      <c r="LX281" s="612">
        <v>0</v>
      </c>
      <c r="LY281" s="612">
        <v>0</v>
      </c>
      <c r="LZ281" s="612">
        <v>0</v>
      </c>
      <c r="MA281" s="612">
        <v>0</v>
      </c>
      <c r="MB281" s="612">
        <v>0</v>
      </c>
      <c r="MC281" s="612">
        <v>0</v>
      </c>
      <c r="MD281" s="612">
        <v>0</v>
      </c>
      <c r="ME281" s="612">
        <v>0</v>
      </c>
      <c r="MF281" s="612">
        <v>0</v>
      </c>
      <c r="MG281" s="612">
        <v>0</v>
      </c>
      <c r="MH281" s="612">
        <v>0</v>
      </c>
      <c r="MI281" s="612">
        <v>0</v>
      </c>
      <c r="MJ281" s="612">
        <v>0</v>
      </c>
      <c r="MK281" s="612">
        <v>0</v>
      </c>
      <c r="ML281" s="612">
        <v>0</v>
      </c>
      <c r="MM281" s="612">
        <v>0</v>
      </c>
      <c r="MN281" s="612">
        <v>0</v>
      </c>
      <c r="MO281" s="612">
        <v>0</v>
      </c>
      <c r="MP281" s="612">
        <v>0</v>
      </c>
      <c r="MQ281" s="612">
        <v>0</v>
      </c>
      <c r="MR281" s="612">
        <v>0</v>
      </c>
      <c r="MS281" s="612">
        <v>0</v>
      </c>
      <c r="MT281" s="612">
        <v>0</v>
      </c>
      <c r="MU281" s="612">
        <v>0</v>
      </c>
      <c r="MV281" s="612">
        <v>0</v>
      </c>
      <c r="MW281" s="612">
        <v>0</v>
      </c>
      <c r="MX281" s="612">
        <v>0</v>
      </c>
      <c r="MY281" s="612">
        <v>0</v>
      </c>
      <c r="MZ281" s="612">
        <v>0</v>
      </c>
      <c r="NA281" s="612">
        <v>0</v>
      </c>
      <c r="NB281" s="612">
        <v>0</v>
      </c>
      <c r="NC281" s="612">
        <v>0</v>
      </c>
      <c r="ND281" s="612">
        <v>0</v>
      </c>
      <c r="NE281" s="612">
        <v>0</v>
      </c>
      <c r="NF281" s="612">
        <v>0</v>
      </c>
      <c r="NG281" s="612">
        <v>0</v>
      </c>
      <c r="NH281" s="612">
        <v>0</v>
      </c>
      <c r="NI281" s="612">
        <v>0</v>
      </c>
      <c r="NJ281" s="612">
        <v>0</v>
      </c>
      <c r="NK281" s="612">
        <v>0</v>
      </c>
      <c r="NL281" s="612">
        <v>0</v>
      </c>
      <c r="NM281" s="612">
        <v>0</v>
      </c>
      <c r="NN281" s="612">
        <v>0</v>
      </c>
      <c r="NO281" s="612">
        <v>0</v>
      </c>
      <c r="NP281" s="612">
        <v>0</v>
      </c>
      <c r="NQ281" s="612">
        <v>0</v>
      </c>
      <c r="NR281" s="612">
        <v>0</v>
      </c>
      <c r="NS281" s="612">
        <v>0</v>
      </c>
      <c r="NT281" s="612">
        <v>0</v>
      </c>
      <c r="NU281" s="612">
        <v>0</v>
      </c>
      <c r="NV281" s="612">
        <v>0</v>
      </c>
      <c r="NW281" s="612">
        <v>0</v>
      </c>
      <c r="NX281" s="612">
        <v>0</v>
      </c>
      <c r="NY281" s="612">
        <v>0</v>
      </c>
      <c r="NZ281" s="612">
        <v>0</v>
      </c>
      <c r="OA281" s="612">
        <v>0</v>
      </c>
      <c r="OB281" s="612">
        <v>0</v>
      </c>
      <c r="OC281" s="612">
        <v>0</v>
      </c>
      <c r="OD281" s="612">
        <v>0</v>
      </c>
      <c r="OE281" s="612">
        <v>0</v>
      </c>
      <c r="OF281" s="612">
        <v>0</v>
      </c>
      <c r="OG281" s="612">
        <v>0</v>
      </c>
      <c r="OH281" s="612">
        <v>0</v>
      </c>
      <c r="OI281" s="612">
        <v>0</v>
      </c>
      <c r="OJ281" s="612">
        <v>0</v>
      </c>
      <c r="OK281" s="612">
        <v>0</v>
      </c>
      <c r="OL281" s="612">
        <v>0</v>
      </c>
      <c r="OM281" s="612">
        <v>0</v>
      </c>
      <c r="ON281" s="612">
        <v>0</v>
      </c>
      <c r="OO281" s="612">
        <v>0</v>
      </c>
      <c r="OP281" s="612">
        <v>0</v>
      </c>
      <c r="OQ281" s="612">
        <v>0</v>
      </c>
      <c r="OR281" s="612">
        <v>0</v>
      </c>
      <c r="OS281" s="612">
        <v>0</v>
      </c>
      <c r="OT281" s="612">
        <v>0</v>
      </c>
      <c r="OU281" s="612">
        <v>0</v>
      </c>
      <c r="OV281" s="612">
        <v>0</v>
      </c>
      <c r="OW281" s="612">
        <v>0</v>
      </c>
      <c r="OX281" s="612">
        <v>0</v>
      </c>
      <c r="OY281" s="612">
        <v>0</v>
      </c>
      <c r="OZ281" s="612">
        <v>0</v>
      </c>
      <c r="PA281" s="612">
        <v>0</v>
      </c>
      <c r="PB281" s="612">
        <v>0</v>
      </c>
      <c r="PC281" s="612">
        <v>0</v>
      </c>
      <c r="PD281" s="612">
        <v>0</v>
      </c>
      <c r="PE281" s="612">
        <v>0</v>
      </c>
      <c r="PF281" s="612">
        <v>0</v>
      </c>
      <c r="PG281" s="612">
        <v>0</v>
      </c>
      <c r="PH281" s="612">
        <v>0</v>
      </c>
      <c r="PI281" s="612">
        <v>0</v>
      </c>
      <c r="PJ281" s="612">
        <v>0</v>
      </c>
      <c r="PK281" s="612">
        <v>0</v>
      </c>
      <c r="PL281" s="612">
        <v>0</v>
      </c>
      <c r="PM281" s="612">
        <v>0</v>
      </c>
      <c r="PN281" s="612">
        <v>0</v>
      </c>
      <c r="PO281" s="612">
        <v>0</v>
      </c>
      <c r="PP281" s="612">
        <v>0</v>
      </c>
      <c r="PQ281" s="612">
        <v>0</v>
      </c>
      <c r="PR281" s="612">
        <v>0</v>
      </c>
      <c r="PS281" s="612">
        <v>0</v>
      </c>
      <c r="PT281" s="612">
        <v>0</v>
      </c>
      <c r="PU281" s="612">
        <v>0</v>
      </c>
      <c r="PV281" s="612">
        <v>0</v>
      </c>
      <c r="PW281" s="612">
        <v>0</v>
      </c>
      <c r="PX281" s="612">
        <v>0</v>
      </c>
      <c r="PY281" s="612">
        <v>0</v>
      </c>
      <c r="PZ281" s="612">
        <v>0</v>
      </c>
      <c r="QA281" s="612">
        <v>0</v>
      </c>
      <c r="QB281" s="612">
        <v>0</v>
      </c>
      <c r="QC281" s="612">
        <v>0</v>
      </c>
      <c r="QD281" s="612">
        <v>0</v>
      </c>
      <c r="QE281" s="612">
        <v>0</v>
      </c>
      <c r="QF281" s="612">
        <v>0</v>
      </c>
      <c r="QG281" s="612">
        <v>0</v>
      </c>
      <c r="QH281" s="612">
        <v>0</v>
      </c>
      <c r="QI281" s="612">
        <v>0</v>
      </c>
      <c r="QJ281" s="612">
        <v>0</v>
      </c>
      <c r="QK281" s="612">
        <v>0</v>
      </c>
      <c r="QL281" s="612">
        <v>0</v>
      </c>
      <c r="QM281" s="612">
        <v>0</v>
      </c>
      <c r="QN281" s="612">
        <v>0</v>
      </c>
      <c r="QO281" s="612">
        <v>0</v>
      </c>
      <c r="QP281" s="612">
        <v>0</v>
      </c>
      <c r="QQ281" s="612">
        <v>0</v>
      </c>
      <c r="QR281" s="612">
        <v>0</v>
      </c>
      <c r="QS281" s="612">
        <v>0</v>
      </c>
      <c r="QT281" s="612">
        <v>0</v>
      </c>
      <c r="QU281" s="612">
        <v>0</v>
      </c>
      <c r="QV281" s="612">
        <v>0</v>
      </c>
      <c r="QW281" s="612">
        <v>0</v>
      </c>
      <c r="QX281" s="612">
        <v>0</v>
      </c>
      <c r="QY281" s="612">
        <v>0</v>
      </c>
      <c r="QZ281" s="612">
        <v>0</v>
      </c>
      <c r="RA281" s="612">
        <v>0</v>
      </c>
      <c r="RB281" s="612">
        <v>0</v>
      </c>
      <c r="RC281" s="612">
        <v>0</v>
      </c>
      <c r="RD281" s="612">
        <v>0</v>
      </c>
      <c r="RE281" s="612">
        <v>0</v>
      </c>
      <c r="RF281" s="612">
        <v>0</v>
      </c>
      <c r="RG281" s="612">
        <v>0</v>
      </c>
      <c r="RH281" s="612">
        <v>0</v>
      </c>
      <c r="RI281" s="612">
        <v>0</v>
      </c>
      <c r="RJ281" s="612">
        <v>0</v>
      </c>
      <c r="RK281" s="612">
        <v>0</v>
      </c>
      <c r="RL281" s="612">
        <v>0</v>
      </c>
      <c r="RM281" s="612">
        <v>0</v>
      </c>
      <c r="RN281" s="612">
        <v>0</v>
      </c>
      <c r="RO281" s="612">
        <v>0</v>
      </c>
      <c r="RP281" s="612">
        <v>0</v>
      </c>
      <c r="RQ281" s="612">
        <v>0</v>
      </c>
      <c r="RR281" s="612">
        <v>0</v>
      </c>
      <c r="RS281" s="612">
        <v>0</v>
      </c>
      <c r="RT281" s="612">
        <v>0</v>
      </c>
      <c r="RU281" s="612">
        <v>0</v>
      </c>
      <c r="RV281" s="612">
        <v>0</v>
      </c>
      <c r="RW281" s="612">
        <v>0</v>
      </c>
      <c r="RX281" s="612">
        <v>0</v>
      </c>
      <c r="RY281" s="612">
        <v>0</v>
      </c>
      <c r="RZ281" s="612">
        <v>0</v>
      </c>
      <c r="SA281" s="612">
        <v>0</v>
      </c>
      <c r="SB281" s="612">
        <v>0</v>
      </c>
      <c r="SC281" s="612">
        <v>0</v>
      </c>
      <c r="SD281" s="612">
        <v>0</v>
      </c>
      <c r="SE281" s="612">
        <v>0</v>
      </c>
      <c r="SF281" s="612">
        <v>0</v>
      </c>
      <c r="SG281" s="612">
        <v>0</v>
      </c>
      <c r="SH281" s="612">
        <v>0</v>
      </c>
      <c r="SI281" s="612">
        <v>0</v>
      </c>
      <c r="SJ281" s="612">
        <v>0</v>
      </c>
      <c r="SK281" s="267">
        <f t="shared" si="458"/>
        <v>0</v>
      </c>
      <c r="SL281" s="254"/>
      <c r="SM281" s="242"/>
      <c r="SN281" s="242"/>
      <c r="SO281" s="242"/>
    </row>
    <row r="282" spans="1:509" outlineLevel="3" x14ac:dyDescent="0.35">
      <c r="A282" s="242"/>
      <c r="B282" s="251"/>
      <c r="C282" s="438">
        <f>INT($C$29)+3</f>
        <v>4</v>
      </c>
      <c r="D282" s="267"/>
      <c r="E282" s="316">
        <f t="shared" si="505"/>
        <v>141</v>
      </c>
      <c r="F282" s="322"/>
      <c r="G282" s="322"/>
      <c r="H282" s="267"/>
      <c r="I282" s="493"/>
      <c r="J282" s="493" t="s">
        <v>693</v>
      </c>
      <c r="K282" s="493"/>
      <c r="L282" s="614">
        <v>0</v>
      </c>
      <c r="M282" s="614">
        <v>0</v>
      </c>
      <c r="N282" s="614">
        <v>0</v>
      </c>
      <c r="O282" s="614">
        <v>0</v>
      </c>
      <c r="P282" s="614">
        <v>0</v>
      </c>
      <c r="Q282" s="614">
        <v>0</v>
      </c>
      <c r="R282" s="614">
        <v>0</v>
      </c>
      <c r="S282" s="614">
        <v>0</v>
      </c>
      <c r="T282" s="614">
        <v>0</v>
      </c>
      <c r="U282" s="614">
        <v>0</v>
      </c>
      <c r="V282" s="614">
        <v>0</v>
      </c>
      <c r="W282" s="614">
        <v>0</v>
      </c>
      <c r="X282" s="614">
        <v>0</v>
      </c>
      <c r="Y282" s="614">
        <v>0</v>
      </c>
      <c r="Z282" s="614">
        <v>0</v>
      </c>
      <c r="AA282" s="614">
        <v>0</v>
      </c>
      <c r="AB282" s="614">
        <v>0</v>
      </c>
      <c r="AC282" s="614">
        <v>0</v>
      </c>
      <c r="AD282" s="614">
        <v>0</v>
      </c>
      <c r="AE282" s="614">
        <v>0</v>
      </c>
      <c r="AF282" s="614">
        <v>0</v>
      </c>
      <c r="AG282" s="614">
        <v>0</v>
      </c>
      <c r="AH282" s="614">
        <v>0</v>
      </c>
      <c r="AI282" s="614">
        <v>0</v>
      </c>
      <c r="AJ282" s="614">
        <v>0</v>
      </c>
      <c r="AK282" s="614">
        <v>0</v>
      </c>
      <c r="AL282" s="614">
        <v>0</v>
      </c>
      <c r="AM282" s="614">
        <v>0</v>
      </c>
      <c r="AN282" s="614">
        <v>0</v>
      </c>
      <c r="AO282" s="614">
        <v>0</v>
      </c>
      <c r="AP282" s="614">
        <v>0</v>
      </c>
      <c r="AQ282" s="614">
        <v>0</v>
      </c>
      <c r="AR282" s="614">
        <v>0</v>
      </c>
      <c r="AS282" s="614">
        <v>0</v>
      </c>
      <c r="AT282" s="614">
        <v>0</v>
      </c>
      <c r="AU282" s="614">
        <v>0</v>
      </c>
      <c r="AV282" s="614">
        <v>0</v>
      </c>
      <c r="AW282" s="614">
        <v>0</v>
      </c>
      <c r="AX282" s="614">
        <v>0</v>
      </c>
      <c r="AY282" s="614">
        <v>0</v>
      </c>
      <c r="AZ282" s="614">
        <v>0</v>
      </c>
      <c r="BA282" s="614">
        <v>0</v>
      </c>
      <c r="BB282" s="614">
        <v>0</v>
      </c>
      <c r="BC282" s="614">
        <v>0</v>
      </c>
      <c r="BD282" s="614">
        <v>0</v>
      </c>
      <c r="BE282" s="614">
        <v>0</v>
      </c>
      <c r="BF282" s="614">
        <v>0</v>
      </c>
      <c r="BG282" s="614">
        <v>0</v>
      </c>
      <c r="BH282" s="614">
        <v>0</v>
      </c>
      <c r="BI282" s="614">
        <v>0</v>
      </c>
      <c r="BJ282" s="614">
        <v>0</v>
      </c>
      <c r="BK282" s="614">
        <v>0</v>
      </c>
      <c r="BL282" s="614">
        <v>0</v>
      </c>
      <c r="BM282" s="614">
        <v>0</v>
      </c>
      <c r="BN282" s="614">
        <v>0</v>
      </c>
      <c r="BO282" s="614">
        <v>0</v>
      </c>
      <c r="BP282" s="614">
        <v>0</v>
      </c>
      <c r="BQ282" s="614">
        <v>0</v>
      </c>
      <c r="BR282" s="614">
        <v>0</v>
      </c>
      <c r="BS282" s="614">
        <v>0</v>
      </c>
      <c r="BT282" s="614">
        <v>0</v>
      </c>
      <c r="BU282" s="614">
        <v>0</v>
      </c>
      <c r="BV282" s="614">
        <v>0</v>
      </c>
      <c r="BW282" s="614">
        <v>0</v>
      </c>
      <c r="BX282" s="614">
        <v>0</v>
      </c>
      <c r="BY282" s="614">
        <v>0</v>
      </c>
      <c r="BZ282" s="614">
        <v>0</v>
      </c>
      <c r="CA282" s="614">
        <v>0</v>
      </c>
      <c r="CB282" s="614">
        <v>0</v>
      </c>
      <c r="CC282" s="614">
        <v>0</v>
      </c>
      <c r="CD282" s="614">
        <v>0</v>
      </c>
      <c r="CE282" s="614">
        <v>0</v>
      </c>
      <c r="CF282" s="614">
        <v>0</v>
      </c>
      <c r="CG282" s="614">
        <v>0</v>
      </c>
      <c r="CH282" s="614">
        <v>0</v>
      </c>
      <c r="CI282" s="614">
        <v>0</v>
      </c>
      <c r="CJ282" s="614">
        <v>0</v>
      </c>
      <c r="CK282" s="614">
        <v>0</v>
      </c>
      <c r="CL282" s="614">
        <v>0</v>
      </c>
      <c r="CM282" s="614">
        <v>0</v>
      </c>
      <c r="CN282" s="614">
        <v>0</v>
      </c>
      <c r="CO282" s="614">
        <v>0</v>
      </c>
      <c r="CP282" s="614">
        <v>0</v>
      </c>
      <c r="CQ282" s="614">
        <v>0</v>
      </c>
      <c r="CR282" s="614">
        <v>0</v>
      </c>
      <c r="CS282" s="614">
        <v>0</v>
      </c>
      <c r="CT282" s="614">
        <v>0</v>
      </c>
      <c r="CU282" s="614">
        <v>0</v>
      </c>
      <c r="CV282" s="614">
        <v>0</v>
      </c>
      <c r="CW282" s="614">
        <v>0</v>
      </c>
      <c r="CX282" s="614">
        <v>0</v>
      </c>
      <c r="CY282" s="614">
        <v>0</v>
      </c>
      <c r="CZ282" s="614">
        <v>0</v>
      </c>
      <c r="DA282" s="614">
        <v>0</v>
      </c>
      <c r="DB282" s="614">
        <v>0</v>
      </c>
      <c r="DC282" s="614">
        <v>0</v>
      </c>
      <c r="DD282" s="614">
        <v>0</v>
      </c>
      <c r="DE282" s="614">
        <v>0</v>
      </c>
      <c r="DF282" s="614">
        <v>0</v>
      </c>
      <c r="DG282" s="614">
        <v>0</v>
      </c>
      <c r="DH282" s="614">
        <v>0</v>
      </c>
      <c r="DI282" s="614">
        <v>0</v>
      </c>
      <c r="DJ282" s="614">
        <v>0</v>
      </c>
      <c r="DK282" s="614">
        <v>0</v>
      </c>
      <c r="DL282" s="614">
        <v>0</v>
      </c>
      <c r="DM282" s="614">
        <v>0</v>
      </c>
      <c r="DN282" s="614">
        <v>0</v>
      </c>
      <c r="DO282" s="614">
        <v>0</v>
      </c>
      <c r="DP282" s="614">
        <v>0</v>
      </c>
      <c r="DQ282" s="614">
        <v>0</v>
      </c>
      <c r="DR282" s="614">
        <v>0</v>
      </c>
      <c r="DS282" s="614">
        <v>0</v>
      </c>
      <c r="DT282" s="614">
        <v>0</v>
      </c>
      <c r="DU282" s="614">
        <v>0</v>
      </c>
      <c r="DV282" s="614">
        <v>0</v>
      </c>
      <c r="DW282" s="614">
        <v>0</v>
      </c>
      <c r="DX282" s="614">
        <v>0</v>
      </c>
      <c r="DY282" s="614">
        <v>0</v>
      </c>
      <c r="DZ282" s="614">
        <v>0</v>
      </c>
      <c r="EA282" s="614">
        <v>0</v>
      </c>
      <c r="EB282" s="614">
        <v>0</v>
      </c>
      <c r="EC282" s="614">
        <v>0</v>
      </c>
      <c r="ED282" s="614">
        <v>0</v>
      </c>
      <c r="EE282" s="614">
        <v>0</v>
      </c>
      <c r="EF282" s="614">
        <v>0</v>
      </c>
      <c r="EG282" s="614">
        <v>0</v>
      </c>
      <c r="EH282" s="614">
        <v>0</v>
      </c>
      <c r="EI282" s="614">
        <v>0</v>
      </c>
      <c r="EJ282" s="614">
        <v>0</v>
      </c>
      <c r="EK282" s="614">
        <v>0</v>
      </c>
      <c r="EL282" s="614">
        <v>0</v>
      </c>
      <c r="EM282" s="614">
        <v>0</v>
      </c>
      <c r="EN282" s="614">
        <v>0</v>
      </c>
      <c r="EO282" s="614">
        <v>0</v>
      </c>
      <c r="EP282" s="614">
        <v>0</v>
      </c>
      <c r="EQ282" s="614">
        <v>0</v>
      </c>
      <c r="ER282" s="614">
        <v>0</v>
      </c>
      <c r="ES282" s="614">
        <v>0</v>
      </c>
      <c r="ET282" s="614">
        <v>0</v>
      </c>
      <c r="EU282" s="614">
        <v>0</v>
      </c>
      <c r="EV282" s="614">
        <v>0</v>
      </c>
      <c r="EW282" s="614">
        <v>0</v>
      </c>
      <c r="EX282" s="614">
        <v>0</v>
      </c>
      <c r="EY282" s="614">
        <v>0</v>
      </c>
      <c r="EZ282" s="614">
        <v>0</v>
      </c>
      <c r="FA282" s="614">
        <v>0</v>
      </c>
      <c r="FB282" s="614">
        <v>0</v>
      </c>
      <c r="FC282" s="614">
        <v>0</v>
      </c>
      <c r="FD282" s="614">
        <v>0</v>
      </c>
      <c r="FE282" s="614">
        <v>0</v>
      </c>
      <c r="FF282" s="614">
        <v>0</v>
      </c>
      <c r="FG282" s="614">
        <v>0</v>
      </c>
      <c r="FH282" s="614">
        <v>0</v>
      </c>
      <c r="FI282" s="614">
        <v>0</v>
      </c>
      <c r="FJ282" s="614">
        <v>0</v>
      </c>
      <c r="FK282" s="614">
        <v>0</v>
      </c>
      <c r="FL282" s="614">
        <v>0</v>
      </c>
      <c r="FM282" s="614">
        <v>0</v>
      </c>
      <c r="FN282" s="614">
        <v>0</v>
      </c>
      <c r="FO282" s="614">
        <v>0</v>
      </c>
      <c r="FP282" s="614">
        <v>0</v>
      </c>
      <c r="FQ282" s="614">
        <v>0</v>
      </c>
      <c r="FR282" s="614">
        <v>0</v>
      </c>
      <c r="FS282" s="614">
        <v>0</v>
      </c>
      <c r="FT282" s="614">
        <v>0</v>
      </c>
      <c r="FU282" s="614">
        <v>0</v>
      </c>
      <c r="FV282" s="614">
        <v>0</v>
      </c>
      <c r="FW282" s="614">
        <v>0</v>
      </c>
      <c r="FX282" s="614">
        <v>0</v>
      </c>
      <c r="FY282" s="614">
        <v>0</v>
      </c>
      <c r="FZ282" s="614">
        <v>0</v>
      </c>
      <c r="GA282" s="614">
        <v>0</v>
      </c>
      <c r="GB282" s="614">
        <v>0</v>
      </c>
      <c r="GC282" s="614">
        <v>0</v>
      </c>
      <c r="GD282" s="614">
        <v>0</v>
      </c>
      <c r="GE282" s="614">
        <v>0</v>
      </c>
      <c r="GF282" s="614">
        <v>0</v>
      </c>
      <c r="GG282" s="614">
        <v>0</v>
      </c>
      <c r="GH282" s="614">
        <v>0</v>
      </c>
      <c r="GI282" s="614">
        <v>0</v>
      </c>
      <c r="GJ282" s="614">
        <v>0</v>
      </c>
      <c r="GK282" s="614">
        <v>0</v>
      </c>
      <c r="GL282" s="614">
        <v>0</v>
      </c>
      <c r="GM282" s="614">
        <v>0</v>
      </c>
      <c r="GN282" s="614">
        <v>0</v>
      </c>
      <c r="GO282" s="614">
        <v>0</v>
      </c>
      <c r="GP282" s="614">
        <v>0</v>
      </c>
      <c r="GQ282" s="614">
        <v>0</v>
      </c>
      <c r="GR282" s="614">
        <v>0</v>
      </c>
      <c r="GS282" s="614">
        <v>0</v>
      </c>
      <c r="GT282" s="614">
        <v>0</v>
      </c>
      <c r="GU282" s="614">
        <v>0</v>
      </c>
      <c r="GV282" s="614">
        <v>0</v>
      </c>
      <c r="GW282" s="614">
        <v>0</v>
      </c>
      <c r="GX282" s="614">
        <v>0</v>
      </c>
      <c r="GY282" s="614">
        <v>0</v>
      </c>
      <c r="GZ282" s="614">
        <v>0</v>
      </c>
      <c r="HA282" s="614">
        <v>0</v>
      </c>
      <c r="HB282" s="614">
        <v>0</v>
      </c>
      <c r="HC282" s="614">
        <v>0</v>
      </c>
      <c r="HD282" s="614">
        <v>0</v>
      </c>
      <c r="HE282" s="614">
        <v>0</v>
      </c>
      <c r="HF282" s="614">
        <v>0</v>
      </c>
      <c r="HG282" s="614">
        <v>0</v>
      </c>
      <c r="HH282" s="614">
        <v>0</v>
      </c>
      <c r="HI282" s="614">
        <v>0</v>
      </c>
      <c r="HJ282" s="614">
        <v>0</v>
      </c>
      <c r="HK282" s="614">
        <v>0</v>
      </c>
      <c r="HL282" s="614">
        <v>0</v>
      </c>
      <c r="HM282" s="614">
        <v>0</v>
      </c>
      <c r="HN282" s="614">
        <v>0</v>
      </c>
      <c r="HO282" s="614">
        <v>0</v>
      </c>
      <c r="HP282" s="614">
        <v>0</v>
      </c>
      <c r="HQ282" s="614">
        <v>0</v>
      </c>
      <c r="HR282" s="614">
        <v>0</v>
      </c>
      <c r="HS282" s="614">
        <v>0</v>
      </c>
      <c r="HT282" s="614">
        <v>0</v>
      </c>
      <c r="HU282" s="614">
        <v>0</v>
      </c>
      <c r="HV282" s="614">
        <v>0</v>
      </c>
      <c r="HW282" s="614">
        <v>0</v>
      </c>
      <c r="HX282" s="614">
        <v>0</v>
      </c>
      <c r="HY282" s="614">
        <v>0</v>
      </c>
      <c r="HZ282" s="614">
        <v>0</v>
      </c>
      <c r="IA282" s="614">
        <v>0</v>
      </c>
      <c r="IB282" s="614">
        <v>0</v>
      </c>
      <c r="IC282" s="614">
        <v>0</v>
      </c>
      <c r="ID282" s="614">
        <v>0</v>
      </c>
      <c r="IE282" s="614">
        <v>0</v>
      </c>
      <c r="IF282" s="614">
        <v>0</v>
      </c>
      <c r="IG282" s="614">
        <v>0</v>
      </c>
      <c r="IH282" s="614">
        <v>0</v>
      </c>
      <c r="II282" s="614">
        <v>0</v>
      </c>
      <c r="IJ282" s="614">
        <v>0</v>
      </c>
      <c r="IK282" s="614">
        <v>0</v>
      </c>
      <c r="IL282" s="614">
        <v>0</v>
      </c>
      <c r="IM282" s="614">
        <v>0</v>
      </c>
      <c r="IN282" s="614">
        <v>0</v>
      </c>
      <c r="IO282" s="614">
        <v>0</v>
      </c>
      <c r="IP282" s="614">
        <v>0</v>
      </c>
      <c r="IQ282" s="614">
        <v>0</v>
      </c>
      <c r="IR282" s="614">
        <v>0</v>
      </c>
      <c r="IS282" s="614">
        <v>0</v>
      </c>
      <c r="IT282" s="614">
        <v>0</v>
      </c>
      <c r="IU282" s="614">
        <v>0</v>
      </c>
      <c r="IV282" s="614">
        <v>0</v>
      </c>
      <c r="IW282" s="614">
        <v>0</v>
      </c>
      <c r="IX282" s="614">
        <v>0</v>
      </c>
      <c r="IY282" s="614">
        <v>0</v>
      </c>
      <c r="IZ282" s="614">
        <v>0</v>
      </c>
      <c r="JA282" s="614">
        <v>0</v>
      </c>
      <c r="JB282" s="614">
        <v>0</v>
      </c>
      <c r="JC282" s="614">
        <v>0</v>
      </c>
      <c r="JD282" s="614">
        <v>0</v>
      </c>
      <c r="JE282" s="614">
        <v>0</v>
      </c>
      <c r="JF282" s="614">
        <v>0</v>
      </c>
      <c r="JG282" s="614">
        <v>0</v>
      </c>
      <c r="JH282" s="614">
        <v>0</v>
      </c>
      <c r="JI282" s="614">
        <v>0</v>
      </c>
      <c r="JJ282" s="614">
        <v>0</v>
      </c>
      <c r="JK282" s="614">
        <v>0</v>
      </c>
      <c r="JL282" s="614">
        <v>0</v>
      </c>
      <c r="JM282" s="614">
        <v>0</v>
      </c>
      <c r="JN282" s="614">
        <v>0</v>
      </c>
      <c r="JO282" s="614">
        <v>0</v>
      </c>
      <c r="JP282" s="614">
        <v>0</v>
      </c>
      <c r="JQ282" s="614">
        <v>0</v>
      </c>
      <c r="JR282" s="614">
        <v>0</v>
      </c>
      <c r="JS282" s="614">
        <v>0</v>
      </c>
      <c r="JT282" s="614">
        <v>0</v>
      </c>
      <c r="JU282" s="614">
        <v>0</v>
      </c>
      <c r="JV282" s="614">
        <v>0</v>
      </c>
      <c r="JW282" s="614">
        <v>0</v>
      </c>
      <c r="JX282" s="614">
        <v>0</v>
      </c>
      <c r="JY282" s="614">
        <v>0</v>
      </c>
      <c r="JZ282" s="614">
        <v>0</v>
      </c>
      <c r="KA282" s="614">
        <v>0</v>
      </c>
      <c r="KB282" s="614">
        <v>0</v>
      </c>
      <c r="KC282" s="614">
        <v>0</v>
      </c>
      <c r="KD282" s="614">
        <v>0</v>
      </c>
      <c r="KE282" s="614">
        <v>0</v>
      </c>
      <c r="KF282" s="614">
        <v>0</v>
      </c>
      <c r="KG282" s="614">
        <v>0</v>
      </c>
      <c r="KH282" s="614">
        <v>0</v>
      </c>
      <c r="KI282" s="614">
        <v>0</v>
      </c>
      <c r="KJ282" s="614">
        <v>0</v>
      </c>
      <c r="KK282" s="614">
        <v>0</v>
      </c>
      <c r="KL282" s="614">
        <v>0</v>
      </c>
      <c r="KM282" s="614">
        <v>0</v>
      </c>
      <c r="KN282" s="614">
        <v>0</v>
      </c>
      <c r="KO282" s="614">
        <v>0</v>
      </c>
      <c r="KP282" s="614">
        <v>0</v>
      </c>
      <c r="KQ282" s="614">
        <v>0</v>
      </c>
      <c r="KR282" s="614">
        <v>0</v>
      </c>
      <c r="KS282" s="614">
        <v>0</v>
      </c>
      <c r="KT282" s="614">
        <v>0</v>
      </c>
      <c r="KU282" s="614">
        <v>0</v>
      </c>
      <c r="KV282" s="614">
        <v>0</v>
      </c>
      <c r="KW282" s="614">
        <v>0</v>
      </c>
      <c r="KX282" s="614">
        <v>0</v>
      </c>
      <c r="KY282" s="614">
        <v>0</v>
      </c>
      <c r="KZ282" s="614">
        <v>0</v>
      </c>
      <c r="LA282" s="614">
        <v>0</v>
      </c>
      <c r="LB282" s="614">
        <v>0</v>
      </c>
      <c r="LC282" s="614">
        <v>0</v>
      </c>
      <c r="LD282" s="614">
        <v>0</v>
      </c>
      <c r="LE282" s="614">
        <v>0</v>
      </c>
      <c r="LF282" s="614">
        <v>0</v>
      </c>
      <c r="LG282" s="614">
        <v>0</v>
      </c>
      <c r="LH282" s="614">
        <v>0</v>
      </c>
      <c r="LI282" s="614">
        <v>0</v>
      </c>
      <c r="LJ282" s="614">
        <v>0</v>
      </c>
      <c r="LK282" s="614">
        <v>0</v>
      </c>
      <c r="LL282" s="614">
        <v>0</v>
      </c>
      <c r="LM282" s="614">
        <v>0</v>
      </c>
      <c r="LN282" s="614">
        <v>0</v>
      </c>
      <c r="LO282" s="614">
        <v>0</v>
      </c>
      <c r="LP282" s="614">
        <v>0</v>
      </c>
      <c r="LQ282" s="614">
        <v>0</v>
      </c>
      <c r="LR282" s="614">
        <v>0</v>
      </c>
      <c r="LS282" s="614">
        <v>0</v>
      </c>
      <c r="LT282" s="614">
        <v>0</v>
      </c>
      <c r="LU282" s="614">
        <v>0</v>
      </c>
      <c r="LV282" s="614">
        <v>0</v>
      </c>
      <c r="LW282" s="614">
        <v>0</v>
      </c>
      <c r="LX282" s="614">
        <v>0</v>
      </c>
      <c r="LY282" s="614">
        <v>0</v>
      </c>
      <c r="LZ282" s="614">
        <v>0</v>
      </c>
      <c r="MA282" s="614">
        <v>0</v>
      </c>
      <c r="MB282" s="614">
        <v>0</v>
      </c>
      <c r="MC282" s="614">
        <v>0</v>
      </c>
      <c r="MD282" s="614">
        <v>0</v>
      </c>
      <c r="ME282" s="614">
        <v>0</v>
      </c>
      <c r="MF282" s="614">
        <v>0</v>
      </c>
      <c r="MG282" s="614">
        <v>0</v>
      </c>
      <c r="MH282" s="614">
        <v>0</v>
      </c>
      <c r="MI282" s="614">
        <v>0</v>
      </c>
      <c r="MJ282" s="614">
        <v>0</v>
      </c>
      <c r="MK282" s="614">
        <v>0</v>
      </c>
      <c r="ML282" s="614">
        <v>0</v>
      </c>
      <c r="MM282" s="614">
        <v>0</v>
      </c>
      <c r="MN282" s="614">
        <v>0</v>
      </c>
      <c r="MO282" s="614">
        <v>0</v>
      </c>
      <c r="MP282" s="614">
        <v>0</v>
      </c>
      <c r="MQ282" s="614">
        <v>0</v>
      </c>
      <c r="MR282" s="614">
        <v>0</v>
      </c>
      <c r="MS282" s="614">
        <v>0</v>
      </c>
      <c r="MT282" s="614">
        <v>0</v>
      </c>
      <c r="MU282" s="614">
        <v>0</v>
      </c>
      <c r="MV282" s="614">
        <v>0</v>
      </c>
      <c r="MW282" s="614">
        <v>0</v>
      </c>
      <c r="MX282" s="614">
        <v>0</v>
      </c>
      <c r="MY282" s="614">
        <v>0</v>
      </c>
      <c r="MZ282" s="614">
        <v>0</v>
      </c>
      <c r="NA282" s="614">
        <v>0</v>
      </c>
      <c r="NB282" s="614">
        <v>0</v>
      </c>
      <c r="NC282" s="614">
        <v>0</v>
      </c>
      <c r="ND282" s="614">
        <v>0</v>
      </c>
      <c r="NE282" s="614">
        <v>0</v>
      </c>
      <c r="NF282" s="614">
        <v>0</v>
      </c>
      <c r="NG282" s="614">
        <v>0</v>
      </c>
      <c r="NH282" s="614">
        <v>0</v>
      </c>
      <c r="NI282" s="614">
        <v>0</v>
      </c>
      <c r="NJ282" s="614">
        <v>0</v>
      </c>
      <c r="NK282" s="614">
        <v>0</v>
      </c>
      <c r="NL282" s="614">
        <v>0</v>
      </c>
      <c r="NM282" s="614">
        <v>0</v>
      </c>
      <c r="NN282" s="614">
        <v>0</v>
      </c>
      <c r="NO282" s="614">
        <v>0</v>
      </c>
      <c r="NP282" s="614">
        <v>0</v>
      </c>
      <c r="NQ282" s="614">
        <v>0</v>
      </c>
      <c r="NR282" s="614">
        <v>0</v>
      </c>
      <c r="NS282" s="614">
        <v>0</v>
      </c>
      <c r="NT282" s="614">
        <v>0</v>
      </c>
      <c r="NU282" s="614">
        <v>0</v>
      </c>
      <c r="NV282" s="614">
        <v>0</v>
      </c>
      <c r="NW282" s="614">
        <v>0</v>
      </c>
      <c r="NX282" s="614">
        <v>0</v>
      </c>
      <c r="NY282" s="614">
        <v>0</v>
      </c>
      <c r="NZ282" s="614">
        <v>0</v>
      </c>
      <c r="OA282" s="614">
        <v>0</v>
      </c>
      <c r="OB282" s="614">
        <v>0</v>
      </c>
      <c r="OC282" s="614">
        <v>0</v>
      </c>
      <c r="OD282" s="614">
        <v>0</v>
      </c>
      <c r="OE282" s="614">
        <v>0</v>
      </c>
      <c r="OF282" s="614">
        <v>0</v>
      </c>
      <c r="OG282" s="614">
        <v>0</v>
      </c>
      <c r="OH282" s="614">
        <v>0</v>
      </c>
      <c r="OI282" s="614">
        <v>0</v>
      </c>
      <c r="OJ282" s="614">
        <v>0</v>
      </c>
      <c r="OK282" s="614">
        <v>0</v>
      </c>
      <c r="OL282" s="614">
        <v>0</v>
      </c>
      <c r="OM282" s="614">
        <v>0</v>
      </c>
      <c r="ON282" s="614">
        <v>0</v>
      </c>
      <c r="OO282" s="614">
        <v>0</v>
      </c>
      <c r="OP282" s="614">
        <v>0</v>
      </c>
      <c r="OQ282" s="614">
        <v>0</v>
      </c>
      <c r="OR282" s="614">
        <v>0</v>
      </c>
      <c r="OS282" s="614">
        <v>0</v>
      </c>
      <c r="OT282" s="614">
        <v>0</v>
      </c>
      <c r="OU282" s="614">
        <v>0</v>
      </c>
      <c r="OV282" s="614">
        <v>0</v>
      </c>
      <c r="OW282" s="614">
        <v>0</v>
      </c>
      <c r="OX282" s="614">
        <v>0</v>
      </c>
      <c r="OY282" s="614">
        <v>0</v>
      </c>
      <c r="OZ282" s="614">
        <v>0</v>
      </c>
      <c r="PA282" s="614">
        <v>0</v>
      </c>
      <c r="PB282" s="614">
        <v>0</v>
      </c>
      <c r="PC282" s="614">
        <v>0</v>
      </c>
      <c r="PD282" s="614">
        <v>0</v>
      </c>
      <c r="PE282" s="614">
        <v>0</v>
      </c>
      <c r="PF282" s="614">
        <v>0</v>
      </c>
      <c r="PG282" s="614">
        <v>0</v>
      </c>
      <c r="PH282" s="614">
        <v>0</v>
      </c>
      <c r="PI282" s="614">
        <v>0</v>
      </c>
      <c r="PJ282" s="614">
        <v>0</v>
      </c>
      <c r="PK282" s="614">
        <v>0</v>
      </c>
      <c r="PL282" s="614">
        <v>0</v>
      </c>
      <c r="PM282" s="614">
        <v>0</v>
      </c>
      <c r="PN282" s="614">
        <v>0</v>
      </c>
      <c r="PO282" s="614">
        <v>0</v>
      </c>
      <c r="PP282" s="614">
        <v>0</v>
      </c>
      <c r="PQ282" s="614">
        <v>0</v>
      </c>
      <c r="PR282" s="614">
        <v>0</v>
      </c>
      <c r="PS282" s="614">
        <v>0</v>
      </c>
      <c r="PT282" s="614">
        <v>0</v>
      </c>
      <c r="PU282" s="614">
        <v>0</v>
      </c>
      <c r="PV282" s="614">
        <v>0</v>
      </c>
      <c r="PW282" s="614">
        <v>0</v>
      </c>
      <c r="PX282" s="614">
        <v>0</v>
      </c>
      <c r="PY282" s="614">
        <v>0</v>
      </c>
      <c r="PZ282" s="614">
        <v>0</v>
      </c>
      <c r="QA282" s="614">
        <v>0</v>
      </c>
      <c r="QB282" s="614">
        <v>0</v>
      </c>
      <c r="QC282" s="614">
        <v>0</v>
      </c>
      <c r="QD282" s="614">
        <v>0</v>
      </c>
      <c r="QE282" s="614">
        <v>0</v>
      </c>
      <c r="QF282" s="614">
        <v>0</v>
      </c>
      <c r="QG282" s="614">
        <v>0</v>
      </c>
      <c r="QH282" s="614">
        <v>0</v>
      </c>
      <c r="QI282" s="614">
        <v>0</v>
      </c>
      <c r="QJ282" s="614">
        <v>0</v>
      </c>
      <c r="QK282" s="614">
        <v>0</v>
      </c>
      <c r="QL282" s="614">
        <v>0</v>
      </c>
      <c r="QM282" s="614">
        <v>0</v>
      </c>
      <c r="QN282" s="614">
        <v>0</v>
      </c>
      <c r="QO282" s="614">
        <v>0</v>
      </c>
      <c r="QP282" s="614">
        <v>0</v>
      </c>
      <c r="QQ282" s="614">
        <v>0</v>
      </c>
      <c r="QR282" s="614">
        <v>0</v>
      </c>
      <c r="QS282" s="614">
        <v>0</v>
      </c>
      <c r="QT282" s="614">
        <v>0</v>
      </c>
      <c r="QU282" s="614">
        <v>0</v>
      </c>
      <c r="QV282" s="614">
        <v>0</v>
      </c>
      <c r="QW282" s="614">
        <v>0</v>
      </c>
      <c r="QX282" s="614">
        <v>0</v>
      </c>
      <c r="QY282" s="614">
        <v>0</v>
      </c>
      <c r="QZ282" s="614">
        <v>0</v>
      </c>
      <c r="RA282" s="614">
        <v>0</v>
      </c>
      <c r="RB282" s="614">
        <v>0</v>
      </c>
      <c r="RC282" s="614">
        <v>0</v>
      </c>
      <c r="RD282" s="614">
        <v>0</v>
      </c>
      <c r="RE282" s="614">
        <v>0</v>
      </c>
      <c r="RF282" s="614">
        <v>0</v>
      </c>
      <c r="RG282" s="614">
        <v>0</v>
      </c>
      <c r="RH282" s="614">
        <v>0</v>
      </c>
      <c r="RI282" s="614">
        <v>0</v>
      </c>
      <c r="RJ282" s="614">
        <v>0</v>
      </c>
      <c r="RK282" s="614">
        <v>0</v>
      </c>
      <c r="RL282" s="614">
        <v>0</v>
      </c>
      <c r="RM282" s="614">
        <v>0</v>
      </c>
      <c r="RN282" s="614">
        <v>0</v>
      </c>
      <c r="RO282" s="614">
        <v>0</v>
      </c>
      <c r="RP282" s="614">
        <v>0</v>
      </c>
      <c r="RQ282" s="614">
        <v>0</v>
      </c>
      <c r="RR282" s="614">
        <v>0</v>
      </c>
      <c r="RS282" s="614">
        <v>0</v>
      </c>
      <c r="RT282" s="614">
        <v>0</v>
      </c>
      <c r="RU282" s="614">
        <v>0</v>
      </c>
      <c r="RV282" s="614">
        <v>0</v>
      </c>
      <c r="RW282" s="614">
        <v>0</v>
      </c>
      <c r="RX282" s="614">
        <v>0</v>
      </c>
      <c r="RY282" s="614">
        <v>0</v>
      </c>
      <c r="RZ282" s="614">
        <v>0</v>
      </c>
      <c r="SA282" s="614">
        <v>0</v>
      </c>
      <c r="SB282" s="614">
        <v>0</v>
      </c>
      <c r="SC282" s="614">
        <v>0</v>
      </c>
      <c r="SD282" s="614">
        <v>0</v>
      </c>
      <c r="SE282" s="614">
        <v>0</v>
      </c>
      <c r="SF282" s="614">
        <v>0</v>
      </c>
      <c r="SG282" s="614">
        <v>0</v>
      </c>
      <c r="SH282" s="614">
        <v>0</v>
      </c>
      <c r="SI282" s="614">
        <v>0</v>
      </c>
      <c r="SJ282" s="614">
        <v>0</v>
      </c>
      <c r="SK282" s="267">
        <f t="shared" si="458"/>
        <v>0</v>
      </c>
      <c r="SL282" s="254"/>
      <c r="SM282" s="242"/>
      <c r="SN282" s="242"/>
      <c r="SO282" s="242"/>
    </row>
    <row r="283" spans="1:509" outlineLevel="2" x14ac:dyDescent="0.35">
      <c r="A283" s="242"/>
      <c r="B283" s="251"/>
      <c r="C283" s="438">
        <f>INT($C$29)+2</f>
        <v>3</v>
      </c>
      <c r="D283" s="267"/>
      <c r="E283" s="316">
        <f t="shared" si="505"/>
        <v>142</v>
      </c>
      <c r="F283" s="322"/>
      <c r="G283" s="322"/>
      <c r="H283" s="267"/>
      <c r="I283" s="494"/>
      <c r="J283" s="494" t="s">
        <v>694</v>
      </c>
      <c r="K283" s="494"/>
      <c r="L283" s="612">
        <v>0</v>
      </c>
      <c r="M283" s="612">
        <v>0</v>
      </c>
      <c r="N283" s="612">
        <v>0</v>
      </c>
      <c r="O283" s="612">
        <v>0</v>
      </c>
      <c r="P283" s="612">
        <v>0</v>
      </c>
      <c r="Q283" s="612">
        <v>0</v>
      </c>
      <c r="R283" s="612">
        <v>0</v>
      </c>
      <c r="S283" s="612">
        <v>0</v>
      </c>
      <c r="T283" s="612">
        <v>0</v>
      </c>
      <c r="U283" s="612">
        <v>0</v>
      </c>
      <c r="V283" s="612">
        <v>0</v>
      </c>
      <c r="W283" s="612">
        <v>0</v>
      </c>
      <c r="X283" s="612">
        <v>0</v>
      </c>
      <c r="Y283" s="612">
        <v>0</v>
      </c>
      <c r="Z283" s="612">
        <v>0</v>
      </c>
      <c r="AA283" s="612">
        <v>0</v>
      </c>
      <c r="AB283" s="612">
        <v>0</v>
      </c>
      <c r="AC283" s="612">
        <v>0</v>
      </c>
      <c r="AD283" s="612">
        <v>0</v>
      </c>
      <c r="AE283" s="612">
        <v>0</v>
      </c>
      <c r="AF283" s="612">
        <v>0</v>
      </c>
      <c r="AG283" s="612">
        <v>0</v>
      </c>
      <c r="AH283" s="612">
        <v>0</v>
      </c>
      <c r="AI283" s="612">
        <v>0</v>
      </c>
      <c r="AJ283" s="612">
        <v>0</v>
      </c>
      <c r="AK283" s="612">
        <v>0</v>
      </c>
      <c r="AL283" s="612">
        <v>0</v>
      </c>
      <c r="AM283" s="612">
        <v>0</v>
      </c>
      <c r="AN283" s="612">
        <v>0</v>
      </c>
      <c r="AO283" s="612">
        <v>0</v>
      </c>
      <c r="AP283" s="612">
        <v>0</v>
      </c>
      <c r="AQ283" s="612">
        <v>0</v>
      </c>
      <c r="AR283" s="612">
        <v>0</v>
      </c>
      <c r="AS283" s="612">
        <v>0</v>
      </c>
      <c r="AT283" s="612">
        <v>0</v>
      </c>
      <c r="AU283" s="612">
        <v>0</v>
      </c>
      <c r="AV283" s="612">
        <v>0</v>
      </c>
      <c r="AW283" s="612">
        <v>0</v>
      </c>
      <c r="AX283" s="612">
        <v>0</v>
      </c>
      <c r="AY283" s="612">
        <v>0</v>
      </c>
      <c r="AZ283" s="612">
        <v>0</v>
      </c>
      <c r="BA283" s="612">
        <v>0</v>
      </c>
      <c r="BB283" s="612">
        <v>0</v>
      </c>
      <c r="BC283" s="612">
        <v>0</v>
      </c>
      <c r="BD283" s="612">
        <v>0</v>
      </c>
      <c r="BE283" s="612">
        <v>0</v>
      </c>
      <c r="BF283" s="612">
        <v>0</v>
      </c>
      <c r="BG283" s="612">
        <v>0</v>
      </c>
      <c r="BH283" s="612">
        <v>0</v>
      </c>
      <c r="BI283" s="612">
        <v>0</v>
      </c>
      <c r="BJ283" s="612">
        <v>0</v>
      </c>
      <c r="BK283" s="612">
        <v>0</v>
      </c>
      <c r="BL283" s="612">
        <v>0</v>
      </c>
      <c r="BM283" s="612">
        <v>0</v>
      </c>
      <c r="BN283" s="612">
        <v>0</v>
      </c>
      <c r="BO283" s="612">
        <v>0</v>
      </c>
      <c r="BP283" s="612">
        <v>0</v>
      </c>
      <c r="BQ283" s="612">
        <v>0</v>
      </c>
      <c r="BR283" s="612">
        <v>0</v>
      </c>
      <c r="BS283" s="612">
        <v>0</v>
      </c>
      <c r="BT283" s="612">
        <v>0</v>
      </c>
      <c r="BU283" s="612">
        <v>0</v>
      </c>
      <c r="BV283" s="612">
        <v>0</v>
      </c>
      <c r="BW283" s="612">
        <v>0</v>
      </c>
      <c r="BX283" s="612">
        <v>0</v>
      </c>
      <c r="BY283" s="612">
        <v>0</v>
      </c>
      <c r="BZ283" s="612">
        <v>0</v>
      </c>
      <c r="CA283" s="612">
        <v>0</v>
      </c>
      <c r="CB283" s="612">
        <v>0</v>
      </c>
      <c r="CC283" s="612">
        <v>0</v>
      </c>
      <c r="CD283" s="612">
        <v>0</v>
      </c>
      <c r="CE283" s="612">
        <v>0</v>
      </c>
      <c r="CF283" s="612">
        <v>0</v>
      </c>
      <c r="CG283" s="612">
        <v>0</v>
      </c>
      <c r="CH283" s="612">
        <v>0</v>
      </c>
      <c r="CI283" s="612">
        <v>0</v>
      </c>
      <c r="CJ283" s="612">
        <v>0</v>
      </c>
      <c r="CK283" s="612">
        <v>0</v>
      </c>
      <c r="CL283" s="612">
        <v>0</v>
      </c>
      <c r="CM283" s="612">
        <v>0</v>
      </c>
      <c r="CN283" s="612">
        <v>0</v>
      </c>
      <c r="CO283" s="612">
        <v>0</v>
      </c>
      <c r="CP283" s="612">
        <v>0</v>
      </c>
      <c r="CQ283" s="612">
        <v>0</v>
      </c>
      <c r="CR283" s="612">
        <v>0</v>
      </c>
      <c r="CS283" s="612">
        <v>0</v>
      </c>
      <c r="CT283" s="612">
        <v>0</v>
      </c>
      <c r="CU283" s="612">
        <v>0</v>
      </c>
      <c r="CV283" s="612">
        <v>0</v>
      </c>
      <c r="CW283" s="612">
        <v>0</v>
      </c>
      <c r="CX283" s="612">
        <v>0</v>
      </c>
      <c r="CY283" s="612">
        <v>0</v>
      </c>
      <c r="CZ283" s="612">
        <v>0</v>
      </c>
      <c r="DA283" s="612">
        <v>0</v>
      </c>
      <c r="DB283" s="612">
        <v>0</v>
      </c>
      <c r="DC283" s="612">
        <v>0</v>
      </c>
      <c r="DD283" s="612">
        <v>0</v>
      </c>
      <c r="DE283" s="612">
        <v>0</v>
      </c>
      <c r="DF283" s="612">
        <v>0</v>
      </c>
      <c r="DG283" s="612">
        <v>0</v>
      </c>
      <c r="DH283" s="612">
        <v>0</v>
      </c>
      <c r="DI283" s="612">
        <v>0</v>
      </c>
      <c r="DJ283" s="612">
        <v>0</v>
      </c>
      <c r="DK283" s="612">
        <v>0</v>
      </c>
      <c r="DL283" s="612">
        <v>0</v>
      </c>
      <c r="DM283" s="612">
        <v>0</v>
      </c>
      <c r="DN283" s="612">
        <v>0</v>
      </c>
      <c r="DO283" s="612">
        <v>0</v>
      </c>
      <c r="DP283" s="612">
        <v>0</v>
      </c>
      <c r="DQ283" s="612">
        <v>0</v>
      </c>
      <c r="DR283" s="612">
        <v>0</v>
      </c>
      <c r="DS283" s="612">
        <v>0</v>
      </c>
      <c r="DT283" s="612">
        <v>0</v>
      </c>
      <c r="DU283" s="612">
        <v>0</v>
      </c>
      <c r="DV283" s="612">
        <v>0</v>
      </c>
      <c r="DW283" s="612">
        <v>0</v>
      </c>
      <c r="DX283" s="612">
        <v>0</v>
      </c>
      <c r="DY283" s="612">
        <v>0</v>
      </c>
      <c r="DZ283" s="612">
        <v>0</v>
      </c>
      <c r="EA283" s="612">
        <v>0</v>
      </c>
      <c r="EB283" s="612">
        <v>0</v>
      </c>
      <c r="EC283" s="612">
        <v>0</v>
      </c>
      <c r="ED283" s="612">
        <v>0</v>
      </c>
      <c r="EE283" s="612">
        <v>0</v>
      </c>
      <c r="EF283" s="612">
        <v>0</v>
      </c>
      <c r="EG283" s="612">
        <v>0</v>
      </c>
      <c r="EH283" s="612">
        <v>0</v>
      </c>
      <c r="EI283" s="612">
        <v>0</v>
      </c>
      <c r="EJ283" s="612">
        <v>0</v>
      </c>
      <c r="EK283" s="612">
        <v>0</v>
      </c>
      <c r="EL283" s="612">
        <v>0</v>
      </c>
      <c r="EM283" s="612">
        <v>0</v>
      </c>
      <c r="EN283" s="612">
        <v>0</v>
      </c>
      <c r="EO283" s="612">
        <v>0</v>
      </c>
      <c r="EP283" s="612">
        <v>0</v>
      </c>
      <c r="EQ283" s="612">
        <v>0</v>
      </c>
      <c r="ER283" s="612">
        <v>0</v>
      </c>
      <c r="ES283" s="612">
        <v>0</v>
      </c>
      <c r="ET283" s="612">
        <v>0</v>
      </c>
      <c r="EU283" s="612">
        <v>0</v>
      </c>
      <c r="EV283" s="612">
        <v>0</v>
      </c>
      <c r="EW283" s="612">
        <v>0</v>
      </c>
      <c r="EX283" s="612">
        <v>0</v>
      </c>
      <c r="EY283" s="612">
        <v>0</v>
      </c>
      <c r="EZ283" s="612">
        <v>0</v>
      </c>
      <c r="FA283" s="612">
        <v>0</v>
      </c>
      <c r="FB283" s="612">
        <v>0</v>
      </c>
      <c r="FC283" s="612">
        <v>0</v>
      </c>
      <c r="FD283" s="612">
        <v>0</v>
      </c>
      <c r="FE283" s="612">
        <v>0</v>
      </c>
      <c r="FF283" s="612">
        <v>0</v>
      </c>
      <c r="FG283" s="612">
        <v>0</v>
      </c>
      <c r="FH283" s="612">
        <v>0</v>
      </c>
      <c r="FI283" s="612">
        <v>0</v>
      </c>
      <c r="FJ283" s="612">
        <v>0</v>
      </c>
      <c r="FK283" s="612">
        <v>0</v>
      </c>
      <c r="FL283" s="612">
        <v>0</v>
      </c>
      <c r="FM283" s="612">
        <v>0</v>
      </c>
      <c r="FN283" s="612">
        <v>0</v>
      </c>
      <c r="FO283" s="612">
        <v>0</v>
      </c>
      <c r="FP283" s="612">
        <v>0</v>
      </c>
      <c r="FQ283" s="612">
        <v>0</v>
      </c>
      <c r="FR283" s="612">
        <v>0</v>
      </c>
      <c r="FS283" s="612">
        <v>0</v>
      </c>
      <c r="FT283" s="612">
        <v>0</v>
      </c>
      <c r="FU283" s="612">
        <v>0</v>
      </c>
      <c r="FV283" s="612">
        <v>0</v>
      </c>
      <c r="FW283" s="612">
        <v>0</v>
      </c>
      <c r="FX283" s="612">
        <v>0</v>
      </c>
      <c r="FY283" s="612">
        <v>0</v>
      </c>
      <c r="FZ283" s="612">
        <v>0</v>
      </c>
      <c r="GA283" s="612">
        <v>0</v>
      </c>
      <c r="GB283" s="612">
        <v>0</v>
      </c>
      <c r="GC283" s="612">
        <v>0</v>
      </c>
      <c r="GD283" s="612">
        <v>0</v>
      </c>
      <c r="GE283" s="612">
        <v>0</v>
      </c>
      <c r="GF283" s="612">
        <v>0</v>
      </c>
      <c r="GG283" s="612">
        <v>0</v>
      </c>
      <c r="GH283" s="612">
        <v>0</v>
      </c>
      <c r="GI283" s="612">
        <v>0</v>
      </c>
      <c r="GJ283" s="612">
        <v>0</v>
      </c>
      <c r="GK283" s="612">
        <v>0</v>
      </c>
      <c r="GL283" s="612">
        <v>0</v>
      </c>
      <c r="GM283" s="612">
        <v>0</v>
      </c>
      <c r="GN283" s="612">
        <v>0</v>
      </c>
      <c r="GO283" s="612">
        <v>0</v>
      </c>
      <c r="GP283" s="612">
        <v>0</v>
      </c>
      <c r="GQ283" s="612">
        <v>0</v>
      </c>
      <c r="GR283" s="612">
        <v>0</v>
      </c>
      <c r="GS283" s="612">
        <v>0</v>
      </c>
      <c r="GT283" s="612">
        <v>0</v>
      </c>
      <c r="GU283" s="612">
        <v>0</v>
      </c>
      <c r="GV283" s="612">
        <v>0</v>
      </c>
      <c r="GW283" s="612">
        <v>0</v>
      </c>
      <c r="GX283" s="612">
        <v>0</v>
      </c>
      <c r="GY283" s="612">
        <v>0</v>
      </c>
      <c r="GZ283" s="612">
        <v>0</v>
      </c>
      <c r="HA283" s="612">
        <v>0</v>
      </c>
      <c r="HB283" s="612">
        <v>0</v>
      </c>
      <c r="HC283" s="612">
        <v>0</v>
      </c>
      <c r="HD283" s="612">
        <v>0</v>
      </c>
      <c r="HE283" s="612">
        <v>0</v>
      </c>
      <c r="HF283" s="612">
        <v>0</v>
      </c>
      <c r="HG283" s="612">
        <v>0</v>
      </c>
      <c r="HH283" s="612">
        <v>0</v>
      </c>
      <c r="HI283" s="612">
        <v>0</v>
      </c>
      <c r="HJ283" s="612">
        <v>0</v>
      </c>
      <c r="HK283" s="612">
        <v>0</v>
      </c>
      <c r="HL283" s="612">
        <v>0</v>
      </c>
      <c r="HM283" s="612">
        <v>0</v>
      </c>
      <c r="HN283" s="612">
        <v>0</v>
      </c>
      <c r="HO283" s="612">
        <v>0</v>
      </c>
      <c r="HP283" s="612">
        <v>0</v>
      </c>
      <c r="HQ283" s="612">
        <v>0</v>
      </c>
      <c r="HR283" s="612">
        <v>0</v>
      </c>
      <c r="HS283" s="612">
        <v>0</v>
      </c>
      <c r="HT283" s="612">
        <v>0</v>
      </c>
      <c r="HU283" s="612">
        <v>0</v>
      </c>
      <c r="HV283" s="612">
        <v>0</v>
      </c>
      <c r="HW283" s="612">
        <v>0</v>
      </c>
      <c r="HX283" s="612">
        <v>0</v>
      </c>
      <c r="HY283" s="612">
        <v>0</v>
      </c>
      <c r="HZ283" s="612">
        <v>0</v>
      </c>
      <c r="IA283" s="612">
        <v>0</v>
      </c>
      <c r="IB283" s="612">
        <v>0</v>
      </c>
      <c r="IC283" s="612">
        <v>0</v>
      </c>
      <c r="ID283" s="612">
        <v>0</v>
      </c>
      <c r="IE283" s="612">
        <v>0</v>
      </c>
      <c r="IF283" s="612">
        <v>0</v>
      </c>
      <c r="IG283" s="612">
        <v>0</v>
      </c>
      <c r="IH283" s="612">
        <v>0</v>
      </c>
      <c r="II283" s="612">
        <v>0</v>
      </c>
      <c r="IJ283" s="612">
        <v>0</v>
      </c>
      <c r="IK283" s="612">
        <v>0</v>
      </c>
      <c r="IL283" s="612">
        <v>0</v>
      </c>
      <c r="IM283" s="612">
        <v>0</v>
      </c>
      <c r="IN283" s="612">
        <v>0</v>
      </c>
      <c r="IO283" s="612">
        <v>0</v>
      </c>
      <c r="IP283" s="612">
        <v>0</v>
      </c>
      <c r="IQ283" s="612">
        <v>0</v>
      </c>
      <c r="IR283" s="612">
        <v>0</v>
      </c>
      <c r="IS283" s="612">
        <v>0</v>
      </c>
      <c r="IT283" s="612">
        <v>0</v>
      </c>
      <c r="IU283" s="612">
        <v>0</v>
      </c>
      <c r="IV283" s="612">
        <v>0</v>
      </c>
      <c r="IW283" s="612">
        <v>0</v>
      </c>
      <c r="IX283" s="612">
        <v>0</v>
      </c>
      <c r="IY283" s="612">
        <v>0</v>
      </c>
      <c r="IZ283" s="612">
        <v>0</v>
      </c>
      <c r="JA283" s="612">
        <v>0</v>
      </c>
      <c r="JB283" s="612">
        <v>0</v>
      </c>
      <c r="JC283" s="612">
        <v>0</v>
      </c>
      <c r="JD283" s="612">
        <v>0</v>
      </c>
      <c r="JE283" s="612">
        <v>0</v>
      </c>
      <c r="JF283" s="612">
        <v>0</v>
      </c>
      <c r="JG283" s="612">
        <v>0</v>
      </c>
      <c r="JH283" s="612">
        <v>0</v>
      </c>
      <c r="JI283" s="612">
        <v>0</v>
      </c>
      <c r="JJ283" s="612">
        <v>0</v>
      </c>
      <c r="JK283" s="612">
        <v>0</v>
      </c>
      <c r="JL283" s="612">
        <v>0</v>
      </c>
      <c r="JM283" s="612">
        <v>0</v>
      </c>
      <c r="JN283" s="612">
        <v>0</v>
      </c>
      <c r="JO283" s="612">
        <v>0</v>
      </c>
      <c r="JP283" s="612">
        <v>0</v>
      </c>
      <c r="JQ283" s="612">
        <v>0</v>
      </c>
      <c r="JR283" s="612">
        <v>0</v>
      </c>
      <c r="JS283" s="612">
        <v>0</v>
      </c>
      <c r="JT283" s="612">
        <v>0</v>
      </c>
      <c r="JU283" s="612">
        <v>0</v>
      </c>
      <c r="JV283" s="612">
        <v>0</v>
      </c>
      <c r="JW283" s="612">
        <v>0</v>
      </c>
      <c r="JX283" s="612">
        <v>0</v>
      </c>
      <c r="JY283" s="612">
        <v>0</v>
      </c>
      <c r="JZ283" s="612">
        <v>0</v>
      </c>
      <c r="KA283" s="612">
        <v>0</v>
      </c>
      <c r="KB283" s="612">
        <v>0</v>
      </c>
      <c r="KC283" s="612">
        <v>0</v>
      </c>
      <c r="KD283" s="612">
        <v>0</v>
      </c>
      <c r="KE283" s="612">
        <v>0</v>
      </c>
      <c r="KF283" s="612">
        <v>0</v>
      </c>
      <c r="KG283" s="612">
        <v>0</v>
      </c>
      <c r="KH283" s="612">
        <v>0</v>
      </c>
      <c r="KI283" s="612">
        <v>0</v>
      </c>
      <c r="KJ283" s="612">
        <v>0</v>
      </c>
      <c r="KK283" s="612">
        <v>0</v>
      </c>
      <c r="KL283" s="612">
        <v>0</v>
      </c>
      <c r="KM283" s="612">
        <v>0</v>
      </c>
      <c r="KN283" s="612">
        <v>0</v>
      </c>
      <c r="KO283" s="612">
        <v>0</v>
      </c>
      <c r="KP283" s="612">
        <v>0</v>
      </c>
      <c r="KQ283" s="612">
        <v>0</v>
      </c>
      <c r="KR283" s="612">
        <v>0</v>
      </c>
      <c r="KS283" s="612">
        <v>0</v>
      </c>
      <c r="KT283" s="612">
        <v>0</v>
      </c>
      <c r="KU283" s="612">
        <v>0</v>
      </c>
      <c r="KV283" s="612">
        <v>0</v>
      </c>
      <c r="KW283" s="612">
        <v>0</v>
      </c>
      <c r="KX283" s="612">
        <v>0</v>
      </c>
      <c r="KY283" s="612">
        <v>0</v>
      </c>
      <c r="KZ283" s="612">
        <v>0</v>
      </c>
      <c r="LA283" s="612">
        <v>0</v>
      </c>
      <c r="LB283" s="612">
        <v>0</v>
      </c>
      <c r="LC283" s="612">
        <v>0</v>
      </c>
      <c r="LD283" s="612">
        <v>0</v>
      </c>
      <c r="LE283" s="612">
        <v>0</v>
      </c>
      <c r="LF283" s="612">
        <v>0</v>
      </c>
      <c r="LG283" s="612">
        <v>0</v>
      </c>
      <c r="LH283" s="612">
        <v>0</v>
      </c>
      <c r="LI283" s="612">
        <v>0</v>
      </c>
      <c r="LJ283" s="612">
        <v>0</v>
      </c>
      <c r="LK283" s="612">
        <v>0</v>
      </c>
      <c r="LL283" s="612">
        <v>0</v>
      </c>
      <c r="LM283" s="612">
        <v>0</v>
      </c>
      <c r="LN283" s="612">
        <v>0</v>
      </c>
      <c r="LO283" s="612">
        <v>0</v>
      </c>
      <c r="LP283" s="612">
        <v>0</v>
      </c>
      <c r="LQ283" s="612">
        <v>0</v>
      </c>
      <c r="LR283" s="612">
        <v>0</v>
      </c>
      <c r="LS283" s="612">
        <v>0</v>
      </c>
      <c r="LT283" s="612">
        <v>0</v>
      </c>
      <c r="LU283" s="612">
        <v>0</v>
      </c>
      <c r="LV283" s="612">
        <v>0</v>
      </c>
      <c r="LW283" s="612">
        <v>0</v>
      </c>
      <c r="LX283" s="612">
        <v>0</v>
      </c>
      <c r="LY283" s="612">
        <v>0</v>
      </c>
      <c r="LZ283" s="612">
        <v>0</v>
      </c>
      <c r="MA283" s="612">
        <v>0</v>
      </c>
      <c r="MB283" s="612">
        <v>0</v>
      </c>
      <c r="MC283" s="612">
        <v>0</v>
      </c>
      <c r="MD283" s="612">
        <v>0</v>
      </c>
      <c r="ME283" s="612">
        <v>0</v>
      </c>
      <c r="MF283" s="612">
        <v>0</v>
      </c>
      <c r="MG283" s="612">
        <v>0</v>
      </c>
      <c r="MH283" s="612">
        <v>0</v>
      </c>
      <c r="MI283" s="612">
        <v>0</v>
      </c>
      <c r="MJ283" s="612">
        <v>0</v>
      </c>
      <c r="MK283" s="612">
        <v>0</v>
      </c>
      <c r="ML283" s="612">
        <v>0</v>
      </c>
      <c r="MM283" s="612">
        <v>0</v>
      </c>
      <c r="MN283" s="612">
        <v>0</v>
      </c>
      <c r="MO283" s="612">
        <v>0</v>
      </c>
      <c r="MP283" s="612">
        <v>0</v>
      </c>
      <c r="MQ283" s="612">
        <v>0</v>
      </c>
      <c r="MR283" s="612">
        <v>0</v>
      </c>
      <c r="MS283" s="612">
        <v>0</v>
      </c>
      <c r="MT283" s="612">
        <v>0</v>
      </c>
      <c r="MU283" s="612">
        <v>0</v>
      </c>
      <c r="MV283" s="612">
        <v>0</v>
      </c>
      <c r="MW283" s="612">
        <v>0</v>
      </c>
      <c r="MX283" s="612">
        <v>0</v>
      </c>
      <c r="MY283" s="612">
        <v>0</v>
      </c>
      <c r="MZ283" s="612">
        <v>0</v>
      </c>
      <c r="NA283" s="612">
        <v>0</v>
      </c>
      <c r="NB283" s="612">
        <v>0</v>
      </c>
      <c r="NC283" s="612">
        <v>0</v>
      </c>
      <c r="ND283" s="612">
        <v>0</v>
      </c>
      <c r="NE283" s="612">
        <v>0</v>
      </c>
      <c r="NF283" s="612">
        <v>0</v>
      </c>
      <c r="NG283" s="612">
        <v>0</v>
      </c>
      <c r="NH283" s="612">
        <v>0</v>
      </c>
      <c r="NI283" s="612">
        <v>0</v>
      </c>
      <c r="NJ283" s="612">
        <v>0</v>
      </c>
      <c r="NK283" s="612">
        <v>0</v>
      </c>
      <c r="NL283" s="612">
        <v>0</v>
      </c>
      <c r="NM283" s="612">
        <v>0</v>
      </c>
      <c r="NN283" s="612">
        <v>0</v>
      </c>
      <c r="NO283" s="612">
        <v>0</v>
      </c>
      <c r="NP283" s="612">
        <v>0</v>
      </c>
      <c r="NQ283" s="612">
        <v>0</v>
      </c>
      <c r="NR283" s="612">
        <v>0</v>
      </c>
      <c r="NS283" s="612">
        <v>0</v>
      </c>
      <c r="NT283" s="612">
        <v>0</v>
      </c>
      <c r="NU283" s="612">
        <v>0</v>
      </c>
      <c r="NV283" s="612">
        <v>0</v>
      </c>
      <c r="NW283" s="612">
        <v>0</v>
      </c>
      <c r="NX283" s="612">
        <v>0</v>
      </c>
      <c r="NY283" s="612">
        <v>0</v>
      </c>
      <c r="NZ283" s="612">
        <v>0</v>
      </c>
      <c r="OA283" s="612">
        <v>0</v>
      </c>
      <c r="OB283" s="612">
        <v>0</v>
      </c>
      <c r="OC283" s="612">
        <v>0</v>
      </c>
      <c r="OD283" s="612">
        <v>0</v>
      </c>
      <c r="OE283" s="612">
        <v>0</v>
      </c>
      <c r="OF283" s="612">
        <v>0</v>
      </c>
      <c r="OG283" s="612">
        <v>0</v>
      </c>
      <c r="OH283" s="612">
        <v>0</v>
      </c>
      <c r="OI283" s="612">
        <v>0</v>
      </c>
      <c r="OJ283" s="612">
        <v>0</v>
      </c>
      <c r="OK283" s="612">
        <v>0</v>
      </c>
      <c r="OL283" s="612">
        <v>0</v>
      </c>
      <c r="OM283" s="612">
        <v>0</v>
      </c>
      <c r="ON283" s="612">
        <v>0</v>
      </c>
      <c r="OO283" s="612">
        <v>0</v>
      </c>
      <c r="OP283" s="612">
        <v>0</v>
      </c>
      <c r="OQ283" s="612">
        <v>0</v>
      </c>
      <c r="OR283" s="612">
        <v>0</v>
      </c>
      <c r="OS283" s="612">
        <v>0</v>
      </c>
      <c r="OT283" s="612">
        <v>0</v>
      </c>
      <c r="OU283" s="612">
        <v>0</v>
      </c>
      <c r="OV283" s="612">
        <v>0</v>
      </c>
      <c r="OW283" s="612">
        <v>0</v>
      </c>
      <c r="OX283" s="612">
        <v>0</v>
      </c>
      <c r="OY283" s="612">
        <v>0</v>
      </c>
      <c r="OZ283" s="612">
        <v>0</v>
      </c>
      <c r="PA283" s="612">
        <v>0</v>
      </c>
      <c r="PB283" s="612">
        <v>0</v>
      </c>
      <c r="PC283" s="612">
        <v>0</v>
      </c>
      <c r="PD283" s="612">
        <v>0</v>
      </c>
      <c r="PE283" s="612">
        <v>0</v>
      </c>
      <c r="PF283" s="612">
        <v>0</v>
      </c>
      <c r="PG283" s="612">
        <v>0</v>
      </c>
      <c r="PH283" s="612">
        <v>0</v>
      </c>
      <c r="PI283" s="612">
        <v>0</v>
      </c>
      <c r="PJ283" s="612">
        <v>0</v>
      </c>
      <c r="PK283" s="612">
        <v>0</v>
      </c>
      <c r="PL283" s="612">
        <v>0</v>
      </c>
      <c r="PM283" s="612">
        <v>0</v>
      </c>
      <c r="PN283" s="612">
        <v>0</v>
      </c>
      <c r="PO283" s="612">
        <v>0</v>
      </c>
      <c r="PP283" s="612">
        <v>0</v>
      </c>
      <c r="PQ283" s="612">
        <v>0</v>
      </c>
      <c r="PR283" s="612">
        <v>0</v>
      </c>
      <c r="PS283" s="612">
        <v>0</v>
      </c>
      <c r="PT283" s="612">
        <v>0</v>
      </c>
      <c r="PU283" s="612">
        <v>0</v>
      </c>
      <c r="PV283" s="612">
        <v>0</v>
      </c>
      <c r="PW283" s="612">
        <v>0</v>
      </c>
      <c r="PX283" s="612">
        <v>0</v>
      </c>
      <c r="PY283" s="612">
        <v>0</v>
      </c>
      <c r="PZ283" s="612">
        <v>0</v>
      </c>
      <c r="QA283" s="612">
        <v>0</v>
      </c>
      <c r="QB283" s="612">
        <v>0</v>
      </c>
      <c r="QC283" s="612">
        <v>0</v>
      </c>
      <c r="QD283" s="612">
        <v>0</v>
      </c>
      <c r="QE283" s="612">
        <v>0</v>
      </c>
      <c r="QF283" s="612">
        <v>0</v>
      </c>
      <c r="QG283" s="612">
        <v>0</v>
      </c>
      <c r="QH283" s="612">
        <v>0</v>
      </c>
      <c r="QI283" s="612">
        <v>0</v>
      </c>
      <c r="QJ283" s="612">
        <v>0</v>
      </c>
      <c r="QK283" s="612">
        <v>0</v>
      </c>
      <c r="QL283" s="612">
        <v>0</v>
      </c>
      <c r="QM283" s="612">
        <v>0</v>
      </c>
      <c r="QN283" s="612">
        <v>0</v>
      </c>
      <c r="QO283" s="612">
        <v>0</v>
      </c>
      <c r="QP283" s="612">
        <v>0</v>
      </c>
      <c r="QQ283" s="612">
        <v>0</v>
      </c>
      <c r="QR283" s="612">
        <v>0</v>
      </c>
      <c r="QS283" s="612">
        <v>0</v>
      </c>
      <c r="QT283" s="612">
        <v>0</v>
      </c>
      <c r="QU283" s="612">
        <v>0</v>
      </c>
      <c r="QV283" s="612">
        <v>0</v>
      </c>
      <c r="QW283" s="612">
        <v>0</v>
      </c>
      <c r="QX283" s="612">
        <v>0</v>
      </c>
      <c r="QY283" s="612">
        <v>0</v>
      </c>
      <c r="QZ283" s="612">
        <v>0</v>
      </c>
      <c r="RA283" s="612">
        <v>0</v>
      </c>
      <c r="RB283" s="612">
        <v>0</v>
      </c>
      <c r="RC283" s="612">
        <v>0</v>
      </c>
      <c r="RD283" s="612">
        <v>0</v>
      </c>
      <c r="RE283" s="612">
        <v>0</v>
      </c>
      <c r="RF283" s="612">
        <v>0</v>
      </c>
      <c r="RG283" s="612">
        <v>0</v>
      </c>
      <c r="RH283" s="612">
        <v>0</v>
      </c>
      <c r="RI283" s="612">
        <v>0</v>
      </c>
      <c r="RJ283" s="612">
        <v>0</v>
      </c>
      <c r="RK283" s="612">
        <v>0</v>
      </c>
      <c r="RL283" s="612">
        <v>0</v>
      </c>
      <c r="RM283" s="612">
        <v>0</v>
      </c>
      <c r="RN283" s="612">
        <v>0</v>
      </c>
      <c r="RO283" s="612">
        <v>0</v>
      </c>
      <c r="RP283" s="612">
        <v>0</v>
      </c>
      <c r="RQ283" s="612">
        <v>0</v>
      </c>
      <c r="RR283" s="612">
        <v>0</v>
      </c>
      <c r="RS283" s="612">
        <v>0</v>
      </c>
      <c r="RT283" s="612">
        <v>0</v>
      </c>
      <c r="RU283" s="612">
        <v>0</v>
      </c>
      <c r="RV283" s="612">
        <v>0</v>
      </c>
      <c r="RW283" s="612">
        <v>0</v>
      </c>
      <c r="RX283" s="612">
        <v>0</v>
      </c>
      <c r="RY283" s="612">
        <v>0</v>
      </c>
      <c r="RZ283" s="612">
        <v>0</v>
      </c>
      <c r="SA283" s="612">
        <v>0</v>
      </c>
      <c r="SB283" s="612">
        <v>0</v>
      </c>
      <c r="SC283" s="612">
        <v>0</v>
      </c>
      <c r="SD283" s="612">
        <v>0</v>
      </c>
      <c r="SE283" s="612">
        <v>0</v>
      </c>
      <c r="SF283" s="612">
        <v>0</v>
      </c>
      <c r="SG283" s="612">
        <v>0</v>
      </c>
      <c r="SH283" s="612">
        <v>0</v>
      </c>
      <c r="SI283" s="612">
        <v>0</v>
      </c>
      <c r="SJ283" s="612">
        <v>0</v>
      </c>
      <c r="SK283" s="267">
        <f t="shared" si="458"/>
        <v>0</v>
      </c>
      <c r="SL283" s="254"/>
      <c r="SM283" s="242"/>
      <c r="SN283" s="242"/>
      <c r="SO283" s="242"/>
    </row>
    <row r="284" spans="1:509" outlineLevel="3" x14ac:dyDescent="0.35">
      <c r="A284" s="242"/>
      <c r="B284" s="251"/>
      <c r="C284" s="438">
        <f>INT($C$29)+3</f>
        <v>4</v>
      </c>
      <c r="D284" s="267"/>
      <c r="E284" s="316">
        <f t="shared" si="505"/>
        <v>143</v>
      </c>
      <c r="F284" s="322"/>
      <c r="G284" s="322"/>
      <c r="H284" s="267"/>
      <c r="I284" s="338"/>
      <c r="J284" s="338" t="s">
        <v>695</v>
      </c>
      <c r="K284" s="536"/>
      <c r="L284" s="615">
        <v>0</v>
      </c>
      <c r="M284" s="615">
        <v>0</v>
      </c>
      <c r="N284" s="615">
        <v>0</v>
      </c>
      <c r="O284" s="615">
        <v>0</v>
      </c>
      <c r="P284" s="615">
        <v>0</v>
      </c>
      <c r="Q284" s="615">
        <v>0</v>
      </c>
      <c r="R284" s="615">
        <v>0</v>
      </c>
      <c r="S284" s="615">
        <v>0</v>
      </c>
      <c r="T284" s="615">
        <v>0</v>
      </c>
      <c r="U284" s="615">
        <v>0</v>
      </c>
      <c r="V284" s="615">
        <v>0</v>
      </c>
      <c r="W284" s="615">
        <v>0</v>
      </c>
      <c r="X284" s="615">
        <v>0</v>
      </c>
      <c r="Y284" s="615">
        <v>0</v>
      </c>
      <c r="Z284" s="615">
        <v>0</v>
      </c>
      <c r="AA284" s="615">
        <v>0</v>
      </c>
      <c r="AB284" s="615">
        <v>0</v>
      </c>
      <c r="AC284" s="615">
        <v>0</v>
      </c>
      <c r="AD284" s="615">
        <v>0</v>
      </c>
      <c r="AE284" s="615">
        <v>0</v>
      </c>
      <c r="AF284" s="615">
        <v>0</v>
      </c>
      <c r="AG284" s="615">
        <v>0</v>
      </c>
      <c r="AH284" s="615">
        <v>0</v>
      </c>
      <c r="AI284" s="615">
        <v>0</v>
      </c>
      <c r="AJ284" s="615">
        <v>0</v>
      </c>
      <c r="AK284" s="615">
        <v>0</v>
      </c>
      <c r="AL284" s="615">
        <v>0</v>
      </c>
      <c r="AM284" s="615">
        <v>0</v>
      </c>
      <c r="AN284" s="615">
        <v>0</v>
      </c>
      <c r="AO284" s="615">
        <v>0</v>
      </c>
      <c r="AP284" s="615">
        <v>0</v>
      </c>
      <c r="AQ284" s="615">
        <v>0</v>
      </c>
      <c r="AR284" s="615">
        <v>0</v>
      </c>
      <c r="AS284" s="615">
        <v>0</v>
      </c>
      <c r="AT284" s="615">
        <v>0</v>
      </c>
      <c r="AU284" s="615">
        <v>0</v>
      </c>
      <c r="AV284" s="615">
        <v>0</v>
      </c>
      <c r="AW284" s="615">
        <v>0</v>
      </c>
      <c r="AX284" s="615">
        <v>0</v>
      </c>
      <c r="AY284" s="615">
        <v>0</v>
      </c>
      <c r="AZ284" s="615">
        <v>0</v>
      </c>
      <c r="BA284" s="615">
        <v>0</v>
      </c>
      <c r="BB284" s="615">
        <v>0</v>
      </c>
      <c r="BC284" s="615">
        <v>0</v>
      </c>
      <c r="BD284" s="615">
        <v>0</v>
      </c>
      <c r="BE284" s="615">
        <v>0</v>
      </c>
      <c r="BF284" s="615">
        <v>0</v>
      </c>
      <c r="BG284" s="615">
        <v>0</v>
      </c>
      <c r="BH284" s="615">
        <v>0</v>
      </c>
      <c r="BI284" s="615">
        <v>0</v>
      </c>
      <c r="BJ284" s="615">
        <v>0</v>
      </c>
      <c r="BK284" s="615">
        <v>0</v>
      </c>
      <c r="BL284" s="615">
        <v>0</v>
      </c>
      <c r="BM284" s="615">
        <v>0</v>
      </c>
      <c r="BN284" s="615">
        <v>0</v>
      </c>
      <c r="BO284" s="615">
        <v>0</v>
      </c>
      <c r="BP284" s="615">
        <v>0</v>
      </c>
      <c r="BQ284" s="615">
        <v>0</v>
      </c>
      <c r="BR284" s="615">
        <v>0</v>
      </c>
      <c r="BS284" s="615">
        <v>0</v>
      </c>
      <c r="BT284" s="615">
        <v>0</v>
      </c>
      <c r="BU284" s="615">
        <v>0</v>
      </c>
      <c r="BV284" s="615">
        <v>0</v>
      </c>
      <c r="BW284" s="615">
        <v>0</v>
      </c>
      <c r="BX284" s="615">
        <v>0</v>
      </c>
      <c r="BY284" s="615">
        <v>0</v>
      </c>
      <c r="BZ284" s="615">
        <v>0</v>
      </c>
      <c r="CA284" s="615">
        <v>0</v>
      </c>
      <c r="CB284" s="615">
        <v>0</v>
      </c>
      <c r="CC284" s="615">
        <v>0</v>
      </c>
      <c r="CD284" s="615">
        <v>0</v>
      </c>
      <c r="CE284" s="615">
        <v>0</v>
      </c>
      <c r="CF284" s="615">
        <v>0</v>
      </c>
      <c r="CG284" s="615">
        <v>0</v>
      </c>
      <c r="CH284" s="615">
        <v>0</v>
      </c>
      <c r="CI284" s="615">
        <v>0</v>
      </c>
      <c r="CJ284" s="615">
        <v>0</v>
      </c>
      <c r="CK284" s="615">
        <v>0</v>
      </c>
      <c r="CL284" s="615">
        <v>0</v>
      </c>
      <c r="CM284" s="615">
        <v>0</v>
      </c>
      <c r="CN284" s="615">
        <v>0</v>
      </c>
      <c r="CO284" s="615">
        <v>0</v>
      </c>
      <c r="CP284" s="615">
        <v>0</v>
      </c>
      <c r="CQ284" s="615">
        <v>0</v>
      </c>
      <c r="CR284" s="615">
        <v>0</v>
      </c>
      <c r="CS284" s="615">
        <v>0</v>
      </c>
      <c r="CT284" s="615">
        <v>0</v>
      </c>
      <c r="CU284" s="615">
        <v>0</v>
      </c>
      <c r="CV284" s="615">
        <v>0</v>
      </c>
      <c r="CW284" s="615">
        <v>0</v>
      </c>
      <c r="CX284" s="615">
        <v>0</v>
      </c>
      <c r="CY284" s="615">
        <v>0</v>
      </c>
      <c r="CZ284" s="615">
        <v>0</v>
      </c>
      <c r="DA284" s="615">
        <v>0</v>
      </c>
      <c r="DB284" s="615">
        <v>0</v>
      </c>
      <c r="DC284" s="615">
        <v>0</v>
      </c>
      <c r="DD284" s="615">
        <v>0</v>
      </c>
      <c r="DE284" s="615">
        <v>0</v>
      </c>
      <c r="DF284" s="615">
        <v>0</v>
      </c>
      <c r="DG284" s="615">
        <v>0</v>
      </c>
      <c r="DH284" s="615">
        <v>0</v>
      </c>
      <c r="DI284" s="615">
        <v>0</v>
      </c>
      <c r="DJ284" s="615">
        <v>0</v>
      </c>
      <c r="DK284" s="615">
        <v>0</v>
      </c>
      <c r="DL284" s="615">
        <v>0</v>
      </c>
      <c r="DM284" s="615">
        <v>0</v>
      </c>
      <c r="DN284" s="615">
        <v>0</v>
      </c>
      <c r="DO284" s="615">
        <v>0</v>
      </c>
      <c r="DP284" s="615">
        <v>0</v>
      </c>
      <c r="DQ284" s="615">
        <v>0</v>
      </c>
      <c r="DR284" s="615">
        <v>0</v>
      </c>
      <c r="DS284" s="615">
        <v>0</v>
      </c>
      <c r="DT284" s="615">
        <v>0</v>
      </c>
      <c r="DU284" s="615">
        <v>0</v>
      </c>
      <c r="DV284" s="615">
        <v>0</v>
      </c>
      <c r="DW284" s="615">
        <v>0</v>
      </c>
      <c r="DX284" s="615">
        <v>0</v>
      </c>
      <c r="DY284" s="615">
        <v>0</v>
      </c>
      <c r="DZ284" s="615">
        <v>0</v>
      </c>
      <c r="EA284" s="615">
        <v>0</v>
      </c>
      <c r="EB284" s="615">
        <v>0</v>
      </c>
      <c r="EC284" s="615">
        <v>0</v>
      </c>
      <c r="ED284" s="615">
        <v>0</v>
      </c>
      <c r="EE284" s="615">
        <v>0</v>
      </c>
      <c r="EF284" s="615">
        <v>0</v>
      </c>
      <c r="EG284" s="615">
        <v>0</v>
      </c>
      <c r="EH284" s="615">
        <v>0</v>
      </c>
      <c r="EI284" s="615">
        <v>0</v>
      </c>
      <c r="EJ284" s="615">
        <v>0</v>
      </c>
      <c r="EK284" s="615">
        <v>0</v>
      </c>
      <c r="EL284" s="615">
        <v>0</v>
      </c>
      <c r="EM284" s="615">
        <v>0</v>
      </c>
      <c r="EN284" s="615">
        <v>0</v>
      </c>
      <c r="EO284" s="615">
        <v>0</v>
      </c>
      <c r="EP284" s="615">
        <v>0</v>
      </c>
      <c r="EQ284" s="615">
        <v>0</v>
      </c>
      <c r="ER284" s="615">
        <v>0</v>
      </c>
      <c r="ES284" s="615">
        <v>0</v>
      </c>
      <c r="ET284" s="615">
        <v>0</v>
      </c>
      <c r="EU284" s="615">
        <v>0</v>
      </c>
      <c r="EV284" s="615">
        <v>0</v>
      </c>
      <c r="EW284" s="615">
        <v>0</v>
      </c>
      <c r="EX284" s="615">
        <v>0</v>
      </c>
      <c r="EY284" s="615">
        <v>0</v>
      </c>
      <c r="EZ284" s="615">
        <v>0</v>
      </c>
      <c r="FA284" s="615">
        <v>0</v>
      </c>
      <c r="FB284" s="615">
        <v>0</v>
      </c>
      <c r="FC284" s="615">
        <v>0</v>
      </c>
      <c r="FD284" s="615">
        <v>0</v>
      </c>
      <c r="FE284" s="615">
        <v>0</v>
      </c>
      <c r="FF284" s="615">
        <v>0</v>
      </c>
      <c r="FG284" s="615">
        <v>0</v>
      </c>
      <c r="FH284" s="615">
        <v>0</v>
      </c>
      <c r="FI284" s="615">
        <v>0</v>
      </c>
      <c r="FJ284" s="615">
        <v>0</v>
      </c>
      <c r="FK284" s="615">
        <v>0</v>
      </c>
      <c r="FL284" s="615">
        <v>0</v>
      </c>
      <c r="FM284" s="615">
        <v>0</v>
      </c>
      <c r="FN284" s="615">
        <v>0</v>
      </c>
      <c r="FO284" s="615">
        <v>0</v>
      </c>
      <c r="FP284" s="615">
        <v>0</v>
      </c>
      <c r="FQ284" s="615">
        <v>0</v>
      </c>
      <c r="FR284" s="615">
        <v>0</v>
      </c>
      <c r="FS284" s="615">
        <v>0</v>
      </c>
      <c r="FT284" s="615">
        <v>0</v>
      </c>
      <c r="FU284" s="615">
        <v>0</v>
      </c>
      <c r="FV284" s="615">
        <v>0</v>
      </c>
      <c r="FW284" s="615">
        <v>0</v>
      </c>
      <c r="FX284" s="615">
        <v>0</v>
      </c>
      <c r="FY284" s="615">
        <v>0</v>
      </c>
      <c r="FZ284" s="615">
        <v>0</v>
      </c>
      <c r="GA284" s="615">
        <v>0</v>
      </c>
      <c r="GB284" s="615">
        <v>0</v>
      </c>
      <c r="GC284" s="615">
        <v>0</v>
      </c>
      <c r="GD284" s="615">
        <v>0</v>
      </c>
      <c r="GE284" s="615">
        <v>0</v>
      </c>
      <c r="GF284" s="615">
        <v>0</v>
      </c>
      <c r="GG284" s="615">
        <v>0</v>
      </c>
      <c r="GH284" s="615">
        <v>0</v>
      </c>
      <c r="GI284" s="615">
        <v>0</v>
      </c>
      <c r="GJ284" s="615">
        <v>0</v>
      </c>
      <c r="GK284" s="615">
        <v>0</v>
      </c>
      <c r="GL284" s="615">
        <v>0</v>
      </c>
      <c r="GM284" s="615">
        <v>0</v>
      </c>
      <c r="GN284" s="615">
        <v>0</v>
      </c>
      <c r="GO284" s="615">
        <v>0</v>
      </c>
      <c r="GP284" s="615">
        <v>0</v>
      </c>
      <c r="GQ284" s="615">
        <v>0</v>
      </c>
      <c r="GR284" s="615">
        <v>0</v>
      </c>
      <c r="GS284" s="615">
        <v>0</v>
      </c>
      <c r="GT284" s="615">
        <v>0</v>
      </c>
      <c r="GU284" s="615">
        <v>0</v>
      </c>
      <c r="GV284" s="615">
        <v>0</v>
      </c>
      <c r="GW284" s="615">
        <v>0</v>
      </c>
      <c r="GX284" s="615">
        <v>0</v>
      </c>
      <c r="GY284" s="615">
        <v>0</v>
      </c>
      <c r="GZ284" s="615">
        <v>0</v>
      </c>
      <c r="HA284" s="615">
        <v>0</v>
      </c>
      <c r="HB284" s="615">
        <v>0</v>
      </c>
      <c r="HC284" s="615">
        <v>0</v>
      </c>
      <c r="HD284" s="615">
        <v>0</v>
      </c>
      <c r="HE284" s="615">
        <v>0</v>
      </c>
      <c r="HF284" s="615">
        <v>0</v>
      </c>
      <c r="HG284" s="615">
        <v>0</v>
      </c>
      <c r="HH284" s="615">
        <v>0</v>
      </c>
      <c r="HI284" s="615">
        <v>0</v>
      </c>
      <c r="HJ284" s="615">
        <v>0</v>
      </c>
      <c r="HK284" s="615">
        <v>0</v>
      </c>
      <c r="HL284" s="615">
        <v>0</v>
      </c>
      <c r="HM284" s="615">
        <v>0</v>
      </c>
      <c r="HN284" s="615">
        <v>0</v>
      </c>
      <c r="HO284" s="615">
        <v>0</v>
      </c>
      <c r="HP284" s="615">
        <v>0</v>
      </c>
      <c r="HQ284" s="615">
        <v>0</v>
      </c>
      <c r="HR284" s="615">
        <v>0</v>
      </c>
      <c r="HS284" s="615">
        <v>0</v>
      </c>
      <c r="HT284" s="615">
        <v>0</v>
      </c>
      <c r="HU284" s="615">
        <v>0</v>
      </c>
      <c r="HV284" s="615">
        <v>0</v>
      </c>
      <c r="HW284" s="615">
        <v>0</v>
      </c>
      <c r="HX284" s="615">
        <v>0</v>
      </c>
      <c r="HY284" s="615">
        <v>0</v>
      </c>
      <c r="HZ284" s="615">
        <v>0</v>
      </c>
      <c r="IA284" s="615">
        <v>0</v>
      </c>
      <c r="IB284" s="615">
        <v>0</v>
      </c>
      <c r="IC284" s="615">
        <v>0</v>
      </c>
      <c r="ID284" s="615">
        <v>0</v>
      </c>
      <c r="IE284" s="615">
        <v>0</v>
      </c>
      <c r="IF284" s="615">
        <v>0</v>
      </c>
      <c r="IG284" s="615">
        <v>0</v>
      </c>
      <c r="IH284" s="615">
        <v>0</v>
      </c>
      <c r="II284" s="615">
        <v>0</v>
      </c>
      <c r="IJ284" s="615">
        <v>0</v>
      </c>
      <c r="IK284" s="615">
        <v>0</v>
      </c>
      <c r="IL284" s="615">
        <v>0</v>
      </c>
      <c r="IM284" s="615">
        <v>0</v>
      </c>
      <c r="IN284" s="615">
        <v>0</v>
      </c>
      <c r="IO284" s="615">
        <v>0</v>
      </c>
      <c r="IP284" s="615">
        <v>0</v>
      </c>
      <c r="IQ284" s="615">
        <v>0</v>
      </c>
      <c r="IR284" s="615">
        <v>0</v>
      </c>
      <c r="IS284" s="615">
        <v>0</v>
      </c>
      <c r="IT284" s="615">
        <v>0</v>
      </c>
      <c r="IU284" s="615">
        <v>0</v>
      </c>
      <c r="IV284" s="615">
        <v>0</v>
      </c>
      <c r="IW284" s="615">
        <v>0</v>
      </c>
      <c r="IX284" s="615">
        <v>0</v>
      </c>
      <c r="IY284" s="615">
        <v>0</v>
      </c>
      <c r="IZ284" s="615">
        <v>0</v>
      </c>
      <c r="JA284" s="615">
        <v>0</v>
      </c>
      <c r="JB284" s="615">
        <v>0</v>
      </c>
      <c r="JC284" s="615">
        <v>0</v>
      </c>
      <c r="JD284" s="615">
        <v>0</v>
      </c>
      <c r="JE284" s="615">
        <v>0</v>
      </c>
      <c r="JF284" s="615">
        <v>0</v>
      </c>
      <c r="JG284" s="615">
        <v>0</v>
      </c>
      <c r="JH284" s="615">
        <v>0</v>
      </c>
      <c r="JI284" s="615">
        <v>0</v>
      </c>
      <c r="JJ284" s="615">
        <v>0</v>
      </c>
      <c r="JK284" s="615">
        <v>0</v>
      </c>
      <c r="JL284" s="615">
        <v>0</v>
      </c>
      <c r="JM284" s="615">
        <v>0</v>
      </c>
      <c r="JN284" s="615">
        <v>0</v>
      </c>
      <c r="JO284" s="615">
        <v>0</v>
      </c>
      <c r="JP284" s="615">
        <v>0</v>
      </c>
      <c r="JQ284" s="615">
        <v>0</v>
      </c>
      <c r="JR284" s="615">
        <v>0</v>
      </c>
      <c r="JS284" s="615">
        <v>0</v>
      </c>
      <c r="JT284" s="615">
        <v>0</v>
      </c>
      <c r="JU284" s="615">
        <v>0</v>
      </c>
      <c r="JV284" s="615">
        <v>0</v>
      </c>
      <c r="JW284" s="615">
        <v>0</v>
      </c>
      <c r="JX284" s="615">
        <v>0</v>
      </c>
      <c r="JY284" s="615">
        <v>0</v>
      </c>
      <c r="JZ284" s="615">
        <v>0</v>
      </c>
      <c r="KA284" s="615">
        <v>0</v>
      </c>
      <c r="KB284" s="615">
        <v>0</v>
      </c>
      <c r="KC284" s="615">
        <v>0</v>
      </c>
      <c r="KD284" s="615">
        <v>0</v>
      </c>
      <c r="KE284" s="615">
        <v>0</v>
      </c>
      <c r="KF284" s="615">
        <v>0</v>
      </c>
      <c r="KG284" s="615">
        <v>0</v>
      </c>
      <c r="KH284" s="615">
        <v>0</v>
      </c>
      <c r="KI284" s="615">
        <v>0</v>
      </c>
      <c r="KJ284" s="615">
        <v>0</v>
      </c>
      <c r="KK284" s="615">
        <v>0</v>
      </c>
      <c r="KL284" s="615">
        <v>0</v>
      </c>
      <c r="KM284" s="615">
        <v>0</v>
      </c>
      <c r="KN284" s="615">
        <v>0</v>
      </c>
      <c r="KO284" s="615">
        <v>0</v>
      </c>
      <c r="KP284" s="615">
        <v>0</v>
      </c>
      <c r="KQ284" s="615">
        <v>0</v>
      </c>
      <c r="KR284" s="615">
        <v>0</v>
      </c>
      <c r="KS284" s="615">
        <v>0</v>
      </c>
      <c r="KT284" s="615">
        <v>0</v>
      </c>
      <c r="KU284" s="615">
        <v>0</v>
      </c>
      <c r="KV284" s="615">
        <v>0</v>
      </c>
      <c r="KW284" s="615">
        <v>0</v>
      </c>
      <c r="KX284" s="615">
        <v>0</v>
      </c>
      <c r="KY284" s="615">
        <v>0</v>
      </c>
      <c r="KZ284" s="615">
        <v>0</v>
      </c>
      <c r="LA284" s="615">
        <v>0</v>
      </c>
      <c r="LB284" s="615">
        <v>0</v>
      </c>
      <c r="LC284" s="615">
        <v>0</v>
      </c>
      <c r="LD284" s="615">
        <v>0</v>
      </c>
      <c r="LE284" s="615">
        <v>0</v>
      </c>
      <c r="LF284" s="615">
        <v>0</v>
      </c>
      <c r="LG284" s="615">
        <v>0</v>
      </c>
      <c r="LH284" s="615">
        <v>0</v>
      </c>
      <c r="LI284" s="615">
        <v>0</v>
      </c>
      <c r="LJ284" s="615">
        <v>0</v>
      </c>
      <c r="LK284" s="615">
        <v>0</v>
      </c>
      <c r="LL284" s="615">
        <v>0</v>
      </c>
      <c r="LM284" s="615">
        <v>0</v>
      </c>
      <c r="LN284" s="615">
        <v>0</v>
      </c>
      <c r="LO284" s="615">
        <v>0</v>
      </c>
      <c r="LP284" s="615">
        <v>0</v>
      </c>
      <c r="LQ284" s="615">
        <v>0</v>
      </c>
      <c r="LR284" s="615">
        <v>0</v>
      </c>
      <c r="LS284" s="615">
        <v>0</v>
      </c>
      <c r="LT284" s="615">
        <v>0</v>
      </c>
      <c r="LU284" s="615">
        <v>0</v>
      </c>
      <c r="LV284" s="615">
        <v>0</v>
      </c>
      <c r="LW284" s="615">
        <v>0</v>
      </c>
      <c r="LX284" s="615">
        <v>0</v>
      </c>
      <c r="LY284" s="615">
        <v>0</v>
      </c>
      <c r="LZ284" s="615">
        <v>0</v>
      </c>
      <c r="MA284" s="615">
        <v>0</v>
      </c>
      <c r="MB284" s="615">
        <v>0</v>
      </c>
      <c r="MC284" s="615">
        <v>0</v>
      </c>
      <c r="MD284" s="615">
        <v>0</v>
      </c>
      <c r="ME284" s="615">
        <v>0</v>
      </c>
      <c r="MF284" s="615">
        <v>0</v>
      </c>
      <c r="MG284" s="615">
        <v>0</v>
      </c>
      <c r="MH284" s="615">
        <v>0</v>
      </c>
      <c r="MI284" s="615">
        <v>0</v>
      </c>
      <c r="MJ284" s="615">
        <v>0</v>
      </c>
      <c r="MK284" s="615">
        <v>0</v>
      </c>
      <c r="ML284" s="615">
        <v>0</v>
      </c>
      <c r="MM284" s="615">
        <v>0</v>
      </c>
      <c r="MN284" s="615">
        <v>0</v>
      </c>
      <c r="MO284" s="615">
        <v>0</v>
      </c>
      <c r="MP284" s="615">
        <v>0</v>
      </c>
      <c r="MQ284" s="615">
        <v>0</v>
      </c>
      <c r="MR284" s="615">
        <v>0</v>
      </c>
      <c r="MS284" s="615">
        <v>0</v>
      </c>
      <c r="MT284" s="615">
        <v>0</v>
      </c>
      <c r="MU284" s="615">
        <v>0</v>
      </c>
      <c r="MV284" s="615">
        <v>0</v>
      </c>
      <c r="MW284" s="615">
        <v>0</v>
      </c>
      <c r="MX284" s="615">
        <v>0</v>
      </c>
      <c r="MY284" s="615">
        <v>0</v>
      </c>
      <c r="MZ284" s="615">
        <v>0</v>
      </c>
      <c r="NA284" s="615">
        <v>0</v>
      </c>
      <c r="NB284" s="615">
        <v>0</v>
      </c>
      <c r="NC284" s="615">
        <v>0</v>
      </c>
      <c r="ND284" s="615">
        <v>0</v>
      </c>
      <c r="NE284" s="615">
        <v>0</v>
      </c>
      <c r="NF284" s="615">
        <v>0</v>
      </c>
      <c r="NG284" s="615">
        <v>0</v>
      </c>
      <c r="NH284" s="615">
        <v>0</v>
      </c>
      <c r="NI284" s="615">
        <v>0</v>
      </c>
      <c r="NJ284" s="615">
        <v>0</v>
      </c>
      <c r="NK284" s="615">
        <v>0</v>
      </c>
      <c r="NL284" s="615">
        <v>0</v>
      </c>
      <c r="NM284" s="615">
        <v>0</v>
      </c>
      <c r="NN284" s="615">
        <v>0</v>
      </c>
      <c r="NO284" s="615">
        <v>0</v>
      </c>
      <c r="NP284" s="615">
        <v>0</v>
      </c>
      <c r="NQ284" s="615">
        <v>0</v>
      </c>
      <c r="NR284" s="615">
        <v>0</v>
      </c>
      <c r="NS284" s="615">
        <v>0</v>
      </c>
      <c r="NT284" s="615">
        <v>0</v>
      </c>
      <c r="NU284" s="615">
        <v>0</v>
      </c>
      <c r="NV284" s="615">
        <v>0</v>
      </c>
      <c r="NW284" s="615">
        <v>0</v>
      </c>
      <c r="NX284" s="615">
        <v>0</v>
      </c>
      <c r="NY284" s="615">
        <v>0</v>
      </c>
      <c r="NZ284" s="615">
        <v>0</v>
      </c>
      <c r="OA284" s="615">
        <v>0</v>
      </c>
      <c r="OB284" s="615">
        <v>0</v>
      </c>
      <c r="OC284" s="615">
        <v>0</v>
      </c>
      <c r="OD284" s="615">
        <v>0</v>
      </c>
      <c r="OE284" s="615">
        <v>0</v>
      </c>
      <c r="OF284" s="615">
        <v>0</v>
      </c>
      <c r="OG284" s="615">
        <v>0</v>
      </c>
      <c r="OH284" s="615">
        <v>0</v>
      </c>
      <c r="OI284" s="615">
        <v>0</v>
      </c>
      <c r="OJ284" s="615">
        <v>0</v>
      </c>
      <c r="OK284" s="615">
        <v>0</v>
      </c>
      <c r="OL284" s="615">
        <v>0</v>
      </c>
      <c r="OM284" s="615">
        <v>0</v>
      </c>
      <c r="ON284" s="615">
        <v>0</v>
      </c>
      <c r="OO284" s="615">
        <v>0</v>
      </c>
      <c r="OP284" s="615">
        <v>0</v>
      </c>
      <c r="OQ284" s="615">
        <v>0</v>
      </c>
      <c r="OR284" s="615">
        <v>0</v>
      </c>
      <c r="OS284" s="615">
        <v>0</v>
      </c>
      <c r="OT284" s="615">
        <v>0</v>
      </c>
      <c r="OU284" s="615">
        <v>0</v>
      </c>
      <c r="OV284" s="615">
        <v>0</v>
      </c>
      <c r="OW284" s="615">
        <v>0</v>
      </c>
      <c r="OX284" s="615">
        <v>0</v>
      </c>
      <c r="OY284" s="615">
        <v>0</v>
      </c>
      <c r="OZ284" s="615">
        <v>0</v>
      </c>
      <c r="PA284" s="615">
        <v>0</v>
      </c>
      <c r="PB284" s="615">
        <v>0</v>
      </c>
      <c r="PC284" s="615">
        <v>0</v>
      </c>
      <c r="PD284" s="615">
        <v>0</v>
      </c>
      <c r="PE284" s="615">
        <v>0</v>
      </c>
      <c r="PF284" s="615">
        <v>0</v>
      </c>
      <c r="PG284" s="615">
        <v>0</v>
      </c>
      <c r="PH284" s="615">
        <v>0</v>
      </c>
      <c r="PI284" s="615">
        <v>0</v>
      </c>
      <c r="PJ284" s="615">
        <v>0</v>
      </c>
      <c r="PK284" s="615">
        <v>0</v>
      </c>
      <c r="PL284" s="615">
        <v>0</v>
      </c>
      <c r="PM284" s="615">
        <v>0</v>
      </c>
      <c r="PN284" s="615">
        <v>0</v>
      </c>
      <c r="PO284" s="615">
        <v>0</v>
      </c>
      <c r="PP284" s="615">
        <v>0</v>
      </c>
      <c r="PQ284" s="615">
        <v>0</v>
      </c>
      <c r="PR284" s="615">
        <v>0</v>
      </c>
      <c r="PS284" s="615">
        <v>0</v>
      </c>
      <c r="PT284" s="615">
        <v>0</v>
      </c>
      <c r="PU284" s="615">
        <v>0</v>
      </c>
      <c r="PV284" s="615">
        <v>0</v>
      </c>
      <c r="PW284" s="615">
        <v>0</v>
      </c>
      <c r="PX284" s="615">
        <v>0</v>
      </c>
      <c r="PY284" s="615">
        <v>0</v>
      </c>
      <c r="PZ284" s="615">
        <v>0</v>
      </c>
      <c r="QA284" s="615">
        <v>0</v>
      </c>
      <c r="QB284" s="615">
        <v>0</v>
      </c>
      <c r="QC284" s="615">
        <v>0</v>
      </c>
      <c r="QD284" s="615">
        <v>0</v>
      </c>
      <c r="QE284" s="615">
        <v>0</v>
      </c>
      <c r="QF284" s="615">
        <v>0</v>
      </c>
      <c r="QG284" s="615">
        <v>0</v>
      </c>
      <c r="QH284" s="615">
        <v>0</v>
      </c>
      <c r="QI284" s="615">
        <v>0</v>
      </c>
      <c r="QJ284" s="615">
        <v>0</v>
      </c>
      <c r="QK284" s="615">
        <v>0</v>
      </c>
      <c r="QL284" s="615">
        <v>0</v>
      </c>
      <c r="QM284" s="615">
        <v>0</v>
      </c>
      <c r="QN284" s="615">
        <v>0</v>
      </c>
      <c r="QO284" s="615">
        <v>0</v>
      </c>
      <c r="QP284" s="615">
        <v>0</v>
      </c>
      <c r="QQ284" s="615">
        <v>0</v>
      </c>
      <c r="QR284" s="615">
        <v>0</v>
      </c>
      <c r="QS284" s="615">
        <v>0</v>
      </c>
      <c r="QT284" s="615">
        <v>0</v>
      </c>
      <c r="QU284" s="615">
        <v>0</v>
      </c>
      <c r="QV284" s="615">
        <v>0</v>
      </c>
      <c r="QW284" s="615">
        <v>0</v>
      </c>
      <c r="QX284" s="615">
        <v>0</v>
      </c>
      <c r="QY284" s="615">
        <v>0</v>
      </c>
      <c r="QZ284" s="615">
        <v>0</v>
      </c>
      <c r="RA284" s="615">
        <v>0</v>
      </c>
      <c r="RB284" s="615">
        <v>0</v>
      </c>
      <c r="RC284" s="615">
        <v>0</v>
      </c>
      <c r="RD284" s="615">
        <v>0</v>
      </c>
      <c r="RE284" s="615">
        <v>0</v>
      </c>
      <c r="RF284" s="615">
        <v>0</v>
      </c>
      <c r="RG284" s="615">
        <v>0</v>
      </c>
      <c r="RH284" s="615">
        <v>0</v>
      </c>
      <c r="RI284" s="615">
        <v>0</v>
      </c>
      <c r="RJ284" s="615">
        <v>0</v>
      </c>
      <c r="RK284" s="615">
        <v>0</v>
      </c>
      <c r="RL284" s="615">
        <v>0</v>
      </c>
      <c r="RM284" s="615">
        <v>0</v>
      </c>
      <c r="RN284" s="615">
        <v>0</v>
      </c>
      <c r="RO284" s="615">
        <v>0</v>
      </c>
      <c r="RP284" s="615">
        <v>0</v>
      </c>
      <c r="RQ284" s="615">
        <v>0</v>
      </c>
      <c r="RR284" s="615">
        <v>0</v>
      </c>
      <c r="RS284" s="615">
        <v>0</v>
      </c>
      <c r="RT284" s="615">
        <v>0</v>
      </c>
      <c r="RU284" s="615">
        <v>0</v>
      </c>
      <c r="RV284" s="615">
        <v>0</v>
      </c>
      <c r="RW284" s="615">
        <v>0</v>
      </c>
      <c r="RX284" s="615">
        <v>0</v>
      </c>
      <c r="RY284" s="615">
        <v>0</v>
      </c>
      <c r="RZ284" s="615">
        <v>0</v>
      </c>
      <c r="SA284" s="615">
        <v>0</v>
      </c>
      <c r="SB284" s="615">
        <v>0</v>
      </c>
      <c r="SC284" s="615">
        <v>0</v>
      </c>
      <c r="SD284" s="615">
        <v>0</v>
      </c>
      <c r="SE284" s="615">
        <v>0</v>
      </c>
      <c r="SF284" s="615">
        <v>0</v>
      </c>
      <c r="SG284" s="615">
        <v>0</v>
      </c>
      <c r="SH284" s="615">
        <v>0</v>
      </c>
      <c r="SI284" s="615">
        <v>0</v>
      </c>
      <c r="SJ284" s="615">
        <v>0</v>
      </c>
      <c r="SK284" s="267">
        <f t="shared" si="458"/>
        <v>0</v>
      </c>
      <c r="SL284" s="254"/>
      <c r="SM284" s="242"/>
      <c r="SN284" s="242"/>
      <c r="SO284" s="242"/>
    </row>
    <row r="285" spans="1:509" outlineLevel="2" x14ac:dyDescent="0.35">
      <c r="A285" s="242"/>
      <c r="B285" s="251"/>
      <c r="C285" s="438">
        <f>INT($C$29)+3</f>
        <v>4</v>
      </c>
      <c r="D285" s="267"/>
      <c r="E285" s="316">
        <f t="shared" si="505"/>
        <v>144</v>
      </c>
      <c r="F285" s="322"/>
      <c r="G285" s="322"/>
      <c r="H285" s="267"/>
      <c r="I285" s="546"/>
      <c r="J285" s="546" t="s">
        <v>696</v>
      </c>
      <c r="K285" s="547"/>
      <c r="L285" s="617">
        <v>0</v>
      </c>
      <c r="M285" s="617">
        <v>0</v>
      </c>
      <c r="N285" s="617">
        <v>0</v>
      </c>
      <c r="O285" s="617">
        <v>0</v>
      </c>
      <c r="P285" s="617">
        <v>0</v>
      </c>
      <c r="Q285" s="617">
        <v>0</v>
      </c>
      <c r="R285" s="617">
        <v>0</v>
      </c>
      <c r="S285" s="617">
        <v>0</v>
      </c>
      <c r="T285" s="617">
        <v>0</v>
      </c>
      <c r="U285" s="617">
        <v>0</v>
      </c>
      <c r="V285" s="617">
        <v>0</v>
      </c>
      <c r="W285" s="617">
        <v>0</v>
      </c>
      <c r="X285" s="617">
        <v>0</v>
      </c>
      <c r="Y285" s="617">
        <v>0</v>
      </c>
      <c r="Z285" s="617">
        <v>0</v>
      </c>
      <c r="AA285" s="617">
        <v>0</v>
      </c>
      <c r="AB285" s="617">
        <v>0</v>
      </c>
      <c r="AC285" s="617">
        <v>0</v>
      </c>
      <c r="AD285" s="617">
        <v>0</v>
      </c>
      <c r="AE285" s="617">
        <v>0</v>
      </c>
      <c r="AF285" s="617">
        <v>0</v>
      </c>
      <c r="AG285" s="617">
        <v>0</v>
      </c>
      <c r="AH285" s="617">
        <v>0</v>
      </c>
      <c r="AI285" s="617">
        <v>0</v>
      </c>
      <c r="AJ285" s="617">
        <v>0</v>
      </c>
      <c r="AK285" s="617">
        <v>0</v>
      </c>
      <c r="AL285" s="617">
        <v>0</v>
      </c>
      <c r="AM285" s="617">
        <v>0</v>
      </c>
      <c r="AN285" s="617">
        <v>0</v>
      </c>
      <c r="AO285" s="617">
        <v>0</v>
      </c>
      <c r="AP285" s="617">
        <v>0</v>
      </c>
      <c r="AQ285" s="617">
        <v>0</v>
      </c>
      <c r="AR285" s="617">
        <v>0</v>
      </c>
      <c r="AS285" s="617">
        <v>0</v>
      </c>
      <c r="AT285" s="617">
        <v>0</v>
      </c>
      <c r="AU285" s="617">
        <v>0</v>
      </c>
      <c r="AV285" s="617">
        <v>0</v>
      </c>
      <c r="AW285" s="617">
        <v>0</v>
      </c>
      <c r="AX285" s="617">
        <v>0</v>
      </c>
      <c r="AY285" s="617">
        <v>0</v>
      </c>
      <c r="AZ285" s="617">
        <v>0</v>
      </c>
      <c r="BA285" s="617">
        <v>0</v>
      </c>
      <c r="BB285" s="617">
        <v>0</v>
      </c>
      <c r="BC285" s="617">
        <v>0</v>
      </c>
      <c r="BD285" s="617">
        <v>0</v>
      </c>
      <c r="BE285" s="617">
        <v>0</v>
      </c>
      <c r="BF285" s="617">
        <v>0</v>
      </c>
      <c r="BG285" s="617">
        <v>0</v>
      </c>
      <c r="BH285" s="617">
        <v>0</v>
      </c>
      <c r="BI285" s="617">
        <v>0</v>
      </c>
      <c r="BJ285" s="617">
        <v>0</v>
      </c>
      <c r="BK285" s="617">
        <v>0</v>
      </c>
      <c r="BL285" s="617">
        <v>0</v>
      </c>
      <c r="BM285" s="617">
        <v>0</v>
      </c>
      <c r="BN285" s="617">
        <v>0</v>
      </c>
      <c r="BO285" s="617">
        <v>0</v>
      </c>
      <c r="BP285" s="617">
        <v>0</v>
      </c>
      <c r="BQ285" s="617">
        <v>0</v>
      </c>
      <c r="BR285" s="617">
        <v>0</v>
      </c>
      <c r="BS285" s="617">
        <v>0</v>
      </c>
      <c r="BT285" s="617">
        <v>0</v>
      </c>
      <c r="BU285" s="617">
        <v>0</v>
      </c>
      <c r="BV285" s="617">
        <v>0</v>
      </c>
      <c r="BW285" s="617">
        <v>0</v>
      </c>
      <c r="BX285" s="617">
        <v>0</v>
      </c>
      <c r="BY285" s="617">
        <v>0</v>
      </c>
      <c r="BZ285" s="617">
        <v>0</v>
      </c>
      <c r="CA285" s="617">
        <v>0</v>
      </c>
      <c r="CB285" s="617">
        <v>0</v>
      </c>
      <c r="CC285" s="617">
        <v>0</v>
      </c>
      <c r="CD285" s="617">
        <v>0</v>
      </c>
      <c r="CE285" s="617">
        <v>0</v>
      </c>
      <c r="CF285" s="617">
        <v>0</v>
      </c>
      <c r="CG285" s="617">
        <v>0</v>
      </c>
      <c r="CH285" s="617">
        <v>0</v>
      </c>
      <c r="CI285" s="617">
        <v>0</v>
      </c>
      <c r="CJ285" s="617">
        <v>0</v>
      </c>
      <c r="CK285" s="617">
        <v>0</v>
      </c>
      <c r="CL285" s="617">
        <v>0</v>
      </c>
      <c r="CM285" s="617">
        <v>0</v>
      </c>
      <c r="CN285" s="617">
        <v>0</v>
      </c>
      <c r="CO285" s="617">
        <v>0</v>
      </c>
      <c r="CP285" s="617">
        <v>0</v>
      </c>
      <c r="CQ285" s="617">
        <v>0</v>
      </c>
      <c r="CR285" s="617">
        <v>0</v>
      </c>
      <c r="CS285" s="617">
        <v>0</v>
      </c>
      <c r="CT285" s="617">
        <v>0</v>
      </c>
      <c r="CU285" s="617">
        <v>0</v>
      </c>
      <c r="CV285" s="617">
        <v>0</v>
      </c>
      <c r="CW285" s="617">
        <v>0</v>
      </c>
      <c r="CX285" s="617">
        <v>0</v>
      </c>
      <c r="CY285" s="617">
        <v>0</v>
      </c>
      <c r="CZ285" s="617">
        <v>0</v>
      </c>
      <c r="DA285" s="617">
        <v>0</v>
      </c>
      <c r="DB285" s="617">
        <v>0</v>
      </c>
      <c r="DC285" s="617">
        <v>0</v>
      </c>
      <c r="DD285" s="617">
        <v>0</v>
      </c>
      <c r="DE285" s="617">
        <v>0</v>
      </c>
      <c r="DF285" s="617">
        <v>0</v>
      </c>
      <c r="DG285" s="617">
        <v>0</v>
      </c>
      <c r="DH285" s="617">
        <v>0</v>
      </c>
      <c r="DI285" s="617">
        <v>0</v>
      </c>
      <c r="DJ285" s="617">
        <v>0</v>
      </c>
      <c r="DK285" s="617">
        <v>0</v>
      </c>
      <c r="DL285" s="617">
        <v>0</v>
      </c>
      <c r="DM285" s="617">
        <v>0</v>
      </c>
      <c r="DN285" s="617">
        <v>0</v>
      </c>
      <c r="DO285" s="617">
        <v>0</v>
      </c>
      <c r="DP285" s="617">
        <v>0</v>
      </c>
      <c r="DQ285" s="617">
        <v>0</v>
      </c>
      <c r="DR285" s="617">
        <v>0</v>
      </c>
      <c r="DS285" s="617">
        <v>0</v>
      </c>
      <c r="DT285" s="617">
        <v>0</v>
      </c>
      <c r="DU285" s="617">
        <v>0</v>
      </c>
      <c r="DV285" s="617">
        <v>0</v>
      </c>
      <c r="DW285" s="617">
        <v>0</v>
      </c>
      <c r="DX285" s="617">
        <v>0</v>
      </c>
      <c r="DY285" s="617">
        <v>0</v>
      </c>
      <c r="DZ285" s="617">
        <v>0</v>
      </c>
      <c r="EA285" s="617">
        <v>0</v>
      </c>
      <c r="EB285" s="617">
        <v>0</v>
      </c>
      <c r="EC285" s="617">
        <v>0</v>
      </c>
      <c r="ED285" s="617">
        <v>0</v>
      </c>
      <c r="EE285" s="617">
        <v>0</v>
      </c>
      <c r="EF285" s="617">
        <v>0</v>
      </c>
      <c r="EG285" s="617">
        <v>0</v>
      </c>
      <c r="EH285" s="617">
        <v>0</v>
      </c>
      <c r="EI285" s="617">
        <v>0</v>
      </c>
      <c r="EJ285" s="617">
        <v>0</v>
      </c>
      <c r="EK285" s="617">
        <v>0</v>
      </c>
      <c r="EL285" s="617">
        <v>0</v>
      </c>
      <c r="EM285" s="617">
        <v>0</v>
      </c>
      <c r="EN285" s="617">
        <v>0</v>
      </c>
      <c r="EO285" s="617">
        <v>0</v>
      </c>
      <c r="EP285" s="617">
        <v>0</v>
      </c>
      <c r="EQ285" s="617">
        <v>0</v>
      </c>
      <c r="ER285" s="617">
        <v>0</v>
      </c>
      <c r="ES285" s="617">
        <v>0</v>
      </c>
      <c r="ET285" s="617">
        <v>0</v>
      </c>
      <c r="EU285" s="617">
        <v>0</v>
      </c>
      <c r="EV285" s="617">
        <v>0</v>
      </c>
      <c r="EW285" s="617">
        <v>0</v>
      </c>
      <c r="EX285" s="617">
        <v>0</v>
      </c>
      <c r="EY285" s="617">
        <v>0</v>
      </c>
      <c r="EZ285" s="617">
        <v>0</v>
      </c>
      <c r="FA285" s="617">
        <v>0</v>
      </c>
      <c r="FB285" s="617">
        <v>0</v>
      </c>
      <c r="FC285" s="617">
        <v>0</v>
      </c>
      <c r="FD285" s="617">
        <v>0</v>
      </c>
      <c r="FE285" s="617">
        <v>0</v>
      </c>
      <c r="FF285" s="617">
        <v>0</v>
      </c>
      <c r="FG285" s="617">
        <v>0</v>
      </c>
      <c r="FH285" s="617">
        <v>0</v>
      </c>
      <c r="FI285" s="617">
        <v>0</v>
      </c>
      <c r="FJ285" s="617">
        <v>0</v>
      </c>
      <c r="FK285" s="617">
        <v>0</v>
      </c>
      <c r="FL285" s="617">
        <v>0</v>
      </c>
      <c r="FM285" s="617">
        <v>0</v>
      </c>
      <c r="FN285" s="617">
        <v>0</v>
      </c>
      <c r="FO285" s="617">
        <v>0</v>
      </c>
      <c r="FP285" s="617">
        <v>0</v>
      </c>
      <c r="FQ285" s="617">
        <v>0</v>
      </c>
      <c r="FR285" s="617">
        <v>0</v>
      </c>
      <c r="FS285" s="617">
        <v>0</v>
      </c>
      <c r="FT285" s="617">
        <v>0</v>
      </c>
      <c r="FU285" s="617">
        <v>0</v>
      </c>
      <c r="FV285" s="617">
        <v>0</v>
      </c>
      <c r="FW285" s="617">
        <v>0</v>
      </c>
      <c r="FX285" s="617">
        <v>0</v>
      </c>
      <c r="FY285" s="617">
        <v>0</v>
      </c>
      <c r="FZ285" s="617">
        <v>0</v>
      </c>
      <c r="GA285" s="617">
        <v>0</v>
      </c>
      <c r="GB285" s="617">
        <v>0</v>
      </c>
      <c r="GC285" s="617">
        <v>0</v>
      </c>
      <c r="GD285" s="617">
        <v>0</v>
      </c>
      <c r="GE285" s="617">
        <v>0</v>
      </c>
      <c r="GF285" s="617">
        <v>0</v>
      </c>
      <c r="GG285" s="617">
        <v>0</v>
      </c>
      <c r="GH285" s="617">
        <v>0</v>
      </c>
      <c r="GI285" s="617">
        <v>0</v>
      </c>
      <c r="GJ285" s="617">
        <v>0</v>
      </c>
      <c r="GK285" s="617">
        <v>0</v>
      </c>
      <c r="GL285" s="617">
        <v>0</v>
      </c>
      <c r="GM285" s="617">
        <v>0</v>
      </c>
      <c r="GN285" s="617">
        <v>0</v>
      </c>
      <c r="GO285" s="617">
        <v>0</v>
      </c>
      <c r="GP285" s="617">
        <v>0</v>
      </c>
      <c r="GQ285" s="617">
        <v>0</v>
      </c>
      <c r="GR285" s="617">
        <v>0</v>
      </c>
      <c r="GS285" s="617">
        <v>0</v>
      </c>
      <c r="GT285" s="617">
        <v>0</v>
      </c>
      <c r="GU285" s="617">
        <v>0</v>
      </c>
      <c r="GV285" s="617">
        <v>0</v>
      </c>
      <c r="GW285" s="617">
        <v>0</v>
      </c>
      <c r="GX285" s="617">
        <v>0</v>
      </c>
      <c r="GY285" s="617">
        <v>0</v>
      </c>
      <c r="GZ285" s="617">
        <v>0</v>
      </c>
      <c r="HA285" s="617">
        <v>0</v>
      </c>
      <c r="HB285" s="617">
        <v>0</v>
      </c>
      <c r="HC285" s="617">
        <v>0</v>
      </c>
      <c r="HD285" s="617">
        <v>0</v>
      </c>
      <c r="HE285" s="617">
        <v>0</v>
      </c>
      <c r="HF285" s="617">
        <v>0</v>
      </c>
      <c r="HG285" s="617">
        <v>0</v>
      </c>
      <c r="HH285" s="617">
        <v>0</v>
      </c>
      <c r="HI285" s="617">
        <v>0</v>
      </c>
      <c r="HJ285" s="617">
        <v>0</v>
      </c>
      <c r="HK285" s="617">
        <v>0</v>
      </c>
      <c r="HL285" s="617">
        <v>0</v>
      </c>
      <c r="HM285" s="617">
        <v>0</v>
      </c>
      <c r="HN285" s="617">
        <v>0</v>
      </c>
      <c r="HO285" s="617">
        <v>0</v>
      </c>
      <c r="HP285" s="617">
        <v>0</v>
      </c>
      <c r="HQ285" s="617">
        <v>0</v>
      </c>
      <c r="HR285" s="617">
        <v>0</v>
      </c>
      <c r="HS285" s="617">
        <v>0</v>
      </c>
      <c r="HT285" s="617">
        <v>0</v>
      </c>
      <c r="HU285" s="617">
        <v>0</v>
      </c>
      <c r="HV285" s="617">
        <v>0</v>
      </c>
      <c r="HW285" s="617">
        <v>0</v>
      </c>
      <c r="HX285" s="617">
        <v>0</v>
      </c>
      <c r="HY285" s="617">
        <v>0</v>
      </c>
      <c r="HZ285" s="617">
        <v>0</v>
      </c>
      <c r="IA285" s="617">
        <v>0</v>
      </c>
      <c r="IB285" s="617">
        <v>0</v>
      </c>
      <c r="IC285" s="617">
        <v>0</v>
      </c>
      <c r="ID285" s="617">
        <v>0</v>
      </c>
      <c r="IE285" s="617">
        <v>0</v>
      </c>
      <c r="IF285" s="617">
        <v>0</v>
      </c>
      <c r="IG285" s="617">
        <v>0</v>
      </c>
      <c r="IH285" s="617">
        <v>0</v>
      </c>
      <c r="II285" s="617">
        <v>0</v>
      </c>
      <c r="IJ285" s="617">
        <v>0</v>
      </c>
      <c r="IK285" s="617">
        <v>0</v>
      </c>
      <c r="IL285" s="617">
        <v>0</v>
      </c>
      <c r="IM285" s="617">
        <v>0</v>
      </c>
      <c r="IN285" s="617">
        <v>0</v>
      </c>
      <c r="IO285" s="617">
        <v>0</v>
      </c>
      <c r="IP285" s="617">
        <v>0</v>
      </c>
      <c r="IQ285" s="617">
        <v>0</v>
      </c>
      <c r="IR285" s="617">
        <v>0</v>
      </c>
      <c r="IS285" s="617">
        <v>0</v>
      </c>
      <c r="IT285" s="617">
        <v>0</v>
      </c>
      <c r="IU285" s="617">
        <v>0</v>
      </c>
      <c r="IV285" s="617">
        <v>0</v>
      </c>
      <c r="IW285" s="617">
        <v>0</v>
      </c>
      <c r="IX285" s="617">
        <v>0</v>
      </c>
      <c r="IY285" s="617">
        <v>0</v>
      </c>
      <c r="IZ285" s="617">
        <v>0</v>
      </c>
      <c r="JA285" s="617">
        <v>0</v>
      </c>
      <c r="JB285" s="617">
        <v>0</v>
      </c>
      <c r="JC285" s="617">
        <v>0</v>
      </c>
      <c r="JD285" s="617">
        <v>0</v>
      </c>
      <c r="JE285" s="617">
        <v>0</v>
      </c>
      <c r="JF285" s="617">
        <v>0</v>
      </c>
      <c r="JG285" s="617">
        <v>0</v>
      </c>
      <c r="JH285" s="617">
        <v>0</v>
      </c>
      <c r="JI285" s="617">
        <v>0</v>
      </c>
      <c r="JJ285" s="617">
        <v>0</v>
      </c>
      <c r="JK285" s="617">
        <v>0</v>
      </c>
      <c r="JL285" s="617">
        <v>0</v>
      </c>
      <c r="JM285" s="617">
        <v>0</v>
      </c>
      <c r="JN285" s="617">
        <v>0</v>
      </c>
      <c r="JO285" s="617">
        <v>0</v>
      </c>
      <c r="JP285" s="617">
        <v>0</v>
      </c>
      <c r="JQ285" s="617">
        <v>0</v>
      </c>
      <c r="JR285" s="617">
        <v>0</v>
      </c>
      <c r="JS285" s="617">
        <v>0</v>
      </c>
      <c r="JT285" s="617">
        <v>0</v>
      </c>
      <c r="JU285" s="617">
        <v>0</v>
      </c>
      <c r="JV285" s="617">
        <v>0</v>
      </c>
      <c r="JW285" s="617">
        <v>0</v>
      </c>
      <c r="JX285" s="617">
        <v>0</v>
      </c>
      <c r="JY285" s="617">
        <v>0</v>
      </c>
      <c r="JZ285" s="617">
        <v>0</v>
      </c>
      <c r="KA285" s="617">
        <v>0</v>
      </c>
      <c r="KB285" s="617">
        <v>0</v>
      </c>
      <c r="KC285" s="617">
        <v>0</v>
      </c>
      <c r="KD285" s="617">
        <v>0</v>
      </c>
      <c r="KE285" s="617">
        <v>0</v>
      </c>
      <c r="KF285" s="617">
        <v>0</v>
      </c>
      <c r="KG285" s="617">
        <v>0</v>
      </c>
      <c r="KH285" s="617">
        <v>0</v>
      </c>
      <c r="KI285" s="617">
        <v>0</v>
      </c>
      <c r="KJ285" s="617">
        <v>0</v>
      </c>
      <c r="KK285" s="617">
        <v>0</v>
      </c>
      <c r="KL285" s="617">
        <v>0</v>
      </c>
      <c r="KM285" s="617">
        <v>0</v>
      </c>
      <c r="KN285" s="617">
        <v>0</v>
      </c>
      <c r="KO285" s="617">
        <v>0</v>
      </c>
      <c r="KP285" s="617">
        <v>0</v>
      </c>
      <c r="KQ285" s="617">
        <v>0</v>
      </c>
      <c r="KR285" s="617">
        <v>0</v>
      </c>
      <c r="KS285" s="617">
        <v>0</v>
      </c>
      <c r="KT285" s="617">
        <v>0</v>
      </c>
      <c r="KU285" s="617">
        <v>0</v>
      </c>
      <c r="KV285" s="617">
        <v>0</v>
      </c>
      <c r="KW285" s="617">
        <v>0</v>
      </c>
      <c r="KX285" s="617">
        <v>0</v>
      </c>
      <c r="KY285" s="617">
        <v>0</v>
      </c>
      <c r="KZ285" s="617">
        <v>0</v>
      </c>
      <c r="LA285" s="617">
        <v>0</v>
      </c>
      <c r="LB285" s="617">
        <v>0</v>
      </c>
      <c r="LC285" s="617">
        <v>0</v>
      </c>
      <c r="LD285" s="617">
        <v>0</v>
      </c>
      <c r="LE285" s="617">
        <v>0</v>
      </c>
      <c r="LF285" s="617">
        <v>0</v>
      </c>
      <c r="LG285" s="617">
        <v>0</v>
      </c>
      <c r="LH285" s="617">
        <v>0</v>
      </c>
      <c r="LI285" s="617">
        <v>0</v>
      </c>
      <c r="LJ285" s="617">
        <v>0</v>
      </c>
      <c r="LK285" s="617">
        <v>0</v>
      </c>
      <c r="LL285" s="617">
        <v>0</v>
      </c>
      <c r="LM285" s="617">
        <v>0</v>
      </c>
      <c r="LN285" s="617">
        <v>0</v>
      </c>
      <c r="LO285" s="617">
        <v>0</v>
      </c>
      <c r="LP285" s="617">
        <v>0</v>
      </c>
      <c r="LQ285" s="617">
        <v>0</v>
      </c>
      <c r="LR285" s="617">
        <v>0</v>
      </c>
      <c r="LS285" s="617">
        <v>0</v>
      </c>
      <c r="LT285" s="617">
        <v>0</v>
      </c>
      <c r="LU285" s="617">
        <v>0</v>
      </c>
      <c r="LV285" s="617">
        <v>0</v>
      </c>
      <c r="LW285" s="617">
        <v>0</v>
      </c>
      <c r="LX285" s="617">
        <v>0</v>
      </c>
      <c r="LY285" s="617">
        <v>0</v>
      </c>
      <c r="LZ285" s="617">
        <v>0</v>
      </c>
      <c r="MA285" s="617">
        <v>0</v>
      </c>
      <c r="MB285" s="617">
        <v>0</v>
      </c>
      <c r="MC285" s="617">
        <v>0</v>
      </c>
      <c r="MD285" s="617">
        <v>0</v>
      </c>
      <c r="ME285" s="617">
        <v>0</v>
      </c>
      <c r="MF285" s="617">
        <v>0</v>
      </c>
      <c r="MG285" s="617">
        <v>0</v>
      </c>
      <c r="MH285" s="617">
        <v>0</v>
      </c>
      <c r="MI285" s="617">
        <v>0</v>
      </c>
      <c r="MJ285" s="617">
        <v>0</v>
      </c>
      <c r="MK285" s="617">
        <v>0</v>
      </c>
      <c r="ML285" s="617">
        <v>0</v>
      </c>
      <c r="MM285" s="617">
        <v>0</v>
      </c>
      <c r="MN285" s="617">
        <v>0</v>
      </c>
      <c r="MO285" s="617">
        <v>0</v>
      </c>
      <c r="MP285" s="617">
        <v>0</v>
      </c>
      <c r="MQ285" s="617">
        <v>0</v>
      </c>
      <c r="MR285" s="617">
        <v>0</v>
      </c>
      <c r="MS285" s="617">
        <v>0</v>
      </c>
      <c r="MT285" s="617">
        <v>0</v>
      </c>
      <c r="MU285" s="617">
        <v>0</v>
      </c>
      <c r="MV285" s="617">
        <v>0</v>
      </c>
      <c r="MW285" s="617">
        <v>0</v>
      </c>
      <c r="MX285" s="617">
        <v>0</v>
      </c>
      <c r="MY285" s="617">
        <v>0</v>
      </c>
      <c r="MZ285" s="617">
        <v>0</v>
      </c>
      <c r="NA285" s="617">
        <v>0</v>
      </c>
      <c r="NB285" s="617">
        <v>0</v>
      </c>
      <c r="NC285" s="617">
        <v>0</v>
      </c>
      <c r="ND285" s="617">
        <v>0</v>
      </c>
      <c r="NE285" s="617">
        <v>0</v>
      </c>
      <c r="NF285" s="617">
        <v>0</v>
      </c>
      <c r="NG285" s="617">
        <v>0</v>
      </c>
      <c r="NH285" s="617">
        <v>0</v>
      </c>
      <c r="NI285" s="617">
        <v>0</v>
      </c>
      <c r="NJ285" s="617">
        <v>0</v>
      </c>
      <c r="NK285" s="617">
        <v>0</v>
      </c>
      <c r="NL285" s="617">
        <v>0</v>
      </c>
      <c r="NM285" s="617">
        <v>0</v>
      </c>
      <c r="NN285" s="617">
        <v>0</v>
      </c>
      <c r="NO285" s="617">
        <v>0</v>
      </c>
      <c r="NP285" s="617">
        <v>0</v>
      </c>
      <c r="NQ285" s="617">
        <v>0</v>
      </c>
      <c r="NR285" s="617">
        <v>0</v>
      </c>
      <c r="NS285" s="617">
        <v>0</v>
      </c>
      <c r="NT285" s="617">
        <v>0</v>
      </c>
      <c r="NU285" s="617">
        <v>0</v>
      </c>
      <c r="NV285" s="617">
        <v>0</v>
      </c>
      <c r="NW285" s="617">
        <v>0</v>
      </c>
      <c r="NX285" s="617">
        <v>0</v>
      </c>
      <c r="NY285" s="617">
        <v>0</v>
      </c>
      <c r="NZ285" s="617">
        <v>0</v>
      </c>
      <c r="OA285" s="617">
        <v>0</v>
      </c>
      <c r="OB285" s="617">
        <v>0</v>
      </c>
      <c r="OC285" s="617">
        <v>0</v>
      </c>
      <c r="OD285" s="617">
        <v>0</v>
      </c>
      <c r="OE285" s="617">
        <v>0</v>
      </c>
      <c r="OF285" s="617">
        <v>0</v>
      </c>
      <c r="OG285" s="617">
        <v>0</v>
      </c>
      <c r="OH285" s="617">
        <v>0</v>
      </c>
      <c r="OI285" s="617">
        <v>0</v>
      </c>
      <c r="OJ285" s="617">
        <v>0</v>
      </c>
      <c r="OK285" s="617">
        <v>0</v>
      </c>
      <c r="OL285" s="617">
        <v>0</v>
      </c>
      <c r="OM285" s="617">
        <v>0</v>
      </c>
      <c r="ON285" s="617">
        <v>0</v>
      </c>
      <c r="OO285" s="617">
        <v>0</v>
      </c>
      <c r="OP285" s="617">
        <v>0</v>
      </c>
      <c r="OQ285" s="617">
        <v>0</v>
      </c>
      <c r="OR285" s="617">
        <v>0</v>
      </c>
      <c r="OS285" s="617">
        <v>0</v>
      </c>
      <c r="OT285" s="617">
        <v>0</v>
      </c>
      <c r="OU285" s="617">
        <v>0</v>
      </c>
      <c r="OV285" s="617">
        <v>0</v>
      </c>
      <c r="OW285" s="617">
        <v>0</v>
      </c>
      <c r="OX285" s="617">
        <v>0</v>
      </c>
      <c r="OY285" s="617">
        <v>0</v>
      </c>
      <c r="OZ285" s="617">
        <v>0</v>
      </c>
      <c r="PA285" s="617">
        <v>0</v>
      </c>
      <c r="PB285" s="617">
        <v>0</v>
      </c>
      <c r="PC285" s="617">
        <v>0</v>
      </c>
      <c r="PD285" s="617">
        <v>0</v>
      </c>
      <c r="PE285" s="617">
        <v>0</v>
      </c>
      <c r="PF285" s="617">
        <v>0</v>
      </c>
      <c r="PG285" s="617">
        <v>0</v>
      </c>
      <c r="PH285" s="617">
        <v>0</v>
      </c>
      <c r="PI285" s="617">
        <v>0</v>
      </c>
      <c r="PJ285" s="617">
        <v>0</v>
      </c>
      <c r="PK285" s="617">
        <v>0</v>
      </c>
      <c r="PL285" s="617">
        <v>0</v>
      </c>
      <c r="PM285" s="617">
        <v>0</v>
      </c>
      <c r="PN285" s="617">
        <v>0</v>
      </c>
      <c r="PO285" s="617">
        <v>0</v>
      </c>
      <c r="PP285" s="617">
        <v>0</v>
      </c>
      <c r="PQ285" s="617">
        <v>0</v>
      </c>
      <c r="PR285" s="617">
        <v>0</v>
      </c>
      <c r="PS285" s="617">
        <v>0</v>
      </c>
      <c r="PT285" s="617">
        <v>0</v>
      </c>
      <c r="PU285" s="617">
        <v>0</v>
      </c>
      <c r="PV285" s="617">
        <v>0</v>
      </c>
      <c r="PW285" s="617">
        <v>0</v>
      </c>
      <c r="PX285" s="617">
        <v>0</v>
      </c>
      <c r="PY285" s="617">
        <v>0</v>
      </c>
      <c r="PZ285" s="617">
        <v>0</v>
      </c>
      <c r="QA285" s="617">
        <v>0</v>
      </c>
      <c r="QB285" s="617">
        <v>0</v>
      </c>
      <c r="QC285" s="617">
        <v>0</v>
      </c>
      <c r="QD285" s="617">
        <v>0</v>
      </c>
      <c r="QE285" s="617">
        <v>0</v>
      </c>
      <c r="QF285" s="617">
        <v>0</v>
      </c>
      <c r="QG285" s="617">
        <v>0</v>
      </c>
      <c r="QH285" s="617">
        <v>0</v>
      </c>
      <c r="QI285" s="617">
        <v>0</v>
      </c>
      <c r="QJ285" s="617">
        <v>0</v>
      </c>
      <c r="QK285" s="617">
        <v>0</v>
      </c>
      <c r="QL285" s="617">
        <v>0</v>
      </c>
      <c r="QM285" s="617">
        <v>0</v>
      </c>
      <c r="QN285" s="617">
        <v>0</v>
      </c>
      <c r="QO285" s="617">
        <v>0</v>
      </c>
      <c r="QP285" s="617">
        <v>0</v>
      </c>
      <c r="QQ285" s="617">
        <v>0</v>
      </c>
      <c r="QR285" s="617">
        <v>0</v>
      </c>
      <c r="QS285" s="617">
        <v>0</v>
      </c>
      <c r="QT285" s="617">
        <v>0</v>
      </c>
      <c r="QU285" s="617">
        <v>0</v>
      </c>
      <c r="QV285" s="617">
        <v>0</v>
      </c>
      <c r="QW285" s="617">
        <v>0</v>
      </c>
      <c r="QX285" s="617">
        <v>0</v>
      </c>
      <c r="QY285" s="617">
        <v>0</v>
      </c>
      <c r="QZ285" s="617">
        <v>0</v>
      </c>
      <c r="RA285" s="617">
        <v>0</v>
      </c>
      <c r="RB285" s="617">
        <v>0</v>
      </c>
      <c r="RC285" s="617">
        <v>0</v>
      </c>
      <c r="RD285" s="617">
        <v>0</v>
      </c>
      <c r="RE285" s="617">
        <v>0</v>
      </c>
      <c r="RF285" s="617">
        <v>0</v>
      </c>
      <c r="RG285" s="617">
        <v>0</v>
      </c>
      <c r="RH285" s="617">
        <v>0</v>
      </c>
      <c r="RI285" s="617">
        <v>0</v>
      </c>
      <c r="RJ285" s="617">
        <v>0</v>
      </c>
      <c r="RK285" s="617">
        <v>0</v>
      </c>
      <c r="RL285" s="617">
        <v>0</v>
      </c>
      <c r="RM285" s="617">
        <v>0</v>
      </c>
      <c r="RN285" s="617">
        <v>0</v>
      </c>
      <c r="RO285" s="617">
        <v>0</v>
      </c>
      <c r="RP285" s="617">
        <v>0</v>
      </c>
      <c r="RQ285" s="617">
        <v>0</v>
      </c>
      <c r="RR285" s="617">
        <v>0</v>
      </c>
      <c r="RS285" s="617">
        <v>0</v>
      </c>
      <c r="RT285" s="617">
        <v>0</v>
      </c>
      <c r="RU285" s="617">
        <v>0</v>
      </c>
      <c r="RV285" s="617">
        <v>0</v>
      </c>
      <c r="RW285" s="617">
        <v>0</v>
      </c>
      <c r="RX285" s="617">
        <v>0</v>
      </c>
      <c r="RY285" s="617">
        <v>0</v>
      </c>
      <c r="RZ285" s="617">
        <v>0</v>
      </c>
      <c r="SA285" s="617">
        <v>0</v>
      </c>
      <c r="SB285" s="617">
        <v>0</v>
      </c>
      <c r="SC285" s="617">
        <v>0</v>
      </c>
      <c r="SD285" s="617">
        <v>0</v>
      </c>
      <c r="SE285" s="617">
        <v>0</v>
      </c>
      <c r="SF285" s="617">
        <v>0</v>
      </c>
      <c r="SG285" s="617">
        <v>0</v>
      </c>
      <c r="SH285" s="617">
        <v>0</v>
      </c>
      <c r="SI285" s="617">
        <v>0</v>
      </c>
      <c r="SJ285" s="617">
        <v>0</v>
      </c>
      <c r="SK285" s="267">
        <f t="shared" si="458"/>
        <v>0</v>
      </c>
      <c r="SL285" s="254"/>
      <c r="SM285" s="242"/>
      <c r="SN285" s="242"/>
      <c r="SO285" s="242"/>
    </row>
    <row r="286" spans="1:509" outlineLevel="2" x14ac:dyDescent="0.35">
      <c r="A286" s="242"/>
      <c r="B286" s="251"/>
      <c r="C286" s="438">
        <f>INT($C$29)+2</f>
        <v>3</v>
      </c>
      <c r="D286" s="267"/>
      <c r="E286" s="316">
        <f t="shared" si="505"/>
        <v>145</v>
      </c>
      <c r="F286" s="322"/>
      <c r="G286" s="322"/>
      <c r="H286" s="267"/>
      <c r="I286" s="538" t="str">
        <f>Sheep!$H$251&amp;" Maternal"</f>
        <v>Aut Maternal</v>
      </c>
      <c r="J286" s="538" t="s">
        <v>853</v>
      </c>
      <c r="K286" s="539"/>
      <c r="L286" s="612">
        <v>0</v>
      </c>
      <c r="M286" s="612">
        <v>0</v>
      </c>
      <c r="N286" s="612">
        <v>0</v>
      </c>
      <c r="O286" s="612">
        <v>0</v>
      </c>
      <c r="P286" s="612">
        <v>0</v>
      </c>
      <c r="Q286" s="612">
        <v>0</v>
      </c>
      <c r="R286" s="612">
        <v>0</v>
      </c>
      <c r="S286" s="612">
        <v>0</v>
      </c>
      <c r="T286" s="612">
        <v>0</v>
      </c>
      <c r="U286" s="612">
        <v>0</v>
      </c>
      <c r="V286" s="612">
        <v>0</v>
      </c>
      <c r="W286" s="612">
        <v>0</v>
      </c>
      <c r="X286" s="612">
        <v>0</v>
      </c>
      <c r="Y286" s="612">
        <v>0</v>
      </c>
      <c r="Z286" s="612">
        <v>0</v>
      </c>
      <c r="AA286" s="612">
        <v>0</v>
      </c>
      <c r="AB286" s="612">
        <v>0</v>
      </c>
      <c r="AC286" s="612">
        <v>0</v>
      </c>
      <c r="AD286" s="612">
        <v>0</v>
      </c>
      <c r="AE286" s="612">
        <v>0</v>
      </c>
      <c r="AF286" s="612">
        <v>0</v>
      </c>
      <c r="AG286" s="612">
        <v>0</v>
      </c>
      <c r="AH286" s="612">
        <v>0</v>
      </c>
      <c r="AI286" s="612">
        <v>0</v>
      </c>
      <c r="AJ286" s="612">
        <v>0</v>
      </c>
      <c r="AK286" s="612">
        <v>0</v>
      </c>
      <c r="AL286" s="612">
        <v>0</v>
      </c>
      <c r="AM286" s="612">
        <v>0</v>
      </c>
      <c r="AN286" s="612">
        <v>0</v>
      </c>
      <c r="AO286" s="612">
        <v>0</v>
      </c>
      <c r="AP286" s="612">
        <v>0</v>
      </c>
      <c r="AQ286" s="612">
        <v>0</v>
      </c>
      <c r="AR286" s="612">
        <v>0</v>
      </c>
      <c r="AS286" s="612">
        <v>0</v>
      </c>
      <c r="AT286" s="612">
        <v>0</v>
      </c>
      <c r="AU286" s="612">
        <v>0</v>
      </c>
      <c r="AV286" s="612">
        <v>0</v>
      </c>
      <c r="AW286" s="612">
        <v>0</v>
      </c>
      <c r="AX286" s="612">
        <v>0</v>
      </c>
      <c r="AY286" s="612">
        <v>0</v>
      </c>
      <c r="AZ286" s="612">
        <v>0</v>
      </c>
      <c r="BA286" s="612">
        <v>0</v>
      </c>
      <c r="BB286" s="612">
        <v>0</v>
      </c>
      <c r="BC286" s="612">
        <v>0</v>
      </c>
      <c r="BD286" s="612">
        <v>0</v>
      </c>
      <c r="BE286" s="612">
        <v>0</v>
      </c>
      <c r="BF286" s="612">
        <v>0</v>
      </c>
      <c r="BG286" s="612">
        <v>0</v>
      </c>
      <c r="BH286" s="612">
        <v>0</v>
      </c>
      <c r="BI286" s="612">
        <v>0</v>
      </c>
      <c r="BJ286" s="612">
        <v>0</v>
      </c>
      <c r="BK286" s="612">
        <v>0</v>
      </c>
      <c r="BL286" s="612">
        <v>0</v>
      </c>
      <c r="BM286" s="612">
        <v>0</v>
      </c>
      <c r="BN286" s="612">
        <v>0</v>
      </c>
      <c r="BO286" s="612">
        <v>0</v>
      </c>
      <c r="BP286" s="612">
        <v>0</v>
      </c>
      <c r="BQ286" s="612">
        <v>0</v>
      </c>
      <c r="BR286" s="612">
        <v>0</v>
      </c>
      <c r="BS286" s="612">
        <v>0</v>
      </c>
      <c r="BT286" s="612">
        <v>0</v>
      </c>
      <c r="BU286" s="612">
        <v>0</v>
      </c>
      <c r="BV286" s="612">
        <v>0</v>
      </c>
      <c r="BW286" s="612">
        <v>0</v>
      </c>
      <c r="BX286" s="612">
        <v>0</v>
      </c>
      <c r="BY286" s="612">
        <v>0</v>
      </c>
      <c r="BZ286" s="612">
        <v>0</v>
      </c>
      <c r="CA286" s="612">
        <v>0</v>
      </c>
      <c r="CB286" s="612">
        <v>0</v>
      </c>
      <c r="CC286" s="612">
        <v>0</v>
      </c>
      <c r="CD286" s="612">
        <v>0</v>
      </c>
      <c r="CE286" s="612">
        <v>0</v>
      </c>
      <c r="CF286" s="612">
        <v>0</v>
      </c>
      <c r="CG286" s="612">
        <v>0</v>
      </c>
      <c r="CH286" s="612">
        <v>0</v>
      </c>
      <c r="CI286" s="612">
        <v>0</v>
      </c>
      <c r="CJ286" s="612">
        <v>0</v>
      </c>
      <c r="CK286" s="612">
        <v>0</v>
      </c>
      <c r="CL286" s="612">
        <v>0</v>
      </c>
      <c r="CM286" s="612">
        <v>0</v>
      </c>
      <c r="CN286" s="612">
        <v>0</v>
      </c>
      <c r="CO286" s="612">
        <v>0</v>
      </c>
      <c r="CP286" s="612">
        <v>0</v>
      </c>
      <c r="CQ286" s="612">
        <v>0</v>
      </c>
      <c r="CR286" s="612">
        <v>0</v>
      </c>
      <c r="CS286" s="612">
        <v>0</v>
      </c>
      <c r="CT286" s="612">
        <v>0</v>
      </c>
      <c r="CU286" s="612">
        <v>0</v>
      </c>
      <c r="CV286" s="612">
        <v>0</v>
      </c>
      <c r="CW286" s="612">
        <v>0</v>
      </c>
      <c r="CX286" s="612">
        <v>0</v>
      </c>
      <c r="CY286" s="612">
        <v>0</v>
      </c>
      <c r="CZ286" s="612">
        <v>0</v>
      </c>
      <c r="DA286" s="612">
        <v>0</v>
      </c>
      <c r="DB286" s="612">
        <v>0</v>
      </c>
      <c r="DC286" s="612">
        <v>0</v>
      </c>
      <c r="DD286" s="612">
        <v>0</v>
      </c>
      <c r="DE286" s="612">
        <v>0</v>
      </c>
      <c r="DF286" s="612">
        <v>0</v>
      </c>
      <c r="DG286" s="612">
        <v>0</v>
      </c>
      <c r="DH286" s="612">
        <v>0</v>
      </c>
      <c r="DI286" s="612">
        <v>0</v>
      </c>
      <c r="DJ286" s="612">
        <v>0</v>
      </c>
      <c r="DK286" s="612">
        <v>0</v>
      </c>
      <c r="DL286" s="612">
        <v>0</v>
      </c>
      <c r="DM286" s="612">
        <v>0</v>
      </c>
      <c r="DN286" s="612">
        <v>0</v>
      </c>
      <c r="DO286" s="612">
        <v>0</v>
      </c>
      <c r="DP286" s="612">
        <v>0</v>
      </c>
      <c r="DQ286" s="612">
        <v>0</v>
      </c>
      <c r="DR286" s="612">
        <v>0</v>
      </c>
      <c r="DS286" s="612">
        <v>0</v>
      </c>
      <c r="DT286" s="612">
        <v>0</v>
      </c>
      <c r="DU286" s="612">
        <v>0</v>
      </c>
      <c r="DV286" s="612">
        <v>0</v>
      </c>
      <c r="DW286" s="612">
        <v>0</v>
      </c>
      <c r="DX286" s="612">
        <v>0</v>
      </c>
      <c r="DY286" s="612">
        <v>0</v>
      </c>
      <c r="DZ286" s="612">
        <v>0</v>
      </c>
      <c r="EA286" s="612">
        <v>0</v>
      </c>
      <c r="EB286" s="612">
        <v>0</v>
      </c>
      <c r="EC286" s="612">
        <v>0</v>
      </c>
      <c r="ED286" s="612">
        <v>0</v>
      </c>
      <c r="EE286" s="612">
        <v>0</v>
      </c>
      <c r="EF286" s="612">
        <v>0</v>
      </c>
      <c r="EG286" s="612">
        <v>0</v>
      </c>
      <c r="EH286" s="612">
        <v>0</v>
      </c>
      <c r="EI286" s="612">
        <v>0</v>
      </c>
      <c r="EJ286" s="612">
        <v>0</v>
      </c>
      <c r="EK286" s="612">
        <v>0</v>
      </c>
      <c r="EL286" s="612">
        <v>0</v>
      </c>
      <c r="EM286" s="612">
        <v>0</v>
      </c>
      <c r="EN286" s="612">
        <v>0</v>
      </c>
      <c r="EO286" s="612">
        <v>0</v>
      </c>
      <c r="EP286" s="612">
        <v>0</v>
      </c>
      <c r="EQ286" s="612">
        <v>0</v>
      </c>
      <c r="ER286" s="612">
        <v>0</v>
      </c>
      <c r="ES286" s="612">
        <v>0</v>
      </c>
      <c r="ET286" s="612">
        <v>0</v>
      </c>
      <c r="EU286" s="612">
        <v>0</v>
      </c>
      <c r="EV286" s="612">
        <v>0</v>
      </c>
      <c r="EW286" s="612">
        <v>0</v>
      </c>
      <c r="EX286" s="612">
        <v>0</v>
      </c>
      <c r="EY286" s="612">
        <v>0</v>
      </c>
      <c r="EZ286" s="612">
        <v>0</v>
      </c>
      <c r="FA286" s="612">
        <v>0</v>
      </c>
      <c r="FB286" s="612">
        <v>0</v>
      </c>
      <c r="FC286" s="612">
        <v>0</v>
      </c>
      <c r="FD286" s="612">
        <v>0</v>
      </c>
      <c r="FE286" s="612">
        <v>0</v>
      </c>
      <c r="FF286" s="612">
        <v>0</v>
      </c>
      <c r="FG286" s="612">
        <v>0</v>
      </c>
      <c r="FH286" s="612">
        <v>0</v>
      </c>
      <c r="FI286" s="612">
        <v>0</v>
      </c>
      <c r="FJ286" s="612">
        <v>0</v>
      </c>
      <c r="FK286" s="612">
        <v>0</v>
      </c>
      <c r="FL286" s="612">
        <v>0</v>
      </c>
      <c r="FM286" s="612">
        <v>0</v>
      </c>
      <c r="FN286" s="612">
        <v>0</v>
      </c>
      <c r="FO286" s="612">
        <v>0</v>
      </c>
      <c r="FP286" s="612">
        <v>0</v>
      </c>
      <c r="FQ286" s="612">
        <v>0</v>
      </c>
      <c r="FR286" s="612">
        <v>0</v>
      </c>
      <c r="FS286" s="612">
        <v>0</v>
      </c>
      <c r="FT286" s="612">
        <v>0</v>
      </c>
      <c r="FU286" s="612">
        <v>0</v>
      </c>
      <c r="FV286" s="612">
        <v>0</v>
      </c>
      <c r="FW286" s="612">
        <v>0</v>
      </c>
      <c r="FX286" s="612">
        <v>0</v>
      </c>
      <c r="FY286" s="612">
        <v>0</v>
      </c>
      <c r="FZ286" s="612">
        <v>0</v>
      </c>
      <c r="GA286" s="612">
        <v>0</v>
      </c>
      <c r="GB286" s="612">
        <v>0</v>
      </c>
      <c r="GC286" s="612">
        <v>0</v>
      </c>
      <c r="GD286" s="612">
        <v>0</v>
      </c>
      <c r="GE286" s="612">
        <v>0</v>
      </c>
      <c r="GF286" s="612">
        <v>0</v>
      </c>
      <c r="GG286" s="612">
        <v>0</v>
      </c>
      <c r="GH286" s="612">
        <v>0</v>
      </c>
      <c r="GI286" s="612">
        <v>0</v>
      </c>
      <c r="GJ286" s="612">
        <v>0</v>
      </c>
      <c r="GK286" s="612">
        <v>0</v>
      </c>
      <c r="GL286" s="612">
        <v>0</v>
      </c>
      <c r="GM286" s="612">
        <v>0</v>
      </c>
      <c r="GN286" s="612">
        <v>0</v>
      </c>
      <c r="GO286" s="612">
        <v>0</v>
      </c>
      <c r="GP286" s="612">
        <v>0</v>
      </c>
      <c r="GQ286" s="612">
        <v>0</v>
      </c>
      <c r="GR286" s="612">
        <v>0</v>
      </c>
      <c r="GS286" s="612">
        <v>0</v>
      </c>
      <c r="GT286" s="612">
        <v>0</v>
      </c>
      <c r="GU286" s="612">
        <v>0</v>
      </c>
      <c r="GV286" s="612">
        <v>0</v>
      </c>
      <c r="GW286" s="612">
        <v>0</v>
      </c>
      <c r="GX286" s="612">
        <v>0</v>
      </c>
      <c r="GY286" s="612">
        <v>0</v>
      </c>
      <c r="GZ286" s="612">
        <v>0</v>
      </c>
      <c r="HA286" s="612">
        <v>0</v>
      </c>
      <c r="HB286" s="612">
        <v>0</v>
      </c>
      <c r="HC286" s="612">
        <v>0</v>
      </c>
      <c r="HD286" s="612">
        <v>0</v>
      </c>
      <c r="HE286" s="612">
        <v>0</v>
      </c>
      <c r="HF286" s="612">
        <v>0</v>
      </c>
      <c r="HG286" s="612">
        <v>0</v>
      </c>
      <c r="HH286" s="612">
        <v>0</v>
      </c>
      <c r="HI286" s="612">
        <v>0</v>
      </c>
      <c r="HJ286" s="612">
        <v>0</v>
      </c>
      <c r="HK286" s="612">
        <v>0</v>
      </c>
      <c r="HL286" s="612">
        <v>0</v>
      </c>
      <c r="HM286" s="612">
        <v>0</v>
      </c>
      <c r="HN286" s="612">
        <v>0</v>
      </c>
      <c r="HO286" s="612">
        <v>0</v>
      </c>
      <c r="HP286" s="612">
        <v>0</v>
      </c>
      <c r="HQ286" s="612">
        <v>0</v>
      </c>
      <c r="HR286" s="612">
        <v>0</v>
      </c>
      <c r="HS286" s="612">
        <v>0</v>
      </c>
      <c r="HT286" s="612">
        <v>0</v>
      </c>
      <c r="HU286" s="612">
        <v>0</v>
      </c>
      <c r="HV286" s="612">
        <v>0</v>
      </c>
      <c r="HW286" s="612">
        <v>0</v>
      </c>
      <c r="HX286" s="612">
        <v>0</v>
      </c>
      <c r="HY286" s="612">
        <v>0</v>
      </c>
      <c r="HZ286" s="612">
        <v>0</v>
      </c>
      <c r="IA286" s="612">
        <v>0</v>
      </c>
      <c r="IB286" s="612">
        <v>0</v>
      </c>
      <c r="IC286" s="612">
        <v>0</v>
      </c>
      <c r="ID286" s="612">
        <v>0</v>
      </c>
      <c r="IE286" s="612">
        <v>0</v>
      </c>
      <c r="IF286" s="612">
        <v>0</v>
      </c>
      <c r="IG286" s="612">
        <v>0</v>
      </c>
      <c r="IH286" s="612">
        <v>0</v>
      </c>
      <c r="II286" s="612">
        <v>0</v>
      </c>
      <c r="IJ286" s="612">
        <v>0</v>
      </c>
      <c r="IK286" s="612">
        <v>0</v>
      </c>
      <c r="IL286" s="612">
        <v>0</v>
      </c>
      <c r="IM286" s="612">
        <v>0</v>
      </c>
      <c r="IN286" s="612">
        <v>0</v>
      </c>
      <c r="IO286" s="612">
        <v>0</v>
      </c>
      <c r="IP286" s="612">
        <v>0</v>
      </c>
      <c r="IQ286" s="612">
        <v>0</v>
      </c>
      <c r="IR286" s="612">
        <v>0</v>
      </c>
      <c r="IS286" s="612">
        <v>0</v>
      </c>
      <c r="IT286" s="612">
        <v>0</v>
      </c>
      <c r="IU286" s="612">
        <v>0</v>
      </c>
      <c r="IV286" s="612">
        <v>0</v>
      </c>
      <c r="IW286" s="612">
        <v>0</v>
      </c>
      <c r="IX286" s="612">
        <v>0</v>
      </c>
      <c r="IY286" s="612">
        <v>0</v>
      </c>
      <c r="IZ286" s="612">
        <v>0</v>
      </c>
      <c r="JA286" s="612">
        <v>0</v>
      </c>
      <c r="JB286" s="612">
        <v>0</v>
      </c>
      <c r="JC286" s="612">
        <v>0</v>
      </c>
      <c r="JD286" s="612">
        <v>0</v>
      </c>
      <c r="JE286" s="612">
        <v>0</v>
      </c>
      <c r="JF286" s="612">
        <v>0</v>
      </c>
      <c r="JG286" s="612">
        <v>0</v>
      </c>
      <c r="JH286" s="612">
        <v>0</v>
      </c>
      <c r="JI286" s="612">
        <v>0</v>
      </c>
      <c r="JJ286" s="612">
        <v>0</v>
      </c>
      <c r="JK286" s="612">
        <v>0</v>
      </c>
      <c r="JL286" s="612">
        <v>0</v>
      </c>
      <c r="JM286" s="612">
        <v>0</v>
      </c>
      <c r="JN286" s="612">
        <v>0</v>
      </c>
      <c r="JO286" s="612">
        <v>0</v>
      </c>
      <c r="JP286" s="612">
        <v>0</v>
      </c>
      <c r="JQ286" s="612">
        <v>0</v>
      </c>
      <c r="JR286" s="612">
        <v>0</v>
      </c>
      <c r="JS286" s="612">
        <v>0</v>
      </c>
      <c r="JT286" s="612">
        <v>0</v>
      </c>
      <c r="JU286" s="612">
        <v>0</v>
      </c>
      <c r="JV286" s="612">
        <v>0</v>
      </c>
      <c r="JW286" s="612">
        <v>0</v>
      </c>
      <c r="JX286" s="612">
        <v>0</v>
      </c>
      <c r="JY286" s="612">
        <v>0</v>
      </c>
      <c r="JZ286" s="612">
        <v>0</v>
      </c>
      <c r="KA286" s="612">
        <v>0</v>
      </c>
      <c r="KB286" s="612">
        <v>0</v>
      </c>
      <c r="KC286" s="612">
        <v>0</v>
      </c>
      <c r="KD286" s="612">
        <v>0</v>
      </c>
      <c r="KE286" s="612">
        <v>0</v>
      </c>
      <c r="KF286" s="612">
        <v>0</v>
      </c>
      <c r="KG286" s="612">
        <v>0</v>
      </c>
      <c r="KH286" s="612">
        <v>0</v>
      </c>
      <c r="KI286" s="612">
        <v>0</v>
      </c>
      <c r="KJ286" s="612">
        <v>0</v>
      </c>
      <c r="KK286" s="612">
        <v>0</v>
      </c>
      <c r="KL286" s="612">
        <v>0</v>
      </c>
      <c r="KM286" s="612">
        <v>0</v>
      </c>
      <c r="KN286" s="612">
        <v>0</v>
      </c>
      <c r="KO286" s="612">
        <v>0</v>
      </c>
      <c r="KP286" s="612">
        <v>0</v>
      </c>
      <c r="KQ286" s="612">
        <v>0</v>
      </c>
      <c r="KR286" s="612">
        <v>0</v>
      </c>
      <c r="KS286" s="612">
        <v>0</v>
      </c>
      <c r="KT286" s="612">
        <v>0</v>
      </c>
      <c r="KU286" s="612">
        <v>0</v>
      </c>
      <c r="KV286" s="612">
        <v>0</v>
      </c>
      <c r="KW286" s="612">
        <v>0</v>
      </c>
      <c r="KX286" s="612">
        <v>0</v>
      </c>
      <c r="KY286" s="612">
        <v>0</v>
      </c>
      <c r="KZ286" s="612">
        <v>0</v>
      </c>
      <c r="LA286" s="612">
        <v>0</v>
      </c>
      <c r="LB286" s="612">
        <v>0</v>
      </c>
      <c r="LC286" s="612">
        <v>0</v>
      </c>
      <c r="LD286" s="612">
        <v>0</v>
      </c>
      <c r="LE286" s="612">
        <v>0</v>
      </c>
      <c r="LF286" s="612">
        <v>0</v>
      </c>
      <c r="LG286" s="612">
        <v>0</v>
      </c>
      <c r="LH286" s="612">
        <v>0</v>
      </c>
      <c r="LI286" s="612">
        <v>0</v>
      </c>
      <c r="LJ286" s="612">
        <v>0</v>
      </c>
      <c r="LK286" s="612">
        <v>0</v>
      </c>
      <c r="LL286" s="612">
        <v>0</v>
      </c>
      <c r="LM286" s="612">
        <v>0</v>
      </c>
      <c r="LN286" s="612">
        <v>0</v>
      </c>
      <c r="LO286" s="612">
        <v>0</v>
      </c>
      <c r="LP286" s="612">
        <v>0</v>
      </c>
      <c r="LQ286" s="612">
        <v>0</v>
      </c>
      <c r="LR286" s="612">
        <v>0</v>
      </c>
      <c r="LS286" s="612">
        <v>0</v>
      </c>
      <c r="LT286" s="612">
        <v>0</v>
      </c>
      <c r="LU286" s="612">
        <v>0</v>
      </c>
      <c r="LV286" s="612">
        <v>0</v>
      </c>
      <c r="LW286" s="612">
        <v>0</v>
      </c>
      <c r="LX286" s="612">
        <v>0</v>
      </c>
      <c r="LY286" s="612">
        <v>0</v>
      </c>
      <c r="LZ286" s="612">
        <v>0</v>
      </c>
      <c r="MA286" s="612">
        <v>0</v>
      </c>
      <c r="MB286" s="612">
        <v>0</v>
      </c>
      <c r="MC286" s="612">
        <v>0</v>
      </c>
      <c r="MD286" s="612">
        <v>0</v>
      </c>
      <c r="ME286" s="612">
        <v>0</v>
      </c>
      <c r="MF286" s="612">
        <v>0</v>
      </c>
      <c r="MG286" s="612">
        <v>0</v>
      </c>
      <c r="MH286" s="612">
        <v>0</v>
      </c>
      <c r="MI286" s="612">
        <v>0</v>
      </c>
      <c r="MJ286" s="612">
        <v>0</v>
      </c>
      <c r="MK286" s="612">
        <v>0</v>
      </c>
      <c r="ML286" s="612">
        <v>0</v>
      </c>
      <c r="MM286" s="612">
        <v>0</v>
      </c>
      <c r="MN286" s="612">
        <v>0</v>
      </c>
      <c r="MO286" s="612">
        <v>0</v>
      </c>
      <c r="MP286" s="612">
        <v>0</v>
      </c>
      <c r="MQ286" s="612">
        <v>0</v>
      </c>
      <c r="MR286" s="612">
        <v>0</v>
      </c>
      <c r="MS286" s="612">
        <v>0</v>
      </c>
      <c r="MT286" s="612">
        <v>0</v>
      </c>
      <c r="MU286" s="612">
        <v>0</v>
      </c>
      <c r="MV286" s="612">
        <v>0</v>
      </c>
      <c r="MW286" s="612">
        <v>0</v>
      </c>
      <c r="MX286" s="612">
        <v>0</v>
      </c>
      <c r="MY286" s="612">
        <v>0</v>
      </c>
      <c r="MZ286" s="612">
        <v>0</v>
      </c>
      <c r="NA286" s="612">
        <v>0</v>
      </c>
      <c r="NB286" s="612">
        <v>0</v>
      </c>
      <c r="NC286" s="612">
        <v>0</v>
      </c>
      <c r="ND286" s="612">
        <v>0</v>
      </c>
      <c r="NE286" s="612">
        <v>0</v>
      </c>
      <c r="NF286" s="612">
        <v>0</v>
      </c>
      <c r="NG286" s="612">
        <v>0</v>
      </c>
      <c r="NH286" s="612">
        <v>0</v>
      </c>
      <c r="NI286" s="612">
        <v>0</v>
      </c>
      <c r="NJ286" s="612">
        <v>0</v>
      </c>
      <c r="NK286" s="612">
        <v>0</v>
      </c>
      <c r="NL286" s="612">
        <v>0</v>
      </c>
      <c r="NM286" s="612">
        <v>0</v>
      </c>
      <c r="NN286" s="612">
        <v>0</v>
      </c>
      <c r="NO286" s="612">
        <v>0</v>
      </c>
      <c r="NP286" s="612">
        <v>0</v>
      </c>
      <c r="NQ286" s="612">
        <v>0</v>
      </c>
      <c r="NR286" s="612">
        <v>0</v>
      </c>
      <c r="NS286" s="612">
        <v>0</v>
      </c>
      <c r="NT286" s="612">
        <v>0</v>
      </c>
      <c r="NU286" s="612">
        <v>0</v>
      </c>
      <c r="NV286" s="612">
        <v>0</v>
      </c>
      <c r="NW286" s="612">
        <v>0</v>
      </c>
      <c r="NX286" s="612">
        <v>0</v>
      </c>
      <c r="NY286" s="612">
        <v>0</v>
      </c>
      <c r="NZ286" s="612">
        <v>0</v>
      </c>
      <c r="OA286" s="612">
        <v>0</v>
      </c>
      <c r="OB286" s="612">
        <v>0</v>
      </c>
      <c r="OC286" s="612">
        <v>0</v>
      </c>
      <c r="OD286" s="612">
        <v>0</v>
      </c>
      <c r="OE286" s="612">
        <v>0</v>
      </c>
      <c r="OF286" s="612">
        <v>0</v>
      </c>
      <c r="OG286" s="612">
        <v>0</v>
      </c>
      <c r="OH286" s="612">
        <v>0</v>
      </c>
      <c r="OI286" s="612">
        <v>0</v>
      </c>
      <c r="OJ286" s="612">
        <v>0</v>
      </c>
      <c r="OK286" s="612">
        <v>0</v>
      </c>
      <c r="OL286" s="612">
        <v>0</v>
      </c>
      <c r="OM286" s="612">
        <v>0</v>
      </c>
      <c r="ON286" s="612">
        <v>0</v>
      </c>
      <c r="OO286" s="612">
        <v>0</v>
      </c>
      <c r="OP286" s="612">
        <v>0</v>
      </c>
      <c r="OQ286" s="612">
        <v>0</v>
      </c>
      <c r="OR286" s="612">
        <v>0</v>
      </c>
      <c r="OS286" s="612">
        <v>0</v>
      </c>
      <c r="OT286" s="612">
        <v>0</v>
      </c>
      <c r="OU286" s="612">
        <v>0</v>
      </c>
      <c r="OV286" s="612">
        <v>0</v>
      </c>
      <c r="OW286" s="612">
        <v>0</v>
      </c>
      <c r="OX286" s="612">
        <v>0</v>
      </c>
      <c r="OY286" s="612">
        <v>0</v>
      </c>
      <c r="OZ286" s="612">
        <v>0</v>
      </c>
      <c r="PA286" s="612">
        <v>0</v>
      </c>
      <c r="PB286" s="612">
        <v>0</v>
      </c>
      <c r="PC286" s="612">
        <v>0</v>
      </c>
      <c r="PD286" s="612">
        <v>0</v>
      </c>
      <c r="PE286" s="612">
        <v>0</v>
      </c>
      <c r="PF286" s="612">
        <v>0</v>
      </c>
      <c r="PG286" s="612">
        <v>0</v>
      </c>
      <c r="PH286" s="612">
        <v>0</v>
      </c>
      <c r="PI286" s="612">
        <v>0</v>
      </c>
      <c r="PJ286" s="612">
        <v>0</v>
      </c>
      <c r="PK286" s="612">
        <v>0</v>
      </c>
      <c r="PL286" s="612">
        <v>0</v>
      </c>
      <c r="PM286" s="612">
        <v>0</v>
      </c>
      <c r="PN286" s="612">
        <v>0</v>
      </c>
      <c r="PO286" s="612">
        <v>0</v>
      </c>
      <c r="PP286" s="612">
        <v>0</v>
      </c>
      <c r="PQ286" s="612">
        <v>0</v>
      </c>
      <c r="PR286" s="612">
        <v>0</v>
      </c>
      <c r="PS286" s="612">
        <v>0</v>
      </c>
      <c r="PT286" s="612">
        <v>0</v>
      </c>
      <c r="PU286" s="612">
        <v>0</v>
      </c>
      <c r="PV286" s="612">
        <v>0</v>
      </c>
      <c r="PW286" s="612">
        <v>0</v>
      </c>
      <c r="PX286" s="612">
        <v>0</v>
      </c>
      <c r="PY286" s="612">
        <v>0</v>
      </c>
      <c r="PZ286" s="612">
        <v>0</v>
      </c>
      <c r="QA286" s="612">
        <v>0</v>
      </c>
      <c r="QB286" s="612">
        <v>0</v>
      </c>
      <c r="QC286" s="612">
        <v>0</v>
      </c>
      <c r="QD286" s="612">
        <v>0</v>
      </c>
      <c r="QE286" s="612">
        <v>0</v>
      </c>
      <c r="QF286" s="612">
        <v>0</v>
      </c>
      <c r="QG286" s="612">
        <v>0</v>
      </c>
      <c r="QH286" s="612">
        <v>0</v>
      </c>
      <c r="QI286" s="612">
        <v>0</v>
      </c>
      <c r="QJ286" s="612">
        <v>0</v>
      </c>
      <c r="QK286" s="612">
        <v>0</v>
      </c>
      <c r="QL286" s="612">
        <v>0</v>
      </c>
      <c r="QM286" s="612">
        <v>0</v>
      </c>
      <c r="QN286" s="612">
        <v>0</v>
      </c>
      <c r="QO286" s="612">
        <v>0</v>
      </c>
      <c r="QP286" s="612">
        <v>0</v>
      </c>
      <c r="QQ286" s="612">
        <v>0</v>
      </c>
      <c r="QR286" s="612">
        <v>0</v>
      </c>
      <c r="QS286" s="612">
        <v>0</v>
      </c>
      <c r="QT286" s="612">
        <v>0</v>
      </c>
      <c r="QU286" s="612">
        <v>0</v>
      </c>
      <c r="QV286" s="612">
        <v>0</v>
      </c>
      <c r="QW286" s="612">
        <v>0</v>
      </c>
      <c r="QX286" s="612">
        <v>0</v>
      </c>
      <c r="QY286" s="612">
        <v>0</v>
      </c>
      <c r="QZ286" s="612">
        <v>0</v>
      </c>
      <c r="RA286" s="612">
        <v>0</v>
      </c>
      <c r="RB286" s="612">
        <v>0</v>
      </c>
      <c r="RC286" s="612">
        <v>0</v>
      </c>
      <c r="RD286" s="612">
        <v>0</v>
      </c>
      <c r="RE286" s="612">
        <v>0</v>
      </c>
      <c r="RF286" s="612">
        <v>0</v>
      </c>
      <c r="RG286" s="612">
        <v>0</v>
      </c>
      <c r="RH286" s="612">
        <v>0</v>
      </c>
      <c r="RI286" s="612">
        <v>0</v>
      </c>
      <c r="RJ286" s="612">
        <v>0</v>
      </c>
      <c r="RK286" s="612">
        <v>0</v>
      </c>
      <c r="RL286" s="612">
        <v>0</v>
      </c>
      <c r="RM286" s="612">
        <v>0</v>
      </c>
      <c r="RN286" s="612">
        <v>0</v>
      </c>
      <c r="RO286" s="612">
        <v>0</v>
      </c>
      <c r="RP286" s="612">
        <v>0</v>
      </c>
      <c r="RQ286" s="612">
        <v>0</v>
      </c>
      <c r="RR286" s="612">
        <v>0</v>
      </c>
      <c r="RS286" s="612">
        <v>0</v>
      </c>
      <c r="RT286" s="612">
        <v>0</v>
      </c>
      <c r="RU286" s="612">
        <v>0</v>
      </c>
      <c r="RV286" s="612">
        <v>0</v>
      </c>
      <c r="RW286" s="612">
        <v>0</v>
      </c>
      <c r="RX286" s="612">
        <v>0</v>
      </c>
      <c r="RY286" s="612">
        <v>0</v>
      </c>
      <c r="RZ286" s="612">
        <v>0</v>
      </c>
      <c r="SA286" s="612">
        <v>0</v>
      </c>
      <c r="SB286" s="612">
        <v>0</v>
      </c>
      <c r="SC286" s="612">
        <v>0</v>
      </c>
      <c r="SD286" s="612">
        <v>0</v>
      </c>
      <c r="SE286" s="612">
        <v>0</v>
      </c>
      <c r="SF286" s="612">
        <v>0</v>
      </c>
      <c r="SG286" s="612">
        <v>0</v>
      </c>
      <c r="SH286" s="612">
        <v>0</v>
      </c>
      <c r="SI286" s="612">
        <v>0</v>
      </c>
      <c r="SJ286" s="612">
        <v>0</v>
      </c>
      <c r="SK286" s="267">
        <f t="shared" ref="SK286:SK357" si="514">SJ286</f>
        <v>0</v>
      </c>
      <c r="SL286" s="254"/>
      <c r="SM286" s="242"/>
      <c r="SN286" s="242"/>
      <c r="SO286" s="242"/>
    </row>
    <row r="287" spans="1:509" outlineLevel="3" x14ac:dyDescent="0.35">
      <c r="A287" s="242"/>
      <c r="B287" s="251"/>
      <c r="C287" s="438">
        <f t="shared" ref="C287:C299" si="515">INT($C$29)+3</f>
        <v>4</v>
      </c>
      <c r="D287" s="267"/>
      <c r="E287" s="316">
        <f t="shared" si="505"/>
        <v>146</v>
      </c>
      <c r="F287" s="322"/>
      <c r="G287" s="322"/>
      <c r="H287" s="267"/>
      <c r="I287" s="540"/>
      <c r="J287" s="557" t="s">
        <v>854</v>
      </c>
      <c r="K287" s="541"/>
      <c r="L287" s="613">
        <v>0</v>
      </c>
      <c r="M287" s="613">
        <v>0</v>
      </c>
      <c r="N287" s="613">
        <v>0</v>
      </c>
      <c r="O287" s="613">
        <v>0</v>
      </c>
      <c r="P287" s="613">
        <v>0</v>
      </c>
      <c r="Q287" s="613">
        <v>0</v>
      </c>
      <c r="R287" s="613">
        <v>0</v>
      </c>
      <c r="S287" s="613">
        <v>0</v>
      </c>
      <c r="T287" s="613">
        <v>0</v>
      </c>
      <c r="U287" s="613">
        <v>0</v>
      </c>
      <c r="V287" s="613">
        <v>0</v>
      </c>
      <c r="W287" s="613">
        <v>0</v>
      </c>
      <c r="X287" s="613">
        <v>0</v>
      </c>
      <c r="Y287" s="613">
        <v>0</v>
      </c>
      <c r="Z287" s="613">
        <v>0</v>
      </c>
      <c r="AA287" s="613">
        <v>0</v>
      </c>
      <c r="AB287" s="613">
        <v>0</v>
      </c>
      <c r="AC287" s="613">
        <v>0</v>
      </c>
      <c r="AD287" s="613">
        <v>0</v>
      </c>
      <c r="AE287" s="613">
        <v>0</v>
      </c>
      <c r="AF287" s="613">
        <v>0</v>
      </c>
      <c r="AG287" s="613">
        <v>0</v>
      </c>
      <c r="AH287" s="613">
        <v>0</v>
      </c>
      <c r="AI287" s="613">
        <v>0</v>
      </c>
      <c r="AJ287" s="613">
        <v>0</v>
      </c>
      <c r="AK287" s="613">
        <v>0</v>
      </c>
      <c r="AL287" s="613">
        <v>0</v>
      </c>
      <c r="AM287" s="613">
        <v>0</v>
      </c>
      <c r="AN287" s="613">
        <v>0</v>
      </c>
      <c r="AO287" s="613">
        <v>0</v>
      </c>
      <c r="AP287" s="613">
        <v>0</v>
      </c>
      <c r="AQ287" s="613">
        <v>0</v>
      </c>
      <c r="AR287" s="613">
        <v>0</v>
      </c>
      <c r="AS287" s="613">
        <v>0</v>
      </c>
      <c r="AT287" s="613">
        <v>0</v>
      </c>
      <c r="AU287" s="613">
        <v>0</v>
      </c>
      <c r="AV287" s="613">
        <v>0</v>
      </c>
      <c r="AW287" s="613">
        <v>0</v>
      </c>
      <c r="AX287" s="613">
        <v>0</v>
      </c>
      <c r="AY287" s="613">
        <v>0</v>
      </c>
      <c r="AZ287" s="613">
        <v>0</v>
      </c>
      <c r="BA287" s="613">
        <v>0</v>
      </c>
      <c r="BB287" s="613">
        <v>0</v>
      </c>
      <c r="BC287" s="613">
        <v>0</v>
      </c>
      <c r="BD287" s="613">
        <v>0</v>
      </c>
      <c r="BE287" s="613">
        <v>0</v>
      </c>
      <c r="BF287" s="613">
        <v>0</v>
      </c>
      <c r="BG287" s="613">
        <v>0</v>
      </c>
      <c r="BH287" s="613">
        <v>0</v>
      </c>
      <c r="BI287" s="613">
        <v>0</v>
      </c>
      <c r="BJ287" s="613">
        <v>0</v>
      </c>
      <c r="BK287" s="613">
        <v>0</v>
      </c>
      <c r="BL287" s="613">
        <v>0</v>
      </c>
      <c r="BM287" s="613">
        <v>0</v>
      </c>
      <c r="BN287" s="613">
        <v>0</v>
      </c>
      <c r="BO287" s="613">
        <v>0</v>
      </c>
      <c r="BP287" s="613">
        <v>0</v>
      </c>
      <c r="BQ287" s="613">
        <v>0</v>
      </c>
      <c r="BR287" s="613">
        <v>0</v>
      </c>
      <c r="BS287" s="613">
        <v>0</v>
      </c>
      <c r="BT287" s="613">
        <v>0</v>
      </c>
      <c r="BU287" s="613">
        <v>0</v>
      </c>
      <c r="BV287" s="613">
        <v>0</v>
      </c>
      <c r="BW287" s="613">
        <v>0</v>
      </c>
      <c r="BX287" s="613">
        <v>0</v>
      </c>
      <c r="BY287" s="613">
        <v>0</v>
      </c>
      <c r="BZ287" s="613">
        <v>0</v>
      </c>
      <c r="CA287" s="613">
        <v>0</v>
      </c>
      <c r="CB287" s="613">
        <v>0</v>
      </c>
      <c r="CC287" s="613">
        <v>0</v>
      </c>
      <c r="CD287" s="613">
        <v>0</v>
      </c>
      <c r="CE287" s="613">
        <v>0</v>
      </c>
      <c r="CF287" s="613">
        <v>0</v>
      </c>
      <c r="CG287" s="613">
        <v>0</v>
      </c>
      <c r="CH287" s="613">
        <v>0</v>
      </c>
      <c r="CI287" s="613">
        <v>0</v>
      </c>
      <c r="CJ287" s="613">
        <v>0</v>
      </c>
      <c r="CK287" s="613">
        <v>0</v>
      </c>
      <c r="CL287" s="613">
        <v>0</v>
      </c>
      <c r="CM287" s="613">
        <v>0</v>
      </c>
      <c r="CN287" s="613">
        <v>0</v>
      </c>
      <c r="CO287" s="613">
        <v>0</v>
      </c>
      <c r="CP287" s="613">
        <v>0</v>
      </c>
      <c r="CQ287" s="613">
        <v>0</v>
      </c>
      <c r="CR287" s="613">
        <v>0</v>
      </c>
      <c r="CS287" s="613">
        <v>0</v>
      </c>
      <c r="CT287" s="613">
        <v>0</v>
      </c>
      <c r="CU287" s="613">
        <v>0</v>
      </c>
      <c r="CV287" s="613">
        <v>0</v>
      </c>
      <c r="CW287" s="613">
        <v>0</v>
      </c>
      <c r="CX287" s="613">
        <v>0</v>
      </c>
      <c r="CY287" s="613">
        <v>0</v>
      </c>
      <c r="CZ287" s="613">
        <v>0</v>
      </c>
      <c r="DA287" s="613">
        <v>0</v>
      </c>
      <c r="DB287" s="613">
        <v>0</v>
      </c>
      <c r="DC287" s="613">
        <v>0</v>
      </c>
      <c r="DD287" s="613">
        <v>0</v>
      </c>
      <c r="DE287" s="613">
        <v>0</v>
      </c>
      <c r="DF287" s="613">
        <v>0</v>
      </c>
      <c r="DG287" s="613">
        <v>0</v>
      </c>
      <c r="DH287" s="613">
        <v>0</v>
      </c>
      <c r="DI287" s="613">
        <v>0</v>
      </c>
      <c r="DJ287" s="613">
        <v>0</v>
      </c>
      <c r="DK287" s="613">
        <v>0</v>
      </c>
      <c r="DL287" s="613">
        <v>0</v>
      </c>
      <c r="DM287" s="613">
        <v>0</v>
      </c>
      <c r="DN287" s="613">
        <v>0</v>
      </c>
      <c r="DO287" s="613">
        <v>0</v>
      </c>
      <c r="DP287" s="613">
        <v>0</v>
      </c>
      <c r="DQ287" s="613">
        <v>0</v>
      </c>
      <c r="DR287" s="613">
        <v>0</v>
      </c>
      <c r="DS287" s="613">
        <v>0</v>
      </c>
      <c r="DT287" s="613">
        <v>0</v>
      </c>
      <c r="DU287" s="613">
        <v>0</v>
      </c>
      <c r="DV287" s="613">
        <v>0</v>
      </c>
      <c r="DW287" s="613">
        <v>0</v>
      </c>
      <c r="DX287" s="613">
        <v>0</v>
      </c>
      <c r="DY287" s="613">
        <v>0</v>
      </c>
      <c r="DZ287" s="613">
        <v>0</v>
      </c>
      <c r="EA287" s="613">
        <v>0</v>
      </c>
      <c r="EB287" s="613">
        <v>0</v>
      </c>
      <c r="EC287" s="613">
        <v>0</v>
      </c>
      <c r="ED287" s="613">
        <v>0</v>
      </c>
      <c r="EE287" s="613">
        <v>0</v>
      </c>
      <c r="EF287" s="613">
        <v>0</v>
      </c>
      <c r="EG287" s="613">
        <v>0</v>
      </c>
      <c r="EH287" s="613">
        <v>0</v>
      </c>
      <c r="EI287" s="613">
        <v>0</v>
      </c>
      <c r="EJ287" s="613">
        <v>0</v>
      </c>
      <c r="EK287" s="613">
        <v>0</v>
      </c>
      <c r="EL287" s="613">
        <v>0</v>
      </c>
      <c r="EM287" s="613">
        <v>0</v>
      </c>
      <c r="EN287" s="613">
        <v>0</v>
      </c>
      <c r="EO287" s="613">
        <v>0</v>
      </c>
      <c r="EP287" s="613">
        <v>0</v>
      </c>
      <c r="EQ287" s="613">
        <v>0</v>
      </c>
      <c r="ER287" s="613">
        <v>0</v>
      </c>
      <c r="ES287" s="613">
        <v>0</v>
      </c>
      <c r="ET287" s="613">
        <v>0</v>
      </c>
      <c r="EU287" s="613">
        <v>0</v>
      </c>
      <c r="EV287" s="613">
        <v>0</v>
      </c>
      <c r="EW287" s="613">
        <v>0</v>
      </c>
      <c r="EX287" s="613">
        <v>0</v>
      </c>
      <c r="EY287" s="613">
        <v>0</v>
      </c>
      <c r="EZ287" s="613">
        <v>0</v>
      </c>
      <c r="FA287" s="613">
        <v>0</v>
      </c>
      <c r="FB287" s="613">
        <v>0</v>
      </c>
      <c r="FC287" s="613">
        <v>0</v>
      </c>
      <c r="FD287" s="613">
        <v>0</v>
      </c>
      <c r="FE287" s="613">
        <v>0</v>
      </c>
      <c r="FF287" s="613">
        <v>0</v>
      </c>
      <c r="FG287" s="613">
        <v>0</v>
      </c>
      <c r="FH287" s="613">
        <v>0</v>
      </c>
      <c r="FI287" s="613">
        <v>0</v>
      </c>
      <c r="FJ287" s="613">
        <v>0</v>
      </c>
      <c r="FK287" s="613">
        <v>0</v>
      </c>
      <c r="FL287" s="613">
        <v>0</v>
      </c>
      <c r="FM287" s="613">
        <v>0</v>
      </c>
      <c r="FN287" s="613">
        <v>0</v>
      </c>
      <c r="FO287" s="613">
        <v>0</v>
      </c>
      <c r="FP287" s="613">
        <v>0</v>
      </c>
      <c r="FQ287" s="613">
        <v>0</v>
      </c>
      <c r="FR287" s="613">
        <v>0</v>
      </c>
      <c r="FS287" s="613">
        <v>0</v>
      </c>
      <c r="FT287" s="613">
        <v>0</v>
      </c>
      <c r="FU287" s="613">
        <v>0</v>
      </c>
      <c r="FV287" s="613">
        <v>0</v>
      </c>
      <c r="FW287" s="613">
        <v>0</v>
      </c>
      <c r="FX287" s="613">
        <v>0</v>
      </c>
      <c r="FY287" s="613">
        <v>0</v>
      </c>
      <c r="FZ287" s="613">
        <v>0</v>
      </c>
      <c r="GA287" s="613">
        <v>0</v>
      </c>
      <c r="GB287" s="613">
        <v>0</v>
      </c>
      <c r="GC287" s="613">
        <v>0</v>
      </c>
      <c r="GD287" s="613">
        <v>0</v>
      </c>
      <c r="GE287" s="613">
        <v>0</v>
      </c>
      <c r="GF287" s="613">
        <v>0</v>
      </c>
      <c r="GG287" s="613">
        <v>0</v>
      </c>
      <c r="GH287" s="613">
        <v>0</v>
      </c>
      <c r="GI287" s="613">
        <v>0</v>
      </c>
      <c r="GJ287" s="613">
        <v>0</v>
      </c>
      <c r="GK287" s="613">
        <v>0</v>
      </c>
      <c r="GL287" s="613">
        <v>0</v>
      </c>
      <c r="GM287" s="613">
        <v>0</v>
      </c>
      <c r="GN287" s="613">
        <v>0</v>
      </c>
      <c r="GO287" s="613">
        <v>0</v>
      </c>
      <c r="GP287" s="613">
        <v>0</v>
      </c>
      <c r="GQ287" s="613">
        <v>0</v>
      </c>
      <c r="GR287" s="613">
        <v>0</v>
      </c>
      <c r="GS287" s="613">
        <v>0</v>
      </c>
      <c r="GT287" s="613">
        <v>0</v>
      </c>
      <c r="GU287" s="613">
        <v>0</v>
      </c>
      <c r="GV287" s="613">
        <v>0</v>
      </c>
      <c r="GW287" s="613">
        <v>0</v>
      </c>
      <c r="GX287" s="613">
        <v>0</v>
      </c>
      <c r="GY287" s="613">
        <v>0</v>
      </c>
      <c r="GZ287" s="613">
        <v>0</v>
      </c>
      <c r="HA287" s="613">
        <v>0</v>
      </c>
      <c r="HB287" s="613">
        <v>0</v>
      </c>
      <c r="HC287" s="613">
        <v>0</v>
      </c>
      <c r="HD287" s="613">
        <v>0</v>
      </c>
      <c r="HE287" s="613">
        <v>0</v>
      </c>
      <c r="HF287" s="613">
        <v>0</v>
      </c>
      <c r="HG287" s="613">
        <v>0</v>
      </c>
      <c r="HH287" s="613">
        <v>0</v>
      </c>
      <c r="HI287" s="613">
        <v>0</v>
      </c>
      <c r="HJ287" s="613">
        <v>0</v>
      </c>
      <c r="HK287" s="613">
        <v>0</v>
      </c>
      <c r="HL287" s="613">
        <v>0</v>
      </c>
      <c r="HM287" s="613">
        <v>0</v>
      </c>
      <c r="HN287" s="613">
        <v>0</v>
      </c>
      <c r="HO287" s="613">
        <v>0</v>
      </c>
      <c r="HP287" s="613">
        <v>0</v>
      </c>
      <c r="HQ287" s="613">
        <v>0</v>
      </c>
      <c r="HR287" s="613">
        <v>0</v>
      </c>
      <c r="HS287" s="613">
        <v>0</v>
      </c>
      <c r="HT287" s="613">
        <v>0</v>
      </c>
      <c r="HU287" s="613">
        <v>0</v>
      </c>
      <c r="HV287" s="613">
        <v>0</v>
      </c>
      <c r="HW287" s="613">
        <v>0</v>
      </c>
      <c r="HX287" s="613">
        <v>0</v>
      </c>
      <c r="HY287" s="613">
        <v>0</v>
      </c>
      <c r="HZ287" s="613">
        <v>0</v>
      </c>
      <c r="IA287" s="613">
        <v>0</v>
      </c>
      <c r="IB287" s="613">
        <v>0</v>
      </c>
      <c r="IC287" s="613">
        <v>0</v>
      </c>
      <c r="ID287" s="613">
        <v>0</v>
      </c>
      <c r="IE287" s="613">
        <v>0</v>
      </c>
      <c r="IF287" s="613">
        <v>0</v>
      </c>
      <c r="IG287" s="613">
        <v>0</v>
      </c>
      <c r="IH287" s="613">
        <v>0</v>
      </c>
      <c r="II287" s="613">
        <v>0</v>
      </c>
      <c r="IJ287" s="613">
        <v>0</v>
      </c>
      <c r="IK287" s="613">
        <v>0</v>
      </c>
      <c r="IL287" s="613">
        <v>0</v>
      </c>
      <c r="IM287" s="613">
        <v>0</v>
      </c>
      <c r="IN287" s="613">
        <v>0</v>
      </c>
      <c r="IO287" s="613">
        <v>0</v>
      </c>
      <c r="IP287" s="613">
        <v>0</v>
      </c>
      <c r="IQ287" s="613">
        <v>0</v>
      </c>
      <c r="IR287" s="613">
        <v>0</v>
      </c>
      <c r="IS287" s="613">
        <v>0</v>
      </c>
      <c r="IT287" s="613">
        <v>0</v>
      </c>
      <c r="IU287" s="613">
        <v>0</v>
      </c>
      <c r="IV287" s="613">
        <v>0</v>
      </c>
      <c r="IW287" s="613">
        <v>0</v>
      </c>
      <c r="IX287" s="613">
        <v>0</v>
      </c>
      <c r="IY287" s="613">
        <v>0</v>
      </c>
      <c r="IZ287" s="613">
        <v>0</v>
      </c>
      <c r="JA287" s="613">
        <v>0</v>
      </c>
      <c r="JB287" s="613">
        <v>0</v>
      </c>
      <c r="JC287" s="613">
        <v>0</v>
      </c>
      <c r="JD287" s="613">
        <v>0</v>
      </c>
      <c r="JE287" s="613">
        <v>0</v>
      </c>
      <c r="JF287" s="613">
        <v>0</v>
      </c>
      <c r="JG287" s="613">
        <v>0</v>
      </c>
      <c r="JH287" s="613">
        <v>0</v>
      </c>
      <c r="JI287" s="613">
        <v>0</v>
      </c>
      <c r="JJ287" s="613">
        <v>0</v>
      </c>
      <c r="JK287" s="613">
        <v>0</v>
      </c>
      <c r="JL287" s="613">
        <v>0</v>
      </c>
      <c r="JM287" s="613">
        <v>0</v>
      </c>
      <c r="JN287" s="613">
        <v>0</v>
      </c>
      <c r="JO287" s="613">
        <v>0</v>
      </c>
      <c r="JP287" s="613">
        <v>0</v>
      </c>
      <c r="JQ287" s="613">
        <v>0</v>
      </c>
      <c r="JR287" s="613">
        <v>0</v>
      </c>
      <c r="JS287" s="613">
        <v>0</v>
      </c>
      <c r="JT287" s="613">
        <v>0</v>
      </c>
      <c r="JU287" s="613">
        <v>0</v>
      </c>
      <c r="JV287" s="613">
        <v>0</v>
      </c>
      <c r="JW287" s="613">
        <v>0</v>
      </c>
      <c r="JX287" s="613">
        <v>0</v>
      </c>
      <c r="JY287" s="613">
        <v>0</v>
      </c>
      <c r="JZ287" s="613">
        <v>0</v>
      </c>
      <c r="KA287" s="613">
        <v>0</v>
      </c>
      <c r="KB287" s="613">
        <v>0</v>
      </c>
      <c r="KC287" s="613">
        <v>0</v>
      </c>
      <c r="KD287" s="613">
        <v>0</v>
      </c>
      <c r="KE287" s="613">
        <v>0</v>
      </c>
      <c r="KF287" s="613">
        <v>0</v>
      </c>
      <c r="KG287" s="613">
        <v>0</v>
      </c>
      <c r="KH287" s="613">
        <v>0</v>
      </c>
      <c r="KI287" s="613">
        <v>0</v>
      </c>
      <c r="KJ287" s="613">
        <v>0</v>
      </c>
      <c r="KK287" s="613">
        <v>0</v>
      </c>
      <c r="KL287" s="613">
        <v>0</v>
      </c>
      <c r="KM287" s="613">
        <v>0</v>
      </c>
      <c r="KN287" s="613">
        <v>0</v>
      </c>
      <c r="KO287" s="613">
        <v>0</v>
      </c>
      <c r="KP287" s="613">
        <v>0</v>
      </c>
      <c r="KQ287" s="613">
        <v>0</v>
      </c>
      <c r="KR287" s="613">
        <v>0</v>
      </c>
      <c r="KS287" s="613">
        <v>0</v>
      </c>
      <c r="KT287" s="613">
        <v>0</v>
      </c>
      <c r="KU287" s="613">
        <v>0</v>
      </c>
      <c r="KV287" s="613">
        <v>0</v>
      </c>
      <c r="KW287" s="613">
        <v>0</v>
      </c>
      <c r="KX287" s="613">
        <v>0</v>
      </c>
      <c r="KY287" s="613">
        <v>0</v>
      </c>
      <c r="KZ287" s="613">
        <v>0</v>
      </c>
      <c r="LA287" s="613">
        <v>0</v>
      </c>
      <c r="LB287" s="613">
        <v>0</v>
      </c>
      <c r="LC287" s="613">
        <v>0</v>
      </c>
      <c r="LD287" s="613">
        <v>0</v>
      </c>
      <c r="LE287" s="613">
        <v>0</v>
      </c>
      <c r="LF287" s="613">
        <v>0</v>
      </c>
      <c r="LG287" s="613">
        <v>0</v>
      </c>
      <c r="LH287" s="613">
        <v>0</v>
      </c>
      <c r="LI287" s="613">
        <v>0</v>
      </c>
      <c r="LJ287" s="613">
        <v>0</v>
      </c>
      <c r="LK287" s="613">
        <v>0</v>
      </c>
      <c r="LL287" s="613">
        <v>0</v>
      </c>
      <c r="LM287" s="613">
        <v>0</v>
      </c>
      <c r="LN287" s="613">
        <v>0</v>
      </c>
      <c r="LO287" s="613">
        <v>0</v>
      </c>
      <c r="LP287" s="613">
        <v>0</v>
      </c>
      <c r="LQ287" s="613">
        <v>0</v>
      </c>
      <c r="LR287" s="613">
        <v>0</v>
      </c>
      <c r="LS287" s="613">
        <v>0</v>
      </c>
      <c r="LT287" s="613">
        <v>0</v>
      </c>
      <c r="LU287" s="613">
        <v>0</v>
      </c>
      <c r="LV287" s="613">
        <v>0</v>
      </c>
      <c r="LW287" s="613">
        <v>0</v>
      </c>
      <c r="LX287" s="613">
        <v>0</v>
      </c>
      <c r="LY287" s="613">
        <v>0</v>
      </c>
      <c r="LZ287" s="613">
        <v>0</v>
      </c>
      <c r="MA287" s="613">
        <v>0</v>
      </c>
      <c r="MB287" s="613">
        <v>0</v>
      </c>
      <c r="MC287" s="613">
        <v>0</v>
      </c>
      <c r="MD287" s="613">
        <v>0</v>
      </c>
      <c r="ME287" s="613">
        <v>0</v>
      </c>
      <c r="MF287" s="613">
        <v>0</v>
      </c>
      <c r="MG287" s="613">
        <v>0</v>
      </c>
      <c r="MH287" s="613">
        <v>0</v>
      </c>
      <c r="MI287" s="613">
        <v>0</v>
      </c>
      <c r="MJ287" s="613">
        <v>0</v>
      </c>
      <c r="MK287" s="613">
        <v>0</v>
      </c>
      <c r="ML287" s="613">
        <v>0</v>
      </c>
      <c r="MM287" s="613">
        <v>0</v>
      </c>
      <c r="MN287" s="613">
        <v>0</v>
      </c>
      <c r="MO287" s="613">
        <v>0</v>
      </c>
      <c r="MP287" s="613">
        <v>0</v>
      </c>
      <c r="MQ287" s="613">
        <v>0</v>
      </c>
      <c r="MR287" s="613">
        <v>0</v>
      </c>
      <c r="MS287" s="613">
        <v>0</v>
      </c>
      <c r="MT287" s="613">
        <v>0</v>
      </c>
      <c r="MU287" s="613">
        <v>0</v>
      </c>
      <c r="MV287" s="613">
        <v>0</v>
      </c>
      <c r="MW287" s="613">
        <v>0</v>
      </c>
      <c r="MX287" s="613">
        <v>0</v>
      </c>
      <c r="MY287" s="613">
        <v>0</v>
      </c>
      <c r="MZ287" s="613">
        <v>0</v>
      </c>
      <c r="NA287" s="613">
        <v>0</v>
      </c>
      <c r="NB287" s="613">
        <v>0</v>
      </c>
      <c r="NC287" s="613">
        <v>0</v>
      </c>
      <c r="ND287" s="613">
        <v>0</v>
      </c>
      <c r="NE287" s="613">
        <v>0</v>
      </c>
      <c r="NF287" s="613">
        <v>0</v>
      </c>
      <c r="NG287" s="613">
        <v>0</v>
      </c>
      <c r="NH287" s="613">
        <v>0</v>
      </c>
      <c r="NI287" s="613">
        <v>0</v>
      </c>
      <c r="NJ287" s="613">
        <v>0</v>
      </c>
      <c r="NK287" s="613">
        <v>0</v>
      </c>
      <c r="NL287" s="613">
        <v>0</v>
      </c>
      <c r="NM287" s="613">
        <v>0</v>
      </c>
      <c r="NN287" s="613">
        <v>0</v>
      </c>
      <c r="NO287" s="613">
        <v>0</v>
      </c>
      <c r="NP287" s="613">
        <v>0</v>
      </c>
      <c r="NQ287" s="613">
        <v>0</v>
      </c>
      <c r="NR287" s="613">
        <v>0</v>
      </c>
      <c r="NS287" s="613">
        <v>0</v>
      </c>
      <c r="NT287" s="613">
        <v>0</v>
      </c>
      <c r="NU287" s="613">
        <v>0</v>
      </c>
      <c r="NV287" s="613">
        <v>0</v>
      </c>
      <c r="NW287" s="613">
        <v>0</v>
      </c>
      <c r="NX287" s="613">
        <v>0</v>
      </c>
      <c r="NY287" s="613">
        <v>0</v>
      </c>
      <c r="NZ287" s="613">
        <v>0</v>
      </c>
      <c r="OA287" s="613">
        <v>0</v>
      </c>
      <c r="OB287" s="613">
        <v>0</v>
      </c>
      <c r="OC287" s="613">
        <v>0</v>
      </c>
      <c r="OD287" s="613">
        <v>0</v>
      </c>
      <c r="OE287" s="613">
        <v>0</v>
      </c>
      <c r="OF287" s="613">
        <v>0</v>
      </c>
      <c r="OG287" s="613">
        <v>0</v>
      </c>
      <c r="OH287" s="613">
        <v>0</v>
      </c>
      <c r="OI287" s="613">
        <v>0</v>
      </c>
      <c r="OJ287" s="613">
        <v>0</v>
      </c>
      <c r="OK287" s="613">
        <v>0</v>
      </c>
      <c r="OL287" s="613">
        <v>0</v>
      </c>
      <c r="OM287" s="613">
        <v>0</v>
      </c>
      <c r="ON287" s="613">
        <v>0</v>
      </c>
      <c r="OO287" s="613">
        <v>0</v>
      </c>
      <c r="OP287" s="613">
        <v>0</v>
      </c>
      <c r="OQ287" s="613">
        <v>0</v>
      </c>
      <c r="OR287" s="613">
        <v>0</v>
      </c>
      <c r="OS287" s="613">
        <v>0</v>
      </c>
      <c r="OT287" s="613">
        <v>0</v>
      </c>
      <c r="OU287" s="613">
        <v>0</v>
      </c>
      <c r="OV287" s="613">
        <v>0</v>
      </c>
      <c r="OW287" s="613">
        <v>0</v>
      </c>
      <c r="OX287" s="613">
        <v>0</v>
      </c>
      <c r="OY287" s="613">
        <v>0</v>
      </c>
      <c r="OZ287" s="613">
        <v>0</v>
      </c>
      <c r="PA287" s="613">
        <v>0</v>
      </c>
      <c r="PB287" s="613">
        <v>0</v>
      </c>
      <c r="PC287" s="613">
        <v>0</v>
      </c>
      <c r="PD287" s="613">
        <v>0</v>
      </c>
      <c r="PE287" s="613">
        <v>0</v>
      </c>
      <c r="PF287" s="613">
        <v>0</v>
      </c>
      <c r="PG287" s="613">
        <v>0</v>
      </c>
      <c r="PH287" s="613">
        <v>0</v>
      </c>
      <c r="PI287" s="613">
        <v>0</v>
      </c>
      <c r="PJ287" s="613">
        <v>0</v>
      </c>
      <c r="PK287" s="613">
        <v>0</v>
      </c>
      <c r="PL287" s="613">
        <v>0</v>
      </c>
      <c r="PM287" s="613">
        <v>0</v>
      </c>
      <c r="PN287" s="613">
        <v>0</v>
      </c>
      <c r="PO287" s="613">
        <v>0</v>
      </c>
      <c r="PP287" s="613">
        <v>0</v>
      </c>
      <c r="PQ287" s="613">
        <v>0</v>
      </c>
      <c r="PR287" s="613">
        <v>0</v>
      </c>
      <c r="PS287" s="613">
        <v>0</v>
      </c>
      <c r="PT287" s="613">
        <v>0</v>
      </c>
      <c r="PU287" s="613">
        <v>0</v>
      </c>
      <c r="PV287" s="613">
        <v>0</v>
      </c>
      <c r="PW287" s="613">
        <v>0</v>
      </c>
      <c r="PX287" s="613">
        <v>0</v>
      </c>
      <c r="PY287" s="613">
        <v>0</v>
      </c>
      <c r="PZ287" s="613">
        <v>0</v>
      </c>
      <c r="QA287" s="613">
        <v>0</v>
      </c>
      <c r="QB287" s="613">
        <v>0</v>
      </c>
      <c r="QC287" s="613">
        <v>0</v>
      </c>
      <c r="QD287" s="613">
        <v>0</v>
      </c>
      <c r="QE287" s="613">
        <v>0</v>
      </c>
      <c r="QF287" s="613">
        <v>0</v>
      </c>
      <c r="QG287" s="613">
        <v>0</v>
      </c>
      <c r="QH287" s="613">
        <v>0</v>
      </c>
      <c r="QI287" s="613">
        <v>0</v>
      </c>
      <c r="QJ287" s="613">
        <v>0</v>
      </c>
      <c r="QK287" s="613">
        <v>0</v>
      </c>
      <c r="QL287" s="613">
        <v>0</v>
      </c>
      <c r="QM287" s="613">
        <v>0</v>
      </c>
      <c r="QN287" s="613">
        <v>0</v>
      </c>
      <c r="QO287" s="613">
        <v>0</v>
      </c>
      <c r="QP287" s="613">
        <v>0</v>
      </c>
      <c r="QQ287" s="613">
        <v>0</v>
      </c>
      <c r="QR287" s="613">
        <v>0</v>
      </c>
      <c r="QS287" s="613">
        <v>0</v>
      </c>
      <c r="QT287" s="613">
        <v>0</v>
      </c>
      <c r="QU287" s="613">
        <v>0</v>
      </c>
      <c r="QV287" s="613">
        <v>0</v>
      </c>
      <c r="QW287" s="613">
        <v>0</v>
      </c>
      <c r="QX287" s="613">
        <v>0</v>
      </c>
      <c r="QY287" s="613">
        <v>0</v>
      </c>
      <c r="QZ287" s="613">
        <v>0</v>
      </c>
      <c r="RA287" s="613">
        <v>0</v>
      </c>
      <c r="RB287" s="613">
        <v>0</v>
      </c>
      <c r="RC287" s="613">
        <v>0</v>
      </c>
      <c r="RD287" s="613">
        <v>0</v>
      </c>
      <c r="RE287" s="613">
        <v>0</v>
      </c>
      <c r="RF287" s="613">
        <v>0</v>
      </c>
      <c r="RG287" s="613">
        <v>0</v>
      </c>
      <c r="RH287" s="613">
        <v>0</v>
      </c>
      <c r="RI287" s="613">
        <v>0</v>
      </c>
      <c r="RJ287" s="613">
        <v>0</v>
      </c>
      <c r="RK287" s="613">
        <v>0</v>
      </c>
      <c r="RL287" s="613">
        <v>0</v>
      </c>
      <c r="RM287" s="613">
        <v>0</v>
      </c>
      <c r="RN287" s="613">
        <v>0</v>
      </c>
      <c r="RO287" s="613">
        <v>0</v>
      </c>
      <c r="RP287" s="613">
        <v>0</v>
      </c>
      <c r="RQ287" s="613">
        <v>0</v>
      </c>
      <c r="RR287" s="613">
        <v>0</v>
      </c>
      <c r="RS287" s="613">
        <v>0</v>
      </c>
      <c r="RT287" s="613">
        <v>0</v>
      </c>
      <c r="RU287" s="613">
        <v>0</v>
      </c>
      <c r="RV287" s="613">
        <v>0</v>
      </c>
      <c r="RW287" s="613">
        <v>0</v>
      </c>
      <c r="RX287" s="613">
        <v>0</v>
      </c>
      <c r="RY287" s="613">
        <v>0</v>
      </c>
      <c r="RZ287" s="613">
        <v>0</v>
      </c>
      <c r="SA287" s="613">
        <v>0</v>
      </c>
      <c r="SB287" s="613">
        <v>0</v>
      </c>
      <c r="SC287" s="613">
        <v>0</v>
      </c>
      <c r="SD287" s="613">
        <v>0</v>
      </c>
      <c r="SE287" s="613">
        <v>0</v>
      </c>
      <c r="SF287" s="613">
        <v>0</v>
      </c>
      <c r="SG287" s="613">
        <v>0</v>
      </c>
      <c r="SH287" s="613">
        <v>0</v>
      </c>
      <c r="SI287" s="613">
        <v>0</v>
      </c>
      <c r="SJ287" s="613">
        <v>0</v>
      </c>
      <c r="SK287" s="267">
        <f t="shared" si="514"/>
        <v>0</v>
      </c>
      <c r="SL287" s="254"/>
      <c r="SM287" s="242"/>
      <c r="SN287" s="242"/>
      <c r="SO287" s="242"/>
    </row>
    <row r="288" spans="1:509" outlineLevel="3" x14ac:dyDescent="0.35">
      <c r="A288" s="242"/>
      <c r="B288" s="251"/>
      <c r="C288" s="438">
        <f t="shared" si="515"/>
        <v>4</v>
      </c>
      <c r="D288" s="267"/>
      <c r="E288" s="316">
        <f t="shared" si="505"/>
        <v>147</v>
      </c>
      <c r="F288" s="322"/>
      <c r="G288" s="322"/>
      <c r="H288" s="267"/>
      <c r="I288" s="540"/>
      <c r="J288" s="554" t="s">
        <v>856</v>
      </c>
      <c r="K288" s="541"/>
      <c r="L288" s="613">
        <v>0</v>
      </c>
      <c r="M288" s="613">
        <v>0</v>
      </c>
      <c r="N288" s="613">
        <v>0</v>
      </c>
      <c r="O288" s="613">
        <v>0</v>
      </c>
      <c r="P288" s="613">
        <v>0</v>
      </c>
      <c r="Q288" s="613">
        <v>0</v>
      </c>
      <c r="R288" s="613">
        <v>0</v>
      </c>
      <c r="S288" s="613">
        <v>0</v>
      </c>
      <c r="T288" s="613">
        <v>0</v>
      </c>
      <c r="U288" s="613">
        <v>0</v>
      </c>
      <c r="V288" s="613">
        <v>0</v>
      </c>
      <c r="W288" s="613">
        <v>0</v>
      </c>
      <c r="X288" s="613">
        <v>0</v>
      </c>
      <c r="Y288" s="613">
        <v>0</v>
      </c>
      <c r="Z288" s="613">
        <v>0</v>
      </c>
      <c r="AA288" s="613">
        <v>0</v>
      </c>
      <c r="AB288" s="613">
        <v>0</v>
      </c>
      <c r="AC288" s="613">
        <v>0</v>
      </c>
      <c r="AD288" s="613">
        <v>0</v>
      </c>
      <c r="AE288" s="613">
        <v>0</v>
      </c>
      <c r="AF288" s="613">
        <v>0</v>
      </c>
      <c r="AG288" s="613">
        <v>0</v>
      </c>
      <c r="AH288" s="613">
        <v>0</v>
      </c>
      <c r="AI288" s="613">
        <v>0</v>
      </c>
      <c r="AJ288" s="613">
        <v>0</v>
      </c>
      <c r="AK288" s="613">
        <v>0</v>
      </c>
      <c r="AL288" s="613">
        <v>0</v>
      </c>
      <c r="AM288" s="613">
        <v>0</v>
      </c>
      <c r="AN288" s="613">
        <v>0</v>
      </c>
      <c r="AO288" s="613">
        <v>0</v>
      </c>
      <c r="AP288" s="613">
        <v>0</v>
      </c>
      <c r="AQ288" s="613">
        <v>0</v>
      </c>
      <c r="AR288" s="613">
        <v>0</v>
      </c>
      <c r="AS288" s="613">
        <v>0</v>
      </c>
      <c r="AT288" s="613">
        <v>0</v>
      </c>
      <c r="AU288" s="613">
        <v>0</v>
      </c>
      <c r="AV288" s="613">
        <v>0</v>
      </c>
      <c r="AW288" s="613">
        <v>0</v>
      </c>
      <c r="AX288" s="613">
        <v>0</v>
      </c>
      <c r="AY288" s="613">
        <v>0</v>
      </c>
      <c r="AZ288" s="613">
        <v>0</v>
      </c>
      <c r="BA288" s="613">
        <v>0</v>
      </c>
      <c r="BB288" s="613">
        <v>0</v>
      </c>
      <c r="BC288" s="613">
        <v>0</v>
      </c>
      <c r="BD288" s="613">
        <v>0</v>
      </c>
      <c r="BE288" s="613">
        <v>0</v>
      </c>
      <c r="BF288" s="613">
        <v>0</v>
      </c>
      <c r="BG288" s="613">
        <v>0</v>
      </c>
      <c r="BH288" s="613">
        <v>0</v>
      </c>
      <c r="BI288" s="613">
        <v>0</v>
      </c>
      <c r="BJ288" s="613">
        <v>0</v>
      </c>
      <c r="BK288" s="613">
        <v>0</v>
      </c>
      <c r="BL288" s="613">
        <v>0</v>
      </c>
      <c r="BM288" s="613">
        <v>0</v>
      </c>
      <c r="BN288" s="613">
        <v>0</v>
      </c>
      <c r="BO288" s="613">
        <v>0</v>
      </c>
      <c r="BP288" s="613">
        <v>0</v>
      </c>
      <c r="BQ288" s="613">
        <v>0</v>
      </c>
      <c r="BR288" s="613">
        <v>0</v>
      </c>
      <c r="BS288" s="613">
        <v>0</v>
      </c>
      <c r="BT288" s="613">
        <v>0</v>
      </c>
      <c r="BU288" s="613">
        <v>0</v>
      </c>
      <c r="BV288" s="613">
        <v>0</v>
      </c>
      <c r="BW288" s="613">
        <v>0</v>
      </c>
      <c r="BX288" s="613">
        <v>0</v>
      </c>
      <c r="BY288" s="613">
        <v>0</v>
      </c>
      <c r="BZ288" s="613">
        <v>0</v>
      </c>
      <c r="CA288" s="613">
        <v>0</v>
      </c>
      <c r="CB288" s="613">
        <v>0</v>
      </c>
      <c r="CC288" s="613">
        <v>0</v>
      </c>
      <c r="CD288" s="613">
        <v>0</v>
      </c>
      <c r="CE288" s="613">
        <v>0</v>
      </c>
      <c r="CF288" s="613">
        <v>0</v>
      </c>
      <c r="CG288" s="613">
        <v>0</v>
      </c>
      <c r="CH288" s="613">
        <v>0</v>
      </c>
      <c r="CI288" s="613">
        <v>0</v>
      </c>
      <c r="CJ288" s="613">
        <v>0</v>
      </c>
      <c r="CK288" s="613">
        <v>0</v>
      </c>
      <c r="CL288" s="613">
        <v>0</v>
      </c>
      <c r="CM288" s="613">
        <v>0</v>
      </c>
      <c r="CN288" s="613">
        <v>0</v>
      </c>
      <c r="CO288" s="613">
        <v>0</v>
      </c>
      <c r="CP288" s="613">
        <v>0</v>
      </c>
      <c r="CQ288" s="613">
        <v>0</v>
      </c>
      <c r="CR288" s="613">
        <v>0</v>
      </c>
      <c r="CS288" s="613">
        <v>0</v>
      </c>
      <c r="CT288" s="613">
        <v>0</v>
      </c>
      <c r="CU288" s="613">
        <v>0</v>
      </c>
      <c r="CV288" s="613">
        <v>0</v>
      </c>
      <c r="CW288" s="613">
        <v>0</v>
      </c>
      <c r="CX288" s="613">
        <v>0</v>
      </c>
      <c r="CY288" s="613">
        <v>0</v>
      </c>
      <c r="CZ288" s="613">
        <v>0</v>
      </c>
      <c r="DA288" s="613">
        <v>0</v>
      </c>
      <c r="DB288" s="613">
        <v>0</v>
      </c>
      <c r="DC288" s="613">
        <v>0</v>
      </c>
      <c r="DD288" s="613">
        <v>0</v>
      </c>
      <c r="DE288" s="613">
        <v>0</v>
      </c>
      <c r="DF288" s="613">
        <v>0</v>
      </c>
      <c r="DG288" s="613">
        <v>0</v>
      </c>
      <c r="DH288" s="613">
        <v>0</v>
      </c>
      <c r="DI288" s="613">
        <v>0</v>
      </c>
      <c r="DJ288" s="613">
        <v>0</v>
      </c>
      <c r="DK288" s="613">
        <v>0</v>
      </c>
      <c r="DL288" s="613">
        <v>0</v>
      </c>
      <c r="DM288" s="613">
        <v>0</v>
      </c>
      <c r="DN288" s="613">
        <v>0</v>
      </c>
      <c r="DO288" s="613">
        <v>0</v>
      </c>
      <c r="DP288" s="613">
        <v>0</v>
      </c>
      <c r="DQ288" s="613">
        <v>0</v>
      </c>
      <c r="DR288" s="613">
        <v>0</v>
      </c>
      <c r="DS288" s="613">
        <v>0</v>
      </c>
      <c r="DT288" s="613">
        <v>0</v>
      </c>
      <c r="DU288" s="613">
        <v>0</v>
      </c>
      <c r="DV288" s="613">
        <v>0</v>
      </c>
      <c r="DW288" s="613">
        <v>0</v>
      </c>
      <c r="DX288" s="613">
        <v>0</v>
      </c>
      <c r="DY288" s="613">
        <v>0</v>
      </c>
      <c r="DZ288" s="613">
        <v>0</v>
      </c>
      <c r="EA288" s="613">
        <v>0</v>
      </c>
      <c r="EB288" s="613">
        <v>0</v>
      </c>
      <c r="EC288" s="613">
        <v>0</v>
      </c>
      <c r="ED288" s="613">
        <v>0</v>
      </c>
      <c r="EE288" s="613">
        <v>0</v>
      </c>
      <c r="EF288" s="613">
        <v>0</v>
      </c>
      <c r="EG288" s="613">
        <v>0</v>
      </c>
      <c r="EH288" s="613">
        <v>0</v>
      </c>
      <c r="EI288" s="613">
        <v>0</v>
      </c>
      <c r="EJ288" s="613">
        <v>0</v>
      </c>
      <c r="EK288" s="613">
        <v>0</v>
      </c>
      <c r="EL288" s="613">
        <v>0</v>
      </c>
      <c r="EM288" s="613">
        <v>0</v>
      </c>
      <c r="EN288" s="613">
        <v>0</v>
      </c>
      <c r="EO288" s="613">
        <v>0</v>
      </c>
      <c r="EP288" s="613">
        <v>0</v>
      </c>
      <c r="EQ288" s="613">
        <v>0</v>
      </c>
      <c r="ER288" s="613">
        <v>0</v>
      </c>
      <c r="ES288" s="613">
        <v>0</v>
      </c>
      <c r="ET288" s="613">
        <v>0</v>
      </c>
      <c r="EU288" s="613">
        <v>0</v>
      </c>
      <c r="EV288" s="613">
        <v>0</v>
      </c>
      <c r="EW288" s="613">
        <v>0</v>
      </c>
      <c r="EX288" s="613">
        <v>0</v>
      </c>
      <c r="EY288" s="613">
        <v>0</v>
      </c>
      <c r="EZ288" s="613">
        <v>0</v>
      </c>
      <c r="FA288" s="613">
        <v>0</v>
      </c>
      <c r="FB288" s="613">
        <v>0</v>
      </c>
      <c r="FC288" s="613">
        <v>0</v>
      </c>
      <c r="FD288" s="613">
        <v>0</v>
      </c>
      <c r="FE288" s="613">
        <v>0</v>
      </c>
      <c r="FF288" s="613">
        <v>0</v>
      </c>
      <c r="FG288" s="613">
        <v>0</v>
      </c>
      <c r="FH288" s="613">
        <v>0</v>
      </c>
      <c r="FI288" s="613">
        <v>0</v>
      </c>
      <c r="FJ288" s="613">
        <v>0</v>
      </c>
      <c r="FK288" s="613">
        <v>0</v>
      </c>
      <c r="FL288" s="613">
        <v>0</v>
      </c>
      <c r="FM288" s="613">
        <v>0</v>
      </c>
      <c r="FN288" s="613">
        <v>0</v>
      </c>
      <c r="FO288" s="613">
        <v>0</v>
      </c>
      <c r="FP288" s="613">
        <v>0</v>
      </c>
      <c r="FQ288" s="613">
        <v>0</v>
      </c>
      <c r="FR288" s="613">
        <v>0</v>
      </c>
      <c r="FS288" s="613">
        <v>0</v>
      </c>
      <c r="FT288" s="613">
        <v>0</v>
      </c>
      <c r="FU288" s="613">
        <v>0</v>
      </c>
      <c r="FV288" s="613">
        <v>0</v>
      </c>
      <c r="FW288" s="613">
        <v>0</v>
      </c>
      <c r="FX288" s="613">
        <v>0</v>
      </c>
      <c r="FY288" s="613">
        <v>0</v>
      </c>
      <c r="FZ288" s="613">
        <v>0</v>
      </c>
      <c r="GA288" s="613">
        <v>0</v>
      </c>
      <c r="GB288" s="613">
        <v>0</v>
      </c>
      <c r="GC288" s="613">
        <v>0</v>
      </c>
      <c r="GD288" s="613">
        <v>0</v>
      </c>
      <c r="GE288" s="613">
        <v>0</v>
      </c>
      <c r="GF288" s="613">
        <v>0</v>
      </c>
      <c r="GG288" s="613">
        <v>0</v>
      </c>
      <c r="GH288" s="613">
        <v>0</v>
      </c>
      <c r="GI288" s="613">
        <v>0</v>
      </c>
      <c r="GJ288" s="613">
        <v>0</v>
      </c>
      <c r="GK288" s="613">
        <v>0</v>
      </c>
      <c r="GL288" s="613">
        <v>0</v>
      </c>
      <c r="GM288" s="613">
        <v>0</v>
      </c>
      <c r="GN288" s="613">
        <v>0</v>
      </c>
      <c r="GO288" s="613">
        <v>0</v>
      </c>
      <c r="GP288" s="613">
        <v>0</v>
      </c>
      <c r="GQ288" s="613">
        <v>0</v>
      </c>
      <c r="GR288" s="613">
        <v>0</v>
      </c>
      <c r="GS288" s="613">
        <v>0</v>
      </c>
      <c r="GT288" s="613">
        <v>0</v>
      </c>
      <c r="GU288" s="613">
        <v>0</v>
      </c>
      <c r="GV288" s="613">
        <v>0</v>
      </c>
      <c r="GW288" s="613">
        <v>0</v>
      </c>
      <c r="GX288" s="613">
        <v>0</v>
      </c>
      <c r="GY288" s="613">
        <v>0</v>
      </c>
      <c r="GZ288" s="613">
        <v>0</v>
      </c>
      <c r="HA288" s="613">
        <v>0</v>
      </c>
      <c r="HB288" s="613">
        <v>0</v>
      </c>
      <c r="HC288" s="613">
        <v>0</v>
      </c>
      <c r="HD288" s="613">
        <v>0</v>
      </c>
      <c r="HE288" s="613">
        <v>0</v>
      </c>
      <c r="HF288" s="613">
        <v>0</v>
      </c>
      <c r="HG288" s="613">
        <v>0</v>
      </c>
      <c r="HH288" s="613">
        <v>0</v>
      </c>
      <c r="HI288" s="613">
        <v>0</v>
      </c>
      <c r="HJ288" s="613">
        <v>0</v>
      </c>
      <c r="HK288" s="613">
        <v>0</v>
      </c>
      <c r="HL288" s="613">
        <v>0</v>
      </c>
      <c r="HM288" s="613">
        <v>0</v>
      </c>
      <c r="HN288" s="613">
        <v>0</v>
      </c>
      <c r="HO288" s="613">
        <v>0</v>
      </c>
      <c r="HP288" s="613">
        <v>0</v>
      </c>
      <c r="HQ288" s="613">
        <v>0</v>
      </c>
      <c r="HR288" s="613">
        <v>0</v>
      </c>
      <c r="HS288" s="613">
        <v>0</v>
      </c>
      <c r="HT288" s="613">
        <v>0</v>
      </c>
      <c r="HU288" s="613">
        <v>0</v>
      </c>
      <c r="HV288" s="613">
        <v>0</v>
      </c>
      <c r="HW288" s="613">
        <v>0</v>
      </c>
      <c r="HX288" s="613">
        <v>0</v>
      </c>
      <c r="HY288" s="613">
        <v>0</v>
      </c>
      <c r="HZ288" s="613">
        <v>0</v>
      </c>
      <c r="IA288" s="613">
        <v>0</v>
      </c>
      <c r="IB288" s="613">
        <v>0</v>
      </c>
      <c r="IC288" s="613">
        <v>0</v>
      </c>
      <c r="ID288" s="613">
        <v>0</v>
      </c>
      <c r="IE288" s="613">
        <v>0</v>
      </c>
      <c r="IF288" s="613">
        <v>0</v>
      </c>
      <c r="IG288" s="613">
        <v>0</v>
      </c>
      <c r="IH288" s="613">
        <v>0</v>
      </c>
      <c r="II288" s="613">
        <v>0</v>
      </c>
      <c r="IJ288" s="613">
        <v>0</v>
      </c>
      <c r="IK288" s="613">
        <v>0</v>
      </c>
      <c r="IL288" s="613">
        <v>0</v>
      </c>
      <c r="IM288" s="613">
        <v>0</v>
      </c>
      <c r="IN288" s="613">
        <v>0</v>
      </c>
      <c r="IO288" s="613">
        <v>0</v>
      </c>
      <c r="IP288" s="613">
        <v>0</v>
      </c>
      <c r="IQ288" s="613">
        <v>0</v>
      </c>
      <c r="IR288" s="613">
        <v>0</v>
      </c>
      <c r="IS288" s="613">
        <v>0</v>
      </c>
      <c r="IT288" s="613">
        <v>0</v>
      </c>
      <c r="IU288" s="613">
        <v>0</v>
      </c>
      <c r="IV288" s="613">
        <v>0</v>
      </c>
      <c r="IW288" s="613">
        <v>0</v>
      </c>
      <c r="IX288" s="613">
        <v>0</v>
      </c>
      <c r="IY288" s="613">
        <v>0</v>
      </c>
      <c r="IZ288" s="613">
        <v>0</v>
      </c>
      <c r="JA288" s="613">
        <v>0</v>
      </c>
      <c r="JB288" s="613">
        <v>0</v>
      </c>
      <c r="JC288" s="613">
        <v>0</v>
      </c>
      <c r="JD288" s="613">
        <v>0</v>
      </c>
      <c r="JE288" s="613">
        <v>0</v>
      </c>
      <c r="JF288" s="613">
        <v>0</v>
      </c>
      <c r="JG288" s="613">
        <v>0</v>
      </c>
      <c r="JH288" s="613">
        <v>0</v>
      </c>
      <c r="JI288" s="613">
        <v>0</v>
      </c>
      <c r="JJ288" s="613">
        <v>0</v>
      </c>
      <c r="JK288" s="613">
        <v>0</v>
      </c>
      <c r="JL288" s="613">
        <v>0</v>
      </c>
      <c r="JM288" s="613">
        <v>0</v>
      </c>
      <c r="JN288" s="613">
        <v>0</v>
      </c>
      <c r="JO288" s="613">
        <v>0</v>
      </c>
      <c r="JP288" s="613">
        <v>0</v>
      </c>
      <c r="JQ288" s="613">
        <v>0</v>
      </c>
      <c r="JR288" s="613">
        <v>0</v>
      </c>
      <c r="JS288" s="613">
        <v>0</v>
      </c>
      <c r="JT288" s="613">
        <v>0</v>
      </c>
      <c r="JU288" s="613">
        <v>0</v>
      </c>
      <c r="JV288" s="613">
        <v>0</v>
      </c>
      <c r="JW288" s="613">
        <v>0</v>
      </c>
      <c r="JX288" s="613">
        <v>0</v>
      </c>
      <c r="JY288" s="613">
        <v>0</v>
      </c>
      <c r="JZ288" s="613">
        <v>0</v>
      </c>
      <c r="KA288" s="613">
        <v>0</v>
      </c>
      <c r="KB288" s="613">
        <v>0</v>
      </c>
      <c r="KC288" s="613">
        <v>0</v>
      </c>
      <c r="KD288" s="613">
        <v>0</v>
      </c>
      <c r="KE288" s="613">
        <v>0</v>
      </c>
      <c r="KF288" s="613">
        <v>0</v>
      </c>
      <c r="KG288" s="613">
        <v>0</v>
      </c>
      <c r="KH288" s="613">
        <v>0</v>
      </c>
      <c r="KI288" s="613">
        <v>0</v>
      </c>
      <c r="KJ288" s="613">
        <v>0</v>
      </c>
      <c r="KK288" s="613">
        <v>0</v>
      </c>
      <c r="KL288" s="613">
        <v>0</v>
      </c>
      <c r="KM288" s="613">
        <v>0</v>
      </c>
      <c r="KN288" s="613">
        <v>0</v>
      </c>
      <c r="KO288" s="613">
        <v>0</v>
      </c>
      <c r="KP288" s="613">
        <v>0</v>
      </c>
      <c r="KQ288" s="613">
        <v>0</v>
      </c>
      <c r="KR288" s="613">
        <v>0</v>
      </c>
      <c r="KS288" s="613">
        <v>0</v>
      </c>
      <c r="KT288" s="613">
        <v>0</v>
      </c>
      <c r="KU288" s="613">
        <v>0</v>
      </c>
      <c r="KV288" s="613">
        <v>0</v>
      </c>
      <c r="KW288" s="613">
        <v>0</v>
      </c>
      <c r="KX288" s="613">
        <v>0</v>
      </c>
      <c r="KY288" s="613">
        <v>0</v>
      </c>
      <c r="KZ288" s="613">
        <v>0</v>
      </c>
      <c r="LA288" s="613">
        <v>0</v>
      </c>
      <c r="LB288" s="613">
        <v>0</v>
      </c>
      <c r="LC288" s="613">
        <v>0</v>
      </c>
      <c r="LD288" s="613">
        <v>0</v>
      </c>
      <c r="LE288" s="613">
        <v>0</v>
      </c>
      <c r="LF288" s="613">
        <v>0</v>
      </c>
      <c r="LG288" s="613">
        <v>0</v>
      </c>
      <c r="LH288" s="613">
        <v>0</v>
      </c>
      <c r="LI288" s="613">
        <v>0</v>
      </c>
      <c r="LJ288" s="613">
        <v>0</v>
      </c>
      <c r="LK288" s="613">
        <v>0</v>
      </c>
      <c r="LL288" s="613">
        <v>0</v>
      </c>
      <c r="LM288" s="613">
        <v>0</v>
      </c>
      <c r="LN288" s="613">
        <v>0</v>
      </c>
      <c r="LO288" s="613">
        <v>0</v>
      </c>
      <c r="LP288" s="613">
        <v>0</v>
      </c>
      <c r="LQ288" s="613">
        <v>0</v>
      </c>
      <c r="LR288" s="613">
        <v>0</v>
      </c>
      <c r="LS288" s="613">
        <v>0</v>
      </c>
      <c r="LT288" s="613">
        <v>0</v>
      </c>
      <c r="LU288" s="613">
        <v>0</v>
      </c>
      <c r="LV288" s="613">
        <v>0</v>
      </c>
      <c r="LW288" s="613">
        <v>0</v>
      </c>
      <c r="LX288" s="613">
        <v>0</v>
      </c>
      <c r="LY288" s="613">
        <v>0</v>
      </c>
      <c r="LZ288" s="613">
        <v>0</v>
      </c>
      <c r="MA288" s="613">
        <v>0</v>
      </c>
      <c r="MB288" s="613">
        <v>0</v>
      </c>
      <c r="MC288" s="613">
        <v>0</v>
      </c>
      <c r="MD288" s="613">
        <v>0</v>
      </c>
      <c r="ME288" s="613">
        <v>0</v>
      </c>
      <c r="MF288" s="613">
        <v>0</v>
      </c>
      <c r="MG288" s="613">
        <v>0</v>
      </c>
      <c r="MH288" s="613">
        <v>0</v>
      </c>
      <c r="MI288" s="613">
        <v>0</v>
      </c>
      <c r="MJ288" s="613">
        <v>0</v>
      </c>
      <c r="MK288" s="613">
        <v>0</v>
      </c>
      <c r="ML288" s="613">
        <v>0</v>
      </c>
      <c r="MM288" s="613">
        <v>0</v>
      </c>
      <c r="MN288" s="613">
        <v>0</v>
      </c>
      <c r="MO288" s="613">
        <v>0</v>
      </c>
      <c r="MP288" s="613">
        <v>0</v>
      </c>
      <c r="MQ288" s="613">
        <v>0</v>
      </c>
      <c r="MR288" s="613">
        <v>0</v>
      </c>
      <c r="MS288" s="613">
        <v>0</v>
      </c>
      <c r="MT288" s="613">
        <v>0</v>
      </c>
      <c r="MU288" s="613">
        <v>0</v>
      </c>
      <c r="MV288" s="613">
        <v>0</v>
      </c>
      <c r="MW288" s="613">
        <v>0</v>
      </c>
      <c r="MX288" s="613">
        <v>0</v>
      </c>
      <c r="MY288" s="613">
        <v>0</v>
      </c>
      <c r="MZ288" s="613">
        <v>0</v>
      </c>
      <c r="NA288" s="613">
        <v>0</v>
      </c>
      <c r="NB288" s="613">
        <v>0</v>
      </c>
      <c r="NC288" s="613">
        <v>0</v>
      </c>
      <c r="ND288" s="613">
        <v>0</v>
      </c>
      <c r="NE288" s="613">
        <v>0</v>
      </c>
      <c r="NF288" s="613">
        <v>0</v>
      </c>
      <c r="NG288" s="613">
        <v>0</v>
      </c>
      <c r="NH288" s="613">
        <v>0</v>
      </c>
      <c r="NI288" s="613">
        <v>0</v>
      </c>
      <c r="NJ288" s="613">
        <v>0</v>
      </c>
      <c r="NK288" s="613">
        <v>0</v>
      </c>
      <c r="NL288" s="613">
        <v>0</v>
      </c>
      <c r="NM288" s="613">
        <v>0</v>
      </c>
      <c r="NN288" s="613">
        <v>0</v>
      </c>
      <c r="NO288" s="613">
        <v>0</v>
      </c>
      <c r="NP288" s="613">
        <v>0</v>
      </c>
      <c r="NQ288" s="613">
        <v>0</v>
      </c>
      <c r="NR288" s="613">
        <v>0</v>
      </c>
      <c r="NS288" s="613">
        <v>0</v>
      </c>
      <c r="NT288" s="613">
        <v>0</v>
      </c>
      <c r="NU288" s="613">
        <v>0</v>
      </c>
      <c r="NV288" s="613">
        <v>0</v>
      </c>
      <c r="NW288" s="613">
        <v>0</v>
      </c>
      <c r="NX288" s="613">
        <v>0</v>
      </c>
      <c r="NY288" s="613">
        <v>0</v>
      </c>
      <c r="NZ288" s="613">
        <v>0</v>
      </c>
      <c r="OA288" s="613">
        <v>0</v>
      </c>
      <c r="OB288" s="613">
        <v>0</v>
      </c>
      <c r="OC288" s="613">
        <v>0</v>
      </c>
      <c r="OD288" s="613">
        <v>0</v>
      </c>
      <c r="OE288" s="613">
        <v>0</v>
      </c>
      <c r="OF288" s="613">
        <v>0</v>
      </c>
      <c r="OG288" s="613">
        <v>0</v>
      </c>
      <c r="OH288" s="613">
        <v>0</v>
      </c>
      <c r="OI288" s="613">
        <v>0</v>
      </c>
      <c r="OJ288" s="613">
        <v>0</v>
      </c>
      <c r="OK288" s="613">
        <v>0</v>
      </c>
      <c r="OL288" s="613">
        <v>0</v>
      </c>
      <c r="OM288" s="613">
        <v>0</v>
      </c>
      <c r="ON288" s="613">
        <v>0</v>
      </c>
      <c r="OO288" s="613">
        <v>0</v>
      </c>
      <c r="OP288" s="613">
        <v>0</v>
      </c>
      <c r="OQ288" s="613">
        <v>0</v>
      </c>
      <c r="OR288" s="613">
        <v>0</v>
      </c>
      <c r="OS288" s="613">
        <v>0</v>
      </c>
      <c r="OT288" s="613">
        <v>0</v>
      </c>
      <c r="OU288" s="613">
        <v>0</v>
      </c>
      <c r="OV288" s="613">
        <v>0</v>
      </c>
      <c r="OW288" s="613">
        <v>0</v>
      </c>
      <c r="OX288" s="613">
        <v>0</v>
      </c>
      <c r="OY288" s="613">
        <v>0</v>
      </c>
      <c r="OZ288" s="613">
        <v>0</v>
      </c>
      <c r="PA288" s="613">
        <v>0</v>
      </c>
      <c r="PB288" s="613">
        <v>0</v>
      </c>
      <c r="PC288" s="613">
        <v>0</v>
      </c>
      <c r="PD288" s="613">
        <v>0</v>
      </c>
      <c r="PE288" s="613">
        <v>0</v>
      </c>
      <c r="PF288" s="613">
        <v>0</v>
      </c>
      <c r="PG288" s="613">
        <v>0</v>
      </c>
      <c r="PH288" s="613">
        <v>0</v>
      </c>
      <c r="PI288" s="613">
        <v>0</v>
      </c>
      <c r="PJ288" s="613">
        <v>0</v>
      </c>
      <c r="PK288" s="613">
        <v>0</v>
      </c>
      <c r="PL288" s="613">
        <v>0</v>
      </c>
      <c r="PM288" s="613">
        <v>0</v>
      </c>
      <c r="PN288" s="613">
        <v>0</v>
      </c>
      <c r="PO288" s="613">
        <v>0</v>
      </c>
      <c r="PP288" s="613">
        <v>0</v>
      </c>
      <c r="PQ288" s="613">
        <v>0</v>
      </c>
      <c r="PR288" s="613">
        <v>0</v>
      </c>
      <c r="PS288" s="613">
        <v>0</v>
      </c>
      <c r="PT288" s="613">
        <v>0</v>
      </c>
      <c r="PU288" s="613">
        <v>0</v>
      </c>
      <c r="PV288" s="613">
        <v>0</v>
      </c>
      <c r="PW288" s="613">
        <v>0</v>
      </c>
      <c r="PX288" s="613">
        <v>0</v>
      </c>
      <c r="PY288" s="613">
        <v>0</v>
      </c>
      <c r="PZ288" s="613">
        <v>0</v>
      </c>
      <c r="QA288" s="613">
        <v>0</v>
      </c>
      <c r="QB288" s="613">
        <v>0</v>
      </c>
      <c r="QC288" s="613">
        <v>0</v>
      </c>
      <c r="QD288" s="613">
        <v>0</v>
      </c>
      <c r="QE288" s="613">
        <v>0</v>
      </c>
      <c r="QF288" s="613">
        <v>0</v>
      </c>
      <c r="QG288" s="613">
        <v>0</v>
      </c>
      <c r="QH288" s="613">
        <v>0</v>
      </c>
      <c r="QI288" s="613">
        <v>0</v>
      </c>
      <c r="QJ288" s="613">
        <v>0</v>
      </c>
      <c r="QK288" s="613">
        <v>0</v>
      </c>
      <c r="QL288" s="613">
        <v>0</v>
      </c>
      <c r="QM288" s="613">
        <v>0</v>
      </c>
      <c r="QN288" s="613">
        <v>0</v>
      </c>
      <c r="QO288" s="613">
        <v>0</v>
      </c>
      <c r="QP288" s="613">
        <v>0</v>
      </c>
      <c r="QQ288" s="613">
        <v>0</v>
      </c>
      <c r="QR288" s="613">
        <v>0</v>
      </c>
      <c r="QS288" s="613">
        <v>0</v>
      </c>
      <c r="QT288" s="613">
        <v>0</v>
      </c>
      <c r="QU288" s="613">
        <v>0</v>
      </c>
      <c r="QV288" s="613">
        <v>0</v>
      </c>
      <c r="QW288" s="613">
        <v>0</v>
      </c>
      <c r="QX288" s="613">
        <v>0</v>
      </c>
      <c r="QY288" s="613">
        <v>0</v>
      </c>
      <c r="QZ288" s="613">
        <v>0</v>
      </c>
      <c r="RA288" s="613">
        <v>0</v>
      </c>
      <c r="RB288" s="613">
        <v>0</v>
      </c>
      <c r="RC288" s="613">
        <v>0</v>
      </c>
      <c r="RD288" s="613">
        <v>0</v>
      </c>
      <c r="RE288" s="613">
        <v>0</v>
      </c>
      <c r="RF288" s="613">
        <v>0</v>
      </c>
      <c r="RG288" s="613">
        <v>0</v>
      </c>
      <c r="RH288" s="613">
        <v>0</v>
      </c>
      <c r="RI288" s="613">
        <v>0</v>
      </c>
      <c r="RJ288" s="613">
        <v>0</v>
      </c>
      <c r="RK288" s="613">
        <v>0</v>
      </c>
      <c r="RL288" s="613">
        <v>0</v>
      </c>
      <c r="RM288" s="613">
        <v>0</v>
      </c>
      <c r="RN288" s="613">
        <v>0</v>
      </c>
      <c r="RO288" s="613">
        <v>0</v>
      </c>
      <c r="RP288" s="613">
        <v>0</v>
      </c>
      <c r="RQ288" s="613">
        <v>0</v>
      </c>
      <c r="RR288" s="613">
        <v>0</v>
      </c>
      <c r="RS288" s="613">
        <v>0</v>
      </c>
      <c r="RT288" s="613">
        <v>0</v>
      </c>
      <c r="RU288" s="613">
        <v>0</v>
      </c>
      <c r="RV288" s="613">
        <v>0</v>
      </c>
      <c r="RW288" s="613">
        <v>0</v>
      </c>
      <c r="RX288" s="613">
        <v>0</v>
      </c>
      <c r="RY288" s="613">
        <v>0</v>
      </c>
      <c r="RZ288" s="613">
        <v>0</v>
      </c>
      <c r="SA288" s="613">
        <v>0</v>
      </c>
      <c r="SB288" s="613">
        <v>0</v>
      </c>
      <c r="SC288" s="613">
        <v>0</v>
      </c>
      <c r="SD288" s="613">
        <v>0</v>
      </c>
      <c r="SE288" s="613">
        <v>0</v>
      </c>
      <c r="SF288" s="613">
        <v>0</v>
      </c>
      <c r="SG288" s="613">
        <v>0</v>
      </c>
      <c r="SH288" s="613">
        <v>0</v>
      </c>
      <c r="SI288" s="613">
        <v>0</v>
      </c>
      <c r="SJ288" s="613">
        <v>0</v>
      </c>
      <c r="SK288" s="267">
        <f t="shared" si="514"/>
        <v>0</v>
      </c>
      <c r="SL288" s="254"/>
      <c r="SM288" s="242"/>
      <c r="SN288" s="242"/>
      <c r="SO288" s="242"/>
    </row>
    <row r="289" spans="1:509" outlineLevel="3" x14ac:dyDescent="0.35">
      <c r="A289" s="242"/>
      <c r="B289" s="251"/>
      <c r="C289" s="438">
        <f t="shared" si="515"/>
        <v>4</v>
      </c>
      <c r="D289" s="267"/>
      <c r="E289" s="316">
        <f t="shared" si="505"/>
        <v>148</v>
      </c>
      <c r="F289" s="322"/>
      <c r="G289" s="322"/>
      <c r="H289" s="267"/>
      <c r="I289" s="540"/>
      <c r="J289" s="557" t="s">
        <v>855</v>
      </c>
      <c r="K289" s="541"/>
      <c r="L289" s="613">
        <v>0</v>
      </c>
      <c r="M289" s="613">
        <v>0</v>
      </c>
      <c r="N289" s="613">
        <v>0</v>
      </c>
      <c r="O289" s="613">
        <v>0</v>
      </c>
      <c r="P289" s="613">
        <v>0</v>
      </c>
      <c r="Q289" s="613">
        <v>0</v>
      </c>
      <c r="R289" s="613">
        <v>0</v>
      </c>
      <c r="S289" s="613">
        <v>0</v>
      </c>
      <c r="T289" s="613">
        <v>0</v>
      </c>
      <c r="U289" s="613">
        <v>0</v>
      </c>
      <c r="V289" s="613">
        <v>0</v>
      </c>
      <c r="W289" s="613">
        <v>0</v>
      </c>
      <c r="X289" s="613">
        <v>0</v>
      </c>
      <c r="Y289" s="613">
        <v>0</v>
      </c>
      <c r="Z289" s="613">
        <v>0</v>
      </c>
      <c r="AA289" s="613">
        <v>0</v>
      </c>
      <c r="AB289" s="613">
        <v>0</v>
      </c>
      <c r="AC289" s="613">
        <v>0</v>
      </c>
      <c r="AD289" s="613">
        <v>0</v>
      </c>
      <c r="AE289" s="613">
        <v>0</v>
      </c>
      <c r="AF289" s="613">
        <v>0</v>
      </c>
      <c r="AG289" s="613">
        <v>0</v>
      </c>
      <c r="AH289" s="613">
        <v>0</v>
      </c>
      <c r="AI289" s="613">
        <v>0</v>
      </c>
      <c r="AJ289" s="613">
        <v>0</v>
      </c>
      <c r="AK289" s="613">
        <v>0</v>
      </c>
      <c r="AL289" s="613">
        <v>0</v>
      </c>
      <c r="AM289" s="613">
        <v>0</v>
      </c>
      <c r="AN289" s="613">
        <v>0</v>
      </c>
      <c r="AO289" s="613">
        <v>0</v>
      </c>
      <c r="AP289" s="613">
        <v>0</v>
      </c>
      <c r="AQ289" s="613">
        <v>0</v>
      </c>
      <c r="AR289" s="613">
        <v>0</v>
      </c>
      <c r="AS289" s="613">
        <v>0</v>
      </c>
      <c r="AT289" s="613">
        <v>0</v>
      </c>
      <c r="AU289" s="613">
        <v>0</v>
      </c>
      <c r="AV289" s="613">
        <v>0</v>
      </c>
      <c r="AW289" s="613">
        <v>0</v>
      </c>
      <c r="AX289" s="613">
        <v>0</v>
      </c>
      <c r="AY289" s="613">
        <v>0</v>
      </c>
      <c r="AZ289" s="613">
        <v>0</v>
      </c>
      <c r="BA289" s="613">
        <v>0</v>
      </c>
      <c r="BB289" s="613">
        <v>0</v>
      </c>
      <c r="BC289" s="613">
        <v>0</v>
      </c>
      <c r="BD289" s="613">
        <v>0</v>
      </c>
      <c r="BE289" s="613">
        <v>0</v>
      </c>
      <c r="BF289" s="613">
        <v>0</v>
      </c>
      <c r="BG289" s="613">
        <v>0</v>
      </c>
      <c r="BH289" s="613">
        <v>0</v>
      </c>
      <c r="BI289" s="613">
        <v>0</v>
      </c>
      <c r="BJ289" s="613">
        <v>0</v>
      </c>
      <c r="BK289" s="613">
        <v>0</v>
      </c>
      <c r="BL289" s="613">
        <v>0</v>
      </c>
      <c r="BM289" s="613">
        <v>0</v>
      </c>
      <c r="BN289" s="613">
        <v>0</v>
      </c>
      <c r="BO289" s="613">
        <v>0</v>
      </c>
      <c r="BP289" s="613">
        <v>0</v>
      </c>
      <c r="BQ289" s="613">
        <v>0</v>
      </c>
      <c r="BR289" s="613">
        <v>0</v>
      </c>
      <c r="BS289" s="613">
        <v>0</v>
      </c>
      <c r="BT289" s="613">
        <v>0</v>
      </c>
      <c r="BU289" s="613">
        <v>0</v>
      </c>
      <c r="BV289" s="613">
        <v>0</v>
      </c>
      <c r="BW289" s="613">
        <v>0</v>
      </c>
      <c r="BX289" s="613">
        <v>0</v>
      </c>
      <c r="BY289" s="613">
        <v>0</v>
      </c>
      <c r="BZ289" s="613">
        <v>0</v>
      </c>
      <c r="CA289" s="613">
        <v>0</v>
      </c>
      <c r="CB289" s="613">
        <v>0</v>
      </c>
      <c r="CC289" s="613">
        <v>0</v>
      </c>
      <c r="CD289" s="613">
        <v>0</v>
      </c>
      <c r="CE289" s="613">
        <v>0</v>
      </c>
      <c r="CF289" s="613">
        <v>0</v>
      </c>
      <c r="CG289" s="613">
        <v>0</v>
      </c>
      <c r="CH289" s="613">
        <v>0</v>
      </c>
      <c r="CI289" s="613">
        <v>0</v>
      </c>
      <c r="CJ289" s="613">
        <v>0</v>
      </c>
      <c r="CK289" s="613">
        <v>0</v>
      </c>
      <c r="CL289" s="613">
        <v>0</v>
      </c>
      <c r="CM289" s="613">
        <v>0</v>
      </c>
      <c r="CN289" s="613">
        <v>0</v>
      </c>
      <c r="CO289" s="613">
        <v>0</v>
      </c>
      <c r="CP289" s="613">
        <v>0</v>
      </c>
      <c r="CQ289" s="613">
        <v>0</v>
      </c>
      <c r="CR289" s="613">
        <v>0</v>
      </c>
      <c r="CS289" s="613">
        <v>0</v>
      </c>
      <c r="CT289" s="613">
        <v>0</v>
      </c>
      <c r="CU289" s="613">
        <v>0</v>
      </c>
      <c r="CV289" s="613">
        <v>0</v>
      </c>
      <c r="CW289" s="613">
        <v>0</v>
      </c>
      <c r="CX289" s="613">
        <v>0</v>
      </c>
      <c r="CY289" s="613">
        <v>0</v>
      </c>
      <c r="CZ289" s="613">
        <v>0</v>
      </c>
      <c r="DA289" s="613">
        <v>0</v>
      </c>
      <c r="DB289" s="613">
        <v>0</v>
      </c>
      <c r="DC289" s="613">
        <v>0</v>
      </c>
      <c r="DD289" s="613">
        <v>0</v>
      </c>
      <c r="DE289" s="613">
        <v>0</v>
      </c>
      <c r="DF289" s="613">
        <v>0</v>
      </c>
      <c r="DG289" s="613">
        <v>0</v>
      </c>
      <c r="DH289" s="613">
        <v>0</v>
      </c>
      <c r="DI289" s="613">
        <v>0</v>
      </c>
      <c r="DJ289" s="613">
        <v>0</v>
      </c>
      <c r="DK289" s="613">
        <v>0</v>
      </c>
      <c r="DL289" s="613">
        <v>0</v>
      </c>
      <c r="DM289" s="613">
        <v>0</v>
      </c>
      <c r="DN289" s="613">
        <v>0</v>
      </c>
      <c r="DO289" s="613">
        <v>0</v>
      </c>
      <c r="DP289" s="613">
        <v>0</v>
      </c>
      <c r="DQ289" s="613">
        <v>0</v>
      </c>
      <c r="DR289" s="613">
        <v>0</v>
      </c>
      <c r="DS289" s="613">
        <v>0</v>
      </c>
      <c r="DT289" s="613">
        <v>0</v>
      </c>
      <c r="DU289" s="613">
        <v>0</v>
      </c>
      <c r="DV289" s="613">
        <v>0</v>
      </c>
      <c r="DW289" s="613">
        <v>0</v>
      </c>
      <c r="DX289" s="613">
        <v>0</v>
      </c>
      <c r="DY289" s="613">
        <v>0</v>
      </c>
      <c r="DZ289" s="613">
        <v>0</v>
      </c>
      <c r="EA289" s="613">
        <v>0</v>
      </c>
      <c r="EB289" s="613">
        <v>0</v>
      </c>
      <c r="EC289" s="613">
        <v>0</v>
      </c>
      <c r="ED289" s="613">
        <v>0</v>
      </c>
      <c r="EE289" s="613">
        <v>0</v>
      </c>
      <c r="EF289" s="613">
        <v>0</v>
      </c>
      <c r="EG289" s="613">
        <v>0</v>
      </c>
      <c r="EH289" s="613">
        <v>0</v>
      </c>
      <c r="EI289" s="613">
        <v>0</v>
      </c>
      <c r="EJ289" s="613">
        <v>0</v>
      </c>
      <c r="EK289" s="613">
        <v>0</v>
      </c>
      <c r="EL289" s="613">
        <v>0</v>
      </c>
      <c r="EM289" s="613">
        <v>0</v>
      </c>
      <c r="EN289" s="613">
        <v>0</v>
      </c>
      <c r="EO289" s="613">
        <v>0</v>
      </c>
      <c r="EP289" s="613">
        <v>0</v>
      </c>
      <c r="EQ289" s="613">
        <v>0</v>
      </c>
      <c r="ER289" s="613">
        <v>0</v>
      </c>
      <c r="ES289" s="613">
        <v>0</v>
      </c>
      <c r="ET289" s="613">
        <v>0</v>
      </c>
      <c r="EU289" s="613">
        <v>0</v>
      </c>
      <c r="EV289" s="613">
        <v>0</v>
      </c>
      <c r="EW289" s="613">
        <v>0</v>
      </c>
      <c r="EX289" s="613">
        <v>0</v>
      </c>
      <c r="EY289" s="613">
        <v>0</v>
      </c>
      <c r="EZ289" s="613">
        <v>0</v>
      </c>
      <c r="FA289" s="613">
        <v>0</v>
      </c>
      <c r="FB289" s="613">
        <v>0</v>
      </c>
      <c r="FC289" s="613">
        <v>0</v>
      </c>
      <c r="FD289" s="613">
        <v>0</v>
      </c>
      <c r="FE289" s="613">
        <v>0</v>
      </c>
      <c r="FF289" s="613">
        <v>0</v>
      </c>
      <c r="FG289" s="613">
        <v>0</v>
      </c>
      <c r="FH289" s="613">
        <v>0</v>
      </c>
      <c r="FI289" s="613">
        <v>0</v>
      </c>
      <c r="FJ289" s="613">
        <v>0</v>
      </c>
      <c r="FK289" s="613">
        <v>0</v>
      </c>
      <c r="FL289" s="613">
        <v>0</v>
      </c>
      <c r="FM289" s="613">
        <v>0</v>
      </c>
      <c r="FN289" s="613">
        <v>0</v>
      </c>
      <c r="FO289" s="613">
        <v>0</v>
      </c>
      <c r="FP289" s="613">
        <v>0</v>
      </c>
      <c r="FQ289" s="613">
        <v>0</v>
      </c>
      <c r="FR289" s="613">
        <v>0</v>
      </c>
      <c r="FS289" s="613">
        <v>0</v>
      </c>
      <c r="FT289" s="613">
        <v>0</v>
      </c>
      <c r="FU289" s="613">
        <v>0</v>
      </c>
      <c r="FV289" s="613">
        <v>0</v>
      </c>
      <c r="FW289" s="613">
        <v>0</v>
      </c>
      <c r="FX289" s="613">
        <v>0</v>
      </c>
      <c r="FY289" s="613">
        <v>0</v>
      </c>
      <c r="FZ289" s="613">
        <v>0</v>
      </c>
      <c r="GA289" s="613">
        <v>0</v>
      </c>
      <c r="GB289" s="613">
        <v>0</v>
      </c>
      <c r="GC289" s="613">
        <v>0</v>
      </c>
      <c r="GD289" s="613">
        <v>0</v>
      </c>
      <c r="GE289" s="613">
        <v>0</v>
      </c>
      <c r="GF289" s="613">
        <v>0</v>
      </c>
      <c r="GG289" s="613">
        <v>0</v>
      </c>
      <c r="GH289" s="613">
        <v>0</v>
      </c>
      <c r="GI289" s="613">
        <v>0</v>
      </c>
      <c r="GJ289" s="613">
        <v>0</v>
      </c>
      <c r="GK289" s="613">
        <v>0</v>
      </c>
      <c r="GL289" s="613">
        <v>0</v>
      </c>
      <c r="GM289" s="613">
        <v>0</v>
      </c>
      <c r="GN289" s="613">
        <v>0</v>
      </c>
      <c r="GO289" s="613">
        <v>0</v>
      </c>
      <c r="GP289" s="613">
        <v>0</v>
      </c>
      <c r="GQ289" s="613">
        <v>0</v>
      </c>
      <c r="GR289" s="613">
        <v>0</v>
      </c>
      <c r="GS289" s="613">
        <v>0</v>
      </c>
      <c r="GT289" s="613">
        <v>0</v>
      </c>
      <c r="GU289" s="613">
        <v>0</v>
      </c>
      <c r="GV289" s="613">
        <v>0</v>
      </c>
      <c r="GW289" s="613">
        <v>0</v>
      </c>
      <c r="GX289" s="613">
        <v>0</v>
      </c>
      <c r="GY289" s="613">
        <v>0</v>
      </c>
      <c r="GZ289" s="613">
        <v>0</v>
      </c>
      <c r="HA289" s="613">
        <v>0</v>
      </c>
      <c r="HB289" s="613">
        <v>0</v>
      </c>
      <c r="HC289" s="613">
        <v>0</v>
      </c>
      <c r="HD289" s="613">
        <v>0</v>
      </c>
      <c r="HE289" s="613">
        <v>0</v>
      </c>
      <c r="HF289" s="613">
        <v>0</v>
      </c>
      <c r="HG289" s="613">
        <v>0</v>
      </c>
      <c r="HH289" s="613">
        <v>0</v>
      </c>
      <c r="HI289" s="613">
        <v>0</v>
      </c>
      <c r="HJ289" s="613">
        <v>0</v>
      </c>
      <c r="HK289" s="613">
        <v>0</v>
      </c>
      <c r="HL289" s="613">
        <v>0</v>
      </c>
      <c r="HM289" s="613">
        <v>0</v>
      </c>
      <c r="HN289" s="613">
        <v>0</v>
      </c>
      <c r="HO289" s="613">
        <v>0</v>
      </c>
      <c r="HP289" s="613">
        <v>0</v>
      </c>
      <c r="HQ289" s="613">
        <v>0</v>
      </c>
      <c r="HR289" s="613">
        <v>0</v>
      </c>
      <c r="HS289" s="613">
        <v>0</v>
      </c>
      <c r="HT289" s="613">
        <v>0</v>
      </c>
      <c r="HU289" s="613">
        <v>0</v>
      </c>
      <c r="HV289" s="613">
        <v>0</v>
      </c>
      <c r="HW289" s="613">
        <v>0</v>
      </c>
      <c r="HX289" s="613">
        <v>0</v>
      </c>
      <c r="HY289" s="613">
        <v>0</v>
      </c>
      <c r="HZ289" s="613">
        <v>0</v>
      </c>
      <c r="IA289" s="613">
        <v>0</v>
      </c>
      <c r="IB289" s="613">
        <v>0</v>
      </c>
      <c r="IC289" s="613">
        <v>0</v>
      </c>
      <c r="ID289" s="613">
        <v>0</v>
      </c>
      <c r="IE289" s="613">
        <v>0</v>
      </c>
      <c r="IF289" s="613">
        <v>0</v>
      </c>
      <c r="IG289" s="613">
        <v>0</v>
      </c>
      <c r="IH289" s="613">
        <v>0</v>
      </c>
      <c r="II289" s="613">
        <v>0</v>
      </c>
      <c r="IJ289" s="613">
        <v>0</v>
      </c>
      <c r="IK289" s="613">
        <v>0</v>
      </c>
      <c r="IL289" s="613">
        <v>0</v>
      </c>
      <c r="IM289" s="613">
        <v>0</v>
      </c>
      <c r="IN289" s="613">
        <v>0</v>
      </c>
      <c r="IO289" s="613">
        <v>0</v>
      </c>
      <c r="IP289" s="613">
        <v>0</v>
      </c>
      <c r="IQ289" s="613">
        <v>0</v>
      </c>
      <c r="IR289" s="613">
        <v>0</v>
      </c>
      <c r="IS289" s="613">
        <v>0</v>
      </c>
      <c r="IT289" s="613">
        <v>0</v>
      </c>
      <c r="IU289" s="613">
        <v>0</v>
      </c>
      <c r="IV289" s="613">
        <v>0</v>
      </c>
      <c r="IW289" s="613">
        <v>0</v>
      </c>
      <c r="IX289" s="613">
        <v>0</v>
      </c>
      <c r="IY289" s="613">
        <v>0</v>
      </c>
      <c r="IZ289" s="613">
        <v>0</v>
      </c>
      <c r="JA289" s="613">
        <v>0</v>
      </c>
      <c r="JB289" s="613">
        <v>0</v>
      </c>
      <c r="JC289" s="613">
        <v>0</v>
      </c>
      <c r="JD289" s="613">
        <v>0</v>
      </c>
      <c r="JE289" s="613">
        <v>0</v>
      </c>
      <c r="JF289" s="613">
        <v>0</v>
      </c>
      <c r="JG289" s="613">
        <v>0</v>
      </c>
      <c r="JH289" s="613">
        <v>0</v>
      </c>
      <c r="JI289" s="613">
        <v>0</v>
      </c>
      <c r="JJ289" s="613">
        <v>0</v>
      </c>
      <c r="JK289" s="613">
        <v>0</v>
      </c>
      <c r="JL289" s="613">
        <v>0</v>
      </c>
      <c r="JM289" s="613">
        <v>0</v>
      </c>
      <c r="JN289" s="613">
        <v>0</v>
      </c>
      <c r="JO289" s="613">
        <v>0</v>
      </c>
      <c r="JP289" s="613">
        <v>0</v>
      </c>
      <c r="JQ289" s="613">
        <v>0</v>
      </c>
      <c r="JR289" s="613">
        <v>0</v>
      </c>
      <c r="JS289" s="613">
        <v>0</v>
      </c>
      <c r="JT289" s="613">
        <v>0</v>
      </c>
      <c r="JU289" s="613">
        <v>0</v>
      </c>
      <c r="JV289" s="613">
        <v>0</v>
      </c>
      <c r="JW289" s="613">
        <v>0</v>
      </c>
      <c r="JX289" s="613">
        <v>0</v>
      </c>
      <c r="JY289" s="613">
        <v>0</v>
      </c>
      <c r="JZ289" s="613">
        <v>0</v>
      </c>
      <c r="KA289" s="613">
        <v>0</v>
      </c>
      <c r="KB289" s="613">
        <v>0</v>
      </c>
      <c r="KC289" s="613">
        <v>0</v>
      </c>
      <c r="KD289" s="613">
        <v>0</v>
      </c>
      <c r="KE289" s="613">
        <v>0</v>
      </c>
      <c r="KF289" s="613">
        <v>0</v>
      </c>
      <c r="KG289" s="613">
        <v>0</v>
      </c>
      <c r="KH289" s="613">
        <v>0</v>
      </c>
      <c r="KI289" s="613">
        <v>0</v>
      </c>
      <c r="KJ289" s="613">
        <v>0</v>
      </c>
      <c r="KK289" s="613">
        <v>0</v>
      </c>
      <c r="KL289" s="613">
        <v>0</v>
      </c>
      <c r="KM289" s="613">
        <v>0</v>
      </c>
      <c r="KN289" s="613">
        <v>0</v>
      </c>
      <c r="KO289" s="613">
        <v>0</v>
      </c>
      <c r="KP289" s="613">
        <v>0</v>
      </c>
      <c r="KQ289" s="613">
        <v>0</v>
      </c>
      <c r="KR289" s="613">
        <v>0</v>
      </c>
      <c r="KS289" s="613">
        <v>0</v>
      </c>
      <c r="KT289" s="613">
        <v>0</v>
      </c>
      <c r="KU289" s="613">
        <v>0</v>
      </c>
      <c r="KV289" s="613">
        <v>0</v>
      </c>
      <c r="KW289" s="613">
        <v>0</v>
      </c>
      <c r="KX289" s="613">
        <v>0</v>
      </c>
      <c r="KY289" s="613">
        <v>0</v>
      </c>
      <c r="KZ289" s="613">
        <v>0</v>
      </c>
      <c r="LA289" s="613">
        <v>0</v>
      </c>
      <c r="LB289" s="613">
        <v>0</v>
      </c>
      <c r="LC289" s="613">
        <v>0</v>
      </c>
      <c r="LD289" s="613">
        <v>0</v>
      </c>
      <c r="LE289" s="613">
        <v>0</v>
      </c>
      <c r="LF289" s="613">
        <v>0</v>
      </c>
      <c r="LG289" s="613">
        <v>0</v>
      </c>
      <c r="LH289" s="613">
        <v>0</v>
      </c>
      <c r="LI289" s="613">
        <v>0</v>
      </c>
      <c r="LJ289" s="613">
        <v>0</v>
      </c>
      <c r="LK289" s="613">
        <v>0</v>
      </c>
      <c r="LL289" s="613">
        <v>0</v>
      </c>
      <c r="LM289" s="613">
        <v>0</v>
      </c>
      <c r="LN289" s="613">
        <v>0</v>
      </c>
      <c r="LO289" s="613">
        <v>0</v>
      </c>
      <c r="LP289" s="613">
        <v>0</v>
      </c>
      <c r="LQ289" s="613">
        <v>0</v>
      </c>
      <c r="LR289" s="613">
        <v>0</v>
      </c>
      <c r="LS289" s="613">
        <v>0</v>
      </c>
      <c r="LT289" s="613">
        <v>0</v>
      </c>
      <c r="LU289" s="613">
        <v>0</v>
      </c>
      <c r="LV289" s="613">
        <v>0</v>
      </c>
      <c r="LW289" s="613">
        <v>0</v>
      </c>
      <c r="LX289" s="613">
        <v>0</v>
      </c>
      <c r="LY289" s="613">
        <v>0</v>
      </c>
      <c r="LZ289" s="613">
        <v>0</v>
      </c>
      <c r="MA289" s="613">
        <v>0</v>
      </c>
      <c r="MB289" s="613">
        <v>0</v>
      </c>
      <c r="MC289" s="613">
        <v>0</v>
      </c>
      <c r="MD289" s="613">
        <v>0</v>
      </c>
      <c r="ME289" s="613">
        <v>0</v>
      </c>
      <c r="MF289" s="613">
        <v>0</v>
      </c>
      <c r="MG289" s="613">
        <v>0</v>
      </c>
      <c r="MH289" s="613">
        <v>0</v>
      </c>
      <c r="MI289" s="613">
        <v>0</v>
      </c>
      <c r="MJ289" s="613">
        <v>0</v>
      </c>
      <c r="MK289" s="613">
        <v>0</v>
      </c>
      <c r="ML289" s="613">
        <v>0</v>
      </c>
      <c r="MM289" s="613">
        <v>0</v>
      </c>
      <c r="MN289" s="613">
        <v>0</v>
      </c>
      <c r="MO289" s="613">
        <v>0</v>
      </c>
      <c r="MP289" s="613">
        <v>0</v>
      </c>
      <c r="MQ289" s="613">
        <v>0</v>
      </c>
      <c r="MR289" s="613">
        <v>0</v>
      </c>
      <c r="MS289" s="613">
        <v>0</v>
      </c>
      <c r="MT289" s="613">
        <v>0</v>
      </c>
      <c r="MU289" s="613">
        <v>0</v>
      </c>
      <c r="MV289" s="613">
        <v>0</v>
      </c>
      <c r="MW289" s="613">
        <v>0</v>
      </c>
      <c r="MX289" s="613">
        <v>0</v>
      </c>
      <c r="MY289" s="613">
        <v>0</v>
      </c>
      <c r="MZ289" s="613">
        <v>0</v>
      </c>
      <c r="NA289" s="613">
        <v>0</v>
      </c>
      <c r="NB289" s="613">
        <v>0</v>
      </c>
      <c r="NC289" s="613">
        <v>0</v>
      </c>
      <c r="ND289" s="613">
        <v>0</v>
      </c>
      <c r="NE289" s="613">
        <v>0</v>
      </c>
      <c r="NF289" s="613">
        <v>0</v>
      </c>
      <c r="NG289" s="613">
        <v>0</v>
      </c>
      <c r="NH289" s="613">
        <v>0</v>
      </c>
      <c r="NI289" s="613">
        <v>0</v>
      </c>
      <c r="NJ289" s="613">
        <v>0</v>
      </c>
      <c r="NK289" s="613">
        <v>0</v>
      </c>
      <c r="NL289" s="613">
        <v>0</v>
      </c>
      <c r="NM289" s="613">
        <v>0</v>
      </c>
      <c r="NN289" s="613">
        <v>0</v>
      </c>
      <c r="NO289" s="613">
        <v>0</v>
      </c>
      <c r="NP289" s="613">
        <v>0</v>
      </c>
      <c r="NQ289" s="613">
        <v>0</v>
      </c>
      <c r="NR289" s="613">
        <v>0</v>
      </c>
      <c r="NS289" s="613">
        <v>0</v>
      </c>
      <c r="NT289" s="613">
        <v>0</v>
      </c>
      <c r="NU289" s="613">
        <v>0</v>
      </c>
      <c r="NV289" s="613">
        <v>0</v>
      </c>
      <c r="NW289" s="613">
        <v>0</v>
      </c>
      <c r="NX289" s="613">
        <v>0</v>
      </c>
      <c r="NY289" s="613">
        <v>0</v>
      </c>
      <c r="NZ289" s="613">
        <v>0</v>
      </c>
      <c r="OA289" s="613">
        <v>0</v>
      </c>
      <c r="OB289" s="613">
        <v>0</v>
      </c>
      <c r="OC289" s="613">
        <v>0</v>
      </c>
      <c r="OD289" s="613">
        <v>0</v>
      </c>
      <c r="OE289" s="613">
        <v>0</v>
      </c>
      <c r="OF289" s="613">
        <v>0</v>
      </c>
      <c r="OG289" s="613">
        <v>0</v>
      </c>
      <c r="OH289" s="613">
        <v>0</v>
      </c>
      <c r="OI289" s="613">
        <v>0</v>
      </c>
      <c r="OJ289" s="613">
        <v>0</v>
      </c>
      <c r="OK289" s="613">
        <v>0</v>
      </c>
      <c r="OL289" s="613">
        <v>0</v>
      </c>
      <c r="OM289" s="613">
        <v>0</v>
      </c>
      <c r="ON289" s="613">
        <v>0</v>
      </c>
      <c r="OO289" s="613">
        <v>0</v>
      </c>
      <c r="OP289" s="613">
        <v>0</v>
      </c>
      <c r="OQ289" s="613">
        <v>0</v>
      </c>
      <c r="OR289" s="613">
        <v>0</v>
      </c>
      <c r="OS289" s="613">
        <v>0</v>
      </c>
      <c r="OT289" s="613">
        <v>0</v>
      </c>
      <c r="OU289" s="613">
        <v>0</v>
      </c>
      <c r="OV289" s="613">
        <v>0</v>
      </c>
      <c r="OW289" s="613">
        <v>0</v>
      </c>
      <c r="OX289" s="613">
        <v>0</v>
      </c>
      <c r="OY289" s="613">
        <v>0</v>
      </c>
      <c r="OZ289" s="613">
        <v>0</v>
      </c>
      <c r="PA289" s="613">
        <v>0</v>
      </c>
      <c r="PB289" s="613">
        <v>0</v>
      </c>
      <c r="PC289" s="613">
        <v>0</v>
      </c>
      <c r="PD289" s="613">
        <v>0</v>
      </c>
      <c r="PE289" s="613">
        <v>0</v>
      </c>
      <c r="PF289" s="613">
        <v>0</v>
      </c>
      <c r="PG289" s="613">
        <v>0</v>
      </c>
      <c r="PH289" s="613">
        <v>0</v>
      </c>
      <c r="PI289" s="613">
        <v>0</v>
      </c>
      <c r="PJ289" s="613">
        <v>0</v>
      </c>
      <c r="PK289" s="613">
        <v>0</v>
      </c>
      <c r="PL289" s="613">
        <v>0</v>
      </c>
      <c r="PM289" s="613">
        <v>0</v>
      </c>
      <c r="PN289" s="613">
        <v>0</v>
      </c>
      <c r="PO289" s="613">
        <v>0</v>
      </c>
      <c r="PP289" s="613">
        <v>0</v>
      </c>
      <c r="PQ289" s="613">
        <v>0</v>
      </c>
      <c r="PR289" s="613">
        <v>0</v>
      </c>
      <c r="PS289" s="613">
        <v>0</v>
      </c>
      <c r="PT289" s="613">
        <v>0</v>
      </c>
      <c r="PU289" s="613">
        <v>0</v>
      </c>
      <c r="PV289" s="613">
        <v>0</v>
      </c>
      <c r="PW289" s="613">
        <v>0</v>
      </c>
      <c r="PX289" s="613">
        <v>0</v>
      </c>
      <c r="PY289" s="613">
        <v>0</v>
      </c>
      <c r="PZ289" s="613">
        <v>0</v>
      </c>
      <c r="QA289" s="613">
        <v>0</v>
      </c>
      <c r="QB289" s="613">
        <v>0</v>
      </c>
      <c r="QC289" s="613">
        <v>0</v>
      </c>
      <c r="QD289" s="613">
        <v>0</v>
      </c>
      <c r="QE289" s="613">
        <v>0</v>
      </c>
      <c r="QF289" s="613">
        <v>0</v>
      </c>
      <c r="QG289" s="613">
        <v>0</v>
      </c>
      <c r="QH289" s="613">
        <v>0</v>
      </c>
      <c r="QI289" s="613">
        <v>0</v>
      </c>
      <c r="QJ289" s="613">
        <v>0</v>
      </c>
      <c r="QK289" s="613">
        <v>0</v>
      </c>
      <c r="QL289" s="613">
        <v>0</v>
      </c>
      <c r="QM289" s="613">
        <v>0</v>
      </c>
      <c r="QN289" s="613">
        <v>0</v>
      </c>
      <c r="QO289" s="613">
        <v>0</v>
      </c>
      <c r="QP289" s="613">
        <v>0</v>
      </c>
      <c r="QQ289" s="613">
        <v>0</v>
      </c>
      <c r="QR289" s="613">
        <v>0</v>
      </c>
      <c r="QS289" s="613">
        <v>0</v>
      </c>
      <c r="QT289" s="613">
        <v>0</v>
      </c>
      <c r="QU289" s="613">
        <v>0</v>
      </c>
      <c r="QV289" s="613">
        <v>0</v>
      </c>
      <c r="QW289" s="613">
        <v>0</v>
      </c>
      <c r="QX289" s="613">
        <v>0</v>
      </c>
      <c r="QY289" s="613">
        <v>0</v>
      </c>
      <c r="QZ289" s="613">
        <v>0</v>
      </c>
      <c r="RA289" s="613">
        <v>0</v>
      </c>
      <c r="RB289" s="613">
        <v>0</v>
      </c>
      <c r="RC289" s="613">
        <v>0</v>
      </c>
      <c r="RD289" s="613">
        <v>0</v>
      </c>
      <c r="RE289" s="613">
        <v>0</v>
      </c>
      <c r="RF289" s="613">
        <v>0</v>
      </c>
      <c r="RG289" s="613">
        <v>0</v>
      </c>
      <c r="RH289" s="613">
        <v>0</v>
      </c>
      <c r="RI289" s="613">
        <v>0</v>
      </c>
      <c r="RJ289" s="613">
        <v>0</v>
      </c>
      <c r="RK289" s="613">
        <v>0</v>
      </c>
      <c r="RL289" s="613">
        <v>0</v>
      </c>
      <c r="RM289" s="613">
        <v>0</v>
      </c>
      <c r="RN289" s="613">
        <v>0</v>
      </c>
      <c r="RO289" s="613">
        <v>0</v>
      </c>
      <c r="RP289" s="613">
        <v>0</v>
      </c>
      <c r="RQ289" s="613">
        <v>0</v>
      </c>
      <c r="RR289" s="613">
        <v>0</v>
      </c>
      <c r="RS289" s="613">
        <v>0</v>
      </c>
      <c r="RT289" s="613">
        <v>0</v>
      </c>
      <c r="RU289" s="613">
        <v>0</v>
      </c>
      <c r="RV289" s="613">
        <v>0</v>
      </c>
      <c r="RW289" s="613">
        <v>0</v>
      </c>
      <c r="RX289" s="613">
        <v>0</v>
      </c>
      <c r="RY289" s="613">
        <v>0</v>
      </c>
      <c r="RZ289" s="613">
        <v>0</v>
      </c>
      <c r="SA289" s="613">
        <v>0</v>
      </c>
      <c r="SB289" s="613">
        <v>0</v>
      </c>
      <c r="SC289" s="613">
        <v>0</v>
      </c>
      <c r="SD289" s="613">
        <v>0</v>
      </c>
      <c r="SE289" s="613">
        <v>0</v>
      </c>
      <c r="SF289" s="613">
        <v>0</v>
      </c>
      <c r="SG289" s="613">
        <v>0</v>
      </c>
      <c r="SH289" s="613">
        <v>0</v>
      </c>
      <c r="SI289" s="613">
        <v>0</v>
      </c>
      <c r="SJ289" s="613">
        <v>0</v>
      </c>
      <c r="SK289" s="267">
        <f t="shared" si="514"/>
        <v>0</v>
      </c>
      <c r="SL289" s="254"/>
      <c r="SM289" s="242"/>
      <c r="SN289" s="242"/>
      <c r="SO289" s="242"/>
    </row>
    <row r="290" spans="1:509" outlineLevel="3" x14ac:dyDescent="0.35">
      <c r="A290" s="242"/>
      <c r="B290" s="251"/>
      <c r="C290" s="438">
        <f t="shared" si="515"/>
        <v>4</v>
      </c>
      <c r="D290" s="267"/>
      <c r="E290" s="316">
        <f t="shared" si="505"/>
        <v>149</v>
      </c>
      <c r="F290" s="322"/>
      <c r="G290" s="322"/>
      <c r="H290" s="267"/>
      <c r="I290" s="540"/>
      <c r="J290" s="554" t="s">
        <v>857</v>
      </c>
      <c r="K290" s="541"/>
      <c r="L290" s="613">
        <v>0</v>
      </c>
      <c r="M290" s="613">
        <v>0</v>
      </c>
      <c r="N290" s="613">
        <v>0</v>
      </c>
      <c r="O290" s="613">
        <v>0</v>
      </c>
      <c r="P290" s="613">
        <v>0</v>
      </c>
      <c r="Q290" s="613">
        <v>0</v>
      </c>
      <c r="R290" s="613">
        <v>0</v>
      </c>
      <c r="S290" s="613">
        <v>0</v>
      </c>
      <c r="T290" s="613">
        <v>0</v>
      </c>
      <c r="U290" s="613">
        <v>0</v>
      </c>
      <c r="V290" s="613">
        <v>0</v>
      </c>
      <c r="W290" s="613">
        <v>0</v>
      </c>
      <c r="X290" s="613">
        <v>0</v>
      </c>
      <c r="Y290" s="613">
        <v>0</v>
      </c>
      <c r="Z290" s="613">
        <v>0</v>
      </c>
      <c r="AA290" s="613">
        <v>0</v>
      </c>
      <c r="AB290" s="613">
        <v>0</v>
      </c>
      <c r="AC290" s="613">
        <v>0</v>
      </c>
      <c r="AD290" s="613">
        <v>0</v>
      </c>
      <c r="AE290" s="613">
        <v>0</v>
      </c>
      <c r="AF290" s="613">
        <v>0</v>
      </c>
      <c r="AG290" s="613">
        <v>0</v>
      </c>
      <c r="AH290" s="613">
        <v>0</v>
      </c>
      <c r="AI290" s="613">
        <v>0</v>
      </c>
      <c r="AJ290" s="613">
        <v>0</v>
      </c>
      <c r="AK290" s="613">
        <v>0</v>
      </c>
      <c r="AL290" s="613">
        <v>0</v>
      </c>
      <c r="AM290" s="613">
        <v>0</v>
      </c>
      <c r="AN290" s="613">
        <v>0</v>
      </c>
      <c r="AO290" s="613">
        <v>0</v>
      </c>
      <c r="AP290" s="613">
        <v>0</v>
      </c>
      <c r="AQ290" s="613">
        <v>0</v>
      </c>
      <c r="AR290" s="613">
        <v>0</v>
      </c>
      <c r="AS290" s="613">
        <v>0</v>
      </c>
      <c r="AT290" s="613">
        <v>0</v>
      </c>
      <c r="AU290" s="613">
        <v>0</v>
      </c>
      <c r="AV290" s="613">
        <v>0</v>
      </c>
      <c r="AW290" s="613">
        <v>0</v>
      </c>
      <c r="AX290" s="613">
        <v>0</v>
      </c>
      <c r="AY290" s="613">
        <v>0</v>
      </c>
      <c r="AZ290" s="613">
        <v>0</v>
      </c>
      <c r="BA290" s="613">
        <v>0</v>
      </c>
      <c r="BB290" s="613">
        <v>0</v>
      </c>
      <c r="BC290" s="613">
        <v>0</v>
      </c>
      <c r="BD290" s="613">
        <v>0</v>
      </c>
      <c r="BE290" s="613">
        <v>0</v>
      </c>
      <c r="BF290" s="613">
        <v>0</v>
      </c>
      <c r="BG290" s="613">
        <v>0</v>
      </c>
      <c r="BH290" s="613">
        <v>0</v>
      </c>
      <c r="BI290" s="613">
        <v>0</v>
      </c>
      <c r="BJ290" s="613">
        <v>0</v>
      </c>
      <c r="BK290" s="613">
        <v>0</v>
      </c>
      <c r="BL290" s="613">
        <v>0</v>
      </c>
      <c r="BM290" s="613">
        <v>0</v>
      </c>
      <c r="BN290" s="613">
        <v>0</v>
      </c>
      <c r="BO290" s="613">
        <v>0</v>
      </c>
      <c r="BP290" s="613">
        <v>0</v>
      </c>
      <c r="BQ290" s="613">
        <v>0</v>
      </c>
      <c r="BR290" s="613">
        <v>0</v>
      </c>
      <c r="BS290" s="613">
        <v>0</v>
      </c>
      <c r="BT290" s="613">
        <v>0</v>
      </c>
      <c r="BU290" s="613">
        <v>0</v>
      </c>
      <c r="BV290" s="613">
        <v>0</v>
      </c>
      <c r="BW290" s="613">
        <v>0</v>
      </c>
      <c r="BX290" s="613">
        <v>0</v>
      </c>
      <c r="BY290" s="613">
        <v>0</v>
      </c>
      <c r="BZ290" s="613">
        <v>0</v>
      </c>
      <c r="CA290" s="613">
        <v>0</v>
      </c>
      <c r="CB290" s="613">
        <v>0</v>
      </c>
      <c r="CC290" s="613">
        <v>0</v>
      </c>
      <c r="CD290" s="613">
        <v>0</v>
      </c>
      <c r="CE290" s="613">
        <v>0</v>
      </c>
      <c r="CF290" s="613">
        <v>0</v>
      </c>
      <c r="CG290" s="613">
        <v>0</v>
      </c>
      <c r="CH290" s="613">
        <v>0</v>
      </c>
      <c r="CI290" s="613">
        <v>0</v>
      </c>
      <c r="CJ290" s="613">
        <v>0</v>
      </c>
      <c r="CK290" s="613">
        <v>0</v>
      </c>
      <c r="CL290" s="613">
        <v>0</v>
      </c>
      <c r="CM290" s="613">
        <v>0</v>
      </c>
      <c r="CN290" s="613">
        <v>0</v>
      </c>
      <c r="CO290" s="613">
        <v>0</v>
      </c>
      <c r="CP290" s="613">
        <v>0</v>
      </c>
      <c r="CQ290" s="613">
        <v>0</v>
      </c>
      <c r="CR290" s="613">
        <v>0</v>
      </c>
      <c r="CS290" s="613">
        <v>0</v>
      </c>
      <c r="CT290" s="613">
        <v>0</v>
      </c>
      <c r="CU290" s="613">
        <v>0</v>
      </c>
      <c r="CV290" s="613">
        <v>0</v>
      </c>
      <c r="CW290" s="613">
        <v>0</v>
      </c>
      <c r="CX290" s="613">
        <v>0</v>
      </c>
      <c r="CY290" s="613">
        <v>0</v>
      </c>
      <c r="CZ290" s="613">
        <v>0</v>
      </c>
      <c r="DA290" s="613">
        <v>0</v>
      </c>
      <c r="DB290" s="613">
        <v>0</v>
      </c>
      <c r="DC290" s="613">
        <v>0</v>
      </c>
      <c r="DD290" s="613">
        <v>0</v>
      </c>
      <c r="DE290" s="613">
        <v>0</v>
      </c>
      <c r="DF290" s="613">
        <v>0</v>
      </c>
      <c r="DG290" s="613">
        <v>0</v>
      </c>
      <c r="DH290" s="613">
        <v>0</v>
      </c>
      <c r="DI290" s="613">
        <v>0</v>
      </c>
      <c r="DJ290" s="613">
        <v>0</v>
      </c>
      <c r="DK290" s="613">
        <v>0</v>
      </c>
      <c r="DL290" s="613">
        <v>0</v>
      </c>
      <c r="DM290" s="613">
        <v>0</v>
      </c>
      <c r="DN290" s="613">
        <v>0</v>
      </c>
      <c r="DO290" s="613">
        <v>0</v>
      </c>
      <c r="DP290" s="613">
        <v>0</v>
      </c>
      <c r="DQ290" s="613">
        <v>0</v>
      </c>
      <c r="DR290" s="613">
        <v>0</v>
      </c>
      <c r="DS290" s="613">
        <v>0</v>
      </c>
      <c r="DT290" s="613">
        <v>0</v>
      </c>
      <c r="DU290" s="613">
        <v>0</v>
      </c>
      <c r="DV290" s="613">
        <v>0</v>
      </c>
      <c r="DW290" s="613">
        <v>0</v>
      </c>
      <c r="DX290" s="613">
        <v>0</v>
      </c>
      <c r="DY290" s="613">
        <v>0</v>
      </c>
      <c r="DZ290" s="613">
        <v>0</v>
      </c>
      <c r="EA290" s="613">
        <v>0</v>
      </c>
      <c r="EB290" s="613">
        <v>0</v>
      </c>
      <c r="EC290" s="613">
        <v>0</v>
      </c>
      <c r="ED290" s="613">
        <v>0</v>
      </c>
      <c r="EE290" s="613">
        <v>0</v>
      </c>
      <c r="EF290" s="613">
        <v>0</v>
      </c>
      <c r="EG290" s="613">
        <v>0</v>
      </c>
      <c r="EH290" s="613">
        <v>0</v>
      </c>
      <c r="EI290" s="613">
        <v>0</v>
      </c>
      <c r="EJ290" s="613">
        <v>0</v>
      </c>
      <c r="EK290" s="613">
        <v>0</v>
      </c>
      <c r="EL290" s="613">
        <v>0</v>
      </c>
      <c r="EM290" s="613">
        <v>0</v>
      </c>
      <c r="EN290" s="613">
        <v>0</v>
      </c>
      <c r="EO290" s="613">
        <v>0</v>
      </c>
      <c r="EP290" s="613">
        <v>0</v>
      </c>
      <c r="EQ290" s="613">
        <v>0</v>
      </c>
      <c r="ER290" s="613">
        <v>0</v>
      </c>
      <c r="ES290" s="613">
        <v>0</v>
      </c>
      <c r="ET290" s="613">
        <v>0</v>
      </c>
      <c r="EU290" s="613">
        <v>0</v>
      </c>
      <c r="EV290" s="613">
        <v>0</v>
      </c>
      <c r="EW290" s="613">
        <v>0</v>
      </c>
      <c r="EX290" s="613">
        <v>0</v>
      </c>
      <c r="EY290" s="613">
        <v>0</v>
      </c>
      <c r="EZ290" s="613">
        <v>0</v>
      </c>
      <c r="FA290" s="613">
        <v>0</v>
      </c>
      <c r="FB290" s="613">
        <v>0</v>
      </c>
      <c r="FC290" s="613">
        <v>0</v>
      </c>
      <c r="FD290" s="613">
        <v>0</v>
      </c>
      <c r="FE290" s="613">
        <v>0</v>
      </c>
      <c r="FF290" s="613">
        <v>0</v>
      </c>
      <c r="FG290" s="613">
        <v>0</v>
      </c>
      <c r="FH290" s="613">
        <v>0</v>
      </c>
      <c r="FI290" s="613">
        <v>0</v>
      </c>
      <c r="FJ290" s="613">
        <v>0</v>
      </c>
      <c r="FK290" s="613">
        <v>0</v>
      </c>
      <c r="FL290" s="613">
        <v>0</v>
      </c>
      <c r="FM290" s="613">
        <v>0</v>
      </c>
      <c r="FN290" s="613">
        <v>0</v>
      </c>
      <c r="FO290" s="613">
        <v>0</v>
      </c>
      <c r="FP290" s="613">
        <v>0</v>
      </c>
      <c r="FQ290" s="613">
        <v>0</v>
      </c>
      <c r="FR290" s="613">
        <v>0</v>
      </c>
      <c r="FS290" s="613">
        <v>0</v>
      </c>
      <c r="FT290" s="613">
        <v>0</v>
      </c>
      <c r="FU290" s="613">
        <v>0</v>
      </c>
      <c r="FV290" s="613">
        <v>0</v>
      </c>
      <c r="FW290" s="613">
        <v>0</v>
      </c>
      <c r="FX290" s="613">
        <v>0</v>
      </c>
      <c r="FY290" s="613">
        <v>0</v>
      </c>
      <c r="FZ290" s="613">
        <v>0</v>
      </c>
      <c r="GA290" s="613">
        <v>0</v>
      </c>
      <c r="GB290" s="613">
        <v>0</v>
      </c>
      <c r="GC290" s="613">
        <v>0</v>
      </c>
      <c r="GD290" s="613">
        <v>0</v>
      </c>
      <c r="GE290" s="613">
        <v>0</v>
      </c>
      <c r="GF290" s="613">
        <v>0</v>
      </c>
      <c r="GG290" s="613">
        <v>0</v>
      </c>
      <c r="GH290" s="613">
        <v>0</v>
      </c>
      <c r="GI290" s="613">
        <v>0</v>
      </c>
      <c r="GJ290" s="613">
        <v>0</v>
      </c>
      <c r="GK290" s="613">
        <v>0</v>
      </c>
      <c r="GL290" s="613">
        <v>0</v>
      </c>
      <c r="GM290" s="613">
        <v>0</v>
      </c>
      <c r="GN290" s="613">
        <v>0</v>
      </c>
      <c r="GO290" s="613">
        <v>0</v>
      </c>
      <c r="GP290" s="613">
        <v>0</v>
      </c>
      <c r="GQ290" s="613">
        <v>0</v>
      </c>
      <c r="GR290" s="613">
        <v>0</v>
      </c>
      <c r="GS290" s="613">
        <v>0</v>
      </c>
      <c r="GT290" s="613">
        <v>0</v>
      </c>
      <c r="GU290" s="613">
        <v>0</v>
      </c>
      <c r="GV290" s="613">
        <v>0</v>
      </c>
      <c r="GW290" s="613">
        <v>0</v>
      </c>
      <c r="GX290" s="613">
        <v>0</v>
      </c>
      <c r="GY290" s="613">
        <v>0</v>
      </c>
      <c r="GZ290" s="613">
        <v>0</v>
      </c>
      <c r="HA290" s="613">
        <v>0</v>
      </c>
      <c r="HB290" s="613">
        <v>0</v>
      </c>
      <c r="HC290" s="613">
        <v>0</v>
      </c>
      <c r="HD290" s="613">
        <v>0</v>
      </c>
      <c r="HE290" s="613">
        <v>0</v>
      </c>
      <c r="HF290" s="613">
        <v>0</v>
      </c>
      <c r="HG290" s="613">
        <v>0</v>
      </c>
      <c r="HH290" s="613">
        <v>0</v>
      </c>
      <c r="HI290" s="613">
        <v>0</v>
      </c>
      <c r="HJ290" s="613">
        <v>0</v>
      </c>
      <c r="HK290" s="613">
        <v>0</v>
      </c>
      <c r="HL290" s="613">
        <v>0</v>
      </c>
      <c r="HM290" s="613">
        <v>0</v>
      </c>
      <c r="HN290" s="613">
        <v>0</v>
      </c>
      <c r="HO290" s="613">
        <v>0</v>
      </c>
      <c r="HP290" s="613">
        <v>0</v>
      </c>
      <c r="HQ290" s="613">
        <v>0</v>
      </c>
      <c r="HR290" s="613">
        <v>0</v>
      </c>
      <c r="HS290" s="613">
        <v>0</v>
      </c>
      <c r="HT290" s="613">
        <v>0</v>
      </c>
      <c r="HU290" s="613">
        <v>0</v>
      </c>
      <c r="HV290" s="613">
        <v>0</v>
      </c>
      <c r="HW290" s="613">
        <v>0</v>
      </c>
      <c r="HX290" s="613">
        <v>0</v>
      </c>
      <c r="HY290" s="613">
        <v>0</v>
      </c>
      <c r="HZ290" s="613">
        <v>0</v>
      </c>
      <c r="IA290" s="613">
        <v>0</v>
      </c>
      <c r="IB290" s="613">
        <v>0</v>
      </c>
      <c r="IC290" s="613">
        <v>0</v>
      </c>
      <c r="ID290" s="613">
        <v>0</v>
      </c>
      <c r="IE290" s="613">
        <v>0</v>
      </c>
      <c r="IF290" s="613">
        <v>0</v>
      </c>
      <c r="IG290" s="613">
        <v>0</v>
      </c>
      <c r="IH290" s="613">
        <v>0</v>
      </c>
      <c r="II290" s="613">
        <v>0</v>
      </c>
      <c r="IJ290" s="613">
        <v>0</v>
      </c>
      <c r="IK290" s="613">
        <v>0</v>
      </c>
      <c r="IL290" s="613">
        <v>0</v>
      </c>
      <c r="IM290" s="613">
        <v>0</v>
      </c>
      <c r="IN290" s="613">
        <v>0</v>
      </c>
      <c r="IO290" s="613">
        <v>0</v>
      </c>
      <c r="IP290" s="613">
        <v>0</v>
      </c>
      <c r="IQ290" s="613">
        <v>0</v>
      </c>
      <c r="IR290" s="613">
        <v>0</v>
      </c>
      <c r="IS290" s="613">
        <v>0</v>
      </c>
      <c r="IT290" s="613">
        <v>0</v>
      </c>
      <c r="IU290" s="613">
        <v>0</v>
      </c>
      <c r="IV290" s="613">
        <v>0</v>
      </c>
      <c r="IW290" s="613">
        <v>0</v>
      </c>
      <c r="IX290" s="613">
        <v>0</v>
      </c>
      <c r="IY290" s="613">
        <v>0</v>
      </c>
      <c r="IZ290" s="613">
        <v>0</v>
      </c>
      <c r="JA290" s="613">
        <v>0</v>
      </c>
      <c r="JB290" s="613">
        <v>0</v>
      </c>
      <c r="JC290" s="613">
        <v>0</v>
      </c>
      <c r="JD290" s="613">
        <v>0</v>
      </c>
      <c r="JE290" s="613">
        <v>0</v>
      </c>
      <c r="JF290" s="613">
        <v>0</v>
      </c>
      <c r="JG290" s="613">
        <v>0</v>
      </c>
      <c r="JH290" s="613">
        <v>0</v>
      </c>
      <c r="JI290" s="613">
        <v>0</v>
      </c>
      <c r="JJ290" s="613">
        <v>0</v>
      </c>
      <c r="JK290" s="613">
        <v>0</v>
      </c>
      <c r="JL290" s="613">
        <v>0</v>
      </c>
      <c r="JM290" s="613">
        <v>0</v>
      </c>
      <c r="JN290" s="613">
        <v>0</v>
      </c>
      <c r="JO290" s="613">
        <v>0</v>
      </c>
      <c r="JP290" s="613">
        <v>0</v>
      </c>
      <c r="JQ290" s="613">
        <v>0</v>
      </c>
      <c r="JR290" s="613">
        <v>0</v>
      </c>
      <c r="JS290" s="613">
        <v>0</v>
      </c>
      <c r="JT290" s="613">
        <v>0</v>
      </c>
      <c r="JU290" s="613">
        <v>0</v>
      </c>
      <c r="JV290" s="613">
        <v>0</v>
      </c>
      <c r="JW290" s="613">
        <v>0</v>
      </c>
      <c r="JX290" s="613">
        <v>0</v>
      </c>
      <c r="JY290" s="613">
        <v>0</v>
      </c>
      <c r="JZ290" s="613">
        <v>0</v>
      </c>
      <c r="KA290" s="613">
        <v>0</v>
      </c>
      <c r="KB290" s="613">
        <v>0</v>
      </c>
      <c r="KC290" s="613">
        <v>0</v>
      </c>
      <c r="KD290" s="613">
        <v>0</v>
      </c>
      <c r="KE290" s="613">
        <v>0</v>
      </c>
      <c r="KF290" s="613">
        <v>0</v>
      </c>
      <c r="KG290" s="613">
        <v>0</v>
      </c>
      <c r="KH290" s="613">
        <v>0</v>
      </c>
      <c r="KI290" s="613">
        <v>0</v>
      </c>
      <c r="KJ290" s="613">
        <v>0</v>
      </c>
      <c r="KK290" s="613">
        <v>0</v>
      </c>
      <c r="KL290" s="613">
        <v>0</v>
      </c>
      <c r="KM290" s="613">
        <v>0</v>
      </c>
      <c r="KN290" s="613">
        <v>0</v>
      </c>
      <c r="KO290" s="613">
        <v>0</v>
      </c>
      <c r="KP290" s="613">
        <v>0</v>
      </c>
      <c r="KQ290" s="613">
        <v>0</v>
      </c>
      <c r="KR290" s="613">
        <v>0</v>
      </c>
      <c r="KS290" s="613">
        <v>0</v>
      </c>
      <c r="KT290" s="613">
        <v>0</v>
      </c>
      <c r="KU290" s="613">
        <v>0</v>
      </c>
      <c r="KV290" s="613">
        <v>0</v>
      </c>
      <c r="KW290" s="613">
        <v>0</v>
      </c>
      <c r="KX290" s="613">
        <v>0</v>
      </c>
      <c r="KY290" s="613">
        <v>0</v>
      </c>
      <c r="KZ290" s="613">
        <v>0</v>
      </c>
      <c r="LA290" s="613">
        <v>0</v>
      </c>
      <c r="LB290" s="613">
        <v>0</v>
      </c>
      <c r="LC290" s="613">
        <v>0</v>
      </c>
      <c r="LD290" s="613">
        <v>0</v>
      </c>
      <c r="LE290" s="613">
        <v>0</v>
      </c>
      <c r="LF290" s="613">
        <v>0</v>
      </c>
      <c r="LG290" s="613">
        <v>0</v>
      </c>
      <c r="LH290" s="613">
        <v>0</v>
      </c>
      <c r="LI290" s="613">
        <v>0</v>
      </c>
      <c r="LJ290" s="613">
        <v>0</v>
      </c>
      <c r="LK290" s="613">
        <v>0</v>
      </c>
      <c r="LL290" s="613">
        <v>0</v>
      </c>
      <c r="LM290" s="613">
        <v>0</v>
      </c>
      <c r="LN290" s="613">
        <v>0</v>
      </c>
      <c r="LO290" s="613">
        <v>0</v>
      </c>
      <c r="LP290" s="613">
        <v>0</v>
      </c>
      <c r="LQ290" s="613">
        <v>0</v>
      </c>
      <c r="LR290" s="613">
        <v>0</v>
      </c>
      <c r="LS290" s="613">
        <v>0</v>
      </c>
      <c r="LT290" s="613">
        <v>0</v>
      </c>
      <c r="LU290" s="613">
        <v>0</v>
      </c>
      <c r="LV290" s="613">
        <v>0</v>
      </c>
      <c r="LW290" s="613">
        <v>0</v>
      </c>
      <c r="LX290" s="613">
        <v>0</v>
      </c>
      <c r="LY290" s="613">
        <v>0</v>
      </c>
      <c r="LZ290" s="613">
        <v>0</v>
      </c>
      <c r="MA290" s="613">
        <v>0</v>
      </c>
      <c r="MB290" s="613">
        <v>0</v>
      </c>
      <c r="MC290" s="613">
        <v>0</v>
      </c>
      <c r="MD290" s="613">
        <v>0</v>
      </c>
      <c r="ME290" s="613">
        <v>0</v>
      </c>
      <c r="MF290" s="613">
        <v>0</v>
      </c>
      <c r="MG290" s="613">
        <v>0</v>
      </c>
      <c r="MH290" s="613">
        <v>0</v>
      </c>
      <c r="MI290" s="613">
        <v>0</v>
      </c>
      <c r="MJ290" s="613">
        <v>0</v>
      </c>
      <c r="MK290" s="613">
        <v>0</v>
      </c>
      <c r="ML290" s="613">
        <v>0</v>
      </c>
      <c r="MM290" s="613">
        <v>0</v>
      </c>
      <c r="MN290" s="613">
        <v>0</v>
      </c>
      <c r="MO290" s="613">
        <v>0</v>
      </c>
      <c r="MP290" s="613">
        <v>0</v>
      </c>
      <c r="MQ290" s="613">
        <v>0</v>
      </c>
      <c r="MR290" s="613">
        <v>0</v>
      </c>
      <c r="MS290" s="613">
        <v>0</v>
      </c>
      <c r="MT290" s="613">
        <v>0</v>
      </c>
      <c r="MU290" s="613">
        <v>0</v>
      </c>
      <c r="MV290" s="613">
        <v>0</v>
      </c>
      <c r="MW290" s="613">
        <v>0</v>
      </c>
      <c r="MX290" s="613">
        <v>0</v>
      </c>
      <c r="MY290" s="613">
        <v>0</v>
      </c>
      <c r="MZ290" s="613">
        <v>0</v>
      </c>
      <c r="NA290" s="613">
        <v>0</v>
      </c>
      <c r="NB290" s="613">
        <v>0</v>
      </c>
      <c r="NC290" s="613">
        <v>0</v>
      </c>
      <c r="ND290" s="613">
        <v>0</v>
      </c>
      <c r="NE290" s="613">
        <v>0</v>
      </c>
      <c r="NF290" s="613">
        <v>0</v>
      </c>
      <c r="NG290" s="613">
        <v>0</v>
      </c>
      <c r="NH290" s="613">
        <v>0</v>
      </c>
      <c r="NI290" s="613">
        <v>0</v>
      </c>
      <c r="NJ290" s="613">
        <v>0</v>
      </c>
      <c r="NK290" s="613">
        <v>0</v>
      </c>
      <c r="NL290" s="613">
        <v>0</v>
      </c>
      <c r="NM290" s="613">
        <v>0</v>
      </c>
      <c r="NN290" s="613">
        <v>0</v>
      </c>
      <c r="NO290" s="613">
        <v>0</v>
      </c>
      <c r="NP290" s="613">
        <v>0</v>
      </c>
      <c r="NQ290" s="613">
        <v>0</v>
      </c>
      <c r="NR290" s="613">
        <v>0</v>
      </c>
      <c r="NS290" s="613">
        <v>0</v>
      </c>
      <c r="NT290" s="613">
        <v>0</v>
      </c>
      <c r="NU290" s="613">
        <v>0</v>
      </c>
      <c r="NV290" s="613">
        <v>0</v>
      </c>
      <c r="NW290" s="613">
        <v>0</v>
      </c>
      <c r="NX290" s="613">
        <v>0</v>
      </c>
      <c r="NY290" s="613">
        <v>0</v>
      </c>
      <c r="NZ290" s="613">
        <v>0</v>
      </c>
      <c r="OA290" s="613">
        <v>0</v>
      </c>
      <c r="OB290" s="613">
        <v>0</v>
      </c>
      <c r="OC290" s="613">
        <v>0</v>
      </c>
      <c r="OD290" s="613">
        <v>0</v>
      </c>
      <c r="OE290" s="613">
        <v>0</v>
      </c>
      <c r="OF290" s="613">
        <v>0</v>
      </c>
      <c r="OG290" s="613">
        <v>0</v>
      </c>
      <c r="OH290" s="613">
        <v>0</v>
      </c>
      <c r="OI290" s="613">
        <v>0</v>
      </c>
      <c r="OJ290" s="613">
        <v>0</v>
      </c>
      <c r="OK290" s="613">
        <v>0</v>
      </c>
      <c r="OL290" s="613">
        <v>0</v>
      </c>
      <c r="OM290" s="613">
        <v>0</v>
      </c>
      <c r="ON290" s="613">
        <v>0</v>
      </c>
      <c r="OO290" s="613">
        <v>0</v>
      </c>
      <c r="OP290" s="613">
        <v>0</v>
      </c>
      <c r="OQ290" s="613">
        <v>0</v>
      </c>
      <c r="OR290" s="613">
        <v>0</v>
      </c>
      <c r="OS290" s="613">
        <v>0</v>
      </c>
      <c r="OT290" s="613">
        <v>0</v>
      </c>
      <c r="OU290" s="613">
        <v>0</v>
      </c>
      <c r="OV290" s="613">
        <v>0</v>
      </c>
      <c r="OW290" s="613">
        <v>0</v>
      </c>
      <c r="OX290" s="613">
        <v>0</v>
      </c>
      <c r="OY290" s="613">
        <v>0</v>
      </c>
      <c r="OZ290" s="613">
        <v>0</v>
      </c>
      <c r="PA290" s="613">
        <v>0</v>
      </c>
      <c r="PB290" s="613">
        <v>0</v>
      </c>
      <c r="PC290" s="613">
        <v>0</v>
      </c>
      <c r="PD290" s="613">
        <v>0</v>
      </c>
      <c r="PE290" s="613">
        <v>0</v>
      </c>
      <c r="PF290" s="613">
        <v>0</v>
      </c>
      <c r="PG290" s="613">
        <v>0</v>
      </c>
      <c r="PH290" s="613">
        <v>0</v>
      </c>
      <c r="PI290" s="613">
        <v>0</v>
      </c>
      <c r="PJ290" s="613">
        <v>0</v>
      </c>
      <c r="PK290" s="613">
        <v>0</v>
      </c>
      <c r="PL290" s="613">
        <v>0</v>
      </c>
      <c r="PM290" s="613">
        <v>0</v>
      </c>
      <c r="PN290" s="613">
        <v>0</v>
      </c>
      <c r="PO290" s="613">
        <v>0</v>
      </c>
      <c r="PP290" s="613">
        <v>0</v>
      </c>
      <c r="PQ290" s="613">
        <v>0</v>
      </c>
      <c r="PR290" s="613">
        <v>0</v>
      </c>
      <c r="PS290" s="613">
        <v>0</v>
      </c>
      <c r="PT290" s="613">
        <v>0</v>
      </c>
      <c r="PU290" s="613">
        <v>0</v>
      </c>
      <c r="PV290" s="613">
        <v>0</v>
      </c>
      <c r="PW290" s="613">
        <v>0</v>
      </c>
      <c r="PX290" s="613">
        <v>0</v>
      </c>
      <c r="PY290" s="613">
        <v>0</v>
      </c>
      <c r="PZ290" s="613">
        <v>0</v>
      </c>
      <c r="QA290" s="613">
        <v>0</v>
      </c>
      <c r="QB290" s="613">
        <v>0</v>
      </c>
      <c r="QC290" s="613">
        <v>0</v>
      </c>
      <c r="QD290" s="613">
        <v>0</v>
      </c>
      <c r="QE290" s="613">
        <v>0</v>
      </c>
      <c r="QF290" s="613">
        <v>0</v>
      </c>
      <c r="QG290" s="613">
        <v>0</v>
      </c>
      <c r="QH290" s="613">
        <v>0</v>
      </c>
      <c r="QI290" s="613">
        <v>0</v>
      </c>
      <c r="QJ290" s="613">
        <v>0</v>
      </c>
      <c r="QK290" s="613">
        <v>0</v>
      </c>
      <c r="QL290" s="613">
        <v>0</v>
      </c>
      <c r="QM290" s="613">
        <v>0</v>
      </c>
      <c r="QN290" s="613">
        <v>0</v>
      </c>
      <c r="QO290" s="613">
        <v>0</v>
      </c>
      <c r="QP290" s="613">
        <v>0</v>
      </c>
      <c r="QQ290" s="613">
        <v>0</v>
      </c>
      <c r="QR290" s="613">
        <v>0</v>
      </c>
      <c r="QS290" s="613">
        <v>0</v>
      </c>
      <c r="QT290" s="613">
        <v>0</v>
      </c>
      <c r="QU290" s="613">
        <v>0</v>
      </c>
      <c r="QV290" s="613">
        <v>0</v>
      </c>
      <c r="QW290" s="613">
        <v>0</v>
      </c>
      <c r="QX290" s="613">
        <v>0</v>
      </c>
      <c r="QY290" s="613">
        <v>0</v>
      </c>
      <c r="QZ290" s="613">
        <v>0</v>
      </c>
      <c r="RA290" s="613">
        <v>0</v>
      </c>
      <c r="RB290" s="613">
        <v>0</v>
      </c>
      <c r="RC290" s="613">
        <v>0</v>
      </c>
      <c r="RD290" s="613">
        <v>0</v>
      </c>
      <c r="RE290" s="613">
        <v>0</v>
      </c>
      <c r="RF290" s="613">
        <v>0</v>
      </c>
      <c r="RG290" s="613">
        <v>0</v>
      </c>
      <c r="RH290" s="613">
        <v>0</v>
      </c>
      <c r="RI290" s="613">
        <v>0</v>
      </c>
      <c r="RJ290" s="613">
        <v>0</v>
      </c>
      <c r="RK290" s="613">
        <v>0</v>
      </c>
      <c r="RL290" s="613">
        <v>0</v>
      </c>
      <c r="RM290" s="613">
        <v>0</v>
      </c>
      <c r="RN290" s="613">
        <v>0</v>
      </c>
      <c r="RO290" s="613">
        <v>0</v>
      </c>
      <c r="RP290" s="613">
        <v>0</v>
      </c>
      <c r="RQ290" s="613">
        <v>0</v>
      </c>
      <c r="RR290" s="613">
        <v>0</v>
      </c>
      <c r="RS290" s="613">
        <v>0</v>
      </c>
      <c r="RT290" s="613">
        <v>0</v>
      </c>
      <c r="RU290" s="613">
        <v>0</v>
      </c>
      <c r="RV290" s="613">
        <v>0</v>
      </c>
      <c r="RW290" s="613">
        <v>0</v>
      </c>
      <c r="RX290" s="613">
        <v>0</v>
      </c>
      <c r="RY290" s="613">
        <v>0</v>
      </c>
      <c r="RZ290" s="613">
        <v>0</v>
      </c>
      <c r="SA290" s="613">
        <v>0</v>
      </c>
      <c r="SB290" s="613">
        <v>0</v>
      </c>
      <c r="SC290" s="613">
        <v>0</v>
      </c>
      <c r="SD290" s="613">
        <v>0</v>
      </c>
      <c r="SE290" s="613">
        <v>0</v>
      </c>
      <c r="SF290" s="613">
        <v>0</v>
      </c>
      <c r="SG290" s="613">
        <v>0</v>
      </c>
      <c r="SH290" s="613">
        <v>0</v>
      </c>
      <c r="SI290" s="613">
        <v>0</v>
      </c>
      <c r="SJ290" s="613">
        <v>0</v>
      </c>
      <c r="SK290" s="267">
        <f t="shared" si="514"/>
        <v>0</v>
      </c>
      <c r="SL290" s="254"/>
      <c r="SM290" s="242"/>
      <c r="SN290" s="242"/>
      <c r="SO290" s="242"/>
    </row>
    <row r="291" spans="1:509" outlineLevel="3" x14ac:dyDescent="0.35">
      <c r="A291" s="242"/>
      <c r="B291" s="251"/>
      <c r="C291" s="438">
        <f t="shared" si="515"/>
        <v>4</v>
      </c>
      <c r="D291" s="267"/>
      <c r="E291" s="316">
        <f t="shared" si="505"/>
        <v>150</v>
      </c>
      <c r="F291" s="322"/>
      <c r="G291" s="322"/>
      <c r="H291" s="267"/>
      <c r="I291" s="540"/>
      <c r="J291" s="554" t="s">
        <v>860</v>
      </c>
      <c r="K291" s="541"/>
      <c r="L291" s="613">
        <v>0</v>
      </c>
      <c r="M291" s="613">
        <v>0</v>
      </c>
      <c r="N291" s="613">
        <v>0</v>
      </c>
      <c r="O291" s="613">
        <v>0</v>
      </c>
      <c r="P291" s="613">
        <v>0</v>
      </c>
      <c r="Q291" s="613">
        <v>0</v>
      </c>
      <c r="R291" s="613">
        <v>0</v>
      </c>
      <c r="S291" s="613">
        <v>0</v>
      </c>
      <c r="T291" s="613">
        <v>0</v>
      </c>
      <c r="U291" s="613">
        <v>0</v>
      </c>
      <c r="V291" s="613">
        <v>0</v>
      </c>
      <c r="W291" s="613">
        <v>0</v>
      </c>
      <c r="X291" s="613">
        <v>0</v>
      </c>
      <c r="Y291" s="613">
        <v>0</v>
      </c>
      <c r="Z291" s="613">
        <v>0</v>
      </c>
      <c r="AA291" s="613">
        <v>0</v>
      </c>
      <c r="AB291" s="613">
        <v>0</v>
      </c>
      <c r="AC291" s="613">
        <v>0</v>
      </c>
      <c r="AD291" s="613">
        <v>0</v>
      </c>
      <c r="AE291" s="613">
        <v>0</v>
      </c>
      <c r="AF291" s="613">
        <v>0</v>
      </c>
      <c r="AG291" s="613">
        <v>0</v>
      </c>
      <c r="AH291" s="613">
        <v>0</v>
      </c>
      <c r="AI291" s="613">
        <v>0</v>
      </c>
      <c r="AJ291" s="613">
        <v>0</v>
      </c>
      <c r="AK291" s="613">
        <v>0</v>
      </c>
      <c r="AL291" s="613">
        <v>0</v>
      </c>
      <c r="AM291" s="613">
        <v>0</v>
      </c>
      <c r="AN291" s="613">
        <v>0</v>
      </c>
      <c r="AO291" s="613">
        <v>0</v>
      </c>
      <c r="AP291" s="613">
        <v>0</v>
      </c>
      <c r="AQ291" s="613">
        <v>0</v>
      </c>
      <c r="AR291" s="613">
        <v>0</v>
      </c>
      <c r="AS291" s="613">
        <v>0</v>
      </c>
      <c r="AT291" s="613">
        <v>0</v>
      </c>
      <c r="AU291" s="613">
        <v>0</v>
      </c>
      <c r="AV291" s="613">
        <v>0</v>
      </c>
      <c r="AW291" s="613">
        <v>0</v>
      </c>
      <c r="AX291" s="613">
        <v>0</v>
      </c>
      <c r="AY291" s="613">
        <v>0</v>
      </c>
      <c r="AZ291" s="613">
        <v>0</v>
      </c>
      <c r="BA291" s="613">
        <v>0</v>
      </c>
      <c r="BB291" s="613">
        <v>0</v>
      </c>
      <c r="BC291" s="613">
        <v>0</v>
      </c>
      <c r="BD291" s="613">
        <v>0</v>
      </c>
      <c r="BE291" s="613">
        <v>0</v>
      </c>
      <c r="BF291" s="613">
        <v>0</v>
      </c>
      <c r="BG291" s="613">
        <v>0</v>
      </c>
      <c r="BH291" s="613">
        <v>0</v>
      </c>
      <c r="BI291" s="613">
        <v>0</v>
      </c>
      <c r="BJ291" s="613">
        <v>0</v>
      </c>
      <c r="BK291" s="613">
        <v>0</v>
      </c>
      <c r="BL291" s="613">
        <v>0</v>
      </c>
      <c r="BM291" s="613">
        <v>0</v>
      </c>
      <c r="BN291" s="613">
        <v>0</v>
      </c>
      <c r="BO291" s="613">
        <v>0</v>
      </c>
      <c r="BP291" s="613">
        <v>0</v>
      </c>
      <c r="BQ291" s="613">
        <v>0</v>
      </c>
      <c r="BR291" s="613">
        <v>0</v>
      </c>
      <c r="BS291" s="613">
        <v>0</v>
      </c>
      <c r="BT291" s="613">
        <v>0</v>
      </c>
      <c r="BU291" s="613">
        <v>0</v>
      </c>
      <c r="BV291" s="613">
        <v>0</v>
      </c>
      <c r="BW291" s="613">
        <v>0</v>
      </c>
      <c r="BX291" s="613">
        <v>0</v>
      </c>
      <c r="BY291" s="613">
        <v>0</v>
      </c>
      <c r="BZ291" s="613">
        <v>0</v>
      </c>
      <c r="CA291" s="613">
        <v>0</v>
      </c>
      <c r="CB291" s="613">
        <v>0</v>
      </c>
      <c r="CC291" s="613">
        <v>0</v>
      </c>
      <c r="CD291" s="613">
        <v>0</v>
      </c>
      <c r="CE291" s="613">
        <v>0</v>
      </c>
      <c r="CF291" s="613">
        <v>0</v>
      </c>
      <c r="CG291" s="613">
        <v>0</v>
      </c>
      <c r="CH291" s="613">
        <v>0</v>
      </c>
      <c r="CI291" s="613">
        <v>0</v>
      </c>
      <c r="CJ291" s="613">
        <v>0</v>
      </c>
      <c r="CK291" s="613">
        <v>0</v>
      </c>
      <c r="CL291" s="613">
        <v>0</v>
      </c>
      <c r="CM291" s="613">
        <v>0</v>
      </c>
      <c r="CN291" s="613">
        <v>0</v>
      </c>
      <c r="CO291" s="613">
        <v>0</v>
      </c>
      <c r="CP291" s="613">
        <v>0</v>
      </c>
      <c r="CQ291" s="613">
        <v>0</v>
      </c>
      <c r="CR291" s="613">
        <v>0</v>
      </c>
      <c r="CS291" s="613">
        <v>0</v>
      </c>
      <c r="CT291" s="613">
        <v>0</v>
      </c>
      <c r="CU291" s="613">
        <v>0</v>
      </c>
      <c r="CV291" s="613">
        <v>0</v>
      </c>
      <c r="CW291" s="613">
        <v>0</v>
      </c>
      <c r="CX291" s="613">
        <v>0</v>
      </c>
      <c r="CY291" s="613">
        <v>0</v>
      </c>
      <c r="CZ291" s="613">
        <v>0</v>
      </c>
      <c r="DA291" s="613">
        <v>0</v>
      </c>
      <c r="DB291" s="613">
        <v>0</v>
      </c>
      <c r="DC291" s="613">
        <v>0</v>
      </c>
      <c r="DD291" s="613">
        <v>0</v>
      </c>
      <c r="DE291" s="613">
        <v>0</v>
      </c>
      <c r="DF291" s="613">
        <v>0</v>
      </c>
      <c r="DG291" s="613">
        <v>0</v>
      </c>
      <c r="DH291" s="613">
        <v>0</v>
      </c>
      <c r="DI291" s="613">
        <v>0</v>
      </c>
      <c r="DJ291" s="613">
        <v>0</v>
      </c>
      <c r="DK291" s="613">
        <v>0</v>
      </c>
      <c r="DL291" s="613">
        <v>0</v>
      </c>
      <c r="DM291" s="613">
        <v>0</v>
      </c>
      <c r="DN291" s="613">
        <v>0</v>
      </c>
      <c r="DO291" s="613">
        <v>0</v>
      </c>
      <c r="DP291" s="613">
        <v>0</v>
      </c>
      <c r="DQ291" s="613">
        <v>0</v>
      </c>
      <c r="DR291" s="613">
        <v>0</v>
      </c>
      <c r="DS291" s="613">
        <v>0</v>
      </c>
      <c r="DT291" s="613">
        <v>0</v>
      </c>
      <c r="DU291" s="613">
        <v>0</v>
      </c>
      <c r="DV291" s="613">
        <v>0</v>
      </c>
      <c r="DW291" s="613">
        <v>0</v>
      </c>
      <c r="DX291" s="613">
        <v>0</v>
      </c>
      <c r="DY291" s="613">
        <v>0</v>
      </c>
      <c r="DZ291" s="613">
        <v>0</v>
      </c>
      <c r="EA291" s="613">
        <v>0</v>
      </c>
      <c r="EB291" s="613">
        <v>0</v>
      </c>
      <c r="EC291" s="613">
        <v>0</v>
      </c>
      <c r="ED291" s="613">
        <v>0</v>
      </c>
      <c r="EE291" s="613">
        <v>0</v>
      </c>
      <c r="EF291" s="613">
        <v>0</v>
      </c>
      <c r="EG291" s="613">
        <v>0</v>
      </c>
      <c r="EH291" s="613">
        <v>0</v>
      </c>
      <c r="EI291" s="613">
        <v>0</v>
      </c>
      <c r="EJ291" s="613">
        <v>0</v>
      </c>
      <c r="EK291" s="613">
        <v>0</v>
      </c>
      <c r="EL291" s="613">
        <v>0</v>
      </c>
      <c r="EM291" s="613">
        <v>0</v>
      </c>
      <c r="EN291" s="613">
        <v>0</v>
      </c>
      <c r="EO291" s="613">
        <v>0</v>
      </c>
      <c r="EP291" s="613">
        <v>0</v>
      </c>
      <c r="EQ291" s="613">
        <v>0</v>
      </c>
      <c r="ER291" s="613">
        <v>0</v>
      </c>
      <c r="ES291" s="613">
        <v>0</v>
      </c>
      <c r="ET291" s="613">
        <v>0</v>
      </c>
      <c r="EU291" s="613">
        <v>0</v>
      </c>
      <c r="EV291" s="613">
        <v>0</v>
      </c>
      <c r="EW291" s="613">
        <v>0</v>
      </c>
      <c r="EX291" s="613">
        <v>0</v>
      </c>
      <c r="EY291" s="613">
        <v>0</v>
      </c>
      <c r="EZ291" s="613">
        <v>0</v>
      </c>
      <c r="FA291" s="613">
        <v>0</v>
      </c>
      <c r="FB291" s="613">
        <v>0</v>
      </c>
      <c r="FC291" s="613">
        <v>0</v>
      </c>
      <c r="FD291" s="613">
        <v>0</v>
      </c>
      <c r="FE291" s="613">
        <v>0</v>
      </c>
      <c r="FF291" s="613">
        <v>0</v>
      </c>
      <c r="FG291" s="613">
        <v>0</v>
      </c>
      <c r="FH291" s="613">
        <v>0</v>
      </c>
      <c r="FI291" s="613">
        <v>0</v>
      </c>
      <c r="FJ291" s="613">
        <v>0</v>
      </c>
      <c r="FK291" s="613">
        <v>0</v>
      </c>
      <c r="FL291" s="613">
        <v>0</v>
      </c>
      <c r="FM291" s="613">
        <v>0</v>
      </c>
      <c r="FN291" s="613">
        <v>0</v>
      </c>
      <c r="FO291" s="613">
        <v>0</v>
      </c>
      <c r="FP291" s="613">
        <v>0</v>
      </c>
      <c r="FQ291" s="613">
        <v>0</v>
      </c>
      <c r="FR291" s="613">
        <v>0</v>
      </c>
      <c r="FS291" s="613">
        <v>0</v>
      </c>
      <c r="FT291" s="613">
        <v>0</v>
      </c>
      <c r="FU291" s="613">
        <v>0</v>
      </c>
      <c r="FV291" s="613">
        <v>0</v>
      </c>
      <c r="FW291" s="613">
        <v>0</v>
      </c>
      <c r="FX291" s="613">
        <v>0</v>
      </c>
      <c r="FY291" s="613">
        <v>0</v>
      </c>
      <c r="FZ291" s="613">
        <v>0</v>
      </c>
      <c r="GA291" s="613">
        <v>0</v>
      </c>
      <c r="GB291" s="613">
        <v>0</v>
      </c>
      <c r="GC291" s="613">
        <v>0</v>
      </c>
      <c r="GD291" s="613">
        <v>0</v>
      </c>
      <c r="GE291" s="613">
        <v>0</v>
      </c>
      <c r="GF291" s="613">
        <v>0</v>
      </c>
      <c r="GG291" s="613">
        <v>0</v>
      </c>
      <c r="GH291" s="613">
        <v>0</v>
      </c>
      <c r="GI291" s="613">
        <v>0</v>
      </c>
      <c r="GJ291" s="613">
        <v>0</v>
      </c>
      <c r="GK291" s="613">
        <v>0</v>
      </c>
      <c r="GL291" s="613">
        <v>0</v>
      </c>
      <c r="GM291" s="613">
        <v>0</v>
      </c>
      <c r="GN291" s="613">
        <v>0</v>
      </c>
      <c r="GO291" s="613">
        <v>0</v>
      </c>
      <c r="GP291" s="613">
        <v>0</v>
      </c>
      <c r="GQ291" s="613">
        <v>0</v>
      </c>
      <c r="GR291" s="613">
        <v>0</v>
      </c>
      <c r="GS291" s="613">
        <v>0</v>
      </c>
      <c r="GT291" s="613">
        <v>0</v>
      </c>
      <c r="GU291" s="613">
        <v>0</v>
      </c>
      <c r="GV291" s="613">
        <v>0</v>
      </c>
      <c r="GW291" s="613">
        <v>0</v>
      </c>
      <c r="GX291" s="613">
        <v>0</v>
      </c>
      <c r="GY291" s="613">
        <v>0</v>
      </c>
      <c r="GZ291" s="613">
        <v>0</v>
      </c>
      <c r="HA291" s="613">
        <v>0</v>
      </c>
      <c r="HB291" s="613">
        <v>0</v>
      </c>
      <c r="HC291" s="613">
        <v>0</v>
      </c>
      <c r="HD291" s="613">
        <v>0</v>
      </c>
      <c r="HE291" s="613">
        <v>0</v>
      </c>
      <c r="HF291" s="613">
        <v>0</v>
      </c>
      <c r="HG291" s="613">
        <v>0</v>
      </c>
      <c r="HH291" s="613">
        <v>0</v>
      </c>
      <c r="HI291" s="613">
        <v>0</v>
      </c>
      <c r="HJ291" s="613">
        <v>0</v>
      </c>
      <c r="HK291" s="613">
        <v>0</v>
      </c>
      <c r="HL291" s="613">
        <v>0</v>
      </c>
      <c r="HM291" s="613">
        <v>0</v>
      </c>
      <c r="HN291" s="613">
        <v>0</v>
      </c>
      <c r="HO291" s="613">
        <v>0</v>
      </c>
      <c r="HP291" s="613">
        <v>0</v>
      </c>
      <c r="HQ291" s="613">
        <v>0</v>
      </c>
      <c r="HR291" s="613">
        <v>0</v>
      </c>
      <c r="HS291" s="613">
        <v>0</v>
      </c>
      <c r="HT291" s="613">
        <v>0</v>
      </c>
      <c r="HU291" s="613">
        <v>0</v>
      </c>
      <c r="HV291" s="613">
        <v>0</v>
      </c>
      <c r="HW291" s="613">
        <v>0</v>
      </c>
      <c r="HX291" s="613">
        <v>0</v>
      </c>
      <c r="HY291" s="613">
        <v>0</v>
      </c>
      <c r="HZ291" s="613">
        <v>0</v>
      </c>
      <c r="IA291" s="613">
        <v>0</v>
      </c>
      <c r="IB291" s="613">
        <v>0</v>
      </c>
      <c r="IC291" s="613">
        <v>0</v>
      </c>
      <c r="ID291" s="613">
        <v>0</v>
      </c>
      <c r="IE291" s="613">
        <v>0</v>
      </c>
      <c r="IF291" s="613">
        <v>0</v>
      </c>
      <c r="IG291" s="613">
        <v>0</v>
      </c>
      <c r="IH291" s="613">
        <v>0</v>
      </c>
      <c r="II291" s="613">
        <v>0</v>
      </c>
      <c r="IJ291" s="613">
        <v>0</v>
      </c>
      <c r="IK291" s="613">
        <v>0</v>
      </c>
      <c r="IL291" s="613">
        <v>0</v>
      </c>
      <c r="IM291" s="613">
        <v>0</v>
      </c>
      <c r="IN291" s="613">
        <v>0</v>
      </c>
      <c r="IO291" s="613">
        <v>0</v>
      </c>
      <c r="IP291" s="613">
        <v>0</v>
      </c>
      <c r="IQ291" s="613">
        <v>0</v>
      </c>
      <c r="IR291" s="613">
        <v>0</v>
      </c>
      <c r="IS291" s="613">
        <v>0</v>
      </c>
      <c r="IT291" s="613">
        <v>0</v>
      </c>
      <c r="IU291" s="613">
        <v>0</v>
      </c>
      <c r="IV291" s="613">
        <v>0</v>
      </c>
      <c r="IW291" s="613">
        <v>0</v>
      </c>
      <c r="IX291" s="613">
        <v>0</v>
      </c>
      <c r="IY291" s="613">
        <v>0</v>
      </c>
      <c r="IZ291" s="613">
        <v>0</v>
      </c>
      <c r="JA291" s="613">
        <v>0</v>
      </c>
      <c r="JB291" s="613">
        <v>0</v>
      </c>
      <c r="JC291" s="613">
        <v>0</v>
      </c>
      <c r="JD291" s="613">
        <v>0</v>
      </c>
      <c r="JE291" s="613">
        <v>0</v>
      </c>
      <c r="JF291" s="613">
        <v>0</v>
      </c>
      <c r="JG291" s="613">
        <v>0</v>
      </c>
      <c r="JH291" s="613">
        <v>0</v>
      </c>
      <c r="JI291" s="613">
        <v>0</v>
      </c>
      <c r="JJ291" s="613">
        <v>0</v>
      </c>
      <c r="JK291" s="613">
        <v>0</v>
      </c>
      <c r="JL291" s="613">
        <v>0</v>
      </c>
      <c r="JM291" s="613">
        <v>0</v>
      </c>
      <c r="JN291" s="613">
        <v>0</v>
      </c>
      <c r="JO291" s="613">
        <v>0</v>
      </c>
      <c r="JP291" s="613">
        <v>0</v>
      </c>
      <c r="JQ291" s="613">
        <v>0</v>
      </c>
      <c r="JR291" s="613">
        <v>0</v>
      </c>
      <c r="JS291" s="613">
        <v>0</v>
      </c>
      <c r="JT291" s="613">
        <v>0</v>
      </c>
      <c r="JU291" s="613">
        <v>0</v>
      </c>
      <c r="JV291" s="613">
        <v>0</v>
      </c>
      <c r="JW291" s="613">
        <v>0</v>
      </c>
      <c r="JX291" s="613">
        <v>0</v>
      </c>
      <c r="JY291" s="613">
        <v>0</v>
      </c>
      <c r="JZ291" s="613">
        <v>0</v>
      </c>
      <c r="KA291" s="613">
        <v>0</v>
      </c>
      <c r="KB291" s="613">
        <v>0</v>
      </c>
      <c r="KC291" s="613">
        <v>0</v>
      </c>
      <c r="KD291" s="613">
        <v>0</v>
      </c>
      <c r="KE291" s="613">
        <v>0</v>
      </c>
      <c r="KF291" s="613">
        <v>0</v>
      </c>
      <c r="KG291" s="613">
        <v>0</v>
      </c>
      <c r="KH291" s="613">
        <v>0</v>
      </c>
      <c r="KI291" s="613">
        <v>0</v>
      </c>
      <c r="KJ291" s="613">
        <v>0</v>
      </c>
      <c r="KK291" s="613">
        <v>0</v>
      </c>
      <c r="KL291" s="613">
        <v>0</v>
      </c>
      <c r="KM291" s="613">
        <v>0</v>
      </c>
      <c r="KN291" s="613">
        <v>0</v>
      </c>
      <c r="KO291" s="613">
        <v>0</v>
      </c>
      <c r="KP291" s="613">
        <v>0</v>
      </c>
      <c r="KQ291" s="613">
        <v>0</v>
      </c>
      <c r="KR291" s="613">
        <v>0</v>
      </c>
      <c r="KS291" s="613">
        <v>0</v>
      </c>
      <c r="KT291" s="613">
        <v>0</v>
      </c>
      <c r="KU291" s="613">
        <v>0</v>
      </c>
      <c r="KV291" s="613">
        <v>0</v>
      </c>
      <c r="KW291" s="613">
        <v>0</v>
      </c>
      <c r="KX291" s="613">
        <v>0</v>
      </c>
      <c r="KY291" s="613">
        <v>0</v>
      </c>
      <c r="KZ291" s="613">
        <v>0</v>
      </c>
      <c r="LA291" s="613">
        <v>0</v>
      </c>
      <c r="LB291" s="613">
        <v>0</v>
      </c>
      <c r="LC291" s="613">
        <v>0</v>
      </c>
      <c r="LD291" s="613">
        <v>0</v>
      </c>
      <c r="LE291" s="613">
        <v>0</v>
      </c>
      <c r="LF291" s="613">
        <v>0</v>
      </c>
      <c r="LG291" s="613">
        <v>0</v>
      </c>
      <c r="LH291" s="613">
        <v>0</v>
      </c>
      <c r="LI291" s="613">
        <v>0</v>
      </c>
      <c r="LJ291" s="613">
        <v>0</v>
      </c>
      <c r="LK291" s="613">
        <v>0</v>
      </c>
      <c r="LL291" s="613">
        <v>0</v>
      </c>
      <c r="LM291" s="613">
        <v>0</v>
      </c>
      <c r="LN291" s="613">
        <v>0</v>
      </c>
      <c r="LO291" s="613">
        <v>0</v>
      </c>
      <c r="LP291" s="613">
        <v>0</v>
      </c>
      <c r="LQ291" s="613">
        <v>0</v>
      </c>
      <c r="LR291" s="613">
        <v>0</v>
      </c>
      <c r="LS291" s="613">
        <v>0</v>
      </c>
      <c r="LT291" s="613">
        <v>0</v>
      </c>
      <c r="LU291" s="613">
        <v>0</v>
      </c>
      <c r="LV291" s="613">
        <v>0</v>
      </c>
      <c r="LW291" s="613">
        <v>0</v>
      </c>
      <c r="LX291" s="613">
        <v>0</v>
      </c>
      <c r="LY291" s="613">
        <v>0</v>
      </c>
      <c r="LZ291" s="613">
        <v>0</v>
      </c>
      <c r="MA291" s="613">
        <v>0</v>
      </c>
      <c r="MB291" s="613">
        <v>0</v>
      </c>
      <c r="MC291" s="613">
        <v>0</v>
      </c>
      <c r="MD291" s="613">
        <v>0</v>
      </c>
      <c r="ME291" s="613">
        <v>0</v>
      </c>
      <c r="MF291" s="613">
        <v>0</v>
      </c>
      <c r="MG291" s="613">
        <v>0</v>
      </c>
      <c r="MH291" s="613">
        <v>0</v>
      </c>
      <c r="MI291" s="613">
        <v>0</v>
      </c>
      <c r="MJ291" s="613">
        <v>0</v>
      </c>
      <c r="MK291" s="613">
        <v>0</v>
      </c>
      <c r="ML291" s="613">
        <v>0</v>
      </c>
      <c r="MM291" s="613">
        <v>0</v>
      </c>
      <c r="MN291" s="613">
        <v>0</v>
      </c>
      <c r="MO291" s="613">
        <v>0</v>
      </c>
      <c r="MP291" s="613">
        <v>0</v>
      </c>
      <c r="MQ291" s="613">
        <v>0</v>
      </c>
      <c r="MR291" s="613">
        <v>0</v>
      </c>
      <c r="MS291" s="613">
        <v>0</v>
      </c>
      <c r="MT291" s="613">
        <v>0</v>
      </c>
      <c r="MU291" s="613">
        <v>0</v>
      </c>
      <c r="MV291" s="613">
        <v>0</v>
      </c>
      <c r="MW291" s="613">
        <v>0</v>
      </c>
      <c r="MX291" s="613">
        <v>0</v>
      </c>
      <c r="MY291" s="613">
        <v>0</v>
      </c>
      <c r="MZ291" s="613">
        <v>0</v>
      </c>
      <c r="NA291" s="613">
        <v>0</v>
      </c>
      <c r="NB291" s="613">
        <v>0</v>
      </c>
      <c r="NC291" s="613">
        <v>0</v>
      </c>
      <c r="ND291" s="613">
        <v>0</v>
      </c>
      <c r="NE291" s="613">
        <v>0</v>
      </c>
      <c r="NF291" s="613">
        <v>0</v>
      </c>
      <c r="NG291" s="613">
        <v>0</v>
      </c>
      <c r="NH291" s="613">
        <v>0</v>
      </c>
      <c r="NI291" s="613">
        <v>0</v>
      </c>
      <c r="NJ291" s="613">
        <v>0</v>
      </c>
      <c r="NK291" s="613">
        <v>0</v>
      </c>
      <c r="NL291" s="613">
        <v>0</v>
      </c>
      <c r="NM291" s="613">
        <v>0</v>
      </c>
      <c r="NN291" s="613">
        <v>0</v>
      </c>
      <c r="NO291" s="613">
        <v>0</v>
      </c>
      <c r="NP291" s="613">
        <v>0</v>
      </c>
      <c r="NQ291" s="613">
        <v>0</v>
      </c>
      <c r="NR291" s="613">
        <v>0</v>
      </c>
      <c r="NS291" s="613">
        <v>0</v>
      </c>
      <c r="NT291" s="613">
        <v>0</v>
      </c>
      <c r="NU291" s="613">
        <v>0</v>
      </c>
      <c r="NV291" s="613">
        <v>0</v>
      </c>
      <c r="NW291" s="613">
        <v>0</v>
      </c>
      <c r="NX291" s="613">
        <v>0</v>
      </c>
      <c r="NY291" s="613">
        <v>0</v>
      </c>
      <c r="NZ291" s="613">
        <v>0</v>
      </c>
      <c r="OA291" s="613">
        <v>0</v>
      </c>
      <c r="OB291" s="613">
        <v>0</v>
      </c>
      <c r="OC291" s="613">
        <v>0</v>
      </c>
      <c r="OD291" s="613">
        <v>0</v>
      </c>
      <c r="OE291" s="613">
        <v>0</v>
      </c>
      <c r="OF291" s="613">
        <v>0</v>
      </c>
      <c r="OG291" s="613">
        <v>0</v>
      </c>
      <c r="OH291" s="613">
        <v>0</v>
      </c>
      <c r="OI291" s="613">
        <v>0</v>
      </c>
      <c r="OJ291" s="613">
        <v>0</v>
      </c>
      <c r="OK291" s="613">
        <v>0</v>
      </c>
      <c r="OL291" s="613">
        <v>0</v>
      </c>
      <c r="OM291" s="613">
        <v>0</v>
      </c>
      <c r="ON291" s="613">
        <v>0</v>
      </c>
      <c r="OO291" s="613">
        <v>0</v>
      </c>
      <c r="OP291" s="613">
        <v>0</v>
      </c>
      <c r="OQ291" s="613">
        <v>0</v>
      </c>
      <c r="OR291" s="613">
        <v>0</v>
      </c>
      <c r="OS291" s="613">
        <v>0</v>
      </c>
      <c r="OT291" s="613">
        <v>0</v>
      </c>
      <c r="OU291" s="613">
        <v>0</v>
      </c>
      <c r="OV291" s="613">
        <v>0</v>
      </c>
      <c r="OW291" s="613">
        <v>0</v>
      </c>
      <c r="OX291" s="613">
        <v>0</v>
      </c>
      <c r="OY291" s="613">
        <v>0</v>
      </c>
      <c r="OZ291" s="613">
        <v>0</v>
      </c>
      <c r="PA291" s="613">
        <v>0</v>
      </c>
      <c r="PB291" s="613">
        <v>0</v>
      </c>
      <c r="PC291" s="613">
        <v>0</v>
      </c>
      <c r="PD291" s="613">
        <v>0</v>
      </c>
      <c r="PE291" s="613">
        <v>0</v>
      </c>
      <c r="PF291" s="613">
        <v>0</v>
      </c>
      <c r="PG291" s="613">
        <v>0</v>
      </c>
      <c r="PH291" s="613">
        <v>0</v>
      </c>
      <c r="PI291" s="613">
        <v>0</v>
      </c>
      <c r="PJ291" s="613">
        <v>0</v>
      </c>
      <c r="PK291" s="613">
        <v>0</v>
      </c>
      <c r="PL291" s="613">
        <v>0</v>
      </c>
      <c r="PM291" s="613">
        <v>0</v>
      </c>
      <c r="PN291" s="613">
        <v>0</v>
      </c>
      <c r="PO291" s="613">
        <v>0</v>
      </c>
      <c r="PP291" s="613">
        <v>0</v>
      </c>
      <c r="PQ291" s="613">
        <v>0</v>
      </c>
      <c r="PR291" s="613">
        <v>0</v>
      </c>
      <c r="PS291" s="613">
        <v>0</v>
      </c>
      <c r="PT291" s="613">
        <v>0</v>
      </c>
      <c r="PU291" s="613">
        <v>0</v>
      </c>
      <c r="PV291" s="613">
        <v>0</v>
      </c>
      <c r="PW291" s="613">
        <v>0</v>
      </c>
      <c r="PX291" s="613">
        <v>0</v>
      </c>
      <c r="PY291" s="613">
        <v>0</v>
      </c>
      <c r="PZ291" s="613">
        <v>0</v>
      </c>
      <c r="QA291" s="613">
        <v>0</v>
      </c>
      <c r="QB291" s="613">
        <v>0</v>
      </c>
      <c r="QC291" s="613">
        <v>0</v>
      </c>
      <c r="QD291" s="613">
        <v>0</v>
      </c>
      <c r="QE291" s="613">
        <v>0</v>
      </c>
      <c r="QF291" s="613">
        <v>0</v>
      </c>
      <c r="QG291" s="613">
        <v>0</v>
      </c>
      <c r="QH291" s="613">
        <v>0</v>
      </c>
      <c r="QI291" s="613">
        <v>0</v>
      </c>
      <c r="QJ291" s="613">
        <v>0</v>
      </c>
      <c r="QK291" s="613">
        <v>0</v>
      </c>
      <c r="QL291" s="613">
        <v>0</v>
      </c>
      <c r="QM291" s="613">
        <v>0</v>
      </c>
      <c r="QN291" s="613">
        <v>0</v>
      </c>
      <c r="QO291" s="613">
        <v>0</v>
      </c>
      <c r="QP291" s="613">
        <v>0</v>
      </c>
      <c r="QQ291" s="613">
        <v>0</v>
      </c>
      <c r="QR291" s="613">
        <v>0</v>
      </c>
      <c r="QS291" s="613">
        <v>0</v>
      </c>
      <c r="QT291" s="613">
        <v>0</v>
      </c>
      <c r="QU291" s="613">
        <v>0</v>
      </c>
      <c r="QV291" s="613">
        <v>0</v>
      </c>
      <c r="QW291" s="613">
        <v>0</v>
      </c>
      <c r="QX291" s="613">
        <v>0</v>
      </c>
      <c r="QY291" s="613">
        <v>0</v>
      </c>
      <c r="QZ291" s="613">
        <v>0</v>
      </c>
      <c r="RA291" s="613">
        <v>0</v>
      </c>
      <c r="RB291" s="613">
        <v>0</v>
      </c>
      <c r="RC291" s="613">
        <v>0</v>
      </c>
      <c r="RD291" s="613">
        <v>0</v>
      </c>
      <c r="RE291" s="613">
        <v>0</v>
      </c>
      <c r="RF291" s="613">
        <v>0</v>
      </c>
      <c r="RG291" s="613">
        <v>0</v>
      </c>
      <c r="RH291" s="613">
        <v>0</v>
      </c>
      <c r="RI291" s="613">
        <v>0</v>
      </c>
      <c r="RJ291" s="613">
        <v>0</v>
      </c>
      <c r="RK291" s="613">
        <v>0</v>
      </c>
      <c r="RL291" s="613">
        <v>0</v>
      </c>
      <c r="RM291" s="613">
        <v>0</v>
      </c>
      <c r="RN291" s="613">
        <v>0</v>
      </c>
      <c r="RO291" s="613">
        <v>0</v>
      </c>
      <c r="RP291" s="613">
        <v>0</v>
      </c>
      <c r="RQ291" s="613">
        <v>0</v>
      </c>
      <c r="RR291" s="613">
        <v>0</v>
      </c>
      <c r="RS291" s="613">
        <v>0</v>
      </c>
      <c r="RT291" s="613">
        <v>0</v>
      </c>
      <c r="RU291" s="613">
        <v>0</v>
      </c>
      <c r="RV291" s="613">
        <v>0</v>
      </c>
      <c r="RW291" s="613">
        <v>0</v>
      </c>
      <c r="RX291" s="613">
        <v>0</v>
      </c>
      <c r="RY291" s="613">
        <v>0</v>
      </c>
      <c r="RZ291" s="613">
        <v>0</v>
      </c>
      <c r="SA291" s="613">
        <v>0</v>
      </c>
      <c r="SB291" s="613">
        <v>0</v>
      </c>
      <c r="SC291" s="613">
        <v>0</v>
      </c>
      <c r="SD291" s="613">
        <v>0</v>
      </c>
      <c r="SE291" s="613">
        <v>0</v>
      </c>
      <c r="SF291" s="613">
        <v>0</v>
      </c>
      <c r="SG291" s="613">
        <v>0</v>
      </c>
      <c r="SH291" s="613">
        <v>0</v>
      </c>
      <c r="SI291" s="613">
        <v>0</v>
      </c>
      <c r="SJ291" s="613">
        <v>0</v>
      </c>
      <c r="SK291" s="267">
        <f t="shared" si="514"/>
        <v>0</v>
      </c>
      <c r="SL291" s="254"/>
      <c r="SM291" s="242"/>
      <c r="SN291" s="242"/>
      <c r="SO291" s="242"/>
    </row>
    <row r="292" spans="1:509" outlineLevel="3" x14ac:dyDescent="0.35">
      <c r="A292" s="242"/>
      <c r="B292" s="251"/>
      <c r="C292" s="438">
        <f t="shared" si="515"/>
        <v>4</v>
      </c>
      <c r="D292" s="267"/>
      <c r="E292" s="316">
        <f t="shared" si="505"/>
        <v>151</v>
      </c>
      <c r="F292" s="322"/>
      <c r="G292" s="322"/>
      <c r="H292" s="267"/>
      <c r="I292" s="540"/>
      <c r="J292" s="557" t="s">
        <v>861</v>
      </c>
      <c r="K292" s="541"/>
      <c r="L292" s="831">
        <f>L289</f>
        <v>0</v>
      </c>
      <c r="M292" s="831">
        <f t="shared" ref="M292:BX294" si="516">M289</f>
        <v>0</v>
      </c>
      <c r="N292" s="831">
        <f t="shared" si="516"/>
        <v>0</v>
      </c>
      <c r="O292" s="831">
        <f t="shared" si="516"/>
        <v>0</v>
      </c>
      <c r="P292" s="831">
        <f t="shared" si="516"/>
        <v>0</v>
      </c>
      <c r="Q292" s="831">
        <f t="shared" si="516"/>
        <v>0</v>
      </c>
      <c r="R292" s="831">
        <f t="shared" si="516"/>
        <v>0</v>
      </c>
      <c r="S292" s="831">
        <f t="shared" si="516"/>
        <v>0</v>
      </c>
      <c r="T292" s="831">
        <f t="shared" si="516"/>
        <v>0</v>
      </c>
      <c r="U292" s="831">
        <f t="shared" si="516"/>
        <v>0</v>
      </c>
      <c r="V292" s="831">
        <f t="shared" si="516"/>
        <v>0</v>
      </c>
      <c r="W292" s="831">
        <f t="shared" si="516"/>
        <v>0</v>
      </c>
      <c r="X292" s="831">
        <f t="shared" si="516"/>
        <v>0</v>
      </c>
      <c r="Y292" s="831">
        <f t="shared" si="516"/>
        <v>0</v>
      </c>
      <c r="Z292" s="831">
        <f t="shared" si="516"/>
        <v>0</v>
      </c>
      <c r="AA292" s="831">
        <f t="shared" si="516"/>
        <v>0</v>
      </c>
      <c r="AB292" s="831">
        <f t="shared" si="516"/>
        <v>0</v>
      </c>
      <c r="AC292" s="831">
        <f t="shared" si="516"/>
        <v>0</v>
      </c>
      <c r="AD292" s="831">
        <f t="shared" si="516"/>
        <v>0</v>
      </c>
      <c r="AE292" s="831">
        <f t="shared" si="516"/>
        <v>0</v>
      </c>
      <c r="AF292" s="831">
        <f t="shared" si="516"/>
        <v>0</v>
      </c>
      <c r="AG292" s="831">
        <f t="shared" si="516"/>
        <v>0</v>
      </c>
      <c r="AH292" s="831">
        <f t="shared" si="516"/>
        <v>0</v>
      </c>
      <c r="AI292" s="831">
        <f t="shared" si="516"/>
        <v>0</v>
      </c>
      <c r="AJ292" s="831">
        <f t="shared" si="516"/>
        <v>0</v>
      </c>
      <c r="AK292" s="831">
        <f t="shared" si="516"/>
        <v>0</v>
      </c>
      <c r="AL292" s="831">
        <f t="shared" si="516"/>
        <v>0</v>
      </c>
      <c r="AM292" s="831">
        <f t="shared" si="516"/>
        <v>0</v>
      </c>
      <c r="AN292" s="831">
        <f t="shared" si="516"/>
        <v>0</v>
      </c>
      <c r="AO292" s="831">
        <f t="shared" si="516"/>
        <v>0</v>
      </c>
      <c r="AP292" s="831">
        <f t="shared" si="516"/>
        <v>0</v>
      </c>
      <c r="AQ292" s="831">
        <f t="shared" si="516"/>
        <v>0</v>
      </c>
      <c r="AR292" s="831">
        <f t="shared" si="516"/>
        <v>0</v>
      </c>
      <c r="AS292" s="831">
        <f t="shared" si="516"/>
        <v>0</v>
      </c>
      <c r="AT292" s="831">
        <f t="shared" si="516"/>
        <v>0</v>
      </c>
      <c r="AU292" s="831">
        <f t="shared" si="516"/>
        <v>0</v>
      </c>
      <c r="AV292" s="831">
        <f t="shared" si="516"/>
        <v>0</v>
      </c>
      <c r="AW292" s="831">
        <f t="shared" si="516"/>
        <v>0</v>
      </c>
      <c r="AX292" s="831">
        <f t="shared" si="516"/>
        <v>0</v>
      </c>
      <c r="AY292" s="831">
        <f t="shared" si="516"/>
        <v>0</v>
      </c>
      <c r="AZ292" s="831">
        <f t="shared" si="516"/>
        <v>0</v>
      </c>
      <c r="BA292" s="831">
        <f t="shared" si="516"/>
        <v>0</v>
      </c>
      <c r="BB292" s="831">
        <f t="shared" si="516"/>
        <v>0</v>
      </c>
      <c r="BC292" s="831">
        <f t="shared" si="516"/>
        <v>0</v>
      </c>
      <c r="BD292" s="831">
        <f t="shared" si="516"/>
        <v>0</v>
      </c>
      <c r="BE292" s="831">
        <f t="shared" si="516"/>
        <v>0</v>
      </c>
      <c r="BF292" s="831">
        <f t="shared" si="516"/>
        <v>0</v>
      </c>
      <c r="BG292" s="831">
        <f t="shared" si="516"/>
        <v>0</v>
      </c>
      <c r="BH292" s="831">
        <f t="shared" si="516"/>
        <v>0</v>
      </c>
      <c r="BI292" s="831">
        <f t="shared" si="516"/>
        <v>0</v>
      </c>
      <c r="BJ292" s="831">
        <f t="shared" si="516"/>
        <v>0</v>
      </c>
      <c r="BK292" s="831">
        <f t="shared" si="516"/>
        <v>0</v>
      </c>
      <c r="BL292" s="831">
        <f t="shared" si="516"/>
        <v>0</v>
      </c>
      <c r="BM292" s="831">
        <f t="shared" si="516"/>
        <v>0</v>
      </c>
      <c r="BN292" s="831">
        <f t="shared" si="516"/>
        <v>0</v>
      </c>
      <c r="BO292" s="831">
        <f t="shared" si="516"/>
        <v>0</v>
      </c>
      <c r="BP292" s="831">
        <f t="shared" si="516"/>
        <v>0</v>
      </c>
      <c r="BQ292" s="831">
        <f t="shared" si="516"/>
        <v>0</v>
      </c>
      <c r="BR292" s="831">
        <f t="shared" si="516"/>
        <v>0</v>
      </c>
      <c r="BS292" s="831">
        <f t="shared" si="516"/>
        <v>0</v>
      </c>
      <c r="BT292" s="831">
        <f t="shared" si="516"/>
        <v>0</v>
      </c>
      <c r="BU292" s="831">
        <f t="shared" si="516"/>
        <v>0</v>
      </c>
      <c r="BV292" s="831">
        <f t="shared" si="516"/>
        <v>0</v>
      </c>
      <c r="BW292" s="831">
        <f t="shared" si="516"/>
        <v>0</v>
      </c>
      <c r="BX292" s="831">
        <f t="shared" si="516"/>
        <v>0</v>
      </c>
      <c r="BY292" s="831">
        <f t="shared" ref="BY292:EJ294" si="517">BY289</f>
        <v>0</v>
      </c>
      <c r="BZ292" s="831">
        <f t="shared" si="517"/>
        <v>0</v>
      </c>
      <c r="CA292" s="831">
        <f t="shared" si="517"/>
        <v>0</v>
      </c>
      <c r="CB292" s="831">
        <f t="shared" si="517"/>
        <v>0</v>
      </c>
      <c r="CC292" s="831">
        <f t="shared" si="517"/>
        <v>0</v>
      </c>
      <c r="CD292" s="831">
        <f t="shared" si="517"/>
        <v>0</v>
      </c>
      <c r="CE292" s="831">
        <f t="shared" si="517"/>
        <v>0</v>
      </c>
      <c r="CF292" s="831">
        <f t="shared" si="517"/>
        <v>0</v>
      </c>
      <c r="CG292" s="831">
        <f t="shared" si="517"/>
        <v>0</v>
      </c>
      <c r="CH292" s="831">
        <f t="shared" si="517"/>
        <v>0</v>
      </c>
      <c r="CI292" s="831">
        <f t="shared" si="517"/>
        <v>0</v>
      </c>
      <c r="CJ292" s="831">
        <f t="shared" si="517"/>
        <v>0</v>
      </c>
      <c r="CK292" s="831">
        <f t="shared" si="517"/>
        <v>0</v>
      </c>
      <c r="CL292" s="831">
        <f t="shared" si="517"/>
        <v>0</v>
      </c>
      <c r="CM292" s="831">
        <f t="shared" si="517"/>
        <v>0</v>
      </c>
      <c r="CN292" s="831">
        <f t="shared" si="517"/>
        <v>0</v>
      </c>
      <c r="CO292" s="831">
        <f t="shared" si="517"/>
        <v>0</v>
      </c>
      <c r="CP292" s="831">
        <f t="shared" si="517"/>
        <v>0</v>
      </c>
      <c r="CQ292" s="831">
        <f t="shared" si="517"/>
        <v>0</v>
      </c>
      <c r="CR292" s="831">
        <f t="shared" si="517"/>
        <v>0</v>
      </c>
      <c r="CS292" s="831">
        <f t="shared" si="517"/>
        <v>0</v>
      </c>
      <c r="CT292" s="831">
        <f t="shared" si="517"/>
        <v>0</v>
      </c>
      <c r="CU292" s="831">
        <f t="shared" si="517"/>
        <v>0</v>
      </c>
      <c r="CV292" s="831">
        <f t="shared" si="517"/>
        <v>0</v>
      </c>
      <c r="CW292" s="831">
        <f t="shared" si="517"/>
        <v>0</v>
      </c>
      <c r="CX292" s="831">
        <f t="shared" si="517"/>
        <v>0</v>
      </c>
      <c r="CY292" s="831">
        <f t="shared" si="517"/>
        <v>0</v>
      </c>
      <c r="CZ292" s="831">
        <f t="shared" si="517"/>
        <v>0</v>
      </c>
      <c r="DA292" s="831">
        <f t="shared" si="517"/>
        <v>0</v>
      </c>
      <c r="DB292" s="831">
        <f t="shared" si="517"/>
        <v>0</v>
      </c>
      <c r="DC292" s="831">
        <f t="shared" si="517"/>
        <v>0</v>
      </c>
      <c r="DD292" s="831">
        <f t="shared" si="517"/>
        <v>0</v>
      </c>
      <c r="DE292" s="831">
        <f t="shared" si="517"/>
        <v>0</v>
      </c>
      <c r="DF292" s="831">
        <f t="shared" si="517"/>
        <v>0</v>
      </c>
      <c r="DG292" s="831">
        <f t="shared" si="517"/>
        <v>0</v>
      </c>
      <c r="DH292" s="831">
        <f t="shared" si="517"/>
        <v>0</v>
      </c>
      <c r="DI292" s="831">
        <f t="shared" si="517"/>
        <v>0</v>
      </c>
      <c r="DJ292" s="831">
        <f t="shared" si="517"/>
        <v>0</v>
      </c>
      <c r="DK292" s="831">
        <f t="shared" si="517"/>
        <v>0</v>
      </c>
      <c r="DL292" s="831">
        <f t="shared" si="517"/>
        <v>0</v>
      </c>
      <c r="DM292" s="831">
        <f t="shared" si="517"/>
        <v>0</v>
      </c>
      <c r="DN292" s="831">
        <f t="shared" si="517"/>
        <v>0</v>
      </c>
      <c r="DO292" s="831">
        <f t="shared" si="517"/>
        <v>0</v>
      </c>
      <c r="DP292" s="831">
        <f t="shared" si="517"/>
        <v>0</v>
      </c>
      <c r="DQ292" s="831">
        <f t="shared" si="517"/>
        <v>0</v>
      </c>
      <c r="DR292" s="831">
        <f t="shared" si="517"/>
        <v>0</v>
      </c>
      <c r="DS292" s="831">
        <f t="shared" si="517"/>
        <v>0</v>
      </c>
      <c r="DT292" s="831">
        <f t="shared" si="517"/>
        <v>0</v>
      </c>
      <c r="DU292" s="831">
        <f t="shared" si="517"/>
        <v>0</v>
      </c>
      <c r="DV292" s="831">
        <f t="shared" si="517"/>
        <v>0</v>
      </c>
      <c r="DW292" s="831">
        <f t="shared" si="517"/>
        <v>0</v>
      </c>
      <c r="DX292" s="831">
        <f t="shared" si="517"/>
        <v>0</v>
      </c>
      <c r="DY292" s="831">
        <f t="shared" si="517"/>
        <v>0</v>
      </c>
      <c r="DZ292" s="831">
        <f t="shared" si="517"/>
        <v>0</v>
      </c>
      <c r="EA292" s="831">
        <f t="shared" si="517"/>
        <v>0</v>
      </c>
      <c r="EB292" s="831">
        <f t="shared" si="517"/>
        <v>0</v>
      </c>
      <c r="EC292" s="831">
        <f t="shared" si="517"/>
        <v>0</v>
      </c>
      <c r="ED292" s="831">
        <f t="shared" si="517"/>
        <v>0</v>
      </c>
      <c r="EE292" s="831">
        <f t="shared" si="517"/>
        <v>0</v>
      </c>
      <c r="EF292" s="831">
        <f t="shared" si="517"/>
        <v>0</v>
      </c>
      <c r="EG292" s="831">
        <f t="shared" si="517"/>
        <v>0</v>
      </c>
      <c r="EH292" s="831">
        <f t="shared" si="517"/>
        <v>0</v>
      </c>
      <c r="EI292" s="831">
        <f t="shared" si="517"/>
        <v>0</v>
      </c>
      <c r="EJ292" s="831">
        <f t="shared" si="517"/>
        <v>0</v>
      </c>
      <c r="EK292" s="831">
        <f t="shared" ref="EK292:GV294" si="518">EK289</f>
        <v>0</v>
      </c>
      <c r="EL292" s="831">
        <f t="shared" si="518"/>
        <v>0</v>
      </c>
      <c r="EM292" s="831">
        <f t="shared" si="518"/>
        <v>0</v>
      </c>
      <c r="EN292" s="831">
        <f t="shared" si="518"/>
        <v>0</v>
      </c>
      <c r="EO292" s="831">
        <f t="shared" si="518"/>
        <v>0</v>
      </c>
      <c r="EP292" s="831">
        <f t="shared" si="518"/>
        <v>0</v>
      </c>
      <c r="EQ292" s="831">
        <f t="shared" si="518"/>
        <v>0</v>
      </c>
      <c r="ER292" s="831">
        <f t="shared" si="518"/>
        <v>0</v>
      </c>
      <c r="ES292" s="831">
        <f t="shared" si="518"/>
        <v>0</v>
      </c>
      <c r="ET292" s="831">
        <f t="shared" si="518"/>
        <v>0</v>
      </c>
      <c r="EU292" s="831">
        <f t="shared" si="518"/>
        <v>0</v>
      </c>
      <c r="EV292" s="831">
        <f t="shared" si="518"/>
        <v>0</v>
      </c>
      <c r="EW292" s="831">
        <f t="shared" si="518"/>
        <v>0</v>
      </c>
      <c r="EX292" s="831">
        <f t="shared" si="518"/>
        <v>0</v>
      </c>
      <c r="EY292" s="831">
        <f t="shared" si="518"/>
        <v>0</v>
      </c>
      <c r="EZ292" s="831">
        <f t="shared" si="518"/>
        <v>0</v>
      </c>
      <c r="FA292" s="831">
        <f t="shared" si="518"/>
        <v>0</v>
      </c>
      <c r="FB292" s="831">
        <f t="shared" si="518"/>
        <v>0</v>
      </c>
      <c r="FC292" s="831">
        <f t="shared" si="518"/>
        <v>0</v>
      </c>
      <c r="FD292" s="831">
        <f t="shared" si="518"/>
        <v>0</v>
      </c>
      <c r="FE292" s="831">
        <f t="shared" si="518"/>
        <v>0</v>
      </c>
      <c r="FF292" s="831">
        <f t="shared" si="518"/>
        <v>0</v>
      </c>
      <c r="FG292" s="831">
        <f t="shared" si="518"/>
        <v>0</v>
      </c>
      <c r="FH292" s="831">
        <f t="shared" si="518"/>
        <v>0</v>
      </c>
      <c r="FI292" s="831">
        <f t="shared" si="518"/>
        <v>0</v>
      </c>
      <c r="FJ292" s="831">
        <f t="shared" si="518"/>
        <v>0</v>
      </c>
      <c r="FK292" s="831">
        <f t="shared" si="518"/>
        <v>0</v>
      </c>
      <c r="FL292" s="831">
        <f t="shared" si="518"/>
        <v>0</v>
      </c>
      <c r="FM292" s="831">
        <f t="shared" si="518"/>
        <v>0</v>
      </c>
      <c r="FN292" s="831">
        <f t="shared" si="518"/>
        <v>0</v>
      </c>
      <c r="FO292" s="831">
        <f t="shared" si="518"/>
        <v>0</v>
      </c>
      <c r="FP292" s="831">
        <f t="shared" si="518"/>
        <v>0</v>
      </c>
      <c r="FQ292" s="831">
        <f t="shared" si="518"/>
        <v>0</v>
      </c>
      <c r="FR292" s="831">
        <f t="shared" si="518"/>
        <v>0</v>
      </c>
      <c r="FS292" s="831">
        <f t="shared" si="518"/>
        <v>0</v>
      </c>
      <c r="FT292" s="831">
        <f t="shared" si="518"/>
        <v>0</v>
      </c>
      <c r="FU292" s="831">
        <f t="shared" si="518"/>
        <v>0</v>
      </c>
      <c r="FV292" s="831">
        <f t="shared" si="518"/>
        <v>0</v>
      </c>
      <c r="FW292" s="831">
        <f t="shared" si="518"/>
        <v>0</v>
      </c>
      <c r="FX292" s="831">
        <f t="shared" si="518"/>
        <v>0</v>
      </c>
      <c r="FY292" s="831">
        <f t="shared" si="518"/>
        <v>0</v>
      </c>
      <c r="FZ292" s="831">
        <f t="shared" si="518"/>
        <v>0</v>
      </c>
      <c r="GA292" s="831">
        <f t="shared" si="518"/>
        <v>0</v>
      </c>
      <c r="GB292" s="831">
        <f t="shared" si="518"/>
        <v>0</v>
      </c>
      <c r="GC292" s="831">
        <f t="shared" si="518"/>
        <v>0</v>
      </c>
      <c r="GD292" s="831">
        <f t="shared" si="518"/>
        <v>0</v>
      </c>
      <c r="GE292" s="831">
        <f t="shared" si="518"/>
        <v>0</v>
      </c>
      <c r="GF292" s="831">
        <f t="shared" si="518"/>
        <v>0</v>
      </c>
      <c r="GG292" s="831">
        <f t="shared" si="518"/>
        <v>0</v>
      </c>
      <c r="GH292" s="831">
        <f t="shared" si="518"/>
        <v>0</v>
      </c>
      <c r="GI292" s="831">
        <f t="shared" si="518"/>
        <v>0</v>
      </c>
      <c r="GJ292" s="831">
        <f t="shared" si="518"/>
        <v>0</v>
      </c>
      <c r="GK292" s="831">
        <f t="shared" si="518"/>
        <v>0</v>
      </c>
      <c r="GL292" s="831">
        <f t="shared" si="518"/>
        <v>0</v>
      </c>
      <c r="GM292" s="831">
        <f t="shared" si="518"/>
        <v>0</v>
      </c>
      <c r="GN292" s="831">
        <f t="shared" si="518"/>
        <v>0</v>
      </c>
      <c r="GO292" s="831">
        <f t="shared" si="518"/>
        <v>0</v>
      </c>
      <c r="GP292" s="831">
        <f t="shared" si="518"/>
        <v>0</v>
      </c>
      <c r="GQ292" s="831">
        <f t="shared" si="518"/>
        <v>0</v>
      </c>
      <c r="GR292" s="831">
        <f t="shared" si="518"/>
        <v>0</v>
      </c>
      <c r="GS292" s="831">
        <f t="shared" si="518"/>
        <v>0</v>
      </c>
      <c r="GT292" s="831">
        <f t="shared" si="518"/>
        <v>0</v>
      </c>
      <c r="GU292" s="831">
        <f t="shared" si="518"/>
        <v>0</v>
      </c>
      <c r="GV292" s="831">
        <f t="shared" si="518"/>
        <v>0</v>
      </c>
      <c r="GW292" s="831">
        <f t="shared" ref="GW292:JH294" si="519">GW289</f>
        <v>0</v>
      </c>
      <c r="GX292" s="831">
        <f t="shared" si="519"/>
        <v>0</v>
      </c>
      <c r="GY292" s="831">
        <f t="shared" si="519"/>
        <v>0</v>
      </c>
      <c r="GZ292" s="831">
        <f t="shared" si="519"/>
        <v>0</v>
      </c>
      <c r="HA292" s="831">
        <f t="shared" si="519"/>
        <v>0</v>
      </c>
      <c r="HB292" s="831">
        <f t="shared" si="519"/>
        <v>0</v>
      </c>
      <c r="HC292" s="831">
        <f t="shared" si="519"/>
        <v>0</v>
      </c>
      <c r="HD292" s="831">
        <f t="shared" si="519"/>
        <v>0</v>
      </c>
      <c r="HE292" s="831">
        <f t="shared" si="519"/>
        <v>0</v>
      </c>
      <c r="HF292" s="831">
        <f t="shared" si="519"/>
        <v>0</v>
      </c>
      <c r="HG292" s="831">
        <f t="shared" si="519"/>
        <v>0</v>
      </c>
      <c r="HH292" s="831">
        <f t="shared" si="519"/>
        <v>0</v>
      </c>
      <c r="HI292" s="831">
        <f t="shared" si="519"/>
        <v>0</v>
      </c>
      <c r="HJ292" s="831">
        <f t="shared" si="519"/>
        <v>0</v>
      </c>
      <c r="HK292" s="831">
        <f t="shared" si="519"/>
        <v>0</v>
      </c>
      <c r="HL292" s="831">
        <f t="shared" si="519"/>
        <v>0</v>
      </c>
      <c r="HM292" s="831">
        <f t="shared" si="519"/>
        <v>0</v>
      </c>
      <c r="HN292" s="831">
        <f t="shared" si="519"/>
        <v>0</v>
      </c>
      <c r="HO292" s="831">
        <f t="shared" si="519"/>
        <v>0</v>
      </c>
      <c r="HP292" s="831">
        <f t="shared" si="519"/>
        <v>0</v>
      </c>
      <c r="HQ292" s="831">
        <f t="shared" si="519"/>
        <v>0</v>
      </c>
      <c r="HR292" s="831">
        <f t="shared" si="519"/>
        <v>0</v>
      </c>
      <c r="HS292" s="831">
        <f t="shared" si="519"/>
        <v>0</v>
      </c>
      <c r="HT292" s="831">
        <f t="shared" si="519"/>
        <v>0</v>
      </c>
      <c r="HU292" s="831">
        <f t="shared" si="519"/>
        <v>0</v>
      </c>
      <c r="HV292" s="831">
        <f t="shared" si="519"/>
        <v>0</v>
      </c>
      <c r="HW292" s="831">
        <f t="shared" si="519"/>
        <v>0</v>
      </c>
      <c r="HX292" s="831">
        <f t="shared" si="519"/>
        <v>0</v>
      </c>
      <c r="HY292" s="831">
        <f t="shared" si="519"/>
        <v>0</v>
      </c>
      <c r="HZ292" s="831">
        <f t="shared" si="519"/>
        <v>0</v>
      </c>
      <c r="IA292" s="831">
        <f t="shared" si="519"/>
        <v>0</v>
      </c>
      <c r="IB292" s="831">
        <f t="shared" si="519"/>
        <v>0</v>
      </c>
      <c r="IC292" s="831">
        <f t="shared" si="519"/>
        <v>0</v>
      </c>
      <c r="ID292" s="831">
        <f t="shared" si="519"/>
        <v>0</v>
      </c>
      <c r="IE292" s="831">
        <f t="shared" si="519"/>
        <v>0</v>
      </c>
      <c r="IF292" s="831">
        <f t="shared" si="519"/>
        <v>0</v>
      </c>
      <c r="IG292" s="831">
        <f t="shared" si="519"/>
        <v>0</v>
      </c>
      <c r="IH292" s="831">
        <f t="shared" si="519"/>
        <v>0</v>
      </c>
      <c r="II292" s="831">
        <f t="shared" si="519"/>
        <v>0</v>
      </c>
      <c r="IJ292" s="831">
        <f t="shared" si="519"/>
        <v>0</v>
      </c>
      <c r="IK292" s="831">
        <f t="shared" si="519"/>
        <v>0</v>
      </c>
      <c r="IL292" s="831">
        <f t="shared" si="519"/>
        <v>0</v>
      </c>
      <c r="IM292" s="831">
        <f t="shared" si="519"/>
        <v>0</v>
      </c>
      <c r="IN292" s="831">
        <f t="shared" si="519"/>
        <v>0</v>
      </c>
      <c r="IO292" s="831">
        <f t="shared" si="519"/>
        <v>0</v>
      </c>
      <c r="IP292" s="831">
        <f t="shared" si="519"/>
        <v>0</v>
      </c>
      <c r="IQ292" s="831">
        <f t="shared" si="519"/>
        <v>0</v>
      </c>
      <c r="IR292" s="831">
        <f t="shared" si="519"/>
        <v>0</v>
      </c>
      <c r="IS292" s="831">
        <f t="shared" si="519"/>
        <v>0</v>
      </c>
      <c r="IT292" s="831">
        <f t="shared" si="519"/>
        <v>0</v>
      </c>
      <c r="IU292" s="831">
        <f t="shared" si="519"/>
        <v>0</v>
      </c>
      <c r="IV292" s="831">
        <f t="shared" si="519"/>
        <v>0</v>
      </c>
      <c r="IW292" s="831">
        <f t="shared" si="519"/>
        <v>0</v>
      </c>
      <c r="IX292" s="831">
        <f t="shared" si="519"/>
        <v>0</v>
      </c>
      <c r="IY292" s="831">
        <f t="shared" si="519"/>
        <v>0</v>
      </c>
      <c r="IZ292" s="831">
        <f t="shared" si="519"/>
        <v>0</v>
      </c>
      <c r="JA292" s="831">
        <f t="shared" si="519"/>
        <v>0</v>
      </c>
      <c r="JB292" s="831">
        <f t="shared" si="519"/>
        <v>0</v>
      </c>
      <c r="JC292" s="831">
        <f t="shared" si="519"/>
        <v>0</v>
      </c>
      <c r="JD292" s="831">
        <f t="shared" si="519"/>
        <v>0</v>
      </c>
      <c r="JE292" s="831">
        <f t="shared" si="519"/>
        <v>0</v>
      </c>
      <c r="JF292" s="831">
        <f t="shared" si="519"/>
        <v>0</v>
      </c>
      <c r="JG292" s="831">
        <f t="shared" si="519"/>
        <v>0</v>
      </c>
      <c r="JH292" s="831">
        <f t="shared" si="519"/>
        <v>0</v>
      </c>
      <c r="JI292" s="831">
        <f t="shared" ref="JI292:LT294" si="520">JI289</f>
        <v>0</v>
      </c>
      <c r="JJ292" s="831">
        <f t="shared" si="520"/>
        <v>0</v>
      </c>
      <c r="JK292" s="831">
        <f t="shared" si="520"/>
        <v>0</v>
      </c>
      <c r="JL292" s="831">
        <f t="shared" si="520"/>
        <v>0</v>
      </c>
      <c r="JM292" s="831">
        <f t="shared" si="520"/>
        <v>0</v>
      </c>
      <c r="JN292" s="831">
        <f t="shared" si="520"/>
        <v>0</v>
      </c>
      <c r="JO292" s="831">
        <f t="shared" si="520"/>
        <v>0</v>
      </c>
      <c r="JP292" s="831">
        <f t="shared" si="520"/>
        <v>0</v>
      </c>
      <c r="JQ292" s="831">
        <f t="shared" si="520"/>
        <v>0</v>
      </c>
      <c r="JR292" s="831">
        <f t="shared" si="520"/>
        <v>0</v>
      </c>
      <c r="JS292" s="831">
        <f t="shared" si="520"/>
        <v>0</v>
      </c>
      <c r="JT292" s="831">
        <f t="shared" si="520"/>
        <v>0</v>
      </c>
      <c r="JU292" s="831">
        <f t="shared" si="520"/>
        <v>0</v>
      </c>
      <c r="JV292" s="831">
        <f t="shared" si="520"/>
        <v>0</v>
      </c>
      <c r="JW292" s="831">
        <f t="shared" si="520"/>
        <v>0</v>
      </c>
      <c r="JX292" s="831">
        <f t="shared" si="520"/>
        <v>0</v>
      </c>
      <c r="JY292" s="831">
        <f t="shared" si="520"/>
        <v>0</v>
      </c>
      <c r="JZ292" s="831">
        <f t="shared" si="520"/>
        <v>0</v>
      </c>
      <c r="KA292" s="831">
        <f t="shared" si="520"/>
        <v>0</v>
      </c>
      <c r="KB292" s="831">
        <f t="shared" si="520"/>
        <v>0</v>
      </c>
      <c r="KC292" s="831">
        <f t="shared" si="520"/>
        <v>0</v>
      </c>
      <c r="KD292" s="831">
        <f t="shared" si="520"/>
        <v>0</v>
      </c>
      <c r="KE292" s="831">
        <f t="shared" si="520"/>
        <v>0</v>
      </c>
      <c r="KF292" s="831">
        <f t="shared" si="520"/>
        <v>0</v>
      </c>
      <c r="KG292" s="831">
        <f t="shared" si="520"/>
        <v>0</v>
      </c>
      <c r="KH292" s="831">
        <f t="shared" si="520"/>
        <v>0</v>
      </c>
      <c r="KI292" s="831">
        <f t="shared" si="520"/>
        <v>0</v>
      </c>
      <c r="KJ292" s="831">
        <f t="shared" si="520"/>
        <v>0</v>
      </c>
      <c r="KK292" s="831">
        <f t="shared" si="520"/>
        <v>0</v>
      </c>
      <c r="KL292" s="831">
        <f t="shared" si="520"/>
        <v>0</v>
      </c>
      <c r="KM292" s="831">
        <f t="shared" si="520"/>
        <v>0</v>
      </c>
      <c r="KN292" s="831">
        <f t="shared" si="520"/>
        <v>0</v>
      </c>
      <c r="KO292" s="831">
        <f t="shared" si="520"/>
        <v>0</v>
      </c>
      <c r="KP292" s="831">
        <f t="shared" si="520"/>
        <v>0</v>
      </c>
      <c r="KQ292" s="831">
        <f t="shared" si="520"/>
        <v>0</v>
      </c>
      <c r="KR292" s="831">
        <f t="shared" si="520"/>
        <v>0</v>
      </c>
      <c r="KS292" s="831">
        <f t="shared" si="520"/>
        <v>0</v>
      </c>
      <c r="KT292" s="831">
        <f t="shared" si="520"/>
        <v>0</v>
      </c>
      <c r="KU292" s="831">
        <f t="shared" si="520"/>
        <v>0</v>
      </c>
      <c r="KV292" s="831">
        <f t="shared" si="520"/>
        <v>0</v>
      </c>
      <c r="KW292" s="831">
        <f t="shared" si="520"/>
        <v>0</v>
      </c>
      <c r="KX292" s="831">
        <f t="shared" si="520"/>
        <v>0</v>
      </c>
      <c r="KY292" s="831">
        <f t="shared" si="520"/>
        <v>0</v>
      </c>
      <c r="KZ292" s="831">
        <f t="shared" si="520"/>
        <v>0</v>
      </c>
      <c r="LA292" s="831">
        <f t="shared" si="520"/>
        <v>0</v>
      </c>
      <c r="LB292" s="831">
        <f t="shared" si="520"/>
        <v>0</v>
      </c>
      <c r="LC292" s="831">
        <f t="shared" si="520"/>
        <v>0</v>
      </c>
      <c r="LD292" s="831">
        <f t="shared" si="520"/>
        <v>0</v>
      </c>
      <c r="LE292" s="831">
        <f t="shared" si="520"/>
        <v>0</v>
      </c>
      <c r="LF292" s="831">
        <f t="shared" si="520"/>
        <v>0</v>
      </c>
      <c r="LG292" s="831">
        <f t="shared" si="520"/>
        <v>0</v>
      </c>
      <c r="LH292" s="831">
        <f t="shared" si="520"/>
        <v>0</v>
      </c>
      <c r="LI292" s="831">
        <f t="shared" si="520"/>
        <v>0</v>
      </c>
      <c r="LJ292" s="831">
        <f t="shared" si="520"/>
        <v>0</v>
      </c>
      <c r="LK292" s="831">
        <f t="shared" si="520"/>
        <v>0</v>
      </c>
      <c r="LL292" s="831">
        <f t="shared" si="520"/>
        <v>0</v>
      </c>
      <c r="LM292" s="831">
        <f t="shared" si="520"/>
        <v>0</v>
      </c>
      <c r="LN292" s="831">
        <f t="shared" si="520"/>
        <v>0</v>
      </c>
      <c r="LO292" s="831">
        <f t="shared" si="520"/>
        <v>0</v>
      </c>
      <c r="LP292" s="831">
        <f t="shared" si="520"/>
        <v>0</v>
      </c>
      <c r="LQ292" s="831">
        <f t="shared" si="520"/>
        <v>0</v>
      </c>
      <c r="LR292" s="831">
        <f t="shared" si="520"/>
        <v>0</v>
      </c>
      <c r="LS292" s="831">
        <f t="shared" si="520"/>
        <v>0</v>
      </c>
      <c r="LT292" s="831">
        <f t="shared" si="520"/>
        <v>0</v>
      </c>
      <c r="LU292" s="831">
        <f t="shared" ref="LU292:OF294" si="521">LU289</f>
        <v>0</v>
      </c>
      <c r="LV292" s="831">
        <f t="shared" si="521"/>
        <v>0</v>
      </c>
      <c r="LW292" s="831">
        <f t="shared" si="521"/>
        <v>0</v>
      </c>
      <c r="LX292" s="831">
        <f t="shared" si="521"/>
        <v>0</v>
      </c>
      <c r="LY292" s="831">
        <f t="shared" si="521"/>
        <v>0</v>
      </c>
      <c r="LZ292" s="831">
        <f t="shared" si="521"/>
        <v>0</v>
      </c>
      <c r="MA292" s="831">
        <f t="shared" si="521"/>
        <v>0</v>
      </c>
      <c r="MB292" s="831">
        <f t="shared" si="521"/>
        <v>0</v>
      </c>
      <c r="MC292" s="831">
        <f t="shared" si="521"/>
        <v>0</v>
      </c>
      <c r="MD292" s="831">
        <f t="shared" si="521"/>
        <v>0</v>
      </c>
      <c r="ME292" s="831">
        <f t="shared" si="521"/>
        <v>0</v>
      </c>
      <c r="MF292" s="831">
        <f t="shared" si="521"/>
        <v>0</v>
      </c>
      <c r="MG292" s="831">
        <f t="shared" si="521"/>
        <v>0</v>
      </c>
      <c r="MH292" s="831">
        <f t="shared" si="521"/>
        <v>0</v>
      </c>
      <c r="MI292" s="831">
        <f t="shared" si="521"/>
        <v>0</v>
      </c>
      <c r="MJ292" s="831">
        <f t="shared" si="521"/>
        <v>0</v>
      </c>
      <c r="MK292" s="831">
        <f t="shared" si="521"/>
        <v>0</v>
      </c>
      <c r="ML292" s="831">
        <f t="shared" si="521"/>
        <v>0</v>
      </c>
      <c r="MM292" s="831">
        <f t="shared" si="521"/>
        <v>0</v>
      </c>
      <c r="MN292" s="831">
        <f t="shared" si="521"/>
        <v>0</v>
      </c>
      <c r="MO292" s="831">
        <f t="shared" si="521"/>
        <v>0</v>
      </c>
      <c r="MP292" s="831">
        <f t="shared" si="521"/>
        <v>0</v>
      </c>
      <c r="MQ292" s="831">
        <f t="shared" si="521"/>
        <v>0</v>
      </c>
      <c r="MR292" s="831">
        <f t="shared" si="521"/>
        <v>0</v>
      </c>
      <c r="MS292" s="831">
        <f t="shared" si="521"/>
        <v>0</v>
      </c>
      <c r="MT292" s="831">
        <f t="shared" si="521"/>
        <v>0</v>
      </c>
      <c r="MU292" s="831">
        <f t="shared" si="521"/>
        <v>0</v>
      </c>
      <c r="MV292" s="831">
        <f t="shared" si="521"/>
        <v>0</v>
      </c>
      <c r="MW292" s="831">
        <f t="shared" si="521"/>
        <v>0</v>
      </c>
      <c r="MX292" s="831">
        <f t="shared" si="521"/>
        <v>0</v>
      </c>
      <c r="MY292" s="831">
        <f t="shared" si="521"/>
        <v>0</v>
      </c>
      <c r="MZ292" s="831">
        <f t="shared" si="521"/>
        <v>0</v>
      </c>
      <c r="NA292" s="831">
        <f t="shared" si="521"/>
        <v>0</v>
      </c>
      <c r="NB292" s="831">
        <f t="shared" si="521"/>
        <v>0</v>
      </c>
      <c r="NC292" s="831">
        <f t="shared" si="521"/>
        <v>0</v>
      </c>
      <c r="ND292" s="831">
        <f t="shared" si="521"/>
        <v>0</v>
      </c>
      <c r="NE292" s="831">
        <f t="shared" si="521"/>
        <v>0</v>
      </c>
      <c r="NF292" s="831">
        <f t="shared" si="521"/>
        <v>0</v>
      </c>
      <c r="NG292" s="831">
        <f t="shared" si="521"/>
        <v>0</v>
      </c>
      <c r="NH292" s="831">
        <f t="shared" si="521"/>
        <v>0</v>
      </c>
      <c r="NI292" s="831">
        <f t="shared" si="521"/>
        <v>0</v>
      </c>
      <c r="NJ292" s="831">
        <f t="shared" si="521"/>
        <v>0</v>
      </c>
      <c r="NK292" s="831">
        <f t="shared" si="521"/>
        <v>0</v>
      </c>
      <c r="NL292" s="831">
        <f t="shared" si="521"/>
        <v>0</v>
      </c>
      <c r="NM292" s="831">
        <f t="shared" si="521"/>
        <v>0</v>
      </c>
      <c r="NN292" s="831">
        <f t="shared" si="521"/>
        <v>0</v>
      </c>
      <c r="NO292" s="831">
        <f t="shared" si="521"/>
        <v>0</v>
      </c>
      <c r="NP292" s="831">
        <f t="shared" si="521"/>
        <v>0</v>
      </c>
      <c r="NQ292" s="831">
        <f t="shared" si="521"/>
        <v>0</v>
      </c>
      <c r="NR292" s="831">
        <f t="shared" si="521"/>
        <v>0</v>
      </c>
      <c r="NS292" s="831">
        <f t="shared" si="521"/>
        <v>0</v>
      </c>
      <c r="NT292" s="831">
        <f t="shared" si="521"/>
        <v>0</v>
      </c>
      <c r="NU292" s="831">
        <f t="shared" si="521"/>
        <v>0</v>
      </c>
      <c r="NV292" s="831">
        <f t="shared" si="521"/>
        <v>0</v>
      </c>
      <c r="NW292" s="831">
        <f t="shared" si="521"/>
        <v>0</v>
      </c>
      <c r="NX292" s="831">
        <f t="shared" si="521"/>
        <v>0</v>
      </c>
      <c r="NY292" s="831">
        <f t="shared" si="521"/>
        <v>0</v>
      </c>
      <c r="NZ292" s="831">
        <f t="shared" si="521"/>
        <v>0</v>
      </c>
      <c r="OA292" s="831">
        <f t="shared" si="521"/>
        <v>0</v>
      </c>
      <c r="OB292" s="831">
        <f t="shared" si="521"/>
        <v>0</v>
      </c>
      <c r="OC292" s="831">
        <f t="shared" si="521"/>
        <v>0</v>
      </c>
      <c r="OD292" s="831">
        <f t="shared" si="521"/>
        <v>0</v>
      </c>
      <c r="OE292" s="831">
        <f t="shared" si="521"/>
        <v>0</v>
      </c>
      <c r="OF292" s="831">
        <f t="shared" si="521"/>
        <v>0</v>
      </c>
      <c r="OG292" s="831">
        <f t="shared" ref="OG292:QR294" si="522">OG289</f>
        <v>0</v>
      </c>
      <c r="OH292" s="831">
        <f t="shared" si="522"/>
        <v>0</v>
      </c>
      <c r="OI292" s="831">
        <f t="shared" si="522"/>
        <v>0</v>
      </c>
      <c r="OJ292" s="831">
        <f t="shared" si="522"/>
        <v>0</v>
      </c>
      <c r="OK292" s="831">
        <f t="shared" si="522"/>
        <v>0</v>
      </c>
      <c r="OL292" s="831">
        <f t="shared" si="522"/>
        <v>0</v>
      </c>
      <c r="OM292" s="831">
        <f t="shared" si="522"/>
        <v>0</v>
      </c>
      <c r="ON292" s="831">
        <f t="shared" si="522"/>
        <v>0</v>
      </c>
      <c r="OO292" s="831">
        <f t="shared" si="522"/>
        <v>0</v>
      </c>
      <c r="OP292" s="831">
        <f t="shared" si="522"/>
        <v>0</v>
      </c>
      <c r="OQ292" s="831">
        <f t="shared" si="522"/>
        <v>0</v>
      </c>
      <c r="OR292" s="831">
        <f t="shared" si="522"/>
        <v>0</v>
      </c>
      <c r="OS292" s="831">
        <f t="shared" si="522"/>
        <v>0</v>
      </c>
      <c r="OT292" s="831">
        <f t="shared" si="522"/>
        <v>0</v>
      </c>
      <c r="OU292" s="831">
        <f t="shared" si="522"/>
        <v>0</v>
      </c>
      <c r="OV292" s="831">
        <f t="shared" si="522"/>
        <v>0</v>
      </c>
      <c r="OW292" s="831">
        <f t="shared" si="522"/>
        <v>0</v>
      </c>
      <c r="OX292" s="831">
        <f t="shared" si="522"/>
        <v>0</v>
      </c>
      <c r="OY292" s="831">
        <f t="shared" si="522"/>
        <v>0</v>
      </c>
      <c r="OZ292" s="831">
        <f t="shared" si="522"/>
        <v>0</v>
      </c>
      <c r="PA292" s="831">
        <f t="shared" si="522"/>
        <v>0</v>
      </c>
      <c r="PB292" s="831">
        <f t="shared" si="522"/>
        <v>0</v>
      </c>
      <c r="PC292" s="831">
        <f t="shared" si="522"/>
        <v>0</v>
      </c>
      <c r="PD292" s="831">
        <f t="shared" si="522"/>
        <v>0</v>
      </c>
      <c r="PE292" s="831">
        <f t="shared" si="522"/>
        <v>0</v>
      </c>
      <c r="PF292" s="831">
        <f t="shared" si="522"/>
        <v>0</v>
      </c>
      <c r="PG292" s="831">
        <f t="shared" si="522"/>
        <v>0</v>
      </c>
      <c r="PH292" s="831">
        <f t="shared" si="522"/>
        <v>0</v>
      </c>
      <c r="PI292" s="831">
        <f t="shared" si="522"/>
        <v>0</v>
      </c>
      <c r="PJ292" s="831">
        <f t="shared" si="522"/>
        <v>0</v>
      </c>
      <c r="PK292" s="831">
        <f t="shared" si="522"/>
        <v>0</v>
      </c>
      <c r="PL292" s="831">
        <f t="shared" si="522"/>
        <v>0</v>
      </c>
      <c r="PM292" s="831">
        <f t="shared" si="522"/>
        <v>0</v>
      </c>
      <c r="PN292" s="831">
        <f t="shared" si="522"/>
        <v>0</v>
      </c>
      <c r="PO292" s="831">
        <f t="shared" si="522"/>
        <v>0</v>
      </c>
      <c r="PP292" s="831">
        <f t="shared" si="522"/>
        <v>0</v>
      </c>
      <c r="PQ292" s="831">
        <f t="shared" si="522"/>
        <v>0</v>
      </c>
      <c r="PR292" s="831">
        <f t="shared" si="522"/>
        <v>0</v>
      </c>
      <c r="PS292" s="831">
        <f t="shared" si="522"/>
        <v>0</v>
      </c>
      <c r="PT292" s="831">
        <f t="shared" si="522"/>
        <v>0</v>
      </c>
      <c r="PU292" s="831">
        <f t="shared" si="522"/>
        <v>0</v>
      </c>
      <c r="PV292" s="831">
        <f t="shared" si="522"/>
        <v>0</v>
      </c>
      <c r="PW292" s="831">
        <f t="shared" si="522"/>
        <v>0</v>
      </c>
      <c r="PX292" s="831">
        <f t="shared" si="522"/>
        <v>0</v>
      </c>
      <c r="PY292" s="831">
        <f t="shared" si="522"/>
        <v>0</v>
      </c>
      <c r="PZ292" s="831">
        <f t="shared" si="522"/>
        <v>0</v>
      </c>
      <c r="QA292" s="831">
        <f t="shared" si="522"/>
        <v>0</v>
      </c>
      <c r="QB292" s="831">
        <f t="shared" si="522"/>
        <v>0</v>
      </c>
      <c r="QC292" s="831">
        <f t="shared" si="522"/>
        <v>0</v>
      </c>
      <c r="QD292" s="831">
        <f t="shared" si="522"/>
        <v>0</v>
      </c>
      <c r="QE292" s="831">
        <f t="shared" si="522"/>
        <v>0</v>
      </c>
      <c r="QF292" s="831">
        <f t="shared" si="522"/>
        <v>0</v>
      </c>
      <c r="QG292" s="831">
        <f t="shared" si="522"/>
        <v>0</v>
      </c>
      <c r="QH292" s="831">
        <f t="shared" si="522"/>
        <v>0</v>
      </c>
      <c r="QI292" s="831">
        <f t="shared" si="522"/>
        <v>0</v>
      </c>
      <c r="QJ292" s="831">
        <f t="shared" si="522"/>
        <v>0</v>
      </c>
      <c r="QK292" s="831">
        <f t="shared" si="522"/>
        <v>0</v>
      </c>
      <c r="QL292" s="831">
        <f t="shared" si="522"/>
        <v>0</v>
      </c>
      <c r="QM292" s="831">
        <f t="shared" si="522"/>
        <v>0</v>
      </c>
      <c r="QN292" s="831">
        <f t="shared" si="522"/>
        <v>0</v>
      </c>
      <c r="QO292" s="831">
        <f t="shared" si="522"/>
        <v>0</v>
      </c>
      <c r="QP292" s="831">
        <f t="shared" si="522"/>
        <v>0</v>
      </c>
      <c r="QQ292" s="831">
        <f t="shared" si="522"/>
        <v>0</v>
      </c>
      <c r="QR292" s="831">
        <f t="shared" si="522"/>
        <v>0</v>
      </c>
      <c r="QS292" s="831">
        <f t="shared" ref="QS292:SJ294" si="523">QS289</f>
        <v>0</v>
      </c>
      <c r="QT292" s="831">
        <f t="shared" si="523"/>
        <v>0</v>
      </c>
      <c r="QU292" s="831">
        <f t="shared" si="523"/>
        <v>0</v>
      </c>
      <c r="QV292" s="831">
        <f t="shared" si="523"/>
        <v>0</v>
      </c>
      <c r="QW292" s="831">
        <f t="shared" si="523"/>
        <v>0</v>
      </c>
      <c r="QX292" s="831">
        <f t="shared" si="523"/>
        <v>0</v>
      </c>
      <c r="QY292" s="831">
        <f t="shared" si="523"/>
        <v>0</v>
      </c>
      <c r="QZ292" s="831">
        <f t="shared" si="523"/>
        <v>0</v>
      </c>
      <c r="RA292" s="831">
        <f t="shared" si="523"/>
        <v>0</v>
      </c>
      <c r="RB292" s="831">
        <f t="shared" si="523"/>
        <v>0</v>
      </c>
      <c r="RC292" s="831">
        <f t="shared" si="523"/>
        <v>0</v>
      </c>
      <c r="RD292" s="831">
        <f t="shared" si="523"/>
        <v>0</v>
      </c>
      <c r="RE292" s="831">
        <f t="shared" si="523"/>
        <v>0</v>
      </c>
      <c r="RF292" s="831">
        <f t="shared" si="523"/>
        <v>0</v>
      </c>
      <c r="RG292" s="831">
        <f t="shared" si="523"/>
        <v>0</v>
      </c>
      <c r="RH292" s="831">
        <f t="shared" si="523"/>
        <v>0</v>
      </c>
      <c r="RI292" s="831">
        <f t="shared" si="523"/>
        <v>0</v>
      </c>
      <c r="RJ292" s="831">
        <f t="shared" si="523"/>
        <v>0</v>
      </c>
      <c r="RK292" s="831">
        <f t="shared" si="523"/>
        <v>0</v>
      </c>
      <c r="RL292" s="831">
        <f t="shared" si="523"/>
        <v>0</v>
      </c>
      <c r="RM292" s="831">
        <f t="shared" si="523"/>
        <v>0</v>
      </c>
      <c r="RN292" s="831">
        <f t="shared" si="523"/>
        <v>0</v>
      </c>
      <c r="RO292" s="831">
        <f t="shared" si="523"/>
        <v>0</v>
      </c>
      <c r="RP292" s="831">
        <f t="shared" si="523"/>
        <v>0</v>
      </c>
      <c r="RQ292" s="831">
        <f t="shared" si="523"/>
        <v>0</v>
      </c>
      <c r="RR292" s="831">
        <f t="shared" si="523"/>
        <v>0</v>
      </c>
      <c r="RS292" s="831">
        <f t="shared" si="523"/>
        <v>0</v>
      </c>
      <c r="RT292" s="831">
        <f t="shared" si="523"/>
        <v>0</v>
      </c>
      <c r="RU292" s="831">
        <f t="shared" si="523"/>
        <v>0</v>
      </c>
      <c r="RV292" s="831">
        <f t="shared" si="523"/>
        <v>0</v>
      </c>
      <c r="RW292" s="831">
        <f t="shared" si="523"/>
        <v>0</v>
      </c>
      <c r="RX292" s="831">
        <f t="shared" si="523"/>
        <v>0</v>
      </c>
      <c r="RY292" s="831">
        <f t="shared" si="523"/>
        <v>0</v>
      </c>
      <c r="RZ292" s="831">
        <f t="shared" si="523"/>
        <v>0</v>
      </c>
      <c r="SA292" s="831">
        <f t="shared" si="523"/>
        <v>0</v>
      </c>
      <c r="SB292" s="831">
        <f t="shared" si="523"/>
        <v>0</v>
      </c>
      <c r="SC292" s="831">
        <f t="shared" si="523"/>
        <v>0</v>
      </c>
      <c r="SD292" s="831">
        <f t="shared" si="523"/>
        <v>0</v>
      </c>
      <c r="SE292" s="831">
        <f t="shared" si="523"/>
        <v>0</v>
      </c>
      <c r="SF292" s="831">
        <f t="shared" si="523"/>
        <v>0</v>
      </c>
      <c r="SG292" s="831">
        <f t="shared" si="523"/>
        <v>0</v>
      </c>
      <c r="SH292" s="831">
        <f t="shared" si="523"/>
        <v>0</v>
      </c>
      <c r="SI292" s="831">
        <f t="shared" si="523"/>
        <v>0</v>
      </c>
      <c r="SJ292" s="831">
        <f t="shared" si="523"/>
        <v>0</v>
      </c>
      <c r="SK292" s="267">
        <f t="shared" si="514"/>
        <v>0</v>
      </c>
      <c r="SL292" s="254"/>
      <c r="SM292" s="242"/>
      <c r="SN292" s="242"/>
      <c r="SO292" s="242"/>
    </row>
    <row r="293" spans="1:509" outlineLevel="3" x14ac:dyDescent="0.35">
      <c r="A293" s="242"/>
      <c r="B293" s="251"/>
      <c r="C293" s="438">
        <f t="shared" si="515"/>
        <v>4</v>
      </c>
      <c r="D293" s="267"/>
      <c r="E293" s="316">
        <f t="shared" si="505"/>
        <v>152</v>
      </c>
      <c r="F293" s="322"/>
      <c r="G293" s="322"/>
      <c r="H293" s="267"/>
      <c r="I293" s="540"/>
      <c r="J293" s="554" t="s">
        <v>857</v>
      </c>
      <c r="K293" s="541"/>
      <c r="L293" s="831">
        <f t="shared" ref="L293:AA294" si="524">L290</f>
        <v>0</v>
      </c>
      <c r="M293" s="831">
        <f t="shared" si="524"/>
        <v>0</v>
      </c>
      <c r="N293" s="831">
        <f t="shared" si="524"/>
        <v>0</v>
      </c>
      <c r="O293" s="831">
        <f t="shared" si="524"/>
        <v>0</v>
      </c>
      <c r="P293" s="831">
        <f t="shared" si="524"/>
        <v>0</v>
      </c>
      <c r="Q293" s="831">
        <f t="shared" si="524"/>
        <v>0</v>
      </c>
      <c r="R293" s="831">
        <f t="shared" si="524"/>
        <v>0</v>
      </c>
      <c r="S293" s="831">
        <f t="shared" si="524"/>
        <v>0</v>
      </c>
      <c r="T293" s="831">
        <f t="shared" si="524"/>
        <v>0</v>
      </c>
      <c r="U293" s="831">
        <f t="shared" si="524"/>
        <v>0</v>
      </c>
      <c r="V293" s="831">
        <f t="shared" si="524"/>
        <v>0</v>
      </c>
      <c r="W293" s="831">
        <f t="shared" si="524"/>
        <v>0</v>
      </c>
      <c r="X293" s="831">
        <f t="shared" si="524"/>
        <v>0</v>
      </c>
      <c r="Y293" s="831">
        <f t="shared" si="524"/>
        <v>0</v>
      </c>
      <c r="Z293" s="831">
        <f t="shared" si="524"/>
        <v>0</v>
      </c>
      <c r="AA293" s="831">
        <f t="shared" si="524"/>
        <v>0</v>
      </c>
      <c r="AB293" s="831">
        <f t="shared" si="516"/>
        <v>0</v>
      </c>
      <c r="AC293" s="831">
        <f t="shared" si="516"/>
        <v>0</v>
      </c>
      <c r="AD293" s="831">
        <f t="shared" si="516"/>
        <v>0</v>
      </c>
      <c r="AE293" s="831">
        <f t="shared" si="516"/>
        <v>0</v>
      </c>
      <c r="AF293" s="831">
        <f t="shared" si="516"/>
        <v>0</v>
      </c>
      <c r="AG293" s="831">
        <f t="shared" si="516"/>
        <v>0</v>
      </c>
      <c r="AH293" s="831">
        <f t="shared" si="516"/>
        <v>0</v>
      </c>
      <c r="AI293" s="831">
        <f t="shared" si="516"/>
        <v>0</v>
      </c>
      <c r="AJ293" s="831">
        <f t="shared" si="516"/>
        <v>0</v>
      </c>
      <c r="AK293" s="831">
        <f t="shared" si="516"/>
        <v>0</v>
      </c>
      <c r="AL293" s="831">
        <f t="shared" si="516"/>
        <v>0</v>
      </c>
      <c r="AM293" s="831">
        <f t="shared" si="516"/>
        <v>0</v>
      </c>
      <c r="AN293" s="831">
        <f t="shared" si="516"/>
        <v>0</v>
      </c>
      <c r="AO293" s="831">
        <f t="shared" si="516"/>
        <v>0</v>
      </c>
      <c r="AP293" s="831">
        <f t="shared" si="516"/>
        <v>0</v>
      </c>
      <c r="AQ293" s="831">
        <f t="shared" si="516"/>
        <v>0</v>
      </c>
      <c r="AR293" s="831">
        <f t="shared" si="516"/>
        <v>0</v>
      </c>
      <c r="AS293" s="831">
        <f t="shared" si="516"/>
        <v>0</v>
      </c>
      <c r="AT293" s="831">
        <f t="shared" si="516"/>
        <v>0</v>
      </c>
      <c r="AU293" s="831">
        <f t="shared" si="516"/>
        <v>0</v>
      </c>
      <c r="AV293" s="831">
        <f t="shared" si="516"/>
        <v>0</v>
      </c>
      <c r="AW293" s="831">
        <f t="shared" si="516"/>
        <v>0</v>
      </c>
      <c r="AX293" s="831">
        <f t="shared" si="516"/>
        <v>0</v>
      </c>
      <c r="AY293" s="831">
        <f t="shared" si="516"/>
        <v>0</v>
      </c>
      <c r="AZ293" s="831">
        <f t="shared" si="516"/>
        <v>0</v>
      </c>
      <c r="BA293" s="831">
        <f t="shared" si="516"/>
        <v>0</v>
      </c>
      <c r="BB293" s="831">
        <f t="shared" si="516"/>
        <v>0</v>
      </c>
      <c r="BC293" s="831">
        <f t="shared" si="516"/>
        <v>0</v>
      </c>
      <c r="BD293" s="831">
        <f t="shared" si="516"/>
        <v>0</v>
      </c>
      <c r="BE293" s="831">
        <f t="shared" si="516"/>
        <v>0</v>
      </c>
      <c r="BF293" s="831">
        <f t="shared" si="516"/>
        <v>0</v>
      </c>
      <c r="BG293" s="831">
        <f t="shared" si="516"/>
        <v>0</v>
      </c>
      <c r="BH293" s="831">
        <f t="shared" si="516"/>
        <v>0</v>
      </c>
      <c r="BI293" s="831">
        <f t="shared" si="516"/>
        <v>0</v>
      </c>
      <c r="BJ293" s="831">
        <f t="shared" si="516"/>
        <v>0</v>
      </c>
      <c r="BK293" s="831">
        <f t="shared" si="516"/>
        <v>0</v>
      </c>
      <c r="BL293" s="831">
        <f t="shared" si="516"/>
        <v>0</v>
      </c>
      <c r="BM293" s="831">
        <f t="shared" si="516"/>
        <v>0</v>
      </c>
      <c r="BN293" s="831">
        <f t="shared" si="516"/>
        <v>0</v>
      </c>
      <c r="BO293" s="831">
        <f t="shared" si="516"/>
        <v>0</v>
      </c>
      <c r="BP293" s="831">
        <f t="shared" si="516"/>
        <v>0</v>
      </c>
      <c r="BQ293" s="831">
        <f t="shared" si="516"/>
        <v>0</v>
      </c>
      <c r="BR293" s="831">
        <f t="shared" si="516"/>
        <v>0</v>
      </c>
      <c r="BS293" s="831">
        <f t="shared" si="516"/>
        <v>0</v>
      </c>
      <c r="BT293" s="831">
        <f t="shared" si="516"/>
        <v>0</v>
      </c>
      <c r="BU293" s="831">
        <f t="shared" si="516"/>
        <v>0</v>
      </c>
      <c r="BV293" s="831">
        <f t="shared" si="516"/>
        <v>0</v>
      </c>
      <c r="BW293" s="831">
        <f t="shared" si="516"/>
        <v>0</v>
      </c>
      <c r="BX293" s="831">
        <f t="shared" si="516"/>
        <v>0</v>
      </c>
      <c r="BY293" s="831">
        <f t="shared" si="517"/>
        <v>0</v>
      </c>
      <c r="BZ293" s="831">
        <f t="shared" si="517"/>
        <v>0</v>
      </c>
      <c r="CA293" s="831">
        <f t="shared" si="517"/>
        <v>0</v>
      </c>
      <c r="CB293" s="831">
        <f t="shared" si="517"/>
        <v>0</v>
      </c>
      <c r="CC293" s="831">
        <f t="shared" si="517"/>
        <v>0</v>
      </c>
      <c r="CD293" s="831">
        <f t="shared" si="517"/>
        <v>0</v>
      </c>
      <c r="CE293" s="831">
        <f t="shared" si="517"/>
        <v>0</v>
      </c>
      <c r="CF293" s="831">
        <f t="shared" si="517"/>
        <v>0</v>
      </c>
      <c r="CG293" s="831">
        <f t="shared" si="517"/>
        <v>0</v>
      </c>
      <c r="CH293" s="831">
        <f t="shared" si="517"/>
        <v>0</v>
      </c>
      <c r="CI293" s="831">
        <f t="shared" si="517"/>
        <v>0</v>
      </c>
      <c r="CJ293" s="831">
        <f t="shared" si="517"/>
        <v>0</v>
      </c>
      <c r="CK293" s="831">
        <f t="shared" si="517"/>
        <v>0</v>
      </c>
      <c r="CL293" s="831">
        <f t="shared" si="517"/>
        <v>0</v>
      </c>
      <c r="CM293" s="831">
        <f t="shared" si="517"/>
        <v>0</v>
      </c>
      <c r="CN293" s="831">
        <f t="shared" si="517"/>
        <v>0</v>
      </c>
      <c r="CO293" s="831">
        <f t="shared" si="517"/>
        <v>0</v>
      </c>
      <c r="CP293" s="831">
        <f t="shared" si="517"/>
        <v>0</v>
      </c>
      <c r="CQ293" s="831">
        <f t="shared" si="517"/>
        <v>0</v>
      </c>
      <c r="CR293" s="831">
        <f t="shared" si="517"/>
        <v>0</v>
      </c>
      <c r="CS293" s="831">
        <f t="shared" si="517"/>
        <v>0</v>
      </c>
      <c r="CT293" s="831">
        <f t="shared" si="517"/>
        <v>0</v>
      </c>
      <c r="CU293" s="831">
        <f t="shared" si="517"/>
        <v>0</v>
      </c>
      <c r="CV293" s="831">
        <f t="shared" si="517"/>
        <v>0</v>
      </c>
      <c r="CW293" s="831">
        <f t="shared" si="517"/>
        <v>0</v>
      </c>
      <c r="CX293" s="831">
        <f t="shared" si="517"/>
        <v>0</v>
      </c>
      <c r="CY293" s="831">
        <f t="shared" si="517"/>
        <v>0</v>
      </c>
      <c r="CZ293" s="831">
        <f t="shared" si="517"/>
        <v>0</v>
      </c>
      <c r="DA293" s="831">
        <f t="shared" si="517"/>
        <v>0</v>
      </c>
      <c r="DB293" s="831">
        <f t="shared" si="517"/>
        <v>0</v>
      </c>
      <c r="DC293" s="831">
        <f t="shared" si="517"/>
        <v>0</v>
      </c>
      <c r="DD293" s="831">
        <f t="shared" si="517"/>
        <v>0</v>
      </c>
      <c r="DE293" s="831">
        <f t="shared" si="517"/>
        <v>0</v>
      </c>
      <c r="DF293" s="831">
        <f t="shared" si="517"/>
        <v>0</v>
      </c>
      <c r="DG293" s="831">
        <f t="shared" si="517"/>
        <v>0</v>
      </c>
      <c r="DH293" s="831">
        <f t="shared" si="517"/>
        <v>0</v>
      </c>
      <c r="DI293" s="831">
        <f t="shared" si="517"/>
        <v>0</v>
      </c>
      <c r="DJ293" s="831">
        <f t="shared" si="517"/>
        <v>0</v>
      </c>
      <c r="DK293" s="831">
        <f t="shared" si="517"/>
        <v>0</v>
      </c>
      <c r="DL293" s="831">
        <f t="shared" si="517"/>
        <v>0</v>
      </c>
      <c r="DM293" s="831">
        <f t="shared" si="517"/>
        <v>0</v>
      </c>
      <c r="DN293" s="831">
        <f t="shared" si="517"/>
        <v>0</v>
      </c>
      <c r="DO293" s="831">
        <f t="shared" si="517"/>
        <v>0</v>
      </c>
      <c r="DP293" s="831">
        <f t="shared" si="517"/>
        <v>0</v>
      </c>
      <c r="DQ293" s="831">
        <f t="shared" si="517"/>
        <v>0</v>
      </c>
      <c r="DR293" s="831">
        <f t="shared" si="517"/>
        <v>0</v>
      </c>
      <c r="DS293" s="831">
        <f t="shared" si="517"/>
        <v>0</v>
      </c>
      <c r="DT293" s="831">
        <f t="shared" si="517"/>
        <v>0</v>
      </c>
      <c r="DU293" s="831">
        <f t="shared" si="517"/>
        <v>0</v>
      </c>
      <c r="DV293" s="831">
        <f t="shared" si="517"/>
        <v>0</v>
      </c>
      <c r="DW293" s="831">
        <f t="shared" si="517"/>
        <v>0</v>
      </c>
      <c r="DX293" s="831">
        <f t="shared" si="517"/>
        <v>0</v>
      </c>
      <c r="DY293" s="831">
        <f t="shared" si="517"/>
        <v>0</v>
      </c>
      <c r="DZ293" s="831">
        <f t="shared" si="517"/>
        <v>0</v>
      </c>
      <c r="EA293" s="831">
        <f t="shared" si="517"/>
        <v>0</v>
      </c>
      <c r="EB293" s="831">
        <f t="shared" si="517"/>
        <v>0</v>
      </c>
      <c r="EC293" s="831">
        <f t="shared" si="517"/>
        <v>0</v>
      </c>
      <c r="ED293" s="831">
        <f t="shared" si="517"/>
        <v>0</v>
      </c>
      <c r="EE293" s="831">
        <f t="shared" si="517"/>
        <v>0</v>
      </c>
      <c r="EF293" s="831">
        <f t="shared" si="517"/>
        <v>0</v>
      </c>
      <c r="EG293" s="831">
        <f t="shared" si="517"/>
        <v>0</v>
      </c>
      <c r="EH293" s="831">
        <f t="shared" si="517"/>
        <v>0</v>
      </c>
      <c r="EI293" s="831">
        <f t="shared" si="517"/>
        <v>0</v>
      </c>
      <c r="EJ293" s="831">
        <f t="shared" si="517"/>
        <v>0</v>
      </c>
      <c r="EK293" s="831">
        <f t="shared" si="518"/>
        <v>0</v>
      </c>
      <c r="EL293" s="831">
        <f t="shared" si="518"/>
        <v>0</v>
      </c>
      <c r="EM293" s="831">
        <f t="shared" si="518"/>
        <v>0</v>
      </c>
      <c r="EN293" s="831">
        <f t="shared" si="518"/>
        <v>0</v>
      </c>
      <c r="EO293" s="831">
        <f t="shared" si="518"/>
        <v>0</v>
      </c>
      <c r="EP293" s="831">
        <f t="shared" si="518"/>
        <v>0</v>
      </c>
      <c r="EQ293" s="831">
        <f t="shared" si="518"/>
        <v>0</v>
      </c>
      <c r="ER293" s="831">
        <f t="shared" si="518"/>
        <v>0</v>
      </c>
      <c r="ES293" s="831">
        <f t="shared" si="518"/>
        <v>0</v>
      </c>
      <c r="ET293" s="831">
        <f t="shared" si="518"/>
        <v>0</v>
      </c>
      <c r="EU293" s="831">
        <f t="shared" si="518"/>
        <v>0</v>
      </c>
      <c r="EV293" s="831">
        <f t="shared" si="518"/>
        <v>0</v>
      </c>
      <c r="EW293" s="831">
        <f t="shared" si="518"/>
        <v>0</v>
      </c>
      <c r="EX293" s="831">
        <f t="shared" si="518"/>
        <v>0</v>
      </c>
      <c r="EY293" s="831">
        <f t="shared" si="518"/>
        <v>0</v>
      </c>
      <c r="EZ293" s="831">
        <f t="shared" si="518"/>
        <v>0</v>
      </c>
      <c r="FA293" s="831">
        <f t="shared" si="518"/>
        <v>0</v>
      </c>
      <c r="FB293" s="831">
        <f t="shared" si="518"/>
        <v>0</v>
      </c>
      <c r="FC293" s="831">
        <f t="shared" si="518"/>
        <v>0</v>
      </c>
      <c r="FD293" s="831">
        <f t="shared" si="518"/>
        <v>0</v>
      </c>
      <c r="FE293" s="831">
        <f t="shared" si="518"/>
        <v>0</v>
      </c>
      <c r="FF293" s="831">
        <f t="shared" si="518"/>
        <v>0</v>
      </c>
      <c r="FG293" s="831">
        <f t="shared" si="518"/>
        <v>0</v>
      </c>
      <c r="FH293" s="831">
        <f t="shared" si="518"/>
        <v>0</v>
      </c>
      <c r="FI293" s="831">
        <f t="shared" si="518"/>
        <v>0</v>
      </c>
      <c r="FJ293" s="831">
        <f t="shared" si="518"/>
        <v>0</v>
      </c>
      <c r="FK293" s="831">
        <f t="shared" si="518"/>
        <v>0</v>
      </c>
      <c r="FL293" s="831">
        <f t="shared" si="518"/>
        <v>0</v>
      </c>
      <c r="FM293" s="831">
        <f t="shared" si="518"/>
        <v>0</v>
      </c>
      <c r="FN293" s="831">
        <f t="shared" si="518"/>
        <v>0</v>
      </c>
      <c r="FO293" s="831">
        <f t="shared" si="518"/>
        <v>0</v>
      </c>
      <c r="FP293" s="831">
        <f t="shared" si="518"/>
        <v>0</v>
      </c>
      <c r="FQ293" s="831">
        <f t="shared" si="518"/>
        <v>0</v>
      </c>
      <c r="FR293" s="831">
        <f t="shared" si="518"/>
        <v>0</v>
      </c>
      <c r="FS293" s="831">
        <f t="shared" si="518"/>
        <v>0</v>
      </c>
      <c r="FT293" s="831">
        <f t="shared" si="518"/>
        <v>0</v>
      </c>
      <c r="FU293" s="831">
        <f t="shared" si="518"/>
        <v>0</v>
      </c>
      <c r="FV293" s="831">
        <f t="shared" si="518"/>
        <v>0</v>
      </c>
      <c r="FW293" s="831">
        <f t="shared" si="518"/>
        <v>0</v>
      </c>
      <c r="FX293" s="831">
        <f t="shared" si="518"/>
        <v>0</v>
      </c>
      <c r="FY293" s="831">
        <f t="shared" si="518"/>
        <v>0</v>
      </c>
      <c r="FZ293" s="831">
        <f t="shared" si="518"/>
        <v>0</v>
      </c>
      <c r="GA293" s="831">
        <f t="shared" si="518"/>
        <v>0</v>
      </c>
      <c r="GB293" s="831">
        <f t="shared" si="518"/>
        <v>0</v>
      </c>
      <c r="GC293" s="831">
        <f t="shared" si="518"/>
        <v>0</v>
      </c>
      <c r="GD293" s="831">
        <f t="shared" si="518"/>
        <v>0</v>
      </c>
      <c r="GE293" s="831">
        <f t="shared" si="518"/>
        <v>0</v>
      </c>
      <c r="GF293" s="831">
        <f t="shared" si="518"/>
        <v>0</v>
      </c>
      <c r="GG293" s="831">
        <f t="shared" si="518"/>
        <v>0</v>
      </c>
      <c r="GH293" s="831">
        <f t="shared" si="518"/>
        <v>0</v>
      </c>
      <c r="GI293" s="831">
        <f t="shared" si="518"/>
        <v>0</v>
      </c>
      <c r="GJ293" s="831">
        <f t="shared" si="518"/>
        <v>0</v>
      </c>
      <c r="GK293" s="831">
        <f t="shared" si="518"/>
        <v>0</v>
      </c>
      <c r="GL293" s="831">
        <f t="shared" si="518"/>
        <v>0</v>
      </c>
      <c r="GM293" s="831">
        <f t="shared" si="518"/>
        <v>0</v>
      </c>
      <c r="GN293" s="831">
        <f t="shared" si="518"/>
        <v>0</v>
      </c>
      <c r="GO293" s="831">
        <f t="shared" si="518"/>
        <v>0</v>
      </c>
      <c r="GP293" s="831">
        <f t="shared" si="518"/>
        <v>0</v>
      </c>
      <c r="GQ293" s="831">
        <f t="shared" si="518"/>
        <v>0</v>
      </c>
      <c r="GR293" s="831">
        <f t="shared" si="518"/>
        <v>0</v>
      </c>
      <c r="GS293" s="831">
        <f t="shared" si="518"/>
        <v>0</v>
      </c>
      <c r="GT293" s="831">
        <f t="shared" si="518"/>
        <v>0</v>
      </c>
      <c r="GU293" s="831">
        <f t="shared" si="518"/>
        <v>0</v>
      </c>
      <c r="GV293" s="831">
        <f t="shared" si="518"/>
        <v>0</v>
      </c>
      <c r="GW293" s="831">
        <f t="shared" si="519"/>
        <v>0</v>
      </c>
      <c r="GX293" s="831">
        <f t="shared" si="519"/>
        <v>0</v>
      </c>
      <c r="GY293" s="831">
        <f t="shared" si="519"/>
        <v>0</v>
      </c>
      <c r="GZ293" s="831">
        <f t="shared" si="519"/>
        <v>0</v>
      </c>
      <c r="HA293" s="831">
        <f t="shared" si="519"/>
        <v>0</v>
      </c>
      <c r="HB293" s="831">
        <f t="shared" si="519"/>
        <v>0</v>
      </c>
      <c r="HC293" s="831">
        <f t="shared" si="519"/>
        <v>0</v>
      </c>
      <c r="HD293" s="831">
        <f t="shared" si="519"/>
        <v>0</v>
      </c>
      <c r="HE293" s="831">
        <f t="shared" si="519"/>
        <v>0</v>
      </c>
      <c r="HF293" s="831">
        <f t="shared" si="519"/>
        <v>0</v>
      </c>
      <c r="HG293" s="831">
        <f t="shared" si="519"/>
        <v>0</v>
      </c>
      <c r="HH293" s="831">
        <f t="shared" si="519"/>
        <v>0</v>
      </c>
      <c r="HI293" s="831">
        <f t="shared" si="519"/>
        <v>0</v>
      </c>
      <c r="HJ293" s="831">
        <f t="shared" si="519"/>
        <v>0</v>
      </c>
      <c r="HK293" s="831">
        <f t="shared" si="519"/>
        <v>0</v>
      </c>
      <c r="HL293" s="831">
        <f t="shared" si="519"/>
        <v>0</v>
      </c>
      <c r="HM293" s="831">
        <f t="shared" si="519"/>
        <v>0</v>
      </c>
      <c r="HN293" s="831">
        <f t="shared" si="519"/>
        <v>0</v>
      </c>
      <c r="HO293" s="831">
        <f t="shared" si="519"/>
        <v>0</v>
      </c>
      <c r="HP293" s="831">
        <f t="shared" si="519"/>
        <v>0</v>
      </c>
      <c r="HQ293" s="831">
        <f t="shared" si="519"/>
        <v>0</v>
      </c>
      <c r="HR293" s="831">
        <f t="shared" si="519"/>
        <v>0</v>
      </c>
      <c r="HS293" s="831">
        <f t="shared" si="519"/>
        <v>0</v>
      </c>
      <c r="HT293" s="831">
        <f t="shared" si="519"/>
        <v>0</v>
      </c>
      <c r="HU293" s="831">
        <f t="shared" si="519"/>
        <v>0</v>
      </c>
      <c r="HV293" s="831">
        <f t="shared" si="519"/>
        <v>0</v>
      </c>
      <c r="HW293" s="831">
        <f t="shared" si="519"/>
        <v>0</v>
      </c>
      <c r="HX293" s="831">
        <f t="shared" si="519"/>
        <v>0</v>
      </c>
      <c r="HY293" s="831">
        <f t="shared" si="519"/>
        <v>0</v>
      </c>
      <c r="HZ293" s="831">
        <f t="shared" si="519"/>
        <v>0</v>
      </c>
      <c r="IA293" s="831">
        <f t="shared" si="519"/>
        <v>0</v>
      </c>
      <c r="IB293" s="831">
        <f t="shared" si="519"/>
        <v>0</v>
      </c>
      <c r="IC293" s="831">
        <f t="shared" si="519"/>
        <v>0</v>
      </c>
      <c r="ID293" s="831">
        <f t="shared" si="519"/>
        <v>0</v>
      </c>
      <c r="IE293" s="831">
        <f t="shared" si="519"/>
        <v>0</v>
      </c>
      <c r="IF293" s="831">
        <f t="shared" si="519"/>
        <v>0</v>
      </c>
      <c r="IG293" s="831">
        <f t="shared" si="519"/>
        <v>0</v>
      </c>
      <c r="IH293" s="831">
        <f t="shared" si="519"/>
        <v>0</v>
      </c>
      <c r="II293" s="831">
        <f t="shared" si="519"/>
        <v>0</v>
      </c>
      <c r="IJ293" s="831">
        <f t="shared" si="519"/>
        <v>0</v>
      </c>
      <c r="IK293" s="831">
        <f t="shared" si="519"/>
        <v>0</v>
      </c>
      <c r="IL293" s="831">
        <f t="shared" si="519"/>
        <v>0</v>
      </c>
      <c r="IM293" s="831">
        <f t="shared" si="519"/>
        <v>0</v>
      </c>
      <c r="IN293" s="831">
        <f t="shared" si="519"/>
        <v>0</v>
      </c>
      <c r="IO293" s="831">
        <f t="shared" si="519"/>
        <v>0</v>
      </c>
      <c r="IP293" s="831">
        <f t="shared" si="519"/>
        <v>0</v>
      </c>
      <c r="IQ293" s="831">
        <f t="shared" si="519"/>
        <v>0</v>
      </c>
      <c r="IR293" s="831">
        <f t="shared" si="519"/>
        <v>0</v>
      </c>
      <c r="IS293" s="831">
        <f t="shared" si="519"/>
        <v>0</v>
      </c>
      <c r="IT293" s="831">
        <f t="shared" si="519"/>
        <v>0</v>
      </c>
      <c r="IU293" s="831">
        <f t="shared" si="519"/>
        <v>0</v>
      </c>
      <c r="IV293" s="831">
        <f t="shared" si="519"/>
        <v>0</v>
      </c>
      <c r="IW293" s="831">
        <f t="shared" si="519"/>
        <v>0</v>
      </c>
      <c r="IX293" s="831">
        <f t="shared" si="519"/>
        <v>0</v>
      </c>
      <c r="IY293" s="831">
        <f t="shared" si="519"/>
        <v>0</v>
      </c>
      <c r="IZ293" s="831">
        <f t="shared" si="519"/>
        <v>0</v>
      </c>
      <c r="JA293" s="831">
        <f t="shared" si="519"/>
        <v>0</v>
      </c>
      <c r="JB293" s="831">
        <f t="shared" si="519"/>
        <v>0</v>
      </c>
      <c r="JC293" s="831">
        <f t="shared" si="519"/>
        <v>0</v>
      </c>
      <c r="JD293" s="831">
        <f t="shared" si="519"/>
        <v>0</v>
      </c>
      <c r="JE293" s="831">
        <f t="shared" si="519"/>
        <v>0</v>
      </c>
      <c r="JF293" s="831">
        <f t="shared" si="519"/>
        <v>0</v>
      </c>
      <c r="JG293" s="831">
        <f t="shared" si="519"/>
        <v>0</v>
      </c>
      <c r="JH293" s="831">
        <f t="shared" si="519"/>
        <v>0</v>
      </c>
      <c r="JI293" s="831">
        <f t="shared" si="520"/>
        <v>0</v>
      </c>
      <c r="JJ293" s="831">
        <f t="shared" si="520"/>
        <v>0</v>
      </c>
      <c r="JK293" s="831">
        <f t="shared" si="520"/>
        <v>0</v>
      </c>
      <c r="JL293" s="831">
        <f t="shared" si="520"/>
        <v>0</v>
      </c>
      <c r="JM293" s="831">
        <f t="shared" si="520"/>
        <v>0</v>
      </c>
      <c r="JN293" s="831">
        <f t="shared" si="520"/>
        <v>0</v>
      </c>
      <c r="JO293" s="831">
        <f t="shared" si="520"/>
        <v>0</v>
      </c>
      <c r="JP293" s="831">
        <f t="shared" si="520"/>
        <v>0</v>
      </c>
      <c r="JQ293" s="831">
        <f t="shared" si="520"/>
        <v>0</v>
      </c>
      <c r="JR293" s="831">
        <f t="shared" si="520"/>
        <v>0</v>
      </c>
      <c r="JS293" s="831">
        <f t="shared" si="520"/>
        <v>0</v>
      </c>
      <c r="JT293" s="831">
        <f t="shared" si="520"/>
        <v>0</v>
      </c>
      <c r="JU293" s="831">
        <f t="shared" si="520"/>
        <v>0</v>
      </c>
      <c r="JV293" s="831">
        <f t="shared" si="520"/>
        <v>0</v>
      </c>
      <c r="JW293" s="831">
        <f t="shared" si="520"/>
        <v>0</v>
      </c>
      <c r="JX293" s="831">
        <f t="shared" si="520"/>
        <v>0</v>
      </c>
      <c r="JY293" s="831">
        <f t="shared" si="520"/>
        <v>0</v>
      </c>
      <c r="JZ293" s="831">
        <f t="shared" si="520"/>
        <v>0</v>
      </c>
      <c r="KA293" s="831">
        <f t="shared" si="520"/>
        <v>0</v>
      </c>
      <c r="KB293" s="831">
        <f t="shared" si="520"/>
        <v>0</v>
      </c>
      <c r="KC293" s="831">
        <f t="shared" si="520"/>
        <v>0</v>
      </c>
      <c r="KD293" s="831">
        <f t="shared" si="520"/>
        <v>0</v>
      </c>
      <c r="KE293" s="831">
        <f t="shared" si="520"/>
        <v>0</v>
      </c>
      <c r="KF293" s="831">
        <f t="shared" si="520"/>
        <v>0</v>
      </c>
      <c r="KG293" s="831">
        <f t="shared" si="520"/>
        <v>0</v>
      </c>
      <c r="KH293" s="831">
        <f t="shared" si="520"/>
        <v>0</v>
      </c>
      <c r="KI293" s="831">
        <f t="shared" si="520"/>
        <v>0</v>
      </c>
      <c r="KJ293" s="831">
        <f t="shared" si="520"/>
        <v>0</v>
      </c>
      <c r="KK293" s="831">
        <f t="shared" si="520"/>
        <v>0</v>
      </c>
      <c r="KL293" s="831">
        <f t="shared" si="520"/>
        <v>0</v>
      </c>
      <c r="KM293" s="831">
        <f t="shared" si="520"/>
        <v>0</v>
      </c>
      <c r="KN293" s="831">
        <f t="shared" si="520"/>
        <v>0</v>
      </c>
      <c r="KO293" s="831">
        <f t="shared" si="520"/>
        <v>0</v>
      </c>
      <c r="KP293" s="831">
        <f t="shared" si="520"/>
        <v>0</v>
      </c>
      <c r="KQ293" s="831">
        <f t="shared" si="520"/>
        <v>0</v>
      </c>
      <c r="KR293" s="831">
        <f t="shared" si="520"/>
        <v>0</v>
      </c>
      <c r="KS293" s="831">
        <f t="shared" si="520"/>
        <v>0</v>
      </c>
      <c r="KT293" s="831">
        <f t="shared" si="520"/>
        <v>0</v>
      </c>
      <c r="KU293" s="831">
        <f t="shared" si="520"/>
        <v>0</v>
      </c>
      <c r="KV293" s="831">
        <f t="shared" si="520"/>
        <v>0</v>
      </c>
      <c r="KW293" s="831">
        <f t="shared" si="520"/>
        <v>0</v>
      </c>
      <c r="KX293" s="831">
        <f t="shared" si="520"/>
        <v>0</v>
      </c>
      <c r="KY293" s="831">
        <f t="shared" si="520"/>
        <v>0</v>
      </c>
      <c r="KZ293" s="831">
        <f t="shared" si="520"/>
        <v>0</v>
      </c>
      <c r="LA293" s="831">
        <f t="shared" si="520"/>
        <v>0</v>
      </c>
      <c r="LB293" s="831">
        <f t="shared" si="520"/>
        <v>0</v>
      </c>
      <c r="LC293" s="831">
        <f t="shared" si="520"/>
        <v>0</v>
      </c>
      <c r="LD293" s="831">
        <f t="shared" si="520"/>
        <v>0</v>
      </c>
      <c r="LE293" s="831">
        <f t="shared" si="520"/>
        <v>0</v>
      </c>
      <c r="LF293" s="831">
        <f t="shared" si="520"/>
        <v>0</v>
      </c>
      <c r="LG293" s="831">
        <f t="shared" si="520"/>
        <v>0</v>
      </c>
      <c r="LH293" s="831">
        <f t="shared" si="520"/>
        <v>0</v>
      </c>
      <c r="LI293" s="831">
        <f t="shared" si="520"/>
        <v>0</v>
      </c>
      <c r="LJ293" s="831">
        <f t="shared" si="520"/>
        <v>0</v>
      </c>
      <c r="LK293" s="831">
        <f t="shared" si="520"/>
        <v>0</v>
      </c>
      <c r="LL293" s="831">
        <f t="shared" si="520"/>
        <v>0</v>
      </c>
      <c r="LM293" s="831">
        <f t="shared" si="520"/>
        <v>0</v>
      </c>
      <c r="LN293" s="831">
        <f t="shared" si="520"/>
        <v>0</v>
      </c>
      <c r="LO293" s="831">
        <f t="shared" si="520"/>
        <v>0</v>
      </c>
      <c r="LP293" s="831">
        <f t="shared" si="520"/>
        <v>0</v>
      </c>
      <c r="LQ293" s="831">
        <f t="shared" si="520"/>
        <v>0</v>
      </c>
      <c r="LR293" s="831">
        <f t="shared" si="520"/>
        <v>0</v>
      </c>
      <c r="LS293" s="831">
        <f t="shared" si="520"/>
        <v>0</v>
      </c>
      <c r="LT293" s="831">
        <f t="shared" si="520"/>
        <v>0</v>
      </c>
      <c r="LU293" s="831">
        <f t="shared" si="521"/>
        <v>0</v>
      </c>
      <c r="LV293" s="831">
        <f t="shared" si="521"/>
        <v>0</v>
      </c>
      <c r="LW293" s="831">
        <f t="shared" si="521"/>
        <v>0</v>
      </c>
      <c r="LX293" s="831">
        <f t="shared" si="521"/>
        <v>0</v>
      </c>
      <c r="LY293" s="831">
        <f t="shared" si="521"/>
        <v>0</v>
      </c>
      <c r="LZ293" s="831">
        <f t="shared" si="521"/>
        <v>0</v>
      </c>
      <c r="MA293" s="831">
        <f t="shared" si="521"/>
        <v>0</v>
      </c>
      <c r="MB293" s="831">
        <f t="shared" si="521"/>
        <v>0</v>
      </c>
      <c r="MC293" s="831">
        <f t="shared" si="521"/>
        <v>0</v>
      </c>
      <c r="MD293" s="831">
        <f t="shared" si="521"/>
        <v>0</v>
      </c>
      <c r="ME293" s="831">
        <f t="shared" si="521"/>
        <v>0</v>
      </c>
      <c r="MF293" s="831">
        <f t="shared" si="521"/>
        <v>0</v>
      </c>
      <c r="MG293" s="831">
        <f t="shared" si="521"/>
        <v>0</v>
      </c>
      <c r="MH293" s="831">
        <f t="shared" si="521"/>
        <v>0</v>
      </c>
      <c r="MI293" s="831">
        <f t="shared" si="521"/>
        <v>0</v>
      </c>
      <c r="MJ293" s="831">
        <f t="shared" si="521"/>
        <v>0</v>
      </c>
      <c r="MK293" s="831">
        <f t="shared" si="521"/>
        <v>0</v>
      </c>
      <c r="ML293" s="831">
        <f t="shared" si="521"/>
        <v>0</v>
      </c>
      <c r="MM293" s="831">
        <f t="shared" si="521"/>
        <v>0</v>
      </c>
      <c r="MN293" s="831">
        <f t="shared" si="521"/>
        <v>0</v>
      </c>
      <c r="MO293" s="831">
        <f t="shared" si="521"/>
        <v>0</v>
      </c>
      <c r="MP293" s="831">
        <f t="shared" si="521"/>
        <v>0</v>
      </c>
      <c r="MQ293" s="831">
        <f t="shared" si="521"/>
        <v>0</v>
      </c>
      <c r="MR293" s="831">
        <f t="shared" si="521"/>
        <v>0</v>
      </c>
      <c r="MS293" s="831">
        <f t="shared" si="521"/>
        <v>0</v>
      </c>
      <c r="MT293" s="831">
        <f t="shared" si="521"/>
        <v>0</v>
      </c>
      <c r="MU293" s="831">
        <f t="shared" si="521"/>
        <v>0</v>
      </c>
      <c r="MV293" s="831">
        <f t="shared" si="521"/>
        <v>0</v>
      </c>
      <c r="MW293" s="831">
        <f t="shared" si="521"/>
        <v>0</v>
      </c>
      <c r="MX293" s="831">
        <f t="shared" si="521"/>
        <v>0</v>
      </c>
      <c r="MY293" s="831">
        <f t="shared" si="521"/>
        <v>0</v>
      </c>
      <c r="MZ293" s="831">
        <f t="shared" si="521"/>
        <v>0</v>
      </c>
      <c r="NA293" s="831">
        <f t="shared" si="521"/>
        <v>0</v>
      </c>
      <c r="NB293" s="831">
        <f t="shared" si="521"/>
        <v>0</v>
      </c>
      <c r="NC293" s="831">
        <f t="shared" si="521"/>
        <v>0</v>
      </c>
      <c r="ND293" s="831">
        <f t="shared" si="521"/>
        <v>0</v>
      </c>
      <c r="NE293" s="831">
        <f t="shared" si="521"/>
        <v>0</v>
      </c>
      <c r="NF293" s="831">
        <f t="shared" si="521"/>
        <v>0</v>
      </c>
      <c r="NG293" s="831">
        <f t="shared" si="521"/>
        <v>0</v>
      </c>
      <c r="NH293" s="831">
        <f t="shared" si="521"/>
        <v>0</v>
      </c>
      <c r="NI293" s="831">
        <f t="shared" si="521"/>
        <v>0</v>
      </c>
      <c r="NJ293" s="831">
        <f t="shared" si="521"/>
        <v>0</v>
      </c>
      <c r="NK293" s="831">
        <f t="shared" si="521"/>
        <v>0</v>
      </c>
      <c r="NL293" s="831">
        <f t="shared" si="521"/>
        <v>0</v>
      </c>
      <c r="NM293" s="831">
        <f t="shared" si="521"/>
        <v>0</v>
      </c>
      <c r="NN293" s="831">
        <f t="shared" si="521"/>
        <v>0</v>
      </c>
      <c r="NO293" s="831">
        <f t="shared" si="521"/>
        <v>0</v>
      </c>
      <c r="NP293" s="831">
        <f t="shared" si="521"/>
        <v>0</v>
      </c>
      <c r="NQ293" s="831">
        <f t="shared" si="521"/>
        <v>0</v>
      </c>
      <c r="NR293" s="831">
        <f t="shared" si="521"/>
        <v>0</v>
      </c>
      <c r="NS293" s="831">
        <f t="shared" si="521"/>
        <v>0</v>
      </c>
      <c r="NT293" s="831">
        <f t="shared" si="521"/>
        <v>0</v>
      </c>
      <c r="NU293" s="831">
        <f t="shared" si="521"/>
        <v>0</v>
      </c>
      <c r="NV293" s="831">
        <f t="shared" si="521"/>
        <v>0</v>
      </c>
      <c r="NW293" s="831">
        <f t="shared" si="521"/>
        <v>0</v>
      </c>
      <c r="NX293" s="831">
        <f t="shared" si="521"/>
        <v>0</v>
      </c>
      <c r="NY293" s="831">
        <f t="shared" si="521"/>
        <v>0</v>
      </c>
      <c r="NZ293" s="831">
        <f t="shared" si="521"/>
        <v>0</v>
      </c>
      <c r="OA293" s="831">
        <f t="shared" si="521"/>
        <v>0</v>
      </c>
      <c r="OB293" s="831">
        <f t="shared" si="521"/>
        <v>0</v>
      </c>
      <c r="OC293" s="831">
        <f t="shared" si="521"/>
        <v>0</v>
      </c>
      <c r="OD293" s="831">
        <f t="shared" si="521"/>
        <v>0</v>
      </c>
      <c r="OE293" s="831">
        <f t="shared" si="521"/>
        <v>0</v>
      </c>
      <c r="OF293" s="831">
        <f t="shared" si="521"/>
        <v>0</v>
      </c>
      <c r="OG293" s="831">
        <f t="shared" si="522"/>
        <v>0</v>
      </c>
      <c r="OH293" s="831">
        <f t="shared" si="522"/>
        <v>0</v>
      </c>
      <c r="OI293" s="831">
        <f t="shared" si="522"/>
        <v>0</v>
      </c>
      <c r="OJ293" s="831">
        <f t="shared" si="522"/>
        <v>0</v>
      </c>
      <c r="OK293" s="831">
        <f t="shared" si="522"/>
        <v>0</v>
      </c>
      <c r="OL293" s="831">
        <f t="shared" si="522"/>
        <v>0</v>
      </c>
      <c r="OM293" s="831">
        <f t="shared" si="522"/>
        <v>0</v>
      </c>
      <c r="ON293" s="831">
        <f t="shared" si="522"/>
        <v>0</v>
      </c>
      <c r="OO293" s="831">
        <f t="shared" si="522"/>
        <v>0</v>
      </c>
      <c r="OP293" s="831">
        <f t="shared" si="522"/>
        <v>0</v>
      </c>
      <c r="OQ293" s="831">
        <f t="shared" si="522"/>
        <v>0</v>
      </c>
      <c r="OR293" s="831">
        <f t="shared" si="522"/>
        <v>0</v>
      </c>
      <c r="OS293" s="831">
        <f t="shared" si="522"/>
        <v>0</v>
      </c>
      <c r="OT293" s="831">
        <f t="shared" si="522"/>
        <v>0</v>
      </c>
      <c r="OU293" s="831">
        <f t="shared" si="522"/>
        <v>0</v>
      </c>
      <c r="OV293" s="831">
        <f t="shared" si="522"/>
        <v>0</v>
      </c>
      <c r="OW293" s="831">
        <f t="shared" si="522"/>
        <v>0</v>
      </c>
      <c r="OX293" s="831">
        <f t="shared" si="522"/>
        <v>0</v>
      </c>
      <c r="OY293" s="831">
        <f t="shared" si="522"/>
        <v>0</v>
      </c>
      <c r="OZ293" s="831">
        <f t="shared" si="522"/>
        <v>0</v>
      </c>
      <c r="PA293" s="831">
        <f t="shared" si="522"/>
        <v>0</v>
      </c>
      <c r="PB293" s="831">
        <f t="shared" si="522"/>
        <v>0</v>
      </c>
      <c r="PC293" s="831">
        <f t="shared" si="522"/>
        <v>0</v>
      </c>
      <c r="PD293" s="831">
        <f t="shared" si="522"/>
        <v>0</v>
      </c>
      <c r="PE293" s="831">
        <f t="shared" si="522"/>
        <v>0</v>
      </c>
      <c r="PF293" s="831">
        <f t="shared" si="522"/>
        <v>0</v>
      </c>
      <c r="PG293" s="831">
        <f t="shared" si="522"/>
        <v>0</v>
      </c>
      <c r="PH293" s="831">
        <f t="shared" si="522"/>
        <v>0</v>
      </c>
      <c r="PI293" s="831">
        <f t="shared" si="522"/>
        <v>0</v>
      </c>
      <c r="PJ293" s="831">
        <f t="shared" si="522"/>
        <v>0</v>
      </c>
      <c r="PK293" s="831">
        <f t="shared" si="522"/>
        <v>0</v>
      </c>
      <c r="PL293" s="831">
        <f t="shared" si="522"/>
        <v>0</v>
      </c>
      <c r="PM293" s="831">
        <f t="shared" si="522"/>
        <v>0</v>
      </c>
      <c r="PN293" s="831">
        <f t="shared" si="522"/>
        <v>0</v>
      </c>
      <c r="PO293" s="831">
        <f t="shared" si="522"/>
        <v>0</v>
      </c>
      <c r="PP293" s="831">
        <f t="shared" si="522"/>
        <v>0</v>
      </c>
      <c r="PQ293" s="831">
        <f t="shared" si="522"/>
        <v>0</v>
      </c>
      <c r="PR293" s="831">
        <f t="shared" si="522"/>
        <v>0</v>
      </c>
      <c r="PS293" s="831">
        <f t="shared" si="522"/>
        <v>0</v>
      </c>
      <c r="PT293" s="831">
        <f t="shared" si="522"/>
        <v>0</v>
      </c>
      <c r="PU293" s="831">
        <f t="shared" si="522"/>
        <v>0</v>
      </c>
      <c r="PV293" s="831">
        <f t="shared" si="522"/>
        <v>0</v>
      </c>
      <c r="PW293" s="831">
        <f t="shared" si="522"/>
        <v>0</v>
      </c>
      <c r="PX293" s="831">
        <f t="shared" si="522"/>
        <v>0</v>
      </c>
      <c r="PY293" s="831">
        <f t="shared" si="522"/>
        <v>0</v>
      </c>
      <c r="PZ293" s="831">
        <f t="shared" si="522"/>
        <v>0</v>
      </c>
      <c r="QA293" s="831">
        <f t="shared" si="522"/>
        <v>0</v>
      </c>
      <c r="QB293" s="831">
        <f t="shared" si="522"/>
        <v>0</v>
      </c>
      <c r="QC293" s="831">
        <f t="shared" si="522"/>
        <v>0</v>
      </c>
      <c r="QD293" s="831">
        <f t="shared" si="522"/>
        <v>0</v>
      </c>
      <c r="QE293" s="831">
        <f t="shared" si="522"/>
        <v>0</v>
      </c>
      <c r="QF293" s="831">
        <f t="shared" si="522"/>
        <v>0</v>
      </c>
      <c r="QG293" s="831">
        <f t="shared" si="522"/>
        <v>0</v>
      </c>
      <c r="QH293" s="831">
        <f t="shared" si="522"/>
        <v>0</v>
      </c>
      <c r="QI293" s="831">
        <f t="shared" si="522"/>
        <v>0</v>
      </c>
      <c r="QJ293" s="831">
        <f t="shared" si="522"/>
        <v>0</v>
      </c>
      <c r="QK293" s="831">
        <f t="shared" si="522"/>
        <v>0</v>
      </c>
      <c r="QL293" s="831">
        <f t="shared" si="522"/>
        <v>0</v>
      </c>
      <c r="QM293" s="831">
        <f t="shared" si="522"/>
        <v>0</v>
      </c>
      <c r="QN293" s="831">
        <f t="shared" si="522"/>
        <v>0</v>
      </c>
      <c r="QO293" s="831">
        <f t="shared" si="522"/>
        <v>0</v>
      </c>
      <c r="QP293" s="831">
        <f t="shared" si="522"/>
        <v>0</v>
      </c>
      <c r="QQ293" s="831">
        <f t="shared" si="522"/>
        <v>0</v>
      </c>
      <c r="QR293" s="831">
        <f t="shared" si="522"/>
        <v>0</v>
      </c>
      <c r="QS293" s="831">
        <f t="shared" si="523"/>
        <v>0</v>
      </c>
      <c r="QT293" s="831">
        <f t="shared" si="523"/>
        <v>0</v>
      </c>
      <c r="QU293" s="831">
        <f t="shared" si="523"/>
        <v>0</v>
      </c>
      <c r="QV293" s="831">
        <f t="shared" si="523"/>
        <v>0</v>
      </c>
      <c r="QW293" s="831">
        <f t="shared" si="523"/>
        <v>0</v>
      </c>
      <c r="QX293" s="831">
        <f t="shared" si="523"/>
        <v>0</v>
      </c>
      <c r="QY293" s="831">
        <f t="shared" si="523"/>
        <v>0</v>
      </c>
      <c r="QZ293" s="831">
        <f t="shared" si="523"/>
        <v>0</v>
      </c>
      <c r="RA293" s="831">
        <f t="shared" si="523"/>
        <v>0</v>
      </c>
      <c r="RB293" s="831">
        <f t="shared" si="523"/>
        <v>0</v>
      </c>
      <c r="RC293" s="831">
        <f t="shared" si="523"/>
        <v>0</v>
      </c>
      <c r="RD293" s="831">
        <f t="shared" si="523"/>
        <v>0</v>
      </c>
      <c r="RE293" s="831">
        <f t="shared" si="523"/>
        <v>0</v>
      </c>
      <c r="RF293" s="831">
        <f t="shared" si="523"/>
        <v>0</v>
      </c>
      <c r="RG293" s="831">
        <f t="shared" si="523"/>
        <v>0</v>
      </c>
      <c r="RH293" s="831">
        <f t="shared" si="523"/>
        <v>0</v>
      </c>
      <c r="RI293" s="831">
        <f t="shared" si="523"/>
        <v>0</v>
      </c>
      <c r="RJ293" s="831">
        <f t="shared" si="523"/>
        <v>0</v>
      </c>
      <c r="RK293" s="831">
        <f t="shared" si="523"/>
        <v>0</v>
      </c>
      <c r="RL293" s="831">
        <f t="shared" si="523"/>
        <v>0</v>
      </c>
      <c r="RM293" s="831">
        <f t="shared" si="523"/>
        <v>0</v>
      </c>
      <c r="RN293" s="831">
        <f t="shared" si="523"/>
        <v>0</v>
      </c>
      <c r="RO293" s="831">
        <f t="shared" si="523"/>
        <v>0</v>
      </c>
      <c r="RP293" s="831">
        <f t="shared" si="523"/>
        <v>0</v>
      </c>
      <c r="RQ293" s="831">
        <f t="shared" si="523"/>
        <v>0</v>
      </c>
      <c r="RR293" s="831">
        <f t="shared" si="523"/>
        <v>0</v>
      </c>
      <c r="RS293" s="831">
        <f t="shared" si="523"/>
        <v>0</v>
      </c>
      <c r="RT293" s="831">
        <f t="shared" si="523"/>
        <v>0</v>
      </c>
      <c r="RU293" s="831">
        <f t="shared" si="523"/>
        <v>0</v>
      </c>
      <c r="RV293" s="831">
        <f t="shared" si="523"/>
        <v>0</v>
      </c>
      <c r="RW293" s="831">
        <f t="shared" si="523"/>
        <v>0</v>
      </c>
      <c r="RX293" s="831">
        <f t="shared" si="523"/>
        <v>0</v>
      </c>
      <c r="RY293" s="831">
        <f t="shared" si="523"/>
        <v>0</v>
      </c>
      <c r="RZ293" s="831">
        <f t="shared" si="523"/>
        <v>0</v>
      </c>
      <c r="SA293" s="831">
        <f t="shared" si="523"/>
        <v>0</v>
      </c>
      <c r="SB293" s="831">
        <f t="shared" si="523"/>
        <v>0</v>
      </c>
      <c r="SC293" s="831">
        <f t="shared" si="523"/>
        <v>0</v>
      </c>
      <c r="SD293" s="831">
        <f t="shared" si="523"/>
        <v>0</v>
      </c>
      <c r="SE293" s="831">
        <f t="shared" si="523"/>
        <v>0</v>
      </c>
      <c r="SF293" s="831">
        <f t="shared" si="523"/>
        <v>0</v>
      </c>
      <c r="SG293" s="831">
        <f t="shared" si="523"/>
        <v>0</v>
      </c>
      <c r="SH293" s="831">
        <f t="shared" si="523"/>
        <v>0</v>
      </c>
      <c r="SI293" s="831">
        <f t="shared" si="523"/>
        <v>0</v>
      </c>
      <c r="SJ293" s="831">
        <f t="shared" si="523"/>
        <v>0</v>
      </c>
      <c r="SK293" s="267">
        <f t="shared" si="514"/>
        <v>0</v>
      </c>
      <c r="SL293" s="254"/>
      <c r="SM293" s="242"/>
      <c r="SN293" s="242"/>
      <c r="SO293" s="242"/>
    </row>
    <row r="294" spans="1:509" outlineLevel="3" x14ac:dyDescent="0.35">
      <c r="A294" s="242"/>
      <c r="B294" s="251"/>
      <c r="C294" s="438">
        <f t="shared" si="515"/>
        <v>4</v>
      </c>
      <c r="D294" s="267"/>
      <c r="E294" s="316">
        <f t="shared" si="505"/>
        <v>153</v>
      </c>
      <c r="F294" s="322"/>
      <c r="G294" s="322"/>
      <c r="H294" s="267"/>
      <c r="I294" s="540"/>
      <c r="J294" s="554" t="s">
        <v>858</v>
      </c>
      <c r="K294" s="541"/>
      <c r="L294" s="831">
        <f t="shared" si="524"/>
        <v>0</v>
      </c>
      <c r="M294" s="831">
        <f t="shared" si="524"/>
        <v>0</v>
      </c>
      <c r="N294" s="831">
        <f t="shared" si="524"/>
        <v>0</v>
      </c>
      <c r="O294" s="831">
        <f t="shared" si="524"/>
        <v>0</v>
      </c>
      <c r="P294" s="831">
        <f t="shared" si="524"/>
        <v>0</v>
      </c>
      <c r="Q294" s="831">
        <f t="shared" si="524"/>
        <v>0</v>
      </c>
      <c r="R294" s="831">
        <f t="shared" si="524"/>
        <v>0</v>
      </c>
      <c r="S294" s="831">
        <f t="shared" si="524"/>
        <v>0</v>
      </c>
      <c r="T294" s="831">
        <f t="shared" si="524"/>
        <v>0</v>
      </c>
      <c r="U294" s="831">
        <f t="shared" si="524"/>
        <v>0</v>
      </c>
      <c r="V294" s="831">
        <f t="shared" si="524"/>
        <v>0</v>
      </c>
      <c r="W294" s="831">
        <f t="shared" si="524"/>
        <v>0</v>
      </c>
      <c r="X294" s="831">
        <f t="shared" si="524"/>
        <v>0</v>
      </c>
      <c r="Y294" s="831">
        <f t="shared" si="524"/>
        <v>0</v>
      </c>
      <c r="Z294" s="831">
        <f t="shared" si="524"/>
        <v>0</v>
      </c>
      <c r="AA294" s="831">
        <f t="shared" si="524"/>
        <v>0</v>
      </c>
      <c r="AB294" s="831">
        <f t="shared" si="516"/>
        <v>0</v>
      </c>
      <c r="AC294" s="831">
        <f t="shared" si="516"/>
        <v>0</v>
      </c>
      <c r="AD294" s="831">
        <f t="shared" si="516"/>
        <v>0</v>
      </c>
      <c r="AE294" s="831">
        <f t="shared" si="516"/>
        <v>0</v>
      </c>
      <c r="AF294" s="831">
        <f t="shared" si="516"/>
        <v>0</v>
      </c>
      <c r="AG294" s="831">
        <f t="shared" si="516"/>
        <v>0</v>
      </c>
      <c r="AH294" s="831">
        <f t="shared" si="516"/>
        <v>0</v>
      </c>
      <c r="AI294" s="831">
        <f t="shared" si="516"/>
        <v>0</v>
      </c>
      <c r="AJ294" s="831">
        <f t="shared" si="516"/>
        <v>0</v>
      </c>
      <c r="AK294" s="831">
        <f t="shared" si="516"/>
        <v>0</v>
      </c>
      <c r="AL294" s="831">
        <f t="shared" si="516"/>
        <v>0</v>
      </c>
      <c r="AM294" s="831">
        <f t="shared" si="516"/>
        <v>0</v>
      </c>
      <c r="AN294" s="831">
        <f t="shared" si="516"/>
        <v>0</v>
      </c>
      <c r="AO294" s="831">
        <f t="shared" si="516"/>
        <v>0</v>
      </c>
      <c r="AP294" s="831">
        <f t="shared" si="516"/>
        <v>0</v>
      </c>
      <c r="AQ294" s="831">
        <f t="shared" si="516"/>
        <v>0</v>
      </c>
      <c r="AR294" s="831">
        <f t="shared" si="516"/>
        <v>0</v>
      </c>
      <c r="AS294" s="831">
        <f t="shared" si="516"/>
        <v>0</v>
      </c>
      <c r="AT294" s="831">
        <f t="shared" si="516"/>
        <v>0</v>
      </c>
      <c r="AU294" s="831">
        <f t="shared" si="516"/>
        <v>0</v>
      </c>
      <c r="AV294" s="831">
        <f t="shared" si="516"/>
        <v>0</v>
      </c>
      <c r="AW294" s="831">
        <f t="shared" si="516"/>
        <v>0</v>
      </c>
      <c r="AX294" s="831">
        <f t="shared" si="516"/>
        <v>0</v>
      </c>
      <c r="AY294" s="831">
        <f t="shared" si="516"/>
        <v>0</v>
      </c>
      <c r="AZ294" s="831">
        <f t="shared" si="516"/>
        <v>0</v>
      </c>
      <c r="BA294" s="831">
        <f t="shared" si="516"/>
        <v>0</v>
      </c>
      <c r="BB294" s="831">
        <f t="shared" si="516"/>
        <v>0</v>
      </c>
      <c r="BC294" s="831">
        <f t="shared" si="516"/>
        <v>0</v>
      </c>
      <c r="BD294" s="831">
        <f t="shared" si="516"/>
        <v>0</v>
      </c>
      <c r="BE294" s="831">
        <f t="shared" si="516"/>
        <v>0</v>
      </c>
      <c r="BF294" s="831">
        <f t="shared" si="516"/>
        <v>0</v>
      </c>
      <c r="BG294" s="831">
        <f t="shared" si="516"/>
        <v>0</v>
      </c>
      <c r="BH294" s="831">
        <f t="shared" si="516"/>
        <v>0</v>
      </c>
      <c r="BI294" s="831">
        <f t="shared" si="516"/>
        <v>0</v>
      </c>
      <c r="BJ294" s="831">
        <f t="shared" si="516"/>
        <v>0</v>
      </c>
      <c r="BK294" s="831">
        <f t="shared" si="516"/>
        <v>0</v>
      </c>
      <c r="BL294" s="831">
        <f t="shared" si="516"/>
        <v>0</v>
      </c>
      <c r="BM294" s="831">
        <f t="shared" si="516"/>
        <v>0</v>
      </c>
      <c r="BN294" s="831">
        <f t="shared" si="516"/>
        <v>0</v>
      </c>
      <c r="BO294" s="831">
        <f t="shared" si="516"/>
        <v>0</v>
      </c>
      <c r="BP294" s="831">
        <f t="shared" si="516"/>
        <v>0</v>
      </c>
      <c r="BQ294" s="831">
        <f t="shared" si="516"/>
        <v>0</v>
      </c>
      <c r="BR294" s="831">
        <f t="shared" si="516"/>
        <v>0</v>
      </c>
      <c r="BS294" s="831">
        <f t="shared" si="516"/>
        <v>0</v>
      </c>
      <c r="BT294" s="831">
        <f t="shared" si="516"/>
        <v>0</v>
      </c>
      <c r="BU294" s="831">
        <f t="shared" si="516"/>
        <v>0</v>
      </c>
      <c r="BV294" s="831">
        <f t="shared" si="516"/>
        <v>0</v>
      </c>
      <c r="BW294" s="831">
        <f t="shared" si="516"/>
        <v>0</v>
      </c>
      <c r="BX294" s="831">
        <f t="shared" si="516"/>
        <v>0</v>
      </c>
      <c r="BY294" s="831">
        <f t="shared" si="517"/>
        <v>0</v>
      </c>
      <c r="BZ294" s="831">
        <f t="shared" si="517"/>
        <v>0</v>
      </c>
      <c r="CA294" s="831">
        <f t="shared" si="517"/>
        <v>0</v>
      </c>
      <c r="CB294" s="831">
        <f t="shared" si="517"/>
        <v>0</v>
      </c>
      <c r="CC294" s="831">
        <f t="shared" si="517"/>
        <v>0</v>
      </c>
      <c r="CD294" s="831">
        <f t="shared" si="517"/>
        <v>0</v>
      </c>
      <c r="CE294" s="831">
        <f t="shared" si="517"/>
        <v>0</v>
      </c>
      <c r="CF294" s="831">
        <f t="shared" si="517"/>
        <v>0</v>
      </c>
      <c r="CG294" s="831">
        <f t="shared" si="517"/>
        <v>0</v>
      </c>
      <c r="CH294" s="831">
        <f t="shared" si="517"/>
        <v>0</v>
      </c>
      <c r="CI294" s="831">
        <f t="shared" si="517"/>
        <v>0</v>
      </c>
      <c r="CJ294" s="831">
        <f t="shared" si="517"/>
        <v>0</v>
      </c>
      <c r="CK294" s="831">
        <f t="shared" si="517"/>
        <v>0</v>
      </c>
      <c r="CL294" s="831">
        <f t="shared" si="517"/>
        <v>0</v>
      </c>
      <c r="CM294" s="831">
        <f t="shared" si="517"/>
        <v>0</v>
      </c>
      <c r="CN294" s="831">
        <f t="shared" si="517"/>
        <v>0</v>
      </c>
      <c r="CO294" s="831">
        <f t="shared" si="517"/>
        <v>0</v>
      </c>
      <c r="CP294" s="831">
        <f t="shared" si="517"/>
        <v>0</v>
      </c>
      <c r="CQ294" s="831">
        <f t="shared" si="517"/>
        <v>0</v>
      </c>
      <c r="CR294" s="831">
        <f t="shared" si="517"/>
        <v>0</v>
      </c>
      <c r="CS294" s="831">
        <f t="shared" si="517"/>
        <v>0</v>
      </c>
      <c r="CT294" s="831">
        <f t="shared" si="517"/>
        <v>0</v>
      </c>
      <c r="CU294" s="831">
        <f t="shared" si="517"/>
        <v>0</v>
      </c>
      <c r="CV294" s="831">
        <f t="shared" si="517"/>
        <v>0</v>
      </c>
      <c r="CW294" s="831">
        <f t="shared" si="517"/>
        <v>0</v>
      </c>
      <c r="CX294" s="831">
        <f t="shared" si="517"/>
        <v>0</v>
      </c>
      <c r="CY294" s="831">
        <f t="shared" si="517"/>
        <v>0</v>
      </c>
      <c r="CZ294" s="831">
        <f t="shared" si="517"/>
        <v>0</v>
      </c>
      <c r="DA294" s="831">
        <f t="shared" si="517"/>
        <v>0</v>
      </c>
      <c r="DB294" s="831">
        <f t="shared" si="517"/>
        <v>0</v>
      </c>
      <c r="DC294" s="831">
        <f t="shared" si="517"/>
        <v>0</v>
      </c>
      <c r="DD294" s="831">
        <f t="shared" si="517"/>
        <v>0</v>
      </c>
      <c r="DE294" s="831">
        <f t="shared" si="517"/>
        <v>0</v>
      </c>
      <c r="DF294" s="831">
        <f t="shared" si="517"/>
        <v>0</v>
      </c>
      <c r="DG294" s="831">
        <f t="shared" si="517"/>
        <v>0</v>
      </c>
      <c r="DH294" s="831">
        <f t="shared" si="517"/>
        <v>0</v>
      </c>
      <c r="DI294" s="831">
        <f t="shared" si="517"/>
        <v>0</v>
      </c>
      <c r="DJ294" s="831">
        <f t="shared" si="517"/>
        <v>0</v>
      </c>
      <c r="DK294" s="831">
        <f t="shared" si="517"/>
        <v>0</v>
      </c>
      <c r="DL294" s="831">
        <f t="shared" si="517"/>
        <v>0</v>
      </c>
      <c r="DM294" s="831">
        <f t="shared" si="517"/>
        <v>0</v>
      </c>
      <c r="DN294" s="831">
        <f t="shared" si="517"/>
        <v>0</v>
      </c>
      <c r="DO294" s="831">
        <f t="shared" si="517"/>
        <v>0</v>
      </c>
      <c r="DP294" s="831">
        <f t="shared" si="517"/>
        <v>0</v>
      </c>
      <c r="DQ294" s="831">
        <f t="shared" si="517"/>
        <v>0</v>
      </c>
      <c r="DR294" s="831">
        <f t="shared" si="517"/>
        <v>0</v>
      </c>
      <c r="DS294" s="831">
        <f t="shared" si="517"/>
        <v>0</v>
      </c>
      <c r="DT294" s="831">
        <f t="shared" si="517"/>
        <v>0</v>
      </c>
      <c r="DU294" s="831">
        <f t="shared" si="517"/>
        <v>0</v>
      </c>
      <c r="DV294" s="831">
        <f t="shared" si="517"/>
        <v>0</v>
      </c>
      <c r="DW294" s="831">
        <f t="shared" si="517"/>
        <v>0</v>
      </c>
      <c r="DX294" s="831">
        <f t="shared" si="517"/>
        <v>0</v>
      </c>
      <c r="DY294" s="831">
        <f t="shared" si="517"/>
        <v>0</v>
      </c>
      <c r="DZ294" s="831">
        <f t="shared" si="517"/>
        <v>0</v>
      </c>
      <c r="EA294" s="831">
        <f t="shared" si="517"/>
        <v>0</v>
      </c>
      <c r="EB294" s="831">
        <f t="shared" si="517"/>
        <v>0</v>
      </c>
      <c r="EC294" s="831">
        <f t="shared" si="517"/>
        <v>0</v>
      </c>
      <c r="ED294" s="831">
        <f t="shared" si="517"/>
        <v>0</v>
      </c>
      <c r="EE294" s="831">
        <f t="shared" si="517"/>
        <v>0</v>
      </c>
      <c r="EF294" s="831">
        <f t="shared" si="517"/>
        <v>0</v>
      </c>
      <c r="EG294" s="831">
        <f t="shared" si="517"/>
        <v>0</v>
      </c>
      <c r="EH294" s="831">
        <f t="shared" si="517"/>
        <v>0</v>
      </c>
      <c r="EI294" s="831">
        <f t="shared" si="517"/>
        <v>0</v>
      </c>
      <c r="EJ294" s="831">
        <f t="shared" si="517"/>
        <v>0</v>
      </c>
      <c r="EK294" s="831">
        <f t="shared" si="518"/>
        <v>0</v>
      </c>
      <c r="EL294" s="831">
        <f t="shared" si="518"/>
        <v>0</v>
      </c>
      <c r="EM294" s="831">
        <f t="shared" si="518"/>
        <v>0</v>
      </c>
      <c r="EN294" s="831">
        <f t="shared" si="518"/>
        <v>0</v>
      </c>
      <c r="EO294" s="831">
        <f t="shared" si="518"/>
        <v>0</v>
      </c>
      <c r="EP294" s="831">
        <f t="shared" si="518"/>
        <v>0</v>
      </c>
      <c r="EQ294" s="831">
        <f t="shared" si="518"/>
        <v>0</v>
      </c>
      <c r="ER294" s="831">
        <f t="shared" si="518"/>
        <v>0</v>
      </c>
      <c r="ES294" s="831">
        <f t="shared" si="518"/>
        <v>0</v>
      </c>
      <c r="ET294" s="831">
        <f t="shared" si="518"/>
        <v>0</v>
      </c>
      <c r="EU294" s="831">
        <f t="shared" si="518"/>
        <v>0</v>
      </c>
      <c r="EV294" s="831">
        <f t="shared" si="518"/>
        <v>0</v>
      </c>
      <c r="EW294" s="831">
        <f t="shared" si="518"/>
        <v>0</v>
      </c>
      <c r="EX294" s="831">
        <f t="shared" si="518"/>
        <v>0</v>
      </c>
      <c r="EY294" s="831">
        <f t="shared" si="518"/>
        <v>0</v>
      </c>
      <c r="EZ294" s="831">
        <f t="shared" si="518"/>
        <v>0</v>
      </c>
      <c r="FA294" s="831">
        <f t="shared" si="518"/>
        <v>0</v>
      </c>
      <c r="FB294" s="831">
        <f t="shared" si="518"/>
        <v>0</v>
      </c>
      <c r="FC294" s="831">
        <f t="shared" si="518"/>
        <v>0</v>
      </c>
      <c r="FD294" s="831">
        <f t="shared" si="518"/>
        <v>0</v>
      </c>
      <c r="FE294" s="831">
        <f t="shared" si="518"/>
        <v>0</v>
      </c>
      <c r="FF294" s="831">
        <f t="shared" si="518"/>
        <v>0</v>
      </c>
      <c r="FG294" s="831">
        <f t="shared" si="518"/>
        <v>0</v>
      </c>
      <c r="FH294" s="831">
        <f t="shared" si="518"/>
        <v>0</v>
      </c>
      <c r="FI294" s="831">
        <f t="shared" si="518"/>
        <v>0</v>
      </c>
      <c r="FJ294" s="831">
        <f t="shared" si="518"/>
        <v>0</v>
      </c>
      <c r="FK294" s="831">
        <f t="shared" si="518"/>
        <v>0</v>
      </c>
      <c r="FL294" s="831">
        <f t="shared" si="518"/>
        <v>0</v>
      </c>
      <c r="FM294" s="831">
        <f t="shared" si="518"/>
        <v>0</v>
      </c>
      <c r="FN294" s="831">
        <f t="shared" si="518"/>
        <v>0</v>
      </c>
      <c r="FO294" s="831">
        <f t="shared" si="518"/>
        <v>0</v>
      </c>
      <c r="FP294" s="831">
        <f t="shared" si="518"/>
        <v>0</v>
      </c>
      <c r="FQ294" s="831">
        <f t="shared" si="518"/>
        <v>0</v>
      </c>
      <c r="FR294" s="831">
        <f t="shared" si="518"/>
        <v>0</v>
      </c>
      <c r="FS294" s="831">
        <f t="shared" si="518"/>
        <v>0</v>
      </c>
      <c r="FT294" s="831">
        <f t="shared" si="518"/>
        <v>0</v>
      </c>
      <c r="FU294" s="831">
        <f t="shared" si="518"/>
        <v>0</v>
      </c>
      <c r="FV294" s="831">
        <f t="shared" si="518"/>
        <v>0</v>
      </c>
      <c r="FW294" s="831">
        <f t="shared" si="518"/>
        <v>0</v>
      </c>
      <c r="FX294" s="831">
        <f t="shared" si="518"/>
        <v>0</v>
      </c>
      <c r="FY294" s="831">
        <f t="shared" si="518"/>
        <v>0</v>
      </c>
      <c r="FZ294" s="831">
        <f t="shared" si="518"/>
        <v>0</v>
      </c>
      <c r="GA294" s="831">
        <f t="shared" si="518"/>
        <v>0</v>
      </c>
      <c r="GB294" s="831">
        <f t="shared" si="518"/>
        <v>0</v>
      </c>
      <c r="GC294" s="831">
        <f t="shared" si="518"/>
        <v>0</v>
      </c>
      <c r="GD294" s="831">
        <f t="shared" si="518"/>
        <v>0</v>
      </c>
      <c r="GE294" s="831">
        <f t="shared" si="518"/>
        <v>0</v>
      </c>
      <c r="GF294" s="831">
        <f t="shared" si="518"/>
        <v>0</v>
      </c>
      <c r="GG294" s="831">
        <f t="shared" si="518"/>
        <v>0</v>
      </c>
      <c r="GH294" s="831">
        <f t="shared" si="518"/>
        <v>0</v>
      </c>
      <c r="GI294" s="831">
        <f t="shared" si="518"/>
        <v>0</v>
      </c>
      <c r="GJ294" s="831">
        <f t="shared" si="518"/>
        <v>0</v>
      </c>
      <c r="GK294" s="831">
        <f t="shared" si="518"/>
        <v>0</v>
      </c>
      <c r="GL294" s="831">
        <f t="shared" si="518"/>
        <v>0</v>
      </c>
      <c r="GM294" s="831">
        <f t="shared" si="518"/>
        <v>0</v>
      </c>
      <c r="GN294" s="831">
        <f t="shared" si="518"/>
        <v>0</v>
      </c>
      <c r="GO294" s="831">
        <f t="shared" si="518"/>
        <v>0</v>
      </c>
      <c r="GP294" s="831">
        <f t="shared" si="518"/>
        <v>0</v>
      </c>
      <c r="GQ294" s="831">
        <f t="shared" si="518"/>
        <v>0</v>
      </c>
      <c r="GR294" s="831">
        <f t="shared" si="518"/>
        <v>0</v>
      </c>
      <c r="GS294" s="831">
        <f t="shared" si="518"/>
        <v>0</v>
      </c>
      <c r="GT294" s="831">
        <f t="shared" si="518"/>
        <v>0</v>
      </c>
      <c r="GU294" s="831">
        <f t="shared" si="518"/>
        <v>0</v>
      </c>
      <c r="GV294" s="831">
        <f t="shared" si="518"/>
        <v>0</v>
      </c>
      <c r="GW294" s="831">
        <f t="shared" si="519"/>
        <v>0</v>
      </c>
      <c r="GX294" s="831">
        <f t="shared" si="519"/>
        <v>0</v>
      </c>
      <c r="GY294" s="831">
        <f t="shared" si="519"/>
        <v>0</v>
      </c>
      <c r="GZ294" s="831">
        <f t="shared" si="519"/>
        <v>0</v>
      </c>
      <c r="HA294" s="831">
        <f t="shared" si="519"/>
        <v>0</v>
      </c>
      <c r="HB294" s="831">
        <f t="shared" si="519"/>
        <v>0</v>
      </c>
      <c r="HC294" s="831">
        <f t="shared" si="519"/>
        <v>0</v>
      </c>
      <c r="HD294" s="831">
        <f t="shared" si="519"/>
        <v>0</v>
      </c>
      <c r="HE294" s="831">
        <f t="shared" si="519"/>
        <v>0</v>
      </c>
      <c r="HF294" s="831">
        <f t="shared" si="519"/>
        <v>0</v>
      </c>
      <c r="HG294" s="831">
        <f t="shared" si="519"/>
        <v>0</v>
      </c>
      <c r="HH294" s="831">
        <f t="shared" si="519"/>
        <v>0</v>
      </c>
      <c r="HI294" s="831">
        <f t="shared" si="519"/>
        <v>0</v>
      </c>
      <c r="HJ294" s="831">
        <f t="shared" si="519"/>
        <v>0</v>
      </c>
      <c r="HK294" s="831">
        <f t="shared" si="519"/>
        <v>0</v>
      </c>
      <c r="HL294" s="831">
        <f t="shared" si="519"/>
        <v>0</v>
      </c>
      <c r="HM294" s="831">
        <f t="shared" si="519"/>
        <v>0</v>
      </c>
      <c r="HN294" s="831">
        <f t="shared" si="519"/>
        <v>0</v>
      </c>
      <c r="HO294" s="831">
        <f t="shared" si="519"/>
        <v>0</v>
      </c>
      <c r="HP294" s="831">
        <f t="shared" si="519"/>
        <v>0</v>
      </c>
      <c r="HQ294" s="831">
        <f t="shared" si="519"/>
        <v>0</v>
      </c>
      <c r="HR294" s="831">
        <f t="shared" si="519"/>
        <v>0</v>
      </c>
      <c r="HS294" s="831">
        <f t="shared" si="519"/>
        <v>0</v>
      </c>
      <c r="HT294" s="831">
        <f t="shared" si="519"/>
        <v>0</v>
      </c>
      <c r="HU294" s="831">
        <f t="shared" si="519"/>
        <v>0</v>
      </c>
      <c r="HV294" s="831">
        <f t="shared" si="519"/>
        <v>0</v>
      </c>
      <c r="HW294" s="831">
        <f t="shared" si="519"/>
        <v>0</v>
      </c>
      <c r="HX294" s="831">
        <f t="shared" si="519"/>
        <v>0</v>
      </c>
      <c r="HY294" s="831">
        <f t="shared" si="519"/>
        <v>0</v>
      </c>
      <c r="HZ294" s="831">
        <f t="shared" si="519"/>
        <v>0</v>
      </c>
      <c r="IA294" s="831">
        <f t="shared" si="519"/>
        <v>0</v>
      </c>
      <c r="IB294" s="831">
        <f t="shared" si="519"/>
        <v>0</v>
      </c>
      <c r="IC294" s="831">
        <f t="shared" si="519"/>
        <v>0</v>
      </c>
      <c r="ID294" s="831">
        <f t="shared" si="519"/>
        <v>0</v>
      </c>
      <c r="IE294" s="831">
        <f t="shared" si="519"/>
        <v>0</v>
      </c>
      <c r="IF294" s="831">
        <f t="shared" si="519"/>
        <v>0</v>
      </c>
      <c r="IG294" s="831">
        <f t="shared" si="519"/>
        <v>0</v>
      </c>
      <c r="IH294" s="831">
        <f t="shared" si="519"/>
        <v>0</v>
      </c>
      <c r="II294" s="831">
        <f t="shared" si="519"/>
        <v>0</v>
      </c>
      <c r="IJ294" s="831">
        <f t="shared" si="519"/>
        <v>0</v>
      </c>
      <c r="IK294" s="831">
        <f t="shared" si="519"/>
        <v>0</v>
      </c>
      <c r="IL294" s="831">
        <f t="shared" si="519"/>
        <v>0</v>
      </c>
      <c r="IM294" s="831">
        <f t="shared" si="519"/>
        <v>0</v>
      </c>
      <c r="IN294" s="831">
        <f t="shared" si="519"/>
        <v>0</v>
      </c>
      <c r="IO294" s="831">
        <f t="shared" si="519"/>
        <v>0</v>
      </c>
      <c r="IP294" s="831">
        <f t="shared" si="519"/>
        <v>0</v>
      </c>
      <c r="IQ294" s="831">
        <f t="shared" si="519"/>
        <v>0</v>
      </c>
      <c r="IR294" s="831">
        <f t="shared" si="519"/>
        <v>0</v>
      </c>
      <c r="IS294" s="831">
        <f t="shared" si="519"/>
        <v>0</v>
      </c>
      <c r="IT294" s="831">
        <f t="shared" si="519"/>
        <v>0</v>
      </c>
      <c r="IU294" s="831">
        <f t="shared" si="519"/>
        <v>0</v>
      </c>
      <c r="IV294" s="831">
        <f t="shared" si="519"/>
        <v>0</v>
      </c>
      <c r="IW294" s="831">
        <f t="shared" si="519"/>
        <v>0</v>
      </c>
      <c r="IX294" s="831">
        <f t="shared" si="519"/>
        <v>0</v>
      </c>
      <c r="IY294" s="831">
        <f t="shared" si="519"/>
        <v>0</v>
      </c>
      <c r="IZ294" s="831">
        <f t="shared" si="519"/>
        <v>0</v>
      </c>
      <c r="JA294" s="831">
        <f t="shared" si="519"/>
        <v>0</v>
      </c>
      <c r="JB294" s="831">
        <f t="shared" si="519"/>
        <v>0</v>
      </c>
      <c r="JC294" s="831">
        <f t="shared" si="519"/>
        <v>0</v>
      </c>
      <c r="JD294" s="831">
        <f t="shared" si="519"/>
        <v>0</v>
      </c>
      <c r="JE294" s="831">
        <f t="shared" si="519"/>
        <v>0</v>
      </c>
      <c r="JF294" s="831">
        <f t="shared" si="519"/>
        <v>0</v>
      </c>
      <c r="JG294" s="831">
        <f t="shared" si="519"/>
        <v>0</v>
      </c>
      <c r="JH294" s="831">
        <f t="shared" si="519"/>
        <v>0</v>
      </c>
      <c r="JI294" s="831">
        <f t="shared" si="520"/>
        <v>0</v>
      </c>
      <c r="JJ294" s="831">
        <f t="shared" si="520"/>
        <v>0</v>
      </c>
      <c r="JK294" s="831">
        <f t="shared" si="520"/>
        <v>0</v>
      </c>
      <c r="JL294" s="831">
        <f t="shared" si="520"/>
        <v>0</v>
      </c>
      <c r="JM294" s="831">
        <f t="shared" si="520"/>
        <v>0</v>
      </c>
      <c r="JN294" s="831">
        <f t="shared" si="520"/>
        <v>0</v>
      </c>
      <c r="JO294" s="831">
        <f t="shared" si="520"/>
        <v>0</v>
      </c>
      <c r="JP294" s="831">
        <f t="shared" si="520"/>
        <v>0</v>
      </c>
      <c r="JQ294" s="831">
        <f t="shared" si="520"/>
        <v>0</v>
      </c>
      <c r="JR294" s="831">
        <f t="shared" si="520"/>
        <v>0</v>
      </c>
      <c r="JS294" s="831">
        <f t="shared" si="520"/>
        <v>0</v>
      </c>
      <c r="JT294" s="831">
        <f t="shared" si="520"/>
        <v>0</v>
      </c>
      <c r="JU294" s="831">
        <f t="shared" si="520"/>
        <v>0</v>
      </c>
      <c r="JV294" s="831">
        <f t="shared" si="520"/>
        <v>0</v>
      </c>
      <c r="JW294" s="831">
        <f t="shared" si="520"/>
        <v>0</v>
      </c>
      <c r="JX294" s="831">
        <f t="shared" si="520"/>
        <v>0</v>
      </c>
      <c r="JY294" s="831">
        <f t="shared" si="520"/>
        <v>0</v>
      </c>
      <c r="JZ294" s="831">
        <f t="shared" si="520"/>
        <v>0</v>
      </c>
      <c r="KA294" s="831">
        <f t="shared" si="520"/>
        <v>0</v>
      </c>
      <c r="KB294" s="831">
        <f t="shared" si="520"/>
        <v>0</v>
      </c>
      <c r="KC294" s="831">
        <f t="shared" si="520"/>
        <v>0</v>
      </c>
      <c r="KD294" s="831">
        <f t="shared" si="520"/>
        <v>0</v>
      </c>
      <c r="KE294" s="831">
        <f t="shared" si="520"/>
        <v>0</v>
      </c>
      <c r="KF294" s="831">
        <f t="shared" si="520"/>
        <v>0</v>
      </c>
      <c r="KG294" s="831">
        <f t="shared" si="520"/>
        <v>0</v>
      </c>
      <c r="KH294" s="831">
        <f t="shared" si="520"/>
        <v>0</v>
      </c>
      <c r="KI294" s="831">
        <f t="shared" si="520"/>
        <v>0</v>
      </c>
      <c r="KJ294" s="831">
        <f t="shared" si="520"/>
        <v>0</v>
      </c>
      <c r="KK294" s="831">
        <f t="shared" si="520"/>
        <v>0</v>
      </c>
      <c r="KL294" s="831">
        <f t="shared" si="520"/>
        <v>0</v>
      </c>
      <c r="KM294" s="831">
        <f t="shared" si="520"/>
        <v>0</v>
      </c>
      <c r="KN294" s="831">
        <f t="shared" si="520"/>
        <v>0</v>
      </c>
      <c r="KO294" s="831">
        <f t="shared" si="520"/>
        <v>0</v>
      </c>
      <c r="KP294" s="831">
        <f t="shared" si="520"/>
        <v>0</v>
      </c>
      <c r="KQ294" s="831">
        <f t="shared" si="520"/>
        <v>0</v>
      </c>
      <c r="KR294" s="831">
        <f t="shared" si="520"/>
        <v>0</v>
      </c>
      <c r="KS294" s="831">
        <f t="shared" si="520"/>
        <v>0</v>
      </c>
      <c r="KT294" s="831">
        <f t="shared" si="520"/>
        <v>0</v>
      </c>
      <c r="KU294" s="831">
        <f t="shared" si="520"/>
        <v>0</v>
      </c>
      <c r="KV294" s="831">
        <f t="shared" si="520"/>
        <v>0</v>
      </c>
      <c r="KW294" s="831">
        <f t="shared" si="520"/>
        <v>0</v>
      </c>
      <c r="KX294" s="831">
        <f t="shared" si="520"/>
        <v>0</v>
      </c>
      <c r="KY294" s="831">
        <f t="shared" si="520"/>
        <v>0</v>
      </c>
      <c r="KZ294" s="831">
        <f t="shared" si="520"/>
        <v>0</v>
      </c>
      <c r="LA294" s="831">
        <f t="shared" si="520"/>
        <v>0</v>
      </c>
      <c r="LB294" s="831">
        <f t="shared" si="520"/>
        <v>0</v>
      </c>
      <c r="LC294" s="831">
        <f t="shared" si="520"/>
        <v>0</v>
      </c>
      <c r="LD294" s="831">
        <f t="shared" si="520"/>
        <v>0</v>
      </c>
      <c r="LE294" s="831">
        <f t="shared" si="520"/>
        <v>0</v>
      </c>
      <c r="LF294" s="831">
        <f t="shared" si="520"/>
        <v>0</v>
      </c>
      <c r="LG294" s="831">
        <f t="shared" si="520"/>
        <v>0</v>
      </c>
      <c r="LH294" s="831">
        <f t="shared" si="520"/>
        <v>0</v>
      </c>
      <c r="LI294" s="831">
        <f t="shared" si="520"/>
        <v>0</v>
      </c>
      <c r="LJ294" s="831">
        <f t="shared" si="520"/>
        <v>0</v>
      </c>
      <c r="LK294" s="831">
        <f t="shared" si="520"/>
        <v>0</v>
      </c>
      <c r="LL294" s="831">
        <f t="shared" si="520"/>
        <v>0</v>
      </c>
      <c r="LM294" s="831">
        <f t="shared" si="520"/>
        <v>0</v>
      </c>
      <c r="LN294" s="831">
        <f t="shared" si="520"/>
        <v>0</v>
      </c>
      <c r="LO294" s="831">
        <f t="shared" si="520"/>
        <v>0</v>
      </c>
      <c r="LP294" s="831">
        <f t="shared" si="520"/>
        <v>0</v>
      </c>
      <c r="LQ294" s="831">
        <f t="shared" si="520"/>
        <v>0</v>
      </c>
      <c r="LR294" s="831">
        <f t="shared" si="520"/>
        <v>0</v>
      </c>
      <c r="LS294" s="831">
        <f t="shared" si="520"/>
        <v>0</v>
      </c>
      <c r="LT294" s="831">
        <f t="shared" si="520"/>
        <v>0</v>
      </c>
      <c r="LU294" s="831">
        <f t="shared" si="521"/>
        <v>0</v>
      </c>
      <c r="LV294" s="831">
        <f t="shared" si="521"/>
        <v>0</v>
      </c>
      <c r="LW294" s="831">
        <f t="shared" si="521"/>
        <v>0</v>
      </c>
      <c r="LX294" s="831">
        <f t="shared" si="521"/>
        <v>0</v>
      </c>
      <c r="LY294" s="831">
        <f t="shared" si="521"/>
        <v>0</v>
      </c>
      <c r="LZ294" s="831">
        <f t="shared" si="521"/>
        <v>0</v>
      </c>
      <c r="MA294" s="831">
        <f t="shared" si="521"/>
        <v>0</v>
      </c>
      <c r="MB294" s="831">
        <f t="shared" si="521"/>
        <v>0</v>
      </c>
      <c r="MC294" s="831">
        <f t="shared" si="521"/>
        <v>0</v>
      </c>
      <c r="MD294" s="831">
        <f t="shared" si="521"/>
        <v>0</v>
      </c>
      <c r="ME294" s="831">
        <f t="shared" si="521"/>
        <v>0</v>
      </c>
      <c r="MF294" s="831">
        <f t="shared" si="521"/>
        <v>0</v>
      </c>
      <c r="MG294" s="831">
        <f t="shared" si="521"/>
        <v>0</v>
      </c>
      <c r="MH294" s="831">
        <f t="shared" si="521"/>
        <v>0</v>
      </c>
      <c r="MI294" s="831">
        <f t="shared" si="521"/>
        <v>0</v>
      </c>
      <c r="MJ294" s="831">
        <f t="shared" si="521"/>
        <v>0</v>
      </c>
      <c r="MK294" s="831">
        <f t="shared" si="521"/>
        <v>0</v>
      </c>
      <c r="ML294" s="831">
        <f t="shared" si="521"/>
        <v>0</v>
      </c>
      <c r="MM294" s="831">
        <f t="shared" si="521"/>
        <v>0</v>
      </c>
      <c r="MN294" s="831">
        <f t="shared" si="521"/>
        <v>0</v>
      </c>
      <c r="MO294" s="831">
        <f t="shared" si="521"/>
        <v>0</v>
      </c>
      <c r="MP294" s="831">
        <f t="shared" si="521"/>
        <v>0</v>
      </c>
      <c r="MQ294" s="831">
        <f t="shared" si="521"/>
        <v>0</v>
      </c>
      <c r="MR294" s="831">
        <f t="shared" si="521"/>
        <v>0</v>
      </c>
      <c r="MS294" s="831">
        <f t="shared" si="521"/>
        <v>0</v>
      </c>
      <c r="MT294" s="831">
        <f t="shared" si="521"/>
        <v>0</v>
      </c>
      <c r="MU294" s="831">
        <f t="shared" si="521"/>
        <v>0</v>
      </c>
      <c r="MV294" s="831">
        <f t="shared" si="521"/>
        <v>0</v>
      </c>
      <c r="MW294" s="831">
        <f t="shared" si="521"/>
        <v>0</v>
      </c>
      <c r="MX294" s="831">
        <f t="shared" si="521"/>
        <v>0</v>
      </c>
      <c r="MY294" s="831">
        <f t="shared" si="521"/>
        <v>0</v>
      </c>
      <c r="MZ294" s="831">
        <f t="shared" si="521"/>
        <v>0</v>
      </c>
      <c r="NA294" s="831">
        <f t="shared" si="521"/>
        <v>0</v>
      </c>
      <c r="NB294" s="831">
        <f t="shared" si="521"/>
        <v>0</v>
      </c>
      <c r="NC294" s="831">
        <f t="shared" si="521"/>
        <v>0</v>
      </c>
      <c r="ND294" s="831">
        <f t="shared" si="521"/>
        <v>0</v>
      </c>
      <c r="NE294" s="831">
        <f t="shared" si="521"/>
        <v>0</v>
      </c>
      <c r="NF294" s="831">
        <f t="shared" si="521"/>
        <v>0</v>
      </c>
      <c r="NG294" s="831">
        <f t="shared" si="521"/>
        <v>0</v>
      </c>
      <c r="NH294" s="831">
        <f t="shared" si="521"/>
        <v>0</v>
      </c>
      <c r="NI294" s="831">
        <f t="shared" si="521"/>
        <v>0</v>
      </c>
      <c r="NJ294" s="831">
        <f t="shared" si="521"/>
        <v>0</v>
      </c>
      <c r="NK294" s="831">
        <f t="shared" si="521"/>
        <v>0</v>
      </c>
      <c r="NL294" s="831">
        <f t="shared" si="521"/>
        <v>0</v>
      </c>
      <c r="NM294" s="831">
        <f t="shared" si="521"/>
        <v>0</v>
      </c>
      <c r="NN294" s="831">
        <f t="shared" si="521"/>
        <v>0</v>
      </c>
      <c r="NO294" s="831">
        <f t="shared" si="521"/>
        <v>0</v>
      </c>
      <c r="NP294" s="831">
        <f t="shared" si="521"/>
        <v>0</v>
      </c>
      <c r="NQ294" s="831">
        <f t="shared" si="521"/>
        <v>0</v>
      </c>
      <c r="NR294" s="831">
        <f t="shared" si="521"/>
        <v>0</v>
      </c>
      <c r="NS294" s="831">
        <f t="shared" si="521"/>
        <v>0</v>
      </c>
      <c r="NT294" s="831">
        <f t="shared" si="521"/>
        <v>0</v>
      </c>
      <c r="NU294" s="831">
        <f t="shared" si="521"/>
        <v>0</v>
      </c>
      <c r="NV294" s="831">
        <f t="shared" si="521"/>
        <v>0</v>
      </c>
      <c r="NW294" s="831">
        <f t="shared" si="521"/>
        <v>0</v>
      </c>
      <c r="NX294" s="831">
        <f t="shared" si="521"/>
        <v>0</v>
      </c>
      <c r="NY294" s="831">
        <f t="shared" si="521"/>
        <v>0</v>
      </c>
      <c r="NZ294" s="831">
        <f t="shared" si="521"/>
        <v>0</v>
      </c>
      <c r="OA294" s="831">
        <f t="shared" si="521"/>
        <v>0</v>
      </c>
      <c r="OB294" s="831">
        <f t="shared" si="521"/>
        <v>0</v>
      </c>
      <c r="OC294" s="831">
        <f t="shared" si="521"/>
        <v>0</v>
      </c>
      <c r="OD294" s="831">
        <f t="shared" si="521"/>
        <v>0</v>
      </c>
      <c r="OE294" s="831">
        <f t="shared" si="521"/>
        <v>0</v>
      </c>
      <c r="OF294" s="831">
        <f t="shared" si="521"/>
        <v>0</v>
      </c>
      <c r="OG294" s="831">
        <f t="shared" si="522"/>
        <v>0</v>
      </c>
      <c r="OH294" s="831">
        <f t="shared" si="522"/>
        <v>0</v>
      </c>
      <c r="OI294" s="831">
        <f t="shared" si="522"/>
        <v>0</v>
      </c>
      <c r="OJ294" s="831">
        <f t="shared" si="522"/>
        <v>0</v>
      </c>
      <c r="OK294" s="831">
        <f t="shared" si="522"/>
        <v>0</v>
      </c>
      <c r="OL294" s="831">
        <f t="shared" si="522"/>
        <v>0</v>
      </c>
      <c r="OM294" s="831">
        <f t="shared" si="522"/>
        <v>0</v>
      </c>
      <c r="ON294" s="831">
        <f t="shared" si="522"/>
        <v>0</v>
      </c>
      <c r="OO294" s="831">
        <f t="shared" si="522"/>
        <v>0</v>
      </c>
      <c r="OP294" s="831">
        <f t="shared" si="522"/>
        <v>0</v>
      </c>
      <c r="OQ294" s="831">
        <f t="shared" si="522"/>
        <v>0</v>
      </c>
      <c r="OR294" s="831">
        <f t="shared" si="522"/>
        <v>0</v>
      </c>
      <c r="OS294" s="831">
        <f t="shared" si="522"/>
        <v>0</v>
      </c>
      <c r="OT294" s="831">
        <f t="shared" si="522"/>
        <v>0</v>
      </c>
      <c r="OU294" s="831">
        <f t="shared" si="522"/>
        <v>0</v>
      </c>
      <c r="OV294" s="831">
        <f t="shared" si="522"/>
        <v>0</v>
      </c>
      <c r="OW294" s="831">
        <f t="shared" si="522"/>
        <v>0</v>
      </c>
      <c r="OX294" s="831">
        <f t="shared" si="522"/>
        <v>0</v>
      </c>
      <c r="OY294" s="831">
        <f t="shared" si="522"/>
        <v>0</v>
      </c>
      <c r="OZ294" s="831">
        <f t="shared" si="522"/>
        <v>0</v>
      </c>
      <c r="PA294" s="831">
        <f t="shared" si="522"/>
        <v>0</v>
      </c>
      <c r="PB294" s="831">
        <f t="shared" si="522"/>
        <v>0</v>
      </c>
      <c r="PC294" s="831">
        <f t="shared" si="522"/>
        <v>0</v>
      </c>
      <c r="PD294" s="831">
        <f t="shared" si="522"/>
        <v>0</v>
      </c>
      <c r="PE294" s="831">
        <f t="shared" si="522"/>
        <v>0</v>
      </c>
      <c r="PF294" s="831">
        <f t="shared" si="522"/>
        <v>0</v>
      </c>
      <c r="PG294" s="831">
        <f t="shared" si="522"/>
        <v>0</v>
      </c>
      <c r="PH294" s="831">
        <f t="shared" si="522"/>
        <v>0</v>
      </c>
      <c r="PI294" s="831">
        <f t="shared" si="522"/>
        <v>0</v>
      </c>
      <c r="PJ294" s="831">
        <f t="shared" si="522"/>
        <v>0</v>
      </c>
      <c r="PK294" s="831">
        <f t="shared" si="522"/>
        <v>0</v>
      </c>
      <c r="PL294" s="831">
        <f t="shared" si="522"/>
        <v>0</v>
      </c>
      <c r="PM294" s="831">
        <f t="shared" si="522"/>
        <v>0</v>
      </c>
      <c r="PN294" s="831">
        <f t="shared" si="522"/>
        <v>0</v>
      </c>
      <c r="PO294" s="831">
        <f t="shared" si="522"/>
        <v>0</v>
      </c>
      <c r="PP294" s="831">
        <f t="shared" si="522"/>
        <v>0</v>
      </c>
      <c r="PQ294" s="831">
        <f t="shared" si="522"/>
        <v>0</v>
      </c>
      <c r="PR294" s="831">
        <f t="shared" si="522"/>
        <v>0</v>
      </c>
      <c r="PS294" s="831">
        <f t="shared" si="522"/>
        <v>0</v>
      </c>
      <c r="PT294" s="831">
        <f t="shared" si="522"/>
        <v>0</v>
      </c>
      <c r="PU294" s="831">
        <f t="shared" si="522"/>
        <v>0</v>
      </c>
      <c r="PV294" s="831">
        <f t="shared" si="522"/>
        <v>0</v>
      </c>
      <c r="PW294" s="831">
        <f t="shared" si="522"/>
        <v>0</v>
      </c>
      <c r="PX294" s="831">
        <f t="shared" si="522"/>
        <v>0</v>
      </c>
      <c r="PY294" s="831">
        <f t="shared" si="522"/>
        <v>0</v>
      </c>
      <c r="PZ294" s="831">
        <f t="shared" si="522"/>
        <v>0</v>
      </c>
      <c r="QA294" s="831">
        <f t="shared" si="522"/>
        <v>0</v>
      </c>
      <c r="QB294" s="831">
        <f t="shared" si="522"/>
        <v>0</v>
      </c>
      <c r="QC294" s="831">
        <f t="shared" si="522"/>
        <v>0</v>
      </c>
      <c r="QD294" s="831">
        <f t="shared" si="522"/>
        <v>0</v>
      </c>
      <c r="QE294" s="831">
        <f t="shared" si="522"/>
        <v>0</v>
      </c>
      <c r="QF294" s="831">
        <f t="shared" si="522"/>
        <v>0</v>
      </c>
      <c r="QG294" s="831">
        <f t="shared" si="522"/>
        <v>0</v>
      </c>
      <c r="QH294" s="831">
        <f t="shared" si="522"/>
        <v>0</v>
      </c>
      <c r="QI294" s="831">
        <f t="shared" si="522"/>
        <v>0</v>
      </c>
      <c r="QJ294" s="831">
        <f t="shared" si="522"/>
        <v>0</v>
      </c>
      <c r="QK294" s="831">
        <f t="shared" si="522"/>
        <v>0</v>
      </c>
      <c r="QL294" s="831">
        <f t="shared" si="522"/>
        <v>0</v>
      </c>
      <c r="QM294" s="831">
        <f t="shared" si="522"/>
        <v>0</v>
      </c>
      <c r="QN294" s="831">
        <f t="shared" si="522"/>
        <v>0</v>
      </c>
      <c r="QO294" s="831">
        <f t="shared" si="522"/>
        <v>0</v>
      </c>
      <c r="QP294" s="831">
        <f t="shared" si="522"/>
        <v>0</v>
      </c>
      <c r="QQ294" s="831">
        <f t="shared" si="522"/>
        <v>0</v>
      </c>
      <c r="QR294" s="831">
        <f t="shared" si="522"/>
        <v>0</v>
      </c>
      <c r="QS294" s="831">
        <f t="shared" si="523"/>
        <v>0</v>
      </c>
      <c r="QT294" s="831">
        <f t="shared" si="523"/>
        <v>0</v>
      </c>
      <c r="QU294" s="831">
        <f t="shared" si="523"/>
        <v>0</v>
      </c>
      <c r="QV294" s="831">
        <f t="shared" si="523"/>
        <v>0</v>
      </c>
      <c r="QW294" s="831">
        <f t="shared" si="523"/>
        <v>0</v>
      </c>
      <c r="QX294" s="831">
        <f t="shared" si="523"/>
        <v>0</v>
      </c>
      <c r="QY294" s="831">
        <f t="shared" si="523"/>
        <v>0</v>
      </c>
      <c r="QZ294" s="831">
        <f t="shared" si="523"/>
        <v>0</v>
      </c>
      <c r="RA294" s="831">
        <f t="shared" si="523"/>
        <v>0</v>
      </c>
      <c r="RB294" s="831">
        <f t="shared" si="523"/>
        <v>0</v>
      </c>
      <c r="RC294" s="831">
        <f t="shared" si="523"/>
        <v>0</v>
      </c>
      <c r="RD294" s="831">
        <f t="shared" si="523"/>
        <v>0</v>
      </c>
      <c r="RE294" s="831">
        <f t="shared" si="523"/>
        <v>0</v>
      </c>
      <c r="RF294" s="831">
        <f t="shared" si="523"/>
        <v>0</v>
      </c>
      <c r="RG294" s="831">
        <f t="shared" si="523"/>
        <v>0</v>
      </c>
      <c r="RH294" s="831">
        <f t="shared" si="523"/>
        <v>0</v>
      </c>
      <c r="RI294" s="831">
        <f t="shared" si="523"/>
        <v>0</v>
      </c>
      <c r="RJ294" s="831">
        <f t="shared" si="523"/>
        <v>0</v>
      </c>
      <c r="RK294" s="831">
        <f t="shared" si="523"/>
        <v>0</v>
      </c>
      <c r="RL294" s="831">
        <f t="shared" si="523"/>
        <v>0</v>
      </c>
      <c r="RM294" s="831">
        <f t="shared" si="523"/>
        <v>0</v>
      </c>
      <c r="RN294" s="831">
        <f t="shared" si="523"/>
        <v>0</v>
      </c>
      <c r="RO294" s="831">
        <f t="shared" si="523"/>
        <v>0</v>
      </c>
      <c r="RP294" s="831">
        <f t="shared" si="523"/>
        <v>0</v>
      </c>
      <c r="RQ294" s="831">
        <f t="shared" si="523"/>
        <v>0</v>
      </c>
      <c r="RR294" s="831">
        <f t="shared" si="523"/>
        <v>0</v>
      </c>
      <c r="RS294" s="831">
        <f t="shared" si="523"/>
        <v>0</v>
      </c>
      <c r="RT294" s="831">
        <f t="shared" si="523"/>
        <v>0</v>
      </c>
      <c r="RU294" s="831">
        <f t="shared" si="523"/>
        <v>0</v>
      </c>
      <c r="RV294" s="831">
        <f t="shared" si="523"/>
        <v>0</v>
      </c>
      <c r="RW294" s="831">
        <f t="shared" si="523"/>
        <v>0</v>
      </c>
      <c r="RX294" s="831">
        <f t="shared" si="523"/>
        <v>0</v>
      </c>
      <c r="RY294" s="831">
        <f t="shared" si="523"/>
        <v>0</v>
      </c>
      <c r="RZ294" s="831">
        <f t="shared" si="523"/>
        <v>0</v>
      </c>
      <c r="SA294" s="831">
        <f t="shared" si="523"/>
        <v>0</v>
      </c>
      <c r="SB294" s="831">
        <f t="shared" si="523"/>
        <v>0</v>
      </c>
      <c r="SC294" s="831">
        <f t="shared" si="523"/>
        <v>0</v>
      </c>
      <c r="SD294" s="831">
        <f t="shared" si="523"/>
        <v>0</v>
      </c>
      <c r="SE294" s="831">
        <f t="shared" si="523"/>
        <v>0</v>
      </c>
      <c r="SF294" s="831">
        <f t="shared" si="523"/>
        <v>0</v>
      </c>
      <c r="SG294" s="831">
        <f t="shared" si="523"/>
        <v>0</v>
      </c>
      <c r="SH294" s="831">
        <f t="shared" si="523"/>
        <v>0</v>
      </c>
      <c r="SI294" s="831">
        <f t="shared" si="523"/>
        <v>0</v>
      </c>
      <c r="SJ294" s="831">
        <f t="shared" si="523"/>
        <v>0</v>
      </c>
      <c r="SK294" s="267">
        <f t="shared" si="514"/>
        <v>0</v>
      </c>
      <c r="SL294" s="254"/>
      <c r="SM294" s="242"/>
      <c r="SN294" s="242"/>
      <c r="SO294" s="242"/>
    </row>
    <row r="295" spans="1:509" outlineLevel="3" x14ac:dyDescent="0.35">
      <c r="A295" s="242"/>
      <c r="B295" s="251"/>
      <c r="C295" s="438">
        <f t="shared" si="515"/>
        <v>4</v>
      </c>
      <c r="D295" s="267"/>
      <c r="E295" s="316">
        <f t="shared" si="505"/>
        <v>154</v>
      </c>
      <c r="F295" s="322"/>
      <c r="G295" s="322"/>
      <c r="H295" s="267"/>
      <c r="I295" s="540"/>
      <c r="J295" s="554" t="s">
        <v>859</v>
      </c>
      <c r="K295" s="541"/>
      <c r="L295" s="832">
        <f>L294</f>
        <v>0</v>
      </c>
      <c r="M295" s="832">
        <f t="shared" ref="M295:BX295" si="525">M294</f>
        <v>0</v>
      </c>
      <c r="N295" s="832">
        <f t="shared" si="525"/>
        <v>0</v>
      </c>
      <c r="O295" s="832">
        <f t="shared" si="525"/>
        <v>0</v>
      </c>
      <c r="P295" s="832">
        <f t="shared" si="525"/>
        <v>0</v>
      </c>
      <c r="Q295" s="832">
        <f t="shared" si="525"/>
        <v>0</v>
      </c>
      <c r="R295" s="832">
        <f t="shared" si="525"/>
        <v>0</v>
      </c>
      <c r="S295" s="832">
        <f t="shared" si="525"/>
        <v>0</v>
      </c>
      <c r="T295" s="832">
        <f t="shared" si="525"/>
        <v>0</v>
      </c>
      <c r="U295" s="832">
        <f t="shared" si="525"/>
        <v>0</v>
      </c>
      <c r="V295" s="832">
        <f t="shared" si="525"/>
        <v>0</v>
      </c>
      <c r="W295" s="832">
        <f t="shared" si="525"/>
        <v>0</v>
      </c>
      <c r="X295" s="832">
        <f t="shared" si="525"/>
        <v>0</v>
      </c>
      <c r="Y295" s="832">
        <f t="shared" si="525"/>
        <v>0</v>
      </c>
      <c r="Z295" s="832">
        <f t="shared" si="525"/>
        <v>0</v>
      </c>
      <c r="AA295" s="832">
        <f t="shared" si="525"/>
        <v>0</v>
      </c>
      <c r="AB295" s="832">
        <f t="shared" si="525"/>
        <v>0</v>
      </c>
      <c r="AC295" s="832">
        <f t="shared" si="525"/>
        <v>0</v>
      </c>
      <c r="AD295" s="832">
        <f t="shared" si="525"/>
        <v>0</v>
      </c>
      <c r="AE295" s="832">
        <f t="shared" si="525"/>
        <v>0</v>
      </c>
      <c r="AF295" s="832">
        <f t="shared" si="525"/>
        <v>0</v>
      </c>
      <c r="AG295" s="832">
        <f t="shared" si="525"/>
        <v>0</v>
      </c>
      <c r="AH295" s="832">
        <f t="shared" si="525"/>
        <v>0</v>
      </c>
      <c r="AI295" s="832">
        <f t="shared" si="525"/>
        <v>0</v>
      </c>
      <c r="AJ295" s="832">
        <f t="shared" si="525"/>
        <v>0</v>
      </c>
      <c r="AK295" s="832">
        <f t="shared" si="525"/>
        <v>0</v>
      </c>
      <c r="AL295" s="832">
        <f t="shared" si="525"/>
        <v>0</v>
      </c>
      <c r="AM295" s="832">
        <f t="shared" si="525"/>
        <v>0</v>
      </c>
      <c r="AN295" s="832">
        <f t="shared" si="525"/>
        <v>0</v>
      </c>
      <c r="AO295" s="832">
        <f t="shared" si="525"/>
        <v>0</v>
      </c>
      <c r="AP295" s="832">
        <f t="shared" si="525"/>
        <v>0</v>
      </c>
      <c r="AQ295" s="832">
        <f t="shared" si="525"/>
        <v>0</v>
      </c>
      <c r="AR295" s="832">
        <f t="shared" si="525"/>
        <v>0</v>
      </c>
      <c r="AS295" s="832">
        <f t="shared" si="525"/>
        <v>0</v>
      </c>
      <c r="AT295" s="832">
        <f t="shared" si="525"/>
        <v>0</v>
      </c>
      <c r="AU295" s="832">
        <f t="shared" si="525"/>
        <v>0</v>
      </c>
      <c r="AV295" s="832">
        <f t="shared" si="525"/>
        <v>0</v>
      </c>
      <c r="AW295" s="832">
        <f t="shared" si="525"/>
        <v>0</v>
      </c>
      <c r="AX295" s="832">
        <f t="shared" si="525"/>
        <v>0</v>
      </c>
      <c r="AY295" s="832">
        <f t="shared" si="525"/>
        <v>0</v>
      </c>
      <c r="AZ295" s="832">
        <f t="shared" si="525"/>
        <v>0</v>
      </c>
      <c r="BA295" s="832">
        <f t="shared" si="525"/>
        <v>0</v>
      </c>
      <c r="BB295" s="832">
        <f t="shared" si="525"/>
        <v>0</v>
      </c>
      <c r="BC295" s="832">
        <f t="shared" si="525"/>
        <v>0</v>
      </c>
      <c r="BD295" s="832">
        <f t="shared" si="525"/>
        <v>0</v>
      </c>
      <c r="BE295" s="832">
        <f t="shared" si="525"/>
        <v>0</v>
      </c>
      <c r="BF295" s="832">
        <f t="shared" si="525"/>
        <v>0</v>
      </c>
      <c r="BG295" s="832">
        <f t="shared" si="525"/>
        <v>0</v>
      </c>
      <c r="BH295" s="832">
        <f t="shared" si="525"/>
        <v>0</v>
      </c>
      <c r="BI295" s="832">
        <f t="shared" si="525"/>
        <v>0</v>
      </c>
      <c r="BJ295" s="832">
        <f t="shared" si="525"/>
        <v>0</v>
      </c>
      <c r="BK295" s="832">
        <f t="shared" si="525"/>
        <v>0</v>
      </c>
      <c r="BL295" s="832">
        <f t="shared" si="525"/>
        <v>0</v>
      </c>
      <c r="BM295" s="832">
        <f t="shared" si="525"/>
        <v>0</v>
      </c>
      <c r="BN295" s="832">
        <f t="shared" si="525"/>
        <v>0</v>
      </c>
      <c r="BO295" s="832">
        <f t="shared" si="525"/>
        <v>0</v>
      </c>
      <c r="BP295" s="832">
        <f t="shared" si="525"/>
        <v>0</v>
      </c>
      <c r="BQ295" s="832">
        <f t="shared" si="525"/>
        <v>0</v>
      </c>
      <c r="BR295" s="832">
        <f t="shared" si="525"/>
        <v>0</v>
      </c>
      <c r="BS295" s="832">
        <f t="shared" si="525"/>
        <v>0</v>
      </c>
      <c r="BT295" s="832">
        <f t="shared" si="525"/>
        <v>0</v>
      </c>
      <c r="BU295" s="832">
        <f t="shared" si="525"/>
        <v>0</v>
      </c>
      <c r="BV295" s="832">
        <f t="shared" si="525"/>
        <v>0</v>
      </c>
      <c r="BW295" s="832">
        <f t="shared" si="525"/>
        <v>0</v>
      </c>
      <c r="BX295" s="832">
        <f t="shared" si="525"/>
        <v>0</v>
      </c>
      <c r="BY295" s="832">
        <f t="shared" ref="BY295:EJ295" si="526">BY294</f>
        <v>0</v>
      </c>
      <c r="BZ295" s="832">
        <f t="shared" si="526"/>
        <v>0</v>
      </c>
      <c r="CA295" s="832">
        <f t="shared" si="526"/>
        <v>0</v>
      </c>
      <c r="CB295" s="832">
        <f t="shared" si="526"/>
        <v>0</v>
      </c>
      <c r="CC295" s="832">
        <f t="shared" si="526"/>
        <v>0</v>
      </c>
      <c r="CD295" s="832">
        <f t="shared" si="526"/>
        <v>0</v>
      </c>
      <c r="CE295" s="832">
        <f t="shared" si="526"/>
        <v>0</v>
      </c>
      <c r="CF295" s="832">
        <f t="shared" si="526"/>
        <v>0</v>
      </c>
      <c r="CG295" s="832">
        <f t="shared" si="526"/>
        <v>0</v>
      </c>
      <c r="CH295" s="832">
        <f t="shared" si="526"/>
        <v>0</v>
      </c>
      <c r="CI295" s="832">
        <f t="shared" si="526"/>
        <v>0</v>
      </c>
      <c r="CJ295" s="832">
        <f t="shared" si="526"/>
        <v>0</v>
      </c>
      <c r="CK295" s="832">
        <f t="shared" si="526"/>
        <v>0</v>
      </c>
      <c r="CL295" s="832">
        <f t="shared" si="526"/>
        <v>0</v>
      </c>
      <c r="CM295" s="832">
        <f t="shared" si="526"/>
        <v>0</v>
      </c>
      <c r="CN295" s="832">
        <f t="shared" si="526"/>
        <v>0</v>
      </c>
      <c r="CO295" s="832">
        <f t="shared" si="526"/>
        <v>0</v>
      </c>
      <c r="CP295" s="832">
        <f t="shared" si="526"/>
        <v>0</v>
      </c>
      <c r="CQ295" s="832">
        <f t="shared" si="526"/>
        <v>0</v>
      </c>
      <c r="CR295" s="832">
        <f t="shared" si="526"/>
        <v>0</v>
      </c>
      <c r="CS295" s="832">
        <f t="shared" si="526"/>
        <v>0</v>
      </c>
      <c r="CT295" s="832">
        <f t="shared" si="526"/>
        <v>0</v>
      </c>
      <c r="CU295" s="832">
        <f t="shared" si="526"/>
        <v>0</v>
      </c>
      <c r="CV295" s="832">
        <f t="shared" si="526"/>
        <v>0</v>
      </c>
      <c r="CW295" s="832">
        <f t="shared" si="526"/>
        <v>0</v>
      </c>
      <c r="CX295" s="832">
        <f t="shared" si="526"/>
        <v>0</v>
      </c>
      <c r="CY295" s="832">
        <f t="shared" si="526"/>
        <v>0</v>
      </c>
      <c r="CZ295" s="832">
        <f t="shared" si="526"/>
        <v>0</v>
      </c>
      <c r="DA295" s="832">
        <f t="shared" si="526"/>
        <v>0</v>
      </c>
      <c r="DB295" s="832">
        <f t="shared" si="526"/>
        <v>0</v>
      </c>
      <c r="DC295" s="832">
        <f t="shared" si="526"/>
        <v>0</v>
      </c>
      <c r="DD295" s="832">
        <f t="shared" si="526"/>
        <v>0</v>
      </c>
      <c r="DE295" s="832">
        <f t="shared" si="526"/>
        <v>0</v>
      </c>
      <c r="DF295" s="832">
        <f t="shared" si="526"/>
        <v>0</v>
      </c>
      <c r="DG295" s="832">
        <f t="shared" si="526"/>
        <v>0</v>
      </c>
      <c r="DH295" s="832">
        <f t="shared" si="526"/>
        <v>0</v>
      </c>
      <c r="DI295" s="832">
        <f t="shared" si="526"/>
        <v>0</v>
      </c>
      <c r="DJ295" s="832">
        <f t="shared" si="526"/>
        <v>0</v>
      </c>
      <c r="DK295" s="832">
        <f t="shared" si="526"/>
        <v>0</v>
      </c>
      <c r="DL295" s="832">
        <f t="shared" si="526"/>
        <v>0</v>
      </c>
      <c r="DM295" s="832">
        <f t="shared" si="526"/>
        <v>0</v>
      </c>
      <c r="DN295" s="832">
        <f t="shared" si="526"/>
        <v>0</v>
      </c>
      <c r="DO295" s="832">
        <f t="shared" si="526"/>
        <v>0</v>
      </c>
      <c r="DP295" s="832">
        <f t="shared" si="526"/>
        <v>0</v>
      </c>
      <c r="DQ295" s="832">
        <f t="shared" si="526"/>
        <v>0</v>
      </c>
      <c r="DR295" s="832">
        <f t="shared" si="526"/>
        <v>0</v>
      </c>
      <c r="DS295" s="832">
        <f t="shared" si="526"/>
        <v>0</v>
      </c>
      <c r="DT295" s="832">
        <f t="shared" si="526"/>
        <v>0</v>
      </c>
      <c r="DU295" s="832">
        <f t="shared" si="526"/>
        <v>0</v>
      </c>
      <c r="DV295" s="832">
        <f t="shared" si="526"/>
        <v>0</v>
      </c>
      <c r="DW295" s="832">
        <f t="shared" si="526"/>
        <v>0</v>
      </c>
      <c r="DX295" s="832">
        <f t="shared" si="526"/>
        <v>0</v>
      </c>
      <c r="DY295" s="832">
        <f t="shared" si="526"/>
        <v>0</v>
      </c>
      <c r="DZ295" s="832">
        <f t="shared" si="526"/>
        <v>0</v>
      </c>
      <c r="EA295" s="832">
        <f t="shared" si="526"/>
        <v>0</v>
      </c>
      <c r="EB295" s="832">
        <f t="shared" si="526"/>
        <v>0</v>
      </c>
      <c r="EC295" s="832">
        <f t="shared" si="526"/>
        <v>0</v>
      </c>
      <c r="ED295" s="832">
        <f t="shared" si="526"/>
        <v>0</v>
      </c>
      <c r="EE295" s="832">
        <f t="shared" si="526"/>
        <v>0</v>
      </c>
      <c r="EF295" s="832">
        <f t="shared" si="526"/>
        <v>0</v>
      </c>
      <c r="EG295" s="832">
        <f t="shared" si="526"/>
        <v>0</v>
      </c>
      <c r="EH295" s="832">
        <f t="shared" si="526"/>
        <v>0</v>
      </c>
      <c r="EI295" s="832">
        <f t="shared" si="526"/>
        <v>0</v>
      </c>
      <c r="EJ295" s="832">
        <f t="shared" si="526"/>
        <v>0</v>
      </c>
      <c r="EK295" s="832">
        <f t="shared" ref="EK295:GV295" si="527">EK294</f>
        <v>0</v>
      </c>
      <c r="EL295" s="832">
        <f t="shared" si="527"/>
        <v>0</v>
      </c>
      <c r="EM295" s="832">
        <f t="shared" si="527"/>
        <v>0</v>
      </c>
      <c r="EN295" s="832">
        <f t="shared" si="527"/>
        <v>0</v>
      </c>
      <c r="EO295" s="832">
        <f t="shared" si="527"/>
        <v>0</v>
      </c>
      <c r="EP295" s="832">
        <f t="shared" si="527"/>
        <v>0</v>
      </c>
      <c r="EQ295" s="832">
        <f t="shared" si="527"/>
        <v>0</v>
      </c>
      <c r="ER295" s="832">
        <f t="shared" si="527"/>
        <v>0</v>
      </c>
      <c r="ES295" s="832">
        <f t="shared" si="527"/>
        <v>0</v>
      </c>
      <c r="ET295" s="832">
        <f t="shared" si="527"/>
        <v>0</v>
      </c>
      <c r="EU295" s="832">
        <f t="shared" si="527"/>
        <v>0</v>
      </c>
      <c r="EV295" s="832">
        <f t="shared" si="527"/>
        <v>0</v>
      </c>
      <c r="EW295" s="832">
        <f t="shared" si="527"/>
        <v>0</v>
      </c>
      <c r="EX295" s="832">
        <f t="shared" si="527"/>
        <v>0</v>
      </c>
      <c r="EY295" s="832">
        <f t="shared" si="527"/>
        <v>0</v>
      </c>
      <c r="EZ295" s="832">
        <f t="shared" si="527"/>
        <v>0</v>
      </c>
      <c r="FA295" s="832">
        <f t="shared" si="527"/>
        <v>0</v>
      </c>
      <c r="FB295" s="832">
        <f t="shared" si="527"/>
        <v>0</v>
      </c>
      <c r="FC295" s="832">
        <f t="shared" si="527"/>
        <v>0</v>
      </c>
      <c r="FD295" s="832">
        <f t="shared" si="527"/>
        <v>0</v>
      </c>
      <c r="FE295" s="832">
        <f t="shared" si="527"/>
        <v>0</v>
      </c>
      <c r="FF295" s="832">
        <f t="shared" si="527"/>
        <v>0</v>
      </c>
      <c r="FG295" s="832">
        <f t="shared" si="527"/>
        <v>0</v>
      </c>
      <c r="FH295" s="832">
        <f t="shared" si="527"/>
        <v>0</v>
      </c>
      <c r="FI295" s="832">
        <f t="shared" si="527"/>
        <v>0</v>
      </c>
      <c r="FJ295" s="832">
        <f t="shared" si="527"/>
        <v>0</v>
      </c>
      <c r="FK295" s="832">
        <f t="shared" si="527"/>
        <v>0</v>
      </c>
      <c r="FL295" s="832">
        <f t="shared" si="527"/>
        <v>0</v>
      </c>
      <c r="FM295" s="832">
        <f t="shared" si="527"/>
        <v>0</v>
      </c>
      <c r="FN295" s="832">
        <f t="shared" si="527"/>
        <v>0</v>
      </c>
      <c r="FO295" s="832">
        <f t="shared" si="527"/>
        <v>0</v>
      </c>
      <c r="FP295" s="832">
        <f t="shared" si="527"/>
        <v>0</v>
      </c>
      <c r="FQ295" s="832">
        <f t="shared" si="527"/>
        <v>0</v>
      </c>
      <c r="FR295" s="832">
        <f t="shared" si="527"/>
        <v>0</v>
      </c>
      <c r="FS295" s="832">
        <f t="shared" si="527"/>
        <v>0</v>
      </c>
      <c r="FT295" s="832">
        <f t="shared" si="527"/>
        <v>0</v>
      </c>
      <c r="FU295" s="832">
        <f t="shared" si="527"/>
        <v>0</v>
      </c>
      <c r="FV295" s="832">
        <f t="shared" si="527"/>
        <v>0</v>
      </c>
      <c r="FW295" s="832">
        <f t="shared" si="527"/>
        <v>0</v>
      </c>
      <c r="FX295" s="832">
        <f t="shared" si="527"/>
        <v>0</v>
      </c>
      <c r="FY295" s="832">
        <f t="shared" si="527"/>
        <v>0</v>
      </c>
      <c r="FZ295" s="832">
        <f t="shared" si="527"/>
        <v>0</v>
      </c>
      <c r="GA295" s="832">
        <f t="shared" si="527"/>
        <v>0</v>
      </c>
      <c r="GB295" s="832">
        <f t="shared" si="527"/>
        <v>0</v>
      </c>
      <c r="GC295" s="832">
        <f t="shared" si="527"/>
        <v>0</v>
      </c>
      <c r="GD295" s="832">
        <f t="shared" si="527"/>
        <v>0</v>
      </c>
      <c r="GE295" s="832">
        <f t="shared" si="527"/>
        <v>0</v>
      </c>
      <c r="GF295" s="832">
        <f t="shared" si="527"/>
        <v>0</v>
      </c>
      <c r="GG295" s="832">
        <f t="shared" si="527"/>
        <v>0</v>
      </c>
      <c r="GH295" s="832">
        <f t="shared" si="527"/>
        <v>0</v>
      </c>
      <c r="GI295" s="832">
        <f t="shared" si="527"/>
        <v>0</v>
      </c>
      <c r="GJ295" s="832">
        <f t="shared" si="527"/>
        <v>0</v>
      </c>
      <c r="GK295" s="832">
        <f t="shared" si="527"/>
        <v>0</v>
      </c>
      <c r="GL295" s="832">
        <f t="shared" si="527"/>
        <v>0</v>
      </c>
      <c r="GM295" s="832">
        <f t="shared" si="527"/>
        <v>0</v>
      </c>
      <c r="GN295" s="832">
        <f t="shared" si="527"/>
        <v>0</v>
      </c>
      <c r="GO295" s="832">
        <f t="shared" si="527"/>
        <v>0</v>
      </c>
      <c r="GP295" s="832">
        <f t="shared" si="527"/>
        <v>0</v>
      </c>
      <c r="GQ295" s="832">
        <f t="shared" si="527"/>
        <v>0</v>
      </c>
      <c r="GR295" s="832">
        <f t="shared" si="527"/>
        <v>0</v>
      </c>
      <c r="GS295" s="832">
        <f t="shared" si="527"/>
        <v>0</v>
      </c>
      <c r="GT295" s="832">
        <f t="shared" si="527"/>
        <v>0</v>
      </c>
      <c r="GU295" s="832">
        <f t="shared" si="527"/>
        <v>0</v>
      </c>
      <c r="GV295" s="832">
        <f t="shared" si="527"/>
        <v>0</v>
      </c>
      <c r="GW295" s="832">
        <f t="shared" ref="GW295:JH295" si="528">GW294</f>
        <v>0</v>
      </c>
      <c r="GX295" s="832">
        <f t="shared" si="528"/>
        <v>0</v>
      </c>
      <c r="GY295" s="832">
        <f t="shared" si="528"/>
        <v>0</v>
      </c>
      <c r="GZ295" s="832">
        <f t="shared" si="528"/>
        <v>0</v>
      </c>
      <c r="HA295" s="832">
        <f t="shared" si="528"/>
        <v>0</v>
      </c>
      <c r="HB295" s="832">
        <f t="shared" si="528"/>
        <v>0</v>
      </c>
      <c r="HC295" s="832">
        <f t="shared" si="528"/>
        <v>0</v>
      </c>
      <c r="HD295" s="832">
        <f t="shared" si="528"/>
        <v>0</v>
      </c>
      <c r="HE295" s="832">
        <f t="shared" si="528"/>
        <v>0</v>
      </c>
      <c r="HF295" s="832">
        <f t="shared" si="528"/>
        <v>0</v>
      </c>
      <c r="HG295" s="832">
        <f t="shared" si="528"/>
        <v>0</v>
      </c>
      <c r="HH295" s="832">
        <f t="shared" si="528"/>
        <v>0</v>
      </c>
      <c r="HI295" s="832">
        <f t="shared" si="528"/>
        <v>0</v>
      </c>
      <c r="HJ295" s="832">
        <f t="shared" si="528"/>
        <v>0</v>
      </c>
      <c r="HK295" s="832">
        <f t="shared" si="528"/>
        <v>0</v>
      </c>
      <c r="HL295" s="832">
        <f t="shared" si="528"/>
        <v>0</v>
      </c>
      <c r="HM295" s="832">
        <f t="shared" si="528"/>
        <v>0</v>
      </c>
      <c r="HN295" s="832">
        <f t="shared" si="528"/>
        <v>0</v>
      </c>
      <c r="HO295" s="832">
        <f t="shared" si="528"/>
        <v>0</v>
      </c>
      <c r="HP295" s="832">
        <f t="shared" si="528"/>
        <v>0</v>
      </c>
      <c r="HQ295" s="832">
        <f t="shared" si="528"/>
        <v>0</v>
      </c>
      <c r="HR295" s="832">
        <f t="shared" si="528"/>
        <v>0</v>
      </c>
      <c r="HS295" s="832">
        <f t="shared" si="528"/>
        <v>0</v>
      </c>
      <c r="HT295" s="832">
        <f t="shared" si="528"/>
        <v>0</v>
      </c>
      <c r="HU295" s="832">
        <f t="shared" si="528"/>
        <v>0</v>
      </c>
      <c r="HV295" s="832">
        <f t="shared" si="528"/>
        <v>0</v>
      </c>
      <c r="HW295" s="832">
        <f t="shared" si="528"/>
        <v>0</v>
      </c>
      <c r="HX295" s="832">
        <f t="shared" si="528"/>
        <v>0</v>
      </c>
      <c r="HY295" s="832">
        <f t="shared" si="528"/>
        <v>0</v>
      </c>
      <c r="HZ295" s="832">
        <f t="shared" si="528"/>
        <v>0</v>
      </c>
      <c r="IA295" s="832">
        <f t="shared" si="528"/>
        <v>0</v>
      </c>
      <c r="IB295" s="832">
        <f t="shared" si="528"/>
        <v>0</v>
      </c>
      <c r="IC295" s="832">
        <f t="shared" si="528"/>
        <v>0</v>
      </c>
      <c r="ID295" s="832">
        <f t="shared" si="528"/>
        <v>0</v>
      </c>
      <c r="IE295" s="832">
        <f t="shared" si="528"/>
        <v>0</v>
      </c>
      <c r="IF295" s="832">
        <f t="shared" si="528"/>
        <v>0</v>
      </c>
      <c r="IG295" s="832">
        <f t="shared" si="528"/>
        <v>0</v>
      </c>
      <c r="IH295" s="832">
        <f t="shared" si="528"/>
        <v>0</v>
      </c>
      <c r="II295" s="832">
        <f t="shared" si="528"/>
        <v>0</v>
      </c>
      <c r="IJ295" s="832">
        <f t="shared" si="528"/>
        <v>0</v>
      </c>
      <c r="IK295" s="832">
        <f t="shared" si="528"/>
        <v>0</v>
      </c>
      <c r="IL295" s="832">
        <f t="shared" si="528"/>
        <v>0</v>
      </c>
      <c r="IM295" s="832">
        <f t="shared" si="528"/>
        <v>0</v>
      </c>
      <c r="IN295" s="832">
        <f t="shared" si="528"/>
        <v>0</v>
      </c>
      <c r="IO295" s="832">
        <f t="shared" si="528"/>
        <v>0</v>
      </c>
      <c r="IP295" s="832">
        <f t="shared" si="528"/>
        <v>0</v>
      </c>
      <c r="IQ295" s="832">
        <f t="shared" si="528"/>
        <v>0</v>
      </c>
      <c r="IR295" s="832">
        <f t="shared" si="528"/>
        <v>0</v>
      </c>
      <c r="IS295" s="832">
        <f t="shared" si="528"/>
        <v>0</v>
      </c>
      <c r="IT295" s="832">
        <f t="shared" si="528"/>
        <v>0</v>
      </c>
      <c r="IU295" s="832">
        <f t="shared" si="528"/>
        <v>0</v>
      </c>
      <c r="IV295" s="832">
        <f t="shared" si="528"/>
        <v>0</v>
      </c>
      <c r="IW295" s="832">
        <f t="shared" si="528"/>
        <v>0</v>
      </c>
      <c r="IX295" s="832">
        <f t="shared" si="528"/>
        <v>0</v>
      </c>
      <c r="IY295" s="832">
        <f t="shared" si="528"/>
        <v>0</v>
      </c>
      <c r="IZ295" s="832">
        <f t="shared" si="528"/>
        <v>0</v>
      </c>
      <c r="JA295" s="832">
        <f t="shared" si="528"/>
        <v>0</v>
      </c>
      <c r="JB295" s="832">
        <f t="shared" si="528"/>
        <v>0</v>
      </c>
      <c r="JC295" s="832">
        <f t="shared" si="528"/>
        <v>0</v>
      </c>
      <c r="JD295" s="832">
        <f t="shared" si="528"/>
        <v>0</v>
      </c>
      <c r="JE295" s="832">
        <f t="shared" si="528"/>
        <v>0</v>
      </c>
      <c r="JF295" s="832">
        <f t="shared" si="528"/>
        <v>0</v>
      </c>
      <c r="JG295" s="832">
        <f t="shared" si="528"/>
        <v>0</v>
      </c>
      <c r="JH295" s="832">
        <f t="shared" si="528"/>
        <v>0</v>
      </c>
      <c r="JI295" s="832">
        <f t="shared" ref="JI295:LT295" si="529">JI294</f>
        <v>0</v>
      </c>
      <c r="JJ295" s="832">
        <f t="shared" si="529"/>
        <v>0</v>
      </c>
      <c r="JK295" s="832">
        <f t="shared" si="529"/>
        <v>0</v>
      </c>
      <c r="JL295" s="832">
        <f t="shared" si="529"/>
        <v>0</v>
      </c>
      <c r="JM295" s="832">
        <f t="shared" si="529"/>
        <v>0</v>
      </c>
      <c r="JN295" s="832">
        <f t="shared" si="529"/>
        <v>0</v>
      </c>
      <c r="JO295" s="832">
        <f t="shared" si="529"/>
        <v>0</v>
      </c>
      <c r="JP295" s="832">
        <f t="shared" si="529"/>
        <v>0</v>
      </c>
      <c r="JQ295" s="832">
        <f t="shared" si="529"/>
        <v>0</v>
      </c>
      <c r="JR295" s="832">
        <f t="shared" si="529"/>
        <v>0</v>
      </c>
      <c r="JS295" s="832">
        <f t="shared" si="529"/>
        <v>0</v>
      </c>
      <c r="JT295" s="832">
        <f t="shared" si="529"/>
        <v>0</v>
      </c>
      <c r="JU295" s="832">
        <f t="shared" si="529"/>
        <v>0</v>
      </c>
      <c r="JV295" s="832">
        <f t="shared" si="529"/>
        <v>0</v>
      </c>
      <c r="JW295" s="832">
        <f t="shared" si="529"/>
        <v>0</v>
      </c>
      <c r="JX295" s="832">
        <f t="shared" si="529"/>
        <v>0</v>
      </c>
      <c r="JY295" s="832">
        <f t="shared" si="529"/>
        <v>0</v>
      </c>
      <c r="JZ295" s="832">
        <f t="shared" si="529"/>
        <v>0</v>
      </c>
      <c r="KA295" s="832">
        <f t="shared" si="529"/>
        <v>0</v>
      </c>
      <c r="KB295" s="832">
        <f t="shared" si="529"/>
        <v>0</v>
      </c>
      <c r="KC295" s="832">
        <f t="shared" si="529"/>
        <v>0</v>
      </c>
      <c r="KD295" s="832">
        <f t="shared" si="529"/>
        <v>0</v>
      </c>
      <c r="KE295" s="832">
        <f t="shared" si="529"/>
        <v>0</v>
      </c>
      <c r="KF295" s="832">
        <f t="shared" si="529"/>
        <v>0</v>
      </c>
      <c r="KG295" s="832">
        <f t="shared" si="529"/>
        <v>0</v>
      </c>
      <c r="KH295" s="832">
        <f t="shared" si="529"/>
        <v>0</v>
      </c>
      <c r="KI295" s="832">
        <f t="shared" si="529"/>
        <v>0</v>
      </c>
      <c r="KJ295" s="832">
        <f t="shared" si="529"/>
        <v>0</v>
      </c>
      <c r="KK295" s="832">
        <f t="shared" si="529"/>
        <v>0</v>
      </c>
      <c r="KL295" s="832">
        <f t="shared" si="529"/>
        <v>0</v>
      </c>
      <c r="KM295" s="832">
        <f t="shared" si="529"/>
        <v>0</v>
      </c>
      <c r="KN295" s="832">
        <f t="shared" si="529"/>
        <v>0</v>
      </c>
      <c r="KO295" s="832">
        <f t="shared" si="529"/>
        <v>0</v>
      </c>
      <c r="KP295" s="832">
        <f t="shared" si="529"/>
        <v>0</v>
      </c>
      <c r="KQ295" s="832">
        <f t="shared" si="529"/>
        <v>0</v>
      </c>
      <c r="KR295" s="832">
        <f t="shared" si="529"/>
        <v>0</v>
      </c>
      <c r="KS295" s="832">
        <f t="shared" si="529"/>
        <v>0</v>
      </c>
      <c r="KT295" s="832">
        <f t="shared" si="529"/>
        <v>0</v>
      </c>
      <c r="KU295" s="832">
        <f t="shared" si="529"/>
        <v>0</v>
      </c>
      <c r="KV295" s="832">
        <f t="shared" si="529"/>
        <v>0</v>
      </c>
      <c r="KW295" s="832">
        <f t="shared" si="529"/>
        <v>0</v>
      </c>
      <c r="KX295" s="832">
        <f t="shared" si="529"/>
        <v>0</v>
      </c>
      <c r="KY295" s="832">
        <f t="shared" si="529"/>
        <v>0</v>
      </c>
      <c r="KZ295" s="832">
        <f t="shared" si="529"/>
        <v>0</v>
      </c>
      <c r="LA295" s="832">
        <f t="shared" si="529"/>
        <v>0</v>
      </c>
      <c r="LB295" s="832">
        <f t="shared" si="529"/>
        <v>0</v>
      </c>
      <c r="LC295" s="832">
        <f t="shared" si="529"/>
        <v>0</v>
      </c>
      <c r="LD295" s="832">
        <f t="shared" si="529"/>
        <v>0</v>
      </c>
      <c r="LE295" s="832">
        <f t="shared" si="529"/>
        <v>0</v>
      </c>
      <c r="LF295" s="832">
        <f t="shared" si="529"/>
        <v>0</v>
      </c>
      <c r="LG295" s="832">
        <f t="shared" si="529"/>
        <v>0</v>
      </c>
      <c r="LH295" s="832">
        <f t="shared" si="529"/>
        <v>0</v>
      </c>
      <c r="LI295" s="832">
        <f t="shared" si="529"/>
        <v>0</v>
      </c>
      <c r="LJ295" s="832">
        <f t="shared" si="529"/>
        <v>0</v>
      </c>
      <c r="LK295" s="832">
        <f t="shared" si="529"/>
        <v>0</v>
      </c>
      <c r="LL295" s="832">
        <f t="shared" si="529"/>
        <v>0</v>
      </c>
      <c r="LM295" s="832">
        <f t="shared" si="529"/>
        <v>0</v>
      </c>
      <c r="LN295" s="832">
        <f t="shared" si="529"/>
        <v>0</v>
      </c>
      <c r="LO295" s="832">
        <f t="shared" si="529"/>
        <v>0</v>
      </c>
      <c r="LP295" s="832">
        <f t="shared" si="529"/>
        <v>0</v>
      </c>
      <c r="LQ295" s="832">
        <f t="shared" si="529"/>
        <v>0</v>
      </c>
      <c r="LR295" s="832">
        <f t="shared" si="529"/>
        <v>0</v>
      </c>
      <c r="LS295" s="832">
        <f t="shared" si="529"/>
        <v>0</v>
      </c>
      <c r="LT295" s="832">
        <f t="shared" si="529"/>
        <v>0</v>
      </c>
      <c r="LU295" s="832">
        <f t="shared" ref="LU295:OF295" si="530">LU294</f>
        <v>0</v>
      </c>
      <c r="LV295" s="832">
        <f t="shared" si="530"/>
        <v>0</v>
      </c>
      <c r="LW295" s="832">
        <f t="shared" si="530"/>
        <v>0</v>
      </c>
      <c r="LX295" s="832">
        <f t="shared" si="530"/>
        <v>0</v>
      </c>
      <c r="LY295" s="832">
        <f t="shared" si="530"/>
        <v>0</v>
      </c>
      <c r="LZ295" s="832">
        <f t="shared" si="530"/>
        <v>0</v>
      </c>
      <c r="MA295" s="832">
        <f t="shared" si="530"/>
        <v>0</v>
      </c>
      <c r="MB295" s="832">
        <f t="shared" si="530"/>
        <v>0</v>
      </c>
      <c r="MC295" s="832">
        <f t="shared" si="530"/>
        <v>0</v>
      </c>
      <c r="MD295" s="832">
        <f t="shared" si="530"/>
        <v>0</v>
      </c>
      <c r="ME295" s="832">
        <f t="shared" si="530"/>
        <v>0</v>
      </c>
      <c r="MF295" s="832">
        <f t="shared" si="530"/>
        <v>0</v>
      </c>
      <c r="MG295" s="832">
        <f t="shared" si="530"/>
        <v>0</v>
      </c>
      <c r="MH295" s="832">
        <f t="shared" si="530"/>
        <v>0</v>
      </c>
      <c r="MI295" s="832">
        <f t="shared" si="530"/>
        <v>0</v>
      </c>
      <c r="MJ295" s="832">
        <f t="shared" si="530"/>
        <v>0</v>
      </c>
      <c r="MK295" s="832">
        <f t="shared" si="530"/>
        <v>0</v>
      </c>
      <c r="ML295" s="832">
        <f t="shared" si="530"/>
        <v>0</v>
      </c>
      <c r="MM295" s="832">
        <f t="shared" si="530"/>
        <v>0</v>
      </c>
      <c r="MN295" s="832">
        <f t="shared" si="530"/>
        <v>0</v>
      </c>
      <c r="MO295" s="832">
        <f t="shared" si="530"/>
        <v>0</v>
      </c>
      <c r="MP295" s="832">
        <f t="shared" si="530"/>
        <v>0</v>
      </c>
      <c r="MQ295" s="832">
        <f t="shared" si="530"/>
        <v>0</v>
      </c>
      <c r="MR295" s="832">
        <f t="shared" si="530"/>
        <v>0</v>
      </c>
      <c r="MS295" s="832">
        <f t="shared" si="530"/>
        <v>0</v>
      </c>
      <c r="MT295" s="832">
        <f t="shared" si="530"/>
        <v>0</v>
      </c>
      <c r="MU295" s="832">
        <f t="shared" si="530"/>
        <v>0</v>
      </c>
      <c r="MV295" s="832">
        <f t="shared" si="530"/>
        <v>0</v>
      </c>
      <c r="MW295" s="832">
        <f t="shared" si="530"/>
        <v>0</v>
      </c>
      <c r="MX295" s="832">
        <f t="shared" si="530"/>
        <v>0</v>
      </c>
      <c r="MY295" s="832">
        <f t="shared" si="530"/>
        <v>0</v>
      </c>
      <c r="MZ295" s="832">
        <f t="shared" si="530"/>
        <v>0</v>
      </c>
      <c r="NA295" s="832">
        <f t="shared" si="530"/>
        <v>0</v>
      </c>
      <c r="NB295" s="832">
        <f t="shared" si="530"/>
        <v>0</v>
      </c>
      <c r="NC295" s="832">
        <f t="shared" si="530"/>
        <v>0</v>
      </c>
      <c r="ND295" s="832">
        <f t="shared" si="530"/>
        <v>0</v>
      </c>
      <c r="NE295" s="832">
        <f t="shared" si="530"/>
        <v>0</v>
      </c>
      <c r="NF295" s="832">
        <f t="shared" si="530"/>
        <v>0</v>
      </c>
      <c r="NG295" s="832">
        <f t="shared" si="530"/>
        <v>0</v>
      </c>
      <c r="NH295" s="832">
        <f t="shared" si="530"/>
        <v>0</v>
      </c>
      <c r="NI295" s="832">
        <f t="shared" si="530"/>
        <v>0</v>
      </c>
      <c r="NJ295" s="832">
        <f t="shared" si="530"/>
        <v>0</v>
      </c>
      <c r="NK295" s="832">
        <f t="shared" si="530"/>
        <v>0</v>
      </c>
      <c r="NL295" s="832">
        <f t="shared" si="530"/>
        <v>0</v>
      </c>
      <c r="NM295" s="832">
        <f t="shared" si="530"/>
        <v>0</v>
      </c>
      <c r="NN295" s="832">
        <f t="shared" si="530"/>
        <v>0</v>
      </c>
      <c r="NO295" s="832">
        <f t="shared" si="530"/>
        <v>0</v>
      </c>
      <c r="NP295" s="832">
        <f t="shared" si="530"/>
        <v>0</v>
      </c>
      <c r="NQ295" s="832">
        <f t="shared" si="530"/>
        <v>0</v>
      </c>
      <c r="NR295" s="832">
        <f t="shared" si="530"/>
        <v>0</v>
      </c>
      <c r="NS295" s="832">
        <f t="shared" si="530"/>
        <v>0</v>
      </c>
      <c r="NT295" s="832">
        <f t="shared" si="530"/>
        <v>0</v>
      </c>
      <c r="NU295" s="832">
        <f t="shared" si="530"/>
        <v>0</v>
      </c>
      <c r="NV295" s="832">
        <f t="shared" si="530"/>
        <v>0</v>
      </c>
      <c r="NW295" s="832">
        <f t="shared" si="530"/>
        <v>0</v>
      </c>
      <c r="NX295" s="832">
        <f t="shared" si="530"/>
        <v>0</v>
      </c>
      <c r="NY295" s="832">
        <f t="shared" si="530"/>
        <v>0</v>
      </c>
      <c r="NZ295" s="832">
        <f t="shared" si="530"/>
        <v>0</v>
      </c>
      <c r="OA295" s="832">
        <f t="shared" si="530"/>
        <v>0</v>
      </c>
      <c r="OB295" s="832">
        <f t="shared" si="530"/>
        <v>0</v>
      </c>
      <c r="OC295" s="832">
        <f t="shared" si="530"/>
        <v>0</v>
      </c>
      <c r="OD295" s="832">
        <f t="shared" si="530"/>
        <v>0</v>
      </c>
      <c r="OE295" s="832">
        <f t="shared" si="530"/>
        <v>0</v>
      </c>
      <c r="OF295" s="832">
        <f t="shared" si="530"/>
        <v>0</v>
      </c>
      <c r="OG295" s="832">
        <f t="shared" ref="OG295:QR295" si="531">OG294</f>
        <v>0</v>
      </c>
      <c r="OH295" s="832">
        <f t="shared" si="531"/>
        <v>0</v>
      </c>
      <c r="OI295" s="832">
        <f t="shared" si="531"/>
        <v>0</v>
      </c>
      <c r="OJ295" s="832">
        <f t="shared" si="531"/>
        <v>0</v>
      </c>
      <c r="OK295" s="832">
        <f t="shared" si="531"/>
        <v>0</v>
      </c>
      <c r="OL295" s="832">
        <f t="shared" si="531"/>
        <v>0</v>
      </c>
      <c r="OM295" s="832">
        <f t="shared" si="531"/>
        <v>0</v>
      </c>
      <c r="ON295" s="832">
        <f t="shared" si="531"/>
        <v>0</v>
      </c>
      <c r="OO295" s="832">
        <f t="shared" si="531"/>
        <v>0</v>
      </c>
      <c r="OP295" s="832">
        <f t="shared" si="531"/>
        <v>0</v>
      </c>
      <c r="OQ295" s="832">
        <f t="shared" si="531"/>
        <v>0</v>
      </c>
      <c r="OR295" s="832">
        <f t="shared" si="531"/>
        <v>0</v>
      </c>
      <c r="OS295" s="832">
        <f t="shared" si="531"/>
        <v>0</v>
      </c>
      <c r="OT295" s="832">
        <f t="shared" si="531"/>
        <v>0</v>
      </c>
      <c r="OU295" s="832">
        <f t="shared" si="531"/>
        <v>0</v>
      </c>
      <c r="OV295" s="832">
        <f t="shared" si="531"/>
        <v>0</v>
      </c>
      <c r="OW295" s="832">
        <f t="shared" si="531"/>
        <v>0</v>
      </c>
      <c r="OX295" s="832">
        <f t="shared" si="531"/>
        <v>0</v>
      </c>
      <c r="OY295" s="832">
        <f t="shared" si="531"/>
        <v>0</v>
      </c>
      <c r="OZ295" s="832">
        <f t="shared" si="531"/>
        <v>0</v>
      </c>
      <c r="PA295" s="832">
        <f t="shared" si="531"/>
        <v>0</v>
      </c>
      <c r="PB295" s="832">
        <f t="shared" si="531"/>
        <v>0</v>
      </c>
      <c r="PC295" s="832">
        <f t="shared" si="531"/>
        <v>0</v>
      </c>
      <c r="PD295" s="832">
        <f t="shared" si="531"/>
        <v>0</v>
      </c>
      <c r="PE295" s="832">
        <f t="shared" si="531"/>
        <v>0</v>
      </c>
      <c r="PF295" s="832">
        <f t="shared" si="531"/>
        <v>0</v>
      </c>
      <c r="PG295" s="832">
        <f t="shared" si="531"/>
        <v>0</v>
      </c>
      <c r="PH295" s="832">
        <f t="shared" si="531"/>
        <v>0</v>
      </c>
      <c r="PI295" s="832">
        <f t="shared" si="531"/>
        <v>0</v>
      </c>
      <c r="PJ295" s="832">
        <f t="shared" si="531"/>
        <v>0</v>
      </c>
      <c r="PK295" s="832">
        <f t="shared" si="531"/>
        <v>0</v>
      </c>
      <c r="PL295" s="832">
        <f t="shared" si="531"/>
        <v>0</v>
      </c>
      <c r="PM295" s="832">
        <f t="shared" si="531"/>
        <v>0</v>
      </c>
      <c r="PN295" s="832">
        <f t="shared" si="531"/>
        <v>0</v>
      </c>
      <c r="PO295" s="832">
        <f t="shared" si="531"/>
        <v>0</v>
      </c>
      <c r="PP295" s="832">
        <f t="shared" si="531"/>
        <v>0</v>
      </c>
      <c r="PQ295" s="832">
        <f t="shared" si="531"/>
        <v>0</v>
      </c>
      <c r="PR295" s="832">
        <f t="shared" si="531"/>
        <v>0</v>
      </c>
      <c r="PS295" s="832">
        <f t="shared" si="531"/>
        <v>0</v>
      </c>
      <c r="PT295" s="832">
        <f t="shared" si="531"/>
        <v>0</v>
      </c>
      <c r="PU295" s="832">
        <f t="shared" si="531"/>
        <v>0</v>
      </c>
      <c r="PV295" s="832">
        <f t="shared" si="531"/>
        <v>0</v>
      </c>
      <c r="PW295" s="832">
        <f t="shared" si="531"/>
        <v>0</v>
      </c>
      <c r="PX295" s="832">
        <f t="shared" si="531"/>
        <v>0</v>
      </c>
      <c r="PY295" s="832">
        <f t="shared" si="531"/>
        <v>0</v>
      </c>
      <c r="PZ295" s="832">
        <f t="shared" si="531"/>
        <v>0</v>
      </c>
      <c r="QA295" s="832">
        <f t="shared" si="531"/>
        <v>0</v>
      </c>
      <c r="QB295" s="832">
        <f t="shared" si="531"/>
        <v>0</v>
      </c>
      <c r="QC295" s="832">
        <f t="shared" si="531"/>
        <v>0</v>
      </c>
      <c r="QD295" s="832">
        <f t="shared" si="531"/>
        <v>0</v>
      </c>
      <c r="QE295" s="832">
        <f t="shared" si="531"/>
        <v>0</v>
      </c>
      <c r="QF295" s="832">
        <f t="shared" si="531"/>
        <v>0</v>
      </c>
      <c r="QG295" s="832">
        <f t="shared" si="531"/>
        <v>0</v>
      </c>
      <c r="QH295" s="832">
        <f t="shared" si="531"/>
        <v>0</v>
      </c>
      <c r="QI295" s="832">
        <f t="shared" si="531"/>
        <v>0</v>
      </c>
      <c r="QJ295" s="832">
        <f t="shared" si="531"/>
        <v>0</v>
      </c>
      <c r="QK295" s="832">
        <f t="shared" si="531"/>
        <v>0</v>
      </c>
      <c r="QL295" s="832">
        <f t="shared" si="531"/>
        <v>0</v>
      </c>
      <c r="QM295" s="832">
        <f t="shared" si="531"/>
        <v>0</v>
      </c>
      <c r="QN295" s="832">
        <f t="shared" si="531"/>
        <v>0</v>
      </c>
      <c r="QO295" s="832">
        <f t="shared" si="531"/>
        <v>0</v>
      </c>
      <c r="QP295" s="832">
        <f t="shared" si="531"/>
        <v>0</v>
      </c>
      <c r="QQ295" s="832">
        <f t="shared" si="531"/>
        <v>0</v>
      </c>
      <c r="QR295" s="832">
        <f t="shared" si="531"/>
        <v>0</v>
      </c>
      <c r="QS295" s="832">
        <f t="shared" ref="QS295:SJ295" si="532">QS294</f>
        <v>0</v>
      </c>
      <c r="QT295" s="832">
        <f t="shared" si="532"/>
        <v>0</v>
      </c>
      <c r="QU295" s="832">
        <f t="shared" si="532"/>
        <v>0</v>
      </c>
      <c r="QV295" s="832">
        <f t="shared" si="532"/>
        <v>0</v>
      </c>
      <c r="QW295" s="832">
        <f t="shared" si="532"/>
        <v>0</v>
      </c>
      <c r="QX295" s="832">
        <f t="shared" si="532"/>
        <v>0</v>
      </c>
      <c r="QY295" s="832">
        <f t="shared" si="532"/>
        <v>0</v>
      </c>
      <c r="QZ295" s="832">
        <f t="shared" si="532"/>
        <v>0</v>
      </c>
      <c r="RA295" s="832">
        <f t="shared" si="532"/>
        <v>0</v>
      </c>
      <c r="RB295" s="832">
        <f t="shared" si="532"/>
        <v>0</v>
      </c>
      <c r="RC295" s="832">
        <f t="shared" si="532"/>
        <v>0</v>
      </c>
      <c r="RD295" s="832">
        <f t="shared" si="532"/>
        <v>0</v>
      </c>
      <c r="RE295" s="832">
        <f t="shared" si="532"/>
        <v>0</v>
      </c>
      <c r="RF295" s="832">
        <f t="shared" si="532"/>
        <v>0</v>
      </c>
      <c r="RG295" s="832">
        <f t="shared" si="532"/>
        <v>0</v>
      </c>
      <c r="RH295" s="832">
        <f t="shared" si="532"/>
        <v>0</v>
      </c>
      <c r="RI295" s="832">
        <f t="shared" si="532"/>
        <v>0</v>
      </c>
      <c r="RJ295" s="832">
        <f t="shared" si="532"/>
        <v>0</v>
      </c>
      <c r="RK295" s="832">
        <f t="shared" si="532"/>
        <v>0</v>
      </c>
      <c r="RL295" s="832">
        <f t="shared" si="532"/>
        <v>0</v>
      </c>
      <c r="RM295" s="832">
        <f t="shared" si="532"/>
        <v>0</v>
      </c>
      <c r="RN295" s="832">
        <f t="shared" si="532"/>
        <v>0</v>
      </c>
      <c r="RO295" s="832">
        <f t="shared" si="532"/>
        <v>0</v>
      </c>
      <c r="RP295" s="832">
        <f t="shared" si="532"/>
        <v>0</v>
      </c>
      <c r="RQ295" s="832">
        <f t="shared" si="532"/>
        <v>0</v>
      </c>
      <c r="RR295" s="832">
        <f t="shared" si="532"/>
        <v>0</v>
      </c>
      <c r="RS295" s="832">
        <f t="shared" si="532"/>
        <v>0</v>
      </c>
      <c r="RT295" s="832">
        <f t="shared" si="532"/>
        <v>0</v>
      </c>
      <c r="RU295" s="832">
        <f t="shared" si="532"/>
        <v>0</v>
      </c>
      <c r="RV295" s="832">
        <f t="shared" si="532"/>
        <v>0</v>
      </c>
      <c r="RW295" s="832">
        <f t="shared" si="532"/>
        <v>0</v>
      </c>
      <c r="RX295" s="832">
        <f t="shared" si="532"/>
        <v>0</v>
      </c>
      <c r="RY295" s="832">
        <f t="shared" si="532"/>
        <v>0</v>
      </c>
      <c r="RZ295" s="832">
        <f t="shared" si="532"/>
        <v>0</v>
      </c>
      <c r="SA295" s="832">
        <f t="shared" si="532"/>
        <v>0</v>
      </c>
      <c r="SB295" s="832">
        <f t="shared" si="532"/>
        <v>0</v>
      </c>
      <c r="SC295" s="832">
        <f t="shared" si="532"/>
        <v>0</v>
      </c>
      <c r="SD295" s="832">
        <f t="shared" si="532"/>
        <v>0</v>
      </c>
      <c r="SE295" s="832">
        <f t="shared" si="532"/>
        <v>0</v>
      </c>
      <c r="SF295" s="832">
        <f t="shared" si="532"/>
        <v>0</v>
      </c>
      <c r="SG295" s="832">
        <f t="shared" si="532"/>
        <v>0</v>
      </c>
      <c r="SH295" s="832">
        <f t="shared" si="532"/>
        <v>0</v>
      </c>
      <c r="SI295" s="832">
        <f t="shared" si="532"/>
        <v>0</v>
      </c>
      <c r="SJ295" s="832">
        <f t="shared" si="532"/>
        <v>0</v>
      </c>
      <c r="SK295" s="267">
        <f>SJ295</f>
        <v>0</v>
      </c>
      <c r="SL295" s="254"/>
      <c r="SM295" s="242"/>
      <c r="SN295" s="242"/>
      <c r="SO295" s="242"/>
    </row>
    <row r="296" spans="1:509" outlineLevel="3" x14ac:dyDescent="0.35">
      <c r="A296" s="242"/>
      <c r="B296" s="251"/>
      <c r="C296" s="438">
        <f t="shared" si="515"/>
        <v>4</v>
      </c>
      <c r="D296" s="267"/>
      <c r="E296" s="316">
        <f t="shared" si="505"/>
        <v>155</v>
      </c>
      <c r="F296" s="322"/>
      <c r="G296" s="322"/>
      <c r="H296" s="267"/>
      <c r="I296" s="540"/>
      <c r="J296" s="557" t="s">
        <v>865</v>
      </c>
      <c r="K296" s="541"/>
      <c r="L296" s="613">
        <v>0</v>
      </c>
      <c r="M296" s="613">
        <v>0</v>
      </c>
      <c r="N296" s="613">
        <v>0</v>
      </c>
      <c r="O296" s="613">
        <v>0</v>
      </c>
      <c r="P296" s="613">
        <v>0</v>
      </c>
      <c r="Q296" s="613">
        <v>0</v>
      </c>
      <c r="R296" s="613">
        <v>0</v>
      </c>
      <c r="S296" s="613">
        <v>0</v>
      </c>
      <c r="T296" s="613">
        <v>0</v>
      </c>
      <c r="U296" s="613">
        <v>0</v>
      </c>
      <c r="V296" s="613">
        <v>0</v>
      </c>
      <c r="W296" s="613">
        <v>0</v>
      </c>
      <c r="X296" s="613">
        <v>0</v>
      </c>
      <c r="Y296" s="613">
        <v>0</v>
      </c>
      <c r="Z296" s="613">
        <v>0</v>
      </c>
      <c r="AA296" s="613">
        <v>0</v>
      </c>
      <c r="AB296" s="613">
        <v>0</v>
      </c>
      <c r="AC296" s="613">
        <v>0</v>
      </c>
      <c r="AD296" s="613">
        <v>0</v>
      </c>
      <c r="AE296" s="613">
        <v>0</v>
      </c>
      <c r="AF296" s="613">
        <v>0</v>
      </c>
      <c r="AG296" s="613">
        <v>0</v>
      </c>
      <c r="AH296" s="613">
        <v>0</v>
      </c>
      <c r="AI296" s="613">
        <v>0</v>
      </c>
      <c r="AJ296" s="613">
        <v>0</v>
      </c>
      <c r="AK296" s="613">
        <v>0</v>
      </c>
      <c r="AL296" s="613">
        <v>0</v>
      </c>
      <c r="AM296" s="613">
        <v>0</v>
      </c>
      <c r="AN296" s="613">
        <v>0</v>
      </c>
      <c r="AO296" s="613">
        <v>0</v>
      </c>
      <c r="AP296" s="613">
        <v>0</v>
      </c>
      <c r="AQ296" s="613">
        <v>0</v>
      </c>
      <c r="AR296" s="613">
        <v>0</v>
      </c>
      <c r="AS296" s="613">
        <v>0</v>
      </c>
      <c r="AT296" s="613">
        <v>0</v>
      </c>
      <c r="AU296" s="613">
        <v>0</v>
      </c>
      <c r="AV296" s="613">
        <v>0</v>
      </c>
      <c r="AW296" s="613">
        <v>0</v>
      </c>
      <c r="AX296" s="613">
        <v>0</v>
      </c>
      <c r="AY296" s="613">
        <v>0</v>
      </c>
      <c r="AZ296" s="613">
        <v>0</v>
      </c>
      <c r="BA296" s="613">
        <v>0</v>
      </c>
      <c r="BB296" s="613">
        <v>0</v>
      </c>
      <c r="BC296" s="613">
        <v>0</v>
      </c>
      <c r="BD296" s="613">
        <v>0</v>
      </c>
      <c r="BE296" s="613">
        <v>0</v>
      </c>
      <c r="BF296" s="613">
        <v>0</v>
      </c>
      <c r="BG296" s="613">
        <v>0</v>
      </c>
      <c r="BH296" s="613">
        <v>0</v>
      </c>
      <c r="BI296" s="613">
        <v>0</v>
      </c>
      <c r="BJ296" s="613">
        <v>0</v>
      </c>
      <c r="BK296" s="613">
        <v>0</v>
      </c>
      <c r="BL296" s="613">
        <v>0</v>
      </c>
      <c r="BM296" s="613">
        <v>0</v>
      </c>
      <c r="BN296" s="613">
        <v>0</v>
      </c>
      <c r="BO296" s="613">
        <v>0</v>
      </c>
      <c r="BP296" s="613">
        <v>0</v>
      </c>
      <c r="BQ296" s="613">
        <v>0</v>
      </c>
      <c r="BR296" s="613">
        <v>0</v>
      </c>
      <c r="BS296" s="613">
        <v>0</v>
      </c>
      <c r="BT296" s="613">
        <v>0</v>
      </c>
      <c r="BU296" s="613">
        <v>0</v>
      </c>
      <c r="BV296" s="613">
        <v>0</v>
      </c>
      <c r="BW296" s="613">
        <v>0</v>
      </c>
      <c r="BX296" s="613">
        <v>0</v>
      </c>
      <c r="BY296" s="613">
        <v>0</v>
      </c>
      <c r="BZ296" s="613">
        <v>0</v>
      </c>
      <c r="CA296" s="613">
        <v>0</v>
      </c>
      <c r="CB296" s="613">
        <v>0</v>
      </c>
      <c r="CC296" s="613">
        <v>0</v>
      </c>
      <c r="CD296" s="613">
        <v>0</v>
      </c>
      <c r="CE296" s="613">
        <v>0</v>
      </c>
      <c r="CF296" s="613">
        <v>0</v>
      </c>
      <c r="CG296" s="613">
        <v>0</v>
      </c>
      <c r="CH296" s="613">
        <v>0</v>
      </c>
      <c r="CI296" s="613">
        <v>0</v>
      </c>
      <c r="CJ296" s="613">
        <v>0</v>
      </c>
      <c r="CK296" s="613">
        <v>0</v>
      </c>
      <c r="CL296" s="613">
        <v>0</v>
      </c>
      <c r="CM296" s="613">
        <v>0</v>
      </c>
      <c r="CN296" s="613">
        <v>0</v>
      </c>
      <c r="CO296" s="613">
        <v>0</v>
      </c>
      <c r="CP296" s="613">
        <v>0</v>
      </c>
      <c r="CQ296" s="613">
        <v>0</v>
      </c>
      <c r="CR296" s="613">
        <v>0</v>
      </c>
      <c r="CS296" s="613">
        <v>0</v>
      </c>
      <c r="CT296" s="613">
        <v>0</v>
      </c>
      <c r="CU296" s="613">
        <v>0</v>
      </c>
      <c r="CV296" s="613">
        <v>0</v>
      </c>
      <c r="CW296" s="613">
        <v>0</v>
      </c>
      <c r="CX296" s="613">
        <v>0</v>
      </c>
      <c r="CY296" s="613">
        <v>0</v>
      </c>
      <c r="CZ296" s="613">
        <v>0</v>
      </c>
      <c r="DA296" s="613">
        <v>0</v>
      </c>
      <c r="DB296" s="613">
        <v>0</v>
      </c>
      <c r="DC296" s="613">
        <v>0</v>
      </c>
      <c r="DD296" s="613">
        <v>0</v>
      </c>
      <c r="DE296" s="613">
        <v>0</v>
      </c>
      <c r="DF296" s="613">
        <v>0</v>
      </c>
      <c r="DG296" s="613">
        <v>0</v>
      </c>
      <c r="DH296" s="613">
        <v>0</v>
      </c>
      <c r="DI296" s="613">
        <v>0</v>
      </c>
      <c r="DJ296" s="613">
        <v>0</v>
      </c>
      <c r="DK296" s="613">
        <v>0</v>
      </c>
      <c r="DL296" s="613">
        <v>0</v>
      </c>
      <c r="DM296" s="613">
        <v>0</v>
      </c>
      <c r="DN296" s="613">
        <v>0</v>
      </c>
      <c r="DO296" s="613">
        <v>0</v>
      </c>
      <c r="DP296" s="613">
        <v>0</v>
      </c>
      <c r="DQ296" s="613">
        <v>0</v>
      </c>
      <c r="DR296" s="613">
        <v>0</v>
      </c>
      <c r="DS296" s="613">
        <v>0</v>
      </c>
      <c r="DT296" s="613">
        <v>0</v>
      </c>
      <c r="DU296" s="613">
        <v>0</v>
      </c>
      <c r="DV296" s="613">
        <v>0</v>
      </c>
      <c r="DW296" s="613">
        <v>0</v>
      </c>
      <c r="DX296" s="613">
        <v>0</v>
      </c>
      <c r="DY296" s="613">
        <v>0</v>
      </c>
      <c r="DZ296" s="613">
        <v>0</v>
      </c>
      <c r="EA296" s="613">
        <v>0</v>
      </c>
      <c r="EB296" s="613">
        <v>0</v>
      </c>
      <c r="EC296" s="613">
        <v>0</v>
      </c>
      <c r="ED296" s="613">
        <v>0</v>
      </c>
      <c r="EE296" s="613">
        <v>0</v>
      </c>
      <c r="EF296" s="613">
        <v>0</v>
      </c>
      <c r="EG296" s="613">
        <v>0</v>
      </c>
      <c r="EH296" s="613">
        <v>0</v>
      </c>
      <c r="EI296" s="613">
        <v>0</v>
      </c>
      <c r="EJ296" s="613">
        <v>0</v>
      </c>
      <c r="EK296" s="613">
        <v>0</v>
      </c>
      <c r="EL296" s="613">
        <v>0</v>
      </c>
      <c r="EM296" s="613">
        <v>0</v>
      </c>
      <c r="EN296" s="613">
        <v>0</v>
      </c>
      <c r="EO296" s="613">
        <v>0</v>
      </c>
      <c r="EP296" s="613">
        <v>0</v>
      </c>
      <c r="EQ296" s="613">
        <v>0</v>
      </c>
      <c r="ER296" s="613">
        <v>0</v>
      </c>
      <c r="ES296" s="613">
        <v>0</v>
      </c>
      <c r="ET296" s="613">
        <v>0</v>
      </c>
      <c r="EU296" s="613">
        <v>0</v>
      </c>
      <c r="EV296" s="613">
        <v>0</v>
      </c>
      <c r="EW296" s="613">
        <v>0</v>
      </c>
      <c r="EX296" s="613">
        <v>0</v>
      </c>
      <c r="EY296" s="613">
        <v>0</v>
      </c>
      <c r="EZ296" s="613">
        <v>0</v>
      </c>
      <c r="FA296" s="613">
        <v>0</v>
      </c>
      <c r="FB296" s="613">
        <v>0</v>
      </c>
      <c r="FC296" s="613">
        <v>0</v>
      </c>
      <c r="FD296" s="613">
        <v>0</v>
      </c>
      <c r="FE296" s="613">
        <v>0</v>
      </c>
      <c r="FF296" s="613">
        <v>0</v>
      </c>
      <c r="FG296" s="613">
        <v>0</v>
      </c>
      <c r="FH296" s="613">
        <v>0</v>
      </c>
      <c r="FI296" s="613">
        <v>0</v>
      </c>
      <c r="FJ296" s="613">
        <v>0</v>
      </c>
      <c r="FK296" s="613">
        <v>0</v>
      </c>
      <c r="FL296" s="613">
        <v>0</v>
      </c>
      <c r="FM296" s="613">
        <v>0</v>
      </c>
      <c r="FN296" s="613">
        <v>0</v>
      </c>
      <c r="FO296" s="613">
        <v>0</v>
      </c>
      <c r="FP296" s="613">
        <v>0</v>
      </c>
      <c r="FQ296" s="613">
        <v>0</v>
      </c>
      <c r="FR296" s="613">
        <v>0</v>
      </c>
      <c r="FS296" s="613">
        <v>0</v>
      </c>
      <c r="FT296" s="613">
        <v>0</v>
      </c>
      <c r="FU296" s="613">
        <v>0</v>
      </c>
      <c r="FV296" s="613">
        <v>0</v>
      </c>
      <c r="FW296" s="613">
        <v>0</v>
      </c>
      <c r="FX296" s="613">
        <v>0</v>
      </c>
      <c r="FY296" s="613">
        <v>0</v>
      </c>
      <c r="FZ296" s="613">
        <v>0</v>
      </c>
      <c r="GA296" s="613">
        <v>0</v>
      </c>
      <c r="GB296" s="613">
        <v>0</v>
      </c>
      <c r="GC296" s="613">
        <v>0</v>
      </c>
      <c r="GD296" s="613">
        <v>0</v>
      </c>
      <c r="GE296" s="613">
        <v>0</v>
      </c>
      <c r="GF296" s="613">
        <v>0</v>
      </c>
      <c r="GG296" s="613">
        <v>0</v>
      </c>
      <c r="GH296" s="613">
        <v>0</v>
      </c>
      <c r="GI296" s="613">
        <v>0</v>
      </c>
      <c r="GJ296" s="613">
        <v>0</v>
      </c>
      <c r="GK296" s="613">
        <v>0</v>
      </c>
      <c r="GL296" s="613">
        <v>0</v>
      </c>
      <c r="GM296" s="613">
        <v>0</v>
      </c>
      <c r="GN296" s="613">
        <v>0</v>
      </c>
      <c r="GO296" s="613">
        <v>0</v>
      </c>
      <c r="GP296" s="613">
        <v>0</v>
      </c>
      <c r="GQ296" s="613">
        <v>0</v>
      </c>
      <c r="GR296" s="613">
        <v>0</v>
      </c>
      <c r="GS296" s="613">
        <v>0</v>
      </c>
      <c r="GT296" s="613">
        <v>0</v>
      </c>
      <c r="GU296" s="613">
        <v>0</v>
      </c>
      <c r="GV296" s="613">
        <v>0</v>
      </c>
      <c r="GW296" s="613">
        <v>0</v>
      </c>
      <c r="GX296" s="613">
        <v>0</v>
      </c>
      <c r="GY296" s="613">
        <v>0</v>
      </c>
      <c r="GZ296" s="613">
        <v>0</v>
      </c>
      <c r="HA296" s="613">
        <v>0</v>
      </c>
      <c r="HB296" s="613">
        <v>0</v>
      </c>
      <c r="HC296" s="613">
        <v>0</v>
      </c>
      <c r="HD296" s="613">
        <v>0</v>
      </c>
      <c r="HE296" s="613">
        <v>0</v>
      </c>
      <c r="HF296" s="613">
        <v>0</v>
      </c>
      <c r="HG296" s="613">
        <v>0</v>
      </c>
      <c r="HH296" s="613">
        <v>0</v>
      </c>
      <c r="HI296" s="613">
        <v>0</v>
      </c>
      <c r="HJ296" s="613">
        <v>0</v>
      </c>
      <c r="HK296" s="613">
        <v>0</v>
      </c>
      <c r="HL296" s="613">
        <v>0</v>
      </c>
      <c r="HM296" s="613">
        <v>0</v>
      </c>
      <c r="HN296" s="613">
        <v>0</v>
      </c>
      <c r="HO296" s="613">
        <v>0</v>
      </c>
      <c r="HP296" s="613">
        <v>0</v>
      </c>
      <c r="HQ296" s="613">
        <v>0</v>
      </c>
      <c r="HR296" s="613">
        <v>0</v>
      </c>
      <c r="HS296" s="613">
        <v>0</v>
      </c>
      <c r="HT296" s="613">
        <v>0</v>
      </c>
      <c r="HU296" s="613">
        <v>0</v>
      </c>
      <c r="HV296" s="613">
        <v>0</v>
      </c>
      <c r="HW296" s="613">
        <v>0</v>
      </c>
      <c r="HX296" s="613">
        <v>0</v>
      </c>
      <c r="HY296" s="613">
        <v>0</v>
      </c>
      <c r="HZ296" s="613">
        <v>0</v>
      </c>
      <c r="IA296" s="613">
        <v>0</v>
      </c>
      <c r="IB296" s="613">
        <v>0</v>
      </c>
      <c r="IC296" s="613">
        <v>0</v>
      </c>
      <c r="ID296" s="613">
        <v>0</v>
      </c>
      <c r="IE296" s="613">
        <v>0</v>
      </c>
      <c r="IF296" s="613">
        <v>0</v>
      </c>
      <c r="IG296" s="613">
        <v>0</v>
      </c>
      <c r="IH296" s="613">
        <v>0</v>
      </c>
      <c r="II296" s="613">
        <v>0</v>
      </c>
      <c r="IJ296" s="613">
        <v>0</v>
      </c>
      <c r="IK296" s="613">
        <v>0</v>
      </c>
      <c r="IL296" s="613">
        <v>0</v>
      </c>
      <c r="IM296" s="613">
        <v>0</v>
      </c>
      <c r="IN296" s="613">
        <v>0</v>
      </c>
      <c r="IO296" s="613">
        <v>0</v>
      </c>
      <c r="IP296" s="613">
        <v>0</v>
      </c>
      <c r="IQ296" s="613">
        <v>0</v>
      </c>
      <c r="IR296" s="613">
        <v>0</v>
      </c>
      <c r="IS296" s="613">
        <v>0</v>
      </c>
      <c r="IT296" s="613">
        <v>0</v>
      </c>
      <c r="IU296" s="613">
        <v>0</v>
      </c>
      <c r="IV296" s="613">
        <v>0</v>
      </c>
      <c r="IW296" s="613">
        <v>0</v>
      </c>
      <c r="IX296" s="613">
        <v>0</v>
      </c>
      <c r="IY296" s="613">
        <v>0</v>
      </c>
      <c r="IZ296" s="613">
        <v>0</v>
      </c>
      <c r="JA296" s="613">
        <v>0</v>
      </c>
      <c r="JB296" s="613">
        <v>0</v>
      </c>
      <c r="JC296" s="613">
        <v>0</v>
      </c>
      <c r="JD296" s="613">
        <v>0</v>
      </c>
      <c r="JE296" s="613">
        <v>0</v>
      </c>
      <c r="JF296" s="613">
        <v>0</v>
      </c>
      <c r="JG296" s="613">
        <v>0</v>
      </c>
      <c r="JH296" s="613">
        <v>0</v>
      </c>
      <c r="JI296" s="613">
        <v>0</v>
      </c>
      <c r="JJ296" s="613">
        <v>0</v>
      </c>
      <c r="JK296" s="613">
        <v>0</v>
      </c>
      <c r="JL296" s="613">
        <v>0</v>
      </c>
      <c r="JM296" s="613">
        <v>0</v>
      </c>
      <c r="JN296" s="613">
        <v>0</v>
      </c>
      <c r="JO296" s="613">
        <v>0</v>
      </c>
      <c r="JP296" s="613">
        <v>0</v>
      </c>
      <c r="JQ296" s="613">
        <v>0</v>
      </c>
      <c r="JR296" s="613">
        <v>0</v>
      </c>
      <c r="JS296" s="613">
        <v>0</v>
      </c>
      <c r="JT296" s="613">
        <v>0</v>
      </c>
      <c r="JU296" s="613">
        <v>0</v>
      </c>
      <c r="JV296" s="613">
        <v>0</v>
      </c>
      <c r="JW296" s="613">
        <v>0</v>
      </c>
      <c r="JX296" s="613">
        <v>0</v>
      </c>
      <c r="JY296" s="613">
        <v>0</v>
      </c>
      <c r="JZ296" s="613">
        <v>0</v>
      </c>
      <c r="KA296" s="613">
        <v>0</v>
      </c>
      <c r="KB296" s="613">
        <v>0</v>
      </c>
      <c r="KC296" s="613">
        <v>0</v>
      </c>
      <c r="KD296" s="613">
        <v>0</v>
      </c>
      <c r="KE296" s="613">
        <v>0</v>
      </c>
      <c r="KF296" s="613">
        <v>0</v>
      </c>
      <c r="KG296" s="613">
        <v>0</v>
      </c>
      <c r="KH296" s="613">
        <v>0</v>
      </c>
      <c r="KI296" s="613">
        <v>0</v>
      </c>
      <c r="KJ296" s="613">
        <v>0</v>
      </c>
      <c r="KK296" s="613">
        <v>0</v>
      </c>
      <c r="KL296" s="613">
        <v>0</v>
      </c>
      <c r="KM296" s="613">
        <v>0</v>
      </c>
      <c r="KN296" s="613">
        <v>0</v>
      </c>
      <c r="KO296" s="613">
        <v>0</v>
      </c>
      <c r="KP296" s="613">
        <v>0</v>
      </c>
      <c r="KQ296" s="613">
        <v>0</v>
      </c>
      <c r="KR296" s="613">
        <v>0</v>
      </c>
      <c r="KS296" s="613">
        <v>0</v>
      </c>
      <c r="KT296" s="613">
        <v>0</v>
      </c>
      <c r="KU296" s="613">
        <v>0</v>
      </c>
      <c r="KV296" s="613">
        <v>0</v>
      </c>
      <c r="KW296" s="613">
        <v>0</v>
      </c>
      <c r="KX296" s="613">
        <v>0</v>
      </c>
      <c r="KY296" s="613">
        <v>0</v>
      </c>
      <c r="KZ296" s="613">
        <v>0</v>
      </c>
      <c r="LA296" s="613">
        <v>0</v>
      </c>
      <c r="LB296" s="613">
        <v>0</v>
      </c>
      <c r="LC296" s="613">
        <v>0</v>
      </c>
      <c r="LD296" s="613">
        <v>0</v>
      </c>
      <c r="LE296" s="613">
        <v>0</v>
      </c>
      <c r="LF296" s="613">
        <v>0</v>
      </c>
      <c r="LG296" s="613">
        <v>0</v>
      </c>
      <c r="LH296" s="613">
        <v>0</v>
      </c>
      <c r="LI296" s="613">
        <v>0</v>
      </c>
      <c r="LJ296" s="613">
        <v>0</v>
      </c>
      <c r="LK296" s="613">
        <v>0</v>
      </c>
      <c r="LL296" s="613">
        <v>0</v>
      </c>
      <c r="LM296" s="613">
        <v>0</v>
      </c>
      <c r="LN296" s="613">
        <v>0</v>
      </c>
      <c r="LO296" s="613">
        <v>0</v>
      </c>
      <c r="LP296" s="613">
        <v>0</v>
      </c>
      <c r="LQ296" s="613">
        <v>0</v>
      </c>
      <c r="LR296" s="613">
        <v>0</v>
      </c>
      <c r="LS296" s="613">
        <v>0</v>
      </c>
      <c r="LT296" s="613">
        <v>0</v>
      </c>
      <c r="LU296" s="613">
        <v>0</v>
      </c>
      <c r="LV296" s="613">
        <v>0</v>
      </c>
      <c r="LW296" s="613">
        <v>0</v>
      </c>
      <c r="LX296" s="613">
        <v>0</v>
      </c>
      <c r="LY296" s="613">
        <v>0</v>
      </c>
      <c r="LZ296" s="613">
        <v>0</v>
      </c>
      <c r="MA296" s="613">
        <v>0</v>
      </c>
      <c r="MB296" s="613">
        <v>0</v>
      </c>
      <c r="MC296" s="613">
        <v>0</v>
      </c>
      <c r="MD296" s="613">
        <v>0</v>
      </c>
      <c r="ME296" s="613">
        <v>0</v>
      </c>
      <c r="MF296" s="613">
        <v>0</v>
      </c>
      <c r="MG296" s="613">
        <v>0</v>
      </c>
      <c r="MH296" s="613">
        <v>0</v>
      </c>
      <c r="MI296" s="613">
        <v>0</v>
      </c>
      <c r="MJ296" s="613">
        <v>0</v>
      </c>
      <c r="MK296" s="613">
        <v>0</v>
      </c>
      <c r="ML296" s="613">
        <v>0</v>
      </c>
      <c r="MM296" s="613">
        <v>0</v>
      </c>
      <c r="MN296" s="613">
        <v>0</v>
      </c>
      <c r="MO296" s="613">
        <v>0</v>
      </c>
      <c r="MP296" s="613">
        <v>0</v>
      </c>
      <c r="MQ296" s="613">
        <v>0</v>
      </c>
      <c r="MR296" s="613">
        <v>0</v>
      </c>
      <c r="MS296" s="613">
        <v>0</v>
      </c>
      <c r="MT296" s="613">
        <v>0</v>
      </c>
      <c r="MU296" s="613">
        <v>0</v>
      </c>
      <c r="MV296" s="613">
        <v>0</v>
      </c>
      <c r="MW296" s="613">
        <v>0</v>
      </c>
      <c r="MX296" s="613">
        <v>0</v>
      </c>
      <c r="MY296" s="613">
        <v>0</v>
      </c>
      <c r="MZ296" s="613">
        <v>0</v>
      </c>
      <c r="NA296" s="613">
        <v>0</v>
      </c>
      <c r="NB296" s="613">
        <v>0</v>
      </c>
      <c r="NC296" s="613">
        <v>0</v>
      </c>
      <c r="ND296" s="613">
        <v>0</v>
      </c>
      <c r="NE296" s="613">
        <v>0</v>
      </c>
      <c r="NF296" s="613">
        <v>0</v>
      </c>
      <c r="NG296" s="613">
        <v>0</v>
      </c>
      <c r="NH296" s="613">
        <v>0</v>
      </c>
      <c r="NI296" s="613">
        <v>0</v>
      </c>
      <c r="NJ296" s="613">
        <v>0</v>
      </c>
      <c r="NK296" s="613">
        <v>0</v>
      </c>
      <c r="NL296" s="613">
        <v>0</v>
      </c>
      <c r="NM296" s="613">
        <v>0</v>
      </c>
      <c r="NN296" s="613">
        <v>0</v>
      </c>
      <c r="NO296" s="613">
        <v>0</v>
      </c>
      <c r="NP296" s="613">
        <v>0</v>
      </c>
      <c r="NQ296" s="613">
        <v>0</v>
      </c>
      <c r="NR296" s="613">
        <v>0</v>
      </c>
      <c r="NS296" s="613">
        <v>0</v>
      </c>
      <c r="NT296" s="613">
        <v>0</v>
      </c>
      <c r="NU296" s="613">
        <v>0</v>
      </c>
      <c r="NV296" s="613">
        <v>0</v>
      </c>
      <c r="NW296" s="613">
        <v>0</v>
      </c>
      <c r="NX296" s="613">
        <v>0</v>
      </c>
      <c r="NY296" s="613">
        <v>0</v>
      </c>
      <c r="NZ296" s="613">
        <v>0</v>
      </c>
      <c r="OA296" s="613">
        <v>0</v>
      </c>
      <c r="OB296" s="613">
        <v>0</v>
      </c>
      <c r="OC296" s="613">
        <v>0</v>
      </c>
      <c r="OD296" s="613">
        <v>0</v>
      </c>
      <c r="OE296" s="613">
        <v>0</v>
      </c>
      <c r="OF296" s="613">
        <v>0</v>
      </c>
      <c r="OG296" s="613">
        <v>0</v>
      </c>
      <c r="OH296" s="613">
        <v>0</v>
      </c>
      <c r="OI296" s="613">
        <v>0</v>
      </c>
      <c r="OJ296" s="613">
        <v>0</v>
      </c>
      <c r="OK296" s="613">
        <v>0</v>
      </c>
      <c r="OL296" s="613">
        <v>0</v>
      </c>
      <c r="OM296" s="613">
        <v>0</v>
      </c>
      <c r="ON296" s="613">
        <v>0</v>
      </c>
      <c r="OO296" s="613">
        <v>0</v>
      </c>
      <c r="OP296" s="613">
        <v>0</v>
      </c>
      <c r="OQ296" s="613">
        <v>0</v>
      </c>
      <c r="OR296" s="613">
        <v>0</v>
      </c>
      <c r="OS296" s="613">
        <v>0</v>
      </c>
      <c r="OT296" s="613">
        <v>0</v>
      </c>
      <c r="OU296" s="613">
        <v>0</v>
      </c>
      <c r="OV296" s="613">
        <v>0</v>
      </c>
      <c r="OW296" s="613">
        <v>0</v>
      </c>
      <c r="OX296" s="613">
        <v>0</v>
      </c>
      <c r="OY296" s="613">
        <v>0</v>
      </c>
      <c r="OZ296" s="613">
        <v>0</v>
      </c>
      <c r="PA296" s="613">
        <v>0</v>
      </c>
      <c r="PB296" s="613">
        <v>0</v>
      </c>
      <c r="PC296" s="613">
        <v>0</v>
      </c>
      <c r="PD296" s="613">
        <v>0</v>
      </c>
      <c r="PE296" s="613">
        <v>0</v>
      </c>
      <c r="PF296" s="613">
        <v>0</v>
      </c>
      <c r="PG296" s="613">
        <v>0</v>
      </c>
      <c r="PH296" s="613">
        <v>0</v>
      </c>
      <c r="PI296" s="613">
        <v>0</v>
      </c>
      <c r="PJ296" s="613">
        <v>0</v>
      </c>
      <c r="PK296" s="613">
        <v>0</v>
      </c>
      <c r="PL296" s="613">
        <v>0</v>
      </c>
      <c r="PM296" s="613">
        <v>0</v>
      </c>
      <c r="PN296" s="613">
        <v>0</v>
      </c>
      <c r="PO296" s="613">
        <v>0</v>
      </c>
      <c r="PP296" s="613">
        <v>0</v>
      </c>
      <c r="PQ296" s="613">
        <v>0</v>
      </c>
      <c r="PR296" s="613">
        <v>0</v>
      </c>
      <c r="PS296" s="613">
        <v>0</v>
      </c>
      <c r="PT296" s="613">
        <v>0</v>
      </c>
      <c r="PU296" s="613">
        <v>0</v>
      </c>
      <c r="PV296" s="613">
        <v>0</v>
      </c>
      <c r="PW296" s="613">
        <v>0</v>
      </c>
      <c r="PX296" s="613">
        <v>0</v>
      </c>
      <c r="PY296" s="613">
        <v>0</v>
      </c>
      <c r="PZ296" s="613">
        <v>0</v>
      </c>
      <c r="QA296" s="613">
        <v>0</v>
      </c>
      <c r="QB296" s="613">
        <v>0</v>
      </c>
      <c r="QC296" s="613">
        <v>0</v>
      </c>
      <c r="QD296" s="613">
        <v>0</v>
      </c>
      <c r="QE296" s="613">
        <v>0</v>
      </c>
      <c r="QF296" s="613">
        <v>0</v>
      </c>
      <c r="QG296" s="613">
        <v>0</v>
      </c>
      <c r="QH296" s="613">
        <v>0</v>
      </c>
      <c r="QI296" s="613">
        <v>0</v>
      </c>
      <c r="QJ296" s="613">
        <v>0</v>
      </c>
      <c r="QK296" s="613">
        <v>0</v>
      </c>
      <c r="QL296" s="613">
        <v>0</v>
      </c>
      <c r="QM296" s="613">
        <v>0</v>
      </c>
      <c r="QN296" s="613">
        <v>0</v>
      </c>
      <c r="QO296" s="613">
        <v>0</v>
      </c>
      <c r="QP296" s="613">
        <v>0</v>
      </c>
      <c r="QQ296" s="613">
        <v>0</v>
      </c>
      <c r="QR296" s="613">
        <v>0</v>
      </c>
      <c r="QS296" s="613">
        <v>0</v>
      </c>
      <c r="QT296" s="613">
        <v>0</v>
      </c>
      <c r="QU296" s="613">
        <v>0</v>
      </c>
      <c r="QV296" s="613">
        <v>0</v>
      </c>
      <c r="QW296" s="613">
        <v>0</v>
      </c>
      <c r="QX296" s="613">
        <v>0</v>
      </c>
      <c r="QY296" s="613">
        <v>0</v>
      </c>
      <c r="QZ296" s="613">
        <v>0</v>
      </c>
      <c r="RA296" s="613">
        <v>0</v>
      </c>
      <c r="RB296" s="613">
        <v>0</v>
      </c>
      <c r="RC296" s="613">
        <v>0</v>
      </c>
      <c r="RD296" s="613">
        <v>0</v>
      </c>
      <c r="RE296" s="613">
        <v>0</v>
      </c>
      <c r="RF296" s="613">
        <v>0</v>
      </c>
      <c r="RG296" s="613">
        <v>0</v>
      </c>
      <c r="RH296" s="613">
        <v>0</v>
      </c>
      <c r="RI296" s="613">
        <v>0</v>
      </c>
      <c r="RJ296" s="613">
        <v>0</v>
      </c>
      <c r="RK296" s="613">
        <v>0</v>
      </c>
      <c r="RL296" s="613">
        <v>0</v>
      </c>
      <c r="RM296" s="613">
        <v>0</v>
      </c>
      <c r="RN296" s="613">
        <v>0</v>
      </c>
      <c r="RO296" s="613">
        <v>0</v>
      </c>
      <c r="RP296" s="613">
        <v>0</v>
      </c>
      <c r="RQ296" s="613">
        <v>0</v>
      </c>
      <c r="RR296" s="613">
        <v>0</v>
      </c>
      <c r="RS296" s="613">
        <v>0</v>
      </c>
      <c r="RT296" s="613">
        <v>0</v>
      </c>
      <c r="RU296" s="613">
        <v>0</v>
      </c>
      <c r="RV296" s="613">
        <v>0</v>
      </c>
      <c r="RW296" s="613">
        <v>0</v>
      </c>
      <c r="RX296" s="613">
        <v>0</v>
      </c>
      <c r="RY296" s="613">
        <v>0</v>
      </c>
      <c r="RZ296" s="613">
        <v>0</v>
      </c>
      <c r="SA296" s="613">
        <v>0</v>
      </c>
      <c r="SB296" s="613">
        <v>0</v>
      </c>
      <c r="SC296" s="613">
        <v>0</v>
      </c>
      <c r="SD296" s="613">
        <v>0</v>
      </c>
      <c r="SE296" s="613">
        <v>0</v>
      </c>
      <c r="SF296" s="613">
        <v>0</v>
      </c>
      <c r="SG296" s="613">
        <v>0</v>
      </c>
      <c r="SH296" s="613">
        <v>0</v>
      </c>
      <c r="SI296" s="613">
        <v>0</v>
      </c>
      <c r="SJ296" s="613">
        <v>0</v>
      </c>
      <c r="SK296" s="267">
        <f>SJ296</f>
        <v>0</v>
      </c>
      <c r="SL296" s="254"/>
      <c r="SM296" s="242"/>
      <c r="SN296" s="242"/>
      <c r="SO296" s="242"/>
    </row>
    <row r="297" spans="1:509" outlineLevel="3" x14ac:dyDescent="0.35">
      <c r="A297" s="242"/>
      <c r="B297" s="251"/>
      <c r="C297" s="438">
        <f t="shared" si="515"/>
        <v>4</v>
      </c>
      <c r="D297" s="267"/>
      <c r="E297" s="316">
        <f t="shared" si="505"/>
        <v>156</v>
      </c>
      <c r="F297" s="322"/>
      <c r="G297" s="322"/>
      <c r="H297" s="267"/>
      <c r="I297" s="540"/>
      <c r="J297" s="554" t="s">
        <v>857</v>
      </c>
      <c r="K297" s="541"/>
      <c r="L297" s="613">
        <v>0</v>
      </c>
      <c r="M297" s="613">
        <v>0</v>
      </c>
      <c r="N297" s="613">
        <v>0</v>
      </c>
      <c r="O297" s="613">
        <v>0</v>
      </c>
      <c r="P297" s="613">
        <v>0</v>
      </c>
      <c r="Q297" s="613">
        <v>0</v>
      </c>
      <c r="R297" s="613">
        <v>0</v>
      </c>
      <c r="S297" s="613">
        <v>0</v>
      </c>
      <c r="T297" s="613">
        <v>0</v>
      </c>
      <c r="U297" s="613">
        <v>0</v>
      </c>
      <c r="V297" s="613">
        <v>0</v>
      </c>
      <c r="W297" s="613">
        <v>0</v>
      </c>
      <c r="X297" s="613">
        <v>0</v>
      </c>
      <c r="Y297" s="613">
        <v>0</v>
      </c>
      <c r="Z297" s="613">
        <v>0</v>
      </c>
      <c r="AA297" s="613">
        <v>0</v>
      </c>
      <c r="AB297" s="613">
        <v>0</v>
      </c>
      <c r="AC297" s="613">
        <v>0</v>
      </c>
      <c r="AD297" s="613">
        <v>0</v>
      </c>
      <c r="AE297" s="613">
        <v>0</v>
      </c>
      <c r="AF297" s="613">
        <v>0</v>
      </c>
      <c r="AG297" s="613">
        <v>0</v>
      </c>
      <c r="AH297" s="613">
        <v>0</v>
      </c>
      <c r="AI297" s="613">
        <v>0</v>
      </c>
      <c r="AJ297" s="613">
        <v>0</v>
      </c>
      <c r="AK297" s="613">
        <v>0</v>
      </c>
      <c r="AL297" s="613">
        <v>0</v>
      </c>
      <c r="AM297" s="613">
        <v>0</v>
      </c>
      <c r="AN297" s="613">
        <v>0</v>
      </c>
      <c r="AO297" s="613">
        <v>0</v>
      </c>
      <c r="AP297" s="613">
        <v>0</v>
      </c>
      <c r="AQ297" s="613">
        <v>0</v>
      </c>
      <c r="AR297" s="613">
        <v>0</v>
      </c>
      <c r="AS297" s="613">
        <v>0</v>
      </c>
      <c r="AT297" s="613">
        <v>0</v>
      </c>
      <c r="AU297" s="613">
        <v>0</v>
      </c>
      <c r="AV297" s="613">
        <v>0</v>
      </c>
      <c r="AW297" s="613">
        <v>0</v>
      </c>
      <c r="AX297" s="613">
        <v>0</v>
      </c>
      <c r="AY297" s="613">
        <v>0</v>
      </c>
      <c r="AZ297" s="613">
        <v>0</v>
      </c>
      <c r="BA297" s="613">
        <v>0</v>
      </c>
      <c r="BB297" s="613">
        <v>0</v>
      </c>
      <c r="BC297" s="613">
        <v>0</v>
      </c>
      <c r="BD297" s="613">
        <v>0</v>
      </c>
      <c r="BE297" s="613">
        <v>0</v>
      </c>
      <c r="BF297" s="613">
        <v>0</v>
      </c>
      <c r="BG297" s="613">
        <v>0</v>
      </c>
      <c r="BH297" s="613">
        <v>0</v>
      </c>
      <c r="BI297" s="613">
        <v>0</v>
      </c>
      <c r="BJ297" s="613">
        <v>0</v>
      </c>
      <c r="BK297" s="613">
        <v>0</v>
      </c>
      <c r="BL297" s="613">
        <v>0</v>
      </c>
      <c r="BM297" s="613">
        <v>0</v>
      </c>
      <c r="BN297" s="613">
        <v>0</v>
      </c>
      <c r="BO297" s="613">
        <v>0</v>
      </c>
      <c r="BP297" s="613">
        <v>0</v>
      </c>
      <c r="BQ297" s="613">
        <v>0</v>
      </c>
      <c r="BR297" s="613">
        <v>0</v>
      </c>
      <c r="BS297" s="613">
        <v>0</v>
      </c>
      <c r="BT297" s="613">
        <v>0</v>
      </c>
      <c r="BU297" s="613">
        <v>0</v>
      </c>
      <c r="BV297" s="613">
        <v>0</v>
      </c>
      <c r="BW297" s="613">
        <v>0</v>
      </c>
      <c r="BX297" s="613">
        <v>0</v>
      </c>
      <c r="BY297" s="613">
        <v>0</v>
      </c>
      <c r="BZ297" s="613">
        <v>0</v>
      </c>
      <c r="CA297" s="613">
        <v>0</v>
      </c>
      <c r="CB297" s="613">
        <v>0</v>
      </c>
      <c r="CC297" s="613">
        <v>0</v>
      </c>
      <c r="CD297" s="613">
        <v>0</v>
      </c>
      <c r="CE297" s="613">
        <v>0</v>
      </c>
      <c r="CF297" s="613">
        <v>0</v>
      </c>
      <c r="CG297" s="613">
        <v>0</v>
      </c>
      <c r="CH297" s="613">
        <v>0</v>
      </c>
      <c r="CI297" s="613">
        <v>0</v>
      </c>
      <c r="CJ297" s="613">
        <v>0</v>
      </c>
      <c r="CK297" s="613">
        <v>0</v>
      </c>
      <c r="CL297" s="613">
        <v>0</v>
      </c>
      <c r="CM297" s="613">
        <v>0</v>
      </c>
      <c r="CN297" s="613">
        <v>0</v>
      </c>
      <c r="CO297" s="613">
        <v>0</v>
      </c>
      <c r="CP297" s="613">
        <v>0</v>
      </c>
      <c r="CQ297" s="613">
        <v>0</v>
      </c>
      <c r="CR297" s="613">
        <v>0</v>
      </c>
      <c r="CS297" s="613">
        <v>0</v>
      </c>
      <c r="CT297" s="613">
        <v>0</v>
      </c>
      <c r="CU297" s="613">
        <v>0</v>
      </c>
      <c r="CV297" s="613">
        <v>0</v>
      </c>
      <c r="CW297" s="613">
        <v>0</v>
      </c>
      <c r="CX297" s="613">
        <v>0</v>
      </c>
      <c r="CY297" s="613">
        <v>0</v>
      </c>
      <c r="CZ297" s="613">
        <v>0</v>
      </c>
      <c r="DA297" s="613">
        <v>0</v>
      </c>
      <c r="DB297" s="613">
        <v>0</v>
      </c>
      <c r="DC297" s="613">
        <v>0</v>
      </c>
      <c r="DD297" s="613">
        <v>0</v>
      </c>
      <c r="DE297" s="613">
        <v>0</v>
      </c>
      <c r="DF297" s="613">
        <v>0</v>
      </c>
      <c r="DG297" s="613">
        <v>0</v>
      </c>
      <c r="DH297" s="613">
        <v>0</v>
      </c>
      <c r="DI297" s="613">
        <v>0</v>
      </c>
      <c r="DJ297" s="613">
        <v>0</v>
      </c>
      <c r="DK297" s="613">
        <v>0</v>
      </c>
      <c r="DL297" s="613">
        <v>0</v>
      </c>
      <c r="DM297" s="613">
        <v>0</v>
      </c>
      <c r="DN297" s="613">
        <v>0</v>
      </c>
      <c r="DO297" s="613">
        <v>0</v>
      </c>
      <c r="DP297" s="613">
        <v>0</v>
      </c>
      <c r="DQ297" s="613">
        <v>0</v>
      </c>
      <c r="DR297" s="613">
        <v>0</v>
      </c>
      <c r="DS297" s="613">
        <v>0</v>
      </c>
      <c r="DT297" s="613">
        <v>0</v>
      </c>
      <c r="DU297" s="613">
        <v>0</v>
      </c>
      <c r="DV297" s="613">
        <v>0</v>
      </c>
      <c r="DW297" s="613">
        <v>0</v>
      </c>
      <c r="DX297" s="613">
        <v>0</v>
      </c>
      <c r="DY297" s="613">
        <v>0</v>
      </c>
      <c r="DZ297" s="613">
        <v>0</v>
      </c>
      <c r="EA297" s="613">
        <v>0</v>
      </c>
      <c r="EB297" s="613">
        <v>0</v>
      </c>
      <c r="EC297" s="613">
        <v>0</v>
      </c>
      <c r="ED297" s="613">
        <v>0</v>
      </c>
      <c r="EE297" s="613">
        <v>0</v>
      </c>
      <c r="EF297" s="613">
        <v>0</v>
      </c>
      <c r="EG297" s="613">
        <v>0</v>
      </c>
      <c r="EH297" s="613">
        <v>0</v>
      </c>
      <c r="EI297" s="613">
        <v>0</v>
      </c>
      <c r="EJ297" s="613">
        <v>0</v>
      </c>
      <c r="EK297" s="613">
        <v>0</v>
      </c>
      <c r="EL297" s="613">
        <v>0</v>
      </c>
      <c r="EM297" s="613">
        <v>0</v>
      </c>
      <c r="EN297" s="613">
        <v>0</v>
      </c>
      <c r="EO297" s="613">
        <v>0</v>
      </c>
      <c r="EP297" s="613">
        <v>0</v>
      </c>
      <c r="EQ297" s="613">
        <v>0</v>
      </c>
      <c r="ER297" s="613">
        <v>0</v>
      </c>
      <c r="ES297" s="613">
        <v>0</v>
      </c>
      <c r="ET297" s="613">
        <v>0</v>
      </c>
      <c r="EU297" s="613">
        <v>0</v>
      </c>
      <c r="EV297" s="613">
        <v>0</v>
      </c>
      <c r="EW297" s="613">
        <v>0</v>
      </c>
      <c r="EX297" s="613">
        <v>0</v>
      </c>
      <c r="EY297" s="613">
        <v>0</v>
      </c>
      <c r="EZ297" s="613">
        <v>0</v>
      </c>
      <c r="FA297" s="613">
        <v>0</v>
      </c>
      <c r="FB297" s="613">
        <v>0</v>
      </c>
      <c r="FC297" s="613">
        <v>0</v>
      </c>
      <c r="FD297" s="613">
        <v>0</v>
      </c>
      <c r="FE297" s="613">
        <v>0</v>
      </c>
      <c r="FF297" s="613">
        <v>0</v>
      </c>
      <c r="FG297" s="613">
        <v>0</v>
      </c>
      <c r="FH297" s="613">
        <v>0</v>
      </c>
      <c r="FI297" s="613">
        <v>0</v>
      </c>
      <c r="FJ297" s="613">
        <v>0</v>
      </c>
      <c r="FK297" s="613">
        <v>0</v>
      </c>
      <c r="FL297" s="613">
        <v>0</v>
      </c>
      <c r="FM297" s="613">
        <v>0</v>
      </c>
      <c r="FN297" s="613">
        <v>0</v>
      </c>
      <c r="FO297" s="613">
        <v>0</v>
      </c>
      <c r="FP297" s="613">
        <v>0</v>
      </c>
      <c r="FQ297" s="613">
        <v>0</v>
      </c>
      <c r="FR297" s="613">
        <v>0</v>
      </c>
      <c r="FS297" s="613">
        <v>0</v>
      </c>
      <c r="FT297" s="613">
        <v>0</v>
      </c>
      <c r="FU297" s="613">
        <v>0</v>
      </c>
      <c r="FV297" s="613">
        <v>0</v>
      </c>
      <c r="FW297" s="613">
        <v>0</v>
      </c>
      <c r="FX297" s="613">
        <v>0</v>
      </c>
      <c r="FY297" s="613">
        <v>0</v>
      </c>
      <c r="FZ297" s="613">
        <v>0</v>
      </c>
      <c r="GA297" s="613">
        <v>0</v>
      </c>
      <c r="GB297" s="613">
        <v>0</v>
      </c>
      <c r="GC297" s="613">
        <v>0</v>
      </c>
      <c r="GD297" s="613">
        <v>0</v>
      </c>
      <c r="GE297" s="613">
        <v>0</v>
      </c>
      <c r="GF297" s="613">
        <v>0</v>
      </c>
      <c r="GG297" s="613">
        <v>0</v>
      </c>
      <c r="GH297" s="613">
        <v>0</v>
      </c>
      <c r="GI297" s="613">
        <v>0</v>
      </c>
      <c r="GJ297" s="613">
        <v>0</v>
      </c>
      <c r="GK297" s="613">
        <v>0</v>
      </c>
      <c r="GL297" s="613">
        <v>0</v>
      </c>
      <c r="GM297" s="613">
        <v>0</v>
      </c>
      <c r="GN297" s="613">
        <v>0</v>
      </c>
      <c r="GO297" s="613">
        <v>0</v>
      </c>
      <c r="GP297" s="613">
        <v>0</v>
      </c>
      <c r="GQ297" s="613">
        <v>0</v>
      </c>
      <c r="GR297" s="613">
        <v>0</v>
      </c>
      <c r="GS297" s="613">
        <v>0</v>
      </c>
      <c r="GT297" s="613">
        <v>0</v>
      </c>
      <c r="GU297" s="613">
        <v>0</v>
      </c>
      <c r="GV297" s="613">
        <v>0</v>
      </c>
      <c r="GW297" s="613">
        <v>0</v>
      </c>
      <c r="GX297" s="613">
        <v>0</v>
      </c>
      <c r="GY297" s="613">
        <v>0</v>
      </c>
      <c r="GZ297" s="613">
        <v>0</v>
      </c>
      <c r="HA297" s="613">
        <v>0</v>
      </c>
      <c r="HB297" s="613">
        <v>0</v>
      </c>
      <c r="HC297" s="613">
        <v>0</v>
      </c>
      <c r="HD297" s="613">
        <v>0</v>
      </c>
      <c r="HE297" s="613">
        <v>0</v>
      </c>
      <c r="HF297" s="613">
        <v>0</v>
      </c>
      <c r="HG297" s="613">
        <v>0</v>
      </c>
      <c r="HH297" s="613">
        <v>0</v>
      </c>
      <c r="HI297" s="613">
        <v>0</v>
      </c>
      <c r="HJ297" s="613">
        <v>0</v>
      </c>
      <c r="HK297" s="613">
        <v>0</v>
      </c>
      <c r="HL297" s="613">
        <v>0</v>
      </c>
      <c r="HM297" s="613">
        <v>0</v>
      </c>
      <c r="HN297" s="613">
        <v>0</v>
      </c>
      <c r="HO297" s="613">
        <v>0</v>
      </c>
      <c r="HP297" s="613">
        <v>0</v>
      </c>
      <c r="HQ297" s="613">
        <v>0</v>
      </c>
      <c r="HR297" s="613">
        <v>0</v>
      </c>
      <c r="HS297" s="613">
        <v>0</v>
      </c>
      <c r="HT297" s="613">
        <v>0</v>
      </c>
      <c r="HU297" s="613">
        <v>0</v>
      </c>
      <c r="HV297" s="613">
        <v>0</v>
      </c>
      <c r="HW297" s="613">
        <v>0</v>
      </c>
      <c r="HX297" s="613">
        <v>0</v>
      </c>
      <c r="HY297" s="613">
        <v>0</v>
      </c>
      <c r="HZ297" s="613">
        <v>0</v>
      </c>
      <c r="IA297" s="613">
        <v>0</v>
      </c>
      <c r="IB297" s="613">
        <v>0</v>
      </c>
      <c r="IC297" s="613">
        <v>0</v>
      </c>
      <c r="ID297" s="613">
        <v>0</v>
      </c>
      <c r="IE297" s="613">
        <v>0</v>
      </c>
      <c r="IF297" s="613">
        <v>0</v>
      </c>
      <c r="IG297" s="613">
        <v>0</v>
      </c>
      <c r="IH297" s="613">
        <v>0</v>
      </c>
      <c r="II297" s="613">
        <v>0</v>
      </c>
      <c r="IJ297" s="613">
        <v>0</v>
      </c>
      <c r="IK297" s="613">
        <v>0</v>
      </c>
      <c r="IL297" s="613">
        <v>0</v>
      </c>
      <c r="IM297" s="613">
        <v>0</v>
      </c>
      <c r="IN297" s="613">
        <v>0</v>
      </c>
      <c r="IO297" s="613">
        <v>0</v>
      </c>
      <c r="IP297" s="613">
        <v>0</v>
      </c>
      <c r="IQ297" s="613">
        <v>0</v>
      </c>
      <c r="IR297" s="613">
        <v>0</v>
      </c>
      <c r="IS297" s="613">
        <v>0</v>
      </c>
      <c r="IT297" s="613">
        <v>0</v>
      </c>
      <c r="IU297" s="613">
        <v>0</v>
      </c>
      <c r="IV297" s="613">
        <v>0</v>
      </c>
      <c r="IW297" s="613">
        <v>0</v>
      </c>
      <c r="IX297" s="613">
        <v>0</v>
      </c>
      <c r="IY297" s="613">
        <v>0</v>
      </c>
      <c r="IZ297" s="613">
        <v>0</v>
      </c>
      <c r="JA297" s="613">
        <v>0</v>
      </c>
      <c r="JB297" s="613">
        <v>0</v>
      </c>
      <c r="JC297" s="613">
        <v>0</v>
      </c>
      <c r="JD297" s="613">
        <v>0</v>
      </c>
      <c r="JE297" s="613">
        <v>0</v>
      </c>
      <c r="JF297" s="613">
        <v>0</v>
      </c>
      <c r="JG297" s="613">
        <v>0</v>
      </c>
      <c r="JH297" s="613">
        <v>0</v>
      </c>
      <c r="JI297" s="613">
        <v>0</v>
      </c>
      <c r="JJ297" s="613">
        <v>0</v>
      </c>
      <c r="JK297" s="613">
        <v>0</v>
      </c>
      <c r="JL297" s="613">
        <v>0</v>
      </c>
      <c r="JM297" s="613">
        <v>0</v>
      </c>
      <c r="JN297" s="613">
        <v>0</v>
      </c>
      <c r="JO297" s="613">
        <v>0</v>
      </c>
      <c r="JP297" s="613">
        <v>0</v>
      </c>
      <c r="JQ297" s="613">
        <v>0</v>
      </c>
      <c r="JR297" s="613">
        <v>0</v>
      </c>
      <c r="JS297" s="613">
        <v>0</v>
      </c>
      <c r="JT297" s="613">
        <v>0</v>
      </c>
      <c r="JU297" s="613">
        <v>0</v>
      </c>
      <c r="JV297" s="613">
        <v>0</v>
      </c>
      <c r="JW297" s="613">
        <v>0</v>
      </c>
      <c r="JX297" s="613">
        <v>0</v>
      </c>
      <c r="JY297" s="613">
        <v>0</v>
      </c>
      <c r="JZ297" s="613">
        <v>0</v>
      </c>
      <c r="KA297" s="613">
        <v>0</v>
      </c>
      <c r="KB297" s="613">
        <v>0</v>
      </c>
      <c r="KC297" s="613">
        <v>0</v>
      </c>
      <c r="KD297" s="613">
        <v>0</v>
      </c>
      <c r="KE297" s="613">
        <v>0</v>
      </c>
      <c r="KF297" s="613">
        <v>0</v>
      </c>
      <c r="KG297" s="613">
        <v>0</v>
      </c>
      <c r="KH297" s="613">
        <v>0</v>
      </c>
      <c r="KI297" s="613">
        <v>0</v>
      </c>
      <c r="KJ297" s="613">
        <v>0</v>
      </c>
      <c r="KK297" s="613">
        <v>0</v>
      </c>
      <c r="KL297" s="613">
        <v>0</v>
      </c>
      <c r="KM297" s="613">
        <v>0</v>
      </c>
      <c r="KN297" s="613">
        <v>0</v>
      </c>
      <c r="KO297" s="613">
        <v>0</v>
      </c>
      <c r="KP297" s="613">
        <v>0</v>
      </c>
      <c r="KQ297" s="613">
        <v>0</v>
      </c>
      <c r="KR297" s="613">
        <v>0</v>
      </c>
      <c r="KS297" s="613">
        <v>0</v>
      </c>
      <c r="KT297" s="613">
        <v>0</v>
      </c>
      <c r="KU297" s="613">
        <v>0</v>
      </c>
      <c r="KV297" s="613">
        <v>0</v>
      </c>
      <c r="KW297" s="613">
        <v>0</v>
      </c>
      <c r="KX297" s="613">
        <v>0</v>
      </c>
      <c r="KY297" s="613">
        <v>0</v>
      </c>
      <c r="KZ297" s="613">
        <v>0</v>
      </c>
      <c r="LA297" s="613">
        <v>0</v>
      </c>
      <c r="LB297" s="613">
        <v>0</v>
      </c>
      <c r="LC297" s="613">
        <v>0</v>
      </c>
      <c r="LD297" s="613">
        <v>0</v>
      </c>
      <c r="LE297" s="613">
        <v>0</v>
      </c>
      <c r="LF297" s="613">
        <v>0</v>
      </c>
      <c r="LG297" s="613">
        <v>0</v>
      </c>
      <c r="LH297" s="613">
        <v>0</v>
      </c>
      <c r="LI297" s="613">
        <v>0</v>
      </c>
      <c r="LJ297" s="613">
        <v>0</v>
      </c>
      <c r="LK297" s="613">
        <v>0</v>
      </c>
      <c r="LL297" s="613">
        <v>0</v>
      </c>
      <c r="LM297" s="613">
        <v>0</v>
      </c>
      <c r="LN297" s="613">
        <v>0</v>
      </c>
      <c r="LO297" s="613">
        <v>0</v>
      </c>
      <c r="LP297" s="613">
        <v>0</v>
      </c>
      <c r="LQ297" s="613">
        <v>0</v>
      </c>
      <c r="LR297" s="613">
        <v>0</v>
      </c>
      <c r="LS297" s="613">
        <v>0</v>
      </c>
      <c r="LT297" s="613">
        <v>0</v>
      </c>
      <c r="LU297" s="613">
        <v>0</v>
      </c>
      <c r="LV297" s="613">
        <v>0</v>
      </c>
      <c r="LW297" s="613">
        <v>0</v>
      </c>
      <c r="LX297" s="613">
        <v>0</v>
      </c>
      <c r="LY297" s="613">
        <v>0</v>
      </c>
      <c r="LZ297" s="613">
        <v>0</v>
      </c>
      <c r="MA297" s="613">
        <v>0</v>
      </c>
      <c r="MB297" s="613">
        <v>0</v>
      </c>
      <c r="MC297" s="613">
        <v>0</v>
      </c>
      <c r="MD297" s="613">
        <v>0</v>
      </c>
      <c r="ME297" s="613">
        <v>0</v>
      </c>
      <c r="MF297" s="613">
        <v>0</v>
      </c>
      <c r="MG297" s="613">
        <v>0</v>
      </c>
      <c r="MH297" s="613">
        <v>0</v>
      </c>
      <c r="MI297" s="613">
        <v>0</v>
      </c>
      <c r="MJ297" s="613">
        <v>0</v>
      </c>
      <c r="MK297" s="613">
        <v>0</v>
      </c>
      <c r="ML297" s="613">
        <v>0</v>
      </c>
      <c r="MM297" s="613">
        <v>0</v>
      </c>
      <c r="MN297" s="613">
        <v>0</v>
      </c>
      <c r="MO297" s="613">
        <v>0</v>
      </c>
      <c r="MP297" s="613">
        <v>0</v>
      </c>
      <c r="MQ297" s="613">
        <v>0</v>
      </c>
      <c r="MR297" s="613">
        <v>0</v>
      </c>
      <c r="MS297" s="613">
        <v>0</v>
      </c>
      <c r="MT297" s="613">
        <v>0</v>
      </c>
      <c r="MU297" s="613">
        <v>0</v>
      </c>
      <c r="MV297" s="613">
        <v>0</v>
      </c>
      <c r="MW297" s="613">
        <v>0</v>
      </c>
      <c r="MX297" s="613">
        <v>0</v>
      </c>
      <c r="MY297" s="613">
        <v>0</v>
      </c>
      <c r="MZ297" s="613">
        <v>0</v>
      </c>
      <c r="NA297" s="613">
        <v>0</v>
      </c>
      <c r="NB297" s="613">
        <v>0</v>
      </c>
      <c r="NC297" s="613">
        <v>0</v>
      </c>
      <c r="ND297" s="613">
        <v>0</v>
      </c>
      <c r="NE297" s="613">
        <v>0</v>
      </c>
      <c r="NF297" s="613">
        <v>0</v>
      </c>
      <c r="NG297" s="613">
        <v>0</v>
      </c>
      <c r="NH297" s="613">
        <v>0</v>
      </c>
      <c r="NI297" s="613">
        <v>0</v>
      </c>
      <c r="NJ297" s="613">
        <v>0</v>
      </c>
      <c r="NK297" s="613">
        <v>0</v>
      </c>
      <c r="NL297" s="613">
        <v>0</v>
      </c>
      <c r="NM297" s="613">
        <v>0</v>
      </c>
      <c r="NN297" s="613">
        <v>0</v>
      </c>
      <c r="NO297" s="613">
        <v>0</v>
      </c>
      <c r="NP297" s="613">
        <v>0</v>
      </c>
      <c r="NQ297" s="613">
        <v>0</v>
      </c>
      <c r="NR297" s="613">
        <v>0</v>
      </c>
      <c r="NS297" s="613">
        <v>0</v>
      </c>
      <c r="NT297" s="613">
        <v>0</v>
      </c>
      <c r="NU297" s="613">
        <v>0</v>
      </c>
      <c r="NV297" s="613">
        <v>0</v>
      </c>
      <c r="NW297" s="613">
        <v>0</v>
      </c>
      <c r="NX297" s="613">
        <v>0</v>
      </c>
      <c r="NY297" s="613">
        <v>0</v>
      </c>
      <c r="NZ297" s="613">
        <v>0</v>
      </c>
      <c r="OA297" s="613">
        <v>0</v>
      </c>
      <c r="OB297" s="613">
        <v>0</v>
      </c>
      <c r="OC297" s="613">
        <v>0</v>
      </c>
      <c r="OD297" s="613">
        <v>0</v>
      </c>
      <c r="OE297" s="613">
        <v>0</v>
      </c>
      <c r="OF297" s="613">
        <v>0</v>
      </c>
      <c r="OG297" s="613">
        <v>0</v>
      </c>
      <c r="OH297" s="613">
        <v>0</v>
      </c>
      <c r="OI297" s="613">
        <v>0</v>
      </c>
      <c r="OJ297" s="613">
        <v>0</v>
      </c>
      <c r="OK297" s="613">
        <v>0</v>
      </c>
      <c r="OL297" s="613">
        <v>0</v>
      </c>
      <c r="OM297" s="613">
        <v>0</v>
      </c>
      <c r="ON297" s="613">
        <v>0</v>
      </c>
      <c r="OO297" s="613">
        <v>0</v>
      </c>
      <c r="OP297" s="613">
        <v>0</v>
      </c>
      <c r="OQ297" s="613">
        <v>0</v>
      </c>
      <c r="OR297" s="613">
        <v>0</v>
      </c>
      <c r="OS297" s="613">
        <v>0</v>
      </c>
      <c r="OT297" s="613">
        <v>0</v>
      </c>
      <c r="OU297" s="613">
        <v>0</v>
      </c>
      <c r="OV297" s="613">
        <v>0</v>
      </c>
      <c r="OW297" s="613">
        <v>0</v>
      </c>
      <c r="OX297" s="613">
        <v>0</v>
      </c>
      <c r="OY297" s="613">
        <v>0</v>
      </c>
      <c r="OZ297" s="613">
        <v>0</v>
      </c>
      <c r="PA297" s="613">
        <v>0</v>
      </c>
      <c r="PB297" s="613">
        <v>0</v>
      </c>
      <c r="PC297" s="613">
        <v>0</v>
      </c>
      <c r="PD297" s="613">
        <v>0</v>
      </c>
      <c r="PE297" s="613">
        <v>0</v>
      </c>
      <c r="PF297" s="613">
        <v>0</v>
      </c>
      <c r="PG297" s="613">
        <v>0</v>
      </c>
      <c r="PH297" s="613">
        <v>0</v>
      </c>
      <c r="PI297" s="613">
        <v>0</v>
      </c>
      <c r="PJ297" s="613">
        <v>0</v>
      </c>
      <c r="PK297" s="613">
        <v>0</v>
      </c>
      <c r="PL297" s="613">
        <v>0</v>
      </c>
      <c r="PM297" s="613">
        <v>0</v>
      </c>
      <c r="PN297" s="613">
        <v>0</v>
      </c>
      <c r="PO297" s="613">
        <v>0</v>
      </c>
      <c r="PP297" s="613">
        <v>0</v>
      </c>
      <c r="PQ297" s="613">
        <v>0</v>
      </c>
      <c r="PR297" s="613">
        <v>0</v>
      </c>
      <c r="PS297" s="613">
        <v>0</v>
      </c>
      <c r="PT297" s="613">
        <v>0</v>
      </c>
      <c r="PU297" s="613">
        <v>0</v>
      </c>
      <c r="PV297" s="613">
        <v>0</v>
      </c>
      <c r="PW297" s="613">
        <v>0</v>
      </c>
      <c r="PX297" s="613">
        <v>0</v>
      </c>
      <c r="PY297" s="613">
        <v>0</v>
      </c>
      <c r="PZ297" s="613">
        <v>0</v>
      </c>
      <c r="QA297" s="613">
        <v>0</v>
      </c>
      <c r="QB297" s="613">
        <v>0</v>
      </c>
      <c r="QC297" s="613">
        <v>0</v>
      </c>
      <c r="QD297" s="613">
        <v>0</v>
      </c>
      <c r="QE297" s="613">
        <v>0</v>
      </c>
      <c r="QF297" s="613">
        <v>0</v>
      </c>
      <c r="QG297" s="613">
        <v>0</v>
      </c>
      <c r="QH297" s="613">
        <v>0</v>
      </c>
      <c r="QI297" s="613">
        <v>0</v>
      </c>
      <c r="QJ297" s="613">
        <v>0</v>
      </c>
      <c r="QK297" s="613">
        <v>0</v>
      </c>
      <c r="QL297" s="613">
        <v>0</v>
      </c>
      <c r="QM297" s="613">
        <v>0</v>
      </c>
      <c r="QN297" s="613">
        <v>0</v>
      </c>
      <c r="QO297" s="613">
        <v>0</v>
      </c>
      <c r="QP297" s="613">
        <v>0</v>
      </c>
      <c r="QQ297" s="613">
        <v>0</v>
      </c>
      <c r="QR297" s="613">
        <v>0</v>
      </c>
      <c r="QS297" s="613">
        <v>0</v>
      </c>
      <c r="QT297" s="613">
        <v>0</v>
      </c>
      <c r="QU297" s="613">
        <v>0</v>
      </c>
      <c r="QV297" s="613">
        <v>0</v>
      </c>
      <c r="QW297" s="613">
        <v>0</v>
      </c>
      <c r="QX297" s="613">
        <v>0</v>
      </c>
      <c r="QY297" s="613">
        <v>0</v>
      </c>
      <c r="QZ297" s="613">
        <v>0</v>
      </c>
      <c r="RA297" s="613">
        <v>0</v>
      </c>
      <c r="RB297" s="613">
        <v>0</v>
      </c>
      <c r="RC297" s="613">
        <v>0</v>
      </c>
      <c r="RD297" s="613">
        <v>0</v>
      </c>
      <c r="RE297" s="613">
        <v>0</v>
      </c>
      <c r="RF297" s="613">
        <v>0</v>
      </c>
      <c r="RG297" s="613">
        <v>0</v>
      </c>
      <c r="RH297" s="613">
        <v>0</v>
      </c>
      <c r="RI297" s="613">
        <v>0</v>
      </c>
      <c r="RJ297" s="613">
        <v>0</v>
      </c>
      <c r="RK297" s="613">
        <v>0</v>
      </c>
      <c r="RL297" s="613">
        <v>0</v>
      </c>
      <c r="RM297" s="613">
        <v>0</v>
      </c>
      <c r="RN297" s="613">
        <v>0</v>
      </c>
      <c r="RO297" s="613">
        <v>0</v>
      </c>
      <c r="RP297" s="613">
        <v>0</v>
      </c>
      <c r="RQ297" s="613">
        <v>0</v>
      </c>
      <c r="RR297" s="613">
        <v>0</v>
      </c>
      <c r="RS297" s="613">
        <v>0</v>
      </c>
      <c r="RT297" s="613">
        <v>0</v>
      </c>
      <c r="RU297" s="613">
        <v>0</v>
      </c>
      <c r="RV297" s="613">
        <v>0</v>
      </c>
      <c r="RW297" s="613">
        <v>0</v>
      </c>
      <c r="RX297" s="613">
        <v>0</v>
      </c>
      <c r="RY297" s="613">
        <v>0</v>
      </c>
      <c r="RZ297" s="613">
        <v>0</v>
      </c>
      <c r="SA297" s="613">
        <v>0</v>
      </c>
      <c r="SB297" s="613">
        <v>0</v>
      </c>
      <c r="SC297" s="613">
        <v>0</v>
      </c>
      <c r="SD297" s="613">
        <v>0</v>
      </c>
      <c r="SE297" s="613">
        <v>0</v>
      </c>
      <c r="SF297" s="613">
        <v>0</v>
      </c>
      <c r="SG297" s="613">
        <v>0</v>
      </c>
      <c r="SH297" s="613">
        <v>0</v>
      </c>
      <c r="SI297" s="613">
        <v>0</v>
      </c>
      <c r="SJ297" s="613">
        <v>0</v>
      </c>
      <c r="SK297" s="267">
        <f>SJ297</f>
        <v>0</v>
      </c>
      <c r="SL297" s="254"/>
      <c r="SM297" s="242"/>
      <c r="SN297" s="242"/>
      <c r="SO297" s="242"/>
    </row>
    <row r="298" spans="1:509" outlineLevel="3" x14ac:dyDescent="0.35">
      <c r="A298" s="242"/>
      <c r="B298" s="251"/>
      <c r="C298" s="438">
        <f t="shared" si="515"/>
        <v>4</v>
      </c>
      <c r="D298" s="267"/>
      <c r="E298" s="316">
        <f t="shared" si="505"/>
        <v>157</v>
      </c>
      <c r="F298" s="322"/>
      <c r="G298" s="322"/>
      <c r="H298" s="267"/>
      <c r="I298" s="540"/>
      <c r="J298" s="554" t="s">
        <v>858</v>
      </c>
      <c r="K298" s="541"/>
      <c r="L298" s="613">
        <v>0</v>
      </c>
      <c r="M298" s="613">
        <v>0</v>
      </c>
      <c r="N298" s="613">
        <v>0</v>
      </c>
      <c r="O298" s="613">
        <v>0</v>
      </c>
      <c r="P298" s="613">
        <v>0</v>
      </c>
      <c r="Q298" s="613">
        <v>0</v>
      </c>
      <c r="R298" s="613">
        <v>0</v>
      </c>
      <c r="S298" s="613">
        <v>0</v>
      </c>
      <c r="T298" s="613">
        <v>0</v>
      </c>
      <c r="U298" s="613">
        <v>0</v>
      </c>
      <c r="V298" s="613">
        <v>0</v>
      </c>
      <c r="W298" s="613">
        <v>0</v>
      </c>
      <c r="X298" s="613">
        <v>0</v>
      </c>
      <c r="Y298" s="613">
        <v>0</v>
      </c>
      <c r="Z298" s="613">
        <v>0</v>
      </c>
      <c r="AA298" s="613">
        <v>0</v>
      </c>
      <c r="AB298" s="613">
        <v>0</v>
      </c>
      <c r="AC298" s="613">
        <v>0</v>
      </c>
      <c r="AD298" s="613">
        <v>0</v>
      </c>
      <c r="AE298" s="613">
        <v>0</v>
      </c>
      <c r="AF298" s="613">
        <v>0</v>
      </c>
      <c r="AG298" s="613">
        <v>0</v>
      </c>
      <c r="AH298" s="613">
        <v>0</v>
      </c>
      <c r="AI298" s="613">
        <v>0</v>
      </c>
      <c r="AJ298" s="613">
        <v>0</v>
      </c>
      <c r="AK298" s="613">
        <v>0</v>
      </c>
      <c r="AL298" s="613">
        <v>0</v>
      </c>
      <c r="AM298" s="613">
        <v>0</v>
      </c>
      <c r="AN298" s="613">
        <v>0</v>
      </c>
      <c r="AO298" s="613">
        <v>0</v>
      </c>
      <c r="AP298" s="613">
        <v>0</v>
      </c>
      <c r="AQ298" s="613">
        <v>0</v>
      </c>
      <c r="AR298" s="613">
        <v>0</v>
      </c>
      <c r="AS298" s="613">
        <v>0</v>
      </c>
      <c r="AT298" s="613">
        <v>0</v>
      </c>
      <c r="AU298" s="613">
        <v>0</v>
      </c>
      <c r="AV298" s="613">
        <v>0</v>
      </c>
      <c r="AW298" s="613">
        <v>0</v>
      </c>
      <c r="AX298" s="613">
        <v>0</v>
      </c>
      <c r="AY298" s="613">
        <v>0</v>
      </c>
      <c r="AZ298" s="613">
        <v>0</v>
      </c>
      <c r="BA298" s="613">
        <v>0</v>
      </c>
      <c r="BB298" s="613">
        <v>0</v>
      </c>
      <c r="BC298" s="613">
        <v>0</v>
      </c>
      <c r="BD298" s="613">
        <v>0</v>
      </c>
      <c r="BE298" s="613">
        <v>0</v>
      </c>
      <c r="BF298" s="613">
        <v>0</v>
      </c>
      <c r="BG298" s="613">
        <v>0</v>
      </c>
      <c r="BH298" s="613">
        <v>0</v>
      </c>
      <c r="BI298" s="613">
        <v>0</v>
      </c>
      <c r="BJ298" s="613">
        <v>0</v>
      </c>
      <c r="BK298" s="613">
        <v>0</v>
      </c>
      <c r="BL298" s="613">
        <v>0</v>
      </c>
      <c r="BM298" s="613">
        <v>0</v>
      </c>
      <c r="BN298" s="613">
        <v>0</v>
      </c>
      <c r="BO298" s="613">
        <v>0</v>
      </c>
      <c r="BP298" s="613">
        <v>0</v>
      </c>
      <c r="BQ298" s="613">
        <v>0</v>
      </c>
      <c r="BR298" s="613">
        <v>0</v>
      </c>
      <c r="BS298" s="613">
        <v>0</v>
      </c>
      <c r="BT298" s="613">
        <v>0</v>
      </c>
      <c r="BU298" s="613">
        <v>0</v>
      </c>
      <c r="BV298" s="613">
        <v>0</v>
      </c>
      <c r="BW298" s="613">
        <v>0</v>
      </c>
      <c r="BX298" s="613">
        <v>0</v>
      </c>
      <c r="BY298" s="613">
        <v>0</v>
      </c>
      <c r="BZ298" s="613">
        <v>0</v>
      </c>
      <c r="CA298" s="613">
        <v>0</v>
      </c>
      <c r="CB298" s="613">
        <v>0</v>
      </c>
      <c r="CC298" s="613">
        <v>0</v>
      </c>
      <c r="CD298" s="613">
        <v>0</v>
      </c>
      <c r="CE298" s="613">
        <v>0</v>
      </c>
      <c r="CF298" s="613">
        <v>0</v>
      </c>
      <c r="CG298" s="613">
        <v>0</v>
      </c>
      <c r="CH298" s="613">
        <v>0</v>
      </c>
      <c r="CI298" s="613">
        <v>0</v>
      </c>
      <c r="CJ298" s="613">
        <v>0</v>
      </c>
      <c r="CK298" s="613">
        <v>0</v>
      </c>
      <c r="CL298" s="613">
        <v>0</v>
      </c>
      <c r="CM298" s="613">
        <v>0</v>
      </c>
      <c r="CN298" s="613">
        <v>0</v>
      </c>
      <c r="CO298" s="613">
        <v>0</v>
      </c>
      <c r="CP298" s="613">
        <v>0</v>
      </c>
      <c r="CQ298" s="613">
        <v>0</v>
      </c>
      <c r="CR298" s="613">
        <v>0</v>
      </c>
      <c r="CS298" s="613">
        <v>0</v>
      </c>
      <c r="CT298" s="613">
        <v>0</v>
      </c>
      <c r="CU298" s="613">
        <v>0</v>
      </c>
      <c r="CV298" s="613">
        <v>0</v>
      </c>
      <c r="CW298" s="613">
        <v>0</v>
      </c>
      <c r="CX298" s="613">
        <v>0</v>
      </c>
      <c r="CY298" s="613">
        <v>0</v>
      </c>
      <c r="CZ298" s="613">
        <v>0</v>
      </c>
      <c r="DA298" s="613">
        <v>0</v>
      </c>
      <c r="DB298" s="613">
        <v>0</v>
      </c>
      <c r="DC298" s="613">
        <v>0</v>
      </c>
      <c r="DD298" s="613">
        <v>0</v>
      </c>
      <c r="DE298" s="613">
        <v>0</v>
      </c>
      <c r="DF298" s="613">
        <v>0</v>
      </c>
      <c r="DG298" s="613">
        <v>0</v>
      </c>
      <c r="DH298" s="613">
        <v>0</v>
      </c>
      <c r="DI298" s="613">
        <v>0</v>
      </c>
      <c r="DJ298" s="613">
        <v>0</v>
      </c>
      <c r="DK298" s="613">
        <v>0</v>
      </c>
      <c r="DL298" s="613">
        <v>0</v>
      </c>
      <c r="DM298" s="613">
        <v>0</v>
      </c>
      <c r="DN298" s="613">
        <v>0</v>
      </c>
      <c r="DO298" s="613">
        <v>0</v>
      </c>
      <c r="DP298" s="613">
        <v>0</v>
      </c>
      <c r="DQ298" s="613">
        <v>0</v>
      </c>
      <c r="DR298" s="613">
        <v>0</v>
      </c>
      <c r="DS298" s="613">
        <v>0</v>
      </c>
      <c r="DT298" s="613">
        <v>0</v>
      </c>
      <c r="DU298" s="613">
        <v>0</v>
      </c>
      <c r="DV298" s="613">
        <v>0</v>
      </c>
      <c r="DW298" s="613">
        <v>0</v>
      </c>
      <c r="DX298" s="613">
        <v>0</v>
      </c>
      <c r="DY298" s="613">
        <v>0</v>
      </c>
      <c r="DZ298" s="613">
        <v>0</v>
      </c>
      <c r="EA298" s="613">
        <v>0</v>
      </c>
      <c r="EB298" s="613">
        <v>0</v>
      </c>
      <c r="EC298" s="613">
        <v>0</v>
      </c>
      <c r="ED298" s="613">
        <v>0</v>
      </c>
      <c r="EE298" s="613">
        <v>0</v>
      </c>
      <c r="EF298" s="613">
        <v>0</v>
      </c>
      <c r="EG298" s="613">
        <v>0</v>
      </c>
      <c r="EH298" s="613">
        <v>0</v>
      </c>
      <c r="EI298" s="613">
        <v>0</v>
      </c>
      <c r="EJ298" s="613">
        <v>0</v>
      </c>
      <c r="EK298" s="613">
        <v>0</v>
      </c>
      <c r="EL298" s="613">
        <v>0</v>
      </c>
      <c r="EM298" s="613">
        <v>0</v>
      </c>
      <c r="EN298" s="613">
        <v>0</v>
      </c>
      <c r="EO298" s="613">
        <v>0</v>
      </c>
      <c r="EP298" s="613">
        <v>0</v>
      </c>
      <c r="EQ298" s="613">
        <v>0</v>
      </c>
      <c r="ER298" s="613">
        <v>0</v>
      </c>
      <c r="ES298" s="613">
        <v>0</v>
      </c>
      <c r="ET298" s="613">
        <v>0</v>
      </c>
      <c r="EU298" s="613">
        <v>0</v>
      </c>
      <c r="EV298" s="613">
        <v>0</v>
      </c>
      <c r="EW298" s="613">
        <v>0</v>
      </c>
      <c r="EX298" s="613">
        <v>0</v>
      </c>
      <c r="EY298" s="613">
        <v>0</v>
      </c>
      <c r="EZ298" s="613">
        <v>0</v>
      </c>
      <c r="FA298" s="613">
        <v>0</v>
      </c>
      <c r="FB298" s="613">
        <v>0</v>
      </c>
      <c r="FC298" s="613">
        <v>0</v>
      </c>
      <c r="FD298" s="613">
        <v>0</v>
      </c>
      <c r="FE298" s="613">
        <v>0</v>
      </c>
      <c r="FF298" s="613">
        <v>0</v>
      </c>
      <c r="FG298" s="613">
        <v>0</v>
      </c>
      <c r="FH298" s="613">
        <v>0</v>
      </c>
      <c r="FI298" s="613">
        <v>0</v>
      </c>
      <c r="FJ298" s="613">
        <v>0</v>
      </c>
      <c r="FK298" s="613">
        <v>0</v>
      </c>
      <c r="FL298" s="613">
        <v>0</v>
      </c>
      <c r="FM298" s="613">
        <v>0</v>
      </c>
      <c r="FN298" s="613">
        <v>0</v>
      </c>
      <c r="FO298" s="613">
        <v>0</v>
      </c>
      <c r="FP298" s="613">
        <v>0</v>
      </c>
      <c r="FQ298" s="613">
        <v>0</v>
      </c>
      <c r="FR298" s="613">
        <v>0</v>
      </c>
      <c r="FS298" s="613">
        <v>0</v>
      </c>
      <c r="FT298" s="613">
        <v>0</v>
      </c>
      <c r="FU298" s="613">
        <v>0</v>
      </c>
      <c r="FV298" s="613">
        <v>0</v>
      </c>
      <c r="FW298" s="613">
        <v>0</v>
      </c>
      <c r="FX298" s="613">
        <v>0</v>
      </c>
      <c r="FY298" s="613">
        <v>0</v>
      </c>
      <c r="FZ298" s="613">
        <v>0</v>
      </c>
      <c r="GA298" s="613">
        <v>0</v>
      </c>
      <c r="GB298" s="613">
        <v>0</v>
      </c>
      <c r="GC298" s="613">
        <v>0</v>
      </c>
      <c r="GD298" s="613">
        <v>0</v>
      </c>
      <c r="GE298" s="613">
        <v>0</v>
      </c>
      <c r="GF298" s="613">
        <v>0</v>
      </c>
      <c r="GG298" s="613">
        <v>0</v>
      </c>
      <c r="GH298" s="613">
        <v>0</v>
      </c>
      <c r="GI298" s="613">
        <v>0</v>
      </c>
      <c r="GJ298" s="613">
        <v>0</v>
      </c>
      <c r="GK298" s="613">
        <v>0</v>
      </c>
      <c r="GL298" s="613">
        <v>0</v>
      </c>
      <c r="GM298" s="613">
        <v>0</v>
      </c>
      <c r="GN298" s="613">
        <v>0</v>
      </c>
      <c r="GO298" s="613">
        <v>0</v>
      </c>
      <c r="GP298" s="613">
        <v>0</v>
      </c>
      <c r="GQ298" s="613">
        <v>0</v>
      </c>
      <c r="GR298" s="613">
        <v>0</v>
      </c>
      <c r="GS298" s="613">
        <v>0</v>
      </c>
      <c r="GT298" s="613">
        <v>0</v>
      </c>
      <c r="GU298" s="613">
        <v>0</v>
      </c>
      <c r="GV298" s="613">
        <v>0</v>
      </c>
      <c r="GW298" s="613">
        <v>0</v>
      </c>
      <c r="GX298" s="613">
        <v>0</v>
      </c>
      <c r="GY298" s="613">
        <v>0</v>
      </c>
      <c r="GZ298" s="613">
        <v>0</v>
      </c>
      <c r="HA298" s="613">
        <v>0</v>
      </c>
      <c r="HB298" s="613">
        <v>0</v>
      </c>
      <c r="HC298" s="613">
        <v>0</v>
      </c>
      <c r="HD298" s="613">
        <v>0</v>
      </c>
      <c r="HE298" s="613">
        <v>0</v>
      </c>
      <c r="HF298" s="613">
        <v>0</v>
      </c>
      <c r="HG298" s="613">
        <v>0</v>
      </c>
      <c r="HH298" s="613">
        <v>0</v>
      </c>
      <c r="HI298" s="613">
        <v>0</v>
      </c>
      <c r="HJ298" s="613">
        <v>0</v>
      </c>
      <c r="HK298" s="613">
        <v>0</v>
      </c>
      <c r="HL298" s="613">
        <v>0</v>
      </c>
      <c r="HM298" s="613">
        <v>0</v>
      </c>
      <c r="HN298" s="613">
        <v>0</v>
      </c>
      <c r="HO298" s="613">
        <v>0</v>
      </c>
      <c r="HP298" s="613">
        <v>0</v>
      </c>
      <c r="HQ298" s="613">
        <v>0</v>
      </c>
      <c r="HR298" s="613">
        <v>0</v>
      </c>
      <c r="HS298" s="613">
        <v>0</v>
      </c>
      <c r="HT298" s="613">
        <v>0</v>
      </c>
      <c r="HU298" s="613">
        <v>0</v>
      </c>
      <c r="HV298" s="613">
        <v>0</v>
      </c>
      <c r="HW298" s="613">
        <v>0</v>
      </c>
      <c r="HX298" s="613">
        <v>0</v>
      </c>
      <c r="HY298" s="613">
        <v>0</v>
      </c>
      <c r="HZ298" s="613">
        <v>0</v>
      </c>
      <c r="IA298" s="613">
        <v>0</v>
      </c>
      <c r="IB298" s="613">
        <v>0</v>
      </c>
      <c r="IC298" s="613">
        <v>0</v>
      </c>
      <c r="ID298" s="613">
        <v>0</v>
      </c>
      <c r="IE298" s="613">
        <v>0</v>
      </c>
      <c r="IF298" s="613">
        <v>0</v>
      </c>
      <c r="IG298" s="613">
        <v>0</v>
      </c>
      <c r="IH298" s="613">
        <v>0</v>
      </c>
      <c r="II298" s="613">
        <v>0</v>
      </c>
      <c r="IJ298" s="613">
        <v>0</v>
      </c>
      <c r="IK298" s="613">
        <v>0</v>
      </c>
      <c r="IL298" s="613">
        <v>0</v>
      </c>
      <c r="IM298" s="613">
        <v>0</v>
      </c>
      <c r="IN298" s="613">
        <v>0</v>
      </c>
      <c r="IO298" s="613">
        <v>0</v>
      </c>
      <c r="IP298" s="613">
        <v>0</v>
      </c>
      <c r="IQ298" s="613">
        <v>0</v>
      </c>
      <c r="IR298" s="613">
        <v>0</v>
      </c>
      <c r="IS298" s="613">
        <v>0</v>
      </c>
      <c r="IT298" s="613">
        <v>0</v>
      </c>
      <c r="IU298" s="613">
        <v>0</v>
      </c>
      <c r="IV298" s="613">
        <v>0</v>
      </c>
      <c r="IW298" s="613">
        <v>0</v>
      </c>
      <c r="IX298" s="613">
        <v>0</v>
      </c>
      <c r="IY298" s="613">
        <v>0</v>
      </c>
      <c r="IZ298" s="613">
        <v>0</v>
      </c>
      <c r="JA298" s="613">
        <v>0</v>
      </c>
      <c r="JB298" s="613">
        <v>0</v>
      </c>
      <c r="JC298" s="613">
        <v>0</v>
      </c>
      <c r="JD298" s="613">
        <v>0</v>
      </c>
      <c r="JE298" s="613">
        <v>0</v>
      </c>
      <c r="JF298" s="613">
        <v>0</v>
      </c>
      <c r="JG298" s="613">
        <v>0</v>
      </c>
      <c r="JH298" s="613">
        <v>0</v>
      </c>
      <c r="JI298" s="613">
        <v>0</v>
      </c>
      <c r="JJ298" s="613">
        <v>0</v>
      </c>
      <c r="JK298" s="613">
        <v>0</v>
      </c>
      <c r="JL298" s="613">
        <v>0</v>
      </c>
      <c r="JM298" s="613">
        <v>0</v>
      </c>
      <c r="JN298" s="613">
        <v>0</v>
      </c>
      <c r="JO298" s="613">
        <v>0</v>
      </c>
      <c r="JP298" s="613">
        <v>0</v>
      </c>
      <c r="JQ298" s="613">
        <v>0</v>
      </c>
      <c r="JR298" s="613">
        <v>0</v>
      </c>
      <c r="JS298" s="613">
        <v>0</v>
      </c>
      <c r="JT298" s="613">
        <v>0</v>
      </c>
      <c r="JU298" s="613">
        <v>0</v>
      </c>
      <c r="JV298" s="613">
        <v>0</v>
      </c>
      <c r="JW298" s="613">
        <v>0</v>
      </c>
      <c r="JX298" s="613">
        <v>0</v>
      </c>
      <c r="JY298" s="613">
        <v>0</v>
      </c>
      <c r="JZ298" s="613">
        <v>0</v>
      </c>
      <c r="KA298" s="613">
        <v>0</v>
      </c>
      <c r="KB298" s="613">
        <v>0</v>
      </c>
      <c r="KC298" s="613">
        <v>0</v>
      </c>
      <c r="KD298" s="613">
        <v>0</v>
      </c>
      <c r="KE298" s="613">
        <v>0</v>
      </c>
      <c r="KF298" s="613">
        <v>0</v>
      </c>
      <c r="KG298" s="613">
        <v>0</v>
      </c>
      <c r="KH298" s="613">
        <v>0</v>
      </c>
      <c r="KI298" s="613">
        <v>0</v>
      </c>
      <c r="KJ298" s="613">
        <v>0</v>
      </c>
      <c r="KK298" s="613">
        <v>0</v>
      </c>
      <c r="KL298" s="613">
        <v>0</v>
      </c>
      <c r="KM298" s="613">
        <v>0</v>
      </c>
      <c r="KN298" s="613">
        <v>0</v>
      </c>
      <c r="KO298" s="613">
        <v>0</v>
      </c>
      <c r="KP298" s="613">
        <v>0</v>
      </c>
      <c r="KQ298" s="613">
        <v>0</v>
      </c>
      <c r="KR298" s="613">
        <v>0</v>
      </c>
      <c r="KS298" s="613">
        <v>0</v>
      </c>
      <c r="KT298" s="613">
        <v>0</v>
      </c>
      <c r="KU298" s="613">
        <v>0</v>
      </c>
      <c r="KV298" s="613">
        <v>0</v>
      </c>
      <c r="KW298" s="613">
        <v>0</v>
      </c>
      <c r="KX298" s="613">
        <v>0</v>
      </c>
      <c r="KY298" s="613">
        <v>0</v>
      </c>
      <c r="KZ298" s="613">
        <v>0</v>
      </c>
      <c r="LA298" s="613">
        <v>0</v>
      </c>
      <c r="LB298" s="613">
        <v>0</v>
      </c>
      <c r="LC298" s="613">
        <v>0</v>
      </c>
      <c r="LD298" s="613">
        <v>0</v>
      </c>
      <c r="LE298" s="613">
        <v>0</v>
      </c>
      <c r="LF298" s="613">
        <v>0</v>
      </c>
      <c r="LG298" s="613">
        <v>0</v>
      </c>
      <c r="LH298" s="613">
        <v>0</v>
      </c>
      <c r="LI298" s="613">
        <v>0</v>
      </c>
      <c r="LJ298" s="613">
        <v>0</v>
      </c>
      <c r="LK298" s="613">
        <v>0</v>
      </c>
      <c r="LL298" s="613">
        <v>0</v>
      </c>
      <c r="LM298" s="613">
        <v>0</v>
      </c>
      <c r="LN298" s="613">
        <v>0</v>
      </c>
      <c r="LO298" s="613">
        <v>0</v>
      </c>
      <c r="LP298" s="613">
        <v>0</v>
      </c>
      <c r="LQ298" s="613">
        <v>0</v>
      </c>
      <c r="LR298" s="613">
        <v>0</v>
      </c>
      <c r="LS298" s="613">
        <v>0</v>
      </c>
      <c r="LT298" s="613">
        <v>0</v>
      </c>
      <c r="LU298" s="613">
        <v>0</v>
      </c>
      <c r="LV298" s="613">
        <v>0</v>
      </c>
      <c r="LW298" s="613">
        <v>0</v>
      </c>
      <c r="LX298" s="613">
        <v>0</v>
      </c>
      <c r="LY298" s="613">
        <v>0</v>
      </c>
      <c r="LZ298" s="613">
        <v>0</v>
      </c>
      <c r="MA298" s="613">
        <v>0</v>
      </c>
      <c r="MB298" s="613">
        <v>0</v>
      </c>
      <c r="MC298" s="613">
        <v>0</v>
      </c>
      <c r="MD298" s="613">
        <v>0</v>
      </c>
      <c r="ME298" s="613">
        <v>0</v>
      </c>
      <c r="MF298" s="613">
        <v>0</v>
      </c>
      <c r="MG298" s="613">
        <v>0</v>
      </c>
      <c r="MH298" s="613">
        <v>0</v>
      </c>
      <c r="MI298" s="613">
        <v>0</v>
      </c>
      <c r="MJ298" s="613">
        <v>0</v>
      </c>
      <c r="MK298" s="613">
        <v>0</v>
      </c>
      <c r="ML298" s="613">
        <v>0</v>
      </c>
      <c r="MM298" s="613">
        <v>0</v>
      </c>
      <c r="MN298" s="613">
        <v>0</v>
      </c>
      <c r="MO298" s="613">
        <v>0</v>
      </c>
      <c r="MP298" s="613">
        <v>0</v>
      </c>
      <c r="MQ298" s="613">
        <v>0</v>
      </c>
      <c r="MR298" s="613">
        <v>0</v>
      </c>
      <c r="MS298" s="613">
        <v>0</v>
      </c>
      <c r="MT298" s="613">
        <v>0</v>
      </c>
      <c r="MU298" s="613">
        <v>0</v>
      </c>
      <c r="MV298" s="613">
        <v>0</v>
      </c>
      <c r="MW298" s="613">
        <v>0</v>
      </c>
      <c r="MX298" s="613">
        <v>0</v>
      </c>
      <c r="MY298" s="613">
        <v>0</v>
      </c>
      <c r="MZ298" s="613">
        <v>0</v>
      </c>
      <c r="NA298" s="613">
        <v>0</v>
      </c>
      <c r="NB298" s="613">
        <v>0</v>
      </c>
      <c r="NC298" s="613">
        <v>0</v>
      </c>
      <c r="ND298" s="613">
        <v>0</v>
      </c>
      <c r="NE298" s="613">
        <v>0</v>
      </c>
      <c r="NF298" s="613">
        <v>0</v>
      </c>
      <c r="NG298" s="613">
        <v>0</v>
      </c>
      <c r="NH298" s="613">
        <v>0</v>
      </c>
      <c r="NI298" s="613">
        <v>0</v>
      </c>
      <c r="NJ298" s="613">
        <v>0</v>
      </c>
      <c r="NK298" s="613">
        <v>0</v>
      </c>
      <c r="NL298" s="613">
        <v>0</v>
      </c>
      <c r="NM298" s="613">
        <v>0</v>
      </c>
      <c r="NN298" s="613">
        <v>0</v>
      </c>
      <c r="NO298" s="613">
        <v>0</v>
      </c>
      <c r="NP298" s="613">
        <v>0</v>
      </c>
      <c r="NQ298" s="613">
        <v>0</v>
      </c>
      <c r="NR298" s="613">
        <v>0</v>
      </c>
      <c r="NS298" s="613">
        <v>0</v>
      </c>
      <c r="NT298" s="613">
        <v>0</v>
      </c>
      <c r="NU298" s="613">
        <v>0</v>
      </c>
      <c r="NV298" s="613">
        <v>0</v>
      </c>
      <c r="NW298" s="613">
        <v>0</v>
      </c>
      <c r="NX298" s="613">
        <v>0</v>
      </c>
      <c r="NY298" s="613">
        <v>0</v>
      </c>
      <c r="NZ298" s="613">
        <v>0</v>
      </c>
      <c r="OA298" s="613">
        <v>0</v>
      </c>
      <c r="OB298" s="613">
        <v>0</v>
      </c>
      <c r="OC298" s="613">
        <v>0</v>
      </c>
      <c r="OD298" s="613">
        <v>0</v>
      </c>
      <c r="OE298" s="613">
        <v>0</v>
      </c>
      <c r="OF298" s="613">
        <v>0</v>
      </c>
      <c r="OG298" s="613">
        <v>0</v>
      </c>
      <c r="OH298" s="613">
        <v>0</v>
      </c>
      <c r="OI298" s="613">
        <v>0</v>
      </c>
      <c r="OJ298" s="613">
        <v>0</v>
      </c>
      <c r="OK298" s="613">
        <v>0</v>
      </c>
      <c r="OL298" s="613">
        <v>0</v>
      </c>
      <c r="OM298" s="613">
        <v>0</v>
      </c>
      <c r="ON298" s="613">
        <v>0</v>
      </c>
      <c r="OO298" s="613">
        <v>0</v>
      </c>
      <c r="OP298" s="613">
        <v>0</v>
      </c>
      <c r="OQ298" s="613">
        <v>0</v>
      </c>
      <c r="OR298" s="613">
        <v>0</v>
      </c>
      <c r="OS298" s="613">
        <v>0</v>
      </c>
      <c r="OT298" s="613">
        <v>0</v>
      </c>
      <c r="OU298" s="613">
        <v>0</v>
      </c>
      <c r="OV298" s="613">
        <v>0</v>
      </c>
      <c r="OW298" s="613">
        <v>0</v>
      </c>
      <c r="OX298" s="613">
        <v>0</v>
      </c>
      <c r="OY298" s="613">
        <v>0</v>
      </c>
      <c r="OZ298" s="613">
        <v>0</v>
      </c>
      <c r="PA298" s="613">
        <v>0</v>
      </c>
      <c r="PB298" s="613">
        <v>0</v>
      </c>
      <c r="PC298" s="613">
        <v>0</v>
      </c>
      <c r="PD298" s="613">
        <v>0</v>
      </c>
      <c r="PE298" s="613">
        <v>0</v>
      </c>
      <c r="PF298" s="613">
        <v>0</v>
      </c>
      <c r="PG298" s="613">
        <v>0</v>
      </c>
      <c r="PH298" s="613">
        <v>0</v>
      </c>
      <c r="PI298" s="613">
        <v>0</v>
      </c>
      <c r="PJ298" s="613">
        <v>0</v>
      </c>
      <c r="PK298" s="613">
        <v>0</v>
      </c>
      <c r="PL298" s="613">
        <v>0</v>
      </c>
      <c r="PM298" s="613">
        <v>0</v>
      </c>
      <c r="PN298" s="613">
        <v>0</v>
      </c>
      <c r="PO298" s="613">
        <v>0</v>
      </c>
      <c r="PP298" s="613">
        <v>0</v>
      </c>
      <c r="PQ298" s="613">
        <v>0</v>
      </c>
      <c r="PR298" s="613">
        <v>0</v>
      </c>
      <c r="PS298" s="613">
        <v>0</v>
      </c>
      <c r="PT298" s="613">
        <v>0</v>
      </c>
      <c r="PU298" s="613">
        <v>0</v>
      </c>
      <c r="PV298" s="613">
        <v>0</v>
      </c>
      <c r="PW298" s="613">
        <v>0</v>
      </c>
      <c r="PX298" s="613">
        <v>0</v>
      </c>
      <c r="PY298" s="613">
        <v>0</v>
      </c>
      <c r="PZ298" s="613">
        <v>0</v>
      </c>
      <c r="QA298" s="613">
        <v>0</v>
      </c>
      <c r="QB298" s="613">
        <v>0</v>
      </c>
      <c r="QC298" s="613">
        <v>0</v>
      </c>
      <c r="QD298" s="613">
        <v>0</v>
      </c>
      <c r="QE298" s="613">
        <v>0</v>
      </c>
      <c r="QF298" s="613">
        <v>0</v>
      </c>
      <c r="QG298" s="613">
        <v>0</v>
      </c>
      <c r="QH298" s="613">
        <v>0</v>
      </c>
      <c r="QI298" s="613">
        <v>0</v>
      </c>
      <c r="QJ298" s="613">
        <v>0</v>
      </c>
      <c r="QK298" s="613">
        <v>0</v>
      </c>
      <c r="QL298" s="613">
        <v>0</v>
      </c>
      <c r="QM298" s="613">
        <v>0</v>
      </c>
      <c r="QN298" s="613">
        <v>0</v>
      </c>
      <c r="QO298" s="613">
        <v>0</v>
      </c>
      <c r="QP298" s="613">
        <v>0</v>
      </c>
      <c r="QQ298" s="613">
        <v>0</v>
      </c>
      <c r="QR298" s="613">
        <v>0</v>
      </c>
      <c r="QS298" s="613">
        <v>0</v>
      </c>
      <c r="QT298" s="613">
        <v>0</v>
      </c>
      <c r="QU298" s="613">
        <v>0</v>
      </c>
      <c r="QV298" s="613">
        <v>0</v>
      </c>
      <c r="QW298" s="613">
        <v>0</v>
      </c>
      <c r="QX298" s="613">
        <v>0</v>
      </c>
      <c r="QY298" s="613">
        <v>0</v>
      </c>
      <c r="QZ298" s="613">
        <v>0</v>
      </c>
      <c r="RA298" s="613">
        <v>0</v>
      </c>
      <c r="RB298" s="613">
        <v>0</v>
      </c>
      <c r="RC298" s="613">
        <v>0</v>
      </c>
      <c r="RD298" s="613">
        <v>0</v>
      </c>
      <c r="RE298" s="613">
        <v>0</v>
      </c>
      <c r="RF298" s="613">
        <v>0</v>
      </c>
      <c r="RG298" s="613">
        <v>0</v>
      </c>
      <c r="RH298" s="613">
        <v>0</v>
      </c>
      <c r="RI298" s="613">
        <v>0</v>
      </c>
      <c r="RJ298" s="613">
        <v>0</v>
      </c>
      <c r="RK298" s="613">
        <v>0</v>
      </c>
      <c r="RL298" s="613">
        <v>0</v>
      </c>
      <c r="RM298" s="613">
        <v>0</v>
      </c>
      <c r="RN298" s="613">
        <v>0</v>
      </c>
      <c r="RO298" s="613">
        <v>0</v>
      </c>
      <c r="RP298" s="613">
        <v>0</v>
      </c>
      <c r="RQ298" s="613">
        <v>0</v>
      </c>
      <c r="RR298" s="613">
        <v>0</v>
      </c>
      <c r="RS298" s="613">
        <v>0</v>
      </c>
      <c r="RT298" s="613">
        <v>0</v>
      </c>
      <c r="RU298" s="613">
        <v>0</v>
      </c>
      <c r="RV298" s="613">
        <v>0</v>
      </c>
      <c r="RW298" s="613">
        <v>0</v>
      </c>
      <c r="RX298" s="613">
        <v>0</v>
      </c>
      <c r="RY298" s="613">
        <v>0</v>
      </c>
      <c r="RZ298" s="613">
        <v>0</v>
      </c>
      <c r="SA298" s="613">
        <v>0</v>
      </c>
      <c r="SB298" s="613">
        <v>0</v>
      </c>
      <c r="SC298" s="613">
        <v>0</v>
      </c>
      <c r="SD298" s="613">
        <v>0</v>
      </c>
      <c r="SE298" s="613">
        <v>0</v>
      </c>
      <c r="SF298" s="613">
        <v>0</v>
      </c>
      <c r="SG298" s="613">
        <v>0</v>
      </c>
      <c r="SH298" s="613">
        <v>0</v>
      </c>
      <c r="SI298" s="613">
        <v>0</v>
      </c>
      <c r="SJ298" s="613">
        <v>0</v>
      </c>
      <c r="SK298" s="267">
        <f>SJ298</f>
        <v>0</v>
      </c>
      <c r="SL298" s="254"/>
      <c r="SM298" s="242"/>
      <c r="SN298" s="242"/>
      <c r="SO298" s="242"/>
    </row>
    <row r="299" spans="1:509" outlineLevel="3" x14ac:dyDescent="0.35">
      <c r="A299" s="242"/>
      <c r="B299" s="251"/>
      <c r="C299" s="438">
        <f t="shared" si="515"/>
        <v>4</v>
      </c>
      <c r="D299" s="267"/>
      <c r="E299" s="316">
        <f t="shared" si="505"/>
        <v>158</v>
      </c>
      <c r="F299" s="322"/>
      <c r="G299" s="322"/>
      <c r="H299" s="267"/>
      <c r="I299" s="542"/>
      <c r="J299" s="555" t="s">
        <v>859</v>
      </c>
      <c r="K299" s="543"/>
      <c r="L299" s="614">
        <v>0</v>
      </c>
      <c r="M299" s="614">
        <v>0</v>
      </c>
      <c r="N299" s="614">
        <v>0</v>
      </c>
      <c r="O299" s="614">
        <v>0</v>
      </c>
      <c r="P299" s="614">
        <v>0</v>
      </c>
      <c r="Q299" s="614">
        <v>0</v>
      </c>
      <c r="R299" s="614">
        <v>0</v>
      </c>
      <c r="S299" s="614">
        <v>0</v>
      </c>
      <c r="T299" s="614">
        <v>0</v>
      </c>
      <c r="U299" s="614">
        <v>0</v>
      </c>
      <c r="V299" s="614">
        <v>0</v>
      </c>
      <c r="W299" s="614">
        <v>0</v>
      </c>
      <c r="X299" s="614">
        <v>0</v>
      </c>
      <c r="Y299" s="614">
        <v>0</v>
      </c>
      <c r="Z299" s="614">
        <v>0</v>
      </c>
      <c r="AA299" s="614">
        <v>0</v>
      </c>
      <c r="AB299" s="614">
        <v>0</v>
      </c>
      <c r="AC299" s="614">
        <v>0</v>
      </c>
      <c r="AD299" s="614">
        <v>0</v>
      </c>
      <c r="AE299" s="614">
        <v>0</v>
      </c>
      <c r="AF299" s="614">
        <v>0</v>
      </c>
      <c r="AG299" s="614">
        <v>0</v>
      </c>
      <c r="AH299" s="614">
        <v>0</v>
      </c>
      <c r="AI299" s="614">
        <v>0</v>
      </c>
      <c r="AJ299" s="614">
        <v>0</v>
      </c>
      <c r="AK299" s="614">
        <v>0</v>
      </c>
      <c r="AL299" s="614">
        <v>0</v>
      </c>
      <c r="AM299" s="614">
        <v>0</v>
      </c>
      <c r="AN299" s="614">
        <v>0</v>
      </c>
      <c r="AO299" s="614">
        <v>0</v>
      </c>
      <c r="AP299" s="614">
        <v>0</v>
      </c>
      <c r="AQ299" s="614">
        <v>0</v>
      </c>
      <c r="AR299" s="614">
        <v>0</v>
      </c>
      <c r="AS299" s="614">
        <v>0</v>
      </c>
      <c r="AT299" s="614">
        <v>0</v>
      </c>
      <c r="AU299" s="614">
        <v>0</v>
      </c>
      <c r="AV299" s="614">
        <v>0</v>
      </c>
      <c r="AW299" s="614">
        <v>0</v>
      </c>
      <c r="AX299" s="614">
        <v>0</v>
      </c>
      <c r="AY299" s="614">
        <v>0</v>
      </c>
      <c r="AZ299" s="614">
        <v>0</v>
      </c>
      <c r="BA299" s="614">
        <v>0</v>
      </c>
      <c r="BB299" s="614">
        <v>0</v>
      </c>
      <c r="BC299" s="614">
        <v>0</v>
      </c>
      <c r="BD299" s="614">
        <v>0</v>
      </c>
      <c r="BE299" s="614">
        <v>0</v>
      </c>
      <c r="BF299" s="614">
        <v>0</v>
      </c>
      <c r="BG299" s="614">
        <v>0</v>
      </c>
      <c r="BH299" s="614">
        <v>0</v>
      </c>
      <c r="BI299" s="614">
        <v>0</v>
      </c>
      <c r="BJ299" s="614">
        <v>0</v>
      </c>
      <c r="BK299" s="614">
        <v>0</v>
      </c>
      <c r="BL299" s="614">
        <v>0</v>
      </c>
      <c r="BM299" s="614">
        <v>0</v>
      </c>
      <c r="BN299" s="614">
        <v>0</v>
      </c>
      <c r="BO299" s="614">
        <v>0</v>
      </c>
      <c r="BP299" s="614">
        <v>0</v>
      </c>
      <c r="BQ299" s="614">
        <v>0</v>
      </c>
      <c r="BR299" s="614">
        <v>0</v>
      </c>
      <c r="BS299" s="614">
        <v>0</v>
      </c>
      <c r="BT299" s="614">
        <v>0</v>
      </c>
      <c r="BU299" s="614">
        <v>0</v>
      </c>
      <c r="BV299" s="614">
        <v>0</v>
      </c>
      <c r="BW299" s="614">
        <v>0</v>
      </c>
      <c r="BX299" s="614">
        <v>0</v>
      </c>
      <c r="BY299" s="614">
        <v>0</v>
      </c>
      <c r="BZ299" s="614">
        <v>0</v>
      </c>
      <c r="CA299" s="614">
        <v>0</v>
      </c>
      <c r="CB299" s="614">
        <v>0</v>
      </c>
      <c r="CC299" s="614">
        <v>0</v>
      </c>
      <c r="CD299" s="614">
        <v>0</v>
      </c>
      <c r="CE299" s="614">
        <v>0</v>
      </c>
      <c r="CF299" s="614">
        <v>0</v>
      </c>
      <c r="CG299" s="614">
        <v>0</v>
      </c>
      <c r="CH299" s="614">
        <v>0</v>
      </c>
      <c r="CI299" s="614">
        <v>0</v>
      </c>
      <c r="CJ299" s="614">
        <v>0</v>
      </c>
      <c r="CK299" s="614">
        <v>0</v>
      </c>
      <c r="CL299" s="614">
        <v>0</v>
      </c>
      <c r="CM299" s="614">
        <v>0</v>
      </c>
      <c r="CN299" s="614">
        <v>0</v>
      </c>
      <c r="CO299" s="614">
        <v>0</v>
      </c>
      <c r="CP299" s="614">
        <v>0</v>
      </c>
      <c r="CQ299" s="614">
        <v>0</v>
      </c>
      <c r="CR299" s="614">
        <v>0</v>
      </c>
      <c r="CS299" s="614">
        <v>0</v>
      </c>
      <c r="CT299" s="614">
        <v>0</v>
      </c>
      <c r="CU299" s="614">
        <v>0</v>
      </c>
      <c r="CV299" s="614">
        <v>0</v>
      </c>
      <c r="CW299" s="614">
        <v>0</v>
      </c>
      <c r="CX299" s="614">
        <v>0</v>
      </c>
      <c r="CY299" s="614">
        <v>0</v>
      </c>
      <c r="CZ299" s="614">
        <v>0</v>
      </c>
      <c r="DA299" s="614">
        <v>0</v>
      </c>
      <c r="DB299" s="614">
        <v>0</v>
      </c>
      <c r="DC299" s="614">
        <v>0</v>
      </c>
      <c r="DD299" s="614">
        <v>0</v>
      </c>
      <c r="DE299" s="614">
        <v>0</v>
      </c>
      <c r="DF299" s="614">
        <v>0</v>
      </c>
      <c r="DG299" s="614">
        <v>0</v>
      </c>
      <c r="DH299" s="614">
        <v>0</v>
      </c>
      <c r="DI299" s="614">
        <v>0</v>
      </c>
      <c r="DJ299" s="614">
        <v>0</v>
      </c>
      <c r="DK299" s="614">
        <v>0</v>
      </c>
      <c r="DL299" s="614">
        <v>0</v>
      </c>
      <c r="DM299" s="614">
        <v>0</v>
      </c>
      <c r="DN299" s="614">
        <v>0</v>
      </c>
      <c r="DO299" s="614">
        <v>0</v>
      </c>
      <c r="DP299" s="614">
        <v>0</v>
      </c>
      <c r="DQ299" s="614">
        <v>0</v>
      </c>
      <c r="DR299" s="614">
        <v>0</v>
      </c>
      <c r="DS299" s="614">
        <v>0</v>
      </c>
      <c r="DT299" s="614">
        <v>0</v>
      </c>
      <c r="DU299" s="614">
        <v>0</v>
      </c>
      <c r="DV299" s="614">
        <v>0</v>
      </c>
      <c r="DW299" s="614">
        <v>0</v>
      </c>
      <c r="DX299" s="614">
        <v>0</v>
      </c>
      <c r="DY299" s="614">
        <v>0</v>
      </c>
      <c r="DZ299" s="614">
        <v>0</v>
      </c>
      <c r="EA299" s="614">
        <v>0</v>
      </c>
      <c r="EB299" s="614">
        <v>0</v>
      </c>
      <c r="EC299" s="614">
        <v>0</v>
      </c>
      <c r="ED299" s="614">
        <v>0</v>
      </c>
      <c r="EE299" s="614">
        <v>0</v>
      </c>
      <c r="EF299" s="614">
        <v>0</v>
      </c>
      <c r="EG299" s="614">
        <v>0</v>
      </c>
      <c r="EH299" s="614">
        <v>0</v>
      </c>
      <c r="EI299" s="614">
        <v>0</v>
      </c>
      <c r="EJ299" s="614">
        <v>0</v>
      </c>
      <c r="EK299" s="614">
        <v>0</v>
      </c>
      <c r="EL299" s="614">
        <v>0</v>
      </c>
      <c r="EM299" s="614">
        <v>0</v>
      </c>
      <c r="EN299" s="614">
        <v>0</v>
      </c>
      <c r="EO299" s="614">
        <v>0</v>
      </c>
      <c r="EP299" s="614">
        <v>0</v>
      </c>
      <c r="EQ299" s="614">
        <v>0</v>
      </c>
      <c r="ER299" s="614">
        <v>0</v>
      </c>
      <c r="ES299" s="614">
        <v>0</v>
      </c>
      <c r="ET299" s="614">
        <v>0</v>
      </c>
      <c r="EU299" s="614">
        <v>0</v>
      </c>
      <c r="EV299" s="614">
        <v>0</v>
      </c>
      <c r="EW299" s="614">
        <v>0</v>
      </c>
      <c r="EX299" s="614">
        <v>0</v>
      </c>
      <c r="EY299" s="614">
        <v>0</v>
      </c>
      <c r="EZ299" s="614">
        <v>0</v>
      </c>
      <c r="FA299" s="614">
        <v>0</v>
      </c>
      <c r="FB299" s="614">
        <v>0</v>
      </c>
      <c r="FC299" s="614">
        <v>0</v>
      </c>
      <c r="FD299" s="614">
        <v>0</v>
      </c>
      <c r="FE299" s="614">
        <v>0</v>
      </c>
      <c r="FF299" s="614">
        <v>0</v>
      </c>
      <c r="FG299" s="614">
        <v>0</v>
      </c>
      <c r="FH299" s="614">
        <v>0</v>
      </c>
      <c r="FI299" s="614">
        <v>0</v>
      </c>
      <c r="FJ299" s="614">
        <v>0</v>
      </c>
      <c r="FK299" s="614">
        <v>0</v>
      </c>
      <c r="FL299" s="614">
        <v>0</v>
      </c>
      <c r="FM299" s="614">
        <v>0</v>
      </c>
      <c r="FN299" s="614">
        <v>0</v>
      </c>
      <c r="FO299" s="614">
        <v>0</v>
      </c>
      <c r="FP299" s="614">
        <v>0</v>
      </c>
      <c r="FQ299" s="614">
        <v>0</v>
      </c>
      <c r="FR299" s="614">
        <v>0</v>
      </c>
      <c r="FS299" s="614">
        <v>0</v>
      </c>
      <c r="FT299" s="614">
        <v>0</v>
      </c>
      <c r="FU299" s="614">
        <v>0</v>
      </c>
      <c r="FV299" s="614">
        <v>0</v>
      </c>
      <c r="FW299" s="614">
        <v>0</v>
      </c>
      <c r="FX299" s="614">
        <v>0</v>
      </c>
      <c r="FY299" s="614">
        <v>0</v>
      </c>
      <c r="FZ299" s="614">
        <v>0</v>
      </c>
      <c r="GA299" s="614">
        <v>0</v>
      </c>
      <c r="GB299" s="614">
        <v>0</v>
      </c>
      <c r="GC299" s="614">
        <v>0</v>
      </c>
      <c r="GD299" s="614">
        <v>0</v>
      </c>
      <c r="GE299" s="614">
        <v>0</v>
      </c>
      <c r="GF299" s="614">
        <v>0</v>
      </c>
      <c r="GG299" s="614">
        <v>0</v>
      </c>
      <c r="GH299" s="614">
        <v>0</v>
      </c>
      <c r="GI299" s="614">
        <v>0</v>
      </c>
      <c r="GJ299" s="614">
        <v>0</v>
      </c>
      <c r="GK299" s="614">
        <v>0</v>
      </c>
      <c r="GL299" s="614">
        <v>0</v>
      </c>
      <c r="GM299" s="614">
        <v>0</v>
      </c>
      <c r="GN299" s="614">
        <v>0</v>
      </c>
      <c r="GO299" s="614">
        <v>0</v>
      </c>
      <c r="GP299" s="614">
        <v>0</v>
      </c>
      <c r="GQ299" s="614">
        <v>0</v>
      </c>
      <c r="GR299" s="614">
        <v>0</v>
      </c>
      <c r="GS299" s="614">
        <v>0</v>
      </c>
      <c r="GT299" s="614">
        <v>0</v>
      </c>
      <c r="GU299" s="614">
        <v>0</v>
      </c>
      <c r="GV299" s="614">
        <v>0</v>
      </c>
      <c r="GW299" s="614">
        <v>0</v>
      </c>
      <c r="GX299" s="614">
        <v>0</v>
      </c>
      <c r="GY299" s="614">
        <v>0</v>
      </c>
      <c r="GZ299" s="614">
        <v>0</v>
      </c>
      <c r="HA299" s="614">
        <v>0</v>
      </c>
      <c r="HB299" s="614">
        <v>0</v>
      </c>
      <c r="HC299" s="614">
        <v>0</v>
      </c>
      <c r="HD299" s="614">
        <v>0</v>
      </c>
      <c r="HE299" s="614">
        <v>0</v>
      </c>
      <c r="HF299" s="614">
        <v>0</v>
      </c>
      <c r="HG299" s="614">
        <v>0</v>
      </c>
      <c r="HH299" s="614">
        <v>0</v>
      </c>
      <c r="HI299" s="614">
        <v>0</v>
      </c>
      <c r="HJ299" s="614">
        <v>0</v>
      </c>
      <c r="HK299" s="614">
        <v>0</v>
      </c>
      <c r="HL299" s="614">
        <v>0</v>
      </c>
      <c r="HM299" s="614">
        <v>0</v>
      </c>
      <c r="HN299" s="614">
        <v>0</v>
      </c>
      <c r="HO299" s="614">
        <v>0</v>
      </c>
      <c r="HP299" s="614">
        <v>0</v>
      </c>
      <c r="HQ299" s="614">
        <v>0</v>
      </c>
      <c r="HR299" s="614">
        <v>0</v>
      </c>
      <c r="HS299" s="614">
        <v>0</v>
      </c>
      <c r="HT299" s="614">
        <v>0</v>
      </c>
      <c r="HU299" s="614">
        <v>0</v>
      </c>
      <c r="HV299" s="614">
        <v>0</v>
      </c>
      <c r="HW299" s="614">
        <v>0</v>
      </c>
      <c r="HX299" s="614">
        <v>0</v>
      </c>
      <c r="HY299" s="614">
        <v>0</v>
      </c>
      <c r="HZ299" s="614">
        <v>0</v>
      </c>
      <c r="IA299" s="614">
        <v>0</v>
      </c>
      <c r="IB299" s="614">
        <v>0</v>
      </c>
      <c r="IC299" s="614">
        <v>0</v>
      </c>
      <c r="ID299" s="614">
        <v>0</v>
      </c>
      <c r="IE299" s="614">
        <v>0</v>
      </c>
      <c r="IF299" s="614">
        <v>0</v>
      </c>
      <c r="IG299" s="614">
        <v>0</v>
      </c>
      <c r="IH299" s="614">
        <v>0</v>
      </c>
      <c r="II299" s="614">
        <v>0</v>
      </c>
      <c r="IJ299" s="614">
        <v>0</v>
      </c>
      <c r="IK299" s="614">
        <v>0</v>
      </c>
      <c r="IL299" s="614">
        <v>0</v>
      </c>
      <c r="IM299" s="614">
        <v>0</v>
      </c>
      <c r="IN299" s="614">
        <v>0</v>
      </c>
      <c r="IO299" s="614">
        <v>0</v>
      </c>
      <c r="IP299" s="614">
        <v>0</v>
      </c>
      <c r="IQ299" s="614">
        <v>0</v>
      </c>
      <c r="IR299" s="614">
        <v>0</v>
      </c>
      <c r="IS299" s="614">
        <v>0</v>
      </c>
      <c r="IT299" s="614">
        <v>0</v>
      </c>
      <c r="IU299" s="614">
        <v>0</v>
      </c>
      <c r="IV299" s="614">
        <v>0</v>
      </c>
      <c r="IW299" s="614">
        <v>0</v>
      </c>
      <c r="IX299" s="614">
        <v>0</v>
      </c>
      <c r="IY299" s="614">
        <v>0</v>
      </c>
      <c r="IZ299" s="614">
        <v>0</v>
      </c>
      <c r="JA299" s="614">
        <v>0</v>
      </c>
      <c r="JB299" s="614">
        <v>0</v>
      </c>
      <c r="JC299" s="614">
        <v>0</v>
      </c>
      <c r="JD299" s="614">
        <v>0</v>
      </c>
      <c r="JE299" s="614">
        <v>0</v>
      </c>
      <c r="JF299" s="614">
        <v>0</v>
      </c>
      <c r="JG299" s="614">
        <v>0</v>
      </c>
      <c r="JH299" s="614">
        <v>0</v>
      </c>
      <c r="JI299" s="614">
        <v>0</v>
      </c>
      <c r="JJ299" s="614">
        <v>0</v>
      </c>
      <c r="JK299" s="614">
        <v>0</v>
      </c>
      <c r="JL299" s="614">
        <v>0</v>
      </c>
      <c r="JM299" s="614">
        <v>0</v>
      </c>
      <c r="JN299" s="614">
        <v>0</v>
      </c>
      <c r="JO299" s="614">
        <v>0</v>
      </c>
      <c r="JP299" s="614">
        <v>0</v>
      </c>
      <c r="JQ299" s="614">
        <v>0</v>
      </c>
      <c r="JR299" s="614">
        <v>0</v>
      </c>
      <c r="JS299" s="614">
        <v>0</v>
      </c>
      <c r="JT299" s="614">
        <v>0</v>
      </c>
      <c r="JU299" s="614">
        <v>0</v>
      </c>
      <c r="JV299" s="614">
        <v>0</v>
      </c>
      <c r="JW299" s="614">
        <v>0</v>
      </c>
      <c r="JX299" s="614">
        <v>0</v>
      </c>
      <c r="JY299" s="614">
        <v>0</v>
      </c>
      <c r="JZ299" s="614">
        <v>0</v>
      </c>
      <c r="KA299" s="614">
        <v>0</v>
      </c>
      <c r="KB299" s="614">
        <v>0</v>
      </c>
      <c r="KC299" s="614">
        <v>0</v>
      </c>
      <c r="KD299" s="614">
        <v>0</v>
      </c>
      <c r="KE299" s="614">
        <v>0</v>
      </c>
      <c r="KF299" s="614">
        <v>0</v>
      </c>
      <c r="KG299" s="614">
        <v>0</v>
      </c>
      <c r="KH299" s="614">
        <v>0</v>
      </c>
      <c r="KI299" s="614">
        <v>0</v>
      </c>
      <c r="KJ299" s="614">
        <v>0</v>
      </c>
      <c r="KK299" s="614">
        <v>0</v>
      </c>
      <c r="KL299" s="614">
        <v>0</v>
      </c>
      <c r="KM299" s="614">
        <v>0</v>
      </c>
      <c r="KN299" s="614">
        <v>0</v>
      </c>
      <c r="KO299" s="614">
        <v>0</v>
      </c>
      <c r="KP299" s="614">
        <v>0</v>
      </c>
      <c r="KQ299" s="614">
        <v>0</v>
      </c>
      <c r="KR299" s="614">
        <v>0</v>
      </c>
      <c r="KS299" s="614">
        <v>0</v>
      </c>
      <c r="KT299" s="614">
        <v>0</v>
      </c>
      <c r="KU299" s="614">
        <v>0</v>
      </c>
      <c r="KV299" s="614">
        <v>0</v>
      </c>
      <c r="KW299" s="614">
        <v>0</v>
      </c>
      <c r="KX299" s="614">
        <v>0</v>
      </c>
      <c r="KY299" s="614">
        <v>0</v>
      </c>
      <c r="KZ299" s="614">
        <v>0</v>
      </c>
      <c r="LA299" s="614">
        <v>0</v>
      </c>
      <c r="LB299" s="614">
        <v>0</v>
      </c>
      <c r="LC299" s="614">
        <v>0</v>
      </c>
      <c r="LD299" s="614">
        <v>0</v>
      </c>
      <c r="LE299" s="614">
        <v>0</v>
      </c>
      <c r="LF299" s="614">
        <v>0</v>
      </c>
      <c r="LG299" s="614">
        <v>0</v>
      </c>
      <c r="LH299" s="614">
        <v>0</v>
      </c>
      <c r="LI299" s="614">
        <v>0</v>
      </c>
      <c r="LJ299" s="614">
        <v>0</v>
      </c>
      <c r="LK299" s="614">
        <v>0</v>
      </c>
      <c r="LL299" s="614">
        <v>0</v>
      </c>
      <c r="LM299" s="614">
        <v>0</v>
      </c>
      <c r="LN299" s="614">
        <v>0</v>
      </c>
      <c r="LO299" s="614">
        <v>0</v>
      </c>
      <c r="LP299" s="614">
        <v>0</v>
      </c>
      <c r="LQ299" s="614">
        <v>0</v>
      </c>
      <c r="LR299" s="614">
        <v>0</v>
      </c>
      <c r="LS299" s="614">
        <v>0</v>
      </c>
      <c r="LT299" s="614">
        <v>0</v>
      </c>
      <c r="LU299" s="614">
        <v>0</v>
      </c>
      <c r="LV299" s="614">
        <v>0</v>
      </c>
      <c r="LW299" s="614">
        <v>0</v>
      </c>
      <c r="LX299" s="614">
        <v>0</v>
      </c>
      <c r="LY299" s="614">
        <v>0</v>
      </c>
      <c r="LZ299" s="614">
        <v>0</v>
      </c>
      <c r="MA299" s="614">
        <v>0</v>
      </c>
      <c r="MB299" s="614">
        <v>0</v>
      </c>
      <c r="MC299" s="614">
        <v>0</v>
      </c>
      <c r="MD299" s="614">
        <v>0</v>
      </c>
      <c r="ME299" s="614">
        <v>0</v>
      </c>
      <c r="MF299" s="614">
        <v>0</v>
      </c>
      <c r="MG299" s="614">
        <v>0</v>
      </c>
      <c r="MH299" s="614">
        <v>0</v>
      </c>
      <c r="MI299" s="614">
        <v>0</v>
      </c>
      <c r="MJ299" s="614">
        <v>0</v>
      </c>
      <c r="MK299" s="614">
        <v>0</v>
      </c>
      <c r="ML299" s="614">
        <v>0</v>
      </c>
      <c r="MM299" s="614">
        <v>0</v>
      </c>
      <c r="MN299" s="614">
        <v>0</v>
      </c>
      <c r="MO299" s="614">
        <v>0</v>
      </c>
      <c r="MP299" s="614">
        <v>0</v>
      </c>
      <c r="MQ299" s="614">
        <v>0</v>
      </c>
      <c r="MR299" s="614">
        <v>0</v>
      </c>
      <c r="MS299" s="614">
        <v>0</v>
      </c>
      <c r="MT299" s="614">
        <v>0</v>
      </c>
      <c r="MU299" s="614">
        <v>0</v>
      </c>
      <c r="MV299" s="614">
        <v>0</v>
      </c>
      <c r="MW299" s="614">
        <v>0</v>
      </c>
      <c r="MX299" s="614">
        <v>0</v>
      </c>
      <c r="MY299" s="614">
        <v>0</v>
      </c>
      <c r="MZ299" s="614">
        <v>0</v>
      </c>
      <c r="NA299" s="614">
        <v>0</v>
      </c>
      <c r="NB299" s="614">
        <v>0</v>
      </c>
      <c r="NC299" s="614">
        <v>0</v>
      </c>
      <c r="ND299" s="614">
        <v>0</v>
      </c>
      <c r="NE299" s="614">
        <v>0</v>
      </c>
      <c r="NF299" s="614">
        <v>0</v>
      </c>
      <c r="NG299" s="614">
        <v>0</v>
      </c>
      <c r="NH299" s="614">
        <v>0</v>
      </c>
      <c r="NI299" s="614">
        <v>0</v>
      </c>
      <c r="NJ299" s="614">
        <v>0</v>
      </c>
      <c r="NK299" s="614">
        <v>0</v>
      </c>
      <c r="NL299" s="614">
        <v>0</v>
      </c>
      <c r="NM299" s="614">
        <v>0</v>
      </c>
      <c r="NN299" s="614">
        <v>0</v>
      </c>
      <c r="NO299" s="614">
        <v>0</v>
      </c>
      <c r="NP299" s="614">
        <v>0</v>
      </c>
      <c r="NQ299" s="614">
        <v>0</v>
      </c>
      <c r="NR299" s="614">
        <v>0</v>
      </c>
      <c r="NS299" s="614">
        <v>0</v>
      </c>
      <c r="NT299" s="614">
        <v>0</v>
      </c>
      <c r="NU299" s="614">
        <v>0</v>
      </c>
      <c r="NV299" s="614">
        <v>0</v>
      </c>
      <c r="NW299" s="614">
        <v>0</v>
      </c>
      <c r="NX299" s="614">
        <v>0</v>
      </c>
      <c r="NY299" s="614">
        <v>0</v>
      </c>
      <c r="NZ299" s="614">
        <v>0</v>
      </c>
      <c r="OA299" s="614">
        <v>0</v>
      </c>
      <c r="OB299" s="614">
        <v>0</v>
      </c>
      <c r="OC299" s="614">
        <v>0</v>
      </c>
      <c r="OD299" s="614">
        <v>0</v>
      </c>
      <c r="OE299" s="614">
        <v>0</v>
      </c>
      <c r="OF299" s="614">
        <v>0</v>
      </c>
      <c r="OG299" s="614">
        <v>0</v>
      </c>
      <c r="OH299" s="614">
        <v>0</v>
      </c>
      <c r="OI299" s="614">
        <v>0</v>
      </c>
      <c r="OJ299" s="614">
        <v>0</v>
      </c>
      <c r="OK299" s="614">
        <v>0</v>
      </c>
      <c r="OL299" s="614">
        <v>0</v>
      </c>
      <c r="OM299" s="614">
        <v>0</v>
      </c>
      <c r="ON299" s="614">
        <v>0</v>
      </c>
      <c r="OO299" s="614">
        <v>0</v>
      </c>
      <c r="OP299" s="614">
        <v>0</v>
      </c>
      <c r="OQ299" s="614">
        <v>0</v>
      </c>
      <c r="OR299" s="614">
        <v>0</v>
      </c>
      <c r="OS299" s="614">
        <v>0</v>
      </c>
      <c r="OT299" s="614">
        <v>0</v>
      </c>
      <c r="OU299" s="614">
        <v>0</v>
      </c>
      <c r="OV299" s="614">
        <v>0</v>
      </c>
      <c r="OW299" s="614">
        <v>0</v>
      </c>
      <c r="OX299" s="614">
        <v>0</v>
      </c>
      <c r="OY299" s="614">
        <v>0</v>
      </c>
      <c r="OZ299" s="614">
        <v>0</v>
      </c>
      <c r="PA299" s="614">
        <v>0</v>
      </c>
      <c r="PB299" s="614">
        <v>0</v>
      </c>
      <c r="PC299" s="614">
        <v>0</v>
      </c>
      <c r="PD299" s="614">
        <v>0</v>
      </c>
      <c r="PE299" s="614">
        <v>0</v>
      </c>
      <c r="PF299" s="614">
        <v>0</v>
      </c>
      <c r="PG299" s="614">
        <v>0</v>
      </c>
      <c r="PH299" s="614">
        <v>0</v>
      </c>
      <c r="PI299" s="614">
        <v>0</v>
      </c>
      <c r="PJ299" s="614">
        <v>0</v>
      </c>
      <c r="PK299" s="614">
        <v>0</v>
      </c>
      <c r="PL299" s="614">
        <v>0</v>
      </c>
      <c r="PM299" s="614">
        <v>0</v>
      </c>
      <c r="PN299" s="614">
        <v>0</v>
      </c>
      <c r="PO299" s="614">
        <v>0</v>
      </c>
      <c r="PP299" s="614">
        <v>0</v>
      </c>
      <c r="PQ299" s="614">
        <v>0</v>
      </c>
      <c r="PR299" s="614">
        <v>0</v>
      </c>
      <c r="PS299" s="614">
        <v>0</v>
      </c>
      <c r="PT299" s="614">
        <v>0</v>
      </c>
      <c r="PU299" s="614">
        <v>0</v>
      </c>
      <c r="PV299" s="614">
        <v>0</v>
      </c>
      <c r="PW299" s="614">
        <v>0</v>
      </c>
      <c r="PX299" s="614">
        <v>0</v>
      </c>
      <c r="PY299" s="614">
        <v>0</v>
      </c>
      <c r="PZ299" s="614">
        <v>0</v>
      </c>
      <c r="QA299" s="614">
        <v>0</v>
      </c>
      <c r="QB299" s="614">
        <v>0</v>
      </c>
      <c r="QC299" s="614">
        <v>0</v>
      </c>
      <c r="QD299" s="614">
        <v>0</v>
      </c>
      <c r="QE299" s="614">
        <v>0</v>
      </c>
      <c r="QF299" s="614">
        <v>0</v>
      </c>
      <c r="QG299" s="614">
        <v>0</v>
      </c>
      <c r="QH299" s="614">
        <v>0</v>
      </c>
      <c r="QI299" s="614">
        <v>0</v>
      </c>
      <c r="QJ299" s="614">
        <v>0</v>
      </c>
      <c r="QK299" s="614">
        <v>0</v>
      </c>
      <c r="QL299" s="614">
        <v>0</v>
      </c>
      <c r="QM299" s="614">
        <v>0</v>
      </c>
      <c r="QN299" s="614">
        <v>0</v>
      </c>
      <c r="QO299" s="614">
        <v>0</v>
      </c>
      <c r="QP299" s="614">
        <v>0</v>
      </c>
      <c r="QQ299" s="614">
        <v>0</v>
      </c>
      <c r="QR299" s="614">
        <v>0</v>
      </c>
      <c r="QS299" s="614">
        <v>0</v>
      </c>
      <c r="QT299" s="614">
        <v>0</v>
      </c>
      <c r="QU299" s="614">
        <v>0</v>
      </c>
      <c r="QV299" s="614">
        <v>0</v>
      </c>
      <c r="QW299" s="614">
        <v>0</v>
      </c>
      <c r="QX299" s="614">
        <v>0</v>
      </c>
      <c r="QY299" s="614">
        <v>0</v>
      </c>
      <c r="QZ299" s="614">
        <v>0</v>
      </c>
      <c r="RA299" s="614">
        <v>0</v>
      </c>
      <c r="RB299" s="614">
        <v>0</v>
      </c>
      <c r="RC299" s="614">
        <v>0</v>
      </c>
      <c r="RD299" s="614">
        <v>0</v>
      </c>
      <c r="RE299" s="614">
        <v>0</v>
      </c>
      <c r="RF299" s="614">
        <v>0</v>
      </c>
      <c r="RG299" s="614">
        <v>0</v>
      </c>
      <c r="RH299" s="614">
        <v>0</v>
      </c>
      <c r="RI299" s="614">
        <v>0</v>
      </c>
      <c r="RJ299" s="614">
        <v>0</v>
      </c>
      <c r="RK299" s="614">
        <v>0</v>
      </c>
      <c r="RL299" s="614">
        <v>0</v>
      </c>
      <c r="RM299" s="614">
        <v>0</v>
      </c>
      <c r="RN299" s="614">
        <v>0</v>
      </c>
      <c r="RO299" s="614">
        <v>0</v>
      </c>
      <c r="RP299" s="614">
        <v>0</v>
      </c>
      <c r="RQ299" s="614">
        <v>0</v>
      </c>
      <c r="RR299" s="614">
        <v>0</v>
      </c>
      <c r="RS299" s="614">
        <v>0</v>
      </c>
      <c r="RT299" s="614">
        <v>0</v>
      </c>
      <c r="RU299" s="614">
        <v>0</v>
      </c>
      <c r="RV299" s="614">
        <v>0</v>
      </c>
      <c r="RW299" s="614">
        <v>0</v>
      </c>
      <c r="RX299" s="614">
        <v>0</v>
      </c>
      <c r="RY299" s="614">
        <v>0</v>
      </c>
      <c r="RZ299" s="614">
        <v>0</v>
      </c>
      <c r="SA299" s="614">
        <v>0</v>
      </c>
      <c r="SB299" s="614">
        <v>0</v>
      </c>
      <c r="SC299" s="614">
        <v>0</v>
      </c>
      <c r="SD299" s="614">
        <v>0</v>
      </c>
      <c r="SE299" s="614">
        <v>0</v>
      </c>
      <c r="SF299" s="614">
        <v>0</v>
      </c>
      <c r="SG299" s="614">
        <v>0</v>
      </c>
      <c r="SH299" s="614">
        <v>0</v>
      </c>
      <c r="SI299" s="614">
        <v>0</v>
      </c>
      <c r="SJ299" s="614">
        <v>0</v>
      </c>
      <c r="SK299" s="267">
        <f t="shared" si="514"/>
        <v>0</v>
      </c>
      <c r="SL299" s="254"/>
      <c r="SM299" s="242"/>
      <c r="SN299" s="242"/>
      <c r="SO299" s="242"/>
    </row>
    <row r="300" spans="1:509" outlineLevel="2" x14ac:dyDescent="0.35">
      <c r="A300" s="242"/>
      <c r="B300" s="251"/>
      <c r="C300" s="438">
        <f>INT($C$29)+2</f>
        <v>3</v>
      </c>
      <c r="D300" s="267"/>
      <c r="E300" s="316">
        <f t="shared" si="505"/>
        <v>159</v>
      </c>
      <c r="F300" s="322"/>
      <c r="G300" s="322"/>
      <c r="H300" s="267"/>
      <c r="I300" s="538"/>
      <c r="J300" s="538" t="s">
        <v>557</v>
      </c>
      <c r="K300" s="539"/>
      <c r="L300" s="612">
        <v>0</v>
      </c>
      <c r="M300" s="612">
        <v>0</v>
      </c>
      <c r="N300" s="612">
        <v>0</v>
      </c>
      <c r="O300" s="612">
        <v>0</v>
      </c>
      <c r="P300" s="612">
        <v>0</v>
      </c>
      <c r="Q300" s="612">
        <v>0</v>
      </c>
      <c r="R300" s="612">
        <v>0</v>
      </c>
      <c r="S300" s="612">
        <v>0</v>
      </c>
      <c r="T300" s="612">
        <v>0</v>
      </c>
      <c r="U300" s="612">
        <v>0</v>
      </c>
      <c r="V300" s="612">
        <v>0</v>
      </c>
      <c r="W300" s="612">
        <v>0</v>
      </c>
      <c r="X300" s="612">
        <v>0</v>
      </c>
      <c r="Y300" s="612">
        <v>0</v>
      </c>
      <c r="Z300" s="612">
        <v>0</v>
      </c>
      <c r="AA300" s="612">
        <v>0</v>
      </c>
      <c r="AB300" s="612">
        <v>0</v>
      </c>
      <c r="AC300" s="612">
        <v>0</v>
      </c>
      <c r="AD300" s="612">
        <v>0</v>
      </c>
      <c r="AE300" s="612">
        <v>0</v>
      </c>
      <c r="AF300" s="612">
        <v>0</v>
      </c>
      <c r="AG300" s="612">
        <v>0</v>
      </c>
      <c r="AH300" s="612">
        <v>0</v>
      </c>
      <c r="AI300" s="612">
        <v>0</v>
      </c>
      <c r="AJ300" s="612">
        <v>0</v>
      </c>
      <c r="AK300" s="612">
        <v>0</v>
      </c>
      <c r="AL300" s="612">
        <v>0</v>
      </c>
      <c r="AM300" s="612">
        <v>0</v>
      </c>
      <c r="AN300" s="612">
        <v>0</v>
      </c>
      <c r="AO300" s="612">
        <v>0</v>
      </c>
      <c r="AP300" s="612">
        <v>0</v>
      </c>
      <c r="AQ300" s="612">
        <v>0</v>
      </c>
      <c r="AR300" s="612">
        <v>0</v>
      </c>
      <c r="AS300" s="612">
        <v>0</v>
      </c>
      <c r="AT300" s="612">
        <v>0</v>
      </c>
      <c r="AU300" s="612">
        <v>0</v>
      </c>
      <c r="AV300" s="612">
        <v>0</v>
      </c>
      <c r="AW300" s="612">
        <v>0</v>
      </c>
      <c r="AX300" s="612">
        <v>0</v>
      </c>
      <c r="AY300" s="612">
        <v>0</v>
      </c>
      <c r="AZ300" s="612">
        <v>0</v>
      </c>
      <c r="BA300" s="612">
        <v>0</v>
      </c>
      <c r="BB300" s="612">
        <v>0</v>
      </c>
      <c r="BC300" s="612">
        <v>0</v>
      </c>
      <c r="BD300" s="612">
        <v>0</v>
      </c>
      <c r="BE300" s="612">
        <v>0</v>
      </c>
      <c r="BF300" s="612">
        <v>0</v>
      </c>
      <c r="BG300" s="612">
        <v>0</v>
      </c>
      <c r="BH300" s="612">
        <v>0</v>
      </c>
      <c r="BI300" s="612">
        <v>0</v>
      </c>
      <c r="BJ300" s="612">
        <v>0</v>
      </c>
      <c r="BK300" s="612">
        <v>0</v>
      </c>
      <c r="BL300" s="612">
        <v>0</v>
      </c>
      <c r="BM300" s="612">
        <v>0</v>
      </c>
      <c r="BN300" s="612">
        <v>0</v>
      </c>
      <c r="BO300" s="612">
        <v>0</v>
      </c>
      <c r="BP300" s="612">
        <v>0</v>
      </c>
      <c r="BQ300" s="612">
        <v>0</v>
      </c>
      <c r="BR300" s="612">
        <v>0</v>
      </c>
      <c r="BS300" s="612">
        <v>0</v>
      </c>
      <c r="BT300" s="612">
        <v>0</v>
      </c>
      <c r="BU300" s="612">
        <v>0</v>
      </c>
      <c r="BV300" s="612">
        <v>0</v>
      </c>
      <c r="BW300" s="612">
        <v>0</v>
      </c>
      <c r="BX300" s="612">
        <v>0</v>
      </c>
      <c r="BY300" s="612">
        <v>0</v>
      </c>
      <c r="BZ300" s="612">
        <v>0</v>
      </c>
      <c r="CA300" s="612">
        <v>0</v>
      </c>
      <c r="CB300" s="612">
        <v>0</v>
      </c>
      <c r="CC300" s="612">
        <v>0</v>
      </c>
      <c r="CD300" s="612">
        <v>0</v>
      </c>
      <c r="CE300" s="612">
        <v>0</v>
      </c>
      <c r="CF300" s="612">
        <v>0</v>
      </c>
      <c r="CG300" s="612">
        <v>0</v>
      </c>
      <c r="CH300" s="612">
        <v>0</v>
      </c>
      <c r="CI300" s="612">
        <v>0</v>
      </c>
      <c r="CJ300" s="612">
        <v>0</v>
      </c>
      <c r="CK300" s="612">
        <v>0</v>
      </c>
      <c r="CL300" s="612">
        <v>0</v>
      </c>
      <c r="CM300" s="612">
        <v>0</v>
      </c>
      <c r="CN300" s="612">
        <v>0</v>
      </c>
      <c r="CO300" s="612">
        <v>0</v>
      </c>
      <c r="CP300" s="612">
        <v>0</v>
      </c>
      <c r="CQ300" s="612">
        <v>0</v>
      </c>
      <c r="CR300" s="612">
        <v>0</v>
      </c>
      <c r="CS300" s="612">
        <v>0</v>
      </c>
      <c r="CT300" s="612">
        <v>0</v>
      </c>
      <c r="CU300" s="612">
        <v>0</v>
      </c>
      <c r="CV300" s="612">
        <v>0</v>
      </c>
      <c r="CW300" s="612">
        <v>0</v>
      </c>
      <c r="CX300" s="612">
        <v>0</v>
      </c>
      <c r="CY300" s="612">
        <v>0</v>
      </c>
      <c r="CZ300" s="612">
        <v>0</v>
      </c>
      <c r="DA300" s="612">
        <v>0</v>
      </c>
      <c r="DB300" s="612">
        <v>0</v>
      </c>
      <c r="DC300" s="612">
        <v>0</v>
      </c>
      <c r="DD300" s="612">
        <v>0</v>
      </c>
      <c r="DE300" s="612">
        <v>0</v>
      </c>
      <c r="DF300" s="612">
        <v>0</v>
      </c>
      <c r="DG300" s="612">
        <v>0</v>
      </c>
      <c r="DH300" s="612">
        <v>0</v>
      </c>
      <c r="DI300" s="612">
        <v>0</v>
      </c>
      <c r="DJ300" s="612">
        <v>0</v>
      </c>
      <c r="DK300" s="612">
        <v>0</v>
      </c>
      <c r="DL300" s="612">
        <v>0</v>
      </c>
      <c r="DM300" s="612">
        <v>0</v>
      </c>
      <c r="DN300" s="612">
        <v>0</v>
      </c>
      <c r="DO300" s="612">
        <v>0</v>
      </c>
      <c r="DP300" s="612">
        <v>0</v>
      </c>
      <c r="DQ300" s="612">
        <v>0</v>
      </c>
      <c r="DR300" s="612">
        <v>0</v>
      </c>
      <c r="DS300" s="612">
        <v>0</v>
      </c>
      <c r="DT300" s="612">
        <v>0</v>
      </c>
      <c r="DU300" s="612">
        <v>0</v>
      </c>
      <c r="DV300" s="612">
        <v>0</v>
      </c>
      <c r="DW300" s="612">
        <v>0</v>
      </c>
      <c r="DX300" s="612">
        <v>0</v>
      </c>
      <c r="DY300" s="612">
        <v>0</v>
      </c>
      <c r="DZ300" s="612">
        <v>0</v>
      </c>
      <c r="EA300" s="612">
        <v>0</v>
      </c>
      <c r="EB300" s="612">
        <v>0</v>
      </c>
      <c r="EC300" s="612">
        <v>0</v>
      </c>
      <c r="ED300" s="612">
        <v>0</v>
      </c>
      <c r="EE300" s="612">
        <v>0</v>
      </c>
      <c r="EF300" s="612">
        <v>0</v>
      </c>
      <c r="EG300" s="612">
        <v>0</v>
      </c>
      <c r="EH300" s="612">
        <v>0</v>
      </c>
      <c r="EI300" s="612">
        <v>0</v>
      </c>
      <c r="EJ300" s="612">
        <v>0</v>
      </c>
      <c r="EK300" s="612">
        <v>0</v>
      </c>
      <c r="EL300" s="612">
        <v>0</v>
      </c>
      <c r="EM300" s="612">
        <v>0</v>
      </c>
      <c r="EN300" s="612">
        <v>0</v>
      </c>
      <c r="EO300" s="612">
        <v>0</v>
      </c>
      <c r="EP300" s="612">
        <v>0</v>
      </c>
      <c r="EQ300" s="612">
        <v>0</v>
      </c>
      <c r="ER300" s="612">
        <v>0</v>
      </c>
      <c r="ES300" s="612">
        <v>0</v>
      </c>
      <c r="ET300" s="612">
        <v>0</v>
      </c>
      <c r="EU300" s="612">
        <v>0</v>
      </c>
      <c r="EV300" s="612">
        <v>0</v>
      </c>
      <c r="EW300" s="612">
        <v>0</v>
      </c>
      <c r="EX300" s="612">
        <v>0</v>
      </c>
      <c r="EY300" s="612">
        <v>0</v>
      </c>
      <c r="EZ300" s="612">
        <v>0</v>
      </c>
      <c r="FA300" s="612">
        <v>0</v>
      </c>
      <c r="FB300" s="612">
        <v>0</v>
      </c>
      <c r="FC300" s="612">
        <v>0</v>
      </c>
      <c r="FD300" s="612">
        <v>0</v>
      </c>
      <c r="FE300" s="612">
        <v>0</v>
      </c>
      <c r="FF300" s="612">
        <v>0</v>
      </c>
      <c r="FG300" s="612">
        <v>0</v>
      </c>
      <c r="FH300" s="612">
        <v>0</v>
      </c>
      <c r="FI300" s="612">
        <v>0</v>
      </c>
      <c r="FJ300" s="612">
        <v>0</v>
      </c>
      <c r="FK300" s="612">
        <v>0</v>
      </c>
      <c r="FL300" s="612">
        <v>0</v>
      </c>
      <c r="FM300" s="612">
        <v>0</v>
      </c>
      <c r="FN300" s="612">
        <v>0</v>
      </c>
      <c r="FO300" s="612">
        <v>0</v>
      </c>
      <c r="FP300" s="612">
        <v>0</v>
      </c>
      <c r="FQ300" s="612">
        <v>0</v>
      </c>
      <c r="FR300" s="612">
        <v>0</v>
      </c>
      <c r="FS300" s="612">
        <v>0</v>
      </c>
      <c r="FT300" s="612">
        <v>0</v>
      </c>
      <c r="FU300" s="612">
        <v>0</v>
      </c>
      <c r="FV300" s="612">
        <v>0</v>
      </c>
      <c r="FW300" s="612">
        <v>0</v>
      </c>
      <c r="FX300" s="612">
        <v>0</v>
      </c>
      <c r="FY300" s="612">
        <v>0</v>
      </c>
      <c r="FZ300" s="612">
        <v>0</v>
      </c>
      <c r="GA300" s="612">
        <v>0</v>
      </c>
      <c r="GB300" s="612">
        <v>0</v>
      </c>
      <c r="GC300" s="612">
        <v>0</v>
      </c>
      <c r="GD300" s="612">
        <v>0</v>
      </c>
      <c r="GE300" s="612">
        <v>0</v>
      </c>
      <c r="GF300" s="612">
        <v>0</v>
      </c>
      <c r="GG300" s="612">
        <v>0</v>
      </c>
      <c r="GH300" s="612">
        <v>0</v>
      </c>
      <c r="GI300" s="612">
        <v>0</v>
      </c>
      <c r="GJ300" s="612">
        <v>0</v>
      </c>
      <c r="GK300" s="612">
        <v>0</v>
      </c>
      <c r="GL300" s="612">
        <v>0</v>
      </c>
      <c r="GM300" s="612">
        <v>0</v>
      </c>
      <c r="GN300" s="612">
        <v>0</v>
      </c>
      <c r="GO300" s="612">
        <v>0</v>
      </c>
      <c r="GP300" s="612">
        <v>0</v>
      </c>
      <c r="GQ300" s="612">
        <v>0</v>
      </c>
      <c r="GR300" s="612">
        <v>0</v>
      </c>
      <c r="GS300" s="612">
        <v>0</v>
      </c>
      <c r="GT300" s="612">
        <v>0</v>
      </c>
      <c r="GU300" s="612">
        <v>0</v>
      </c>
      <c r="GV300" s="612">
        <v>0</v>
      </c>
      <c r="GW300" s="612">
        <v>0</v>
      </c>
      <c r="GX300" s="612">
        <v>0</v>
      </c>
      <c r="GY300" s="612">
        <v>0</v>
      </c>
      <c r="GZ300" s="612">
        <v>0</v>
      </c>
      <c r="HA300" s="612">
        <v>0</v>
      </c>
      <c r="HB300" s="612">
        <v>0</v>
      </c>
      <c r="HC300" s="612">
        <v>0</v>
      </c>
      <c r="HD300" s="612">
        <v>0</v>
      </c>
      <c r="HE300" s="612">
        <v>0</v>
      </c>
      <c r="HF300" s="612">
        <v>0</v>
      </c>
      <c r="HG300" s="612">
        <v>0</v>
      </c>
      <c r="HH300" s="612">
        <v>0</v>
      </c>
      <c r="HI300" s="612">
        <v>0</v>
      </c>
      <c r="HJ300" s="612">
        <v>0</v>
      </c>
      <c r="HK300" s="612">
        <v>0</v>
      </c>
      <c r="HL300" s="612">
        <v>0</v>
      </c>
      <c r="HM300" s="612">
        <v>0</v>
      </c>
      <c r="HN300" s="612">
        <v>0</v>
      </c>
      <c r="HO300" s="612">
        <v>0</v>
      </c>
      <c r="HP300" s="612">
        <v>0</v>
      </c>
      <c r="HQ300" s="612">
        <v>0</v>
      </c>
      <c r="HR300" s="612">
        <v>0</v>
      </c>
      <c r="HS300" s="612">
        <v>0</v>
      </c>
      <c r="HT300" s="612">
        <v>0</v>
      </c>
      <c r="HU300" s="612">
        <v>0</v>
      </c>
      <c r="HV300" s="612">
        <v>0</v>
      </c>
      <c r="HW300" s="612">
        <v>0</v>
      </c>
      <c r="HX300" s="612">
        <v>0</v>
      </c>
      <c r="HY300" s="612">
        <v>0</v>
      </c>
      <c r="HZ300" s="612">
        <v>0</v>
      </c>
      <c r="IA300" s="612">
        <v>0</v>
      </c>
      <c r="IB300" s="612">
        <v>0</v>
      </c>
      <c r="IC300" s="612">
        <v>0</v>
      </c>
      <c r="ID300" s="612">
        <v>0</v>
      </c>
      <c r="IE300" s="612">
        <v>0</v>
      </c>
      <c r="IF300" s="612">
        <v>0</v>
      </c>
      <c r="IG300" s="612">
        <v>0</v>
      </c>
      <c r="IH300" s="612">
        <v>0</v>
      </c>
      <c r="II300" s="612">
        <v>0</v>
      </c>
      <c r="IJ300" s="612">
        <v>0</v>
      </c>
      <c r="IK300" s="612">
        <v>0</v>
      </c>
      <c r="IL300" s="612">
        <v>0</v>
      </c>
      <c r="IM300" s="612">
        <v>0</v>
      </c>
      <c r="IN300" s="612">
        <v>0</v>
      </c>
      <c r="IO300" s="612">
        <v>0</v>
      </c>
      <c r="IP300" s="612">
        <v>0</v>
      </c>
      <c r="IQ300" s="612">
        <v>0</v>
      </c>
      <c r="IR300" s="612">
        <v>0</v>
      </c>
      <c r="IS300" s="612">
        <v>0</v>
      </c>
      <c r="IT300" s="612">
        <v>0</v>
      </c>
      <c r="IU300" s="612">
        <v>0</v>
      </c>
      <c r="IV300" s="612">
        <v>0</v>
      </c>
      <c r="IW300" s="612">
        <v>0</v>
      </c>
      <c r="IX300" s="612">
        <v>0</v>
      </c>
      <c r="IY300" s="612">
        <v>0</v>
      </c>
      <c r="IZ300" s="612">
        <v>0</v>
      </c>
      <c r="JA300" s="612">
        <v>0</v>
      </c>
      <c r="JB300" s="612">
        <v>0</v>
      </c>
      <c r="JC300" s="612">
        <v>0</v>
      </c>
      <c r="JD300" s="612">
        <v>0</v>
      </c>
      <c r="JE300" s="612">
        <v>0</v>
      </c>
      <c r="JF300" s="612">
        <v>0</v>
      </c>
      <c r="JG300" s="612">
        <v>0</v>
      </c>
      <c r="JH300" s="612">
        <v>0</v>
      </c>
      <c r="JI300" s="612">
        <v>0</v>
      </c>
      <c r="JJ300" s="612">
        <v>0</v>
      </c>
      <c r="JK300" s="612">
        <v>0</v>
      </c>
      <c r="JL300" s="612">
        <v>0</v>
      </c>
      <c r="JM300" s="612">
        <v>0</v>
      </c>
      <c r="JN300" s="612">
        <v>0</v>
      </c>
      <c r="JO300" s="612">
        <v>0</v>
      </c>
      <c r="JP300" s="612">
        <v>0</v>
      </c>
      <c r="JQ300" s="612">
        <v>0</v>
      </c>
      <c r="JR300" s="612">
        <v>0</v>
      </c>
      <c r="JS300" s="612">
        <v>0</v>
      </c>
      <c r="JT300" s="612">
        <v>0</v>
      </c>
      <c r="JU300" s="612">
        <v>0</v>
      </c>
      <c r="JV300" s="612">
        <v>0</v>
      </c>
      <c r="JW300" s="612">
        <v>0</v>
      </c>
      <c r="JX300" s="612">
        <v>0</v>
      </c>
      <c r="JY300" s="612">
        <v>0</v>
      </c>
      <c r="JZ300" s="612">
        <v>0</v>
      </c>
      <c r="KA300" s="612">
        <v>0</v>
      </c>
      <c r="KB300" s="612">
        <v>0</v>
      </c>
      <c r="KC300" s="612">
        <v>0</v>
      </c>
      <c r="KD300" s="612">
        <v>0</v>
      </c>
      <c r="KE300" s="612">
        <v>0</v>
      </c>
      <c r="KF300" s="612">
        <v>0</v>
      </c>
      <c r="KG300" s="612">
        <v>0</v>
      </c>
      <c r="KH300" s="612">
        <v>0</v>
      </c>
      <c r="KI300" s="612">
        <v>0</v>
      </c>
      <c r="KJ300" s="612">
        <v>0</v>
      </c>
      <c r="KK300" s="612">
        <v>0</v>
      </c>
      <c r="KL300" s="612">
        <v>0</v>
      </c>
      <c r="KM300" s="612">
        <v>0</v>
      </c>
      <c r="KN300" s="612">
        <v>0</v>
      </c>
      <c r="KO300" s="612">
        <v>0</v>
      </c>
      <c r="KP300" s="612">
        <v>0</v>
      </c>
      <c r="KQ300" s="612">
        <v>0</v>
      </c>
      <c r="KR300" s="612">
        <v>0</v>
      </c>
      <c r="KS300" s="612">
        <v>0</v>
      </c>
      <c r="KT300" s="612">
        <v>0</v>
      </c>
      <c r="KU300" s="612">
        <v>0</v>
      </c>
      <c r="KV300" s="612">
        <v>0</v>
      </c>
      <c r="KW300" s="612">
        <v>0</v>
      </c>
      <c r="KX300" s="612">
        <v>0</v>
      </c>
      <c r="KY300" s="612">
        <v>0</v>
      </c>
      <c r="KZ300" s="612">
        <v>0</v>
      </c>
      <c r="LA300" s="612">
        <v>0</v>
      </c>
      <c r="LB300" s="612">
        <v>0</v>
      </c>
      <c r="LC300" s="612">
        <v>0</v>
      </c>
      <c r="LD300" s="612">
        <v>0</v>
      </c>
      <c r="LE300" s="612">
        <v>0</v>
      </c>
      <c r="LF300" s="612">
        <v>0</v>
      </c>
      <c r="LG300" s="612">
        <v>0</v>
      </c>
      <c r="LH300" s="612">
        <v>0</v>
      </c>
      <c r="LI300" s="612">
        <v>0</v>
      </c>
      <c r="LJ300" s="612">
        <v>0</v>
      </c>
      <c r="LK300" s="612">
        <v>0</v>
      </c>
      <c r="LL300" s="612">
        <v>0</v>
      </c>
      <c r="LM300" s="612">
        <v>0</v>
      </c>
      <c r="LN300" s="612">
        <v>0</v>
      </c>
      <c r="LO300" s="612">
        <v>0</v>
      </c>
      <c r="LP300" s="612">
        <v>0</v>
      </c>
      <c r="LQ300" s="612">
        <v>0</v>
      </c>
      <c r="LR300" s="612">
        <v>0</v>
      </c>
      <c r="LS300" s="612">
        <v>0</v>
      </c>
      <c r="LT300" s="612">
        <v>0</v>
      </c>
      <c r="LU300" s="612">
        <v>0</v>
      </c>
      <c r="LV300" s="612">
        <v>0</v>
      </c>
      <c r="LW300" s="612">
        <v>0</v>
      </c>
      <c r="LX300" s="612">
        <v>0</v>
      </c>
      <c r="LY300" s="612">
        <v>0</v>
      </c>
      <c r="LZ300" s="612">
        <v>0</v>
      </c>
      <c r="MA300" s="612">
        <v>0</v>
      </c>
      <c r="MB300" s="612">
        <v>0</v>
      </c>
      <c r="MC300" s="612">
        <v>0</v>
      </c>
      <c r="MD300" s="612">
        <v>0</v>
      </c>
      <c r="ME300" s="612">
        <v>0</v>
      </c>
      <c r="MF300" s="612">
        <v>0</v>
      </c>
      <c r="MG300" s="612">
        <v>0</v>
      </c>
      <c r="MH300" s="612">
        <v>0</v>
      </c>
      <c r="MI300" s="612">
        <v>0</v>
      </c>
      <c r="MJ300" s="612">
        <v>0</v>
      </c>
      <c r="MK300" s="612">
        <v>0</v>
      </c>
      <c r="ML300" s="612">
        <v>0</v>
      </c>
      <c r="MM300" s="612">
        <v>0</v>
      </c>
      <c r="MN300" s="612">
        <v>0</v>
      </c>
      <c r="MO300" s="612">
        <v>0</v>
      </c>
      <c r="MP300" s="612">
        <v>0</v>
      </c>
      <c r="MQ300" s="612">
        <v>0</v>
      </c>
      <c r="MR300" s="612">
        <v>0</v>
      </c>
      <c r="MS300" s="612">
        <v>0</v>
      </c>
      <c r="MT300" s="612">
        <v>0</v>
      </c>
      <c r="MU300" s="612">
        <v>0</v>
      </c>
      <c r="MV300" s="612">
        <v>0</v>
      </c>
      <c r="MW300" s="612">
        <v>0</v>
      </c>
      <c r="MX300" s="612">
        <v>0</v>
      </c>
      <c r="MY300" s="612">
        <v>0</v>
      </c>
      <c r="MZ300" s="612">
        <v>0</v>
      </c>
      <c r="NA300" s="612">
        <v>0</v>
      </c>
      <c r="NB300" s="612">
        <v>0</v>
      </c>
      <c r="NC300" s="612">
        <v>0</v>
      </c>
      <c r="ND300" s="612">
        <v>0</v>
      </c>
      <c r="NE300" s="612">
        <v>0</v>
      </c>
      <c r="NF300" s="612">
        <v>0</v>
      </c>
      <c r="NG300" s="612">
        <v>0</v>
      </c>
      <c r="NH300" s="612">
        <v>0</v>
      </c>
      <c r="NI300" s="612">
        <v>0</v>
      </c>
      <c r="NJ300" s="612">
        <v>0</v>
      </c>
      <c r="NK300" s="612">
        <v>0</v>
      </c>
      <c r="NL300" s="612">
        <v>0</v>
      </c>
      <c r="NM300" s="612">
        <v>0</v>
      </c>
      <c r="NN300" s="612">
        <v>0</v>
      </c>
      <c r="NO300" s="612">
        <v>0</v>
      </c>
      <c r="NP300" s="612">
        <v>0</v>
      </c>
      <c r="NQ300" s="612">
        <v>0</v>
      </c>
      <c r="NR300" s="612">
        <v>0</v>
      </c>
      <c r="NS300" s="612">
        <v>0</v>
      </c>
      <c r="NT300" s="612">
        <v>0</v>
      </c>
      <c r="NU300" s="612">
        <v>0</v>
      </c>
      <c r="NV300" s="612">
        <v>0</v>
      </c>
      <c r="NW300" s="612">
        <v>0</v>
      </c>
      <c r="NX300" s="612">
        <v>0</v>
      </c>
      <c r="NY300" s="612">
        <v>0</v>
      </c>
      <c r="NZ300" s="612">
        <v>0</v>
      </c>
      <c r="OA300" s="612">
        <v>0</v>
      </c>
      <c r="OB300" s="612">
        <v>0</v>
      </c>
      <c r="OC300" s="612">
        <v>0</v>
      </c>
      <c r="OD300" s="612">
        <v>0</v>
      </c>
      <c r="OE300" s="612">
        <v>0</v>
      </c>
      <c r="OF300" s="612">
        <v>0</v>
      </c>
      <c r="OG300" s="612">
        <v>0</v>
      </c>
      <c r="OH300" s="612">
        <v>0</v>
      </c>
      <c r="OI300" s="612">
        <v>0</v>
      </c>
      <c r="OJ300" s="612">
        <v>0</v>
      </c>
      <c r="OK300" s="612">
        <v>0</v>
      </c>
      <c r="OL300" s="612">
        <v>0</v>
      </c>
      <c r="OM300" s="612">
        <v>0</v>
      </c>
      <c r="ON300" s="612">
        <v>0</v>
      </c>
      <c r="OO300" s="612">
        <v>0</v>
      </c>
      <c r="OP300" s="612">
        <v>0</v>
      </c>
      <c r="OQ300" s="612">
        <v>0</v>
      </c>
      <c r="OR300" s="612">
        <v>0</v>
      </c>
      <c r="OS300" s="612">
        <v>0</v>
      </c>
      <c r="OT300" s="612">
        <v>0</v>
      </c>
      <c r="OU300" s="612">
        <v>0</v>
      </c>
      <c r="OV300" s="612">
        <v>0</v>
      </c>
      <c r="OW300" s="612">
        <v>0</v>
      </c>
      <c r="OX300" s="612">
        <v>0</v>
      </c>
      <c r="OY300" s="612">
        <v>0</v>
      </c>
      <c r="OZ300" s="612">
        <v>0</v>
      </c>
      <c r="PA300" s="612">
        <v>0</v>
      </c>
      <c r="PB300" s="612">
        <v>0</v>
      </c>
      <c r="PC300" s="612">
        <v>0</v>
      </c>
      <c r="PD300" s="612">
        <v>0</v>
      </c>
      <c r="PE300" s="612">
        <v>0</v>
      </c>
      <c r="PF300" s="612">
        <v>0</v>
      </c>
      <c r="PG300" s="612">
        <v>0</v>
      </c>
      <c r="PH300" s="612">
        <v>0</v>
      </c>
      <c r="PI300" s="612">
        <v>0</v>
      </c>
      <c r="PJ300" s="612">
        <v>0</v>
      </c>
      <c r="PK300" s="612">
        <v>0</v>
      </c>
      <c r="PL300" s="612">
        <v>0</v>
      </c>
      <c r="PM300" s="612">
        <v>0</v>
      </c>
      <c r="PN300" s="612">
        <v>0</v>
      </c>
      <c r="PO300" s="612">
        <v>0</v>
      </c>
      <c r="PP300" s="612">
        <v>0</v>
      </c>
      <c r="PQ300" s="612">
        <v>0</v>
      </c>
      <c r="PR300" s="612">
        <v>0</v>
      </c>
      <c r="PS300" s="612">
        <v>0</v>
      </c>
      <c r="PT300" s="612">
        <v>0</v>
      </c>
      <c r="PU300" s="612">
        <v>0</v>
      </c>
      <c r="PV300" s="612">
        <v>0</v>
      </c>
      <c r="PW300" s="612">
        <v>0</v>
      </c>
      <c r="PX300" s="612">
        <v>0</v>
      </c>
      <c r="PY300" s="612">
        <v>0</v>
      </c>
      <c r="PZ300" s="612">
        <v>0</v>
      </c>
      <c r="QA300" s="612">
        <v>0</v>
      </c>
      <c r="QB300" s="612">
        <v>0</v>
      </c>
      <c r="QC300" s="612">
        <v>0</v>
      </c>
      <c r="QD300" s="612">
        <v>0</v>
      </c>
      <c r="QE300" s="612">
        <v>0</v>
      </c>
      <c r="QF300" s="612">
        <v>0</v>
      </c>
      <c r="QG300" s="612">
        <v>0</v>
      </c>
      <c r="QH300" s="612">
        <v>0</v>
      </c>
      <c r="QI300" s="612">
        <v>0</v>
      </c>
      <c r="QJ300" s="612">
        <v>0</v>
      </c>
      <c r="QK300" s="612">
        <v>0</v>
      </c>
      <c r="QL300" s="612">
        <v>0</v>
      </c>
      <c r="QM300" s="612">
        <v>0</v>
      </c>
      <c r="QN300" s="612">
        <v>0</v>
      </c>
      <c r="QO300" s="612">
        <v>0</v>
      </c>
      <c r="QP300" s="612">
        <v>0</v>
      </c>
      <c r="QQ300" s="612">
        <v>0</v>
      </c>
      <c r="QR300" s="612">
        <v>0</v>
      </c>
      <c r="QS300" s="612">
        <v>0</v>
      </c>
      <c r="QT300" s="612">
        <v>0</v>
      </c>
      <c r="QU300" s="612">
        <v>0</v>
      </c>
      <c r="QV300" s="612">
        <v>0</v>
      </c>
      <c r="QW300" s="612">
        <v>0</v>
      </c>
      <c r="QX300" s="612">
        <v>0</v>
      </c>
      <c r="QY300" s="612">
        <v>0</v>
      </c>
      <c r="QZ300" s="612">
        <v>0</v>
      </c>
      <c r="RA300" s="612">
        <v>0</v>
      </c>
      <c r="RB300" s="612">
        <v>0</v>
      </c>
      <c r="RC300" s="612">
        <v>0</v>
      </c>
      <c r="RD300" s="612">
        <v>0</v>
      </c>
      <c r="RE300" s="612">
        <v>0</v>
      </c>
      <c r="RF300" s="612">
        <v>0</v>
      </c>
      <c r="RG300" s="612">
        <v>0</v>
      </c>
      <c r="RH300" s="612">
        <v>0</v>
      </c>
      <c r="RI300" s="612">
        <v>0</v>
      </c>
      <c r="RJ300" s="612">
        <v>0</v>
      </c>
      <c r="RK300" s="612">
        <v>0</v>
      </c>
      <c r="RL300" s="612">
        <v>0</v>
      </c>
      <c r="RM300" s="612">
        <v>0</v>
      </c>
      <c r="RN300" s="612">
        <v>0</v>
      </c>
      <c r="RO300" s="612">
        <v>0</v>
      </c>
      <c r="RP300" s="612">
        <v>0</v>
      </c>
      <c r="RQ300" s="612">
        <v>0</v>
      </c>
      <c r="RR300" s="612">
        <v>0</v>
      </c>
      <c r="RS300" s="612">
        <v>0</v>
      </c>
      <c r="RT300" s="612">
        <v>0</v>
      </c>
      <c r="RU300" s="612">
        <v>0</v>
      </c>
      <c r="RV300" s="612">
        <v>0</v>
      </c>
      <c r="RW300" s="612">
        <v>0</v>
      </c>
      <c r="RX300" s="612">
        <v>0</v>
      </c>
      <c r="RY300" s="612">
        <v>0</v>
      </c>
      <c r="RZ300" s="612">
        <v>0</v>
      </c>
      <c r="SA300" s="612">
        <v>0</v>
      </c>
      <c r="SB300" s="612">
        <v>0</v>
      </c>
      <c r="SC300" s="612">
        <v>0</v>
      </c>
      <c r="SD300" s="612">
        <v>0</v>
      </c>
      <c r="SE300" s="612">
        <v>0</v>
      </c>
      <c r="SF300" s="612">
        <v>0</v>
      </c>
      <c r="SG300" s="612">
        <v>0</v>
      </c>
      <c r="SH300" s="612">
        <v>0</v>
      </c>
      <c r="SI300" s="612">
        <v>0</v>
      </c>
      <c r="SJ300" s="612">
        <v>0</v>
      </c>
      <c r="SK300" s="267">
        <f t="shared" si="514"/>
        <v>0</v>
      </c>
      <c r="SL300" s="254"/>
      <c r="SM300" s="242"/>
      <c r="SN300" s="242"/>
      <c r="SO300" s="242"/>
    </row>
    <row r="301" spans="1:509" outlineLevel="3" x14ac:dyDescent="0.35">
      <c r="A301" s="242"/>
      <c r="B301" s="251"/>
      <c r="C301" s="438">
        <f>INT($C$29)+3</f>
        <v>4</v>
      </c>
      <c r="D301" s="267"/>
      <c r="E301" s="316">
        <f t="shared" si="505"/>
        <v>160</v>
      </c>
      <c r="F301" s="322"/>
      <c r="G301" s="322"/>
      <c r="H301" s="267"/>
      <c r="I301" s="540"/>
      <c r="J301" s="540" t="s">
        <v>558</v>
      </c>
      <c r="K301" s="541"/>
      <c r="L301" s="613">
        <v>0</v>
      </c>
      <c r="M301" s="613">
        <v>0</v>
      </c>
      <c r="N301" s="613">
        <v>0</v>
      </c>
      <c r="O301" s="613">
        <v>0</v>
      </c>
      <c r="P301" s="613">
        <v>0</v>
      </c>
      <c r="Q301" s="613">
        <v>0</v>
      </c>
      <c r="R301" s="613">
        <v>0</v>
      </c>
      <c r="S301" s="613">
        <v>0</v>
      </c>
      <c r="T301" s="613">
        <v>0</v>
      </c>
      <c r="U301" s="613">
        <v>0</v>
      </c>
      <c r="V301" s="613">
        <v>0</v>
      </c>
      <c r="W301" s="613">
        <v>0</v>
      </c>
      <c r="X301" s="613">
        <v>0</v>
      </c>
      <c r="Y301" s="613">
        <v>0</v>
      </c>
      <c r="Z301" s="613">
        <v>0</v>
      </c>
      <c r="AA301" s="613">
        <v>0</v>
      </c>
      <c r="AB301" s="613">
        <v>0</v>
      </c>
      <c r="AC301" s="613">
        <v>0</v>
      </c>
      <c r="AD301" s="613">
        <v>0</v>
      </c>
      <c r="AE301" s="613">
        <v>0</v>
      </c>
      <c r="AF301" s="613">
        <v>0</v>
      </c>
      <c r="AG301" s="613">
        <v>0</v>
      </c>
      <c r="AH301" s="613">
        <v>0</v>
      </c>
      <c r="AI301" s="613">
        <v>0</v>
      </c>
      <c r="AJ301" s="613">
        <v>0</v>
      </c>
      <c r="AK301" s="613">
        <v>0</v>
      </c>
      <c r="AL301" s="613">
        <v>0</v>
      </c>
      <c r="AM301" s="613">
        <v>0</v>
      </c>
      <c r="AN301" s="613">
        <v>0</v>
      </c>
      <c r="AO301" s="613">
        <v>0</v>
      </c>
      <c r="AP301" s="613">
        <v>0</v>
      </c>
      <c r="AQ301" s="613">
        <v>0</v>
      </c>
      <c r="AR301" s="613">
        <v>0</v>
      </c>
      <c r="AS301" s="613">
        <v>0</v>
      </c>
      <c r="AT301" s="613">
        <v>0</v>
      </c>
      <c r="AU301" s="613">
        <v>0</v>
      </c>
      <c r="AV301" s="613">
        <v>0</v>
      </c>
      <c r="AW301" s="613">
        <v>0</v>
      </c>
      <c r="AX301" s="613">
        <v>0</v>
      </c>
      <c r="AY301" s="613">
        <v>0</v>
      </c>
      <c r="AZ301" s="613">
        <v>0</v>
      </c>
      <c r="BA301" s="613">
        <v>0</v>
      </c>
      <c r="BB301" s="613">
        <v>0</v>
      </c>
      <c r="BC301" s="613">
        <v>0</v>
      </c>
      <c r="BD301" s="613">
        <v>0</v>
      </c>
      <c r="BE301" s="613">
        <v>0</v>
      </c>
      <c r="BF301" s="613">
        <v>0</v>
      </c>
      <c r="BG301" s="613">
        <v>0</v>
      </c>
      <c r="BH301" s="613">
        <v>0</v>
      </c>
      <c r="BI301" s="613">
        <v>0</v>
      </c>
      <c r="BJ301" s="613">
        <v>0</v>
      </c>
      <c r="BK301" s="613">
        <v>0</v>
      </c>
      <c r="BL301" s="613">
        <v>0</v>
      </c>
      <c r="BM301" s="613">
        <v>0</v>
      </c>
      <c r="BN301" s="613">
        <v>0</v>
      </c>
      <c r="BO301" s="613">
        <v>0</v>
      </c>
      <c r="BP301" s="613">
        <v>0</v>
      </c>
      <c r="BQ301" s="613">
        <v>0</v>
      </c>
      <c r="BR301" s="613">
        <v>0</v>
      </c>
      <c r="BS301" s="613">
        <v>0</v>
      </c>
      <c r="BT301" s="613">
        <v>0</v>
      </c>
      <c r="BU301" s="613">
        <v>0</v>
      </c>
      <c r="BV301" s="613">
        <v>0</v>
      </c>
      <c r="BW301" s="613">
        <v>0</v>
      </c>
      <c r="BX301" s="613">
        <v>0</v>
      </c>
      <c r="BY301" s="613">
        <v>0</v>
      </c>
      <c r="BZ301" s="613">
        <v>0</v>
      </c>
      <c r="CA301" s="613">
        <v>0</v>
      </c>
      <c r="CB301" s="613">
        <v>0</v>
      </c>
      <c r="CC301" s="613">
        <v>0</v>
      </c>
      <c r="CD301" s="613">
        <v>0</v>
      </c>
      <c r="CE301" s="613">
        <v>0</v>
      </c>
      <c r="CF301" s="613">
        <v>0</v>
      </c>
      <c r="CG301" s="613">
        <v>0</v>
      </c>
      <c r="CH301" s="613">
        <v>0</v>
      </c>
      <c r="CI301" s="613">
        <v>0</v>
      </c>
      <c r="CJ301" s="613">
        <v>0</v>
      </c>
      <c r="CK301" s="613">
        <v>0</v>
      </c>
      <c r="CL301" s="613">
        <v>0</v>
      </c>
      <c r="CM301" s="613">
        <v>0</v>
      </c>
      <c r="CN301" s="613">
        <v>0</v>
      </c>
      <c r="CO301" s="613">
        <v>0</v>
      </c>
      <c r="CP301" s="613">
        <v>0</v>
      </c>
      <c r="CQ301" s="613">
        <v>0</v>
      </c>
      <c r="CR301" s="613">
        <v>0</v>
      </c>
      <c r="CS301" s="613">
        <v>0</v>
      </c>
      <c r="CT301" s="613">
        <v>0</v>
      </c>
      <c r="CU301" s="613">
        <v>0</v>
      </c>
      <c r="CV301" s="613">
        <v>0</v>
      </c>
      <c r="CW301" s="613">
        <v>0</v>
      </c>
      <c r="CX301" s="613">
        <v>0</v>
      </c>
      <c r="CY301" s="613">
        <v>0</v>
      </c>
      <c r="CZ301" s="613">
        <v>0</v>
      </c>
      <c r="DA301" s="613">
        <v>0</v>
      </c>
      <c r="DB301" s="613">
        <v>0</v>
      </c>
      <c r="DC301" s="613">
        <v>0</v>
      </c>
      <c r="DD301" s="613">
        <v>0</v>
      </c>
      <c r="DE301" s="613">
        <v>0</v>
      </c>
      <c r="DF301" s="613">
        <v>0</v>
      </c>
      <c r="DG301" s="613">
        <v>0</v>
      </c>
      <c r="DH301" s="613">
        <v>0</v>
      </c>
      <c r="DI301" s="613">
        <v>0</v>
      </c>
      <c r="DJ301" s="613">
        <v>0</v>
      </c>
      <c r="DK301" s="613">
        <v>0</v>
      </c>
      <c r="DL301" s="613">
        <v>0</v>
      </c>
      <c r="DM301" s="613">
        <v>0</v>
      </c>
      <c r="DN301" s="613">
        <v>0</v>
      </c>
      <c r="DO301" s="613">
        <v>0</v>
      </c>
      <c r="DP301" s="613">
        <v>0</v>
      </c>
      <c r="DQ301" s="613">
        <v>0</v>
      </c>
      <c r="DR301" s="613">
        <v>0</v>
      </c>
      <c r="DS301" s="613">
        <v>0</v>
      </c>
      <c r="DT301" s="613">
        <v>0</v>
      </c>
      <c r="DU301" s="613">
        <v>0</v>
      </c>
      <c r="DV301" s="613">
        <v>0</v>
      </c>
      <c r="DW301" s="613">
        <v>0</v>
      </c>
      <c r="DX301" s="613">
        <v>0</v>
      </c>
      <c r="DY301" s="613">
        <v>0</v>
      </c>
      <c r="DZ301" s="613">
        <v>0</v>
      </c>
      <c r="EA301" s="613">
        <v>0</v>
      </c>
      <c r="EB301" s="613">
        <v>0</v>
      </c>
      <c r="EC301" s="613">
        <v>0</v>
      </c>
      <c r="ED301" s="613">
        <v>0</v>
      </c>
      <c r="EE301" s="613">
        <v>0</v>
      </c>
      <c r="EF301" s="613">
        <v>0</v>
      </c>
      <c r="EG301" s="613">
        <v>0</v>
      </c>
      <c r="EH301" s="613">
        <v>0</v>
      </c>
      <c r="EI301" s="613">
        <v>0</v>
      </c>
      <c r="EJ301" s="613">
        <v>0</v>
      </c>
      <c r="EK301" s="613">
        <v>0</v>
      </c>
      <c r="EL301" s="613">
        <v>0</v>
      </c>
      <c r="EM301" s="613">
        <v>0</v>
      </c>
      <c r="EN301" s="613">
        <v>0</v>
      </c>
      <c r="EO301" s="613">
        <v>0</v>
      </c>
      <c r="EP301" s="613">
        <v>0</v>
      </c>
      <c r="EQ301" s="613">
        <v>0</v>
      </c>
      <c r="ER301" s="613">
        <v>0</v>
      </c>
      <c r="ES301" s="613">
        <v>0</v>
      </c>
      <c r="ET301" s="613">
        <v>0</v>
      </c>
      <c r="EU301" s="613">
        <v>0</v>
      </c>
      <c r="EV301" s="613">
        <v>0</v>
      </c>
      <c r="EW301" s="613">
        <v>0</v>
      </c>
      <c r="EX301" s="613">
        <v>0</v>
      </c>
      <c r="EY301" s="613">
        <v>0</v>
      </c>
      <c r="EZ301" s="613">
        <v>0</v>
      </c>
      <c r="FA301" s="613">
        <v>0</v>
      </c>
      <c r="FB301" s="613">
        <v>0</v>
      </c>
      <c r="FC301" s="613">
        <v>0</v>
      </c>
      <c r="FD301" s="613">
        <v>0</v>
      </c>
      <c r="FE301" s="613">
        <v>0</v>
      </c>
      <c r="FF301" s="613">
        <v>0</v>
      </c>
      <c r="FG301" s="613">
        <v>0</v>
      </c>
      <c r="FH301" s="613">
        <v>0</v>
      </c>
      <c r="FI301" s="613">
        <v>0</v>
      </c>
      <c r="FJ301" s="613">
        <v>0</v>
      </c>
      <c r="FK301" s="613">
        <v>0</v>
      </c>
      <c r="FL301" s="613">
        <v>0</v>
      </c>
      <c r="FM301" s="613">
        <v>0</v>
      </c>
      <c r="FN301" s="613">
        <v>0</v>
      </c>
      <c r="FO301" s="613">
        <v>0</v>
      </c>
      <c r="FP301" s="613">
        <v>0</v>
      </c>
      <c r="FQ301" s="613">
        <v>0</v>
      </c>
      <c r="FR301" s="613">
        <v>0</v>
      </c>
      <c r="FS301" s="613">
        <v>0</v>
      </c>
      <c r="FT301" s="613">
        <v>0</v>
      </c>
      <c r="FU301" s="613">
        <v>0</v>
      </c>
      <c r="FV301" s="613">
        <v>0</v>
      </c>
      <c r="FW301" s="613">
        <v>0</v>
      </c>
      <c r="FX301" s="613">
        <v>0</v>
      </c>
      <c r="FY301" s="613">
        <v>0</v>
      </c>
      <c r="FZ301" s="613">
        <v>0</v>
      </c>
      <c r="GA301" s="613">
        <v>0</v>
      </c>
      <c r="GB301" s="613">
        <v>0</v>
      </c>
      <c r="GC301" s="613">
        <v>0</v>
      </c>
      <c r="GD301" s="613">
        <v>0</v>
      </c>
      <c r="GE301" s="613">
        <v>0</v>
      </c>
      <c r="GF301" s="613">
        <v>0</v>
      </c>
      <c r="GG301" s="613">
        <v>0</v>
      </c>
      <c r="GH301" s="613">
        <v>0</v>
      </c>
      <c r="GI301" s="613">
        <v>0</v>
      </c>
      <c r="GJ301" s="613">
        <v>0</v>
      </c>
      <c r="GK301" s="613">
        <v>0</v>
      </c>
      <c r="GL301" s="613">
        <v>0</v>
      </c>
      <c r="GM301" s="613">
        <v>0</v>
      </c>
      <c r="GN301" s="613">
        <v>0</v>
      </c>
      <c r="GO301" s="613">
        <v>0</v>
      </c>
      <c r="GP301" s="613">
        <v>0</v>
      </c>
      <c r="GQ301" s="613">
        <v>0</v>
      </c>
      <c r="GR301" s="613">
        <v>0</v>
      </c>
      <c r="GS301" s="613">
        <v>0</v>
      </c>
      <c r="GT301" s="613">
        <v>0</v>
      </c>
      <c r="GU301" s="613">
        <v>0</v>
      </c>
      <c r="GV301" s="613">
        <v>0</v>
      </c>
      <c r="GW301" s="613">
        <v>0</v>
      </c>
      <c r="GX301" s="613">
        <v>0</v>
      </c>
      <c r="GY301" s="613">
        <v>0</v>
      </c>
      <c r="GZ301" s="613">
        <v>0</v>
      </c>
      <c r="HA301" s="613">
        <v>0</v>
      </c>
      <c r="HB301" s="613">
        <v>0</v>
      </c>
      <c r="HC301" s="613">
        <v>0</v>
      </c>
      <c r="HD301" s="613">
        <v>0</v>
      </c>
      <c r="HE301" s="613">
        <v>0</v>
      </c>
      <c r="HF301" s="613">
        <v>0</v>
      </c>
      <c r="HG301" s="613">
        <v>0</v>
      </c>
      <c r="HH301" s="613">
        <v>0</v>
      </c>
      <c r="HI301" s="613">
        <v>0</v>
      </c>
      <c r="HJ301" s="613">
        <v>0</v>
      </c>
      <c r="HK301" s="613">
        <v>0</v>
      </c>
      <c r="HL301" s="613">
        <v>0</v>
      </c>
      <c r="HM301" s="613">
        <v>0</v>
      </c>
      <c r="HN301" s="613">
        <v>0</v>
      </c>
      <c r="HO301" s="613">
        <v>0</v>
      </c>
      <c r="HP301" s="613">
        <v>0</v>
      </c>
      <c r="HQ301" s="613">
        <v>0</v>
      </c>
      <c r="HR301" s="613">
        <v>0</v>
      </c>
      <c r="HS301" s="613">
        <v>0</v>
      </c>
      <c r="HT301" s="613">
        <v>0</v>
      </c>
      <c r="HU301" s="613">
        <v>0</v>
      </c>
      <c r="HV301" s="613">
        <v>0</v>
      </c>
      <c r="HW301" s="613">
        <v>0</v>
      </c>
      <c r="HX301" s="613">
        <v>0</v>
      </c>
      <c r="HY301" s="613">
        <v>0</v>
      </c>
      <c r="HZ301" s="613">
        <v>0</v>
      </c>
      <c r="IA301" s="613">
        <v>0</v>
      </c>
      <c r="IB301" s="613">
        <v>0</v>
      </c>
      <c r="IC301" s="613">
        <v>0</v>
      </c>
      <c r="ID301" s="613">
        <v>0</v>
      </c>
      <c r="IE301" s="613">
        <v>0</v>
      </c>
      <c r="IF301" s="613">
        <v>0</v>
      </c>
      <c r="IG301" s="613">
        <v>0</v>
      </c>
      <c r="IH301" s="613">
        <v>0</v>
      </c>
      <c r="II301" s="613">
        <v>0</v>
      </c>
      <c r="IJ301" s="613">
        <v>0</v>
      </c>
      <c r="IK301" s="613">
        <v>0</v>
      </c>
      <c r="IL301" s="613">
        <v>0</v>
      </c>
      <c r="IM301" s="613">
        <v>0</v>
      </c>
      <c r="IN301" s="613">
        <v>0</v>
      </c>
      <c r="IO301" s="613">
        <v>0</v>
      </c>
      <c r="IP301" s="613">
        <v>0</v>
      </c>
      <c r="IQ301" s="613">
        <v>0</v>
      </c>
      <c r="IR301" s="613">
        <v>0</v>
      </c>
      <c r="IS301" s="613">
        <v>0</v>
      </c>
      <c r="IT301" s="613">
        <v>0</v>
      </c>
      <c r="IU301" s="613">
        <v>0</v>
      </c>
      <c r="IV301" s="613">
        <v>0</v>
      </c>
      <c r="IW301" s="613">
        <v>0</v>
      </c>
      <c r="IX301" s="613">
        <v>0</v>
      </c>
      <c r="IY301" s="613">
        <v>0</v>
      </c>
      <c r="IZ301" s="613">
        <v>0</v>
      </c>
      <c r="JA301" s="613">
        <v>0</v>
      </c>
      <c r="JB301" s="613">
        <v>0</v>
      </c>
      <c r="JC301" s="613">
        <v>0</v>
      </c>
      <c r="JD301" s="613">
        <v>0</v>
      </c>
      <c r="JE301" s="613">
        <v>0</v>
      </c>
      <c r="JF301" s="613">
        <v>0</v>
      </c>
      <c r="JG301" s="613">
        <v>0</v>
      </c>
      <c r="JH301" s="613">
        <v>0</v>
      </c>
      <c r="JI301" s="613">
        <v>0</v>
      </c>
      <c r="JJ301" s="613">
        <v>0</v>
      </c>
      <c r="JK301" s="613">
        <v>0</v>
      </c>
      <c r="JL301" s="613">
        <v>0</v>
      </c>
      <c r="JM301" s="613">
        <v>0</v>
      </c>
      <c r="JN301" s="613">
        <v>0</v>
      </c>
      <c r="JO301" s="613">
        <v>0</v>
      </c>
      <c r="JP301" s="613">
        <v>0</v>
      </c>
      <c r="JQ301" s="613">
        <v>0</v>
      </c>
      <c r="JR301" s="613">
        <v>0</v>
      </c>
      <c r="JS301" s="613">
        <v>0</v>
      </c>
      <c r="JT301" s="613">
        <v>0</v>
      </c>
      <c r="JU301" s="613">
        <v>0</v>
      </c>
      <c r="JV301" s="613">
        <v>0</v>
      </c>
      <c r="JW301" s="613">
        <v>0</v>
      </c>
      <c r="JX301" s="613">
        <v>0</v>
      </c>
      <c r="JY301" s="613">
        <v>0</v>
      </c>
      <c r="JZ301" s="613">
        <v>0</v>
      </c>
      <c r="KA301" s="613">
        <v>0</v>
      </c>
      <c r="KB301" s="613">
        <v>0</v>
      </c>
      <c r="KC301" s="613">
        <v>0</v>
      </c>
      <c r="KD301" s="613">
        <v>0</v>
      </c>
      <c r="KE301" s="613">
        <v>0</v>
      </c>
      <c r="KF301" s="613">
        <v>0</v>
      </c>
      <c r="KG301" s="613">
        <v>0</v>
      </c>
      <c r="KH301" s="613">
        <v>0</v>
      </c>
      <c r="KI301" s="613">
        <v>0</v>
      </c>
      <c r="KJ301" s="613">
        <v>0</v>
      </c>
      <c r="KK301" s="613">
        <v>0</v>
      </c>
      <c r="KL301" s="613">
        <v>0</v>
      </c>
      <c r="KM301" s="613">
        <v>0</v>
      </c>
      <c r="KN301" s="613">
        <v>0</v>
      </c>
      <c r="KO301" s="613">
        <v>0</v>
      </c>
      <c r="KP301" s="613">
        <v>0</v>
      </c>
      <c r="KQ301" s="613">
        <v>0</v>
      </c>
      <c r="KR301" s="613">
        <v>0</v>
      </c>
      <c r="KS301" s="613">
        <v>0</v>
      </c>
      <c r="KT301" s="613">
        <v>0</v>
      </c>
      <c r="KU301" s="613">
        <v>0</v>
      </c>
      <c r="KV301" s="613">
        <v>0</v>
      </c>
      <c r="KW301" s="613">
        <v>0</v>
      </c>
      <c r="KX301" s="613">
        <v>0</v>
      </c>
      <c r="KY301" s="613">
        <v>0</v>
      </c>
      <c r="KZ301" s="613">
        <v>0</v>
      </c>
      <c r="LA301" s="613">
        <v>0</v>
      </c>
      <c r="LB301" s="613">
        <v>0</v>
      </c>
      <c r="LC301" s="613">
        <v>0</v>
      </c>
      <c r="LD301" s="613">
        <v>0</v>
      </c>
      <c r="LE301" s="613">
        <v>0</v>
      </c>
      <c r="LF301" s="613">
        <v>0</v>
      </c>
      <c r="LG301" s="613">
        <v>0</v>
      </c>
      <c r="LH301" s="613">
        <v>0</v>
      </c>
      <c r="LI301" s="613">
        <v>0</v>
      </c>
      <c r="LJ301" s="613">
        <v>0</v>
      </c>
      <c r="LK301" s="613">
        <v>0</v>
      </c>
      <c r="LL301" s="613">
        <v>0</v>
      </c>
      <c r="LM301" s="613">
        <v>0</v>
      </c>
      <c r="LN301" s="613">
        <v>0</v>
      </c>
      <c r="LO301" s="613">
        <v>0</v>
      </c>
      <c r="LP301" s="613">
        <v>0</v>
      </c>
      <c r="LQ301" s="613">
        <v>0</v>
      </c>
      <c r="LR301" s="613">
        <v>0</v>
      </c>
      <c r="LS301" s="613">
        <v>0</v>
      </c>
      <c r="LT301" s="613">
        <v>0</v>
      </c>
      <c r="LU301" s="613">
        <v>0</v>
      </c>
      <c r="LV301" s="613">
        <v>0</v>
      </c>
      <c r="LW301" s="613">
        <v>0</v>
      </c>
      <c r="LX301" s="613">
        <v>0</v>
      </c>
      <c r="LY301" s="613">
        <v>0</v>
      </c>
      <c r="LZ301" s="613">
        <v>0</v>
      </c>
      <c r="MA301" s="613">
        <v>0</v>
      </c>
      <c r="MB301" s="613">
        <v>0</v>
      </c>
      <c r="MC301" s="613">
        <v>0</v>
      </c>
      <c r="MD301" s="613">
        <v>0</v>
      </c>
      <c r="ME301" s="613">
        <v>0</v>
      </c>
      <c r="MF301" s="613">
        <v>0</v>
      </c>
      <c r="MG301" s="613">
        <v>0</v>
      </c>
      <c r="MH301" s="613">
        <v>0</v>
      </c>
      <c r="MI301" s="613">
        <v>0</v>
      </c>
      <c r="MJ301" s="613">
        <v>0</v>
      </c>
      <c r="MK301" s="613">
        <v>0</v>
      </c>
      <c r="ML301" s="613">
        <v>0</v>
      </c>
      <c r="MM301" s="613">
        <v>0</v>
      </c>
      <c r="MN301" s="613">
        <v>0</v>
      </c>
      <c r="MO301" s="613">
        <v>0</v>
      </c>
      <c r="MP301" s="613">
        <v>0</v>
      </c>
      <c r="MQ301" s="613">
        <v>0</v>
      </c>
      <c r="MR301" s="613">
        <v>0</v>
      </c>
      <c r="MS301" s="613">
        <v>0</v>
      </c>
      <c r="MT301" s="613">
        <v>0</v>
      </c>
      <c r="MU301" s="613">
        <v>0</v>
      </c>
      <c r="MV301" s="613">
        <v>0</v>
      </c>
      <c r="MW301" s="613">
        <v>0</v>
      </c>
      <c r="MX301" s="613">
        <v>0</v>
      </c>
      <c r="MY301" s="613">
        <v>0</v>
      </c>
      <c r="MZ301" s="613">
        <v>0</v>
      </c>
      <c r="NA301" s="613">
        <v>0</v>
      </c>
      <c r="NB301" s="613">
        <v>0</v>
      </c>
      <c r="NC301" s="613">
        <v>0</v>
      </c>
      <c r="ND301" s="613">
        <v>0</v>
      </c>
      <c r="NE301" s="613">
        <v>0</v>
      </c>
      <c r="NF301" s="613">
        <v>0</v>
      </c>
      <c r="NG301" s="613">
        <v>0</v>
      </c>
      <c r="NH301" s="613">
        <v>0</v>
      </c>
      <c r="NI301" s="613">
        <v>0</v>
      </c>
      <c r="NJ301" s="613">
        <v>0</v>
      </c>
      <c r="NK301" s="613">
        <v>0</v>
      </c>
      <c r="NL301" s="613">
        <v>0</v>
      </c>
      <c r="NM301" s="613">
        <v>0</v>
      </c>
      <c r="NN301" s="613">
        <v>0</v>
      </c>
      <c r="NO301" s="613">
        <v>0</v>
      </c>
      <c r="NP301" s="613">
        <v>0</v>
      </c>
      <c r="NQ301" s="613">
        <v>0</v>
      </c>
      <c r="NR301" s="613">
        <v>0</v>
      </c>
      <c r="NS301" s="613">
        <v>0</v>
      </c>
      <c r="NT301" s="613">
        <v>0</v>
      </c>
      <c r="NU301" s="613">
        <v>0</v>
      </c>
      <c r="NV301" s="613">
        <v>0</v>
      </c>
      <c r="NW301" s="613">
        <v>0</v>
      </c>
      <c r="NX301" s="613">
        <v>0</v>
      </c>
      <c r="NY301" s="613">
        <v>0</v>
      </c>
      <c r="NZ301" s="613">
        <v>0</v>
      </c>
      <c r="OA301" s="613">
        <v>0</v>
      </c>
      <c r="OB301" s="613">
        <v>0</v>
      </c>
      <c r="OC301" s="613">
        <v>0</v>
      </c>
      <c r="OD301" s="613">
        <v>0</v>
      </c>
      <c r="OE301" s="613">
        <v>0</v>
      </c>
      <c r="OF301" s="613">
        <v>0</v>
      </c>
      <c r="OG301" s="613">
        <v>0</v>
      </c>
      <c r="OH301" s="613">
        <v>0</v>
      </c>
      <c r="OI301" s="613">
        <v>0</v>
      </c>
      <c r="OJ301" s="613">
        <v>0</v>
      </c>
      <c r="OK301" s="613">
        <v>0</v>
      </c>
      <c r="OL301" s="613">
        <v>0</v>
      </c>
      <c r="OM301" s="613">
        <v>0</v>
      </c>
      <c r="ON301" s="613">
        <v>0</v>
      </c>
      <c r="OO301" s="613">
        <v>0</v>
      </c>
      <c r="OP301" s="613">
        <v>0</v>
      </c>
      <c r="OQ301" s="613">
        <v>0</v>
      </c>
      <c r="OR301" s="613">
        <v>0</v>
      </c>
      <c r="OS301" s="613">
        <v>0</v>
      </c>
      <c r="OT301" s="613">
        <v>0</v>
      </c>
      <c r="OU301" s="613">
        <v>0</v>
      </c>
      <c r="OV301" s="613">
        <v>0</v>
      </c>
      <c r="OW301" s="613">
        <v>0</v>
      </c>
      <c r="OX301" s="613">
        <v>0</v>
      </c>
      <c r="OY301" s="613">
        <v>0</v>
      </c>
      <c r="OZ301" s="613">
        <v>0</v>
      </c>
      <c r="PA301" s="613">
        <v>0</v>
      </c>
      <c r="PB301" s="613">
        <v>0</v>
      </c>
      <c r="PC301" s="613">
        <v>0</v>
      </c>
      <c r="PD301" s="613">
        <v>0</v>
      </c>
      <c r="PE301" s="613">
        <v>0</v>
      </c>
      <c r="PF301" s="613">
        <v>0</v>
      </c>
      <c r="PG301" s="613">
        <v>0</v>
      </c>
      <c r="PH301" s="613">
        <v>0</v>
      </c>
      <c r="PI301" s="613">
        <v>0</v>
      </c>
      <c r="PJ301" s="613">
        <v>0</v>
      </c>
      <c r="PK301" s="613">
        <v>0</v>
      </c>
      <c r="PL301" s="613">
        <v>0</v>
      </c>
      <c r="PM301" s="613">
        <v>0</v>
      </c>
      <c r="PN301" s="613">
        <v>0</v>
      </c>
      <c r="PO301" s="613">
        <v>0</v>
      </c>
      <c r="PP301" s="613">
        <v>0</v>
      </c>
      <c r="PQ301" s="613">
        <v>0</v>
      </c>
      <c r="PR301" s="613">
        <v>0</v>
      </c>
      <c r="PS301" s="613">
        <v>0</v>
      </c>
      <c r="PT301" s="613">
        <v>0</v>
      </c>
      <c r="PU301" s="613">
        <v>0</v>
      </c>
      <c r="PV301" s="613">
        <v>0</v>
      </c>
      <c r="PW301" s="613">
        <v>0</v>
      </c>
      <c r="PX301" s="613">
        <v>0</v>
      </c>
      <c r="PY301" s="613">
        <v>0</v>
      </c>
      <c r="PZ301" s="613">
        <v>0</v>
      </c>
      <c r="QA301" s="613">
        <v>0</v>
      </c>
      <c r="QB301" s="613">
        <v>0</v>
      </c>
      <c r="QC301" s="613">
        <v>0</v>
      </c>
      <c r="QD301" s="613">
        <v>0</v>
      </c>
      <c r="QE301" s="613">
        <v>0</v>
      </c>
      <c r="QF301" s="613">
        <v>0</v>
      </c>
      <c r="QG301" s="613">
        <v>0</v>
      </c>
      <c r="QH301" s="613">
        <v>0</v>
      </c>
      <c r="QI301" s="613">
        <v>0</v>
      </c>
      <c r="QJ301" s="613">
        <v>0</v>
      </c>
      <c r="QK301" s="613">
        <v>0</v>
      </c>
      <c r="QL301" s="613">
        <v>0</v>
      </c>
      <c r="QM301" s="613">
        <v>0</v>
      </c>
      <c r="QN301" s="613">
        <v>0</v>
      </c>
      <c r="QO301" s="613">
        <v>0</v>
      </c>
      <c r="QP301" s="613">
        <v>0</v>
      </c>
      <c r="QQ301" s="613">
        <v>0</v>
      </c>
      <c r="QR301" s="613">
        <v>0</v>
      </c>
      <c r="QS301" s="613">
        <v>0</v>
      </c>
      <c r="QT301" s="613">
        <v>0</v>
      </c>
      <c r="QU301" s="613">
        <v>0</v>
      </c>
      <c r="QV301" s="613">
        <v>0</v>
      </c>
      <c r="QW301" s="613">
        <v>0</v>
      </c>
      <c r="QX301" s="613">
        <v>0</v>
      </c>
      <c r="QY301" s="613">
        <v>0</v>
      </c>
      <c r="QZ301" s="613">
        <v>0</v>
      </c>
      <c r="RA301" s="613">
        <v>0</v>
      </c>
      <c r="RB301" s="613">
        <v>0</v>
      </c>
      <c r="RC301" s="613">
        <v>0</v>
      </c>
      <c r="RD301" s="613">
        <v>0</v>
      </c>
      <c r="RE301" s="613">
        <v>0</v>
      </c>
      <c r="RF301" s="613">
        <v>0</v>
      </c>
      <c r="RG301" s="613">
        <v>0</v>
      </c>
      <c r="RH301" s="613">
        <v>0</v>
      </c>
      <c r="RI301" s="613">
        <v>0</v>
      </c>
      <c r="RJ301" s="613">
        <v>0</v>
      </c>
      <c r="RK301" s="613">
        <v>0</v>
      </c>
      <c r="RL301" s="613">
        <v>0</v>
      </c>
      <c r="RM301" s="613">
        <v>0</v>
      </c>
      <c r="RN301" s="613">
        <v>0</v>
      </c>
      <c r="RO301" s="613">
        <v>0</v>
      </c>
      <c r="RP301" s="613">
        <v>0</v>
      </c>
      <c r="RQ301" s="613">
        <v>0</v>
      </c>
      <c r="RR301" s="613">
        <v>0</v>
      </c>
      <c r="RS301" s="613">
        <v>0</v>
      </c>
      <c r="RT301" s="613">
        <v>0</v>
      </c>
      <c r="RU301" s="613">
        <v>0</v>
      </c>
      <c r="RV301" s="613">
        <v>0</v>
      </c>
      <c r="RW301" s="613">
        <v>0</v>
      </c>
      <c r="RX301" s="613">
        <v>0</v>
      </c>
      <c r="RY301" s="613">
        <v>0</v>
      </c>
      <c r="RZ301" s="613">
        <v>0</v>
      </c>
      <c r="SA301" s="613">
        <v>0</v>
      </c>
      <c r="SB301" s="613">
        <v>0</v>
      </c>
      <c r="SC301" s="613">
        <v>0</v>
      </c>
      <c r="SD301" s="613">
        <v>0</v>
      </c>
      <c r="SE301" s="613">
        <v>0</v>
      </c>
      <c r="SF301" s="613">
        <v>0</v>
      </c>
      <c r="SG301" s="613">
        <v>0</v>
      </c>
      <c r="SH301" s="613">
        <v>0</v>
      </c>
      <c r="SI301" s="613">
        <v>0</v>
      </c>
      <c r="SJ301" s="613">
        <v>0</v>
      </c>
      <c r="SK301" s="267">
        <f t="shared" si="514"/>
        <v>0</v>
      </c>
      <c r="SL301" s="254"/>
      <c r="SM301" s="242"/>
      <c r="SN301" s="242"/>
      <c r="SO301" s="242"/>
    </row>
    <row r="302" spans="1:509" outlineLevel="3" x14ac:dyDescent="0.35">
      <c r="A302" s="242"/>
      <c r="B302" s="251"/>
      <c r="C302" s="438">
        <f>INT($C$29)+3</f>
        <v>4</v>
      </c>
      <c r="D302" s="267"/>
      <c r="E302" s="316">
        <f t="shared" si="505"/>
        <v>161</v>
      </c>
      <c r="F302" s="322"/>
      <c r="G302" s="322"/>
      <c r="H302" s="267"/>
      <c r="I302" s="540"/>
      <c r="J302" s="540" t="s">
        <v>559</v>
      </c>
      <c r="K302" s="541"/>
      <c r="L302" s="613">
        <v>0</v>
      </c>
      <c r="M302" s="613">
        <v>0</v>
      </c>
      <c r="N302" s="613">
        <v>0</v>
      </c>
      <c r="O302" s="613">
        <v>0</v>
      </c>
      <c r="P302" s="613">
        <v>0</v>
      </c>
      <c r="Q302" s="613">
        <v>0</v>
      </c>
      <c r="R302" s="613">
        <v>0</v>
      </c>
      <c r="S302" s="613">
        <v>0</v>
      </c>
      <c r="T302" s="613">
        <v>0</v>
      </c>
      <c r="U302" s="613">
        <v>0</v>
      </c>
      <c r="V302" s="613">
        <v>0</v>
      </c>
      <c r="W302" s="613">
        <v>0</v>
      </c>
      <c r="X302" s="613">
        <v>0</v>
      </c>
      <c r="Y302" s="613">
        <v>0</v>
      </c>
      <c r="Z302" s="613">
        <v>0</v>
      </c>
      <c r="AA302" s="613">
        <v>0</v>
      </c>
      <c r="AB302" s="613">
        <v>0</v>
      </c>
      <c r="AC302" s="613">
        <v>0</v>
      </c>
      <c r="AD302" s="613">
        <v>0</v>
      </c>
      <c r="AE302" s="613">
        <v>0</v>
      </c>
      <c r="AF302" s="613">
        <v>0</v>
      </c>
      <c r="AG302" s="613">
        <v>0</v>
      </c>
      <c r="AH302" s="613">
        <v>0</v>
      </c>
      <c r="AI302" s="613">
        <v>0</v>
      </c>
      <c r="AJ302" s="613">
        <v>0</v>
      </c>
      <c r="AK302" s="613">
        <v>0</v>
      </c>
      <c r="AL302" s="613">
        <v>0</v>
      </c>
      <c r="AM302" s="613">
        <v>0</v>
      </c>
      <c r="AN302" s="613">
        <v>0</v>
      </c>
      <c r="AO302" s="613">
        <v>0</v>
      </c>
      <c r="AP302" s="613">
        <v>0</v>
      </c>
      <c r="AQ302" s="613">
        <v>0</v>
      </c>
      <c r="AR302" s="613">
        <v>0</v>
      </c>
      <c r="AS302" s="613">
        <v>0</v>
      </c>
      <c r="AT302" s="613">
        <v>0</v>
      </c>
      <c r="AU302" s="613">
        <v>0</v>
      </c>
      <c r="AV302" s="613">
        <v>0</v>
      </c>
      <c r="AW302" s="613">
        <v>0</v>
      </c>
      <c r="AX302" s="613">
        <v>0</v>
      </c>
      <c r="AY302" s="613">
        <v>0</v>
      </c>
      <c r="AZ302" s="613">
        <v>0</v>
      </c>
      <c r="BA302" s="613">
        <v>0</v>
      </c>
      <c r="BB302" s="613">
        <v>0</v>
      </c>
      <c r="BC302" s="613">
        <v>0</v>
      </c>
      <c r="BD302" s="613">
        <v>0</v>
      </c>
      <c r="BE302" s="613">
        <v>0</v>
      </c>
      <c r="BF302" s="613">
        <v>0</v>
      </c>
      <c r="BG302" s="613">
        <v>0</v>
      </c>
      <c r="BH302" s="613">
        <v>0</v>
      </c>
      <c r="BI302" s="613">
        <v>0</v>
      </c>
      <c r="BJ302" s="613">
        <v>0</v>
      </c>
      <c r="BK302" s="613">
        <v>0</v>
      </c>
      <c r="BL302" s="613">
        <v>0</v>
      </c>
      <c r="BM302" s="613">
        <v>0</v>
      </c>
      <c r="BN302" s="613">
        <v>0</v>
      </c>
      <c r="BO302" s="613">
        <v>0</v>
      </c>
      <c r="BP302" s="613">
        <v>0</v>
      </c>
      <c r="BQ302" s="613">
        <v>0</v>
      </c>
      <c r="BR302" s="613">
        <v>0</v>
      </c>
      <c r="BS302" s="613">
        <v>0</v>
      </c>
      <c r="BT302" s="613">
        <v>0</v>
      </c>
      <c r="BU302" s="613">
        <v>0</v>
      </c>
      <c r="BV302" s="613">
        <v>0</v>
      </c>
      <c r="BW302" s="613">
        <v>0</v>
      </c>
      <c r="BX302" s="613">
        <v>0</v>
      </c>
      <c r="BY302" s="613">
        <v>0</v>
      </c>
      <c r="BZ302" s="613">
        <v>0</v>
      </c>
      <c r="CA302" s="613">
        <v>0</v>
      </c>
      <c r="CB302" s="613">
        <v>0</v>
      </c>
      <c r="CC302" s="613">
        <v>0</v>
      </c>
      <c r="CD302" s="613">
        <v>0</v>
      </c>
      <c r="CE302" s="613">
        <v>0</v>
      </c>
      <c r="CF302" s="613">
        <v>0</v>
      </c>
      <c r="CG302" s="613">
        <v>0</v>
      </c>
      <c r="CH302" s="613">
        <v>0</v>
      </c>
      <c r="CI302" s="613">
        <v>0</v>
      </c>
      <c r="CJ302" s="613">
        <v>0</v>
      </c>
      <c r="CK302" s="613">
        <v>0</v>
      </c>
      <c r="CL302" s="613">
        <v>0</v>
      </c>
      <c r="CM302" s="613">
        <v>0</v>
      </c>
      <c r="CN302" s="613">
        <v>0</v>
      </c>
      <c r="CO302" s="613">
        <v>0</v>
      </c>
      <c r="CP302" s="613">
        <v>0</v>
      </c>
      <c r="CQ302" s="613">
        <v>0</v>
      </c>
      <c r="CR302" s="613">
        <v>0</v>
      </c>
      <c r="CS302" s="613">
        <v>0</v>
      </c>
      <c r="CT302" s="613">
        <v>0</v>
      </c>
      <c r="CU302" s="613">
        <v>0</v>
      </c>
      <c r="CV302" s="613">
        <v>0</v>
      </c>
      <c r="CW302" s="613">
        <v>0</v>
      </c>
      <c r="CX302" s="613">
        <v>0</v>
      </c>
      <c r="CY302" s="613">
        <v>0</v>
      </c>
      <c r="CZ302" s="613">
        <v>0</v>
      </c>
      <c r="DA302" s="613">
        <v>0</v>
      </c>
      <c r="DB302" s="613">
        <v>0</v>
      </c>
      <c r="DC302" s="613">
        <v>0</v>
      </c>
      <c r="DD302" s="613">
        <v>0</v>
      </c>
      <c r="DE302" s="613">
        <v>0</v>
      </c>
      <c r="DF302" s="613">
        <v>0</v>
      </c>
      <c r="DG302" s="613">
        <v>0</v>
      </c>
      <c r="DH302" s="613">
        <v>0</v>
      </c>
      <c r="DI302" s="613">
        <v>0</v>
      </c>
      <c r="DJ302" s="613">
        <v>0</v>
      </c>
      <c r="DK302" s="613">
        <v>0</v>
      </c>
      <c r="DL302" s="613">
        <v>0</v>
      </c>
      <c r="DM302" s="613">
        <v>0</v>
      </c>
      <c r="DN302" s="613">
        <v>0</v>
      </c>
      <c r="DO302" s="613">
        <v>0</v>
      </c>
      <c r="DP302" s="613">
        <v>0</v>
      </c>
      <c r="DQ302" s="613">
        <v>0</v>
      </c>
      <c r="DR302" s="613">
        <v>0</v>
      </c>
      <c r="DS302" s="613">
        <v>0</v>
      </c>
      <c r="DT302" s="613">
        <v>0</v>
      </c>
      <c r="DU302" s="613">
        <v>0</v>
      </c>
      <c r="DV302" s="613">
        <v>0</v>
      </c>
      <c r="DW302" s="613">
        <v>0</v>
      </c>
      <c r="DX302" s="613">
        <v>0</v>
      </c>
      <c r="DY302" s="613">
        <v>0</v>
      </c>
      <c r="DZ302" s="613">
        <v>0</v>
      </c>
      <c r="EA302" s="613">
        <v>0</v>
      </c>
      <c r="EB302" s="613">
        <v>0</v>
      </c>
      <c r="EC302" s="613">
        <v>0</v>
      </c>
      <c r="ED302" s="613">
        <v>0</v>
      </c>
      <c r="EE302" s="613">
        <v>0</v>
      </c>
      <c r="EF302" s="613">
        <v>0</v>
      </c>
      <c r="EG302" s="613">
        <v>0</v>
      </c>
      <c r="EH302" s="613">
        <v>0</v>
      </c>
      <c r="EI302" s="613">
        <v>0</v>
      </c>
      <c r="EJ302" s="613">
        <v>0</v>
      </c>
      <c r="EK302" s="613">
        <v>0</v>
      </c>
      <c r="EL302" s="613">
        <v>0</v>
      </c>
      <c r="EM302" s="613">
        <v>0</v>
      </c>
      <c r="EN302" s="613">
        <v>0</v>
      </c>
      <c r="EO302" s="613">
        <v>0</v>
      </c>
      <c r="EP302" s="613">
        <v>0</v>
      </c>
      <c r="EQ302" s="613">
        <v>0</v>
      </c>
      <c r="ER302" s="613">
        <v>0</v>
      </c>
      <c r="ES302" s="613">
        <v>0</v>
      </c>
      <c r="ET302" s="613">
        <v>0</v>
      </c>
      <c r="EU302" s="613">
        <v>0</v>
      </c>
      <c r="EV302" s="613">
        <v>0</v>
      </c>
      <c r="EW302" s="613">
        <v>0</v>
      </c>
      <c r="EX302" s="613">
        <v>0</v>
      </c>
      <c r="EY302" s="613">
        <v>0</v>
      </c>
      <c r="EZ302" s="613">
        <v>0</v>
      </c>
      <c r="FA302" s="613">
        <v>0</v>
      </c>
      <c r="FB302" s="613">
        <v>0</v>
      </c>
      <c r="FC302" s="613">
        <v>0</v>
      </c>
      <c r="FD302" s="613">
        <v>0</v>
      </c>
      <c r="FE302" s="613">
        <v>0</v>
      </c>
      <c r="FF302" s="613">
        <v>0</v>
      </c>
      <c r="FG302" s="613">
        <v>0</v>
      </c>
      <c r="FH302" s="613">
        <v>0</v>
      </c>
      <c r="FI302" s="613">
        <v>0</v>
      </c>
      <c r="FJ302" s="613">
        <v>0</v>
      </c>
      <c r="FK302" s="613">
        <v>0</v>
      </c>
      <c r="FL302" s="613">
        <v>0</v>
      </c>
      <c r="FM302" s="613">
        <v>0</v>
      </c>
      <c r="FN302" s="613">
        <v>0</v>
      </c>
      <c r="FO302" s="613">
        <v>0</v>
      </c>
      <c r="FP302" s="613">
        <v>0</v>
      </c>
      <c r="FQ302" s="613">
        <v>0</v>
      </c>
      <c r="FR302" s="613">
        <v>0</v>
      </c>
      <c r="FS302" s="613">
        <v>0</v>
      </c>
      <c r="FT302" s="613">
        <v>0</v>
      </c>
      <c r="FU302" s="613">
        <v>0</v>
      </c>
      <c r="FV302" s="613">
        <v>0</v>
      </c>
      <c r="FW302" s="613">
        <v>0</v>
      </c>
      <c r="FX302" s="613">
        <v>0</v>
      </c>
      <c r="FY302" s="613">
        <v>0</v>
      </c>
      <c r="FZ302" s="613">
        <v>0</v>
      </c>
      <c r="GA302" s="613">
        <v>0</v>
      </c>
      <c r="GB302" s="613">
        <v>0</v>
      </c>
      <c r="GC302" s="613">
        <v>0</v>
      </c>
      <c r="GD302" s="613">
        <v>0</v>
      </c>
      <c r="GE302" s="613">
        <v>0</v>
      </c>
      <c r="GF302" s="613">
        <v>0</v>
      </c>
      <c r="GG302" s="613">
        <v>0</v>
      </c>
      <c r="GH302" s="613">
        <v>0</v>
      </c>
      <c r="GI302" s="613">
        <v>0</v>
      </c>
      <c r="GJ302" s="613">
        <v>0</v>
      </c>
      <c r="GK302" s="613">
        <v>0</v>
      </c>
      <c r="GL302" s="613">
        <v>0</v>
      </c>
      <c r="GM302" s="613">
        <v>0</v>
      </c>
      <c r="GN302" s="613">
        <v>0</v>
      </c>
      <c r="GO302" s="613">
        <v>0</v>
      </c>
      <c r="GP302" s="613">
        <v>0</v>
      </c>
      <c r="GQ302" s="613">
        <v>0</v>
      </c>
      <c r="GR302" s="613">
        <v>0</v>
      </c>
      <c r="GS302" s="613">
        <v>0</v>
      </c>
      <c r="GT302" s="613">
        <v>0</v>
      </c>
      <c r="GU302" s="613">
        <v>0</v>
      </c>
      <c r="GV302" s="613">
        <v>0</v>
      </c>
      <c r="GW302" s="613">
        <v>0</v>
      </c>
      <c r="GX302" s="613">
        <v>0</v>
      </c>
      <c r="GY302" s="613">
        <v>0</v>
      </c>
      <c r="GZ302" s="613">
        <v>0</v>
      </c>
      <c r="HA302" s="613">
        <v>0</v>
      </c>
      <c r="HB302" s="613">
        <v>0</v>
      </c>
      <c r="HC302" s="613">
        <v>0</v>
      </c>
      <c r="HD302" s="613">
        <v>0</v>
      </c>
      <c r="HE302" s="613">
        <v>0</v>
      </c>
      <c r="HF302" s="613">
        <v>0</v>
      </c>
      <c r="HG302" s="613">
        <v>0</v>
      </c>
      <c r="HH302" s="613">
        <v>0</v>
      </c>
      <c r="HI302" s="613">
        <v>0</v>
      </c>
      <c r="HJ302" s="613">
        <v>0</v>
      </c>
      <c r="HK302" s="613">
        <v>0</v>
      </c>
      <c r="HL302" s="613">
        <v>0</v>
      </c>
      <c r="HM302" s="613">
        <v>0</v>
      </c>
      <c r="HN302" s="613">
        <v>0</v>
      </c>
      <c r="HO302" s="613">
        <v>0</v>
      </c>
      <c r="HP302" s="613">
        <v>0</v>
      </c>
      <c r="HQ302" s="613">
        <v>0</v>
      </c>
      <c r="HR302" s="613">
        <v>0</v>
      </c>
      <c r="HS302" s="613">
        <v>0</v>
      </c>
      <c r="HT302" s="613">
        <v>0</v>
      </c>
      <c r="HU302" s="613">
        <v>0</v>
      </c>
      <c r="HV302" s="613">
        <v>0</v>
      </c>
      <c r="HW302" s="613">
        <v>0</v>
      </c>
      <c r="HX302" s="613">
        <v>0</v>
      </c>
      <c r="HY302" s="613">
        <v>0</v>
      </c>
      <c r="HZ302" s="613">
        <v>0</v>
      </c>
      <c r="IA302" s="613">
        <v>0</v>
      </c>
      <c r="IB302" s="613">
        <v>0</v>
      </c>
      <c r="IC302" s="613">
        <v>0</v>
      </c>
      <c r="ID302" s="613">
        <v>0</v>
      </c>
      <c r="IE302" s="613">
        <v>0</v>
      </c>
      <c r="IF302" s="613">
        <v>0</v>
      </c>
      <c r="IG302" s="613">
        <v>0</v>
      </c>
      <c r="IH302" s="613">
        <v>0</v>
      </c>
      <c r="II302" s="613">
        <v>0</v>
      </c>
      <c r="IJ302" s="613">
        <v>0</v>
      </c>
      <c r="IK302" s="613">
        <v>0</v>
      </c>
      <c r="IL302" s="613">
        <v>0</v>
      </c>
      <c r="IM302" s="613">
        <v>0</v>
      </c>
      <c r="IN302" s="613">
        <v>0</v>
      </c>
      <c r="IO302" s="613">
        <v>0</v>
      </c>
      <c r="IP302" s="613">
        <v>0</v>
      </c>
      <c r="IQ302" s="613">
        <v>0</v>
      </c>
      <c r="IR302" s="613">
        <v>0</v>
      </c>
      <c r="IS302" s="613">
        <v>0</v>
      </c>
      <c r="IT302" s="613">
        <v>0</v>
      </c>
      <c r="IU302" s="613">
        <v>0</v>
      </c>
      <c r="IV302" s="613">
        <v>0</v>
      </c>
      <c r="IW302" s="613">
        <v>0</v>
      </c>
      <c r="IX302" s="613">
        <v>0</v>
      </c>
      <c r="IY302" s="613">
        <v>0</v>
      </c>
      <c r="IZ302" s="613">
        <v>0</v>
      </c>
      <c r="JA302" s="613">
        <v>0</v>
      </c>
      <c r="JB302" s="613">
        <v>0</v>
      </c>
      <c r="JC302" s="613">
        <v>0</v>
      </c>
      <c r="JD302" s="613">
        <v>0</v>
      </c>
      <c r="JE302" s="613">
        <v>0</v>
      </c>
      <c r="JF302" s="613">
        <v>0</v>
      </c>
      <c r="JG302" s="613">
        <v>0</v>
      </c>
      <c r="JH302" s="613">
        <v>0</v>
      </c>
      <c r="JI302" s="613">
        <v>0</v>
      </c>
      <c r="JJ302" s="613">
        <v>0</v>
      </c>
      <c r="JK302" s="613">
        <v>0</v>
      </c>
      <c r="JL302" s="613">
        <v>0</v>
      </c>
      <c r="JM302" s="613">
        <v>0</v>
      </c>
      <c r="JN302" s="613">
        <v>0</v>
      </c>
      <c r="JO302" s="613">
        <v>0</v>
      </c>
      <c r="JP302" s="613">
        <v>0</v>
      </c>
      <c r="JQ302" s="613">
        <v>0</v>
      </c>
      <c r="JR302" s="613">
        <v>0</v>
      </c>
      <c r="JS302" s="613">
        <v>0</v>
      </c>
      <c r="JT302" s="613">
        <v>0</v>
      </c>
      <c r="JU302" s="613">
        <v>0</v>
      </c>
      <c r="JV302" s="613">
        <v>0</v>
      </c>
      <c r="JW302" s="613">
        <v>0</v>
      </c>
      <c r="JX302" s="613">
        <v>0</v>
      </c>
      <c r="JY302" s="613">
        <v>0</v>
      </c>
      <c r="JZ302" s="613">
        <v>0</v>
      </c>
      <c r="KA302" s="613">
        <v>0</v>
      </c>
      <c r="KB302" s="613">
        <v>0</v>
      </c>
      <c r="KC302" s="613">
        <v>0</v>
      </c>
      <c r="KD302" s="613">
        <v>0</v>
      </c>
      <c r="KE302" s="613">
        <v>0</v>
      </c>
      <c r="KF302" s="613">
        <v>0</v>
      </c>
      <c r="KG302" s="613">
        <v>0</v>
      </c>
      <c r="KH302" s="613">
        <v>0</v>
      </c>
      <c r="KI302" s="613">
        <v>0</v>
      </c>
      <c r="KJ302" s="613">
        <v>0</v>
      </c>
      <c r="KK302" s="613">
        <v>0</v>
      </c>
      <c r="KL302" s="613">
        <v>0</v>
      </c>
      <c r="KM302" s="613">
        <v>0</v>
      </c>
      <c r="KN302" s="613">
        <v>0</v>
      </c>
      <c r="KO302" s="613">
        <v>0</v>
      </c>
      <c r="KP302" s="613">
        <v>0</v>
      </c>
      <c r="KQ302" s="613">
        <v>0</v>
      </c>
      <c r="KR302" s="613">
        <v>0</v>
      </c>
      <c r="KS302" s="613">
        <v>0</v>
      </c>
      <c r="KT302" s="613">
        <v>0</v>
      </c>
      <c r="KU302" s="613">
        <v>0</v>
      </c>
      <c r="KV302" s="613">
        <v>0</v>
      </c>
      <c r="KW302" s="613">
        <v>0</v>
      </c>
      <c r="KX302" s="613">
        <v>0</v>
      </c>
      <c r="KY302" s="613">
        <v>0</v>
      </c>
      <c r="KZ302" s="613">
        <v>0</v>
      </c>
      <c r="LA302" s="613">
        <v>0</v>
      </c>
      <c r="LB302" s="613">
        <v>0</v>
      </c>
      <c r="LC302" s="613">
        <v>0</v>
      </c>
      <c r="LD302" s="613">
        <v>0</v>
      </c>
      <c r="LE302" s="613">
        <v>0</v>
      </c>
      <c r="LF302" s="613">
        <v>0</v>
      </c>
      <c r="LG302" s="613">
        <v>0</v>
      </c>
      <c r="LH302" s="613">
        <v>0</v>
      </c>
      <c r="LI302" s="613">
        <v>0</v>
      </c>
      <c r="LJ302" s="613">
        <v>0</v>
      </c>
      <c r="LK302" s="613">
        <v>0</v>
      </c>
      <c r="LL302" s="613">
        <v>0</v>
      </c>
      <c r="LM302" s="613">
        <v>0</v>
      </c>
      <c r="LN302" s="613">
        <v>0</v>
      </c>
      <c r="LO302" s="613">
        <v>0</v>
      </c>
      <c r="LP302" s="613">
        <v>0</v>
      </c>
      <c r="LQ302" s="613">
        <v>0</v>
      </c>
      <c r="LR302" s="613">
        <v>0</v>
      </c>
      <c r="LS302" s="613">
        <v>0</v>
      </c>
      <c r="LT302" s="613">
        <v>0</v>
      </c>
      <c r="LU302" s="613">
        <v>0</v>
      </c>
      <c r="LV302" s="613">
        <v>0</v>
      </c>
      <c r="LW302" s="613">
        <v>0</v>
      </c>
      <c r="LX302" s="613">
        <v>0</v>
      </c>
      <c r="LY302" s="613">
        <v>0</v>
      </c>
      <c r="LZ302" s="613">
        <v>0</v>
      </c>
      <c r="MA302" s="613">
        <v>0</v>
      </c>
      <c r="MB302" s="613">
        <v>0</v>
      </c>
      <c r="MC302" s="613">
        <v>0</v>
      </c>
      <c r="MD302" s="613">
        <v>0</v>
      </c>
      <c r="ME302" s="613">
        <v>0</v>
      </c>
      <c r="MF302" s="613">
        <v>0</v>
      </c>
      <c r="MG302" s="613">
        <v>0</v>
      </c>
      <c r="MH302" s="613">
        <v>0</v>
      </c>
      <c r="MI302" s="613">
        <v>0</v>
      </c>
      <c r="MJ302" s="613">
        <v>0</v>
      </c>
      <c r="MK302" s="613">
        <v>0</v>
      </c>
      <c r="ML302" s="613">
        <v>0</v>
      </c>
      <c r="MM302" s="613">
        <v>0</v>
      </c>
      <c r="MN302" s="613">
        <v>0</v>
      </c>
      <c r="MO302" s="613">
        <v>0</v>
      </c>
      <c r="MP302" s="613">
        <v>0</v>
      </c>
      <c r="MQ302" s="613">
        <v>0</v>
      </c>
      <c r="MR302" s="613">
        <v>0</v>
      </c>
      <c r="MS302" s="613">
        <v>0</v>
      </c>
      <c r="MT302" s="613">
        <v>0</v>
      </c>
      <c r="MU302" s="613">
        <v>0</v>
      </c>
      <c r="MV302" s="613">
        <v>0</v>
      </c>
      <c r="MW302" s="613">
        <v>0</v>
      </c>
      <c r="MX302" s="613">
        <v>0</v>
      </c>
      <c r="MY302" s="613">
        <v>0</v>
      </c>
      <c r="MZ302" s="613">
        <v>0</v>
      </c>
      <c r="NA302" s="613">
        <v>0</v>
      </c>
      <c r="NB302" s="613">
        <v>0</v>
      </c>
      <c r="NC302" s="613">
        <v>0</v>
      </c>
      <c r="ND302" s="613">
        <v>0</v>
      </c>
      <c r="NE302" s="613">
        <v>0</v>
      </c>
      <c r="NF302" s="613">
        <v>0</v>
      </c>
      <c r="NG302" s="613">
        <v>0</v>
      </c>
      <c r="NH302" s="613">
        <v>0</v>
      </c>
      <c r="NI302" s="613">
        <v>0</v>
      </c>
      <c r="NJ302" s="613">
        <v>0</v>
      </c>
      <c r="NK302" s="613">
        <v>0</v>
      </c>
      <c r="NL302" s="613">
        <v>0</v>
      </c>
      <c r="NM302" s="613">
        <v>0</v>
      </c>
      <c r="NN302" s="613">
        <v>0</v>
      </c>
      <c r="NO302" s="613">
        <v>0</v>
      </c>
      <c r="NP302" s="613">
        <v>0</v>
      </c>
      <c r="NQ302" s="613">
        <v>0</v>
      </c>
      <c r="NR302" s="613">
        <v>0</v>
      </c>
      <c r="NS302" s="613">
        <v>0</v>
      </c>
      <c r="NT302" s="613">
        <v>0</v>
      </c>
      <c r="NU302" s="613">
        <v>0</v>
      </c>
      <c r="NV302" s="613">
        <v>0</v>
      </c>
      <c r="NW302" s="613">
        <v>0</v>
      </c>
      <c r="NX302" s="613">
        <v>0</v>
      </c>
      <c r="NY302" s="613">
        <v>0</v>
      </c>
      <c r="NZ302" s="613">
        <v>0</v>
      </c>
      <c r="OA302" s="613">
        <v>0</v>
      </c>
      <c r="OB302" s="613">
        <v>0</v>
      </c>
      <c r="OC302" s="613">
        <v>0</v>
      </c>
      <c r="OD302" s="613">
        <v>0</v>
      </c>
      <c r="OE302" s="613">
        <v>0</v>
      </c>
      <c r="OF302" s="613">
        <v>0</v>
      </c>
      <c r="OG302" s="613">
        <v>0</v>
      </c>
      <c r="OH302" s="613">
        <v>0</v>
      </c>
      <c r="OI302" s="613">
        <v>0</v>
      </c>
      <c r="OJ302" s="613">
        <v>0</v>
      </c>
      <c r="OK302" s="613">
        <v>0</v>
      </c>
      <c r="OL302" s="613">
        <v>0</v>
      </c>
      <c r="OM302" s="613">
        <v>0</v>
      </c>
      <c r="ON302" s="613">
        <v>0</v>
      </c>
      <c r="OO302" s="613">
        <v>0</v>
      </c>
      <c r="OP302" s="613">
        <v>0</v>
      </c>
      <c r="OQ302" s="613">
        <v>0</v>
      </c>
      <c r="OR302" s="613">
        <v>0</v>
      </c>
      <c r="OS302" s="613">
        <v>0</v>
      </c>
      <c r="OT302" s="613">
        <v>0</v>
      </c>
      <c r="OU302" s="613">
        <v>0</v>
      </c>
      <c r="OV302" s="613">
        <v>0</v>
      </c>
      <c r="OW302" s="613">
        <v>0</v>
      </c>
      <c r="OX302" s="613">
        <v>0</v>
      </c>
      <c r="OY302" s="613">
        <v>0</v>
      </c>
      <c r="OZ302" s="613">
        <v>0</v>
      </c>
      <c r="PA302" s="613">
        <v>0</v>
      </c>
      <c r="PB302" s="613">
        <v>0</v>
      </c>
      <c r="PC302" s="613">
        <v>0</v>
      </c>
      <c r="PD302" s="613">
        <v>0</v>
      </c>
      <c r="PE302" s="613">
        <v>0</v>
      </c>
      <c r="PF302" s="613">
        <v>0</v>
      </c>
      <c r="PG302" s="613">
        <v>0</v>
      </c>
      <c r="PH302" s="613">
        <v>0</v>
      </c>
      <c r="PI302" s="613">
        <v>0</v>
      </c>
      <c r="PJ302" s="613">
        <v>0</v>
      </c>
      <c r="PK302" s="613">
        <v>0</v>
      </c>
      <c r="PL302" s="613">
        <v>0</v>
      </c>
      <c r="PM302" s="613">
        <v>0</v>
      </c>
      <c r="PN302" s="613">
        <v>0</v>
      </c>
      <c r="PO302" s="613">
        <v>0</v>
      </c>
      <c r="PP302" s="613">
        <v>0</v>
      </c>
      <c r="PQ302" s="613">
        <v>0</v>
      </c>
      <c r="PR302" s="613">
        <v>0</v>
      </c>
      <c r="PS302" s="613">
        <v>0</v>
      </c>
      <c r="PT302" s="613">
        <v>0</v>
      </c>
      <c r="PU302" s="613">
        <v>0</v>
      </c>
      <c r="PV302" s="613">
        <v>0</v>
      </c>
      <c r="PW302" s="613">
        <v>0</v>
      </c>
      <c r="PX302" s="613">
        <v>0</v>
      </c>
      <c r="PY302" s="613">
        <v>0</v>
      </c>
      <c r="PZ302" s="613">
        <v>0</v>
      </c>
      <c r="QA302" s="613">
        <v>0</v>
      </c>
      <c r="QB302" s="613">
        <v>0</v>
      </c>
      <c r="QC302" s="613">
        <v>0</v>
      </c>
      <c r="QD302" s="613">
        <v>0</v>
      </c>
      <c r="QE302" s="613">
        <v>0</v>
      </c>
      <c r="QF302" s="613">
        <v>0</v>
      </c>
      <c r="QG302" s="613">
        <v>0</v>
      </c>
      <c r="QH302" s="613">
        <v>0</v>
      </c>
      <c r="QI302" s="613">
        <v>0</v>
      </c>
      <c r="QJ302" s="613">
        <v>0</v>
      </c>
      <c r="QK302" s="613">
        <v>0</v>
      </c>
      <c r="QL302" s="613">
        <v>0</v>
      </c>
      <c r="QM302" s="613">
        <v>0</v>
      </c>
      <c r="QN302" s="613">
        <v>0</v>
      </c>
      <c r="QO302" s="613">
        <v>0</v>
      </c>
      <c r="QP302" s="613">
        <v>0</v>
      </c>
      <c r="QQ302" s="613">
        <v>0</v>
      </c>
      <c r="QR302" s="613">
        <v>0</v>
      </c>
      <c r="QS302" s="613">
        <v>0</v>
      </c>
      <c r="QT302" s="613">
        <v>0</v>
      </c>
      <c r="QU302" s="613">
        <v>0</v>
      </c>
      <c r="QV302" s="613">
        <v>0</v>
      </c>
      <c r="QW302" s="613">
        <v>0</v>
      </c>
      <c r="QX302" s="613">
        <v>0</v>
      </c>
      <c r="QY302" s="613">
        <v>0</v>
      </c>
      <c r="QZ302" s="613">
        <v>0</v>
      </c>
      <c r="RA302" s="613">
        <v>0</v>
      </c>
      <c r="RB302" s="613">
        <v>0</v>
      </c>
      <c r="RC302" s="613">
        <v>0</v>
      </c>
      <c r="RD302" s="613">
        <v>0</v>
      </c>
      <c r="RE302" s="613">
        <v>0</v>
      </c>
      <c r="RF302" s="613">
        <v>0</v>
      </c>
      <c r="RG302" s="613">
        <v>0</v>
      </c>
      <c r="RH302" s="613">
        <v>0</v>
      </c>
      <c r="RI302" s="613">
        <v>0</v>
      </c>
      <c r="RJ302" s="613">
        <v>0</v>
      </c>
      <c r="RK302" s="613">
        <v>0</v>
      </c>
      <c r="RL302" s="613">
        <v>0</v>
      </c>
      <c r="RM302" s="613">
        <v>0</v>
      </c>
      <c r="RN302" s="613">
        <v>0</v>
      </c>
      <c r="RO302" s="613">
        <v>0</v>
      </c>
      <c r="RP302" s="613">
        <v>0</v>
      </c>
      <c r="RQ302" s="613">
        <v>0</v>
      </c>
      <c r="RR302" s="613">
        <v>0</v>
      </c>
      <c r="RS302" s="613">
        <v>0</v>
      </c>
      <c r="RT302" s="613">
        <v>0</v>
      </c>
      <c r="RU302" s="613">
        <v>0</v>
      </c>
      <c r="RV302" s="613">
        <v>0</v>
      </c>
      <c r="RW302" s="613">
        <v>0</v>
      </c>
      <c r="RX302" s="613">
        <v>0</v>
      </c>
      <c r="RY302" s="613">
        <v>0</v>
      </c>
      <c r="RZ302" s="613">
        <v>0</v>
      </c>
      <c r="SA302" s="613">
        <v>0</v>
      </c>
      <c r="SB302" s="613">
        <v>0</v>
      </c>
      <c r="SC302" s="613">
        <v>0</v>
      </c>
      <c r="SD302" s="613">
        <v>0</v>
      </c>
      <c r="SE302" s="613">
        <v>0</v>
      </c>
      <c r="SF302" s="613">
        <v>0</v>
      </c>
      <c r="SG302" s="613">
        <v>0</v>
      </c>
      <c r="SH302" s="613">
        <v>0</v>
      </c>
      <c r="SI302" s="613">
        <v>0</v>
      </c>
      <c r="SJ302" s="613">
        <v>0</v>
      </c>
      <c r="SK302" s="267">
        <f t="shared" si="514"/>
        <v>0</v>
      </c>
      <c r="SL302" s="254"/>
      <c r="SM302" s="242"/>
      <c r="SN302" s="242"/>
      <c r="SO302" s="242"/>
    </row>
    <row r="303" spans="1:509" outlineLevel="3" x14ac:dyDescent="0.35">
      <c r="A303" s="242"/>
      <c r="B303" s="251"/>
      <c r="C303" s="438">
        <f>INT($C$29)+3</f>
        <v>4</v>
      </c>
      <c r="D303" s="267"/>
      <c r="E303" s="316">
        <f t="shared" si="505"/>
        <v>162</v>
      </c>
      <c r="F303" s="322"/>
      <c r="G303" s="322"/>
      <c r="H303" s="267"/>
      <c r="I303" s="544"/>
      <c r="J303" s="544" t="s">
        <v>690</v>
      </c>
      <c r="K303" s="545"/>
      <c r="L303" s="615">
        <v>0</v>
      </c>
      <c r="M303" s="615">
        <v>0</v>
      </c>
      <c r="N303" s="615">
        <v>0</v>
      </c>
      <c r="O303" s="615">
        <v>0</v>
      </c>
      <c r="P303" s="615">
        <v>0</v>
      </c>
      <c r="Q303" s="615">
        <v>0</v>
      </c>
      <c r="R303" s="615">
        <v>0</v>
      </c>
      <c r="S303" s="615">
        <v>0</v>
      </c>
      <c r="T303" s="615">
        <v>0</v>
      </c>
      <c r="U303" s="615">
        <v>0</v>
      </c>
      <c r="V303" s="615">
        <v>0</v>
      </c>
      <c r="W303" s="615">
        <v>0</v>
      </c>
      <c r="X303" s="615">
        <v>0</v>
      </c>
      <c r="Y303" s="615">
        <v>0</v>
      </c>
      <c r="Z303" s="615">
        <v>0</v>
      </c>
      <c r="AA303" s="615">
        <v>0</v>
      </c>
      <c r="AB303" s="615">
        <v>0</v>
      </c>
      <c r="AC303" s="615">
        <v>0</v>
      </c>
      <c r="AD303" s="615">
        <v>0</v>
      </c>
      <c r="AE303" s="615">
        <v>0</v>
      </c>
      <c r="AF303" s="615">
        <v>0</v>
      </c>
      <c r="AG303" s="615">
        <v>0</v>
      </c>
      <c r="AH303" s="615">
        <v>0</v>
      </c>
      <c r="AI303" s="615">
        <v>0</v>
      </c>
      <c r="AJ303" s="615">
        <v>0</v>
      </c>
      <c r="AK303" s="615">
        <v>0</v>
      </c>
      <c r="AL303" s="615">
        <v>0</v>
      </c>
      <c r="AM303" s="615">
        <v>0</v>
      </c>
      <c r="AN303" s="615">
        <v>0</v>
      </c>
      <c r="AO303" s="615">
        <v>0</v>
      </c>
      <c r="AP303" s="615">
        <v>0</v>
      </c>
      <c r="AQ303" s="615">
        <v>0</v>
      </c>
      <c r="AR303" s="615">
        <v>0</v>
      </c>
      <c r="AS303" s="615">
        <v>0</v>
      </c>
      <c r="AT303" s="615">
        <v>0</v>
      </c>
      <c r="AU303" s="615">
        <v>0</v>
      </c>
      <c r="AV303" s="615">
        <v>0</v>
      </c>
      <c r="AW303" s="615">
        <v>0</v>
      </c>
      <c r="AX303" s="615">
        <v>0</v>
      </c>
      <c r="AY303" s="615">
        <v>0</v>
      </c>
      <c r="AZ303" s="615">
        <v>0</v>
      </c>
      <c r="BA303" s="615">
        <v>0</v>
      </c>
      <c r="BB303" s="615">
        <v>0</v>
      </c>
      <c r="BC303" s="615">
        <v>0</v>
      </c>
      <c r="BD303" s="615">
        <v>0</v>
      </c>
      <c r="BE303" s="615">
        <v>0</v>
      </c>
      <c r="BF303" s="615">
        <v>0</v>
      </c>
      <c r="BG303" s="615">
        <v>0</v>
      </c>
      <c r="BH303" s="615">
        <v>0</v>
      </c>
      <c r="BI303" s="615">
        <v>0</v>
      </c>
      <c r="BJ303" s="615">
        <v>0</v>
      </c>
      <c r="BK303" s="615">
        <v>0</v>
      </c>
      <c r="BL303" s="615">
        <v>0</v>
      </c>
      <c r="BM303" s="615">
        <v>0</v>
      </c>
      <c r="BN303" s="615">
        <v>0</v>
      </c>
      <c r="BO303" s="615">
        <v>0</v>
      </c>
      <c r="BP303" s="615">
        <v>0</v>
      </c>
      <c r="BQ303" s="615">
        <v>0</v>
      </c>
      <c r="BR303" s="615">
        <v>0</v>
      </c>
      <c r="BS303" s="615">
        <v>0</v>
      </c>
      <c r="BT303" s="615">
        <v>0</v>
      </c>
      <c r="BU303" s="615">
        <v>0</v>
      </c>
      <c r="BV303" s="615">
        <v>0</v>
      </c>
      <c r="BW303" s="615">
        <v>0</v>
      </c>
      <c r="BX303" s="615">
        <v>0</v>
      </c>
      <c r="BY303" s="615">
        <v>0</v>
      </c>
      <c r="BZ303" s="615">
        <v>0</v>
      </c>
      <c r="CA303" s="615">
        <v>0</v>
      </c>
      <c r="CB303" s="615">
        <v>0</v>
      </c>
      <c r="CC303" s="615">
        <v>0</v>
      </c>
      <c r="CD303" s="615">
        <v>0</v>
      </c>
      <c r="CE303" s="615">
        <v>0</v>
      </c>
      <c r="CF303" s="615">
        <v>0</v>
      </c>
      <c r="CG303" s="615">
        <v>0</v>
      </c>
      <c r="CH303" s="615">
        <v>0</v>
      </c>
      <c r="CI303" s="615">
        <v>0</v>
      </c>
      <c r="CJ303" s="615">
        <v>0</v>
      </c>
      <c r="CK303" s="615">
        <v>0</v>
      </c>
      <c r="CL303" s="615">
        <v>0</v>
      </c>
      <c r="CM303" s="615">
        <v>0</v>
      </c>
      <c r="CN303" s="615">
        <v>0</v>
      </c>
      <c r="CO303" s="615">
        <v>0</v>
      </c>
      <c r="CP303" s="615">
        <v>0</v>
      </c>
      <c r="CQ303" s="615">
        <v>0</v>
      </c>
      <c r="CR303" s="615">
        <v>0</v>
      </c>
      <c r="CS303" s="615">
        <v>0</v>
      </c>
      <c r="CT303" s="615">
        <v>0</v>
      </c>
      <c r="CU303" s="615">
        <v>0</v>
      </c>
      <c r="CV303" s="615">
        <v>0</v>
      </c>
      <c r="CW303" s="615">
        <v>0</v>
      </c>
      <c r="CX303" s="615">
        <v>0</v>
      </c>
      <c r="CY303" s="615">
        <v>0</v>
      </c>
      <c r="CZ303" s="615">
        <v>0</v>
      </c>
      <c r="DA303" s="615">
        <v>0</v>
      </c>
      <c r="DB303" s="615">
        <v>0</v>
      </c>
      <c r="DC303" s="615">
        <v>0</v>
      </c>
      <c r="DD303" s="615">
        <v>0</v>
      </c>
      <c r="DE303" s="615">
        <v>0</v>
      </c>
      <c r="DF303" s="615">
        <v>0</v>
      </c>
      <c r="DG303" s="615">
        <v>0</v>
      </c>
      <c r="DH303" s="615">
        <v>0</v>
      </c>
      <c r="DI303" s="615">
        <v>0</v>
      </c>
      <c r="DJ303" s="615">
        <v>0</v>
      </c>
      <c r="DK303" s="615">
        <v>0</v>
      </c>
      <c r="DL303" s="615">
        <v>0</v>
      </c>
      <c r="DM303" s="615">
        <v>0</v>
      </c>
      <c r="DN303" s="615">
        <v>0</v>
      </c>
      <c r="DO303" s="615">
        <v>0</v>
      </c>
      <c r="DP303" s="615">
        <v>0</v>
      </c>
      <c r="DQ303" s="615">
        <v>0</v>
      </c>
      <c r="DR303" s="615">
        <v>0</v>
      </c>
      <c r="DS303" s="615">
        <v>0</v>
      </c>
      <c r="DT303" s="615">
        <v>0</v>
      </c>
      <c r="DU303" s="615">
        <v>0</v>
      </c>
      <c r="DV303" s="615">
        <v>0</v>
      </c>
      <c r="DW303" s="615">
        <v>0</v>
      </c>
      <c r="DX303" s="615">
        <v>0</v>
      </c>
      <c r="DY303" s="615">
        <v>0</v>
      </c>
      <c r="DZ303" s="615">
        <v>0</v>
      </c>
      <c r="EA303" s="615">
        <v>0</v>
      </c>
      <c r="EB303" s="615">
        <v>0</v>
      </c>
      <c r="EC303" s="615">
        <v>0</v>
      </c>
      <c r="ED303" s="615">
        <v>0</v>
      </c>
      <c r="EE303" s="615">
        <v>0</v>
      </c>
      <c r="EF303" s="615">
        <v>0</v>
      </c>
      <c r="EG303" s="615">
        <v>0</v>
      </c>
      <c r="EH303" s="615">
        <v>0</v>
      </c>
      <c r="EI303" s="615">
        <v>0</v>
      </c>
      <c r="EJ303" s="615">
        <v>0</v>
      </c>
      <c r="EK303" s="615">
        <v>0</v>
      </c>
      <c r="EL303" s="615">
        <v>0</v>
      </c>
      <c r="EM303" s="615">
        <v>0</v>
      </c>
      <c r="EN303" s="615">
        <v>0</v>
      </c>
      <c r="EO303" s="615">
        <v>0</v>
      </c>
      <c r="EP303" s="615">
        <v>0</v>
      </c>
      <c r="EQ303" s="615">
        <v>0</v>
      </c>
      <c r="ER303" s="615">
        <v>0</v>
      </c>
      <c r="ES303" s="615">
        <v>0</v>
      </c>
      <c r="ET303" s="615">
        <v>0</v>
      </c>
      <c r="EU303" s="615">
        <v>0</v>
      </c>
      <c r="EV303" s="615">
        <v>0</v>
      </c>
      <c r="EW303" s="615">
        <v>0</v>
      </c>
      <c r="EX303" s="615">
        <v>0</v>
      </c>
      <c r="EY303" s="615">
        <v>0</v>
      </c>
      <c r="EZ303" s="615">
        <v>0</v>
      </c>
      <c r="FA303" s="615">
        <v>0</v>
      </c>
      <c r="FB303" s="615">
        <v>0</v>
      </c>
      <c r="FC303" s="615">
        <v>0</v>
      </c>
      <c r="FD303" s="615">
        <v>0</v>
      </c>
      <c r="FE303" s="615">
        <v>0</v>
      </c>
      <c r="FF303" s="615">
        <v>0</v>
      </c>
      <c r="FG303" s="615">
        <v>0</v>
      </c>
      <c r="FH303" s="615">
        <v>0</v>
      </c>
      <c r="FI303" s="615">
        <v>0</v>
      </c>
      <c r="FJ303" s="615">
        <v>0</v>
      </c>
      <c r="FK303" s="615">
        <v>0</v>
      </c>
      <c r="FL303" s="615">
        <v>0</v>
      </c>
      <c r="FM303" s="615">
        <v>0</v>
      </c>
      <c r="FN303" s="615">
        <v>0</v>
      </c>
      <c r="FO303" s="615">
        <v>0</v>
      </c>
      <c r="FP303" s="615">
        <v>0</v>
      </c>
      <c r="FQ303" s="615">
        <v>0</v>
      </c>
      <c r="FR303" s="615">
        <v>0</v>
      </c>
      <c r="FS303" s="615">
        <v>0</v>
      </c>
      <c r="FT303" s="615">
        <v>0</v>
      </c>
      <c r="FU303" s="615">
        <v>0</v>
      </c>
      <c r="FV303" s="615">
        <v>0</v>
      </c>
      <c r="FW303" s="615">
        <v>0</v>
      </c>
      <c r="FX303" s="615">
        <v>0</v>
      </c>
      <c r="FY303" s="615">
        <v>0</v>
      </c>
      <c r="FZ303" s="615">
        <v>0</v>
      </c>
      <c r="GA303" s="615">
        <v>0</v>
      </c>
      <c r="GB303" s="615">
        <v>0</v>
      </c>
      <c r="GC303" s="615">
        <v>0</v>
      </c>
      <c r="GD303" s="615">
        <v>0</v>
      </c>
      <c r="GE303" s="615">
        <v>0</v>
      </c>
      <c r="GF303" s="615">
        <v>0</v>
      </c>
      <c r="GG303" s="615">
        <v>0</v>
      </c>
      <c r="GH303" s="615">
        <v>0</v>
      </c>
      <c r="GI303" s="615">
        <v>0</v>
      </c>
      <c r="GJ303" s="615">
        <v>0</v>
      </c>
      <c r="GK303" s="615">
        <v>0</v>
      </c>
      <c r="GL303" s="615">
        <v>0</v>
      </c>
      <c r="GM303" s="615">
        <v>0</v>
      </c>
      <c r="GN303" s="615">
        <v>0</v>
      </c>
      <c r="GO303" s="615">
        <v>0</v>
      </c>
      <c r="GP303" s="615">
        <v>0</v>
      </c>
      <c r="GQ303" s="615">
        <v>0</v>
      </c>
      <c r="GR303" s="615">
        <v>0</v>
      </c>
      <c r="GS303" s="615">
        <v>0</v>
      </c>
      <c r="GT303" s="615">
        <v>0</v>
      </c>
      <c r="GU303" s="615">
        <v>0</v>
      </c>
      <c r="GV303" s="615">
        <v>0</v>
      </c>
      <c r="GW303" s="615">
        <v>0</v>
      </c>
      <c r="GX303" s="615">
        <v>0</v>
      </c>
      <c r="GY303" s="615">
        <v>0</v>
      </c>
      <c r="GZ303" s="615">
        <v>0</v>
      </c>
      <c r="HA303" s="615">
        <v>0</v>
      </c>
      <c r="HB303" s="615">
        <v>0</v>
      </c>
      <c r="HC303" s="615">
        <v>0</v>
      </c>
      <c r="HD303" s="615">
        <v>0</v>
      </c>
      <c r="HE303" s="615">
        <v>0</v>
      </c>
      <c r="HF303" s="615">
        <v>0</v>
      </c>
      <c r="HG303" s="615">
        <v>0</v>
      </c>
      <c r="HH303" s="615">
        <v>0</v>
      </c>
      <c r="HI303" s="615">
        <v>0</v>
      </c>
      <c r="HJ303" s="615">
        <v>0</v>
      </c>
      <c r="HK303" s="615">
        <v>0</v>
      </c>
      <c r="HL303" s="615">
        <v>0</v>
      </c>
      <c r="HM303" s="615">
        <v>0</v>
      </c>
      <c r="HN303" s="615">
        <v>0</v>
      </c>
      <c r="HO303" s="615">
        <v>0</v>
      </c>
      <c r="HP303" s="615">
        <v>0</v>
      </c>
      <c r="HQ303" s="615">
        <v>0</v>
      </c>
      <c r="HR303" s="615">
        <v>0</v>
      </c>
      <c r="HS303" s="615">
        <v>0</v>
      </c>
      <c r="HT303" s="615">
        <v>0</v>
      </c>
      <c r="HU303" s="615">
        <v>0</v>
      </c>
      <c r="HV303" s="615">
        <v>0</v>
      </c>
      <c r="HW303" s="615">
        <v>0</v>
      </c>
      <c r="HX303" s="615">
        <v>0</v>
      </c>
      <c r="HY303" s="615">
        <v>0</v>
      </c>
      <c r="HZ303" s="615">
        <v>0</v>
      </c>
      <c r="IA303" s="615">
        <v>0</v>
      </c>
      <c r="IB303" s="615">
        <v>0</v>
      </c>
      <c r="IC303" s="615">
        <v>0</v>
      </c>
      <c r="ID303" s="615">
        <v>0</v>
      </c>
      <c r="IE303" s="615">
        <v>0</v>
      </c>
      <c r="IF303" s="615">
        <v>0</v>
      </c>
      <c r="IG303" s="615">
        <v>0</v>
      </c>
      <c r="IH303" s="615">
        <v>0</v>
      </c>
      <c r="II303" s="615">
        <v>0</v>
      </c>
      <c r="IJ303" s="615">
        <v>0</v>
      </c>
      <c r="IK303" s="615">
        <v>0</v>
      </c>
      <c r="IL303" s="615">
        <v>0</v>
      </c>
      <c r="IM303" s="615">
        <v>0</v>
      </c>
      <c r="IN303" s="615">
        <v>0</v>
      </c>
      <c r="IO303" s="615">
        <v>0</v>
      </c>
      <c r="IP303" s="615">
        <v>0</v>
      </c>
      <c r="IQ303" s="615">
        <v>0</v>
      </c>
      <c r="IR303" s="615">
        <v>0</v>
      </c>
      <c r="IS303" s="615">
        <v>0</v>
      </c>
      <c r="IT303" s="615">
        <v>0</v>
      </c>
      <c r="IU303" s="615">
        <v>0</v>
      </c>
      <c r="IV303" s="615">
        <v>0</v>
      </c>
      <c r="IW303" s="615">
        <v>0</v>
      </c>
      <c r="IX303" s="615">
        <v>0</v>
      </c>
      <c r="IY303" s="615">
        <v>0</v>
      </c>
      <c r="IZ303" s="615">
        <v>0</v>
      </c>
      <c r="JA303" s="615">
        <v>0</v>
      </c>
      <c r="JB303" s="615">
        <v>0</v>
      </c>
      <c r="JC303" s="615">
        <v>0</v>
      </c>
      <c r="JD303" s="615">
        <v>0</v>
      </c>
      <c r="JE303" s="615">
        <v>0</v>
      </c>
      <c r="JF303" s="615">
        <v>0</v>
      </c>
      <c r="JG303" s="615">
        <v>0</v>
      </c>
      <c r="JH303" s="615">
        <v>0</v>
      </c>
      <c r="JI303" s="615">
        <v>0</v>
      </c>
      <c r="JJ303" s="615">
        <v>0</v>
      </c>
      <c r="JK303" s="615">
        <v>0</v>
      </c>
      <c r="JL303" s="615">
        <v>0</v>
      </c>
      <c r="JM303" s="615">
        <v>0</v>
      </c>
      <c r="JN303" s="615">
        <v>0</v>
      </c>
      <c r="JO303" s="615">
        <v>0</v>
      </c>
      <c r="JP303" s="615">
        <v>0</v>
      </c>
      <c r="JQ303" s="615">
        <v>0</v>
      </c>
      <c r="JR303" s="615">
        <v>0</v>
      </c>
      <c r="JS303" s="615">
        <v>0</v>
      </c>
      <c r="JT303" s="615">
        <v>0</v>
      </c>
      <c r="JU303" s="615">
        <v>0</v>
      </c>
      <c r="JV303" s="615">
        <v>0</v>
      </c>
      <c r="JW303" s="615">
        <v>0</v>
      </c>
      <c r="JX303" s="615">
        <v>0</v>
      </c>
      <c r="JY303" s="615">
        <v>0</v>
      </c>
      <c r="JZ303" s="615">
        <v>0</v>
      </c>
      <c r="KA303" s="615">
        <v>0</v>
      </c>
      <c r="KB303" s="615">
        <v>0</v>
      </c>
      <c r="KC303" s="615">
        <v>0</v>
      </c>
      <c r="KD303" s="615">
        <v>0</v>
      </c>
      <c r="KE303" s="615">
        <v>0</v>
      </c>
      <c r="KF303" s="615">
        <v>0</v>
      </c>
      <c r="KG303" s="615">
        <v>0</v>
      </c>
      <c r="KH303" s="615">
        <v>0</v>
      </c>
      <c r="KI303" s="615">
        <v>0</v>
      </c>
      <c r="KJ303" s="615">
        <v>0</v>
      </c>
      <c r="KK303" s="615">
        <v>0</v>
      </c>
      <c r="KL303" s="615">
        <v>0</v>
      </c>
      <c r="KM303" s="615">
        <v>0</v>
      </c>
      <c r="KN303" s="615">
        <v>0</v>
      </c>
      <c r="KO303" s="615">
        <v>0</v>
      </c>
      <c r="KP303" s="615">
        <v>0</v>
      </c>
      <c r="KQ303" s="615">
        <v>0</v>
      </c>
      <c r="KR303" s="615">
        <v>0</v>
      </c>
      <c r="KS303" s="615">
        <v>0</v>
      </c>
      <c r="KT303" s="615">
        <v>0</v>
      </c>
      <c r="KU303" s="615">
        <v>0</v>
      </c>
      <c r="KV303" s="615">
        <v>0</v>
      </c>
      <c r="KW303" s="615">
        <v>0</v>
      </c>
      <c r="KX303" s="615">
        <v>0</v>
      </c>
      <c r="KY303" s="615">
        <v>0</v>
      </c>
      <c r="KZ303" s="615">
        <v>0</v>
      </c>
      <c r="LA303" s="615">
        <v>0</v>
      </c>
      <c r="LB303" s="615">
        <v>0</v>
      </c>
      <c r="LC303" s="615">
        <v>0</v>
      </c>
      <c r="LD303" s="615">
        <v>0</v>
      </c>
      <c r="LE303" s="615">
        <v>0</v>
      </c>
      <c r="LF303" s="615">
        <v>0</v>
      </c>
      <c r="LG303" s="615">
        <v>0</v>
      </c>
      <c r="LH303" s="615">
        <v>0</v>
      </c>
      <c r="LI303" s="615">
        <v>0</v>
      </c>
      <c r="LJ303" s="615">
        <v>0</v>
      </c>
      <c r="LK303" s="615">
        <v>0</v>
      </c>
      <c r="LL303" s="615">
        <v>0</v>
      </c>
      <c r="LM303" s="615">
        <v>0</v>
      </c>
      <c r="LN303" s="615">
        <v>0</v>
      </c>
      <c r="LO303" s="615">
        <v>0</v>
      </c>
      <c r="LP303" s="615">
        <v>0</v>
      </c>
      <c r="LQ303" s="615">
        <v>0</v>
      </c>
      <c r="LR303" s="615">
        <v>0</v>
      </c>
      <c r="LS303" s="615">
        <v>0</v>
      </c>
      <c r="LT303" s="615">
        <v>0</v>
      </c>
      <c r="LU303" s="615">
        <v>0</v>
      </c>
      <c r="LV303" s="615">
        <v>0</v>
      </c>
      <c r="LW303" s="615">
        <v>0</v>
      </c>
      <c r="LX303" s="615">
        <v>0</v>
      </c>
      <c r="LY303" s="615">
        <v>0</v>
      </c>
      <c r="LZ303" s="615">
        <v>0</v>
      </c>
      <c r="MA303" s="615">
        <v>0</v>
      </c>
      <c r="MB303" s="615">
        <v>0</v>
      </c>
      <c r="MC303" s="615">
        <v>0</v>
      </c>
      <c r="MD303" s="615">
        <v>0</v>
      </c>
      <c r="ME303" s="615">
        <v>0</v>
      </c>
      <c r="MF303" s="615">
        <v>0</v>
      </c>
      <c r="MG303" s="615">
        <v>0</v>
      </c>
      <c r="MH303" s="615">
        <v>0</v>
      </c>
      <c r="MI303" s="615">
        <v>0</v>
      </c>
      <c r="MJ303" s="615">
        <v>0</v>
      </c>
      <c r="MK303" s="615">
        <v>0</v>
      </c>
      <c r="ML303" s="615">
        <v>0</v>
      </c>
      <c r="MM303" s="615">
        <v>0</v>
      </c>
      <c r="MN303" s="615">
        <v>0</v>
      </c>
      <c r="MO303" s="615">
        <v>0</v>
      </c>
      <c r="MP303" s="615">
        <v>0</v>
      </c>
      <c r="MQ303" s="615">
        <v>0</v>
      </c>
      <c r="MR303" s="615">
        <v>0</v>
      </c>
      <c r="MS303" s="615">
        <v>0</v>
      </c>
      <c r="MT303" s="615">
        <v>0</v>
      </c>
      <c r="MU303" s="615">
        <v>0</v>
      </c>
      <c r="MV303" s="615">
        <v>0</v>
      </c>
      <c r="MW303" s="615">
        <v>0</v>
      </c>
      <c r="MX303" s="615">
        <v>0</v>
      </c>
      <c r="MY303" s="615">
        <v>0</v>
      </c>
      <c r="MZ303" s="615">
        <v>0</v>
      </c>
      <c r="NA303" s="615">
        <v>0</v>
      </c>
      <c r="NB303" s="615">
        <v>0</v>
      </c>
      <c r="NC303" s="615">
        <v>0</v>
      </c>
      <c r="ND303" s="615">
        <v>0</v>
      </c>
      <c r="NE303" s="615">
        <v>0</v>
      </c>
      <c r="NF303" s="615">
        <v>0</v>
      </c>
      <c r="NG303" s="615">
        <v>0</v>
      </c>
      <c r="NH303" s="615">
        <v>0</v>
      </c>
      <c r="NI303" s="615">
        <v>0</v>
      </c>
      <c r="NJ303" s="615">
        <v>0</v>
      </c>
      <c r="NK303" s="615">
        <v>0</v>
      </c>
      <c r="NL303" s="615">
        <v>0</v>
      </c>
      <c r="NM303" s="615">
        <v>0</v>
      </c>
      <c r="NN303" s="615">
        <v>0</v>
      </c>
      <c r="NO303" s="615">
        <v>0</v>
      </c>
      <c r="NP303" s="615">
        <v>0</v>
      </c>
      <c r="NQ303" s="615">
        <v>0</v>
      </c>
      <c r="NR303" s="615">
        <v>0</v>
      </c>
      <c r="NS303" s="615">
        <v>0</v>
      </c>
      <c r="NT303" s="615">
        <v>0</v>
      </c>
      <c r="NU303" s="615">
        <v>0</v>
      </c>
      <c r="NV303" s="615">
        <v>0</v>
      </c>
      <c r="NW303" s="615">
        <v>0</v>
      </c>
      <c r="NX303" s="615">
        <v>0</v>
      </c>
      <c r="NY303" s="615">
        <v>0</v>
      </c>
      <c r="NZ303" s="615">
        <v>0</v>
      </c>
      <c r="OA303" s="615">
        <v>0</v>
      </c>
      <c r="OB303" s="615">
        <v>0</v>
      </c>
      <c r="OC303" s="615">
        <v>0</v>
      </c>
      <c r="OD303" s="615">
        <v>0</v>
      </c>
      <c r="OE303" s="615">
        <v>0</v>
      </c>
      <c r="OF303" s="615">
        <v>0</v>
      </c>
      <c r="OG303" s="615">
        <v>0</v>
      </c>
      <c r="OH303" s="615">
        <v>0</v>
      </c>
      <c r="OI303" s="615">
        <v>0</v>
      </c>
      <c r="OJ303" s="615">
        <v>0</v>
      </c>
      <c r="OK303" s="615">
        <v>0</v>
      </c>
      <c r="OL303" s="615">
        <v>0</v>
      </c>
      <c r="OM303" s="615">
        <v>0</v>
      </c>
      <c r="ON303" s="615">
        <v>0</v>
      </c>
      <c r="OO303" s="615">
        <v>0</v>
      </c>
      <c r="OP303" s="615">
        <v>0</v>
      </c>
      <c r="OQ303" s="615">
        <v>0</v>
      </c>
      <c r="OR303" s="615">
        <v>0</v>
      </c>
      <c r="OS303" s="615">
        <v>0</v>
      </c>
      <c r="OT303" s="615">
        <v>0</v>
      </c>
      <c r="OU303" s="615">
        <v>0</v>
      </c>
      <c r="OV303" s="615">
        <v>0</v>
      </c>
      <c r="OW303" s="615">
        <v>0</v>
      </c>
      <c r="OX303" s="615">
        <v>0</v>
      </c>
      <c r="OY303" s="615">
        <v>0</v>
      </c>
      <c r="OZ303" s="615">
        <v>0</v>
      </c>
      <c r="PA303" s="615">
        <v>0</v>
      </c>
      <c r="PB303" s="615">
        <v>0</v>
      </c>
      <c r="PC303" s="615">
        <v>0</v>
      </c>
      <c r="PD303" s="615">
        <v>0</v>
      </c>
      <c r="PE303" s="615">
        <v>0</v>
      </c>
      <c r="PF303" s="615">
        <v>0</v>
      </c>
      <c r="PG303" s="615">
        <v>0</v>
      </c>
      <c r="PH303" s="615">
        <v>0</v>
      </c>
      <c r="PI303" s="615">
        <v>0</v>
      </c>
      <c r="PJ303" s="615">
        <v>0</v>
      </c>
      <c r="PK303" s="615">
        <v>0</v>
      </c>
      <c r="PL303" s="615">
        <v>0</v>
      </c>
      <c r="PM303" s="615">
        <v>0</v>
      </c>
      <c r="PN303" s="615">
        <v>0</v>
      </c>
      <c r="PO303" s="615">
        <v>0</v>
      </c>
      <c r="PP303" s="615">
        <v>0</v>
      </c>
      <c r="PQ303" s="615">
        <v>0</v>
      </c>
      <c r="PR303" s="615">
        <v>0</v>
      </c>
      <c r="PS303" s="615">
        <v>0</v>
      </c>
      <c r="PT303" s="615">
        <v>0</v>
      </c>
      <c r="PU303" s="615">
        <v>0</v>
      </c>
      <c r="PV303" s="615">
        <v>0</v>
      </c>
      <c r="PW303" s="615">
        <v>0</v>
      </c>
      <c r="PX303" s="615">
        <v>0</v>
      </c>
      <c r="PY303" s="615">
        <v>0</v>
      </c>
      <c r="PZ303" s="615">
        <v>0</v>
      </c>
      <c r="QA303" s="615">
        <v>0</v>
      </c>
      <c r="QB303" s="615">
        <v>0</v>
      </c>
      <c r="QC303" s="615">
        <v>0</v>
      </c>
      <c r="QD303" s="615">
        <v>0</v>
      </c>
      <c r="QE303" s="615">
        <v>0</v>
      </c>
      <c r="QF303" s="615">
        <v>0</v>
      </c>
      <c r="QG303" s="615">
        <v>0</v>
      </c>
      <c r="QH303" s="615">
        <v>0</v>
      </c>
      <c r="QI303" s="615">
        <v>0</v>
      </c>
      <c r="QJ303" s="615">
        <v>0</v>
      </c>
      <c r="QK303" s="615">
        <v>0</v>
      </c>
      <c r="QL303" s="615">
        <v>0</v>
      </c>
      <c r="QM303" s="615">
        <v>0</v>
      </c>
      <c r="QN303" s="615">
        <v>0</v>
      </c>
      <c r="QO303" s="615">
        <v>0</v>
      </c>
      <c r="QP303" s="615">
        <v>0</v>
      </c>
      <c r="QQ303" s="615">
        <v>0</v>
      </c>
      <c r="QR303" s="615">
        <v>0</v>
      </c>
      <c r="QS303" s="615">
        <v>0</v>
      </c>
      <c r="QT303" s="615">
        <v>0</v>
      </c>
      <c r="QU303" s="615">
        <v>0</v>
      </c>
      <c r="QV303" s="615">
        <v>0</v>
      </c>
      <c r="QW303" s="615">
        <v>0</v>
      </c>
      <c r="QX303" s="615">
        <v>0</v>
      </c>
      <c r="QY303" s="615">
        <v>0</v>
      </c>
      <c r="QZ303" s="615">
        <v>0</v>
      </c>
      <c r="RA303" s="615">
        <v>0</v>
      </c>
      <c r="RB303" s="615">
        <v>0</v>
      </c>
      <c r="RC303" s="615">
        <v>0</v>
      </c>
      <c r="RD303" s="615">
        <v>0</v>
      </c>
      <c r="RE303" s="615">
        <v>0</v>
      </c>
      <c r="RF303" s="615">
        <v>0</v>
      </c>
      <c r="RG303" s="615">
        <v>0</v>
      </c>
      <c r="RH303" s="615">
        <v>0</v>
      </c>
      <c r="RI303" s="615">
        <v>0</v>
      </c>
      <c r="RJ303" s="615">
        <v>0</v>
      </c>
      <c r="RK303" s="615">
        <v>0</v>
      </c>
      <c r="RL303" s="615">
        <v>0</v>
      </c>
      <c r="RM303" s="615">
        <v>0</v>
      </c>
      <c r="RN303" s="615">
        <v>0</v>
      </c>
      <c r="RO303" s="615">
        <v>0</v>
      </c>
      <c r="RP303" s="615">
        <v>0</v>
      </c>
      <c r="RQ303" s="615">
        <v>0</v>
      </c>
      <c r="RR303" s="615">
        <v>0</v>
      </c>
      <c r="RS303" s="615">
        <v>0</v>
      </c>
      <c r="RT303" s="615">
        <v>0</v>
      </c>
      <c r="RU303" s="615">
        <v>0</v>
      </c>
      <c r="RV303" s="615">
        <v>0</v>
      </c>
      <c r="RW303" s="615">
        <v>0</v>
      </c>
      <c r="RX303" s="615">
        <v>0</v>
      </c>
      <c r="RY303" s="615">
        <v>0</v>
      </c>
      <c r="RZ303" s="615">
        <v>0</v>
      </c>
      <c r="SA303" s="615">
        <v>0</v>
      </c>
      <c r="SB303" s="615">
        <v>0</v>
      </c>
      <c r="SC303" s="615">
        <v>0</v>
      </c>
      <c r="SD303" s="615">
        <v>0</v>
      </c>
      <c r="SE303" s="615">
        <v>0</v>
      </c>
      <c r="SF303" s="615">
        <v>0</v>
      </c>
      <c r="SG303" s="615">
        <v>0</v>
      </c>
      <c r="SH303" s="615">
        <v>0</v>
      </c>
      <c r="SI303" s="615">
        <v>0</v>
      </c>
      <c r="SJ303" s="615">
        <v>0</v>
      </c>
      <c r="SK303" s="267">
        <f t="shared" si="514"/>
        <v>0</v>
      </c>
      <c r="SL303" s="254"/>
      <c r="SM303" s="242"/>
      <c r="SN303" s="242"/>
      <c r="SO303" s="242"/>
    </row>
    <row r="304" spans="1:509" outlineLevel="2" x14ac:dyDescent="0.35">
      <c r="A304" s="242"/>
      <c r="B304" s="251"/>
      <c r="C304" s="438">
        <f>INT($C$29)+2</f>
        <v>3</v>
      </c>
      <c r="D304" s="267"/>
      <c r="E304" s="316">
        <f t="shared" si="505"/>
        <v>163</v>
      </c>
      <c r="F304" s="322"/>
      <c r="G304" s="322"/>
      <c r="H304" s="267"/>
      <c r="I304" s="546"/>
      <c r="J304" s="546" t="s">
        <v>691</v>
      </c>
      <c r="K304" s="547"/>
      <c r="L304" s="616">
        <v>0</v>
      </c>
      <c r="M304" s="616">
        <v>0</v>
      </c>
      <c r="N304" s="616">
        <v>0</v>
      </c>
      <c r="O304" s="616">
        <v>0</v>
      </c>
      <c r="P304" s="616">
        <v>0</v>
      </c>
      <c r="Q304" s="616">
        <v>0</v>
      </c>
      <c r="R304" s="616">
        <v>0</v>
      </c>
      <c r="S304" s="616">
        <v>0</v>
      </c>
      <c r="T304" s="616">
        <v>0</v>
      </c>
      <c r="U304" s="616">
        <v>0</v>
      </c>
      <c r="V304" s="616">
        <v>0</v>
      </c>
      <c r="W304" s="616">
        <v>0</v>
      </c>
      <c r="X304" s="616">
        <v>0</v>
      </c>
      <c r="Y304" s="616">
        <v>0</v>
      </c>
      <c r="Z304" s="616">
        <v>0</v>
      </c>
      <c r="AA304" s="616">
        <v>0</v>
      </c>
      <c r="AB304" s="616">
        <v>0</v>
      </c>
      <c r="AC304" s="616">
        <v>0</v>
      </c>
      <c r="AD304" s="616">
        <v>0</v>
      </c>
      <c r="AE304" s="616">
        <v>0</v>
      </c>
      <c r="AF304" s="616">
        <v>0</v>
      </c>
      <c r="AG304" s="616">
        <v>0</v>
      </c>
      <c r="AH304" s="616">
        <v>0</v>
      </c>
      <c r="AI304" s="616">
        <v>0</v>
      </c>
      <c r="AJ304" s="616">
        <v>0</v>
      </c>
      <c r="AK304" s="616">
        <v>0</v>
      </c>
      <c r="AL304" s="616">
        <v>0</v>
      </c>
      <c r="AM304" s="616">
        <v>0</v>
      </c>
      <c r="AN304" s="616">
        <v>0</v>
      </c>
      <c r="AO304" s="616">
        <v>0</v>
      </c>
      <c r="AP304" s="616">
        <v>0</v>
      </c>
      <c r="AQ304" s="616">
        <v>0</v>
      </c>
      <c r="AR304" s="616">
        <v>0</v>
      </c>
      <c r="AS304" s="616">
        <v>0</v>
      </c>
      <c r="AT304" s="616">
        <v>0</v>
      </c>
      <c r="AU304" s="616">
        <v>0</v>
      </c>
      <c r="AV304" s="616">
        <v>0</v>
      </c>
      <c r="AW304" s="616">
        <v>0</v>
      </c>
      <c r="AX304" s="616">
        <v>0</v>
      </c>
      <c r="AY304" s="616">
        <v>0</v>
      </c>
      <c r="AZ304" s="616">
        <v>0</v>
      </c>
      <c r="BA304" s="616">
        <v>0</v>
      </c>
      <c r="BB304" s="616">
        <v>0</v>
      </c>
      <c r="BC304" s="616">
        <v>0</v>
      </c>
      <c r="BD304" s="616">
        <v>0</v>
      </c>
      <c r="BE304" s="616">
        <v>0</v>
      </c>
      <c r="BF304" s="616">
        <v>0</v>
      </c>
      <c r="BG304" s="616">
        <v>0</v>
      </c>
      <c r="BH304" s="616">
        <v>0</v>
      </c>
      <c r="BI304" s="616">
        <v>0</v>
      </c>
      <c r="BJ304" s="616">
        <v>0</v>
      </c>
      <c r="BK304" s="616">
        <v>0</v>
      </c>
      <c r="BL304" s="616">
        <v>0</v>
      </c>
      <c r="BM304" s="616">
        <v>0</v>
      </c>
      <c r="BN304" s="616">
        <v>0</v>
      </c>
      <c r="BO304" s="616">
        <v>0</v>
      </c>
      <c r="BP304" s="616">
        <v>0</v>
      </c>
      <c r="BQ304" s="616">
        <v>0</v>
      </c>
      <c r="BR304" s="616">
        <v>0</v>
      </c>
      <c r="BS304" s="616">
        <v>0</v>
      </c>
      <c r="BT304" s="616">
        <v>0</v>
      </c>
      <c r="BU304" s="616">
        <v>0</v>
      </c>
      <c r="BV304" s="616">
        <v>0</v>
      </c>
      <c r="BW304" s="616">
        <v>0</v>
      </c>
      <c r="BX304" s="616">
        <v>0</v>
      </c>
      <c r="BY304" s="616">
        <v>0</v>
      </c>
      <c r="BZ304" s="616">
        <v>0</v>
      </c>
      <c r="CA304" s="616">
        <v>0</v>
      </c>
      <c r="CB304" s="616">
        <v>0</v>
      </c>
      <c r="CC304" s="616">
        <v>0</v>
      </c>
      <c r="CD304" s="616">
        <v>0</v>
      </c>
      <c r="CE304" s="616">
        <v>0</v>
      </c>
      <c r="CF304" s="616">
        <v>0</v>
      </c>
      <c r="CG304" s="616">
        <v>0</v>
      </c>
      <c r="CH304" s="616">
        <v>0</v>
      </c>
      <c r="CI304" s="616">
        <v>0</v>
      </c>
      <c r="CJ304" s="616">
        <v>0</v>
      </c>
      <c r="CK304" s="616">
        <v>0</v>
      </c>
      <c r="CL304" s="616">
        <v>0</v>
      </c>
      <c r="CM304" s="616">
        <v>0</v>
      </c>
      <c r="CN304" s="616">
        <v>0</v>
      </c>
      <c r="CO304" s="616">
        <v>0</v>
      </c>
      <c r="CP304" s="616">
        <v>0</v>
      </c>
      <c r="CQ304" s="616">
        <v>0</v>
      </c>
      <c r="CR304" s="616">
        <v>0</v>
      </c>
      <c r="CS304" s="616">
        <v>0</v>
      </c>
      <c r="CT304" s="616">
        <v>0</v>
      </c>
      <c r="CU304" s="616">
        <v>0</v>
      </c>
      <c r="CV304" s="616">
        <v>0</v>
      </c>
      <c r="CW304" s="616">
        <v>0</v>
      </c>
      <c r="CX304" s="616">
        <v>0</v>
      </c>
      <c r="CY304" s="616">
        <v>0</v>
      </c>
      <c r="CZ304" s="616">
        <v>0</v>
      </c>
      <c r="DA304" s="616">
        <v>0</v>
      </c>
      <c r="DB304" s="616">
        <v>0</v>
      </c>
      <c r="DC304" s="616">
        <v>0</v>
      </c>
      <c r="DD304" s="616">
        <v>0</v>
      </c>
      <c r="DE304" s="616">
        <v>0</v>
      </c>
      <c r="DF304" s="616">
        <v>0</v>
      </c>
      <c r="DG304" s="616">
        <v>0</v>
      </c>
      <c r="DH304" s="616">
        <v>0</v>
      </c>
      <c r="DI304" s="616">
        <v>0</v>
      </c>
      <c r="DJ304" s="616">
        <v>0</v>
      </c>
      <c r="DK304" s="616">
        <v>0</v>
      </c>
      <c r="DL304" s="616">
        <v>0</v>
      </c>
      <c r="DM304" s="616">
        <v>0</v>
      </c>
      <c r="DN304" s="616">
        <v>0</v>
      </c>
      <c r="DO304" s="616">
        <v>0</v>
      </c>
      <c r="DP304" s="616">
        <v>0</v>
      </c>
      <c r="DQ304" s="616">
        <v>0</v>
      </c>
      <c r="DR304" s="616">
        <v>0</v>
      </c>
      <c r="DS304" s="616">
        <v>0</v>
      </c>
      <c r="DT304" s="616">
        <v>0</v>
      </c>
      <c r="DU304" s="616">
        <v>0</v>
      </c>
      <c r="DV304" s="616">
        <v>0</v>
      </c>
      <c r="DW304" s="616">
        <v>0</v>
      </c>
      <c r="DX304" s="616">
        <v>0</v>
      </c>
      <c r="DY304" s="616">
        <v>0</v>
      </c>
      <c r="DZ304" s="616">
        <v>0</v>
      </c>
      <c r="EA304" s="616">
        <v>0</v>
      </c>
      <c r="EB304" s="616">
        <v>0</v>
      </c>
      <c r="EC304" s="616">
        <v>0</v>
      </c>
      <c r="ED304" s="616">
        <v>0</v>
      </c>
      <c r="EE304" s="616">
        <v>0</v>
      </c>
      <c r="EF304" s="616">
        <v>0</v>
      </c>
      <c r="EG304" s="616">
        <v>0</v>
      </c>
      <c r="EH304" s="616">
        <v>0</v>
      </c>
      <c r="EI304" s="616">
        <v>0</v>
      </c>
      <c r="EJ304" s="616">
        <v>0</v>
      </c>
      <c r="EK304" s="616">
        <v>0</v>
      </c>
      <c r="EL304" s="616">
        <v>0</v>
      </c>
      <c r="EM304" s="616">
        <v>0</v>
      </c>
      <c r="EN304" s="616">
        <v>0</v>
      </c>
      <c r="EO304" s="616">
        <v>0</v>
      </c>
      <c r="EP304" s="616">
        <v>0</v>
      </c>
      <c r="EQ304" s="616">
        <v>0</v>
      </c>
      <c r="ER304" s="616">
        <v>0</v>
      </c>
      <c r="ES304" s="616">
        <v>0</v>
      </c>
      <c r="ET304" s="616">
        <v>0</v>
      </c>
      <c r="EU304" s="616">
        <v>0</v>
      </c>
      <c r="EV304" s="616">
        <v>0</v>
      </c>
      <c r="EW304" s="616">
        <v>0</v>
      </c>
      <c r="EX304" s="616">
        <v>0</v>
      </c>
      <c r="EY304" s="616">
        <v>0</v>
      </c>
      <c r="EZ304" s="616">
        <v>0</v>
      </c>
      <c r="FA304" s="616">
        <v>0</v>
      </c>
      <c r="FB304" s="616">
        <v>0</v>
      </c>
      <c r="FC304" s="616">
        <v>0</v>
      </c>
      <c r="FD304" s="616">
        <v>0</v>
      </c>
      <c r="FE304" s="616">
        <v>0</v>
      </c>
      <c r="FF304" s="616">
        <v>0</v>
      </c>
      <c r="FG304" s="616">
        <v>0</v>
      </c>
      <c r="FH304" s="616">
        <v>0</v>
      </c>
      <c r="FI304" s="616">
        <v>0</v>
      </c>
      <c r="FJ304" s="616">
        <v>0</v>
      </c>
      <c r="FK304" s="616">
        <v>0</v>
      </c>
      <c r="FL304" s="616">
        <v>0</v>
      </c>
      <c r="FM304" s="616">
        <v>0</v>
      </c>
      <c r="FN304" s="616">
        <v>0</v>
      </c>
      <c r="FO304" s="616">
        <v>0</v>
      </c>
      <c r="FP304" s="616">
        <v>0</v>
      </c>
      <c r="FQ304" s="616">
        <v>0</v>
      </c>
      <c r="FR304" s="616">
        <v>0</v>
      </c>
      <c r="FS304" s="616">
        <v>0</v>
      </c>
      <c r="FT304" s="616">
        <v>0</v>
      </c>
      <c r="FU304" s="616">
        <v>0</v>
      </c>
      <c r="FV304" s="616">
        <v>0</v>
      </c>
      <c r="FW304" s="616">
        <v>0</v>
      </c>
      <c r="FX304" s="616">
        <v>0</v>
      </c>
      <c r="FY304" s="616">
        <v>0</v>
      </c>
      <c r="FZ304" s="616">
        <v>0</v>
      </c>
      <c r="GA304" s="616">
        <v>0</v>
      </c>
      <c r="GB304" s="616">
        <v>0</v>
      </c>
      <c r="GC304" s="616">
        <v>0</v>
      </c>
      <c r="GD304" s="616">
        <v>0</v>
      </c>
      <c r="GE304" s="616">
        <v>0</v>
      </c>
      <c r="GF304" s="616">
        <v>0</v>
      </c>
      <c r="GG304" s="616">
        <v>0</v>
      </c>
      <c r="GH304" s="616">
        <v>0</v>
      </c>
      <c r="GI304" s="616">
        <v>0</v>
      </c>
      <c r="GJ304" s="616">
        <v>0</v>
      </c>
      <c r="GK304" s="616">
        <v>0</v>
      </c>
      <c r="GL304" s="616">
        <v>0</v>
      </c>
      <c r="GM304" s="616">
        <v>0</v>
      </c>
      <c r="GN304" s="616">
        <v>0</v>
      </c>
      <c r="GO304" s="616">
        <v>0</v>
      </c>
      <c r="GP304" s="616">
        <v>0</v>
      </c>
      <c r="GQ304" s="616">
        <v>0</v>
      </c>
      <c r="GR304" s="616">
        <v>0</v>
      </c>
      <c r="GS304" s="616">
        <v>0</v>
      </c>
      <c r="GT304" s="616">
        <v>0</v>
      </c>
      <c r="GU304" s="616">
        <v>0</v>
      </c>
      <c r="GV304" s="616">
        <v>0</v>
      </c>
      <c r="GW304" s="616">
        <v>0</v>
      </c>
      <c r="GX304" s="616">
        <v>0</v>
      </c>
      <c r="GY304" s="616">
        <v>0</v>
      </c>
      <c r="GZ304" s="616">
        <v>0</v>
      </c>
      <c r="HA304" s="616">
        <v>0</v>
      </c>
      <c r="HB304" s="616">
        <v>0</v>
      </c>
      <c r="HC304" s="616">
        <v>0</v>
      </c>
      <c r="HD304" s="616">
        <v>0</v>
      </c>
      <c r="HE304" s="616">
        <v>0</v>
      </c>
      <c r="HF304" s="616">
        <v>0</v>
      </c>
      <c r="HG304" s="616">
        <v>0</v>
      </c>
      <c r="HH304" s="616">
        <v>0</v>
      </c>
      <c r="HI304" s="616">
        <v>0</v>
      </c>
      <c r="HJ304" s="616">
        <v>0</v>
      </c>
      <c r="HK304" s="616">
        <v>0</v>
      </c>
      <c r="HL304" s="616">
        <v>0</v>
      </c>
      <c r="HM304" s="616">
        <v>0</v>
      </c>
      <c r="HN304" s="616">
        <v>0</v>
      </c>
      <c r="HO304" s="616">
        <v>0</v>
      </c>
      <c r="HP304" s="616">
        <v>0</v>
      </c>
      <c r="HQ304" s="616">
        <v>0</v>
      </c>
      <c r="HR304" s="616">
        <v>0</v>
      </c>
      <c r="HS304" s="616">
        <v>0</v>
      </c>
      <c r="HT304" s="616">
        <v>0</v>
      </c>
      <c r="HU304" s="616">
        <v>0</v>
      </c>
      <c r="HV304" s="616">
        <v>0</v>
      </c>
      <c r="HW304" s="616">
        <v>0</v>
      </c>
      <c r="HX304" s="616">
        <v>0</v>
      </c>
      <c r="HY304" s="616">
        <v>0</v>
      </c>
      <c r="HZ304" s="616">
        <v>0</v>
      </c>
      <c r="IA304" s="616">
        <v>0</v>
      </c>
      <c r="IB304" s="616">
        <v>0</v>
      </c>
      <c r="IC304" s="616">
        <v>0</v>
      </c>
      <c r="ID304" s="616">
        <v>0</v>
      </c>
      <c r="IE304" s="616">
        <v>0</v>
      </c>
      <c r="IF304" s="616">
        <v>0</v>
      </c>
      <c r="IG304" s="616">
        <v>0</v>
      </c>
      <c r="IH304" s="616">
        <v>0</v>
      </c>
      <c r="II304" s="616">
        <v>0</v>
      </c>
      <c r="IJ304" s="616">
        <v>0</v>
      </c>
      <c r="IK304" s="616">
        <v>0</v>
      </c>
      <c r="IL304" s="616">
        <v>0</v>
      </c>
      <c r="IM304" s="616">
        <v>0</v>
      </c>
      <c r="IN304" s="616">
        <v>0</v>
      </c>
      <c r="IO304" s="616">
        <v>0</v>
      </c>
      <c r="IP304" s="616">
        <v>0</v>
      </c>
      <c r="IQ304" s="616">
        <v>0</v>
      </c>
      <c r="IR304" s="616">
        <v>0</v>
      </c>
      <c r="IS304" s="616">
        <v>0</v>
      </c>
      <c r="IT304" s="616">
        <v>0</v>
      </c>
      <c r="IU304" s="616">
        <v>0</v>
      </c>
      <c r="IV304" s="616">
        <v>0</v>
      </c>
      <c r="IW304" s="616">
        <v>0</v>
      </c>
      <c r="IX304" s="616">
        <v>0</v>
      </c>
      <c r="IY304" s="616">
        <v>0</v>
      </c>
      <c r="IZ304" s="616">
        <v>0</v>
      </c>
      <c r="JA304" s="616">
        <v>0</v>
      </c>
      <c r="JB304" s="616">
        <v>0</v>
      </c>
      <c r="JC304" s="616">
        <v>0</v>
      </c>
      <c r="JD304" s="616">
        <v>0</v>
      </c>
      <c r="JE304" s="616">
        <v>0</v>
      </c>
      <c r="JF304" s="616">
        <v>0</v>
      </c>
      <c r="JG304" s="616">
        <v>0</v>
      </c>
      <c r="JH304" s="616">
        <v>0</v>
      </c>
      <c r="JI304" s="616">
        <v>0</v>
      </c>
      <c r="JJ304" s="616">
        <v>0</v>
      </c>
      <c r="JK304" s="616">
        <v>0</v>
      </c>
      <c r="JL304" s="616">
        <v>0</v>
      </c>
      <c r="JM304" s="616">
        <v>0</v>
      </c>
      <c r="JN304" s="616">
        <v>0</v>
      </c>
      <c r="JO304" s="616">
        <v>0</v>
      </c>
      <c r="JP304" s="616">
        <v>0</v>
      </c>
      <c r="JQ304" s="616">
        <v>0</v>
      </c>
      <c r="JR304" s="616">
        <v>0</v>
      </c>
      <c r="JS304" s="616">
        <v>0</v>
      </c>
      <c r="JT304" s="616">
        <v>0</v>
      </c>
      <c r="JU304" s="616">
        <v>0</v>
      </c>
      <c r="JV304" s="616">
        <v>0</v>
      </c>
      <c r="JW304" s="616">
        <v>0</v>
      </c>
      <c r="JX304" s="616">
        <v>0</v>
      </c>
      <c r="JY304" s="616">
        <v>0</v>
      </c>
      <c r="JZ304" s="616">
        <v>0</v>
      </c>
      <c r="KA304" s="616">
        <v>0</v>
      </c>
      <c r="KB304" s="616">
        <v>0</v>
      </c>
      <c r="KC304" s="616">
        <v>0</v>
      </c>
      <c r="KD304" s="616">
        <v>0</v>
      </c>
      <c r="KE304" s="616">
        <v>0</v>
      </c>
      <c r="KF304" s="616">
        <v>0</v>
      </c>
      <c r="KG304" s="616">
        <v>0</v>
      </c>
      <c r="KH304" s="616">
        <v>0</v>
      </c>
      <c r="KI304" s="616">
        <v>0</v>
      </c>
      <c r="KJ304" s="616">
        <v>0</v>
      </c>
      <c r="KK304" s="616">
        <v>0</v>
      </c>
      <c r="KL304" s="616">
        <v>0</v>
      </c>
      <c r="KM304" s="616">
        <v>0</v>
      </c>
      <c r="KN304" s="616">
        <v>0</v>
      </c>
      <c r="KO304" s="616">
        <v>0</v>
      </c>
      <c r="KP304" s="616">
        <v>0</v>
      </c>
      <c r="KQ304" s="616">
        <v>0</v>
      </c>
      <c r="KR304" s="616">
        <v>0</v>
      </c>
      <c r="KS304" s="616">
        <v>0</v>
      </c>
      <c r="KT304" s="616">
        <v>0</v>
      </c>
      <c r="KU304" s="616">
        <v>0</v>
      </c>
      <c r="KV304" s="616">
        <v>0</v>
      </c>
      <c r="KW304" s="616">
        <v>0</v>
      </c>
      <c r="KX304" s="616">
        <v>0</v>
      </c>
      <c r="KY304" s="616">
        <v>0</v>
      </c>
      <c r="KZ304" s="616">
        <v>0</v>
      </c>
      <c r="LA304" s="616">
        <v>0</v>
      </c>
      <c r="LB304" s="616">
        <v>0</v>
      </c>
      <c r="LC304" s="616">
        <v>0</v>
      </c>
      <c r="LD304" s="616">
        <v>0</v>
      </c>
      <c r="LE304" s="616">
        <v>0</v>
      </c>
      <c r="LF304" s="616">
        <v>0</v>
      </c>
      <c r="LG304" s="616">
        <v>0</v>
      </c>
      <c r="LH304" s="616">
        <v>0</v>
      </c>
      <c r="LI304" s="616">
        <v>0</v>
      </c>
      <c r="LJ304" s="616">
        <v>0</v>
      </c>
      <c r="LK304" s="616">
        <v>0</v>
      </c>
      <c r="LL304" s="616">
        <v>0</v>
      </c>
      <c r="LM304" s="616">
        <v>0</v>
      </c>
      <c r="LN304" s="616">
        <v>0</v>
      </c>
      <c r="LO304" s="616">
        <v>0</v>
      </c>
      <c r="LP304" s="616">
        <v>0</v>
      </c>
      <c r="LQ304" s="616">
        <v>0</v>
      </c>
      <c r="LR304" s="616">
        <v>0</v>
      </c>
      <c r="LS304" s="616">
        <v>0</v>
      </c>
      <c r="LT304" s="616">
        <v>0</v>
      </c>
      <c r="LU304" s="616">
        <v>0</v>
      </c>
      <c r="LV304" s="616">
        <v>0</v>
      </c>
      <c r="LW304" s="616">
        <v>0</v>
      </c>
      <c r="LX304" s="616">
        <v>0</v>
      </c>
      <c r="LY304" s="616">
        <v>0</v>
      </c>
      <c r="LZ304" s="616">
        <v>0</v>
      </c>
      <c r="MA304" s="616">
        <v>0</v>
      </c>
      <c r="MB304" s="616">
        <v>0</v>
      </c>
      <c r="MC304" s="616">
        <v>0</v>
      </c>
      <c r="MD304" s="616">
        <v>0</v>
      </c>
      <c r="ME304" s="616">
        <v>0</v>
      </c>
      <c r="MF304" s="616">
        <v>0</v>
      </c>
      <c r="MG304" s="616">
        <v>0</v>
      </c>
      <c r="MH304" s="616">
        <v>0</v>
      </c>
      <c r="MI304" s="616">
        <v>0</v>
      </c>
      <c r="MJ304" s="616">
        <v>0</v>
      </c>
      <c r="MK304" s="616">
        <v>0</v>
      </c>
      <c r="ML304" s="616">
        <v>0</v>
      </c>
      <c r="MM304" s="616">
        <v>0</v>
      </c>
      <c r="MN304" s="616">
        <v>0</v>
      </c>
      <c r="MO304" s="616">
        <v>0</v>
      </c>
      <c r="MP304" s="616">
        <v>0</v>
      </c>
      <c r="MQ304" s="616">
        <v>0</v>
      </c>
      <c r="MR304" s="616">
        <v>0</v>
      </c>
      <c r="MS304" s="616">
        <v>0</v>
      </c>
      <c r="MT304" s="616">
        <v>0</v>
      </c>
      <c r="MU304" s="616">
        <v>0</v>
      </c>
      <c r="MV304" s="616">
        <v>0</v>
      </c>
      <c r="MW304" s="616">
        <v>0</v>
      </c>
      <c r="MX304" s="616">
        <v>0</v>
      </c>
      <c r="MY304" s="616">
        <v>0</v>
      </c>
      <c r="MZ304" s="616">
        <v>0</v>
      </c>
      <c r="NA304" s="616">
        <v>0</v>
      </c>
      <c r="NB304" s="616">
        <v>0</v>
      </c>
      <c r="NC304" s="616">
        <v>0</v>
      </c>
      <c r="ND304" s="616">
        <v>0</v>
      </c>
      <c r="NE304" s="616">
        <v>0</v>
      </c>
      <c r="NF304" s="616">
        <v>0</v>
      </c>
      <c r="NG304" s="616">
        <v>0</v>
      </c>
      <c r="NH304" s="616">
        <v>0</v>
      </c>
      <c r="NI304" s="616">
        <v>0</v>
      </c>
      <c r="NJ304" s="616">
        <v>0</v>
      </c>
      <c r="NK304" s="616">
        <v>0</v>
      </c>
      <c r="NL304" s="616">
        <v>0</v>
      </c>
      <c r="NM304" s="616">
        <v>0</v>
      </c>
      <c r="NN304" s="616">
        <v>0</v>
      </c>
      <c r="NO304" s="616">
        <v>0</v>
      </c>
      <c r="NP304" s="616">
        <v>0</v>
      </c>
      <c r="NQ304" s="616">
        <v>0</v>
      </c>
      <c r="NR304" s="616">
        <v>0</v>
      </c>
      <c r="NS304" s="616">
        <v>0</v>
      </c>
      <c r="NT304" s="616">
        <v>0</v>
      </c>
      <c r="NU304" s="616">
        <v>0</v>
      </c>
      <c r="NV304" s="616">
        <v>0</v>
      </c>
      <c r="NW304" s="616">
        <v>0</v>
      </c>
      <c r="NX304" s="616">
        <v>0</v>
      </c>
      <c r="NY304" s="616">
        <v>0</v>
      </c>
      <c r="NZ304" s="616">
        <v>0</v>
      </c>
      <c r="OA304" s="616">
        <v>0</v>
      </c>
      <c r="OB304" s="616">
        <v>0</v>
      </c>
      <c r="OC304" s="616">
        <v>0</v>
      </c>
      <c r="OD304" s="616">
        <v>0</v>
      </c>
      <c r="OE304" s="616">
        <v>0</v>
      </c>
      <c r="OF304" s="616">
        <v>0</v>
      </c>
      <c r="OG304" s="616">
        <v>0</v>
      </c>
      <c r="OH304" s="616">
        <v>0</v>
      </c>
      <c r="OI304" s="616">
        <v>0</v>
      </c>
      <c r="OJ304" s="616">
        <v>0</v>
      </c>
      <c r="OK304" s="616">
        <v>0</v>
      </c>
      <c r="OL304" s="616">
        <v>0</v>
      </c>
      <c r="OM304" s="616">
        <v>0</v>
      </c>
      <c r="ON304" s="616">
        <v>0</v>
      </c>
      <c r="OO304" s="616">
        <v>0</v>
      </c>
      <c r="OP304" s="616">
        <v>0</v>
      </c>
      <c r="OQ304" s="616">
        <v>0</v>
      </c>
      <c r="OR304" s="616">
        <v>0</v>
      </c>
      <c r="OS304" s="616">
        <v>0</v>
      </c>
      <c r="OT304" s="616">
        <v>0</v>
      </c>
      <c r="OU304" s="616">
        <v>0</v>
      </c>
      <c r="OV304" s="616">
        <v>0</v>
      </c>
      <c r="OW304" s="616">
        <v>0</v>
      </c>
      <c r="OX304" s="616">
        <v>0</v>
      </c>
      <c r="OY304" s="616">
        <v>0</v>
      </c>
      <c r="OZ304" s="616">
        <v>0</v>
      </c>
      <c r="PA304" s="616">
        <v>0</v>
      </c>
      <c r="PB304" s="616">
        <v>0</v>
      </c>
      <c r="PC304" s="616">
        <v>0</v>
      </c>
      <c r="PD304" s="616">
        <v>0</v>
      </c>
      <c r="PE304" s="616">
        <v>0</v>
      </c>
      <c r="PF304" s="616">
        <v>0</v>
      </c>
      <c r="PG304" s="616">
        <v>0</v>
      </c>
      <c r="PH304" s="616">
        <v>0</v>
      </c>
      <c r="PI304" s="616">
        <v>0</v>
      </c>
      <c r="PJ304" s="616">
        <v>0</v>
      </c>
      <c r="PK304" s="616">
        <v>0</v>
      </c>
      <c r="PL304" s="616">
        <v>0</v>
      </c>
      <c r="PM304" s="616">
        <v>0</v>
      </c>
      <c r="PN304" s="616">
        <v>0</v>
      </c>
      <c r="PO304" s="616">
        <v>0</v>
      </c>
      <c r="PP304" s="616">
        <v>0</v>
      </c>
      <c r="PQ304" s="616">
        <v>0</v>
      </c>
      <c r="PR304" s="616">
        <v>0</v>
      </c>
      <c r="PS304" s="616">
        <v>0</v>
      </c>
      <c r="PT304" s="616">
        <v>0</v>
      </c>
      <c r="PU304" s="616">
        <v>0</v>
      </c>
      <c r="PV304" s="616">
        <v>0</v>
      </c>
      <c r="PW304" s="616">
        <v>0</v>
      </c>
      <c r="PX304" s="616">
        <v>0</v>
      </c>
      <c r="PY304" s="616">
        <v>0</v>
      </c>
      <c r="PZ304" s="616">
        <v>0</v>
      </c>
      <c r="QA304" s="616">
        <v>0</v>
      </c>
      <c r="QB304" s="616">
        <v>0</v>
      </c>
      <c r="QC304" s="616">
        <v>0</v>
      </c>
      <c r="QD304" s="616">
        <v>0</v>
      </c>
      <c r="QE304" s="616">
        <v>0</v>
      </c>
      <c r="QF304" s="616">
        <v>0</v>
      </c>
      <c r="QG304" s="616">
        <v>0</v>
      </c>
      <c r="QH304" s="616">
        <v>0</v>
      </c>
      <c r="QI304" s="616">
        <v>0</v>
      </c>
      <c r="QJ304" s="616">
        <v>0</v>
      </c>
      <c r="QK304" s="616">
        <v>0</v>
      </c>
      <c r="QL304" s="616">
        <v>0</v>
      </c>
      <c r="QM304" s="616">
        <v>0</v>
      </c>
      <c r="QN304" s="616">
        <v>0</v>
      </c>
      <c r="QO304" s="616">
        <v>0</v>
      </c>
      <c r="QP304" s="616">
        <v>0</v>
      </c>
      <c r="QQ304" s="616">
        <v>0</v>
      </c>
      <c r="QR304" s="616">
        <v>0</v>
      </c>
      <c r="QS304" s="616">
        <v>0</v>
      </c>
      <c r="QT304" s="616">
        <v>0</v>
      </c>
      <c r="QU304" s="616">
        <v>0</v>
      </c>
      <c r="QV304" s="616">
        <v>0</v>
      </c>
      <c r="QW304" s="616">
        <v>0</v>
      </c>
      <c r="QX304" s="616">
        <v>0</v>
      </c>
      <c r="QY304" s="616">
        <v>0</v>
      </c>
      <c r="QZ304" s="616">
        <v>0</v>
      </c>
      <c r="RA304" s="616">
        <v>0</v>
      </c>
      <c r="RB304" s="616">
        <v>0</v>
      </c>
      <c r="RC304" s="616">
        <v>0</v>
      </c>
      <c r="RD304" s="616">
        <v>0</v>
      </c>
      <c r="RE304" s="616">
        <v>0</v>
      </c>
      <c r="RF304" s="616">
        <v>0</v>
      </c>
      <c r="RG304" s="616">
        <v>0</v>
      </c>
      <c r="RH304" s="616">
        <v>0</v>
      </c>
      <c r="RI304" s="616">
        <v>0</v>
      </c>
      <c r="RJ304" s="616">
        <v>0</v>
      </c>
      <c r="RK304" s="616">
        <v>0</v>
      </c>
      <c r="RL304" s="616">
        <v>0</v>
      </c>
      <c r="RM304" s="616">
        <v>0</v>
      </c>
      <c r="RN304" s="616">
        <v>0</v>
      </c>
      <c r="RO304" s="616">
        <v>0</v>
      </c>
      <c r="RP304" s="616">
        <v>0</v>
      </c>
      <c r="RQ304" s="616">
        <v>0</v>
      </c>
      <c r="RR304" s="616">
        <v>0</v>
      </c>
      <c r="RS304" s="616">
        <v>0</v>
      </c>
      <c r="RT304" s="616">
        <v>0</v>
      </c>
      <c r="RU304" s="616">
        <v>0</v>
      </c>
      <c r="RV304" s="616">
        <v>0</v>
      </c>
      <c r="RW304" s="616">
        <v>0</v>
      </c>
      <c r="RX304" s="616">
        <v>0</v>
      </c>
      <c r="RY304" s="616">
        <v>0</v>
      </c>
      <c r="RZ304" s="616">
        <v>0</v>
      </c>
      <c r="SA304" s="616">
        <v>0</v>
      </c>
      <c r="SB304" s="616">
        <v>0</v>
      </c>
      <c r="SC304" s="616">
        <v>0</v>
      </c>
      <c r="SD304" s="616">
        <v>0</v>
      </c>
      <c r="SE304" s="616">
        <v>0</v>
      </c>
      <c r="SF304" s="616">
        <v>0</v>
      </c>
      <c r="SG304" s="616">
        <v>0</v>
      </c>
      <c r="SH304" s="616">
        <v>0</v>
      </c>
      <c r="SI304" s="616">
        <v>0</v>
      </c>
      <c r="SJ304" s="616">
        <v>0</v>
      </c>
      <c r="SK304" s="267">
        <f t="shared" si="514"/>
        <v>0</v>
      </c>
      <c r="SL304" s="254"/>
      <c r="SM304" s="242"/>
      <c r="SN304" s="242"/>
      <c r="SO304" s="242"/>
    </row>
    <row r="305" spans="1:509" outlineLevel="2" x14ac:dyDescent="0.35">
      <c r="A305" s="242"/>
      <c r="B305" s="251"/>
      <c r="C305" s="438">
        <f>INT($C$29)+2</f>
        <v>3</v>
      </c>
      <c r="D305" s="267"/>
      <c r="E305" s="316">
        <f t="shared" si="505"/>
        <v>164</v>
      </c>
      <c r="F305" s="322"/>
      <c r="G305" s="322"/>
      <c r="H305" s="267"/>
      <c r="I305" s="454"/>
      <c r="J305" s="454" t="s">
        <v>692</v>
      </c>
      <c r="K305" s="454"/>
      <c r="L305" s="612">
        <v>0</v>
      </c>
      <c r="M305" s="612">
        <v>0</v>
      </c>
      <c r="N305" s="612">
        <v>0</v>
      </c>
      <c r="O305" s="612">
        <v>0</v>
      </c>
      <c r="P305" s="612">
        <v>0</v>
      </c>
      <c r="Q305" s="612">
        <v>0</v>
      </c>
      <c r="R305" s="612">
        <v>0</v>
      </c>
      <c r="S305" s="612">
        <v>0</v>
      </c>
      <c r="T305" s="612">
        <v>0</v>
      </c>
      <c r="U305" s="612">
        <v>0</v>
      </c>
      <c r="V305" s="612">
        <v>0</v>
      </c>
      <c r="W305" s="612">
        <v>0</v>
      </c>
      <c r="X305" s="612">
        <v>0</v>
      </c>
      <c r="Y305" s="612">
        <v>0</v>
      </c>
      <c r="Z305" s="612">
        <v>0</v>
      </c>
      <c r="AA305" s="612">
        <v>0</v>
      </c>
      <c r="AB305" s="612">
        <v>0</v>
      </c>
      <c r="AC305" s="612">
        <v>0</v>
      </c>
      <c r="AD305" s="612">
        <v>0</v>
      </c>
      <c r="AE305" s="612">
        <v>0</v>
      </c>
      <c r="AF305" s="612">
        <v>0</v>
      </c>
      <c r="AG305" s="612">
        <v>0</v>
      </c>
      <c r="AH305" s="612">
        <v>0</v>
      </c>
      <c r="AI305" s="612">
        <v>0</v>
      </c>
      <c r="AJ305" s="612">
        <v>0</v>
      </c>
      <c r="AK305" s="612">
        <v>0</v>
      </c>
      <c r="AL305" s="612">
        <v>0</v>
      </c>
      <c r="AM305" s="612">
        <v>0</v>
      </c>
      <c r="AN305" s="612">
        <v>0</v>
      </c>
      <c r="AO305" s="612">
        <v>0</v>
      </c>
      <c r="AP305" s="612">
        <v>0</v>
      </c>
      <c r="AQ305" s="612">
        <v>0</v>
      </c>
      <c r="AR305" s="612">
        <v>0</v>
      </c>
      <c r="AS305" s="612">
        <v>0</v>
      </c>
      <c r="AT305" s="612">
        <v>0</v>
      </c>
      <c r="AU305" s="612">
        <v>0</v>
      </c>
      <c r="AV305" s="612">
        <v>0</v>
      </c>
      <c r="AW305" s="612">
        <v>0</v>
      </c>
      <c r="AX305" s="612">
        <v>0</v>
      </c>
      <c r="AY305" s="612">
        <v>0</v>
      </c>
      <c r="AZ305" s="612">
        <v>0</v>
      </c>
      <c r="BA305" s="612">
        <v>0</v>
      </c>
      <c r="BB305" s="612">
        <v>0</v>
      </c>
      <c r="BC305" s="612">
        <v>0</v>
      </c>
      <c r="BD305" s="612">
        <v>0</v>
      </c>
      <c r="BE305" s="612">
        <v>0</v>
      </c>
      <c r="BF305" s="612">
        <v>0</v>
      </c>
      <c r="BG305" s="612">
        <v>0</v>
      </c>
      <c r="BH305" s="612">
        <v>0</v>
      </c>
      <c r="BI305" s="612">
        <v>0</v>
      </c>
      <c r="BJ305" s="612">
        <v>0</v>
      </c>
      <c r="BK305" s="612">
        <v>0</v>
      </c>
      <c r="BL305" s="612">
        <v>0</v>
      </c>
      <c r="BM305" s="612">
        <v>0</v>
      </c>
      <c r="BN305" s="612">
        <v>0</v>
      </c>
      <c r="BO305" s="612">
        <v>0</v>
      </c>
      <c r="BP305" s="612">
        <v>0</v>
      </c>
      <c r="BQ305" s="612">
        <v>0</v>
      </c>
      <c r="BR305" s="612">
        <v>0</v>
      </c>
      <c r="BS305" s="612">
        <v>0</v>
      </c>
      <c r="BT305" s="612">
        <v>0</v>
      </c>
      <c r="BU305" s="612">
        <v>0</v>
      </c>
      <c r="BV305" s="612">
        <v>0</v>
      </c>
      <c r="BW305" s="612">
        <v>0</v>
      </c>
      <c r="BX305" s="612">
        <v>0</v>
      </c>
      <c r="BY305" s="612">
        <v>0</v>
      </c>
      <c r="BZ305" s="612">
        <v>0</v>
      </c>
      <c r="CA305" s="612">
        <v>0</v>
      </c>
      <c r="CB305" s="612">
        <v>0</v>
      </c>
      <c r="CC305" s="612">
        <v>0</v>
      </c>
      <c r="CD305" s="612">
        <v>0</v>
      </c>
      <c r="CE305" s="612">
        <v>0</v>
      </c>
      <c r="CF305" s="612">
        <v>0</v>
      </c>
      <c r="CG305" s="612">
        <v>0</v>
      </c>
      <c r="CH305" s="612">
        <v>0</v>
      </c>
      <c r="CI305" s="612">
        <v>0</v>
      </c>
      <c r="CJ305" s="612">
        <v>0</v>
      </c>
      <c r="CK305" s="612">
        <v>0</v>
      </c>
      <c r="CL305" s="612">
        <v>0</v>
      </c>
      <c r="CM305" s="612">
        <v>0</v>
      </c>
      <c r="CN305" s="612">
        <v>0</v>
      </c>
      <c r="CO305" s="612">
        <v>0</v>
      </c>
      <c r="CP305" s="612">
        <v>0</v>
      </c>
      <c r="CQ305" s="612">
        <v>0</v>
      </c>
      <c r="CR305" s="612">
        <v>0</v>
      </c>
      <c r="CS305" s="612">
        <v>0</v>
      </c>
      <c r="CT305" s="612">
        <v>0</v>
      </c>
      <c r="CU305" s="612">
        <v>0</v>
      </c>
      <c r="CV305" s="612">
        <v>0</v>
      </c>
      <c r="CW305" s="612">
        <v>0</v>
      </c>
      <c r="CX305" s="612">
        <v>0</v>
      </c>
      <c r="CY305" s="612">
        <v>0</v>
      </c>
      <c r="CZ305" s="612">
        <v>0</v>
      </c>
      <c r="DA305" s="612">
        <v>0</v>
      </c>
      <c r="DB305" s="612">
        <v>0</v>
      </c>
      <c r="DC305" s="612">
        <v>0</v>
      </c>
      <c r="DD305" s="612">
        <v>0</v>
      </c>
      <c r="DE305" s="612">
        <v>0</v>
      </c>
      <c r="DF305" s="612">
        <v>0</v>
      </c>
      <c r="DG305" s="612">
        <v>0</v>
      </c>
      <c r="DH305" s="612">
        <v>0</v>
      </c>
      <c r="DI305" s="612">
        <v>0</v>
      </c>
      <c r="DJ305" s="612">
        <v>0</v>
      </c>
      <c r="DK305" s="612">
        <v>0</v>
      </c>
      <c r="DL305" s="612">
        <v>0</v>
      </c>
      <c r="DM305" s="612">
        <v>0</v>
      </c>
      <c r="DN305" s="612">
        <v>0</v>
      </c>
      <c r="DO305" s="612">
        <v>0</v>
      </c>
      <c r="DP305" s="612">
        <v>0</v>
      </c>
      <c r="DQ305" s="612">
        <v>0</v>
      </c>
      <c r="DR305" s="612">
        <v>0</v>
      </c>
      <c r="DS305" s="612">
        <v>0</v>
      </c>
      <c r="DT305" s="612">
        <v>0</v>
      </c>
      <c r="DU305" s="612">
        <v>0</v>
      </c>
      <c r="DV305" s="612">
        <v>0</v>
      </c>
      <c r="DW305" s="612">
        <v>0</v>
      </c>
      <c r="DX305" s="612">
        <v>0</v>
      </c>
      <c r="DY305" s="612">
        <v>0</v>
      </c>
      <c r="DZ305" s="612">
        <v>0</v>
      </c>
      <c r="EA305" s="612">
        <v>0</v>
      </c>
      <c r="EB305" s="612">
        <v>0</v>
      </c>
      <c r="EC305" s="612">
        <v>0</v>
      </c>
      <c r="ED305" s="612">
        <v>0</v>
      </c>
      <c r="EE305" s="612">
        <v>0</v>
      </c>
      <c r="EF305" s="612">
        <v>0</v>
      </c>
      <c r="EG305" s="612">
        <v>0</v>
      </c>
      <c r="EH305" s="612">
        <v>0</v>
      </c>
      <c r="EI305" s="612">
        <v>0</v>
      </c>
      <c r="EJ305" s="612">
        <v>0</v>
      </c>
      <c r="EK305" s="612">
        <v>0</v>
      </c>
      <c r="EL305" s="612">
        <v>0</v>
      </c>
      <c r="EM305" s="612">
        <v>0</v>
      </c>
      <c r="EN305" s="612">
        <v>0</v>
      </c>
      <c r="EO305" s="612">
        <v>0</v>
      </c>
      <c r="EP305" s="612">
        <v>0</v>
      </c>
      <c r="EQ305" s="612">
        <v>0</v>
      </c>
      <c r="ER305" s="612">
        <v>0</v>
      </c>
      <c r="ES305" s="612">
        <v>0</v>
      </c>
      <c r="ET305" s="612">
        <v>0</v>
      </c>
      <c r="EU305" s="612">
        <v>0</v>
      </c>
      <c r="EV305" s="612">
        <v>0</v>
      </c>
      <c r="EW305" s="612">
        <v>0</v>
      </c>
      <c r="EX305" s="612">
        <v>0</v>
      </c>
      <c r="EY305" s="612">
        <v>0</v>
      </c>
      <c r="EZ305" s="612">
        <v>0</v>
      </c>
      <c r="FA305" s="612">
        <v>0</v>
      </c>
      <c r="FB305" s="612">
        <v>0</v>
      </c>
      <c r="FC305" s="612">
        <v>0</v>
      </c>
      <c r="FD305" s="612">
        <v>0</v>
      </c>
      <c r="FE305" s="612">
        <v>0</v>
      </c>
      <c r="FF305" s="612">
        <v>0</v>
      </c>
      <c r="FG305" s="612">
        <v>0</v>
      </c>
      <c r="FH305" s="612">
        <v>0</v>
      </c>
      <c r="FI305" s="612">
        <v>0</v>
      </c>
      <c r="FJ305" s="612">
        <v>0</v>
      </c>
      <c r="FK305" s="612">
        <v>0</v>
      </c>
      <c r="FL305" s="612">
        <v>0</v>
      </c>
      <c r="FM305" s="612">
        <v>0</v>
      </c>
      <c r="FN305" s="612">
        <v>0</v>
      </c>
      <c r="FO305" s="612">
        <v>0</v>
      </c>
      <c r="FP305" s="612">
        <v>0</v>
      </c>
      <c r="FQ305" s="612">
        <v>0</v>
      </c>
      <c r="FR305" s="612">
        <v>0</v>
      </c>
      <c r="FS305" s="612">
        <v>0</v>
      </c>
      <c r="FT305" s="612">
        <v>0</v>
      </c>
      <c r="FU305" s="612">
        <v>0</v>
      </c>
      <c r="FV305" s="612">
        <v>0</v>
      </c>
      <c r="FW305" s="612">
        <v>0</v>
      </c>
      <c r="FX305" s="612">
        <v>0</v>
      </c>
      <c r="FY305" s="612">
        <v>0</v>
      </c>
      <c r="FZ305" s="612">
        <v>0</v>
      </c>
      <c r="GA305" s="612">
        <v>0</v>
      </c>
      <c r="GB305" s="612">
        <v>0</v>
      </c>
      <c r="GC305" s="612">
        <v>0</v>
      </c>
      <c r="GD305" s="612">
        <v>0</v>
      </c>
      <c r="GE305" s="612">
        <v>0</v>
      </c>
      <c r="GF305" s="612">
        <v>0</v>
      </c>
      <c r="GG305" s="612">
        <v>0</v>
      </c>
      <c r="GH305" s="612">
        <v>0</v>
      </c>
      <c r="GI305" s="612">
        <v>0</v>
      </c>
      <c r="GJ305" s="612">
        <v>0</v>
      </c>
      <c r="GK305" s="612">
        <v>0</v>
      </c>
      <c r="GL305" s="612">
        <v>0</v>
      </c>
      <c r="GM305" s="612">
        <v>0</v>
      </c>
      <c r="GN305" s="612">
        <v>0</v>
      </c>
      <c r="GO305" s="612">
        <v>0</v>
      </c>
      <c r="GP305" s="612">
        <v>0</v>
      </c>
      <c r="GQ305" s="612">
        <v>0</v>
      </c>
      <c r="GR305" s="612">
        <v>0</v>
      </c>
      <c r="GS305" s="612">
        <v>0</v>
      </c>
      <c r="GT305" s="612">
        <v>0</v>
      </c>
      <c r="GU305" s="612">
        <v>0</v>
      </c>
      <c r="GV305" s="612">
        <v>0</v>
      </c>
      <c r="GW305" s="612">
        <v>0</v>
      </c>
      <c r="GX305" s="612">
        <v>0</v>
      </c>
      <c r="GY305" s="612">
        <v>0</v>
      </c>
      <c r="GZ305" s="612">
        <v>0</v>
      </c>
      <c r="HA305" s="612">
        <v>0</v>
      </c>
      <c r="HB305" s="612">
        <v>0</v>
      </c>
      <c r="HC305" s="612">
        <v>0</v>
      </c>
      <c r="HD305" s="612">
        <v>0</v>
      </c>
      <c r="HE305" s="612">
        <v>0</v>
      </c>
      <c r="HF305" s="612">
        <v>0</v>
      </c>
      <c r="HG305" s="612">
        <v>0</v>
      </c>
      <c r="HH305" s="612">
        <v>0</v>
      </c>
      <c r="HI305" s="612">
        <v>0</v>
      </c>
      <c r="HJ305" s="612">
        <v>0</v>
      </c>
      <c r="HK305" s="612">
        <v>0</v>
      </c>
      <c r="HL305" s="612">
        <v>0</v>
      </c>
      <c r="HM305" s="612">
        <v>0</v>
      </c>
      <c r="HN305" s="612">
        <v>0</v>
      </c>
      <c r="HO305" s="612">
        <v>0</v>
      </c>
      <c r="HP305" s="612">
        <v>0</v>
      </c>
      <c r="HQ305" s="612">
        <v>0</v>
      </c>
      <c r="HR305" s="612">
        <v>0</v>
      </c>
      <c r="HS305" s="612">
        <v>0</v>
      </c>
      <c r="HT305" s="612">
        <v>0</v>
      </c>
      <c r="HU305" s="612">
        <v>0</v>
      </c>
      <c r="HV305" s="612">
        <v>0</v>
      </c>
      <c r="HW305" s="612">
        <v>0</v>
      </c>
      <c r="HX305" s="612">
        <v>0</v>
      </c>
      <c r="HY305" s="612">
        <v>0</v>
      </c>
      <c r="HZ305" s="612">
        <v>0</v>
      </c>
      <c r="IA305" s="612">
        <v>0</v>
      </c>
      <c r="IB305" s="612">
        <v>0</v>
      </c>
      <c r="IC305" s="612">
        <v>0</v>
      </c>
      <c r="ID305" s="612">
        <v>0</v>
      </c>
      <c r="IE305" s="612">
        <v>0</v>
      </c>
      <c r="IF305" s="612">
        <v>0</v>
      </c>
      <c r="IG305" s="612">
        <v>0</v>
      </c>
      <c r="IH305" s="612">
        <v>0</v>
      </c>
      <c r="II305" s="612">
        <v>0</v>
      </c>
      <c r="IJ305" s="612">
        <v>0</v>
      </c>
      <c r="IK305" s="612">
        <v>0</v>
      </c>
      <c r="IL305" s="612">
        <v>0</v>
      </c>
      <c r="IM305" s="612">
        <v>0</v>
      </c>
      <c r="IN305" s="612">
        <v>0</v>
      </c>
      <c r="IO305" s="612">
        <v>0</v>
      </c>
      <c r="IP305" s="612">
        <v>0</v>
      </c>
      <c r="IQ305" s="612">
        <v>0</v>
      </c>
      <c r="IR305" s="612">
        <v>0</v>
      </c>
      <c r="IS305" s="612">
        <v>0</v>
      </c>
      <c r="IT305" s="612">
        <v>0</v>
      </c>
      <c r="IU305" s="612">
        <v>0</v>
      </c>
      <c r="IV305" s="612">
        <v>0</v>
      </c>
      <c r="IW305" s="612">
        <v>0</v>
      </c>
      <c r="IX305" s="612">
        <v>0</v>
      </c>
      <c r="IY305" s="612">
        <v>0</v>
      </c>
      <c r="IZ305" s="612">
        <v>0</v>
      </c>
      <c r="JA305" s="612">
        <v>0</v>
      </c>
      <c r="JB305" s="612">
        <v>0</v>
      </c>
      <c r="JC305" s="612">
        <v>0</v>
      </c>
      <c r="JD305" s="612">
        <v>0</v>
      </c>
      <c r="JE305" s="612">
        <v>0</v>
      </c>
      <c r="JF305" s="612">
        <v>0</v>
      </c>
      <c r="JG305" s="612">
        <v>0</v>
      </c>
      <c r="JH305" s="612">
        <v>0</v>
      </c>
      <c r="JI305" s="612">
        <v>0</v>
      </c>
      <c r="JJ305" s="612">
        <v>0</v>
      </c>
      <c r="JK305" s="612">
        <v>0</v>
      </c>
      <c r="JL305" s="612">
        <v>0</v>
      </c>
      <c r="JM305" s="612">
        <v>0</v>
      </c>
      <c r="JN305" s="612">
        <v>0</v>
      </c>
      <c r="JO305" s="612">
        <v>0</v>
      </c>
      <c r="JP305" s="612">
        <v>0</v>
      </c>
      <c r="JQ305" s="612">
        <v>0</v>
      </c>
      <c r="JR305" s="612">
        <v>0</v>
      </c>
      <c r="JS305" s="612">
        <v>0</v>
      </c>
      <c r="JT305" s="612">
        <v>0</v>
      </c>
      <c r="JU305" s="612">
        <v>0</v>
      </c>
      <c r="JV305" s="612">
        <v>0</v>
      </c>
      <c r="JW305" s="612">
        <v>0</v>
      </c>
      <c r="JX305" s="612">
        <v>0</v>
      </c>
      <c r="JY305" s="612">
        <v>0</v>
      </c>
      <c r="JZ305" s="612">
        <v>0</v>
      </c>
      <c r="KA305" s="612">
        <v>0</v>
      </c>
      <c r="KB305" s="612">
        <v>0</v>
      </c>
      <c r="KC305" s="612">
        <v>0</v>
      </c>
      <c r="KD305" s="612">
        <v>0</v>
      </c>
      <c r="KE305" s="612">
        <v>0</v>
      </c>
      <c r="KF305" s="612">
        <v>0</v>
      </c>
      <c r="KG305" s="612">
        <v>0</v>
      </c>
      <c r="KH305" s="612">
        <v>0</v>
      </c>
      <c r="KI305" s="612">
        <v>0</v>
      </c>
      <c r="KJ305" s="612">
        <v>0</v>
      </c>
      <c r="KK305" s="612">
        <v>0</v>
      </c>
      <c r="KL305" s="612">
        <v>0</v>
      </c>
      <c r="KM305" s="612">
        <v>0</v>
      </c>
      <c r="KN305" s="612">
        <v>0</v>
      </c>
      <c r="KO305" s="612">
        <v>0</v>
      </c>
      <c r="KP305" s="612">
        <v>0</v>
      </c>
      <c r="KQ305" s="612">
        <v>0</v>
      </c>
      <c r="KR305" s="612">
        <v>0</v>
      </c>
      <c r="KS305" s="612">
        <v>0</v>
      </c>
      <c r="KT305" s="612">
        <v>0</v>
      </c>
      <c r="KU305" s="612">
        <v>0</v>
      </c>
      <c r="KV305" s="612">
        <v>0</v>
      </c>
      <c r="KW305" s="612">
        <v>0</v>
      </c>
      <c r="KX305" s="612">
        <v>0</v>
      </c>
      <c r="KY305" s="612">
        <v>0</v>
      </c>
      <c r="KZ305" s="612">
        <v>0</v>
      </c>
      <c r="LA305" s="612">
        <v>0</v>
      </c>
      <c r="LB305" s="612">
        <v>0</v>
      </c>
      <c r="LC305" s="612">
        <v>0</v>
      </c>
      <c r="LD305" s="612">
        <v>0</v>
      </c>
      <c r="LE305" s="612">
        <v>0</v>
      </c>
      <c r="LF305" s="612">
        <v>0</v>
      </c>
      <c r="LG305" s="612">
        <v>0</v>
      </c>
      <c r="LH305" s="612">
        <v>0</v>
      </c>
      <c r="LI305" s="612">
        <v>0</v>
      </c>
      <c r="LJ305" s="612">
        <v>0</v>
      </c>
      <c r="LK305" s="612">
        <v>0</v>
      </c>
      <c r="LL305" s="612">
        <v>0</v>
      </c>
      <c r="LM305" s="612">
        <v>0</v>
      </c>
      <c r="LN305" s="612">
        <v>0</v>
      </c>
      <c r="LO305" s="612">
        <v>0</v>
      </c>
      <c r="LP305" s="612">
        <v>0</v>
      </c>
      <c r="LQ305" s="612">
        <v>0</v>
      </c>
      <c r="LR305" s="612">
        <v>0</v>
      </c>
      <c r="LS305" s="612">
        <v>0</v>
      </c>
      <c r="LT305" s="612">
        <v>0</v>
      </c>
      <c r="LU305" s="612">
        <v>0</v>
      </c>
      <c r="LV305" s="612">
        <v>0</v>
      </c>
      <c r="LW305" s="612">
        <v>0</v>
      </c>
      <c r="LX305" s="612">
        <v>0</v>
      </c>
      <c r="LY305" s="612">
        <v>0</v>
      </c>
      <c r="LZ305" s="612">
        <v>0</v>
      </c>
      <c r="MA305" s="612">
        <v>0</v>
      </c>
      <c r="MB305" s="612">
        <v>0</v>
      </c>
      <c r="MC305" s="612">
        <v>0</v>
      </c>
      <c r="MD305" s="612">
        <v>0</v>
      </c>
      <c r="ME305" s="612">
        <v>0</v>
      </c>
      <c r="MF305" s="612">
        <v>0</v>
      </c>
      <c r="MG305" s="612">
        <v>0</v>
      </c>
      <c r="MH305" s="612">
        <v>0</v>
      </c>
      <c r="MI305" s="612">
        <v>0</v>
      </c>
      <c r="MJ305" s="612">
        <v>0</v>
      </c>
      <c r="MK305" s="612">
        <v>0</v>
      </c>
      <c r="ML305" s="612">
        <v>0</v>
      </c>
      <c r="MM305" s="612">
        <v>0</v>
      </c>
      <c r="MN305" s="612">
        <v>0</v>
      </c>
      <c r="MO305" s="612">
        <v>0</v>
      </c>
      <c r="MP305" s="612">
        <v>0</v>
      </c>
      <c r="MQ305" s="612">
        <v>0</v>
      </c>
      <c r="MR305" s="612">
        <v>0</v>
      </c>
      <c r="MS305" s="612">
        <v>0</v>
      </c>
      <c r="MT305" s="612">
        <v>0</v>
      </c>
      <c r="MU305" s="612">
        <v>0</v>
      </c>
      <c r="MV305" s="612">
        <v>0</v>
      </c>
      <c r="MW305" s="612">
        <v>0</v>
      </c>
      <c r="MX305" s="612">
        <v>0</v>
      </c>
      <c r="MY305" s="612">
        <v>0</v>
      </c>
      <c r="MZ305" s="612">
        <v>0</v>
      </c>
      <c r="NA305" s="612">
        <v>0</v>
      </c>
      <c r="NB305" s="612">
        <v>0</v>
      </c>
      <c r="NC305" s="612">
        <v>0</v>
      </c>
      <c r="ND305" s="612">
        <v>0</v>
      </c>
      <c r="NE305" s="612">
        <v>0</v>
      </c>
      <c r="NF305" s="612">
        <v>0</v>
      </c>
      <c r="NG305" s="612">
        <v>0</v>
      </c>
      <c r="NH305" s="612">
        <v>0</v>
      </c>
      <c r="NI305" s="612">
        <v>0</v>
      </c>
      <c r="NJ305" s="612">
        <v>0</v>
      </c>
      <c r="NK305" s="612">
        <v>0</v>
      </c>
      <c r="NL305" s="612">
        <v>0</v>
      </c>
      <c r="NM305" s="612">
        <v>0</v>
      </c>
      <c r="NN305" s="612">
        <v>0</v>
      </c>
      <c r="NO305" s="612">
        <v>0</v>
      </c>
      <c r="NP305" s="612">
        <v>0</v>
      </c>
      <c r="NQ305" s="612">
        <v>0</v>
      </c>
      <c r="NR305" s="612">
        <v>0</v>
      </c>
      <c r="NS305" s="612">
        <v>0</v>
      </c>
      <c r="NT305" s="612">
        <v>0</v>
      </c>
      <c r="NU305" s="612">
        <v>0</v>
      </c>
      <c r="NV305" s="612">
        <v>0</v>
      </c>
      <c r="NW305" s="612">
        <v>0</v>
      </c>
      <c r="NX305" s="612">
        <v>0</v>
      </c>
      <c r="NY305" s="612">
        <v>0</v>
      </c>
      <c r="NZ305" s="612">
        <v>0</v>
      </c>
      <c r="OA305" s="612">
        <v>0</v>
      </c>
      <c r="OB305" s="612">
        <v>0</v>
      </c>
      <c r="OC305" s="612">
        <v>0</v>
      </c>
      <c r="OD305" s="612">
        <v>0</v>
      </c>
      <c r="OE305" s="612">
        <v>0</v>
      </c>
      <c r="OF305" s="612">
        <v>0</v>
      </c>
      <c r="OG305" s="612">
        <v>0</v>
      </c>
      <c r="OH305" s="612">
        <v>0</v>
      </c>
      <c r="OI305" s="612">
        <v>0</v>
      </c>
      <c r="OJ305" s="612">
        <v>0</v>
      </c>
      <c r="OK305" s="612">
        <v>0</v>
      </c>
      <c r="OL305" s="612">
        <v>0</v>
      </c>
      <c r="OM305" s="612">
        <v>0</v>
      </c>
      <c r="ON305" s="612">
        <v>0</v>
      </c>
      <c r="OO305" s="612">
        <v>0</v>
      </c>
      <c r="OP305" s="612">
        <v>0</v>
      </c>
      <c r="OQ305" s="612">
        <v>0</v>
      </c>
      <c r="OR305" s="612">
        <v>0</v>
      </c>
      <c r="OS305" s="612">
        <v>0</v>
      </c>
      <c r="OT305" s="612">
        <v>0</v>
      </c>
      <c r="OU305" s="612">
        <v>0</v>
      </c>
      <c r="OV305" s="612">
        <v>0</v>
      </c>
      <c r="OW305" s="612">
        <v>0</v>
      </c>
      <c r="OX305" s="612">
        <v>0</v>
      </c>
      <c r="OY305" s="612">
        <v>0</v>
      </c>
      <c r="OZ305" s="612">
        <v>0</v>
      </c>
      <c r="PA305" s="612">
        <v>0</v>
      </c>
      <c r="PB305" s="612">
        <v>0</v>
      </c>
      <c r="PC305" s="612">
        <v>0</v>
      </c>
      <c r="PD305" s="612">
        <v>0</v>
      </c>
      <c r="PE305" s="612">
        <v>0</v>
      </c>
      <c r="PF305" s="612">
        <v>0</v>
      </c>
      <c r="PG305" s="612">
        <v>0</v>
      </c>
      <c r="PH305" s="612">
        <v>0</v>
      </c>
      <c r="PI305" s="612">
        <v>0</v>
      </c>
      <c r="PJ305" s="612">
        <v>0</v>
      </c>
      <c r="PK305" s="612">
        <v>0</v>
      </c>
      <c r="PL305" s="612">
        <v>0</v>
      </c>
      <c r="PM305" s="612">
        <v>0</v>
      </c>
      <c r="PN305" s="612">
        <v>0</v>
      </c>
      <c r="PO305" s="612">
        <v>0</v>
      </c>
      <c r="PP305" s="612">
        <v>0</v>
      </c>
      <c r="PQ305" s="612">
        <v>0</v>
      </c>
      <c r="PR305" s="612">
        <v>0</v>
      </c>
      <c r="PS305" s="612">
        <v>0</v>
      </c>
      <c r="PT305" s="612">
        <v>0</v>
      </c>
      <c r="PU305" s="612">
        <v>0</v>
      </c>
      <c r="PV305" s="612">
        <v>0</v>
      </c>
      <c r="PW305" s="612">
        <v>0</v>
      </c>
      <c r="PX305" s="612">
        <v>0</v>
      </c>
      <c r="PY305" s="612">
        <v>0</v>
      </c>
      <c r="PZ305" s="612">
        <v>0</v>
      </c>
      <c r="QA305" s="612">
        <v>0</v>
      </c>
      <c r="QB305" s="612">
        <v>0</v>
      </c>
      <c r="QC305" s="612">
        <v>0</v>
      </c>
      <c r="QD305" s="612">
        <v>0</v>
      </c>
      <c r="QE305" s="612">
        <v>0</v>
      </c>
      <c r="QF305" s="612">
        <v>0</v>
      </c>
      <c r="QG305" s="612">
        <v>0</v>
      </c>
      <c r="QH305" s="612">
        <v>0</v>
      </c>
      <c r="QI305" s="612">
        <v>0</v>
      </c>
      <c r="QJ305" s="612">
        <v>0</v>
      </c>
      <c r="QK305" s="612">
        <v>0</v>
      </c>
      <c r="QL305" s="612">
        <v>0</v>
      </c>
      <c r="QM305" s="612">
        <v>0</v>
      </c>
      <c r="QN305" s="612">
        <v>0</v>
      </c>
      <c r="QO305" s="612">
        <v>0</v>
      </c>
      <c r="QP305" s="612">
        <v>0</v>
      </c>
      <c r="QQ305" s="612">
        <v>0</v>
      </c>
      <c r="QR305" s="612">
        <v>0</v>
      </c>
      <c r="QS305" s="612">
        <v>0</v>
      </c>
      <c r="QT305" s="612">
        <v>0</v>
      </c>
      <c r="QU305" s="612">
        <v>0</v>
      </c>
      <c r="QV305" s="612">
        <v>0</v>
      </c>
      <c r="QW305" s="612">
        <v>0</v>
      </c>
      <c r="QX305" s="612">
        <v>0</v>
      </c>
      <c r="QY305" s="612">
        <v>0</v>
      </c>
      <c r="QZ305" s="612">
        <v>0</v>
      </c>
      <c r="RA305" s="612">
        <v>0</v>
      </c>
      <c r="RB305" s="612">
        <v>0</v>
      </c>
      <c r="RC305" s="612">
        <v>0</v>
      </c>
      <c r="RD305" s="612">
        <v>0</v>
      </c>
      <c r="RE305" s="612">
        <v>0</v>
      </c>
      <c r="RF305" s="612">
        <v>0</v>
      </c>
      <c r="RG305" s="612">
        <v>0</v>
      </c>
      <c r="RH305" s="612">
        <v>0</v>
      </c>
      <c r="RI305" s="612">
        <v>0</v>
      </c>
      <c r="RJ305" s="612">
        <v>0</v>
      </c>
      <c r="RK305" s="612">
        <v>0</v>
      </c>
      <c r="RL305" s="612">
        <v>0</v>
      </c>
      <c r="RM305" s="612">
        <v>0</v>
      </c>
      <c r="RN305" s="612">
        <v>0</v>
      </c>
      <c r="RO305" s="612">
        <v>0</v>
      </c>
      <c r="RP305" s="612">
        <v>0</v>
      </c>
      <c r="RQ305" s="612">
        <v>0</v>
      </c>
      <c r="RR305" s="612">
        <v>0</v>
      </c>
      <c r="RS305" s="612">
        <v>0</v>
      </c>
      <c r="RT305" s="612">
        <v>0</v>
      </c>
      <c r="RU305" s="612">
        <v>0</v>
      </c>
      <c r="RV305" s="612">
        <v>0</v>
      </c>
      <c r="RW305" s="612">
        <v>0</v>
      </c>
      <c r="RX305" s="612">
        <v>0</v>
      </c>
      <c r="RY305" s="612">
        <v>0</v>
      </c>
      <c r="RZ305" s="612">
        <v>0</v>
      </c>
      <c r="SA305" s="612">
        <v>0</v>
      </c>
      <c r="SB305" s="612">
        <v>0</v>
      </c>
      <c r="SC305" s="612">
        <v>0</v>
      </c>
      <c r="SD305" s="612">
        <v>0</v>
      </c>
      <c r="SE305" s="612">
        <v>0</v>
      </c>
      <c r="SF305" s="612">
        <v>0</v>
      </c>
      <c r="SG305" s="612">
        <v>0</v>
      </c>
      <c r="SH305" s="612">
        <v>0</v>
      </c>
      <c r="SI305" s="612">
        <v>0</v>
      </c>
      <c r="SJ305" s="612">
        <v>0</v>
      </c>
      <c r="SK305" s="267">
        <f t="shared" si="514"/>
        <v>0</v>
      </c>
      <c r="SL305" s="254"/>
      <c r="SM305" s="242"/>
      <c r="SN305" s="242"/>
      <c r="SO305" s="242"/>
    </row>
    <row r="306" spans="1:509" outlineLevel="3" x14ac:dyDescent="0.35">
      <c r="A306" s="242"/>
      <c r="B306" s="251"/>
      <c r="C306" s="438">
        <f>INT($C$29)+3</f>
        <v>4</v>
      </c>
      <c r="D306" s="267"/>
      <c r="E306" s="316">
        <f t="shared" si="505"/>
        <v>165</v>
      </c>
      <c r="F306" s="322"/>
      <c r="G306" s="322"/>
      <c r="H306" s="267"/>
      <c r="I306" s="493"/>
      <c r="J306" s="493" t="s">
        <v>693</v>
      </c>
      <c r="K306" s="493"/>
      <c r="L306" s="614">
        <v>0</v>
      </c>
      <c r="M306" s="614">
        <v>0</v>
      </c>
      <c r="N306" s="614">
        <v>0</v>
      </c>
      <c r="O306" s="614">
        <v>0</v>
      </c>
      <c r="P306" s="614">
        <v>0</v>
      </c>
      <c r="Q306" s="614">
        <v>0</v>
      </c>
      <c r="R306" s="614">
        <v>0</v>
      </c>
      <c r="S306" s="614">
        <v>0</v>
      </c>
      <c r="T306" s="614">
        <v>0</v>
      </c>
      <c r="U306" s="614">
        <v>0</v>
      </c>
      <c r="V306" s="614">
        <v>0</v>
      </c>
      <c r="W306" s="614">
        <v>0</v>
      </c>
      <c r="X306" s="614">
        <v>0</v>
      </c>
      <c r="Y306" s="614">
        <v>0</v>
      </c>
      <c r="Z306" s="614">
        <v>0</v>
      </c>
      <c r="AA306" s="614">
        <v>0</v>
      </c>
      <c r="AB306" s="614">
        <v>0</v>
      </c>
      <c r="AC306" s="614">
        <v>0</v>
      </c>
      <c r="AD306" s="614">
        <v>0</v>
      </c>
      <c r="AE306" s="614">
        <v>0</v>
      </c>
      <c r="AF306" s="614">
        <v>0</v>
      </c>
      <c r="AG306" s="614">
        <v>0</v>
      </c>
      <c r="AH306" s="614">
        <v>0</v>
      </c>
      <c r="AI306" s="614">
        <v>0</v>
      </c>
      <c r="AJ306" s="614">
        <v>0</v>
      </c>
      <c r="AK306" s="614">
        <v>0</v>
      </c>
      <c r="AL306" s="614">
        <v>0</v>
      </c>
      <c r="AM306" s="614">
        <v>0</v>
      </c>
      <c r="AN306" s="614">
        <v>0</v>
      </c>
      <c r="AO306" s="614">
        <v>0</v>
      </c>
      <c r="AP306" s="614">
        <v>0</v>
      </c>
      <c r="AQ306" s="614">
        <v>0</v>
      </c>
      <c r="AR306" s="614">
        <v>0</v>
      </c>
      <c r="AS306" s="614">
        <v>0</v>
      </c>
      <c r="AT306" s="614">
        <v>0</v>
      </c>
      <c r="AU306" s="614">
        <v>0</v>
      </c>
      <c r="AV306" s="614">
        <v>0</v>
      </c>
      <c r="AW306" s="614">
        <v>0</v>
      </c>
      <c r="AX306" s="614">
        <v>0</v>
      </c>
      <c r="AY306" s="614">
        <v>0</v>
      </c>
      <c r="AZ306" s="614">
        <v>0</v>
      </c>
      <c r="BA306" s="614">
        <v>0</v>
      </c>
      <c r="BB306" s="614">
        <v>0</v>
      </c>
      <c r="BC306" s="614">
        <v>0</v>
      </c>
      <c r="BD306" s="614">
        <v>0</v>
      </c>
      <c r="BE306" s="614">
        <v>0</v>
      </c>
      <c r="BF306" s="614">
        <v>0</v>
      </c>
      <c r="BG306" s="614">
        <v>0</v>
      </c>
      <c r="BH306" s="614">
        <v>0</v>
      </c>
      <c r="BI306" s="614">
        <v>0</v>
      </c>
      <c r="BJ306" s="614">
        <v>0</v>
      </c>
      <c r="BK306" s="614">
        <v>0</v>
      </c>
      <c r="BL306" s="614">
        <v>0</v>
      </c>
      <c r="BM306" s="614">
        <v>0</v>
      </c>
      <c r="BN306" s="614">
        <v>0</v>
      </c>
      <c r="BO306" s="614">
        <v>0</v>
      </c>
      <c r="BP306" s="614">
        <v>0</v>
      </c>
      <c r="BQ306" s="614">
        <v>0</v>
      </c>
      <c r="BR306" s="614">
        <v>0</v>
      </c>
      <c r="BS306" s="614">
        <v>0</v>
      </c>
      <c r="BT306" s="614">
        <v>0</v>
      </c>
      <c r="BU306" s="614">
        <v>0</v>
      </c>
      <c r="BV306" s="614">
        <v>0</v>
      </c>
      <c r="BW306" s="614">
        <v>0</v>
      </c>
      <c r="BX306" s="614">
        <v>0</v>
      </c>
      <c r="BY306" s="614">
        <v>0</v>
      </c>
      <c r="BZ306" s="614">
        <v>0</v>
      </c>
      <c r="CA306" s="614">
        <v>0</v>
      </c>
      <c r="CB306" s="614">
        <v>0</v>
      </c>
      <c r="CC306" s="614">
        <v>0</v>
      </c>
      <c r="CD306" s="614">
        <v>0</v>
      </c>
      <c r="CE306" s="614">
        <v>0</v>
      </c>
      <c r="CF306" s="614">
        <v>0</v>
      </c>
      <c r="CG306" s="614">
        <v>0</v>
      </c>
      <c r="CH306" s="614">
        <v>0</v>
      </c>
      <c r="CI306" s="614">
        <v>0</v>
      </c>
      <c r="CJ306" s="614">
        <v>0</v>
      </c>
      <c r="CK306" s="614">
        <v>0</v>
      </c>
      <c r="CL306" s="614">
        <v>0</v>
      </c>
      <c r="CM306" s="614">
        <v>0</v>
      </c>
      <c r="CN306" s="614">
        <v>0</v>
      </c>
      <c r="CO306" s="614">
        <v>0</v>
      </c>
      <c r="CP306" s="614">
        <v>0</v>
      </c>
      <c r="CQ306" s="614">
        <v>0</v>
      </c>
      <c r="CR306" s="614">
        <v>0</v>
      </c>
      <c r="CS306" s="614">
        <v>0</v>
      </c>
      <c r="CT306" s="614">
        <v>0</v>
      </c>
      <c r="CU306" s="614">
        <v>0</v>
      </c>
      <c r="CV306" s="614">
        <v>0</v>
      </c>
      <c r="CW306" s="614">
        <v>0</v>
      </c>
      <c r="CX306" s="614">
        <v>0</v>
      </c>
      <c r="CY306" s="614">
        <v>0</v>
      </c>
      <c r="CZ306" s="614">
        <v>0</v>
      </c>
      <c r="DA306" s="614">
        <v>0</v>
      </c>
      <c r="DB306" s="614">
        <v>0</v>
      </c>
      <c r="DC306" s="614">
        <v>0</v>
      </c>
      <c r="DD306" s="614">
        <v>0</v>
      </c>
      <c r="DE306" s="614">
        <v>0</v>
      </c>
      <c r="DF306" s="614">
        <v>0</v>
      </c>
      <c r="DG306" s="614">
        <v>0</v>
      </c>
      <c r="DH306" s="614">
        <v>0</v>
      </c>
      <c r="DI306" s="614">
        <v>0</v>
      </c>
      <c r="DJ306" s="614">
        <v>0</v>
      </c>
      <c r="DK306" s="614">
        <v>0</v>
      </c>
      <c r="DL306" s="614">
        <v>0</v>
      </c>
      <c r="DM306" s="614">
        <v>0</v>
      </c>
      <c r="DN306" s="614">
        <v>0</v>
      </c>
      <c r="DO306" s="614">
        <v>0</v>
      </c>
      <c r="DP306" s="614">
        <v>0</v>
      </c>
      <c r="DQ306" s="614">
        <v>0</v>
      </c>
      <c r="DR306" s="614">
        <v>0</v>
      </c>
      <c r="DS306" s="614">
        <v>0</v>
      </c>
      <c r="DT306" s="614">
        <v>0</v>
      </c>
      <c r="DU306" s="614">
        <v>0</v>
      </c>
      <c r="DV306" s="614">
        <v>0</v>
      </c>
      <c r="DW306" s="614">
        <v>0</v>
      </c>
      <c r="DX306" s="614">
        <v>0</v>
      </c>
      <c r="DY306" s="614">
        <v>0</v>
      </c>
      <c r="DZ306" s="614">
        <v>0</v>
      </c>
      <c r="EA306" s="614">
        <v>0</v>
      </c>
      <c r="EB306" s="614">
        <v>0</v>
      </c>
      <c r="EC306" s="614">
        <v>0</v>
      </c>
      <c r="ED306" s="614">
        <v>0</v>
      </c>
      <c r="EE306" s="614">
        <v>0</v>
      </c>
      <c r="EF306" s="614">
        <v>0</v>
      </c>
      <c r="EG306" s="614">
        <v>0</v>
      </c>
      <c r="EH306" s="614">
        <v>0</v>
      </c>
      <c r="EI306" s="614">
        <v>0</v>
      </c>
      <c r="EJ306" s="614">
        <v>0</v>
      </c>
      <c r="EK306" s="614">
        <v>0</v>
      </c>
      <c r="EL306" s="614">
        <v>0</v>
      </c>
      <c r="EM306" s="614">
        <v>0</v>
      </c>
      <c r="EN306" s="614">
        <v>0</v>
      </c>
      <c r="EO306" s="614">
        <v>0</v>
      </c>
      <c r="EP306" s="614">
        <v>0</v>
      </c>
      <c r="EQ306" s="614">
        <v>0</v>
      </c>
      <c r="ER306" s="614">
        <v>0</v>
      </c>
      <c r="ES306" s="614">
        <v>0</v>
      </c>
      <c r="ET306" s="614">
        <v>0</v>
      </c>
      <c r="EU306" s="614">
        <v>0</v>
      </c>
      <c r="EV306" s="614">
        <v>0</v>
      </c>
      <c r="EW306" s="614">
        <v>0</v>
      </c>
      <c r="EX306" s="614">
        <v>0</v>
      </c>
      <c r="EY306" s="614">
        <v>0</v>
      </c>
      <c r="EZ306" s="614">
        <v>0</v>
      </c>
      <c r="FA306" s="614">
        <v>0</v>
      </c>
      <c r="FB306" s="614">
        <v>0</v>
      </c>
      <c r="FC306" s="614">
        <v>0</v>
      </c>
      <c r="FD306" s="614">
        <v>0</v>
      </c>
      <c r="FE306" s="614">
        <v>0</v>
      </c>
      <c r="FF306" s="614">
        <v>0</v>
      </c>
      <c r="FG306" s="614">
        <v>0</v>
      </c>
      <c r="FH306" s="614">
        <v>0</v>
      </c>
      <c r="FI306" s="614">
        <v>0</v>
      </c>
      <c r="FJ306" s="614">
        <v>0</v>
      </c>
      <c r="FK306" s="614">
        <v>0</v>
      </c>
      <c r="FL306" s="614">
        <v>0</v>
      </c>
      <c r="FM306" s="614">
        <v>0</v>
      </c>
      <c r="FN306" s="614">
        <v>0</v>
      </c>
      <c r="FO306" s="614">
        <v>0</v>
      </c>
      <c r="FP306" s="614">
        <v>0</v>
      </c>
      <c r="FQ306" s="614">
        <v>0</v>
      </c>
      <c r="FR306" s="614">
        <v>0</v>
      </c>
      <c r="FS306" s="614">
        <v>0</v>
      </c>
      <c r="FT306" s="614">
        <v>0</v>
      </c>
      <c r="FU306" s="614">
        <v>0</v>
      </c>
      <c r="FV306" s="614">
        <v>0</v>
      </c>
      <c r="FW306" s="614">
        <v>0</v>
      </c>
      <c r="FX306" s="614">
        <v>0</v>
      </c>
      <c r="FY306" s="614">
        <v>0</v>
      </c>
      <c r="FZ306" s="614">
        <v>0</v>
      </c>
      <c r="GA306" s="614">
        <v>0</v>
      </c>
      <c r="GB306" s="614">
        <v>0</v>
      </c>
      <c r="GC306" s="614">
        <v>0</v>
      </c>
      <c r="GD306" s="614">
        <v>0</v>
      </c>
      <c r="GE306" s="614">
        <v>0</v>
      </c>
      <c r="GF306" s="614">
        <v>0</v>
      </c>
      <c r="GG306" s="614">
        <v>0</v>
      </c>
      <c r="GH306" s="614">
        <v>0</v>
      </c>
      <c r="GI306" s="614">
        <v>0</v>
      </c>
      <c r="GJ306" s="614">
        <v>0</v>
      </c>
      <c r="GK306" s="614">
        <v>0</v>
      </c>
      <c r="GL306" s="614">
        <v>0</v>
      </c>
      <c r="GM306" s="614">
        <v>0</v>
      </c>
      <c r="GN306" s="614">
        <v>0</v>
      </c>
      <c r="GO306" s="614">
        <v>0</v>
      </c>
      <c r="GP306" s="614">
        <v>0</v>
      </c>
      <c r="GQ306" s="614">
        <v>0</v>
      </c>
      <c r="GR306" s="614">
        <v>0</v>
      </c>
      <c r="GS306" s="614">
        <v>0</v>
      </c>
      <c r="GT306" s="614">
        <v>0</v>
      </c>
      <c r="GU306" s="614">
        <v>0</v>
      </c>
      <c r="GV306" s="614">
        <v>0</v>
      </c>
      <c r="GW306" s="614">
        <v>0</v>
      </c>
      <c r="GX306" s="614">
        <v>0</v>
      </c>
      <c r="GY306" s="614">
        <v>0</v>
      </c>
      <c r="GZ306" s="614">
        <v>0</v>
      </c>
      <c r="HA306" s="614">
        <v>0</v>
      </c>
      <c r="HB306" s="614">
        <v>0</v>
      </c>
      <c r="HC306" s="614">
        <v>0</v>
      </c>
      <c r="HD306" s="614">
        <v>0</v>
      </c>
      <c r="HE306" s="614">
        <v>0</v>
      </c>
      <c r="HF306" s="614">
        <v>0</v>
      </c>
      <c r="HG306" s="614">
        <v>0</v>
      </c>
      <c r="HH306" s="614">
        <v>0</v>
      </c>
      <c r="HI306" s="614">
        <v>0</v>
      </c>
      <c r="HJ306" s="614">
        <v>0</v>
      </c>
      <c r="HK306" s="614">
        <v>0</v>
      </c>
      <c r="HL306" s="614">
        <v>0</v>
      </c>
      <c r="HM306" s="614">
        <v>0</v>
      </c>
      <c r="HN306" s="614">
        <v>0</v>
      </c>
      <c r="HO306" s="614">
        <v>0</v>
      </c>
      <c r="HP306" s="614">
        <v>0</v>
      </c>
      <c r="HQ306" s="614">
        <v>0</v>
      </c>
      <c r="HR306" s="614">
        <v>0</v>
      </c>
      <c r="HS306" s="614">
        <v>0</v>
      </c>
      <c r="HT306" s="614">
        <v>0</v>
      </c>
      <c r="HU306" s="614">
        <v>0</v>
      </c>
      <c r="HV306" s="614">
        <v>0</v>
      </c>
      <c r="HW306" s="614">
        <v>0</v>
      </c>
      <c r="HX306" s="614">
        <v>0</v>
      </c>
      <c r="HY306" s="614">
        <v>0</v>
      </c>
      <c r="HZ306" s="614">
        <v>0</v>
      </c>
      <c r="IA306" s="614">
        <v>0</v>
      </c>
      <c r="IB306" s="614">
        <v>0</v>
      </c>
      <c r="IC306" s="614">
        <v>0</v>
      </c>
      <c r="ID306" s="614">
        <v>0</v>
      </c>
      <c r="IE306" s="614">
        <v>0</v>
      </c>
      <c r="IF306" s="614">
        <v>0</v>
      </c>
      <c r="IG306" s="614">
        <v>0</v>
      </c>
      <c r="IH306" s="614">
        <v>0</v>
      </c>
      <c r="II306" s="614">
        <v>0</v>
      </c>
      <c r="IJ306" s="614">
        <v>0</v>
      </c>
      <c r="IK306" s="614">
        <v>0</v>
      </c>
      <c r="IL306" s="614">
        <v>0</v>
      </c>
      <c r="IM306" s="614">
        <v>0</v>
      </c>
      <c r="IN306" s="614">
        <v>0</v>
      </c>
      <c r="IO306" s="614">
        <v>0</v>
      </c>
      <c r="IP306" s="614">
        <v>0</v>
      </c>
      <c r="IQ306" s="614">
        <v>0</v>
      </c>
      <c r="IR306" s="614">
        <v>0</v>
      </c>
      <c r="IS306" s="614">
        <v>0</v>
      </c>
      <c r="IT306" s="614">
        <v>0</v>
      </c>
      <c r="IU306" s="614">
        <v>0</v>
      </c>
      <c r="IV306" s="614">
        <v>0</v>
      </c>
      <c r="IW306" s="614">
        <v>0</v>
      </c>
      <c r="IX306" s="614">
        <v>0</v>
      </c>
      <c r="IY306" s="614">
        <v>0</v>
      </c>
      <c r="IZ306" s="614">
        <v>0</v>
      </c>
      <c r="JA306" s="614">
        <v>0</v>
      </c>
      <c r="JB306" s="614">
        <v>0</v>
      </c>
      <c r="JC306" s="614">
        <v>0</v>
      </c>
      <c r="JD306" s="614">
        <v>0</v>
      </c>
      <c r="JE306" s="614">
        <v>0</v>
      </c>
      <c r="JF306" s="614">
        <v>0</v>
      </c>
      <c r="JG306" s="614">
        <v>0</v>
      </c>
      <c r="JH306" s="614">
        <v>0</v>
      </c>
      <c r="JI306" s="614">
        <v>0</v>
      </c>
      <c r="JJ306" s="614">
        <v>0</v>
      </c>
      <c r="JK306" s="614">
        <v>0</v>
      </c>
      <c r="JL306" s="614">
        <v>0</v>
      </c>
      <c r="JM306" s="614">
        <v>0</v>
      </c>
      <c r="JN306" s="614">
        <v>0</v>
      </c>
      <c r="JO306" s="614">
        <v>0</v>
      </c>
      <c r="JP306" s="614">
        <v>0</v>
      </c>
      <c r="JQ306" s="614">
        <v>0</v>
      </c>
      <c r="JR306" s="614">
        <v>0</v>
      </c>
      <c r="JS306" s="614">
        <v>0</v>
      </c>
      <c r="JT306" s="614">
        <v>0</v>
      </c>
      <c r="JU306" s="614">
        <v>0</v>
      </c>
      <c r="JV306" s="614">
        <v>0</v>
      </c>
      <c r="JW306" s="614">
        <v>0</v>
      </c>
      <c r="JX306" s="614">
        <v>0</v>
      </c>
      <c r="JY306" s="614">
        <v>0</v>
      </c>
      <c r="JZ306" s="614">
        <v>0</v>
      </c>
      <c r="KA306" s="614">
        <v>0</v>
      </c>
      <c r="KB306" s="614">
        <v>0</v>
      </c>
      <c r="KC306" s="614">
        <v>0</v>
      </c>
      <c r="KD306" s="614">
        <v>0</v>
      </c>
      <c r="KE306" s="614">
        <v>0</v>
      </c>
      <c r="KF306" s="614">
        <v>0</v>
      </c>
      <c r="KG306" s="614">
        <v>0</v>
      </c>
      <c r="KH306" s="614">
        <v>0</v>
      </c>
      <c r="KI306" s="614">
        <v>0</v>
      </c>
      <c r="KJ306" s="614">
        <v>0</v>
      </c>
      <c r="KK306" s="614">
        <v>0</v>
      </c>
      <c r="KL306" s="614">
        <v>0</v>
      </c>
      <c r="KM306" s="614">
        <v>0</v>
      </c>
      <c r="KN306" s="614">
        <v>0</v>
      </c>
      <c r="KO306" s="614">
        <v>0</v>
      </c>
      <c r="KP306" s="614">
        <v>0</v>
      </c>
      <c r="KQ306" s="614">
        <v>0</v>
      </c>
      <c r="KR306" s="614">
        <v>0</v>
      </c>
      <c r="KS306" s="614">
        <v>0</v>
      </c>
      <c r="KT306" s="614">
        <v>0</v>
      </c>
      <c r="KU306" s="614">
        <v>0</v>
      </c>
      <c r="KV306" s="614">
        <v>0</v>
      </c>
      <c r="KW306" s="614">
        <v>0</v>
      </c>
      <c r="KX306" s="614">
        <v>0</v>
      </c>
      <c r="KY306" s="614">
        <v>0</v>
      </c>
      <c r="KZ306" s="614">
        <v>0</v>
      </c>
      <c r="LA306" s="614">
        <v>0</v>
      </c>
      <c r="LB306" s="614">
        <v>0</v>
      </c>
      <c r="LC306" s="614">
        <v>0</v>
      </c>
      <c r="LD306" s="614">
        <v>0</v>
      </c>
      <c r="LE306" s="614">
        <v>0</v>
      </c>
      <c r="LF306" s="614">
        <v>0</v>
      </c>
      <c r="LG306" s="614">
        <v>0</v>
      </c>
      <c r="LH306" s="614">
        <v>0</v>
      </c>
      <c r="LI306" s="614">
        <v>0</v>
      </c>
      <c r="LJ306" s="614">
        <v>0</v>
      </c>
      <c r="LK306" s="614">
        <v>0</v>
      </c>
      <c r="LL306" s="614">
        <v>0</v>
      </c>
      <c r="LM306" s="614">
        <v>0</v>
      </c>
      <c r="LN306" s="614">
        <v>0</v>
      </c>
      <c r="LO306" s="614">
        <v>0</v>
      </c>
      <c r="LP306" s="614">
        <v>0</v>
      </c>
      <c r="LQ306" s="614">
        <v>0</v>
      </c>
      <c r="LR306" s="614">
        <v>0</v>
      </c>
      <c r="LS306" s="614">
        <v>0</v>
      </c>
      <c r="LT306" s="614">
        <v>0</v>
      </c>
      <c r="LU306" s="614">
        <v>0</v>
      </c>
      <c r="LV306" s="614">
        <v>0</v>
      </c>
      <c r="LW306" s="614">
        <v>0</v>
      </c>
      <c r="LX306" s="614">
        <v>0</v>
      </c>
      <c r="LY306" s="614">
        <v>0</v>
      </c>
      <c r="LZ306" s="614">
        <v>0</v>
      </c>
      <c r="MA306" s="614">
        <v>0</v>
      </c>
      <c r="MB306" s="614">
        <v>0</v>
      </c>
      <c r="MC306" s="614">
        <v>0</v>
      </c>
      <c r="MD306" s="614">
        <v>0</v>
      </c>
      <c r="ME306" s="614">
        <v>0</v>
      </c>
      <c r="MF306" s="614">
        <v>0</v>
      </c>
      <c r="MG306" s="614">
        <v>0</v>
      </c>
      <c r="MH306" s="614">
        <v>0</v>
      </c>
      <c r="MI306" s="614">
        <v>0</v>
      </c>
      <c r="MJ306" s="614">
        <v>0</v>
      </c>
      <c r="MK306" s="614">
        <v>0</v>
      </c>
      <c r="ML306" s="614">
        <v>0</v>
      </c>
      <c r="MM306" s="614">
        <v>0</v>
      </c>
      <c r="MN306" s="614">
        <v>0</v>
      </c>
      <c r="MO306" s="614">
        <v>0</v>
      </c>
      <c r="MP306" s="614">
        <v>0</v>
      </c>
      <c r="MQ306" s="614">
        <v>0</v>
      </c>
      <c r="MR306" s="614">
        <v>0</v>
      </c>
      <c r="MS306" s="614">
        <v>0</v>
      </c>
      <c r="MT306" s="614">
        <v>0</v>
      </c>
      <c r="MU306" s="614">
        <v>0</v>
      </c>
      <c r="MV306" s="614">
        <v>0</v>
      </c>
      <c r="MW306" s="614">
        <v>0</v>
      </c>
      <c r="MX306" s="614">
        <v>0</v>
      </c>
      <c r="MY306" s="614">
        <v>0</v>
      </c>
      <c r="MZ306" s="614">
        <v>0</v>
      </c>
      <c r="NA306" s="614">
        <v>0</v>
      </c>
      <c r="NB306" s="614">
        <v>0</v>
      </c>
      <c r="NC306" s="614">
        <v>0</v>
      </c>
      <c r="ND306" s="614">
        <v>0</v>
      </c>
      <c r="NE306" s="614">
        <v>0</v>
      </c>
      <c r="NF306" s="614">
        <v>0</v>
      </c>
      <c r="NG306" s="614">
        <v>0</v>
      </c>
      <c r="NH306" s="614">
        <v>0</v>
      </c>
      <c r="NI306" s="614">
        <v>0</v>
      </c>
      <c r="NJ306" s="614">
        <v>0</v>
      </c>
      <c r="NK306" s="614">
        <v>0</v>
      </c>
      <c r="NL306" s="614">
        <v>0</v>
      </c>
      <c r="NM306" s="614">
        <v>0</v>
      </c>
      <c r="NN306" s="614">
        <v>0</v>
      </c>
      <c r="NO306" s="614">
        <v>0</v>
      </c>
      <c r="NP306" s="614">
        <v>0</v>
      </c>
      <c r="NQ306" s="614">
        <v>0</v>
      </c>
      <c r="NR306" s="614">
        <v>0</v>
      </c>
      <c r="NS306" s="614">
        <v>0</v>
      </c>
      <c r="NT306" s="614">
        <v>0</v>
      </c>
      <c r="NU306" s="614">
        <v>0</v>
      </c>
      <c r="NV306" s="614">
        <v>0</v>
      </c>
      <c r="NW306" s="614">
        <v>0</v>
      </c>
      <c r="NX306" s="614">
        <v>0</v>
      </c>
      <c r="NY306" s="614">
        <v>0</v>
      </c>
      <c r="NZ306" s="614">
        <v>0</v>
      </c>
      <c r="OA306" s="614">
        <v>0</v>
      </c>
      <c r="OB306" s="614">
        <v>0</v>
      </c>
      <c r="OC306" s="614">
        <v>0</v>
      </c>
      <c r="OD306" s="614">
        <v>0</v>
      </c>
      <c r="OE306" s="614">
        <v>0</v>
      </c>
      <c r="OF306" s="614">
        <v>0</v>
      </c>
      <c r="OG306" s="614">
        <v>0</v>
      </c>
      <c r="OH306" s="614">
        <v>0</v>
      </c>
      <c r="OI306" s="614">
        <v>0</v>
      </c>
      <c r="OJ306" s="614">
        <v>0</v>
      </c>
      <c r="OK306" s="614">
        <v>0</v>
      </c>
      <c r="OL306" s="614">
        <v>0</v>
      </c>
      <c r="OM306" s="614">
        <v>0</v>
      </c>
      <c r="ON306" s="614">
        <v>0</v>
      </c>
      <c r="OO306" s="614">
        <v>0</v>
      </c>
      <c r="OP306" s="614">
        <v>0</v>
      </c>
      <c r="OQ306" s="614">
        <v>0</v>
      </c>
      <c r="OR306" s="614">
        <v>0</v>
      </c>
      <c r="OS306" s="614">
        <v>0</v>
      </c>
      <c r="OT306" s="614">
        <v>0</v>
      </c>
      <c r="OU306" s="614">
        <v>0</v>
      </c>
      <c r="OV306" s="614">
        <v>0</v>
      </c>
      <c r="OW306" s="614">
        <v>0</v>
      </c>
      <c r="OX306" s="614">
        <v>0</v>
      </c>
      <c r="OY306" s="614">
        <v>0</v>
      </c>
      <c r="OZ306" s="614">
        <v>0</v>
      </c>
      <c r="PA306" s="614">
        <v>0</v>
      </c>
      <c r="PB306" s="614">
        <v>0</v>
      </c>
      <c r="PC306" s="614">
        <v>0</v>
      </c>
      <c r="PD306" s="614">
        <v>0</v>
      </c>
      <c r="PE306" s="614">
        <v>0</v>
      </c>
      <c r="PF306" s="614">
        <v>0</v>
      </c>
      <c r="PG306" s="614">
        <v>0</v>
      </c>
      <c r="PH306" s="614">
        <v>0</v>
      </c>
      <c r="PI306" s="614">
        <v>0</v>
      </c>
      <c r="PJ306" s="614">
        <v>0</v>
      </c>
      <c r="PK306" s="614">
        <v>0</v>
      </c>
      <c r="PL306" s="614">
        <v>0</v>
      </c>
      <c r="PM306" s="614">
        <v>0</v>
      </c>
      <c r="PN306" s="614">
        <v>0</v>
      </c>
      <c r="PO306" s="614">
        <v>0</v>
      </c>
      <c r="PP306" s="614">
        <v>0</v>
      </c>
      <c r="PQ306" s="614">
        <v>0</v>
      </c>
      <c r="PR306" s="614">
        <v>0</v>
      </c>
      <c r="PS306" s="614">
        <v>0</v>
      </c>
      <c r="PT306" s="614">
        <v>0</v>
      </c>
      <c r="PU306" s="614">
        <v>0</v>
      </c>
      <c r="PV306" s="614">
        <v>0</v>
      </c>
      <c r="PW306" s="614">
        <v>0</v>
      </c>
      <c r="PX306" s="614">
        <v>0</v>
      </c>
      <c r="PY306" s="614">
        <v>0</v>
      </c>
      <c r="PZ306" s="614">
        <v>0</v>
      </c>
      <c r="QA306" s="614">
        <v>0</v>
      </c>
      <c r="QB306" s="614">
        <v>0</v>
      </c>
      <c r="QC306" s="614">
        <v>0</v>
      </c>
      <c r="QD306" s="614">
        <v>0</v>
      </c>
      <c r="QE306" s="614">
        <v>0</v>
      </c>
      <c r="QF306" s="614">
        <v>0</v>
      </c>
      <c r="QG306" s="614">
        <v>0</v>
      </c>
      <c r="QH306" s="614">
        <v>0</v>
      </c>
      <c r="QI306" s="614">
        <v>0</v>
      </c>
      <c r="QJ306" s="614">
        <v>0</v>
      </c>
      <c r="QK306" s="614">
        <v>0</v>
      </c>
      <c r="QL306" s="614">
        <v>0</v>
      </c>
      <c r="QM306" s="614">
        <v>0</v>
      </c>
      <c r="QN306" s="614">
        <v>0</v>
      </c>
      <c r="QO306" s="614">
        <v>0</v>
      </c>
      <c r="QP306" s="614">
        <v>0</v>
      </c>
      <c r="QQ306" s="614">
        <v>0</v>
      </c>
      <c r="QR306" s="614">
        <v>0</v>
      </c>
      <c r="QS306" s="614">
        <v>0</v>
      </c>
      <c r="QT306" s="614">
        <v>0</v>
      </c>
      <c r="QU306" s="614">
        <v>0</v>
      </c>
      <c r="QV306" s="614">
        <v>0</v>
      </c>
      <c r="QW306" s="614">
        <v>0</v>
      </c>
      <c r="QX306" s="614">
        <v>0</v>
      </c>
      <c r="QY306" s="614">
        <v>0</v>
      </c>
      <c r="QZ306" s="614">
        <v>0</v>
      </c>
      <c r="RA306" s="614">
        <v>0</v>
      </c>
      <c r="RB306" s="614">
        <v>0</v>
      </c>
      <c r="RC306" s="614">
        <v>0</v>
      </c>
      <c r="RD306" s="614">
        <v>0</v>
      </c>
      <c r="RE306" s="614">
        <v>0</v>
      </c>
      <c r="RF306" s="614">
        <v>0</v>
      </c>
      <c r="RG306" s="614">
        <v>0</v>
      </c>
      <c r="RH306" s="614">
        <v>0</v>
      </c>
      <c r="RI306" s="614">
        <v>0</v>
      </c>
      <c r="RJ306" s="614">
        <v>0</v>
      </c>
      <c r="RK306" s="614">
        <v>0</v>
      </c>
      <c r="RL306" s="614">
        <v>0</v>
      </c>
      <c r="RM306" s="614">
        <v>0</v>
      </c>
      <c r="RN306" s="614">
        <v>0</v>
      </c>
      <c r="RO306" s="614">
        <v>0</v>
      </c>
      <c r="RP306" s="614">
        <v>0</v>
      </c>
      <c r="RQ306" s="614">
        <v>0</v>
      </c>
      <c r="RR306" s="614">
        <v>0</v>
      </c>
      <c r="RS306" s="614">
        <v>0</v>
      </c>
      <c r="RT306" s="614">
        <v>0</v>
      </c>
      <c r="RU306" s="614">
        <v>0</v>
      </c>
      <c r="RV306" s="614">
        <v>0</v>
      </c>
      <c r="RW306" s="614">
        <v>0</v>
      </c>
      <c r="RX306" s="614">
        <v>0</v>
      </c>
      <c r="RY306" s="614">
        <v>0</v>
      </c>
      <c r="RZ306" s="614">
        <v>0</v>
      </c>
      <c r="SA306" s="614">
        <v>0</v>
      </c>
      <c r="SB306" s="614">
        <v>0</v>
      </c>
      <c r="SC306" s="614">
        <v>0</v>
      </c>
      <c r="SD306" s="614">
        <v>0</v>
      </c>
      <c r="SE306" s="614">
        <v>0</v>
      </c>
      <c r="SF306" s="614">
        <v>0</v>
      </c>
      <c r="SG306" s="614">
        <v>0</v>
      </c>
      <c r="SH306" s="614">
        <v>0</v>
      </c>
      <c r="SI306" s="614">
        <v>0</v>
      </c>
      <c r="SJ306" s="614">
        <v>0</v>
      </c>
      <c r="SK306" s="267">
        <f t="shared" si="514"/>
        <v>0</v>
      </c>
      <c r="SL306" s="254"/>
      <c r="SM306" s="242"/>
      <c r="SN306" s="242"/>
      <c r="SO306" s="242"/>
    </row>
    <row r="307" spans="1:509" outlineLevel="2" x14ac:dyDescent="0.35">
      <c r="A307" s="242"/>
      <c r="B307" s="251"/>
      <c r="C307" s="438">
        <f>INT($C$29)+2</f>
        <v>3</v>
      </c>
      <c r="D307" s="267"/>
      <c r="E307" s="316">
        <f t="shared" si="505"/>
        <v>166</v>
      </c>
      <c r="F307" s="322"/>
      <c r="G307" s="322"/>
      <c r="H307" s="267"/>
      <c r="I307" s="494"/>
      <c r="J307" s="494" t="s">
        <v>694</v>
      </c>
      <c r="K307" s="494"/>
      <c r="L307" s="612">
        <v>0</v>
      </c>
      <c r="M307" s="612">
        <v>0</v>
      </c>
      <c r="N307" s="612">
        <v>0</v>
      </c>
      <c r="O307" s="612">
        <v>0</v>
      </c>
      <c r="P307" s="612">
        <v>0</v>
      </c>
      <c r="Q307" s="612">
        <v>0</v>
      </c>
      <c r="R307" s="612">
        <v>0</v>
      </c>
      <c r="S307" s="612">
        <v>0</v>
      </c>
      <c r="T307" s="612">
        <v>0</v>
      </c>
      <c r="U307" s="612">
        <v>0</v>
      </c>
      <c r="V307" s="612">
        <v>0</v>
      </c>
      <c r="W307" s="612">
        <v>0</v>
      </c>
      <c r="X307" s="612">
        <v>0</v>
      </c>
      <c r="Y307" s="612">
        <v>0</v>
      </c>
      <c r="Z307" s="612">
        <v>0</v>
      </c>
      <c r="AA307" s="612">
        <v>0</v>
      </c>
      <c r="AB307" s="612">
        <v>0</v>
      </c>
      <c r="AC307" s="612">
        <v>0</v>
      </c>
      <c r="AD307" s="612">
        <v>0</v>
      </c>
      <c r="AE307" s="612">
        <v>0</v>
      </c>
      <c r="AF307" s="612">
        <v>0</v>
      </c>
      <c r="AG307" s="612">
        <v>0</v>
      </c>
      <c r="AH307" s="612">
        <v>0</v>
      </c>
      <c r="AI307" s="612">
        <v>0</v>
      </c>
      <c r="AJ307" s="612">
        <v>0</v>
      </c>
      <c r="AK307" s="612">
        <v>0</v>
      </c>
      <c r="AL307" s="612">
        <v>0</v>
      </c>
      <c r="AM307" s="612">
        <v>0</v>
      </c>
      <c r="AN307" s="612">
        <v>0</v>
      </c>
      <c r="AO307" s="612">
        <v>0</v>
      </c>
      <c r="AP307" s="612">
        <v>0</v>
      </c>
      <c r="AQ307" s="612">
        <v>0</v>
      </c>
      <c r="AR307" s="612">
        <v>0</v>
      </c>
      <c r="AS307" s="612">
        <v>0</v>
      </c>
      <c r="AT307" s="612">
        <v>0</v>
      </c>
      <c r="AU307" s="612">
        <v>0</v>
      </c>
      <c r="AV307" s="612">
        <v>0</v>
      </c>
      <c r="AW307" s="612">
        <v>0</v>
      </c>
      <c r="AX307" s="612">
        <v>0</v>
      </c>
      <c r="AY307" s="612">
        <v>0</v>
      </c>
      <c r="AZ307" s="612">
        <v>0</v>
      </c>
      <c r="BA307" s="612">
        <v>0</v>
      </c>
      <c r="BB307" s="612">
        <v>0</v>
      </c>
      <c r="BC307" s="612">
        <v>0</v>
      </c>
      <c r="BD307" s="612">
        <v>0</v>
      </c>
      <c r="BE307" s="612">
        <v>0</v>
      </c>
      <c r="BF307" s="612">
        <v>0</v>
      </c>
      <c r="BG307" s="612">
        <v>0</v>
      </c>
      <c r="BH307" s="612">
        <v>0</v>
      </c>
      <c r="BI307" s="612">
        <v>0</v>
      </c>
      <c r="BJ307" s="612">
        <v>0</v>
      </c>
      <c r="BK307" s="612">
        <v>0</v>
      </c>
      <c r="BL307" s="612">
        <v>0</v>
      </c>
      <c r="BM307" s="612">
        <v>0</v>
      </c>
      <c r="BN307" s="612">
        <v>0</v>
      </c>
      <c r="BO307" s="612">
        <v>0</v>
      </c>
      <c r="BP307" s="612">
        <v>0</v>
      </c>
      <c r="BQ307" s="612">
        <v>0</v>
      </c>
      <c r="BR307" s="612">
        <v>0</v>
      </c>
      <c r="BS307" s="612">
        <v>0</v>
      </c>
      <c r="BT307" s="612">
        <v>0</v>
      </c>
      <c r="BU307" s="612">
        <v>0</v>
      </c>
      <c r="BV307" s="612">
        <v>0</v>
      </c>
      <c r="BW307" s="612">
        <v>0</v>
      </c>
      <c r="BX307" s="612">
        <v>0</v>
      </c>
      <c r="BY307" s="612">
        <v>0</v>
      </c>
      <c r="BZ307" s="612">
        <v>0</v>
      </c>
      <c r="CA307" s="612">
        <v>0</v>
      </c>
      <c r="CB307" s="612">
        <v>0</v>
      </c>
      <c r="CC307" s="612">
        <v>0</v>
      </c>
      <c r="CD307" s="612">
        <v>0</v>
      </c>
      <c r="CE307" s="612">
        <v>0</v>
      </c>
      <c r="CF307" s="612">
        <v>0</v>
      </c>
      <c r="CG307" s="612">
        <v>0</v>
      </c>
      <c r="CH307" s="612">
        <v>0</v>
      </c>
      <c r="CI307" s="612">
        <v>0</v>
      </c>
      <c r="CJ307" s="612">
        <v>0</v>
      </c>
      <c r="CK307" s="612">
        <v>0</v>
      </c>
      <c r="CL307" s="612">
        <v>0</v>
      </c>
      <c r="CM307" s="612">
        <v>0</v>
      </c>
      <c r="CN307" s="612">
        <v>0</v>
      </c>
      <c r="CO307" s="612">
        <v>0</v>
      </c>
      <c r="CP307" s="612">
        <v>0</v>
      </c>
      <c r="CQ307" s="612">
        <v>0</v>
      </c>
      <c r="CR307" s="612">
        <v>0</v>
      </c>
      <c r="CS307" s="612">
        <v>0</v>
      </c>
      <c r="CT307" s="612">
        <v>0</v>
      </c>
      <c r="CU307" s="612">
        <v>0</v>
      </c>
      <c r="CV307" s="612">
        <v>0</v>
      </c>
      <c r="CW307" s="612">
        <v>0</v>
      </c>
      <c r="CX307" s="612">
        <v>0</v>
      </c>
      <c r="CY307" s="612">
        <v>0</v>
      </c>
      <c r="CZ307" s="612">
        <v>0</v>
      </c>
      <c r="DA307" s="612">
        <v>0</v>
      </c>
      <c r="DB307" s="612">
        <v>0</v>
      </c>
      <c r="DC307" s="612">
        <v>0</v>
      </c>
      <c r="DD307" s="612">
        <v>0</v>
      </c>
      <c r="DE307" s="612">
        <v>0</v>
      </c>
      <c r="DF307" s="612">
        <v>0</v>
      </c>
      <c r="DG307" s="612">
        <v>0</v>
      </c>
      <c r="DH307" s="612">
        <v>0</v>
      </c>
      <c r="DI307" s="612">
        <v>0</v>
      </c>
      <c r="DJ307" s="612">
        <v>0</v>
      </c>
      <c r="DK307" s="612">
        <v>0</v>
      </c>
      <c r="DL307" s="612">
        <v>0</v>
      </c>
      <c r="DM307" s="612">
        <v>0</v>
      </c>
      <c r="DN307" s="612">
        <v>0</v>
      </c>
      <c r="DO307" s="612">
        <v>0</v>
      </c>
      <c r="DP307" s="612">
        <v>0</v>
      </c>
      <c r="DQ307" s="612">
        <v>0</v>
      </c>
      <c r="DR307" s="612">
        <v>0</v>
      </c>
      <c r="DS307" s="612">
        <v>0</v>
      </c>
      <c r="DT307" s="612">
        <v>0</v>
      </c>
      <c r="DU307" s="612">
        <v>0</v>
      </c>
      <c r="DV307" s="612">
        <v>0</v>
      </c>
      <c r="DW307" s="612">
        <v>0</v>
      </c>
      <c r="DX307" s="612">
        <v>0</v>
      </c>
      <c r="DY307" s="612">
        <v>0</v>
      </c>
      <c r="DZ307" s="612">
        <v>0</v>
      </c>
      <c r="EA307" s="612">
        <v>0</v>
      </c>
      <c r="EB307" s="612">
        <v>0</v>
      </c>
      <c r="EC307" s="612">
        <v>0</v>
      </c>
      <c r="ED307" s="612">
        <v>0</v>
      </c>
      <c r="EE307" s="612">
        <v>0</v>
      </c>
      <c r="EF307" s="612">
        <v>0</v>
      </c>
      <c r="EG307" s="612">
        <v>0</v>
      </c>
      <c r="EH307" s="612">
        <v>0</v>
      </c>
      <c r="EI307" s="612">
        <v>0</v>
      </c>
      <c r="EJ307" s="612">
        <v>0</v>
      </c>
      <c r="EK307" s="612">
        <v>0</v>
      </c>
      <c r="EL307" s="612">
        <v>0</v>
      </c>
      <c r="EM307" s="612">
        <v>0</v>
      </c>
      <c r="EN307" s="612">
        <v>0</v>
      </c>
      <c r="EO307" s="612">
        <v>0</v>
      </c>
      <c r="EP307" s="612">
        <v>0</v>
      </c>
      <c r="EQ307" s="612">
        <v>0</v>
      </c>
      <c r="ER307" s="612">
        <v>0</v>
      </c>
      <c r="ES307" s="612">
        <v>0</v>
      </c>
      <c r="ET307" s="612">
        <v>0</v>
      </c>
      <c r="EU307" s="612">
        <v>0</v>
      </c>
      <c r="EV307" s="612">
        <v>0</v>
      </c>
      <c r="EW307" s="612">
        <v>0</v>
      </c>
      <c r="EX307" s="612">
        <v>0</v>
      </c>
      <c r="EY307" s="612">
        <v>0</v>
      </c>
      <c r="EZ307" s="612">
        <v>0</v>
      </c>
      <c r="FA307" s="612">
        <v>0</v>
      </c>
      <c r="FB307" s="612">
        <v>0</v>
      </c>
      <c r="FC307" s="612">
        <v>0</v>
      </c>
      <c r="FD307" s="612">
        <v>0</v>
      </c>
      <c r="FE307" s="612">
        <v>0</v>
      </c>
      <c r="FF307" s="612">
        <v>0</v>
      </c>
      <c r="FG307" s="612">
        <v>0</v>
      </c>
      <c r="FH307" s="612">
        <v>0</v>
      </c>
      <c r="FI307" s="612">
        <v>0</v>
      </c>
      <c r="FJ307" s="612">
        <v>0</v>
      </c>
      <c r="FK307" s="612">
        <v>0</v>
      </c>
      <c r="FL307" s="612">
        <v>0</v>
      </c>
      <c r="FM307" s="612">
        <v>0</v>
      </c>
      <c r="FN307" s="612">
        <v>0</v>
      </c>
      <c r="FO307" s="612">
        <v>0</v>
      </c>
      <c r="FP307" s="612">
        <v>0</v>
      </c>
      <c r="FQ307" s="612">
        <v>0</v>
      </c>
      <c r="FR307" s="612">
        <v>0</v>
      </c>
      <c r="FS307" s="612">
        <v>0</v>
      </c>
      <c r="FT307" s="612">
        <v>0</v>
      </c>
      <c r="FU307" s="612">
        <v>0</v>
      </c>
      <c r="FV307" s="612">
        <v>0</v>
      </c>
      <c r="FW307" s="612">
        <v>0</v>
      </c>
      <c r="FX307" s="612">
        <v>0</v>
      </c>
      <c r="FY307" s="612">
        <v>0</v>
      </c>
      <c r="FZ307" s="612">
        <v>0</v>
      </c>
      <c r="GA307" s="612">
        <v>0</v>
      </c>
      <c r="GB307" s="612">
        <v>0</v>
      </c>
      <c r="GC307" s="612">
        <v>0</v>
      </c>
      <c r="GD307" s="612">
        <v>0</v>
      </c>
      <c r="GE307" s="612">
        <v>0</v>
      </c>
      <c r="GF307" s="612">
        <v>0</v>
      </c>
      <c r="GG307" s="612">
        <v>0</v>
      </c>
      <c r="GH307" s="612">
        <v>0</v>
      </c>
      <c r="GI307" s="612">
        <v>0</v>
      </c>
      <c r="GJ307" s="612">
        <v>0</v>
      </c>
      <c r="GK307" s="612">
        <v>0</v>
      </c>
      <c r="GL307" s="612">
        <v>0</v>
      </c>
      <c r="GM307" s="612">
        <v>0</v>
      </c>
      <c r="GN307" s="612">
        <v>0</v>
      </c>
      <c r="GO307" s="612">
        <v>0</v>
      </c>
      <c r="GP307" s="612">
        <v>0</v>
      </c>
      <c r="GQ307" s="612">
        <v>0</v>
      </c>
      <c r="GR307" s="612">
        <v>0</v>
      </c>
      <c r="GS307" s="612">
        <v>0</v>
      </c>
      <c r="GT307" s="612">
        <v>0</v>
      </c>
      <c r="GU307" s="612">
        <v>0</v>
      </c>
      <c r="GV307" s="612">
        <v>0</v>
      </c>
      <c r="GW307" s="612">
        <v>0</v>
      </c>
      <c r="GX307" s="612">
        <v>0</v>
      </c>
      <c r="GY307" s="612">
        <v>0</v>
      </c>
      <c r="GZ307" s="612">
        <v>0</v>
      </c>
      <c r="HA307" s="612">
        <v>0</v>
      </c>
      <c r="HB307" s="612">
        <v>0</v>
      </c>
      <c r="HC307" s="612">
        <v>0</v>
      </c>
      <c r="HD307" s="612">
        <v>0</v>
      </c>
      <c r="HE307" s="612">
        <v>0</v>
      </c>
      <c r="HF307" s="612">
        <v>0</v>
      </c>
      <c r="HG307" s="612">
        <v>0</v>
      </c>
      <c r="HH307" s="612">
        <v>0</v>
      </c>
      <c r="HI307" s="612">
        <v>0</v>
      </c>
      <c r="HJ307" s="612">
        <v>0</v>
      </c>
      <c r="HK307" s="612">
        <v>0</v>
      </c>
      <c r="HL307" s="612">
        <v>0</v>
      </c>
      <c r="HM307" s="612">
        <v>0</v>
      </c>
      <c r="HN307" s="612">
        <v>0</v>
      </c>
      <c r="HO307" s="612">
        <v>0</v>
      </c>
      <c r="HP307" s="612">
        <v>0</v>
      </c>
      <c r="HQ307" s="612">
        <v>0</v>
      </c>
      <c r="HR307" s="612">
        <v>0</v>
      </c>
      <c r="HS307" s="612">
        <v>0</v>
      </c>
      <c r="HT307" s="612">
        <v>0</v>
      </c>
      <c r="HU307" s="612">
        <v>0</v>
      </c>
      <c r="HV307" s="612">
        <v>0</v>
      </c>
      <c r="HW307" s="612">
        <v>0</v>
      </c>
      <c r="HX307" s="612">
        <v>0</v>
      </c>
      <c r="HY307" s="612">
        <v>0</v>
      </c>
      <c r="HZ307" s="612">
        <v>0</v>
      </c>
      <c r="IA307" s="612">
        <v>0</v>
      </c>
      <c r="IB307" s="612">
        <v>0</v>
      </c>
      <c r="IC307" s="612">
        <v>0</v>
      </c>
      <c r="ID307" s="612">
        <v>0</v>
      </c>
      <c r="IE307" s="612">
        <v>0</v>
      </c>
      <c r="IF307" s="612">
        <v>0</v>
      </c>
      <c r="IG307" s="612">
        <v>0</v>
      </c>
      <c r="IH307" s="612">
        <v>0</v>
      </c>
      <c r="II307" s="612">
        <v>0</v>
      </c>
      <c r="IJ307" s="612">
        <v>0</v>
      </c>
      <c r="IK307" s="612">
        <v>0</v>
      </c>
      <c r="IL307" s="612">
        <v>0</v>
      </c>
      <c r="IM307" s="612">
        <v>0</v>
      </c>
      <c r="IN307" s="612">
        <v>0</v>
      </c>
      <c r="IO307" s="612">
        <v>0</v>
      </c>
      <c r="IP307" s="612">
        <v>0</v>
      </c>
      <c r="IQ307" s="612">
        <v>0</v>
      </c>
      <c r="IR307" s="612">
        <v>0</v>
      </c>
      <c r="IS307" s="612">
        <v>0</v>
      </c>
      <c r="IT307" s="612">
        <v>0</v>
      </c>
      <c r="IU307" s="612">
        <v>0</v>
      </c>
      <c r="IV307" s="612">
        <v>0</v>
      </c>
      <c r="IW307" s="612">
        <v>0</v>
      </c>
      <c r="IX307" s="612">
        <v>0</v>
      </c>
      <c r="IY307" s="612">
        <v>0</v>
      </c>
      <c r="IZ307" s="612">
        <v>0</v>
      </c>
      <c r="JA307" s="612">
        <v>0</v>
      </c>
      <c r="JB307" s="612">
        <v>0</v>
      </c>
      <c r="JC307" s="612">
        <v>0</v>
      </c>
      <c r="JD307" s="612">
        <v>0</v>
      </c>
      <c r="JE307" s="612">
        <v>0</v>
      </c>
      <c r="JF307" s="612">
        <v>0</v>
      </c>
      <c r="JG307" s="612">
        <v>0</v>
      </c>
      <c r="JH307" s="612">
        <v>0</v>
      </c>
      <c r="JI307" s="612">
        <v>0</v>
      </c>
      <c r="JJ307" s="612">
        <v>0</v>
      </c>
      <c r="JK307" s="612">
        <v>0</v>
      </c>
      <c r="JL307" s="612">
        <v>0</v>
      </c>
      <c r="JM307" s="612">
        <v>0</v>
      </c>
      <c r="JN307" s="612">
        <v>0</v>
      </c>
      <c r="JO307" s="612">
        <v>0</v>
      </c>
      <c r="JP307" s="612">
        <v>0</v>
      </c>
      <c r="JQ307" s="612">
        <v>0</v>
      </c>
      <c r="JR307" s="612">
        <v>0</v>
      </c>
      <c r="JS307" s="612">
        <v>0</v>
      </c>
      <c r="JT307" s="612">
        <v>0</v>
      </c>
      <c r="JU307" s="612">
        <v>0</v>
      </c>
      <c r="JV307" s="612">
        <v>0</v>
      </c>
      <c r="JW307" s="612">
        <v>0</v>
      </c>
      <c r="JX307" s="612">
        <v>0</v>
      </c>
      <c r="JY307" s="612">
        <v>0</v>
      </c>
      <c r="JZ307" s="612">
        <v>0</v>
      </c>
      <c r="KA307" s="612">
        <v>0</v>
      </c>
      <c r="KB307" s="612">
        <v>0</v>
      </c>
      <c r="KC307" s="612">
        <v>0</v>
      </c>
      <c r="KD307" s="612">
        <v>0</v>
      </c>
      <c r="KE307" s="612">
        <v>0</v>
      </c>
      <c r="KF307" s="612">
        <v>0</v>
      </c>
      <c r="KG307" s="612">
        <v>0</v>
      </c>
      <c r="KH307" s="612">
        <v>0</v>
      </c>
      <c r="KI307" s="612">
        <v>0</v>
      </c>
      <c r="KJ307" s="612">
        <v>0</v>
      </c>
      <c r="KK307" s="612">
        <v>0</v>
      </c>
      <c r="KL307" s="612">
        <v>0</v>
      </c>
      <c r="KM307" s="612">
        <v>0</v>
      </c>
      <c r="KN307" s="612">
        <v>0</v>
      </c>
      <c r="KO307" s="612">
        <v>0</v>
      </c>
      <c r="KP307" s="612">
        <v>0</v>
      </c>
      <c r="KQ307" s="612">
        <v>0</v>
      </c>
      <c r="KR307" s="612">
        <v>0</v>
      </c>
      <c r="KS307" s="612">
        <v>0</v>
      </c>
      <c r="KT307" s="612">
        <v>0</v>
      </c>
      <c r="KU307" s="612">
        <v>0</v>
      </c>
      <c r="KV307" s="612">
        <v>0</v>
      </c>
      <c r="KW307" s="612">
        <v>0</v>
      </c>
      <c r="KX307" s="612">
        <v>0</v>
      </c>
      <c r="KY307" s="612">
        <v>0</v>
      </c>
      <c r="KZ307" s="612">
        <v>0</v>
      </c>
      <c r="LA307" s="612">
        <v>0</v>
      </c>
      <c r="LB307" s="612">
        <v>0</v>
      </c>
      <c r="LC307" s="612">
        <v>0</v>
      </c>
      <c r="LD307" s="612">
        <v>0</v>
      </c>
      <c r="LE307" s="612">
        <v>0</v>
      </c>
      <c r="LF307" s="612">
        <v>0</v>
      </c>
      <c r="LG307" s="612">
        <v>0</v>
      </c>
      <c r="LH307" s="612">
        <v>0</v>
      </c>
      <c r="LI307" s="612">
        <v>0</v>
      </c>
      <c r="LJ307" s="612">
        <v>0</v>
      </c>
      <c r="LK307" s="612">
        <v>0</v>
      </c>
      <c r="LL307" s="612">
        <v>0</v>
      </c>
      <c r="LM307" s="612">
        <v>0</v>
      </c>
      <c r="LN307" s="612">
        <v>0</v>
      </c>
      <c r="LO307" s="612">
        <v>0</v>
      </c>
      <c r="LP307" s="612">
        <v>0</v>
      </c>
      <c r="LQ307" s="612">
        <v>0</v>
      </c>
      <c r="LR307" s="612">
        <v>0</v>
      </c>
      <c r="LS307" s="612">
        <v>0</v>
      </c>
      <c r="LT307" s="612">
        <v>0</v>
      </c>
      <c r="LU307" s="612">
        <v>0</v>
      </c>
      <c r="LV307" s="612">
        <v>0</v>
      </c>
      <c r="LW307" s="612">
        <v>0</v>
      </c>
      <c r="LX307" s="612">
        <v>0</v>
      </c>
      <c r="LY307" s="612">
        <v>0</v>
      </c>
      <c r="LZ307" s="612">
        <v>0</v>
      </c>
      <c r="MA307" s="612">
        <v>0</v>
      </c>
      <c r="MB307" s="612">
        <v>0</v>
      </c>
      <c r="MC307" s="612">
        <v>0</v>
      </c>
      <c r="MD307" s="612">
        <v>0</v>
      </c>
      <c r="ME307" s="612">
        <v>0</v>
      </c>
      <c r="MF307" s="612">
        <v>0</v>
      </c>
      <c r="MG307" s="612">
        <v>0</v>
      </c>
      <c r="MH307" s="612">
        <v>0</v>
      </c>
      <c r="MI307" s="612">
        <v>0</v>
      </c>
      <c r="MJ307" s="612">
        <v>0</v>
      </c>
      <c r="MK307" s="612">
        <v>0</v>
      </c>
      <c r="ML307" s="612">
        <v>0</v>
      </c>
      <c r="MM307" s="612">
        <v>0</v>
      </c>
      <c r="MN307" s="612">
        <v>0</v>
      </c>
      <c r="MO307" s="612">
        <v>0</v>
      </c>
      <c r="MP307" s="612">
        <v>0</v>
      </c>
      <c r="MQ307" s="612">
        <v>0</v>
      </c>
      <c r="MR307" s="612">
        <v>0</v>
      </c>
      <c r="MS307" s="612">
        <v>0</v>
      </c>
      <c r="MT307" s="612">
        <v>0</v>
      </c>
      <c r="MU307" s="612">
        <v>0</v>
      </c>
      <c r="MV307" s="612">
        <v>0</v>
      </c>
      <c r="MW307" s="612">
        <v>0</v>
      </c>
      <c r="MX307" s="612">
        <v>0</v>
      </c>
      <c r="MY307" s="612">
        <v>0</v>
      </c>
      <c r="MZ307" s="612">
        <v>0</v>
      </c>
      <c r="NA307" s="612">
        <v>0</v>
      </c>
      <c r="NB307" s="612">
        <v>0</v>
      </c>
      <c r="NC307" s="612">
        <v>0</v>
      </c>
      <c r="ND307" s="612">
        <v>0</v>
      </c>
      <c r="NE307" s="612">
        <v>0</v>
      </c>
      <c r="NF307" s="612">
        <v>0</v>
      </c>
      <c r="NG307" s="612">
        <v>0</v>
      </c>
      <c r="NH307" s="612">
        <v>0</v>
      </c>
      <c r="NI307" s="612">
        <v>0</v>
      </c>
      <c r="NJ307" s="612">
        <v>0</v>
      </c>
      <c r="NK307" s="612">
        <v>0</v>
      </c>
      <c r="NL307" s="612">
        <v>0</v>
      </c>
      <c r="NM307" s="612">
        <v>0</v>
      </c>
      <c r="NN307" s="612">
        <v>0</v>
      </c>
      <c r="NO307" s="612">
        <v>0</v>
      </c>
      <c r="NP307" s="612">
        <v>0</v>
      </c>
      <c r="NQ307" s="612">
        <v>0</v>
      </c>
      <c r="NR307" s="612">
        <v>0</v>
      </c>
      <c r="NS307" s="612">
        <v>0</v>
      </c>
      <c r="NT307" s="612">
        <v>0</v>
      </c>
      <c r="NU307" s="612">
        <v>0</v>
      </c>
      <c r="NV307" s="612">
        <v>0</v>
      </c>
      <c r="NW307" s="612">
        <v>0</v>
      </c>
      <c r="NX307" s="612">
        <v>0</v>
      </c>
      <c r="NY307" s="612">
        <v>0</v>
      </c>
      <c r="NZ307" s="612">
        <v>0</v>
      </c>
      <c r="OA307" s="612">
        <v>0</v>
      </c>
      <c r="OB307" s="612">
        <v>0</v>
      </c>
      <c r="OC307" s="612">
        <v>0</v>
      </c>
      <c r="OD307" s="612">
        <v>0</v>
      </c>
      <c r="OE307" s="612">
        <v>0</v>
      </c>
      <c r="OF307" s="612">
        <v>0</v>
      </c>
      <c r="OG307" s="612">
        <v>0</v>
      </c>
      <c r="OH307" s="612">
        <v>0</v>
      </c>
      <c r="OI307" s="612">
        <v>0</v>
      </c>
      <c r="OJ307" s="612">
        <v>0</v>
      </c>
      <c r="OK307" s="612">
        <v>0</v>
      </c>
      <c r="OL307" s="612">
        <v>0</v>
      </c>
      <c r="OM307" s="612">
        <v>0</v>
      </c>
      <c r="ON307" s="612">
        <v>0</v>
      </c>
      <c r="OO307" s="612">
        <v>0</v>
      </c>
      <c r="OP307" s="612">
        <v>0</v>
      </c>
      <c r="OQ307" s="612">
        <v>0</v>
      </c>
      <c r="OR307" s="612">
        <v>0</v>
      </c>
      <c r="OS307" s="612">
        <v>0</v>
      </c>
      <c r="OT307" s="612">
        <v>0</v>
      </c>
      <c r="OU307" s="612">
        <v>0</v>
      </c>
      <c r="OV307" s="612">
        <v>0</v>
      </c>
      <c r="OW307" s="612">
        <v>0</v>
      </c>
      <c r="OX307" s="612">
        <v>0</v>
      </c>
      <c r="OY307" s="612">
        <v>0</v>
      </c>
      <c r="OZ307" s="612">
        <v>0</v>
      </c>
      <c r="PA307" s="612">
        <v>0</v>
      </c>
      <c r="PB307" s="612">
        <v>0</v>
      </c>
      <c r="PC307" s="612">
        <v>0</v>
      </c>
      <c r="PD307" s="612">
        <v>0</v>
      </c>
      <c r="PE307" s="612">
        <v>0</v>
      </c>
      <c r="PF307" s="612">
        <v>0</v>
      </c>
      <c r="PG307" s="612">
        <v>0</v>
      </c>
      <c r="PH307" s="612">
        <v>0</v>
      </c>
      <c r="PI307" s="612">
        <v>0</v>
      </c>
      <c r="PJ307" s="612">
        <v>0</v>
      </c>
      <c r="PK307" s="612">
        <v>0</v>
      </c>
      <c r="PL307" s="612">
        <v>0</v>
      </c>
      <c r="PM307" s="612">
        <v>0</v>
      </c>
      <c r="PN307" s="612">
        <v>0</v>
      </c>
      <c r="PO307" s="612">
        <v>0</v>
      </c>
      <c r="PP307" s="612">
        <v>0</v>
      </c>
      <c r="PQ307" s="612">
        <v>0</v>
      </c>
      <c r="PR307" s="612">
        <v>0</v>
      </c>
      <c r="PS307" s="612">
        <v>0</v>
      </c>
      <c r="PT307" s="612">
        <v>0</v>
      </c>
      <c r="PU307" s="612">
        <v>0</v>
      </c>
      <c r="PV307" s="612">
        <v>0</v>
      </c>
      <c r="PW307" s="612">
        <v>0</v>
      </c>
      <c r="PX307" s="612">
        <v>0</v>
      </c>
      <c r="PY307" s="612">
        <v>0</v>
      </c>
      <c r="PZ307" s="612">
        <v>0</v>
      </c>
      <c r="QA307" s="612">
        <v>0</v>
      </c>
      <c r="QB307" s="612">
        <v>0</v>
      </c>
      <c r="QC307" s="612">
        <v>0</v>
      </c>
      <c r="QD307" s="612">
        <v>0</v>
      </c>
      <c r="QE307" s="612">
        <v>0</v>
      </c>
      <c r="QF307" s="612">
        <v>0</v>
      </c>
      <c r="QG307" s="612">
        <v>0</v>
      </c>
      <c r="QH307" s="612">
        <v>0</v>
      </c>
      <c r="QI307" s="612">
        <v>0</v>
      </c>
      <c r="QJ307" s="612">
        <v>0</v>
      </c>
      <c r="QK307" s="612">
        <v>0</v>
      </c>
      <c r="QL307" s="612">
        <v>0</v>
      </c>
      <c r="QM307" s="612">
        <v>0</v>
      </c>
      <c r="QN307" s="612">
        <v>0</v>
      </c>
      <c r="QO307" s="612">
        <v>0</v>
      </c>
      <c r="QP307" s="612">
        <v>0</v>
      </c>
      <c r="QQ307" s="612">
        <v>0</v>
      </c>
      <c r="QR307" s="612">
        <v>0</v>
      </c>
      <c r="QS307" s="612">
        <v>0</v>
      </c>
      <c r="QT307" s="612">
        <v>0</v>
      </c>
      <c r="QU307" s="612">
        <v>0</v>
      </c>
      <c r="QV307" s="612">
        <v>0</v>
      </c>
      <c r="QW307" s="612">
        <v>0</v>
      </c>
      <c r="QX307" s="612">
        <v>0</v>
      </c>
      <c r="QY307" s="612">
        <v>0</v>
      </c>
      <c r="QZ307" s="612">
        <v>0</v>
      </c>
      <c r="RA307" s="612">
        <v>0</v>
      </c>
      <c r="RB307" s="612">
        <v>0</v>
      </c>
      <c r="RC307" s="612">
        <v>0</v>
      </c>
      <c r="RD307" s="612">
        <v>0</v>
      </c>
      <c r="RE307" s="612">
        <v>0</v>
      </c>
      <c r="RF307" s="612">
        <v>0</v>
      </c>
      <c r="RG307" s="612">
        <v>0</v>
      </c>
      <c r="RH307" s="612">
        <v>0</v>
      </c>
      <c r="RI307" s="612">
        <v>0</v>
      </c>
      <c r="RJ307" s="612">
        <v>0</v>
      </c>
      <c r="RK307" s="612">
        <v>0</v>
      </c>
      <c r="RL307" s="612">
        <v>0</v>
      </c>
      <c r="RM307" s="612">
        <v>0</v>
      </c>
      <c r="RN307" s="612">
        <v>0</v>
      </c>
      <c r="RO307" s="612">
        <v>0</v>
      </c>
      <c r="RP307" s="612">
        <v>0</v>
      </c>
      <c r="RQ307" s="612">
        <v>0</v>
      </c>
      <c r="RR307" s="612">
        <v>0</v>
      </c>
      <c r="RS307" s="612">
        <v>0</v>
      </c>
      <c r="RT307" s="612">
        <v>0</v>
      </c>
      <c r="RU307" s="612">
        <v>0</v>
      </c>
      <c r="RV307" s="612">
        <v>0</v>
      </c>
      <c r="RW307" s="612">
        <v>0</v>
      </c>
      <c r="RX307" s="612">
        <v>0</v>
      </c>
      <c r="RY307" s="612">
        <v>0</v>
      </c>
      <c r="RZ307" s="612">
        <v>0</v>
      </c>
      <c r="SA307" s="612">
        <v>0</v>
      </c>
      <c r="SB307" s="612">
        <v>0</v>
      </c>
      <c r="SC307" s="612">
        <v>0</v>
      </c>
      <c r="SD307" s="612">
        <v>0</v>
      </c>
      <c r="SE307" s="612">
        <v>0</v>
      </c>
      <c r="SF307" s="612">
        <v>0</v>
      </c>
      <c r="SG307" s="612">
        <v>0</v>
      </c>
      <c r="SH307" s="612">
        <v>0</v>
      </c>
      <c r="SI307" s="612">
        <v>0</v>
      </c>
      <c r="SJ307" s="612">
        <v>0</v>
      </c>
      <c r="SK307" s="267">
        <f t="shared" si="514"/>
        <v>0</v>
      </c>
      <c r="SL307" s="254"/>
      <c r="SM307" s="242"/>
      <c r="SN307" s="242"/>
      <c r="SO307" s="242"/>
    </row>
    <row r="308" spans="1:509" outlineLevel="3" x14ac:dyDescent="0.35">
      <c r="A308" s="242"/>
      <c r="B308" s="251"/>
      <c r="C308" s="438">
        <f>INT($C$29)+3</f>
        <v>4</v>
      </c>
      <c r="D308" s="267"/>
      <c r="E308" s="316">
        <f t="shared" si="505"/>
        <v>167</v>
      </c>
      <c r="F308" s="322"/>
      <c r="G308" s="322"/>
      <c r="H308" s="267"/>
      <c r="I308" s="338"/>
      <c r="J308" s="338" t="s">
        <v>695</v>
      </c>
      <c r="K308" s="536"/>
      <c r="L308" s="615">
        <v>0</v>
      </c>
      <c r="M308" s="615">
        <v>0</v>
      </c>
      <c r="N308" s="615">
        <v>0</v>
      </c>
      <c r="O308" s="615">
        <v>0</v>
      </c>
      <c r="P308" s="615">
        <v>0</v>
      </c>
      <c r="Q308" s="615">
        <v>0</v>
      </c>
      <c r="R308" s="615">
        <v>0</v>
      </c>
      <c r="S308" s="615">
        <v>0</v>
      </c>
      <c r="T308" s="615">
        <v>0</v>
      </c>
      <c r="U308" s="615">
        <v>0</v>
      </c>
      <c r="V308" s="615">
        <v>0</v>
      </c>
      <c r="W308" s="615">
        <v>0</v>
      </c>
      <c r="X308" s="615">
        <v>0</v>
      </c>
      <c r="Y308" s="615">
        <v>0</v>
      </c>
      <c r="Z308" s="615">
        <v>0</v>
      </c>
      <c r="AA308" s="615">
        <v>0</v>
      </c>
      <c r="AB308" s="615">
        <v>0</v>
      </c>
      <c r="AC308" s="615">
        <v>0</v>
      </c>
      <c r="AD308" s="615">
        <v>0</v>
      </c>
      <c r="AE308" s="615">
        <v>0</v>
      </c>
      <c r="AF308" s="615">
        <v>0</v>
      </c>
      <c r="AG308" s="615">
        <v>0</v>
      </c>
      <c r="AH308" s="615">
        <v>0</v>
      </c>
      <c r="AI308" s="615">
        <v>0</v>
      </c>
      <c r="AJ308" s="615">
        <v>0</v>
      </c>
      <c r="AK308" s="615">
        <v>0</v>
      </c>
      <c r="AL308" s="615">
        <v>0</v>
      </c>
      <c r="AM308" s="615">
        <v>0</v>
      </c>
      <c r="AN308" s="615">
        <v>0</v>
      </c>
      <c r="AO308" s="615">
        <v>0</v>
      </c>
      <c r="AP308" s="615">
        <v>0</v>
      </c>
      <c r="AQ308" s="615">
        <v>0</v>
      </c>
      <c r="AR308" s="615">
        <v>0</v>
      </c>
      <c r="AS308" s="615">
        <v>0</v>
      </c>
      <c r="AT308" s="615">
        <v>0</v>
      </c>
      <c r="AU308" s="615">
        <v>0</v>
      </c>
      <c r="AV308" s="615">
        <v>0</v>
      </c>
      <c r="AW308" s="615">
        <v>0</v>
      </c>
      <c r="AX308" s="615">
        <v>0</v>
      </c>
      <c r="AY308" s="615">
        <v>0</v>
      </c>
      <c r="AZ308" s="615">
        <v>0</v>
      </c>
      <c r="BA308" s="615">
        <v>0</v>
      </c>
      <c r="BB308" s="615">
        <v>0</v>
      </c>
      <c r="BC308" s="615">
        <v>0</v>
      </c>
      <c r="BD308" s="615">
        <v>0</v>
      </c>
      <c r="BE308" s="615">
        <v>0</v>
      </c>
      <c r="BF308" s="615">
        <v>0</v>
      </c>
      <c r="BG308" s="615">
        <v>0</v>
      </c>
      <c r="BH308" s="615">
        <v>0</v>
      </c>
      <c r="BI308" s="615">
        <v>0</v>
      </c>
      <c r="BJ308" s="615">
        <v>0</v>
      </c>
      <c r="BK308" s="615">
        <v>0</v>
      </c>
      <c r="BL308" s="615">
        <v>0</v>
      </c>
      <c r="BM308" s="615">
        <v>0</v>
      </c>
      <c r="BN308" s="615">
        <v>0</v>
      </c>
      <c r="BO308" s="615">
        <v>0</v>
      </c>
      <c r="BP308" s="615">
        <v>0</v>
      </c>
      <c r="BQ308" s="615">
        <v>0</v>
      </c>
      <c r="BR308" s="615">
        <v>0</v>
      </c>
      <c r="BS308" s="615">
        <v>0</v>
      </c>
      <c r="BT308" s="615">
        <v>0</v>
      </c>
      <c r="BU308" s="615">
        <v>0</v>
      </c>
      <c r="BV308" s="615">
        <v>0</v>
      </c>
      <c r="BW308" s="615">
        <v>0</v>
      </c>
      <c r="BX308" s="615">
        <v>0</v>
      </c>
      <c r="BY308" s="615">
        <v>0</v>
      </c>
      <c r="BZ308" s="615">
        <v>0</v>
      </c>
      <c r="CA308" s="615">
        <v>0</v>
      </c>
      <c r="CB308" s="615">
        <v>0</v>
      </c>
      <c r="CC308" s="615">
        <v>0</v>
      </c>
      <c r="CD308" s="615">
        <v>0</v>
      </c>
      <c r="CE308" s="615">
        <v>0</v>
      </c>
      <c r="CF308" s="615">
        <v>0</v>
      </c>
      <c r="CG308" s="615">
        <v>0</v>
      </c>
      <c r="CH308" s="615">
        <v>0</v>
      </c>
      <c r="CI308" s="615">
        <v>0</v>
      </c>
      <c r="CJ308" s="615">
        <v>0</v>
      </c>
      <c r="CK308" s="615">
        <v>0</v>
      </c>
      <c r="CL308" s="615">
        <v>0</v>
      </c>
      <c r="CM308" s="615">
        <v>0</v>
      </c>
      <c r="CN308" s="615">
        <v>0</v>
      </c>
      <c r="CO308" s="615">
        <v>0</v>
      </c>
      <c r="CP308" s="615">
        <v>0</v>
      </c>
      <c r="CQ308" s="615">
        <v>0</v>
      </c>
      <c r="CR308" s="615">
        <v>0</v>
      </c>
      <c r="CS308" s="615">
        <v>0</v>
      </c>
      <c r="CT308" s="615">
        <v>0</v>
      </c>
      <c r="CU308" s="615">
        <v>0</v>
      </c>
      <c r="CV308" s="615">
        <v>0</v>
      </c>
      <c r="CW308" s="615">
        <v>0</v>
      </c>
      <c r="CX308" s="615">
        <v>0</v>
      </c>
      <c r="CY308" s="615">
        <v>0</v>
      </c>
      <c r="CZ308" s="615">
        <v>0</v>
      </c>
      <c r="DA308" s="615">
        <v>0</v>
      </c>
      <c r="DB308" s="615">
        <v>0</v>
      </c>
      <c r="DC308" s="615">
        <v>0</v>
      </c>
      <c r="DD308" s="615">
        <v>0</v>
      </c>
      <c r="DE308" s="615">
        <v>0</v>
      </c>
      <c r="DF308" s="615">
        <v>0</v>
      </c>
      <c r="DG308" s="615">
        <v>0</v>
      </c>
      <c r="DH308" s="615">
        <v>0</v>
      </c>
      <c r="DI308" s="615">
        <v>0</v>
      </c>
      <c r="DJ308" s="615">
        <v>0</v>
      </c>
      <c r="DK308" s="615">
        <v>0</v>
      </c>
      <c r="DL308" s="615">
        <v>0</v>
      </c>
      <c r="DM308" s="615">
        <v>0</v>
      </c>
      <c r="DN308" s="615">
        <v>0</v>
      </c>
      <c r="DO308" s="615">
        <v>0</v>
      </c>
      <c r="DP308" s="615">
        <v>0</v>
      </c>
      <c r="DQ308" s="615">
        <v>0</v>
      </c>
      <c r="DR308" s="615">
        <v>0</v>
      </c>
      <c r="DS308" s="615">
        <v>0</v>
      </c>
      <c r="DT308" s="615">
        <v>0</v>
      </c>
      <c r="DU308" s="615">
        <v>0</v>
      </c>
      <c r="DV308" s="615">
        <v>0</v>
      </c>
      <c r="DW308" s="615">
        <v>0</v>
      </c>
      <c r="DX308" s="615">
        <v>0</v>
      </c>
      <c r="DY308" s="615">
        <v>0</v>
      </c>
      <c r="DZ308" s="615">
        <v>0</v>
      </c>
      <c r="EA308" s="615">
        <v>0</v>
      </c>
      <c r="EB308" s="615">
        <v>0</v>
      </c>
      <c r="EC308" s="615">
        <v>0</v>
      </c>
      <c r="ED308" s="615">
        <v>0</v>
      </c>
      <c r="EE308" s="615">
        <v>0</v>
      </c>
      <c r="EF308" s="615">
        <v>0</v>
      </c>
      <c r="EG308" s="615">
        <v>0</v>
      </c>
      <c r="EH308" s="615">
        <v>0</v>
      </c>
      <c r="EI308" s="615">
        <v>0</v>
      </c>
      <c r="EJ308" s="615">
        <v>0</v>
      </c>
      <c r="EK308" s="615">
        <v>0</v>
      </c>
      <c r="EL308" s="615">
        <v>0</v>
      </c>
      <c r="EM308" s="615">
        <v>0</v>
      </c>
      <c r="EN308" s="615">
        <v>0</v>
      </c>
      <c r="EO308" s="615">
        <v>0</v>
      </c>
      <c r="EP308" s="615">
        <v>0</v>
      </c>
      <c r="EQ308" s="615">
        <v>0</v>
      </c>
      <c r="ER308" s="615">
        <v>0</v>
      </c>
      <c r="ES308" s="615">
        <v>0</v>
      </c>
      <c r="ET308" s="615">
        <v>0</v>
      </c>
      <c r="EU308" s="615">
        <v>0</v>
      </c>
      <c r="EV308" s="615">
        <v>0</v>
      </c>
      <c r="EW308" s="615">
        <v>0</v>
      </c>
      <c r="EX308" s="615">
        <v>0</v>
      </c>
      <c r="EY308" s="615">
        <v>0</v>
      </c>
      <c r="EZ308" s="615">
        <v>0</v>
      </c>
      <c r="FA308" s="615">
        <v>0</v>
      </c>
      <c r="FB308" s="615">
        <v>0</v>
      </c>
      <c r="FC308" s="615">
        <v>0</v>
      </c>
      <c r="FD308" s="615">
        <v>0</v>
      </c>
      <c r="FE308" s="615">
        <v>0</v>
      </c>
      <c r="FF308" s="615">
        <v>0</v>
      </c>
      <c r="FG308" s="615">
        <v>0</v>
      </c>
      <c r="FH308" s="615">
        <v>0</v>
      </c>
      <c r="FI308" s="615">
        <v>0</v>
      </c>
      <c r="FJ308" s="615">
        <v>0</v>
      </c>
      <c r="FK308" s="615">
        <v>0</v>
      </c>
      <c r="FL308" s="615">
        <v>0</v>
      </c>
      <c r="FM308" s="615">
        <v>0</v>
      </c>
      <c r="FN308" s="615">
        <v>0</v>
      </c>
      <c r="FO308" s="615">
        <v>0</v>
      </c>
      <c r="FP308" s="615">
        <v>0</v>
      </c>
      <c r="FQ308" s="615">
        <v>0</v>
      </c>
      <c r="FR308" s="615">
        <v>0</v>
      </c>
      <c r="FS308" s="615">
        <v>0</v>
      </c>
      <c r="FT308" s="615">
        <v>0</v>
      </c>
      <c r="FU308" s="615">
        <v>0</v>
      </c>
      <c r="FV308" s="615">
        <v>0</v>
      </c>
      <c r="FW308" s="615">
        <v>0</v>
      </c>
      <c r="FX308" s="615">
        <v>0</v>
      </c>
      <c r="FY308" s="615">
        <v>0</v>
      </c>
      <c r="FZ308" s="615">
        <v>0</v>
      </c>
      <c r="GA308" s="615">
        <v>0</v>
      </c>
      <c r="GB308" s="615">
        <v>0</v>
      </c>
      <c r="GC308" s="615">
        <v>0</v>
      </c>
      <c r="GD308" s="615">
        <v>0</v>
      </c>
      <c r="GE308" s="615">
        <v>0</v>
      </c>
      <c r="GF308" s="615">
        <v>0</v>
      </c>
      <c r="GG308" s="615">
        <v>0</v>
      </c>
      <c r="GH308" s="615">
        <v>0</v>
      </c>
      <c r="GI308" s="615">
        <v>0</v>
      </c>
      <c r="GJ308" s="615">
        <v>0</v>
      </c>
      <c r="GK308" s="615">
        <v>0</v>
      </c>
      <c r="GL308" s="615">
        <v>0</v>
      </c>
      <c r="GM308" s="615">
        <v>0</v>
      </c>
      <c r="GN308" s="615">
        <v>0</v>
      </c>
      <c r="GO308" s="615">
        <v>0</v>
      </c>
      <c r="GP308" s="615">
        <v>0</v>
      </c>
      <c r="GQ308" s="615">
        <v>0</v>
      </c>
      <c r="GR308" s="615">
        <v>0</v>
      </c>
      <c r="GS308" s="615">
        <v>0</v>
      </c>
      <c r="GT308" s="615">
        <v>0</v>
      </c>
      <c r="GU308" s="615">
        <v>0</v>
      </c>
      <c r="GV308" s="615">
        <v>0</v>
      </c>
      <c r="GW308" s="615">
        <v>0</v>
      </c>
      <c r="GX308" s="615">
        <v>0</v>
      </c>
      <c r="GY308" s="615">
        <v>0</v>
      </c>
      <c r="GZ308" s="615">
        <v>0</v>
      </c>
      <c r="HA308" s="615">
        <v>0</v>
      </c>
      <c r="HB308" s="615">
        <v>0</v>
      </c>
      <c r="HC308" s="615">
        <v>0</v>
      </c>
      <c r="HD308" s="615">
        <v>0</v>
      </c>
      <c r="HE308" s="615">
        <v>0</v>
      </c>
      <c r="HF308" s="615">
        <v>0</v>
      </c>
      <c r="HG308" s="615">
        <v>0</v>
      </c>
      <c r="HH308" s="615">
        <v>0</v>
      </c>
      <c r="HI308" s="615">
        <v>0</v>
      </c>
      <c r="HJ308" s="615">
        <v>0</v>
      </c>
      <c r="HK308" s="615">
        <v>0</v>
      </c>
      <c r="HL308" s="615">
        <v>0</v>
      </c>
      <c r="HM308" s="615">
        <v>0</v>
      </c>
      <c r="HN308" s="615">
        <v>0</v>
      </c>
      <c r="HO308" s="615">
        <v>0</v>
      </c>
      <c r="HP308" s="615">
        <v>0</v>
      </c>
      <c r="HQ308" s="615">
        <v>0</v>
      </c>
      <c r="HR308" s="615">
        <v>0</v>
      </c>
      <c r="HS308" s="615">
        <v>0</v>
      </c>
      <c r="HT308" s="615">
        <v>0</v>
      </c>
      <c r="HU308" s="615">
        <v>0</v>
      </c>
      <c r="HV308" s="615">
        <v>0</v>
      </c>
      <c r="HW308" s="615">
        <v>0</v>
      </c>
      <c r="HX308" s="615">
        <v>0</v>
      </c>
      <c r="HY308" s="615">
        <v>0</v>
      </c>
      <c r="HZ308" s="615">
        <v>0</v>
      </c>
      <c r="IA308" s="615">
        <v>0</v>
      </c>
      <c r="IB308" s="615">
        <v>0</v>
      </c>
      <c r="IC308" s="615">
        <v>0</v>
      </c>
      <c r="ID308" s="615">
        <v>0</v>
      </c>
      <c r="IE308" s="615">
        <v>0</v>
      </c>
      <c r="IF308" s="615">
        <v>0</v>
      </c>
      <c r="IG308" s="615">
        <v>0</v>
      </c>
      <c r="IH308" s="615">
        <v>0</v>
      </c>
      <c r="II308" s="615">
        <v>0</v>
      </c>
      <c r="IJ308" s="615">
        <v>0</v>
      </c>
      <c r="IK308" s="615">
        <v>0</v>
      </c>
      <c r="IL308" s="615">
        <v>0</v>
      </c>
      <c r="IM308" s="615">
        <v>0</v>
      </c>
      <c r="IN308" s="615">
        <v>0</v>
      </c>
      <c r="IO308" s="615">
        <v>0</v>
      </c>
      <c r="IP308" s="615">
        <v>0</v>
      </c>
      <c r="IQ308" s="615">
        <v>0</v>
      </c>
      <c r="IR308" s="615">
        <v>0</v>
      </c>
      <c r="IS308" s="615">
        <v>0</v>
      </c>
      <c r="IT308" s="615">
        <v>0</v>
      </c>
      <c r="IU308" s="615">
        <v>0</v>
      </c>
      <c r="IV308" s="615">
        <v>0</v>
      </c>
      <c r="IW308" s="615">
        <v>0</v>
      </c>
      <c r="IX308" s="615">
        <v>0</v>
      </c>
      <c r="IY308" s="615">
        <v>0</v>
      </c>
      <c r="IZ308" s="615">
        <v>0</v>
      </c>
      <c r="JA308" s="615">
        <v>0</v>
      </c>
      <c r="JB308" s="615">
        <v>0</v>
      </c>
      <c r="JC308" s="615">
        <v>0</v>
      </c>
      <c r="JD308" s="615">
        <v>0</v>
      </c>
      <c r="JE308" s="615">
        <v>0</v>
      </c>
      <c r="JF308" s="615">
        <v>0</v>
      </c>
      <c r="JG308" s="615">
        <v>0</v>
      </c>
      <c r="JH308" s="615">
        <v>0</v>
      </c>
      <c r="JI308" s="615">
        <v>0</v>
      </c>
      <c r="JJ308" s="615">
        <v>0</v>
      </c>
      <c r="JK308" s="615">
        <v>0</v>
      </c>
      <c r="JL308" s="615">
        <v>0</v>
      </c>
      <c r="JM308" s="615">
        <v>0</v>
      </c>
      <c r="JN308" s="615">
        <v>0</v>
      </c>
      <c r="JO308" s="615">
        <v>0</v>
      </c>
      <c r="JP308" s="615">
        <v>0</v>
      </c>
      <c r="JQ308" s="615">
        <v>0</v>
      </c>
      <c r="JR308" s="615">
        <v>0</v>
      </c>
      <c r="JS308" s="615">
        <v>0</v>
      </c>
      <c r="JT308" s="615">
        <v>0</v>
      </c>
      <c r="JU308" s="615">
        <v>0</v>
      </c>
      <c r="JV308" s="615">
        <v>0</v>
      </c>
      <c r="JW308" s="615">
        <v>0</v>
      </c>
      <c r="JX308" s="615">
        <v>0</v>
      </c>
      <c r="JY308" s="615">
        <v>0</v>
      </c>
      <c r="JZ308" s="615">
        <v>0</v>
      </c>
      <c r="KA308" s="615">
        <v>0</v>
      </c>
      <c r="KB308" s="615">
        <v>0</v>
      </c>
      <c r="KC308" s="615">
        <v>0</v>
      </c>
      <c r="KD308" s="615">
        <v>0</v>
      </c>
      <c r="KE308" s="615">
        <v>0</v>
      </c>
      <c r="KF308" s="615">
        <v>0</v>
      </c>
      <c r="KG308" s="615">
        <v>0</v>
      </c>
      <c r="KH308" s="615">
        <v>0</v>
      </c>
      <c r="KI308" s="615">
        <v>0</v>
      </c>
      <c r="KJ308" s="615">
        <v>0</v>
      </c>
      <c r="KK308" s="615">
        <v>0</v>
      </c>
      <c r="KL308" s="615">
        <v>0</v>
      </c>
      <c r="KM308" s="615">
        <v>0</v>
      </c>
      <c r="KN308" s="615">
        <v>0</v>
      </c>
      <c r="KO308" s="615">
        <v>0</v>
      </c>
      <c r="KP308" s="615">
        <v>0</v>
      </c>
      <c r="KQ308" s="615">
        <v>0</v>
      </c>
      <c r="KR308" s="615">
        <v>0</v>
      </c>
      <c r="KS308" s="615">
        <v>0</v>
      </c>
      <c r="KT308" s="615">
        <v>0</v>
      </c>
      <c r="KU308" s="615">
        <v>0</v>
      </c>
      <c r="KV308" s="615">
        <v>0</v>
      </c>
      <c r="KW308" s="615">
        <v>0</v>
      </c>
      <c r="KX308" s="615">
        <v>0</v>
      </c>
      <c r="KY308" s="615">
        <v>0</v>
      </c>
      <c r="KZ308" s="615">
        <v>0</v>
      </c>
      <c r="LA308" s="615">
        <v>0</v>
      </c>
      <c r="LB308" s="615">
        <v>0</v>
      </c>
      <c r="LC308" s="615">
        <v>0</v>
      </c>
      <c r="LD308" s="615">
        <v>0</v>
      </c>
      <c r="LE308" s="615">
        <v>0</v>
      </c>
      <c r="LF308" s="615">
        <v>0</v>
      </c>
      <c r="LG308" s="615">
        <v>0</v>
      </c>
      <c r="LH308" s="615">
        <v>0</v>
      </c>
      <c r="LI308" s="615">
        <v>0</v>
      </c>
      <c r="LJ308" s="615">
        <v>0</v>
      </c>
      <c r="LK308" s="615">
        <v>0</v>
      </c>
      <c r="LL308" s="615">
        <v>0</v>
      </c>
      <c r="LM308" s="615">
        <v>0</v>
      </c>
      <c r="LN308" s="615">
        <v>0</v>
      </c>
      <c r="LO308" s="615">
        <v>0</v>
      </c>
      <c r="LP308" s="615">
        <v>0</v>
      </c>
      <c r="LQ308" s="615">
        <v>0</v>
      </c>
      <c r="LR308" s="615">
        <v>0</v>
      </c>
      <c r="LS308" s="615">
        <v>0</v>
      </c>
      <c r="LT308" s="615">
        <v>0</v>
      </c>
      <c r="LU308" s="615">
        <v>0</v>
      </c>
      <c r="LV308" s="615">
        <v>0</v>
      </c>
      <c r="LW308" s="615">
        <v>0</v>
      </c>
      <c r="LX308" s="615">
        <v>0</v>
      </c>
      <c r="LY308" s="615">
        <v>0</v>
      </c>
      <c r="LZ308" s="615">
        <v>0</v>
      </c>
      <c r="MA308" s="615">
        <v>0</v>
      </c>
      <c r="MB308" s="615">
        <v>0</v>
      </c>
      <c r="MC308" s="615">
        <v>0</v>
      </c>
      <c r="MD308" s="615">
        <v>0</v>
      </c>
      <c r="ME308" s="615">
        <v>0</v>
      </c>
      <c r="MF308" s="615">
        <v>0</v>
      </c>
      <c r="MG308" s="615">
        <v>0</v>
      </c>
      <c r="MH308" s="615">
        <v>0</v>
      </c>
      <c r="MI308" s="615">
        <v>0</v>
      </c>
      <c r="MJ308" s="615">
        <v>0</v>
      </c>
      <c r="MK308" s="615">
        <v>0</v>
      </c>
      <c r="ML308" s="615">
        <v>0</v>
      </c>
      <c r="MM308" s="615">
        <v>0</v>
      </c>
      <c r="MN308" s="615">
        <v>0</v>
      </c>
      <c r="MO308" s="615">
        <v>0</v>
      </c>
      <c r="MP308" s="615">
        <v>0</v>
      </c>
      <c r="MQ308" s="615">
        <v>0</v>
      </c>
      <c r="MR308" s="615">
        <v>0</v>
      </c>
      <c r="MS308" s="615">
        <v>0</v>
      </c>
      <c r="MT308" s="615">
        <v>0</v>
      </c>
      <c r="MU308" s="615">
        <v>0</v>
      </c>
      <c r="MV308" s="615">
        <v>0</v>
      </c>
      <c r="MW308" s="615">
        <v>0</v>
      </c>
      <c r="MX308" s="615">
        <v>0</v>
      </c>
      <c r="MY308" s="615">
        <v>0</v>
      </c>
      <c r="MZ308" s="615">
        <v>0</v>
      </c>
      <c r="NA308" s="615">
        <v>0</v>
      </c>
      <c r="NB308" s="615">
        <v>0</v>
      </c>
      <c r="NC308" s="615">
        <v>0</v>
      </c>
      <c r="ND308" s="615">
        <v>0</v>
      </c>
      <c r="NE308" s="615">
        <v>0</v>
      </c>
      <c r="NF308" s="615">
        <v>0</v>
      </c>
      <c r="NG308" s="615">
        <v>0</v>
      </c>
      <c r="NH308" s="615">
        <v>0</v>
      </c>
      <c r="NI308" s="615">
        <v>0</v>
      </c>
      <c r="NJ308" s="615">
        <v>0</v>
      </c>
      <c r="NK308" s="615">
        <v>0</v>
      </c>
      <c r="NL308" s="615">
        <v>0</v>
      </c>
      <c r="NM308" s="615">
        <v>0</v>
      </c>
      <c r="NN308" s="615">
        <v>0</v>
      </c>
      <c r="NO308" s="615">
        <v>0</v>
      </c>
      <c r="NP308" s="615">
        <v>0</v>
      </c>
      <c r="NQ308" s="615">
        <v>0</v>
      </c>
      <c r="NR308" s="615">
        <v>0</v>
      </c>
      <c r="NS308" s="615">
        <v>0</v>
      </c>
      <c r="NT308" s="615">
        <v>0</v>
      </c>
      <c r="NU308" s="615">
        <v>0</v>
      </c>
      <c r="NV308" s="615">
        <v>0</v>
      </c>
      <c r="NW308" s="615">
        <v>0</v>
      </c>
      <c r="NX308" s="615">
        <v>0</v>
      </c>
      <c r="NY308" s="615">
        <v>0</v>
      </c>
      <c r="NZ308" s="615">
        <v>0</v>
      </c>
      <c r="OA308" s="615">
        <v>0</v>
      </c>
      <c r="OB308" s="615">
        <v>0</v>
      </c>
      <c r="OC308" s="615">
        <v>0</v>
      </c>
      <c r="OD308" s="615">
        <v>0</v>
      </c>
      <c r="OE308" s="615">
        <v>0</v>
      </c>
      <c r="OF308" s="615">
        <v>0</v>
      </c>
      <c r="OG308" s="615">
        <v>0</v>
      </c>
      <c r="OH308" s="615">
        <v>0</v>
      </c>
      <c r="OI308" s="615">
        <v>0</v>
      </c>
      <c r="OJ308" s="615">
        <v>0</v>
      </c>
      <c r="OK308" s="615">
        <v>0</v>
      </c>
      <c r="OL308" s="615">
        <v>0</v>
      </c>
      <c r="OM308" s="615">
        <v>0</v>
      </c>
      <c r="ON308" s="615">
        <v>0</v>
      </c>
      <c r="OO308" s="615">
        <v>0</v>
      </c>
      <c r="OP308" s="615">
        <v>0</v>
      </c>
      <c r="OQ308" s="615">
        <v>0</v>
      </c>
      <c r="OR308" s="615">
        <v>0</v>
      </c>
      <c r="OS308" s="615">
        <v>0</v>
      </c>
      <c r="OT308" s="615">
        <v>0</v>
      </c>
      <c r="OU308" s="615">
        <v>0</v>
      </c>
      <c r="OV308" s="615">
        <v>0</v>
      </c>
      <c r="OW308" s="615">
        <v>0</v>
      </c>
      <c r="OX308" s="615">
        <v>0</v>
      </c>
      <c r="OY308" s="615">
        <v>0</v>
      </c>
      <c r="OZ308" s="615">
        <v>0</v>
      </c>
      <c r="PA308" s="615">
        <v>0</v>
      </c>
      <c r="PB308" s="615">
        <v>0</v>
      </c>
      <c r="PC308" s="615">
        <v>0</v>
      </c>
      <c r="PD308" s="615">
        <v>0</v>
      </c>
      <c r="PE308" s="615">
        <v>0</v>
      </c>
      <c r="PF308" s="615">
        <v>0</v>
      </c>
      <c r="PG308" s="615">
        <v>0</v>
      </c>
      <c r="PH308" s="615">
        <v>0</v>
      </c>
      <c r="PI308" s="615">
        <v>0</v>
      </c>
      <c r="PJ308" s="615">
        <v>0</v>
      </c>
      <c r="PK308" s="615">
        <v>0</v>
      </c>
      <c r="PL308" s="615">
        <v>0</v>
      </c>
      <c r="PM308" s="615">
        <v>0</v>
      </c>
      <c r="PN308" s="615">
        <v>0</v>
      </c>
      <c r="PO308" s="615">
        <v>0</v>
      </c>
      <c r="PP308" s="615">
        <v>0</v>
      </c>
      <c r="PQ308" s="615">
        <v>0</v>
      </c>
      <c r="PR308" s="615">
        <v>0</v>
      </c>
      <c r="PS308" s="615">
        <v>0</v>
      </c>
      <c r="PT308" s="615">
        <v>0</v>
      </c>
      <c r="PU308" s="615">
        <v>0</v>
      </c>
      <c r="PV308" s="615">
        <v>0</v>
      </c>
      <c r="PW308" s="615">
        <v>0</v>
      </c>
      <c r="PX308" s="615">
        <v>0</v>
      </c>
      <c r="PY308" s="615">
        <v>0</v>
      </c>
      <c r="PZ308" s="615">
        <v>0</v>
      </c>
      <c r="QA308" s="615">
        <v>0</v>
      </c>
      <c r="QB308" s="615">
        <v>0</v>
      </c>
      <c r="QC308" s="615">
        <v>0</v>
      </c>
      <c r="QD308" s="615">
        <v>0</v>
      </c>
      <c r="QE308" s="615">
        <v>0</v>
      </c>
      <c r="QF308" s="615">
        <v>0</v>
      </c>
      <c r="QG308" s="615">
        <v>0</v>
      </c>
      <c r="QH308" s="615">
        <v>0</v>
      </c>
      <c r="QI308" s="615">
        <v>0</v>
      </c>
      <c r="QJ308" s="615">
        <v>0</v>
      </c>
      <c r="QK308" s="615">
        <v>0</v>
      </c>
      <c r="QL308" s="615">
        <v>0</v>
      </c>
      <c r="QM308" s="615">
        <v>0</v>
      </c>
      <c r="QN308" s="615">
        <v>0</v>
      </c>
      <c r="QO308" s="615">
        <v>0</v>
      </c>
      <c r="QP308" s="615">
        <v>0</v>
      </c>
      <c r="QQ308" s="615">
        <v>0</v>
      </c>
      <c r="QR308" s="615">
        <v>0</v>
      </c>
      <c r="QS308" s="615">
        <v>0</v>
      </c>
      <c r="QT308" s="615">
        <v>0</v>
      </c>
      <c r="QU308" s="615">
        <v>0</v>
      </c>
      <c r="QV308" s="615">
        <v>0</v>
      </c>
      <c r="QW308" s="615">
        <v>0</v>
      </c>
      <c r="QX308" s="615">
        <v>0</v>
      </c>
      <c r="QY308" s="615">
        <v>0</v>
      </c>
      <c r="QZ308" s="615">
        <v>0</v>
      </c>
      <c r="RA308" s="615">
        <v>0</v>
      </c>
      <c r="RB308" s="615">
        <v>0</v>
      </c>
      <c r="RC308" s="615">
        <v>0</v>
      </c>
      <c r="RD308" s="615">
        <v>0</v>
      </c>
      <c r="RE308" s="615">
        <v>0</v>
      </c>
      <c r="RF308" s="615">
        <v>0</v>
      </c>
      <c r="RG308" s="615">
        <v>0</v>
      </c>
      <c r="RH308" s="615">
        <v>0</v>
      </c>
      <c r="RI308" s="615">
        <v>0</v>
      </c>
      <c r="RJ308" s="615">
        <v>0</v>
      </c>
      <c r="RK308" s="615">
        <v>0</v>
      </c>
      <c r="RL308" s="615">
        <v>0</v>
      </c>
      <c r="RM308" s="615">
        <v>0</v>
      </c>
      <c r="RN308" s="615">
        <v>0</v>
      </c>
      <c r="RO308" s="615">
        <v>0</v>
      </c>
      <c r="RP308" s="615">
        <v>0</v>
      </c>
      <c r="RQ308" s="615">
        <v>0</v>
      </c>
      <c r="RR308" s="615">
        <v>0</v>
      </c>
      <c r="RS308" s="615">
        <v>0</v>
      </c>
      <c r="RT308" s="615">
        <v>0</v>
      </c>
      <c r="RU308" s="615">
        <v>0</v>
      </c>
      <c r="RV308" s="615">
        <v>0</v>
      </c>
      <c r="RW308" s="615">
        <v>0</v>
      </c>
      <c r="RX308" s="615">
        <v>0</v>
      </c>
      <c r="RY308" s="615">
        <v>0</v>
      </c>
      <c r="RZ308" s="615">
        <v>0</v>
      </c>
      <c r="SA308" s="615">
        <v>0</v>
      </c>
      <c r="SB308" s="615">
        <v>0</v>
      </c>
      <c r="SC308" s="615">
        <v>0</v>
      </c>
      <c r="SD308" s="615">
        <v>0</v>
      </c>
      <c r="SE308" s="615">
        <v>0</v>
      </c>
      <c r="SF308" s="615">
        <v>0</v>
      </c>
      <c r="SG308" s="615">
        <v>0</v>
      </c>
      <c r="SH308" s="615">
        <v>0</v>
      </c>
      <c r="SI308" s="615">
        <v>0</v>
      </c>
      <c r="SJ308" s="615">
        <v>0</v>
      </c>
      <c r="SK308" s="267">
        <f t="shared" si="514"/>
        <v>0</v>
      </c>
      <c r="SL308" s="254"/>
      <c r="SM308" s="242"/>
      <c r="SN308" s="242"/>
      <c r="SO308" s="242"/>
    </row>
    <row r="309" spans="1:509" outlineLevel="2" x14ac:dyDescent="0.35">
      <c r="A309" s="242"/>
      <c r="B309" s="251"/>
      <c r="C309" s="438">
        <f>INT($C$29)+2</f>
        <v>3</v>
      </c>
      <c r="D309" s="267"/>
      <c r="E309" s="316">
        <f t="shared" si="505"/>
        <v>168</v>
      </c>
      <c r="F309" s="322"/>
      <c r="G309" s="322"/>
      <c r="H309" s="267"/>
      <c r="I309" s="546"/>
      <c r="J309" s="546" t="s">
        <v>696</v>
      </c>
      <c r="K309" s="547"/>
      <c r="L309" s="617">
        <v>0</v>
      </c>
      <c r="M309" s="617">
        <v>0</v>
      </c>
      <c r="N309" s="617">
        <v>0</v>
      </c>
      <c r="O309" s="617">
        <v>0</v>
      </c>
      <c r="P309" s="617">
        <v>0</v>
      </c>
      <c r="Q309" s="617">
        <v>0</v>
      </c>
      <c r="R309" s="617">
        <v>0</v>
      </c>
      <c r="S309" s="617">
        <v>0</v>
      </c>
      <c r="T309" s="617">
        <v>0</v>
      </c>
      <c r="U309" s="617">
        <v>0</v>
      </c>
      <c r="V309" s="617">
        <v>0</v>
      </c>
      <c r="W309" s="617">
        <v>0</v>
      </c>
      <c r="X309" s="617">
        <v>0</v>
      </c>
      <c r="Y309" s="617">
        <v>0</v>
      </c>
      <c r="Z309" s="617">
        <v>0</v>
      </c>
      <c r="AA309" s="617">
        <v>0</v>
      </c>
      <c r="AB309" s="617">
        <v>0</v>
      </c>
      <c r="AC309" s="617">
        <v>0</v>
      </c>
      <c r="AD309" s="617">
        <v>0</v>
      </c>
      <c r="AE309" s="617">
        <v>0</v>
      </c>
      <c r="AF309" s="617">
        <v>0</v>
      </c>
      <c r="AG309" s="617">
        <v>0</v>
      </c>
      <c r="AH309" s="617">
        <v>0</v>
      </c>
      <c r="AI309" s="617">
        <v>0</v>
      </c>
      <c r="AJ309" s="617">
        <v>0</v>
      </c>
      <c r="AK309" s="617">
        <v>0</v>
      </c>
      <c r="AL309" s="617">
        <v>0</v>
      </c>
      <c r="AM309" s="617">
        <v>0</v>
      </c>
      <c r="AN309" s="617">
        <v>0</v>
      </c>
      <c r="AO309" s="617">
        <v>0</v>
      </c>
      <c r="AP309" s="617">
        <v>0</v>
      </c>
      <c r="AQ309" s="617">
        <v>0</v>
      </c>
      <c r="AR309" s="617">
        <v>0</v>
      </c>
      <c r="AS309" s="617">
        <v>0</v>
      </c>
      <c r="AT309" s="617">
        <v>0</v>
      </c>
      <c r="AU309" s="617">
        <v>0</v>
      </c>
      <c r="AV309" s="617">
        <v>0</v>
      </c>
      <c r="AW309" s="617">
        <v>0</v>
      </c>
      <c r="AX309" s="617">
        <v>0</v>
      </c>
      <c r="AY309" s="617">
        <v>0</v>
      </c>
      <c r="AZ309" s="617">
        <v>0</v>
      </c>
      <c r="BA309" s="617">
        <v>0</v>
      </c>
      <c r="BB309" s="617">
        <v>0</v>
      </c>
      <c r="BC309" s="617">
        <v>0</v>
      </c>
      <c r="BD309" s="617">
        <v>0</v>
      </c>
      <c r="BE309" s="617">
        <v>0</v>
      </c>
      <c r="BF309" s="617">
        <v>0</v>
      </c>
      <c r="BG309" s="617">
        <v>0</v>
      </c>
      <c r="BH309" s="617">
        <v>0</v>
      </c>
      <c r="BI309" s="617">
        <v>0</v>
      </c>
      <c r="BJ309" s="617">
        <v>0</v>
      </c>
      <c r="BK309" s="617">
        <v>0</v>
      </c>
      <c r="BL309" s="617">
        <v>0</v>
      </c>
      <c r="BM309" s="617">
        <v>0</v>
      </c>
      <c r="BN309" s="617">
        <v>0</v>
      </c>
      <c r="BO309" s="617">
        <v>0</v>
      </c>
      <c r="BP309" s="617">
        <v>0</v>
      </c>
      <c r="BQ309" s="617">
        <v>0</v>
      </c>
      <c r="BR309" s="617">
        <v>0</v>
      </c>
      <c r="BS309" s="617">
        <v>0</v>
      </c>
      <c r="BT309" s="617">
        <v>0</v>
      </c>
      <c r="BU309" s="617">
        <v>0</v>
      </c>
      <c r="BV309" s="617">
        <v>0</v>
      </c>
      <c r="BW309" s="617">
        <v>0</v>
      </c>
      <c r="BX309" s="617">
        <v>0</v>
      </c>
      <c r="BY309" s="617">
        <v>0</v>
      </c>
      <c r="BZ309" s="617">
        <v>0</v>
      </c>
      <c r="CA309" s="617">
        <v>0</v>
      </c>
      <c r="CB309" s="617">
        <v>0</v>
      </c>
      <c r="CC309" s="617">
        <v>0</v>
      </c>
      <c r="CD309" s="617">
        <v>0</v>
      </c>
      <c r="CE309" s="617">
        <v>0</v>
      </c>
      <c r="CF309" s="617">
        <v>0</v>
      </c>
      <c r="CG309" s="617">
        <v>0</v>
      </c>
      <c r="CH309" s="617">
        <v>0</v>
      </c>
      <c r="CI309" s="617">
        <v>0</v>
      </c>
      <c r="CJ309" s="617">
        <v>0</v>
      </c>
      <c r="CK309" s="617">
        <v>0</v>
      </c>
      <c r="CL309" s="617">
        <v>0</v>
      </c>
      <c r="CM309" s="617">
        <v>0</v>
      </c>
      <c r="CN309" s="617">
        <v>0</v>
      </c>
      <c r="CO309" s="617">
        <v>0</v>
      </c>
      <c r="CP309" s="617">
        <v>0</v>
      </c>
      <c r="CQ309" s="617">
        <v>0</v>
      </c>
      <c r="CR309" s="617">
        <v>0</v>
      </c>
      <c r="CS309" s="617">
        <v>0</v>
      </c>
      <c r="CT309" s="617">
        <v>0</v>
      </c>
      <c r="CU309" s="617">
        <v>0</v>
      </c>
      <c r="CV309" s="617">
        <v>0</v>
      </c>
      <c r="CW309" s="617">
        <v>0</v>
      </c>
      <c r="CX309" s="617">
        <v>0</v>
      </c>
      <c r="CY309" s="617">
        <v>0</v>
      </c>
      <c r="CZ309" s="617">
        <v>0</v>
      </c>
      <c r="DA309" s="617">
        <v>0</v>
      </c>
      <c r="DB309" s="617">
        <v>0</v>
      </c>
      <c r="DC309" s="617">
        <v>0</v>
      </c>
      <c r="DD309" s="617">
        <v>0</v>
      </c>
      <c r="DE309" s="617">
        <v>0</v>
      </c>
      <c r="DF309" s="617">
        <v>0</v>
      </c>
      <c r="DG309" s="617">
        <v>0</v>
      </c>
      <c r="DH309" s="617">
        <v>0</v>
      </c>
      <c r="DI309" s="617">
        <v>0</v>
      </c>
      <c r="DJ309" s="617">
        <v>0</v>
      </c>
      <c r="DK309" s="617">
        <v>0</v>
      </c>
      <c r="DL309" s="617">
        <v>0</v>
      </c>
      <c r="DM309" s="617">
        <v>0</v>
      </c>
      <c r="DN309" s="617">
        <v>0</v>
      </c>
      <c r="DO309" s="617">
        <v>0</v>
      </c>
      <c r="DP309" s="617">
        <v>0</v>
      </c>
      <c r="DQ309" s="617">
        <v>0</v>
      </c>
      <c r="DR309" s="617">
        <v>0</v>
      </c>
      <c r="DS309" s="617">
        <v>0</v>
      </c>
      <c r="DT309" s="617">
        <v>0</v>
      </c>
      <c r="DU309" s="617">
        <v>0</v>
      </c>
      <c r="DV309" s="617">
        <v>0</v>
      </c>
      <c r="DW309" s="617">
        <v>0</v>
      </c>
      <c r="DX309" s="617">
        <v>0</v>
      </c>
      <c r="DY309" s="617">
        <v>0</v>
      </c>
      <c r="DZ309" s="617">
        <v>0</v>
      </c>
      <c r="EA309" s="617">
        <v>0</v>
      </c>
      <c r="EB309" s="617">
        <v>0</v>
      </c>
      <c r="EC309" s="617">
        <v>0</v>
      </c>
      <c r="ED309" s="617">
        <v>0</v>
      </c>
      <c r="EE309" s="617">
        <v>0</v>
      </c>
      <c r="EF309" s="617">
        <v>0</v>
      </c>
      <c r="EG309" s="617">
        <v>0</v>
      </c>
      <c r="EH309" s="617">
        <v>0</v>
      </c>
      <c r="EI309" s="617">
        <v>0</v>
      </c>
      <c r="EJ309" s="617">
        <v>0</v>
      </c>
      <c r="EK309" s="617">
        <v>0</v>
      </c>
      <c r="EL309" s="617">
        <v>0</v>
      </c>
      <c r="EM309" s="617">
        <v>0</v>
      </c>
      <c r="EN309" s="617">
        <v>0</v>
      </c>
      <c r="EO309" s="617">
        <v>0</v>
      </c>
      <c r="EP309" s="617">
        <v>0</v>
      </c>
      <c r="EQ309" s="617">
        <v>0</v>
      </c>
      <c r="ER309" s="617">
        <v>0</v>
      </c>
      <c r="ES309" s="617">
        <v>0</v>
      </c>
      <c r="ET309" s="617">
        <v>0</v>
      </c>
      <c r="EU309" s="617">
        <v>0</v>
      </c>
      <c r="EV309" s="617">
        <v>0</v>
      </c>
      <c r="EW309" s="617">
        <v>0</v>
      </c>
      <c r="EX309" s="617">
        <v>0</v>
      </c>
      <c r="EY309" s="617">
        <v>0</v>
      </c>
      <c r="EZ309" s="617">
        <v>0</v>
      </c>
      <c r="FA309" s="617">
        <v>0</v>
      </c>
      <c r="FB309" s="617">
        <v>0</v>
      </c>
      <c r="FC309" s="617">
        <v>0</v>
      </c>
      <c r="FD309" s="617">
        <v>0</v>
      </c>
      <c r="FE309" s="617">
        <v>0</v>
      </c>
      <c r="FF309" s="617">
        <v>0</v>
      </c>
      <c r="FG309" s="617">
        <v>0</v>
      </c>
      <c r="FH309" s="617">
        <v>0</v>
      </c>
      <c r="FI309" s="617">
        <v>0</v>
      </c>
      <c r="FJ309" s="617">
        <v>0</v>
      </c>
      <c r="FK309" s="617">
        <v>0</v>
      </c>
      <c r="FL309" s="617">
        <v>0</v>
      </c>
      <c r="FM309" s="617">
        <v>0</v>
      </c>
      <c r="FN309" s="617">
        <v>0</v>
      </c>
      <c r="FO309" s="617">
        <v>0</v>
      </c>
      <c r="FP309" s="617">
        <v>0</v>
      </c>
      <c r="FQ309" s="617">
        <v>0</v>
      </c>
      <c r="FR309" s="617">
        <v>0</v>
      </c>
      <c r="FS309" s="617">
        <v>0</v>
      </c>
      <c r="FT309" s="617">
        <v>0</v>
      </c>
      <c r="FU309" s="617">
        <v>0</v>
      </c>
      <c r="FV309" s="617">
        <v>0</v>
      </c>
      <c r="FW309" s="617">
        <v>0</v>
      </c>
      <c r="FX309" s="617">
        <v>0</v>
      </c>
      <c r="FY309" s="617">
        <v>0</v>
      </c>
      <c r="FZ309" s="617">
        <v>0</v>
      </c>
      <c r="GA309" s="617">
        <v>0</v>
      </c>
      <c r="GB309" s="617">
        <v>0</v>
      </c>
      <c r="GC309" s="617">
        <v>0</v>
      </c>
      <c r="GD309" s="617">
        <v>0</v>
      </c>
      <c r="GE309" s="617">
        <v>0</v>
      </c>
      <c r="GF309" s="617">
        <v>0</v>
      </c>
      <c r="GG309" s="617">
        <v>0</v>
      </c>
      <c r="GH309" s="617">
        <v>0</v>
      </c>
      <c r="GI309" s="617">
        <v>0</v>
      </c>
      <c r="GJ309" s="617">
        <v>0</v>
      </c>
      <c r="GK309" s="617">
        <v>0</v>
      </c>
      <c r="GL309" s="617">
        <v>0</v>
      </c>
      <c r="GM309" s="617">
        <v>0</v>
      </c>
      <c r="GN309" s="617">
        <v>0</v>
      </c>
      <c r="GO309" s="617">
        <v>0</v>
      </c>
      <c r="GP309" s="617">
        <v>0</v>
      </c>
      <c r="GQ309" s="617">
        <v>0</v>
      </c>
      <c r="GR309" s="617">
        <v>0</v>
      </c>
      <c r="GS309" s="617">
        <v>0</v>
      </c>
      <c r="GT309" s="617">
        <v>0</v>
      </c>
      <c r="GU309" s="617">
        <v>0</v>
      </c>
      <c r="GV309" s="617">
        <v>0</v>
      </c>
      <c r="GW309" s="617">
        <v>0</v>
      </c>
      <c r="GX309" s="617">
        <v>0</v>
      </c>
      <c r="GY309" s="617">
        <v>0</v>
      </c>
      <c r="GZ309" s="617">
        <v>0</v>
      </c>
      <c r="HA309" s="617">
        <v>0</v>
      </c>
      <c r="HB309" s="617">
        <v>0</v>
      </c>
      <c r="HC309" s="617">
        <v>0</v>
      </c>
      <c r="HD309" s="617">
        <v>0</v>
      </c>
      <c r="HE309" s="617">
        <v>0</v>
      </c>
      <c r="HF309" s="617">
        <v>0</v>
      </c>
      <c r="HG309" s="617">
        <v>0</v>
      </c>
      <c r="HH309" s="617">
        <v>0</v>
      </c>
      <c r="HI309" s="617">
        <v>0</v>
      </c>
      <c r="HJ309" s="617">
        <v>0</v>
      </c>
      <c r="HK309" s="617">
        <v>0</v>
      </c>
      <c r="HL309" s="617">
        <v>0</v>
      </c>
      <c r="HM309" s="617">
        <v>0</v>
      </c>
      <c r="HN309" s="617">
        <v>0</v>
      </c>
      <c r="HO309" s="617">
        <v>0</v>
      </c>
      <c r="HP309" s="617">
        <v>0</v>
      </c>
      <c r="HQ309" s="617">
        <v>0</v>
      </c>
      <c r="HR309" s="617">
        <v>0</v>
      </c>
      <c r="HS309" s="617">
        <v>0</v>
      </c>
      <c r="HT309" s="617">
        <v>0</v>
      </c>
      <c r="HU309" s="617">
        <v>0</v>
      </c>
      <c r="HV309" s="617">
        <v>0</v>
      </c>
      <c r="HW309" s="617">
        <v>0</v>
      </c>
      <c r="HX309" s="617">
        <v>0</v>
      </c>
      <c r="HY309" s="617">
        <v>0</v>
      </c>
      <c r="HZ309" s="617">
        <v>0</v>
      </c>
      <c r="IA309" s="617">
        <v>0</v>
      </c>
      <c r="IB309" s="617">
        <v>0</v>
      </c>
      <c r="IC309" s="617">
        <v>0</v>
      </c>
      <c r="ID309" s="617">
        <v>0</v>
      </c>
      <c r="IE309" s="617">
        <v>0</v>
      </c>
      <c r="IF309" s="617">
        <v>0</v>
      </c>
      <c r="IG309" s="617">
        <v>0</v>
      </c>
      <c r="IH309" s="617">
        <v>0</v>
      </c>
      <c r="II309" s="617">
        <v>0</v>
      </c>
      <c r="IJ309" s="617">
        <v>0</v>
      </c>
      <c r="IK309" s="617">
        <v>0</v>
      </c>
      <c r="IL309" s="617">
        <v>0</v>
      </c>
      <c r="IM309" s="617">
        <v>0</v>
      </c>
      <c r="IN309" s="617">
        <v>0</v>
      </c>
      <c r="IO309" s="617">
        <v>0</v>
      </c>
      <c r="IP309" s="617">
        <v>0</v>
      </c>
      <c r="IQ309" s="617">
        <v>0</v>
      </c>
      <c r="IR309" s="617">
        <v>0</v>
      </c>
      <c r="IS309" s="617">
        <v>0</v>
      </c>
      <c r="IT309" s="617">
        <v>0</v>
      </c>
      <c r="IU309" s="617">
        <v>0</v>
      </c>
      <c r="IV309" s="617">
        <v>0</v>
      </c>
      <c r="IW309" s="617">
        <v>0</v>
      </c>
      <c r="IX309" s="617">
        <v>0</v>
      </c>
      <c r="IY309" s="617">
        <v>0</v>
      </c>
      <c r="IZ309" s="617">
        <v>0</v>
      </c>
      <c r="JA309" s="617">
        <v>0</v>
      </c>
      <c r="JB309" s="617">
        <v>0</v>
      </c>
      <c r="JC309" s="617">
        <v>0</v>
      </c>
      <c r="JD309" s="617">
        <v>0</v>
      </c>
      <c r="JE309" s="617">
        <v>0</v>
      </c>
      <c r="JF309" s="617">
        <v>0</v>
      </c>
      <c r="JG309" s="617">
        <v>0</v>
      </c>
      <c r="JH309" s="617">
        <v>0</v>
      </c>
      <c r="JI309" s="617">
        <v>0</v>
      </c>
      <c r="JJ309" s="617">
        <v>0</v>
      </c>
      <c r="JK309" s="617">
        <v>0</v>
      </c>
      <c r="JL309" s="617">
        <v>0</v>
      </c>
      <c r="JM309" s="617">
        <v>0</v>
      </c>
      <c r="JN309" s="617">
        <v>0</v>
      </c>
      <c r="JO309" s="617">
        <v>0</v>
      </c>
      <c r="JP309" s="617">
        <v>0</v>
      </c>
      <c r="JQ309" s="617">
        <v>0</v>
      </c>
      <c r="JR309" s="617">
        <v>0</v>
      </c>
      <c r="JS309" s="617">
        <v>0</v>
      </c>
      <c r="JT309" s="617">
        <v>0</v>
      </c>
      <c r="JU309" s="617">
        <v>0</v>
      </c>
      <c r="JV309" s="617">
        <v>0</v>
      </c>
      <c r="JW309" s="617">
        <v>0</v>
      </c>
      <c r="JX309" s="617">
        <v>0</v>
      </c>
      <c r="JY309" s="617">
        <v>0</v>
      </c>
      <c r="JZ309" s="617">
        <v>0</v>
      </c>
      <c r="KA309" s="617">
        <v>0</v>
      </c>
      <c r="KB309" s="617">
        <v>0</v>
      </c>
      <c r="KC309" s="617">
        <v>0</v>
      </c>
      <c r="KD309" s="617">
        <v>0</v>
      </c>
      <c r="KE309" s="617">
        <v>0</v>
      </c>
      <c r="KF309" s="617">
        <v>0</v>
      </c>
      <c r="KG309" s="617">
        <v>0</v>
      </c>
      <c r="KH309" s="617">
        <v>0</v>
      </c>
      <c r="KI309" s="617">
        <v>0</v>
      </c>
      <c r="KJ309" s="617">
        <v>0</v>
      </c>
      <c r="KK309" s="617">
        <v>0</v>
      </c>
      <c r="KL309" s="617">
        <v>0</v>
      </c>
      <c r="KM309" s="617">
        <v>0</v>
      </c>
      <c r="KN309" s="617">
        <v>0</v>
      </c>
      <c r="KO309" s="617">
        <v>0</v>
      </c>
      <c r="KP309" s="617">
        <v>0</v>
      </c>
      <c r="KQ309" s="617">
        <v>0</v>
      </c>
      <c r="KR309" s="617">
        <v>0</v>
      </c>
      <c r="KS309" s="617">
        <v>0</v>
      </c>
      <c r="KT309" s="617">
        <v>0</v>
      </c>
      <c r="KU309" s="617">
        <v>0</v>
      </c>
      <c r="KV309" s="617">
        <v>0</v>
      </c>
      <c r="KW309" s="617">
        <v>0</v>
      </c>
      <c r="KX309" s="617">
        <v>0</v>
      </c>
      <c r="KY309" s="617">
        <v>0</v>
      </c>
      <c r="KZ309" s="617">
        <v>0</v>
      </c>
      <c r="LA309" s="617">
        <v>0</v>
      </c>
      <c r="LB309" s="617">
        <v>0</v>
      </c>
      <c r="LC309" s="617">
        <v>0</v>
      </c>
      <c r="LD309" s="617">
        <v>0</v>
      </c>
      <c r="LE309" s="617">
        <v>0</v>
      </c>
      <c r="LF309" s="617">
        <v>0</v>
      </c>
      <c r="LG309" s="617">
        <v>0</v>
      </c>
      <c r="LH309" s="617">
        <v>0</v>
      </c>
      <c r="LI309" s="617">
        <v>0</v>
      </c>
      <c r="LJ309" s="617">
        <v>0</v>
      </c>
      <c r="LK309" s="617">
        <v>0</v>
      </c>
      <c r="LL309" s="617">
        <v>0</v>
      </c>
      <c r="LM309" s="617">
        <v>0</v>
      </c>
      <c r="LN309" s="617">
        <v>0</v>
      </c>
      <c r="LO309" s="617">
        <v>0</v>
      </c>
      <c r="LP309" s="617">
        <v>0</v>
      </c>
      <c r="LQ309" s="617">
        <v>0</v>
      </c>
      <c r="LR309" s="617">
        <v>0</v>
      </c>
      <c r="LS309" s="617">
        <v>0</v>
      </c>
      <c r="LT309" s="617">
        <v>0</v>
      </c>
      <c r="LU309" s="617">
        <v>0</v>
      </c>
      <c r="LV309" s="617">
        <v>0</v>
      </c>
      <c r="LW309" s="617">
        <v>0</v>
      </c>
      <c r="LX309" s="617">
        <v>0</v>
      </c>
      <c r="LY309" s="617">
        <v>0</v>
      </c>
      <c r="LZ309" s="617">
        <v>0</v>
      </c>
      <c r="MA309" s="617">
        <v>0</v>
      </c>
      <c r="MB309" s="617">
        <v>0</v>
      </c>
      <c r="MC309" s="617">
        <v>0</v>
      </c>
      <c r="MD309" s="617">
        <v>0</v>
      </c>
      <c r="ME309" s="617">
        <v>0</v>
      </c>
      <c r="MF309" s="617">
        <v>0</v>
      </c>
      <c r="MG309" s="617">
        <v>0</v>
      </c>
      <c r="MH309" s="617">
        <v>0</v>
      </c>
      <c r="MI309" s="617">
        <v>0</v>
      </c>
      <c r="MJ309" s="617">
        <v>0</v>
      </c>
      <c r="MK309" s="617">
        <v>0</v>
      </c>
      <c r="ML309" s="617">
        <v>0</v>
      </c>
      <c r="MM309" s="617">
        <v>0</v>
      </c>
      <c r="MN309" s="617">
        <v>0</v>
      </c>
      <c r="MO309" s="617">
        <v>0</v>
      </c>
      <c r="MP309" s="617">
        <v>0</v>
      </c>
      <c r="MQ309" s="617">
        <v>0</v>
      </c>
      <c r="MR309" s="617">
        <v>0</v>
      </c>
      <c r="MS309" s="617">
        <v>0</v>
      </c>
      <c r="MT309" s="617">
        <v>0</v>
      </c>
      <c r="MU309" s="617">
        <v>0</v>
      </c>
      <c r="MV309" s="617">
        <v>0</v>
      </c>
      <c r="MW309" s="617">
        <v>0</v>
      </c>
      <c r="MX309" s="617">
        <v>0</v>
      </c>
      <c r="MY309" s="617">
        <v>0</v>
      </c>
      <c r="MZ309" s="617">
        <v>0</v>
      </c>
      <c r="NA309" s="617">
        <v>0</v>
      </c>
      <c r="NB309" s="617">
        <v>0</v>
      </c>
      <c r="NC309" s="617">
        <v>0</v>
      </c>
      <c r="ND309" s="617">
        <v>0</v>
      </c>
      <c r="NE309" s="617">
        <v>0</v>
      </c>
      <c r="NF309" s="617">
        <v>0</v>
      </c>
      <c r="NG309" s="617">
        <v>0</v>
      </c>
      <c r="NH309" s="617">
        <v>0</v>
      </c>
      <c r="NI309" s="617">
        <v>0</v>
      </c>
      <c r="NJ309" s="617">
        <v>0</v>
      </c>
      <c r="NK309" s="617">
        <v>0</v>
      </c>
      <c r="NL309" s="617">
        <v>0</v>
      </c>
      <c r="NM309" s="617">
        <v>0</v>
      </c>
      <c r="NN309" s="617">
        <v>0</v>
      </c>
      <c r="NO309" s="617">
        <v>0</v>
      </c>
      <c r="NP309" s="617">
        <v>0</v>
      </c>
      <c r="NQ309" s="617">
        <v>0</v>
      </c>
      <c r="NR309" s="617">
        <v>0</v>
      </c>
      <c r="NS309" s="617">
        <v>0</v>
      </c>
      <c r="NT309" s="617">
        <v>0</v>
      </c>
      <c r="NU309" s="617">
        <v>0</v>
      </c>
      <c r="NV309" s="617">
        <v>0</v>
      </c>
      <c r="NW309" s="617">
        <v>0</v>
      </c>
      <c r="NX309" s="617">
        <v>0</v>
      </c>
      <c r="NY309" s="617">
        <v>0</v>
      </c>
      <c r="NZ309" s="617">
        <v>0</v>
      </c>
      <c r="OA309" s="617">
        <v>0</v>
      </c>
      <c r="OB309" s="617">
        <v>0</v>
      </c>
      <c r="OC309" s="617">
        <v>0</v>
      </c>
      <c r="OD309" s="617">
        <v>0</v>
      </c>
      <c r="OE309" s="617">
        <v>0</v>
      </c>
      <c r="OF309" s="617">
        <v>0</v>
      </c>
      <c r="OG309" s="617">
        <v>0</v>
      </c>
      <c r="OH309" s="617">
        <v>0</v>
      </c>
      <c r="OI309" s="617">
        <v>0</v>
      </c>
      <c r="OJ309" s="617">
        <v>0</v>
      </c>
      <c r="OK309" s="617">
        <v>0</v>
      </c>
      <c r="OL309" s="617">
        <v>0</v>
      </c>
      <c r="OM309" s="617">
        <v>0</v>
      </c>
      <c r="ON309" s="617">
        <v>0</v>
      </c>
      <c r="OO309" s="617">
        <v>0</v>
      </c>
      <c r="OP309" s="617">
        <v>0</v>
      </c>
      <c r="OQ309" s="617">
        <v>0</v>
      </c>
      <c r="OR309" s="617">
        <v>0</v>
      </c>
      <c r="OS309" s="617">
        <v>0</v>
      </c>
      <c r="OT309" s="617">
        <v>0</v>
      </c>
      <c r="OU309" s="617">
        <v>0</v>
      </c>
      <c r="OV309" s="617">
        <v>0</v>
      </c>
      <c r="OW309" s="617">
        <v>0</v>
      </c>
      <c r="OX309" s="617">
        <v>0</v>
      </c>
      <c r="OY309" s="617">
        <v>0</v>
      </c>
      <c r="OZ309" s="617">
        <v>0</v>
      </c>
      <c r="PA309" s="617">
        <v>0</v>
      </c>
      <c r="PB309" s="617">
        <v>0</v>
      </c>
      <c r="PC309" s="617">
        <v>0</v>
      </c>
      <c r="PD309" s="617">
        <v>0</v>
      </c>
      <c r="PE309" s="617">
        <v>0</v>
      </c>
      <c r="PF309" s="617">
        <v>0</v>
      </c>
      <c r="PG309" s="617">
        <v>0</v>
      </c>
      <c r="PH309" s="617">
        <v>0</v>
      </c>
      <c r="PI309" s="617">
        <v>0</v>
      </c>
      <c r="PJ309" s="617">
        <v>0</v>
      </c>
      <c r="PK309" s="617">
        <v>0</v>
      </c>
      <c r="PL309" s="617">
        <v>0</v>
      </c>
      <c r="PM309" s="617">
        <v>0</v>
      </c>
      <c r="PN309" s="617">
        <v>0</v>
      </c>
      <c r="PO309" s="617">
        <v>0</v>
      </c>
      <c r="PP309" s="617">
        <v>0</v>
      </c>
      <c r="PQ309" s="617">
        <v>0</v>
      </c>
      <c r="PR309" s="617">
        <v>0</v>
      </c>
      <c r="PS309" s="617">
        <v>0</v>
      </c>
      <c r="PT309" s="617">
        <v>0</v>
      </c>
      <c r="PU309" s="617">
        <v>0</v>
      </c>
      <c r="PV309" s="617">
        <v>0</v>
      </c>
      <c r="PW309" s="617">
        <v>0</v>
      </c>
      <c r="PX309" s="617">
        <v>0</v>
      </c>
      <c r="PY309" s="617">
        <v>0</v>
      </c>
      <c r="PZ309" s="617">
        <v>0</v>
      </c>
      <c r="QA309" s="617">
        <v>0</v>
      </c>
      <c r="QB309" s="617">
        <v>0</v>
      </c>
      <c r="QC309" s="617">
        <v>0</v>
      </c>
      <c r="QD309" s="617">
        <v>0</v>
      </c>
      <c r="QE309" s="617">
        <v>0</v>
      </c>
      <c r="QF309" s="617">
        <v>0</v>
      </c>
      <c r="QG309" s="617">
        <v>0</v>
      </c>
      <c r="QH309" s="617">
        <v>0</v>
      </c>
      <c r="QI309" s="617">
        <v>0</v>
      </c>
      <c r="QJ309" s="617">
        <v>0</v>
      </c>
      <c r="QK309" s="617">
        <v>0</v>
      </c>
      <c r="QL309" s="617">
        <v>0</v>
      </c>
      <c r="QM309" s="617">
        <v>0</v>
      </c>
      <c r="QN309" s="617">
        <v>0</v>
      </c>
      <c r="QO309" s="617">
        <v>0</v>
      </c>
      <c r="QP309" s="617">
        <v>0</v>
      </c>
      <c r="QQ309" s="617">
        <v>0</v>
      </c>
      <c r="QR309" s="617">
        <v>0</v>
      </c>
      <c r="QS309" s="617">
        <v>0</v>
      </c>
      <c r="QT309" s="617">
        <v>0</v>
      </c>
      <c r="QU309" s="617">
        <v>0</v>
      </c>
      <c r="QV309" s="617">
        <v>0</v>
      </c>
      <c r="QW309" s="617">
        <v>0</v>
      </c>
      <c r="QX309" s="617">
        <v>0</v>
      </c>
      <c r="QY309" s="617">
        <v>0</v>
      </c>
      <c r="QZ309" s="617">
        <v>0</v>
      </c>
      <c r="RA309" s="617">
        <v>0</v>
      </c>
      <c r="RB309" s="617">
        <v>0</v>
      </c>
      <c r="RC309" s="617">
        <v>0</v>
      </c>
      <c r="RD309" s="617">
        <v>0</v>
      </c>
      <c r="RE309" s="617">
        <v>0</v>
      </c>
      <c r="RF309" s="617">
        <v>0</v>
      </c>
      <c r="RG309" s="617">
        <v>0</v>
      </c>
      <c r="RH309" s="617">
        <v>0</v>
      </c>
      <c r="RI309" s="617">
        <v>0</v>
      </c>
      <c r="RJ309" s="617">
        <v>0</v>
      </c>
      <c r="RK309" s="617">
        <v>0</v>
      </c>
      <c r="RL309" s="617">
        <v>0</v>
      </c>
      <c r="RM309" s="617">
        <v>0</v>
      </c>
      <c r="RN309" s="617">
        <v>0</v>
      </c>
      <c r="RO309" s="617">
        <v>0</v>
      </c>
      <c r="RP309" s="617">
        <v>0</v>
      </c>
      <c r="RQ309" s="617">
        <v>0</v>
      </c>
      <c r="RR309" s="617">
        <v>0</v>
      </c>
      <c r="RS309" s="617">
        <v>0</v>
      </c>
      <c r="RT309" s="617">
        <v>0</v>
      </c>
      <c r="RU309" s="617">
        <v>0</v>
      </c>
      <c r="RV309" s="617">
        <v>0</v>
      </c>
      <c r="RW309" s="617">
        <v>0</v>
      </c>
      <c r="RX309" s="617">
        <v>0</v>
      </c>
      <c r="RY309" s="617">
        <v>0</v>
      </c>
      <c r="RZ309" s="617">
        <v>0</v>
      </c>
      <c r="SA309" s="617">
        <v>0</v>
      </c>
      <c r="SB309" s="617">
        <v>0</v>
      </c>
      <c r="SC309" s="617">
        <v>0</v>
      </c>
      <c r="SD309" s="617">
        <v>0</v>
      </c>
      <c r="SE309" s="617">
        <v>0</v>
      </c>
      <c r="SF309" s="617">
        <v>0</v>
      </c>
      <c r="SG309" s="617">
        <v>0</v>
      </c>
      <c r="SH309" s="617">
        <v>0</v>
      </c>
      <c r="SI309" s="617">
        <v>0</v>
      </c>
      <c r="SJ309" s="617">
        <v>0</v>
      </c>
      <c r="SK309" s="267">
        <f t="shared" si="514"/>
        <v>0</v>
      </c>
      <c r="SL309" s="254"/>
      <c r="SM309" s="242"/>
      <c r="SN309" s="242"/>
      <c r="SO309" s="242"/>
    </row>
    <row r="310" spans="1:509" outlineLevel="2" x14ac:dyDescent="0.35">
      <c r="A310" s="242"/>
      <c r="B310" s="251"/>
      <c r="C310" s="438">
        <f>INT($C$29)+2</f>
        <v>3</v>
      </c>
      <c r="D310" s="267"/>
      <c r="E310" s="316">
        <f t="shared" si="505"/>
        <v>169</v>
      </c>
      <c r="F310" s="322"/>
      <c r="G310" s="322"/>
      <c r="H310" s="267"/>
      <c r="I310" s="538" t="str">
        <f>Sheep!$H$252&amp;" Maternal"</f>
        <v>Win Maternal</v>
      </c>
      <c r="J310" s="538" t="s">
        <v>853</v>
      </c>
      <c r="K310" s="539"/>
      <c r="L310" s="612">
        <v>0</v>
      </c>
      <c r="M310" s="612">
        <v>0</v>
      </c>
      <c r="N310" s="612">
        <v>0</v>
      </c>
      <c r="O310" s="612">
        <v>0</v>
      </c>
      <c r="P310" s="612">
        <v>0</v>
      </c>
      <c r="Q310" s="612">
        <v>0</v>
      </c>
      <c r="R310" s="612">
        <v>0</v>
      </c>
      <c r="S310" s="612">
        <v>0</v>
      </c>
      <c r="T310" s="612">
        <v>0</v>
      </c>
      <c r="U310" s="612">
        <v>0</v>
      </c>
      <c r="V310" s="612">
        <v>0</v>
      </c>
      <c r="W310" s="612">
        <v>0</v>
      </c>
      <c r="X310" s="612">
        <v>0</v>
      </c>
      <c r="Y310" s="612">
        <v>0</v>
      </c>
      <c r="Z310" s="612">
        <v>0</v>
      </c>
      <c r="AA310" s="612">
        <v>0</v>
      </c>
      <c r="AB310" s="612">
        <v>0</v>
      </c>
      <c r="AC310" s="612">
        <v>0</v>
      </c>
      <c r="AD310" s="612">
        <v>0</v>
      </c>
      <c r="AE310" s="612">
        <v>0</v>
      </c>
      <c r="AF310" s="612">
        <v>0</v>
      </c>
      <c r="AG310" s="612">
        <v>0</v>
      </c>
      <c r="AH310" s="612">
        <v>0</v>
      </c>
      <c r="AI310" s="612">
        <v>0</v>
      </c>
      <c r="AJ310" s="612">
        <v>0</v>
      </c>
      <c r="AK310" s="612">
        <v>0</v>
      </c>
      <c r="AL310" s="612">
        <v>0</v>
      </c>
      <c r="AM310" s="612">
        <v>0</v>
      </c>
      <c r="AN310" s="612">
        <v>0</v>
      </c>
      <c r="AO310" s="612">
        <v>0</v>
      </c>
      <c r="AP310" s="612">
        <v>0</v>
      </c>
      <c r="AQ310" s="612">
        <v>0</v>
      </c>
      <c r="AR310" s="612">
        <v>0</v>
      </c>
      <c r="AS310" s="612">
        <v>0</v>
      </c>
      <c r="AT310" s="612">
        <v>0</v>
      </c>
      <c r="AU310" s="612">
        <v>0</v>
      </c>
      <c r="AV310" s="612">
        <v>0</v>
      </c>
      <c r="AW310" s="612">
        <v>0</v>
      </c>
      <c r="AX310" s="612">
        <v>0</v>
      </c>
      <c r="AY310" s="612">
        <v>0</v>
      </c>
      <c r="AZ310" s="612">
        <v>0</v>
      </c>
      <c r="BA310" s="612">
        <v>0</v>
      </c>
      <c r="BB310" s="612">
        <v>0</v>
      </c>
      <c r="BC310" s="612">
        <v>0</v>
      </c>
      <c r="BD310" s="612">
        <v>0</v>
      </c>
      <c r="BE310" s="612">
        <v>0</v>
      </c>
      <c r="BF310" s="612">
        <v>0</v>
      </c>
      <c r="BG310" s="612">
        <v>0</v>
      </c>
      <c r="BH310" s="612">
        <v>0</v>
      </c>
      <c r="BI310" s="612">
        <v>0</v>
      </c>
      <c r="BJ310" s="612">
        <v>0</v>
      </c>
      <c r="BK310" s="612">
        <v>0</v>
      </c>
      <c r="BL310" s="612">
        <v>0</v>
      </c>
      <c r="BM310" s="612">
        <v>0</v>
      </c>
      <c r="BN310" s="612">
        <v>0</v>
      </c>
      <c r="BO310" s="612">
        <v>0</v>
      </c>
      <c r="BP310" s="612">
        <v>0</v>
      </c>
      <c r="BQ310" s="612">
        <v>0</v>
      </c>
      <c r="BR310" s="612">
        <v>0</v>
      </c>
      <c r="BS310" s="612">
        <v>0</v>
      </c>
      <c r="BT310" s="612">
        <v>0</v>
      </c>
      <c r="BU310" s="612">
        <v>0</v>
      </c>
      <c r="BV310" s="612">
        <v>0</v>
      </c>
      <c r="BW310" s="612">
        <v>0</v>
      </c>
      <c r="BX310" s="612">
        <v>0</v>
      </c>
      <c r="BY310" s="612">
        <v>0</v>
      </c>
      <c r="BZ310" s="612">
        <v>0</v>
      </c>
      <c r="CA310" s="612">
        <v>0</v>
      </c>
      <c r="CB310" s="612">
        <v>0</v>
      </c>
      <c r="CC310" s="612">
        <v>0</v>
      </c>
      <c r="CD310" s="612">
        <v>0</v>
      </c>
      <c r="CE310" s="612">
        <v>0</v>
      </c>
      <c r="CF310" s="612">
        <v>0</v>
      </c>
      <c r="CG310" s="612">
        <v>0</v>
      </c>
      <c r="CH310" s="612">
        <v>0</v>
      </c>
      <c r="CI310" s="612">
        <v>0</v>
      </c>
      <c r="CJ310" s="612">
        <v>0</v>
      </c>
      <c r="CK310" s="612">
        <v>0</v>
      </c>
      <c r="CL310" s="612">
        <v>0</v>
      </c>
      <c r="CM310" s="612">
        <v>0</v>
      </c>
      <c r="CN310" s="612">
        <v>0</v>
      </c>
      <c r="CO310" s="612">
        <v>0</v>
      </c>
      <c r="CP310" s="612">
        <v>0</v>
      </c>
      <c r="CQ310" s="612">
        <v>0</v>
      </c>
      <c r="CR310" s="612">
        <v>0</v>
      </c>
      <c r="CS310" s="612">
        <v>0</v>
      </c>
      <c r="CT310" s="612">
        <v>0</v>
      </c>
      <c r="CU310" s="612">
        <v>0</v>
      </c>
      <c r="CV310" s="612">
        <v>0</v>
      </c>
      <c r="CW310" s="612">
        <v>0</v>
      </c>
      <c r="CX310" s="612">
        <v>0</v>
      </c>
      <c r="CY310" s="612">
        <v>0</v>
      </c>
      <c r="CZ310" s="612">
        <v>0</v>
      </c>
      <c r="DA310" s="612">
        <v>0</v>
      </c>
      <c r="DB310" s="612">
        <v>0</v>
      </c>
      <c r="DC310" s="612">
        <v>0</v>
      </c>
      <c r="DD310" s="612">
        <v>0</v>
      </c>
      <c r="DE310" s="612">
        <v>0</v>
      </c>
      <c r="DF310" s="612">
        <v>0</v>
      </c>
      <c r="DG310" s="612">
        <v>0</v>
      </c>
      <c r="DH310" s="612">
        <v>0</v>
      </c>
      <c r="DI310" s="612">
        <v>0</v>
      </c>
      <c r="DJ310" s="612">
        <v>0</v>
      </c>
      <c r="DK310" s="612">
        <v>0</v>
      </c>
      <c r="DL310" s="612">
        <v>0</v>
      </c>
      <c r="DM310" s="612">
        <v>0</v>
      </c>
      <c r="DN310" s="612">
        <v>0</v>
      </c>
      <c r="DO310" s="612">
        <v>0</v>
      </c>
      <c r="DP310" s="612">
        <v>0</v>
      </c>
      <c r="DQ310" s="612">
        <v>0</v>
      </c>
      <c r="DR310" s="612">
        <v>0</v>
      </c>
      <c r="DS310" s="612">
        <v>0</v>
      </c>
      <c r="DT310" s="612">
        <v>0</v>
      </c>
      <c r="DU310" s="612">
        <v>0</v>
      </c>
      <c r="DV310" s="612">
        <v>0</v>
      </c>
      <c r="DW310" s="612">
        <v>0</v>
      </c>
      <c r="DX310" s="612">
        <v>0</v>
      </c>
      <c r="DY310" s="612">
        <v>0</v>
      </c>
      <c r="DZ310" s="612">
        <v>0</v>
      </c>
      <c r="EA310" s="612">
        <v>0</v>
      </c>
      <c r="EB310" s="612">
        <v>0</v>
      </c>
      <c r="EC310" s="612">
        <v>0</v>
      </c>
      <c r="ED310" s="612">
        <v>0</v>
      </c>
      <c r="EE310" s="612">
        <v>0</v>
      </c>
      <c r="EF310" s="612">
        <v>0</v>
      </c>
      <c r="EG310" s="612">
        <v>0</v>
      </c>
      <c r="EH310" s="612">
        <v>0</v>
      </c>
      <c r="EI310" s="612">
        <v>0</v>
      </c>
      <c r="EJ310" s="612">
        <v>0</v>
      </c>
      <c r="EK310" s="612">
        <v>0</v>
      </c>
      <c r="EL310" s="612">
        <v>0</v>
      </c>
      <c r="EM310" s="612">
        <v>0</v>
      </c>
      <c r="EN310" s="612">
        <v>0</v>
      </c>
      <c r="EO310" s="612">
        <v>0</v>
      </c>
      <c r="EP310" s="612">
        <v>0</v>
      </c>
      <c r="EQ310" s="612">
        <v>0</v>
      </c>
      <c r="ER310" s="612">
        <v>0</v>
      </c>
      <c r="ES310" s="612">
        <v>0</v>
      </c>
      <c r="ET310" s="612">
        <v>0</v>
      </c>
      <c r="EU310" s="612">
        <v>0</v>
      </c>
      <c r="EV310" s="612">
        <v>0</v>
      </c>
      <c r="EW310" s="612">
        <v>0</v>
      </c>
      <c r="EX310" s="612">
        <v>0</v>
      </c>
      <c r="EY310" s="612">
        <v>0</v>
      </c>
      <c r="EZ310" s="612">
        <v>0</v>
      </c>
      <c r="FA310" s="612">
        <v>0</v>
      </c>
      <c r="FB310" s="612">
        <v>0</v>
      </c>
      <c r="FC310" s="612">
        <v>0</v>
      </c>
      <c r="FD310" s="612">
        <v>0</v>
      </c>
      <c r="FE310" s="612">
        <v>0</v>
      </c>
      <c r="FF310" s="612">
        <v>0</v>
      </c>
      <c r="FG310" s="612">
        <v>0</v>
      </c>
      <c r="FH310" s="612">
        <v>0</v>
      </c>
      <c r="FI310" s="612">
        <v>0</v>
      </c>
      <c r="FJ310" s="612">
        <v>0</v>
      </c>
      <c r="FK310" s="612">
        <v>0</v>
      </c>
      <c r="FL310" s="612">
        <v>0</v>
      </c>
      <c r="FM310" s="612">
        <v>0</v>
      </c>
      <c r="FN310" s="612">
        <v>0</v>
      </c>
      <c r="FO310" s="612">
        <v>0</v>
      </c>
      <c r="FP310" s="612">
        <v>0</v>
      </c>
      <c r="FQ310" s="612">
        <v>0</v>
      </c>
      <c r="FR310" s="612">
        <v>0</v>
      </c>
      <c r="FS310" s="612">
        <v>0</v>
      </c>
      <c r="FT310" s="612">
        <v>0</v>
      </c>
      <c r="FU310" s="612">
        <v>0</v>
      </c>
      <c r="FV310" s="612">
        <v>0</v>
      </c>
      <c r="FW310" s="612">
        <v>0</v>
      </c>
      <c r="FX310" s="612">
        <v>0</v>
      </c>
      <c r="FY310" s="612">
        <v>0</v>
      </c>
      <c r="FZ310" s="612">
        <v>0</v>
      </c>
      <c r="GA310" s="612">
        <v>0</v>
      </c>
      <c r="GB310" s="612">
        <v>0</v>
      </c>
      <c r="GC310" s="612">
        <v>0</v>
      </c>
      <c r="GD310" s="612">
        <v>0</v>
      </c>
      <c r="GE310" s="612">
        <v>0</v>
      </c>
      <c r="GF310" s="612">
        <v>0</v>
      </c>
      <c r="GG310" s="612">
        <v>0</v>
      </c>
      <c r="GH310" s="612">
        <v>0</v>
      </c>
      <c r="GI310" s="612">
        <v>0</v>
      </c>
      <c r="GJ310" s="612">
        <v>0</v>
      </c>
      <c r="GK310" s="612">
        <v>0</v>
      </c>
      <c r="GL310" s="612">
        <v>0</v>
      </c>
      <c r="GM310" s="612">
        <v>0</v>
      </c>
      <c r="GN310" s="612">
        <v>0</v>
      </c>
      <c r="GO310" s="612">
        <v>0</v>
      </c>
      <c r="GP310" s="612">
        <v>0</v>
      </c>
      <c r="GQ310" s="612">
        <v>0</v>
      </c>
      <c r="GR310" s="612">
        <v>0</v>
      </c>
      <c r="GS310" s="612">
        <v>0</v>
      </c>
      <c r="GT310" s="612">
        <v>0</v>
      </c>
      <c r="GU310" s="612">
        <v>0</v>
      </c>
      <c r="GV310" s="612">
        <v>0</v>
      </c>
      <c r="GW310" s="612">
        <v>0</v>
      </c>
      <c r="GX310" s="612">
        <v>0</v>
      </c>
      <c r="GY310" s="612">
        <v>0</v>
      </c>
      <c r="GZ310" s="612">
        <v>0</v>
      </c>
      <c r="HA310" s="612">
        <v>0</v>
      </c>
      <c r="HB310" s="612">
        <v>0</v>
      </c>
      <c r="HC310" s="612">
        <v>0</v>
      </c>
      <c r="HD310" s="612">
        <v>0</v>
      </c>
      <c r="HE310" s="612">
        <v>0</v>
      </c>
      <c r="HF310" s="612">
        <v>0</v>
      </c>
      <c r="HG310" s="612">
        <v>0</v>
      </c>
      <c r="HH310" s="612">
        <v>0</v>
      </c>
      <c r="HI310" s="612">
        <v>0</v>
      </c>
      <c r="HJ310" s="612">
        <v>0</v>
      </c>
      <c r="HK310" s="612">
        <v>0</v>
      </c>
      <c r="HL310" s="612">
        <v>0</v>
      </c>
      <c r="HM310" s="612">
        <v>0</v>
      </c>
      <c r="HN310" s="612">
        <v>0</v>
      </c>
      <c r="HO310" s="612">
        <v>0</v>
      </c>
      <c r="HP310" s="612">
        <v>0</v>
      </c>
      <c r="HQ310" s="612">
        <v>0</v>
      </c>
      <c r="HR310" s="612">
        <v>0</v>
      </c>
      <c r="HS310" s="612">
        <v>0</v>
      </c>
      <c r="HT310" s="612">
        <v>0</v>
      </c>
      <c r="HU310" s="612">
        <v>0</v>
      </c>
      <c r="HV310" s="612">
        <v>0</v>
      </c>
      <c r="HW310" s="612">
        <v>0</v>
      </c>
      <c r="HX310" s="612">
        <v>0</v>
      </c>
      <c r="HY310" s="612">
        <v>0</v>
      </c>
      <c r="HZ310" s="612">
        <v>0</v>
      </c>
      <c r="IA310" s="612">
        <v>0</v>
      </c>
      <c r="IB310" s="612">
        <v>0</v>
      </c>
      <c r="IC310" s="612">
        <v>0</v>
      </c>
      <c r="ID310" s="612">
        <v>0</v>
      </c>
      <c r="IE310" s="612">
        <v>0</v>
      </c>
      <c r="IF310" s="612">
        <v>0</v>
      </c>
      <c r="IG310" s="612">
        <v>0</v>
      </c>
      <c r="IH310" s="612">
        <v>0</v>
      </c>
      <c r="II310" s="612">
        <v>0</v>
      </c>
      <c r="IJ310" s="612">
        <v>0</v>
      </c>
      <c r="IK310" s="612">
        <v>0</v>
      </c>
      <c r="IL310" s="612">
        <v>0</v>
      </c>
      <c r="IM310" s="612">
        <v>0</v>
      </c>
      <c r="IN310" s="612">
        <v>0</v>
      </c>
      <c r="IO310" s="612">
        <v>0</v>
      </c>
      <c r="IP310" s="612">
        <v>0</v>
      </c>
      <c r="IQ310" s="612">
        <v>0</v>
      </c>
      <c r="IR310" s="612">
        <v>0</v>
      </c>
      <c r="IS310" s="612">
        <v>0</v>
      </c>
      <c r="IT310" s="612">
        <v>0</v>
      </c>
      <c r="IU310" s="612">
        <v>0</v>
      </c>
      <c r="IV310" s="612">
        <v>0</v>
      </c>
      <c r="IW310" s="612">
        <v>0</v>
      </c>
      <c r="IX310" s="612">
        <v>0</v>
      </c>
      <c r="IY310" s="612">
        <v>0</v>
      </c>
      <c r="IZ310" s="612">
        <v>0</v>
      </c>
      <c r="JA310" s="612">
        <v>0</v>
      </c>
      <c r="JB310" s="612">
        <v>0</v>
      </c>
      <c r="JC310" s="612">
        <v>0</v>
      </c>
      <c r="JD310" s="612">
        <v>0</v>
      </c>
      <c r="JE310" s="612">
        <v>0</v>
      </c>
      <c r="JF310" s="612">
        <v>0</v>
      </c>
      <c r="JG310" s="612">
        <v>0</v>
      </c>
      <c r="JH310" s="612">
        <v>0</v>
      </c>
      <c r="JI310" s="612">
        <v>0</v>
      </c>
      <c r="JJ310" s="612">
        <v>0</v>
      </c>
      <c r="JK310" s="612">
        <v>0</v>
      </c>
      <c r="JL310" s="612">
        <v>0</v>
      </c>
      <c r="JM310" s="612">
        <v>0</v>
      </c>
      <c r="JN310" s="612">
        <v>0</v>
      </c>
      <c r="JO310" s="612">
        <v>0</v>
      </c>
      <c r="JP310" s="612">
        <v>0</v>
      </c>
      <c r="JQ310" s="612">
        <v>0</v>
      </c>
      <c r="JR310" s="612">
        <v>0</v>
      </c>
      <c r="JS310" s="612">
        <v>0</v>
      </c>
      <c r="JT310" s="612">
        <v>0</v>
      </c>
      <c r="JU310" s="612">
        <v>0</v>
      </c>
      <c r="JV310" s="612">
        <v>0</v>
      </c>
      <c r="JW310" s="612">
        <v>0</v>
      </c>
      <c r="JX310" s="612">
        <v>0</v>
      </c>
      <c r="JY310" s="612">
        <v>0</v>
      </c>
      <c r="JZ310" s="612">
        <v>0</v>
      </c>
      <c r="KA310" s="612">
        <v>0</v>
      </c>
      <c r="KB310" s="612">
        <v>0</v>
      </c>
      <c r="KC310" s="612">
        <v>0</v>
      </c>
      <c r="KD310" s="612">
        <v>0</v>
      </c>
      <c r="KE310" s="612">
        <v>0</v>
      </c>
      <c r="KF310" s="612">
        <v>0</v>
      </c>
      <c r="KG310" s="612">
        <v>0</v>
      </c>
      <c r="KH310" s="612">
        <v>0</v>
      </c>
      <c r="KI310" s="612">
        <v>0</v>
      </c>
      <c r="KJ310" s="612">
        <v>0</v>
      </c>
      <c r="KK310" s="612">
        <v>0</v>
      </c>
      <c r="KL310" s="612">
        <v>0</v>
      </c>
      <c r="KM310" s="612">
        <v>0</v>
      </c>
      <c r="KN310" s="612">
        <v>0</v>
      </c>
      <c r="KO310" s="612">
        <v>0</v>
      </c>
      <c r="KP310" s="612">
        <v>0</v>
      </c>
      <c r="KQ310" s="612">
        <v>0</v>
      </c>
      <c r="KR310" s="612">
        <v>0</v>
      </c>
      <c r="KS310" s="612">
        <v>0</v>
      </c>
      <c r="KT310" s="612">
        <v>0</v>
      </c>
      <c r="KU310" s="612">
        <v>0</v>
      </c>
      <c r="KV310" s="612">
        <v>0</v>
      </c>
      <c r="KW310" s="612">
        <v>0</v>
      </c>
      <c r="KX310" s="612">
        <v>0</v>
      </c>
      <c r="KY310" s="612">
        <v>0</v>
      </c>
      <c r="KZ310" s="612">
        <v>0</v>
      </c>
      <c r="LA310" s="612">
        <v>0</v>
      </c>
      <c r="LB310" s="612">
        <v>0</v>
      </c>
      <c r="LC310" s="612">
        <v>0</v>
      </c>
      <c r="LD310" s="612">
        <v>0</v>
      </c>
      <c r="LE310" s="612">
        <v>0</v>
      </c>
      <c r="LF310" s="612">
        <v>0</v>
      </c>
      <c r="LG310" s="612">
        <v>0</v>
      </c>
      <c r="LH310" s="612">
        <v>0</v>
      </c>
      <c r="LI310" s="612">
        <v>0</v>
      </c>
      <c r="LJ310" s="612">
        <v>0</v>
      </c>
      <c r="LK310" s="612">
        <v>0</v>
      </c>
      <c r="LL310" s="612">
        <v>0</v>
      </c>
      <c r="LM310" s="612">
        <v>0</v>
      </c>
      <c r="LN310" s="612">
        <v>0</v>
      </c>
      <c r="LO310" s="612">
        <v>0</v>
      </c>
      <c r="LP310" s="612">
        <v>0</v>
      </c>
      <c r="LQ310" s="612">
        <v>0</v>
      </c>
      <c r="LR310" s="612">
        <v>0</v>
      </c>
      <c r="LS310" s="612">
        <v>0</v>
      </c>
      <c r="LT310" s="612">
        <v>0</v>
      </c>
      <c r="LU310" s="612">
        <v>0</v>
      </c>
      <c r="LV310" s="612">
        <v>0</v>
      </c>
      <c r="LW310" s="612">
        <v>0</v>
      </c>
      <c r="LX310" s="612">
        <v>0</v>
      </c>
      <c r="LY310" s="612">
        <v>0</v>
      </c>
      <c r="LZ310" s="612">
        <v>0</v>
      </c>
      <c r="MA310" s="612">
        <v>0</v>
      </c>
      <c r="MB310" s="612">
        <v>0</v>
      </c>
      <c r="MC310" s="612">
        <v>0</v>
      </c>
      <c r="MD310" s="612">
        <v>0</v>
      </c>
      <c r="ME310" s="612">
        <v>0</v>
      </c>
      <c r="MF310" s="612">
        <v>0</v>
      </c>
      <c r="MG310" s="612">
        <v>0</v>
      </c>
      <c r="MH310" s="612">
        <v>0</v>
      </c>
      <c r="MI310" s="612">
        <v>0</v>
      </c>
      <c r="MJ310" s="612">
        <v>0</v>
      </c>
      <c r="MK310" s="612">
        <v>0</v>
      </c>
      <c r="ML310" s="612">
        <v>0</v>
      </c>
      <c r="MM310" s="612">
        <v>0</v>
      </c>
      <c r="MN310" s="612">
        <v>0</v>
      </c>
      <c r="MO310" s="612">
        <v>0</v>
      </c>
      <c r="MP310" s="612">
        <v>0</v>
      </c>
      <c r="MQ310" s="612">
        <v>0</v>
      </c>
      <c r="MR310" s="612">
        <v>0</v>
      </c>
      <c r="MS310" s="612">
        <v>0</v>
      </c>
      <c r="MT310" s="612">
        <v>0</v>
      </c>
      <c r="MU310" s="612">
        <v>0</v>
      </c>
      <c r="MV310" s="612">
        <v>0</v>
      </c>
      <c r="MW310" s="612">
        <v>0</v>
      </c>
      <c r="MX310" s="612">
        <v>0</v>
      </c>
      <c r="MY310" s="612">
        <v>0</v>
      </c>
      <c r="MZ310" s="612">
        <v>0</v>
      </c>
      <c r="NA310" s="612">
        <v>0</v>
      </c>
      <c r="NB310" s="612">
        <v>0</v>
      </c>
      <c r="NC310" s="612">
        <v>0</v>
      </c>
      <c r="ND310" s="612">
        <v>0</v>
      </c>
      <c r="NE310" s="612">
        <v>0</v>
      </c>
      <c r="NF310" s="612">
        <v>0</v>
      </c>
      <c r="NG310" s="612">
        <v>0</v>
      </c>
      <c r="NH310" s="612">
        <v>0</v>
      </c>
      <c r="NI310" s="612">
        <v>0</v>
      </c>
      <c r="NJ310" s="612">
        <v>0</v>
      </c>
      <c r="NK310" s="612">
        <v>0</v>
      </c>
      <c r="NL310" s="612">
        <v>0</v>
      </c>
      <c r="NM310" s="612">
        <v>0</v>
      </c>
      <c r="NN310" s="612">
        <v>0</v>
      </c>
      <c r="NO310" s="612">
        <v>0</v>
      </c>
      <c r="NP310" s="612">
        <v>0</v>
      </c>
      <c r="NQ310" s="612">
        <v>0</v>
      </c>
      <c r="NR310" s="612">
        <v>0</v>
      </c>
      <c r="NS310" s="612">
        <v>0</v>
      </c>
      <c r="NT310" s="612">
        <v>0</v>
      </c>
      <c r="NU310" s="612">
        <v>0</v>
      </c>
      <c r="NV310" s="612">
        <v>0</v>
      </c>
      <c r="NW310" s="612">
        <v>0</v>
      </c>
      <c r="NX310" s="612">
        <v>0</v>
      </c>
      <c r="NY310" s="612">
        <v>0</v>
      </c>
      <c r="NZ310" s="612">
        <v>0</v>
      </c>
      <c r="OA310" s="612">
        <v>0</v>
      </c>
      <c r="OB310" s="612">
        <v>0</v>
      </c>
      <c r="OC310" s="612">
        <v>0</v>
      </c>
      <c r="OD310" s="612">
        <v>0</v>
      </c>
      <c r="OE310" s="612">
        <v>0</v>
      </c>
      <c r="OF310" s="612">
        <v>0</v>
      </c>
      <c r="OG310" s="612">
        <v>0</v>
      </c>
      <c r="OH310" s="612">
        <v>0</v>
      </c>
      <c r="OI310" s="612">
        <v>0</v>
      </c>
      <c r="OJ310" s="612">
        <v>0</v>
      </c>
      <c r="OK310" s="612">
        <v>0</v>
      </c>
      <c r="OL310" s="612">
        <v>0</v>
      </c>
      <c r="OM310" s="612">
        <v>0</v>
      </c>
      <c r="ON310" s="612">
        <v>0</v>
      </c>
      <c r="OO310" s="612">
        <v>0</v>
      </c>
      <c r="OP310" s="612">
        <v>0</v>
      </c>
      <c r="OQ310" s="612">
        <v>0</v>
      </c>
      <c r="OR310" s="612">
        <v>0</v>
      </c>
      <c r="OS310" s="612">
        <v>0</v>
      </c>
      <c r="OT310" s="612">
        <v>0</v>
      </c>
      <c r="OU310" s="612">
        <v>0</v>
      </c>
      <c r="OV310" s="612">
        <v>0</v>
      </c>
      <c r="OW310" s="612">
        <v>0</v>
      </c>
      <c r="OX310" s="612">
        <v>0</v>
      </c>
      <c r="OY310" s="612">
        <v>0</v>
      </c>
      <c r="OZ310" s="612">
        <v>0</v>
      </c>
      <c r="PA310" s="612">
        <v>0</v>
      </c>
      <c r="PB310" s="612">
        <v>0</v>
      </c>
      <c r="PC310" s="612">
        <v>0</v>
      </c>
      <c r="PD310" s="612">
        <v>0</v>
      </c>
      <c r="PE310" s="612">
        <v>0</v>
      </c>
      <c r="PF310" s="612">
        <v>0</v>
      </c>
      <c r="PG310" s="612">
        <v>0</v>
      </c>
      <c r="PH310" s="612">
        <v>0</v>
      </c>
      <c r="PI310" s="612">
        <v>0</v>
      </c>
      <c r="PJ310" s="612">
        <v>0</v>
      </c>
      <c r="PK310" s="612">
        <v>0</v>
      </c>
      <c r="PL310" s="612">
        <v>0</v>
      </c>
      <c r="PM310" s="612">
        <v>0</v>
      </c>
      <c r="PN310" s="612">
        <v>0</v>
      </c>
      <c r="PO310" s="612">
        <v>0</v>
      </c>
      <c r="PP310" s="612">
        <v>0</v>
      </c>
      <c r="PQ310" s="612">
        <v>0</v>
      </c>
      <c r="PR310" s="612">
        <v>0</v>
      </c>
      <c r="PS310" s="612">
        <v>0</v>
      </c>
      <c r="PT310" s="612">
        <v>0</v>
      </c>
      <c r="PU310" s="612">
        <v>0</v>
      </c>
      <c r="PV310" s="612">
        <v>0</v>
      </c>
      <c r="PW310" s="612">
        <v>0</v>
      </c>
      <c r="PX310" s="612">
        <v>0</v>
      </c>
      <c r="PY310" s="612">
        <v>0</v>
      </c>
      <c r="PZ310" s="612">
        <v>0</v>
      </c>
      <c r="QA310" s="612">
        <v>0</v>
      </c>
      <c r="QB310" s="612">
        <v>0</v>
      </c>
      <c r="QC310" s="612">
        <v>0</v>
      </c>
      <c r="QD310" s="612">
        <v>0</v>
      </c>
      <c r="QE310" s="612">
        <v>0</v>
      </c>
      <c r="QF310" s="612">
        <v>0</v>
      </c>
      <c r="QG310" s="612">
        <v>0</v>
      </c>
      <c r="QH310" s="612">
        <v>0</v>
      </c>
      <c r="QI310" s="612">
        <v>0</v>
      </c>
      <c r="QJ310" s="612">
        <v>0</v>
      </c>
      <c r="QK310" s="612">
        <v>0</v>
      </c>
      <c r="QL310" s="612">
        <v>0</v>
      </c>
      <c r="QM310" s="612">
        <v>0</v>
      </c>
      <c r="QN310" s="612">
        <v>0</v>
      </c>
      <c r="QO310" s="612">
        <v>0</v>
      </c>
      <c r="QP310" s="612">
        <v>0</v>
      </c>
      <c r="QQ310" s="612">
        <v>0</v>
      </c>
      <c r="QR310" s="612">
        <v>0</v>
      </c>
      <c r="QS310" s="612">
        <v>0</v>
      </c>
      <c r="QT310" s="612">
        <v>0</v>
      </c>
      <c r="QU310" s="612">
        <v>0</v>
      </c>
      <c r="QV310" s="612">
        <v>0</v>
      </c>
      <c r="QW310" s="612">
        <v>0</v>
      </c>
      <c r="QX310" s="612">
        <v>0</v>
      </c>
      <c r="QY310" s="612">
        <v>0</v>
      </c>
      <c r="QZ310" s="612">
        <v>0</v>
      </c>
      <c r="RA310" s="612">
        <v>0</v>
      </c>
      <c r="RB310" s="612">
        <v>0</v>
      </c>
      <c r="RC310" s="612">
        <v>0</v>
      </c>
      <c r="RD310" s="612">
        <v>0</v>
      </c>
      <c r="RE310" s="612">
        <v>0</v>
      </c>
      <c r="RF310" s="612">
        <v>0</v>
      </c>
      <c r="RG310" s="612">
        <v>0</v>
      </c>
      <c r="RH310" s="612">
        <v>0</v>
      </c>
      <c r="RI310" s="612">
        <v>0</v>
      </c>
      <c r="RJ310" s="612">
        <v>0</v>
      </c>
      <c r="RK310" s="612">
        <v>0</v>
      </c>
      <c r="RL310" s="612">
        <v>0</v>
      </c>
      <c r="RM310" s="612">
        <v>0</v>
      </c>
      <c r="RN310" s="612">
        <v>0</v>
      </c>
      <c r="RO310" s="612">
        <v>0</v>
      </c>
      <c r="RP310" s="612">
        <v>0</v>
      </c>
      <c r="RQ310" s="612">
        <v>0</v>
      </c>
      <c r="RR310" s="612">
        <v>0</v>
      </c>
      <c r="RS310" s="612">
        <v>0</v>
      </c>
      <c r="RT310" s="612">
        <v>0</v>
      </c>
      <c r="RU310" s="612">
        <v>0</v>
      </c>
      <c r="RV310" s="612">
        <v>0</v>
      </c>
      <c r="RW310" s="612">
        <v>0</v>
      </c>
      <c r="RX310" s="612">
        <v>0</v>
      </c>
      <c r="RY310" s="612">
        <v>0</v>
      </c>
      <c r="RZ310" s="612">
        <v>0</v>
      </c>
      <c r="SA310" s="612">
        <v>0</v>
      </c>
      <c r="SB310" s="612">
        <v>0</v>
      </c>
      <c r="SC310" s="612">
        <v>0</v>
      </c>
      <c r="SD310" s="612">
        <v>0</v>
      </c>
      <c r="SE310" s="612">
        <v>0</v>
      </c>
      <c r="SF310" s="612">
        <v>0</v>
      </c>
      <c r="SG310" s="612">
        <v>0</v>
      </c>
      <c r="SH310" s="612">
        <v>0</v>
      </c>
      <c r="SI310" s="612">
        <v>0</v>
      </c>
      <c r="SJ310" s="612">
        <v>0</v>
      </c>
      <c r="SK310" s="267">
        <f t="shared" si="514"/>
        <v>0</v>
      </c>
      <c r="SL310" s="254"/>
      <c r="SM310" s="242"/>
      <c r="SN310" s="242"/>
      <c r="SO310" s="242"/>
    </row>
    <row r="311" spans="1:509" outlineLevel="3" x14ac:dyDescent="0.35">
      <c r="A311" s="242"/>
      <c r="B311" s="251"/>
      <c r="C311" s="438">
        <f t="shared" ref="C311:C323" si="533">INT($C$29)+3</f>
        <v>4</v>
      </c>
      <c r="D311" s="267"/>
      <c r="E311" s="316">
        <f t="shared" si="505"/>
        <v>170</v>
      </c>
      <c r="F311" s="322"/>
      <c r="G311" s="322"/>
      <c r="H311" s="267"/>
      <c r="I311" s="540"/>
      <c r="J311" s="557" t="s">
        <v>854</v>
      </c>
      <c r="K311" s="541"/>
      <c r="L311" s="613">
        <v>0</v>
      </c>
      <c r="M311" s="613">
        <v>0</v>
      </c>
      <c r="N311" s="613">
        <v>0</v>
      </c>
      <c r="O311" s="613">
        <v>0</v>
      </c>
      <c r="P311" s="613">
        <v>0</v>
      </c>
      <c r="Q311" s="613">
        <v>0</v>
      </c>
      <c r="R311" s="613">
        <v>0</v>
      </c>
      <c r="S311" s="613">
        <v>0</v>
      </c>
      <c r="T311" s="613">
        <v>0</v>
      </c>
      <c r="U311" s="613">
        <v>0</v>
      </c>
      <c r="V311" s="613">
        <v>0</v>
      </c>
      <c r="W311" s="613">
        <v>0</v>
      </c>
      <c r="X311" s="613">
        <v>0</v>
      </c>
      <c r="Y311" s="613">
        <v>0</v>
      </c>
      <c r="Z311" s="613">
        <v>0</v>
      </c>
      <c r="AA311" s="613">
        <v>0</v>
      </c>
      <c r="AB311" s="613">
        <v>0</v>
      </c>
      <c r="AC311" s="613">
        <v>0</v>
      </c>
      <c r="AD311" s="613">
        <v>0</v>
      </c>
      <c r="AE311" s="613">
        <v>0</v>
      </c>
      <c r="AF311" s="613">
        <v>0</v>
      </c>
      <c r="AG311" s="613">
        <v>0</v>
      </c>
      <c r="AH311" s="613">
        <v>0</v>
      </c>
      <c r="AI311" s="613">
        <v>0</v>
      </c>
      <c r="AJ311" s="613">
        <v>0</v>
      </c>
      <c r="AK311" s="613">
        <v>0</v>
      </c>
      <c r="AL311" s="613">
        <v>0</v>
      </c>
      <c r="AM311" s="613">
        <v>0</v>
      </c>
      <c r="AN311" s="613">
        <v>0</v>
      </c>
      <c r="AO311" s="613">
        <v>0</v>
      </c>
      <c r="AP311" s="613">
        <v>0</v>
      </c>
      <c r="AQ311" s="613">
        <v>0</v>
      </c>
      <c r="AR311" s="613">
        <v>0</v>
      </c>
      <c r="AS311" s="613">
        <v>0</v>
      </c>
      <c r="AT311" s="613">
        <v>0</v>
      </c>
      <c r="AU311" s="613">
        <v>0</v>
      </c>
      <c r="AV311" s="613">
        <v>0</v>
      </c>
      <c r="AW311" s="613">
        <v>0</v>
      </c>
      <c r="AX311" s="613">
        <v>0</v>
      </c>
      <c r="AY311" s="613">
        <v>0</v>
      </c>
      <c r="AZ311" s="613">
        <v>0</v>
      </c>
      <c r="BA311" s="613">
        <v>0</v>
      </c>
      <c r="BB311" s="613">
        <v>0</v>
      </c>
      <c r="BC311" s="613">
        <v>0</v>
      </c>
      <c r="BD311" s="613">
        <v>0</v>
      </c>
      <c r="BE311" s="613">
        <v>0</v>
      </c>
      <c r="BF311" s="613">
        <v>0</v>
      </c>
      <c r="BG311" s="613">
        <v>0</v>
      </c>
      <c r="BH311" s="613">
        <v>0</v>
      </c>
      <c r="BI311" s="613">
        <v>0</v>
      </c>
      <c r="BJ311" s="613">
        <v>0</v>
      </c>
      <c r="BK311" s="613">
        <v>0</v>
      </c>
      <c r="BL311" s="613">
        <v>0</v>
      </c>
      <c r="BM311" s="613">
        <v>0</v>
      </c>
      <c r="BN311" s="613">
        <v>0</v>
      </c>
      <c r="BO311" s="613">
        <v>0</v>
      </c>
      <c r="BP311" s="613">
        <v>0</v>
      </c>
      <c r="BQ311" s="613">
        <v>0</v>
      </c>
      <c r="BR311" s="613">
        <v>0</v>
      </c>
      <c r="BS311" s="613">
        <v>0</v>
      </c>
      <c r="BT311" s="613">
        <v>0</v>
      </c>
      <c r="BU311" s="613">
        <v>0</v>
      </c>
      <c r="BV311" s="613">
        <v>0</v>
      </c>
      <c r="BW311" s="613">
        <v>0</v>
      </c>
      <c r="BX311" s="613">
        <v>0</v>
      </c>
      <c r="BY311" s="613">
        <v>0</v>
      </c>
      <c r="BZ311" s="613">
        <v>0</v>
      </c>
      <c r="CA311" s="613">
        <v>0</v>
      </c>
      <c r="CB311" s="613">
        <v>0</v>
      </c>
      <c r="CC311" s="613">
        <v>0</v>
      </c>
      <c r="CD311" s="613">
        <v>0</v>
      </c>
      <c r="CE311" s="613">
        <v>0</v>
      </c>
      <c r="CF311" s="613">
        <v>0</v>
      </c>
      <c r="CG311" s="613">
        <v>0</v>
      </c>
      <c r="CH311" s="613">
        <v>0</v>
      </c>
      <c r="CI311" s="613">
        <v>0</v>
      </c>
      <c r="CJ311" s="613">
        <v>0</v>
      </c>
      <c r="CK311" s="613">
        <v>0</v>
      </c>
      <c r="CL311" s="613">
        <v>0</v>
      </c>
      <c r="CM311" s="613">
        <v>0</v>
      </c>
      <c r="CN311" s="613">
        <v>0</v>
      </c>
      <c r="CO311" s="613">
        <v>0</v>
      </c>
      <c r="CP311" s="613">
        <v>0</v>
      </c>
      <c r="CQ311" s="613">
        <v>0</v>
      </c>
      <c r="CR311" s="613">
        <v>0</v>
      </c>
      <c r="CS311" s="613">
        <v>0</v>
      </c>
      <c r="CT311" s="613">
        <v>0</v>
      </c>
      <c r="CU311" s="613">
        <v>0</v>
      </c>
      <c r="CV311" s="613">
        <v>0</v>
      </c>
      <c r="CW311" s="613">
        <v>0</v>
      </c>
      <c r="CX311" s="613">
        <v>0</v>
      </c>
      <c r="CY311" s="613">
        <v>0</v>
      </c>
      <c r="CZ311" s="613">
        <v>0</v>
      </c>
      <c r="DA311" s="613">
        <v>0</v>
      </c>
      <c r="DB311" s="613">
        <v>0</v>
      </c>
      <c r="DC311" s="613">
        <v>0</v>
      </c>
      <c r="DD311" s="613">
        <v>0</v>
      </c>
      <c r="DE311" s="613">
        <v>0</v>
      </c>
      <c r="DF311" s="613">
        <v>0</v>
      </c>
      <c r="DG311" s="613">
        <v>0</v>
      </c>
      <c r="DH311" s="613">
        <v>0</v>
      </c>
      <c r="DI311" s="613">
        <v>0</v>
      </c>
      <c r="DJ311" s="613">
        <v>0</v>
      </c>
      <c r="DK311" s="613">
        <v>0</v>
      </c>
      <c r="DL311" s="613">
        <v>0</v>
      </c>
      <c r="DM311" s="613">
        <v>0</v>
      </c>
      <c r="DN311" s="613">
        <v>0</v>
      </c>
      <c r="DO311" s="613">
        <v>0</v>
      </c>
      <c r="DP311" s="613">
        <v>0</v>
      </c>
      <c r="DQ311" s="613">
        <v>0</v>
      </c>
      <c r="DR311" s="613">
        <v>0</v>
      </c>
      <c r="DS311" s="613">
        <v>0</v>
      </c>
      <c r="DT311" s="613">
        <v>0</v>
      </c>
      <c r="DU311" s="613">
        <v>0</v>
      </c>
      <c r="DV311" s="613">
        <v>0</v>
      </c>
      <c r="DW311" s="613">
        <v>0</v>
      </c>
      <c r="DX311" s="613">
        <v>0</v>
      </c>
      <c r="DY311" s="613">
        <v>0</v>
      </c>
      <c r="DZ311" s="613">
        <v>0</v>
      </c>
      <c r="EA311" s="613">
        <v>0</v>
      </c>
      <c r="EB311" s="613">
        <v>0</v>
      </c>
      <c r="EC311" s="613">
        <v>0</v>
      </c>
      <c r="ED311" s="613">
        <v>0</v>
      </c>
      <c r="EE311" s="613">
        <v>0</v>
      </c>
      <c r="EF311" s="613">
        <v>0</v>
      </c>
      <c r="EG311" s="613">
        <v>0</v>
      </c>
      <c r="EH311" s="613">
        <v>0</v>
      </c>
      <c r="EI311" s="613">
        <v>0</v>
      </c>
      <c r="EJ311" s="613">
        <v>0</v>
      </c>
      <c r="EK311" s="613">
        <v>0</v>
      </c>
      <c r="EL311" s="613">
        <v>0</v>
      </c>
      <c r="EM311" s="613">
        <v>0</v>
      </c>
      <c r="EN311" s="613">
        <v>0</v>
      </c>
      <c r="EO311" s="613">
        <v>0</v>
      </c>
      <c r="EP311" s="613">
        <v>0</v>
      </c>
      <c r="EQ311" s="613">
        <v>0</v>
      </c>
      <c r="ER311" s="613">
        <v>0</v>
      </c>
      <c r="ES311" s="613">
        <v>0</v>
      </c>
      <c r="ET311" s="613">
        <v>0</v>
      </c>
      <c r="EU311" s="613">
        <v>0</v>
      </c>
      <c r="EV311" s="613">
        <v>0</v>
      </c>
      <c r="EW311" s="613">
        <v>0</v>
      </c>
      <c r="EX311" s="613">
        <v>0</v>
      </c>
      <c r="EY311" s="613">
        <v>0</v>
      </c>
      <c r="EZ311" s="613">
        <v>0</v>
      </c>
      <c r="FA311" s="613">
        <v>0</v>
      </c>
      <c r="FB311" s="613">
        <v>0</v>
      </c>
      <c r="FC311" s="613">
        <v>0</v>
      </c>
      <c r="FD311" s="613">
        <v>0</v>
      </c>
      <c r="FE311" s="613">
        <v>0</v>
      </c>
      <c r="FF311" s="613">
        <v>0</v>
      </c>
      <c r="FG311" s="613">
        <v>0</v>
      </c>
      <c r="FH311" s="613">
        <v>0</v>
      </c>
      <c r="FI311" s="613">
        <v>0</v>
      </c>
      <c r="FJ311" s="613">
        <v>0</v>
      </c>
      <c r="FK311" s="613">
        <v>0</v>
      </c>
      <c r="FL311" s="613">
        <v>0</v>
      </c>
      <c r="FM311" s="613">
        <v>0</v>
      </c>
      <c r="FN311" s="613">
        <v>0</v>
      </c>
      <c r="FO311" s="613">
        <v>0</v>
      </c>
      <c r="FP311" s="613">
        <v>0</v>
      </c>
      <c r="FQ311" s="613">
        <v>0</v>
      </c>
      <c r="FR311" s="613">
        <v>0</v>
      </c>
      <c r="FS311" s="613">
        <v>0</v>
      </c>
      <c r="FT311" s="613">
        <v>0</v>
      </c>
      <c r="FU311" s="613">
        <v>0</v>
      </c>
      <c r="FV311" s="613">
        <v>0</v>
      </c>
      <c r="FW311" s="613">
        <v>0</v>
      </c>
      <c r="FX311" s="613">
        <v>0</v>
      </c>
      <c r="FY311" s="613">
        <v>0</v>
      </c>
      <c r="FZ311" s="613">
        <v>0</v>
      </c>
      <c r="GA311" s="613">
        <v>0</v>
      </c>
      <c r="GB311" s="613">
        <v>0</v>
      </c>
      <c r="GC311" s="613">
        <v>0</v>
      </c>
      <c r="GD311" s="613">
        <v>0</v>
      </c>
      <c r="GE311" s="613">
        <v>0</v>
      </c>
      <c r="GF311" s="613">
        <v>0</v>
      </c>
      <c r="GG311" s="613">
        <v>0</v>
      </c>
      <c r="GH311" s="613">
        <v>0</v>
      </c>
      <c r="GI311" s="613">
        <v>0</v>
      </c>
      <c r="GJ311" s="613">
        <v>0</v>
      </c>
      <c r="GK311" s="613">
        <v>0</v>
      </c>
      <c r="GL311" s="613">
        <v>0</v>
      </c>
      <c r="GM311" s="613">
        <v>0</v>
      </c>
      <c r="GN311" s="613">
        <v>0</v>
      </c>
      <c r="GO311" s="613">
        <v>0</v>
      </c>
      <c r="GP311" s="613">
        <v>0</v>
      </c>
      <c r="GQ311" s="613">
        <v>0</v>
      </c>
      <c r="GR311" s="613">
        <v>0</v>
      </c>
      <c r="GS311" s="613">
        <v>0</v>
      </c>
      <c r="GT311" s="613">
        <v>0</v>
      </c>
      <c r="GU311" s="613">
        <v>0</v>
      </c>
      <c r="GV311" s="613">
        <v>0</v>
      </c>
      <c r="GW311" s="613">
        <v>0</v>
      </c>
      <c r="GX311" s="613">
        <v>0</v>
      </c>
      <c r="GY311" s="613">
        <v>0</v>
      </c>
      <c r="GZ311" s="613">
        <v>0</v>
      </c>
      <c r="HA311" s="613">
        <v>0</v>
      </c>
      <c r="HB311" s="613">
        <v>0</v>
      </c>
      <c r="HC311" s="613">
        <v>0</v>
      </c>
      <c r="HD311" s="613">
        <v>0</v>
      </c>
      <c r="HE311" s="613">
        <v>0</v>
      </c>
      <c r="HF311" s="613">
        <v>0</v>
      </c>
      <c r="HG311" s="613">
        <v>0</v>
      </c>
      <c r="HH311" s="613">
        <v>0</v>
      </c>
      <c r="HI311" s="613">
        <v>0</v>
      </c>
      <c r="HJ311" s="613">
        <v>0</v>
      </c>
      <c r="HK311" s="613">
        <v>0</v>
      </c>
      <c r="HL311" s="613">
        <v>0</v>
      </c>
      <c r="HM311" s="613">
        <v>0</v>
      </c>
      <c r="HN311" s="613">
        <v>0</v>
      </c>
      <c r="HO311" s="613">
        <v>0</v>
      </c>
      <c r="HP311" s="613">
        <v>0</v>
      </c>
      <c r="HQ311" s="613">
        <v>0</v>
      </c>
      <c r="HR311" s="613">
        <v>0</v>
      </c>
      <c r="HS311" s="613">
        <v>0</v>
      </c>
      <c r="HT311" s="613">
        <v>0</v>
      </c>
      <c r="HU311" s="613">
        <v>0</v>
      </c>
      <c r="HV311" s="613">
        <v>0</v>
      </c>
      <c r="HW311" s="613">
        <v>0</v>
      </c>
      <c r="HX311" s="613">
        <v>0</v>
      </c>
      <c r="HY311" s="613">
        <v>0</v>
      </c>
      <c r="HZ311" s="613">
        <v>0</v>
      </c>
      <c r="IA311" s="613">
        <v>0</v>
      </c>
      <c r="IB311" s="613">
        <v>0</v>
      </c>
      <c r="IC311" s="613">
        <v>0</v>
      </c>
      <c r="ID311" s="613">
        <v>0</v>
      </c>
      <c r="IE311" s="613">
        <v>0</v>
      </c>
      <c r="IF311" s="613">
        <v>0</v>
      </c>
      <c r="IG311" s="613">
        <v>0</v>
      </c>
      <c r="IH311" s="613">
        <v>0</v>
      </c>
      <c r="II311" s="613">
        <v>0</v>
      </c>
      <c r="IJ311" s="613">
        <v>0</v>
      </c>
      <c r="IK311" s="613">
        <v>0</v>
      </c>
      <c r="IL311" s="613">
        <v>0</v>
      </c>
      <c r="IM311" s="613">
        <v>0</v>
      </c>
      <c r="IN311" s="613">
        <v>0</v>
      </c>
      <c r="IO311" s="613">
        <v>0</v>
      </c>
      <c r="IP311" s="613">
        <v>0</v>
      </c>
      <c r="IQ311" s="613">
        <v>0</v>
      </c>
      <c r="IR311" s="613">
        <v>0</v>
      </c>
      <c r="IS311" s="613">
        <v>0</v>
      </c>
      <c r="IT311" s="613">
        <v>0</v>
      </c>
      <c r="IU311" s="613">
        <v>0</v>
      </c>
      <c r="IV311" s="613">
        <v>0</v>
      </c>
      <c r="IW311" s="613">
        <v>0</v>
      </c>
      <c r="IX311" s="613">
        <v>0</v>
      </c>
      <c r="IY311" s="613">
        <v>0</v>
      </c>
      <c r="IZ311" s="613">
        <v>0</v>
      </c>
      <c r="JA311" s="613">
        <v>0</v>
      </c>
      <c r="JB311" s="613">
        <v>0</v>
      </c>
      <c r="JC311" s="613">
        <v>0</v>
      </c>
      <c r="JD311" s="613">
        <v>0</v>
      </c>
      <c r="JE311" s="613">
        <v>0</v>
      </c>
      <c r="JF311" s="613">
        <v>0</v>
      </c>
      <c r="JG311" s="613">
        <v>0</v>
      </c>
      <c r="JH311" s="613">
        <v>0</v>
      </c>
      <c r="JI311" s="613">
        <v>0</v>
      </c>
      <c r="JJ311" s="613">
        <v>0</v>
      </c>
      <c r="JK311" s="613">
        <v>0</v>
      </c>
      <c r="JL311" s="613">
        <v>0</v>
      </c>
      <c r="JM311" s="613">
        <v>0</v>
      </c>
      <c r="JN311" s="613">
        <v>0</v>
      </c>
      <c r="JO311" s="613">
        <v>0</v>
      </c>
      <c r="JP311" s="613">
        <v>0</v>
      </c>
      <c r="JQ311" s="613">
        <v>0</v>
      </c>
      <c r="JR311" s="613">
        <v>0</v>
      </c>
      <c r="JS311" s="613">
        <v>0</v>
      </c>
      <c r="JT311" s="613">
        <v>0</v>
      </c>
      <c r="JU311" s="613">
        <v>0</v>
      </c>
      <c r="JV311" s="613">
        <v>0</v>
      </c>
      <c r="JW311" s="613">
        <v>0</v>
      </c>
      <c r="JX311" s="613">
        <v>0</v>
      </c>
      <c r="JY311" s="613">
        <v>0</v>
      </c>
      <c r="JZ311" s="613">
        <v>0</v>
      </c>
      <c r="KA311" s="613">
        <v>0</v>
      </c>
      <c r="KB311" s="613">
        <v>0</v>
      </c>
      <c r="KC311" s="613">
        <v>0</v>
      </c>
      <c r="KD311" s="613">
        <v>0</v>
      </c>
      <c r="KE311" s="613">
        <v>0</v>
      </c>
      <c r="KF311" s="613">
        <v>0</v>
      </c>
      <c r="KG311" s="613">
        <v>0</v>
      </c>
      <c r="KH311" s="613">
        <v>0</v>
      </c>
      <c r="KI311" s="613">
        <v>0</v>
      </c>
      <c r="KJ311" s="613">
        <v>0</v>
      </c>
      <c r="KK311" s="613">
        <v>0</v>
      </c>
      <c r="KL311" s="613">
        <v>0</v>
      </c>
      <c r="KM311" s="613">
        <v>0</v>
      </c>
      <c r="KN311" s="613">
        <v>0</v>
      </c>
      <c r="KO311" s="613">
        <v>0</v>
      </c>
      <c r="KP311" s="613">
        <v>0</v>
      </c>
      <c r="KQ311" s="613">
        <v>0</v>
      </c>
      <c r="KR311" s="613">
        <v>0</v>
      </c>
      <c r="KS311" s="613">
        <v>0</v>
      </c>
      <c r="KT311" s="613">
        <v>0</v>
      </c>
      <c r="KU311" s="613">
        <v>0</v>
      </c>
      <c r="KV311" s="613">
        <v>0</v>
      </c>
      <c r="KW311" s="613">
        <v>0</v>
      </c>
      <c r="KX311" s="613">
        <v>0</v>
      </c>
      <c r="KY311" s="613">
        <v>0</v>
      </c>
      <c r="KZ311" s="613">
        <v>0</v>
      </c>
      <c r="LA311" s="613">
        <v>0</v>
      </c>
      <c r="LB311" s="613">
        <v>0</v>
      </c>
      <c r="LC311" s="613">
        <v>0</v>
      </c>
      <c r="LD311" s="613">
        <v>0</v>
      </c>
      <c r="LE311" s="613">
        <v>0</v>
      </c>
      <c r="LF311" s="613">
        <v>0</v>
      </c>
      <c r="LG311" s="613">
        <v>0</v>
      </c>
      <c r="LH311" s="613">
        <v>0</v>
      </c>
      <c r="LI311" s="613">
        <v>0</v>
      </c>
      <c r="LJ311" s="613">
        <v>0</v>
      </c>
      <c r="LK311" s="613">
        <v>0</v>
      </c>
      <c r="LL311" s="613">
        <v>0</v>
      </c>
      <c r="LM311" s="613">
        <v>0</v>
      </c>
      <c r="LN311" s="613">
        <v>0</v>
      </c>
      <c r="LO311" s="613">
        <v>0</v>
      </c>
      <c r="LP311" s="613">
        <v>0</v>
      </c>
      <c r="LQ311" s="613">
        <v>0</v>
      </c>
      <c r="LR311" s="613">
        <v>0</v>
      </c>
      <c r="LS311" s="613">
        <v>0</v>
      </c>
      <c r="LT311" s="613">
        <v>0</v>
      </c>
      <c r="LU311" s="613">
        <v>0</v>
      </c>
      <c r="LV311" s="613">
        <v>0</v>
      </c>
      <c r="LW311" s="613">
        <v>0</v>
      </c>
      <c r="LX311" s="613">
        <v>0</v>
      </c>
      <c r="LY311" s="613">
        <v>0</v>
      </c>
      <c r="LZ311" s="613">
        <v>0</v>
      </c>
      <c r="MA311" s="613">
        <v>0</v>
      </c>
      <c r="MB311" s="613">
        <v>0</v>
      </c>
      <c r="MC311" s="613">
        <v>0</v>
      </c>
      <c r="MD311" s="613">
        <v>0</v>
      </c>
      <c r="ME311" s="613">
        <v>0</v>
      </c>
      <c r="MF311" s="613">
        <v>0</v>
      </c>
      <c r="MG311" s="613">
        <v>0</v>
      </c>
      <c r="MH311" s="613">
        <v>0</v>
      </c>
      <c r="MI311" s="613">
        <v>0</v>
      </c>
      <c r="MJ311" s="613">
        <v>0</v>
      </c>
      <c r="MK311" s="613">
        <v>0</v>
      </c>
      <c r="ML311" s="613">
        <v>0</v>
      </c>
      <c r="MM311" s="613">
        <v>0</v>
      </c>
      <c r="MN311" s="613">
        <v>0</v>
      </c>
      <c r="MO311" s="613">
        <v>0</v>
      </c>
      <c r="MP311" s="613">
        <v>0</v>
      </c>
      <c r="MQ311" s="613">
        <v>0</v>
      </c>
      <c r="MR311" s="613">
        <v>0</v>
      </c>
      <c r="MS311" s="613">
        <v>0</v>
      </c>
      <c r="MT311" s="613">
        <v>0</v>
      </c>
      <c r="MU311" s="613">
        <v>0</v>
      </c>
      <c r="MV311" s="613">
        <v>0</v>
      </c>
      <c r="MW311" s="613">
        <v>0</v>
      </c>
      <c r="MX311" s="613">
        <v>0</v>
      </c>
      <c r="MY311" s="613">
        <v>0</v>
      </c>
      <c r="MZ311" s="613">
        <v>0</v>
      </c>
      <c r="NA311" s="613">
        <v>0</v>
      </c>
      <c r="NB311" s="613">
        <v>0</v>
      </c>
      <c r="NC311" s="613">
        <v>0</v>
      </c>
      <c r="ND311" s="613">
        <v>0</v>
      </c>
      <c r="NE311" s="613">
        <v>0</v>
      </c>
      <c r="NF311" s="613">
        <v>0</v>
      </c>
      <c r="NG311" s="613">
        <v>0</v>
      </c>
      <c r="NH311" s="613">
        <v>0</v>
      </c>
      <c r="NI311" s="613">
        <v>0</v>
      </c>
      <c r="NJ311" s="613">
        <v>0</v>
      </c>
      <c r="NK311" s="613">
        <v>0</v>
      </c>
      <c r="NL311" s="613">
        <v>0</v>
      </c>
      <c r="NM311" s="613">
        <v>0</v>
      </c>
      <c r="NN311" s="613">
        <v>0</v>
      </c>
      <c r="NO311" s="613">
        <v>0</v>
      </c>
      <c r="NP311" s="613">
        <v>0</v>
      </c>
      <c r="NQ311" s="613">
        <v>0</v>
      </c>
      <c r="NR311" s="613">
        <v>0</v>
      </c>
      <c r="NS311" s="613">
        <v>0</v>
      </c>
      <c r="NT311" s="613">
        <v>0</v>
      </c>
      <c r="NU311" s="613">
        <v>0</v>
      </c>
      <c r="NV311" s="613">
        <v>0</v>
      </c>
      <c r="NW311" s="613">
        <v>0</v>
      </c>
      <c r="NX311" s="613">
        <v>0</v>
      </c>
      <c r="NY311" s="613">
        <v>0</v>
      </c>
      <c r="NZ311" s="613">
        <v>0</v>
      </c>
      <c r="OA311" s="613">
        <v>0</v>
      </c>
      <c r="OB311" s="613">
        <v>0</v>
      </c>
      <c r="OC311" s="613">
        <v>0</v>
      </c>
      <c r="OD311" s="613">
        <v>0</v>
      </c>
      <c r="OE311" s="613">
        <v>0</v>
      </c>
      <c r="OF311" s="613">
        <v>0</v>
      </c>
      <c r="OG311" s="613">
        <v>0</v>
      </c>
      <c r="OH311" s="613">
        <v>0</v>
      </c>
      <c r="OI311" s="613">
        <v>0</v>
      </c>
      <c r="OJ311" s="613">
        <v>0</v>
      </c>
      <c r="OK311" s="613">
        <v>0</v>
      </c>
      <c r="OL311" s="613">
        <v>0</v>
      </c>
      <c r="OM311" s="613">
        <v>0</v>
      </c>
      <c r="ON311" s="613">
        <v>0</v>
      </c>
      <c r="OO311" s="613">
        <v>0</v>
      </c>
      <c r="OP311" s="613">
        <v>0</v>
      </c>
      <c r="OQ311" s="613">
        <v>0</v>
      </c>
      <c r="OR311" s="613">
        <v>0</v>
      </c>
      <c r="OS311" s="613">
        <v>0</v>
      </c>
      <c r="OT311" s="613">
        <v>0</v>
      </c>
      <c r="OU311" s="613">
        <v>0</v>
      </c>
      <c r="OV311" s="613">
        <v>0</v>
      </c>
      <c r="OW311" s="613">
        <v>0</v>
      </c>
      <c r="OX311" s="613">
        <v>0</v>
      </c>
      <c r="OY311" s="613">
        <v>0</v>
      </c>
      <c r="OZ311" s="613">
        <v>0</v>
      </c>
      <c r="PA311" s="613">
        <v>0</v>
      </c>
      <c r="PB311" s="613">
        <v>0</v>
      </c>
      <c r="PC311" s="613">
        <v>0</v>
      </c>
      <c r="PD311" s="613">
        <v>0</v>
      </c>
      <c r="PE311" s="613">
        <v>0</v>
      </c>
      <c r="PF311" s="613">
        <v>0</v>
      </c>
      <c r="PG311" s="613">
        <v>0</v>
      </c>
      <c r="PH311" s="613">
        <v>0</v>
      </c>
      <c r="PI311" s="613">
        <v>0</v>
      </c>
      <c r="PJ311" s="613">
        <v>0</v>
      </c>
      <c r="PK311" s="613">
        <v>0</v>
      </c>
      <c r="PL311" s="613">
        <v>0</v>
      </c>
      <c r="PM311" s="613">
        <v>0</v>
      </c>
      <c r="PN311" s="613">
        <v>0</v>
      </c>
      <c r="PO311" s="613">
        <v>0</v>
      </c>
      <c r="PP311" s="613">
        <v>0</v>
      </c>
      <c r="PQ311" s="613">
        <v>0</v>
      </c>
      <c r="PR311" s="613">
        <v>0</v>
      </c>
      <c r="PS311" s="613">
        <v>0</v>
      </c>
      <c r="PT311" s="613">
        <v>0</v>
      </c>
      <c r="PU311" s="613">
        <v>0</v>
      </c>
      <c r="PV311" s="613">
        <v>0</v>
      </c>
      <c r="PW311" s="613">
        <v>0</v>
      </c>
      <c r="PX311" s="613">
        <v>0</v>
      </c>
      <c r="PY311" s="613">
        <v>0</v>
      </c>
      <c r="PZ311" s="613">
        <v>0</v>
      </c>
      <c r="QA311" s="613">
        <v>0</v>
      </c>
      <c r="QB311" s="613">
        <v>0</v>
      </c>
      <c r="QC311" s="613">
        <v>0</v>
      </c>
      <c r="QD311" s="613">
        <v>0</v>
      </c>
      <c r="QE311" s="613">
        <v>0</v>
      </c>
      <c r="QF311" s="613">
        <v>0</v>
      </c>
      <c r="QG311" s="613">
        <v>0</v>
      </c>
      <c r="QH311" s="613">
        <v>0</v>
      </c>
      <c r="QI311" s="613">
        <v>0</v>
      </c>
      <c r="QJ311" s="613">
        <v>0</v>
      </c>
      <c r="QK311" s="613">
        <v>0</v>
      </c>
      <c r="QL311" s="613">
        <v>0</v>
      </c>
      <c r="QM311" s="613">
        <v>0</v>
      </c>
      <c r="QN311" s="613">
        <v>0</v>
      </c>
      <c r="QO311" s="613">
        <v>0</v>
      </c>
      <c r="QP311" s="613">
        <v>0</v>
      </c>
      <c r="QQ311" s="613">
        <v>0</v>
      </c>
      <c r="QR311" s="613">
        <v>0</v>
      </c>
      <c r="QS311" s="613">
        <v>0</v>
      </c>
      <c r="QT311" s="613">
        <v>0</v>
      </c>
      <c r="QU311" s="613">
        <v>0</v>
      </c>
      <c r="QV311" s="613">
        <v>0</v>
      </c>
      <c r="QW311" s="613">
        <v>0</v>
      </c>
      <c r="QX311" s="613">
        <v>0</v>
      </c>
      <c r="QY311" s="613">
        <v>0</v>
      </c>
      <c r="QZ311" s="613">
        <v>0</v>
      </c>
      <c r="RA311" s="613">
        <v>0</v>
      </c>
      <c r="RB311" s="613">
        <v>0</v>
      </c>
      <c r="RC311" s="613">
        <v>0</v>
      </c>
      <c r="RD311" s="613">
        <v>0</v>
      </c>
      <c r="RE311" s="613">
        <v>0</v>
      </c>
      <c r="RF311" s="613">
        <v>0</v>
      </c>
      <c r="RG311" s="613">
        <v>0</v>
      </c>
      <c r="RH311" s="613">
        <v>0</v>
      </c>
      <c r="RI311" s="613">
        <v>0</v>
      </c>
      <c r="RJ311" s="613">
        <v>0</v>
      </c>
      <c r="RK311" s="613">
        <v>0</v>
      </c>
      <c r="RL311" s="613">
        <v>0</v>
      </c>
      <c r="RM311" s="613">
        <v>0</v>
      </c>
      <c r="RN311" s="613">
        <v>0</v>
      </c>
      <c r="RO311" s="613">
        <v>0</v>
      </c>
      <c r="RP311" s="613">
        <v>0</v>
      </c>
      <c r="RQ311" s="613">
        <v>0</v>
      </c>
      <c r="RR311" s="613">
        <v>0</v>
      </c>
      <c r="RS311" s="613">
        <v>0</v>
      </c>
      <c r="RT311" s="613">
        <v>0</v>
      </c>
      <c r="RU311" s="613">
        <v>0</v>
      </c>
      <c r="RV311" s="613">
        <v>0</v>
      </c>
      <c r="RW311" s="613">
        <v>0</v>
      </c>
      <c r="RX311" s="613">
        <v>0</v>
      </c>
      <c r="RY311" s="613">
        <v>0</v>
      </c>
      <c r="RZ311" s="613">
        <v>0</v>
      </c>
      <c r="SA311" s="613">
        <v>0</v>
      </c>
      <c r="SB311" s="613">
        <v>0</v>
      </c>
      <c r="SC311" s="613">
        <v>0</v>
      </c>
      <c r="SD311" s="613">
        <v>0</v>
      </c>
      <c r="SE311" s="613">
        <v>0</v>
      </c>
      <c r="SF311" s="613">
        <v>0</v>
      </c>
      <c r="SG311" s="613">
        <v>0</v>
      </c>
      <c r="SH311" s="613">
        <v>0</v>
      </c>
      <c r="SI311" s="613">
        <v>0</v>
      </c>
      <c r="SJ311" s="613">
        <v>0</v>
      </c>
      <c r="SK311" s="267">
        <f t="shared" si="514"/>
        <v>0</v>
      </c>
      <c r="SL311" s="254"/>
      <c r="SM311" s="242"/>
      <c r="SN311" s="242"/>
      <c r="SO311" s="242"/>
    </row>
    <row r="312" spans="1:509" outlineLevel="3" x14ac:dyDescent="0.35">
      <c r="A312" s="242"/>
      <c r="B312" s="251"/>
      <c r="C312" s="438">
        <f t="shared" si="533"/>
        <v>4</v>
      </c>
      <c r="D312" s="267"/>
      <c r="E312" s="316">
        <f t="shared" si="505"/>
        <v>171</v>
      </c>
      <c r="F312" s="322"/>
      <c r="G312" s="322"/>
      <c r="H312" s="267"/>
      <c r="I312" s="540"/>
      <c r="J312" s="554" t="s">
        <v>856</v>
      </c>
      <c r="K312" s="541"/>
      <c r="L312" s="613">
        <v>0</v>
      </c>
      <c r="M312" s="613">
        <v>0</v>
      </c>
      <c r="N312" s="613">
        <v>0</v>
      </c>
      <c r="O312" s="613">
        <v>0</v>
      </c>
      <c r="P312" s="613">
        <v>0</v>
      </c>
      <c r="Q312" s="613">
        <v>0</v>
      </c>
      <c r="R312" s="613">
        <v>0</v>
      </c>
      <c r="S312" s="613">
        <v>0</v>
      </c>
      <c r="T312" s="613">
        <v>0</v>
      </c>
      <c r="U312" s="613">
        <v>0</v>
      </c>
      <c r="V312" s="613">
        <v>0</v>
      </c>
      <c r="W312" s="613">
        <v>0</v>
      </c>
      <c r="X312" s="613">
        <v>0</v>
      </c>
      <c r="Y312" s="613">
        <v>0</v>
      </c>
      <c r="Z312" s="613">
        <v>0</v>
      </c>
      <c r="AA312" s="613">
        <v>0</v>
      </c>
      <c r="AB312" s="613">
        <v>0</v>
      </c>
      <c r="AC312" s="613">
        <v>0</v>
      </c>
      <c r="AD312" s="613">
        <v>0</v>
      </c>
      <c r="AE312" s="613">
        <v>0</v>
      </c>
      <c r="AF312" s="613">
        <v>0</v>
      </c>
      <c r="AG312" s="613">
        <v>0</v>
      </c>
      <c r="AH312" s="613">
        <v>0</v>
      </c>
      <c r="AI312" s="613">
        <v>0</v>
      </c>
      <c r="AJ312" s="613">
        <v>0</v>
      </c>
      <c r="AK312" s="613">
        <v>0</v>
      </c>
      <c r="AL312" s="613">
        <v>0</v>
      </c>
      <c r="AM312" s="613">
        <v>0</v>
      </c>
      <c r="AN312" s="613">
        <v>0</v>
      </c>
      <c r="AO312" s="613">
        <v>0</v>
      </c>
      <c r="AP312" s="613">
        <v>0</v>
      </c>
      <c r="AQ312" s="613">
        <v>0</v>
      </c>
      <c r="AR312" s="613">
        <v>0</v>
      </c>
      <c r="AS312" s="613">
        <v>0</v>
      </c>
      <c r="AT312" s="613">
        <v>0</v>
      </c>
      <c r="AU312" s="613">
        <v>0</v>
      </c>
      <c r="AV312" s="613">
        <v>0</v>
      </c>
      <c r="AW312" s="613">
        <v>0</v>
      </c>
      <c r="AX312" s="613">
        <v>0</v>
      </c>
      <c r="AY312" s="613">
        <v>0</v>
      </c>
      <c r="AZ312" s="613">
        <v>0</v>
      </c>
      <c r="BA312" s="613">
        <v>0</v>
      </c>
      <c r="BB312" s="613">
        <v>0</v>
      </c>
      <c r="BC312" s="613">
        <v>0</v>
      </c>
      <c r="BD312" s="613">
        <v>0</v>
      </c>
      <c r="BE312" s="613">
        <v>0</v>
      </c>
      <c r="BF312" s="613">
        <v>0</v>
      </c>
      <c r="BG312" s="613">
        <v>0</v>
      </c>
      <c r="BH312" s="613">
        <v>0</v>
      </c>
      <c r="BI312" s="613">
        <v>0</v>
      </c>
      <c r="BJ312" s="613">
        <v>0</v>
      </c>
      <c r="BK312" s="613">
        <v>0</v>
      </c>
      <c r="BL312" s="613">
        <v>0</v>
      </c>
      <c r="BM312" s="613">
        <v>0</v>
      </c>
      <c r="BN312" s="613">
        <v>0</v>
      </c>
      <c r="BO312" s="613">
        <v>0</v>
      </c>
      <c r="BP312" s="613">
        <v>0</v>
      </c>
      <c r="BQ312" s="613">
        <v>0</v>
      </c>
      <c r="BR312" s="613">
        <v>0</v>
      </c>
      <c r="BS312" s="613">
        <v>0</v>
      </c>
      <c r="BT312" s="613">
        <v>0</v>
      </c>
      <c r="BU312" s="613">
        <v>0</v>
      </c>
      <c r="BV312" s="613">
        <v>0</v>
      </c>
      <c r="BW312" s="613">
        <v>0</v>
      </c>
      <c r="BX312" s="613">
        <v>0</v>
      </c>
      <c r="BY312" s="613">
        <v>0</v>
      </c>
      <c r="BZ312" s="613">
        <v>0</v>
      </c>
      <c r="CA312" s="613">
        <v>0</v>
      </c>
      <c r="CB312" s="613">
        <v>0</v>
      </c>
      <c r="CC312" s="613">
        <v>0</v>
      </c>
      <c r="CD312" s="613">
        <v>0</v>
      </c>
      <c r="CE312" s="613">
        <v>0</v>
      </c>
      <c r="CF312" s="613">
        <v>0</v>
      </c>
      <c r="CG312" s="613">
        <v>0</v>
      </c>
      <c r="CH312" s="613">
        <v>0</v>
      </c>
      <c r="CI312" s="613">
        <v>0</v>
      </c>
      <c r="CJ312" s="613">
        <v>0</v>
      </c>
      <c r="CK312" s="613">
        <v>0</v>
      </c>
      <c r="CL312" s="613">
        <v>0</v>
      </c>
      <c r="CM312" s="613">
        <v>0</v>
      </c>
      <c r="CN312" s="613">
        <v>0</v>
      </c>
      <c r="CO312" s="613">
        <v>0</v>
      </c>
      <c r="CP312" s="613">
        <v>0</v>
      </c>
      <c r="CQ312" s="613">
        <v>0</v>
      </c>
      <c r="CR312" s="613">
        <v>0</v>
      </c>
      <c r="CS312" s="613">
        <v>0</v>
      </c>
      <c r="CT312" s="613">
        <v>0</v>
      </c>
      <c r="CU312" s="613">
        <v>0</v>
      </c>
      <c r="CV312" s="613">
        <v>0</v>
      </c>
      <c r="CW312" s="613">
        <v>0</v>
      </c>
      <c r="CX312" s="613">
        <v>0</v>
      </c>
      <c r="CY312" s="613">
        <v>0</v>
      </c>
      <c r="CZ312" s="613">
        <v>0</v>
      </c>
      <c r="DA312" s="613">
        <v>0</v>
      </c>
      <c r="DB312" s="613">
        <v>0</v>
      </c>
      <c r="DC312" s="613">
        <v>0</v>
      </c>
      <c r="DD312" s="613">
        <v>0</v>
      </c>
      <c r="DE312" s="613">
        <v>0</v>
      </c>
      <c r="DF312" s="613">
        <v>0</v>
      </c>
      <c r="DG312" s="613">
        <v>0</v>
      </c>
      <c r="DH312" s="613">
        <v>0</v>
      </c>
      <c r="DI312" s="613">
        <v>0</v>
      </c>
      <c r="DJ312" s="613">
        <v>0</v>
      </c>
      <c r="DK312" s="613">
        <v>0</v>
      </c>
      <c r="DL312" s="613">
        <v>0</v>
      </c>
      <c r="DM312" s="613">
        <v>0</v>
      </c>
      <c r="DN312" s="613">
        <v>0</v>
      </c>
      <c r="DO312" s="613">
        <v>0</v>
      </c>
      <c r="DP312" s="613">
        <v>0</v>
      </c>
      <c r="DQ312" s="613">
        <v>0</v>
      </c>
      <c r="DR312" s="613">
        <v>0</v>
      </c>
      <c r="DS312" s="613">
        <v>0</v>
      </c>
      <c r="DT312" s="613">
        <v>0</v>
      </c>
      <c r="DU312" s="613">
        <v>0</v>
      </c>
      <c r="DV312" s="613">
        <v>0</v>
      </c>
      <c r="DW312" s="613">
        <v>0</v>
      </c>
      <c r="DX312" s="613">
        <v>0</v>
      </c>
      <c r="DY312" s="613">
        <v>0</v>
      </c>
      <c r="DZ312" s="613">
        <v>0</v>
      </c>
      <c r="EA312" s="613">
        <v>0</v>
      </c>
      <c r="EB312" s="613">
        <v>0</v>
      </c>
      <c r="EC312" s="613">
        <v>0</v>
      </c>
      <c r="ED312" s="613">
        <v>0</v>
      </c>
      <c r="EE312" s="613">
        <v>0</v>
      </c>
      <c r="EF312" s="613">
        <v>0</v>
      </c>
      <c r="EG312" s="613">
        <v>0</v>
      </c>
      <c r="EH312" s="613">
        <v>0</v>
      </c>
      <c r="EI312" s="613">
        <v>0</v>
      </c>
      <c r="EJ312" s="613">
        <v>0</v>
      </c>
      <c r="EK312" s="613">
        <v>0</v>
      </c>
      <c r="EL312" s="613">
        <v>0</v>
      </c>
      <c r="EM312" s="613">
        <v>0</v>
      </c>
      <c r="EN312" s="613">
        <v>0</v>
      </c>
      <c r="EO312" s="613">
        <v>0</v>
      </c>
      <c r="EP312" s="613">
        <v>0</v>
      </c>
      <c r="EQ312" s="613">
        <v>0</v>
      </c>
      <c r="ER312" s="613">
        <v>0</v>
      </c>
      <c r="ES312" s="613">
        <v>0</v>
      </c>
      <c r="ET312" s="613">
        <v>0</v>
      </c>
      <c r="EU312" s="613">
        <v>0</v>
      </c>
      <c r="EV312" s="613">
        <v>0</v>
      </c>
      <c r="EW312" s="613">
        <v>0</v>
      </c>
      <c r="EX312" s="613">
        <v>0</v>
      </c>
      <c r="EY312" s="613">
        <v>0</v>
      </c>
      <c r="EZ312" s="613">
        <v>0</v>
      </c>
      <c r="FA312" s="613">
        <v>0</v>
      </c>
      <c r="FB312" s="613">
        <v>0</v>
      </c>
      <c r="FC312" s="613">
        <v>0</v>
      </c>
      <c r="FD312" s="613">
        <v>0</v>
      </c>
      <c r="FE312" s="613">
        <v>0</v>
      </c>
      <c r="FF312" s="613">
        <v>0</v>
      </c>
      <c r="FG312" s="613">
        <v>0</v>
      </c>
      <c r="FH312" s="613">
        <v>0</v>
      </c>
      <c r="FI312" s="613">
        <v>0</v>
      </c>
      <c r="FJ312" s="613">
        <v>0</v>
      </c>
      <c r="FK312" s="613">
        <v>0</v>
      </c>
      <c r="FL312" s="613">
        <v>0</v>
      </c>
      <c r="FM312" s="613">
        <v>0</v>
      </c>
      <c r="FN312" s="613">
        <v>0</v>
      </c>
      <c r="FO312" s="613">
        <v>0</v>
      </c>
      <c r="FP312" s="613">
        <v>0</v>
      </c>
      <c r="FQ312" s="613">
        <v>0</v>
      </c>
      <c r="FR312" s="613">
        <v>0</v>
      </c>
      <c r="FS312" s="613">
        <v>0</v>
      </c>
      <c r="FT312" s="613">
        <v>0</v>
      </c>
      <c r="FU312" s="613">
        <v>0</v>
      </c>
      <c r="FV312" s="613">
        <v>0</v>
      </c>
      <c r="FW312" s="613">
        <v>0</v>
      </c>
      <c r="FX312" s="613">
        <v>0</v>
      </c>
      <c r="FY312" s="613">
        <v>0</v>
      </c>
      <c r="FZ312" s="613">
        <v>0</v>
      </c>
      <c r="GA312" s="613">
        <v>0</v>
      </c>
      <c r="GB312" s="613">
        <v>0</v>
      </c>
      <c r="GC312" s="613">
        <v>0</v>
      </c>
      <c r="GD312" s="613">
        <v>0</v>
      </c>
      <c r="GE312" s="613">
        <v>0</v>
      </c>
      <c r="GF312" s="613">
        <v>0</v>
      </c>
      <c r="GG312" s="613">
        <v>0</v>
      </c>
      <c r="GH312" s="613">
        <v>0</v>
      </c>
      <c r="GI312" s="613">
        <v>0</v>
      </c>
      <c r="GJ312" s="613">
        <v>0</v>
      </c>
      <c r="GK312" s="613">
        <v>0</v>
      </c>
      <c r="GL312" s="613">
        <v>0</v>
      </c>
      <c r="GM312" s="613">
        <v>0</v>
      </c>
      <c r="GN312" s="613">
        <v>0</v>
      </c>
      <c r="GO312" s="613">
        <v>0</v>
      </c>
      <c r="GP312" s="613">
        <v>0</v>
      </c>
      <c r="GQ312" s="613">
        <v>0</v>
      </c>
      <c r="GR312" s="613">
        <v>0</v>
      </c>
      <c r="GS312" s="613">
        <v>0</v>
      </c>
      <c r="GT312" s="613">
        <v>0</v>
      </c>
      <c r="GU312" s="613">
        <v>0</v>
      </c>
      <c r="GV312" s="613">
        <v>0</v>
      </c>
      <c r="GW312" s="613">
        <v>0</v>
      </c>
      <c r="GX312" s="613">
        <v>0</v>
      </c>
      <c r="GY312" s="613">
        <v>0</v>
      </c>
      <c r="GZ312" s="613">
        <v>0</v>
      </c>
      <c r="HA312" s="613">
        <v>0</v>
      </c>
      <c r="HB312" s="613">
        <v>0</v>
      </c>
      <c r="HC312" s="613">
        <v>0</v>
      </c>
      <c r="HD312" s="613">
        <v>0</v>
      </c>
      <c r="HE312" s="613">
        <v>0</v>
      </c>
      <c r="HF312" s="613">
        <v>0</v>
      </c>
      <c r="HG312" s="613">
        <v>0</v>
      </c>
      <c r="HH312" s="613">
        <v>0</v>
      </c>
      <c r="HI312" s="613">
        <v>0</v>
      </c>
      <c r="HJ312" s="613">
        <v>0</v>
      </c>
      <c r="HK312" s="613">
        <v>0</v>
      </c>
      <c r="HL312" s="613">
        <v>0</v>
      </c>
      <c r="HM312" s="613">
        <v>0</v>
      </c>
      <c r="HN312" s="613">
        <v>0</v>
      </c>
      <c r="HO312" s="613">
        <v>0</v>
      </c>
      <c r="HP312" s="613">
        <v>0</v>
      </c>
      <c r="HQ312" s="613">
        <v>0</v>
      </c>
      <c r="HR312" s="613">
        <v>0</v>
      </c>
      <c r="HS312" s="613">
        <v>0</v>
      </c>
      <c r="HT312" s="613">
        <v>0</v>
      </c>
      <c r="HU312" s="613">
        <v>0</v>
      </c>
      <c r="HV312" s="613">
        <v>0</v>
      </c>
      <c r="HW312" s="613">
        <v>0</v>
      </c>
      <c r="HX312" s="613">
        <v>0</v>
      </c>
      <c r="HY312" s="613">
        <v>0</v>
      </c>
      <c r="HZ312" s="613">
        <v>0</v>
      </c>
      <c r="IA312" s="613">
        <v>0</v>
      </c>
      <c r="IB312" s="613">
        <v>0</v>
      </c>
      <c r="IC312" s="613">
        <v>0</v>
      </c>
      <c r="ID312" s="613">
        <v>0</v>
      </c>
      <c r="IE312" s="613">
        <v>0</v>
      </c>
      <c r="IF312" s="613">
        <v>0</v>
      </c>
      <c r="IG312" s="613">
        <v>0</v>
      </c>
      <c r="IH312" s="613">
        <v>0</v>
      </c>
      <c r="II312" s="613">
        <v>0</v>
      </c>
      <c r="IJ312" s="613">
        <v>0</v>
      </c>
      <c r="IK312" s="613">
        <v>0</v>
      </c>
      <c r="IL312" s="613">
        <v>0</v>
      </c>
      <c r="IM312" s="613">
        <v>0</v>
      </c>
      <c r="IN312" s="613">
        <v>0</v>
      </c>
      <c r="IO312" s="613">
        <v>0</v>
      </c>
      <c r="IP312" s="613">
        <v>0</v>
      </c>
      <c r="IQ312" s="613">
        <v>0</v>
      </c>
      <c r="IR312" s="613">
        <v>0</v>
      </c>
      <c r="IS312" s="613">
        <v>0</v>
      </c>
      <c r="IT312" s="613">
        <v>0</v>
      </c>
      <c r="IU312" s="613">
        <v>0</v>
      </c>
      <c r="IV312" s="613">
        <v>0</v>
      </c>
      <c r="IW312" s="613">
        <v>0</v>
      </c>
      <c r="IX312" s="613">
        <v>0</v>
      </c>
      <c r="IY312" s="613">
        <v>0</v>
      </c>
      <c r="IZ312" s="613">
        <v>0</v>
      </c>
      <c r="JA312" s="613">
        <v>0</v>
      </c>
      <c r="JB312" s="613">
        <v>0</v>
      </c>
      <c r="JC312" s="613">
        <v>0</v>
      </c>
      <c r="JD312" s="613">
        <v>0</v>
      </c>
      <c r="JE312" s="613">
        <v>0</v>
      </c>
      <c r="JF312" s="613">
        <v>0</v>
      </c>
      <c r="JG312" s="613">
        <v>0</v>
      </c>
      <c r="JH312" s="613">
        <v>0</v>
      </c>
      <c r="JI312" s="613">
        <v>0</v>
      </c>
      <c r="JJ312" s="613">
        <v>0</v>
      </c>
      <c r="JK312" s="613">
        <v>0</v>
      </c>
      <c r="JL312" s="613">
        <v>0</v>
      </c>
      <c r="JM312" s="613">
        <v>0</v>
      </c>
      <c r="JN312" s="613">
        <v>0</v>
      </c>
      <c r="JO312" s="613">
        <v>0</v>
      </c>
      <c r="JP312" s="613">
        <v>0</v>
      </c>
      <c r="JQ312" s="613">
        <v>0</v>
      </c>
      <c r="JR312" s="613">
        <v>0</v>
      </c>
      <c r="JS312" s="613">
        <v>0</v>
      </c>
      <c r="JT312" s="613">
        <v>0</v>
      </c>
      <c r="JU312" s="613">
        <v>0</v>
      </c>
      <c r="JV312" s="613">
        <v>0</v>
      </c>
      <c r="JW312" s="613">
        <v>0</v>
      </c>
      <c r="JX312" s="613">
        <v>0</v>
      </c>
      <c r="JY312" s="613">
        <v>0</v>
      </c>
      <c r="JZ312" s="613">
        <v>0</v>
      </c>
      <c r="KA312" s="613">
        <v>0</v>
      </c>
      <c r="KB312" s="613">
        <v>0</v>
      </c>
      <c r="KC312" s="613">
        <v>0</v>
      </c>
      <c r="KD312" s="613">
        <v>0</v>
      </c>
      <c r="KE312" s="613">
        <v>0</v>
      </c>
      <c r="KF312" s="613">
        <v>0</v>
      </c>
      <c r="KG312" s="613">
        <v>0</v>
      </c>
      <c r="KH312" s="613">
        <v>0</v>
      </c>
      <c r="KI312" s="613">
        <v>0</v>
      </c>
      <c r="KJ312" s="613">
        <v>0</v>
      </c>
      <c r="KK312" s="613">
        <v>0</v>
      </c>
      <c r="KL312" s="613">
        <v>0</v>
      </c>
      <c r="KM312" s="613">
        <v>0</v>
      </c>
      <c r="KN312" s="613">
        <v>0</v>
      </c>
      <c r="KO312" s="613">
        <v>0</v>
      </c>
      <c r="KP312" s="613">
        <v>0</v>
      </c>
      <c r="KQ312" s="613">
        <v>0</v>
      </c>
      <c r="KR312" s="613">
        <v>0</v>
      </c>
      <c r="KS312" s="613">
        <v>0</v>
      </c>
      <c r="KT312" s="613">
        <v>0</v>
      </c>
      <c r="KU312" s="613">
        <v>0</v>
      </c>
      <c r="KV312" s="613">
        <v>0</v>
      </c>
      <c r="KW312" s="613">
        <v>0</v>
      </c>
      <c r="KX312" s="613">
        <v>0</v>
      </c>
      <c r="KY312" s="613">
        <v>0</v>
      </c>
      <c r="KZ312" s="613">
        <v>0</v>
      </c>
      <c r="LA312" s="613">
        <v>0</v>
      </c>
      <c r="LB312" s="613">
        <v>0</v>
      </c>
      <c r="LC312" s="613">
        <v>0</v>
      </c>
      <c r="LD312" s="613">
        <v>0</v>
      </c>
      <c r="LE312" s="613">
        <v>0</v>
      </c>
      <c r="LF312" s="613">
        <v>0</v>
      </c>
      <c r="LG312" s="613">
        <v>0</v>
      </c>
      <c r="LH312" s="613">
        <v>0</v>
      </c>
      <c r="LI312" s="613">
        <v>0</v>
      </c>
      <c r="LJ312" s="613">
        <v>0</v>
      </c>
      <c r="LK312" s="613">
        <v>0</v>
      </c>
      <c r="LL312" s="613">
        <v>0</v>
      </c>
      <c r="LM312" s="613">
        <v>0</v>
      </c>
      <c r="LN312" s="613">
        <v>0</v>
      </c>
      <c r="LO312" s="613">
        <v>0</v>
      </c>
      <c r="LP312" s="613">
        <v>0</v>
      </c>
      <c r="LQ312" s="613">
        <v>0</v>
      </c>
      <c r="LR312" s="613">
        <v>0</v>
      </c>
      <c r="LS312" s="613">
        <v>0</v>
      </c>
      <c r="LT312" s="613">
        <v>0</v>
      </c>
      <c r="LU312" s="613">
        <v>0</v>
      </c>
      <c r="LV312" s="613">
        <v>0</v>
      </c>
      <c r="LW312" s="613">
        <v>0</v>
      </c>
      <c r="LX312" s="613">
        <v>0</v>
      </c>
      <c r="LY312" s="613">
        <v>0</v>
      </c>
      <c r="LZ312" s="613">
        <v>0</v>
      </c>
      <c r="MA312" s="613">
        <v>0</v>
      </c>
      <c r="MB312" s="613">
        <v>0</v>
      </c>
      <c r="MC312" s="613">
        <v>0</v>
      </c>
      <c r="MD312" s="613">
        <v>0</v>
      </c>
      <c r="ME312" s="613">
        <v>0</v>
      </c>
      <c r="MF312" s="613">
        <v>0</v>
      </c>
      <c r="MG312" s="613">
        <v>0</v>
      </c>
      <c r="MH312" s="613">
        <v>0</v>
      </c>
      <c r="MI312" s="613">
        <v>0</v>
      </c>
      <c r="MJ312" s="613">
        <v>0</v>
      </c>
      <c r="MK312" s="613">
        <v>0</v>
      </c>
      <c r="ML312" s="613">
        <v>0</v>
      </c>
      <c r="MM312" s="613">
        <v>0</v>
      </c>
      <c r="MN312" s="613">
        <v>0</v>
      </c>
      <c r="MO312" s="613">
        <v>0</v>
      </c>
      <c r="MP312" s="613">
        <v>0</v>
      </c>
      <c r="MQ312" s="613">
        <v>0</v>
      </c>
      <c r="MR312" s="613">
        <v>0</v>
      </c>
      <c r="MS312" s="613">
        <v>0</v>
      </c>
      <c r="MT312" s="613">
        <v>0</v>
      </c>
      <c r="MU312" s="613">
        <v>0</v>
      </c>
      <c r="MV312" s="613">
        <v>0</v>
      </c>
      <c r="MW312" s="613">
        <v>0</v>
      </c>
      <c r="MX312" s="613">
        <v>0</v>
      </c>
      <c r="MY312" s="613">
        <v>0</v>
      </c>
      <c r="MZ312" s="613">
        <v>0</v>
      </c>
      <c r="NA312" s="613">
        <v>0</v>
      </c>
      <c r="NB312" s="613">
        <v>0</v>
      </c>
      <c r="NC312" s="613">
        <v>0</v>
      </c>
      <c r="ND312" s="613">
        <v>0</v>
      </c>
      <c r="NE312" s="613">
        <v>0</v>
      </c>
      <c r="NF312" s="613">
        <v>0</v>
      </c>
      <c r="NG312" s="613">
        <v>0</v>
      </c>
      <c r="NH312" s="613">
        <v>0</v>
      </c>
      <c r="NI312" s="613">
        <v>0</v>
      </c>
      <c r="NJ312" s="613">
        <v>0</v>
      </c>
      <c r="NK312" s="613">
        <v>0</v>
      </c>
      <c r="NL312" s="613">
        <v>0</v>
      </c>
      <c r="NM312" s="613">
        <v>0</v>
      </c>
      <c r="NN312" s="613">
        <v>0</v>
      </c>
      <c r="NO312" s="613">
        <v>0</v>
      </c>
      <c r="NP312" s="613">
        <v>0</v>
      </c>
      <c r="NQ312" s="613">
        <v>0</v>
      </c>
      <c r="NR312" s="613">
        <v>0</v>
      </c>
      <c r="NS312" s="613">
        <v>0</v>
      </c>
      <c r="NT312" s="613">
        <v>0</v>
      </c>
      <c r="NU312" s="613">
        <v>0</v>
      </c>
      <c r="NV312" s="613">
        <v>0</v>
      </c>
      <c r="NW312" s="613">
        <v>0</v>
      </c>
      <c r="NX312" s="613">
        <v>0</v>
      </c>
      <c r="NY312" s="613">
        <v>0</v>
      </c>
      <c r="NZ312" s="613">
        <v>0</v>
      </c>
      <c r="OA312" s="613">
        <v>0</v>
      </c>
      <c r="OB312" s="613">
        <v>0</v>
      </c>
      <c r="OC312" s="613">
        <v>0</v>
      </c>
      <c r="OD312" s="613">
        <v>0</v>
      </c>
      <c r="OE312" s="613">
        <v>0</v>
      </c>
      <c r="OF312" s="613">
        <v>0</v>
      </c>
      <c r="OG312" s="613">
        <v>0</v>
      </c>
      <c r="OH312" s="613">
        <v>0</v>
      </c>
      <c r="OI312" s="613">
        <v>0</v>
      </c>
      <c r="OJ312" s="613">
        <v>0</v>
      </c>
      <c r="OK312" s="613">
        <v>0</v>
      </c>
      <c r="OL312" s="613">
        <v>0</v>
      </c>
      <c r="OM312" s="613">
        <v>0</v>
      </c>
      <c r="ON312" s="613">
        <v>0</v>
      </c>
      <c r="OO312" s="613">
        <v>0</v>
      </c>
      <c r="OP312" s="613">
        <v>0</v>
      </c>
      <c r="OQ312" s="613">
        <v>0</v>
      </c>
      <c r="OR312" s="613">
        <v>0</v>
      </c>
      <c r="OS312" s="613">
        <v>0</v>
      </c>
      <c r="OT312" s="613">
        <v>0</v>
      </c>
      <c r="OU312" s="613">
        <v>0</v>
      </c>
      <c r="OV312" s="613">
        <v>0</v>
      </c>
      <c r="OW312" s="613">
        <v>0</v>
      </c>
      <c r="OX312" s="613">
        <v>0</v>
      </c>
      <c r="OY312" s="613">
        <v>0</v>
      </c>
      <c r="OZ312" s="613">
        <v>0</v>
      </c>
      <c r="PA312" s="613">
        <v>0</v>
      </c>
      <c r="PB312" s="613">
        <v>0</v>
      </c>
      <c r="PC312" s="613">
        <v>0</v>
      </c>
      <c r="PD312" s="613">
        <v>0</v>
      </c>
      <c r="PE312" s="613">
        <v>0</v>
      </c>
      <c r="PF312" s="613">
        <v>0</v>
      </c>
      <c r="PG312" s="613">
        <v>0</v>
      </c>
      <c r="PH312" s="613">
        <v>0</v>
      </c>
      <c r="PI312" s="613">
        <v>0</v>
      </c>
      <c r="PJ312" s="613">
        <v>0</v>
      </c>
      <c r="PK312" s="613">
        <v>0</v>
      </c>
      <c r="PL312" s="613">
        <v>0</v>
      </c>
      <c r="PM312" s="613">
        <v>0</v>
      </c>
      <c r="PN312" s="613">
        <v>0</v>
      </c>
      <c r="PO312" s="613">
        <v>0</v>
      </c>
      <c r="PP312" s="613">
        <v>0</v>
      </c>
      <c r="PQ312" s="613">
        <v>0</v>
      </c>
      <c r="PR312" s="613">
        <v>0</v>
      </c>
      <c r="PS312" s="613">
        <v>0</v>
      </c>
      <c r="PT312" s="613">
        <v>0</v>
      </c>
      <c r="PU312" s="613">
        <v>0</v>
      </c>
      <c r="PV312" s="613">
        <v>0</v>
      </c>
      <c r="PW312" s="613">
        <v>0</v>
      </c>
      <c r="PX312" s="613">
        <v>0</v>
      </c>
      <c r="PY312" s="613">
        <v>0</v>
      </c>
      <c r="PZ312" s="613">
        <v>0</v>
      </c>
      <c r="QA312" s="613">
        <v>0</v>
      </c>
      <c r="QB312" s="613">
        <v>0</v>
      </c>
      <c r="QC312" s="613">
        <v>0</v>
      </c>
      <c r="QD312" s="613">
        <v>0</v>
      </c>
      <c r="QE312" s="613">
        <v>0</v>
      </c>
      <c r="QF312" s="613">
        <v>0</v>
      </c>
      <c r="QG312" s="613">
        <v>0</v>
      </c>
      <c r="QH312" s="613">
        <v>0</v>
      </c>
      <c r="QI312" s="613">
        <v>0</v>
      </c>
      <c r="QJ312" s="613">
        <v>0</v>
      </c>
      <c r="QK312" s="613">
        <v>0</v>
      </c>
      <c r="QL312" s="613">
        <v>0</v>
      </c>
      <c r="QM312" s="613">
        <v>0</v>
      </c>
      <c r="QN312" s="613">
        <v>0</v>
      </c>
      <c r="QO312" s="613">
        <v>0</v>
      </c>
      <c r="QP312" s="613">
        <v>0</v>
      </c>
      <c r="QQ312" s="613">
        <v>0</v>
      </c>
      <c r="QR312" s="613">
        <v>0</v>
      </c>
      <c r="QS312" s="613">
        <v>0</v>
      </c>
      <c r="QT312" s="613">
        <v>0</v>
      </c>
      <c r="QU312" s="613">
        <v>0</v>
      </c>
      <c r="QV312" s="613">
        <v>0</v>
      </c>
      <c r="QW312" s="613">
        <v>0</v>
      </c>
      <c r="QX312" s="613">
        <v>0</v>
      </c>
      <c r="QY312" s="613">
        <v>0</v>
      </c>
      <c r="QZ312" s="613">
        <v>0</v>
      </c>
      <c r="RA312" s="613">
        <v>0</v>
      </c>
      <c r="RB312" s="613">
        <v>0</v>
      </c>
      <c r="RC312" s="613">
        <v>0</v>
      </c>
      <c r="RD312" s="613">
        <v>0</v>
      </c>
      <c r="RE312" s="613">
        <v>0</v>
      </c>
      <c r="RF312" s="613">
        <v>0</v>
      </c>
      <c r="RG312" s="613">
        <v>0</v>
      </c>
      <c r="RH312" s="613">
        <v>0</v>
      </c>
      <c r="RI312" s="613">
        <v>0</v>
      </c>
      <c r="RJ312" s="613">
        <v>0</v>
      </c>
      <c r="RK312" s="613">
        <v>0</v>
      </c>
      <c r="RL312" s="613">
        <v>0</v>
      </c>
      <c r="RM312" s="613">
        <v>0</v>
      </c>
      <c r="RN312" s="613">
        <v>0</v>
      </c>
      <c r="RO312" s="613">
        <v>0</v>
      </c>
      <c r="RP312" s="613">
        <v>0</v>
      </c>
      <c r="RQ312" s="613">
        <v>0</v>
      </c>
      <c r="RR312" s="613">
        <v>0</v>
      </c>
      <c r="RS312" s="613">
        <v>0</v>
      </c>
      <c r="RT312" s="613">
        <v>0</v>
      </c>
      <c r="RU312" s="613">
        <v>0</v>
      </c>
      <c r="RV312" s="613">
        <v>0</v>
      </c>
      <c r="RW312" s="613">
        <v>0</v>
      </c>
      <c r="RX312" s="613">
        <v>0</v>
      </c>
      <c r="RY312" s="613">
        <v>0</v>
      </c>
      <c r="RZ312" s="613">
        <v>0</v>
      </c>
      <c r="SA312" s="613">
        <v>0</v>
      </c>
      <c r="SB312" s="613">
        <v>0</v>
      </c>
      <c r="SC312" s="613">
        <v>0</v>
      </c>
      <c r="SD312" s="613">
        <v>0</v>
      </c>
      <c r="SE312" s="613">
        <v>0</v>
      </c>
      <c r="SF312" s="613">
        <v>0</v>
      </c>
      <c r="SG312" s="613">
        <v>0</v>
      </c>
      <c r="SH312" s="613">
        <v>0</v>
      </c>
      <c r="SI312" s="613">
        <v>0</v>
      </c>
      <c r="SJ312" s="613">
        <v>0</v>
      </c>
      <c r="SK312" s="267">
        <f t="shared" si="514"/>
        <v>0</v>
      </c>
      <c r="SL312" s="254"/>
      <c r="SM312" s="242"/>
      <c r="SN312" s="242"/>
      <c r="SO312" s="242"/>
    </row>
    <row r="313" spans="1:509" outlineLevel="3" x14ac:dyDescent="0.35">
      <c r="A313" s="242"/>
      <c r="B313" s="251"/>
      <c r="C313" s="438">
        <f t="shared" si="533"/>
        <v>4</v>
      </c>
      <c r="D313" s="267"/>
      <c r="E313" s="316">
        <f t="shared" si="505"/>
        <v>172</v>
      </c>
      <c r="F313" s="322"/>
      <c r="G313" s="322"/>
      <c r="H313" s="267"/>
      <c r="I313" s="540"/>
      <c r="J313" s="557" t="s">
        <v>855</v>
      </c>
      <c r="K313" s="541"/>
      <c r="L313" s="613">
        <v>0</v>
      </c>
      <c r="M313" s="613">
        <v>0</v>
      </c>
      <c r="N313" s="613">
        <v>0</v>
      </c>
      <c r="O313" s="613">
        <v>0</v>
      </c>
      <c r="P313" s="613">
        <v>0</v>
      </c>
      <c r="Q313" s="613">
        <v>0</v>
      </c>
      <c r="R313" s="613">
        <v>0</v>
      </c>
      <c r="S313" s="613">
        <v>0</v>
      </c>
      <c r="T313" s="613">
        <v>0</v>
      </c>
      <c r="U313" s="613">
        <v>0</v>
      </c>
      <c r="V313" s="613">
        <v>0</v>
      </c>
      <c r="W313" s="613">
        <v>0</v>
      </c>
      <c r="X313" s="613">
        <v>0</v>
      </c>
      <c r="Y313" s="613">
        <v>0</v>
      </c>
      <c r="Z313" s="613">
        <v>0</v>
      </c>
      <c r="AA313" s="613">
        <v>0</v>
      </c>
      <c r="AB313" s="613">
        <v>0</v>
      </c>
      <c r="AC313" s="613">
        <v>0</v>
      </c>
      <c r="AD313" s="613">
        <v>0</v>
      </c>
      <c r="AE313" s="613">
        <v>0</v>
      </c>
      <c r="AF313" s="613">
        <v>0</v>
      </c>
      <c r="AG313" s="613">
        <v>0</v>
      </c>
      <c r="AH313" s="613">
        <v>0</v>
      </c>
      <c r="AI313" s="613">
        <v>0</v>
      </c>
      <c r="AJ313" s="613">
        <v>0</v>
      </c>
      <c r="AK313" s="613">
        <v>0</v>
      </c>
      <c r="AL313" s="613">
        <v>0</v>
      </c>
      <c r="AM313" s="613">
        <v>0</v>
      </c>
      <c r="AN313" s="613">
        <v>0</v>
      </c>
      <c r="AO313" s="613">
        <v>0</v>
      </c>
      <c r="AP313" s="613">
        <v>0</v>
      </c>
      <c r="AQ313" s="613">
        <v>0</v>
      </c>
      <c r="AR313" s="613">
        <v>0</v>
      </c>
      <c r="AS313" s="613">
        <v>0</v>
      </c>
      <c r="AT313" s="613">
        <v>0</v>
      </c>
      <c r="AU313" s="613">
        <v>0</v>
      </c>
      <c r="AV313" s="613">
        <v>0</v>
      </c>
      <c r="AW313" s="613">
        <v>0</v>
      </c>
      <c r="AX313" s="613">
        <v>0</v>
      </c>
      <c r="AY313" s="613">
        <v>0</v>
      </c>
      <c r="AZ313" s="613">
        <v>0</v>
      </c>
      <c r="BA313" s="613">
        <v>0</v>
      </c>
      <c r="BB313" s="613">
        <v>0</v>
      </c>
      <c r="BC313" s="613">
        <v>0</v>
      </c>
      <c r="BD313" s="613">
        <v>0</v>
      </c>
      <c r="BE313" s="613">
        <v>0</v>
      </c>
      <c r="BF313" s="613">
        <v>0</v>
      </c>
      <c r="BG313" s="613">
        <v>0</v>
      </c>
      <c r="BH313" s="613">
        <v>0</v>
      </c>
      <c r="BI313" s="613">
        <v>0</v>
      </c>
      <c r="BJ313" s="613">
        <v>0</v>
      </c>
      <c r="BK313" s="613">
        <v>0</v>
      </c>
      <c r="BL313" s="613">
        <v>0</v>
      </c>
      <c r="BM313" s="613">
        <v>0</v>
      </c>
      <c r="BN313" s="613">
        <v>0</v>
      </c>
      <c r="BO313" s="613">
        <v>0</v>
      </c>
      <c r="BP313" s="613">
        <v>0</v>
      </c>
      <c r="BQ313" s="613">
        <v>0</v>
      </c>
      <c r="BR313" s="613">
        <v>0</v>
      </c>
      <c r="BS313" s="613">
        <v>0</v>
      </c>
      <c r="BT313" s="613">
        <v>0</v>
      </c>
      <c r="BU313" s="613">
        <v>0</v>
      </c>
      <c r="BV313" s="613">
        <v>0</v>
      </c>
      <c r="BW313" s="613">
        <v>0</v>
      </c>
      <c r="BX313" s="613">
        <v>0</v>
      </c>
      <c r="BY313" s="613">
        <v>0</v>
      </c>
      <c r="BZ313" s="613">
        <v>0</v>
      </c>
      <c r="CA313" s="613">
        <v>0</v>
      </c>
      <c r="CB313" s="613">
        <v>0</v>
      </c>
      <c r="CC313" s="613">
        <v>0</v>
      </c>
      <c r="CD313" s="613">
        <v>0</v>
      </c>
      <c r="CE313" s="613">
        <v>0</v>
      </c>
      <c r="CF313" s="613">
        <v>0</v>
      </c>
      <c r="CG313" s="613">
        <v>0</v>
      </c>
      <c r="CH313" s="613">
        <v>0</v>
      </c>
      <c r="CI313" s="613">
        <v>0</v>
      </c>
      <c r="CJ313" s="613">
        <v>0</v>
      </c>
      <c r="CK313" s="613">
        <v>0</v>
      </c>
      <c r="CL313" s="613">
        <v>0</v>
      </c>
      <c r="CM313" s="613">
        <v>0</v>
      </c>
      <c r="CN313" s="613">
        <v>0</v>
      </c>
      <c r="CO313" s="613">
        <v>0</v>
      </c>
      <c r="CP313" s="613">
        <v>0</v>
      </c>
      <c r="CQ313" s="613">
        <v>0</v>
      </c>
      <c r="CR313" s="613">
        <v>0</v>
      </c>
      <c r="CS313" s="613">
        <v>0</v>
      </c>
      <c r="CT313" s="613">
        <v>0</v>
      </c>
      <c r="CU313" s="613">
        <v>0</v>
      </c>
      <c r="CV313" s="613">
        <v>0</v>
      </c>
      <c r="CW313" s="613">
        <v>0</v>
      </c>
      <c r="CX313" s="613">
        <v>0</v>
      </c>
      <c r="CY313" s="613">
        <v>0</v>
      </c>
      <c r="CZ313" s="613">
        <v>0</v>
      </c>
      <c r="DA313" s="613">
        <v>0</v>
      </c>
      <c r="DB313" s="613">
        <v>0</v>
      </c>
      <c r="DC313" s="613">
        <v>0</v>
      </c>
      <c r="DD313" s="613">
        <v>0</v>
      </c>
      <c r="DE313" s="613">
        <v>0</v>
      </c>
      <c r="DF313" s="613">
        <v>0</v>
      </c>
      <c r="DG313" s="613">
        <v>0</v>
      </c>
      <c r="DH313" s="613">
        <v>0</v>
      </c>
      <c r="DI313" s="613">
        <v>0</v>
      </c>
      <c r="DJ313" s="613">
        <v>0</v>
      </c>
      <c r="DK313" s="613">
        <v>0</v>
      </c>
      <c r="DL313" s="613">
        <v>0</v>
      </c>
      <c r="DM313" s="613">
        <v>0</v>
      </c>
      <c r="DN313" s="613">
        <v>0</v>
      </c>
      <c r="DO313" s="613">
        <v>0</v>
      </c>
      <c r="DP313" s="613">
        <v>0</v>
      </c>
      <c r="DQ313" s="613">
        <v>0</v>
      </c>
      <c r="DR313" s="613">
        <v>0</v>
      </c>
      <c r="DS313" s="613">
        <v>0</v>
      </c>
      <c r="DT313" s="613">
        <v>0</v>
      </c>
      <c r="DU313" s="613">
        <v>0</v>
      </c>
      <c r="DV313" s="613">
        <v>0</v>
      </c>
      <c r="DW313" s="613">
        <v>0</v>
      </c>
      <c r="DX313" s="613">
        <v>0</v>
      </c>
      <c r="DY313" s="613">
        <v>0</v>
      </c>
      <c r="DZ313" s="613">
        <v>0</v>
      </c>
      <c r="EA313" s="613">
        <v>0</v>
      </c>
      <c r="EB313" s="613">
        <v>0</v>
      </c>
      <c r="EC313" s="613">
        <v>0</v>
      </c>
      <c r="ED313" s="613">
        <v>0</v>
      </c>
      <c r="EE313" s="613">
        <v>0</v>
      </c>
      <c r="EF313" s="613">
        <v>0</v>
      </c>
      <c r="EG313" s="613">
        <v>0</v>
      </c>
      <c r="EH313" s="613">
        <v>0</v>
      </c>
      <c r="EI313" s="613">
        <v>0</v>
      </c>
      <c r="EJ313" s="613">
        <v>0</v>
      </c>
      <c r="EK313" s="613">
        <v>0</v>
      </c>
      <c r="EL313" s="613">
        <v>0</v>
      </c>
      <c r="EM313" s="613">
        <v>0</v>
      </c>
      <c r="EN313" s="613">
        <v>0</v>
      </c>
      <c r="EO313" s="613">
        <v>0</v>
      </c>
      <c r="EP313" s="613">
        <v>0</v>
      </c>
      <c r="EQ313" s="613">
        <v>0</v>
      </c>
      <c r="ER313" s="613">
        <v>0</v>
      </c>
      <c r="ES313" s="613">
        <v>0</v>
      </c>
      <c r="ET313" s="613">
        <v>0</v>
      </c>
      <c r="EU313" s="613">
        <v>0</v>
      </c>
      <c r="EV313" s="613">
        <v>0</v>
      </c>
      <c r="EW313" s="613">
        <v>0</v>
      </c>
      <c r="EX313" s="613">
        <v>0</v>
      </c>
      <c r="EY313" s="613">
        <v>0</v>
      </c>
      <c r="EZ313" s="613">
        <v>0</v>
      </c>
      <c r="FA313" s="613">
        <v>0</v>
      </c>
      <c r="FB313" s="613">
        <v>0</v>
      </c>
      <c r="FC313" s="613">
        <v>0</v>
      </c>
      <c r="FD313" s="613">
        <v>0</v>
      </c>
      <c r="FE313" s="613">
        <v>0</v>
      </c>
      <c r="FF313" s="613">
        <v>0</v>
      </c>
      <c r="FG313" s="613">
        <v>0</v>
      </c>
      <c r="FH313" s="613">
        <v>0</v>
      </c>
      <c r="FI313" s="613">
        <v>0</v>
      </c>
      <c r="FJ313" s="613">
        <v>0</v>
      </c>
      <c r="FK313" s="613">
        <v>0</v>
      </c>
      <c r="FL313" s="613">
        <v>0</v>
      </c>
      <c r="FM313" s="613">
        <v>0</v>
      </c>
      <c r="FN313" s="613">
        <v>0</v>
      </c>
      <c r="FO313" s="613">
        <v>0</v>
      </c>
      <c r="FP313" s="613">
        <v>0</v>
      </c>
      <c r="FQ313" s="613">
        <v>0</v>
      </c>
      <c r="FR313" s="613">
        <v>0</v>
      </c>
      <c r="FS313" s="613">
        <v>0</v>
      </c>
      <c r="FT313" s="613">
        <v>0</v>
      </c>
      <c r="FU313" s="613">
        <v>0</v>
      </c>
      <c r="FV313" s="613">
        <v>0</v>
      </c>
      <c r="FW313" s="613">
        <v>0</v>
      </c>
      <c r="FX313" s="613">
        <v>0</v>
      </c>
      <c r="FY313" s="613">
        <v>0</v>
      </c>
      <c r="FZ313" s="613">
        <v>0</v>
      </c>
      <c r="GA313" s="613">
        <v>0</v>
      </c>
      <c r="GB313" s="613">
        <v>0</v>
      </c>
      <c r="GC313" s="613">
        <v>0</v>
      </c>
      <c r="GD313" s="613">
        <v>0</v>
      </c>
      <c r="GE313" s="613">
        <v>0</v>
      </c>
      <c r="GF313" s="613">
        <v>0</v>
      </c>
      <c r="GG313" s="613">
        <v>0</v>
      </c>
      <c r="GH313" s="613">
        <v>0</v>
      </c>
      <c r="GI313" s="613">
        <v>0</v>
      </c>
      <c r="GJ313" s="613">
        <v>0</v>
      </c>
      <c r="GK313" s="613">
        <v>0</v>
      </c>
      <c r="GL313" s="613">
        <v>0</v>
      </c>
      <c r="GM313" s="613">
        <v>0</v>
      </c>
      <c r="GN313" s="613">
        <v>0</v>
      </c>
      <c r="GO313" s="613">
        <v>0</v>
      </c>
      <c r="GP313" s="613">
        <v>0</v>
      </c>
      <c r="GQ313" s="613">
        <v>0</v>
      </c>
      <c r="GR313" s="613">
        <v>0</v>
      </c>
      <c r="GS313" s="613">
        <v>0</v>
      </c>
      <c r="GT313" s="613">
        <v>0</v>
      </c>
      <c r="GU313" s="613">
        <v>0</v>
      </c>
      <c r="GV313" s="613">
        <v>0</v>
      </c>
      <c r="GW313" s="613">
        <v>0</v>
      </c>
      <c r="GX313" s="613">
        <v>0</v>
      </c>
      <c r="GY313" s="613">
        <v>0</v>
      </c>
      <c r="GZ313" s="613">
        <v>0</v>
      </c>
      <c r="HA313" s="613">
        <v>0</v>
      </c>
      <c r="HB313" s="613">
        <v>0</v>
      </c>
      <c r="HC313" s="613">
        <v>0</v>
      </c>
      <c r="HD313" s="613">
        <v>0</v>
      </c>
      <c r="HE313" s="613">
        <v>0</v>
      </c>
      <c r="HF313" s="613">
        <v>0</v>
      </c>
      <c r="HG313" s="613">
        <v>0</v>
      </c>
      <c r="HH313" s="613">
        <v>0</v>
      </c>
      <c r="HI313" s="613">
        <v>0</v>
      </c>
      <c r="HJ313" s="613">
        <v>0</v>
      </c>
      <c r="HK313" s="613">
        <v>0</v>
      </c>
      <c r="HL313" s="613">
        <v>0</v>
      </c>
      <c r="HM313" s="613">
        <v>0</v>
      </c>
      <c r="HN313" s="613">
        <v>0</v>
      </c>
      <c r="HO313" s="613">
        <v>0</v>
      </c>
      <c r="HP313" s="613">
        <v>0</v>
      </c>
      <c r="HQ313" s="613">
        <v>0</v>
      </c>
      <c r="HR313" s="613">
        <v>0</v>
      </c>
      <c r="HS313" s="613">
        <v>0</v>
      </c>
      <c r="HT313" s="613">
        <v>0</v>
      </c>
      <c r="HU313" s="613">
        <v>0</v>
      </c>
      <c r="HV313" s="613">
        <v>0</v>
      </c>
      <c r="HW313" s="613">
        <v>0</v>
      </c>
      <c r="HX313" s="613">
        <v>0</v>
      </c>
      <c r="HY313" s="613">
        <v>0</v>
      </c>
      <c r="HZ313" s="613">
        <v>0</v>
      </c>
      <c r="IA313" s="613">
        <v>0</v>
      </c>
      <c r="IB313" s="613">
        <v>0</v>
      </c>
      <c r="IC313" s="613">
        <v>0</v>
      </c>
      <c r="ID313" s="613">
        <v>0</v>
      </c>
      <c r="IE313" s="613">
        <v>0</v>
      </c>
      <c r="IF313" s="613">
        <v>0</v>
      </c>
      <c r="IG313" s="613">
        <v>0</v>
      </c>
      <c r="IH313" s="613">
        <v>0</v>
      </c>
      <c r="II313" s="613">
        <v>0</v>
      </c>
      <c r="IJ313" s="613">
        <v>0</v>
      </c>
      <c r="IK313" s="613">
        <v>0</v>
      </c>
      <c r="IL313" s="613">
        <v>0</v>
      </c>
      <c r="IM313" s="613">
        <v>0</v>
      </c>
      <c r="IN313" s="613">
        <v>0</v>
      </c>
      <c r="IO313" s="613">
        <v>0</v>
      </c>
      <c r="IP313" s="613">
        <v>0</v>
      </c>
      <c r="IQ313" s="613">
        <v>0</v>
      </c>
      <c r="IR313" s="613">
        <v>0</v>
      </c>
      <c r="IS313" s="613">
        <v>0</v>
      </c>
      <c r="IT313" s="613">
        <v>0</v>
      </c>
      <c r="IU313" s="613">
        <v>0</v>
      </c>
      <c r="IV313" s="613">
        <v>0</v>
      </c>
      <c r="IW313" s="613">
        <v>0</v>
      </c>
      <c r="IX313" s="613">
        <v>0</v>
      </c>
      <c r="IY313" s="613">
        <v>0</v>
      </c>
      <c r="IZ313" s="613">
        <v>0</v>
      </c>
      <c r="JA313" s="613">
        <v>0</v>
      </c>
      <c r="JB313" s="613">
        <v>0</v>
      </c>
      <c r="JC313" s="613">
        <v>0</v>
      </c>
      <c r="JD313" s="613">
        <v>0</v>
      </c>
      <c r="JE313" s="613">
        <v>0</v>
      </c>
      <c r="JF313" s="613">
        <v>0</v>
      </c>
      <c r="JG313" s="613">
        <v>0</v>
      </c>
      <c r="JH313" s="613">
        <v>0</v>
      </c>
      <c r="JI313" s="613">
        <v>0</v>
      </c>
      <c r="JJ313" s="613">
        <v>0</v>
      </c>
      <c r="JK313" s="613">
        <v>0</v>
      </c>
      <c r="JL313" s="613">
        <v>0</v>
      </c>
      <c r="JM313" s="613">
        <v>0</v>
      </c>
      <c r="JN313" s="613">
        <v>0</v>
      </c>
      <c r="JO313" s="613">
        <v>0</v>
      </c>
      <c r="JP313" s="613">
        <v>0</v>
      </c>
      <c r="JQ313" s="613">
        <v>0</v>
      </c>
      <c r="JR313" s="613">
        <v>0</v>
      </c>
      <c r="JS313" s="613">
        <v>0</v>
      </c>
      <c r="JT313" s="613">
        <v>0</v>
      </c>
      <c r="JU313" s="613">
        <v>0</v>
      </c>
      <c r="JV313" s="613">
        <v>0</v>
      </c>
      <c r="JW313" s="613">
        <v>0</v>
      </c>
      <c r="JX313" s="613">
        <v>0</v>
      </c>
      <c r="JY313" s="613">
        <v>0</v>
      </c>
      <c r="JZ313" s="613">
        <v>0</v>
      </c>
      <c r="KA313" s="613">
        <v>0</v>
      </c>
      <c r="KB313" s="613">
        <v>0</v>
      </c>
      <c r="KC313" s="613">
        <v>0</v>
      </c>
      <c r="KD313" s="613">
        <v>0</v>
      </c>
      <c r="KE313" s="613">
        <v>0</v>
      </c>
      <c r="KF313" s="613">
        <v>0</v>
      </c>
      <c r="KG313" s="613">
        <v>0</v>
      </c>
      <c r="KH313" s="613">
        <v>0</v>
      </c>
      <c r="KI313" s="613">
        <v>0</v>
      </c>
      <c r="KJ313" s="613">
        <v>0</v>
      </c>
      <c r="KK313" s="613">
        <v>0</v>
      </c>
      <c r="KL313" s="613">
        <v>0</v>
      </c>
      <c r="KM313" s="613">
        <v>0</v>
      </c>
      <c r="KN313" s="613">
        <v>0</v>
      </c>
      <c r="KO313" s="613">
        <v>0</v>
      </c>
      <c r="KP313" s="613">
        <v>0</v>
      </c>
      <c r="KQ313" s="613">
        <v>0</v>
      </c>
      <c r="KR313" s="613">
        <v>0</v>
      </c>
      <c r="KS313" s="613">
        <v>0</v>
      </c>
      <c r="KT313" s="613">
        <v>0</v>
      </c>
      <c r="KU313" s="613">
        <v>0</v>
      </c>
      <c r="KV313" s="613">
        <v>0</v>
      </c>
      <c r="KW313" s="613">
        <v>0</v>
      </c>
      <c r="KX313" s="613">
        <v>0</v>
      </c>
      <c r="KY313" s="613">
        <v>0</v>
      </c>
      <c r="KZ313" s="613">
        <v>0</v>
      </c>
      <c r="LA313" s="613">
        <v>0</v>
      </c>
      <c r="LB313" s="613">
        <v>0</v>
      </c>
      <c r="LC313" s="613">
        <v>0</v>
      </c>
      <c r="LD313" s="613">
        <v>0</v>
      </c>
      <c r="LE313" s="613">
        <v>0</v>
      </c>
      <c r="LF313" s="613">
        <v>0</v>
      </c>
      <c r="LG313" s="613">
        <v>0</v>
      </c>
      <c r="LH313" s="613">
        <v>0</v>
      </c>
      <c r="LI313" s="613">
        <v>0</v>
      </c>
      <c r="LJ313" s="613">
        <v>0</v>
      </c>
      <c r="LK313" s="613">
        <v>0</v>
      </c>
      <c r="LL313" s="613">
        <v>0</v>
      </c>
      <c r="LM313" s="613">
        <v>0</v>
      </c>
      <c r="LN313" s="613">
        <v>0</v>
      </c>
      <c r="LO313" s="613">
        <v>0</v>
      </c>
      <c r="LP313" s="613">
        <v>0</v>
      </c>
      <c r="LQ313" s="613">
        <v>0</v>
      </c>
      <c r="LR313" s="613">
        <v>0</v>
      </c>
      <c r="LS313" s="613">
        <v>0</v>
      </c>
      <c r="LT313" s="613">
        <v>0</v>
      </c>
      <c r="LU313" s="613">
        <v>0</v>
      </c>
      <c r="LV313" s="613">
        <v>0</v>
      </c>
      <c r="LW313" s="613">
        <v>0</v>
      </c>
      <c r="LX313" s="613">
        <v>0</v>
      </c>
      <c r="LY313" s="613">
        <v>0</v>
      </c>
      <c r="LZ313" s="613">
        <v>0</v>
      </c>
      <c r="MA313" s="613">
        <v>0</v>
      </c>
      <c r="MB313" s="613">
        <v>0</v>
      </c>
      <c r="MC313" s="613">
        <v>0</v>
      </c>
      <c r="MD313" s="613">
        <v>0</v>
      </c>
      <c r="ME313" s="613">
        <v>0</v>
      </c>
      <c r="MF313" s="613">
        <v>0</v>
      </c>
      <c r="MG313" s="613">
        <v>0</v>
      </c>
      <c r="MH313" s="613">
        <v>0</v>
      </c>
      <c r="MI313" s="613">
        <v>0</v>
      </c>
      <c r="MJ313" s="613">
        <v>0</v>
      </c>
      <c r="MK313" s="613">
        <v>0</v>
      </c>
      <c r="ML313" s="613">
        <v>0</v>
      </c>
      <c r="MM313" s="613">
        <v>0</v>
      </c>
      <c r="MN313" s="613">
        <v>0</v>
      </c>
      <c r="MO313" s="613">
        <v>0</v>
      </c>
      <c r="MP313" s="613">
        <v>0</v>
      </c>
      <c r="MQ313" s="613">
        <v>0</v>
      </c>
      <c r="MR313" s="613">
        <v>0</v>
      </c>
      <c r="MS313" s="613">
        <v>0</v>
      </c>
      <c r="MT313" s="613">
        <v>0</v>
      </c>
      <c r="MU313" s="613">
        <v>0</v>
      </c>
      <c r="MV313" s="613">
        <v>0</v>
      </c>
      <c r="MW313" s="613">
        <v>0</v>
      </c>
      <c r="MX313" s="613">
        <v>0</v>
      </c>
      <c r="MY313" s="613">
        <v>0</v>
      </c>
      <c r="MZ313" s="613">
        <v>0</v>
      </c>
      <c r="NA313" s="613">
        <v>0</v>
      </c>
      <c r="NB313" s="613">
        <v>0</v>
      </c>
      <c r="NC313" s="613">
        <v>0</v>
      </c>
      <c r="ND313" s="613">
        <v>0</v>
      </c>
      <c r="NE313" s="613">
        <v>0</v>
      </c>
      <c r="NF313" s="613">
        <v>0</v>
      </c>
      <c r="NG313" s="613">
        <v>0</v>
      </c>
      <c r="NH313" s="613">
        <v>0</v>
      </c>
      <c r="NI313" s="613">
        <v>0</v>
      </c>
      <c r="NJ313" s="613">
        <v>0</v>
      </c>
      <c r="NK313" s="613">
        <v>0</v>
      </c>
      <c r="NL313" s="613">
        <v>0</v>
      </c>
      <c r="NM313" s="613">
        <v>0</v>
      </c>
      <c r="NN313" s="613">
        <v>0</v>
      </c>
      <c r="NO313" s="613">
        <v>0</v>
      </c>
      <c r="NP313" s="613">
        <v>0</v>
      </c>
      <c r="NQ313" s="613">
        <v>0</v>
      </c>
      <c r="NR313" s="613">
        <v>0</v>
      </c>
      <c r="NS313" s="613">
        <v>0</v>
      </c>
      <c r="NT313" s="613">
        <v>0</v>
      </c>
      <c r="NU313" s="613">
        <v>0</v>
      </c>
      <c r="NV313" s="613">
        <v>0</v>
      </c>
      <c r="NW313" s="613">
        <v>0</v>
      </c>
      <c r="NX313" s="613">
        <v>0</v>
      </c>
      <c r="NY313" s="613">
        <v>0</v>
      </c>
      <c r="NZ313" s="613">
        <v>0</v>
      </c>
      <c r="OA313" s="613">
        <v>0</v>
      </c>
      <c r="OB313" s="613">
        <v>0</v>
      </c>
      <c r="OC313" s="613">
        <v>0</v>
      </c>
      <c r="OD313" s="613">
        <v>0</v>
      </c>
      <c r="OE313" s="613">
        <v>0</v>
      </c>
      <c r="OF313" s="613">
        <v>0</v>
      </c>
      <c r="OG313" s="613">
        <v>0</v>
      </c>
      <c r="OH313" s="613">
        <v>0</v>
      </c>
      <c r="OI313" s="613">
        <v>0</v>
      </c>
      <c r="OJ313" s="613">
        <v>0</v>
      </c>
      <c r="OK313" s="613">
        <v>0</v>
      </c>
      <c r="OL313" s="613">
        <v>0</v>
      </c>
      <c r="OM313" s="613">
        <v>0</v>
      </c>
      <c r="ON313" s="613">
        <v>0</v>
      </c>
      <c r="OO313" s="613">
        <v>0</v>
      </c>
      <c r="OP313" s="613">
        <v>0</v>
      </c>
      <c r="OQ313" s="613">
        <v>0</v>
      </c>
      <c r="OR313" s="613">
        <v>0</v>
      </c>
      <c r="OS313" s="613">
        <v>0</v>
      </c>
      <c r="OT313" s="613">
        <v>0</v>
      </c>
      <c r="OU313" s="613">
        <v>0</v>
      </c>
      <c r="OV313" s="613">
        <v>0</v>
      </c>
      <c r="OW313" s="613">
        <v>0</v>
      </c>
      <c r="OX313" s="613">
        <v>0</v>
      </c>
      <c r="OY313" s="613">
        <v>0</v>
      </c>
      <c r="OZ313" s="613">
        <v>0</v>
      </c>
      <c r="PA313" s="613">
        <v>0</v>
      </c>
      <c r="PB313" s="613">
        <v>0</v>
      </c>
      <c r="PC313" s="613">
        <v>0</v>
      </c>
      <c r="PD313" s="613">
        <v>0</v>
      </c>
      <c r="PE313" s="613">
        <v>0</v>
      </c>
      <c r="PF313" s="613">
        <v>0</v>
      </c>
      <c r="PG313" s="613">
        <v>0</v>
      </c>
      <c r="PH313" s="613">
        <v>0</v>
      </c>
      <c r="PI313" s="613">
        <v>0</v>
      </c>
      <c r="PJ313" s="613">
        <v>0</v>
      </c>
      <c r="PK313" s="613">
        <v>0</v>
      </c>
      <c r="PL313" s="613">
        <v>0</v>
      </c>
      <c r="PM313" s="613">
        <v>0</v>
      </c>
      <c r="PN313" s="613">
        <v>0</v>
      </c>
      <c r="PO313" s="613">
        <v>0</v>
      </c>
      <c r="PP313" s="613">
        <v>0</v>
      </c>
      <c r="PQ313" s="613">
        <v>0</v>
      </c>
      <c r="PR313" s="613">
        <v>0</v>
      </c>
      <c r="PS313" s="613">
        <v>0</v>
      </c>
      <c r="PT313" s="613">
        <v>0</v>
      </c>
      <c r="PU313" s="613">
        <v>0</v>
      </c>
      <c r="PV313" s="613">
        <v>0</v>
      </c>
      <c r="PW313" s="613">
        <v>0</v>
      </c>
      <c r="PX313" s="613">
        <v>0</v>
      </c>
      <c r="PY313" s="613">
        <v>0</v>
      </c>
      <c r="PZ313" s="613">
        <v>0</v>
      </c>
      <c r="QA313" s="613">
        <v>0</v>
      </c>
      <c r="QB313" s="613">
        <v>0</v>
      </c>
      <c r="QC313" s="613">
        <v>0</v>
      </c>
      <c r="QD313" s="613">
        <v>0</v>
      </c>
      <c r="QE313" s="613">
        <v>0</v>
      </c>
      <c r="QF313" s="613">
        <v>0</v>
      </c>
      <c r="QG313" s="613">
        <v>0</v>
      </c>
      <c r="QH313" s="613">
        <v>0</v>
      </c>
      <c r="QI313" s="613">
        <v>0</v>
      </c>
      <c r="QJ313" s="613">
        <v>0</v>
      </c>
      <c r="QK313" s="613">
        <v>0</v>
      </c>
      <c r="QL313" s="613">
        <v>0</v>
      </c>
      <c r="QM313" s="613">
        <v>0</v>
      </c>
      <c r="QN313" s="613">
        <v>0</v>
      </c>
      <c r="QO313" s="613">
        <v>0</v>
      </c>
      <c r="QP313" s="613">
        <v>0</v>
      </c>
      <c r="QQ313" s="613">
        <v>0</v>
      </c>
      <c r="QR313" s="613">
        <v>0</v>
      </c>
      <c r="QS313" s="613">
        <v>0</v>
      </c>
      <c r="QT313" s="613">
        <v>0</v>
      </c>
      <c r="QU313" s="613">
        <v>0</v>
      </c>
      <c r="QV313" s="613">
        <v>0</v>
      </c>
      <c r="QW313" s="613">
        <v>0</v>
      </c>
      <c r="QX313" s="613">
        <v>0</v>
      </c>
      <c r="QY313" s="613">
        <v>0</v>
      </c>
      <c r="QZ313" s="613">
        <v>0</v>
      </c>
      <c r="RA313" s="613">
        <v>0</v>
      </c>
      <c r="RB313" s="613">
        <v>0</v>
      </c>
      <c r="RC313" s="613">
        <v>0</v>
      </c>
      <c r="RD313" s="613">
        <v>0</v>
      </c>
      <c r="RE313" s="613">
        <v>0</v>
      </c>
      <c r="RF313" s="613">
        <v>0</v>
      </c>
      <c r="RG313" s="613">
        <v>0</v>
      </c>
      <c r="RH313" s="613">
        <v>0</v>
      </c>
      <c r="RI313" s="613">
        <v>0</v>
      </c>
      <c r="RJ313" s="613">
        <v>0</v>
      </c>
      <c r="RK313" s="613">
        <v>0</v>
      </c>
      <c r="RL313" s="613">
        <v>0</v>
      </c>
      <c r="RM313" s="613">
        <v>0</v>
      </c>
      <c r="RN313" s="613">
        <v>0</v>
      </c>
      <c r="RO313" s="613">
        <v>0</v>
      </c>
      <c r="RP313" s="613">
        <v>0</v>
      </c>
      <c r="RQ313" s="613">
        <v>0</v>
      </c>
      <c r="RR313" s="613">
        <v>0</v>
      </c>
      <c r="RS313" s="613">
        <v>0</v>
      </c>
      <c r="RT313" s="613">
        <v>0</v>
      </c>
      <c r="RU313" s="613">
        <v>0</v>
      </c>
      <c r="RV313" s="613">
        <v>0</v>
      </c>
      <c r="RW313" s="613">
        <v>0</v>
      </c>
      <c r="RX313" s="613">
        <v>0</v>
      </c>
      <c r="RY313" s="613">
        <v>0</v>
      </c>
      <c r="RZ313" s="613">
        <v>0</v>
      </c>
      <c r="SA313" s="613">
        <v>0</v>
      </c>
      <c r="SB313" s="613">
        <v>0</v>
      </c>
      <c r="SC313" s="613">
        <v>0</v>
      </c>
      <c r="SD313" s="613">
        <v>0</v>
      </c>
      <c r="SE313" s="613">
        <v>0</v>
      </c>
      <c r="SF313" s="613">
        <v>0</v>
      </c>
      <c r="SG313" s="613">
        <v>0</v>
      </c>
      <c r="SH313" s="613">
        <v>0</v>
      </c>
      <c r="SI313" s="613">
        <v>0</v>
      </c>
      <c r="SJ313" s="613">
        <v>0</v>
      </c>
      <c r="SK313" s="267">
        <f>SJ313</f>
        <v>0</v>
      </c>
      <c r="SL313" s="254"/>
      <c r="SM313" s="242"/>
      <c r="SN313" s="242"/>
      <c r="SO313" s="242"/>
    </row>
    <row r="314" spans="1:509" outlineLevel="3" x14ac:dyDescent="0.35">
      <c r="A314" s="242"/>
      <c r="B314" s="251"/>
      <c r="C314" s="438">
        <f t="shared" si="533"/>
        <v>4</v>
      </c>
      <c r="D314" s="267"/>
      <c r="E314" s="316">
        <f t="shared" si="505"/>
        <v>173</v>
      </c>
      <c r="F314" s="322"/>
      <c r="G314" s="322"/>
      <c r="H314" s="267"/>
      <c r="I314" s="540"/>
      <c r="J314" s="554" t="s">
        <v>857</v>
      </c>
      <c r="K314" s="541"/>
      <c r="L314" s="613">
        <v>0</v>
      </c>
      <c r="M314" s="613">
        <v>0</v>
      </c>
      <c r="N314" s="613">
        <v>0</v>
      </c>
      <c r="O314" s="613">
        <v>0</v>
      </c>
      <c r="P314" s="613">
        <v>0</v>
      </c>
      <c r="Q314" s="613">
        <v>0</v>
      </c>
      <c r="R314" s="613">
        <v>0</v>
      </c>
      <c r="S314" s="613">
        <v>0</v>
      </c>
      <c r="T314" s="613">
        <v>0</v>
      </c>
      <c r="U314" s="613">
        <v>0</v>
      </c>
      <c r="V314" s="613">
        <v>0</v>
      </c>
      <c r="W314" s="613">
        <v>0</v>
      </c>
      <c r="X314" s="613">
        <v>0</v>
      </c>
      <c r="Y314" s="613">
        <v>0</v>
      </c>
      <c r="Z314" s="613">
        <v>0</v>
      </c>
      <c r="AA314" s="613">
        <v>0</v>
      </c>
      <c r="AB314" s="613">
        <v>0</v>
      </c>
      <c r="AC314" s="613">
        <v>0</v>
      </c>
      <c r="AD314" s="613">
        <v>0</v>
      </c>
      <c r="AE314" s="613">
        <v>0</v>
      </c>
      <c r="AF314" s="613">
        <v>0</v>
      </c>
      <c r="AG314" s="613">
        <v>0</v>
      </c>
      <c r="AH314" s="613">
        <v>0</v>
      </c>
      <c r="AI314" s="613">
        <v>0</v>
      </c>
      <c r="AJ314" s="613">
        <v>0</v>
      </c>
      <c r="AK314" s="613">
        <v>0</v>
      </c>
      <c r="AL314" s="613">
        <v>0</v>
      </c>
      <c r="AM314" s="613">
        <v>0</v>
      </c>
      <c r="AN314" s="613">
        <v>0</v>
      </c>
      <c r="AO314" s="613">
        <v>0</v>
      </c>
      <c r="AP314" s="613">
        <v>0</v>
      </c>
      <c r="AQ314" s="613">
        <v>0</v>
      </c>
      <c r="AR314" s="613">
        <v>0</v>
      </c>
      <c r="AS314" s="613">
        <v>0</v>
      </c>
      <c r="AT314" s="613">
        <v>0</v>
      </c>
      <c r="AU314" s="613">
        <v>0</v>
      </c>
      <c r="AV314" s="613">
        <v>0</v>
      </c>
      <c r="AW314" s="613">
        <v>0</v>
      </c>
      <c r="AX314" s="613">
        <v>0</v>
      </c>
      <c r="AY314" s="613">
        <v>0</v>
      </c>
      <c r="AZ314" s="613">
        <v>0</v>
      </c>
      <c r="BA314" s="613">
        <v>0</v>
      </c>
      <c r="BB314" s="613">
        <v>0</v>
      </c>
      <c r="BC314" s="613">
        <v>0</v>
      </c>
      <c r="BD314" s="613">
        <v>0</v>
      </c>
      <c r="BE314" s="613">
        <v>0</v>
      </c>
      <c r="BF314" s="613">
        <v>0</v>
      </c>
      <c r="BG314" s="613">
        <v>0</v>
      </c>
      <c r="BH314" s="613">
        <v>0</v>
      </c>
      <c r="BI314" s="613">
        <v>0</v>
      </c>
      <c r="BJ314" s="613">
        <v>0</v>
      </c>
      <c r="BK314" s="613">
        <v>0</v>
      </c>
      <c r="BL314" s="613">
        <v>0</v>
      </c>
      <c r="BM314" s="613">
        <v>0</v>
      </c>
      <c r="BN314" s="613">
        <v>0</v>
      </c>
      <c r="BO314" s="613">
        <v>0</v>
      </c>
      <c r="BP314" s="613">
        <v>0</v>
      </c>
      <c r="BQ314" s="613">
        <v>0</v>
      </c>
      <c r="BR314" s="613">
        <v>0</v>
      </c>
      <c r="BS314" s="613">
        <v>0</v>
      </c>
      <c r="BT314" s="613">
        <v>0</v>
      </c>
      <c r="BU314" s="613">
        <v>0</v>
      </c>
      <c r="BV314" s="613">
        <v>0</v>
      </c>
      <c r="BW314" s="613">
        <v>0</v>
      </c>
      <c r="BX314" s="613">
        <v>0</v>
      </c>
      <c r="BY314" s="613">
        <v>0</v>
      </c>
      <c r="BZ314" s="613">
        <v>0</v>
      </c>
      <c r="CA314" s="613">
        <v>0</v>
      </c>
      <c r="CB314" s="613">
        <v>0</v>
      </c>
      <c r="CC314" s="613">
        <v>0</v>
      </c>
      <c r="CD314" s="613">
        <v>0</v>
      </c>
      <c r="CE314" s="613">
        <v>0</v>
      </c>
      <c r="CF314" s="613">
        <v>0</v>
      </c>
      <c r="CG314" s="613">
        <v>0</v>
      </c>
      <c r="CH314" s="613">
        <v>0</v>
      </c>
      <c r="CI314" s="613">
        <v>0</v>
      </c>
      <c r="CJ314" s="613">
        <v>0</v>
      </c>
      <c r="CK314" s="613">
        <v>0</v>
      </c>
      <c r="CL314" s="613">
        <v>0</v>
      </c>
      <c r="CM314" s="613">
        <v>0</v>
      </c>
      <c r="CN314" s="613">
        <v>0</v>
      </c>
      <c r="CO314" s="613">
        <v>0</v>
      </c>
      <c r="CP314" s="613">
        <v>0</v>
      </c>
      <c r="CQ314" s="613">
        <v>0</v>
      </c>
      <c r="CR314" s="613">
        <v>0</v>
      </c>
      <c r="CS314" s="613">
        <v>0</v>
      </c>
      <c r="CT314" s="613">
        <v>0</v>
      </c>
      <c r="CU314" s="613">
        <v>0</v>
      </c>
      <c r="CV314" s="613">
        <v>0</v>
      </c>
      <c r="CW314" s="613">
        <v>0</v>
      </c>
      <c r="CX314" s="613">
        <v>0</v>
      </c>
      <c r="CY314" s="613">
        <v>0</v>
      </c>
      <c r="CZ314" s="613">
        <v>0</v>
      </c>
      <c r="DA314" s="613">
        <v>0</v>
      </c>
      <c r="DB314" s="613">
        <v>0</v>
      </c>
      <c r="DC314" s="613">
        <v>0</v>
      </c>
      <c r="DD314" s="613">
        <v>0</v>
      </c>
      <c r="DE314" s="613">
        <v>0</v>
      </c>
      <c r="DF314" s="613">
        <v>0</v>
      </c>
      <c r="DG314" s="613">
        <v>0</v>
      </c>
      <c r="DH314" s="613">
        <v>0</v>
      </c>
      <c r="DI314" s="613">
        <v>0</v>
      </c>
      <c r="DJ314" s="613">
        <v>0</v>
      </c>
      <c r="DK314" s="613">
        <v>0</v>
      </c>
      <c r="DL314" s="613">
        <v>0</v>
      </c>
      <c r="DM314" s="613">
        <v>0</v>
      </c>
      <c r="DN314" s="613">
        <v>0</v>
      </c>
      <c r="DO314" s="613">
        <v>0</v>
      </c>
      <c r="DP314" s="613">
        <v>0</v>
      </c>
      <c r="DQ314" s="613">
        <v>0</v>
      </c>
      <c r="DR314" s="613">
        <v>0</v>
      </c>
      <c r="DS314" s="613">
        <v>0</v>
      </c>
      <c r="DT314" s="613">
        <v>0</v>
      </c>
      <c r="DU314" s="613">
        <v>0</v>
      </c>
      <c r="DV314" s="613">
        <v>0</v>
      </c>
      <c r="DW314" s="613">
        <v>0</v>
      </c>
      <c r="DX314" s="613">
        <v>0</v>
      </c>
      <c r="DY314" s="613">
        <v>0</v>
      </c>
      <c r="DZ314" s="613">
        <v>0</v>
      </c>
      <c r="EA314" s="613">
        <v>0</v>
      </c>
      <c r="EB314" s="613">
        <v>0</v>
      </c>
      <c r="EC314" s="613">
        <v>0</v>
      </c>
      <c r="ED314" s="613">
        <v>0</v>
      </c>
      <c r="EE314" s="613">
        <v>0</v>
      </c>
      <c r="EF314" s="613">
        <v>0</v>
      </c>
      <c r="EG314" s="613">
        <v>0</v>
      </c>
      <c r="EH314" s="613">
        <v>0</v>
      </c>
      <c r="EI314" s="613">
        <v>0</v>
      </c>
      <c r="EJ314" s="613">
        <v>0</v>
      </c>
      <c r="EK314" s="613">
        <v>0</v>
      </c>
      <c r="EL314" s="613">
        <v>0</v>
      </c>
      <c r="EM314" s="613">
        <v>0</v>
      </c>
      <c r="EN314" s="613">
        <v>0</v>
      </c>
      <c r="EO314" s="613">
        <v>0</v>
      </c>
      <c r="EP314" s="613">
        <v>0</v>
      </c>
      <c r="EQ314" s="613">
        <v>0</v>
      </c>
      <c r="ER314" s="613">
        <v>0</v>
      </c>
      <c r="ES314" s="613">
        <v>0</v>
      </c>
      <c r="ET314" s="613">
        <v>0</v>
      </c>
      <c r="EU314" s="613">
        <v>0</v>
      </c>
      <c r="EV314" s="613">
        <v>0</v>
      </c>
      <c r="EW314" s="613">
        <v>0</v>
      </c>
      <c r="EX314" s="613">
        <v>0</v>
      </c>
      <c r="EY314" s="613">
        <v>0</v>
      </c>
      <c r="EZ314" s="613">
        <v>0</v>
      </c>
      <c r="FA314" s="613">
        <v>0</v>
      </c>
      <c r="FB314" s="613">
        <v>0</v>
      </c>
      <c r="FC314" s="613">
        <v>0</v>
      </c>
      <c r="FD314" s="613">
        <v>0</v>
      </c>
      <c r="FE314" s="613">
        <v>0</v>
      </c>
      <c r="FF314" s="613">
        <v>0</v>
      </c>
      <c r="FG314" s="613">
        <v>0</v>
      </c>
      <c r="FH314" s="613">
        <v>0</v>
      </c>
      <c r="FI314" s="613">
        <v>0</v>
      </c>
      <c r="FJ314" s="613">
        <v>0</v>
      </c>
      <c r="FK314" s="613">
        <v>0</v>
      </c>
      <c r="FL314" s="613">
        <v>0</v>
      </c>
      <c r="FM314" s="613">
        <v>0</v>
      </c>
      <c r="FN314" s="613">
        <v>0</v>
      </c>
      <c r="FO314" s="613">
        <v>0</v>
      </c>
      <c r="FP314" s="613">
        <v>0</v>
      </c>
      <c r="FQ314" s="613">
        <v>0</v>
      </c>
      <c r="FR314" s="613">
        <v>0</v>
      </c>
      <c r="FS314" s="613">
        <v>0</v>
      </c>
      <c r="FT314" s="613">
        <v>0</v>
      </c>
      <c r="FU314" s="613">
        <v>0</v>
      </c>
      <c r="FV314" s="613">
        <v>0</v>
      </c>
      <c r="FW314" s="613">
        <v>0</v>
      </c>
      <c r="FX314" s="613">
        <v>0</v>
      </c>
      <c r="FY314" s="613">
        <v>0</v>
      </c>
      <c r="FZ314" s="613">
        <v>0</v>
      </c>
      <c r="GA314" s="613">
        <v>0</v>
      </c>
      <c r="GB314" s="613">
        <v>0</v>
      </c>
      <c r="GC314" s="613">
        <v>0</v>
      </c>
      <c r="GD314" s="613">
        <v>0</v>
      </c>
      <c r="GE314" s="613">
        <v>0</v>
      </c>
      <c r="GF314" s="613">
        <v>0</v>
      </c>
      <c r="GG314" s="613">
        <v>0</v>
      </c>
      <c r="GH314" s="613">
        <v>0</v>
      </c>
      <c r="GI314" s="613">
        <v>0</v>
      </c>
      <c r="GJ314" s="613">
        <v>0</v>
      </c>
      <c r="GK314" s="613">
        <v>0</v>
      </c>
      <c r="GL314" s="613">
        <v>0</v>
      </c>
      <c r="GM314" s="613">
        <v>0</v>
      </c>
      <c r="GN314" s="613">
        <v>0</v>
      </c>
      <c r="GO314" s="613">
        <v>0</v>
      </c>
      <c r="GP314" s="613">
        <v>0</v>
      </c>
      <c r="GQ314" s="613">
        <v>0</v>
      </c>
      <c r="GR314" s="613">
        <v>0</v>
      </c>
      <c r="GS314" s="613">
        <v>0</v>
      </c>
      <c r="GT314" s="613">
        <v>0</v>
      </c>
      <c r="GU314" s="613">
        <v>0</v>
      </c>
      <c r="GV314" s="613">
        <v>0</v>
      </c>
      <c r="GW314" s="613">
        <v>0</v>
      </c>
      <c r="GX314" s="613">
        <v>0</v>
      </c>
      <c r="GY314" s="613">
        <v>0</v>
      </c>
      <c r="GZ314" s="613">
        <v>0</v>
      </c>
      <c r="HA314" s="613">
        <v>0</v>
      </c>
      <c r="HB314" s="613">
        <v>0</v>
      </c>
      <c r="HC314" s="613">
        <v>0</v>
      </c>
      <c r="HD314" s="613">
        <v>0</v>
      </c>
      <c r="HE314" s="613">
        <v>0</v>
      </c>
      <c r="HF314" s="613">
        <v>0</v>
      </c>
      <c r="HG314" s="613">
        <v>0</v>
      </c>
      <c r="HH314" s="613">
        <v>0</v>
      </c>
      <c r="HI314" s="613">
        <v>0</v>
      </c>
      <c r="HJ314" s="613">
        <v>0</v>
      </c>
      <c r="HK314" s="613">
        <v>0</v>
      </c>
      <c r="HL314" s="613">
        <v>0</v>
      </c>
      <c r="HM314" s="613">
        <v>0</v>
      </c>
      <c r="HN314" s="613">
        <v>0</v>
      </c>
      <c r="HO314" s="613">
        <v>0</v>
      </c>
      <c r="HP314" s="613">
        <v>0</v>
      </c>
      <c r="HQ314" s="613">
        <v>0</v>
      </c>
      <c r="HR314" s="613">
        <v>0</v>
      </c>
      <c r="HS314" s="613">
        <v>0</v>
      </c>
      <c r="HT314" s="613">
        <v>0</v>
      </c>
      <c r="HU314" s="613">
        <v>0</v>
      </c>
      <c r="HV314" s="613">
        <v>0</v>
      </c>
      <c r="HW314" s="613">
        <v>0</v>
      </c>
      <c r="HX314" s="613">
        <v>0</v>
      </c>
      <c r="HY314" s="613">
        <v>0</v>
      </c>
      <c r="HZ314" s="613">
        <v>0</v>
      </c>
      <c r="IA314" s="613">
        <v>0</v>
      </c>
      <c r="IB314" s="613">
        <v>0</v>
      </c>
      <c r="IC314" s="613">
        <v>0</v>
      </c>
      <c r="ID314" s="613">
        <v>0</v>
      </c>
      <c r="IE314" s="613">
        <v>0</v>
      </c>
      <c r="IF314" s="613">
        <v>0</v>
      </c>
      <c r="IG314" s="613">
        <v>0</v>
      </c>
      <c r="IH314" s="613">
        <v>0</v>
      </c>
      <c r="II314" s="613">
        <v>0</v>
      </c>
      <c r="IJ314" s="613">
        <v>0</v>
      </c>
      <c r="IK314" s="613">
        <v>0</v>
      </c>
      <c r="IL314" s="613">
        <v>0</v>
      </c>
      <c r="IM314" s="613">
        <v>0</v>
      </c>
      <c r="IN314" s="613">
        <v>0</v>
      </c>
      <c r="IO314" s="613">
        <v>0</v>
      </c>
      <c r="IP314" s="613">
        <v>0</v>
      </c>
      <c r="IQ314" s="613">
        <v>0</v>
      </c>
      <c r="IR314" s="613">
        <v>0</v>
      </c>
      <c r="IS314" s="613">
        <v>0</v>
      </c>
      <c r="IT314" s="613">
        <v>0</v>
      </c>
      <c r="IU314" s="613">
        <v>0</v>
      </c>
      <c r="IV314" s="613">
        <v>0</v>
      </c>
      <c r="IW314" s="613">
        <v>0</v>
      </c>
      <c r="IX314" s="613">
        <v>0</v>
      </c>
      <c r="IY314" s="613">
        <v>0</v>
      </c>
      <c r="IZ314" s="613">
        <v>0</v>
      </c>
      <c r="JA314" s="613">
        <v>0</v>
      </c>
      <c r="JB314" s="613">
        <v>0</v>
      </c>
      <c r="JC314" s="613">
        <v>0</v>
      </c>
      <c r="JD314" s="613">
        <v>0</v>
      </c>
      <c r="JE314" s="613">
        <v>0</v>
      </c>
      <c r="JF314" s="613">
        <v>0</v>
      </c>
      <c r="JG314" s="613">
        <v>0</v>
      </c>
      <c r="JH314" s="613">
        <v>0</v>
      </c>
      <c r="JI314" s="613">
        <v>0</v>
      </c>
      <c r="JJ314" s="613">
        <v>0</v>
      </c>
      <c r="JK314" s="613">
        <v>0</v>
      </c>
      <c r="JL314" s="613">
        <v>0</v>
      </c>
      <c r="JM314" s="613">
        <v>0</v>
      </c>
      <c r="JN314" s="613">
        <v>0</v>
      </c>
      <c r="JO314" s="613">
        <v>0</v>
      </c>
      <c r="JP314" s="613">
        <v>0</v>
      </c>
      <c r="JQ314" s="613">
        <v>0</v>
      </c>
      <c r="JR314" s="613">
        <v>0</v>
      </c>
      <c r="JS314" s="613">
        <v>0</v>
      </c>
      <c r="JT314" s="613">
        <v>0</v>
      </c>
      <c r="JU314" s="613">
        <v>0</v>
      </c>
      <c r="JV314" s="613">
        <v>0</v>
      </c>
      <c r="JW314" s="613">
        <v>0</v>
      </c>
      <c r="JX314" s="613">
        <v>0</v>
      </c>
      <c r="JY314" s="613">
        <v>0</v>
      </c>
      <c r="JZ314" s="613">
        <v>0</v>
      </c>
      <c r="KA314" s="613">
        <v>0</v>
      </c>
      <c r="KB314" s="613">
        <v>0</v>
      </c>
      <c r="KC314" s="613">
        <v>0</v>
      </c>
      <c r="KD314" s="613">
        <v>0</v>
      </c>
      <c r="KE314" s="613">
        <v>0</v>
      </c>
      <c r="KF314" s="613">
        <v>0</v>
      </c>
      <c r="KG314" s="613">
        <v>0</v>
      </c>
      <c r="KH314" s="613">
        <v>0</v>
      </c>
      <c r="KI314" s="613">
        <v>0</v>
      </c>
      <c r="KJ314" s="613">
        <v>0</v>
      </c>
      <c r="KK314" s="613">
        <v>0</v>
      </c>
      <c r="KL314" s="613">
        <v>0</v>
      </c>
      <c r="KM314" s="613">
        <v>0</v>
      </c>
      <c r="KN314" s="613">
        <v>0</v>
      </c>
      <c r="KO314" s="613">
        <v>0</v>
      </c>
      <c r="KP314" s="613">
        <v>0</v>
      </c>
      <c r="KQ314" s="613">
        <v>0</v>
      </c>
      <c r="KR314" s="613">
        <v>0</v>
      </c>
      <c r="KS314" s="613">
        <v>0</v>
      </c>
      <c r="KT314" s="613">
        <v>0</v>
      </c>
      <c r="KU314" s="613">
        <v>0</v>
      </c>
      <c r="KV314" s="613">
        <v>0</v>
      </c>
      <c r="KW314" s="613">
        <v>0</v>
      </c>
      <c r="KX314" s="613">
        <v>0</v>
      </c>
      <c r="KY314" s="613">
        <v>0</v>
      </c>
      <c r="KZ314" s="613">
        <v>0</v>
      </c>
      <c r="LA314" s="613">
        <v>0</v>
      </c>
      <c r="LB314" s="613">
        <v>0</v>
      </c>
      <c r="LC314" s="613">
        <v>0</v>
      </c>
      <c r="LD314" s="613">
        <v>0</v>
      </c>
      <c r="LE314" s="613">
        <v>0</v>
      </c>
      <c r="LF314" s="613">
        <v>0</v>
      </c>
      <c r="LG314" s="613">
        <v>0</v>
      </c>
      <c r="LH314" s="613">
        <v>0</v>
      </c>
      <c r="LI314" s="613">
        <v>0</v>
      </c>
      <c r="LJ314" s="613">
        <v>0</v>
      </c>
      <c r="LK314" s="613">
        <v>0</v>
      </c>
      <c r="LL314" s="613">
        <v>0</v>
      </c>
      <c r="LM314" s="613">
        <v>0</v>
      </c>
      <c r="LN314" s="613">
        <v>0</v>
      </c>
      <c r="LO314" s="613">
        <v>0</v>
      </c>
      <c r="LP314" s="613">
        <v>0</v>
      </c>
      <c r="LQ314" s="613">
        <v>0</v>
      </c>
      <c r="LR314" s="613">
        <v>0</v>
      </c>
      <c r="LS314" s="613">
        <v>0</v>
      </c>
      <c r="LT314" s="613">
        <v>0</v>
      </c>
      <c r="LU314" s="613">
        <v>0</v>
      </c>
      <c r="LV314" s="613">
        <v>0</v>
      </c>
      <c r="LW314" s="613">
        <v>0</v>
      </c>
      <c r="LX314" s="613">
        <v>0</v>
      </c>
      <c r="LY314" s="613">
        <v>0</v>
      </c>
      <c r="LZ314" s="613">
        <v>0</v>
      </c>
      <c r="MA314" s="613">
        <v>0</v>
      </c>
      <c r="MB314" s="613">
        <v>0</v>
      </c>
      <c r="MC314" s="613">
        <v>0</v>
      </c>
      <c r="MD314" s="613">
        <v>0</v>
      </c>
      <c r="ME314" s="613">
        <v>0</v>
      </c>
      <c r="MF314" s="613">
        <v>0</v>
      </c>
      <c r="MG314" s="613">
        <v>0</v>
      </c>
      <c r="MH314" s="613">
        <v>0</v>
      </c>
      <c r="MI314" s="613">
        <v>0</v>
      </c>
      <c r="MJ314" s="613">
        <v>0</v>
      </c>
      <c r="MK314" s="613">
        <v>0</v>
      </c>
      <c r="ML314" s="613">
        <v>0</v>
      </c>
      <c r="MM314" s="613">
        <v>0</v>
      </c>
      <c r="MN314" s="613">
        <v>0</v>
      </c>
      <c r="MO314" s="613">
        <v>0</v>
      </c>
      <c r="MP314" s="613">
        <v>0</v>
      </c>
      <c r="MQ314" s="613">
        <v>0</v>
      </c>
      <c r="MR314" s="613">
        <v>0</v>
      </c>
      <c r="MS314" s="613">
        <v>0</v>
      </c>
      <c r="MT314" s="613">
        <v>0</v>
      </c>
      <c r="MU314" s="613">
        <v>0</v>
      </c>
      <c r="MV314" s="613">
        <v>0</v>
      </c>
      <c r="MW314" s="613">
        <v>0</v>
      </c>
      <c r="MX314" s="613">
        <v>0</v>
      </c>
      <c r="MY314" s="613">
        <v>0</v>
      </c>
      <c r="MZ314" s="613">
        <v>0</v>
      </c>
      <c r="NA314" s="613">
        <v>0</v>
      </c>
      <c r="NB314" s="613">
        <v>0</v>
      </c>
      <c r="NC314" s="613">
        <v>0</v>
      </c>
      <c r="ND314" s="613">
        <v>0</v>
      </c>
      <c r="NE314" s="613">
        <v>0</v>
      </c>
      <c r="NF314" s="613">
        <v>0</v>
      </c>
      <c r="NG314" s="613">
        <v>0</v>
      </c>
      <c r="NH314" s="613">
        <v>0</v>
      </c>
      <c r="NI314" s="613">
        <v>0</v>
      </c>
      <c r="NJ314" s="613">
        <v>0</v>
      </c>
      <c r="NK314" s="613">
        <v>0</v>
      </c>
      <c r="NL314" s="613">
        <v>0</v>
      </c>
      <c r="NM314" s="613">
        <v>0</v>
      </c>
      <c r="NN314" s="613">
        <v>0</v>
      </c>
      <c r="NO314" s="613">
        <v>0</v>
      </c>
      <c r="NP314" s="613">
        <v>0</v>
      </c>
      <c r="NQ314" s="613">
        <v>0</v>
      </c>
      <c r="NR314" s="613">
        <v>0</v>
      </c>
      <c r="NS314" s="613">
        <v>0</v>
      </c>
      <c r="NT314" s="613">
        <v>0</v>
      </c>
      <c r="NU314" s="613">
        <v>0</v>
      </c>
      <c r="NV314" s="613">
        <v>0</v>
      </c>
      <c r="NW314" s="613">
        <v>0</v>
      </c>
      <c r="NX314" s="613">
        <v>0</v>
      </c>
      <c r="NY314" s="613">
        <v>0</v>
      </c>
      <c r="NZ314" s="613">
        <v>0</v>
      </c>
      <c r="OA314" s="613">
        <v>0</v>
      </c>
      <c r="OB314" s="613">
        <v>0</v>
      </c>
      <c r="OC314" s="613">
        <v>0</v>
      </c>
      <c r="OD314" s="613">
        <v>0</v>
      </c>
      <c r="OE314" s="613">
        <v>0</v>
      </c>
      <c r="OF314" s="613">
        <v>0</v>
      </c>
      <c r="OG314" s="613">
        <v>0</v>
      </c>
      <c r="OH314" s="613">
        <v>0</v>
      </c>
      <c r="OI314" s="613">
        <v>0</v>
      </c>
      <c r="OJ314" s="613">
        <v>0</v>
      </c>
      <c r="OK314" s="613">
        <v>0</v>
      </c>
      <c r="OL314" s="613">
        <v>0</v>
      </c>
      <c r="OM314" s="613">
        <v>0</v>
      </c>
      <c r="ON314" s="613">
        <v>0</v>
      </c>
      <c r="OO314" s="613">
        <v>0</v>
      </c>
      <c r="OP314" s="613">
        <v>0</v>
      </c>
      <c r="OQ314" s="613">
        <v>0</v>
      </c>
      <c r="OR314" s="613">
        <v>0</v>
      </c>
      <c r="OS314" s="613">
        <v>0</v>
      </c>
      <c r="OT314" s="613">
        <v>0</v>
      </c>
      <c r="OU314" s="613">
        <v>0</v>
      </c>
      <c r="OV314" s="613">
        <v>0</v>
      </c>
      <c r="OW314" s="613">
        <v>0</v>
      </c>
      <c r="OX314" s="613">
        <v>0</v>
      </c>
      <c r="OY314" s="613">
        <v>0</v>
      </c>
      <c r="OZ314" s="613">
        <v>0</v>
      </c>
      <c r="PA314" s="613">
        <v>0</v>
      </c>
      <c r="PB314" s="613">
        <v>0</v>
      </c>
      <c r="PC314" s="613">
        <v>0</v>
      </c>
      <c r="PD314" s="613">
        <v>0</v>
      </c>
      <c r="PE314" s="613">
        <v>0</v>
      </c>
      <c r="PF314" s="613">
        <v>0</v>
      </c>
      <c r="PG314" s="613">
        <v>0</v>
      </c>
      <c r="PH314" s="613">
        <v>0</v>
      </c>
      <c r="PI314" s="613">
        <v>0</v>
      </c>
      <c r="PJ314" s="613">
        <v>0</v>
      </c>
      <c r="PK314" s="613">
        <v>0</v>
      </c>
      <c r="PL314" s="613">
        <v>0</v>
      </c>
      <c r="PM314" s="613">
        <v>0</v>
      </c>
      <c r="PN314" s="613">
        <v>0</v>
      </c>
      <c r="PO314" s="613">
        <v>0</v>
      </c>
      <c r="PP314" s="613">
        <v>0</v>
      </c>
      <c r="PQ314" s="613">
        <v>0</v>
      </c>
      <c r="PR314" s="613">
        <v>0</v>
      </c>
      <c r="PS314" s="613">
        <v>0</v>
      </c>
      <c r="PT314" s="613">
        <v>0</v>
      </c>
      <c r="PU314" s="613">
        <v>0</v>
      </c>
      <c r="PV314" s="613">
        <v>0</v>
      </c>
      <c r="PW314" s="613">
        <v>0</v>
      </c>
      <c r="PX314" s="613">
        <v>0</v>
      </c>
      <c r="PY314" s="613">
        <v>0</v>
      </c>
      <c r="PZ314" s="613">
        <v>0</v>
      </c>
      <c r="QA314" s="613">
        <v>0</v>
      </c>
      <c r="QB314" s="613">
        <v>0</v>
      </c>
      <c r="QC314" s="613">
        <v>0</v>
      </c>
      <c r="QD314" s="613">
        <v>0</v>
      </c>
      <c r="QE314" s="613">
        <v>0</v>
      </c>
      <c r="QF314" s="613">
        <v>0</v>
      </c>
      <c r="QG314" s="613">
        <v>0</v>
      </c>
      <c r="QH314" s="613">
        <v>0</v>
      </c>
      <c r="QI314" s="613">
        <v>0</v>
      </c>
      <c r="QJ314" s="613">
        <v>0</v>
      </c>
      <c r="QK314" s="613">
        <v>0</v>
      </c>
      <c r="QL314" s="613">
        <v>0</v>
      </c>
      <c r="QM314" s="613">
        <v>0</v>
      </c>
      <c r="QN314" s="613">
        <v>0</v>
      </c>
      <c r="QO314" s="613">
        <v>0</v>
      </c>
      <c r="QP314" s="613">
        <v>0</v>
      </c>
      <c r="QQ314" s="613">
        <v>0</v>
      </c>
      <c r="QR314" s="613">
        <v>0</v>
      </c>
      <c r="QS314" s="613">
        <v>0</v>
      </c>
      <c r="QT314" s="613">
        <v>0</v>
      </c>
      <c r="QU314" s="613">
        <v>0</v>
      </c>
      <c r="QV314" s="613">
        <v>0</v>
      </c>
      <c r="QW314" s="613">
        <v>0</v>
      </c>
      <c r="QX314" s="613">
        <v>0</v>
      </c>
      <c r="QY314" s="613">
        <v>0</v>
      </c>
      <c r="QZ314" s="613">
        <v>0</v>
      </c>
      <c r="RA314" s="613">
        <v>0</v>
      </c>
      <c r="RB314" s="613">
        <v>0</v>
      </c>
      <c r="RC314" s="613">
        <v>0</v>
      </c>
      <c r="RD314" s="613">
        <v>0</v>
      </c>
      <c r="RE314" s="613">
        <v>0</v>
      </c>
      <c r="RF314" s="613">
        <v>0</v>
      </c>
      <c r="RG314" s="613">
        <v>0</v>
      </c>
      <c r="RH314" s="613">
        <v>0</v>
      </c>
      <c r="RI314" s="613">
        <v>0</v>
      </c>
      <c r="RJ314" s="613">
        <v>0</v>
      </c>
      <c r="RK314" s="613">
        <v>0</v>
      </c>
      <c r="RL314" s="613">
        <v>0</v>
      </c>
      <c r="RM314" s="613">
        <v>0</v>
      </c>
      <c r="RN314" s="613">
        <v>0</v>
      </c>
      <c r="RO314" s="613">
        <v>0</v>
      </c>
      <c r="RP314" s="613">
        <v>0</v>
      </c>
      <c r="RQ314" s="613">
        <v>0</v>
      </c>
      <c r="RR314" s="613">
        <v>0</v>
      </c>
      <c r="RS314" s="613">
        <v>0</v>
      </c>
      <c r="RT314" s="613">
        <v>0</v>
      </c>
      <c r="RU314" s="613">
        <v>0</v>
      </c>
      <c r="RV314" s="613">
        <v>0</v>
      </c>
      <c r="RW314" s="613">
        <v>0</v>
      </c>
      <c r="RX314" s="613">
        <v>0</v>
      </c>
      <c r="RY314" s="613">
        <v>0</v>
      </c>
      <c r="RZ314" s="613">
        <v>0</v>
      </c>
      <c r="SA314" s="613">
        <v>0</v>
      </c>
      <c r="SB314" s="613">
        <v>0</v>
      </c>
      <c r="SC314" s="613">
        <v>0</v>
      </c>
      <c r="SD314" s="613">
        <v>0</v>
      </c>
      <c r="SE314" s="613">
        <v>0</v>
      </c>
      <c r="SF314" s="613">
        <v>0</v>
      </c>
      <c r="SG314" s="613">
        <v>0</v>
      </c>
      <c r="SH314" s="613">
        <v>0</v>
      </c>
      <c r="SI314" s="613">
        <v>0</v>
      </c>
      <c r="SJ314" s="613">
        <v>0</v>
      </c>
      <c r="SK314" s="267">
        <f>SJ314</f>
        <v>0</v>
      </c>
      <c r="SL314" s="254"/>
      <c r="SM314" s="242"/>
      <c r="SN314" s="242"/>
      <c r="SO314" s="242"/>
    </row>
    <row r="315" spans="1:509" outlineLevel="3" x14ac:dyDescent="0.35">
      <c r="A315" s="242"/>
      <c r="B315" s="251"/>
      <c r="C315" s="438">
        <f t="shared" si="533"/>
        <v>4</v>
      </c>
      <c r="D315" s="267"/>
      <c r="E315" s="316">
        <f t="shared" si="505"/>
        <v>174</v>
      </c>
      <c r="F315" s="322"/>
      <c r="G315" s="322"/>
      <c r="H315" s="267"/>
      <c r="I315" s="540"/>
      <c r="J315" s="554" t="s">
        <v>860</v>
      </c>
      <c r="K315" s="541"/>
      <c r="L315" s="613">
        <v>0</v>
      </c>
      <c r="M315" s="613">
        <v>0</v>
      </c>
      <c r="N315" s="613">
        <v>0</v>
      </c>
      <c r="O315" s="613">
        <v>0</v>
      </c>
      <c r="P315" s="613">
        <v>0</v>
      </c>
      <c r="Q315" s="613">
        <v>0</v>
      </c>
      <c r="R315" s="613">
        <v>0</v>
      </c>
      <c r="S315" s="613">
        <v>0</v>
      </c>
      <c r="T315" s="613">
        <v>0</v>
      </c>
      <c r="U315" s="613">
        <v>0</v>
      </c>
      <c r="V315" s="613">
        <v>0</v>
      </c>
      <c r="W315" s="613">
        <v>0</v>
      </c>
      <c r="X315" s="613">
        <v>0</v>
      </c>
      <c r="Y315" s="613">
        <v>0</v>
      </c>
      <c r="Z315" s="613">
        <v>0</v>
      </c>
      <c r="AA315" s="613">
        <v>0</v>
      </c>
      <c r="AB315" s="613">
        <v>0</v>
      </c>
      <c r="AC315" s="613">
        <v>0</v>
      </c>
      <c r="AD315" s="613">
        <v>0</v>
      </c>
      <c r="AE315" s="613">
        <v>0</v>
      </c>
      <c r="AF315" s="613">
        <v>0</v>
      </c>
      <c r="AG315" s="613">
        <v>0</v>
      </c>
      <c r="AH315" s="613">
        <v>0</v>
      </c>
      <c r="AI315" s="613">
        <v>0</v>
      </c>
      <c r="AJ315" s="613">
        <v>0</v>
      </c>
      <c r="AK315" s="613">
        <v>0</v>
      </c>
      <c r="AL315" s="613">
        <v>0</v>
      </c>
      <c r="AM315" s="613">
        <v>0</v>
      </c>
      <c r="AN315" s="613">
        <v>0</v>
      </c>
      <c r="AO315" s="613">
        <v>0</v>
      </c>
      <c r="AP315" s="613">
        <v>0</v>
      </c>
      <c r="AQ315" s="613">
        <v>0</v>
      </c>
      <c r="AR315" s="613">
        <v>0</v>
      </c>
      <c r="AS315" s="613">
        <v>0</v>
      </c>
      <c r="AT315" s="613">
        <v>0</v>
      </c>
      <c r="AU315" s="613">
        <v>0</v>
      </c>
      <c r="AV315" s="613">
        <v>0</v>
      </c>
      <c r="AW315" s="613">
        <v>0</v>
      </c>
      <c r="AX315" s="613">
        <v>0</v>
      </c>
      <c r="AY315" s="613">
        <v>0</v>
      </c>
      <c r="AZ315" s="613">
        <v>0</v>
      </c>
      <c r="BA315" s="613">
        <v>0</v>
      </c>
      <c r="BB315" s="613">
        <v>0</v>
      </c>
      <c r="BC315" s="613">
        <v>0</v>
      </c>
      <c r="BD315" s="613">
        <v>0</v>
      </c>
      <c r="BE315" s="613">
        <v>0</v>
      </c>
      <c r="BF315" s="613">
        <v>0</v>
      </c>
      <c r="BG315" s="613">
        <v>0</v>
      </c>
      <c r="BH315" s="613">
        <v>0</v>
      </c>
      <c r="BI315" s="613">
        <v>0</v>
      </c>
      <c r="BJ315" s="613">
        <v>0</v>
      </c>
      <c r="BK315" s="613">
        <v>0</v>
      </c>
      <c r="BL315" s="613">
        <v>0</v>
      </c>
      <c r="BM315" s="613">
        <v>0</v>
      </c>
      <c r="BN315" s="613">
        <v>0</v>
      </c>
      <c r="BO315" s="613">
        <v>0</v>
      </c>
      <c r="BP315" s="613">
        <v>0</v>
      </c>
      <c r="BQ315" s="613">
        <v>0</v>
      </c>
      <c r="BR315" s="613">
        <v>0</v>
      </c>
      <c r="BS315" s="613">
        <v>0</v>
      </c>
      <c r="BT315" s="613">
        <v>0</v>
      </c>
      <c r="BU315" s="613">
        <v>0</v>
      </c>
      <c r="BV315" s="613">
        <v>0</v>
      </c>
      <c r="BW315" s="613">
        <v>0</v>
      </c>
      <c r="BX315" s="613">
        <v>0</v>
      </c>
      <c r="BY315" s="613">
        <v>0</v>
      </c>
      <c r="BZ315" s="613">
        <v>0</v>
      </c>
      <c r="CA315" s="613">
        <v>0</v>
      </c>
      <c r="CB315" s="613">
        <v>0</v>
      </c>
      <c r="CC315" s="613">
        <v>0</v>
      </c>
      <c r="CD315" s="613">
        <v>0</v>
      </c>
      <c r="CE315" s="613">
        <v>0</v>
      </c>
      <c r="CF315" s="613">
        <v>0</v>
      </c>
      <c r="CG315" s="613">
        <v>0</v>
      </c>
      <c r="CH315" s="613">
        <v>0</v>
      </c>
      <c r="CI315" s="613">
        <v>0</v>
      </c>
      <c r="CJ315" s="613">
        <v>0</v>
      </c>
      <c r="CK315" s="613">
        <v>0</v>
      </c>
      <c r="CL315" s="613">
        <v>0</v>
      </c>
      <c r="CM315" s="613">
        <v>0</v>
      </c>
      <c r="CN315" s="613">
        <v>0</v>
      </c>
      <c r="CO315" s="613">
        <v>0</v>
      </c>
      <c r="CP315" s="613">
        <v>0</v>
      </c>
      <c r="CQ315" s="613">
        <v>0</v>
      </c>
      <c r="CR315" s="613">
        <v>0</v>
      </c>
      <c r="CS315" s="613">
        <v>0</v>
      </c>
      <c r="CT315" s="613">
        <v>0</v>
      </c>
      <c r="CU315" s="613">
        <v>0</v>
      </c>
      <c r="CV315" s="613">
        <v>0</v>
      </c>
      <c r="CW315" s="613">
        <v>0</v>
      </c>
      <c r="CX315" s="613">
        <v>0</v>
      </c>
      <c r="CY315" s="613">
        <v>0</v>
      </c>
      <c r="CZ315" s="613">
        <v>0</v>
      </c>
      <c r="DA315" s="613">
        <v>0</v>
      </c>
      <c r="DB315" s="613">
        <v>0</v>
      </c>
      <c r="DC315" s="613">
        <v>0</v>
      </c>
      <c r="DD315" s="613">
        <v>0</v>
      </c>
      <c r="DE315" s="613">
        <v>0</v>
      </c>
      <c r="DF315" s="613">
        <v>0</v>
      </c>
      <c r="DG315" s="613">
        <v>0</v>
      </c>
      <c r="DH315" s="613">
        <v>0</v>
      </c>
      <c r="DI315" s="613">
        <v>0</v>
      </c>
      <c r="DJ315" s="613">
        <v>0</v>
      </c>
      <c r="DK315" s="613">
        <v>0</v>
      </c>
      <c r="DL315" s="613">
        <v>0</v>
      </c>
      <c r="DM315" s="613">
        <v>0</v>
      </c>
      <c r="DN315" s="613">
        <v>0</v>
      </c>
      <c r="DO315" s="613">
        <v>0</v>
      </c>
      <c r="DP315" s="613">
        <v>0</v>
      </c>
      <c r="DQ315" s="613">
        <v>0</v>
      </c>
      <c r="DR315" s="613">
        <v>0</v>
      </c>
      <c r="DS315" s="613">
        <v>0</v>
      </c>
      <c r="DT315" s="613">
        <v>0</v>
      </c>
      <c r="DU315" s="613">
        <v>0</v>
      </c>
      <c r="DV315" s="613">
        <v>0</v>
      </c>
      <c r="DW315" s="613">
        <v>0</v>
      </c>
      <c r="DX315" s="613">
        <v>0</v>
      </c>
      <c r="DY315" s="613">
        <v>0</v>
      </c>
      <c r="DZ315" s="613">
        <v>0</v>
      </c>
      <c r="EA315" s="613">
        <v>0</v>
      </c>
      <c r="EB315" s="613">
        <v>0</v>
      </c>
      <c r="EC315" s="613">
        <v>0</v>
      </c>
      <c r="ED315" s="613">
        <v>0</v>
      </c>
      <c r="EE315" s="613">
        <v>0</v>
      </c>
      <c r="EF315" s="613">
        <v>0</v>
      </c>
      <c r="EG315" s="613">
        <v>0</v>
      </c>
      <c r="EH315" s="613">
        <v>0</v>
      </c>
      <c r="EI315" s="613">
        <v>0</v>
      </c>
      <c r="EJ315" s="613">
        <v>0</v>
      </c>
      <c r="EK315" s="613">
        <v>0</v>
      </c>
      <c r="EL315" s="613">
        <v>0</v>
      </c>
      <c r="EM315" s="613">
        <v>0</v>
      </c>
      <c r="EN315" s="613">
        <v>0</v>
      </c>
      <c r="EO315" s="613">
        <v>0</v>
      </c>
      <c r="EP315" s="613">
        <v>0</v>
      </c>
      <c r="EQ315" s="613">
        <v>0</v>
      </c>
      <c r="ER315" s="613">
        <v>0</v>
      </c>
      <c r="ES315" s="613">
        <v>0</v>
      </c>
      <c r="ET315" s="613">
        <v>0</v>
      </c>
      <c r="EU315" s="613">
        <v>0</v>
      </c>
      <c r="EV315" s="613">
        <v>0</v>
      </c>
      <c r="EW315" s="613">
        <v>0</v>
      </c>
      <c r="EX315" s="613">
        <v>0</v>
      </c>
      <c r="EY315" s="613">
        <v>0</v>
      </c>
      <c r="EZ315" s="613">
        <v>0</v>
      </c>
      <c r="FA315" s="613">
        <v>0</v>
      </c>
      <c r="FB315" s="613">
        <v>0</v>
      </c>
      <c r="FC315" s="613">
        <v>0</v>
      </c>
      <c r="FD315" s="613">
        <v>0</v>
      </c>
      <c r="FE315" s="613">
        <v>0</v>
      </c>
      <c r="FF315" s="613">
        <v>0</v>
      </c>
      <c r="FG315" s="613">
        <v>0</v>
      </c>
      <c r="FH315" s="613">
        <v>0</v>
      </c>
      <c r="FI315" s="613">
        <v>0</v>
      </c>
      <c r="FJ315" s="613">
        <v>0</v>
      </c>
      <c r="FK315" s="613">
        <v>0</v>
      </c>
      <c r="FL315" s="613">
        <v>0</v>
      </c>
      <c r="FM315" s="613">
        <v>0</v>
      </c>
      <c r="FN315" s="613">
        <v>0</v>
      </c>
      <c r="FO315" s="613">
        <v>0</v>
      </c>
      <c r="FP315" s="613">
        <v>0</v>
      </c>
      <c r="FQ315" s="613">
        <v>0</v>
      </c>
      <c r="FR315" s="613">
        <v>0</v>
      </c>
      <c r="FS315" s="613">
        <v>0</v>
      </c>
      <c r="FT315" s="613">
        <v>0</v>
      </c>
      <c r="FU315" s="613">
        <v>0</v>
      </c>
      <c r="FV315" s="613">
        <v>0</v>
      </c>
      <c r="FW315" s="613">
        <v>0</v>
      </c>
      <c r="FX315" s="613">
        <v>0</v>
      </c>
      <c r="FY315" s="613">
        <v>0</v>
      </c>
      <c r="FZ315" s="613">
        <v>0</v>
      </c>
      <c r="GA315" s="613">
        <v>0</v>
      </c>
      <c r="GB315" s="613">
        <v>0</v>
      </c>
      <c r="GC315" s="613">
        <v>0</v>
      </c>
      <c r="GD315" s="613">
        <v>0</v>
      </c>
      <c r="GE315" s="613">
        <v>0</v>
      </c>
      <c r="GF315" s="613">
        <v>0</v>
      </c>
      <c r="GG315" s="613">
        <v>0</v>
      </c>
      <c r="GH315" s="613">
        <v>0</v>
      </c>
      <c r="GI315" s="613">
        <v>0</v>
      </c>
      <c r="GJ315" s="613">
        <v>0</v>
      </c>
      <c r="GK315" s="613">
        <v>0</v>
      </c>
      <c r="GL315" s="613">
        <v>0</v>
      </c>
      <c r="GM315" s="613">
        <v>0</v>
      </c>
      <c r="GN315" s="613">
        <v>0</v>
      </c>
      <c r="GO315" s="613">
        <v>0</v>
      </c>
      <c r="GP315" s="613">
        <v>0</v>
      </c>
      <c r="GQ315" s="613">
        <v>0</v>
      </c>
      <c r="GR315" s="613">
        <v>0</v>
      </c>
      <c r="GS315" s="613">
        <v>0</v>
      </c>
      <c r="GT315" s="613">
        <v>0</v>
      </c>
      <c r="GU315" s="613">
        <v>0</v>
      </c>
      <c r="GV315" s="613">
        <v>0</v>
      </c>
      <c r="GW315" s="613">
        <v>0</v>
      </c>
      <c r="GX315" s="613">
        <v>0</v>
      </c>
      <c r="GY315" s="613">
        <v>0</v>
      </c>
      <c r="GZ315" s="613">
        <v>0</v>
      </c>
      <c r="HA315" s="613">
        <v>0</v>
      </c>
      <c r="HB315" s="613">
        <v>0</v>
      </c>
      <c r="HC315" s="613">
        <v>0</v>
      </c>
      <c r="HD315" s="613">
        <v>0</v>
      </c>
      <c r="HE315" s="613">
        <v>0</v>
      </c>
      <c r="HF315" s="613">
        <v>0</v>
      </c>
      <c r="HG315" s="613">
        <v>0</v>
      </c>
      <c r="HH315" s="613">
        <v>0</v>
      </c>
      <c r="HI315" s="613">
        <v>0</v>
      </c>
      <c r="HJ315" s="613">
        <v>0</v>
      </c>
      <c r="HK315" s="613">
        <v>0</v>
      </c>
      <c r="HL315" s="613">
        <v>0</v>
      </c>
      <c r="HM315" s="613">
        <v>0</v>
      </c>
      <c r="HN315" s="613">
        <v>0</v>
      </c>
      <c r="HO315" s="613">
        <v>0</v>
      </c>
      <c r="HP315" s="613">
        <v>0</v>
      </c>
      <c r="HQ315" s="613">
        <v>0</v>
      </c>
      <c r="HR315" s="613">
        <v>0</v>
      </c>
      <c r="HS315" s="613">
        <v>0</v>
      </c>
      <c r="HT315" s="613">
        <v>0</v>
      </c>
      <c r="HU315" s="613">
        <v>0</v>
      </c>
      <c r="HV315" s="613">
        <v>0</v>
      </c>
      <c r="HW315" s="613">
        <v>0</v>
      </c>
      <c r="HX315" s="613">
        <v>0</v>
      </c>
      <c r="HY315" s="613">
        <v>0</v>
      </c>
      <c r="HZ315" s="613">
        <v>0</v>
      </c>
      <c r="IA315" s="613">
        <v>0</v>
      </c>
      <c r="IB315" s="613">
        <v>0</v>
      </c>
      <c r="IC315" s="613">
        <v>0</v>
      </c>
      <c r="ID315" s="613">
        <v>0</v>
      </c>
      <c r="IE315" s="613">
        <v>0</v>
      </c>
      <c r="IF315" s="613">
        <v>0</v>
      </c>
      <c r="IG315" s="613">
        <v>0</v>
      </c>
      <c r="IH315" s="613">
        <v>0</v>
      </c>
      <c r="II315" s="613">
        <v>0</v>
      </c>
      <c r="IJ315" s="613">
        <v>0</v>
      </c>
      <c r="IK315" s="613">
        <v>0</v>
      </c>
      <c r="IL315" s="613">
        <v>0</v>
      </c>
      <c r="IM315" s="613">
        <v>0</v>
      </c>
      <c r="IN315" s="613">
        <v>0</v>
      </c>
      <c r="IO315" s="613">
        <v>0</v>
      </c>
      <c r="IP315" s="613">
        <v>0</v>
      </c>
      <c r="IQ315" s="613">
        <v>0</v>
      </c>
      <c r="IR315" s="613">
        <v>0</v>
      </c>
      <c r="IS315" s="613">
        <v>0</v>
      </c>
      <c r="IT315" s="613">
        <v>0</v>
      </c>
      <c r="IU315" s="613">
        <v>0</v>
      </c>
      <c r="IV315" s="613">
        <v>0</v>
      </c>
      <c r="IW315" s="613">
        <v>0</v>
      </c>
      <c r="IX315" s="613">
        <v>0</v>
      </c>
      <c r="IY315" s="613">
        <v>0</v>
      </c>
      <c r="IZ315" s="613">
        <v>0</v>
      </c>
      <c r="JA315" s="613">
        <v>0</v>
      </c>
      <c r="JB315" s="613">
        <v>0</v>
      </c>
      <c r="JC315" s="613">
        <v>0</v>
      </c>
      <c r="JD315" s="613">
        <v>0</v>
      </c>
      <c r="JE315" s="613">
        <v>0</v>
      </c>
      <c r="JF315" s="613">
        <v>0</v>
      </c>
      <c r="JG315" s="613">
        <v>0</v>
      </c>
      <c r="JH315" s="613">
        <v>0</v>
      </c>
      <c r="JI315" s="613">
        <v>0</v>
      </c>
      <c r="JJ315" s="613">
        <v>0</v>
      </c>
      <c r="JK315" s="613">
        <v>0</v>
      </c>
      <c r="JL315" s="613">
        <v>0</v>
      </c>
      <c r="JM315" s="613">
        <v>0</v>
      </c>
      <c r="JN315" s="613">
        <v>0</v>
      </c>
      <c r="JO315" s="613">
        <v>0</v>
      </c>
      <c r="JP315" s="613">
        <v>0</v>
      </c>
      <c r="JQ315" s="613">
        <v>0</v>
      </c>
      <c r="JR315" s="613">
        <v>0</v>
      </c>
      <c r="JS315" s="613">
        <v>0</v>
      </c>
      <c r="JT315" s="613">
        <v>0</v>
      </c>
      <c r="JU315" s="613">
        <v>0</v>
      </c>
      <c r="JV315" s="613">
        <v>0</v>
      </c>
      <c r="JW315" s="613">
        <v>0</v>
      </c>
      <c r="JX315" s="613">
        <v>0</v>
      </c>
      <c r="JY315" s="613">
        <v>0</v>
      </c>
      <c r="JZ315" s="613">
        <v>0</v>
      </c>
      <c r="KA315" s="613">
        <v>0</v>
      </c>
      <c r="KB315" s="613">
        <v>0</v>
      </c>
      <c r="KC315" s="613">
        <v>0</v>
      </c>
      <c r="KD315" s="613">
        <v>0</v>
      </c>
      <c r="KE315" s="613">
        <v>0</v>
      </c>
      <c r="KF315" s="613">
        <v>0</v>
      </c>
      <c r="KG315" s="613">
        <v>0</v>
      </c>
      <c r="KH315" s="613">
        <v>0</v>
      </c>
      <c r="KI315" s="613">
        <v>0</v>
      </c>
      <c r="KJ315" s="613">
        <v>0</v>
      </c>
      <c r="KK315" s="613">
        <v>0</v>
      </c>
      <c r="KL315" s="613">
        <v>0</v>
      </c>
      <c r="KM315" s="613">
        <v>0</v>
      </c>
      <c r="KN315" s="613">
        <v>0</v>
      </c>
      <c r="KO315" s="613">
        <v>0</v>
      </c>
      <c r="KP315" s="613">
        <v>0</v>
      </c>
      <c r="KQ315" s="613">
        <v>0</v>
      </c>
      <c r="KR315" s="613">
        <v>0</v>
      </c>
      <c r="KS315" s="613">
        <v>0</v>
      </c>
      <c r="KT315" s="613">
        <v>0</v>
      </c>
      <c r="KU315" s="613">
        <v>0</v>
      </c>
      <c r="KV315" s="613">
        <v>0</v>
      </c>
      <c r="KW315" s="613">
        <v>0</v>
      </c>
      <c r="KX315" s="613">
        <v>0</v>
      </c>
      <c r="KY315" s="613">
        <v>0</v>
      </c>
      <c r="KZ315" s="613">
        <v>0</v>
      </c>
      <c r="LA315" s="613">
        <v>0</v>
      </c>
      <c r="LB315" s="613">
        <v>0</v>
      </c>
      <c r="LC315" s="613">
        <v>0</v>
      </c>
      <c r="LD315" s="613">
        <v>0</v>
      </c>
      <c r="LE315" s="613">
        <v>0</v>
      </c>
      <c r="LF315" s="613">
        <v>0</v>
      </c>
      <c r="LG315" s="613">
        <v>0</v>
      </c>
      <c r="LH315" s="613">
        <v>0</v>
      </c>
      <c r="LI315" s="613">
        <v>0</v>
      </c>
      <c r="LJ315" s="613">
        <v>0</v>
      </c>
      <c r="LK315" s="613">
        <v>0</v>
      </c>
      <c r="LL315" s="613">
        <v>0</v>
      </c>
      <c r="LM315" s="613">
        <v>0</v>
      </c>
      <c r="LN315" s="613">
        <v>0</v>
      </c>
      <c r="LO315" s="613">
        <v>0</v>
      </c>
      <c r="LP315" s="613">
        <v>0</v>
      </c>
      <c r="LQ315" s="613">
        <v>0</v>
      </c>
      <c r="LR315" s="613">
        <v>0</v>
      </c>
      <c r="LS315" s="613">
        <v>0</v>
      </c>
      <c r="LT315" s="613">
        <v>0</v>
      </c>
      <c r="LU315" s="613">
        <v>0</v>
      </c>
      <c r="LV315" s="613">
        <v>0</v>
      </c>
      <c r="LW315" s="613">
        <v>0</v>
      </c>
      <c r="LX315" s="613">
        <v>0</v>
      </c>
      <c r="LY315" s="613">
        <v>0</v>
      </c>
      <c r="LZ315" s="613">
        <v>0</v>
      </c>
      <c r="MA315" s="613">
        <v>0</v>
      </c>
      <c r="MB315" s="613">
        <v>0</v>
      </c>
      <c r="MC315" s="613">
        <v>0</v>
      </c>
      <c r="MD315" s="613">
        <v>0</v>
      </c>
      <c r="ME315" s="613">
        <v>0</v>
      </c>
      <c r="MF315" s="613">
        <v>0</v>
      </c>
      <c r="MG315" s="613">
        <v>0</v>
      </c>
      <c r="MH315" s="613">
        <v>0</v>
      </c>
      <c r="MI315" s="613">
        <v>0</v>
      </c>
      <c r="MJ315" s="613">
        <v>0</v>
      </c>
      <c r="MK315" s="613">
        <v>0</v>
      </c>
      <c r="ML315" s="613">
        <v>0</v>
      </c>
      <c r="MM315" s="613">
        <v>0</v>
      </c>
      <c r="MN315" s="613">
        <v>0</v>
      </c>
      <c r="MO315" s="613">
        <v>0</v>
      </c>
      <c r="MP315" s="613">
        <v>0</v>
      </c>
      <c r="MQ315" s="613">
        <v>0</v>
      </c>
      <c r="MR315" s="613">
        <v>0</v>
      </c>
      <c r="MS315" s="613">
        <v>0</v>
      </c>
      <c r="MT315" s="613">
        <v>0</v>
      </c>
      <c r="MU315" s="613">
        <v>0</v>
      </c>
      <c r="MV315" s="613">
        <v>0</v>
      </c>
      <c r="MW315" s="613">
        <v>0</v>
      </c>
      <c r="MX315" s="613">
        <v>0</v>
      </c>
      <c r="MY315" s="613">
        <v>0</v>
      </c>
      <c r="MZ315" s="613">
        <v>0</v>
      </c>
      <c r="NA315" s="613">
        <v>0</v>
      </c>
      <c r="NB315" s="613">
        <v>0</v>
      </c>
      <c r="NC315" s="613">
        <v>0</v>
      </c>
      <c r="ND315" s="613">
        <v>0</v>
      </c>
      <c r="NE315" s="613">
        <v>0</v>
      </c>
      <c r="NF315" s="613">
        <v>0</v>
      </c>
      <c r="NG315" s="613">
        <v>0</v>
      </c>
      <c r="NH315" s="613">
        <v>0</v>
      </c>
      <c r="NI315" s="613">
        <v>0</v>
      </c>
      <c r="NJ315" s="613">
        <v>0</v>
      </c>
      <c r="NK315" s="613">
        <v>0</v>
      </c>
      <c r="NL315" s="613">
        <v>0</v>
      </c>
      <c r="NM315" s="613">
        <v>0</v>
      </c>
      <c r="NN315" s="613">
        <v>0</v>
      </c>
      <c r="NO315" s="613">
        <v>0</v>
      </c>
      <c r="NP315" s="613">
        <v>0</v>
      </c>
      <c r="NQ315" s="613">
        <v>0</v>
      </c>
      <c r="NR315" s="613">
        <v>0</v>
      </c>
      <c r="NS315" s="613">
        <v>0</v>
      </c>
      <c r="NT315" s="613">
        <v>0</v>
      </c>
      <c r="NU315" s="613">
        <v>0</v>
      </c>
      <c r="NV315" s="613">
        <v>0</v>
      </c>
      <c r="NW315" s="613">
        <v>0</v>
      </c>
      <c r="NX315" s="613">
        <v>0</v>
      </c>
      <c r="NY315" s="613">
        <v>0</v>
      </c>
      <c r="NZ315" s="613">
        <v>0</v>
      </c>
      <c r="OA315" s="613">
        <v>0</v>
      </c>
      <c r="OB315" s="613">
        <v>0</v>
      </c>
      <c r="OC315" s="613">
        <v>0</v>
      </c>
      <c r="OD315" s="613">
        <v>0</v>
      </c>
      <c r="OE315" s="613">
        <v>0</v>
      </c>
      <c r="OF315" s="613">
        <v>0</v>
      </c>
      <c r="OG315" s="613">
        <v>0</v>
      </c>
      <c r="OH315" s="613">
        <v>0</v>
      </c>
      <c r="OI315" s="613">
        <v>0</v>
      </c>
      <c r="OJ315" s="613">
        <v>0</v>
      </c>
      <c r="OK315" s="613">
        <v>0</v>
      </c>
      <c r="OL315" s="613">
        <v>0</v>
      </c>
      <c r="OM315" s="613">
        <v>0</v>
      </c>
      <c r="ON315" s="613">
        <v>0</v>
      </c>
      <c r="OO315" s="613">
        <v>0</v>
      </c>
      <c r="OP315" s="613">
        <v>0</v>
      </c>
      <c r="OQ315" s="613">
        <v>0</v>
      </c>
      <c r="OR315" s="613">
        <v>0</v>
      </c>
      <c r="OS315" s="613">
        <v>0</v>
      </c>
      <c r="OT315" s="613">
        <v>0</v>
      </c>
      <c r="OU315" s="613">
        <v>0</v>
      </c>
      <c r="OV315" s="613">
        <v>0</v>
      </c>
      <c r="OW315" s="613">
        <v>0</v>
      </c>
      <c r="OX315" s="613">
        <v>0</v>
      </c>
      <c r="OY315" s="613">
        <v>0</v>
      </c>
      <c r="OZ315" s="613">
        <v>0</v>
      </c>
      <c r="PA315" s="613">
        <v>0</v>
      </c>
      <c r="PB315" s="613">
        <v>0</v>
      </c>
      <c r="PC315" s="613">
        <v>0</v>
      </c>
      <c r="PD315" s="613">
        <v>0</v>
      </c>
      <c r="PE315" s="613">
        <v>0</v>
      </c>
      <c r="PF315" s="613">
        <v>0</v>
      </c>
      <c r="PG315" s="613">
        <v>0</v>
      </c>
      <c r="PH315" s="613">
        <v>0</v>
      </c>
      <c r="PI315" s="613">
        <v>0</v>
      </c>
      <c r="PJ315" s="613">
        <v>0</v>
      </c>
      <c r="PK315" s="613">
        <v>0</v>
      </c>
      <c r="PL315" s="613">
        <v>0</v>
      </c>
      <c r="PM315" s="613">
        <v>0</v>
      </c>
      <c r="PN315" s="613">
        <v>0</v>
      </c>
      <c r="PO315" s="613">
        <v>0</v>
      </c>
      <c r="PP315" s="613">
        <v>0</v>
      </c>
      <c r="PQ315" s="613">
        <v>0</v>
      </c>
      <c r="PR315" s="613">
        <v>0</v>
      </c>
      <c r="PS315" s="613">
        <v>0</v>
      </c>
      <c r="PT315" s="613">
        <v>0</v>
      </c>
      <c r="PU315" s="613">
        <v>0</v>
      </c>
      <c r="PV315" s="613">
        <v>0</v>
      </c>
      <c r="PW315" s="613">
        <v>0</v>
      </c>
      <c r="PX315" s="613">
        <v>0</v>
      </c>
      <c r="PY315" s="613">
        <v>0</v>
      </c>
      <c r="PZ315" s="613">
        <v>0</v>
      </c>
      <c r="QA315" s="613">
        <v>0</v>
      </c>
      <c r="QB315" s="613">
        <v>0</v>
      </c>
      <c r="QC315" s="613">
        <v>0</v>
      </c>
      <c r="QD315" s="613">
        <v>0</v>
      </c>
      <c r="QE315" s="613">
        <v>0</v>
      </c>
      <c r="QF315" s="613">
        <v>0</v>
      </c>
      <c r="QG315" s="613">
        <v>0</v>
      </c>
      <c r="QH315" s="613">
        <v>0</v>
      </c>
      <c r="QI315" s="613">
        <v>0</v>
      </c>
      <c r="QJ315" s="613">
        <v>0</v>
      </c>
      <c r="QK315" s="613">
        <v>0</v>
      </c>
      <c r="QL315" s="613">
        <v>0</v>
      </c>
      <c r="QM315" s="613">
        <v>0</v>
      </c>
      <c r="QN315" s="613">
        <v>0</v>
      </c>
      <c r="QO315" s="613">
        <v>0</v>
      </c>
      <c r="QP315" s="613">
        <v>0</v>
      </c>
      <c r="QQ315" s="613">
        <v>0</v>
      </c>
      <c r="QR315" s="613">
        <v>0</v>
      </c>
      <c r="QS315" s="613">
        <v>0</v>
      </c>
      <c r="QT315" s="613">
        <v>0</v>
      </c>
      <c r="QU315" s="613">
        <v>0</v>
      </c>
      <c r="QV315" s="613">
        <v>0</v>
      </c>
      <c r="QW315" s="613">
        <v>0</v>
      </c>
      <c r="QX315" s="613">
        <v>0</v>
      </c>
      <c r="QY315" s="613">
        <v>0</v>
      </c>
      <c r="QZ315" s="613">
        <v>0</v>
      </c>
      <c r="RA315" s="613">
        <v>0</v>
      </c>
      <c r="RB315" s="613">
        <v>0</v>
      </c>
      <c r="RC315" s="613">
        <v>0</v>
      </c>
      <c r="RD315" s="613">
        <v>0</v>
      </c>
      <c r="RE315" s="613">
        <v>0</v>
      </c>
      <c r="RF315" s="613">
        <v>0</v>
      </c>
      <c r="RG315" s="613">
        <v>0</v>
      </c>
      <c r="RH315" s="613">
        <v>0</v>
      </c>
      <c r="RI315" s="613">
        <v>0</v>
      </c>
      <c r="RJ315" s="613">
        <v>0</v>
      </c>
      <c r="RK315" s="613">
        <v>0</v>
      </c>
      <c r="RL315" s="613">
        <v>0</v>
      </c>
      <c r="RM315" s="613">
        <v>0</v>
      </c>
      <c r="RN315" s="613">
        <v>0</v>
      </c>
      <c r="RO315" s="613">
        <v>0</v>
      </c>
      <c r="RP315" s="613">
        <v>0</v>
      </c>
      <c r="RQ315" s="613">
        <v>0</v>
      </c>
      <c r="RR315" s="613">
        <v>0</v>
      </c>
      <c r="RS315" s="613">
        <v>0</v>
      </c>
      <c r="RT315" s="613">
        <v>0</v>
      </c>
      <c r="RU315" s="613">
        <v>0</v>
      </c>
      <c r="RV315" s="613">
        <v>0</v>
      </c>
      <c r="RW315" s="613">
        <v>0</v>
      </c>
      <c r="RX315" s="613">
        <v>0</v>
      </c>
      <c r="RY315" s="613">
        <v>0</v>
      </c>
      <c r="RZ315" s="613">
        <v>0</v>
      </c>
      <c r="SA315" s="613">
        <v>0</v>
      </c>
      <c r="SB315" s="613">
        <v>0</v>
      </c>
      <c r="SC315" s="613">
        <v>0</v>
      </c>
      <c r="SD315" s="613">
        <v>0</v>
      </c>
      <c r="SE315" s="613">
        <v>0</v>
      </c>
      <c r="SF315" s="613">
        <v>0</v>
      </c>
      <c r="SG315" s="613">
        <v>0</v>
      </c>
      <c r="SH315" s="613">
        <v>0</v>
      </c>
      <c r="SI315" s="613">
        <v>0</v>
      </c>
      <c r="SJ315" s="613">
        <v>0</v>
      </c>
      <c r="SK315" s="267">
        <f>SJ315</f>
        <v>0</v>
      </c>
      <c r="SL315" s="254"/>
      <c r="SM315" s="242"/>
      <c r="SN315" s="242"/>
      <c r="SO315" s="242"/>
    </row>
    <row r="316" spans="1:509" outlineLevel="3" x14ac:dyDescent="0.35">
      <c r="A316" s="242"/>
      <c r="B316" s="251"/>
      <c r="C316" s="438">
        <f t="shared" si="533"/>
        <v>4</v>
      </c>
      <c r="D316" s="267"/>
      <c r="E316" s="316">
        <f t="shared" si="505"/>
        <v>175</v>
      </c>
      <c r="F316" s="322"/>
      <c r="G316" s="322"/>
      <c r="H316" s="267"/>
      <c r="I316" s="540"/>
      <c r="J316" s="557" t="s">
        <v>861</v>
      </c>
      <c r="K316" s="541"/>
      <c r="L316" s="831">
        <f>L313</f>
        <v>0</v>
      </c>
      <c r="M316" s="831">
        <f t="shared" ref="M316:BX318" si="534">M313</f>
        <v>0</v>
      </c>
      <c r="N316" s="831">
        <f t="shared" si="534"/>
        <v>0</v>
      </c>
      <c r="O316" s="831">
        <f t="shared" si="534"/>
        <v>0</v>
      </c>
      <c r="P316" s="831">
        <f t="shared" si="534"/>
        <v>0</v>
      </c>
      <c r="Q316" s="831">
        <f t="shared" si="534"/>
        <v>0</v>
      </c>
      <c r="R316" s="831">
        <f t="shared" si="534"/>
        <v>0</v>
      </c>
      <c r="S316" s="831">
        <f t="shared" si="534"/>
        <v>0</v>
      </c>
      <c r="T316" s="831">
        <f t="shared" si="534"/>
        <v>0</v>
      </c>
      <c r="U316" s="831">
        <f t="shared" si="534"/>
        <v>0</v>
      </c>
      <c r="V316" s="831">
        <f t="shared" si="534"/>
        <v>0</v>
      </c>
      <c r="W316" s="831">
        <f t="shared" si="534"/>
        <v>0</v>
      </c>
      <c r="X316" s="831">
        <f t="shared" si="534"/>
        <v>0</v>
      </c>
      <c r="Y316" s="831">
        <f t="shared" si="534"/>
        <v>0</v>
      </c>
      <c r="Z316" s="831">
        <f t="shared" si="534"/>
        <v>0</v>
      </c>
      <c r="AA316" s="831">
        <f t="shared" si="534"/>
        <v>0</v>
      </c>
      <c r="AB316" s="831">
        <f t="shared" si="534"/>
        <v>0</v>
      </c>
      <c r="AC316" s="831">
        <f t="shared" si="534"/>
        <v>0</v>
      </c>
      <c r="AD316" s="831">
        <f t="shared" si="534"/>
        <v>0</v>
      </c>
      <c r="AE316" s="831">
        <f t="shared" si="534"/>
        <v>0</v>
      </c>
      <c r="AF316" s="831">
        <f t="shared" si="534"/>
        <v>0</v>
      </c>
      <c r="AG316" s="831">
        <f t="shared" si="534"/>
        <v>0</v>
      </c>
      <c r="AH316" s="831">
        <f t="shared" si="534"/>
        <v>0</v>
      </c>
      <c r="AI316" s="831">
        <f t="shared" si="534"/>
        <v>0</v>
      </c>
      <c r="AJ316" s="831">
        <f t="shared" si="534"/>
        <v>0</v>
      </c>
      <c r="AK316" s="831">
        <f t="shared" si="534"/>
        <v>0</v>
      </c>
      <c r="AL316" s="831">
        <f t="shared" si="534"/>
        <v>0</v>
      </c>
      <c r="AM316" s="831">
        <f t="shared" si="534"/>
        <v>0</v>
      </c>
      <c r="AN316" s="831">
        <f t="shared" si="534"/>
        <v>0</v>
      </c>
      <c r="AO316" s="831">
        <f t="shared" si="534"/>
        <v>0</v>
      </c>
      <c r="AP316" s="831">
        <f t="shared" si="534"/>
        <v>0</v>
      </c>
      <c r="AQ316" s="831">
        <f t="shared" si="534"/>
        <v>0</v>
      </c>
      <c r="AR316" s="831">
        <f t="shared" si="534"/>
        <v>0</v>
      </c>
      <c r="AS316" s="831">
        <f t="shared" si="534"/>
        <v>0</v>
      </c>
      <c r="AT316" s="831">
        <f t="shared" si="534"/>
        <v>0</v>
      </c>
      <c r="AU316" s="831">
        <f t="shared" si="534"/>
        <v>0</v>
      </c>
      <c r="AV316" s="831">
        <f t="shared" si="534"/>
        <v>0</v>
      </c>
      <c r="AW316" s="831">
        <f t="shared" si="534"/>
        <v>0</v>
      </c>
      <c r="AX316" s="831">
        <f t="shared" si="534"/>
        <v>0</v>
      </c>
      <c r="AY316" s="831">
        <f t="shared" si="534"/>
        <v>0</v>
      </c>
      <c r="AZ316" s="831">
        <f t="shared" si="534"/>
        <v>0</v>
      </c>
      <c r="BA316" s="831">
        <f t="shared" si="534"/>
        <v>0</v>
      </c>
      <c r="BB316" s="831">
        <f t="shared" si="534"/>
        <v>0</v>
      </c>
      <c r="BC316" s="831">
        <f t="shared" si="534"/>
        <v>0</v>
      </c>
      <c r="BD316" s="831">
        <f t="shared" si="534"/>
        <v>0</v>
      </c>
      <c r="BE316" s="831">
        <f t="shared" si="534"/>
        <v>0</v>
      </c>
      <c r="BF316" s="831">
        <f t="shared" si="534"/>
        <v>0</v>
      </c>
      <c r="BG316" s="831">
        <f t="shared" si="534"/>
        <v>0</v>
      </c>
      <c r="BH316" s="831">
        <f t="shared" si="534"/>
        <v>0</v>
      </c>
      <c r="BI316" s="831">
        <f t="shared" si="534"/>
        <v>0</v>
      </c>
      <c r="BJ316" s="831">
        <f t="shared" si="534"/>
        <v>0</v>
      </c>
      <c r="BK316" s="831">
        <f t="shared" si="534"/>
        <v>0</v>
      </c>
      <c r="BL316" s="831">
        <f t="shared" si="534"/>
        <v>0</v>
      </c>
      <c r="BM316" s="831">
        <f t="shared" si="534"/>
        <v>0</v>
      </c>
      <c r="BN316" s="831">
        <f t="shared" si="534"/>
        <v>0</v>
      </c>
      <c r="BO316" s="831">
        <f t="shared" si="534"/>
        <v>0</v>
      </c>
      <c r="BP316" s="831">
        <f t="shared" si="534"/>
        <v>0</v>
      </c>
      <c r="BQ316" s="831">
        <f t="shared" si="534"/>
        <v>0</v>
      </c>
      <c r="BR316" s="831">
        <f t="shared" si="534"/>
        <v>0</v>
      </c>
      <c r="BS316" s="831">
        <f t="shared" si="534"/>
        <v>0</v>
      </c>
      <c r="BT316" s="831">
        <f t="shared" si="534"/>
        <v>0</v>
      </c>
      <c r="BU316" s="831">
        <f t="shared" si="534"/>
        <v>0</v>
      </c>
      <c r="BV316" s="831">
        <f t="shared" si="534"/>
        <v>0</v>
      </c>
      <c r="BW316" s="831">
        <f t="shared" si="534"/>
        <v>0</v>
      </c>
      <c r="BX316" s="831">
        <f t="shared" si="534"/>
        <v>0</v>
      </c>
      <c r="BY316" s="831">
        <f t="shared" ref="BY316:EJ318" si="535">BY313</f>
        <v>0</v>
      </c>
      <c r="BZ316" s="831">
        <f t="shared" si="535"/>
        <v>0</v>
      </c>
      <c r="CA316" s="831">
        <f t="shared" si="535"/>
        <v>0</v>
      </c>
      <c r="CB316" s="831">
        <f t="shared" si="535"/>
        <v>0</v>
      </c>
      <c r="CC316" s="831">
        <f t="shared" si="535"/>
        <v>0</v>
      </c>
      <c r="CD316" s="831">
        <f t="shared" si="535"/>
        <v>0</v>
      </c>
      <c r="CE316" s="831">
        <f t="shared" si="535"/>
        <v>0</v>
      </c>
      <c r="CF316" s="831">
        <f t="shared" si="535"/>
        <v>0</v>
      </c>
      <c r="CG316" s="831">
        <f t="shared" si="535"/>
        <v>0</v>
      </c>
      <c r="CH316" s="831">
        <f t="shared" si="535"/>
        <v>0</v>
      </c>
      <c r="CI316" s="831">
        <f t="shared" si="535"/>
        <v>0</v>
      </c>
      <c r="CJ316" s="831">
        <f t="shared" si="535"/>
        <v>0</v>
      </c>
      <c r="CK316" s="831">
        <f t="shared" si="535"/>
        <v>0</v>
      </c>
      <c r="CL316" s="831">
        <f t="shared" si="535"/>
        <v>0</v>
      </c>
      <c r="CM316" s="831">
        <f t="shared" si="535"/>
        <v>0</v>
      </c>
      <c r="CN316" s="831">
        <f t="shared" si="535"/>
        <v>0</v>
      </c>
      <c r="CO316" s="831">
        <f t="shared" si="535"/>
        <v>0</v>
      </c>
      <c r="CP316" s="831">
        <f t="shared" si="535"/>
        <v>0</v>
      </c>
      <c r="CQ316" s="831">
        <f t="shared" si="535"/>
        <v>0</v>
      </c>
      <c r="CR316" s="831">
        <f t="shared" si="535"/>
        <v>0</v>
      </c>
      <c r="CS316" s="831">
        <f t="shared" si="535"/>
        <v>0</v>
      </c>
      <c r="CT316" s="831">
        <f t="shared" si="535"/>
        <v>0</v>
      </c>
      <c r="CU316" s="831">
        <f t="shared" si="535"/>
        <v>0</v>
      </c>
      <c r="CV316" s="831">
        <f t="shared" si="535"/>
        <v>0</v>
      </c>
      <c r="CW316" s="831">
        <f t="shared" si="535"/>
        <v>0</v>
      </c>
      <c r="CX316" s="831">
        <f t="shared" si="535"/>
        <v>0</v>
      </c>
      <c r="CY316" s="831">
        <f t="shared" si="535"/>
        <v>0</v>
      </c>
      <c r="CZ316" s="831">
        <f t="shared" si="535"/>
        <v>0</v>
      </c>
      <c r="DA316" s="831">
        <f t="shared" si="535"/>
        <v>0</v>
      </c>
      <c r="DB316" s="831">
        <f t="shared" si="535"/>
        <v>0</v>
      </c>
      <c r="DC316" s="831">
        <f t="shared" si="535"/>
        <v>0</v>
      </c>
      <c r="DD316" s="831">
        <f t="shared" si="535"/>
        <v>0</v>
      </c>
      <c r="DE316" s="831">
        <f t="shared" si="535"/>
        <v>0</v>
      </c>
      <c r="DF316" s="831">
        <f t="shared" si="535"/>
        <v>0</v>
      </c>
      <c r="DG316" s="831">
        <f t="shared" si="535"/>
        <v>0</v>
      </c>
      <c r="DH316" s="831">
        <f t="shared" si="535"/>
        <v>0</v>
      </c>
      <c r="DI316" s="831">
        <f t="shared" si="535"/>
        <v>0</v>
      </c>
      <c r="DJ316" s="831">
        <f t="shared" si="535"/>
        <v>0</v>
      </c>
      <c r="DK316" s="831">
        <f t="shared" si="535"/>
        <v>0</v>
      </c>
      <c r="DL316" s="831">
        <f t="shared" si="535"/>
        <v>0</v>
      </c>
      <c r="DM316" s="831">
        <f t="shared" si="535"/>
        <v>0</v>
      </c>
      <c r="DN316" s="831">
        <f t="shared" si="535"/>
        <v>0</v>
      </c>
      <c r="DO316" s="831">
        <f t="shared" si="535"/>
        <v>0</v>
      </c>
      <c r="DP316" s="831">
        <f t="shared" si="535"/>
        <v>0</v>
      </c>
      <c r="DQ316" s="831">
        <f t="shared" si="535"/>
        <v>0</v>
      </c>
      <c r="DR316" s="831">
        <f t="shared" si="535"/>
        <v>0</v>
      </c>
      <c r="DS316" s="831">
        <f t="shared" si="535"/>
        <v>0</v>
      </c>
      <c r="DT316" s="831">
        <f t="shared" si="535"/>
        <v>0</v>
      </c>
      <c r="DU316" s="831">
        <f t="shared" si="535"/>
        <v>0</v>
      </c>
      <c r="DV316" s="831">
        <f t="shared" si="535"/>
        <v>0</v>
      </c>
      <c r="DW316" s="831">
        <f t="shared" si="535"/>
        <v>0</v>
      </c>
      <c r="DX316" s="831">
        <f t="shared" si="535"/>
        <v>0</v>
      </c>
      <c r="DY316" s="831">
        <f t="shared" si="535"/>
        <v>0</v>
      </c>
      <c r="DZ316" s="831">
        <f t="shared" si="535"/>
        <v>0</v>
      </c>
      <c r="EA316" s="831">
        <f t="shared" si="535"/>
        <v>0</v>
      </c>
      <c r="EB316" s="831">
        <f t="shared" si="535"/>
        <v>0</v>
      </c>
      <c r="EC316" s="831">
        <f t="shared" si="535"/>
        <v>0</v>
      </c>
      <c r="ED316" s="831">
        <f t="shared" si="535"/>
        <v>0</v>
      </c>
      <c r="EE316" s="831">
        <f t="shared" si="535"/>
        <v>0</v>
      </c>
      <c r="EF316" s="831">
        <f t="shared" si="535"/>
        <v>0</v>
      </c>
      <c r="EG316" s="831">
        <f t="shared" si="535"/>
        <v>0</v>
      </c>
      <c r="EH316" s="831">
        <f t="shared" si="535"/>
        <v>0</v>
      </c>
      <c r="EI316" s="831">
        <f t="shared" si="535"/>
        <v>0</v>
      </c>
      <c r="EJ316" s="831">
        <f t="shared" si="535"/>
        <v>0</v>
      </c>
      <c r="EK316" s="831">
        <f t="shared" ref="EK316:GV318" si="536">EK313</f>
        <v>0</v>
      </c>
      <c r="EL316" s="831">
        <f t="shared" si="536"/>
        <v>0</v>
      </c>
      <c r="EM316" s="831">
        <f t="shared" si="536"/>
        <v>0</v>
      </c>
      <c r="EN316" s="831">
        <f t="shared" si="536"/>
        <v>0</v>
      </c>
      <c r="EO316" s="831">
        <f t="shared" si="536"/>
        <v>0</v>
      </c>
      <c r="EP316" s="831">
        <f t="shared" si="536"/>
        <v>0</v>
      </c>
      <c r="EQ316" s="831">
        <f t="shared" si="536"/>
        <v>0</v>
      </c>
      <c r="ER316" s="831">
        <f t="shared" si="536"/>
        <v>0</v>
      </c>
      <c r="ES316" s="831">
        <f t="shared" si="536"/>
        <v>0</v>
      </c>
      <c r="ET316" s="831">
        <f t="shared" si="536"/>
        <v>0</v>
      </c>
      <c r="EU316" s="831">
        <f t="shared" si="536"/>
        <v>0</v>
      </c>
      <c r="EV316" s="831">
        <f t="shared" si="536"/>
        <v>0</v>
      </c>
      <c r="EW316" s="831">
        <f t="shared" si="536"/>
        <v>0</v>
      </c>
      <c r="EX316" s="831">
        <f t="shared" si="536"/>
        <v>0</v>
      </c>
      <c r="EY316" s="831">
        <f t="shared" si="536"/>
        <v>0</v>
      </c>
      <c r="EZ316" s="831">
        <f t="shared" si="536"/>
        <v>0</v>
      </c>
      <c r="FA316" s="831">
        <f t="shared" si="536"/>
        <v>0</v>
      </c>
      <c r="FB316" s="831">
        <f t="shared" si="536"/>
        <v>0</v>
      </c>
      <c r="FC316" s="831">
        <f t="shared" si="536"/>
        <v>0</v>
      </c>
      <c r="FD316" s="831">
        <f t="shared" si="536"/>
        <v>0</v>
      </c>
      <c r="FE316" s="831">
        <f t="shared" si="536"/>
        <v>0</v>
      </c>
      <c r="FF316" s="831">
        <f t="shared" si="536"/>
        <v>0</v>
      </c>
      <c r="FG316" s="831">
        <f t="shared" si="536"/>
        <v>0</v>
      </c>
      <c r="FH316" s="831">
        <f t="shared" si="536"/>
        <v>0</v>
      </c>
      <c r="FI316" s="831">
        <f t="shared" si="536"/>
        <v>0</v>
      </c>
      <c r="FJ316" s="831">
        <f t="shared" si="536"/>
        <v>0</v>
      </c>
      <c r="FK316" s="831">
        <f t="shared" si="536"/>
        <v>0</v>
      </c>
      <c r="FL316" s="831">
        <f t="shared" si="536"/>
        <v>0</v>
      </c>
      <c r="FM316" s="831">
        <f t="shared" si="536"/>
        <v>0</v>
      </c>
      <c r="FN316" s="831">
        <f t="shared" si="536"/>
        <v>0</v>
      </c>
      <c r="FO316" s="831">
        <f t="shared" si="536"/>
        <v>0</v>
      </c>
      <c r="FP316" s="831">
        <f t="shared" si="536"/>
        <v>0</v>
      </c>
      <c r="FQ316" s="831">
        <f t="shared" si="536"/>
        <v>0</v>
      </c>
      <c r="FR316" s="831">
        <f t="shared" si="536"/>
        <v>0</v>
      </c>
      <c r="FS316" s="831">
        <f t="shared" si="536"/>
        <v>0</v>
      </c>
      <c r="FT316" s="831">
        <f t="shared" si="536"/>
        <v>0</v>
      </c>
      <c r="FU316" s="831">
        <f t="shared" si="536"/>
        <v>0</v>
      </c>
      <c r="FV316" s="831">
        <f t="shared" si="536"/>
        <v>0</v>
      </c>
      <c r="FW316" s="831">
        <f t="shared" si="536"/>
        <v>0</v>
      </c>
      <c r="FX316" s="831">
        <f t="shared" si="536"/>
        <v>0</v>
      </c>
      <c r="FY316" s="831">
        <f t="shared" si="536"/>
        <v>0</v>
      </c>
      <c r="FZ316" s="831">
        <f t="shared" si="536"/>
        <v>0</v>
      </c>
      <c r="GA316" s="831">
        <f t="shared" si="536"/>
        <v>0</v>
      </c>
      <c r="GB316" s="831">
        <f t="shared" si="536"/>
        <v>0</v>
      </c>
      <c r="GC316" s="831">
        <f t="shared" si="536"/>
        <v>0</v>
      </c>
      <c r="GD316" s="831">
        <f t="shared" si="536"/>
        <v>0</v>
      </c>
      <c r="GE316" s="831">
        <f t="shared" si="536"/>
        <v>0</v>
      </c>
      <c r="GF316" s="831">
        <f t="shared" si="536"/>
        <v>0</v>
      </c>
      <c r="GG316" s="831">
        <f t="shared" si="536"/>
        <v>0</v>
      </c>
      <c r="GH316" s="831">
        <f t="shared" si="536"/>
        <v>0</v>
      </c>
      <c r="GI316" s="831">
        <f t="shared" si="536"/>
        <v>0</v>
      </c>
      <c r="GJ316" s="831">
        <f t="shared" si="536"/>
        <v>0</v>
      </c>
      <c r="GK316" s="831">
        <f t="shared" si="536"/>
        <v>0</v>
      </c>
      <c r="GL316" s="831">
        <f t="shared" si="536"/>
        <v>0</v>
      </c>
      <c r="GM316" s="831">
        <f t="shared" si="536"/>
        <v>0</v>
      </c>
      <c r="GN316" s="831">
        <f t="shared" si="536"/>
        <v>0</v>
      </c>
      <c r="GO316" s="831">
        <f t="shared" si="536"/>
        <v>0</v>
      </c>
      <c r="GP316" s="831">
        <f t="shared" si="536"/>
        <v>0</v>
      </c>
      <c r="GQ316" s="831">
        <f t="shared" si="536"/>
        <v>0</v>
      </c>
      <c r="GR316" s="831">
        <f t="shared" si="536"/>
        <v>0</v>
      </c>
      <c r="GS316" s="831">
        <f t="shared" si="536"/>
        <v>0</v>
      </c>
      <c r="GT316" s="831">
        <f t="shared" si="536"/>
        <v>0</v>
      </c>
      <c r="GU316" s="831">
        <f t="shared" si="536"/>
        <v>0</v>
      </c>
      <c r="GV316" s="831">
        <f t="shared" si="536"/>
        <v>0</v>
      </c>
      <c r="GW316" s="831">
        <f t="shared" ref="GW316:JH318" si="537">GW313</f>
        <v>0</v>
      </c>
      <c r="GX316" s="831">
        <f t="shared" si="537"/>
        <v>0</v>
      </c>
      <c r="GY316" s="831">
        <f t="shared" si="537"/>
        <v>0</v>
      </c>
      <c r="GZ316" s="831">
        <f t="shared" si="537"/>
        <v>0</v>
      </c>
      <c r="HA316" s="831">
        <f t="shared" si="537"/>
        <v>0</v>
      </c>
      <c r="HB316" s="831">
        <f t="shared" si="537"/>
        <v>0</v>
      </c>
      <c r="HC316" s="831">
        <f t="shared" si="537"/>
        <v>0</v>
      </c>
      <c r="HD316" s="831">
        <f t="shared" si="537"/>
        <v>0</v>
      </c>
      <c r="HE316" s="831">
        <f t="shared" si="537"/>
        <v>0</v>
      </c>
      <c r="HF316" s="831">
        <f t="shared" si="537"/>
        <v>0</v>
      </c>
      <c r="HG316" s="831">
        <f t="shared" si="537"/>
        <v>0</v>
      </c>
      <c r="HH316" s="831">
        <f t="shared" si="537"/>
        <v>0</v>
      </c>
      <c r="HI316" s="831">
        <f t="shared" si="537"/>
        <v>0</v>
      </c>
      <c r="HJ316" s="831">
        <f t="shared" si="537"/>
        <v>0</v>
      </c>
      <c r="HK316" s="831">
        <f t="shared" si="537"/>
        <v>0</v>
      </c>
      <c r="HL316" s="831">
        <f t="shared" si="537"/>
        <v>0</v>
      </c>
      <c r="HM316" s="831">
        <f t="shared" si="537"/>
        <v>0</v>
      </c>
      <c r="HN316" s="831">
        <f t="shared" si="537"/>
        <v>0</v>
      </c>
      <c r="HO316" s="831">
        <f t="shared" si="537"/>
        <v>0</v>
      </c>
      <c r="HP316" s="831">
        <f t="shared" si="537"/>
        <v>0</v>
      </c>
      <c r="HQ316" s="831">
        <f t="shared" si="537"/>
        <v>0</v>
      </c>
      <c r="HR316" s="831">
        <f t="shared" si="537"/>
        <v>0</v>
      </c>
      <c r="HS316" s="831">
        <f t="shared" si="537"/>
        <v>0</v>
      </c>
      <c r="HT316" s="831">
        <f t="shared" si="537"/>
        <v>0</v>
      </c>
      <c r="HU316" s="831">
        <f t="shared" si="537"/>
        <v>0</v>
      </c>
      <c r="HV316" s="831">
        <f t="shared" si="537"/>
        <v>0</v>
      </c>
      <c r="HW316" s="831">
        <f t="shared" si="537"/>
        <v>0</v>
      </c>
      <c r="HX316" s="831">
        <f t="shared" si="537"/>
        <v>0</v>
      </c>
      <c r="HY316" s="831">
        <f t="shared" si="537"/>
        <v>0</v>
      </c>
      <c r="HZ316" s="831">
        <f t="shared" si="537"/>
        <v>0</v>
      </c>
      <c r="IA316" s="831">
        <f t="shared" si="537"/>
        <v>0</v>
      </c>
      <c r="IB316" s="831">
        <f t="shared" si="537"/>
        <v>0</v>
      </c>
      <c r="IC316" s="831">
        <f t="shared" si="537"/>
        <v>0</v>
      </c>
      <c r="ID316" s="831">
        <f t="shared" si="537"/>
        <v>0</v>
      </c>
      <c r="IE316" s="831">
        <f t="shared" si="537"/>
        <v>0</v>
      </c>
      <c r="IF316" s="831">
        <f t="shared" si="537"/>
        <v>0</v>
      </c>
      <c r="IG316" s="831">
        <f t="shared" si="537"/>
        <v>0</v>
      </c>
      <c r="IH316" s="831">
        <f t="shared" si="537"/>
        <v>0</v>
      </c>
      <c r="II316" s="831">
        <f t="shared" si="537"/>
        <v>0</v>
      </c>
      <c r="IJ316" s="831">
        <f t="shared" si="537"/>
        <v>0</v>
      </c>
      <c r="IK316" s="831">
        <f t="shared" si="537"/>
        <v>0</v>
      </c>
      <c r="IL316" s="831">
        <f t="shared" si="537"/>
        <v>0</v>
      </c>
      <c r="IM316" s="831">
        <f t="shared" si="537"/>
        <v>0</v>
      </c>
      <c r="IN316" s="831">
        <f t="shared" si="537"/>
        <v>0</v>
      </c>
      <c r="IO316" s="831">
        <f t="shared" si="537"/>
        <v>0</v>
      </c>
      <c r="IP316" s="831">
        <f t="shared" si="537"/>
        <v>0</v>
      </c>
      <c r="IQ316" s="831">
        <f t="shared" si="537"/>
        <v>0</v>
      </c>
      <c r="IR316" s="831">
        <f t="shared" si="537"/>
        <v>0</v>
      </c>
      <c r="IS316" s="831">
        <f t="shared" si="537"/>
        <v>0</v>
      </c>
      <c r="IT316" s="831">
        <f t="shared" si="537"/>
        <v>0</v>
      </c>
      <c r="IU316" s="831">
        <f t="shared" si="537"/>
        <v>0</v>
      </c>
      <c r="IV316" s="831">
        <f t="shared" si="537"/>
        <v>0</v>
      </c>
      <c r="IW316" s="831">
        <f t="shared" si="537"/>
        <v>0</v>
      </c>
      <c r="IX316" s="831">
        <f t="shared" si="537"/>
        <v>0</v>
      </c>
      <c r="IY316" s="831">
        <f t="shared" si="537"/>
        <v>0</v>
      </c>
      <c r="IZ316" s="831">
        <f t="shared" si="537"/>
        <v>0</v>
      </c>
      <c r="JA316" s="831">
        <f t="shared" si="537"/>
        <v>0</v>
      </c>
      <c r="JB316" s="831">
        <f t="shared" si="537"/>
        <v>0</v>
      </c>
      <c r="JC316" s="831">
        <f t="shared" si="537"/>
        <v>0</v>
      </c>
      <c r="JD316" s="831">
        <f t="shared" si="537"/>
        <v>0</v>
      </c>
      <c r="JE316" s="831">
        <f t="shared" si="537"/>
        <v>0</v>
      </c>
      <c r="JF316" s="831">
        <f t="shared" si="537"/>
        <v>0</v>
      </c>
      <c r="JG316" s="831">
        <f t="shared" si="537"/>
        <v>0</v>
      </c>
      <c r="JH316" s="831">
        <f t="shared" si="537"/>
        <v>0</v>
      </c>
      <c r="JI316" s="831">
        <f t="shared" ref="JI316:LT318" si="538">JI313</f>
        <v>0</v>
      </c>
      <c r="JJ316" s="831">
        <f t="shared" si="538"/>
        <v>0</v>
      </c>
      <c r="JK316" s="831">
        <f t="shared" si="538"/>
        <v>0</v>
      </c>
      <c r="JL316" s="831">
        <f t="shared" si="538"/>
        <v>0</v>
      </c>
      <c r="JM316" s="831">
        <f t="shared" si="538"/>
        <v>0</v>
      </c>
      <c r="JN316" s="831">
        <f t="shared" si="538"/>
        <v>0</v>
      </c>
      <c r="JO316" s="831">
        <f t="shared" si="538"/>
        <v>0</v>
      </c>
      <c r="JP316" s="831">
        <f t="shared" si="538"/>
        <v>0</v>
      </c>
      <c r="JQ316" s="831">
        <f t="shared" si="538"/>
        <v>0</v>
      </c>
      <c r="JR316" s="831">
        <f t="shared" si="538"/>
        <v>0</v>
      </c>
      <c r="JS316" s="831">
        <f t="shared" si="538"/>
        <v>0</v>
      </c>
      <c r="JT316" s="831">
        <f t="shared" si="538"/>
        <v>0</v>
      </c>
      <c r="JU316" s="831">
        <f t="shared" si="538"/>
        <v>0</v>
      </c>
      <c r="JV316" s="831">
        <f t="shared" si="538"/>
        <v>0</v>
      </c>
      <c r="JW316" s="831">
        <f t="shared" si="538"/>
        <v>0</v>
      </c>
      <c r="JX316" s="831">
        <f t="shared" si="538"/>
        <v>0</v>
      </c>
      <c r="JY316" s="831">
        <f t="shared" si="538"/>
        <v>0</v>
      </c>
      <c r="JZ316" s="831">
        <f t="shared" si="538"/>
        <v>0</v>
      </c>
      <c r="KA316" s="831">
        <f t="shared" si="538"/>
        <v>0</v>
      </c>
      <c r="KB316" s="831">
        <f t="shared" si="538"/>
        <v>0</v>
      </c>
      <c r="KC316" s="831">
        <f t="shared" si="538"/>
        <v>0</v>
      </c>
      <c r="KD316" s="831">
        <f t="shared" si="538"/>
        <v>0</v>
      </c>
      <c r="KE316" s="831">
        <f t="shared" si="538"/>
        <v>0</v>
      </c>
      <c r="KF316" s="831">
        <f t="shared" si="538"/>
        <v>0</v>
      </c>
      <c r="KG316" s="831">
        <f t="shared" si="538"/>
        <v>0</v>
      </c>
      <c r="KH316" s="831">
        <f t="shared" si="538"/>
        <v>0</v>
      </c>
      <c r="KI316" s="831">
        <f t="shared" si="538"/>
        <v>0</v>
      </c>
      <c r="KJ316" s="831">
        <f t="shared" si="538"/>
        <v>0</v>
      </c>
      <c r="KK316" s="831">
        <f t="shared" si="538"/>
        <v>0</v>
      </c>
      <c r="KL316" s="831">
        <f t="shared" si="538"/>
        <v>0</v>
      </c>
      <c r="KM316" s="831">
        <f t="shared" si="538"/>
        <v>0</v>
      </c>
      <c r="KN316" s="831">
        <f t="shared" si="538"/>
        <v>0</v>
      </c>
      <c r="KO316" s="831">
        <f t="shared" si="538"/>
        <v>0</v>
      </c>
      <c r="KP316" s="831">
        <f t="shared" si="538"/>
        <v>0</v>
      </c>
      <c r="KQ316" s="831">
        <f t="shared" si="538"/>
        <v>0</v>
      </c>
      <c r="KR316" s="831">
        <f t="shared" si="538"/>
        <v>0</v>
      </c>
      <c r="KS316" s="831">
        <f t="shared" si="538"/>
        <v>0</v>
      </c>
      <c r="KT316" s="831">
        <f t="shared" si="538"/>
        <v>0</v>
      </c>
      <c r="KU316" s="831">
        <f t="shared" si="538"/>
        <v>0</v>
      </c>
      <c r="KV316" s="831">
        <f t="shared" si="538"/>
        <v>0</v>
      </c>
      <c r="KW316" s="831">
        <f t="shared" si="538"/>
        <v>0</v>
      </c>
      <c r="KX316" s="831">
        <f t="shared" si="538"/>
        <v>0</v>
      </c>
      <c r="KY316" s="831">
        <f t="shared" si="538"/>
        <v>0</v>
      </c>
      <c r="KZ316" s="831">
        <f t="shared" si="538"/>
        <v>0</v>
      </c>
      <c r="LA316" s="831">
        <f t="shared" si="538"/>
        <v>0</v>
      </c>
      <c r="LB316" s="831">
        <f t="shared" si="538"/>
        <v>0</v>
      </c>
      <c r="LC316" s="831">
        <f t="shared" si="538"/>
        <v>0</v>
      </c>
      <c r="LD316" s="831">
        <f t="shared" si="538"/>
        <v>0</v>
      </c>
      <c r="LE316" s="831">
        <f t="shared" si="538"/>
        <v>0</v>
      </c>
      <c r="LF316" s="831">
        <f t="shared" si="538"/>
        <v>0</v>
      </c>
      <c r="LG316" s="831">
        <f t="shared" si="538"/>
        <v>0</v>
      </c>
      <c r="LH316" s="831">
        <f t="shared" si="538"/>
        <v>0</v>
      </c>
      <c r="LI316" s="831">
        <f t="shared" si="538"/>
        <v>0</v>
      </c>
      <c r="LJ316" s="831">
        <f t="shared" si="538"/>
        <v>0</v>
      </c>
      <c r="LK316" s="831">
        <f t="shared" si="538"/>
        <v>0</v>
      </c>
      <c r="LL316" s="831">
        <f t="shared" si="538"/>
        <v>0</v>
      </c>
      <c r="LM316" s="831">
        <f t="shared" si="538"/>
        <v>0</v>
      </c>
      <c r="LN316" s="831">
        <f t="shared" si="538"/>
        <v>0</v>
      </c>
      <c r="LO316" s="831">
        <f t="shared" si="538"/>
        <v>0</v>
      </c>
      <c r="LP316" s="831">
        <f t="shared" si="538"/>
        <v>0</v>
      </c>
      <c r="LQ316" s="831">
        <f t="shared" si="538"/>
        <v>0</v>
      </c>
      <c r="LR316" s="831">
        <f t="shared" si="538"/>
        <v>0</v>
      </c>
      <c r="LS316" s="831">
        <f t="shared" si="538"/>
        <v>0</v>
      </c>
      <c r="LT316" s="831">
        <f t="shared" si="538"/>
        <v>0</v>
      </c>
      <c r="LU316" s="831">
        <f t="shared" ref="LU316:OF318" si="539">LU313</f>
        <v>0</v>
      </c>
      <c r="LV316" s="831">
        <f t="shared" si="539"/>
        <v>0</v>
      </c>
      <c r="LW316" s="831">
        <f t="shared" si="539"/>
        <v>0</v>
      </c>
      <c r="LX316" s="831">
        <f t="shared" si="539"/>
        <v>0</v>
      </c>
      <c r="LY316" s="831">
        <f t="shared" si="539"/>
        <v>0</v>
      </c>
      <c r="LZ316" s="831">
        <f t="shared" si="539"/>
        <v>0</v>
      </c>
      <c r="MA316" s="831">
        <f t="shared" si="539"/>
        <v>0</v>
      </c>
      <c r="MB316" s="831">
        <f t="shared" si="539"/>
        <v>0</v>
      </c>
      <c r="MC316" s="831">
        <f t="shared" si="539"/>
        <v>0</v>
      </c>
      <c r="MD316" s="831">
        <f t="shared" si="539"/>
        <v>0</v>
      </c>
      <c r="ME316" s="831">
        <f t="shared" si="539"/>
        <v>0</v>
      </c>
      <c r="MF316" s="831">
        <f t="shared" si="539"/>
        <v>0</v>
      </c>
      <c r="MG316" s="831">
        <f t="shared" si="539"/>
        <v>0</v>
      </c>
      <c r="MH316" s="831">
        <f t="shared" si="539"/>
        <v>0</v>
      </c>
      <c r="MI316" s="831">
        <f t="shared" si="539"/>
        <v>0</v>
      </c>
      <c r="MJ316" s="831">
        <f t="shared" si="539"/>
        <v>0</v>
      </c>
      <c r="MK316" s="831">
        <f t="shared" si="539"/>
        <v>0</v>
      </c>
      <c r="ML316" s="831">
        <f t="shared" si="539"/>
        <v>0</v>
      </c>
      <c r="MM316" s="831">
        <f t="shared" si="539"/>
        <v>0</v>
      </c>
      <c r="MN316" s="831">
        <f t="shared" si="539"/>
        <v>0</v>
      </c>
      <c r="MO316" s="831">
        <f t="shared" si="539"/>
        <v>0</v>
      </c>
      <c r="MP316" s="831">
        <f t="shared" si="539"/>
        <v>0</v>
      </c>
      <c r="MQ316" s="831">
        <f t="shared" si="539"/>
        <v>0</v>
      </c>
      <c r="MR316" s="831">
        <f t="shared" si="539"/>
        <v>0</v>
      </c>
      <c r="MS316" s="831">
        <f t="shared" si="539"/>
        <v>0</v>
      </c>
      <c r="MT316" s="831">
        <f t="shared" si="539"/>
        <v>0</v>
      </c>
      <c r="MU316" s="831">
        <f t="shared" si="539"/>
        <v>0</v>
      </c>
      <c r="MV316" s="831">
        <f t="shared" si="539"/>
        <v>0</v>
      </c>
      <c r="MW316" s="831">
        <f t="shared" si="539"/>
        <v>0</v>
      </c>
      <c r="MX316" s="831">
        <f t="shared" si="539"/>
        <v>0</v>
      </c>
      <c r="MY316" s="831">
        <f t="shared" si="539"/>
        <v>0</v>
      </c>
      <c r="MZ316" s="831">
        <f t="shared" si="539"/>
        <v>0</v>
      </c>
      <c r="NA316" s="831">
        <f t="shared" si="539"/>
        <v>0</v>
      </c>
      <c r="NB316" s="831">
        <f t="shared" si="539"/>
        <v>0</v>
      </c>
      <c r="NC316" s="831">
        <f t="shared" si="539"/>
        <v>0</v>
      </c>
      <c r="ND316" s="831">
        <f t="shared" si="539"/>
        <v>0</v>
      </c>
      <c r="NE316" s="831">
        <f t="shared" si="539"/>
        <v>0</v>
      </c>
      <c r="NF316" s="831">
        <f t="shared" si="539"/>
        <v>0</v>
      </c>
      <c r="NG316" s="831">
        <f t="shared" si="539"/>
        <v>0</v>
      </c>
      <c r="NH316" s="831">
        <f t="shared" si="539"/>
        <v>0</v>
      </c>
      <c r="NI316" s="831">
        <f t="shared" si="539"/>
        <v>0</v>
      </c>
      <c r="NJ316" s="831">
        <f t="shared" si="539"/>
        <v>0</v>
      </c>
      <c r="NK316" s="831">
        <f t="shared" si="539"/>
        <v>0</v>
      </c>
      <c r="NL316" s="831">
        <f t="shared" si="539"/>
        <v>0</v>
      </c>
      <c r="NM316" s="831">
        <f t="shared" si="539"/>
        <v>0</v>
      </c>
      <c r="NN316" s="831">
        <f t="shared" si="539"/>
        <v>0</v>
      </c>
      <c r="NO316" s="831">
        <f t="shared" si="539"/>
        <v>0</v>
      </c>
      <c r="NP316" s="831">
        <f t="shared" si="539"/>
        <v>0</v>
      </c>
      <c r="NQ316" s="831">
        <f t="shared" si="539"/>
        <v>0</v>
      </c>
      <c r="NR316" s="831">
        <f t="shared" si="539"/>
        <v>0</v>
      </c>
      <c r="NS316" s="831">
        <f t="shared" si="539"/>
        <v>0</v>
      </c>
      <c r="NT316" s="831">
        <f t="shared" si="539"/>
        <v>0</v>
      </c>
      <c r="NU316" s="831">
        <f t="shared" si="539"/>
        <v>0</v>
      </c>
      <c r="NV316" s="831">
        <f t="shared" si="539"/>
        <v>0</v>
      </c>
      <c r="NW316" s="831">
        <f t="shared" si="539"/>
        <v>0</v>
      </c>
      <c r="NX316" s="831">
        <f t="shared" si="539"/>
        <v>0</v>
      </c>
      <c r="NY316" s="831">
        <f t="shared" si="539"/>
        <v>0</v>
      </c>
      <c r="NZ316" s="831">
        <f t="shared" si="539"/>
        <v>0</v>
      </c>
      <c r="OA316" s="831">
        <f t="shared" si="539"/>
        <v>0</v>
      </c>
      <c r="OB316" s="831">
        <f t="shared" si="539"/>
        <v>0</v>
      </c>
      <c r="OC316" s="831">
        <f t="shared" si="539"/>
        <v>0</v>
      </c>
      <c r="OD316" s="831">
        <f t="shared" si="539"/>
        <v>0</v>
      </c>
      <c r="OE316" s="831">
        <f t="shared" si="539"/>
        <v>0</v>
      </c>
      <c r="OF316" s="831">
        <f t="shared" si="539"/>
        <v>0</v>
      </c>
      <c r="OG316" s="831">
        <f t="shared" ref="OG316:QR318" si="540">OG313</f>
        <v>0</v>
      </c>
      <c r="OH316" s="831">
        <f t="shared" si="540"/>
        <v>0</v>
      </c>
      <c r="OI316" s="831">
        <f t="shared" si="540"/>
        <v>0</v>
      </c>
      <c r="OJ316" s="831">
        <f t="shared" si="540"/>
        <v>0</v>
      </c>
      <c r="OK316" s="831">
        <f t="shared" si="540"/>
        <v>0</v>
      </c>
      <c r="OL316" s="831">
        <f t="shared" si="540"/>
        <v>0</v>
      </c>
      <c r="OM316" s="831">
        <f t="shared" si="540"/>
        <v>0</v>
      </c>
      <c r="ON316" s="831">
        <f t="shared" si="540"/>
        <v>0</v>
      </c>
      <c r="OO316" s="831">
        <f t="shared" si="540"/>
        <v>0</v>
      </c>
      <c r="OP316" s="831">
        <f t="shared" si="540"/>
        <v>0</v>
      </c>
      <c r="OQ316" s="831">
        <f t="shared" si="540"/>
        <v>0</v>
      </c>
      <c r="OR316" s="831">
        <f t="shared" si="540"/>
        <v>0</v>
      </c>
      <c r="OS316" s="831">
        <f t="shared" si="540"/>
        <v>0</v>
      </c>
      <c r="OT316" s="831">
        <f t="shared" si="540"/>
        <v>0</v>
      </c>
      <c r="OU316" s="831">
        <f t="shared" si="540"/>
        <v>0</v>
      </c>
      <c r="OV316" s="831">
        <f t="shared" si="540"/>
        <v>0</v>
      </c>
      <c r="OW316" s="831">
        <f t="shared" si="540"/>
        <v>0</v>
      </c>
      <c r="OX316" s="831">
        <f t="shared" si="540"/>
        <v>0</v>
      </c>
      <c r="OY316" s="831">
        <f t="shared" si="540"/>
        <v>0</v>
      </c>
      <c r="OZ316" s="831">
        <f t="shared" si="540"/>
        <v>0</v>
      </c>
      <c r="PA316" s="831">
        <f t="shared" si="540"/>
        <v>0</v>
      </c>
      <c r="PB316" s="831">
        <f t="shared" si="540"/>
        <v>0</v>
      </c>
      <c r="PC316" s="831">
        <f t="shared" si="540"/>
        <v>0</v>
      </c>
      <c r="PD316" s="831">
        <f t="shared" si="540"/>
        <v>0</v>
      </c>
      <c r="PE316" s="831">
        <f t="shared" si="540"/>
        <v>0</v>
      </c>
      <c r="PF316" s="831">
        <f t="shared" si="540"/>
        <v>0</v>
      </c>
      <c r="PG316" s="831">
        <f t="shared" si="540"/>
        <v>0</v>
      </c>
      <c r="PH316" s="831">
        <f t="shared" si="540"/>
        <v>0</v>
      </c>
      <c r="PI316" s="831">
        <f t="shared" si="540"/>
        <v>0</v>
      </c>
      <c r="PJ316" s="831">
        <f t="shared" si="540"/>
        <v>0</v>
      </c>
      <c r="PK316" s="831">
        <f t="shared" si="540"/>
        <v>0</v>
      </c>
      <c r="PL316" s="831">
        <f t="shared" si="540"/>
        <v>0</v>
      </c>
      <c r="PM316" s="831">
        <f t="shared" si="540"/>
        <v>0</v>
      </c>
      <c r="PN316" s="831">
        <f t="shared" si="540"/>
        <v>0</v>
      </c>
      <c r="PO316" s="831">
        <f t="shared" si="540"/>
        <v>0</v>
      </c>
      <c r="PP316" s="831">
        <f t="shared" si="540"/>
        <v>0</v>
      </c>
      <c r="PQ316" s="831">
        <f t="shared" si="540"/>
        <v>0</v>
      </c>
      <c r="PR316" s="831">
        <f t="shared" si="540"/>
        <v>0</v>
      </c>
      <c r="PS316" s="831">
        <f t="shared" si="540"/>
        <v>0</v>
      </c>
      <c r="PT316" s="831">
        <f t="shared" si="540"/>
        <v>0</v>
      </c>
      <c r="PU316" s="831">
        <f t="shared" si="540"/>
        <v>0</v>
      </c>
      <c r="PV316" s="831">
        <f t="shared" si="540"/>
        <v>0</v>
      </c>
      <c r="PW316" s="831">
        <f t="shared" si="540"/>
        <v>0</v>
      </c>
      <c r="PX316" s="831">
        <f t="shared" si="540"/>
        <v>0</v>
      </c>
      <c r="PY316" s="831">
        <f t="shared" si="540"/>
        <v>0</v>
      </c>
      <c r="PZ316" s="831">
        <f t="shared" si="540"/>
        <v>0</v>
      </c>
      <c r="QA316" s="831">
        <f t="shared" si="540"/>
        <v>0</v>
      </c>
      <c r="QB316" s="831">
        <f t="shared" si="540"/>
        <v>0</v>
      </c>
      <c r="QC316" s="831">
        <f t="shared" si="540"/>
        <v>0</v>
      </c>
      <c r="QD316" s="831">
        <f t="shared" si="540"/>
        <v>0</v>
      </c>
      <c r="QE316" s="831">
        <f t="shared" si="540"/>
        <v>0</v>
      </c>
      <c r="QF316" s="831">
        <f t="shared" si="540"/>
        <v>0</v>
      </c>
      <c r="QG316" s="831">
        <f t="shared" si="540"/>
        <v>0</v>
      </c>
      <c r="QH316" s="831">
        <f t="shared" si="540"/>
        <v>0</v>
      </c>
      <c r="QI316" s="831">
        <f t="shared" si="540"/>
        <v>0</v>
      </c>
      <c r="QJ316" s="831">
        <f t="shared" si="540"/>
        <v>0</v>
      </c>
      <c r="QK316" s="831">
        <f t="shared" si="540"/>
        <v>0</v>
      </c>
      <c r="QL316" s="831">
        <f t="shared" si="540"/>
        <v>0</v>
      </c>
      <c r="QM316" s="831">
        <f t="shared" si="540"/>
        <v>0</v>
      </c>
      <c r="QN316" s="831">
        <f t="shared" si="540"/>
        <v>0</v>
      </c>
      <c r="QO316" s="831">
        <f t="shared" si="540"/>
        <v>0</v>
      </c>
      <c r="QP316" s="831">
        <f t="shared" si="540"/>
        <v>0</v>
      </c>
      <c r="QQ316" s="831">
        <f t="shared" si="540"/>
        <v>0</v>
      </c>
      <c r="QR316" s="831">
        <f t="shared" si="540"/>
        <v>0</v>
      </c>
      <c r="QS316" s="831">
        <f t="shared" ref="QS316:SJ318" si="541">QS313</f>
        <v>0</v>
      </c>
      <c r="QT316" s="831">
        <f t="shared" si="541"/>
        <v>0</v>
      </c>
      <c r="QU316" s="831">
        <f t="shared" si="541"/>
        <v>0</v>
      </c>
      <c r="QV316" s="831">
        <f t="shared" si="541"/>
        <v>0</v>
      </c>
      <c r="QW316" s="831">
        <f t="shared" si="541"/>
        <v>0</v>
      </c>
      <c r="QX316" s="831">
        <f t="shared" si="541"/>
        <v>0</v>
      </c>
      <c r="QY316" s="831">
        <f t="shared" si="541"/>
        <v>0</v>
      </c>
      <c r="QZ316" s="831">
        <f t="shared" si="541"/>
        <v>0</v>
      </c>
      <c r="RA316" s="831">
        <f t="shared" si="541"/>
        <v>0</v>
      </c>
      <c r="RB316" s="831">
        <f t="shared" si="541"/>
        <v>0</v>
      </c>
      <c r="RC316" s="831">
        <f t="shared" si="541"/>
        <v>0</v>
      </c>
      <c r="RD316" s="831">
        <f t="shared" si="541"/>
        <v>0</v>
      </c>
      <c r="RE316" s="831">
        <f t="shared" si="541"/>
        <v>0</v>
      </c>
      <c r="RF316" s="831">
        <f t="shared" si="541"/>
        <v>0</v>
      </c>
      <c r="RG316" s="831">
        <f t="shared" si="541"/>
        <v>0</v>
      </c>
      <c r="RH316" s="831">
        <f t="shared" si="541"/>
        <v>0</v>
      </c>
      <c r="RI316" s="831">
        <f t="shared" si="541"/>
        <v>0</v>
      </c>
      <c r="RJ316" s="831">
        <f t="shared" si="541"/>
        <v>0</v>
      </c>
      <c r="RK316" s="831">
        <f t="shared" si="541"/>
        <v>0</v>
      </c>
      <c r="RL316" s="831">
        <f t="shared" si="541"/>
        <v>0</v>
      </c>
      <c r="RM316" s="831">
        <f t="shared" si="541"/>
        <v>0</v>
      </c>
      <c r="RN316" s="831">
        <f t="shared" si="541"/>
        <v>0</v>
      </c>
      <c r="RO316" s="831">
        <f t="shared" si="541"/>
        <v>0</v>
      </c>
      <c r="RP316" s="831">
        <f t="shared" si="541"/>
        <v>0</v>
      </c>
      <c r="RQ316" s="831">
        <f t="shared" si="541"/>
        <v>0</v>
      </c>
      <c r="RR316" s="831">
        <f t="shared" si="541"/>
        <v>0</v>
      </c>
      <c r="RS316" s="831">
        <f t="shared" si="541"/>
        <v>0</v>
      </c>
      <c r="RT316" s="831">
        <f t="shared" si="541"/>
        <v>0</v>
      </c>
      <c r="RU316" s="831">
        <f t="shared" si="541"/>
        <v>0</v>
      </c>
      <c r="RV316" s="831">
        <f t="shared" si="541"/>
        <v>0</v>
      </c>
      <c r="RW316" s="831">
        <f t="shared" si="541"/>
        <v>0</v>
      </c>
      <c r="RX316" s="831">
        <f t="shared" si="541"/>
        <v>0</v>
      </c>
      <c r="RY316" s="831">
        <f t="shared" si="541"/>
        <v>0</v>
      </c>
      <c r="RZ316" s="831">
        <f t="shared" si="541"/>
        <v>0</v>
      </c>
      <c r="SA316" s="831">
        <f t="shared" si="541"/>
        <v>0</v>
      </c>
      <c r="SB316" s="831">
        <f t="shared" si="541"/>
        <v>0</v>
      </c>
      <c r="SC316" s="831">
        <f t="shared" si="541"/>
        <v>0</v>
      </c>
      <c r="SD316" s="831">
        <f t="shared" si="541"/>
        <v>0</v>
      </c>
      <c r="SE316" s="831">
        <f t="shared" si="541"/>
        <v>0</v>
      </c>
      <c r="SF316" s="831">
        <f t="shared" si="541"/>
        <v>0</v>
      </c>
      <c r="SG316" s="831">
        <f t="shared" si="541"/>
        <v>0</v>
      </c>
      <c r="SH316" s="831">
        <f t="shared" si="541"/>
        <v>0</v>
      </c>
      <c r="SI316" s="831">
        <f t="shared" si="541"/>
        <v>0</v>
      </c>
      <c r="SJ316" s="831">
        <f t="shared" si="541"/>
        <v>0</v>
      </c>
      <c r="SK316" s="267">
        <f>SJ316</f>
        <v>0</v>
      </c>
      <c r="SL316" s="254"/>
      <c r="SM316" s="242"/>
      <c r="SN316" s="242"/>
      <c r="SO316" s="242"/>
    </row>
    <row r="317" spans="1:509" outlineLevel="3" x14ac:dyDescent="0.35">
      <c r="A317" s="242"/>
      <c r="B317" s="251"/>
      <c r="C317" s="438">
        <f t="shared" si="533"/>
        <v>4</v>
      </c>
      <c r="D317" s="267"/>
      <c r="E317" s="316">
        <f t="shared" si="505"/>
        <v>176</v>
      </c>
      <c r="F317" s="322"/>
      <c r="G317" s="322"/>
      <c r="H317" s="267"/>
      <c r="I317" s="540"/>
      <c r="J317" s="554" t="s">
        <v>857</v>
      </c>
      <c r="K317" s="541"/>
      <c r="L317" s="831">
        <f t="shared" ref="L317:AA318" si="542">L314</f>
        <v>0</v>
      </c>
      <c r="M317" s="831">
        <f t="shared" si="542"/>
        <v>0</v>
      </c>
      <c r="N317" s="831">
        <f t="shared" si="542"/>
        <v>0</v>
      </c>
      <c r="O317" s="831">
        <f t="shared" si="542"/>
        <v>0</v>
      </c>
      <c r="P317" s="831">
        <f t="shared" si="542"/>
        <v>0</v>
      </c>
      <c r="Q317" s="831">
        <f t="shared" si="542"/>
        <v>0</v>
      </c>
      <c r="R317" s="831">
        <f t="shared" si="542"/>
        <v>0</v>
      </c>
      <c r="S317" s="831">
        <f t="shared" si="542"/>
        <v>0</v>
      </c>
      <c r="T317" s="831">
        <f t="shared" si="542"/>
        <v>0</v>
      </c>
      <c r="U317" s="831">
        <f t="shared" si="542"/>
        <v>0</v>
      </c>
      <c r="V317" s="831">
        <f t="shared" si="542"/>
        <v>0</v>
      </c>
      <c r="W317" s="831">
        <f t="shared" si="542"/>
        <v>0</v>
      </c>
      <c r="X317" s="831">
        <f t="shared" si="542"/>
        <v>0</v>
      </c>
      <c r="Y317" s="831">
        <f t="shared" si="542"/>
        <v>0</v>
      </c>
      <c r="Z317" s="831">
        <f t="shared" si="542"/>
        <v>0</v>
      </c>
      <c r="AA317" s="831">
        <f t="shared" si="542"/>
        <v>0</v>
      </c>
      <c r="AB317" s="831">
        <f t="shared" si="534"/>
        <v>0</v>
      </c>
      <c r="AC317" s="831">
        <f t="shared" si="534"/>
        <v>0</v>
      </c>
      <c r="AD317" s="831">
        <f t="shared" si="534"/>
        <v>0</v>
      </c>
      <c r="AE317" s="831">
        <f t="shared" si="534"/>
        <v>0</v>
      </c>
      <c r="AF317" s="831">
        <f t="shared" si="534"/>
        <v>0</v>
      </c>
      <c r="AG317" s="831">
        <f t="shared" si="534"/>
        <v>0</v>
      </c>
      <c r="AH317" s="831">
        <f t="shared" si="534"/>
        <v>0</v>
      </c>
      <c r="AI317" s="831">
        <f t="shared" si="534"/>
        <v>0</v>
      </c>
      <c r="AJ317" s="831">
        <f t="shared" si="534"/>
        <v>0</v>
      </c>
      <c r="AK317" s="831">
        <f t="shared" si="534"/>
        <v>0</v>
      </c>
      <c r="AL317" s="831">
        <f t="shared" si="534"/>
        <v>0</v>
      </c>
      <c r="AM317" s="831">
        <f t="shared" si="534"/>
        <v>0</v>
      </c>
      <c r="AN317" s="831">
        <f t="shared" si="534"/>
        <v>0</v>
      </c>
      <c r="AO317" s="831">
        <f t="shared" si="534"/>
        <v>0</v>
      </c>
      <c r="AP317" s="831">
        <f t="shared" si="534"/>
        <v>0</v>
      </c>
      <c r="AQ317" s="831">
        <f t="shared" si="534"/>
        <v>0</v>
      </c>
      <c r="AR317" s="831">
        <f t="shared" si="534"/>
        <v>0</v>
      </c>
      <c r="AS317" s="831">
        <f t="shared" si="534"/>
        <v>0</v>
      </c>
      <c r="AT317" s="831">
        <f t="shared" si="534"/>
        <v>0</v>
      </c>
      <c r="AU317" s="831">
        <f t="shared" si="534"/>
        <v>0</v>
      </c>
      <c r="AV317" s="831">
        <f t="shared" si="534"/>
        <v>0</v>
      </c>
      <c r="AW317" s="831">
        <f t="shared" si="534"/>
        <v>0</v>
      </c>
      <c r="AX317" s="831">
        <f t="shared" si="534"/>
        <v>0</v>
      </c>
      <c r="AY317" s="831">
        <f t="shared" si="534"/>
        <v>0</v>
      </c>
      <c r="AZ317" s="831">
        <f t="shared" si="534"/>
        <v>0</v>
      </c>
      <c r="BA317" s="831">
        <f t="shared" si="534"/>
        <v>0</v>
      </c>
      <c r="BB317" s="831">
        <f t="shared" si="534"/>
        <v>0</v>
      </c>
      <c r="BC317" s="831">
        <f t="shared" si="534"/>
        <v>0</v>
      </c>
      <c r="BD317" s="831">
        <f t="shared" si="534"/>
        <v>0</v>
      </c>
      <c r="BE317" s="831">
        <f t="shared" si="534"/>
        <v>0</v>
      </c>
      <c r="BF317" s="831">
        <f t="shared" si="534"/>
        <v>0</v>
      </c>
      <c r="BG317" s="831">
        <f t="shared" si="534"/>
        <v>0</v>
      </c>
      <c r="BH317" s="831">
        <f t="shared" si="534"/>
        <v>0</v>
      </c>
      <c r="BI317" s="831">
        <f t="shared" si="534"/>
        <v>0</v>
      </c>
      <c r="BJ317" s="831">
        <f t="shared" si="534"/>
        <v>0</v>
      </c>
      <c r="BK317" s="831">
        <f t="shared" si="534"/>
        <v>0</v>
      </c>
      <c r="BL317" s="831">
        <f t="shared" si="534"/>
        <v>0</v>
      </c>
      <c r="BM317" s="831">
        <f t="shared" si="534"/>
        <v>0</v>
      </c>
      <c r="BN317" s="831">
        <f t="shared" si="534"/>
        <v>0</v>
      </c>
      <c r="BO317" s="831">
        <f t="shared" si="534"/>
        <v>0</v>
      </c>
      <c r="BP317" s="831">
        <f t="shared" si="534"/>
        <v>0</v>
      </c>
      <c r="BQ317" s="831">
        <f t="shared" si="534"/>
        <v>0</v>
      </c>
      <c r="BR317" s="831">
        <f t="shared" si="534"/>
        <v>0</v>
      </c>
      <c r="BS317" s="831">
        <f t="shared" si="534"/>
        <v>0</v>
      </c>
      <c r="BT317" s="831">
        <f t="shared" si="534"/>
        <v>0</v>
      </c>
      <c r="BU317" s="831">
        <f t="shared" si="534"/>
        <v>0</v>
      </c>
      <c r="BV317" s="831">
        <f t="shared" si="534"/>
        <v>0</v>
      </c>
      <c r="BW317" s="831">
        <f t="shared" si="534"/>
        <v>0</v>
      </c>
      <c r="BX317" s="831">
        <f t="shared" si="534"/>
        <v>0</v>
      </c>
      <c r="BY317" s="831">
        <f t="shared" si="535"/>
        <v>0</v>
      </c>
      <c r="BZ317" s="831">
        <f t="shared" si="535"/>
        <v>0</v>
      </c>
      <c r="CA317" s="831">
        <f t="shared" si="535"/>
        <v>0</v>
      </c>
      <c r="CB317" s="831">
        <f t="shared" si="535"/>
        <v>0</v>
      </c>
      <c r="CC317" s="831">
        <f t="shared" si="535"/>
        <v>0</v>
      </c>
      <c r="CD317" s="831">
        <f t="shared" si="535"/>
        <v>0</v>
      </c>
      <c r="CE317" s="831">
        <f t="shared" si="535"/>
        <v>0</v>
      </c>
      <c r="CF317" s="831">
        <f t="shared" si="535"/>
        <v>0</v>
      </c>
      <c r="CG317" s="831">
        <f t="shared" si="535"/>
        <v>0</v>
      </c>
      <c r="CH317" s="831">
        <f t="shared" si="535"/>
        <v>0</v>
      </c>
      <c r="CI317" s="831">
        <f t="shared" si="535"/>
        <v>0</v>
      </c>
      <c r="CJ317" s="831">
        <f t="shared" si="535"/>
        <v>0</v>
      </c>
      <c r="CK317" s="831">
        <f t="shared" si="535"/>
        <v>0</v>
      </c>
      <c r="CL317" s="831">
        <f t="shared" si="535"/>
        <v>0</v>
      </c>
      <c r="CM317" s="831">
        <f t="shared" si="535"/>
        <v>0</v>
      </c>
      <c r="CN317" s="831">
        <f t="shared" si="535"/>
        <v>0</v>
      </c>
      <c r="CO317" s="831">
        <f t="shared" si="535"/>
        <v>0</v>
      </c>
      <c r="CP317" s="831">
        <f t="shared" si="535"/>
        <v>0</v>
      </c>
      <c r="CQ317" s="831">
        <f t="shared" si="535"/>
        <v>0</v>
      </c>
      <c r="CR317" s="831">
        <f t="shared" si="535"/>
        <v>0</v>
      </c>
      <c r="CS317" s="831">
        <f t="shared" si="535"/>
        <v>0</v>
      </c>
      <c r="CT317" s="831">
        <f t="shared" si="535"/>
        <v>0</v>
      </c>
      <c r="CU317" s="831">
        <f t="shared" si="535"/>
        <v>0</v>
      </c>
      <c r="CV317" s="831">
        <f t="shared" si="535"/>
        <v>0</v>
      </c>
      <c r="CW317" s="831">
        <f t="shared" si="535"/>
        <v>0</v>
      </c>
      <c r="CX317" s="831">
        <f t="shared" si="535"/>
        <v>0</v>
      </c>
      <c r="CY317" s="831">
        <f t="shared" si="535"/>
        <v>0</v>
      </c>
      <c r="CZ317" s="831">
        <f t="shared" si="535"/>
        <v>0</v>
      </c>
      <c r="DA317" s="831">
        <f t="shared" si="535"/>
        <v>0</v>
      </c>
      <c r="DB317" s="831">
        <f t="shared" si="535"/>
        <v>0</v>
      </c>
      <c r="DC317" s="831">
        <f t="shared" si="535"/>
        <v>0</v>
      </c>
      <c r="DD317" s="831">
        <f t="shared" si="535"/>
        <v>0</v>
      </c>
      <c r="DE317" s="831">
        <f t="shared" si="535"/>
        <v>0</v>
      </c>
      <c r="DF317" s="831">
        <f t="shared" si="535"/>
        <v>0</v>
      </c>
      <c r="DG317" s="831">
        <f t="shared" si="535"/>
        <v>0</v>
      </c>
      <c r="DH317" s="831">
        <f t="shared" si="535"/>
        <v>0</v>
      </c>
      <c r="DI317" s="831">
        <f t="shared" si="535"/>
        <v>0</v>
      </c>
      <c r="DJ317" s="831">
        <f t="shared" si="535"/>
        <v>0</v>
      </c>
      <c r="DK317" s="831">
        <f t="shared" si="535"/>
        <v>0</v>
      </c>
      <c r="DL317" s="831">
        <f t="shared" si="535"/>
        <v>0</v>
      </c>
      <c r="DM317" s="831">
        <f t="shared" si="535"/>
        <v>0</v>
      </c>
      <c r="DN317" s="831">
        <f t="shared" si="535"/>
        <v>0</v>
      </c>
      <c r="DO317" s="831">
        <f t="shared" si="535"/>
        <v>0</v>
      </c>
      <c r="DP317" s="831">
        <f t="shared" si="535"/>
        <v>0</v>
      </c>
      <c r="DQ317" s="831">
        <f t="shared" si="535"/>
        <v>0</v>
      </c>
      <c r="DR317" s="831">
        <f t="shared" si="535"/>
        <v>0</v>
      </c>
      <c r="DS317" s="831">
        <f t="shared" si="535"/>
        <v>0</v>
      </c>
      <c r="DT317" s="831">
        <f t="shared" si="535"/>
        <v>0</v>
      </c>
      <c r="DU317" s="831">
        <f t="shared" si="535"/>
        <v>0</v>
      </c>
      <c r="DV317" s="831">
        <f t="shared" si="535"/>
        <v>0</v>
      </c>
      <c r="DW317" s="831">
        <f t="shared" si="535"/>
        <v>0</v>
      </c>
      <c r="DX317" s="831">
        <f t="shared" si="535"/>
        <v>0</v>
      </c>
      <c r="DY317" s="831">
        <f t="shared" si="535"/>
        <v>0</v>
      </c>
      <c r="DZ317" s="831">
        <f t="shared" si="535"/>
        <v>0</v>
      </c>
      <c r="EA317" s="831">
        <f t="shared" si="535"/>
        <v>0</v>
      </c>
      <c r="EB317" s="831">
        <f t="shared" si="535"/>
        <v>0</v>
      </c>
      <c r="EC317" s="831">
        <f t="shared" si="535"/>
        <v>0</v>
      </c>
      <c r="ED317" s="831">
        <f t="shared" si="535"/>
        <v>0</v>
      </c>
      <c r="EE317" s="831">
        <f t="shared" si="535"/>
        <v>0</v>
      </c>
      <c r="EF317" s="831">
        <f t="shared" si="535"/>
        <v>0</v>
      </c>
      <c r="EG317" s="831">
        <f t="shared" si="535"/>
        <v>0</v>
      </c>
      <c r="EH317" s="831">
        <f t="shared" si="535"/>
        <v>0</v>
      </c>
      <c r="EI317" s="831">
        <f t="shared" si="535"/>
        <v>0</v>
      </c>
      <c r="EJ317" s="831">
        <f t="shared" si="535"/>
        <v>0</v>
      </c>
      <c r="EK317" s="831">
        <f t="shared" si="536"/>
        <v>0</v>
      </c>
      <c r="EL317" s="831">
        <f t="shared" si="536"/>
        <v>0</v>
      </c>
      <c r="EM317" s="831">
        <f t="shared" si="536"/>
        <v>0</v>
      </c>
      <c r="EN317" s="831">
        <f t="shared" si="536"/>
        <v>0</v>
      </c>
      <c r="EO317" s="831">
        <f t="shared" si="536"/>
        <v>0</v>
      </c>
      <c r="EP317" s="831">
        <f t="shared" si="536"/>
        <v>0</v>
      </c>
      <c r="EQ317" s="831">
        <f t="shared" si="536"/>
        <v>0</v>
      </c>
      <c r="ER317" s="831">
        <f t="shared" si="536"/>
        <v>0</v>
      </c>
      <c r="ES317" s="831">
        <f t="shared" si="536"/>
        <v>0</v>
      </c>
      <c r="ET317" s="831">
        <f t="shared" si="536"/>
        <v>0</v>
      </c>
      <c r="EU317" s="831">
        <f t="shared" si="536"/>
        <v>0</v>
      </c>
      <c r="EV317" s="831">
        <f t="shared" si="536"/>
        <v>0</v>
      </c>
      <c r="EW317" s="831">
        <f t="shared" si="536"/>
        <v>0</v>
      </c>
      <c r="EX317" s="831">
        <f t="shared" si="536"/>
        <v>0</v>
      </c>
      <c r="EY317" s="831">
        <f t="shared" si="536"/>
        <v>0</v>
      </c>
      <c r="EZ317" s="831">
        <f t="shared" si="536"/>
        <v>0</v>
      </c>
      <c r="FA317" s="831">
        <f t="shared" si="536"/>
        <v>0</v>
      </c>
      <c r="FB317" s="831">
        <f t="shared" si="536"/>
        <v>0</v>
      </c>
      <c r="FC317" s="831">
        <f t="shared" si="536"/>
        <v>0</v>
      </c>
      <c r="FD317" s="831">
        <f t="shared" si="536"/>
        <v>0</v>
      </c>
      <c r="FE317" s="831">
        <f t="shared" si="536"/>
        <v>0</v>
      </c>
      <c r="FF317" s="831">
        <f t="shared" si="536"/>
        <v>0</v>
      </c>
      <c r="FG317" s="831">
        <f t="shared" si="536"/>
        <v>0</v>
      </c>
      <c r="FH317" s="831">
        <f t="shared" si="536"/>
        <v>0</v>
      </c>
      <c r="FI317" s="831">
        <f t="shared" si="536"/>
        <v>0</v>
      </c>
      <c r="FJ317" s="831">
        <f t="shared" si="536"/>
        <v>0</v>
      </c>
      <c r="FK317" s="831">
        <f t="shared" si="536"/>
        <v>0</v>
      </c>
      <c r="FL317" s="831">
        <f t="shared" si="536"/>
        <v>0</v>
      </c>
      <c r="FM317" s="831">
        <f t="shared" si="536"/>
        <v>0</v>
      </c>
      <c r="FN317" s="831">
        <f t="shared" si="536"/>
        <v>0</v>
      </c>
      <c r="FO317" s="831">
        <f t="shared" si="536"/>
        <v>0</v>
      </c>
      <c r="FP317" s="831">
        <f t="shared" si="536"/>
        <v>0</v>
      </c>
      <c r="FQ317" s="831">
        <f t="shared" si="536"/>
        <v>0</v>
      </c>
      <c r="FR317" s="831">
        <f t="shared" si="536"/>
        <v>0</v>
      </c>
      <c r="FS317" s="831">
        <f t="shared" si="536"/>
        <v>0</v>
      </c>
      <c r="FT317" s="831">
        <f t="shared" si="536"/>
        <v>0</v>
      </c>
      <c r="FU317" s="831">
        <f t="shared" si="536"/>
        <v>0</v>
      </c>
      <c r="FV317" s="831">
        <f t="shared" si="536"/>
        <v>0</v>
      </c>
      <c r="FW317" s="831">
        <f t="shared" si="536"/>
        <v>0</v>
      </c>
      <c r="FX317" s="831">
        <f t="shared" si="536"/>
        <v>0</v>
      </c>
      <c r="FY317" s="831">
        <f t="shared" si="536"/>
        <v>0</v>
      </c>
      <c r="FZ317" s="831">
        <f t="shared" si="536"/>
        <v>0</v>
      </c>
      <c r="GA317" s="831">
        <f t="shared" si="536"/>
        <v>0</v>
      </c>
      <c r="GB317" s="831">
        <f t="shared" si="536"/>
        <v>0</v>
      </c>
      <c r="GC317" s="831">
        <f t="shared" si="536"/>
        <v>0</v>
      </c>
      <c r="GD317" s="831">
        <f t="shared" si="536"/>
        <v>0</v>
      </c>
      <c r="GE317" s="831">
        <f t="shared" si="536"/>
        <v>0</v>
      </c>
      <c r="GF317" s="831">
        <f t="shared" si="536"/>
        <v>0</v>
      </c>
      <c r="GG317" s="831">
        <f t="shared" si="536"/>
        <v>0</v>
      </c>
      <c r="GH317" s="831">
        <f t="shared" si="536"/>
        <v>0</v>
      </c>
      <c r="GI317" s="831">
        <f t="shared" si="536"/>
        <v>0</v>
      </c>
      <c r="GJ317" s="831">
        <f t="shared" si="536"/>
        <v>0</v>
      </c>
      <c r="GK317" s="831">
        <f t="shared" si="536"/>
        <v>0</v>
      </c>
      <c r="GL317" s="831">
        <f t="shared" si="536"/>
        <v>0</v>
      </c>
      <c r="GM317" s="831">
        <f t="shared" si="536"/>
        <v>0</v>
      </c>
      <c r="GN317" s="831">
        <f t="shared" si="536"/>
        <v>0</v>
      </c>
      <c r="GO317" s="831">
        <f t="shared" si="536"/>
        <v>0</v>
      </c>
      <c r="GP317" s="831">
        <f t="shared" si="536"/>
        <v>0</v>
      </c>
      <c r="GQ317" s="831">
        <f t="shared" si="536"/>
        <v>0</v>
      </c>
      <c r="GR317" s="831">
        <f t="shared" si="536"/>
        <v>0</v>
      </c>
      <c r="GS317" s="831">
        <f t="shared" si="536"/>
        <v>0</v>
      </c>
      <c r="GT317" s="831">
        <f t="shared" si="536"/>
        <v>0</v>
      </c>
      <c r="GU317" s="831">
        <f t="shared" si="536"/>
        <v>0</v>
      </c>
      <c r="GV317" s="831">
        <f t="shared" si="536"/>
        <v>0</v>
      </c>
      <c r="GW317" s="831">
        <f t="shared" si="537"/>
        <v>0</v>
      </c>
      <c r="GX317" s="831">
        <f t="shared" si="537"/>
        <v>0</v>
      </c>
      <c r="GY317" s="831">
        <f t="shared" si="537"/>
        <v>0</v>
      </c>
      <c r="GZ317" s="831">
        <f t="shared" si="537"/>
        <v>0</v>
      </c>
      <c r="HA317" s="831">
        <f t="shared" si="537"/>
        <v>0</v>
      </c>
      <c r="HB317" s="831">
        <f t="shared" si="537"/>
        <v>0</v>
      </c>
      <c r="HC317" s="831">
        <f t="shared" si="537"/>
        <v>0</v>
      </c>
      <c r="HD317" s="831">
        <f t="shared" si="537"/>
        <v>0</v>
      </c>
      <c r="HE317" s="831">
        <f t="shared" si="537"/>
        <v>0</v>
      </c>
      <c r="HF317" s="831">
        <f t="shared" si="537"/>
        <v>0</v>
      </c>
      <c r="HG317" s="831">
        <f t="shared" si="537"/>
        <v>0</v>
      </c>
      <c r="HH317" s="831">
        <f t="shared" si="537"/>
        <v>0</v>
      </c>
      <c r="HI317" s="831">
        <f t="shared" si="537"/>
        <v>0</v>
      </c>
      <c r="HJ317" s="831">
        <f t="shared" si="537"/>
        <v>0</v>
      </c>
      <c r="HK317" s="831">
        <f t="shared" si="537"/>
        <v>0</v>
      </c>
      <c r="HL317" s="831">
        <f t="shared" si="537"/>
        <v>0</v>
      </c>
      <c r="HM317" s="831">
        <f t="shared" si="537"/>
        <v>0</v>
      </c>
      <c r="HN317" s="831">
        <f t="shared" si="537"/>
        <v>0</v>
      </c>
      <c r="HO317" s="831">
        <f t="shared" si="537"/>
        <v>0</v>
      </c>
      <c r="HP317" s="831">
        <f t="shared" si="537"/>
        <v>0</v>
      </c>
      <c r="HQ317" s="831">
        <f t="shared" si="537"/>
        <v>0</v>
      </c>
      <c r="HR317" s="831">
        <f t="shared" si="537"/>
        <v>0</v>
      </c>
      <c r="HS317" s="831">
        <f t="shared" si="537"/>
        <v>0</v>
      </c>
      <c r="HT317" s="831">
        <f t="shared" si="537"/>
        <v>0</v>
      </c>
      <c r="HU317" s="831">
        <f t="shared" si="537"/>
        <v>0</v>
      </c>
      <c r="HV317" s="831">
        <f t="shared" si="537"/>
        <v>0</v>
      </c>
      <c r="HW317" s="831">
        <f t="shared" si="537"/>
        <v>0</v>
      </c>
      <c r="HX317" s="831">
        <f t="shared" si="537"/>
        <v>0</v>
      </c>
      <c r="HY317" s="831">
        <f t="shared" si="537"/>
        <v>0</v>
      </c>
      <c r="HZ317" s="831">
        <f t="shared" si="537"/>
        <v>0</v>
      </c>
      <c r="IA317" s="831">
        <f t="shared" si="537"/>
        <v>0</v>
      </c>
      <c r="IB317" s="831">
        <f t="shared" si="537"/>
        <v>0</v>
      </c>
      <c r="IC317" s="831">
        <f t="shared" si="537"/>
        <v>0</v>
      </c>
      <c r="ID317" s="831">
        <f t="shared" si="537"/>
        <v>0</v>
      </c>
      <c r="IE317" s="831">
        <f t="shared" si="537"/>
        <v>0</v>
      </c>
      <c r="IF317" s="831">
        <f t="shared" si="537"/>
        <v>0</v>
      </c>
      <c r="IG317" s="831">
        <f t="shared" si="537"/>
        <v>0</v>
      </c>
      <c r="IH317" s="831">
        <f t="shared" si="537"/>
        <v>0</v>
      </c>
      <c r="II317" s="831">
        <f t="shared" si="537"/>
        <v>0</v>
      </c>
      <c r="IJ317" s="831">
        <f t="shared" si="537"/>
        <v>0</v>
      </c>
      <c r="IK317" s="831">
        <f t="shared" si="537"/>
        <v>0</v>
      </c>
      <c r="IL317" s="831">
        <f t="shared" si="537"/>
        <v>0</v>
      </c>
      <c r="IM317" s="831">
        <f t="shared" si="537"/>
        <v>0</v>
      </c>
      <c r="IN317" s="831">
        <f t="shared" si="537"/>
        <v>0</v>
      </c>
      <c r="IO317" s="831">
        <f t="shared" si="537"/>
        <v>0</v>
      </c>
      <c r="IP317" s="831">
        <f t="shared" si="537"/>
        <v>0</v>
      </c>
      <c r="IQ317" s="831">
        <f t="shared" si="537"/>
        <v>0</v>
      </c>
      <c r="IR317" s="831">
        <f t="shared" si="537"/>
        <v>0</v>
      </c>
      <c r="IS317" s="831">
        <f t="shared" si="537"/>
        <v>0</v>
      </c>
      <c r="IT317" s="831">
        <f t="shared" si="537"/>
        <v>0</v>
      </c>
      <c r="IU317" s="831">
        <f t="shared" si="537"/>
        <v>0</v>
      </c>
      <c r="IV317" s="831">
        <f t="shared" si="537"/>
        <v>0</v>
      </c>
      <c r="IW317" s="831">
        <f t="shared" si="537"/>
        <v>0</v>
      </c>
      <c r="IX317" s="831">
        <f t="shared" si="537"/>
        <v>0</v>
      </c>
      <c r="IY317" s="831">
        <f t="shared" si="537"/>
        <v>0</v>
      </c>
      <c r="IZ317" s="831">
        <f t="shared" si="537"/>
        <v>0</v>
      </c>
      <c r="JA317" s="831">
        <f t="shared" si="537"/>
        <v>0</v>
      </c>
      <c r="JB317" s="831">
        <f t="shared" si="537"/>
        <v>0</v>
      </c>
      <c r="JC317" s="831">
        <f t="shared" si="537"/>
        <v>0</v>
      </c>
      <c r="JD317" s="831">
        <f t="shared" si="537"/>
        <v>0</v>
      </c>
      <c r="JE317" s="831">
        <f t="shared" si="537"/>
        <v>0</v>
      </c>
      <c r="JF317" s="831">
        <f t="shared" si="537"/>
        <v>0</v>
      </c>
      <c r="JG317" s="831">
        <f t="shared" si="537"/>
        <v>0</v>
      </c>
      <c r="JH317" s="831">
        <f t="shared" si="537"/>
        <v>0</v>
      </c>
      <c r="JI317" s="831">
        <f t="shared" si="538"/>
        <v>0</v>
      </c>
      <c r="JJ317" s="831">
        <f t="shared" si="538"/>
        <v>0</v>
      </c>
      <c r="JK317" s="831">
        <f t="shared" si="538"/>
        <v>0</v>
      </c>
      <c r="JL317" s="831">
        <f t="shared" si="538"/>
        <v>0</v>
      </c>
      <c r="JM317" s="831">
        <f t="shared" si="538"/>
        <v>0</v>
      </c>
      <c r="JN317" s="831">
        <f t="shared" si="538"/>
        <v>0</v>
      </c>
      <c r="JO317" s="831">
        <f t="shared" si="538"/>
        <v>0</v>
      </c>
      <c r="JP317" s="831">
        <f t="shared" si="538"/>
        <v>0</v>
      </c>
      <c r="JQ317" s="831">
        <f t="shared" si="538"/>
        <v>0</v>
      </c>
      <c r="JR317" s="831">
        <f t="shared" si="538"/>
        <v>0</v>
      </c>
      <c r="JS317" s="831">
        <f t="shared" si="538"/>
        <v>0</v>
      </c>
      <c r="JT317" s="831">
        <f t="shared" si="538"/>
        <v>0</v>
      </c>
      <c r="JU317" s="831">
        <f t="shared" si="538"/>
        <v>0</v>
      </c>
      <c r="JV317" s="831">
        <f t="shared" si="538"/>
        <v>0</v>
      </c>
      <c r="JW317" s="831">
        <f t="shared" si="538"/>
        <v>0</v>
      </c>
      <c r="JX317" s="831">
        <f t="shared" si="538"/>
        <v>0</v>
      </c>
      <c r="JY317" s="831">
        <f t="shared" si="538"/>
        <v>0</v>
      </c>
      <c r="JZ317" s="831">
        <f t="shared" si="538"/>
        <v>0</v>
      </c>
      <c r="KA317" s="831">
        <f t="shared" si="538"/>
        <v>0</v>
      </c>
      <c r="KB317" s="831">
        <f t="shared" si="538"/>
        <v>0</v>
      </c>
      <c r="KC317" s="831">
        <f t="shared" si="538"/>
        <v>0</v>
      </c>
      <c r="KD317" s="831">
        <f t="shared" si="538"/>
        <v>0</v>
      </c>
      <c r="KE317" s="831">
        <f t="shared" si="538"/>
        <v>0</v>
      </c>
      <c r="KF317" s="831">
        <f t="shared" si="538"/>
        <v>0</v>
      </c>
      <c r="KG317" s="831">
        <f t="shared" si="538"/>
        <v>0</v>
      </c>
      <c r="KH317" s="831">
        <f t="shared" si="538"/>
        <v>0</v>
      </c>
      <c r="KI317" s="831">
        <f t="shared" si="538"/>
        <v>0</v>
      </c>
      <c r="KJ317" s="831">
        <f t="shared" si="538"/>
        <v>0</v>
      </c>
      <c r="KK317" s="831">
        <f t="shared" si="538"/>
        <v>0</v>
      </c>
      <c r="KL317" s="831">
        <f t="shared" si="538"/>
        <v>0</v>
      </c>
      <c r="KM317" s="831">
        <f t="shared" si="538"/>
        <v>0</v>
      </c>
      <c r="KN317" s="831">
        <f t="shared" si="538"/>
        <v>0</v>
      </c>
      <c r="KO317" s="831">
        <f t="shared" si="538"/>
        <v>0</v>
      </c>
      <c r="KP317" s="831">
        <f t="shared" si="538"/>
        <v>0</v>
      </c>
      <c r="KQ317" s="831">
        <f t="shared" si="538"/>
        <v>0</v>
      </c>
      <c r="KR317" s="831">
        <f t="shared" si="538"/>
        <v>0</v>
      </c>
      <c r="KS317" s="831">
        <f t="shared" si="538"/>
        <v>0</v>
      </c>
      <c r="KT317" s="831">
        <f t="shared" si="538"/>
        <v>0</v>
      </c>
      <c r="KU317" s="831">
        <f t="shared" si="538"/>
        <v>0</v>
      </c>
      <c r="KV317" s="831">
        <f t="shared" si="538"/>
        <v>0</v>
      </c>
      <c r="KW317" s="831">
        <f t="shared" si="538"/>
        <v>0</v>
      </c>
      <c r="KX317" s="831">
        <f t="shared" si="538"/>
        <v>0</v>
      </c>
      <c r="KY317" s="831">
        <f t="shared" si="538"/>
        <v>0</v>
      </c>
      <c r="KZ317" s="831">
        <f t="shared" si="538"/>
        <v>0</v>
      </c>
      <c r="LA317" s="831">
        <f t="shared" si="538"/>
        <v>0</v>
      </c>
      <c r="LB317" s="831">
        <f t="shared" si="538"/>
        <v>0</v>
      </c>
      <c r="LC317" s="831">
        <f t="shared" si="538"/>
        <v>0</v>
      </c>
      <c r="LD317" s="831">
        <f t="shared" si="538"/>
        <v>0</v>
      </c>
      <c r="LE317" s="831">
        <f t="shared" si="538"/>
        <v>0</v>
      </c>
      <c r="LF317" s="831">
        <f t="shared" si="538"/>
        <v>0</v>
      </c>
      <c r="LG317" s="831">
        <f t="shared" si="538"/>
        <v>0</v>
      </c>
      <c r="LH317" s="831">
        <f t="shared" si="538"/>
        <v>0</v>
      </c>
      <c r="LI317" s="831">
        <f t="shared" si="538"/>
        <v>0</v>
      </c>
      <c r="LJ317" s="831">
        <f t="shared" si="538"/>
        <v>0</v>
      </c>
      <c r="LK317" s="831">
        <f t="shared" si="538"/>
        <v>0</v>
      </c>
      <c r="LL317" s="831">
        <f t="shared" si="538"/>
        <v>0</v>
      </c>
      <c r="LM317" s="831">
        <f t="shared" si="538"/>
        <v>0</v>
      </c>
      <c r="LN317" s="831">
        <f t="shared" si="538"/>
        <v>0</v>
      </c>
      <c r="LO317" s="831">
        <f t="shared" si="538"/>
        <v>0</v>
      </c>
      <c r="LP317" s="831">
        <f t="shared" si="538"/>
        <v>0</v>
      </c>
      <c r="LQ317" s="831">
        <f t="shared" si="538"/>
        <v>0</v>
      </c>
      <c r="LR317" s="831">
        <f t="shared" si="538"/>
        <v>0</v>
      </c>
      <c r="LS317" s="831">
        <f t="shared" si="538"/>
        <v>0</v>
      </c>
      <c r="LT317" s="831">
        <f t="shared" si="538"/>
        <v>0</v>
      </c>
      <c r="LU317" s="831">
        <f t="shared" si="539"/>
        <v>0</v>
      </c>
      <c r="LV317" s="831">
        <f t="shared" si="539"/>
        <v>0</v>
      </c>
      <c r="LW317" s="831">
        <f t="shared" si="539"/>
        <v>0</v>
      </c>
      <c r="LX317" s="831">
        <f t="shared" si="539"/>
        <v>0</v>
      </c>
      <c r="LY317" s="831">
        <f t="shared" si="539"/>
        <v>0</v>
      </c>
      <c r="LZ317" s="831">
        <f t="shared" si="539"/>
        <v>0</v>
      </c>
      <c r="MA317" s="831">
        <f t="shared" si="539"/>
        <v>0</v>
      </c>
      <c r="MB317" s="831">
        <f t="shared" si="539"/>
        <v>0</v>
      </c>
      <c r="MC317" s="831">
        <f t="shared" si="539"/>
        <v>0</v>
      </c>
      <c r="MD317" s="831">
        <f t="shared" si="539"/>
        <v>0</v>
      </c>
      <c r="ME317" s="831">
        <f t="shared" si="539"/>
        <v>0</v>
      </c>
      <c r="MF317" s="831">
        <f t="shared" si="539"/>
        <v>0</v>
      </c>
      <c r="MG317" s="831">
        <f t="shared" si="539"/>
        <v>0</v>
      </c>
      <c r="MH317" s="831">
        <f t="shared" si="539"/>
        <v>0</v>
      </c>
      <c r="MI317" s="831">
        <f t="shared" si="539"/>
        <v>0</v>
      </c>
      <c r="MJ317" s="831">
        <f t="shared" si="539"/>
        <v>0</v>
      </c>
      <c r="MK317" s="831">
        <f t="shared" si="539"/>
        <v>0</v>
      </c>
      <c r="ML317" s="831">
        <f t="shared" si="539"/>
        <v>0</v>
      </c>
      <c r="MM317" s="831">
        <f t="shared" si="539"/>
        <v>0</v>
      </c>
      <c r="MN317" s="831">
        <f t="shared" si="539"/>
        <v>0</v>
      </c>
      <c r="MO317" s="831">
        <f t="shared" si="539"/>
        <v>0</v>
      </c>
      <c r="MP317" s="831">
        <f t="shared" si="539"/>
        <v>0</v>
      </c>
      <c r="MQ317" s="831">
        <f t="shared" si="539"/>
        <v>0</v>
      </c>
      <c r="MR317" s="831">
        <f t="shared" si="539"/>
        <v>0</v>
      </c>
      <c r="MS317" s="831">
        <f t="shared" si="539"/>
        <v>0</v>
      </c>
      <c r="MT317" s="831">
        <f t="shared" si="539"/>
        <v>0</v>
      </c>
      <c r="MU317" s="831">
        <f t="shared" si="539"/>
        <v>0</v>
      </c>
      <c r="MV317" s="831">
        <f t="shared" si="539"/>
        <v>0</v>
      </c>
      <c r="MW317" s="831">
        <f t="shared" si="539"/>
        <v>0</v>
      </c>
      <c r="MX317" s="831">
        <f t="shared" si="539"/>
        <v>0</v>
      </c>
      <c r="MY317" s="831">
        <f t="shared" si="539"/>
        <v>0</v>
      </c>
      <c r="MZ317" s="831">
        <f t="shared" si="539"/>
        <v>0</v>
      </c>
      <c r="NA317" s="831">
        <f t="shared" si="539"/>
        <v>0</v>
      </c>
      <c r="NB317" s="831">
        <f t="shared" si="539"/>
        <v>0</v>
      </c>
      <c r="NC317" s="831">
        <f t="shared" si="539"/>
        <v>0</v>
      </c>
      <c r="ND317" s="831">
        <f t="shared" si="539"/>
        <v>0</v>
      </c>
      <c r="NE317" s="831">
        <f t="shared" si="539"/>
        <v>0</v>
      </c>
      <c r="NF317" s="831">
        <f t="shared" si="539"/>
        <v>0</v>
      </c>
      <c r="NG317" s="831">
        <f t="shared" si="539"/>
        <v>0</v>
      </c>
      <c r="NH317" s="831">
        <f t="shared" si="539"/>
        <v>0</v>
      </c>
      <c r="NI317" s="831">
        <f t="shared" si="539"/>
        <v>0</v>
      </c>
      <c r="NJ317" s="831">
        <f t="shared" si="539"/>
        <v>0</v>
      </c>
      <c r="NK317" s="831">
        <f t="shared" si="539"/>
        <v>0</v>
      </c>
      <c r="NL317" s="831">
        <f t="shared" si="539"/>
        <v>0</v>
      </c>
      <c r="NM317" s="831">
        <f t="shared" si="539"/>
        <v>0</v>
      </c>
      <c r="NN317" s="831">
        <f t="shared" si="539"/>
        <v>0</v>
      </c>
      <c r="NO317" s="831">
        <f t="shared" si="539"/>
        <v>0</v>
      </c>
      <c r="NP317" s="831">
        <f t="shared" si="539"/>
        <v>0</v>
      </c>
      <c r="NQ317" s="831">
        <f t="shared" si="539"/>
        <v>0</v>
      </c>
      <c r="NR317" s="831">
        <f t="shared" si="539"/>
        <v>0</v>
      </c>
      <c r="NS317" s="831">
        <f t="shared" si="539"/>
        <v>0</v>
      </c>
      <c r="NT317" s="831">
        <f t="shared" si="539"/>
        <v>0</v>
      </c>
      <c r="NU317" s="831">
        <f t="shared" si="539"/>
        <v>0</v>
      </c>
      <c r="NV317" s="831">
        <f t="shared" si="539"/>
        <v>0</v>
      </c>
      <c r="NW317" s="831">
        <f t="shared" si="539"/>
        <v>0</v>
      </c>
      <c r="NX317" s="831">
        <f t="shared" si="539"/>
        <v>0</v>
      </c>
      <c r="NY317" s="831">
        <f t="shared" si="539"/>
        <v>0</v>
      </c>
      <c r="NZ317" s="831">
        <f t="shared" si="539"/>
        <v>0</v>
      </c>
      <c r="OA317" s="831">
        <f t="shared" si="539"/>
        <v>0</v>
      </c>
      <c r="OB317" s="831">
        <f t="shared" si="539"/>
        <v>0</v>
      </c>
      <c r="OC317" s="831">
        <f t="shared" si="539"/>
        <v>0</v>
      </c>
      <c r="OD317" s="831">
        <f t="shared" si="539"/>
        <v>0</v>
      </c>
      <c r="OE317" s="831">
        <f t="shared" si="539"/>
        <v>0</v>
      </c>
      <c r="OF317" s="831">
        <f t="shared" si="539"/>
        <v>0</v>
      </c>
      <c r="OG317" s="831">
        <f t="shared" si="540"/>
        <v>0</v>
      </c>
      <c r="OH317" s="831">
        <f t="shared" si="540"/>
        <v>0</v>
      </c>
      <c r="OI317" s="831">
        <f t="shared" si="540"/>
        <v>0</v>
      </c>
      <c r="OJ317" s="831">
        <f t="shared" si="540"/>
        <v>0</v>
      </c>
      <c r="OK317" s="831">
        <f t="shared" si="540"/>
        <v>0</v>
      </c>
      <c r="OL317" s="831">
        <f t="shared" si="540"/>
        <v>0</v>
      </c>
      <c r="OM317" s="831">
        <f t="shared" si="540"/>
        <v>0</v>
      </c>
      <c r="ON317" s="831">
        <f t="shared" si="540"/>
        <v>0</v>
      </c>
      <c r="OO317" s="831">
        <f t="shared" si="540"/>
        <v>0</v>
      </c>
      <c r="OP317" s="831">
        <f t="shared" si="540"/>
        <v>0</v>
      </c>
      <c r="OQ317" s="831">
        <f t="shared" si="540"/>
        <v>0</v>
      </c>
      <c r="OR317" s="831">
        <f t="shared" si="540"/>
        <v>0</v>
      </c>
      <c r="OS317" s="831">
        <f t="shared" si="540"/>
        <v>0</v>
      </c>
      <c r="OT317" s="831">
        <f t="shared" si="540"/>
        <v>0</v>
      </c>
      <c r="OU317" s="831">
        <f t="shared" si="540"/>
        <v>0</v>
      </c>
      <c r="OV317" s="831">
        <f t="shared" si="540"/>
        <v>0</v>
      </c>
      <c r="OW317" s="831">
        <f t="shared" si="540"/>
        <v>0</v>
      </c>
      <c r="OX317" s="831">
        <f t="shared" si="540"/>
        <v>0</v>
      </c>
      <c r="OY317" s="831">
        <f t="shared" si="540"/>
        <v>0</v>
      </c>
      <c r="OZ317" s="831">
        <f t="shared" si="540"/>
        <v>0</v>
      </c>
      <c r="PA317" s="831">
        <f t="shared" si="540"/>
        <v>0</v>
      </c>
      <c r="PB317" s="831">
        <f t="shared" si="540"/>
        <v>0</v>
      </c>
      <c r="PC317" s="831">
        <f t="shared" si="540"/>
        <v>0</v>
      </c>
      <c r="PD317" s="831">
        <f t="shared" si="540"/>
        <v>0</v>
      </c>
      <c r="PE317" s="831">
        <f t="shared" si="540"/>
        <v>0</v>
      </c>
      <c r="PF317" s="831">
        <f t="shared" si="540"/>
        <v>0</v>
      </c>
      <c r="PG317" s="831">
        <f t="shared" si="540"/>
        <v>0</v>
      </c>
      <c r="PH317" s="831">
        <f t="shared" si="540"/>
        <v>0</v>
      </c>
      <c r="PI317" s="831">
        <f t="shared" si="540"/>
        <v>0</v>
      </c>
      <c r="PJ317" s="831">
        <f t="shared" si="540"/>
        <v>0</v>
      </c>
      <c r="PK317" s="831">
        <f t="shared" si="540"/>
        <v>0</v>
      </c>
      <c r="PL317" s="831">
        <f t="shared" si="540"/>
        <v>0</v>
      </c>
      <c r="PM317" s="831">
        <f t="shared" si="540"/>
        <v>0</v>
      </c>
      <c r="PN317" s="831">
        <f t="shared" si="540"/>
        <v>0</v>
      </c>
      <c r="PO317" s="831">
        <f t="shared" si="540"/>
        <v>0</v>
      </c>
      <c r="PP317" s="831">
        <f t="shared" si="540"/>
        <v>0</v>
      </c>
      <c r="PQ317" s="831">
        <f t="shared" si="540"/>
        <v>0</v>
      </c>
      <c r="PR317" s="831">
        <f t="shared" si="540"/>
        <v>0</v>
      </c>
      <c r="PS317" s="831">
        <f t="shared" si="540"/>
        <v>0</v>
      </c>
      <c r="PT317" s="831">
        <f t="shared" si="540"/>
        <v>0</v>
      </c>
      <c r="PU317" s="831">
        <f t="shared" si="540"/>
        <v>0</v>
      </c>
      <c r="PV317" s="831">
        <f t="shared" si="540"/>
        <v>0</v>
      </c>
      <c r="PW317" s="831">
        <f t="shared" si="540"/>
        <v>0</v>
      </c>
      <c r="PX317" s="831">
        <f t="shared" si="540"/>
        <v>0</v>
      </c>
      <c r="PY317" s="831">
        <f t="shared" si="540"/>
        <v>0</v>
      </c>
      <c r="PZ317" s="831">
        <f t="shared" si="540"/>
        <v>0</v>
      </c>
      <c r="QA317" s="831">
        <f t="shared" si="540"/>
        <v>0</v>
      </c>
      <c r="QB317" s="831">
        <f t="shared" si="540"/>
        <v>0</v>
      </c>
      <c r="QC317" s="831">
        <f t="shared" si="540"/>
        <v>0</v>
      </c>
      <c r="QD317" s="831">
        <f t="shared" si="540"/>
        <v>0</v>
      </c>
      <c r="QE317" s="831">
        <f t="shared" si="540"/>
        <v>0</v>
      </c>
      <c r="QF317" s="831">
        <f t="shared" si="540"/>
        <v>0</v>
      </c>
      <c r="QG317" s="831">
        <f t="shared" si="540"/>
        <v>0</v>
      </c>
      <c r="QH317" s="831">
        <f t="shared" si="540"/>
        <v>0</v>
      </c>
      <c r="QI317" s="831">
        <f t="shared" si="540"/>
        <v>0</v>
      </c>
      <c r="QJ317" s="831">
        <f t="shared" si="540"/>
        <v>0</v>
      </c>
      <c r="QK317" s="831">
        <f t="shared" si="540"/>
        <v>0</v>
      </c>
      <c r="QL317" s="831">
        <f t="shared" si="540"/>
        <v>0</v>
      </c>
      <c r="QM317" s="831">
        <f t="shared" si="540"/>
        <v>0</v>
      </c>
      <c r="QN317" s="831">
        <f t="shared" si="540"/>
        <v>0</v>
      </c>
      <c r="QO317" s="831">
        <f t="shared" si="540"/>
        <v>0</v>
      </c>
      <c r="QP317" s="831">
        <f t="shared" si="540"/>
        <v>0</v>
      </c>
      <c r="QQ317" s="831">
        <f t="shared" si="540"/>
        <v>0</v>
      </c>
      <c r="QR317" s="831">
        <f t="shared" si="540"/>
        <v>0</v>
      </c>
      <c r="QS317" s="831">
        <f t="shared" si="541"/>
        <v>0</v>
      </c>
      <c r="QT317" s="831">
        <f t="shared" si="541"/>
        <v>0</v>
      </c>
      <c r="QU317" s="831">
        <f t="shared" si="541"/>
        <v>0</v>
      </c>
      <c r="QV317" s="831">
        <f t="shared" si="541"/>
        <v>0</v>
      </c>
      <c r="QW317" s="831">
        <f t="shared" si="541"/>
        <v>0</v>
      </c>
      <c r="QX317" s="831">
        <f t="shared" si="541"/>
        <v>0</v>
      </c>
      <c r="QY317" s="831">
        <f t="shared" si="541"/>
        <v>0</v>
      </c>
      <c r="QZ317" s="831">
        <f t="shared" si="541"/>
        <v>0</v>
      </c>
      <c r="RA317" s="831">
        <f t="shared" si="541"/>
        <v>0</v>
      </c>
      <c r="RB317" s="831">
        <f t="shared" si="541"/>
        <v>0</v>
      </c>
      <c r="RC317" s="831">
        <f t="shared" si="541"/>
        <v>0</v>
      </c>
      <c r="RD317" s="831">
        <f t="shared" si="541"/>
        <v>0</v>
      </c>
      <c r="RE317" s="831">
        <f t="shared" si="541"/>
        <v>0</v>
      </c>
      <c r="RF317" s="831">
        <f t="shared" si="541"/>
        <v>0</v>
      </c>
      <c r="RG317" s="831">
        <f t="shared" si="541"/>
        <v>0</v>
      </c>
      <c r="RH317" s="831">
        <f t="shared" si="541"/>
        <v>0</v>
      </c>
      <c r="RI317" s="831">
        <f t="shared" si="541"/>
        <v>0</v>
      </c>
      <c r="RJ317" s="831">
        <f t="shared" si="541"/>
        <v>0</v>
      </c>
      <c r="RK317" s="831">
        <f t="shared" si="541"/>
        <v>0</v>
      </c>
      <c r="RL317" s="831">
        <f t="shared" si="541"/>
        <v>0</v>
      </c>
      <c r="RM317" s="831">
        <f t="shared" si="541"/>
        <v>0</v>
      </c>
      <c r="RN317" s="831">
        <f t="shared" si="541"/>
        <v>0</v>
      </c>
      <c r="RO317" s="831">
        <f t="shared" si="541"/>
        <v>0</v>
      </c>
      <c r="RP317" s="831">
        <f t="shared" si="541"/>
        <v>0</v>
      </c>
      <c r="RQ317" s="831">
        <f t="shared" si="541"/>
        <v>0</v>
      </c>
      <c r="RR317" s="831">
        <f t="shared" si="541"/>
        <v>0</v>
      </c>
      <c r="RS317" s="831">
        <f t="shared" si="541"/>
        <v>0</v>
      </c>
      <c r="RT317" s="831">
        <f t="shared" si="541"/>
        <v>0</v>
      </c>
      <c r="RU317" s="831">
        <f t="shared" si="541"/>
        <v>0</v>
      </c>
      <c r="RV317" s="831">
        <f t="shared" si="541"/>
        <v>0</v>
      </c>
      <c r="RW317" s="831">
        <f t="shared" si="541"/>
        <v>0</v>
      </c>
      <c r="RX317" s="831">
        <f t="shared" si="541"/>
        <v>0</v>
      </c>
      <c r="RY317" s="831">
        <f t="shared" si="541"/>
        <v>0</v>
      </c>
      <c r="RZ317" s="831">
        <f t="shared" si="541"/>
        <v>0</v>
      </c>
      <c r="SA317" s="831">
        <f t="shared" si="541"/>
        <v>0</v>
      </c>
      <c r="SB317" s="831">
        <f t="shared" si="541"/>
        <v>0</v>
      </c>
      <c r="SC317" s="831">
        <f t="shared" si="541"/>
        <v>0</v>
      </c>
      <c r="SD317" s="831">
        <f t="shared" si="541"/>
        <v>0</v>
      </c>
      <c r="SE317" s="831">
        <f t="shared" si="541"/>
        <v>0</v>
      </c>
      <c r="SF317" s="831">
        <f t="shared" si="541"/>
        <v>0</v>
      </c>
      <c r="SG317" s="831">
        <f t="shared" si="541"/>
        <v>0</v>
      </c>
      <c r="SH317" s="831">
        <f t="shared" si="541"/>
        <v>0</v>
      </c>
      <c r="SI317" s="831">
        <f t="shared" si="541"/>
        <v>0</v>
      </c>
      <c r="SJ317" s="831">
        <f t="shared" si="541"/>
        <v>0</v>
      </c>
      <c r="SK317" s="267">
        <f t="shared" si="514"/>
        <v>0</v>
      </c>
      <c r="SL317" s="254"/>
      <c r="SM317" s="242"/>
      <c r="SN317" s="242"/>
      <c r="SO317" s="242"/>
    </row>
    <row r="318" spans="1:509" outlineLevel="3" x14ac:dyDescent="0.35">
      <c r="A318" s="242"/>
      <c r="B318" s="251"/>
      <c r="C318" s="438">
        <f t="shared" si="533"/>
        <v>4</v>
      </c>
      <c r="D318" s="267"/>
      <c r="E318" s="316">
        <f t="shared" si="505"/>
        <v>177</v>
      </c>
      <c r="F318" s="322"/>
      <c r="G318" s="322"/>
      <c r="H318" s="267"/>
      <c r="I318" s="540"/>
      <c r="J318" s="554" t="s">
        <v>858</v>
      </c>
      <c r="K318" s="541"/>
      <c r="L318" s="831">
        <f t="shared" si="542"/>
        <v>0</v>
      </c>
      <c r="M318" s="831">
        <f t="shared" si="542"/>
        <v>0</v>
      </c>
      <c r="N318" s="831">
        <f t="shared" si="542"/>
        <v>0</v>
      </c>
      <c r="O318" s="831">
        <f t="shared" si="542"/>
        <v>0</v>
      </c>
      <c r="P318" s="831">
        <f t="shared" si="542"/>
        <v>0</v>
      </c>
      <c r="Q318" s="831">
        <f t="shared" si="542"/>
        <v>0</v>
      </c>
      <c r="R318" s="831">
        <f t="shared" si="542"/>
        <v>0</v>
      </c>
      <c r="S318" s="831">
        <f t="shared" si="542"/>
        <v>0</v>
      </c>
      <c r="T318" s="831">
        <f t="shared" si="542"/>
        <v>0</v>
      </c>
      <c r="U318" s="831">
        <f t="shared" si="542"/>
        <v>0</v>
      </c>
      <c r="V318" s="831">
        <f t="shared" si="542"/>
        <v>0</v>
      </c>
      <c r="W318" s="831">
        <f t="shared" si="542"/>
        <v>0</v>
      </c>
      <c r="X318" s="831">
        <f t="shared" si="542"/>
        <v>0</v>
      </c>
      <c r="Y318" s="831">
        <f t="shared" si="542"/>
        <v>0</v>
      </c>
      <c r="Z318" s="831">
        <f t="shared" si="542"/>
        <v>0</v>
      </c>
      <c r="AA318" s="831">
        <f t="shared" si="542"/>
        <v>0</v>
      </c>
      <c r="AB318" s="831">
        <f t="shared" si="534"/>
        <v>0</v>
      </c>
      <c r="AC318" s="831">
        <f t="shared" si="534"/>
        <v>0</v>
      </c>
      <c r="AD318" s="831">
        <f t="shared" si="534"/>
        <v>0</v>
      </c>
      <c r="AE318" s="831">
        <f t="shared" si="534"/>
        <v>0</v>
      </c>
      <c r="AF318" s="831">
        <f t="shared" si="534"/>
        <v>0</v>
      </c>
      <c r="AG318" s="831">
        <f t="shared" si="534"/>
        <v>0</v>
      </c>
      <c r="AH318" s="831">
        <f t="shared" si="534"/>
        <v>0</v>
      </c>
      <c r="AI318" s="831">
        <f t="shared" si="534"/>
        <v>0</v>
      </c>
      <c r="AJ318" s="831">
        <f t="shared" si="534"/>
        <v>0</v>
      </c>
      <c r="AK318" s="831">
        <f t="shared" si="534"/>
        <v>0</v>
      </c>
      <c r="AL318" s="831">
        <f t="shared" si="534"/>
        <v>0</v>
      </c>
      <c r="AM318" s="831">
        <f t="shared" si="534"/>
        <v>0</v>
      </c>
      <c r="AN318" s="831">
        <f t="shared" si="534"/>
        <v>0</v>
      </c>
      <c r="AO318" s="831">
        <f t="shared" si="534"/>
        <v>0</v>
      </c>
      <c r="AP318" s="831">
        <f t="shared" si="534"/>
        <v>0</v>
      </c>
      <c r="AQ318" s="831">
        <f t="shared" si="534"/>
        <v>0</v>
      </c>
      <c r="AR318" s="831">
        <f t="shared" si="534"/>
        <v>0</v>
      </c>
      <c r="AS318" s="831">
        <f t="shared" si="534"/>
        <v>0</v>
      </c>
      <c r="AT318" s="831">
        <f t="shared" si="534"/>
        <v>0</v>
      </c>
      <c r="AU318" s="831">
        <f t="shared" si="534"/>
        <v>0</v>
      </c>
      <c r="AV318" s="831">
        <f t="shared" si="534"/>
        <v>0</v>
      </c>
      <c r="AW318" s="831">
        <f t="shared" si="534"/>
        <v>0</v>
      </c>
      <c r="AX318" s="831">
        <f t="shared" si="534"/>
        <v>0</v>
      </c>
      <c r="AY318" s="831">
        <f t="shared" si="534"/>
        <v>0</v>
      </c>
      <c r="AZ318" s="831">
        <f t="shared" si="534"/>
        <v>0</v>
      </c>
      <c r="BA318" s="831">
        <f t="shared" si="534"/>
        <v>0</v>
      </c>
      <c r="BB318" s="831">
        <f t="shared" si="534"/>
        <v>0</v>
      </c>
      <c r="BC318" s="831">
        <f t="shared" si="534"/>
        <v>0</v>
      </c>
      <c r="BD318" s="831">
        <f t="shared" si="534"/>
        <v>0</v>
      </c>
      <c r="BE318" s="831">
        <f t="shared" si="534"/>
        <v>0</v>
      </c>
      <c r="BF318" s="831">
        <f t="shared" si="534"/>
        <v>0</v>
      </c>
      <c r="BG318" s="831">
        <f t="shared" si="534"/>
        <v>0</v>
      </c>
      <c r="BH318" s="831">
        <f t="shared" si="534"/>
        <v>0</v>
      </c>
      <c r="BI318" s="831">
        <f t="shared" si="534"/>
        <v>0</v>
      </c>
      <c r="BJ318" s="831">
        <f t="shared" si="534"/>
        <v>0</v>
      </c>
      <c r="BK318" s="831">
        <f t="shared" si="534"/>
        <v>0</v>
      </c>
      <c r="BL318" s="831">
        <f t="shared" si="534"/>
        <v>0</v>
      </c>
      <c r="BM318" s="831">
        <f t="shared" si="534"/>
        <v>0</v>
      </c>
      <c r="BN318" s="831">
        <f t="shared" si="534"/>
        <v>0</v>
      </c>
      <c r="BO318" s="831">
        <f t="shared" si="534"/>
        <v>0</v>
      </c>
      <c r="BP318" s="831">
        <f t="shared" si="534"/>
        <v>0</v>
      </c>
      <c r="BQ318" s="831">
        <f t="shared" si="534"/>
        <v>0</v>
      </c>
      <c r="BR318" s="831">
        <f t="shared" si="534"/>
        <v>0</v>
      </c>
      <c r="BS318" s="831">
        <f t="shared" si="534"/>
        <v>0</v>
      </c>
      <c r="BT318" s="831">
        <f t="shared" si="534"/>
        <v>0</v>
      </c>
      <c r="BU318" s="831">
        <f t="shared" si="534"/>
        <v>0</v>
      </c>
      <c r="BV318" s="831">
        <f t="shared" si="534"/>
        <v>0</v>
      </c>
      <c r="BW318" s="831">
        <f t="shared" si="534"/>
        <v>0</v>
      </c>
      <c r="BX318" s="831">
        <f t="shared" si="534"/>
        <v>0</v>
      </c>
      <c r="BY318" s="831">
        <f t="shared" si="535"/>
        <v>0</v>
      </c>
      <c r="BZ318" s="831">
        <f t="shared" si="535"/>
        <v>0</v>
      </c>
      <c r="CA318" s="831">
        <f t="shared" si="535"/>
        <v>0</v>
      </c>
      <c r="CB318" s="831">
        <f t="shared" si="535"/>
        <v>0</v>
      </c>
      <c r="CC318" s="831">
        <f t="shared" si="535"/>
        <v>0</v>
      </c>
      <c r="CD318" s="831">
        <f t="shared" si="535"/>
        <v>0</v>
      </c>
      <c r="CE318" s="831">
        <f t="shared" si="535"/>
        <v>0</v>
      </c>
      <c r="CF318" s="831">
        <f t="shared" si="535"/>
        <v>0</v>
      </c>
      <c r="CG318" s="831">
        <f t="shared" si="535"/>
        <v>0</v>
      </c>
      <c r="CH318" s="831">
        <f t="shared" si="535"/>
        <v>0</v>
      </c>
      <c r="CI318" s="831">
        <f t="shared" si="535"/>
        <v>0</v>
      </c>
      <c r="CJ318" s="831">
        <f t="shared" si="535"/>
        <v>0</v>
      </c>
      <c r="CK318" s="831">
        <f t="shared" si="535"/>
        <v>0</v>
      </c>
      <c r="CL318" s="831">
        <f t="shared" si="535"/>
        <v>0</v>
      </c>
      <c r="CM318" s="831">
        <f t="shared" si="535"/>
        <v>0</v>
      </c>
      <c r="CN318" s="831">
        <f t="shared" si="535"/>
        <v>0</v>
      </c>
      <c r="CO318" s="831">
        <f t="shared" si="535"/>
        <v>0</v>
      </c>
      <c r="CP318" s="831">
        <f t="shared" si="535"/>
        <v>0</v>
      </c>
      <c r="CQ318" s="831">
        <f t="shared" si="535"/>
        <v>0</v>
      </c>
      <c r="CR318" s="831">
        <f t="shared" si="535"/>
        <v>0</v>
      </c>
      <c r="CS318" s="831">
        <f t="shared" si="535"/>
        <v>0</v>
      </c>
      <c r="CT318" s="831">
        <f t="shared" si="535"/>
        <v>0</v>
      </c>
      <c r="CU318" s="831">
        <f t="shared" si="535"/>
        <v>0</v>
      </c>
      <c r="CV318" s="831">
        <f t="shared" si="535"/>
        <v>0</v>
      </c>
      <c r="CW318" s="831">
        <f t="shared" si="535"/>
        <v>0</v>
      </c>
      <c r="CX318" s="831">
        <f t="shared" si="535"/>
        <v>0</v>
      </c>
      <c r="CY318" s="831">
        <f t="shared" si="535"/>
        <v>0</v>
      </c>
      <c r="CZ318" s="831">
        <f t="shared" si="535"/>
        <v>0</v>
      </c>
      <c r="DA318" s="831">
        <f t="shared" si="535"/>
        <v>0</v>
      </c>
      <c r="DB318" s="831">
        <f t="shared" si="535"/>
        <v>0</v>
      </c>
      <c r="DC318" s="831">
        <f t="shared" si="535"/>
        <v>0</v>
      </c>
      <c r="DD318" s="831">
        <f t="shared" si="535"/>
        <v>0</v>
      </c>
      <c r="DE318" s="831">
        <f t="shared" si="535"/>
        <v>0</v>
      </c>
      <c r="DF318" s="831">
        <f t="shared" si="535"/>
        <v>0</v>
      </c>
      <c r="DG318" s="831">
        <f t="shared" si="535"/>
        <v>0</v>
      </c>
      <c r="DH318" s="831">
        <f t="shared" si="535"/>
        <v>0</v>
      </c>
      <c r="DI318" s="831">
        <f t="shared" si="535"/>
        <v>0</v>
      </c>
      <c r="DJ318" s="831">
        <f t="shared" si="535"/>
        <v>0</v>
      </c>
      <c r="DK318" s="831">
        <f t="shared" si="535"/>
        <v>0</v>
      </c>
      <c r="DL318" s="831">
        <f t="shared" si="535"/>
        <v>0</v>
      </c>
      <c r="DM318" s="831">
        <f t="shared" si="535"/>
        <v>0</v>
      </c>
      <c r="DN318" s="831">
        <f t="shared" si="535"/>
        <v>0</v>
      </c>
      <c r="DO318" s="831">
        <f t="shared" si="535"/>
        <v>0</v>
      </c>
      <c r="DP318" s="831">
        <f t="shared" si="535"/>
        <v>0</v>
      </c>
      <c r="DQ318" s="831">
        <f t="shared" si="535"/>
        <v>0</v>
      </c>
      <c r="DR318" s="831">
        <f t="shared" si="535"/>
        <v>0</v>
      </c>
      <c r="DS318" s="831">
        <f t="shared" si="535"/>
        <v>0</v>
      </c>
      <c r="DT318" s="831">
        <f t="shared" si="535"/>
        <v>0</v>
      </c>
      <c r="DU318" s="831">
        <f t="shared" si="535"/>
        <v>0</v>
      </c>
      <c r="DV318" s="831">
        <f t="shared" si="535"/>
        <v>0</v>
      </c>
      <c r="DW318" s="831">
        <f t="shared" si="535"/>
        <v>0</v>
      </c>
      <c r="DX318" s="831">
        <f t="shared" si="535"/>
        <v>0</v>
      </c>
      <c r="DY318" s="831">
        <f t="shared" si="535"/>
        <v>0</v>
      </c>
      <c r="DZ318" s="831">
        <f t="shared" si="535"/>
        <v>0</v>
      </c>
      <c r="EA318" s="831">
        <f t="shared" si="535"/>
        <v>0</v>
      </c>
      <c r="EB318" s="831">
        <f t="shared" si="535"/>
        <v>0</v>
      </c>
      <c r="EC318" s="831">
        <f t="shared" si="535"/>
        <v>0</v>
      </c>
      <c r="ED318" s="831">
        <f t="shared" si="535"/>
        <v>0</v>
      </c>
      <c r="EE318" s="831">
        <f t="shared" si="535"/>
        <v>0</v>
      </c>
      <c r="EF318" s="831">
        <f t="shared" si="535"/>
        <v>0</v>
      </c>
      <c r="EG318" s="831">
        <f t="shared" si="535"/>
        <v>0</v>
      </c>
      <c r="EH318" s="831">
        <f t="shared" si="535"/>
        <v>0</v>
      </c>
      <c r="EI318" s="831">
        <f t="shared" si="535"/>
        <v>0</v>
      </c>
      <c r="EJ318" s="831">
        <f t="shared" si="535"/>
        <v>0</v>
      </c>
      <c r="EK318" s="831">
        <f t="shared" si="536"/>
        <v>0</v>
      </c>
      <c r="EL318" s="831">
        <f t="shared" si="536"/>
        <v>0</v>
      </c>
      <c r="EM318" s="831">
        <f t="shared" si="536"/>
        <v>0</v>
      </c>
      <c r="EN318" s="831">
        <f t="shared" si="536"/>
        <v>0</v>
      </c>
      <c r="EO318" s="831">
        <f t="shared" si="536"/>
        <v>0</v>
      </c>
      <c r="EP318" s="831">
        <f t="shared" si="536"/>
        <v>0</v>
      </c>
      <c r="EQ318" s="831">
        <f t="shared" si="536"/>
        <v>0</v>
      </c>
      <c r="ER318" s="831">
        <f t="shared" si="536"/>
        <v>0</v>
      </c>
      <c r="ES318" s="831">
        <f t="shared" si="536"/>
        <v>0</v>
      </c>
      <c r="ET318" s="831">
        <f t="shared" si="536"/>
        <v>0</v>
      </c>
      <c r="EU318" s="831">
        <f t="shared" si="536"/>
        <v>0</v>
      </c>
      <c r="EV318" s="831">
        <f t="shared" si="536"/>
        <v>0</v>
      </c>
      <c r="EW318" s="831">
        <f t="shared" si="536"/>
        <v>0</v>
      </c>
      <c r="EX318" s="831">
        <f t="shared" si="536"/>
        <v>0</v>
      </c>
      <c r="EY318" s="831">
        <f t="shared" si="536"/>
        <v>0</v>
      </c>
      <c r="EZ318" s="831">
        <f t="shared" si="536"/>
        <v>0</v>
      </c>
      <c r="FA318" s="831">
        <f t="shared" si="536"/>
        <v>0</v>
      </c>
      <c r="FB318" s="831">
        <f t="shared" si="536"/>
        <v>0</v>
      </c>
      <c r="FC318" s="831">
        <f t="shared" si="536"/>
        <v>0</v>
      </c>
      <c r="FD318" s="831">
        <f t="shared" si="536"/>
        <v>0</v>
      </c>
      <c r="FE318" s="831">
        <f t="shared" si="536"/>
        <v>0</v>
      </c>
      <c r="FF318" s="831">
        <f t="shared" si="536"/>
        <v>0</v>
      </c>
      <c r="FG318" s="831">
        <f t="shared" si="536"/>
        <v>0</v>
      </c>
      <c r="FH318" s="831">
        <f t="shared" si="536"/>
        <v>0</v>
      </c>
      <c r="FI318" s="831">
        <f t="shared" si="536"/>
        <v>0</v>
      </c>
      <c r="FJ318" s="831">
        <f t="shared" si="536"/>
        <v>0</v>
      </c>
      <c r="FK318" s="831">
        <f t="shared" si="536"/>
        <v>0</v>
      </c>
      <c r="FL318" s="831">
        <f t="shared" si="536"/>
        <v>0</v>
      </c>
      <c r="FM318" s="831">
        <f t="shared" si="536"/>
        <v>0</v>
      </c>
      <c r="FN318" s="831">
        <f t="shared" si="536"/>
        <v>0</v>
      </c>
      <c r="FO318" s="831">
        <f t="shared" si="536"/>
        <v>0</v>
      </c>
      <c r="FP318" s="831">
        <f t="shared" si="536"/>
        <v>0</v>
      </c>
      <c r="FQ318" s="831">
        <f t="shared" si="536"/>
        <v>0</v>
      </c>
      <c r="FR318" s="831">
        <f t="shared" si="536"/>
        <v>0</v>
      </c>
      <c r="FS318" s="831">
        <f t="shared" si="536"/>
        <v>0</v>
      </c>
      <c r="FT318" s="831">
        <f t="shared" si="536"/>
        <v>0</v>
      </c>
      <c r="FU318" s="831">
        <f t="shared" si="536"/>
        <v>0</v>
      </c>
      <c r="FV318" s="831">
        <f t="shared" si="536"/>
        <v>0</v>
      </c>
      <c r="FW318" s="831">
        <f t="shared" si="536"/>
        <v>0</v>
      </c>
      <c r="FX318" s="831">
        <f t="shared" si="536"/>
        <v>0</v>
      </c>
      <c r="FY318" s="831">
        <f t="shared" si="536"/>
        <v>0</v>
      </c>
      <c r="FZ318" s="831">
        <f t="shared" si="536"/>
        <v>0</v>
      </c>
      <c r="GA318" s="831">
        <f t="shared" si="536"/>
        <v>0</v>
      </c>
      <c r="GB318" s="831">
        <f t="shared" si="536"/>
        <v>0</v>
      </c>
      <c r="GC318" s="831">
        <f t="shared" si="536"/>
        <v>0</v>
      </c>
      <c r="GD318" s="831">
        <f t="shared" si="536"/>
        <v>0</v>
      </c>
      <c r="GE318" s="831">
        <f t="shared" si="536"/>
        <v>0</v>
      </c>
      <c r="GF318" s="831">
        <f t="shared" si="536"/>
        <v>0</v>
      </c>
      <c r="GG318" s="831">
        <f t="shared" si="536"/>
        <v>0</v>
      </c>
      <c r="GH318" s="831">
        <f t="shared" si="536"/>
        <v>0</v>
      </c>
      <c r="GI318" s="831">
        <f t="shared" si="536"/>
        <v>0</v>
      </c>
      <c r="GJ318" s="831">
        <f t="shared" si="536"/>
        <v>0</v>
      </c>
      <c r="GK318" s="831">
        <f t="shared" si="536"/>
        <v>0</v>
      </c>
      <c r="GL318" s="831">
        <f t="shared" si="536"/>
        <v>0</v>
      </c>
      <c r="GM318" s="831">
        <f t="shared" si="536"/>
        <v>0</v>
      </c>
      <c r="GN318" s="831">
        <f t="shared" si="536"/>
        <v>0</v>
      </c>
      <c r="GO318" s="831">
        <f t="shared" si="536"/>
        <v>0</v>
      </c>
      <c r="GP318" s="831">
        <f t="shared" si="536"/>
        <v>0</v>
      </c>
      <c r="GQ318" s="831">
        <f t="shared" si="536"/>
        <v>0</v>
      </c>
      <c r="GR318" s="831">
        <f t="shared" si="536"/>
        <v>0</v>
      </c>
      <c r="GS318" s="831">
        <f t="shared" si="536"/>
        <v>0</v>
      </c>
      <c r="GT318" s="831">
        <f t="shared" si="536"/>
        <v>0</v>
      </c>
      <c r="GU318" s="831">
        <f t="shared" si="536"/>
        <v>0</v>
      </c>
      <c r="GV318" s="831">
        <f t="shared" si="536"/>
        <v>0</v>
      </c>
      <c r="GW318" s="831">
        <f t="shared" si="537"/>
        <v>0</v>
      </c>
      <c r="GX318" s="831">
        <f t="shared" si="537"/>
        <v>0</v>
      </c>
      <c r="GY318" s="831">
        <f t="shared" si="537"/>
        <v>0</v>
      </c>
      <c r="GZ318" s="831">
        <f t="shared" si="537"/>
        <v>0</v>
      </c>
      <c r="HA318" s="831">
        <f t="shared" si="537"/>
        <v>0</v>
      </c>
      <c r="HB318" s="831">
        <f t="shared" si="537"/>
        <v>0</v>
      </c>
      <c r="HC318" s="831">
        <f t="shared" si="537"/>
        <v>0</v>
      </c>
      <c r="HD318" s="831">
        <f t="shared" si="537"/>
        <v>0</v>
      </c>
      <c r="HE318" s="831">
        <f t="shared" si="537"/>
        <v>0</v>
      </c>
      <c r="HF318" s="831">
        <f t="shared" si="537"/>
        <v>0</v>
      </c>
      <c r="HG318" s="831">
        <f t="shared" si="537"/>
        <v>0</v>
      </c>
      <c r="HH318" s="831">
        <f t="shared" si="537"/>
        <v>0</v>
      </c>
      <c r="HI318" s="831">
        <f t="shared" si="537"/>
        <v>0</v>
      </c>
      <c r="HJ318" s="831">
        <f t="shared" si="537"/>
        <v>0</v>
      </c>
      <c r="HK318" s="831">
        <f t="shared" si="537"/>
        <v>0</v>
      </c>
      <c r="HL318" s="831">
        <f t="shared" si="537"/>
        <v>0</v>
      </c>
      <c r="HM318" s="831">
        <f t="shared" si="537"/>
        <v>0</v>
      </c>
      <c r="HN318" s="831">
        <f t="shared" si="537"/>
        <v>0</v>
      </c>
      <c r="HO318" s="831">
        <f t="shared" si="537"/>
        <v>0</v>
      </c>
      <c r="HP318" s="831">
        <f t="shared" si="537"/>
        <v>0</v>
      </c>
      <c r="HQ318" s="831">
        <f t="shared" si="537"/>
        <v>0</v>
      </c>
      <c r="HR318" s="831">
        <f t="shared" si="537"/>
        <v>0</v>
      </c>
      <c r="HS318" s="831">
        <f t="shared" si="537"/>
        <v>0</v>
      </c>
      <c r="HT318" s="831">
        <f t="shared" si="537"/>
        <v>0</v>
      </c>
      <c r="HU318" s="831">
        <f t="shared" si="537"/>
        <v>0</v>
      </c>
      <c r="HV318" s="831">
        <f t="shared" si="537"/>
        <v>0</v>
      </c>
      <c r="HW318" s="831">
        <f t="shared" si="537"/>
        <v>0</v>
      </c>
      <c r="HX318" s="831">
        <f t="shared" si="537"/>
        <v>0</v>
      </c>
      <c r="HY318" s="831">
        <f t="shared" si="537"/>
        <v>0</v>
      </c>
      <c r="HZ318" s="831">
        <f t="shared" si="537"/>
        <v>0</v>
      </c>
      <c r="IA318" s="831">
        <f t="shared" si="537"/>
        <v>0</v>
      </c>
      <c r="IB318" s="831">
        <f t="shared" si="537"/>
        <v>0</v>
      </c>
      <c r="IC318" s="831">
        <f t="shared" si="537"/>
        <v>0</v>
      </c>
      <c r="ID318" s="831">
        <f t="shared" si="537"/>
        <v>0</v>
      </c>
      <c r="IE318" s="831">
        <f t="shared" si="537"/>
        <v>0</v>
      </c>
      <c r="IF318" s="831">
        <f t="shared" si="537"/>
        <v>0</v>
      </c>
      <c r="IG318" s="831">
        <f t="shared" si="537"/>
        <v>0</v>
      </c>
      <c r="IH318" s="831">
        <f t="shared" si="537"/>
        <v>0</v>
      </c>
      <c r="II318" s="831">
        <f t="shared" si="537"/>
        <v>0</v>
      </c>
      <c r="IJ318" s="831">
        <f t="shared" si="537"/>
        <v>0</v>
      </c>
      <c r="IK318" s="831">
        <f t="shared" si="537"/>
        <v>0</v>
      </c>
      <c r="IL318" s="831">
        <f t="shared" si="537"/>
        <v>0</v>
      </c>
      <c r="IM318" s="831">
        <f t="shared" si="537"/>
        <v>0</v>
      </c>
      <c r="IN318" s="831">
        <f t="shared" si="537"/>
        <v>0</v>
      </c>
      <c r="IO318" s="831">
        <f t="shared" si="537"/>
        <v>0</v>
      </c>
      <c r="IP318" s="831">
        <f t="shared" si="537"/>
        <v>0</v>
      </c>
      <c r="IQ318" s="831">
        <f t="shared" si="537"/>
        <v>0</v>
      </c>
      <c r="IR318" s="831">
        <f t="shared" si="537"/>
        <v>0</v>
      </c>
      <c r="IS318" s="831">
        <f t="shared" si="537"/>
        <v>0</v>
      </c>
      <c r="IT318" s="831">
        <f t="shared" si="537"/>
        <v>0</v>
      </c>
      <c r="IU318" s="831">
        <f t="shared" si="537"/>
        <v>0</v>
      </c>
      <c r="IV318" s="831">
        <f t="shared" si="537"/>
        <v>0</v>
      </c>
      <c r="IW318" s="831">
        <f t="shared" si="537"/>
        <v>0</v>
      </c>
      <c r="IX318" s="831">
        <f t="shared" si="537"/>
        <v>0</v>
      </c>
      <c r="IY318" s="831">
        <f t="shared" si="537"/>
        <v>0</v>
      </c>
      <c r="IZ318" s="831">
        <f t="shared" si="537"/>
        <v>0</v>
      </c>
      <c r="JA318" s="831">
        <f t="shared" si="537"/>
        <v>0</v>
      </c>
      <c r="JB318" s="831">
        <f t="shared" si="537"/>
        <v>0</v>
      </c>
      <c r="JC318" s="831">
        <f t="shared" si="537"/>
        <v>0</v>
      </c>
      <c r="JD318" s="831">
        <f t="shared" si="537"/>
        <v>0</v>
      </c>
      <c r="JE318" s="831">
        <f t="shared" si="537"/>
        <v>0</v>
      </c>
      <c r="JF318" s="831">
        <f t="shared" si="537"/>
        <v>0</v>
      </c>
      <c r="JG318" s="831">
        <f t="shared" si="537"/>
        <v>0</v>
      </c>
      <c r="JH318" s="831">
        <f t="shared" si="537"/>
        <v>0</v>
      </c>
      <c r="JI318" s="831">
        <f t="shared" si="538"/>
        <v>0</v>
      </c>
      <c r="JJ318" s="831">
        <f t="shared" si="538"/>
        <v>0</v>
      </c>
      <c r="JK318" s="831">
        <f t="shared" si="538"/>
        <v>0</v>
      </c>
      <c r="JL318" s="831">
        <f t="shared" si="538"/>
        <v>0</v>
      </c>
      <c r="JM318" s="831">
        <f t="shared" si="538"/>
        <v>0</v>
      </c>
      <c r="JN318" s="831">
        <f t="shared" si="538"/>
        <v>0</v>
      </c>
      <c r="JO318" s="831">
        <f t="shared" si="538"/>
        <v>0</v>
      </c>
      <c r="JP318" s="831">
        <f t="shared" si="538"/>
        <v>0</v>
      </c>
      <c r="JQ318" s="831">
        <f t="shared" si="538"/>
        <v>0</v>
      </c>
      <c r="JR318" s="831">
        <f t="shared" si="538"/>
        <v>0</v>
      </c>
      <c r="JS318" s="831">
        <f t="shared" si="538"/>
        <v>0</v>
      </c>
      <c r="JT318" s="831">
        <f t="shared" si="538"/>
        <v>0</v>
      </c>
      <c r="JU318" s="831">
        <f t="shared" si="538"/>
        <v>0</v>
      </c>
      <c r="JV318" s="831">
        <f t="shared" si="538"/>
        <v>0</v>
      </c>
      <c r="JW318" s="831">
        <f t="shared" si="538"/>
        <v>0</v>
      </c>
      <c r="JX318" s="831">
        <f t="shared" si="538"/>
        <v>0</v>
      </c>
      <c r="JY318" s="831">
        <f t="shared" si="538"/>
        <v>0</v>
      </c>
      <c r="JZ318" s="831">
        <f t="shared" si="538"/>
        <v>0</v>
      </c>
      <c r="KA318" s="831">
        <f t="shared" si="538"/>
        <v>0</v>
      </c>
      <c r="KB318" s="831">
        <f t="shared" si="538"/>
        <v>0</v>
      </c>
      <c r="KC318" s="831">
        <f t="shared" si="538"/>
        <v>0</v>
      </c>
      <c r="KD318" s="831">
        <f t="shared" si="538"/>
        <v>0</v>
      </c>
      <c r="KE318" s="831">
        <f t="shared" si="538"/>
        <v>0</v>
      </c>
      <c r="KF318" s="831">
        <f t="shared" si="538"/>
        <v>0</v>
      </c>
      <c r="KG318" s="831">
        <f t="shared" si="538"/>
        <v>0</v>
      </c>
      <c r="KH318" s="831">
        <f t="shared" si="538"/>
        <v>0</v>
      </c>
      <c r="KI318" s="831">
        <f t="shared" si="538"/>
        <v>0</v>
      </c>
      <c r="KJ318" s="831">
        <f t="shared" si="538"/>
        <v>0</v>
      </c>
      <c r="KK318" s="831">
        <f t="shared" si="538"/>
        <v>0</v>
      </c>
      <c r="KL318" s="831">
        <f t="shared" si="538"/>
        <v>0</v>
      </c>
      <c r="KM318" s="831">
        <f t="shared" si="538"/>
        <v>0</v>
      </c>
      <c r="KN318" s="831">
        <f t="shared" si="538"/>
        <v>0</v>
      </c>
      <c r="KO318" s="831">
        <f t="shared" si="538"/>
        <v>0</v>
      </c>
      <c r="KP318" s="831">
        <f t="shared" si="538"/>
        <v>0</v>
      </c>
      <c r="KQ318" s="831">
        <f t="shared" si="538"/>
        <v>0</v>
      </c>
      <c r="KR318" s="831">
        <f t="shared" si="538"/>
        <v>0</v>
      </c>
      <c r="KS318" s="831">
        <f t="shared" si="538"/>
        <v>0</v>
      </c>
      <c r="KT318" s="831">
        <f t="shared" si="538"/>
        <v>0</v>
      </c>
      <c r="KU318" s="831">
        <f t="shared" si="538"/>
        <v>0</v>
      </c>
      <c r="KV318" s="831">
        <f t="shared" si="538"/>
        <v>0</v>
      </c>
      <c r="KW318" s="831">
        <f t="shared" si="538"/>
        <v>0</v>
      </c>
      <c r="KX318" s="831">
        <f t="shared" si="538"/>
        <v>0</v>
      </c>
      <c r="KY318" s="831">
        <f t="shared" si="538"/>
        <v>0</v>
      </c>
      <c r="KZ318" s="831">
        <f t="shared" si="538"/>
        <v>0</v>
      </c>
      <c r="LA318" s="831">
        <f t="shared" si="538"/>
        <v>0</v>
      </c>
      <c r="LB318" s="831">
        <f t="shared" si="538"/>
        <v>0</v>
      </c>
      <c r="LC318" s="831">
        <f t="shared" si="538"/>
        <v>0</v>
      </c>
      <c r="LD318" s="831">
        <f t="shared" si="538"/>
        <v>0</v>
      </c>
      <c r="LE318" s="831">
        <f t="shared" si="538"/>
        <v>0</v>
      </c>
      <c r="LF318" s="831">
        <f t="shared" si="538"/>
        <v>0</v>
      </c>
      <c r="LG318" s="831">
        <f t="shared" si="538"/>
        <v>0</v>
      </c>
      <c r="LH318" s="831">
        <f t="shared" si="538"/>
        <v>0</v>
      </c>
      <c r="LI318" s="831">
        <f t="shared" si="538"/>
        <v>0</v>
      </c>
      <c r="LJ318" s="831">
        <f t="shared" si="538"/>
        <v>0</v>
      </c>
      <c r="LK318" s="831">
        <f t="shared" si="538"/>
        <v>0</v>
      </c>
      <c r="LL318" s="831">
        <f t="shared" si="538"/>
        <v>0</v>
      </c>
      <c r="LM318" s="831">
        <f t="shared" si="538"/>
        <v>0</v>
      </c>
      <c r="LN318" s="831">
        <f t="shared" si="538"/>
        <v>0</v>
      </c>
      <c r="LO318" s="831">
        <f t="shared" si="538"/>
        <v>0</v>
      </c>
      <c r="LP318" s="831">
        <f t="shared" si="538"/>
        <v>0</v>
      </c>
      <c r="LQ318" s="831">
        <f t="shared" si="538"/>
        <v>0</v>
      </c>
      <c r="LR318" s="831">
        <f t="shared" si="538"/>
        <v>0</v>
      </c>
      <c r="LS318" s="831">
        <f t="shared" si="538"/>
        <v>0</v>
      </c>
      <c r="LT318" s="831">
        <f t="shared" si="538"/>
        <v>0</v>
      </c>
      <c r="LU318" s="831">
        <f t="shared" si="539"/>
        <v>0</v>
      </c>
      <c r="LV318" s="831">
        <f t="shared" si="539"/>
        <v>0</v>
      </c>
      <c r="LW318" s="831">
        <f t="shared" si="539"/>
        <v>0</v>
      </c>
      <c r="LX318" s="831">
        <f t="shared" si="539"/>
        <v>0</v>
      </c>
      <c r="LY318" s="831">
        <f t="shared" si="539"/>
        <v>0</v>
      </c>
      <c r="LZ318" s="831">
        <f t="shared" si="539"/>
        <v>0</v>
      </c>
      <c r="MA318" s="831">
        <f t="shared" si="539"/>
        <v>0</v>
      </c>
      <c r="MB318" s="831">
        <f t="shared" si="539"/>
        <v>0</v>
      </c>
      <c r="MC318" s="831">
        <f t="shared" si="539"/>
        <v>0</v>
      </c>
      <c r="MD318" s="831">
        <f t="shared" si="539"/>
        <v>0</v>
      </c>
      <c r="ME318" s="831">
        <f t="shared" si="539"/>
        <v>0</v>
      </c>
      <c r="MF318" s="831">
        <f t="shared" si="539"/>
        <v>0</v>
      </c>
      <c r="MG318" s="831">
        <f t="shared" si="539"/>
        <v>0</v>
      </c>
      <c r="MH318" s="831">
        <f t="shared" si="539"/>
        <v>0</v>
      </c>
      <c r="MI318" s="831">
        <f t="shared" si="539"/>
        <v>0</v>
      </c>
      <c r="MJ318" s="831">
        <f t="shared" si="539"/>
        <v>0</v>
      </c>
      <c r="MK318" s="831">
        <f t="shared" si="539"/>
        <v>0</v>
      </c>
      <c r="ML318" s="831">
        <f t="shared" si="539"/>
        <v>0</v>
      </c>
      <c r="MM318" s="831">
        <f t="shared" si="539"/>
        <v>0</v>
      </c>
      <c r="MN318" s="831">
        <f t="shared" si="539"/>
        <v>0</v>
      </c>
      <c r="MO318" s="831">
        <f t="shared" si="539"/>
        <v>0</v>
      </c>
      <c r="MP318" s="831">
        <f t="shared" si="539"/>
        <v>0</v>
      </c>
      <c r="MQ318" s="831">
        <f t="shared" si="539"/>
        <v>0</v>
      </c>
      <c r="MR318" s="831">
        <f t="shared" si="539"/>
        <v>0</v>
      </c>
      <c r="MS318" s="831">
        <f t="shared" si="539"/>
        <v>0</v>
      </c>
      <c r="MT318" s="831">
        <f t="shared" si="539"/>
        <v>0</v>
      </c>
      <c r="MU318" s="831">
        <f t="shared" si="539"/>
        <v>0</v>
      </c>
      <c r="MV318" s="831">
        <f t="shared" si="539"/>
        <v>0</v>
      </c>
      <c r="MW318" s="831">
        <f t="shared" si="539"/>
        <v>0</v>
      </c>
      <c r="MX318" s="831">
        <f t="shared" si="539"/>
        <v>0</v>
      </c>
      <c r="MY318" s="831">
        <f t="shared" si="539"/>
        <v>0</v>
      </c>
      <c r="MZ318" s="831">
        <f t="shared" si="539"/>
        <v>0</v>
      </c>
      <c r="NA318" s="831">
        <f t="shared" si="539"/>
        <v>0</v>
      </c>
      <c r="NB318" s="831">
        <f t="shared" si="539"/>
        <v>0</v>
      </c>
      <c r="NC318" s="831">
        <f t="shared" si="539"/>
        <v>0</v>
      </c>
      <c r="ND318" s="831">
        <f t="shared" si="539"/>
        <v>0</v>
      </c>
      <c r="NE318" s="831">
        <f t="shared" si="539"/>
        <v>0</v>
      </c>
      <c r="NF318" s="831">
        <f t="shared" si="539"/>
        <v>0</v>
      </c>
      <c r="NG318" s="831">
        <f t="shared" si="539"/>
        <v>0</v>
      </c>
      <c r="NH318" s="831">
        <f t="shared" si="539"/>
        <v>0</v>
      </c>
      <c r="NI318" s="831">
        <f t="shared" si="539"/>
        <v>0</v>
      </c>
      <c r="NJ318" s="831">
        <f t="shared" si="539"/>
        <v>0</v>
      </c>
      <c r="NK318" s="831">
        <f t="shared" si="539"/>
        <v>0</v>
      </c>
      <c r="NL318" s="831">
        <f t="shared" si="539"/>
        <v>0</v>
      </c>
      <c r="NM318" s="831">
        <f t="shared" si="539"/>
        <v>0</v>
      </c>
      <c r="NN318" s="831">
        <f t="shared" si="539"/>
        <v>0</v>
      </c>
      <c r="NO318" s="831">
        <f t="shared" si="539"/>
        <v>0</v>
      </c>
      <c r="NP318" s="831">
        <f t="shared" si="539"/>
        <v>0</v>
      </c>
      <c r="NQ318" s="831">
        <f t="shared" si="539"/>
        <v>0</v>
      </c>
      <c r="NR318" s="831">
        <f t="shared" si="539"/>
        <v>0</v>
      </c>
      <c r="NS318" s="831">
        <f t="shared" si="539"/>
        <v>0</v>
      </c>
      <c r="NT318" s="831">
        <f t="shared" si="539"/>
        <v>0</v>
      </c>
      <c r="NU318" s="831">
        <f t="shared" si="539"/>
        <v>0</v>
      </c>
      <c r="NV318" s="831">
        <f t="shared" si="539"/>
        <v>0</v>
      </c>
      <c r="NW318" s="831">
        <f t="shared" si="539"/>
        <v>0</v>
      </c>
      <c r="NX318" s="831">
        <f t="shared" si="539"/>
        <v>0</v>
      </c>
      <c r="NY318" s="831">
        <f t="shared" si="539"/>
        <v>0</v>
      </c>
      <c r="NZ318" s="831">
        <f t="shared" si="539"/>
        <v>0</v>
      </c>
      <c r="OA318" s="831">
        <f t="shared" si="539"/>
        <v>0</v>
      </c>
      <c r="OB318" s="831">
        <f t="shared" si="539"/>
        <v>0</v>
      </c>
      <c r="OC318" s="831">
        <f t="shared" si="539"/>
        <v>0</v>
      </c>
      <c r="OD318" s="831">
        <f t="shared" si="539"/>
        <v>0</v>
      </c>
      <c r="OE318" s="831">
        <f t="shared" si="539"/>
        <v>0</v>
      </c>
      <c r="OF318" s="831">
        <f t="shared" si="539"/>
        <v>0</v>
      </c>
      <c r="OG318" s="831">
        <f t="shared" si="540"/>
        <v>0</v>
      </c>
      <c r="OH318" s="831">
        <f t="shared" si="540"/>
        <v>0</v>
      </c>
      <c r="OI318" s="831">
        <f t="shared" si="540"/>
        <v>0</v>
      </c>
      <c r="OJ318" s="831">
        <f t="shared" si="540"/>
        <v>0</v>
      </c>
      <c r="OK318" s="831">
        <f t="shared" si="540"/>
        <v>0</v>
      </c>
      <c r="OL318" s="831">
        <f t="shared" si="540"/>
        <v>0</v>
      </c>
      <c r="OM318" s="831">
        <f t="shared" si="540"/>
        <v>0</v>
      </c>
      <c r="ON318" s="831">
        <f t="shared" si="540"/>
        <v>0</v>
      </c>
      <c r="OO318" s="831">
        <f t="shared" si="540"/>
        <v>0</v>
      </c>
      <c r="OP318" s="831">
        <f t="shared" si="540"/>
        <v>0</v>
      </c>
      <c r="OQ318" s="831">
        <f t="shared" si="540"/>
        <v>0</v>
      </c>
      <c r="OR318" s="831">
        <f t="shared" si="540"/>
        <v>0</v>
      </c>
      <c r="OS318" s="831">
        <f t="shared" si="540"/>
        <v>0</v>
      </c>
      <c r="OT318" s="831">
        <f t="shared" si="540"/>
        <v>0</v>
      </c>
      <c r="OU318" s="831">
        <f t="shared" si="540"/>
        <v>0</v>
      </c>
      <c r="OV318" s="831">
        <f t="shared" si="540"/>
        <v>0</v>
      </c>
      <c r="OW318" s="831">
        <f t="shared" si="540"/>
        <v>0</v>
      </c>
      <c r="OX318" s="831">
        <f t="shared" si="540"/>
        <v>0</v>
      </c>
      <c r="OY318" s="831">
        <f t="shared" si="540"/>
        <v>0</v>
      </c>
      <c r="OZ318" s="831">
        <f t="shared" si="540"/>
        <v>0</v>
      </c>
      <c r="PA318" s="831">
        <f t="shared" si="540"/>
        <v>0</v>
      </c>
      <c r="PB318" s="831">
        <f t="shared" si="540"/>
        <v>0</v>
      </c>
      <c r="PC318" s="831">
        <f t="shared" si="540"/>
        <v>0</v>
      </c>
      <c r="PD318" s="831">
        <f t="shared" si="540"/>
        <v>0</v>
      </c>
      <c r="PE318" s="831">
        <f t="shared" si="540"/>
        <v>0</v>
      </c>
      <c r="PF318" s="831">
        <f t="shared" si="540"/>
        <v>0</v>
      </c>
      <c r="PG318" s="831">
        <f t="shared" si="540"/>
        <v>0</v>
      </c>
      <c r="PH318" s="831">
        <f t="shared" si="540"/>
        <v>0</v>
      </c>
      <c r="PI318" s="831">
        <f t="shared" si="540"/>
        <v>0</v>
      </c>
      <c r="PJ318" s="831">
        <f t="shared" si="540"/>
        <v>0</v>
      </c>
      <c r="PK318" s="831">
        <f t="shared" si="540"/>
        <v>0</v>
      </c>
      <c r="PL318" s="831">
        <f t="shared" si="540"/>
        <v>0</v>
      </c>
      <c r="PM318" s="831">
        <f t="shared" si="540"/>
        <v>0</v>
      </c>
      <c r="PN318" s="831">
        <f t="shared" si="540"/>
        <v>0</v>
      </c>
      <c r="PO318" s="831">
        <f t="shared" si="540"/>
        <v>0</v>
      </c>
      <c r="PP318" s="831">
        <f t="shared" si="540"/>
        <v>0</v>
      </c>
      <c r="PQ318" s="831">
        <f t="shared" si="540"/>
        <v>0</v>
      </c>
      <c r="PR318" s="831">
        <f t="shared" si="540"/>
        <v>0</v>
      </c>
      <c r="PS318" s="831">
        <f t="shared" si="540"/>
        <v>0</v>
      </c>
      <c r="PT318" s="831">
        <f t="shared" si="540"/>
        <v>0</v>
      </c>
      <c r="PU318" s="831">
        <f t="shared" si="540"/>
        <v>0</v>
      </c>
      <c r="PV318" s="831">
        <f t="shared" si="540"/>
        <v>0</v>
      </c>
      <c r="PW318" s="831">
        <f t="shared" si="540"/>
        <v>0</v>
      </c>
      <c r="PX318" s="831">
        <f t="shared" si="540"/>
        <v>0</v>
      </c>
      <c r="PY318" s="831">
        <f t="shared" si="540"/>
        <v>0</v>
      </c>
      <c r="PZ318" s="831">
        <f t="shared" si="540"/>
        <v>0</v>
      </c>
      <c r="QA318" s="831">
        <f t="shared" si="540"/>
        <v>0</v>
      </c>
      <c r="QB318" s="831">
        <f t="shared" si="540"/>
        <v>0</v>
      </c>
      <c r="QC318" s="831">
        <f t="shared" si="540"/>
        <v>0</v>
      </c>
      <c r="QD318" s="831">
        <f t="shared" si="540"/>
        <v>0</v>
      </c>
      <c r="QE318" s="831">
        <f t="shared" si="540"/>
        <v>0</v>
      </c>
      <c r="QF318" s="831">
        <f t="shared" si="540"/>
        <v>0</v>
      </c>
      <c r="QG318" s="831">
        <f t="shared" si="540"/>
        <v>0</v>
      </c>
      <c r="QH318" s="831">
        <f t="shared" si="540"/>
        <v>0</v>
      </c>
      <c r="QI318" s="831">
        <f t="shared" si="540"/>
        <v>0</v>
      </c>
      <c r="QJ318" s="831">
        <f t="shared" si="540"/>
        <v>0</v>
      </c>
      <c r="QK318" s="831">
        <f t="shared" si="540"/>
        <v>0</v>
      </c>
      <c r="QL318" s="831">
        <f t="shared" si="540"/>
        <v>0</v>
      </c>
      <c r="QM318" s="831">
        <f t="shared" si="540"/>
        <v>0</v>
      </c>
      <c r="QN318" s="831">
        <f t="shared" si="540"/>
        <v>0</v>
      </c>
      <c r="QO318" s="831">
        <f t="shared" si="540"/>
        <v>0</v>
      </c>
      <c r="QP318" s="831">
        <f t="shared" si="540"/>
        <v>0</v>
      </c>
      <c r="QQ318" s="831">
        <f t="shared" si="540"/>
        <v>0</v>
      </c>
      <c r="QR318" s="831">
        <f t="shared" si="540"/>
        <v>0</v>
      </c>
      <c r="QS318" s="831">
        <f t="shared" si="541"/>
        <v>0</v>
      </c>
      <c r="QT318" s="831">
        <f t="shared" si="541"/>
        <v>0</v>
      </c>
      <c r="QU318" s="831">
        <f t="shared" si="541"/>
        <v>0</v>
      </c>
      <c r="QV318" s="831">
        <f t="shared" si="541"/>
        <v>0</v>
      </c>
      <c r="QW318" s="831">
        <f t="shared" si="541"/>
        <v>0</v>
      </c>
      <c r="QX318" s="831">
        <f t="shared" si="541"/>
        <v>0</v>
      </c>
      <c r="QY318" s="831">
        <f t="shared" si="541"/>
        <v>0</v>
      </c>
      <c r="QZ318" s="831">
        <f t="shared" si="541"/>
        <v>0</v>
      </c>
      <c r="RA318" s="831">
        <f t="shared" si="541"/>
        <v>0</v>
      </c>
      <c r="RB318" s="831">
        <f t="shared" si="541"/>
        <v>0</v>
      </c>
      <c r="RC318" s="831">
        <f t="shared" si="541"/>
        <v>0</v>
      </c>
      <c r="RD318" s="831">
        <f t="shared" si="541"/>
        <v>0</v>
      </c>
      <c r="RE318" s="831">
        <f t="shared" si="541"/>
        <v>0</v>
      </c>
      <c r="RF318" s="831">
        <f t="shared" si="541"/>
        <v>0</v>
      </c>
      <c r="RG318" s="831">
        <f t="shared" si="541"/>
        <v>0</v>
      </c>
      <c r="RH318" s="831">
        <f t="shared" si="541"/>
        <v>0</v>
      </c>
      <c r="RI318" s="831">
        <f t="shared" si="541"/>
        <v>0</v>
      </c>
      <c r="RJ318" s="831">
        <f t="shared" si="541"/>
        <v>0</v>
      </c>
      <c r="RK318" s="831">
        <f t="shared" si="541"/>
        <v>0</v>
      </c>
      <c r="RL318" s="831">
        <f t="shared" si="541"/>
        <v>0</v>
      </c>
      <c r="RM318" s="831">
        <f t="shared" si="541"/>
        <v>0</v>
      </c>
      <c r="RN318" s="831">
        <f t="shared" si="541"/>
        <v>0</v>
      </c>
      <c r="RO318" s="831">
        <f t="shared" si="541"/>
        <v>0</v>
      </c>
      <c r="RP318" s="831">
        <f t="shared" si="541"/>
        <v>0</v>
      </c>
      <c r="RQ318" s="831">
        <f t="shared" si="541"/>
        <v>0</v>
      </c>
      <c r="RR318" s="831">
        <f t="shared" si="541"/>
        <v>0</v>
      </c>
      <c r="RS318" s="831">
        <f t="shared" si="541"/>
        <v>0</v>
      </c>
      <c r="RT318" s="831">
        <f t="shared" si="541"/>
        <v>0</v>
      </c>
      <c r="RU318" s="831">
        <f t="shared" si="541"/>
        <v>0</v>
      </c>
      <c r="RV318" s="831">
        <f t="shared" si="541"/>
        <v>0</v>
      </c>
      <c r="RW318" s="831">
        <f t="shared" si="541"/>
        <v>0</v>
      </c>
      <c r="RX318" s="831">
        <f t="shared" si="541"/>
        <v>0</v>
      </c>
      <c r="RY318" s="831">
        <f t="shared" si="541"/>
        <v>0</v>
      </c>
      <c r="RZ318" s="831">
        <f t="shared" si="541"/>
        <v>0</v>
      </c>
      <c r="SA318" s="831">
        <f t="shared" si="541"/>
        <v>0</v>
      </c>
      <c r="SB318" s="831">
        <f t="shared" si="541"/>
        <v>0</v>
      </c>
      <c r="SC318" s="831">
        <f t="shared" si="541"/>
        <v>0</v>
      </c>
      <c r="SD318" s="831">
        <f t="shared" si="541"/>
        <v>0</v>
      </c>
      <c r="SE318" s="831">
        <f t="shared" si="541"/>
        <v>0</v>
      </c>
      <c r="SF318" s="831">
        <f t="shared" si="541"/>
        <v>0</v>
      </c>
      <c r="SG318" s="831">
        <f t="shared" si="541"/>
        <v>0</v>
      </c>
      <c r="SH318" s="831">
        <f t="shared" si="541"/>
        <v>0</v>
      </c>
      <c r="SI318" s="831">
        <f t="shared" si="541"/>
        <v>0</v>
      </c>
      <c r="SJ318" s="831">
        <f t="shared" si="541"/>
        <v>0</v>
      </c>
      <c r="SK318" s="267">
        <f t="shared" si="514"/>
        <v>0</v>
      </c>
      <c r="SL318" s="254"/>
      <c r="SM318" s="242"/>
      <c r="SN318" s="242"/>
      <c r="SO318" s="242"/>
    </row>
    <row r="319" spans="1:509" outlineLevel="3" x14ac:dyDescent="0.35">
      <c r="A319" s="242"/>
      <c r="B319" s="251"/>
      <c r="C319" s="438">
        <f t="shared" si="533"/>
        <v>4</v>
      </c>
      <c r="D319" s="267"/>
      <c r="E319" s="316">
        <f t="shared" si="505"/>
        <v>178</v>
      </c>
      <c r="F319" s="322"/>
      <c r="G319" s="322"/>
      <c r="H319" s="267"/>
      <c r="I319" s="540"/>
      <c r="J319" s="554" t="s">
        <v>859</v>
      </c>
      <c r="K319" s="541"/>
      <c r="L319" s="832">
        <f>L318</f>
        <v>0</v>
      </c>
      <c r="M319" s="832">
        <f t="shared" ref="M319:BX319" si="543">M318</f>
        <v>0</v>
      </c>
      <c r="N319" s="832">
        <f t="shared" si="543"/>
        <v>0</v>
      </c>
      <c r="O319" s="832">
        <f t="shared" si="543"/>
        <v>0</v>
      </c>
      <c r="P319" s="832">
        <f t="shared" si="543"/>
        <v>0</v>
      </c>
      <c r="Q319" s="832">
        <f t="shared" si="543"/>
        <v>0</v>
      </c>
      <c r="R319" s="832">
        <f t="shared" si="543"/>
        <v>0</v>
      </c>
      <c r="S319" s="832">
        <f t="shared" si="543"/>
        <v>0</v>
      </c>
      <c r="T319" s="832">
        <f t="shared" si="543"/>
        <v>0</v>
      </c>
      <c r="U319" s="832">
        <f t="shared" si="543"/>
        <v>0</v>
      </c>
      <c r="V319" s="832">
        <f t="shared" si="543"/>
        <v>0</v>
      </c>
      <c r="W319" s="832">
        <f t="shared" si="543"/>
        <v>0</v>
      </c>
      <c r="X319" s="832">
        <f t="shared" si="543"/>
        <v>0</v>
      </c>
      <c r="Y319" s="832">
        <f t="shared" si="543"/>
        <v>0</v>
      </c>
      <c r="Z319" s="832">
        <f t="shared" si="543"/>
        <v>0</v>
      </c>
      <c r="AA319" s="832">
        <f t="shared" si="543"/>
        <v>0</v>
      </c>
      <c r="AB319" s="832">
        <f t="shared" si="543"/>
        <v>0</v>
      </c>
      <c r="AC319" s="832">
        <f t="shared" si="543"/>
        <v>0</v>
      </c>
      <c r="AD319" s="832">
        <f t="shared" si="543"/>
        <v>0</v>
      </c>
      <c r="AE319" s="832">
        <f t="shared" si="543"/>
        <v>0</v>
      </c>
      <c r="AF319" s="832">
        <f t="shared" si="543"/>
        <v>0</v>
      </c>
      <c r="AG319" s="832">
        <f t="shared" si="543"/>
        <v>0</v>
      </c>
      <c r="AH319" s="832">
        <f t="shared" si="543"/>
        <v>0</v>
      </c>
      <c r="AI319" s="832">
        <f t="shared" si="543"/>
        <v>0</v>
      </c>
      <c r="AJ319" s="832">
        <f t="shared" si="543"/>
        <v>0</v>
      </c>
      <c r="AK319" s="832">
        <f t="shared" si="543"/>
        <v>0</v>
      </c>
      <c r="AL319" s="832">
        <f t="shared" si="543"/>
        <v>0</v>
      </c>
      <c r="AM319" s="832">
        <f t="shared" si="543"/>
        <v>0</v>
      </c>
      <c r="AN319" s="832">
        <f t="shared" si="543"/>
        <v>0</v>
      </c>
      <c r="AO319" s="832">
        <f t="shared" si="543"/>
        <v>0</v>
      </c>
      <c r="AP319" s="832">
        <f t="shared" si="543"/>
        <v>0</v>
      </c>
      <c r="AQ319" s="832">
        <f t="shared" si="543"/>
        <v>0</v>
      </c>
      <c r="AR319" s="832">
        <f t="shared" si="543"/>
        <v>0</v>
      </c>
      <c r="AS319" s="832">
        <f t="shared" si="543"/>
        <v>0</v>
      </c>
      <c r="AT319" s="832">
        <f t="shared" si="543"/>
        <v>0</v>
      </c>
      <c r="AU319" s="832">
        <f t="shared" si="543"/>
        <v>0</v>
      </c>
      <c r="AV319" s="832">
        <f t="shared" si="543"/>
        <v>0</v>
      </c>
      <c r="AW319" s="832">
        <f t="shared" si="543"/>
        <v>0</v>
      </c>
      <c r="AX319" s="832">
        <f t="shared" si="543"/>
        <v>0</v>
      </c>
      <c r="AY319" s="832">
        <f t="shared" si="543"/>
        <v>0</v>
      </c>
      <c r="AZ319" s="832">
        <f t="shared" si="543"/>
        <v>0</v>
      </c>
      <c r="BA319" s="832">
        <f t="shared" si="543"/>
        <v>0</v>
      </c>
      <c r="BB319" s="832">
        <f t="shared" si="543"/>
        <v>0</v>
      </c>
      <c r="BC319" s="832">
        <f t="shared" si="543"/>
        <v>0</v>
      </c>
      <c r="BD319" s="832">
        <f t="shared" si="543"/>
        <v>0</v>
      </c>
      <c r="BE319" s="832">
        <f t="shared" si="543"/>
        <v>0</v>
      </c>
      <c r="BF319" s="832">
        <f t="shared" si="543"/>
        <v>0</v>
      </c>
      <c r="BG319" s="832">
        <f t="shared" si="543"/>
        <v>0</v>
      </c>
      <c r="BH319" s="832">
        <f t="shared" si="543"/>
        <v>0</v>
      </c>
      <c r="BI319" s="832">
        <f t="shared" si="543"/>
        <v>0</v>
      </c>
      <c r="BJ319" s="832">
        <f t="shared" si="543"/>
        <v>0</v>
      </c>
      <c r="BK319" s="832">
        <f t="shared" si="543"/>
        <v>0</v>
      </c>
      <c r="BL319" s="832">
        <f t="shared" si="543"/>
        <v>0</v>
      </c>
      <c r="BM319" s="832">
        <f t="shared" si="543"/>
        <v>0</v>
      </c>
      <c r="BN319" s="832">
        <f t="shared" si="543"/>
        <v>0</v>
      </c>
      <c r="BO319" s="832">
        <f t="shared" si="543"/>
        <v>0</v>
      </c>
      <c r="BP319" s="832">
        <f t="shared" si="543"/>
        <v>0</v>
      </c>
      <c r="BQ319" s="832">
        <f t="shared" si="543"/>
        <v>0</v>
      </c>
      <c r="BR319" s="832">
        <f t="shared" si="543"/>
        <v>0</v>
      </c>
      <c r="BS319" s="832">
        <f t="shared" si="543"/>
        <v>0</v>
      </c>
      <c r="BT319" s="832">
        <f t="shared" si="543"/>
        <v>0</v>
      </c>
      <c r="BU319" s="832">
        <f t="shared" si="543"/>
        <v>0</v>
      </c>
      <c r="BV319" s="832">
        <f t="shared" si="543"/>
        <v>0</v>
      </c>
      <c r="BW319" s="832">
        <f t="shared" si="543"/>
        <v>0</v>
      </c>
      <c r="BX319" s="832">
        <f t="shared" si="543"/>
        <v>0</v>
      </c>
      <c r="BY319" s="832">
        <f t="shared" ref="BY319:EJ319" si="544">BY318</f>
        <v>0</v>
      </c>
      <c r="BZ319" s="832">
        <f t="shared" si="544"/>
        <v>0</v>
      </c>
      <c r="CA319" s="832">
        <f t="shared" si="544"/>
        <v>0</v>
      </c>
      <c r="CB319" s="832">
        <f t="shared" si="544"/>
        <v>0</v>
      </c>
      <c r="CC319" s="832">
        <f t="shared" si="544"/>
        <v>0</v>
      </c>
      <c r="CD319" s="832">
        <f t="shared" si="544"/>
        <v>0</v>
      </c>
      <c r="CE319" s="832">
        <f t="shared" si="544"/>
        <v>0</v>
      </c>
      <c r="CF319" s="832">
        <f t="shared" si="544"/>
        <v>0</v>
      </c>
      <c r="CG319" s="832">
        <f t="shared" si="544"/>
        <v>0</v>
      </c>
      <c r="CH319" s="832">
        <f t="shared" si="544"/>
        <v>0</v>
      </c>
      <c r="CI319" s="832">
        <f t="shared" si="544"/>
        <v>0</v>
      </c>
      <c r="CJ319" s="832">
        <f t="shared" si="544"/>
        <v>0</v>
      </c>
      <c r="CK319" s="832">
        <f t="shared" si="544"/>
        <v>0</v>
      </c>
      <c r="CL319" s="832">
        <f t="shared" si="544"/>
        <v>0</v>
      </c>
      <c r="CM319" s="832">
        <f t="shared" si="544"/>
        <v>0</v>
      </c>
      <c r="CN319" s="832">
        <f t="shared" si="544"/>
        <v>0</v>
      </c>
      <c r="CO319" s="832">
        <f t="shared" si="544"/>
        <v>0</v>
      </c>
      <c r="CP319" s="832">
        <f t="shared" si="544"/>
        <v>0</v>
      </c>
      <c r="CQ319" s="832">
        <f t="shared" si="544"/>
        <v>0</v>
      </c>
      <c r="CR319" s="832">
        <f t="shared" si="544"/>
        <v>0</v>
      </c>
      <c r="CS319" s="832">
        <f t="shared" si="544"/>
        <v>0</v>
      </c>
      <c r="CT319" s="832">
        <f t="shared" si="544"/>
        <v>0</v>
      </c>
      <c r="CU319" s="832">
        <f t="shared" si="544"/>
        <v>0</v>
      </c>
      <c r="CV319" s="832">
        <f t="shared" si="544"/>
        <v>0</v>
      </c>
      <c r="CW319" s="832">
        <f t="shared" si="544"/>
        <v>0</v>
      </c>
      <c r="CX319" s="832">
        <f t="shared" si="544"/>
        <v>0</v>
      </c>
      <c r="CY319" s="832">
        <f t="shared" si="544"/>
        <v>0</v>
      </c>
      <c r="CZ319" s="832">
        <f t="shared" si="544"/>
        <v>0</v>
      </c>
      <c r="DA319" s="832">
        <f t="shared" si="544"/>
        <v>0</v>
      </c>
      <c r="DB319" s="832">
        <f t="shared" si="544"/>
        <v>0</v>
      </c>
      <c r="DC319" s="832">
        <f t="shared" si="544"/>
        <v>0</v>
      </c>
      <c r="DD319" s="832">
        <f t="shared" si="544"/>
        <v>0</v>
      </c>
      <c r="DE319" s="832">
        <f t="shared" si="544"/>
        <v>0</v>
      </c>
      <c r="DF319" s="832">
        <f t="shared" si="544"/>
        <v>0</v>
      </c>
      <c r="DG319" s="832">
        <f t="shared" si="544"/>
        <v>0</v>
      </c>
      <c r="DH319" s="832">
        <f t="shared" si="544"/>
        <v>0</v>
      </c>
      <c r="DI319" s="832">
        <f t="shared" si="544"/>
        <v>0</v>
      </c>
      <c r="DJ319" s="832">
        <f t="shared" si="544"/>
        <v>0</v>
      </c>
      <c r="DK319" s="832">
        <f t="shared" si="544"/>
        <v>0</v>
      </c>
      <c r="DL319" s="832">
        <f t="shared" si="544"/>
        <v>0</v>
      </c>
      <c r="DM319" s="832">
        <f t="shared" si="544"/>
        <v>0</v>
      </c>
      <c r="DN319" s="832">
        <f t="shared" si="544"/>
        <v>0</v>
      </c>
      <c r="DO319" s="832">
        <f t="shared" si="544"/>
        <v>0</v>
      </c>
      <c r="DP319" s="832">
        <f t="shared" si="544"/>
        <v>0</v>
      </c>
      <c r="DQ319" s="832">
        <f t="shared" si="544"/>
        <v>0</v>
      </c>
      <c r="DR319" s="832">
        <f t="shared" si="544"/>
        <v>0</v>
      </c>
      <c r="DS319" s="832">
        <f t="shared" si="544"/>
        <v>0</v>
      </c>
      <c r="DT319" s="832">
        <f t="shared" si="544"/>
        <v>0</v>
      </c>
      <c r="DU319" s="832">
        <f t="shared" si="544"/>
        <v>0</v>
      </c>
      <c r="DV319" s="832">
        <f t="shared" si="544"/>
        <v>0</v>
      </c>
      <c r="DW319" s="832">
        <f t="shared" si="544"/>
        <v>0</v>
      </c>
      <c r="DX319" s="832">
        <f t="shared" si="544"/>
        <v>0</v>
      </c>
      <c r="DY319" s="832">
        <f t="shared" si="544"/>
        <v>0</v>
      </c>
      <c r="DZ319" s="832">
        <f t="shared" si="544"/>
        <v>0</v>
      </c>
      <c r="EA319" s="832">
        <f t="shared" si="544"/>
        <v>0</v>
      </c>
      <c r="EB319" s="832">
        <f t="shared" si="544"/>
        <v>0</v>
      </c>
      <c r="EC319" s="832">
        <f t="shared" si="544"/>
        <v>0</v>
      </c>
      <c r="ED319" s="832">
        <f t="shared" si="544"/>
        <v>0</v>
      </c>
      <c r="EE319" s="832">
        <f t="shared" si="544"/>
        <v>0</v>
      </c>
      <c r="EF319" s="832">
        <f t="shared" si="544"/>
        <v>0</v>
      </c>
      <c r="EG319" s="832">
        <f t="shared" si="544"/>
        <v>0</v>
      </c>
      <c r="EH319" s="832">
        <f t="shared" si="544"/>
        <v>0</v>
      </c>
      <c r="EI319" s="832">
        <f t="shared" si="544"/>
        <v>0</v>
      </c>
      <c r="EJ319" s="832">
        <f t="shared" si="544"/>
        <v>0</v>
      </c>
      <c r="EK319" s="832">
        <f t="shared" ref="EK319:GV319" si="545">EK318</f>
        <v>0</v>
      </c>
      <c r="EL319" s="832">
        <f t="shared" si="545"/>
        <v>0</v>
      </c>
      <c r="EM319" s="832">
        <f t="shared" si="545"/>
        <v>0</v>
      </c>
      <c r="EN319" s="832">
        <f t="shared" si="545"/>
        <v>0</v>
      </c>
      <c r="EO319" s="832">
        <f t="shared" si="545"/>
        <v>0</v>
      </c>
      <c r="EP319" s="832">
        <f t="shared" si="545"/>
        <v>0</v>
      </c>
      <c r="EQ319" s="832">
        <f t="shared" si="545"/>
        <v>0</v>
      </c>
      <c r="ER319" s="832">
        <f t="shared" si="545"/>
        <v>0</v>
      </c>
      <c r="ES319" s="832">
        <f t="shared" si="545"/>
        <v>0</v>
      </c>
      <c r="ET319" s="832">
        <f t="shared" si="545"/>
        <v>0</v>
      </c>
      <c r="EU319" s="832">
        <f t="shared" si="545"/>
        <v>0</v>
      </c>
      <c r="EV319" s="832">
        <f t="shared" si="545"/>
        <v>0</v>
      </c>
      <c r="EW319" s="832">
        <f t="shared" si="545"/>
        <v>0</v>
      </c>
      <c r="EX319" s="832">
        <f t="shared" si="545"/>
        <v>0</v>
      </c>
      <c r="EY319" s="832">
        <f t="shared" si="545"/>
        <v>0</v>
      </c>
      <c r="EZ319" s="832">
        <f t="shared" si="545"/>
        <v>0</v>
      </c>
      <c r="FA319" s="832">
        <f t="shared" si="545"/>
        <v>0</v>
      </c>
      <c r="FB319" s="832">
        <f t="shared" si="545"/>
        <v>0</v>
      </c>
      <c r="FC319" s="832">
        <f t="shared" si="545"/>
        <v>0</v>
      </c>
      <c r="FD319" s="832">
        <f t="shared" si="545"/>
        <v>0</v>
      </c>
      <c r="FE319" s="832">
        <f t="shared" si="545"/>
        <v>0</v>
      </c>
      <c r="FF319" s="832">
        <f t="shared" si="545"/>
        <v>0</v>
      </c>
      <c r="FG319" s="832">
        <f t="shared" si="545"/>
        <v>0</v>
      </c>
      <c r="FH319" s="832">
        <f t="shared" si="545"/>
        <v>0</v>
      </c>
      <c r="FI319" s="832">
        <f t="shared" si="545"/>
        <v>0</v>
      </c>
      <c r="FJ319" s="832">
        <f t="shared" si="545"/>
        <v>0</v>
      </c>
      <c r="FK319" s="832">
        <f t="shared" si="545"/>
        <v>0</v>
      </c>
      <c r="FL319" s="832">
        <f t="shared" si="545"/>
        <v>0</v>
      </c>
      <c r="FM319" s="832">
        <f t="shared" si="545"/>
        <v>0</v>
      </c>
      <c r="FN319" s="832">
        <f t="shared" si="545"/>
        <v>0</v>
      </c>
      <c r="FO319" s="832">
        <f t="shared" si="545"/>
        <v>0</v>
      </c>
      <c r="FP319" s="832">
        <f t="shared" si="545"/>
        <v>0</v>
      </c>
      <c r="FQ319" s="832">
        <f t="shared" si="545"/>
        <v>0</v>
      </c>
      <c r="FR319" s="832">
        <f t="shared" si="545"/>
        <v>0</v>
      </c>
      <c r="FS319" s="832">
        <f t="shared" si="545"/>
        <v>0</v>
      </c>
      <c r="FT319" s="832">
        <f t="shared" si="545"/>
        <v>0</v>
      </c>
      <c r="FU319" s="832">
        <f t="shared" si="545"/>
        <v>0</v>
      </c>
      <c r="FV319" s="832">
        <f t="shared" si="545"/>
        <v>0</v>
      </c>
      <c r="FW319" s="832">
        <f t="shared" si="545"/>
        <v>0</v>
      </c>
      <c r="FX319" s="832">
        <f t="shared" si="545"/>
        <v>0</v>
      </c>
      <c r="FY319" s="832">
        <f t="shared" si="545"/>
        <v>0</v>
      </c>
      <c r="FZ319" s="832">
        <f t="shared" si="545"/>
        <v>0</v>
      </c>
      <c r="GA319" s="832">
        <f t="shared" si="545"/>
        <v>0</v>
      </c>
      <c r="GB319" s="832">
        <f t="shared" si="545"/>
        <v>0</v>
      </c>
      <c r="GC319" s="832">
        <f t="shared" si="545"/>
        <v>0</v>
      </c>
      <c r="GD319" s="832">
        <f t="shared" si="545"/>
        <v>0</v>
      </c>
      <c r="GE319" s="832">
        <f t="shared" si="545"/>
        <v>0</v>
      </c>
      <c r="GF319" s="832">
        <f t="shared" si="545"/>
        <v>0</v>
      </c>
      <c r="GG319" s="832">
        <f t="shared" si="545"/>
        <v>0</v>
      </c>
      <c r="GH319" s="832">
        <f t="shared" si="545"/>
        <v>0</v>
      </c>
      <c r="GI319" s="832">
        <f t="shared" si="545"/>
        <v>0</v>
      </c>
      <c r="GJ319" s="832">
        <f t="shared" si="545"/>
        <v>0</v>
      </c>
      <c r="GK319" s="832">
        <f t="shared" si="545"/>
        <v>0</v>
      </c>
      <c r="GL319" s="832">
        <f t="shared" si="545"/>
        <v>0</v>
      </c>
      <c r="GM319" s="832">
        <f t="shared" si="545"/>
        <v>0</v>
      </c>
      <c r="GN319" s="832">
        <f t="shared" si="545"/>
        <v>0</v>
      </c>
      <c r="GO319" s="832">
        <f t="shared" si="545"/>
        <v>0</v>
      </c>
      <c r="GP319" s="832">
        <f t="shared" si="545"/>
        <v>0</v>
      </c>
      <c r="GQ319" s="832">
        <f t="shared" si="545"/>
        <v>0</v>
      </c>
      <c r="GR319" s="832">
        <f t="shared" si="545"/>
        <v>0</v>
      </c>
      <c r="GS319" s="832">
        <f t="shared" si="545"/>
        <v>0</v>
      </c>
      <c r="GT319" s="832">
        <f t="shared" si="545"/>
        <v>0</v>
      </c>
      <c r="GU319" s="832">
        <f t="shared" si="545"/>
        <v>0</v>
      </c>
      <c r="GV319" s="832">
        <f t="shared" si="545"/>
        <v>0</v>
      </c>
      <c r="GW319" s="832">
        <f t="shared" ref="GW319:JH319" si="546">GW318</f>
        <v>0</v>
      </c>
      <c r="GX319" s="832">
        <f t="shared" si="546"/>
        <v>0</v>
      </c>
      <c r="GY319" s="832">
        <f t="shared" si="546"/>
        <v>0</v>
      </c>
      <c r="GZ319" s="832">
        <f t="shared" si="546"/>
        <v>0</v>
      </c>
      <c r="HA319" s="832">
        <f t="shared" si="546"/>
        <v>0</v>
      </c>
      <c r="HB319" s="832">
        <f t="shared" si="546"/>
        <v>0</v>
      </c>
      <c r="HC319" s="832">
        <f t="shared" si="546"/>
        <v>0</v>
      </c>
      <c r="HD319" s="832">
        <f t="shared" si="546"/>
        <v>0</v>
      </c>
      <c r="HE319" s="832">
        <f t="shared" si="546"/>
        <v>0</v>
      </c>
      <c r="HF319" s="832">
        <f t="shared" si="546"/>
        <v>0</v>
      </c>
      <c r="HG319" s="832">
        <f t="shared" si="546"/>
        <v>0</v>
      </c>
      <c r="HH319" s="832">
        <f t="shared" si="546"/>
        <v>0</v>
      </c>
      <c r="HI319" s="832">
        <f t="shared" si="546"/>
        <v>0</v>
      </c>
      <c r="HJ319" s="832">
        <f t="shared" si="546"/>
        <v>0</v>
      </c>
      <c r="HK319" s="832">
        <f t="shared" si="546"/>
        <v>0</v>
      </c>
      <c r="HL319" s="832">
        <f t="shared" si="546"/>
        <v>0</v>
      </c>
      <c r="HM319" s="832">
        <f t="shared" si="546"/>
        <v>0</v>
      </c>
      <c r="HN319" s="832">
        <f t="shared" si="546"/>
        <v>0</v>
      </c>
      <c r="HO319" s="832">
        <f t="shared" si="546"/>
        <v>0</v>
      </c>
      <c r="HP319" s="832">
        <f t="shared" si="546"/>
        <v>0</v>
      </c>
      <c r="HQ319" s="832">
        <f t="shared" si="546"/>
        <v>0</v>
      </c>
      <c r="HR319" s="832">
        <f t="shared" si="546"/>
        <v>0</v>
      </c>
      <c r="HS319" s="832">
        <f t="shared" si="546"/>
        <v>0</v>
      </c>
      <c r="HT319" s="832">
        <f t="shared" si="546"/>
        <v>0</v>
      </c>
      <c r="HU319" s="832">
        <f t="shared" si="546"/>
        <v>0</v>
      </c>
      <c r="HV319" s="832">
        <f t="shared" si="546"/>
        <v>0</v>
      </c>
      <c r="HW319" s="832">
        <f t="shared" si="546"/>
        <v>0</v>
      </c>
      <c r="HX319" s="832">
        <f t="shared" si="546"/>
        <v>0</v>
      </c>
      <c r="HY319" s="832">
        <f t="shared" si="546"/>
        <v>0</v>
      </c>
      <c r="HZ319" s="832">
        <f t="shared" si="546"/>
        <v>0</v>
      </c>
      <c r="IA319" s="832">
        <f t="shared" si="546"/>
        <v>0</v>
      </c>
      <c r="IB319" s="832">
        <f t="shared" si="546"/>
        <v>0</v>
      </c>
      <c r="IC319" s="832">
        <f t="shared" si="546"/>
        <v>0</v>
      </c>
      <c r="ID319" s="832">
        <f t="shared" si="546"/>
        <v>0</v>
      </c>
      <c r="IE319" s="832">
        <f t="shared" si="546"/>
        <v>0</v>
      </c>
      <c r="IF319" s="832">
        <f t="shared" si="546"/>
        <v>0</v>
      </c>
      <c r="IG319" s="832">
        <f t="shared" si="546"/>
        <v>0</v>
      </c>
      <c r="IH319" s="832">
        <f t="shared" si="546"/>
        <v>0</v>
      </c>
      <c r="II319" s="832">
        <f t="shared" si="546"/>
        <v>0</v>
      </c>
      <c r="IJ319" s="832">
        <f t="shared" si="546"/>
        <v>0</v>
      </c>
      <c r="IK319" s="832">
        <f t="shared" si="546"/>
        <v>0</v>
      </c>
      <c r="IL319" s="832">
        <f t="shared" si="546"/>
        <v>0</v>
      </c>
      <c r="IM319" s="832">
        <f t="shared" si="546"/>
        <v>0</v>
      </c>
      <c r="IN319" s="832">
        <f t="shared" si="546"/>
        <v>0</v>
      </c>
      <c r="IO319" s="832">
        <f t="shared" si="546"/>
        <v>0</v>
      </c>
      <c r="IP319" s="832">
        <f t="shared" si="546"/>
        <v>0</v>
      </c>
      <c r="IQ319" s="832">
        <f t="shared" si="546"/>
        <v>0</v>
      </c>
      <c r="IR319" s="832">
        <f t="shared" si="546"/>
        <v>0</v>
      </c>
      <c r="IS319" s="832">
        <f t="shared" si="546"/>
        <v>0</v>
      </c>
      <c r="IT319" s="832">
        <f t="shared" si="546"/>
        <v>0</v>
      </c>
      <c r="IU319" s="832">
        <f t="shared" si="546"/>
        <v>0</v>
      </c>
      <c r="IV319" s="832">
        <f t="shared" si="546"/>
        <v>0</v>
      </c>
      <c r="IW319" s="832">
        <f t="shared" si="546"/>
        <v>0</v>
      </c>
      <c r="IX319" s="832">
        <f t="shared" si="546"/>
        <v>0</v>
      </c>
      <c r="IY319" s="832">
        <f t="shared" si="546"/>
        <v>0</v>
      </c>
      <c r="IZ319" s="832">
        <f t="shared" si="546"/>
        <v>0</v>
      </c>
      <c r="JA319" s="832">
        <f t="shared" si="546"/>
        <v>0</v>
      </c>
      <c r="JB319" s="832">
        <f t="shared" si="546"/>
        <v>0</v>
      </c>
      <c r="JC319" s="832">
        <f t="shared" si="546"/>
        <v>0</v>
      </c>
      <c r="JD319" s="832">
        <f t="shared" si="546"/>
        <v>0</v>
      </c>
      <c r="JE319" s="832">
        <f t="shared" si="546"/>
        <v>0</v>
      </c>
      <c r="JF319" s="832">
        <f t="shared" si="546"/>
        <v>0</v>
      </c>
      <c r="JG319" s="832">
        <f t="shared" si="546"/>
        <v>0</v>
      </c>
      <c r="JH319" s="832">
        <f t="shared" si="546"/>
        <v>0</v>
      </c>
      <c r="JI319" s="832">
        <f t="shared" ref="JI319:LT319" si="547">JI318</f>
        <v>0</v>
      </c>
      <c r="JJ319" s="832">
        <f t="shared" si="547"/>
        <v>0</v>
      </c>
      <c r="JK319" s="832">
        <f t="shared" si="547"/>
        <v>0</v>
      </c>
      <c r="JL319" s="832">
        <f t="shared" si="547"/>
        <v>0</v>
      </c>
      <c r="JM319" s="832">
        <f t="shared" si="547"/>
        <v>0</v>
      </c>
      <c r="JN319" s="832">
        <f t="shared" si="547"/>
        <v>0</v>
      </c>
      <c r="JO319" s="832">
        <f t="shared" si="547"/>
        <v>0</v>
      </c>
      <c r="JP319" s="832">
        <f t="shared" si="547"/>
        <v>0</v>
      </c>
      <c r="JQ319" s="832">
        <f t="shared" si="547"/>
        <v>0</v>
      </c>
      <c r="JR319" s="832">
        <f t="shared" si="547"/>
        <v>0</v>
      </c>
      <c r="JS319" s="832">
        <f t="shared" si="547"/>
        <v>0</v>
      </c>
      <c r="JT319" s="832">
        <f t="shared" si="547"/>
        <v>0</v>
      </c>
      <c r="JU319" s="832">
        <f t="shared" si="547"/>
        <v>0</v>
      </c>
      <c r="JV319" s="832">
        <f t="shared" si="547"/>
        <v>0</v>
      </c>
      <c r="JW319" s="832">
        <f t="shared" si="547"/>
        <v>0</v>
      </c>
      <c r="JX319" s="832">
        <f t="shared" si="547"/>
        <v>0</v>
      </c>
      <c r="JY319" s="832">
        <f t="shared" si="547"/>
        <v>0</v>
      </c>
      <c r="JZ319" s="832">
        <f t="shared" si="547"/>
        <v>0</v>
      </c>
      <c r="KA319" s="832">
        <f t="shared" si="547"/>
        <v>0</v>
      </c>
      <c r="KB319" s="832">
        <f t="shared" si="547"/>
        <v>0</v>
      </c>
      <c r="KC319" s="832">
        <f t="shared" si="547"/>
        <v>0</v>
      </c>
      <c r="KD319" s="832">
        <f t="shared" si="547"/>
        <v>0</v>
      </c>
      <c r="KE319" s="832">
        <f t="shared" si="547"/>
        <v>0</v>
      </c>
      <c r="KF319" s="832">
        <f t="shared" si="547"/>
        <v>0</v>
      </c>
      <c r="KG319" s="832">
        <f t="shared" si="547"/>
        <v>0</v>
      </c>
      <c r="KH319" s="832">
        <f t="shared" si="547"/>
        <v>0</v>
      </c>
      <c r="KI319" s="832">
        <f t="shared" si="547"/>
        <v>0</v>
      </c>
      <c r="KJ319" s="832">
        <f t="shared" si="547"/>
        <v>0</v>
      </c>
      <c r="KK319" s="832">
        <f t="shared" si="547"/>
        <v>0</v>
      </c>
      <c r="KL319" s="832">
        <f t="shared" si="547"/>
        <v>0</v>
      </c>
      <c r="KM319" s="832">
        <f t="shared" si="547"/>
        <v>0</v>
      </c>
      <c r="KN319" s="832">
        <f t="shared" si="547"/>
        <v>0</v>
      </c>
      <c r="KO319" s="832">
        <f t="shared" si="547"/>
        <v>0</v>
      </c>
      <c r="KP319" s="832">
        <f t="shared" si="547"/>
        <v>0</v>
      </c>
      <c r="KQ319" s="832">
        <f t="shared" si="547"/>
        <v>0</v>
      </c>
      <c r="KR319" s="832">
        <f t="shared" si="547"/>
        <v>0</v>
      </c>
      <c r="KS319" s="832">
        <f t="shared" si="547"/>
        <v>0</v>
      </c>
      <c r="KT319" s="832">
        <f t="shared" si="547"/>
        <v>0</v>
      </c>
      <c r="KU319" s="832">
        <f t="shared" si="547"/>
        <v>0</v>
      </c>
      <c r="KV319" s="832">
        <f t="shared" si="547"/>
        <v>0</v>
      </c>
      <c r="KW319" s="832">
        <f t="shared" si="547"/>
        <v>0</v>
      </c>
      <c r="KX319" s="832">
        <f t="shared" si="547"/>
        <v>0</v>
      </c>
      <c r="KY319" s="832">
        <f t="shared" si="547"/>
        <v>0</v>
      </c>
      <c r="KZ319" s="832">
        <f t="shared" si="547"/>
        <v>0</v>
      </c>
      <c r="LA319" s="832">
        <f t="shared" si="547"/>
        <v>0</v>
      </c>
      <c r="LB319" s="832">
        <f t="shared" si="547"/>
        <v>0</v>
      </c>
      <c r="LC319" s="832">
        <f t="shared" si="547"/>
        <v>0</v>
      </c>
      <c r="LD319" s="832">
        <f t="shared" si="547"/>
        <v>0</v>
      </c>
      <c r="LE319" s="832">
        <f t="shared" si="547"/>
        <v>0</v>
      </c>
      <c r="LF319" s="832">
        <f t="shared" si="547"/>
        <v>0</v>
      </c>
      <c r="LG319" s="832">
        <f t="shared" si="547"/>
        <v>0</v>
      </c>
      <c r="LH319" s="832">
        <f t="shared" si="547"/>
        <v>0</v>
      </c>
      <c r="LI319" s="832">
        <f t="shared" si="547"/>
        <v>0</v>
      </c>
      <c r="LJ319" s="832">
        <f t="shared" si="547"/>
        <v>0</v>
      </c>
      <c r="LK319" s="832">
        <f t="shared" si="547"/>
        <v>0</v>
      </c>
      <c r="LL319" s="832">
        <f t="shared" si="547"/>
        <v>0</v>
      </c>
      <c r="LM319" s="832">
        <f t="shared" si="547"/>
        <v>0</v>
      </c>
      <c r="LN319" s="832">
        <f t="shared" si="547"/>
        <v>0</v>
      </c>
      <c r="LO319" s="832">
        <f t="shared" si="547"/>
        <v>0</v>
      </c>
      <c r="LP319" s="832">
        <f t="shared" si="547"/>
        <v>0</v>
      </c>
      <c r="LQ319" s="832">
        <f t="shared" si="547"/>
        <v>0</v>
      </c>
      <c r="LR319" s="832">
        <f t="shared" si="547"/>
        <v>0</v>
      </c>
      <c r="LS319" s="832">
        <f t="shared" si="547"/>
        <v>0</v>
      </c>
      <c r="LT319" s="832">
        <f t="shared" si="547"/>
        <v>0</v>
      </c>
      <c r="LU319" s="832">
        <f t="shared" ref="LU319:OF319" si="548">LU318</f>
        <v>0</v>
      </c>
      <c r="LV319" s="832">
        <f t="shared" si="548"/>
        <v>0</v>
      </c>
      <c r="LW319" s="832">
        <f t="shared" si="548"/>
        <v>0</v>
      </c>
      <c r="LX319" s="832">
        <f t="shared" si="548"/>
        <v>0</v>
      </c>
      <c r="LY319" s="832">
        <f t="shared" si="548"/>
        <v>0</v>
      </c>
      <c r="LZ319" s="832">
        <f t="shared" si="548"/>
        <v>0</v>
      </c>
      <c r="MA319" s="832">
        <f t="shared" si="548"/>
        <v>0</v>
      </c>
      <c r="MB319" s="832">
        <f t="shared" si="548"/>
        <v>0</v>
      </c>
      <c r="MC319" s="832">
        <f t="shared" si="548"/>
        <v>0</v>
      </c>
      <c r="MD319" s="832">
        <f t="shared" si="548"/>
        <v>0</v>
      </c>
      <c r="ME319" s="832">
        <f t="shared" si="548"/>
        <v>0</v>
      </c>
      <c r="MF319" s="832">
        <f t="shared" si="548"/>
        <v>0</v>
      </c>
      <c r="MG319" s="832">
        <f t="shared" si="548"/>
        <v>0</v>
      </c>
      <c r="MH319" s="832">
        <f t="shared" si="548"/>
        <v>0</v>
      </c>
      <c r="MI319" s="832">
        <f t="shared" si="548"/>
        <v>0</v>
      </c>
      <c r="MJ319" s="832">
        <f t="shared" si="548"/>
        <v>0</v>
      </c>
      <c r="MK319" s="832">
        <f t="shared" si="548"/>
        <v>0</v>
      </c>
      <c r="ML319" s="832">
        <f t="shared" si="548"/>
        <v>0</v>
      </c>
      <c r="MM319" s="832">
        <f t="shared" si="548"/>
        <v>0</v>
      </c>
      <c r="MN319" s="832">
        <f t="shared" si="548"/>
        <v>0</v>
      </c>
      <c r="MO319" s="832">
        <f t="shared" si="548"/>
        <v>0</v>
      </c>
      <c r="MP319" s="832">
        <f t="shared" si="548"/>
        <v>0</v>
      </c>
      <c r="MQ319" s="832">
        <f t="shared" si="548"/>
        <v>0</v>
      </c>
      <c r="MR319" s="832">
        <f t="shared" si="548"/>
        <v>0</v>
      </c>
      <c r="MS319" s="832">
        <f t="shared" si="548"/>
        <v>0</v>
      </c>
      <c r="MT319" s="832">
        <f t="shared" si="548"/>
        <v>0</v>
      </c>
      <c r="MU319" s="832">
        <f t="shared" si="548"/>
        <v>0</v>
      </c>
      <c r="MV319" s="832">
        <f t="shared" si="548"/>
        <v>0</v>
      </c>
      <c r="MW319" s="832">
        <f t="shared" si="548"/>
        <v>0</v>
      </c>
      <c r="MX319" s="832">
        <f t="shared" si="548"/>
        <v>0</v>
      </c>
      <c r="MY319" s="832">
        <f t="shared" si="548"/>
        <v>0</v>
      </c>
      <c r="MZ319" s="832">
        <f t="shared" si="548"/>
        <v>0</v>
      </c>
      <c r="NA319" s="832">
        <f t="shared" si="548"/>
        <v>0</v>
      </c>
      <c r="NB319" s="832">
        <f t="shared" si="548"/>
        <v>0</v>
      </c>
      <c r="NC319" s="832">
        <f t="shared" si="548"/>
        <v>0</v>
      </c>
      <c r="ND319" s="832">
        <f t="shared" si="548"/>
        <v>0</v>
      </c>
      <c r="NE319" s="832">
        <f t="shared" si="548"/>
        <v>0</v>
      </c>
      <c r="NF319" s="832">
        <f t="shared" si="548"/>
        <v>0</v>
      </c>
      <c r="NG319" s="832">
        <f t="shared" si="548"/>
        <v>0</v>
      </c>
      <c r="NH319" s="832">
        <f t="shared" si="548"/>
        <v>0</v>
      </c>
      <c r="NI319" s="832">
        <f t="shared" si="548"/>
        <v>0</v>
      </c>
      <c r="NJ319" s="832">
        <f t="shared" si="548"/>
        <v>0</v>
      </c>
      <c r="NK319" s="832">
        <f t="shared" si="548"/>
        <v>0</v>
      </c>
      <c r="NL319" s="832">
        <f t="shared" si="548"/>
        <v>0</v>
      </c>
      <c r="NM319" s="832">
        <f t="shared" si="548"/>
        <v>0</v>
      </c>
      <c r="NN319" s="832">
        <f t="shared" si="548"/>
        <v>0</v>
      </c>
      <c r="NO319" s="832">
        <f t="shared" si="548"/>
        <v>0</v>
      </c>
      <c r="NP319" s="832">
        <f t="shared" si="548"/>
        <v>0</v>
      </c>
      <c r="NQ319" s="832">
        <f t="shared" si="548"/>
        <v>0</v>
      </c>
      <c r="NR319" s="832">
        <f t="shared" si="548"/>
        <v>0</v>
      </c>
      <c r="NS319" s="832">
        <f t="shared" si="548"/>
        <v>0</v>
      </c>
      <c r="NT319" s="832">
        <f t="shared" si="548"/>
        <v>0</v>
      </c>
      <c r="NU319" s="832">
        <f t="shared" si="548"/>
        <v>0</v>
      </c>
      <c r="NV319" s="832">
        <f t="shared" si="548"/>
        <v>0</v>
      </c>
      <c r="NW319" s="832">
        <f t="shared" si="548"/>
        <v>0</v>
      </c>
      <c r="NX319" s="832">
        <f t="shared" si="548"/>
        <v>0</v>
      </c>
      <c r="NY319" s="832">
        <f t="shared" si="548"/>
        <v>0</v>
      </c>
      <c r="NZ319" s="832">
        <f t="shared" si="548"/>
        <v>0</v>
      </c>
      <c r="OA319" s="832">
        <f t="shared" si="548"/>
        <v>0</v>
      </c>
      <c r="OB319" s="832">
        <f t="shared" si="548"/>
        <v>0</v>
      </c>
      <c r="OC319" s="832">
        <f t="shared" si="548"/>
        <v>0</v>
      </c>
      <c r="OD319" s="832">
        <f t="shared" si="548"/>
        <v>0</v>
      </c>
      <c r="OE319" s="832">
        <f t="shared" si="548"/>
        <v>0</v>
      </c>
      <c r="OF319" s="832">
        <f t="shared" si="548"/>
        <v>0</v>
      </c>
      <c r="OG319" s="832">
        <f t="shared" ref="OG319:QR319" si="549">OG318</f>
        <v>0</v>
      </c>
      <c r="OH319" s="832">
        <f t="shared" si="549"/>
        <v>0</v>
      </c>
      <c r="OI319" s="832">
        <f t="shared" si="549"/>
        <v>0</v>
      </c>
      <c r="OJ319" s="832">
        <f t="shared" si="549"/>
        <v>0</v>
      </c>
      <c r="OK319" s="832">
        <f t="shared" si="549"/>
        <v>0</v>
      </c>
      <c r="OL319" s="832">
        <f t="shared" si="549"/>
        <v>0</v>
      </c>
      <c r="OM319" s="832">
        <f t="shared" si="549"/>
        <v>0</v>
      </c>
      <c r="ON319" s="832">
        <f t="shared" si="549"/>
        <v>0</v>
      </c>
      <c r="OO319" s="832">
        <f t="shared" si="549"/>
        <v>0</v>
      </c>
      <c r="OP319" s="832">
        <f t="shared" si="549"/>
        <v>0</v>
      </c>
      <c r="OQ319" s="832">
        <f t="shared" si="549"/>
        <v>0</v>
      </c>
      <c r="OR319" s="832">
        <f t="shared" si="549"/>
        <v>0</v>
      </c>
      <c r="OS319" s="832">
        <f t="shared" si="549"/>
        <v>0</v>
      </c>
      <c r="OT319" s="832">
        <f t="shared" si="549"/>
        <v>0</v>
      </c>
      <c r="OU319" s="832">
        <f t="shared" si="549"/>
        <v>0</v>
      </c>
      <c r="OV319" s="832">
        <f t="shared" si="549"/>
        <v>0</v>
      </c>
      <c r="OW319" s="832">
        <f t="shared" si="549"/>
        <v>0</v>
      </c>
      <c r="OX319" s="832">
        <f t="shared" si="549"/>
        <v>0</v>
      </c>
      <c r="OY319" s="832">
        <f t="shared" si="549"/>
        <v>0</v>
      </c>
      <c r="OZ319" s="832">
        <f t="shared" si="549"/>
        <v>0</v>
      </c>
      <c r="PA319" s="832">
        <f t="shared" si="549"/>
        <v>0</v>
      </c>
      <c r="PB319" s="832">
        <f t="shared" si="549"/>
        <v>0</v>
      </c>
      <c r="PC319" s="832">
        <f t="shared" si="549"/>
        <v>0</v>
      </c>
      <c r="PD319" s="832">
        <f t="shared" si="549"/>
        <v>0</v>
      </c>
      <c r="PE319" s="832">
        <f t="shared" si="549"/>
        <v>0</v>
      </c>
      <c r="PF319" s="832">
        <f t="shared" si="549"/>
        <v>0</v>
      </c>
      <c r="PG319" s="832">
        <f t="shared" si="549"/>
        <v>0</v>
      </c>
      <c r="PH319" s="832">
        <f t="shared" si="549"/>
        <v>0</v>
      </c>
      <c r="PI319" s="832">
        <f t="shared" si="549"/>
        <v>0</v>
      </c>
      <c r="PJ319" s="832">
        <f t="shared" si="549"/>
        <v>0</v>
      </c>
      <c r="PK319" s="832">
        <f t="shared" si="549"/>
        <v>0</v>
      </c>
      <c r="PL319" s="832">
        <f t="shared" si="549"/>
        <v>0</v>
      </c>
      <c r="PM319" s="832">
        <f t="shared" si="549"/>
        <v>0</v>
      </c>
      <c r="PN319" s="832">
        <f t="shared" si="549"/>
        <v>0</v>
      </c>
      <c r="PO319" s="832">
        <f t="shared" si="549"/>
        <v>0</v>
      </c>
      <c r="PP319" s="832">
        <f t="shared" si="549"/>
        <v>0</v>
      </c>
      <c r="PQ319" s="832">
        <f t="shared" si="549"/>
        <v>0</v>
      </c>
      <c r="PR319" s="832">
        <f t="shared" si="549"/>
        <v>0</v>
      </c>
      <c r="PS319" s="832">
        <f t="shared" si="549"/>
        <v>0</v>
      </c>
      <c r="PT319" s="832">
        <f t="shared" si="549"/>
        <v>0</v>
      </c>
      <c r="PU319" s="832">
        <f t="shared" si="549"/>
        <v>0</v>
      </c>
      <c r="PV319" s="832">
        <f t="shared" si="549"/>
        <v>0</v>
      </c>
      <c r="PW319" s="832">
        <f t="shared" si="549"/>
        <v>0</v>
      </c>
      <c r="PX319" s="832">
        <f t="shared" si="549"/>
        <v>0</v>
      </c>
      <c r="PY319" s="832">
        <f t="shared" si="549"/>
        <v>0</v>
      </c>
      <c r="PZ319" s="832">
        <f t="shared" si="549"/>
        <v>0</v>
      </c>
      <c r="QA319" s="832">
        <f t="shared" si="549"/>
        <v>0</v>
      </c>
      <c r="QB319" s="832">
        <f t="shared" si="549"/>
        <v>0</v>
      </c>
      <c r="QC319" s="832">
        <f t="shared" si="549"/>
        <v>0</v>
      </c>
      <c r="QD319" s="832">
        <f t="shared" si="549"/>
        <v>0</v>
      </c>
      <c r="QE319" s="832">
        <f t="shared" si="549"/>
        <v>0</v>
      </c>
      <c r="QF319" s="832">
        <f t="shared" si="549"/>
        <v>0</v>
      </c>
      <c r="QG319" s="832">
        <f t="shared" si="549"/>
        <v>0</v>
      </c>
      <c r="QH319" s="832">
        <f t="shared" si="549"/>
        <v>0</v>
      </c>
      <c r="QI319" s="832">
        <f t="shared" si="549"/>
        <v>0</v>
      </c>
      <c r="QJ319" s="832">
        <f t="shared" si="549"/>
        <v>0</v>
      </c>
      <c r="QK319" s="832">
        <f t="shared" si="549"/>
        <v>0</v>
      </c>
      <c r="QL319" s="832">
        <f t="shared" si="549"/>
        <v>0</v>
      </c>
      <c r="QM319" s="832">
        <f t="shared" si="549"/>
        <v>0</v>
      </c>
      <c r="QN319" s="832">
        <f t="shared" si="549"/>
        <v>0</v>
      </c>
      <c r="QO319" s="832">
        <f t="shared" si="549"/>
        <v>0</v>
      </c>
      <c r="QP319" s="832">
        <f t="shared" si="549"/>
        <v>0</v>
      </c>
      <c r="QQ319" s="832">
        <f t="shared" si="549"/>
        <v>0</v>
      </c>
      <c r="QR319" s="832">
        <f t="shared" si="549"/>
        <v>0</v>
      </c>
      <c r="QS319" s="832">
        <f t="shared" ref="QS319:SJ319" si="550">QS318</f>
        <v>0</v>
      </c>
      <c r="QT319" s="832">
        <f t="shared" si="550"/>
        <v>0</v>
      </c>
      <c r="QU319" s="832">
        <f t="shared" si="550"/>
        <v>0</v>
      </c>
      <c r="QV319" s="832">
        <f t="shared" si="550"/>
        <v>0</v>
      </c>
      <c r="QW319" s="832">
        <f t="shared" si="550"/>
        <v>0</v>
      </c>
      <c r="QX319" s="832">
        <f t="shared" si="550"/>
        <v>0</v>
      </c>
      <c r="QY319" s="832">
        <f t="shared" si="550"/>
        <v>0</v>
      </c>
      <c r="QZ319" s="832">
        <f t="shared" si="550"/>
        <v>0</v>
      </c>
      <c r="RA319" s="832">
        <f t="shared" si="550"/>
        <v>0</v>
      </c>
      <c r="RB319" s="832">
        <f t="shared" si="550"/>
        <v>0</v>
      </c>
      <c r="RC319" s="832">
        <f t="shared" si="550"/>
        <v>0</v>
      </c>
      <c r="RD319" s="832">
        <f t="shared" si="550"/>
        <v>0</v>
      </c>
      <c r="RE319" s="832">
        <f t="shared" si="550"/>
        <v>0</v>
      </c>
      <c r="RF319" s="832">
        <f t="shared" si="550"/>
        <v>0</v>
      </c>
      <c r="RG319" s="832">
        <f t="shared" si="550"/>
        <v>0</v>
      </c>
      <c r="RH319" s="832">
        <f t="shared" si="550"/>
        <v>0</v>
      </c>
      <c r="RI319" s="832">
        <f t="shared" si="550"/>
        <v>0</v>
      </c>
      <c r="RJ319" s="832">
        <f t="shared" si="550"/>
        <v>0</v>
      </c>
      <c r="RK319" s="832">
        <f t="shared" si="550"/>
        <v>0</v>
      </c>
      <c r="RL319" s="832">
        <f t="shared" si="550"/>
        <v>0</v>
      </c>
      <c r="RM319" s="832">
        <f t="shared" si="550"/>
        <v>0</v>
      </c>
      <c r="RN319" s="832">
        <f t="shared" si="550"/>
        <v>0</v>
      </c>
      <c r="RO319" s="832">
        <f t="shared" si="550"/>
        <v>0</v>
      </c>
      <c r="RP319" s="832">
        <f t="shared" si="550"/>
        <v>0</v>
      </c>
      <c r="RQ319" s="832">
        <f t="shared" si="550"/>
        <v>0</v>
      </c>
      <c r="RR319" s="832">
        <f t="shared" si="550"/>
        <v>0</v>
      </c>
      <c r="RS319" s="832">
        <f t="shared" si="550"/>
        <v>0</v>
      </c>
      <c r="RT319" s="832">
        <f t="shared" si="550"/>
        <v>0</v>
      </c>
      <c r="RU319" s="832">
        <f t="shared" si="550"/>
        <v>0</v>
      </c>
      <c r="RV319" s="832">
        <f t="shared" si="550"/>
        <v>0</v>
      </c>
      <c r="RW319" s="832">
        <f t="shared" si="550"/>
        <v>0</v>
      </c>
      <c r="RX319" s="832">
        <f t="shared" si="550"/>
        <v>0</v>
      </c>
      <c r="RY319" s="832">
        <f t="shared" si="550"/>
        <v>0</v>
      </c>
      <c r="RZ319" s="832">
        <f t="shared" si="550"/>
        <v>0</v>
      </c>
      <c r="SA319" s="832">
        <f t="shared" si="550"/>
        <v>0</v>
      </c>
      <c r="SB319" s="832">
        <f t="shared" si="550"/>
        <v>0</v>
      </c>
      <c r="SC319" s="832">
        <f t="shared" si="550"/>
        <v>0</v>
      </c>
      <c r="SD319" s="832">
        <f t="shared" si="550"/>
        <v>0</v>
      </c>
      <c r="SE319" s="832">
        <f t="shared" si="550"/>
        <v>0</v>
      </c>
      <c r="SF319" s="832">
        <f t="shared" si="550"/>
        <v>0</v>
      </c>
      <c r="SG319" s="832">
        <f t="shared" si="550"/>
        <v>0</v>
      </c>
      <c r="SH319" s="832">
        <f t="shared" si="550"/>
        <v>0</v>
      </c>
      <c r="SI319" s="832">
        <f t="shared" si="550"/>
        <v>0</v>
      </c>
      <c r="SJ319" s="832">
        <f t="shared" si="550"/>
        <v>0</v>
      </c>
      <c r="SK319" s="267">
        <f t="shared" si="514"/>
        <v>0</v>
      </c>
      <c r="SL319" s="254"/>
      <c r="SM319" s="242"/>
      <c r="SN319" s="242"/>
      <c r="SO319" s="242"/>
    </row>
    <row r="320" spans="1:509" outlineLevel="3" x14ac:dyDescent="0.35">
      <c r="A320" s="242"/>
      <c r="B320" s="251"/>
      <c r="C320" s="438">
        <f t="shared" si="533"/>
        <v>4</v>
      </c>
      <c r="D320" s="267"/>
      <c r="E320" s="316">
        <f t="shared" si="505"/>
        <v>179</v>
      </c>
      <c r="F320" s="322"/>
      <c r="G320" s="322"/>
      <c r="H320" s="267"/>
      <c r="I320" s="540"/>
      <c r="J320" s="557" t="s">
        <v>865</v>
      </c>
      <c r="K320" s="541"/>
      <c r="L320" s="613">
        <v>0</v>
      </c>
      <c r="M320" s="613">
        <v>0</v>
      </c>
      <c r="N320" s="613">
        <v>0</v>
      </c>
      <c r="O320" s="613">
        <v>0</v>
      </c>
      <c r="P320" s="613">
        <v>0</v>
      </c>
      <c r="Q320" s="613">
        <v>0</v>
      </c>
      <c r="R320" s="613">
        <v>0</v>
      </c>
      <c r="S320" s="613">
        <v>0</v>
      </c>
      <c r="T320" s="613">
        <v>0</v>
      </c>
      <c r="U320" s="613">
        <v>0</v>
      </c>
      <c r="V320" s="613">
        <v>0</v>
      </c>
      <c r="W320" s="613">
        <v>0</v>
      </c>
      <c r="X320" s="613">
        <v>0</v>
      </c>
      <c r="Y320" s="613">
        <v>0</v>
      </c>
      <c r="Z320" s="613">
        <v>0</v>
      </c>
      <c r="AA320" s="613">
        <v>0</v>
      </c>
      <c r="AB320" s="613">
        <v>0</v>
      </c>
      <c r="AC320" s="613">
        <v>0</v>
      </c>
      <c r="AD320" s="613">
        <v>0</v>
      </c>
      <c r="AE320" s="613">
        <v>0</v>
      </c>
      <c r="AF320" s="613">
        <v>0</v>
      </c>
      <c r="AG320" s="613">
        <v>0</v>
      </c>
      <c r="AH320" s="613">
        <v>0</v>
      </c>
      <c r="AI320" s="613">
        <v>0</v>
      </c>
      <c r="AJ320" s="613">
        <v>0</v>
      </c>
      <c r="AK320" s="613">
        <v>0</v>
      </c>
      <c r="AL320" s="613">
        <v>0</v>
      </c>
      <c r="AM320" s="613">
        <v>0</v>
      </c>
      <c r="AN320" s="613">
        <v>0</v>
      </c>
      <c r="AO320" s="613">
        <v>0</v>
      </c>
      <c r="AP320" s="613">
        <v>0</v>
      </c>
      <c r="AQ320" s="613">
        <v>0</v>
      </c>
      <c r="AR320" s="613">
        <v>0</v>
      </c>
      <c r="AS320" s="613">
        <v>0</v>
      </c>
      <c r="AT320" s="613">
        <v>0</v>
      </c>
      <c r="AU320" s="613">
        <v>0</v>
      </c>
      <c r="AV320" s="613">
        <v>0</v>
      </c>
      <c r="AW320" s="613">
        <v>0</v>
      </c>
      <c r="AX320" s="613">
        <v>0</v>
      </c>
      <c r="AY320" s="613">
        <v>0</v>
      </c>
      <c r="AZ320" s="613">
        <v>0</v>
      </c>
      <c r="BA320" s="613">
        <v>0</v>
      </c>
      <c r="BB320" s="613">
        <v>0</v>
      </c>
      <c r="BC320" s="613">
        <v>0</v>
      </c>
      <c r="BD320" s="613">
        <v>0</v>
      </c>
      <c r="BE320" s="613">
        <v>0</v>
      </c>
      <c r="BF320" s="613">
        <v>0</v>
      </c>
      <c r="BG320" s="613">
        <v>0</v>
      </c>
      <c r="BH320" s="613">
        <v>0</v>
      </c>
      <c r="BI320" s="613">
        <v>0</v>
      </c>
      <c r="BJ320" s="613">
        <v>0</v>
      </c>
      <c r="BK320" s="613">
        <v>0</v>
      </c>
      <c r="BL320" s="613">
        <v>0</v>
      </c>
      <c r="BM320" s="613">
        <v>0</v>
      </c>
      <c r="BN320" s="613">
        <v>0</v>
      </c>
      <c r="BO320" s="613">
        <v>0</v>
      </c>
      <c r="BP320" s="613">
        <v>0</v>
      </c>
      <c r="BQ320" s="613">
        <v>0</v>
      </c>
      <c r="BR320" s="613">
        <v>0</v>
      </c>
      <c r="BS320" s="613">
        <v>0</v>
      </c>
      <c r="BT320" s="613">
        <v>0</v>
      </c>
      <c r="BU320" s="613">
        <v>0</v>
      </c>
      <c r="BV320" s="613">
        <v>0</v>
      </c>
      <c r="BW320" s="613">
        <v>0</v>
      </c>
      <c r="BX320" s="613">
        <v>0</v>
      </c>
      <c r="BY320" s="613">
        <v>0</v>
      </c>
      <c r="BZ320" s="613">
        <v>0</v>
      </c>
      <c r="CA320" s="613">
        <v>0</v>
      </c>
      <c r="CB320" s="613">
        <v>0</v>
      </c>
      <c r="CC320" s="613">
        <v>0</v>
      </c>
      <c r="CD320" s="613">
        <v>0</v>
      </c>
      <c r="CE320" s="613">
        <v>0</v>
      </c>
      <c r="CF320" s="613">
        <v>0</v>
      </c>
      <c r="CG320" s="613">
        <v>0</v>
      </c>
      <c r="CH320" s="613">
        <v>0</v>
      </c>
      <c r="CI320" s="613">
        <v>0</v>
      </c>
      <c r="CJ320" s="613">
        <v>0</v>
      </c>
      <c r="CK320" s="613">
        <v>0</v>
      </c>
      <c r="CL320" s="613">
        <v>0</v>
      </c>
      <c r="CM320" s="613">
        <v>0</v>
      </c>
      <c r="CN320" s="613">
        <v>0</v>
      </c>
      <c r="CO320" s="613">
        <v>0</v>
      </c>
      <c r="CP320" s="613">
        <v>0</v>
      </c>
      <c r="CQ320" s="613">
        <v>0</v>
      </c>
      <c r="CR320" s="613">
        <v>0</v>
      </c>
      <c r="CS320" s="613">
        <v>0</v>
      </c>
      <c r="CT320" s="613">
        <v>0</v>
      </c>
      <c r="CU320" s="613">
        <v>0</v>
      </c>
      <c r="CV320" s="613">
        <v>0</v>
      </c>
      <c r="CW320" s="613">
        <v>0</v>
      </c>
      <c r="CX320" s="613">
        <v>0</v>
      </c>
      <c r="CY320" s="613">
        <v>0</v>
      </c>
      <c r="CZ320" s="613">
        <v>0</v>
      </c>
      <c r="DA320" s="613">
        <v>0</v>
      </c>
      <c r="DB320" s="613">
        <v>0</v>
      </c>
      <c r="DC320" s="613">
        <v>0</v>
      </c>
      <c r="DD320" s="613">
        <v>0</v>
      </c>
      <c r="DE320" s="613">
        <v>0</v>
      </c>
      <c r="DF320" s="613">
        <v>0</v>
      </c>
      <c r="DG320" s="613">
        <v>0</v>
      </c>
      <c r="DH320" s="613">
        <v>0</v>
      </c>
      <c r="DI320" s="613">
        <v>0</v>
      </c>
      <c r="DJ320" s="613">
        <v>0</v>
      </c>
      <c r="DK320" s="613">
        <v>0</v>
      </c>
      <c r="DL320" s="613">
        <v>0</v>
      </c>
      <c r="DM320" s="613">
        <v>0</v>
      </c>
      <c r="DN320" s="613">
        <v>0</v>
      </c>
      <c r="DO320" s="613">
        <v>0</v>
      </c>
      <c r="DP320" s="613">
        <v>0</v>
      </c>
      <c r="DQ320" s="613">
        <v>0</v>
      </c>
      <c r="DR320" s="613">
        <v>0</v>
      </c>
      <c r="DS320" s="613">
        <v>0</v>
      </c>
      <c r="DT320" s="613">
        <v>0</v>
      </c>
      <c r="DU320" s="613">
        <v>0</v>
      </c>
      <c r="DV320" s="613">
        <v>0</v>
      </c>
      <c r="DW320" s="613">
        <v>0</v>
      </c>
      <c r="DX320" s="613">
        <v>0</v>
      </c>
      <c r="DY320" s="613">
        <v>0</v>
      </c>
      <c r="DZ320" s="613">
        <v>0</v>
      </c>
      <c r="EA320" s="613">
        <v>0</v>
      </c>
      <c r="EB320" s="613">
        <v>0</v>
      </c>
      <c r="EC320" s="613">
        <v>0</v>
      </c>
      <c r="ED320" s="613">
        <v>0</v>
      </c>
      <c r="EE320" s="613">
        <v>0</v>
      </c>
      <c r="EF320" s="613">
        <v>0</v>
      </c>
      <c r="EG320" s="613">
        <v>0</v>
      </c>
      <c r="EH320" s="613">
        <v>0</v>
      </c>
      <c r="EI320" s="613">
        <v>0</v>
      </c>
      <c r="EJ320" s="613">
        <v>0</v>
      </c>
      <c r="EK320" s="613">
        <v>0</v>
      </c>
      <c r="EL320" s="613">
        <v>0</v>
      </c>
      <c r="EM320" s="613">
        <v>0</v>
      </c>
      <c r="EN320" s="613">
        <v>0</v>
      </c>
      <c r="EO320" s="613">
        <v>0</v>
      </c>
      <c r="EP320" s="613">
        <v>0</v>
      </c>
      <c r="EQ320" s="613">
        <v>0</v>
      </c>
      <c r="ER320" s="613">
        <v>0</v>
      </c>
      <c r="ES320" s="613">
        <v>0</v>
      </c>
      <c r="ET320" s="613">
        <v>0</v>
      </c>
      <c r="EU320" s="613">
        <v>0</v>
      </c>
      <c r="EV320" s="613">
        <v>0</v>
      </c>
      <c r="EW320" s="613">
        <v>0</v>
      </c>
      <c r="EX320" s="613">
        <v>0</v>
      </c>
      <c r="EY320" s="613">
        <v>0</v>
      </c>
      <c r="EZ320" s="613">
        <v>0</v>
      </c>
      <c r="FA320" s="613">
        <v>0</v>
      </c>
      <c r="FB320" s="613">
        <v>0</v>
      </c>
      <c r="FC320" s="613">
        <v>0</v>
      </c>
      <c r="FD320" s="613">
        <v>0</v>
      </c>
      <c r="FE320" s="613">
        <v>0</v>
      </c>
      <c r="FF320" s="613">
        <v>0</v>
      </c>
      <c r="FG320" s="613">
        <v>0</v>
      </c>
      <c r="FH320" s="613">
        <v>0</v>
      </c>
      <c r="FI320" s="613">
        <v>0</v>
      </c>
      <c r="FJ320" s="613">
        <v>0</v>
      </c>
      <c r="FK320" s="613">
        <v>0</v>
      </c>
      <c r="FL320" s="613">
        <v>0</v>
      </c>
      <c r="FM320" s="613">
        <v>0</v>
      </c>
      <c r="FN320" s="613">
        <v>0</v>
      </c>
      <c r="FO320" s="613">
        <v>0</v>
      </c>
      <c r="FP320" s="613">
        <v>0</v>
      </c>
      <c r="FQ320" s="613">
        <v>0</v>
      </c>
      <c r="FR320" s="613">
        <v>0</v>
      </c>
      <c r="FS320" s="613">
        <v>0</v>
      </c>
      <c r="FT320" s="613">
        <v>0</v>
      </c>
      <c r="FU320" s="613">
        <v>0</v>
      </c>
      <c r="FV320" s="613">
        <v>0</v>
      </c>
      <c r="FW320" s="613">
        <v>0</v>
      </c>
      <c r="FX320" s="613">
        <v>0</v>
      </c>
      <c r="FY320" s="613">
        <v>0</v>
      </c>
      <c r="FZ320" s="613">
        <v>0</v>
      </c>
      <c r="GA320" s="613">
        <v>0</v>
      </c>
      <c r="GB320" s="613">
        <v>0</v>
      </c>
      <c r="GC320" s="613">
        <v>0</v>
      </c>
      <c r="GD320" s="613">
        <v>0</v>
      </c>
      <c r="GE320" s="613">
        <v>0</v>
      </c>
      <c r="GF320" s="613">
        <v>0</v>
      </c>
      <c r="GG320" s="613">
        <v>0</v>
      </c>
      <c r="GH320" s="613">
        <v>0</v>
      </c>
      <c r="GI320" s="613">
        <v>0</v>
      </c>
      <c r="GJ320" s="613">
        <v>0</v>
      </c>
      <c r="GK320" s="613">
        <v>0</v>
      </c>
      <c r="GL320" s="613">
        <v>0</v>
      </c>
      <c r="GM320" s="613">
        <v>0</v>
      </c>
      <c r="GN320" s="613">
        <v>0</v>
      </c>
      <c r="GO320" s="613">
        <v>0</v>
      </c>
      <c r="GP320" s="613">
        <v>0</v>
      </c>
      <c r="GQ320" s="613">
        <v>0</v>
      </c>
      <c r="GR320" s="613">
        <v>0</v>
      </c>
      <c r="GS320" s="613">
        <v>0</v>
      </c>
      <c r="GT320" s="613">
        <v>0</v>
      </c>
      <c r="GU320" s="613">
        <v>0</v>
      </c>
      <c r="GV320" s="613">
        <v>0</v>
      </c>
      <c r="GW320" s="613">
        <v>0</v>
      </c>
      <c r="GX320" s="613">
        <v>0</v>
      </c>
      <c r="GY320" s="613">
        <v>0</v>
      </c>
      <c r="GZ320" s="613">
        <v>0</v>
      </c>
      <c r="HA320" s="613">
        <v>0</v>
      </c>
      <c r="HB320" s="613">
        <v>0</v>
      </c>
      <c r="HC320" s="613">
        <v>0</v>
      </c>
      <c r="HD320" s="613">
        <v>0</v>
      </c>
      <c r="HE320" s="613">
        <v>0</v>
      </c>
      <c r="HF320" s="613">
        <v>0</v>
      </c>
      <c r="HG320" s="613">
        <v>0</v>
      </c>
      <c r="HH320" s="613">
        <v>0</v>
      </c>
      <c r="HI320" s="613">
        <v>0</v>
      </c>
      <c r="HJ320" s="613">
        <v>0</v>
      </c>
      <c r="HK320" s="613">
        <v>0</v>
      </c>
      <c r="HL320" s="613">
        <v>0</v>
      </c>
      <c r="HM320" s="613">
        <v>0</v>
      </c>
      <c r="HN320" s="613">
        <v>0</v>
      </c>
      <c r="HO320" s="613">
        <v>0</v>
      </c>
      <c r="HP320" s="613">
        <v>0</v>
      </c>
      <c r="HQ320" s="613">
        <v>0</v>
      </c>
      <c r="HR320" s="613">
        <v>0</v>
      </c>
      <c r="HS320" s="613">
        <v>0</v>
      </c>
      <c r="HT320" s="613">
        <v>0</v>
      </c>
      <c r="HU320" s="613">
        <v>0</v>
      </c>
      <c r="HV320" s="613">
        <v>0</v>
      </c>
      <c r="HW320" s="613">
        <v>0</v>
      </c>
      <c r="HX320" s="613">
        <v>0</v>
      </c>
      <c r="HY320" s="613">
        <v>0</v>
      </c>
      <c r="HZ320" s="613">
        <v>0</v>
      </c>
      <c r="IA320" s="613">
        <v>0</v>
      </c>
      <c r="IB320" s="613">
        <v>0</v>
      </c>
      <c r="IC320" s="613">
        <v>0</v>
      </c>
      <c r="ID320" s="613">
        <v>0</v>
      </c>
      <c r="IE320" s="613">
        <v>0</v>
      </c>
      <c r="IF320" s="613">
        <v>0</v>
      </c>
      <c r="IG320" s="613">
        <v>0</v>
      </c>
      <c r="IH320" s="613">
        <v>0</v>
      </c>
      <c r="II320" s="613">
        <v>0</v>
      </c>
      <c r="IJ320" s="613">
        <v>0</v>
      </c>
      <c r="IK320" s="613">
        <v>0</v>
      </c>
      <c r="IL320" s="613">
        <v>0</v>
      </c>
      <c r="IM320" s="613">
        <v>0</v>
      </c>
      <c r="IN320" s="613">
        <v>0</v>
      </c>
      <c r="IO320" s="613">
        <v>0</v>
      </c>
      <c r="IP320" s="613">
        <v>0</v>
      </c>
      <c r="IQ320" s="613">
        <v>0</v>
      </c>
      <c r="IR320" s="613">
        <v>0</v>
      </c>
      <c r="IS320" s="613">
        <v>0</v>
      </c>
      <c r="IT320" s="613">
        <v>0</v>
      </c>
      <c r="IU320" s="613">
        <v>0</v>
      </c>
      <c r="IV320" s="613">
        <v>0</v>
      </c>
      <c r="IW320" s="613">
        <v>0</v>
      </c>
      <c r="IX320" s="613">
        <v>0</v>
      </c>
      <c r="IY320" s="613">
        <v>0</v>
      </c>
      <c r="IZ320" s="613">
        <v>0</v>
      </c>
      <c r="JA320" s="613">
        <v>0</v>
      </c>
      <c r="JB320" s="613">
        <v>0</v>
      </c>
      <c r="JC320" s="613">
        <v>0</v>
      </c>
      <c r="JD320" s="613">
        <v>0</v>
      </c>
      <c r="JE320" s="613">
        <v>0</v>
      </c>
      <c r="JF320" s="613">
        <v>0</v>
      </c>
      <c r="JG320" s="613">
        <v>0</v>
      </c>
      <c r="JH320" s="613">
        <v>0</v>
      </c>
      <c r="JI320" s="613">
        <v>0</v>
      </c>
      <c r="JJ320" s="613">
        <v>0</v>
      </c>
      <c r="JK320" s="613">
        <v>0</v>
      </c>
      <c r="JL320" s="613">
        <v>0</v>
      </c>
      <c r="JM320" s="613">
        <v>0</v>
      </c>
      <c r="JN320" s="613">
        <v>0</v>
      </c>
      <c r="JO320" s="613">
        <v>0</v>
      </c>
      <c r="JP320" s="613">
        <v>0</v>
      </c>
      <c r="JQ320" s="613">
        <v>0</v>
      </c>
      <c r="JR320" s="613">
        <v>0</v>
      </c>
      <c r="JS320" s="613">
        <v>0</v>
      </c>
      <c r="JT320" s="613">
        <v>0</v>
      </c>
      <c r="JU320" s="613">
        <v>0</v>
      </c>
      <c r="JV320" s="613">
        <v>0</v>
      </c>
      <c r="JW320" s="613">
        <v>0</v>
      </c>
      <c r="JX320" s="613">
        <v>0</v>
      </c>
      <c r="JY320" s="613">
        <v>0</v>
      </c>
      <c r="JZ320" s="613">
        <v>0</v>
      </c>
      <c r="KA320" s="613">
        <v>0</v>
      </c>
      <c r="KB320" s="613">
        <v>0</v>
      </c>
      <c r="KC320" s="613">
        <v>0</v>
      </c>
      <c r="KD320" s="613">
        <v>0</v>
      </c>
      <c r="KE320" s="613">
        <v>0</v>
      </c>
      <c r="KF320" s="613">
        <v>0</v>
      </c>
      <c r="KG320" s="613">
        <v>0</v>
      </c>
      <c r="KH320" s="613">
        <v>0</v>
      </c>
      <c r="KI320" s="613">
        <v>0</v>
      </c>
      <c r="KJ320" s="613">
        <v>0</v>
      </c>
      <c r="KK320" s="613">
        <v>0</v>
      </c>
      <c r="KL320" s="613">
        <v>0</v>
      </c>
      <c r="KM320" s="613">
        <v>0</v>
      </c>
      <c r="KN320" s="613">
        <v>0</v>
      </c>
      <c r="KO320" s="613">
        <v>0</v>
      </c>
      <c r="KP320" s="613">
        <v>0</v>
      </c>
      <c r="KQ320" s="613">
        <v>0</v>
      </c>
      <c r="KR320" s="613">
        <v>0</v>
      </c>
      <c r="KS320" s="613">
        <v>0</v>
      </c>
      <c r="KT320" s="613">
        <v>0</v>
      </c>
      <c r="KU320" s="613">
        <v>0</v>
      </c>
      <c r="KV320" s="613">
        <v>0</v>
      </c>
      <c r="KW320" s="613">
        <v>0</v>
      </c>
      <c r="KX320" s="613">
        <v>0</v>
      </c>
      <c r="KY320" s="613">
        <v>0</v>
      </c>
      <c r="KZ320" s="613">
        <v>0</v>
      </c>
      <c r="LA320" s="613">
        <v>0</v>
      </c>
      <c r="LB320" s="613">
        <v>0</v>
      </c>
      <c r="LC320" s="613">
        <v>0</v>
      </c>
      <c r="LD320" s="613">
        <v>0</v>
      </c>
      <c r="LE320" s="613">
        <v>0</v>
      </c>
      <c r="LF320" s="613">
        <v>0</v>
      </c>
      <c r="LG320" s="613">
        <v>0</v>
      </c>
      <c r="LH320" s="613">
        <v>0</v>
      </c>
      <c r="LI320" s="613">
        <v>0</v>
      </c>
      <c r="LJ320" s="613">
        <v>0</v>
      </c>
      <c r="LK320" s="613">
        <v>0</v>
      </c>
      <c r="LL320" s="613">
        <v>0</v>
      </c>
      <c r="LM320" s="613">
        <v>0</v>
      </c>
      <c r="LN320" s="613">
        <v>0</v>
      </c>
      <c r="LO320" s="613">
        <v>0</v>
      </c>
      <c r="LP320" s="613">
        <v>0</v>
      </c>
      <c r="LQ320" s="613">
        <v>0</v>
      </c>
      <c r="LR320" s="613">
        <v>0</v>
      </c>
      <c r="LS320" s="613">
        <v>0</v>
      </c>
      <c r="LT320" s="613">
        <v>0</v>
      </c>
      <c r="LU320" s="613">
        <v>0</v>
      </c>
      <c r="LV320" s="613">
        <v>0</v>
      </c>
      <c r="LW320" s="613">
        <v>0</v>
      </c>
      <c r="LX320" s="613">
        <v>0</v>
      </c>
      <c r="LY320" s="613">
        <v>0</v>
      </c>
      <c r="LZ320" s="613">
        <v>0</v>
      </c>
      <c r="MA320" s="613">
        <v>0</v>
      </c>
      <c r="MB320" s="613">
        <v>0</v>
      </c>
      <c r="MC320" s="613">
        <v>0</v>
      </c>
      <c r="MD320" s="613">
        <v>0</v>
      </c>
      <c r="ME320" s="613">
        <v>0</v>
      </c>
      <c r="MF320" s="613">
        <v>0</v>
      </c>
      <c r="MG320" s="613">
        <v>0</v>
      </c>
      <c r="MH320" s="613">
        <v>0</v>
      </c>
      <c r="MI320" s="613">
        <v>0</v>
      </c>
      <c r="MJ320" s="613">
        <v>0</v>
      </c>
      <c r="MK320" s="613">
        <v>0</v>
      </c>
      <c r="ML320" s="613">
        <v>0</v>
      </c>
      <c r="MM320" s="613">
        <v>0</v>
      </c>
      <c r="MN320" s="613">
        <v>0</v>
      </c>
      <c r="MO320" s="613">
        <v>0</v>
      </c>
      <c r="MP320" s="613">
        <v>0</v>
      </c>
      <c r="MQ320" s="613">
        <v>0</v>
      </c>
      <c r="MR320" s="613">
        <v>0</v>
      </c>
      <c r="MS320" s="613">
        <v>0</v>
      </c>
      <c r="MT320" s="613">
        <v>0</v>
      </c>
      <c r="MU320" s="613">
        <v>0</v>
      </c>
      <c r="MV320" s="613">
        <v>0</v>
      </c>
      <c r="MW320" s="613">
        <v>0</v>
      </c>
      <c r="MX320" s="613">
        <v>0</v>
      </c>
      <c r="MY320" s="613">
        <v>0</v>
      </c>
      <c r="MZ320" s="613">
        <v>0</v>
      </c>
      <c r="NA320" s="613">
        <v>0</v>
      </c>
      <c r="NB320" s="613">
        <v>0</v>
      </c>
      <c r="NC320" s="613">
        <v>0</v>
      </c>
      <c r="ND320" s="613">
        <v>0</v>
      </c>
      <c r="NE320" s="613">
        <v>0</v>
      </c>
      <c r="NF320" s="613">
        <v>0</v>
      </c>
      <c r="NG320" s="613">
        <v>0</v>
      </c>
      <c r="NH320" s="613">
        <v>0</v>
      </c>
      <c r="NI320" s="613">
        <v>0</v>
      </c>
      <c r="NJ320" s="613">
        <v>0</v>
      </c>
      <c r="NK320" s="613">
        <v>0</v>
      </c>
      <c r="NL320" s="613">
        <v>0</v>
      </c>
      <c r="NM320" s="613">
        <v>0</v>
      </c>
      <c r="NN320" s="613">
        <v>0</v>
      </c>
      <c r="NO320" s="613">
        <v>0</v>
      </c>
      <c r="NP320" s="613">
        <v>0</v>
      </c>
      <c r="NQ320" s="613">
        <v>0</v>
      </c>
      <c r="NR320" s="613">
        <v>0</v>
      </c>
      <c r="NS320" s="613">
        <v>0</v>
      </c>
      <c r="NT320" s="613">
        <v>0</v>
      </c>
      <c r="NU320" s="613">
        <v>0</v>
      </c>
      <c r="NV320" s="613">
        <v>0</v>
      </c>
      <c r="NW320" s="613">
        <v>0</v>
      </c>
      <c r="NX320" s="613">
        <v>0</v>
      </c>
      <c r="NY320" s="613">
        <v>0</v>
      </c>
      <c r="NZ320" s="613">
        <v>0</v>
      </c>
      <c r="OA320" s="613">
        <v>0</v>
      </c>
      <c r="OB320" s="613">
        <v>0</v>
      </c>
      <c r="OC320" s="613">
        <v>0</v>
      </c>
      <c r="OD320" s="613">
        <v>0</v>
      </c>
      <c r="OE320" s="613">
        <v>0</v>
      </c>
      <c r="OF320" s="613">
        <v>0</v>
      </c>
      <c r="OG320" s="613">
        <v>0</v>
      </c>
      <c r="OH320" s="613">
        <v>0</v>
      </c>
      <c r="OI320" s="613">
        <v>0</v>
      </c>
      <c r="OJ320" s="613">
        <v>0</v>
      </c>
      <c r="OK320" s="613">
        <v>0</v>
      </c>
      <c r="OL320" s="613">
        <v>0</v>
      </c>
      <c r="OM320" s="613">
        <v>0</v>
      </c>
      <c r="ON320" s="613">
        <v>0</v>
      </c>
      <c r="OO320" s="613">
        <v>0</v>
      </c>
      <c r="OP320" s="613">
        <v>0</v>
      </c>
      <c r="OQ320" s="613">
        <v>0</v>
      </c>
      <c r="OR320" s="613">
        <v>0</v>
      </c>
      <c r="OS320" s="613">
        <v>0</v>
      </c>
      <c r="OT320" s="613">
        <v>0</v>
      </c>
      <c r="OU320" s="613">
        <v>0</v>
      </c>
      <c r="OV320" s="613">
        <v>0</v>
      </c>
      <c r="OW320" s="613">
        <v>0</v>
      </c>
      <c r="OX320" s="613">
        <v>0</v>
      </c>
      <c r="OY320" s="613">
        <v>0</v>
      </c>
      <c r="OZ320" s="613">
        <v>0</v>
      </c>
      <c r="PA320" s="613">
        <v>0</v>
      </c>
      <c r="PB320" s="613">
        <v>0</v>
      </c>
      <c r="PC320" s="613">
        <v>0</v>
      </c>
      <c r="PD320" s="613">
        <v>0</v>
      </c>
      <c r="PE320" s="613">
        <v>0</v>
      </c>
      <c r="PF320" s="613">
        <v>0</v>
      </c>
      <c r="PG320" s="613">
        <v>0</v>
      </c>
      <c r="PH320" s="613">
        <v>0</v>
      </c>
      <c r="PI320" s="613">
        <v>0</v>
      </c>
      <c r="PJ320" s="613">
        <v>0</v>
      </c>
      <c r="PK320" s="613">
        <v>0</v>
      </c>
      <c r="PL320" s="613">
        <v>0</v>
      </c>
      <c r="PM320" s="613">
        <v>0</v>
      </c>
      <c r="PN320" s="613">
        <v>0</v>
      </c>
      <c r="PO320" s="613">
        <v>0</v>
      </c>
      <c r="PP320" s="613">
        <v>0</v>
      </c>
      <c r="PQ320" s="613">
        <v>0</v>
      </c>
      <c r="PR320" s="613">
        <v>0</v>
      </c>
      <c r="PS320" s="613">
        <v>0</v>
      </c>
      <c r="PT320" s="613">
        <v>0</v>
      </c>
      <c r="PU320" s="613">
        <v>0</v>
      </c>
      <c r="PV320" s="613">
        <v>0</v>
      </c>
      <c r="PW320" s="613">
        <v>0</v>
      </c>
      <c r="PX320" s="613">
        <v>0</v>
      </c>
      <c r="PY320" s="613">
        <v>0</v>
      </c>
      <c r="PZ320" s="613">
        <v>0</v>
      </c>
      <c r="QA320" s="613">
        <v>0</v>
      </c>
      <c r="QB320" s="613">
        <v>0</v>
      </c>
      <c r="QC320" s="613">
        <v>0</v>
      </c>
      <c r="QD320" s="613">
        <v>0</v>
      </c>
      <c r="QE320" s="613">
        <v>0</v>
      </c>
      <c r="QF320" s="613">
        <v>0</v>
      </c>
      <c r="QG320" s="613">
        <v>0</v>
      </c>
      <c r="QH320" s="613">
        <v>0</v>
      </c>
      <c r="QI320" s="613">
        <v>0</v>
      </c>
      <c r="QJ320" s="613">
        <v>0</v>
      </c>
      <c r="QK320" s="613">
        <v>0</v>
      </c>
      <c r="QL320" s="613">
        <v>0</v>
      </c>
      <c r="QM320" s="613">
        <v>0</v>
      </c>
      <c r="QN320" s="613">
        <v>0</v>
      </c>
      <c r="QO320" s="613">
        <v>0</v>
      </c>
      <c r="QP320" s="613">
        <v>0</v>
      </c>
      <c r="QQ320" s="613">
        <v>0</v>
      </c>
      <c r="QR320" s="613">
        <v>0</v>
      </c>
      <c r="QS320" s="613">
        <v>0</v>
      </c>
      <c r="QT320" s="613">
        <v>0</v>
      </c>
      <c r="QU320" s="613">
        <v>0</v>
      </c>
      <c r="QV320" s="613">
        <v>0</v>
      </c>
      <c r="QW320" s="613">
        <v>0</v>
      </c>
      <c r="QX320" s="613">
        <v>0</v>
      </c>
      <c r="QY320" s="613">
        <v>0</v>
      </c>
      <c r="QZ320" s="613">
        <v>0</v>
      </c>
      <c r="RA320" s="613">
        <v>0</v>
      </c>
      <c r="RB320" s="613">
        <v>0</v>
      </c>
      <c r="RC320" s="613">
        <v>0</v>
      </c>
      <c r="RD320" s="613">
        <v>0</v>
      </c>
      <c r="RE320" s="613">
        <v>0</v>
      </c>
      <c r="RF320" s="613">
        <v>0</v>
      </c>
      <c r="RG320" s="613">
        <v>0</v>
      </c>
      <c r="RH320" s="613">
        <v>0</v>
      </c>
      <c r="RI320" s="613">
        <v>0</v>
      </c>
      <c r="RJ320" s="613">
        <v>0</v>
      </c>
      <c r="RK320" s="613">
        <v>0</v>
      </c>
      <c r="RL320" s="613">
        <v>0</v>
      </c>
      <c r="RM320" s="613">
        <v>0</v>
      </c>
      <c r="RN320" s="613">
        <v>0</v>
      </c>
      <c r="RO320" s="613">
        <v>0</v>
      </c>
      <c r="RP320" s="613">
        <v>0</v>
      </c>
      <c r="RQ320" s="613">
        <v>0</v>
      </c>
      <c r="RR320" s="613">
        <v>0</v>
      </c>
      <c r="RS320" s="613">
        <v>0</v>
      </c>
      <c r="RT320" s="613">
        <v>0</v>
      </c>
      <c r="RU320" s="613">
        <v>0</v>
      </c>
      <c r="RV320" s="613">
        <v>0</v>
      </c>
      <c r="RW320" s="613">
        <v>0</v>
      </c>
      <c r="RX320" s="613">
        <v>0</v>
      </c>
      <c r="RY320" s="613">
        <v>0</v>
      </c>
      <c r="RZ320" s="613">
        <v>0</v>
      </c>
      <c r="SA320" s="613">
        <v>0</v>
      </c>
      <c r="SB320" s="613">
        <v>0</v>
      </c>
      <c r="SC320" s="613">
        <v>0</v>
      </c>
      <c r="SD320" s="613">
        <v>0</v>
      </c>
      <c r="SE320" s="613">
        <v>0</v>
      </c>
      <c r="SF320" s="613">
        <v>0</v>
      </c>
      <c r="SG320" s="613">
        <v>0</v>
      </c>
      <c r="SH320" s="613">
        <v>0</v>
      </c>
      <c r="SI320" s="613">
        <v>0</v>
      </c>
      <c r="SJ320" s="613">
        <v>0</v>
      </c>
      <c r="SK320" s="267">
        <f>SJ320</f>
        <v>0</v>
      </c>
      <c r="SL320" s="254"/>
      <c r="SM320" s="242"/>
      <c r="SN320" s="242"/>
      <c r="SO320" s="242"/>
    </row>
    <row r="321" spans="1:509" outlineLevel="3" x14ac:dyDescent="0.35">
      <c r="A321" s="242"/>
      <c r="B321" s="251"/>
      <c r="C321" s="438">
        <f t="shared" si="533"/>
        <v>4</v>
      </c>
      <c r="D321" s="267"/>
      <c r="E321" s="316">
        <f t="shared" si="505"/>
        <v>180</v>
      </c>
      <c r="F321" s="322"/>
      <c r="G321" s="322"/>
      <c r="H321" s="267"/>
      <c r="I321" s="540"/>
      <c r="J321" s="554" t="s">
        <v>857</v>
      </c>
      <c r="K321" s="541"/>
      <c r="L321" s="613">
        <v>0</v>
      </c>
      <c r="M321" s="613">
        <v>0</v>
      </c>
      <c r="N321" s="613">
        <v>0</v>
      </c>
      <c r="O321" s="613">
        <v>0</v>
      </c>
      <c r="P321" s="613">
        <v>0</v>
      </c>
      <c r="Q321" s="613">
        <v>0</v>
      </c>
      <c r="R321" s="613">
        <v>0</v>
      </c>
      <c r="S321" s="613">
        <v>0</v>
      </c>
      <c r="T321" s="613">
        <v>0</v>
      </c>
      <c r="U321" s="613">
        <v>0</v>
      </c>
      <c r="V321" s="613">
        <v>0</v>
      </c>
      <c r="W321" s="613">
        <v>0</v>
      </c>
      <c r="X321" s="613">
        <v>0</v>
      </c>
      <c r="Y321" s="613">
        <v>0</v>
      </c>
      <c r="Z321" s="613">
        <v>0</v>
      </c>
      <c r="AA321" s="613">
        <v>0</v>
      </c>
      <c r="AB321" s="613">
        <v>0</v>
      </c>
      <c r="AC321" s="613">
        <v>0</v>
      </c>
      <c r="AD321" s="613">
        <v>0</v>
      </c>
      <c r="AE321" s="613">
        <v>0</v>
      </c>
      <c r="AF321" s="613">
        <v>0</v>
      </c>
      <c r="AG321" s="613">
        <v>0</v>
      </c>
      <c r="AH321" s="613">
        <v>0</v>
      </c>
      <c r="AI321" s="613">
        <v>0</v>
      </c>
      <c r="AJ321" s="613">
        <v>0</v>
      </c>
      <c r="AK321" s="613">
        <v>0</v>
      </c>
      <c r="AL321" s="613">
        <v>0</v>
      </c>
      <c r="AM321" s="613">
        <v>0</v>
      </c>
      <c r="AN321" s="613">
        <v>0</v>
      </c>
      <c r="AO321" s="613">
        <v>0</v>
      </c>
      <c r="AP321" s="613">
        <v>0</v>
      </c>
      <c r="AQ321" s="613">
        <v>0</v>
      </c>
      <c r="AR321" s="613">
        <v>0</v>
      </c>
      <c r="AS321" s="613">
        <v>0</v>
      </c>
      <c r="AT321" s="613">
        <v>0</v>
      </c>
      <c r="AU321" s="613">
        <v>0</v>
      </c>
      <c r="AV321" s="613">
        <v>0</v>
      </c>
      <c r="AW321" s="613">
        <v>0</v>
      </c>
      <c r="AX321" s="613">
        <v>0</v>
      </c>
      <c r="AY321" s="613">
        <v>0</v>
      </c>
      <c r="AZ321" s="613">
        <v>0</v>
      </c>
      <c r="BA321" s="613">
        <v>0</v>
      </c>
      <c r="BB321" s="613">
        <v>0</v>
      </c>
      <c r="BC321" s="613">
        <v>0</v>
      </c>
      <c r="BD321" s="613">
        <v>0</v>
      </c>
      <c r="BE321" s="613">
        <v>0</v>
      </c>
      <c r="BF321" s="613">
        <v>0</v>
      </c>
      <c r="BG321" s="613">
        <v>0</v>
      </c>
      <c r="BH321" s="613">
        <v>0</v>
      </c>
      <c r="BI321" s="613">
        <v>0</v>
      </c>
      <c r="BJ321" s="613">
        <v>0</v>
      </c>
      <c r="BK321" s="613">
        <v>0</v>
      </c>
      <c r="BL321" s="613">
        <v>0</v>
      </c>
      <c r="BM321" s="613">
        <v>0</v>
      </c>
      <c r="BN321" s="613">
        <v>0</v>
      </c>
      <c r="BO321" s="613">
        <v>0</v>
      </c>
      <c r="BP321" s="613">
        <v>0</v>
      </c>
      <c r="BQ321" s="613">
        <v>0</v>
      </c>
      <c r="BR321" s="613">
        <v>0</v>
      </c>
      <c r="BS321" s="613">
        <v>0</v>
      </c>
      <c r="BT321" s="613">
        <v>0</v>
      </c>
      <c r="BU321" s="613">
        <v>0</v>
      </c>
      <c r="BV321" s="613">
        <v>0</v>
      </c>
      <c r="BW321" s="613">
        <v>0</v>
      </c>
      <c r="BX321" s="613">
        <v>0</v>
      </c>
      <c r="BY321" s="613">
        <v>0</v>
      </c>
      <c r="BZ321" s="613">
        <v>0</v>
      </c>
      <c r="CA321" s="613">
        <v>0</v>
      </c>
      <c r="CB321" s="613">
        <v>0</v>
      </c>
      <c r="CC321" s="613">
        <v>0</v>
      </c>
      <c r="CD321" s="613">
        <v>0</v>
      </c>
      <c r="CE321" s="613">
        <v>0</v>
      </c>
      <c r="CF321" s="613">
        <v>0</v>
      </c>
      <c r="CG321" s="613">
        <v>0</v>
      </c>
      <c r="CH321" s="613">
        <v>0</v>
      </c>
      <c r="CI321" s="613">
        <v>0</v>
      </c>
      <c r="CJ321" s="613">
        <v>0</v>
      </c>
      <c r="CK321" s="613">
        <v>0</v>
      </c>
      <c r="CL321" s="613">
        <v>0</v>
      </c>
      <c r="CM321" s="613">
        <v>0</v>
      </c>
      <c r="CN321" s="613">
        <v>0</v>
      </c>
      <c r="CO321" s="613">
        <v>0</v>
      </c>
      <c r="CP321" s="613">
        <v>0</v>
      </c>
      <c r="CQ321" s="613">
        <v>0</v>
      </c>
      <c r="CR321" s="613">
        <v>0</v>
      </c>
      <c r="CS321" s="613">
        <v>0</v>
      </c>
      <c r="CT321" s="613">
        <v>0</v>
      </c>
      <c r="CU321" s="613">
        <v>0</v>
      </c>
      <c r="CV321" s="613">
        <v>0</v>
      </c>
      <c r="CW321" s="613">
        <v>0</v>
      </c>
      <c r="CX321" s="613">
        <v>0</v>
      </c>
      <c r="CY321" s="613">
        <v>0</v>
      </c>
      <c r="CZ321" s="613">
        <v>0</v>
      </c>
      <c r="DA321" s="613">
        <v>0</v>
      </c>
      <c r="DB321" s="613">
        <v>0</v>
      </c>
      <c r="DC321" s="613">
        <v>0</v>
      </c>
      <c r="DD321" s="613">
        <v>0</v>
      </c>
      <c r="DE321" s="613">
        <v>0</v>
      </c>
      <c r="DF321" s="613">
        <v>0</v>
      </c>
      <c r="DG321" s="613">
        <v>0</v>
      </c>
      <c r="DH321" s="613">
        <v>0</v>
      </c>
      <c r="DI321" s="613">
        <v>0</v>
      </c>
      <c r="DJ321" s="613">
        <v>0</v>
      </c>
      <c r="DK321" s="613">
        <v>0</v>
      </c>
      <c r="DL321" s="613">
        <v>0</v>
      </c>
      <c r="DM321" s="613">
        <v>0</v>
      </c>
      <c r="DN321" s="613">
        <v>0</v>
      </c>
      <c r="DO321" s="613">
        <v>0</v>
      </c>
      <c r="DP321" s="613">
        <v>0</v>
      </c>
      <c r="DQ321" s="613">
        <v>0</v>
      </c>
      <c r="DR321" s="613">
        <v>0</v>
      </c>
      <c r="DS321" s="613">
        <v>0</v>
      </c>
      <c r="DT321" s="613">
        <v>0</v>
      </c>
      <c r="DU321" s="613">
        <v>0</v>
      </c>
      <c r="DV321" s="613">
        <v>0</v>
      </c>
      <c r="DW321" s="613">
        <v>0</v>
      </c>
      <c r="DX321" s="613">
        <v>0</v>
      </c>
      <c r="DY321" s="613">
        <v>0</v>
      </c>
      <c r="DZ321" s="613">
        <v>0</v>
      </c>
      <c r="EA321" s="613">
        <v>0</v>
      </c>
      <c r="EB321" s="613">
        <v>0</v>
      </c>
      <c r="EC321" s="613">
        <v>0</v>
      </c>
      <c r="ED321" s="613">
        <v>0</v>
      </c>
      <c r="EE321" s="613">
        <v>0</v>
      </c>
      <c r="EF321" s="613">
        <v>0</v>
      </c>
      <c r="EG321" s="613">
        <v>0</v>
      </c>
      <c r="EH321" s="613">
        <v>0</v>
      </c>
      <c r="EI321" s="613">
        <v>0</v>
      </c>
      <c r="EJ321" s="613">
        <v>0</v>
      </c>
      <c r="EK321" s="613">
        <v>0</v>
      </c>
      <c r="EL321" s="613">
        <v>0</v>
      </c>
      <c r="EM321" s="613">
        <v>0</v>
      </c>
      <c r="EN321" s="613">
        <v>0</v>
      </c>
      <c r="EO321" s="613">
        <v>0</v>
      </c>
      <c r="EP321" s="613">
        <v>0</v>
      </c>
      <c r="EQ321" s="613">
        <v>0</v>
      </c>
      <c r="ER321" s="613">
        <v>0</v>
      </c>
      <c r="ES321" s="613">
        <v>0</v>
      </c>
      <c r="ET321" s="613">
        <v>0</v>
      </c>
      <c r="EU321" s="613">
        <v>0</v>
      </c>
      <c r="EV321" s="613">
        <v>0</v>
      </c>
      <c r="EW321" s="613">
        <v>0</v>
      </c>
      <c r="EX321" s="613">
        <v>0</v>
      </c>
      <c r="EY321" s="613">
        <v>0</v>
      </c>
      <c r="EZ321" s="613">
        <v>0</v>
      </c>
      <c r="FA321" s="613">
        <v>0</v>
      </c>
      <c r="FB321" s="613">
        <v>0</v>
      </c>
      <c r="FC321" s="613">
        <v>0</v>
      </c>
      <c r="FD321" s="613">
        <v>0</v>
      </c>
      <c r="FE321" s="613">
        <v>0</v>
      </c>
      <c r="FF321" s="613">
        <v>0</v>
      </c>
      <c r="FG321" s="613">
        <v>0</v>
      </c>
      <c r="FH321" s="613">
        <v>0</v>
      </c>
      <c r="FI321" s="613">
        <v>0</v>
      </c>
      <c r="FJ321" s="613">
        <v>0</v>
      </c>
      <c r="FK321" s="613">
        <v>0</v>
      </c>
      <c r="FL321" s="613">
        <v>0</v>
      </c>
      <c r="FM321" s="613">
        <v>0</v>
      </c>
      <c r="FN321" s="613">
        <v>0</v>
      </c>
      <c r="FO321" s="613">
        <v>0</v>
      </c>
      <c r="FP321" s="613">
        <v>0</v>
      </c>
      <c r="FQ321" s="613">
        <v>0</v>
      </c>
      <c r="FR321" s="613">
        <v>0</v>
      </c>
      <c r="FS321" s="613">
        <v>0</v>
      </c>
      <c r="FT321" s="613">
        <v>0</v>
      </c>
      <c r="FU321" s="613">
        <v>0</v>
      </c>
      <c r="FV321" s="613">
        <v>0</v>
      </c>
      <c r="FW321" s="613">
        <v>0</v>
      </c>
      <c r="FX321" s="613">
        <v>0</v>
      </c>
      <c r="FY321" s="613">
        <v>0</v>
      </c>
      <c r="FZ321" s="613">
        <v>0</v>
      </c>
      <c r="GA321" s="613">
        <v>0</v>
      </c>
      <c r="GB321" s="613">
        <v>0</v>
      </c>
      <c r="GC321" s="613">
        <v>0</v>
      </c>
      <c r="GD321" s="613">
        <v>0</v>
      </c>
      <c r="GE321" s="613">
        <v>0</v>
      </c>
      <c r="GF321" s="613">
        <v>0</v>
      </c>
      <c r="GG321" s="613">
        <v>0</v>
      </c>
      <c r="GH321" s="613">
        <v>0</v>
      </c>
      <c r="GI321" s="613">
        <v>0</v>
      </c>
      <c r="GJ321" s="613">
        <v>0</v>
      </c>
      <c r="GK321" s="613">
        <v>0</v>
      </c>
      <c r="GL321" s="613">
        <v>0</v>
      </c>
      <c r="GM321" s="613">
        <v>0</v>
      </c>
      <c r="GN321" s="613">
        <v>0</v>
      </c>
      <c r="GO321" s="613">
        <v>0</v>
      </c>
      <c r="GP321" s="613">
        <v>0</v>
      </c>
      <c r="GQ321" s="613">
        <v>0</v>
      </c>
      <c r="GR321" s="613">
        <v>0</v>
      </c>
      <c r="GS321" s="613">
        <v>0</v>
      </c>
      <c r="GT321" s="613">
        <v>0</v>
      </c>
      <c r="GU321" s="613">
        <v>0</v>
      </c>
      <c r="GV321" s="613">
        <v>0</v>
      </c>
      <c r="GW321" s="613">
        <v>0</v>
      </c>
      <c r="GX321" s="613">
        <v>0</v>
      </c>
      <c r="GY321" s="613">
        <v>0</v>
      </c>
      <c r="GZ321" s="613">
        <v>0</v>
      </c>
      <c r="HA321" s="613">
        <v>0</v>
      </c>
      <c r="HB321" s="613">
        <v>0</v>
      </c>
      <c r="HC321" s="613">
        <v>0</v>
      </c>
      <c r="HD321" s="613">
        <v>0</v>
      </c>
      <c r="HE321" s="613">
        <v>0</v>
      </c>
      <c r="HF321" s="613">
        <v>0</v>
      </c>
      <c r="HG321" s="613">
        <v>0</v>
      </c>
      <c r="HH321" s="613">
        <v>0</v>
      </c>
      <c r="HI321" s="613">
        <v>0</v>
      </c>
      <c r="HJ321" s="613">
        <v>0</v>
      </c>
      <c r="HK321" s="613">
        <v>0</v>
      </c>
      <c r="HL321" s="613">
        <v>0</v>
      </c>
      <c r="HM321" s="613">
        <v>0</v>
      </c>
      <c r="HN321" s="613">
        <v>0</v>
      </c>
      <c r="HO321" s="613">
        <v>0</v>
      </c>
      <c r="HP321" s="613">
        <v>0</v>
      </c>
      <c r="HQ321" s="613">
        <v>0</v>
      </c>
      <c r="HR321" s="613">
        <v>0</v>
      </c>
      <c r="HS321" s="613">
        <v>0</v>
      </c>
      <c r="HT321" s="613">
        <v>0</v>
      </c>
      <c r="HU321" s="613">
        <v>0</v>
      </c>
      <c r="HV321" s="613">
        <v>0</v>
      </c>
      <c r="HW321" s="613">
        <v>0</v>
      </c>
      <c r="HX321" s="613">
        <v>0</v>
      </c>
      <c r="HY321" s="613">
        <v>0</v>
      </c>
      <c r="HZ321" s="613">
        <v>0</v>
      </c>
      <c r="IA321" s="613">
        <v>0</v>
      </c>
      <c r="IB321" s="613">
        <v>0</v>
      </c>
      <c r="IC321" s="613">
        <v>0</v>
      </c>
      <c r="ID321" s="613">
        <v>0</v>
      </c>
      <c r="IE321" s="613">
        <v>0</v>
      </c>
      <c r="IF321" s="613">
        <v>0</v>
      </c>
      <c r="IG321" s="613">
        <v>0</v>
      </c>
      <c r="IH321" s="613">
        <v>0</v>
      </c>
      <c r="II321" s="613">
        <v>0</v>
      </c>
      <c r="IJ321" s="613">
        <v>0</v>
      </c>
      <c r="IK321" s="613">
        <v>0</v>
      </c>
      <c r="IL321" s="613">
        <v>0</v>
      </c>
      <c r="IM321" s="613">
        <v>0</v>
      </c>
      <c r="IN321" s="613">
        <v>0</v>
      </c>
      <c r="IO321" s="613">
        <v>0</v>
      </c>
      <c r="IP321" s="613">
        <v>0</v>
      </c>
      <c r="IQ321" s="613">
        <v>0</v>
      </c>
      <c r="IR321" s="613">
        <v>0</v>
      </c>
      <c r="IS321" s="613">
        <v>0</v>
      </c>
      <c r="IT321" s="613">
        <v>0</v>
      </c>
      <c r="IU321" s="613">
        <v>0</v>
      </c>
      <c r="IV321" s="613">
        <v>0</v>
      </c>
      <c r="IW321" s="613">
        <v>0</v>
      </c>
      <c r="IX321" s="613">
        <v>0</v>
      </c>
      <c r="IY321" s="613">
        <v>0</v>
      </c>
      <c r="IZ321" s="613">
        <v>0</v>
      </c>
      <c r="JA321" s="613">
        <v>0</v>
      </c>
      <c r="JB321" s="613">
        <v>0</v>
      </c>
      <c r="JC321" s="613">
        <v>0</v>
      </c>
      <c r="JD321" s="613">
        <v>0</v>
      </c>
      <c r="JE321" s="613">
        <v>0</v>
      </c>
      <c r="JF321" s="613">
        <v>0</v>
      </c>
      <c r="JG321" s="613">
        <v>0</v>
      </c>
      <c r="JH321" s="613">
        <v>0</v>
      </c>
      <c r="JI321" s="613">
        <v>0</v>
      </c>
      <c r="JJ321" s="613">
        <v>0</v>
      </c>
      <c r="JK321" s="613">
        <v>0</v>
      </c>
      <c r="JL321" s="613">
        <v>0</v>
      </c>
      <c r="JM321" s="613">
        <v>0</v>
      </c>
      <c r="JN321" s="613">
        <v>0</v>
      </c>
      <c r="JO321" s="613">
        <v>0</v>
      </c>
      <c r="JP321" s="613">
        <v>0</v>
      </c>
      <c r="JQ321" s="613">
        <v>0</v>
      </c>
      <c r="JR321" s="613">
        <v>0</v>
      </c>
      <c r="JS321" s="613">
        <v>0</v>
      </c>
      <c r="JT321" s="613">
        <v>0</v>
      </c>
      <c r="JU321" s="613">
        <v>0</v>
      </c>
      <c r="JV321" s="613">
        <v>0</v>
      </c>
      <c r="JW321" s="613">
        <v>0</v>
      </c>
      <c r="JX321" s="613">
        <v>0</v>
      </c>
      <c r="JY321" s="613">
        <v>0</v>
      </c>
      <c r="JZ321" s="613">
        <v>0</v>
      </c>
      <c r="KA321" s="613">
        <v>0</v>
      </c>
      <c r="KB321" s="613">
        <v>0</v>
      </c>
      <c r="KC321" s="613">
        <v>0</v>
      </c>
      <c r="KD321" s="613">
        <v>0</v>
      </c>
      <c r="KE321" s="613">
        <v>0</v>
      </c>
      <c r="KF321" s="613">
        <v>0</v>
      </c>
      <c r="KG321" s="613">
        <v>0</v>
      </c>
      <c r="KH321" s="613">
        <v>0</v>
      </c>
      <c r="KI321" s="613">
        <v>0</v>
      </c>
      <c r="KJ321" s="613">
        <v>0</v>
      </c>
      <c r="KK321" s="613">
        <v>0</v>
      </c>
      <c r="KL321" s="613">
        <v>0</v>
      </c>
      <c r="KM321" s="613">
        <v>0</v>
      </c>
      <c r="KN321" s="613">
        <v>0</v>
      </c>
      <c r="KO321" s="613">
        <v>0</v>
      </c>
      <c r="KP321" s="613">
        <v>0</v>
      </c>
      <c r="KQ321" s="613">
        <v>0</v>
      </c>
      <c r="KR321" s="613">
        <v>0</v>
      </c>
      <c r="KS321" s="613">
        <v>0</v>
      </c>
      <c r="KT321" s="613">
        <v>0</v>
      </c>
      <c r="KU321" s="613">
        <v>0</v>
      </c>
      <c r="KV321" s="613">
        <v>0</v>
      </c>
      <c r="KW321" s="613">
        <v>0</v>
      </c>
      <c r="KX321" s="613">
        <v>0</v>
      </c>
      <c r="KY321" s="613">
        <v>0</v>
      </c>
      <c r="KZ321" s="613">
        <v>0</v>
      </c>
      <c r="LA321" s="613">
        <v>0</v>
      </c>
      <c r="LB321" s="613">
        <v>0</v>
      </c>
      <c r="LC321" s="613">
        <v>0</v>
      </c>
      <c r="LD321" s="613">
        <v>0</v>
      </c>
      <c r="LE321" s="613">
        <v>0</v>
      </c>
      <c r="LF321" s="613">
        <v>0</v>
      </c>
      <c r="LG321" s="613">
        <v>0</v>
      </c>
      <c r="LH321" s="613">
        <v>0</v>
      </c>
      <c r="LI321" s="613">
        <v>0</v>
      </c>
      <c r="LJ321" s="613">
        <v>0</v>
      </c>
      <c r="LK321" s="613">
        <v>0</v>
      </c>
      <c r="LL321" s="613">
        <v>0</v>
      </c>
      <c r="LM321" s="613">
        <v>0</v>
      </c>
      <c r="LN321" s="613">
        <v>0</v>
      </c>
      <c r="LO321" s="613">
        <v>0</v>
      </c>
      <c r="LP321" s="613">
        <v>0</v>
      </c>
      <c r="LQ321" s="613">
        <v>0</v>
      </c>
      <c r="LR321" s="613">
        <v>0</v>
      </c>
      <c r="LS321" s="613">
        <v>0</v>
      </c>
      <c r="LT321" s="613">
        <v>0</v>
      </c>
      <c r="LU321" s="613">
        <v>0</v>
      </c>
      <c r="LV321" s="613">
        <v>0</v>
      </c>
      <c r="LW321" s="613">
        <v>0</v>
      </c>
      <c r="LX321" s="613">
        <v>0</v>
      </c>
      <c r="LY321" s="613">
        <v>0</v>
      </c>
      <c r="LZ321" s="613">
        <v>0</v>
      </c>
      <c r="MA321" s="613">
        <v>0</v>
      </c>
      <c r="MB321" s="613">
        <v>0</v>
      </c>
      <c r="MC321" s="613">
        <v>0</v>
      </c>
      <c r="MD321" s="613">
        <v>0</v>
      </c>
      <c r="ME321" s="613">
        <v>0</v>
      </c>
      <c r="MF321" s="613">
        <v>0</v>
      </c>
      <c r="MG321" s="613">
        <v>0</v>
      </c>
      <c r="MH321" s="613">
        <v>0</v>
      </c>
      <c r="MI321" s="613">
        <v>0</v>
      </c>
      <c r="MJ321" s="613">
        <v>0</v>
      </c>
      <c r="MK321" s="613">
        <v>0</v>
      </c>
      <c r="ML321" s="613">
        <v>0</v>
      </c>
      <c r="MM321" s="613">
        <v>0</v>
      </c>
      <c r="MN321" s="613">
        <v>0</v>
      </c>
      <c r="MO321" s="613">
        <v>0</v>
      </c>
      <c r="MP321" s="613">
        <v>0</v>
      </c>
      <c r="MQ321" s="613">
        <v>0</v>
      </c>
      <c r="MR321" s="613">
        <v>0</v>
      </c>
      <c r="MS321" s="613">
        <v>0</v>
      </c>
      <c r="MT321" s="613">
        <v>0</v>
      </c>
      <c r="MU321" s="613">
        <v>0</v>
      </c>
      <c r="MV321" s="613">
        <v>0</v>
      </c>
      <c r="MW321" s="613">
        <v>0</v>
      </c>
      <c r="MX321" s="613">
        <v>0</v>
      </c>
      <c r="MY321" s="613">
        <v>0</v>
      </c>
      <c r="MZ321" s="613">
        <v>0</v>
      </c>
      <c r="NA321" s="613">
        <v>0</v>
      </c>
      <c r="NB321" s="613">
        <v>0</v>
      </c>
      <c r="NC321" s="613">
        <v>0</v>
      </c>
      <c r="ND321" s="613">
        <v>0</v>
      </c>
      <c r="NE321" s="613">
        <v>0</v>
      </c>
      <c r="NF321" s="613">
        <v>0</v>
      </c>
      <c r="NG321" s="613">
        <v>0</v>
      </c>
      <c r="NH321" s="613">
        <v>0</v>
      </c>
      <c r="NI321" s="613">
        <v>0</v>
      </c>
      <c r="NJ321" s="613">
        <v>0</v>
      </c>
      <c r="NK321" s="613">
        <v>0</v>
      </c>
      <c r="NL321" s="613">
        <v>0</v>
      </c>
      <c r="NM321" s="613">
        <v>0</v>
      </c>
      <c r="NN321" s="613">
        <v>0</v>
      </c>
      <c r="NO321" s="613">
        <v>0</v>
      </c>
      <c r="NP321" s="613">
        <v>0</v>
      </c>
      <c r="NQ321" s="613">
        <v>0</v>
      </c>
      <c r="NR321" s="613">
        <v>0</v>
      </c>
      <c r="NS321" s="613">
        <v>0</v>
      </c>
      <c r="NT321" s="613">
        <v>0</v>
      </c>
      <c r="NU321" s="613">
        <v>0</v>
      </c>
      <c r="NV321" s="613">
        <v>0</v>
      </c>
      <c r="NW321" s="613">
        <v>0</v>
      </c>
      <c r="NX321" s="613">
        <v>0</v>
      </c>
      <c r="NY321" s="613">
        <v>0</v>
      </c>
      <c r="NZ321" s="613">
        <v>0</v>
      </c>
      <c r="OA321" s="613">
        <v>0</v>
      </c>
      <c r="OB321" s="613">
        <v>0</v>
      </c>
      <c r="OC321" s="613">
        <v>0</v>
      </c>
      <c r="OD321" s="613">
        <v>0</v>
      </c>
      <c r="OE321" s="613">
        <v>0</v>
      </c>
      <c r="OF321" s="613">
        <v>0</v>
      </c>
      <c r="OG321" s="613">
        <v>0</v>
      </c>
      <c r="OH321" s="613">
        <v>0</v>
      </c>
      <c r="OI321" s="613">
        <v>0</v>
      </c>
      <c r="OJ321" s="613">
        <v>0</v>
      </c>
      <c r="OK321" s="613">
        <v>0</v>
      </c>
      <c r="OL321" s="613">
        <v>0</v>
      </c>
      <c r="OM321" s="613">
        <v>0</v>
      </c>
      <c r="ON321" s="613">
        <v>0</v>
      </c>
      <c r="OO321" s="613">
        <v>0</v>
      </c>
      <c r="OP321" s="613">
        <v>0</v>
      </c>
      <c r="OQ321" s="613">
        <v>0</v>
      </c>
      <c r="OR321" s="613">
        <v>0</v>
      </c>
      <c r="OS321" s="613">
        <v>0</v>
      </c>
      <c r="OT321" s="613">
        <v>0</v>
      </c>
      <c r="OU321" s="613">
        <v>0</v>
      </c>
      <c r="OV321" s="613">
        <v>0</v>
      </c>
      <c r="OW321" s="613">
        <v>0</v>
      </c>
      <c r="OX321" s="613">
        <v>0</v>
      </c>
      <c r="OY321" s="613">
        <v>0</v>
      </c>
      <c r="OZ321" s="613">
        <v>0</v>
      </c>
      <c r="PA321" s="613">
        <v>0</v>
      </c>
      <c r="PB321" s="613">
        <v>0</v>
      </c>
      <c r="PC321" s="613">
        <v>0</v>
      </c>
      <c r="PD321" s="613">
        <v>0</v>
      </c>
      <c r="PE321" s="613">
        <v>0</v>
      </c>
      <c r="PF321" s="613">
        <v>0</v>
      </c>
      <c r="PG321" s="613">
        <v>0</v>
      </c>
      <c r="PH321" s="613">
        <v>0</v>
      </c>
      <c r="PI321" s="613">
        <v>0</v>
      </c>
      <c r="PJ321" s="613">
        <v>0</v>
      </c>
      <c r="PK321" s="613">
        <v>0</v>
      </c>
      <c r="PL321" s="613">
        <v>0</v>
      </c>
      <c r="PM321" s="613">
        <v>0</v>
      </c>
      <c r="PN321" s="613">
        <v>0</v>
      </c>
      <c r="PO321" s="613">
        <v>0</v>
      </c>
      <c r="PP321" s="613">
        <v>0</v>
      </c>
      <c r="PQ321" s="613">
        <v>0</v>
      </c>
      <c r="PR321" s="613">
        <v>0</v>
      </c>
      <c r="PS321" s="613">
        <v>0</v>
      </c>
      <c r="PT321" s="613">
        <v>0</v>
      </c>
      <c r="PU321" s="613">
        <v>0</v>
      </c>
      <c r="PV321" s="613">
        <v>0</v>
      </c>
      <c r="PW321" s="613">
        <v>0</v>
      </c>
      <c r="PX321" s="613">
        <v>0</v>
      </c>
      <c r="PY321" s="613">
        <v>0</v>
      </c>
      <c r="PZ321" s="613">
        <v>0</v>
      </c>
      <c r="QA321" s="613">
        <v>0</v>
      </c>
      <c r="QB321" s="613">
        <v>0</v>
      </c>
      <c r="QC321" s="613">
        <v>0</v>
      </c>
      <c r="QD321" s="613">
        <v>0</v>
      </c>
      <c r="QE321" s="613">
        <v>0</v>
      </c>
      <c r="QF321" s="613">
        <v>0</v>
      </c>
      <c r="QG321" s="613">
        <v>0</v>
      </c>
      <c r="QH321" s="613">
        <v>0</v>
      </c>
      <c r="QI321" s="613">
        <v>0</v>
      </c>
      <c r="QJ321" s="613">
        <v>0</v>
      </c>
      <c r="QK321" s="613">
        <v>0</v>
      </c>
      <c r="QL321" s="613">
        <v>0</v>
      </c>
      <c r="QM321" s="613">
        <v>0</v>
      </c>
      <c r="QN321" s="613">
        <v>0</v>
      </c>
      <c r="QO321" s="613">
        <v>0</v>
      </c>
      <c r="QP321" s="613">
        <v>0</v>
      </c>
      <c r="QQ321" s="613">
        <v>0</v>
      </c>
      <c r="QR321" s="613">
        <v>0</v>
      </c>
      <c r="QS321" s="613">
        <v>0</v>
      </c>
      <c r="QT321" s="613">
        <v>0</v>
      </c>
      <c r="QU321" s="613">
        <v>0</v>
      </c>
      <c r="QV321" s="613">
        <v>0</v>
      </c>
      <c r="QW321" s="613">
        <v>0</v>
      </c>
      <c r="QX321" s="613">
        <v>0</v>
      </c>
      <c r="QY321" s="613">
        <v>0</v>
      </c>
      <c r="QZ321" s="613">
        <v>0</v>
      </c>
      <c r="RA321" s="613">
        <v>0</v>
      </c>
      <c r="RB321" s="613">
        <v>0</v>
      </c>
      <c r="RC321" s="613">
        <v>0</v>
      </c>
      <c r="RD321" s="613">
        <v>0</v>
      </c>
      <c r="RE321" s="613">
        <v>0</v>
      </c>
      <c r="RF321" s="613">
        <v>0</v>
      </c>
      <c r="RG321" s="613">
        <v>0</v>
      </c>
      <c r="RH321" s="613">
        <v>0</v>
      </c>
      <c r="RI321" s="613">
        <v>0</v>
      </c>
      <c r="RJ321" s="613">
        <v>0</v>
      </c>
      <c r="RK321" s="613">
        <v>0</v>
      </c>
      <c r="RL321" s="613">
        <v>0</v>
      </c>
      <c r="RM321" s="613">
        <v>0</v>
      </c>
      <c r="RN321" s="613">
        <v>0</v>
      </c>
      <c r="RO321" s="613">
        <v>0</v>
      </c>
      <c r="RP321" s="613">
        <v>0</v>
      </c>
      <c r="RQ321" s="613">
        <v>0</v>
      </c>
      <c r="RR321" s="613">
        <v>0</v>
      </c>
      <c r="RS321" s="613">
        <v>0</v>
      </c>
      <c r="RT321" s="613">
        <v>0</v>
      </c>
      <c r="RU321" s="613">
        <v>0</v>
      </c>
      <c r="RV321" s="613">
        <v>0</v>
      </c>
      <c r="RW321" s="613">
        <v>0</v>
      </c>
      <c r="RX321" s="613">
        <v>0</v>
      </c>
      <c r="RY321" s="613">
        <v>0</v>
      </c>
      <c r="RZ321" s="613">
        <v>0</v>
      </c>
      <c r="SA321" s="613">
        <v>0</v>
      </c>
      <c r="SB321" s="613">
        <v>0</v>
      </c>
      <c r="SC321" s="613">
        <v>0</v>
      </c>
      <c r="SD321" s="613">
        <v>0</v>
      </c>
      <c r="SE321" s="613">
        <v>0</v>
      </c>
      <c r="SF321" s="613">
        <v>0</v>
      </c>
      <c r="SG321" s="613">
        <v>0</v>
      </c>
      <c r="SH321" s="613">
        <v>0</v>
      </c>
      <c r="SI321" s="613">
        <v>0</v>
      </c>
      <c r="SJ321" s="613">
        <v>0</v>
      </c>
      <c r="SK321" s="267">
        <f>SJ321</f>
        <v>0</v>
      </c>
      <c r="SL321" s="254"/>
      <c r="SM321" s="242"/>
      <c r="SN321" s="242"/>
      <c r="SO321" s="242"/>
    </row>
    <row r="322" spans="1:509" outlineLevel="3" x14ac:dyDescent="0.35">
      <c r="A322" s="242"/>
      <c r="B322" s="251"/>
      <c r="C322" s="438">
        <f t="shared" si="533"/>
        <v>4</v>
      </c>
      <c r="D322" s="267"/>
      <c r="E322" s="316">
        <f t="shared" si="505"/>
        <v>181</v>
      </c>
      <c r="F322" s="322"/>
      <c r="G322" s="322"/>
      <c r="H322" s="267"/>
      <c r="I322" s="540"/>
      <c r="J322" s="554" t="s">
        <v>858</v>
      </c>
      <c r="K322" s="541"/>
      <c r="L322" s="613">
        <v>0</v>
      </c>
      <c r="M322" s="613">
        <v>0</v>
      </c>
      <c r="N322" s="613">
        <v>0</v>
      </c>
      <c r="O322" s="613">
        <v>0</v>
      </c>
      <c r="P322" s="613">
        <v>0</v>
      </c>
      <c r="Q322" s="613">
        <v>0</v>
      </c>
      <c r="R322" s="613">
        <v>0</v>
      </c>
      <c r="S322" s="613">
        <v>0</v>
      </c>
      <c r="T322" s="613">
        <v>0</v>
      </c>
      <c r="U322" s="613">
        <v>0</v>
      </c>
      <c r="V322" s="613">
        <v>0</v>
      </c>
      <c r="W322" s="613">
        <v>0</v>
      </c>
      <c r="X322" s="613">
        <v>0</v>
      </c>
      <c r="Y322" s="613">
        <v>0</v>
      </c>
      <c r="Z322" s="613">
        <v>0</v>
      </c>
      <c r="AA322" s="613">
        <v>0</v>
      </c>
      <c r="AB322" s="613">
        <v>0</v>
      </c>
      <c r="AC322" s="613">
        <v>0</v>
      </c>
      <c r="AD322" s="613">
        <v>0</v>
      </c>
      <c r="AE322" s="613">
        <v>0</v>
      </c>
      <c r="AF322" s="613">
        <v>0</v>
      </c>
      <c r="AG322" s="613">
        <v>0</v>
      </c>
      <c r="AH322" s="613">
        <v>0</v>
      </c>
      <c r="AI322" s="613">
        <v>0</v>
      </c>
      <c r="AJ322" s="613">
        <v>0</v>
      </c>
      <c r="AK322" s="613">
        <v>0</v>
      </c>
      <c r="AL322" s="613">
        <v>0</v>
      </c>
      <c r="AM322" s="613">
        <v>0</v>
      </c>
      <c r="AN322" s="613">
        <v>0</v>
      </c>
      <c r="AO322" s="613">
        <v>0</v>
      </c>
      <c r="AP322" s="613">
        <v>0</v>
      </c>
      <c r="AQ322" s="613">
        <v>0</v>
      </c>
      <c r="AR322" s="613">
        <v>0</v>
      </c>
      <c r="AS322" s="613">
        <v>0</v>
      </c>
      <c r="AT322" s="613">
        <v>0</v>
      </c>
      <c r="AU322" s="613">
        <v>0</v>
      </c>
      <c r="AV322" s="613">
        <v>0</v>
      </c>
      <c r="AW322" s="613">
        <v>0</v>
      </c>
      <c r="AX322" s="613">
        <v>0</v>
      </c>
      <c r="AY322" s="613">
        <v>0</v>
      </c>
      <c r="AZ322" s="613">
        <v>0</v>
      </c>
      <c r="BA322" s="613">
        <v>0</v>
      </c>
      <c r="BB322" s="613">
        <v>0</v>
      </c>
      <c r="BC322" s="613">
        <v>0</v>
      </c>
      <c r="BD322" s="613">
        <v>0</v>
      </c>
      <c r="BE322" s="613">
        <v>0</v>
      </c>
      <c r="BF322" s="613">
        <v>0</v>
      </c>
      <c r="BG322" s="613">
        <v>0</v>
      </c>
      <c r="BH322" s="613">
        <v>0</v>
      </c>
      <c r="BI322" s="613">
        <v>0</v>
      </c>
      <c r="BJ322" s="613">
        <v>0</v>
      </c>
      <c r="BK322" s="613">
        <v>0</v>
      </c>
      <c r="BL322" s="613">
        <v>0</v>
      </c>
      <c r="BM322" s="613">
        <v>0</v>
      </c>
      <c r="BN322" s="613">
        <v>0</v>
      </c>
      <c r="BO322" s="613">
        <v>0</v>
      </c>
      <c r="BP322" s="613">
        <v>0</v>
      </c>
      <c r="BQ322" s="613">
        <v>0</v>
      </c>
      <c r="BR322" s="613">
        <v>0</v>
      </c>
      <c r="BS322" s="613">
        <v>0</v>
      </c>
      <c r="BT322" s="613">
        <v>0</v>
      </c>
      <c r="BU322" s="613">
        <v>0</v>
      </c>
      <c r="BV322" s="613">
        <v>0</v>
      </c>
      <c r="BW322" s="613">
        <v>0</v>
      </c>
      <c r="BX322" s="613">
        <v>0</v>
      </c>
      <c r="BY322" s="613">
        <v>0</v>
      </c>
      <c r="BZ322" s="613">
        <v>0</v>
      </c>
      <c r="CA322" s="613">
        <v>0</v>
      </c>
      <c r="CB322" s="613">
        <v>0</v>
      </c>
      <c r="CC322" s="613">
        <v>0</v>
      </c>
      <c r="CD322" s="613">
        <v>0</v>
      </c>
      <c r="CE322" s="613">
        <v>0</v>
      </c>
      <c r="CF322" s="613">
        <v>0</v>
      </c>
      <c r="CG322" s="613">
        <v>0</v>
      </c>
      <c r="CH322" s="613">
        <v>0</v>
      </c>
      <c r="CI322" s="613">
        <v>0</v>
      </c>
      <c r="CJ322" s="613">
        <v>0</v>
      </c>
      <c r="CK322" s="613">
        <v>0</v>
      </c>
      <c r="CL322" s="613">
        <v>0</v>
      </c>
      <c r="CM322" s="613">
        <v>0</v>
      </c>
      <c r="CN322" s="613">
        <v>0</v>
      </c>
      <c r="CO322" s="613">
        <v>0</v>
      </c>
      <c r="CP322" s="613">
        <v>0</v>
      </c>
      <c r="CQ322" s="613">
        <v>0</v>
      </c>
      <c r="CR322" s="613">
        <v>0</v>
      </c>
      <c r="CS322" s="613">
        <v>0</v>
      </c>
      <c r="CT322" s="613">
        <v>0</v>
      </c>
      <c r="CU322" s="613">
        <v>0</v>
      </c>
      <c r="CV322" s="613">
        <v>0</v>
      </c>
      <c r="CW322" s="613">
        <v>0</v>
      </c>
      <c r="CX322" s="613">
        <v>0</v>
      </c>
      <c r="CY322" s="613">
        <v>0</v>
      </c>
      <c r="CZ322" s="613">
        <v>0</v>
      </c>
      <c r="DA322" s="613">
        <v>0</v>
      </c>
      <c r="DB322" s="613">
        <v>0</v>
      </c>
      <c r="DC322" s="613">
        <v>0</v>
      </c>
      <c r="DD322" s="613">
        <v>0</v>
      </c>
      <c r="DE322" s="613">
        <v>0</v>
      </c>
      <c r="DF322" s="613">
        <v>0</v>
      </c>
      <c r="DG322" s="613">
        <v>0</v>
      </c>
      <c r="DH322" s="613">
        <v>0</v>
      </c>
      <c r="DI322" s="613">
        <v>0</v>
      </c>
      <c r="DJ322" s="613">
        <v>0</v>
      </c>
      <c r="DK322" s="613">
        <v>0</v>
      </c>
      <c r="DL322" s="613">
        <v>0</v>
      </c>
      <c r="DM322" s="613">
        <v>0</v>
      </c>
      <c r="DN322" s="613">
        <v>0</v>
      </c>
      <c r="DO322" s="613">
        <v>0</v>
      </c>
      <c r="DP322" s="613">
        <v>0</v>
      </c>
      <c r="DQ322" s="613">
        <v>0</v>
      </c>
      <c r="DR322" s="613">
        <v>0</v>
      </c>
      <c r="DS322" s="613">
        <v>0</v>
      </c>
      <c r="DT322" s="613">
        <v>0</v>
      </c>
      <c r="DU322" s="613">
        <v>0</v>
      </c>
      <c r="DV322" s="613">
        <v>0</v>
      </c>
      <c r="DW322" s="613">
        <v>0</v>
      </c>
      <c r="DX322" s="613">
        <v>0</v>
      </c>
      <c r="DY322" s="613">
        <v>0</v>
      </c>
      <c r="DZ322" s="613">
        <v>0</v>
      </c>
      <c r="EA322" s="613">
        <v>0</v>
      </c>
      <c r="EB322" s="613">
        <v>0</v>
      </c>
      <c r="EC322" s="613">
        <v>0</v>
      </c>
      <c r="ED322" s="613">
        <v>0</v>
      </c>
      <c r="EE322" s="613">
        <v>0</v>
      </c>
      <c r="EF322" s="613">
        <v>0</v>
      </c>
      <c r="EG322" s="613">
        <v>0</v>
      </c>
      <c r="EH322" s="613">
        <v>0</v>
      </c>
      <c r="EI322" s="613">
        <v>0</v>
      </c>
      <c r="EJ322" s="613">
        <v>0</v>
      </c>
      <c r="EK322" s="613">
        <v>0</v>
      </c>
      <c r="EL322" s="613">
        <v>0</v>
      </c>
      <c r="EM322" s="613">
        <v>0</v>
      </c>
      <c r="EN322" s="613">
        <v>0</v>
      </c>
      <c r="EO322" s="613">
        <v>0</v>
      </c>
      <c r="EP322" s="613">
        <v>0</v>
      </c>
      <c r="EQ322" s="613">
        <v>0</v>
      </c>
      <c r="ER322" s="613">
        <v>0</v>
      </c>
      <c r="ES322" s="613">
        <v>0</v>
      </c>
      <c r="ET322" s="613">
        <v>0</v>
      </c>
      <c r="EU322" s="613">
        <v>0</v>
      </c>
      <c r="EV322" s="613">
        <v>0</v>
      </c>
      <c r="EW322" s="613">
        <v>0</v>
      </c>
      <c r="EX322" s="613">
        <v>0</v>
      </c>
      <c r="EY322" s="613">
        <v>0</v>
      </c>
      <c r="EZ322" s="613">
        <v>0</v>
      </c>
      <c r="FA322" s="613">
        <v>0</v>
      </c>
      <c r="FB322" s="613">
        <v>0</v>
      </c>
      <c r="FC322" s="613">
        <v>0</v>
      </c>
      <c r="FD322" s="613">
        <v>0</v>
      </c>
      <c r="FE322" s="613">
        <v>0</v>
      </c>
      <c r="FF322" s="613">
        <v>0</v>
      </c>
      <c r="FG322" s="613">
        <v>0</v>
      </c>
      <c r="FH322" s="613">
        <v>0</v>
      </c>
      <c r="FI322" s="613">
        <v>0</v>
      </c>
      <c r="FJ322" s="613">
        <v>0</v>
      </c>
      <c r="FK322" s="613">
        <v>0</v>
      </c>
      <c r="FL322" s="613">
        <v>0</v>
      </c>
      <c r="FM322" s="613">
        <v>0</v>
      </c>
      <c r="FN322" s="613">
        <v>0</v>
      </c>
      <c r="FO322" s="613">
        <v>0</v>
      </c>
      <c r="FP322" s="613">
        <v>0</v>
      </c>
      <c r="FQ322" s="613">
        <v>0</v>
      </c>
      <c r="FR322" s="613">
        <v>0</v>
      </c>
      <c r="FS322" s="613">
        <v>0</v>
      </c>
      <c r="FT322" s="613">
        <v>0</v>
      </c>
      <c r="FU322" s="613">
        <v>0</v>
      </c>
      <c r="FV322" s="613">
        <v>0</v>
      </c>
      <c r="FW322" s="613">
        <v>0</v>
      </c>
      <c r="FX322" s="613">
        <v>0</v>
      </c>
      <c r="FY322" s="613">
        <v>0</v>
      </c>
      <c r="FZ322" s="613">
        <v>0</v>
      </c>
      <c r="GA322" s="613">
        <v>0</v>
      </c>
      <c r="GB322" s="613">
        <v>0</v>
      </c>
      <c r="GC322" s="613">
        <v>0</v>
      </c>
      <c r="GD322" s="613">
        <v>0</v>
      </c>
      <c r="GE322" s="613">
        <v>0</v>
      </c>
      <c r="GF322" s="613">
        <v>0</v>
      </c>
      <c r="GG322" s="613">
        <v>0</v>
      </c>
      <c r="GH322" s="613">
        <v>0</v>
      </c>
      <c r="GI322" s="613">
        <v>0</v>
      </c>
      <c r="GJ322" s="613">
        <v>0</v>
      </c>
      <c r="GK322" s="613">
        <v>0</v>
      </c>
      <c r="GL322" s="613">
        <v>0</v>
      </c>
      <c r="GM322" s="613">
        <v>0</v>
      </c>
      <c r="GN322" s="613">
        <v>0</v>
      </c>
      <c r="GO322" s="613">
        <v>0</v>
      </c>
      <c r="GP322" s="613">
        <v>0</v>
      </c>
      <c r="GQ322" s="613">
        <v>0</v>
      </c>
      <c r="GR322" s="613">
        <v>0</v>
      </c>
      <c r="GS322" s="613">
        <v>0</v>
      </c>
      <c r="GT322" s="613">
        <v>0</v>
      </c>
      <c r="GU322" s="613">
        <v>0</v>
      </c>
      <c r="GV322" s="613">
        <v>0</v>
      </c>
      <c r="GW322" s="613">
        <v>0</v>
      </c>
      <c r="GX322" s="613">
        <v>0</v>
      </c>
      <c r="GY322" s="613">
        <v>0</v>
      </c>
      <c r="GZ322" s="613">
        <v>0</v>
      </c>
      <c r="HA322" s="613">
        <v>0</v>
      </c>
      <c r="HB322" s="613">
        <v>0</v>
      </c>
      <c r="HC322" s="613">
        <v>0</v>
      </c>
      <c r="HD322" s="613">
        <v>0</v>
      </c>
      <c r="HE322" s="613">
        <v>0</v>
      </c>
      <c r="HF322" s="613">
        <v>0</v>
      </c>
      <c r="HG322" s="613">
        <v>0</v>
      </c>
      <c r="HH322" s="613">
        <v>0</v>
      </c>
      <c r="HI322" s="613">
        <v>0</v>
      </c>
      <c r="HJ322" s="613">
        <v>0</v>
      </c>
      <c r="HK322" s="613">
        <v>0</v>
      </c>
      <c r="HL322" s="613">
        <v>0</v>
      </c>
      <c r="HM322" s="613">
        <v>0</v>
      </c>
      <c r="HN322" s="613">
        <v>0</v>
      </c>
      <c r="HO322" s="613">
        <v>0</v>
      </c>
      <c r="HP322" s="613">
        <v>0</v>
      </c>
      <c r="HQ322" s="613">
        <v>0</v>
      </c>
      <c r="HR322" s="613">
        <v>0</v>
      </c>
      <c r="HS322" s="613">
        <v>0</v>
      </c>
      <c r="HT322" s="613">
        <v>0</v>
      </c>
      <c r="HU322" s="613">
        <v>0</v>
      </c>
      <c r="HV322" s="613">
        <v>0</v>
      </c>
      <c r="HW322" s="613">
        <v>0</v>
      </c>
      <c r="HX322" s="613">
        <v>0</v>
      </c>
      <c r="HY322" s="613">
        <v>0</v>
      </c>
      <c r="HZ322" s="613">
        <v>0</v>
      </c>
      <c r="IA322" s="613">
        <v>0</v>
      </c>
      <c r="IB322" s="613">
        <v>0</v>
      </c>
      <c r="IC322" s="613">
        <v>0</v>
      </c>
      <c r="ID322" s="613">
        <v>0</v>
      </c>
      <c r="IE322" s="613">
        <v>0</v>
      </c>
      <c r="IF322" s="613">
        <v>0</v>
      </c>
      <c r="IG322" s="613">
        <v>0</v>
      </c>
      <c r="IH322" s="613">
        <v>0</v>
      </c>
      <c r="II322" s="613">
        <v>0</v>
      </c>
      <c r="IJ322" s="613">
        <v>0</v>
      </c>
      <c r="IK322" s="613">
        <v>0</v>
      </c>
      <c r="IL322" s="613">
        <v>0</v>
      </c>
      <c r="IM322" s="613">
        <v>0</v>
      </c>
      <c r="IN322" s="613">
        <v>0</v>
      </c>
      <c r="IO322" s="613">
        <v>0</v>
      </c>
      <c r="IP322" s="613">
        <v>0</v>
      </c>
      <c r="IQ322" s="613">
        <v>0</v>
      </c>
      <c r="IR322" s="613">
        <v>0</v>
      </c>
      <c r="IS322" s="613">
        <v>0</v>
      </c>
      <c r="IT322" s="613">
        <v>0</v>
      </c>
      <c r="IU322" s="613">
        <v>0</v>
      </c>
      <c r="IV322" s="613">
        <v>0</v>
      </c>
      <c r="IW322" s="613">
        <v>0</v>
      </c>
      <c r="IX322" s="613">
        <v>0</v>
      </c>
      <c r="IY322" s="613">
        <v>0</v>
      </c>
      <c r="IZ322" s="613">
        <v>0</v>
      </c>
      <c r="JA322" s="613">
        <v>0</v>
      </c>
      <c r="JB322" s="613">
        <v>0</v>
      </c>
      <c r="JC322" s="613">
        <v>0</v>
      </c>
      <c r="JD322" s="613">
        <v>0</v>
      </c>
      <c r="JE322" s="613">
        <v>0</v>
      </c>
      <c r="JF322" s="613">
        <v>0</v>
      </c>
      <c r="JG322" s="613">
        <v>0</v>
      </c>
      <c r="JH322" s="613">
        <v>0</v>
      </c>
      <c r="JI322" s="613">
        <v>0</v>
      </c>
      <c r="JJ322" s="613">
        <v>0</v>
      </c>
      <c r="JK322" s="613">
        <v>0</v>
      </c>
      <c r="JL322" s="613">
        <v>0</v>
      </c>
      <c r="JM322" s="613">
        <v>0</v>
      </c>
      <c r="JN322" s="613">
        <v>0</v>
      </c>
      <c r="JO322" s="613">
        <v>0</v>
      </c>
      <c r="JP322" s="613">
        <v>0</v>
      </c>
      <c r="JQ322" s="613">
        <v>0</v>
      </c>
      <c r="JR322" s="613">
        <v>0</v>
      </c>
      <c r="JS322" s="613">
        <v>0</v>
      </c>
      <c r="JT322" s="613">
        <v>0</v>
      </c>
      <c r="JU322" s="613">
        <v>0</v>
      </c>
      <c r="JV322" s="613">
        <v>0</v>
      </c>
      <c r="JW322" s="613">
        <v>0</v>
      </c>
      <c r="JX322" s="613">
        <v>0</v>
      </c>
      <c r="JY322" s="613">
        <v>0</v>
      </c>
      <c r="JZ322" s="613">
        <v>0</v>
      </c>
      <c r="KA322" s="613">
        <v>0</v>
      </c>
      <c r="KB322" s="613">
        <v>0</v>
      </c>
      <c r="KC322" s="613">
        <v>0</v>
      </c>
      <c r="KD322" s="613">
        <v>0</v>
      </c>
      <c r="KE322" s="613">
        <v>0</v>
      </c>
      <c r="KF322" s="613">
        <v>0</v>
      </c>
      <c r="KG322" s="613">
        <v>0</v>
      </c>
      <c r="KH322" s="613">
        <v>0</v>
      </c>
      <c r="KI322" s="613">
        <v>0</v>
      </c>
      <c r="KJ322" s="613">
        <v>0</v>
      </c>
      <c r="KK322" s="613">
        <v>0</v>
      </c>
      <c r="KL322" s="613">
        <v>0</v>
      </c>
      <c r="KM322" s="613">
        <v>0</v>
      </c>
      <c r="KN322" s="613">
        <v>0</v>
      </c>
      <c r="KO322" s="613">
        <v>0</v>
      </c>
      <c r="KP322" s="613">
        <v>0</v>
      </c>
      <c r="KQ322" s="613">
        <v>0</v>
      </c>
      <c r="KR322" s="613">
        <v>0</v>
      </c>
      <c r="KS322" s="613">
        <v>0</v>
      </c>
      <c r="KT322" s="613">
        <v>0</v>
      </c>
      <c r="KU322" s="613">
        <v>0</v>
      </c>
      <c r="KV322" s="613">
        <v>0</v>
      </c>
      <c r="KW322" s="613">
        <v>0</v>
      </c>
      <c r="KX322" s="613">
        <v>0</v>
      </c>
      <c r="KY322" s="613">
        <v>0</v>
      </c>
      <c r="KZ322" s="613">
        <v>0</v>
      </c>
      <c r="LA322" s="613">
        <v>0</v>
      </c>
      <c r="LB322" s="613">
        <v>0</v>
      </c>
      <c r="LC322" s="613">
        <v>0</v>
      </c>
      <c r="LD322" s="613">
        <v>0</v>
      </c>
      <c r="LE322" s="613">
        <v>0</v>
      </c>
      <c r="LF322" s="613">
        <v>0</v>
      </c>
      <c r="LG322" s="613">
        <v>0</v>
      </c>
      <c r="LH322" s="613">
        <v>0</v>
      </c>
      <c r="LI322" s="613">
        <v>0</v>
      </c>
      <c r="LJ322" s="613">
        <v>0</v>
      </c>
      <c r="LK322" s="613">
        <v>0</v>
      </c>
      <c r="LL322" s="613">
        <v>0</v>
      </c>
      <c r="LM322" s="613">
        <v>0</v>
      </c>
      <c r="LN322" s="613">
        <v>0</v>
      </c>
      <c r="LO322" s="613">
        <v>0</v>
      </c>
      <c r="LP322" s="613">
        <v>0</v>
      </c>
      <c r="LQ322" s="613">
        <v>0</v>
      </c>
      <c r="LR322" s="613">
        <v>0</v>
      </c>
      <c r="LS322" s="613">
        <v>0</v>
      </c>
      <c r="LT322" s="613">
        <v>0</v>
      </c>
      <c r="LU322" s="613">
        <v>0</v>
      </c>
      <c r="LV322" s="613">
        <v>0</v>
      </c>
      <c r="LW322" s="613">
        <v>0</v>
      </c>
      <c r="LX322" s="613">
        <v>0</v>
      </c>
      <c r="LY322" s="613">
        <v>0</v>
      </c>
      <c r="LZ322" s="613">
        <v>0</v>
      </c>
      <c r="MA322" s="613">
        <v>0</v>
      </c>
      <c r="MB322" s="613">
        <v>0</v>
      </c>
      <c r="MC322" s="613">
        <v>0</v>
      </c>
      <c r="MD322" s="613">
        <v>0</v>
      </c>
      <c r="ME322" s="613">
        <v>0</v>
      </c>
      <c r="MF322" s="613">
        <v>0</v>
      </c>
      <c r="MG322" s="613">
        <v>0</v>
      </c>
      <c r="MH322" s="613">
        <v>0</v>
      </c>
      <c r="MI322" s="613">
        <v>0</v>
      </c>
      <c r="MJ322" s="613">
        <v>0</v>
      </c>
      <c r="MK322" s="613">
        <v>0</v>
      </c>
      <c r="ML322" s="613">
        <v>0</v>
      </c>
      <c r="MM322" s="613">
        <v>0</v>
      </c>
      <c r="MN322" s="613">
        <v>0</v>
      </c>
      <c r="MO322" s="613">
        <v>0</v>
      </c>
      <c r="MP322" s="613">
        <v>0</v>
      </c>
      <c r="MQ322" s="613">
        <v>0</v>
      </c>
      <c r="MR322" s="613">
        <v>0</v>
      </c>
      <c r="MS322" s="613">
        <v>0</v>
      </c>
      <c r="MT322" s="613">
        <v>0</v>
      </c>
      <c r="MU322" s="613">
        <v>0</v>
      </c>
      <c r="MV322" s="613">
        <v>0</v>
      </c>
      <c r="MW322" s="613">
        <v>0</v>
      </c>
      <c r="MX322" s="613">
        <v>0</v>
      </c>
      <c r="MY322" s="613">
        <v>0</v>
      </c>
      <c r="MZ322" s="613">
        <v>0</v>
      </c>
      <c r="NA322" s="613">
        <v>0</v>
      </c>
      <c r="NB322" s="613">
        <v>0</v>
      </c>
      <c r="NC322" s="613">
        <v>0</v>
      </c>
      <c r="ND322" s="613">
        <v>0</v>
      </c>
      <c r="NE322" s="613">
        <v>0</v>
      </c>
      <c r="NF322" s="613">
        <v>0</v>
      </c>
      <c r="NG322" s="613">
        <v>0</v>
      </c>
      <c r="NH322" s="613">
        <v>0</v>
      </c>
      <c r="NI322" s="613">
        <v>0</v>
      </c>
      <c r="NJ322" s="613">
        <v>0</v>
      </c>
      <c r="NK322" s="613">
        <v>0</v>
      </c>
      <c r="NL322" s="613">
        <v>0</v>
      </c>
      <c r="NM322" s="613">
        <v>0</v>
      </c>
      <c r="NN322" s="613">
        <v>0</v>
      </c>
      <c r="NO322" s="613">
        <v>0</v>
      </c>
      <c r="NP322" s="613">
        <v>0</v>
      </c>
      <c r="NQ322" s="613">
        <v>0</v>
      </c>
      <c r="NR322" s="613">
        <v>0</v>
      </c>
      <c r="NS322" s="613">
        <v>0</v>
      </c>
      <c r="NT322" s="613">
        <v>0</v>
      </c>
      <c r="NU322" s="613">
        <v>0</v>
      </c>
      <c r="NV322" s="613">
        <v>0</v>
      </c>
      <c r="NW322" s="613">
        <v>0</v>
      </c>
      <c r="NX322" s="613">
        <v>0</v>
      </c>
      <c r="NY322" s="613">
        <v>0</v>
      </c>
      <c r="NZ322" s="613">
        <v>0</v>
      </c>
      <c r="OA322" s="613">
        <v>0</v>
      </c>
      <c r="OB322" s="613">
        <v>0</v>
      </c>
      <c r="OC322" s="613">
        <v>0</v>
      </c>
      <c r="OD322" s="613">
        <v>0</v>
      </c>
      <c r="OE322" s="613">
        <v>0</v>
      </c>
      <c r="OF322" s="613">
        <v>0</v>
      </c>
      <c r="OG322" s="613">
        <v>0</v>
      </c>
      <c r="OH322" s="613">
        <v>0</v>
      </c>
      <c r="OI322" s="613">
        <v>0</v>
      </c>
      <c r="OJ322" s="613">
        <v>0</v>
      </c>
      <c r="OK322" s="613">
        <v>0</v>
      </c>
      <c r="OL322" s="613">
        <v>0</v>
      </c>
      <c r="OM322" s="613">
        <v>0</v>
      </c>
      <c r="ON322" s="613">
        <v>0</v>
      </c>
      <c r="OO322" s="613">
        <v>0</v>
      </c>
      <c r="OP322" s="613">
        <v>0</v>
      </c>
      <c r="OQ322" s="613">
        <v>0</v>
      </c>
      <c r="OR322" s="613">
        <v>0</v>
      </c>
      <c r="OS322" s="613">
        <v>0</v>
      </c>
      <c r="OT322" s="613">
        <v>0</v>
      </c>
      <c r="OU322" s="613">
        <v>0</v>
      </c>
      <c r="OV322" s="613">
        <v>0</v>
      </c>
      <c r="OW322" s="613">
        <v>0</v>
      </c>
      <c r="OX322" s="613">
        <v>0</v>
      </c>
      <c r="OY322" s="613">
        <v>0</v>
      </c>
      <c r="OZ322" s="613">
        <v>0</v>
      </c>
      <c r="PA322" s="613">
        <v>0</v>
      </c>
      <c r="PB322" s="613">
        <v>0</v>
      </c>
      <c r="PC322" s="613">
        <v>0</v>
      </c>
      <c r="PD322" s="613">
        <v>0</v>
      </c>
      <c r="PE322" s="613">
        <v>0</v>
      </c>
      <c r="PF322" s="613">
        <v>0</v>
      </c>
      <c r="PG322" s="613">
        <v>0</v>
      </c>
      <c r="PH322" s="613">
        <v>0</v>
      </c>
      <c r="PI322" s="613">
        <v>0</v>
      </c>
      <c r="PJ322" s="613">
        <v>0</v>
      </c>
      <c r="PK322" s="613">
        <v>0</v>
      </c>
      <c r="PL322" s="613">
        <v>0</v>
      </c>
      <c r="PM322" s="613">
        <v>0</v>
      </c>
      <c r="PN322" s="613">
        <v>0</v>
      </c>
      <c r="PO322" s="613">
        <v>0</v>
      </c>
      <c r="PP322" s="613">
        <v>0</v>
      </c>
      <c r="PQ322" s="613">
        <v>0</v>
      </c>
      <c r="PR322" s="613">
        <v>0</v>
      </c>
      <c r="PS322" s="613">
        <v>0</v>
      </c>
      <c r="PT322" s="613">
        <v>0</v>
      </c>
      <c r="PU322" s="613">
        <v>0</v>
      </c>
      <c r="PV322" s="613">
        <v>0</v>
      </c>
      <c r="PW322" s="613">
        <v>0</v>
      </c>
      <c r="PX322" s="613">
        <v>0</v>
      </c>
      <c r="PY322" s="613">
        <v>0</v>
      </c>
      <c r="PZ322" s="613">
        <v>0</v>
      </c>
      <c r="QA322" s="613">
        <v>0</v>
      </c>
      <c r="QB322" s="613">
        <v>0</v>
      </c>
      <c r="QC322" s="613">
        <v>0</v>
      </c>
      <c r="QD322" s="613">
        <v>0</v>
      </c>
      <c r="QE322" s="613">
        <v>0</v>
      </c>
      <c r="QF322" s="613">
        <v>0</v>
      </c>
      <c r="QG322" s="613">
        <v>0</v>
      </c>
      <c r="QH322" s="613">
        <v>0</v>
      </c>
      <c r="QI322" s="613">
        <v>0</v>
      </c>
      <c r="QJ322" s="613">
        <v>0</v>
      </c>
      <c r="QK322" s="613">
        <v>0</v>
      </c>
      <c r="QL322" s="613">
        <v>0</v>
      </c>
      <c r="QM322" s="613">
        <v>0</v>
      </c>
      <c r="QN322" s="613">
        <v>0</v>
      </c>
      <c r="QO322" s="613">
        <v>0</v>
      </c>
      <c r="QP322" s="613">
        <v>0</v>
      </c>
      <c r="QQ322" s="613">
        <v>0</v>
      </c>
      <c r="QR322" s="613">
        <v>0</v>
      </c>
      <c r="QS322" s="613">
        <v>0</v>
      </c>
      <c r="QT322" s="613">
        <v>0</v>
      </c>
      <c r="QU322" s="613">
        <v>0</v>
      </c>
      <c r="QV322" s="613">
        <v>0</v>
      </c>
      <c r="QW322" s="613">
        <v>0</v>
      </c>
      <c r="QX322" s="613">
        <v>0</v>
      </c>
      <c r="QY322" s="613">
        <v>0</v>
      </c>
      <c r="QZ322" s="613">
        <v>0</v>
      </c>
      <c r="RA322" s="613">
        <v>0</v>
      </c>
      <c r="RB322" s="613">
        <v>0</v>
      </c>
      <c r="RC322" s="613">
        <v>0</v>
      </c>
      <c r="RD322" s="613">
        <v>0</v>
      </c>
      <c r="RE322" s="613">
        <v>0</v>
      </c>
      <c r="RF322" s="613">
        <v>0</v>
      </c>
      <c r="RG322" s="613">
        <v>0</v>
      </c>
      <c r="RH322" s="613">
        <v>0</v>
      </c>
      <c r="RI322" s="613">
        <v>0</v>
      </c>
      <c r="RJ322" s="613">
        <v>0</v>
      </c>
      <c r="RK322" s="613">
        <v>0</v>
      </c>
      <c r="RL322" s="613">
        <v>0</v>
      </c>
      <c r="RM322" s="613">
        <v>0</v>
      </c>
      <c r="RN322" s="613">
        <v>0</v>
      </c>
      <c r="RO322" s="613">
        <v>0</v>
      </c>
      <c r="RP322" s="613">
        <v>0</v>
      </c>
      <c r="RQ322" s="613">
        <v>0</v>
      </c>
      <c r="RR322" s="613">
        <v>0</v>
      </c>
      <c r="RS322" s="613">
        <v>0</v>
      </c>
      <c r="RT322" s="613">
        <v>0</v>
      </c>
      <c r="RU322" s="613">
        <v>0</v>
      </c>
      <c r="RV322" s="613">
        <v>0</v>
      </c>
      <c r="RW322" s="613">
        <v>0</v>
      </c>
      <c r="RX322" s="613">
        <v>0</v>
      </c>
      <c r="RY322" s="613">
        <v>0</v>
      </c>
      <c r="RZ322" s="613">
        <v>0</v>
      </c>
      <c r="SA322" s="613">
        <v>0</v>
      </c>
      <c r="SB322" s="613">
        <v>0</v>
      </c>
      <c r="SC322" s="613">
        <v>0</v>
      </c>
      <c r="SD322" s="613">
        <v>0</v>
      </c>
      <c r="SE322" s="613">
        <v>0</v>
      </c>
      <c r="SF322" s="613">
        <v>0</v>
      </c>
      <c r="SG322" s="613">
        <v>0</v>
      </c>
      <c r="SH322" s="613">
        <v>0</v>
      </c>
      <c r="SI322" s="613">
        <v>0</v>
      </c>
      <c r="SJ322" s="613">
        <v>0</v>
      </c>
      <c r="SK322" s="267">
        <f>SJ322</f>
        <v>0</v>
      </c>
      <c r="SL322" s="254"/>
      <c r="SM322" s="242"/>
      <c r="SN322" s="242"/>
      <c r="SO322" s="242"/>
    </row>
    <row r="323" spans="1:509" outlineLevel="3" x14ac:dyDescent="0.35">
      <c r="A323" s="242"/>
      <c r="B323" s="251"/>
      <c r="C323" s="438">
        <f t="shared" si="533"/>
        <v>4</v>
      </c>
      <c r="D323" s="267"/>
      <c r="E323" s="316">
        <f t="shared" si="505"/>
        <v>182</v>
      </c>
      <c r="F323" s="322"/>
      <c r="G323" s="322"/>
      <c r="H323" s="267"/>
      <c r="I323" s="542"/>
      <c r="J323" s="555" t="s">
        <v>859</v>
      </c>
      <c r="K323" s="543"/>
      <c r="L323" s="614">
        <v>0</v>
      </c>
      <c r="M323" s="614">
        <v>0</v>
      </c>
      <c r="N323" s="614">
        <v>0</v>
      </c>
      <c r="O323" s="614">
        <v>0</v>
      </c>
      <c r="P323" s="614">
        <v>0</v>
      </c>
      <c r="Q323" s="614">
        <v>0</v>
      </c>
      <c r="R323" s="614">
        <v>0</v>
      </c>
      <c r="S323" s="614">
        <v>0</v>
      </c>
      <c r="T323" s="614">
        <v>0</v>
      </c>
      <c r="U323" s="614">
        <v>0</v>
      </c>
      <c r="V323" s="614">
        <v>0</v>
      </c>
      <c r="W323" s="614">
        <v>0</v>
      </c>
      <c r="X323" s="614">
        <v>0</v>
      </c>
      <c r="Y323" s="614">
        <v>0</v>
      </c>
      <c r="Z323" s="614">
        <v>0</v>
      </c>
      <c r="AA323" s="614">
        <v>0</v>
      </c>
      <c r="AB323" s="614">
        <v>0</v>
      </c>
      <c r="AC323" s="614">
        <v>0</v>
      </c>
      <c r="AD323" s="614">
        <v>0</v>
      </c>
      <c r="AE323" s="614">
        <v>0</v>
      </c>
      <c r="AF323" s="614">
        <v>0</v>
      </c>
      <c r="AG323" s="614">
        <v>0</v>
      </c>
      <c r="AH323" s="614">
        <v>0</v>
      </c>
      <c r="AI323" s="614">
        <v>0</v>
      </c>
      <c r="AJ323" s="614">
        <v>0</v>
      </c>
      <c r="AK323" s="614">
        <v>0</v>
      </c>
      <c r="AL323" s="614">
        <v>0</v>
      </c>
      <c r="AM323" s="614">
        <v>0</v>
      </c>
      <c r="AN323" s="614">
        <v>0</v>
      </c>
      <c r="AO323" s="614">
        <v>0</v>
      </c>
      <c r="AP323" s="614">
        <v>0</v>
      </c>
      <c r="AQ323" s="614">
        <v>0</v>
      </c>
      <c r="AR323" s="614">
        <v>0</v>
      </c>
      <c r="AS323" s="614">
        <v>0</v>
      </c>
      <c r="AT323" s="614">
        <v>0</v>
      </c>
      <c r="AU323" s="614">
        <v>0</v>
      </c>
      <c r="AV323" s="614">
        <v>0</v>
      </c>
      <c r="AW323" s="614">
        <v>0</v>
      </c>
      <c r="AX323" s="614">
        <v>0</v>
      </c>
      <c r="AY323" s="614">
        <v>0</v>
      </c>
      <c r="AZ323" s="614">
        <v>0</v>
      </c>
      <c r="BA323" s="614">
        <v>0</v>
      </c>
      <c r="BB323" s="614">
        <v>0</v>
      </c>
      <c r="BC323" s="614">
        <v>0</v>
      </c>
      <c r="BD323" s="614">
        <v>0</v>
      </c>
      <c r="BE323" s="614">
        <v>0</v>
      </c>
      <c r="BF323" s="614">
        <v>0</v>
      </c>
      <c r="BG323" s="614">
        <v>0</v>
      </c>
      <c r="BH323" s="614">
        <v>0</v>
      </c>
      <c r="BI323" s="614">
        <v>0</v>
      </c>
      <c r="BJ323" s="614">
        <v>0</v>
      </c>
      <c r="BK323" s="614">
        <v>0</v>
      </c>
      <c r="BL323" s="614">
        <v>0</v>
      </c>
      <c r="BM323" s="614">
        <v>0</v>
      </c>
      <c r="BN323" s="614">
        <v>0</v>
      </c>
      <c r="BO323" s="614">
        <v>0</v>
      </c>
      <c r="BP323" s="614">
        <v>0</v>
      </c>
      <c r="BQ323" s="614">
        <v>0</v>
      </c>
      <c r="BR323" s="614">
        <v>0</v>
      </c>
      <c r="BS323" s="614">
        <v>0</v>
      </c>
      <c r="BT323" s="614">
        <v>0</v>
      </c>
      <c r="BU323" s="614">
        <v>0</v>
      </c>
      <c r="BV323" s="614">
        <v>0</v>
      </c>
      <c r="BW323" s="614">
        <v>0</v>
      </c>
      <c r="BX323" s="614">
        <v>0</v>
      </c>
      <c r="BY323" s="614">
        <v>0</v>
      </c>
      <c r="BZ323" s="614">
        <v>0</v>
      </c>
      <c r="CA323" s="614">
        <v>0</v>
      </c>
      <c r="CB323" s="614">
        <v>0</v>
      </c>
      <c r="CC323" s="614">
        <v>0</v>
      </c>
      <c r="CD323" s="614">
        <v>0</v>
      </c>
      <c r="CE323" s="614">
        <v>0</v>
      </c>
      <c r="CF323" s="614">
        <v>0</v>
      </c>
      <c r="CG323" s="614">
        <v>0</v>
      </c>
      <c r="CH323" s="614">
        <v>0</v>
      </c>
      <c r="CI323" s="614">
        <v>0</v>
      </c>
      <c r="CJ323" s="614">
        <v>0</v>
      </c>
      <c r="CK323" s="614">
        <v>0</v>
      </c>
      <c r="CL323" s="614">
        <v>0</v>
      </c>
      <c r="CM323" s="614">
        <v>0</v>
      </c>
      <c r="CN323" s="614">
        <v>0</v>
      </c>
      <c r="CO323" s="614">
        <v>0</v>
      </c>
      <c r="CP323" s="614">
        <v>0</v>
      </c>
      <c r="CQ323" s="614">
        <v>0</v>
      </c>
      <c r="CR323" s="614">
        <v>0</v>
      </c>
      <c r="CS323" s="614">
        <v>0</v>
      </c>
      <c r="CT323" s="614">
        <v>0</v>
      </c>
      <c r="CU323" s="614">
        <v>0</v>
      </c>
      <c r="CV323" s="614">
        <v>0</v>
      </c>
      <c r="CW323" s="614">
        <v>0</v>
      </c>
      <c r="CX323" s="614">
        <v>0</v>
      </c>
      <c r="CY323" s="614">
        <v>0</v>
      </c>
      <c r="CZ323" s="614">
        <v>0</v>
      </c>
      <c r="DA323" s="614">
        <v>0</v>
      </c>
      <c r="DB323" s="614">
        <v>0</v>
      </c>
      <c r="DC323" s="614">
        <v>0</v>
      </c>
      <c r="DD323" s="614">
        <v>0</v>
      </c>
      <c r="DE323" s="614">
        <v>0</v>
      </c>
      <c r="DF323" s="614">
        <v>0</v>
      </c>
      <c r="DG323" s="614">
        <v>0</v>
      </c>
      <c r="DH323" s="614">
        <v>0</v>
      </c>
      <c r="DI323" s="614">
        <v>0</v>
      </c>
      <c r="DJ323" s="614">
        <v>0</v>
      </c>
      <c r="DK323" s="614">
        <v>0</v>
      </c>
      <c r="DL323" s="614">
        <v>0</v>
      </c>
      <c r="DM323" s="614">
        <v>0</v>
      </c>
      <c r="DN323" s="614">
        <v>0</v>
      </c>
      <c r="DO323" s="614">
        <v>0</v>
      </c>
      <c r="DP323" s="614">
        <v>0</v>
      </c>
      <c r="DQ323" s="614">
        <v>0</v>
      </c>
      <c r="DR323" s="614">
        <v>0</v>
      </c>
      <c r="DS323" s="614">
        <v>0</v>
      </c>
      <c r="DT323" s="614">
        <v>0</v>
      </c>
      <c r="DU323" s="614">
        <v>0</v>
      </c>
      <c r="DV323" s="614">
        <v>0</v>
      </c>
      <c r="DW323" s="614">
        <v>0</v>
      </c>
      <c r="DX323" s="614">
        <v>0</v>
      </c>
      <c r="DY323" s="614">
        <v>0</v>
      </c>
      <c r="DZ323" s="614">
        <v>0</v>
      </c>
      <c r="EA323" s="614">
        <v>0</v>
      </c>
      <c r="EB323" s="614">
        <v>0</v>
      </c>
      <c r="EC323" s="614">
        <v>0</v>
      </c>
      <c r="ED323" s="614">
        <v>0</v>
      </c>
      <c r="EE323" s="614">
        <v>0</v>
      </c>
      <c r="EF323" s="614">
        <v>0</v>
      </c>
      <c r="EG323" s="614">
        <v>0</v>
      </c>
      <c r="EH323" s="614">
        <v>0</v>
      </c>
      <c r="EI323" s="614">
        <v>0</v>
      </c>
      <c r="EJ323" s="614">
        <v>0</v>
      </c>
      <c r="EK323" s="614">
        <v>0</v>
      </c>
      <c r="EL323" s="614">
        <v>0</v>
      </c>
      <c r="EM323" s="614">
        <v>0</v>
      </c>
      <c r="EN323" s="614">
        <v>0</v>
      </c>
      <c r="EO323" s="614">
        <v>0</v>
      </c>
      <c r="EP323" s="614">
        <v>0</v>
      </c>
      <c r="EQ323" s="614">
        <v>0</v>
      </c>
      <c r="ER323" s="614">
        <v>0</v>
      </c>
      <c r="ES323" s="614">
        <v>0</v>
      </c>
      <c r="ET323" s="614">
        <v>0</v>
      </c>
      <c r="EU323" s="614">
        <v>0</v>
      </c>
      <c r="EV323" s="614">
        <v>0</v>
      </c>
      <c r="EW323" s="614">
        <v>0</v>
      </c>
      <c r="EX323" s="614">
        <v>0</v>
      </c>
      <c r="EY323" s="614">
        <v>0</v>
      </c>
      <c r="EZ323" s="614">
        <v>0</v>
      </c>
      <c r="FA323" s="614">
        <v>0</v>
      </c>
      <c r="FB323" s="614">
        <v>0</v>
      </c>
      <c r="FC323" s="614">
        <v>0</v>
      </c>
      <c r="FD323" s="614">
        <v>0</v>
      </c>
      <c r="FE323" s="614">
        <v>0</v>
      </c>
      <c r="FF323" s="614">
        <v>0</v>
      </c>
      <c r="FG323" s="614">
        <v>0</v>
      </c>
      <c r="FH323" s="614">
        <v>0</v>
      </c>
      <c r="FI323" s="614">
        <v>0</v>
      </c>
      <c r="FJ323" s="614">
        <v>0</v>
      </c>
      <c r="FK323" s="614">
        <v>0</v>
      </c>
      <c r="FL323" s="614">
        <v>0</v>
      </c>
      <c r="FM323" s="614">
        <v>0</v>
      </c>
      <c r="FN323" s="614">
        <v>0</v>
      </c>
      <c r="FO323" s="614">
        <v>0</v>
      </c>
      <c r="FP323" s="614">
        <v>0</v>
      </c>
      <c r="FQ323" s="614">
        <v>0</v>
      </c>
      <c r="FR323" s="614">
        <v>0</v>
      </c>
      <c r="FS323" s="614">
        <v>0</v>
      </c>
      <c r="FT323" s="614">
        <v>0</v>
      </c>
      <c r="FU323" s="614">
        <v>0</v>
      </c>
      <c r="FV323" s="614">
        <v>0</v>
      </c>
      <c r="FW323" s="614">
        <v>0</v>
      </c>
      <c r="FX323" s="614">
        <v>0</v>
      </c>
      <c r="FY323" s="614">
        <v>0</v>
      </c>
      <c r="FZ323" s="614">
        <v>0</v>
      </c>
      <c r="GA323" s="614">
        <v>0</v>
      </c>
      <c r="GB323" s="614">
        <v>0</v>
      </c>
      <c r="GC323" s="614">
        <v>0</v>
      </c>
      <c r="GD323" s="614">
        <v>0</v>
      </c>
      <c r="GE323" s="614">
        <v>0</v>
      </c>
      <c r="GF323" s="614">
        <v>0</v>
      </c>
      <c r="GG323" s="614">
        <v>0</v>
      </c>
      <c r="GH323" s="614">
        <v>0</v>
      </c>
      <c r="GI323" s="614">
        <v>0</v>
      </c>
      <c r="GJ323" s="614">
        <v>0</v>
      </c>
      <c r="GK323" s="614">
        <v>0</v>
      </c>
      <c r="GL323" s="614">
        <v>0</v>
      </c>
      <c r="GM323" s="614">
        <v>0</v>
      </c>
      <c r="GN323" s="614">
        <v>0</v>
      </c>
      <c r="GO323" s="614">
        <v>0</v>
      </c>
      <c r="GP323" s="614">
        <v>0</v>
      </c>
      <c r="GQ323" s="614">
        <v>0</v>
      </c>
      <c r="GR323" s="614">
        <v>0</v>
      </c>
      <c r="GS323" s="614">
        <v>0</v>
      </c>
      <c r="GT323" s="614">
        <v>0</v>
      </c>
      <c r="GU323" s="614">
        <v>0</v>
      </c>
      <c r="GV323" s="614">
        <v>0</v>
      </c>
      <c r="GW323" s="614">
        <v>0</v>
      </c>
      <c r="GX323" s="614">
        <v>0</v>
      </c>
      <c r="GY323" s="614">
        <v>0</v>
      </c>
      <c r="GZ323" s="614">
        <v>0</v>
      </c>
      <c r="HA323" s="614">
        <v>0</v>
      </c>
      <c r="HB323" s="614">
        <v>0</v>
      </c>
      <c r="HC323" s="614">
        <v>0</v>
      </c>
      <c r="HD323" s="614">
        <v>0</v>
      </c>
      <c r="HE323" s="614">
        <v>0</v>
      </c>
      <c r="HF323" s="614">
        <v>0</v>
      </c>
      <c r="HG323" s="614">
        <v>0</v>
      </c>
      <c r="HH323" s="614">
        <v>0</v>
      </c>
      <c r="HI323" s="614">
        <v>0</v>
      </c>
      <c r="HJ323" s="614">
        <v>0</v>
      </c>
      <c r="HK323" s="614">
        <v>0</v>
      </c>
      <c r="HL323" s="614">
        <v>0</v>
      </c>
      <c r="HM323" s="614">
        <v>0</v>
      </c>
      <c r="HN323" s="614">
        <v>0</v>
      </c>
      <c r="HO323" s="614">
        <v>0</v>
      </c>
      <c r="HP323" s="614">
        <v>0</v>
      </c>
      <c r="HQ323" s="614">
        <v>0</v>
      </c>
      <c r="HR323" s="614">
        <v>0</v>
      </c>
      <c r="HS323" s="614">
        <v>0</v>
      </c>
      <c r="HT323" s="614">
        <v>0</v>
      </c>
      <c r="HU323" s="614">
        <v>0</v>
      </c>
      <c r="HV323" s="614">
        <v>0</v>
      </c>
      <c r="HW323" s="614">
        <v>0</v>
      </c>
      <c r="HX323" s="614">
        <v>0</v>
      </c>
      <c r="HY323" s="614">
        <v>0</v>
      </c>
      <c r="HZ323" s="614">
        <v>0</v>
      </c>
      <c r="IA323" s="614">
        <v>0</v>
      </c>
      <c r="IB323" s="614">
        <v>0</v>
      </c>
      <c r="IC323" s="614">
        <v>0</v>
      </c>
      <c r="ID323" s="614">
        <v>0</v>
      </c>
      <c r="IE323" s="614">
        <v>0</v>
      </c>
      <c r="IF323" s="614">
        <v>0</v>
      </c>
      <c r="IG323" s="614">
        <v>0</v>
      </c>
      <c r="IH323" s="614">
        <v>0</v>
      </c>
      <c r="II323" s="614">
        <v>0</v>
      </c>
      <c r="IJ323" s="614">
        <v>0</v>
      </c>
      <c r="IK323" s="614">
        <v>0</v>
      </c>
      <c r="IL323" s="614">
        <v>0</v>
      </c>
      <c r="IM323" s="614">
        <v>0</v>
      </c>
      <c r="IN323" s="614">
        <v>0</v>
      </c>
      <c r="IO323" s="614">
        <v>0</v>
      </c>
      <c r="IP323" s="614">
        <v>0</v>
      </c>
      <c r="IQ323" s="614">
        <v>0</v>
      </c>
      <c r="IR323" s="614">
        <v>0</v>
      </c>
      <c r="IS323" s="614">
        <v>0</v>
      </c>
      <c r="IT323" s="614">
        <v>0</v>
      </c>
      <c r="IU323" s="614">
        <v>0</v>
      </c>
      <c r="IV323" s="614">
        <v>0</v>
      </c>
      <c r="IW323" s="614">
        <v>0</v>
      </c>
      <c r="IX323" s="614">
        <v>0</v>
      </c>
      <c r="IY323" s="614">
        <v>0</v>
      </c>
      <c r="IZ323" s="614">
        <v>0</v>
      </c>
      <c r="JA323" s="614">
        <v>0</v>
      </c>
      <c r="JB323" s="614">
        <v>0</v>
      </c>
      <c r="JC323" s="614">
        <v>0</v>
      </c>
      <c r="JD323" s="614">
        <v>0</v>
      </c>
      <c r="JE323" s="614">
        <v>0</v>
      </c>
      <c r="JF323" s="614">
        <v>0</v>
      </c>
      <c r="JG323" s="614">
        <v>0</v>
      </c>
      <c r="JH323" s="614">
        <v>0</v>
      </c>
      <c r="JI323" s="614">
        <v>0</v>
      </c>
      <c r="JJ323" s="614">
        <v>0</v>
      </c>
      <c r="JK323" s="614">
        <v>0</v>
      </c>
      <c r="JL323" s="614">
        <v>0</v>
      </c>
      <c r="JM323" s="614">
        <v>0</v>
      </c>
      <c r="JN323" s="614">
        <v>0</v>
      </c>
      <c r="JO323" s="614">
        <v>0</v>
      </c>
      <c r="JP323" s="614">
        <v>0</v>
      </c>
      <c r="JQ323" s="614">
        <v>0</v>
      </c>
      <c r="JR323" s="614">
        <v>0</v>
      </c>
      <c r="JS323" s="614">
        <v>0</v>
      </c>
      <c r="JT323" s="614">
        <v>0</v>
      </c>
      <c r="JU323" s="614">
        <v>0</v>
      </c>
      <c r="JV323" s="614">
        <v>0</v>
      </c>
      <c r="JW323" s="614">
        <v>0</v>
      </c>
      <c r="JX323" s="614">
        <v>0</v>
      </c>
      <c r="JY323" s="614">
        <v>0</v>
      </c>
      <c r="JZ323" s="614">
        <v>0</v>
      </c>
      <c r="KA323" s="614">
        <v>0</v>
      </c>
      <c r="KB323" s="614">
        <v>0</v>
      </c>
      <c r="KC323" s="614">
        <v>0</v>
      </c>
      <c r="KD323" s="614">
        <v>0</v>
      </c>
      <c r="KE323" s="614">
        <v>0</v>
      </c>
      <c r="KF323" s="614">
        <v>0</v>
      </c>
      <c r="KG323" s="614">
        <v>0</v>
      </c>
      <c r="KH323" s="614">
        <v>0</v>
      </c>
      <c r="KI323" s="614">
        <v>0</v>
      </c>
      <c r="KJ323" s="614">
        <v>0</v>
      </c>
      <c r="KK323" s="614">
        <v>0</v>
      </c>
      <c r="KL323" s="614">
        <v>0</v>
      </c>
      <c r="KM323" s="614">
        <v>0</v>
      </c>
      <c r="KN323" s="614">
        <v>0</v>
      </c>
      <c r="KO323" s="614">
        <v>0</v>
      </c>
      <c r="KP323" s="614">
        <v>0</v>
      </c>
      <c r="KQ323" s="614">
        <v>0</v>
      </c>
      <c r="KR323" s="614">
        <v>0</v>
      </c>
      <c r="KS323" s="614">
        <v>0</v>
      </c>
      <c r="KT323" s="614">
        <v>0</v>
      </c>
      <c r="KU323" s="614">
        <v>0</v>
      </c>
      <c r="KV323" s="614">
        <v>0</v>
      </c>
      <c r="KW323" s="614">
        <v>0</v>
      </c>
      <c r="KX323" s="614">
        <v>0</v>
      </c>
      <c r="KY323" s="614">
        <v>0</v>
      </c>
      <c r="KZ323" s="614">
        <v>0</v>
      </c>
      <c r="LA323" s="614">
        <v>0</v>
      </c>
      <c r="LB323" s="614">
        <v>0</v>
      </c>
      <c r="LC323" s="614">
        <v>0</v>
      </c>
      <c r="LD323" s="614">
        <v>0</v>
      </c>
      <c r="LE323" s="614">
        <v>0</v>
      </c>
      <c r="LF323" s="614">
        <v>0</v>
      </c>
      <c r="LG323" s="614">
        <v>0</v>
      </c>
      <c r="LH323" s="614">
        <v>0</v>
      </c>
      <c r="LI323" s="614">
        <v>0</v>
      </c>
      <c r="LJ323" s="614">
        <v>0</v>
      </c>
      <c r="LK323" s="614">
        <v>0</v>
      </c>
      <c r="LL323" s="614">
        <v>0</v>
      </c>
      <c r="LM323" s="614">
        <v>0</v>
      </c>
      <c r="LN323" s="614">
        <v>0</v>
      </c>
      <c r="LO323" s="614">
        <v>0</v>
      </c>
      <c r="LP323" s="614">
        <v>0</v>
      </c>
      <c r="LQ323" s="614">
        <v>0</v>
      </c>
      <c r="LR323" s="614">
        <v>0</v>
      </c>
      <c r="LS323" s="614">
        <v>0</v>
      </c>
      <c r="LT323" s="614">
        <v>0</v>
      </c>
      <c r="LU323" s="614">
        <v>0</v>
      </c>
      <c r="LV323" s="614">
        <v>0</v>
      </c>
      <c r="LW323" s="614">
        <v>0</v>
      </c>
      <c r="LX323" s="614">
        <v>0</v>
      </c>
      <c r="LY323" s="614">
        <v>0</v>
      </c>
      <c r="LZ323" s="614">
        <v>0</v>
      </c>
      <c r="MA323" s="614">
        <v>0</v>
      </c>
      <c r="MB323" s="614">
        <v>0</v>
      </c>
      <c r="MC323" s="614">
        <v>0</v>
      </c>
      <c r="MD323" s="614">
        <v>0</v>
      </c>
      <c r="ME323" s="614">
        <v>0</v>
      </c>
      <c r="MF323" s="614">
        <v>0</v>
      </c>
      <c r="MG323" s="614">
        <v>0</v>
      </c>
      <c r="MH323" s="614">
        <v>0</v>
      </c>
      <c r="MI323" s="614">
        <v>0</v>
      </c>
      <c r="MJ323" s="614">
        <v>0</v>
      </c>
      <c r="MK323" s="614">
        <v>0</v>
      </c>
      <c r="ML323" s="614">
        <v>0</v>
      </c>
      <c r="MM323" s="614">
        <v>0</v>
      </c>
      <c r="MN323" s="614">
        <v>0</v>
      </c>
      <c r="MO323" s="614">
        <v>0</v>
      </c>
      <c r="MP323" s="614">
        <v>0</v>
      </c>
      <c r="MQ323" s="614">
        <v>0</v>
      </c>
      <c r="MR323" s="614">
        <v>0</v>
      </c>
      <c r="MS323" s="614">
        <v>0</v>
      </c>
      <c r="MT323" s="614">
        <v>0</v>
      </c>
      <c r="MU323" s="614">
        <v>0</v>
      </c>
      <c r="MV323" s="614">
        <v>0</v>
      </c>
      <c r="MW323" s="614">
        <v>0</v>
      </c>
      <c r="MX323" s="614">
        <v>0</v>
      </c>
      <c r="MY323" s="614">
        <v>0</v>
      </c>
      <c r="MZ323" s="614">
        <v>0</v>
      </c>
      <c r="NA323" s="614">
        <v>0</v>
      </c>
      <c r="NB323" s="614">
        <v>0</v>
      </c>
      <c r="NC323" s="614">
        <v>0</v>
      </c>
      <c r="ND323" s="614">
        <v>0</v>
      </c>
      <c r="NE323" s="614">
        <v>0</v>
      </c>
      <c r="NF323" s="614">
        <v>0</v>
      </c>
      <c r="NG323" s="614">
        <v>0</v>
      </c>
      <c r="NH323" s="614">
        <v>0</v>
      </c>
      <c r="NI323" s="614">
        <v>0</v>
      </c>
      <c r="NJ323" s="614">
        <v>0</v>
      </c>
      <c r="NK323" s="614">
        <v>0</v>
      </c>
      <c r="NL323" s="614">
        <v>0</v>
      </c>
      <c r="NM323" s="614">
        <v>0</v>
      </c>
      <c r="NN323" s="614">
        <v>0</v>
      </c>
      <c r="NO323" s="614">
        <v>0</v>
      </c>
      <c r="NP323" s="614">
        <v>0</v>
      </c>
      <c r="NQ323" s="614">
        <v>0</v>
      </c>
      <c r="NR323" s="614">
        <v>0</v>
      </c>
      <c r="NS323" s="614">
        <v>0</v>
      </c>
      <c r="NT323" s="614">
        <v>0</v>
      </c>
      <c r="NU323" s="614">
        <v>0</v>
      </c>
      <c r="NV323" s="614">
        <v>0</v>
      </c>
      <c r="NW323" s="614">
        <v>0</v>
      </c>
      <c r="NX323" s="614">
        <v>0</v>
      </c>
      <c r="NY323" s="614">
        <v>0</v>
      </c>
      <c r="NZ323" s="614">
        <v>0</v>
      </c>
      <c r="OA323" s="614">
        <v>0</v>
      </c>
      <c r="OB323" s="614">
        <v>0</v>
      </c>
      <c r="OC323" s="614">
        <v>0</v>
      </c>
      <c r="OD323" s="614">
        <v>0</v>
      </c>
      <c r="OE323" s="614">
        <v>0</v>
      </c>
      <c r="OF323" s="614">
        <v>0</v>
      </c>
      <c r="OG323" s="614">
        <v>0</v>
      </c>
      <c r="OH323" s="614">
        <v>0</v>
      </c>
      <c r="OI323" s="614">
        <v>0</v>
      </c>
      <c r="OJ323" s="614">
        <v>0</v>
      </c>
      <c r="OK323" s="614">
        <v>0</v>
      </c>
      <c r="OL323" s="614">
        <v>0</v>
      </c>
      <c r="OM323" s="614">
        <v>0</v>
      </c>
      <c r="ON323" s="614">
        <v>0</v>
      </c>
      <c r="OO323" s="614">
        <v>0</v>
      </c>
      <c r="OP323" s="614">
        <v>0</v>
      </c>
      <c r="OQ323" s="614">
        <v>0</v>
      </c>
      <c r="OR323" s="614">
        <v>0</v>
      </c>
      <c r="OS323" s="614">
        <v>0</v>
      </c>
      <c r="OT323" s="614">
        <v>0</v>
      </c>
      <c r="OU323" s="614">
        <v>0</v>
      </c>
      <c r="OV323" s="614">
        <v>0</v>
      </c>
      <c r="OW323" s="614">
        <v>0</v>
      </c>
      <c r="OX323" s="614">
        <v>0</v>
      </c>
      <c r="OY323" s="614">
        <v>0</v>
      </c>
      <c r="OZ323" s="614">
        <v>0</v>
      </c>
      <c r="PA323" s="614">
        <v>0</v>
      </c>
      <c r="PB323" s="614">
        <v>0</v>
      </c>
      <c r="PC323" s="614">
        <v>0</v>
      </c>
      <c r="PD323" s="614">
        <v>0</v>
      </c>
      <c r="PE323" s="614">
        <v>0</v>
      </c>
      <c r="PF323" s="614">
        <v>0</v>
      </c>
      <c r="PG323" s="614">
        <v>0</v>
      </c>
      <c r="PH323" s="614">
        <v>0</v>
      </c>
      <c r="PI323" s="614">
        <v>0</v>
      </c>
      <c r="PJ323" s="614">
        <v>0</v>
      </c>
      <c r="PK323" s="614">
        <v>0</v>
      </c>
      <c r="PL323" s="614">
        <v>0</v>
      </c>
      <c r="PM323" s="614">
        <v>0</v>
      </c>
      <c r="PN323" s="614">
        <v>0</v>
      </c>
      <c r="PO323" s="614">
        <v>0</v>
      </c>
      <c r="PP323" s="614">
        <v>0</v>
      </c>
      <c r="PQ323" s="614">
        <v>0</v>
      </c>
      <c r="PR323" s="614">
        <v>0</v>
      </c>
      <c r="PS323" s="614">
        <v>0</v>
      </c>
      <c r="PT323" s="614">
        <v>0</v>
      </c>
      <c r="PU323" s="614">
        <v>0</v>
      </c>
      <c r="PV323" s="614">
        <v>0</v>
      </c>
      <c r="PW323" s="614">
        <v>0</v>
      </c>
      <c r="PX323" s="614">
        <v>0</v>
      </c>
      <c r="PY323" s="614">
        <v>0</v>
      </c>
      <c r="PZ323" s="614">
        <v>0</v>
      </c>
      <c r="QA323" s="614">
        <v>0</v>
      </c>
      <c r="QB323" s="614">
        <v>0</v>
      </c>
      <c r="QC323" s="614">
        <v>0</v>
      </c>
      <c r="QD323" s="614">
        <v>0</v>
      </c>
      <c r="QE323" s="614">
        <v>0</v>
      </c>
      <c r="QF323" s="614">
        <v>0</v>
      </c>
      <c r="QG323" s="614">
        <v>0</v>
      </c>
      <c r="QH323" s="614">
        <v>0</v>
      </c>
      <c r="QI323" s="614">
        <v>0</v>
      </c>
      <c r="QJ323" s="614">
        <v>0</v>
      </c>
      <c r="QK323" s="614">
        <v>0</v>
      </c>
      <c r="QL323" s="614">
        <v>0</v>
      </c>
      <c r="QM323" s="614">
        <v>0</v>
      </c>
      <c r="QN323" s="614">
        <v>0</v>
      </c>
      <c r="QO323" s="614">
        <v>0</v>
      </c>
      <c r="QP323" s="614">
        <v>0</v>
      </c>
      <c r="QQ323" s="614">
        <v>0</v>
      </c>
      <c r="QR323" s="614">
        <v>0</v>
      </c>
      <c r="QS323" s="614">
        <v>0</v>
      </c>
      <c r="QT323" s="614">
        <v>0</v>
      </c>
      <c r="QU323" s="614">
        <v>0</v>
      </c>
      <c r="QV323" s="614">
        <v>0</v>
      </c>
      <c r="QW323" s="614">
        <v>0</v>
      </c>
      <c r="QX323" s="614">
        <v>0</v>
      </c>
      <c r="QY323" s="614">
        <v>0</v>
      </c>
      <c r="QZ323" s="614">
        <v>0</v>
      </c>
      <c r="RA323" s="614">
        <v>0</v>
      </c>
      <c r="RB323" s="614">
        <v>0</v>
      </c>
      <c r="RC323" s="614">
        <v>0</v>
      </c>
      <c r="RD323" s="614">
        <v>0</v>
      </c>
      <c r="RE323" s="614">
        <v>0</v>
      </c>
      <c r="RF323" s="614">
        <v>0</v>
      </c>
      <c r="RG323" s="614">
        <v>0</v>
      </c>
      <c r="RH323" s="614">
        <v>0</v>
      </c>
      <c r="RI323" s="614">
        <v>0</v>
      </c>
      <c r="RJ323" s="614">
        <v>0</v>
      </c>
      <c r="RK323" s="614">
        <v>0</v>
      </c>
      <c r="RL323" s="614">
        <v>0</v>
      </c>
      <c r="RM323" s="614">
        <v>0</v>
      </c>
      <c r="RN323" s="614">
        <v>0</v>
      </c>
      <c r="RO323" s="614">
        <v>0</v>
      </c>
      <c r="RP323" s="614">
        <v>0</v>
      </c>
      <c r="RQ323" s="614">
        <v>0</v>
      </c>
      <c r="RR323" s="614">
        <v>0</v>
      </c>
      <c r="RS323" s="614">
        <v>0</v>
      </c>
      <c r="RT323" s="614">
        <v>0</v>
      </c>
      <c r="RU323" s="614">
        <v>0</v>
      </c>
      <c r="RV323" s="614">
        <v>0</v>
      </c>
      <c r="RW323" s="614">
        <v>0</v>
      </c>
      <c r="RX323" s="614">
        <v>0</v>
      </c>
      <c r="RY323" s="614">
        <v>0</v>
      </c>
      <c r="RZ323" s="614">
        <v>0</v>
      </c>
      <c r="SA323" s="614">
        <v>0</v>
      </c>
      <c r="SB323" s="614">
        <v>0</v>
      </c>
      <c r="SC323" s="614">
        <v>0</v>
      </c>
      <c r="SD323" s="614">
        <v>0</v>
      </c>
      <c r="SE323" s="614">
        <v>0</v>
      </c>
      <c r="SF323" s="614">
        <v>0</v>
      </c>
      <c r="SG323" s="614">
        <v>0</v>
      </c>
      <c r="SH323" s="614">
        <v>0</v>
      </c>
      <c r="SI323" s="614">
        <v>0</v>
      </c>
      <c r="SJ323" s="614">
        <v>0</v>
      </c>
      <c r="SK323" s="267">
        <f t="shared" si="514"/>
        <v>0</v>
      </c>
      <c r="SL323" s="254"/>
      <c r="SM323" s="242"/>
      <c r="SN323" s="242"/>
      <c r="SO323" s="242"/>
    </row>
    <row r="324" spans="1:509" outlineLevel="2" x14ac:dyDescent="0.35">
      <c r="A324" s="242"/>
      <c r="B324" s="251"/>
      <c r="C324" s="438">
        <f>INT($C$29)+2</f>
        <v>3</v>
      </c>
      <c r="D324" s="267"/>
      <c r="E324" s="316">
        <f t="shared" si="505"/>
        <v>183</v>
      </c>
      <c r="F324" s="322"/>
      <c r="G324" s="322"/>
      <c r="H324" s="267"/>
      <c r="I324" s="538"/>
      <c r="J324" s="538" t="s">
        <v>557</v>
      </c>
      <c r="K324" s="539"/>
      <c r="L324" s="612">
        <v>0</v>
      </c>
      <c r="M324" s="612">
        <v>0</v>
      </c>
      <c r="N324" s="612">
        <v>0</v>
      </c>
      <c r="O324" s="612">
        <v>0</v>
      </c>
      <c r="P324" s="612">
        <v>0</v>
      </c>
      <c r="Q324" s="612">
        <v>0</v>
      </c>
      <c r="R324" s="612">
        <v>0</v>
      </c>
      <c r="S324" s="612">
        <v>0</v>
      </c>
      <c r="T324" s="612">
        <v>0</v>
      </c>
      <c r="U324" s="612">
        <v>0</v>
      </c>
      <c r="V324" s="612">
        <v>0</v>
      </c>
      <c r="W324" s="612">
        <v>0</v>
      </c>
      <c r="X324" s="612">
        <v>0</v>
      </c>
      <c r="Y324" s="612">
        <v>0</v>
      </c>
      <c r="Z324" s="612">
        <v>0</v>
      </c>
      <c r="AA324" s="612">
        <v>0</v>
      </c>
      <c r="AB324" s="612">
        <v>0</v>
      </c>
      <c r="AC324" s="612">
        <v>0</v>
      </c>
      <c r="AD324" s="612">
        <v>0</v>
      </c>
      <c r="AE324" s="612">
        <v>0</v>
      </c>
      <c r="AF324" s="612">
        <v>0</v>
      </c>
      <c r="AG324" s="612">
        <v>0</v>
      </c>
      <c r="AH324" s="612">
        <v>0</v>
      </c>
      <c r="AI324" s="612">
        <v>0</v>
      </c>
      <c r="AJ324" s="612">
        <v>0</v>
      </c>
      <c r="AK324" s="612">
        <v>0</v>
      </c>
      <c r="AL324" s="612">
        <v>0</v>
      </c>
      <c r="AM324" s="612">
        <v>0</v>
      </c>
      <c r="AN324" s="612">
        <v>0</v>
      </c>
      <c r="AO324" s="612">
        <v>0</v>
      </c>
      <c r="AP324" s="612">
        <v>0</v>
      </c>
      <c r="AQ324" s="612">
        <v>0</v>
      </c>
      <c r="AR324" s="612">
        <v>0</v>
      </c>
      <c r="AS324" s="612">
        <v>0</v>
      </c>
      <c r="AT324" s="612">
        <v>0</v>
      </c>
      <c r="AU324" s="612">
        <v>0</v>
      </c>
      <c r="AV324" s="612">
        <v>0</v>
      </c>
      <c r="AW324" s="612">
        <v>0</v>
      </c>
      <c r="AX324" s="612">
        <v>0</v>
      </c>
      <c r="AY324" s="612">
        <v>0</v>
      </c>
      <c r="AZ324" s="612">
        <v>0</v>
      </c>
      <c r="BA324" s="612">
        <v>0</v>
      </c>
      <c r="BB324" s="612">
        <v>0</v>
      </c>
      <c r="BC324" s="612">
        <v>0</v>
      </c>
      <c r="BD324" s="612">
        <v>0</v>
      </c>
      <c r="BE324" s="612">
        <v>0</v>
      </c>
      <c r="BF324" s="612">
        <v>0</v>
      </c>
      <c r="BG324" s="612">
        <v>0</v>
      </c>
      <c r="BH324" s="612">
        <v>0</v>
      </c>
      <c r="BI324" s="612">
        <v>0</v>
      </c>
      <c r="BJ324" s="612">
        <v>0</v>
      </c>
      <c r="BK324" s="612">
        <v>0</v>
      </c>
      <c r="BL324" s="612">
        <v>0</v>
      </c>
      <c r="BM324" s="612">
        <v>0</v>
      </c>
      <c r="BN324" s="612">
        <v>0</v>
      </c>
      <c r="BO324" s="612">
        <v>0</v>
      </c>
      <c r="BP324" s="612">
        <v>0</v>
      </c>
      <c r="BQ324" s="612">
        <v>0</v>
      </c>
      <c r="BR324" s="612">
        <v>0</v>
      </c>
      <c r="BS324" s="612">
        <v>0</v>
      </c>
      <c r="BT324" s="612">
        <v>0</v>
      </c>
      <c r="BU324" s="612">
        <v>0</v>
      </c>
      <c r="BV324" s="612">
        <v>0</v>
      </c>
      <c r="BW324" s="612">
        <v>0</v>
      </c>
      <c r="BX324" s="612">
        <v>0</v>
      </c>
      <c r="BY324" s="612">
        <v>0</v>
      </c>
      <c r="BZ324" s="612">
        <v>0</v>
      </c>
      <c r="CA324" s="612">
        <v>0</v>
      </c>
      <c r="CB324" s="612">
        <v>0</v>
      </c>
      <c r="CC324" s="612">
        <v>0</v>
      </c>
      <c r="CD324" s="612">
        <v>0</v>
      </c>
      <c r="CE324" s="612">
        <v>0</v>
      </c>
      <c r="CF324" s="612">
        <v>0</v>
      </c>
      <c r="CG324" s="612">
        <v>0</v>
      </c>
      <c r="CH324" s="612">
        <v>0</v>
      </c>
      <c r="CI324" s="612">
        <v>0</v>
      </c>
      <c r="CJ324" s="612">
        <v>0</v>
      </c>
      <c r="CK324" s="612">
        <v>0</v>
      </c>
      <c r="CL324" s="612">
        <v>0</v>
      </c>
      <c r="CM324" s="612">
        <v>0</v>
      </c>
      <c r="CN324" s="612">
        <v>0</v>
      </c>
      <c r="CO324" s="612">
        <v>0</v>
      </c>
      <c r="CP324" s="612">
        <v>0</v>
      </c>
      <c r="CQ324" s="612">
        <v>0</v>
      </c>
      <c r="CR324" s="612">
        <v>0</v>
      </c>
      <c r="CS324" s="612">
        <v>0</v>
      </c>
      <c r="CT324" s="612">
        <v>0</v>
      </c>
      <c r="CU324" s="612">
        <v>0</v>
      </c>
      <c r="CV324" s="612">
        <v>0</v>
      </c>
      <c r="CW324" s="612">
        <v>0</v>
      </c>
      <c r="CX324" s="612">
        <v>0</v>
      </c>
      <c r="CY324" s="612">
        <v>0</v>
      </c>
      <c r="CZ324" s="612">
        <v>0</v>
      </c>
      <c r="DA324" s="612">
        <v>0</v>
      </c>
      <c r="DB324" s="612">
        <v>0</v>
      </c>
      <c r="DC324" s="612">
        <v>0</v>
      </c>
      <c r="DD324" s="612">
        <v>0</v>
      </c>
      <c r="DE324" s="612">
        <v>0</v>
      </c>
      <c r="DF324" s="612">
        <v>0</v>
      </c>
      <c r="DG324" s="612">
        <v>0</v>
      </c>
      <c r="DH324" s="612">
        <v>0</v>
      </c>
      <c r="DI324" s="612">
        <v>0</v>
      </c>
      <c r="DJ324" s="612">
        <v>0</v>
      </c>
      <c r="DK324" s="612">
        <v>0</v>
      </c>
      <c r="DL324" s="612">
        <v>0</v>
      </c>
      <c r="DM324" s="612">
        <v>0</v>
      </c>
      <c r="DN324" s="612">
        <v>0</v>
      </c>
      <c r="DO324" s="612">
        <v>0</v>
      </c>
      <c r="DP324" s="612">
        <v>0</v>
      </c>
      <c r="DQ324" s="612">
        <v>0</v>
      </c>
      <c r="DR324" s="612">
        <v>0</v>
      </c>
      <c r="DS324" s="612">
        <v>0</v>
      </c>
      <c r="DT324" s="612">
        <v>0</v>
      </c>
      <c r="DU324" s="612">
        <v>0</v>
      </c>
      <c r="DV324" s="612">
        <v>0</v>
      </c>
      <c r="DW324" s="612">
        <v>0</v>
      </c>
      <c r="DX324" s="612">
        <v>0</v>
      </c>
      <c r="DY324" s="612">
        <v>0</v>
      </c>
      <c r="DZ324" s="612">
        <v>0</v>
      </c>
      <c r="EA324" s="612">
        <v>0</v>
      </c>
      <c r="EB324" s="612">
        <v>0</v>
      </c>
      <c r="EC324" s="612">
        <v>0</v>
      </c>
      <c r="ED324" s="612">
        <v>0</v>
      </c>
      <c r="EE324" s="612">
        <v>0</v>
      </c>
      <c r="EF324" s="612">
        <v>0</v>
      </c>
      <c r="EG324" s="612">
        <v>0</v>
      </c>
      <c r="EH324" s="612">
        <v>0</v>
      </c>
      <c r="EI324" s="612">
        <v>0</v>
      </c>
      <c r="EJ324" s="612">
        <v>0</v>
      </c>
      <c r="EK324" s="612">
        <v>0</v>
      </c>
      <c r="EL324" s="612">
        <v>0</v>
      </c>
      <c r="EM324" s="612">
        <v>0</v>
      </c>
      <c r="EN324" s="612">
        <v>0</v>
      </c>
      <c r="EO324" s="612">
        <v>0</v>
      </c>
      <c r="EP324" s="612">
        <v>0</v>
      </c>
      <c r="EQ324" s="612">
        <v>0</v>
      </c>
      <c r="ER324" s="612">
        <v>0</v>
      </c>
      <c r="ES324" s="612">
        <v>0</v>
      </c>
      <c r="ET324" s="612">
        <v>0</v>
      </c>
      <c r="EU324" s="612">
        <v>0</v>
      </c>
      <c r="EV324" s="612">
        <v>0</v>
      </c>
      <c r="EW324" s="612">
        <v>0</v>
      </c>
      <c r="EX324" s="612">
        <v>0</v>
      </c>
      <c r="EY324" s="612">
        <v>0</v>
      </c>
      <c r="EZ324" s="612">
        <v>0</v>
      </c>
      <c r="FA324" s="612">
        <v>0</v>
      </c>
      <c r="FB324" s="612">
        <v>0</v>
      </c>
      <c r="FC324" s="612">
        <v>0</v>
      </c>
      <c r="FD324" s="612">
        <v>0</v>
      </c>
      <c r="FE324" s="612">
        <v>0</v>
      </c>
      <c r="FF324" s="612">
        <v>0</v>
      </c>
      <c r="FG324" s="612">
        <v>0</v>
      </c>
      <c r="FH324" s="612">
        <v>0</v>
      </c>
      <c r="FI324" s="612">
        <v>0</v>
      </c>
      <c r="FJ324" s="612">
        <v>0</v>
      </c>
      <c r="FK324" s="612">
        <v>0</v>
      </c>
      <c r="FL324" s="612">
        <v>0</v>
      </c>
      <c r="FM324" s="612">
        <v>0</v>
      </c>
      <c r="FN324" s="612">
        <v>0</v>
      </c>
      <c r="FO324" s="612">
        <v>0</v>
      </c>
      <c r="FP324" s="612">
        <v>0</v>
      </c>
      <c r="FQ324" s="612">
        <v>0</v>
      </c>
      <c r="FR324" s="612">
        <v>0</v>
      </c>
      <c r="FS324" s="612">
        <v>0</v>
      </c>
      <c r="FT324" s="612">
        <v>0</v>
      </c>
      <c r="FU324" s="612">
        <v>0</v>
      </c>
      <c r="FV324" s="612">
        <v>0</v>
      </c>
      <c r="FW324" s="612">
        <v>0</v>
      </c>
      <c r="FX324" s="612">
        <v>0</v>
      </c>
      <c r="FY324" s="612">
        <v>0</v>
      </c>
      <c r="FZ324" s="612">
        <v>0</v>
      </c>
      <c r="GA324" s="612">
        <v>0</v>
      </c>
      <c r="GB324" s="612">
        <v>0</v>
      </c>
      <c r="GC324" s="612">
        <v>0</v>
      </c>
      <c r="GD324" s="612">
        <v>0</v>
      </c>
      <c r="GE324" s="612">
        <v>0</v>
      </c>
      <c r="GF324" s="612">
        <v>0</v>
      </c>
      <c r="GG324" s="612">
        <v>0</v>
      </c>
      <c r="GH324" s="612">
        <v>0</v>
      </c>
      <c r="GI324" s="612">
        <v>0</v>
      </c>
      <c r="GJ324" s="612">
        <v>0</v>
      </c>
      <c r="GK324" s="612">
        <v>0</v>
      </c>
      <c r="GL324" s="612">
        <v>0</v>
      </c>
      <c r="GM324" s="612">
        <v>0</v>
      </c>
      <c r="GN324" s="612">
        <v>0</v>
      </c>
      <c r="GO324" s="612">
        <v>0</v>
      </c>
      <c r="GP324" s="612">
        <v>0</v>
      </c>
      <c r="GQ324" s="612">
        <v>0</v>
      </c>
      <c r="GR324" s="612">
        <v>0</v>
      </c>
      <c r="GS324" s="612">
        <v>0</v>
      </c>
      <c r="GT324" s="612">
        <v>0</v>
      </c>
      <c r="GU324" s="612">
        <v>0</v>
      </c>
      <c r="GV324" s="612">
        <v>0</v>
      </c>
      <c r="GW324" s="612">
        <v>0</v>
      </c>
      <c r="GX324" s="612">
        <v>0</v>
      </c>
      <c r="GY324" s="612">
        <v>0</v>
      </c>
      <c r="GZ324" s="612">
        <v>0</v>
      </c>
      <c r="HA324" s="612">
        <v>0</v>
      </c>
      <c r="HB324" s="612">
        <v>0</v>
      </c>
      <c r="HC324" s="612">
        <v>0</v>
      </c>
      <c r="HD324" s="612">
        <v>0</v>
      </c>
      <c r="HE324" s="612">
        <v>0</v>
      </c>
      <c r="HF324" s="612">
        <v>0</v>
      </c>
      <c r="HG324" s="612">
        <v>0</v>
      </c>
      <c r="HH324" s="612">
        <v>0</v>
      </c>
      <c r="HI324" s="612">
        <v>0</v>
      </c>
      <c r="HJ324" s="612">
        <v>0</v>
      </c>
      <c r="HK324" s="612">
        <v>0</v>
      </c>
      <c r="HL324" s="612">
        <v>0</v>
      </c>
      <c r="HM324" s="612">
        <v>0</v>
      </c>
      <c r="HN324" s="612">
        <v>0</v>
      </c>
      <c r="HO324" s="612">
        <v>0</v>
      </c>
      <c r="HP324" s="612">
        <v>0</v>
      </c>
      <c r="HQ324" s="612">
        <v>0</v>
      </c>
      <c r="HR324" s="612">
        <v>0</v>
      </c>
      <c r="HS324" s="612">
        <v>0</v>
      </c>
      <c r="HT324" s="612">
        <v>0</v>
      </c>
      <c r="HU324" s="612">
        <v>0</v>
      </c>
      <c r="HV324" s="612">
        <v>0</v>
      </c>
      <c r="HW324" s="612">
        <v>0</v>
      </c>
      <c r="HX324" s="612">
        <v>0</v>
      </c>
      <c r="HY324" s="612">
        <v>0</v>
      </c>
      <c r="HZ324" s="612">
        <v>0</v>
      </c>
      <c r="IA324" s="612">
        <v>0</v>
      </c>
      <c r="IB324" s="612">
        <v>0</v>
      </c>
      <c r="IC324" s="612">
        <v>0</v>
      </c>
      <c r="ID324" s="612">
        <v>0</v>
      </c>
      <c r="IE324" s="612">
        <v>0</v>
      </c>
      <c r="IF324" s="612">
        <v>0</v>
      </c>
      <c r="IG324" s="612">
        <v>0</v>
      </c>
      <c r="IH324" s="612">
        <v>0</v>
      </c>
      <c r="II324" s="612">
        <v>0</v>
      </c>
      <c r="IJ324" s="612">
        <v>0</v>
      </c>
      <c r="IK324" s="612">
        <v>0</v>
      </c>
      <c r="IL324" s="612">
        <v>0</v>
      </c>
      <c r="IM324" s="612">
        <v>0</v>
      </c>
      <c r="IN324" s="612">
        <v>0</v>
      </c>
      <c r="IO324" s="612">
        <v>0</v>
      </c>
      <c r="IP324" s="612">
        <v>0</v>
      </c>
      <c r="IQ324" s="612">
        <v>0</v>
      </c>
      <c r="IR324" s="612">
        <v>0</v>
      </c>
      <c r="IS324" s="612">
        <v>0</v>
      </c>
      <c r="IT324" s="612">
        <v>0</v>
      </c>
      <c r="IU324" s="612">
        <v>0</v>
      </c>
      <c r="IV324" s="612">
        <v>0</v>
      </c>
      <c r="IW324" s="612">
        <v>0</v>
      </c>
      <c r="IX324" s="612">
        <v>0</v>
      </c>
      <c r="IY324" s="612">
        <v>0</v>
      </c>
      <c r="IZ324" s="612">
        <v>0</v>
      </c>
      <c r="JA324" s="612">
        <v>0</v>
      </c>
      <c r="JB324" s="612">
        <v>0</v>
      </c>
      <c r="JC324" s="612">
        <v>0</v>
      </c>
      <c r="JD324" s="612">
        <v>0</v>
      </c>
      <c r="JE324" s="612">
        <v>0</v>
      </c>
      <c r="JF324" s="612">
        <v>0</v>
      </c>
      <c r="JG324" s="612">
        <v>0</v>
      </c>
      <c r="JH324" s="612">
        <v>0</v>
      </c>
      <c r="JI324" s="612">
        <v>0</v>
      </c>
      <c r="JJ324" s="612">
        <v>0</v>
      </c>
      <c r="JK324" s="612">
        <v>0</v>
      </c>
      <c r="JL324" s="612">
        <v>0</v>
      </c>
      <c r="JM324" s="612">
        <v>0</v>
      </c>
      <c r="JN324" s="612">
        <v>0</v>
      </c>
      <c r="JO324" s="612">
        <v>0</v>
      </c>
      <c r="JP324" s="612">
        <v>0</v>
      </c>
      <c r="JQ324" s="612">
        <v>0</v>
      </c>
      <c r="JR324" s="612">
        <v>0</v>
      </c>
      <c r="JS324" s="612">
        <v>0</v>
      </c>
      <c r="JT324" s="612">
        <v>0</v>
      </c>
      <c r="JU324" s="612">
        <v>0</v>
      </c>
      <c r="JV324" s="612">
        <v>0</v>
      </c>
      <c r="JW324" s="612">
        <v>0</v>
      </c>
      <c r="JX324" s="612">
        <v>0</v>
      </c>
      <c r="JY324" s="612">
        <v>0</v>
      </c>
      <c r="JZ324" s="612">
        <v>0</v>
      </c>
      <c r="KA324" s="612">
        <v>0</v>
      </c>
      <c r="KB324" s="612">
        <v>0</v>
      </c>
      <c r="KC324" s="612">
        <v>0</v>
      </c>
      <c r="KD324" s="612">
        <v>0</v>
      </c>
      <c r="KE324" s="612">
        <v>0</v>
      </c>
      <c r="KF324" s="612">
        <v>0</v>
      </c>
      <c r="KG324" s="612">
        <v>0</v>
      </c>
      <c r="KH324" s="612">
        <v>0</v>
      </c>
      <c r="KI324" s="612">
        <v>0</v>
      </c>
      <c r="KJ324" s="612">
        <v>0</v>
      </c>
      <c r="KK324" s="612">
        <v>0</v>
      </c>
      <c r="KL324" s="612">
        <v>0</v>
      </c>
      <c r="KM324" s="612">
        <v>0</v>
      </c>
      <c r="KN324" s="612">
        <v>0</v>
      </c>
      <c r="KO324" s="612">
        <v>0</v>
      </c>
      <c r="KP324" s="612">
        <v>0</v>
      </c>
      <c r="KQ324" s="612">
        <v>0</v>
      </c>
      <c r="KR324" s="612">
        <v>0</v>
      </c>
      <c r="KS324" s="612">
        <v>0</v>
      </c>
      <c r="KT324" s="612">
        <v>0</v>
      </c>
      <c r="KU324" s="612">
        <v>0</v>
      </c>
      <c r="KV324" s="612">
        <v>0</v>
      </c>
      <c r="KW324" s="612">
        <v>0</v>
      </c>
      <c r="KX324" s="612">
        <v>0</v>
      </c>
      <c r="KY324" s="612">
        <v>0</v>
      </c>
      <c r="KZ324" s="612">
        <v>0</v>
      </c>
      <c r="LA324" s="612">
        <v>0</v>
      </c>
      <c r="LB324" s="612">
        <v>0</v>
      </c>
      <c r="LC324" s="612">
        <v>0</v>
      </c>
      <c r="LD324" s="612">
        <v>0</v>
      </c>
      <c r="LE324" s="612">
        <v>0</v>
      </c>
      <c r="LF324" s="612">
        <v>0</v>
      </c>
      <c r="LG324" s="612">
        <v>0</v>
      </c>
      <c r="LH324" s="612">
        <v>0</v>
      </c>
      <c r="LI324" s="612">
        <v>0</v>
      </c>
      <c r="LJ324" s="612">
        <v>0</v>
      </c>
      <c r="LK324" s="612">
        <v>0</v>
      </c>
      <c r="LL324" s="612">
        <v>0</v>
      </c>
      <c r="LM324" s="612">
        <v>0</v>
      </c>
      <c r="LN324" s="612">
        <v>0</v>
      </c>
      <c r="LO324" s="612">
        <v>0</v>
      </c>
      <c r="LP324" s="612">
        <v>0</v>
      </c>
      <c r="LQ324" s="612">
        <v>0</v>
      </c>
      <c r="LR324" s="612">
        <v>0</v>
      </c>
      <c r="LS324" s="612">
        <v>0</v>
      </c>
      <c r="LT324" s="612">
        <v>0</v>
      </c>
      <c r="LU324" s="612">
        <v>0</v>
      </c>
      <c r="LV324" s="612">
        <v>0</v>
      </c>
      <c r="LW324" s="612">
        <v>0</v>
      </c>
      <c r="LX324" s="612">
        <v>0</v>
      </c>
      <c r="LY324" s="612">
        <v>0</v>
      </c>
      <c r="LZ324" s="612">
        <v>0</v>
      </c>
      <c r="MA324" s="612">
        <v>0</v>
      </c>
      <c r="MB324" s="612">
        <v>0</v>
      </c>
      <c r="MC324" s="612">
        <v>0</v>
      </c>
      <c r="MD324" s="612">
        <v>0</v>
      </c>
      <c r="ME324" s="612">
        <v>0</v>
      </c>
      <c r="MF324" s="612">
        <v>0</v>
      </c>
      <c r="MG324" s="612">
        <v>0</v>
      </c>
      <c r="MH324" s="612">
        <v>0</v>
      </c>
      <c r="MI324" s="612">
        <v>0</v>
      </c>
      <c r="MJ324" s="612">
        <v>0</v>
      </c>
      <c r="MK324" s="612">
        <v>0</v>
      </c>
      <c r="ML324" s="612">
        <v>0</v>
      </c>
      <c r="MM324" s="612">
        <v>0</v>
      </c>
      <c r="MN324" s="612">
        <v>0</v>
      </c>
      <c r="MO324" s="612">
        <v>0</v>
      </c>
      <c r="MP324" s="612">
        <v>0</v>
      </c>
      <c r="MQ324" s="612">
        <v>0</v>
      </c>
      <c r="MR324" s="612">
        <v>0</v>
      </c>
      <c r="MS324" s="612">
        <v>0</v>
      </c>
      <c r="MT324" s="612">
        <v>0</v>
      </c>
      <c r="MU324" s="612">
        <v>0</v>
      </c>
      <c r="MV324" s="612">
        <v>0</v>
      </c>
      <c r="MW324" s="612">
        <v>0</v>
      </c>
      <c r="MX324" s="612">
        <v>0</v>
      </c>
      <c r="MY324" s="612">
        <v>0</v>
      </c>
      <c r="MZ324" s="612">
        <v>0</v>
      </c>
      <c r="NA324" s="612">
        <v>0</v>
      </c>
      <c r="NB324" s="612">
        <v>0</v>
      </c>
      <c r="NC324" s="612">
        <v>0</v>
      </c>
      <c r="ND324" s="612">
        <v>0</v>
      </c>
      <c r="NE324" s="612">
        <v>0</v>
      </c>
      <c r="NF324" s="612">
        <v>0</v>
      </c>
      <c r="NG324" s="612">
        <v>0</v>
      </c>
      <c r="NH324" s="612">
        <v>0</v>
      </c>
      <c r="NI324" s="612">
        <v>0</v>
      </c>
      <c r="NJ324" s="612">
        <v>0</v>
      </c>
      <c r="NK324" s="612">
        <v>0</v>
      </c>
      <c r="NL324" s="612">
        <v>0</v>
      </c>
      <c r="NM324" s="612">
        <v>0</v>
      </c>
      <c r="NN324" s="612">
        <v>0</v>
      </c>
      <c r="NO324" s="612">
        <v>0</v>
      </c>
      <c r="NP324" s="612">
        <v>0</v>
      </c>
      <c r="NQ324" s="612">
        <v>0</v>
      </c>
      <c r="NR324" s="612">
        <v>0</v>
      </c>
      <c r="NS324" s="612">
        <v>0</v>
      </c>
      <c r="NT324" s="612">
        <v>0</v>
      </c>
      <c r="NU324" s="612">
        <v>0</v>
      </c>
      <c r="NV324" s="612">
        <v>0</v>
      </c>
      <c r="NW324" s="612">
        <v>0</v>
      </c>
      <c r="NX324" s="612">
        <v>0</v>
      </c>
      <c r="NY324" s="612">
        <v>0</v>
      </c>
      <c r="NZ324" s="612">
        <v>0</v>
      </c>
      <c r="OA324" s="612">
        <v>0</v>
      </c>
      <c r="OB324" s="612">
        <v>0</v>
      </c>
      <c r="OC324" s="612">
        <v>0</v>
      </c>
      <c r="OD324" s="612">
        <v>0</v>
      </c>
      <c r="OE324" s="612">
        <v>0</v>
      </c>
      <c r="OF324" s="612">
        <v>0</v>
      </c>
      <c r="OG324" s="612">
        <v>0</v>
      </c>
      <c r="OH324" s="612">
        <v>0</v>
      </c>
      <c r="OI324" s="612">
        <v>0</v>
      </c>
      <c r="OJ324" s="612">
        <v>0</v>
      </c>
      <c r="OK324" s="612">
        <v>0</v>
      </c>
      <c r="OL324" s="612">
        <v>0</v>
      </c>
      <c r="OM324" s="612">
        <v>0</v>
      </c>
      <c r="ON324" s="612">
        <v>0</v>
      </c>
      <c r="OO324" s="612">
        <v>0</v>
      </c>
      <c r="OP324" s="612">
        <v>0</v>
      </c>
      <c r="OQ324" s="612">
        <v>0</v>
      </c>
      <c r="OR324" s="612">
        <v>0</v>
      </c>
      <c r="OS324" s="612">
        <v>0</v>
      </c>
      <c r="OT324" s="612">
        <v>0</v>
      </c>
      <c r="OU324" s="612">
        <v>0</v>
      </c>
      <c r="OV324" s="612">
        <v>0</v>
      </c>
      <c r="OW324" s="612">
        <v>0</v>
      </c>
      <c r="OX324" s="612">
        <v>0</v>
      </c>
      <c r="OY324" s="612">
        <v>0</v>
      </c>
      <c r="OZ324" s="612">
        <v>0</v>
      </c>
      <c r="PA324" s="612">
        <v>0</v>
      </c>
      <c r="PB324" s="612">
        <v>0</v>
      </c>
      <c r="PC324" s="612">
        <v>0</v>
      </c>
      <c r="PD324" s="612">
        <v>0</v>
      </c>
      <c r="PE324" s="612">
        <v>0</v>
      </c>
      <c r="PF324" s="612">
        <v>0</v>
      </c>
      <c r="PG324" s="612">
        <v>0</v>
      </c>
      <c r="PH324" s="612">
        <v>0</v>
      </c>
      <c r="PI324" s="612">
        <v>0</v>
      </c>
      <c r="PJ324" s="612">
        <v>0</v>
      </c>
      <c r="PK324" s="612">
        <v>0</v>
      </c>
      <c r="PL324" s="612">
        <v>0</v>
      </c>
      <c r="PM324" s="612">
        <v>0</v>
      </c>
      <c r="PN324" s="612">
        <v>0</v>
      </c>
      <c r="PO324" s="612">
        <v>0</v>
      </c>
      <c r="PP324" s="612">
        <v>0</v>
      </c>
      <c r="PQ324" s="612">
        <v>0</v>
      </c>
      <c r="PR324" s="612">
        <v>0</v>
      </c>
      <c r="PS324" s="612">
        <v>0</v>
      </c>
      <c r="PT324" s="612">
        <v>0</v>
      </c>
      <c r="PU324" s="612">
        <v>0</v>
      </c>
      <c r="PV324" s="612">
        <v>0</v>
      </c>
      <c r="PW324" s="612">
        <v>0</v>
      </c>
      <c r="PX324" s="612">
        <v>0</v>
      </c>
      <c r="PY324" s="612">
        <v>0</v>
      </c>
      <c r="PZ324" s="612">
        <v>0</v>
      </c>
      <c r="QA324" s="612">
        <v>0</v>
      </c>
      <c r="QB324" s="612">
        <v>0</v>
      </c>
      <c r="QC324" s="612">
        <v>0</v>
      </c>
      <c r="QD324" s="612">
        <v>0</v>
      </c>
      <c r="QE324" s="612">
        <v>0</v>
      </c>
      <c r="QF324" s="612">
        <v>0</v>
      </c>
      <c r="QG324" s="612">
        <v>0</v>
      </c>
      <c r="QH324" s="612">
        <v>0</v>
      </c>
      <c r="QI324" s="612">
        <v>0</v>
      </c>
      <c r="QJ324" s="612">
        <v>0</v>
      </c>
      <c r="QK324" s="612">
        <v>0</v>
      </c>
      <c r="QL324" s="612">
        <v>0</v>
      </c>
      <c r="QM324" s="612">
        <v>0</v>
      </c>
      <c r="QN324" s="612">
        <v>0</v>
      </c>
      <c r="QO324" s="612">
        <v>0</v>
      </c>
      <c r="QP324" s="612">
        <v>0</v>
      </c>
      <c r="QQ324" s="612">
        <v>0</v>
      </c>
      <c r="QR324" s="612">
        <v>0</v>
      </c>
      <c r="QS324" s="612">
        <v>0</v>
      </c>
      <c r="QT324" s="612">
        <v>0</v>
      </c>
      <c r="QU324" s="612">
        <v>0</v>
      </c>
      <c r="QV324" s="612">
        <v>0</v>
      </c>
      <c r="QW324" s="612">
        <v>0</v>
      </c>
      <c r="QX324" s="612">
        <v>0</v>
      </c>
      <c r="QY324" s="612">
        <v>0</v>
      </c>
      <c r="QZ324" s="612">
        <v>0</v>
      </c>
      <c r="RA324" s="612">
        <v>0</v>
      </c>
      <c r="RB324" s="612">
        <v>0</v>
      </c>
      <c r="RC324" s="612">
        <v>0</v>
      </c>
      <c r="RD324" s="612">
        <v>0</v>
      </c>
      <c r="RE324" s="612">
        <v>0</v>
      </c>
      <c r="RF324" s="612">
        <v>0</v>
      </c>
      <c r="RG324" s="612">
        <v>0</v>
      </c>
      <c r="RH324" s="612">
        <v>0</v>
      </c>
      <c r="RI324" s="612">
        <v>0</v>
      </c>
      <c r="RJ324" s="612">
        <v>0</v>
      </c>
      <c r="RK324" s="612">
        <v>0</v>
      </c>
      <c r="RL324" s="612">
        <v>0</v>
      </c>
      <c r="RM324" s="612">
        <v>0</v>
      </c>
      <c r="RN324" s="612">
        <v>0</v>
      </c>
      <c r="RO324" s="612">
        <v>0</v>
      </c>
      <c r="RP324" s="612">
        <v>0</v>
      </c>
      <c r="RQ324" s="612">
        <v>0</v>
      </c>
      <c r="RR324" s="612">
        <v>0</v>
      </c>
      <c r="RS324" s="612">
        <v>0</v>
      </c>
      <c r="RT324" s="612">
        <v>0</v>
      </c>
      <c r="RU324" s="612">
        <v>0</v>
      </c>
      <c r="RV324" s="612">
        <v>0</v>
      </c>
      <c r="RW324" s="612">
        <v>0</v>
      </c>
      <c r="RX324" s="612">
        <v>0</v>
      </c>
      <c r="RY324" s="612">
        <v>0</v>
      </c>
      <c r="RZ324" s="612">
        <v>0</v>
      </c>
      <c r="SA324" s="612">
        <v>0</v>
      </c>
      <c r="SB324" s="612">
        <v>0</v>
      </c>
      <c r="SC324" s="612">
        <v>0</v>
      </c>
      <c r="SD324" s="612">
        <v>0</v>
      </c>
      <c r="SE324" s="612">
        <v>0</v>
      </c>
      <c r="SF324" s="612">
        <v>0</v>
      </c>
      <c r="SG324" s="612">
        <v>0</v>
      </c>
      <c r="SH324" s="612">
        <v>0</v>
      </c>
      <c r="SI324" s="612">
        <v>0</v>
      </c>
      <c r="SJ324" s="612">
        <v>0</v>
      </c>
      <c r="SK324" s="267">
        <f t="shared" si="514"/>
        <v>0</v>
      </c>
      <c r="SL324" s="254"/>
      <c r="SM324" s="242"/>
      <c r="SN324" s="242"/>
      <c r="SO324" s="242"/>
    </row>
    <row r="325" spans="1:509" outlineLevel="3" x14ac:dyDescent="0.35">
      <c r="A325" s="242"/>
      <c r="B325" s="251"/>
      <c r="C325" s="438">
        <f>INT($C$29)+3</f>
        <v>4</v>
      </c>
      <c r="D325" s="267"/>
      <c r="E325" s="316">
        <f t="shared" si="505"/>
        <v>184</v>
      </c>
      <c r="F325" s="322"/>
      <c r="G325" s="322"/>
      <c r="H325" s="267"/>
      <c r="I325" s="540"/>
      <c r="J325" s="540" t="s">
        <v>558</v>
      </c>
      <c r="K325" s="541"/>
      <c r="L325" s="613">
        <v>0</v>
      </c>
      <c r="M325" s="613">
        <v>0</v>
      </c>
      <c r="N325" s="613">
        <v>0</v>
      </c>
      <c r="O325" s="613">
        <v>0</v>
      </c>
      <c r="P325" s="613">
        <v>0</v>
      </c>
      <c r="Q325" s="613">
        <v>0</v>
      </c>
      <c r="R325" s="613">
        <v>0</v>
      </c>
      <c r="S325" s="613">
        <v>0</v>
      </c>
      <c r="T325" s="613">
        <v>0</v>
      </c>
      <c r="U325" s="613">
        <v>0</v>
      </c>
      <c r="V325" s="613">
        <v>0</v>
      </c>
      <c r="W325" s="613">
        <v>0</v>
      </c>
      <c r="X325" s="613">
        <v>0</v>
      </c>
      <c r="Y325" s="613">
        <v>0</v>
      </c>
      <c r="Z325" s="613">
        <v>0</v>
      </c>
      <c r="AA325" s="613">
        <v>0</v>
      </c>
      <c r="AB325" s="613">
        <v>0</v>
      </c>
      <c r="AC325" s="613">
        <v>0</v>
      </c>
      <c r="AD325" s="613">
        <v>0</v>
      </c>
      <c r="AE325" s="613">
        <v>0</v>
      </c>
      <c r="AF325" s="613">
        <v>0</v>
      </c>
      <c r="AG325" s="613">
        <v>0</v>
      </c>
      <c r="AH325" s="613">
        <v>0</v>
      </c>
      <c r="AI325" s="613">
        <v>0</v>
      </c>
      <c r="AJ325" s="613">
        <v>0</v>
      </c>
      <c r="AK325" s="613">
        <v>0</v>
      </c>
      <c r="AL325" s="613">
        <v>0</v>
      </c>
      <c r="AM325" s="613">
        <v>0</v>
      </c>
      <c r="AN325" s="613">
        <v>0</v>
      </c>
      <c r="AO325" s="613">
        <v>0</v>
      </c>
      <c r="AP325" s="613">
        <v>0</v>
      </c>
      <c r="AQ325" s="613">
        <v>0</v>
      </c>
      <c r="AR325" s="613">
        <v>0</v>
      </c>
      <c r="AS325" s="613">
        <v>0</v>
      </c>
      <c r="AT325" s="613">
        <v>0</v>
      </c>
      <c r="AU325" s="613">
        <v>0</v>
      </c>
      <c r="AV325" s="613">
        <v>0</v>
      </c>
      <c r="AW325" s="613">
        <v>0</v>
      </c>
      <c r="AX325" s="613">
        <v>0</v>
      </c>
      <c r="AY325" s="613">
        <v>0</v>
      </c>
      <c r="AZ325" s="613">
        <v>0</v>
      </c>
      <c r="BA325" s="613">
        <v>0</v>
      </c>
      <c r="BB325" s="613">
        <v>0</v>
      </c>
      <c r="BC325" s="613">
        <v>0</v>
      </c>
      <c r="BD325" s="613">
        <v>0</v>
      </c>
      <c r="BE325" s="613">
        <v>0</v>
      </c>
      <c r="BF325" s="613">
        <v>0</v>
      </c>
      <c r="BG325" s="613">
        <v>0</v>
      </c>
      <c r="BH325" s="613">
        <v>0</v>
      </c>
      <c r="BI325" s="613">
        <v>0</v>
      </c>
      <c r="BJ325" s="613">
        <v>0</v>
      </c>
      <c r="BK325" s="613">
        <v>0</v>
      </c>
      <c r="BL325" s="613">
        <v>0</v>
      </c>
      <c r="BM325" s="613">
        <v>0</v>
      </c>
      <c r="BN325" s="613">
        <v>0</v>
      </c>
      <c r="BO325" s="613">
        <v>0</v>
      </c>
      <c r="BP325" s="613">
        <v>0</v>
      </c>
      <c r="BQ325" s="613">
        <v>0</v>
      </c>
      <c r="BR325" s="613">
        <v>0</v>
      </c>
      <c r="BS325" s="613">
        <v>0</v>
      </c>
      <c r="BT325" s="613">
        <v>0</v>
      </c>
      <c r="BU325" s="613">
        <v>0</v>
      </c>
      <c r="BV325" s="613">
        <v>0</v>
      </c>
      <c r="BW325" s="613">
        <v>0</v>
      </c>
      <c r="BX325" s="613">
        <v>0</v>
      </c>
      <c r="BY325" s="613">
        <v>0</v>
      </c>
      <c r="BZ325" s="613">
        <v>0</v>
      </c>
      <c r="CA325" s="613">
        <v>0</v>
      </c>
      <c r="CB325" s="613">
        <v>0</v>
      </c>
      <c r="CC325" s="613">
        <v>0</v>
      </c>
      <c r="CD325" s="613">
        <v>0</v>
      </c>
      <c r="CE325" s="613">
        <v>0</v>
      </c>
      <c r="CF325" s="613">
        <v>0</v>
      </c>
      <c r="CG325" s="613">
        <v>0</v>
      </c>
      <c r="CH325" s="613">
        <v>0</v>
      </c>
      <c r="CI325" s="613">
        <v>0</v>
      </c>
      <c r="CJ325" s="613">
        <v>0</v>
      </c>
      <c r="CK325" s="613">
        <v>0</v>
      </c>
      <c r="CL325" s="613">
        <v>0</v>
      </c>
      <c r="CM325" s="613">
        <v>0</v>
      </c>
      <c r="CN325" s="613">
        <v>0</v>
      </c>
      <c r="CO325" s="613">
        <v>0</v>
      </c>
      <c r="CP325" s="613">
        <v>0</v>
      </c>
      <c r="CQ325" s="613">
        <v>0</v>
      </c>
      <c r="CR325" s="613">
        <v>0</v>
      </c>
      <c r="CS325" s="613">
        <v>0</v>
      </c>
      <c r="CT325" s="613">
        <v>0</v>
      </c>
      <c r="CU325" s="613">
        <v>0</v>
      </c>
      <c r="CV325" s="613">
        <v>0</v>
      </c>
      <c r="CW325" s="613">
        <v>0</v>
      </c>
      <c r="CX325" s="613">
        <v>0</v>
      </c>
      <c r="CY325" s="613">
        <v>0</v>
      </c>
      <c r="CZ325" s="613">
        <v>0</v>
      </c>
      <c r="DA325" s="613">
        <v>0</v>
      </c>
      <c r="DB325" s="613">
        <v>0</v>
      </c>
      <c r="DC325" s="613">
        <v>0</v>
      </c>
      <c r="DD325" s="613">
        <v>0</v>
      </c>
      <c r="DE325" s="613">
        <v>0</v>
      </c>
      <c r="DF325" s="613">
        <v>0</v>
      </c>
      <c r="DG325" s="613">
        <v>0</v>
      </c>
      <c r="DH325" s="613">
        <v>0</v>
      </c>
      <c r="DI325" s="613">
        <v>0</v>
      </c>
      <c r="DJ325" s="613">
        <v>0</v>
      </c>
      <c r="DK325" s="613">
        <v>0</v>
      </c>
      <c r="DL325" s="613">
        <v>0</v>
      </c>
      <c r="DM325" s="613">
        <v>0</v>
      </c>
      <c r="DN325" s="613">
        <v>0</v>
      </c>
      <c r="DO325" s="613">
        <v>0</v>
      </c>
      <c r="DP325" s="613">
        <v>0</v>
      </c>
      <c r="DQ325" s="613">
        <v>0</v>
      </c>
      <c r="DR325" s="613">
        <v>0</v>
      </c>
      <c r="DS325" s="613">
        <v>0</v>
      </c>
      <c r="DT325" s="613">
        <v>0</v>
      </c>
      <c r="DU325" s="613">
        <v>0</v>
      </c>
      <c r="DV325" s="613">
        <v>0</v>
      </c>
      <c r="DW325" s="613">
        <v>0</v>
      </c>
      <c r="DX325" s="613">
        <v>0</v>
      </c>
      <c r="DY325" s="613">
        <v>0</v>
      </c>
      <c r="DZ325" s="613">
        <v>0</v>
      </c>
      <c r="EA325" s="613">
        <v>0</v>
      </c>
      <c r="EB325" s="613">
        <v>0</v>
      </c>
      <c r="EC325" s="613">
        <v>0</v>
      </c>
      <c r="ED325" s="613">
        <v>0</v>
      </c>
      <c r="EE325" s="613">
        <v>0</v>
      </c>
      <c r="EF325" s="613">
        <v>0</v>
      </c>
      <c r="EG325" s="613">
        <v>0</v>
      </c>
      <c r="EH325" s="613">
        <v>0</v>
      </c>
      <c r="EI325" s="613">
        <v>0</v>
      </c>
      <c r="EJ325" s="613">
        <v>0</v>
      </c>
      <c r="EK325" s="613">
        <v>0</v>
      </c>
      <c r="EL325" s="613">
        <v>0</v>
      </c>
      <c r="EM325" s="613">
        <v>0</v>
      </c>
      <c r="EN325" s="613">
        <v>0</v>
      </c>
      <c r="EO325" s="613">
        <v>0</v>
      </c>
      <c r="EP325" s="613">
        <v>0</v>
      </c>
      <c r="EQ325" s="613">
        <v>0</v>
      </c>
      <c r="ER325" s="613">
        <v>0</v>
      </c>
      <c r="ES325" s="613">
        <v>0</v>
      </c>
      <c r="ET325" s="613">
        <v>0</v>
      </c>
      <c r="EU325" s="613">
        <v>0</v>
      </c>
      <c r="EV325" s="613">
        <v>0</v>
      </c>
      <c r="EW325" s="613">
        <v>0</v>
      </c>
      <c r="EX325" s="613">
        <v>0</v>
      </c>
      <c r="EY325" s="613">
        <v>0</v>
      </c>
      <c r="EZ325" s="613">
        <v>0</v>
      </c>
      <c r="FA325" s="613">
        <v>0</v>
      </c>
      <c r="FB325" s="613">
        <v>0</v>
      </c>
      <c r="FC325" s="613">
        <v>0</v>
      </c>
      <c r="FD325" s="613">
        <v>0</v>
      </c>
      <c r="FE325" s="613">
        <v>0</v>
      </c>
      <c r="FF325" s="613">
        <v>0</v>
      </c>
      <c r="FG325" s="613">
        <v>0</v>
      </c>
      <c r="FH325" s="613">
        <v>0</v>
      </c>
      <c r="FI325" s="613">
        <v>0</v>
      </c>
      <c r="FJ325" s="613">
        <v>0</v>
      </c>
      <c r="FK325" s="613">
        <v>0</v>
      </c>
      <c r="FL325" s="613">
        <v>0</v>
      </c>
      <c r="FM325" s="613">
        <v>0</v>
      </c>
      <c r="FN325" s="613">
        <v>0</v>
      </c>
      <c r="FO325" s="613">
        <v>0</v>
      </c>
      <c r="FP325" s="613">
        <v>0</v>
      </c>
      <c r="FQ325" s="613">
        <v>0</v>
      </c>
      <c r="FR325" s="613">
        <v>0</v>
      </c>
      <c r="FS325" s="613">
        <v>0</v>
      </c>
      <c r="FT325" s="613">
        <v>0</v>
      </c>
      <c r="FU325" s="613">
        <v>0</v>
      </c>
      <c r="FV325" s="613">
        <v>0</v>
      </c>
      <c r="FW325" s="613">
        <v>0</v>
      </c>
      <c r="FX325" s="613">
        <v>0</v>
      </c>
      <c r="FY325" s="613">
        <v>0</v>
      </c>
      <c r="FZ325" s="613">
        <v>0</v>
      </c>
      <c r="GA325" s="613">
        <v>0</v>
      </c>
      <c r="GB325" s="613">
        <v>0</v>
      </c>
      <c r="GC325" s="613">
        <v>0</v>
      </c>
      <c r="GD325" s="613">
        <v>0</v>
      </c>
      <c r="GE325" s="613">
        <v>0</v>
      </c>
      <c r="GF325" s="613">
        <v>0</v>
      </c>
      <c r="GG325" s="613">
        <v>0</v>
      </c>
      <c r="GH325" s="613">
        <v>0</v>
      </c>
      <c r="GI325" s="613">
        <v>0</v>
      </c>
      <c r="GJ325" s="613">
        <v>0</v>
      </c>
      <c r="GK325" s="613">
        <v>0</v>
      </c>
      <c r="GL325" s="613">
        <v>0</v>
      </c>
      <c r="GM325" s="613">
        <v>0</v>
      </c>
      <c r="GN325" s="613">
        <v>0</v>
      </c>
      <c r="GO325" s="613">
        <v>0</v>
      </c>
      <c r="GP325" s="613">
        <v>0</v>
      </c>
      <c r="GQ325" s="613">
        <v>0</v>
      </c>
      <c r="GR325" s="613">
        <v>0</v>
      </c>
      <c r="GS325" s="613">
        <v>0</v>
      </c>
      <c r="GT325" s="613">
        <v>0</v>
      </c>
      <c r="GU325" s="613">
        <v>0</v>
      </c>
      <c r="GV325" s="613">
        <v>0</v>
      </c>
      <c r="GW325" s="613">
        <v>0</v>
      </c>
      <c r="GX325" s="613">
        <v>0</v>
      </c>
      <c r="GY325" s="613">
        <v>0</v>
      </c>
      <c r="GZ325" s="613">
        <v>0</v>
      </c>
      <c r="HA325" s="613">
        <v>0</v>
      </c>
      <c r="HB325" s="613">
        <v>0</v>
      </c>
      <c r="HC325" s="613">
        <v>0</v>
      </c>
      <c r="HD325" s="613">
        <v>0</v>
      </c>
      <c r="HE325" s="613">
        <v>0</v>
      </c>
      <c r="HF325" s="613">
        <v>0</v>
      </c>
      <c r="HG325" s="613">
        <v>0</v>
      </c>
      <c r="HH325" s="613">
        <v>0</v>
      </c>
      <c r="HI325" s="613">
        <v>0</v>
      </c>
      <c r="HJ325" s="613">
        <v>0</v>
      </c>
      <c r="HK325" s="613">
        <v>0</v>
      </c>
      <c r="HL325" s="613">
        <v>0</v>
      </c>
      <c r="HM325" s="613">
        <v>0</v>
      </c>
      <c r="HN325" s="613">
        <v>0</v>
      </c>
      <c r="HO325" s="613">
        <v>0</v>
      </c>
      <c r="HP325" s="613">
        <v>0</v>
      </c>
      <c r="HQ325" s="613">
        <v>0</v>
      </c>
      <c r="HR325" s="613">
        <v>0</v>
      </c>
      <c r="HS325" s="613">
        <v>0</v>
      </c>
      <c r="HT325" s="613">
        <v>0</v>
      </c>
      <c r="HU325" s="613">
        <v>0</v>
      </c>
      <c r="HV325" s="613">
        <v>0</v>
      </c>
      <c r="HW325" s="613">
        <v>0</v>
      </c>
      <c r="HX325" s="613">
        <v>0</v>
      </c>
      <c r="HY325" s="613">
        <v>0</v>
      </c>
      <c r="HZ325" s="613">
        <v>0</v>
      </c>
      <c r="IA325" s="613">
        <v>0</v>
      </c>
      <c r="IB325" s="613">
        <v>0</v>
      </c>
      <c r="IC325" s="613">
        <v>0</v>
      </c>
      <c r="ID325" s="613">
        <v>0</v>
      </c>
      <c r="IE325" s="613">
        <v>0</v>
      </c>
      <c r="IF325" s="613">
        <v>0</v>
      </c>
      <c r="IG325" s="613">
        <v>0</v>
      </c>
      <c r="IH325" s="613">
        <v>0</v>
      </c>
      <c r="II325" s="613">
        <v>0</v>
      </c>
      <c r="IJ325" s="613">
        <v>0</v>
      </c>
      <c r="IK325" s="613">
        <v>0</v>
      </c>
      <c r="IL325" s="613">
        <v>0</v>
      </c>
      <c r="IM325" s="613">
        <v>0</v>
      </c>
      <c r="IN325" s="613">
        <v>0</v>
      </c>
      <c r="IO325" s="613">
        <v>0</v>
      </c>
      <c r="IP325" s="613">
        <v>0</v>
      </c>
      <c r="IQ325" s="613">
        <v>0</v>
      </c>
      <c r="IR325" s="613">
        <v>0</v>
      </c>
      <c r="IS325" s="613">
        <v>0</v>
      </c>
      <c r="IT325" s="613">
        <v>0</v>
      </c>
      <c r="IU325" s="613">
        <v>0</v>
      </c>
      <c r="IV325" s="613">
        <v>0</v>
      </c>
      <c r="IW325" s="613">
        <v>0</v>
      </c>
      <c r="IX325" s="613">
        <v>0</v>
      </c>
      <c r="IY325" s="613">
        <v>0</v>
      </c>
      <c r="IZ325" s="613">
        <v>0</v>
      </c>
      <c r="JA325" s="613">
        <v>0</v>
      </c>
      <c r="JB325" s="613">
        <v>0</v>
      </c>
      <c r="JC325" s="613">
        <v>0</v>
      </c>
      <c r="JD325" s="613">
        <v>0</v>
      </c>
      <c r="JE325" s="613">
        <v>0</v>
      </c>
      <c r="JF325" s="613">
        <v>0</v>
      </c>
      <c r="JG325" s="613">
        <v>0</v>
      </c>
      <c r="JH325" s="613">
        <v>0</v>
      </c>
      <c r="JI325" s="613">
        <v>0</v>
      </c>
      <c r="JJ325" s="613">
        <v>0</v>
      </c>
      <c r="JK325" s="613">
        <v>0</v>
      </c>
      <c r="JL325" s="613">
        <v>0</v>
      </c>
      <c r="JM325" s="613">
        <v>0</v>
      </c>
      <c r="JN325" s="613">
        <v>0</v>
      </c>
      <c r="JO325" s="613">
        <v>0</v>
      </c>
      <c r="JP325" s="613">
        <v>0</v>
      </c>
      <c r="JQ325" s="613">
        <v>0</v>
      </c>
      <c r="JR325" s="613">
        <v>0</v>
      </c>
      <c r="JS325" s="613">
        <v>0</v>
      </c>
      <c r="JT325" s="613">
        <v>0</v>
      </c>
      <c r="JU325" s="613">
        <v>0</v>
      </c>
      <c r="JV325" s="613">
        <v>0</v>
      </c>
      <c r="JW325" s="613">
        <v>0</v>
      </c>
      <c r="JX325" s="613">
        <v>0</v>
      </c>
      <c r="JY325" s="613">
        <v>0</v>
      </c>
      <c r="JZ325" s="613">
        <v>0</v>
      </c>
      <c r="KA325" s="613">
        <v>0</v>
      </c>
      <c r="KB325" s="613">
        <v>0</v>
      </c>
      <c r="KC325" s="613">
        <v>0</v>
      </c>
      <c r="KD325" s="613">
        <v>0</v>
      </c>
      <c r="KE325" s="613">
        <v>0</v>
      </c>
      <c r="KF325" s="613">
        <v>0</v>
      </c>
      <c r="KG325" s="613">
        <v>0</v>
      </c>
      <c r="KH325" s="613">
        <v>0</v>
      </c>
      <c r="KI325" s="613">
        <v>0</v>
      </c>
      <c r="KJ325" s="613">
        <v>0</v>
      </c>
      <c r="KK325" s="613">
        <v>0</v>
      </c>
      <c r="KL325" s="613">
        <v>0</v>
      </c>
      <c r="KM325" s="613">
        <v>0</v>
      </c>
      <c r="KN325" s="613">
        <v>0</v>
      </c>
      <c r="KO325" s="613">
        <v>0</v>
      </c>
      <c r="KP325" s="613">
        <v>0</v>
      </c>
      <c r="KQ325" s="613">
        <v>0</v>
      </c>
      <c r="KR325" s="613">
        <v>0</v>
      </c>
      <c r="KS325" s="613">
        <v>0</v>
      </c>
      <c r="KT325" s="613">
        <v>0</v>
      </c>
      <c r="KU325" s="613">
        <v>0</v>
      </c>
      <c r="KV325" s="613">
        <v>0</v>
      </c>
      <c r="KW325" s="613">
        <v>0</v>
      </c>
      <c r="KX325" s="613">
        <v>0</v>
      </c>
      <c r="KY325" s="613">
        <v>0</v>
      </c>
      <c r="KZ325" s="613">
        <v>0</v>
      </c>
      <c r="LA325" s="613">
        <v>0</v>
      </c>
      <c r="LB325" s="613">
        <v>0</v>
      </c>
      <c r="LC325" s="613">
        <v>0</v>
      </c>
      <c r="LD325" s="613">
        <v>0</v>
      </c>
      <c r="LE325" s="613">
        <v>0</v>
      </c>
      <c r="LF325" s="613">
        <v>0</v>
      </c>
      <c r="LG325" s="613">
        <v>0</v>
      </c>
      <c r="LH325" s="613">
        <v>0</v>
      </c>
      <c r="LI325" s="613">
        <v>0</v>
      </c>
      <c r="LJ325" s="613">
        <v>0</v>
      </c>
      <c r="LK325" s="613">
        <v>0</v>
      </c>
      <c r="LL325" s="613">
        <v>0</v>
      </c>
      <c r="LM325" s="613">
        <v>0</v>
      </c>
      <c r="LN325" s="613">
        <v>0</v>
      </c>
      <c r="LO325" s="613">
        <v>0</v>
      </c>
      <c r="LP325" s="613">
        <v>0</v>
      </c>
      <c r="LQ325" s="613">
        <v>0</v>
      </c>
      <c r="LR325" s="613">
        <v>0</v>
      </c>
      <c r="LS325" s="613">
        <v>0</v>
      </c>
      <c r="LT325" s="613">
        <v>0</v>
      </c>
      <c r="LU325" s="613">
        <v>0</v>
      </c>
      <c r="LV325" s="613">
        <v>0</v>
      </c>
      <c r="LW325" s="613">
        <v>0</v>
      </c>
      <c r="LX325" s="613">
        <v>0</v>
      </c>
      <c r="LY325" s="613">
        <v>0</v>
      </c>
      <c r="LZ325" s="613">
        <v>0</v>
      </c>
      <c r="MA325" s="613">
        <v>0</v>
      </c>
      <c r="MB325" s="613">
        <v>0</v>
      </c>
      <c r="MC325" s="613">
        <v>0</v>
      </c>
      <c r="MD325" s="613">
        <v>0</v>
      </c>
      <c r="ME325" s="613">
        <v>0</v>
      </c>
      <c r="MF325" s="613">
        <v>0</v>
      </c>
      <c r="MG325" s="613">
        <v>0</v>
      </c>
      <c r="MH325" s="613">
        <v>0</v>
      </c>
      <c r="MI325" s="613">
        <v>0</v>
      </c>
      <c r="MJ325" s="613">
        <v>0</v>
      </c>
      <c r="MK325" s="613">
        <v>0</v>
      </c>
      <c r="ML325" s="613">
        <v>0</v>
      </c>
      <c r="MM325" s="613">
        <v>0</v>
      </c>
      <c r="MN325" s="613">
        <v>0</v>
      </c>
      <c r="MO325" s="613">
        <v>0</v>
      </c>
      <c r="MP325" s="613">
        <v>0</v>
      </c>
      <c r="MQ325" s="613">
        <v>0</v>
      </c>
      <c r="MR325" s="613">
        <v>0</v>
      </c>
      <c r="MS325" s="613">
        <v>0</v>
      </c>
      <c r="MT325" s="613">
        <v>0</v>
      </c>
      <c r="MU325" s="613">
        <v>0</v>
      </c>
      <c r="MV325" s="613">
        <v>0</v>
      </c>
      <c r="MW325" s="613">
        <v>0</v>
      </c>
      <c r="MX325" s="613">
        <v>0</v>
      </c>
      <c r="MY325" s="613">
        <v>0</v>
      </c>
      <c r="MZ325" s="613">
        <v>0</v>
      </c>
      <c r="NA325" s="613">
        <v>0</v>
      </c>
      <c r="NB325" s="613">
        <v>0</v>
      </c>
      <c r="NC325" s="613">
        <v>0</v>
      </c>
      <c r="ND325" s="613">
        <v>0</v>
      </c>
      <c r="NE325" s="613">
        <v>0</v>
      </c>
      <c r="NF325" s="613">
        <v>0</v>
      </c>
      <c r="NG325" s="613">
        <v>0</v>
      </c>
      <c r="NH325" s="613">
        <v>0</v>
      </c>
      <c r="NI325" s="613">
        <v>0</v>
      </c>
      <c r="NJ325" s="613">
        <v>0</v>
      </c>
      <c r="NK325" s="613">
        <v>0</v>
      </c>
      <c r="NL325" s="613">
        <v>0</v>
      </c>
      <c r="NM325" s="613">
        <v>0</v>
      </c>
      <c r="NN325" s="613">
        <v>0</v>
      </c>
      <c r="NO325" s="613">
        <v>0</v>
      </c>
      <c r="NP325" s="613">
        <v>0</v>
      </c>
      <c r="NQ325" s="613">
        <v>0</v>
      </c>
      <c r="NR325" s="613">
        <v>0</v>
      </c>
      <c r="NS325" s="613">
        <v>0</v>
      </c>
      <c r="NT325" s="613">
        <v>0</v>
      </c>
      <c r="NU325" s="613">
        <v>0</v>
      </c>
      <c r="NV325" s="613">
        <v>0</v>
      </c>
      <c r="NW325" s="613">
        <v>0</v>
      </c>
      <c r="NX325" s="613">
        <v>0</v>
      </c>
      <c r="NY325" s="613">
        <v>0</v>
      </c>
      <c r="NZ325" s="613">
        <v>0</v>
      </c>
      <c r="OA325" s="613">
        <v>0</v>
      </c>
      <c r="OB325" s="613">
        <v>0</v>
      </c>
      <c r="OC325" s="613">
        <v>0</v>
      </c>
      <c r="OD325" s="613">
        <v>0</v>
      </c>
      <c r="OE325" s="613">
        <v>0</v>
      </c>
      <c r="OF325" s="613">
        <v>0</v>
      </c>
      <c r="OG325" s="613">
        <v>0</v>
      </c>
      <c r="OH325" s="613">
        <v>0</v>
      </c>
      <c r="OI325" s="613">
        <v>0</v>
      </c>
      <c r="OJ325" s="613">
        <v>0</v>
      </c>
      <c r="OK325" s="613">
        <v>0</v>
      </c>
      <c r="OL325" s="613">
        <v>0</v>
      </c>
      <c r="OM325" s="613">
        <v>0</v>
      </c>
      <c r="ON325" s="613">
        <v>0</v>
      </c>
      <c r="OO325" s="613">
        <v>0</v>
      </c>
      <c r="OP325" s="613">
        <v>0</v>
      </c>
      <c r="OQ325" s="613">
        <v>0</v>
      </c>
      <c r="OR325" s="613">
        <v>0</v>
      </c>
      <c r="OS325" s="613">
        <v>0</v>
      </c>
      <c r="OT325" s="613">
        <v>0</v>
      </c>
      <c r="OU325" s="613">
        <v>0</v>
      </c>
      <c r="OV325" s="613">
        <v>0</v>
      </c>
      <c r="OW325" s="613">
        <v>0</v>
      </c>
      <c r="OX325" s="613">
        <v>0</v>
      </c>
      <c r="OY325" s="613">
        <v>0</v>
      </c>
      <c r="OZ325" s="613">
        <v>0</v>
      </c>
      <c r="PA325" s="613">
        <v>0</v>
      </c>
      <c r="PB325" s="613">
        <v>0</v>
      </c>
      <c r="PC325" s="613">
        <v>0</v>
      </c>
      <c r="PD325" s="613">
        <v>0</v>
      </c>
      <c r="PE325" s="613">
        <v>0</v>
      </c>
      <c r="PF325" s="613">
        <v>0</v>
      </c>
      <c r="PG325" s="613">
        <v>0</v>
      </c>
      <c r="PH325" s="613">
        <v>0</v>
      </c>
      <c r="PI325" s="613">
        <v>0</v>
      </c>
      <c r="PJ325" s="613">
        <v>0</v>
      </c>
      <c r="PK325" s="613">
        <v>0</v>
      </c>
      <c r="PL325" s="613">
        <v>0</v>
      </c>
      <c r="PM325" s="613">
        <v>0</v>
      </c>
      <c r="PN325" s="613">
        <v>0</v>
      </c>
      <c r="PO325" s="613">
        <v>0</v>
      </c>
      <c r="PP325" s="613">
        <v>0</v>
      </c>
      <c r="PQ325" s="613">
        <v>0</v>
      </c>
      <c r="PR325" s="613">
        <v>0</v>
      </c>
      <c r="PS325" s="613">
        <v>0</v>
      </c>
      <c r="PT325" s="613">
        <v>0</v>
      </c>
      <c r="PU325" s="613">
        <v>0</v>
      </c>
      <c r="PV325" s="613">
        <v>0</v>
      </c>
      <c r="PW325" s="613">
        <v>0</v>
      </c>
      <c r="PX325" s="613">
        <v>0</v>
      </c>
      <c r="PY325" s="613">
        <v>0</v>
      </c>
      <c r="PZ325" s="613">
        <v>0</v>
      </c>
      <c r="QA325" s="613">
        <v>0</v>
      </c>
      <c r="QB325" s="613">
        <v>0</v>
      </c>
      <c r="QC325" s="613">
        <v>0</v>
      </c>
      <c r="QD325" s="613">
        <v>0</v>
      </c>
      <c r="QE325" s="613">
        <v>0</v>
      </c>
      <c r="QF325" s="613">
        <v>0</v>
      </c>
      <c r="QG325" s="613">
        <v>0</v>
      </c>
      <c r="QH325" s="613">
        <v>0</v>
      </c>
      <c r="QI325" s="613">
        <v>0</v>
      </c>
      <c r="QJ325" s="613">
        <v>0</v>
      </c>
      <c r="QK325" s="613">
        <v>0</v>
      </c>
      <c r="QL325" s="613">
        <v>0</v>
      </c>
      <c r="QM325" s="613">
        <v>0</v>
      </c>
      <c r="QN325" s="613">
        <v>0</v>
      </c>
      <c r="QO325" s="613">
        <v>0</v>
      </c>
      <c r="QP325" s="613">
        <v>0</v>
      </c>
      <c r="QQ325" s="613">
        <v>0</v>
      </c>
      <c r="QR325" s="613">
        <v>0</v>
      </c>
      <c r="QS325" s="613">
        <v>0</v>
      </c>
      <c r="QT325" s="613">
        <v>0</v>
      </c>
      <c r="QU325" s="613">
        <v>0</v>
      </c>
      <c r="QV325" s="613">
        <v>0</v>
      </c>
      <c r="QW325" s="613">
        <v>0</v>
      </c>
      <c r="QX325" s="613">
        <v>0</v>
      </c>
      <c r="QY325" s="613">
        <v>0</v>
      </c>
      <c r="QZ325" s="613">
        <v>0</v>
      </c>
      <c r="RA325" s="613">
        <v>0</v>
      </c>
      <c r="RB325" s="613">
        <v>0</v>
      </c>
      <c r="RC325" s="613">
        <v>0</v>
      </c>
      <c r="RD325" s="613">
        <v>0</v>
      </c>
      <c r="RE325" s="613">
        <v>0</v>
      </c>
      <c r="RF325" s="613">
        <v>0</v>
      </c>
      <c r="RG325" s="613">
        <v>0</v>
      </c>
      <c r="RH325" s="613">
        <v>0</v>
      </c>
      <c r="RI325" s="613">
        <v>0</v>
      </c>
      <c r="RJ325" s="613">
        <v>0</v>
      </c>
      <c r="RK325" s="613">
        <v>0</v>
      </c>
      <c r="RL325" s="613">
        <v>0</v>
      </c>
      <c r="RM325" s="613">
        <v>0</v>
      </c>
      <c r="RN325" s="613">
        <v>0</v>
      </c>
      <c r="RO325" s="613">
        <v>0</v>
      </c>
      <c r="RP325" s="613">
        <v>0</v>
      </c>
      <c r="RQ325" s="613">
        <v>0</v>
      </c>
      <c r="RR325" s="613">
        <v>0</v>
      </c>
      <c r="RS325" s="613">
        <v>0</v>
      </c>
      <c r="RT325" s="613">
        <v>0</v>
      </c>
      <c r="RU325" s="613">
        <v>0</v>
      </c>
      <c r="RV325" s="613">
        <v>0</v>
      </c>
      <c r="RW325" s="613">
        <v>0</v>
      </c>
      <c r="RX325" s="613">
        <v>0</v>
      </c>
      <c r="RY325" s="613">
        <v>0</v>
      </c>
      <c r="RZ325" s="613">
        <v>0</v>
      </c>
      <c r="SA325" s="613">
        <v>0</v>
      </c>
      <c r="SB325" s="613">
        <v>0</v>
      </c>
      <c r="SC325" s="613">
        <v>0</v>
      </c>
      <c r="SD325" s="613">
        <v>0</v>
      </c>
      <c r="SE325" s="613">
        <v>0</v>
      </c>
      <c r="SF325" s="613">
        <v>0</v>
      </c>
      <c r="SG325" s="613">
        <v>0</v>
      </c>
      <c r="SH325" s="613">
        <v>0</v>
      </c>
      <c r="SI325" s="613">
        <v>0</v>
      </c>
      <c r="SJ325" s="613">
        <v>0</v>
      </c>
      <c r="SK325" s="267">
        <f t="shared" si="514"/>
        <v>0</v>
      </c>
      <c r="SL325" s="254"/>
      <c r="SM325" s="242"/>
      <c r="SN325" s="242"/>
      <c r="SO325" s="242"/>
    </row>
    <row r="326" spans="1:509" outlineLevel="3" x14ac:dyDescent="0.35">
      <c r="A326" s="242"/>
      <c r="B326" s="251"/>
      <c r="C326" s="438">
        <f>INT($C$29)+3</f>
        <v>4</v>
      </c>
      <c r="D326" s="267"/>
      <c r="E326" s="316">
        <f t="shared" si="505"/>
        <v>185</v>
      </c>
      <c r="F326" s="322"/>
      <c r="G326" s="322"/>
      <c r="H326" s="267"/>
      <c r="I326" s="540"/>
      <c r="J326" s="540" t="s">
        <v>559</v>
      </c>
      <c r="K326" s="541"/>
      <c r="L326" s="613">
        <v>0</v>
      </c>
      <c r="M326" s="613">
        <v>0</v>
      </c>
      <c r="N326" s="613">
        <v>0</v>
      </c>
      <c r="O326" s="613">
        <v>0</v>
      </c>
      <c r="P326" s="613">
        <v>0</v>
      </c>
      <c r="Q326" s="613">
        <v>0</v>
      </c>
      <c r="R326" s="613">
        <v>0</v>
      </c>
      <c r="S326" s="613">
        <v>0</v>
      </c>
      <c r="T326" s="613">
        <v>0</v>
      </c>
      <c r="U326" s="613">
        <v>0</v>
      </c>
      <c r="V326" s="613">
        <v>0</v>
      </c>
      <c r="W326" s="613">
        <v>0</v>
      </c>
      <c r="X326" s="613">
        <v>0</v>
      </c>
      <c r="Y326" s="613">
        <v>0</v>
      </c>
      <c r="Z326" s="613">
        <v>0</v>
      </c>
      <c r="AA326" s="613">
        <v>0</v>
      </c>
      <c r="AB326" s="613">
        <v>0</v>
      </c>
      <c r="AC326" s="613">
        <v>0</v>
      </c>
      <c r="AD326" s="613">
        <v>0</v>
      </c>
      <c r="AE326" s="613">
        <v>0</v>
      </c>
      <c r="AF326" s="613">
        <v>0</v>
      </c>
      <c r="AG326" s="613">
        <v>0</v>
      </c>
      <c r="AH326" s="613">
        <v>0</v>
      </c>
      <c r="AI326" s="613">
        <v>0</v>
      </c>
      <c r="AJ326" s="613">
        <v>0</v>
      </c>
      <c r="AK326" s="613">
        <v>0</v>
      </c>
      <c r="AL326" s="613">
        <v>0</v>
      </c>
      <c r="AM326" s="613">
        <v>0</v>
      </c>
      <c r="AN326" s="613">
        <v>0</v>
      </c>
      <c r="AO326" s="613">
        <v>0</v>
      </c>
      <c r="AP326" s="613">
        <v>0</v>
      </c>
      <c r="AQ326" s="613">
        <v>0</v>
      </c>
      <c r="AR326" s="613">
        <v>0</v>
      </c>
      <c r="AS326" s="613">
        <v>0</v>
      </c>
      <c r="AT326" s="613">
        <v>0</v>
      </c>
      <c r="AU326" s="613">
        <v>0</v>
      </c>
      <c r="AV326" s="613">
        <v>0</v>
      </c>
      <c r="AW326" s="613">
        <v>0</v>
      </c>
      <c r="AX326" s="613">
        <v>0</v>
      </c>
      <c r="AY326" s="613">
        <v>0</v>
      </c>
      <c r="AZ326" s="613">
        <v>0</v>
      </c>
      <c r="BA326" s="613">
        <v>0</v>
      </c>
      <c r="BB326" s="613">
        <v>0</v>
      </c>
      <c r="BC326" s="613">
        <v>0</v>
      </c>
      <c r="BD326" s="613">
        <v>0</v>
      </c>
      <c r="BE326" s="613">
        <v>0</v>
      </c>
      <c r="BF326" s="613">
        <v>0</v>
      </c>
      <c r="BG326" s="613">
        <v>0</v>
      </c>
      <c r="BH326" s="613">
        <v>0</v>
      </c>
      <c r="BI326" s="613">
        <v>0</v>
      </c>
      <c r="BJ326" s="613">
        <v>0</v>
      </c>
      <c r="BK326" s="613">
        <v>0</v>
      </c>
      <c r="BL326" s="613">
        <v>0</v>
      </c>
      <c r="BM326" s="613">
        <v>0</v>
      </c>
      <c r="BN326" s="613">
        <v>0</v>
      </c>
      <c r="BO326" s="613">
        <v>0</v>
      </c>
      <c r="BP326" s="613">
        <v>0</v>
      </c>
      <c r="BQ326" s="613">
        <v>0</v>
      </c>
      <c r="BR326" s="613">
        <v>0</v>
      </c>
      <c r="BS326" s="613">
        <v>0</v>
      </c>
      <c r="BT326" s="613">
        <v>0</v>
      </c>
      <c r="BU326" s="613">
        <v>0</v>
      </c>
      <c r="BV326" s="613">
        <v>0</v>
      </c>
      <c r="BW326" s="613">
        <v>0</v>
      </c>
      <c r="BX326" s="613">
        <v>0</v>
      </c>
      <c r="BY326" s="613">
        <v>0</v>
      </c>
      <c r="BZ326" s="613">
        <v>0</v>
      </c>
      <c r="CA326" s="613">
        <v>0</v>
      </c>
      <c r="CB326" s="613">
        <v>0</v>
      </c>
      <c r="CC326" s="613">
        <v>0</v>
      </c>
      <c r="CD326" s="613">
        <v>0</v>
      </c>
      <c r="CE326" s="613">
        <v>0</v>
      </c>
      <c r="CF326" s="613">
        <v>0</v>
      </c>
      <c r="CG326" s="613">
        <v>0</v>
      </c>
      <c r="CH326" s="613">
        <v>0</v>
      </c>
      <c r="CI326" s="613">
        <v>0</v>
      </c>
      <c r="CJ326" s="613">
        <v>0</v>
      </c>
      <c r="CK326" s="613">
        <v>0</v>
      </c>
      <c r="CL326" s="613">
        <v>0</v>
      </c>
      <c r="CM326" s="613">
        <v>0</v>
      </c>
      <c r="CN326" s="613">
        <v>0</v>
      </c>
      <c r="CO326" s="613">
        <v>0</v>
      </c>
      <c r="CP326" s="613">
        <v>0</v>
      </c>
      <c r="CQ326" s="613">
        <v>0</v>
      </c>
      <c r="CR326" s="613">
        <v>0</v>
      </c>
      <c r="CS326" s="613">
        <v>0</v>
      </c>
      <c r="CT326" s="613">
        <v>0</v>
      </c>
      <c r="CU326" s="613">
        <v>0</v>
      </c>
      <c r="CV326" s="613">
        <v>0</v>
      </c>
      <c r="CW326" s="613">
        <v>0</v>
      </c>
      <c r="CX326" s="613">
        <v>0</v>
      </c>
      <c r="CY326" s="613">
        <v>0</v>
      </c>
      <c r="CZ326" s="613">
        <v>0</v>
      </c>
      <c r="DA326" s="613">
        <v>0</v>
      </c>
      <c r="DB326" s="613">
        <v>0</v>
      </c>
      <c r="DC326" s="613">
        <v>0</v>
      </c>
      <c r="DD326" s="613">
        <v>0</v>
      </c>
      <c r="DE326" s="613">
        <v>0</v>
      </c>
      <c r="DF326" s="613">
        <v>0</v>
      </c>
      <c r="DG326" s="613">
        <v>0</v>
      </c>
      <c r="DH326" s="613">
        <v>0</v>
      </c>
      <c r="DI326" s="613">
        <v>0</v>
      </c>
      <c r="DJ326" s="613">
        <v>0</v>
      </c>
      <c r="DK326" s="613">
        <v>0</v>
      </c>
      <c r="DL326" s="613">
        <v>0</v>
      </c>
      <c r="DM326" s="613">
        <v>0</v>
      </c>
      <c r="DN326" s="613">
        <v>0</v>
      </c>
      <c r="DO326" s="613">
        <v>0</v>
      </c>
      <c r="DP326" s="613">
        <v>0</v>
      </c>
      <c r="DQ326" s="613">
        <v>0</v>
      </c>
      <c r="DR326" s="613">
        <v>0</v>
      </c>
      <c r="DS326" s="613">
        <v>0</v>
      </c>
      <c r="DT326" s="613">
        <v>0</v>
      </c>
      <c r="DU326" s="613">
        <v>0</v>
      </c>
      <c r="DV326" s="613">
        <v>0</v>
      </c>
      <c r="DW326" s="613">
        <v>0</v>
      </c>
      <c r="DX326" s="613">
        <v>0</v>
      </c>
      <c r="DY326" s="613">
        <v>0</v>
      </c>
      <c r="DZ326" s="613">
        <v>0</v>
      </c>
      <c r="EA326" s="613">
        <v>0</v>
      </c>
      <c r="EB326" s="613">
        <v>0</v>
      </c>
      <c r="EC326" s="613">
        <v>0</v>
      </c>
      <c r="ED326" s="613">
        <v>0</v>
      </c>
      <c r="EE326" s="613">
        <v>0</v>
      </c>
      <c r="EF326" s="613">
        <v>0</v>
      </c>
      <c r="EG326" s="613">
        <v>0</v>
      </c>
      <c r="EH326" s="613">
        <v>0</v>
      </c>
      <c r="EI326" s="613">
        <v>0</v>
      </c>
      <c r="EJ326" s="613">
        <v>0</v>
      </c>
      <c r="EK326" s="613">
        <v>0</v>
      </c>
      <c r="EL326" s="613">
        <v>0</v>
      </c>
      <c r="EM326" s="613">
        <v>0</v>
      </c>
      <c r="EN326" s="613">
        <v>0</v>
      </c>
      <c r="EO326" s="613">
        <v>0</v>
      </c>
      <c r="EP326" s="613">
        <v>0</v>
      </c>
      <c r="EQ326" s="613">
        <v>0</v>
      </c>
      <c r="ER326" s="613">
        <v>0</v>
      </c>
      <c r="ES326" s="613">
        <v>0</v>
      </c>
      <c r="ET326" s="613">
        <v>0</v>
      </c>
      <c r="EU326" s="613">
        <v>0</v>
      </c>
      <c r="EV326" s="613">
        <v>0</v>
      </c>
      <c r="EW326" s="613">
        <v>0</v>
      </c>
      <c r="EX326" s="613">
        <v>0</v>
      </c>
      <c r="EY326" s="613">
        <v>0</v>
      </c>
      <c r="EZ326" s="613">
        <v>0</v>
      </c>
      <c r="FA326" s="613">
        <v>0</v>
      </c>
      <c r="FB326" s="613">
        <v>0</v>
      </c>
      <c r="FC326" s="613">
        <v>0</v>
      </c>
      <c r="FD326" s="613">
        <v>0</v>
      </c>
      <c r="FE326" s="613">
        <v>0</v>
      </c>
      <c r="FF326" s="613">
        <v>0</v>
      </c>
      <c r="FG326" s="613">
        <v>0</v>
      </c>
      <c r="FH326" s="613">
        <v>0</v>
      </c>
      <c r="FI326" s="613">
        <v>0</v>
      </c>
      <c r="FJ326" s="613">
        <v>0</v>
      </c>
      <c r="FK326" s="613">
        <v>0</v>
      </c>
      <c r="FL326" s="613">
        <v>0</v>
      </c>
      <c r="FM326" s="613">
        <v>0</v>
      </c>
      <c r="FN326" s="613">
        <v>0</v>
      </c>
      <c r="FO326" s="613">
        <v>0</v>
      </c>
      <c r="FP326" s="613">
        <v>0</v>
      </c>
      <c r="FQ326" s="613">
        <v>0</v>
      </c>
      <c r="FR326" s="613">
        <v>0</v>
      </c>
      <c r="FS326" s="613">
        <v>0</v>
      </c>
      <c r="FT326" s="613">
        <v>0</v>
      </c>
      <c r="FU326" s="613">
        <v>0</v>
      </c>
      <c r="FV326" s="613">
        <v>0</v>
      </c>
      <c r="FW326" s="613">
        <v>0</v>
      </c>
      <c r="FX326" s="613">
        <v>0</v>
      </c>
      <c r="FY326" s="613">
        <v>0</v>
      </c>
      <c r="FZ326" s="613">
        <v>0</v>
      </c>
      <c r="GA326" s="613">
        <v>0</v>
      </c>
      <c r="GB326" s="613">
        <v>0</v>
      </c>
      <c r="GC326" s="613">
        <v>0</v>
      </c>
      <c r="GD326" s="613">
        <v>0</v>
      </c>
      <c r="GE326" s="613">
        <v>0</v>
      </c>
      <c r="GF326" s="613">
        <v>0</v>
      </c>
      <c r="GG326" s="613">
        <v>0</v>
      </c>
      <c r="GH326" s="613">
        <v>0</v>
      </c>
      <c r="GI326" s="613">
        <v>0</v>
      </c>
      <c r="GJ326" s="613">
        <v>0</v>
      </c>
      <c r="GK326" s="613">
        <v>0</v>
      </c>
      <c r="GL326" s="613">
        <v>0</v>
      </c>
      <c r="GM326" s="613">
        <v>0</v>
      </c>
      <c r="GN326" s="613">
        <v>0</v>
      </c>
      <c r="GO326" s="613">
        <v>0</v>
      </c>
      <c r="GP326" s="613">
        <v>0</v>
      </c>
      <c r="GQ326" s="613">
        <v>0</v>
      </c>
      <c r="GR326" s="613">
        <v>0</v>
      </c>
      <c r="GS326" s="613">
        <v>0</v>
      </c>
      <c r="GT326" s="613">
        <v>0</v>
      </c>
      <c r="GU326" s="613">
        <v>0</v>
      </c>
      <c r="GV326" s="613">
        <v>0</v>
      </c>
      <c r="GW326" s="613">
        <v>0</v>
      </c>
      <c r="GX326" s="613">
        <v>0</v>
      </c>
      <c r="GY326" s="613">
        <v>0</v>
      </c>
      <c r="GZ326" s="613">
        <v>0</v>
      </c>
      <c r="HA326" s="613">
        <v>0</v>
      </c>
      <c r="HB326" s="613">
        <v>0</v>
      </c>
      <c r="HC326" s="613">
        <v>0</v>
      </c>
      <c r="HD326" s="613">
        <v>0</v>
      </c>
      <c r="HE326" s="613">
        <v>0</v>
      </c>
      <c r="HF326" s="613">
        <v>0</v>
      </c>
      <c r="HG326" s="613">
        <v>0</v>
      </c>
      <c r="HH326" s="613">
        <v>0</v>
      </c>
      <c r="HI326" s="613">
        <v>0</v>
      </c>
      <c r="HJ326" s="613">
        <v>0</v>
      </c>
      <c r="HK326" s="613">
        <v>0</v>
      </c>
      <c r="HL326" s="613">
        <v>0</v>
      </c>
      <c r="HM326" s="613">
        <v>0</v>
      </c>
      <c r="HN326" s="613">
        <v>0</v>
      </c>
      <c r="HO326" s="613">
        <v>0</v>
      </c>
      <c r="HP326" s="613">
        <v>0</v>
      </c>
      <c r="HQ326" s="613">
        <v>0</v>
      </c>
      <c r="HR326" s="613">
        <v>0</v>
      </c>
      <c r="HS326" s="613">
        <v>0</v>
      </c>
      <c r="HT326" s="613">
        <v>0</v>
      </c>
      <c r="HU326" s="613">
        <v>0</v>
      </c>
      <c r="HV326" s="613">
        <v>0</v>
      </c>
      <c r="HW326" s="613">
        <v>0</v>
      </c>
      <c r="HX326" s="613">
        <v>0</v>
      </c>
      <c r="HY326" s="613">
        <v>0</v>
      </c>
      <c r="HZ326" s="613">
        <v>0</v>
      </c>
      <c r="IA326" s="613">
        <v>0</v>
      </c>
      <c r="IB326" s="613">
        <v>0</v>
      </c>
      <c r="IC326" s="613">
        <v>0</v>
      </c>
      <c r="ID326" s="613">
        <v>0</v>
      </c>
      <c r="IE326" s="613">
        <v>0</v>
      </c>
      <c r="IF326" s="613">
        <v>0</v>
      </c>
      <c r="IG326" s="613">
        <v>0</v>
      </c>
      <c r="IH326" s="613">
        <v>0</v>
      </c>
      <c r="II326" s="613">
        <v>0</v>
      </c>
      <c r="IJ326" s="613">
        <v>0</v>
      </c>
      <c r="IK326" s="613">
        <v>0</v>
      </c>
      <c r="IL326" s="613">
        <v>0</v>
      </c>
      <c r="IM326" s="613">
        <v>0</v>
      </c>
      <c r="IN326" s="613">
        <v>0</v>
      </c>
      <c r="IO326" s="613">
        <v>0</v>
      </c>
      <c r="IP326" s="613">
        <v>0</v>
      </c>
      <c r="IQ326" s="613">
        <v>0</v>
      </c>
      <c r="IR326" s="613">
        <v>0</v>
      </c>
      <c r="IS326" s="613">
        <v>0</v>
      </c>
      <c r="IT326" s="613">
        <v>0</v>
      </c>
      <c r="IU326" s="613">
        <v>0</v>
      </c>
      <c r="IV326" s="613">
        <v>0</v>
      </c>
      <c r="IW326" s="613">
        <v>0</v>
      </c>
      <c r="IX326" s="613">
        <v>0</v>
      </c>
      <c r="IY326" s="613">
        <v>0</v>
      </c>
      <c r="IZ326" s="613">
        <v>0</v>
      </c>
      <c r="JA326" s="613">
        <v>0</v>
      </c>
      <c r="JB326" s="613">
        <v>0</v>
      </c>
      <c r="JC326" s="613">
        <v>0</v>
      </c>
      <c r="JD326" s="613">
        <v>0</v>
      </c>
      <c r="JE326" s="613">
        <v>0</v>
      </c>
      <c r="JF326" s="613">
        <v>0</v>
      </c>
      <c r="JG326" s="613">
        <v>0</v>
      </c>
      <c r="JH326" s="613">
        <v>0</v>
      </c>
      <c r="JI326" s="613">
        <v>0</v>
      </c>
      <c r="JJ326" s="613">
        <v>0</v>
      </c>
      <c r="JK326" s="613">
        <v>0</v>
      </c>
      <c r="JL326" s="613">
        <v>0</v>
      </c>
      <c r="JM326" s="613">
        <v>0</v>
      </c>
      <c r="JN326" s="613">
        <v>0</v>
      </c>
      <c r="JO326" s="613">
        <v>0</v>
      </c>
      <c r="JP326" s="613">
        <v>0</v>
      </c>
      <c r="JQ326" s="613">
        <v>0</v>
      </c>
      <c r="JR326" s="613">
        <v>0</v>
      </c>
      <c r="JS326" s="613">
        <v>0</v>
      </c>
      <c r="JT326" s="613">
        <v>0</v>
      </c>
      <c r="JU326" s="613">
        <v>0</v>
      </c>
      <c r="JV326" s="613">
        <v>0</v>
      </c>
      <c r="JW326" s="613">
        <v>0</v>
      </c>
      <c r="JX326" s="613">
        <v>0</v>
      </c>
      <c r="JY326" s="613">
        <v>0</v>
      </c>
      <c r="JZ326" s="613">
        <v>0</v>
      </c>
      <c r="KA326" s="613">
        <v>0</v>
      </c>
      <c r="KB326" s="613">
        <v>0</v>
      </c>
      <c r="KC326" s="613">
        <v>0</v>
      </c>
      <c r="KD326" s="613">
        <v>0</v>
      </c>
      <c r="KE326" s="613">
        <v>0</v>
      </c>
      <c r="KF326" s="613">
        <v>0</v>
      </c>
      <c r="KG326" s="613">
        <v>0</v>
      </c>
      <c r="KH326" s="613">
        <v>0</v>
      </c>
      <c r="KI326" s="613">
        <v>0</v>
      </c>
      <c r="KJ326" s="613">
        <v>0</v>
      </c>
      <c r="KK326" s="613">
        <v>0</v>
      </c>
      <c r="KL326" s="613">
        <v>0</v>
      </c>
      <c r="KM326" s="613">
        <v>0</v>
      </c>
      <c r="KN326" s="613">
        <v>0</v>
      </c>
      <c r="KO326" s="613">
        <v>0</v>
      </c>
      <c r="KP326" s="613">
        <v>0</v>
      </c>
      <c r="KQ326" s="613">
        <v>0</v>
      </c>
      <c r="KR326" s="613">
        <v>0</v>
      </c>
      <c r="KS326" s="613">
        <v>0</v>
      </c>
      <c r="KT326" s="613">
        <v>0</v>
      </c>
      <c r="KU326" s="613">
        <v>0</v>
      </c>
      <c r="KV326" s="613">
        <v>0</v>
      </c>
      <c r="KW326" s="613">
        <v>0</v>
      </c>
      <c r="KX326" s="613">
        <v>0</v>
      </c>
      <c r="KY326" s="613">
        <v>0</v>
      </c>
      <c r="KZ326" s="613">
        <v>0</v>
      </c>
      <c r="LA326" s="613">
        <v>0</v>
      </c>
      <c r="LB326" s="613">
        <v>0</v>
      </c>
      <c r="LC326" s="613">
        <v>0</v>
      </c>
      <c r="LD326" s="613">
        <v>0</v>
      </c>
      <c r="LE326" s="613">
        <v>0</v>
      </c>
      <c r="LF326" s="613">
        <v>0</v>
      </c>
      <c r="LG326" s="613">
        <v>0</v>
      </c>
      <c r="LH326" s="613">
        <v>0</v>
      </c>
      <c r="LI326" s="613">
        <v>0</v>
      </c>
      <c r="LJ326" s="613">
        <v>0</v>
      </c>
      <c r="LK326" s="613">
        <v>0</v>
      </c>
      <c r="LL326" s="613">
        <v>0</v>
      </c>
      <c r="LM326" s="613">
        <v>0</v>
      </c>
      <c r="LN326" s="613">
        <v>0</v>
      </c>
      <c r="LO326" s="613">
        <v>0</v>
      </c>
      <c r="LP326" s="613">
        <v>0</v>
      </c>
      <c r="LQ326" s="613">
        <v>0</v>
      </c>
      <c r="LR326" s="613">
        <v>0</v>
      </c>
      <c r="LS326" s="613">
        <v>0</v>
      </c>
      <c r="LT326" s="613">
        <v>0</v>
      </c>
      <c r="LU326" s="613">
        <v>0</v>
      </c>
      <c r="LV326" s="613">
        <v>0</v>
      </c>
      <c r="LW326" s="613">
        <v>0</v>
      </c>
      <c r="LX326" s="613">
        <v>0</v>
      </c>
      <c r="LY326" s="613">
        <v>0</v>
      </c>
      <c r="LZ326" s="613">
        <v>0</v>
      </c>
      <c r="MA326" s="613">
        <v>0</v>
      </c>
      <c r="MB326" s="613">
        <v>0</v>
      </c>
      <c r="MC326" s="613">
        <v>0</v>
      </c>
      <c r="MD326" s="613">
        <v>0</v>
      </c>
      <c r="ME326" s="613">
        <v>0</v>
      </c>
      <c r="MF326" s="613">
        <v>0</v>
      </c>
      <c r="MG326" s="613">
        <v>0</v>
      </c>
      <c r="MH326" s="613">
        <v>0</v>
      </c>
      <c r="MI326" s="613">
        <v>0</v>
      </c>
      <c r="MJ326" s="613">
        <v>0</v>
      </c>
      <c r="MK326" s="613">
        <v>0</v>
      </c>
      <c r="ML326" s="613">
        <v>0</v>
      </c>
      <c r="MM326" s="613">
        <v>0</v>
      </c>
      <c r="MN326" s="613">
        <v>0</v>
      </c>
      <c r="MO326" s="613">
        <v>0</v>
      </c>
      <c r="MP326" s="613">
        <v>0</v>
      </c>
      <c r="MQ326" s="613">
        <v>0</v>
      </c>
      <c r="MR326" s="613">
        <v>0</v>
      </c>
      <c r="MS326" s="613">
        <v>0</v>
      </c>
      <c r="MT326" s="613">
        <v>0</v>
      </c>
      <c r="MU326" s="613">
        <v>0</v>
      </c>
      <c r="MV326" s="613">
        <v>0</v>
      </c>
      <c r="MW326" s="613">
        <v>0</v>
      </c>
      <c r="MX326" s="613">
        <v>0</v>
      </c>
      <c r="MY326" s="613">
        <v>0</v>
      </c>
      <c r="MZ326" s="613">
        <v>0</v>
      </c>
      <c r="NA326" s="613">
        <v>0</v>
      </c>
      <c r="NB326" s="613">
        <v>0</v>
      </c>
      <c r="NC326" s="613">
        <v>0</v>
      </c>
      <c r="ND326" s="613">
        <v>0</v>
      </c>
      <c r="NE326" s="613">
        <v>0</v>
      </c>
      <c r="NF326" s="613">
        <v>0</v>
      </c>
      <c r="NG326" s="613">
        <v>0</v>
      </c>
      <c r="NH326" s="613">
        <v>0</v>
      </c>
      <c r="NI326" s="613">
        <v>0</v>
      </c>
      <c r="NJ326" s="613">
        <v>0</v>
      </c>
      <c r="NK326" s="613">
        <v>0</v>
      </c>
      <c r="NL326" s="613">
        <v>0</v>
      </c>
      <c r="NM326" s="613">
        <v>0</v>
      </c>
      <c r="NN326" s="613">
        <v>0</v>
      </c>
      <c r="NO326" s="613">
        <v>0</v>
      </c>
      <c r="NP326" s="613">
        <v>0</v>
      </c>
      <c r="NQ326" s="613">
        <v>0</v>
      </c>
      <c r="NR326" s="613">
        <v>0</v>
      </c>
      <c r="NS326" s="613">
        <v>0</v>
      </c>
      <c r="NT326" s="613">
        <v>0</v>
      </c>
      <c r="NU326" s="613">
        <v>0</v>
      </c>
      <c r="NV326" s="613">
        <v>0</v>
      </c>
      <c r="NW326" s="613">
        <v>0</v>
      </c>
      <c r="NX326" s="613">
        <v>0</v>
      </c>
      <c r="NY326" s="613">
        <v>0</v>
      </c>
      <c r="NZ326" s="613">
        <v>0</v>
      </c>
      <c r="OA326" s="613">
        <v>0</v>
      </c>
      <c r="OB326" s="613">
        <v>0</v>
      </c>
      <c r="OC326" s="613">
        <v>0</v>
      </c>
      <c r="OD326" s="613">
        <v>0</v>
      </c>
      <c r="OE326" s="613">
        <v>0</v>
      </c>
      <c r="OF326" s="613">
        <v>0</v>
      </c>
      <c r="OG326" s="613">
        <v>0</v>
      </c>
      <c r="OH326" s="613">
        <v>0</v>
      </c>
      <c r="OI326" s="613">
        <v>0</v>
      </c>
      <c r="OJ326" s="613">
        <v>0</v>
      </c>
      <c r="OK326" s="613">
        <v>0</v>
      </c>
      <c r="OL326" s="613">
        <v>0</v>
      </c>
      <c r="OM326" s="613">
        <v>0</v>
      </c>
      <c r="ON326" s="613">
        <v>0</v>
      </c>
      <c r="OO326" s="613">
        <v>0</v>
      </c>
      <c r="OP326" s="613">
        <v>0</v>
      </c>
      <c r="OQ326" s="613">
        <v>0</v>
      </c>
      <c r="OR326" s="613">
        <v>0</v>
      </c>
      <c r="OS326" s="613">
        <v>0</v>
      </c>
      <c r="OT326" s="613">
        <v>0</v>
      </c>
      <c r="OU326" s="613">
        <v>0</v>
      </c>
      <c r="OV326" s="613">
        <v>0</v>
      </c>
      <c r="OW326" s="613">
        <v>0</v>
      </c>
      <c r="OX326" s="613">
        <v>0</v>
      </c>
      <c r="OY326" s="613">
        <v>0</v>
      </c>
      <c r="OZ326" s="613">
        <v>0</v>
      </c>
      <c r="PA326" s="613">
        <v>0</v>
      </c>
      <c r="PB326" s="613">
        <v>0</v>
      </c>
      <c r="PC326" s="613">
        <v>0</v>
      </c>
      <c r="PD326" s="613">
        <v>0</v>
      </c>
      <c r="PE326" s="613">
        <v>0</v>
      </c>
      <c r="PF326" s="613">
        <v>0</v>
      </c>
      <c r="PG326" s="613">
        <v>0</v>
      </c>
      <c r="PH326" s="613">
        <v>0</v>
      </c>
      <c r="PI326" s="613">
        <v>0</v>
      </c>
      <c r="PJ326" s="613">
        <v>0</v>
      </c>
      <c r="PK326" s="613">
        <v>0</v>
      </c>
      <c r="PL326" s="613">
        <v>0</v>
      </c>
      <c r="PM326" s="613">
        <v>0</v>
      </c>
      <c r="PN326" s="613">
        <v>0</v>
      </c>
      <c r="PO326" s="613">
        <v>0</v>
      </c>
      <c r="PP326" s="613">
        <v>0</v>
      </c>
      <c r="PQ326" s="613">
        <v>0</v>
      </c>
      <c r="PR326" s="613">
        <v>0</v>
      </c>
      <c r="PS326" s="613">
        <v>0</v>
      </c>
      <c r="PT326" s="613">
        <v>0</v>
      </c>
      <c r="PU326" s="613">
        <v>0</v>
      </c>
      <c r="PV326" s="613">
        <v>0</v>
      </c>
      <c r="PW326" s="613">
        <v>0</v>
      </c>
      <c r="PX326" s="613">
        <v>0</v>
      </c>
      <c r="PY326" s="613">
        <v>0</v>
      </c>
      <c r="PZ326" s="613">
        <v>0</v>
      </c>
      <c r="QA326" s="613">
        <v>0</v>
      </c>
      <c r="QB326" s="613">
        <v>0</v>
      </c>
      <c r="QC326" s="613">
        <v>0</v>
      </c>
      <c r="QD326" s="613">
        <v>0</v>
      </c>
      <c r="QE326" s="613">
        <v>0</v>
      </c>
      <c r="QF326" s="613">
        <v>0</v>
      </c>
      <c r="QG326" s="613">
        <v>0</v>
      </c>
      <c r="QH326" s="613">
        <v>0</v>
      </c>
      <c r="QI326" s="613">
        <v>0</v>
      </c>
      <c r="QJ326" s="613">
        <v>0</v>
      </c>
      <c r="QK326" s="613">
        <v>0</v>
      </c>
      <c r="QL326" s="613">
        <v>0</v>
      </c>
      <c r="QM326" s="613">
        <v>0</v>
      </c>
      <c r="QN326" s="613">
        <v>0</v>
      </c>
      <c r="QO326" s="613">
        <v>0</v>
      </c>
      <c r="QP326" s="613">
        <v>0</v>
      </c>
      <c r="QQ326" s="613">
        <v>0</v>
      </c>
      <c r="QR326" s="613">
        <v>0</v>
      </c>
      <c r="QS326" s="613">
        <v>0</v>
      </c>
      <c r="QT326" s="613">
        <v>0</v>
      </c>
      <c r="QU326" s="613">
        <v>0</v>
      </c>
      <c r="QV326" s="613">
        <v>0</v>
      </c>
      <c r="QW326" s="613">
        <v>0</v>
      </c>
      <c r="QX326" s="613">
        <v>0</v>
      </c>
      <c r="QY326" s="613">
        <v>0</v>
      </c>
      <c r="QZ326" s="613">
        <v>0</v>
      </c>
      <c r="RA326" s="613">
        <v>0</v>
      </c>
      <c r="RB326" s="613">
        <v>0</v>
      </c>
      <c r="RC326" s="613">
        <v>0</v>
      </c>
      <c r="RD326" s="613">
        <v>0</v>
      </c>
      <c r="RE326" s="613">
        <v>0</v>
      </c>
      <c r="RF326" s="613">
        <v>0</v>
      </c>
      <c r="RG326" s="613">
        <v>0</v>
      </c>
      <c r="RH326" s="613">
        <v>0</v>
      </c>
      <c r="RI326" s="613">
        <v>0</v>
      </c>
      <c r="RJ326" s="613">
        <v>0</v>
      </c>
      <c r="RK326" s="613">
        <v>0</v>
      </c>
      <c r="RL326" s="613">
        <v>0</v>
      </c>
      <c r="RM326" s="613">
        <v>0</v>
      </c>
      <c r="RN326" s="613">
        <v>0</v>
      </c>
      <c r="RO326" s="613">
        <v>0</v>
      </c>
      <c r="RP326" s="613">
        <v>0</v>
      </c>
      <c r="RQ326" s="613">
        <v>0</v>
      </c>
      <c r="RR326" s="613">
        <v>0</v>
      </c>
      <c r="RS326" s="613">
        <v>0</v>
      </c>
      <c r="RT326" s="613">
        <v>0</v>
      </c>
      <c r="RU326" s="613">
        <v>0</v>
      </c>
      <c r="RV326" s="613">
        <v>0</v>
      </c>
      <c r="RW326" s="613">
        <v>0</v>
      </c>
      <c r="RX326" s="613">
        <v>0</v>
      </c>
      <c r="RY326" s="613">
        <v>0</v>
      </c>
      <c r="RZ326" s="613">
        <v>0</v>
      </c>
      <c r="SA326" s="613">
        <v>0</v>
      </c>
      <c r="SB326" s="613">
        <v>0</v>
      </c>
      <c r="SC326" s="613">
        <v>0</v>
      </c>
      <c r="SD326" s="613">
        <v>0</v>
      </c>
      <c r="SE326" s="613">
        <v>0</v>
      </c>
      <c r="SF326" s="613">
        <v>0</v>
      </c>
      <c r="SG326" s="613">
        <v>0</v>
      </c>
      <c r="SH326" s="613">
        <v>0</v>
      </c>
      <c r="SI326" s="613">
        <v>0</v>
      </c>
      <c r="SJ326" s="613">
        <v>0</v>
      </c>
      <c r="SK326" s="267">
        <f t="shared" si="514"/>
        <v>0</v>
      </c>
      <c r="SL326" s="254"/>
      <c r="SM326" s="242"/>
      <c r="SN326" s="242"/>
      <c r="SO326" s="242"/>
    </row>
    <row r="327" spans="1:509" outlineLevel="3" x14ac:dyDescent="0.35">
      <c r="A327" s="242"/>
      <c r="B327" s="251"/>
      <c r="C327" s="438">
        <f>INT($C$29)+3</f>
        <v>4</v>
      </c>
      <c r="D327" s="267"/>
      <c r="E327" s="316">
        <f t="shared" si="505"/>
        <v>186</v>
      </c>
      <c r="F327" s="322"/>
      <c r="G327" s="322"/>
      <c r="H327" s="267"/>
      <c r="I327" s="544"/>
      <c r="J327" s="544" t="s">
        <v>690</v>
      </c>
      <c r="K327" s="545"/>
      <c r="L327" s="615">
        <v>0</v>
      </c>
      <c r="M327" s="615">
        <v>0</v>
      </c>
      <c r="N327" s="615">
        <v>0</v>
      </c>
      <c r="O327" s="615">
        <v>0</v>
      </c>
      <c r="P327" s="615">
        <v>0</v>
      </c>
      <c r="Q327" s="615">
        <v>0</v>
      </c>
      <c r="R327" s="615">
        <v>0</v>
      </c>
      <c r="S327" s="615">
        <v>0</v>
      </c>
      <c r="T327" s="615">
        <v>0</v>
      </c>
      <c r="U327" s="615">
        <v>0</v>
      </c>
      <c r="V327" s="615">
        <v>0</v>
      </c>
      <c r="W327" s="615">
        <v>0</v>
      </c>
      <c r="X327" s="615">
        <v>0</v>
      </c>
      <c r="Y327" s="615">
        <v>0</v>
      </c>
      <c r="Z327" s="615">
        <v>0</v>
      </c>
      <c r="AA327" s="615">
        <v>0</v>
      </c>
      <c r="AB327" s="615">
        <v>0</v>
      </c>
      <c r="AC327" s="615">
        <v>0</v>
      </c>
      <c r="AD327" s="615">
        <v>0</v>
      </c>
      <c r="AE327" s="615">
        <v>0</v>
      </c>
      <c r="AF327" s="615">
        <v>0</v>
      </c>
      <c r="AG327" s="615">
        <v>0</v>
      </c>
      <c r="AH327" s="615">
        <v>0</v>
      </c>
      <c r="AI327" s="615">
        <v>0</v>
      </c>
      <c r="AJ327" s="615">
        <v>0</v>
      </c>
      <c r="AK327" s="615">
        <v>0</v>
      </c>
      <c r="AL327" s="615">
        <v>0</v>
      </c>
      <c r="AM327" s="615">
        <v>0</v>
      </c>
      <c r="AN327" s="615">
        <v>0</v>
      </c>
      <c r="AO327" s="615">
        <v>0</v>
      </c>
      <c r="AP327" s="615">
        <v>0</v>
      </c>
      <c r="AQ327" s="615">
        <v>0</v>
      </c>
      <c r="AR327" s="615">
        <v>0</v>
      </c>
      <c r="AS327" s="615">
        <v>0</v>
      </c>
      <c r="AT327" s="615">
        <v>0</v>
      </c>
      <c r="AU327" s="615">
        <v>0</v>
      </c>
      <c r="AV327" s="615">
        <v>0</v>
      </c>
      <c r="AW327" s="615">
        <v>0</v>
      </c>
      <c r="AX327" s="615">
        <v>0</v>
      </c>
      <c r="AY327" s="615">
        <v>0</v>
      </c>
      <c r="AZ327" s="615">
        <v>0</v>
      </c>
      <c r="BA327" s="615">
        <v>0</v>
      </c>
      <c r="BB327" s="615">
        <v>0</v>
      </c>
      <c r="BC327" s="615">
        <v>0</v>
      </c>
      <c r="BD327" s="615">
        <v>0</v>
      </c>
      <c r="BE327" s="615">
        <v>0</v>
      </c>
      <c r="BF327" s="615">
        <v>0</v>
      </c>
      <c r="BG327" s="615">
        <v>0</v>
      </c>
      <c r="BH327" s="615">
        <v>0</v>
      </c>
      <c r="BI327" s="615">
        <v>0</v>
      </c>
      <c r="BJ327" s="615">
        <v>0</v>
      </c>
      <c r="BK327" s="615">
        <v>0</v>
      </c>
      <c r="BL327" s="615">
        <v>0</v>
      </c>
      <c r="BM327" s="615">
        <v>0</v>
      </c>
      <c r="BN327" s="615">
        <v>0</v>
      </c>
      <c r="BO327" s="615">
        <v>0</v>
      </c>
      <c r="BP327" s="615">
        <v>0</v>
      </c>
      <c r="BQ327" s="615">
        <v>0</v>
      </c>
      <c r="BR327" s="615">
        <v>0</v>
      </c>
      <c r="BS327" s="615">
        <v>0</v>
      </c>
      <c r="BT327" s="615">
        <v>0</v>
      </c>
      <c r="BU327" s="615">
        <v>0</v>
      </c>
      <c r="BV327" s="615">
        <v>0</v>
      </c>
      <c r="BW327" s="615">
        <v>0</v>
      </c>
      <c r="BX327" s="615">
        <v>0</v>
      </c>
      <c r="BY327" s="615">
        <v>0</v>
      </c>
      <c r="BZ327" s="615">
        <v>0</v>
      </c>
      <c r="CA327" s="615">
        <v>0</v>
      </c>
      <c r="CB327" s="615">
        <v>0</v>
      </c>
      <c r="CC327" s="615">
        <v>0</v>
      </c>
      <c r="CD327" s="615">
        <v>0</v>
      </c>
      <c r="CE327" s="615">
        <v>0</v>
      </c>
      <c r="CF327" s="615">
        <v>0</v>
      </c>
      <c r="CG327" s="615">
        <v>0</v>
      </c>
      <c r="CH327" s="615">
        <v>0</v>
      </c>
      <c r="CI327" s="615">
        <v>0</v>
      </c>
      <c r="CJ327" s="615">
        <v>0</v>
      </c>
      <c r="CK327" s="615">
        <v>0</v>
      </c>
      <c r="CL327" s="615">
        <v>0</v>
      </c>
      <c r="CM327" s="615">
        <v>0</v>
      </c>
      <c r="CN327" s="615">
        <v>0</v>
      </c>
      <c r="CO327" s="615">
        <v>0</v>
      </c>
      <c r="CP327" s="615">
        <v>0</v>
      </c>
      <c r="CQ327" s="615">
        <v>0</v>
      </c>
      <c r="CR327" s="615">
        <v>0</v>
      </c>
      <c r="CS327" s="615">
        <v>0</v>
      </c>
      <c r="CT327" s="615">
        <v>0</v>
      </c>
      <c r="CU327" s="615">
        <v>0</v>
      </c>
      <c r="CV327" s="615">
        <v>0</v>
      </c>
      <c r="CW327" s="615">
        <v>0</v>
      </c>
      <c r="CX327" s="615">
        <v>0</v>
      </c>
      <c r="CY327" s="615">
        <v>0</v>
      </c>
      <c r="CZ327" s="615">
        <v>0</v>
      </c>
      <c r="DA327" s="615">
        <v>0</v>
      </c>
      <c r="DB327" s="615">
        <v>0</v>
      </c>
      <c r="DC327" s="615">
        <v>0</v>
      </c>
      <c r="DD327" s="615">
        <v>0</v>
      </c>
      <c r="DE327" s="615">
        <v>0</v>
      </c>
      <c r="DF327" s="615">
        <v>0</v>
      </c>
      <c r="DG327" s="615">
        <v>0</v>
      </c>
      <c r="DH327" s="615">
        <v>0</v>
      </c>
      <c r="DI327" s="615">
        <v>0</v>
      </c>
      <c r="DJ327" s="615">
        <v>0</v>
      </c>
      <c r="DK327" s="615">
        <v>0</v>
      </c>
      <c r="DL327" s="615">
        <v>0</v>
      </c>
      <c r="DM327" s="615">
        <v>0</v>
      </c>
      <c r="DN327" s="615">
        <v>0</v>
      </c>
      <c r="DO327" s="615">
        <v>0</v>
      </c>
      <c r="DP327" s="615">
        <v>0</v>
      </c>
      <c r="DQ327" s="615">
        <v>0</v>
      </c>
      <c r="DR327" s="615">
        <v>0</v>
      </c>
      <c r="DS327" s="615">
        <v>0</v>
      </c>
      <c r="DT327" s="615">
        <v>0</v>
      </c>
      <c r="DU327" s="615">
        <v>0</v>
      </c>
      <c r="DV327" s="615">
        <v>0</v>
      </c>
      <c r="DW327" s="615">
        <v>0</v>
      </c>
      <c r="DX327" s="615">
        <v>0</v>
      </c>
      <c r="DY327" s="615">
        <v>0</v>
      </c>
      <c r="DZ327" s="615">
        <v>0</v>
      </c>
      <c r="EA327" s="615">
        <v>0</v>
      </c>
      <c r="EB327" s="615">
        <v>0</v>
      </c>
      <c r="EC327" s="615">
        <v>0</v>
      </c>
      <c r="ED327" s="615">
        <v>0</v>
      </c>
      <c r="EE327" s="615">
        <v>0</v>
      </c>
      <c r="EF327" s="615">
        <v>0</v>
      </c>
      <c r="EG327" s="615">
        <v>0</v>
      </c>
      <c r="EH327" s="615">
        <v>0</v>
      </c>
      <c r="EI327" s="615">
        <v>0</v>
      </c>
      <c r="EJ327" s="615">
        <v>0</v>
      </c>
      <c r="EK327" s="615">
        <v>0</v>
      </c>
      <c r="EL327" s="615">
        <v>0</v>
      </c>
      <c r="EM327" s="615">
        <v>0</v>
      </c>
      <c r="EN327" s="615">
        <v>0</v>
      </c>
      <c r="EO327" s="615">
        <v>0</v>
      </c>
      <c r="EP327" s="615">
        <v>0</v>
      </c>
      <c r="EQ327" s="615">
        <v>0</v>
      </c>
      <c r="ER327" s="615">
        <v>0</v>
      </c>
      <c r="ES327" s="615">
        <v>0</v>
      </c>
      <c r="ET327" s="615">
        <v>0</v>
      </c>
      <c r="EU327" s="615">
        <v>0</v>
      </c>
      <c r="EV327" s="615">
        <v>0</v>
      </c>
      <c r="EW327" s="615">
        <v>0</v>
      </c>
      <c r="EX327" s="615">
        <v>0</v>
      </c>
      <c r="EY327" s="615">
        <v>0</v>
      </c>
      <c r="EZ327" s="615">
        <v>0</v>
      </c>
      <c r="FA327" s="615">
        <v>0</v>
      </c>
      <c r="FB327" s="615">
        <v>0</v>
      </c>
      <c r="FC327" s="615">
        <v>0</v>
      </c>
      <c r="FD327" s="615">
        <v>0</v>
      </c>
      <c r="FE327" s="615">
        <v>0</v>
      </c>
      <c r="FF327" s="615">
        <v>0</v>
      </c>
      <c r="FG327" s="615">
        <v>0</v>
      </c>
      <c r="FH327" s="615">
        <v>0</v>
      </c>
      <c r="FI327" s="615">
        <v>0</v>
      </c>
      <c r="FJ327" s="615">
        <v>0</v>
      </c>
      <c r="FK327" s="615">
        <v>0</v>
      </c>
      <c r="FL327" s="615">
        <v>0</v>
      </c>
      <c r="FM327" s="615">
        <v>0</v>
      </c>
      <c r="FN327" s="615">
        <v>0</v>
      </c>
      <c r="FO327" s="615">
        <v>0</v>
      </c>
      <c r="FP327" s="615">
        <v>0</v>
      </c>
      <c r="FQ327" s="615">
        <v>0</v>
      </c>
      <c r="FR327" s="615">
        <v>0</v>
      </c>
      <c r="FS327" s="615">
        <v>0</v>
      </c>
      <c r="FT327" s="615">
        <v>0</v>
      </c>
      <c r="FU327" s="615">
        <v>0</v>
      </c>
      <c r="FV327" s="615">
        <v>0</v>
      </c>
      <c r="FW327" s="615">
        <v>0</v>
      </c>
      <c r="FX327" s="615">
        <v>0</v>
      </c>
      <c r="FY327" s="615">
        <v>0</v>
      </c>
      <c r="FZ327" s="615">
        <v>0</v>
      </c>
      <c r="GA327" s="615">
        <v>0</v>
      </c>
      <c r="GB327" s="615">
        <v>0</v>
      </c>
      <c r="GC327" s="615">
        <v>0</v>
      </c>
      <c r="GD327" s="615">
        <v>0</v>
      </c>
      <c r="GE327" s="615">
        <v>0</v>
      </c>
      <c r="GF327" s="615">
        <v>0</v>
      </c>
      <c r="GG327" s="615">
        <v>0</v>
      </c>
      <c r="GH327" s="615">
        <v>0</v>
      </c>
      <c r="GI327" s="615">
        <v>0</v>
      </c>
      <c r="GJ327" s="615">
        <v>0</v>
      </c>
      <c r="GK327" s="615">
        <v>0</v>
      </c>
      <c r="GL327" s="615">
        <v>0</v>
      </c>
      <c r="GM327" s="615">
        <v>0</v>
      </c>
      <c r="GN327" s="615">
        <v>0</v>
      </c>
      <c r="GO327" s="615">
        <v>0</v>
      </c>
      <c r="GP327" s="615">
        <v>0</v>
      </c>
      <c r="GQ327" s="615">
        <v>0</v>
      </c>
      <c r="GR327" s="615">
        <v>0</v>
      </c>
      <c r="GS327" s="615">
        <v>0</v>
      </c>
      <c r="GT327" s="615">
        <v>0</v>
      </c>
      <c r="GU327" s="615">
        <v>0</v>
      </c>
      <c r="GV327" s="615">
        <v>0</v>
      </c>
      <c r="GW327" s="615">
        <v>0</v>
      </c>
      <c r="GX327" s="615">
        <v>0</v>
      </c>
      <c r="GY327" s="615">
        <v>0</v>
      </c>
      <c r="GZ327" s="615">
        <v>0</v>
      </c>
      <c r="HA327" s="615">
        <v>0</v>
      </c>
      <c r="HB327" s="615">
        <v>0</v>
      </c>
      <c r="HC327" s="615">
        <v>0</v>
      </c>
      <c r="HD327" s="615">
        <v>0</v>
      </c>
      <c r="HE327" s="615">
        <v>0</v>
      </c>
      <c r="HF327" s="615">
        <v>0</v>
      </c>
      <c r="HG327" s="615">
        <v>0</v>
      </c>
      <c r="HH327" s="615">
        <v>0</v>
      </c>
      <c r="HI327" s="615">
        <v>0</v>
      </c>
      <c r="HJ327" s="615">
        <v>0</v>
      </c>
      <c r="HK327" s="615">
        <v>0</v>
      </c>
      <c r="HL327" s="615">
        <v>0</v>
      </c>
      <c r="HM327" s="615">
        <v>0</v>
      </c>
      <c r="HN327" s="615">
        <v>0</v>
      </c>
      <c r="HO327" s="615">
        <v>0</v>
      </c>
      <c r="HP327" s="615">
        <v>0</v>
      </c>
      <c r="HQ327" s="615">
        <v>0</v>
      </c>
      <c r="HR327" s="615">
        <v>0</v>
      </c>
      <c r="HS327" s="615">
        <v>0</v>
      </c>
      <c r="HT327" s="615">
        <v>0</v>
      </c>
      <c r="HU327" s="615">
        <v>0</v>
      </c>
      <c r="HV327" s="615">
        <v>0</v>
      </c>
      <c r="HW327" s="615">
        <v>0</v>
      </c>
      <c r="HX327" s="615">
        <v>0</v>
      </c>
      <c r="HY327" s="615">
        <v>0</v>
      </c>
      <c r="HZ327" s="615">
        <v>0</v>
      </c>
      <c r="IA327" s="615">
        <v>0</v>
      </c>
      <c r="IB327" s="615">
        <v>0</v>
      </c>
      <c r="IC327" s="615">
        <v>0</v>
      </c>
      <c r="ID327" s="615">
        <v>0</v>
      </c>
      <c r="IE327" s="615">
        <v>0</v>
      </c>
      <c r="IF327" s="615">
        <v>0</v>
      </c>
      <c r="IG327" s="615">
        <v>0</v>
      </c>
      <c r="IH327" s="615">
        <v>0</v>
      </c>
      <c r="II327" s="615">
        <v>0</v>
      </c>
      <c r="IJ327" s="615">
        <v>0</v>
      </c>
      <c r="IK327" s="615">
        <v>0</v>
      </c>
      <c r="IL327" s="615">
        <v>0</v>
      </c>
      <c r="IM327" s="615">
        <v>0</v>
      </c>
      <c r="IN327" s="615">
        <v>0</v>
      </c>
      <c r="IO327" s="615">
        <v>0</v>
      </c>
      <c r="IP327" s="615">
        <v>0</v>
      </c>
      <c r="IQ327" s="615">
        <v>0</v>
      </c>
      <c r="IR327" s="615">
        <v>0</v>
      </c>
      <c r="IS327" s="615">
        <v>0</v>
      </c>
      <c r="IT327" s="615">
        <v>0</v>
      </c>
      <c r="IU327" s="615">
        <v>0</v>
      </c>
      <c r="IV327" s="615">
        <v>0</v>
      </c>
      <c r="IW327" s="615">
        <v>0</v>
      </c>
      <c r="IX327" s="615">
        <v>0</v>
      </c>
      <c r="IY327" s="615">
        <v>0</v>
      </c>
      <c r="IZ327" s="615">
        <v>0</v>
      </c>
      <c r="JA327" s="615">
        <v>0</v>
      </c>
      <c r="JB327" s="615">
        <v>0</v>
      </c>
      <c r="JC327" s="615">
        <v>0</v>
      </c>
      <c r="JD327" s="615">
        <v>0</v>
      </c>
      <c r="JE327" s="615">
        <v>0</v>
      </c>
      <c r="JF327" s="615">
        <v>0</v>
      </c>
      <c r="JG327" s="615">
        <v>0</v>
      </c>
      <c r="JH327" s="615">
        <v>0</v>
      </c>
      <c r="JI327" s="615">
        <v>0</v>
      </c>
      <c r="JJ327" s="615">
        <v>0</v>
      </c>
      <c r="JK327" s="615">
        <v>0</v>
      </c>
      <c r="JL327" s="615">
        <v>0</v>
      </c>
      <c r="JM327" s="615">
        <v>0</v>
      </c>
      <c r="JN327" s="615">
        <v>0</v>
      </c>
      <c r="JO327" s="615">
        <v>0</v>
      </c>
      <c r="JP327" s="615">
        <v>0</v>
      </c>
      <c r="JQ327" s="615">
        <v>0</v>
      </c>
      <c r="JR327" s="615">
        <v>0</v>
      </c>
      <c r="JS327" s="615">
        <v>0</v>
      </c>
      <c r="JT327" s="615">
        <v>0</v>
      </c>
      <c r="JU327" s="615">
        <v>0</v>
      </c>
      <c r="JV327" s="615">
        <v>0</v>
      </c>
      <c r="JW327" s="615">
        <v>0</v>
      </c>
      <c r="JX327" s="615">
        <v>0</v>
      </c>
      <c r="JY327" s="615">
        <v>0</v>
      </c>
      <c r="JZ327" s="615">
        <v>0</v>
      </c>
      <c r="KA327" s="615">
        <v>0</v>
      </c>
      <c r="KB327" s="615">
        <v>0</v>
      </c>
      <c r="KC327" s="615">
        <v>0</v>
      </c>
      <c r="KD327" s="615">
        <v>0</v>
      </c>
      <c r="KE327" s="615">
        <v>0</v>
      </c>
      <c r="KF327" s="615">
        <v>0</v>
      </c>
      <c r="KG327" s="615">
        <v>0</v>
      </c>
      <c r="KH327" s="615">
        <v>0</v>
      </c>
      <c r="KI327" s="615">
        <v>0</v>
      </c>
      <c r="KJ327" s="615">
        <v>0</v>
      </c>
      <c r="KK327" s="615">
        <v>0</v>
      </c>
      <c r="KL327" s="615">
        <v>0</v>
      </c>
      <c r="KM327" s="615">
        <v>0</v>
      </c>
      <c r="KN327" s="615">
        <v>0</v>
      </c>
      <c r="KO327" s="615">
        <v>0</v>
      </c>
      <c r="KP327" s="615">
        <v>0</v>
      </c>
      <c r="KQ327" s="615">
        <v>0</v>
      </c>
      <c r="KR327" s="615">
        <v>0</v>
      </c>
      <c r="KS327" s="615">
        <v>0</v>
      </c>
      <c r="KT327" s="615">
        <v>0</v>
      </c>
      <c r="KU327" s="615">
        <v>0</v>
      </c>
      <c r="KV327" s="615">
        <v>0</v>
      </c>
      <c r="KW327" s="615">
        <v>0</v>
      </c>
      <c r="KX327" s="615">
        <v>0</v>
      </c>
      <c r="KY327" s="615">
        <v>0</v>
      </c>
      <c r="KZ327" s="615">
        <v>0</v>
      </c>
      <c r="LA327" s="615">
        <v>0</v>
      </c>
      <c r="LB327" s="615">
        <v>0</v>
      </c>
      <c r="LC327" s="615">
        <v>0</v>
      </c>
      <c r="LD327" s="615">
        <v>0</v>
      </c>
      <c r="LE327" s="615">
        <v>0</v>
      </c>
      <c r="LF327" s="615">
        <v>0</v>
      </c>
      <c r="LG327" s="615">
        <v>0</v>
      </c>
      <c r="LH327" s="615">
        <v>0</v>
      </c>
      <c r="LI327" s="615">
        <v>0</v>
      </c>
      <c r="LJ327" s="615">
        <v>0</v>
      </c>
      <c r="LK327" s="615">
        <v>0</v>
      </c>
      <c r="LL327" s="615">
        <v>0</v>
      </c>
      <c r="LM327" s="615">
        <v>0</v>
      </c>
      <c r="LN327" s="615">
        <v>0</v>
      </c>
      <c r="LO327" s="615">
        <v>0</v>
      </c>
      <c r="LP327" s="615">
        <v>0</v>
      </c>
      <c r="LQ327" s="615">
        <v>0</v>
      </c>
      <c r="LR327" s="615">
        <v>0</v>
      </c>
      <c r="LS327" s="615">
        <v>0</v>
      </c>
      <c r="LT327" s="615">
        <v>0</v>
      </c>
      <c r="LU327" s="615">
        <v>0</v>
      </c>
      <c r="LV327" s="615">
        <v>0</v>
      </c>
      <c r="LW327" s="615">
        <v>0</v>
      </c>
      <c r="LX327" s="615">
        <v>0</v>
      </c>
      <c r="LY327" s="615">
        <v>0</v>
      </c>
      <c r="LZ327" s="615">
        <v>0</v>
      </c>
      <c r="MA327" s="615">
        <v>0</v>
      </c>
      <c r="MB327" s="615">
        <v>0</v>
      </c>
      <c r="MC327" s="615">
        <v>0</v>
      </c>
      <c r="MD327" s="615">
        <v>0</v>
      </c>
      <c r="ME327" s="615">
        <v>0</v>
      </c>
      <c r="MF327" s="615">
        <v>0</v>
      </c>
      <c r="MG327" s="615">
        <v>0</v>
      </c>
      <c r="MH327" s="615">
        <v>0</v>
      </c>
      <c r="MI327" s="615">
        <v>0</v>
      </c>
      <c r="MJ327" s="615">
        <v>0</v>
      </c>
      <c r="MK327" s="615">
        <v>0</v>
      </c>
      <c r="ML327" s="615">
        <v>0</v>
      </c>
      <c r="MM327" s="615">
        <v>0</v>
      </c>
      <c r="MN327" s="615">
        <v>0</v>
      </c>
      <c r="MO327" s="615">
        <v>0</v>
      </c>
      <c r="MP327" s="615">
        <v>0</v>
      </c>
      <c r="MQ327" s="615">
        <v>0</v>
      </c>
      <c r="MR327" s="615">
        <v>0</v>
      </c>
      <c r="MS327" s="615">
        <v>0</v>
      </c>
      <c r="MT327" s="615">
        <v>0</v>
      </c>
      <c r="MU327" s="615">
        <v>0</v>
      </c>
      <c r="MV327" s="615">
        <v>0</v>
      </c>
      <c r="MW327" s="615">
        <v>0</v>
      </c>
      <c r="MX327" s="615">
        <v>0</v>
      </c>
      <c r="MY327" s="615">
        <v>0</v>
      </c>
      <c r="MZ327" s="615">
        <v>0</v>
      </c>
      <c r="NA327" s="615">
        <v>0</v>
      </c>
      <c r="NB327" s="615">
        <v>0</v>
      </c>
      <c r="NC327" s="615">
        <v>0</v>
      </c>
      <c r="ND327" s="615">
        <v>0</v>
      </c>
      <c r="NE327" s="615">
        <v>0</v>
      </c>
      <c r="NF327" s="615">
        <v>0</v>
      </c>
      <c r="NG327" s="615">
        <v>0</v>
      </c>
      <c r="NH327" s="615">
        <v>0</v>
      </c>
      <c r="NI327" s="615">
        <v>0</v>
      </c>
      <c r="NJ327" s="615">
        <v>0</v>
      </c>
      <c r="NK327" s="615">
        <v>0</v>
      </c>
      <c r="NL327" s="615">
        <v>0</v>
      </c>
      <c r="NM327" s="615">
        <v>0</v>
      </c>
      <c r="NN327" s="615">
        <v>0</v>
      </c>
      <c r="NO327" s="615">
        <v>0</v>
      </c>
      <c r="NP327" s="615">
        <v>0</v>
      </c>
      <c r="NQ327" s="615">
        <v>0</v>
      </c>
      <c r="NR327" s="615">
        <v>0</v>
      </c>
      <c r="NS327" s="615">
        <v>0</v>
      </c>
      <c r="NT327" s="615">
        <v>0</v>
      </c>
      <c r="NU327" s="615">
        <v>0</v>
      </c>
      <c r="NV327" s="615">
        <v>0</v>
      </c>
      <c r="NW327" s="615">
        <v>0</v>
      </c>
      <c r="NX327" s="615">
        <v>0</v>
      </c>
      <c r="NY327" s="615">
        <v>0</v>
      </c>
      <c r="NZ327" s="615">
        <v>0</v>
      </c>
      <c r="OA327" s="615">
        <v>0</v>
      </c>
      <c r="OB327" s="615">
        <v>0</v>
      </c>
      <c r="OC327" s="615">
        <v>0</v>
      </c>
      <c r="OD327" s="615">
        <v>0</v>
      </c>
      <c r="OE327" s="615">
        <v>0</v>
      </c>
      <c r="OF327" s="615">
        <v>0</v>
      </c>
      <c r="OG327" s="615">
        <v>0</v>
      </c>
      <c r="OH327" s="615">
        <v>0</v>
      </c>
      <c r="OI327" s="615">
        <v>0</v>
      </c>
      <c r="OJ327" s="615">
        <v>0</v>
      </c>
      <c r="OK327" s="615">
        <v>0</v>
      </c>
      <c r="OL327" s="615">
        <v>0</v>
      </c>
      <c r="OM327" s="615">
        <v>0</v>
      </c>
      <c r="ON327" s="615">
        <v>0</v>
      </c>
      <c r="OO327" s="615">
        <v>0</v>
      </c>
      <c r="OP327" s="615">
        <v>0</v>
      </c>
      <c r="OQ327" s="615">
        <v>0</v>
      </c>
      <c r="OR327" s="615">
        <v>0</v>
      </c>
      <c r="OS327" s="615">
        <v>0</v>
      </c>
      <c r="OT327" s="615">
        <v>0</v>
      </c>
      <c r="OU327" s="615">
        <v>0</v>
      </c>
      <c r="OV327" s="615">
        <v>0</v>
      </c>
      <c r="OW327" s="615">
        <v>0</v>
      </c>
      <c r="OX327" s="615">
        <v>0</v>
      </c>
      <c r="OY327" s="615">
        <v>0</v>
      </c>
      <c r="OZ327" s="615">
        <v>0</v>
      </c>
      <c r="PA327" s="615">
        <v>0</v>
      </c>
      <c r="PB327" s="615">
        <v>0</v>
      </c>
      <c r="PC327" s="615">
        <v>0</v>
      </c>
      <c r="PD327" s="615">
        <v>0</v>
      </c>
      <c r="PE327" s="615">
        <v>0</v>
      </c>
      <c r="PF327" s="615">
        <v>0</v>
      </c>
      <c r="PG327" s="615">
        <v>0</v>
      </c>
      <c r="PH327" s="615">
        <v>0</v>
      </c>
      <c r="PI327" s="615">
        <v>0</v>
      </c>
      <c r="PJ327" s="615">
        <v>0</v>
      </c>
      <c r="PK327" s="615">
        <v>0</v>
      </c>
      <c r="PL327" s="615">
        <v>0</v>
      </c>
      <c r="PM327" s="615">
        <v>0</v>
      </c>
      <c r="PN327" s="615">
        <v>0</v>
      </c>
      <c r="PO327" s="615">
        <v>0</v>
      </c>
      <c r="PP327" s="615">
        <v>0</v>
      </c>
      <c r="PQ327" s="615">
        <v>0</v>
      </c>
      <c r="PR327" s="615">
        <v>0</v>
      </c>
      <c r="PS327" s="615">
        <v>0</v>
      </c>
      <c r="PT327" s="615">
        <v>0</v>
      </c>
      <c r="PU327" s="615">
        <v>0</v>
      </c>
      <c r="PV327" s="615">
        <v>0</v>
      </c>
      <c r="PW327" s="615">
        <v>0</v>
      </c>
      <c r="PX327" s="615">
        <v>0</v>
      </c>
      <c r="PY327" s="615">
        <v>0</v>
      </c>
      <c r="PZ327" s="615">
        <v>0</v>
      </c>
      <c r="QA327" s="615">
        <v>0</v>
      </c>
      <c r="QB327" s="615">
        <v>0</v>
      </c>
      <c r="QC327" s="615">
        <v>0</v>
      </c>
      <c r="QD327" s="615">
        <v>0</v>
      </c>
      <c r="QE327" s="615">
        <v>0</v>
      </c>
      <c r="QF327" s="615">
        <v>0</v>
      </c>
      <c r="QG327" s="615">
        <v>0</v>
      </c>
      <c r="QH327" s="615">
        <v>0</v>
      </c>
      <c r="QI327" s="615">
        <v>0</v>
      </c>
      <c r="QJ327" s="615">
        <v>0</v>
      </c>
      <c r="QK327" s="615">
        <v>0</v>
      </c>
      <c r="QL327" s="615">
        <v>0</v>
      </c>
      <c r="QM327" s="615">
        <v>0</v>
      </c>
      <c r="QN327" s="615">
        <v>0</v>
      </c>
      <c r="QO327" s="615">
        <v>0</v>
      </c>
      <c r="QP327" s="615">
        <v>0</v>
      </c>
      <c r="QQ327" s="615">
        <v>0</v>
      </c>
      <c r="QR327" s="615">
        <v>0</v>
      </c>
      <c r="QS327" s="615">
        <v>0</v>
      </c>
      <c r="QT327" s="615">
        <v>0</v>
      </c>
      <c r="QU327" s="615">
        <v>0</v>
      </c>
      <c r="QV327" s="615">
        <v>0</v>
      </c>
      <c r="QW327" s="615">
        <v>0</v>
      </c>
      <c r="QX327" s="615">
        <v>0</v>
      </c>
      <c r="QY327" s="615">
        <v>0</v>
      </c>
      <c r="QZ327" s="615">
        <v>0</v>
      </c>
      <c r="RA327" s="615">
        <v>0</v>
      </c>
      <c r="RB327" s="615">
        <v>0</v>
      </c>
      <c r="RC327" s="615">
        <v>0</v>
      </c>
      <c r="RD327" s="615">
        <v>0</v>
      </c>
      <c r="RE327" s="615">
        <v>0</v>
      </c>
      <c r="RF327" s="615">
        <v>0</v>
      </c>
      <c r="RG327" s="615">
        <v>0</v>
      </c>
      <c r="RH327" s="615">
        <v>0</v>
      </c>
      <c r="RI327" s="615">
        <v>0</v>
      </c>
      <c r="RJ327" s="615">
        <v>0</v>
      </c>
      <c r="RK327" s="615">
        <v>0</v>
      </c>
      <c r="RL327" s="615">
        <v>0</v>
      </c>
      <c r="RM327" s="615">
        <v>0</v>
      </c>
      <c r="RN327" s="615">
        <v>0</v>
      </c>
      <c r="RO327" s="615">
        <v>0</v>
      </c>
      <c r="RP327" s="615">
        <v>0</v>
      </c>
      <c r="RQ327" s="615">
        <v>0</v>
      </c>
      <c r="RR327" s="615">
        <v>0</v>
      </c>
      <c r="RS327" s="615">
        <v>0</v>
      </c>
      <c r="RT327" s="615">
        <v>0</v>
      </c>
      <c r="RU327" s="615">
        <v>0</v>
      </c>
      <c r="RV327" s="615">
        <v>0</v>
      </c>
      <c r="RW327" s="615">
        <v>0</v>
      </c>
      <c r="RX327" s="615">
        <v>0</v>
      </c>
      <c r="RY327" s="615">
        <v>0</v>
      </c>
      <c r="RZ327" s="615">
        <v>0</v>
      </c>
      <c r="SA327" s="615">
        <v>0</v>
      </c>
      <c r="SB327" s="615">
        <v>0</v>
      </c>
      <c r="SC327" s="615">
        <v>0</v>
      </c>
      <c r="SD327" s="615">
        <v>0</v>
      </c>
      <c r="SE327" s="615">
        <v>0</v>
      </c>
      <c r="SF327" s="615">
        <v>0</v>
      </c>
      <c r="SG327" s="615">
        <v>0</v>
      </c>
      <c r="SH327" s="615">
        <v>0</v>
      </c>
      <c r="SI327" s="615">
        <v>0</v>
      </c>
      <c r="SJ327" s="615">
        <v>0</v>
      </c>
      <c r="SK327" s="267">
        <f t="shared" si="514"/>
        <v>0</v>
      </c>
      <c r="SL327" s="254"/>
      <c r="SM327" s="242"/>
      <c r="SN327" s="242"/>
      <c r="SO327" s="242"/>
    </row>
    <row r="328" spans="1:509" outlineLevel="2" x14ac:dyDescent="0.35">
      <c r="A328" s="242"/>
      <c r="B328" s="251"/>
      <c r="C328" s="438">
        <f>INT($C$29)+3</f>
        <v>4</v>
      </c>
      <c r="D328" s="267"/>
      <c r="E328" s="316">
        <f t="shared" si="505"/>
        <v>187</v>
      </c>
      <c r="F328" s="322"/>
      <c r="G328" s="322"/>
      <c r="H328" s="267"/>
      <c r="I328" s="546"/>
      <c r="J328" s="546" t="s">
        <v>691</v>
      </c>
      <c r="K328" s="547"/>
      <c r="L328" s="616">
        <v>0</v>
      </c>
      <c r="M328" s="616">
        <v>0</v>
      </c>
      <c r="N328" s="616">
        <v>0</v>
      </c>
      <c r="O328" s="616">
        <v>0</v>
      </c>
      <c r="P328" s="616">
        <v>0</v>
      </c>
      <c r="Q328" s="616">
        <v>0</v>
      </c>
      <c r="R328" s="616">
        <v>0</v>
      </c>
      <c r="S328" s="616">
        <v>0</v>
      </c>
      <c r="T328" s="616">
        <v>0</v>
      </c>
      <c r="U328" s="616">
        <v>0</v>
      </c>
      <c r="V328" s="616">
        <v>0</v>
      </c>
      <c r="W328" s="616">
        <v>0</v>
      </c>
      <c r="X328" s="616">
        <v>0</v>
      </c>
      <c r="Y328" s="616">
        <v>0</v>
      </c>
      <c r="Z328" s="616">
        <v>0</v>
      </c>
      <c r="AA328" s="616">
        <v>0</v>
      </c>
      <c r="AB328" s="616">
        <v>0</v>
      </c>
      <c r="AC328" s="616">
        <v>0</v>
      </c>
      <c r="AD328" s="616">
        <v>0</v>
      </c>
      <c r="AE328" s="616">
        <v>0</v>
      </c>
      <c r="AF328" s="616">
        <v>0</v>
      </c>
      <c r="AG328" s="616">
        <v>0</v>
      </c>
      <c r="AH328" s="616">
        <v>0</v>
      </c>
      <c r="AI328" s="616">
        <v>0</v>
      </c>
      <c r="AJ328" s="616">
        <v>0</v>
      </c>
      <c r="AK328" s="616">
        <v>0</v>
      </c>
      <c r="AL328" s="616">
        <v>0</v>
      </c>
      <c r="AM328" s="616">
        <v>0</v>
      </c>
      <c r="AN328" s="616">
        <v>0</v>
      </c>
      <c r="AO328" s="616">
        <v>0</v>
      </c>
      <c r="AP328" s="616">
        <v>0</v>
      </c>
      <c r="AQ328" s="616">
        <v>0</v>
      </c>
      <c r="AR328" s="616">
        <v>0</v>
      </c>
      <c r="AS328" s="616">
        <v>0</v>
      </c>
      <c r="AT328" s="616">
        <v>0</v>
      </c>
      <c r="AU328" s="616">
        <v>0</v>
      </c>
      <c r="AV328" s="616">
        <v>0</v>
      </c>
      <c r="AW328" s="616">
        <v>0</v>
      </c>
      <c r="AX328" s="616">
        <v>0</v>
      </c>
      <c r="AY328" s="616">
        <v>0</v>
      </c>
      <c r="AZ328" s="616">
        <v>0</v>
      </c>
      <c r="BA328" s="616">
        <v>0</v>
      </c>
      <c r="BB328" s="616">
        <v>0</v>
      </c>
      <c r="BC328" s="616">
        <v>0</v>
      </c>
      <c r="BD328" s="616">
        <v>0</v>
      </c>
      <c r="BE328" s="616">
        <v>0</v>
      </c>
      <c r="BF328" s="616">
        <v>0</v>
      </c>
      <c r="BG328" s="616">
        <v>0</v>
      </c>
      <c r="BH328" s="616">
        <v>0</v>
      </c>
      <c r="BI328" s="616">
        <v>0</v>
      </c>
      <c r="BJ328" s="616">
        <v>0</v>
      </c>
      <c r="BK328" s="616">
        <v>0</v>
      </c>
      <c r="BL328" s="616">
        <v>0</v>
      </c>
      <c r="BM328" s="616">
        <v>0</v>
      </c>
      <c r="BN328" s="616">
        <v>0</v>
      </c>
      <c r="BO328" s="616">
        <v>0</v>
      </c>
      <c r="BP328" s="616">
        <v>0</v>
      </c>
      <c r="BQ328" s="616">
        <v>0</v>
      </c>
      <c r="BR328" s="616">
        <v>0</v>
      </c>
      <c r="BS328" s="616">
        <v>0</v>
      </c>
      <c r="BT328" s="616">
        <v>0</v>
      </c>
      <c r="BU328" s="616">
        <v>0</v>
      </c>
      <c r="BV328" s="616">
        <v>0</v>
      </c>
      <c r="BW328" s="616">
        <v>0</v>
      </c>
      <c r="BX328" s="616">
        <v>0</v>
      </c>
      <c r="BY328" s="616">
        <v>0</v>
      </c>
      <c r="BZ328" s="616">
        <v>0</v>
      </c>
      <c r="CA328" s="616">
        <v>0</v>
      </c>
      <c r="CB328" s="616">
        <v>0</v>
      </c>
      <c r="CC328" s="616">
        <v>0</v>
      </c>
      <c r="CD328" s="616">
        <v>0</v>
      </c>
      <c r="CE328" s="616">
        <v>0</v>
      </c>
      <c r="CF328" s="616">
        <v>0</v>
      </c>
      <c r="CG328" s="616">
        <v>0</v>
      </c>
      <c r="CH328" s="616">
        <v>0</v>
      </c>
      <c r="CI328" s="616">
        <v>0</v>
      </c>
      <c r="CJ328" s="616">
        <v>0</v>
      </c>
      <c r="CK328" s="616">
        <v>0</v>
      </c>
      <c r="CL328" s="616">
        <v>0</v>
      </c>
      <c r="CM328" s="616">
        <v>0</v>
      </c>
      <c r="CN328" s="616">
        <v>0</v>
      </c>
      <c r="CO328" s="616">
        <v>0</v>
      </c>
      <c r="CP328" s="616">
        <v>0</v>
      </c>
      <c r="CQ328" s="616">
        <v>0</v>
      </c>
      <c r="CR328" s="616">
        <v>0</v>
      </c>
      <c r="CS328" s="616">
        <v>0</v>
      </c>
      <c r="CT328" s="616">
        <v>0</v>
      </c>
      <c r="CU328" s="616">
        <v>0</v>
      </c>
      <c r="CV328" s="616">
        <v>0</v>
      </c>
      <c r="CW328" s="616">
        <v>0</v>
      </c>
      <c r="CX328" s="616">
        <v>0</v>
      </c>
      <c r="CY328" s="616">
        <v>0</v>
      </c>
      <c r="CZ328" s="616">
        <v>0</v>
      </c>
      <c r="DA328" s="616">
        <v>0</v>
      </c>
      <c r="DB328" s="616">
        <v>0</v>
      </c>
      <c r="DC328" s="616">
        <v>0</v>
      </c>
      <c r="DD328" s="616">
        <v>0</v>
      </c>
      <c r="DE328" s="616">
        <v>0</v>
      </c>
      <c r="DF328" s="616">
        <v>0</v>
      </c>
      <c r="DG328" s="616">
        <v>0</v>
      </c>
      <c r="DH328" s="616">
        <v>0</v>
      </c>
      <c r="DI328" s="616">
        <v>0</v>
      </c>
      <c r="DJ328" s="616">
        <v>0</v>
      </c>
      <c r="DK328" s="616">
        <v>0</v>
      </c>
      <c r="DL328" s="616">
        <v>0</v>
      </c>
      <c r="DM328" s="616">
        <v>0</v>
      </c>
      <c r="DN328" s="616">
        <v>0</v>
      </c>
      <c r="DO328" s="616">
        <v>0</v>
      </c>
      <c r="DP328" s="616">
        <v>0</v>
      </c>
      <c r="DQ328" s="616">
        <v>0</v>
      </c>
      <c r="DR328" s="616">
        <v>0</v>
      </c>
      <c r="DS328" s="616">
        <v>0</v>
      </c>
      <c r="DT328" s="616">
        <v>0</v>
      </c>
      <c r="DU328" s="616">
        <v>0</v>
      </c>
      <c r="DV328" s="616">
        <v>0</v>
      </c>
      <c r="DW328" s="616">
        <v>0</v>
      </c>
      <c r="DX328" s="616">
        <v>0</v>
      </c>
      <c r="DY328" s="616">
        <v>0</v>
      </c>
      <c r="DZ328" s="616">
        <v>0</v>
      </c>
      <c r="EA328" s="616">
        <v>0</v>
      </c>
      <c r="EB328" s="616">
        <v>0</v>
      </c>
      <c r="EC328" s="616">
        <v>0</v>
      </c>
      <c r="ED328" s="616">
        <v>0</v>
      </c>
      <c r="EE328" s="616">
        <v>0</v>
      </c>
      <c r="EF328" s="616">
        <v>0</v>
      </c>
      <c r="EG328" s="616">
        <v>0</v>
      </c>
      <c r="EH328" s="616">
        <v>0</v>
      </c>
      <c r="EI328" s="616">
        <v>0</v>
      </c>
      <c r="EJ328" s="616">
        <v>0</v>
      </c>
      <c r="EK328" s="616">
        <v>0</v>
      </c>
      <c r="EL328" s="616">
        <v>0</v>
      </c>
      <c r="EM328" s="616">
        <v>0</v>
      </c>
      <c r="EN328" s="616">
        <v>0</v>
      </c>
      <c r="EO328" s="616">
        <v>0</v>
      </c>
      <c r="EP328" s="616">
        <v>0</v>
      </c>
      <c r="EQ328" s="616">
        <v>0</v>
      </c>
      <c r="ER328" s="616">
        <v>0</v>
      </c>
      <c r="ES328" s="616">
        <v>0</v>
      </c>
      <c r="ET328" s="616">
        <v>0</v>
      </c>
      <c r="EU328" s="616">
        <v>0</v>
      </c>
      <c r="EV328" s="616">
        <v>0</v>
      </c>
      <c r="EW328" s="616">
        <v>0</v>
      </c>
      <c r="EX328" s="616">
        <v>0</v>
      </c>
      <c r="EY328" s="616">
        <v>0</v>
      </c>
      <c r="EZ328" s="616">
        <v>0</v>
      </c>
      <c r="FA328" s="616">
        <v>0</v>
      </c>
      <c r="FB328" s="616">
        <v>0</v>
      </c>
      <c r="FC328" s="616">
        <v>0</v>
      </c>
      <c r="FD328" s="616">
        <v>0</v>
      </c>
      <c r="FE328" s="616">
        <v>0</v>
      </c>
      <c r="FF328" s="616">
        <v>0</v>
      </c>
      <c r="FG328" s="616">
        <v>0</v>
      </c>
      <c r="FH328" s="616">
        <v>0</v>
      </c>
      <c r="FI328" s="616">
        <v>0</v>
      </c>
      <c r="FJ328" s="616">
        <v>0</v>
      </c>
      <c r="FK328" s="616">
        <v>0</v>
      </c>
      <c r="FL328" s="616">
        <v>0</v>
      </c>
      <c r="FM328" s="616">
        <v>0</v>
      </c>
      <c r="FN328" s="616">
        <v>0</v>
      </c>
      <c r="FO328" s="616">
        <v>0</v>
      </c>
      <c r="FP328" s="616">
        <v>0</v>
      </c>
      <c r="FQ328" s="616">
        <v>0</v>
      </c>
      <c r="FR328" s="616">
        <v>0</v>
      </c>
      <c r="FS328" s="616">
        <v>0</v>
      </c>
      <c r="FT328" s="616">
        <v>0</v>
      </c>
      <c r="FU328" s="616">
        <v>0</v>
      </c>
      <c r="FV328" s="616">
        <v>0</v>
      </c>
      <c r="FW328" s="616">
        <v>0</v>
      </c>
      <c r="FX328" s="616">
        <v>0</v>
      </c>
      <c r="FY328" s="616">
        <v>0</v>
      </c>
      <c r="FZ328" s="616">
        <v>0</v>
      </c>
      <c r="GA328" s="616">
        <v>0</v>
      </c>
      <c r="GB328" s="616">
        <v>0</v>
      </c>
      <c r="GC328" s="616">
        <v>0</v>
      </c>
      <c r="GD328" s="616">
        <v>0</v>
      </c>
      <c r="GE328" s="616">
        <v>0</v>
      </c>
      <c r="GF328" s="616">
        <v>0</v>
      </c>
      <c r="GG328" s="616">
        <v>0</v>
      </c>
      <c r="GH328" s="616">
        <v>0</v>
      </c>
      <c r="GI328" s="616">
        <v>0</v>
      </c>
      <c r="GJ328" s="616">
        <v>0</v>
      </c>
      <c r="GK328" s="616">
        <v>0</v>
      </c>
      <c r="GL328" s="616">
        <v>0</v>
      </c>
      <c r="GM328" s="616">
        <v>0</v>
      </c>
      <c r="GN328" s="616">
        <v>0</v>
      </c>
      <c r="GO328" s="616">
        <v>0</v>
      </c>
      <c r="GP328" s="616">
        <v>0</v>
      </c>
      <c r="GQ328" s="616">
        <v>0</v>
      </c>
      <c r="GR328" s="616">
        <v>0</v>
      </c>
      <c r="GS328" s="616">
        <v>0</v>
      </c>
      <c r="GT328" s="616">
        <v>0</v>
      </c>
      <c r="GU328" s="616">
        <v>0</v>
      </c>
      <c r="GV328" s="616">
        <v>0</v>
      </c>
      <c r="GW328" s="616">
        <v>0</v>
      </c>
      <c r="GX328" s="616">
        <v>0</v>
      </c>
      <c r="GY328" s="616">
        <v>0</v>
      </c>
      <c r="GZ328" s="616">
        <v>0</v>
      </c>
      <c r="HA328" s="616">
        <v>0</v>
      </c>
      <c r="HB328" s="616">
        <v>0</v>
      </c>
      <c r="HC328" s="616">
        <v>0</v>
      </c>
      <c r="HD328" s="616">
        <v>0</v>
      </c>
      <c r="HE328" s="616">
        <v>0</v>
      </c>
      <c r="HF328" s="616">
        <v>0</v>
      </c>
      <c r="HG328" s="616">
        <v>0</v>
      </c>
      <c r="HH328" s="616">
        <v>0</v>
      </c>
      <c r="HI328" s="616">
        <v>0</v>
      </c>
      <c r="HJ328" s="616">
        <v>0</v>
      </c>
      <c r="HK328" s="616">
        <v>0</v>
      </c>
      <c r="HL328" s="616">
        <v>0</v>
      </c>
      <c r="HM328" s="616">
        <v>0</v>
      </c>
      <c r="HN328" s="616">
        <v>0</v>
      </c>
      <c r="HO328" s="616">
        <v>0</v>
      </c>
      <c r="HP328" s="616">
        <v>0</v>
      </c>
      <c r="HQ328" s="616">
        <v>0</v>
      </c>
      <c r="HR328" s="616">
        <v>0</v>
      </c>
      <c r="HS328" s="616">
        <v>0</v>
      </c>
      <c r="HT328" s="616">
        <v>0</v>
      </c>
      <c r="HU328" s="616">
        <v>0</v>
      </c>
      <c r="HV328" s="616">
        <v>0</v>
      </c>
      <c r="HW328" s="616">
        <v>0</v>
      </c>
      <c r="HX328" s="616">
        <v>0</v>
      </c>
      <c r="HY328" s="616">
        <v>0</v>
      </c>
      <c r="HZ328" s="616">
        <v>0</v>
      </c>
      <c r="IA328" s="616">
        <v>0</v>
      </c>
      <c r="IB328" s="616">
        <v>0</v>
      </c>
      <c r="IC328" s="616">
        <v>0</v>
      </c>
      <c r="ID328" s="616">
        <v>0</v>
      </c>
      <c r="IE328" s="616">
        <v>0</v>
      </c>
      <c r="IF328" s="616">
        <v>0</v>
      </c>
      <c r="IG328" s="616">
        <v>0</v>
      </c>
      <c r="IH328" s="616">
        <v>0</v>
      </c>
      <c r="II328" s="616">
        <v>0</v>
      </c>
      <c r="IJ328" s="616">
        <v>0</v>
      </c>
      <c r="IK328" s="616">
        <v>0</v>
      </c>
      <c r="IL328" s="616">
        <v>0</v>
      </c>
      <c r="IM328" s="616">
        <v>0</v>
      </c>
      <c r="IN328" s="616">
        <v>0</v>
      </c>
      <c r="IO328" s="616">
        <v>0</v>
      </c>
      <c r="IP328" s="616">
        <v>0</v>
      </c>
      <c r="IQ328" s="616">
        <v>0</v>
      </c>
      <c r="IR328" s="616">
        <v>0</v>
      </c>
      <c r="IS328" s="616">
        <v>0</v>
      </c>
      <c r="IT328" s="616">
        <v>0</v>
      </c>
      <c r="IU328" s="616">
        <v>0</v>
      </c>
      <c r="IV328" s="616">
        <v>0</v>
      </c>
      <c r="IW328" s="616">
        <v>0</v>
      </c>
      <c r="IX328" s="616">
        <v>0</v>
      </c>
      <c r="IY328" s="616">
        <v>0</v>
      </c>
      <c r="IZ328" s="616">
        <v>0</v>
      </c>
      <c r="JA328" s="616">
        <v>0</v>
      </c>
      <c r="JB328" s="616">
        <v>0</v>
      </c>
      <c r="JC328" s="616">
        <v>0</v>
      </c>
      <c r="JD328" s="616">
        <v>0</v>
      </c>
      <c r="JE328" s="616">
        <v>0</v>
      </c>
      <c r="JF328" s="616">
        <v>0</v>
      </c>
      <c r="JG328" s="616">
        <v>0</v>
      </c>
      <c r="JH328" s="616">
        <v>0</v>
      </c>
      <c r="JI328" s="616">
        <v>0</v>
      </c>
      <c r="JJ328" s="616">
        <v>0</v>
      </c>
      <c r="JK328" s="616">
        <v>0</v>
      </c>
      <c r="JL328" s="616">
        <v>0</v>
      </c>
      <c r="JM328" s="616">
        <v>0</v>
      </c>
      <c r="JN328" s="616">
        <v>0</v>
      </c>
      <c r="JO328" s="616">
        <v>0</v>
      </c>
      <c r="JP328" s="616">
        <v>0</v>
      </c>
      <c r="JQ328" s="616">
        <v>0</v>
      </c>
      <c r="JR328" s="616">
        <v>0</v>
      </c>
      <c r="JS328" s="616">
        <v>0</v>
      </c>
      <c r="JT328" s="616">
        <v>0</v>
      </c>
      <c r="JU328" s="616">
        <v>0</v>
      </c>
      <c r="JV328" s="616">
        <v>0</v>
      </c>
      <c r="JW328" s="616">
        <v>0</v>
      </c>
      <c r="JX328" s="616">
        <v>0</v>
      </c>
      <c r="JY328" s="616">
        <v>0</v>
      </c>
      <c r="JZ328" s="616">
        <v>0</v>
      </c>
      <c r="KA328" s="616">
        <v>0</v>
      </c>
      <c r="KB328" s="616">
        <v>0</v>
      </c>
      <c r="KC328" s="616">
        <v>0</v>
      </c>
      <c r="KD328" s="616">
        <v>0</v>
      </c>
      <c r="KE328" s="616">
        <v>0</v>
      </c>
      <c r="KF328" s="616">
        <v>0</v>
      </c>
      <c r="KG328" s="616">
        <v>0</v>
      </c>
      <c r="KH328" s="616">
        <v>0</v>
      </c>
      <c r="KI328" s="616">
        <v>0</v>
      </c>
      <c r="KJ328" s="616">
        <v>0</v>
      </c>
      <c r="KK328" s="616">
        <v>0</v>
      </c>
      <c r="KL328" s="616">
        <v>0</v>
      </c>
      <c r="KM328" s="616">
        <v>0</v>
      </c>
      <c r="KN328" s="616">
        <v>0</v>
      </c>
      <c r="KO328" s="616">
        <v>0</v>
      </c>
      <c r="KP328" s="616">
        <v>0</v>
      </c>
      <c r="KQ328" s="616">
        <v>0</v>
      </c>
      <c r="KR328" s="616">
        <v>0</v>
      </c>
      <c r="KS328" s="616">
        <v>0</v>
      </c>
      <c r="KT328" s="616">
        <v>0</v>
      </c>
      <c r="KU328" s="616">
        <v>0</v>
      </c>
      <c r="KV328" s="616">
        <v>0</v>
      </c>
      <c r="KW328" s="616">
        <v>0</v>
      </c>
      <c r="KX328" s="616">
        <v>0</v>
      </c>
      <c r="KY328" s="616">
        <v>0</v>
      </c>
      <c r="KZ328" s="616">
        <v>0</v>
      </c>
      <c r="LA328" s="616">
        <v>0</v>
      </c>
      <c r="LB328" s="616">
        <v>0</v>
      </c>
      <c r="LC328" s="616">
        <v>0</v>
      </c>
      <c r="LD328" s="616">
        <v>0</v>
      </c>
      <c r="LE328" s="616">
        <v>0</v>
      </c>
      <c r="LF328" s="616">
        <v>0</v>
      </c>
      <c r="LG328" s="616">
        <v>0</v>
      </c>
      <c r="LH328" s="616">
        <v>0</v>
      </c>
      <c r="LI328" s="616">
        <v>0</v>
      </c>
      <c r="LJ328" s="616">
        <v>0</v>
      </c>
      <c r="LK328" s="616">
        <v>0</v>
      </c>
      <c r="LL328" s="616">
        <v>0</v>
      </c>
      <c r="LM328" s="616">
        <v>0</v>
      </c>
      <c r="LN328" s="616">
        <v>0</v>
      </c>
      <c r="LO328" s="616">
        <v>0</v>
      </c>
      <c r="LP328" s="616">
        <v>0</v>
      </c>
      <c r="LQ328" s="616">
        <v>0</v>
      </c>
      <c r="LR328" s="616">
        <v>0</v>
      </c>
      <c r="LS328" s="616">
        <v>0</v>
      </c>
      <c r="LT328" s="616">
        <v>0</v>
      </c>
      <c r="LU328" s="616">
        <v>0</v>
      </c>
      <c r="LV328" s="616">
        <v>0</v>
      </c>
      <c r="LW328" s="616">
        <v>0</v>
      </c>
      <c r="LX328" s="616">
        <v>0</v>
      </c>
      <c r="LY328" s="616">
        <v>0</v>
      </c>
      <c r="LZ328" s="616">
        <v>0</v>
      </c>
      <c r="MA328" s="616">
        <v>0</v>
      </c>
      <c r="MB328" s="616">
        <v>0</v>
      </c>
      <c r="MC328" s="616">
        <v>0</v>
      </c>
      <c r="MD328" s="616">
        <v>0</v>
      </c>
      <c r="ME328" s="616">
        <v>0</v>
      </c>
      <c r="MF328" s="616">
        <v>0</v>
      </c>
      <c r="MG328" s="616">
        <v>0</v>
      </c>
      <c r="MH328" s="616">
        <v>0</v>
      </c>
      <c r="MI328" s="616">
        <v>0</v>
      </c>
      <c r="MJ328" s="616">
        <v>0</v>
      </c>
      <c r="MK328" s="616">
        <v>0</v>
      </c>
      <c r="ML328" s="616">
        <v>0</v>
      </c>
      <c r="MM328" s="616">
        <v>0</v>
      </c>
      <c r="MN328" s="616">
        <v>0</v>
      </c>
      <c r="MO328" s="616">
        <v>0</v>
      </c>
      <c r="MP328" s="616">
        <v>0</v>
      </c>
      <c r="MQ328" s="616">
        <v>0</v>
      </c>
      <c r="MR328" s="616">
        <v>0</v>
      </c>
      <c r="MS328" s="616">
        <v>0</v>
      </c>
      <c r="MT328" s="616">
        <v>0</v>
      </c>
      <c r="MU328" s="616">
        <v>0</v>
      </c>
      <c r="MV328" s="616">
        <v>0</v>
      </c>
      <c r="MW328" s="616">
        <v>0</v>
      </c>
      <c r="MX328" s="616">
        <v>0</v>
      </c>
      <c r="MY328" s="616">
        <v>0</v>
      </c>
      <c r="MZ328" s="616">
        <v>0</v>
      </c>
      <c r="NA328" s="616">
        <v>0</v>
      </c>
      <c r="NB328" s="616">
        <v>0</v>
      </c>
      <c r="NC328" s="616">
        <v>0</v>
      </c>
      <c r="ND328" s="616">
        <v>0</v>
      </c>
      <c r="NE328" s="616">
        <v>0</v>
      </c>
      <c r="NF328" s="616">
        <v>0</v>
      </c>
      <c r="NG328" s="616">
        <v>0</v>
      </c>
      <c r="NH328" s="616">
        <v>0</v>
      </c>
      <c r="NI328" s="616">
        <v>0</v>
      </c>
      <c r="NJ328" s="616">
        <v>0</v>
      </c>
      <c r="NK328" s="616">
        <v>0</v>
      </c>
      <c r="NL328" s="616">
        <v>0</v>
      </c>
      <c r="NM328" s="616">
        <v>0</v>
      </c>
      <c r="NN328" s="616">
        <v>0</v>
      </c>
      <c r="NO328" s="616">
        <v>0</v>
      </c>
      <c r="NP328" s="616">
        <v>0</v>
      </c>
      <c r="NQ328" s="616">
        <v>0</v>
      </c>
      <c r="NR328" s="616">
        <v>0</v>
      </c>
      <c r="NS328" s="616">
        <v>0</v>
      </c>
      <c r="NT328" s="616">
        <v>0</v>
      </c>
      <c r="NU328" s="616">
        <v>0</v>
      </c>
      <c r="NV328" s="616">
        <v>0</v>
      </c>
      <c r="NW328" s="616">
        <v>0</v>
      </c>
      <c r="NX328" s="616">
        <v>0</v>
      </c>
      <c r="NY328" s="616">
        <v>0</v>
      </c>
      <c r="NZ328" s="616">
        <v>0</v>
      </c>
      <c r="OA328" s="616">
        <v>0</v>
      </c>
      <c r="OB328" s="616">
        <v>0</v>
      </c>
      <c r="OC328" s="616">
        <v>0</v>
      </c>
      <c r="OD328" s="616">
        <v>0</v>
      </c>
      <c r="OE328" s="616">
        <v>0</v>
      </c>
      <c r="OF328" s="616">
        <v>0</v>
      </c>
      <c r="OG328" s="616">
        <v>0</v>
      </c>
      <c r="OH328" s="616">
        <v>0</v>
      </c>
      <c r="OI328" s="616">
        <v>0</v>
      </c>
      <c r="OJ328" s="616">
        <v>0</v>
      </c>
      <c r="OK328" s="616">
        <v>0</v>
      </c>
      <c r="OL328" s="616">
        <v>0</v>
      </c>
      <c r="OM328" s="616">
        <v>0</v>
      </c>
      <c r="ON328" s="616">
        <v>0</v>
      </c>
      <c r="OO328" s="616">
        <v>0</v>
      </c>
      <c r="OP328" s="616">
        <v>0</v>
      </c>
      <c r="OQ328" s="616">
        <v>0</v>
      </c>
      <c r="OR328" s="616">
        <v>0</v>
      </c>
      <c r="OS328" s="616">
        <v>0</v>
      </c>
      <c r="OT328" s="616">
        <v>0</v>
      </c>
      <c r="OU328" s="616">
        <v>0</v>
      </c>
      <c r="OV328" s="616">
        <v>0</v>
      </c>
      <c r="OW328" s="616">
        <v>0</v>
      </c>
      <c r="OX328" s="616">
        <v>0</v>
      </c>
      <c r="OY328" s="616">
        <v>0</v>
      </c>
      <c r="OZ328" s="616">
        <v>0</v>
      </c>
      <c r="PA328" s="616">
        <v>0</v>
      </c>
      <c r="PB328" s="616">
        <v>0</v>
      </c>
      <c r="PC328" s="616">
        <v>0</v>
      </c>
      <c r="PD328" s="616">
        <v>0</v>
      </c>
      <c r="PE328" s="616">
        <v>0</v>
      </c>
      <c r="PF328" s="616">
        <v>0</v>
      </c>
      <c r="PG328" s="616">
        <v>0</v>
      </c>
      <c r="PH328" s="616">
        <v>0</v>
      </c>
      <c r="PI328" s="616">
        <v>0</v>
      </c>
      <c r="PJ328" s="616">
        <v>0</v>
      </c>
      <c r="PK328" s="616">
        <v>0</v>
      </c>
      <c r="PL328" s="616">
        <v>0</v>
      </c>
      <c r="PM328" s="616">
        <v>0</v>
      </c>
      <c r="PN328" s="616">
        <v>0</v>
      </c>
      <c r="PO328" s="616">
        <v>0</v>
      </c>
      <c r="PP328" s="616">
        <v>0</v>
      </c>
      <c r="PQ328" s="616">
        <v>0</v>
      </c>
      <c r="PR328" s="616">
        <v>0</v>
      </c>
      <c r="PS328" s="616">
        <v>0</v>
      </c>
      <c r="PT328" s="616">
        <v>0</v>
      </c>
      <c r="PU328" s="616">
        <v>0</v>
      </c>
      <c r="PV328" s="616">
        <v>0</v>
      </c>
      <c r="PW328" s="616">
        <v>0</v>
      </c>
      <c r="PX328" s="616">
        <v>0</v>
      </c>
      <c r="PY328" s="616">
        <v>0</v>
      </c>
      <c r="PZ328" s="616">
        <v>0</v>
      </c>
      <c r="QA328" s="616">
        <v>0</v>
      </c>
      <c r="QB328" s="616">
        <v>0</v>
      </c>
      <c r="QC328" s="616">
        <v>0</v>
      </c>
      <c r="QD328" s="616">
        <v>0</v>
      </c>
      <c r="QE328" s="616">
        <v>0</v>
      </c>
      <c r="QF328" s="616">
        <v>0</v>
      </c>
      <c r="QG328" s="616">
        <v>0</v>
      </c>
      <c r="QH328" s="616">
        <v>0</v>
      </c>
      <c r="QI328" s="616">
        <v>0</v>
      </c>
      <c r="QJ328" s="616">
        <v>0</v>
      </c>
      <c r="QK328" s="616">
        <v>0</v>
      </c>
      <c r="QL328" s="616">
        <v>0</v>
      </c>
      <c r="QM328" s="616">
        <v>0</v>
      </c>
      <c r="QN328" s="616">
        <v>0</v>
      </c>
      <c r="QO328" s="616">
        <v>0</v>
      </c>
      <c r="QP328" s="616">
        <v>0</v>
      </c>
      <c r="QQ328" s="616">
        <v>0</v>
      </c>
      <c r="QR328" s="616">
        <v>0</v>
      </c>
      <c r="QS328" s="616">
        <v>0</v>
      </c>
      <c r="QT328" s="616">
        <v>0</v>
      </c>
      <c r="QU328" s="616">
        <v>0</v>
      </c>
      <c r="QV328" s="616">
        <v>0</v>
      </c>
      <c r="QW328" s="616">
        <v>0</v>
      </c>
      <c r="QX328" s="616">
        <v>0</v>
      </c>
      <c r="QY328" s="616">
        <v>0</v>
      </c>
      <c r="QZ328" s="616">
        <v>0</v>
      </c>
      <c r="RA328" s="616">
        <v>0</v>
      </c>
      <c r="RB328" s="616">
        <v>0</v>
      </c>
      <c r="RC328" s="616">
        <v>0</v>
      </c>
      <c r="RD328" s="616">
        <v>0</v>
      </c>
      <c r="RE328" s="616">
        <v>0</v>
      </c>
      <c r="RF328" s="616">
        <v>0</v>
      </c>
      <c r="RG328" s="616">
        <v>0</v>
      </c>
      <c r="RH328" s="616">
        <v>0</v>
      </c>
      <c r="RI328" s="616">
        <v>0</v>
      </c>
      <c r="RJ328" s="616">
        <v>0</v>
      </c>
      <c r="RK328" s="616">
        <v>0</v>
      </c>
      <c r="RL328" s="616">
        <v>0</v>
      </c>
      <c r="RM328" s="616">
        <v>0</v>
      </c>
      <c r="RN328" s="616">
        <v>0</v>
      </c>
      <c r="RO328" s="616">
        <v>0</v>
      </c>
      <c r="RP328" s="616">
        <v>0</v>
      </c>
      <c r="RQ328" s="616">
        <v>0</v>
      </c>
      <c r="RR328" s="616">
        <v>0</v>
      </c>
      <c r="RS328" s="616">
        <v>0</v>
      </c>
      <c r="RT328" s="616">
        <v>0</v>
      </c>
      <c r="RU328" s="616">
        <v>0</v>
      </c>
      <c r="RV328" s="616">
        <v>0</v>
      </c>
      <c r="RW328" s="616">
        <v>0</v>
      </c>
      <c r="RX328" s="616">
        <v>0</v>
      </c>
      <c r="RY328" s="616">
        <v>0</v>
      </c>
      <c r="RZ328" s="616">
        <v>0</v>
      </c>
      <c r="SA328" s="616">
        <v>0</v>
      </c>
      <c r="SB328" s="616">
        <v>0</v>
      </c>
      <c r="SC328" s="616">
        <v>0</v>
      </c>
      <c r="SD328" s="616">
        <v>0</v>
      </c>
      <c r="SE328" s="616">
        <v>0</v>
      </c>
      <c r="SF328" s="616">
        <v>0</v>
      </c>
      <c r="SG328" s="616">
        <v>0</v>
      </c>
      <c r="SH328" s="616">
        <v>0</v>
      </c>
      <c r="SI328" s="616">
        <v>0</v>
      </c>
      <c r="SJ328" s="616">
        <v>0</v>
      </c>
      <c r="SK328" s="267">
        <f t="shared" si="514"/>
        <v>0</v>
      </c>
      <c r="SL328" s="254"/>
      <c r="SM328" s="242"/>
      <c r="SN328" s="242"/>
      <c r="SO328" s="242"/>
    </row>
    <row r="329" spans="1:509" outlineLevel="2" x14ac:dyDescent="0.35">
      <c r="A329" s="242"/>
      <c r="B329" s="251"/>
      <c r="C329" s="438">
        <f>INT($C$29)+2</f>
        <v>3</v>
      </c>
      <c r="D329" s="267"/>
      <c r="E329" s="316">
        <f t="shared" si="505"/>
        <v>188</v>
      </c>
      <c r="F329" s="322"/>
      <c r="G329" s="322"/>
      <c r="H329" s="267"/>
      <c r="I329" s="454"/>
      <c r="J329" s="454" t="s">
        <v>692</v>
      </c>
      <c r="K329" s="454"/>
      <c r="L329" s="612">
        <v>0</v>
      </c>
      <c r="M329" s="612">
        <v>0</v>
      </c>
      <c r="N329" s="612">
        <v>0</v>
      </c>
      <c r="O329" s="612">
        <v>0</v>
      </c>
      <c r="P329" s="612">
        <v>0</v>
      </c>
      <c r="Q329" s="612">
        <v>0</v>
      </c>
      <c r="R329" s="612">
        <v>0</v>
      </c>
      <c r="S329" s="612">
        <v>0</v>
      </c>
      <c r="T329" s="612">
        <v>0</v>
      </c>
      <c r="U329" s="612">
        <v>0</v>
      </c>
      <c r="V329" s="612">
        <v>0</v>
      </c>
      <c r="W329" s="612">
        <v>0</v>
      </c>
      <c r="X329" s="612">
        <v>0</v>
      </c>
      <c r="Y329" s="612">
        <v>0</v>
      </c>
      <c r="Z329" s="612">
        <v>0</v>
      </c>
      <c r="AA329" s="612">
        <v>0</v>
      </c>
      <c r="AB329" s="612">
        <v>0</v>
      </c>
      <c r="AC329" s="612">
        <v>0</v>
      </c>
      <c r="AD329" s="612">
        <v>0</v>
      </c>
      <c r="AE329" s="612">
        <v>0</v>
      </c>
      <c r="AF329" s="612">
        <v>0</v>
      </c>
      <c r="AG329" s="612">
        <v>0</v>
      </c>
      <c r="AH329" s="612">
        <v>0</v>
      </c>
      <c r="AI329" s="612">
        <v>0</v>
      </c>
      <c r="AJ329" s="612">
        <v>0</v>
      </c>
      <c r="AK329" s="612">
        <v>0</v>
      </c>
      <c r="AL329" s="612">
        <v>0</v>
      </c>
      <c r="AM329" s="612">
        <v>0</v>
      </c>
      <c r="AN329" s="612">
        <v>0</v>
      </c>
      <c r="AO329" s="612">
        <v>0</v>
      </c>
      <c r="AP329" s="612">
        <v>0</v>
      </c>
      <c r="AQ329" s="612">
        <v>0</v>
      </c>
      <c r="AR329" s="612">
        <v>0</v>
      </c>
      <c r="AS329" s="612">
        <v>0</v>
      </c>
      <c r="AT329" s="612">
        <v>0</v>
      </c>
      <c r="AU329" s="612">
        <v>0</v>
      </c>
      <c r="AV329" s="612">
        <v>0</v>
      </c>
      <c r="AW329" s="612">
        <v>0</v>
      </c>
      <c r="AX329" s="612">
        <v>0</v>
      </c>
      <c r="AY329" s="612">
        <v>0</v>
      </c>
      <c r="AZ329" s="612">
        <v>0</v>
      </c>
      <c r="BA329" s="612">
        <v>0</v>
      </c>
      <c r="BB329" s="612">
        <v>0</v>
      </c>
      <c r="BC329" s="612">
        <v>0</v>
      </c>
      <c r="BD329" s="612">
        <v>0</v>
      </c>
      <c r="BE329" s="612">
        <v>0</v>
      </c>
      <c r="BF329" s="612">
        <v>0</v>
      </c>
      <c r="BG329" s="612">
        <v>0</v>
      </c>
      <c r="BH329" s="612">
        <v>0</v>
      </c>
      <c r="BI329" s="612">
        <v>0</v>
      </c>
      <c r="BJ329" s="612">
        <v>0</v>
      </c>
      <c r="BK329" s="612">
        <v>0</v>
      </c>
      <c r="BL329" s="612">
        <v>0</v>
      </c>
      <c r="BM329" s="612">
        <v>0</v>
      </c>
      <c r="BN329" s="612">
        <v>0</v>
      </c>
      <c r="BO329" s="612">
        <v>0</v>
      </c>
      <c r="BP329" s="612">
        <v>0</v>
      </c>
      <c r="BQ329" s="612">
        <v>0</v>
      </c>
      <c r="BR329" s="612">
        <v>0</v>
      </c>
      <c r="BS329" s="612">
        <v>0</v>
      </c>
      <c r="BT329" s="612">
        <v>0</v>
      </c>
      <c r="BU329" s="612">
        <v>0</v>
      </c>
      <c r="BV329" s="612">
        <v>0</v>
      </c>
      <c r="BW329" s="612">
        <v>0</v>
      </c>
      <c r="BX329" s="612">
        <v>0</v>
      </c>
      <c r="BY329" s="612">
        <v>0</v>
      </c>
      <c r="BZ329" s="612">
        <v>0</v>
      </c>
      <c r="CA329" s="612">
        <v>0</v>
      </c>
      <c r="CB329" s="612">
        <v>0</v>
      </c>
      <c r="CC329" s="612">
        <v>0</v>
      </c>
      <c r="CD329" s="612">
        <v>0</v>
      </c>
      <c r="CE329" s="612">
        <v>0</v>
      </c>
      <c r="CF329" s="612">
        <v>0</v>
      </c>
      <c r="CG329" s="612">
        <v>0</v>
      </c>
      <c r="CH329" s="612">
        <v>0</v>
      </c>
      <c r="CI329" s="612">
        <v>0</v>
      </c>
      <c r="CJ329" s="612">
        <v>0</v>
      </c>
      <c r="CK329" s="612">
        <v>0</v>
      </c>
      <c r="CL329" s="612">
        <v>0</v>
      </c>
      <c r="CM329" s="612">
        <v>0</v>
      </c>
      <c r="CN329" s="612">
        <v>0</v>
      </c>
      <c r="CO329" s="612">
        <v>0</v>
      </c>
      <c r="CP329" s="612">
        <v>0</v>
      </c>
      <c r="CQ329" s="612">
        <v>0</v>
      </c>
      <c r="CR329" s="612">
        <v>0</v>
      </c>
      <c r="CS329" s="612">
        <v>0</v>
      </c>
      <c r="CT329" s="612">
        <v>0</v>
      </c>
      <c r="CU329" s="612">
        <v>0</v>
      </c>
      <c r="CV329" s="612">
        <v>0</v>
      </c>
      <c r="CW329" s="612">
        <v>0</v>
      </c>
      <c r="CX329" s="612">
        <v>0</v>
      </c>
      <c r="CY329" s="612">
        <v>0</v>
      </c>
      <c r="CZ329" s="612">
        <v>0</v>
      </c>
      <c r="DA329" s="612">
        <v>0</v>
      </c>
      <c r="DB329" s="612">
        <v>0</v>
      </c>
      <c r="DC329" s="612">
        <v>0</v>
      </c>
      <c r="DD329" s="612">
        <v>0</v>
      </c>
      <c r="DE329" s="612">
        <v>0</v>
      </c>
      <c r="DF329" s="612">
        <v>0</v>
      </c>
      <c r="DG329" s="612">
        <v>0</v>
      </c>
      <c r="DH329" s="612">
        <v>0</v>
      </c>
      <c r="DI329" s="612">
        <v>0</v>
      </c>
      <c r="DJ329" s="612">
        <v>0</v>
      </c>
      <c r="DK329" s="612">
        <v>0</v>
      </c>
      <c r="DL329" s="612">
        <v>0</v>
      </c>
      <c r="DM329" s="612">
        <v>0</v>
      </c>
      <c r="DN329" s="612">
        <v>0</v>
      </c>
      <c r="DO329" s="612">
        <v>0</v>
      </c>
      <c r="DP329" s="612">
        <v>0</v>
      </c>
      <c r="DQ329" s="612">
        <v>0</v>
      </c>
      <c r="DR329" s="612">
        <v>0</v>
      </c>
      <c r="DS329" s="612">
        <v>0</v>
      </c>
      <c r="DT329" s="612">
        <v>0</v>
      </c>
      <c r="DU329" s="612">
        <v>0</v>
      </c>
      <c r="DV329" s="612">
        <v>0</v>
      </c>
      <c r="DW329" s="612">
        <v>0</v>
      </c>
      <c r="DX329" s="612">
        <v>0</v>
      </c>
      <c r="DY329" s="612">
        <v>0</v>
      </c>
      <c r="DZ329" s="612">
        <v>0</v>
      </c>
      <c r="EA329" s="612">
        <v>0</v>
      </c>
      <c r="EB329" s="612">
        <v>0</v>
      </c>
      <c r="EC329" s="612">
        <v>0</v>
      </c>
      <c r="ED329" s="612">
        <v>0</v>
      </c>
      <c r="EE329" s="612">
        <v>0</v>
      </c>
      <c r="EF329" s="612">
        <v>0</v>
      </c>
      <c r="EG329" s="612">
        <v>0</v>
      </c>
      <c r="EH329" s="612">
        <v>0</v>
      </c>
      <c r="EI329" s="612">
        <v>0</v>
      </c>
      <c r="EJ329" s="612">
        <v>0</v>
      </c>
      <c r="EK329" s="612">
        <v>0</v>
      </c>
      <c r="EL329" s="612">
        <v>0</v>
      </c>
      <c r="EM329" s="612">
        <v>0</v>
      </c>
      <c r="EN329" s="612">
        <v>0</v>
      </c>
      <c r="EO329" s="612">
        <v>0</v>
      </c>
      <c r="EP329" s="612">
        <v>0</v>
      </c>
      <c r="EQ329" s="612">
        <v>0</v>
      </c>
      <c r="ER329" s="612">
        <v>0</v>
      </c>
      <c r="ES329" s="612">
        <v>0</v>
      </c>
      <c r="ET329" s="612">
        <v>0</v>
      </c>
      <c r="EU329" s="612">
        <v>0</v>
      </c>
      <c r="EV329" s="612">
        <v>0</v>
      </c>
      <c r="EW329" s="612">
        <v>0</v>
      </c>
      <c r="EX329" s="612">
        <v>0</v>
      </c>
      <c r="EY329" s="612">
        <v>0</v>
      </c>
      <c r="EZ329" s="612">
        <v>0</v>
      </c>
      <c r="FA329" s="612">
        <v>0</v>
      </c>
      <c r="FB329" s="612">
        <v>0</v>
      </c>
      <c r="FC329" s="612">
        <v>0</v>
      </c>
      <c r="FD329" s="612">
        <v>0</v>
      </c>
      <c r="FE329" s="612">
        <v>0</v>
      </c>
      <c r="FF329" s="612">
        <v>0</v>
      </c>
      <c r="FG329" s="612">
        <v>0</v>
      </c>
      <c r="FH329" s="612">
        <v>0</v>
      </c>
      <c r="FI329" s="612">
        <v>0</v>
      </c>
      <c r="FJ329" s="612">
        <v>0</v>
      </c>
      <c r="FK329" s="612">
        <v>0</v>
      </c>
      <c r="FL329" s="612">
        <v>0</v>
      </c>
      <c r="FM329" s="612">
        <v>0</v>
      </c>
      <c r="FN329" s="612">
        <v>0</v>
      </c>
      <c r="FO329" s="612">
        <v>0</v>
      </c>
      <c r="FP329" s="612">
        <v>0</v>
      </c>
      <c r="FQ329" s="612">
        <v>0</v>
      </c>
      <c r="FR329" s="612">
        <v>0</v>
      </c>
      <c r="FS329" s="612">
        <v>0</v>
      </c>
      <c r="FT329" s="612">
        <v>0</v>
      </c>
      <c r="FU329" s="612">
        <v>0</v>
      </c>
      <c r="FV329" s="612">
        <v>0</v>
      </c>
      <c r="FW329" s="612">
        <v>0</v>
      </c>
      <c r="FX329" s="612">
        <v>0</v>
      </c>
      <c r="FY329" s="612">
        <v>0</v>
      </c>
      <c r="FZ329" s="612">
        <v>0</v>
      </c>
      <c r="GA329" s="612">
        <v>0</v>
      </c>
      <c r="GB329" s="612">
        <v>0</v>
      </c>
      <c r="GC329" s="612">
        <v>0</v>
      </c>
      <c r="GD329" s="612">
        <v>0</v>
      </c>
      <c r="GE329" s="612">
        <v>0</v>
      </c>
      <c r="GF329" s="612">
        <v>0</v>
      </c>
      <c r="GG329" s="612">
        <v>0</v>
      </c>
      <c r="GH329" s="612">
        <v>0</v>
      </c>
      <c r="GI329" s="612">
        <v>0</v>
      </c>
      <c r="GJ329" s="612">
        <v>0</v>
      </c>
      <c r="GK329" s="612">
        <v>0</v>
      </c>
      <c r="GL329" s="612">
        <v>0</v>
      </c>
      <c r="GM329" s="612">
        <v>0</v>
      </c>
      <c r="GN329" s="612">
        <v>0</v>
      </c>
      <c r="GO329" s="612">
        <v>0</v>
      </c>
      <c r="GP329" s="612">
        <v>0</v>
      </c>
      <c r="GQ329" s="612">
        <v>0</v>
      </c>
      <c r="GR329" s="612">
        <v>0</v>
      </c>
      <c r="GS329" s="612">
        <v>0</v>
      </c>
      <c r="GT329" s="612">
        <v>0</v>
      </c>
      <c r="GU329" s="612">
        <v>0</v>
      </c>
      <c r="GV329" s="612">
        <v>0</v>
      </c>
      <c r="GW329" s="612">
        <v>0</v>
      </c>
      <c r="GX329" s="612">
        <v>0</v>
      </c>
      <c r="GY329" s="612">
        <v>0</v>
      </c>
      <c r="GZ329" s="612">
        <v>0</v>
      </c>
      <c r="HA329" s="612">
        <v>0</v>
      </c>
      <c r="HB329" s="612">
        <v>0</v>
      </c>
      <c r="HC329" s="612">
        <v>0</v>
      </c>
      <c r="HD329" s="612">
        <v>0</v>
      </c>
      <c r="HE329" s="612">
        <v>0</v>
      </c>
      <c r="HF329" s="612">
        <v>0</v>
      </c>
      <c r="HG329" s="612">
        <v>0</v>
      </c>
      <c r="HH329" s="612">
        <v>0</v>
      </c>
      <c r="HI329" s="612">
        <v>0</v>
      </c>
      <c r="HJ329" s="612">
        <v>0</v>
      </c>
      <c r="HK329" s="612">
        <v>0</v>
      </c>
      <c r="HL329" s="612">
        <v>0</v>
      </c>
      <c r="HM329" s="612">
        <v>0</v>
      </c>
      <c r="HN329" s="612">
        <v>0</v>
      </c>
      <c r="HO329" s="612">
        <v>0</v>
      </c>
      <c r="HP329" s="612">
        <v>0</v>
      </c>
      <c r="HQ329" s="612">
        <v>0</v>
      </c>
      <c r="HR329" s="612">
        <v>0</v>
      </c>
      <c r="HS329" s="612">
        <v>0</v>
      </c>
      <c r="HT329" s="612">
        <v>0</v>
      </c>
      <c r="HU329" s="612">
        <v>0</v>
      </c>
      <c r="HV329" s="612">
        <v>0</v>
      </c>
      <c r="HW329" s="612">
        <v>0</v>
      </c>
      <c r="HX329" s="612">
        <v>0</v>
      </c>
      <c r="HY329" s="612">
        <v>0</v>
      </c>
      <c r="HZ329" s="612">
        <v>0</v>
      </c>
      <c r="IA329" s="612">
        <v>0</v>
      </c>
      <c r="IB329" s="612">
        <v>0</v>
      </c>
      <c r="IC329" s="612">
        <v>0</v>
      </c>
      <c r="ID329" s="612">
        <v>0</v>
      </c>
      <c r="IE329" s="612">
        <v>0</v>
      </c>
      <c r="IF329" s="612">
        <v>0</v>
      </c>
      <c r="IG329" s="612">
        <v>0</v>
      </c>
      <c r="IH329" s="612">
        <v>0</v>
      </c>
      <c r="II329" s="612">
        <v>0</v>
      </c>
      <c r="IJ329" s="612">
        <v>0</v>
      </c>
      <c r="IK329" s="612">
        <v>0</v>
      </c>
      <c r="IL329" s="612">
        <v>0</v>
      </c>
      <c r="IM329" s="612">
        <v>0</v>
      </c>
      <c r="IN329" s="612">
        <v>0</v>
      </c>
      <c r="IO329" s="612">
        <v>0</v>
      </c>
      <c r="IP329" s="612">
        <v>0</v>
      </c>
      <c r="IQ329" s="612">
        <v>0</v>
      </c>
      <c r="IR329" s="612">
        <v>0</v>
      </c>
      <c r="IS329" s="612">
        <v>0</v>
      </c>
      <c r="IT329" s="612">
        <v>0</v>
      </c>
      <c r="IU329" s="612">
        <v>0</v>
      </c>
      <c r="IV329" s="612">
        <v>0</v>
      </c>
      <c r="IW329" s="612">
        <v>0</v>
      </c>
      <c r="IX329" s="612">
        <v>0</v>
      </c>
      <c r="IY329" s="612">
        <v>0</v>
      </c>
      <c r="IZ329" s="612">
        <v>0</v>
      </c>
      <c r="JA329" s="612">
        <v>0</v>
      </c>
      <c r="JB329" s="612">
        <v>0</v>
      </c>
      <c r="JC329" s="612">
        <v>0</v>
      </c>
      <c r="JD329" s="612">
        <v>0</v>
      </c>
      <c r="JE329" s="612">
        <v>0</v>
      </c>
      <c r="JF329" s="612">
        <v>0</v>
      </c>
      <c r="JG329" s="612">
        <v>0</v>
      </c>
      <c r="JH329" s="612">
        <v>0</v>
      </c>
      <c r="JI329" s="612">
        <v>0</v>
      </c>
      <c r="JJ329" s="612">
        <v>0</v>
      </c>
      <c r="JK329" s="612">
        <v>0</v>
      </c>
      <c r="JL329" s="612">
        <v>0</v>
      </c>
      <c r="JM329" s="612">
        <v>0</v>
      </c>
      <c r="JN329" s="612">
        <v>0</v>
      </c>
      <c r="JO329" s="612">
        <v>0</v>
      </c>
      <c r="JP329" s="612">
        <v>0</v>
      </c>
      <c r="JQ329" s="612">
        <v>0</v>
      </c>
      <c r="JR329" s="612">
        <v>0</v>
      </c>
      <c r="JS329" s="612">
        <v>0</v>
      </c>
      <c r="JT329" s="612">
        <v>0</v>
      </c>
      <c r="JU329" s="612">
        <v>0</v>
      </c>
      <c r="JV329" s="612">
        <v>0</v>
      </c>
      <c r="JW329" s="612">
        <v>0</v>
      </c>
      <c r="JX329" s="612">
        <v>0</v>
      </c>
      <c r="JY329" s="612">
        <v>0</v>
      </c>
      <c r="JZ329" s="612">
        <v>0</v>
      </c>
      <c r="KA329" s="612">
        <v>0</v>
      </c>
      <c r="KB329" s="612">
        <v>0</v>
      </c>
      <c r="KC329" s="612">
        <v>0</v>
      </c>
      <c r="KD329" s="612">
        <v>0</v>
      </c>
      <c r="KE329" s="612">
        <v>0</v>
      </c>
      <c r="KF329" s="612">
        <v>0</v>
      </c>
      <c r="KG329" s="612">
        <v>0</v>
      </c>
      <c r="KH329" s="612">
        <v>0</v>
      </c>
      <c r="KI329" s="612">
        <v>0</v>
      </c>
      <c r="KJ329" s="612">
        <v>0</v>
      </c>
      <c r="KK329" s="612">
        <v>0</v>
      </c>
      <c r="KL329" s="612">
        <v>0</v>
      </c>
      <c r="KM329" s="612">
        <v>0</v>
      </c>
      <c r="KN329" s="612">
        <v>0</v>
      </c>
      <c r="KO329" s="612">
        <v>0</v>
      </c>
      <c r="KP329" s="612">
        <v>0</v>
      </c>
      <c r="KQ329" s="612">
        <v>0</v>
      </c>
      <c r="KR329" s="612">
        <v>0</v>
      </c>
      <c r="KS329" s="612">
        <v>0</v>
      </c>
      <c r="KT329" s="612">
        <v>0</v>
      </c>
      <c r="KU329" s="612">
        <v>0</v>
      </c>
      <c r="KV329" s="612">
        <v>0</v>
      </c>
      <c r="KW329" s="612">
        <v>0</v>
      </c>
      <c r="KX329" s="612">
        <v>0</v>
      </c>
      <c r="KY329" s="612">
        <v>0</v>
      </c>
      <c r="KZ329" s="612">
        <v>0</v>
      </c>
      <c r="LA329" s="612">
        <v>0</v>
      </c>
      <c r="LB329" s="612">
        <v>0</v>
      </c>
      <c r="LC329" s="612">
        <v>0</v>
      </c>
      <c r="LD329" s="612">
        <v>0</v>
      </c>
      <c r="LE329" s="612">
        <v>0</v>
      </c>
      <c r="LF329" s="612">
        <v>0</v>
      </c>
      <c r="LG329" s="612">
        <v>0</v>
      </c>
      <c r="LH329" s="612">
        <v>0</v>
      </c>
      <c r="LI329" s="612">
        <v>0</v>
      </c>
      <c r="LJ329" s="612">
        <v>0</v>
      </c>
      <c r="LK329" s="612">
        <v>0</v>
      </c>
      <c r="LL329" s="612">
        <v>0</v>
      </c>
      <c r="LM329" s="612">
        <v>0</v>
      </c>
      <c r="LN329" s="612">
        <v>0</v>
      </c>
      <c r="LO329" s="612">
        <v>0</v>
      </c>
      <c r="LP329" s="612">
        <v>0</v>
      </c>
      <c r="LQ329" s="612">
        <v>0</v>
      </c>
      <c r="LR329" s="612">
        <v>0</v>
      </c>
      <c r="LS329" s="612">
        <v>0</v>
      </c>
      <c r="LT329" s="612">
        <v>0</v>
      </c>
      <c r="LU329" s="612">
        <v>0</v>
      </c>
      <c r="LV329" s="612">
        <v>0</v>
      </c>
      <c r="LW329" s="612">
        <v>0</v>
      </c>
      <c r="LX329" s="612">
        <v>0</v>
      </c>
      <c r="LY329" s="612">
        <v>0</v>
      </c>
      <c r="LZ329" s="612">
        <v>0</v>
      </c>
      <c r="MA329" s="612">
        <v>0</v>
      </c>
      <c r="MB329" s="612">
        <v>0</v>
      </c>
      <c r="MC329" s="612">
        <v>0</v>
      </c>
      <c r="MD329" s="612">
        <v>0</v>
      </c>
      <c r="ME329" s="612">
        <v>0</v>
      </c>
      <c r="MF329" s="612">
        <v>0</v>
      </c>
      <c r="MG329" s="612">
        <v>0</v>
      </c>
      <c r="MH329" s="612">
        <v>0</v>
      </c>
      <c r="MI329" s="612">
        <v>0</v>
      </c>
      <c r="MJ329" s="612">
        <v>0</v>
      </c>
      <c r="MK329" s="612">
        <v>0</v>
      </c>
      <c r="ML329" s="612">
        <v>0</v>
      </c>
      <c r="MM329" s="612">
        <v>0</v>
      </c>
      <c r="MN329" s="612">
        <v>0</v>
      </c>
      <c r="MO329" s="612">
        <v>0</v>
      </c>
      <c r="MP329" s="612">
        <v>0</v>
      </c>
      <c r="MQ329" s="612">
        <v>0</v>
      </c>
      <c r="MR329" s="612">
        <v>0</v>
      </c>
      <c r="MS329" s="612">
        <v>0</v>
      </c>
      <c r="MT329" s="612">
        <v>0</v>
      </c>
      <c r="MU329" s="612">
        <v>0</v>
      </c>
      <c r="MV329" s="612">
        <v>0</v>
      </c>
      <c r="MW329" s="612">
        <v>0</v>
      </c>
      <c r="MX329" s="612">
        <v>0</v>
      </c>
      <c r="MY329" s="612">
        <v>0</v>
      </c>
      <c r="MZ329" s="612">
        <v>0</v>
      </c>
      <c r="NA329" s="612">
        <v>0</v>
      </c>
      <c r="NB329" s="612">
        <v>0</v>
      </c>
      <c r="NC329" s="612">
        <v>0</v>
      </c>
      <c r="ND329" s="612">
        <v>0</v>
      </c>
      <c r="NE329" s="612">
        <v>0</v>
      </c>
      <c r="NF329" s="612">
        <v>0</v>
      </c>
      <c r="NG329" s="612">
        <v>0</v>
      </c>
      <c r="NH329" s="612">
        <v>0</v>
      </c>
      <c r="NI329" s="612">
        <v>0</v>
      </c>
      <c r="NJ329" s="612">
        <v>0</v>
      </c>
      <c r="NK329" s="612">
        <v>0</v>
      </c>
      <c r="NL329" s="612">
        <v>0</v>
      </c>
      <c r="NM329" s="612">
        <v>0</v>
      </c>
      <c r="NN329" s="612">
        <v>0</v>
      </c>
      <c r="NO329" s="612">
        <v>0</v>
      </c>
      <c r="NP329" s="612">
        <v>0</v>
      </c>
      <c r="NQ329" s="612">
        <v>0</v>
      </c>
      <c r="NR329" s="612">
        <v>0</v>
      </c>
      <c r="NS329" s="612">
        <v>0</v>
      </c>
      <c r="NT329" s="612">
        <v>0</v>
      </c>
      <c r="NU329" s="612">
        <v>0</v>
      </c>
      <c r="NV329" s="612">
        <v>0</v>
      </c>
      <c r="NW329" s="612">
        <v>0</v>
      </c>
      <c r="NX329" s="612">
        <v>0</v>
      </c>
      <c r="NY329" s="612">
        <v>0</v>
      </c>
      <c r="NZ329" s="612">
        <v>0</v>
      </c>
      <c r="OA329" s="612">
        <v>0</v>
      </c>
      <c r="OB329" s="612">
        <v>0</v>
      </c>
      <c r="OC329" s="612">
        <v>0</v>
      </c>
      <c r="OD329" s="612">
        <v>0</v>
      </c>
      <c r="OE329" s="612">
        <v>0</v>
      </c>
      <c r="OF329" s="612">
        <v>0</v>
      </c>
      <c r="OG329" s="612">
        <v>0</v>
      </c>
      <c r="OH329" s="612">
        <v>0</v>
      </c>
      <c r="OI329" s="612">
        <v>0</v>
      </c>
      <c r="OJ329" s="612">
        <v>0</v>
      </c>
      <c r="OK329" s="612">
        <v>0</v>
      </c>
      <c r="OL329" s="612">
        <v>0</v>
      </c>
      <c r="OM329" s="612">
        <v>0</v>
      </c>
      <c r="ON329" s="612">
        <v>0</v>
      </c>
      <c r="OO329" s="612">
        <v>0</v>
      </c>
      <c r="OP329" s="612">
        <v>0</v>
      </c>
      <c r="OQ329" s="612">
        <v>0</v>
      </c>
      <c r="OR329" s="612">
        <v>0</v>
      </c>
      <c r="OS329" s="612">
        <v>0</v>
      </c>
      <c r="OT329" s="612">
        <v>0</v>
      </c>
      <c r="OU329" s="612">
        <v>0</v>
      </c>
      <c r="OV329" s="612">
        <v>0</v>
      </c>
      <c r="OW329" s="612">
        <v>0</v>
      </c>
      <c r="OX329" s="612">
        <v>0</v>
      </c>
      <c r="OY329" s="612">
        <v>0</v>
      </c>
      <c r="OZ329" s="612">
        <v>0</v>
      </c>
      <c r="PA329" s="612">
        <v>0</v>
      </c>
      <c r="PB329" s="612">
        <v>0</v>
      </c>
      <c r="PC329" s="612">
        <v>0</v>
      </c>
      <c r="PD329" s="612">
        <v>0</v>
      </c>
      <c r="PE329" s="612">
        <v>0</v>
      </c>
      <c r="PF329" s="612">
        <v>0</v>
      </c>
      <c r="PG329" s="612">
        <v>0</v>
      </c>
      <c r="PH329" s="612">
        <v>0</v>
      </c>
      <c r="PI329" s="612">
        <v>0</v>
      </c>
      <c r="PJ329" s="612">
        <v>0</v>
      </c>
      <c r="PK329" s="612">
        <v>0</v>
      </c>
      <c r="PL329" s="612">
        <v>0</v>
      </c>
      <c r="PM329" s="612">
        <v>0</v>
      </c>
      <c r="PN329" s="612">
        <v>0</v>
      </c>
      <c r="PO329" s="612">
        <v>0</v>
      </c>
      <c r="PP329" s="612">
        <v>0</v>
      </c>
      <c r="PQ329" s="612">
        <v>0</v>
      </c>
      <c r="PR329" s="612">
        <v>0</v>
      </c>
      <c r="PS329" s="612">
        <v>0</v>
      </c>
      <c r="PT329" s="612">
        <v>0</v>
      </c>
      <c r="PU329" s="612">
        <v>0</v>
      </c>
      <c r="PV329" s="612">
        <v>0</v>
      </c>
      <c r="PW329" s="612">
        <v>0</v>
      </c>
      <c r="PX329" s="612">
        <v>0</v>
      </c>
      <c r="PY329" s="612">
        <v>0</v>
      </c>
      <c r="PZ329" s="612">
        <v>0</v>
      </c>
      <c r="QA329" s="612">
        <v>0</v>
      </c>
      <c r="QB329" s="612">
        <v>0</v>
      </c>
      <c r="QC329" s="612">
        <v>0</v>
      </c>
      <c r="QD329" s="612">
        <v>0</v>
      </c>
      <c r="QE329" s="612">
        <v>0</v>
      </c>
      <c r="QF329" s="612">
        <v>0</v>
      </c>
      <c r="QG329" s="612">
        <v>0</v>
      </c>
      <c r="QH329" s="612">
        <v>0</v>
      </c>
      <c r="QI329" s="612">
        <v>0</v>
      </c>
      <c r="QJ329" s="612">
        <v>0</v>
      </c>
      <c r="QK329" s="612">
        <v>0</v>
      </c>
      <c r="QL329" s="612">
        <v>0</v>
      </c>
      <c r="QM329" s="612">
        <v>0</v>
      </c>
      <c r="QN329" s="612">
        <v>0</v>
      </c>
      <c r="QO329" s="612">
        <v>0</v>
      </c>
      <c r="QP329" s="612">
        <v>0</v>
      </c>
      <c r="QQ329" s="612">
        <v>0</v>
      </c>
      <c r="QR329" s="612">
        <v>0</v>
      </c>
      <c r="QS329" s="612">
        <v>0</v>
      </c>
      <c r="QT329" s="612">
        <v>0</v>
      </c>
      <c r="QU329" s="612">
        <v>0</v>
      </c>
      <c r="QV329" s="612">
        <v>0</v>
      </c>
      <c r="QW329" s="612">
        <v>0</v>
      </c>
      <c r="QX329" s="612">
        <v>0</v>
      </c>
      <c r="QY329" s="612">
        <v>0</v>
      </c>
      <c r="QZ329" s="612">
        <v>0</v>
      </c>
      <c r="RA329" s="612">
        <v>0</v>
      </c>
      <c r="RB329" s="612">
        <v>0</v>
      </c>
      <c r="RC329" s="612">
        <v>0</v>
      </c>
      <c r="RD329" s="612">
        <v>0</v>
      </c>
      <c r="RE329" s="612">
        <v>0</v>
      </c>
      <c r="RF329" s="612">
        <v>0</v>
      </c>
      <c r="RG329" s="612">
        <v>0</v>
      </c>
      <c r="RH329" s="612">
        <v>0</v>
      </c>
      <c r="RI329" s="612">
        <v>0</v>
      </c>
      <c r="RJ329" s="612">
        <v>0</v>
      </c>
      <c r="RK329" s="612">
        <v>0</v>
      </c>
      <c r="RL329" s="612">
        <v>0</v>
      </c>
      <c r="RM329" s="612">
        <v>0</v>
      </c>
      <c r="RN329" s="612">
        <v>0</v>
      </c>
      <c r="RO329" s="612">
        <v>0</v>
      </c>
      <c r="RP329" s="612">
        <v>0</v>
      </c>
      <c r="RQ329" s="612">
        <v>0</v>
      </c>
      <c r="RR329" s="612">
        <v>0</v>
      </c>
      <c r="RS329" s="612">
        <v>0</v>
      </c>
      <c r="RT329" s="612">
        <v>0</v>
      </c>
      <c r="RU329" s="612">
        <v>0</v>
      </c>
      <c r="RV329" s="612">
        <v>0</v>
      </c>
      <c r="RW329" s="612">
        <v>0</v>
      </c>
      <c r="RX329" s="612">
        <v>0</v>
      </c>
      <c r="RY329" s="612">
        <v>0</v>
      </c>
      <c r="RZ329" s="612">
        <v>0</v>
      </c>
      <c r="SA329" s="612">
        <v>0</v>
      </c>
      <c r="SB329" s="612">
        <v>0</v>
      </c>
      <c r="SC329" s="612">
        <v>0</v>
      </c>
      <c r="SD329" s="612">
        <v>0</v>
      </c>
      <c r="SE329" s="612">
        <v>0</v>
      </c>
      <c r="SF329" s="612">
        <v>0</v>
      </c>
      <c r="SG329" s="612">
        <v>0</v>
      </c>
      <c r="SH329" s="612">
        <v>0</v>
      </c>
      <c r="SI329" s="612">
        <v>0</v>
      </c>
      <c r="SJ329" s="612">
        <v>0</v>
      </c>
      <c r="SK329" s="267">
        <f t="shared" si="514"/>
        <v>0</v>
      </c>
      <c r="SL329" s="254"/>
      <c r="SM329" s="242"/>
      <c r="SN329" s="242"/>
      <c r="SO329" s="242"/>
    </row>
    <row r="330" spans="1:509" outlineLevel="3" x14ac:dyDescent="0.35">
      <c r="A330" s="242"/>
      <c r="B330" s="251"/>
      <c r="C330" s="438">
        <f>INT($C$29)+3</f>
        <v>4</v>
      </c>
      <c r="D330" s="267"/>
      <c r="E330" s="316">
        <f t="shared" si="505"/>
        <v>189</v>
      </c>
      <c r="F330" s="322"/>
      <c r="G330" s="322"/>
      <c r="H330" s="267"/>
      <c r="I330" s="493"/>
      <c r="J330" s="493" t="s">
        <v>693</v>
      </c>
      <c r="K330" s="493"/>
      <c r="L330" s="614">
        <v>0</v>
      </c>
      <c r="M330" s="614">
        <v>0</v>
      </c>
      <c r="N330" s="614">
        <v>0</v>
      </c>
      <c r="O330" s="614">
        <v>0</v>
      </c>
      <c r="P330" s="614">
        <v>0</v>
      </c>
      <c r="Q330" s="614">
        <v>0</v>
      </c>
      <c r="R330" s="614">
        <v>0</v>
      </c>
      <c r="S330" s="614">
        <v>0</v>
      </c>
      <c r="T330" s="614">
        <v>0</v>
      </c>
      <c r="U330" s="614">
        <v>0</v>
      </c>
      <c r="V330" s="614">
        <v>0</v>
      </c>
      <c r="W330" s="614">
        <v>0</v>
      </c>
      <c r="X330" s="614">
        <v>0</v>
      </c>
      <c r="Y330" s="614">
        <v>0</v>
      </c>
      <c r="Z330" s="614">
        <v>0</v>
      </c>
      <c r="AA330" s="614">
        <v>0</v>
      </c>
      <c r="AB330" s="614">
        <v>0</v>
      </c>
      <c r="AC330" s="614">
        <v>0</v>
      </c>
      <c r="AD330" s="614">
        <v>0</v>
      </c>
      <c r="AE330" s="614">
        <v>0</v>
      </c>
      <c r="AF330" s="614">
        <v>0</v>
      </c>
      <c r="AG330" s="614">
        <v>0</v>
      </c>
      <c r="AH330" s="614">
        <v>0</v>
      </c>
      <c r="AI330" s="614">
        <v>0</v>
      </c>
      <c r="AJ330" s="614">
        <v>0</v>
      </c>
      <c r="AK330" s="614">
        <v>0</v>
      </c>
      <c r="AL330" s="614">
        <v>0</v>
      </c>
      <c r="AM330" s="614">
        <v>0</v>
      </c>
      <c r="AN330" s="614">
        <v>0</v>
      </c>
      <c r="AO330" s="614">
        <v>0</v>
      </c>
      <c r="AP330" s="614">
        <v>0</v>
      </c>
      <c r="AQ330" s="614">
        <v>0</v>
      </c>
      <c r="AR330" s="614">
        <v>0</v>
      </c>
      <c r="AS330" s="614">
        <v>0</v>
      </c>
      <c r="AT330" s="614">
        <v>0</v>
      </c>
      <c r="AU330" s="614">
        <v>0</v>
      </c>
      <c r="AV330" s="614">
        <v>0</v>
      </c>
      <c r="AW330" s="614">
        <v>0</v>
      </c>
      <c r="AX330" s="614">
        <v>0</v>
      </c>
      <c r="AY330" s="614">
        <v>0</v>
      </c>
      <c r="AZ330" s="614">
        <v>0</v>
      </c>
      <c r="BA330" s="614">
        <v>0</v>
      </c>
      <c r="BB330" s="614">
        <v>0</v>
      </c>
      <c r="BC330" s="614">
        <v>0</v>
      </c>
      <c r="BD330" s="614">
        <v>0</v>
      </c>
      <c r="BE330" s="614">
        <v>0</v>
      </c>
      <c r="BF330" s="614">
        <v>0</v>
      </c>
      <c r="BG330" s="614">
        <v>0</v>
      </c>
      <c r="BH330" s="614">
        <v>0</v>
      </c>
      <c r="BI330" s="614">
        <v>0</v>
      </c>
      <c r="BJ330" s="614">
        <v>0</v>
      </c>
      <c r="BK330" s="614">
        <v>0</v>
      </c>
      <c r="BL330" s="614">
        <v>0</v>
      </c>
      <c r="BM330" s="614">
        <v>0</v>
      </c>
      <c r="BN330" s="614">
        <v>0</v>
      </c>
      <c r="BO330" s="614">
        <v>0</v>
      </c>
      <c r="BP330" s="614">
        <v>0</v>
      </c>
      <c r="BQ330" s="614">
        <v>0</v>
      </c>
      <c r="BR330" s="614">
        <v>0</v>
      </c>
      <c r="BS330" s="614">
        <v>0</v>
      </c>
      <c r="BT330" s="614">
        <v>0</v>
      </c>
      <c r="BU330" s="614">
        <v>0</v>
      </c>
      <c r="BV330" s="614">
        <v>0</v>
      </c>
      <c r="BW330" s="614">
        <v>0</v>
      </c>
      <c r="BX330" s="614">
        <v>0</v>
      </c>
      <c r="BY330" s="614">
        <v>0</v>
      </c>
      <c r="BZ330" s="614">
        <v>0</v>
      </c>
      <c r="CA330" s="614">
        <v>0</v>
      </c>
      <c r="CB330" s="614">
        <v>0</v>
      </c>
      <c r="CC330" s="614">
        <v>0</v>
      </c>
      <c r="CD330" s="614">
        <v>0</v>
      </c>
      <c r="CE330" s="614">
        <v>0</v>
      </c>
      <c r="CF330" s="614">
        <v>0</v>
      </c>
      <c r="CG330" s="614">
        <v>0</v>
      </c>
      <c r="CH330" s="614">
        <v>0</v>
      </c>
      <c r="CI330" s="614">
        <v>0</v>
      </c>
      <c r="CJ330" s="614">
        <v>0</v>
      </c>
      <c r="CK330" s="614">
        <v>0</v>
      </c>
      <c r="CL330" s="614">
        <v>0</v>
      </c>
      <c r="CM330" s="614">
        <v>0</v>
      </c>
      <c r="CN330" s="614">
        <v>0</v>
      </c>
      <c r="CO330" s="614">
        <v>0</v>
      </c>
      <c r="CP330" s="614">
        <v>0</v>
      </c>
      <c r="CQ330" s="614">
        <v>0</v>
      </c>
      <c r="CR330" s="614">
        <v>0</v>
      </c>
      <c r="CS330" s="614">
        <v>0</v>
      </c>
      <c r="CT330" s="614">
        <v>0</v>
      </c>
      <c r="CU330" s="614">
        <v>0</v>
      </c>
      <c r="CV330" s="614">
        <v>0</v>
      </c>
      <c r="CW330" s="614">
        <v>0</v>
      </c>
      <c r="CX330" s="614">
        <v>0</v>
      </c>
      <c r="CY330" s="614">
        <v>0</v>
      </c>
      <c r="CZ330" s="614">
        <v>0</v>
      </c>
      <c r="DA330" s="614">
        <v>0</v>
      </c>
      <c r="DB330" s="614">
        <v>0</v>
      </c>
      <c r="DC330" s="614">
        <v>0</v>
      </c>
      <c r="DD330" s="614">
        <v>0</v>
      </c>
      <c r="DE330" s="614">
        <v>0</v>
      </c>
      <c r="DF330" s="614">
        <v>0</v>
      </c>
      <c r="DG330" s="614">
        <v>0</v>
      </c>
      <c r="DH330" s="614">
        <v>0</v>
      </c>
      <c r="DI330" s="614">
        <v>0</v>
      </c>
      <c r="DJ330" s="614">
        <v>0</v>
      </c>
      <c r="DK330" s="614">
        <v>0</v>
      </c>
      <c r="DL330" s="614">
        <v>0</v>
      </c>
      <c r="DM330" s="614">
        <v>0</v>
      </c>
      <c r="DN330" s="614">
        <v>0</v>
      </c>
      <c r="DO330" s="614">
        <v>0</v>
      </c>
      <c r="DP330" s="614">
        <v>0</v>
      </c>
      <c r="DQ330" s="614">
        <v>0</v>
      </c>
      <c r="DR330" s="614">
        <v>0</v>
      </c>
      <c r="DS330" s="614">
        <v>0</v>
      </c>
      <c r="DT330" s="614">
        <v>0</v>
      </c>
      <c r="DU330" s="614">
        <v>0</v>
      </c>
      <c r="DV330" s="614">
        <v>0</v>
      </c>
      <c r="DW330" s="614">
        <v>0</v>
      </c>
      <c r="DX330" s="614">
        <v>0</v>
      </c>
      <c r="DY330" s="614">
        <v>0</v>
      </c>
      <c r="DZ330" s="614">
        <v>0</v>
      </c>
      <c r="EA330" s="614">
        <v>0</v>
      </c>
      <c r="EB330" s="614">
        <v>0</v>
      </c>
      <c r="EC330" s="614">
        <v>0</v>
      </c>
      <c r="ED330" s="614">
        <v>0</v>
      </c>
      <c r="EE330" s="614">
        <v>0</v>
      </c>
      <c r="EF330" s="614">
        <v>0</v>
      </c>
      <c r="EG330" s="614">
        <v>0</v>
      </c>
      <c r="EH330" s="614">
        <v>0</v>
      </c>
      <c r="EI330" s="614">
        <v>0</v>
      </c>
      <c r="EJ330" s="614">
        <v>0</v>
      </c>
      <c r="EK330" s="614">
        <v>0</v>
      </c>
      <c r="EL330" s="614">
        <v>0</v>
      </c>
      <c r="EM330" s="614">
        <v>0</v>
      </c>
      <c r="EN330" s="614">
        <v>0</v>
      </c>
      <c r="EO330" s="614">
        <v>0</v>
      </c>
      <c r="EP330" s="614">
        <v>0</v>
      </c>
      <c r="EQ330" s="614">
        <v>0</v>
      </c>
      <c r="ER330" s="614">
        <v>0</v>
      </c>
      <c r="ES330" s="614">
        <v>0</v>
      </c>
      <c r="ET330" s="614">
        <v>0</v>
      </c>
      <c r="EU330" s="614">
        <v>0</v>
      </c>
      <c r="EV330" s="614">
        <v>0</v>
      </c>
      <c r="EW330" s="614">
        <v>0</v>
      </c>
      <c r="EX330" s="614">
        <v>0</v>
      </c>
      <c r="EY330" s="614">
        <v>0</v>
      </c>
      <c r="EZ330" s="614">
        <v>0</v>
      </c>
      <c r="FA330" s="614">
        <v>0</v>
      </c>
      <c r="FB330" s="614">
        <v>0</v>
      </c>
      <c r="FC330" s="614">
        <v>0</v>
      </c>
      <c r="FD330" s="614">
        <v>0</v>
      </c>
      <c r="FE330" s="614">
        <v>0</v>
      </c>
      <c r="FF330" s="614">
        <v>0</v>
      </c>
      <c r="FG330" s="614">
        <v>0</v>
      </c>
      <c r="FH330" s="614">
        <v>0</v>
      </c>
      <c r="FI330" s="614">
        <v>0</v>
      </c>
      <c r="FJ330" s="614">
        <v>0</v>
      </c>
      <c r="FK330" s="614">
        <v>0</v>
      </c>
      <c r="FL330" s="614">
        <v>0</v>
      </c>
      <c r="FM330" s="614">
        <v>0</v>
      </c>
      <c r="FN330" s="614">
        <v>0</v>
      </c>
      <c r="FO330" s="614">
        <v>0</v>
      </c>
      <c r="FP330" s="614">
        <v>0</v>
      </c>
      <c r="FQ330" s="614">
        <v>0</v>
      </c>
      <c r="FR330" s="614">
        <v>0</v>
      </c>
      <c r="FS330" s="614">
        <v>0</v>
      </c>
      <c r="FT330" s="614">
        <v>0</v>
      </c>
      <c r="FU330" s="614">
        <v>0</v>
      </c>
      <c r="FV330" s="614">
        <v>0</v>
      </c>
      <c r="FW330" s="614">
        <v>0</v>
      </c>
      <c r="FX330" s="614">
        <v>0</v>
      </c>
      <c r="FY330" s="614">
        <v>0</v>
      </c>
      <c r="FZ330" s="614">
        <v>0</v>
      </c>
      <c r="GA330" s="614">
        <v>0</v>
      </c>
      <c r="GB330" s="614">
        <v>0</v>
      </c>
      <c r="GC330" s="614">
        <v>0</v>
      </c>
      <c r="GD330" s="614">
        <v>0</v>
      </c>
      <c r="GE330" s="614">
        <v>0</v>
      </c>
      <c r="GF330" s="614">
        <v>0</v>
      </c>
      <c r="GG330" s="614">
        <v>0</v>
      </c>
      <c r="GH330" s="614">
        <v>0</v>
      </c>
      <c r="GI330" s="614">
        <v>0</v>
      </c>
      <c r="GJ330" s="614">
        <v>0</v>
      </c>
      <c r="GK330" s="614">
        <v>0</v>
      </c>
      <c r="GL330" s="614">
        <v>0</v>
      </c>
      <c r="GM330" s="614">
        <v>0</v>
      </c>
      <c r="GN330" s="614">
        <v>0</v>
      </c>
      <c r="GO330" s="614">
        <v>0</v>
      </c>
      <c r="GP330" s="614">
        <v>0</v>
      </c>
      <c r="GQ330" s="614">
        <v>0</v>
      </c>
      <c r="GR330" s="614">
        <v>0</v>
      </c>
      <c r="GS330" s="614">
        <v>0</v>
      </c>
      <c r="GT330" s="614">
        <v>0</v>
      </c>
      <c r="GU330" s="614">
        <v>0</v>
      </c>
      <c r="GV330" s="614">
        <v>0</v>
      </c>
      <c r="GW330" s="614">
        <v>0</v>
      </c>
      <c r="GX330" s="614">
        <v>0</v>
      </c>
      <c r="GY330" s="614">
        <v>0</v>
      </c>
      <c r="GZ330" s="614">
        <v>0</v>
      </c>
      <c r="HA330" s="614">
        <v>0</v>
      </c>
      <c r="HB330" s="614">
        <v>0</v>
      </c>
      <c r="HC330" s="614">
        <v>0</v>
      </c>
      <c r="HD330" s="614">
        <v>0</v>
      </c>
      <c r="HE330" s="614">
        <v>0</v>
      </c>
      <c r="HF330" s="614">
        <v>0</v>
      </c>
      <c r="HG330" s="614">
        <v>0</v>
      </c>
      <c r="HH330" s="614">
        <v>0</v>
      </c>
      <c r="HI330" s="614">
        <v>0</v>
      </c>
      <c r="HJ330" s="614">
        <v>0</v>
      </c>
      <c r="HK330" s="614">
        <v>0</v>
      </c>
      <c r="HL330" s="614">
        <v>0</v>
      </c>
      <c r="HM330" s="614">
        <v>0</v>
      </c>
      <c r="HN330" s="614">
        <v>0</v>
      </c>
      <c r="HO330" s="614">
        <v>0</v>
      </c>
      <c r="HP330" s="614">
        <v>0</v>
      </c>
      <c r="HQ330" s="614">
        <v>0</v>
      </c>
      <c r="HR330" s="614">
        <v>0</v>
      </c>
      <c r="HS330" s="614">
        <v>0</v>
      </c>
      <c r="HT330" s="614">
        <v>0</v>
      </c>
      <c r="HU330" s="614">
        <v>0</v>
      </c>
      <c r="HV330" s="614">
        <v>0</v>
      </c>
      <c r="HW330" s="614">
        <v>0</v>
      </c>
      <c r="HX330" s="614">
        <v>0</v>
      </c>
      <c r="HY330" s="614">
        <v>0</v>
      </c>
      <c r="HZ330" s="614">
        <v>0</v>
      </c>
      <c r="IA330" s="614">
        <v>0</v>
      </c>
      <c r="IB330" s="614">
        <v>0</v>
      </c>
      <c r="IC330" s="614">
        <v>0</v>
      </c>
      <c r="ID330" s="614">
        <v>0</v>
      </c>
      <c r="IE330" s="614">
        <v>0</v>
      </c>
      <c r="IF330" s="614">
        <v>0</v>
      </c>
      <c r="IG330" s="614">
        <v>0</v>
      </c>
      <c r="IH330" s="614">
        <v>0</v>
      </c>
      <c r="II330" s="614">
        <v>0</v>
      </c>
      <c r="IJ330" s="614">
        <v>0</v>
      </c>
      <c r="IK330" s="614">
        <v>0</v>
      </c>
      <c r="IL330" s="614">
        <v>0</v>
      </c>
      <c r="IM330" s="614">
        <v>0</v>
      </c>
      <c r="IN330" s="614">
        <v>0</v>
      </c>
      <c r="IO330" s="614">
        <v>0</v>
      </c>
      <c r="IP330" s="614">
        <v>0</v>
      </c>
      <c r="IQ330" s="614">
        <v>0</v>
      </c>
      <c r="IR330" s="614">
        <v>0</v>
      </c>
      <c r="IS330" s="614">
        <v>0</v>
      </c>
      <c r="IT330" s="614">
        <v>0</v>
      </c>
      <c r="IU330" s="614">
        <v>0</v>
      </c>
      <c r="IV330" s="614">
        <v>0</v>
      </c>
      <c r="IW330" s="614">
        <v>0</v>
      </c>
      <c r="IX330" s="614">
        <v>0</v>
      </c>
      <c r="IY330" s="614">
        <v>0</v>
      </c>
      <c r="IZ330" s="614">
        <v>0</v>
      </c>
      <c r="JA330" s="614">
        <v>0</v>
      </c>
      <c r="JB330" s="614">
        <v>0</v>
      </c>
      <c r="JC330" s="614">
        <v>0</v>
      </c>
      <c r="JD330" s="614">
        <v>0</v>
      </c>
      <c r="JE330" s="614">
        <v>0</v>
      </c>
      <c r="JF330" s="614">
        <v>0</v>
      </c>
      <c r="JG330" s="614">
        <v>0</v>
      </c>
      <c r="JH330" s="614">
        <v>0</v>
      </c>
      <c r="JI330" s="614">
        <v>0</v>
      </c>
      <c r="JJ330" s="614">
        <v>0</v>
      </c>
      <c r="JK330" s="614">
        <v>0</v>
      </c>
      <c r="JL330" s="614">
        <v>0</v>
      </c>
      <c r="JM330" s="614">
        <v>0</v>
      </c>
      <c r="JN330" s="614">
        <v>0</v>
      </c>
      <c r="JO330" s="614">
        <v>0</v>
      </c>
      <c r="JP330" s="614">
        <v>0</v>
      </c>
      <c r="JQ330" s="614">
        <v>0</v>
      </c>
      <c r="JR330" s="614">
        <v>0</v>
      </c>
      <c r="JS330" s="614">
        <v>0</v>
      </c>
      <c r="JT330" s="614">
        <v>0</v>
      </c>
      <c r="JU330" s="614">
        <v>0</v>
      </c>
      <c r="JV330" s="614">
        <v>0</v>
      </c>
      <c r="JW330" s="614">
        <v>0</v>
      </c>
      <c r="JX330" s="614">
        <v>0</v>
      </c>
      <c r="JY330" s="614">
        <v>0</v>
      </c>
      <c r="JZ330" s="614">
        <v>0</v>
      </c>
      <c r="KA330" s="614">
        <v>0</v>
      </c>
      <c r="KB330" s="614">
        <v>0</v>
      </c>
      <c r="KC330" s="614">
        <v>0</v>
      </c>
      <c r="KD330" s="614">
        <v>0</v>
      </c>
      <c r="KE330" s="614">
        <v>0</v>
      </c>
      <c r="KF330" s="614">
        <v>0</v>
      </c>
      <c r="KG330" s="614">
        <v>0</v>
      </c>
      <c r="KH330" s="614">
        <v>0</v>
      </c>
      <c r="KI330" s="614">
        <v>0</v>
      </c>
      <c r="KJ330" s="614">
        <v>0</v>
      </c>
      <c r="KK330" s="614">
        <v>0</v>
      </c>
      <c r="KL330" s="614">
        <v>0</v>
      </c>
      <c r="KM330" s="614">
        <v>0</v>
      </c>
      <c r="KN330" s="614">
        <v>0</v>
      </c>
      <c r="KO330" s="614">
        <v>0</v>
      </c>
      <c r="KP330" s="614">
        <v>0</v>
      </c>
      <c r="KQ330" s="614">
        <v>0</v>
      </c>
      <c r="KR330" s="614">
        <v>0</v>
      </c>
      <c r="KS330" s="614">
        <v>0</v>
      </c>
      <c r="KT330" s="614">
        <v>0</v>
      </c>
      <c r="KU330" s="614">
        <v>0</v>
      </c>
      <c r="KV330" s="614">
        <v>0</v>
      </c>
      <c r="KW330" s="614">
        <v>0</v>
      </c>
      <c r="KX330" s="614">
        <v>0</v>
      </c>
      <c r="KY330" s="614">
        <v>0</v>
      </c>
      <c r="KZ330" s="614">
        <v>0</v>
      </c>
      <c r="LA330" s="614">
        <v>0</v>
      </c>
      <c r="LB330" s="614">
        <v>0</v>
      </c>
      <c r="LC330" s="614">
        <v>0</v>
      </c>
      <c r="LD330" s="614">
        <v>0</v>
      </c>
      <c r="LE330" s="614">
        <v>0</v>
      </c>
      <c r="LF330" s="614">
        <v>0</v>
      </c>
      <c r="LG330" s="614">
        <v>0</v>
      </c>
      <c r="LH330" s="614">
        <v>0</v>
      </c>
      <c r="LI330" s="614">
        <v>0</v>
      </c>
      <c r="LJ330" s="614">
        <v>0</v>
      </c>
      <c r="LK330" s="614">
        <v>0</v>
      </c>
      <c r="LL330" s="614">
        <v>0</v>
      </c>
      <c r="LM330" s="614">
        <v>0</v>
      </c>
      <c r="LN330" s="614">
        <v>0</v>
      </c>
      <c r="LO330" s="614">
        <v>0</v>
      </c>
      <c r="LP330" s="614">
        <v>0</v>
      </c>
      <c r="LQ330" s="614">
        <v>0</v>
      </c>
      <c r="LR330" s="614">
        <v>0</v>
      </c>
      <c r="LS330" s="614">
        <v>0</v>
      </c>
      <c r="LT330" s="614">
        <v>0</v>
      </c>
      <c r="LU330" s="614">
        <v>0</v>
      </c>
      <c r="LV330" s="614">
        <v>0</v>
      </c>
      <c r="LW330" s="614">
        <v>0</v>
      </c>
      <c r="LX330" s="614">
        <v>0</v>
      </c>
      <c r="LY330" s="614">
        <v>0</v>
      </c>
      <c r="LZ330" s="614">
        <v>0</v>
      </c>
      <c r="MA330" s="614">
        <v>0</v>
      </c>
      <c r="MB330" s="614">
        <v>0</v>
      </c>
      <c r="MC330" s="614">
        <v>0</v>
      </c>
      <c r="MD330" s="614">
        <v>0</v>
      </c>
      <c r="ME330" s="614">
        <v>0</v>
      </c>
      <c r="MF330" s="614">
        <v>0</v>
      </c>
      <c r="MG330" s="614">
        <v>0</v>
      </c>
      <c r="MH330" s="614">
        <v>0</v>
      </c>
      <c r="MI330" s="614">
        <v>0</v>
      </c>
      <c r="MJ330" s="614">
        <v>0</v>
      </c>
      <c r="MK330" s="614">
        <v>0</v>
      </c>
      <c r="ML330" s="614">
        <v>0</v>
      </c>
      <c r="MM330" s="614">
        <v>0</v>
      </c>
      <c r="MN330" s="614">
        <v>0</v>
      </c>
      <c r="MO330" s="614">
        <v>0</v>
      </c>
      <c r="MP330" s="614">
        <v>0</v>
      </c>
      <c r="MQ330" s="614">
        <v>0</v>
      </c>
      <c r="MR330" s="614">
        <v>0</v>
      </c>
      <c r="MS330" s="614">
        <v>0</v>
      </c>
      <c r="MT330" s="614">
        <v>0</v>
      </c>
      <c r="MU330" s="614">
        <v>0</v>
      </c>
      <c r="MV330" s="614">
        <v>0</v>
      </c>
      <c r="MW330" s="614">
        <v>0</v>
      </c>
      <c r="MX330" s="614">
        <v>0</v>
      </c>
      <c r="MY330" s="614">
        <v>0</v>
      </c>
      <c r="MZ330" s="614">
        <v>0</v>
      </c>
      <c r="NA330" s="614">
        <v>0</v>
      </c>
      <c r="NB330" s="614">
        <v>0</v>
      </c>
      <c r="NC330" s="614">
        <v>0</v>
      </c>
      <c r="ND330" s="614">
        <v>0</v>
      </c>
      <c r="NE330" s="614">
        <v>0</v>
      </c>
      <c r="NF330" s="614">
        <v>0</v>
      </c>
      <c r="NG330" s="614">
        <v>0</v>
      </c>
      <c r="NH330" s="614">
        <v>0</v>
      </c>
      <c r="NI330" s="614">
        <v>0</v>
      </c>
      <c r="NJ330" s="614">
        <v>0</v>
      </c>
      <c r="NK330" s="614">
        <v>0</v>
      </c>
      <c r="NL330" s="614">
        <v>0</v>
      </c>
      <c r="NM330" s="614">
        <v>0</v>
      </c>
      <c r="NN330" s="614">
        <v>0</v>
      </c>
      <c r="NO330" s="614">
        <v>0</v>
      </c>
      <c r="NP330" s="614">
        <v>0</v>
      </c>
      <c r="NQ330" s="614">
        <v>0</v>
      </c>
      <c r="NR330" s="614">
        <v>0</v>
      </c>
      <c r="NS330" s="614">
        <v>0</v>
      </c>
      <c r="NT330" s="614">
        <v>0</v>
      </c>
      <c r="NU330" s="614">
        <v>0</v>
      </c>
      <c r="NV330" s="614">
        <v>0</v>
      </c>
      <c r="NW330" s="614">
        <v>0</v>
      </c>
      <c r="NX330" s="614">
        <v>0</v>
      </c>
      <c r="NY330" s="614">
        <v>0</v>
      </c>
      <c r="NZ330" s="614">
        <v>0</v>
      </c>
      <c r="OA330" s="614">
        <v>0</v>
      </c>
      <c r="OB330" s="614">
        <v>0</v>
      </c>
      <c r="OC330" s="614">
        <v>0</v>
      </c>
      <c r="OD330" s="614">
        <v>0</v>
      </c>
      <c r="OE330" s="614">
        <v>0</v>
      </c>
      <c r="OF330" s="614">
        <v>0</v>
      </c>
      <c r="OG330" s="614">
        <v>0</v>
      </c>
      <c r="OH330" s="614">
        <v>0</v>
      </c>
      <c r="OI330" s="614">
        <v>0</v>
      </c>
      <c r="OJ330" s="614">
        <v>0</v>
      </c>
      <c r="OK330" s="614">
        <v>0</v>
      </c>
      <c r="OL330" s="614">
        <v>0</v>
      </c>
      <c r="OM330" s="614">
        <v>0</v>
      </c>
      <c r="ON330" s="614">
        <v>0</v>
      </c>
      <c r="OO330" s="614">
        <v>0</v>
      </c>
      <c r="OP330" s="614">
        <v>0</v>
      </c>
      <c r="OQ330" s="614">
        <v>0</v>
      </c>
      <c r="OR330" s="614">
        <v>0</v>
      </c>
      <c r="OS330" s="614">
        <v>0</v>
      </c>
      <c r="OT330" s="614">
        <v>0</v>
      </c>
      <c r="OU330" s="614">
        <v>0</v>
      </c>
      <c r="OV330" s="614">
        <v>0</v>
      </c>
      <c r="OW330" s="614">
        <v>0</v>
      </c>
      <c r="OX330" s="614">
        <v>0</v>
      </c>
      <c r="OY330" s="614">
        <v>0</v>
      </c>
      <c r="OZ330" s="614">
        <v>0</v>
      </c>
      <c r="PA330" s="614">
        <v>0</v>
      </c>
      <c r="PB330" s="614">
        <v>0</v>
      </c>
      <c r="PC330" s="614">
        <v>0</v>
      </c>
      <c r="PD330" s="614">
        <v>0</v>
      </c>
      <c r="PE330" s="614">
        <v>0</v>
      </c>
      <c r="PF330" s="614">
        <v>0</v>
      </c>
      <c r="PG330" s="614">
        <v>0</v>
      </c>
      <c r="PH330" s="614">
        <v>0</v>
      </c>
      <c r="PI330" s="614">
        <v>0</v>
      </c>
      <c r="PJ330" s="614">
        <v>0</v>
      </c>
      <c r="PK330" s="614">
        <v>0</v>
      </c>
      <c r="PL330" s="614">
        <v>0</v>
      </c>
      <c r="PM330" s="614">
        <v>0</v>
      </c>
      <c r="PN330" s="614">
        <v>0</v>
      </c>
      <c r="PO330" s="614">
        <v>0</v>
      </c>
      <c r="PP330" s="614">
        <v>0</v>
      </c>
      <c r="PQ330" s="614">
        <v>0</v>
      </c>
      <c r="PR330" s="614">
        <v>0</v>
      </c>
      <c r="PS330" s="614">
        <v>0</v>
      </c>
      <c r="PT330" s="614">
        <v>0</v>
      </c>
      <c r="PU330" s="614">
        <v>0</v>
      </c>
      <c r="PV330" s="614">
        <v>0</v>
      </c>
      <c r="PW330" s="614">
        <v>0</v>
      </c>
      <c r="PX330" s="614">
        <v>0</v>
      </c>
      <c r="PY330" s="614">
        <v>0</v>
      </c>
      <c r="PZ330" s="614">
        <v>0</v>
      </c>
      <c r="QA330" s="614">
        <v>0</v>
      </c>
      <c r="QB330" s="614">
        <v>0</v>
      </c>
      <c r="QC330" s="614">
        <v>0</v>
      </c>
      <c r="QD330" s="614">
        <v>0</v>
      </c>
      <c r="QE330" s="614">
        <v>0</v>
      </c>
      <c r="QF330" s="614">
        <v>0</v>
      </c>
      <c r="QG330" s="614">
        <v>0</v>
      </c>
      <c r="QH330" s="614">
        <v>0</v>
      </c>
      <c r="QI330" s="614">
        <v>0</v>
      </c>
      <c r="QJ330" s="614">
        <v>0</v>
      </c>
      <c r="QK330" s="614">
        <v>0</v>
      </c>
      <c r="QL330" s="614">
        <v>0</v>
      </c>
      <c r="QM330" s="614">
        <v>0</v>
      </c>
      <c r="QN330" s="614">
        <v>0</v>
      </c>
      <c r="QO330" s="614">
        <v>0</v>
      </c>
      <c r="QP330" s="614">
        <v>0</v>
      </c>
      <c r="QQ330" s="614">
        <v>0</v>
      </c>
      <c r="QR330" s="614">
        <v>0</v>
      </c>
      <c r="QS330" s="614">
        <v>0</v>
      </c>
      <c r="QT330" s="614">
        <v>0</v>
      </c>
      <c r="QU330" s="614">
        <v>0</v>
      </c>
      <c r="QV330" s="614">
        <v>0</v>
      </c>
      <c r="QW330" s="614">
        <v>0</v>
      </c>
      <c r="QX330" s="614">
        <v>0</v>
      </c>
      <c r="QY330" s="614">
        <v>0</v>
      </c>
      <c r="QZ330" s="614">
        <v>0</v>
      </c>
      <c r="RA330" s="614">
        <v>0</v>
      </c>
      <c r="RB330" s="614">
        <v>0</v>
      </c>
      <c r="RC330" s="614">
        <v>0</v>
      </c>
      <c r="RD330" s="614">
        <v>0</v>
      </c>
      <c r="RE330" s="614">
        <v>0</v>
      </c>
      <c r="RF330" s="614">
        <v>0</v>
      </c>
      <c r="RG330" s="614">
        <v>0</v>
      </c>
      <c r="RH330" s="614">
        <v>0</v>
      </c>
      <c r="RI330" s="614">
        <v>0</v>
      </c>
      <c r="RJ330" s="614">
        <v>0</v>
      </c>
      <c r="RK330" s="614">
        <v>0</v>
      </c>
      <c r="RL330" s="614">
        <v>0</v>
      </c>
      <c r="RM330" s="614">
        <v>0</v>
      </c>
      <c r="RN330" s="614">
        <v>0</v>
      </c>
      <c r="RO330" s="614">
        <v>0</v>
      </c>
      <c r="RP330" s="614">
        <v>0</v>
      </c>
      <c r="RQ330" s="614">
        <v>0</v>
      </c>
      <c r="RR330" s="614">
        <v>0</v>
      </c>
      <c r="RS330" s="614">
        <v>0</v>
      </c>
      <c r="RT330" s="614">
        <v>0</v>
      </c>
      <c r="RU330" s="614">
        <v>0</v>
      </c>
      <c r="RV330" s="614">
        <v>0</v>
      </c>
      <c r="RW330" s="614">
        <v>0</v>
      </c>
      <c r="RX330" s="614">
        <v>0</v>
      </c>
      <c r="RY330" s="614">
        <v>0</v>
      </c>
      <c r="RZ330" s="614">
        <v>0</v>
      </c>
      <c r="SA330" s="614">
        <v>0</v>
      </c>
      <c r="SB330" s="614">
        <v>0</v>
      </c>
      <c r="SC330" s="614">
        <v>0</v>
      </c>
      <c r="SD330" s="614">
        <v>0</v>
      </c>
      <c r="SE330" s="614">
        <v>0</v>
      </c>
      <c r="SF330" s="614">
        <v>0</v>
      </c>
      <c r="SG330" s="614">
        <v>0</v>
      </c>
      <c r="SH330" s="614">
        <v>0</v>
      </c>
      <c r="SI330" s="614">
        <v>0</v>
      </c>
      <c r="SJ330" s="614">
        <v>0</v>
      </c>
      <c r="SK330" s="267">
        <f t="shared" si="514"/>
        <v>0</v>
      </c>
      <c r="SL330" s="254"/>
      <c r="SM330" s="242"/>
      <c r="SN330" s="242"/>
      <c r="SO330" s="242"/>
    </row>
    <row r="331" spans="1:509" outlineLevel="2" x14ac:dyDescent="0.35">
      <c r="A331" s="242"/>
      <c r="B331" s="251"/>
      <c r="C331" s="438">
        <f>INT($C$29)+2</f>
        <v>3</v>
      </c>
      <c r="D331" s="267"/>
      <c r="E331" s="316">
        <f t="shared" si="505"/>
        <v>190</v>
      </c>
      <c r="F331" s="322"/>
      <c r="G331" s="322"/>
      <c r="H331" s="267"/>
      <c r="I331" s="494"/>
      <c r="J331" s="494" t="s">
        <v>694</v>
      </c>
      <c r="K331" s="494"/>
      <c r="L331" s="612">
        <v>0</v>
      </c>
      <c r="M331" s="612">
        <v>0</v>
      </c>
      <c r="N331" s="612">
        <v>0</v>
      </c>
      <c r="O331" s="612">
        <v>0</v>
      </c>
      <c r="P331" s="612">
        <v>0</v>
      </c>
      <c r="Q331" s="612">
        <v>0</v>
      </c>
      <c r="R331" s="612">
        <v>0</v>
      </c>
      <c r="S331" s="612">
        <v>0</v>
      </c>
      <c r="T331" s="612">
        <v>0</v>
      </c>
      <c r="U331" s="612">
        <v>0</v>
      </c>
      <c r="V331" s="612">
        <v>0</v>
      </c>
      <c r="W331" s="612">
        <v>0</v>
      </c>
      <c r="X331" s="612">
        <v>0</v>
      </c>
      <c r="Y331" s="612">
        <v>0</v>
      </c>
      <c r="Z331" s="612">
        <v>0</v>
      </c>
      <c r="AA331" s="612">
        <v>0</v>
      </c>
      <c r="AB331" s="612">
        <v>0</v>
      </c>
      <c r="AC331" s="612">
        <v>0</v>
      </c>
      <c r="AD331" s="612">
        <v>0</v>
      </c>
      <c r="AE331" s="612">
        <v>0</v>
      </c>
      <c r="AF331" s="612">
        <v>0</v>
      </c>
      <c r="AG331" s="612">
        <v>0</v>
      </c>
      <c r="AH331" s="612">
        <v>0</v>
      </c>
      <c r="AI331" s="612">
        <v>0</v>
      </c>
      <c r="AJ331" s="612">
        <v>0</v>
      </c>
      <c r="AK331" s="612">
        <v>0</v>
      </c>
      <c r="AL331" s="612">
        <v>0</v>
      </c>
      <c r="AM331" s="612">
        <v>0</v>
      </c>
      <c r="AN331" s="612">
        <v>0</v>
      </c>
      <c r="AO331" s="612">
        <v>0</v>
      </c>
      <c r="AP331" s="612">
        <v>0</v>
      </c>
      <c r="AQ331" s="612">
        <v>0</v>
      </c>
      <c r="AR331" s="612">
        <v>0</v>
      </c>
      <c r="AS331" s="612">
        <v>0</v>
      </c>
      <c r="AT331" s="612">
        <v>0</v>
      </c>
      <c r="AU331" s="612">
        <v>0</v>
      </c>
      <c r="AV331" s="612">
        <v>0</v>
      </c>
      <c r="AW331" s="612">
        <v>0</v>
      </c>
      <c r="AX331" s="612">
        <v>0</v>
      </c>
      <c r="AY331" s="612">
        <v>0</v>
      </c>
      <c r="AZ331" s="612">
        <v>0</v>
      </c>
      <c r="BA331" s="612">
        <v>0</v>
      </c>
      <c r="BB331" s="612">
        <v>0</v>
      </c>
      <c r="BC331" s="612">
        <v>0</v>
      </c>
      <c r="BD331" s="612">
        <v>0</v>
      </c>
      <c r="BE331" s="612">
        <v>0</v>
      </c>
      <c r="BF331" s="612">
        <v>0</v>
      </c>
      <c r="BG331" s="612">
        <v>0</v>
      </c>
      <c r="BH331" s="612">
        <v>0</v>
      </c>
      <c r="BI331" s="612">
        <v>0</v>
      </c>
      <c r="BJ331" s="612">
        <v>0</v>
      </c>
      <c r="BK331" s="612">
        <v>0</v>
      </c>
      <c r="BL331" s="612">
        <v>0</v>
      </c>
      <c r="BM331" s="612">
        <v>0</v>
      </c>
      <c r="BN331" s="612">
        <v>0</v>
      </c>
      <c r="BO331" s="612">
        <v>0</v>
      </c>
      <c r="BP331" s="612">
        <v>0</v>
      </c>
      <c r="BQ331" s="612">
        <v>0</v>
      </c>
      <c r="BR331" s="612">
        <v>0</v>
      </c>
      <c r="BS331" s="612">
        <v>0</v>
      </c>
      <c r="BT331" s="612">
        <v>0</v>
      </c>
      <c r="BU331" s="612">
        <v>0</v>
      </c>
      <c r="BV331" s="612">
        <v>0</v>
      </c>
      <c r="BW331" s="612">
        <v>0</v>
      </c>
      <c r="BX331" s="612">
        <v>0</v>
      </c>
      <c r="BY331" s="612">
        <v>0</v>
      </c>
      <c r="BZ331" s="612">
        <v>0</v>
      </c>
      <c r="CA331" s="612">
        <v>0</v>
      </c>
      <c r="CB331" s="612">
        <v>0</v>
      </c>
      <c r="CC331" s="612">
        <v>0</v>
      </c>
      <c r="CD331" s="612">
        <v>0</v>
      </c>
      <c r="CE331" s="612">
        <v>0</v>
      </c>
      <c r="CF331" s="612">
        <v>0</v>
      </c>
      <c r="CG331" s="612">
        <v>0</v>
      </c>
      <c r="CH331" s="612">
        <v>0</v>
      </c>
      <c r="CI331" s="612">
        <v>0</v>
      </c>
      <c r="CJ331" s="612">
        <v>0</v>
      </c>
      <c r="CK331" s="612">
        <v>0</v>
      </c>
      <c r="CL331" s="612">
        <v>0</v>
      </c>
      <c r="CM331" s="612">
        <v>0</v>
      </c>
      <c r="CN331" s="612">
        <v>0</v>
      </c>
      <c r="CO331" s="612">
        <v>0</v>
      </c>
      <c r="CP331" s="612">
        <v>0</v>
      </c>
      <c r="CQ331" s="612">
        <v>0</v>
      </c>
      <c r="CR331" s="612">
        <v>0</v>
      </c>
      <c r="CS331" s="612">
        <v>0</v>
      </c>
      <c r="CT331" s="612">
        <v>0</v>
      </c>
      <c r="CU331" s="612">
        <v>0</v>
      </c>
      <c r="CV331" s="612">
        <v>0</v>
      </c>
      <c r="CW331" s="612">
        <v>0</v>
      </c>
      <c r="CX331" s="612">
        <v>0</v>
      </c>
      <c r="CY331" s="612">
        <v>0</v>
      </c>
      <c r="CZ331" s="612">
        <v>0</v>
      </c>
      <c r="DA331" s="612">
        <v>0</v>
      </c>
      <c r="DB331" s="612">
        <v>0</v>
      </c>
      <c r="DC331" s="612">
        <v>0</v>
      </c>
      <c r="DD331" s="612">
        <v>0</v>
      </c>
      <c r="DE331" s="612">
        <v>0</v>
      </c>
      <c r="DF331" s="612">
        <v>0</v>
      </c>
      <c r="DG331" s="612">
        <v>0</v>
      </c>
      <c r="DH331" s="612">
        <v>0</v>
      </c>
      <c r="DI331" s="612">
        <v>0</v>
      </c>
      <c r="DJ331" s="612">
        <v>0</v>
      </c>
      <c r="DK331" s="612">
        <v>0</v>
      </c>
      <c r="DL331" s="612">
        <v>0</v>
      </c>
      <c r="DM331" s="612">
        <v>0</v>
      </c>
      <c r="DN331" s="612">
        <v>0</v>
      </c>
      <c r="DO331" s="612">
        <v>0</v>
      </c>
      <c r="DP331" s="612">
        <v>0</v>
      </c>
      <c r="DQ331" s="612">
        <v>0</v>
      </c>
      <c r="DR331" s="612">
        <v>0</v>
      </c>
      <c r="DS331" s="612">
        <v>0</v>
      </c>
      <c r="DT331" s="612">
        <v>0</v>
      </c>
      <c r="DU331" s="612">
        <v>0</v>
      </c>
      <c r="DV331" s="612">
        <v>0</v>
      </c>
      <c r="DW331" s="612">
        <v>0</v>
      </c>
      <c r="DX331" s="612">
        <v>0</v>
      </c>
      <c r="DY331" s="612">
        <v>0</v>
      </c>
      <c r="DZ331" s="612">
        <v>0</v>
      </c>
      <c r="EA331" s="612">
        <v>0</v>
      </c>
      <c r="EB331" s="612">
        <v>0</v>
      </c>
      <c r="EC331" s="612">
        <v>0</v>
      </c>
      <c r="ED331" s="612">
        <v>0</v>
      </c>
      <c r="EE331" s="612">
        <v>0</v>
      </c>
      <c r="EF331" s="612">
        <v>0</v>
      </c>
      <c r="EG331" s="612">
        <v>0</v>
      </c>
      <c r="EH331" s="612">
        <v>0</v>
      </c>
      <c r="EI331" s="612">
        <v>0</v>
      </c>
      <c r="EJ331" s="612">
        <v>0</v>
      </c>
      <c r="EK331" s="612">
        <v>0</v>
      </c>
      <c r="EL331" s="612">
        <v>0</v>
      </c>
      <c r="EM331" s="612">
        <v>0</v>
      </c>
      <c r="EN331" s="612">
        <v>0</v>
      </c>
      <c r="EO331" s="612">
        <v>0</v>
      </c>
      <c r="EP331" s="612">
        <v>0</v>
      </c>
      <c r="EQ331" s="612">
        <v>0</v>
      </c>
      <c r="ER331" s="612">
        <v>0</v>
      </c>
      <c r="ES331" s="612">
        <v>0</v>
      </c>
      <c r="ET331" s="612">
        <v>0</v>
      </c>
      <c r="EU331" s="612">
        <v>0</v>
      </c>
      <c r="EV331" s="612">
        <v>0</v>
      </c>
      <c r="EW331" s="612">
        <v>0</v>
      </c>
      <c r="EX331" s="612">
        <v>0</v>
      </c>
      <c r="EY331" s="612">
        <v>0</v>
      </c>
      <c r="EZ331" s="612">
        <v>0</v>
      </c>
      <c r="FA331" s="612">
        <v>0</v>
      </c>
      <c r="FB331" s="612">
        <v>0</v>
      </c>
      <c r="FC331" s="612">
        <v>0</v>
      </c>
      <c r="FD331" s="612">
        <v>0</v>
      </c>
      <c r="FE331" s="612">
        <v>0</v>
      </c>
      <c r="FF331" s="612">
        <v>0</v>
      </c>
      <c r="FG331" s="612">
        <v>0</v>
      </c>
      <c r="FH331" s="612">
        <v>0</v>
      </c>
      <c r="FI331" s="612">
        <v>0</v>
      </c>
      <c r="FJ331" s="612">
        <v>0</v>
      </c>
      <c r="FK331" s="612">
        <v>0</v>
      </c>
      <c r="FL331" s="612">
        <v>0</v>
      </c>
      <c r="FM331" s="612">
        <v>0</v>
      </c>
      <c r="FN331" s="612">
        <v>0</v>
      </c>
      <c r="FO331" s="612">
        <v>0</v>
      </c>
      <c r="FP331" s="612">
        <v>0</v>
      </c>
      <c r="FQ331" s="612">
        <v>0</v>
      </c>
      <c r="FR331" s="612">
        <v>0</v>
      </c>
      <c r="FS331" s="612">
        <v>0</v>
      </c>
      <c r="FT331" s="612">
        <v>0</v>
      </c>
      <c r="FU331" s="612">
        <v>0</v>
      </c>
      <c r="FV331" s="612">
        <v>0</v>
      </c>
      <c r="FW331" s="612">
        <v>0</v>
      </c>
      <c r="FX331" s="612">
        <v>0</v>
      </c>
      <c r="FY331" s="612">
        <v>0</v>
      </c>
      <c r="FZ331" s="612">
        <v>0</v>
      </c>
      <c r="GA331" s="612">
        <v>0</v>
      </c>
      <c r="GB331" s="612">
        <v>0</v>
      </c>
      <c r="GC331" s="612">
        <v>0</v>
      </c>
      <c r="GD331" s="612">
        <v>0</v>
      </c>
      <c r="GE331" s="612">
        <v>0</v>
      </c>
      <c r="GF331" s="612">
        <v>0</v>
      </c>
      <c r="GG331" s="612">
        <v>0</v>
      </c>
      <c r="GH331" s="612">
        <v>0</v>
      </c>
      <c r="GI331" s="612">
        <v>0</v>
      </c>
      <c r="GJ331" s="612">
        <v>0</v>
      </c>
      <c r="GK331" s="612">
        <v>0</v>
      </c>
      <c r="GL331" s="612">
        <v>0</v>
      </c>
      <c r="GM331" s="612">
        <v>0</v>
      </c>
      <c r="GN331" s="612">
        <v>0</v>
      </c>
      <c r="GO331" s="612">
        <v>0</v>
      </c>
      <c r="GP331" s="612">
        <v>0</v>
      </c>
      <c r="GQ331" s="612">
        <v>0</v>
      </c>
      <c r="GR331" s="612">
        <v>0</v>
      </c>
      <c r="GS331" s="612">
        <v>0</v>
      </c>
      <c r="GT331" s="612">
        <v>0</v>
      </c>
      <c r="GU331" s="612">
        <v>0</v>
      </c>
      <c r="GV331" s="612">
        <v>0</v>
      </c>
      <c r="GW331" s="612">
        <v>0</v>
      </c>
      <c r="GX331" s="612">
        <v>0</v>
      </c>
      <c r="GY331" s="612">
        <v>0</v>
      </c>
      <c r="GZ331" s="612">
        <v>0</v>
      </c>
      <c r="HA331" s="612">
        <v>0</v>
      </c>
      <c r="HB331" s="612">
        <v>0</v>
      </c>
      <c r="HC331" s="612">
        <v>0</v>
      </c>
      <c r="HD331" s="612">
        <v>0</v>
      </c>
      <c r="HE331" s="612">
        <v>0</v>
      </c>
      <c r="HF331" s="612">
        <v>0</v>
      </c>
      <c r="HG331" s="612">
        <v>0</v>
      </c>
      <c r="HH331" s="612">
        <v>0</v>
      </c>
      <c r="HI331" s="612">
        <v>0</v>
      </c>
      <c r="HJ331" s="612">
        <v>0</v>
      </c>
      <c r="HK331" s="612">
        <v>0</v>
      </c>
      <c r="HL331" s="612">
        <v>0</v>
      </c>
      <c r="HM331" s="612">
        <v>0</v>
      </c>
      <c r="HN331" s="612">
        <v>0</v>
      </c>
      <c r="HO331" s="612">
        <v>0</v>
      </c>
      <c r="HP331" s="612">
        <v>0</v>
      </c>
      <c r="HQ331" s="612">
        <v>0</v>
      </c>
      <c r="HR331" s="612">
        <v>0</v>
      </c>
      <c r="HS331" s="612">
        <v>0</v>
      </c>
      <c r="HT331" s="612">
        <v>0</v>
      </c>
      <c r="HU331" s="612">
        <v>0</v>
      </c>
      <c r="HV331" s="612">
        <v>0</v>
      </c>
      <c r="HW331" s="612">
        <v>0</v>
      </c>
      <c r="HX331" s="612">
        <v>0</v>
      </c>
      <c r="HY331" s="612">
        <v>0</v>
      </c>
      <c r="HZ331" s="612">
        <v>0</v>
      </c>
      <c r="IA331" s="612">
        <v>0</v>
      </c>
      <c r="IB331" s="612">
        <v>0</v>
      </c>
      <c r="IC331" s="612">
        <v>0</v>
      </c>
      <c r="ID331" s="612">
        <v>0</v>
      </c>
      <c r="IE331" s="612">
        <v>0</v>
      </c>
      <c r="IF331" s="612">
        <v>0</v>
      </c>
      <c r="IG331" s="612">
        <v>0</v>
      </c>
      <c r="IH331" s="612">
        <v>0</v>
      </c>
      <c r="II331" s="612">
        <v>0</v>
      </c>
      <c r="IJ331" s="612">
        <v>0</v>
      </c>
      <c r="IK331" s="612">
        <v>0</v>
      </c>
      <c r="IL331" s="612">
        <v>0</v>
      </c>
      <c r="IM331" s="612">
        <v>0</v>
      </c>
      <c r="IN331" s="612">
        <v>0</v>
      </c>
      <c r="IO331" s="612">
        <v>0</v>
      </c>
      <c r="IP331" s="612">
        <v>0</v>
      </c>
      <c r="IQ331" s="612">
        <v>0</v>
      </c>
      <c r="IR331" s="612">
        <v>0</v>
      </c>
      <c r="IS331" s="612">
        <v>0</v>
      </c>
      <c r="IT331" s="612">
        <v>0</v>
      </c>
      <c r="IU331" s="612">
        <v>0</v>
      </c>
      <c r="IV331" s="612">
        <v>0</v>
      </c>
      <c r="IW331" s="612">
        <v>0</v>
      </c>
      <c r="IX331" s="612">
        <v>0</v>
      </c>
      <c r="IY331" s="612">
        <v>0</v>
      </c>
      <c r="IZ331" s="612">
        <v>0</v>
      </c>
      <c r="JA331" s="612">
        <v>0</v>
      </c>
      <c r="JB331" s="612">
        <v>0</v>
      </c>
      <c r="JC331" s="612">
        <v>0</v>
      </c>
      <c r="JD331" s="612">
        <v>0</v>
      </c>
      <c r="JE331" s="612">
        <v>0</v>
      </c>
      <c r="JF331" s="612">
        <v>0</v>
      </c>
      <c r="JG331" s="612">
        <v>0</v>
      </c>
      <c r="JH331" s="612">
        <v>0</v>
      </c>
      <c r="JI331" s="612">
        <v>0</v>
      </c>
      <c r="JJ331" s="612">
        <v>0</v>
      </c>
      <c r="JK331" s="612">
        <v>0</v>
      </c>
      <c r="JL331" s="612">
        <v>0</v>
      </c>
      <c r="JM331" s="612">
        <v>0</v>
      </c>
      <c r="JN331" s="612">
        <v>0</v>
      </c>
      <c r="JO331" s="612">
        <v>0</v>
      </c>
      <c r="JP331" s="612">
        <v>0</v>
      </c>
      <c r="JQ331" s="612">
        <v>0</v>
      </c>
      <c r="JR331" s="612">
        <v>0</v>
      </c>
      <c r="JS331" s="612">
        <v>0</v>
      </c>
      <c r="JT331" s="612">
        <v>0</v>
      </c>
      <c r="JU331" s="612">
        <v>0</v>
      </c>
      <c r="JV331" s="612">
        <v>0</v>
      </c>
      <c r="JW331" s="612">
        <v>0</v>
      </c>
      <c r="JX331" s="612">
        <v>0</v>
      </c>
      <c r="JY331" s="612">
        <v>0</v>
      </c>
      <c r="JZ331" s="612">
        <v>0</v>
      </c>
      <c r="KA331" s="612">
        <v>0</v>
      </c>
      <c r="KB331" s="612">
        <v>0</v>
      </c>
      <c r="KC331" s="612">
        <v>0</v>
      </c>
      <c r="KD331" s="612">
        <v>0</v>
      </c>
      <c r="KE331" s="612">
        <v>0</v>
      </c>
      <c r="KF331" s="612">
        <v>0</v>
      </c>
      <c r="KG331" s="612">
        <v>0</v>
      </c>
      <c r="KH331" s="612">
        <v>0</v>
      </c>
      <c r="KI331" s="612">
        <v>0</v>
      </c>
      <c r="KJ331" s="612">
        <v>0</v>
      </c>
      <c r="KK331" s="612">
        <v>0</v>
      </c>
      <c r="KL331" s="612">
        <v>0</v>
      </c>
      <c r="KM331" s="612">
        <v>0</v>
      </c>
      <c r="KN331" s="612">
        <v>0</v>
      </c>
      <c r="KO331" s="612">
        <v>0</v>
      </c>
      <c r="KP331" s="612">
        <v>0</v>
      </c>
      <c r="KQ331" s="612">
        <v>0</v>
      </c>
      <c r="KR331" s="612">
        <v>0</v>
      </c>
      <c r="KS331" s="612">
        <v>0</v>
      </c>
      <c r="KT331" s="612">
        <v>0</v>
      </c>
      <c r="KU331" s="612">
        <v>0</v>
      </c>
      <c r="KV331" s="612">
        <v>0</v>
      </c>
      <c r="KW331" s="612">
        <v>0</v>
      </c>
      <c r="KX331" s="612">
        <v>0</v>
      </c>
      <c r="KY331" s="612">
        <v>0</v>
      </c>
      <c r="KZ331" s="612">
        <v>0</v>
      </c>
      <c r="LA331" s="612">
        <v>0</v>
      </c>
      <c r="LB331" s="612">
        <v>0</v>
      </c>
      <c r="LC331" s="612">
        <v>0</v>
      </c>
      <c r="LD331" s="612">
        <v>0</v>
      </c>
      <c r="LE331" s="612">
        <v>0</v>
      </c>
      <c r="LF331" s="612">
        <v>0</v>
      </c>
      <c r="LG331" s="612">
        <v>0</v>
      </c>
      <c r="LH331" s="612">
        <v>0</v>
      </c>
      <c r="LI331" s="612">
        <v>0</v>
      </c>
      <c r="LJ331" s="612">
        <v>0</v>
      </c>
      <c r="LK331" s="612">
        <v>0</v>
      </c>
      <c r="LL331" s="612">
        <v>0</v>
      </c>
      <c r="LM331" s="612">
        <v>0</v>
      </c>
      <c r="LN331" s="612">
        <v>0</v>
      </c>
      <c r="LO331" s="612">
        <v>0</v>
      </c>
      <c r="LP331" s="612">
        <v>0</v>
      </c>
      <c r="LQ331" s="612">
        <v>0</v>
      </c>
      <c r="LR331" s="612">
        <v>0</v>
      </c>
      <c r="LS331" s="612">
        <v>0</v>
      </c>
      <c r="LT331" s="612">
        <v>0</v>
      </c>
      <c r="LU331" s="612">
        <v>0</v>
      </c>
      <c r="LV331" s="612">
        <v>0</v>
      </c>
      <c r="LW331" s="612">
        <v>0</v>
      </c>
      <c r="LX331" s="612">
        <v>0</v>
      </c>
      <c r="LY331" s="612">
        <v>0</v>
      </c>
      <c r="LZ331" s="612">
        <v>0</v>
      </c>
      <c r="MA331" s="612">
        <v>0</v>
      </c>
      <c r="MB331" s="612">
        <v>0</v>
      </c>
      <c r="MC331" s="612">
        <v>0</v>
      </c>
      <c r="MD331" s="612">
        <v>0</v>
      </c>
      <c r="ME331" s="612">
        <v>0</v>
      </c>
      <c r="MF331" s="612">
        <v>0</v>
      </c>
      <c r="MG331" s="612">
        <v>0</v>
      </c>
      <c r="MH331" s="612">
        <v>0</v>
      </c>
      <c r="MI331" s="612">
        <v>0</v>
      </c>
      <c r="MJ331" s="612">
        <v>0</v>
      </c>
      <c r="MK331" s="612">
        <v>0</v>
      </c>
      <c r="ML331" s="612">
        <v>0</v>
      </c>
      <c r="MM331" s="612">
        <v>0</v>
      </c>
      <c r="MN331" s="612">
        <v>0</v>
      </c>
      <c r="MO331" s="612">
        <v>0</v>
      </c>
      <c r="MP331" s="612">
        <v>0</v>
      </c>
      <c r="MQ331" s="612">
        <v>0</v>
      </c>
      <c r="MR331" s="612">
        <v>0</v>
      </c>
      <c r="MS331" s="612">
        <v>0</v>
      </c>
      <c r="MT331" s="612">
        <v>0</v>
      </c>
      <c r="MU331" s="612">
        <v>0</v>
      </c>
      <c r="MV331" s="612">
        <v>0</v>
      </c>
      <c r="MW331" s="612">
        <v>0</v>
      </c>
      <c r="MX331" s="612">
        <v>0</v>
      </c>
      <c r="MY331" s="612">
        <v>0</v>
      </c>
      <c r="MZ331" s="612">
        <v>0</v>
      </c>
      <c r="NA331" s="612">
        <v>0</v>
      </c>
      <c r="NB331" s="612">
        <v>0</v>
      </c>
      <c r="NC331" s="612">
        <v>0</v>
      </c>
      <c r="ND331" s="612">
        <v>0</v>
      </c>
      <c r="NE331" s="612">
        <v>0</v>
      </c>
      <c r="NF331" s="612">
        <v>0</v>
      </c>
      <c r="NG331" s="612">
        <v>0</v>
      </c>
      <c r="NH331" s="612">
        <v>0</v>
      </c>
      <c r="NI331" s="612">
        <v>0</v>
      </c>
      <c r="NJ331" s="612">
        <v>0</v>
      </c>
      <c r="NK331" s="612">
        <v>0</v>
      </c>
      <c r="NL331" s="612">
        <v>0</v>
      </c>
      <c r="NM331" s="612">
        <v>0</v>
      </c>
      <c r="NN331" s="612">
        <v>0</v>
      </c>
      <c r="NO331" s="612">
        <v>0</v>
      </c>
      <c r="NP331" s="612">
        <v>0</v>
      </c>
      <c r="NQ331" s="612">
        <v>0</v>
      </c>
      <c r="NR331" s="612">
        <v>0</v>
      </c>
      <c r="NS331" s="612">
        <v>0</v>
      </c>
      <c r="NT331" s="612">
        <v>0</v>
      </c>
      <c r="NU331" s="612">
        <v>0</v>
      </c>
      <c r="NV331" s="612">
        <v>0</v>
      </c>
      <c r="NW331" s="612">
        <v>0</v>
      </c>
      <c r="NX331" s="612">
        <v>0</v>
      </c>
      <c r="NY331" s="612">
        <v>0</v>
      </c>
      <c r="NZ331" s="612">
        <v>0</v>
      </c>
      <c r="OA331" s="612">
        <v>0</v>
      </c>
      <c r="OB331" s="612">
        <v>0</v>
      </c>
      <c r="OC331" s="612">
        <v>0</v>
      </c>
      <c r="OD331" s="612">
        <v>0</v>
      </c>
      <c r="OE331" s="612">
        <v>0</v>
      </c>
      <c r="OF331" s="612">
        <v>0</v>
      </c>
      <c r="OG331" s="612">
        <v>0</v>
      </c>
      <c r="OH331" s="612">
        <v>0</v>
      </c>
      <c r="OI331" s="612">
        <v>0</v>
      </c>
      <c r="OJ331" s="612">
        <v>0</v>
      </c>
      <c r="OK331" s="612">
        <v>0</v>
      </c>
      <c r="OL331" s="612">
        <v>0</v>
      </c>
      <c r="OM331" s="612">
        <v>0</v>
      </c>
      <c r="ON331" s="612">
        <v>0</v>
      </c>
      <c r="OO331" s="612">
        <v>0</v>
      </c>
      <c r="OP331" s="612">
        <v>0</v>
      </c>
      <c r="OQ331" s="612">
        <v>0</v>
      </c>
      <c r="OR331" s="612">
        <v>0</v>
      </c>
      <c r="OS331" s="612">
        <v>0</v>
      </c>
      <c r="OT331" s="612">
        <v>0</v>
      </c>
      <c r="OU331" s="612">
        <v>0</v>
      </c>
      <c r="OV331" s="612">
        <v>0</v>
      </c>
      <c r="OW331" s="612">
        <v>0</v>
      </c>
      <c r="OX331" s="612">
        <v>0</v>
      </c>
      <c r="OY331" s="612">
        <v>0</v>
      </c>
      <c r="OZ331" s="612">
        <v>0</v>
      </c>
      <c r="PA331" s="612">
        <v>0</v>
      </c>
      <c r="PB331" s="612">
        <v>0</v>
      </c>
      <c r="PC331" s="612">
        <v>0</v>
      </c>
      <c r="PD331" s="612">
        <v>0</v>
      </c>
      <c r="PE331" s="612">
        <v>0</v>
      </c>
      <c r="PF331" s="612">
        <v>0</v>
      </c>
      <c r="PG331" s="612">
        <v>0</v>
      </c>
      <c r="PH331" s="612">
        <v>0</v>
      </c>
      <c r="PI331" s="612">
        <v>0</v>
      </c>
      <c r="PJ331" s="612">
        <v>0</v>
      </c>
      <c r="PK331" s="612">
        <v>0</v>
      </c>
      <c r="PL331" s="612">
        <v>0</v>
      </c>
      <c r="PM331" s="612">
        <v>0</v>
      </c>
      <c r="PN331" s="612">
        <v>0</v>
      </c>
      <c r="PO331" s="612">
        <v>0</v>
      </c>
      <c r="PP331" s="612">
        <v>0</v>
      </c>
      <c r="PQ331" s="612">
        <v>0</v>
      </c>
      <c r="PR331" s="612">
        <v>0</v>
      </c>
      <c r="PS331" s="612">
        <v>0</v>
      </c>
      <c r="PT331" s="612">
        <v>0</v>
      </c>
      <c r="PU331" s="612">
        <v>0</v>
      </c>
      <c r="PV331" s="612">
        <v>0</v>
      </c>
      <c r="PW331" s="612">
        <v>0</v>
      </c>
      <c r="PX331" s="612">
        <v>0</v>
      </c>
      <c r="PY331" s="612">
        <v>0</v>
      </c>
      <c r="PZ331" s="612">
        <v>0</v>
      </c>
      <c r="QA331" s="612">
        <v>0</v>
      </c>
      <c r="QB331" s="612">
        <v>0</v>
      </c>
      <c r="QC331" s="612">
        <v>0</v>
      </c>
      <c r="QD331" s="612">
        <v>0</v>
      </c>
      <c r="QE331" s="612">
        <v>0</v>
      </c>
      <c r="QF331" s="612">
        <v>0</v>
      </c>
      <c r="QG331" s="612">
        <v>0</v>
      </c>
      <c r="QH331" s="612">
        <v>0</v>
      </c>
      <c r="QI331" s="612">
        <v>0</v>
      </c>
      <c r="QJ331" s="612">
        <v>0</v>
      </c>
      <c r="QK331" s="612">
        <v>0</v>
      </c>
      <c r="QL331" s="612">
        <v>0</v>
      </c>
      <c r="QM331" s="612">
        <v>0</v>
      </c>
      <c r="QN331" s="612">
        <v>0</v>
      </c>
      <c r="QO331" s="612">
        <v>0</v>
      </c>
      <c r="QP331" s="612">
        <v>0</v>
      </c>
      <c r="QQ331" s="612">
        <v>0</v>
      </c>
      <c r="QR331" s="612">
        <v>0</v>
      </c>
      <c r="QS331" s="612">
        <v>0</v>
      </c>
      <c r="QT331" s="612">
        <v>0</v>
      </c>
      <c r="QU331" s="612">
        <v>0</v>
      </c>
      <c r="QV331" s="612">
        <v>0</v>
      </c>
      <c r="QW331" s="612">
        <v>0</v>
      </c>
      <c r="QX331" s="612">
        <v>0</v>
      </c>
      <c r="QY331" s="612">
        <v>0</v>
      </c>
      <c r="QZ331" s="612">
        <v>0</v>
      </c>
      <c r="RA331" s="612">
        <v>0</v>
      </c>
      <c r="RB331" s="612">
        <v>0</v>
      </c>
      <c r="RC331" s="612">
        <v>0</v>
      </c>
      <c r="RD331" s="612">
        <v>0</v>
      </c>
      <c r="RE331" s="612">
        <v>0</v>
      </c>
      <c r="RF331" s="612">
        <v>0</v>
      </c>
      <c r="RG331" s="612">
        <v>0</v>
      </c>
      <c r="RH331" s="612">
        <v>0</v>
      </c>
      <c r="RI331" s="612">
        <v>0</v>
      </c>
      <c r="RJ331" s="612">
        <v>0</v>
      </c>
      <c r="RK331" s="612">
        <v>0</v>
      </c>
      <c r="RL331" s="612">
        <v>0</v>
      </c>
      <c r="RM331" s="612">
        <v>0</v>
      </c>
      <c r="RN331" s="612">
        <v>0</v>
      </c>
      <c r="RO331" s="612">
        <v>0</v>
      </c>
      <c r="RP331" s="612">
        <v>0</v>
      </c>
      <c r="RQ331" s="612">
        <v>0</v>
      </c>
      <c r="RR331" s="612">
        <v>0</v>
      </c>
      <c r="RS331" s="612">
        <v>0</v>
      </c>
      <c r="RT331" s="612">
        <v>0</v>
      </c>
      <c r="RU331" s="612">
        <v>0</v>
      </c>
      <c r="RV331" s="612">
        <v>0</v>
      </c>
      <c r="RW331" s="612">
        <v>0</v>
      </c>
      <c r="RX331" s="612">
        <v>0</v>
      </c>
      <c r="RY331" s="612">
        <v>0</v>
      </c>
      <c r="RZ331" s="612">
        <v>0</v>
      </c>
      <c r="SA331" s="612">
        <v>0</v>
      </c>
      <c r="SB331" s="612">
        <v>0</v>
      </c>
      <c r="SC331" s="612">
        <v>0</v>
      </c>
      <c r="SD331" s="612">
        <v>0</v>
      </c>
      <c r="SE331" s="612">
        <v>0</v>
      </c>
      <c r="SF331" s="612">
        <v>0</v>
      </c>
      <c r="SG331" s="612">
        <v>0</v>
      </c>
      <c r="SH331" s="612">
        <v>0</v>
      </c>
      <c r="SI331" s="612">
        <v>0</v>
      </c>
      <c r="SJ331" s="612">
        <v>0</v>
      </c>
      <c r="SK331" s="267">
        <f t="shared" si="514"/>
        <v>0</v>
      </c>
      <c r="SL331" s="254"/>
      <c r="SM331" s="242"/>
      <c r="SN331" s="242"/>
      <c r="SO331" s="242"/>
    </row>
    <row r="332" spans="1:509" outlineLevel="3" x14ac:dyDescent="0.35">
      <c r="A332" s="242"/>
      <c r="B332" s="251"/>
      <c r="C332" s="438">
        <f>INT($C$29)+3</f>
        <v>4</v>
      </c>
      <c r="D332" s="267"/>
      <c r="E332" s="316">
        <f t="shared" si="505"/>
        <v>191</v>
      </c>
      <c r="F332" s="322"/>
      <c r="G332" s="322"/>
      <c r="H332" s="267"/>
      <c r="I332" s="338"/>
      <c r="J332" s="338" t="s">
        <v>695</v>
      </c>
      <c r="K332" s="536"/>
      <c r="L332" s="615">
        <v>0</v>
      </c>
      <c r="M332" s="615">
        <v>0</v>
      </c>
      <c r="N332" s="615">
        <v>0</v>
      </c>
      <c r="O332" s="615">
        <v>0</v>
      </c>
      <c r="P332" s="615">
        <v>0</v>
      </c>
      <c r="Q332" s="615">
        <v>0</v>
      </c>
      <c r="R332" s="615">
        <v>0</v>
      </c>
      <c r="S332" s="615">
        <v>0</v>
      </c>
      <c r="T332" s="615">
        <v>0</v>
      </c>
      <c r="U332" s="615">
        <v>0</v>
      </c>
      <c r="V332" s="615">
        <v>0</v>
      </c>
      <c r="W332" s="615">
        <v>0</v>
      </c>
      <c r="X332" s="615">
        <v>0</v>
      </c>
      <c r="Y332" s="615">
        <v>0</v>
      </c>
      <c r="Z332" s="615">
        <v>0</v>
      </c>
      <c r="AA332" s="615">
        <v>0</v>
      </c>
      <c r="AB332" s="615">
        <v>0</v>
      </c>
      <c r="AC332" s="615">
        <v>0</v>
      </c>
      <c r="AD332" s="615">
        <v>0</v>
      </c>
      <c r="AE332" s="615">
        <v>0</v>
      </c>
      <c r="AF332" s="615">
        <v>0</v>
      </c>
      <c r="AG332" s="615">
        <v>0</v>
      </c>
      <c r="AH332" s="615">
        <v>0</v>
      </c>
      <c r="AI332" s="615">
        <v>0</v>
      </c>
      <c r="AJ332" s="615">
        <v>0</v>
      </c>
      <c r="AK332" s="615">
        <v>0</v>
      </c>
      <c r="AL332" s="615">
        <v>0</v>
      </c>
      <c r="AM332" s="615">
        <v>0</v>
      </c>
      <c r="AN332" s="615">
        <v>0</v>
      </c>
      <c r="AO332" s="615">
        <v>0</v>
      </c>
      <c r="AP332" s="615">
        <v>0</v>
      </c>
      <c r="AQ332" s="615">
        <v>0</v>
      </c>
      <c r="AR332" s="615">
        <v>0</v>
      </c>
      <c r="AS332" s="615">
        <v>0</v>
      </c>
      <c r="AT332" s="615">
        <v>0</v>
      </c>
      <c r="AU332" s="615">
        <v>0</v>
      </c>
      <c r="AV332" s="615">
        <v>0</v>
      </c>
      <c r="AW332" s="615">
        <v>0</v>
      </c>
      <c r="AX332" s="615">
        <v>0</v>
      </c>
      <c r="AY332" s="615">
        <v>0</v>
      </c>
      <c r="AZ332" s="615">
        <v>0</v>
      </c>
      <c r="BA332" s="615">
        <v>0</v>
      </c>
      <c r="BB332" s="615">
        <v>0</v>
      </c>
      <c r="BC332" s="615">
        <v>0</v>
      </c>
      <c r="BD332" s="615">
        <v>0</v>
      </c>
      <c r="BE332" s="615">
        <v>0</v>
      </c>
      <c r="BF332" s="615">
        <v>0</v>
      </c>
      <c r="BG332" s="615">
        <v>0</v>
      </c>
      <c r="BH332" s="615">
        <v>0</v>
      </c>
      <c r="BI332" s="615">
        <v>0</v>
      </c>
      <c r="BJ332" s="615">
        <v>0</v>
      </c>
      <c r="BK332" s="615">
        <v>0</v>
      </c>
      <c r="BL332" s="615">
        <v>0</v>
      </c>
      <c r="BM332" s="615">
        <v>0</v>
      </c>
      <c r="BN332" s="615">
        <v>0</v>
      </c>
      <c r="BO332" s="615">
        <v>0</v>
      </c>
      <c r="BP332" s="615">
        <v>0</v>
      </c>
      <c r="BQ332" s="615">
        <v>0</v>
      </c>
      <c r="BR332" s="615">
        <v>0</v>
      </c>
      <c r="BS332" s="615">
        <v>0</v>
      </c>
      <c r="BT332" s="615">
        <v>0</v>
      </c>
      <c r="BU332" s="615">
        <v>0</v>
      </c>
      <c r="BV332" s="615">
        <v>0</v>
      </c>
      <c r="BW332" s="615">
        <v>0</v>
      </c>
      <c r="BX332" s="615">
        <v>0</v>
      </c>
      <c r="BY332" s="615">
        <v>0</v>
      </c>
      <c r="BZ332" s="615">
        <v>0</v>
      </c>
      <c r="CA332" s="615">
        <v>0</v>
      </c>
      <c r="CB332" s="615">
        <v>0</v>
      </c>
      <c r="CC332" s="615">
        <v>0</v>
      </c>
      <c r="CD332" s="615">
        <v>0</v>
      </c>
      <c r="CE332" s="615">
        <v>0</v>
      </c>
      <c r="CF332" s="615">
        <v>0</v>
      </c>
      <c r="CG332" s="615">
        <v>0</v>
      </c>
      <c r="CH332" s="615">
        <v>0</v>
      </c>
      <c r="CI332" s="615">
        <v>0</v>
      </c>
      <c r="CJ332" s="615">
        <v>0</v>
      </c>
      <c r="CK332" s="615">
        <v>0</v>
      </c>
      <c r="CL332" s="615">
        <v>0</v>
      </c>
      <c r="CM332" s="615">
        <v>0</v>
      </c>
      <c r="CN332" s="615">
        <v>0</v>
      </c>
      <c r="CO332" s="615">
        <v>0</v>
      </c>
      <c r="CP332" s="615">
        <v>0</v>
      </c>
      <c r="CQ332" s="615">
        <v>0</v>
      </c>
      <c r="CR332" s="615">
        <v>0</v>
      </c>
      <c r="CS332" s="615">
        <v>0</v>
      </c>
      <c r="CT332" s="615">
        <v>0</v>
      </c>
      <c r="CU332" s="615">
        <v>0</v>
      </c>
      <c r="CV332" s="615">
        <v>0</v>
      </c>
      <c r="CW332" s="615">
        <v>0</v>
      </c>
      <c r="CX332" s="615">
        <v>0</v>
      </c>
      <c r="CY332" s="615">
        <v>0</v>
      </c>
      <c r="CZ332" s="615">
        <v>0</v>
      </c>
      <c r="DA332" s="615">
        <v>0</v>
      </c>
      <c r="DB332" s="615">
        <v>0</v>
      </c>
      <c r="DC332" s="615">
        <v>0</v>
      </c>
      <c r="DD332" s="615">
        <v>0</v>
      </c>
      <c r="DE332" s="615">
        <v>0</v>
      </c>
      <c r="DF332" s="615">
        <v>0</v>
      </c>
      <c r="DG332" s="615">
        <v>0</v>
      </c>
      <c r="DH332" s="615">
        <v>0</v>
      </c>
      <c r="DI332" s="615">
        <v>0</v>
      </c>
      <c r="DJ332" s="615">
        <v>0</v>
      </c>
      <c r="DK332" s="615">
        <v>0</v>
      </c>
      <c r="DL332" s="615">
        <v>0</v>
      </c>
      <c r="DM332" s="615">
        <v>0</v>
      </c>
      <c r="DN332" s="615">
        <v>0</v>
      </c>
      <c r="DO332" s="615">
        <v>0</v>
      </c>
      <c r="DP332" s="615">
        <v>0</v>
      </c>
      <c r="DQ332" s="615">
        <v>0</v>
      </c>
      <c r="DR332" s="615">
        <v>0</v>
      </c>
      <c r="DS332" s="615">
        <v>0</v>
      </c>
      <c r="DT332" s="615">
        <v>0</v>
      </c>
      <c r="DU332" s="615">
        <v>0</v>
      </c>
      <c r="DV332" s="615">
        <v>0</v>
      </c>
      <c r="DW332" s="615">
        <v>0</v>
      </c>
      <c r="DX332" s="615">
        <v>0</v>
      </c>
      <c r="DY332" s="615">
        <v>0</v>
      </c>
      <c r="DZ332" s="615">
        <v>0</v>
      </c>
      <c r="EA332" s="615">
        <v>0</v>
      </c>
      <c r="EB332" s="615">
        <v>0</v>
      </c>
      <c r="EC332" s="615">
        <v>0</v>
      </c>
      <c r="ED332" s="615">
        <v>0</v>
      </c>
      <c r="EE332" s="615">
        <v>0</v>
      </c>
      <c r="EF332" s="615">
        <v>0</v>
      </c>
      <c r="EG332" s="615">
        <v>0</v>
      </c>
      <c r="EH332" s="615">
        <v>0</v>
      </c>
      <c r="EI332" s="615">
        <v>0</v>
      </c>
      <c r="EJ332" s="615">
        <v>0</v>
      </c>
      <c r="EK332" s="615">
        <v>0</v>
      </c>
      <c r="EL332" s="615">
        <v>0</v>
      </c>
      <c r="EM332" s="615">
        <v>0</v>
      </c>
      <c r="EN332" s="615">
        <v>0</v>
      </c>
      <c r="EO332" s="615">
        <v>0</v>
      </c>
      <c r="EP332" s="615">
        <v>0</v>
      </c>
      <c r="EQ332" s="615">
        <v>0</v>
      </c>
      <c r="ER332" s="615">
        <v>0</v>
      </c>
      <c r="ES332" s="615">
        <v>0</v>
      </c>
      <c r="ET332" s="615">
        <v>0</v>
      </c>
      <c r="EU332" s="615">
        <v>0</v>
      </c>
      <c r="EV332" s="615">
        <v>0</v>
      </c>
      <c r="EW332" s="615">
        <v>0</v>
      </c>
      <c r="EX332" s="615">
        <v>0</v>
      </c>
      <c r="EY332" s="615">
        <v>0</v>
      </c>
      <c r="EZ332" s="615">
        <v>0</v>
      </c>
      <c r="FA332" s="615">
        <v>0</v>
      </c>
      <c r="FB332" s="615">
        <v>0</v>
      </c>
      <c r="FC332" s="615">
        <v>0</v>
      </c>
      <c r="FD332" s="615">
        <v>0</v>
      </c>
      <c r="FE332" s="615">
        <v>0</v>
      </c>
      <c r="FF332" s="615">
        <v>0</v>
      </c>
      <c r="FG332" s="615">
        <v>0</v>
      </c>
      <c r="FH332" s="615">
        <v>0</v>
      </c>
      <c r="FI332" s="615">
        <v>0</v>
      </c>
      <c r="FJ332" s="615">
        <v>0</v>
      </c>
      <c r="FK332" s="615">
        <v>0</v>
      </c>
      <c r="FL332" s="615">
        <v>0</v>
      </c>
      <c r="FM332" s="615">
        <v>0</v>
      </c>
      <c r="FN332" s="615">
        <v>0</v>
      </c>
      <c r="FO332" s="615">
        <v>0</v>
      </c>
      <c r="FP332" s="615">
        <v>0</v>
      </c>
      <c r="FQ332" s="615">
        <v>0</v>
      </c>
      <c r="FR332" s="615">
        <v>0</v>
      </c>
      <c r="FS332" s="615">
        <v>0</v>
      </c>
      <c r="FT332" s="615">
        <v>0</v>
      </c>
      <c r="FU332" s="615">
        <v>0</v>
      </c>
      <c r="FV332" s="615">
        <v>0</v>
      </c>
      <c r="FW332" s="615">
        <v>0</v>
      </c>
      <c r="FX332" s="615">
        <v>0</v>
      </c>
      <c r="FY332" s="615">
        <v>0</v>
      </c>
      <c r="FZ332" s="615">
        <v>0</v>
      </c>
      <c r="GA332" s="615">
        <v>0</v>
      </c>
      <c r="GB332" s="615">
        <v>0</v>
      </c>
      <c r="GC332" s="615">
        <v>0</v>
      </c>
      <c r="GD332" s="615">
        <v>0</v>
      </c>
      <c r="GE332" s="615">
        <v>0</v>
      </c>
      <c r="GF332" s="615">
        <v>0</v>
      </c>
      <c r="GG332" s="615">
        <v>0</v>
      </c>
      <c r="GH332" s="615">
        <v>0</v>
      </c>
      <c r="GI332" s="615">
        <v>0</v>
      </c>
      <c r="GJ332" s="615">
        <v>0</v>
      </c>
      <c r="GK332" s="615">
        <v>0</v>
      </c>
      <c r="GL332" s="615">
        <v>0</v>
      </c>
      <c r="GM332" s="615">
        <v>0</v>
      </c>
      <c r="GN332" s="615">
        <v>0</v>
      </c>
      <c r="GO332" s="615">
        <v>0</v>
      </c>
      <c r="GP332" s="615">
        <v>0</v>
      </c>
      <c r="GQ332" s="615">
        <v>0</v>
      </c>
      <c r="GR332" s="615">
        <v>0</v>
      </c>
      <c r="GS332" s="615">
        <v>0</v>
      </c>
      <c r="GT332" s="615">
        <v>0</v>
      </c>
      <c r="GU332" s="615">
        <v>0</v>
      </c>
      <c r="GV332" s="615">
        <v>0</v>
      </c>
      <c r="GW332" s="615">
        <v>0</v>
      </c>
      <c r="GX332" s="615">
        <v>0</v>
      </c>
      <c r="GY332" s="615">
        <v>0</v>
      </c>
      <c r="GZ332" s="615">
        <v>0</v>
      </c>
      <c r="HA332" s="615">
        <v>0</v>
      </c>
      <c r="HB332" s="615">
        <v>0</v>
      </c>
      <c r="HC332" s="615">
        <v>0</v>
      </c>
      <c r="HD332" s="615">
        <v>0</v>
      </c>
      <c r="HE332" s="615">
        <v>0</v>
      </c>
      <c r="HF332" s="615">
        <v>0</v>
      </c>
      <c r="HG332" s="615">
        <v>0</v>
      </c>
      <c r="HH332" s="615">
        <v>0</v>
      </c>
      <c r="HI332" s="615">
        <v>0</v>
      </c>
      <c r="HJ332" s="615">
        <v>0</v>
      </c>
      <c r="HK332" s="615">
        <v>0</v>
      </c>
      <c r="HL332" s="615">
        <v>0</v>
      </c>
      <c r="HM332" s="615">
        <v>0</v>
      </c>
      <c r="HN332" s="615">
        <v>0</v>
      </c>
      <c r="HO332" s="615">
        <v>0</v>
      </c>
      <c r="HP332" s="615">
        <v>0</v>
      </c>
      <c r="HQ332" s="615">
        <v>0</v>
      </c>
      <c r="HR332" s="615">
        <v>0</v>
      </c>
      <c r="HS332" s="615">
        <v>0</v>
      </c>
      <c r="HT332" s="615">
        <v>0</v>
      </c>
      <c r="HU332" s="615">
        <v>0</v>
      </c>
      <c r="HV332" s="615">
        <v>0</v>
      </c>
      <c r="HW332" s="615">
        <v>0</v>
      </c>
      <c r="HX332" s="615">
        <v>0</v>
      </c>
      <c r="HY332" s="615">
        <v>0</v>
      </c>
      <c r="HZ332" s="615">
        <v>0</v>
      </c>
      <c r="IA332" s="615">
        <v>0</v>
      </c>
      <c r="IB332" s="615">
        <v>0</v>
      </c>
      <c r="IC332" s="615">
        <v>0</v>
      </c>
      <c r="ID332" s="615">
        <v>0</v>
      </c>
      <c r="IE332" s="615">
        <v>0</v>
      </c>
      <c r="IF332" s="615">
        <v>0</v>
      </c>
      <c r="IG332" s="615">
        <v>0</v>
      </c>
      <c r="IH332" s="615">
        <v>0</v>
      </c>
      <c r="II332" s="615">
        <v>0</v>
      </c>
      <c r="IJ332" s="615">
        <v>0</v>
      </c>
      <c r="IK332" s="615">
        <v>0</v>
      </c>
      <c r="IL332" s="615">
        <v>0</v>
      </c>
      <c r="IM332" s="615">
        <v>0</v>
      </c>
      <c r="IN332" s="615">
        <v>0</v>
      </c>
      <c r="IO332" s="615">
        <v>0</v>
      </c>
      <c r="IP332" s="615">
        <v>0</v>
      </c>
      <c r="IQ332" s="615">
        <v>0</v>
      </c>
      <c r="IR332" s="615">
        <v>0</v>
      </c>
      <c r="IS332" s="615">
        <v>0</v>
      </c>
      <c r="IT332" s="615">
        <v>0</v>
      </c>
      <c r="IU332" s="615">
        <v>0</v>
      </c>
      <c r="IV332" s="615">
        <v>0</v>
      </c>
      <c r="IW332" s="615">
        <v>0</v>
      </c>
      <c r="IX332" s="615">
        <v>0</v>
      </c>
      <c r="IY332" s="615">
        <v>0</v>
      </c>
      <c r="IZ332" s="615">
        <v>0</v>
      </c>
      <c r="JA332" s="615">
        <v>0</v>
      </c>
      <c r="JB332" s="615">
        <v>0</v>
      </c>
      <c r="JC332" s="615">
        <v>0</v>
      </c>
      <c r="JD332" s="615">
        <v>0</v>
      </c>
      <c r="JE332" s="615">
        <v>0</v>
      </c>
      <c r="JF332" s="615">
        <v>0</v>
      </c>
      <c r="JG332" s="615">
        <v>0</v>
      </c>
      <c r="JH332" s="615">
        <v>0</v>
      </c>
      <c r="JI332" s="615">
        <v>0</v>
      </c>
      <c r="JJ332" s="615">
        <v>0</v>
      </c>
      <c r="JK332" s="615">
        <v>0</v>
      </c>
      <c r="JL332" s="615">
        <v>0</v>
      </c>
      <c r="JM332" s="615">
        <v>0</v>
      </c>
      <c r="JN332" s="615">
        <v>0</v>
      </c>
      <c r="JO332" s="615">
        <v>0</v>
      </c>
      <c r="JP332" s="615">
        <v>0</v>
      </c>
      <c r="JQ332" s="615">
        <v>0</v>
      </c>
      <c r="JR332" s="615">
        <v>0</v>
      </c>
      <c r="JS332" s="615">
        <v>0</v>
      </c>
      <c r="JT332" s="615">
        <v>0</v>
      </c>
      <c r="JU332" s="615">
        <v>0</v>
      </c>
      <c r="JV332" s="615">
        <v>0</v>
      </c>
      <c r="JW332" s="615">
        <v>0</v>
      </c>
      <c r="JX332" s="615">
        <v>0</v>
      </c>
      <c r="JY332" s="615">
        <v>0</v>
      </c>
      <c r="JZ332" s="615">
        <v>0</v>
      </c>
      <c r="KA332" s="615">
        <v>0</v>
      </c>
      <c r="KB332" s="615">
        <v>0</v>
      </c>
      <c r="KC332" s="615">
        <v>0</v>
      </c>
      <c r="KD332" s="615">
        <v>0</v>
      </c>
      <c r="KE332" s="615">
        <v>0</v>
      </c>
      <c r="KF332" s="615">
        <v>0</v>
      </c>
      <c r="KG332" s="615">
        <v>0</v>
      </c>
      <c r="KH332" s="615">
        <v>0</v>
      </c>
      <c r="KI332" s="615">
        <v>0</v>
      </c>
      <c r="KJ332" s="615">
        <v>0</v>
      </c>
      <c r="KK332" s="615">
        <v>0</v>
      </c>
      <c r="KL332" s="615">
        <v>0</v>
      </c>
      <c r="KM332" s="615">
        <v>0</v>
      </c>
      <c r="KN332" s="615">
        <v>0</v>
      </c>
      <c r="KO332" s="615">
        <v>0</v>
      </c>
      <c r="KP332" s="615">
        <v>0</v>
      </c>
      <c r="KQ332" s="615">
        <v>0</v>
      </c>
      <c r="KR332" s="615">
        <v>0</v>
      </c>
      <c r="KS332" s="615">
        <v>0</v>
      </c>
      <c r="KT332" s="615">
        <v>0</v>
      </c>
      <c r="KU332" s="615">
        <v>0</v>
      </c>
      <c r="KV332" s="615">
        <v>0</v>
      </c>
      <c r="KW332" s="615">
        <v>0</v>
      </c>
      <c r="KX332" s="615">
        <v>0</v>
      </c>
      <c r="KY332" s="615">
        <v>0</v>
      </c>
      <c r="KZ332" s="615">
        <v>0</v>
      </c>
      <c r="LA332" s="615">
        <v>0</v>
      </c>
      <c r="LB332" s="615">
        <v>0</v>
      </c>
      <c r="LC332" s="615">
        <v>0</v>
      </c>
      <c r="LD332" s="615">
        <v>0</v>
      </c>
      <c r="LE332" s="615">
        <v>0</v>
      </c>
      <c r="LF332" s="615">
        <v>0</v>
      </c>
      <c r="LG332" s="615">
        <v>0</v>
      </c>
      <c r="LH332" s="615">
        <v>0</v>
      </c>
      <c r="LI332" s="615">
        <v>0</v>
      </c>
      <c r="LJ332" s="615">
        <v>0</v>
      </c>
      <c r="LK332" s="615">
        <v>0</v>
      </c>
      <c r="LL332" s="615">
        <v>0</v>
      </c>
      <c r="LM332" s="615">
        <v>0</v>
      </c>
      <c r="LN332" s="615">
        <v>0</v>
      </c>
      <c r="LO332" s="615">
        <v>0</v>
      </c>
      <c r="LP332" s="615">
        <v>0</v>
      </c>
      <c r="LQ332" s="615">
        <v>0</v>
      </c>
      <c r="LR332" s="615">
        <v>0</v>
      </c>
      <c r="LS332" s="615">
        <v>0</v>
      </c>
      <c r="LT332" s="615">
        <v>0</v>
      </c>
      <c r="LU332" s="615">
        <v>0</v>
      </c>
      <c r="LV332" s="615">
        <v>0</v>
      </c>
      <c r="LW332" s="615">
        <v>0</v>
      </c>
      <c r="LX332" s="615">
        <v>0</v>
      </c>
      <c r="LY332" s="615">
        <v>0</v>
      </c>
      <c r="LZ332" s="615">
        <v>0</v>
      </c>
      <c r="MA332" s="615">
        <v>0</v>
      </c>
      <c r="MB332" s="615">
        <v>0</v>
      </c>
      <c r="MC332" s="615">
        <v>0</v>
      </c>
      <c r="MD332" s="615">
        <v>0</v>
      </c>
      <c r="ME332" s="615">
        <v>0</v>
      </c>
      <c r="MF332" s="615">
        <v>0</v>
      </c>
      <c r="MG332" s="615">
        <v>0</v>
      </c>
      <c r="MH332" s="615">
        <v>0</v>
      </c>
      <c r="MI332" s="615">
        <v>0</v>
      </c>
      <c r="MJ332" s="615">
        <v>0</v>
      </c>
      <c r="MK332" s="615">
        <v>0</v>
      </c>
      <c r="ML332" s="615">
        <v>0</v>
      </c>
      <c r="MM332" s="615">
        <v>0</v>
      </c>
      <c r="MN332" s="615">
        <v>0</v>
      </c>
      <c r="MO332" s="615">
        <v>0</v>
      </c>
      <c r="MP332" s="615">
        <v>0</v>
      </c>
      <c r="MQ332" s="615">
        <v>0</v>
      </c>
      <c r="MR332" s="615">
        <v>0</v>
      </c>
      <c r="MS332" s="615">
        <v>0</v>
      </c>
      <c r="MT332" s="615">
        <v>0</v>
      </c>
      <c r="MU332" s="615">
        <v>0</v>
      </c>
      <c r="MV332" s="615">
        <v>0</v>
      </c>
      <c r="MW332" s="615">
        <v>0</v>
      </c>
      <c r="MX332" s="615">
        <v>0</v>
      </c>
      <c r="MY332" s="615">
        <v>0</v>
      </c>
      <c r="MZ332" s="615">
        <v>0</v>
      </c>
      <c r="NA332" s="615">
        <v>0</v>
      </c>
      <c r="NB332" s="615">
        <v>0</v>
      </c>
      <c r="NC332" s="615">
        <v>0</v>
      </c>
      <c r="ND332" s="615">
        <v>0</v>
      </c>
      <c r="NE332" s="615">
        <v>0</v>
      </c>
      <c r="NF332" s="615">
        <v>0</v>
      </c>
      <c r="NG332" s="615">
        <v>0</v>
      </c>
      <c r="NH332" s="615">
        <v>0</v>
      </c>
      <c r="NI332" s="615">
        <v>0</v>
      </c>
      <c r="NJ332" s="615">
        <v>0</v>
      </c>
      <c r="NK332" s="615">
        <v>0</v>
      </c>
      <c r="NL332" s="615">
        <v>0</v>
      </c>
      <c r="NM332" s="615">
        <v>0</v>
      </c>
      <c r="NN332" s="615">
        <v>0</v>
      </c>
      <c r="NO332" s="615">
        <v>0</v>
      </c>
      <c r="NP332" s="615">
        <v>0</v>
      </c>
      <c r="NQ332" s="615">
        <v>0</v>
      </c>
      <c r="NR332" s="615">
        <v>0</v>
      </c>
      <c r="NS332" s="615">
        <v>0</v>
      </c>
      <c r="NT332" s="615">
        <v>0</v>
      </c>
      <c r="NU332" s="615">
        <v>0</v>
      </c>
      <c r="NV332" s="615">
        <v>0</v>
      </c>
      <c r="NW332" s="615">
        <v>0</v>
      </c>
      <c r="NX332" s="615">
        <v>0</v>
      </c>
      <c r="NY332" s="615">
        <v>0</v>
      </c>
      <c r="NZ332" s="615">
        <v>0</v>
      </c>
      <c r="OA332" s="615">
        <v>0</v>
      </c>
      <c r="OB332" s="615">
        <v>0</v>
      </c>
      <c r="OC332" s="615">
        <v>0</v>
      </c>
      <c r="OD332" s="615">
        <v>0</v>
      </c>
      <c r="OE332" s="615">
        <v>0</v>
      </c>
      <c r="OF332" s="615">
        <v>0</v>
      </c>
      <c r="OG332" s="615">
        <v>0</v>
      </c>
      <c r="OH332" s="615">
        <v>0</v>
      </c>
      <c r="OI332" s="615">
        <v>0</v>
      </c>
      <c r="OJ332" s="615">
        <v>0</v>
      </c>
      <c r="OK332" s="615">
        <v>0</v>
      </c>
      <c r="OL332" s="615">
        <v>0</v>
      </c>
      <c r="OM332" s="615">
        <v>0</v>
      </c>
      <c r="ON332" s="615">
        <v>0</v>
      </c>
      <c r="OO332" s="615">
        <v>0</v>
      </c>
      <c r="OP332" s="615">
        <v>0</v>
      </c>
      <c r="OQ332" s="615">
        <v>0</v>
      </c>
      <c r="OR332" s="615">
        <v>0</v>
      </c>
      <c r="OS332" s="615">
        <v>0</v>
      </c>
      <c r="OT332" s="615">
        <v>0</v>
      </c>
      <c r="OU332" s="615">
        <v>0</v>
      </c>
      <c r="OV332" s="615">
        <v>0</v>
      </c>
      <c r="OW332" s="615">
        <v>0</v>
      </c>
      <c r="OX332" s="615">
        <v>0</v>
      </c>
      <c r="OY332" s="615">
        <v>0</v>
      </c>
      <c r="OZ332" s="615">
        <v>0</v>
      </c>
      <c r="PA332" s="615">
        <v>0</v>
      </c>
      <c r="PB332" s="615">
        <v>0</v>
      </c>
      <c r="PC332" s="615">
        <v>0</v>
      </c>
      <c r="PD332" s="615">
        <v>0</v>
      </c>
      <c r="PE332" s="615">
        <v>0</v>
      </c>
      <c r="PF332" s="615">
        <v>0</v>
      </c>
      <c r="PG332" s="615">
        <v>0</v>
      </c>
      <c r="PH332" s="615">
        <v>0</v>
      </c>
      <c r="PI332" s="615">
        <v>0</v>
      </c>
      <c r="PJ332" s="615">
        <v>0</v>
      </c>
      <c r="PK332" s="615">
        <v>0</v>
      </c>
      <c r="PL332" s="615">
        <v>0</v>
      </c>
      <c r="PM332" s="615">
        <v>0</v>
      </c>
      <c r="PN332" s="615">
        <v>0</v>
      </c>
      <c r="PO332" s="615">
        <v>0</v>
      </c>
      <c r="PP332" s="615">
        <v>0</v>
      </c>
      <c r="PQ332" s="615">
        <v>0</v>
      </c>
      <c r="PR332" s="615">
        <v>0</v>
      </c>
      <c r="PS332" s="615">
        <v>0</v>
      </c>
      <c r="PT332" s="615">
        <v>0</v>
      </c>
      <c r="PU332" s="615">
        <v>0</v>
      </c>
      <c r="PV332" s="615">
        <v>0</v>
      </c>
      <c r="PW332" s="615">
        <v>0</v>
      </c>
      <c r="PX332" s="615">
        <v>0</v>
      </c>
      <c r="PY332" s="615">
        <v>0</v>
      </c>
      <c r="PZ332" s="615">
        <v>0</v>
      </c>
      <c r="QA332" s="615">
        <v>0</v>
      </c>
      <c r="QB332" s="615">
        <v>0</v>
      </c>
      <c r="QC332" s="615">
        <v>0</v>
      </c>
      <c r="QD332" s="615">
        <v>0</v>
      </c>
      <c r="QE332" s="615">
        <v>0</v>
      </c>
      <c r="QF332" s="615">
        <v>0</v>
      </c>
      <c r="QG332" s="615">
        <v>0</v>
      </c>
      <c r="QH332" s="615">
        <v>0</v>
      </c>
      <c r="QI332" s="615">
        <v>0</v>
      </c>
      <c r="QJ332" s="615">
        <v>0</v>
      </c>
      <c r="QK332" s="615">
        <v>0</v>
      </c>
      <c r="QL332" s="615">
        <v>0</v>
      </c>
      <c r="QM332" s="615">
        <v>0</v>
      </c>
      <c r="QN332" s="615">
        <v>0</v>
      </c>
      <c r="QO332" s="615">
        <v>0</v>
      </c>
      <c r="QP332" s="615">
        <v>0</v>
      </c>
      <c r="QQ332" s="615">
        <v>0</v>
      </c>
      <c r="QR332" s="615">
        <v>0</v>
      </c>
      <c r="QS332" s="615">
        <v>0</v>
      </c>
      <c r="QT332" s="615">
        <v>0</v>
      </c>
      <c r="QU332" s="615">
        <v>0</v>
      </c>
      <c r="QV332" s="615">
        <v>0</v>
      </c>
      <c r="QW332" s="615">
        <v>0</v>
      </c>
      <c r="QX332" s="615">
        <v>0</v>
      </c>
      <c r="QY332" s="615">
        <v>0</v>
      </c>
      <c r="QZ332" s="615">
        <v>0</v>
      </c>
      <c r="RA332" s="615">
        <v>0</v>
      </c>
      <c r="RB332" s="615">
        <v>0</v>
      </c>
      <c r="RC332" s="615">
        <v>0</v>
      </c>
      <c r="RD332" s="615">
        <v>0</v>
      </c>
      <c r="RE332" s="615">
        <v>0</v>
      </c>
      <c r="RF332" s="615">
        <v>0</v>
      </c>
      <c r="RG332" s="615">
        <v>0</v>
      </c>
      <c r="RH332" s="615">
        <v>0</v>
      </c>
      <c r="RI332" s="615">
        <v>0</v>
      </c>
      <c r="RJ332" s="615">
        <v>0</v>
      </c>
      <c r="RK332" s="615">
        <v>0</v>
      </c>
      <c r="RL332" s="615">
        <v>0</v>
      </c>
      <c r="RM332" s="615">
        <v>0</v>
      </c>
      <c r="RN332" s="615">
        <v>0</v>
      </c>
      <c r="RO332" s="615">
        <v>0</v>
      </c>
      <c r="RP332" s="615">
        <v>0</v>
      </c>
      <c r="RQ332" s="615">
        <v>0</v>
      </c>
      <c r="RR332" s="615">
        <v>0</v>
      </c>
      <c r="RS332" s="615">
        <v>0</v>
      </c>
      <c r="RT332" s="615">
        <v>0</v>
      </c>
      <c r="RU332" s="615">
        <v>0</v>
      </c>
      <c r="RV332" s="615">
        <v>0</v>
      </c>
      <c r="RW332" s="615">
        <v>0</v>
      </c>
      <c r="RX332" s="615">
        <v>0</v>
      </c>
      <c r="RY332" s="615">
        <v>0</v>
      </c>
      <c r="RZ332" s="615">
        <v>0</v>
      </c>
      <c r="SA332" s="615">
        <v>0</v>
      </c>
      <c r="SB332" s="615">
        <v>0</v>
      </c>
      <c r="SC332" s="615">
        <v>0</v>
      </c>
      <c r="SD332" s="615">
        <v>0</v>
      </c>
      <c r="SE332" s="615">
        <v>0</v>
      </c>
      <c r="SF332" s="615">
        <v>0</v>
      </c>
      <c r="SG332" s="615">
        <v>0</v>
      </c>
      <c r="SH332" s="615">
        <v>0</v>
      </c>
      <c r="SI332" s="615">
        <v>0</v>
      </c>
      <c r="SJ332" s="615">
        <v>0</v>
      </c>
      <c r="SK332" s="267">
        <f t="shared" si="514"/>
        <v>0</v>
      </c>
      <c r="SL332" s="254"/>
      <c r="SM332" s="242"/>
      <c r="SN332" s="242"/>
      <c r="SO332" s="242"/>
    </row>
    <row r="333" spans="1:509" outlineLevel="2" x14ac:dyDescent="0.35">
      <c r="A333" s="242"/>
      <c r="B333" s="251"/>
      <c r="C333" s="438">
        <f>INT($C$29)+3</f>
        <v>4</v>
      </c>
      <c r="D333" s="267"/>
      <c r="E333" s="316">
        <f t="shared" si="505"/>
        <v>192</v>
      </c>
      <c r="F333" s="322"/>
      <c r="G333" s="322"/>
      <c r="H333" s="267"/>
      <c r="I333" s="546"/>
      <c r="J333" s="546" t="s">
        <v>696</v>
      </c>
      <c r="K333" s="547"/>
      <c r="L333" s="617">
        <v>0</v>
      </c>
      <c r="M333" s="617">
        <v>0</v>
      </c>
      <c r="N333" s="617">
        <v>0</v>
      </c>
      <c r="O333" s="617">
        <v>0</v>
      </c>
      <c r="P333" s="617">
        <v>0</v>
      </c>
      <c r="Q333" s="617">
        <v>0</v>
      </c>
      <c r="R333" s="617">
        <v>0</v>
      </c>
      <c r="S333" s="617">
        <v>0</v>
      </c>
      <c r="T333" s="617">
        <v>0</v>
      </c>
      <c r="U333" s="617">
        <v>0</v>
      </c>
      <c r="V333" s="617">
        <v>0</v>
      </c>
      <c r="W333" s="617">
        <v>0</v>
      </c>
      <c r="X333" s="617">
        <v>0</v>
      </c>
      <c r="Y333" s="617">
        <v>0</v>
      </c>
      <c r="Z333" s="617">
        <v>0</v>
      </c>
      <c r="AA333" s="617">
        <v>0</v>
      </c>
      <c r="AB333" s="617">
        <v>0</v>
      </c>
      <c r="AC333" s="617">
        <v>0</v>
      </c>
      <c r="AD333" s="617">
        <v>0</v>
      </c>
      <c r="AE333" s="617">
        <v>0</v>
      </c>
      <c r="AF333" s="617">
        <v>0</v>
      </c>
      <c r="AG333" s="617">
        <v>0</v>
      </c>
      <c r="AH333" s="617">
        <v>0</v>
      </c>
      <c r="AI333" s="617">
        <v>0</v>
      </c>
      <c r="AJ333" s="617">
        <v>0</v>
      </c>
      <c r="AK333" s="617">
        <v>0</v>
      </c>
      <c r="AL333" s="617">
        <v>0</v>
      </c>
      <c r="AM333" s="617">
        <v>0</v>
      </c>
      <c r="AN333" s="617">
        <v>0</v>
      </c>
      <c r="AO333" s="617">
        <v>0</v>
      </c>
      <c r="AP333" s="617">
        <v>0</v>
      </c>
      <c r="AQ333" s="617">
        <v>0</v>
      </c>
      <c r="AR333" s="617">
        <v>0</v>
      </c>
      <c r="AS333" s="617">
        <v>0</v>
      </c>
      <c r="AT333" s="617">
        <v>0</v>
      </c>
      <c r="AU333" s="617">
        <v>0</v>
      </c>
      <c r="AV333" s="617">
        <v>0</v>
      </c>
      <c r="AW333" s="617">
        <v>0</v>
      </c>
      <c r="AX333" s="617">
        <v>0</v>
      </c>
      <c r="AY333" s="617">
        <v>0</v>
      </c>
      <c r="AZ333" s="617">
        <v>0</v>
      </c>
      <c r="BA333" s="617">
        <v>0</v>
      </c>
      <c r="BB333" s="617">
        <v>0</v>
      </c>
      <c r="BC333" s="617">
        <v>0</v>
      </c>
      <c r="BD333" s="617">
        <v>0</v>
      </c>
      <c r="BE333" s="617">
        <v>0</v>
      </c>
      <c r="BF333" s="617">
        <v>0</v>
      </c>
      <c r="BG333" s="617">
        <v>0</v>
      </c>
      <c r="BH333" s="617">
        <v>0</v>
      </c>
      <c r="BI333" s="617">
        <v>0</v>
      </c>
      <c r="BJ333" s="617">
        <v>0</v>
      </c>
      <c r="BK333" s="617">
        <v>0</v>
      </c>
      <c r="BL333" s="617">
        <v>0</v>
      </c>
      <c r="BM333" s="617">
        <v>0</v>
      </c>
      <c r="BN333" s="617">
        <v>0</v>
      </c>
      <c r="BO333" s="617">
        <v>0</v>
      </c>
      <c r="BP333" s="617">
        <v>0</v>
      </c>
      <c r="BQ333" s="617">
        <v>0</v>
      </c>
      <c r="BR333" s="617">
        <v>0</v>
      </c>
      <c r="BS333" s="617">
        <v>0</v>
      </c>
      <c r="BT333" s="617">
        <v>0</v>
      </c>
      <c r="BU333" s="617">
        <v>0</v>
      </c>
      <c r="BV333" s="617">
        <v>0</v>
      </c>
      <c r="BW333" s="617">
        <v>0</v>
      </c>
      <c r="BX333" s="617">
        <v>0</v>
      </c>
      <c r="BY333" s="617">
        <v>0</v>
      </c>
      <c r="BZ333" s="617">
        <v>0</v>
      </c>
      <c r="CA333" s="617">
        <v>0</v>
      </c>
      <c r="CB333" s="617">
        <v>0</v>
      </c>
      <c r="CC333" s="617">
        <v>0</v>
      </c>
      <c r="CD333" s="617">
        <v>0</v>
      </c>
      <c r="CE333" s="617">
        <v>0</v>
      </c>
      <c r="CF333" s="617">
        <v>0</v>
      </c>
      <c r="CG333" s="617">
        <v>0</v>
      </c>
      <c r="CH333" s="617">
        <v>0</v>
      </c>
      <c r="CI333" s="617">
        <v>0</v>
      </c>
      <c r="CJ333" s="617">
        <v>0</v>
      </c>
      <c r="CK333" s="617">
        <v>0</v>
      </c>
      <c r="CL333" s="617">
        <v>0</v>
      </c>
      <c r="CM333" s="617">
        <v>0</v>
      </c>
      <c r="CN333" s="617">
        <v>0</v>
      </c>
      <c r="CO333" s="617">
        <v>0</v>
      </c>
      <c r="CP333" s="617">
        <v>0</v>
      </c>
      <c r="CQ333" s="617">
        <v>0</v>
      </c>
      <c r="CR333" s="617">
        <v>0</v>
      </c>
      <c r="CS333" s="617">
        <v>0</v>
      </c>
      <c r="CT333" s="617">
        <v>0</v>
      </c>
      <c r="CU333" s="617">
        <v>0</v>
      </c>
      <c r="CV333" s="617">
        <v>0</v>
      </c>
      <c r="CW333" s="617">
        <v>0</v>
      </c>
      <c r="CX333" s="617">
        <v>0</v>
      </c>
      <c r="CY333" s="617">
        <v>0</v>
      </c>
      <c r="CZ333" s="617">
        <v>0</v>
      </c>
      <c r="DA333" s="617">
        <v>0</v>
      </c>
      <c r="DB333" s="617">
        <v>0</v>
      </c>
      <c r="DC333" s="617">
        <v>0</v>
      </c>
      <c r="DD333" s="617">
        <v>0</v>
      </c>
      <c r="DE333" s="617">
        <v>0</v>
      </c>
      <c r="DF333" s="617">
        <v>0</v>
      </c>
      <c r="DG333" s="617">
        <v>0</v>
      </c>
      <c r="DH333" s="617">
        <v>0</v>
      </c>
      <c r="DI333" s="617">
        <v>0</v>
      </c>
      <c r="DJ333" s="617">
        <v>0</v>
      </c>
      <c r="DK333" s="617">
        <v>0</v>
      </c>
      <c r="DL333" s="617">
        <v>0</v>
      </c>
      <c r="DM333" s="617">
        <v>0</v>
      </c>
      <c r="DN333" s="617">
        <v>0</v>
      </c>
      <c r="DO333" s="617">
        <v>0</v>
      </c>
      <c r="DP333" s="617">
        <v>0</v>
      </c>
      <c r="DQ333" s="617">
        <v>0</v>
      </c>
      <c r="DR333" s="617">
        <v>0</v>
      </c>
      <c r="DS333" s="617">
        <v>0</v>
      </c>
      <c r="DT333" s="617">
        <v>0</v>
      </c>
      <c r="DU333" s="617">
        <v>0</v>
      </c>
      <c r="DV333" s="617">
        <v>0</v>
      </c>
      <c r="DW333" s="617">
        <v>0</v>
      </c>
      <c r="DX333" s="617">
        <v>0</v>
      </c>
      <c r="DY333" s="617">
        <v>0</v>
      </c>
      <c r="DZ333" s="617">
        <v>0</v>
      </c>
      <c r="EA333" s="617">
        <v>0</v>
      </c>
      <c r="EB333" s="617">
        <v>0</v>
      </c>
      <c r="EC333" s="617">
        <v>0</v>
      </c>
      <c r="ED333" s="617">
        <v>0</v>
      </c>
      <c r="EE333" s="617">
        <v>0</v>
      </c>
      <c r="EF333" s="617">
        <v>0</v>
      </c>
      <c r="EG333" s="617">
        <v>0</v>
      </c>
      <c r="EH333" s="617">
        <v>0</v>
      </c>
      <c r="EI333" s="617">
        <v>0</v>
      </c>
      <c r="EJ333" s="617">
        <v>0</v>
      </c>
      <c r="EK333" s="617">
        <v>0</v>
      </c>
      <c r="EL333" s="617">
        <v>0</v>
      </c>
      <c r="EM333" s="617">
        <v>0</v>
      </c>
      <c r="EN333" s="617">
        <v>0</v>
      </c>
      <c r="EO333" s="617">
        <v>0</v>
      </c>
      <c r="EP333" s="617">
        <v>0</v>
      </c>
      <c r="EQ333" s="617">
        <v>0</v>
      </c>
      <c r="ER333" s="617">
        <v>0</v>
      </c>
      <c r="ES333" s="617">
        <v>0</v>
      </c>
      <c r="ET333" s="617">
        <v>0</v>
      </c>
      <c r="EU333" s="617">
        <v>0</v>
      </c>
      <c r="EV333" s="617">
        <v>0</v>
      </c>
      <c r="EW333" s="617">
        <v>0</v>
      </c>
      <c r="EX333" s="617">
        <v>0</v>
      </c>
      <c r="EY333" s="617">
        <v>0</v>
      </c>
      <c r="EZ333" s="617">
        <v>0</v>
      </c>
      <c r="FA333" s="617">
        <v>0</v>
      </c>
      <c r="FB333" s="617">
        <v>0</v>
      </c>
      <c r="FC333" s="617">
        <v>0</v>
      </c>
      <c r="FD333" s="617">
        <v>0</v>
      </c>
      <c r="FE333" s="617">
        <v>0</v>
      </c>
      <c r="FF333" s="617">
        <v>0</v>
      </c>
      <c r="FG333" s="617">
        <v>0</v>
      </c>
      <c r="FH333" s="617">
        <v>0</v>
      </c>
      <c r="FI333" s="617">
        <v>0</v>
      </c>
      <c r="FJ333" s="617">
        <v>0</v>
      </c>
      <c r="FK333" s="617">
        <v>0</v>
      </c>
      <c r="FL333" s="617">
        <v>0</v>
      </c>
      <c r="FM333" s="617">
        <v>0</v>
      </c>
      <c r="FN333" s="617">
        <v>0</v>
      </c>
      <c r="FO333" s="617">
        <v>0</v>
      </c>
      <c r="FP333" s="617">
        <v>0</v>
      </c>
      <c r="FQ333" s="617">
        <v>0</v>
      </c>
      <c r="FR333" s="617">
        <v>0</v>
      </c>
      <c r="FS333" s="617">
        <v>0</v>
      </c>
      <c r="FT333" s="617">
        <v>0</v>
      </c>
      <c r="FU333" s="617">
        <v>0</v>
      </c>
      <c r="FV333" s="617">
        <v>0</v>
      </c>
      <c r="FW333" s="617">
        <v>0</v>
      </c>
      <c r="FX333" s="617">
        <v>0</v>
      </c>
      <c r="FY333" s="617">
        <v>0</v>
      </c>
      <c r="FZ333" s="617">
        <v>0</v>
      </c>
      <c r="GA333" s="617">
        <v>0</v>
      </c>
      <c r="GB333" s="617">
        <v>0</v>
      </c>
      <c r="GC333" s="617">
        <v>0</v>
      </c>
      <c r="GD333" s="617">
        <v>0</v>
      </c>
      <c r="GE333" s="617">
        <v>0</v>
      </c>
      <c r="GF333" s="617">
        <v>0</v>
      </c>
      <c r="GG333" s="617">
        <v>0</v>
      </c>
      <c r="GH333" s="617">
        <v>0</v>
      </c>
      <c r="GI333" s="617">
        <v>0</v>
      </c>
      <c r="GJ333" s="617">
        <v>0</v>
      </c>
      <c r="GK333" s="617">
        <v>0</v>
      </c>
      <c r="GL333" s="617">
        <v>0</v>
      </c>
      <c r="GM333" s="617">
        <v>0</v>
      </c>
      <c r="GN333" s="617">
        <v>0</v>
      </c>
      <c r="GO333" s="617">
        <v>0</v>
      </c>
      <c r="GP333" s="617">
        <v>0</v>
      </c>
      <c r="GQ333" s="617">
        <v>0</v>
      </c>
      <c r="GR333" s="617">
        <v>0</v>
      </c>
      <c r="GS333" s="617">
        <v>0</v>
      </c>
      <c r="GT333" s="617">
        <v>0</v>
      </c>
      <c r="GU333" s="617">
        <v>0</v>
      </c>
      <c r="GV333" s="617">
        <v>0</v>
      </c>
      <c r="GW333" s="617">
        <v>0</v>
      </c>
      <c r="GX333" s="617">
        <v>0</v>
      </c>
      <c r="GY333" s="617">
        <v>0</v>
      </c>
      <c r="GZ333" s="617">
        <v>0</v>
      </c>
      <c r="HA333" s="617">
        <v>0</v>
      </c>
      <c r="HB333" s="617">
        <v>0</v>
      </c>
      <c r="HC333" s="617">
        <v>0</v>
      </c>
      <c r="HD333" s="617">
        <v>0</v>
      </c>
      <c r="HE333" s="617">
        <v>0</v>
      </c>
      <c r="HF333" s="617">
        <v>0</v>
      </c>
      <c r="HG333" s="617">
        <v>0</v>
      </c>
      <c r="HH333" s="617">
        <v>0</v>
      </c>
      <c r="HI333" s="617">
        <v>0</v>
      </c>
      <c r="HJ333" s="617">
        <v>0</v>
      </c>
      <c r="HK333" s="617">
        <v>0</v>
      </c>
      <c r="HL333" s="617">
        <v>0</v>
      </c>
      <c r="HM333" s="617">
        <v>0</v>
      </c>
      <c r="HN333" s="617">
        <v>0</v>
      </c>
      <c r="HO333" s="617">
        <v>0</v>
      </c>
      <c r="HP333" s="617">
        <v>0</v>
      </c>
      <c r="HQ333" s="617">
        <v>0</v>
      </c>
      <c r="HR333" s="617">
        <v>0</v>
      </c>
      <c r="HS333" s="617">
        <v>0</v>
      </c>
      <c r="HT333" s="617">
        <v>0</v>
      </c>
      <c r="HU333" s="617">
        <v>0</v>
      </c>
      <c r="HV333" s="617">
        <v>0</v>
      </c>
      <c r="HW333" s="617">
        <v>0</v>
      </c>
      <c r="HX333" s="617">
        <v>0</v>
      </c>
      <c r="HY333" s="617">
        <v>0</v>
      </c>
      <c r="HZ333" s="617">
        <v>0</v>
      </c>
      <c r="IA333" s="617">
        <v>0</v>
      </c>
      <c r="IB333" s="617">
        <v>0</v>
      </c>
      <c r="IC333" s="617">
        <v>0</v>
      </c>
      <c r="ID333" s="617">
        <v>0</v>
      </c>
      <c r="IE333" s="617">
        <v>0</v>
      </c>
      <c r="IF333" s="617">
        <v>0</v>
      </c>
      <c r="IG333" s="617">
        <v>0</v>
      </c>
      <c r="IH333" s="617">
        <v>0</v>
      </c>
      <c r="II333" s="617">
        <v>0</v>
      </c>
      <c r="IJ333" s="617">
        <v>0</v>
      </c>
      <c r="IK333" s="617">
        <v>0</v>
      </c>
      <c r="IL333" s="617">
        <v>0</v>
      </c>
      <c r="IM333" s="617">
        <v>0</v>
      </c>
      <c r="IN333" s="617">
        <v>0</v>
      </c>
      <c r="IO333" s="617">
        <v>0</v>
      </c>
      <c r="IP333" s="617">
        <v>0</v>
      </c>
      <c r="IQ333" s="617">
        <v>0</v>
      </c>
      <c r="IR333" s="617">
        <v>0</v>
      </c>
      <c r="IS333" s="617">
        <v>0</v>
      </c>
      <c r="IT333" s="617">
        <v>0</v>
      </c>
      <c r="IU333" s="617">
        <v>0</v>
      </c>
      <c r="IV333" s="617">
        <v>0</v>
      </c>
      <c r="IW333" s="617">
        <v>0</v>
      </c>
      <c r="IX333" s="617">
        <v>0</v>
      </c>
      <c r="IY333" s="617">
        <v>0</v>
      </c>
      <c r="IZ333" s="617">
        <v>0</v>
      </c>
      <c r="JA333" s="617">
        <v>0</v>
      </c>
      <c r="JB333" s="617">
        <v>0</v>
      </c>
      <c r="JC333" s="617">
        <v>0</v>
      </c>
      <c r="JD333" s="617">
        <v>0</v>
      </c>
      <c r="JE333" s="617">
        <v>0</v>
      </c>
      <c r="JF333" s="617">
        <v>0</v>
      </c>
      <c r="JG333" s="617">
        <v>0</v>
      </c>
      <c r="JH333" s="617">
        <v>0</v>
      </c>
      <c r="JI333" s="617">
        <v>0</v>
      </c>
      <c r="JJ333" s="617">
        <v>0</v>
      </c>
      <c r="JK333" s="617">
        <v>0</v>
      </c>
      <c r="JL333" s="617">
        <v>0</v>
      </c>
      <c r="JM333" s="617">
        <v>0</v>
      </c>
      <c r="JN333" s="617">
        <v>0</v>
      </c>
      <c r="JO333" s="617">
        <v>0</v>
      </c>
      <c r="JP333" s="617">
        <v>0</v>
      </c>
      <c r="JQ333" s="617">
        <v>0</v>
      </c>
      <c r="JR333" s="617">
        <v>0</v>
      </c>
      <c r="JS333" s="617">
        <v>0</v>
      </c>
      <c r="JT333" s="617">
        <v>0</v>
      </c>
      <c r="JU333" s="617">
        <v>0</v>
      </c>
      <c r="JV333" s="617">
        <v>0</v>
      </c>
      <c r="JW333" s="617">
        <v>0</v>
      </c>
      <c r="JX333" s="617">
        <v>0</v>
      </c>
      <c r="JY333" s="617">
        <v>0</v>
      </c>
      <c r="JZ333" s="617">
        <v>0</v>
      </c>
      <c r="KA333" s="617">
        <v>0</v>
      </c>
      <c r="KB333" s="617">
        <v>0</v>
      </c>
      <c r="KC333" s="617">
        <v>0</v>
      </c>
      <c r="KD333" s="617">
        <v>0</v>
      </c>
      <c r="KE333" s="617">
        <v>0</v>
      </c>
      <c r="KF333" s="617">
        <v>0</v>
      </c>
      <c r="KG333" s="617">
        <v>0</v>
      </c>
      <c r="KH333" s="617">
        <v>0</v>
      </c>
      <c r="KI333" s="617">
        <v>0</v>
      </c>
      <c r="KJ333" s="617">
        <v>0</v>
      </c>
      <c r="KK333" s="617">
        <v>0</v>
      </c>
      <c r="KL333" s="617">
        <v>0</v>
      </c>
      <c r="KM333" s="617">
        <v>0</v>
      </c>
      <c r="KN333" s="617">
        <v>0</v>
      </c>
      <c r="KO333" s="617">
        <v>0</v>
      </c>
      <c r="KP333" s="617">
        <v>0</v>
      </c>
      <c r="KQ333" s="617">
        <v>0</v>
      </c>
      <c r="KR333" s="617">
        <v>0</v>
      </c>
      <c r="KS333" s="617">
        <v>0</v>
      </c>
      <c r="KT333" s="617">
        <v>0</v>
      </c>
      <c r="KU333" s="617">
        <v>0</v>
      </c>
      <c r="KV333" s="617">
        <v>0</v>
      </c>
      <c r="KW333" s="617">
        <v>0</v>
      </c>
      <c r="KX333" s="617">
        <v>0</v>
      </c>
      <c r="KY333" s="617">
        <v>0</v>
      </c>
      <c r="KZ333" s="617">
        <v>0</v>
      </c>
      <c r="LA333" s="617">
        <v>0</v>
      </c>
      <c r="LB333" s="617">
        <v>0</v>
      </c>
      <c r="LC333" s="617">
        <v>0</v>
      </c>
      <c r="LD333" s="617">
        <v>0</v>
      </c>
      <c r="LE333" s="617">
        <v>0</v>
      </c>
      <c r="LF333" s="617">
        <v>0</v>
      </c>
      <c r="LG333" s="617">
        <v>0</v>
      </c>
      <c r="LH333" s="617">
        <v>0</v>
      </c>
      <c r="LI333" s="617">
        <v>0</v>
      </c>
      <c r="LJ333" s="617">
        <v>0</v>
      </c>
      <c r="LK333" s="617">
        <v>0</v>
      </c>
      <c r="LL333" s="617">
        <v>0</v>
      </c>
      <c r="LM333" s="617">
        <v>0</v>
      </c>
      <c r="LN333" s="617">
        <v>0</v>
      </c>
      <c r="LO333" s="617">
        <v>0</v>
      </c>
      <c r="LP333" s="617">
        <v>0</v>
      </c>
      <c r="LQ333" s="617">
        <v>0</v>
      </c>
      <c r="LR333" s="617">
        <v>0</v>
      </c>
      <c r="LS333" s="617">
        <v>0</v>
      </c>
      <c r="LT333" s="617">
        <v>0</v>
      </c>
      <c r="LU333" s="617">
        <v>0</v>
      </c>
      <c r="LV333" s="617">
        <v>0</v>
      </c>
      <c r="LW333" s="617">
        <v>0</v>
      </c>
      <c r="LX333" s="617">
        <v>0</v>
      </c>
      <c r="LY333" s="617">
        <v>0</v>
      </c>
      <c r="LZ333" s="617">
        <v>0</v>
      </c>
      <c r="MA333" s="617">
        <v>0</v>
      </c>
      <c r="MB333" s="617">
        <v>0</v>
      </c>
      <c r="MC333" s="617">
        <v>0</v>
      </c>
      <c r="MD333" s="617">
        <v>0</v>
      </c>
      <c r="ME333" s="617">
        <v>0</v>
      </c>
      <c r="MF333" s="617">
        <v>0</v>
      </c>
      <c r="MG333" s="617">
        <v>0</v>
      </c>
      <c r="MH333" s="617">
        <v>0</v>
      </c>
      <c r="MI333" s="617">
        <v>0</v>
      </c>
      <c r="MJ333" s="617">
        <v>0</v>
      </c>
      <c r="MK333" s="617">
        <v>0</v>
      </c>
      <c r="ML333" s="617">
        <v>0</v>
      </c>
      <c r="MM333" s="617">
        <v>0</v>
      </c>
      <c r="MN333" s="617">
        <v>0</v>
      </c>
      <c r="MO333" s="617">
        <v>0</v>
      </c>
      <c r="MP333" s="617">
        <v>0</v>
      </c>
      <c r="MQ333" s="617">
        <v>0</v>
      </c>
      <c r="MR333" s="617">
        <v>0</v>
      </c>
      <c r="MS333" s="617">
        <v>0</v>
      </c>
      <c r="MT333" s="617">
        <v>0</v>
      </c>
      <c r="MU333" s="617">
        <v>0</v>
      </c>
      <c r="MV333" s="617">
        <v>0</v>
      </c>
      <c r="MW333" s="617">
        <v>0</v>
      </c>
      <c r="MX333" s="617">
        <v>0</v>
      </c>
      <c r="MY333" s="617">
        <v>0</v>
      </c>
      <c r="MZ333" s="617">
        <v>0</v>
      </c>
      <c r="NA333" s="617">
        <v>0</v>
      </c>
      <c r="NB333" s="617">
        <v>0</v>
      </c>
      <c r="NC333" s="617">
        <v>0</v>
      </c>
      <c r="ND333" s="617">
        <v>0</v>
      </c>
      <c r="NE333" s="617">
        <v>0</v>
      </c>
      <c r="NF333" s="617">
        <v>0</v>
      </c>
      <c r="NG333" s="617">
        <v>0</v>
      </c>
      <c r="NH333" s="617">
        <v>0</v>
      </c>
      <c r="NI333" s="617">
        <v>0</v>
      </c>
      <c r="NJ333" s="617">
        <v>0</v>
      </c>
      <c r="NK333" s="617">
        <v>0</v>
      </c>
      <c r="NL333" s="617">
        <v>0</v>
      </c>
      <c r="NM333" s="617">
        <v>0</v>
      </c>
      <c r="NN333" s="617">
        <v>0</v>
      </c>
      <c r="NO333" s="617">
        <v>0</v>
      </c>
      <c r="NP333" s="617">
        <v>0</v>
      </c>
      <c r="NQ333" s="617">
        <v>0</v>
      </c>
      <c r="NR333" s="617">
        <v>0</v>
      </c>
      <c r="NS333" s="617">
        <v>0</v>
      </c>
      <c r="NT333" s="617">
        <v>0</v>
      </c>
      <c r="NU333" s="617">
        <v>0</v>
      </c>
      <c r="NV333" s="617">
        <v>0</v>
      </c>
      <c r="NW333" s="617">
        <v>0</v>
      </c>
      <c r="NX333" s="617">
        <v>0</v>
      </c>
      <c r="NY333" s="617">
        <v>0</v>
      </c>
      <c r="NZ333" s="617">
        <v>0</v>
      </c>
      <c r="OA333" s="617">
        <v>0</v>
      </c>
      <c r="OB333" s="617">
        <v>0</v>
      </c>
      <c r="OC333" s="617">
        <v>0</v>
      </c>
      <c r="OD333" s="617">
        <v>0</v>
      </c>
      <c r="OE333" s="617">
        <v>0</v>
      </c>
      <c r="OF333" s="617">
        <v>0</v>
      </c>
      <c r="OG333" s="617">
        <v>0</v>
      </c>
      <c r="OH333" s="617">
        <v>0</v>
      </c>
      <c r="OI333" s="617">
        <v>0</v>
      </c>
      <c r="OJ333" s="617">
        <v>0</v>
      </c>
      <c r="OK333" s="617">
        <v>0</v>
      </c>
      <c r="OL333" s="617">
        <v>0</v>
      </c>
      <c r="OM333" s="617">
        <v>0</v>
      </c>
      <c r="ON333" s="617">
        <v>0</v>
      </c>
      <c r="OO333" s="617">
        <v>0</v>
      </c>
      <c r="OP333" s="617">
        <v>0</v>
      </c>
      <c r="OQ333" s="617">
        <v>0</v>
      </c>
      <c r="OR333" s="617">
        <v>0</v>
      </c>
      <c r="OS333" s="617">
        <v>0</v>
      </c>
      <c r="OT333" s="617">
        <v>0</v>
      </c>
      <c r="OU333" s="617">
        <v>0</v>
      </c>
      <c r="OV333" s="617">
        <v>0</v>
      </c>
      <c r="OW333" s="617">
        <v>0</v>
      </c>
      <c r="OX333" s="617">
        <v>0</v>
      </c>
      <c r="OY333" s="617">
        <v>0</v>
      </c>
      <c r="OZ333" s="617">
        <v>0</v>
      </c>
      <c r="PA333" s="617">
        <v>0</v>
      </c>
      <c r="PB333" s="617">
        <v>0</v>
      </c>
      <c r="PC333" s="617">
        <v>0</v>
      </c>
      <c r="PD333" s="617">
        <v>0</v>
      </c>
      <c r="PE333" s="617">
        <v>0</v>
      </c>
      <c r="PF333" s="617">
        <v>0</v>
      </c>
      <c r="PG333" s="617">
        <v>0</v>
      </c>
      <c r="PH333" s="617">
        <v>0</v>
      </c>
      <c r="PI333" s="617">
        <v>0</v>
      </c>
      <c r="PJ333" s="617">
        <v>0</v>
      </c>
      <c r="PK333" s="617">
        <v>0</v>
      </c>
      <c r="PL333" s="617">
        <v>0</v>
      </c>
      <c r="PM333" s="617">
        <v>0</v>
      </c>
      <c r="PN333" s="617">
        <v>0</v>
      </c>
      <c r="PO333" s="617">
        <v>0</v>
      </c>
      <c r="PP333" s="617">
        <v>0</v>
      </c>
      <c r="PQ333" s="617">
        <v>0</v>
      </c>
      <c r="PR333" s="617">
        <v>0</v>
      </c>
      <c r="PS333" s="617">
        <v>0</v>
      </c>
      <c r="PT333" s="617">
        <v>0</v>
      </c>
      <c r="PU333" s="617">
        <v>0</v>
      </c>
      <c r="PV333" s="617">
        <v>0</v>
      </c>
      <c r="PW333" s="617">
        <v>0</v>
      </c>
      <c r="PX333" s="617">
        <v>0</v>
      </c>
      <c r="PY333" s="617">
        <v>0</v>
      </c>
      <c r="PZ333" s="617">
        <v>0</v>
      </c>
      <c r="QA333" s="617">
        <v>0</v>
      </c>
      <c r="QB333" s="617">
        <v>0</v>
      </c>
      <c r="QC333" s="617">
        <v>0</v>
      </c>
      <c r="QD333" s="617">
        <v>0</v>
      </c>
      <c r="QE333" s="617">
        <v>0</v>
      </c>
      <c r="QF333" s="617">
        <v>0</v>
      </c>
      <c r="QG333" s="617">
        <v>0</v>
      </c>
      <c r="QH333" s="617">
        <v>0</v>
      </c>
      <c r="QI333" s="617">
        <v>0</v>
      </c>
      <c r="QJ333" s="617">
        <v>0</v>
      </c>
      <c r="QK333" s="617">
        <v>0</v>
      </c>
      <c r="QL333" s="617">
        <v>0</v>
      </c>
      <c r="QM333" s="617">
        <v>0</v>
      </c>
      <c r="QN333" s="617">
        <v>0</v>
      </c>
      <c r="QO333" s="617">
        <v>0</v>
      </c>
      <c r="QP333" s="617">
        <v>0</v>
      </c>
      <c r="QQ333" s="617">
        <v>0</v>
      </c>
      <c r="QR333" s="617">
        <v>0</v>
      </c>
      <c r="QS333" s="617">
        <v>0</v>
      </c>
      <c r="QT333" s="617">
        <v>0</v>
      </c>
      <c r="QU333" s="617">
        <v>0</v>
      </c>
      <c r="QV333" s="617">
        <v>0</v>
      </c>
      <c r="QW333" s="617">
        <v>0</v>
      </c>
      <c r="QX333" s="617">
        <v>0</v>
      </c>
      <c r="QY333" s="617">
        <v>0</v>
      </c>
      <c r="QZ333" s="617">
        <v>0</v>
      </c>
      <c r="RA333" s="617">
        <v>0</v>
      </c>
      <c r="RB333" s="617">
        <v>0</v>
      </c>
      <c r="RC333" s="617">
        <v>0</v>
      </c>
      <c r="RD333" s="617">
        <v>0</v>
      </c>
      <c r="RE333" s="617">
        <v>0</v>
      </c>
      <c r="RF333" s="617">
        <v>0</v>
      </c>
      <c r="RG333" s="617">
        <v>0</v>
      </c>
      <c r="RH333" s="617">
        <v>0</v>
      </c>
      <c r="RI333" s="617">
        <v>0</v>
      </c>
      <c r="RJ333" s="617">
        <v>0</v>
      </c>
      <c r="RK333" s="617">
        <v>0</v>
      </c>
      <c r="RL333" s="617">
        <v>0</v>
      </c>
      <c r="RM333" s="617">
        <v>0</v>
      </c>
      <c r="RN333" s="617">
        <v>0</v>
      </c>
      <c r="RO333" s="617">
        <v>0</v>
      </c>
      <c r="RP333" s="617">
        <v>0</v>
      </c>
      <c r="RQ333" s="617">
        <v>0</v>
      </c>
      <c r="RR333" s="617">
        <v>0</v>
      </c>
      <c r="RS333" s="617">
        <v>0</v>
      </c>
      <c r="RT333" s="617">
        <v>0</v>
      </c>
      <c r="RU333" s="617">
        <v>0</v>
      </c>
      <c r="RV333" s="617">
        <v>0</v>
      </c>
      <c r="RW333" s="617">
        <v>0</v>
      </c>
      <c r="RX333" s="617">
        <v>0</v>
      </c>
      <c r="RY333" s="617">
        <v>0</v>
      </c>
      <c r="RZ333" s="617">
        <v>0</v>
      </c>
      <c r="SA333" s="617">
        <v>0</v>
      </c>
      <c r="SB333" s="617">
        <v>0</v>
      </c>
      <c r="SC333" s="617">
        <v>0</v>
      </c>
      <c r="SD333" s="617">
        <v>0</v>
      </c>
      <c r="SE333" s="617">
        <v>0</v>
      </c>
      <c r="SF333" s="617">
        <v>0</v>
      </c>
      <c r="SG333" s="617">
        <v>0</v>
      </c>
      <c r="SH333" s="617">
        <v>0</v>
      </c>
      <c r="SI333" s="617">
        <v>0</v>
      </c>
      <c r="SJ333" s="617">
        <v>0</v>
      </c>
      <c r="SK333" s="267">
        <f t="shared" si="514"/>
        <v>0</v>
      </c>
      <c r="SL333" s="254"/>
      <c r="SM333" s="242"/>
      <c r="SN333" s="242"/>
      <c r="SO333" s="242"/>
    </row>
    <row r="334" spans="1:509" outlineLevel="2" x14ac:dyDescent="0.35">
      <c r="A334" s="242"/>
      <c r="B334" s="251"/>
      <c r="C334" s="438">
        <f>INT($C$29)+2</f>
        <v>3</v>
      </c>
      <c r="D334" s="267"/>
      <c r="E334" s="316">
        <f t="shared" si="505"/>
        <v>193</v>
      </c>
      <c r="F334" s="322"/>
      <c r="G334" s="322"/>
      <c r="H334" s="267"/>
      <c r="I334" s="538" t="str">
        <f>Sheep!$H$253&amp;" Maternal"</f>
        <v>Spr Maternal</v>
      </c>
      <c r="J334" s="538" t="s">
        <v>853</v>
      </c>
      <c r="K334" s="539"/>
      <c r="L334" s="612">
        <v>0</v>
      </c>
      <c r="M334" s="612">
        <v>0</v>
      </c>
      <c r="N334" s="612">
        <v>0</v>
      </c>
      <c r="O334" s="612">
        <v>0</v>
      </c>
      <c r="P334" s="612">
        <v>0</v>
      </c>
      <c r="Q334" s="612">
        <v>0</v>
      </c>
      <c r="R334" s="612">
        <v>0</v>
      </c>
      <c r="S334" s="612">
        <v>0</v>
      </c>
      <c r="T334" s="612">
        <v>0</v>
      </c>
      <c r="U334" s="612">
        <v>0</v>
      </c>
      <c r="V334" s="612">
        <v>0</v>
      </c>
      <c r="W334" s="612">
        <v>0</v>
      </c>
      <c r="X334" s="612">
        <v>0</v>
      </c>
      <c r="Y334" s="612">
        <v>0</v>
      </c>
      <c r="Z334" s="612">
        <v>0</v>
      </c>
      <c r="AA334" s="612">
        <v>0</v>
      </c>
      <c r="AB334" s="612">
        <v>0</v>
      </c>
      <c r="AC334" s="612">
        <v>0</v>
      </c>
      <c r="AD334" s="612">
        <v>0</v>
      </c>
      <c r="AE334" s="612">
        <v>0</v>
      </c>
      <c r="AF334" s="612">
        <v>0</v>
      </c>
      <c r="AG334" s="612">
        <v>0</v>
      </c>
      <c r="AH334" s="612">
        <v>0</v>
      </c>
      <c r="AI334" s="612">
        <v>0</v>
      </c>
      <c r="AJ334" s="612">
        <v>0</v>
      </c>
      <c r="AK334" s="612">
        <v>0</v>
      </c>
      <c r="AL334" s="612">
        <v>0</v>
      </c>
      <c r="AM334" s="612">
        <v>0</v>
      </c>
      <c r="AN334" s="612">
        <v>0</v>
      </c>
      <c r="AO334" s="612">
        <v>0</v>
      </c>
      <c r="AP334" s="612">
        <v>0</v>
      </c>
      <c r="AQ334" s="612">
        <v>0</v>
      </c>
      <c r="AR334" s="612">
        <v>0</v>
      </c>
      <c r="AS334" s="612">
        <v>0</v>
      </c>
      <c r="AT334" s="612">
        <v>0</v>
      </c>
      <c r="AU334" s="612">
        <v>0</v>
      </c>
      <c r="AV334" s="612">
        <v>0</v>
      </c>
      <c r="AW334" s="612">
        <v>0</v>
      </c>
      <c r="AX334" s="612">
        <v>0</v>
      </c>
      <c r="AY334" s="612">
        <v>0</v>
      </c>
      <c r="AZ334" s="612">
        <v>0</v>
      </c>
      <c r="BA334" s="612">
        <v>0</v>
      </c>
      <c r="BB334" s="612">
        <v>0</v>
      </c>
      <c r="BC334" s="612">
        <v>0</v>
      </c>
      <c r="BD334" s="612">
        <v>0</v>
      </c>
      <c r="BE334" s="612">
        <v>0</v>
      </c>
      <c r="BF334" s="612">
        <v>0</v>
      </c>
      <c r="BG334" s="612">
        <v>0</v>
      </c>
      <c r="BH334" s="612">
        <v>0</v>
      </c>
      <c r="BI334" s="612">
        <v>0</v>
      </c>
      <c r="BJ334" s="612">
        <v>0</v>
      </c>
      <c r="BK334" s="612">
        <v>0</v>
      </c>
      <c r="BL334" s="612">
        <v>0</v>
      </c>
      <c r="BM334" s="612">
        <v>0</v>
      </c>
      <c r="BN334" s="612">
        <v>0</v>
      </c>
      <c r="BO334" s="612">
        <v>0</v>
      </c>
      <c r="BP334" s="612">
        <v>0</v>
      </c>
      <c r="BQ334" s="612">
        <v>0</v>
      </c>
      <c r="BR334" s="612">
        <v>0</v>
      </c>
      <c r="BS334" s="612">
        <v>0</v>
      </c>
      <c r="BT334" s="612">
        <v>0</v>
      </c>
      <c r="BU334" s="612">
        <v>0</v>
      </c>
      <c r="BV334" s="612">
        <v>0</v>
      </c>
      <c r="BW334" s="612">
        <v>0</v>
      </c>
      <c r="BX334" s="612">
        <v>0</v>
      </c>
      <c r="BY334" s="612">
        <v>0</v>
      </c>
      <c r="BZ334" s="612">
        <v>0</v>
      </c>
      <c r="CA334" s="612">
        <v>0</v>
      </c>
      <c r="CB334" s="612">
        <v>0</v>
      </c>
      <c r="CC334" s="612">
        <v>0</v>
      </c>
      <c r="CD334" s="612">
        <v>0</v>
      </c>
      <c r="CE334" s="612">
        <v>0</v>
      </c>
      <c r="CF334" s="612">
        <v>0</v>
      </c>
      <c r="CG334" s="612">
        <v>0</v>
      </c>
      <c r="CH334" s="612">
        <v>0</v>
      </c>
      <c r="CI334" s="612">
        <v>0</v>
      </c>
      <c r="CJ334" s="612">
        <v>0</v>
      </c>
      <c r="CK334" s="612">
        <v>0</v>
      </c>
      <c r="CL334" s="612">
        <v>0</v>
      </c>
      <c r="CM334" s="612">
        <v>0</v>
      </c>
      <c r="CN334" s="612">
        <v>0</v>
      </c>
      <c r="CO334" s="612">
        <v>0</v>
      </c>
      <c r="CP334" s="612">
        <v>0</v>
      </c>
      <c r="CQ334" s="612">
        <v>0</v>
      </c>
      <c r="CR334" s="612">
        <v>0</v>
      </c>
      <c r="CS334" s="612">
        <v>0</v>
      </c>
      <c r="CT334" s="612">
        <v>0</v>
      </c>
      <c r="CU334" s="612">
        <v>0</v>
      </c>
      <c r="CV334" s="612">
        <v>0</v>
      </c>
      <c r="CW334" s="612">
        <v>0</v>
      </c>
      <c r="CX334" s="612">
        <v>0</v>
      </c>
      <c r="CY334" s="612">
        <v>0</v>
      </c>
      <c r="CZ334" s="612">
        <v>0</v>
      </c>
      <c r="DA334" s="612">
        <v>0</v>
      </c>
      <c r="DB334" s="612">
        <v>0</v>
      </c>
      <c r="DC334" s="612">
        <v>0</v>
      </c>
      <c r="DD334" s="612">
        <v>0</v>
      </c>
      <c r="DE334" s="612">
        <v>0</v>
      </c>
      <c r="DF334" s="612">
        <v>0</v>
      </c>
      <c r="DG334" s="612">
        <v>0</v>
      </c>
      <c r="DH334" s="612">
        <v>0</v>
      </c>
      <c r="DI334" s="612">
        <v>0</v>
      </c>
      <c r="DJ334" s="612">
        <v>0</v>
      </c>
      <c r="DK334" s="612">
        <v>0</v>
      </c>
      <c r="DL334" s="612">
        <v>0</v>
      </c>
      <c r="DM334" s="612">
        <v>0</v>
      </c>
      <c r="DN334" s="612">
        <v>0</v>
      </c>
      <c r="DO334" s="612">
        <v>0</v>
      </c>
      <c r="DP334" s="612">
        <v>0</v>
      </c>
      <c r="DQ334" s="612">
        <v>0</v>
      </c>
      <c r="DR334" s="612">
        <v>0</v>
      </c>
      <c r="DS334" s="612">
        <v>0</v>
      </c>
      <c r="DT334" s="612">
        <v>0</v>
      </c>
      <c r="DU334" s="612">
        <v>0</v>
      </c>
      <c r="DV334" s="612">
        <v>0</v>
      </c>
      <c r="DW334" s="612">
        <v>0</v>
      </c>
      <c r="DX334" s="612">
        <v>0</v>
      </c>
      <c r="DY334" s="612">
        <v>0</v>
      </c>
      <c r="DZ334" s="612">
        <v>0</v>
      </c>
      <c r="EA334" s="612">
        <v>0</v>
      </c>
      <c r="EB334" s="612">
        <v>0</v>
      </c>
      <c r="EC334" s="612">
        <v>0</v>
      </c>
      <c r="ED334" s="612">
        <v>0</v>
      </c>
      <c r="EE334" s="612">
        <v>0</v>
      </c>
      <c r="EF334" s="612">
        <v>0</v>
      </c>
      <c r="EG334" s="612">
        <v>0</v>
      </c>
      <c r="EH334" s="612">
        <v>0</v>
      </c>
      <c r="EI334" s="612">
        <v>0</v>
      </c>
      <c r="EJ334" s="612">
        <v>0</v>
      </c>
      <c r="EK334" s="612">
        <v>0</v>
      </c>
      <c r="EL334" s="612">
        <v>0</v>
      </c>
      <c r="EM334" s="612">
        <v>0</v>
      </c>
      <c r="EN334" s="612">
        <v>0</v>
      </c>
      <c r="EO334" s="612">
        <v>0</v>
      </c>
      <c r="EP334" s="612">
        <v>0</v>
      </c>
      <c r="EQ334" s="612">
        <v>0</v>
      </c>
      <c r="ER334" s="612">
        <v>0</v>
      </c>
      <c r="ES334" s="612">
        <v>0</v>
      </c>
      <c r="ET334" s="612">
        <v>0</v>
      </c>
      <c r="EU334" s="612">
        <v>0</v>
      </c>
      <c r="EV334" s="612">
        <v>0</v>
      </c>
      <c r="EW334" s="612">
        <v>0</v>
      </c>
      <c r="EX334" s="612">
        <v>0</v>
      </c>
      <c r="EY334" s="612">
        <v>0</v>
      </c>
      <c r="EZ334" s="612">
        <v>0</v>
      </c>
      <c r="FA334" s="612">
        <v>0</v>
      </c>
      <c r="FB334" s="612">
        <v>0</v>
      </c>
      <c r="FC334" s="612">
        <v>0</v>
      </c>
      <c r="FD334" s="612">
        <v>0</v>
      </c>
      <c r="FE334" s="612">
        <v>0</v>
      </c>
      <c r="FF334" s="612">
        <v>0</v>
      </c>
      <c r="FG334" s="612">
        <v>0</v>
      </c>
      <c r="FH334" s="612">
        <v>0</v>
      </c>
      <c r="FI334" s="612">
        <v>0</v>
      </c>
      <c r="FJ334" s="612">
        <v>0</v>
      </c>
      <c r="FK334" s="612">
        <v>0</v>
      </c>
      <c r="FL334" s="612">
        <v>0</v>
      </c>
      <c r="FM334" s="612">
        <v>0</v>
      </c>
      <c r="FN334" s="612">
        <v>0</v>
      </c>
      <c r="FO334" s="612">
        <v>0</v>
      </c>
      <c r="FP334" s="612">
        <v>0</v>
      </c>
      <c r="FQ334" s="612">
        <v>0</v>
      </c>
      <c r="FR334" s="612">
        <v>0</v>
      </c>
      <c r="FS334" s="612">
        <v>0</v>
      </c>
      <c r="FT334" s="612">
        <v>0</v>
      </c>
      <c r="FU334" s="612">
        <v>0</v>
      </c>
      <c r="FV334" s="612">
        <v>0</v>
      </c>
      <c r="FW334" s="612">
        <v>0</v>
      </c>
      <c r="FX334" s="612">
        <v>0</v>
      </c>
      <c r="FY334" s="612">
        <v>0</v>
      </c>
      <c r="FZ334" s="612">
        <v>0</v>
      </c>
      <c r="GA334" s="612">
        <v>0</v>
      </c>
      <c r="GB334" s="612">
        <v>0</v>
      </c>
      <c r="GC334" s="612">
        <v>0</v>
      </c>
      <c r="GD334" s="612">
        <v>0</v>
      </c>
      <c r="GE334" s="612">
        <v>0</v>
      </c>
      <c r="GF334" s="612">
        <v>0</v>
      </c>
      <c r="GG334" s="612">
        <v>0</v>
      </c>
      <c r="GH334" s="612">
        <v>0</v>
      </c>
      <c r="GI334" s="612">
        <v>0</v>
      </c>
      <c r="GJ334" s="612">
        <v>0</v>
      </c>
      <c r="GK334" s="612">
        <v>0</v>
      </c>
      <c r="GL334" s="612">
        <v>0</v>
      </c>
      <c r="GM334" s="612">
        <v>0</v>
      </c>
      <c r="GN334" s="612">
        <v>0</v>
      </c>
      <c r="GO334" s="612">
        <v>0</v>
      </c>
      <c r="GP334" s="612">
        <v>0</v>
      </c>
      <c r="GQ334" s="612">
        <v>0</v>
      </c>
      <c r="GR334" s="612">
        <v>0</v>
      </c>
      <c r="GS334" s="612">
        <v>0</v>
      </c>
      <c r="GT334" s="612">
        <v>0</v>
      </c>
      <c r="GU334" s="612">
        <v>0</v>
      </c>
      <c r="GV334" s="612">
        <v>0</v>
      </c>
      <c r="GW334" s="612">
        <v>0</v>
      </c>
      <c r="GX334" s="612">
        <v>0</v>
      </c>
      <c r="GY334" s="612">
        <v>0</v>
      </c>
      <c r="GZ334" s="612">
        <v>0</v>
      </c>
      <c r="HA334" s="612">
        <v>0</v>
      </c>
      <c r="HB334" s="612">
        <v>0</v>
      </c>
      <c r="HC334" s="612">
        <v>0</v>
      </c>
      <c r="HD334" s="612">
        <v>0</v>
      </c>
      <c r="HE334" s="612">
        <v>0</v>
      </c>
      <c r="HF334" s="612">
        <v>0</v>
      </c>
      <c r="HG334" s="612">
        <v>0</v>
      </c>
      <c r="HH334" s="612">
        <v>0</v>
      </c>
      <c r="HI334" s="612">
        <v>0</v>
      </c>
      <c r="HJ334" s="612">
        <v>0</v>
      </c>
      <c r="HK334" s="612">
        <v>0</v>
      </c>
      <c r="HL334" s="612">
        <v>0</v>
      </c>
      <c r="HM334" s="612">
        <v>0</v>
      </c>
      <c r="HN334" s="612">
        <v>0</v>
      </c>
      <c r="HO334" s="612">
        <v>0</v>
      </c>
      <c r="HP334" s="612">
        <v>0</v>
      </c>
      <c r="HQ334" s="612">
        <v>0</v>
      </c>
      <c r="HR334" s="612">
        <v>0</v>
      </c>
      <c r="HS334" s="612">
        <v>0</v>
      </c>
      <c r="HT334" s="612">
        <v>0</v>
      </c>
      <c r="HU334" s="612">
        <v>0</v>
      </c>
      <c r="HV334" s="612">
        <v>0</v>
      </c>
      <c r="HW334" s="612">
        <v>0</v>
      </c>
      <c r="HX334" s="612">
        <v>0</v>
      </c>
      <c r="HY334" s="612">
        <v>0</v>
      </c>
      <c r="HZ334" s="612">
        <v>0</v>
      </c>
      <c r="IA334" s="612">
        <v>0</v>
      </c>
      <c r="IB334" s="612">
        <v>0</v>
      </c>
      <c r="IC334" s="612">
        <v>0</v>
      </c>
      <c r="ID334" s="612">
        <v>0</v>
      </c>
      <c r="IE334" s="612">
        <v>0</v>
      </c>
      <c r="IF334" s="612">
        <v>0</v>
      </c>
      <c r="IG334" s="612">
        <v>0</v>
      </c>
      <c r="IH334" s="612">
        <v>0</v>
      </c>
      <c r="II334" s="612">
        <v>0</v>
      </c>
      <c r="IJ334" s="612">
        <v>0</v>
      </c>
      <c r="IK334" s="612">
        <v>0</v>
      </c>
      <c r="IL334" s="612">
        <v>0</v>
      </c>
      <c r="IM334" s="612">
        <v>0</v>
      </c>
      <c r="IN334" s="612">
        <v>0</v>
      </c>
      <c r="IO334" s="612">
        <v>0</v>
      </c>
      <c r="IP334" s="612">
        <v>0</v>
      </c>
      <c r="IQ334" s="612">
        <v>0</v>
      </c>
      <c r="IR334" s="612">
        <v>0</v>
      </c>
      <c r="IS334" s="612">
        <v>0</v>
      </c>
      <c r="IT334" s="612">
        <v>0</v>
      </c>
      <c r="IU334" s="612">
        <v>0</v>
      </c>
      <c r="IV334" s="612">
        <v>0</v>
      </c>
      <c r="IW334" s="612">
        <v>0</v>
      </c>
      <c r="IX334" s="612">
        <v>0</v>
      </c>
      <c r="IY334" s="612">
        <v>0</v>
      </c>
      <c r="IZ334" s="612">
        <v>0</v>
      </c>
      <c r="JA334" s="612">
        <v>0</v>
      </c>
      <c r="JB334" s="612">
        <v>0</v>
      </c>
      <c r="JC334" s="612">
        <v>0</v>
      </c>
      <c r="JD334" s="612">
        <v>0</v>
      </c>
      <c r="JE334" s="612">
        <v>0</v>
      </c>
      <c r="JF334" s="612">
        <v>0</v>
      </c>
      <c r="JG334" s="612">
        <v>0</v>
      </c>
      <c r="JH334" s="612">
        <v>0</v>
      </c>
      <c r="JI334" s="612">
        <v>0</v>
      </c>
      <c r="JJ334" s="612">
        <v>0</v>
      </c>
      <c r="JK334" s="612">
        <v>0</v>
      </c>
      <c r="JL334" s="612">
        <v>0</v>
      </c>
      <c r="JM334" s="612">
        <v>0</v>
      </c>
      <c r="JN334" s="612">
        <v>0</v>
      </c>
      <c r="JO334" s="612">
        <v>0</v>
      </c>
      <c r="JP334" s="612">
        <v>0</v>
      </c>
      <c r="JQ334" s="612">
        <v>0</v>
      </c>
      <c r="JR334" s="612">
        <v>0</v>
      </c>
      <c r="JS334" s="612">
        <v>0</v>
      </c>
      <c r="JT334" s="612">
        <v>0</v>
      </c>
      <c r="JU334" s="612">
        <v>0</v>
      </c>
      <c r="JV334" s="612">
        <v>0</v>
      </c>
      <c r="JW334" s="612">
        <v>0</v>
      </c>
      <c r="JX334" s="612">
        <v>0</v>
      </c>
      <c r="JY334" s="612">
        <v>0</v>
      </c>
      <c r="JZ334" s="612">
        <v>0</v>
      </c>
      <c r="KA334" s="612">
        <v>0</v>
      </c>
      <c r="KB334" s="612">
        <v>0</v>
      </c>
      <c r="KC334" s="612">
        <v>0</v>
      </c>
      <c r="KD334" s="612">
        <v>0</v>
      </c>
      <c r="KE334" s="612">
        <v>0</v>
      </c>
      <c r="KF334" s="612">
        <v>0</v>
      </c>
      <c r="KG334" s="612">
        <v>0</v>
      </c>
      <c r="KH334" s="612">
        <v>0</v>
      </c>
      <c r="KI334" s="612">
        <v>0</v>
      </c>
      <c r="KJ334" s="612">
        <v>0</v>
      </c>
      <c r="KK334" s="612">
        <v>0</v>
      </c>
      <c r="KL334" s="612">
        <v>0</v>
      </c>
      <c r="KM334" s="612">
        <v>0</v>
      </c>
      <c r="KN334" s="612">
        <v>0</v>
      </c>
      <c r="KO334" s="612">
        <v>0</v>
      </c>
      <c r="KP334" s="612">
        <v>0</v>
      </c>
      <c r="KQ334" s="612">
        <v>0</v>
      </c>
      <c r="KR334" s="612">
        <v>0</v>
      </c>
      <c r="KS334" s="612">
        <v>0</v>
      </c>
      <c r="KT334" s="612">
        <v>0</v>
      </c>
      <c r="KU334" s="612">
        <v>0</v>
      </c>
      <c r="KV334" s="612">
        <v>0</v>
      </c>
      <c r="KW334" s="612">
        <v>0</v>
      </c>
      <c r="KX334" s="612">
        <v>0</v>
      </c>
      <c r="KY334" s="612">
        <v>0</v>
      </c>
      <c r="KZ334" s="612">
        <v>0</v>
      </c>
      <c r="LA334" s="612">
        <v>0</v>
      </c>
      <c r="LB334" s="612">
        <v>0</v>
      </c>
      <c r="LC334" s="612">
        <v>0</v>
      </c>
      <c r="LD334" s="612">
        <v>0</v>
      </c>
      <c r="LE334" s="612">
        <v>0</v>
      </c>
      <c r="LF334" s="612">
        <v>0</v>
      </c>
      <c r="LG334" s="612">
        <v>0</v>
      </c>
      <c r="LH334" s="612">
        <v>0</v>
      </c>
      <c r="LI334" s="612">
        <v>0</v>
      </c>
      <c r="LJ334" s="612">
        <v>0</v>
      </c>
      <c r="LK334" s="612">
        <v>0</v>
      </c>
      <c r="LL334" s="612">
        <v>0</v>
      </c>
      <c r="LM334" s="612">
        <v>0</v>
      </c>
      <c r="LN334" s="612">
        <v>0</v>
      </c>
      <c r="LO334" s="612">
        <v>0</v>
      </c>
      <c r="LP334" s="612">
        <v>0</v>
      </c>
      <c r="LQ334" s="612">
        <v>0</v>
      </c>
      <c r="LR334" s="612">
        <v>0</v>
      </c>
      <c r="LS334" s="612">
        <v>0</v>
      </c>
      <c r="LT334" s="612">
        <v>0</v>
      </c>
      <c r="LU334" s="612">
        <v>0</v>
      </c>
      <c r="LV334" s="612">
        <v>0</v>
      </c>
      <c r="LW334" s="612">
        <v>0</v>
      </c>
      <c r="LX334" s="612">
        <v>0</v>
      </c>
      <c r="LY334" s="612">
        <v>0</v>
      </c>
      <c r="LZ334" s="612">
        <v>0</v>
      </c>
      <c r="MA334" s="612">
        <v>0</v>
      </c>
      <c r="MB334" s="612">
        <v>0</v>
      </c>
      <c r="MC334" s="612">
        <v>0</v>
      </c>
      <c r="MD334" s="612">
        <v>0</v>
      </c>
      <c r="ME334" s="612">
        <v>0</v>
      </c>
      <c r="MF334" s="612">
        <v>0</v>
      </c>
      <c r="MG334" s="612">
        <v>0</v>
      </c>
      <c r="MH334" s="612">
        <v>0</v>
      </c>
      <c r="MI334" s="612">
        <v>0</v>
      </c>
      <c r="MJ334" s="612">
        <v>0</v>
      </c>
      <c r="MK334" s="612">
        <v>0</v>
      </c>
      <c r="ML334" s="612">
        <v>0</v>
      </c>
      <c r="MM334" s="612">
        <v>0</v>
      </c>
      <c r="MN334" s="612">
        <v>0</v>
      </c>
      <c r="MO334" s="612">
        <v>0</v>
      </c>
      <c r="MP334" s="612">
        <v>0</v>
      </c>
      <c r="MQ334" s="612">
        <v>0</v>
      </c>
      <c r="MR334" s="612">
        <v>0</v>
      </c>
      <c r="MS334" s="612">
        <v>0</v>
      </c>
      <c r="MT334" s="612">
        <v>0</v>
      </c>
      <c r="MU334" s="612">
        <v>0</v>
      </c>
      <c r="MV334" s="612">
        <v>0</v>
      </c>
      <c r="MW334" s="612">
        <v>0</v>
      </c>
      <c r="MX334" s="612">
        <v>0</v>
      </c>
      <c r="MY334" s="612">
        <v>0</v>
      </c>
      <c r="MZ334" s="612">
        <v>0</v>
      </c>
      <c r="NA334" s="612">
        <v>0</v>
      </c>
      <c r="NB334" s="612">
        <v>0</v>
      </c>
      <c r="NC334" s="612">
        <v>0</v>
      </c>
      <c r="ND334" s="612">
        <v>0</v>
      </c>
      <c r="NE334" s="612">
        <v>0</v>
      </c>
      <c r="NF334" s="612">
        <v>0</v>
      </c>
      <c r="NG334" s="612">
        <v>0</v>
      </c>
      <c r="NH334" s="612">
        <v>0</v>
      </c>
      <c r="NI334" s="612">
        <v>0</v>
      </c>
      <c r="NJ334" s="612">
        <v>0</v>
      </c>
      <c r="NK334" s="612">
        <v>0</v>
      </c>
      <c r="NL334" s="612">
        <v>0</v>
      </c>
      <c r="NM334" s="612">
        <v>0</v>
      </c>
      <c r="NN334" s="612">
        <v>0</v>
      </c>
      <c r="NO334" s="612">
        <v>0</v>
      </c>
      <c r="NP334" s="612">
        <v>0</v>
      </c>
      <c r="NQ334" s="612">
        <v>0</v>
      </c>
      <c r="NR334" s="612">
        <v>0</v>
      </c>
      <c r="NS334" s="612">
        <v>0</v>
      </c>
      <c r="NT334" s="612">
        <v>0</v>
      </c>
      <c r="NU334" s="612">
        <v>0</v>
      </c>
      <c r="NV334" s="612">
        <v>0</v>
      </c>
      <c r="NW334" s="612">
        <v>0</v>
      </c>
      <c r="NX334" s="612">
        <v>0</v>
      </c>
      <c r="NY334" s="612">
        <v>0</v>
      </c>
      <c r="NZ334" s="612">
        <v>0</v>
      </c>
      <c r="OA334" s="612">
        <v>0</v>
      </c>
      <c r="OB334" s="612">
        <v>0</v>
      </c>
      <c r="OC334" s="612">
        <v>0</v>
      </c>
      <c r="OD334" s="612">
        <v>0</v>
      </c>
      <c r="OE334" s="612">
        <v>0</v>
      </c>
      <c r="OF334" s="612">
        <v>0</v>
      </c>
      <c r="OG334" s="612">
        <v>0</v>
      </c>
      <c r="OH334" s="612">
        <v>0</v>
      </c>
      <c r="OI334" s="612">
        <v>0</v>
      </c>
      <c r="OJ334" s="612">
        <v>0</v>
      </c>
      <c r="OK334" s="612">
        <v>0</v>
      </c>
      <c r="OL334" s="612">
        <v>0</v>
      </c>
      <c r="OM334" s="612">
        <v>0</v>
      </c>
      <c r="ON334" s="612">
        <v>0</v>
      </c>
      <c r="OO334" s="612">
        <v>0</v>
      </c>
      <c r="OP334" s="612">
        <v>0</v>
      </c>
      <c r="OQ334" s="612">
        <v>0</v>
      </c>
      <c r="OR334" s="612">
        <v>0</v>
      </c>
      <c r="OS334" s="612">
        <v>0</v>
      </c>
      <c r="OT334" s="612">
        <v>0</v>
      </c>
      <c r="OU334" s="612">
        <v>0</v>
      </c>
      <c r="OV334" s="612">
        <v>0</v>
      </c>
      <c r="OW334" s="612">
        <v>0</v>
      </c>
      <c r="OX334" s="612">
        <v>0</v>
      </c>
      <c r="OY334" s="612">
        <v>0</v>
      </c>
      <c r="OZ334" s="612">
        <v>0</v>
      </c>
      <c r="PA334" s="612">
        <v>0</v>
      </c>
      <c r="PB334" s="612">
        <v>0</v>
      </c>
      <c r="PC334" s="612">
        <v>0</v>
      </c>
      <c r="PD334" s="612">
        <v>0</v>
      </c>
      <c r="PE334" s="612">
        <v>0</v>
      </c>
      <c r="PF334" s="612">
        <v>0</v>
      </c>
      <c r="PG334" s="612">
        <v>0</v>
      </c>
      <c r="PH334" s="612">
        <v>0</v>
      </c>
      <c r="PI334" s="612">
        <v>0</v>
      </c>
      <c r="PJ334" s="612">
        <v>0</v>
      </c>
      <c r="PK334" s="612">
        <v>0</v>
      </c>
      <c r="PL334" s="612">
        <v>0</v>
      </c>
      <c r="PM334" s="612">
        <v>0</v>
      </c>
      <c r="PN334" s="612">
        <v>0</v>
      </c>
      <c r="PO334" s="612">
        <v>0</v>
      </c>
      <c r="PP334" s="612">
        <v>0</v>
      </c>
      <c r="PQ334" s="612">
        <v>0</v>
      </c>
      <c r="PR334" s="612">
        <v>0</v>
      </c>
      <c r="PS334" s="612">
        <v>0</v>
      </c>
      <c r="PT334" s="612">
        <v>0</v>
      </c>
      <c r="PU334" s="612">
        <v>0</v>
      </c>
      <c r="PV334" s="612">
        <v>0</v>
      </c>
      <c r="PW334" s="612">
        <v>0</v>
      </c>
      <c r="PX334" s="612">
        <v>0</v>
      </c>
      <c r="PY334" s="612">
        <v>0</v>
      </c>
      <c r="PZ334" s="612">
        <v>0</v>
      </c>
      <c r="QA334" s="612">
        <v>0</v>
      </c>
      <c r="QB334" s="612">
        <v>0</v>
      </c>
      <c r="QC334" s="612">
        <v>0</v>
      </c>
      <c r="QD334" s="612">
        <v>0</v>
      </c>
      <c r="QE334" s="612">
        <v>0</v>
      </c>
      <c r="QF334" s="612">
        <v>0</v>
      </c>
      <c r="QG334" s="612">
        <v>0</v>
      </c>
      <c r="QH334" s="612">
        <v>0</v>
      </c>
      <c r="QI334" s="612">
        <v>0</v>
      </c>
      <c r="QJ334" s="612">
        <v>0</v>
      </c>
      <c r="QK334" s="612">
        <v>0</v>
      </c>
      <c r="QL334" s="612">
        <v>0</v>
      </c>
      <c r="QM334" s="612">
        <v>0</v>
      </c>
      <c r="QN334" s="612">
        <v>0</v>
      </c>
      <c r="QO334" s="612">
        <v>0</v>
      </c>
      <c r="QP334" s="612">
        <v>0</v>
      </c>
      <c r="QQ334" s="612">
        <v>0</v>
      </c>
      <c r="QR334" s="612">
        <v>0</v>
      </c>
      <c r="QS334" s="612">
        <v>0</v>
      </c>
      <c r="QT334" s="612">
        <v>0</v>
      </c>
      <c r="QU334" s="612">
        <v>0</v>
      </c>
      <c r="QV334" s="612">
        <v>0</v>
      </c>
      <c r="QW334" s="612">
        <v>0</v>
      </c>
      <c r="QX334" s="612">
        <v>0</v>
      </c>
      <c r="QY334" s="612">
        <v>0</v>
      </c>
      <c r="QZ334" s="612">
        <v>0</v>
      </c>
      <c r="RA334" s="612">
        <v>0</v>
      </c>
      <c r="RB334" s="612">
        <v>0</v>
      </c>
      <c r="RC334" s="612">
        <v>0</v>
      </c>
      <c r="RD334" s="612">
        <v>0</v>
      </c>
      <c r="RE334" s="612">
        <v>0</v>
      </c>
      <c r="RF334" s="612">
        <v>0</v>
      </c>
      <c r="RG334" s="612">
        <v>0</v>
      </c>
      <c r="RH334" s="612">
        <v>0</v>
      </c>
      <c r="RI334" s="612">
        <v>0</v>
      </c>
      <c r="RJ334" s="612">
        <v>0</v>
      </c>
      <c r="RK334" s="612">
        <v>0</v>
      </c>
      <c r="RL334" s="612">
        <v>0</v>
      </c>
      <c r="RM334" s="612">
        <v>0</v>
      </c>
      <c r="RN334" s="612">
        <v>0</v>
      </c>
      <c r="RO334" s="612">
        <v>0</v>
      </c>
      <c r="RP334" s="612">
        <v>0</v>
      </c>
      <c r="RQ334" s="612">
        <v>0</v>
      </c>
      <c r="RR334" s="612">
        <v>0</v>
      </c>
      <c r="RS334" s="612">
        <v>0</v>
      </c>
      <c r="RT334" s="612">
        <v>0</v>
      </c>
      <c r="RU334" s="612">
        <v>0</v>
      </c>
      <c r="RV334" s="612">
        <v>0</v>
      </c>
      <c r="RW334" s="612">
        <v>0</v>
      </c>
      <c r="RX334" s="612">
        <v>0</v>
      </c>
      <c r="RY334" s="612">
        <v>0</v>
      </c>
      <c r="RZ334" s="612">
        <v>0</v>
      </c>
      <c r="SA334" s="612">
        <v>0</v>
      </c>
      <c r="SB334" s="612">
        <v>0</v>
      </c>
      <c r="SC334" s="612">
        <v>0</v>
      </c>
      <c r="SD334" s="612">
        <v>0</v>
      </c>
      <c r="SE334" s="612">
        <v>0</v>
      </c>
      <c r="SF334" s="612">
        <v>0</v>
      </c>
      <c r="SG334" s="612">
        <v>0</v>
      </c>
      <c r="SH334" s="612">
        <v>0</v>
      </c>
      <c r="SI334" s="612">
        <v>0</v>
      </c>
      <c r="SJ334" s="612">
        <v>0</v>
      </c>
      <c r="SK334" s="267">
        <f t="shared" si="514"/>
        <v>0</v>
      </c>
      <c r="SL334" s="254"/>
      <c r="SM334" s="242"/>
      <c r="SN334" s="242"/>
      <c r="SO334" s="242"/>
    </row>
    <row r="335" spans="1:509" outlineLevel="3" x14ac:dyDescent="0.35">
      <c r="A335" s="242"/>
      <c r="B335" s="251"/>
      <c r="C335" s="438">
        <f>INT($C$29)+3</f>
        <v>4</v>
      </c>
      <c r="D335" s="267"/>
      <c r="E335" s="316">
        <f t="shared" ref="E335:E357" si="551">E334+1</f>
        <v>194</v>
      </c>
      <c r="F335" s="322"/>
      <c r="G335" s="322"/>
      <c r="H335" s="267"/>
      <c r="I335" s="540"/>
      <c r="J335" s="557" t="s">
        <v>854</v>
      </c>
      <c r="K335" s="541"/>
      <c r="L335" s="613">
        <v>0</v>
      </c>
      <c r="M335" s="613">
        <v>0</v>
      </c>
      <c r="N335" s="613">
        <v>0</v>
      </c>
      <c r="O335" s="613">
        <v>0</v>
      </c>
      <c r="P335" s="613">
        <v>0</v>
      </c>
      <c r="Q335" s="613">
        <v>0</v>
      </c>
      <c r="R335" s="613">
        <v>0</v>
      </c>
      <c r="S335" s="613">
        <v>0</v>
      </c>
      <c r="T335" s="613">
        <v>0</v>
      </c>
      <c r="U335" s="613">
        <v>0</v>
      </c>
      <c r="V335" s="613">
        <v>0</v>
      </c>
      <c r="W335" s="613">
        <v>0</v>
      </c>
      <c r="X335" s="613">
        <v>0</v>
      </c>
      <c r="Y335" s="613">
        <v>0</v>
      </c>
      <c r="Z335" s="613">
        <v>0</v>
      </c>
      <c r="AA335" s="613">
        <v>0</v>
      </c>
      <c r="AB335" s="613">
        <v>0</v>
      </c>
      <c r="AC335" s="613">
        <v>0</v>
      </c>
      <c r="AD335" s="613">
        <v>0</v>
      </c>
      <c r="AE335" s="613">
        <v>0</v>
      </c>
      <c r="AF335" s="613">
        <v>0</v>
      </c>
      <c r="AG335" s="613">
        <v>0</v>
      </c>
      <c r="AH335" s="613">
        <v>0</v>
      </c>
      <c r="AI335" s="613">
        <v>0</v>
      </c>
      <c r="AJ335" s="613">
        <v>0</v>
      </c>
      <c r="AK335" s="613">
        <v>0</v>
      </c>
      <c r="AL335" s="613">
        <v>0</v>
      </c>
      <c r="AM335" s="613">
        <v>0</v>
      </c>
      <c r="AN335" s="613">
        <v>0</v>
      </c>
      <c r="AO335" s="613">
        <v>0</v>
      </c>
      <c r="AP335" s="613">
        <v>0</v>
      </c>
      <c r="AQ335" s="613">
        <v>0</v>
      </c>
      <c r="AR335" s="613">
        <v>0</v>
      </c>
      <c r="AS335" s="613">
        <v>0</v>
      </c>
      <c r="AT335" s="613">
        <v>0</v>
      </c>
      <c r="AU335" s="613">
        <v>0</v>
      </c>
      <c r="AV335" s="613">
        <v>0</v>
      </c>
      <c r="AW335" s="613">
        <v>0</v>
      </c>
      <c r="AX335" s="613">
        <v>0</v>
      </c>
      <c r="AY335" s="613">
        <v>0</v>
      </c>
      <c r="AZ335" s="613">
        <v>0</v>
      </c>
      <c r="BA335" s="613">
        <v>0</v>
      </c>
      <c r="BB335" s="613">
        <v>0</v>
      </c>
      <c r="BC335" s="613">
        <v>0</v>
      </c>
      <c r="BD335" s="613">
        <v>0</v>
      </c>
      <c r="BE335" s="613">
        <v>0</v>
      </c>
      <c r="BF335" s="613">
        <v>0</v>
      </c>
      <c r="BG335" s="613">
        <v>0</v>
      </c>
      <c r="BH335" s="613">
        <v>0</v>
      </c>
      <c r="BI335" s="613">
        <v>0</v>
      </c>
      <c r="BJ335" s="613">
        <v>0</v>
      </c>
      <c r="BK335" s="613">
        <v>0</v>
      </c>
      <c r="BL335" s="613">
        <v>0</v>
      </c>
      <c r="BM335" s="613">
        <v>0</v>
      </c>
      <c r="BN335" s="613">
        <v>0</v>
      </c>
      <c r="BO335" s="613">
        <v>0</v>
      </c>
      <c r="BP335" s="613">
        <v>0</v>
      </c>
      <c r="BQ335" s="613">
        <v>0</v>
      </c>
      <c r="BR335" s="613">
        <v>0</v>
      </c>
      <c r="BS335" s="613">
        <v>0</v>
      </c>
      <c r="BT335" s="613">
        <v>0</v>
      </c>
      <c r="BU335" s="613">
        <v>0</v>
      </c>
      <c r="BV335" s="613">
        <v>0</v>
      </c>
      <c r="BW335" s="613">
        <v>0</v>
      </c>
      <c r="BX335" s="613">
        <v>0</v>
      </c>
      <c r="BY335" s="613">
        <v>0</v>
      </c>
      <c r="BZ335" s="613">
        <v>0</v>
      </c>
      <c r="CA335" s="613">
        <v>0</v>
      </c>
      <c r="CB335" s="613">
        <v>0</v>
      </c>
      <c r="CC335" s="613">
        <v>0</v>
      </c>
      <c r="CD335" s="613">
        <v>0</v>
      </c>
      <c r="CE335" s="613">
        <v>0</v>
      </c>
      <c r="CF335" s="613">
        <v>0</v>
      </c>
      <c r="CG335" s="613">
        <v>0</v>
      </c>
      <c r="CH335" s="613">
        <v>0</v>
      </c>
      <c r="CI335" s="613">
        <v>0</v>
      </c>
      <c r="CJ335" s="613">
        <v>0</v>
      </c>
      <c r="CK335" s="613">
        <v>0</v>
      </c>
      <c r="CL335" s="613">
        <v>0</v>
      </c>
      <c r="CM335" s="613">
        <v>0</v>
      </c>
      <c r="CN335" s="613">
        <v>0</v>
      </c>
      <c r="CO335" s="613">
        <v>0</v>
      </c>
      <c r="CP335" s="613">
        <v>0</v>
      </c>
      <c r="CQ335" s="613">
        <v>0</v>
      </c>
      <c r="CR335" s="613">
        <v>0</v>
      </c>
      <c r="CS335" s="613">
        <v>0</v>
      </c>
      <c r="CT335" s="613">
        <v>0</v>
      </c>
      <c r="CU335" s="613">
        <v>0</v>
      </c>
      <c r="CV335" s="613">
        <v>0</v>
      </c>
      <c r="CW335" s="613">
        <v>0</v>
      </c>
      <c r="CX335" s="613">
        <v>0</v>
      </c>
      <c r="CY335" s="613">
        <v>0</v>
      </c>
      <c r="CZ335" s="613">
        <v>0</v>
      </c>
      <c r="DA335" s="613">
        <v>0</v>
      </c>
      <c r="DB335" s="613">
        <v>0</v>
      </c>
      <c r="DC335" s="613">
        <v>0</v>
      </c>
      <c r="DD335" s="613">
        <v>0</v>
      </c>
      <c r="DE335" s="613">
        <v>0</v>
      </c>
      <c r="DF335" s="613">
        <v>0</v>
      </c>
      <c r="DG335" s="613">
        <v>0</v>
      </c>
      <c r="DH335" s="613">
        <v>0</v>
      </c>
      <c r="DI335" s="613">
        <v>0</v>
      </c>
      <c r="DJ335" s="613">
        <v>0</v>
      </c>
      <c r="DK335" s="613">
        <v>0</v>
      </c>
      <c r="DL335" s="613">
        <v>0</v>
      </c>
      <c r="DM335" s="613">
        <v>0</v>
      </c>
      <c r="DN335" s="613">
        <v>0</v>
      </c>
      <c r="DO335" s="613">
        <v>0</v>
      </c>
      <c r="DP335" s="613">
        <v>0</v>
      </c>
      <c r="DQ335" s="613">
        <v>0</v>
      </c>
      <c r="DR335" s="613">
        <v>0</v>
      </c>
      <c r="DS335" s="613">
        <v>0</v>
      </c>
      <c r="DT335" s="613">
        <v>0</v>
      </c>
      <c r="DU335" s="613">
        <v>0</v>
      </c>
      <c r="DV335" s="613">
        <v>0</v>
      </c>
      <c r="DW335" s="613">
        <v>0</v>
      </c>
      <c r="DX335" s="613">
        <v>0</v>
      </c>
      <c r="DY335" s="613">
        <v>0</v>
      </c>
      <c r="DZ335" s="613">
        <v>0</v>
      </c>
      <c r="EA335" s="613">
        <v>0</v>
      </c>
      <c r="EB335" s="613">
        <v>0</v>
      </c>
      <c r="EC335" s="613">
        <v>0</v>
      </c>
      <c r="ED335" s="613">
        <v>0</v>
      </c>
      <c r="EE335" s="613">
        <v>0</v>
      </c>
      <c r="EF335" s="613">
        <v>0</v>
      </c>
      <c r="EG335" s="613">
        <v>0</v>
      </c>
      <c r="EH335" s="613">
        <v>0</v>
      </c>
      <c r="EI335" s="613">
        <v>0</v>
      </c>
      <c r="EJ335" s="613">
        <v>0</v>
      </c>
      <c r="EK335" s="613">
        <v>0</v>
      </c>
      <c r="EL335" s="613">
        <v>0</v>
      </c>
      <c r="EM335" s="613">
        <v>0</v>
      </c>
      <c r="EN335" s="613">
        <v>0</v>
      </c>
      <c r="EO335" s="613">
        <v>0</v>
      </c>
      <c r="EP335" s="613">
        <v>0</v>
      </c>
      <c r="EQ335" s="613">
        <v>0</v>
      </c>
      <c r="ER335" s="613">
        <v>0</v>
      </c>
      <c r="ES335" s="613">
        <v>0</v>
      </c>
      <c r="ET335" s="613">
        <v>0</v>
      </c>
      <c r="EU335" s="613">
        <v>0</v>
      </c>
      <c r="EV335" s="613">
        <v>0</v>
      </c>
      <c r="EW335" s="613">
        <v>0</v>
      </c>
      <c r="EX335" s="613">
        <v>0</v>
      </c>
      <c r="EY335" s="613">
        <v>0</v>
      </c>
      <c r="EZ335" s="613">
        <v>0</v>
      </c>
      <c r="FA335" s="613">
        <v>0</v>
      </c>
      <c r="FB335" s="613">
        <v>0</v>
      </c>
      <c r="FC335" s="613">
        <v>0</v>
      </c>
      <c r="FD335" s="613">
        <v>0</v>
      </c>
      <c r="FE335" s="613">
        <v>0</v>
      </c>
      <c r="FF335" s="613">
        <v>0</v>
      </c>
      <c r="FG335" s="613">
        <v>0</v>
      </c>
      <c r="FH335" s="613">
        <v>0</v>
      </c>
      <c r="FI335" s="613">
        <v>0</v>
      </c>
      <c r="FJ335" s="613">
        <v>0</v>
      </c>
      <c r="FK335" s="613">
        <v>0</v>
      </c>
      <c r="FL335" s="613">
        <v>0</v>
      </c>
      <c r="FM335" s="613">
        <v>0</v>
      </c>
      <c r="FN335" s="613">
        <v>0</v>
      </c>
      <c r="FO335" s="613">
        <v>0</v>
      </c>
      <c r="FP335" s="613">
        <v>0</v>
      </c>
      <c r="FQ335" s="613">
        <v>0</v>
      </c>
      <c r="FR335" s="613">
        <v>0</v>
      </c>
      <c r="FS335" s="613">
        <v>0</v>
      </c>
      <c r="FT335" s="613">
        <v>0</v>
      </c>
      <c r="FU335" s="613">
        <v>0</v>
      </c>
      <c r="FV335" s="613">
        <v>0</v>
      </c>
      <c r="FW335" s="613">
        <v>0</v>
      </c>
      <c r="FX335" s="613">
        <v>0</v>
      </c>
      <c r="FY335" s="613">
        <v>0</v>
      </c>
      <c r="FZ335" s="613">
        <v>0</v>
      </c>
      <c r="GA335" s="613">
        <v>0</v>
      </c>
      <c r="GB335" s="613">
        <v>0</v>
      </c>
      <c r="GC335" s="613">
        <v>0</v>
      </c>
      <c r="GD335" s="613">
        <v>0</v>
      </c>
      <c r="GE335" s="613">
        <v>0</v>
      </c>
      <c r="GF335" s="613">
        <v>0</v>
      </c>
      <c r="GG335" s="613">
        <v>0</v>
      </c>
      <c r="GH335" s="613">
        <v>0</v>
      </c>
      <c r="GI335" s="613">
        <v>0</v>
      </c>
      <c r="GJ335" s="613">
        <v>0</v>
      </c>
      <c r="GK335" s="613">
        <v>0</v>
      </c>
      <c r="GL335" s="613">
        <v>0</v>
      </c>
      <c r="GM335" s="613">
        <v>0</v>
      </c>
      <c r="GN335" s="613">
        <v>0</v>
      </c>
      <c r="GO335" s="613">
        <v>0</v>
      </c>
      <c r="GP335" s="613">
        <v>0</v>
      </c>
      <c r="GQ335" s="613">
        <v>0</v>
      </c>
      <c r="GR335" s="613">
        <v>0</v>
      </c>
      <c r="GS335" s="613">
        <v>0</v>
      </c>
      <c r="GT335" s="613">
        <v>0</v>
      </c>
      <c r="GU335" s="613">
        <v>0</v>
      </c>
      <c r="GV335" s="613">
        <v>0</v>
      </c>
      <c r="GW335" s="613">
        <v>0</v>
      </c>
      <c r="GX335" s="613">
        <v>0</v>
      </c>
      <c r="GY335" s="613">
        <v>0</v>
      </c>
      <c r="GZ335" s="613">
        <v>0</v>
      </c>
      <c r="HA335" s="613">
        <v>0</v>
      </c>
      <c r="HB335" s="613">
        <v>0</v>
      </c>
      <c r="HC335" s="613">
        <v>0</v>
      </c>
      <c r="HD335" s="613">
        <v>0</v>
      </c>
      <c r="HE335" s="613">
        <v>0</v>
      </c>
      <c r="HF335" s="613">
        <v>0</v>
      </c>
      <c r="HG335" s="613">
        <v>0</v>
      </c>
      <c r="HH335" s="613">
        <v>0</v>
      </c>
      <c r="HI335" s="613">
        <v>0</v>
      </c>
      <c r="HJ335" s="613">
        <v>0</v>
      </c>
      <c r="HK335" s="613">
        <v>0</v>
      </c>
      <c r="HL335" s="613">
        <v>0</v>
      </c>
      <c r="HM335" s="613">
        <v>0</v>
      </c>
      <c r="HN335" s="613">
        <v>0</v>
      </c>
      <c r="HO335" s="613">
        <v>0</v>
      </c>
      <c r="HP335" s="613">
        <v>0</v>
      </c>
      <c r="HQ335" s="613">
        <v>0</v>
      </c>
      <c r="HR335" s="613">
        <v>0</v>
      </c>
      <c r="HS335" s="613">
        <v>0</v>
      </c>
      <c r="HT335" s="613">
        <v>0</v>
      </c>
      <c r="HU335" s="613">
        <v>0</v>
      </c>
      <c r="HV335" s="613">
        <v>0</v>
      </c>
      <c r="HW335" s="613">
        <v>0</v>
      </c>
      <c r="HX335" s="613">
        <v>0</v>
      </c>
      <c r="HY335" s="613">
        <v>0</v>
      </c>
      <c r="HZ335" s="613">
        <v>0</v>
      </c>
      <c r="IA335" s="613">
        <v>0</v>
      </c>
      <c r="IB335" s="613">
        <v>0</v>
      </c>
      <c r="IC335" s="613">
        <v>0</v>
      </c>
      <c r="ID335" s="613">
        <v>0</v>
      </c>
      <c r="IE335" s="613">
        <v>0</v>
      </c>
      <c r="IF335" s="613">
        <v>0</v>
      </c>
      <c r="IG335" s="613">
        <v>0</v>
      </c>
      <c r="IH335" s="613">
        <v>0</v>
      </c>
      <c r="II335" s="613">
        <v>0</v>
      </c>
      <c r="IJ335" s="613">
        <v>0</v>
      </c>
      <c r="IK335" s="613">
        <v>0</v>
      </c>
      <c r="IL335" s="613">
        <v>0</v>
      </c>
      <c r="IM335" s="613">
        <v>0</v>
      </c>
      <c r="IN335" s="613">
        <v>0</v>
      </c>
      <c r="IO335" s="613">
        <v>0</v>
      </c>
      <c r="IP335" s="613">
        <v>0</v>
      </c>
      <c r="IQ335" s="613">
        <v>0</v>
      </c>
      <c r="IR335" s="613">
        <v>0</v>
      </c>
      <c r="IS335" s="613">
        <v>0</v>
      </c>
      <c r="IT335" s="613">
        <v>0</v>
      </c>
      <c r="IU335" s="613">
        <v>0</v>
      </c>
      <c r="IV335" s="613">
        <v>0</v>
      </c>
      <c r="IW335" s="613">
        <v>0</v>
      </c>
      <c r="IX335" s="613">
        <v>0</v>
      </c>
      <c r="IY335" s="613">
        <v>0</v>
      </c>
      <c r="IZ335" s="613">
        <v>0</v>
      </c>
      <c r="JA335" s="613">
        <v>0</v>
      </c>
      <c r="JB335" s="613">
        <v>0</v>
      </c>
      <c r="JC335" s="613">
        <v>0</v>
      </c>
      <c r="JD335" s="613">
        <v>0</v>
      </c>
      <c r="JE335" s="613">
        <v>0</v>
      </c>
      <c r="JF335" s="613">
        <v>0</v>
      </c>
      <c r="JG335" s="613">
        <v>0</v>
      </c>
      <c r="JH335" s="613">
        <v>0</v>
      </c>
      <c r="JI335" s="613">
        <v>0</v>
      </c>
      <c r="JJ335" s="613">
        <v>0</v>
      </c>
      <c r="JK335" s="613">
        <v>0</v>
      </c>
      <c r="JL335" s="613">
        <v>0</v>
      </c>
      <c r="JM335" s="613">
        <v>0</v>
      </c>
      <c r="JN335" s="613">
        <v>0</v>
      </c>
      <c r="JO335" s="613">
        <v>0</v>
      </c>
      <c r="JP335" s="613">
        <v>0</v>
      </c>
      <c r="JQ335" s="613">
        <v>0</v>
      </c>
      <c r="JR335" s="613">
        <v>0</v>
      </c>
      <c r="JS335" s="613">
        <v>0</v>
      </c>
      <c r="JT335" s="613">
        <v>0</v>
      </c>
      <c r="JU335" s="613">
        <v>0</v>
      </c>
      <c r="JV335" s="613">
        <v>0</v>
      </c>
      <c r="JW335" s="613">
        <v>0</v>
      </c>
      <c r="JX335" s="613">
        <v>0</v>
      </c>
      <c r="JY335" s="613">
        <v>0</v>
      </c>
      <c r="JZ335" s="613">
        <v>0</v>
      </c>
      <c r="KA335" s="613">
        <v>0</v>
      </c>
      <c r="KB335" s="613">
        <v>0</v>
      </c>
      <c r="KC335" s="613">
        <v>0</v>
      </c>
      <c r="KD335" s="613">
        <v>0</v>
      </c>
      <c r="KE335" s="613">
        <v>0</v>
      </c>
      <c r="KF335" s="613">
        <v>0</v>
      </c>
      <c r="KG335" s="613">
        <v>0</v>
      </c>
      <c r="KH335" s="613">
        <v>0</v>
      </c>
      <c r="KI335" s="613">
        <v>0</v>
      </c>
      <c r="KJ335" s="613">
        <v>0</v>
      </c>
      <c r="KK335" s="613">
        <v>0</v>
      </c>
      <c r="KL335" s="613">
        <v>0</v>
      </c>
      <c r="KM335" s="613">
        <v>0</v>
      </c>
      <c r="KN335" s="613">
        <v>0</v>
      </c>
      <c r="KO335" s="613">
        <v>0</v>
      </c>
      <c r="KP335" s="613">
        <v>0</v>
      </c>
      <c r="KQ335" s="613">
        <v>0</v>
      </c>
      <c r="KR335" s="613">
        <v>0</v>
      </c>
      <c r="KS335" s="613">
        <v>0</v>
      </c>
      <c r="KT335" s="613">
        <v>0</v>
      </c>
      <c r="KU335" s="613">
        <v>0</v>
      </c>
      <c r="KV335" s="613">
        <v>0</v>
      </c>
      <c r="KW335" s="613">
        <v>0</v>
      </c>
      <c r="KX335" s="613">
        <v>0</v>
      </c>
      <c r="KY335" s="613">
        <v>0</v>
      </c>
      <c r="KZ335" s="613">
        <v>0</v>
      </c>
      <c r="LA335" s="613">
        <v>0</v>
      </c>
      <c r="LB335" s="613">
        <v>0</v>
      </c>
      <c r="LC335" s="613">
        <v>0</v>
      </c>
      <c r="LD335" s="613">
        <v>0</v>
      </c>
      <c r="LE335" s="613">
        <v>0</v>
      </c>
      <c r="LF335" s="613">
        <v>0</v>
      </c>
      <c r="LG335" s="613">
        <v>0</v>
      </c>
      <c r="LH335" s="613">
        <v>0</v>
      </c>
      <c r="LI335" s="613">
        <v>0</v>
      </c>
      <c r="LJ335" s="613">
        <v>0</v>
      </c>
      <c r="LK335" s="613">
        <v>0</v>
      </c>
      <c r="LL335" s="613">
        <v>0</v>
      </c>
      <c r="LM335" s="613">
        <v>0</v>
      </c>
      <c r="LN335" s="613">
        <v>0</v>
      </c>
      <c r="LO335" s="613">
        <v>0</v>
      </c>
      <c r="LP335" s="613">
        <v>0</v>
      </c>
      <c r="LQ335" s="613">
        <v>0</v>
      </c>
      <c r="LR335" s="613">
        <v>0</v>
      </c>
      <c r="LS335" s="613">
        <v>0</v>
      </c>
      <c r="LT335" s="613">
        <v>0</v>
      </c>
      <c r="LU335" s="613">
        <v>0</v>
      </c>
      <c r="LV335" s="613">
        <v>0</v>
      </c>
      <c r="LW335" s="613">
        <v>0</v>
      </c>
      <c r="LX335" s="613">
        <v>0</v>
      </c>
      <c r="LY335" s="613">
        <v>0</v>
      </c>
      <c r="LZ335" s="613">
        <v>0</v>
      </c>
      <c r="MA335" s="613">
        <v>0</v>
      </c>
      <c r="MB335" s="613">
        <v>0</v>
      </c>
      <c r="MC335" s="613">
        <v>0</v>
      </c>
      <c r="MD335" s="613">
        <v>0</v>
      </c>
      <c r="ME335" s="613">
        <v>0</v>
      </c>
      <c r="MF335" s="613">
        <v>0</v>
      </c>
      <c r="MG335" s="613">
        <v>0</v>
      </c>
      <c r="MH335" s="613">
        <v>0</v>
      </c>
      <c r="MI335" s="613">
        <v>0</v>
      </c>
      <c r="MJ335" s="613">
        <v>0</v>
      </c>
      <c r="MK335" s="613">
        <v>0</v>
      </c>
      <c r="ML335" s="613">
        <v>0</v>
      </c>
      <c r="MM335" s="613">
        <v>0</v>
      </c>
      <c r="MN335" s="613">
        <v>0</v>
      </c>
      <c r="MO335" s="613">
        <v>0</v>
      </c>
      <c r="MP335" s="613">
        <v>0</v>
      </c>
      <c r="MQ335" s="613">
        <v>0</v>
      </c>
      <c r="MR335" s="613">
        <v>0</v>
      </c>
      <c r="MS335" s="613">
        <v>0</v>
      </c>
      <c r="MT335" s="613">
        <v>0</v>
      </c>
      <c r="MU335" s="613">
        <v>0</v>
      </c>
      <c r="MV335" s="613">
        <v>0</v>
      </c>
      <c r="MW335" s="613">
        <v>0</v>
      </c>
      <c r="MX335" s="613">
        <v>0</v>
      </c>
      <c r="MY335" s="613">
        <v>0</v>
      </c>
      <c r="MZ335" s="613">
        <v>0</v>
      </c>
      <c r="NA335" s="613">
        <v>0</v>
      </c>
      <c r="NB335" s="613">
        <v>0</v>
      </c>
      <c r="NC335" s="613">
        <v>0</v>
      </c>
      <c r="ND335" s="613">
        <v>0</v>
      </c>
      <c r="NE335" s="613">
        <v>0</v>
      </c>
      <c r="NF335" s="613">
        <v>0</v>
      </c>
      <c r="NG335" s="613">
        <v>0</v>
      </c>
      <c r="NH335" s="613">
        <v>0</v>
      </c>
      <c r="NI335" s="613">
        <v>0</v>
      </c>
      <c r="NJ335" s="613">
        <v>0</v>
      </c>
      <c r="NK335" s="613">
        <v>0</v>
      </c>
      <c r="NL335" s="613">
        <v>0</v>
      </c>
      <c r="NM335" s="613">
        <v>0</v>
      </c>
      <c r="NN335" s="613">
        <v>0</v>
      </c>
      <c r="NO335" s="613">
        <v>0</v>
      </c>
      <c r="NP335" s="613">
        <v>0</v>
      </c>
      <c r="NQ335" s="613">
        <v>0</v>
      </c>
      <c r="NR335" s="613">
        <v>0</v>
      </c>
      <c r="NS335" s="613">
        <v>0</v>
      </c>
      <c r="NT335" s="613">
        <v>0</v>
      </c>
      <c r="NU335" s="613">
        <v>0</v>
      </c>
      <c r="NV335" s="613">
        <v>0</v>
      </c>
      <c r="NW335" s="613">
        <v>0</v>
      </c>
      <c r="NX335" s="613">
        <v>0</v>
      </c>
      <c r="NY335" s="613">
        <v>0</v>
      </c>
      <c r="NZ335" s="613">
        <v>0</v>
      </c>
      <c r="OA335" s="613">
        <v>0</v>
      </c>
      <c r="OB335" s="613">
        <v>0</v>
      </c>
      <c r="OC335" s="613">
        <v>0</v>
      </c>
      <c r="OD335" s="613">
        <v>0</v>
      </c>
      <c r="OE335" s="613">
        <v>0</v>
      </c>
      <c r="OF335" s="613">
        <v>0</v>
      </c>
      <c r="OG335" s="613">
        <v>0</v>
      </c>
      <c r="OH335" s="613">
        <v>0</v>
      </c>
      <c r="OI335" s="613">
        <v>0</v>
      </c>
      <c r="OJ335" s="613">
        <v>0</v>
      </c>
      <c r="OK335" s="613">
        <v>0</v>
      </c>
      <c r="OL335" s="613">
        <v>0</v>
      </c>
      <c r="OM335" s="613">
        <v>0</v>
      </c>
      <c r="ON335" s="613">
        <v>0</v>
      </c>
      <c r="OO335" s="613">
        <v>0</v>
      </c>
      <c r="OP335" s="613">
        <v>0</v>
      </c>
      <c r="OQ335" s="613">
        <v>0</v>
      </c>
      <c r="OR335" s="613">
        <v>0</v>
      </c>
      <c r="OS335" s="613">
        <v>0</v>
      </c>
      <c r="OT335" s="613">
        <v>0</v>
      </c>
      <c r="OU335" s="613">
        <v>0</v>
      </c>
      <c r="OV335" s="613">
        <v>0</v>
      </c>
      <c r="OW335" s="613">
        <v>0</v>
      </c>
      <c r="OX335" s="613">
        <v>0</v>
      </c>
      <c r="OY335" s="613">
        <v>0</v>
      </c>
      <c r="OZ335" s="613">
        <v>0</v>
      </c>
      <c r="PA335" s="613">
        <v>0</v>
      </c>
      <c r="PB335" s="613">
        <v>0</v>
      </c>
      <c r="PC335" s="613">
        <v>0</v>
      </c>
      <c r="PD335" s="613">
        <v>0</v>
      </c>
      <c r="PE335" s="613">
        <v>0</v>
      </c>
      <c r="PF335" s="613">
        <v>0</v>
      </c>
      <c r="PG335" s="613">
        <v>0</v>
      </c>
      <c r="PH335" s="613">
        <v>0</v>
      </c>
      <c r="PI335" s="613">
        <v>0</v>
      </c>
      <c r="PJ335" s="613">
        <v>0</v>
      </c>
      <c r="PK335" s="613">
        <v>0</v>
      </c>
      <c r="PL335" s="613">
        <v>0</v>
      </c>
      <c r="PM335" s="613">
        <v>0</v>
      </c>
      <c r="PN335" s="613">
        <v>0</v>
      </c>
      <c r="PO335" s="613">
        <v>0</v>
      </c>
      <c r="PP335" s="613">
        <v>0</v>
      </c>
      <c r="PQ335" s="613">
        <v>0</v>
      </c>
      <c r="PR335" s="613">
        <v>0</v>
      </c>
      <c r="PS335" s="613">
        <v>0</v>
      </c>
      <c r="PT335" s="613">
        <v>0</v>
      </c>
      <c r="PU335" s="613">
        <v>0</v>
      </c>
      <c r="PV335" s="613">
        <v>0</v>
      </c>
      <c r="PW335" s="613">
        <v>0</v>
      </c>
      <c r="PX335" s="613">
        <v>0</v>
      </c>
      <c r="PY335" s="613">
        <v>0</v>
      </c>
      <c r="PZ335" s="613">
        <v>0</v>
      </c>
      <c r="QA335" s="613">
        <v>0</v>
      </c>
      <c r="QB335" s="613">
        <v>0</v>
      </c>
      <c r="QC335" s="613">
        <v>0</v>
      </c>
      <c r="QD335" s="613">
        <v>0</v>
      </c>
      <c r="QE335" s="613">
        <v>0</v>
      </c>
      <c r="QF335" s="613">
        <v>0</v>
      </c>
      <c r="QG335" s="613">
        <v>0</v>
      </c>
      <c r="QH335" s="613">
        <v>0</v>
      </c>
      <c r="QI335" s="613">
        <v>0</v>
      </c>
      <c r="QJ335" s="613">
        <v>0</v>
      </c>
      <c r="QK335" s="613">
        <v>0</v>
      </c>
      <c r="QL335" s="613">
        <v>0</v>
      </c>
      <c r="QM335" s="613">
        <v>0</v>
      </c>
      <c r="QN335" s="613">
        <v>0</v>
      </c>
      <c r="QO335" s="613">
        <v>0</v>
      </c>
      <c r="QP335" s="613">
        <v>0</v>
      </c>
      <c r="QQ335" s="613">
        <v>0</v>
      </c>
      <c r="QR335" s="613">
        <v>0</v>
      </c>
      <c r="QS335" s="613">
        <v>0</v>
      </c>
      <c r="QT335" s="613">
        <v>0</v>
      </c>
      <c r="QU335" s="613">
        <v>0</v>
      </c>
      <c r="QV335" s="613">
        <v>0</v>
      </c>
      <c r="QW335" s="613">
        <v>0</v>
      </c>
      <c r="QX335" s="613">
        <v>0</v>
      </c>
      <c r="QY335" s="613">
        <v>0</v>
      </c>
      <c r="QZ335" s="613">
        <v>0</v>
      </c>
      <c r="RA335" s="613">
        <v>0</v>
      </c>
      <c r="RB335" s="613">
        <v>0</v>
      </c>
      <c r="RC335" s="613">
        <v>0</v>
      </c>
      <c r="RD335" s="613">
        <v>0</v>
      </c>
      <c r="RE335" s="613">
        <v>0</v>
      </c>
      <c r="RF335" s="613">
        <v>0</v>
      </c>
      <c r="RG335" s="613">
        <v>0</v>
      </c>
      <c r="RH335" s="613">
        <v>0</v>
      </c>
      <c r="RI335" s="613">
        <v>0</v>
      </c>
      <c r="RJ335" s="613">
        <v>0</v>
      </c>
      <c r="RK335" s="613">
        <v>0</v>
      </c>
      <c r="RL335" s="613">
        <v>0</v>
      </c>
      <c r="RM335" s="613">
        <v>0</v>
      </c>
      <c r="RN335" s="613">
        <v>0</v>
      </c>
      <c r="RO335" s="613">
        <v>0</v>
      </c>
      <c r="RP335" s="613">
        <v>0</v>
      </c>
      <c r="RQ335" s="613">
        <v>0</v>
      </c>
      <c r="RR335" s="613">
        <v>0</v>
      </c>
      <c r="RS335" s="613">
        <v>0</v>
      </c>
      <c r="RT335" s="613">
        <v>0</v>
      </c>
      <c r="RU335" s="613">
        <v>0</v>
      </c>
      <c r="RV335" s="613">
        <v>0</v>
      </c>
      <c r="RW335" s="613">
        <v>0</v>
      </c>
      <c r="RX335" s="613">
        <v>0</v>
      </c>
      <c r="RY335" s="613">
        <v>0</v>
      </c>
      <c r="RZ335" s="613">
        <v>0</v>
      </c>
      <c r="SA335" s="613">
        <v>0</v>
      </c>
      <c r="SB335" s="613">
        <v>0</v>
      </c>
      <c r="SC335" s="613">
        <v>0</v>
      </c>
      <c r="SD335" s="613">
        <v>0</v>
      </c>
      <c r="SE335" s="613">
        <v>0</v>
      </c>
      <c r="SF335" s="613">
        <v>0</v>
      </c>
      <c r="SG335" s="613">
        <v>0</v>
      </c>
      <c r="SH335" s="613">
        <v>0</v>
      </c>
      <c r="SI335" s="613">
        <v>0</v>
      </c>
      <c r="SJ335" s="613">
        <v>0</v>
      </c>
      <c r="SK335" s="267">
        <f t="shared" si="514"/>
        <v>0</v>
      </c>
      <c r="SL335" s="254"/>
      <c r="SM335" s="242"/>
      <c r="SN335" s="242"/>
      <c r="SO335" s="242"/>
    </row>
    <row r="336" spans="1:509" outlineLevel="3" x14ac:dyDescent="0.35">
      <c r="A336" s="242"/>
      <c r="B336" s="251"/>
      <c r="C336" s="438">
        <f>INT($C$29)+3</f>
        <v>4</v>
      </c>
      <c r="D336" s="267"/>
      <c r="E336" s="316">
        <f t="shared" si="551"/>
        <v>195</v>
      </c>
      <c r="F336" s="322"/>
      <c r="G336" s="322"/>
      <c r="H336" s="267"/>
      <c r="I336" s="540"/>
      <c r="J336" s="554" t="s">
        <v>856</v>
      </c>
      <c r="K336" s="541"/>
      <c r="L336" s="613">
        <v>0</v>
      </c>
      <c r="M336" s="613">
        <v>0</v>
      </c>
      <c r="N336" s="613">
        <v>0</v>
      </c>
      <c r="O336" s="613">
        <v>0</v>
      </c>
      <c r="P336" s="613">
        <v>0</v>
      </c>
      <c r="Q336" s="613">
        <v>0</v>
      </c>
      <c r="R336" s="613">
        <v>0</v>
      </c>
      <c r="S336" s="613">
        <v>0</v>
      </c>
      <c r="T336" s="613">
        <v>0</v>
      </c>
      <c r="U336" s="613">
        <v>0</v>
      </c>
      <c r="V336" s="613">
        <v>0</v>
      </c>
      <c r="W336" s="613">
        <v>0</v>
      </c>
      <c r="X336" s="613">
        <v>0</v>
      </c>
      <c r="Y336" s="613">
        <v>0</v>
      </c>
      <c r="Z336" s="613">
        <v>0</v>
      </c>
      <c r="AA336" s="613">
        <v>0</v>
      </c>
      <c r="AB336" s="613">
        <v>0</v>
      </c>
      <c r="AC336" s="613">
        <v>0</v>
      </c>
      <c r="AD336" s="613">
        <v>0</v>
      </c>
      <c r="AE336" s="613">
        <v>0</v>
      </c>
      <c r="AF336" s="613">
        <v>0</v>
      </c>
      <c r="AG336" s="613">
        <v>0</v>
      </c>
      <c r="AH336" s="613">
        <v>0</v>
      </c>
      <c r="AI336" s="613">
        <v>0</v>
      </c>
      <c r="AJ336" s="613">
        <v>0</v>
      </c>
      <c r="AK336" s="613">
        <v>0</v>
      </c>
      <c r="AL336" s="613">
        <v>0</v>
      </c>
      <c r="AM336" s="613">
        <v>0</v>
      </c>
      <c r="AN336" s="613">
        <v>0</v>
      </c>
      <c r="AO336" s="613">
        <v>0</v>
      </c>
      <c r="AP336" s="613">
        <v>0</v>
      </c>
      <c r="AQ336" s="613">
        <v>0</v>
      </c>
      <c r="AR336" s="613">
        <v>0</v>
      </c>
      <c r="AS336" s="613">
        <v>0</v>
      </c>
      <c r="AT336" s="613">
        <v>0</v>
      </c>
      <c r="AU336" s="613">
        <v>0</v>
      </c>
      <c r="AV336" s="613">
        <v>0</v>
      </c>
      <c r="AW336" s="613">
        <v>0</v>
      </c>
      <c r="AX336" s="613">
        <v>0</v>
      </c>
      <c r="AY336" s="613">
        <v>0</v>
      </c>
      <c r="AZ336" s="613">
        <v>0</v>
      </c>
      <c r="BA336" s="613">
        <v>0</v>
      </c>
      <c r="BB336" s="613">
        <v>0</v>
      </c>
      <c r="BC336" s="613">
        <v>0</v>
      </c>
      <c r="BD336" s="613">
        <v>0</v>
      </c>
      <c r="BE336" s="613">
        <v>0</v>
      </c>
      <c r="BF336" s="613">
        <v>0</v>
      </c>
      <c r="BG336" s="613">
        <v>0</v>
      </c>
      <c r="BH336" s="613">
        <v>0</v>
      </c>
      <c r="BI336" s="613">
        <v>0</v>
      </c>
      <c r="BJ336" s="613">
        <v>0</v>
      </c>
      <c r="BK336" s="613">
        <v>0</v>
      </c>
      <c r="BL336" s="613">
        <v>0</v>
      </c>
      <c r="BM336" s="613">
        <v>0</v>
      </c>
      <c r="BN336" s="613">
        <v>0</v>
      </c>
      <c r="BO336" s="613">
        <v>0</v>
      </c>
      <c r="BP336" s="613">
        <v>0</v>
      </c>
      <c r="BQ336" s="613">
        <v>0</v>
      </c>
      <c r="BR336" s="613">
        <v>0</v>
      </c>
      <c r="BS336" s="613">
        <v>0</v>
      </c>
      <c r="BT336" s="613">
        <v>0</v>
      </c>
      <c r="BU336" s="613">
        <v>0</v>
      </c>
      <c r="BV336" s="613">
        <v>0</v>
      </c>
      <c r="BW336" s="613">
        <v>0</v>
      </c>
      <c r="BX336" s="613">
        <v>0</v>
      </c>
      <c r="BY336" s="613">
        <v>0</v>
      </c>
      <c r="BZ336" s="613">
        <v>0</v>
      </c>
      <c r="CA336" s="613">
        <v>0</v>
      </c>
      <c r="CB336" s="613">
        <v>0</v>
      </c>
      <c r="CC336" s="613">
        <v>0</v>
      </c>
      <c r="CD336" s="613">
        <v>0</v>
      </c>
      <c r="CE336" s="613">
        <v>0</v>
      </c>
      <c r="CF336" s="613">
        <v>0</v>
      </c>
      <c r="CG336" s="613">
        <v>0</v>
      </c>
      <c r="CH336" s="613">
        <v>0</v>
      </c>
      <c r="CI336" s="613">
        <v>0</v>
      </c>
      <c r="CJ336" s="613">
        <v>0</v>
      </c>
      <c r="CK336" s="613">
        <v>0</v>
      </c>
      <c r="CL336" s="613">
        <v>0</v>
      </c>
      <c r="CM336" s="613">
        <v>0</v>
      </c>
      <c r="CN336" s="613">
        <v>0</v>
      </c>
      <c r="CO336" s="613">
        <v>0</v>
      </c>
      <c r="CP336" s="613">
        <v>0</v>
      </c>
      <c r="CQ336" s="613">
        <v>0</v>
      </c>
      <c r="CR336" s="613">
        <v>0</v>
      </c>
      <c r="CS336" s="613">
        <v>0</v>
      </c>
      <c r="CT336" s="613">
        <v>0</v>
      </c>
      <c r="CU336" s="613">
        <v>0</v>
      </c>
      <c r="CV336" s="613">
        <v>0</v>
      </c>
      <c r="CW336" s="613">
        <v>0</v>
      </c>
      <c r="CX336" s="613">
        <v>0</v>
      </c>
      <c r="CY336" s="613">
        <v>0</v>
      </c>
      <c r="CZ336" s="613">
        <v>0</v>
      </c>
      <c r="DA336" s="613">
        <v>0</v>
      </c>
      <c r="DB336" s="613">
        <v>0</v>
      </c>
      <c r="DC336" s="613">
        <v>0</v>
      </c>
      <c r="DD336" s="613">
        <v>0</v>
      </c>
      <c r="DE336" s="613">
        <v>0</v>
      </c>
      <c r="DF336" s="613">
        <v>0</v>
      </c>
      <c r="DG336" s="613">
        <v>0</v>
      </c>
      <c r="DH336" s="613">
        <v>0</v>
      </c>
      <c r="DI336" s="613">
        <v>0</v>
      </c>
      <c r="DJ336" s="613">
        <v>0</v>
      </c>
      <c r="DK336" s="613">
        <v>0</v>
      </c>
      <c r="DL336" s="613">
        <v>0</v>
      </c>
      <c r="DM336" s="613">
        <v>0</v>
      </c>
      <c r="DN336" s="613">
        <v>0</v>
      </c>
      <c r="DO336" s="613">
        <v>0</v>
      </c>
      <c r="DP336" s="613">
        <v>0</v>
      </c>
      <c r="DQ336" s="613">
        <v>0</v>
      </c>
      <c r="DR336" s="613">
        <v>0</v>
      </c>
      <c r="DS336" s="613">
        <v>0</v>
      </c>
      <c r="DT336" s="613">
        <v>0</v>
      </c>
      <c r="DU336" s="613">
        <v>0</v>
      </c>
      <c r="DV336" s="613">
        <v>0</v>
      </c>
      <c r="DW336" s="613">
        <v>0</v>
      </c>
      <c r="DX336" s="613">
        <v>0</v>
      </c>
      <c r="DY336" s="613">
        <v>0</v>
      </c>
      <c r="DZ336" s="613">
        <v>0</v>
      </c>
      <c r="EA336" s="613">
        <v>0</v>
      </c>
      <c r="EB336" s="613">
        <v>0</v>
      </c>
      <c r="EC336" s="613">
        <v>0</v>
      </c>
      <c r="ED336" s="613">
        <v>0</v>
      </c>
      <c r="EE336" s="613">
        <v>0</v>
      </c>
      <c r="EF336" s="613">
        <v>0</v>
      </c>
      <c r="EG336" s="613">
        <v>0</v>
      </c>
      <c r="EH336" s="613">
        <v>0</v>
      </c>
      <c r="EI336" s="613">
        <v>0</v>
      </c>
      <c r="EJ336" s="613">
        <v>0</v>
      </c>
      <c r="EK336" s="613">
        <v>0</v>
      </c>
      <c r="EL336" s="613">
        <v>0</v>
      </c>
      <c r="EM336" s="613">
        <v>0</v>
      </c>
      <c r="EN336" s="613">
        <v>0</v>
      </c>
      <c r="EO336" s="613">
        <v>0</v>
      </c>
      <c r="EP336" s="613">
        <v>0</v>
      </c>
      <c r="EQ336" s="613">
        <v>0</v>
      </c>
      <c r="ER336" s="613">
        <v>0</v>
      </c>
      <c r="ES336" s="613">
        <v>0</v>
      </c>
      <c r="ET336" s="613">
        <v>0</v>
      </c>
      <c r="EU336" s="613">
        <v>0</v>
      </c>
      <c r="EV336" s="613">
        <v>0</v>
      </c>
      <c r="EW336" s="613">
        <v>0</v>
      </c>
      <c r="EX336" s="613">
        <v>0</v>
      </c>
      <c r="EY336" s="613">
        <v>0</v>
      </c>
      <c r="EZ336" s="613">
        <v>0</v>
      </c>
      <c r="FA336" s="613">
        <v>0</v>
      </c>
      <c r="FB336" s="613">
        <v>0</v>
      </c>
      <c r="FC336" s="613">
        <v>0</v>
      </c>
      <c r="FD336" s="613">
        <v>0</v>
      </c>
      <c r="FE336" s="613">
        <v>0</v>
      </c>
      <c r="FF336" s="613">
        <v>0</v>
      </c>
      <c r="FG336" s="613">
        <v>0</v>
      </c>
      <c r="FH336" s="613">
        <v>0</v>
      </c>
      <c r="FI336" s="613">
        <v>0</v>
      </c>
      <c r="FJ336" s="613">
        <v>0</v>
      </c>
      <c r="FK336" s="613">
        <v>0</v>
      </c>
      <c r="FL336" s="613">
        <v>0</v>
      </c>
      <c r="FM336" s="613">
        <v>0</v>
      </c>
      <c r="FN336" s="613">
        <v>0</v>
      </c>
      <c r="FO336" s="613">
        <v>0</v>
      </c>
      <c r="FP336" s="613">
        <v>0</v>
      </c>
      <c r="FQ336" s="613">
        <v>0</v>
      </c>
      <c r="FR336" s="613">
        <v>0</v>
      </c>
      <c r="FS336" s="613">
        <v>0</v>
      </c>
      <c r="FT336" s="613">
        <v>0</v>
      </c>
      <c r="FU336" s="613">
        <v>0</v>
      </c>
      <c r="FV336" s="613">
        <v>0</v>
      </c>
      <c r="FW336" s="613">
        <v>0</v>
      </c>
      <c r="FX336" s="613">
        <v>0</v>
      </c>
      <c r="FY336" s="613">
        <v>0</v>
      </c>
      <c r="FZ336" s="613">
        <v>0</v>
      </c>
      <c r="GA336" s="613">
        <v>0</v>
      </c>
      <c r="GB336" s="613">
        <v>0</v>
      </c>
      <c r="GC336" s="613">
        <v>0</v>
      </c>
      <c r="GD336" s="613">
        <v>0</v>
      </c>
      <c r="GE336" s="613">
        <v>0</v>
      </c>
      <c r="GF336" s="613">
        <v>0</v>
      </c>
      <c r="GG336" s="613">
        <v>0</v>
      </c>
      <c r="GH336" s="613">
        <v>0</v>
      </c>
      <c r="GI336" s="613">
        <v>0</v>
      </c>
      <c r="GJ336" s="613">
        <v>0</v>
      </c>
      <c r="GK336" s="613">
        <v>0</v>
      </c>
      <c r="GL336" s="613">
        <v>0</v>
      </c>
      <c r="GM336" s="613">
        <v>0</v>
      </c>
      <c r="GN336" s="613">
        <v>0</v>
      </c>
      <c r="GO336" s="613">
        <v>0</v>
      </c>
      <c r="GP336" s="613">
        <v>0</v>
      </c>
      <c r="GQ336" s="613">
        <v>0</v>
      </c>
      <c r="GR336" s="613">
        <v>0</v>
      </c>
      <c r="GS336" s="613">
        <v>0</v>
      </c>
      <c r="GT336" s="613">
        <v>0</v>
      </c>
      <c r="GU336" s="613">
        <v>0</v>
      </c>
      <c r="GV336" s="613">
        <v>0</v>
      </c>
      <c r="GW336" s="613">
        <v>0</v>
      </c>
      <c r="GX336" s="613">
        <v>0</v>
      </c>
      <c r="GY336" s="613">
        <v>0</v>
      </c>
      <c r="GZ336" s="613">
        <v>0</v>
      </c>
      <c r="HA336" s="613">
        <v>0</v>
      </c>
      <c r="HB336" s="613">
        <v>0</v>
      </c>
      <c r="HC336" s="613">
        <v>0</v>
      </c>
      <c r="HD336" s="613">
        <v>0</v>
      </c>
      <c r="HE336" s="613">
        <v>0</v>
      </c>
      <c r="HF336" s="613">
        <v>0</v>
      </c>
      <c r="HG336" s="613">
        <v>0</v>
      </c>
      <c r="HH336" s="613">
        <v>0</v>
      </c>
      <c r="HI336" s="613">
        <v>0</v>
      </c>
      <c r="HJ336" s="613">
        <v>0</v>
      </c>
      <c r="HK336" s="613">
        <v>0</v>
      </c>
      <c r="HL336" s="613">
        <v>0</v>
      </c>
      <c r="HM336" s="613">
        <v>0</v>
      </c>
      <c r="HN336" s="613">
        <v>0</v>
      </c>
      <c r="HO336" s="613">
        <v>0</v>
      </c>
      <c r="HP336" s="613">
        <v>0</v>
      </c>
      <c r="HQ336" s="613">
        <v>0</v>
      </c>
      <c r="HR336" s="613">
        <v>0</v>
      </c>
      <c r="HS336" s="613">
        <v>0</v>
      </c>
      <c r="HT336" s="613">
        <v>0</v>
      </c>
      <c r="HU336" s="613">
        <v>0</v>
      </c>
      <c r="HV336" s="613">
        <v>0</v>
      </c>
      <c r="HW336" s="613">
        <v>0</v>
      </c>
      <c r="HX336" s="613">
        <v>0</v>
      </c>
      <c r="HY336" s="613">
        <v>0</v>
      </c>
      <c r="HZ336" s="613">
        <v>0</v>
      </c>
      <c r="IA336" s="613">
        <v>0</v>
      </c>
      <c r="IB336" s="613">
        <v>0</v>
      </c>
      <c r="IC336" s="613">
        <v>0</v>
      </c>
      <c r="ID336" s="613">
        <v>0</v>
      </c>
      <c r="IE336" s="613">
        <v>0</v>
      </c>
      <c r="IF336" s="613">
        <v>0</v>
      </c>
      <c r="IG336" s="613">
        <v>0</v>
      </c>
      <c r="IH336" s="613">
        <v>0</v>
      </c>
      <c r="II336" s="613">
        <v>0</v>
      </c>
      <c r="IJ336" s="613">
        <v>0</v>
      </c>
      <c r="IK336" s="613">
        <v>0</v>
      </c>
      <c r="IL336" s="613">
        <v>0</v>
      </c>
      <c r="IM336" s="613">
        <v>0</v>
      </c>
      <c r="IN336" s="613">
        <v>0</v>
      </c>
      <c r="IO336" s="613">
        <v>0</v>
      </c>
      <c r="IP336" s="613">
        <v>0</v>
      </c>
      <c r="IQ336" s="613">
        <v>0</v>
      </c>
      <c r="IR336" s="613">
        <v>0</v>
      </c>
      <c r="IS336" s="613">
        <v>0</v>
      </c>
      <c r="IT336" s="613">
        <v>0</v>
      </c>
      <c r="IU336" s="613">
        <v>0</v>
      </c>
      <c r="IV336" s="613">
        <v>0</v>
      </c>
      <c r="IW336" s="613">
        <v>0</v>
      </c>
      <c r="IX336" s="613">
        <v>0</v>
      </c>
      <c r="IY336" s="613">
        <v>0</v>
      </c>
      <c r="IZ336" s="613">
        <v>0</v>
      </c>
      <c r="JA336" s="613">
        <v>0</v>
      </c>
      <c r="JB336" s="613">
        <v>0</v>
      </c>
      <c r="JC336" s="613">
        <v>0</v>
      </c>
      <c r="JD336" s="613">
        <v>0</v>
      </c>
      <c r="JE336" s="613">
        <v>0</v>
      </c>
      <c r="JF336" s="613">
        <v>0</v>
      </c>
      <c r="JG336" s="613">
        <v>0</v>
      </c>
      <c r="JH336" s="613">
        <v>0</v>
      </c>
      <c r="JI336" s="613">
        <v>0</v>
      </c>
      <c r="JJ336" s="613">
        <v>0</v>
      </c>
      <c r="JK336" s="613">
        <v>0</v>
      </c>
      <c r="JL336" s="613">
        <v>0</v>
      </c>
      <c r="JM336" s="613">
        <v>0</v>
      </c>
      <c r="JN336" s="613">
        <v>0</v>
      </c>
      <c r="JO336" s="613">
        <v>0</v>
      </c>
      <c r="JP336" s="613">
        <v>0</v>
      </c>
      <c r="JQ336" s="613">
        <v>0</v>
      </c>
      <c r="JR336" s="613">
        <v>0</v>
      </c>
      <c r="JS336" s="613">
        <v>0</v>
      </c>
      <c r="JT336" s="613">
        <v>0</v>
      </c>
      <c r="JU336" s="613">
        <v>0</v>
      </c>
      <c r="JV336" s="613">
        <v>0</v>
      </c>
      <c r="JW336" s="613">
        <v>0</v>
      </c>
      <c r="JX336" s="613">
        <v>0</v>
      </c>
      <c r="JY336" s="613">
        <v>0</v>
      </c>
      <c r="JZ336" s="613">
        <v>0</v>
      </c>
      <c r="KA336" s="613">
        <v>0</v>
      </c>
      <c r="KB336" s="613">
        <v>0</v>
      </c>
      <c r="KC336" s="613">
        <v>0</v>
      </c>
      <c r="KD336" s="613">
        <v>0</v>
      </c>
      <c r="KE336" s="613">
        <v>0</v>
      </c>
      <c r="KF336" s="613">
        <v>0</v>
      </c>
      <c r="KG336" s="613">
        <v>0</v>
      </c>
      <c r="KH336" s="613">
        <v>0</v>
      </c>
      <c r="KI336" s="613">
        <v>0</v>
      </c>
      <c r="KJ336" s="613">
        <v>0</v>
      </c>
      <c r="KK336" s="613">
        <v>0</v>
      </c>
      <c r="KL336" s="613">
        <v>0</v>
      </c>
      <c r="KM336" s="613">
        <v>0</v>
      </c>
      <c r="KN336" s="613">
        <v>0</v>
      </c>
      <c r="KO336" s="613">
        <v>0</v>
      </c>
      <c r="KP336" s="613">
        <v>0</v>
      </c>
      <c r="KQ336" s="613">
        <v>0</v>
      </c>
      <c r="KR336" s="613">
        <v>0</v>
      </c>
      <c r="KS336" s="613">
        <v>0</v>
      </c>
      <c r="KT336" s="613">
        <v>0</v>
      </c>
      <c r="KU336" s="613">
        <v>0</v>
      </c>
      <c r="KV336" s="613">
        <v>0</v>
      </c>
      <c r="KW336" s="613">
        <v>0</v>
      </c>
      <c r="KX336" s="613">
        <v>0</v>
      </c>
      <c r="KY336" s="613">
        <v>0</v>
      </c>
      <c r="KZ336" s="613">
        <v>0</v>
      </c>
      <c r="LA336" s="613">
        <v>0</v>
      </c>
      <c r="LB336" s="613">
        <v>0</v>
      </c>
      <c r="LC336" s="613">
        <v>0</v>
      </c>
      <c r="LD336" s="613">
        <v>0</v>
      </c>
      <c r="LE336" s="613">
        <v>0</v>
      </c>
      <c r="LF336" s="613">
        <v>0</v>
      </c>
      <c r="LG336" s="613">
        <v>0</v>
      </c>
      <c r="LH336" s="613">
        <v>0</v>
      </c>
      <c r="LI336" s="613">
        <v>0</v>
      </c>
      <c r="LJ336" s="613">
        <v>0</v>
      </c>
      <c r="LK336" s="613">
        <v>0</v>
      </c>
      <c r="LL336" s="613">
        <v>0</v>
      </c>
      <c r="LM336" s="613">
        <v>0</v>
      </c>
      <c r="LN336" s="613">
        <v>0</v>
      </c>
      <c r="LO336" s="613">
        <v>0</v>
      </c>
      <c r="LP336" s="613">
        <v>0</v>
      </c>
      <c r="LQ336" s="613">
        <v>0</v>
      </c>
      <c r="LR336" s="613">
        <v>0</v>
      </c>
      <c r="LS336" s="613">
        <v>0</v>
      </c>
      <c r="LT336" s="613">
        <v>0</v>
      </c>
      <c r="LU336" s="613">
        <v>0</v>
      </c>
      <c r="LV336" s="613">
        <v>0</v>
      </c>
      <c r="LW336" s="613">
        <v>0</v>
      </c>
      <c r="LX336" s="613">
        <v>0</v>
      </c>
      <c r="LY336" s="613">
        <v>0</v>
      </c>
      <c r="LZ336" s="613">
        <v>0</v>
      </c>
      <c r="MA336" s="613">
        <v>0</v>
      </c>
      <c r="MB336" s="613">
        <v>0</v>
      </c>
      <c r="MC336" s="613">
        <v>0</v>
      </c>
      <c r="MD336" s="613">
        <v>0</v>
      </c>
      <c r="ME336" s="613">
        <v>0</v>
      </c>
      <c r="MF336" s="613">
        <v>0</v>
      </c>
      <c r="MG336" s="613">
        <v>0</v>
      </c>
      <c r="MH336" s="613">
        <v>0</v>
      </c>
      <c r="MI336" s="613">
        <v>0</v>
      </c>
      <c r="MJ336" s="613">
        <v>0</v>
      </c>
      <c r="MK336" s="613">
        <v>0</v>
      </c>
      <c r="ML336" s="613">
        <v>0</v>
      </c>
      <c r="MM336" s="613">
        <v>0</v>
      </c>
      <c r="MN336" s="613">
        <v>0</v>
      </c>
      <c r="MO336" s="613">
        <v>0</v>
      </c>
      <c r="MP336" s="613">
        <v>0</v>
      </c>
      <c r="MQ336" s="613">
        <v>0</v>
      </c>
      <c r="MR336" s="613">
        <v>0</v>
      </c>
      <c r="MS336" s="613">
        <v>0</v>
      </c>
      <c r="MT336" s="613">
        <v>0</v>
      </c>
      <c r="MU336" s="613">
        <v>0</v>
      </c>
      <c r="MV336" s="613">
        <v>0</v>
      </c>
      <c r="MW336" s="613">
        <v>0</v>
      </c>
      <c r="MX336" s="613">
        <v>0</v>
      </c>
      <c r="MY336" s="613">
        <v>0</v>
      </c>
      <c r="MZ336" s="613">
        <v>0</v>
      </c>
      <c r="NA336" s="613">
        <v>0</v>
      </c>
      <c r="NB336" s="613">
        <v>0</v>
      </c>
      <c r="NC336" s="613">
        <v>0</v>
      </c>
      <c r="ND336" s="613">
        <v>0</v>
      </c>
      <c r="NE336" s="613">
        <v>0</v>
      </c>
      <c r="NF336" s="613">
        <v>0</v>
      </c>
      <c r="NG336" s="613">
        <v>0</v>
      </c>
      <c r="NH336" s="613">
        <v>0</v>
      </c>
      <c r="NI336" s="613">
        <v>0</v>
      </c>
      <c r="NJ336" s="613">
        <v>0</v>
      </c>
      <c r="NK336" s="613">
        <v>0</v>
      </c>
      <c r="NL336" s="613">
        <v>0</v>
      </c>
      <c r="NM336" s="613">
        <v>0</v>
      </c>
      <c r="NN336" s="613">
        <v>0</v>
      </c>
      <c r="NO336" s="613">
        <v>0</v>
      </c>
      <c r="NP336" s="613">
        <v>0</v>
      </c>
      <c r="NQ336" s="613">
        <v>0</v>
      </c>
      <c r="NR336" s="613">
        <v>0</v>
      </c>
      <c r="NS336" s="613">
        <v>0</v>
      </c>
      <c r="NT336" s="613">
        <v>0</v>
      </c>
      <c r="NU336" s="613">
        <v>0</v>
      </c>
      <c r="NV336" s="613">
        <v>0</v>
      </c>
      <c r="NW336" s="613">
        <v>0</v>
      </c>
      <c r="NX336" s="613">
        <v>0</v>
      </c>
      <c r="NY336" s="613">
        <v>0</v>
      </c>
      <c r="NZ336" s="613">
        <v>0</v>
      </c>
      <c r="OA336" s="613">
        <v>0</v>
      </c>
      <c r="OB336" s="613">
        <v>0</v>
      </c>
      <c r="OC336" s="613">
        <v>0</v>
      </c>
      <c r="OD336" s="613">
        <v>0</v>
      </c>
      <c r="OE336" s="613">
        <v>0</v>
      </c>
      <c r="OF336" s="613">
        <v>0</v>
      </c>
      <c r="OG336" s="613">
        <v>0</v>
      </c>
      <c r="OH336" s="613">
        <v>0</v>
      </c>
      <c r="OI336" s="613">
        <v>0</v>
      </c>
      <c r="OJ336" s="613">
        <v>0</v>
      </c>
      <c r="OK336" s="613">
        <v>0</v>
      </c>
      <c r="OL336" s="613">
        <v>0</v>
      </c>
      <c r="OM336" s="613">
        <v>0</v>
      </c>
      <c r="ON336" s="613">
        <v>0</v>
      </c>
      <c r="OO336" s="613">
        <v>0</v>
      </c>
      <c r="OP336" s="613">
        <v>0</v>
      </c>
      <c r="OQ336" s="613">
        <v>0</v>
      </c>
      <c r="OR336" s="613">
        <v>0</v>
      </c>
      <c r="OS336" s="613">
        <v>0</v>
      </c>
      <c r="OT336" s="613">
        <v>0</v>
      </c>
      <c r="OU336" s="613">
        <v>0</v>
      </c>
      <c r="OV336" s="613">
        <v>0</v>
      </c>
      <c r="OW336" s="613">
        <v>0</v>
      </c>
      <c r="OX336" s="613">
        <v>0</v>
      </c>
      <c r="OY336" s="613">
        <v>0</v>
      </c>
      <c r="OZ336" s="613">
        <v>0</v>
      </c>
      <c r="PA336" s="613">
        <v>0</v>
      </c>
      <c r="PB336" s="613">
        <v>0</v>
      </c>
      <c r="PC336" s="613">
        <v>0</v>
      </c>
      <c r="PD336" s="613">
        <v>0</v>
      </c>
      <c r="PE336" s="613">
        <v>0</v>
      </c>
      <c r="PF336" s="613">
        <v>0</v>
      </c>
      <c r="PG336" s="613">
        <v>0</v>
      </c>
      <c r="PH336" s="613">
        <v>0</v>
      </c>
      <c r="PI336" s="613">
        <v>0</v>
      </c>
      <c r="PJ336" s="613">
        <v>0</v>
      </c>
      <c r="PK336" s="613">
        <v>0</v>
      </c>
      <c r="PL336" s="613">
        <v>0</v>
      </c>
      <c r="PM336" s="613">
        <v>0</v>
      </c>
      <c r="PN336" s="613">
        <v>0</v>
      </c>
      <c r="PO336" s="613">
        <v>0</v>
      </c>
      <c r="PP336" s="613">
        <v>0</v>
      </c>
      <c r="PQ336" s="613">
        <v>0</v>
      </c>
      <c r="PR336" s="613">
        <v>0</v>
      </c>
      <c r="PS336" s="613">
        <v>0</v>
      </c>
      <c r="PT336" s="613">
        <v>0</v>
      </c>
      <c r="PU336" s="613">
        <v>0</v>
      </c>
      <c r="PV336" s="613">
        <v>0</v>
      </c>
      <c r="PW336" s="613">
        <v>0</v>
      </c>
      <c r="PX336" s="613">
        <v>0</v>
      </c>
      <c r="PY336" s="613">
        <v>0</v>
      </c>
      <c r="PZ336" s="613">
        <v>0</v>
      </c>
      <c r="QA336" s="613">
        <v>0</v>
      </c>
      <c r="QB336" s="613">
        <v>0</v>
      </c>
      <c r="QC336" s="613">
        <v>0</v>
      </c>
      <c r="QD336" s="613">
        <v>0</v>
      </c>
      <c r="QE336" s="613">
        <v>0</v>
      </c>
      <c r="QF336" s="613">
        <v>0</v>
      </c>
      <c r="QG336" s="613">
        <v>0</v>
      </c>
      <c r="QH336" s="613">
        <v>0</v>
      </c>
      <c r="QI336" s="613">
        <v>0</v>
      </c>
      <c r="QJ336" s="613">
        <v>0</v>
      </c>
      <c r="QK336" s="613">
        <v>0</v>
      </c>
      <c r="QL336" s="613">
        <v>0</v>
      </c>
      <c r="QM336" s="613">
        <v>0</v>
      </c>
      <c r="QN336" s="613">
        <v>0</v>
      </c>
      <c r="QO336" s="613">
        <v>0</v>
      </c>
      <c r="QP336" s="613">
        <v>0</v>
      </c>
      <c r="QQ336" s="613">
        <v>0</v>
      </c>
      <c r="QR336" s="613">
        <v>0</v>
      </c>
      <c r="QS336" s="613">
        <v>0</v>
      </c>
      <c r="QT336" s="613">
        <v>0</v>
      </c>
      <c r="QU336" s="613">
        <v>0</v>
      </c>
      <c r="QV336" s="613">
        <v>0</v>
      </c>
      <c r="QW336" s="613">
        <v>0</v>
      </c>
      <c r="QX336" s="613">
        <v>0</v>
      </c>
      <c r="QY336" s="613">
        <v>0</v>
      </c>
      <c r="QZ336" s="613">
        <v>0</v>
      </c>
      <c r="RA336" s="613">
        <v>0</v>
      </c>
      <c r="RB336" s="613">
        <v>0</v>
      </c>
      <c r="RC336" s="613">
        <v>0</v>
      </c>
      <c r="RD336" s="613">
        <v>0</v>
      </c>
      <c r="RE336" s="613">
        <v>0</v>
      </c>
      <c r="RF336" s="613">
        <v>0</v>
      </c>
      <c r="RG336" s="613">
        <v>0</v>
      </c>
      <c r="RH336" s="613">
        <v>0</v>
      </c>
      <c r="RI336" s="613">
        <v>0</v>
      </c>
      <c r="RJ336" s="613">
        <v>0</v>
      </c>
      <c r="RK336" s="613">
        <v>0</v>
      </c>
      <c r="RL336" s="613">
        <v>0</v>
      </c>
      <c r="RM336" s="613">
        <v>0</v>
      </c>
      <c r="RN336" s="613">
        <v>0</v>
      </c>
      <c r="RO336" s="613">
        <v>0</v>
      </c>
      <c r="RP336" s="613">
        <v>0</v>
      </c>
      <c r="RQ336" s="613">
        <v>0</v>
      </c>
      <c r="RR336" s="613">
        <v>0</v>
      </c>
      <c r="RS336" s="613">
        <v>0</v>
      </c>
      <c r="RT336" s="613">
        <v>0</v>
      </c>
      <c r="RU336" s="613">
        <v>0</v>
      </c>
      <c r="RV336" s="613">
        <v>0</v>
      </c>
      <c r="RW336" s="613">
        <v>0</v>
      </c>
      <c r="RX336" s="613">
        <v>0</v>
      </c>
      <c r="RY336" s="613">
        <v>0</v>
      </c>
      <c r="RZ336" s="613">
        <v>0</v>
      </c>
      <c r="SA336" s="613">
        <v>0</v>
      </c>
      <c r="SB336" s="613">
        <v>0</v>
      </c>
      <c r="SC336" s="613">
        <v>0</v>
      </c>
      <c r="SD336" s="613">
        <v>0</v>
      </c>
      <c r="SE336" s="613">
        <v>0</v>
      </c>
      <c r="SF336" s="613">
        <v>0</v>
      </c>
      <c r="SG336" s="613">
        <v>0</v>
      </c>
      <c r="SH336" s="613">
        <v>0</v>
      </c>
      <c r="SI336" s="613">
        <v>0</v>
      </c>
      <c r="SJ336" s="613">
        <v>0</v>
      </c>
      <c r="SK336" s="267">
        <f t="shared" si="514"/>
        <v>0</v>
      </c>
      <c r="SL336" s="254"/>
      <c r="SM336" s="242"/>
      <c r="SN336" s="242"/>
      <c r="SO336" s="242"/>
    </row>
    <row r="337" spans="1:509" outlineLevel="3" x14ac:dyDescent="0.35">
      <c r="A337" s="242"/>
      <c r="B337" s="251"/>
      <c r="C337" s="438">
        <f t="shared" ref="C337:C344" si="552">INT($C$29)+3</f>
        <v>4</v>
      </c>
      <c r="D337" s="267"/>
      <c r="E337" s="316">
        <f t="shared" si="551"/>
        <v>196</v>
      </c>
      <c r="F337" s="322"/>
      <c r="G337" s="322"/>
      <c r="H337" s="267"/>
      <c r="I337" s="540"/>
      <c r="J337" s="557" t="s">
        <v>855</v>
      </c>
      <c r="K337" s="541"/>
      <c r="L337" s="613">
        <v>0</v>
      </c>
      <c r="M337" s="613">
        <v>0</v>
      </c>
      <c r="N337" s="613">
        <v>0</v>
      </c>
      <c r="O337" s="613">
        <v>0</v>
      </c>
      <c r="P337" s="613">
        <v>0</v>
      </c>
      <c r="Q337" s="613">
        <v>0</v>
      </c>
      <c r="R337" s="613">
        <v>0</v>
      </c>
      <c r="S337" s="613">
        <v>0</v>
      </c>
      <c r="T337" s="613">
        <v>0</v>
      </c>
      <c r="U337" s="613">
        <v>0</v>
      </c>
      <c r="V337" s="613">
        <v>0</v>
      </c>
      <c r="W337" s="613">
        <v>0</v>
      </c>
      <c r="X337" s="613">
        <v>0</v>
      </c>
      <c r="Y337" s="613">
        <v>0</v>
      </c>
      <c r="Z337" s="613">
        <v>0</v>
      </c>
      <c r="AA337" s="613">
        <v>0</v>
      </c>
      <c r="AB337" s="613">
        <v>0</v>
      </c>
      <c r="AC337" s="613">
        <v>0</v>
      </c>
      <c r="AD337" s="613">
        <v>0</v>
      </c>
      <c r="AE337" s="613">
        <v>0</v>
      </c>
      <c r="AF337" s="613">
        <v>0</v>
      </c>
      <c r="AG337" s="613">
        <v>0</v>
      </c>
      <c r="AH337" s="613">
        <v>0</v>
      </c>
      <c r="AI337" s="613">
        <v>0</v>
      </c>
      <c r="AJ337" s="613">
        <v>0</v>
      </c>
      <c r="AK337" s="613">
        <v>0</v>
      </c>
      <c r="AL337" s="613">
        <v>0</v>
      </c>
      <c r="AM337" s="613">
        <v>0</v>
      </c>
      <c r="AN337" s="613">
        <v>0</v>
      </c>
      <c r="AO337" s="613">
        <v>0</v>
      </c>
      <c r="AP337" s="613">
        <v>0</v>
      </c>
      <c r="AQ337" s="613">
        <v>0</v>
      </c>
      <c r="AR337" s="613">
        <v>0</v>
      </c>
      <c r="AS337" s="613">
        <v>0</v>
      </c>
      <c r="AT337" s="613">
        <v>0</v>
      </c>
      <c r="AU337" s="613">
        <v>0</v>
      </c>
      <c r="AV337" s="613">
        <v>0</v>
      </c>
      <c r="AW337" s="613">
        <v>0</v>
      </c>
      <c r="AX337" s="613">
        <v>0</v>
      </c>
      <c r="AY337" s="613">
        <v>0</v>
      </c>
      <c r="AZ337" s="613">
        <v>0</v>
      </c>
      <c r="BA337" s="613">
        <v>0</v>
      </c>
      <c r="BB337" s="613">
        <v>0</v>
      </c>
      <c r="BC337" s="613">
        <v>0</v>
      </c>
      <c r="BD337" s="613">
        <v>0</v>
      </c>
      <c r="BE337" s="613">
        <v>0</v>
      </c>
      <c r="BF337" s="613">
        <v>0</v>
      </c>
      <c r="BG337" s="613">
        <v>0</v>
      </c>
      <c r="BH337" s="613">
        <v>0</v>
      </c>
      <c r="BI337" s="613">
        <v>0</v>
      </c>
      <c r="BJ337" s="613">
        <v>0</v>
      </c>
      <c r="BK337" s="613">
        <v>0</v>
      </c>
      <c r="BL337" s="613">
        <v>0</v>
      </c>
      <c r="BM337" s="613">
        <v>0</v>
      </c>
      <c r="BN337" s="613">
        <v>0</v>
      </c>
      <c r="BO337" s="613">
        <v>0</v>
      </c>
      <c r="BP337" s="613">
        <v>0</v>
      </c>
      <c r="BQ337" s="613">
        <v>0</v>
      </c>
      <c r="BR337" s="613">
        <v>0</v>
      </c>
      <c r="BS337" s="613">
        <v>0</v>
      </c>
      <c r="BT337" s="613">
        <v>0</v>
      </c>
      <c r="BU337" s="613">
        <v>0</v>
      </c>
      <c r="BV337" s="613">
        <v>0</v>
      </c>
      <c r="BW337" s="613">
        <v>0</v>
      </c>
      <c r="BX337" s="613">
        <v>0</v>
      </c>
      <c r="BY337" s="613">
        <v>0</v>
      </c>
      <c r="BZ337" s="613">
        <v>0</v>
      </c>
      <c r="CA337" s="613">
        <v>0</v>
      </c>
      <c r="CB337" s="613">
        <v>0</v>
      </c>
      <c r="CC337" s="613">
        <v>0</v>
      </c>
      <c r="CD337" s="613">
        <v>0</v>
      </c>
      <c r="CE337" s="613">
        <v>0</v>
      </c>
      <c r="CF337" s="613">
        <v>0</v>
      </c>
      <c r="CG337" s="613">
        <v>0</v>
      </c>
      <c r="CH337" s="613">
        <v>0</v>
      </c>
      <c r="CI337" s="613">
        <v>0</v>
      </c>
      <c r="CJ337" s="613">
        <v>0</v>
      </c>
      <c r="CK337" s="613">
        <v>0</v>
      </c>
      <c r="CL337" s="613">
        <v>0</v>
      </c>
      <c r="CM337" s="613">
        <v>0</v>
      </c>
      <c r="CN337" s="613">
        <v>0</v>
      </c>
      <c r="CO337" s="613">
        <v>0</v>
      </c>
      <c r="CP337" s="613">
        <v>0</v>
      </c>
      <c r="CQ337" s="613">
        <v>0</v>
      </c>
      <c r="CR337" s="613">
        <v>0</v>
      </c>
      <c r="CS337" s="613">
        <v>0</v>
      </c>
      <c r="CT337" s="613">
        <v>0</v>
      </c>
      <c r="CU337" s="613">
        <v>0</v>
      </c>
      <c r="CV337" s="613">
        <v>0</v>
      </c>
      <c r="CW337" s="613">
        <v>0</v>
      </c>
      <c r="CX337" s="613">
        <v>0</v>
      </c>
      <c r="CY337" s="613">
        <v>0</v>
      </c>
      <c r="CZ337" s="613">
        <v>0</v>
      </c>
      <c r="DA337" s="613">
        <v>0</v>
      </c>
      <c r="DB337" s="613">
        <v>0</v>
      </c>
      <c r="DC337" s="613">
        <v>0</v>
      </c>
      <c r="DD337" s="613">
        <v>0</v>
      </c>
      <c r="DE337" s="613">
        <v>0</v>
      </c>
      <c r="DF337" s="613">
        <v>0</v>
      </c>
      <c r="DG337" s="613">
        <v>0</v>
      </c>
      <c r="DH337" s="613">
        <v>0</v>
      </c>
      <c r="DI337" s="613">
        <v>0</v>
      </c>
      <c r="DJ337" s="613">
        <v>0</v>
      </c>
      <c r="DK337" s="613">
        <v>0</v>
      </c>
      <c r="DL337" s="613">
        <v>0</v>
      </c>
      <c r="DM337" s="613">
        <v>0</v>
      </c>
      <c r="DN337" s="613">
        <v>0</v>
      </c>
      <c r="DO337" s="613">
        <v>0</v>
      </c>
      <c r="DP337" s="613">
        <v>0</v>
      </c>
      <c r="DQ337" s="613">
        <v>0</v>
      </c>
      <c r="DR337" s="613">
        <v>0</v>
      </c>
      <c r="DS337" s="613">
        <v>0</v>
      </c>
      <c r="DT337" s="613">
        <v>0</v>
      </c>
      <c r="DU337" s="613">
        <v>0</v>
      </c>
      <c r="DV337" s="613">
        <v>0</v>
      </c>
      <c r="DW337" s="613">
        <v>0</v>
      </c>
      <c r="DX337" s="613">
        <v>0</v>
      </c>
      <c r="DY337" s="613">
        <v>0</v>
      </c>
      <c r="DZ337" s="613">
        <v>0</v>
      </c>
      <c r="EA337" s="613">
        <v>0</v>
      </c>
      <c r="EB337" s="613">
        <v>0</v>
      </c>
      <c r="EC337" s="613">
        <v>0</v>
      </c>
      <c r="ED337" s="613">
        <v>0</v>
      </c>
      <c r="EE337" s="613">
        <v>0</v>
      </c>
      <c r="EF337" s="613">
        <v>0</v>
      </c>
      <c r="EG337" s="613">
        <v>0</v>
      </c>
      <c r="EH337" s="613">
        <v>0</v>
      </c>
      <c r="EI337" s="613">
        <v>0</v>
      </c>
      <c r="EJ337" s="613">
        <v>0</v>
      </c>
      <c r="EK337" s="613">
        <v>0</v>
      </c>
      <c r="EL337" s="613">
        <v>0</v>
      </c>
      <c r="EM337" s="613">
        <v>0</v>
      </c>
      <c r="EN337" s="613">
        <v>0</v>
      </c>
      <c r="EO337" s="613">
        <v>0</v>
      </c>
      <c r="EP337" s="613">
        <v>0</v>
      </c>
      <c r="EQ337" s="613">
        <v>0</v>
      </c>
      <c r="ER337" s="613">
        <v>0</v>
      </c>
      <c r="ES337" s="613">
        <v>0</v>
      </c>
      <c r="ET337" s="613">
        <v>0</v>
      </c>
      <c r="EU337" s="613">
        <v>0</v>
      </c>
      <c r="EV337" s="613">
        <v>0</v>
      </c>
      <c r="EW337" s="613">
        <v>0</v>
      </c>
      <c r="EX337" s="613">
        <v>0</v>
      </c>
      <c r="EY337" s="613">
        <v>0</v>
      </c>
      <c r="EZ337" s="613">
        <v>0</v>
      </c>
      <c r="FA337" s="613">
        <v>0</v>
      </c>
      <c r="FB337" s="613">
        <v>0</v>
      </c>
      <c r="FC337" s="613">
        <v>0</v>
      </c>
      <c r="FD337" s="613">
        <v>0</v>
      </c>
      <c r="FE337" s="613">
        <v>0</v>
      </c>
      <c r="FF337" s="613">
        <v>0</v>
      </c>
      <c r="FG337" s="613">
        <v>0</v>
      </c>
      <c r="FH337" s="613">
        <v>0</v>
      </c>
      <c r="FI337" s="613">
        <v>0</v>
      </c>
      <c r="FJ337" s="613">
        <v>0</v>
      </c>
      <c r="FK337" s="613">
        <v>0</v>
      </c>
      <c r="FL337" s="613">
        <v>0</v>
      </c>
      <c r="FM337" s="613">
        <v>0</v>
      </c>
      <c r="FN337" s="613">
        <v>0</v>
      </c>
      <c r="FO337" s="613">
        <v>0</v>
      </c>
      <c r="FP337" s="613">
        <v>0</v>
      </c>
      <c r="FQ337" s="613">
        <v>0</v>
      </c>
      <c r="FR337" s="613">
        <v>0</v>
      </c>
      <c r="FS337" s="613">
        <v>0</v>
      </c>
      <c r="FT337" s="613">
        <v>0</v>
      </c>
      <c r="FU337" s="613">
        <v>0</v>
      </c>
      <c r="FV337" s="613">
        <v>0</v>
      </c>
      <c r="FW337" s="613">
        <v>0</v>
      </c>
      <c r="FX337" s="613">
        <v>0</v>
      </c>
      <c r="FY337" s="613">
        <v>0</v>
      </c>
      <c r="FZ337" s="613">
        <v>0</v>
      </c>
      <c r="GA337" s="613">
        <v>0</v>
      </c>
      <c r="GB337" s="613">
        <v>0</v>
      </c>
      <c r="GC337" s="613">
        <v>0</v>
      </c>
      <c r="GD337" s="613">
        <v>0</v>
      </c>
      <c r="GE337" s="613">
        <v>0</v>
      </c>
      <c r="GF337" s="613">
        <v>0</v>
      </c>
      <c r="GG337" s="613">
        <v>0</v>
      </c>
      <c r="GH337" s="613">
        <v>0</v>
      </c>
      <c r="GI337" s="613">
        <v>0</v>
      </c>
      <c r="GJ337" s="613">
        <v>0</v>
      </c>
      <c r="GK337" s="613">
        <v>0</v>
      </c>
      <c r="GL337" s="613">
        <v>0</v>
      </c>
      <c r="GM337" s="613">
        <v>0</v>
      </c>
      <c r="GN337" s="613">
        <v>0</v>
      </c>
      <c r="GO337" s="613">
        <v>0</v>
      </c>
      <c r="GP337" s="613">
        <v>0</v>
      </c>
      <c r="GQ337" s="613">
        <v>0</v>
      </c>
      <c r="GR337" s="613">
        <v>0</v>
      </c>
      <c r="GS337" s="613">
        <v>0</v>
      </c>
      <c r="GT337" s="613">
        <v>0</v>
      </c>
      <c r="GU337" s="613">
        <v>0</v>
      </c>
      <c r="GV337" s="613">
        <v>0</v>
      </c>
      <c r="GW337" s="613">
        <v>0</v>
      </c>
      <c r="GX337" s="613">
        <v>0</v>
      </c>
      <c r="GY337" s="613">
        <v>0</v>
      </c>
      <c r="GZ337" s="613">
        <v>0</v>
      </c>
      <c r="HA337" s="613">
        <v>0</v>
      </c>
      <c r="HB337" s="613">
        <v>0</v>
      </c>
      <c r="HC337" s="613">
        <v>0</v>
      </c>
      <c r="HD337" s="613">
        <v>0</v>
      </c>
      <c r="HE337" s="613">
        <v>0</v>
      </c>
      <c r="HF337" s="613">
        <v>0</v>
      </c>
      <c r="HG337" s="613">
        <v>0</v>
      </c>
      <c r="HH337" s="613">
        <v>0</v>
      </c>
      <c r="HI337" s="613">
        <v>0</v>
      </c>
      <c r="HJ337" s="613">
        <v>0</v>
      </c>
      <c r="HK337" s="613">
        <v>0</v>
      </c>
      <c r="HL337" s="613">
        <v>0</v>
      </c>
      <c r="HM337" s="613">
        <v>0</v>
      </c>
      <c r="HN337" s="613">
        <v>0</v>
      </c>
      <c r="HO337" s="613">
        <v>0</v>
      </c>
      <c r="HP337" s="613">
        <v>0</v>
      </c>
      <c r="HQ337" s="613">
        <v>0</v>
      </c>
      <c r="HR337" s="613">
        <v>0</v>
      </c>
      <c r="HS337" s="613">
        <v>0</v>
      </c>
      <c r="HT337" s="613">
        <v>0</v>
      </c>
      <c r="HU337" s="613">
        <v>0</v>
      </c>
      <c r="HV337" s="613">
        <v>0</v>
      </c>
      <c r="HW337" s="613">
        <v>0</v>
      </c>
      <c r="HX337" s="613">
        <v>0</v>
      </c>
      <c r="HY337" s="613">
        <v>0</v>
      </c>
      <c r="HZ337" s="613">
        <v>0</v>
      </c>
      <c r="IA337" s="613">
        <v>0</v>
      </c>
      <c r="IB337" s="613">
        <v>0</v>
      </c>
      <c r="IC337" s="613">
        <v>0</v>
      </c>
      <c r="ID337" s="613">
        <v>0</v>
      </c>
      <c r="IE337" s="613">
        <v>0</v>
      </c>
      <c r="IF337" s="613">
        <v>0</v>
      </c>
      <c r="IG337" s="613">
        <v>0</v>
      </c>
      <c r="IH337" s="613">
        <v>0</v>
      </c>
      <c r="II337" s="613">
        <v>0</v>
      </c>
      <c r="IJ337" s="613">
        <v>0</v>
      </c>
      <c r="IK337" s="613">
        <v>0</v>
      </c>
      <c r="IL337" s="613">
        <v>0</v>
      </c>
      <c r="IM337" s="613">
        <v>0</v>
      </c>
      <c r="IN337" s="613">
        <v>0</v>
      </c>
      <c r="IO337" s="613">
        <v>0</v>
      </c>
      <c r="IP337" s="613">
        <v>0</v>
      </c>
      <c r="IQ337" s="613">
        <v>0</v>
      </c>
      <c r="IR337" s="613">
        <v>0</v>
      </c>
      <c r="IS337" s="613">
        <v>0</v>
      </c>
      <c r="IT337" s="613">
        <v>0</v>
      </c>
      <c r="IU337" s="613">
        <v>0</v>
      </c>
      <c r="IV337" s="613">
        <v>0</v>
      </c>
      <c r="IW337" s="613">
        <v>0</v>
      </c>
      <c r="IX337" s="613">
        <v>0</v>
      </c>
      <c r="IY337" s="613">
        <v>0</v>
      </c>
      <c r="IZ337" s="613">
        <v>0</v>
      </c>
      <c r="JA337" s="613">
        <v>0</v>
      </c>
      <c r="JB337" s="613">
        <v>0</v>
      </c>
      <c r="JC337" s="613">
        <v>0</v>
      </c>
      <c r="JD337" s="613">
        <v>0</v>
      </c>
      <c r="JE337" s="613">
        <v>0</v>
      </c>
      <c r="JF337" s="613">
        <v>0</v>
      </c>
      <c r="JG337" s="613">
        <v>0</v>
      </c>
      <c r="JH337" s="613">
        <v>0</v>
      </c>
      <c r="JI337" s="613">
        <v>0</v>
      </c>
      <c r="JJ337" s="613">
        <v>0</v>
      </c>
      <c r="JK337" s="613">
        <v>0</v>
      </c>
      <c r="JL337" s="613">
        <v>0</v>
      </c>
      <c r="JM337" s="613">
        <v>0</v>
      </c>
      <c r="JN337" s="613">
        <v>0</v>
      </c>
      <c r="JO337" s="613">
        <v>0</v>
      </c>
      <c r="JP337" s="613">
        <v>0</v>
      </c>
      <c r="JQ337" s="613">
        <v>0</v>
      </c>
      <c r="JR337" s="613">
        <v>0</v>
      </c>
      <c r="JS337" s="613">
        <v>0</v>
      </c>
      <c r="JT337" s="613">
        <v>0</v>
      </c>
      <c r="JU337" s="613">
        <v>0</v>
      </c>
      <c r="JV337" s="613">
        <v>0</v>
      </c>
      <c r="JW337" s="613">
        <v>0</v>
      </c>
      <c r="JX337" s="613">
        <v>0</v>
      </c>
      <c r="JY337" s="613">
        <v>0</v>
      </c>
      <c r="JZ337" s="613">
        <v>0</v>
      </c>
      <c r="KA337" s="613">
        <v>0</v>
      </c>
      <c r="KB337" s="613">
        <v>0</v>
      </c>
      <c r="KC337" s="613">
        <v>0</v>
      </c>
      <c r="KD337" s="613">
        <v>0</v>
      </c>
      <c r="KE337" s="613">
        <v>0</v>
      </c>
      <c r="KF337" s="613">
        <v>0</v>
      </c>
      <c r="KG337" s="613">
        <v>0</v>
      </c>
      <c r="KH337" s="613">
        <v>0</v>
      </c>
      <c r="KI337" s="613">
        <v>0</v>
      </c>
      <c r="KJ337" s="613">
        <v>0</v>
      </c>
      <c r="KK337" s="613">
        <v>0</v>
      </c>
      <c r="KL337" s="613">
        <v>0</v>
      </c>
      <c r="KM337" s="613">
        <v>0</v>
      </c>
      <c r="KN337" s="613">
        <v>0</v>
      </c>
      <c r="KO337" s="613">
        <v>0</v>
      </c>
      <c r="KP337" s="613">
        <v>0</v>
      </c>
      <c r="KQ337" s="613">
        <v>0</v>
      </c>
      <c r="KR337" s="613">
        <v>0</v>
      </c>
      <c r="KS337" s="613">
        <v>0</v>
      </c>
      <c r="KT337" s="613">
        <v>0</v>
      </c>
      <c r="KU337" s="613">
        <v>0</v>
      </c>
      <c r="KV337" s="613">
        <v>0</v>
      </c>
      <c r="KW337" s="613">
        <v>0</v>
      </c>
      <c r="KX337" s="613">
        <v>0</v>
      </c>
      <c r="KY337" s="613">
        <v>0</v>
      </c>
      <c r="KZ337" s="613">
        <v>0</v>
      </c>
      <c r="LA337" s="613">
        <v>0</v>
      </c>
      <c r="LB337" s="613">
        <v>0</v>
      </c>
      <c r="LC337" s="613">
        <v>0</v>
      </c>
      <c r="LD337" s="613">
        <v>0</v>
      </c>
      <c r="LE337" s="613">
        <v>0</v>
      </c>
      <c r="LF337" s="613">
        <v>0</v>
      </c>
      <c r="LG337" s="613">
        <v>0</v>
      </c>
      <c r="LH337" s="613">
        <v>0</v>
      </c>
      <c r="LI337" s="613">
        <v>0</v>
      </c>
      <c r="LJ337" s="613">
        <v>0</v>
      </c>
      <c r="LK337" s="613">
        <v>0</v>
      </c>
      <c r="LL337" s="613">
        <v>0</v>
      </c>
      <c r="LM337" s="613">
        <v>0</v>
      </c>
      <c r="LN337" s="613">
        <v>0</v>
      </c>
      <c r="LO337" s="613">
        <v>0</v>
      </c>
      <c r="LP337" s="613">
        <v>0</v>
      </c>
      <c r="LQ337" s="613">
        <v>0</v>
      </c>
      <c r="LR337" s="613">
        <v>0</v>
      </c>
      <c r="LS337" s="613">
        <v>0</v>
      </c>
      <c r="LT337" s="613">
        <v>0</v>
      </c>
      <c r="LU337" s="613">
        <v>0</v>
      </c>
      <c r="LV337" s="613">
        <v>0</v>
      </c>
      <c r="LW337" s="613">
        <v>0</v>
      </c>
      <c r="LX337" s="613">
        <v>0</v>
      </c>
      <c r="LY337" s="613">
        <v>0</v>
      </c>
      <c r="LZ337" s="613">
        <v>0</v>
      </c>
      <c r="MA337" s="613">
        <v>0</v>
      </c>
      <c r="MB337" s="613">
        <v>0</v>
      </c>
      <c r="MC337" s="613">
        <v>0</v>
      </c>
      <c r="MD337" s="613">
        <v>0</v>
      </c>
      <c r="ME337" s="613">
        <v>0</v>
      </c>
      <c r="MF337" s="613">
        <v>0</v>
      </c>
      <c r="MG337" s="613">
        <v>0</v>
      </c>
      <c r="MH337" s="613">
        <v>0</v>
      </c>
      <c r="MI337" s="613">
        <v>0</v>
      </c>
      <c r="MJ337" s="613">
        <v>0</v>
      </c>
      <c r="MK337" s="613">
        <v>0</v>
      </c>
      <c r="ML337" s="613">
        <v>0</v>
      </c>
      <c r="MM337" s="613">
        <v>0</v>
      </c>
      <c r="MN337" s="613">
        <v>0</v>
      </c>
      <c r="MO337" s="613">
        <v>0</v>
      </c>
      <c r="MP337" s="613">
        <v>0</v>
      </c>
      <c r="MQ337" s="613">
        <v>0</v>
      </c>
      <c r="MR337" s="613">
        <v>0</v>
      </c>
      <c r="MS337" s="613">
        <v>0</v>
      </c>
      <c r="MT337" s="613">
        <v>0</v>
      </c>
      <c r="MU337" s="613">
        <v>0</v>
      </c>
      <c r="MV337" s="613">
        <v>0</v>
      </c>
      <c r="MW337" s="613">
        <v>0</v>
      </c>
      <c r="MX337" s="613">
        <v>0</v>
      </c>
      <c r="MY337" s="613">
        <v>0</v>
      </c>
      <c r="MZ337" s="613">
        <v>0</v>
      </c>
      <c r="NA337" s="613">
        <v>0</v>
      </c>
      <c r="NB337" s="613">
        <v>0</v>
      </c>
      <c r="NC337" s="613">
        <v>0</v>
      </c>
      <c r="ND337" s="613">
        <v>0</v>
      </c>
      <c r="NE337" s="613">
        <v>0</v>
      </c>
      <c r="NF337" s="613">
        <v>0</v>
      </c>
      <c r="NG337" s="613">
        <v>0</v>
      </c>
      <c r="NH337" s="613">
        <v>0</v>
      </c>
      <c r="NI337" s="613">
        <v>0</v>
      </c>
      <c r="NJ337" s="613">
        <v>0</v>
      </c>
      <c r="NK337" s="613">
        <v>0</v>
      </c>
      <c r="NL337" s="613">
        <v>0</v>
      </c>
      <c r="NM337" s="613">
        <v>0</v>
      </c>
      <c r="NN337" s="613">
        <v>0</v>
      </c>
      <c r="NO337" s="613">
        <v>0</v>
      </c>
      <c r="NP337" s="613">
        <v>0</v>
      </c>
      <c r="NQ337" s="613">
        <v>0</v>
      </c>
      <c r="NR337" s="613">
        <v>0</v>
      </c>
      <c r="NS337" s="613">
        <v>0</v>
      </c>
      <c r="NT337" s="613">
        <v>0</v>
      </c>
      <c r="NU337" s="613">
        <v>0</v>
      </c>
      <c r="NV337" s="613">
        <v>0</v>
      </c>
      <c r="NW337" s="613">
        <v>0</v>
      </c>
      <c r="NX337" s="613">
        <v>0</v>
      </c>
      <c r="NY337" s="613">
        <v>0</v>
      </c>
      <c r="NZ337" s="613">
        <v>0</v>
      </c>
      <c r="OA337" s="613">
        <v>0</v>
      </c>
      <c r="OB337" s="613">
        <v>0</v>
      </c>
      <c r="OC337" s="613">
        <v>0</v>
      </c>
      <c r="OD337" s="613">
        <v>0</v>
      </c>
      <c r="OE337" s="613">
        <v>0</v>
      </c>
      <c r="OF337" s="613">
        <v>0</v>
      </c>
      <c r="OG337" s="613">
        <v>0</v>
      </c>
      <c r="OH337" s="613">
        <v>0</v>
      </c>
      <c r="OI337" s="613">
        <v>0</v>
      </c>
      <c r="OJ337" s="613">
        <v>0</v>
      </c>
      <c r="OK337" s="613">
        <v>0</v>
      </c>
      <c r="OL337" s="613">
        <v>0</v>
      </c>
      <c r="OM337" s="613">
        <v>0</v>
      </c>
      <c r="ON337" s="613">
        <v>0</v>
      </c>
      <c r="OO337" s="613">
        <v>0</v>
      </c>
      <c r="OP337" s="613">
        <v>0</v>
      </c>
      <c r="OQ337" s="613">
        <v>0</v>
      </c>
      <c r="OR337" s="613">
        <v>0</v>
      </c>
      <c r="OS337" s="613">
        <v>0</v>
      </c>
      <c r="OT337" s="613">
        <v>0</v>
      </c>
      <c r="OU337" s="613">
        <v>0</v>
      </c>
      <c r="OV337" s="613">
        <v>0</v>
      </c>
      <c r="OW337" s="613">
        <v>0</v>
      </c>
      <c r="OX337" s="613">
        <v>0</v>
      </c>
      <c r="OY337" s="613">
        <v>0</v>
      </c>
      <c r="OZ337" s="613">
        <v>0</v>
      </c>
      <c r="PA337" s="613">
        <v>0</v>
      </c>
      <c r="PB337" s="613">
        <v>0</v>
      </c>
      <c r="PC337" s="613">
        <v>0</v>
      </c>
      <c r="PD337" s="613">
        <v>0</v>
      </c>
      <c r="PE337" s="613">
        <v>0</v>
      </c>
      <c r="PF337" s="613">
        <v>0</v>
      </c>
      <c r="PG337" s="613">
        <v>0</v>
      </c>
      <c r="PH337" s="613">
        <v>0</v>
      </c>
      <c r="PI337" s="613">
        <v>0</v>
      </c>
      <c r="PJ337" s="613">
        <v>0</v>
      </c>
      <c r="PK337" s="613">
        <v>0</v>
      </c>
      <c r="PL337" s="613">
        <v>0</v>
      </c>
      <c r="PM337" s="613">
        <v>0</v>
      </c>
      <c r="PN337" s="613">
        <v>0</v>
      </c>
      <c r="PO337" s="613">
        <v>0</v>
      </c>
      <c r="PP337" s="613">
        <v>0</v>
      </c>
      <c r="PQ337" s="613">
        <v>0</v>
      </c>
      <c r="PR337" s="613">
        <v>0</v>
      </c>
      <c r="PS337" s="613">
        <v>0</v>
      </c>
      <c r="PT337" s="613">
        <v>0</v>
      </c>
      <c r="PU337" s="613">
        <v>0</v>
      </c>
      <c r="PV337" s="613">
        <v>0</v>
      </c>
      <c r="PW337" s="613">
        <v>0</v>
      </c>
      <c r="PX337" s="613">
        <v>0</v>
      </c>
      <c r="PY337" s="613">
        <v>0</v>
      </c>
      <c r="PZ337" s="613">
        <v>0</v>
      </c>
      <c r="QA337" s="613">
        <v>0</v>
      </c>
      <c r="QB337" s="613">
        <v>0</v>
      </c>
      <c r="QC337" s="613">
        <v>0</v>
      </c>
      <c r="QD337" s="613">
        <v>0</v>
      </c>
      <c r="QE337" s="613">
        <v>0</v>
      </c>
      <c r="QF337" s="613">
        <v>0</v>
      </c>
      <c r="QG337" s="613">
        <v>0</v>
      </c>
      <c r="QH337" s="613">
        <v>0</v>
      </c>
      <c r="QI337" s="613">
        <v>0</v>
      </c>
      <c r="QJ337" s="613">
        <v>0</v>
      </c>
      <c r="QK337" s="613">
        <v>0</v>
      </c>
      <c r="QL337" s="613">
        <v>0</v>
      </c>
      <c r="QM337" s="613">
        <v>0</v>
      </c>
      <c r="QN337" s="613">
        <v>0</v>
      </c>
      <c r="QO337" s="613">
        <v>0</v>
      </c>
      <c r="QP337" s="613">
        <v>0</v>
      </c>
      <c r="QQ337" s="613">
        <v>0</v>
      </c>
      <c r="QR337" s="613">
        <v>0</v>
      </c>
      <c r="QS337" s="613">
        <v>0</v>
      </c>
      <c r="QT337" s="613">
        <v>0</v>
      </c>
      <c r="QU337" s="613">
        <v>0</v>
      </c>
      <c r="QV337" s="613">
        <v>0</v>
      </c>
      <c r="QW337" s="613">
        <v>0</v>
      </c>
      <c r="QX337" s="613">
        <v>0</v>
      </c>
      <c r="QY337" s="613">
        <v>0</v>
      </c>
      <c r="QZ337" s="613">
        <v>0</v>
      </c>
      <c r="RA337" s="613">
        <v>0</v>
      </c>
      <c r="RB337" s="613">
        <v>0</v>
      </c>
      <c r="RC337" s="613">
        <v>0</v>
      </c>
      <c r="RD337" s="613">
        <v>0</v>
      </c>
      <c r="RE337" s="613">
        <v>0</v>
      </c>
      <c r="RF337" s="613">
        <v>0</v>
      </c>
      <c r="RG337" s="613">
        <v>0</v>
      </c>
      <c r="RH337" s="613">
        <v>0</v>
      </c>
      <c r="RI337" s="613">
        <v>0</v>
      </c>
      <c r="RJ337" s="613">
        <v>0</v>
      </c>
      <c r="RK337" s="613">
        <v>0</v>
      </c>
      <c r="RL337" s="613">
        <v>0</v>
      </c>
      <c r="RM337" s="613">
        <v>0</v>
      </c>
      <c r="RN337" s="613">
        <v>0</v>
      </c>
      <c r="RO337" s="613">
        <v>0</v>
      </c>
      <c r="RP337" s="613">
        <v>0</v>
      </c>
      <c r="RQ337" s="613">
        <v>0</v>
      </c>
      <c r="RR337" s="613">
        <v>0</v>
      </c>
      <c r="RS337" s="613">
        <v>0</v>
      </c>
      <c r="RT337" s="613">
        <v>0</v>
      </c>
      <c r="RU337" s="613">
        <v>0</v>
      </c>
      <c r="RV337" s="613">
        <v>0</v>
      </c>
      <c r="RW337" s="613">
        <v>0</v>
      </c>
      <c r="RX337" s="613">
        <v>0</v>
      </c>
      <c r="RY337" s="613">
        <v>0</v>
      </c>
      <c r="RZ337" s="613">
        <v>0</v>
      </c>
      <c r="SA337" s="613">
        <v>0</v>
      </c>
      <c r="SB337" s="613">
        <v>0</v>
      </c>
      <c r="SC337" s="613">
        <v>0</v>
      </c>
      <c r="SD337" s="613">
        <v>0</v>
      </c>
      <c r="SE337" s="613">
        <v>0</v>
      </c>
      <c r="SF337" s="613">
        <v>0</v>
      </c>
      <c r="SG337" s="613">
        <v>0</v>
      </c>
      <c r="SH337" s="613">
        <v>0</v>
      </c>
      <c r="SI337" s="613">
        <v>0</v>
      </c>
      <c r="SJ337" s="613">
        <v>0</v>
      </c>
      <c r="SK337" s="267">
        <f t="shared" si="514"/>
        <v>0</v>
      </c>
      <c r="SL337" s="254"/>
      <c r="SM337" s="242"/>
      <c r="SN337" s="242"/>
      <c r="SO337" s="242"/>
    </row>
    <row r="338" spans="1:509" outlineLevel="3" x14ac:dyDescent="0.35">
      <c r="A338" s="242"/>
      <c r="B338" s="251"/>
      <c r="C338" s="438">
        <f t="shared" si="552"/>
        <v>4</v>
      </c>
      <c r="D338" s="267"/>
      <c r="E338" s="316">
        <f t="shared" si="551"/>
        <v>197</v>
      </c>
      <c r="F338" s="322"/>
      <c r="G338" s="322"/>
      <c r="H338" s="267"/>
      <c r="I338" s="540"/>
      <c r="J338" s="554" t="s">
        <v>857</v>
      </c>
      <c r="K338" s="541"/>
      <c r="L338" s="613">
        <v>0</v>
      </c>
      <c r="M338" s="613">
        <v>0</v>
      </c>
      <c r="N338" s="613">
        <v>0</v>
      </c>
      <c r="O338" s="613">
        <v>0</v>
      </c>
      <c r="P338" s="613">
        <v>0</v>
      </c>
      <c r="Q338" s="613">
        <v>0</v>
      </c>
      <c r="R338" s="613">
        <v>0</v>
      </c>
      <c r="S338" s="613">
        <v>0</v>
      </c>
      <c r="T338" s="613">
        <v>0</v>
      </c>
      <c r="U338" s="613">
        <v>0</v>
      </c>
      <c r="V338" s="613">
        <v>0</v>
      </c>
      <c r="W338" s="613">
        <v>0</v>
      </c>
      <c r="X338" s="613">
        <v>0</v>
      </c>
      <c r="Y338" s="613">
        <v>0</v>
      </c>
      <c r="Z338" s="613">
        <v>0</v>
      </c>
      <c r="AA338" s="613">
        <v>0</v>
      </c>
      <c r="AB338" s="613">
        <v>0</v>
      </c>
      <c r="AC338" s="613">
        <v>0</v>
      </c>
      <c r="AD338" s="613">
        <v>0</v>
      </c>
      <c r="AE338" s="613">
        <v>0</v>
      </c>
      <c r="AF338" s="613">
        <v>0</v>
      </c>
      <c r="AG338" s="613">
        <v>0</v>
      </c>
      <c r="AH338" s="613">
        <v>0</v>
      </c>
      <c r="AI338" s="613">
        <v>0</v>
      </c>
      <c r="AJ338" s="613">
        <v>0</v>
      </c>
      <c r="AK338" s="613">
        <v>0</v>
      </c>
      <c r="AL338" s="613">
        <v>0</v>
      </c>
      <c r="AM338" s="613">
        <v>0</v>
      </c>
      <c r="AN338" s="613">
        <v>0</v>
      </c>
      <c r="AO338" s="613">
        <v>0</v>
      </c>
      <c r="AP338" s="613">
        <v>0</v>
      </c>
      <c r="AQ338" s="613">
        <v>0</v>
      </c>
      <c r="AR338" s="613">
        <v>0</v>
      </c>
      <c r="AS338" s="613">
        <v>0</v>
      </c>
      <c r="AT338" s="613">
        <v>0</v>
      </c>
      <c r="AU338" s="613">
        <v>0</v>
      </c>
      <c r="AV338" s="613">
        <v>0</v>
      </c>
      <c r="AW338" s="613">
        <v>0</v>
      </c>
      <c r="AX338" s="613">
        <v>0</v>
      </c>
      <c r="AY338" s="613">
        <v>0</v>
      </c>
      <c r="AZ338" s="613">
        <v>0</v>
      </c>
      <c r="BA338" s="613">
        <v>0</v>
      </c>
      <c r="BB338" s="613">
        <v>0</v>
      </c>
      <c r="BC338" s="613">
        <v>0</v>
      </c>
      <c r="BD338" s="613">
        <v>0</v>
      </c>
      <c r="BE338" s="613">
        <v>0</v>
      </c>
      <c r="BF338" s="613">
        <v>0</v>
      </c>
      <c r="BG338" s="613">
        <v>0</v>
      </c>
      <c r="BH338" s="613">
        <v>0</v>
      </c>
      <c r="BI338" s="613">
        <v>0</v>
      </c>
      <c r="BJ338" s="613">
        <v>0</v>
      </c>
      <c r="BK338" s="613">
        <v>0</v>
      </c>
      <c r="BL338" s="613">
        <v>0</v>
      </c>
      <c r="BM338" s="613">
        <v>0</v>
      </c>
      <c r="BN338" s="613">
        <v>0</v>
      </c>
      <c r="BO338" s="613">
        <v>0</v>
      </c>
      <c r="BP338" s="613">
        <v>0</v>
      </c>
      <c r="BQ338" s="613">
        <v>0</v>
      </c>
      <c r="BR338" s="613">
        <v>0</v>
      </c>
      <c r="BS338" s="613">
        <v>0</v>
      </c>
      <c r="BT338" s="613">
        <v>0</v>
      </c>
      <c r="BU338" s="613">
        <v>0</v>
      </c>
      <c r="BV338" s="613">
        <v>0</v>
      </c>
      <c r="BW338" s="613">
        <v>0</v>
      </c>
      <c r="BX338" s="613">
        <v>0</v>
      </c>
      <c r="BY338" s="613">
        <v>0</v>
      </c>
      <c r="BZ338" s="613">
        <v>0</v>
      </c>
      <c r="CA338" s="613">
        <v>0</v>
      </c>
      <c r="CB338" s="613">
        <v>0</v>
      </c>
      <c r="CC338" s="613">
        <v>0</v>
      </c>
      <c r="CD338" s="613">
        <v>0</v>
      </c>
      <c r="CE338" s="613">
        <v>0</v>
      </c>
      <c r="CF338" s="613">
        <v>0</v>
      </c>
      <c r="CG338" s="613">
        <v>0</v>
      </c>
      <c r="CH338" s="613">
        <v>0</v>
      </c>
      <c r="CI338" s="613">
        <v>0</v>
      </c>
      <c r="CJ338" s="613">
        <v>0</v>
      </c>
      <c r="CK338" s="613">
        <v>0</v>
      </c>
      <c r="CL338" s="613">
        <v>0</v>
      </c>
      <c r="CM338" s="613">
        <v>0</v>
      </c>
      <c r="CN338" s="613">
        <v>0</v>
      </c>
      <c r="CO338" s="613">
        <v>0</v>
      </c>
      <c r="CP338" s="613">
        <v>0</v>
      </c>
      <c r="CQ338" s="613">
        <v>0</v>
      </c>
      <c r="CR338" s="613">
        <v>0</v>
      </c>
      <c r="CS338" s="613">
        <v>0</v>
      </c>
      <c r="CT338" s="613">
        <v>0</v>
      </c>
      <c r="CU338" s="613">
        <v>0</v>
      </c>
      <c r="CV338" s="613">
        <v>0</v>
      </c>
      <c r="CW338" s="613">
        <v>0</v>
      </c>
      <c r="CX338" s="613">
        <v>0</v>
      </c>
      <c r="CY338" s="613">
        <v>0</v>
      </c>
      <c r="CZ338" s="613">
        <v>0</v>
      </c>
      <c r="DA338" s="613">
        <v>0</v>
      </c>
      <c r="DB338" s="613">
        <v>0</v>
      </c>
      <c r="DC338" s="613">
        <v>0</v>
      </c>
      <c r="DD338" s="613">
        <v>0</v>
      </c>
      <c r="DE338" s="613">
        <v>0</v>
      </c>
      <c r="DF338" s="613">
        <v>0</v>
      </c>
      <c r="DG338" s="613">
        <v>0</v>
      </c>
      <c r="DH338" s="613">
        <v>0</v>
      </c>
      <c r="DI338" s="613">
        <v>0</v>
      </c>
      <c r="DJ338" s="613">
        <v>0</v>
      </c>
      <c r="DK338" s="613">
        <v>0</v>
      </c>
      <c r="DL338" s="613">
        <v>0</v>
      </c>
      <c r="DM338" s="613">
        <v>0</v>
      </c>
      <c r="DN338" s="613">
        <v>0</v>
      </c>
      <c r="DO338" s="613">
        <v>0</v>
      </c>
      <c r="DP338" s="613">
        <v>0</v>
      </c>
      <c r="DQ338" s="613">
        <v>0</v>
      </c>
      <c r="DR338" s="613">
        <v>0</v>
      </c>
      <c r="DS338" s="613">
        <v>0</v>
      </c>
      <c r="DT338" s="613">
        <v>0</v>
      </c>
      <c r="DU338" s="613">
        <v>0</v>
      </c>
      <c r="DV338" s="613">
        <v>0</v>
      </c>
      <c r="DW338" s="613">
        <v>0</v>
      </c>
      <c r="DX338" s="613">
        <v>0</v>
      </c>
      <c r="DY338" s="613">
        <v>0</v>
      </c>
      <c r="DZ338" s="613">
        <v>0</v>
      </c>
      <c r="EA338" s="613">
        <v>0</v>
      </c>
      <c r="EB338" s="613">
        <v>0</v>
      </c>
      <c r="EC338" s="613">
        <v>0</v>
      </c>
      <c r="ED338" s="613">
        <v>0</v>
      </c>
      <c r="EE338" s="613">
        <v>0</v>
      </c>
      <c r="EF338" s="613">
        <v>0</v>
      </c>
      <c r="EG338" s="613">
        <v>0</v>
      </c>
      <c r="EH338" s="613">
        <v>0</v>
      </c>
      <c r="EI338" s="613">
        <v>0</v>
      </c>
      <c r="EJ338" s="613">
        <v>0</v>
      </c>
      <c r="EK338" s="613">
        <v>0</v>
      </c>
      <c r="EL338" s="613">
        <v>0</v>
      </c>
      <c r="EM338" s="613">
        <v>0</v>
      </c>
      <c r="EN338" s="613">
        <v>0</v>
      </c>
      <c r="EO338" s="613">
        <v>0</v>
      </c>
      <c r="EP338" s="613">
        <v>0</v>
      </c>
      <c r="EQ338" s="613">
        <v>0</v>
      </c>
      <c r="ER338" s="613">
        <v>0</v>
      </c>
      <c r="ES338" s="613">
        <v>0</v>
      </c>
      <c r="ET338" s="613">
        <v>0</v>
      </c>
      <c r="EU338" s="613">
        <v>0</v>
      </c>
      <c r="EV338" s="613">
        <v>0</v>
      </c>
      <c r="EW338" s="613">
        <v>0</v>
      </c>
      <c r="EX338" s="613">
        <v>0</v>
      </c>
      <c r="EY338" s="613">
        <v>0</v>
      </c>
      <c r="EZ338" s="613">
        <v>0</v>
      </c>
      <c r="FA338" s="613">
        <v>0</v>
      </c>
      <c r="FB338" s="613">
        <v>0</v>
      </c>
      <c r="FC338" s="613">
        <v>0</v>
      </c>
      <c r="FD338" s="613">
        <v>0</v>
      </c>
      <c r="FE338" s="613">
        <v>0</v>
      </c>
      <c r="FF338" s="613">
        <v>0</v>
      </c>
      <c r="FG338" s="613">
        <v>0</v>
      </c>
      <c r="FH338" s="613">
        <v>0</v>
      </c>
      <c r="FI338" s="613">
        <v>0</v>
      </c>
      <c r="FJ338" s="613">
        <v>0</v>
      </c>
      <c r="FK338" s="613">
        <v>0</v>
      </c>
      <c r="FL338" s="613">
        <v>0</v>
      </c>
      <c r="FM338" s="613">
        <v>0</v>
      </c>
      <c r="FN338" s="613">
        <v>0</v>
      </c>
      <c r="FO338" s="613">
        <v>0</v>
      </c>
      <c r="FP338" s="613">
        <v>0</v>
      </c>
      <c r="FQ338" s="613">
        <v>0</v>
      </c>
      <c r="FR338" s="613">
        <v>0</v>
      </c>
      <c r="FS338" s="613">
        <v>0</v>
      </c>
      <c r="FT338" s="613">
        <v>0</v>
      </c>
      <c r="FU338" s="613">
        <v>0</v>
      </c>
      <c r="FV338" s="613">
        <v>0</v>
      </c>
      <c r="FW338" s="613">
        <v>0</v>
      </c>
      <c r="FX338" s="613">
        <v>0</v>
      </c>
      <c r="FY338" s="613">
        <v>0</v>
      </c>
      <c r="FZ338" s="613">
        <v>0</v>
      </c>
      <c r="GA338" s="613">
        <v>0</v>
      </c>
      <c r="GB338" s="613">
        <v>0</v>
      </c>
      <c r="GC338" s="613">
        <v>0</v>
      </c>
      <c r="GD338" s="613">
        <v>0</v>
      </c>
      <c r="GE338" s="613">
        <v>0</v>
      </c>
      <c r="GF338" s="613">
        <v>0</v>
      </c>
      <c r="GG338" s="613">
        <v>0</v>
      </c>
      <c r="GH338" s="613">
        <v>0</v>
      </c>
      <c r="GI338" s="613">
        <v>0</v>
      </c>
      <c r="GJ338" s="613">
        <v>0</v>
      </c>
      <c r="GK338" s="613">
        <v>0</v>
      </c>
      <c r="GL338" s="613">
        <v>0</v>
      </c>
      <c r="GM338" s="613">
        <v>0</v>
      </c>
      <c r="GN338" s="613">
        <v>0</v>
      </c>
      <c r="GO338" s="613">
        <v>0</v>
      </c>
      <c r="GP338" s="613">
        <v>0</v>
      </c>
      <c r="GQ338" s="613">
        <v>0</v>
      </c>
      <c r="GR338" s="613">
        <v>0</v>
      </c>
      <c r="GS338" s="613">
        <v>0</v>
      </c>
      <c r="GT338" s="613">
        <v>0</v>
      </c>
      <c r="GU338" s="613">
        <v>0</v>
      </c>
      <c r="GV338" s="613">
        <v>0</v>
      </c>
      <c r="GW338" s="613">
        <v>0</v>
      </c>
      <c r="GX338" s="613">
        <v>0</v>
      </c>
      <c r="GY338" s="613">
        <v>0</v>
      </c>
      <c r="GZ338" s="613">
        <v>0</v>
      </c>
      <c r="HA338" s="613">
        <v>0</v>
      </c>
      <c r="HB338" s="613">
        <v>0</v>
      </c>
      <c r="HC338" s="613">
        <v>0</v>
      </c>
      <c r="HD338" s="613">
        <v>0</v>
      </c>
      <c r="HE338" s="613">
        <v>0</v>
      </c>
      <c r="HF338" s="613">
        <v>0</v>
      </c>
      <c r="HG338" s="613">
        <v>0</v>
      </c>
      <c r="HH338" s="613">
        <v>0</v>
      </c>
      <c r="HI338" s="613">
        <v>0</v>
      </c>
      <c r="HJ338" s="613">
        <v>0</v>
      </c>
      <c r="HK338" s="613">
        <v>0</v>
      </c>
      <c r="HL338" s="613">
        <v>0</v>
      </c>
      <c r="HM338" s="613">
        <v>0</v>
      </c>
      <c r="HN338" s="613">
        <v>0</v>
      </c>
      <c r="HO338" s="613">
        <v>0</v>
      </c>
      <c r="HP338" s="613">
        <v>0</v>
      </c>
      <c r="HQ338" s="613">
        <v>0</v>
      </c>
      <c r="HR338" s="613">
        <v>0</v>
      </c>
      <c r="HS338" s="613">
        <v>0</v>
      </c>
      <c r="HT338" s="613">
        <v>0</v>
      </c>
      <c r="HU338" s="613">
        <v>0</v>
      </c>
      <c r="HV338" s="613">
        <v>0</v>
      </c>
      <c r="HW338" s="613">
        <v>0</v>
      </c>
      <c r="HX338" s="613">
        <v>0</v>
      </c>
      <c r="HY338" s="613">
        <v>0</v>
      </c>
      <c r="HZ338" s="613">
        <v>0</v>
      </c>
      <c r="IA338" s="613">
        <v>0</v>
      </c>
      <c r="IB338" s="613">
        <v>0</v>
      </c>
      <c r="IC338" s="613">
        <v>0</v>
      </c>
      <c r="ID338" s="613">
        <v>0</v>
      </c>
      <c r="IE338" s="613">
        <v>0</v>
      </c>
      <c r="IF338" s="613">
        <v>0</v>
      </c>
      <c r="IG338" s="613">
        <v>0</v>
      </c>
      <c r="IH338" s="613">
        <v>0</v>
      </c>
      <c r="II338" s="613">
        <v>0</v>
      </c>
      <c r="IJ338" s="613">
        <v>0</v>
      </c>
      <c r="IK338" s="613">
        <v>0</v>
      </c>
      <c r="IL338" s="613">
        <v>0</v>
      </c>
      <c r="IM338" s="613">
        <v>0</v>
      </c>
      <c r="IN338" s="613">
        <v>0</v>
      </c>
      <c r="IO338" s="613">
        <v>0</v>
      </c>
      <c r="IP338" s="613">
        <v>0</v>
      </c>
      <c r="IQ338" s="613">
        <v>0</v>
      </c>
      <c r="IR338" s="613">
        <v>0</v>
      </c>
      <c r="IS338" s="613">
        <v>0</v>
      </c>
      <c r="IT338" s="613">
        <v>0</v>
      </c>
      <c r="IU338" s="613">
        <v>0</v>
      </c>
      <c r="IV338" s="613">
        <v>0</v>
      </c>
      <c r="IW338" s="613">
        <v>0</v>
      </c>
      <c r="IX338" s="613">
        <v>0</v>
      </c>
      <c r="IY338" s="613">
        <v>0</v>
      </c>
      <c r="IZ338" s="613">
        <v>0</v>
      </c>
      <c r="JA338" s="613">
        <v>0</v>
      </c>
      <c r="JB338" s="613">
        <v>0</v>
      </c>
      <c r="JC338" s="613">
        <v>0</v>
      </c>
      <c r="JD338" s="613">
        <v>0</v>
      </c>
      <c r="JE338" s="613">
        <v>0</v>
      </c>
      <c r="JF338" s="613">
        <v>0</v>
      </c>
      <c r="JG338" s="613">
        <v>0</v>
      </c>
      <c r="JH338" s="613">
        <v>0</v>
      </c>
      <c r="JI338" s="613">
        <v>0</v>
      </c>
      <c r="JJ338" s="613">
        <v>0</v>
      </c>
      <c r="JK338" s="613">
        <v>0</v>
      </c>
      <c r="JL338" s="613">
        <v>0</v>
      </c>
      <c r="JM338" s="613">
        <v>0</v>
      </c>
      <c r="JN338" s="613">
        <v>0</v>
      </c>
      <c r="JO338" s="613">
        <v>0</v>
      </c>
      <c r="JP338" s="613">
        <v>0</v>
      </c>
      <c r="JQ338" s="613">
        <v>0</v>
      </c>
      <c r="JR338" s="613">
        <v>0</v>
      </c>
      <c r="JS338" s="613">
        <v>0</v>
      </c>
      <c r="JT338" s="613">
        <v>0</v>
      </c>
      <c r="JU338" s="613">
        <v>0</v>
      </c>
      <c r="JV338" s="613">
        <v>0</v>
      </c>
      <c r="JW338" s="613">
        <v>0</v>
      </c>
      <c r="JX338" s="613">
        <v>0</v>
      </c>
      <c r="JY338" s="613">
        <v>0</v>
      </c>
      <c r="JZ338" s="613">
        <v>0</v>
      </c>
      <c r="KA338" s="613">
        <v>0</v>
      </c>
      <c r="KB338" s="613">
        <v>0</v>
      </c>
      <c r="KC338" s="613">
        <v>0</v>
      </c>
      <c r="KD338" s="613">
        <v>0</v>
      </c>
      <c r="KE338" s="613">
        <v>0</v>
      </c>
      <c r="KF338" s="613">
        <v>0</v>
      </c>
      <c r="KG338" s="613">
        <v>0</v>
      </c>
      <c r="KH338" s="613">
        <v>0</v>
      </c>
      <c r="KI338" s="613">
        <v>0</v>
      </c>
      <c r="KJ338" s="613">
        <v>0</v>
      </c>
      <c r="KK338" s="613">
        <v>0</v>
      </c>
      <c r="KL338" s="613">
        <v>0</v>
      </c>
      <c r="KM338" s="613">
        <v>0</v>
      </c>
      <c r="KN338" s="613">
        <v>0</v>
      </c>
      <c r="KO338" s="613">
        <v>0</v>
      </c>
      <c r="KP338" s="613">
        <v>0</v>
      </c>
      <c r="KQ338" s="613">
        <v>0</v>
      </c>
      <c r="KR338" s="613">
        <v>0</v>
      </c>
      <c r="KS338" s="613">
        <v>0</v>
      </c>
      <c r="KT338" s="613">
        <v>0</v>
      </c>
      <c r="KU338" s="613">
        <v>0</v>
      </c>
      <c r="KV338" s="613">
        <v>0</v>
      </c>
      <c r="KW338" s="613">
        <v>0</v>
      </c>
      <c r="KX338" s="613">
        <v>0</v>
      </c>
      <c r="KY338" s="613">
        <v>0</v>
      </c>
      <c r="KZ338" s="613">
        <v>0</v>
      </c>
      <c r="LA338" s="613">
        <v>0</v>
      </c>
      <c r="LB338" s="613">
        <v>0</v>
      </c>
      <c r="LC338" s="613">
        <v>0</v>
      </c>
      <c r="LD338" s="613">
        <v>0</v>
      </c>
      <c r="LE338" s="613">
        <v>0</v>
      </c>
      <c r="LF338" s="613">
        <v>0</v>
      </c>
      <c r="LG338" s="613">
        <v>0</v>
      </c>
      <c r="LH338" s="613">
        <v>0</v>
      </c>
      <c r="LI338" s="613">
        <v>0</v>
      </c>
      <c r="LJ338" s="613">
        <v>0</v>
      </c>
      <c r="LK338" s="613">
        <v>0</v>
      </c>
      <c r="LL338" s="613">
        <v>0</v>
      </c>
      <c r="LM338" s="613">
        <v>0</v>
      </c>
      <c r="LN338" s="613">
        <v>0</v>
      </c>
      <c r="LO338" s="613">
        <v>0</v>
      </c>
      <c r="LP338" s="613">
        <v>0</v>
      </c>
      <c r="LQ338" s="613">
        <v>0</v>
      </c>
      <c r="LR338" s="613">
        <v>0</v>
      </c>
      <c r="LS338" s="613">
        <v>0</v>
      </c>
      <c r="LT338" s="613">
        <v>0</v>
      </c>
      <c r="LU338" s="613">
        <v>0</v>
      </c>
      <c r="LV338" s="613">
        <v>0</v>
      </c>
      <c r="LW338" s="613">
        <v>0</v>
      </c>
      <c r="LX338" s="613">
        <v>0</v>
      </c>
      <c r="LY338" s="613">
        <v>0</v>
      </c>
      <c r="LZ338" s="613">
        <v>0</v>
      </c>
      <c r="MA338" s="613">
        <v>0</v>
      </c>
      <c r="MB338" s="613">
        <v>0</v>
      </c>
      <c r="MC338" s="613">
        <v>0</v>
      </c>
      <c r="MD338" s="613">
        <v>0</v>
      </c>
      <c r="ME338" s="613">
        <v>0</v>
      </c>
      <c r="MF338" s="613">
        <v>0</v>
      </c>
      <c r="MG338" s="613">
        <v>0</v>
      </c>
      <c r="MH338" s="613">
        <v>0</v>
      </c>
      <c r="MI338" s="613">
        <v>0</v>
      </c>
      <c r="MJ338" s="613">
        <v>0</v>
      </c>
      <c r="MK338" s="613">
        <v>0</v>
      </c>
      <c r="ML338" s="613">
        <v>0</v>
      </c>
      <c r="MM338" s="613">
        <v>0</v>
      </c>
      <c r="MN338" s="613">
        <v>0</v>
      </c>
      <c r="MO338" s="613">
        <v>0</v>
      </c>
      <c r="MP338" s="613">
        <v>0</v>
      </c>
      <c r="MQ338" s="613">
        <v>0</v>
      </c>
      <c r="MR338" s="613">
        <v>0</v>
      </c>
      <c r="MS338" s="613">
        <v>0</v>
      </c>
      <c r="MT338" s="613">
        <v>0</v>
      </c>
      <c r="MU338" s="613">
        <v>0</v>
      </c>
      <c r="MV338" s="613">
        <v>0</v>
      </c>
      <c r="MW338" s="613">
        <v>0</v>
      </c>
      <c r="MX338" s="613">
        <v>0</v>
      </c>
      <c r="MY338" s="613">
        <v>0</v>
      </c>
      <c r="MZ338" s="613">
        <v>0</v>
      </c>
      <c r="NA338" s="613">
        <v>0</v>
      </c>
      <c r="NB338" s="613">
        <v>0</v>
      </c>
      <c r="NC338" s="613">
        <v>0</v>
      </c>
      <c r="ND338" s="613">
        <v>0</v>
      </c>
      <c r="NE338" s="613">
        <v>0</v>
      </c>
      <c r="NF338" s="613">
        <v>0</v>
      </c>
      <c r="NG338" s="613">
        <v>0</v>
      </c>
      <c r="NH338" s="613">
        <v>0</v>
      </c>
      <c r="NI338" s="613">
        <v>0</v>
      </c>
      <c r="NJ338" s="613">
        <v>0</v>
      </c>
      <c r="NK338" s="613">
        <v>0</v>
      </c>
      <c r="NL338" s="613">
        <v>0</v>
      </c>
      <c r="NM338" s="613">
        <v>0</v>
      </c>
      <c r="NN338" s="613">
        <v>0</v>
      </c>
      <c r="NO338" s="613">
        <v>0</v>
      </c>
      <c r="NP338" s="613">
        <v>0</v>
      </c>
      <c r="NQ338" s="613">
        <v>0</v>
      </c>
      <c r="NR338" s="613">
        <v>0</v>
      </c>
      <c r="NS338" s="613">
        <v>0</v>
      </c>
      <c r="NT338" s="613">
        <v>0</v>
      </c>
      <c r="NU338" s="613">
        <v>0</v>
      </c>
      <c r="NV338" s="613">
        <v>0</v>
      </c>
      <c r="NW338" s="613">
        <v>0</v>
      </c>
      <c r="NX338" s="613">
        <v>0</v>
      </c>
      <c r="NY338" s="613">
        <v>0</v>
      </c>
      <c r="NZ338" s="613">
        <v>0</v>
      </c>
      <c r="OA338" s="613">
        <v>0</v>
      </c>
      <c r="OB338" s="613">
        <v>0</v>
      </c>
      <c r="OC338" s="613">
        <v>0</v>
      </c>
      <c r="OD338" s="613">
        <v>0</v>
      </c>
      <c r="OE338" s="613">
        <v>0</v>
      </c>
      <c r="OF338" s="613">
        <v>0</v>
      </c>
      <c r="OG338" s="613">
        <v>0</v>
      </c>
      <c r="OH338" s="613">
        <v>0</v>
      </c>
      <c r="OI338" s="613">
        <v>0</v>
      </c>
      <c r="OJ338" s="613">
        <v>0</v>
      </c>
      <c r="OK338" s="613">
        <v>0</v>
      </c>
      <c r="OL338" s="613">
        <v>0</v>
      </c>
      <c r="OM338" s="613">
        <v>0</v>
      </c>
      <c r="ON338" s="613">
        <v>0</v>
      </c>
      <c r="OO338" s="613">
        <v>0</v>
      </c>
      <c r="OP338" s="613">
        <v>0</v>
      </c>
      <c r="OQ338" s="613">
        <v>0</v>
      </c>
      <c r="OR338" s="613">
        <v>0</v>
      </c>
      <c r="OS338" s="613">
        <v>0</v>
      </c>
      <c r="OT338" s="613">
        <v>0</v>
      </c>
      <c r="OU338" s="613">
        <v>0</v>
      </c>
      <c r="OV338" s="613">
        <v>0</v>
      </c>
      <c r="OW338" s="613">
        <v>0</v>
      </c>
      <c r="OX338" s="613">
        <v>0</v>
      </c>
      <c r="OY338" s="613">
        <v>0</v>
      </c>
      <c r="OZ338" s="613">
        <v>0</v>
      </c>
      <c r="PA338" s="613">
        <v>0</v>
      </c>
      <c r="PB338" s="613">
        <v>0</v>
      </c>
      <c r="PC338" s="613">
        <v>0</v>
      </c>
      <c r="PD338" s="613">
        <v>0</v>
      </c>
      <c r="PE338" s="613">
        <v>0</v>
      </c>
      <c r="PF338" s="613">
        <v>0</v>
      </c>
      <c r="PG338" s="613">
        <v>0</v>
      </c>
      <c r="PH338" s="613">
        <v>0</v>
      </c>
      <c r="PI338" s="613">
        <v>0</v>
      </c>
      <c r="PJ338" s="613">
        <v>0</v>
      </c>
      <c r="PK338" s="613">
        <v>0</v>
      </c>
      <c r="PL338" s="613">
        <v>0</v>
      </c>
      <c r="PM338" s="613">
        <v>0</v>
      </c>
      <c r="PN338" s="613">
        <v>0</v>
      </c>
      <c r="PO338" s="613">
        <v>0</v>
      </c>
      <c r="PP338" s="613">
        <v>0</v>
      </c>
      <c r="PQ338" s="613">
        <v>0</v>
      </c>
      <c r="PR338" s="613">
        <v>0</v>
      </c>
      <c r="PS338" s="613">
        <v>0</v>
      </c>
      <c r="PT338" s="613">
        <v>0</v>
      </c>
      <c r="PU338" s="613">
        <v>0</v>
      </c>
      <c r="PV338" s="613">
        <v>0</v>
      </c>
      <c r="PW338" s="613">
        <v>0</v>
      </c>
      <c r="PX338" s="613">
        <v>0</v>
      </c>
      <c r="PY338" s="613">
        <v>0</v>
      </c>
      <c r="PZ338" s="613">
        <v>0</v>
      </c>
      <c r="QA338" s="613">
        <v>0</v>
      </c>
      <c r="QB338" s="613">
        <v>0</v>
      </c>
      <c r="QC338" s="613">
        <v>0</v>
      </c>
      <c r="QD338" s="613">
        <v>0</v>
      </c>
      <c r="QE338" s="613">
        <v>0</v>
      </c>
      <c r="QF338" s="613">
        <v>0</v>
      </c>
      <c r="QG338" s="613">
        <v>0</v>
      </c>
      <c r="QH338" s="613">
        <v>0</v>
      </c>
      <c r="QI338" s="613">
        <v>0</v>
      </c>
      <c r="QJ338" s="613">
        <v>0</v>
      </c>
      <c r="QK338" s="613">
        <v>0</v>
      </c>
      <c r="QL338" s="613">
        <v>0</v>
      </c>
      <c r="QM338" s="613">
        <v>0</v>
      </c>
      <c r="QN338" s="613">
        <v>0</v>
      </c>
      <c r="QO338" s="613">
        <v>0</v>
      </c>
      <c r="QP338" s="613">
        <v>0</v>
      </c>
      <c r="QQ338" s="613">
        <v>0</v>
      </c>
      <c r="QR338" s="613">
        <v>0</v>
      </c>
      <c r="QS338" s="613">
        <v>0</v>
      </c>
      <c r="QT338" s="613">
        <v>0</v>
      </c>
      <c r="QU338" s="613">
        <v>0</v>
      </c>
      <c r="QV338" s="613">
        <v>0</v>
      </c>
      <c r="QW338" s="613">
        <v>0</v>
      </c>
      <c r="QX338" s="613">
        <v>0</v>
      </c>
      <c r="QY338" s="613">
        <v>0</v>
      </c>
      <c r="QZ338" s="613">
        <v>0</v>
      </c>
      <c r="RA338" s="613">
        <v>0</v>
      </c>
      <c r="RB338" s="613">
        <v>0</v>
      </c>
      <c r="RC338" s="613">
        <v>0</v>
      </c>
      <c r="RD338" s="613">
        <v>0</v>
      </c>
      <c r="RE338" s="613">
        <v>0</v>
      </c>
      <c r="RF338" s="613">
        <v>0</v>
      </c>
      <c r="RG338" s="613">
        <v>0</v>
      </c>
      <c r="RH338" s="613">
        <v>0</v>
      </c>
      <c r="RI338" s="613">
        <v>0</v>
      </c>
      <c r="RJ338" s="613">
        <v>0</v>
      </c>
      <c r="RK338" s="613">
        <v>0</v>
      </c>
      <c r="RL338" s="613">
        <v>0</v>
      </c>
      <c r="RM338" s="613">
        <v>0</v>
      </c>
      <c r="RN338" s="613">
        <v>0</v>
      </c>
      <c r="RO338" s="613">
        <v>0</v>
      </c>
      <c r="RP338" s="613">
        <v>0</v>
      </c>
      <c r="RQ338" s="613">
        <v>0</v>
      </c>
      <c r="RR338" s="613">
        <v>0</v>
      </c>
      <c r="RS338" s="613">
        <v>0</v>
      </c>
      <c r="RT338" s="613">
        <v>0</v>
      </c>
      <c r="RU338" s="613">
        <v>0</v>
      </c>
      <c r="RV338" s="613">
        <v>0</v>
      </c>
      <c r="RW338" s="613">
        <v>0</v>
      </c>
      <c r="RX338" s="613">
        <v>0</v>
      </c>
      <c r="RY338" s="613">
        <v>0</v>
      </c>
      <c r="RZ338" s="613">
        <v>0</v>
      </c>
      <c r="SA338" s="613">
        <v>0</v>
      </c>
      <c r="SB338" s="613">
        <v>0</v>
      </c>
      <c r="SC338" s="613">
        <v>0</v>
      </c>
      <c r="SD338" s="613">
        <v>0</v>
      </c>
      <c r="SE338" s="613">
        <v>0</v>
      </c>
      <c r="SF338" s="613">
        <v>0</v>
      </c>
      <c r="SG338" s="613">
        <v>0</v>
      </c>
      <c r="SH338" s="613">
        <v>0</v>
      </c>
      <c r="SI338" s="613">
        <v>0</v>
      </c>
      <c r="SJ338" s="613">
        <v>0</v>
      </c>
      <c r="SK338" s="267">
        <f t="shared" si="514"/>
        <v>0</v>
      </c>
      <c r="SL338" s="254"/>
      <c r="SM338" s="242"/>
      <c r="SN338" s="242"/>
      <c r="SO338" s="242"/>
    </row>
    <row r="339" spans="1:509" outlineLevel="3" x14ac:dyDescent="0.35">
      <c r="A339" s="242"/>
      <c r="B339" s="251"/>
      <c r="C339" s="438">
        <f t="shared" si="552"/>
        <v>4</v>
      </c>
      <c r="D339" s="267"/>
      <c r="E339" s="316">
        <f t="shared" si="551"/>
        <v>198</v>
      </c>
      <c r="F339" s="322"/>
      <c r="G339" s="322"/>
      <c r="H339" s="267"/>
      <c r="I339" s="540"/>
      <c r="J339" s="554" t="s">
        <v>860</v>
      </c>
      <c r="K339" s="541"/>
      <c r="L339" s="613">
        <v>0</v>
      </c>
      <c r="M339" s="613">
        <v>0</v>
      </c>
      <c r="N339" s="613">
        <v>0</v>
      </c>
      <c r="O339" s="613">
        <v>0</v>
      </c>
      <c r="P339" s="613">
        <v>0</v>
      </c>
      <c r="Q339" s="613">
        <v>0</v>
      </c>
      <c r="R339" s="613">
        <v>0</v>
      </c>
      <c r="S339" s="613">
        <v>0</v>
      </c>
      <c r="T339" s="613">
        <v>0</v>
      </c>
      <c r="U339" s="613">
        <v>0</v>
      </c>
      <c r="V339" s="613">
        <v>0</v>
      </c>
      <c r="W339" s="613">
        <v>0</v>
      </c>
      <c r="X339" s="613">
        <v>0</v>
      </c>
      <c r="Y339" s="613">
        <v>0</v>
      </c>
      <c r="Z339" s="613">
        <v>0</v>
      </c>
      <c r="AA339" s="613">
        <v>0</v>
      </c>
      <c r="AB339" s="613">
        <v>0</v>
      </c>
      <c r="AC339" s="613">
        <v>0</v>
      </c>
      <c r="AD339" s="613">
        <v>0</v>
      </c>
      <c r="AE339" s="613">
        <v>0</v>
      </c>
      <c r="AF339" s="613">
        <v>0</v>
      </c>
      <c r="AG339" s="613">
        <v>0</v>
      </c>
      <c r="AH339" s="613">
        <v>0</v>
      </c>
      <c r="AI339" s="613">
        <v>0</v>
      </c>
      <c r="AJ339" s="613">
        <v>0</v>
      </c>
      <c r="AK339" s="613">
        <v>0</v>
      </c>
      <c r="AL339" s="613">
        <v>0</v>
      </c>
      <c r="AM339" s="613">
        <v>0</v>
      </c>
      <c r="AN339" s="613">
        <v>0</v>
      </c>
      <c r="AO339" s="613">
        <v>0</v>
      </c>
      <c r="AP339" s="613">
        <v>0</v>
      </c>
      <c r="AQ339" s="613">
        <v>0</v>
      </c>
      <c r="AR339" s="613">
        <v>0</v>
      </c>
      <c r="AS339" s="613">
        <v>0</v>
      </c>
      <c r="AT339" s="613">
        <v>0</v>
      </c>
      <c r="AU339" s="613">
        <v>0</v>
      </c>
      <c r="AV339" s="613">
        <v>0</v>
      </c>
      <c r="AW339" s="613">
        <v>0</v>
      </c>
      <c r="AX339" s="613">
        <v>0</v>
      </c>
      <c r="AY339" s="613">
        <v>0</v>
      </c>
      <c r="AZ339" s="613">
        <v>0</v>
      </c>
      <c r="BA339" s="613">
        <v>0</v>
      </c>
      <c r="BB339" s="613">
        <v>0</v>
      </c>
      <c r="BC339" s="613">
        <v>0</v>
      </c>
      <c r="BD339" s="613">
        <v>0</v>
      </c>
      <c r="BE339" s="613">
        <v>0</v>
      </c>
      <c r="BF339" s="613">
        <v>0</v>
      </c>
      <c r="BG339" s="613">
        <v>0</v>
      </c>
      <c r="BH339" s="613">
        <v>0</v>
      </c>
      <c r="BI339" s="613">
        <v>0</v>
      </c>
      <c r="BJ339" s="613">
        <v>0</v>
      </c>
      <c r="BK339" s="613">
        <v>0</v>
      </c>
      <c r="BL339" s="613">
        <v>0</v>
      </c>
      <c r="BM339" s="613">
        <v>0</v>
      </c>
      <c r="BN339" s="613">
        <v>0</v>
      </c>
      <c r="BO339" s="613">
        <v>0</v>
      </c>
      <c r="BP339" s="613">
        <v>0</v>
      </c>
      <c r="BQ339" s="613">
        <v>0</v>
      </c>
      <c r="BR339" s="613">
        <v>0</v>
      </c>
      <c r="BS339" s="613">
        <v>0</v>
      </c>
      <c r="BT339" s="613">
        <v>0</v>
      </c>
      <c r="BU339" s="613">
        <v>0</v>
      </c>
      <c r="BV339" s="613">
        <v>0</v>
      </c>
      <c r="BW339" s="613">
        <v>0</v>
      </c>
      <c r="BX339" s="613">
        <v>0</v>
      </c>
      <c r="BY339" s="613">
        <v>0</v>
      </c>
      <c r="BZ339" s="613">
        <v>0</v>
      </c>
      <c r="CA339" s="613">
        <v>0</v>
      </c>
      <c r="CB339" s="613">
        <v>0</v>
      </c>
      <c r="CC339" s="613">
        <v>0</v>
      </c>
      <c r="CD339" s="613">
        <v>0</v>
      </c>
      <c r="CE339" s="613">
        <v>0</v>
      </c>
      <c r="CF339" s="613">
        <v>0</v>
      </c>
      <c r="CG339" s="613">
        <v>0</v>
      </c>
      <c r="CH339" s="613">
        <v>0</v>
      </c>
      <c r="CI339" s="613">
        <v>0</v>
      </c>
      <c r="CJ339" s="613">
        <v>0</v>
      </c>
      <c r="CK339" s="613">
        <v>0</v>
      </c>
      <c r="CL339" s="613">
        <v>0</v>
      </c>
      <c r="CM339" s="613">
        <v>0</v>
      </c>
      <c r="CN339" s="613">
        <v>0</v>
      </c>
      <c r="CO339" s="613">
        <v>0</v>
      </c>
      <c r="CP339" s="613">
        <v>0</v>
      </c>
      <c r="CQ339" s="613">
        <v>0</v>
      </c>
      <c r="CR339" s="613">
        <v>0</v>
      </c>
      <c r="CS339" s="613">
        <v>0</v>
      </c>
      <c r="CT339" s="613">
        <v>0</v>
      </c>
      <c r="CU339" s="613">
        <v>0</v>
      </c>
      <c r="CV339" s="613">
        <v>0</v>
      </c>
      <c r="CW339" s="613">
        <v>0</v>
      </c>
      <c r="CX339" s="613">
        <v>0</v>
      </c>
      <c r="CY339" s="613">
        <v>0</v>
      </c>
      <c r="CZ339" s="613">
        <v>0</v>
      </c>
      <c r="DA339" s="613">
        <v>0</v>
      </c>
      <c r="DB339" s="613">
        <v>0</v>
      </c>
      <c r="DC339" s="613">
        <v>0</v>
      </c>
      <c r="DD339" s="613">
        <v>0</v>
      </c>
      <c r="DE339" s="613">
        <v>0</v>
      </c>
      <c r="DF339" s="613">
        <v>0</v>
      </c>
      <c r="DG339" s="613">
        <v>0</v>
      </c>
      <c r="DH339" s="613">
        <v>0</v>
      </c>
      <c r="DI339" s="613">
        <v>0</v>
      </c>
      <c r="DJ339" s="613">
        <v>0</v>
      </c>
      <c r="DK339" s="613">
        <v>0</v>
      </c>
      <c r="DL339" s="613">
        <v>0</v>
      </c>
      <c r="DM339" s="613">
        <v>0</v>
      </c>
      <c r="DN339" s="613">
        <v>0</v>
      </c>
      <c r="DO339" s="613">
        <v>0</v>
      </c>
      <c r="DP339" s="613">
        <v>0</v>
      </c>
      <c r="DQ339" s="613">
        <v>0</v>
      </c>
      <c r="DR339" s="613">
        <v>0</v>
      </c>
      <c r="DS339" s="613">
        <v>0</v>
      </c>
      <c r="DT339" s="613">
        <v>0</v>
      </c>
      <c r="DU339" s="613">
        <v>0</v>
      </c>
      <c r="DV339" s="613">
        <v>0</v>
      </c>
      <c r="DW339" s="613">
        <v>0</v>
      </c>
      <c r="DX339" s="613">
        <v>0</v>
      </c>
      <c r="DY339" s="613">
        <v>0</v>
      </c>
      <c r="DZ339" s="613">
        <v>0</v>
      </c>
      <c r="EA339" s="613">
        <v>0</v>
      </c>
      <c r="EB339" s="613">
        <v>0</v>
      </c>
      <c r="EC339" s="613">
        <v>0</v>
      </c>
      <c r="ED339" s="613">
        <v>0</v>
      </c>
      <c r="EE339" s="613">
        <v>0</v>
      </c>
      <c r="EF339" s="613">
        <v>0</v>
      </c>
      <c r="EG339" s="613">
        <v>0</v>
      </c>
      <c r="EH339" s="613">
        <v>0</v>
      </c>
      <c r="EI339" s="613">
        <v>0</v>
      </c>
      <c r="EJ339" s="613">
        <v>0</v>
      </c>
      <c r="EK339" s="613">
        <v>0</v>
      </c>
      <c r="EL339" s="613">
        <v>0</v>
      </c>
      <c r="EM339" s="613">
        <v>0</v>
      </c>
      <c r="EN339" s="613">
        <v>0</v>
      </c>
      <c r="EO339" s="613">
        <v>0</v>
      </c>
      <c r="EP339" s="613">
        <v>0</v>
      </c>
      <c r="EQ339" s="613">
        <v>0</v>
      </c>
      <c r="ER339" s="613">
        <v>0</v>
      </c>
      <c r="ES339" s="613">
        <v>0</v>
      </c>
      <c r="ET339" s="613">
        <v>0</v>
      </c>
      <c r="EU339" s="613">
        <v>0</v>
      </c>
      <c r="EV339" s="613">
        <v>0</v>
      </c>
      <c r="EW339" s="613">
        <v>0</v>
      </c>
      <c r="EX339" s="613">
        <v>0</v>
      </c>
      <c r="EY339" s="613">
        <v>0</v>
      </c>
      <c r="EZ339" s="613">
        <v>0</v>
      </c>
      <c r="FA339" s="613">
        <v>0</v>
      </c>
      <c r="FB339" s="613">
        <v>0</v>
      </c>
      <c r="FC339" s="613">
        <v>0</v>
      </c>
      <c r="FD339" s="613">
        <v>0</v>
      </c>
      <c r="FE339" s="613">
        <v>0</v>
      </c>
      <c r="FF339" s="613">
        <v>0</v>
      </c>
      <c r="FG339" s="613">
        <v>0</v>
      </c>
      <c r="FH339" s="613">
        <v>0</v>
      </c>
      <c r="FI339" s="613">
        <v>0</v>
      </c>
      <c r="FJ339" s="613">
        <v>0</v>
      </c>
      <c r="FK339" s="613">
        <v>0</v>
      </c>
      <c r="FL339" s="613">
        <v>0</v>
      </c>
      <c r="FM339" s="613">
        <v>0</v>
      </c>
      <c r="FN339" s="613">
        <v>0</v>
      </c>
      <c r="FO339" s="613">
        <v>0</v>
      </c>
      <c r="FP339" s="613">
        <v>0</v>
      </c>
      <c r="FQ339" s="613">
        <v>0</v>
      </c>
      <c r="FR339" s="613">
        <v>0</v>
      </c>
      <c r="FS339" s="613">
        <v>0</v>
      </c>
      <c r="FT339" s="613">
        <v>0</v>
      </c>
      <c r="FU339" s="613">
        <v>0</v>
      </c>
      <c r="FV339" s="613">
        <v>0</v>
      </c>
      <c r="FW339" s="613">
        <v>0</v>
      </c>
      <c r="FX339" s="613">
        <v>0</v>
      </c>
      <c r="FY339" s="613">
        <v>0</v>
      </c>
      <c r="FZ339" s="613">
        <v>0</v>
      </c>
      <c r="GA339" s="613">
        <v>0</v>
      </c>
      <c r="GB339" s="613">
        <v>0</v>
      </c>
      <c r="GC339" s="613">
        <v>0</v>
      </c>
      <c r="GD339" s="613">
        <v>0</v>
      </c>
      <c r="GE339" s="613">
        <v>0</v>
      </c>
      <c r="GF339" s="613">
        <v>0</v>
      </c>
      <c r="GG339" s="613">
        <v>0</v>
      </c>
      <c r="GH339" s="613">
        <v>0</v>
      </c>
      <c r="GI339" s="613">
        <v>0</v>
      </c>
      <c r="GJ339" s="613">
        <v>0</v>
      </c>
      <c r="GK339" s="613">
        <v>0</v>
      </c>
      <c r="GL339" s="613">
        <v>0</v>
      </c>
      <c r="GM339" s="613">
        <v>0</v>
      </c>
      <c r="GN339" s="613">
        <v>0</v>
      </c>
      <c r="GO339" s="613">
        <v>0</v>
      </c>
      <c r="GP339" s="613">
        <v>0</v>
      </c>
      <c r="GQ339" s="613">
        <v>0</v>
      </c>
      <c r="GR339" s="613">
        <v>0</v>
      </c>
      <c r="GS339" s="613">
        <v>0</v>
      </c>
      <c r="GT339" s="613">
        <v>0</v>
      </c>
      <c r="GU339" s="613">
        <v>0</v>
      </c>
      <c r="GV339" s="613">
        <v>0</v>
      </c>
      <c r="GW339" s="613">
        <v>0</v>
      </c>
      <c r="GX339" s="613">
        <v>0</v>
      </c>
      <c r="GY339" s="613">
        <v>0</v>
      </c>
      <c r="GZ339" s="613">
        <v>0</v>
      </c>
      <c r="HA339" s="613">
        <v>0</v>
      </c>
      <c r="HB339" s="613">
        <v>0</v>
      </c>
      <c r="HC339" s="613">
        <v>0</v>
      </c>
      <c r="HD339" s="613">
        <v>0</v>
      </c>
      <c r="HE339" s="613">
        <v>0</v>
      </c>
      <c r="HF339" s="613">
        <v>0</v>
      </c>
      <c r="HG339" s="613">
        <v>0</v>
      </c>
      <c r="HH339" s="613">
        <v>0</v>
      </c>
      <c r="HI339" s="613">
        <v>0</v>
      </c>
      <c r="HJ339" s="613">
        <v>0</v>
      </c>
      <c r="HK339" s="613">
        <v>0</v>
      </c>
      <c r="HL339" s="613">
        <v>0</v>
      </c>
      <c r="HM339" s="613">
        <v>0</v>
      </c>
      <c r="HN339" s="613">
        <v>0</v>
      </c>
      <c r="HO339" s="613">
        <v>0</v>
      </c>
      <c r="HP339" s="613">
        <v>0</v>
      </c>
      <c r="HQ339" s="613">
        <v>0</v>
      </c>
      <c r="HR339" s="613">
        <v>0</v>
      </c>
      <c r="HS339" s="613">
        <v>0</v>
      </c>
      <c r="HT339" s="613">
        <v>0</v>
      </c>
      <c r="HU339" s="613">
        <v>0</v>
      </c>
      <c r="HV339" s="613">
        <v>0</v>
      </c>
      <c r="HW339" s="613">
        <v>0</v>
      </c>
      <c r="HX339" s="613">
        <v>0</v>
      </c>
      <c r="HY339" s="613">
        <v>0</v>
      </c>
      <c r="HZ339" s="613">
        <v>0</v>
      </c>
      <c r="IA339" s="613">
        <v>0</v>
      </c>
      <c r="IB339" s="613">
        <v>0</v>
      </c>
      <c r="IC339" s="613">
        <v>0</v>
      </c>
      <c r="ID339" s="613">
        <v>0</v>
      </c>
      <c r="IE339" s="613">
        <v>0</v>
      </c>
      <c r="IF339" s="613">
        <v>0</v>
      </c>
      <c r="IG339" s="613">
        <v>0</v>
      </c>
      <c r="IH339" s="613">
        <v>0</v>
      </c>
      <c r="II339" s="613">
        <v>0</v>
      </c>
      <c r="IJ339" s="613">
        <v>0</v>
      </c>
      <c r="IK339" s="613">
        <v>0</v>
      </c>
      <c r="IL339" s="613">
        <v>0</v>
      </c>
      <c r="IM339" s="613">
        <v>0</v>
      </c>
      <c r="IN339" s="613">
        <v>0</v>
      </c>
      <c r="IO339" s="613">
        <v>0</v>
      </c>
      <c r="IP339" s="613">
        <v>0</v>
      </c>
      <c r="IQ339" s="613">
        <v>0</v>
      </c>
      <c r="IR339" s="613">
        <v>0</v>
      </c>
      <c r="IS339" s="613">
        <v>0</v>
      </c>
      <c r="IT339" s="613">
        <v>0</v>
      </c>
      <c r="IU339" s="613">
        <v>0</v>
      </c>
      <c r="IV339" s="613">
        <v>0</v>
      </c>
      <c r="IW339" s="613">
        <v>0</v>
      </c>
      <c r="IX339" s="613">
        <v>0</v>
      </c>
      <c r="IY339" s="613">
        <v>0</v>
      </c>
      <c r="IZ339" s="613">
        <v>0</v>
      </c>
      <c r="JA339" s="613">
        <v>0</v>
      </c>
      <c r="JB339" s="613">
        <v>0</v>
      </c>
      <c r="JC339" s="613">
        <v>0</v>
      </c>
      <c r="JD339" s="613">
        <v>0</v>
      </c>
      <c r="JE339" s="613">
        <v>0</v>
      </c>
      <c r="JF339" s="613">
        <v>0</v>
      </c>
      <c r="JG339" s="613">
        <v>0</v>
      </c>
      <c r="JH339" s="613">
        <v>0</v>
      </c>
      <c r="JI339" s="613">
        <v>0</v>
      </c>
      <c r="JJ339" s="613">
        <v>0</v>
      </c>
      <c r="JK339" s="613">
        <v>0</v>
      </c>
      <c r="JL339" s="613">
        <v>0</v>
      </c>
      <c r="JM339" s="613">
        <v>0</v>
      </c>
      <c r="JN339" s="613">
        <v>0</v>
      </c>
      <c r="JO339" s="613">
        <v>0</v>
      </c>
      <c r="JP339" s="613">
        <v>0</v>
      </c>
      <c r="JQ339" s="613">
        <v>0</v>
      </c>
      <c r="JR339" s="613">
        <v>0</v>
      </c>
      <c r="JS339" s="613">
        <v>0</v>
      </c>
      <c r="JT339" s="613">
        <v>0</v>
      </c>
      <c r="JU339" s="613">
        <v>0</v>
      </c>
      <c r="JV339" s="613">
        <v>0</v>
      </c>
      <c r="JW339" s="613">
        <v>0</v>
      </c>
      <c r="JX339" s="613">
        <v>0</v>
      </c>
      <c r="JY339" s="613">
        <v>0</v>
      </c>
      <c r="JZ339" s="613">
        <v>0</v>
      </c>
      <c r="KA339" s="613">
        <v>0</v>
      </c>
      <c r="KB339" s="613">
        <v>0</v>
      </c>
      <c r="KC339" s="613">
        <v>0</v>
      </c>
      <c r="KD339" s="613">
        <v>0</v>
      </c>
      <c r="KE339" s="613">
        <v>0</v>
      </c>
      <c r="KF339" s="613">
        <v>0</v>
      </c>
      <c r="KG339" s="613">
        <v>0</v>
      </c>
      <c r="KH339" s="613">
        <v>0</v>
      </c>
      <c r="KI339" s="613">
        <v>0</v>
      </c>
      <c r="KJ339" s="613">
        <v>0</v>
      </c>
      <c r="KK339" s="613">
        <v>0</v>
      </c>
      <c r="KL339" s="613">
        <v>0</v>
      </c>
      <c r="KM339" s="613">
        <v>0</v>
      </c>
      <c r="KN339" s="613">
        <v>0</v>
      </c>
      <c r="KO339" s="613">
        <v>0</v>
      </c>
      <c r="KP339" s="613">
        <v>0</v>
      </c>
      <c r="KQ339" s="613">
        <v>0</v>
      </c>
      <c r="KR339" s="613">
        <v>0</v>
      </c>
      <c r="KS339" s="613">
        <v>0</v>
      </c>
      <c r="KT339" s="613">
        <v>0</v>
      </c>
      <c r="KU339" s="613">
        <v>0</v>
      </c>
      <c r="KV339" s="613">
        <v>0</v>
      </c>
      <c r="KW339" s="613">
        <v>0</v>
      </c>
      <c r="KX339" s="613">
        <v>0</v>
      </c>
      <c r="KY339" s="613">
        <v>0</v>
      </c>
      <c r="KZ339" s="613">
        <v>0</v>
      </c>
      <c r="LA339" s="613">
        <v>0</v>
      </c>
      <c r="LB339" s="613">
        <v>0</v>
      </c>
      <c r="LC339" s="613">
        <v>0</v>
      </c>
      <c r="LD339" s="613">
        <v>0</v>
      </c>
      <c r="LE339" s="613">
        <v>0</v>
      </c>
      <c r="LF339" s="613">
        <v>0</v>
      </c>
      <c r="LG339" s="613">
        <v>0</v>
      </c>
      <c r="LH339" s="613">
        <v>0</v>
      </c>
      <c r="LI339" s="613">
        <v>0</v>
      </c>
      <c r="LJ339" s="613">
        <v>0</v>
      </c>
      <c r="LK339" s="613">
        <v>0</v>
      </c>
      <c r="LL339" s="613">
        <v>0</v>
      </c>
      <c r="LM339" s="613">
        <v>0</v>
      </c>
      <c r="LN339" s="613">
        <v>0</v>
      </c>
      <c r="LO339" s="613">
        <v>0</v>
      </c>
      <c r="LP339" s="613">
        <v>0</v>
      </c>
      <c r="LQ339" s="613">
        <v>0</v>
      </c>
      <c r="LR339" s="613">
        <v>0</v>
      </c>
      <c r="LS339" s="613">
        <v>0</v>
      </c>
      <c r="LT339" s="613">
        <v>0</v>
      </c>
      <c r="LU339" s="613">
        <v>0</v>
      </c>
      <c r="LV339" s="613">
        <v>0</v>
      </c>
      <c r="LW339" s="613">
        <v>0</v>
      </c>
      <c r="LX339" s="613">
        <v>0</v>
      </c>
      <c r="LY339" s="613">
        <v>0</v>
      </c>
      <c r="LZ339" s="613">
        <v>0</v>
      </c>
      <c r="MA339" s="613">
        <v>0</v>
      </c>
      <c r="MB339" s="613">
        <v>0</v>
      </c>
      <c r="MC339" s="613">
        <v>0</v>
      </c>
      <c r="MD339" s="613">
        <v>0</v>
      </c>
      <c r="ME339" s="613">
        <v>0</v>
      </c>
      <c r="MF339" s="613">
        <v>0</v>
      </c>
      <c r="MG339" s="613">
        <v>0</v>
      </c>
      <c r="MH339" s="613">
        <v>0</v>
      </c>
      <c r="MI339" s="613">
        <v>0</v>
      </c>
      <c r="MJ339" s="613">
        <v>0</v>
      </c>
      <c r="MK339" s="613">
        <v>0</v>
      </c>
      <c r="ML339" s="613">
        <v>0</v>
      </c>
      <c r="MM339" s="613">
        <v>0</v>
      </c>
      <c r="MN339" s="613">
        <v>0</v>
      </c>
      <c r="MO339" s="613">
        <v>0</v>
      </c>
      <c r="MP339" s="613">
        <v>0</v>
      </c>
      <c r="MQ339" s="613">
        <v>0</v>
      </c>
      <c r="MR339" s="613">
        <v>0</v>
      </c>
      <c r="MS339" s="613">
        <v>0</v>
      </c>
      <c r="MT339" s="613">
        <v>0</v>
      </c>
      <c r="MU339" s="613">
        <v>0</v>
      </c>
      <c r="MV339" s="613">
        <v>0</v>
      </c>
      <c r="MW339" s="613">
        <v>0</v>
      </c>
      <c r="MX339" s="613">
        <v>0</v>
      </c>
      <c r="MY339" s="613">
        <v>0</v>
      </c>
      <c r="MZ339" s="613">
        <v>0</v>
      </c>
      <c r="NA339" s="613">
        <v>0</v>
      </c>
      <c r="NB339" s="613">
        <v>0</v>
      </c>
      <c r="NC339" s="613">
        <v>0</v>
      </c>
      <c r="ND339" s="613">
        <v>0</v>
      </c>
      <c r="NE339" s="613">
        <v>0</v>
      </c>
      <c r="NF339" s="613">
        <v>0</v>
      </c>
      <c r="NG339" s="613">
        <v>0</v>
      </c>
      <c r="NH339" s="613">
        <v>0</v>
      </c>
      <c r="NI339" s="613">
        <v>0</v>
      </c>
      <c r="NJ339" s="613">
        <v>0</v>
      </c>
      <c r="NK339" s="613">
        <v>0</v>
      </c>
      <c r="NL339" s="613">
        <v>0</v>
      </c>
      <c r="NM339" s="613">
        <v>0</v>
      </c>
      <c r="NN339" s="613">
        <v>0</v>
      </c>
      <c r="NO339" s="613">
        <v>0</v>
      </c>
      <c r="NP339" s="613">
        <v>0</v>
      </c>
      <c r="NQ339" s="613">
        <v>0</v>
      </c>
      <c r="NR339" s="613">
        <v>0</v>
      </c>
      <c r="NS339" s="613">
        <v>0</v>
      </c>
      <c r="NT339" s="613">
        <v>0</v>
      </c>
      <c r="NU339" s="613">
        <v>0</v>
      </c>
      <c r="NV339" s="613">
        <v>0</v>
      </c>
      <c r="NW339" s="613">
        <v>0</v>
      </c>
      <c r="NX339" s="613">
        <v>0</v>
      </c>
      <c r="NY339" s="613">
        <v>0</v>
      </c>
      <c r="NZ339" s="613">
        <v>0</v>
      </c>
      <c r="OA339" s="613">
        <v>0</v>
      </c>
      <c r="OB339" s="613">
        <v>0</v>
      </c>
      <c r="OC339" s="613">
        <v>0</v>
      </c>
      <c r="OD339" s="613">
        <v>0</v>
      </c>
      <c r="OE339" s="613">
        <v>0</v>
      </c>
      <c r="OF339" s="613">
        <v>0</v>
      </c>
      <c r="OG339" s="613">
        <v>0</v>
      </c>
      <c r="OH339" s="613">
        <v>0</v>
      </c>
      <c r="OI339" s="613">
        <v>0</v>
      </c>
      <c r="OJ339" s="613">
        <v>0</v>
      </c>
      <c r="OK339" s="613">
        <v>0</v>
      </c>
      <c r="OL339" s="613">
        <v>0</v>
      </c>
      <c r="OM339" s="613">
        <v>0</v>
      </c>
      <c r="ON339" s="613">
        <v>0</v>
      </c>
      <c r="OO339" s="613">
        <v>0</v>
      </c>
      <c r="OP339" s="613">
        <v>0</v>
      </c>
      <c r="OQ339" s="613">
        <v>0</v>
      </c>
      <c r="OR339" s="613">
        <v>0</v>
      </c>
      <c r="OS339" s="613">
        <v>0</v>
      </c>
      <c r="OT339" s="613">
        <v>0</v>
      </c>
      <c r="OU339" s="613">
        <v>0</v>
      </c>
      <c r="OV339" s="613">
        <v>0</v>
      </c>
      <c r="OW339" s="613">
        <v>0</v>
      </c>
      <c r="OX339" s="613">
        <v>0</v>
      </c>
      <c r="OY339" s="613">
        <v>0</v>
      </c>
      <c r="OZ339" s="613">
        <v>0</v>
      </c>
      <c r="PA339" s="613">
        <v>0</v>
      </c>
      <c r="PB339" s="613">
        <v>0</v>
      </c>
      <c r="PC339" s="613">
        <v>0</v>
      </c>
      <c r="PD339" s="613">
        <v>0</v>
      </c>
      <c r="PE339" s="613">
        <v>0</v>
      </c>
      <c r="PF339" s="613">
        <v>0</v>
      </c>
      <c r="PG339" s="613">
        <v>0</v>
      </c>
      <c r="PH339" s="613">
        <v>0</v>
      </c>
      <c r="PI339" s="613">
        <v>0</v>
      </c>
      <c r="PJ339" s="613">
        <v>0</v>
      </c>
      <c r="PK339" s="613">
        <v>0</v>
      </c>
      <c r="PL339" s="613">
        <v>0</v>
      </c>
      <c r="PM339" s="613">
        <v>0</v>
      </c>
      <c r="PN339" s="613">
        <v>0</v>
      </c>
      <c r="PO339" s="613">
        <v>0</v>
      </c>
      <c r="PP339" s="613">
        <v>0</v>
      </c>
      <c r="PQ339" s="613">
        <v>0</v>
      </c>
      <c r="PR339" s="613">
        <v>0</v>
      </c>
      <c r="PS339" s="613">
        <v>0</v>
      </c>
      <c r="PT339" s="613">
        <v>0</v>
      </c>
      <c r="PU339" s="613">
        <v>0</v>
      </c>
      <c r="PV339" s="613">
        <v>0</v>
      </c>
      <c r="PW339" s="613">
        <v>0</v>
      </c>
      <c r="PX339" s="613">
        <v>0</v>
      </c>
      <c r="PY339" s="613">
        <v>0</v>
      </c>
      <c r="PZ339" s="613">
        <v>0</v>
      </c>
      <c r="QA339" s="613">
        <v>0</v>
      </c>
      <c r="QB339" s="613">
        <v>0</v>
      </c>
      <c r="QC339" s="613">
        <v>0</v>
      </c>
      <c r="QD339" s="613">
        <v>0</v>
      </c>
      <c r="QE339" s="613">
        <v>0</v>
      </c>
      <c r="QF339" s="613">
        <v>0</v>
      </c>
      <c r="QG339" s="613">
        <v>0</v>
      </c>
      <c r="QH339" s="613">
        <v>0</v>
      </c>
      <c r="QI339" s="613">
        <v>0</v>
      </c>
      <c r="QJ339" s="613">
        <v>0</v>
      </c>
      <c r="QK339" s="613">
        <v>0</v>
      </c>
      <c r="QL339" s="613">
        <v>0</v>
      </c>
      <c r="QM339" s="613">
        <v>0</v>
      </c>
      <c r="QN339" s="613">
        <v>0</v>
      </c>
      <c r="QO339" s="613">
        <v>0</v>
      </c>
      <c r="QP339" s="613">
        <v>0</v>
      </c>
      <c r="QQ339" s="613">
        <v>0</v>
      </c>
      <c r="QR339" s="613">
        <v>0</v>
      </c>
      <c r="QS339" s="613">
        <v>0</v>
      </c>
      <c r="QT339" s="613">
        <v>0</v>
      </c>
      <c r="QU339" s="613">
        <v>0</v>
      </c>
      <c r="QV339" s="613">
        <v>0</v>
      </c>
      <c r="QW339" s="613">
        <v>0</v>
      </c>
      <c r="QX339" s="613">
        <v>0</v>
      </c>
      <c r="QY339" s="613">
        <v>0</v>
      </c>
      <c r="QZ339" s="613">
        <v>0</v>
      </c>
      <c r="RA339" s="613">
        <v>0</v>
      </c>
      <c r="RB339" s="613">
        <v>0</v>
      </c>
      <c r="RC339" s="613">
        <v>0</v>
      </c>
      <c r="RD339" s="613">
        <v>0</v>
      </c>
      <c r="RE339" s="613">
        <v>0</v>
      </c>
      <c r="RF339" s="613">
        <v>0</v>
      </c>
      <c r="RG339" s="613">
        <v>0</v>
      </c>
      <c r="RH339" s="613">
        <v>0</v>
      </c>
      <c r="RI339" s="613">
        <v>0</v>
      </c>
      <c r="RJ339" s="613">
        <v>0</v>
      </c>
      <c r="RK339" s="613">
        <v>0</v>
      </c>
      <c r="RL339" s="613">
        <v>0</v>
      </c>
      <c r="RM339" s="613">
        <v>0</v>
      </c>
      <c r="RN339" s="613">
        <v>0</v>
      </c>
      <c r="RO339" s="613">
        <v>0</v>
      </c>
      <c r="RP339" s="613">
        <v>0</v>
      </c>
      <c r="RQ339" s="613">
        <v>0</v>
      </c>
      <c r="RR339" s="613">
        <v>0</v>
      </c>
      <c r="RS339" s="613">
        <v>0</v>
      </c>
      <c r="RT339" s="613">
        <v>0</v>
      </c>
      <c r="RU339" s="613">
        <v>0</v>
      </c>
      <c r="RV339" s="613">
        <v>0</v>
      </c>
      <c r="RW339" s="613">
        <v>0</v>
      </c>
      <c r="RX339" s="613">
        <v>0</v>
      </c>
      <c r="RY339" s="613">
        <v>0</v>
      </c>
      <c r="RZ339" s="613">
        <v>0</v>
      </c>
      <c r="SA339" s="613">
        <v>0</v>
      </c>
      <c r="SB339" s="613">
        <v>0</v>
      </c>
      <c r="SC339" s="613">
        <v>0</v>
      </c>
      <c r="SD339" s="613">
        <v>0</v>
      </c>
      <c r="SE339" s="613">
        <v>0</v>
      </c>
      <c r="SF339" s="613">
        <v>0</v>
      </c>
      <c r="SG339" s="613">
        <v>0</v>
      </c>
      <c r="SH339" s="613">
        <v>0</v>
      </c>
      <c r="SI339" s="613">
        <v>0</v>
      </c>
      <c r="SJ339" s="613">
        <v>0</v>
      </c>
      <c r="SK339" s="267">
        <f t="shared" si="514"/>
        <v>0</v>
      </c>
      <c r="SL339" s="254"/>
      <c r="SM339" s="242"/>
      <c r="SN339" s="242"/>
      <c r="SO339" s="242"/>
    </row>
    <row r="340" spans="1:509" outlineLevel="3" x14ac:dyDescent="0.35">
      <c r="A340" s="242"/>
      <c r="B340" s="251"/>
      <c r="C340" s="438">
        <f t="shared" si="552"/>
        <v>4</v>
      </c>
      <c r="D340" s="267"/>
      <c r="E340" s="316">
        <f t="shared" si="551"/>
        <v>199</v>
      </c>
      <c r="F340" s="322"/>
      <c r="G340" s="322"/>
      <c r="H340" s="267"/>
      <c r="I340" s="540"/>
      <c r="J340" s="557" t="s">
        <v>861</v>
      </c>
      <c r="K340" s="541"/>
      <c r="L340" s="831">
        <f>L337</f>
        <v>0</v>
      </c>
      <c r="M340" s="831">
        <f t="shared" ref="M340:BX342" si="553">M337</f>
        <v>0</v>
      </c>
      <c r="N340" s="831">
        <f t="shared" si="553"/>
        <v>0</v>
      </c>
      <c r="O340" s="831">
        <f t="shared" si="553"/>
        <v>0</v>
      </c>
      <c r="P340" s="831">
        <f t="shared" si="553"/>
        <v>0</v>
      </c>
      <c r="Q340" s="831">
        <f t="shared" si="553"/>
        <v>0</v>
      </c>
      <c r="R340" s="831">
        <f t="shared" si="553"/>
        <v>0</v>
      </c>
      <c r="S340" s="831">
        <f t="shared" si="553"/>
        <v>0</v>
      </c>
      <c r="T340" s="831">
        <f t="shared" si="553"/>
        <v>0</v>
      </c>
      <c r="U340" s="831">
        <f t="shared" si="553"/>
        <v>0</v>
      </c>
      <c r="V340" s="831">
        <f t="shared" si="553"/>
        <v>0</v>
      </c>
      <c r="W340" s="831">
        <f t="shared" si="553"/>
        <v>0</v>
      </c>
      <c r="X340" s="831">
        <f t="shared" si="553"/>
        <v>0</v>
      </c>
      <c r="Y340" s="831">
        <f t="shared" si="553"/>
        <v>0</v>
      </c>
      <c r="Z340" s="831">
        <f t="shared" si="553"/>
        <v>0</v>
      </c>
      <c r="AA340" s="831">
        <f t="shared" si="553"/>
        <v>0</v>
      </c>
      <c r="AB340" s="831">
        <f t="shared" si="553"/>
        <v>0</v>
      </c>
      <c r="AC340" s="831">
        <f t="shared" si="553"/>
        <v>0</v>
      </c>
      <c r="AD340" s="831">
        <f t="shared" si="553"/>
        <v>0</v>
      </c>
      <c r="AE340" s="831">
        <f t="shared" si="553"/>
        <v>0</v>
      </c>
      <c r="AF340" s="831">
        <f t="shared" si="553"/>
        <v>0</v>
      </c>
      <c r="AG340" s="831">
        <f t="shared" si="553"/>
        <v>0</v>
      </c>
      <c r="AH340" s="831">
        <f t="shared" si="553"/>
        <v>0</v>
      </c>
      <c r="AI340" s="831">
        <f t="shared" si="553"/>
        <v>0</v>
      </c>
      <c r="AJ340" s="831">
        <f t="shared" si="553"/>
        <v>0</v>
      </c>
      <c r="AK340" s="831">
        <f t="shared" si="553"/>
        <v>0</v>
      </c>
      <c r="AL340" s="831">
        <f t="shared" si="553"/>
        <v>0</v>
      </c>
      <c r="AM340" s="831">
        <f t="shared" si="553"/>
        <v>0</v>
      </c>
      <c r="AN340" s="831">
        <f t="shared" si="553"/>
        <v>0</v>
      </c>
      <c r="AO340" s="831">
        <f t="shared" si="553"/>
        <v>0</v>
      </c>
      <c r="AP340" s="831">
        <f t="shared" si="553"/>
        <v>0</v>
      </c>
      <c r="AQ340" s="831">
        <f t="shared" si="553"/>
        <v>0</v>
      </c>
      <c r="AR340" s="831">
        <f t="shared" si="553"/>
        <v>0</v>
      </c>
      <c r="AS340" s="831">
        <f t="shared" si="553"/>
        <v>0</v>
      </c>
      <c r="AT340" s="831">
        <f t="shared" si="553"/>
        <v>0</v>
      </c>
      <c r="AU340" s="831">
        <f t="shared" si="553"/>
        <v>0</v>
      </c>
      <c r="AV340" s="831">
        <f t="shared" si="553"/>
        <v>0</v>
      </c>
      <c r="AW340" s="831">
        <f t="shared" si="553"/>
        <v>0</v>
      </c>
      <c r="AX340" s="831">
        <f t="shared" si="553"/>
        <v>0</v>
      </c>
      <c r="AY340" s="831">
        <f t="shared" si="553"/>
        <v>0</v>
      </c>
      <c r="AZ340" s="831">
        <f t="shared" si="553"/>
        <v>0</v>
      </c>
      <c r="BA340" s="831">
        <f t="shared" si="553"/>
        <v>0</v>
      </c>
      <c r="BB340" s="831">
        <f t="shared" si="553"/>
        <v>0</v>
      </c>
      <c r="BC340" s="831">
        <f t="shared" si="553"/>
        <v>0</v>
      </c>
      <c r="BD340" s="831">
        <f t="shared" si="553"/>
        <v>0</v>
      </c>
      <c r="BE340" s="831">
        <f t="shared" si="553"/>
        <v>0</v>
      </c>
      <c r="BF340" s="831">
        <f t="shared" si="553"/>
        <v>0</v>
      </c>
      <c r="BG340" s="831">
        <f t="shared" si="553"/>
        <v>0</v>
      </c>
      <c r="BH340" s="831">
        <f t="shared" si="553"/>
        <v>0</v>
      </c>
      <c r="BI340" s="831">
        <f t="shared" si="553"/>
        <v>0</v>
      </c>
      <c r="BJ340" s="831">
        <f t="shared" si="553"/>
        <v>0</v>
      </c>
      <c r="BK340" s="831">
        <f t="shared" si="553"/>
        <v>0</v>
      </c>
      <c r="BL340" s="831">
        <f t="shared" si="553"/>
        <v>0</v>
      </c>
      <c r="BM340" s="831">
        <f t="shared" si="553"/>
        <v>0</v>
      </c>
      <c r="BN340" s="831">
        <f t="shared" si="553"/>
        <v>0</v>
      </c>
      <c r="BO340" s="831">
        <f t="shared" si="553"/>
        <v>0</v>
      </c>
      <c r="BP340" s="831">
        <f t="shared" si="553"/>
        <v>0</v>
      </c>
      <c r="BQ340" s="831">
        <f t="shared" si="553"/>
        <v>0</v>
      </c>
      <c r="BR340" s="831">
        <f t="shared" si="553"/>
        <v>0</v>
      </c>
      <c r="BS340" s="831">
        <f t="shared" si="553"/>
        <v>0</v>
      </c>
      <c r="BT340" s="831">
        <f t="shared" si="553"/>
        <v>0</v>
      </c>
      <c r="BU340" s="831">
        <f t="shared" si="553"/>
        <v>0</v>
      </c>
      <c r="BV340" s="831">
        <f t="shared" si="553"/>
        <v>0</v>
      </c>
      <c r="BW340" s="831">
        <f t="shared" si="553"/>
        <v>0</v>
      </c>
      <c r="BX340" s="831">
        <f t="shared" si="553"/>
        <v>0</v>
      </c>
      <c r="BY340" s="831">
        <f t="shared" ref="BY340:EJ342" si="554">BY337</f>
        <v>0</v>
      </c>
      <c r="BZ340" s="831">
        <f t="shared" si="554"/>
        <v>0</v>
      </c>
      <c r="CA340" s="831">
        <f t="shared" si="554"/>
        <v>0</v>
      </c>
      <c r="CB340" s="831">
        <f t="shared" si="554"/>
        <v>0</v>
      </c>
      <c r="CC340" s="831">
        <f t="shared" si="554"/>
        <v>0</v>
      </c>
      <c r="CD340" s="831">
        <f t="shared" si="554"/>
        <v>0</v>
      </c>
      <c r="CE340" s="831">
        <f t="shared" si="554"/>
        <v>0</v>
      </c>
      <c r="CF340" s="831">
        <f t="shared" si="554"/>
        <v>0</v>
      </c>
      <c r="CG340" s="831">
        <f t="shared" si="554"/>
        <v>0</v>
      </c>
      <c r="CH340" s="831">
        <f t="shared" si="554"/>
        <v>0</v>
      </c>
      <c r="CI340" s="831">
        <f t="shared" si="554"/>
        <v>0</v>
      </c>
      <c r="CJ340" s="831">
        <f t="shared" si="554"/>
        <v>0</v>
      </c>
      <c r="CK340" s="831">
        <f t="shared" si="554"/>
        <v>0</v>
      </c>
      <c r="CL340" s="831">
        <f t="shared" si="554"/>
        <v>0</v>
      </c>
      <c r="CM340" s="831">
        <f t="shared" si="554"/>
        <v>0</v>
      </c>
      <c r="CN340" s="831">
        <f t="shared" si="554"/>
        <v>0</v>
      </c>
      <c r="CO340" s="831">
        <f t="shared" si="554"/>
        <v>0</v>
      </c>
      <c r="CP340" s="831">
        <f t="shared" si="554"/>
        <v>0</v>
      </c>
      <c r="CQ340" s="831">
        <f t="shared" si="554"/>
        <v>0</v>
      </c>
      <c r="CR340" s="831">
        <f t="shared" si="554"/>
        <v>0</v>
      </c>
      <c r="CS340" s="831">
        <f t="shared" si="554"/>
        <v>0</v>
      </c>
      <c r="CT340" s="831">
        <f t="shared" si="554"/>
        <v>0</v>
      </c>
      <c r="CU340" s="831">
        <f t="shared" si="554"/>
        <v>0</v>
      </c>
      <c r="CV340" s="831">
        <f t="shared" si="554"/>
        <v>0</v>
      </c>
      <c r="CW340" s="831">
        <f t="shared" si="554"/>
        <v>0</v>
      </c>
      <c r="CX340" s="831">
        <f t="shared" si="554"/>
        <v>0</v>
      </c>
      <c r="CY340" s="831">
        <f t="shared" si="554"/>
        <v>0</v>
      </c>
      <c r="CZ340" s="831">
        <f t="shared" si="554"/>
        <v>0</v>
      </c>
      <c r="DA340" s="831">
        <f t="shared" si="554"/>
        <v>0</v>
      </c>
      <c r="DB340" s="831">
        <f t="shared" si="554"/>
        <v>0</v>
      </c>
      <c r="DC340" s="831">
        <f t="shared" si="554"/>
        <v>0</v>
      </c>
      <c r="DD340" s="831">
        <f t="shared" si="554"/>
        <v>0</v>
      </c>
      <c r="DE340" s="831">
        <f t="shared" si="554"/>
        <v>0</v>
      </c>
      <c r="DF340" s="831">
        <f t="shared" si="554"/>
        <v>0</v>
      </c>
      <c r="DG340" s="831">
        <f t="shared" si="554"/>
        <v>0</v>
      </c>
      <c r="DH340" s="831">
        <f t="shared" si="554"/>
        <v>0</v>
      </c>
      <c r="DI340" s="831">
        <f t="shared" si="554"/>
        <v>0</v>
      </c>
      <c r="DJ340" s="831">
        <f t="shared" si="554"/>
        <v>0</v>
      </c>
      <c r="DK340" s="831">
        <f t="shared" si="554"/>
        <v>0</v>
      </c>
      <c r="DL340" s="831">
        <f t="shared" si="554"/>
        <v>0</v>
      </c>
      <c r="DM340" s="831">
        <f t="shared" si="554"/>
        <v>0</v>
      </c>
      <c r="DN340" s="831">
        <f t="shared" si="554"/>
        <v>0</v>
      </c>
      <c r="DO340" s="831">
        <f t="shared" si="554"/>
        <v>0</v>
      </c>
      <c r="DP340" s="831">
        <f t="shared" si="554"/>
        <v>0</v>
      </c>
      <c r="DQ340" s="831">
        <f t="shared" si="554"/>
        <v>0</v>
      </c>
      <c r="DR340" s="831">
        <f t="shared" si="554"/>
        <v>0</v>
      </c>
      <c r="DS340" s="831">
        <f t="shared" si="554"/>
        <v>0</v>
      </c>
      <c r="DT340" s="831">
        <f t="shared" si="554"/>
        <v>0</v>
      </c>
      <c r="DU340" s="831">
        <f t="shared" si="554"/>
        <v>0</v>
      </c>
      <c r="DV340" s="831">
        <f t="shared" si="554"/>
        <v>0</v>
      </c>
      <c r="DW340" s="831">
        <f t="shared" si="554"/>
        <v>0</v>
      </c>
      <c r="DX340" s="831">
        <f t="shared" si="554"/>
        <v>0</v>
      </c>
      <c r="DY340" s="831">
        <f t="shared" si="554"/>
        <v>0</v>
      </c>
      <c r="DZ340" s="831">
        <f t="shared" si="554"/>
        <v>0</v>
      </c>
      <c r="EA340" s="831">
        <f t="shared" si="554"/>
        <v>0</v>
      </c>
      <c r="EB340" s="831">
        <f t="shared" si="554"/>
        <v>0</v>
      </c>
      <c r="EC340" s="831">
        <f t="shared" si="554"/>
        <v>0</v>
      </c>
      <c r="ED340" s="831">
        <f t="shared" si="554"/>
        <v>0</v>
      </c>
      <c r="EE340" s="831">
        <f t="shared" si="554"/>
        <v>0</v>
      </c>
      <c r="EF340" s="831">
        <f t="shared" si="554"/>
        <v>0</v>
      </c>
      <c r="EG340" s="831">
        <f t="shared" si="554"/>
        <v>0</v>
      </c>
      <c r="EH340" s="831">
        <f t="shared" si="554"/>
        <v>0</v>
      </c>
      <c r="EI340" s="831">
        <f t="shared" si="554"/>
        <v>0</v>
      </c>
      <c r="EJ340" s="831">
        <f t="shared" si="554"/>
        <v>0</v>
      </c>
      <c r="EK340" s="831">
        <f t="shared" ref="EK340:GV342" si="555">EK337</f>
        <v>0</v>
      </c>
      <c r="EL340" s="831">
        <f t="shared" si="555"/>
        <v>0</v>
      </c>
      <c r="EM340" s="831">
        <f t="shared" si="555"/>
        <v>0</v>
      </c>
      <c r="EN340" s="831">
        <f t="shared" si="555"/>
        <v>0</v>
      </c>
      <c r="EO340" s="831">
        <f t="shared" si="555"/>
        <v>0</v>
      </c>
      <c r="EP340" s="831">
        <f t="shared" si="555"/>
        <v>0</v>
      </c>
      <c r="EQ340" s="831">
        <f t="shared" si="555"/>
        <v>0</v>
      </c>
      <c r="ER340" s="831">
        <f t="shared" si="555"/>
        <v>0</v>
      </c>
      <c r="ES340" s="831">
        <f t="shared" si="555"/>
        <v>0</v>
      </c>
      <c r="ET340" s="831">
        <f t="shared" si="555"/>
        <v>0</v>
      </c>
      <c r="EU340" s="831">
        <f t="shared" si="555"/>
        <v>0</v>
      </c>
      <c r="EV340" s="831">
        <f t="shared" si="555"/>
        <v>0</v>
      </c>
      <c r="EW340" s="831">
        <f t="shared" si="555"/>
        <v>0</v>
      </c>
      <c r="EX340" s="831">
        <f t="shared" si="555"/>
        <v>0</v>
      </c>
      <c r="EY340" s="831">
        <f t="shared" si="555"/>
        <v>0</v>
      </c>
      <c r="EZ340" s="831">
        <f t="shared" si="555"/>
        <v>0</v>
      </c>
      <c r="FA340" s="831">
        <f t="shared" si="555"/>
        <v>0</v>
      </c>
      <c r="FB340" s="831">
        <f t="shared" si="555"/>
        <v>0</v>
      </c>
      <c r="FC340" s="831">
        <f t="shared" si="555"/>
        <v>0</v>
      </c>
      <c r="FD340" s="831">
        <f t="shared" si="555"/>
        <v>0</v>
      </c>
      <c r="FE340" s="831">
        <f t="shared" si="555"/>
        <v>0</v>
      </c>
      <c r="FF340" s="831">
        <f t="shared" si="555"/>
        <v>0</v>
      </c>
      <c r="FG340" s="831">
        <f t="shared" si="555"/>
        <v>0</v>
      </c>
      <c r="FH340" s="831">
        <f t="shared" si="555"/>
        <v>0</v>
      </c>
      <c r="FI340" s="831">
        <f t="shared" si="555"/>
        <v>0</v>
      </c>
      <c r="FJ340" s="831">
        <f t="shared" si="555"/>
        <v>0</v>
      </c>
      <c r="FK340" s="831">
        <f t="shared" si="555"/>
        <v>0</v>
      </c>
      <c r="FL340" s="831">
        <f t="shared" si="555"/>
        <v>0</v>
      </c>
      <c r="FM340" s="831">
        <f t="shared" si="555"/>
        <v>0</v>
      </c>
      <c r="FN340" s="831">
        <f t="shared" si="555"/>
        <v>0</v>
      </c>
      <c r="FO340" s="831">
        <f t="shared" si="555"/>
        <v>0</v>
      </c>
      <c r="FP340" s="831">
        <f t="shared" si="555"/>
        <v>0</v>
      </c>
      <c r="FQ340" s="831">
        <f t="shared" si="555"/>
        <v>0</v>
      </c>
      <c r="FR340" s="831">
        <f t="shared" si="555"/>
        <v>0</v>
      </c>
      <c r="FS340" s="831">
        <f t="shared" si="555"/>
        <v>0</v>
      </c>
      <c r="FT340" s="831">
        <f t="shared" si="555"/>
        <v>0</v>
      </c>
      <c r="FU340" s="831">
        <f t="shared" si="555"/>
        <v>0</v>
      </c>
      <c r="FV340" s="831">
        <f t="shared" si="555"/>
        <v>0</v>
      </c>
      <c r="FW340" s="831">
        <f t="shared" si="555"/>
        <v>0</v>
      </c>
      <c r="FX340" s="831">
        <f t="shared" si="555"/>
        <v>0</v>
      </c>
      <c r="FY340" s="831">
        <f t="shared" si="555"/>
        <v>0</v>
      </c>
      <c r="FZ340" s="831">
        <f t="shared" si="555"/>
        <v>0</v>
      </c>
      <c r="GA340" s="831">
        <f t="shared" si="555"/>
        <v>0</v>
      </c>
      <c r="GB340" s="831">
        <f t="shared" si="555"/>
        <v>0</v>
      </c>
      <c r="GC340" s="831">
        <f t="shared" si="555"/>
        <v>0</v>
      </c>
      <c r="GD340" s="831">
        <f t="shared" si="555"/>
        <v>0</v>
      </c>
      <c r="GE340" s="831">
        <f t="shared" si="555"/>
        <v>0</v>
      </c>
      <c r="GF340" s="831">
        <f t="shared" si="555"/>
        <v>0</v>
      </c>
      <c r="GG340" s="831">
        <f t="shared" si="555"/>
        <v>0</v>
      </c>
      <c r="GH340" s="831">
        <f t="shared" si="555"/>
        <v>0</v>
      </c>
      <c r="GI340" s="831">
        <f t="shared" si="555"/>
        <v>0</v>
      </c>
      <c r="GJ340" s="831">
        <f t="shared" si="555"/>
        <v>0</v>
      </c>
      <c r="GK340" s="831">
        <f t="shared" si="555"/>
        <v>0</v>
      </c>
      <c r="GL340" s="831">
        <f t="shared" si="555"/>
        <v>0</v>
      </c>
      <c r="GM340" s="831">
        <f t="shared" si="555"/>
        <v>0</v>
      </c>
      <c r="GN340" s="831">
        <f t="shared" si="555"/>
        <v>0</v>
      </c>
      <c r="GO340" s="831">
        <f t="shared" si="555"/>
        <v>0</v>
      </c>
      <c r="GP340" s="831">
        <f t="shared" si="555"/>
        <v>0</v>
      </c>
      <c r="GQ340" s="831">
        <f t="shared" si="555"/>
        <v>0</v>
      </c>
      <c r="GR340" s="831">
        <f t="shared" si="555"/>
        <v>0</v>
      </c>
      <c r="GS340" s="831">
        <f t="shared" si="555"/>
        <v>0</v>
      </c>
      <c r="GT340" s="831">
        <f t="shared" si="555"/>
        <v>0</v>
      </c>
      <c r="GU340" s="831">
        <f t="shared" si="555"/>
        <v>0</v>
      </c>
      <c r="GV340" s="831">
        <f t="shared" si="555"/>
        <v>0</v>
      </c>
      <c r="GW340" s="831">
        <f t="shared" ref="GW340:JH342" si="556">GW337</f>
        <v>0</v>
      </c>
      <c r="GX340" s="831">
        <f t="shared" si="556"/>
        <v>0</v>
      </c>
      <c r="GY340" s="831">
        <f t="shared" si="556"/>
        <v>0</v>
      </c>
      <c r="GZ340" s="831">
        <f t="shared" si="556"/>
        <v>0</v>
      </c>
      <c r="HA340" s="831">
        <f t="shared" si="556"/>
        <v>0</v>
      </c>
      <c r="HB340" s="831">
        <f t="shared" si="556"/>
        <v>0</v>
      </c>
      <c r="HC340" s="831">
        <f t="shared" si="556"/>
        <v>0</v>
      </c>
      <c r="HD340" s="831">
        <f t="shared" si="556"/>
        <v>0</v>
      </c>
      <c r="HE340" s="831">
        <f t="shared" si="556"/>
        <v>0</v>
      </c>
      <c r="HF340" s="831">
        <f t="shared" si="556"/>
        <v>0</v>
      </c>
      <c r="HG340" s="831">
        <f t="shared" si="556"/>
        <v>0</v>
      </c>
      <c r="HH340" s="831">
        <f t="shared" si="556"/>
        <v>0</v>
      </c>
      <c r="HI340" s="831">
        <f t="shared" si="556"/>
        <v>0</v>
      </c>
      <c r="HJ340" s="831">
        <f t="shared" si="556"/>
        <v>0</v>
      </c>
      <c r="HK340" s="831">
        <f t="shared" si="556"/>
        <v>0</v>
      </c>
      <c r="HL340" s="831">
        <f t="shared" si="556"/>
        <v>0</v>
      </c>
      <c r="HM340" s="831">
        <f t="shared" si="556"/>
        <v>0</v>
      </c>
      <c r="HN340" s="831">
        <f t="shared" si="556"/>
        <v>0</v>
      </c>
      <c r="HO340" s="831">
        <f t="shared" si="556"/>
        <v>0</v>
      </c>
      <c r="HP340" s="831">
        <f t="shared" si="556"/>
        <v>0</v>
      </c>
      <c r="HQ340" s="831">
        <f t="shared" si="556"/>
        <v>0</v>
      </c>
      <c r="HR340" s="831">
        <f t="shared" si="556"/>
        <v>0</v>
      </c>
      <c r="HS340" s="831">
        <f t="shared" si="556"/>
        <v>0</v>
      </c>
      <c r="HT340" s="831">
        <f t="shared" si="556"/>
        <v>0</v>
      </c>
      <c r="HU340" s="831">
        <f t="shared" si="556"/>
        <v>0</v>
      </c>
      <c r="HV340" s="831">
        <f t="shared" si="556"/>
        <v>0</v>
      </c>
      <c r="HW340" s="831">
        <f t="shared" si="556"/>
        <v>0</v>
      </c>
      <c r="HX340" s="831">
        <f t="shared" si="556"/>
        <v>0</v>
      </c>
      <c r="HY340" s="831">
        <f t="shared" si="556"/>
        <v>0</v>
      </c>
      <c r="HZ340" s="831">
        <f t="shared" si="556"/>
        <v>0</v>
      </c>
      <c r="IA340" s="831">
        <f t="shared" si="556"/>
        <v>0</v>
      </c>
      <c r="IB340" s="831">
        <f t="shared" si="556"/>
        <v>0</v>
      </c>
      <c r="IC340" s="831">
        <f t="shared" si="556"/>
        <v>0</v>
      </c>
      <c r="ID340" s="831">
        <f t="shared" si="556"/>
        <v>0</v>
      </c>
      <c r="IE340" s="831">
        <f t="shared" si="556"/>
        <v>0</v>
      </c>
      <c r="IF340" s="831">
        <f t="shared" si="556"/>
        <v>0</v>
      </c>
      <c r="IG340" s="831">
        <f t="shared" si="556"/>
        <v>0</v>
      </c>
      <c r="IH340" s="831">
        <f t="shared" si="556"/>
        <v>0</v>
      </c>
      <c r="II340" s="831">
        <f t="shared" si="556"/>
        <v>0</v>
      </c>
      <c r="IJ340" s="831">
        <f t="shared" si="556"/>
        <v>0</v>
      </c>
      <c r="IK340" s="831">
        <f t="shared" si="556"/>
        <v>0</v>
      </c>
      <c r="IL340" s="831">
        <f t="shared" si="556"/>
        <v>0</v>
      </c>
      <c r="IM340" s="831">
        <f t="shared" si="556"/>
        <v>0</v>
      </c>
      <c r="IN340" s="831">
        <f t="shared" si="556"/>
        <v>0</v>
      </c>
      <c r="IO340" s="831">
        <f t="shared" si="556"/>
        <v>0</v>
      </c>
      <c r="IP340" s="831">
        <f t="shared" si="556"/>
        <v>0</v>
      </c>
      <c r="IQ340" s="831">
        <f t="shared" si="556"/>
        <v>0</v>
      </c>
      <c r="IR340" s="831">
        <f t="shared" si="556"/>
        <v>0</v>
      </c>
      <c r="IS340" s="831">
        <f t="shared" si="556"/>
        <v>0</v>
      </c>
      <c r="IT340" s="831">
        <f t="shared" si="556"/>
        <v>0</v>
      </c>
      <c r="IU340" s="831">
        <f t="shared" si="556"/>
        <v>0</v>
      </c>
      <c r="IV340" s="831">
        <f t="shared" si="556"/>
        <v>0</v>
      </c>
      <c r="IW340" s="831">
        <f t="shared" si="556"/>
        <v>0</v>
      </c>
      <c r="IX340" s="831">
        <f t="shared" si="556"/>
        <v>0</v>
      </c>
      <c r="IY340" s="831">
        <f t="shared" si="556"/>
        <v>0</v>
      </c>
      <c r="IZ340" s="831">
        <f t="shared" si="556"/>
        <v>0</v>
      </c>
      <c r="JA340" s="831">
        <f t="shared" si="556"/>
        <v>0</v>
      </c>
      <c r="JB340" s="831">
        <f t="shared" si="556"/>
        <v>0</v>
      </c>
      <c r="JC340" s="831">
        <f t="shared" si="556"/>
        <v>0</v>
      </c>
      <c r="JD340" s="831">
        <f t="shared" si="556"/>
        <v>0</v>
      </c>
      <c r="JE340" s="831">
        <f t="shared" si="556"/>
        <v>0</v>
      </c>
      <c r="JF340" s="831">
        <f t="shared" si="556"/>
        <v>0</v>
      </c>
      <c r="JG340" s="831">
        <f t="shared" si="556"/>
        <v>0</v>
      </c>
      <c r="JH340" s="831">
        <f t="shared" si="556"/>
        <v>0</v>
      </c>
      <c r="JI340" s="831">
        <f t="shared" ref="JI340:LT342" si="557">JI337</f>
        <v>0</v>
      </c>
      <c r="JJ340" s="831">
        <f t="shared" si="557"/>
        <v>0</v>
      </c>
      <c r="JK340" s="831">
        <f t="shared" si="557"/>
        <v>0</v>
      </c>
      <c r="JL340" s="831">
        <f t="shared" si="557"/>
        <v>0</v>
      </c>
      <c r="JM340" s="831">
        <f t="shared" si="557"/>
        <v>0</v>
      </c>
      <c r="JN340" s="831">
        <f t="shared" si="557"/>
        <v>0</v>
      </c>
      <c r="JO340" s="831">
        <f t="shared" si="557"/>
        <v>0</v>
      </c>
      <c r="JP340" s="831">
        <f t="shared" si="557"/>
        <v>0</v>
      </c>
      <c r="JQ340" s="831">
        <f t="shared" si="557"/>
        <v>0</v>
      </c>
      <c r="JR340" s="831">
        <f t="shared" si="557"/>
        <v>0</v>
      </c>
      <c r="JS340" s="831">
        <f t="shared" si="557"/>
        <v>0</v>
      </c>
      <c r="JT340" s="831">
        <f t="shared" si="557"/>
        <v>0</v>
      </c>
      <c r="JU340" s="831">
        <f t="shared" si="557"/>
        <v>0</v>
      </c>
      <c r="JV340" s="831">
        <f t="shared" si="557"/>
        <v>0</v>
      </c>
      <c r="JW340" s="831">
        <f t="shared" si="557"/>
        <v>0</v>
      </c>
      <c r="JX340" s="831">
        <f t="shared" si="557"/>
        <v>0</v>
      </c>
      <c r="JY340" s="831">
        <f t="shared" si="557"/>
        <v>0</v>
      </c>
      <c r="JZ340" s="831">
        <f t="shared" si="557"/>
        <v>0</v>
      </c>
      <c r="KA340" s="831">
        <f t="shared" si="557"/>
        <v>0</v>
      </c>
      <c r="KB340" s="831">
        <f t="shared" si="557"/>
        <v>0</v>
      </c>
      <c r="KC340" s="831">
        <f t="shared" si="557"/>
        <v>0</v>
      </c>
      <c r="KD340" s="831">
        <f t="shared" si="557"/>
        <v>0</v>
      </c>
      <c r="KE340" s="831">
        <f t="shared" si="557"/>
        <v>0</v>
      </c>
      <c r="KF340" s="831">
        <f t="shared" si="557"/>
        <v>0</v>
      </c>
      <c r="KG340" s="831">
        <f t="shared" si="557"/>
        <v>0</v>
      </c>
      <c r="KH340" s="831">
        <f t="shared" si="557"/>
        <v>0</v>
      </c>
      <c r="KI340" s="831">
        <f t="shared" si="557"/>
        <v>0</v>
      </c>
      <c r="KJ340" s="831">
        <f t="shared" si="557"/>
        <v>0</v>
      </c>
      <c r="KK340" s="831">
        <f t="shared" si="557"/>
        <v>0</v>
      </c>
      <c r="KL340" s="831">
        <f t="shared" si="557"/>
        <v>0</v>
      </c>
      <c r="KM340" s="831">
        <f t="shared" si="557"/>
        <v>0</v>
      </c>
      <c r="KN340" s="831">
        <f t="shared" si="557"/>
        <v>0</v>
      </c>
      <c r="KO340" s="831">
        <f t="shared" si="557"/>
        <v>0</v>
      </c>
      <c r="KP340" s="831">
        <f t="shared" si="557"/>
        <v>0</v>
      </c>
      <c r="KQ340" s="831">
        <f t="shared" si="557"/>
        <v>0</v>
      </c>
      <c r="KR340" s="831">
        <f t="shared" si="557"/>
        <v>0</v>
      </c>
      <c r="KS340" s="831">
        <f t="shared" si="557"/>
        <v>0</v>
      </c>
      <c r="KT340" s="831">
        <f t="shared" si="557"/>
        <v>0</v>
      </c>
      <c r="KU340" s="831">
        <f t="shared" si="557"/>
        <v>0</v>
      </c>
      <c r="KV340" s="831">
        <f t="shared" si="557"/>
        <v>0</v>
      </c>
      <c r="KW340" s="831">
        <f t="shared" si="557"/>
        <v>0</v>
      </c>
      <c r="KX340" s="831">
        <f t="shared" si="557"/>
        <v>0</v>
      </c>
      <c r="KY340" s="831">
        <f t="shared" si="557"/>
        <v>0</v>
      </c>
      <c r="KZ340" s="831">
        <f t="shared" si="557"/>
        <v>0</v>
      </c>
      <c r="LA340" s="831">
        <f t="shared" si="557"/>
        <v>0</v>
      </c>
      <c r="LB340" s="831">
        <f t="shared" si="557"/>
        <v>0</v>
      </c>
      <c r="LC340" s="831">
        <f t="shared" si="557"/>
        <v>0</v>
      </c>
      <c r="LD340" s="831">
        <f t="shared" si="557"/>
        <v>0</v>
      </c>
      <c r="LE340" s="831">
        <f t="shared" si="557"/>
        <v>0</v>
      </c>
      <c r="LF340" s="831">
        <f t="shared" si="557"/>
        <v>0</v>
      </c>
      <c r="LG340" s="831">
        <f t="shared" si="557"/>
        <v>0</v>
      </c>
      <c r="LH340" s="831">
        <f t="shared" si="557"/>
        <v>0</v>
      </c>
      <c r="LI340" s="831">
        <f t="shared" si="557"/>
        <v>0</v>
      </c>
      <c r="LJ340" s="831">
        <f t="shared" si="557"/>
        <v>0</v>
      </c>
      <c r="LK340" s="831">
        <f t="shared" si="557"/>
        <v>0</v>
      </c>
      <c r="LL340" s="831">
        <f t="shared" si="557"/>
        <v>0</v>
      </c>
      <c r="LM340" s="831">
        <f t="shared" si="557"/>
        <v>0</v>
      </c>
      <c r="LN340" s="831">
        <f t="shared" si="557"/>
        <v>0</v>
      </c>
      <c r="LO340" s="831">
        <f t="shared" si="557"/>
        <v>0</v>
      </c>
      <c r="LP340" s="831">
        <f t="shared" si="557"/>
        <v>0</v>
      </c>
      <c r="LQ340" s="831">
        <f t="shared" si="557"/>
        <v>0</v>
      </c>
      <c r="LR340" s="831">
        <f t="shared" si="557"/>
        <v>0</v>
      </c>
      <c r="LS340" s="831">
        <f t="shared" si="557"/>
        <v>0</v>
      </c>
      <c r="LT340" s="831">
        <f t="shared" si="557"/>
        <v>0</v>
      </c>
      <c r="LU340" s="831">
        <f t="shared" ref="LU340:OF342" si="558">LU337</f>
        <v>0</v>
      </c>
      <c r="LV340" s="831">
        <f t="shared" si="558"/>
        <v>0</v>
      </c>
      <c r="LW340" s="831">
        <f t="shared" si="558"/>
        <v>0</v>
      </c>
      <c r="LX340" s="831">
        <f t="shared" si="558"/>
        <v>0</v>
      </c>
      <c r="LY340" s="831">
        <f t="shared" si="558"/>
        <v>0</v>
      </c>
      <c r="LZ340" s="831">
        <f t="shared" si="558"/>
        <v>0</v>
      </c>
      <c r="MA340" s="831">
        <f t="shared" si="558"/>
        <v>0</v>
      </c>
      <c r="MB340" s="831">
        <f t="shared" si="558"/>
        <v>0</v>
      </c>
      <c r="MC340" s="831">
        <f t="shared" si="558"/>
        <v>0</v>
      </c>
      <c r="MD340" s="831">
        <f t="shared" si="558"/>
        <v>0</v>
      </c>
      <c r="ME340" s="831">
        <f t="shared" si="558"/>
        <v>0</v>
      </c>
      <c r="MF340" s="831">
        <f t="shared" si="558"/>
        <v>0</v>
      </c>
      <c r="MG340" s="831">
        <f t="shared" si="558"/>
        <v>0</v>
      </c>
      <c r="MH340" s="831">
        <f t="shared" si="558"/>
        <v>0</v>
      </c>
      <c r="MI340" s="831">
        <f t="shared" si="558"/>
        <v>0</v>
      </c>
      <c r="MJ340" s="831">
        <f t="shared" si="558"/>
        <v>0</v>
      </c>
      <c r="MK340" s="831">
        <f t="shared" si="558"/>
        <v>0</v>
      </c>
      <c r="ML340" s="831">
        <f t="shared" si="558"/>
        <v>0</v>
      </c>
      <c r="MM340" s="831">
        <f t="shared" si="558"/>
        <v>0</v>
      </c>
      <c r="MN340" s="831">
        <f t="shared" si="558"/>
        <v>0</v>
      </c>
      <c r="MO340" s="831">
        <f t="shared" si="558"/>
        <v>0</v>
      </c>
      <c r="MP340" s="831">
        <f t="shared" si="558"/>
        <v>0</v>
      </c>
      <c r="MQ340" s="831">
        <f t="shared" si="558"/>
        <v>0</v>
      </c>
      <c r="MR340" s="831">
        <f t="shared" si="558"/>
        <v>0</v>
      </c>
      <c r="MS340" s="831">
        <f t="shared" si="558"/>
        <v>0</v>
      </c>
      <c r="MT340" s="831">
        <f t="shared" si="558"/>
        <v>0</v>
      </c>
      <c r="MU340" s="831">
        <f t="shared" si="558"/>
        <v>0</v>
      </c>
      <c r="MV340" s="831">
        <f t="shared" si="558"/>
        <v>0</v>
      </c>
      <c r="MW340" s="831">
        <f t="shared" si="558"/>
        <v>0</v>
      </c>
      <c r="MX340" s="831">
        <f t="shared" si="558"/>
        <v>0</v>
      </c>
      <c r="MY340" s="831">
        <f t="shared" si="558"/>
        <v>0</v>
      </c>
      <c r="MZ340" s="831">
        <f t="shared" si="558"/>
        <v>0</v>
      </c>
      <c r="NA340" s="831">
        <f t="shared" si="558"/>
        <v>0</v>
      </c>
      <c r="NB340" s="831">
        <f t="shared" si="558"/>
        <v>0</v>
      </c>
      <c r="NC340" s="831">
        <f t="shared" si="558"/>
        <v>0</v>
      </c>
      <c r="ND340" s="831">
        <f t="shared" si="558"/>
        <v>0</v>
      </c>
      <c r="NE340" s="831">
        <f t="shared" si="558"/>
        <v>0</v>
      </c>
      <c r="NF340" s="831">
        <f t="shared" si="558"/>
        <v>0</v>
      </c>
      <c r="NG340" s="831">
        <f t="shared" si="558"/>
        <v>0</v>
      </c>
      <c r="NH340" s="831">
        <f t="shared" si="558"/>
        <v>0</v>
      </c>
      <c r="NI340" s="831">
        <f t="shared" si="558"/>
        <v>0</v>
      </c>
      <c r="NJ340" s="831">
        <f t="shared" si="558"/>
        <v>0</v>
      </c>
      <c r="NK340" s="831">
        <f t="shared" si="558"/>
        <v>0</v>
      </c>
      <c r="NL340" s="831">
        <f t="shared" si="558"/>
        <v>0</v>
      </c>
      <c r="NM340" s="831">
        <f t="shared" si="558"/>
        <v>0</v>
      </c>
      <c r="NN340" s="831">
        <f t="shared" si="558"/>
        <v>0</v>
      </c>
      <c r="NO340" s="831">
        <f t="shared" si="558"/>
        <v>0</v>
      </c>
      <c r="NP340" s="831">
        <f t="shared" si="558"/>
        <v>0</v>
      </c>
      <c r="NQ340" s="831">
        <f t="shared" si="558"/>
        <v>0</v>
      </c>
      <c r="NR340" s="831">
        <f t="shared" si="558"/>
        <v>0</v>
      </c>
      <c r="NS340" s="831">
        <f t="shared" si="558"/>
        <v>0</v>
      </c>
      <c r="NT340" s="831">
        <f t="shared" si="558"/>
        <v>0</v>
      </c>
      <c r="NU340" s="831">
        <f t="shared" si="558"/>
        <v>0</v>
      </c>
      <c r="NV340" s="831">
        <f t="shared" si="558"/>
        <v>0</v>
      </c>
      <c r="NW340" s="831">
        <f t="shared" si="558"/>
        <v>0</v>
      </c>
      <c r="NX340" s="831">
        <f t="shared" si="558"/>
        <v>0</v>
      </c>
      <c r="NY340" s="831">
        <f t="shared" si="558"/>
        <v>0</v>
      </c>
      <c r="NZ340" s="831">
        <f t="shared" si="558"/>
        <v>0</v>
      </c>
      <c r="OA340" s="831">
        <f t="shared" si="558"/>
        <v>0</v>
      </c>
      <c r="OB340" s="831">
        <f t="shared" si="558"/>
        <v>0</v>
      </c>
      <c r="OC340" s="831">
        <f t="shared" si="558"/>
        <v>0</v>
      </c>
      <c r="OD340" s="831">
        <f t="shared" si="558"/>
        <v>0</v>
      </c>
      <c r="OE340" s="831">
        <f t="shared" si="558"/>
        <v>0</v>
      </c>
      <c r="OF340" s="831">
        <f t="shared" si="558"/>
        <v>0</v>
      </c>
      <c r="OG340" s="831">
        <f t="shared" ref="OG340:QR342" si="559">OG337</f>
        <v>0</v>
      </c>
      <c r="OH340" s="831">
        <f t="shared" si="559"/>
        <v>0</v>
      </c>
      <c r="OI340" s="831">
        <f t="shared" si="559"/>
        <v>0</v>
      </c>
      <c r="OJ340" s="831">
        <f t="shared" si="559"/>
        <v>0</v>
      </c>
      <c r="OK340" s="831">
        <f t="shared" si="559"/>
        <v>0</v>
      </c>
      <c r="OL340" s="831">
        <f t="shared" si="559"/>
        <v>0</v>
      </c>
      <c r="OM340" s="831">
        <f t="shared" si="559"/>
        <v>0</v>
      </c>
      <c r="ON340" s="831">
        <f t="shared" si="559"/>
        <v>0</v>
      </c>
      <c r="OO340" s="831">
        <f t="shared" si="559"/>
        <v>0</v>
      </c>
      <c r="OP340" s="831">
        <f t="shared" si="559"/>
        <v>0</v>
      </c>
      <c r="OQ340" s="831">
        <f t="shared" si="559"/>
        <v>0</v>
      </c>
      <c r="OR340" s="831">
        <f t="shared" si="559"/>
        <v>0</v>
      </c>
      <c r="OS340" s="831">
        <f t="shared" si="559"/>
        <v>0</v>
      </c>
      <c r="OT340" s="831">
        <f t="shared" si="559"/>
        <v>0</v>
      </c>
      <c r="OU340" s="831">
        <f t="shared" si="559"/>
        <v>0</v>
      </c>
      <c r="OV340" s="831">
        <f t="shared" si="559"/>
        <v>0</v>
      </c>
      <c r="OW340" s="831">
        <f t="shared" si="559"/>
        <v>0</v>
      </c>
      <c r="OX340" s="831">
        <f t="shared" si="559"/>
        <v>0</v>
      </c>
      <c r="OY340" s="831">
        <f t="shared" si="559"/>
        <v>0</v>
      </c>
      <c r="OZ340" s="831">
        <f t="shared" si="559"/>
        <v>0</v>
      </c>
      <c r="PA340" s="831">
        <f t="shared" si="559"/>
        <v>0</v>
      </c>
      <c r="PB340" s="831">
        <f t="shared" si="559"/>
        <v>0</v>
      </c>
      <c r="PC340" s="831">
        <f t="shared" si="559"/>
        <v>0</v>
      </c>
      <c r="PD340" s="831">
        <f t="shared" si="559"/>
        <v>0</v>
      </c>
      <c r="PE340" s="831">
        <f t="shared" si="559"/>
        <v>0</v>
      </c>
      <c r="PF340" s="831">
        <f t="shared" si="559"/>
        <v>0</v>
      </c>
      <c r="PG340" s="831">
        <f t="shared" si="559"/>
        <v>0</v>
      </c>
      <c r="PH340" s="831">
        <f t="shared" si="559"/>
        <v>0</v>
      </c>
      <c r="PI340" s="831">
        <f t="shared" si="559"/>
        <v>0</v>
      </c>
      <c r="PJ340" s="831">
        <f t="shared" si="559"/>
        <v>0</v>
      </c>
      <c r="PK340" s="831">
        <f t="shared" si="559"/>
        <v>0</v>
      </c>
      <c r="PL340" s="831">
        <f t="shared" si="559"/>
        <v>0</v>
      </c>
      <c r="PM340" s="831">
        <f t="shared" si="559"/>
        <v>0</v>
      </c>
      <c r="PN340" s="831">
        <f t="shared" si="559"/>
        <v>0</v>
      </c>
      <c r="PO340" s="831">
        <f t="shared" si="559"/>
        <v>0</v>
      </c>
      <c r="PP340" s="831">
        <f t="shared" si="559"/>
        <v>0</v>
      </c>
      <c r="PQ340" s="831">
        <f t="shared" si="559"/>
        <v>0</v>
      </c>
      <c r="PR340" s="831">
        <f t="shared" si="559"/>
        <v>0</v>
      </c>
      <c r="PS340" s="831">
        <f t="shared" si="559"/>
        <v>0</v>
      </c>
      <c r="PT340" s="831">
        <f t="shared" si="559"/>
        <v>0</v>
      </c>
      <c r="PU340" s="831">
        <f t="shared" si="559"/>
        <v>0</v>
      </c>
      <c r="PV340" s="831">
        <f t="shared" si="559"/>
        <v>0</v>
      </c>
      <c r="PW340" s="831">
        <f t="shared" si="559"/>
        <v>0</v>
      </c>
      <c r="PX340" s="831">
        <f t="shared" si="559"/>
        <v>0</v>
      </c>
      <c r="PY340" s="831">
        <f t="shared" si="559"/>
        <v>0</v>
      </c>
      <c r="PZ340" s="831">
        <f t="shared" si="559"/>
        <v>0</v>
      </c>
      <c r="QA340" s="831">
        <f t="shared" si="559"/>
        <v>0</v>
      </c>
      <c r="QB340" s="831">
        <f t="shared" si="559"/>
        <v>0</v>
      </c>
      <c r="QC340" s="831">
        <f t="shared" si="559"/>
        <v>0</v>
      </c>
      <c r="QD340" s="831">
        <f t="shared" si="559"/>
        <v>0</v>
      </c>
      <c r="QE340" s="831">
        <f t="shared" si="559"/>
        <v>0</v>
      </c>
      <c r="QF340" s="831">
        <f t="shared" si="559"/>
        <v>0</v>
      </c>
      <c r="QG340" s="831">
        <f t="shared" si="559"/>
        <v>0</v>
      </c>
      <c r="QH340" s="831">
        <f t="shared" si="559"/>
        <v>0</v>
      </c>
      <c r="QI340" s="831">
        <f t="shared" si="559"/>
        <v>0</v>
      </c>
      <c r="QJ340" s="831">
        <f t="shared" si="559"/>
        <v>0</v>
      </c>
      <c r="QK340" s="831">
        <f t="shared" si="559"/>
        <v>0</v>
      </c>
      <c r="QL340" s="831">
        <f t="shared" si="559"/>
        <v>0</v>
      </c>
      <c r="QM340" s="831">
        <f t="shared" si="559"/>
        <v>0</v>
      </c>
      <c r="QN340" s="831">
        <f t="shared" si="559"/>
        <v>0</v>
      </c>
      <c r="QO340" s="831">
        <f t="shared" si="559"/>
        <v>0</v>
      </c>
      <c r="QP340" s="831">
        <f t="shared" si="559"/>
        <v>0</v>
      </c>
      <c r="QQ340" s="831">
        <f t="shared" si="559"/>
        <v>0</v>
      </c>
      <c r="QR340" s="831">
        <f t="shared" si="559"/>
        <v>0</v>
      </c>
      <c r="QS340" s="831">
        <f t="shared" ref="QS340:SJ342" si="560">QS337</f>
        <v>0</v>
      </c>
      <c r="QT340" s="831">
        <f t="shared" si="560"/>
        <v>0</v>
      </c>
      <c r="QU340" s="831">
        <f t="shared" si="560"/>
        <v>0</v>
      </c>
      <c r="QV340" s="831">
        <f t="shared" si="560"/>
        <v>0</v>
      </c>
      <c r="QW340" s="831">
        <f t="shared" si="560"/>
        <v>0</v>
      </c>
      <c r="QX340" s="831">
        <f t="shared" si="560"/>
        <v>0</v>
      </c>
      <c r="QY340" s="831">
        <f t="shared" si="560"/>
        <v>0</v>
      </c>
      <c r="QZ340" s="831">
        <f t="shared" si="560"/>
        <v>0</v>
      </c>
      <c r="RA340" s="831">
        <f t="shared" si="560"/>
        <v>0</v>
      </c>
      <c r="RB340" s="831">
        <f t="shared" si="560"/>
        <v>0</v>
      </c>
      <c r="RC340" s="831">
        <f t="shared" si="560"/>
        <v>0</v>
      </c>
      <c r="RD340" s="831">
        <f t="shared" si="560"/>
        <v>0</v>
      </c>
      <c r="RE340" s="831">
        <f t="shared" si="560"/>
        <v>0</v>
      </c>
      <c r="RF340" s="831">
        <f t="shared" si="560"/>
        <v>0</v>
      </c>
      <c r="RG340" s="831">
        <f t="shared" si="560"/>
        <v>0</v>
      </c>
      <c r="RH340" s="831">
        <f t="shared" si="560"/>
        <v>0</v>
      </c>
      <c r="RI340" s="831">
        <f t="shared" si="560"/>
        <v>0</v>
      </c>
      <c r="RJ340" s="831">
        <f t="shared" si="560"/>
        <v>0</v>
      </c>
      <c r="RK340" s="831">
        <f t="shared" si="560"/>
        <v>0</v>
      </c>
      <c r="RL340" s="831">
        <f t="shared" si="560"/>
        <v>0</v>
      </c>
      <c r="RM340" s="831">
        <f t="shared" si="560"/>
        <v>0</v>
      </c>
      <c r="RN340" s="831">
        <f t="shared" si="560"/>
        <v>0</v>
      </c>
      <c r="RO340" s="831">
        <f t="shared" si="560"/>
        <v>0</v>
      </c>
      <c r="RP340" s="831">
        <f t="shared" si="560"/>
        <v>0</v>
      </c>
      <c r="RQ340" s="831">
        <f t="shared" si="560"/>
        <v>0</v>
      </c>
      <c r="RR340" s="831">
        <f t="shared" si="560"/>
        <v>0</v>
      </c>
      <c r="RS340" s="831">
        <f t="shared" si="560"/>
        <v>0</v>
      </c>
      <c r="RT340" s="831">
        <f t="shared" si="560"/>
        <v>0</v>
      </c>
      <c r="RU340" s="831">
        <f t="shared" si="560"/>
        <v>0</v>
      </c>
      <c r="RV340" s="831">
        <f t="shared" si="560"/>
        <v>0</v>
      </c>
      <c r="RW340" s="831">
        <f t="shared" si="560"/>
        <v>0</v>
      </c>
      <c r="RX340" s="831">
        <f t="shared" si="560"/>
        <v>0</v>
      </c>
      <c r="RY340" s="831">
        <f t="shared" si="560"/>
        <v>0</v>
      </c>
      <c r="RZ340" s="831">
        <f t="shared" si="560"/>
        <v>0</v>
      </c>
      <c r="SA340" s="831">
        <f t="shared" si="560"/>
        <v>0</v>
      </c>
      <c r="SB340" s="831">
        <f t="shared" si="560"/>
        <v>0</v>
      </c>
      <c r="SC340" s="831">
        <f t="shared" si="560"/>
        <v>0</v>
      </c>
      <c r="SD340" s="831">
        <f t="shared" si="560"/>
        <v>0</v>
      </c>
      <c r="SE340" s="831">
        <f t="shared" si="560"/>
        <v>0</v>
      </c>
      <c r="SF340" s="831">
        <f t="shared" si="560"/>
        <v>0</v>
      </c>
      <c r="SG340" s="831">
        <f t="shared" si="560"/>
        <v>0</v>
      </c>
      <c r="SH340" s="831">
        <f t="shared" si="560"/>
        <v>0</v>
      </c>
      <c r="SI340" s="831">
        <f t="shared" si="560"/>
        <v>0</v>
      </c>
      <c r="SJ340" s="831">
        <f t="shared" si="560"/>
        <v>0</v>
      </c>
      <c r="SK340" s="267">
        <f>SJ340</f>
        <v>0</v>
      </c>
      <c r="SL340" s="254"/>
      <c r="SM340" s="242"/>
      <c r="SN340" s="242"/>
      <c r="SO340" s="242"/>
    </row>
    <row r="341" spans="1:509" outlineLevel="3" x14ac:dyDescent="0.35">
      <c r="A341" s="242"/>
      <c r="B341" s="251"/>
      <c r="C341" s="438">
        <f>INT($C$29)+3</f>
        <v>4</v>
      </c>
      <c r="D341" s="267"/>
      <c r="E341" s="316">
        <f t="shared" si="551"/>
        <v>200</v>
      </c>
      <c r="F341" s="322"/>
      <c r="G341" s="322"/>
      <c r="H341" s="267"/>
      <c r="I341" s="540"/>
      <c r="J341" s="554" t="s">
        <v>857</v>
      </c>
      <c r="K341" s="541"/>
      <c r="L341" s="831">
        <f t="shared" ref="L341:AA342" si="561">L338</f>
        <v>0</v>
      </c>
      <c r="M341" s="831">
        <f t="shared" si="561"/>
        <v>0</v>
      </c>
      <c r="N341" s="831">
        <f t="shared" si="561"/>
        <v>0</v>
      </c>
      <c r="O341" s="831">
        <f t="shared" si="561"/>
        <v>0</v>
      </c>
      <c r="P341" s="831">
        <f t="shared" si="561"/>
        <v>0</v>
      </c>
      <c r="Q341" s="831">
        <f t="shared" si="561"/>
        <v>0</v>
      </c>
      <c r="R341" s="831">
        <f t="shared" si="561"/>
        <v>0</v>
      </c>
      <c r="S341" s="831">
        <f t="shared" si="561"/>
        <v>0</v>
      </c>
      <c r="T341" s="831">
        <f t="shared" si="561"/>
        <v>0</v>
      </c>
      <c r="U341" s="831">
        <f t="shared" si="561"/>
        <v>0</v>
      </c>
      <c r="V341" s="831">
        <f t="shared" si="561"/>
        <v>0</v>
      </c>
      <c r="W341" s="831">
        <f t="shared" si="561"/>
        <v>0</v>
      </c>
      <c r="X341" s="831">
        <f t="shared" si="561"/>
        <v>0</v>
      </c>
      <c r="Y341" s="831">
        <f t="shared" si="561"/>
        <v>0</v>
      </c>
      <c r="Z341" s="831">
        <f t="shared" si="561"/>
        <v>0</v>
      </c>
      <c r="AA341" s="831">
        <f t="shared" si="561"/>
        <v>0</v>
      </c>
      <c r="AB341" s="831">
        <f t="shared" si="553"/>
        <v>0</v>
      </c>
      <c r="AC341" s="831">
        <f t="shared" si="553"/>
        <v>0</v>
      </c>
      <c r="AD341" s="831">
        <f t="shared" si="553"/>
        <v>0</v>
      </c>
      <c r="AE341" s="831">
        <f t="shared" si="553"/>
        <v>0</v>
      </c>
      <c r="AF341" s="831">
        <f t="shared" si="553"/>
        <v>0</v>
      </c>
      <c r="AG341" s="831">
        <f t="shared" si="553"/>
        <v>0</v>
      </c>
      <c r="AH341" s="831">
        <f t="shared" si="553"/>
        <v>0</v>
      </c>
      <c r="AI341" s="831">
        <f t="shared" si="553"/>
        <v>0</v>
      </c>
      <c r="AJ341" s="831">
        <f t="shared" si="553"/>
        <v>0</v>
      </c>
      <c r="AK341" s="831">
        <f t="shared" si="553"/>
        <v>0</v>
      </c>
      <c r="AL341" s="831">
        <f t="shared" si="553"/>
        <v>0</v>
      </c>
      <c r="AM341" s="831">
        <f t="shared" si="553"/>
        <v>0</v>
      </c>
      <c r="AN341" s="831">
        <f t="shared" si="553"/>
        <v>0</v>
      </c>
      <c r="AO341" s="831">
        <f t="shared" si="553"/>
        <v>0</v>
      </c>
      <c r="AP341" s="831">
        <f t="shared" si="553"/>
        <v>0</v>
      </c>
      <c r="AQ341" s="831">
        <f t="shared" si="553"/>
        <v>0</v>
      </c>
      <c r="AR341" s="831">
        <f t="shared" si="553"/>
        <v>0</v>
      </c>
      <c r="AS341" s="831">
        <f t="shared" si="553"/>
        <v>0</v>
      </c>
      <c r="AT341" s="831">
        <f t="shared" si="553"/>
        <v>0</v>
      </c>
      <c r="AU341" s="831">
        <f t="shared" si="553"/>
        <v>0</v>
      </c>
      <c r="AV341" s="831">
        <f t="shared" si="553"/>
        <v>0</v>
      </c>
      <c r="AW341" s="831">
        <f t="shared" si="553"/>
        <v>0</v>
      </c>
      <c r="AX341" s="831">
        <f t="shared" si="553"/>
        <v>0</v>
      </c>
      <c r="AY341" s="831">
        <f t="shared" si="553"/>
        <v>0</v>
      </c>
      <c r="AZ341" s="831">
        <f t="shared" si="553"/>
        <v>0</v>
      </c>
      <c r="BA341" s="831">
        <f t="shared" si="553"/>
        <v>0</v>
      </c>
      <c r="BB341" s="831">
        <f t="shared" si="553"/>
        <v>0</v>
      </c>
      <c r="BC341" s="831">
        <f t="shared" si="553"/>
        <v>0</v>
      </c>
      <c r="BD341" s="831">
        <f t="shared" si="553"/>
        <v>0</v>
      </c>
      <c r="BE341" s="831">
        <f t="shared" si="553"/>
        <v>0</v>
      </c>
      <c r="BF341" s="831">
        <f t="shared" si="553"/>
        <v>0</v>
      </c>
      <c r="BG341" s="831">
        <f t="shared" si="553"/>
        <v>0</v>
      </c>
      <c r="BH341" s="831">
        <f t="shared" si="553"/>
        <v>0</v>
      </c>
      <c r="BI341" s="831">
        <f t="shared" si="553"/>
        <v>0</v>
      </c>
      <c r="BJ341" s="831">
        <f t="shared" si="553"/>
        <v>0</v>
      </c>
      <c r="BK341" s="831">
        <f t="shared" si="553"/>
        <v>0</v>
      </c>
      <c r="BL341" s="831">
        <f t="shared" si="553"/>
        <v>0</v>
      </c>
      <c r="BM341" s="831">
        <f t="shared" si="553"/>
        <v>0</v>
      </c>
      <c r="BN341" s="831">
        <f t="shared" si="553"/>
        <v>0</v>
      </c>
      <c r="BO341" s="831">
        <f t="shared" si="553"/>
        <v>0</v>
      </c>
      <c r="BP341" s="831">
        <f t="shared" si="553"/>
        <v>0</v>
      </c>
      <c r="BQ341" s="831">
        <f t="shared" si="553"/>
        <v>0</v>
      </c>
      <c r="BR341" s="831">
        <f t="shared" si="553"/>
        <v>0</v>
      </c>
      <c r="BS341" s="831">
        <f t="shared" si="553"/>
        <v>0</v>
      </c>
      <c r="BT341" s="831">
        <f t="shared" si="553"/>
        <v>0</v>
      </c>
      <c r="BU341" s="831">
        <f t="shared" si="553"/>
        <v>0</v>
      </c>
      <c r="BV341" s="831">
        <f t="shared" si="553"/>
        <v>0</v>
      </c>
      <c r="BW341" s="831">
        <f t="shared" si="553"/>
        <v>0</v>
      </c>
      <c r="BX341" s="831">
        <f t="shared" si="553"/>
        <v>0</v>
      </c>
      <c r="BY341" s="831">
        <f t="shared" si="554"/>
        <v>0</v>
      </c>
      <c r="BZ341" s="831">
        <f t="shared" si="554"/>
        <v>0</v>
      </c>
      <c r="CA341" s="831">
        <f t="shared" si="554"/>
        <v>0</v>
      </c>
      <c r="CB341" s="831">
        <f t="shared" si="554"/>
        <v>0</v>
      </c>
      <c r="CC341" s="831">
        <f t="shared" si="554"/>
        <v>0</v>
      </c>
      <c r="CD341" s="831">
        <f t="shared" si="554"/>
        <v>0</v>
      </c>
      <c r="CE341" s="831">
        <f t="shared" si="554"/>
        <v>0</v>
      </c>
      <c r="CF341" s="831">
        <f t="shared" si="554"/>
        <v>0</v>
      </c>
      <c r="CG341" s="831">
        <f t="shared" si="554"/>
        <v>0</v>
      </c>
      <c r="CH341" s="831">
        <f t="shared" si="554"/>
        <v>0</v>
      </c>
      <c r="CI341" s="831">
        <f t="shared" si="554"/>
        <v>0</v>
      </c>
      <c r="CJ341" s="831">
        <f t="shared" si="554"/>
        <v>0</v>
      </c>
      <c r="CK341" s="831">
        <f t="shared" si="554"/>
        <v>0</v>
      </c>
      <c r="CL341" s="831">
        <f t="shared" si="554"/>
        <v>0</v>
      </c>
      <c r="CM341" s="831">
        <f t="shared" si="554"/>
        <v>0</v>
      </c>
      <c r="CN341" s="831">
        <f t="shared" si="554"/>
        <v>0</v>
      </c>
      <c r="CO341" s="831">
        <f t="shared" si="554"/>
        <v>0</v>
      </c>
      <c r="CP341" s="831">
        <f t="shared" si="554"/>
        <v>0</v>
      </c>
      <c r="CQ341" s="831">
        <f t="shared" si="554"/>
        <v>0</v>
      </c>
      <c r="CR341" s="831">
        <f t="shared" si="554"/>
        <v>0</v>
      </c>
      <c r="CS341" s="831">
        <f t="shared" si="554"/>
        <v>0</v>
      </c>
      <c r="CT341" s="831">
        <f t="shared" si="554"/>
        <v>0</v>
      </c>
      <c r="CU341" s="831">
        <f t="shared" si="554"/>
        <v>0</v>
      </c>
      <c r="CV341" s="831">
        <f t="shared" si="554"/>
        <v>0</v>
      </c>
      <c r="CW341" s="831">
        <f t="shared" si="554"/>
        <v>0</v>
      </c>
      <c r="CX341" s="831">
        <f t="shared" si="554"/>
        <v>0</v>
      </c>
      <c r="CY341" s="831">
        <f t="shared" si="554"/>
        <v>0</v>
      </c>
      <c r="CZ341" s="831">
        <f t="shared" si="554"/>
        <v>0</v>
      </c>
      <c r="DA341" s="831">
        <f t="shared" si="554"/>
        <v>0</v>
      </c>
      <c r="DB341" s="831">
        <f t="shared" si="554"/>
        <v>0</v>
      </c>
      <c r="DC341" s="831">
        <f t="shared" si="554"/>
        <v>0</v>
      </c>
      <c r="DD341" s="831">
        <f t="shared" si="554"/>
        <v>0</v>
      </c>
      <c r="DE341" s="831">
        <f t="shared" si="554"/>
        <v>0</v>
      </c>
      <c r="DF341" s="831">
        <f t="shared" si="554"/>
        <v>0</v>
      </c>
      <c r="DG341" s="831">
        <f t="shared" si="554"/>
        <v>0</v>
      </c>
      <c r="DH341" s="831">
        <f t="shared" si="554"/>
        <v>0</v>
      </c>
      <c r="DI341" s="831">
        <f t="shared" si="554"/>
        <v>0</v>
      </c>
      <c r="DJ341" s="831">
        <f t="shared" si="554"/>
        <v>0</v>
      </c>
      <c r="DK341" s="831">
        <f t="shared" si="554"/>
        <v>0</v>
      </c>
      <c r="DL341" s="831">
        <f t="shared" si="554"/>
        <v>0</v>
      </c>
      <c r="DM341" s="831">
        <f t="shared" si="554"/>
        <v>0</v>
      </c>
      <c r="DN341" s="831">
        <f t="shared" si="554"/>
        <v>0</v>
      </c>
      <c r="DO341" s="831">
        <f t="shared" si="554"/>
        <v>0</v>
      </c>
      <c r="DP341" s="831">
        <f t="shared" si="554"/>
        <v>0</v>
      </c>
      <c r="DQ341" s="831">
        <f t="shared" si="554"/>
        <v>0</v>
      </c>
      <c r="DR341" s="831">
        <f t="shared" si="554"/>
        <v>0</v>
      </c>
      <c r="DS341" s="831">
        <f t="shared" si="554"/>
        <v>0</v>
      </c>
      <c r="DT341" s="831">
        <f t="shared" si="554"/>
        <v>0</v>
      </c>
      <c r="DU341" s="831">
        <f t="shared" si="554"/>
        <v>0</v>
      </c>
      <c r="DV341" s="831">
        <f t="shared" si="554"/>
        <v>0</v>
      </c>
      <c r="DW341" s="831">
        <f t="shared" si="554"/>
        <v>0</v>
      </c>
      <c r="DX341" s="831">
        <f t="shared" si="554"/>
        <v>0</v>
      </c>
      <c r="DY341" s="831">
        <f t="shared" si="554"/>
        <v>0</v>
      </c>
      <c r="DZ341" s="831">
        <f t="shared" si="554"/>
        <v>0</v>
      </c>
      <c r="EA341" s="831">
        <f t="shared" si="554"/>
        <v>0</v>
      </c>
      <c r="EB341" s="831">
        <f t="shared" si="554"/>
        <v>0</v>
      </c>
      <c r="EC341" s="831">
        <f t="shared" si="554"/>
        <v>0</v>
      </c>
      <c r="ED341" s="831">
        <f t="shared" si="554"/>
        <v>0</v>
      </c>
      <c r="EE341" s="831">
        <f t="shared" si="554"/>
        <v>0</v>
      </c>
      <c r="EF341" s="831">
        <f t="shared" si="554"/>
        <v>0</v>
      </c>
      <c r="EG341" s="831">
        <f t="shared" si="554"/>
        <v>0</v>
      </c>
      <c r="EH341" s="831">
        <f t="shared" si="554"/>
        <v>0</v>
      </c>
      <c r="EI341" s="831">
        <f t="shared" si="554"/>
        <v>0</v>
      </c>
      <c r="EJ341" s="831">
        <f t="shared" si="554"/>
        <v>0</v>
      </c>
      <c r="EK341" s="831">
        <f t="shared" si="555"/>
        <v>0</v>
      </c>
      <c r="EL341" s="831">
        <f t="shared" si="555"/>
        <v>0</v>
      </c>
      <c r="EM341" s="831">
        <f t="shared" si="555"/>
        <v>0</v>
      </c>
      <c r="EN341" s="831">
        <f t="shared" si="555"/>
        <v>0</v>
      </c>
      <c r="EO341" s="831">
        <f t="shared" si="555"/>
        <v>0</v>
      </c>
      <c r="EP341" s="831">
        <f t="shared" si="555"/>
        <v>0</v>
      </c>
      <c r="EQ341" s="831">
        <f t="shared" si="555"/>
        <v>0</v>
      </c>
      <c r="ER341" s="831">
        <f t="shared" si="555"/>
        <v>0</v>
      </c>
      <c r="ES341" s="831">
        <f t="shared" si="555"/>
        <v>0</v>
      </c>
      <c r="ET341" s="831">
        <f t="shared" si="555"/>
        <v>0</v>
      </c>
      <c r="EU341" s="831">
        <f t="shared" si="555"/>
        <v>0</v>
      </c>
      <c r="EV341" s="831">
        <f t="shared" si="555"/>
        <v>0</v>
      </c>
      <c r="EW341" s="831">
        <f t="shared" si="555"/>
        <v>0</v>
      </c>
      <c r="EX341" s="831">
        <f t="shared" si="555"/>
        <v>0</v>
      </c>
      <c r="EY341" s="831">
        <f t="shared" si="555"/>
        <v>0</v>
      </c>
      <c r="EZ341" s="831">
        <f t="shared" si="555"/>
        <v>0</v>
      </c>
      <c r="FA341" s="831">
        <f t="shared" si="555"/>
        <v>0</v>
      </c>
      <c r="FB341" s="831">
        <f t="shared" si="555"/>
        <v>0</v>
      </c>
      <c r="FC341" s="831">
        <f t="shared" si="555"/>
        <v>0</v>
      </c>
      <c r="FD341" s="831">
        <f t="shared" si="555"/>
        <v>0</v>
      </c>
      <c r="FE341" s="831">
        <f t="shared" si="555"/>
        <v>0</v>
      </c>
      <c r="FF341" s="831">
        <f t="shared" si="555"/>
        <v>0</v>
      </c>
      <c r="FG341" s="831">
        <f t="shared" si="555"/>
        <v>0</v>
      </c>
      <c r="FH341" s="831">
        <f t="shared" si="555"/>
        <v>0</v>
      </c>
      <c r="FI341" s="831">
        <f t="shared" si="555"/>
        <v>0</v>
      </c>
      <c r="FJ341" s="831">
        <f t="shared" si="555"/>
        <v>0</v>
      </c>
      <c r="FK341" s="831">
        <f t="shared" si="555"/>
        <v>0</v>
      </c>
      <c r="FL341" s="831">
        <f t="shared" si="555"/>
        <v>0</v>
      </c>
      <c r="FM341" s="831">
        <f t="shared" si="555"/>
        <v>0</v>
      </c>
      <c r="FN341" s="831">
        <f t="shared" si="555"/>
        <v>0</v>
      </c>
      <c r="FO341" s="831">
        <f t="shared" si="555"/>
        <v>0</v>
      </c>
      <c r="FP341" s="831">
        <f t="shared" si="555"/>
        <v>0</v>
      </c>
      <c r="FQ341" s="831">
        <f t="shared" si="555"/>
        <v>0</v>
      </c>
      <c r="FR341" s="831">
        <f t="shared" si="555"/>
        <v>0</v>
      </c>
      <c r="FS341" s="831">
        <f t="shared" si="555"/>
        <v>0</v>
      </c>
      <c r="FT341" s="831">
        <f t="shared" si="555"/>
        <v>0</v>
      </c>
      <c r="FU341" s="831">
        <f t="shared" si="555"/>
        <v>0</v>
      </c>
      <c r="FV341" s="831">
        <f t="shared" si="555"/>
        <v>0</v>
      </c>
      <c r="FW341" s="831">
        <f t="shared" si="555"/>
        <v>0</v>
      </c>
      <c r="FX341" s="831">
        <f t="shared" si="555"/>
        <v>0</v>
      </c>
      <c r="FY341" s="831">
        <f t="shared" si="555"/>
        <v>0</v>
      </c>
      <c r="FZ341" s="831">
        <f t="shared" si="555"/>
        <v>0</v>
      </c>
      <c r="GA341" s="831">
        <f t="shared" si="555"/>
        <v>0</v>
      </c>
      <c r="GB341" s="831">
        <f t="shared" si="555"/>
        <v>0</v>
      </c>
      <c r="GC341" s="831">
        <f t="shared" si="555"/>
        <v>0</v>
      </c>
      <c r="GD341" s="831">
        <f t="shared" si="555"/>
        <v>0</v>
      </c>
      <c r="GE341" s="831">
        <f t="shared" si="555"/>
        <v>0</v>
      </c>
      <c r="GF341" s="831">
        <f t="shared" si="555"/>
        <v>0</v>
      </c>
      <c r="GG341" s="831">
        <f t="shared" si="555"/>
        <v>0</v>
      </c>
      <c r="GH341" s="831">
        <f t="shared" si="555"/>
        <v>0</v>
      </c>
      <c r="GI341" s="831">
        <f t="shared" si="555"/>
        <v>0</v>
      </c>
      <c r="GJ341" s="831">
        <f t="shared" si="555"/>
        <v>0</v>
      </c>
      <c r="GK341" s="831">
        <f t="shared" si="555"/>
        <v>0</v>
      </c>
      <c r="GL341" s="831">
        <f t="shared" si="555"/>
        <v>0</v>
      </c>
      <c r="GM341" s="831">
        <f t="shared" si="555"/>
        <v>0</v>
      </c>
      <c r="GN341" s="831">
        <f t="shared" si="555"/>
        <v>0</v>
      </c>
      <c r="GO341" s="831">
        <f t="shared" si="555"/>
        <v>0</v>
      </c>
      <c r="GP341" s="831">
        <f t="shared" si="555"/>
        <v>0</v>
      </c>
      <c r="GQ341" s="831">
        <f t="shared" si="555"/>
        <v>0</v>
      </c>
      <c r="GR341" s="831">
        <f t="shared" si="555"/>
        <v>0</v>
      </c>
      <c r="GS341" s="831">
        <f t="shared" si="555"/>
        <v>0</v>
      </c>
      <c r="GT341" s="831">
        <f t="shared" si="555"/>
        <v>0</v>
      </c>
      <c r="GU341" s="831">
        <f t="shared" si="555"/>
        <v>0</v>
      </c>
      <c r="GV341" s="831">
        <f t="shared" si="555"/>
        <v>0</v>
      </c>
      <c r="GW341" s="831">
        <f t="shared" si="556"/>
        <v>0</v>
      </c>
      <c r="GX341" s="831">
        <f t="shared" si="556"/>
        <v>0</v>
      </c>
      <c r="GY341" s="831">
        <f t="shared" si="556"/>
        <v>0</v>
      </c>
      <c r="GZ341" s="831">
        <f t="shared" si="556"/>
        <v>0</v>
      </c>
      <c r="HA341" s="831">
        <f t="shared" si="556"/>
        <v>0</v>
      </c>
      <c r="HB341" s="831">
        <f t="shared" si="556"/>
        <v>0</v>
      </c>
      <c r="HC341" s="831">
        <f t="shared" si="556"/>
        <v>0</v>
      </c>
      <c r="HD341" s="831">
        <f t="shared" si="556"/>
        <v>0</v>
      </c>
      <c r="HE341" s="831">
        <f t="shared" si="556"/>
        <v>0</v>
      </c>
      <c r="HF341" s="831">
        <f t="shared" si="556"/>
        <v>0</v>
      </c>
      <c r="HG341" s="831">
        <f t="shared" si="556"/>
        <v>0</v>
      </c>
      <c r="HH341" s="831">
        <f t="shared" si="556"/>
        <v>0</v>
      </c>
      <c r="HI341" s="831">
        <f t="shared" si="556"/>
        <v>0</v>
      </c>
      <c r="HJ341" s="831">
        <f t="shared" si="556"/>
        <v>0</v>
      </c>
      <c r="HK341" s="831">
        <f t="shared" si="556"/>
        <v>0</v>
      </c>
      <c r="HL341" s="831">
        <f t="shared" si="556"/>
        <v>0</v>
      </c>
      <c r="HM341" s="831">
        <f t="shared" si="556"/>
        <v>0</v>
      </c>
      <c r="HN341" s="831">
        <f t="shared" si="556"/>
        <v>0</v>
      </c>
      <c r="HO341" s="831">
        <f t="shared" si="556"/>
        <v>0</v>
      </c>
      <c r="HP341" s="831">
        <f t="shared" si="556"/>
        <v>0</v>
      </c>
      <c r="HQ341" s="831">
        <f t="shared" si="556"/>
        <v>0</v>
      </c>
      <c r="HR341" s="831">
        <f t="shared" si="556"/>
        <v>0</v>
      </c>
      <c r="HS341" s="831">
        <f t="shared" si="556"/>
        <v>0</v>
      </c>
      <c r="HT341" s="831">
        <f t="shared" si="556"/>
        <v>0</v>
      </c>
      <c r="HU341" s="831">
        <f t="shared" si="556"/>
        <v>0</v>
      </c>
      <c r="HV341" s="831">
        <f t="shared" si="556"/>
        <v>0</v>
      </c>
      <c r="HW341" s="831">
        <f t="shared" si="556"/>
        <v>0</v>
      </c>
      <c r="HX341" s="831">
        <f t="shared" si="556"/>
        <v>0</v>
      </c>
      <c r="HY341" s="831">
        <f t="shared" si="556"/>
        <v>0</v>
      </c>
      <c r="HZ341" s="831">
        <f t="shared" si="556"/>
        <v>0</v>
      </c>
      <c r="IA341" s="831">
        <f t="shared" si="556"/>
        <v>0</v>
      </c>
      <c r="IB341" s="831">
        <f t="shared" si="556"/>
        <v>0</v>
      </c>
      <c r="IC341" s="831">
        <f t="shared" si="556"/>
        <v>0</v>
      </c>
      <c r="ID341" s="831">
        <f t="shared" si="556"/>
        <v>0</v>
      </c>
      <c r="IE341" s="831">
        <f t="shared" si="556"/>
        <v>0</v>
      </c>
      <c r="IF341" s="831">
        <f t="shared" si="556"/>
        <v>0</v>
      </c>
      <c r="IG341" s="831">
        <f t="shared" si="556"/>
        <v>0</v>
      </c>
      <c r="IH341" s="831">
        <f t="shared" si="556"/>
        <v>0</v>
      </c>
      <c r="II341" s="831">
        <f t="shared" si="556"/>
        <v>0</v>
      </c>
      <c r="IJ341" s="831">
        <f t="shared" si="556"/>
        <v>0</v>
      </c>
      <c r="IK341" s="831">
        <f t="shared" si="556"/>
        <v>0</v>
      </c>
      <c r="IL341" s="831">
        <f t="shared" si="556"/>
        <v>0</v>
      </c>
      <c r="IM341" s="831">
        <f t="shared" si="556"/>
        <v>0</v>
      </c>
      <c r="IN341" s="831">
        <f t="shared" si="556"/>
        <v>0</v>
      </c>
      <c r="IO341" s="831">
        <f t="shared" si="556"/>
        <v>0</v>
      </c>
      <c r="IP341" s="831">
        <f t="shared" si="556"/>
        <v>0</v>
      </c>
      <c r="IQ341" s="831">
        <f t="shared" si="556"/>
        <v>0</v>
      </c>
      <c r="IR341" s="831">
        <f t="shared" si="556"/>
        <v>0</v>
      </c>
      <c r="IS341" s="831">
        <f t="shared" si="556"/>
        <v>0</v>
      </c>
      <c r="IT341" s="831">
        <f t="shared" si="556"/>
        <v>0</v>
      </c>
      <c r="IU341" s="831">
        <f t="shared" si="556"/>
        <v>0</v>
      </c>
      <c r="IV341" s="831">
        <f t="shared" si="556"/>
        <v>0</v>
      </c>
      <c r="IW341" s="831">
        <f t="shared" si="556"/>
        <v>0</v>
      </c>
      <c r="IX341" s="831">
        <f t="shared" si="556"/>
        <v>0</v>
      </c>
      <c r="IY341" s="831">
        <f t="shared" si="556"/>
        <v>0</v>
      </c>
      <c r="IZ341" s="831">
        <f t="shared" si="556"/>
        <v>0</v>
      </c>
      <c r="JA341" s="831">
        <f t="shared" si="556"/>
        <v>0</v>
      </c>
      <c r="JB341" s="831">
        <f t="shared" si="556"/>
        <v>0</v>
      </c>
      <c r="JC341" s="831">
        <f t="shared" si="556"/>
        <v>0</v>
      </c>
      <c r="JD341" s="831">
        <f t="shared" si="556"/>
        <v>0</v>
      </c>
      <c r="JE341" s="831">
        <f t="shared" si="556"/>
        <v>0</v>
      </c>
      <c r="JF341" s="831">
        <f t="shared" si="556"/>
        <v>0</v>
      </c>
      <c r="JG341" s="831">
        <f t="shared" si="556"/>
        <v>0</v>
      </c>
      <c r="JH341" s="831">
        <f t="shared" si="556"/>
        <v>0</v>
      </c>
      <c r="JI341" s="831">
        <f t="shared" si="557"/>
        <v>0</v>
      </c>
      <c r="JJ341" s="831">
        <f t="shared" si="557"/>
        <v>0</v>
      </c>
      <c r="JK341" s="831">
        <f t="shared" si="557"/>
        <v>0</v>
      </c>
      <c r="JL341" s="831">
        <f t="shared" si="557"/>
        <v>0</v>
      </c>
      <c r="JM341" s="831">
        <f t="shared" si="557"/>
        <v>0</v>
      </c>
      <c r="JN341" s="831">
        <f t="shared" si="557"/>
        <v>0</v>
      </c>
      <c r="JO341" s="831">
        <f t="shared" si="557"/>
        <v>0</v>
      </c>
      <c r="JP341" s="831">
        <f t="shared" si="557"/>
        <v>0</v>
      </c>
      <c r="JQ341" s="831">
        <f t="shared" si="557"/>
        <v>0</v>
      </c>
      <c r="JR341" s="831">
        <f t="shared" si="557"/>
        <v>0</v>
      </c>
      <c r="JS341" s="831">
        <f t="shared" si="557"/>
        <v>0</v>
      </c>
      <c r="JT341" s="831">
        <f t="shared" si="557"/>
        <v>0</v>
      </c>
      <c r="JU341" s="831">
        <f t="shared" si="557"/>
        <v>0</v>
      </c>
      <c r="JV341" s="831">
        <f t="shared" si="557"/>
        <v>0</v>
      </c>
      <c r="JW341" s="831">
        <f t="shared" si="557"/>
        <v>0</v>
      </c>
      <c r="JX341" s="831">
        <f t="shared" si="557"/>
        <v>0</v>
      </c>
      <c r="JY341" s="831">
        <f t="shared" si="557"/>
        <v>0</v>
      </c>
      <c r="JZ341" s="831">
        <f t="shared" si="557"/>
        <v>0</v>
      </c>
      <c r="KA341" s="831">
        <f t="shared" si="557"/>
        <v>0</v>
      </c>
      <c r="KB341" s="831">
        <f t="shared" si="557"/>
        <v>0</v>
      </c>
      <c r="KC341" s="831">
        <f t="shared" si="557"/>
        <v>0</v>
      </c>
      <c r="KD341" s="831">
        <f t="shared" si="557"/>
        <v>0</v>
      </c>
      <c r="KE341" s="831">
        <f t="shared" si="557"/>
        <v>0</v>
      </c>
      <c r="KF341" s="831">
        <f t="shared" si="557"/>
        <v>0</v>
      </c>
      <c r="KG341" s="831">
        <f t="shared" si="557"/>
        <v>0</v>
      </c>
      <c r="KH341" s="831">
        <f t="shared" si="557"/>
        <v>0</v>
      </c>
      <c r="KI341" s="831">
        <f t="shared" si="557"/>
        <v>0</v>
      </c>
      <c r="KJ341" s="831">
        <f t="shared" si="557"/>
        <v>0</v>
      </c>
      <c r="KK341" s="831">
        <f t="shared" si="557"/>
        <v>0</v>
      </c>
      <c r="KL341" s="831">
        <f t="shared" si="557"/>
        <v>0</v>
      </c>
      <c r="KM341" s="831">
        <f t="shared" si="557"/>
        <v>0</v>
      </c>
      <c r="KN341" s="831">
        <f t="shared" si="557"/>
        <v>0</v>
      </c>
      <c r="KO341" s="831">
        <f t="shared" si="557"/>
        <v>0</v>
      </c>
      <c r="KP341" s="831">
        <f t="shared" si="557"/>
        <v>0</v>
      </c>
      <c r="KQ341" s="831">
        <f t="shared" si="557"/>
        <v>0</v>
      </c>
      <c r="KR341" s="831">
        <f t="shared" si="557"/>
        <v>0</v>
      </c>
      <c r="KS341" s="831">
        <f t="shared" si="557"/>
        <v>0</v>
      </c>
      <c r="KT341" s="831">
        <f t="shared" si="557"/>
        <v>0</v>
      </c>
      <c r="KU341" s="831">
        <f t="shared" si="557"/>
        <v>0</v>
      </c>
      <c r="KV341" s="831">
        <f t="shared" si="557"/>
        <v>0</v>
      </c>
      <c r="KW341" s="831">
        <f t="shared" si="557"/>
        <v>0</v>
      </c>
      <c r="KX341" s="831">
        <f t="shared" si="557"/>
        <v>0</v>
      </c>
      <c r="KY341" s="831">
        <f t="shared" si="557"/>
        <v>0</v>
      </c>
      <c r="KZ341" s="831">
        <f t="shared" si="557"/>
        <v>0</v>
      </c>
      <c r="LA341" s="831">
        <f t="shared" si="557"/>
        <v>0</v>
      </c>
      <c r="LB341" s="831">
        <f t="shared" si="557"/>
        <v>0</v>
      </c>
      <c r="LC341" s="831">
        <f t="shared" si="557"/>
        <v>0</v>
      </c>
      <c r="LD341" s="831">
        <f t="shared" si="557"/>
        <v>0</v>
      </c>
      <c r="LE341" s="831">
        <f t="shared" si="557"/>
        <v>0</v>
      </c>
      <c r="LF341" s="831">
        <f t="shared" si="557"/>
        <v>0</v>
      </c>
      <c r="LG341" s="831">
        <f t="shared" si="557"/>
        <v>0</v>
      </c>
      <c r="LH341" s="831">
        <f t="shared" si="557"/>
        <v>0</v>
      </c>
      <c r="LI341" s="831">
        <f t="shared" si="557"/>
        <v>0</v>
      </c>
      <c r="LJ341" s="831">
        <f t="shared" si="557"/>
        <v>0</v>
      </c>
      <c r="LK341" s="831">
        <f t="shared" si="557"/>
        <v>0</v>
      </c>
      <c r="LL341" s="831">
        <f t="shared" si="557"/>
        <v>0</v>
      </c>
      <c r="LM341" s="831">
        <f t="shared" si="557"/>
        <v>0</v>
      </c>
      <c r="LN341" s="831">
        <f t="shared" si="557"/>
        <v>0</v>
      </c>
      <c r="LO341" s="831">
        <f t="shared" si="557"/>
        <v>0</v>
      </c>
      <c r="LP341" s="831">
        <f t="shared" si="557"/>
        <v>0</v>
      </c>
      <c r="LQ341" s="831">
        <f t="shared" si="557"/>
        <v>0</v>
      </c>
      <c r="LR341" s="831">
        <f t="shared" si="557"/>
        <v>0</v>
      </c>
      <c r="LS341" s="831">
        <f t="shared" si="557"/>
        <v>0</v>
      </c>
      <c r="LT341" s="831">
        <f t="shared" si="557"/>
        <v>0</v>
      </c>
      <c r="LU341" s="831">
        <f t="shared" si="558"/>
        <v>0</v>
      </c>
      <c r="LV341" s="831">
        <f t="shared" si="558"/>
        <v>0</v>
      </c>
      <c r="LW341" s="831">
        <f t="shared" si="558"/>
        <v>0</v>
      </c>
      <c r="LX341" s="831">
        <f t="shared" si="558"/>
        <v>0</v>
      </c>
      <c r="LY341" s="831">
        <f t="shared" si="558"/>
        <v>0</v>
      </c>
      <c r="LZ341" s="831">
        <f t="shared" si="558"/>
        <v>0</v>
      </c>
      <c r="MA341" s="831">
        <f t="shared" si="558"/>
        <v>0</v>
      </c>
      <c r="MB341" s="831">
        <f t="shared" si="558"/>
        <v>0</v>
      </c>
      <c r="MC341" s="831">
        <f t="shared" si="558"/>
        <v>0</v>
      </c>
      <c r="MD341" s="831">
        <f t="shared" si="558"/>
        <v>0</v>
      </c>
      <c r="ME341" s="831">
        <f t="shared" si="558"/>
        <v>0</v>
      </c>
      <c r="MF341" s="831">
        <f t="shared" si="558"/>
        <v>0</v>
      </c>
      <c r="MG341" s="831">
        <f t="shared" si="558"/>
        <v>0</v>
      </c>
      <c r="MH341" s="831">
        <f t="shared" si="558"/>
        <v>0</v>
      </c>
      <c r="MI341" s="831">
        <f t="shared" si="558"/>
        <v>0</v>
      </c>
      <c r="MJ341" s="831">
        <f t="shared" si="558"/>
        <v>0</v>
      </c>
      <c r="MK341" s="831">
        <f t="shared" si="558"/>
        <v>0</v>
      </c>
      <c r="ML341" s="831">
        <f t="shared" si="558"/>
        <v>0</v>
      </c>
      <c r="MM341" s="831">
        <f t="shared" si="558"/>
        <v>0</v>
      </c>
      <c r="MN341" s="831">
        <f t="shared" si="558"/>
        <v>0</v>
      </c>
      <c r="MO341" s="831">
        <f t="shared" si="558"/>
        <v>0</v>
      </c>
      <c r="MP341" s="831">
        <f t="shared" si="558"/>
        <v>0</v>
      </c>
      <c r="MQ341" s="831">
        <f t="shared" si="558"/>
        <v>0</v>
      </c>
      <c r="MR341" s="831">
        <f t="shared" si="558"/>
        <v>0</v>
      </c>
      <c r="MS341" s="831">
        <f t="shared" si="558"/>
        <v>0</v>
      </c>
      <c r="MT341" s="831">
        <f t="shared" si="558"/>
        <v>0</v>
      </c>
      <c r="MU341" s="831">
        <f t="shared" si="558"/>
        <v>0</v>
      </c>
      <c r="MV341" s="831">
        <f t="shared" si="558"/>
        <v>0</v>
      </c>
      <c r="MW341" s="831">
        <f t="shared" si="558"/>
        <v>0</v>
      </c>
      <c r="MX341" s="831">
        <f t="shared" si="558"/>
        <v>0</v>
      </c>
      <c r="MY341" s="831">
        <f t="shared" si="558"/>
        <v>0</v>
      </c>
      <c r="MZ341" s="831">
        <f t="shared" si="558"/>
        <v>0</v>
      </c>
      <c r="NA341" s="831">
        <f t="shared" si="558"/>
        <v>0</v>
      </c>
      <c r="NB341" s="831">
        <f t="shared" si="558"/>
        <v>0</v>
      </c>
      <c r="NC341" s="831">
        <f t="shared" si="558"/>
        <v>0</v>
      </c>
      <c r="ND341" s="831">
        <f t="shared" si="558"/>
        <v>0</v>
      </c>
      <c r="NE341" s="831">
        <f t="shared" si="558"/>
        <v>0</v>
      </c>
      <c r="NF341" s="831">
        <f t="shared" si="558"/>
        <v>0</v>
      </c>
      <c r="NG341" s="831">
        <f t="shared" si="558"/>
        <v>0</v>
      </c>
      <c r="NH341" s="831">
        <f t="shared" si="558"/>
        <v>0</v>
      </c>
      <c r="NI341" s="831">
        <f t="shared" si="558"/>
        <v>0</v>
      </c>
      <c r="NJ341" s="831">
        <f t="shared" si="558"/>
        <v>0</v>
      </c>
      <c r="NK341" s="831">
        <f t="shared" si="558"/>
        <v>0</v>
      </c>
      <c r="NL341" s="831">
        <f t="shared" si="558"/>
        <v>0</v>
      </c>
      <c r="NM341" s="831">
        <f t="shared" si="558"/>
        <v>0</v>
      </c>
      <c r="NN341" s="831">
        <f t="shared" si="558"/>
        <v>0</v>
      </c>
      <c r="NO341" s="831">
        <f t="shared" si="558"/>
        <v>0</v>
      </c>
      <c r="NP341" s="831">
        <f t="shared" si="558"/>
        <v>0</v>
      </c>
      <c r="NQ341" s="831">
        <f t="shared" si="558"/>
        <v>0</v>
      </c>
      <c r="NR341" s="831">
        <f t="shared" si="558"/>
        <v>0</v>
      </c>
      <c r="NS341" s="831">
        <f t="shared" si="558"/>
        <v>0</v>
      </c>
      <c r="NT341" s="831">
        <f t="shared" si="558"/>
        <v>0</v>
      </c>
      <c r="NU341" s="831">
        <f t="shared" si="558"/>
        <v>0</v>
      </c>
      <c r="NV341" s="831">
        <f t="shared" si="558"/>
        <v>0</v>
      </c>
      <c r="NW341" s="831">
        <f t="shared" si="558"/>
        <v>0</v>
      </c>
      <c r="NX341" s="831">
        <f t="shared" si="558"/>
        <v>0</v>
      </c>
      <c r="NY341" s="831">
        <f t="shared" si="558"/>
        <v>0</v>
      </c>
      <c r="NZ341" s="831">
        <f t="shared" si="558"/>
        <v>0</v>
      </c>
      <c r="OA341" s="831">
        <f t="shared" si="558"/>
        <v>0</v>
      </c>
      <c r="OB341" s="831">
        <f t="shared" si="558"/>
        <v>0</v>
      </c>
      <c r="OC341" s="831">
        <f t="shared" si="558"/>
        <v>0</v>
      </c>
      <c r="OD341" s="831">
        <f t="shared" si="558"/>
        <v>0</v>
      </c>
      <c r="OE341" s="831">
        <f t="shared" si="558"/>
        <v>0</v>
      </c>
      <c r="OF341" s="831">
        <f t="shared" si="558"/>
        <v>0</v>
      </c>
      <c r="OG341" s="831">
        <f t="shared" si="559"/>
        <v>0</v>
      </c>
      <c r="OH341" s="831">
        <f t="shared" si="559"/>
        <v>0</v>
      </c>
      <c r="OI341" s="831">
        <f t="shared" si="559"/>
        <v>0</v>
      </c>
      <c r="OJ341" s="831">
        <f t="shared" si="559"/>
        <v>0</v>
      </c>
      <c r="OK341" s="831">
        <f t="shared" si="559"/>
        <v>0</v>
      </c>
      <c r="OL341" s="831">
        <f t="shared" si="559"/>
        <v>0</v>
      </c>
      <c r="OM341" s="831">
        <f t="shared" si="559"/>
        <v>0</v>
      </c>
      <c r="ON341" s="831">
        <f t="shared" si="559"/>
        <v>0</v>
      </c>
      <c r="OO341" s="831">
        <f t="shared" si="559"/>
        <v>0</v>
      </c>
      <c r="OP341" s="831">
        <f t="shared" si="559"/>
        <v>0</v>
      </c>
      <c r="OQ341" s="831">
        <f t="shared" si="559"/>
        <v>0</v>
      </c>
      <c r="OR341" s="831">
        <f t="shared" si="559"/>
        <v>0</v>
      </c>
      <c r="OS341" s="831">
        <f t="shared" si="559"/>
        <v>0</v>
      </c>
      <c r="OT341" s="831">
        <f t="shared" si="559"/>
        <v>0</v>
      </c>
      <c r="OU341" s="831">
        <f t="shared" si="559"/>
        <v>0</v>
      </c>
      <c r="OV341" s="831">
        <f t="shared" si="559"/>
        <v>0</v>
      </c>
      <c r="OW341" s="831">
        <f t="shared" si="559"/>
        <v>0</v>
      </c>
      <c r="OX341" s="831">
        <f t="shared" si="559"/>
        <v>0</v>
      </c>
      <c r="OY341" s="831">
        <f t="shared" si="559"/>
        <v>0</v>
      </c>
      <c r="OZ341" s="831">
        <f t="shared" si="559"/>
        <v>0</v>
      </c>
      <c r="PA341" s="831">
        <f t="shared" si="559"/>
        <v>0</v>
      </c>
      <c r="PB341" s="831">
        <f t="shared" si="559"/>
        <v>0</v>
      </c>
      <c r="PC341" s="831">
        <f t="shared" si="559"/>
        <v>0</v>
      </c>
      <c r="PD341" s="831">
        <f t="shared" si="559"/>
        <v>0</v>
      </c>
      <c r="PE341" s="831">
        <f t="shared" si="559"/>
        <v>0</v>
      </c>
      <c r="PF341" s="831">
        <f t="shared" si="559"/>
        <v>0</v>
      </c>
      <c r="PG341" s="831">
        <f t="shared" si="559"/>
        <v>0</v>
      </c>
      <c r="PH341" s="831">
        <f t="shared" si="559"/>
        <v>0</v>
      </c>
      <c r="PI341" s="831">
        <f t="shared" si="559"/>
        <v>0</v>
      </c>
      <c r="PJ341" s="831">
        <f t="shared" si="559"/>
        <v>0</v>
      </c>
      <c r="PK341" s="831">
        <f t="shared" si="559"/>
        <v>0</v>
      </c>
      <c r="PL341" s="831">
        <f t="shared" si="559"/>
        <v>0</v>
      </c>
      <c r="PM341" s="831">
        <f t="shared" si="559"/>
        <v>0</v>
      </c>
      <c r="PN341" s="831">
        <f t="shared" si="559"/>
        <v>0</v>
      </c>
      <c r="PO341" s="831">
        <f t="shared" si="559"/>
        <v>0</v>
      </c>
      <c r="PP341" s="831">
        <f t="shared" si="559"/>
        <v>0</v>
      </c>
      <c r="PQ341" s="831">
        <f t="shared" si="559"/>
        <v>0</v>
      </c>
      <c r="PR341" s="831">
        <f t="shared" si="559"/>
        <v>0</v>
      </c>
      <c r="PS341" s="831">
        <f t="shared" si="559"/>
        <v>0</v>
      </c>
      <c r="PT341" s="831">
        <f t="shared" si="559"/>
        <v>0</v>
      </c>
      <c r="PU341" s="831">
        <f t="shared" si="559"/>
        <v>0</v>
      </c>
      <c r="PV341" s="831">
        <f t="shared" si="559"/>
        <v>0</v>
      </c>
      <c r="PW341" s="831">
        <f t="shared" si="559"/>
        <v>0</v>
      </c>
      <c r="PX341" s="831">
        <f t="shared" si="559"/>
        <v>0</v>
      </c>
      <c r="PY341" s="831">
        <f t="shared" si="559"/>
        <v>0</v>
      </c>
      <c r="PZ341" s="831">
        <f t="shared" si="559"/>
        <v>0</v>
      </c>
      <c r="QA341" s="831">
        <f t="shared" si="559"/>
        <v>0</v>
      </c>
      <c r="QB341" s="831">
        <f t="shared" si="559"/>
        <v>0</v>
      </c>
      <c r="QC341" s="831">
        <f t="shared" si="559"/>
        <v>0</v>
      </c>
      <c r="QD341" s="831">
        <f t="shared" si="559"/>
        <v>0</v>
      </c>
      <c r="QE341" s="831">
        <f t="shared" si="559"/>
        <v>0</v>
      </c>
      <c r="QF341" s="831">
        <f t="shared" si="559"/>
        <v>0</v>
      </c>
      <c r="QG341" s="831">
        <f t="shared" si="559"/>
        <v>0</v>
      </c>
      <c r="QH341" s="831">
        <f t="shared" si="559"/>
        <v>0</v>
      </c>
      <c r="QI341" s="831">
        <f t="shared" si="559"/>
        <v>0</v>
      </c>
      <c r="QJ341" s="831">
        <f t="shared" si="559"/>
        <v>0</v>
      </c>
      <c r="QK341" s="831">
        <f t="shared" si="559"/>
        <v>0</v>
      </c>
      <c r="QL341" s="831">
        <f t="shared" si="559"/>
        <v>0</v>
      </c>
      <c r="QM341" s="831">
        <f t="shared" si="559"/>
        <v>0</v>
      </c>
      <c r="QN341" s="831">
        <f t="shared" si="559"/>
        <v>0</v>
      </c>
      <c r="QO341" s="831">
        <f t="shared" si="559"/>
        <v>0</v>
      </c>
      <c r="QP341" s="831">
        <f t="shared" si="559"/>
        <v>0</v>
      </c>
      <c r="QQ341" s="831">
        <f t="shared" si="559"/>
        <v>0</v>
      </c>
      <c r="QR341" s="831">
        <f t="shared" si="559"/>
        <v>0</v>
      </c>
      <c r="QS341" s="831">
        <f t="shared" si="560"/>
        <v>0</v>
      </c>
      <c r="QT341" s="831">
        <f t="shared" si="560"/>
        <v>0</v>
      </c>
      <c r="QU341" s="831">
        <f t="shared" si="560"/>
        <v>0</v>
      </c>
      <c r="QV341" s="831">
        <f t="shared" si="560"/>
        <v>0</v>
      </c>
      <c r="QW341" s="831">
        <f t="shared" si="560"/>
        <v>0</v>
      </c>
      <c r="QX341" s="831">
        <f t="shared" si="560"/>
        <v>0</v>
      </c>
      <c r="QY341" s="831">
        <f t="shared" si="560"/>
        <v>0</v>
      </c>
      <c r="QZ341" s="831">
        <f t="shared" si="560"/>
        <v>0</v>
      </c>
      <c r="RA341" s="831">
        <f t="shared" si="560"/>
        <v>0</v>
      </c>
      <c r="RB341" s="831">
        <f t="shared" si="560"/>
        <v>0</v>
      </c>
      <c r="RC341" s="831">
        <f t="shared" si="560"/>
        <v>0</v>
      </c>
      <c r="RD341" s="831">
        <f t="shared" si="560"/>
        <v>0</v>
      </c>
      <c r="RE341" s="831">
        <f t="shared" si="560"/>
        <v>0</v>
      </c>
      <c r="RF341" s="831">
        <f t="shared" si="560"/>
        <v>0</v>
      </c>
      <c r="RG341" s="831">
        <f t="shared" si="560"/>
        <v>0</v>
      </c>
      <c r="RH341" s="831">
        <f t="shared" si="560"/>
        <v>0</v>
      </c>
      <c r="RI341" s="831">
        <f t="shared" si="560"/>
        <v>0</v>
      </c>
      <c r="RJ341" s="831">
        <f t="shared" si="560"/>
        <v>0</v>
      </c>
      <c r="RK341" s="831">
        <f t="shared" si="560"/>
        <v>0</v>
      </c>
      <c r="RL341" s="831">
        <f t="shared" si="560"/>
        <v>0</v>
      </c>
      <c r="RM341" s="831">
        <f t="shared" si="560"/>
        <v>0</v>
      </c>
      <c r="RN341" s="831">
        <f t="shared" si="560"/>
        <v>0</v>
      </c>
      <c r="RO341" s="831">
        <f t="shared" si="560"/>
        <v>0</v>
      </c>
      <c r="RP341" s="831">
        <f t="shared" si="560"/>
        <v>0</v>
      </c>
      <c r="RQ341" s="831">
        <f t="shared" si="560"/>
        <v>0</v>
      </c>
      <c r="RR341" s="831">
        <f t="shared" si="560"/>
        <v>0</v>
      </c>
      <c r="RS341" s="831">
        <f t="shared" si="560"/>
        <v>0</v>
      </c>
      <c r="RT341" s="831">
        <f t="shared" si="560"/>
        <v>0</v>
      </c>
      <c r="RU341" s="831">
        <f t="shared" si="560"/>
        <v>0</v>
      </c>
      <c r="RV341" s="831">
        <f t="shared" si="560"/>
        <v>0</v>
      </c>
      <c r="RW341" s="831">
        <f t="shared" si="560"/>
        <v>0</v>
      </c>
      <c r="RX341" s="831">
        <f t="shared" si="560"/>
        <v>0</v>
      </c>
      <c r="RY341" s="831">
        <f t="shared" si="560"/>
        <v>0</v>
      </c>
      <c r="RZ341" s="831">
        <f t="shared" si="560"/>
        <v>0</v>
      </c>
      <c r="SA341" s="831">
        <f t="shared" si="560"/>
        <v>0</v>
      </c>
      <c r="SB341" s="831">
        <f t="shared" si="560"/>
        <v>0</v>
      </c>
      <c r="SC341" s="831">
        <f t="shared" si="560"/>
        <v>0</v>
      </c>
      <c r="SD341" s="831">
        <f t="shared" si="560"/>
        <v>0</v>
      </c>
      <c r="SE341" s="831">
        <f t="shared" si="560"/>
        <v>0</v>
      </c>
      <c r="SF341" s="831">
        <f t="shared" si="560"/>
        <v>0</v>
      </c>
      <c r="SG341" s="831">
        <f t="shared" si="560"/>
        <v>0</v>
      </c>
      <c r="SH341" s="831">
        <f t="shared" si="560"/>
        <v>0</v>
      </c>
      <c r="SI341" s="831">
        <f t="shared" si="560"/>
        <v>0</v>
      </c>
      <c r="SJ341" s="831">
        <f t="shared" si="560"/>
        <v>0</v>
      </c>
      <c r="SK341" s="267">
        <f>SJ341</f>
        <v>0</v>
      </c>
      <c r="SL341" s="254"/>
      <c r="SM341" s="242"/>
      <c r="SN341" s="242"/>
      <c r="SO341" s="242"/>
    </row>
    <row r="342" spans="1:509" outlineLevel="3" x14ac:dyDescent="0.35">
      <c r="A342" s="242"/>
      <c r="B342" s="251"/>
      <c r="C342" s="438">
        <f>INT($C$29)+3</f>
        <v>4</v>
      </c>
      <c r="D342" s="267"/>
      <c r="E342" s="316">
        <f t="shared" si="551"/>
        <v>201</v>
      </c>
      <c r="F342" s="322"/>
      <c r="G342" s="322"/>
      <c r="H342" s="267"/>
      <c r="I342" s="540"/>
      <c r="J342" s="554" t="s">
        <v>858</v>
      </c>
      <c r="K342" s="541"/>
      <c r="L342" s="831">
        <f t="shared" si="561"/>
        <v>0</v>
      </c>
      <c r="M342" s="831">
        <f t="shared" si="561"/>
        <v>0</v>
      </c>
      <c r="N342" s="831">
        <f t="shared" si="561"/>
        <v>0</v>
      </c>
      <c r="O342" s="831">
        <f t="shared" si="561"/>
        <v>0</v>
      </c>
      <c r="P342" s="831">
        <f t="shared" si="561"/>
        <v>0</v>
      </c>
      <c r="Q342" s="831">
        <f t="shared" si="561"/>
        <v>0</v>
      </c>
      <c r="R342" s="831">
        <f t="shared" si="561"/>
        <v>0</v>
      </c>
      <c r="S342" s="831">
        <f t="shared" si="561"/>
        <v>0</v>
      </c>
      <c r="T342" s="831">
        <f t="shared" si="561"/>
        <v>0</v>
      </c>
      <c r="U342" s="831">
        <f t="shared" si="561"/>
        <v>0</v>
      </c>
      <c r="V342" s="831">
        <f t="shared" si="561"/>
        <v>0</v>
      </c>
      <c r="W342" s="831">
        <f t="shared" si="561"/>
        <v>0</v>
      </c>
      <c r="X342" s="831">
        <f t="shared" si="561"/>
        <v>0</v>
      </c>
      <c r="Y342" s="831">
        <f t="shared" si="561"/>
        <v>0</v>
      </c>
      <c r="Z342" s="831">
        <f t="shared" si="561"/>
        <v>0</v>
      </c>
      <c r="AA342" s="831">
        <f t="shared" si="561"/>
        <v>0</v>
      </c>
      <c r="AB342" s="831">
        <f t="shared" si="553"/>
        <v>0</v>
      </c>
      <c r="AC342" s="831">
        <f t="shared" si="553"/>
        <v>0</v>
      </c>
      <c r="AD342" s="831">
        <f t="shared" si="553"/>
        <v>0</v>
      </c>
      <c r="AE342" s="831">
        <f t="shared" si="553"/>
        <v>0</v>
      </c>
      <c r="AF342" s="831">
        <f t="shared" si="553"/>
        <v>0</v>
      </c>
      <c r="AG342" s="831">
        <f t="shared" si="553"/>
        <v>0</v>
      </c>
      <c r="AH342" s="831">
        <f t="shared" si="553"/>
        <v>0</v>
      </c>
      <c r="AI342" s="831">
        <f t="shared" si="553"/>
        <v>0</v>
      </c>
      <c r="AJ342" s="831">
        <f t="shared" si="553"/>
        <v>0</v>
      </c>
      <c r="AK342" s="831">
        <f t="shared" si="553"/>
        <v>0</v>
      </c>
      <c r="AL342" s="831">
        <f t="shared" si="553"/>
        <v>0</v>
      </c>
      <c r="AM342" s="831">
        <f t="shared" si="553"/>
        <v>0</v>
      </c>
      <c r="AN342" s="831">
        <f t="shared" si="553"/>
        <v>0</v>
      </c>
      <c r="AO342" s="831">
        <f t="shared" si="553"/>
        <v>0</v>
      </c>
      <c r="AP342" s="831">
        <f t="shared" si="553"/>
        <v>0</v>
      </c>
      <c r="AQ342" s="831">
        <f t="shared" si="553"/>
        <v>0</v>
      </c>
      <c r="AR342" s="831">
        <f t="shared" si="553"/>
        <v>0</v>
      </c>
      <c r="AS342" s="831">
        <f t="shared" si="553"/>
        <v>0</v>
      </c>
      <c r="AT342" s="831">
        <f t="shared" si="553"/>
        <v>0</v>
      </c>
      <c r="AU342" s="831">
        <f t="shared" si="553"/>
        <v>0</v>
      </c>
      <c r="AV342" s="831">
        <f t="shared" si="553"/>
        <v>0</v>
      </c>
      <c r="AW342" s="831">
        <f t="shared" si="553"/>
        <v>0</v>
      </c>
      <c r="AX342" s="831">
        <f t="shared" si="553"/>
        <v>0</v>
      </c>
      <c r="AY342" s="831">
        <f t="shared" si="553"/>
        <v>0</v>
      </c>
      <c r="AZ342" s="831">
        <f t="shared" si="553"/>
        <v>0</v>
      </c>
      <c r="BA342" s="831">
        <f t="shared" si="553"/>
        <v>0</v>
      </c>
      <c r="BB342" s="831">
        <f t="shared" si="553"/>
        <v>0</v>
      </c>
      <c r="BC342" s="831">
        <f t="shared" si="553"/>
        <v>0</v>
      </c>
      <c r="BD342" s="831">
        <f t="shared" si="553"/>
        <v>0</v>
      </c>
      <c r="BE342" s="831">
        <f t="shared" si="553"/>
        <v>0</v>
      </c>
      <c r="BF342" s="831">
        <f t="shared" si="553"/>
        <v>0</v>
      </c>
      <c r="BG342" s="831">
        <f t="shared" si="553"/>
        <v>0</v>
      </c>
      <c r="BH342" s="831">
        <f t="shared" si="553"/>
        <v>0</v>
      </c>
      <c r="BI342" s="831">
        <f t="shared" si="553"/>
        <v>0</v>
      </c>
      <c r="BJ342" s="831">
        <f t="shared" si="553"/>
        <v>0</v>
      </c>
      <c r="BK342" s="831">
        <f t="shared" si="553"/>
        <v>0</v>
      </c>
      <c r="BL342" s="831">
        <f t="shared" si="553"/>
        <v>0</v>
      </c>
      <c r="BM342" s="831">
        <f t="shared" si="553"/>
        <v>0</v>
      </c>
      <c r="BN342" s="831">
        <f t="shared" si="553"/>
        <v>0</v>
      </c>
      <c r="BO342" s="831">
        <f t="shared" si="553"/>
        <v>0</v>
      </c>
      <c r="BP342" s="831">
        <f t="shared" si="553"/>
        <v>0</v>
      </c>
      <c r="BQ342" s="831">
        <f t="shared" si="553"/>
        <v>0</v>
      </c>
      <c r="BR342" s="831">
        <f t="shared" si="553"/>
        <v>0</v>
      </c>
      <c r="BS342" s="831">
        <f t="shared" si="553"/>
        <v>0</v>
      </c>
      <c r="BT342" s="831">
        <f t="shared" si="553"/>
        <v>0</v>
      </c>
      <c r="BU342" s="831">
        <f t="shared" si="553"/>
        <v>0</v>
      </c>
      <c r="BV342" s="831">
        <f t="shared" si="553"/>
        <v>0</v>
      </c>
      <c r="BW342" s="831">
        <f t="shared" si="553"/>
        <v>0</v>
      </c>
      <c r="BX342" s="831">
        <f t="shared" si="553"/>
        <v>0</v>
      </c>
      <c r="BY342" s="831">
        <f t="shared" si="554"/>
        <v>0</v>
      </c>
      <c r="BZ342" s="831">
        <f t="shared" si="554"/>
        <v>0</v>
      </c>
      <c r="CA342" s="831">
        <f t="shared" si="554"/>
        <v>0</v>
      </c>
      <c r="CB342" s="831">
        <f t="shared" si="554"/>
        <v>0</v>
      </c>
      <c r="CC342" s="831">
        <f t="shared" si="554"/>
        <v>0</v>
      </c>
      <c r="CD342" s="831">
        <f t="shared" si="554"/>
        <v>0</v>
      </c>
      <c r="CE342" s="831">
        <f t="shared" si="554"/>
        <v>0</v>
      </c>
      <c r="CF342" s="831">
        <f t="shared" si="554"/>
        <v>0</v>
      </c>
      <c r="CG342" s="831">
        <f t="shared" si="554"/>
        <v>0</v>
      </c>
      <c r="CH342" s="831">
        <f t="shared" si="554"/>
        <v>0</v>
      </c>
      <c r="CI342" s="831">
        <f t="shared" si="554"/>
        <v>0</v>
      </c>
      <c r="CJ342" s="831">
        <f t="shared" si="554"/>
        <v>0</v>
      </c>
      <c r="CK342" s="831">
        <f t="shared" si="554"/>
        <v>0</v>
      </c>
      <c r="CL342" s="831">
        <f t="shared" si="554"/>
        <v>0</v>
      </c>
      <c r="CM342" s="831">
        <f t="shared" si="554"/>
        <v>0</v>
      </c>
      <c r="CN342" s="831">
        <f t="shared" si="554"/>
        <v>0</v>
      </c>
      <c r="CO342" s="831">
        <f t="shared" si="554"/>
        <v>0</v>
      </c>
      <c r="CP342" s="831">
        <f t="shared" si="554"/>
        <v>0</v>
      </c>
      <c r="CQ342" s="831">
        <f t="shared" si="554"/>
        <v>0</v>
      </c>
      <c r="CR342" s="831">
        <f t="shared" si="554"/>
        <v>0</v>
      </c>
      <c r="CS342" s="831">
        <f t="shared" si="554"/>
        <v>0</v>
      </c>
      <c r="CT342" s="831">
        <f t="shared" si="554"/>
        <v>0</v>
      </c>
      <c r="CU342" s="831">
        <f t="shared" si="554"/>
        <v>0</v>
      </c>
      <c r="CV342" s="831">
        <f t="shared" si="554"/>
        <v>0</v>
      </c>
      <c r="CW342" s="831">
        <f t="shared" si="554"/>
        <v>0</v>
      </c>
      <c r="CX342" s="831">
        <f t="shared" si="554"/>
        <v>0</v>
      </c>
      <c r="CY342" s="831">
        <f t="shared" si="554"/>
        <v>0</v>
      </c>
      <c r="CZ342" s="831">
        <f t="shared" si="554"/>
        <v>0</v>
      </c>
      <c r="DA342" s="831">
        <f t="shared" si="554"/>
        <v>0</v>
      </c>
      <c r="DB342" s="831">
        <f t="shared" si="554"/>
        <v>0</v>
      </c>
      <c r="DC342" s="831">
        <f t="shared" si="554"/>
        <v>0</v>
      </c>
      <c r="DD342" s="831">
        <f t="shared" si="554"/>
        <v>0</v>
      </c>
      <c r="DE342" s="831">
        <f t="shared" si="554"/>
        <v>0</v>
      </c>
      <c r="DF342" s="831">
        <f t="shared" si="554"/>
        <v>0</v>
      </c>
      <c r="DG342" s="831">
        <f t="shared" si="554"/>
        <v>0</v>
      </c>
      <c r="DH342" s="831">
        <f t="shared" si="554"/>
        <v>0</v>
      </c>
      <c r="DI342" s="831">
        <f t="shared" si="554"/>
        <v>0</v>
      </c>
      <c r="DJ342" s="831">
        <f t="shared" si="554"/>
        <v>0</v>
      </c>
      <c r="DK342" s="831">
        <f t="shared" si="554"/>
        <v>0</v>
      </c>
      <c r="DL342" s="831">
        <f t="shared" si="554"/>
        <v>0</v>
      </c>
      <c r="DM342" s="831">
        <f t="shared" si="554"/>
        <v>0</v>
      </c>
      <c r="DN342" s="831">
        <f t="shared" si="554"/>
        <v>0</v>
      </c>
      <c r="DO342" s="831">
        <f t="shared" si="554"/>
        <v>0</v>
      </c>
      <c r="DP342" s="831">
        <f t="shared" si="554"/>
        <v>0</v>
      </c>
      <c r="DQ342" s="831">
        <f t="shared" si="554"/>
        <v>0</v>
      </c>
      <c r="DR342" s="831">
        <f t="shared" si="554"/>
        <v>0</v>
      </c>
      <c r="DS342" s="831">
        <f t="shared" si="554"/>
        <v>0</v>
      </c>
      <c r="DT342" s="831">
        <f t="shared" si="554"/>
        <v>0</v>
      </c>
      <c r="DU342" s="831">
        <f t="shared" si="554"/>
        <v>0</v>
      </c>
      <c r="DV342" s="831">
        <f t="shared" si="554"/>
        <v>0</v>
      </c>
      <c r="DW342" s="831">
        <f t="shared" si="554"/>
        <v>0</v>
      </c>
      <c r="DX342" s="831">
        <f t="shared" si="554"/>
        <v>0</v>
      </c>
      <c r="DY342" s="831">
        <f t="shared" si="554"/>
        <v>0</v>
      </c>
      <c r="DZ342" s="831">
        <f t="shared" si="554"/>
        <v>0</v>
      </c>
      <c r="EA342" s="831">
        <f t="shared" si="554"/>
        <v>0</v>
      </c>
      <c r="EB342" s="831">
        <f t="shared" si="554"/>
        <v>0</v>
      </c>
      <c r="EC342" s="831">
        <f t="shared" si="554"/>
        <v>0</v>
      </c>
      <c r="ED342" s="831">
        <f t="shared" si="554"/>
        <v>0</v>
      </c>
      <c r="EE342" s="831">
        <f t="shared" si="554"/>
        <v>0</v>
      </c>
      <c r="EF342" s="831">
        <f t="shared" si="554"/>
        <v>0</v>
      </c>
      <c r="EG342" s="831">
        <f t="shared" si="554"/>
        <v>0</v>
      </c>
      <c r="EH342" s="831">
        <f t="shared" si="554"/>
        <v>0</v>
      </c>
      <c r="EI342" s="831">
        <f t="shared" si="554"/>
        <v>0</v>
      </c>
      <c r="EJ342" s="831">
        <f t="shared" si="554"/>
        <v>0</v>
      </c>
      <c r="EK342" s="831">
        <f t="shared" si="555"/>
        <v>0</v>
      </c>
      <c r="EL342" s="831">
        <f t="shared" si="555"/>
        <v>0</v>
      </c>
      <c r="EM342" s="831">
        <f t="shared" si="555"/>
        <v>0</v>
      </c>
      <c r="EN342" s="831">
        <f t="shared" si="555"/>
        <v>0</v>
      </c>
      <c r="EO342" s="831">
        <f t="shared" si="555"/>
        <v>0</v>
      </c>
      <c r="EP342" s="831">
        <f t="shared" si="555"/>
        <v>0</v>
      </c>
      <c r="EQ342" s="831">
        <f t="shared" si="555"/>
        <v>0</v>
      </c>
      <c r="ER342" s="831">
        <f t="shared" si="555"/>
        <v>0</v>
      </c>
      <c r="ES342" s="831">
        <f t="shared" si="555"/>
        <v>0</v>
      </c>
      <c r="ET342" s="831">
        <f t="shared" si="555"/>
        <v>0</v>
      </c>
      <c r="EU342" s="831">
        <f t="shared" si="555"/>
        <v>0</v>
      </c>
      <c r="EV342" s="831">
        <f t="shared" si="555"/>
        <v>0</v>
      </c>
      <c r="EW342" s="831">
        <f t="shared" si="555"/>
        <v>0</v>
      </c>
      <c r="EX342" s="831">
        <f t="shared" si="555"/>
        <v>0</v>
      </c>
      <c r="EY342" s="831">
        <f t="shared" si="555"/>
        <v>0</v>
      </c>
      <c r="EZ342" s="831">
        <f t="shared" si="555"/>
        <v>0</v>
      </c>
      <c r="FA342" s="831">
        <f t="shared" si="555"/>
        <v>0</v>
      </c>
      <c r="FB342" s="831">
        <f t="shared" si="555"/>
        <v>0</v>
      </c>
      <c r="FC342" s="831">
        <f t="shared" si="555"/>
        <v>0</v>
      </c>
      <c r="FD342" s="831">
        <f t="shared" si="555"/>
        <v>0</v>
      </c>
      <c r="FE342" s="831">
        <f t="shared" si="555"/>
        <v>0</v>
      </c>
      <c r="FF342" s="831">
        <f t="shared" si="555"/>
        <v>0</v>
      </c>
      <c r="FG342" s="831">
        <f t="shared" si="555"/>
        <v>0</v>
      </c>
      <c r="FH342" s="831">
        <f t="shared" si="555"/>
        <v>0</v>
      </c>
      <c r="FI342" s="831">
        <f t="shared" si="555"/>
        <v>0</v>
      </c>
      <c r="FJ342" s="831">
        <f t="shared" si="555"/>
        <v>0</v>
      </c>
      <c r="FK342" s="831">
        <f t="shared" si="555"/>
        <v>0</v>
      </c>
      <c r="FL342" s="831">
        <f t="shared" si="555"/>
        <v>0</v>
      </c>
      <c r="FM342" s="831">
        <f t="shared" si="555"/>
        <v>0</v>
      </c>
      <c r="FN342" s="831">
        <f t="shared" si="555"/>
        <v>0</v>
      </c>
      <c r="FO342" s="831">
        <f t="shared" si="555"/>
        <v>0</v>
      </c>
      <c r="FP342" s="831">
        <f t="shared" si="555"/>
        <v>0</v>
      </c>
      <c r="FQ342" s="831">
        <f t="shared" si="555"/>
        <v>0</v>
      </c>
      <c r="FR342" s="831">
        <f t="shared" si="555"/>
        <v>0</v>
      </c>
      <c r="FS342" s="831">
        <f t="shared" si="555"/>
        <v>0</v>
      </c>
      <c r="FT342" s="831">
        <f t="shared" si="555"/>
        <v>0</v>
      </c>
      <c r="FU342" s="831">
        <f t="shared" si="555"/>
        <v>0</v>
      </c>
      <c r="FV342" s="831">
        <f t="shared" si="555"/>
        <v>0</v>
      </c>
      <c r="FW342" s="831">
        <f t="shared" si="555"/>
        <v>0</v>
      </c>
      <c r="FX342" s="831">
        <f t="shared" si="555"/>
        <v>0</v>
      </c>
      <c r="FY342" s="831">
        <f t="shared" si="555"/>
        <v>0</v>
      </c>
      <c r="FZ342" s="831">
        <f t="shared" si="555"/>
        <v>0</v>
      </c>
      <c r="GA342" s="831">
        <f t="shared" si="555"/>
        <v>0</v>
      </c>
      <c r="GB342" s="831">
        <f t="shared" si="555"/>
        <v>0</v>
      </c>
      <c r="GC342" s="831">
        <f t="shared" si="555"/>
        <v>0</v>
      </c>
      <c r="GD342" s="831">
        <f t="shared" si="555"/>
        <v>0</v>
      </c>
      <c r="GE342" s="831">
        <f t="shared" si="555"/>
        <v>0</v>
      </c>
      <c r="GF342" s="831">
        <f t="shared" si="555"/>
        <v>0</v>
      </c>
      <c r="GG342" s="831">
        <f t="shared" si="555"/>
        <v>0</v>
      </c>
      <c r="GH342" s="831">
        <f t="shared" si="555"/>
        <v>0</v>
      </c>
      <c r="GI342" s="831">
        <f t="shared" si="555"/>
        <v>0</v>
      </c>
      <c r="GJ342" s="831">
        <f t="shared" si="555"/>
        <v>0</v>
      </c>
      <c r="GK342" s="831">
        <f t="shared" si="555"/>
        <v>0</v>
      </c>
      <c r="GL342" s="831">
        <f t="shared" si="555"/>
        <v>0</v>
      </c>
      <c r="GM342" s="831">
        <f t="shared" si="555"/>
        <v>0</v>
      </c>
      <c r="GN342" s="831">
        <f t="shared" si="555"/>
        <v>0</v>
      </c>
      <c r="GO342" s="831">
        <f t="shared" si="555"/>
        <v>0</v>
      </c>
      <c r="GP342" s="831">
        <f t="shared" si="555"/>
        <v>0</v>
      </c>
      <c r="GQ342" s="831">
        <f t="shared" si="555"/>
        <v>0</v>
      </c>
      <c r="GR342" s="831">
        <f t="shared" si="555"/>
        <v>0</v>
      </c>
      <c r="GS342" s="831">
        <f t="shared" si="555"/>
        <v>0</v>
      </c>
      <c r="GT342" s="831">
        <f t="shared" si="555"/>
        <v>0</v>
      </c>
      <c r="GU342" s="831">
        <f t="shared" si="555"/>
        <v>0</v>
      </c>
      <c r="GV342" s="831">
        <f t="shared" si="555"/>
        <v>0</v>
      </c>
      <c r="GW342" s="831">
        <f t="shared" si="556"/>
        <v>0</v>
      </c>
      <c r="GX342" s="831">
        <f t="shared" si="556"/>
        <v>0</v>
      </c>
      <c r="GY342" s="831">
        <f t="shared" si="556"/>
        <v>0</v>
      </c>
      <c r="GZ342" s="831">
        <f t="shared" si="556"/>
        <v>0</v>
      </c>
      <c r="HA342" s="831">
        <f t="shared" si="556"/>
        <v>0</v>
      </c>
      <c r="HB342" s="831">
        <f t="shared" si="556"/>
        <v>0</v>
      </c>
      <c r="HC342" s="831">
        <f t="shared" si="556"/>
        <v>0</v>
      </c>
      <c r="HD342" s="831">
        <f t="shared" si="556"/>
        <v>0</v>
      </c>
      <c r="HE342" s="831">
        <f t="shared" si="556"/>
        <v>0</v>
      </c>
      <c r="HF342" s="831">
        <f t="shared" si="556"/>
        <v>0</v>
      </c>
      <c r="HG342" s="831">
        <f t="shared" si="556"/>
        <v>0</v>
      </c>
      <c r="HH342" s="831">
        <f t="shared" si="556"/>
        <v>0</v>
      </c>
      <c r="HI342" s="831">
        <f t="shared" si="556"/>
        <v>0</v>
      </c>
      <c r="HJ342" s="831">
        <f t="shared" si="556"/>
        <v>0</v>
      </c>
      <c r="HK342" s="831">
        <f t="shared" si="556"/>
        <v>0</v>
      </c>
      <c r="HL342" s="831">
        <f t="shared" si="556"/>
        <v>0</v>
      </c>
      <c r="HM342" s="831">
        <f t="shared" si="556"/>
        <v>0</v>
      </c>
      <c r="HN342" s="831">
        <f t="shared" si="556"/>
        <v>0</v>
      </c>
      <c r="HO342" s="831">
        <f t="shared" si="556"/>
        <v>0</v>
      </c>
      <c r="HP342" s="831">
        <f t="shared" si="556"/>
        <v>0</v>
      </c>
      <c r="HQ342" s="831">
        <f t="shared" si="556"/>
        <v>0</v>
      </c>
      <c r="HR342" s="831">
        <f t="shared" si="556"/>
        <v>0</v>
      </c>
      <c r="HS342" s="831">
        <f t="shared" si="556"/>
        <v>0</v>
      </c>
      <c r="HT342" s="831">
        <f t="shared" si="556"/>
        <v>0</v>
      </c>
      <c r="HU342" s="831">
        <f t="shared" si="556"/>
        <v>0</v>
      </c>
      <c r="HV342" s="831">
        <f t="shared" si="556"/>
        <v>0</v>
      </c>
      <c r="HW342" s="831">
        <f t="shared" si="556"/>
        <v>0</v>
      </c>
      <c r="HX342" s="831">
        <f t="shared" si="556"/>
        <v>0</v>
      </c>
      <c r="HY342" s="831">
        <f t="shared" si="556"/>
        <v>0</v>
      </c>
      <c r="HZ342" s="831">
        <f t="shared" si="556"/>
        <v>0</v>
      </c>
      <c r="IA342" s="831">
        <f t="shared" si="556"/>
        <v>0</v>
      </c>
      <c r="IB342" s="831">
        <f t="shared" si="556"/>
        <v>0</v>
      </c>
      <c r="IC342" s="831">
        <f t="shared" si="556"/>
        <v>0</v>
      </c>
      <c r="ID342" s="831">
        <f t="shared" si="556"/>
        <v>0</v>
      </c>
      <c r="IE342" s="831">
        <f t="shared" si="556"/>
        <v>0</v>
      </c>
      <c r="IF342" s="831">
        <f t="shared" si="556"/>
        <v>0</v>
      </c>
      <c r="IG342" s="831">
        <f t="shared" si="556"/>
        <v>0</v>
      </c>
      <c r="IH342" s="831">
        <f t="shared" si="556"/>
        <v>0</v>
      </c>
      <c r="II342" s="831">
        <f t="shared" si="556"/>
        <v>0</v>
      </c>
      <c r="IJ342" s="831">
        <f t="shared" si="556"/>
        <v>0</v>
      </c>
      <c r="IK342" s="831">
        <f t="shared" si="556"/>
        <v>0</v>
      </c>
      <c r="IL342" s="831">
        <f t="shared" si="556"/>
        <v>0</v>
      </c>
      <c r="IM342" s="831">
        <f t="shared" si="556"/>
        <v>0</v>
      </c>
      <c r="IN342" s="831">
        <f t="shared" si="556"/>
        <v>0</v>
      </c>
      <c r="IO342" s="831">
        <f t="shared" si="556"/>
        <v>0</v>
      </c>
      <c r="IP342" s="831">
        <f t="shared" si="556"/>
        <v>0</v>
      </c>
      <c r="IQ342" s="831">
        <f t="shared" si="556"/>
        <v>0</v>
      </c>
      <c r="IR342" s="831">
        <f t="shared" si="556"/>
        <v>0</v>
      </c>
      <c r="IS342" s="831">
        <f t="shared" si="556"/>
        <v>0</v>
      </c>
      <c r="IT342" s="831">
        <f t="shared" si="556"/>
        <v>0</v>
      </c>
      <c r="IU342" s="831">
        <f t="shared" si="556"/>
        <v>0</v>
      </c>
      <c r="IV342" s="831">
        <f t="shared" si="556"/>
        <v>0</v>
      </c>
      <c r="IW342" s="831">
        <f t="shared" si="556"/>
        <v>0</v>
      </c>
      <c r="IX342" s="831">
        <f t="shared" si="556"/>
        <v>0</v>
      </c>
      <c r="IY342" s="831">
        <f t="shared" si="556"/>
        <v>0</v>
      </c>
      <c r="IZ342" s="831">
        <f t="shared" si="556"/>
        <v>0</v>
      </c>
      <c r="JA342" s="831">
        <f t="shared" si="556"/>
        <v>0</v>
      </c>
      <c r="JB342" s="831">
        <f t="shared" si="556"/>
        <v>0</v>
      </c>
      <c r="JC342" s="831">
        <f t="shared" si="556"/>
        <v>0</v>
      </c>
      <c r="JD342" s="831">
        <f t="shared" si="556"/>
        <v>0</v>
      </c>
      <c r="JE342" s="831">
        <f t="shared" si="556"/>
        <v>0</v>
      </c>
      <c r="JF342" s="831">
        <f t="shared" si="556"/>
        <v>0</v>
      </c>
      <c r="JG342" s="831">
        <f t="shared" si="556"/>
        <v>0</v>
      </c>
      <c r="JH342" s="831">
        <f t="shared" si="556"/>
        <v>0</v>
      </c>
      <c r="JI342" s="831">
        <f t="shared" si="557"/>
        <v>0</v>
      </c>
      <c r="JJ342" s="831">
        <f t="shared" si="557"/>
        <v>0</v>
      </c>
      <c r="JK342" s="831">
        <f t="shared" si="557"/>
        <v>0</v>
      </c>
      <c r="JL342" s="831">
        <f t="shared" si="557"/>
        <v>0</v>
      </c>
      <c r="JM342" s="831">
        <f t="shared" si="557"/>
        <v>0</v>
      </c>
      <c r="JN342" s="831">
        <f t="shared" si="557"/>
        <v>0</v>
      </c>
      <c r="JO342" s="831">
        <f t="shared" si="557"/>
        <v>0</v>
      </c>
      <c r="JP342" s="831">
        <f t="shared" si="557"/>
        <v>0</v>
      </c>
      <c r="JQ342" s="831">
        <f t="shared" si="557"/>
        <v>0</v>
      </c>
      <c r="JR342" s="831">
        <f t="shared" si="557"/>
        <v>0</v>
      </c>
      <c r="JS342" s="831">
        <f t="shared" si="557"/>
        <v>0</v>
      </c>
      <c r="JT342" s="831">
        <f t="shared" si="557"/>
        <v>0</v>
      </c>
      <c r="JU342" s="831">
        <f t="shared" si="557"/>
        <v>0</v>
      </c>
      <c r="JV342" s="831">
        <f t="shared" si="557"/>
        <v>0</v>
      </c>
      <c r="JW342" s="831">
        <f t="shared" si="557"/>
        <v>0</v>
      </c>
      <c r="JX342" s="831">
        <f t="shared" si="557"/>
        <v>0</v>
      </c>
      <c r="JY342" s="831">
        <f t="shared" si="557"/>
        <v>0</v>
      </c>
      <c r="JZ342" s="831">
        <f t="shared" si="557"/>
        <v>0</v>
      </c>
      <c r="KA342" s="831">
        <f t="shared" si="557"/>
        <v>0</v>
      </c>
      <c r="KB342" s="831">
        <f t="shared" si="557"/>
        <v>0</v>
      </c>
      <c r="KC342" s="831">
        <f t="shared" si="557"/>
        <v>0</v>
      </c>
      <c r="KD342" s="831">
        <f t="shared" si="557"/>
        <v>0</v>
      </c>
      <c r="KE342" s="831">
        <f t="shared" si="557"/>
        <v>0</v>
      </c>
      <c r="KF342" s="831">
        <f t="shared" si="557"/>
        <v>0</v>
      </c>
      <c r="KG342" s="831">
        <f t="shared" si="557"/>
        <v>0</v>
      </c>
      <c r="KH342" s="831">
        <f t="shared" si="557"/>
        <v>0</v>
      </c>
      <c r="KI342" s="831">
        <f t="shared" si="557"/>
        <v>0</v>
      </c>
      <c r="KJ342" s="831">
        <f t="shared" si="557"/>
        <v>0</v>
      </c>
      <c r="KK342" s="831">
        <f t="shared" si="557"/>
        <v>0</v>
      </c>
      <c r="KL342" s="831">
        <f t="shared" si="557"/>
        <v>0</v>
      </c>
      <c r="KM342" s="831">
        <f t="shared" si="557"/>
        <v>0</v>
      </c>
      <c r="KN342" s="831">
        <f t="shared" si="557"/>
        <v>0</v>
      </c>
      <c r="KO342" s="831">
        <f t="shared" si="557"/>
        <v>0</v>
      </c>
      <c r="KP342" s="831">
        <f t="shared" si="557"/>
        <v>0</v>
      </c>
      <c r="KQ342" s="831">
        <f t="shared" si="557"/>
        <v>0</v>
      </c>
      <c r="KR342" s="831">
        <f t="shared" si="557"/>
        <v>0</v>
      </c>
      <c r="KS342" s="831">
        <f t="shared" si="557"/>
        <v>0</v>
      </c>
      <c r="KT342" s="831">
        <f t="shared" si="557"/>
        <v>0</v>
      </c>
      <c r="KU342" s="831">
        <f t="shared" si="557"/>
        <v>0</v>
      </c>
      <c r="KV342" s="831">
        <f t="shared" si="557"/>
        <v>0</v>
      </c>
      <c r="KW342" s="831">
        <f t="shared" si="557"/>
        <v>0</v>
      </c>
      <c r="KX342" s="831">
        <f t="shared" si="557"/>
        <v>0</v>
      </c>
      <c r="KY342" s="831">
        <f t="shared" si="557"/>
        <v>0</v>
      </c>
      <c r="KZ342" s="831">
        <f t="shared" si="557"/>
        <v>0</v>
      </c>
      <c r="LA342" s="831">
        <f t="shared" si="557"/>
        <v>0</v>
      </c>
      <c r="LB342" s="831">
        <f t="shared" si="557"/>
        <v>0</v>
      </c>
      <c r="LC342" s="831">
        <f t="shared" si="557"/>
        <v>0</v>
      </c>
      <c r="LD342" s="831">
        <f t="shared" si="557"/>
        <v>0</v>
      </c>
      <c r="LE342" s="831">
        <f t="shared" si="557"/>
        <v>0</v>
      </c>
      <c r="LF342" s="831">
        <f t="shared" si="557"/>
        <v>0</v>
      </c>
      <c r="LG342" s="831">
        <f t="shared" si="557"/>
        <v>0</v>
      </c>
      <c r="LH342" s="831">
        <f t="shared" si="557"/>
        <v>0</v>
      </c>
      <c r="LI342" s="831">
        <f t="shared" si="557"/>
        <v>0</v>
      </c>
      <c r="LJ342" s="831">
        <f t="shared" si="557"/>
        <v>0</v>
      </c>
      <c r="LK342" s="831">
        <f t="shared" si="557"/>
        <v>0</v>
      </c>
      <c r="LL342" s="831">
        <f t="shared" si="557"/>
        <v>0</v>
      </c>
      <c r="LM342" s="831">
        <f t="shared" si="557"/>
        <v>0</v>
      </c>
      <c r="LN342" s="831">
        <f t="shared" si="557"/>
        <v>0</v>
      </c>
      <c r="LO342" s="831">
        <f t="shared" si="557"/>
        <v>0</v>
      </c>
      <c r="LP342" s="831">
        <f t="shared" si="557"/>
        <v>0</v>
      </c>
      <c r="LQ342" s="831">
        <f t="shared" si="557"/>
        <v>0</v>
      </c>
      <c r="LR342" s="831">
        <f t="shared" si="557"/>
        <v>0</v>
      </c>
      <c r="LS342" s="831">
        <f t="shared" si="557"/>
        <v>0</v>
      </c>
      <c r="LT342" s="831">
        <f t="shared" si="557"/>
        <v>0</v>
      </c>
      <c r="LU342" s="831">
        <f t="shared" si="558"/>
        <v>0</v>
      </c>
      <c r="LV342" s="831">
        <f t="shared" si="558"/>
        <v>0</v>
      </c>
      <c r="LW342" s="831">
        <f t="shared" si="558"/>
        <v>0</v>
      </c>
      <c r="LX342" s="831">
        <f t="shared" si="558"/>
        <v>0</v>
      </c>
      <c r="LY342" s="831">
        <f t="shared" si="558"/>
        <v>0</v>
      </c>
      <c r="LZ342" s="831">
        <f t="shared" si="558"/>
        <v>0</v>
      </c>
      <c r="MA342" s="831">
        <f t="shared" si="558"/>
        <v>0</v>
      </c>
      <c r="MB342" s="831">
        <f t="shared" si="558"/>
        <v>0</v>
      </c>
      <c r="MC342" s="831">
        <f t="shared" si="558"/>
        <v>0</v>
      </c>
      <c r="MD342" s="831">
        <f t="shared" si="558"/>
        <v>0</v>
      </c>
      <c r="ME342" s="831">
        <f t="shared" si="558"/>
        <v>0</v>
      </c>
      <c r="MF342" s="831">
        <f t="shared" si="558"/>
        <v>0</v>
      </c>
      <c r="MG342" s="831">
        <f t="shared" si="558"/>
        <v>0</v>
      </c>
      <c r="MH342" s="831">
        <f t="shared" si="558"/>
        <v>0</v>
      </c>
      <c r="MI342" s="831">
        <f t="shared" si="558"/>
        <v>0</v>
      </c>
      <c r="MJ342" s="831">
        <f t="shared" si="558"/>
        <v>0</v>
      </c>
      <c r="MK342" s="831">
        <f t="shared" si="558"/>
        <v>0</v>
      </c>
      <c r="ML342" s="831">
        <f t="shared" si="558"/>
        <v>0</v>
      </c>
      <c r="MM342" s="831">
        <f t="shared" si="558"/>
        <v>0</v>
      </c>
      <c r="MN342" s="831">
        <f t="shared" si="558"/>
        <v>0</v>
      </c>
      <c r="MO342" s="831">
        <f t="shared" si="558"/>
        <v>0</v>
      </c>
      <c r="MP342" s="831">
        <f t="shared" si="558"/>
        <v>0</v>
      </c>
      <c r="MQ342" s="831">
        <f t="shared" si="558"/>
        <v>0</v>
      </c>
      <c r="MR342" s="831">
        <f t="shared" si="558"/>
        <v>0</v>
      </c>
      <c r="MS342" s="831">
        <f t="shared" si="558"/>
        <v>0</v>
      </c>
      <c r="MT342" s="831">
        <f t="shared" si="558"/>
        <v>0</v>
      </c>
      <c r="MU342" s="831">
        <f t="shared" si="558"/>
        <v>0</v>
      </c>
      <c r="MV342" s="831">
        <f t="shared" si="558"/>
        <v>0</v>
      </c>
      <c r="MW342" s="831">
        <f t="shared" si="558"/>
        <v>0</v>
      </c>
      <c r="MX342" s="831">
        <f t="shared" si="558"/>
        <v>0</v>
      </c>
      <c r="MY342" s="831">
        <f t="shared" si="558"/>
        <v>0</v>
      </c>
      <c r="MZ342" s="831">
        <f t="shared" si="558"/>
        <v>0</v>
      </c>
      <c r="NA342" s="831">
        <f t="shared" si="558"/>
        <v>0</v>
      </c>
      <c r="NB342" s="831">
        <f t="shared" si="558"/>
        <v>0</v>
      </c>
      <c r="NC342" s="831">
        <f t="shared" si="558"/>
        <v>0</v>
      </c>
      <c r="ND342" s="831">
        <f t="shared" si="558"/>
        <v>0</v>
      </c>
      <c r="NE342" s="831">
        <f t="shared" si="558"/>
        <v>0</v>
      </c>
      <c r="NF342" s="831">
        <f t="shared" si="558"/>
        <v>0</v>
      </c>
      <c r="NG342" s="831">
        <f t="shared" si="558"/>
        <v>0</v>
      </c>
      <c r="NH342" s="831">
        <f t="shared" si="558"/>
        <v>0</v>
      </c>
      <c r="NI342" s="831">
        <f t="shared" si="558"/>
        <v>0</v>
      </c>
      <c r="NJ342" s="831">
        <f t="shared" si="558"/>
        <v>0</v>
      </c>
      <c r="NK342" s="831">
        <f t="shared" si="558"/>
        <v>0</v>
      </c>
      <c r="NL342" s="831">
        <f t="shared" si="558"/>
        <v>0</v>
      </c>
      <c r="NM342" s="831">
        <f t="shared" si="558"/>
        <v>0</v>
      </c>
      <c r="NN342" s="831">
        <f t="shared" si="558"/>
        <v>0</v>
      </c>
      <c r="NO342" s="831">
        <f t="shared" si="558"/>
        <v>0</v>
      </c>
      <c r="NP342" s="831">
        <f t="shared" si="558"/>
        <v>0</v>
      </c>
      <c r="NQ342" s="831">
        <f t="shared" si="558"/>
        <v>0</v>
      </c>
      <c r="NR342" s="831">
        <f t="shared" si="558"/>
        <v>0</v>
      </c>
      <c r="NS342" s="831">
        <f t="shared" si="558"/>
        <v>0</v>
      </c>
      <c r="NT342" s="831">
        <f t="shared" si="558"/>
        <v>0</v>
      </c>
      <c r="NU342" s="831">
        <f t="shared" si="558"/>
        <v>0</v>
      </c>
      <c r="NV342" s="831">
        <f t="shared" si="558"/>
        <v>0</v>
      </c>
      <c r="NW342" s="831">
        <f t="shared" si="558"/>
        <v>0</v>
      </c>
      <c r="NX342" s="831">
        <f t="shared" si="558"/>
        <v>0</v>
      </c>
      <c r="NY342" s="831">
        <f t="shared" si="558"/>
        <v>0</v>
      </c>
      <c r="NZ342" s="831">
        <f t="shared" si="558"/>
        <v>0</v>
      </c>
      <c r="OA342" s="831">
        <f t="shared" si="558"/>
        <v>0</v>
      </c>
      <c r="OB342" s="831">
        <f t="shared" si="558"/>
        <v>0</v>
      </c>
      <c r="OC342" s="831">
        <f t="shared" si="558"/>
        <v>0</v>
      </c>
      <c r="OD342" s="831">
        <f t="shared" si="558"/>
        <v>0</v>
      </c>
      <c r="OE342" s="831">
        <f t="shared" si="558"/>
        <v>0</v>
      </c>
      <c r="OF342" s="831">
        <f t="shared" si="558"/>
        <v>0</v>
      </c>
      <c r="OG342" s="831">
        <f t="shared" si="559"/>
        <v>0</v>
      </c>
      <c r="OH342" s="831">
        <f t="shared" si="559"/>
        <v>0</v>
      </c>
      <c r="OI342" s="831">
        <f t="shared" si="559"/>
        <v>0</v>
      </c>
      <c r="OJ342" s="831">
        <f t="shared" si="559"/>
        <v>0</v>
      </c>
      <c r="OK342" s="831">
        <f t="shared" si="559"/>
        <v>0</v>
      </c>
      <c r="OL342" s="831">
        <f t="shared" si="559"/>
        <v>0</v>
      </c>
      <c r="OM342" s="831">
        <f t="shared" si="559"/>
        <v>0</v>
      </c>
      <c r="ON342" s="831">
        <f t="shared" si="559"/>
        <v>0</v>
      </c>
      <c r="OO342" s="831">
        <f t="shared" si="559"/>
        <v>0</v>
      </c>
      <c r="OP342" s="831">
        <f t="shared" si="559"/>
        <v>0</v>
      </c>
      <c r="OQ342" s="831">
        <f t="shared" si="559"/>
        <v>0</v>
      </c>
      <c r="OR342" s="831">
        <f t="shared" si="559"/>
        <v>0</v>
      </c>
      <c r="OS342" s="831">
        <f t="shared" si="559"/>
        <v>0</v>
      </c>
      <c r="OT342" s="831">
        <f t="shared" si="559"/>
        <v>0</v>
      </c>
      <c r="OU342" s="831">
        <f t="shared" si="559"/>
        <v>0</v>
      </c>
      <c r="OV342" s="831">
        <f t="shared" si="559"/>
        <v>0</v>
      </c>
      <c r="OW342" s="831">
        <f t="shared" si="559"/>
        <v>0</v>
      </c>
      <c r="OX342" s="831">
        <f t="shared" si="559"/>
        <v>0</v>
      </c>
      <c r="OY342" s="831">
        <f t="shared" si="559"/>
        <v>0</v>
      </c>
      <c r="OZ342" s="831">
        <f t="shared" si="559"/>
        <v>0</v>
      </c>
      <c r="PA342" s="831">
        <f t="shared" si="559"/>
        <v>0</v>
      </c>
      <c r="PB342" s="831">
        <f t="shared" si="559"/>
        <v>0</v>
      </c>
      <c r="PC342" s="831">
        <f t="shared" si="559"/>
        <v>0</v>
      </c>
      <c r="PD342" s="831">
        <f t="shared" si="559"/>
        <v>0</v>
      </c>
      <c r="PE342" s="831">
        <f t="shared" si="559"/>
        <v>0</v>
      </c>
      <c r="PF342" s="831">
        <f t="shared" si="559"/>
        <v>0</v>
      </c>
      <c r="PG342" s="831">
        <f t="shared" si="559"/>
        <v>0</v>
      </c>
      <c r="PH342" s="831">
        <f t="shared" si="559"/>
        <v>0</v>
      </c>
      <c r="PI342" s="831">
        <f t="shared" si="559"/>
        <v>0</v>
      </c>
      <c r="PJ342" s="831">
        <f t="shared" si="559"/>
        <v>0</v>
      </c>
      <c r="PK342" s="831">
        <f t="shared" si="559"/>
        <v>0</v>
      </c>
      <c r="PL342" s="831">
        <f t="shared" si="559"/>
        <v>0</v>
      </c>
      <c r="PM342" s="831">
        <f t="shared" si="559"/>
        <v>0</v>
      </c>
      <c r="PN342" s="831">
        <f t="shared" si="559"/>
        <v>0</v>
      </c>
      <c r="PO342" s="831">
        <f t="shared" si="559"/>
        <v>0</v>
      </c>
      <c r="PP342" s="831">
        <f t="shared" si="559"/>
        <v>0</v>
      </c>
      <c r="PQ342" s="831">
        <f t="shared" si="559"/>
        <v>0</v>
      </c>
      <c r="PR342" s="831">
        <f t="shared" si="559"/>
        <v>0</v>
      </c>
      <c r="PS342" s="831">
        <f t="shared" si="559"/>
        <v>0</v>
      </c>
      <c r="PT342" s="831">
        <f t="shared" si="559"/>
        <v>0</v>
      </c>
      <c r="PU342" s="831">
        <f t="shared" si="559"/>
        <v>0</v>
      </c>
      <c r="PV342" s="831">
        <f t="shared" si="559"/>
        <v>0</v>
      </c>
      <c r="PW342" s="831">
        <f t="shared" si="559"/>
        <v>0</v>
      </c>
      <c r="PX342" s="831">
        <f t="shared" si="559"/>
        <v>0</v>
      </c>
      <c r="PY342" s="831">
        <f t="shared" si="559"/>
        <v>0</v>
      </c>
      <c r="PZ342" s="831">
        <f t="shared" si="559"/>
        <v>0</v>
      </c>
      <c r="QA342" s="831">
        <f t="shared" si="559"/>
        <v>0</v>
      </c>
      <c r="QB342" s="831">
        <f t="shared" si="559"/>
        <v>0</v>
      </c>
      <c r="QC342" s="831">
        <f t="shared" si="559"/>
        <v>0</v>
      </c>
      <c r="QD342" s="831">
        <f t="shared" si="559"/>
        <v>0</v>
      </c>
      <c r="QE342" s="831">
        <f t="shared" si="559"/>
        <v>0</v>
      </c>
      <c r="QF342" s="831">
        <f t="shared" si="559"/>
        <v>0</v>
      </c>
      <c r="QG342" s="831">
        <f t="shared" si="559"/>
        <v>0</v>
      </c>
      <c r="QH342" s="831">
        <f t="shared" si="559"/>
        <v>0</v>
      </c>
      <c r="QI342" s="831">
        <f t="shared" si="559"/>
        <v>0</v>
      </c>
      <c r="QJ342" s="831">
        <f t="shared" si="559"/>
        <v>0</v>
      </c>
      <c r="QK342" s="831">
        <f t="shared" si="559"/>
        <v>0</v>
      </c>
      <c r="QL342" s="831">
        <f t="shared" si="559"/>
        <v>0</v>
      </c>
      <c r="QM342" s="831">
        <f t="shared" si="559"/>
        <v>0</v>
      </c>
      <c r="QN342" s="831">
        <f t="shared" si="559"/>
        <v>0</v>
      </c>
      <c r="QO342" s="831">
        <f t="shared" si="559"/>
        <v>0</v>
      </c>
      <c r="QP342" s="831">
        <f t="shared" si="559"/>
        <v>0</v>
      </c>
      <c r="QQ342" s="831">
        <f t="shared" si="559"/>
        <v>0</v>
      </c>
      <c r="QR342" s="831">
        <f t="shared" si="559"/>
        <v>0</v>
      </c>
      <c r="QS342" s="831">
        <f t="shared" si="560"/>
        <v>0</v>
      </c>
      <c r="QT342" s="831">
        <f t="shared" si="560"/>
        <v>0</v>
      </c>
      <c r="QU342" s="831">
        <f t="shared" si="560"/>
        <v>0</v>
      </c>
      <c r="QV342" s="831">
        <f t="shared" si="560"/>
        <v>0</v>
      </c>
      <c r="QW342" s="831">
        <f t="shared" si="560"/>
        <v>0</v>
      </c>
      <c r="QX342" s="831">
        <f t="shared" si="560"/>
        <v>0</v>
      </c>
      <c r="QY342" s="831">
        <f t="shared" si="560"/>
        <v>0</v>
      </c>
      <c r="QZ342" s="831">
        <f t="shared" si="560"/>
        <v>0</v>
      </c>
      <c r="RA342" s="831">
        <f t="shared" si="560"/>
        <v>0</v>
      </c>
      <c r="RB342" s="831">
        <f t="shared" si="560"/>
        <v>0</v>
      </c>
      <c r="RC342" s="831">
        <f t="shared" si="560"/>
        <v>0</v>
      </c>
      <c r="RD342" s="831">
        <f t="shared" si="560"/>
        <v>0</v>
      </c>
      <c r="RE342" s="831">
        <f t="shared" si="560"/>
        <v>0</v>
      </c>
      <c r="RF342" s="831">
        <f t="shared" si="560"/>
        <v>0</v>
      </c>
      <c r="RG342" s="831">
        <f t="shared" si="560"/>
        <v>0</v>
      </c>
      <c r="RH342" s="831">
        <f t="shared" si="560"/>
        <v>0</v>
      </c>
      <c r="RI342" s="831">
        <f t="shared" si="560"/>
        <v>0</v>
      </c>
      <c r="RJ342" s="831">
        <f t="shared" si="560"/>
        <v>0</v>
      </c>
      <c r="RK342" s="831">
        <f t="shared" si="560"/>
        <v>0</v>
      </c>
      <c r="RL342" s="831">
        <f t="shared" si="560"/>
        <v>0</v>
      </c>
      <c r="RM342" s="831">
        <f t="shared" si="560"/>
        <v>0</v>
      </c>
      <c r="RN342" s="831">
        <f t="shared" si="560"/>
        <v>0</v>
      </c>
      <c r="RO342" s="831">
        <f t="shared" si="560"/>
        <v>0</v>
      </c>
      <c r="RP342" s="831">
        <f t="shared" si="560"/>
        <v>0</v>
      </c>
      <c r="RQ342" s="831">
        <f t="shared" si="560"/>
        <v>0</v>
      </c>
      <c r="RR342" s="831">
        <f t="shared" si="560"/>
        <v>0</v>
      </c>
      <c r="RS342" s="831">
        <f t="shared" si="560"/>
        <v>0</v>
      </c>
      <c r="RT342" s="831">
        <f t="shared" si="560"/>
        <v>0</v>
      </c>
      <c r="RU342" s="831">
        <f t="shared" si="560"/>
        <v>0</v>
      </c>
      <c r="RV342" s="831">
        <f t="shared" si="560"/>
        <v>0</v>
      </c>
      <c r="RW342" s="831">
        <f t="shared" si="560"/>
        <v>0</v>
      </c>
      <c r="RX342" s="831">
        <f t="shared" si="560"/>
        <v>0</v>
      </c>
      <c r="RY342" s="831">
        <f t="shared" si="560"/>
        <v>0</v>
      </c>
      <c r="RZ342" s="831">
        <f t="shared" si="560"/>
        <v>0</v>
      </c>
      <c r="SA342" s="831">
        <f t="shared" si="560"/>
        <v>0</v>
      </c>
      <c r="SB342" s="831">
        <f t="shared" si="560"/>
        <v>0</v>
      </c>
      <c r="SC342" s="831">
        <f t="shared" si="560"/>
        <v>0</v>
      </c>
      <c r="SD342" s="831">
        <f t="shared" si="560"/>
        <v>0</v>
      </c>
      <c r="SE342" s="831">
        <f t="shared" si="560"/>
        <v>0</v>
      </c>
      <c r="SF342" s="831">
        <f t="shared" si="560"/>
        <v>0</v>
      </c>
      <c r="SG342" s="831">
        <f t="shared" si="560"/>
        <v>0</v>
      </c>
      <c r="SH342" s="831">
        <f t="shared" si="560"/>
        <v>0</v>
      </c>
      <c r="SI342" s="831">
        <f t="shared" si="560"/>
        <v>0</v>
      </c>
      <c r="SJ342" s="831">
        <f t="shared" si="560"/>
        <v>0</v>
      </c>
      <c r="SK342" s="267">
        <f>SJ342</f>
        <v>0</v>
      </c>
      <c r="SL342" s="254"/>
      <c r="SM342" s="242"/>
      <c r="SN342" s="242"/>
      <c r="SO342" s="242"/>
    </row>
    <row r="343" spans="1:509" outlineLevel="3" x14ac:dyDescent="0.35">
      <c r="A343" s="242"/>
      <c r="B343" s="251"/>
      <c r="C343" s="438">
        <f>INT($C$29)+3</f>
        <v>4</v>
      </c>
      <c r="D343" s="267"/>
      <c r="E343" s="316">
        <f t="shared" si="551"/>
        <v>202</v>
      </c>
      <c r="F343" s="322"/>
      <c r="G343" s="322"/>
      <c r="H343" s="267"/>
      <c r="I343" s="540"/>
      <c r="J343" s="554" t="s">
        <v>859</v>
      </c>
      <c r="K343" s="541"/>
      <c r="L343" s="832">
        <f>L342</f>
        <v>0</v>
      </c>
      <c r="M343" s="832">
        <f t="shared" ref="M343:BX343" si="562">M342</f>
        <v>0</v>
      </c>
      <c r="N343" s="832">
        <f t="shared" si="562"/>
        <v>0</v>
      </c>
      <c r="O343" s="832">
        <f t="shared" si="562"/>
        <v>0</v>
      </c>
      <c r="P343" s="832">
        <f t="shared" si="562"/>
        <v>0</v>
      </c>
      <c r="Q343" s="832">
        <f t="shared" si="562"/>
        <v>0</v>
      </c>
      <c r="R343" s="832">
        <f t="shared" si="562"/>
        <v>0</v>
      </c>
      <c r="S343" s="832">
        <f t="shared" si="562"/>
        <v>0</v>
      </c>
      <c r="T343" s="832">
        <f t="shared" si="562"/>
        <v>0</v>
      </c>
      <c r="U343" s="832">
        <f t="shared" si="562"/>
        <v>0</v>
      </c>
      <c r="V343" s="832">
        <f t="shared" si="562"/>
        <v>0</v>
      </c>
      <c r="W343" s="832">
        <f t="shared" si="562"/>
        <v>0</v>
      </c>
      <c r="X343" s="832">
        <f t="shared" si="562"/>
        <v>0</v>
      </c>
      <c r="Y343" s="832">
        <f t="shared" si="562"/>
        <v>0</v>
      </c>
      <c r="Z343" s="832">
        <f t="shared" si="562"/>
        <v>0</v>
      </c>
      <c r="AA343" s="832">
        <f t="shared" si="562"/>
        <v>0</v>
      </c>
      <c r="AB343" s="832">
        <f t="shared" si="562"/>
        <v>0</v>
      </c>
      <c r="AC343" s="832">
        <f t="shared" si="562"/>
        <v>0</v>
      </c>
      <c r="AD343" s="832">
        <f t="shared" si="562"/>
        <v>0</v>
      </c>
      <c r="AE343" s="832">
        <f t="shared" si="562"/>
        <v>0</v>
      </c>
      <c r="AF343" s="832">
        <f t="shared" si="562"/>
        <v>0</v>
      </c>
      <c r="AG343" s="832">
        <f t="shared" si="562"/>
        <v>0</v>
      </c>
      <c r="AH343" s="832">
        <f t="shared" si="562"/>
        <v>0</v>
      </c>
      <c r="AI343" s="832">
        <f t="shared" si="562"/>
        <v>0</v>
      </c>
      <c r="AJ343" s="832">
        <f t="shared" si="562"/>
        <v>0</v>
      </c>
      <c r="AK343" s="832">
        <f t="shared" si="562"/>
        <v>0</v>
      </c>
      <c r="AL343" s="832">
        <f t="shared" si="562"/>
        <v>0</v>
      </c>
      <c r="AM343" s="832">
        <f t="shared" si="562"/>
        <v>0</v>
      </c>
      <c r="AN343" s="832">
        <f t="shared" si="562"/>
        <v>0</v>
      </c>
      <c r="AO343" s="832">
        <f t="shared" si="562"/>
        <v>0</v>
      </c>
      <c r="AP343" s="832">
        <f t="shared" si="562"/>
        <v>0</v>
      </c>
      <c r="AQ343" s="832">
        <f t="shared" si="562"/>
        <v>0</v>
      </c>
      <c r="AR343" s="832">
        <f t="shared" si="562"/>
        <v>0</v>
      </c>
      <c r="AS343" s="832">
        <f t="shared" si="562"/>
        <v>0</v>
      </c>
      <c r="AT343" s="832">
        <f t="shared" si="562"/>
        <v>0</v>
      </c>
      <c r="AU343" s="832">
        <f t="shared" si="562"/>
        <v>0</v>
      </c>
      <c r="AV343" s="832">
        <f t="shared" si="562"/>
        <v>0</v>
      </c>
      <c r="AW343" s="832">
        <f t="shared" si="562"/>
        <v>0</v>
      </c>
      <c r="AX343" s="832">
        <f t="shared" si="562"/>
        <v>0</v>
      </c>
      <c r="AY343" s="832">
        <f t="shared" si="562"/>
        <v>0</v>
      </c>
      <c r="AZ343" s="832">
        <f t="shared" si="562"/>
        <v>0</v>
      </c>
      <c r="BA343" s="832">
        <f t="shared" si="562"/>
        <v>0</v>
      </c>
      <c r="BB343" s="832">
        <f t="shared" si="562"/>
        <v>0</v>
      </c>
      <c r="BC343" s="832">
        <f t="shared" si="562"/>
        <v>0</v>
      </c>
      <c r="BD343" s="832">
        <f t="shared" si="562"/>
        <v>0</v>
      </c>
      <c r="BE343" s="832">
        <f t="shared" si="562"/>
        <v>0</v>
      </c>
      <c r="BF343" s="832">
        <f t="shared" si="562"/>
        <v>0</v>
      </c>
      <c r="BG343" s="832">
        <f t="shared" si="562"/>
        <v>0</v>
      </c>
      <c r="BH343" s="832">
        <f t="shared" si="562"/>
        <v>0</v>
      </c>
      <c r="BI343" s="832">
        <f t="shared" si="562"/>
        <v>0</v>
      </c>
      <c r="BJ343" s="832">
        <f t="shared" si="562"/>
        <v>0</v>
      </c>
      <c r="BK343" s="832">
        <f t="shared" si="562"/>
        <v>0</v>
      </c>
      <c r="BL343" s="832">
        <f t="shared" si="562"/>
        <v>0</v>
      </c>
      <c r="BM343" s="832">
        <f t="shared" si="562"/>
        <v>0</v>
      </c>
      <c r="BN343" s="832">
        <f t="shared" si="562"/>
        <v>0</v>
      </c>
      <c r="BO343" s="832">
        <f t="shared" si="562"/>
        <v>0</v>
      </c>
      <c r="BP343" s="832">
        <f t="shared" si="562"/>
        <v>0</v>
      </c>
      <c r="BQ343" s="832">
        <f t="shared" si="562"/>
        <v>0</v>
      </c>
      <c r="BR343" s="832">
        <f t="shared" si="562"/>
        <v>0</v>
      </c>
      <c r="BS343" s="832">
        <f t="shared" si="562"/>
        <v>0</v>
      </c>
      <c r="BT343" s="832">
        <f t="shared" si="562"/>
        <v>0</v>
      </c>
      <c r="BU343" s="832">
        <f t="shared" si="562"/>
        <v>0</v>
      </c>
      <c r="BV343" s="832">
        <f t="shared" si="562"/>
        <v>0</v>
      </c>
      <c r="BW343" s="832">
        <f t="shared" si="562"/>
        <v>0</v>
      </c>
      <c r="BX343" s="832">
        <f t="shared" si="562"/>
        <v>0</v>
      </c>
      <c r="BY343" s="832">
        <f t="shared" ref="BY343:EJ343" si="563">BY342</f>
        <v>0</v>
      </c>
      <c r="BZ343" s="832">
        <f t="shared" si="563"/>
        <v>0</v>
      </c>
      <c r="CA343" s="832">
        <f t="shared" si="563"/>
        <v>0</v>
      </c>
      <c r="CB343" s="832">
        <f t="shared" si="563"/>
        <v>0</v>
      </c>
      <c r="CC343" s="832">
        <f t="shared" si="563"/>
        <v>0</v>
      </c>
      <c r="CD343" s="832">
        <f t="shared" si="563"/>
        <v>0</v>
      </c>
      <c r="CE343" s="832">
        <f t="shared" si="563"/>
        <v>0</v>
      </c>
      <c r="CF343" s="832">
        <f t="shared" si="563"/>
        <v>0</v>
      </c>
      <c r="CG343" s="832">
        <f t="shared" si="563"/>
        <v>0</v>
      </c>
      <c r="CH343" s="832">
        <f t="shared" si="563"/>
        <v>0</v>
      </c>
      <c r="CI343" s="832">
        <f t="shared" si="563"/>
        <v>0</v>
      </c>
      <c r="CJ343" s="832">
        <f t="shared" si="563"/>
        <v>0</v>
      </c>
      <c r="CK343" s="832">
        <f t="shared" si="563"/>
        <v>0</v>
      </c>
      <c r="CL343" s="832">
        <f t="shared" si="563"/>
        <v>0</v>
      </c>
      <c r="CM343" s="832">
        <f t="shared" si="563"/>
        <v>0</v>
      </c>
      <c r="CN343" s="832">
        <f t="shared" si="563"/>
        <v>0</v>
      </c>
      <c r="CO343" s="832">
        <f t="shared" si="563"/>
        <v>0</v>
      </c>
      <c r="CP343" s="832">
        <f t="shared" si="563"/>
        <v>0</v>
      </c>
      <c r="CQ343" s="832">
        <f t="shared" si="563"/>
        <v>0</v>
      </c>
      <c r="CR343" s="832">
        <f t="shared" si="563"/>
        <v>0</v>
      </c>
      <c r="CS343" s="832">
        <f t="shared" si="563"/>
        <v>0</v>
      </c>
      <c r="CT343" s="832">
        <f t="shared" si="563"/>
        <v>0</v>
      </c>
      <c r="CU343" s="832">
        <f t="shared" si="563"/>
        <v>0</v>
      </c>
      <c r="CV343" s="832">
        <f t="shared" si="563"/>
        <v>0</v>
      </c>
      <c r="CW343" s="832">
        <f t="shared" si="563"/>
        <v>0</v>
      </c>
      <c r="CX343" s="832">
        <f t="shared" si="563"/>
        <v>0</v>
      </c>
      <c r="CY343" s="832">
        <f t="shared" si="563"/>
        <v>0</v>
      </c>
      <c r="CZ343" s="832">
        <f t="shared" si="563"/>
        <v>0</v>
      </c>
      <c r="DA343" s="832">
        <f t="shared" si="563"/>
        <v>0</v>
      </c>
      <c r="DB343" s="832">
        <f t="shared" si="563"/>
        <v>0</v>
      </c>
      <c r="DC343" s="832">
        <f t="shared" si="563"/>
        <v>0</v>
      </c>
      <c r="DD343" s="832">
        <f t="shared" si="563"/>
        <v>0</v>
      </c>
      <c r="DE343" s="832">
        <f t="shared" si="563"/>
        <v>0</v>
      </c>
      <c r="DF343" s="832">
        <f t="shared" si="563"/>
        <v>0</v>
      </c>
      <c r="DG343" s="832">
        <f t="shared" si="563"/>
        <v>0</v>
      </c>
      <c r="DH343" s="832">
        <f t="shared" si="563"/>
        <v>0</v>
      </c>
      <c r="DI343" s="832">
        <f t="shared" si="563"/>
        <v>0</v>
      </c>
      <c r="DJ343" s="832">
        <f t="shared" si="563"/>
        <v>0</v>
      </c>
      <c r="DK343" s="832">
        <f t="shared" si="563"/>
        <v>0</v>
      </c>
      <c r="DL343" s="832">
        <f t="shared" si="563"/>
        <v>0</v>
      </c>
      <c r="DM343" s="832">
        <f t="shared" si="563"/>
        <v>0</v>
      </c>
      <c r="DN343" s="832">
        <f t="shared" si="563"/>
        <v>0</v>
      </c>
      <c r="DO343" s="832">
        <f t="shared" si="563"/>
        <v>0</v>
      </c>
      <c r="DP343" s="832">
        <f t="shared" si="563"/>
        <v>0</v>
      </c>
      <c r="DQ343" s="832">
        <f t="shared" si="563"/>
        <v>0</v>
      </c>
      <c r="DR343" s="832">
        <f t="shared" si="563"/>
        <v>0</v>
      </c>
      <c r="DS343" s="832">
        <f t="shared" si="563"/>
        <v>0</v>
      </c>
      <c r="DT343" s="832">
        <f t="shared" si="563"/>
        <v>0</v>
      </c>
      <c r="DU343" s="832">
        <f t="shared" si="563"/>
        <v>0</v>
      </c>
      <c r="DV343" s="832">
        <f t="shared" si="563"/>
        <v>0</v>
      </c>
      <c r="DW343" s="832">
        <f t="shared" si="563"/>
        <v>0</v>
      </c>
      <c r="DX343" s="832">
        <f t="shared" si="563"/>
        <v>0</v>
      </c>
      <c r="DY343" s="832">
        <f t="shared" si="563"/>
        <v>0</v>
      </c>
      <c r="DZ343" s="832">
        <f t="shared" si="563"/>
        <v>0</v>
      </c>
      <c r="EA343" s="832">
        <f t="shared" si="563"/>
        <v>0</v>
      </c>
      <c r="EB343" s="832">
        <f t="shared" si="563"/>
        <v>0</v>
      </c>
      <c r="EC343" s="832">
        <f t="shared" si="563"/>
        <v>0</v>
      </c>
      <c r="ED343" s="832">
        <f t="shared" si="563"/>
        <v>0</v>
      </c>
      <c r="EE343" s="832">
        <f t="shared" si="563"/>
        <v>0</v>
      </c>
      <c r="EF343" s="832">
        <f t="shared" si="563"/>
        <v>0</v>
      </c>
      <c r="EG343" s="832">
        <f t="shared" si="563"/>
        <v>0</v>
      </c>
      <c r="EH343" s="832">
        <f t="shared" si="563"/>
        <v>0</v>
      </c>
      <c r="EI343" s="832">
        <f t="shared" si="563"/>
        <v>0</v>
      </c>
      <c r="EJ343" s="832">
        <f t="shared" si="563"/>
        <v>0</v>
      </c>
      <c r="EK343" s="832">
        <f t="shared" ref="EK343:GV343" si="564">EK342</f>
        <v>0</v>
      </c>
      <c r="EL343" s="832">
        <f t="shared" si="564"/>
        <v>0</v>
      </c>
      <c r="EM343" s="832">
        <f t="shared" si="564"/>
        <v>0</v>
      </c>
      <c r="EN343" s="832">
        <f t="shared" si="564"/>
        <v>0</v>
      </c>
      <c r="EO343" s="832">
        <f t="shared" si="564"/>
        <v>0</v>
      </c>
      <c r="EP343" s="832">
        <f t="shared" si="564"/>
        <v>0</v>
      </c>
      <c r="EQ343" s="832">
        <f t="shared" si="564"/>
        <v>0</v>
      </c>
      <c r="ER343" s="832">
        <f t="shared" si="564"/>
        <v>0</v>
      </c>
      <c r="ES343" s="832">
        <f t="shared" si="564"/>
        <v>0</v>
      </c>
      <c r="ET343" s="832">
        <f t="shared" si="564"/>
        <v>0</v>
      </c>
      <c r="EU343" s="832">
        <f t="shared" si="564"/>
        <v>0</v>
      </c>
      <c r="EV343" s="832">
        <f t="shared" si="564"/>
        <v>0</v>
      </c>
      <c r="EW343" s="832">
        <f t="shared" si="564"/>
        <v>0</v>
      </c>
      <c r="EX343" s="832">
        <f t="shared" si="564"/>
        <v>0</v>
      </c>
      <c r="EY343" s="832">
        <f t="shared" si="564"/>
        <v>0</v>
      </c>
      <c r="EZ343" s="832">
        <f t="shared" si="564"/>
        <v>0</v>
      </c>
      <c r="FA343" s="832">
        <f t="shared" si="564"/>
        <v>0</v>
      </c>
      <c r="FB343" s="832">
        <f t="shared" si="564"/>
        <v>0</v>
      </c>
      <c r="FC343" s="832">
        <f t="shared" si="564"/>
        <v>0</v>
      </c>
      <c r="FD343" s="832">
        <f t="shared" si="564"/>
        <v>0</v>
      </c>
      <c r="FE343" s="832">
        <f t="shared" si="564"/>
        <v>0</v>
      </c>
      <c r="FF343" s="832">
        <f t="shared" si="564"/>
        <v>0</v>
      </c>
      <c r="FG343" s="832">
        <f t="shared" si="564"/>
        <v>0</v>
      </c>
      <c r="FH343" s="832">
        <f t="shared" si="564"/>
        <v>0</v>
      </c>
      <c r="FI343" s="832">
        <f t="shared" si="564"/>
        <v>0</v>
      </c>
      <c r="FJ343" s="832">
        <f t="shared" si="564"/>
        <v>0</v>
      </c>
      <c r="FK343" s="832">
        <f t="shared" si="564"/>
        <v>0</v>
      </c>
      <c r="FL343" s="832">
        <f t="shared" si="564"/>
        <v>0</v>
      </c>
      <c r="FM343" s="832">
        <f t="shared" si="564"/>
        <v>0</v>
      </c>
      <c r="FN343" s="832">
        <f t="shared" si="564"/>
        <v>0</v>
      </c>
      <c r="FO343" s="832">
        <f t="shared" si="564"/>
        <v>0</v>
      </c>
      <c r="FP343" s="832">
        <f t="shared" si="564"/>
        <v>0</v>
      </c>
      <c r="FQ343" s="832">
        <f t="shared" si="564"/>
        <v>0</v>
      </c>
      <c r="FR343" s="832">
        <f t="shared" si="564"/>
        <v>0</v>
      </c>
      <c r="FS343" s="832">
        <f t="shared" si="564"/>
        <v>0</v>
      </c>
      <c r="FT343" s="832">
        <f t="shared" si="564"/>
        <v>0</v>
      </c>
      <c r="FU343" s="832">
        <f t="shared" si="564"/>
        <v>0</v>
      </c>
      <c r="FV343" s="832">
        <f t="shared" si="564"/>
        <v>0</v>
      </c>
      <c r="FW343" s="832">
        <f t="shared" si="564"/>
        <v>0</v>
      </c>
      <c r="FX343" s="832">
        <f t="shared" si="564"/>
        <v>0</v>
      </c>
      <c r="FY343" s="832">
        <f t="shared" si="564"/>
        <v>0</v>
      </c>
      <c r="FZ343" s="832">
        <f t="shared" si="564"/>
        <v>0</v>
      </c>
      <c r="GA343" s="832">
        <f t="shared" si="564"/>
        <v>0</v>
      </c>
      <c r="GB343" s="832">
        <f t="shared" si="564"/>
        <v>0</v>
      </c>
      <c r="GC343" s="832">
        <f t="shared" si="564"/>
        <v>0</v>
      </c>
      <c r="GD343" s="832">
        <f t="shared" si="564"/>
        <v>0</v>
      </c>
      <c r="GE343" s="832">
        <f t="shared" si="564"/>
        <v>0</v>
      </c>
      <c r="GF343" s="832">
        <f t="shared" si="564"/>
        <v>0</v>
      </c>
      <c r="GG343" s="832">
        <f t="shared" si="564"/>
        <v>0</v>
      </c>
      <c r="GH343" s="832">
        <f t="shared" si="564"/>
        <v>0</v>
      </c>
      <c r="GI343" s="832">
        <f t="shared" si="564"/>
        <v>0</v>
      </c>
      <c r="GJ343" s="832">
        <f t="shared" si="564"/>
        <v>0</v>
      </c>
      <c r="GK343" s="832">
        <f t="shared" si="564"/>
        <v>0</v>
      </c>
      <c r="GL343" s="832">
        <f t="shared" si="564"/>
        <v>0</v>
      </c>
      <c r="GM343" s="832">
        <f t="shared" si="564"/>
        <v>0</v>
      </c>
      <c r="GN343" s="832">
        <f t="shared" si="564"/>
        <v>0</v>
      </c>
      <c r="GO343" s="832">
        <f t="shared" si="564"/>
        <v>0</v>
      </c>
      <c r="GP343" s="832">
        <f t="shared" si="564"/>
        <v>0</v>
      </c>
      <c r="GQ343" s="832">
        <f t="shared" si="564"/>
        <v>0</v>
      </c>
      <c r="GR343" s="832">
        <f t="shared" si="564"/>
        <v>0</v>
      </c>
      <c r="GS343" s="832">
        <f t="shared" si="564"/>
        <v>0</v>
      </c>
      <c r="GT343" s="832">
        <f t="shared" si="564"/>
        <v>0</v>
      </c>
      <c r="GU343" s="832">
        <f t="shared" si="564"/>
        <v>0</v>
      </c>
      <c r="GV343" s="832">
        <f t="shared" si="564"/>
        <v>0</v>
      </c>
      <c r="GW343" s="832">
        <f t="shared" ref="GW343:JH343" si="565">GW342</f>
        <v>0</v>
      </c>
      <c r="GX343" s="832">
        <f t="shared" si="565"/>
        <v>0</v>
      </c>
      <c r="GY343" s="832">
        <f t="shared" si="565"/>
        <v>0</v>
      </c>
      <c r="GZ343" s="832">
        <f t="shared" si="565"/>
        <v>0</v>
      </c>
      <c r="HA343" s="832">
        <f t="shared" si="565"/>
        <v>0</v>
      </c>
      <c r="HB343" s="832">
        <f t="shared" si="565"/>
        <v>0</v>
      </c>
      <c r="HC343" s="832">
        <f t="shared" si="565"/>
        <v>0</v>
      </c>
      <c r="HD343" s="832">
        <f t="shared" si="565"/>
        <v>0</v>
      </c>
      <c r="HE343" s="832">
        <f t="shared" si="565"/>
        <v>0</v>
      </c>
      <c r="HF343" s="832">
        <f t="shared" si="565"/>
        <v>0</v>
      </c>
      <c r="HG343" s="832">
        <f t="shared" si="565"/>
        <v>0</v>
      </c>
      <c r="HH343" s="832">
        <f t="shared" si="565"/>
        <v>0</v>
      </c>
      <c r="HI343" s="832">
        <f t="shared" si="565"/>
        <v>0</v>
      </c>
      <c r="HJ343" s="832">
        <f t="shared" si="565"/>
        <v>0</v>
      </c>
      <c r="HK343" s="832">
        <f t="shared" si="565"/>
        <v>0</v>
      </c>
      <c r="HL343" s="832">
        <f t="shared" si="565"/>
        <v>0</v>
      </c>
      <c r="HM343" s="832">
        <f t="shared" si="565"/>
        <v>0</v>
      </c>
      <c r="HN343" s="832">
        <f t="shared" si="565"/>
        <v>0</v>
      </c>
      <c r="HO343" s="832">
        <f t="shared" si="565"/>
        <v>0</v>
      </c>
      <c r="HP343" s="832">
        <f t="shared" si="565"/>
        <v>0</v>
      </c>
      <c r="HQ343" s="832">
        <f t="shared" si="565"/>
        <v>0</v>
      </c>
      <c r="HR343" s="832">
        <f t="shared" si="565"/>
        <v>0</v>
      </c>
      <c r="HS343" s="832">
        <f t="shared" si="565"/>
        <v>0</v>
      </c>
      <c r="HT343" s="832">
        <f t="shared" si="565"/>
        <v>0</v>
      </c>
      <c r="HU343" s="832">
        <f t="shared" si="565"/>
        <v>0</v>
      </c>
      <c r="HV343" s="832">
        <f t="shared" si="565"/>
        <v>0</v>
      </c>
      <c r="HW343" s="832">
        <f t="shared" si="565"/>
        <v>0</v>
      </c>
      <c r="HX343" s="832">
        <f t="shared" si="565"/>
        <v>0</v>
      </c>
      <c r="HY343" s="832">
        <f t="shared" si="565"/>
        <v>0</v>
      </c>
      <c r="HZ343" s="832">
        <f t="shared" si="565"/>
        <v>0</v>
      </c>
      <c r="IA343" s="832">
        <f t="shared" si="565"/>
        <v>0</v>
      </c>
      <c r="IB343" s="832">
        <f t="shared" si="565"/>
        <v>0</v>
      </c>
      <c r="IC343" s="832">
        <f t="shared" si="565"/>
        <v>0</v>
      </c>
      <c r="ID343" s="832">
        <f t="shared" si="565"/>
        <v>0</v>
      </c>
      <c r="IE343" s="832">
        <f t="shared" si="565"/>
        <v>0</v>
      </c>
      <c r="IF343" s="832">
        <f t="shared" si="565"/>
        <v>0</v>
      </c>
      <c r="IG343" s="832">
        <f t="shared" si="565"/>
        <v>0</v>
      </c>
      <c r="IH343" s="832">
        <f t="shared" si="565"/>
        <v>0</v>
      </c>
      <c r="II343" s="832">
        <f t="shared" si="565"/>
        <v>0</v>
      </c>
      <c r="IJ343" s="832">
        <f t="shared" si="565"/>
        <v>0</v>
      </c>
      <c r="IK343" s="832">
        <f t="shared" si="565"/>
        <v>0</v>
      </c>
      <c r="IL343" s="832">
        <f t="shared" si="565"/>
        <v>0</v>
      </c>
      <c r="IM343" s="832">
        <f t="shared" si="565"/>
        <v>0</v>
      </c>
      <c r="IN343" s="832">
        <f t="shared" si="565"/>
        <v>0</v>
      </c>
      <c r="IO343" s="832">
        <f t="shared" si="565"/>
        <v>0</v>
      </c>
      <c r="IP343" s="832">
        <f t="shared" si="565"/>
        <v>0</v>
      </c>
      <c r="IQ343" s="832">
        <f t="shared" si="565"/>
        <v>0</v>
      </c>
      <c r="IR343" s="832">
        <f t="shared" si="565"/>
        <v>0</v>
      </c>
      <c r="IS343" s="832">
        <f t="shared" si="565"/>
        <v>0</v>
      </c>
      <c r="IT343" s="832">
        <f t="shared" si="565"/>
        <v>0</v>
      </c>
      <c r="IU343" s="832">
        <f t="shared" si="565"/>
        <v>0</v>
      </c>
      <c r="IV343" s="832">
        <f t="shared" si="565"/>
        <v>0</v>
      </c>
      <c r="IW343" s="832">
        <f t="shared" si="565"/>
        <v>0</v>
      </c>
      <c r="IX343" s="832">
        <f t="shared" si="565"/>
        <v>0</v>
      </c>
      <c r="IY343" s="832">
        <f t="shared" si="565"/>
        <v>0</v>
      </c>
      <c r="IZ343" s="832">
        <f t="shared" si="565"/>
        <v>0</v>
      </c>
      <c r="JA343" s="832">
        <f t="shared" si="565"/>
        <v>0</v>
      </c>
      <c r="JB343" s="832">
        <f t="shared" si="565"/>
        <v>0</v>
      </c>
      <c r="JC343" s="832">
        <f t="shared" si="565"/>
        <v>0</v>
      </c>
      <c r="JD343" s="832">
        <f t="shared" si="565"/>
        <v>0</v>
      </c>
      <c r="JE343" s="832">
        <f t="shared" si="565"/>
        <v>0</v>
      </c>
      <c r="JF343" s="832">
        <f t="shared" si="565"/>
        <v>0</v>
      </c>
      <c r="JG343" s="832">
        <f t="shared" si="565"/>
        <v>0</v>
      </c>
      <c r="JH343" s="832">
        <f t="shared" si="565"/>
        <v>0</v>
      </c>
      <c r="JI343" s="832">
        <f t="shared" ref="JI343:LT343" si="566">JI342</f>
        <v>0</v>
      </c>
      <c r="JJ343" s="832">
        <f t="shared" si="566"/>
        <v>0</v>
      </c>
      <c r="JK343" s="832">
        <f t="shared" si="566"/>
        <v>0</v>
      </c>
      <c r="JL343" s="832">
        <f t="shared" si="566"/>
        <v>0</v>
      </c>
      <c r="JM343" s="832">
        <f t="shared" si="566"/>
        <v>0</v>
      </c>
      <c r="JN343" s="832">
        <f t="shared" si="566"/>
        <v>0</v>
      </c>
      <c r="JO343" s="832">
        <f t="shared" si="566"/>
        <v>0</v>
      </c>
      <c r="JP343" s="832">
        <f t="shared" si="566"/>
        <v>0</v>
      </c>
      <c r="JQ343" s="832">
        <f t="shared" si="566"/>
        <v>0</v>
      </c>
      <c r="JR343" s="832">
        <f t="shared" si="566"/>
        <v>0</v>
      </c>
      <c r="JS343" s="832">
        <f t="shared" si="566"/>
        <v>0</v>
      </c>
      <c r="JT343" s="832">
        <f t="shared" si="566"/>
        <v>0</v>
      </c>
      <c r="JU343" s="832">
        <f t="shared" si="566"/>
        <v>0</v>
      </c>
      <c r="JV343" s="832">
        <f t="shared" si="566"/>
        <v>0</v>
      </c>
      <c r="JW343" s="832">
        <f t="shared" si="566"/>
        <v>0</v>
      </c>
      <c r="JX343" s="832">
        <f t="shared" si="566"/>
        <v>0</v>
      </c>
      <c r="JY343" s="832">
        <f t="shared" si="566"/>
        <v>0</v>
      </c>
      <c r="JZ343" s="832">
        <f t="shared" si="566"/>
        <v>0</v>
      </c>
      <c r="KA343" s="832">
        <f t="shared" si="566"/>
        <v>0</v>
      </c>
      <c r="KB343" s="832">
        <f t="shared" si="566"/>
        <v>0</v>
      </c>
      <c r="KC343" s="832">
        <f t="shared" si="566"/>
        <v>0</v>
      </c>
      <c r="KD343" s="832">
        <f t="shared" si="566"/>
        <v>0</v>
      </c>
      <c r="KE343" s="832">
        <f t="shared" si="566"/>
        <v>0</v>
      </c>
      <c r="KF343" s="832">
        <f t="shared" si="566"/>
        <v>0</v>
      </c>
      <c r="KG343" s="832">
        <f t="shared" si="566"/>
        <v>0</v>
      </c>
      <c r="KH343" s="832">
        <f t="shared" si="566"/>
        <v>0</v>
      </c>
      <c r="KI343" s="832">
        <f t="shared" si="566"/>
        <v>0</v>
      </c>
      <c r="KJ343" s="832">
        <f t="shared" si="566"/>
        <v>0</v>
      </c>
      <c r="KK343" s="832">
        <f t="shared" si="566"/>
        <v>0</v>
      </c>
      <c r="KL343" s="832">
        <f t="shared" si="566"/>
        <v>0</v>
      </c>
      <c r="KM343" s="832">
        <f t="shared" si="566"/>
        <v>0</v>
      </c>
      <c r="KN343" s="832">
        <f t="shared" si="566"/>
        <v>0</v>
      </c>
      <c r="KO343" s="832">
        <f t="shared" si="566"/>
        <v>0</v>
      </c>
      <c r="KP343" s="832">
        <f t="shared" si="566"/>
        <v>0</v>
      </c>
      <c r="KQ343" s="832">
        <f t="shared" si="566"/>
        <v>0</v>
      </c>
      <c r="KR343" s="832">
        <f t="shared" si="566"/>
        <v>0</v>
      </c>
      <c r="KS343" s="832">
        <f t="shared" si="566"/>
        <v>0</v>
      </c>
      <c r="KT343" s="832">
        <f t="shared" si="566"/>
        <v>0</v>
      </c>
      <c r="KU343" s="832">
        <f t="shared" si="566"/>
        <v>0</v>
      </c>
      <c r="KV343" s="832">
        <f t="shared" si="566"/>
        <v>0</v>
      </c>
      <c r="KW343" s="832">
        <f t="shared" si="566"/>
        <v>0</v>
      </c>
      <c r="KX343" s="832">
        <f t="shared" si="566"/>
        <v>0</v>
      </c>
      <c r="KY343" s="832">
        <f t="shared" si="566"/>
        <v>0</v>
      </c>
      <c r="KZ343" s="832">
        <f t="shared" si="566"/>
        <v>0</v>
      </c>
      <c r="LA343" s="832">
        <f t="shared" si="566"/>
        <v>0</v>
      </c>
      <c r="LB343" s="832">
        <f t="shared" si="566"/>
        <v>0</v>
      </c>
      <c r="LC343" s="832">
        <f t="shared" si="566"/>
        <v>0</v>
      </c>
      <c r="LD343" s="832">
        <f t="shared" si="566"/>
        <v>0</v>
      </c>
      <c r="LE343" s="832">
        <f t="shared" si="566"/>
        <v>0</v>
      </c>
      <c r="LF343" s="832">
        <f t="shared" si="566"/>
        <v>0</v>
      </c>
      <c r="LG343" s="832">
        <f t="shared" si="566"/>
        <v>0</v>
      </c>
      <c r="LH343" s="832">
        <f t="shared" si="566"/>
        <v>0</v>
      </c>
      <c r="LI343" s="832">
        <f t="shared" si="566"/>
        <v>0</v>
      </c>
      <c r="LJ343" s="832">
        <f t="shared" si="566"/>
        <v>0</v>
      </c>
      <c r="LK343" s="832">
        <f t="shared" si="566"/>
        <v>0</v>
      </c>
      <c r="LL343" s="832">
        <f t="shared" si="566"/>
        <v>0</v>
      </c>
      <c r="LM343" s="832">
        <f t="shared" si="566"/>
        <v>0</v>
      </c>
      <c r="LN343" s="832">
        <f t="shared" si="566"/>
        <v>0</v>
      </c>
      <c r="LO343" s="832">
        <f t="shared" si="566"/>
        <v>0</v>
      </c>
      <c r="LP343" s="832">
        <f t="shared" si="566"/>
        <v>0</v>
      </c>
      <c r="LQ343" s="832">
        <f t="shared" si="566"/>
        <v>0</v>
      </c>
      <c r="LR343" s="832">
        <f t="shared" si="566"/>
        <v>0</v>
      </c>
      <c r="LS343" s="832">
        <f t="shared" si="566"/>
        <v>0</v>
      </c>
      <c r="LT343" s="832">
        <f t="shared" si="566"/>
        <v>0</v>
      </c>
      <c r="LU343" s="832">
        <f t="shared" ref="LU343:OF343" si="567">LU342</f>
        <v>0</v>
      </c>
      <c r="LV343" s="832">
        <f t="shared" si="567"/>
        <v>0</v>
      </c>
      <c r="LW343" s="832">
        <f t="shared" si="567"/>
        <v>0</v>
      </c>
      <c r="LX343" s="832">
        <f t="shared" si="567"/>
        <v>0</v>
      </c>
      <c r="LY343" s="832">
        <f t="shared" si="567"/>
        <v>0</v>
      </c>
      <c r="LZ343" s="832">
        <f t="shared" si="567"/>
        <v>0</v>
      </c>
      <c r="MA343" s="832">
        <f t="shared" si="567"/>
        <v>0</v>
      </c>
      <c r="MB343" s="832">
        <f t="shared" si="567"/>
        <v>0</v>
      </c>
      <c r="MC343" s="832">
        <f t="shared" si="567"/>
        <v>0</v>
      </c>
      <c r="MD343" s="832">
        <f t="shared" si="567"/>
        <v>0</v>
      </c>
      <c r="ME343" s="832">
        <f t="shared" si="567"/>
        <v>0</v>
      </c>
      <c r="MF343" s="832">
        <f t="shared" si="567"/>
        <v>0</v>
      </c>
      <c r="MG343" s="832">
        <f t="shared" si="567"/>
        <v>0</v>
      </c>
      <c r="MH343" s="832">
        <f t="shared" si="567"/>
        <v>0</v>
      </c>
      <c r="MI343" s="832">
        <f t="shared" si="567"/>
        <v>0</v>
      </c>
      <c r="MJ343" s="832">
        <f t="shared" si="567"/>
        <v>0</v>
      </c>
      <c r="MK343" s="832">
        <f t="shared" si="567"/>
        <v>0</v>
      </c>
      <c r="ML343" s="832">
        <f t="shared" si="567"/>
        <v>0</v>
      </c>
      <c r="MM343" s="832">
        <f t="shared" si="567"/>
        <v>0</v>
      </c>
      <c r="MN343" s="832">
        <f t="shared" si="567"/>
        <v>0</v>
      </c>
      <c r="MO343" s="832">
        <f t="shared" si="567"/>
        <v>0</v>
      </c>
      <c r="MP343" s="832">
        <f t="shared" si="567"/>
        <v>0</v>
      </c>
      <c r="MQ343" s="832">
        <f t="shared" si="567"/>
        <v>0</v>
      </c>
      <c r="MR343" s="832">
        <f t="shared" si="567"/>
        <v>0</v>
      </c>
      <c r="MS343" s="832">
        <f t="shared" si="567"/>
        <v>0</v>
      </c>
      <c r="MT343" s="832">
        <f t="shared" si="567"/>
        <v>0</v>
      </c>
      <c r="MU343" s="832">
        <f t="shared" si="567"/>
        <v>0</v>
      </c>
      <c r="MV343" s="832">
        <f t="shared" si="567"/>
        <v>0</v>
      </c>
      <c r="MW343" s="832">
        <f t="shared" si="567"/>
        <v>0</v>
      </c>
      <c r="MX343" s="832">
        <f t="shared" si="567"/>
        <v>0</v>
      </c>
      <c r="MY343" s="832">
        <f t="shared" si="567"/>
        <v>0</v>
      </c>
      <c r="MZ343" s="832">
        <f t="shared" si="567"/>
        <v>0</v>
      </c>
      <c r="NA343" s="832">
        <f t="shared" si="567"/>
        <v>0</v>
      </c>
      <c r="NB343" s="832">
        <f t="shared" si="567"/>
        <v>0</v>
      </c>
      <c r="NC343" s="832">
        <f t="shared" si="567"/>
        <v>0</v>
      </c>
      <c r="ND343" s="832">
        <f t="shared" si="567"/>
        <v>0</v>
      </c>
      <c r="NE343" s="832">
        <f t="shared" si="567"/>
        <v>0</v>
      </c>
      <c r="NF343" s="832">
        <f t="shared" si="567"/>
        <v>0</v>
      </c>
      <c r="NG343" s="832">
        <f t="shared" si="567"/>
        <v>0</v>
      </c>
      <c r="NH343" s="832">
        <f t="shared" si="567"/>
        <v>0</v>
      </c>
      <c r="NI343" s="832">
        <f t="shared" si="567"/>
        <v>0</v>
      </c>
      <c r="NJ343" s="832">
        <f t="shared" si="567"/>
        <v>0</v>
      </c>
      <c r="NK343" s="832">
        <f t="shared" si="567"/>
        <v>0</v>
      </c>
      <c r="NL343" s="832">
        <f t="shared" si="567"/>
        <v>0</v>
      </c>
      <c r="NM343" s="832">
        <f t="shared" si="567"/>
        <v>0</v>
      </c>
      <c r="NN343" s="832">
        <f t="shared" si="567"/>
        <v>0</v>
      </c>
      <c r="NO343" s="832">
        <f t="shared" si="567"/>
        <v>0</v>
      </c>
      <c r="NP343" s="832">
        <f t="shared" si="567"/>
        <v>0</v>
      </c>
      <c r="NQ343" s="832">
        <f t="shared" si="567"/>
        <v>0</v>
      </c>
      <c r="NR343" s="832">
        <f t="shared" si="567"/>
        <v>0</v>
      </c>
      <c r="NS343" s="832">
        <f t="shared" si="567"/>
        <v>0</v>
      </c>
      <c r="NT343" s="832">
        <f t="shared" si="567"/>
        <v>0</v>
      </c>
      <c r="NU343" s="832">
        <f t="shared" si="567"/>
        <v>0</v>
      </c>
      <c r="NV343" s="832">
        <f t="shared" si="567"/>
        <v>0</v>
      </c>
      <c r="NW343" s="832">
        <f t="shared" si="567"/>
        <v>0</v>
      </c>
      <c r="NX343" s="832">
        <f t="shared" si="567"/>
        <v>0</v>
      </c>
      <c r="NY343" s="832">
        <f t="shared" si="567"/>
        <v>0</v>
      </c>
      <c r="NZ343" s="832">
        <f t="shared" si="567"/>
        <v>0</v>
      </c>
      <c r="OA343" s="832">
        <f t="shared" si="567"/>
        <v>0</v>
      </c>
      <c r="OB343" s="832">
        <f t="shared" si="567"/>
        <v>0</v>
      </c>
      <c r="OC343" s="832">
        <f t="shared" si="567"/>
        <v>0</v>
      </c>
      <c r="OD343" s="832">
        <f t="shared" si="567"/>
        <v>0</v>
      </c>
      <c r="OE343" s="832">
        <f t="shared" si="567"/>
        <v>0</v>
      </c>
      <c r="OF343" s="832">
        <f t="shared" si="567"/>
        <v>0</v>
      </c>
      <c r="OG343" s="832">
        <f t="shared" ref="OG343:QR343" si="568">OG342</f>
        <v>0</v>
      </c>
      <c r="OH343" s="832">
        <f t="shared" si="568"/>
        <v>0</v>
      </c>
      <c r="OI343" s="832">
        <f t="shared" si="568"/>
        <v>0</v>
      </c>
      <c r="OJ343" s="832">
        <f t="shared" si="568"/>
        <v>0</v>
      </c>
      <c r="OK343" s="832">
        <f t="shared" si="568"/>
        <v>0</v>
      </c>
      <c r="OL343" s="832">
        <f t="shared" si="568"/>
        <v>0</v>
      </c>
      <c r="OM343" s="832">
        <f t="shared" si="568"/>
        <v>0</v>
      </c>
      <c r="ON343" s="832">
        <f t="shared" si="568"/>
        <v>0</v>
      </c>
      <c r="OO343" s="832">
        <f t="shared" si="568"/>
        <v>0</v>
      </c>
      <c r="OP343" s="832">
        <f t="shared" si="568"/>
        <v>0</v>
      </c>
      <c r="OQ343" s="832">
        <f t="shared" si="568"/>
        <v>0</v>
      </c>
      <c r="OR343" s="832">
        <f t="shared" si="568"/>
        <v>0</v>
      </c>
      <c r="OS343" s="832">
        <f t="shared" si="568"/>
        <v>0</v>
      </c>
      <c r="OT343" s="832">
        <f t="shared" si="568"/>
        <v>0</v>
      </c>
      <c r="OU343" s="832">
        <f t="shared" si="568"/>
        <v>0</v>
      </c>
      <c r="OV343" s="832">
        <f t="shared" si="568"/>
        <v>0</v>
      </c>
      <c r="OW343" s="832">
        <f t="shared" si="568"/>
        <v>0</v>
      </c>
      <c r="OX343" s="832">
        <f t="shared" si="568"/>
        <v>0</v>
      </c>
      <c r="OY343" s="832">
        <f t="shared" si="568"/>
        <v>0</v>
      </c>
      <c r="OZ343" s="832">
        <f t="shared" si="568"/>
        <v>0</v>
      </c>
      <c r="PA343" s="832">
        <f t="shared" si="568"/>
        <v>0</v>
      </c>
      <c r="PB343" s="832">
        <f t="shared" si="568"/>
        <v>0</v>
      </c>
      <c r="PC343" s="832">
        <f t="shared" si="568"/>
        <v>0</v>
      </c>
      <c r="PD343" s="832">
        <f t="shared" si="568"/>
        <v>0</v>
      </c>
      <c r="PE343" s="832">
        <f t="shared" si="568"/>
        <v>0</v>
      </c>
      <c r="PF343" s="832">
        <f t="shared" si="568"/>
        <v>0</v>
      </c>
      <c r="PG343" s="832">
        <f t="shared" si="568"/>
        <v>0</v>
      </c>
      <c r="PH343" s="832">
        <f t="shared" si="568"/>
        <v>0</v>
      </c>
      <c r="PI343" s="832">
        <f t="shared" si="568"/>
        <v>0</v>
      </c>
      <c r="PJ343" s="832">
        <f t="shared" si="568"/>
        <v>0</v>
      </c>
      <c r="PK343" s="832">
        <f t="shared" si="568"/>
        <v>0</v>
      </c>
      <c r="PL343" s="832">
        <f t="shared" si="568"/>
        <v>0</v>
      </c>
      <c r="PM343" s="832">
        <f t="shared" si="568"/>
        <v>0</v>
      </c>
      <c r="PN343" s="832">
        <f t="shared" si="568"/>
        <v>0</v>
      </c>
      <c r="PO343" s="832">
        <f t="shared" si="568"/>
        <v>0</v>
      </c>
      <c r="PP343" s="832">
        <f t="shared" si="568"/>
        <v>0</v>
      </c>
      <c r="PQ343" s="832">
        <f t="shared" si="568"/>
        <v>0</v>
      </c>
      <c r="PR343" s="832">
        <f t="shared" si="568"/>
        <v>0</v>
      </c>
      <c r="PS343" s="832">
        <f t="shared" si="568"/>
        <v>0</v>
      </c>
      <c r="PT343" s="832">
        <f t="shared" si="568"/>
        <v>0</v>
      </c>
      <c r="PU343" s="832">
        <f t="shared" si="568"/>
        <v>0</v>
      </c>
      <c r="PV343" s="832">
        <f t="shared" si="568"/>
        <v>0</v>
      </c>
      <c r="PW343" s="832">
        <f t="shared" si="568"/>
        <v>0</v>
      </c>
      <c r="PX343" s="832">
        <f t="shared" si="568"/>
        <v>0</v>
      </c>
      <c r="PY343" s="832">
        <f t="shared" si="568"/>
        <v>0</v>
      </c>
      <c r="PZ343" s="832">
        <f t="shared" si="568"/>
        <v>0</v>
      </c>
      <c r="QA343" s="832">
        <f t="shared" si="568"/>
        <v>0</v>
      </c>
      <c r="QB343" s="832">
        <f t="shared" si="568"/>
        <v>0</v>
      </c>
      <c r="QC343" s="832">
        <f t="shared" si="568"/>
        <v>0</v>
      </c>
      <c r="QD343" s="832">
        <f t="shared" si="568"/>
        <v>0</v>
      </c>
      <c r="QE343" s="832">
        <f t="shared" si="568"/>
        <v>0</v>
      </c>
      <c r="QF343" s="832">
        <f t="shared" si="568"/>
        <v>0</v>
      </c>
      <c r="QG343" s="832">
        <f t="shared" si="568"/>
        <v>0</v>
      </c>
      <c r="QH343" s="832">
        <f t="shared" si="568"/>
        <v>0</v>
      </c>
      <c r="QI343" s="832">
        <f t="shared" si="568"/>
        <v>0</v>
      </c>
      <c r="QJ343" s="832">
        <f t="shared" si="568"/>
        <v>0</v>
      </c>
      <c r="QK343" s="832">
        <f t="shared" si="568"/>
        <v>0</v>
      </c>
      <c r="QL343" s="832">
        <f t="shared" si="568"/>
        <v>0</v>
      </c>
      <c r="QM343" s="832">
        <f t="shared" si="568"/>
        <v>0</v>
      </c>
      <c r="QN343" s="832">
        <f t="shared" si="568"/>
        <v>0</v>
      </c>
      <c r="QO343" s="832">
        <f t="shared" si="568"/>
        <v>0</v>
      </c>
      <c r="QP343" s="832">
        <f t="shared" si="568"/>
        <v>0</v>
      </c>
      <c r="QQ343" s="832">
        <f t="shared" si="568"/>
        <v>0</v>
      </c>
      <c r="QR343" s="832">
        <f t="shared" si="568"/>
        <v>0</v>
      </c>
      <c r="QS343" s="832">
        <f t="shared" ref="QS343:SJ343" si="569">QS342</f>
        <v>0</v>
      </c>
      <c r="QT343" s="832">
        <f t="shared" si="569"/>
        <v>0</v>
      </c>
      <c r="QU343" s="832">
        <f t="shared" si="569"/>
        <v>0</v>
      </c>
      <c r="QV343" s="832">
        <f t="shared" si="569"/>
        <v>0</v>
      </c>
      <c r="QW343" s="832">
        <f t="shared" si="569"/>
        <v>0</v>
      </c>
      <c r="QX343" s="832">
        <f t="shared" si="569"/>
        <v>0</v>
      </c>
      <c r="QY343" s="832">
        <f t="shared" si="569"/>
        <v>0</v>
      </c>
      <c r="QZ343" s="832">
        <f t="shared" si="569"/>
        <v>0</v>
      </c>
      <c r="RA343" s="832">
        <f t="shared" si="569"/>
        <v>0</v>
      </c>
      <c r="RB343" s="832">
        <f t="shared" si="569"/>
        <v>0</v>
      </c>
      <c r="RC343" s="832">
        <f t="shared" si="569"/>
        <v>0</v>
      </c>
      <c r="RD343" s="832">
        <f t="shared" si="569"/>
        <v>0</v>
      </c>
      <c r="RE343" s="832">
        <f t="shared" si="569"/>
        <v>0</v>
      </c>
      <c r="RF343" s="832">
        <f t="shared" si="569"/>
        <v>0</v>
      </c>
      <c r="RG343" s="832">
        <f t="shared" si="569"/>
        <v>0</v>
      </c>
      <c r="RH343" s="832">
        <f t="shared" si="569"/>
        <v>0</v>
      </c>
      <c r="RI343" s="832">
        <f t="shared" si="569"/>
        <v>0</v>
      </c>
      <c r="RJ343" s="832">
        <f t="shared" si="569"/>
        <v>0</v>
      </c>
      <c r="RK343" s="832">
        <f t="shared" si="569"/>
        <v>0</v>
      </c>
      <c r="RL343" s="832">
        <f t="shared" si="569"/>
        <v>0</v>
      </c>
      <c r="RM343" s="832">
        <f t="shared" si="569"/>
        <v>0</v>
      </c>
      <c r="RN343" s="832">
        <f t="shared" si="569"/>
        <v>0</v>
      </c>
      <c r="RO343" s="832">
        <f t="shared" si="569"/>
        <v>0</v>
      </c>
      <c r="RP343" s="832">
        <f t="shared" si="569"/>
        <v>0</v>
      </c>
      <c r="RQ343" s="832">
        <f t="shared" si="569"/>
        <v>0</v>
      </c>
      <c r="RR343" s="832">
        <f t="shared" si="569"/>
        <v>0</v>
      </c>
      <c r="RS343" s="832">
        <f t="shared" si="569"/>
        <v>0</v>
      </c>
      <c r="RT343" s="832">
        <f t="shared" si="569"/>
        <v>0</v>
      </c>
      <c r="RU343" s="832">
        <f t="shared" si="569"/>
        <v>0</v>
      </c>
      <c r="RV343" s="832">
        <f t="shared" si="569"/>
        <v>0</v>
      </c>
      <c r="RW343" s="832">
        <f t="shared" si="569"/>
        <v>0</v>
      </c>
      <c r="RX343" s="832">
        <f t="shared" si="569"/>
        <v>0</v>
      </c>
      <c r="RY343" s="832">
        <f t="shared" si="569"/>
        <v>0</v>
      </c>
      <c r="RZ343" s="832">
        <f t="shared" si="569"/>
        <v>0</v>
      </c>
      <c r="SA343" s="832">
        <f t="shared" si="569"/>
        <v>0</v>
      </c>
      <c r="SB343" s="832">
        <f t="shared" si="569"/>
        <v>0</v>
      </c>
      <c r="SC343" s="832">
        <f t="shared" si="569"/>
        <v>0</v>
      </c>
      <c r="SD343" s="832">
        <f t="shared" si="569"/>
        <v>0</v>
      </c>
      <c r="SE343" s="832">
        <f t="shared" si="569"/>
        <v>0</v>
      </c>
      <c r="SF343" s="832">
        <f t="shared" si="569"/>
        <v>0</v>
      </c>
      <c r="SG343" s="832">
        <f t="shared" si="569"/>
        <v>0</v>
      </c>
      <c r="SH343" s="832">
        <f t="shared" si="569"/>
        <v>0</v>
      </c>
      <c r="SI343" s="832">
        <f t="shared" si="569"/>
        <v>0</v>
      </c>
      <c r="SJ343" s="832">
        <f t="shared" si="569"/>
        <v>0</v>
      </c>
      <c r="SK343" s="267">
        <f>SJ343</f>
        <v>0</v>
      </c>
      <c r="SL343" s="254"/>
      <c r="SM343" s="242"/>
      <c r="SN343" s="242"/>
      <c r="SO343" s="242"/>
    </row>
    <row r="344" spans="1:509" outlineLevel="3" x14ac:dyDescent="0.35">
      <c r="A344" s="242"/>
      <c r="B344" s="251"/>
      <c r="C344" s="438">
        <f t="shared" si="552"/>
        <v>4</v>
      </c>
      <c r="D344" s="267"/>
      <c r="E344" s="316">
        <f t="shared" si="551"/>
        <v>203</v>
      </c>
      <c r="F344" s="322"/>
      <c r="G344" s="322"/>
      <c r="H344" s="267"/>
      <c r="I344" s="540"/>
      <c r="J344" s="557" t="s">
        <v>865</v>
      </c>
      <c r="K344" s="541"/>
      <c r="L344" s="531">
        <v>0</v>
      </c>
      <c r="M344" s="531">
        <v>0</v>
      </c>
      <c r="N344" s="531">
        <v>0</v>
      </c>
      <c r="O344" s="531">
        <v>0</v>
      </c>
      <c r="P344" s="531">
        <v>0</v>
      </c>
      <c r="Q344" s="531">
        <v>0</v>
      </c>
      <c r="R344" s="531">
        <v>0</v>
      </c>
      <c r="S344" s="531">
        <v>0</v>
      </c>
      <c r="T344" s="531">
        <v>0</v>
      </c>
      <c r="U344" s="531">
        <v>0</v>
      </c>
      <c r="V344" s="531">
        <v>0</v>
      </c>
      <c r="W344" s="531">
        <v>0</v>
      </c>
      <c r="X344" s="531">
        <v>0</v>
      </c>
      <c r="Y344" s="531">
        <v>0</v>
      </c>
      <c r="Z344" s="531">
        <v>0</v>
      </c>
      <c r="AA344" s="531">
        <v>0</v>
      </c>
      <c r="AB344" s="531">
        <v>0</v>
      </c>
      <c r="AC344" s="531">
        <v>0</v>
      </c>
      <c r="AD344" s="531">
        <v>0</v>
      </c>
      <c r="AE344" s="531">
        <v>0</v>
      </c>
      <c r="AF344" s="531">
        <v>0</v>
      </c>
      <c r="AG344" s="531">
        <v>0</v>
      </c>
      <c r="AH344" s="531">
        <v>0</v>
      </c>
      <c r="AI344" s="531">
        <v>0</v>
      </c>
      <c r="AJ344" s="531">
        <v>0</v>
      </c>
      <c r="AK344" s="531">
        <v>0</v>
      </c>
      <c r="AL344" s="531">
        <v>0</v>
      </c>
      <c r="AM344" s="531">
        <v>0</v>
      </c>
      <c r="AN344" s="531">
        <v>0</v>
      </c>
      <c r="AO344" s="531">
        <v>0</v>
      </c>
      <c r="AP344" s="531">
        <v>0</v>
      </c>
      <c r="AQ344" s="531">
        <v>0</v>
      </c>
      <c r="AR344" s="531">
        <v>0</v>
      </c>
      <c r="AS344" s="531">
        <v>0</v>
      </c>
      <c r="AT344" s="531">
        <v>0</v>
      </c>
      <c r="AU344" s="531">
        <v>0</v>
      </c>
      <c r="AV344" s="531">
        <v>0</v>
      </c>
      <c r="AW344" s="531">
        <v>0</v>
      </c>
      <c r="AX344" s="531">
        <v>0</v>
      </c>
      <c r="AY344" s="531">
        <v>0</v>
      </c>
      <c r="AZ344" s="531">
        <v>0</v>
      </c>
      <c r="BA344" s="531">
        <v>0</v>
      </c>
      <c r="BB344" s="531">
        <v>0</v>
      </c>
      <c r="BC344" s="531">
        <v>0</v>
      </c>
      <c r="BD344" s="531">
        <v>0</v>
      </c>
      <c r="BE344" s="531">
        <v>0</v>
      </c>
      <c r="BF344" s="531">
        <v>0</v>
      </c>
      <c r="BG344" s="531">
        <v>0</v>
      </c>
      <c r="BH344" s="531">
        <v>0</v>
      </c>
      <c r="BI344" s="531">
        <v>0</v>
      </c>
      <c r="BJ344" s="531">
        <v>0</v>
      </c>
      <c r="BK344" s="531">
        <v>0</v>
      </c>
      <c r="BL344" s="531">
        <v>0</v>
      </c>
      <c r="BM344" s="531">
        <v>0</v>
      </c>
      <c r="BN344" s="531">
        <v>0</v>
      </c>
      <c r="BO344" s="531">
        <v>0</v>
      </c>
      <c r="BP344" s="531">
        <v>0</v>
      </c>
      <c r="BQ344" s="531">
        <v>0</v>
      </c>
      <c r="BR344" s="531">
        <v>0</v>
      </c>
      <c r="BS344" s="531">
        <v>0</v>
      </c>
      <c r="BT344" s="531">
        <v>0</v>
      </c>
      <c r="BU344" s="531">
        <v>0</v>
      </c>
      <c r="BV344" s="531">
        <v>0</v>
      </c>
      <c r="BW344" s="531">
        <v>0</v>
      </c>
      <c r="BX344" s="531">
        <v>0</v>
      </c>
      <c r="BY344" s="531">
        <v>0</v>
      </c>
      <c r="BZ344" s="531">
        <v>0</v>
      </c>
      <c r="CA344" s="531">
        <v>0</v>
      </c>
      <c r="CB344" s="531">
        <v>0</v>
      </c>
      <c r="CC344" s="531">
        <v>0</v>
      </c>
      <c r="CD344" s="531">
        <v>0</v>
      </c>
      <c r="CE344" s="531">
        <v>0</v>
      </c>
      <c r="CF344" s="531">
        <v>0</v>
      </c>
      <c r="CG344" s="531">
        <v>0</v>
      </c>
      <c r="CH344" s="531">
        <v>0</v>
      </c>
      <c r="CI344" s="531">
        <v>0</v>
      </c>
      <c r="CJ344" s="531">
        <v>0</v>
      </c>
      <c r="CK344" s="531">
        <v>0</v>
      </c>
      <c r="CL344" s="531">
        <v>0</v>
      </c>
      <c r="CM344" s="531">
        <v>0</v>
      </c>
      <c r="CN344" s="531">
        <v>0</v>
      </c>
      <c r="CO344" s="531">
        <v>0</v>
      </c>
      <c r="CP344" s="531">
        <v>0</v>
      </c>
      <c r="CQ344" s="531">
        <v>0</v>
      </c>
      <c r="CR344" s="531">
        <v>0</v>
      </c>
      <c r="CS344" s="531">
        <v>0</v>
      </c>
      <c r="CT344" s="531">
        <v>0</v>
      </c>
      <c r="CU344" s="531">
        <v>0</v>
      </c>
      <c r="CV344" s="531">
        <v>0</v>
      </c>
      <c r="CW344" s="531">
        <v>0</v>
      </c>
      <c r="CX344" s="531">
        <v>0</v>
      </c>
      <c r="CY344" s="531">
        <v>0</v>
      </c>
      <c r="CZ344" s="531">
        <v>0</v>
      </c>
      <c r="DA344" s="531">
        <v>0</v>
      </c>
      <c r="DB344" s="531">
        <v>0</v>
      </c>
      <c r="DC344" s="531">
        <v>0</v>
      </c>
      <c r="DD344" s="531">
        <v>0</v>
      </c>
      <c r="DE344" s="531">
        <v>0</v>
      </c>
      <c r="DF344" s="531">
        <v>0</v>
      </c>
      <c r="DG344" s="531">
        <v>0</v>
      </c>
      <c r="DH344" s="531">
        <v>0</v>
      </c>
      <c r="DI344" s="531">
        <v>0</v>
      </c>
      <c r="DJ344" s="531">
        <v>0</v>
      </c>
      <c r="DK344" s="531">
        <v>0</v>
      </c>
      <c r="DL344" s="531">
        <v>0</v>
      </c>
      <c r="DM344" s="531">
        <v>0</v>
      </c>
      <c r="DN344" s="531">
        <v>0</v>
      </c>
      <c r="DO344" s="531">
        <v>0</v>
      </c>
      <c r="DP344" s="531">
        <v>0</v>
      </c>
      <c r="DQ344" s="531">
        <v>0</v>
      </c>
      <c r="DR344" s="531">
        <v>0</v>
      </c>
      <c r="DS344" s="531">
        <v>0</v>
      </c>
      <c r="DT344" s="531">
        <v>0</v>
      </c>
      <c r="DU344" s="531">
        <v>0</v>
      </c>
      <c r="DV344" s="531">
        <v>0</v>
      </c>
      <c r="DW344" s="531">
        <v>0</v>
      </c>
      <c r="DX344" s="531">
        <v>0</v>
      </c>
      <c r="DY344" s="531">
        <v>0</v>
      </c>
      <c r="DZ344" s="531">
        <v>0</v>
      </c>
      <c r="EA344" s="531">
        <v>0</v>
      </c>
      <c r="EB344" s="531">
        <v>0</v>
      </c>
      <c r="EC344" s="531">
        <v>0</v>
      </c>
      <c r="ED344" s="531">
        <v>0</v>
      </c>
      <c r="EE344" s="531">
        <v>0</v>
      </c>
      <c r="EF344" s="531">
        <v>0</v>
      </c>
      <c r="EG344" s="531">
        <v>0</v>
      </c>
      <c r="EH344" s="531">
        <v>0</v>
      </c>
      <c r="EI344" s="531">
        <v>0</v>
      </c>
      <c r="EJ344" s="531">
        <v>0</v>
      </c>
      <c r="EK344" s="531">
        <v>0</v>
      </c>
      <c r="EL344" s="531">
        <v>0</v>
      </c>
      <c r="EM344" s="531">
        <v>0</v>
      </c>
      <c r="EN344" s="531">
        <v>0</v>
      </c>
      <c r="EO344" s="531">
        <v>0</v>
      </c>
      <c r="EP344" s="531">
        <v>0</v>
      </c>
      <c r="EQ344" s="531">
        <v>0</v>
      </c>
      <c r="ER344" s="531">
        <v>0</v>
      </c>
      <c r="ES344" s="531">
        <v>0</v>
      </c>
      <c r="ET344" s="531">
        <v>0</v>
      </c>
      <c r="EU344" s="531">
        <v>0</v>
      </c>
      <c r="EV344" s="531">
        <v>0</v>
      </c>
      <c r="EW344" s="531">
        <v>0</v>
      </c>
      <c r="EX344" s="531">
        <v>0</v>
      </c>
      <c r="EY344" s="531">
        <v>0</v>
      </c>
      <c r="EZ344" s="531">
        <v>0</v>
      </c>
      <c r="FA344" s="531">
        <v>0</v>
      </c>
      <c r="FB344" s="531">
        <v>0</v>
      </c>
      <c r="FC344" s="531">
        <v>0</v>
      </c>
      <c r="FD344" s="531">
        <v>0</v>
      </c>
      <c r="FE344" s="531">
        <v>0</v>
      </c>
      <c r="FF344" s="531">
        <v>0</v>
      </c>
      <c r="FG344" s="531">
        <v>0</v>
      </c>
      <c r="FH344" s="531">
        <v>0</v>
      </c>
      <c r="FI344" s="531">
        <v>0</v>
      </c>
      <c r="FJ344" s="531">
        <v>0</v>
      </c>
      <c r="FK344" s="531">
        <v>0</v>
      </c>
      <c r="FL344" s="531">
        <v>0</v>
      </c>
      <c r="FM344" s="531">
        <v>0</v>
      </c>
      <c r="FN344" s="531">
        <v>0</v>
      </c>
      <c r="FO344" s="531">
        <v>0</v>
      </c>
      <c r="FP344" s="531">
        <v>0</v>
      </c>
      <c r="FQ344" s="531">
        <v>0</v>
      </c>
      <c r="FR344" s="531">
        <v>0</v>
      </c>
      <c r="FS344" s="531">
        <v>0</v>
      </c>
      <c r="FT344" s="531">
        <v>0</v>
      </c>
      <c r="FU344" s="531">
        <v>0</v>
      </c>
      <c r="FV344" s="531">
        <v>0</v>
      </c>
      <c r="FW344" s="531">
        <v>0</v>
      </c>
      <c r="FX344" s="531">
        <v>0</v>
      </c>
      <c r="FY344" s="531">
        <v>0</v>
      </c>
      <c r="FZ344" s="531">
        <v>0</v>
      </c>
      <c r="GA344" s="531">
        <v>0</v>
      </c>
      <c r="GB344" s="531">
        <v>0</v>
      </c>
      <c r="GC344" s="531">
        <v>0</v>
      </c>
      <c r="GD344" s="531">
        <v>0</v>
      </c>
      <c r="GE344" s="531">
        <v>0</v>
      </c>
      <c r="GF344" s="531">
        <v>0</v>
      </c>
      <c r="GG344" s="531">
        <v>0</v>
      </c>
      <c r="GH344" s="531">
        <v>0</v>
      </c>
      <c r="GI344" s="531">
        <v>0</v>
      </c>
      <c r="GJ344" s="531">
        <v>0</v>
      </c>
      <c r="GK344" s="531">
        <v>0</v>
      </c>
      <c r="GL344" s="531">
        <v>0</v>
      </c>
      <c r="GM344" s="531">
        <v>0</v>
      </c>
      <c r="GN344" s="531">
        <v>0</v>
      </c>
      <c r="GO344" s="531">
        <v>0</v>
      </c>
      <c r="GP344" s="531">
        <v>0</v>
      </c>
      <c r="GQ344" s="531">
        <v>0</v>
      </c>
      <c r="GR344" s="531">
        <v>0</v>
      </c>
      <c r="GS344" s="531">
        <v>0</v>
      </c>
      <c r="GT344" s="531">
        <v>0</v>
      </c>
      <c r="GU344" s="531">
        <v>0</v>
      </c>
      <c r="GV344" s="531">
        <v>0</v>
      </c>
      <c r="GW344" s="531">
        <v>0</v>
      </c>
      <c r="GX344" s="531">
        <v>0</v>
      </c>
      <c r="GY344" s="531">
        <v>0</v>
      </c>
      <c r="GZ344" s="531">
        <v>0</v>
      </c>
      <c r="HA344" s="531">
        <v>0</v>
      </c>
      <c r="HB344" s="531">
        <v>0</v>
      </c>
      <c r="HC344" s="531">
        <v>0</v>
      </c>
      <c r="HD344" s="531">
        <v>0</v>
      </c>
      <c r="HE344" s="531">
        <v>0</v>
      </c>
      <c r="HF344" s="531">
        <v>0</v>
      </c>
      <c r="HG344" s="531">
        <v>0</v>
      </c>
      <c r="HH344" s="531">
        <v>0</v>
      </c>
      <c r="HI344" s="531">
        <v>0</v>
      </c>
      <c r="HJ344" s="531">
        <v>0</v>
      </c>
      <c r="HK344" s="531">
        <v>0</v>
      </c>
      <c r="HL344" s="531">
        <v>0</v>
      </c>
      <c r="HM344" s="531">
        <v>0</v>
      </c>
      <c r="HN344" s="531">
        <v>0</v>
      </c>
      <c r="HO344" s="531">
        <v>0</v>
      </c>
      <c r="HP344" s="531">
        <v>0</v>
      </c>
      <c r="HQ344" s="531">
        <v>0</v>
      </c>
      <c r="HR344" s="531">
        <v>0</v>
      </c>
      <c r="HS344" s="531">
        <v>0</v>
      </c>
      <c r="HT344" s="531">
        <v>0</v>
      </c>
      <c r="HU344" s="531">
        <v>0</v>
      </c>
      <c r="HV344" s="531">
        <v>0</v>
      </c>
      <c r="HW344" s="531">
        <v>0</v>
      </c>
      <c r="HX344" s="531">
        <v>0</v>
      </c>
      <c r="HY344" s="531">
        <v>0</v>
      </c>
      <c r="HZ344" s="531">
        <v>0</v>
      </c>
      <c r="IA344" s="531">
        <v>0</v>
      </c>
      <c r="IB344" s="531">
        <v>0</v>
      </c>
      <c r="IC344" s="531">
        <v>0</v>
      </c>
      <c r="ID344" s="531">
        <v>0</v>
      </c>
      <c r="IE344" s="531">
        <v>0</v>
      </c>
      <c r="IF344" s="531">
        <v>0</v>
      </c>
      <c r="IG344" s="531">
        <v>0</v>
      </c>
      <c r="IH344" s="531">
        <v>0</v>
      </c>
      <c r="II344" s="531">
        <v>0</v>
      </c>
      <c r="IJ344" s="531">
        <v>0</v>
      </c>
      <c r="IK344" s="531">
        <v>0</v>
      </c>
      <c r="IL344" s="531">
        <v>0</v>
      </c>
      <c r="IM344" s="531">
        <v>0</v>
      </c>
      <c r="IN344" s="531">
        <v>0</v>
      </c>
      <c r="IO344" s="531">
        <v>0</v>
      </c>
      <c r="IP344" s="531">
        <v>0</v>
      </c>
      <c r="IQ344" s="531">
        <v>0</v>
      </c>
      <c r="IR344" s="531">
        <v>0</v>
      </c>
      <c r="IS344" s="531">
        <v>0</v>
      </c>
      <c r="IT344" s="531">
        <v>0</v>
      </c>
      <c r="IU344" s="531">
        <v>0</v>
      </c>
      <c r="IV344" s="531">
        <v>0</v>
      </c>
      <c r="IW344" s="531">
        <v>0</v>
      </c>
      <c r="IX344" s="531">
        <v>0</v>
      </c>
      <c r="IY344" s="531">
        <v>0</v>
      </c>
      <c r="IZ344" s="531">
        <v>0</v>
      </c>
      <c r="JA344" s="531">
        <v>0</v>
      </c>
      <c r="JB344" s="531">
        <v>0</v>
      </c>
      <c r="JC344" s="531">
        <v>0</v>
      </c>
      <c r="JD344" s="531">
        <v>0</v>
      </c>
      <c r="JE344" s="531">
        <v>0</v>
      </c>
      <c r="JF344" s="531">
        <v>0</v>
      </c>
      <c r="JG344" s="531">
        <v>0</v>
      </c>
      <c r="JH344" s="531">
        <v>0</v>
      </c>
      <c r="JI344" s="531">
        <v>0</v>
      </c>
      <c r="JJ344" s="531">
        <v>0</v>
      </c>
      <c r="JK344" s="531">
        <v>0</v>
      </c>
      <c r="JL344" s="531">
        <v>0</v>
      </c>
      <c r="JM344" s="531">
        <v>0</v>
      </c>
      <c r="JN344" s="531">
        <v>0</v>
      </c>
      <c r="JO344" s="531">
        <v>0</v>
      </c>
      <c r="JP344" s="531">
        <v>0</v>
      </c>
      <c r="JQ344" s="531">
        <v>0</v>
      </c>
      <c r="JR344" s="531">
        <v>0</v>
      </c>
      <c r="JS344" s="531">
        <v>0</v>
      </c>
      <c r="JT344" s="531">
        <v>0</v>
      </c>
      <c r="JU344" s="531">
        <v>0</v>
      </c>
      <c r="JV344" s="531">
        <v>0</v>
      </c>
      <c r="JW344" s="531">
        <v>0</v>
      </c>
      <c r="JX344" s="531">
        <v>0</v>
      </c>
      <c r="JY344" s="531">
        <v>0</v>
      </c>
      <c r="JZ344" s="531">
        <v>0</v>
      </c>
      <c r="KA344" s="531">
        <v>0</v>
      </c>
      <c r="KB344" s="531">
        <v>0</v>
      </c>
      <c r="KC344" s="531">
        <v>0</v>
      </c>
      <c r="KD344" s="531">
        <v>0</v>
      </c>
      <c r="KE344" s="531">
        <v>0</v>
      </c>
      <c r="KF344" s="531">
        <v>0</v>
      </c>
      <c r="KG344" s="531">
        <v>0</v>
      </c>
      <c r="KH344" s="531">
        <v>0</v>
      </c>
      <c r="KI344" s="531">
        <v>0</v>
      </c>
      <c r="KJ344" s="531">
        <v>0</v>
      </c>
      <c r="KK344" s="531">
        <v>0</v>
      </c>
      <c r="KL344" s="531">
        <v>0</v>
      </c>
      <c r="KM344" s="531">
        <v>0</v>
      </c>
      <c r="KN344" s="531">
        <v>0</v>
      </c>
      <c r="KO344" s="531">
        <v>0</v>
      </c>
      <c r="KP344" s="531">
        <v>0</v>
      </c>
      <c r="KQ344" s="531">
        <v>0</v>
      </c>
      <c r="KR344" s="531">
        <v>0</v>
      </c>
      <c r="KS344" s="531">
        <v>0</v>
      </c>
      <c r="KT344" s="531">
        <v>0</v>
      </c>
      <c r="KU344" s="531">
        <v>0</v>
      </c>
      <c r="KV344" s="531">
        <v>0</v>
      </c>
      <c r="KW344" s="531">
        <v>0</v>
      </c>
      <c r="KX344" s="531">
        <v>0</v>
      </c>
      <c r="KY344" s="531">
        <v>0</v>
      </c>
      <c r="KZ344" s="531">
        <v>0</v>
      </c>
      <c r="LA344" s="531">
        <v>0</v>
      </c>
      <c r="LB344" s="531">
        <v>0</v>
      </c>
      <c r="LC344" s="531">
        <v>0</v>
      </c>
      <c r="LD344" s="531">
        <v>0</v>
      </c>
      <c r="LE344" s="531">
        <v>0</v>
      </c>
      <c r="LF344" s="531">
        <v>0</v>
      </c>
      <c r="LG344" s="531">
        <v>0</v>
      </c>
      <c r="LH344" s="531">
        <v>0</v>
      </c>
      <c r="LI344" s="531">
        <v>0</v>
      </c>
      <c r="LJ344" s="531">
        <v>0</v>
      </c>
      <c r="LK344" s="531">
        <v>0</v>
      </c>
      <c r="LL344" s="531">
        <v>0</v>
      </c>
      <c r="LM344" s="531">
        <v>0</v>
      </c>
      <c r="LN344" s="531">
        <v>0</v>
      </c>
      <c r="LO344" s="531">
        <v>0</v>
      </c>
      <c r="LP344" s="531">
        <v>0</v>
      </c>
      <c r="LQ344" s="531">
        <v>0</v>
      </c>
      <c r="LR344" s="531">
        <v>0</v>
      </c>
      <c r="LS344" s="531">
        <v>0</v>
      </c>
      <c r="LT344" s="531">
        <v>0</v>
      </c>
      <c r="LU344" s="531">
        <v>0</v>
      </c>
      <c r="LV344" s="531">
        <v>0</v>
      </c>
      <c r="LW344" s="531">
        <v>0</v>
      </c>
      <c r="LX344" s="531">
        <v>0</v>
      </c>
      <c r="LY344" s="531">
        <v>0</v>
      </c>
      <c r="LZ344" s="531">
        <v>0</v>
      </c>
      <c r="MA344" s="531">
        <v>0</v>
      </c>
      <c r="MB344" s="531">
        <v>0</v>
      </c>
      <c r="MC344" s="531">
        <v>0</v>
      </c>
      <c r="MD344" s="531">
        <v>0</v>
      </c>
      <c r="ME344" s="531">
        <v>0</v>
      </c>
      <c r="MF344" s="531">
        <v>0</v>
      </c>
      <c r="MG344" s="531">
        <v>0</v>
      </c>
      <c r="MH344" s="531">
        <v>0</v>
      </c>
      <c r="MI344" s="531">
        <v>0</v>
      </c>
      <c r="MJ344" s="531">
        <v>0</v>
      </c>
      <c r="MK344" s="531">
        <v>0</v>
      </c>
      <c r="ML344" s="531">
        <v>0</v>
      </c>
      <c r="MM344" s="531">
        <v>0</v>
      </c>
      <c r="MN344" s="531">
        <v>0</v>
      </c>
      <c r="MO344" s="531">
        <v>0</v>
      </c>
      <c r="MP344" s="531">
        <v>0</v>
      </c>
      <c r="MQ344" s="531">
        <v>0</v>
      </c>
      <c r="MR344" s="531">
        <v>0</v>
      </c>
      <c r="MS344" s="531">
        <v>0</v>
      </c>
      <c r="MT344" s="531">
        <v>0</v>
      </c>
      <c r="MU344" s="531">
        <v>0</v>
      </c>
      <c r="MV344" s="531">
        <v>0</v>
      </c>
      <c r="MW344" s="531">
        <v>0</v>
      </c>
      <c r="MX344" s="531">
        <v>0</v>
      </c>
      <c r="MY344" s="531">
        <v>0</v>
      </c>
      <c r="MZ344" s="531">
        <v>0</v>
      </c>
      <c r="NA344" s="531">
        <v>0</v>
      </c>
      <c r="NB344" s="531">
        <v>0</v>
      </c>
      <c r="NC344" s="531">
        <v>0</v>
      </c>
      <c r="ND344" s="531">
        <v>0</v>
      </c>
      <c r="NE344" s="531">
        <v>0</v>
      </c>
      <c r="NF344" s="531">
        <v>0</v>
      </c>
      <c r="NG344" s="531">
        <v>0</v>
      </c>
      <c r="NH344" s="531">
        <v>0</v>
      </c>
      <c r="NI344" s="531">
        <v>0</v>
      </c>
      <c r="NJ344" s="531">
        <v>0</v>
      </c>
      <c r="NK344" s="531">
        <v>0</v>
      </c>
      <c r="NL344" s="531">
        <v>0</v>
      </c>
      <c r="NM344" s="531">
        <v>0</v>
      </c>
      <c r="NN344" s="531">
        <v>0</v>
      </c>
      <c r="NO344" s="531">
        <v>0</v>
      </c>
      <c r="NP344" s="531">
        <v>0</v>
      </c>
      <c r="NQ344" s="531">
        <v>0</v>
      </c>
      <c r="NR344" s="531">
        <v>0</v>
      </c>
      <c r="NS344" s="531">
        <v>0</v>
      </c>
      <c r="NT344" s="531">
        <v>0</v>
      </c>
      <c r="NU344" s="531">
        <v>0</v>
      </c>
      <c r="NV344" s="531">
        <v>0</v>
      </c>
      <c r="NW344" s="531">
        <v>0</v>
      </c>
      <c r="NX344" s="531">
        <v>0</v>
      </c>
      <c r="NY344" s="531">
        <v>0</v>
      </c>
      <c r="NZ344" s="531">
        <v>0</v>
      </c>
      <c r="OA344" s="531">
        <v>0</v>
      </c>
      <c r="OB344" s="531">
        <v>0</v>
      </c>
      <c r="OC344" s="531">
        <v>0</v>
      </c>
      <c r="OD344" s="531">
        <v>0</v>
      </c>
      <c r="OE344" s="531">
        <v>0</v>
      </c>
      <c r="OF344" s="531">
        <v>0</v>
      </c>
      <c r="OG344" s="531">
        <v>0</v>
      </c>
      <c r="OH344" s="531">
        <v>0</v>
      </c>
      <c r="OI344" s="531">
        <v>0</v>
      </c>
      <c r="OJ344" s="531">
        <v>0</v>
      </c>
      <c r="OK344" s="531">
        <v>0</v>
      </c>
      <c r="OL344" s="531">
        <v>0</v>
      </c>
      <c r="OM344" s="531">
        <v>0</v>
      </c>
      <c r="ON344" s="531">
        <v>0</v>
      </c>
      <c r="OO344" s="531">
        <v>0</v>
      </c>
      <c r="OP344" s="531">
        <v>0</v>
      </c>
      <c r="OQ344" s="531">
        <v>0</v>
      </c>
      <c r="OR344" s="531">
        <v>0</v>
      </c>
      <c r="OS344" s="531">
        <v>0</v>
      </c>
      <c r="OT344" s="531">
        <v>0</v>
      </c>
      <c r="OU344" s="531">
        <v>0</v>
      </c>
      <c r="OV344" s="531">
        <v>0</v>
      </c>
      <c r="OW344" s="531">
        <v>0</v>
      </c>
      <c r="OX344" s="531">
        <v>0</v>
      </c>
      <c r="OY344" s="531">
        <v>0</v>
      </c>
      <c r="OZ344" s="531">
        <v>0</v>
      </c>
      <c r="PA344" s="531">
        <v>0</v>
      </c>
      <c r="PB344" s="531">
        <v>0</v>
      </c>
      <c r="PC344" s="531">
        <v>0</v>
      </c>
      <c r="PD344" s="531">
        <v>0</v>
      </c>
      <c r="PE344" s="531">
        <v>0</v>
      </c>
      <c r="PF344" s="531">
        <v>0</v>
      </c>
      <c r="PG344" s="531">
        <v>0</v>
      </c>
      <c r="PH344" s="531">
        <v>0</v>
      </c>
      <c r="PI344" s="531">
        <v>0</v>
      </c>
      <c r="PJ344" s="531">
        <v>0</v>
      </c>
      <c r="PK344" s="531">
        <v>0</v>
      </c>
      <c r="PL344" s="531">
        <v>0</v>
      </c>
      <c r="PM344" s="531">
        <v>0</v>
      </c>
      <c r="PN344" s="531">
        <v>0</v>
      </c>
      <c r="PO344" s="531">
        <v>0</v>
      </c>
      <c r="PP344" s="531">
        <v>0</v>
      </c>
      <c r="PQ344" s="531">
        <v>0</v>
      </c>
      <c r="PR344" s="531">
        <v>0</v>
      </c>
      <c r="PS344" s="531">
        <v>0</v>
      </c>
      <c r="PT344" s="531">
        <v>0</v>
      </c>
      <c r="PU344" s="531">
        <v>0</v>
      </c>
      <c r="PV344" s="531">
        <v>0</v>
      </c>
      <c r="PW344" s="531">
        <v>0</v>
      </c>
      <c r="PX344" s="531">
        <v>0</v>
      </c>
      <c r="PY344" s="531">
        <v>0</v>
      </c>
      <c r="PZ344" s="531">
        <v>0</v>
      </c>
      <c r="QA344" s="531">
        <v>0</v>
      </c>
      <c r="QB344" s="531">
        <v>0</v>
      </c>
      <c r="QC344" s="531">
        <v>0</v>
      </c>
      <c r="QD344" s="531">
        <v>0</v>
      </c>
      <c r="QE344" s="531">
        <v>0</v>
      </c>
      <c r="QF344" s="531">
        <v>0</v>
      </c>
      <c r="QG344" s="531">
        <v>0</v>
      </c>
      <c r="QH344" s="531">
        <v>0</v>
      </c>
      <c r="QI344" s="531">
        <v>0</v>
      </c>
      <c r="QJ344" s="531">
        <v>0</v>
      </c>
      <c r="QK344" s="531">
        <v>0</v>
      </c>
      <c r="QL344" s="531">
        <v>0</v>
      </c>
      <c r="QM344" s="531">
        <v>0</v>
      </c>
      <c r="QN344" s="531">
        <v>0</v>
      </c>
      <c r="QO344" s="531">
        <v>0</v>
      </c>
      <c r="QP344" s="531">
        <v>0</v>
      </c>
      <c r="QQ344" s="531">
        <v>0</v>
      </c>
      <c r="QR344" s="531">
        <v>0</v>
      </c>
      <c r="QS344" s="531">
        <v>0</v>
      </c>
      <c r="QT344" s="531">
        <v>0</v>
      </c>
      <c r="QU344" s="531">
        <v>0</v>
      </c>
      <c r="QV344" s="531">
        <v>0</v>
      </c>
      <c r="QW344" s="531">
        <v>0</v>
      </c>
      <c r="QX344" s="531">
        <v>0</v>
      </c>
      <c r="QY344" s="531">
        <v>0</v>
      </c>
      <c r="QZ344" s="531">
        <v>0</v>
      </c>
      <c r="RA344" s="531">
        <v>0</v>
      </c>
      <c r="RB344" s="531">
        <v>0</v>
      </c>
      <c r="RC344" s="531">
        <v>0</v>
      </c>
      <c r="RD344" s="531">
        <v>0</v>
      </c>
      <c r="RE344" s="531">
        <v>0</v>
      </c>
      <c r="RF344" s="531">
        <v>0</v>
      </c>
      <c r="RG344" s="531">
        <v>0</v>
      </c>
      <c r="RH344" s="531">
        <v>0</v>
      </c>
      <c r="RI344" s="531">
        <v>0</v>
      </c>
      <c r="RJ344" s="531">
        <v>0</v>
      </c>
      <c r="RK344" s="531">
        <v>0</v>
      </c>
      <c r="RL344" s="531">
        <v>0</v>
      </c>
      <c r="RM344" s="531">
        <v>0</v>
      </c>
      <c r="RN344" s="531">
        <v>0</v>
      </c>
      <c r="RO344" s="531">
        <v>0</v>
      </c>
      <c r="RP344" s="531">
        <v>0</v>
      </c>
      <c r="RQ344" s="531">
        <v>0</v>
      </c>
      <c r="RR344" s="531">
        <v>0</v>
      </c>
      <c r="RS344" s="531">
        <v>0</v>
      </c>
      <c r="RT344" s="531">
        <v>0</v>
      </c>
      <c r="RU344" s="531">
        <v>0</v>
      </c>
      <c r="RV344" s="531">
        <v>0</v>
      </c>
      <c r="RW344" s="531">
        <v>0</v>
      </c>
      <c r="RX344" s="531">
        <v>0</v>
      </c>
      <c r="RY344" s="531">
        <v>0</v>
      </c>
      <c r="RZ344" s="531">
        <v>0</v>
      </c>
      <c r="SA344" s="531">
        <v>0</v>
      </c>
      <c r="SB344" s="531">
        <v>0</v>
      </c>
      <c r="SC344" s="531">
        <v>0</v>
      </c>
      <c r="SD344" s="531">
        <v>0</v>
      </c>
      <c r="SE344" s="531">
        <v>0</v>
      </c>
      <c r="SF344" s="531">
        <v>0</v>
      </c>
      <c r="SG344" s="531">
        <v>0</v>
      </c>
      <c r="SH344" s="531">
        <v>0</v>
      </c>
      <c r="SI344" s="531">
        <v>0</v>
      </c>
      <c r="SJ344" s="531">
        <v>0</v>
      </c>
      <c r="SK344" s="267">
        <f t="shared" si="514"/>
        <v>0</v>
      </c>
      <c r="SL344" s="254"/>
      <c r="SM344" s="242"/>
      <c r="SN344" s="242"/>
      <c r="SO344" s="242"/>
    </row>
    <row r="345" spans="1:509" outlineLevel="3" x14ac:dyDescent="0.35">
      <c r="A345" s="242"/>
      <c r="B345" s="251"/>
      <c r="C345" s="438">
        <f>INT($C$29)+3</f>
        <v>4</v>
      </c>
      <c r="D345" s="267"/>
      <c r="E345" s="316">
        <f t="shared" si="551"/>
        <v>204</v>
      </c>
      <c r="F345" s="322"/>
      <c r="G345" s="322"/>
      <c r="H345" s="267"/>
      <c r="I345" s="540"/>
      <c r="J345" s="554" t="s">
        <v>857</v>
      </c>
      <c r="K345" s="541"/>
      <c r="L345" s="531">
        <v>0</v>
      </c>
      <c r="M345" s="531">
        <v>0</v>
      </c>
      <c r="N345" s="531">
        <v>0</v>
      </c>
      <c r="O345" s="531">
        <v>0</v>
      </c>
      <c r="P345" s="531">
        <v>0</v>
      </c>
      <c r="Q345" s="531">
        <v>0</v>
      </c>
      <c r="R345" s="531">
        <v>0</v>
      </c>
      <c r="S345" s="531">
        <v>0</v>
      </c>
      <c r="T345" s="531">
        <v>0</v>
      </c>
      <c r="U345" s="531">
        <v>0</v>
      </c>
      <c r="V345" s="531">
        <v>0</v>
      </c>
      <c r="W345" s="531">
        <v>0</v>
      </c>
      <c r="X345" s="531">
        <v>0</v>
      </c>
      <c r="Y345" s="531">
        <v>0</v>
      </c>
      <c r="Z345" s="531">
        <v>0</v>
      </c>
      <c r="AA345" s="531">
        <v>0</v>
      </c>
      <c r="AB345" s="531">
        <v>0</v>
      </c>
      <c r="AC345" s="531">
        <v>0</v>
      </c>
      <c r="AD345" s="531">
        <v>0</v>
      </c>
      <c r="AE345" s="531">
        <v>0</v>
      </c>
      <c r="AF345" s="531">
        <v>0</v>
      </c>
      <c r="AG345" s="531">
        <v>0</v>
      </c>
      <c r="AH345" s="531">
        <v>0</v>
      </c>
      <c r="AI345" s="531">
        <v>0</v>
      </c>
      <c r="AJ345" s="531">
        <v>0</v>
      </c>
      <c r="AK345" s="531">
        <v>0</v>
      </c>
      <c r="AL345" s="531">
        <v>0</v>
      </c>
      <c r="AM345" s="531">
        <v>0</v>
      </c>
      <c r="AN345" s="531">
        <v>0</v>
      </c>
      <c r="AO345" s="531">
        <v>0</v>
      </c>
      <c r="AP345" s="531">
        <v>0</v>
      </c>
      <c r="AQ345" s="531">
        <v>0</v>
      </c>
      <c r="AR345" s="531">
        <v>0</v>
      </c>
      <c r="AS345" s="531">
        <v>0</v>
      </c>
      <c r="AT345" s="531">
        <v>0</v>
      </c>
      <c r="AU345" s="531">
        <v>0</v>
      </c>
      <c r="AV345" s="531">
        <v>0</v>
      </c>
      <c r="AW345" s="531">
        <v>0</v>
      </c>
      <c r="AX345" s="531">
        <v>0</v>
      </c>
      <c r="AY345" s="531">
        <v>0</v>
      </c>
      <c r="AZ345" s="531">
        <v>0</v>
      </c>
      <c r="BA345" s="531">
        <v>0</v>
      </c>
      <c r="BB345" s="531">
        <v>0</v>
      </c>
      <c r="BC345" s="531">
        <v>0</v>
      </c>
      <c r="BD345" s="531">
        <v>0</v>
      </c>
      <c r="BE345" s="531">
        <v>0</v>
      </c>
      <c r="BF345" s="531">
        <v>0</v>
      </c>
      <c r="BG345" s="531">
        <v>0</v>
      </c>
      <c r="BH345" s="531">
        <v>0</v>
      </c>
      <c r="BI345" s="531">
        <v>0</v>
      </c>
      <c r="BJ345" s="531">
        <v>0</v>
      </c>
      <c r="BK345" s="531">
        <v>0</v>
      </c>
      <c r="BL345" s="531">
        <v>0</v>
      </c>
      <c r="BM345" s="531">
        <v>0</v>
      </c>
      <c r="BN345" s="531">
        <v>0</v>
      </c>
      <c r="BO345" s="531">
        <v>0</v>
      </c>
      <c r="BP345" s="531">
        <v>0</v>
      </c>
      <c r="BQ345" s="531">
        <v>0</v>
      </c>
      <c r="BR345" s="531">
        <v>0</v>
      </c>
      <c r="BS345" s="531">
        <v>0</v>
      </c>
      <c r="BT345" s="531">
        <v>0</v>
      </c>
      <c r="BU345" s="531">
        <v>0</v>
      </c>
      <c r="BV345" s="531">
        <v>0</v>
      </c>
      <c r="BW345" s="531">
        <v>0</v>
      </c>
      <c r="BX345" s="531">
        <v>0</v>
      </c>
      <c r="BY345" s="531">
        <v>0</v>
      </c>
      <c r="BZ345" s="531">
        <v>0</v>
      </c>
      <c r="CA345" s="531">
        <v>0</v>
      </c>
      <c r="CB345" s="531">
        <v>0</v>
      </c>
      <c r="CC345" s="531">
        <v>0</v>
      </c>
      <c r="CD345" s="531">
        <v>0</v>
      </c>
      <c r="CE345" s="531">
        <v>0</v>
      </c>
      <c r="CF345" s="531">
        <v>0</v>
      </c>
      <c r="CG345" s="531">
        <v>0</v>
      </c>
      <c r="CH345" s="531">
        <v>0</v>
      </c>
      <c r="CI345" s="531">
        <v>0</v>
      </c>
      <c r="CJ345" s="531">
        <v>0</v>
      </c>
      <c r="CK345" s="531">
        <v>0</v>
      </c>
      <c r="CL345" s="531">
        <v>0</v>
      </c>
      <c r="CM345" s="531">
        <v>0</v>
      </c>
      <c r="CN345" s="531">
        <v>0</v>
      </c>
      <c r="CO345" s="531">
        <v>0</v>
      </c>
      <c r="CP345" s="531">
        <v>0</v>
      </c>
      <c r="CQ345" s="531">
        <v>0</v>
      </c>
      <c r="CR345" s="531">
        <v>0</v>
      </c>
      <c r="CS345" s="531">
        <v>0</v>
      </c>
      <c r="CT345" s="531">
        <v>0</v>
      </c>
      <c r="CU345" s="531">
        <v>0</v>
      </c>
      <c r="CV345" s="531">
        <v>0</v>
      </c>
      <c r="CW345" s="531">
        <v>0</v>
      </c>
      <c r="CX345" s="531">
        <v>0</v>
      </c>
      <c r="CY345" s="531">
        <v>0</v>
      </c>
      <c r="CZ345" s="531">
        <v>0</v>
      </c>
      <c r="DA345" s="531">
        <v>0</v>
      </c>
      <c r="DB345" s="531">
        <v>0</v>
      </c>
      <c r="DC345" s="531">
        <v>0</v>
      </c>
      <c r="DD345" s="531">
        <v>0</v>
      </c>
      <c r="DE345" s="531">
        <v>0</v>
      </c>
      <c r="DF345" s="531">
        <v>0</v>
      </c>
      <c r="DG345" s="531">
        <v>0</v>
      </c>
      <c r="DH345" s="531">
        <v>0</v>
      </c>
      <c r="DI345" s="531">
        <v>0</v>
      </c>
      <c r="DJ345" s="531">
        <v>0</v>
      </c>
      <c r="DK345" s="531">
        <v>0</v>
      </c>
      <c r="DL345" s="531">
        <v>0</v>
      </c>
      <c r="DM345" s="531">
        <v>0</v>
      </c>
      <c r="DN345" s="531">
        <v>0</v>
      </c>
      <c r="DO345" s="531">
        <v>0</v>
      </c>
      <c r="DP345" s="531">
        <v>0</v>
      </c>
      <c r="DQ345" s="531">
        <v>0</v>
      </c>
      <c r="DR345" s="531">
        <v>0</v>
      </c>
      <c r="DS345" s="531">
        <v>0</v>
      </c>
      <c r="DT345" s="531">
        <v>0</v>
      </c>
      <c r="DU345" s="531">
        <v>0</v>
      </c>
      <c r="DV345" s="531">
        <v>0</v>
      </c>
      <c r="DW345" s="531">
        <v>0</v>
      </c>
      <c r="DX345" s="531">
        <v>0</v>
      </c>
      <c r="DY345" s="531">
        <v>0</v>
      </c>
      <c r="DZ345" s="531">
        <v>0</v>
      </c>
      <c r="EA345" s="531">
        <v>0</v>
      </c>
      <c r="EB345" s="531">
        <v>0</v>
      </c>
      <c r="EC345" s="531">
        <v>0</v>
      </c>
      <c r="ED345" s="531">
        <v>0</v>
      </c>
      <c r="EE345" s="531">
        <v>0</v>
      </c>
      <c r="EF345" s="531">
        <v>0</v>
      </c>
      <c r="EG345" s="531">
        <v>0</v>
      </c>
      <c r="EH345" s="531">
        <v>0</v>
      </c>
      <c r="EI345" s="531">
        <v>0</v>
      </c>
      <c r="EJ345" s="531">
        <v>0</v>
      </c>
      <c r="EK345" s="531">
        <v>0</v>
      </c>
      <c r="EL345" s="531">
        <v>0</v>
      </c>
      <c r="EM345" s="531">
        <v>0</v>
      </c>
      <c r="EN345" s="531">
        <v>0</v>
      </c>
      <c r="EO345" s="531">
        <v>0</v>
      </c>
      <c r="EP345" s="531">
        <v>0</v>
      </c>
      <c r="EQ345" s="531">
        <v>0</v>
      </c>
      <c r="ER345" s="531">
        <v>0</v>
      </c>
      <c r="ES345" s="531">
        <v>0</v>
      </c>
      <c r="ET345" s="531">
        <v>0</v>
      </c>
      <c r="EU345" s="531">
        <v>0</v>
      </c>
      <c r="EV345" s="531">
        <v>0</v>
      </c>
      <c r="EW345" s="531">
        <v>0</v>
      </c>
      <c r="EX345" s="531">
        <v>0</v>
      </c>
      <c r="EY345" s="531">
        <v>0</v>
      </c>
      <c r="EZ345" s="531">
        <v>0</v>
      </c>
      <c r="FA345" s="531">
        <v>0</v>
      </c>
      <c r="FB345" s="531">
        <v>0</v>
      </c>
      <c r="FC345" s="531">
        <v>0</v>
      </c>
      <c r="FD345" s="531">
        <v>0</v>
      </c>
      <c r="FE345" s="531">
        <v>0</v>
      </c>
      <c r="FF345" s="531">
        <v>0</v>
      </c>
      <c r="FG345" s="531">
        <v>0</v>
      </c>
      <c r="FH345" s="531">
        <v>0</v>
      </c>
      <c r="FI345" s="531">
        <v>0</v>
      </c>
      <c r="FJ345" s="531">
        <v>0</v>
      </c>
      <c r="FK345" s="531">
        <v>0</v>
      </c>
      <c r="FL345" s="531">
        <v>0</v>
      </c>
      <c r="FM345" s="531">
        <v>0</v>
      </c>
      <c r="FN345" s="531">
        <v>0</v>
      </c>
      <c r="FO345" s="531">
        <v>0</v>
      </c>
      <c r="FP345" s="531">
        <v>0</v>
      </c>
      <c r="FQ345" s="531">
        <v>0</v>
      </c>
      <c r="FR345" s="531">
        <v>0</v>
      </c>
      <c r="FS345" s="531">
        <v>0</v>
      </c>
      <c r="FT345" s="531">
        <v>0</v>
      </c>
      <c r="FU345" s="531">
        <v>0</v>
      </c>
      <c r="FV345" s="531">
        <v>0</v>
      </c>
      <c r="FW345" s="531">
        <v>0</v>
      </c>
      <c r="FX345" s="531">
        <v>0</v>
      </c>
      <c r="FY345" s="531">
        <v>0</v>
      </c>
      <c r="FZ345" s="531">
        <v>0</v>
      </c>
      <c r="GA345" s="531">
        <v>0</v>
      </c>
      <c r="GB345" s="531">
        <v>0</v>
      </c>
      <c r="GC345" s="531">
        <v>0</v>
      </c>
      <c r="GD345" s="531">
        <v>0</v>
      </c>
      <c r="GE345" s="531">
        <v>0</v>
      </c>
      <c r="GF345" s="531">
        <v>0</v>
      </c>
      <c r="GG345" s="531">
        <v>0</v>
      </c>
      <c r="GH345" s="531">
        <v>0</v>
      </c>
      <c r="GI345" s="531">
        <v>0</v>
      </c>
      <c r="GJ345" s="531">
        <v>0</v>
      </c>
      <c r="GK345" s="531">
        <v>0</v>
      </c>
      <c r="GL345" s="531">
        <v>0</v>
      </c>
      <c r="GM345" s="531">
        <v>0</v>
      </c>
      <c r="GN345" s="531">
        <v>0</v>
      </c>
      <c r="GO345" s="531">
        <v>0</v>
      </c>
      <c r="GP345" s="531">
        <v>0</v>
      </c>
      <c r="GQ345" s="531">
        <v>0</v>
      </c>
      <c r="GR345" s="531">
        <v>0</v>
      </c>
      <c r="GS345" s="531">
        <v>0</v>
      </c>
      <c r="GT345" s="531">
        <v>0</v>
      </c>
      <c r="GU345" s="531">
        <v>0</v>
      </c>
      <c r="GV345" s="531">
        <v>0</v>
      </c>
      <c r="GW345" s="531">
        <v>0</v>
      </c>
      <c r="GX345" s="531">
        <v>0</v>
      </c>
      <c r="GY345" s="531">
        <v>0</v>
      </c>
      <c r="GZ345" s="531">
        <v>0</v>
      </c>
      <c r="HA345" s="531">
        <v>0</v>
      </c>
      <c r="HB345" s="531">
        <v>0</v>
      </c>
      <c r="HC345" s="531">
        <v>0</v>
      </c>
      <c r="HD345" s="531">
        <v>0</v>
      </c>
      <c r="HE345" s="531">
        <v>0</v>
      </c>
      <c r="HF345" s="531">
        <v>0</v>
      </c>
      <c r="HG345" s="531">
        <v>0</v>
      </c>
      <c r="HH345" s="531">
        <v>0</v>
      </c>
      <c r="HI345" s="531">
        <v>0</v>
      </c>
      <c r="HJ345" s="531">
        <v>0</v>
      </c>
      <c r="HK345" s="531">
        <v>0</v>
      </c>
      <c r="HL345" s="531">
        <v>0</v>
      </c>
      <c r="HM345" s="531">
        <v>0</v>
      </c>
      <c r="HN345" s="531">
        <v>0</v>
      </c>
      <c r="HO345" s="531">
        <v>0</v>
      </c>
      <c r="HP345" s="531">
        <v>0</v>
      </c>
      <c r="HQ345" s="531">
        <v>0</v>
      </c>
      <c r="HR345" s="531">
        <v>0</v>
      </c>
      <c r="HS345" s="531">
        <v>0</v>
      </c>
      <c r="HT345" s="531">
        <v>0</v>
      </c>
      <c r="HU345" s="531">
        <v>0</v>
      </c>
      <c r="HV345" s="531">
        <v>0</v>
      </c>
      <c r="HW345" s="531">
        <v>0</v>
      </c>
      <c r="HX345" s="531">
        <v>0</v>
      </c>
      <c r="HY345" s="531">
        <v>0</v>
      </c>
      <c r="HZ345" s="531">
        <v>0</v>
      </c>
      <c r="IA345" s="531">
        <v>0</v>
      </c>
      <c r="IB345" s="531">
        <v>0</v>
      </c>
      <c r="IC345" s="531">
        <v>0</v>
      </c>
      <c r="ID345" s="531">
        <v>0</v>
      </c>
      <c r="IE345" s="531">
        <v>0</v>
      </c>
      <c r="IF345" s="531">
        <v>0</v>
      </c>
      <c r="IG345" s="531">
        <v>0</v>
      </c>
      <c r="IH345" s="531">
        <v>0</v>
      </c>
      <c r="II345" s="531">
        <v>0</v>
      </c>
      <c r="IJ345" s="531">
        <v>0</v>
      </c>
      <c r="IK345" s="531">
        <v>0</v>
      </c>
      <c r="IL345" s="531">
        <v>0</v>
      </c>
      <c r="IM345" s="531">
        <v>0</v>
      </c>
      <c r="IN345" s="531">
        <v>0</v>
      </c>
      <c r="IO345" s="531">
        <v>0</v>
      </c>
      <c r="IP345" s="531">
        <v>0</v>
      </c>
      <c r="IQ345" s="531">
        <v>0</v>
      </c>
      <c r="IR345" s="531">
        <v>0</v>
      </c>
      <c r="IS345" s="531">
        <v>0</v>
      </c>
      <c r="IT345" s="531">
        <v>0</v>
      </c>
      <c r="IU345" s="531">
        <v>0</v>
      </c>
      <c r="IV345" s="531">
        <v>0</v>
      </c>
      <c r="IW345" s="531">
        <v>0</v>
      </c>
      <c r="IX345" s="531">
        <v>0</v>
      </c>
      <c r="IY345" s="531">
        <v>0</v>
      </c>
      <c r="IZ345" s="531">
        <v>0</v>
      </c>
      <c r="JA345" s="531">
        <v>0</v>
      </c>
      <c r="JB345" s="531">
        <v>0</v>
      </c>
      <c r="JC345" s="531">
        <v>0</v>
      </c>
      <c r="JD345" s="531">
        <v>0</v>
      </c>
      <c r="JE345" s="531">
        <v>0</v>
      </c>
      <c r="JF345" s="531">
        <v>0</v>
      </c>
      <c r="JG345" s="531">
        <v>0</v>
      </c>
      <c r="JH345" s="531">
        <v>0</v>
      </c>
      <c r="JI345" s="531">
        <v>0</v>
      </c>
      <c r="JJ345" s="531">
        <v>0</v>
      </c>
      <c r="JK345" s="531">
        <v>0</v>
      </c>
      <c r="JL345" s="531">
        <v>0</v>
      </c>
      <c r="JM345" s="531">
        <v>0</v>
      </c>
      <c r="JN345" s="531">
        <v>0</v>
      </c>
      <c r="JO345" s="531">
        <v>0</v>
      </c>
      <c r="JP345" s="531">
        <v>0</v>
      </c>
      <c r="JQ345" s="531">
        <v>0</v>
      </c>
      <c r="JR345" s="531">
        <v>0</v>
      </c>
      <c r="JS345" s="531">
        <v>0</v>
      </c>
      <c r="JT345" s="531">
        <v>0</v>
      </c>
      <c r="JU345" s="531">
        <v>0</v>
      </c>
      <c r="JV345" s="531">
        <v>0</v>
      </c>
      <c r="JW345" s="531">
        <v>0</v>
      </c>
      <c r="JX345" s="531">
        <v>0</v>
      </c>
      <c r="JY345" s="531">
        <v>0</v>
      </c>
      <c r="JZ345" s="531">
        <v>0</v>
      </c>
      <c r="KA345" s="531">
        <v>0</v>
      </c>
      <c r="KB345" s="531">
        <v>0</v>
      </c>
      <c r="KC345" s="531">
        <v>0</v>
      </c>
      <c r="KD345" s="531">
        <v>0</v>
      </c>
      <c r="KE345" s="531">
        <v>0</v>
      </c>
      <c r="KF345" s="531">
        <v>0</v>
      </c>
      <c r="KG345" s="531">
        <v>0</v>
      </c>
      <c r="KH345" s="531">
        <v>0</v>
      </c>
      <c r="KI345" s="531">
        <v>0</v>
      </c>
      <c r="KJ345" s="531">
        <v>0</v>
      </c>
      <c r="KK345" s="531">
        <v>0</v>
      </c>
      <c r="KL345" s="531">
        <v>0</v>
      </c>
      <c r="KM345" s="531">
        <v>0</v>
      </c>
      <c r="KN345" s="531">
        <v>0</v>
      </c>
      <c r="KO345" s="531">
        <v>0</v>
      </c>
      <c r="KP345" s="531">
        <v>0</v>
      </c>
      <c r="KQ345" s="531">
        <v>0</v>
      </c>
      <c r="KR345" s="531">
        <v>0</v>
      </c>
      <c r="KS345" s="531">
        <v>0</v>
      </c>
      <c r="KT345" s="531">
        <v>0</v>
      </c>
      <c r="KU345" s="531">
        <v>0</v>
      </c>
      <c r="KV345" s="531">
        <v>0</v>
      </c>
      <c r="KW345" s="531">
        <v>0</v>
      </c>
      <c r="KX345" s="531">
        <v>0</v>
      </c>
      <c r="KY345" s="531">
        <v>0</v>
      </c>
      <c r="KZ345" s="531">
        <v>0</v>
      </c>
      <c r="LA345" s="531">
        <v>0</v>
      </c>
      <c r="LB345" s="531">
        <v>0</v>
      </c>
      <c r="LC345" s="531">
        <v>0</v>
      </c>
      <c r="LD345" s="531">
        <v>0</v>
      </c>
      <c r="LE345" s="531">
        <v>0</v>
      </c>
      <c r="LF345" s="531">
        <v>0</v>
      </c>
      <c r="LG345" s="531">
        <v>0</v>
      </c>
      <c r="LH345" s="531">
        <v>0</v>
      </c>
      <c r="LI345" s="531">
        <v>0</v>
      </c>
      <c r="LJ345" s="531">
        <v>0</v>
      </c>
      <c r="LK345" s="531">
        <v>0</v>
      </c>
      <c r="LL345" s="531">
        <v>0</v>
      </c>
      <c r="LM345" s="531">
        <v>0</v>
      </c>
      <c r="LN345" s="531">
        <v>0</v>
      </c>
      <c r="LO345" s="531">
        <v>0</v>
      </c>
      <c r="LP345" s="531">
        <v>0</v>
      </c>
      <c r="LQ345" s="531">
        <v>0</v>
      </c>
      <c r="LR345" s="531">
        <v>0</v>
      </c>
      <c r="LS345" s="531">
        <v>0</v>
      </c>
      <c r="LT345" s="531">
        <v>0</v>
      </c>
      <c r="LU345" s="531">
        <v>0</v>
      </c>
      <c r="LV345" s="531">
        <v>0</v>
      </c>
      <c r="LW345" s="531">
        <v>0</v>
      </c>
      <c r="LX345" s="531">
        <v>0</v>
      </c>
      <c r="LY345" s="531">
        <v>0</v>
      </c>
      <c r="LZ345" s="531">
        <v>0</v>
      </c>
      <c r="MA345" s="531">
        <v>0</v>
      </c>
      <c r="MB345" s="531">
        <v>0</v>
      </c>
      <c r="MC345" s="531">
        <v>0</v>
      </c>
      <c r="MD345" s="531">
        <v>0</v>
      </c>
      <c r="ME345" s="531">
        <v>0</v>
      </c>
      <c r="MF345" s="531">
        <v>0</v>
      </c>
      <c r="MG345" s="531">
        <v>0</v>
      </c>
      <c r="MH345" s="531">
        <v>0</v>
      </c>
      <c r="MI345" s="531">
        <v>0</v>
      </c>
      <c r="MJ345" s="531">
        <v>0</v>
      </c>
      <c r="MK345" s="531">
        <v>0</v>
      </c>
      <c r="ML345" s="531">
        <v>0</v>
      </c>
      <c r="MM345" s="531">
        <v>0</v>
      </c>
      <c r="MN345" s="531">
        <v>0</v>
      </c>
      <c r="MO345" s="531">
        <v>0</v>
      </c>
      <c r="MP345" s="531">
        <v>0</v>
      </c>
      <c r="MQ345" s="531">
        <v>0</v>
      </c>
      <c r="MR345" s="531">
        <v>0</v>
      </c>
      <c r="MS345" s="531">
        <v>0</v>
      </c>
      <c r="MT345" s="531">
        <v>0</v>
      </c>
      <c r="MU345" s="531">
        <v>0</v>
      </c>
      <c r="MV345" s="531">
        <v>0</v>
      </c>
      <c r="MW345" s="531">
        <v>0</v>
      </c>
      <c r="MX345" s="531">
        <v>0</v>
      </c>
      <c r="MY345" s="531">
        <v>0</v>
      </c>
      <c r="MZ345" s="531">
        <v>0</v>
      </c>
      <c r="NA345" s="531">
        <v>0</v>
      </c>
      <c r="NB345" s="531">
        <v>0</v>
      </c>
      <c r="NC345" s="531">
        <v>0</v>
      </c>
      <c r="ND345" s="531">
        <v>0</v>
      </c>
      <c r="NE345" s="531">
        <v>0</v>
      </c>
      <c r="NF345" s="531">
        <v>0</v>
      </c>
      <c r="NG345" s="531">
        <v>0</v>
      </c>
      <c r="NH345" s="531">
        <v>0</v>
      </c>
      <c r="NI345" s="531">
        <v>0</v>
      </c>
      <c r="NJ345" s="531">
        <v>0</v>
      </c>
      <c r="NK345" s="531">
        <v>0</v>
      </c>
      <c r="NL345" s="531">
        <v>0</v>
      </c>
      <c r="NM345" s="531">
        <v>0</v>
      </c>
      <c r="NN345" s="531">
        <v>0</v>
      </c>
      <c r="NO345" s="531">
        <v>0</v>
      </c>
      <c r="NP345" s="531">
        <v>0</v>
      </c>
      <c r="NQ345" s="531">
        <v>0</v>
      </c>
      <c r="NR345" s="531">
        <v>0</v>
      </c>
      <c r="NS345" s="531">
        <v>0</v>
      </c>
      <c r="NT345" s="531">
        <v>0</v>
      </c>
      <c r="NU345" s="531">
        <v>0</v>
      </c>
      <c r="NV345" s="531">
        <v>0</v>
      </c>
      <c r="NW345" s="531">
        <v>0</v>
      </c>
      <c r="NX345" s="531">
        <v>0</v>
      </c>
      <c r="NY345" s="531">
        <v>0</v>
      </c>
      <c r="NZ345" s="531">
        <v>0</v>
      </c>
      <c r="OA345" s="531">
        <v>0</v>
      </c>
      <c r="OB345" s="531">
        <v>0</v>
      </c>
      <c r="OC345" s="531">
        <v>0</v>
      </c>
      <c r="OD345" s="531">
        <v>0</v>
      </c>
      <c r="OE345" s="531">
        <v>0</v>
      </c>
      <c r="OF345" s="531">
        <v>0</v>
      </c>
      <c r="OG345" s="531">
        <v>0</v>
      </c>
      <c r="OH345" s="531">
        <v>0</v>
      </c>
      <c r="OI345" s="531">
        <v>0</v>
      </c>
      <c r="OJ345" s="531">
        <v>0</v>
      </c>
      <c r="OK345" s="531">
        <v>0</v>
      </c>
      <c r="OL345" s="531">
        <v>0</v>
      </c>
      <c r="OM345" s="531">
        <v>0</v>
      </c>
      <c r="ON345" s="531">
        <v>0</v>
      </c>
      <c r="OO345" s="531">
        <v>0</v>
      </c>
      <c r="OP345" s="531">
        <v>0</v>
      </c>
      <c r="OQ345" s="531">
        <v>0</v>
      </c>
      <c r="OR345" s="531">
        <v>0</v>
      </c>
      <c r="OS345" s="531">
        <v>0</v>
      </c>
      <c r="OT345" s="531">
        <v>0</v>
      </c>
      <c r="OU345" s="531">
        <v>0</v>
      </c>
      <c r="OV345" s="531">
        <v>0</v>
      </c>
      <c r="OW345" s="531">
        <v>0</v>
      </c>
      <c r="OX345" s="531">
        <v>0</v>
      </c>
      <c r="OY345" s="531">
        <v>0</v>
      </c>
      <c r="OZ345" s="531">
        <v>0</v>
      </c>
      <c r="PA345" s="531">
        <v>0</v>
      </c>
      <c r="PB345" s="531">
        <v>0</v>
      </c>
      <c r="PC345" s="531">
        <v>0</v>
      </c>
      <c r="PD345" s="531">
        <v>0</v>
      </c>
      <c r="PE345" s="531">
        <v>0</v>
      </c>
      <c r="PF345" s="531">
        <v>0</v>
      </c>
      <c r="PG345" s="531">
        <v>0</v>
      </c>
      <c r="PH345" s="531">
        <v>0</v>
      </c>
      <c r="PI345" s="531">
        <v>0</v>
      </c>
      <c r="PJ345" s="531">
        <v>0</v>
      </c>
      <c r="PK345" s="531">
        <v>0</v>
      </c>
      <c r="PL345" s="531">
        <v>0</v>
      </c>
      <c r="PM345" s="531">
        <v>0</v>
      </c>
      <c r="PN345" s="531">
        <v>0</v>
      </c>
      <c r="PO345" s="531">
        <v>0</v>
      </c>
      <c r="PP345" s="531">
        <v>0</v>
      </c>
      <c r="PQ345" s="531">
        <v>0</v>
      </c>
      <c r="PR345" s="531">
        <v>0</v>
      </c>
      <c r="PS345" s="531">
        <v>0</v>
      </c>
      <c r="PT345" s="531">
        <v>0</v>
      </c>
      <c r="PU345" s="531">
        <v>0</v>
      </c>
      <c r="PV345" s="531">
        <v>0</v>
      </c>
      <c r="PW345" s="531">
        <v>0</v>
      </c>
      <c r="PX345" s="531">
        <v>0</v>
      </c>
      <c r="PY345" s="531">
        <v>0</v>
      </c>
      <c r="PZ345" s="531">
        <v>0</v>
      </c>
      <c r="QA345" s="531">
        <v>0</v>
      </c>
      <c r="QB345" s="531">
        <v>0</v>
      </c>
      <c r="QC345" s="531">
        <v>0</v>
      </c>
      <c r="QD345" s="531">
        <v>0</v>
      </c>
      <c r="QE345" s="531">
        <v>0</v>
      </c>
      <c r="QF345" s="531">
        <v>0</v>
      </c>
      <c r="QG345" s="531">
        <v>0</v>
      </c>
      <c r="QH345" s="531">
        <v>0</v>
      </c>
      <c r="QI345" s="531">
        <v>0</v>
      </c>
      <c r="QJ345" s="531">
        <v>0</v>
      </c>
      <c r="QK345" s="531">
        <v>0</v>
      </c>
      <c r="QL345" s="531">
        <v>0</v>
      </c>
      <c r="QM345" s="531">
        <v>0</v>
      </c>
      <c r="QN345" s="531">
        <v>0</v>
      </c>
      <c r="QO345" s="531">
        <v>0</v>
      </c>
      <c r="QP345" s="531">
        <v>0</v>
      </c>
      <c r="QQ345" s="531">
        <v>0</v>
      </c>
      <c r="QR345" s="531">
        <v>0</v>
      </c>
      <c r="QS345" s="531">
        <v>0</v>
      </c>
      <c r="QT345" s="531">
        <v>0</v>
      </c>
      <c r="QU345" s="531">
        <v>0</v>
      </c>
      <c r="QV345" s="531">
        <v>0</v>
      </c>
      <c r="QW345" s="531">
        <v>0</v>
      </c>
      <c r="QX345" s="531">
        <v>0</v>
      </c>
      <c r="QY345" s="531">
        <v>0</v>
      </c>
      <c r="QZ345" s="531">
        <v>0</v>
      </c>
      <c r="RA345" s="531">
        <v>0</v>
      </c>
      <c r="RB345" s="531">
        <v>0</v>
      </c>
      <c r="RC345" s="531">
        <v>0</v>
      </c>
      <c r="RD345" s="531">
        <v>0</v>
      </c>
      <c r="RE345" s="531">
        <v>0</v>
      </c>
      <c r="RF345" s="531">
        <v>0</v>
      </c>
      <c r="RG345" s="531">
        <v>0</v>
      </c>
      <c r="RH345" s="531">
        <v>0</v>
      </c>
      <c r="RI345" s="531">
        <v>0</v>
      </c>
      <c r="RJ345" s="531">
        <v>0</v>
      </c>
      <c r="RK345" s="531">
        <v>0</v>
      </c>
      <c r="RL345" s="531">
        <v>0</v>
      </c>
      <c r="RM345" s="531">
        <v>0</v>
      </c>
      <c r="RN345" s="531">
        <v>0</v>
      </c>
      <c r="RO345" s="531">
        <v>0</v>
      </c>
      <c r="RP345" s="531">
        <v>0</v>
      </c>
      <c r="RQ345" s="531">
        <v>0</v>
      </c>
      <c r="RR345" s="531">
        <v>0</v>
      </c>
      <c r="RS345" s="531">
        <v>0</v>
      </c>
      <c r="RT345" s="531">
        <v>0</v>
      </c>
      <c r="RU345" s="531">
        <v>0</v>
      </c>
      <c r="RV345" s="531">
        <v>0</v>
      </c>
      <c r="RW345" s="531">
        <v>0</v>
      </c>
      <c r="RX345" s="531">
        <v>0</v>
      </c>
      <c r="RY345" s="531">
        <v>0</v>
      </c>
      <c r="RZ345" s="531">
        <v>0</v>
      </c>
      <c r="SA345" s="531">
        <v>0</v>
      </c>
      <c r="SB345" s="531">
        <v>0</v>
      </c>
      <c r="SC345" s="531">
        <v>0</v>
      </c>
      <c r="SD345" s="531">
        <v>0</v>
      </c>
      <c r="SE345" s="531">
        <v>0</v>
      </c>
      <c r="SF345" s="531">
        <v>0</v>
      </c>
      <c r="SG345" s="531">
        <v>0</v>
      </c>
      <c r="SH345" s="531">
        <v>0</v>
      </c>
      <c r="SI345" s="531">
        <v>0</v>
      </c>
      <c r="SJ345" s="531">
        <v>0</v>
      </c>
      <c r="SK345" s="267">
        <f t="shared" si="514"/>
        <v>0</v>
      </c>
      <c r="SL345" s="254"/>
      <c r="SM345" s="242"/>
      <c r="SN345" s="242"/>
      <c r="SO345" s="242"/>
    </row>
    <row r="346" spans="1:509" outlineLevel="3" x14ac:dyDescent="0.35">
      <c r="A346" s="242"/>
      <c r="B346" s="251"/>
      <c r="C346" s="438">
        <f>INT($C$29)+3</f>
        <v>4</v>
      </c>
      <c r="D346" s="267"/>
      <c r="E346" s="316">
        <f t="shared" si="551"/>
        <v>205</v>
      </c>
      <c r="F346" s="322"/>
      <c r="G346" s="322"/>
      <c r="H346" s="267"/>
      <c r="I346" s="540"/>
      <c r="J346" s="554" t="s">
        <v>858</v>
      </c>
      <c r="K346" s="541"/>
      <c r="L346" s="531">
        <v>0</v>
      </c>
      <c r="M346" s="531">
        <v>0</v>
      </c>
      <c r="N346" s="531">
        <v>0</v>
      </c>
      <c r="O346" s="531">
        <v>0</v>
      </c>
      <c r="P346" s="531">
        <v>0</v>
      </c>
      <c r="Q346" s="531">
        <v>0</v>
      </c>
      <c r="R346" s="531">
        <v>0</v>
      </c>
      <c r="S346" s="531">
        <v>0</v>
      </c>
      <c r="T346" s="531">
        <v>0</v>
      </c>
      <c r="U346" s="531">
        <v>0</v>
      </c>
      <c r="V346" s="531">
        <v>0</v>
      </c>
      <c r="W346" s="531">
        <v>0</v>
      </c>
      <c r="X346" s="531">
        <v>0</v>
      </c>
      <c r="Y346" s="531">
        <v>0</v>
      </c>
      <c r="Z346" s="531">
        <v>0</v>
      </c>
      <c r="AA346" s="531">
        <v>0</v>
      </c>
      <c r="AB346" s="531">
        <v>0</v>
      </c>
      <c r="AC346" s="531">
        <v>0</v>
      </c>
      <c r="AD346" s="531">
        <v>0</v>
      </c>
      <c r="AE346" s="531">
        <v>0</v>
      </c>
      <c r="AF346" s="531">
        <v>0</v>
      </c>
      <c r="AG346" s="531">
        <v>0</v>
      </c>
      <c r="AH346" s="531">
        <v>0</v>
      </c>
      <c r="AI346" s="531">
        <v>0</v>
      </c>
      <c r="AJ346" s="531">
        <v>0</v>
      </c>
      <c r="AK346" s="531">
        <v>0</v>
      </c>
      <c r="AL346" s="531">
        <v>0</v>
      </c>
      <c r="AM346" s="531">
        <v>0</v>
      </c>
      <c r="AN346" s="531">
        <v>0</v>
      </c>
      <c r="AO346" s="531">
        <v>0</v>
      </c>
      <c r="AP346" s="531">
        <v>0</v>
      </c>
      <c r="AQ346" s="531">
        <v>0</v>
      </c>
      <c r="AR346" s="531">
        <v>0</v>
      </c>
      <c r="AS346" s="531">
        <v>0</v>
      </c>
      <c r="AT346" s="531">
        <v>0</v>
      </c>
      <c r="AU346" s="531">
        <v>0</v>
      </c>
      <c r="AV346" s="531">
        <v>0</v>
      </c>
      <c r="AW346" s="531">
        <v>0</v>
      </c>
      <c r="AX346" s="531">
        <v>0</v>
      </c>
      <c r="AY346" s="531">
        <v>0</v>
      </c>
      <c r="AZ346" s="531">
        <v>0</v>
      </c>
      <c r="BA346" s="531">
        <v>0</v>
      </c>
      <c r="BB346" s="531">
        <v>0</v>
      </c>
      <c r="BC346" s="531">
        <v>0</v>
      </c>
      <c r="BD346" s="531">
        <v>0</v>
      </c>
      <c r="BE346" s="531">
        <v>0</v>
      </c>
      <c r="BF346" s="531">
        <v>0</v>
      </c>
      <c r="BG346" s="531">
        <v>0</v>
      </c>
      <c r="BH346" s="531">
        <v>0</v>
      </c>
      <c r="BI346" s="531">
        <v>0</v>
      </c>
      <c r="BJ346" s="531">
        <v>0</v>
      </c>
      <c r="BK346" s="531">
        <v>0</v>
      </c>
      <c r="BL346" s="531">
        <v>0</v>
      </c>
      <c r="BM346" s="531">
        <v>0</v>
      </c>
      <c r="BN346" s="531">
        <v>0</v>
      </c>
      <c r="BO346" s="531">
        <v>0</v>
      </c>
      <c r="BP346" s="531">
        <v>0</v>
      </c>
      <c r="BQ346" s="531">
        <v>0</v>
      </c>
      <c r="BR346" s="531">
        <v>0</v>
      </c>
      <c r="BS346" s="531">
        <v>0</v>
      </c>
      <c r="BT346" s="531">
        <v>0</v>
      </c>
      <c r="BU346" s="531">
        <v>0</v>
      </c>
      <c r="BV346" s="531">
        <v>0</v>
      </c>
      <c r="BW346" s="531">
        <v>0</v>
      </c>
      <c r="BX346" s="531">
        <v>0</v>
      </c>
      <c r="BY346" s="531">
        <v>0</v>
      </c>
      <c r="BZ346" s="531">
        <v>0</v>
      </c>
      <c r="CA346" s="531">
        <v>0</v>
      </c>
      <c r="CB346" s="531">
        <v>0</v>
      </c>
      <c r="CC346" s="531">
        <v>0</v>
      </c>
      <c r="CD346" s="531">
        <v>0</v>
      </c>
      <c r="CE346" s="531">
        <v>0</v>
      </c>
      <c r="CF346" s="531">
        <v>0</v>
      </c>
      <c r="CG346" s="531">
        <v>0</v>
      </c>
      <c r="CH346" s="531">
        <v>0</v>
      </c>
      <c r="CI346" s="531">
        <v>0</v>
      </c>
      <c r="CJ346" s="531">
        <v>0</v>
      </c>
      <c r="CK346" s="531">
        <v>0</v>
      </c>
      <c r="CL346" s="531">
        <v>0</v>
      </c>
      <c r="CM346" s="531">
        <v>0</v>
      </c>
      <c r="CN346" s="531">
        <v>0</v>
      </c>
      <c r="CO346" s="531">
        <v>0</v>
      </c>
      <c r="CP346" s="531">
        <v>0</v>
      </c>
      <c r="CQ346" s="531">
        <v>0</v>
      </c>
      <c r="CR346" s="531">
        <v>0</v>
      </c>
      <c r="CS346" s="531">
        <v>0</v>
      </c>
      <c r="CT346" s="531">
        <v>0</v>
      </c>
      <c r="CU346" s="531">
        <v>0</v>
      </c>
      <c r="CV346" s="531">
        <v>0</v>
      </c>
      <c r="CW346" s="531">
        <v>0</v>
      </c>
      <c r="CX346" s="531">
        <v>0</v>
      </c>
      <c r="CY346" s="531">
        <v>0</v>
      </c>
      <c r="CZ346" s="531">
        <v>0</v>
      </c>
      <c r="DA346" s="531">
        <v>0</v>
      </c>
      <c r="DB346" s="531">
        <v>0</v>
      </c>
      <c r="DC346" s="531">
        <v>0</v>
      </c>
      <c r="DD346" s="531">
        <v>0</v>
      </c>
      <c r="DE346" s="531">
        <v>0</v>
      </c>
      <c r="DF346" s="531">
        <v>0</v>
      </c>
      <c r="DG346" s="531">
        <v>0</v>
      </c>
      <c r="DH346" s="531">
        <v>0</v>
      </c>
      <c r="DI346" s="531">
        <v>0</v>
      </c>
      <c r="DJ346" s="531">
        <v>0</v>
      </c>
      <c r="DK346" s="531">
        <v>0</v>
      </c>
      <c r="DL346" s="531">
        <v>0</v>
      </c>
      <c r="DM346" s="531">
        <v>0</v>
      </c>
      <c r="DN346" s="531">
        <v>0</v>
      </c>
      <c r="DO346" s="531">
        <v>0</v>
      </c>
      <c r="DP346" s="531">
        <v>0</v>
      </c>
      <c r="DQ346" s="531">
        <v>0</v>
      </c>
      <c r="DR346" s="531">
        <v>0</v>
      </c>
      <c r="DS346" s="531">
        <v>0</v>
      </c>
      <c r="DT346" s="531">
        <v>0</v>
      </c>
      <c r="DU346" s="531">
        <v>0</v>
      </c>
      <c r="DV346" s="531">
        <v>0</v>
      </c>
      <c r="DW346" s="531">
        <v>0</v>
      </c>
      <c r="DX346" s="531">
        <v>0</v>
      </c>
      <c r="DY346" s="531">
        <v>0</v>
      </c>
      <c r="DZ346" s="531">
        <v>0</v>
      </c>
      <c r="EA346" s="531">
        <v>0</v>
      </c>
      <c r="EB346" s="531">
        <v>0</v>
      </c>
      <c r="EC346" s="531">
        <v>0</v>
      </c>
      <c r="ED346" s="531">
        <v>0</v>
      </c>
      <c r="EE346" s="531">
        <v>0</v>
      </c>
      <c r="EF346" s="531">
        <v>0</v>
      </c>
      <c r="EG346" s="531">
        <v>0</v>
      </c>
      <c r="EH346" s="531">
        <v>0</v>
      </c>
      <c r="EI346" s="531">
        <v>0</v>
      </c>
      <c r="EJ346" s="531">
        <v>0</v>
      </c>
      <c r="EK346" s="531">
        <v>0</v>
      </c>
      <c r="EL346" s="531">
        <v>0</v>
      </c>
      <c r="EM346" s="531">
        <v>0</v>
      </c>
      <c r="EN346" s="531">
        <v>0</v>
      </c>
      <c r="EO346" s="531">
        <v>0</v>
      </c>
      <c r="EP346" s="531">
        <v>0</v>
      </c>
      <c r="EQ346" s="531">
        <v>0</v>
      </c>
      <c r="ER346" s="531">
        <v>0</v>
      </c>
      <c r="ES346" s="531">
        <v>0</v>
      </c>
      <c r="ET346" s="531">
        <v>0</v>
      </c>
      <c r="EU346" s="531">
        <v>0</v>
      </c>
      <c r="EV346" s="531">
        <v>0</v>
      </c>
      <c r="EW346" s="531">
        <v>0</v>
      </c>
      <c r="EX346" s="531">
        <v>0</v>
      </c>
      <c r="EY346" s="531">
        <v>0</v>
      </c>
      <c r="EZ346" s="531">
        <v>0</v>
      </c>
      <c r="FA346" s="531">
        <v>0</v>
      </c>
      <c r="FB346" s="531">
        <v>0</v>
      </c>
      <c r="FC346" s="531">
        <v>0</v>
      </c>
      <c r="FD346" s="531">
        <v>0</v>
      </c>
      <c r="FE346" s="531">
        <v>0</v>
      </c>
      <c r="FF346" s="531">
        <v>0</v>
      </c>
      <c r="FG346" s="531">
        <v>0</v>
      </c>
      <c r="FH346" s="531">
        <v>0</v>
      </c>
      <c r="FI346" s="531">
        <v>0</v>
      </c>
      <c r="FJ346" s="531">
        <v>0</v>
      </c>
      <c r="FK346" s="531">
        <v>0</v>
      </c>
      <c r="FL346" s="531">
        <v>0</v>
      </c>
      <c r="FM346" s="531">
        <v>0</v>
      </c>
      <c r="FN346" s="531">
        <v>0</v>
      </c>
      <c r="FO346" s="531">
        <v>0</v>
      </c>
      <c r="FP346" s="531">
        <v>0</v>
      </c>
      <c r="FQ346" s="531">
        <v>0</v>
      </c>
      <c r="FR346" s="531">
        <v>0</v>
      </c>
      <c r="FS346" s="531">
        <v>0</v>
      </c>
      <c r="FT346" s="531">
        <v>0</v>
      </c>
      <c r="FU346" s="531">
        <v>0</v>
      </c>
      <c r="FV346" s="531">
        <v>0</v>
      </c>
      <c r="FW346" s="531">
        <v>0</v>
      </c>
      <c r="FX346" s="531">
        <v>0</v>
      </c>
      <c r="FY346" s="531">
        <v>0</v>
      </c>
      <c r="FZ346" s="531">
        <v>0</v>
      </c>
      <c r="GA346" s="531">
        <v>0</v>
      </c>
      <c r="GB346" s="531">
        <v>0</v>
      </c>
      <c r="GC346" s="531">
        <v>0</v>
      </c>
      <c r="GD346" s="531">
        <v>0</v>
      </c>
      <c r="GE346" s="531">
        <v>0</v>
      </c>
      <c r="GF346" s="531">
        <v>0</v>
      </c>
      <c r="GG346" s="531">
        <v>0</v>
      </c>
      <c r="GH346" s="531">
        <v>0</v>
      </c>
      <c r="GI346" s="531">
        <v>0</v>
      </c>
      <c r="GJ346" s="531">
        <v>0</v>
      </c>
      <c r="GK346" s="531">
        <v>0</v>
      </c>
      <c r="GL346" s="531">
        <v>0</v>
      </c>
      <c r="GM346" s="531">
        <v>0</v>
      </c>
      <c r="GN346" s="531">
        <v>0</v>
      </c>
      <c r="GO346" s="531">
        <v>0</v>
      </c>
      <c r="GP346" s="531">
        <v>0</v>
      </c>
      <c r="GQ346" s="531">
        <v>0</v>
      </c>
      <c r="GR346" s="531">
        <v>0</v>
      </c>
      <c r="GS346" s="531">
        <v>0</v>
      </c>
      <c r="GT346" s="531">
        <v>0</v>
      </c>
      <c r="GU346" s="531">
        <v>0</v>
      </c>
      <c r="GV346" s="531">
        <v>0</v>
      </c>
      <c r="GW346" s="531">
        <v>0</v>
      </c>
      <c r="GX346" s="531">
        <v>0</v>
      </c>
      <c r="GY346" s="531">
        <v>0</v>
      </c>
      <c r="GZ346" s="531">
        <v>0</v>
      </c>
      <c r="HA346" s="531">
        <v>0</v>
      </c>
      <c r="HB346" s="531">
        <v>0</v>
      </c>
      <c r="HC346" s="531">
        <v>0</v>
      </c>
      <c r="HD346" s="531">
        <v>0</v>
      </c>
      <c r="HE346" s="531">
        <v>0</v>
      </c>
      <c r="HF346" s="531">
        <v>0</v>
      </c>
      <c r="HG346" s="531">
        <v>0</v>
      </c>
      <c r="HH346" s="531">
        <v>0</v>
      </c>
      <c r="HI346" s="531">
        <v>0</v>
      </c>
      <c r="HJ346" s="531">
        <v>0</v>
      </c>
      <c r="HK346" s="531">
        <v>0</v>
      </c>
      <c r="HL346" s="531">
        <v>0</v>
      </c>
      <c r="HM346" s="531">
        <v>0</v>
      </c>
      <c r="HN346" s="531">
        <v>0</v>
      </c>
      <c r="HO346" s="531">
        <v>0</v>
      </c>
      <c r="HP346" s="531">
        <v>0</v>
      </c>
      <c r="HQ346" s="531">
        <v>0</v>
      </c>
      <c r="HR346" s="531">
        <v>0</v>
      </c>
      <c r="HS346" s="531">
        <v>0</v>
      </c>
      <c r="HT346" s="531">
        <v>0</v>
      </c>
      <c r="HU346" s="531">
        <v>0</v>
      </c>
      <c r="HV346" s="531">
        <v>0</v>
      </c>
      <c r="HW346" s="531">
        <v>0</v>
      </c>
      <c r="HX346" s="531">
        <v>0</v>
      </c>
      <c r="HY346" s="531">
        <v>0</v>
      </c>
      <c r="HZ346" s="531">
        <v>0</v>
      </c>
      <c r="IA346" s="531">
        <v>0</v>
      </c>
      <c r="IB346" s="531">
        <v>0</v>
      </c>
      <c r="IC346" s="531">
        <v>0</v>
      </c>
      <c r="ID346" s="531">
        <v>0</v>
      </c>
      <c r="IE346" s="531">
        <v>0</v>
      </c>
      <c r="IF346" s="531">
        <v>0</v>
      </c>
      <c r="IG346" s="531">
        <v>0</v>
      </c>
      <c r="IH346" s="531">
        <v>0</v>
      </c>
      <c r="II346" s="531">
        <v>0</v>
      </c>
      <c r="IJ346" s="531">
        <v>0</v>
      </c>
      <c r="IK346" s="531">
        <v>0</v>
      </c>
      <c r="IL346" s="531">
        <v>0</v>
      </c>
      <c r="IM346" s="531">
        <v>0</v>
      </c>
      <c r="IN346" s="531">
        <v>0</v>
      </c>
      <c r="IO346" s="531">
        <v>0</v>
      </c>
      <c r="IP346" s="531">
        <v>0</v>
      </c>
      <c r="IQ346" s="531">
        <v>0</v>
      </c>
      <c r="IR346" s="531">
        <v>0</v>
      </c>
      <c r="IS346" s="531">
        <v>0</v>
      </c>
      <c r="IT346" s="531">
        <v>0</v>
      </c>
      <c r="IU346" s="531">
        <v>0</v>
      </c>
      <c r="IV346" s="531">
        <v>0</v>
      </c>
      <c r="IW346" s="531">
        <v>0</v>
      </c>
      <c r="IX346" s="531">
        <v>0</v>
      </c>
      <c r="IY346" s="531">
        <v>0</v>
      </c>
      <c r="IZ346" s="531">
        <v>0</v>
      </c>
      <c r="JA346" s="531">
        <v>0</v>
      </c>
      <c r="JB346" s="531">
        <v>0</v>
      </c>
      <c r="JC346" s="531">
        <v>0</v>
      </c>
      <c r="JD346" s="531">
        <v>0</v>
      </c>
      <c r="JE346" s="531">
        <v>0</v>
      </c>
      <c r="JF346" s="531">
        <v>0</v>
      </c>
      <c r="JG346" s="531">
        <v>0</v>
      </c>
      <c r="JH346" s="531">
        <v>0</v>
      </c>
      <c r="JI346" s="531">
        <v>0</v>
      </c>
      <c r="JJ346" s="531">
        <v>0</v>
      </c>
      <c r="JK346" s="531">
        <v>0</v>
      </c>
      <c r="JL346" s="531">
        <v>0</v>
      </c>
      <c r="JM346" s="531">
        <v>0</v>
      </c>
      <c r="JN346" s="531">
        <v>0</v>
      </c>
      <c r="JO346" s="531">
        <v>0</v>
      </c>
      <c r="JP346" s="531">
        <v>0</v>
      </c>
      <c r="JQ346" s="531">
        <v>0</v>
      </c>
      <c r="JR346" s="531">
        <v>0</v>
      </c>
      <c r="JS346" s="531">
        <v>0</v>
      </c>
      <c r="JT346" s="531">
        <v>0</v>
      </c>
      <c r="JU346" s="531">
        <v>0</v>
      </c>
      <c r="JV346" s="531">
        <v>0</v>
      </c>
      <c r="JW346" s="531">
        <v>0</v>
      </c>
      <c r="JX346" s="531">
        <v>0</v>
      </c>
      <c r="JY346" s="531">
        <v>0</v>
      </c>
      <c r="JZ346" s="531">
        <v>0</v>
      </c>
      <c r="KA346" s="531">
        <v>0</v>
      </c>
      <c r="KB346" s="531">
        <v>0</v>
      </c>
      <c r="KC346" s="531">
        <v>0</v>
      </c>
      <c r="KD346" s="531">
        <v>0</v>
      </c>
      <c r="KE346" s="531">
        <v>0</v>
      </c>
      <c r="KF346" s="531">
        <v>0</v>
      </c>
      <c r="KG346" s="531">
        <v>0</v>
      </c>
      <c r="KH346" s="531">
        <v>0</v>
      </c>
      <c r="KI346" s="531">
        <v>0</v>
      </c>
      <c r="KJ346" s="531">
        <v>0</v>
      </c>
      <c r="KK346" s="531">
        <v>0</v>
      </c>
      <c r="KL346" s="531">
        <v>0</v>
      </c>
      <c r="KM346" s="531">
        <v>0</v>
      </c>
      <c r="KN346" s="531">
        <v>0</v>
      </c>
      <c r="KO346" s="531">
        <v>0</v>
      </c>
      <c r="KP346" s="531">
        <v>0</v>
      </c>
      <c r="KQ346" s="531">
        <v>0</v>
      </c>
      <c r="KR346" s="531">
        <v>0</v>
      </c>
      <c r="KS346" s="531">
        <v>0</v>
      </c>
      <c r="KT346" s="531">
        <v>0</v>
      </c>
      <c r="KU346" s="531">
        <v>0</v>
      </c>
      <c r="KV346" s="531">
        <v>0</v>
      </c>
      <c r="KW346" s="531">
        <v>0</v>
      </c>
      <c r="KX346" s="531">
        <v>0</v>
      </c>
      <c r="KY346" s="531">
        <v>0</v>
      </c>
      <c r="KZ346" s="531">
        <v>0</v>
      </c>
      <c r="LA346" s="531">
        <v>0</v>
      </c>
      <c r="LB346" s="531">
        <v>0</v>
      </c>
      <c r="LC346" s="531">
        <v>0</v>
      </c>
      <c r="LD346" s="531">
        <v>0</v>
      </c>
      <c r="LE346" s="531">
        <v>0</v>
      </c>
      <c r="LF346" s="531">
        <v>0</v>
      </c>
      <c r="LG346" s="531">
        <v>0</v>
      </c>
      <c r="LH346" s="531">
        <v>0</v>
      </c>
      <c r="LI346" s="531">
        <v>0</v>
      </c>
      <c r="LJ346" s="531">
        <v>0</v>
      </c>
      <c r="LK346" s="531">
        <v>0</v>
      </c>
      <c r="LL346" s="531">
        <v>0</v>
      </c>
      <c r="LM346" s="531">
        <v>0</v>
      </c>
      <c r="LN346" s="531">
        <v>0</v>
      </c>
      <c r="LO346" s="531">
        <v>0</v>
      </c>
      <c r="LP346" s="531">
        <v>0</v>
      </c>
      <c r="LQ346" s="531">
        <v>0</v>
      </c>
      <c r="LR346" s="531">
        <v>0</v>
      </c>
      <c r="LS346" s="531">
        <v>0</v>
      </c>
      <c r="LT346" s="531">
        <v>0</v>
      </c>
      <c r="LU346" s="531">
        <v>0</v>
      </c>
      <c r="LV346" s="531">
        <v>0</v>
      </c>
      <c r="LW346" s="531">
        <v>0</v>
      </c>
      <c r="LX346" s="531">
        <v>0</v>
      </c>
      <c r="LY346" s="531">
        <v>0</v>
      </c>
      <c r="LZ346" s="531">
        <v>0</v>
      </c>
      <c r="MA346" s="531">
        <v>0</v>
      </c>
      <c r="MB346" s="531">
        <v>0</v>
      </c>
      <c r="MC346" s="531">
        <v>0</v>
      </c>
      <c r="MD346" s="531">
        <v>0</v>
      </c>
      <c r="ME346" s="531">
        <v>0</v>
      </c>
      <c r="MF346" s="531">
        <v>0</v>
      </c>
      <c r="MG346" s="531">
        <v>0</v>
      </c>
      <c r="MH346" s="531">
        <v>0</v>
      </c>
      <c r="MI346" s="531">
        <v>0</v>
      </c>
      <c r="MJ346" s="531">
        <v>0</v>
      </c>
      <c r="MK346" s="531">
        <v>0</v>
      </c>
      <c r="ML346" s="531">
        <v>0</v>
      </c>
      <c r="MM346" s="531">
        <v>0</v>
      </c>
      <c r="MN346" s="531">
        <v>0</v>
      </c>
      <c r="MO346" s="531">
        <v>0</v>
      </c>
      <c r="MP346" s="531">
        <v>0</v>
      </c>
      <c r="MQ346" s="531">
        <v>0</v>
      </c>
      <c r="MR346" s="531">
        <v>0</v>
      </c>
      <c r="MS346" s="531">
        <v>0</v>
      </c>
      <c r="MT346" s="531">
        <v>0</v>
      </c>
      <c r="MU346" s="531">
        <v>0</v>
      </c>
      <c r="MV346" s="531">
        <v>0</v>
      </c>
      <c r="MW346" s="531">
        <v>0</v>
      </c>
      <c r="MX346" s="531">
        <v>0</v>
      </c>
      <c r="MY346" s="531">
        <v>0</v>
      </c>
      <c r="MZ346" s="531">
        <v>0</v>
      </c>
      <c r="NA346" s="531">
        <v>0</v>
      </c>
      <c r="NB346" s="531">
        <v>0</v>
      </c>
      <c r="NC346" s="531">
        <v>0</v>
      </c>
      <c r="ND346" s="531">
        <v>0</v>
      </c>
      <c r="NE346" s="531">
        <v>0</v>
      </c>
      <c r="NF346" s="531">
        <v>0</v>
      </c>
      <c r="NG346" s="531">
        <v>0</v>
      </c>
      <c r="NH346" s="531">
        <v>0</v>
      </c>
      <c r="NI346" s="531">
        <v>0</v>
      </c>
      <c r="NJ346" s="531">
        <v>0</v>
      </c>
      <c r="NK346" s="531">
        <v>0</v>
      </c>
      <c r="NL346" s="531">
        <v>0</v>
      </c>
      <c r="NM346" s="531">
        <v>0</v>
      </c>
      <c r="NN346" s="531">
        <v>0</v>
      </c>
      <c r="NO346" s="531">
        <v>0</v>
      </c>
      <c r="NP346" s="531">
        <v>0</v>
      </c>
      <c r="NQ346" s="531">
        <v>0</v>
      </c>
      <c r="NR346" s="531">
        <v>0</v>
      </c>
      <c r="NS346" s="531">
        <v>0</v>
      </c>
      <c r="NT346" s="531">
        <v>0</v>
      </c>
      <c r="NU346" s="531">
        <v>0</v>
      </c>
      <c r="NV346" s="531">
        <v>0</v>
      </c>
      <c r="NW346" s="531">
        <v>0</v>
      </c>
      <c r="NX346" s="531">
        <v>0</v>
      </c>
      <c r="NY346" s="531">
        <v>0</v>
      </c>
      <c r="NZ346" s="531">
        <v>0</v>
      </c>
      <c r="OA346" s="531">
        <v>0</v>
      </c>
      <c r="OB346" s="531">
        <v>0</v>
      </c>
      <c r="OC346" s="531">
        <v>0</v>
      </c>
      <c r="OD346" s="531">
        <v>0</v>
      </c>
      <c r="OE346" s="531">
        <v>0</v>
      </c>
      <c r="OF346" s="531">
        <v>0</v>
      </c>
      <c r="OG346" s="531">
        <v>0</v>
      </c>
      <c r="OH346" s="531">
        <v>0</v>
      </c>
      <c r="OI346" s="531">
        <v>0</v>
      </c>
      <c r="OJ346" s="531">
        <v>0</v>
      </c>
      <c r="OK346" s="531">
        <v>0</v>
      </c>
      <c r="OL346" s="531">
        <v>0</v>
      </c>
      <c r="OM346" s="531">
        <v>0</v>
      </c>
      <c r="ON346" s="531">
        <v>0</v>
      </c>
      <c r="OO346" s="531">
        <v>0</v>
      </c>
      <c r="OP346" s="531">
        <v>0</v>
      </c>
      <c r="OQ346" s="531">
        <v>0</v>
      </c>
      <c r="OR346" s="531">
        <v>0</v>
      </c>
      <c r="OS346" s="531">
        <v>0</v>
      </c>
      <c r="OT346" s="531">
        <v>0</v>
      </c>
      <c r="OU346" s="531">
        <v>0</v>
      </c>
      <c r="OV346" s="531">
        <v>0</v>
      </c>
      <c r="OW346" s="531">
        <v>0</v>
      </c>
      <c r="OX346" s="531">
        <v>0</v>
      </c>
      <c r="OY346" s="531">
        <v>0</v>
      </c>
      <c r="OZ346" s="531">
        <v>0</v>
      </c>
      <c r="PA346" s="531">
        <v>0</v>
      </c>
      <c r="PB346" s="531">
        <v>0</v>
      </c>
      <c r="PC346" s="531">
        <v>0</v>
      </c>
      <c r="PD346" s="531">
        <v>0</v>
      </c>
      <c r="PE346" s="531">
        <v>0</v>
      </c>
      <c r="PF346" s="531">
        <v>0</v>
      </c>
      <c r="PG346" s="531">
        <v>0</v>
      </c>
      <c r="PH346" s="531">
        <v>0</v>
      </c>
      <c r="PI346" s="531">
        <v>0</v>
      </c>
      <c r="PJ346" s="531">
        <v>0</v>
      </c>
      <c r="PK346" s="531">
        <v>0</v>
      </c>
      <c r="PL346" s="531">
        <v>0</v>
      </c>
      <c r="PM346" s="531">
        <v>0</v>
      </c>
      <c r="PN346" s="531">
        <v>0</v>
      </c>
      <c r="PO346" s="531">
        <v>0</v>
      </c>
      <c r="PP346" s="531">
        <v>0</v>
      </c>
      <c r="PQ346" s="531">
        <v>0</v>
      </c>
      <c r="PR346" s="531">
        <v>0</v>
      </c>
      <c r="PS346" s="531">
        <v>0</v>
      </c>
      <c r="PT346" s="531">
        <v>0</v>
      </c>
      <c r="PU346" s="531">
        <v>0</v>
      </c>
      <c r="PV346" s="531">
        <v>0</v>
      </c>
      <c r="PW346" s="531">
        <v>0</v>
      </c>
      <c r="PX346" s="531">
        <v>0</v>
      </c>
      <c r="PY346" s="531">
        <v>0</v>
      </c>
      <c r="PZ346" s="531">
        <v>0</v>
      </c>
      <c r="QA346" s="531">
        <v>0</v>
      </c>
      <c r="QB346" s="531">
        <v>0</v>
      </c>
      <c r="QC346" s="531">
        <v>0</v>
      </c>
      <c r="QD346" s="531">
        <v>0</v>
      </c>
      <c r="QE346" s="531">
        <v>0</v>
      </c>
      <c r="QF346" s="531">
        <v>0</v>
      </c>
      <c r="QG346" s="531">
        <v>0</v>
      </c>
      <c r="QH346" s="531">
        <v>0</v>
      </c>
      <c r="QI346" s="531">
        <v>0</v>
      </c>
      <c r="QJ346" s="531">
        <v>0</v>
      </c>
      <c r="QK346" s="531">
        <v>0</v>
      </c>
      <c r="QL346" s="531">
        <v>0</v>
      </c>
      <c r="QM346" s="531">
        <v>0</v>
      </c>
      <c r="QN346" s="531">
        <v>0</v>
      </c>
      <c r="QO346" s="531">
        <v>0</v>
      </c>
      <c r="QP346" s="531">
        <v>0</v>
      </c>
      <c r="QQ346" s="531">
        <v>0</v>
      </c>
      <c r="QR346" s="531">
        <v>0</v>
      </c>
      <c r="QS346" s="531">
        <v>0</v>
      </c>
      <c r="QT346" s="531">
        <v>0</v>
      </c>
      <c r="QU346" s="531">
        <v>0</v>
      </c>
      <c r="QV346" s="531">
        <v>0</v>
      </c>
      <c r="QW346" s="531">
        <v>0</v>
      </c>
      <c r="QX346" s="531">
        <v>0</v>
      </c>
      <c r="QY346" s="531">
        <v>0</v>
      </c>
      <c r="QZ346" s="531">
        <v>0</v>
      </c>
      <c r="RA346" s="531">
        <v>0</v>
      </c>
      <c r="RB346" s="531">
        <v>0</v>
      </c>
      <c r="RC346" s="531">
        <v>0</v>
      </c>
      <c r="RD346" s="531">
        <v>0</v>
      </c>
      <c r="RE346" s="531">
        <v>0</v>
      </c>
      <c r="RF346" s="531">
        <v>0</v>
      </c>
      <c r="RG346" s="531">
        <v>0</v>
      </c>
      <c r="RH346" s="531">
        <v>0</v>
      </c>
      <c r="RI346" s="531">
        <v>0</v>
      </c>
      <c r="RJ346" s="531">
        <v>0</v>
      </c>
      <c r="RK346" s="531">
        <v>0</v>
      </c>
      <c r="RL346" s="531">
        <v>0</v>
      </c>
      <c r="RM346" s="531">
        <v>0</v>
      </c>
      <c r="RN346" s="531">
        <v>0</v>
      </c>
      <c r="RO346" s="531">
        <v>0</v>
      </c>
      <c r="RP346" s="531">
        <v>0</v>
      </c>
      <c r="RQ346" s="531">
        <v>0</v>
      </c>
      <c r="RR346" s="531">
        <v>0</v>
      </c>
      <c r="RS346" s="531">
        <v>0</v>
      </c>
      <c r="RT346" s="531">
        <v>0</v>
      </c>
      <c r="RU346" s="531">
        <v>0</v>
      </c>
      <c r="RV346" s="531">
        <v>0</v>
      </c>
      <c r="RW346" s="531">
        <v>0</v>
      </c>
      <c r="RX346" s="531">
        <v>0</v>
      </c>
      <c r="RY346" s="531">
        <v>0</v>
      </c>
      <c r="RZ346" s="531">
        <v>0</v>
      </c>
      <c r="SA346" s="531">
        <v>0</v>
      </c>
      <c r="SB346" s="531">
        <v>0</v>
      </c>
      <c r="SC346" s="531">
        <v>0</v>
      </c>
      <c r="SD346" s="531">
        <v>0</v>
      </c>
      <c r="SE346" s="531">
        <v>0</v>
      </c>
      <c r="SF346" s="531">
        <v>0</v>
      </c>
      <c r="SG346" s="531">
        <v>0</v>
      </c>
      <c r="SH346" s="531">
        <v>0</v>
      </c>
      <c r="SI346" s="531">
        <v>0</v>
      </c>
      <c r="SJ346" s="531">
        <v>0</v>
      </c>
      <c r="SK346" s="267">
        <f t="shared" si="514"/>
        <v>0</v>
      </c>
      <c r="SL346" s="254"/>
      <c r="SM346" s="242"/>
      <c r="SN346" s="242"/>
      <c r="SO346" s="242"/>
    </row>
    <row r="347" spans="1:509" outlineLevel="3" x14ac:dyDescent="0.35">
      <c r="A347" s="242"/>
      <c r="B347" s="251"/>
      <c r="C347" s="438">
        <f>INT($C$29)+3</f>
        <v>4</v>
      </c>
      <c r="D347" s="267"/>
      <c r="E347" s="316">
        <f t="shared" si="551"/>
        <v>206</v>
      </c>
      <c r="F347" s="322"/>
      <c r="G347" s="322"/>
      <c r="H347" s="267"/>
      <c r="I347" s="542"/>
      <c r="J347" s="555" t="s">
        <v>859</v>
      </c>
      <c r="K347" s="543"/>
      <c r="L347" s="533">
        <v>0</v>
      </c>
      <c r="M347" s="533">
        <v>0</v>
      </c>
      <c r="N347" s="533">
        <v>0</v>
      </c>
      <c r="O347" s="533">
        <v>0</v>
      </c>
      <c r="P347" s="533">
        <v>0</v>
      </c>
      <c r="Q347" s="533">
        <v>0</v>
      </c>
      <c r="R347" s="533">
        <v>0</v>
      </c>
      <c r="S347" s="533">
        <v>0</v>
      </c>
      <c r="T347" s="533">
        <v>0</v>
      </c>
      <c r="U347" s="533">
        <v>0</v>
      </c>
      <c r="V347" s="533">
        <v>0</v>
      </c>
      <c r="W347" s="533">
        <v>0</v>
      </c>
      <c r="X347" s="533">
        <v>0</v>
      </c>
      <c r="Y347" s="533">
        <v>0</v>
      </c>
      <c r="Z347" s="533">
        <v>0</v>
      </c>
      <c r="AA347" s="533">
        <v>0</v>
      </c>
      <c r="AB347" s="533">
        <v>0</v>
      </c>
      <c r="AC347" s="533">
        <v>0</v>
      </c>
      <c r="AD347" s="533">
        <v>0</v>
      </c>
      <c r="AE347" s="533">
        <v>0</v>
      </c>
      <c r="AF347" s="533">
        <v>0</v>
      </c>
      <c r="AG347" s="533">
        <v>0</v>
      </c>
      <c r="AH347" s="533">
        <v>0</v>
      </c>
      <c r="AI347" s="533">
        <v>0</v>
      </c>
      <c r="AJ347" s="533">
        <v>0</v>
      </c>
      <c r="AK347" s="533">
        <v>0</v>
      </c>
      <c r="AL347" s="533">
        <v>0</v>
      </c>
      <c r="AM347" s="533">
        <v>0</v>
      </c>
      <c r="AN347" s="533">
        <v>0</v>
      </c>
      <c r="AO347" s="533">
        <v>0</v>
      </c>
      <c r="AP347" s="533">
        <v>0</v>
      </c>
      <c r="AQ347" s="533">
        <v>0</v>
      </c>
      <c r="AR347" s="533">
        <v>0</v>
      </c>
      <c r="AS347" s="533">
        <v>0</v>
      </c>
      <c r="AT347" s="533">
        <v>0</v>
      </c>
      <c r="AU347" s="533">
        <v>0</v>
      </c>
      <c r="AV347" s="533">
        <v>0</v>
      </c>
      <c r="AW347" s="533">
        <v>0</v>
      </c>
      <c r="AX347" s="533">
        <v>0</v>
      </c>
      <c r="AY347" s="533">
        <v>0</v>
      </c>
      <c r="AZ347" s="533">
        <v>0</v>
      </c>
      <c r="BA347" s="533">
        <v>0</v>
      </c>
      <c r="BB347" s="533">
        <v>0</v>
      </c>
      <c r="BC347" s="533">
        <v>0</v>
      </c>
      <c r="BD347" s="533">
        <v>0</v>
      </c>
      <c r="BE347" s="533">
        <v>0</v>
      </c>
      <c r="BF347" s="533">
        <v>0</v>
      </c>
      <c r="BG347" s="533">
        <v>0</v>
      </c>
      <c r="BH347" s="533">
        <v>0</v>
      </c>
      <c r="BI347" s="533">
        <v>0</v>
      </c>
      <c r="BJ347" s="533">
        <v>0</v>
      </c>
      <c r="BK347" s="533">
        <v>0</v>
      </c>
      <c r="BL347" s="533">
        <v>0</v>
      </c>
      <c r="BM347" s="533">
        <v>0</v>
      </c>
      <c r="BN347" s="533">
        <v>0</v>
      </c>
      <c r="BO347" s="533">
        <v>0</v>
      </c>
      <c r="BP347" s="533">
        <v>0</v>
      </c>
      <c r="BQ347" s="533">
        <v>0</v>
      </c>
      <c r="BR347" s="533">
        <v>0</v>
      </c>
      <c r="BS347" s="533">
        <v>0</v>
      </c>
      <c r="BT347" s="533">
        <v>0</v>
      </c>
      <c r="BU347" s="533">
        <v>0</v>
      </c>
      <c r="BV347" s="533">
        <v>0</v>
      </c>
      <c r="BW347" s="533">
        <v>0</v>
      </c>
      <c r="BX347" s="533">
        <v>0</v>
      </c>
      <c r="BY347" s="533">
        <v>0</v>
      </c>
      <c r="BZ347" s="533">
        <v>0</v>
      </c>
      <c r="CA347" s="533">
        <v>0</v>
      </c>
      <c r="CB347" s="533">
        <v>0</v>
      </c>
      <c r="CC347" s="533">
        <v>0</v>
      </c>
      <c r="CD347" s="533">
        <v>0</v>
      </c>
      <c r="CE347" s="533">
        <v>0</v>
      </c>
      <c r="CF347" s="533">
        <v>0</v>
      </c>
      <c r="CG347" s="533">
        <v>0</v>
      </c>
      <c r="CH347" s="533">
        <v>0</v>
      </c>
      <c r="CI347" s="533">
        <v>0</v>
      </c>
      <c r="CJ347" s="533">
        <v>0</v>
      </c>
      <c r="CK347" s="533">
        <v>0</v>
      </c>
      <c r="CL347" s="533">
        <v>0</v>
      </c>
      <c r="CM347" s="533">
        <v>0</v>
      </c>
      <c r="CN347" s="533">
        <v>0</v>
      </c>
      <c r="CO347" s="533">
        <v>0</v>
      </c>
      <c r="CP347" s="533">
        <v>0</v>
      </c>
      <c r="CQ347" s="533">
        <v>0</v>
      </c>
      <c r="CR347" s="533">
        <v>0</v>
      </c>
      <c r="CS347" s="533">
        <v>0</v>
      </c>
      <c r="CT347" s="533">
        <v>0</v>
      </c>
      <c r="CU347" s="533">
        <v>0</v>
      </c>
      <c r="CV347" s="533">
        <v>0</v>
      </c>
      <c r="CW347" s="533">
        <v>0</v>
      </c>
      <c r="CX347" s="533">
        <v>0</v>
      </c>
      <c r="CY347" s="533">
        <v>0</v>
      </c>
      <c r="CZ347" s="533">
        <v>0</v>
      </c>
      <c r="DA347" s="533">
        <v>0</v>
      </c>
      <c r="DB347" s="533">
        <v>0</v>
      </c>
      <c r="DC347" s="533">
        <v>0</v>
      </c>
      <c r="DD347" s="533">
        <v>0</v>
      </c>
      <c r="DE347" s="533">
        <v>0</v>
      </c>
      <c r="DF347" s="533">
        <v>0</v>
      </c>
      <c r="DG347" s="533">
        <v>0</v>
      </c>
      <c r="DH347" s="533">
        <v>0</v>
      </c>
      <c r="DI347" s="533">
        <v>0</v>
      </c>
      <c r="DJ347" s="533">
        <v>0</v>
      </c>
      <c r="DK347" s="533">
        <v>0</v>
      </c>
      <c r="DL347" s="533">
        <v>0</v>
      </c>
      <c r="DM347" s="533">
        <v>0</v>
      </c>
      <c r="DN347" s="533">
        <v>0</v>
      </c>
      <c r="DO347" s="533">
        <v>0</v>
      </c>
      <c r="DP347" s="533">
        <v>0</v>
      </c>
      <c r="DQ347" s="533">
        <v>0</v>
      </c>
      <c r="DR347" s="533">
        <v>0</v>
      </c>
      <c r="DS347" s="533">
        <v>0</v>
      </c>
      <c r="DT347" s="533">
        <v>0</v>
      </c>
      <c r="DU347" s="533">
        <v>0</v>
      </c>
      <c r="DV347" s="533">
        <v>0</v>
      </c>
      <c r="DW347" s="533">
        <v>0</v>
      </c>
      <c r="DX347" s="533">
        <v>0</v>
      </c>
      <c r="DY347" s="533">
        <v>0</v>
      </c>
      <c r="DZ347" s="533">
        <v>0</v>
      </c>
      <c r="EA347" s="533">
        <v>0</v>
      </c>
      <c r="EB347" s="533">
        <v>0</v>
      </c>
      <c r="EC347" s="533">
        <v>0</v>
      </c>
      <c r="ED347" s="533">
        <v>0</v>
      </c>
      <c r="EE347" s="533">
        <v>0</v>
      </c>
      <c r="EF347" s="533">
        <v>0</v>
      </c>
      <c r="EG347" s="533">
        <v>0</v>
      </c>
      <c r="EH347" s="533">
        <v>0</v>
      </c>
      <c r="EI347" s="533">
        <v>0</v>
      </c>
      <c r="EJ347" s="533">
        <v>0</v>
      </c>
      <c r="EK347" s="533">
        <v>0</v>
      </c>
      <c r="EL347" s="533">
        <v>0</v>
      </c>
      <c r="EM347" s="533">
        <v>0</v>
      </c>
      <c r="EN347" s="533">
        <v>0</v>
      </c>
      <c r="EO347" s="533">
        <v>0</v>
      </c>
      <c r="EP347" s="533">
        <v>0</v>
      </c>
      <c r="EQ347" s="533">
        <v>0</v>
      </c>
      <c r="ER347" s="533">
        <v>0</v>
      </c>
      <c r="ES347" s="533">
        <v>0</v>
      </c>
      <c r="ET347" s="533">
        <v>0</v>
      </c>
      <c r="EU347" s="533">
        <v>0</v>
      </c>
      <c r="EV347" s="533">
        <v>0</v>
      </c>
      <c r="EW347" s="533">
        <v>0</v>
      </c>
      <c r="EX347" s="533">
        <v>0</v>
      </c>
      <c r="EY347" s="533">
        <v>0</v>
      </c>
      <c r="EZ347" s="533">
        <v>0</v>
      </c>
      <c r="FA347" s="533">
        <v>0</v>
      </c>
      <c r="FB347" s="533">
        <v>0</v>
      </c>
      <c r="FC347" s="533">
        <v>0</v>
      </c>
      <c r="FD347" s="533">
        <v>0</v>
      </c>
      <c r="FE347" s="533">
        <v>0</v>
      </c>
      <c r="FF347" s="533">
        <v>0</v>
      </c>
      <c r="FG347" s="533">
        <v>0</v>
      </c>
      <c r="FH347" s="533">
        <v>0</v>
      </c>
      <c r="FI347" s="533">
        <v>0</v>
      </c>
      <c r="FJ347" s="533">
        <v>0</v>
      </c>
      <c r="FK347" s="533">
        <v>0</v>
      </c>
      <c r="FL347" s="533">
        <v>0</v>
      </c>
      <c r="FM347" s="533">
        <v>0</v>
      </c>
      <c r="FN347" s="533">
        <v>0</v>
      </c>
      <c r="FO347" s="533">
        <v>0</v>
      </c>
      <c r="FP347" s="533">
        <v>0</v>
      </c>
      <c r="FQ347" s="533">
        <v>0</v>
      </c>
      <c r="FR347" s="533">
        <v>0</v>
      </c>
      <c r="FS347" s="533">
        <v>0</v>
      </c>
      <c r="FT347" s="533">
        <v>0</v>
      </c>
      <c r="FU347" s="533">
        <v>0</v>
      </c>
      <c r="FV347" s="533">
        <v>0</v>
      </c>
      <c r="FW347" s="533">
        <v>0</v>
      </c>
      <c r="FX347" s="533">
        <v>0</v>
      </c>
      <c r="FY347" s="533">
        <v>0</v>
      </c>
      <c r="FZ347" s="533">
        <v>0</v>
      </c>
      <c r="GA347" s="533">
        <v>0</v>
      </c>
      <c r="GB347" s="533">
        <v>0</v>
      </c>
      <c r="GC347" s="533">
        <v>0</v>
      </c>
      <c r="GD347" s="533">
        <v>0</v>
      </c>
      <c r="GE347" s="533">
        <v>0</v>
      </c>
      <c r="GF347" s="533">
        <v>0</v>
      </c>
      <c r="GG347" s="533">
        <v>0</v>
      </c>
      <c r="GH347" s="533">
        <v>0</v>
      </c>
      <c r="GI347" s="533">
        <v>0</v>
      </c>
      <c r="GJ347" s="533">
        <v>0</v>
      </c>
      <c r="GK347" s="533">
        <v>0</v>
      </c>
      <c r="GL347" s="533">
        <v>0</v>
      </c>
      <c r="GM347" s="533">
        <v>0</v>
      </c>
      <c r="GN347" s="533">
        <v>0</v>
      </c>
      <c r="GO347" s="533">
        <v>0</v>
      </c>
      <c r="GP347" s="533">
        <v>0</v>
      </c>
      <c r="GQ347" s="533">
        <v>0</v>
      </c>
      <c r="GR347" s="533">
        <v>0</v>
      </c>
      <c r="GS347" s="533">
        <v>0</v>
      </c>
      <c r="GT347" s="533">
        <v>0</v>
      </c>
      <c r="GU347" s="533">
        <v>0</v>
      </c>
      <c r="GV347" s="533">
        <v>0</v>
      </c>
      <c r="GW347" s="533">
        <v>0</v>
      </c>
      <c r="GX347" s="533">
        <v>0</v>
      </c>
      <c r="GY347" s="533">
        <v>0</v>
      </c>
      <c r="GZ347" s="533">
        <v>0</v>
      </c>
      <c r="HA347" s="533">
        <v>0</v>
      </c>
      <c r="HB347" s="533">
        <v>0</v>
      </c>
      <c r="HC347" s="533">
        <v>0</v>
      </c>
      <c r="HD347" s="533">
        <v>0</v>
      </c>
      <c r="HE347" s="533">
        <v>0</v>
      </c>
      <c r="HF347" s="533">
        <v>0</v>
      </c>
      <c r="HG347" s="533">
        <v>0</v>
      </c>
      <c r="HH347" s="533">
        <v>0</v>
      </c>
      <c r="HI347" s="533">
        <v>0</v>
      </c>
      <c r="HJ347" s="533">
        <v>0</v>
      </c>
      <c r="HK347" s="533">
        <v>0</v>
      </c>
      <c r="HL347" s="533">
        <v>0</v>
      </c>
      <c r="HM347" s="533">
        <v>0</v>
      </c>
      <c r="HN347" s="533">
        <v>0</v>
      </c>
      <c r="HO347" s="533">
        <v>0</v>
      </c>
      <c r="HP347" s="533">
        <v>0</v>
      </c>
      <c r="HQ347" s="533">
        <v>0</v>
      </c>
      <c r="HR347" s="533">
        <v>0</v>
      </c>
      <c r="HS347" s="533">
        <v>0</v>
      </c>
      <c r="HT347" s="533">
        <v>0</v>
      </c>
      <c r="HU347" s="533">
        <v>0</v>
      </c>
      <c r="HV347" s="533">
        <v>0</v>
      </c>
      <c r="HW347" s="533">
        <v>0</v>
      </c>
      <c r="HX347" s="533">
        <v>0</v>
      </c>
      <c r="HY347" s="533">
        <v>0</v>
      </c>
      <c r="HZ347" s="533">
        <v>0</v>
      </c>
      <c r="IA347" s="533">
        <v>0</v>
      </c>
      <c r="IB347" s="533">
        <v>0</v>
      </c>
      <c r="IC347" s="533">
        <v>0</v>
      </c>
      <c r="ID347" s="533">
        <v>0</v>
      </c>
      <c r="IE347" s="533">
        <v>0</v>
      </c>
      <c r="IF347" s="533">
        <v>0</v>
      </c>
      <c r="IG347" s="533">
        <v>0</v>
      </c>
      <c r="IH347" s="533">
        <v>0</v>
      </c>
      <c r="II347" s="533">
        <v>0</v>
      </c>
      <c r="IJ347" s="533">
        <v>0</v>
      </c>
      <c r="IK347" s="533">
        <v>0</v>
      </c>
      <c r="IL347" s="533">
        <v>0</v>
      </c>
      <c r="IM347" s="533">
        <v>0</v>
      </c>
      <c r="IN347" s="533">
        <v>0</v>
      </c>
      <c r="IO347" s="533">
        <v>0</v>
      </c>
      <c r="IP347" s="533">
        <v>0</v>
      </c>
      <c r="IQ347" s="533">
        <v>0</v>
      </c>
      <c r="IR347" s="533">
        <v>0</v>
      </c>
      <c r="IS347" s="533">
        <v>0</v>
      </c>
      <c r="IT347" s="533">
        <v>0</v>
      </c>
      <c r="IU347" s="533">
        <v>0</v>
      </c>
      <c r="IV347" s="533">
        <v>0</v>
      </c>
      <c r="IW347" s="533">
        <v>0</v>
      </c>
      <c r="IX347" s="533">
        <v>0</v>
      </c>
      <c r="IY347" s="533">
        <v>0</v>
      </c>
      <c r="IZ347" s="533">
        <v>0</v>
      </c>
      <c r="JA347" s="533">
        <v>0</v>
      </c>
      <c r="JB347" s="533">
        <v>0</v>
      </c>
      <c r="JC347" s="533">
        <v>0</v>
      </c>
      <c r="JD347" s="533">
        <v>0</v>
      </c>
      <c r="JE347" s="533">
        <v>0</v>
      </c>
      <c r="JF347" s="533">
        <v>0</v>
      </c>
      <c r="JG347" s="533">
        <v>0</v>
      </c>
      <c r="JH347" s="533">
        <v>0</v>
      </c>
      <c r="JI347" s="533">
        <v>0</v>
      </c>
      <c r="JJ347" s="533">
        <v>0</v>
      </c>
      <c r="JK347" s="533">
        <v>0</v>
      </c>
      <c r="JL347" s="533">
        <v>0</v>
      </c>
      <c r="JM347" s="533">
        <v>0</v>
      </c>
      <c r="JN347" s="533">
        <v>0</v>
      </c>
      <c r="JO347" s="533">
        <v>0</v>
      </c>
      <c r="JP347" s="533">
        <v>0</v>
      </c>
      <c r="JQ347" s="533">
        <v>0</v>
      </c>
      <c r="JR347" s="533">
        <v>0</v>
      </c>
      <c r="JS347" s="533">
        <v>0</v>
      </c>
      <c r="JT347" s="533">
        <v>0</v>
      </c>
      <c r="JU347" s="533">
        <v>0</v>
      </c>
      <c r="JV347" s="533">
        <v>0</v>
      </c>
      <c r="JW347" s="533">
        <v>0</v>
      </c>
      <c r="JX347" s="533">
        <v>0</v>
      </c>
      <c r="JY347" s="533">
        <v>0</v>
      </c>
      <c r="JZ347" s="533">
        <v>0</v>
      </c>
      <c r="KA347" s="533">
        <v>0</v>
      </c>
      <c r="KB347" s="533">
        <v>0</v>
      </c>
      <c r="KC347" s="533">
        <v>0</v>
      </c>
      <c r="KD347" s="533">
        <v>0</v>
      </c>
      <c r="KE347" s="533">
        <v>0</v>
      </c>
      <c r="KF347" s="533">
        <v>0</v>
      </c>
      <c r="KG347" s="533">
        <v>0</v>
      </c>
      <c r="KH347" s="533">
        <v>0</v>
      </c>
      <c r="KI347" s="533">
        <v>0</v>
      </c>
      <c r="KJ347" s="533">
        <v>0</v>
      </c>
      <c r="KK347" s="533">
        <v>0</v>
      </c>
      <c r="KL347" s="533">
        <v>0</v>
      </c>
      <c r="KM347" s="533">
        <v>0</v>
      </c>
      <c r="KN347" s="533">
        <v>0</v>
      </c>
      <c r="KO347" s="533">
        <v>0</v>
      </c>
      <c r="KP347" s="533">
        <v>0</v>
      </c>
      <c r="KQ347" s="533">
        <v>0</v>
      </c>
      <c r="KR347" s="533">
        <v>0</v>
      </c>
      <c r="KS347" s="533">
        <v>0</v>
      </c>
      <c r="KT347" s="533">
        <v>0</v>
      </c>
      <c r="KU347" s="533">
        <v>0</v>
      </c>
      <c r="KV347" s="533">
        <v>0</v>
      </c>
      <c r="KW347" s="533">
        <v>0</v>
      </c>
      <c r="KX347" s="533">
        <v>0</v>
      </c>
      <c r="KY347" s="533">
        <v>0</v>
      </c>
      <c r="KZ347" s="533">
        <v>0</v>
      </c>
      <c r="LA347" s="533">
        <v>0</v>
      </c>
      <c r="LB347" s="533">
        <v>0</v>
      </c>
      <c r="LC347" s="533">
        <v>0</v>
      </c>
      <c r="LD347" s="533">
        <v>0</v>
      </c>
      <c r="LE347" s="533">
        <v>0</v>
      </c>
      <c r="LF347" s="533">
        <v>0</v>
      </c>
      <c r="LG347" s="533">
        <v>0</v>
      </c>
      <c r="LH347" s="533">
        <v>0</v>
      </c>
      <c r="LI347" s="533">
        <v>0</v>
      </c>
      <c r="LJ347" s="533">
        <v>0</v>
      </c>
      <c r="LK347" s="533">
        <v>0</v>
      </c>
      <c r="LL347" s="533">
        <v>0</v>
      </c>
      <c r="LM347" s="533">
        <v>0</v>
      </c>
      <c r="LN347" s="533">
        <v>0</v>
      </c>
      <c r="LO347" s="533">
        <v>0</v>
      </c>
      <c r="LP347" s="533">
        <v>0</v>
      </c>
      <c r="LQ347" s="533">
        <v>0</v>
      </c>
      <c r="LR347" s="533">
        <v>0</v>
      </c>
      <c r="LS347" s="533">
        <v>0</v>
      </c>
      <c r="LT347" s="533">
        <v>0</v>
      </c>
      <c r="LU347" s="533">
        <v>0</v>
      </c>
      <c r="LV347" s="533">
        <v>0</v>
      </c>
      <c r="LW347" s="533">
        <v>0</v>
      </c>
      <c r="LX347" s="533">
        <v>0</v>
      </c>
      <c r="LY347" s="533">
        <v>0</v>
      </c>
      <c r="LZ347" s="533">
        <v>0</v>
      </c>
      <c r="MA347" s="533">
        <v>0</v>
      </c>
      <c r="MB347" s="533">
        <v>0</v>
      </c>
      <c r="MC347" s="533">
        <v>0</v>
      </c>
      <c r="MD347" s="533">
        <v>0</v>
      </c>
      <c r="ME347" s="533">
        <v>0</v>
      </c>
      <c r="MF347" s="533">
        <v>0</v>
      </c>
      <c r="MG347" s="533">
        <v>0</v>
      </c>
      <c r="MH347" s="533">
        <v>0</v>
      </c>
      <c r="MI347" s="533">
        <v>0</v>
      </c>
      <c r="MJ347" s="533">
        <v>0</v>
      </c>
      <c r="MK347" s="533">
        <v>0</v>
      </c>
      <c r="ML347" s="533">
        <v>0</v>
      </c>
      <c r="MM347" s="533">
        <v>0</v>
      </c>
      <c r="MN347" s="533">
        <v>0</v>
      </c>
      <c r="MO347" s="533">
        <v>0</v>
      </c>
      <c r="MP347" s="533">
        <v>0</v>
      </c>
      <c r="MQ347" s="533">
        <v>0</v>
      </c>
      <c r="MR347" s="533">
        <v>0</v>
      </c>
      <c r="MS347" s="533">
        <v>0</v>
      </c>
      <c r="MT347" s="533">
        <v>0</v>
      </c>
      <c r="MU347" s="533">
        <v>0</v>
      </c>
      <c r="MV347" s="533">
        <v>0</v>
      </c>
      <c r="MW347" s="533">
        <v>0</v>
      </c>
      <c r="MX347" s="533">
        <v>0</v>
      </c>
      <c r="MY347" s="533">
        <v>0</v>
      </c>
      <c r="MZ347" s="533">
        <v>0</v>
      </c>
      <c r="NA347" s="533">
        <v>0</v>
      </c>
      <c r="NB347" s="533">
        <v>0</v>
      </c>
      <c r="NC347" s="533">
        <v>0</v>
      </c>
      <c r="ND347" s="533">
        <v>0</v>
      </c>
      <c r="NE347" s="533">
        <v>0</v>
      </c>
      <c r="NF347" s="533">
        <v>0</v>
      </c>
      <c r="NG347" s="533">
        <v>0</v>
      </c>
      <c r="NH347" s="533">
        <v>0</v>
      </c>
      <c r="NI347" s="533">
        <v>0</v>
      </c>
      <c r="NJ347" s="533">
        <v>0</v>
      </c>
      <c r="NK347" s="533">
        <v>0</v>
      </c>
      <c r="NL347" s="533">
        <v>0</v>
      </c>
      <c r="NM347" s="533">
        <v>0</v>
      </c>
      <c r="NN347" s="533">
        <v>0</v>
      </c>
      <c r="NO347" s="533">
        <v>0</v>
      </c>
      <c r="NP347" s="533">
        <v>0</v>
      </c>
      <c r="NQ347" s="533">
        <v>0</v>
      </c>
      <c r="NR347" s="533">
        <v>0</v>
      </c>
      <c r="NS347" s="533">
        <v>0</v>
      </c>
      <c r="NT347" s="533">
        <v>0</v>
      </c>
      <c r="NU347" s="533">
        <v>0</v>
      </c>
      <c r="NV347" s="533">
        <v>0</v>
      </c>
      <c r="NW347" s="533">
        <v>0</v>
      </c>
      <c r="NX347" s="533">
        <v>0</v>
      </c>
      <c r="NY347" s="533">
        <v>0</v>
      </c>
      <c r="NZ347" s="533">
        <v>0</v>
      </c>
      <c r="OA347" s="533">
        <v>0</v>
      </c>
      <c r="OB347" s="533">
        <v>0</v>
      </c>
      <c r="OC347" s="533">
        <v>0</v>
      </c>
      <c r="OD347" s="533">
        <v>0</v>
      </c>
      <c r="OE347" s="533">
        <v>0</v>
      </c>
      <c r="OF347" s="533">
        <v>0</v>
      </c>
      <c r="OG347" s="533">
        <v>0</v>
      </c>
      <c r="OH347" s="533">
        <v>0</v>
      </c>
      <c r="OI347" s="533">
        <v>0</v>
      </c>
      <c r="OJ347" s="533">
        <v>0</v>
      </c>
      <c r="OK347" s="533">
        <v>0</v>
      </c>
      <c r="OL347" s="533">
        <v>0</v>
      </c>
      <c r="OM347" s="533">
        <v>0</v>
      </c>
      <c r="ON347" s="533">
        <v>0</v>
      </c>
      <c r="OO347" s="533">
        <v>0</v>
      </c>
      <c r="OP347" s="533">
        <v>0</v>
      </c>
      <c r="OQ347" s="533">
        <v>0</v>
      </c>
      <c r="OR347" s="533">
        <v>0</v>
      </c>
      <c r="OS347" s="533">
        <v>0</v>
      </c>
      <c r="OT347" s="533">
        <v>0</v>
      </c>
      <c r="OU347" s="533">
        <v>0</v>
      </c>
      <c r="OV347" s="533">
        <v>0</v>
      </c>
      <c r="OW347" s="533">
        <v>0</v>
      </c>
      <c r="OX347" s="533">
        <v>0</v>
      </c>
      <c r="OY347" s="533">
        <v>0</v>
      </c>
      <c r="OZ347" s="533">
        <v>0</v>
      </c>
      <c r="PA347" s="533">
        <v>0</v>
      </c>
      <c r="PB347" s="533">
        <v>0</v>
      </c>
      <c r="PC347" s="533">
        <v>0</v>
      </c>
      <c r="PD347" s="533">
        <v>0</v>
      </c>
      <c r="PE347" s="533">
        <v>0</v>
      </c>
      <c r="PF347" s="533">
        <v>0</v>
      </c>
      <c r="PG347" s="533">
        <v>0</v>
      </c>
      <c r="PH347" s="533">
        <v>0</v>
      </c>
      <c r="PI347" s="533">
        <v>0</v>
      </c>
      <c r="PJ347" s="533">
        <v>0</v>
      </c>
      <c r="PK347" s="533">
        <v>0</v>
      </c>
      <c r="PL347" s="533">
        <v>0</v>
      </c>
      <c r="PM347" s="533">
        <v>0</v>
      </c>
      <c r="PN347" s="533">
        <v>0</v>
      </c>
      <c r="PO347" s="533">
        <v>0</v>
      </c>
      <c r="PP347" s="533">
        <v>0</v>
      </c>
      <c r="PQ347" s="533">
        <v>0</v>
      </c>
      <c r="PR347" s="533">
        <v>0</v>
      </c>
      <c r="PS347" s="533">
        <v>0</v>
      </c>
      <c r="PT347" s="533">
        <v>0</v>
      </c>
      <c r="PU347" s="533">
        <v>0</v>
      </c>
      <c r="PV347" s="533">
        <v>0</v>
      </c>
      <c r="PW347" s="533">
        <v>0</v>
      </c>
      <c r="PX347" s="533">
        <v>0</v>
      </c>
      <c r="PY347" s="533">
        <v>0</v>
      </c>
      <c r="PZ347" s="533">
        <v>0</v>
      </c>
      <c r="QA347" s="533">
        <v>0</v>
      </c>
      <c r="QB347" s="533">
        <v>0</v>
      </c>
      <c r="QC347" s="533">
        <v>0</v>
      </c>
      <c r="QD347" s="533">
        <v>0</v>
      </c>
      <c r="QE347" s="533">
        <v>0</v>
      </c>
      <c r="QF347" s="533">
        <v>0</v>
      </c>
      <c r="QG347" s="533">
        <v>0</v>
      </c>
      <c r="QH347" s="533">
        <v>0</v>
      </c>
      <c r="QI347" s="533">
        <v>0</v>
      </c>
      <c r="QJ347" s="533">
        <v>0</v>
      </c>
      <c r="QK347" s="533">
        <v>0</v>
      </c>
      <c r="QL347" s="533">
        <v>0</v>
      </c>
      <c r="QM347" s="533">
        <v>0</v>
      </c>
      <c r="QN347" s="533">
        <v>0</v>
      </c>
      <c r="QO347" s="533">
        <v>0</v>
      </c>
      <c r="QP347" s="533">
        <v>0</v>
      </c>
      <c r="QQ347" s="533">
        <v>0</v>
      </c>
      <c r="QR347" s="533">
        <v>0</v>
      </c>
      <c r="QS347" s="533">
        <v>0</v>
      </c>
      <c r="QT347" s="533">
        <v>0</v>
      </c>
      <c r="QU347" s="533">
        <v>0</v>
      </c>
      <c r="QV347" s="533">
        <v>0</v>
      </c>
      <c r="QW347" s="533">
        <v>0</v>
      </c>
      <c r="QX347" s="533">
        <v>0</v>
      </c>
      <c r="QY347" s="533">
        <v>0</v>
      </c>
      <c r="QZ347" s="533">
        <v>0</v>
      </c>
      <c r="RA347" s="533">
        <v>0</v>
      </c>
      <c r="RB347" s="533">
        <v>0</v>
      </c>
      <c r="RC347" s="533">
        <v>0</v>
      </c>
      <c r="RD347" s="533">
        <v>0</v>
      </c>
      <c r="RE347" s="533">
        <v>0</v>
      </c>
      <c r="RF347" s="533">
        <v>0</v>
      </c>
      <c r="RG347" s="533">
        <v>0</v>
      </c>
      <c r="RH347" s="533">
        <v>0</v>
      </c>
      <c r="RI347" s="533">
        <v>0</v>
      </c>
      <c r="RJ347" s="533">
        <v>0</v>
      </c>
      <c r="RK347" s="533">
        <v>0</v>
      </c>
      <c r="RL347" s="533">
        <v>0</v>
      </c>
      <c r="RM347" s="533">
        <v>0</v>
      </c>
      <c r="RN347" s="533">
        <v>0</v>
      </c>
      <c r="RO347" s="533">
        <v>0</v>
      </c>
      <c r="RP347" s="533">
        <v>0</v>
      </c>
      <c r="RQ347" s="533">
        <v>0</v>
      </c>
      <c r="RR347" s="533">
        <v>0</v>
      </c>
      <c r="RS347" s="533">
        <v>0</v>
      </c>
      <c r="RT347" s="533">
        <v>0</v>
      </c>
      <c r="RU347" s="533">
        <v>0</v>
      </c>
      <c r="RV347" s="533">
        <v>0</v>
      </c>
      <c r="RW347" s="533">
        <v>0</v>
      </c>
      <c r="RX347" s="533">
        <v>0</v>
      </c>
      <c r="RY347" s="533">
        <v>0</v>
      </c>
      <c r="RZ347" s="533">
        <v>0</v>
      </c>
      <c r="SA347" s="533">
        <v>0</v>
      </c>
      <c r="SB347" s="533">
        <v>0</v>
      </c>
      <c r="SC347" s="533">
        <v>0</v>
      </c>
      <c r="SD347" s="533">
        <v>0</v>
      </c>
      <c r="SE347" s="533">
        <v>0</v>
      </c>
      <c r="SF347" s="533">
        <v>0</v>
      </c>
      <c r="SG347" s="533">
        <v>0</v>
      </c>
      <c r="SH347" s="533">
        <v>0</v>
      </c>
      <c r="SI347" s="533">
        <v>0</v>
      </c>
      <c r="SJ347" s="533">
        <v>0</v>
      </c>
      <c r="SK347" s="267">
        <f t="shared" si="514"/>
        <v>0</v>
      </c>
      <c r="SL347" s="254"/>
      <c r="SM347" s="242"/>
      <c r="SN347" s="242"/>
      <c r="SO347" s="242"/>
    </row>
    <row r="348" spans="1:509" outlineLevel="2" x14ac:dyDescent="0.35">
      <c r="A348" s="242"/>
      <c r="B348" s="251"/>
      <c r="C348" s="438">
        <f>INT($C$29)+2</f>
        <v>3</v>
      </c>
      <c r="D348" s="267"/>
      <c r="E348" s="316">
        <f t="shared" si="551"/>
        <v>207</v>
      </c>
      <c r="F348" s="322"/>
      <c r="G348" s="322"/>
      <c r="H348" s="267"/>
      <c r="I348" s="538"/>
      <c r="J348" s="538" t="s">
        <v>557</v>
      </c>
      <c r="K348" s="539"/>
      <c r="L348" s="530">
        <v>0</v>
      </c>
      <c r="M348" s="530">
        <v>0</v>
      </c>
      <c r="N348" s="530">
        <v>0</v>
      </c>
      <c r="O348" s="530">
        <v>0</v>
      </c>
      <c r="P348" s="530">
        <v>0</v>
      </c>
      <c r="Q348" s="530">
        <v>0</v>
      </c>
      <c r="R348" s="530">
        <v>0</v>
      </c>
      <c r="S348" s="530">
        <v>0</v>
      </c>
      <c r="T348" s="530">
        <v>0</v>
      </c>
      <c r="U348" s="530">
        <v>0</v>
      </c>
      <c r="V348" s="530">
        <v>0</v>
      </c>
      <c r="W348" s="530">
        <v>0</v>
      </c>
      <c r="X348" s="530">
        <v>0</v>
      </c>
      <c r="Y348" s="530">
        <v>0</v>
      </c>
      <c r="Z348" s="530">
        <v>0</v>
      </c>
      <c r="AA348" s="530">
        <v>0</v>
      </c>
      <c r="AB348" s="530">
        <v>0</v>
      </c>
      <c r="AC348" s="530">
        <v>0</v>
      </c>
      <c r="AD348" s="530">
        <v>0</v>
      </c>
      <c r="AE348" s="530">
        <v>0</v>
      </c>
      <c r="AF348" s="530">
        <v>0</v>
      </c>
      <c r="AG348" s="530">
        <v>0</v>
      </c>
      <c r="AH348" s="530">
        <v>0</v>
      </c>
      <c r="AI348" s="530">
        <v>0</v>
      </c>
      <c r="AJ348" s="530">
        <v>0</v>
      </c>
      <c r="AK348" s="530">
        <v>0</v>
      </c>
      <c r="AL348" s="530">
        <v>0</v>
      </c>
      <c r="AM348" s="530">
        <v>0</v>
      </c>
      <c r="AN348" s="530">
        <v>0</v>
      </c>
      <c r="AO348" s="530">
        <v>0</v>
      </c>
      <c r="AP348" s="530">
        <v>0</v>
      </c>
      <c r="AQ348" s="530">
        <v>0</v>
      </c>
      <c r="AR348" s="530">
        <v>0</v>
      </c>
      <c r="AS348" s="530">
        <v>0</v>
      </c>
      <c r="AT348" s="530">
        <v>0</v>
      </c>
      <c r="AU348" s="530">
        <v>0</v>
      </c>
      <c r="AV348" s="530">
        <v>0</v>
      </c>
      <c r="AW348" s="530">
        <v>0</v>
      </c>
      <c r="AX348" s="530">
        <v>0</v>
      </c>
      <c r="AY348" s="530">
        <v>0</v>
      </c>
      <c r="AZ348" s="530">
        <v>0</v>
      </c>
      <c r="BA348" s="530">
        <v>0</v>
      </c>
      <c r="BB348" s="530">
        <v>0</v>
      </c>
      <c r="BC348" s="530">
        <v>0</v>
      </c>
      <c r="BD348" s="530">
        <v>0</v>
      </c>
      <c r="BE348" s="530">
        <v>0</v>
      </c>
      <c r="BF348" s="530">
        <v>0</v>
      </c>
      <c r="BG348" s="530">
        <v>0</v>
      </c>
      <c r="BH348" s="530">
        <v>0</v>
      </c>
      <c r="BI348" s="530">
        <v>0</v>
      </c>
      <c r="BJ348" s="530">
        <v>0</v>
      </c>
      <c r="BK348" s="530">
        <v>0</v>
      </c>
      <c r="BL348" s="530">
        <v>0</v>
      </c>
      <c r="BM348" s="530">
        <v>0</v>
      </c>
      <c r="BN348" s="530">
        <v>0</v>
      </c>
      <c r="BO348" s="530">
        <v>0</v>
      </c>
      <c r="BP348" s="530">
        <v>0</v>
      </c>
      <c r="BQ348" s="530">
        <v>0</v>
      </c>
      <c r="BR348" s="530">
        <v>0</v>
      </c>
      <c r="BS348" s="530">
        <v>0</v>
      </c>
      <c r="BT348" s="530">
        <v>0</v>
      </c>
      <c r="BU348" s="530">
        <v>0</v>
      </c>
      <c r="BV348" s="530">
        <v>0</v>
      </c>
      <c r="BW348" s="530">
        <v>0</v>
      </c>
      <c r="BX348" s="530">
        <v>0</v>
      </c>
      <c r="BY348" s="530">
        <v>0</v>
      </c>
      <c r="BZ348" s="530">
        <v>0</v>
      </c>
      <c r="CA348" s="530">
        <v>0</v>
      </c>
      <c r="CB348" s="530">
        <v>0</v>
      </c>
      <c r="CC348" s="530">
        <v>0</v>
      </c>
      <c r="CD348" s="530">
        <v>0</v>
      </c>
      <c r="CE348" s="530">
        <v>0</v>
      </c>
      <c r="CF348" s="530">
        <v>0</v>
      </c>
      <c r="CG348" s="530">
        <v>0</v>
      </c>
      <c r="CH348" s="530">
        <v>0</v>
      </c>
      <c r="CI348" s="530">
        <v>0</v>
      </c>
      <c r="CJ348" s="530">
        <v>0</v>
      </c>
      <c r="CK348" s="530">
        <v>0</v>
      </c>
      <c r="CL348" s="530">
        <v>0</v>
      </c>
      <c r="CM348" s="530">
        <v>0</v>
      </c>
      <c r="CN348" s="530">
        <v>0</v>
      </c>
      <c r="CO348" s="530">
        <v>0</v>
      </c>
      <c r="CP348" s="530">
        <v>0</v>
      </c>
      <c r="CQ348" s="530">
        <v>0</v>
      </c>
      <c r="CR348" s="530">
        <v>0</v>
      </c>
      <c r="CS348" s="530">
        <v>0</v>
      </c>
      <c r="CT348" s="530">
        <v>0</v>
      </c>
      <c r="CU348" s="530">
        <v>0</v>
      </c>
      <c r="CV348" s="530">
        <v>0</v>
      </c>
      <c r="CW348" s="530">
        <v>0</v>
      </c>
      <c r="CX348" s="530">
        <v>0</v>
      </c>
      <c r="CY348" s="530">
        <v>0</v>
      </c>
      <c r="CZ348" s="530">
        <v>0</v>
      </c>
      <c r="DA348" s="530">
        <v>0</v>
      </c>
      <c r="DB348" s="530">
        <v>0</v>
      </c>
      <c r="DC348" s="530">
        <v>0</v>
      </c>
      <c r="DD348" s="530">
        <v>0</v>
      </c>
      <c r="DE348" s="530">
        <v>0</v>
      </c>
      <c r="DF348" s="530">
        <v>0</v>
      </c>
      <c r="DG348" s="530">
        <v>0</v>
      </c>
      <c r="DH348" s="530">
        <v>0</v>
      </c>
      <c r="DI348" s="530">
        <v>0</v>
      </c>
      <c r="DJ348" s="530">
        <v>0</v>
      </c>
      <c r="DK348" s="530">
        <v>0</v>
      </c>
      <c r="DL348" s="530">
        <v>0</v>
      </c>
      <c r="DM348" s="530">
        <v>0</v>
      </c>
      <c r="DN348" s="530">
        <v>0</v>
      </c>
      <c r="DO348" s="530">
        <v>0</v>
      </c>
      <c r="DP348" s="530">
        <v>0</v>
      </c>
      <c r="DQ348" s="530">
        <v>0</v>
      </c>
      <c r="DR348" s="530">
        <v>0</v>
      </c>
      <c r="DS348" s="530">
        <v>0</v>
      </c>
      <c r="DT348" s="530">
        <v>0</v>
      </c>
      <c r="DU348" s="530">
        <v>0</v>
      </c>
      <c r="DV348" s="530">
        <v>0</v>
      </c>
      <c r="DW348" s="530">
        <v>0</v>
      </c>
      <c r="DX348" s="530">
        <v>0</v>
      </c>
      <c r="DY348" s="530">
        <v>0</v>
      </c>
      <c r="DZ348" s="530">
        <v>0</v>
      </c>
      <c r="EA348" s="530">
        <v>0</v>
      </c>
      <c r="EB348" s="530">
        <v>0</v>
      </c>
      <c r="EC348" s="530">
        <v>0</v>
      </c>
      <c r="ED348" s="530">
        <v>0</v>
      </c>
      <c r="EE348" s="530">
        <v>0</v>
      </c>
      <c r="EF348" s="530">
        <v>0</v>
      </c>
      <c r="EG348" s="530">
        <v>0</v>
      </c>
      <c r="EH348" s="530">
        <v>0</v>
      </c>
      <c r="EI348" s="530">
        <v>0</v>
      </c>
      <c r="EJ348" s="530">
        <v>0</v>
      </c>
      <c r="EK348" s="530">
        <v>0</v>
      </c>
      <c r="EL348" s="530">
        <v>0</v>
      </c>
      <c r="EM348" s="530">
        <v>0</v>
      </c>
      <c r="EN348" s="530">
        <v>0</v>
      </c>
      <c r="EO348" s="530">
        <v>0</v>
      </c>
      <c r="EP348" s="530">
        <v>0</v>
      </c>
      <c r="EQ348" s="530">
        <v>0</v>
      </c>
      <c r="ER348" s="530">
        <v>0</v>
      </c>
      <c r="ES348" s="530">
        <v>0</v>
      </c>
      <c r="ET348" s="530">
        <v>0</v>
      </c>
      <c r="EU348" s="530">
        <v>0</v>
      </c>
      <c r="EV348" s="530">
        <v>0</v>
      </c>
      <c r="EW348" s="530">
        <v>0</v>
      </c>
      <c r="EX348" s="530">
        <v>0</v>
      </c>
      <c r="EY348" s="530">
        <v>0</v>
      </c>
      <c r="EZ348" s="530">
        <v>0</v>
      </c>
      <c r="FA348" s="530">
        <v>0</v>
      </c>
      <c r="FB348" s="530">
        <v>0</v>
      </c>
      <c r="FC348" s="530">
        <v>0</v>
      </c>
      <c r="FD348" s="530">
        <v>0</v>
      </c>
      <c r="FE348" s="530">
        <v>0</v>
      </c>
      <c r="FF348" s="530">
        <v>0</v>
      </c>
      <c r="FG348" s="530">
        <v>0</v>
      </c>
      <c r="FH348" s="530">
        <v>0</v>
      </c>
      <c r="FI348" s="530">
        <v>0</v>
      </c>
      <c r="FJ348" s="530">
        <v>0</v>
      </c>
      <c r="FK348" s="530">
        <v>0</v>
      </c>
      <c r="FL348" s="530">
        <v>0</v>
      </c>
      <c r="FM348" s="530">
        <v>0</v>
      </c>
      <c r="FN348" s="530">
        <v>0</v>
      </c>
      <c r="FO348" s="530">
        <v>0</v>
      </c>
      <c r="FP348" s="530">
        <v>0</v>
      </c>
      <c r="FQ348" s="530">
        <v>0</v>
      </c>
      <c r="FR348" s="530">
        <v>0</v>
      </c>
      <c r="FS348" s="530">
        <v>0</v>
      </c>
      <c r="FT348" s="530">
        <v>0</v>
      </c>
      <c r="FU348" s="530">
        <v>0</v>
      </c>
      <c r="FV348" s="530">
        <v>0</v>
      </c>
      <c r="FW348" s="530">
        <v>0</v>
      </c>
      <c r="FX348" s="530">
        <v>0</v>
      </c>
      <c r="FY348" s="530">
        <v>0</v>
      </c>
      <c r="FZ348" s="530">
        <v>0</v>
      </c>
      <c r="GA348" s="530">
        <v>0</v>
      </c>
      <c r="GB348" s="530">
        <v>0</v>
      </c>
      <c r="GC348" s="530">
        <v>0</v>
      </c>
      <c r="GD348" s="530">
        <v>0</v>
      </c>
      <c r="GE348" s="530">
        <v>0</v>
      </c>
      <c r="GF348" s="530">
        <v>0</v>
      </c>
      <c r="GG348" s="530">
        <v>0</v>
      </c>
      <c r="GH348" s="530">
        <v>0</v>
      </c>
      <c r="GI348" s="530">
        <v>0</v>
      </c>
      <c r="GJ348" s="530">
        <v>0</v>
      </c>
      <c r="GK348" s="530">
        <v>0</v>
      </c>
      <c r="GL348" s="530">
        <v>0</v>
      </c>
      <c r="GM348" s="530">
        <v>0</v>
      </c>
      <c r="GN348" s="530">
        <v>0</v>
      </c>
      <c r="GO348" s="530">
        <v>0</v>
      </c>
      <c r="GP348" s="530">
        <v>0</v>
      </c>
      <c r="GQ348" s="530">
        <v>0</v>
      </c>
      <c r="GR348" s="530">
        <v>0</v>
      </c>
      <c r="GS348" s="530">
        <v>0</v>
      </c>
      <c r="GT348" s="530">
        <v>0</v>
      </c>
      <c r="GU348" s="530">
        <v>0</v>
      </c>
      <c r="GV348" s="530">
        <v>0</v>
      </c>
      <c r="GW348" s="530">
        <v>0</v>
      </c>
      <c r="GX348" s="530">
        <v>0</v>
      </c>
      <c r="GY348" s="530">
        <v>0</v>
      </c>
      <c r="GZ348" s="530">
        <v>0</v>
      </c>
      <c r="HA348" s="530">
        <v>0</v>
      </c>
      <c r="HB348" s="530">
        <v>0</v>
      </c>
      <c r="HC348" s="530">
        <v>0</v>
      </c>
      <c r="HD348" s="530">
        <v>0</v>
      </c>
      <c r="HE348" s="530">
        <v>0</v>
      </c>
      <c r="HF348" s="530">
        <v>0</v>
      </c>
      <c r="HG348" s="530">
        <v>0</v>
      </c>
      <c r="HH348" s="530">
        <v>0</v>
      </c>
      <c r="HI348" s="530">
        <v>0</v>
      </c>
      <c r="HJ348" s="530">
        <v>0</v>
      </c>
      <c r="HK348" s="530">
        <v>0</v>
      </c>
      <c r="HL348" s="530">
        <v>0</v>
      </c>
      <c r="HM348" s="530">
        <v>0</v>
      </c>
      <c r="HN348" s="530">
        <v>0</v>
      </c>
      <c r="HO348" s="530">
        <v>0</v>
      </c>
      <c r="HP348" s="530">
        <v>0</v>
      </c>
      <c r="HQ348" s="530">
        <v>0</v>
      </c>
      <c r="HR348" s="530">
        <v>0</v>
      </c>
      <c r="HS348" s="530">
        <v>0</v>
      </c>
      <c r="HT348" s="530">
        <v>0</v>
      </c>
      <c r="HU348" s="530">
        <v>0</v>
      </c>
      <c r="HV348" s="530">
        <v>0</v>
      </c>
      <c r="HW348" s="530">
        <v>0</v>
      </c>
      <c r="HX348" s="530">
        <v>0</v>
      </c>
      <c r="HY348" s="530">
        <v>0</v>
      </c>
      <c r="HZ348" s="530">
        <v>0</v>
      </c>
      <c r="IA348" s="530">
        <v>0</v>
      </c>
      <c r="IB348" s="530">
        <v>0</v>
      </c>
      <c r="IC348" s="530">
        <v>0</v>
      </c>
      <c r="ID348" s="530">
        <v>0</v>
      </c>
      <c r="IE348" s="530">
        <v>0</v>
      </c>
      <c r="IF348" s="530">
        <v>0</v>
      </c>
      <c r="IG348" s="530">
        <v>0</v>
      </c>
      <c r="IH348" s="530">
        <v>0</v>
      </c>
      <c r="II348" s="530">
        <v>0</v>
      </c>
      <c r="IJ348" s="530">
        <v>0</v>
      </c>
      <c r="IK348" s="530">
        <v>0</v>
      </c>
      <c r="IL348" s="530">
        <v>0</v>
      </c>
      <c r="IM348" s="530">
        <v>0</v>
      </c>
      <c r="IN348" s="530">
        <v>0</v>
      </c>
      <c r="IO348" s="530">
        <v>0</v>
      </c>
      <c r="IP348" s="530">
        <v>0</v>
      </c>
      <c r="IQ348" s="530">
        <v>0</v>
      </c>
      <c r="IR348" s="530">
        <v>0</v>
      </c>
      <c r="IS348" s="530">
        <v>0</v>
      </c>
      <c r="IT348" s="530">
        <v>0</v>
      </c>
      <c r="IU348" s="530">
        <v>0</v>
      </c>
      <c r="IV348" s="530">
        <v>0</v>
      </c>
      <c r="IW348" s="530">
        <v>0</v>
      </c>
      <c r="IX348" s="530">
        <v>0</v>
      </c>
      <c r="IY348" s="530">
        <v>0</v>
      </c>
      <c r="IZ348" s="530">
        <v>0</v>
      </c>
      <c r="JA348" s="530">
        <v>0</v>
      </c>
      <c r="JB348" s="530">
        <v>0</v>
      </c>
      <c r="JC348" s="530">
        <v>0</v>
      </c>
      <c r="JD348" s="530">
        <v>0</v>
      </c>
      <c r="JE348" s="530">
        <v>0</v>
      </c>
      <c r="JF348" s="530">
        <v>0</v>
      </c>
      <c r="JG348" s="530">
        <v>0</v>
      </c>
      <c r="JH348" s="530">
        <v>0</v>
      </c>
      <c r="JI348" s="530">
        <v>0</v>
      </c>
      <c r="JJ348" s="530">
        <v>0</v>
      </c>
      <c r="JK348" s="530">
        <v>0</v>
      </c>
      <c r="JL348" s="530">
        <v>0</v>
      </c>
      <c r="JM348" s="530">
        <v>0</v>
      </c>
      <c r="JN348" s="530">
        <v>0</v>
      </c>
      <c r="JO348" s="530">
        <v>0</v>
      </c>
      <c r="JP348" s="530">
        <v>0</v>
      </c>
      <c r="JQ348" s="530">
        <v>0</v>
      </c>
      <c r="JR348" s="530">
        <v>0</v>
      </c>
      <c r="JS348" s="530">
        <v>0</v>
      </c>
      <c r="JT348" s="530">
        <v>0</v>
      </c>
      <c r="JU348" s="530">
        <v>0</v>
      </c>
      <c r="JV348" s="530">
        <v>0</v>
      </c>
      <c r="JW348" s="530">
        <v>0</v>
      </c>
      <c r="JX348" s="530">
        <v>0</v>
      </c>
      <c r="JY348" s="530">
        <v>0</v>
      </c>
      <c r="JZ348" s="530">
        <v>0</v>
      </c>
      <c r="KA348" s="530">
        <v>0</v>
      </c>
      <c r="KB348" s="530">
        <v>0</v>
      </c>
      <c r="KC348" s="530">
        <v>0</v>
      </c>
      <c r="KD348" s="530">
        <v>0</v>
      </c>
      <c r="KE348" s="530">
        <v>0</v>
      </c>
      <c r="KF348" s="530">
        <v>0</v>
      </c>
      <c r="KG348" s="530">
        <v>0</v>
      </c>
      <c r="KH348" s="530">
        <v>0</v>
      </c>
      <c r="KI348" s="530">
        <v>0</v>
      </c>
      <c r="KJ348" s="530">
        <v>0</v>
      </c>
      <c r="KK348" s="530">
        <v>0</v>
      </c>
      <c r="KL348" s="530">
        <v>0</v>
      </c>
      <c r="KM348" s="530">
        <v>0</v>
      </c>
      <c r="KN348" s="530">
        <v>0</v>
      </c>
      <c r="KO348" s="530">
        <v>0</v>
      </c>
      <c r="KP348" s="530">
        <v>0</v>
      </c>
      <c r="KQ348" s="530">
        <v>0</v>
      </c>
      <c r="KR348" s="530">
        <v>0</v>
      </c>
      <c r="KS348" s="530">
        <v>0</v>
      </c>
      <c r="KT348" s="530">
        <v>0</v>
      </c>
      <c r="KU348" s="530">
        <v>0</v>
      </c>
      <c r="KV348" s="530">
        <v>0</v>
      </c>
      <c r="KW348" s="530">
        <v>0</v>
      </c>
      <c r="KX348" s="530">
        <v>0</v>
      </c>
      <c r="KY348" s="530">
        <v>0</v>
      </c>
      <c r="KZ348" s="530">
        <v>0</v>
      </c>
      <c r="LA348" s="530">
        <v>0</v>
      </c>
      <c r="LB348" s="530">
        <v>0</v>
      </c>
      <c r="LC348" s="530">
        <v>0</v>
      </c>
      <c r="LD348" s="530">
        <v>0</v>
      </c>
      <c r="LE348" s="530">
        <v>0</v>
      </c>
      <c r="LF348" s="530">
        <v>0</v>
      </c>
      <c r="LG348" s="530">
        <v>0</v>
      </c>
      <c r="LH348" s="530">
        <v>0</v>
      </c>
      <c r="LI348" s="530">
        <v>0</v>
      </c>
      <c r="LJ348" s="530">
        <v>0</v>
      </c>
      <c r="LK348" s="530">
        <v>0</v>
      </c>
      <c r="LL348" s="530">
        <v>0</v>
      </c>
      <c r="LM348" s="530">
        <v>0</v>
      </c>
      <c r="LN348" s="530">
        <v>0</v>
      </c>
      <c r="LO348" s="530">
        <v>0</v>
      </c>
      <c r="LP348" s="530">
        <v>0</v>
      </c>
      <c r="LQ348" s="530">
        <v>0</v>
      </c>
      <c r="LR348" s="530">
        <v>0</v>
      </c>
      <c r="LS348" s="530">
        <v>0</v>
      </c>
      <c r="LT348" s="530">
        <v>0</v>
      </c>
      <c r="LU348" s="530">
        <v>0</v>
      </c>
      <c r="LV348" s="530">
        <v>0</v>
      </c>
      <c r="LW348" s="530">
        <v>0</v>
      </c>
      <c r="LX348" s="530">
        <v>0</v>
      </c>
      <c r="LY348" s="530">
        <v>0</v>
      </c>
      <c r="LZ348" s="530">
        <v>0</v>
      </c>
      <c r="MA348" s="530">
        <v>0</v>
      </c>
      <c r="MB348" s="530">
        <v>0</v>
      </c>
      <c r="MC348" s="530">
        <v>0</v>
      </c>
      <c r="MD348" s="530">
        <v>0</v>
      </c>
      <c r="ME348" s="530">
        <v>0</v>
      </c>
      <c r="MF348" s="530">
        <v>0</v>
      </c>
      <c r="MG348" s="530">
        <v>0</v>
      </c>
      <c r="MH348" s="530">
        <v>0</v>
      </c>
      <c r="MI348" s="530">
        <v>0</v>
      </c>
      <c r="MJ348" s="530">
        <v>0</v>
      </c>
      <c r="MK348" s="530">
        <v>0</v>
      </c>
      <c r="ML348" s="530">
        <v>0</v>
      </c>
      <c r="MM348" s="530">
        <v>0</v>
      </c>
      <c r="MN348" s="530">
        <v>0</v>
      </c>
      <c r="MO348" s="530">
        <v>0</v>
      </c>
      <c r="MP348" s="530">
        <v>0</v>
      </c>
      <c r="MQ348" s="530">
        <v>0</v>
      </c>
      <c r="MR348" s="530">
        <v>0</v>
      </c>
      <c r="MS348" s="530">
        <v>0</v>
      </c>
      <c r="MT348" s="530">
        <v>0</v>
      </c>
      <c r="MU348" s="530">
        <v>0</v>
      </c>
      <c r="MV348" s="530">
        <v>0</v>
      </c>
      <c r="MW348" s="530">
        <v>0</v>
      </c>
      <c r="MX348" s="530">
        <v>0</v>
      </c>
      <c r="MY348" s="530">
        <v>0</v>
      </c>
      <c r="MZ348" s="530">
        <v>0</v>
      </c>
      <c r="NA348" s="530">
        <v>0</v>
      </c>
      <c r="NB348" s="530">
        <v>0</v>
      </c>
      <c r="NC348" s="530">
        <v>0</v>
      </c>
      <c r="ND348" s="530">
        <v>0</v>
      </c>
      <c r="NE348" s="530">
        <v>0</v>
      </c>
      <c r="NF348" s="530">
        <v>0</v>
      </c>
      <c r="NG348" s="530">
        <v>0</v>
      </c>
      <c r="NH348" s="530">
        <v>0</v>
      </c>
      <c r="NI348" s="530">
        <v>0</v>
      </c>
      <c r="NJ348" s="530">
        <v>0</v>
      </c>
      <c r="NK348" s="530">
        <v>0</v>
      </c>
      <c r="NL348" s="530">
        <v>0</v>
      </c>
      <c r="NM348" s="530">
        <v>0</v>
      </c>
      <c r="NN348" s="530">
        <v>0</v>
      </c>
      <c r="NO348" s="530">
        <v>0</v>
      </c>
      <c r="NP348" s="530">
        <v>0</v>
      </c>
      <c r="NQ348" s="530">
        <v>0</v>
      </c>
      <c r="NR348" s="530">
        <v>0</v>
      </c>
      <c r="NS348" s="530">
        <v>0</v>
      </c>
      <c r="NT348" s="530">
        <v>0</v>
      </c>
      <c r="NU348" s="530">
        <v>0</v>
      </c>
      <c r="NV348" s="530">
        <v>0</v>
      </c>
      <c r="NW348" s="530">
        <v>0</v>
      </c>
      <c r="NX348" s="530">
        <v>0</v>
      </c>
      <c r="NY348" s="530">
        <v>0</v>
      </c>
      <c r="NZ348" s="530">
        <v>0</v>
      </c>
      <c r="OA348" s="530">
        <v>0</v>
      </c>
      <c r="OB348" s="530">
        <v>0</v>
      </c>
      <c r="OC348" s="530">
        <v>0</v>
      </c>
      <c r="OD348" s="530">
        <v>0</v>
      </c>
      <c r="OE348" s="530">
        <v>0</v>
      </c>
      <c r="OF348" s="530">
        <v>0</v>
      </c>
      <c r="OG348" s="530">
        <v>0</v>
      </c>
      <c r="OH348" s="530">
        <v>0</v>
      </c>
      <c r="OI348" s="530">
        <v>0</v>
      </c>
      <c r="OJ348" s="530">
        <v>0</v>
      </c>
      <c r="OK348" s="530">
        <v>0</v>
      </c>
      <c r="OL348" s="530">
        <v>0</v>
      </c>
      <c r="OM348" s="530">
        <v>0</v>
      </c>
      <c r="ON348" s="530">
        <v>0</v>
      </c>
      <c r="OO348" s="530">
        <v>0</v>
      </c>
      <c r="OP348" s="530">
        <v>0</v>
      </c>
      <c r="OQ348" s="530">
        <v>0</v>
      </c>
      <c r="OR348" s="530">
        <v>0</v>
      </c>
      <c r="OS348" s="530">
        <v>0</v>
      </c>
      <c r="OT348" s="530">
        <v>0</v>
      </c>
      <c r="OU348" s="530">
        <v>0</v>
      </c>
      <c r="OV348" s="530">
        <v>0</v>
      </c>
      <c r="OW348" s="530">
        <v>0</v>
      </c>
      <c r="OX348" s="530">
        <v>0</v>
      </c>
      <c r="OY348" s="530">
        <v>0</v>
      </c>
      <c r="OZ348" s="530">
        <v>0</v>
      </c>
      <c r="PA348" s="530">
        <v>0</v>
      </c>
      <c r="PB348" s="530">
        <v>0</v>
      </c>
      <c r="PC348" s="530">
        <v>0</v>
      </c>
      <c r="PD348" s="530">
        <v>0</v>
      </c>
      <c r="PE348" s="530">
        <v>0</v>
      </c>
      <c r="PF348" s="530">
        <v>0</v>
      </c>
      <c r="PG348" s="530">
        <v>0</v>
      </c>
      <c r="PH348" s="530">
        <v>0</v>
      </c>
      <c r="PI348" s="530">
        <v>0</v>
      </c>
      <c r="PJ348" s="530">
        <v>0</v>
      </c>
      <c r="PK348" s="530">
        <v>0</v>
      </c>
      <c r="PL348" s="530">
        <v>0</v>
      </c>
      <c r="PM348" s="530">
        <v>0</v>
      </c>
      <c r="PN348" s="530">
        <v>0</v>
      </c>
      <c r="PO348" s="530">
        <v>0</v>
      </c>
      <c r="PP348" s="530">
        <v>0</v>
      </c>
      <c r="PQ348" s="530">
        <v>0</v>
      </c>
      <c r="PR348" s="530">
        <v>0</v>
      </c>
      <c r="PS348" s="530">
        <v>0</v>
      </c>
      <c r="PT348" s="530">
        <v>0</v>
      </c>
      <c r="PU348" s="530">
        <v>0</v>
      </c>
      <c r="PV348" s="530">
        <v>0</v>
      </c>
      <c r="PW348" s="530">
        <v>0</v>
      </c>
      <c r="PX348" s="530">
        <v>0</v>
      </c>
      <c r="PY348" s="530">
        <v>0</v>
      </c>
      <c r="PZ348" s="530">
        <v>0</v>
      </c>
      <c r="QA348" s="530">
        <v>0</v>
      </c>
      <c r="QB348" s="530">
        <v>0</v>
      </c>
      <c r="QC348" s="530">
        <v>0</v>
      </c>
      <c r="QD348" s="530">
        <v>0</v>
      </c>
      <c r="QE348" s="530">
        <v>0</v>
      </c>
      <c r="QF348" s="530">
        <v>0</v>
      </c>
      <c r="QG348" s="530">
        <v>0</v>
      </c>
      <c r="QH348" s="530">
        <v>0</v>
      </c>
      <c r="QI348" s="530">
        <v>0</v>
      </c>
      <c r="QJ348" s="530">
        <v>0</v>
      </c>
      <c r="QK348" s="530">
        <v>0</v>
      </c>
      <c r="QL348" s="530">
        <v>0</v>
      </c>
      <c r="QM348" s="530">
        <v>0</v>
      </c>
      <c r="QN348" s="530">
        <v>0</v>
      </c>
      <c r="QO348" s="530">
        <v>0</v>
      </c>
      <c r="QP348" s="530">
        <v>0</v>
      </c>
      <c r="QQ348" s="530">
        <v>0</v>
      </c>
      <c r="QR348" s="530">
        <v>0</v>
      </c>
      <c r="QS348" s="530">
        <v>0</v>
      </c>
      <c r="QT348" s="530">
        <v>0</v>
      </c>
      <c r="QU348" s="530">
        <v>0</v>
      </c>
      <c r="QV348" s="530">
        <v>0</v>
      </c>
      <c r="QW348" s="530">
        <v>0</v>
      </c>
      <c r="QX348" s="530">
        <v>0</v>
      </c>
      <c r="QY348" s="530">
        <v>0</v>
      </c>
      <c r="QZ348" s="530">
        <v>0</v>
      </c>
      <c r="RA348" s="530">
        <v>0</v>
      </c>
      <c r="RB348" s="530">
        <v>0</v>
      </c>
      <c r="RC348" s="530">
        <v>0</v>
      </c>
      <c r="RD348" s="530">
        <v>0</v>
      </c>
      <c r="RE348" s="530">
        <v>0</v>
      </c>
      <c r="RF348" s="530">
        <v>0</v>
      </c>
      <c r="RG348" s="530">
        <v>0</v>
      </c>
      <c r="RH348" s="530">
        <v>0</v>
      </c>
      <c r="RI348" s="530">
        <v>0</v>
      </c>
      <c r="RJ348" s="530">
        <v>0</v>
      </c>
      <c r="RK348" s="530">
        <v>0</v>
      </c>
      <c r="RL348" s="530">
        <v>0</v>
      </c>
      <c r="RM348" s="530">
        <v>0</v>
      </c>
      <c r="RN348" s="530">
        <v>0</v>
      </c>
      <c r="RO348" s="530">
        <v>0</v>
      </c>
      <c r="RP348" s="530">
        <v>0</v>
      </c>
      <c r="RQ348" s="530">
        <v>0</v>
      </c>
      <c r="RR348" s="530">
        <v>0</v>
      </c>
      <c r="RS348" s="530">
        <v>0</v>
      </c>
      <c r="RT348" s="530">
        <v>0</v>
      </c>
      <c r="RU348" s="530">
        <v>0</v>
      </c>
      <c r="RV348" s="530">
        <v>0</v>
      </c>
      <c r="RW348" s="530">
        <v>0</v>
      </c>
      <c r="RX348" s="530">
        <v>0</v>
      </c>
      <c r="RY348" s="530">
        <v>0</v>
      </c>
      <c r="RZ348" s="530">
        <v>0</v>
      </c>
      <c r="SA348" s="530">
        <v>0</v>
      </c>
      <c r="SB348" s="530">
        <v>0</v>
      </c>
      <c r="SC348" s="530">
        <v>0</v>
      </c>
      <c r="SD348" s="530">
        <v>0</v>
      </c>
      <c r="SE348" s="530">
        <v>0</v>
      </c>
      <c r="SF348" s="530">
        <v>0</v>
      </c>
      <c r="SG348" s="530">
        <v>0</v>
      </c>
      <c r="SH348" s="530">
        <v>0</v>
      </c>
      <c r="SI348" s="530">
        <v>0</v>
      </c>
      <c r="SJ348" s="530">
        <v>0</v>
      </c>
      <c r="SK348" s="267">
        <f t="shared" si="514"/>
        <v>0</v>
      </c>
      <c r="SL348" s="254"/>
      <c r="SM348" s="242"/>
      <c r="SN348" s="242"/>
      <c r="SO348" s="242"/>
    </row>
    <row r="349" spans="1:509" outlineLevel="3" x14ac:dyDescent="0.35">
      <c r="A349" s="242"/>
      <c r="B349" s="251"/>
      <c r="C349" s="438">
        <f>INT($C$29)+3</f>
        <v>4</v>
      </c>
      <c r="D349" s="267"/>
      <c r="E349" s="316">
        <f t="shared" si="551"/>
        <v>208</v>
      </c>
      <c r="F349" s="322"/>
      <c r="G349" s="322"/>
      <c r="H349" s="267"/>
      <c r="I349" s="540"/>
      <c r="J349" s="540" t="s">
        <v>558</v>
      </c>
      <c r="K349" s="541"/>
      <c r="L349" s="531">
        <v>0</v>
      </c>
      <c r="M349" s="531">
        <v>0</v>
      </c>
      <c r="N349" s="531">
        <v>0</v>
      </c>
      <c r="O349" s="531">
        <v>0</v>
      </c>
      <c r="P349" s="531">
        <v>0</v>
      </c>
      <c r="Q349" s="531">
        <v>0</v>
      </c>
      <c r="R349" s="531">
        <v>0</v>
      </c>
      <c r="S349" s="531">
        <v>0</v>
      </c>
      <c r="T349" s="531">
        <v>0</v>
      </c>
      <c r="U349" s="531">
        <v>0</v>
      </c>
      <c r="V349" s="531">
        <v>0</v>
      </c>
      <c r="W349" s="531">
        <v>0</v>
      </c>
      <c r="X349" s="531">
        <v>0</v>
      </c>
      <c r="Y349" s="531">
        <v>0</v>
      </c>
      <c r="Z349" s="531">
        <v>0</v>
      </c>
      <c r="AA349" s="531">
        <v>0</v>
      </c>
      <c r="AB349" s="531">
        <v>0</v>
      </c>
      <c r="AC349" s="531">
        <v>0</v>
      </c>
      <c r="AD349" s="531">
        <v>0</v>
      </c>
      <c r="AE349" s="531">
        <v>0</v>
      </c>
      <c r="AF349" s="531">
        <v>0</v>
      </c>
      <c r="AG349" s="531">
        <v>0</v>
      </c>
      <c r="AH349" s="531">
        <v>0</v>
      </c>
      <c r="AI349" s="531">
        <v>0</v>
      </c>
      <c r="AJ349" s="531">
        <v>0</v>
      </c>
      <c r="AK349" s="531">
        <v>0</v>
      </c>
      <c r="AL349" s="531">
        <v>0</v>
      </c>
      <c r="AM349" s="531">
        <v>0</v>
      </c>
      <c r="AN349" s="531">
        <v>0</v>
      </c>
      <c r="AO349" s="531">
        <v>0</v>
      </c>
      <c r="AP349" s="531">
        <v>0</v>
      </c>
      <c r="AQ349" s="531">
        <v>0</v>
      </c>
      <c r="AR349" s="531">
        <v>0</v>
      </c>
      <c r="AS349" s="531">
        <v>0</v>
      </c>
      <c r="AT349" s="531">
        <v>0</v>
      </c>
      <c r="AU349" s="531">
        <v>0</v>
      </c>
      <c r="AV349" s="531">
        <v>0</v>
      </c>
      <c r="AW349" s="531">
        <v>0</v>
      </c>
      <c r="AX349" s="531">
        <v>0</v>
      </c>
      <c r="AY349" s="531">
        <v>0</v>
      </c>
      <c r="AZ349" s="531">
        <v>0</v>
      </c>
      <c r="BA349" s="531">
        <v>0</v>
      </c>
      <c r="BB349" s="531">
        <v>0</v>
      </c>
      <c r="BC349" s="531">
        <v>0</v>
      </c>
      <c r="BD349" s="531">
        <v>0</v>
      </c>
      <c r="BE349" s="531">
        <v>0</v>
      </c>
      <c r="BF349" s="531">
        <v>0</v>
      </c>
      <c r="BG349" s="531">
        <v>0</v>
      </c>
      <c r="BH349" s="531">
        <v>0</v>
      </c>
      <c r="BI349" s="531">
        <v>0</v>
      </c>
      <c r="BJ349" s="531">
        <v>0</v>
      </c>
      <c r="BK349" s="531">
        <v>0</v>
      </c>
      <c r="BL349" s="531">
        <v>0</v>
      </c>
      <c r="BM349" s="531">
        <v>0</v>
      </c>
      <c r="BN349" s="531">
        <v>0</v>
      </c>
      <c r="BO349" s="531">
        <v>0</v>
      </c>
      <c r="BP349" s="531">
        <v>0</v>
      </c>
      <c r="BQ349" s="531">
        <v>0</v>
      </c>
      <c r="BR349" s="531">
        <v>0</v>
      </c>
      <c r="BS349" s="531">
        <v>0</v>
      </c>
      <c r="BT349" s="531">
        <v>0</v>
      </c>
      <c r="BU349" s="531">
        <v>0</v>
      </c>
      <c r="BV349" s="531">
        <v>0</v>
      </c>
      <c r="BW349" s="531">
        <v>0</v>
      </c>
      <c r="BX349" s="531">
        <v>0</v>
      </c>
      <c r="BY349" s="531">
        <v>0</v>
      </c>
      <c r="BZ349" s="531">
        <v>0</v>
      </c>
      <c r="CA349" s="531">
        <v>0</v>
      </c>
      <c r="CB349" s="531">
        <v>0</v>
      </c>
      <c r="CC349" s="531">
        <v>0</v>
      </c>
      <c r="CD349" s="531">
        <v>0</v>
      </c>
      <c r="CE349" s="531">
        <v>0</v>
      </c>
      <c r="CF349" s="531">
        <v>0</v>
      </c>
      <c r="CG349" s="531">
        <v>0</v>
      </c>
      <c r="CH349" s="531">
        <v>0</v>
      </c>
      <c r="CI349" s="531">
        <v>0</v>
      </c>
      <c r="CJ349" s="531">
        <v>0</v>
      </c>
      <c r="CK349" s="531">
        <v>0</v>
      </c>
      <c r="CL349" s="531">
        <v>0</v>
      </c>
      <c r="CM349" s="531">
        <v>0</v>
      </c>
      <c r="CN349" s="531">
        <v>0</v>
      </c>
      <c r="CO349" s="531">
        <v>0</v>
      </c>
      <c r="CP349" s="531">
        <v>0</v>
      </c>
      <c r="CQ349" s="531">
        <v>0</v>
      </c>
      <c r="CR349" s="531">
        <v>0</v>
      </c>
      <c r="CS349" s="531">
        <v>0</v>
      </c>
      <c r="CT349" s="531">
        <v>0</v>
      </c>
      <c r="CU349" s="531">
        <v>0</v>
      </c>
      <c r="CV349" s="531">
        <v>0</v>
      </c>
      <c r="CW349" s="531">
        <v>0</v>
      </c>
      <c r="CX349" s="531">
        <v>0</v>
      </c>
      <c r="CY349" s="531">
        <v>0</v>
      </c>
      <c r="CZ349" s="531">
        <v>0</v>
      </c>
      <c r="DA349" s="531">
        <v>0</v>
      </c>
      <c r="DB349" s="531">
        <v>0</v>
      </c>
      <c r="DC349" s="531">
        <v>0</v>
      </c>
      <c r="DD349" s="531">
        <v>0</v>
      </c>
      <c r="DE349" s="531">
        <v>0</v>
      </c>
      <c r="DF349" s="531">
        <v>0</v>
      </c>
      <c r="DG349" s="531">
        <v>0</v>
      </c>
      <c r="DH349" s="531">
        <v>0</v>
      </c>
      <c r="DI349" s="531">
        <v>0</v>
      </c>
      <c r="DJ349" s="531">
        <v>0</v>
      </c>
      <c r="DK349" s="531">
        <v>0</v>
      </c>
      <c r="DL349" s="531">
        <v>0</v>
      </c>
      <c r="DM349" s="531">
        <v>0</v>
      </c>
      <c r="DN349" s="531">
        <v>0</v>
      </c>
      <c r="DO349" s="531">
        <v>0</v>
      </c>
      <c r="DP349" s="531">
        <v>0</v>
      </c>
      <c r="DQ349" s="531">
        <v>0</v>
      </c>
      <c r="DR349" s="531">
        <v>0</v>
      </c>
      <c r="DS349" s="531">
        <v>0</v>
      </c>
      <c r="DT349" s="531">
        <v>0</v>
      </c>
      <c r="DU349" s="531">
        <v>0</v>
      </c>
      <c r="DV349" s="531">
        <v>0</v>
      </c>
      <c r="DW349" s="531">
        <v>0</v>
      </c>
      <c r="DX349" s="531">
        <v>0</v>
      </c>
      <c r="DY349" s="531">
        <v>0</v>
      </c>
      <c r="DZ349" s="531">
        <v>0</v>
      </c>
      <c r="EA349" s="531">
        <v>0</v>
      </c>
      <c r="EB349" s="531">
        <v>0</v>
      </c>
      <c r="EC349" s="531">
        <v>0</v>
      </c>
      <c r="ED349" s="531">
        <v>0</v>
      </c>
      <c r="EE349" s="531">
        <v>0</v>
      </c>
      <c r="EF349" s="531">
        <v>0</v>
      </c>
      <c r="EG349" s="531">
        <v>0</v>
      </c>
      <c r="EH349" s="531">
        <v>0</v>
      </c>
      <c r="EI349" s="531">
        <v>0</v>
      </c>
      <c r="EJ349" s="531">
        <v>0</v>
      </c>
      <c r="EK349" s="531">
        <v>0</v>
      </c>
      <c r="EL349" s="531">
        <v>0</v>
      </c>
      <c r="EM349" s="531">
        <v>0</v>
      </c>
      <c r="EN349" s="531">
        <v>0</v>
      </c>
      <c r="EO349" s="531">
        <v>0</v>
      </c>
      <c r="EP349" s="531">
        <v>0</v>
      </c>
      <c r="EQ349" s="531">
        <v>0</v>
      </c>
      <c r="ER349" s="531">
        <v>0</v>
      </c>
      <c r="ES349" s="531">
        <v>0</v>
      </c>
      <c r="ET349" s="531">
        <v>0</v>
      </c>
      <c r="EU349" s="531">
        <v>0</v>
      </c>
      <c r="EV349" s="531">
        <v>0</v>
      </c>
      <c r="EW349" s="531">
        <v>0</v>
      </c>
      <c r="EX349" s="531">
        <v>0</v>
      </c>
      <c r="EY349" s="531">
        <v>0</v>
      </c>
      <c r="EZ349" s="531">
        <v>0</v>
      </c>
      <c r="FA349" s="531">
        <v>0</v>
      </c>
      <c r="FB349" s="531">
        <v>0</v>
      </c>
      <c r="FC349" s="531">
        <v>0</v>
      </c>
      <c r="FD349" s="531">
        <v>0</v>
      </c>
      <c r="FE349" s="531">
        <v>0</v>
      </c>
      <c r="FF349" s="531">
        <v>0</v>
      </c>
      <c r="FG349" s="531">
        <v>0</v>
      </c>
      <c r="FH349" s="531">
        <v>0</v>
      </c>
      <c r="FI349" s="531">
        <v>0</v>
      </c>
      <c r="FJ349" s="531">
        <v>0</v>
      </c>
      <c r="FK349" s="531">
        <v>0</v>
      </c>
      <c r="FL349" s="531">
        <v>0</v>
      </c>
      <c r="FM349" s="531">
        <v>0</v>
      </c>
      <c r="FN349" s="531">
        <v>0</v>
      </c>
      <c r="FO349" s="531">
        <v>0</v>
      </c>
      <c r="FP349" s="531">
        <v>0</v>
      </c>
      <c r="FQ349" s="531">
        <v>0</v>
      </c>
      <c r="FR349" s="531">
        <v>0</v>
      </c>
      <c r="FS349" s="531">
        <v>0</v>
      </c>
      <c r="FT349" s="531">
        <v>0</v>
      </c>
      <c r="FU349" s="531">
        <v>0</v>
      </c>
      <c r="FV349" s="531">
        <v>0</v>
      </c>
      <c r="FW349" s="531">
        <v>0</v>
      </c>
      <c r="FX349" s="531">
        <v>0</v>
      </c>
      <c r="FY349" s="531">
        <v>0</v>
      </c>
      <c r="FZ349" s="531">
        <v>0</v>
      </c>
      <c r="GA349" s="531">
        <v>0</v>
      </c>
      <c r="GB349" s="531">
        <v>0</v>
      </c>
      <c r="GC349" s="531">
        <v>0</v>
      </c>
      <c r="GD349" s="531">
        <v>0</v>
      </c>
      <c r="GE349" s="531">
        <v>0</v>
      </c>
      <c r="GF349" s="531">
        <v>0</v>
      </c>
      <c r="GG349" s="531">
        <v>0</v>
      </c>
      <c r="GH349" s="531">
        <v>0</v>
      </c>
      <c r="GI349" s="531">
        <v>0</v>
      </c>
      <c r="GJ349" s="531">
        <v>0</v>
      </c>
      <c r="GK349" s="531">
        <v>0</v>
      </c>
      <c r="GL349" s="531">
        <v>0</v>
      </c>
      <c r="GM349" s="531">
        <v>0</v>
      </c>
      <c r="GN349" s="531">
        <v>0</v>
      </c>
      <c r="GO349" s="531">
        <v>0</v>
      </c>
      <c r="GP349" s="531">
        <v>0</v>
      </c>
      <c r="GQ349" s="531">
        <v>0</v>
      </c>
      <c r="GR349" s="531">
        <v>0</v>
      </c>
      <c r="GS349" s="531">
        <v>0</v>
      </c>
      <c r="GT349" s="531">
        <v>0</v>
      </c>
      <c r="GU349" s="531">
        <v>0</v>
      </c>
      <c r="GV349" s="531">
        <v>0</v>
      </c>
      <c r="GW349" s="531">
        <v>0</v>
      </c>
      <c r="GX349" s="531">
        <v>0</v>
      </c>
      <c r="GY349" s="531">
        <v>0</v>
      </c>
      <c r="GZ349" s="531">
        <v>0</v>
      </c>
      <c r="HA349" s="531">
        <v>0</v>
      </c>
      <c r="HB349" s="531">
        <v>0</v>
      </c>
      <c r="HC349" s="531">
        <v>0</v>
      </c>
      <c r="HD349" s="531">
        <v>0</v>
      </c>
      <c r="HE349" s="531">
        <v>0</v>
      </c>
      <c r="HF349" s="531">
        <v>0</v>
      </c>
      <c r="HG349" s="531">
        <v>0</v>
      </c>
      <c r="HH349" s="531">
        <v>0</v>
      </c>
      <c r="HI349" s="531">
        <v>0</v>
      </c>
      <c r="HJ349" s="531">
        <v>0</v>
      </c>
      <c r="HK349" s="531">
        <v>0</v>
      </c>
      <c r="HL349" s="531">
        <v>0</v>
      </c>
      <c r="HM349" s="531">
        <v>0</v>
      </c>
      <c r="HN349" s="531">
        <v>0</v>
      </c>
      <c r="HO349" s="531">
        <v>0</v>
      </c>
      <c r="HP349" s="531">
        <v>0</v>
      </c>
      <c r="HQ349" s="531">
        <v>0</v>
      </c>
      <c r="HR349" s="531">
        <v>0</v>
      </c>
      <c r="HS349" s="531">
        <v>0</v>
      </c>
      <c r="HT349" s="531">
        <v>0</v>
      </c>
      <c r="HU349" s="531">
        <v>0</v>
      </c>
      <c r="HV349" s="531">
        <v>0</v>
      </c>
      <c r="HW349" s="531">
        <v>0</v>
      </c>
      <c r="HX349" s="531">
        <v>0</v>
      </c>
      <c r="HY349" s="531">
        <v>0</v>
      </c>
      <c r="HZ349" s="531">
        <v>0</v>
      </c>
      <c r="IA349" s="531">
        <v>0</v>
      </c>
      <c r="IB349" s="531">
        <v>0</v>
      </c>
      <c r="IC349" s="531">
        <v>0</v>
      </c>
      <c r="ID349" s="531">
        <v>0</v>
      </c>
      <c r="IE349" s="531">
        <v>0</v>
      </c>
      <c r="IF349" s="531">
        <v>0</v>
      </c>
      <c r="IG349" s="531">
        <v>0</v>
      </c>
      <c r="IH349" s="531">
        <v>0</v>
      </c>
      <c r="II349" s="531">
        <v>0</v>
      </c>
      <c r="IJ349" s="531">
        <v>0</v>
      </c>
      <c r="IK349" s="531">
        <v>0</v>
      </c>
      <c r="IL349" s="531">
        <v>0</v>
      </c>
      <c r="IM349" s="531">
        <v>0</v>
      </c>
      <c r="IN349" s="531">
        <v>0</v>
      </c>
      <c r="IO349" s="531">
        <v>0</v>
      </c>
      <c r="IP349" s="531">
        <v>0</v>
      </c>
      <c r="IQ349" s="531">
        <v>0</v>
      </c>
      <c r="IR349" s="531">
        <v>0</v>
      </c>
      <c r="IS349" s="531">
        <v>0</v>
      </c>
      <c r="IT349" s="531">
        <v>0</v>
      </c>
      <c r="IU349" s="531">
        <v>0</v>
      </c>
      <c r="IV349" s="531">
        <v>0</v>
      </c>
      <c r="IW349" s="531">
        <v>0</v>
      </c>
      <c r="IX349" s="531">
        <v>0</v>
      </c>
      <c r="IY349" s="531">
        <v>0</v>
      </c>
      <c r="IZ349" s="531">
        <v>0</v>
      </c>
      <c r="JA349" s="531">
        <v>0</v>
      </c>
      <c r="JB349" s="531">
        <v>0</v>
      </c>
      <c r="JC349" s="531">
        <v>0</v>
      </c>
      <c r="JD349" s="531">
        <v>0</v>
      </c>
      <c r="JE349" s="531">
        <v>0</v>
      </c>
      <c r="JF349" s="531">
        <v>0</v>
      </c>
      <c r="JG349" s="531">
        <v>0</v>
      </c>
      <c r="JH349" s="531">
        <v>0</v>
      </c>
      <c r="JI349" s="531">
        <v>0</v>
      </c>
      <c r="JJ349" s="531">
        <v>0</v>
      </c>
      <c r="JK349" s="531">
        <v>0</v>
      </c>
      <c r="JL349" s="531">
        <v>0</v>
      </c>
      <c r="JM349" s="531">
        <v>0</v>
      </c>
      <c r="JN349" s="531">
        <v>0</v>
      </c>
      <c r="JO349" s="531">
        <v>0</v>
      </c>
      <c r="JP349" s="531">
        <v>0</v>
      </c>
      <c r="JQ349" s="531">
        <v>0</v>
      </c>
      <c r="JR349" s="531">
        <v>0</v>
      </c>
      <c r="JS349" s="531">
        <v>0</v>
      </c>
      <c r="JT349" s="531">
        <v>0</v>
      </c>
      <c r="JU349" s="531">
        <v>0</v>
      </c>
      <c r="JV349" s="531">
        <v>0</v>
      </c>
      <c r="JW349" s="531">
        <v>0</v>
      </c>
      <c r="JX349" s="531">
        <v>0</v>
      </c>
      <c r="JY349" s="531">
        <v>0</v>
      </c>
      <c r="JZ349" s="531">
        <v>0</v>
      </c>
      <c r="KA349" s="531">
        <v>0</v>
      </c>
      <c r="KB349" s="531">
        <v>0</v>
      </c>
      <c r="KC349" s="531">
        <v>0</v>
      </c>
      <c r="KD349" s="531">
        <v>0</v>
      </c>
      <c r="KE349" s="531">
        <v>0</v>
      </c>
      <c r="KF349" s="531">
        <v>0</v>
      </c>
      <c r="KG349" s="531">
        <v>0</v>
      </c>
      <c r="KH349" s="531">
        <v>0</v>
      </c>
      <c r="KI349" s="531">
        <v>0</v>
      </c>
      <c r="KJ349" s="531">
        <v>0</v>
      </c>
      <c r="KK349" s="531">
        <v>0</v>
      </c>
      <c r="KL349" s="531">
        <v>0</v>
      </c>
      <c r="KM349" s="531">
        <v>0</v>
      </c>
      <c r="KN349" s="531">
        <v>0</v>
      </c>
      <c r="KO349" s="531">
        <v>0</v>
      </c>
      <c r="KP349" s="531">
        <v>0</v>
      </c>
      <c r="KQ349" s="531">
        <v>0</v>
      </c>
      <c r="KR349" s="531">
        <v>0</v>
      </c>
      <c r="KS349" s="531">
        <v>0</v>
      </c>
      <c r="KT349" s="531">
        <v>0</v>
      </c>
      <c r="KU349" s="531">
        <v>0</v>
      </c>
      <c r="KV349" s="531">
        <v>0</v>
      </c>
      <c r="KW349" s="531">
        <v>0</v>
      </c>
      <c r="KX349" s="531">
        <v>0</v>
      </c>
      <c r="KY349" s="531">
        <v>0</v>
      </c>
      <c r="KZ349" s="531">
        <v>0</v>
      </c>
      <c r="LA349" s="531">
        <v>0</v>
      </c>
      <c r="LB349" s="531">
        <v>0</v>
      </c>
      <c r="LC349" s="531">
        <v>0</v>
      </c>
      <c r="LD349" s="531">
        <v>0</v>
      </c>
      <c r="LE349" s="531">
        <v>0</v>
      </c>
      <c r="LF349" s="531">
        <v>0</v>
      </c>
      <c r="LG349" s="531">
        <v>0</v>
      </c>
      <c r="LH349" s="531">
        <v>0</v>
      </c>
      <c r="LI349" s="531">
        <v>0</v>
      </c>
      <c r="LJ349" s="531">
        <v>0</v>
      </c>
      <c r="LK349" s="531">
        <v>0</v>
      </c>
      <c r="LL349" s="531">
        <v>0</v>
      </c>
      <c r="LM349" s="531">
        <v>0</v>
      </c>
      <c r="LN349" s="531">
        <v>0</v>
      </c>
      <c r="LO349" s="531">
        <v>0</v>
      </c>
      <c r="LP349" s="531">
        <v>0</v>
      </c>
      <c r="LQ349" s="531">
        <v>0</v>
      </c>
      <c r="LR349" s="531">
        <v>0</v>
      </c>
      <c r="LS349" s="531">
        <v>0</v>
      </c>
      <c r="LT349" s="531">
        <v>0</v>
      </c>
      <c r="LU349" s="531">
        <v>0</v>
      </c>
      <c r="LV349" s="531">
        <v>0</v>
      </c>
      <c r="LW349" s="531">
        <v>0</v>
      </c>
      <c r="LX349" s="531">
        <v>0</v>
      </c>
      <c r="LY349" s="531">
        <v>0</v>
      </c>
      <c r="LZ349" s="531">
        <v>0</v>
      </c>
      <c r="MA349" s="531">
        <v>0</v>
      </c>
      <c r="MB349" s="531">
        <v>0</v>
      </c>
      <c r="MC349" s="531">
        <v>0</v>
      </c>
      <c r="MD349" s="531">
        <v>0</v>
      </c>
      <c r="ME349" s="531">
        <v>0</v>
      </c>
      <c r="MF349" s="531">
        <v>0</v>
      </c>
      <c r="MG349" s="531">
        <v>0</v>
      </c>
      <c r="MH349" s="531">
        <v>0</v>
      </c>
      <c r="MI349" s="531">
        <v>0</v>
      </c>
      <c r="MJ349" s="531">
        <v>0</v>
      </c>
      <c r="MK349" s="531">
        <v>0</v>
      </c>
      <c r="ML349" s="531">
        <v>0</v>
      </c>
      <c r="MM349" s="531">
        <v>0</v>
      </c>
      <c r="MN349" s="531">
        <v>0</v>
      </c>
      <c r="MO349" s="531">
        <v>0</v>
      </c>
      <c r="MP349" s="531">
        <v>0</v>
      </c>
      <c r="MQ349" s="531">
        <v>0</v>
      </c>
      <c r="MR349" s="531">
        <v>0</v>
      </c>
      <c r="MS349" s="531">
        <v>0</v>
      </c>
      <c r="MT349" s="531">
        <v>0</v>
      </c>
      <c r="MU349" s="531">
        <v>0</v>
      </c>
      <c r="MV349" s="531">
        <v>0</v>
      </c>
      <c r="MW349" s="531">
        <v>0</v>
      </c>
      <c r="MX349" s="531">
        <v>0</v>
      </c>
      <c r="MY349" s="531">
        <v>0</v>
      </c>
      <c r="MZ349" s="531">
        <v>0</v>
      </c>
      <c r="NA349" s="531">
        <v>0</v>
      </c>
      <c r="NB349" s="531">
        <v>0</v>
      </c>
      <c r="NC349" s="531">
        <v>0</v>
      </c>
      <c r="ND349" s="531">
        <v>0</v>
      </c>
      <c r="NE349" s="531">
        <v>0</v>
      </c>
      <c r="NF349" s="531">
        <v>0</v>
      </c>
      <c r="NG349" s="531">
        <v>0</v>
      </c>
      <c r="NH349" s="531">
        <v>0</v>
      </c>
      <c r="NI349" s="531">
        <v>0</v>
      </c>
      <c r="NJ349" s="531">
        <v>0</v>
      </c>
      <c r="NK349" s="531">
        <v>0</v>
      </c>
      <c r="NL349" s="531">
        <v>0</v>
      </c>
      <c r="NM349" s="531">
        <v>0</v>
      </c>
      <c r="NN349" s="531">
        <v>0</v>
      </c>
      <c r="NO349" s="531">
        <v>0</v>
      </c>
      <c r="NP349" s="531">
        <v>0</v>
      </c>
      <c r="NQ349" s="531">
        <v>0</v>
      </c>
      <c r="NR349" s="531">
        <v>0</v>
      </c>
      <c r="NS349" s="531">
        <v>0</v>
      </c>
      <c r="NT349" s="531">
        <v>0</v>
      </c>
      <c r="NU349" s="531">
        <v>0</v>
      </c>
      <c r="NV349" s="531">
        <v>0</v>
      </c>
      <c r="NW349" s="531">
        <v>0</v>
      </c>
      <c r="NX349" s="531">
        <v>0</v>
      </c>
      <c r="NY349" s="531">
        <v>0</v>
      </c>
      <c r="NZ349" s="531">
        <v>0</v>
      </c>
      <c r="OA349" s="531">
        <v>0</v>
      </c>
      <c r="OB349" s="531">
        <v>0</v>
      </c>
      <c r="OC349" s="531">
        <v>0</v>
      </c>
      <c r="OD349" s="531">
        <v>0</v>
      </c>
      <c r="OE349" s="531">
        <v>0</v>
      </c>
      <c r="OF349" s="531">
        <v>0</v>
      </c>
      <c r="OG349" s="531">
        <v>0</v>
      </c>
      <c r="OH349" s="531">
        <v>0</v>
      </c>
      <c r="OI349" s="531">
        <v>0</v>
      </c>
      <c r="OJ349" s="531">
        <v>0</v>
      </c>
      <c r="OK349" s="531">
        <v>0</v>
      </c>
      <c r="OL349" s="531">
        <v>0</v>
      </c>
      <c r="OM349" s="531">
        <v>0</v>
      </c>
      <c r="ON349" s="531">
        <v>0</v>
      </c>
      <c r="OO349" s="531">
        <v>0</v>
      </c>
      <c r="OP349" s="531">
        <v>0</v>
      </c>
      <c r="OQ349" s="531">
        <v>0</v>
      </c>
      <c r="OR349" s="531">
        <v>0</v>
      </c>
      <c r="OS349" s="531">
        <v>0</v>
      </c>
      <c r="OT349" s="531">
        <v>0</v>
      </c>
      <c r="OU349" s="531">
        <v>0</v>
      </c>
      <c r="OV349" s="531">
        <v>0</v>
      </c>
      <c r="OW349" s="531">
        <v>0</v>
      </c>
      <c r="OX349" s="531">
        <v>0</v>
      </c>
      <c r="OY349" s="531">
        <v>0</v>
      </c>
      <c r="OZ349" s="531">
        <v>0</v>
      </c>
      <c r="PA349" s="531">
        <v>0</v>
      </c>
      <c r="PB349" s="531">
        <v>0</v>
      </c>
      <c r="PC349" s="531">
        <v>0</v>
      </c>
      <c r="PD349" s="531">
        <v>0</v>
      </c>
      <c r="PE349" s="531">
        <v>0</v>
      </c>
      <c r="PF349" s="531">
        <v>0</v>
      </c>
      <c r="PG349" s="531">
        <v>0</v>
      </c>
      <c r="PH349" s="531">
        <v>0</v>
      </c>
      <c r="PI349" s="531">
        <v>0</v>
      </c>
      <c r="PJ349" s="531">
        <v>0</v>
      </c>
      <c r="PK349" s="531">
        <v>0</v>
      </c>
      <c r="PL349" s="531">
        <v>0</v>
      </c>
      <c r="PM349" s="531">
        <v>0</v>
      </c>
      <c r="PN349" s="531">
        <v>0</v>
      </c>
      <c r="PO349" s="531">
        <v>0</v>
      </c>
      <c r="PP349" s="531">
        <v>0</v>
      </c>
      <c r="PQ349" s="531">
        <v>0</v>
      </c>
      <c r="PR349" s="531">
        <v>0</v>
      </c>
      <c r="PS349" s="531">
        <v>0</v>
      </c>
      <c r="PT349" s="531">
        <v>0</v>
      </c>
      <c r="PU349" s="531">
        <v>0</v>
      </c>
      <c r="PV349" s="531">
        <v>0</v>
      </c>
      <c r="PW349" s="531">
        <v>0</v>
      </c>
      <c r="PX349" s="531">
        <v>0</v>
      </c>
      <c r="PY349" s="531">
        <v>0</v>
      </c>
      <c r="PZ349" s="531">
        <v>0</v>
      </c>
      <c r="QA349" s="531">
        <v>0</v>
      </c>
      <c r="QB349" s="531">
        <v>0</v>
      </c>
      <c r="QC349" s="531">
        <v>0</v>
      </c>
      <c r="QD349" s="531">
        <v>0</v>
      </c>
      <c r="QE349" s="531">
        <v>0</v>
      </c>
      <c r="QF349" s="531">
        <v>0</v>
      </c>
      <c r="QG349" s="531">
        <v>0</v>
      </c>
      <c r="QH349" s="531">
        <v>0</v>
      </c>
      <c r="QI349" s="531">
        <v>0</v>
      </c>
      <c r="QJ349" s="531">
        <v>0</v>
      </c>
      <c r="QK349" s="531">
        <v>0</v>
      </c>
      <c r="QL349" s="531">
        <v>0</v>
      </c>
      <c r="QM349" s="531">
        <v>0</v>
      </c>
      <c r="QN349" s="531">
        <v>0</v>
      </c>
      <c r="QO349" s="531">
        <v>0</v>
      </c>
      <c r="QP349" s="531">
        <v>0</v>
      </c>
      <c r="QQ349" s="531">
        <v>0</v>
      </c>
      <c r="QR349" s="531">
        <v>0</v>
      </c>
      <c r="QS349" s="531">
        <v>0</v>
      </c>
      <c r="QT349" s="531">
        <v>0</v>
      </c>
      <c r="QU349" s="531">
        <v>0</v>
      </c>
      <c r="QV349" s="531">
        <v>0</v>
      </c>
      <c r="QW349" s="531">
        <v>0</v>
      </c>
      <c r="QX349" s="531">
        <v>0</v>
      </c>
      <c r="QY349" s="531">
        <v>0</v>
      </c>
      <c r="QZ349" s="531">
        <v>0</v>
      </c>
      <c r="RA349" s="531">
        <v>0</v>
      </c>
      <c r="RB349" s="531">
        <v>0</v>
      </c>
      <c r="RC349" s="531">
        <v>0</v>
      </c>
      <c r="RD349" s="531">
        <v>0</v>
      </c>
      <c r="RE349" s="531">
        <v>0</v>
      </c>
      <c r="RF349" s="531">
        <v>0</v>
      </c>
      <c r="RG349" s="531">
        <v>0</v>
      </c>
      <c r="RH349" s="531">
        <v>0</v>
      </c>
      <c r="RI349" s="531">
        <v>0</v>
      </c>
      <c r="RJ349" s="531">
        <v>0</v>
      </c>
      <c r="RK349" s="531">
        <v>0</v>
      </c>
      <c r="RL349" s="531">
        <v>0</v>
      </c>
      <c r="RM349" s="531">
        <v>0</v>
      </c>
      <c r="RN349" s="531">
        <v>0</v>
      </c>
      <c r="RO349" s="531">
        <v>0</v>
      </c>
      <c r="RP349" s="531">
        <v>0</v>
      </c>
      <c r="RQ349" s="531">
        <v>0</v>
      </c>
      <c r="RR349" s="531">
        <v>0</v>
      </c>
      <c r="RS349" s="531">
        <v>0</v>
      </c>
      <c r="RT349" s="531">
        <v>0</v>
      </c>
      <c r="RU349" s="531">
        <v>0</v>
      </c>
      <c r="RV349" s="531">
        <v>0</v>
      </c>
      <c r="RW349" s="531">
        <v>0</v>
      </c>
      <c r="RX349" s="531">
        <v>0</v>
      </c>
      <c r="RY349" s="531">
        <v>0</v>
      </c>
      <c r="RZ349" s="531">
        <v>0</v>
      </c>
      <c r="SA349" s="531">
        <v>0</v>
      </c>
      <c r="SB349" s="531">
        <v>0</v>
      </c>
      <c r="SC349" s="531">
        <v>0</v>
      </c>
      <c r="SD349" s="531">
        <v>0</v>
      </c>
      <c r="SE349" s="531">
        <v>0</v>
      </c>
      <c r="SF349" s="531">
        <v>0</v>
      </c>
      <c r="SG349" s="531">
        <v>0</v>
      </c>
      <c r="SH349" s="531">
        <v>0</v>
      </c>
      <c r="SI349" s="531">
        <v>0</v>
      </c>
      <c r="SJ349" s="531">
        <v>0</v>
      </c>
      <c r="SK349" s="267">
        <f t="shared" si="514"/>
        <v>0</v>
      </c>
      <c r="SL349" s="254"/>
      <c r="SM349" s="242"/>
      <c r="SN349" s="242"/>
      <c r="SO349" s="242"/>
    </row>
    <row r="350" spans="1:509" outlineLevel="3" x14ac:dyDescent="0.35">
      <c r="A350" s="242"/>
      <c r="B350" s="251"/>
      <c r="C350" s="438">
        <f>INT($C$29)+3</f>
        <v>4</v>
      </c>
      <c r="D350" s="267"/>
      <c r="E350" s="316">
        <f t="shared" si="551"/>
        <v>209</v>
      </c>
      <c r="F350" s="322"/>
      <c r="G350" s="322"/>
      <c r="H350" s="267"/>
      <c r="I350" s="540"/>
      <c r="J350" s="540" t="s">
        <v>559</v>
      </c>
      <c r="K350" s="541"/>
      <c r="L350" s="531">
        <v>0</v>
      </c>
      <c r="M350" s="531">
        <v>0</v>
      </c>
      <c r="N350" s="531">
        <v>0</v>
      </c>
      <c r="O350" s="531">
        <v>0</v>
      </c>
      <c r="P350" s="531">
        <v>0</v>
      </c>
      <c r="Q350" s="531">
        <v>0</v>
      </c>
      <c r="R350" s="531">
        <v>0</v>
      </c>
      <c r="S350" s="531">
        <v>0</v>
      </c>
      <c r="T350" s="531">
        <v>0</v>
      </c>
      <c r="U350" s="531">
        <v>0</v>
      </c>
      <c r="V350" s="531">
        <v>0</v>
      </c>
      <c r="W350" s="531">
        <v>0</v>
      </c>
      <c r="X350" s="531">
        <v>0</v>
      </c>
      <c r="Y350" s="531">
        <v>0</v>
      </c>
      <c r="Z350" s="531">
        <v>0</v>
      </c>
      <c r="AA350" s="531">
        <v>0</v>
      </c>
      <c r="AB350" s="531">
        <v>0</v>
      </c>
      <c r="AC350" s="531">
        <v>0</v>
      </c>
      <c r="AD350" s="531">
        <v>0</v>
      </c>
      <c r="AE350" s="531">
        <v>0</v>
      </c>
      <c r="AF350" s="531">
        <v>0</v>
      </c>
      <c r="AG350" s="531">
        <v>0</v>
      </c>
      <c r="AH350" s="531">
        <v>0</v>
      </c>
      <c r="AI350" s="531">
        <v>0</v>
      </c>
      <c r="AJ350" s="531">
        <v>0</v>
      </c>
      <c r="AK350" s="531">
        <v>0</v>
      </c>
      <c r="AL350" s="531">
        <v>0</v>
      </c>
      <c r="AM350" s="531">
        <v>0</v>
      </c>
      <c r="AN350" s="531">
        <v>0</v>
      </c>
      <c r="AO350" s="531">
        <v>0</v>
      </c>
      <c r="AP350" s="531">
        <v>0</v>
      </c>
      <c r="AQ350" s="531">
        <v>0</v>
      </c>
      <c r="AR350" s="531">
        <v>0</v>
      </c>
      <c r="AS350" s="531">
        <v>0</v>
      </c>
      <c r="AT350" s="531">
        <v>0</v>
      </c>
      <c r="AU350" s="531">
        <v>0</v>
      </c>
      <c r="AV350" s="531">
        <v>0</v>
      </c>
      <c r="AW350" s="531">
        <v>0</v>
      </c>
      <c r="AX350" s="531">
        <v>0</v>
      </c>
      <c r="AY350" s="531">
        <v>0</v>
      </c>
      <c r="AZ350" s="531">
        <v>0</v>
      </c>
      <c r="BA350" s="531">
        <v>0</v>
      </c>
      <c r="BB350" s="531">
        <v>0</v>
      </c>
      <c r="BC350" s="531">
        <v>0</v>
      </c>
      <c r="BD350" s="531">
        <v>0</v>
      </c>
      <c r="BE350" s="531">
        <v>0</v>
      </c>
      <c r="BF350" s="531">
        <v>0</v>
      </c>
      <c r="BG350" s="531">
        <v>0</v>
      </c>
      <c r="BH350" s="531">
        <v>0</v>
      </c>
      <c r="BI350" s="531">
        <v>0</v>
      </c>
      <c r="BJ350" s="531">
        <v>0</v>
      </c>
      <c r="BK350" s="531">
        <v>0</v>
      </c>
      <c r="BL350" s="531">
        <v>0</v>
      </c>
      <c r="BM350" s="531">
        <v>0</v>
      </c>
      <c r="BN350" s="531">
        <v>0</v>
      </c>
      <c r="BO350" s="531">
        <v>0</v>
      </c>
      <c r="BP350" s="531">
        <v>0</v>
      </c>
      <c r="BQ350" s="531">
        <v>0</v>
      </c>
      <c r="BR350" s="531">
        <v>0</v>
      </c>
      <c r="BS350" s="531">
        <v>0</v>
      </c>
      <c r="BT350" s="531">
        <v>0</v>
      </c>
      <c r="BU350" s="531">
        <v>0</v>
      </c>
      <c r="BV350" s="531">
        <v>0</v>
      </c>
      <c r="BW350" s="531">
        <v>0</v>
      </c>
      <c r="BX350" s="531">
        <v>0</v>
      </c>
      <c r="BY350" s="531">
        <v>0</v>
      </c>
      <c r="BZ350" s="531">
        <v>0</v>
      </c>
      <c r="CA350" s="531">
        <v>0</v>
      </c>
      <c r="CB350" s="531">
        <v>0</v>
      </c>
      <c r="CC350" s="531">
        <v>0</v>
      </c>
      <c r="CD350" s="531">
        <v>0</v>
      </c>
      <c r="CE350" s="531">
        <v>0</v>
      </c>
      <c r="CF350" s="531">
        <v>0</v>
      </c>
      <c r="CG350" s="531">
        <v>0</v>
      </c>
      <c r="CH350" s="531">
        <v>0</v>
      </c>
      <c r="CI350" s="531">
        <v>0</v>
      </c>
      <c r="CJ350" s="531">
        <v>0</v>
      </c>
      <c r="CK350" s="531">
        <v>0</v>
      </c>
      <c r="CL350" s="531">
        <v>0</v>
      </c>
      <c r="CM350" s="531">
        <v>0</v>
      </c>
      <c r="CN350" s="531">
        <v>0</v>
      </c>
      <c r="CO350" s="531">
        <v>0</v>
      </c>
      <c r="CP350" s="531">
        <v>0</v>
      </c>
      <c r="CQ350" s="531">
        <v>0</v>
      </c>
      <c r="CR350" s="531">
        <v>0</v>
      </c>
      <c r="CS350" s="531">
        <v>0</v>
      </c>
      <c r="CT350" s="531">
        <v>0</v>
      </c>
      <c r="CU350" s="531">
        <v>0</v>
      </c>
      <c r="CV350" s="531">
        <v>0</v>
      </c>
      <c r="CW350" s="531">
        <v>0</v>
      </c>
      <c r="CX350" s="531">
        <v>0</v>
      </c>
      <c r="CY350" s="531">
        <v>0</v>
      </c>
      <c r="CZ350" s="531">
        <v>0</v>
      </c>
      <c r="DA350" s="531">
        <v>0</v>
      </c>
      <c r="DB350" s="531">
        <v>0</v>
      </c>
      <c r="DC350" s="531">
        <v>0</v>
      </c>
      <c r="DD350" s="531">
        <v>0</v>
      </c>
      <c r="DE350" s="531">
        <v>0</v>
      </c>
      <c r="DF350" s="531">
        <v>0</v>
      </c>
      <c r="DG350" s="531">
        <v>0</v>
      </c>
      <c r="DH350" s="531">
        <v>0</v>
      </c>
      <c r="DI350" s="531">
        <v>0</v>
      </c>
      <c r="DJ350" s="531">
        <v>0</v>
      </c>
      <c r="DK350" s="531">
        <v>0</v>
      </c>
      <c r="DL350" s="531">
        <v>0</v>
      </c>
      <c r="DM350" s="531">
        <v>0</v>
      </c>
      <c r="DN350" s="531">
        <v>0</v>
      </c>
      <c r="DO350" s="531">
        <v>0</v>
      </c>
      <c r="DP350" s="531">
        <v>0</v>
      </c>
      <c r="DQ350" s="531">
        <v>0</v>
      </c>
      <c r="DR350" s="531">
        <v>0</v>
      </c>
      <c r="DS350" s="531">
        <v>0</v>
      </c>
      <c r="DT350" s="531">
        <v>0</v>
      </c>
      <c r="DU350" s="531">
        <v>0</v>
      </c>
      <c r="DV350" s="531">
        <v>0</v>
      </c>
      <c r="DW350" s="531">
        <v>0</v>
      </c>
      <c r="DX350" s="531">
        <v>0</v>
      </c>
      <c r="DY350" s="531">
        <v>0</v>
      </c>
      <c r="DZ350" s="531">
        <v>0</v>
      </c>
      <c r="EA350" s="531">
        <v>0</v>
      </c>
      <c r="EB350" s="531">
        <v>0</v>
      </c>
      <c r="EC350" s="531">
        <v>0</v>
      </c>
      <c r="ED350" s="531">
        <v>0</v>
      </c>
      <c r="EE350" s="531">
        <v>0</v>
      </c>
      <c r="EF350" s="531">
        <v>0</v>
      </c>
      <c r="EG350" s="531">
        <v>0</v>
      </c>
      <c r="EH350" s="531">
        <v>0</v>
      </c>
      <c r="EI350" s="531">
        <v>0</v>
      </c>
      <c r="EJ350" s="531">
        <v>0</v>
      </c>
      <c r="EK350" s="531">
        <v>0</v>
      </c>
      <c r="EL350" s="531">
        <v>0</v>
      </c>
      <c r="EM350" s="531">
        <v>0</v>
      </c>
      <c r="EN350" s="531">
        <v>0</v>
      </c>
      <c r="EO350" s="531">
        <v>0</v>
      </c>
      <c r="EP350" s="531">
        <v>0</v>
      </c>
      <c r="EQ350" s="531">
        <v>0</v>
      </c>
      <c r="ER350" s="531">
        <v>0</v>
      </c>
      <c r="ES350" s="531">
        <v>0</v>
      </c>
      <c r="ET350" s="531">
        <v>0</v>
      </c>
      <c r="EU350" s="531">
        <v>0</v>
      </c>
      <c r="EV350" s="531">
        <v>0</v>
      </c>
      <c r="EW350" s="531">
        <v>0</v>
      </c>
      <c r="EX350" s="531">
        <v>0</v>
      </c>
      <c r="EY350" s="531">
        <v>0</v>
      </c>
      <c r="EZ350" s="531">
        <v>0</v>
      </c>
      <c r="FA350" s="531">
        <v>0</v>
      </c>
      <c r="FB350" s="531">
        <v>0</v>
      </c>
      <c r="FC350" s="531">
        <v>0</v>
      </c>
      <c r="FD350" s="531">
        <v>0</v>
      </c>
      <c r="FE350" s="531">
        <v>0</v>
      </c>
      <c r="FF350" s="531">
        <v>0</v>
      </c>
      <c r="FG350" s="531">
        <v>0</v>
      </c>
      <c r="FH350" s="531">
        <v>0</v>
      </c>
      <c r="FI350" s="531">
        <v>0</v>
      </c>
      <c r="FJ350" s="531">
        <v>0</v>
      </c>
      <c r="FK350" s="531">
        <v>0</v>
      </c>
      <c r="FL350" s="531">
        <v>0</v>
      </c>
      <c r="FM350" s="531">
        <v>0</v>
      </c>
      <c r="FN350" s="531">
        <v>0</v>
      </c>
      <c r="FO350" s="531">
        <v>0</v>
      </c>
      <c r="FP350" s="531">
        <v>0</v>
      </c>
      <c r="FQ350" s="531">
        <v>0</v>
      </c>
      <c r="FR350" s="531">
        <v>0</v>
      </c>
      <c r="FS350" s="531">
        <v>0</v>
      </c>
      <c r="FT350" s="531">
        <v>0</v>
      </c>
      <c r="FU350" s="531">
        <v>0</v>
      </c>
      <c r="FV350" s="531">
        <v>0</v>
      </c>
      <c r="FW350" s="531">
        <v>0</v>
      </c>
      <c r="FX350" s="531">
        <v>0</v>
      </c>
      <c r="FY350" s="531">
        <v>0</v>
      </c>
      <c r="FZ350" s="531">
        <v>0</v>
      </c>
      <c r="GA350" s="531">
        <v>0</v>
      </c>
      <c r="GB350" s="531">
        <v>0</v>
      </c>
      <c r="GC350" s="531">
        <v>0</v>
      </c>
      <c r="GD350" s="531">
        <v>0</v>
      </c>
      <c r="GE350" s="531">
        <v>0</v>
      </c>
      <c r="GF350" s="531">
        <v>0</v>
      </c>
      <c r="GG350" s="531">
        <v>0</v>
      </c>
      <c r="GH350" s="531">
        <v>0</v>
      </c>
      <c r="GI350" s="531">
        <v>0</v>
      </c>
      <c r="GJ350" s="531">
        <v>0</v>
      </c>
      <c r="GK350" s="531">
        <v>0</v>
      </c>
      <c r="GL350" s="531">
        <v>0</v>
      </c>
      <c r="GM350" s="531">
        <v>0</v>
      </c>
      <c r="GN350" s="531">
        <v>0</v>
      </c>
      <c r="GO350" s="531">
        <v>0</v>
      </c>
      <c r="GP350" s="531">
        <v>0</v>
      </c>
      <c r="GQ350" s="531">
        <v>0</v>
      </c>
      <c r="GR350" s="531">
        <v>0</v>
      </c>
      <c r="GS350" s="531">
        <v>0</v>
      </c>
      <c r="GT350" s="531">
        <v>0</v>
      </c>
      <c r="GU350" s="531">
        <v>0</v>
      </c>
      <c r="GV350" s="531">
        <v>0</v>
      </c>
      <c r="GW350" s="531">
        <v>0</v>
      </c>
      <c r="GX350" s="531">
        <v>0</v>
      </c>
      <c r="GY350" s="531">
        <v>0</v>
      </c>
      <c r="GZ350" s="531">
        <v>0</v>
      </c>
      <c r="HA350" s="531">
        <v>0</v>
      </c>
      <c r="HB350" s="531">
        <v>0</v>
      </c>
      <c r="HC350" s="531">
        <v>0</v>
      </c>
      <c r="HD350" s="531">
        <v>0</v>
      </c>
      <c r="HE350" s="531">
        <v>0</v>
      </c>
      <c r="HF350" s="531">
        <v>0</v>
      </c>
      <c r="HG350" s="531">
        <v>0</v>
      </c>
      <c r="HH350" s="531">
        <v>0</v>
      </c>
      <c r="HI350" s="531">
        <v>0</v>
      </c>
      <c r="HJ350" s="531">
        <v>0</v>
      </c>
      <c r="HK350" s="531">
        <v>0</v>
      </c>
      <c r="HL350" s="531">
        <v>0</v>
      </c>
      <c r="HM350" s="531">
        <v>0</v>
      </c>
      <c r="HN350" s="531">
        <v>0</v>
      </c>
      <c r="HO350" s="531">
        <v>0</v>
      </c>
      <c r="HP350" s="531">
        <v>0</v>
      </c>
      <c r="HQ350" s="531">
        <v>0</v>
      </c>
      <c r="HR350" s="531">
        <v>0</v>
      </c>
      <c r="HS350" s="531">
        <v>0</v>
      </c>
      <c r="HT350" s="531">
        <v>0</v>
      </c>
      <c r="HU350" s="531">
        <v>0</v>
      </c>
      <c r="HV350" s="531">
        <v>0</v>
      </c>
      <c r="HW350" s="531">
        <v>0</v>
      </c>
      <c r="HX350" s="531">
        <v>0</v>
      </c>
      <c r="HY350" s="531">
        <v>0</v>
      </c>
      <c r="HZ350" s="531">
        <v>0</v>
      </c>
      <c r="IA350" s="531">
        <v>0</v>
      </c>
      <c r="IB350" s="531">
        <v>0</v>
      </c>
      <c r="IC350" s="531">
        <v>0</v>
      </c>
      <c r="ID350" s="531">
        <v>0</v>
      </c>
      <c r="IE350" s="531">
        <v>0</v>
      </c>
      <c r="IF350" s="531">
        <v>0</v>
      </c>
      <c r="IG350" s="531">
        <v>0</v>
      </c>
      <c r="IH350" s="531">
        <v>0</v>
      </c>
      <c r="II350" s="531">
        <v>0</v>
      </c>
      <c r="IJ350" s="531">
        <v>0</v>
      </c>
      <c r="IK350" s="531">
        <v>0</v>
      </c>
      <c r="IL350" s="531">
        <v>0</v>
      </c>
      <c r="IM350" s="531">
        <v>0</v>
      </c>
      <c r="IN350" s="531">
        <v>0</v>
      </c>
      <c r="IO350" s="531">
        <v>0</v>
      </c>
      <c r="IP350" s="531">
        <v>0</v>
      </c>
      <c r="IQ350" s="531">
        <v>0</v>
      </c>
      <c r="IR350" s="531">
        <v>0</v>
      </c>
      <c r="IS350" s="531">
        <v>0</v>
      </c>
      <c r="IT350" s="531">
        <v>0</v>
      </c>
      <c r="IU350" s="531">
        <v>0</v>
      </c>
      <c r="IV350" s="531">
        <v>0</v>
      </c>
      <c r="IW350" s="531">
        <v>0</v>
      </c>
      <c r="IX350" s="531">
        <v>0</v>
      </c>
      <c r="IY350" s="531">
        <v>0</v>
      </c>
      <c r="IZ350" s="531">
        <v>0</v>
      </c>
      <c r="JA350" s="531">
        <v>0</v>
      </c>
      <c r="JB350" s="531">
        <v>0</v>
      </c>
      <c r="JC350" s="531">
        <v>0</v>
      </c>
      <c r="JD350" s="531">
        <v>0</v>
      </c>
      <c r="JE350" s="531">
        <v>0</v>
      </c>
      <c r="JF350" s="531">
        <v>0</v>
      </c>
      <c r="JG350" s="531">
        <v>0</v>
      </c>
      <c r="JH350" s="531">
        <v>0</v>
      </c>
      <c r="JI350" s="531">
        <v>0</v>
      </c>
      <c r="JJ350" s="531">
        <v>0</v>
      </c>
      <c r="JK350" s="531">
        <v>0</v>
      </c>
      <c r="JL350" s="531">
        <v>0</v>
      </c>
      <c r="JM350" s="531">
        <v>0</v>
      </c>
      <c r="JN350" s="531">
        <v>0</v>
      </c>
      <c r="JO350" s="531">
        <v>0</v>
      </c>
      <c r="JP350" s="531">
        <v>0</v>
      </c>
      <c r="JQ350" s="531">
        <v>0</v>
      </c>
      <c r="JR350" s="531">
        <v>0</v>
      </c>
      <c r="JS350" s="531">
        <v>0</v>
      </c>
      <c r="JT350" s="531">
        <v>0</v>
      </c>
      <c r="JU350" s="531">
        <v>0</v>
      </c>
      <c r="JV350" s="531">
        <v>0</v>
      </c>
      <c r="JW350" s="531">
        <v>0</v>
      </c>
      <c r="JX350" s="531">
        <v>0</v>
      </c>
      <c r="JY350" s="531">
        <v>0</v>
      </c>
      <c r="JZ350" s="531">
        <v>0</v>
      </c>
      <c r="KA350" s="531">
        <v>0</v>
      </c>
      <c r="KB350" s="531">
        <v>0</v>
      </c>
      <c r="KC350" s="531">
        <v>0</v>
      </c>
      <c r="KD350" s="531">
        <v>0</v>
      </c>
      <c r="KE350" s="531">
        <v>0</v>
      </c>
      <c r="KF350" s="531">
        <v>0</v>
      </c>
      <c r="KG350" s="531">
        <v>0</v>
      </c>
      <c r="KH350" s="531">
        <v>0</v>
      </c>
      <c r="KI350" s="531">
        <v>0</v>
      </c>
      <c r="KJ350" s="531">
        <v>0</v>
      </c>
      <c r="KK350" s="531">
        <v>0</v>
      </c>
      <c r="KL350" s="531">
        <v>0</v>
      </c>
      <c r="KM350" s="531">
        <v>0</v>
      </c>
      <c r="KN350" s="531">
        <v>0</v>
      </c>
      <c r="KO350" s="531">
        <v>0</v>
      </c>
      <c r="KP350" s="531">
        <v>0</v>
      </c>
      <c r="KQ350" s="531">
        <v>0</v>
      </c>
      <c r="KR350" s="531">
        <v>0</v>
      </c>
      <c r="KS350" s="531">
        <v>0</v>
      </c>
      <c r="KT350" s="531">
        <v>0</v>
      </c>
      <c r="KU350" s="531">
        <v>0</v>
      </c>
      <c r="KV350" s="531">
        <v>0</v>
      </c>
      <c r="KW350" s="531">
        <v>0</v>
      </c>
      <c r="KX350" s="531">
        <v>0</v>
      </c>
      <c r="KY350" s="531">
        <v>0</v>
      </c>
      <c r="KZ350" s="531">
        <v>0</v>
      </c>
      <c r="LA350" s="531">
        <v>0</v>
      </c>
      <c r="LB350" s="531">
        <v>0</v>
      </c>
      <c r="LC350" s="531">
        <v>0</v>
      </c>
      <c r="LD350" s="531">
        <v>0</v>
      </c>
      <c r="LE350" s="531">
        <v>0</v>
      </c>
      <c r="LF350" s="531">
        <v>0</v>
      </c>
      <c r="LG350" s="531">
        <v>0</v>
      </c>
      <c r="LH350" s="531">
        <v>0</v>
      </c>
      <c r="LI350" s="531">
        <v>0</v>
      </c>
      <c r="LJ350" s="531">
        <v>0</v>
      </c>
      <c r="LK350" s="531">
        <v>0</v>
      </c>
      <c r="LL350" s="531">
        <v>0</v>
      </c>
      <c r="LM350" s="531">
        <v>0</v>
      </c>
      <c r="LN350" s="531">
        <v>0</v>
      </c>
      <c r="LO350" s="531">
        <v>0</v>
      </c>
      <c r="LP350" s="531">
        <v>0</v>
      </c>
      <c r="LQ350" s="531">
        <v>0</v>
      </c>
      <c r="LR350" s="531">
        <v>0</v>
      </c>
      <c r="LS350" s="531">
        <v>0</v>
      </c>
      <c r="LT350" s="531">
        <v>0</v>
      </c>
      <c r="LU350" s="531">
        <v>0</v>
      </c>
      <c r="LV350" s="531">
        <v>0</v>
      </c>
      <c r="LW350" s="531">
        <v>0</v>
      </c>
      <c r="LX350" s="531">
        <v>0</v>
      </c>
      <c r="LY350" s="531">
        <v>0</v>
      </c>
      <c r="LZ350" s="531">
        <v>0</v>
      </c>
      <c r="MA350" s="531">
        <v>0</v>
      </c>
      <c r="MB350" s="531">
        <v>0</v>
      </c>
      <c r="MC350" s="531">
        <v>0</v>
      </c>
      <c r="MD350" s="531">
        <v>0</v>
      </c>
      <c r="ME350" s="531">
        <v>0</v>
      </c>
      <c r="MF350" s="531">
        <v>0</v>
      </c>
      <c r="MG350" s="531">
        <v>0</v>
      </c>
      <c r="MH350" s="531">
        <v>0</v>
      </c>
      <c r="MI350" s="531">
        <v>0</v>
      </c>
      <c r="MJ350" s="531">
        <v>0</v>
      </c>
      <c r="MK350" s="531">
        <v>0</v>
      </c>
      <c r="ML350" s="531">
        <v>0</v>
      </c>
      <c r="MM350" s="531">
        <v>0</v>
      </c>
      <c r="MN350" s="531">
        <v>0</v>
      </c>
      <c r="MO350" s="531">
        <v>0</v>
      </c>
      <c r="MP350" s="531">
        <v>0</v>
      </c>
      <c r="MQ350" s="531">
        <v>0</v>
      </c>
      <c r="MR350" s="531">
        <v>0</v>
      </c>
      <c r="MS350" s="531">
        <v>0</v>
      </c>
      <c r="MT350" s="531">
        <v>0</v>
      </c>
      <c r="MU350" s="531">
        <v>0</v>
      </c>
      <c r="MV350" s="531">
        <v>0</v>
      </c>
      <c r="MW350" s="531">
        <v>0</v>
      </c>
      <c r="MX350" s="531">
        <v>0</v>
      </c>
      <c r="MY350" s="531">
        <v>0</v>
      </c>
      <c r="MZ350" s="531">
        <v>0</v>
      </c>
      <c r="NA350" s="531">
        <v>0</v>
      </c>
      <c r="NB350" s="531">
        <v>0</v>
      </c>
      <c r="NC350" s="531">
        <v>0</v>
      </c>
      <c r="ND350" s="531">
        <v>0</v>
      </c>
      <c r="NE350" s="531">
        <v>0</v>
      </c>
      <c r="NF350" s="531">
        <v>0</v>
      </c>
      <c r="NG350" s="531">
        <v>0</v>
      </c>
      <c r="NH350" s="531">
        <v>0</v>
      </c>
      <c r="NI350" s="531">
        <v>0</v>
      </c>
      <c r="NJ350" s="531">
        <v>0</v>
      </c>
      <c r="NK350" s="531">
        <v>0</v>
      </c>
      <c r="NL350" s="531">
        <v>0</v>
      </c>
      <c r="NM350" s="531">
        <v>0</v>
      </c>
      <c r="NN350" s="531">
        <v>0</v>
      </c>
      <c r="NO350" s="531">
        <v>0</v>
      </c>
      <c r="NP350" s="531">
        <v>0</v>
      </c>
      <c r="NQ350" s="531">
        <v>0</v>
      </c>
      <c r="NR350" s="531">
        <v>0</v>
      </c>
      <c r="NS350" s="531">
        <v>0</v>
      </c>
      <c r="NT350" s="531">
        <v>0</v>
      </c>
      <c r="NU350" s="531">
        <v>0</v>
      </c>
      <c r="NV350" s="531">
        <v>0</v>
      </c>
      <c r="NW350" s="531">
        <v>0</v>
      </c>
      <c r="NX350" s="531">
        <v>0</v>
      </c>
      <c r="NY350" s="531">
        <v>0</v>
      </c>
      <c r="NZ350" s="531">
        <v>0</v>
      </c>
      <c r="OA350" s="531">
        <v>0</v>
      </c>
      <c r="OB350" s="531">
        <v>0</v>
      </c>
      <c r="OC350" s="531">
        <v>0</v>
      </c>
      <c r="OD350" s="531">
        <v>0</v>
      </c>
      <c r="OE350" s="531">
        <v>0</v>
      </c>
      <c r="OF350" s="531">
        <v>0</v>
      </c>
      <c r="OG350" s="531">
        <v>0</v>
      </c>
      <c r="OH350" s="531">
        <v>0</v>
      </c>
      <c r="OI350" s="531">
        <v>0</v>
      </c>
      <c r="OJ350" s="531">
        <v>0</v>
      </c>
      <c r="OK350" s="531">
        <v>0</v>
      </c>
      <c r="OL350" s="531">
        <v>0</v>
      </c>
      <c r="OM350" s="531">
        <v>0</v>
      </c>
      <c r="ON350" s="531">
        <v>0</v>
      </c>
      <c r="OO350" s="531">
        <v>0</v>
      </c>
      <c r="OP350" s="531">
        <v>0</v>
      </c>
      <c r="OQ350" s="531">
        <v>0</v>
      </c>
      <c r="OR350" s="531">
        <v>0</v>
      </c>
      <c r="OS350" s="531">
        <v>0</v>
      </c>
      <c r="OT350" s="531">
        <v>0</v>
      </c>
      <c r="OU350" s="531">
        <v>0</v>
      </c>
      <c r="OV350" s="531">
        <v>0</v>
      </c>
      <c r="OW350" s="531">
        <v>0</v>
      </c>
      <c r="OX350" s="531">
        <v>0</v>
      </c>
      <c r="OY350" s="531">
        <v>0</v>
      </c>
      <c r="OZ350" s="531">
        <v>0</v>
      </c>
      <c r="PA350" s="531">
        <v>0</v>
      </c>
      <c r="PB350" s="531">
        <v>0</v>
      </c>
      <c r="PC350" s="531">
        <v>0</v>
      </c>
      <c r="PD350" s="531">
        <v>0</v>
      </c>
      <c r="PE350" s="531">
        <v>0</v>
      </c>
      <c r="PF350" s="531">
        <v>0</v>
      </c>
      <c r="PG350" s="531">
        <v>0</v>
      </c>
      <c r="PH350" s="531">
        <v>0</v>
      </c>
      <c r="PI350" s="531">
        <v>0</v>
      </c>
      <c r="PJ350" s="531">
        <v>0</v>
      </c>
      <c r="PK350" s="531">
        <v>0</v>
      </c>
      <c r="PL350" s="531">
        <v>0</v>
      </c>
      <c r="PM350" s="531">
        <v>0</v>
      </c>
      <c r="PN350" s="531">
        <v>0</v>
      </c>
      <c r="PO350" s="531">
        <v>0</v>
      </c>
      <c r="PP350" s="531">
        <v>0</v>
      </c>
      <c r="PQ350" s="531">
        <v>0</v>
      </c>
      <c r="PR350" s="531">
        <v>0</v>
      </c>
      <c r="PS350" s="531">
        <v>0</v>
      </c>
      <c r="PT350" s="531">
        <v>0</v>
      </c>
      <c r="PU350" s="531">
        <v>0</v>
      </c>
      <c r="PV350" s="531">
        <v>0</v>
      </c>
      <c r="PW350" s="531">
        <v>0</v>
      </c>
      <c r="PX350" s="531">
        <v>0</v>
      </c>
      <c r="PY350" s="531">
        <v>0</v>
      </c>
      <c r="PZ350" s="531">
        <v>0</v>
      </c>
      <c r="QA350" s="531">
        <v>0</v>
      </c>
      <c r="QB350" s="531">
        <v>0</v>
      </c>
      <c r="QC350" s="531">
        <v>0</v>
      </c>
      <c r="QD350" s="531">
        <v>0</v>
      </c>
      <c r="QE350" s="531">
        <v>0</v>
      </c>
      <c r="QF350" s="531">
        <v>0</v>
      </c>
      <c r="QG350" s="531">
        <v>0</v>
      </c>
      <c r="QH350" s="531">
        <v>0</v>
      </c>
      <c r="QI350" s="531">
        <v>0</v>
      </c>
      <c r="QJ350" s="531">
        <v>0</v>
      </c>
      <c r="QK350" s="531">
        <v>0</v>
      </c>
      <c r="QL350" s="531">
        <v>0</v>
      </c>
      <c r="QM350" s="531">
        <v>0</v>
      </c>
      <c r="QN350" s="531">
        <v>0</v>
      </c>
      <c r="QO350" s="531">
        <v>0</v>
      </c>
      <c r="QP350" s="531">
        <v>0</v>
      </c>
      <c r="QQ350" s="531">
        <v>0</v>
      </c>
      <c r="QR350" s="531">
        <v>0</v>
      </c>
      <c r="QS350" s="531">
        <v>0</v>
      </c>
      <c r="QT350" s="531">
        <v>0</v>
      </c>
      <c r="QU350" s="531">
        <v>0</v>
      </c>
      <c r="QV350" s="531">
        <v>0</v>
      </c>
      <c r="QW350" s="531">
        <v>0</v>
      </c>
      <c r="QX350" s="531">
        <v>0</v>
      </c>
      <c r="QY350" s="531">
        <v>0</v>
      </c>
      <c r="QZ350" s="531">
        <v>0</v>
      </c>
      <c r="RA350" s="531">
        <v>0</v>
      </c>
      <c r="RB350" s="531">
        <v>0</v>
      </c>
      <c r="RC350" s="531">
        <v>0</v>
      </c>
      <c r="RD350" s="531">
        <v>0</v>
      </c>
      <c r="RE350" s="531">
        <v>0</v>
      </c>
      <c r="RF350" s="531">
        <v>0</v>
      </c>
      <c r="RG350" s="531">
        <v>0</v>
      </c>
      <c r="RH350" s="531">
        <v>0</v>
      </c>
      <c r="RI350" s="531">
        <v>0</v>
      </c>
      <c r="RJ350" s="531">
        <v>0</v>
      </c>
      <c r="RK350" s="531">
        <v>0</v>
      </c>
      <c r="RL350" s="531">
        <v>0</v>
      </c>
      <c r="RM350" s="531">
        <v>0</v>
      </c>
      <c r="RN350" s="531">
        <v>0</v>
      </c>
      <c r="RO350" s="531">
        <v>0</v>
      </c>
      <c r="RP350" s="531">
        <v>0</v>
      </c>
      <c r="RQ350" s="531">
        <v>0</v>
      </c>
      <c r="RR350" s="531">
        <v>0</v>
      </c>
      <c r="RS350" s="531">
        <v>0</v>
      </c>
      <c r="RT350" s="531">
        <v>0</v>
      </c>
      <c r="RU350" s="531">
        <v>0</v>
      </c>
      <c r="RV350" s="531">
        <v>0</v>
      </c>
      <c r="RW350" s="531">
        <v>0</v>
      </c>
      <c r="RX350" s="531">
        <v>0</v>
      </c>
      <c r="RY350" s="531">
        <v>0</v>
      </c>
      <c r="RZ350" s="531">
        <v>0</v>
      </c>
      <c r="SA350" s="531">
        <v>0</v>
      </c>
      <c r="SB350" s="531">
        <v>0</v>
      </c>
      <c r="SC350" s="531">
        <v>0</v>
      </c>
      <c r="SD350" s="531">
        <v>0</v>
      </c>
      <c r="SE350" s="531">
        <v>0</v>
      </c>
      <c r="SF350" s="531">
        <v>0</v>
      </c>
      <c r="SG350" s="531">
        <v>0</v>
      </c>
      <c r="SH350" s="531">
        <v>0</v>
      </c>
      <c r="SI350" s="531">
        <v>0</v>
      </c>
      <c r="SJ350" s="531">
        <v>0</v>
      </c>
      <c r="SK350" s="267">
        <f t="shared" si="514"/>
        <v>0</v>
      </c>
      <c r="SL350" s="254"/>
      <c r="SM350" s="242"/>
      <c r="SN350" s="242"/>
      <c r="SO350" s="242"/>
    </row>
    <row r="351" spans="1:509" outlineLevel="3" x14ac:dyDescent="0.35">
      <c r="A351" s="242"/>
      <c r="B351" s="251"/>
      <c r="C351" s="438">
        <f>INT($C$29)+3</f>
        <v>4</v>
      </c>
      <c r="D351" s="267"/>
      <c r="E351" s="316">
        <f t="shared" si="551"/>
        <v>210</v>
      </c>
      <c r="F351" s="322"/>
      <c r="G351" s="322"/>
      <c r="H351" s="267"/>
      <c r="I351" s="544"/>
      <c r="J351" s="544" t="s">
        <v>690</v>
      </c>
      <c r="K351" s="545"/>
      <c r="L351" s="532">
        <v>0</v>
      </c>
      <c r="M351" s="532">
        <v>0</v>
      </c>
      <c r="N351" s="532">
        <v>0</v>
      </c>
      <c r="O351" s="532">
        <v>0</v>
      </c>
      <c r="P351" s="532">
        <v>0</v>
      </c>
      <c r="Q351" s="532">
        <v>0</v>
      </c>
      <c r="R351" s="532">
        <v>0</v>
      </c>
      <c r="S351" s="532">
        <v>0</v>
      </c>
      <c r="T351" s="532">
        <v>0</v>
      </c>
      <c r="U351" s="532">
        <v>0</v>
      </c>
      <c r="V351" s="532">
        <v>0</v>
      </c>
      <c r="W351" s="532">
        <v>0</v>
      </c>
      <c r="X351" s="532">
        <v>0</v>
      </c>
      <c r="Y351" s="532">
        <v>0</v>
      </c>
      <c r="Z351" s="532">
        <v>0</v>
      </c>
      <c r="AA351" s="532">
        <v>0</v>
      </c>
      <c r="AB351" s="532">
        <v>0</v>
      </c>
      <c r="AC351" s="532">
        <v>0</v>
      </c>
      <c r="AD351" s="532">
        <v>0</v>
      </c>
      <c r="AE351" s="532">
        <v>0</v>
      </c>
      <c r="AF351" s="532">
        <v>0</v>
      </c>
      <c r="AG351" s="532">
        <v>0</v>
      </c>
      <c r="AH351" s="532">
        <v>0</v>
      </c>
      <c r="AI351" s="532">
        <v>0</v>
      </c>
      <c r="AJ351" s="532">
        <v>0</v>
      </c>
      <c r="AK351" s="532">
        <v>0</v>
      </c>
      <c r="AL351" s="532">
        <v>0</v>
      </c>
      <c r="AM351" s="532">
        <v>0</v>
      </c>
      <c r="AN351" s="532">
        <v>0</v>
      </c>
      <c r="AO351" s="532">
        <v>0</v>
      </c>
      <c r="AP351" s="532">
        <v>0</v>
      </c>
      <c r="AQ351" s="532">
        <v>0</v>
      </c>
      <c r="AR351" s="532">
        <v>0</v>
      </c>
      <c r="AS351" s="532">
        <v>0</v>
      </c>
      <c r="AT351" s="532">
        <v>0</v>
      </c>
      <c r="AU351" s="532">
        <v>0</v>
      </c>
      <c r="AV351" s="532">
        <v>0</v>
      </c>
      <c r="AW351" s="532">
        <v>0</v>
      </c>
      <c r="AX351" s="532">
        <v>0</v>
      </c>
      <c r="AY351" s="532">
        <v>0</v>
      </c>
      <c r="AZ351" s="532">
        <v>0</v>
      </c>
      <c r="BA351" s="532">
        <v>0</v>
      </c>
      <c r="BB351" s="532">
        <v>0</v>
      </c>
      <c r="BC351" s="532">
        <v>0</v>
      </c>
      <c r="BD351" s="532">
        <v>0</v>
      </c>
      <c r="BE351" s="532">
        <v>0</v>
      </c>
      <c r="BF351" s="532">
        <v>0</v>
      </c>
      <c r="BG351" s="532">
        <v>0</v>
      </c>
      <c r="BH351" s="532">
        <v>0</v>
      </c>
      <c r="BI351" s="532">
        <v>0</v>
      </c>
      <c r="BJ351" s="532">
        <v>0</v>
      </c>
      <c r="BK351" s="532">
        <v>0</v>
      </c>
      <c r="BL351" s="532">
        <v>0</v>
      </c>
      <c r="BM351" s="532">
        <v>0</v>
      </c>
      <c r="BN351" s="532">
        <v>0</v>
      </c>
      <c r="BO351" s="532">
        <v>0</v>
      </c>
      <c r="BP351" s="532">
        <v>0</v>
      </c>
      <c r="BQ351" s="532">
        <v>0</v>
      </c>
      <c r="BR351" s="532">
        <v>0</v>
      </c>
      <c r="BS351" s="532">
        <v>0</v>
      </c>
      <c r="BT351" s="532">
        <v>0</v>
      </c>
      <c r="BU351" s="532">
        <v>0</v>
      </c>
      <c r="BV351" s="532">
        <v>0</v>
      </c>
      <c r="BW351" s="532">
        <v>0</v>
      </c>
      <c r="BX351" s="532">
        <v>0</v>
      </c>
      <c r="BY351" s="532">
        <v>0</v>
      </c>
      <c r="BZ351" s="532">
        <v>0</v>
      </c>
      <c r="CA351" s="532">
        <v>0</v>
      </c>
      <c r="CB351" s="532">
        <v>0</v>
      </c>
      <c r="CC351" s="532">
        <v>0</v>
      </c>
      <c r="CD351" s="532">
        <v>0</v>
      </c>
      <c r="CE351" s="532">
        <v>0</v>
      </c>
      <c r="CF351" s="532">
        <v>0</v>
      </c>
      <c r="CG351" s="532">
        <v>0</v>
      </c>
      <c r="CH351" s="532">
        <v>0</v>
      </c>
      <c r="CI351" s="532">
        <v>0</v>
      </c>
      <c r="CJ351" s="532">
        <v>0</v>
      </c>
      <c r="CK351" s="532">
        <v>0</v>
      </c>
      <c r="CL351" s="532">
        <v>0</v>
      </c>
      <c r="CM351" s="532">
        <v>0</v>
      </c>
      <c r="CN351" s="532">
        <v>0</v>
      </c>
      <c r="CO351" s="532">
        <v>0</v>
      </c>
      <c r="CP351" s="532">
        <v>0</v>
      </c>
      <c r="CQ351" s="532">
        <v>0</v>
      </c>
      <c r="CR351" s="532">
        <v>0</v>
      </c>
      <c r="CS351" s="532">
        <v>0</v>
      </c>
      <c r="CT351" s="532">
        <v>0</v>
      </c>
      <c r="CU351" s="532">
        <v>0</v>
      </c>
      <c r="CV351" s="532">
        <v>0</v>
      </c>
      <c r="CW351" s="532">
        <v>0</v>
      </c>
      <c r="CX351" s="532">
        <v>0</v>
      </c>
      <c r="CY351" s="532">
        <v>0</v>
      </c>
      <c r="CZ351" s="532">
        <v>0</v>
      </c>
      <c r="DA351" s="532">
        <v>0</v>
      </c>
      <c r="DB351" s="532">
        <v>0</v>
      </c>
      <c r="DC351" s="532">
        <v>0</v>
      </c>
      <c r="DD351" s="532">
        <v>0</v>
      </c>
      <c r="DE351" s="532">
        <v>0</v>
      </c>
      <c r="DF351" s="532">
        <v>0</v>
      </c>
      <c r="DG351" s="532">
        <v>0</v>
      </c>
      <c r="DH351" s="532">
        <v>0</v>
      </c>
      <c r="DI351" s="532">
        <v>0</v>
      </c>
      <c r="DJ351" s="532">
        <v>0</v>
      </c>
      <c r="DK351" s="532">
        <v>0</v>
      </c>
      <c r="DL351" s="532">
        <v>0</v>
      </c>
      <c r="DM351" s="532">
        <v>0</v>
      </c>
      <c r="DN351" s="532">
        <v>0</v>
      </c>
      <c r="DO351" s="532">
        <v>0</v>
      </c>
      <c r="DP351" s="532">
        <v>0</v>
      </c>
      <c r="DQ351" s="532">
        <v>0</v>
      </c>
      <c r="DR351" s="532">
        <v>0</v>
      </c>
      <c r="DS351" s="532">
        <v>0</v>
      </c>
      <c r="DT351" s="532">
        <v>0</v>
      </c>
      <c r="DU351" s="532">
        <v>0</v>
      </c>
      <c r="DV351" s="532">
        <v>0</v>
      </c>
      <c r="DW351" s="532">
        <v>0</v>
      </c>
      <c r="DX351" s="532">
        <v>0</v>
      </c>
      <c r="DY351" s="532">
        <v>0</v>
      </c>
      <c r="DZ351" s="532">
        <v>0</v>
      </c>
      <c r="EA351" s="532">
        <v>0</v>
      </c>
      <c r="EB351" s="532">
        <v>0</v>
      </c>
      <c r="EC351" s="532">
        <v>0</v>
      </c>
      <c r="ED351" s="532">
        <v>0</v>
      </c>
      <c r="EE351" s="532">
        <v>0</v>
      </c>
      <c r="EF351" s="532">
        <v>0</v>
      </c>
      <c r="EG351" s="532">
        <v>0</v>
      </c>
      <c r="EH351" s="532">
        <v>0</v>
      </c>
      <c r="EI351" s="532">
        <v>0</v>
      </c>
      <c r="EJ351" s="532">
        <v>0</v>
      </c>
      <c r="EK351" s="532">
        <v>0</v>
      </c>
      <c r="EL351" s="532">
        <v>0</v>
      </c>
      <c r="EM351" s="532">
        <v>0</v>
      </c>
      <c r="EN351" s="532">
        <v>0</v>
      </c>
      <c r="EO351" s="532">
        <v>0</v>
      </c>
      <c r="EP351" s="532">
        <v>0</v>
      </c>
      <c r="EQ351" s="532">
        <v>0</v>
      </c>
      <c r="ER351" s="532">
        <v>0</v>
      </c>
      <c r="ES351" s="532">
        <v>0</v>
      </c>
      <c r="ET351" s="532">
        <v>0</v>
      </c>
      <c r="EU351" s="532">
        <v>0</v>
      </c>
      <c r="EV351" s="532">
        <v>0</v>
      </c>
      <c r="EW351" s="532">
        <v>0</v>
      </c>
      <c r="EX351" s="532">
        <v>0</v>
      </c>
      <c r="EY351" s="532">
        <v>0</v>
      </c>
      <c r="EZ351" s="532">
        <v>0</v>
      </c>
      <c r="FA351" s="532">
        <v>0</v>
      </c>
      <c r="FB351" s="532">
        <v>0</v>
      </c>
      <c r="FC351" s="532">
        <v>0</v>
      </c>
      <c r="FD351" s="532">
        <v>0</v>
      </c>
      <c r="FE351" s="532">
        <v>0</v>
      </c>
      <c r="FF351" s="532">
        <v>0</v>
      </c>
      <c r="FG351" s="532">
        <v>0</v>
      </c>
      <c r="FH351" s="532">
        <v>0</v>
      </c>
      <c r="FI351" s="532">
        <v>0</v>
      </c>
      <c r="FJ351" s="532">
        <v>0</v>
      </c>
      <c r="FK351" s="532">
        <v>0</v>
      </c>
      <c r="FL351" s="532">
        <v>0</v>
      </c>
      <c r="FM351" s="532">
        <v>0</v>
      </c>
      <c r="FN351" s="532">
        <v>0</v>
      </c>
      <c r="FO351" s="532">
        <v>0</v>
      </c>
      <c r="FP351" s="532">
        <v>0</v>
      </c>
      <c r="FQ351" s="532">
        <v>0</v>
      </c>
      <c r="FR351" s="532">
        <v>0</v>
      </c>
      <c r="FS351" s="532">
        <v>0</v>
      </c>
      <c r="FT351" s="532">
        <v>0</v>
      </c>
      <c r="FU351" s="532">
        <v>0</v>
      </c>
      <c r="FV351" s="532">
        <v>0</v>
      </c>
      <c r="FW351" s="532">
        <v>0</v>
      </c>
      <c r="FX351" s="532">
        <v>0</v>
      </c>
      <c r="FY351" s="532">
        <v>0</v>
      </c>
      <c r="FZ351" s="532">
        <v>0</v>
      </c>
      <c r="GA351" s="532">
        <v>0</v>
      </c>
      <c r="GB351" s="532">
        <v>0</v>
      </c>
      <c r="GC351" s="532">
        <v>0</v>
      </c>
      <c r="GD351" s="532">
        <v>0</v>
      </c>
      <c r="GE351" s="532">
        <v>0</v>
      </c>
      <c r="GF351" s="532">
        <v>0</v>
      </c>
      <c r="GG351" s="532">
        <v>0</v>
      </c>
      <c r="GH351" s="532">
        <v>0</v>
      </c>
      <c r="GI351" s="532">
        <v>0</v>
      </c>
      <c r="GJ351" s="532">
        <v>0</v>
      </c>
      <c r="GK351" s="532">
        <v>0</v>
      </c>
      <c r="GL351" s="532">
        <v>0</v>
      </c>
      <c r="GM351" s="532">
        <v>0</v>
      </c>
      <c r="GN351" s="532">
        <v>0</v>
      </c>
      <c r="GO351" s="532">
        <v>0</v>
      </c>
      <c r="GP351" s="532">
        <v>0</v>
      </c>
      <c r="GQ351" s="532">
        <v>0</v>
      </c>
      <c r="GR351" s="532">
        <v>0</v>
      </c>
      <c r="GS351" s="532">
        <v>0</v>
      </c>
      <c r="GT351" s="532">
        <v>0</v>
      </c>
      <c r="GU351" s="532">
        <v>0</v>
      </c>
      <c r="GV351" s="532">
        <v>0</v>
      </c>
      <c r="GW351" s="532">
        <v>0</v>
      </c>
      <c r="GX351" s="532">
        <v>0</v>
      </c>
      <c r="GY351" s="532">
        <v>0</v>
      </c>
      <c r="GZ351" s="532">
        <v>0</v>
      </c>
      <c r="HA351" s="532">
        <v>0</v>
      </c>
      <c r="HB351" s="532">
        <v>0</v>
      </c>
      <c r="HC351" s="532">
        <v>0</v>
      </c>
      <c r="HD351" s="532">
        <v>0</v>
      </c>
      <c r="HE351" s="532">
        <v>0</v>
      </c>
      <c r="HF351" s="532">
        <v>0</v>
      </c>
      <c r="HG351" s="532">
        <v>0</v>
      </c>
      <c r="HH351" s="532">
        <v>0</v>
      </c>
      <c r="HI351" s="532">
        <v>0</v>
      </c>
      <c r="HJ351" s="532">
        <v>0</v>
      </c>
      <c r="HK351" s="532">
        <v>0</v>
      </c>
      <c r="HL351" s="532">
        <v>0</v>
      </c>
      <c r="HM351" s="532">
        <v>0</v>
      </c>
      <c r="HN351" s="532">
        <v>0</v>
      </c>
      <c r="HO351" s="532">
        <v>0</v>
      </c>
      <c r="HP351" s="532">
        <v>0</v>
      </c>
      <c r="HQ351" s="532">
        <v>0</v>
      </c>
      <c r="HR351" s="532">
        <v>0</v>
      </c>
      <c r="HS351" s="532">
        <v>0</v>
      </c>
      <c r="HT351" s="532">
        <v>0</v>
      </c>
      <c r="HU351" s="532">
        <v>0</v>
      </c>
      <c r="HV351" s="532">
        <v>0</v>
      </c>
      <c r="HW351" s="532">
        <v>0</v>
      </c>
      <c r="HX351" s="532">
        <v>0</v>
      </c>
      <c r="HY351" s="532">
        <v>0</v>
      </c>
      <c r="HZ351" s="532">
        <v>0</v>
      </c>
      <c r="IA351" s="532">
        <v>0</v>
      </c>
      <c r="IB351" s="532">
        <v>0</v>
      </c>
      <c r="IC351" s="532">
        <v>0</v>
      </c>
      <c r="ID351" s="532">
        <v>0</v>
      </c>
      <c r="IE351" s="532">
        <v>0</v>
      </c>
      <c r="IF351" s="532">
        <v>0</v>
      </c>
      <c r="IG351" s="532">
        <v>0</v>
      </c>
      <c r="IH351" s="532">
        <v>0</v>
      </c>
      <c r="II351" s="532">
        <v>0</v>
      </c>
      <c r="IJ351" s="532">
        <v>0</v>
      </c>
      <c r="IK351" s="532">
        <v>0</v>
      </c>
      <c r="IL351" s="532">
        <v>0</v>
      </c>
      <c r="IM351" s="532">
        <v>0</v>
      </c>
      <c r="IN351" s="532">
        <v>0</v>
      </c>
      <c r="IO351" s="532">
        <v>0</v>
      </c>
      <c r="IP351" s="532">
        <v>0</v>
      </c>
      <c r="IQ351" s="532">
        <v>0</v>
      </c>
      <c r="IR351" s="532">
        <v>0</v>
      </c>
      <c r="IS351" s="532">
        <v>0</v>
      </c>
      <c r="IT351" s="532">
        <v>0</v>
      </c>
      <c r="IU351" s="532">
        <v>0</v>
      </c>
      <c r="IV351" s="532">
        <v>0</v>
      </c>
      <c r="IW351" s="532">
        <v>0</v>
      </c>
      <c r="IX351" s="532">
        <v>0</v>
      </c>
      <c r="IY351" s="532">
        <v>0</v>
      </c>
      <c r="IZ351" s="532">
        <v>0</v>
      </c>
      <c r="JA351" s="532">
        <v>0</v>
      </c>
      <c r="JB351" s="532">
        <v>0</v>
      </c>
      <c r="JC351" s="532">
        <v>0</v>
      </c>
      <c r="JD351" s="532">
        <v>0</v>
      </c>
      <c r="JE351" s="532">
        <v>0</v>
      </c>
      <c r="JF351" s="532">
        <v>0</v>
      </c>
      <c r="JG351" s="532">
        <v>0</v>
      </c>
      <c r="JH351" s="532">
        <v>0</v>
      </c>
      <c r="JI351" s="532">
        <v>0</v>
      </c>
      <c r="JJ351" s="532">
        <v>0</v>
      </c>
      <c r="JK351" s="532">
        <v>0</v>
      </c>
      <c r="JL351" s="532">
        <v>0</v>
      </c>
      <c r="JM351" s="532">
        <v>0</v>
      </c>
      <c r="JN351" s="532">
        <v>0</v>
      </c>
      <c r="JO351" s="532">
        <v>0</v>
      </c>
      <c r="JP351" s="532">
        <v>0</v>
      </c>
      <c r="JQ351" s="532">
        <v>0</v>
      </c>
      <c r="JR351" s="532">
        <v>0</v>
      </c>
      <c r="JS351" s="532">
        <v>0</v>
      </c>
      <c r="JT351" s="532">
        <v>0</v>
      </c>
      <c r="JU351" s="532">
        <v>0</v>
      </c>
      <c r="JV351" s="532">
        <v>0</v>
      </c>
      <c r="JW351" s="532">
        <v>0</v>
      </c>
      <c r="JX351" s="532">
        <v>0</v>
      </c>
      <c r="JY351" s="532">
        <v>0</v>
      </c>
      <c r="JZ351" s="532">
        <v>0</v>
      </c>
      <c r="KA351" s="532">
        <v>0</v>
      </c>
      <c r="KB351" s="532">
        <v>0</v>
      </c>
      <c r="KC351" s="532">
        <v>0</v>
      </c>
      <c r="KD351" s="532">
        <v>0</v>
      </c>
      <c r="KE351" s="532">
        <v>0</v>
      </c>
      <c r="KF351" s="532">
        <v>0</v>
      </c>
      <c r="KG351" s="532">
        <v>0</v>
      </c>
      <c r="KH351" s="532">
        <v>0</v>
      </c>
      <c r="KI351" s="532">
        <v>0</v>
      </c>
      <c r="KJ351" s="532">
        <v>0</v>
      </c>
      <c r="KK351" s="532">
        <v>0</v>
      </c>
      <c r="KL351" s="532">
        <v>0</v>
      </c>
      <c r="KM351" s="532">
        <v>0</v>
      </c>
      <c r="KN351" s="532">
        <v>0</v>
      </c>
      <c r="KO351" s="532">
        <v>0</v>
      </c>
      <c r="KP351" s="532">
        <v>0</v>
      </c>
      <c r="KQ351" s="532">
        <v>0</v>
      </c>
      <c r="KR351" s="532">
        <v>0</v>
      </c>
      <c r="KS351" s="532">
        <v>0</v>
      </c>
      <c r="KT351" s="532">
        <v>0</v>
      </c>
      <c r="KU351" s="532">
        <v>0</v>
      </c>
      <c r="KV351" s="532">
        <v>0</v>
      </c>
      <c r="KW351" s="532">
        <v>0</v>
      </c>
      <c r="KX351" s="532">
        <v>0</v>
      </c>
      <c r="KY351" s="532">
        <v>0</v>
      </c>
      <c r="KZ351" s="532">
        <v>0</v>
      </c>
      <c r="LA351" s="532">
        <v>0</v>
      </c>
      <c r="LB351" s="532">
        <v>0</v>
      </c>
      <c r="LC351" s="532">
        <v>0</v>
      </c>
      <c r="LD351" s="532">
        <v>0</v>
      </c>
      <c r="LE351" s="532">
        <v>0</v>
      </c>
      <c r="LF351" s="532">
        <v>0</v>
      </c>
      <c r="LG351" s="532">
        <v>0</v>
      </c>
      <c r="LH351" s="532">
        <v>0</v>
      </c>
      <c r="LI351" s="532">
        <v>0</v>
      </c>
      <c r="LJ351" s="532">
        <v>0</v>
      </c>
      <c r="LK351" s="532">
        <v>0</v>
      </c>
      <c r="LL351" s="532">
        <v>0</v>
      </c>
      <c r="LM351" s="532">
        <v>0</v>
      </c>
      <c r="LN351" s="532">
        <v>0</v>
      </c>
      <c r="LO351" s="532">
        <v>0</v>
      </c>
      <c r="LP351" s="532">
        <v>0</v>
      </c>
      <c r="LQ351" s="532">
        <v>0</v>
      </c>
      <c r="LR351" s="532">
        <v>0</v>
      </c>
      <c r="LS351" s="532">
        <v>0</v>
      </c>
      <c r="LT351" s="532">
        <v>0</v>
      </c>
      <c r="LU351" s="532">
        <v>0</v>
      </c>
      <c r="LV351" s="532">
        <v>0</v>
      </c>
      <c r="LW351" s="532">
        <v>0</v>
      </c>
      <c r="LX351" s="532">
        <v>0</v>
      </c>
      <c r="LY351" s="532">
        <v>0</v>
      </c>
      <c r="LZ351" s="532">
        <v>0</v>
      </c>
      <c r="MA351" s="532">
        <v>0</v>
      </c>
      <c r="MB351" s="532">
        <v>0</v>
      </c>
      <c r="MC351" s="532">
        <v>0</v>
      </c>
      <c r="MD351" s="532">
        <v>0</v>
      </c>
      <c r="ME351" s="532">
        <v>0</v>
      </c>
      <c r="MF351" s="532">
        <v>0</v>
      </c>
      <c r="MG351" s="532">
        <v>0</v>
      </c>
      <c r="MH351" s="532">
        <v>0</v>
      </c>
      <c r="MI351" s="532">
        <v>0</v>
      </c>
      <c r="MJ351" s="532">
        <v>0</v>
      </c>
      <c r="MK351" s="532">
        <v>0</v>
      </c>
      <c r="ML351" s="532">
        <v>0</v>
      </c>
      <c r="MM351" s="532">
        <v>0</v>
      </c>
      <c r="MN351" s="532">
        <v>0</v>
      </c>
      <c r="MO351" s="532">
        <v>0</v>
      </c>
      <c r="MP351" s="532">
        <v>0</v>
      </c>
      <c r="MQ351" s="532">
        <v>0</v>
      </c>
      <c r="MR351" s="532">
        <v>0</v>
      </c>
      <c r="MS351" s="532">
        <v>0</v>
      </c>
      <c r="MT351" s="532">
        <v>0</v>
      </c>
      <c r="MU351" s="532">
        <v>0</v>
      </c>
      <c r="MV351" s="532">
        <v>0</v>
      </c>
      <c r="MW351" s="532">
        <v>0</v>
      </c>
      <c r="MX351" s="532">
        <v>0</v>
      </c>
      <c r="MY351" s="532">
        <v>0</v>
      </c>
      <c r="MZ351" s="532">
        <v>0</v>
      </c>
      <c r="NA351" s="532">
        <v>0</v>
      </c>
      <c r="NB351" s="532">
        <v>0</v>
      </c>
      <c r="NC351" s="532">
        <v>0</v>
      </c>
      <c r="ND351" s="532">
        <v>0</v>
      </c>
      <c r="NE351" s="532">
        <v>0</v>
      </c>
      <c r="NF351" s="532">
        <v>0</v>
      </c>
      <c r="NG351" s="532">
        <v>0</v>
      </c>
      <c r="NH351" s="532">
        <v>0</v>
      </c>
      <c r="NI351" s="532">
        <v>0</v>
      </c>
      <c r="NJ351" s="532">
        <v>0</v>
      </c>
      <c r="NK351" s="532">
        <v>0</v>
      </c>
      <c r="NL351" s="532">
        <v>0</v>
      </c>
      <c r="NM351" s="532">
        <v>0</v>
      </c>
      <c r="NN351" s="532">
        <v>0</v>
      </c>
      <c r="NO351" s="532">
        <v>0</v>
      </c>
      <c r="NP351" s="532">
        <v>0</v>
      </c>
      <c r="NQ351" s="532">
        <v>0</v>
      </c>
      <c r="NR351" s="532">
        <v>0</v>
      </c>
      <c r="NS351" s="532">
        <v>0</v>
      </c>
      <c r="NT351" s="532">
        <v>0</v>
      </c>
      <c r="NU351" s="532">
        <v>0</v>
      </c>
      <c r="NV351" s="532">
        <v>0</v>
      </c>
      <c r="NW351" s="532">
        <v>0</v>
      </c>
      <c r="NX351" s="532">
        <v>0</v>
      </c>
      <c r="NY351" s="532">
        <v>0</v>
      </c>
      <c r="NZ351" s="532">
        <v>0</v>
      </c>
      <c r="OA351" s="532">
        <v>0</v>
      </c>
      <c r="OB351" s="532">
        <v>0</v>
      </c>
      <c r="OC351" s="532">
        <v>0</v>
      </c>
      <c r="OD351" s="532">
        <v>0</v>
      </c>
      <c r="OE351" s="532">
        <v>0</v>
      </c>
      <c r="OF351" s="532">
        <v>0</v>
      </c>
      <c r="OG351" s="532">
        <v>0</v>
      </c>
      <c r="OH351" s="532">
        <v>0</v>
      </c>
      <c r="OI351" s="532">
        <v>0</v>
      </c>
      <c r="OJ351" s="532">
        <v>0</v>
      </c>
      <c r="OK351" s="532">
        <v>0</v>
      </c>
      <c r="OL351" s="532">
        <v>0</v>
      </c>
      <c r="OM351" s="532">
        <v>0</v>
      </c>
      <c r="ON351" s="532">
        <v>0</v>
      </c>
      <c r="OO351" s="532">
        <v>0</v>
      </c>
      <c r="OP351" s="532">
        <v>0</v>
      </c>
      <c r="OQ351" s="532">
        <v>0</v>
      </c>
      <c r="OR351" s="532">
        <v>0</v>
      </c>
      <c r="OS351" s="532">
        <v>0</v>
      </c>
      <c r="OT351" s="532">
        <v>0</v>
      </c>
      <c r="OU351" s="532">
        <v>0</v>
      </c>
      <c r="OV351" s="532">
        <v>0</v>
      </c>
      <c r="OW351" s="532">
        <v>0</v>
      </c>
      <c r="OX351" s="532">
        <v>0</v>
      </c>
      <c r="OY351" s="532">
        <v>0</v>
      </c>
      <c r="OZ351" s="532">
        <v>0</v>
      </c>
      <c r="PA351" s="532">
        <v>0</v>
      </c>
      <c r="PB351" s="532">
        <v>0</v>
      </c>
      <c r="PC351" s="532">
        <v>0</v>
      </c>
      <c r="PD351" s="532">
        <v>0</v>
      </c>
      <c r="PE351" s="532">
        <v>0</v>
      </c>
      <c r="PF351" s="532">
        <v>0</v>
      </c>
      <c r="PG351" s="532">
        <v>0</v>
      </c>
      <c r="PH351" s="532">
        <v>0</v>
      </c>
      <c r="PI351" s="532">
        <v>0</v>
      </c>
      <c r="PJ351" s="532">
        <v>0</v>
      </c>
      <c r="PK351" s="532">
        <v>0</v>
      </c>
      <c r="PL351" s="532">
        <v>0</v>
      </c>
      <c r="PM351" s="532">
        <v>0</v>
      </c>
      <c r="PN351" s="532">
        <v>0</v>
      </c>
      <c r="PO351" s="532">
        <v>0</v>
      </c>
      <c r="PP351" s="532">
        <v>0</v>
      </c>
      <c r="PQ351" s="532">
        <v>0</v>
      </c>
      <c r="PR351" s="532">
        <v>0</v>
      </c>
      <c r="PS351" s="532">
        <v>0</v>
      </c>
      <c r="PT351" s="532">
        <v>0</v>
      </c>
      <c r="PU351" s="532">
        <v>0</v>
      </c>
      <c r="PV351" s="532">
        <v>0</v>
      </c>
      <c r="PW351" s="532">
        <v>0</v>
      </c>
      <c r="PX351" s="532">
        <v>0</v>
      </c>
      <c r="PY351" s="532">
        <v>0</v>
      </c>
      <c r="PZ351" s="532">
        <v>0</v>
      </c>
      <c r="QA351" s="532">
        <v>0</v>
      </c>
      <c r="QB351" s="532">
        <v>0</v>
      </c>
      <c r="QC351" s="532">
        <v>0</v>
      </c>
      <c r="QD351" s="532">
        <v>0</v>
      </c>
      <c r="QE351" s="532">
        <v>0</v>
      </c>
      <c r="QF351" s="532">
        <v>0</v>
      </c>
      <c r="QG351" s="532">
        <v>0</v>
      </c>
      <c r="QH351" s="532">
        <v>0</v>
      </c>
      <c r="QI351" s="532">
        <v>0</v>
      </c>
      <c r="QJ351" s="532">
        <v>0</v>
      </c>
      <c r="QK351" s="532">
        <v>0</v>
      </c>
      <c r="QL351" s="532">
        <v>0</v>
      </c>
      <c r="QM351" s="532">
        <v>0</v>
      </c>
      <c r="QN351" s="532">
        <v>0</v>
      </c>
      <c r="QO351" s="532">
        <v>0</v>
      </c>
      <c r="QP351" s="532">
        <v>0</v>
      </c>
      <c r="QQ351" s="532">
        <v>0</v>
      </c>
      <c r="QR351" s="532">
        <v>0</v>
      </c>
      <c r="QS351" s="532">
        <v>0</v>
      </c>
      <c r="QT351" s="532">
        <v>0</v>
      </c>
      <c r="QU351" s="532">
        <v>0</v>
      </c>
      <c r="QV351" s="532">
        <v>0</v>
      </c>
      <c r="QW351" s="532">
        <v>0</v>
      </c>
      <c r="QX351" s="532">
        <v>0</v>
      </c>
      <c r="QY351" s="532">
        <v>0</v>
      </c>
      <c r="QZ351" s="532">
        <v>0</v>
      </c>
      <c r="RA351" s="532">
        <v>0</v>
      </c>
      <c r="RB351" s="532">
        <v>0</v>
      </c>
      <c r="RC351" s="532">
        <v>0</v>
      </c>
      <c r="RD351" s="532">
        <v>0</v>
      </c>
      <c r="RE351" s="532">
        <v>0</v>
      </c>
      <c r="RF351" s="532">
        <v>0</v>
      </c>
      <c r="RG351" s="532">
        <v>0</v>
      </c>
      <c r="RH351" s="532">
        <v>0</v>
      </c>
      <c r="RI351" s="532">
        <v>0</v>
      </c>
      <c r="RJ351" s="532">
        <v>0</v>
      </c>
      <c r="RK351" s="532">
        <v>0</v>
      </c>
      <c r="RL351" s="532">
        <v>0</v>
      </c>
      <c r="RM351" s="532">
        <v>0</v>
      </c>
      <c r="RN351" s="532">
        <v>0</v>
      </c>
      <c r="RO351" s="532">
        <v>0</v>
      </c>
      <c r="RP351" s="532">
        <v>0</v>
      </c>
      <c r="RQ351" s="532">
        <v>0</v>
      </c>
      <c r="RR351" s="532">
        <v>0</v>
      </c>
      <c r="RS351" s="532">
        <v>0</v>
      </c>
      <c r="RT351" s="532">
        <v>0</v>
      </c>
      <c r="RU351" s="532">
        <v>0</v>
      </c>
      <c r="RV351" s="532">
        <v>0</v>
      </c>
      <c r="RW351" s="532">
        <v>0</v>
      </c>
      <c r="RX351" s="532">
        <v>0</v>
      </c>
      <c r="RY351" s="532">
        <v>0</v>
      </c>
      <c r="RZ351" s="532">
        <v>0</v>
      </c>
      <c r="SA351" s="532">
        <v>0</v>
      </c>
      <c r="SB351" s="532">
        <v>0</v>
      </c>
      <c r="SC351" s="532">
        <v>0</v>
      </c>
      <c r="SD351" s="532">
        <v>0</v>
      </c>
      <c r="SE351" s="532">
        <v>0</v>
      </c>
      <c r="SF351" s="532">
        <v>0</v>
      </c>
      <c r="SG351" s="532">
        <v>0</v>
      </c>
      <c r="SH351" s="532">
        <v>0</v>
      </c>
      <c r="SI351" s="532">
        <v>0</v>
      </c>
      <c r="SJ351" s="532">
        <v>0</v>
      </c>
      <c r="SK351" s="267">
        <f t="shared" si="514"/>
        <v>0</v>
      </c>
      <c r="SL351" s="254"/>
      <c r="SM351" s="242"/>
      <c r="SN351" s="242"/>
      <c r="SO351" s="242"/>
    </row>
    <row r="352" spans="1:509" outlineLevel="2" x14ac:dyDescent="0.35">
      <c r="A352" s="242"/>
      <c r="B352" s="251"/>
      <c r="C352" s="438">
        <f>INT($C$29)+3</f>
        <v>4</v>
      </c>
      <c r="D352" s="267"/>
      <c r="E352" s="316">
        <f t="shared" si="551"/>
        <v>211</v>
      </c>
      <c r="F352" s="322"/>
      <c r="G352" s="322"/>
      <c r="H352" s="267"/>
      <c r="I352" s="546"/>
      <c r="J352" s="546" t="s">
        <v>691</v>
      </c>
      <c r="K352" s="547"/>
      <c r="L352" s="534">
        <v>0</v>
      </c>
      <c r="M352" s="534">
        <v>0</v>
      </c>
      <c r="N352" s="534">
        <v>0</v>
      </c>
      <c r="O352" s="534">
        <v>0</v>
      </c>
      <c r="P352" s="534">
        <v>0</v>
      </c>
      <c r="Q352" s="534">
        <v>0</v>
      </c>
      <c r="R352" s="534">
        <v>0</v>
      </c>
      <c r="S352" s="534">
        <v>0</v>
      </c>
      <c r="T352" s="534">
        <v>0</v>
      </c>
      <c r="U352" s="534">
        <v>0</v>
      </c>
      <c r="V352" s="534">
        <v>0</v>
      </c>
      <c r="W352" s="534">
        <v>0</v>
      </c>
      <c r="X352" s="534">
        <v>0</v>
      </c>
      <c r="Y352" s="534">
        <v>0</v>
      </c>
      <c r="Z352" s="534">
        <v>0</v>
      </c>
      <c r="AA352" s="534">
        <v>0</v>
      </c>
      <c r="AB352" s="534">
        <v>0</v>
      </c>
      <c r="AC352" s="534">
        <v>0</v>
      </c>
      <c r="AD352" s="534">
        <v>0</v>
      </c>
      <c r="AE352" s="534">
        <v>0</v>
      </c>
      <c r="AF352" s="534">
        <v>0</v>
      </c>
      <c r="AG352" s="534">
        <v>0</v>
      </c>
      <c r="AH352" s="534">
        <v>0</v>
      </c>
      <c r="AI352" s="534">
        <v>0</v>
      </c>
      <c r="AJ352" s="534">
        <v>0</v>
      </c>
      <c r="AK352" s="534">
        <v>0</v>
      </c>
      <c r="AL352" s="534">
        <v>0</v>
      </c>
      <c r="AM352" s="534">
        <v>0</v>
      </c>
      <c r="AN352" s="534">
        <v>0</v>
      </c>
      <c r="AO352" s="534">
        <v>0</v>
      </c>
      <c r="AP352" s="534">
        <v>0</v>
      </c>
      <c r="AQ352" s="534">
        <v>0</v>
      </c>
      <c r="AR352" s="534">
        <v>0</v>
      </c>
      <c r="AS352" s="534">
        <v>0</v>
      </c>
      <c r="AT352" s="534">
        <v>0</v>
      </c>
      <c r="AU352" s="534">
        <v>0</v>
      </c>
      <c r="AV352" s="534">
        <v>0</v>
      </c>
      <c r="AW352" s="534">
        <v>0</v>
      </c>
      <c r="AX352" s="534">
        <v>0</v>
      </c>
      <c r="AY352" s="534">
        <v>0</v>
      </c>
      <c r="AZ352" s="534">
        <v>0</v>
      </c>
      <c r="BA352" s="534">
        <v>0</v>
      </c>
      <c r="BB352" s="534">
        <v>0</v>
      </c>
      <c r="BC352" s="534">
        <v>0</v>
      </c>
      <c r="BD352" s="534">
        <v>0</v>
      </c>
      <c r="BE352" s="534">
        <v>0</v>
      </c>
      <c r="BF352" s="534">
        <v>0</v>
      </c>
      <c r="BG352" s="534">
        <v>0</v>
      </c>
      <c r="BH352" s="534">
        <v>0</v>
      </c>
      <c r="BI352" s="534">
        <v>0</v>
      </c>
      <c r="BJ352" s="534">
        <v>0</v>
      </c>
      <c r="BK352" s="534">
        <v>0</v>
      </c>
      <c r="BL352" s="534">
        <v>0</v>
      </c>
      <c r="BM352" s="534">
        <v>0</v>
      </c>
      <c r="BN352" s="534">
        <v>0</v>
      </c>
      <c r="BO352" s="534">
        <v>0</v>
      </c>
      <c r="BP352" s="534">
        <v>0</v>
      </c>
      <c r="BQ352" s="534">
        <v>0</v>
      </c>
      <c r="BR352" s="534">
        <v>0</v>
      </c>
      <c r="BS352" s="534">
        <v>0</v>
      </c>
      <c r="BT352" s="534">
        <v>0</v>
      </c>
      <c r="BU352" s="534">
        <v>0</v>
      </c>
      <c r="BV352" s="534">
        <v>0</v>
      </c>
      <c r="BW352" s="534">
        <v>0</v>
      </c>
      <c r="BX352" s="534">
        <v>0</v>
      </c>
      <c r="BY352" s="534">
        <v>0</v>
      </c>
      <c r="BZ352" s="534">
        <v>0</v>
      </c>
      <c r="CA352" s="534">
        <v>0</v>
      </c>
      <c r="CB352" s="534">
        <v>0</v>
      </c>
      <c r="CC352" s="534">
        <v>0</v>
      </c>
      <c r="CD352" s="534">
        <v>0</v>
      </c>
      <c r="CE352" s="534">
        <v>0</v>
      </c>
      <c r="CF352" s="534">
        <v>0</v>
      </c>
      <c r="CG352" s="534">
        <v>0</v>
      </c>
      <c r="CH352" s="534">
        <v>0</v>
      </c>
      <c r="CI352" s="534">
        <v>0</v>
      </c>
      <c r="CJ352" s="534">
        <v>0</v>
      </c>
      <c r="CK352" s="534">
        <v>0</v>
      </c>
      <c r="CL352" s="534">
        <v>0</v>
      </c>
      <c r="CM352" s="534">
        <v>0</v>
      </c>
      <c r="CN352" s="534">
        <v>0</v>
      </c>
      <c r="CO352" s="534">
        <v>0</v>
      </c>
      <c r="CP352" s="534">
        <v>0</v>
      </c>
      <c r="CQ352" s="534">
        <v>0</v>
      </c>
      <c r="CR352" s="534">
        <v>0</v>
      </c>
      <c r="CS352" s="534">
        <v>0</v>
      </c>
      <c r="CT352" s="534">
        <v>0</v>
      </c>
      <c r="CU352" s="534">
        <v>0</v>
      </c>
      <c r="CV352" s="534">
        <v>0</v>
      </c>
      <c r="CW352" s="534">
        <v>0</v>
      </c>
      <c r="CX352" s="534">
        <v>0</v>
      </c>
      <c r="CY352" s="534">
        <v>0</v>
      </c>
      <c r="CZ352" s="534">
        <v>0</v>
      </c>
      <c r="DA352" s="534">
        <v>0</v>
      </c>
      <c r="DB352" s="534">
        <v>0</v>
      </c>
      <c r="DC352" s="534">
        <v>0</v>
      </c>
      <c r="DD352" s="534">
        <v>0</v>
      </c>
      <c r="DE352" s="534">
        <v>0</v>
      </c>
      <c r="DF352" s="534">
        <v>0</v>
      </c>
      <c r="DG352" s="534">
        <v>0</v>
      </c>
      <c r="DH352" s="534">
        <v>0</v>
      </c>
      <c r="DI352" s="534">
        <v>0</v>
      </c>
      <c r="DJ352" s="534">
        <v>0</v>
      </c>
      <c r="DK352" s="534">
        <v>0</v>
      </c>
      <c r="DL352" s="534">
        <v>0</v>
      </c>
      <c r="DM352" s="534">
        <v>0</v>
      </c>
      <c r="DN352" s="534">
        <v>0</v>
      </c>
      <c r="DO352" s="534">
        <v>0</v>
      </c>
      <c r="DP352" s="534">
        <v>0</v>
      </c>
      <c r="DQ352" s="534">
        <v>0</v>
      </c>
      <c r="DR352" s="534">
        <v>0</v>
      </c>
      <c r="DS352" s="534">
        <v>0</v>
      </c>
      <c r="DT352" s="534">
        <v>0</v>
      </c>
      <c r="DU352" s="534">
        <v>0</v>
      </c>
      <c r="DV352" s="534">
        <v>0</v>
      </c>
      <c r="DW352" s="534">
        <v>0</v>
      </c>
      <c r="DX352" s="534">
        <v>0</v>
      </c>
      <c r="DY352" s="534">
        <v>0</v>
      </c>
      <c r="DZ352" s="534">
        <v>0</v>
      </c>
      <c r="EA352" s="534">
        <v>0</v>
      </c>
      <c r="EB352" s="534">
        <v>0</v>
      </c>
      <c r="EC352" s="534">
        <v>0</v>
      </c>
      <c r="ED352" s="534">
        <v>0</v>
      </c>
      <c r="EE352" s="534">
        <v>0</v>
      </c>
      <c r="EF352" s="534">
        <v>0</v>
      </c>
      <c r="EG352" s="534">
        <v>0</v>
      </c>
      <c r="EH352" s="534">
        <v>0</v>
      </c>
      <c r="EI352" s="534">
        <v>0</v>
      </c>
      <c r="EJ352" s="534">
        <v>0</v>
      </c>
      <c r="EK352" s="534">
        <v>0</v>
      </c>
      <c r="EL352" s="534">
        <v>0</v>
      </c>
      <c r="EM352" s="534">
        <v>0</v>
      </c>
      <c r="EN352" s="534">
        <v>0</v>
      </c>
      <c r="EO352" s="534">
        <v>0</v>
      </c>
      <c r="EP352" s="534">
        <v>0</v>
      </c>
      <c r="EQ352" s="534">
        <v>0</v>
      </c>
      <c r="ER352" s="534">
        <v>0</v>
      </c>
      <c r="ES352" s="534">
        <v>0</v>
      </c>
      <c r="ET352" s="534">
        <v>0</v>
      </c>
      <c r="EU352" s="534">
        <v>0</v>
      </c>
      <c r="EV352" s="534">
        <v>0</v>
      </c>
      <c r="EW352" s="534">
        <v>0</v>
      </c>
      <c r="EX352" s="534">
        <v>0</v>
      </c>
      <c r="EY352" s="534">
        <v>0</v>
      </c>
      <c r="EZ352" s="534">
        <v>0</v>
      </c>
      <c r="FA352" s="534">
        <v>0</v>
      </c>
      <c r="FB352" s="534">
        <v>0</v>
      </c>
      <c r="FC352" s="534">
        <v>0</v>
      </c>
      <c r="FD352" s="534">
        <v>0</v>
      </c>
      <c r="FE352" s="534">
        <v>0</v>
      </c>
      <c r="FF352" s="534">
        <v>0</v>
      </c>
      <c r="FG352" s="534">
        <v>0</v>
      </c>
      <c r="FH352" s="534">
        <v>0</v>
      </c>
      <c r="FI352" s="534">
        <v>0</v>
      </c>
      <c r="FJ352" s="534">
        <v>0</v>
      </c>
      <c r="FK352" s="534">
        <v>0</v>
      </c>
      <c r="FL352" s="534">
        <v>0</v>
      </c>
      <c r="FM352" s="534">
        <v>0</v>
      </c>
      <c r="FN352" s="534">
        <v>0</v>
      </c>
      <c r="FO352" s="534">
        <v>0</v>
      </c>
      <c r="FP352" s="534">
        <v>0</v>
      </c>
      <c r="FQ352" s="534">
        <v>0</v>
      </c>
      <c r="FR352" s="534">
        <v>0</v>
      </c>
      <c r="FS352" s="534">
        <v>0</v>
      </c>
      <c r="FT352" s="534">
        <v>0</v>
      </c>
      <c r="FU352" s="534">
        <v>0</v>
      </c>
      <c r="FV352" s="534">
        <v>0</v>
      </c>
      <c r="FW352" s="534">
        <v>0</v>
      </c>
      <c r="FX352" s="534">
        <v>0</v>
      </c>
      <c r="FY352" s="534">
        <v>0</v>
      </c>
      <c r="FZ352" s="534">
        <v>0</v>
      </c>
      <c r="GA352" s="534">
        <v>0</v>
      </c>
      <c r="GB352" s="534">
        <v>0</v>
      </c>
      <c r="GC352" s="534">
        <v>0</v>
      </c>
      <c r="GD352" s="534">
        <v>0</v>
      </c>
      <c r="GE352" s="534">
        <v>0</v>
      </c>
      <c r="GF352" s="534">
        <v>0</v>
      </c>
      <c r="GG352" s="534">
        <v>0</v>
      </c>
      <c r="GH352" s="534">
        <v>0</v>
      </c>
      <c r="GI352" s="534">
        <v>0</v>
      </c>
      <c r="GJ352" s="534">
        <v>0</v>
      </c>
      <c r="GK352" s="534">
        <v>0</v>
      </c>
      <c r="GL352" s="534">
        <v>0</v>
      </c>
      <c r="GM352" s="534">
        <v>0</v>
      </c>
      <c r="GN352" s="534">
        <v>0</v>
      </c>
      <c r="GO352" s="534">
        <v>0</v>
      </c>
      <c r="GP352" s="534">
        <v>0</v>
      </c>
      <c r="GQ352" s="534">
        <v>0</v>
      </c>
      <c r="GR352" s="534">
        <v>0</v>
      </c>
      <c r="GS352" s="534">
        <v>0</v>
      </c>
      <c r="GT352" s="534">
        <v>0</v>
      </c>
      <c r="GU352" s="534">
        <v>0</v>
      </c>
      <c r="GV352" s="534">
        <v>0</v>
      </c>
      <c r="GW352" s="534">
        <v>0</v>
      </c>
      <c r="GX352" s="534">
        <v>0</v>
      </c>
      <c r="GY352" s="534">
        <v>0</v>
      </c>
      <c r="GZ352" s="534">
        <v>0</v>
      </c>
      <c r="HA352" s="534">
        <v>0</v>
      </c>
      <c r="HB352" s="534">
        <v>0</v>
      </c>
      <c r="HC352" s="534">
        <v>0</v>
      </c>
      <c r="HD352" s="534">
        <v>0</v>
      </c>
      <c r="HE352" s="534">
        <v>0</v>
      </c>
      <c r="HF352" s="534">
        <v>0</v>
      </c>
      <c r="HG352" s="534">
        <v>0</v>
      </c>
      <c r="HH352" s="534">
        <v>0</v>
      </c>
      <c r="HI352" s="534">
        <v>0</v>
      </c>
      <c r="HJ352" s="534">
        <v>0</v>
      </c>
      <c r="HK352" s="534">
        <v>0</v>
      </c>
      <c r="HL352" s="534">
        <v>0</v>
      </c>
      <c r="HM352" s="534">
        <v>0</v>
      </c>
      <c r="HN352" s="534">
        <v>0</v>
      </c>
      <c r="HO352" s="534">
        <v>0</v>
      </c>
      <c r="HP352" s="534">
        <v>0</v>
      </c>
      <c r="HQ352" s="534">
        <v>0</v>
      </c>
      <c r="HR352" s="534">
        <v>0</v>
      </c>
      <c r="HS352" s="534">
        <v>0</v>
      </c>
      <c r="HT352" s="534">
        <v>0</v>
      </c>
      <c r="HU352" s="534">
        <v>0</v>
      </c>
      <c r="HV352" s="534">
        <v>0</v>
      </c>
      <c r="HW352" s="534">
        <v>0</v>
      </c>
      <c r="HX352" s="534">
        <v>0</v>
      </c>
      <c r="HY352" s="534">
        <v>0</v>
      </c>
      <c r="HZ352" s="534">
        <v>0</v>
      </c>
      <c r="IA352" s="534">
        <v>0</v>
      </c>
      <c r="IB352" s="534">
        <v>0</v>
      </c>
      <c r="IC352" s="534">
        <v>0</v>
      </c>
      <c r="ID352" s="534">
        <v>0</v>
      </c>
      <c r="IE352" s="534">
        <v>0</v>
      </c>
      <c r="IF352" s="534">
        <v>0</v>
      </c>
      <c r="IG352" s="534">
        <v>0</v>
      </c>
      <c r="IH352" s="534">
        <v>0</v>
      </c>
      <c r="II352" s="534">
        <v>0</v>
      </c>
      <c r="IJ352" s="534">
        <v>0</v>
      </c>
      <c r="IK352" s="534">
        <v>0</v>
      </c>
      <c r="IL352" s="534">
        <v>0</v>
      </c>
      <c r="IM352" s="534">
        <v>0</v>
      </c>
      <c r="IN352" s="534">
        <v>0</v>
      </c>
      <c r="IO352" s="534">
        <v>0</v>
      </c>
      <c r="IP352" s="534">
        <v>0</v>
      </c>
      <c r="IQ352" s="534">
        <v>0</v>
      </c>
      <c r="IR352" s="534">
        <v>0</v>
      </c>
      <c r="IS352" s="534">
        <v>0</v>
      </c>
      <c r="IT352" s="534">
        <v>0</v>
      </c>
      <c r="IU352" s="534">
        <v>0</v>
      </c>
      <c r="IV352" s="534">
        <v>0</v>
      </c>
      <c r="IW352" s="534">
        <v>0</v>
      </c>
      <c r="IX352" s="534">
        <v>0</v>
      </c>
      <c r="IY352" s="534">
        <v>0</v>
      </c>
      <c r="IZ352" s="534">
        <v>0</v>
      </c>
      <c r="JA352" s="534">
        <v>0</v>
      </c>
      <c r="JB352" s="534">
        <v>0</v>
      </c>
      <c r="JC352" s="534">
        <v>0</v>
      </c>
      <c r="JD352" s="534">
        <v>0</v>
      </c>
      <c r="JE352" s="534">
        <v>0</v>
      </c>
      <c r="JF352" s="534">
        <v>0</v>
      </c>
      <c r="JG352" s="534">
        <v>0</v>
      </c>
      <c r="JH352" s="534">
        <v>0</v>
      </c>
      <c r="JI352" s="534">
        <v>0</v>
      </c>
      <c r="JJ352" s="534">
        <v>0</v>
      </c>
      <c r="JK352" s="534">
        <v>0</v>
      </c>
      <c r="JL352" s="534">
        <v>0</v>
      </c>
      <c r="JM352" s="534">
        <v>0</v>
      </c>
      <c r="JN352" s="534">
        <v>0</v>
      </c>
      <c r="JO352" s="534">
        <v>0</v>
      </c>
      <c r="JP352" s="534">
        <v>0</v>
      </c>
      <c r="JQ352" s="534">
        <v>0</v>
      </c>
      <c r="JR352" s="534">
        <v>0</v>
      </c>
      <c r="JS352" s="534">
        <v>0</v>
      </c>
      <c r="JT352" s="534">
        <v>0</v>
      </c>
      <c r="JU352" s="534">
        <v>0</v>
      </c>
      <c r="JV352" s="534">
        <v>0</v>
      </c>
      <c r="JW352" s="534">
        <v>0</v>
      </c>
      <c r="JX352" s="534">
        <v>0</v>
      </c>
      <c r="JY352" s="534">
        <v>0</v>
      </c>
      <c r="JZ352" s="534">
        <v>0</v>
      </c>
      <c r="KA352" s="534">
        <v>0</v>
      </c>
      <c r="KB352" s="534">
        <v>0</v>
      </c>
      <c r="KC352" s="534">
        <v>0</v>
      </c>
      <c r="KD352" s="534">
        <v>0</v>
      </c>
      <c r="KE352" s="534">
        <v>0</v>
      </c>
      <c r="KF352" s="534">
        <v>0</v>
      </c>
      <c r="KG352" s="534">
        <v>0</v>
      </c>
      <c r="KH352" s="534">
        <v>0</v>
      </c>
      <c r="KI352" s="534">
        <v>0</v>
      </c>
      <c r="KJ352" s="534">
        <v>0</v>
      </c>
      <c r="KK352" s="534">
        <v>0</v>
      </c>
      <c r="KL352" s="534">
        <v>0</v>
      </c>
      <c r="KM352" s="534">
        <v>0</v>
      </c>
      <c r="KN352" s="534">
        <v>0</v>
      </c>
      <c r="KO352" s="534">
        <v>0</v>
      </c>
      <c r="KP352" s="534">
        <v>0</v>
      </c>
      <c r="KQ352" s="534">
        <v>0</v>
      </c>
      <c r="KR352" s="534">
        <v>0</v>
      </c>
      <c r="KS352" s="534">
        <v>0</v>
      </c>
      <c r="KT352" s="534">
        <v>0</v>
      </c>
      <c r="KU352" s="534">
        <v>0</v>
      </c>
      <c r="KV352" s="534">
        <v>0</v>
      </c>
      <c r="KW352" s="534">
        <v>0</v>
      </c>
      <c r="KX352" s="534">
        <v>0</v>
      </c>
      <c r="KY352" s="534">
        <v>0</v>
      </c>
      <c r="KZ352" s="534">
        <v>0</v>
      </c>
      <c r="LA352" s="534">
        <v>0</v>
      </c>
      <c r="LB352" s="534">
        <v>0</v>
      </c>
      <c r="LC352" s="534">
        <v>0</v>
      </c>
      <c r="LD352" s="534">
        <v>0</v>
      </c>
      <c r="LE352" s="534">
        <v>0</v>
      </c>
      <c r="LF352" s="534">
        <v>0</v>
      </c>
      <c r="LG352" s="534">
        <v>0</v>
      </c>
      <c r="LH352" s="534">
        <v>0</v>
      </c>
      <c r="LI352" s="534">
        <v>0</v>
      </c>
      <c r="LJ352" s="534">
        <v>0</v>
      </c>
      <c r="LK352" s="534">
        <v>0</v>
      </c>
      <c r="LL352" s="534">
        <v>0</v>
      </c>
      <c r="LM352" s="534">
        <v>0</v>
      </c>
      <c r="LN352" s="534">
        <v>0</v>
      </c>
      <c r="LO352" s="534">
        <v>0</v>
      </c>
      <c r="LP352" s="534">
        <v>0</v>
      </c>
      <c r="LQ352" s="534">
        <v>0</v>
      </c>
      <c r="LR352" s="534">
        <v>0</v>
      </c>
      <c r="LS352" s="534">
        <v>0</v>
      </c>
      <c r="LT352" s="534">
        <v>0</v>
      </c>
      <c r="LU352" s="534">
        <v>0</v>
      </c>
      <c r="LV352" s="534">
        <v>0</v>
      </c>
      <c r="LW352" s="534">
        <v>0</v>
      </c>
      <c r="LX352" s="534">
        <v>0</v>
      </c>
      <c r="LY352" s="534">
        <v>0</v>
      </c>
      <c r="LZ352" s="534">
        <v>0</v>
      </c>
      <c r="MA352" s="534">
        <v>0</v>
      </c>
      <c r="MB352" s="534">
        <v>0</v>
      </c>
      <c r="MC352" s="534">
        <v>0</v>
      </c>
      <c r="MD352" s="534">
        <v>0</v>
      </c>
      <c r="ME352" s="534">
        <v>0</v>
      </c>
      <c r="MF352" s="534">
        <v>0</v>
      </c>
      <c r="MG352" s="534">
        <v>0</v>
      </c>
      <c r="MH352" s="534">
        <v>0</v>
      </c>
      <c r="MI352" s="534">
        <v>0</v>
      </c>
      <c r="MJ352" s="534">
        <v>0</v>
      </c>
      <c r="MK352" s="534">
        <v>0</v>
      </c>
      <c r="ML352" s="534">
        <v>0</v>
      </c>
      <c r="MM352" s="534">
        <v>0</v>
      </c>
      <c r="MN352" s="534">
        <v>0</v>
      </c>
      <c r="MO352" s="534">
        <v>0</v>
      </c>
      <c r="MP352" s="534">
        <v>0</v>
      </c>
      <c r="MQ352" s="534">
        <v>0</v>
      </c>
      <c r="MR352" s="534">
        <v>0</v>
      </c>
      <c r="MS352" s="534">
        <v>0</v>
      </c>
      <c r="MT352" s="534">
        <v>0</v>
      </c>
      <c r="MU352" s="534">
        <v>0</v>
      </c>
      <c r="MV352" s="534">
        <v>0</v>
      </c>
      <c r="MW352" s="534">
        <v>0</v>
      </c>
      <c r="MX352" s="534">
        <v>0</v>
      </c>
      <c r="MY352" s="534">
        <v>0</v>
      </c>
      <c r="MZ352" s="534">
        <v>0</v>
      </c>
      <c r="NA352" s="534">
        <v>0</v>
      </c>
      <c r="NB352" s="534">
        <v>0</v>
      </c>
      <c r="NC352" s="534">
        <v>0</v>
      </c>
      <c r="ND352" s="534">
        <v>0</v>
      </c>
      <c r="NE352" s="534">
        <v>0</v>
      </c>
      <c r="NF352" s="534">
        <v>0</v>
      </c>
      <c r="NG352" s="534">
        <v>0</v>
      </c>
      <c r="NH352" s="534">
        <v>0</v>
      </c>
      <c r="NI352" s="534">
        <v>0</v>
      </c>
      <c r="NJ352" s="534">
        <v>0</v>
      </c>
      <c r="NK352" s="534">
        <v>0</v>
      </c>
      <c r="NL352" s="534">
        <v>0</v>
      </c>
      <c r="NM352" s="534">
        <v>0</v>
      </c>
      <c r="NN352" s="534">
        <v>0</v>
      </c>
      <c r="NO352" s="534">
        <v>0</v>
      </c>
      <c r="NP352" s="534">
        <v>0</v>
      </c>
      <c r="NQ352" s="534">
        <v>0</v>
      </c>
      <c r="NR352" s="534">
        <v>0</v>
      </c>
      <c r="NS352" s="534">
        <v>0</v>
      </c>
      <c r="NT352" s="534">
        <v>0</v>
      </c>
      <c r="NU352" s="534">
        <v>0</v>
      </c>
      <c r="NV352" s="534">
        <v>0</v>
      </c>
      <c r="NW352" s="534">
        <v>0</v>
      </c>
      <c r="NX352" s="534">
        <v>0</v>
      </c>
      <c r="NY352" s="534">
        <v>0</v>
      </c>
      <c r="NZ352" s="534">
        <v>0</v>
      </c>
      <c r="OA352" s="534">
        <v>0</v>
      </c>
      <c r="OB352" s="534">
        <v>0</v>
      </c>
      <c r="OC352" s="534">
        <v>0</v>
      </c>
      <c r="OD352" s="534">
        <v>0</v>
      </c>
      <c r="OE352" s="534">
        <v>0</v>
      </c>
      <c r="OF352" s="534">
        <v>0</v>
      </c>
      <c r="OG352" s="534">
        <v>0</v>
      </c>
      <c r="OH352" s="534">
        <v>0</v>
      </c>
      <c r="OI352" s="534">
        <v>0</v>
      </c>
      <c r="OJ352" s="534">
        <v>0</v>
      </c>
      <c r="OK352" s="534">
        <v>0</v>
      </c>
      <c r="OL352" s="534">
        <v>0</v>
      </c>
      <c r="OM352" s="534">
        <v>0</v>
      </c>
      <c r="ON352" s="534">
        <v>0</v>
      </c>
      <c r="OO352" s="534">
        <v>0</v>
      </c>
      <c r="OP352" s="534">
        <v>0</v>
      </c>
      <c r="OQ352" s="534">
        <v>0</v>
      </c>
      <c r="OR352" s="534">
        <v>0</v>
      </c>
      <c r="OS352" s="534">
        <v>0</v>
      </c>
      <c r="OT352" s="534">
        <v>0</v>
      </c>
      <c r="OU352" s="534">
        <v>0</v>
      </c>
      <c r="OV352" s="534">
        <v>0</v>
      </c>
      <c r="OW352" s="534">
        <v>0</v>
      </c>
      <c r="OX352" s="534">
        <v>0</v>
      </c>
      <c r="OY352" s="534">
        <v>0</v>
      </c>
      <c r="OZ352" s="534">
        <v>0</v>
      </c>
      <c r="PA352" s="534">
        <v>0</v>
      </c>
      <c r="PB352" s="534">
        <v>0</v>
      </c>
      <c r="PC352" s="534">
        <v>0</v>
      </c>
      <c r="PD352" s="534">
        <v>0</v>
      </c>
      <c r="PE352" s="534">
        <v>0</v>
      </c>
      <c r="PF352" s="534">
        <v>0</v>
      </c>
      <c r="PG352" s="534">
        <v>0</v>
      </c>
      <c r="PH352" s="534">
        <v>0</v>
      </c>
      <c r="PI352" s="534">
        <v>0</v>
      </c>
      <c r="PJ352" s="534">
        <v>0</v>
      </c>
      <c r="PK352" s="534">
        <v>0</v>
      </c>
      <c r="PL352" s="534">
        <v>0</v>
      </c>
      <c r="PM352" s="534">
        <v>0</v>
      </c>
      <c r="PN352" s="534">
        <v>0</v>
      </c>
      <c r="PO352" s="534">
        <v>0</v>
      </c>
      <c r="PP352" s="534">
        <v>0</v>
      </c>
      <c r="PQ352" s="534">
        <v>0</v>
      </c>
      <c r="PR352" s="534">
        <v>0</v>
      </c>
      <c r="PS352" s="534">
        <v>0</v>
      </c>
      <c r="PT352" s="534">
        <v>0</v>
      </c>
      <c r="PU352" s="534">
        <v>0</v>
      </c>
      <c r="PV352" s="534">
        <v>0</v>
      </c>
      <c r="PW352" s="534">
        <v>0</v>
      </c>
      <c r="PX352" s="534">
        <v>0</v>
      </c>
      <c r="PY352" s="534">
        <v>0</v>
      </c>
      <c r="PZ352" s="534">
        <v>0</v>
      </c>
      <c r="QA352" s="534">
        <v>0</v>
      </c>
      <c r="QB352" s="534">
        <v>0</v>
      </c>
      <c r="QC352" s="534">
        <v>0</v>
      </c>
      <c r="QD352" s="534">
        <v>0</v>
      </c>
      <c r="QE352" s="534">
        <v>0</v>
      </c>
      <c r="QF352" s="534">
        <v>0</v>
      </c>
      <c r="QG352" s="534">
        <v>0</v>
      </c>
      <c r="QH352" s="534">
        <v>0</v>
      </c>
      <c r="QI352" s="534">
        <v>0</v>
      </c>
      <c r="QJ352" s="534">
        <v>0</v>
      </c>
      <c r="QK352" s="534">
        <v>0</v>
      </c>
      <c r="QL352" s="534">
        <v>0</v>
      </c>
      <c r="QM352" s="534">
        <v>0</v>
      </c>
      <c r="QN352" s="534">
        <v>0</v>
      </c>
      <c r="QO352" s="534">
        <v>0</v>
      </c>
      <c r="QP352" s="534">
        <v>0</v>
      </c>
      <c r="QQ352" s="534">
        <v>0</v>
      </c>
      <c r="QR352" s="534">
        <v>0</v>
      </c>
      <c r="QS352" s="534">
        <v>0</v>
      </c>
      <c r="QT352" s="534">
        <v>0</v>
      </c>
      <c r="QU352" s="534">
        <v>0</v>
      </c>
      <c r="QV352" s="534">
        <v>0</v>
      </c>
      <c r="QW352" s="534">
        <v>0</v>
      </c>
      <c r="QX352" s="534">
        <v>0</v>
      </c>
      <c r="QY352" s="534">
        <v>0</v>
      </c>
      <c r="QZ352" s="534">
        <v>0</v>
      </c>
      <c r="RA352" s="534">
        <v>0</v>
      </c>
      <c r="RB352" s="534">
        <v>0</v>
      </c>
      <c r="RC352" s="534">
        <v>0</v>
      </c>
      <c r="RD352" s="534">
        <v>0</v>
      </c>
      <c r="RE352" s="534">
        <v>0</v>
      </c>
      <c r="RF352" s="534">
        <v>0</v>
      </c>
      <c r="RG352" s="534">
        <v>0</v>
      </c>
      <c r="RH352" s="534">
        <v>0</v>
      </c>
      <c r="RI352" s="534">
        <v>0</v>
      </c>
      <c r="RJ352" s="534">
        <v>0</v>
      </c>
      <c r="RK352" s="534">
        <v>0</v>
      </c>
      <c r="RL352" s="534">
        <v>0</v>
      </c>
      <c r="RM352" s="534">
        <v>0</v>
      </c>
      <c r="RN352" s="534">
        <v>0</v>
      </c>
      <c r="RO352" s="534">
        <v>0</v>
      </c>
      <c r="RP352" s="534">
        <v>0</v>
      </c>
      <c r="RQ352" s="534">
        <v>0</v>
      </c>
      <c r="RR352" s="534">
        <v>0</v>
      </c>
      <c r="RS352" s="534">
        <v>0</v>
      </c>
      <c r="RT352" s="534">
        <v>0</v>
      </c>
      <c r="RU352" s="534">
        <v>0</v>
      </c>
      <c r="RV352" s="534">
        <v>0</v>
      </c>
      <c r="RW352" s="534">
        <v>0</v>
      </c>
      <c r="RX352" s="534">
        <v>0</v>
      </c>
      <c r="RY352" s="534">
        <v>0</v>
      </c>
      <c r="RZ352" s="534">
        <v>0</v>
      </c>
      <c r="SA352" s="534">
        <v>0</v>
      </c>
      <c r="SB352" s="534">
        <v>0</v>
      </c>
      <c r="SC352" s="534">
        <v>0</v>
      </c>
      <c r="SD352" s="534">
        <v>0</v>
      </c>
      <c r="SE352" s="534">
        <v>0</v>
      </c>
      <c r="SF352" s="534">
        <v>0</v>
      </c>
      <c r="SG352" s="534">
        <v>0</v>
      </c>
      <c r="SH352" s="534">
        <v>0</v>
      </c>
      <c r="SI352" s="534">
        <v>0</v>
      </c>
      <c r="SJ352" s="534">
        <v>0</v>
      </c>
      <c r="SK352" s="267">
        <f t="shared" si="514"/>
        <v>0</v>
      </c>
      <c r="SL352" s="254"/>
      <c r="SM352" s="242"/>
      <c r="SN352" s="242"/>
      <c r="SO352" s="242"/>
    </row>
    <row r="353" spans="1:509" outlineLevel="2" x14ac:dyDescent="0.35">
      <c r="A353" s="242"/>
      <c r="B353" s="251"/>
      <c r="C353" s="438">
        <f>INT($C$29)+2</f>
        <v>3</v>
      </c>
      <c r="D353" s="267"/>
      <c r="E353" s="316">
        <f t="shared" si="551"/>
        <v>212</v>
      </c>
      <c r="F353" s="322"/>
      <c r="G353" s="322"/>
      <c r="H353" s="267"/>
      <c r="I353" s="454"/>
      <c r="J353" s="454" t="s">
        <v>692</v>
      </c>
      <c r="K353" s="454"/>
      <c r="L353" s="530">
        <v>0</v>
      </c>
      <c r="M353" s="530">
        <v>0</v>
      </c>
      <c r="N353" s="530">
        <v>0</v>
      </c>
      <c r="O353" s="530">
        <v>0</v>
      </c>
      <c r="P353" s="530">
        <v>0</v>
      </c>
      <c r="Q353" s="530">
        <v>0</v>
      </c>
      <c r="R353" s="530">
        <v>0</v>
      </c>
      <c r="S353" s="530">
        <v>0</v>
      </c>
      <c r="T353" s="530">
        <v>0</v>
      </c>
      <c r="U353" s="530">
        <v>0</v>
      </c>
      <c r="V353" s="530">
        <v>0</v>
      </c>
      <c r="W353" s="530">
        <v>0</v>
      </c>
      <c r="X353" s="530">
        <v>0</v>
      </c>
      <c r="Y353" s="530">
        <v>0</v>
      </c>
      <c r="Z353" s="530">
        <v>0</v>
      </c>
      <c r="AA353" s="530">
        <v>0</v>
      </c>
      <c r="AB353" s="530">
        <v>0</v>
      </c>
      <c r="AC353" s="530">
        <v>0</v>
      </c>
      <c r="AD353" s="530">
        <v>0</v>
      </c>
      <c r="AE353" s="530">
        <v>0</v>
      </c>
      <c r="AF353" s="530">
        <v>0</v>
      </c>
      <c r="AG353" s="530">
        <v>0</v>
      </c>
      <c r="AH353" s="530">
        <v>0</v>
      </c>
      <c r="AI353" s="530">
        <v>0</v>
      </c>
      <c r="AJ353" s="530">
        <v>0</v>
      </c>
      <c r="AK353" s="530">
        <v>0</v>
      </c>
      <c r="AL353" s="530">
        <v>0</v>
      </c>
      <c r="AM353" s="530">
        <v>0</v>
      </c>
      <c r="AN353" s="530">
        <v>0</v>
      </c>
      <c r="AO353" s="530">
        <v>0</v>
      </c>
      <c r="AP353" s="530">
        <v>0</v>
      </c>
      <c r="AQ353" s="530">
        <v>0</v>
      </c>
      <c r="AR353" s="530">
        <v>0</v>
      </c>
      <c r="AS353" s="530">
        <v>0</v>
      </c>
      <c r="AT353" s="530">
        <v>0</v>
      </c>
      <c r="AU353" s="530">
        <v>0</v>
      </c>
      <c r="AV353" s="530">
        <v>0</v>
      </c>
      <c r="AW353" s="530">
        <v>0</v>
      </c>
      <c r="AX353" s="530">
        <v>0</v>
      </c>
      <c r="AY353" s="530">
        <v>0</v>
      </c>
      <c r="AZ353" s="530">
        <v>0</v>
      </c>
      <c r="BA353" s="530">
        <v>0</v>
      </c>
      <c r="BB353" s="530">
        <v>0</v>
      </c>
      <c r="BC353" s="530">
        <v>0</v>
      </c>
      <c r="BD353" s="530">
        <v>0</v>
      </c>
      <c r="BE353" s="530">
        <v>0</v>
      </c>
      <c r="BF353" s="530">
        <v>0</v>
      </c>
      <c r="BG353" s="530">
        <v>0</v>
      </c>
      <c r="BH353" s="530">
        <v>0</v>
      </c>
      <c r="BI353" s="530">
        <v>0</v>
      </c>
      <c r="BJ353" s="530">
        <v>0</v>
      </c>
      <c r="BK353" s="530">
        <v>0</v>
      </c>
      <c r="BL353" s="530">
        <v>0</v>
      </c>
      <c r="BM353" s="530">
        <v>0</v>
      </c>
      <c r="BN353" s="530">
        <v>0</v>
      </c>
      <c r="BO353" s="530">
        <v>0</v>
      </c>
      <c r="BP353" s="530">
        <v>0</v>
      </c>
      <c r="BQ353" s="530">
        <v>0</v>
      </c>
      <c r="BR353" s="530">
        <v>0</v>
      </c>
      <c r="BS353" s="530">
        <v>0</v>
      </c>
      <c r="BT353" s="530">
        <v>0</v>
      </c>
      <c r="BU353" s="530">
        <v>0</v>
      </c>
      <c r="BV353" s="530">
        <v>0</v>
      </c>
      <c r="BW353" s="530">
        <v>0</v>
      </c>
      <c r="BX353" s="530">
        <v>0</v>
      </c>
      <c r="BY353" s="530">
        <v>0</v>
      </c>
      <c r="BZ353" s="530">
        <v>0</v>
      </c>
      <c r="CA353" s="530">
        <v>0</v>
      </c>
      <c r="CB353" s="530">
        <v>0</v>
      </c>
      <c r="CC353" s="530">
        <v>0</v>
      </c>
      <c r="CD353" s="530">
        <v>0</v>
      </c>
      <c r="CE353" s="530">
        <v>0</v>
      </c>
      <c r="CF353" s="530">
        <v>0</v>
      </c>
      <c r="CG353" s="530">
        <v>0</v>
      </c>
      <c r="CH353" s="530">
        <v>0</v>
      </c>
      <c r="CI353" s="530">
        <v>0</v>
      </c>
      <c r="CJ353" s="530">
        <v>0</v>
      </c>
      <c r="CK353" s="530">
        <v>0</v>
      </c>
      <c r="CL353" s="530">
        <v>0</v>
      </c>
      <c r="CM353" s="530">
        <v>0</v>
      </c>
      <c r="CN353" s="530">
        <v>0</v>
      </c>
      <c r="CO353" s="530">
        <v>0</v>
      </c>
      <c r="CP353" s="530">
        <v>0</v>
      </c>
      <c r="CQ353" s="530">
        <v>0</v>
      </c>
      <c r="CR353" s="530">
        <v>0</v>
      </c>
      <c r="CS353" s="530">
        <v>0</v>
      </c>
      <c r="CT353" s="530">
        <v>0</v>
      </c>
      <c r="CU353" s="530">
        <v>0</v>
      </c>
      <c r="CV353" s="530">
        <v>0</v>
      </c>
      <c r="CW353" s="530">
        <v>0</v>
      </c>
      <c r="CX353" s="530">
        <v>0</v>
      </c>
      <c r="CY353" s="530">
        <v>0</v>
      </c>
      <c r="CZ353" s="530">
        <v>0</v>
      </c>
      <c r="DA353" s="530">
        <v>0</v>
      </c>
      <c r="DB353" s="530">
        <v>0</v>
      </c>
      <c r="DC353" s="530">
        <v>0</v>
      </c>
      <c r="DD353" s="530">
        <v>0</v>
      </c>
      <c r="DE353" s="530">
        <v>0</v>
      </c>
      <c r="DF353" s="530">
        <v>0</v>
      </c>
      <c r="DG353" s="530">
        <v>0</v>
      </c>
      <c r="DH353" s="530">
        <v>0</v>
      </c>
      <c r="DI353" s="530">
        <v>0</v>
      </c>
      <c r="DJ353" s="530">
        <v>0</v>
      </c>
      <c r="DK353" s="530">
        <v>0</v>
      </c>
      <c r="DL353" s="530">
        <v>0</v>
      </c>
      <c r="DM353" s="530">
        <v>0</v>
      </c>
      <c r="DN353" s="530">
        <v>0</v>
      </c>
      <c r="DO353" s="530">
        <v>0</v>
      </c>
      <c r="DP353" s="530">
        <v>0</v>
      </c>
      <c r="DQ353" s="530">
        <v>0</v>
      </c>
      <c r="DR353" s="530">
        <v>0</v>
      </c>
      <c r="DS353" s="530">
        <v>0</v>
      </c>
      <c r="DT353" s="530">
        <v>0</v>
      </c>
      <c r="DU353" s="530">
        <v>0</v>
      </c>
      <c r="DV353" s="530">
        <v>0</v>
      </c>
      <c r="DW353" s="530">
        <v>0</v>
      </c>
      <c r="DX353" s="530">
        <v>0</v>
      </c>
      <c r="DY353" s="530">
        <v>0</v>
      </c>
      <c r="DZ353" s="530">
        <v>0</v>
      </c>
      <c r="EA353" s="530">
        <v>0</v>
      </c>
      <c r="EB353" s="530">
        <v>0</v>
      </c>
      <c r="EC353" s="530">
        <v>0</v>
      </c>
      <c r="ED353" s="530">
        <v>0</v>
      </c>
      <c r="EE353" s="530">
        <v>0</v>
      </c>
      <c r="EF353" s="530">
        <v>0</v>
      </c>
      <c r="EG353" s="530">
        <v>0</v>
      </c>
      <c r="EH353" s="530">
        <v>0</v>
      </c>
      <c r="EI353" s="530">
        <v>0</v>
      </c>
      <c r="EJ353" s="530">
        <v>0</v>
      </c>
      <c r="EK353" s="530">
        <v>0</v>
      </c>
      <c r="EL353" s="530">
        <v>0</v>
      </c>
      <c r="EM353" s="530">
        <v>0</v>
      </c>
      <c r="EN353" s="530">
        <v>0</v>
      </c>
      <c r="EO353" s="530">
        <v>0</v>
      </c>
      <c r="EP353" s="530">
        <v>0</v>
      </c>
      <c r="EQ353" s="530">
        <v>0</v>
      </c>
      <c r="ER353" s="530">
        <v>0</v>
      </c>
      <c r="ES353" s="530">
        <v>0</v>
      </c>
      <c r="ET353" s="530">
        <v>0</v>
      </c>
      <c r="EU353" s="530">
        <v>0</v>
      </c>
      <c r="EV353" s="530">
        <v>0</v>
      </c>
      <c r="EW353" s="530">
        <v>0</v>
      </c>
      <c r="EX353" s="530">
        <v>0</v>
      </c>
      <c r="EY353" s="530">
        <v>0</v>
      </c>
      <c r="EZ353" s="530">
        <v>0</v>
      </c>
      <c r="FA353" s="530">
        <v>0</v>
      </c>
      <c r="FB353" s="530">
        <v>0</v>
      </c>
      <c r="FC353" s="530">
        <v>0</v>
      </c>
      <c r="FD353" s="530">
        <v>0</v>
      </c>
      <c r="FE353" s="530">
        <v>0</v>
      </c>
      <c r="FF353" s="530">
        <v>0</v>
      </c>
      <c r="FG353" s="530">
        <v>0</v>
      </c>
      <c r="FH353" s="530">
        <v>0</v>
      </c>
      <c r="FI353" s="530">
        <v>0</v>
      </c>
      <c r="FJ353" s="530">
        <v>0</v>
      </c>
      <c r="FK353" s="530">
        <v>0</v>
      </c>
      <c r="FL353" s="530">
        <v>0</v>
      </c>
      <c r="FM353" s="530">
        <v>0</v>
      </c>
      <c r="FN353" s="530">
        <v>0</v>
      </c>
      <c r="FO353" s="530">
        <v>0</v>
      </c>
      <c r="FP353" s="530">
        <v>0</v>
      </c>
      <c r="FQ353" s="530">
        <v>0</v>
      </c>
      <c r="FR353" s="530">
        <v>0</v>
      </c>
      <c r="FS353" s="530">
        <v>0</v>
      </c>
      <c r="FT353" s="530">
        <v>0</v>
      </c>
      <c r="FU353" s="530">
        <v>0</v>
      </c>
      <c r="FV353" s="530">
        <v>0</v>
      </c>
      <c r="FW353" s="530">
        <v>0</v>
      </c>
      <c r="FX353" s="530">
        <v>0</v>
      </c>
      <c r="FY353" s="530">
        <v>0</v>
      </c>
      <c r="FZ353" s="530">
        <v>0</v>
      </c>
      <c r="GA353" s="530">
        <v>0</v>
      </c>
      <c r="GB353" s="530">
        <v>0</v>
      </c>
      <c r="GC353" s="530">
        <v>0</v>
      </c>
      <c r="GD353" s="530">
        <v>0</v>
      </c>
      <c r="GE353" s="530">
        <v>0</v>
      </c>
      <c r="GF353" s="530">
        <v>0</v>
      </c>
      <c r="GG353" s="530">
        <v>0</v>
      </c>
      <c r="GH353" s="530">
        <v>0</v>
      </c>
      <c r="GI353" s="530">
        <v>0</v>
      </c>
      <c r="GJ353" s="530">
        <v>0</v>
      </c>
      <c r="GK353" s="530">
        <v>0</v>
      </c>
      <c r="GL353" s="530">
        <v>0</v>
      </c>
      <c r="GM353" s="530">
        <v>0</v>
      </c>
      <c r="GN353" s="530">
        <v>0</v>
      </c>
      <c r="GO353" s="530">
        <v>0</v>
      </c>
      <c r="GP353" s="530">
        <v>0</v>
      </c>
      <c r="GQ353" s="530">
        <v>0</v>
      </c>
      <c r="GR353" s="530">
        <v>0</v>
      </c>
      <c r="GS353" s="530">
        <v>0</v>
      </c>
      <c r="GT353" s="530">
        <v>0</v>
      </c>
      <c r="GU353" s="530">
        <v>0</v>
      </c>
      <c r="GV353" s="530">
        <v>0</v>
      </c>
      <c r="GW353" s="530">
        <v>0</v>
      </c>
      <c r="GX353" s="530">
        <v>0</v>
      </c>
      <c r="GY353" s="530">
        <v>0</v>
      </c>
      <c r="GZ353" s="530">
        <v>0</v>
      </c>
      <c r="HA353" s="530">
        <v>0</v>
      </c>
      <c r="HB353" s="530">
        <v>0</v>
      </c>
      <c r="HC353" s="530">
        <v>0</v>
      </c>
      <c r="HD353" s="530">
        <v>0</v>
      </c>
      <c r="HE353" s="530">
        <v>0</v>
      </c>
      <c r="HF353" s="530">
        <v>0</v>
      </c>
      <c r="HG353" s="530">
        <v>0</v>
      </c>
      <c r="HH353" s="530">
        <v>0</v>
      </c>
      <c r="HI353" s="530">
        <v>0</v>
      </c>
      <c r="HJ353" s="530">
        <v>0</v>
      </c>
      <c r="HK353" s="530">
        <v>0</v>
      </c>
      <c r="HL353" s="530">
        <v>0</v>
      </c>
      <c r="HM353" s="530">
        <v>0</v>
      </c>
      <c r="HN353" s="530">
        <v>0</v>
      </c>
      <c r="HO353" s="530">
        <v>0</v>
      </c>
      <c r="HP353" s="530">
        <v>0</v>
      </c>
      <c r="HQ353" s="530">
        <v>0</v>
      </c>
      <c r="HR353" s="530">
        <v>0</v>
      </c>
      <c r="HS353" s="530">
        <v>0</v>
      </c>
      <c r="HT353" s="530">
        <v>0</v>
      </c>
      <c r="HU353" s="530">
        <v>0</v>
      </c>
      <c r="HV353" s="530">
        <v>0</v>
      </c>
      <c r="HW353" s="530">
        <v>0</v>
      </c>
      <c r="HX353" s="530">
        <v>0</v>
      </c>
      <c r="HY353" s="530">
        <v>0</v>
      </c>
      <c r="HZ353" s="530">
        <v>0</v>
      </c>
      <c r="IA353" s="530">
        <v>0</v>
      </c>
      <c r="IB353" s="530">
        <v>0</v>
      </c>
      <c r="IC353" s="530">
        <v>0</v>
      </c>
      <c r="ID353" s="530">
        <v>0</v>
      </c>
      <c r="IE353" s="530">
        <v>0</v>
      </c>
      <c r="IF353" s="530">
        <v>0</v>
      </c>
      <c r="IG353" s="530">
        <v>0</v>
      </c>
      <c r="IH353" s="530">
        <v>0</v>
      </c>
      <c r="II353" s="530">
        <v>0</v>
      </c>
      <c r="IJ353" s="530">
        <v>0</v>
      </c>
      <c r="IK353" s="530">
        <v>0</v>
      </c>
      <c r="IL353" s="530">
        <v>0</v>
      </c>
      <c r="IM353" s="530">
        <v>0</v>
      </c>
      <c r="IN353" s="530">
        <v>0</v>
      </c>
      <c r="IO353" s="530">
        <v>0</v>
      </c>
      <c r="IP353" s="530">
        <v>0</v>
      </c>
      <c r="IQ353" s="530">
        <v>0</v>
      </c>
      <c r="IR353" s="530">
        <v>0</v>
      </c>
      <c r="IS353" s="530">
        <v>0</v>
      </c>
      <c r="IT353" s="530">
        <v>0</v>
      </c>
      <c r="IU353" s="530">
        <v>0</v>
      </c>
      <c r="IV353" s="530">
        <v>0</v>
      </c>
      <c r="IW353" s="530">
        <v>0</v>
      </c>
      <c r="IX353" s="530">
        <v>0</v>
      </c>
      <c r="IY353" s="530">
        <v>0</v>
      </c>
      <c r="IZ353" s="530">
        <v>0</v>
      </c>
      <c r="JA353" s="530">
        <v>0</v>
      </c>
      <c r="JB353" s="530">
        <v>0</v>
      </c>
      <c r="JC353" s="530">
        <v>0</v>
      </c>
      <c r="JD353" s="530">
        <v>0</v>
      </c>
      <c r="JE353" s="530">
        <v>0</v>
      </c>
      <c r="JF353" s="530">
        <v>0</v>
      </c>
      <c r="JG353" s="530">
        <v>0</v>
      </c>
      <c r="JH353" s="530">
        <v>0</v>
      </c>
      <c r="JI353" s="530">
        <v>0</v>
      </c>
      <c r="JJ353" s="530">
        <v>0</v>
      </c>
      <c r="JK353" s="530">
        <v>0</v>
      </c>
      <c r="JL353" s="530">
        <v>0</v>
      </c>
      <c r="JM353" s="530">
        <v>0</v>
      </c>
      <c r="JN353" s="530">
        <v>0</v>
      </c>
      <c r="JO353" s="530">
        <v>0</v>
      </c>
      <c r="JP353" s="530">
        <v>0</v>
      </c>
      <c r="JQ353" s="530">
        <v>0</v>
      </c>
      <c r="JR353" s="530">
        <v>0</v>
      </c>
      <c r="JS353" s="530">
        <v>0</v>
      </c>
      <c r="JT353" s="530">
        <v>0</v>
      </c>
      <c r="JU353" s="530">
        <v>0</v>
      </c>
      <c r="JV353" s="530">
        <v>0</v>
      </c>
      <c r="JW353" s="530">
        <v>0</v>
      </c>
      <c r="JX353" s="530">
        <v>0</v>
      </c>
      <c r="JY353" s="530">
        <v>0</v>
      </c>
      <c r="JZ353" s="530">
        <v>0</v>
      </c>
      <c r="KA353" s="530">
        <v>0</v>
      </c>
      <c r="KB353" s="530">
        <v>0</v>
      </c>
      <c r="KC353" s="530">
        <v>0</v>
      </c>
      <c r="KD353" s="530">
        <v>0</v>
      </c>
      <c r="KE353" s="530">
        <v>0</v>
      </c>
      <c r="KF353" s="530">
        <v>0</v>
      </c>
      <c r="KG353" s="530">
        <v>0</v>
      </c>
      <c r="KH353" s="530">
        <v>0</v>
      </c>
      <c r="KI353" s="530">
        <v>0</v>
      </c>
      <c r="KJ353" s="530">
        <v>0</v>
      </c>
      <c r="KK353" s="530">
        <v>0</v>
      </c>
      <c r="KL353" s="530">
        <v>0</v>
      </c>
      <c r="KM353" s="530">
        <v>0</v>
      </c>
      <c r="KN353" s="530">
        <v>0</v>
      </c>
      <c r="KO353" s="530">
        <v>0</v>
      </c>
      <c r="KP353" s="530">
        <v>0</v>
      </c>
      <c r="KQ353" s="530">
        <v>0</v>
      </c>
      <c r="KR353" s="530">
        <v>0</v>
      </c>
      <c r="KS353" s="530">
        <v>0</v>
      </c>
      <c r="KT353" s="530">
        <v>0</v>
      </c>
      <c r="KU353" s="530">
        <v>0</v>
      </c>
      <c r="KV353" s="530">
        <v>0</v>
      </c>
      <c r="KW353" s="530">
        <v>0</v>
      </c>
      <c r="KX353" s="530">
        <v>0</v>
      </c>
      <c r="KY353" s="530">
        <v>0</v>
      </c>
      <c r="KZ353" s="530">
        <v>0</v>
      </c>
      <c r="LA353" s="530">
        <v>0</v>
      </c>
      <c r="LB353" s="530">
        <v>0</v>
      </c>
      <c r="LC353" s="530">
        <v>0</v>
      </c>
      <c r="LD353" s="530">
        <v>0</v>
      </c>
      <c r="LE353" s="530">
        <v>0</v>
      </c>
      <c r="LF353" s="530">
        <v>0</v>
      </c>
      <c r="LG353" s="530">
        <v>0</v>
      </c>
      <c r="LH353" s="530">
        <v>0</v>
      </c>
      <c r="LI353" s="530">
        <v>0</v>
      </c>
      <c r="LJ353" s="530">
        <v>0</v>
      </c>
      <c r="LK353" s="530">
        <v>0</v>
      </c>
      <c r="LL353" s="530">
        <v>0</v>
      </c>
      <c r="LM353" s="530">
        <v>0</v>
      </c>
      <c r="LN353" s="530">
        <v>0</v>
      </c>
      <c r="LO353" s="530">
        <v>0</v>
      </c>
      <c r="LP353" s="530">
        <v>0</v>
      </c>
      <c r="LQ353" s="530">
        <v>0</v>
      </c>
      <c r="LR353" s="530">
        <v>0</v>
      </c>
      <c r="LS353" s="530">
        <v>0</v>
      </c>
      <c r="LT353" s="530">
        <v>0</v>
      </c>
      <c r="LU353" s="530">
        <v>0</v>
      </c>
      <c r="LV353" s="530">
        <v>0</v>
      </c>
      <c r="LW353" s="530">
        <v>0</v>
      </c>
      <c r="LX353" s="530">
        <v>0</v>
      </c>
      <c r="LY353" s="530">
        <v>0</v>
      </c>
      <c r="LZ353" s="530">
        <v>0</v>
      </c>
      <c r="MA353" s="530">
        <v>0</v>
      </c>
      <c r="MB353" s="530">
        <v>0</v>
      </c>
      <c r="MC353" s="530">
        <v>0</v>
      </c>
      <c r="MD353" s="530">
        <v>0</v>
      </c>
      <c r="ME353" s="530">
        <v>0</v>
      </c>
      <c r="MF353" s="530">
        <v>0</v>
      </c>
      <c r="MG353" s="530">
        <v>0</v>
      </c>
      <c r="MH353" s="530">
        <v>0</v>
      </c>
      <c r="MI353" s="530">
        <v>0</v>
      </c>
      <c r="MJ353" s="530">
        <v>0</v>
      </c>
      <c r="MK353" s="530">
        <v>0</v>
      </c>
      <c r="ML353" s="530">
        <v>0</v>
      </c>
      <c r="MM353" s="530">
        <v>0</v>
      </c>
      <c r="MN353" s="530">
        <v>0</v>
      </c>
      <c r="MO353" s="530">
        <v>0</v>
      </c>
      <c r="MP353" s="530">
        <v>0</v>
      </c>
      <c r="MQ353" s="530">
        <v>0</v>
      </c>
      <c r="MR353" s="530">
        <v>0</v>
      </c>
      <c r="MS353" s="530">
        <v>0</v>
      </c>
      <c r="MT353" s="530">
        <v>0</v>
      </c>
      <c r="MU353" s="530">
        <v>0</v>
      </c>
      <c r="MV353" s="530">
        <v>0</v>
      </c>
      <c r="MW353" s="530">
        <v>0</v>
      </c>
      <c r="MX353" s="530">
        <v>0</v>
      </c>
      <c r="MY353" s="530">
        <v>0</v>
      </c>
      <c r="MZ353" s="530">
        <v>0</v>
      </c>
      <c r="NA353" s="530">
        <v>0</v>
      </c>
      <c r="NB353" s="530">
        <v>0</v>
      </c>
      <c r="NC353" s="530">
        <v>0</v>
      </c>
      <c r="ND353" s="530">
        <v>0</v>
      </c>
      <c r="NE353" s="530">
        <v>0</v>
      </c>
      <c r="NF353" s="530">
        <v>0</v>
      </c>
      <c r="NG353" s="530">
        <v>0</v>
      </c>
      <c r="NH353" s="530">
        <v>0</v>
      </c>
      <c r="NI353" s="530">
        <v>0</v>
      </c>
      <c r="NJ353" s="530">
        <v>0</v>
      </c>
      <c r="NK353" s="530">
        <v>0</v>
      </c>
      <c r="NL353" s="530">
        <v>0</v>
      </c>
      <c r="NM353" s="530">
        <v>0</v>
      </c>
      <c r="NN353" s="530">
        <v>0</v>
      </c>
      <c r="NO353" s="530">
        <v>0</v>
      </c>
      <c r="NP353" s="530">
        <v>0</v>
      </c>
      <c r="NQ353" s="530">
        <v>0</v>
      </c>
      <c r="NR353" s="530">
        <v>0</v>
      </c>
      <c r="NS353" s="530">
        <v>0</v>
      </c>
      <c r="NT353" s="530">
        <v>0</v>
      </c>
      <c r="NU353" s="530">
        <v>0</v>
      </c>
      <c r="NV353" s="530">
        <v>0</v>
      </c>
      <c r="NW353" s="530">
        <v>0</v>
      </c>
      <c r="NX353" s="530">
        <v>0</v>
      </c>
      <c r="NY353" s="530">
        <v>0</v>
      </c>
      <c r="NZ353" s="530">
        <v>0</v>
      </c>
      <c r="OA353" s="530">
        <v>0</v>
      </c>
      <c r="OB353" s="530">
        <v>0</v>
      </c>
      <c r="OC353" s="530">
        <v>0</v>
      </c>
      <c r="OD353" s="530">
        <v>0</v>
      </c>
      <c r="OE353" s="530">
        <v>0</v>
      </c>
      <c r="OF353" s="530">
        <v>0</v>
      </c>
      <c r="OG353" s="530">
        <v>0</v>
      </c>
      <c r="OH353" s="530">
        <v>0</v>
      </c>
      <c r="OI353" s="530">
        <v>0</v>
      </c>
      <c r="OJ353" s="530">
        <v>0</v>
      </c>
      <c r="OK353" s="530">
        <v>0</v>
      </c>
      <c r="OL353" s="530">
        <v>0</v>
      </c>
      <c r="OM353" s="530">
        <v>0</v>
      </c>
      <c r="ON353" s="530">
        <v>0</v>
      </c>
      <c r="OO353" s="530">
        <v>0</v>
      </c>
      <c r="OP353" s="530">
        <v>0</v>
      </c>
      <c r="OQ353" s="530">
        <v>0</v>
      </c>
      <c r="OR353" s="530">
        <v>0</v>
      </c>
      <c r="OS353" s="530">
        <v>0</v>
      </c>
      <c r="OT353" s="530">
        <v>0</v>
      </c>
      <c r="OU353" s="530">
        <v>0</v>
      </c>
      <c r="OV353" s="530">
        <v>0</v>
      </c>
      <c r="OW353" s="530">
        <v>0</v>
      </c>
      <c r="OX353" s="530">
        <v>0</v>
      </c>
      <c r="OY353" s="530">
        <v>0</v>
      </c>
      <c r="OZ353" s="530">
        <v>0</v>
      </c>
      <c r="PA353" s="530">
        <v>0</v>
      </c>
      <c r="PB353" s="530">
        <v>0</v>
      </c>
      <c r="PC353" s="530">
        <v>0</v>
      </c>
      <c r="PD353" s="530">
        <v>0</v>
      </c>
      <c r="PE353" s="530">
        <v>0</v>
      </c>
      <c r="PF353" s="530">
        <v>0</v>
      </c>
      <c r="PG353" s="530">
        <v>0</v>
      </c>
      <c r="PH353" s="530">
        <v>0</v>
      </c>
      <c r="PI353" s="530">
        <v>0</v>
      </c>
      <c r="PJ353" s="530">
        <v>0</v>
      </c>
      <c r="PK353" s="530">
        <v>0</v>
      </c>
      <c r="PL353" s="530">
        <v>0</v>
      </c>
      <c r="PM353" s="530">
        <v>0</v>
      </c>
      <c r="PN353" s="530">
        <v>0</v>
      </c>
      <c r="PO353" s="530">
        <v>0</v>
      </c>
      <c r="PP353" s="530">
        <v>0</v>
      </c>
      <c r="PQ353" s="530">
        <v>0</v>
      </c>
      <c r="PR353" s="530">
        <v>0</v>
      </c>
      <c r="PS353" s="530">
        <v>0</v>
      </c>
      <c r="PT353" s="530">
        <v>0</v>
      </c>
      <c r="PU353" s="530">
        <v>0</v>
      </c>
      <c r="PV353" s="530">
        <v>0</v>
      </c>
      <c r="PW353" s="530">
        <v>0</v>
      </c>
      <c r="PX353" s="530">
        <v>0</v>
      </c>
      <c r="PY353" s="530">
        <v>0</v>
      </c>
      <c r="PZ353" s="530">
        <v>0</v>
      </c>
      <c r="QA353" s="530">
        <v>0</v>
      </c>
      <c r="QB353" s="530">
        <v>0</v>
      </c>
      <c r="QC353" s="530">
        <v>0</v>
      </c>
      <c r="QD353" s="530">
        <v>0</v>
      </c>
      <c r="QE353" s="530">
        <v>0</v>
      </c>
      <c r="QF353" s="530">
        <v>0</v>
      </c>
      <c r="QG353" s="530">
        <v>0</v>
      </c>
      <c r="QH353" s="530">
        <v>0</v>
      </c>
      <c r="QI353" s="530">
        <v>0</v>
      </c>
      <c r="QJ353" s="530">
        <v>0</v>
      </c>
      <c r="QK353" s="530">
        <v>0</v>
      </c>
      <c r="QL353" s="530">
        <v>0</v>
      </c>
      <c r="QM353" s="530">
        <v>0</v>
      </c>
      <c r="QN353" s="530">
        <v>0</v>
      </c>
      <c r="QO353" s="530">
        <v>0</v>
      </c>
      <c r="QP353" s="530">
        <v>0</v>
      </c>
      <c r="QQ353" s="530">
        <v>0</v>
      </c>
      <c r="QR353" s="530">
        <v>0</v>
      </c>
      <c r="QS353" s="530">
        <v>0</v>
      </c>
      <c r="QT353" s="530">
        <v>0</v>
      </c>
      <c r="QU353" s="530">
        <v>0</v>
      </c>
      <c r="QV353" s="530">
        <v>0</v>
      </c>
      <c r="QW353" s="530">
        <v>0</v>
      </c>
      <c r="QX353" s="530">
        <v>0</v>
      </c>
      <c r="QY353" s="530">
        <v>0</v>
      </c>
      <c r="QZ353" s="530">
        <v>0</v>
      </c>
      <c r="RA353" s="530">
        <v>0</v>
      </c>
      <c r="RB353" s="530">
        <v>0</v>
      </c>
      <c r="RC353" s="530">
        <v>0</v>
      </c>
      <c r="RD353" s="530">
        <v>0</v>
      </c>
      <c r="RE353" s="530">
        <v>0</v>
      </c>
      <c r="RF353" s="530">
        <v>0</v>
      </c>
      <c r="RG353" s="530">
        <v>0</v>
      </c>
      <c r="RH353" s="530">
        <v>0</v>
      </c>
      <c r="RI353" s="530">
        <v>0</v>
      </c>
      <c r="RJ353" s="530">
        <v>0</v>
      </c>
      <c r="RK353" s="530">
        <v>0</v>
      </c>
      <c r="RL353" s="530">
        <v>0</v>
      </c>
      <c r="RM353" s="530">
        <v>0</v>
      </c>
      <c r="RN353" s="530">
        <v>0</v>
      </c>
      <c r="RO353" s="530">
        <v>0</v>
      </c>
      <c r="RP353" s="530">
        <v>0</v>
      </c>
      <c r="RQ353" s="530">
        <v>0</v>
      </c>
      <c r="RR353" s="530">
        <v>0</v>
      </c>
      <c r="RS353" s="530">
        <v>0</v>
      </c>
      <c r="RT353" s="530">
        <v>0</v>
      </c>
      <c r="RU353" s="530">
        <v>0</v>
      </c>
      <c r="RV353" s="530">
        <v>0</v>
      </c>
      <c r="RW353" s="530">
        <v>0</v>
      </c>
      <c r="RX353" s="530">
        <v>0</v>
      </c>
      <c r="RY353" s="530">
        <v>0</v>
      </c>
      <c r="RZ353" s="530">
        <v>0</v>
      </c>
      <c r="SA353" s="530">
        <v>0</v>
      </c>
      <c r="SB353" s="530">
        <v>0</v>
      </c>
      <c r="SC353" s="530">
        <v>0</v>
      </c>
      <c r="SD353" s="530">
        <v>0</v>
      </c>
      <c r="SE353" s="530">
        <v>0</v>
      </c>
      <c r="SF353" s="530">
        <v>0</v>
      </c>
      <c r="SG353" s="530">
        <v>0</v>
      </c>
      <c r="SH353" s="530">
        <v>0</v>
      </c>
      <c r="SI353" s="530">
        <v>0</v>
      </c>
      <c r="SJ353" s="530">
        <v>0</v>
      </c>
      <c r="SK353" s="267">
        <f t="shared" si="514"/>
        <v>0</v>
      </c>
      <c r="SL353" s="254"/>
      <c r="SM353" s="242"/>
      <c r="SN353" s="242"/>
      <c r="SO353" s="242"/>
    </row>
    <row r="354" spans="1:509" outlineLevel="3" x14ac:dyDescent="0.35">
      <c r="A354" s="242"/>
      <c r="B354" s="251"/>
      <c r="C354" s="438">
        <f>INT($C$29)+3</f>
        <v>4</v>
      </c>
      <c r="D354" s="267"/>
      <c r="E354" s="316">
        <f t="shared" si="551"/>
        <v>213</v>
      </c>
      <c r="F354" s="322"/>
      <c r="G354" s="322"/>
      <c r="H354" s="267"/>
      <c r="I354" s="493"/>
      <c r="J354" s="493" t="s">
        <v>693</v>
      </c>
      <c r="K354" s="493"/>
      <c r="L354" s="533">
        <v>0</v>
      </c>
      <c r="M354" s="533">
        <v>0</v>
      </c>
      <c r="N354" s="533">
        <v>0</v>
      </c>
      <c r="O354" s="533">
        <v>0</v>
      </c>
      <c r="P354" s="533">
        <v>0</v>
      </c>
      <c r="Q354" s="533">
        <v>0</v>
      </c>
      <c r="R354" s="533">
        <v>0</v>
      </c>
      <c r="S354" s="533">
        <v>0</v>
      </c>
      <c r="T354" s="533">
        <v>0</v>
      </c>
      <c r="U354" s="533">
        <v>0</v>
      </c>
      <c r="V354" s="533">
        <v>0</v>
      </c>
      <c r="W354" s="533">
        <v>0</v>
      </c>
      <c r="X354" s="533">
        <v>0</v>
      </c>
      <c r="Y354" s="533">
        <v>0</v>
      </c>
      <c r="Z354" s="533">
        <v>0</v>
      </c>
      <c r="AA354" s="533">
        <v>0</v>
      </c>
      <c r="AB354" s="533">
        <v>0</v>
      </c>
      <c r="AC354" s="533">
        <v>0</v>
      </c>
      <c r="AD354" s="533">
        <v>0</v>
      </c>
      <c r="AE354" s="533">
        <v>0</v>
      </c>
      <c r="AF354" s="533">
        <v>0</v>
      </c>
      <c r="AG354" s="533">
        <v>0</v>
      </c>
      <c r="AH354" s="533">
        <v>0</v>
      </c>
      <c r="AI354" s="533">
        <v>0</v>
      </c>
      <c r="AJ354" s="533">
        <v>0</v>
      </c>
      <c r="AK354" s="533">
        <v>0</v>
      </c>
      <c r="AL354" s="533">
        <v>0</v>
      </c>
      <c r="AM354" s="533">
        <v>0</v>
      </c>
      <c r="AN354" s="533">
        <v>0</v>
      </c>
      <c r="AO354" s="533">
        <v>0</v>
      </c>
      <c r="AP354" s="533">
        <v>0</v>
      </c>
      <c r="AQ354" s="533">
        <v>0</v>
      </c>
      <c r="AR354" s="533">
        <v>0</v>
      </c>
      <c r="AS354" s="533">
        <v>0</v>
      </c>
      <c r="AT354" s="533">
        <v>0</v>
      </c>
      <c r="AU354" s="533">
        <v>0</v>
      </c>
      <c r="AV354" s="533">
        <v>0</v>
      </c>
      <c r="AW354" s="533">
        <v>0</v>
      </c>
      <c r="AX354" s="533">
        <v>0</v>
      </c>
      <c r="AY354" s="533">
        <v>0</v>
      </c>
      <c r="AZ354" s="533">
        <v>0</v>
      </c>
      <c r="BA354" s="533">
        <v>0</v>
      </c>
      <c r="BB354" s="533">
        <v>0</v>
      </c>
      <c r="BC354" s="533">
        <v>0</v>
      </c>
      <c r="BD354" s="533">
        <v>0</v>
      </c>
      <c r="BE354" s="533">
        <v>0</v>
      </c>
      <c r="BF354" s="533">
        <v>0</v>
      </c>
      <c r="BG354" s="533">
        <v>0</v>
      </c>
      <c r="BH354" s="533">
        <v>0</v>
      </c>
      <c r="BI354" s="533">
        <v>0</v>
      </c>
      <c r="BJ354" s="533">
        <v>0</v>
      </c>
      <c r="BK354" s="533">
        <v>0</v>
      </c>
      <c r="BL354" s="533">
        <v>0</v>
      </c>
      <c r="BM354" s="533">
        <v>0</v>
      </c>
      <c r="BN354" s="533">
        <v>0</v>
      </c>
      <c r="BO354" s="533">
        <v>0</v>
      </c>
      <c r="BP354" s="533">
        <v>0</v>
      </c>
      <c r="BQ354" s="533">
        <v>0</v>
      </c>
      <c r="BR354" s="533">
        <v>0</v>
      </c>
      <c r="BS354" s="533">
        <v>0</v>
      </c>
      <c r="BT354" s="533">
        <v>0</v>
      </c>
      <c r="BU354" s="533">
        <v>0</v>
      </c>
      <c r="BV354" s="533">
        <v>0</v>
      </c>
      <c r="BW354" s="533">
        <v>0</v>
      </c>
      <c r="BX354" s="533">
        <v>0</v>
      </c>
      <c r="BY354" s="533">
        <v>0</v>
      </c>
      <c r="BZ354" s="533">
        <v>0</v>
      </c>
      <c r="CA354" s="533">
        <v>0</v>
      </c>
      <c r="CB354" s="533">
        <v>0</v>
      </c>
      <c r="CC354" s="533">
        <v>0</v>
      </c>
      <c r="CD354" s="533">
        <v>0</v>
      </c>
      <c r="CE354" s="533">
        <v>0</v>
      </c>
      <c r="CF354" s="533">
        <v>0</v>
      </c>
      <c r="CG354" s="533">
        <v>0</v>
      </c>
      <c r="CH354" s="533">
        <v>0</v>
      </c>
      <c r="CI354" s="533">
        <v>0</v>
      </c>
      <c r="CJ354" s="533">
        <v>0</v>
      </c>
      <c r="CK354" s="533">
        <v>0</v>
      </c>
      <c r="CL354" s="533">
        <v>0</v>
      </c>
      <c r="CM354" s="533">
        <v>0</v>
      </c>
      <c r="CN354" s="533">
        <v>0</v>
      </c>
      <c r="CO354" s="533">
        <v>0</v>
      </c>
      <c r="CP354" s="533">
        <v>0</v>
      </c>
      <c r="CQ354" s="533">
        <v>0</v>
      </c>
      <c r="CR354" s="533">
        <v>0</v>
      </c>
      <c r="CS354" s="533">
        <v>0</v>
      </c>
      <c r="CT354" s="533">
        <v>0</v>
      </c>
      <c r="CU354" s="533">
        <v>0</v>
      </c>
      <c r="CV354" s="533">
        <v>0</v>
      </c>
      <c r="CW354" s="533">
        <v>0</v>
      </c>
      <c r="CX354" s="533">
        <v>0</v>
      </c>
      <c r="CY354" s="533">
        <v>0</v>
      </c>
      <c r="CZ354" s="533">
        <v>0</v>
      </c>
      <c r="DA354" s="533">
        <v>0</v>
      </c>
      <c r="DB354" s="533">
        <v>0</v>
      </c>
      <c r="DC354" s="533">
        <v>0</v>
      </c>
      <c r="DD354" s="533">
        <v>0</v>
      </c>
      <c r="DE354" s="533">
        <v>0</v>
      </c>
      <c r="DF354" s="533">
        <v>0</v>
      </c>
      <c r="DG354" s="533">
        <v>0</v>
      </c>
      <c r="DH354" s="533">
        <v>0</v>
      </c>
      <c r="DI354" s="533">
        <v>0</v>
      </c>
      <c r="DJ354" s="533">
        <v>0</v>
      </c>
      <c r="DK354" s="533">
        <v>0</v>
      </c>
      <c r="DL354" s="533">
        <v>0</v>
      </c>
      <c r="DM354" s="533">
        <v>0</v>
      </c>
      <c r="DN354" s="533">
        <v>0</v>
      </c>
      <c r="DO354" s="533">
        <v>0</v>
      </c>
      <c r="DP354" s="533">
        <v>0</v>
      </c>
      <c r="DQ354" s="533">
        <v>0</v>
      </c>
      <c r="DR354" s="533">
        <v>0</v>
      </c>
      <c r="DS354" s="533">
        <v>0</v>
      </c>
      <c r="DT354" s="533">
        <v>0</v>
      </c>
      <c r="DU354" s="533">
        <v>0</v>
      </c>
      <c r="DV354" s="533">
        <v>0</v>
      </c>
      <c r="DW354" s="533">
        <v>0</v>
      </c>
      <c r="DX354" s="533">
        <v>0</v>
      </c>
      <c r="DY354" s="533">
        <v>0</v>
      </c>
      <c r="DZ354" s="533">
        <v>0</v>
      </c>
      <c r="EA354" s="533">
        <v>0</v>
      </c>
      <c r="EB354" s="533">
        <v>0</v>
      </c>
      <c r="EC354" s="533">
        <v>0</v>
      </c>
      <c r="ED354" s="533">
        <v>0</v>
      </c>
      <c r="EE354" s="533">
        <v>0</v>
      </c>
      <c r="EF354" s="533">
        <v>0</v>
      </c>
      <c r="EG354" s="533">
        <v>0</v>
      </c>
      <c r="EH354" s="533">
        <v>0</v>
      </c>
      <c r="EI354" s="533">
        <v>0</v>
      </c>
      <c r="EJ354" s="533">
        <v>0</v>
      </c>
      <c r="EK354" s="533">
        <v>0</v>
      </c>
      <c r="EL354" s="533">
        <v>0</v>
      </c>
      <c r="EM354" s="533">
        <v>0</v>
      </c>
      <c r="EN354" s="533">
        <v>0</v>
      </c>
      <c r="EO354" s="533">
        <v>0</v>
      </c>
      <c r="EP354" s="533">
        <v>0</v>
      </c>
      <c r="EQ354" s="533">
        <v>0</v>
      </c>
      <c r="ER354" s="533">
        <v>0</v>
      </c>
      <c r="ES354" s="533">
        <v>0</v>
      </c>
      <c r="ET354" s="533">
        <v>0</v>
      </c>
      <c r="EU354" s="533">
        <v>0</v>
      </c>
      <c r="EV354" s="533">
        <v>0</v>
      </c>
      <c r="EW354" s="533">
        <v>0</v>
      </c>
      <c r="EX354" s="533">
        <v>0</v>
      </c>
      <c r="EY354" s="533">
        <v>0</v>
      </c>
      <c r="EZ354" s="533">
        <v>0</v>
      </c>
      <c r="FA354" s="533">
        <v>0</v>
      </c>
      <c r="FB354" s="533">
        <v>0</v>
      </c>
      <c r="FC354" s="533">
        <v>0</v>
      </c>
      <c r="FD354" s="533">
        <v>0</v>
      </c>
      <c r="FE354" s="533">
        <v>0</v>
      </c>
      <c r="FF354" s="533">
        <v>0</v>
      </c>
      <c r="FG354" s="533">
        <v>0</v>
      </c>
      <c r="FH354" s="533">
        <v>0</v>
      </c>
      <c r="FI354" s="533">
        <v>0</v>
      </c>
      <c r="FJ354" s="533">
        <v>0</v>
      </c>
      <c r="FK354" s="533">
        <v>0</v>
      </c>
      <c r="FL354" s="533">
        <v>0</v>
      </c>
      <c r="FM354" s="533">
        <v>0</v>
      </c>
      <c r="FN354" s="533">
        <v>0</v>
      </c>
      <c r="FO354" s="533">
        <v>0</v>
      </c>
      <c r="FP354" s="533">
        <v>0</v>
      </c>
      <c r="FQ354" s="533">
        <v>0</v>
      </c>
      <c r="FR354" s="533">
        <v>0</v>
      </c>
      <c r="FS354" s="533">
        <v>0</v>
      </c>
      <c r="FT354" s="533">
        <v>0</v>
      </c>
      <c r="FU354" s="533">
        <v>0</v>
      </c>
      <c r="FV354" s="533">
        <v>0</v>
      </c>
      <c r="FW354" s="533">
        <v>0</v>
      </c>
      <c r="FX354" s="533">
        <v>0</v>
      </c>
      <c r="FY354" s="533">
        <v>0</v>
      </c>
      <c r="FZ354" s="533">
        <v>0</v>
      </c>
      <c r="GA354" s="533">
        <v>0</v>
      </c>
      <c r="GB354" s="533">
        <v>0</v>
      </c>
      <c r="GC354" s="533">
        <v>0</v>
      </c>
      <c r="GD354" s="533">
        <v>0</v>
      </c>
      <c r="GE354" s="533">
        <v>0</v>
      </c>
      <c r="GF354" s="533">
        <v>0</v>
      </c>
      <c r="GG354" s="533">
        <v>0</v>
      </c>
      <c r="GH354" s="533">
        <v>0</v>
      </c>
      <c r="GI354" s="533">
        <v>0</v>
      </c>
      <c r="GJ354" s="533">
        <v>0</v>
      </c>
      <c r="GK354" s="533">
        <v>0</v>
      </c>
      <c r="GL354" s="533">
        <v>0</v>
      </c>
      <c r="GM354" s="533">
        <v>0</v>
      </c>
      <c r="GN354" s="533">
        <v>0</v>
      </c>
      <c r="GO354" s="533">
        <v>0</v>
      </c>
      <c r="GP354" s="533">
        <v>0</v>
      </c>
      <c r="GQ354" s="533">
        <v>0</v>
      </c>
      <c r="GR354" s="533">
        <v>0</v>
      </c>
      <c r="GS354" s="533">
        <v>0</v>
      </c>
      <c r="GT354" s="533">
        <v>0</v>
      </c>
      <c r="GU354" s="533">
        <v>0</v>
      </c>
      <c r="GV354" s="533">
        <v>0</v>
      </c>
      <c r="GW354" s="533">
        <v>0</v>
      </c>
      <c r="GX354" s="533">
        <v>0</v>
      </c>
      <c r="GY354" s="533">
        <v>0</v>
      </c>
      <c r="GZ354" s="533">
        <v>0</v>
      </c>
      <c r="HA354" s="533">
        <v>0</v>
      </c>
      <c r="HB354" s="533">
        <v>0</v>
      </c>
      <c r="HC354" s="533">
        <v>0</v>
      </c>
      <c r="HD354" s="533">
        <v>0</v>
      </c>
      <c r="HE354" s="533">
        <v>0</v>
      </c>
      <c r="HF354" s="533">
        <v>0</v>
      </c>
      <c r="HG354" s="533">
        <v>0</v>
      </c>
      <c r="HH354" s="533">
        <v>0</v>
      </c>
      <c r="HI354" s="533">
        <v>0</v>
      </c>
      <c r="HJ354" s="533">
        <v>0</v>
      </c>
      <c r="HK354" s="533">
        <v>0</v>
      </c>
      <c r="HL354" s="533">
        <v>0</v>
      </c>
      <c r="HM354" s="533">
        <v>0</v>
      </c>
      <c r="HN354" s="533">
        <v>0</v>
      </c>
      <c r="HO354" s="533">
        <v>0</v>
      </c>
      <c r="HP354" s="533">
        <v>0</v>
      </c>
      <c r="HQ354" s="533">
        <v>0</v>
      </c>
      <c r="HR354" s="533">
        <v>0</v>
      </c>
      <c r="HS354" s="533">
        <v>0</v>
      </c>
      <c r="HT354" s="533">
        <v>0</v>
      </c>
      <c r="HU354" s="533">
        <v>0</v>
      </c>
      <c r="HV354" s="533">
        <v>0</v>
      </c>
      <c r="HW354" s="533">
        <v>0</v>
      </c>
      <c r="HX354" s="533">
        <v>0</v>
      </c>
      <c r="HY354" s="533">
        <v>0</v>
      </c>
      <c r="HZ354" s="533">
        <v>0</v>
      </c>
      <c r="IA354" s="533">
        <v>0</v>
      </c>
      <c r="IB354" s="533">
        <v>0</v>
      </c>
      <c r="IC354" s="533">
        <v>0</v>
      </c>
      <c r="ID354" s="533">
        <v>0</v>
      </c>
      <c r="IE354" s="533">
        <v>0</v>
      </c>
      <c r="IF354" s="533">
        <v>0</v>
      </c>
      <c r="IG354" s="533">
        <v>0</v>
      </c>
      <c r="IH354" s="533">
        <v>0</v>
      </c>
      <c r="II354" s="533">
        <v>0</v>
      </c>
      <c r="IJ354" s="533">
        <v>0</v>
      </c>
      <c r="IK354" s="533">
        <v>0</v>
      </c>
      <c r="IL354" s="533">
        <v>0</v>
      </c>
      <c r="IM354" s="533">
        <v>0</v>
      </c>
      <c r="IN354" s="533">
        <v>0</v>
      </c>
      <c r="IO354" s="533">
        <v>0</v>
      </c>
      <c r="IP354" s="533">
        <v>0</v>
      </c>
      <c r="IQ354" s="533">
        <v>0</v>
      </c>
      <c r="IR354" s="533">
        <v>0</v>
      </c>
      <c r="IS354" s="533">
        <v>0</v>
      </c>
      <c r="IT354" s="533">
        <v>0</v>
      </c>
      <c r="IU354" s="533">
        <v>0</v>
      </c>
      <c r="IV354" s="533">
        <v>0</v>
      </c>
      <c r="IW354" s="533">
        <v>0</v>
      </c>
      <c r="IX354" s="533">
        <v>0</v>
      </c>
      <c r="IY354" s="533">
        <v>0</v>
      </c>
      <c r="IZ354" s="533">
        <v>0</v>
      </c>
      <c r="JA354" s="533">
        <v>0</v>
      </c>
      <c r="JB354" s="533">
        <v>0</v>
      </c>
      <c r="JC354" s="533">
        <v>0</v>
      </c>
      <c r="JD354" s="533">
        <v>0</v>
      </c>
      <c r="JE354" s="533">
        <v>0</v>
      </c>
      <c r="JF354" s="533">
        <v>0</v>
      </c>
      <c r="JG354" s="533">
        <v>0</v>
      </c>
      <c r="JH354" s="533">
        <v>0</v>
      </c>
      <c r="JI354" s="533">
        <v>0</v>
      </c>
      <c r="JJ354" s="533">
        <v>0</v>
      </c>
      <c r="JK354" s="533">
        <v>0</v>
      </c>
      <c r="JL354" s="533">
        <v>0</v>
      </c>
      <c r="JM354" s="533">
        <v>0</v>
      </c>
      <c r="JN354" s="533">
        <v>0</v>
      </c>
      <c r="JO354" s="533">
        <v>0</v>
      </c>
      <c r="JP354" s="533">
        <v>0</v>
      </c>
      <c r="JQ354" s="533">
        <v>0</v>
      </c>
      <c r="JR354" s="533">
        <v>0</v>
      </c>
      <c r="JS354" s="533">
        <v>0</v>
      </c>
      <c r="JT354" s="533">
        <v>0</v>
      </c>
      <c r="JU354" s="533">
        <v>0</v>
      </c>
      <c r="JV354" s="533">
        <v>0</v>
      </c>
      <c r="JW354" s="533">
        <v>0</v>
      </c>
      <c r="JX354" s="533">
        <v>0</v>
      </c>
      <c r="JY354" s="533">
        <v>0</v>
      </c>
      <c r="JZ354" s="533">
        <v>0</v>
      </c>
      <c r="KA354" s="533">
        <v>0</v>
      </c>
      <c r="KB354" s="533">
        <v>0</v>
      </c>
      <c r="KC354" s="533">
        <v>0</v>
      </c>
      <c r="KD354" s="533">
        <v>0</v>
      </c>
      <c r="KE354" s="533">
        <v>0</v>
      </c>
      <c r="KF354" s="533">
        <v>0</v>
      </c>
      <c r="KG354" s="533">
        <v>0</v>
      </c>
      <c r="KH354" s="533">
        <v>0</v>
      </c>
      <c r="KI354" s="533">
        <v>0</v>
      </c>
      <c r="KJ354" s="533">
        <v>0</v>
      </c>
      <c r="KK354" s="533">
        <v>0</v>
      </c>
      <c r="KL354" s="533">
        <v>0</v>
      </c>
      <c r="KM354" s="533">
        <v>0</v>
      </c>
      <c r="KN354" s="533">
        <v>0</v>
      </c>
      <c r="KO354" s="533">
        <v>0</v>
      </c>
      <c r="KP354" s="533">
        <v>0</v>
      </c>
      <c r="KQ354" s="533">
        <v>0</v>
      </c>
      <c r="KR354" s="533">
        <v>0</v>
      </c>
      <c r="KS354" s="533">
        <v>0</v>
      </c>
      <c r="KT354" s="533">
        <v>0</v>
      </c>
      <c r="KU354" s="533">
        <v>0</v>
      </c>
      <c r="KV354" s="533">
        <v>0</v>
      </c>
      <c r="KW354" s="533">
        <v>0</v>
      </c>
      <c r="KX354" s="533">
        <v>0</v>
      </c>
      <c r="KY354" s="533">
        <v>0</v>
      </c>
      <c r="KZ354" s="533">
        <v>0</v>
      </c>
      <c r="LA354" s="533">
        <v>0</v>
      </c>
      <c r="LB354" s="533">
        <v>0</v>
      </c>
      <c r="LC354" s="533">
        <v>0</v>
      </c>
      <c r="LD354" s="533">
        <v>0</v>
      </c>
      <c r="LE354" s="533">
        <v>0</v>
      </c>
      <c r="LF354" s="533">
        <v>0</v>
      </c>
      <c r="LG354" s="533">
        <v>0</v>
      </c>
      <c r="LH354" s="533">
        <v>0</v>
      </c>
      <c r="LI354" s="533">
        <v>0</v>
      </c>
      <c r="LJ354" s="533">
        <v>0</v>
      </c>
      <c r="LK354" s="533">
        <v>0</v>
      </c>
      <c r="LL354" s="533">
        <v>0</v>
      </c>
      <c r="LM354" s="533">
        <v>0</v>
      </c>
      <c r="LN354" s="533">
        <v>0</v>
      </c>
      <c r="LO354" s="533">
        <v>0</v>
      </c>
      <c r="LP354" s="533">
        <v>0</v>
      </c>
      <c r="LQ354" s="533">
        <v>0</v>
      </c>
      <c r="LR354" s="533">
        <v>0</v>
      </c>
      <c r="LS354" s="533">
        <v>0</v>
      </c>
      <c r="LT354" s="533">
        <v>0</v>
      </c>
      <c r="LU354" s="533">
        <v>0</v>
      </c>
      <c r="LV354" s="533">
        <v>0</v>
      </c>
      <c r="LW354" s="533">
        <v>0</v>
      </c>
      <c r="LX354" s="533">
        <v>0</v>
      </c>
      <c r="LY354" s="533">
        <v>0</v>
      </c>
      <c r="LZ354" s="533">
        <v>0</v>
      </c>
      <c r="MA354" s="533">
        <v>0</v>
      </c>
      <c r="MB354" s="533">
        <v>0</v>
      </c>
      <c r="MC354" s="533">
        <v>0</v>
      </c>
      <c r="MD354" s="533">
        <v>0</v>
      </c>
      <c r="ME354" s="533">
        <v>0</v>
      </c>
      <c r="MF354" s="533">
        <v>0</v>
      </c>
      <c r="MG354" s="533">
        <v>0</v>
      </c>
      <c r="MH354" s="533">
        <v>0</v>
      </c>
      <c r="MI354" s="533">
        <v>0</v>
      </c>
      <c r="MJ354" s="533">
        <v>0</v>
      </c>
      <c r="MK354" s="533">
        <v>0</v>
      </c>
      <c r="ML354" s="533">
        <v>0</v>
      </c>
      <c r="MM354" s="533">
        <v>0</v>
      </c>
      <c r="MN354" s="533">
        <v>0</v>
      </c>
      <c r="MO354" s="533">
        <v>0</v>
      </c>
      <c r="MP354" s="533">
        <v>0</v>
      </c>
      <c r="MQ354" s="533">
        <v>0</v>
      </c>
      <c r="MR354" s="533">
        <v>0</v>
      </c>
      <c r="MS354" s="533">
        <v>0</v>
      </c>
      <c r="MT354" s="533">
        <v>0</v>
      </c>
      <c r="MU354" s="533">
        <v>0</v>
      </c>
      <c r="MV354" s="533">
        <v>0</v>
      </c>
      <c r="MW354" s="533">
        <v>0</v>
      </c>
      <c r="MX354" s="533">
        <v>0</v>
      </c>
      <c r="MY354" s="533">
        <v>0</v>
      </c>
      <c r="MZ354" s="533">
        <v>0</v>
      </c>
      <c r="NA354" s="533">
        <v>0</v>
      </c>
      <c r="NB354" s="533">
        <v>0</v>
      </c>
      <c r="NC354" s="533">
        <v>0</v>
      </c>
      <c r="ND354" s="533">
        <v>0</v>
      </c>
      <c r="NE354" s="533">
        <v>0</v>
      </c>
      <c r="NF354" s="533">
        <v>0</v>
      </c>
      <c r="NG354" s="533">
        <v>0</v>
      </c>
      <c r="NH354" s="533">
        <v>0</v>
      </c>
      <c r="NI354" s="533">
        <v>0</v>
      </c>
      <c r="NJ354" s="533">
        <v>0</v>
      </c>
      <c r="NK354" s="533">
        <v>0</v>
      </c>
      <c r="NL354" s="533">
        <v>0</v>
      </c>
      <c r="NM354" s="533">
        <v>0</v>
      </c>
      <c r="NN354" s="533">
        <v>0</v>
      </c>
      <c r="NO354" s="533">
        <v>0</v>
      </c>
      <c r="NP354" s="533">
        <v>0</v>
      </c>
      <c r="NQ354" s="533">
        <v>0</v>
      </c>
      <c r="NR354" s="533">
        <v>0</v>
      </c>
      <c r="NS354" s="533">
        <v>0</v>
      </c>
      <c r="NT354" s="533">
        <v>0</v>
      </c>
      <c r="NU354" s="533">
        <v>0</v>
      </c>
      <c r="NV354" s="533">
        <v>0</v>
      </c>
      <c r="NW354" s="533">
        <v>0</v>
      </c>
      <c r="NX354" s="533">
        <v>0</v>
      </c>
      <c r="NY354" s="533">
        <v>0</v>
      </c>
      <c r="NZ354" s="533">
        <v>0</v>
      </c>
      <c r="OA354" s="533">
        <v>0</v>
      </c>
      <c r="OB354" s="533">
        <v>0</v>
      </c>
      <c r="OC354" s="533">
        <v>0</v>
      </c>
      <c r="OD354" s="533">
        <v>0</v>
      </c>
      <c r="OE354" s="533">
        <v>0</v>
      </c>
      <c r="OF354" s="533">
        <v>0</v>
      </c>
      <c r="OG354" s="533">
        <v>0</v>
      </c>
      <c r="OH354" s="533">
        <v>0</v>
      </c>
      <c r="OI354" s="533">
        <v>0</v>
      </c>
      <c r="OJ354" s="533">
        <v>0</v>
      </c>
      <c r="OK354" s="533">
        <v>0</v>
      </c>
      <c r="OL354" s="533">
        <v>0</v>
      </c>
      <c r="OM354" s="533">
        <v>0</v>
      </c>
      <c r="ON354" s="533">
        <v>0</v>
      </c>
      <c r="OO354" s="533">
        <v>0</v>
      </c>
      <c r="OP354" s="533">
        <v>0</v>
      </c>
      <c r="OQ354" s="533">
        <v>0</v>
      </c>
      <c r="OR354" s="533">
        <v>0</v>
      </c>
      <c r="OS354" s="533">
        <v>0</v>
      </c>
      <c r="OT354" s="533">
        <v>0</v>
      </c>
      <c r="OU354" s="533">
        <v>0</v>
      </c>
      <c r="OV354" s="533">
        <v>0</v>
      </c>
      <c r="OW354" s="533">
        <v>0</v>
      </c>
      <c r="OX354" s="533">
        <v>0</v>
      </c>
      <c r="OY354" s="533">
        <v>0</v>
      </c>
      <c r="OZ354" s="533">
        <v>0</v>
      </c>
      <c r="PA354" s="533">
        <v>0</v>
      </c>
      <c r="PB354" s="533">
        <v>0</v>
      </c>
      <c r="PC354" s="533">
        <v>0</v>
      </c>
      <c r="PD354" s="533">
        <v>0</v>
      </c>
      <c r="PE354" s="533">
        <v>0</v>
      </c>
      <c r="PF354" s="533">
        <v>0</v>
      </c>
      <c r="PG354" s="533">
        <v>0</v>
      </c>
      <c r="PH354" s="533">
        <v>0</v>
      </c>
      <c r="PI354" s="533">
        <v>0</v>
      </c>
      <c r="PJ354" s="533">
        <v>0</v>
      </c>
      <c r="PK354" s="533">
        <v>0</v>
      </c>
      <c r="PL354" s="533">
        <v>0</v>
      </c>
      <c r="PM354" s="533">
        <v>0</v>
      </c>
      <c r="PN354" s="533">
        <v>0</v>
      </c>
      <c r="PO354" s="533">
        <v>0</v>
      </c>
      <c r="PP354" s="533">
        <v>0</v>
      </c>
      <c r="PQ354" s="533">
        <v>0</v>
      </c>
      <c r="PR354" s="533">
        <v>0</v>
      </c>
      <c r="PS354" s="533">
        <v>0</v>
      </c>
      <c r="PT354" s="533">
        <v>0</v>
      </c>
      <c r="PU354" s="533">
        <v>0</v>
      </c>
      <c r="PV354" s="533">
        <v>0</v>
      </c>
      <c r="PW354" s="533">
        <v>0</v>
      </c>
      <c r="PX354" s="533">
        <v>0</v>
      </c>
      <c r="PY354" s="533">
        <v>0</v>
      </c>
      <c r="PZ354" s="533">
        <v>0</v>
      </c>
      <c r="QA354" s="533">
        <v>0</v>
      </c>
      <c r="QB354" s="533">
        <v>0</v>
      </c>
      <c r="QC354" s="533">
        <v>0</v>
      </c>
      <c r="QD354" s="533">
        <v>0</v>
      </c>
      <c r="QE354" s="533">
        <v>0</v>
      </c>
      <c r="QF354" s="533">
        <v>0</v>
      </c>
      <c r="QG354" s="533">
        <v>0</v>
      </c>
      <c r="QH354" s="533">
        <v>0</v>
      </c>
      <c r="QI354" s="533">
        <v>0</v>
      </c>
      <c r="QJ354" s="533">
        <v>0</v>
      </c>
      <c r="QK354" s="533">
        <v>0</v>
      </c>
      <c r="QL354" s="533">
        <v>0</v>
      </c>
      <c r="QM354" s="533">
        <v>0</v>
      </c>
      <c r="QN354" s="533">
        <v>0</v>
      </c>
      <c r="QO354" s="533">
        <v>0</v>
      </c>
      <c r="QP354" s="533">
        <v>0</v>
      </c>
      <c r="QQ354" s="533">
        <v>0</v>
      </c>
      <c r="QR354" s="533">
        <v>0</v>
      </c>
      <c r="QS354" s="533">
        <v>0</v>
      </c>
      <c r="QT354" s="533">
        <v>0</v>
      </c>
      <c r="QU354" s="533">
        <v>0</v>
      </c>
      <c r="QV354" s="533">
        <v>0</v>
      </c>
      <c r="QW354" s="533">
        <v>0</v>
      </c>
      <c r="QX354" s="533">
        <v>0</v>
      </c>
      <c r="QY354" s="533">
        <v>0</v>
      </c>
      <c r="QZ354" s="533">
        <v>0</v>
      </c>
      <c r="RA354" s="533">
        <v>0</v>
      </c>
      <c r="RB354" s="533">
        <v>0</v>
      </c>
      <c r="RC354" s="533">
        <v>0</v>
      </c>
      <c r="RD354" s="533">
        <v>0</v>
      </c>
      <c r="RE354" s="533">
        <v>0</v>
      </c>
      <c r="RF354" s="533">
        <v>0</v>
      </c>
      <c r="RG354" s="533">
        <v>0</v>
      </c>
      <c r="RH354" s="533">
        <v>0</v>
      </c>
      <c r="RI354" s="533">
        <v>0</v>
      </c>
      <c r="RJ354" s="533">
        <v>0</v>
      </c>
      <c r="RK354" s="533">
        <v>0</v>
      </c>
      <c r="RL354" s="533">
        <v>0</v>
      </c>
      <c r="RM354" s="533">
        <v>0</v>
      </c>
      <c r="RN354" s="533">
        <v>0</v>
      </c>
      <c r="RO354" s="533">
        <v>0</v>
      </c>
      <c r="RP354" s="533">
        <v>0</v>
      </c>
      <c r="RQ354" s="533">
        <v>0</v>
      </c>
      <c r="RR354" s="533">
        <v>0</v>
      </c>
      <c r="RS354" s="533">
        <v>0</v>
      </c>
      <c r="RT354" s="533">
        <v>0</v>
      </c>
      <c r="RU354" s="533">
        <v>0</v>
      </c>
      <c r="RV354" s="533">
        <v>0</v>
      </c>
      <c r="RW354" s="533">
        <v>0</v>
      </c>
      <c r="RX354" s="533">
        <v>0</v>
      </c>
      <c r="RY354" s="533">
        <v>0</v>
      </c>
      <c r="RZ354" s="533">
        <v>0</v>
      </c>
      <c r="SA354" s="533">
        <v>0</v>
      </c>
      <c r="SB354" s="533">
        <v>0</v>
      </c>
      <c r="SC354" s="533">
        <v>0</v>
      </c>
      <c r="SD354" s="533">
        <v>0</v>
      </c>
      <c r="SE354" s="533">
        <v>0</v>
      </c>
      <c r="SF354" s="533">
        <v>0</v>
      </c>
      <c r="SG354" s="533">
        <v>0</v>
      </c>
      <c r="SH354" s="533">
        <v>0</v>
      </c>
      <c r="SI354" s="533">
        <v>0</v>
      </c>
      <c r="SJ354" s="533">
        <v>0</v>
      </c>
      <c r="SK354" s="267">
        <f t="shared" si="514"/>
        <v>0</v>
      </c>
      <c r="SL354" s="254"/>
      <c r="SM354" s="242"/>
      <c r="SN354" s="242"/>
      <c r="SO354" s="242"/>
    </row>
    <row r="355" spans="1:509" outlineLevel="2" x14ac:dyDescent="0.35">
      <c r="A355" s="242"/>
      <c r="B355" s="251"/>
      <c r="C355" s="438">
        <f>INT($C$29)+2</f>
        <v>3</v>
      </c>
      <c r="D355" s="267"/>
      <c r="E355" s="316">
        <f t="shared" si="551"/>
        <v>214</v>
      </c>
      <c r="F355" s="322"/>
      <c r="G355" s="322"/>
      <c r="H355" s="267"/>
      <c r="I355" s="494"/>
      <c r="J355" s="494" t="s">
        <v>694</v>
      </c>
      <c r="K355" s="494"/>
      <c r="L355" s="530">
        <v>0</v>
      </c>
      <c r="M355" s="530">
        <v>0</v>
      </c>
      <c r="N355" s="530">
        <v>0</v>
      </c>
      <c r="O355" s="530">
        <v>0</v>
      </c>
      <c r="P355" s="530">
        <v>0</v>
      </c>
      <c r="Q355" s="530">
        <v>0</v>
      </c>
      <c r="R355" s="530">
        <v>0</v>
      </c>
      <c r="S355" s="530">
        <v>0</v>
      </c>
      <c r="T355" s="530">
        <v>0</v>
      </c>
      <c r="U355" s="530">
        <v>0</v>
      </c>
      <c r="V355" s="530">
        <v>0</v>
      </c>
      <c r="W355" s="530">
        <v>0</v>
      </c>
      <c r="X355" s="530">
        <v>0</v>
      </c>
      <c r="Y355" s="530">
        <v>0</v>
      </c>
      <c r="Z355" s="530">
        <v>0</v>
      </c>
      <c r="AA355" s="530">
        <v>0</v>
      </c>
      <c r="AB355" s="530">
        <v>0</v>
      </c>
      <c r="AC355" s="530">
        <v>0</v>
      </c>
      <c r="AD355" s="530">
        <v>0</v>
      </c>
      <c r="AE355" s="530">
        <v>0</v>
      </c>
      <c r="AF355" s="530">
        <v>0</v>
      </c>
      <c r="AG355" s="530">
        <v>0</v>
      </c>
      <c r="AH355" s="530">
        <v>0</v>
      </c>
      <c r="AI355" s="530">
        <v>0</v>
      </c>
      <c r="AJ355" s="530">
        <v>0</v>
      </c>
      <c r="AK355" s="530">
        <v>0</v>
      </c>
      <c r="AL355" s="530">
        <v>0</v>
      </c>
      <c r="AM355" s="530">
        <v>0</v>
      </c>
      <c r="AN355" s="530">
        <v>0</v>
      </c>
      <c r="AO355" s="530">
        <v>0</v>
      </c>
      <c r="AP355" s="530">
        <v>0</v>
      </c>
      <c r="AQ355" s="530">
        <v>0</v>
      </c>
      <c r="AR355" s="530">
        <v>0</v>
      </c>
      <c r="AS355" s="530">
        <v>0</v>
      </c>
      <c r="AT355" s="530">
        <v>0</v>
      </c>
      <c r="AU355" s="530">
        <v>0</v>
      </c>
      <c r="AV355" s="530">
        <v>0</v>
      </c>
      <c r="AW355" s="530">
        <v>0</v>
      </c>
      <c r="AX355" s="530">
        <v>0</v>
      </c>
      <c r="AY355" s="530">
        <v>0</v>
      </c>
      <c r="AZ355" s="530">
        <v>0</v>
      </c>
      <c r="BA355" s="530">
        <v>0</v>
      </c>
      <c r="BB355" s="530">
        <v>0</v>
      </c>
      <c r="BC355" s="530">
        <v>0</v>
      </c>
      <c r="BD355" s="530">
        <v>0</v>
      </c>
      <c r="BE355" s="530">
        <v>0</v>
      </c>
      <c r="BF355" s="530">
        <v>0</v>
      </c>
      <c r="BG355" s="530">
        <v>0</v>
      </c>
      <c r="BH355" s="530">
        <v>0</v>
      </c>
      <c r="BI355" s="530">
        <v>0</v>
      </c>
      <c r="BJ355" s="530">
        <v>0</v>
      </c>
      <c r="BK355" s="530">
        <v>0</v>
      </c>
      <c r="BL355" s="530">
        <v>0</v>
      </c>
      <c r="BM355" s="530">
        <v>0</v>
      </c>
      <c r="BN355" s="530">
        <v>0</v>
      </c>
      <c r="BO355" s="530">
        <v>0</v>
      </c>
      <c r="BP355" s="530">
        <v>0</v>
      </c>
      <c r="BQ355" s="530">
        <v>0</v>
      </c>
      <c r="BR355" s="530">
        <v>0</v>
      </c>
      <c r="BS355" s="530">
        <v>0</v>
      </c>
      <c r="BT355" s="530">
        <v>0</v>
      </c>
      <c r="BU355" s="530">
        <v>0</v>
      </c>
      <c r="BV355" s="530">
        <v>0</v>
      </c>
      <c r="BW355" s="530">
        <v>0</v>
      </c>
      <c r="BX355" s="530">
        <v>0</v>
      </c>
      <c r="BY355" s="530">
        <v>0</v>
      </c>
      <c r="BZ355" s="530">
        <v>0</v>
      </c>
      <c r="CA355" s="530">
        <v>0</v>
      </c>
      <c r="CB355" s="530">
        <v>0</v>
      </c>
      <c r="CC355" s="530">
        <v>0</v>
      </c>
      <c r="CD355" s="530">
        <v>0</v>
      </c>
      <c r="CE355" s="530">
        <v>0</v>
      </c>
      <c r="CF355" s="530">
        <v>0</v>
      </c>
      <c r="CG355" s="530">
        <v>0</v>
      </c>
      <c r="CH355" s="530">
        <v>0</v>
      </c>
      <c r="CI355" s="530">
        <v>0</v>
      </c>
      <c r="CJ355" s="530">
        <v>0</v>
      </c>
      <c r="CK355" s="530">
        <v>0</v>
      </c>
      <c r="CL355" s="530">
        <v>0</v>
      </c>
      <c r="CM355" s="530">
        <v>0</v>
      </c>
      <c r="CN355" s="530">
        <v>0</v>
      </c>
      <c r="CO355" s="530">
        <v>0</v>
      </c>
      <c r="CP355" s="530">
        <v>0</v>
      </c>
      <c r="CQ355" s="530">
        <v>0</v>
      </c>
      <c r="CR355" s="530">
        <v>0</v>
      </c>
      <c r="CS355" s="530">
        <v>0</v>
      </c>
      <c r="CT355" s="530">
        <v>0</v>
      </c>
      <c r="CU355" s="530">
        <v>0</v>
      </c>
      <c r="CV355" s="530">
        <v>0</v>
      </c>
      <c r="CW355" s="530">
        <v>0</v>
      </c>
      <c r="CX355" s="530">
        <v>0</v>
      </c>
      <c r="CY355" s="530">
        <v>0</v>
      </c>
      <c r="CZ355" s="530">
        <v>0</v>
      </c>
      <c r="DA355" s="530">
        <v>0</v>
      </c>
      <c r="DB355" s="530">
        <v>0</v>
      </c>
      <c r="DC355" s="530">
        <v>0</v>
      </c>
      <c r="DD355" s="530">
        <v>0</v>
      </c>
      <c r="DE355" s="530">
        <v>0</v>
      </c>
      <c r="DF355" s="530">
        <v>0</v>
      </c>
      <c r="DG355" s="530">
        <v>0</v>
      </c>
      <c r="DH355" s="530">
        <v>0</v>
      </c>
      <c r="DI355" s="530">
        <v>0</v>
      </c>
      <c r="DJ355" s="530">
        <v>0</v>
      </c>
      <c r="DK355" s="530">
        <v>0</v>
      </c>
      <c r="DL355" s="530">
        <v>0</v>
      </c>
      <c r="DM355" s="530">
        <v>0</v>
      </c>
      <c r="DN355" s="530">
        <v>0</v>
      </c>
      <c r="DO355" s="530">
        <v>0</v>
      </c>
      <c r="DP355" s="530">
        <v>0</v>
      </c>
      <c r="DQ355" s="530">
        <v>0</v>
      </c>
      <c r="DR355" s="530">
        <v>0</v>
      </c>
      <c r="DS355" s="530">
        <v>0</v>
      </c>
      <c r="DT355" s="530">
        <v>0</v>
      </c>
      <c r="DU355" s="530">
        <v>0</v>
      </c>
      <c r="DV355" s="530">
        <v>0</v>
      </c>
      <c r="DW355" s="530">
        <v>0</v>
      </c>
      <c r="DX355" s="530">
        <v>0</v>
      </c>
      <c r="DY355" s="530">
        <v>0</v>
      </c>
      <c r="DZ355" s="530">
        <v>0</v>
      </c>
      <c r="EA355" s="530">
        <v>0</v>
      </c>
      <c r="EB355" s="530">
        <v>0</v>
      </c>
      <c r="EC355" s="530">
        <v>0</v>
      </c>
      <c r="ED355" s="530">
        <v>0</v>
      </c>
      <c r="EE355" s="530">
        <v>0</v>
      </c>
      <c r="EF355" s="530">
        <v>0</v>
      </c>
      <c r="EG355" s="530">
        <v>0</v>
      </c>
      <c r="EH355" s="530">
        <v>0</v>
      </c>
      <c r="EI355" s="530">
        <v>0</v>
      </c>
      <c r="EJ355" s="530">
        <v>0</v>
      </c>
      <c r="EK355" s="530">
        <v>0</v>
      </c>
      <c r="EL355" s="530">
        <v>0</v>
      </c>
      <c r="EM355" s="530">
        <v>0</v>
      </c>
      <c r="EN355" s="530">
        <v>0</v>
      </c>
      <c r="EO355" s="530">
        <v>0</v>
      </c>
      <c r="EP355" s="530">
        <v>0</v>
      </c>
      <c r="EQ355" s="530">
        <v>0</v>
      </c>
      <c r="ER355" s="530">
        <v>0</v>
      </c>
      <c r="ES355" s="530">
        <v>0</v>
      </c>
      <c r="ET355" s="530">
        <v>0</v>
      </c>
      <c r="EU355" s="530">
        <v>0</v>
      </c>
      <c r="EV355" s="530">
        <v>0</v>
      </c>
      <c r="EW355" s="530">
        <v>0</v>
      </c>
      <c r="EX355" s="530">
        <v>0</v>
      </c>
      <c r="EY355" s="530">
        <v>0</v>
      </c>
      <c r="EZ355" s="530">
        <v>0</v>
      </c>
      <c r="FA355" s="530">
        <v>0</v>
      </c>
      <c r="FB355" s="530">
        <v>0</v>
      </c>
      <c r="FC355" s="530">
        <v>0</v>
      </c>
      <c r="FD355" s="530">
        <v>0</v>
      </c>
      <c r="FE355" s="530">
        <v>0</v>
      </c>
      <c r="FF355" s="530">
        <v>0</v>
      </c>
      <c r="FG355" s="530">
        <v>0</v>
      </c>
      <c r="FH355" s="530">
        <v>0</v>
      </c>
      <c r="FI355" s="530">
        <v>0</v>
      </c>
      <c r="FJ355" s="530">
        <v>0</v>
      </c>
      <c r="FK355" s="530">
        <v>0</v>
      </c>
      <c r="FL355" s="530">
        <v>0</v>
      </c>
      <c r="FM355" s="530">
        <v>0</v>
      </c>
      <c r="FN355" s="530">
        <v>0</v>
      </c>
      <c r="FO355" s="530">
        <v>0</v>
      </c>
      <c r="FP355" s="530">
        <v>0</v>
      </c>
      <c r="FQ355" s="530">
        <v>0</v>
      </c>
      <c r="FR355" s="530">
        <v>0</v>
      </c>
      <c r="FS355" s="530">
        <v>0</v>
      </c>
      <c r="FT355" s="530">
        <v>0</v>
      </c>
      <c r="FU355" s="530">
        <v>0</v>
      </c>
      <c r="FV355" s="530">
        <v>0</v>
      </c>
      <c r="FW355" s="530">
        <v>0</v>
      </c>
      <c r="FX355" s="530">
        <v>0</v>
      </c>
      <c r="FY355" s="530">
        <v>0</v>
      </c>
      <c r="FZ355" s="530">
        <v>0</v>
      </c>
      <c r="GA355" s="530">
        <v>0</v>
      </c>
      <c r="GB355" s="530">
        <v>0</v>
      </c>
      <c r="GC355" s="530">
        <v>0</v>
      </c>
      <c r="GD355" s="530">
        <v>0</v>
      </c>
      <c r="GE355" s="530">
        <v>0</v>
      </c>
      <c r="GF355" s="530">
        <v>0</v>
      </c>
      <c r="GG355" s="530">
        <v>0</v>
      </c>
      <c r="GH355" s="530">
        <v>0</v>
      </c>
      <c r="GI355" s="530">
        <v>0</v>
      </c>
      <c r="GJ355" s="530">
        <v>0</v>
      </c>
      <c r="GK355" s="530">
        <v>0</v>
      </c>
      <c r="GL355" s="530">
        <v>0</v>
      </c>
      <c r="GM355" s="530">
        <v>0</v>
      </c>
      <c r="GN355" s="530">
        <v>0</v>
      </c>
      <c r="GO355" s="530">
        <v>0</v>
      </c>
      <c r="GP355" s="530">
        <v>0</v>
      </c>
      <c r="GQ355" s="530">
        <v>0</v>
      </c>
      <c r="GR355" s="530">
        <v>0</v>
      </c>
      <c r="GS355" s="530">
        <v>0</v>
      </c>
      <c r="GT355" s="530">
        <v>0</v>
      </c>
      <c r="GU355" s="530">
        <v>0</v>
      </c>
      <c r="GV355" s="530">
        <v>0</v>
      </c>
      <c r="GW355" s="530">
        <v>0</v>
      </c>
      <c r="GX355" s="530">
        <v>0</v>
      </c>
      <c r="GY355" s="530">
        <v>0</v>
      </c>
      <c r="GZ355" s="530">
        <v>0</v>
      </c>
      <c r="HA355" s="530">
        <v>0</v>
      </c>
      <c r="HB355" s="530">
        <v>0</v>
      </c>
      <c r="HC355" s="530">
        <v>0</v>
      </c>
      <c r="HD355" s="530">
        <v>0</v>
      </c>
      <c r="HE355" s="530">
        <v>0</v>
      </c>
      <c r="HF355" s="530">
        <v>0</v>
      </c>
      <c r="HG355" s="530">
        <v>0</v>
      </c>
      <c r="HH355" s="530">
        <v>0</v>
      </c>
      <c r="HI355" s="530">
        <v>0</v>
      </c>
      <c r="HJ355" s="530">
        <v>0</v>
      </c>
      <c r="HK355" s="530">
        <v>0</v>
      </c>
      <c r="HL355" s="530">
        <v>0</v>
      </c>
      <c r="HM355" s="530">
        <v>0</v>
      </c>
      <c r="HN355" s="530">
        <v>0</v>
      </c>
      <c r="HO355" s="530">
        <v>0</v>
      </c>
      <c r="HP355" s="530">
        <v>0</v>
      </c>
      <c r="HQ355" s="530">
        <v>0</v>
      </c>
      <c r="HR355" s="530">
        <v>0</v>
      </c>
      <c r="HS355" s="530">
        <v>0</v>
      </c>
      <c r="HT355" s="530">
        <v>0</v>
      </c>
      <c r="HU355" s="530">
        <v>0</v>
      </c>
      <c r="HV355" s="530">
        <v>0</v>
      </c>
      <c r="HW355" s="530">
        <v>0</v>
      </c>
      <c r="HX355" s="530">
        <v>0</v>
      </c>
      <c r="HY355" s="530">
        <v>0</v>
      </c>
      <c r="HZ355" s="530">
        <v>0</v>
      </c>
      <c r="IA355" s="530">
        <v>0</v>
      </c>
      <c r="IB355" s="530">
        <v>0</v>
      </c>
      <c r="IC355" s="530">
        <v>0</v>
      </c>
      <c r="ID355" s="530">
        <v>0</v>
      </c>
      <c r="IE355" s="530">
        <v>0</v>
      </c>
      <c r="IF355" s="530">
        <v>0</v>
      </c>
      <c r="IG355" s="530">
        <v>0</v>
      </c>
      <c r="IH355" s="530">
        <v>0</v>
      </c>
      <c r="II355" s="530">
        <v>0</v>
      </c>
      <c r="IJ355" s="530">
        <v>0</v>
      </c>
      <c r="IK355" s="530">
        <v>0</v>
      </c>
      <c r="IL355" s="530">
        <v>0</v>
      </c>
      <c r="IM355" s="530">
        <v>0</v>
      </c>
      <c r="IN355" s="530">
        <v>0</v>
      </c>
      <c r="IO355" s="530">
        <v>0</v>
      </c>
      <c r="IP355" s="530">
        <v>0</v>
      </c>
      <c r="IQ355" s="530">
        <v>0</v>
      </c>
      <c r="IR355" s="530">
        <v>0</v>
      </c>
      <c r="IS355" s="530">
        <v>0</v>
      </c>
      <c r="IT355" s="530">
        <v>0</v>
      </c>
      <c r="IU355" s="530">
        <v>0</v>
      </c>
      <c r="IV355" s="530">
        <v>0</v>
      </c>
      <c r="IW355" s="530">
        <v>0</v>
      </c>
      <c r="IX355" s="530">
        <v>0</v>
      </c>
      <c r="IY355" s="530">
        <v>0</v>
      </c>
      <c r="IZ355" s="530">
        <v>0</v>
      </c>
      <c r="JA355" s="530">
        <v>0</v>
      </c>
      <c r="JB355" s="530">
        <v>0</v>
      </c>
      <c r="JC355" s="530">
        <v>0</v>
      </c>
      <c r="JD355" s="530">
        <v>0</v>
      </c>
      <c r="JE355" s="530">
        <v>0</v>
      </c>
      <c r="JF355" s="530">
        <v>0</v>
      </c>
      <c r="JG355" s="530">
        <v>0</v>
      </c>
      <c r="JH355" s="530">
        <v>0</v>
      </c>
      <c r="JI355" s="530">
        <v>0</v>
      </c>
      <c r="JJ355" s="530">
        <v>0</v>
      </c>
      <c r="JK355" s="530">
        <v>0</v>
      </c>
      <c r="JL355" s="530">
        <v>0</v>
      </c>
      <c r="JM355" s="530">
        <v>0</v>
      </c>
      <c r="JN355" s="530">
        <v>0</v>
      </c>
      <c r="JO355" s="530">
        <v>0</v>
      </c>
      <c r="JP355" s="530">
        <v>0</v>
      </c>
      <c r="JQ355" s="530">
        <v>0</v>
      </c>
      <c r="JR355" s="530">
        <v>0</v>
      </c>
      <c r="JS355" s="530">
        <v>0</v>
      </c>
      <c r="JT355" s="530">
        <v>0</v>
      </c>
      <c r="JU355" s="530">
        <v>0</v>
      </c>
      <c r="JV355" s="530">
        <v>0</v>
      </c>
      <c r="JW355" s="530">
        <v>0</v>
      </c>
      <c r="JX355" s="530">
        <v>0</v>
      </c>
      <c r="JY355" s="530">
        <v>0</v>
      </c>
      <c r="JZ355" s="530">
        <v>0</v>
      </c>
      <c r="KA355" s="530">
        <v>0</v>
      </c>
      <c r="KB355" s="530">
        <v>0</v>
      </c>
      <c r="KC355" s="530">
        <v>0</v>
      </c>
      <c r="KD355" s="530">
        <v>0</v>
      </c>
      <c r="KE355" s="530">
        <v>0</v>
      </c>
      <c r="KF355" s="530">
        <v>0</v>
      </c>
      <c r="KG355" s="530">
        <v>0</v>
      </c>
      <c r="KH355" s="530">
        <v>0</v>
      </c>
      <c r="KI355" s="530">
        <v>0</v>
      </c>
      <c r="KJ355" s="530">
        <v>0</v>
      </c>
      <c r="KK355" s="530">
        <v>0</v>
      </c>
      <c r="KL355" s="530">
        <v>0</v>
      </c>
      <c r="KM355" s="530">
        <v>0</v>
      </c>
      <c r="KN355" s="530">
        <v>0</v>
      </c>
      <c r="KO355" s="530">
        <v>0</v>
      </c>
      <c r="KP355" s="530">
        <v>0</v>
      </c>
      <c r="KQ355" s="530">
        <v>0</v>
      </c>
      <c r="KR355" s="530">
        <v>0</v>
      </c>
      <c r="KS355" s="530">
        <v>0</v>
      </c>
      <c r="KT355" s="530">
        <v>0</v>
      </c>
      <c r="KU355" s="530">
        <v>0</v>
      </c>
      <c r="KV355" s="530">
        <v>0</v>
      </c>
      <c r="KW355" s="530">
        <v>0</v>
      </c>
      <c r="KX355" s="530">
        <v>0</v>
      </c>
      <c r="KY355" s="530">
        <v>0</v>
      </c>
      <c r="KZ355" s="530">
        <v>0</v>
      </c>
      <c r="LA355" s="530">
        <v>0</v>
      </c>
      <c r="LB355" s="530">
        <v>0</v>
      </c>
      <c r="LC355" s="530">
        <v>0</v>
      </c>
      <c r="LD355" s="530">
        <v>0</v>
      </c>
      <c r="LE355" s="530">
        <v>0</v>
      </c>
      <c r="LF355" s="530">
        <v>0</v>
      </c>
      <c r="LG355" s="530">
        <v>0</v>
      </c>
      <c r="LH355" s="530">
        <v>0</v>
      </c>
      <c r="LI355" s="530">
        <v>0</v>
      </c>
      <c r="LJ355" s="530">
        <v>0</v>
      </c>
      <c r="LK355" s="530">
        <v>0</v>
      </c>
      <c r="LL355" s="530">
        <v>0</v>
      </c>
      <c r="LM355" s="530">
        <v>0</v>
      </c>
      <c r="LN355" s="530">
        <v>0</v>
      </c>
      <c r="LO355" s="530">
        <v>0</v>
      </c>
      <c r="LP355" s="530">
        <v>0</v>
      </c>
      <c r="LQ355" s="530">
        <v>0</v>
      </c>
      <c r="LR355" s="530">
        <v>0</v>
      </c>
      <c r="LS355" s="530">
        <v>0</v>
      </c>
      <c r="LT355" s="530">
        <v>0</v>
      </c>
      <c r="LU355" s="530">
        <v>0</v>
      </c>
      <c r="LV355" s="530">
        <v>0</v>
      </c>
      <c r="LW355" s="530">
        <v>0</v>
      </c>
      <c r="LX355" s="530">
        <v>0</v>
      </c>
      <c r="LY355" s="530">
        <v>0</v>
      </c>
      <c r="LZ355" s="530">
        <v>0</v>
      </c>
      <c r="MA355" s="530">
        <v>0</v>
      </c>
      <c r="MB355" s="530">
        <v>0</v>
      </c>
      <c r="MC355" s="530">
        <v>0</v>
      </c>
      <c r="MD355" s="530">
        <v>0</v>
      </c>
      <c r="ME355" s="530">
        <v>0</v>
      </c>
      <c r="MF355" s="530">
        <v>0</v>
      </c>
      <c r="MG355" s="530">
        <v>0</v>
      </c>
      <c r="MH355" s="530">
        <v>0</v>
      </c>
      <c r="MI355" s="530">
        <v>0</v>
      </c>
      <c r="MJ355" s="530">
        <v>0</v>
      </c>
      <c r="MK355" s="530">
        <v>0</v>
      </c>
      <c r="ML355" s="530">
        <v>0</v>
      </c>
      <c r="MM355" s="530">
        <v>0</v>
      </c>
      <c r="MN355" s="530">
        <v>0</v>
      </c>
      <c r="MO355" s="530">
        <v>0</v>
      </c>
      <c r="MP355" s="530">
        <v>0</v>
      </c>
      <c r="MQ355" s="530">
        <v>0</v>
      </c>
      <c r="MR355" s="530">
        <v>0</v>
      </c>
      <c r="MS355" s="530">
        <v>0</v>
      </c>
      <c r="MT355" s="530">
        <v>0</v>
      </c>
      <c r="MU355" s="530">
        <v>0</v>
      </c>
      <c r="MV355" s="530">
        <v>0</v>
      </c>
      <c r="MW355" s="530">
        <v>0</v>
      </c>
      <c r="MX355" s="530">
        <v>0</v>
      </c>
      <c r="MY355" s="530">
        <v>0</v>
      </c>
      <c r="MZ355" s="530">
        <v>0</v>
      </c>
      <c r="NA355" s="530">
        <v>0</v>
      </c>
      <c r="NB355" s="530">
        <v>0</v>
      </c>
      <c r="NC355" s="530">
        <v>0</v>
      </c>
      <c r="ND355" s="530">
        <v>0</v>
      </c>
      <c r="NE355" s="530">
        <v>0</v>
      </c>
      <c r="NF355" s="530">
        <v>0</v>
      </c>
      <c r="NG355" s="530">
        <v>0</v>
      </c>
      <c r="NH355" s="530">
        <v>0</v>
      </c>
      <c r="NI355" s="530">
        <v>0</v>
      </c>
      <c r="NJ355" s="530">
        <v>0</v>
      </c>
      <c r="NK355" s="530">
        <v>0</v>
      </c>
      <c r="NL355" s="530">
        <v>0</v>
      </c>
      <c r="NM355" s="530">
        <v>0</v>
      </c>
      <c r="NN355" s="530">
        <v>0</v>
      </c>
      <c r="NO355" s="530">
        <v>0</v>
      </c>
      <c r="NP355" s="530">
        <v>0</v>
      </c>
      <c r="NQ355" s="530">
        <v>0</v>
      </c>
      <c r="NR355" s="530">
        <v>0</v>
      </c>
      <c r="NS355" s="530">
        <v>0</v>
      </c>
      <c r="NT355" s="530">
        <v>0</v>
      </c>
      <c r="NU355" s="530">
        <v>0</v>
      </c>
      <c r="NV355" s="530">
        <v>0</v>
      </c>
      <c r="NW355" s="530">
        <v>0</v>
      </c>
      <c r="NX355" s="530">
        <v>0</v>
      </c>
      <c r="NY355" s="530">
        <v>0</v>
      </c>
      <c r="NZ355" s="530">
        <v>0</v>
      </c>
      <c r="OA355" s="530">
        <v>0</v>
      </c>
      <c r="OB355" s="530">
        <v>0</v>
      </c>
      <c r="OC355" s="530">
        <v>0</v>
      </c>
      <c r="OD355" s="530">
        <v>0</v>
      </c>
      <c r="OE355" s="530">
        <v>0</v>
      </c>
      <c r="OF355" s="530">
        <v>0</v>
      </c>
      <c r="OG355" s="530">
        <v>0</v>
      </c>
      <c r="OH355" s="530">
        <v>0</v>
      </c>
      <c r="OI355" s="530">
        <v>0</v>
      </c>
      <c r="OJ355" s="530">
        <v>0</v>
      </c>
      <c r="OK355" s="530">
        <v>0</v>
      </c>
      <c r="OL355" s="530">
        <v>0</v>
      </c>
      <c r="OM355" s="530">
        <v>0</v>
      </c>
      <c r="ON355" s="530">
        <v>0</v>
      </c>
      <c r="OO355" s="530">
        <v>0</v>
      </c>
      <c r="OP355" s="530">
        <v>0</v>
      </c>
      <c r="OQ355" s="530">
        <v>0</v>
      </c>
      <c r="OR355" s="530">
        <v>0</v>
      </c>
      <c r="OS355" s="530">
        <v>0</v>
      </c>
      <c r="OT355" s="530">
        <v>0</v>
      </c>
      <c r="OU355" s="530">
        <v>0</v>
      </c>
      <c r="OV355" s="530">
        <v>0</v>
      </c>
      <c r="OW355" s="530">
        <v>0</v>
      </c>
      <c r="OX355" s="530">
        <v>0</v>
      </c>
      <c r="OY355" s="530">
        <v>0</v>
      </c>
      <c r="OZ355" s="530">
        <v>0</v>
      </c>
      <c r="PA355" s="530">
        <v>0</v>
      </c>
      <c r="PB355" s="530">
        <v>0</v>
      </c>
      <c r="PC355" s="530">
        <v>0</v>
      </c>
      <c r="PD355" s="530">
        <v>0</v>
      </c>
      <c r="PE355" s="530">
        <v>0</v>
      </c>
      <c r="PF355" s="530">
        <v>0</v>
      </c>
      <c r="PG355" s="530">
        <v>0</v>
      </c>
      <c r="PH355" s="530">
        <v>0</v>
      </c>
      <c r="PI355" s="530">
        <v>0</v>
      </c>
      <c r="PJ355" s="530">
        <v>0</v>
      </c>
      <c r="PK355" s="530">
        <v>0</v>
      </c>
      <c r="PL355" s="530">
        <v>0</v>
      </c>
      <c r="PM355" s="530">
        <v>0</v>
      </c>
      <c r="PN355" s="530">
        <v>0</v>
      </c>
      <c r="PO355" s="530">
        <v>0</v>
      </c>
      <c r="PP355" s="530">
        <v>0</v>
      </c>
      <c r="PQ355" s="530">
        <v>0</v>
      </c>
      <c r="PR355" s="530">
        <v>0</v>
      </c>
      <c r="PS355" s="530">
        <v>0</v>
      </c>
      <c r="PT355" s="530">
        <v>0</v>
      </c>
      <c r="PU355" s="530">
        <v>0</v>
      </c>
      <c r="PV355" s="530">
        <v>0</v>
      </c>
      <c r="PW355" s="530">
        <v>0</v>
      </c>
      <c r="PX355" s="530">
        <v>0</v>
      </c>
      <c r="PY355" s="530">
        <v>0</v>
      </c>
      <c r="PZ355" s="530">
        <v>0</v>
      </c>
      <c r="QA355" s="530">
        <v>0</v>
      </c>
      <c r="QB355" s="530">
        <v>0</v>
      </c>
      <c r="QC355" s="530">
        <v>0</v>
      </c>
      <c r="QD355" s="530">
        <v>0</v>
      </c>
      <c r="QE355" s="530">
        <v>0</v>
      </c>
      <c r="QF355" s="530">
        <v>0</v>
      </c>
      <c r="QG355" s="530">
        <v>0</v>
      </c>
      <c r="QH355" s="530">
        <v>0</v>
      </c>
      <c r="QI355" s="530">
        <v>0</v>
      </c>
      <c r="QJ355" s="530">
        <v>0</v>
      </c>
      <c r="QK355" s="530">
        <v>0</v>
      </c>
      <c r="QL355" s="530">
        <v>0</v>
      </c>
      <c r="QM355" s="530">
        <v>0</v>
      </c>
      <c r="QN355" s="530">
        <v>0</v>
      </c>
      <c r="QO355" s="530">
        <v>0</v>
      </c>
      <c r="QP355" s="530">
        <v>0</v>
      </c>
      <c r="QQ355" s="530">
        <v>0</v>
      </c>
      <c r="QR355" s="530">
        <v>0</v>
      </c>
      <c r="QS355" s="530">
        <v>0</v>
      </c>
      <c r="QT355" s="530">
        <v>0</v>
      </c>
      <c r="QU355" s="530">
        <v>0</v>
      </c>
      <c r="QV355" s="530">
        <v>0</v>
      </c>
      <c r="QW355" s="530">
        <v>0</v>
      </c>
      <c r="QX355" s="530">
        <v>0</v>
      </c>
      <c r="QY355" s="530">
        <v>0</v>
      </c>
      <c r="QZ355" s="530">
        <v>0</v>
      </c>
      <c r="RA355" s="530">
        <v>0</v>
      </c>
      <c r="RB355" s="530">
        <v>0</v>
      </c>
      <c r="RC355" s="530">
        <v>0</v>
      </c>
      <c r="RD355" s="530">
        <v>0</v>
      </c>
      <c r="RE355" s="530">
        <v>0</v>
      </c>
      <c r="RF355" s="530">
        <v>0</v>
      </c>
      <c r="RG355" s="530">
        <v>0</v>
      </c>
      <c r="RH355" s="530">
        <v>0</v>
      </c>
      <c r="RI355" s="530">
        <v>0</v>
      </c>
      <c r="RJ355" s="530">
        <v>0</v>
      </c>
      <c r="RK355" s="530">
        <v>0</v>
      </c>
      <c r="RL355" s="530">
        <v>0</v>
      </c>
      <c r="RM355" s="530">
        <v>0</v>
      </c>
      <c r="RN355" s="530">
        <v>0</v>
      </c>
      <c r="RO355" s="530">
        <v>0</v>
      </c>
      <c r="RP355" s="530">
        <v>0</v>
      </c>
      <c r="RQ355" s="530">
        <v>0</v>
      </c>
      <c r="RR355" s="530">
        <v>0</v>
      </c>
      <c r="RS355" s="530">
        <v>0</v>
      </c>
      <c r="RT355" s="530">
        <v>0</v>
      </c>
      <c r="RU355" s="530">
        <v>0</v>
      </c>
      <c r="RV355" s="530">
        <v>0</v>
      </c>
      <c r="RW355" s="530">
        <v>0</v>
      </c>
      <c r="RX355" s="530">
        <v>0</v>
      </c>
      <c r="RY355" s="530">
        <v>0</v>
      </c>
      <c r="RZ355" s="530">
        <v>0</v>
      </c>
      <c r="SA355" s="530">
        <v>0</v>
      </c>
      <c r="SB355" s="530">
        <v>0</v>
      </c>
      <c r="SC355" s="530">
        <v>0</v>
      </c>
      <c r="SD355" s="530">
        <v>0</v>
      </c>
      <c r="SE355" s="530">
        <v>0</v>
      </c>
      <c r="SF355" s="530">
        <v>0</v>
      </c>
      <c r="SG355" s="530">
        <v>0</v>
      </c>
      <c r="SH355" s="530">
        <v>0</v>
      </c>
      <c r="SI355" s="530">
        <v>0</v>
      </c>
      <c r="SJ355" s="530">
        <v>0</v>
      </c>
      <c r="SK355" s="267">
        <f t="shared" si="514"/>
        <v>0</v>
      </c>
      <c r="SL355" s="254"/>
      <c r="SM355" s="242"/>
      <c r="SN355" s="242"/>
      <c r="SO355" s="242"/>
    </row>
    <row r="356" spans="1:509" outlineLevel="3" x14ac:dyDescent="0.35">
      <c r="A356" s="242"/>
      <c r="B356" s="251"/>
      <c r="C356" s="438">
        <f>INT($C$29)+3</f>
        <v>4</v>
      </c>
      <c r="D356" s="267"/>
      <c r="E356" s="316">
        <f t="shared" si="551"/>
        <v>215</v>
      </c>
      <c r="F356" s="322"/>
      <c r="G356" s="322"/>
      <c r="H356" s="267"/>
      <c r="I356" s="338"/>
      <c r="J356" s="338" t="s">
        <v>695</v>
      </c>
      <c r="K356" s="536"/>
      <c r="L356" s="532">
        <v>0</v>
      </c>
      <c r="M356" s="532">
        <v>0</v>
      </c>
      <c r="N356" s="532">
        <v>0</v>
      </c>
      <c r="O356" s="532">
        <v>0</v>
      </c>
      <c r="P356" s="532">
        <v>0</v>
      </c>
      <c r="Q356" s="532">
        <v>0</v>
      </c>
      <c r="R356" s="532">
        <v>0</v>
      </c>
      <c r="S356" s="532">
        <v>0</v>
      </c>
      <c r="T356" s="532">
        <v>0</v>
      </c>
      <c r="U356" s="532">
        <v>0</v>
      </c>
      <c r="V356" s="532">
        <v>0</v>
      </c>
      <c r="W356" s="532">
        <v>0</v>
      </c>
      <c r="X356" s="532">
        <v>0</v>
      </c>
      <c r="Y356" s="532">
        <v>0</v>
      </c>
      <c r="Z356" s="532">
        <v>0</v>
      </c>
      <c r="AA356" s="532">
        <v>0</v>
      </c>
      <c r="AB356" s="532">
        <v>0</v>
      </c>
      <c r="AC356" s="532">
        <v>0</v>
      </c>
      <c r="AD356" s="532">
        <v>0</v>
      </c>
      <c r="AE356" s="532">
        <v>0</v>
      </c>
      <c r="AF356" s="532">
        <v>0</v>
      </c>
      <c r="AG356" s="532">
        <v>0</v>
      </c>
      <c r="AH356" s="532">
        <v>0</v>
      </c>
      <c r="AI356" s="532">
        <v>0</v>
      </c>
      <c r="AJ356" s="532">
        <v>0</v>
      </c>
      <c r="AK356" s="532">
        <v>0</v>
      </c>
      <c r="AL356" s="532">
        <v>0</v>
      </c>
      <c r="AM356" s="532">
        <v>0</v>
      </c>
      <c r="AN356" s="532">
        <v>0</v>
      </c>
      <c r="AO356" s="532">
        <v>0</v>
      </c>
      <c r="AP356" s="532">
        <v>0</v>
      </c>
      <c r="AQ356" s="532">
        <v>0</v>
      </c>
      <c r="AR356" s="532">
        <v>0</v>
      </c>
      <c r="AS356" s="532">
        <v>0</v>
      </c>
      <c r="AT356" s="532">
        <v>0</v>
      </c>
      <c r="AU356" s="532">
        <v>0</v>
      </c>
      <c r="AV356" s="532">
        <v>0</v>
      </c>
      <c r="AW356" s="532">
        <v>0</v>
      </c>
      <c r="AX356" s="532">
        <v>0</v>
      </c>
      <c r="AY356" s="532">
        <v>0</v>
      </c>
      <c r="AZ356" s="532">
        <v>0</v>
      </c>
      <c r="BA356" s="532">
        <v>0</v>
      </c>
      <c r="BB356" s="532">
        <v>0</v>
      </c>
      <c r="BC356" s="532">
        <v>0</v>
      </c>
      <c r="BD356" s="532">
        <v>0</v>
      </c>
      <c r="BE356" s="532">
        <v>0</v>
      </c>
      <c r="BF356" s="532">
        <v>0</v>
      </c>
      <c r="BG356" s="532">
        <v>0</v>
      </c>
      <c r="BH356" s="532">
        <v>0</v>
      </c>
      <c r="BI356" s="532">
        <v>0</v>
      </c>
      <c r="BJ356" s="532">
        <v>0</v>
      </c>
      <c r="BK356" s="532">
        <v>0</v>
      </c>
      <c r="BL356" s="532">
        <v>0</v>
      </c>
      <c r="BM356" s="532">
        <v>0</v>
      </c>
      <c r="BN356" s="532">
        <v>0</v>
      </c>
      <c r="BO356" s="532">
        <v>0</v>
      </c>
      <c r="BP356" s="532">
        <v>0</v>
      </c>
      <c r="BQ356" s="532">
        <v>0</v>
      </c>
      <c r="BR356" s="532">
        <v>0</v>
      </c>
      <c r="BS356" s="532">
        <v>0</v>
      </c>
      <c r="BT356" s="532">
        <v>0</v>
      </c>
      <c r="BU356" s="532">
        <v>0</v>
      </c>
      <c r="BV356" s="532">
        <v>0</v>
      </c>
      <c r="BW356" s="532">
        <v>0</v>
      </c>
      <c r="BX356" s="532">
        <v>0</v>
      </c>
      <c r="BY356" s="532">
        <v>0</v>
      </c>
      <c r="BZ356" s="532">
        <v>0</v>
      </c>
      <c r="CA356" s="532">
        <v>0</v>
      </c>
      <c r="CB356" s="532">
        <v>0</v>
      </c>
      <c r="CC356" s="532">
        <v>0</v>
      </c>
      <c r="CD356" s="532">
        <v>0</v>
      </c>
      <c r="CE356" s="532">
        <v>0</v>
      </c>
      <c r="CF356" s="532">
        <v>0</v>
      </c>
      <c r="CG356" s="532">
        <v>0</v>
      </c>
      <c r="CH356" s="532">
        <v>0</v>
      </c>
      <c r="CI356" s="532">
        <v>0</v>
      </c>
      <c r="CJ356" s="532">
        <v>0</v>
      </c>
      <c r="CK356" s="532">
        <v>0</v>
      </c>
      <c r="CL356" s="532">
        <v>0</v>
      </c>
      <c r="CM356" s="532">
        <v>0</v>
      </c>
      <c r="CN356" s="532">
        <v>0</v>
      </c>
      <c r="CO356" s="532">
        <v>0</v>
      </c>
      <c r="CP356" s="532">
        <v>0</v>
      </c>
      <c r="CQ356" s="532">
        <v>0</v>
      </c>
      <c r="CR356" s="532">
        <v>0</v>
      </c>
      <c r="CS356" s="532">
        <v>0</v>
      </c>
      <c r="CT356" s="532">
        <v>0</v>
      </c>
      <c r="CU356" s="532">
        <v>0</v>
      </c>
      <c r="CV356" s="532">
        <v>0</v>
      </c>
      <c r="CW356" s="532">
        <v>0</v>
      </c>
      <c r="CX356" s="532">
        <v>0</v>
      </c>
      <c r="CY356" s="532">
        <v>0</v>
      </c>
      <c r="CZ356" s="532">
        <v>0</v>
      </c>
      <c r="DA356" s="532">
        <v>0</v>
      </c>
      <c r="DB356" s="532">
        <v>0</v>
      </c>
      <c r="DC356" s="532">
        <v>0</v>
      </c>
      <c r="DD356" s="532">
        <v>0</v>
      </c>
      <c r="DE356" s="532">
        <v>0</v>
      </c>
      <c r="DF356" s="532">
        <v>0</v>
      </c>
      <c r="DG356" s="532">
        <v>0</v>
      </c>
      <c r="DH356" s="532">
        <v>0</v>
      </c>
      <c r="DI356" s="532">
        <v>0</v>
      </c>
      <c r="DJ356" s="532">
        <v>0</v>
      </c>
      <c r="DK356" s="532">
        <v>0</v>
      </c>
      <c r="DL356" s="532">
        <v>0</v>
      </c>
      <c r="DM356" s="532">
        <v>0</v>
      </c>
      <c r="DN356" s="532">
        <v>0</v>
      </c>
      <c r="DO356" s="532">
        <v>0</v>
      </c>
      <c r="DP356" s="532">
        <v>0</v>
      </c>
      <c r="DQ356" s="532">
        <v>0</v>
      </c>
      <c r="DR356" s="532">
        <v>0</v>
      </c>
      <c r="DS356" s="532">
        <v>0</v>
      </c>
      <c r="DT356" s="532">
        <v>0</v>
      </c>
      <c r="DU356" s="532">
        <v>0</v>
      </c>
      <c r="DV356" s="532">
        <v>0</v>
      </c>
      <c r="DW356" s="532">
        <v>0</v>
      </c>
      <c r="DX356" s="532">
        <v>0</v>
      </c>
      <c r="DY356" s="532">
        <v>0</v>
      </c>
      <c r="DZ356" s="532">
        <v>0</v>
      </c>
      <c r="EA356" s="532">
        <v>0</v>
      </c>
      <c r="EB356" s="532">
        <v>0</v>
      </c>
      <c r="EC356" s="532">
        <v>0</v>
      </c>
      <c r="ED356" s="532">
        <v>0</v>
      </c>
      <c r="EE356" s="532">
        <v>0</v>
      </c>
      <c r="EF356" s="532">
        <v>0</v>
      </c>
      <c r="EG356" s="532">
        <v>0</v>
      </c>
      <c r="EH356" s="532">
        <v>0</v>
      </c>
      <c r="EI356" s="532">
        <v>0</v>
      </c>
      <c r="EJ356" s="532">
        <v>0</v>
      </c>
      <c r="EK356" s="532">
        <v>0</v>
      </c>
      <c r="EL356" s="532">
        <v>0</v>
      </c>
      <c r="EM356" s="532">
        <v>0</v>
      </c>
      <c r="EN356" s="532">
        <v>0</v>
      </c>
      <c r="EO356" s="532">
        <v>0</v>
      </c>
      <c r="EP356" s="532">
        <v>0</v>
      </c>
      <c r="EQ356" s="532">
        <v>0</v>
      </c>
      <c r="ER356" s="532">
        <v>0</v>
      </c>
      <c r="ES356" s="532">
        <v>0</v>
      </c>
      <c r="ET356" s="532">
        <v>0</v>
      </c>
      <c r="EU356" s="532">
        <v>0</v>
      </c>
      <c r="EV356" s="532">
        <v>0</v>
      </c>
      <c r="EW356" s="532">
        <v>0</v>
      </c>
      <c r="EX356" s="532">
        <v>0</v>
      </c>
      <c r="EY356" s="532">
        <v>0</v>
      </c>
      <c r="EZ356" s="532">
        <v>0</v>
      </c>
      <c r="FA356" s="532">
        <v>0</v>
      </c>
      <c r="FB356" s="532">
        <v>0</v>
      </c>
      <c r="FC356" s="532">
        <v>0</v>
      </c>
      <c r="FD356" s="532">
        <v>0</v>
      </c>
      <c r="FE356" s="532">
        <v>0</v>
      </c>
      <c r="FF356" s="532">
        <v>0</v>
      </c>
      <c r="FG356" s="532">
        <v>0</v>
      </c>
      <c r="FH356" s="532">
        <v>0</v>
      </c>
      <c r="FI356" s="532">
        <v>0</v>
      </c>
      <c r="FJ356" s="532">
        <v>0</v>
      </c>
      <c r="FK356" s="532">
        <v>0</v>
      </c>
      <c r="FL356" s="532">
        <v>0</v>
      </c>
      <c r="FM356" s="532">
        <v>0</v>
      </c>
      <c r="FN356" s="532">
        <v>0</v>
      </c>
      <c r="FO356" s="532">
        <v>0</v>
      </c>
      <c r="FP356" s="532">
        <v>0</v>
      </c>
      <c r="FQ356" s="532">
        <v>0</v>
      </c>
      <c r="FR356" s="532">
        <v>0</v>
      </c>
      <c r="FS356" s="532">
        <v>0</v>
      </c>
      <c r="FT356" s="532">
        <v>0</v>
      </c>
      <c r="FU356" s="532">
        <v>0</v>
      </c>
      <c r="FV356" s="532">
        <v>0</v>
      </c>
      <c r="FW356" s="532">
        <v>0</v>
      </c>
      <c r="FX356" s="532">
        <v>0</v>
      </c>
      <c r="FY356" s="532">
        <v>0</v>
      </c>
      <c r="FZ356" s="532">
        <v>0</v>
      </c>
      <c r="GA356" s="532">
        <v>0</v>
      </c>
      <c r="GB356" s="532">
        <v>0</v>
      </c>
      <c r="GC356" s="532">
        <v>0</v>
      </c>
      <c r="GD356" s="532">
        <v>0</v>
      </c>
      <c r="GE356" s="532">
        <v>0</v>
      </c>
      <c r="GF356" s="532">
        <v>0</v>
      </c>
      <c r="GG356" s="532">
        <v>0</v>
      </c>
      <c r="GH356" s="532">
        <v>0</v>
      </c>
      <c r="GI356" s="532">
        <v>0</v>
      </c>
      <c r="GJ356" s="532">
        <v>0</v>
      </c>
      <c r="GK356" s="532">
        <v>0</v>
      </c>
      <c r="GL356" s="532">
        <v>0</v>
      </c>
      <c r="GM356" s="532">
        <v>0</v>
      </c>
      <c r="GN356" s="532">
        <v>0</v>
      </c>
      <c r="GO356" s="532">
        <v>0</v>
      </c>
      <c r="GP356" s="532">
        <v>0</v>
      </c>
      <c r="GQ356" s="532">
        <v>0</v>
      </c>
      <c r="GR356" s="532">
        <v>0</v>
      </c>
      <c r="GS356" s="532">
        <v>0</v>
      </c>
      <c r="GT356" s="532">
        <v>0</v>
      </c>
      <c r="GU356" s="532">
        <v>0</v>
      </c>
      <c r="GV356" s="532">
        <v>0</v>
      </c>
      <c r="GW356" s="532">
        <v>0</v>
      </c>
      <c r="GX356" s="532">
        <v>0</v>
      </c>
      <c r="GY356" s="532">
        <v>0</v>
      </c>
      <c r="GZ356" s="532">
        <v>0</v>
      </c>
      <c r="HA356" s="532">
        <v>0</v>
      </c>
      <c r="HB356" s="532">
        <v>0</v>
      </c>
      <c r="HC356" s="532">
        <v>0</v>
      </c>
      <c r="HD356" s="532">
        <v>0</v>
      </c>
      <c r="HE356" s="532">
        <v>0</v>
      </c>
      <c r="HF356" s="532">
        <v>0</v>
      </c>
      <c r="HG356" s="532">
        <v>0</v>
      </c>
      <c r="HH356" s="532">
        <v>0</v>
      </c>
      <c r="HI356" s="532">
        <v>0</v>
      </c>
      <c r="HJ356" s="532">
        <v>0</v>
      </c>
      <c r="HK356" s="532">
        <v>0</v>
      </c>
      <c r="HL356" s="532">
        <v>0</v>
      </c>
      <c r="HM356" s="532">
        <v>0</v>
      </c>
      <c r="HN356" s="532">
        <v>0</v>
      </c>
      <c r="HO356" s="532">
        <v>0</v>
      </c>
      <c r="HP356" s="532">
        <v>0</v>
      </c>
      <c r="HQ356" s="532">
        <v>0</v>
      </c>
      <c r="HR356" s="532">
        <v>0</v>
      </c>
      <c r="HS356" s="532">
        <v>0</v>
      </c>
      <c r="HT356" s="532">
        <v>0</v>
      </c>
      <c r="HU356" s="532">
        <v>0</v>
      </c>
      <c r="HV356" s="532">
        <v>0</v>
      </c>
      <c r="HW356" s="532">
        <v>0</v>
      </c>
      <c r="HX356" s="532">
        <v>0</v>
      </c>
      <c r="HY356" s="532">
        <v>0</v>
      </c>
      <c r="HZ356" s="532">
        <v>0</v>
      </c>
      <c r="IA356" s="532">
        <v>0</v>
      </c>
      <c r="IB356" s="532">
        <v>0</v>
      </c>
      <c r="IC356" s="532">
        <v>0</v>
      </c>
      <c r="ID356" s="532">
        <v>0</v>
      </c>
      <c r="IE356" s="532">
        <v>0</v>
      </c>
      <c r="IF356" s="532">
        <v>0</v>
      </c>
      <c r="IG356" s="532">
        <v>0</v>
      </c>
      <c r="IH356" s="532">
        <v>0</v>
      </c>
      <c r="II356" s="532">
        <v>0</v>
      </c>
      <c r="IJ356" s="532">
        <v>0</v>
      </c>
      <c r="IK356" s="532">
        <v>0</v>
      </c>
      <c r="IL356" s="532">
        <v>0</v>
      </c>
      <c r="IM356" s="532">
        <v>0</v>
      </c>
      <c r="IN356" s="532">
        <v>0</v>
      </c>
      <c r="IO356" s="532">
        <v>0</v>
      </c>
      <c r="IP356" s="532">
        <v>0</v>
      </c>
      <c r="IQ356" s="532">
        <v>0</v>
      </c>
      <c r="IR356" s="532">
        <v>0</v>
      </c>
      <c r="IS356" s="532">
        <v>0</v>
      </c>
      <c r="IT356" s="532">
        <v>0</v>
      </c>
      <c r="IU356" s="532">
        <v>0</v>
      </c>
      <c r="IV356" s="532">
        <v>0</v>
      </c>
      <c r="IW356" s="532">
        <v>0</v>
      </c>
      <c r="IX356" s="532">
        <v>0</v>
      </c>
      <c r="IY356" s="532">
        <v>0</v>
      </c>
      <c r="IZ356" s="532">
        <v>0</v>
      </c>
      <c r="JA356" s="532">
        <v>0</v>
      </c>
      <c r="JB356" s="532">
        <v>0</v>
      </c>
      <c r="JC356" s="532">
        <v>0</v>
      </c>
      <c r="JD356" s="532">
        <v>0</v>
      </c>
      <c r="JE356" s="532">
        <v>0</v>
      </c>
      <c r="JF356" s="532">
        <v>0</v>
      </c>
      <c r="JG356" s="532">
        <v>0</v>
      </c>
      <c r="JH356" s="532">
        <v>0</v>
      </c>
      <c r="JI356" s="532">
        <v>0</v>
      </c>
      <c r="JJ356" s="532">
        <v>0</v>
      </c>
      <c r="JK356" s="532">
        <v>0</v>
      </c>
      <c r="JL356" s="532">
        <v>0</v>
      </c>
      <c r="JM356" s="532">
        <v>0</v>
      </c>
      <c r="JN356" s="532">
        <v>0</v>
      </c>
      <c r="JO356" s="532">
        <v>0</v>
      </c>
      <c r="JP356" s="532">
        <v>0</v>
      </c>
      <c r="JQ356" s="532">
        <v>0</v>
      </c>
      <c r="JR356" s="532">
        <v>0</v>
      </c>
      <c r="JS356" s="532">
        <v>0</v>
      </c>
      <c r="JT356" s="532">
        <v>0</v>
      </c>
      <c r="JU356" s="532">
        <v>0</v>
      </c>
      <c r="JV356" s="532">
        <v>0</v>
      </c>
      <c r="JW356" s="532">
        <v>0</v>
      </c>
      <c r="JX356" s="532">
        <v>0</v>
      </c>
      <c r="JY356" s="532">
        <v>0</v>
      </c>
      <c r="JZ356" s="532">
        <v>0</v>
      </c>
      <c r="KA356" s="532">
        <v>0</v>
      </c>
      <c r="KB356" s="532">
        <v>0</v>
      </c>
      <c r="KC356" s="532">
        <v>0</v>
      </c>
      <c r="KD356" s="532">
        <v>0</v>
      </c>
      <c r="KE356" s="532">
        <v>0</v>
      </c>
      <c r="KF356" s="532">
        <v>0</v>
      </c>
      <c r="KG356" s="532">
        <v>0</v>
      </c>
      <c r="KH356" s="532">
        <v>0</v>
      </c>
      <c r="KI356" s="532">
        <v>0</v>
      </c>
      <c r="KJ356" s="532">
        <v>0</v>
      </c>
      <c r="KK356" s="532">
        <v>0</v>
      </c>
      <c r="KL356" s="532">
        <v>0</v>
      </c>
      <c r="KM356" s="532">
        <v>0</v>
      </c>
      <c r="KN356" s="532">
        <v>0</v>
      </c>
      <c r="KO356" s="532">
        <v>0</v>
      </c>
      <c r="KP356" s="532">
        <v>0</v>
      </c>
      <c r="KQ356" s="532">
        <v>0</v>
      </c>
      <c r="KR356" s="532">
        <v>0</v>
      </c>
      <c r="KS356" s="532">
        <v>0</v>
      </c>
      <c r="KT356" s="532">
        <v>0</v>
      </c>
      <c r="KU356" s="532">
        <v>0</v>
      </c>
      <c r="KV356" s="532">
        <v>0</v>
      </c>
      <c r="KW356" s="532">
        <v>0</v>
      </c>
      <c r="KX356" s="532">
        <v>0</v>
      </c>
      <c r="KY356" s="532">
        <v>0</v>
      </c>
      <c r="KZ356" s="532">
        <v>0</v>
      </c>
      <c r="LA356" s="532">
        <v>0</v>
      </c>
      <c r="LB356" s="532">
        <v>0</v>
      </c>
      <c r="LC356" s="532">
        <v>0</v>
      </c>
      <c r="LD356" s="532">
        <v>0</v>
      </c>
      <c r="LE356" s="532">
        <v>0</v>
      </c>
      <c r="LF356" s="532">
        <v>0</v>
      </c>
      <c r="LG356" s="532">
        <v>0</v>
      </c>
      <c r="LH356" s="532">
        <v>0</v>
      </c>
      <c r="LI356" s="532">
        <v>0</v>
      </c>
      <c r="LJ356" s="532">
        <v>0</v>
      </c>
      <c r="LK356" s="532">
        <v>0</v>
      </c>
      <c r="LL356" s="532">
        <v>0</v>
      </c>
      <c r="LM356" s="532">
        <v>0</v>
      </c>
      <c r="LN356" s="532">
        <v>0</v>
      </c>
      <c r="LO356" s="532">
        <v>0</v>
      </c>
      <c r="LP356" s="532">
        <v>0</v>
      </c>
      <c r="LQ356" s="532">
        <v>0</v>
      </c>
      <c r="LR356" s="532">
        <v>0</v>
      </c>
      <c r="LS356" s="532">
        <v>0</v>
      </c>
      <c r="LT356" s="532">
        <v>0</v>
      </c>
      <c r="LU356" s="532">
        <v>0</v>
      </c>
      <c r="LV356" s="532">
        <v>0</v>
      </c>
      <c r="LW356" s="532">
        <v>0</v>
      </c>
      <c r="LX356" s="532">
        <v>0</v>
      </c>
      <c r="LY356" s="532">
        <v>0</v>
      </c>
      <c r="LZ356" s="532">
        <v>0</v>
      </c>
      <c r="MA356" s="532">
        <v>0</v>
      </c>
      <c r="MB356" s="532">
        <v>0</v>
      </c>
      <c r="MC356" s="532">
        <v>0</v>
      </c>
      <c r="MD356" s="532">
        <v>0</v>
      </c>
      <c r="ME356" s="532">
        <v>0</v>
      </c>
      <c r="MF356" s="532">
        <v>0</v>
      </c>
      <c r="MG356" s="532">
        <v>0</v>
      </c>
      <c r="MH356" s="532">
        <v>0</v>
      </c>
      <c r="MI356" s="532">
        <v>0</v>
      </c>
      <c r="MJ356" s="532">
        <v>0</v>
      </c>
      <c r="MK356" s="532">
        <v>0</v>
      </c>
      <c r="ML356" s="532">
        <v>0</v>
      </c>
      <c r="MM356" s="532">
        <v>0</v>
      </c>
      <c r="MN356" s="532">
        <v>0</v>
      </c>
      <c r="MO356" s="532">
        <v>0</v>
      </c>
      <c r="MP356" s="532">
        <v>0</v>
      </c>
      <c r="MQ356" s="532">
        <v>0</v>
      </c>
      <c r="MR356" s="532">
        <v>0</v>
      </c>
      <c r="MS356" s="532">
        <v>0</v>
      </c>
      <c r="MT356" s="532">
        <v>0</v>
      </c>
      <c r="MU356" s="532">
        <v>0</v>
      </c>
      <c r="MV356" s="532">
        <v>0</v>
      </c>
      <c r="MW356" s="532">
        <v>0</v>
      </c>
      <c r="MX356" s="532">
        <v>0</v>
      </c>
      <c r="MY356" s="532">
        <v>0</v>
      </c>
      <c r="MZ356" s="532">
        <v>0</v>
      </c>
      <c r="NA356" s="532">
        <v>0</v>
      </c>
      <c r="NB356" s="532">
        <v>0</v>
      </c>
      <c r="NC356" s="532">
        <v>0</v>
      </c>
      <c r="ND356" s="532">
        <v>0</v>
      </c>
      <c r="NE356" s="532">
        <v>0</v>
      </c>
      <c r="NF356" s="532">
        <v>0</v>
      </c>
      <c r="NG356" s="532">
        <v>0</v>
      </c>
      <c r="NH356" s="532">
        <v>0</v>
      </c>
      <c r="NI356" s="532">
        <v>0</v>
      </c>
      <c r="NJ356" s="532">
        <v>0</v>
      </c>
      <c r="NK356" s="532">
        <v>0</v>
      </c>
      <c r="NL356" s="532">
        <v>0</v>
      </c>
      <c r="NM356" s="532">
        <v>0</v>
      </c>
      <c r="NN356" s="532">
        <v>0</v>
      </c>
      <c r="NO356" s="532">
        <v>0</v>
      </c>
      <c r="NP356" s="532">
        <v>0</v>
      </c>
      <c r="NQ356" s="532">
        <v>0</v>
      </c>
      <c r="NR356" s="532">
        <v>0</v>
      </c>
      <c r="NS356" s="532">
        <v>0</v>
      </c>
      <c r="NT356" s="532">
        <v>0</v>
      </c>
      <c r="NU356" s="532">
        <v>0</v>
      </c>
      <c r="NV356" s="532">
        <v>0</v>
      </c>
      <c r="NW356" s="532">
        <v>0</v>
      </c>
      <c r="NX356" s="532">
        <v>0</v>
      </c>
      <c r="NY356" s="532">
        <v>0</v>
      </c>
      <c r="NZ356" s="532">
        <v>0</v>
      </c>
      <c r="OA356" s="532">
        <v>0</v>
      </c>
      <c r="OB356" s="532">
        <v>0</v>
      </c>
      <c r="OC356" s="532">
        <v>0</v>
      </c>
      <c r="OD356" s="532">
        <v>0</v>
      </c>
      <c r="OE356" s="532">
        <v>0</v>
      </c>
      <c r="OF356" s="532">
        <v>0</v>
      </c>
      <c r="OG356" s="532">
        <v>0</v>
      </c>
      <c r="OH356" s="532">
        <v>0</v>
      </c>
      <c r="OI356" s="532">
        <v>0</v>
      </c>
      <c r="OJ356" s="532">
        <v>0</v>
      </c>
      <c r="OK356" s="532">
        <v>0</v>
      </c>
      <c r="OL356" s="532">
        <v>0</v>
      </c>
      <c r="OM356" s="532">
        <v>0</v>
      </c>
      <c r="ON356" s="532">
        <v>0</v>
      </c>
      <c r="OO356" s="532">
        <v>0</v>
      </c>
      <c r="OP356" s="532">
        <v>0</v>
      </c>
      <c r="OQ356" s="532">
        <v>0</v>
      </c>
      <c r="OR356" s="532">
        <v>0</v>
      </c>
      <c r="OS356" s="532">
        <v>0</v>
      </c>
      <c r="OT356" s="532">
        <v>0</v>
      </c>
      <c r="OU356" s="532">
        <v>0</v>
      </c>
      <c r="OV356" s="532">
        <v>0</v>
      </c>
      <c r="OW356" s="532">
        <v>0</v>
      </c>
      <c r="OX356" s="532">
        <v>0</v>
      </c>
      <c r="OY356" s="532">
        <v>0</v>
      </c>
      <c r="OZ356" s="532">
        <v>0</v>
      </c>
      <c r="PA356" s="532">
        <v>0</v>
      </c>
      <c r="PB356" s="532">
        <v>0</v>
      </c>
      <c r="PC356" s="532">
        <v>0</v>
      </c>
      <c r="PD356" s="532">
        <v>0</v>
      </c>
      <c r="PE356" s="532">
        <v>0</v>
      </c>
      <c r="PF356" s="532">
        <v>0</v>
      </c>
      <c r="PG356" s="532">
        <v>0</v>
      </c>
      <c r="PH356" s="532">
        <v>0</v>
      </c>
      <c r="PI356" s="532">
        <v>0</v>
      </c>
      <c r="PJ356" s="532">
        <v>0</v>
      </c>
      <c r="PK356" s="532">
        <v>0</v>
      </c>
      <c r="PL356" s="532">
        <v>0</v>
      </c>
      <c r="PM356" s="532">
        <v>0</v>
      </c>
      <c r="PN356" s="532">
        <v>0</v>
      </c>
      <c r="PO356" s="532">
        <v>0</v>
      </c>
      <c r="PP356" s="532">
        <v>0</v>
      </c>
      <c r="PQ356" s="532">
        <v>0</v>
      </c>
      <c r="PR356" s="532">
        <v>0</v>
      </c>
      <c r="PS356" s="532">
        <v>0</v>
      </c>
      <c r="PT356" s="532">
        <v>0</v>
      </c>
      <c r="PU356" s="532">
        <v>0</v>
      </c>
      <c r="PV356" s="532">
        <v>0</v>
      </c>
      <c r="PW356" s="532">
        <v>0</v>
      </c>
      <c r="PX356" s="532">
        <v>0</v>
      </c>
      <c r="PY356" s="532">
        <v>0</v>
      </c>
      <c r="PZ356" s="532">
        <v>0</v>
      </c>
      <c r="QA356" s="532">
        <v>0</v>
      </c>
      <c r="QB356" s="532">
        <v>0</v>
      </c>
      <c r="QC356" s="532">
        <v>0</v>
      </c>
      <c r="QD356" s="532">
        <v>0</v>
      </c>
      <c r="QE356" s="532">
        <v>0</v>
      </c>
      <c r="QF356" s="532">
        <v>0</v>
      </c>
      <c r="QG356" s="532">
        <v>0</v>
      </c>
      <c r="QH356" s="532">
        <v>0</v>
      </c>
      <c r="QI356" s="532">
        <v>0</v>
      </c>
      <c r="QJ356" s="532">
        <v>0</v>
      </c>
      <c r="QK356" s="532">
        <v>0</v>
      </c>
      <c r="QL356" s="532">
        <v>0</v>
      </c>
      <c r="QM356" s="532">
        <v>0</v>
      </c>
      <c r="QN356" s="532">
        <v>0</v>
      </c>
      <c r="QO356" s="532">
        <v>0</v>
      </c>
      <c r="QP356" s="532">
        <v>0</v>
      </c>
      <c r="QQ356" s="532">
        <v>0</v>
      </c>
      <c r="QR356" s="532">
        <v>0</v>
      </c>
      <c r="QS356" s="532">
        <v>0</v>
      </c>
      <c r="QT356" s="532">
        <v>0</v>
      </c>
      <c r="QU356" s="532">
        <v>0</v>
      </c>
      <c r="QV356" s="532">
        <v>0</v>
      </c>
      <c r="QW356" s="532">
        <v>0</v>
      </c>
      <c r="QX356" s="532">
        <v>0</v>
      </c>
      <c r="QY356" s="532">
        <v>0</v>
      </c>
      <c r="QZ356" s="532">
        <v>0</v>
      </c>
      <c r="RA356" s="532">
        <v>0</v>
      </c>
      <c r="RB356" s="532">
        <v>0</v>
      </c>
      <c r="RC356" s="532">
        <v>0</v>
      </c>
      <c r="RD356" s="532">
        <v>0</v>
      </c>
      <c r="RE356" s="532">
        <v>0</v>
      </c>
      <c r="RF356" s="532">
        <v>0</v>
      </c>
      <c r="RG356" s="532">
        <v>0</v>
      </c>
      <c r="RH356" s="532">
        <v>0</v>
      </c>
      <c r="RI356" s="532">
        <v>0</v>
      </c>
      <c r="RJ356" s="532">
        <v>0</v>
      </c>
      <c r="RK356" s="532">
        <v>0</v>
      </c>
      <c r="RL356" s="532">
        <v>0</v>
      </c>
      <c r="RM356" s="532">
        <v>0</v>
      </c>
      <c r="RN356" s="532">
        <v>0</v>
      </c>
      <c r="RO356" s="532">
        <v>0</v>
      </c>
      <c r="RP356" s="532">
        <v>0</v>
      </c>
      <c r="RQ356" s="532">
        <v>0</v>
      </c>
      <c r="RR356" s="532">
        <v>0</v>
      </c>
      <c r="RS356" s="532">
        <v>0</v>
      </c>
      <c r="RT356" s="532">
        <v>0</v>
      </c>
      <c r="RU356" s="532">
        <v>0</v>
      </c>
      <c r="RV356" s="532">
        <v>0</v>
      </c>
      <c r="RW356" s="532">
        <v>0</v>
      </c>
      <c r="RX356" s="532">
        <v>0</v>
      </c>
      <c r="RY356" s="532">
        <v>0</v>
      </c>
      <c r="RZ356" s="532">
        <v>0</v>
      </c>
      <c r="SA356" s="532">
        <v>0</v>
      </c>
      <c r="SB356" s="532">
        <v>0</v>
      </c>
      <c r="SC356" s="532">
        <v>0</v>
      </c>
      <c r="SD356" s="532">
        <v>0</v>
      </c>
      <c r="SE356" s="532">
        <v>0</v>
      </c>
      <c r="SF356" s="532">
        <v>0</v>
      </c>
      <c r="SG356" s="532">
        <v>0</v>
      </c>
      <c r="SH356" s="532">
        <v>0</v>
      </c>
      <c r="SI356" s="532">
        <v>0</v>
      </c>
      <c r="SJ356" s="532">
        <v>0</v>
      </c>
      <c r="SK356" s="267">
        <f t="shared" si="514"/>
        <v>0</v>
      </c>
      <c r="SL356" s="254"/>
      <c r="SM356" s="242"/>
      <c r="SN356" s="242"/>
      <c r="SO356" s="242"/>
    </row>
    <row r="357" spans="1:509" outlineLevel="2" x14ac:dyDescent="0.35">
      <c r="A357" s="242"/>
      <c r="B357" s="251"/>
      <c r="C357" s="438">
        <f>INT($C$29)+3</f>
        <v>4</v>
      </c>
      <c r="D357" s="267"/>
      <c r="E357" s="316">
        <f t="shared" si="551"/>
        <v>216</v>
      </c>
      <c r="F357" s="322"/>
      <c r="G357" s="322"/>
      <c r="H357" s="267"/>
      <c r="I357" s="546"/>
      <c r="J357" s="546" t="s">
        <v>696</v>
      </c>
      <c r="K357" s="547"/>
      <c r="L357" s="289">
        <v>0</v>
      </c>
      <c r="M357" s="289">
        <v>0</v>
      </c>
      <c r="N357" s="289">
        <v>0</v>
      </c>
      <c r="O357" s="289">
        <v>0</v>
      </c>
      <c r="P357" s="289">
        <v>0</v>
      </c>
      <c r="Q357" s="289">
        <v>0</v>
      </c>
      <c r="R357" s="289">
        <v>0</v>
      </c>
      <c r="S357" s="289">
        <v>0</v>
      </c>
      <c r="T357" s="289">
        <v>0</v>
      </c>
      <c r="U357" s="289">
        <v>0</v>
      </c>
      <c r="V357" s="289">
        <v>0</v>
      </c>
      <c r="W357" s="289">
        <v>0</v>
      </c>
      <c r="X357" s="289">
        <v>0</v>
      </c>
      <c r="Y357" s="289">
        <v>0</v>
      </c>
      <c r="Z357" s="289">
        <v>0</v>
      </c>
      <c r="AA357" s="289">
        <v>0</v>
      </c>
      <c r="AB357" s="289">
        <v>0</v>
      </c>
      <c r="AC357" s="289">
        <v>0</v>
      </c>
      <c r="AD357" s="289">
        <v>0</v>
      </c>
      <c r="AE357" s="289">
        <v>0</v>
      </c>
      <c r="AF357" s="289">
        <v>0</v>
      </c>
      <c r="AG357" s="289">
        <v>0</v>
      </c>
      <c r="AH357" s="289">
        <v>0</v>
      </c>
      <c r="AI357" s="289">
        <v>0</v>
      </c>
      <c r="AJ357" s="289">
        <v>0</v>
      </c>
      <c r="AK357" s="289">
        <v>0</v>
      </c>
      <c r="AL357" s="289">
        <v>0</v>
      </c>
      <c r="AM357" s="289">
        <v>0</v>
      </c>
      <c r="AN357" s="289">
        <v>0</v>
      </c>
      <c r="AO357" s="289">
        <v>0</v>
      </c>
      <c r="AP357" s="289">
        <v>0</v>
      </c>
      <c r="AQ357" s="289">
        <v>0</v>
      </c>
      <c r="AR357" s="289">
        <v>0</v>
      </c>
      <c r="AS357" s="289">
        <v>0</v>
      </c>
      <c r="AT357" s="289">
        <v>0</v>
      </c>
      <c r="AU357" s="289">
        <v>0</v>
      </c>
      <c r="AV357" s="289">
        <v>0</v>
      </c>
      <c r="AW357" s="289">
        <v>0</v>
      </c>
      <c r="AX357" s="289">
        <v>0</v>
      </c>
      <c r="AY357" s="289">
        <v>0</v>
      </c>
      <c r="AZ357" s="289">
        <v>0</v>
      </c>
      <c r="BA357" s="289">
        <v>0</v>
      </c>
      <c r="BB357" s="289">
        <v>0</v>
      </c>
      <c r="BC357" s="289">
        <v>0</v>
      </c>
      <c r="BD357" s="289">
        <v>0</v>
      </c>
      <c r="BE357" s="289">
        <v>0</v>
      </c>
      <c r="BF357" s="289">
        <v>0</v>
      </c>
      <c r="BG357" s="289">
        <v>0</v>
      </c>
      <c r="BH357" s="289">
        <v>0</v>
      </c>
      <c r="BI357" s="289">
        <v>0</v>
      </c>
      <c r="BJ357" s="289">
        <v>0</v>
      </c>
      <c r="BK357" s="289">
        <v>0</v>
      </c>
      <c r="BL357" s="289">
        <v>0</v>
      </c>
      <c r="BM357" s="289">
        <v>0</v>
      </c>
      <c r="BN357" s="289">
        <v>0</v>
      </c>
      <c r="BO357" s="289">
        <v>0</v>
      </c>
      <c r="BP357" s="289">
        <v>0</v>
      </c>
      <c r="BQ357" s="289">
        <v>0</v>
      </c>
      <c r="BR357" s="289">
        <v>0</v>
      </c>
      <c r="BS357" s="289">
        <v>0</v>
      </c>
      <c r="BT357" s="289">
        <v>0</v>
      </c>
      <c r="BU357" s="289">
        <v>0</v>
      </c>
      <c r="BV357" s="289">
        <v>0</v>
      </c>
      <c r="BW357" s="289">
        <v>0</v>
      </c>
      <c r="BX357" s="289">
        <v>0</v>
      </c>
      <c r="BY357" s="289">
        <v>0</v>
      </c>
      <c r="BZ357" s="289">
        <v>0</v>
      </c>
      <c r="CA357" s="289">
        <v>0</v>
      </c>
      <c r="CB357" s="289">
        <v>0</v>
      </c>
      <c r="CC357" s="289">
        <v>0</v>
      </c>
      <c r="CD357" s="289">
        <v>0</v>
      </c>
      <c r="CE357" s="289">
        <v>0</v>
      </c>
      <c r="CF357" s="289">
        <v>0</v>
      </c>
      <c r="CG357" s="289">
        <v>0</v>
      </c>
      <c r="CH357" s="289">
        <v>0</v>
      </c>
      <c r="CI357" s="289">
        <v>0</v>
      </c>
      <c r="CJ357" s="289">
        <v>0</v>
      </c>
      <c r="CK357" s="289">
        <v>0</v>
      </c>
      <c r="CL357" s="289">
        <v>0</v>
      </c>
      <c r="CM357" s="289">
        <v>0</v>
      </c>
      <c r="CN357" s="289">
        <v>0</v>
      </c>
      <c r="CO357" s="289">
        <v>0</v>
      </c>
      <c r="CP357" s="289">
        <v>0</v>
      </c>
      <c r="CQ357" s="289">
        <v>0</v>
      </c>
      <c r="CR357" s="289">
        <v>0</v>
      </c>
      <c r="CS357" s="289">
        <v>0</v>
      </c>
      <c r="CT357" s="289">
        <v>0</v>
      </c>
      <c r="CU357" s="289">
        <v>0</v>
      </c>
      <c r="CV357" s="289">
        <v>0</v>
      </c>
      <c r="CW357" s="289">
        <v>0</v>
      </c>
      <c r="CX357" s="289">
        <v>0</v>
      </c>
      <c r="CY357" s="289">
        <v>0</v>
      </c>
      <c r="CZ357" s="289">
        <v>0</v>
      </c>
      <c r="DA357" s="289">
        <v>0</v>
      </c>
      <c r="DB357" s="289">
        <v>0</v>
      </c>
      <c r="DC357" s="289">
        <v>0</v>
      </c>
      <c r="DD357" s="289">
        <v>0</v>
      </c>
      <c r="DE357" s="289">
        <v>0</v>
      </c>
      <c r="DF357" s="289">
        <v>0</v>
      </c>
      <c r="DG357" s="289">
        <v>0</v>
      </c>
      <c r="DH357" s="289">
        <v>0</v>
      </c>
      <c r="DI357" s="289">
        <v>0</v>
      </c>
      <c r="DJ357" s="289">
        <v>0</v>
      </c>
      <c r="DK357" s="289">
        <v>0</v>
      </c>
      <c r="DL357" s="289">
        <v>0</v>
      </c>
      <c r="DM357" s="289">
        <v>0</v>
      </c>
      <c r="DN357" s="289">
        <v>0</v>
      </c>
      <c r="DO357" s="289">
        <v>0</v>
      </c>
      <c r="DP357" s="289">
        <v>0</v>
      </c>
      <c r="DQ357" s="289">
        <v>0</v>
      </c>
      <c r="DR357" s="289">
        <v>0</v>
      </c>
      <c r="DS357" s="289">
        <v>0</v>
      </c>
      <c r="DT357" s="289">
        <v>0</v>
      </c>
      <c r="DU357" s="289">
        <v>0</v>
      </c>
      <c r="DV357" s="289">
        <v>0</v>
      </c>
      <c r="DW357" s="289">
        <v>0</v>
      </c>
      <c r="DX357" s="289">
        <v>0</v>
      </c>
      <c r="DY357" s="289">
        <v>0</v>
      </c>
      <c r="DZ357" s="289">
        <v>0</v>
      </c>
      <c r="EA357" s="289">
        <v>0</v>
      </c>
      <c r="EB357" s="289">
        <v>0</v>
      </c>
      <c r="EC357" s="289">
        <v>0</v>
      </c>
      <c r="ED357" s="289">
        <v>0</v>
      </c>
      <c r="EE357" s="289">
        <v>0</v>
      </c>
      <c r="EF357" s="289">
        <v>0</v>
      </c>
      <c r="EG357" s="289">
        <v>0</v>
      </c>
      <c r="EH357" s="289">
        <v>0</v>
      </c>
      <c r="EI357" s="289">
        <v>0</v>
      </c>
      <c r="EJ357" s="289">
        <v>0</v>
      </c>
      <c r="EK357" s="289">
        <v>0</v>
      </c>
      <c r="EL357" s="289">
        <v>0</v>
      </c>
      <c r="EM357" s="289">
        <v>0</v>
      </c>
      <c r="EN357" s="289">
        <v>0</v>
      </c>
      <c r="EO357" s="289">
        <v>0</v>
      </c>
      <c r="EP357" s="289">
        <v>0</v>
      </c>
      <c r="EQ357" s="289">
        <v>0</v>
      </c>
      <c r="ER357" s="289">
        <v>0</v>
      </c>
      <c r="ES357" s="289">
        <v>0</v>
      </c>
      <c r="ET357" s="289">
        <v>0</v>
      </c>
      <c r="EU357" s="289">
        <v>0</v>
      </c>
      <c r="EV357" s="289">
        <v>0</v>
      </c>
      <c r="EW357" s="289">
        <v>0</v>
      </c>
      <c r="EX357" s="289">
        <v>0</v>
      </c>
      <c r="EY357" s="289">
        <v>0</v>
      </c>
      <c r="EZ357" s="289">
        <v>0</v>
      </c>
      <c r="FA357" s="289">
        <v>0</v>
      </c>
      <c r="FB357" s="289">
        <v>0</v>
      </c>
      <c r="FC357" s="289">
        <v>0</v>
      </c>
      <c r="FD357" s="289">
        <v>0</v>
      </c>
      <c r="FE357" s="289">
        <v>0</v>
      </c>
      <c r="FF357" s="289">
        <v>0</v>
      </c>
      <c r="FG357" s="289">
        <v>0</v>
      </c>
      <c r="FH357" s="289">
        <v>0</v>
      </c>
      <c r="FI357" s="289">
        <v>0</v>
      </c>
      <c r="FJ357" s="289">
        <v>0</v>
      </c>
      <c r="FK357" s="289">
        <v>0</v>
      </c>
      <c r="FL357" s="289">
        <v>0</v>
      </c>
      <c r="FM357" s="289">
        <v>0</v>
      </c>
      <c r="FN357" s="289">
        <v>0</v>
      </c>
      <c r="FO357" s="289">
        <v>0</v>
      </c>
      <c r="FP357" s="289">
        <v>0</v>
      </c>
      <c r="FQ357" s="289">
        <v>0</v>
      </c>
      <c r="FR357" s="289">
        <v>0</v>
      </c>
      <c r="FS357" s="289">
        <v>0</v>
      </c>
      <c r="FT357" s="289">
        <v>0</v>
      </c>
      <c r="FU357" s="289">
        <v>0</v>
      </c>
      <c r="FV357" s="289">
        <v>0</v>
      </c>
      <c r="FW357" s="289">
        <v>0</v>
      </c>
      <c r="FX357" s="289">
        <v>0</v>
      </c>
      <c r="FY357" s="289">
        <v>0</v>
      </c>
      <c r="FZ357" s="289">
        <v>0</v>
      </c>
      <c r="GA357" s="289">
        <v>0</v>
      </c>
      <c r="GB357" s="289">
        <v>0</v>
      </c>
      <c r="GC357" s="289">
        <v>0</v>
      </c>
      <c r="GD357" s="289">
        <v>0</v>
      </c>
      <c r="GE357" s="289">
        <v>0</v>
      </c>
      <c r="GF357" s="289">
        <v>0</v>
      </c>
      <c r="GG357" s="289">
        <v>0</v>
      </c>
      <c r="GH357" s="289">
        <v>0</v>
      </c>
      <c r="GI357" s="289">
        <v>0</v>
      </c>
      <c r="GJ357" s="289">
        <v>0</v>
      </c>
      <c r="GK357" s="289">
        <v>0</v>
      </c>
      <c r="GL357" s="289">
        <v>0</v>
      </c>
      <c r="GM357" s="289">
        <v>0</v>
      </c>
      <c r="GN357" s="289">
        <v>0</v>
      </c>
      <c r="GO357" s="289">
        <v>0</v>
      </c>
      <c r="GP357" s="289">
        <v>0</v>
      </c>
      <c r="GQ357" s="289">
        <v>0</v>
      </c>
      <c r="GR357" s="289">
        <v>0</v>
      </c>
      <c r="GS357" s="289">
        <v>0</v>
      </c>
      <c r="GT357" s="289">
        <v>0</v>
      </c>
      <c r="GU357" s="289">
        <v>0</v>
      </c>
      <c r="GV357" s="289">
        <v>0</v>
      </c>
      <c r="GW357" s="289">
        <v>0</v>
      </c>
      <c r="GX357" s="289">
        <v>0</v>
      </c>
      <c r="GY357" s="289">
        <v>0</v>
      </c>
      <c r="GZ357" s="289">
        <v>0</v>
      </c>
      <c r="HA357" s="289">
        <v>0</v>
      </c>
      <c r="HB357" s="289">
        <v>0</v>
      </c>
      <c r="HC357" s="289">
        <v>0</v>
      </c>
      <c r="HD357" s="289">
        <v>0</v>
      </c>
      <c r="HE357" s="289">
        <v>0</v>
      </c>
      <c r="HF357" s="289">
        <v>0</v>
      </c>
      <c r="HG357" s="289">
        <v>0</v>
      </c>
      <c r="HH357" s="289">
        <v>0</v>
      </c>
      <c r="HI357" s="289">
        <v>0</v>
      </c>
      <c r="HJ357" s="289">
        <v>0</v>
      </c>
      <c r="HK357" s="289">
        <v>0</v>
      </c>
      <c r="HL357" s="289">
        <v>0</v>
      </c>
      <c r="HM357" s="289">
        <v>0</v>
      </c>
      <c r="HN357" s="289">
        <v>0</v>
      </c>
      <c r="HO357" s="289">
        <v>0</v>
      </c>
      <c r="HP357" s="289">
        <v>0</v>
      </c>
      <c r="HQ357" s="289">
        <v>0</v>
      </c>
      <c r="HR357" s="289">
        <v>0</v>
      </c>
      <c r="HS357" s="289">
        <v>0</v>
      </c>
      <c r="HT357" s="289">
        <v>0</v>
      </c>
      <c r="HU357" s="289">
        <v>0</v>
      </c>
      <c r="HV357" s="289">
        <v>0</v>
      </c>
      <c r="HW357" s="289">
        <v>0</v>
      </c>
      <c r="HX357" s="289">
        <v>0</v>
      </c>
      <c r="HY357" s="289">
        <v>0</v>
      </c>
      <c r="HZ357" s="289">
        <v>0</v>
      </c>
      <c r="IA357" s="289">
        <v>0</v>
      </c>
      <c r="IB357" s="289">
        <v>0</v>
      </c>
      <c r="IC357" s="289">
        <v>0</v>
      </c>
      <c r="ID357" s="289">
        <v>0</v>
      </c>
      <c r="IE357" s="289">
        <v>0</v>
      </c>
      <c r="IF357" s="289">
        <v>0</v>
      </c>
      <c r="IG357" s="289">
        <v>0</v>
      </c>
      <c r="IH357" s="289">
        <v>0</v>
      </c>
      <c r="II357" s="289">
        <v>0</v>
      </c>
      <c r="IJ357" s="289">
        <v>0</v>
      </c>
      <c r="IK357" s="289">
        <v>0</v>
      </c>
      <c r="IL357" s="289">
        <v>0</v>
      </c>
      <c r="IM357" s="289">
        <v>0</v>
      </c>
      <c r="IN357" s="289">
        <v>0</v>
      </c>
      <c r="IO357" s="289">
        <v>0</v>
      </c>
      <c r="IP357" s="289">
        <v>0</v>
      </c>
      <c r="IQ357" s="289">
        <v>0</v>
      </c>
      <c r="IR357" s="289">
        <v>0</v>
      </c>
      <c r="IS357" s="289">
        <v>0</v>
      </c>
      <c r="IT357" s="289">
        <v>0</v>
      </c>
      <c r="IU357" s="289">
        <v>0</v>
      </c>
      <c r="IV357" s="289">
        <v>0</v>
      </c>
      <c r="IW357" s="289">
        <v>0</v>
      </c>
      <c r="IX357" s="289">
        <v>0</v>
      </c>
      <c r="IY357" s="289">
        <v>0</v>
      </c>
      <c r="IZ357" s="289">
        <v>0</v>
      </c>
      <c r="JA357" s="289">
        <v>0</v>
      </c>
      <c r="JB357" s="289">
        <v>0</v>
      </c>
      <c r="JC357" s="289">
        <v>0</v>
      </c>
      <c r="JD357" s="289">
        <v>0</v>
      </c>
      <c r="JE357" s="289">
        <v>0</v>
      </c>
      <c r="JF357" s="289">
        <v>0</v>
      </c>
      <c r="JG357" s="289">
        <v>0</v>
      </c>
      <c r="JH357" s="289">
        <v>0</v>
      </c>
      <c r="JI357" s="289">
        <v>0</v>
      </c>
      <c r="JJ357" s="289">
        <v>0</v>
      </c>
      <c r="JK357" s="289">
        <v>0</v>
      </c>
      <c r="JL357" s="289">
        <v>0</v>
      </c>
      <c r="JM357" s="289">
        <v>0</v>
      </c>
      <c r="JN357" s="289">
        <v>0</v>
      </c>
      <c r="JO357" s="289">
        <v>0</v>
      </c>
      <c r="JP357" s="289">
        <v>0</v>
      </c>
      <c r="JQ357" s="289">
        <v>0</v>
      </c>
      <c r="JR357" s="289">
        <v>0</v>
      </c>
      <c r="JS357" s="289">
        <v>0</v>
      </c>
      <c r="JT357" s="289">
        <v>0</v>
      </c>
      <c r="JU357" s="289">
        <v>0</v>
      </c>
      <c r="JV357" s="289">
        <v>0</v>
      </c>
      <c r="JW357" s="289">
        <v>0</v>
      </c>
      <c r="JX357" s="289">
        <v>0</v>
      </c>
      <c r="JY357" s="289">
        <v>0</v>
      </c>
      <c r="JZ357" s="289">
        <v>0</v>
      </c>
      <c r="KA357" s="289">
        <v>0</v>
      </c>
      <c r="KB357" s="289">
        <v>0</v>
      </c>
      <c r="KC357" s="289">
        <v>0</v>
      </c>
      <c r="KD357" s="289">
        <v>0</v>
      </c>
      <c r="KE357" s="289">
        <v>0</v>
      </c>
      <c r="KF357" s="289">
        <v>0</v>
      </c>
      <c r="KG357" s="289">
        <v>0</v>
      </c>
      <c r="KH357" s="289">
        <v>0</v>
      </c>
      <c r="KI357" s="289">
        <v>0</v>
      </c>
      <c r="KJ357" s="289">
        <v>0</v>
      </c>
      <c r="KK357" s="289">
        <v>0</v>
      </c>
      <c r="KL357" s="289">
        <v>0</v>
      </c>
      <c r="KM357" s="289">
        <v>0</v>
      </c>
      <c r="KN357" s="289">
        <v>0</v>
      </c>
      <c r="KO357" s="289">
        <v>0</v>
      </c>
      <c r="KP357" s="289">
        <v>0</v>
      </c>
      <c r="KQ357" s="289">
        <v>0</v>
      </c>
      <c r="KR357" s="289">
        <v>0</v>
      </c>
      <c r="KS357" s="289">
        <v>0</v>
      </c>
      <c r="KT357" s="289">
        <v>0</v>
      </c>
      <c r="KU357" s="289">
        <v>0</v>
      </c>
      <c r="KV357" s="289">
        <v>0</v>
      </c>
      <c r="KW357" s="289">
        <v>0</v>
      </c>
      <c r="KX357" s="289">
        <v>0</v>
      </c>
      <c r="KY357" s="289">
        <v>0</v>
      </c>
      <c r="KZ357" s="289">
        <v>0</v>
      </c>
      <c r="LA357" s="289">
        <v>0</v>
      </c>
      <c r="LB357" s="289">
        <v>0</v>
      </c>
      <c r="LC357" s="289">
        <v>0</v>
      </c>
      <c r="LD357" s="289">
        <v>0</v>
      </c>
      <c r="LE357" s="289">
        <v>0</v>
      </c>
      <c r="LF357" s="289">
        <v>0</v>
      </c>
      <c r="LG357" s="289">
        <v>0</v>
      </c>
      <c r="LH357" s="289">
        <v>0</v>
      </c>
      <c r="LI357" s="289">
        <v>0</v>
      </c>
      <c r="LJ357" s="289">
        <v>0</v>
      </c>
      <c r="LK357" s="289">
        <v>0</v>
      </c>
      <c r="LL357" s="289">
        <v>0</v>
      </c>
      <c r="LM357" s="289">
        <v>0</v>
      </c>
      <c r="LN357" s="289">
        <v>0</v>
      </c>
      <c r="LO357" s="289">
        <v>0</v>
      </c>
      <c r="LP357" s="289">
        <v>0</v>
      </c>
      <c r="LQ357" s="289">
        <v>0</v>
      </c>
      <c r="LR357" s="289">
        <v>0</v>
      </c>
      <c r="LS357" s="289">
        <v>0</v>
      </c>
      <c r="LT357" s="289">
        <v>0</v>
      </c>
      <c r="LU357" s="289">
        <v>0</v>
      </c>
      <c r="LV357" s="289">
        <v>0</v>
      </c>
      <c r="LW357" s="289">
        <v>0</v>
      </c>
      <c r="LX357" s="289">
        <v>0</v>
      </c>
      <c r="LY357" s="289">
        <v>0</v>
      </c>
      <c r="LZ357" s="289">
        <v>0</v>
      </c>
      <c r="MA357" s="289">
        <v>0</v>
      </c>
      <c r="MB357" s="289">
        <v>0</v>
      </c>
      <c r="MC357" s="289">
        <v>0</v>
      </c>
      <c r="MD357" s="289">
        <v>0</v>
      </c>
      <c r="ME357" s="289">
        <v>0</v>
      </c>
      <c r="MF357" s="289">
        <v>0</v>
      </c>
      <c r="MG357" s="289">
        <v>0</v>
      </c>
      <c r="MH357" s="289">
        <v>0</v>
      </c>
      <c r="MI357" s="289">
        <v>0</v>
      </c>
      <c r="MJ357" s="289">
        <v>0</v>
      </c>
      <c r="MK357" s="289">
        <v>0</v>
      </c>
      <c r="ML357" s="289">
        <v>0</v>
      </c>
      <c r="MM357" s="289">
        <v>0</v>
      </c>
      <c r="MN357" s="289">
        <v>0</v>
      </c>
      <c r="MO357" s="289">
        <v>0</v>
      </c>
      <c r="MP357" s="289">
        <v>0</v>
      </c>
      <c r="MQ357" s="289">
        <v>0</v>
      </c>
      <c r="MR357" s="289">
        <v>0</v>
      </c>
      <c r="MS357" s="289">
        <v>0</v>
      </c>
      <c r="MT357" s="289">
        <v>0</v>
      </c>
      <c r="MU357" s="289">
        <v>0</v>
      </c>
      <c r="MV357" s="289">
        <v>0</v>
      </c>
      <c r="MW357" s="289">
        <v>0</v>
      </c>
      <c r="MX357" s="289">
        <v>0</v>
      </c>
      <c r="MY357" s="289">
        <v>0</v>
      </c>
      <c r="MZ357" s="289">
        <v>0</v>
      </c>
      <c r="NA357" s="289">
        <v>0</v>
      </c>
      <c r="NB357" s="289">
        <v>0</v>
      </c>
      <c r="NC357" s="289">
        <v>0</v>
      </c>
      <c r="ND357" s="289">
        <v>0</v>
      </c>
      <c r="NE357" s="289">
        <v>0</v>
      </c>
      <c r="NF357" s="289">
        <v>0</v>
      </c>
      <c r="NG357" s="289">
        <v>0</v>
      </c>
      <c r="NH357" s="289">
        <v>0</v>
      </c>
      <c r="NI357" s="289">
        <v>0</v>
      </c>
      <c r="NJ357" s="289">
        <v>0</v>
      </c>
      <c r="NK357" s="289">
        <v>0</v>
      </c>
      <c r="NL357" s="289">
        <v>0</v>
      </c>
      <c r="NM357" s="289">
        <v>0</v>
      </c>
      <c r="NN357" s="289">
        <v>0</v>
      </c>
      <c r="NO357" s="289">
        <v>0</v>
      </c>
      <c r="NP357" s="289">
        <v>0</v>
      </c>
      <c r="NQ357" s="289">
        <v>0</v>
      </c>
      <c r="NR357" s="289">
        <v>0</v>
      </c>
      <c r="NS357" s="289">
        <v>0</v>
      </c>
      <c r="NT357" s="289">
        <v>0</v>
      </c>
      <c r="NU357" s="289">
        <v>0</v>
      </c>
      <c r="NV357" s="289">
        <v>0</v>
      </c>
      <c r="NW357" s="289">
        <v>0</v>
      </c>
      <c r="NX357" s="289">
        <v>0</v>
      </c>
      <c r="NY357" s="289">
        <v>0</v>
      </c>
      <c r="NZ357" s="289">
        <v>0</v>
      </c>
      <c r="OA357" s="289">
        <v>0</v>
      </c>
      <c r="OB357" s="289">
        <v>0</v>
      </c>
      <c r="OC357" s="289">
        <v>0</v>
      </c>
      <c r="OD357" s="289">
        <v>0</v>
      </c>
      <c r="OE357" s="289">
        <v>0</v>
      </c>
      <c r="OF357" s="289">
        <v>0</v>
      </c>
      <c r="OG357" s="289">
        <v>0</v>
      </c>
      <c r="OH357" s="289">
        <v>0</v>
      </c>
      <c r="OI357" s="289">
        <v>0</v>
      </c>
      <c r="OJ357" s="289">
        <v>0</v>
      </c>
      <c r="OK357" s="289">
        <v>0</v>
      </c>
      <c r="OL357" s="289">
        <v>0</v>
      </c>
      <c r="OM357" s="289">
        <v>0</v>
      </c>
      <c r="ON357" s="289">
        <v>0</v>
      </c>
      <c r="OO357" s="289">
        <v>0</v>
      </c>
      <c r="OP357" s="289">
        <v>0</v>
      </c>
      <c r="OQ357" s="289">
        <v>0</v>
      </c>
      <c r="OR357" s="289">
        <v>0</v>
      </c>
      <c r="OS357" s="289">
        <v>0</v>
      </c>
      <c r="OT357" s="289">
        <v>0</v>
      </c>
      <c r="OU357" s="289">
        <v>0</v>
      </c>
      <c r="OV357" s="289">
        <v>0</v>
      </c>
      <c r="OW357" s="289">
        <v>0</v>
      </c>
      <c r="OX357" s="289">
        <v>0</v>
      </c>
      <c r="OY357" s="289">
        <v>0</v>
      </c>
      <c r="OZ357" s="289">
        <v>0</v>
      </c>
      <c r="PA357" s="289">
        <v>0</v>
      </c>
      <c r="PB357" s="289">
        <v>0</v>
      </c>
      <c r="PC357" s="289">
        <v>0</v>
      </c>
      <c r="PD357" s="289">
        <v>0</v>
      </c>
      <c r="PE357" s="289">
        <v>0</v>
      </c>
      <c r="PF357" s="289">
        <v>0</v>
      </c>
      <c r="PG357" s="289">
        <v>0</v>
      </c>
      <c r="PH357" s="289">
        <v>0</v>
      </c>
      <c r="PI357" s="289">
        <v>0</v>
      </c>
      <c r="PJ357" s="289">
        <v>0</v>
      </c>
      <c r="PK357" s="289">
        <v>0</v>
      </c>
      <c r="PL357" s="289">
        <v>0</v>
      </c>
      <c r="PM357" s="289">
        <v>0</v>
      </c>
      <c r="PN357" s="289">
        <v>0</v>
      </c>
      <c r="PO357" s="289">
        <v>0</v>
      </c>
      <c r="PP357" s="289">
        <v>0</v>
      </c>
      <c r="PQ357" s="289">
        <v>0</v>
      </c>
      <c r="PR357" s="289">
        <v>0</v>
      </c>
      <c r="PS357" s="289">
        <v>0</v>
      </c>
      <c r="PT357" s="289">
        <v>0</v>
      </c>
      <c r="PU357" s="289">
        <v>0</v>
      </c>
      <c r="PV357" s="289">
        <v>0</v>
      </c>
      <c r="PW357" s="289">
        <v>0</v>
      </c>
      <c r="PX357" s="289">
        <v>0</v>
      </c>
      <c r="PY357" s="289">
        <v>0</v>
      </c>
      <c r="PZ357" s="289">
        <v>0</v>
      </c>
      <c r="QA357" s="289">
        <v>0</v>
      </c>
      <c r="QB357" s="289">
        <v>0</v>
      </c>
      <c r="QC357" s="289">
        <v>0</v>
      </c>
      <c r="QD357" s="289">
        <v>0</v>
      </c>
      <c r="QE357" s="289">
        <v>0</v>
      </c>
      <c r="QF357" s="289">
        <v>0</v>
      </c>
      <c r="QG357" s="289">
        <v>0</v>
      </c>
      <c r="QH357" s="289">
        <v>0</v>
      </c>
      <c r="QI357" s="289">
        <v>0</v>
      </c>
      <c r="QJ357" s="289">
        <v>0</v>
      </c>
      <c r="QK357" s="289">
        <v>0</v>
      </c>
      <c r="QL357" s="289">
        <v>0</v>
      </c>
      <c r="QM357" s="289">
        <v>0</v>
      </c>
      <c r="QN357" s="289">
        <v>0</v>
      </c>
      <c r="QO357" s="289">
        <v>0</v>
      </c>
      <c r="QP357" s="289">
        <v>0</v>
      </c>
      <c r="QQ357" s="289">
        <v>0</v>
      </c>
      <c r="QR357" s="289">
        <v>0</v>
      </c>
      <c r="QS357" s="289">
        <v>0</v>
      </c>
      <c r="QT357" s="289">
        <v>0</v>
      </c>
      <c r="QU357" s="289">
        <v>0</v>
      </c>
      <c r="QV357" s="289">
        <v>0</v>
      </c>
      <c r="QW357" s="289">
        <v>0</v>
      </c>
      <c r="QX357" s="289">
        <v>0</v>
      </c>
      <c r="QY357" s="289">
        <v>0</v>
      </c>
      <c r="QZ357" s="289">
        <v>0</v>
      </c>
      <c r="RA357" s="289">
        <v>0</v>
      </c>
      <c r="RB357" s="289">
        <v>0</v>
      </c>
      <c r="RC357" s="289">
        <v>0</v>
      </c>
      <c r="RD357" s="289">
        <v>0</v>
      </c>
      <c r="RE357" s="289">
        <v>0</v>
      </c>
      <c r="RF357" s="289">
        <v>0</v>
      </c>
      <c r="RG357" s="289">
        <v>0</v>
      </c>
      <c r="RH357" s="289">
        <v>0</v>
      </c>
      <c r="RI357" s="289">
        <v>0</v>
      </c>
      <c r="RJ357" s="289">
        <v>0</v>
      </c>
      <c r="RK357" s="289">
        <v>0</v>
      </c>
      <c r="RL357" s="289">
        <v>0</v>
      </c>
      <c r="RM357" s="289">
        <v>0</v>
      </c>
      <c r="RN357" s="289">
        <v>0</v>
      </c>
      <c r="RO357" s="289">
        <v>0</v>
      </c>
      <c r="RP357" s="289">
        <v>0</v>
      </c>
      <c r="RQ357" s="289">
        <v>0</v>
      </c>
      <c r="RR357" s="289">
        <v>0</v>
      </c>
      <c r="RS357" s="289">
        <v>0</v>
      </c>
      <c r="RT357" s="289">
        <v>0</v>
      </c>
      <c r="RU357" s="289">
        <v>0</v>
      </c>
      <c r="RV357" s="289">
        <v>0</v>
      </c>
      <c r="RW357" s="289">
        <v>0</v>
      </c>
      <c r="RX357" s="289">
        <v>0</v>
      </c>
      <c r="RY357" s="289">
        <v>0</v>
      </c>
      <c r="RZ357" s="289">
        <v>0</v>
      </c>
      <c r="SA357" s="289">
        <v>0</v>
      </c>
      <c r="SB357" s="289">
        <v>0</v>
      </c>
      <c r="SC357" s="289">
        <v>0</v>
      </c>
      <c r="SD357" s="289">
        <v>0</v>
      </c>
      <c r="SE357" s="289">
        <v>0</v>
      </c>
      <c r="SF357" s="289">
        <v>0</v>
      </c>
      <c r="SG357" s="289">
        <v>0</v>
      </c>
      <c r="SH357" s="289">
        <v>0</v>
      </c>
      <c r="SI357" s="289">
        <v>0</v>
      </c>
      <c r="SJ357" s="289">
        <v>0</v>
      </c>
      <c r="SK357" s="267">
        <f t="shared" si="514"/>
        <v>0</v>
      </c>
      <c r="SL357" s="254"/>
      <c r="SM357" s="242"/>
      <c r="SN357" s="242"/>
      <c r="SO357" s="242"/>
    </row>
    <row r="358" spans="1:509" ht="5.15" customHeight="1" outlineLevel="2" x14ac:dyDescent="0.35">
      <c r="A358" s="242"/>
      <c r="B358" s="251"/>
      <c r="C358" s="438">
        <f>INT($C$29)+2.005</f>
        <v>3.0049999999999999</v>
      </c>
      <c r="D358" s="267"/>
      <c r="E358" s="566"/>
      <c r="F358" s="267"/>
      <c r="G358" s="267"/>
      <c r="H358" s="267"/>
      <c r="I358" s="267"/>
      <c r="J358" s="267"/>
      <c r="K358" s="267"/>
      <c r="L358" s="267"/>
      <c r="M358" s="267"/>
      <c r="N358" s="267"/>
      <c r="O358" s="267"/>
      <c r="P358" s="267"/>
      <c r="Q358" s="267"/>
      <c r="R358" s="267"/>
      <c r="S358" s="267"/>
      <c r="T358" s="267"/>
      <c r="U358" s="267"/>
      <c r="V358" s="267"/>
      <c r="W358" s="267"/>
      <c r="X358" s="267"/>
      <c r="Y358" s="267"/>
      <c r="Z358" s="267"/>
      <c r="AA358" s="267"/>
      <c r="AB358" s="267"/>
      <c r="AC358" s="267"/>
      <c r="AD358" s="267"/>
      <c r="AE358" s="267"/>
      <c r="AF358" s="267"/>
      <c r="AG358" s="267"/>
      <c r="AH358" s="267"/>
      <c r="AI358" s="267"/>
      <c r="AJ358" s="267"/>
      <c r="AK358" s="267"/>
      <c r="AL358" s="267"/>
      <c r="AM358" s="267"/>
      <c r="AN358" s="267"/>
      <c r="AO358" s="267"/>
      <c r="AP358" s="267"/>
      <c r="AQ358" s="267"/>
      <c r="AR358" s="267"/>
      <c r="AS358" s="267"/>
      <c r="AT358" s="267"/>
      <c r="AU358" s="267"/>
      <c r="AV358" s="267"/>
      <c r="AW358" s="267"/>
      <c r="AX358" s="267"/>
      <c r="AY358" s="267"/>
      <c r="AZ358" s="267"/>
      <c r="BA358" s="267"/>
      <c r="BB358" s="267"/>
      <c r="BC358" s="267"/>
      <c r="BD358" s="267"/>
      <c r="BE358" s="267"/>
      <c r="BF358" s="267"/>
      <c r="BG358" s="267"/>
      <c r="BH358" s="267"/>
      <c r="BI358" s="267"/>
      <c r="BJ358" s="267"/>
      <c r="BK358" s="267"/>
      <c r="BL358" s="267"/>
      <c r="BM358" s="267"/>
      <c r="BN358" s="267"/>
      <c r="BO358" s="267"/>
      <c r="BP358" s="267"/>
      <c r="BQ358" s="267"/>
      <c r="BR358" s="267"/>
      <c r="BS358" s="267"/>
      <c r="BT358" s="267"/>
      <c r="BU358" s="267"/>
      <c r="BV358" s="267"/>
      <c r="BW358" s="267"/>
      <c r="BX358" s="267"/>
      <c r="BY358" s="267"/>
      <c r="BZ358" s="267"/>
      <c r="CA358" s="267"/>
      <c r="CB358" s="267"/>
      <c r="CC358" s="267"/>
      <c r="CD358" s="267"/>
      <c r="CE358" s="267"/>
      <c r="CF358" s="267"/>
      <c r="CG358" s="267"/>
      <c r="CH358" s="267"/>
      <c r="CI358" s="267"/>
      <c r="CJ358" s="267"/>
      <c r="CK358" s="267"/>
      <c r="CL358" s="267"/>
      <c r="CM358" s="267"/>
      <c r="CN358" s="267"/>
      <c r="CO358" s="267"/>
      <c r="CP358" s="267"/>
      <c r="CQ358" s="267"/>
      <c r="CR358" s="267"/>
      <c r="CS358" s="267"/>
      <c r="CT358" s="267"/>
      <c r="CU358" s="267"/>
      <c r="CV358" s="267"/>
      <c r="CW358" s="267"/>
      <c r="CX358" s="267"/>
      <c r="CY358" s="267"/>
      <c r="CZ358" s="267"/>
      <c r="DA358" s="267"/>
      <c r="DB358" s="267"/>
      <c r="DC358" s="267"/>
      <c r="DD358" s="267"/>
      <c r="DE358" s="267"/>
      <c r="DF358" s="267"/>
      <c r="DG358" s="267"/>
      <c r="DH358" s="267"/>
      <c r="DI358" s="267"/>
      <c r="DJ358" s="267"/>
      <c r="DK358" s="267"/>
      <c r="DL358" s="267"/>
      <c r="DM358" s="267"/>
      <c r="DN358" s="267"/>
      <c r="DO358" s="267"/>
      <c r="DP358" s="267"/>
      <c r="DQ358" s="267"/>
      <c r="DR358" s="267"/>
      <c r="DS358" s="267"/>
      <c r="DT358" s="267"/>
      <c r="DU358" s="267"/>
      <c r="DV358" s="267"/>
      <c r="DW358" s="267"/>
      <c r="DX358" s="267"/>
      <c r="DY358" s="267"/>
      <c r="DZ358" s="267"/>
      <c r="EA358" s="267"/>
      <c r="EB358" s="267"/>
      <c r="EC358" s="267"/>
      <c r="ED358" s="267"/>
      <c r="EE358" s="267"/>
      <c r="EF358" s="267"/>
      <c r="EG358" s="267"/>
      <c r="EH358" s="267"/>
      <c r="EI358" s="267"/>
      <c r="EJ358" s="267"/>
      <c r="EK358" s="267"/>
      <c r="EL358" s="267"/>
      <c r="EM358" s="267"/>
      <c r="EN358" s="267"/>
      <c r="EO358" s="267"/>
      <c r="EP358" s="267"/>
      <c r="EQ358" s="267"/>
      <c r="ER358" s="267"/>
      <c r="ES358" s="267"/>
      <c r="ET358" s="267"/>
      <c r="EU358" s="267"/>
      <c r="EV358" s="267"/>
      <c r="EW358" s="267"/>
      <c r="EX358" s="267"/>
      <c r="EY358" s="267"/>
      <c r="EZ358" s="267"/>
      <c r="FA358" s="267"/>
      <c r="FB358" s="267"/>
      <c r="FC358" s="267"/>
      <c r="FD358" s="267"/>
      <c r="FE358" s="267"/>
      <c r="FF358" s="267"/>
      <c r="FG358" s="267"/>
      <c r="FH358" s="267"/>
      <c r="FI358" s="267"/>
      <c r="FJ358" s="267"/>
      <c r="FK358" s="267"/>
      <c r="FL358" s="267"/>
      <c r="FM358" s="267"/>
      <c r="FN358" s="267"/>
      <c r="FO358" s="267"/>
      <c r="FP358" s="267"/>
      <c r="FQ358" s="267"/>
      <c r="FR358" s="267"/>
      <c r="FS358" s="267"/>
      <c r="FT358" s="267"/>
      <c r="FU358" s="267"/>
      <c r="FV358" s="267"/>
      <c r="FW358" s="267"/>
      <c r="FX358" s="267"/>
      <c r="FY358" s="267"/>
      <c r="FZ358" s="267"/>
      <c r="GA358" s="267"/>
      <c r="GB358" s="267"/>
      <c r="GC358" s="267"/>
      <c r="GD358" s="267"/>
      <c r="GE358" s="267"/>
      <c r="GF358" s="267"/>
      <c r="GG358" s="267"/>
      <c r="GH358" s="267"/>
      <c r="GI358" s="267"/>
      <c r="GJ358" s="267"/>
      <c r="GK358" s="267"/>
      <c r="GL358" s="267"/>
      <c r="GM358" s="267"/>
      <c r="GN358" s="267"/>
      <c r="GO358" s="267"/>
      <c r="GP358" s="267"/>
      <c r="GQ358" s="267"/>
      <c r="GR358" s="267"/>
      <c r="GS358" s="267"/>
      <c r="GT358" s="267"/>
      <c r="GU358" s="267"/>
      <c r="GV358" s="267"/>
      <c r="GW358" s="267"/>
      <c r="GX358" s="267"/>
      <c r="GY358" s="267"/>
      <c r="GZ358" s="267"/>
      <c r="HA358" s="267"/>
      <c r="HB358" s="267"/>
      <c r="HC358" s="267"/>
      <c r="HD358" s="267"/>
      <c r="HE358" s="267"/>
      <c r="HF358" s="267"/>
      <c r="HG358" s="267"/>
      <c r="HH358" s="267"/>
      <c r="HI358" s="267"/>
      <c r="HJ358" s="267"/>
      <c r="HK358" s="267"/>
      <c r="HL358" s="267"/>
      <c r="HM358" s="267"/>
      <c r="HN358" s="267"/>
      <c r="HO358" s="267"/>
      <c r="HP358" s="267"/>
      <c r="HQ358" s="267"/>
      <c r="HR358" s="267"/>
      <c r="HS358" s="267"/>
      <c r="HT358" s="267"/>
      <c r="HU358" s="267"/>
      <c r="HV358" s="267"/>
      <c r="HW358" s="267"/>
      <c r="HX358" s="267"/>
      <c r="HY358" s="267"/>
      <c r="HZ358" s="267"/>
      <c r="IA358" s="267"/>
      <c r="IB358" s="267"/>
      <c r="IC358" s="267"/>
      <c r="ID358" s="267"/>
      <c r="IE358" s="267"/>
      <c r="IF358" s="267"/>
      <c r="IG358" s="267"/>
      <c r="IH358" s="267"/>
      <c r="II358" s="267"/>
      <c r="IJ358" s="267"/>
      <c r="IK358" s="267"/>
      <c r="IL358" s="267"/>
      <c r="IM358" s="267"/>
      <c r="IN358" s="267"/>
      <c r="IO358" s="267"/>
      <c r="IP358" s="267"/>
      <c r="IQ358" s="267"/>
      <c r="IR358" s="267"/>
      <c r="IS358" s="267"/>
      <c r="IT358" s="267"/>
      <c r="IU358" s="267"/>
      <c r="IV358" s="267"/>
      <c r="IW358" s="267"/>
      <c r="IX358" s="267"/>
      <c r="IY358" s="267"/>
      <c r="IZ358" s="267"/>
      <c r="JA358" s="267"/>
      <c r="JB358" s="267"/>
      <c r="JC358" s="267"/>
      <c r="JD358" s="267"/>
      <c r="JE358" s="267"/>
      <c r="JF358" s="267"/>
      <c r="JG358" s="267"/>
      <c r="JH358" s="267"/>
      <c r="JI358" s="267"/>
      <c r="JJ358" s="267"/>
      <c r="JK358" s="267"/>
      <c r="JL358" s="267"/>
      <c r="JM358" s="267"/>
      <c r="JN358" s="267"/>
      <c r="JO358" s="267"/>
      <c r="JP358" s="267"/>
      <c r="JQ358" s="267"/>
      <c r="JR358" s="267"/>
      <c r="JS358" s="267"/>
      <c r="JT358" s="267"/>
      <c r="JU358" s="267"/>
      <c r="JV358" s="267"/>
      <c r="JW358" s="267"/>
      <c r="JX358" s="267"/>
      <c r="JY358" s="267"/>
      <c r="JZ358" s="267"/>
      <c r="KA358" s="267"/>
      <c r="KB358" s="267"/>
      <c r="KC358" s="267"/>
      <c r="KD358" s="267"/>
      <c r="KE358" s="267"/>
      <c r="KF358" s="267"/>
      <c r="KG358" s="267"/>
      <c r="KH358" s="267"/>
      <c r="KI358" s="267"/>
      <c r="KJ358" s="267"/>
      <c r="KK358" s="267"/>
      <c r="KL358" s="267"/>
      <c r="KM358" s="267"/>
      <c r="KN358" s="267"/>
      <c r="KO358" s="267"/>
      <c r="KP358" s="267"/>
      <c r="KQ358" s="267"/>
      <c r="KR358" s="267"/>
      <c r="KS358" s="267"/>
      <c r="KT358" s="267"/>
      <c r="KU358" s="267"/>
      <c r="KV358" s="267"/>
      <c r="KW358" s="267"/>
      <c r="KX358" s="267"/>
      <c r="KY358" s="267"/>
      <c r="KZ358" s="267"/>
      <c r="LA358" s="267"/>
      <c r="LB358" s="267"/>
      <c r="LC358" s="267"/>
      <c r="LD358" s="267"/>
      <c r="LE358" s="267"/>
      <c r="LF358" s="267"/>
      <c r="LG358" s="267"/>
      <c r="LH358" s="267"/>
      <c r="LI358" s="267"/>
      <c r="LJ358" s="267"/>
      <c r="LK358" s="267"/>
      <c r="LL358" s="267"/>
      <c r="LM358" s="267"/>
      <c r="LN358" s="267"/>
      <c r="LO358" s="267"/>
      <c r="LP358" s="267"/>
      <c r="LQ358" s="267"/>
      <c r="LR358" s="267"/>
      <c r="LS358" s="267"/>
      <c r="LT358" s="267"/>
      <c r="LU358" s="267"/>
      <c r="LV358" s="267"/>
      <c r="LW358" s="267"/>
      <c r="LX358" s="267"/>
      <c r="LY358" s="267"/>
      <c r="LZ358" s="267"/>
      <c r="MA358" s="267"/>
      <c r="MB358" s="267"/>
      <c r="MC358" s="267"/>
      <c r="MD358" s="267"/>
      <c r="ME358" s="267"/>
      <c r="MF358" s="267"/>
      <c r="MG358" s="267"/>
      <c r="MH358" s="267"/>
      <c r="MI358" s="267"/>
      <c r="MJ358" s="267"/>
      <c r="MK358" s="267"/>
      <c r="ML358" s="267"/>
      <c r="MM358" s="267"/>
      <c r="MN358" s="267"/>
      <c r="MO358" s="267"/>
      <c r="MP358" s="267"/>
      <c r="MQ358" s="267"/>
      <c r="MR358" s="267"/>
      <c r="MS358" s="267"/>
      <c r="MT358" s="267"/>
      <c r="MU358" s="267"/>
      <c r="MV358" s="267"/>
      <c r="MW358" s="267"/>
      <c r="MX358" s="267"/>
      <c r="MY358" s="267"/>
      <c r="MZ358" s="267"/>
      <c r="NA358" s="267"/>
      <c r="NB358" s="267"/>
      <c r="NC358" s="267"/>
      <c r="ND358" s="267"/>
      <c r="NE358" s="267"/>
      <c r="NF358" s="267"/>
      <c r="NG358" s="267"/>
      <c r="NH358" s="267"/>
      <c r="NI358" s="267"/>
      <c r="NJ358" s="267"/>
      <c r="NK358" s="267"/>
      <c r="NL358" s="267"/>
      <c r="NM358" s="267"/>
      <c r="NN358" s="267"/>
      <c r="NO358" s="267"/>
      <c r="NP358" s="267"/>
      <c r="NQ358" s="267"/>
      <c r="NR358" s="267"/>
      <c r="NS358" s="267"/>
      <c r="NT358" s="267"/>
      <c r="NU358" s="267"/>
      <c r="NV358" s="267"/>
      <c r="NW358" s="267"/>
      <c r="NX358" s="267"/>
      <c r="NY358" s="267"/>
      <c r="NZ358" s="267"/>
      <c r="OA358" s="267"/>
      <c r="OB358" s="267"/>
      <c r="OC358" s="267"/>
      <c r="OD358" s="267"/>
      <c r="OE358" s="267"/>
      <c r="OF358" s="267"/>
      <c r="OG358" s="267"/>
      <c r="OH358" s="267"/>
      <c r="OI358" s="267"/>
      <c r="OJ358" s="267"/>
      <c r="OK358" s="267"/>
      <c r="OL358" s="267"/>
      <c r="OM358" s="267"/>
      <c r="ON358" s="267"/>
      <c r="OO358" s="267"/>
      <c r="OP358" s="267"/>
      <c r="OQ358" s="267"/>
      <c r="OR358" s="267"/>
      <c r="OS358" s="267"/>
      <c r="OT358" s="267"/>
      <c r="OU358" s="267"/>
      <c r="OV358" s="267"/>
      <c r="OW358" s="267"/>
      <c r="OX358" s="267"/>
      <c r="OY358" s="267"/>
      <c r="OZ358" s="267"/>
      <c r="PA358" s="267"/>
      <c r="PB358" s="267"/>
      <c r="PC358" s="267"/>
      <c r="PD358" s="267"/>
      <c r="PE358" s="267"/>
      <c r="PF358" s="267"/>
      <c r="PG358" s="267"/>
      <c r="PH358" s="267"/>
      <c r="PI358" s="267"/>
      <c r="PJ358" s="267"/>
      <c r="PK358" s="267"/>
      <c r="PL358" s="267"/>
      <c r="PM358" s="267"/>
      <c r="PN358" s="267"/>
      <c r="PO358" s="267"/>
      <c r="PP358" s="267"/>
      <c r="PQ358" s="267"/>
      <c r="PR358" s="267"/>
      <c r="PS358" s="267"/>
      <c r="PT358" s="267"/>
      <c r="PU358" s="267"/>
      <c r="PV358" s="267"/>
      <c r="PW358" s="267"/>
      <c r="PX358" s="267"/>
      <c r="PY358" s="267"/>
      <c r="PZ358" s="267"/>
      <c r="QA358" s="267"/>
      <c r="QB358" s="267"/>
      <c r="QC358" s="267"/>
      <c r="QD358" s="267"/>
      <c r="QE358" s="267"/>
      <c r="QF358" s="267"/>
      <c r="QG358" s="267"/>
      <c r="QH358" s="267"/>
      <c r="QI358" s="267"/>
      <c r="QJ358" s="267"/>
      <c r="QK358" s="267"/>
      <c r="QL358" s="267"/>
      <c r="QM358" s="267"/>
      <c r="QN358" s="267"/>
      <c r="QO358" s="267"/>
      <c r="QP358" s="267"/>
      <c r="QQ358" s="267"/>
      <c r="QR358" s="267"/>
      <c r="QS358" s="267"/>
      <c r="QT358" s="267"/>
      <c r="QU358" s="267"/>
      <c r="QV358" s="267"/>
      <c r="QW358" s="267"/>
      <c r="QX358" s="267"/>
      <c r="QY358" s="267"/>
      <c r="QZ358" s="267"/>
      <c r="RA358" s="267"/>
      <c r="RB358" s="267"/>
      <c r="RC358" s="267"/>
      <c r="RD358" s="267"/>
      <c r="RE358" s="267"/>
      <c r="RF358" s="267"/>
      <c r="RG358" s="267"/>
      <c r="RH358" s="267"/>
      <c r="RI358" s="267"/>
      <c r="RJ358" s="267"/>
      <c r="RK358" s="267"/>
      <c r="RL358" s="267"/>
      <c r="RM358" s="267"/>
      <c r="RN358" s="267"/>
      <c r="RO358" s="267"/>
      <c r="RP358" s="267"/>
      <c r="RQ358" s="267"/>
      <c r="RR358" s="267"/>
      <c r="RS358" s="267"/>
      <c r="RT358" s="267"/>
      <c r="RU358" s="267"/>
      <c r="RV358" s="267"/>
      <c r="RW358" s="267"/>
      <c r="RX358" s="267"/>
      <c r="RY358" s="267"/>
      <c r="RZ358" s="267"/>
      <c r="SA358" s="267"/>
      <c r="SB358" s="267"/>
      <c r="SC358" s="267"/>
      <c r="SD358" s="267"/>
      <c r="SE358" s="267"/>
      <c r="SF358" s="267"/>
      <c r="SG358" s="267"/>
      <c r="SH358" s="267"/>
      <c r="SI358" s="267"/>
      <c r="SJ358" s="267"/>
      <c r="SK358" s="267" t="s">
        <v>372</v>
      </c>
      <c r="SL358" s="254"/>
      <c r="SM358" s="242"/>
      <c r="SN358" s="242"/>
      <c r="SO358" s="242"/>
    </row>
    <row r="359" spans="1:509" ht="5.15" customHeight="1" outlineLevel="2" x14ac:dyDescent="0.35">
      <c r="A359" s="242"/>
      <c r="B359" s="251"/>
      <c r="C359" s="438">
        <f>INT($C$29)+2.005</f>
        <v>3.0049999999999999</v>
      </c>
      <c r="D359" s="267"/>
      <c r="E359" s="267"/>
      <c r="F359" s="267"/>
      <c r="G359" s="267"/>
      <c r="H359" s="267"/>
      <c r="I359" s="267"/>
      <c r="J359" s="267"/>
      <c r="K359" s="267"/>
      <c r="L359" s="267"/>
      <c r="M359" s="267"/>
      <c r="N359" s="267"/>
      <c r="O359" s="267"/>
      <c r="P359" s="267"/>
      <c r="Q359" s="267"/>
      <c r="R359" s="267"/>
      <c r="S359" s="267"/>
      <c r="T359" s="267"/>
      <c r="U359" s="267"/>
      <c r="V359" s="267"/>
      <c r="W359" s="267"/>
      <c r="X359" s="267"/>
      <c r="Y359" s="267"/>
      <c r="Z359" s="267"/>
      <c r="AA359" s="267"/>
      <c r="AB359" s="267"/>
      <c r="AC359" s="267"/>
      <c r="AD359" s="267"/>
      <c r="AE359" s="267"/>
      <c r="AF359" s="267"/>
      <c r="AG359" s="267"/>
      <c r="AH359" s="267"/>
      <c r="AI359" s="267"/>
      <c r="AJ359" s="267"/>
      <c r="AK359" s="267"/>
      <c r="AL359" s="267"/>
      <c r="AM359" s="267"/>
      <c r="AN359" s="267"/>
      <c r="AO359" s="267"/>
      <c r="AP359" s="267"/>
      <c r="AQ359" s="267"/>
      <c r="AR359" s="267"/>
      <c r="AS359" s="267"/>
      <c r="AT359" s="267"/>
      <c r="AU359" s="267"/>
      <c r="AV359" s="267"/>
      <c r="AW359" s="267"/>
      <c r="AX359" s="267"/>
      <c r="AY359" s="267"/>
      <c r="AZ359" s="267"/>
      <c r="BA359" s="267"/>
      <c r="BB359" s="267"/>
      <c r="BC359" s="267"/>
      <c r="BD359" s="267"/>
      <c r="BE359" s="267"/>
      <c r="BF359" s="267"/>
      <c r="BG359" s="267"/>
      <c r="BH359" s="267"/>
      <c r="BI359" s="267"/>
      <c r="BJ359" s="267"/>
      <c r="BK359" s="267"/>
      <c r="BL359" s="267"/>
      <c r="BM359" s="267"/>
      <c r="BN359" s="267"/>
      <c r="BO359" s="267"/>
      <c r="BP359" s="267"/>
      <c r="BQ359" s="267"/>
      <c r="BR359" s="267"/>
      <c r="BS359" s="267"/>
      <c r="BT359" s="267"/>
      <c r="BU359" s="267"/>
      <c r="BV359" s="267"/>
      <c r="BW359" s="267"/>
      <c r="BX359" s="267"/>
      <c r="BY359" s="267"/>
      <c r="BZ359" s="267"/>
      <c r="CA359" s="267"/>
      <c r="CB359" s="267"/>
      <c r="CC359" s="267"/>
      <c r="CD359" s="267"/>
      <c r="CE359" s="267"/>
      <c r="CF359" s="267"/>
      <c r="CG359" s="267"/>
      <c r="CH359" s="267"/>
      <c r="CI359" s="267"/>
      <c r="CJ359" s="267"/>
      <c r="CK359" s="267"/>
      <c r="CL359" s="267"/>
      <c r="CM359" s="267"/>
      <c r="CN359" s="267"/>
      <c r="CO359" s="267"/>
      <c r="CP359" s="267"/>
      <c r="CQ359" s="267"/>
      <c r="CR359" s="267"/>
      <c r="CS359" s="267"/>
      <c r="CT359" s="267"/>
      <c r="CU359" s="267"/>
      <c r="CV359" s="267"/>
      <c r="CW359" s="267"/>
      <c r="CX359" s="267"/>
      <c r="CY359" s="267"/>
      <c r="CZ359" s="267"/>
      <c r="DA359" s="267"/>
      <c r="DB359" s="267"/>
      <c r="DC359" s="267"/>
      <c r="DD359" s="267"/>
      <c r="DE359" s="267"/>
      <c r="DF359" s="267"/>
      <c r="DG359" s="267"/>
      <c r="DH359" s="267"/>
      <c r="DI359" s="267"/>
      <c r="DJ359" s="267"/>
      <c r="DK359" s="267"/>
      <c r="DL359" s="267"/>
      <c r="DM359" s="267"/>
      <c r="DN359" s="267"/>
      <c r="DO359" s="267"/>
      <c r="DP359" s="267"/>
      <c r="DQ359" s="267"/>
      <c r="DR359" s="267"/>
      <c r="DS359" s="267"/>
      <c r="DT359" s="267"/>
      <c r="DU359" s="267"/>
      <c r="DV359" s="267"/>
      <c r="DW359" s="267"/>
      <c r="DX359" s="267"/>
      <c r="DY359" s="267"/>
      <c r="DZ359" s="267"/>
      <c r="EA359" s="267"/>
      <c r="EB359" s="267"/>
      <c r="EC359" s="267"/>
      <c r="ED359" s="267"/>
      <c r="EE359" s="267"/>
      <c r="EF359" s="267"/>
      <c r="EG359" s="267"/>
      <c r="EH359" s="267"/>
      <c r="EI359" s="267"/>
      <c r="EJ359" s="267"/>
      <c r="EK359" s="267"/>
      <c r="EL359" s="267"/>
      <c r="EM359" s="267"/>
      <c r="EN359" s="267"/>
      <c r="EO359" s="267"/>
      <c r="EP359" s="267"/>
      <c r="EQ359" s="267"/>
      <c r="ER359" s="267"/>
      <c r="ES359" s="267"/>
      <c r="ET359" s="267"/>
      <c r="EU359" s="267"/>
      <c r="EV359" s="267"/>
      <c r="EW359" s="267"/>
      <c r="EX359" s="267"/>
      <c r="EY359" s="267"/>
      <c r="EZ359" s="267"/>
      <c r="FA359" s="267"/>
      <c r="FB359" s="267"/>
      <c r="FC359" s="267"/>
      <c r="FD359" s="267"/>
      <c r="FE359" s="267"/>
      <c r="FF359" s="267"/>
      <c r="FG359" s="267"/>
      <c r="FH359" s="267"/>
      <c r="FI359" s="267"/>
      <c r="FJ359" s="267"/>
      <c r="FK359" s="267"/>
      <c r="FL359" s="267"/>
      <c r="FM359" s="267"/>
      <c r="FN359" s="267"/>
      <c r="FO359" s="267"/>
      <c r="FP359" s="267"/>
      <c r="FQ359" s="267"/>
      <c r="FR359" s="267"/>
      <c r="FS359" s="267"/>
      <c r="FT359" s="267"/>
      <c r="FU359" s="267"/>
      <c r="FV359" s="267"/>
      <c r="FW359" s="267"/>
      <c r="FX359" s="267"/>
      <c r="FY359" s="267"/>
      <c r="FZ359" s="267"/>
      <c r="GA359" s="267"/>
      <c r="GB359" s="267"/>
      <c r="GC359" s="267"/>
      <c r="GD359" s="267"/>
      <c r="GE359" s="267"/>
      <c r="GF359" s="267"/>
      <c r="GG359" s="267"/>
      <c r="GH359" s="267"/>
      <c r="GI359" s="267"/>
      <c r="GJ359" s="267"/>
      <c r="GK359" s="267"/>
      <c r="GL359" s="267"/>
      <c r="GM359" s="267"/>
      <c r="GN359" s="267"/>
      <c r="GO359" s="267"/>
      <c r="GP359" s="267"/>
      <c r="GQ359" s="267"/>
      <c r="GR359" s="267"/>
      <c r="GS359" s="267"/>
      <c r="GT359" s="267"/>
      <c r="GU359" s="267"/>
      <c r="GV359" s="267"/>
      <c r="GW359" s="267"/>
      <c r="GX359" s="267"/>
      <c r="GY359" s="267"/>
      <c r="GZ359" s="267"/>
      <c r="HA359" s="267"/>
      <c r="HB359" s="267"/>
      <c r="HC359" s="267"/>
      <c r="HD359" s="267"/>
      <c r="HE359" s="267"/>
      <c r="HF359" s="267"/>
      <c r="HG359" s="267"/>
      <c r="HH359" s="267"/>
      <c r="HI359" s="267"/>
      <c r="HJ359" s="267"/>
      <c r="HK359" s="267"/>
      <c r="HL359" s="267"/>
      <c r="HM359" s="267"/>
      <c r="HN359" s="267"/>
      <c r="HO359" s="267"/>
      <c r="HP359" s="267"/>
      <c r="HQ359" s="267"/>
      <c r="HR359" s="267"/>
      <c r="HS359" s="267"/>
      <c r="HT359" s="267"/>
      <c r="HU359" s="267"/>
      <c r="HV359" s="267"/>
      <c r="HW359" s="267"/>
      <c r="HX359" s="267"/>
      <c r="HY359" s="267"/>
      <c r="HZ359" s="267"/>
      <c r="IA359" s="267"/>
      <c r="IB359" s="267"/>
      <c r="IC359" s="267"/>
      <c r="ID359" s="267"/>
      <c r="IE359" s="267"/>
      <c r="IF359" s="267"/>
      <c r="IG359" s="267"/>
      <c r="IH359" s="267"/>
      <c r="II359" s="267"/>
      <c r="IJ359" s="267"/>
      <c r="IK359" s="267"/>
      <c r="IL359" s="267"/>
      <c r="IM359" s="267"/>
      <c r="IN359" s="267"/>
      <c r="IO359" s="267"/>
      <c r="IP359" s="267"/>
      <c r="IQ359" s="267"/>
      <c r="IR359" s="267"/>
      <c r="IS359" s="267"/>
      <c r="IT359" s="267"/>
      <c r="IU359" s="267"/>
      <c r="IV359" s="267"/>
      <c r="IW359" s="267"/>
      <c r="IX359" s="267"/>
      <c r="IY359" s="267"/>
      <c r="IZ359" s="267"/>
      <c r="JA359" s="267"/>
      <c r="JB359" s="267"/>
      <c r="JC359" s="267"/>
      <c r="JD359" s="267"/>
      <c r="JE359" s="267"/>
      <c r="JF359" s="267"/>
      <c r="JG359" s="267"/>
      <c r="JH359" s="267"/>
      <c r="JI359" s="267"/>
      <c r="JJ359" s="267"/>
      <c r="JK359" s="267"/>
      <c r="JL359" s="267"/>
      <c r="JM359" s="267"/>
      <c r="JN359" s="267"/>
      <c r="JO359" s="267"/>
      <c r="JP359" s="267"/>
      <c r="JQ359" s="267"/>
      <c r="JR359" s="267"/>
      <c r="JS359" s="267"/>
      <c r="JT359" s="267"/>
      <c r="JU359" s="267"/>
      <c r="JV359" s="267"/>
      <c r="JW359" s="267"/>
      <c r="JX359" s="267"/>
      <c r="JY359" s="267"/>
      <c r="JZ359" s="267"/>
      <c r="KA359" s="267"/>
      <c r="KB359" s="267"/>
      <c r="KC359" s="267"/>
      <c r="KD359" s="267"/>
      <c r="KE359" s="267"/>
      <c r="KF359" s="267"/>
      <c r="KG359" s="267"/>
      <c r="KH359" s="267"/>
      <c r="KI359" s="267"/>
      <c r="KJ359" s="267"/>
      <c r="KK359" s="267"/>
      <c r="KL359" s="267"/>
      <c r="KM359" s="267"/>
      <c r="KN359" s="267"/>
      <c r="KO359" s="267"/>
      <c r="KP359" s="267"/>
      <c r="KQ359" s="267"/>
      <c r="KR359" s="267"/>
      <c r="KS359" s="267"/>
      <c r="KT359" s="267"/>
      <c r="KU359" s="267"/>
      <c r="KV359" s="267"/>
      <c r="KW359" s="267"/>
      <c r="KX359" s="267"/>
      <c r="KY359" s="267"/>
      <c r="KZ359" s="267"/>
      <c r="LA359" s="267"/>
      <c r="LB359" s="267"/>
      <c r="LC359" s="267"/>
      <c r="LD359" s="267"/>
      <c r="LE359" s="267"/>
      <c r="LF359" s="267"/>
      <c r="LG359" s="267"/>
      <c r="LH359" s="267"/>
      <c r="LI359" s="267"/>
      <c r="LJ359" s="267"/>
      <c r="LK359" s="267"/>
      <c r="LL359" s="267"/>
      <c r="LM359" s="267"/>
      <c r="LN359" s="267"/>
      <c r="LO359" s="267"/>
      <c r="LP359" s="267"/>
      <c r="LQ359" s="267"/>
      <c r="LR359" s="267"/>
      <c r="LS359" s="267"/>
      <c r="LT359" s="267"/>
      <c r="LU359" s="267"/>
      <c r="LV359" s="267"/>
      <c r="LW359" s="267"/>
      <c r="LX359" s="267"/>
      <c r="LY359" s="267"/>
      <c r="LZ359" s="267"/>
      <c r="MA359" s="267"/>
      <c r="MB359" s="267"/>
      <c r="MC359" s="267"/>
      <c r="MD359" s="267"/>
      <c r="ME359" s="267"/>
      <c r="MF359" s="267"/>
      <c r="MG359" s="267"/>
      <c r="MH359" s="267"/>
      <c r="MI359" s="267"/>
      <c r="MJ359" s="267"/>
      <c r="MK359" s="267"/>
      <c r="ML359" s="267"/>
      <c r="MM359" s="267"/>
      <c r="MN359" s="267"/>
      <c r="MO359" s="267"/>
      <c r="MP359" s="267"/>
      <c r="MQ359" s="267"/>
      <c r="MR359" s="267"/>
      <c r="MS359" s="267"/>
      <c r="MT359" s="267"/>
      <c r="MU359" s="267"/>
      <c r="MV359" s="267"/>
      <c r="MW359" s="267"/>
      <c r="MX359" s="267"/>
      <c r="MY359" s="267"/>
      <c r="MZ359" s="267"/>
      <c r="NA359" s="267"/>
      <c r="NB359" s="267"/>
      <c r="NC359" s="267"/>
      <c r="ND359" s="267"/>
      <c r="NE359" s="267"/>
      <c r="NF359" s="267"/>
      <c r="NG359" s="267"/>
      <c r="NH359" s="267"/>
      <c r="NI359" s="267"/>
      <c r="NJ359" s="267"/>
      <c r="NK359" s="267"/>
      <c r="NL359" s="267"/>
      <c r="NM359" s="267"/>
      <c r="NN359" s="267"/>
      <c r="NO359" s="267"/>
      <c r="NP359" s="267"/>
      <c r="NQ359" s="267"/>
      <c r="NR359" s="267"/>
      <c r="NS359" s="267"/>
      <c r="NT359" s="267"/>
      <c r="NU359" s="267"/>
      <c r="NV359" s="267"/>
      <c r="NW359" s="267"/>
      <c r="NX359" s="267"/>
      <c r="NY359" s="267"/>
      <c r="NZ359" s="267"/>
      <c r="OA359" s="267"/>
      <c r="OB359" s="267"/>
      <c r="OC359" s="267"/>
      <c r="OD359" s="267"/>
      <c r="OE359" s="267"/>
      <c r="OF359" s="267"/>
      <c r="OG359" s="267"/>
      <c r="OH359" s="267"/>
      <c r="OI359" s="267"/>
      <c r="OJ359" s="267"/>
      <c r="OK359" s="267"/>
      <c r="OL359" s="267"/>
      <c r="OM359" s="267"/>
      <c r="ON359" s="267"/>
      <c r="OO359" s="267"/>
      <c r="OP359" s="267"/>
      <c r="OQ359" s="267"/>
      <c r="OR359" s="267"/>
      <c r="OS359" s="267"/>
      <c r="OT359" s="267"/>
      <c r="OU359" s="267"/>
      <c r="OV359" s="267"/>
      <c r="OW359" s="267"/>
      <c r="OX359" s="267"/>
      <c r="OY359" s="267"/>
      <c r="OZ359" s="267"/>
      <c r="PA359" s="267"/>
      <c r="PB359" s="267"/>
      <c r="PC359" s="267"/>
      <c r="PD359" s="267"/>
      <c r="PE359" s="267"/>
      <c r="PF359" s="267"/>
      <c r="PG359" s="267"/>
      <c r="PH359" s="267"/>
      <c r="PI359" s="267"/>
      <c r="PJ359" s="267"/>
      <c r="PK359" s="267"/>
      <c r="PL359" s="267"/>
      <c r="PM359" s="267"/>
      <c r="PN359" s="267"/>
      <c r="PO359" s="267"/>
      <c r="PP359" s="267"/>
      <c r="PQ359" s="267"/>
      <c r="PR359" s="267"/>
      <c r="PS359" s="267"/>
      <c r="PT359" s="267"/>
      <c r="PU359" s="267"/>
      <c r="PV359" s="267"/>
      <c r="PW359" s="267"/>
      <c r="PX359" s="267"/>
      <c r="PY359" s="267"/>
      <c r="PZ359" s="267"/>
      <c r="QA359" s="267"/>
      <c r="QB359" s="267"/>
      <c r="QC359" s="267"/>
      <c r="QD359" s="267"/>
      <c r="QE359" s="267"/>
      <c r="QF359" s="267"/>
      <c r="QG359" s="267"/>
      <c r="QH359" s="267"/>
      <c r="QI359" s="267"/>
      <c r="QJ359" s="267"/>
      <c r="QK359" s="267"/>
      <c r="QL359" s="267"/>
      <c r="QM359" s="267"/>
      <c r="QN359" s="267"/>
      <c r="QO359" s="267"/>
      <c r="QP359" s="267"/>
      <c r="QQ359" s="267"/>
      <c r="QR359" s="267"/>
      <c r="QS359" s="267"/>
      <c r="QT359" s="267"/>
      <c r="QU359" s="267"/>
      <c r="QV359" s="267"/>
      <c r="QW359" s="267"/>
      <c r="QX359" s="267"/>
      <c r="QY359" s="267"/>
      <c r="QZ359" s="267"/>
      <c r="RA359" s="267"/>
      <c r="RB359" s="267"/>
      <c r="RC359" s="267"/>
      <c r="RD359" s="267"/>
      <c r="RE359" s="267"/>
      <c r="RF359" s="267"/>
      <c r="RG359" s="267"/>
      <c r="RH359" s="267"/>
      <c r="RI359" s="267"/>
      <c r="RJ359" s="267"/>
      <c r="RK359" s="267"/>
      <c r="RL359" s="267"/>
      <c r="RM359" s="267"/>
      <c r="RN359" s="267"/>
      <c r="RO359" s="267"/>
      <c r="RP359" s="267"/>
      <c r="RQ359" s="267"/>
      <c r="RR359" s="267"/>
      <c r="RS359" s="267"/>
      <c r="RT359" s="267"/>
      <c r="RU359" s="267"/>
      <c r="RV359" s="267"/>
      <c r="RW359" s="267"/>
      <c r="RX359" s="267"/>
      <c r="RY359" s="267"/>
      <c r="RZ359" s="267"/>
      <c r="SA359" s="267"/>
      <c r="SB359" s="267"/>
      <c r="SC359" s="267"/>
      <c r="SD359" s="267"/>
      <c r="SE359" s="267"/>
      <c r="SF359" s="267"/>
      <c r="SG359" s="267"/>
      <c r="SH359" s="267"/>
      <c r="SI359" s="267"/>
      <c r="SJ359" s="267"/>
      <c r="SK359" s="267"/>
      <c r="SL359" s="254"/>
      <c r="SM359" s="242"/>
      <c r="SN359" s="242"/>
      <c r="SO359" s="242"/>
    </row>
    <row r="360" spans="1:509" ht="5.15" customHeight="1" outlineLevel="1" x14ac:dyDescent="0.35">
      <c r="A360" s="242"/>
      <c r="B360" s="277"/>
      <c r="C360" s="444">
        <f>INT($C$29)+1.005</f>
        <v>2.0049999999999999</v>
      </c>
      <c r="D360" s="279"/>
      <c r="E360" s="279"/>
      <c r="F360" s="279"/>
      <c r="G360" s="279"/>
      <c r="H360" s="279"/>
      <c r="I360" s="279"/>
      <c r="J360" s="279"/>
      <c r="K360" s="279"/>
      <c r="L360" s="279"/>
      <c r="M360" s="279"/>
      <c r="N360" s="279"/>
      <c r="O360" s="279"/>
      <c r="P360" s="279"/>
      <c r="Q360" s="279"/>
      <c r="R360" s="279"/>
      <c r="S360" s="279"/>
      <c r="T360" s="279"/>
      <c r="U360" s="279"/>
      <c r="V360" s="279"/>
      <c r="W360" s="279"/>
      <c r="X360" s="279"/>
      <c r="Y360" s="279"/>
      <c r="Z360" s="279"/>
      <c r="AA360" s="279"/>
      <c r="AB360" s="279"/>
      <c r="AC360" s="279"/>
      <c r="AD360" s="279"/>
      <c r="AE360" s="279"/>
      <c r="AF360" s="279"/>
      <c r="AG360" s="279"/>
      <c r="AH360" s="279"/>
      <c r="AI360" s="279"/>
      <c r="AJ360" s="279"/>
      <c r="AK360" s="279"/>
      <c r="AL360" s="279"/>
      <c r="AM360" s="279"/>
      <c r="AN360" s="279"/>
      <c r="AO360" s="279"/>
      <c r="AP360" s="279"/>
      <c r="AQ360" s="279"/>
      <c r="AR360" s="279"/>
      <c r="AS360" s="279"/>
      <c r="AT360" s="279"/>
      <c r="AU360" s="279"/>
      <c r="AV360" s="279"/>
      <c r="AW360" s="279"/>
      <c r="AX360" s="279"/>
      <c r="AY360" s="279"/>
      <c r="AZ360" s="279"/>
      <c r="BA360" s="279"/>
      <c r="BB360" s="279"/>
      <c r="BC360" s="279"/>
      <c r="BD360" s="279"/>
      <c r="BE360" s="279"/>
      <c r="BF360" s="279"/>
      <c r="BG360" s="279"/>
      <c r="BH360" s="279"/>
      <c r="BI360" s="279"/>
      <c r="BJ360" s="279"/>
      <c r="BK360" s="279"/>
      <c r="BL360" s="279"/>
      <c r="BM360" s="279"/>
      <c r="BN360" s="279"/>
      <c r="BO360" s="279"/>
      <c r="BP360" s="279"/>
      <c r="BQ360" s="279"/>
      <c r="BR360" s="279"/>
      <c r="BS360" s="279"/>
      <c r="BT360" s="279"/>
      <c r="BU360" s="279"/>
      <c r="BV360" s="279"/>
      <c r="BW360" s="279"/>
      <c r="BX360" s="279"/>
      <c r="BY360" s="279"/>
      <c r="BZ360" s="279"/>
      <c r="CA360" s="279"/>
      <c r="CB360" s="279"/>
      <c r="CC360" s="279"/>
      <c r="CD360" s="279"/>
      <c r="CE360" s="279"/>
      <c r="CF360" s="279"/>
      <c r="CG360" s="279"/>
      <c r="CH360" s="279"/>
      <c r="CI360" s="279"/>
      <c r="CJ360" s="279"/>
      <c r="CK360" s="279"/>
      <c r="CL360" s="279"/>
      <c r="CM360" s="279"/>
      <c r="CN360" s="279"/>
      <c r="CO360" s="279"/>
      <c r="CP360" s="279"/>
      <c r="CQ360" s="279"/>
      <c r="CR360" s="279"/>
      <c r="CS360" s="279"/>
      <c r="CT360" s="279"/>
      <c r="CU360" s="279"/>
      <c r="CV360" s="279"/>
      <c r="CW360" s="279"/>
      <c r="CX360" s="279"/>
      <c r="CY360" s="279"/>
      <c r="CZ360" s="279"/>
      <c r="DA360" s="279"/>
      <c r="DB360" s="279"/>
      <c r="DC360" s="279"/>
      <c r="DD360" s="279"/>
      <c r="DE360" s="279"/>
      <c r="DF360" s="279"/>
      <c r="DG360" s="279"/>
      <c r="DH360" s="279"/>
      <c r="DI360" s="279"/>
      <c r="DJ360" s="279"/>
      <c r="DK360" s="279"/>
      <c r="DL360" s="279"/>
      <c r="DM360" s="279"/>
      <c r="DN360" s="279"/>
      <c r="DO360" s="279"/>
      <c r="DP360" s="279"/>
      <c r="DQ360" s="279"/>
      <c r="DR360" s="279"/>
      <c r="DS360" s="279"/>
      <c r="DT360" s="279"/>
      <c r="DU360" s="279"/>
      <c r="DV360" s="279"/>
      <c r="DW360" s="279"/>
      <c r="DX360" s="279"/>
      <c r="DY360" s="279"/>
      <c r="DZ360" s="279"/>
      <c r="EA360" s="279"/>
      <c r="EB360" s="279"/>
      <c r="EC360" s="279"/>
      <c r="ED360" s="279"/>
      <c r="EE360" s="279"/>
      <c r="EF360" s="279"/>
      <c r="EG360" s="279"/>
      <c r="EH360" s="279"/>
      <c r="EI360" s="279"/>
      <c r="EJ360" s="279"/>
      <c r="EK360" s="279"/>
      <c r="EL360" s="279"/>
      <c r="EM360" s="279"/>
      <c r="EN360" s="279"/>
      <c r="EO360" s="279"/>
      <c r="EP360" s="279"/>
      <c r="EQ360" s="279"/>
      <c r="ER360" s="279"/>
      <c r="ES360" s="279"/>
      <c r="ET360" s="279"/>
      <c r="EU360" s="279"/>
      <c r="EV360" s="279"/>
      <c r="EW360" s="279"/>
      <c r="EX360" s="279"/>
      <c r="EY360" s="279"/>
      <c r="EZ360" s="279"/>
      <c r="FA360" s="279"/>
      <c r="FB360" s="279"/>
      <c r="FC360" s="279"/>
      <c r="FD360" s="279"/>
      <c r="FE360" s="279"/>
      <c r="FF360" s="279"/>
      <c r="FG360" s="279"/>
      <c r="FH360" s="279"/>
      <c r="FI360" s="279"/>
      <c r="FJ360" s="279"/>
      <c r="FK360" s="279"/>
      <c r="FL360" s="279"/>
      <c r="FM360" s="279"/>
      <c r="FN360" s="279"/>
      <c r="FO360" s="279"/>
      <c r="FP360" s="279"/>
      <c r="FQ360" s="279"/>
      <c r="FR360" s="279"/>
      <c r="FS360" s="279"/>
      <c r="FT360" s="279"/>
      <c r="FU360" s="279"/>
      <c r="FV360" s="279"/>
      <c r="FW360" s="279"/>
      <c r="FX360" s="279"/>
      <c r="FY360" s="279"/>
      <c r="FZ360" s="279"/>
      <c r="GA360" s="279"/>
      <c r="GB360" s="279"/>
      <c r="GC360" s="279"/>
      <c r="GD360" s="279"/>
      <c r="GE360" s="279"/>
      <c r="GF360" s="279"/>
      <c r="GG360" s="279"/>
      <c r="GH360" s="279"/>
      <c r="GI360" s="279"/>
      <c r="GJ360" s="279"/>
      <c r="GK360" s="279"/>
      <c r="GL360" s="279"/>
      <c r="GM360" s="279"/>
      <c r="GN360" s="279"/>
      <c r="GO360" s="279"/>
      <c r="GP360" s="279"/>
      <c r="GQ360" s="279"/>
      <c r="GR360" s="279"/>
      <c r="GS360" s="279"/>
      <c r="GT360" s="279"/>
      <c r="GU360" s="279"/>
      <c r="GV360" s="279"/>
      <c r="GW360" s="279"/>
      <c r="GX360" s="279"/>
      <c r="GY360" s="279"/>
      <c r="GZ360" s="279"/>
      <c r="HA360" s="279"/>
      <c r="HB360" s="279"/>
      <c r="HC360" s="279"/>
      <c r="HD360" s="279"/>
      <c r="HE360" s="279"/>
      <c r="HF360" s="279"/>
      <c r="HG360" s="279"/>
      <c r="HH360" s="279"/>
      <c r="HI360" s="279"/>
      <c r="HJ360" s="279"/>
      <c r="HK360" s="279"/>
      <c r="HL360" s="279"/>
      <c r="HM360" s="279"/>
      <c r="HN360" s="279"/>
      <c r="HO360" s="279"/>
      <c r="HP360" s="279"/>
      <c r="HQ360" s="279"/>
      <c r="HR360" s="279"/>
      <c r="HS360" s="279"/>
      <c r="HT360" s="279"/>
      <c r="HU360" s="279"/>
      <c r="HV360" s="279"/>
      <c r="HW360" s="279"/>
      <c r="HX360" s="279"/>
      <c r="HY360" s="279"/>
      <c r="HZ360" s="279"/>
      <c r="IA360" s="279"/>
      <c r="IB360" s="279"/>
      <c r="IC360" s="279"/>
      <c r="ID360" s="279"/>
      <c r="IE360" s="279"/>
      <c r="IF360" s="279"/>
      <c r="IG360" s="279"/>
      <c r="IH360" s="279"/>
      <c r="II360" s="279"/>
      <c r="IJ360" s="279"/>
      <c r="IK360" s="279"/>
      <c r="IL360" s="279"/>
      <c r="IM360" s="279"/>
      <c r="IN360" s="279"/>
      <c r="IO360" s="279"/>
      <c r="IP360" s="279"/>
      <c r="IQ360" s="279"/>
      <c r="IR360" s="279"/>
      <c r="IS360" s="279"/>
      <c r="IT360" s="279"/>
      <c r="IU360" s="279"/>
      <c r="IV360" s="279"/>
      <c r="IW360" s="279"/>
      <c r="IX360" s="279"/>
      <c r="IY360" s="279"/>
      <c r="IZ360" s="279"/>
      <c r="JA360" s="279"/>
      <c r="JB360" s="279"/>
      <c r="JC360" s="279"/>
      <c r="JD360" s="279"/>
      <c r="JE360" s="279"/>
      <c r="JF360" s="279"/>
      <c r="JG360" s="279"/>
      <c r="JH360" s="279"/>
      <c r="JI360" s="279"/>
      <c r="JJ360" s="279"/>
      <c r="JK360" s="279"/>
      <c r="JL360" s="279"/>
      <c r="JM360" s="279"/>
      <c r="JN360" s="279"/>
      <c r="JO360" s="279"/>
      <c r="JP360" s="279"/>
      <c r="JQ360" s="279"/>
      <c r="JR360" s="279"/>
      <c r="JS360" s="279"/>
      <c r="JT360" s="279"/>
      <c r="JU360" s="279"/>
      <c r="JV360" s="279"/>
      <c r="JW360" s="279"/>
      <c r="JX360" s="279"/>
      <c r="JY360" s="279"/>
      <c r="JZ360" s="279"/>
      <c r="KA360" s="279"/>
      <c r="KB360" s="279"/>
      <c r="KC360" s="279"/>
      <c r="KD360" s="279"/>
      <c r="KE360" s="279"/>
      <c r="KF360" s="279"/>
      <c r="KG360" s="279"/>
      <c r="KH360" s="279"/>
      <c r="KI360" s="279"/>
      <c r="KJ360" s="279"/>
      <c r="KK360" s="279"/>
      <c r="KL360" s="279"/>
      <c r="KM360" s="279"/>
      <c r="KN360" s="279"/>
      <c r="KO360" s="279"/>
      <c r="KP360" s="279"/>
      <c r="KQ360" s="279"/>
      <c r="KR360" s="279"/>
      <c r="KS360" s="279"/>
      <c r="KT360" s="279"/>
      <c r="KU360" s="279"/>
      <c r="KV360" s="279"/>
      <c r="KW360" s="279"/>
      <c r="KX360" s="279"/>
      <c r="KY360" s="279"/>
      <c r="KZ360" s="279"/>
      <c r="LA360" s="279"/>
      <c r="LB360" s="279"/>
      <c r="LC360" s="279"/>
      <c r="LD360" s="279"/>
      <c r="LE360" s="279"/>
      <c r="LF360" s="279"/>
      <c r="LG360" s="279"/>
      <c r="LH360" s="279"/>
      <c r="LI360" s="279"/>
      <c r="LJ360" s="279"/>
      <c r="LK360" s="279"/>
      <c r="LL360" s="279"/>
      <c r="LM360" s="279"/>
      <c r="LN360" s="279"/>
      <c r="LO360" s="279"/>
      <c r="LP360" s="279"/>
      <c r="LQ360" s="279"/>
      <c r="LR360" s="279"/>
      <c r="LS360" s="279"/>
      <c r="LT360" s="279"/>
      <c r="LU360" s="279"/>
      <c r="LV360" s="279"/>
      <c r="LW360" s="279"/>
      <c r="LX360" s="279"/>
      <c r="LY360" s="279"/>
      <c r="LZ360" s="279"/>
      <c r="MA360" s="279"/>
      <c r="MB360" s="279"/>
      <c r="MC360" s="279"/>
      <c r="MD360" s="279"/>
      <c r="ME360" s="279"/>
      <c r="MF360" s="279"/>
      <c r="MG360" s="279"/>
      <c r="MH360" s="279"/>
      <c r="MI360" s="279"/>
      <c r="MJ360" s="279"/>
      <c r="MK360" s="279"/>
      <c r="ML360" s="279"/>
      <c r="MM360" s="279"/>
      <c r="MN360" s="279"/>
      <c r="MO360" s="279"/>
      <c r="MP360" s="279"/>
      <c r="MQ360" s="279"/>
      <c r="MR360" s="279"/>
      <c r="MS360" s="279"/>
      <c r="MT360" s="279"/>
      <c r="MU360" s="279"/>
      <c r="MV360" s="279"/>
      <c r="MW360" s="279"/>
      <c r="MX360" s="279"/>
      <c r="MY360" s="279"/>
      <c r="MZ360" s="279"/>
      <c r="NA360" s="279"/>
      <c r="NB360" s="279"/>
      <c r="NC360" s="279"/>
      <c r="ND360" s="279"/>
      <c r="NE360" s="279"/>
      <c r="NF360" s="279"/>
      <c r="NG360" s="279"/>
      <c r="NH360" s="279"/>
      <c r="NI360" s="279"/>
      <c r="NJ360" s="279"/>
      <c r="NK360" s="279"/>
      <c r="NL360" s="279"/>
      <c r="NM360" s="279"/>
      <c r="NN360" s="279"/>
      <c r="NO360" s="279"/>
      <c r="NP360" s="279"/>
      <c r="NQ360" s="279"/>
      <c r="NR360" s="279"/>
      <c r="NS360" s="279"/>
      <c r="NT360" s="279"/>
      <c r="NU360" s="279"/>
      <c r="NV360" s="279"/>
      <c r="NW360" s="279"/>
      <c r="NX360" s="279"/>
      <c r="NY360" s="279"/>
      <c r="NZ360" s="279"/>
      <c r="OA360" s="279"/>
      <c r="OB360" s="279"/>
      <c r="OC360" s="279"/>
      <c r="OD360" s="279"/>
      <c r="OE360" s="279"/>
      <c r="OF360" s="279"/>
      <c r="OG360" s="279"/>
      <c r="OH360" s="279"/>
      <c r="OI360" s="279"/>
      <c r="OJ360" s="279"/>
      <c r="OK360" s="279"/>
      <c r="OL360" s="279"/>
      <c r="OM360" s="279"/>
      <c r="ON360" s="279"/>
      <c r="OO360" s="279"/>
      <c r="OP360" s="279"/>
      <c r="OQ360" s="279"/>
      <c r="OR360" s="279"/>
      <c r="OS360" s="279"/>
      <c r="OT360" s="279"/>
      <c r="OU360" s="279"/>
      <c r="OV360" s="279"/>
      <c r="OW360" s="279"/>
      <c r="OX360" s="279"/>
      <c r="OY360" s="279"/>
      <c r="OZ360" s="279"/>
      <c r="PA360" s="279"/>
      <c r="PB360" s="279"/>
      <c r="PC360" s="279"/>
      <c r="PD360" s="279"/>
      <c r="PE360" s="279"/>
      <c r="PF360" s="279"/>
      <c r="PG360" s="279"/>
      <c r="PH360" s="279"/>
      <c r="PI360" s="279"/>
      <c r="PJ360" s="279"/>
      <c r="PK360" s="279"/>
      <c r="PL360" s="279"/>
      <c r="PM360" s="279"/>
      <c r="PN360" s="279"/>
      <c r="PO360" s="279"/>
      <c r="PP360" s="279"/>
      <c r="PQ360" s="279"/>
      <c r="PR360" s="279"/>
      <c r="PS360" s="279"/>
      <c r="PT360" s="279"/>
      <c r="PU360" s="279"/>
      <c r="PV360" s="279"/>
      <c r="PW360" s="279"/>
      <c r="PX360" s="279"/>
      <c r="PY360" s="279"/>
      <c r="PZ360" s="279"/>
      <c r="QA360" s="279"/>
      <c r="QB360" s="279"/>
      <c r="QC360" s="279"/>
      <c r="QD360" s="279"/>
      <c r="QE360" s="279"/>
      <c r="QF360" s="279"/>
      <c r="QG360" s="279"/>
      <c r="QH360" s="279"/>
      <c r="QI360" s="279"/>
      <c r="QJ360" s="279"/>
      <c r="QK360" s="279"/>
      <c r="QL360" s="279"/>
      <c r="QM360" s="279"/>
      <c r="QN360" s="279"/>
      <c r="QO360" s="279"/>
      <c r="QP360" s="279"/>
      <c r="QQ360" s="279"/>
      <c r="QR360" s="279"/>
      <c r="QS360" s="279"/>
      <c r="QT360" s="279"/>
      <c r="QU360" s="279"/>
      <c r="QV360" s="279"/>
      <c r="QW360" s="279"/>
      <c r="QX360" s="279"/>
      <c r="QY360" s="279"/>
      <c r="QZ360" s="279"/>
      <c r="RA360" s="279"/>
      <c r="RB360" s="279"/>
      <c r="RC360" s="279"/>
      <c r="RD360" s="279"/>
      <c r="RE360" s="279"/>
      <c r="RF360" s="279"/>
      <c r="RG360" s="279"/>
      <c r="RH360" s="279"/>
      <c r="RI360" s="279"/>
      <c r="RJ360" s="279"/>
      <c r="RK360" s="279"/>
      <c r="RL360" s="279"/>
      <c r="RM360" s="279"/>
      <c r="RN360" s="279"/>
      <c r="RO360" s="279"/>
      <c r="RP360" s="279"/>
      <c r="RQ360" s="279"/>
      <c r="RR360" s="279"/>
      <c r="RS360" s="279"/>
      <c r="RT360" s="279"/>
      <c r="RU360" s="279"/>
      <c r="RV360" s="279"/>
      <c r="RW360" s="279"/>
      <c r="RX360" s="279"/>
      <c r="RY360" s="279"/>
      <c r="RZ360" s="279"/>
      <c r="SA360" s="279"/>
      <c r="SB360" s="279"/>
      <c r="SC360" s="279"/>
      <c r="SD360" s="279"/>
      <c r="SE360" s="279"/>
      <c r="SF360" s="279"/>
      <c r="SG360" s="279"/>
      <c r="SH360" s="279"/>
      <c r="SI360" s="279"/>
      <c r="SJ360" s="279"/>
      <c r="SK360" s="279"/>
      <c r="SL360" s="280" t="s">
        <v>91</v>
      </c>
      <c r="SM360" s="242"/>
      <c r="SN360" s="242"/>
      <c r="SO360" s="242"/>
    </row>
    <row r="361" spans="1:509" ht="5.15" customHeight="1" x14ac:dyDescent="0.35">
      <c r="A361" s="242"/>
      <c r="B361" s="281"/>
      <c r="C361" s="445">
        <f>INT($C$29)+0.005</f>
        <v>1.0049999999999999</v>
      </c>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c r="AA361" s="281"/>
      <c r="AB361" s="281"/>
      <c r="AC361" s="281"/>
      <c r="AD361" s="281"/>
      <c r="AE361" s="281"/>
      <c r="AF361" s="281"/>
      <c r="AG361" s="281"/>
      <c r="AH361" s="281"/>
      <c r="AI361" s="281"/>
      <c r="AJ361" s="281"/>
      <c r="AK361" s="281"/>
      <c r="AL361" s="281"/>
      <c r="AM361" s="281"/>
      <c r="AN361" s="281"/>
      <c r="AO361" s="281"/>
      <c r="AP361" s="281"/>
      <c r="AQ361" s="281"/>
      <c r="AR361" s="281"/>
      <c r="AS361" s="281"/>
      <c r="AT361" s="281"/>
      <c r="AU361" s="281"/>
      <c r="AV361" s="281"/>
      <c r="AW361" s="281"/>
      <c r="AX361" s="281"/>
      <c r="AY361" s="281"/>
      <c r="AZ361" s="281"/>
      <c r="BA361" s="281"/>
      <c r="BB361" s="281"/>
      <c r="BC361" s="281"/>
      <c r="BD361" s="281"/>
      <c r="BE361" s="281"/>
      <c r="BF361" s="281"/>
      <c r="BG361" s="281"/>
      <c r="BH361" s="281"/>
      <c r="BI361" s="281"/>
      <c r="BJ361" s="281"/>
      <c r="BK361" s="281"/>
      <c r="BL361" s="281"/>
      <c r="BM361" s="281"/>
      <c r="BN361" s="281"/>
      <c r="BO361" s="281"/>
      <c r="BP361" s="281"/>
      <c r="BQ361" s="281"/>
      <c r="BR361" s="281"/>
      <c r="BS361" s="281"/>
      <c r="BT361" s="281"/>
      <c r="BU361" s="281"/>
      <c r="BV361" s="281"/>
      <c r="BW361" s="281"/>
      <c r="BX361" s="281"/>
      <c r="BY361" s="281"/>
      <c r="BZ361" s="281"/>
      <c r="CA361" s="281"/>
      <c r="CB361" s="281"/>
      <c r="CC361" s="281"/>
      <c r="CD361" s="281"/>
      <c r="CE361" s="281"/>
      <c r="CF361" s="281"/>
      <c r="CG361" s="281"/>
      <c r="CH361" s="281"/>
      <c r="CI361" s="281"/>
      <c r="CJ361" s="281"/>
      <c r="CK361" s="281"/>
      <c r="CL361" s="281"/>
      <c r="CM361" s="281"/>
      <c r="CN361" s="281"/>
      <c r="CO361" s="281"/>
      <c r="CP361" s="281"/>
      <c r="CQ361" s="281"/>
      <c r="CR361" s="281"/>
      <c r="CS361" s="281"/>
      <c r="CT361" s="281"/>
      <c r="CU361" s="281"/>
      <c r="CV361" s="281"/>
      <c r="CW361" s="281"/>
      <c r="CX361" s="281"/>
      <c r="CY361" s="281"/>
      <c r="CZ361" s="281"/>
      <c r="DA361" s="281"/>
      <c r="DB361" s="281"/>
      <c r="DC361" s="281"/>
      <c r="DD361" s="281"/>
      <c r="DE361" s="281"/>
      <c r="DF361" s="281"/>
      <c r="DG361" s="281"/>
      <c r="DH361" s="281"/>
      <c r="DI361" s="281"/>
      <c r="DJ361" s="281"/>
      <c r="DK361" s="281"/>
      <c r="DL361" s="281"/>
      <c r="DM361" s="281"/>
      <c r="DN361" s="281"/>
      <c r="DO361" s="281"/>
      <c r="DP361" s="281"/>
      <c r="DQ361" s="281"/>
      <c r="DR361" s="281"/>
      <c r="DS361" s="281"/>
      <c r="DT361" s="281"/>
      <c r="DU361" s="281"/>
      <c r="DV361" s="281"/>
      <c r="DW361" s="281"/>
      <c r="DX361" s="281"/>
      <c r="DY361" s="281"/>
      <c r="DZ361" s="281"/>
      <c r="EA361" s="281"/>
      <c r="EB361" s="281"/>
      <c r="EC361" s="281"/>
      <c r="ED361" s="281"/>
      <c r="EE361" s="281"/>
      <c r="EF361" s="281"/>
      <c r="EG361" s="281"/>
      <c r="EH361" s="281"/>
      <c r="EI361" s="281"/>
      <c r="EJ361" s="281"/>
      <c r="EK361" s="281"/>
      <c r="EL361" s="281"/>
      <c r="EM361" s="281"/>
      <c r="EN361" s="281"/>
      <c r="EO361" s="281"/>
      <c r="EP361" s="281"/>
      <c r="EQ361" s="281"/>
      <c r="ER361" s="281"/>
      <c r="ES361" s="281"/>
      <c r="ET361" s="281"/>
      <c r="EU361" s="281"/>
      <c r="EV361" s="281"/>
      <c r="EW361" s="281"/>
      <c r="EX361" s="281"/>
      <c r="EY361" s="281"/>
      <c r="EZ361" s="281"/>
      <c r="FA361" s="281"/>
      <c r="FB361" s="281"/>
      <c r="FC361" s="281"/>
      <c r="FD361" s="281"/>
      <c r="FE361" s="281"/>
      <c r="FF361" s="281"/>
      <c r="FG361" s="281"/>
      <c r="FH361" s="281"/>
      <c r="FI361" s="281"/>
      <c r="FJ361" s="281"/>
      <c r="FK361" s="281"/>
      <c r="FL361" s="281"/>
      <c r="FM361" s="281"/>
      <c r="FN361" s="281"/>
      <c r="FO361" s="281"/>
      <c r="FP361" s="281"/>
      <c r="FQ361" s="281"/>
      <c r="FR361" s="281"/>
      <c r="FS361" s="281"/>
      <c r="FT361" s="281"/>
      <c r="FU361" s="281"/>
      <c r="FV361" s="281"/>
      <c r="FW361" s="281"/>
      <c r="FX361" s="281"/>
      <c r="FY361" s="281"/>
      <c r="FZ361" s="281"/>
      <c r="GA361" s="281"/>
      <c r="GB361" s="281"/>
      <c r="GC361" s="281"/>
      <c r="GD361" s="281"/>
      <c r="GE361" s="281"/>
      <c r="GF361" s="281"/>
      <c r="GG361" s="281"/>
      <c r="GH361" s="281"/>
      <c r="GI361" s="281"/>
      <c r="GJ361" s="281"/>
      <c r="GK361" s="281"/>
      <c r="GL361" s="281"/>
      <c r="GM361" s="281"/>
      <c r="GN361" s="281"/>
      <c r="GO361" s="281"/>
      <c r="GP361" s="281"/>
      <c r="GQ361" s="281"/>
      <c r="GR361" s="281"/>
      <c r="GS361" s="281"/>
      <c r="GT361" s="281"/>
      <c r="GU361" s="281"/>
      <c r="GV361" s="281"/>
      <c r="GW361" s="281"/>
      <c r="GX361" s="281"/>
      <c r="GY361" s="281"/>
      <c r="GZ361" s="281"/>
      <c r="HA361" s="281"/>
      <c r="HB361" s="281"/>
      <c r="HC361" s="281"/>
      <c r="HD361" s="281"/>
      <c r="HE361" s="281"/>
      <c r="HF361" s="281"/>
      <c r="HG361" s="281"/>
      <c r="HH361" s="281"/>
      <c r="HI361" s="281"/>
      <c r="HJ361" s="281"/>
      <c r="HK361" s="281"/>
      <c r="HL361" s="281"/>
      <c r="HM361" s="281"/>
      <c r="HN361" s="281"/>
      <c r="HO361" s="281"/>
      <c r="HP361" s="281"/>
      <c r="HQ361" s="281"/>
      <c r="HR361" s="281"/>
      <c r="HS361" s="281"/>
      <c r="HT361" s="281"/>
      <c r="HU361" s="281"/>
      <c r="HV361" s="281"/>
      <c r="HW361" s="281"/>
      <c r="HX361" s="281"/>
      <c r="HY361" s="281"/>
      <c r="HZ361" s="281"/>
      <c r="IA361" s="281"/>
      <c r="IB361" s="281"/>
      <c r="IC361" s="281"/>
      <c r="ID361" s="281"/>
      <c r="IE361" s="281"/>
      <c r="IF361" s="281"/>
      <c r="IG361" s="281"/>
      <c r="IH361" s="281"/>
      <c r="II361" s="281"/>
      <c r="IJ361" s="281"/>
      <c r="IK361" s="281"/>
      <c r="IL361" s="281"/>
      <c r="IM361" s="281"/>
      <c r="IN361" s="281"/>
      <c r="IO361" s="281"/>
      <c r="IP361" s="281"/>
      <c r="IQ361" s="281"/>
      <c r="IR361" s="281"/>
      <c r="IS361" s="281"/>
      <c r="IT361" s="281"/>
      <c r="IU361" s="281"/>
      <c r="IV361" s="281"/>
      <c r="IW361" s="281"/>
      <c r="IX361" s="281"/>
      <c r="IY361" s="281"/>
      <c r="IZ361" s="281"/>
      <c r="JA361" s="281"/>
      <c r="JB361" s="281"/>
      <c r="JC361" s="281"/>
      <c r="JD361" s="281"/>
      <c r="JE361" s="281"/>
      <c r="JF361" s="281"/>
      <c r="JG361" s="281"/>
      <c r="JH361" s="281"/>
      <c r="JI361" s="281"/>
      <c r="JJ361" s="281"/>
      <c r="JK361" s="281"/>
      <c r="JL361" s="281"/>
      <c r="JM361" s="281"/>
      <c r="JN361" s="281"/>
      <c r="JO361" s="281"/>
      <c r="JP361" s="281"/>
      <c r="JQ361" s="281"/>
      <c r="JR361" s="281"/>
      <c r="JS361" s="281"/>
      <c r="JT361" s="281"/>
      <c r="JU361" s="281"/>
      <c r="JV361" s="281"/>
      <c r="JW361" s="281"/>
      <c r="JX361" s="281"/>
      <c r="JY361" s="281"/>
      <c r="JZ361" s="281"/>
      <c r="KA361" s="281"/>
      <c r="KB361" s="281"/>
      <c r="KC361" s="281"/>
      <c r="KD361" s="281"/>
      <c r="KE361" s="281"/>
      <c r="KF361" s="281"/>
      <c r="KG361" s="281"/>
      <c r="KH361" s="281"/>
      <c r="KI361" s="281"/>
      <c r="KJ361" s="281"/>
      <c r="KK361" s="281"/>
      <c r="KL361" s="281"/>
      <c r="KM361" s="281"/>
      <c r="KN361" s="281"/>
      <c r="KO361" s="281"/>
      <c r="KP361" s="281"/>
      <c r="KQ361" s="281"/>
      <c r="KR361" s="281"/>
      <c r="KS361" s="281"/>
      <c r="KT361" s="281"/>
      <c r="KU361" s="281"/>
      <c r="KV361" s="281"/>
      <c r="KW361" s="281"/>
      <c r="KX361" s="281"/>
      <c r="KY361" s="281"/>
      <c r="KZ361" s="281"/>
      <c r="LA361" s="281"/>
      <c r="LB361" s="281"/>
      <c r="LC361" s="281"/>
      <c r="LD361" s="281"/>
      <c r="LE361" s="281"/>
      <c r="LF361" s="281"/>
      <c r="LG361" s="281"/>
      <c r="LH361" s="281"/>
      <c r="LI361" s="281"/>
      <c r="LJ361" s="281"/>
      <c r="LK361" s="281"/>
      <c r="LL361" s="281"/>
      <c r="LM361" s="281"/>
      <c r="LN361" s="281"/>
      <c r="LO361" s="281"/>
      <c r="LP361" s="281"/>
      <c r="LQ361" s="281"/>
      <c r="LR361" s="281"/>
      <c r="LS361" s="281"/>
      <c r="LT361" s="281"/>
      <c r="LU361" s="281"/>
      <c r="LV361" s="281"/>
      <c r="LW361" s="281"/>
      <c r="LX361" s="281"/>
      <c r="LY361" s="281"/>
      <c r="LZ361" s="281"/>
      <c r="MA361" s="281"/>
      <c r="MB361" s="281"/>
      <c r="MC361" s="281"/>
      <c r="MD361" s="281"/>
      <c r="ME361" s="281"/>
      <c r="MF361" s="281"/>
      <c r="MG361" s="281"/>
      <c r="MH361" s="281"/>
      <c r="MI361" s="281"/>
      <c r="MJ361" s="281"/>
      <c r="MK361" s="281"/>
      <c r="ML361" s="281"/>
      <c r="MM361" s="281"/>
      <c r="MN361" s="281"/>
      <c r="MO361" s="281"/>
      <c r="MP361" s="281"/>
      <c r="MQ361" s="281"/>
      <c r="MR361" s="281"/>
      <c r="MS361" s="281"/>
      <c r="MT361" s="281"/>
      <c r="MU361" s="281"/>
      <c r="MV361" s="281"/>
      <c r="MW361" s="281"/>
      <c r="MX361" s="281"/>
      <c r="MY361" s="281"/>
      <c r="MZ361" s="281"/>
      <c r="NA361" s="281"/>
      <c r="NB361" s="281"/>
      <c r="NC361" s="281"/>
      <c r="ND361" s="281"/>
      <c r="NE361" s="281"/>
      <c r="NF361" s="281"/>
      <c r="NG361" s="281"/>
      <c r="NH361" s="281"/>
      <c r="NI361" s="281"/>
      <c r="NJ361" s="281"/>
      <c r="NK361" s="281"/>
      <c r="NL361" s="281"/>
      <c r="NM361" s="281"/>
      <c r="NN361" s="281"/>
      <c r="NO361" s="281"/>
      <c r="NP361" s="281"/>
      <c r="NQ361" s="281"/>
      <c r="NR361" s="281"/>
      <c r="NS361" s="281"/>
      <c r="NT361" s="281"/>
      <c r="NU361" s="281"/>
      <c r="NV361" s="281"/>
      <c r="NW361" s="281"/>
      <c r="NX361" s="281"/>
      <c r="NY361" s="281"/>
      <c r="NZ361" s="281"/>
      <c r="OA361" s="281"/>
      <c r="OB361" s="281"/>
      <c r="OC361" s="281"/>
      <c r="OD361" s="281"/>
      <c r="OE361" s="281"/>
      <c r="OF361" s="281"/>
      <c r="OG361" s="281"/>
      <c r="OH361" s="281"/>
      <c r="OI361" s="281"/>
      <c r="OJ361" s="281"/>
      <c r="OK361" s="281"/>
      <c r="OL361" s="281"/>
      <c r="OM361" s="281"/>
      <c r="ON361" s="281"/>
      <c r="OO361" s="281"/>
      <c r="OP361" s="281"/>
      <c r="OQ361" s="281"/>
      <c r="OR361" s="281"/>
      <c r="OS361" s="281"/>
      <c r="OT361" s="281"/>
      <c r="OU361" s="281"/>
      <c r="OV361" s="281"/>
      <c r="OW361" s="281"/>
      <c r="OX361" s="281"/>
      <c r="OY361" s="281"/>
      <c r="OZ361" s="281"/>
      <c r="PA361" s="281"/>
      <c r="PB361" s="281"/>
      <c r="PC361" s="281"/>
      <c r="PD361" s="281"/>
      <c r="PE361" s="281"/>
      <c r="PF361" s="281"/>
      <c r="PG361" s="281"/>
      <c r="PH361" s="281"/>
      <c r="PI361" s="281"/>
      <c r="PJ361" s="281"/>
      <c r="PK361" s="281"/>
      <c r="PL361" s="281"/>
      <c r="PM361" s="281"/>
      <c r="PN361" s="281"/>
      <c r="PO361" s="281"/>
      <c r="PP361" s="281"/>
      <c r="PQ361" s="281"/>
      <c r="PR361" s="281"/>
      <c r="PS361" s="281"/>
      <c r="PT361" s="281"/>
      <c r="PU361" s="281"/>
      <c r="PV361" s="281"/>
      <c r="PW361" s="281"/>
      <c r="PX361" s="281"/>
      <c r="PY361" s="281"/>
      <c r="PZ361" s="281"/>
      <c r="QA361" s="281"/>
      <c r="QB361" s="281"/>
      <c r="QC361" s="281"/>
      <c r="QD361" s="281"/>
      <c r="QE361" s="281"/>
      <c r="QF361" s="281"/>
      <c r="QG361" s="281"/>
      <c r="QH361" s="281"/>
      <c r="QI361" s="281"/>
      <c r="QJ361" s="281"/>
      <c r="QK361" s="281"/>
      <c r="QL361" s="281"/>
      <c r="QM361" s="281"/>
      <c r="QN361" s="281"/>
      <c r="QO361" s="281"/>
      <c r="QP361" s="281"/>
      <c r="QQ361" s="281"/>
      <c r="QR361" s="281"/>
      <c r="QS361" s="281"/>
      <c r="QT361" s="281"/>
      <c r="QU361" s="281"/>
      <c r="QV361" s="281"/>
      <c r="QW361" s="281"/>
      <c r="QX361" s="281"/>
      <c r="QY361" s="281"/>
      <c r="QZ361" s="281"/>
      <c r="RA361" s="281"/>
      <c r="RB361" s="281"/>
      <c r="RC361" s="281"/>
      <c r="RD361" s="281"/>
      <c r="RE361" s="281"/>
      <c r="RF361" s="281"/>
      <c r="RG361" s="281"/>
      <c r="RH361" s="281"/>
      <c r="RI361" s="281"/>
      <c r="RJ361" s="281"/>
      <c r="RK361" s="281"/>
      <c r="RL361" s="281"/>
      <c r="RM361" s="281"/>
      <c r="RN361" s="281"/>
      <c r="RO361" s="281"/>
      <c r="RP361" s="281"/>
      <c r="RQ361" s="281"/>
      <c r="RR361" s="281"/>
      <c r="RS361" s="281"/>
      <c r="RT361" s="281"/>
      <c r="RU361" s="281"/>
      <c r="RV361" s="281"/>
      <c r="RW361" s="281"/>
      <c r="RX361" s="281"/>
      <c r="RY361" s="281"/>
      <c r="RZ361" s="281"/>
      <c r="SA361" s="281"/>
      <c r="SB361" s="281"/>
      <c r="SC361" s="281"/>
      <c r="SD361" s="281"/>
      <c r="SE361" s="281"/>
      <c r="SF361" s="281"/>
      <c r="SG361" s="281"/>
      <c r="SH361" s="281"/>
      <c r="SI361" s="281"/>
      <c r="SJ361" s="281"/>
      <c r="SK361" s="281"/>
      <c r="SL361" s="281"/>
      <c r="SM361" s="242"/>
      <c r="SN361" s="242"/>
      <c r="SO361" s="242"/>
    </row>
    <row r="362" spans="1:509" outlineLevel="2" x14ac:dyDescent="0.35">
      <c r="A362" s="242"/>
      <c r="B362" s="242"/>
      <c r="C362" s="438">
        <f>INT($C$29)+2</f>
        <v>3</v>
      </c>
      <c r="D362" s="242"/>
      <c r="E362" s="242"/>
      <c r="F362" s="242"/>
      <c r="G362" s="242"/>
      <c r="H362" s="242"/>
      <c r="I362" s="242"/>
      <c r="J362" s="242"/>
      <c r="K362" s="242"/>
      <c r="L362" s="242"/>
      <c r="M362" s="242"/>
      <c r="N362" s="242"/>
      <c r="O362" s="242"/>
      <c r="P362" s="242"/>
      <c r="Q362" s="242"/>
      <c r="R362" s="242"/>
      <c r="S362" s="242"/>
      <c r="T362" s="242"/>
      <c r="U362" s="242"/>
      <c r="V362" s="242"/>
      <c r="W362" s="242"/>
      <c r="X362" s="242"/>
      <c r="Y362" s="242"/>
      <c r="Z362" s="242"/>
      <c r="AA362" s="242"/>
      <c r="AB362" s="242"/>
      <c r="AC362" s="242"/>
      <c r="AD362" s="242"/>
      <c r="AE362" s="242"/>
      <c r="AF362" s="242"/>
      <c r="AG362" s="242"/>
      <c r="AH362" s="242"/>
      <c r="AI362" s="242"/>
      <c r="AJ362" s="242"/>
      <c r="AK362" s="242"/>
      <c r="AL362" s="242"/>
      <c r="AM362" s="242"/>
      <c r="AN362" s="242"/>
      <c r="AO362" s="242"/>
      <c r="AP362" s="242"/>
      <c r="AQ362" s="242"/>
      <c r="AR362" s="242"/>
      <c r="AS362" s="242"/>
      <c r="AT362" s="242"/>
      <c r="AU362" s="242"/>
      <c r="AV362" s="242"/>
      <c r="AW362" s="242"/>
      <c r="AX362" s="242"/>
      <c r="AY362" s="242"/>
      <c r="AZ362" s="242"/>
      <c r="BA362" s="242"/>
      <c r="BB362" s="242"/>
      <c r="BC362" s="242"/>
      <c r="BD362" s="242"/>
      <c r="BE362" s="242"/>
      <c r="BF362" s="242"/>
      <c r="BG362" s="242"/>
      <c r="BH362" s="242"/>
      <c r="BI362" s="242"/>
      <c r="BJ362" s="242"/>
      <c r="BK362" s="242"/>
      <c r="BL362" s="242"/>
      <c r="BM362" s="242"/>
      <c r="BN362" s="242"/>
      <c r="BO362" s="242"/>
      <c r="BP362" s="242"/>
      <c r="BQ362" s="242"/>
      <c r="BR362" s="242"/>
      <c r="BS362" s="242"/>
      <c r="BT362" s="242"/>
      <c r="BU362" s="242"/>
      <c r="BV362" s="242"/>
      <c r="BW362" s="242"/>
      <c r="BX362" s="242"/>
      <c r="BY362" s="242"/>
      <c r="BZ362" s="242"/>
      <c r="CA362" s="242"/>
      <c r="CB362" s="242"/>
      <c r="CC362" s="242"/>
      <c r="CD362" s="242"/>
      <c r="CE362" s="242"/>
      <c r="CF362" s="242"/>
      <c r="CG362" s="242"/>
      <c r="CH362" s="242"/>
      <c r="CI362" s="242"/>
      <c r="CJ362" s="242"/>
      <c r="CK362" s="242"/>
      <c r="CL362" s="242"/>
      <c r="CM362" s="242"/>
      <c r="CN362" s="242"/>
      <c r="CO362" s="242"/>
      <c r="CP362" s="242"/>
      <c r="CQ362" s="242"/>
      <c r="CR362" s="242"/>
      <c r="CS362" s="242"/>
      <c r="CT362" s="242"/>
      <c r="CU362" s="242"/>
      <c r="CV362" s="242"/>
      <c r="CW362" s="242"/>
      <c r="CX362" s="242"/>
      <c r="CY362" s="242"/>
      <c r="CZ362" s="242"/>
      <c r="DA362" s="242"/>
      <c r="DB362" s="242"/>
      <c r="DC362" s="242"/>
      <c r="DD362" s="242"/>
      <c r="DE362" s="242"/>
      <c r="DF362" s="242"/>
      <c r="DG362" s="242"/>
      <c r="DH362" s="242"/>
      <c r="DI362" s="242"/>
      <c r="DJ362" s="242"/>
      <c r="DK362" s="242"/>
      <c r="DL362" s="242"/>
      <c r="DM362" s="242"/>
      <c r="DN362" s="242"/>
      <c r="DO362" s="242"/>
      <c r="DP362" s="242"/>
      <c r="DQ362" s="242"/>
      <c r="DR362" s="242"/>
      <c r="DS362" s="242"/>
      <c r="DT362" s="242"/>
      <c r="DU362" s="242"/>
      <c r="DV362" s="242"/>
      <c r="DW362" s="242"/>
      <c r="DX362" s="242"/>
      <c r="DY362" s="242"/>
      <c r="DZ362" s="242"/>
      <c r="EA362" s="242"/>
      <c r="EB362" s="242"/>
      <c r="EC362" s="242"/>
      <c r="ED362" s="242"/>
      <c r="EE362" s="242"/>
      <c r="EF362" s="242"/>
      <c r="EG362" s="242"/>
      <c r="EH362" s="242"/>
      <c r="EI362" s="242"/>
      <c r="EJ362" s="242"/>
      <c r="EK362" s="242"/>
      <c r="EL362" s="242"/>
      <c r="EM362" s="242"/>
      <c r="EN362" s="242"/>
      <c r="EO362" s="242"/>
      <c r="EP362" s="242"/>
      <c r="EQ362" s="242"/>
      <c r="ER362" s="242"/>
      <c r="ES362" s="242"/>
      <c r="ET362" s="242"/>
      <c r="EU362" s="242"/>
      <c r="EV362" s="242"/>
      <c r="EW362" s="242"/>
      <c r="EX362" s="242"/>
      <c r="EY362" s="242"/>
      <c r="EZ362" s="242"/>
      <c r="FA362" s="242"/>
      <c r="FB362" s="242"/>
      <c r="FC362" s="242"/>
      <c r="FD362" s="242"/>
      <c r="FE362" s="242"/>
      <c r="FF362" s="242"/>
      <c r="FG362" s="242"/>
      <c r="FH362" s="242"/>
      <c r="FI362" s="242"/>
      <c r="FJ362" s="242"/>
      <c r="FK362" s="242"/>
      <c r="FL362" s="242"/>
      <c r="FM362" s="242"/>
      <c r="FN362" s="242"/>
      <c r="FO362" s="242"/>
      <c r="FP362" s="242"/>
      <c r="FQ362" s="242"/>
      <c r="FR362" s="242"/>
      <c r="FS362" s="242"/>
      <c r="FT362" s="242"/>
      <c r="FU362" s="242"/>
      <c r="FV362" s="242"/>
      <c r="FW362" s="242"/>
      <c r="FX362" s="242"/>
      <c r="FY362" s="242"/>
      <c r="FZ362" s="242"/>
      <c r="GA362" s="242"/>
      <c r="GB362" s="242"/>
      <c r="GC362" s="242"/>
      <c r="GD362" s="242"/>
      <c r="GE362" s="242"/>
      <c r="GF362" s="242"/>
      <c r="GG362" s="242"/>
      <c r="GH362" s="242"/>
      <c r="GI362" s="242"/>
      <c r="GJ362" s="242"/>
      <c r="GK362" s="242"/>
      <c r="GL362" s="242"/>
      <c r="GM362" s="242"/>
      <c r="GN362" s="242"/>
      <c r="GO362" s="242"/>
      <c r="GP362" s="242"/>
      <c r="GQ362" s="242"/>
      <c r="GR362" s="242"/>
      <c r="GS362" s="242"/>
      <c r="GT362" s="242"/>
      <c r="GU362" s="242"/>
      <c r="GV362" s="242"/>
      <c r="GW362" s="242"/>
      <c r="GX362" s="242"/>
      <c r="GY362" s="242"/>
      <c r="GZ362" s="242"/>
      <c r="HA362" s="242"/>
      <c r="HB362" s="242"/>
      <c r="HC362" s="242"/>
      <c r="HD362" s="242"/>
      <c r="HE362" s="242"/>
      <c r="HF362" s="242"/>
      <c r="HG362" s="242"/>
      <c r="HH362" s="242"/>
      <c r="HI362" s="242"/>
      <c r="HJ362" s="242"/>
      <c r="HK362" s="242"/>
      <c r="HL362" s="242"/>
      <c r="HM362" s="242"/>
      <c r="HN362" s="242"/>
      <c r="HO362" s="242"/>
      <c r="HP362" s="242"/>
      <c r="HQ362" s="242"/>
      <c r="HR362" s="242"/>
      <c r="HS362" s="242"/>
      <c r="HT362" s="242"/>
      <c r="HU362" s="242"/>
      <c r="HV362" s="242"/>
      <c r="HW362" s="242"/>
      <c r="HX362" s="242"/>
      <c r="HY362" s="242"/>
      <c r="HZ362" s="242"/>
      <c r="IA362" s="242"/>
      <c r="IB362" s="242"/>
      <c r="IC362" s="242"/>
      <c r="ID362" s="242"/>
      <c r="IE362" s="242"/>
      <c r="IF362" s="242"/>
      <c r="IG362" s="242"/>
      <c r="IH362" s="242"/>
      <c r="II362" s="242"/>
      <c r="IJ362" s="242"/>
      <c r="IK362" s="242"/>
      <c r="IL362" s="242"/>
      <c r="IM362" s="242"/>
      <c r="IN362" s="242"/>
      <c r="IO362" s="242"/>
      <c r="IP362" s="242"/>
      <c r="IQ362" s="242"/>
      <c r="IR362" s="242"/>
      <c r="IS362" s="242"/>
      <c r="IT362" s="242"/>
      <c r="IU362" s="242"/>
      <c r="IV362" s="242"/>
      <c r="IW362" s="242"/>
      <c r="IX362" s="242"/>
      <c r="IY362" s="242"/>
      <c r="IZ362" s="242"/>
      <c r="JA362" s="242"/>
      <c r="JB362" s="242"/>
      <c r="JC362" s="242"/>
      <c r="JD362" s="242"/>
      <c r="JE362" s="242"/>
      <c r="JF362" s="242"/>
      <c r="JG362" s="242"/>
      <c r="JH362" s="242"/>
      <c r="JI362" s="242"/>
      <c r="JJ362" s="242"/>
      <c r="JK362" s="242"/>
      <c r="JL362" s="242"/>
      <c r="JM362" s="242"/>
      <c r="JN362" s="242"/>
      <c r="JO362" s="242"/>
      <c r="JP362" s="242"/>
      <c r="JQ362" s="242"/>
      <c r="JR362" s="242"/>
      <c r="JS362" s="242"/>
      <c r="JT362" s="242"/>
      <c r="JU362" s="242"/>
      <c r="JV362" s="242"/>
      <c r="JW362" s="242"/>
      <c r="JX362" s="242"/>
      <c r="JY362" s="242"/>
      <c r="JZ362" s="242"/>
      <c r="KA362" s="242"/>
      <c r="KB362" s="242"/>
      <c r="KC362" s="242"/>
      <c r="KD362" s="242"/>
      <c r="KE362" s="242"/>
      <c r="KF362" s="242"/>
      <c r="KG362" s="242"/>
      <c r="KH362" s="242"/>
      <c r="KI362" s="242"/>
      <c r="KJ362" s="242"/>
      <c r="KK362" s="242"/>
      <c r="KL362" s="242"/>
      <c r="KM362" s="242"/>
      <c r="KN362" s="242"/>
      <c r="KO362" s="242"/>
      <c r="KP362" s="242"/>
      <c r="KQ362" s="242"/>
      <c r="KR362" s="242"/>
      <c r="KS362" s="242"/>
      <c r="KT362" s="242"/>
      <c r="KU362" s="242"/>
      <c r="KV362" s="242"/>
      <c r="KW362" s="242"/>
      <c r="KX362" s="242"/>
      <c r="KY362" s="242"/>
      <c r="KZ362" s="242"/>
      <c r="LA362" s="242"/>
      <c r="LB362" s="242"/>
      <c r="LC362" s="242"/>
      <c r="LD362" s="242"/>
      <c r="LE362" s="242"/>
      <c r="LF362" s="242"/>
      <c r="LG362" s="242"/>
      <c r="LH362" s="242"/>
      <c r="LI362" s="242"/>
      <c r="LJ362" s="242"/>
      <c r="LK362" s="242"/>
      <c r="LL362" s="242"/>
      <c r="LM362" s="242"/>
      <c r="LN362" s="242"/>
      <c r="LO362" s="242"/>
      <c r="LP362" s="242"/>
      <c r="LQ362" s="242"/>
      <c r="LR362" s="242"/>
      <c r="LS362" s="242"/>
      <c r="LT362" s="242"/>
      <c r="LU362" s="242"/>
      <c r="LV362" s="242"/>
      <c r="LW362" s="242"/>
      <c r="LX362" s="242"/>
      <c r="LY362" s="242"/>
      <c r="LZ362" s="242"/>
      <c r="MA362" s="242"/>
      <c r="MB362" s="242"/>
      <c r="MC362" s="242"/>
      <c r="MD362" s="242"/>
      <c r="ME362" s="242"/>
      <c r="MF362" s="242"/>
      <c r="MG362" s="242"/>
      <c r="MH362" s="242"/>
      <c r="MI362" s="242"/>
      <c r="MJ362" s="242"/>
      <c r="MK362" s="242"/>
      <c r="ML362" s="242"/>
      <c r="MM362" s="242"/>
      <c r="MN362" s="242"/>
      <c r="MO362" s="242"/>
      <c r="MP362" s="242"/>
      <c r="MQ362" s="242"/>
      <c r="MR362" s="242"/>
      <c r="MS362" s="242"/>
      <c r="MT362" s="242"/>
      <c r="MU362" s="242"/>
      <c r="MV362" s="242"/>
      <c r="MW362" s="242"/>
      <c r="MX362" s="242"/>
      <c r="MY362" s="242"/>
      <c r="MZ362" s="242"/>
      <c r="NA362" s="242"/>
      <c r="NB362" s="242"/>
      <c r="NC362" s="242"/>
      <c r="ND362" s="242"/>
      <c r="NE362" s="242"/>
      <c r="NF362" s="242"/>
      <c r="NG362" s="242"/>
      <c r="NH362" s="242"/>
      <c r="NI362" s="242"/>
      <c r="NJ362" s="242"/>
      <c r="NK362" s="242"/>
      <c r="NL362" s="242"/>
      <c r="NM362" s="242"/>
      <c r="NN362" s="242"/>
      <c r="NO362" s="242"/>
      <c r="NP362" s="242"/>
      <c r="NQ362" s="242"/>
      <c r="NR362" s="242"/>
      <c r="NS362" s="242"/>
      <c r="NT362" s="242"/>
      <c r="NU362" s="242"/>
      <c r="NV362" s="242"/>
      <c r="NW362" s="242"/>
      <c r="NX362" s="242"/>
      <c r="NY362" s="242"/>
      <c r="NZ362" s="242"/>
      <c r="OA362" s="242"/>
      <c r="OB362" s="242"/>
      <c r="OC362" s="242"/>
      <c r="OD362" s="242"/>
      <c r="OE362" s="242"/>
      <c r="OF362" s="242"/>
      <c r="OG362" s="242"/>
      <c r="OH362" s="242"/>
      <c r="OI362" s="242"/>
      <c r="OJ362" s="242"/>
      <c r="OK362" s="242"/>
      <c r="OL362" s="242"/>
      <c r="OM362" s="242"/>
      <c r="ON362" s="242"/>
      <c r="OO362" s="242"/>
      <c r="OP362" s="242"/>
      <c r="OQ362" s="242"/>
      <c r="OR362" s="242"/>
      <c r="OS362" s="242"/>
      <c r="OT362" s="242"/>
      <c r="OU362" s="242"/>
      <c r="OV362" s="242"/>
      <c r="OW362" s="242"/>
      <c r="OX362" s="242"/>
      <c r="OY362" s="242"/>
      <c r="OZ362" s="242"/>
      <c r="PA362" s="242"/>
      <c r="PB362" s="242"/>
      <c r="PC362" s="242"/>
      <c r="PD362" s="242"/>
      <c r="PE362" s="242"/>
      <c r="PF362" s="242"/>
      <c r="PG362" s="242"/>
      <c r="PH362" s="242"/>
      <c r="PI362" s="242"/>
      <c r="PJ362" s="242"/>
      <c r="PK362" s="242"/>
      <c r="PL362" s="242"/>
      <c r="PM362" s="242"/>
      <c r="PN362" s="242"/>
      <c r="PO362" s="242"/>
      <c r="PP362" s="242"/>
      <c r="PQ362" s="242"/>
      <c r="PR362" s="242"/>
      <c r="PS362" s="242"/>
      <c r="PT362" s="242"/>
      <c r="PU362" s="242"/>
      <c r="PV362" s="242"/>
      <c r="PW362" s="242"/>
      <c r="PX362" s="242"/>
      <c r="PY362" s="242"/>
      <c r="PZ362" s="242"/>
      <c r="QA362" s="242"/>
      <c r="QB362" s="242"/>
      <c r="QC362" s="242"/>
      <c r="QD362" s="242"/>
      <c r="QE362" s="242"/>
      <c r="QF362" s="242"/>
      <c r="QG362" s="242"/>
      <c r="QH362" s="242"/>
      <c r="QI362" s="242"/>
      <c r="QJ362" s="242"/>
      <c r="QK362" s="242"/>
      <c r="QL362" s="242"/>
      <c r="QM362" s="242"/>
      <c r="QN362" s="242"/>
      <c r="QO362" s="242"/>
      <c r="QP362" s="242"/>
      <c r="QQ362" s="242"/>
      <c r="QR362" s="242"/>
      <c r="QS362" s="242"/>
      <c r="QT362" s="242"/>
      <c r="QU362" s="242"/>
      <c r="QV362" s="242"/>
      <c r="QW362" s="242"/>
      <c r="QX362" s="242"/>
      <c r="QY362" s="242"/>
      <c r="QZ362" s="242"/>
      <c r="RA362" s="242"/>
      <c r="RB362" s="242"/>
      <c r="RC362" s="242"/>
      <c r="RD362" s="242"/>
      <c r="RE362" s="242"/>
      <c r="RF362" s="242"/>
      <c r="RG362" s="242"/>
      <c r="RH362" s="242"/>
      <c r="RI362" s="242"/>
      <c r="RJ362" s="242"/>
      <c r="RK362" s="242"/>
      <c r="RL362" s="242"/>
      <c r="RM362" s="242"/>
      <c r="RN362" s="242"/>
      <c r="RO362" s="242"/>
      <c r="RP362" s="242"/>
      <c r="RQ362" s="242"/>
      <c r="RR362" s="242"/>
      <c r="RS362" s="242"/>
      <c r="RT362" s="242"/>
      <c r="RU362" s="242"/>
      <c r="RV362" s="242"/>
      <c r="RW362" s="242"/>
      <c r="RX362" s="242"/>
      <c r="RY362" s="242"/>
      <c r="RZ362" s="242"/>
      <c r="SA362" s="242"/>
      <c r="SB362" s="242"/>
      <c r="SC362" s="242"/>
      <c r="SD362" s="242"/>
      <c r="SE362" s="242"/>
      <c r="SF362" s="242"/>
      <c r="SG362" s="242"/>
      <c r="SH362" s="242"/>
      <c r="SI362" s="242"/>
      <c r="SJ362" s="242"/>
      <c r="SK362" s="242"/>
      <c r="SL362" s="242"/>
      <c r="SM362" s="242"/>
      <c r="SN362" s="242"/>
      <c r="SO362" s="242"/>
    </row>
    <row r="363" spans="1:509" x14ac:dyDescent="0.35">
      <c r="A363" s="242"/>
      <c r="B363" s="242"/>
      <c r="C363" s="243"/>
      <c r="D363" s="242"/>
      <c r="E363" s="242"/>
      <c r="F363" s="242"/>
      <c r="G363" s="242"/>
      <c r="H363" s="242"/>
      <c r="I363" s="242"/>
      <c r="J363" s="242"/>
      <c r="K363" s="242"/>
      <c r="L363" s="242"/>
      <c r="M363" s="242"/>
      <c r="N363" s="242"/>
      <c r="O363" s="242"/>
      <c r="P363" s="242"/>
      <c r="Q363" s="242"/>
      <c r="R363" s="242"/>
      <c r="S363" s="242"/>
      <c r="T363" s="242"/>
      <c r="U363" s="242"/>
      <c r="V363" s="242"/>
      <c r="W363" s="242"/>
      <c r="X363" s="242"/>
      <c r="Y363" s="242"/>
      <c r="Z363" s="242"/>
      <c r="AA363" s="242"/>
      <c r="AB363" s="242"/>
      <c r="AC363" s="242"/>
      <c r="AD363" s="242"/>
      <c r="AE363" s="242"/>
      <c r="AF363" s="242"/>
      <c r="AG363" s="242"/>
      <c r="AH363" s="242"/>
      <c r="AI363" s="242"/>
      <c r="AJ363" s="242"/>
      <c r="AK363" s="242"/>
      <c r="AL363" s="242"/>
      <c r="AM363" s="242"/>
      <c r="AN363" s="242"/>
      <c r="AO363" s="242"/>
      <c r="AP363" s="242"/>
      <c r="AQ363" s="242"/>
      <c r="AR363" s="242"/>
      <c r="AS363" s="242"/>
      <c r="AT363" s="242"/>
      <c r="AU363" s="242"/>
      <c r="AV363" s="242"/>
      <c r="AW363" s="242"/>
      <c r="AX363" s="242"/>
      <c r="AY363" s="242"/>
      <c r="AZ363" s="242"/>
      <c r="BA363" s="242"/>
      <c r="BB363" s="242"/>
      <c r="BC363" s="242"/>
      <c r="BD363" s="242"/>
      <c r="BE363" s="242"/>
      <c r="BF363" s="242"/>
      <c r="BG363" s="242"/>
      <c r="BH363" s="242"/>
      <c r="BI363" s="242"/>
      <c r="BJ363" s="242"/>
      <c r="BK363" s="242"/>
      <c r="BL363" s="242"/>
      <c r="BM363" s="242"/>
      <c r="BN363" s="242"/>
      <c r="BO363" s="242"/>
      <c r="BP363" s="242"/>
      <c r="BQ363" s="242"/>
      <c r="BR363" s="242"/>
      <c r="BS363" s="242"/>
      <c r="BT363" s="242"/>
      <c r="BU363" s="242"/>
      <c r="BV363" s="242"/>
      <c r="BW363" s="242"/>
      <c r="BX363" s="242"/>
      <c r="BY363" s="242"/>
      <c r="BZ363" s="242"/>
      <c r="CA363" s="242"/>
      <c r="CB363" s="242"/>
      <c r="CC363" s="242"/>
      <c r="CD363" s="242"/>
      <c r="CE363" s="242"/>
      <c r="CF363" s="242"/>
      <c r="CG363" s="242"/>
      <c r="CH363" s="242"/>
      <c r="CI363" s="242"/>
      <c r="CJ363" s="242"/>
      <c r="CK363" s="242"/>
      <c r="CL363" s="242"/>
      <c r="CM363" s="242"/>
      <c r="CN363" s="242"/>
      <c r="CO363" s="242"/>
      <c r="CP363" s="242"/>
      <c r="CQ363" s="242"/>
      <c r="CR363" s="242"/>
      <c r="CS363" s="242"/>
      <c r="CT363" s="242"/>
      <c r="CU363" s="242"/>
      <c r="CV363" s="242"/>
      <c r="CW363" s="242"/>
      <c r="CX363" s="242"/>
      <c r="CY363" s="242"/>
      <c r="CZ363" s="242"/>
      <c r="DA363" s="242"/>
      <c r="DB363" s="242"/>
      <c r="DC363" s="242"/>
      <c r="DD363" s="242"/>
      <c r="DE363" s="242"/>
      <c r="DF363" s="242"/>
      <c r="DG363" s="242"/>
      <c r="DH363" s="242"/>
      <c r="DI363" s="242"/>
      <c r="DJ363" s="242"/>
      <c r="DK363" s="242"/>
      <c r="DL363" s="242"/>
      <c r="DM363" s="242"/>
      <c r="DN363" s="242"/>
      <c r="DO363" s="242"/>
      <c r="DP363" s="242"/>
      <c r="DQ363" s="242"/>
      <c r="DR363" s="242"/>
      <c r="DS363" s="242"/>
      <c r="DT363" s="242"/>
      <c r="DU363" s="242"/>
      <c r="DV363" s="242"/>
      <c r="DW363" s="242"/>
      <c r="DX363" s="242"/>
      <c r="DY363" s="242"/>
      <c r="DZ363" s="242"/>
      <c r="EA363" s="242"/>
      <c r="EB363" s="242"/>
      <c r="EC363" s="242"/>
      <c r="ED363" s="242"/>
      <c r="EE363" s="242"/>
      <c r="EF363" s="242"/>
      <c r="EG363" s="242"/>
      <c r="EH363" s="242"/>
      <c r="EI363" s="242"/>
      <c r="EJ363" s="242"/>
      <c r="EK363" s="242"/>
      <c r="EL363" s="242"/>
      <c r="EM363" s="242"/>
      <c r="EN363" s="242"/>
      <c r="EO363" s="242"/>
      <c r="EP363" s="242"/>
      <c r="EQ363" s="242"/>
      <c r="ER363" s="242"/>
      <c r="ES363" s="242"/>
      <c r="ET363" s="242"/>
      <c r="EU363" s="242"/>
      <c r="EV363" s="242"/>
      <c r="EW363" s="242"/>
      <c r="EX363" s="242"/>
      <c r="EY363" s="242"/>
      <c r="EZ363" s="242"/>
      <c r="FA363" s="242"/>
      <c r="FB363" s="242"/>
      <c r="FC363" s="242"/>
      <c r="FD363" s="242"/>
      <c r="FE363" s="242"/>
      <c r="FF363" s="242"/>
      <c r="FG363" s="242"/>
      <c r="FH363" s="242"/>
      <c r="FI363" s="242"/>
      <c r="FJ363" s="242"/>
      <c r="FK363" s="242"/>
      <c r="FL363" s="242"/>
      <c r="FM363" s="242"/>
      <c r="FN363" s="242"/>
      <c r="FO363" s="242"/>
      <c r="FP363" s="242"/>
      <c r="FQ363" s="242"/>
      <c r="FR363" s="242"/>
      <c r="FS363" s="242"/>
      <c r="FT363" s="242"/>
      <c r="FU363" s="242"/>
      <c r="FV363" s="242"/>
      <c r="FW363" s="242"/>
      <c r="FX363" s="242"/>
      <c r="FY363" s="242"/>
      <c r="FZ363" s="242"/>
      <c r="GA363" s="242"/>
      <c r="GB363" s="242"/>
      <c r="GC363" s="242"/>
      <c r="GD363" s="242"/>
      <c r="GE363" s="242"/>
      <c r="GF363" s="242"/>
      <c r="GG363" s="242"/>
      <c r="GH363" s="242"/>
      <c r="GI363" s="242"/>
      <c r="GJ363" s="242"/>
      <c r="GK363" s="242"/>
      <c r="GL363" s="242"/>
      <c r="GM363" s="242"/>
      <c r="GN363" s="242"/>
      <c r="GO363" s="242"/>
      <c r="GP363" s="242"/>
      <c r="GQ363" s="242"/>
      <c r="GR363" s="242"/>
      <c r="GS363" s="242"/>
      <c r="GT363" s="242"/>
      <c r="GU363" s="242"/>
      <c r="GV363" s="242"/>
      <c r="GW363" s="242"/>
      <c r="GX363" s="242"/>
      <c r="GY363" s="242"/>
      <c r="GZ363" s="242"/>
      <c r="HA363" s="242"/>
      <c r="HB363" s="242"/>
      <c r="HC363" s="242"/>
      <c r="HD363" s="242"/>
      <c r="HE363" s="242"/>
      <c r="HF363" s="242"/>
      <c r="HG363" s="242"/>
      <c r="HH363" s="242"/>
      <c r="HI363" s="242"/>
      <c r="HJ363" s="242"/>
      <c r="HK363" s="242"/>
      <c r="HL363" s="242"/>
      <c r="HM363" s="242"/>
      <c r="HN363" s="242"/>
      <c r="HO363" s="242"/>
      <c r="HP363" s="242"/>
      <c r="HQ363" s="242"/>
      <c r="HR363" s="242"/>
      <c r="HS363" s="242"/>
      <c r="HT363" s="242"/>
      <c r="HU363" s="242"/>
      <c r="HV363" s="242"/>
      <c r="HW363" s="242"/>
      <c r="HX363" s="242"/>
      <c r="HY363" s="242"/>
      <c r="HZ363" s="242"/>
      <c r="IA363" s="242"/>
      <c r="IB363" s="242"/>
      <c r="IC363" s="242"/>
      <c r="ID363" s="242"/>
      <c r="IE363" s="242"/>
      <c r="IF363" s="242"/>
      <c r="IG363" s="242"/>
      <c r="IH363" s="242"/>
      <c r="II363" s="242"/>
      <c r="IJ363" s="242"/>
      <c r="IK363" s="242"/>
      <c r="IL363" s="242"/>
      <c r="IM363" s="242"/>
      <c r="IN363" s="242"/>
      <c r="IO363" s="242"/>
      <c r="IP363" s="242"/>
      <c r="IQ363" s="242"/>
      <c r="IR363" s="242"/>
      <c r="IS363" s="242"/>
      <c r="IT363" s="242"/>
      <c r="IU363" s="242"/>
      <c r="IV363" s="242"/>
      <c r="IW363" s="242"/>
      <c r="IX363" s="242"/>
      <c r="IY363" s="242"/>
      <c r="IZ363" s="242"/>
      <c r="JA363" s="242"/>
      <c r="JB363" s="242"/>
      <c r="JC363" s="242"/>
      <c r="JD363" s="242"/>
      <c r="JE363" s="242"/>
      <c r="JF363" s="242"/>
      <c r="JG363" s="242"/>
      <c r="JH363" s="242"/>
      <c r="JI363" s="242"/>
      <c r="JJ363" s="242"/>
      <c r="JK363" s="242"/>
      <c r="JL363" s="242"/>
      <c r="JM363" s="242"/>
      <c r="JN363" s="242"/>
      <c r="JO363" s="242"/>
      <c r="JP363" s="242"/>
      <c r="JQ363" s="242"/>
      <c r="JR363" s="242"/>
      <c r="JS363" s="242"/>
      <c r="JT363" s="242"/>
      <c r="JU363" s="242"/>
      <c r="JV363" s="242"/>
      <c r="JW363" s="242"/>
      <c r="JX363" s="242"/>
      <c r="JY363" s="242"/>
      <c r="JZ363" s="242"/>
      <c r="KA363" s="242"/>
      <c r="KB363" s="242"/>
      <c r="KC363" s="242"/>
      <c r="KD363" s="242"/>
      <c r="KE363" s="242"/>
      <c r="KF363" s="242"/>
      <c r="KG363" s="242"/>
      <c r="KH363" s="242"/>
      <c r="KI363" s="242"/>
      <c r="KJ363" s="242"/>
      <c r="KK363" s="242"/>
      <c r="KL363" s="242"/>
      <c r="KM363" s="242"/>
      <c r="KN363" s="242"/>
      <c r="KO363" s="242"/>
      <c r="KP363" s="242"/>
      <c r="KQ363" s="242"/>
      <c r="KR363" s="242"/>
      <c r="KS363" s="242"/>
      <c r="KT363" s="242"/>
      <c r="KU363" s="242"/>
      <c r="KV363" s="242"/>
      <c r="KW363" s="242"/>
      <c r="KX363" s="242"/>
      <c r="KY363" s="242"/>
      <c r="KZ363" s="242"/>
      <c r="LA363" s="242"/>
      <c r="LB363" s="242"/>
      <c r="LC363" s="242"/>
      <c r="LD363" s="242"/>
      <c r="LE363" s="242"/>
      <c r="LF363" s="242"/>
      <c r="LG363" s="242"/>
      <c r="LH363" s="242"/>
      <c r="LI363" s="242"/>
      <c r="LJ363" s="242"/>
      <c r="LK363" s="242"/>
      <c r="LL363" s="242"/>
      <c r="LM363" s="242"/>
      <c r="LN363" s="242"/>
      <c r="LO363" s="242"/>
      <c r="LP363" s="242"/>
      <c r="LQ363" s="242"/>
      <c r="LR363" s="242"/>
      <c r="LS363" s="242"/>
      <c r="LT363" s="242"/>
      <c r="LU363" s="242"/>
      <c r="LV363" s="242"/>
      <c r="LW363" s="242"/>
      <c r="LX363" s="242"/>
      <c r="LY363" s="242"/>
      <c r="LZ363" s="242"/>
      <c r="MA363" s="242"/>
      <c r="MB363" s="242"/>
      <c r="MC363" s="242"/>
      <c r="MD363" s="242"/>
      <c r="ME363" s="242"/>
      <c r="MF363" s="242"/>
      <c r="MG363" s="242"/>
      <c r="MH363" s="242"/>
      <c r="MI363" s="242"/>
      <c r="MJ363" s="242"/>
      <c r="MK363" s="242"/>
      <c r="ML363" s="242"/>
      <c r="MM363" s="242"/>
      <c r="MN363" s="242"/>
      <c r="MO363" s="242"/>
      <c r="MP363" s="242"/>
      <c r="MQ363" s="242"/>
      <c r="MR363" s="242"/>
      <c r="MS363" s="242"/>
      <c r="MT363" s="242"/>
      <c r="MU363" s="242"/>
      <c r="MV363" s="242"/>
      <c r="MW363" s="242"/>
      <c r="MX363" s="242"/>
      <c r="MY363" s="242"/>
      <c r="MZ363" s="242"/>
      <c r="NA363" s="242"/>
      <c r="NB363" s="242"/>
      <c r="NC363" s="242"/>
      <c r="ND363" s="242"/>
      <c r="NE363" s="242"/>
      <c r="NF363" s="242"/>
      <c r="NG363" s="242"/>
      <c r="NH363" s="242"/>
      <c r="NI363" s="242"/>
      <c r="NJ363" s="242"/>
      <c r="NK363" s="242"/>
      <c r="NL363" s="242"/>
      <c r="NM363" s="242"/>
      <c r="NN363" s="242"/>
      <c r="NO363" s="242"/>
      <c r="NP363" s="242"/>
      <c r="NQ363" s="242"/>
      <c r="NR363" s="242"/>
      <c r="NS363" s="242"/>
      <c r="NT363" s="242"/>
      <c r="NU363" s="242"/>
      <c r="NV363" s="242"/>
      <c r="NW363" s="242"/>
      <c r="NX363" s="242"/>
      <c r="NY363" s="242"/>
      <c r="NZ363" s="242"/>
      <c r="OA363" s="242"/>
      <c r="OB363" s="242"/>
      <c r="OC363" s="242"/>
      <c r="OD363" s="242"/>
      <c r="OE363" s="242"/>
      <c r="OF363" s="242"/>
      <c r="OG363" s="242"/>
      <c r="OH363" s="242"/>
      <c r="OI363" s="242"/>
      <c r="OJ363" s="242"/>
      <c r="OK363" s="242"/>
      <c r="OL363" s="242"/>
      <c r="OM363" s="242"/>
      <c r="ON363" s="242"/>
      <c r="OO363" s="242"/>
      <c r="OP363" s="242"/>
      <c r="OQ363" s="242"/>
      <c r="OR363" s="242"/>
      <c r="OS363" s="242"/>
      <c r="OT363" s="242"/>
      <c r="OU363" s="242"/>
      <c r="OV363" s="242"/>
      <c r="OW363" s="242"/>
      <c r="OX363" s="242"/>
      <c r="OY363" s="242"/>
      <c r="OZ363" s="242"/>
      <c r="PA363" s="242"/>
      <c r="PB363" s="242"/>
      <c r="PC363" s="242"/>
      <c r="PD363" s="242"/>
      <c r="PE363" s="242"/>
      <c r="PF363" s="242"/>
      <c r="PG363" s="242"/>
      <c r="PH363" s="242"/>
      <c r="PI363" s="242"/>
      <c r="PJ363" s="242"/>
      <c r="PK363" s="242"/>
      <c r="PL363" s="242"/>
      <c r="PM363" s="242"/>
      <c r="PN363" s="242"/>
      <c r="PO363" s="242"/>
      <c r="PP363" s="242"/>
      <c r="PQ363" s="242"/>
      <c r="PR363" s="242"/>
      <c r="PS363" s="242"/>
      <c r="PT363" s="242"/>
      <c r="PU363" s="242"/>
      <c r="PV363" s="242"/>
      <c r="PW363" s="242"/>
      <c r="PX363" s="242"/>
      <c r="PY363" s="242"/>
      <c r="PZ363" s="242"/>
      <c r="QA363" s="242"/>
      <c r="QB363" s="242"/>
      <c r="QC363" s="242"/>
      <c r="QD363" s="242"/>
      <c r="QE363" s="242"/>
      <c r="QF363" s="242"/>
      <c r="QG363" s="242"/>
      <c r="QH363" s="242"/>
      <c r="QI363" s="242"/>
      <c r="QJ363" s="242"/>
      <c r="QK363" s="242"/>
      <c r="QL363" s="242"/>
      <c r="QM363" s="242"/>
      <c r="QN363" s="242"/>
      <c r="QO363" s="242"/>
      <c r="QP363" s="242"/>
      <c r="QQ363" s="242"/>
      <c r="QR363" s="242"/>
      <c r="QS363" s="242"/>
      <c r="QT363" s="242"/>
      <c r="QU363" s="242"/>
      <c r="QV363" s="242"/>
      <c r="QW363" s="242"/>
      <c r="QX363" s="242"/>
      <c r="QY363" s="242"/>
      <c r="QZ363" s="242"/>
      <c r="RA363" s="242"/>
      <c r="RB363" s="242"/>
      <c r="RC363" s="242"/>
      <c r="RD363" s="242"/>
      <c r="RE363" s="242"/>
      <c r="RF363" s="242"/>
      <c r="RG363" s="242"/>
      <c r="RH363" s="242"/>
      <c r="RI363" s="242"/>
      <c r="RJ363" s="242"/>
      <c r="RK363" s="242"/>
      <c r="RL363" s="242"/>
      <c r="RM363" s="242"/>
      <c r="RN363" s="242"/>
      <c r="RO363" s="242"/>
      <c r="RP363" s="242"/>
      <c r="RQ363" s="242"/>
      <c r="RR363" s="242"/>
      <c r="RS363" s="242"/>
      <c r="RT363" s="242"/>
      <c r="RU363" s="242"/>
      <c r="RV363" s="242"/>
      <c r="RW363" s="242"/>
      <c r="RX363" s="242"/>
      <c r="RY363" s="242"/>
      <c r="RZ363" s="242"/>
      <c r="SA363" s="242"/>
      <c r="SB363" s="242"/>
      <c r="SC363" s="242"/>
      <c r="SD363" s="242"/>
      <c r="SE363" s="242"/>
      <c r="SF363" s="242"/>
      <c r="SG363" s="242"/>
      <c r="SH363" s="242"/>
      <c r="SI363" s="242"/>
      <c r="SJ363" s="242"/>
      <c r="SK363" s="242"/>
      <c r="SL363" s="242"/>
      <c r="SM363" s="242"/>
      <c r="SN363" s="242"/>
      <c r="SO363" s="242"/>
    </row>
    <row r="364" spans="1:509" x14ac:dyDescent="0.35">
      <c r="A364" s="242"/>
      <c r="B364" s="242"/>
      <c r="C364" s="243"/>
      <c r="D364" s="242"/>
      <c r="E364" s="242"/>
      <c r="F364" s="242"/>
      <c r="G364" s="242"/>
      <c r="H364" s="242"/>
      <c r="I364" s="242"/>
      <c r="J364" s="242"/>
      <c r="K364" s="242"/>
      <c r="L364" s="242"/>
      <c r="M364" s="242"/>
      <c r="N364" s="242"/>
      <c r="O364" s="242"/>
      <c r="P364" s="242"/>
      <c r="Q364" s="242"/>
      <c r="R364" s="242"/>
      <c r="S364" s="242"/>
      <c r="T364" s="242"/>
      <c r="U364" s="242"/>
      <c r="V364" s="242"/>
      <c r="W364" s="242"/>
      <c r="X364" s="242"/>
      <c r="Y364" s="242"/>
      <c r="Z364" s="242"/>
      <c r="AA364" s="242"/>
      <c r="AB364" s="242"/>
      <c r="AC364" s="242"/>
      <c r="AD364" s="242"/>
      <c r="AE364" s="242"/>
      <c r="AF364" s="242"/>
      <c r="AG364" s="242"/>
      <c r="AH364" s="242"/>
      <c r="AI364" s="242"/>
      <c r="AJ364" s="242"/>
      <c r="AK364" s="242"/>
      <c r="AL364" s="242"/>
      <c r="AM364" s="242"/>
      <c r="AN364" s="242"/>
      <c r="AO364" s="242"/>
      <c r="AP364" s="242"/>
      <c r="AQ364" s="242"/>
      <c r="AR364" s="242"/>
      <c r="AS364" s="242"/>
      <c r="AT364" s="242"/>
      <c r="AU364" s="242"/>
      <c r="AV364" s="242"/>
      <c r="AW364" s="242"/>
      <c r="AX364" s="242"/>
      <c r="AY364" s="242"/>
      <c r="AZ364" s="242"/>
      <c r="BA364" s="242"/>
      <c r="BB364" s="242"/>
      <c r="BC364" s="242"/>
      <c r="BD364" s="242"/>
      <c r="BE364" s="242"/>
      <c r="BF364" s="242"/>
      <c r="BG364" s="242"/>
      <c r="BH364" s="242"/>
      <c r="BI364" s="242"/>
      <c r="BJ364" s="242"/>
      <c r="BK364" s="242"/>
      <c r="BL364" s="242"/>
      <c r="BM364" s="242"/>
      <c r="BN364" s="242"/>
      <c r="BO364" s="242"/>
      <c r="BP364" s="242"/>
      <c r="BQ364" s="242"/>
      <c r="BR364" s="242"/>
      <c r="BS364" s="242"/>
      <c r="BT364" s="242"/>
      <c r="BU364" s="242"/>
      <c r="BV364" s="242"/>
      <c r="BW364" s="242"/>
      <c r="BX364" s="242"/>
      <c r="BY364" s="242"/>
      <c r="BZ364" s="242"/>
      <c r="CA364" s="242"/>
      <c r="CB364" s="242"/>
      <c r="CC364" s="242"/>
      <c r="CD364" s="242"/>
      <c r="CE364" s="242"/>
      <c r="CF364" s="242"/>
      <c r="CG364" s="242"/>
      <c r="CH364" s="242"/>
      <c r="CI364" s="242"/>
      <c r="CJ364" s="242"/>
      <c r="CK364" s="242"/>
      <c r="CL364" s="242"/>
      <c r="CM364" s="242"/>
      <c r="CN364" s="242"/>
      <c r="CO364" s="242"/>
      <c r="CP364" s="242"/>
      <c r="CQ364" s="242"/>
      <c r="CR364" s="242"/>
      <c r="CS364" s="242"/>
      <c r="CT364" s="242"/>
      <c r="CU364" s="242"/>
      <c r="CV364" s="242"/>
      <c r="CW364" s="242"/>
      <c r="CX364" s="242"/>
      <c r="CY364" s="242"/>
      <c r="CZ364" s="242"/>
      <c r="DA364" s="242"/>
      <c r="DB364" s="242"/>
      <c r="DC364" s="242"/>
      <c r="DD364" s="242"/>
      <c r="DE364" s="242"/>
      <c r="DF364" s="242"/>
      <c r="DG364" s="242"/>
      <c r="DH364" s="242"/>
      <c r="DI364" s="242"/>
      <c r="DJ364" s="242"/>
      <c r="DK364" s="242"/>
      <c r="DL364" s="242"/>
      <c r="DM364" s="242"/>
      <c r="DN364" s="242"/>
      <c r="DO364" s="242"/>
      <c r="DP364" s="242"/>
      <c r="DQ364" s="242"/>
      <c r="DR364" s="242"/>
      <c r="DS364" s="242"/>
      <c r="DT364" s="242"/>
      <c r="DU364" s="242"/>
      <c r="DV364" s="242"/>
      <c r="DW364" s="242"/>
      <c r="DX364" s="242"/>
      <c r="DY364" s="242"/>
      <c r="DZ364" s="242"/>
      <c r="EA364" s="242"/>
      <c r="EB364" s="242"/>
      <c r="EC364" s="242"/>
      <c r="ED364" s="242"/>
      <c r="EE364" s="242"/>
      <c r="EF364" s="242"/>
      <c r="EG364" s="242"/>
      <c r="EH364" s="242"/>
      <c r="EI364" s="242"/>
      <c r="EJ364" s="242"/>
      <c r="EK364" s="242"/>
      <c r="EL364" s="242"/>
      <c r="EM364" s="242"/>
      <c r="EN364" s="242"/>
      <c r="EO364" s="242"/>
      <c r="EP364" s="242"/>
      <c r="EQ364" s="242"/>
      <c r="ER364" s="242"/>
      <c r="ES364" s="242"/>
      <c r="ET364" s="242"/>
      <c r="EU364" s="242"/>
      <c r="EV364" s="242"/>
      <c r="EW364" s="242"/>
      <c r="EX364" s="242"/>
      <c r="EY364" s="242"/>
      <c r="EZ364" s="242"/>
      <c r="FA364" s="242"/>
      <c r="FB364" s="242"/>
      <c r="FC364" s="242"/>
      <c r="FD364" s="242"/>
      <c r="FE364" s="242"/>
      <c r="FF364" s="242"/>
      <c r="FG364" s="242"/>
      <c r="FH364" s="242"/>
      <c r="FI364" s="242"/>
      <c r="FJ364" s="242"/>
      <c r="FK364" s="242"/>
      <c r="FL364" s="242"/>
      <c r="FM364" s="242"/>
      <c r="FN364" s="242"/>
      <c r="FO364" s="242"/>
      <c r="FP364" s="242"/>
      <c r="FQ364" s="242"/>
      <c r="FR364" s="242"/>
      <c r="FS364" s="242"/>
      <c r="FT364" s="242"/>
      <c r="FU364" s="242"/>
      <c r="FV364" s="242"/>
      <c r="FW364" s="242"/>
      <c r="FX364" s="242"/>
      <c r="FY364" s="242"/>
      <c r="FZ364" s="242"/>
      <c r="GA364" s="242"/>
      <c r="GB364" s="242"/>
      <c r="GC364" s="242"/>
      <c r="GD364" s="242"/>
      <c r="GE364" s="242"/>
      <c r="GF364" s="242"/>
      <c r="GG364" s="242"/>
      <c r="GH364" s="242"/>
      <c r="GI364" s="242"/>
      <c r="GJ364" s="242"/>
      <c r="GK364" s="242"/>
      <c r="GL364" s="242"/>
      <c r="GM364" s="242"/>
      <c r="GN364" s="242"/>
      <c r="GO364" s="242"/>
      <c r="GP364" s="242"/>
      <c r="GQ364" s="242"/>
      <c r="GR364" s="242"/>
      <c r="GS364" s="242"/>
      <c r="GT364" s="242"/>
      <c r="GU364" s="242"/>
      <c r="GV364" s="242"/>
      <c r="GW364" s="242"/>
      <c r="GX364" s="242"/>
      <c r="GY364" s="242"/>
      <c r="GZ364" s="242"/>
      <c r="HA364" s="242"/>
      <c r="HB364" s="242"/>
      <c r="HC364" s="242"/>
      <c r="HD364" s="242"/>
      <c r="HE364" s="242"/>
      <c r="HF364" s="242"/>
      <c r="HG364" s="242"/>
      <c r="HH364" s="242"/>
      <c r="HI364" s="242"/>
      <c r="HJ364" s="242"/>
      <c r="HK364" s="242"/>
      <c r="HL364" s="242"/>
      <c r="HM364" s="242"/>
      <c r="HN364" s="242"/>
      <c r="HO364" s="242"/>
      <c r="HP364" s="242"/>
      <c r="HQ364" s="242"/>
      <c r="HR364" s="242"/>
      <c r="HS364" s="242"/>
      <c r="HT364" s="242"/>
      <c r="HU364" s="242"/>
      <c r="HV364" s="242"/>
      <c r="HW364" s="242"/>
      <c r="HX364" s="242"/>
      <c r="HY364" s="242"/>
      <c r="HZ364" s="242"/>
      <c r="IA364" s="242"/>
      <c r="IB364" s="242"/>
      <c r="IC364" s="242"/>
      <c r="ID364" s="242"/>
      <c r="IE364" s="242"/>
      <c r="IF364" s="242"/>
      <c r="IG364" s="242"/>
      <c r="IH364" s="242"/>
      <c r="II364" s="242"/>
      <c r="IJ364" s="242"/>
      <c r="IK364" s="242"/>
      <c r="IL364" s="242"/>
      <c r="IM364" s="242"/>
      <c r="IN364" s="242"/>
      <c r="IO364" s="242"/>
      <c r="IP364" s="242"/>
      <c r="IQ364" s="242"/>
      <c r="IR364" s="242"/>
      <c r="IS364" s="242"/>
      <c r="IT364" s="242"/>
      <c r="IU364" s="242"/>
      <c r="IV364" s="242"/>
      <c r="IW364" s="242"/>
      <c r="IX364" s="242"/>
      <c r="IY364" s="242"/>
      <c r="IZ364" s="242"/>
      <c r="JA364" s="242"/>
      <c r="JB364" s="242"/>
      <c r="JC364" s="242"/>
      <c r="JD364" s="242"/>
      <c r="JE364" s="242"/>
      <c r="JF364" s="242"/>
      <c r="JG364" s="242"/>
      <c r="JH364" s="242"/>
      <c r="JI364" s="242"/>
      <c r="JJ364" s="242"/>
      <c r="JK364" s="242"/>
      <c r="JL364" s="242"/>
      <c r="JM364" s="242"/>
      <c r="JN364" s="242"/>
      <c r="JO364" s="242"/>
      <c r="JP364" s="242"/>
      <c r="JQ364" s="242"/>
      <c r="JR364" s="242"/>
      <c r="JS364" s="242"/>
      <c r="JT364" s="242"/>
      <c r="JU364" s="242"/>
      <c r="JV364" s="242"/>
      <c r="JW364" s="242"/>
      <c r="JX364" s="242"/>
      <c r="JY364" s="242"/>
      <c r="JZ364" s="242"/>
      <c r="KA364" s="242"/>
      <c r="KB364" s="242"/>
      <c r="KC364" s="242"/>
      <c r="KD364" s="242"/>
      <c r="KE364" s="242"/>
      <c r="KF364" s="242"/>
      <c r="KG364" s="242"/>
      <c r="KH364" s="242"/>
      <c r="KI364" s="242"/>
      <c r="KJ364" s="242"/>
      <c r="KK364" s="242"/>
      <c r="KL364" s="242"/>
      <c r="KM364" s="242"/>
      <c r="KN364" s="242"/>
      <c r="KO364" s="242"/>
      <c r="KP364" s="242"/>
      <c r="KQ364" s="242"/>
      <c r="KR364" s="242"/>
      <c r="KS364" s="242"/>
      <c r="KT364" s="242"/>
      <c r="KU364" s="242"/>
      <c r="KV364" s="242"/>
      <c r="KW364" s="242"/>
      <c r="KX364" s="242"/>
      <c r="KY364" s="242"/>
      <c r="KZ364" s="242"/>
      <c r="LA364" s="242"/>
      <c r="LB364" s="242"/>
      <c r="LC364" s="242"/>
      <c r="LD364" s="242"/>
      <c r="LE364" s="242"/>
      <c r="LF364" s="242"/>
      <c r="LG364" s="242"/>
      <c r="LH364" s="242"/>
      <c r="LI364" s="242"/>
      <c r="LJ364" s="242"/>
      <c r="LK364" s="242"/>
      <c r="LL364" s="242"/>
      <c r="LM364" s="242"/>
      <c r="LN364" s="242"/>
      <c r="LO364" s="242"/>
      <c r="LP364" s="242"/>
      <c r="LQ364" s="242"/>
      <c r="LR364" s="242"/>
      <c r="LS364" s="242"/>
      <c r="LT364" s="242"/>
      <c r="LU364" s="242"/>
      <c r="LV364" s="242"/>
      <c r="LW364" s="242"/>
      <c r="LX364" s="242"/>
      <c r="LY364" s="242"/>
      <c r="LZ364" s="242"/>
      <c r="MA364" s="242"/>
      <c r="MB364" s="242"/>
      <c r="MC364" s="242"/>
      <c r="MD364" s="242"/>
      <c r="ME364" s="242"/>
      <c r="MF364" s="242"/>
      <c r="MG364" s="242"/>
      <c r="MH364" s="242"/>
      <c r="MI364" s="242"/>
      <c r="MJ364" s="242"/>
      <c r="MK364" s="242"/>
      <c r="ML364" s="242"/>
      <c r="MM364" s="242"/>
      <c r="MN364" s="242"/>
      <c r="MO364" s="242"/>
      <c r="MP364" s="242"/>
      <c r="MQ364" s="242"/>
      <c r="MR364" s="242"/>
      <c r="MS364" s="242"/>
      <c r="MT364" s="242"/>
      <c r="MU364" s="242"/>
      <c r="MV364" s="242"/>
      <c r="MW364" s="242"/>
      <c r="MX364" s="242"/>
      <c r="MY364" s="242"/>
      <c r="MZ364" s="242"/>
      <c r="NA364" s="242"/>
      <c r="NB364" s="242"/>
      <c r="NC364" s="242"/>
      <c r="ND364" s="242"/>
      <c r="NE364" s="242"/>
      <c r="NF364" s="242"/>
      <c r="NG364" s="242"/>
      <c r="NH364" s="242"/>
      <c r="NI364" s="242"/>
      <c r="NJ364" s="242"/>
      <c r="NK364" s="242"/>
      <c r="NL364" s="242"/>
      <c r="NM364" s="242"/>
      <c r="NN364" s="242"/>
      <c r="NO364" s="242"/>
      <c r="NP364" s="242"/>
      <c r="NQ364" s="242"/>
      <c r="NR364" s="242"/>
      <c r="NS364" s="242"/>
      <c r="NT364" s="242"/>
      <c r="NU364" s="242"/>
      <c r="NV364" s="242"/>
      <c r="NW364" s="242"/>
      <c r="NX364" s="242"/>
      <c r="NY364" s="242"/>
      <c r="NZ364" s="242"/>
      <c r="OA364" s="242"/>
      <c r="OB364" s="242"/>
      <c r="OC364" s="242"/>
      <c r="OD364" s="242"/>
      <c r="OE364" s="242"/>
      <c r="OF364" s="242"/>
      <c r="OG364" s="242"/>
      <c r="OH364" s="242"/>
      <c r="OI364" s="242"/>
      <c r="OJ364" s="242"/>
      <c r="OK364" s="242"/>
      <c r="OL364" s="242"/>
      <c r="OM364" s="242"/>
      <c r="ON364" s="242"/>
      <c r="OO364" s="242"/>
      <c r="OP364" s="242"/>
      <c r="OQ364" s="242"/>
      <c r="OR364" s="242"/>
      <c r="OS364" s="242"/>
      <c r="OT364" s="242"/>
      <c r="OU364" s="242"/>
      <c r="OV364" s="242"/>
      <c r="OW364" s="242"/>
      <c r="OX364" s="242"/>
      <c r="OY364" s="242"/>
      <c r="OZ364" s="242"/>
      <c r="PA364" s="242"/>
      <c r="PB364" s="242"/>
      <c r="PC364" s="242"/>
      <c r="PD364" s="242"/>
      <c r="PE364" s="242"/>
      <c r="PF364" s="242"/>
      <c r="PG364" s="242"/>
      <c r="PH364" s="242"/>
      <c r="PI364" s="242"/>
      <c r="PJ364" s="242"/>
      <c r="PK364" s="242"/>
      <c r="PL364" s="242"/>
      <c r="PM364" s="242"/>
      <c r="PN364" s="242"/>
      <c r="PO364" s="242"/>
      <c r="PP364" s="242"/>
      <c r="PQ364" s="242"/>
      <c r="PR364" s="242"/>
      <c r="PS364" s="242"/>
      <c r="PT364" s="242"/>
      <c r="PU364" s="242"/>
      <c r="PV364" s="242"/>
      <c r="PW364" s="242"/>
      <c r="PX364" s="242"/>
      <c r="PY364" s="242"/>
      <c r="PZ364" s="242"/>
      <c r="QA364" s="242"/>
      <c r="QB364" s="242"/>
      <c r="QC364" s="242"/>
      <c r="QD364" s="242"/>
      <c r="QE364" s="242"/>
      <c r="QF364" s="242"/>
      <c r="QG364" s="242"/>
      <c r="QH364" s="242"/>
      <c r="QI364" s="242"/>
      <c r="QJ364" s="242"/>
      <c r="QK364" s="242"/>
      <c r="QL364" s="242"/>
      <c r="QM364" s="242"/>
      <c r="QN364" s="242"/>
      <c r="QO364" s="242"/>
      <c r="QP364" s="242"/>
      <c r="QQ364" s="242"/>
      <c r="QR364" s="242"/>
      <c r="QS364" s="242"/>
      <c r="QT364" s="242"/>
      <c r="QU364" s="242"/>
      <c r="QV364" s="242"/>
      <c r="QW364" s="242"/>
      <c r="QX364" s="242"/>
      <c r="QY364" s="242"/>
      <c r="QZ364" s="242"/>
      <c r="RA364" s="242"/>
      <c r="RB364" s="242"/>
      <c r="RC364" s="242"/>
      <c r="RD364" s="242"/>
      <c r="RE364" s="242"/>
      <c r="RF364" s="242"/>
      <c r="RG364" s="242"/>
      <c r="RH364" s="242"/>
      <c r="RI364" s="242"/>
      <c r="RJ364" s="242"/>
      <c r="RK364" s="242"/>
      <c r="RL364" s="242"/>
      <c r="RM364" s="242"/>
      <c r="RN364" s="242"/>
      <c r="RO364" s="242"/>
      <c r="RP364" s="242"/>
      <c r="RQ364" s="242"/>
      <c r="RR364" s="242"/>
      <c r="RS364" s="242"/>
      <c r="RT364" s="242"/>
      <c r="RU364" s="242"/>
      <c r="RV364" s="242"/>
      <c r="RW364" s="242"/>
      <c r="RX364" s="242"/>
      <c r="RY364" s="242"/>
      <c r="RZ364" s="242"/>
      <c r="SA364" s="242"/>
      <c r="SB364" s="242"/>
      <c r="SC364" s="242"/>
      <c r="SD364" s="242"/>
      <c r="SE364" s="242"/>
      <c r="SF364" s="242"/>
      <c r="SG364" s="242"/>
      <c r="SH364" s="242"/>
      <c r="SI364" s="242"/>
      <c r="SJ364" s="242"/>
      <c r="SK364" s="242"/>
      <c r="SL364" s="242"/>
      <c r="SM364" s="242"/>
      <c r="SN364" s="242"/>
      <c r="SO364" s="242"/>
    </row>
    <row r="365" spans="1:509" x14ac:dyDescent="0.35">
      <c r="A365" s="242"/>
      <c r="B365" s="242"/>
      <c r="C365" s="243"/>
      <c r="D365" s="242"/>
      <c r="E365" s="242"/>
      <c r="F365" s="242"/>
      <c r="G365" s="242"/>
      <c r="H365" s="242"/>
      <c r="I365" s="242"/>
      <c r="J365" s="242"/>
      <c r="K365" s="242"/>
      <c r="L365" s="242"/>
      <c r="M365" s="242"/>
      <c r="N365" s="242"/>
      <c r="O365" s="242"/>
      <c r="P365" s="242"/>
      <c r="Q365" s="242"/>
      <c r="R365" s="242"/>
      <c r="S365" s="242"/>
      <c r="T365" s="242"/>
      <c r="U365" s="242"/>
      <c r="V365" s="242"/>
      <c r="W365" s="242"/>
      <c r="X365" s="242"/>
      <c r="Y365" s="242"/>
      <c r="Z365" s="242"/>
      <c r="AA365" s="242"/>
      <c r="AB365" s="242"/>
      <c r="AC365" s="242"/>
      <c r="AD365" s="242"/>
      <c r="AE365" s="242"/>
      <c r="AF365" s="242"/>
      <c r="AG365" s="242"/>
      <c r="AH365" s="242"/>
      <c r="AI365" s="242"/>
      <c r="AJ365" s="242"/>
      <c r="AK365" s="242"/>
      <c r="AL365" s="242"/>
      <c r="AM365" s="242"/>
      <c r="AN365" s="242"/>
      <c r="AO365" s="242"/>
      <c r="AP365" s="242"/>
      <c r="AQ365" s="242"/>
      <c r="AR365" s="242"/>
      <c r="AS365" s="242"/>
      <c r="AT365" s="242"/>
      <c r="AU365" s="242"/>
      <c r="AV365" s="242"/>
      <c r="AW365" s="242"/>
      <c r="AX365" s="242"/>
      <c r="AY365" s="242"/>
      <c r="AZ365" s="242"/>
      <c r="BA365" s="242"/>
      <c r="BB365" s="242"/>
      <c r="BC365" s="242"/>
      <c r="BD365" s="242"/>
      <c r="BE365" s="242"/>
      <c r="BF365" s="242"/>
      <c r="BG365" s="242"/>
      <c r="BH365" s="242"/>
      <c r="BI365" s="242"/>
      <c r="BJ365" s="242"/>
      <c r="BK365" s="242"/>
      <c r="BL365" s="242"/>
      <c r="BM365" s="242"/>
      <c r="BN365" s="242"/>
      <c r="BO365" s="242"/>
      <c r="BP365" s="242"/>
      <c r="BQ365" s="242"/>
      <c r="BR365" s="242"/>
      <c r="BS365" s="242"/>
      <c r="BT365" s="242"/>
      <c r="BU365" s="242"/>
      <c r="BV365" s="242"/>
      <c r="BW365" s="242"/>
      <c r="BX365" s="242"/>
      <c r="BY365" s="242"/>
      <c r="BZ365" s="242"/>
      <c r="CA365" s="242"/>
      <c r="CB365" s="242"/>
      <c r="CC365" s="242"/>
      <c r="CD365" s="242"/>
      <c r="CE365" s="242"/>
      <c r="CF365" s="242"/>
      <c r="CG365" s="242"/>
      <c r="CH365" s="242"/>
      <c r="CI365" s="242"/>
      <c r="CJ365" s="242"/>
      <c r="CK365" s="242"/>
      <c r="CL365" s="242"/>
      <c r="CM365" s="242"/>
      <c r="CN365" s="242"/>
      <c r="CO365" s="242"/>
      <c r="CP365" s="242"/>
      <c r="CQ365" s="242"/>
      <c r="CR365" s="242"/>
      <c r="CS365" s="242"/>
      <c r="CT365" s="242"/>
      <c r="CU365" s="242"/>
      <c r="CV365" s="242"/>
      <c r="CW365" s="242"/>
      <c r="CX365" s="242"/>
      <c r="CY365" s="242"/>
      <c r="CZ365" s="242"/>
      <c r="DA365" s="242"/>
      <c r="DB365" s="242"/>
      <c r="DC365" s="242"/>
      <c r="DD365" s="242"/>
      <c r="DE365" s="242"/>
      <c r="DF365" s="242"/>
      <c r="DG365" s="242"/>
      <c r="DH365" s="242"/>
      <c r="DI365" s="242"/>
      <c r="DJ365" s="242"/>
      <c r="DK365" s="242"/>
      <c r="DL365" s="242"/>
      <c r="DM365" s="242"/>
      <c r="DN365" s="242"/>
      <c r="DO365" s="242"/>
      <c r="DP365" s="242"/>
      <c r="DQ365" s="242"/>
      <c r="DR365" s="242"/>
      <c r="DS365" s="242"/>
      <c r="DT365" s="242"/>
      <c r="DU365" s="242"/>
      <c r="DV365" s="242"/>
      <c r="DW365" s="242"/>
      <c r="DX365" s="242"/>
      <c r="DY365" s="242"/>
      <c r="DZ365" s="242"/>
      <c r="EA365" s="242"/>
      <c r="EB365" s="242"/>
      <c r="EC365" s="242"/>
      <c r="ED365" s="242"/>
      <c r="EE365" s="242"/>
      <c r="EF365" s="242"/>
      <c r="EG365" s="242"/>
      <c r="EH365" s="242"/>
      <c r="EI365" s="242"/>
      <c r="EJ365" s="242"/>
      <c r="EK365" s="242"/>
      <c r="EL365" s="242"/>
      <c r="EM365" s="242"/>
      <c r="EN365" s="242"/>
      <c r="EO365" s="242"/>
      <c r="EP365" s="242"/>
      <c r="EQ365" s="242"/>
      <c r="ER365" s="242"/>
      <c r="ES365" s="242"/>
      <c r="ET365" s="242"/>
      <c r="EU365" s="242"/>
      <c r="EV365" s="242"/>
      <c r="EW365" s="242"/>
      <c r="EX365" s="242"/>
      <c r="EY365" s="242"/>
      <c r="EZ365" s="242"/>
      <c r="FA365" s="242"/>
      <c r="FB365" s="242"/>
      <c r="FC365" s="242"/>
      <c r="FD365" s="242"/>
      <c r="FE365" s="242"/>
      <c r="FF365" s="242"/>
      <c r="FG365" s="242"/>
      <c r="FH365" s="242"/>
      <c r="FI365" s="242"/>
      <c r="FJ365" s="242"/>
      <c r="FK365" s="242"/>
      <c r="FL365" s="242"/>
      <c r="FM365" s="242"/>
      <c r="FN365" s="242"/>
      <c r="FO365" s="242"/>
      <c r="FP365" s="242"/>
      <c r="FQ365" s="242"/>
      <c r="FR365" s="242"/>
      <c r="FS365" s="242"/>
      <c r="FT365" s="242"/>
      <c r="FU365" s="242"/>
      <c r="FV365" s="242"/>
      <c r="FW365" s="242"/>
      <c r="FX365" s="242"/>
      <c r="FY365" s="242"/>
      <c r="FZ365" s="242"/>
      <c r="GA365" s="242"/>
      <c r="GB365" s="242"/>
      <c r="GC365" s="242"/>
      <c r="GD365" s="242"/>
      <c r="GE365" s="242"/>
      <c r="GF365" s="242"/>
      <c r="GG365" s="242"/>
      <c r="GH365" s="242"/>
      <c r="GI365" s="242"/>
      <c r="GJ365" s="242"/>
      <c r="GK365" s="242"/>
      <c r="GL365" s="242"/>
      <c r="GM365" s="242"/>
      <c r="GN365" s="242"/>
      <c r="GO365" s="242"/>
      <c r="GP365" s="242"/>
      <c r="GQ365" s="242"/>
      <c r="GR365" s="242"/>
      <c r="GS365" s="242"/>
      <c r="GT365" s="242"/>
      <c r="GU365" s="242"/>
      <c r="GV365" s="242"/>
      <c r="GW365" s="242"/>
      <c r="GX365" s="242"/>
      <c r="GY365" s="242"/>
      <c r="GZ365" s="242"/>
      <c r="HA365" s="242"/>
      <c r="HB365" s="242"/>
      <c r="HC365" s="242"/>
      <c r="HD365" s="242"/>
      <c r="HE365" s="242"/>
      <c r="HF365" s="242"/>
      <c r="HG365" s="242"/>
      <c r="HH365" s="242"/>
      <c r="HI365" s="242"/>
      <c r="HJ365" s="242"/>
      <c r="HK365" s="242"/>
      <c r="HL365" s="242"/>
      <c r="HM365" s="242"/>
      <c r="HN365" s="242"/>
      <c r="HO365" s="242"/>
      <c r="HP365" s="242"/>
      <c r="HQ365" s="242"/>
      <c r="HR365" s="242"/>
      <c r="HS365" s="242"/>
      <c r="HT365" s="242"/>
      <c r="HU365" s="242"/>
      <c r="HV365" s="242"/>
      <c r="HW365" s="242"/>
      <c r="HX365" s="242"/>
      <c r="HY365" s="242"/>
      <c r="HZ365" s="242"/>
      <c r="IA365" s="242"/>
      <c r="IB365" s="242"/>
      <c r="IC365" s="242"/>
      <c r="ID365" s="242"/>
      <c r="IE365" s="242"/>
      <c r="IF365" s="242"/>
      <c r="IG365" s="242"/>
      <c r="IH365" s="242"/>
      <c r="II365" s="242"/>
      <c r="IJ365" s="242"/>
      <c r="IK365" s="242"/>
      <c r="IL365" s="242"/>
      <c r="IM365" s="242"/>
      <c r="IN365" s="242"/>
      <c r="IO365" s="242"/>
      <c r="IP365" s="242"/>
      <c r="IQ365" s="242"/>
      <c r="IR365" s="242"/>
      <c r="IS365" s="242"/>
      <c r="IT365" s="242"/>
      <c r="IU365" s="242"/>
      <c r="IV365" s="242"/>
      <c r="IW365" s="242"/>
      <c r="IX365" s="242"/>
      <c r="IY365" s="242"/>
      <c r="IZ365" s="242"/>
      <c r="JA365" s="242"/>
      <c r="JB365" s="242"/>
      <c r="JC365" s="242"/>
      <c r="JD365" s="242"/>
      <c r="JE365" s="242"/>
      <c r="JF365" s="242"/>
      <c r="JG365" s="242"/>
      <c r="JH365" s="242"/>
      <c r="JI365" s="242"/>
      <c r="JJ365" s="242"/>
      <c r="JK365" s="242"/>
      <c r="JL365" s="242"/>
      <c r="JM365" s="242"/>
      <c r="JN365" s="242"/>
      <c r="JO365" s="242"/>
      <c r="JP365" s="242"/>
      <c r="JQ365" s="242"/>
      <c r="JR365" s="242"/>
      <c r="JS365" s="242"/>
      <c r="JT365" s="242"/>
      <c r="JU365" s="242"/>
      <c r="JV365" s="242"/>
      <c r="JW365" s="242"/>
      <c r="JX365" s="242"/>
      <c r="JY365" s="242"/>
      <c r="JZ365" s="242"/>
      <c r="KA365" s="242"/>
      <c r="KB365" s="242"/>
      <c r="KC365" s="242"/>
      <c r="KD365" s="242"/>
      <c r="KE365" s="242"/>
      <c r="KF365" s="242"/>
      <c r="KG365" s="242"/>
      <c r="KH365" s="242"/>
      <c r="KI365" s="242"/>
      <c r="KJ365" s="242"/>
      <c r="KK365" s="242"/>
      <c r="KL365" s="242"/>
      <c r="KM365" s="242"/>
      <c r="KN365" s="242"/>
      <c r="KO365" s="242"/>
      <c r="KP365" s="242"/>
      <c r="KQ365" s="242"/>
      <c r="KR365" s="242"/>
      <c r="KS365" s="242"/>
      <c r="KT365" s="242"/>
      <c r="KU365" s="242"/>
      <c r="KV365" s="242"/>
      <c r="KW365" s="242"/>
      <c r="KX365" s="242"/>
      <c r="KY365" s="242"/>
      <c r="KZ365" s="242"/>
      <c r="LA365" s="242"/>
      <c r="LB365" s="242"/>
      <c r="LC365" s="242"/>
      <c r="LD365" s="242"/>
      <c r="LE365" s="242"/>
      <c r="LF365" s="242"/>
      <c r="LG365" s="242"/>
      <c r="LH365" s="242"/>
      <c r="LI365" s="242"/>
      <c r="LJ365" s="242"/>
      <c r="LK365" s="242"/>
      <c r="LL365" s="242"/>
      <c r="LM365" s="242"/>
      <c r="LN365" s="242"/>
      <c r="LO365" s="242"/>
      <c r="LP365" s="242"/>
      <c r="LQ365" s="242"/>
      <c r="LR365" s="242"/>
      <c r="LS365" s="242"/>
      <c r="LT365" s="242"/>
      <c r="LU365" s="242"/>
      <c r="LV365" s="242"/>
      <c r="LW365" s="242"/>
      <c r="LX365" s="242"/>
      <c r="LY365" s="242"/>
      <c r="LZ365" s="242"/>
      <c r="MA365" s="242"/>
      <c r="MB365" s="242"/>
      <c r="MC365" s="242"/>
      <c r="MD365" s="242"/>
      <c r="ME365" s="242"/>
      <c r="MF365" s="242"/>
      <c r="MG365" s="242"/>
      <c r="MH365" s="242"/>
      <c r="MI365" s="242"/>
      <c r="MJ365" s="242"/>
      <c r="MK365" s="242"/>
      <c r="ML365" s="242"/>
      <c r="MM365" s="242"/>
      <c r="MN365" s="242"/>
      <c r="MO365" s="242"/>
      <c r="MP365" s="242"/>
      <c r="MQ365" s="242"/>
      <c r="MR365" s="242"/>
      <c r="MS365" s="242"/>
      <c r="MT365" s="242"/>
      <c r="MU365" s="242"/>
      <c r="MV365" s="242"/>
      <c r="MW365" s="242"/>
      <c r="MX365" s="242"/>
      <c r="MY365" s="242"/>
      <c r="MZ365" s="242"/>
      <c r="NA365" s="242"/>
      <c r="NB365" s="242"/>
      <c r="NC365" s="242"/>
      <c r="ND365" s="242"/>
      <c r="NE365" s="242"/>
      <c r="NF365" s="242"/>
      <c r="NG365" s="242"/>
      <c r="NH365" s="242"/>
      <c r="NI365" s="242"/>
      <c r="NJ365" s="242"/>
      <c r="NK365" s="242"/>
      <c r="NL365" s="242"/>
      <c r="NM365" s="242"/>
      <c r="NN365" s="242"/>
      <c r="NO365" s="242"/>
      <c r="NP365" s="242"/>
      <c r="NQ365" s="242"/>
      <c r="NR365" s="242"/>
      <c r="NS365" s="242"/>
      <c r="NT365" s="242"/>
      <c r="NU365" s="242"/>
      <c r="NV365" s="242"/>
      <c r="NW365" s="242"/>
      <c r="NX365" s="242"/>
      <c r="NY365" s="242"/>
      <c r="NZ365" s="242"/>
      <c r="OA365" s="242"/>
      <c r="OB365" s="242"/>
      <c r="OC365" s="242"/>
      <c r="OD365" s="242"/>
      <c r="OE365" s="242"/>
      <c r="OF365" s="242"/>
      <c r="OG365" s="242"/>
      <c r="OH365" s="242"/>
      <c r="OI365" s="242"/>
      <c r="OJ365" s="242"/>
      <c r="OK365" s="242"/>
      <c r="OL365" s="242"/>
      <c r="OM365" s="242"/>
      <c r="ON365" s="242"/>
      <c r="OO365" s="242"/>
      <c r="OP365" s="242"/>
      <c r="OQ365" s="242"/>
      <c r="OR365" s="242"/>
      <c r="OS365" s="242"/>
      <c r="OT365" s="242"/>
      <c r="OU365" s="242"/>
      <c r="OV365" s="242"/>
      <c r="OW365" s="242"/>
      <c r="OX365" s="242"/>
      <c r="OY365" s="242"/>
      <c r="OZ365" s="242"/>
      <c r="PA365" s="242"/>
      <c r="PB365" s="242"/>
      <c r="PC365" s="242"/>
      <c r="PD365" s="242"/>
      <c r="PE365" s="242"/>
      <c r="PF365" s="242"/>
      <c r="PG365" s="242"/>
      <c r="PH365" s="242"/>
      <c r="PI365" s="242"/>
      <c r="PJ365" s="242"/>
      <c r="PK365" s="242"/>
      <c r="PL365" s="242"/>
      <c r="PM365" s="242"/>
      <c r="PN365" s="242"/>
      <c r="PO365" s="242"/>
      <c r="PP365" s="242"/>
      <c r="PQ365" s="242"/>
      <c r="PR365" s="242"/>
      <c r="PS365" s="242"/>
      <c r="PT365" s="242"/>
      <c r="PU365" s="242"/>
      <c r="PV365" s="242"/>
      <c r="PW365" s="242"/>
      <c r="PX365" s="242"/>
      <c r="PY365" s="242"/>
      <c r="PZ365" s="242"/>
      <c r="QA365" s="242"/>
      <c r="QB365" s="242"/>
      <c r="QC365" s="242"/>
      <c r="QD365" s="242"/>
      <c r="QE365" s="242"/>
      <c r="QF365" s="242"/>
      <c r="QG365" s="242"/>
      <c r="QH365" s="242"/>
      <c r="QI365" s="242"/>
      <c r="QJ365" s="242"/>
      <c r="QK365" s="242"/>
      <c r="QL365" s="242"/>
      <c r="QM365" s="242"/>
      <c r="QN365" s="242"/>
      <c r="QO365" s="242"/>
      <c r="QP365" s="242"/>
      <c r="QQ365" s="242"/>
      <c r="QR365" s="242"/>
      <c r="QS365" s="242"/>
      <c r="QT365" s="242"/>
      <c r="QU365" s="242"/>
      <c r="QV365" s="242"/>
      <c r="QW365" s="242"/>
      <c r="QX365" s="242"/>
      <c r="QY365" s="242"/>
      <c r="QZ365" s="242"/>
      <c r="RA365" s="242"/>
      <c r="RB365" s="242"/>
      <c r="RC365" s="242"/>
      <c r="RD365" s="242"/>
      <c r="RE365" s="242"/>
      <c r="RF365" s="242"/>
      <c r="RG365" s="242"/>
      <c r="RH365" s="242"/>
      <c r="RI365" s="242"/>
      <c r="RJ365" s="242"/>
      <c r="RK365" s="242"/>
      <c r="RL365" s="242"/>
      <c r="RM365" s="242"/>
      <c r="RN365" s="242"/>
      <c r="RO365" s="242"/>
      <c r="RP365" s="242"/>
      <c r="RQ365" s="242"/>
      <c r="RR365" s="242"/>
      <c r="RS365" s="242"/>
      <c r="RT365" s="242"/>
      <c r="RU365" s="242"/>
      <c r="RV365" s="242"/>
      <c r="RW365" s="242"/>
      <c r="RX365" s="242"/>
      <c r="RY365" s="242"/>
      <c r="RZ365" s="242"/>
      <c r="SA365" s="242"/>
      <c r="SB365" s="242"/>
      <c r="SC365" s="242"/>
      <c r="SD365" s="242"/>
      <c r="SE365" s="242"/>
      <c r="SF365" s="242"/>
      <c r="SG365" s="242"/>
      <c r="SH365" s="242"/>
      <c r="SI365" s="242"/>
      <c r="SJ365" s="242"/>
      <c r="SK365" s="242"/>
      <c r="SL365" s="242"/>
      <c r="SM365" s="242"/>
      <c r="SN365" s="242"/>
      <c r="SO365" s="242"/>
    </row>
    <row r="366" spans="1:509" x14ac:dyDescent="0.35">
      <c r="A366" s="242"/>
      <c r="B366" s="242"/>
      <c r="C366" s="243"/>
      <c r="D366" s="242"/>
      <c r="E366" s="242"/>
      <c r="F366" s="242"/>
      <c r="G366" s="242"/>
      <c r="H366" s="242"/>
      <c r="I366" s="242"/>
      <c r="J366" s="242"/>
      <c r="K366" s="242"/>
      <c r="L366" s="242"/>
      <c r="M366" s="242"/>
      <c r="N366" s="242"/>
      <c r="O366" s="242"/>
      <c r="P366" s="242"/>
      <c r="Q366" s="242"/>
      <c r="R366" s="242"/>
      <c r="S366" s="242"/>
      <c r="T366" s="242"/>
      <c r="U366" s="242"/>
      <c r="V366" s="242"/>
      <c r="W366" s="242"/>
      <c r="X366" s="242"/>
      <c r="Y366" s="242"/>
      <c r="Z366" s="242"/>
      <c r="AA366" s="242"/>
      <c r="AB366" s="242"/>
      <c r="AC366" s="242"/>
      <c r="AD366" s="242"/>
      <c r="AE366" s="242"/>
      <c r="AF366" s="242"/>
      <c r="AG366" s="242"/>
      <c r="AH366" s="242"/>
      <c r="AI366" s="242"/>
      <c r="AJ366" s="242"/>
      <c r="AK366" s="242"/>
      <c r="AL366" s="242"/>
      <c r="AM366" s="242"/>
      <c r="AN366" s="242"/>
      <c r="AO366" s="242"/>
      <c r="AP366" s="242"/>
      <c r="AQ366" s="242"/>
      <c r="AR366" s="242"/>
      <c r="AS366" s="242"/>
      <c r="AT366" s="242"/>
      <c r="AU366" s="242"/>
      <c r="AV366" s="242"/>
      <c r="AW366" s="242"/>
      <c r="AX366" s="242"/>
      <c r="AY366" s="242"/>
      <c r="AZ366" s="242"/>
      <c r="BA366" s="242"/>
      <c r="BB366" s="242"/>
      <c r="BC366" s="242"/>
      <c r="BD366" s="242"/>
      <c r="BE366" s="242"/>
      <c r="BF366" s="242"/>
      <c r="BG366" s="242"/>
      <c r="BH366" s="242"/>
      <c r="BI366" s="242"/>
      <c r="BJ366" s="242"/>
      <c r="BK366" s="242"/>
      <c r="BL366" s="242"/>
      <c r="BM366" s="242"/>
      <c r="BN366" s="242"/>
      <c r="BO366" s="242"/>
      <c r="BP366" s="242"/>
      <c r="BQ366" s="242"/>
      <c r="BR366" s="242"/>
      <c r="BS366" s="242"/>
      <c r="BT366" s="242"/>
      <c r="BU366" s="242"/>
      <c r="BV366" s="242"/>
      <c r="BW366" s="242"/>
      <c r="BX366" s="242"/>
      <c r="BY366" s="242"/>
      <c r="BZ366" s="242"/>
      <c r="CA366" s="242"/>
      <c r="CB366" s="242"/>
      <c r="CC366" s="242"/>
      <c r="CD366" s="242"/>
      <c r="CE366" s="242"/>
      <c r="CF366" s="242"/>
      <c r="CG366" s="242"/>
      <c r="CH366" s="242"/>
      <c r="CI366" s="242"/>
      <c r="CJ366" s="242"/>
      <c r="CK366" s="242"/>
      <c r="CL366" s="242"/>
      <c r="CM366" s="242"/>
      <c r="CN366" s="242"/>
      <c r="CO366" s="242"/>
      <c r="CP366" s="242"/>
      <c r="CQ366" s="242"/>
      <c r="CR366" s="242"/>
      <c r="CS366" s="242"/>
      <c r="CT366" s="242"/>
      <c r="CU366" s="242"/>
      <c r="CV366" s="242"/>
      <c r="CW366" s="242"/>
      <c r="CX366" s="242"/>
      <c r="CY366" s="242"/>
      <c r="CZ366" s="242"/>
      <c r="DA366" s="242"/>
      <c r="DB366" s="242"/>
      <c r="DC366" s="242"/>
      <c r="DD366" s="242"/>
      <c r="DE366" s="242"/>
      <c r="DF366" s="242"/>
      <c r="DG366" s="242"/>
      <c r="DH366" s="242"/>
      <c r="DI366" s="242"/>
      <c r="DJ366" s="242"/>
      <c r="DK366" s="242"/>
      <c r="DL366" s="242"/>
      <c r="DM366" s="242"/>
      <c r="DN366" s="242"/>
      <c r="DO366" s="242"/>
      <c r="DP366" s="242"/>
      <c r="DQ366" s="242"/>
      <c r="DR366" s="242"/>
      <c r="DS366" s="242"/>
      <c r="DT366" s="242"/>
      <c r="DU366" s="242"/>
      <c r="DV366" s="242"/>
      <c r="DW366" s="242"/>
      <c r="DX366" s="242"/>
      <c r="DY366" s="242"/>
      <c r="DZ366" s="242"/>
      <c r="EA366" s="242"/>
      <c r="EB366" s="242"/>
      <c r="EC366" s="242"/>
      <c r="ED366" s="242"/>
      <c r="EE366" s="242"/>
      <c r="EF366" s="242"/>
      <c r="EG366" s="242"/>
      <c r="EH366" s="242"/>
      <c r="EI366" s="242"/>
      <c r="EJ366" s="242"/>
      <c r="EK366" s="242"/>
      <c r="EL366" s="242"/>
      <c r="EM366" s="242"/>
      <c r="EN366" s="242"/>
      <c r="EO366" s="242"/>
      <c r="EP366" s="242"/>
      <c r="EQ366" s="242"/>
      <c r="ER366" s="242"/>
      <c r="ES366" s="242"/>
      <c r="ET366" s="242"/>
      <c r="EU366" s="242"/>
      <c r="EV366" s="242"/>
      <c r="EW366" s="242"/>
      <c r="EX366" s="242"/>
      <c r="EY366" s="242"/>
      <c r="EZ366" s="242"/>
      <c r="FA366" s="242"/>
      <c r="FB366" s="242"/>
      <c r="FC366" s="242"/>
      <c r="FD366" s="242"/>
      <c r="FE366" s="242"/>
      <c r="FF366" s="242"/>
      <c r="FG366" s="242"/>
      <c r="FH366" s="242"/>
      <c r="FI366" s="242"/>
      <c r="FJ366" s="242"/>
      <c r="FK366" s="242"/>
      <c r="FL366" s="242"/>
      <c r="FM366" s="242"/>
      <c r="FN366" s="242"/>
      <c r="FO366" s="242"/>
      <c r="FP366" s="242"/>
      <c r="FQ366" s="242"/>
      <c r="FR366" s="242"/>
      <c r="FS366" s="242"/>
      <c r="FT366" s="242"/>
      <c r="FU366" s="242"/>
      <c r="FV366" s="242"/>
      <c r="FW366" s="242"/>
      <c r="FX366" s="242"/>
      <c r="FY366" s="242"/>
      <c r="FZ366" s="242"/>
      <c r="GA366" s="242"/>
      <c r="GB366" s="242"/>
      <c r="GC366" s="242"/>
      <c r="GD366" s="242"/>
      <c r="GE366" s="242"/>
      <c r="GF366" s="242"/>
      <c r="GG366" s="242"/>
      <c r="GH366" s="242"/>
      <c r="GI366" s="242"/>
      <c r="GJ366" s="242"/>
      <c r="GK366" s="242"/>
      <c r="GL366" s="242"/>
      <c r="GM366" s="242"/>
      <c r="GN366" s="242"/>
      <c r="GO366" s="242"/>
      <c r="GP366" s="242"/>
      <c r="GQ366" s="242"/>
      <c r="GR366" s="242"/>
      <c r="GS366" s="242"/>
      <c r="GT366" s="242"/>
      <c r="GU366" s="242"/>
      <c r="GV366" s="242"/>
      <c r="GW366" s="242"/>
      <c r="GX366" s="242"/>
      <c r="GY366" s="242"/>
      <c r="GZ366" s="242"/>
      <c r="HA366" s="242"/>
      <c r="HB366" s="242"/>
      <c r="HC366" s="242"/>
      <c r="HD366" s="242"/>
      <c r="HE366" s="242"/>
      <c r="HF366" s="242"/>
      <c r="HG366" s="242"/>
      <c r="HH366" s="242"/>
      <c r="HI366" s="242"/>
      <c r="HJ366" s="242"/>
      <c r="HK366" s="242"/>
      <c r="HL366" s="242"/>
      <c r="HM366" s="242"/>
      <c r="HN366" s="242"/>
      <c r="HO366" s="242"/>
      <c r="HP366" s="242"/>
      <c r="HQ366" s="242"/>
      <c r="HR366" s="242"/>
      <c r="HS366" s="242"/>
      <c r="HT366" s="242"/>
      <c r="HU366" s="242"/>
      <c r="HV366" s="242"/>
      <c r="HW366" s="242"/>
      <c r="HX366" s="242"/>
      <c r="HY366" s="242"/>
      <c r="HZ366" s="242"/>
      <c r="IA366" s="242"/>
      <c r="IB366" s="242"/>
      <c r="IC366" s="242"/>
      <c r="ID366" s="242"/>
      <c r="IE366" s="242"/>
      <c r="IF366" s="242"/>
      <c r="IG366" s="242"/>
      <c r="IH366" s="242"/>
      <c r="II366" s="242"/>
      <c r="IJ366" s="242"/>
      <c r="IK366" s="242"/>
      <c r="IL366" s="242"/>
      <c r="IM366" s="242"/>
      <c r="IN366" s="242"/>
      <c r="IO366" s="242"/>
      <c r="IP366" s="242"/>
      <c r="IQ366" s="242"/>
      <c r="IR366" s="242"/>
      <c r="IS366" s="242"/>
      <c r="IT366" s="242"/>
      <c r="IU366" s="242"/>
      <c r="IV366" s="242"/>
      <c r="IW366" s="242"/>
      <c r="IX366" s="242"/>
      <c r="IY366" s="242"/>
      <c r="IZ366" s="242"/>
      <c r="JA366" s="242"/>
      <c r="JB366" s="242"/>
      <c r="JC366" s="242"/>
      <c r="JD366" s="242"/>
      <c r="JE366" s="242"/>
      <c r="JF366" s="242"/>
      <c r="JG366" s="242"/>
      <c r="JH366" s="242"/>
      <c r="JI366" s="242"/>
      <c r="JJ366" s="242"/>
      <c r="JK366" s="242"/>
      <c r="JL366" s="242"/>
      <c r="JM366" s="242"/>
      <c r="JN366" s="242"/>
      <c r="JO366" s="242"/>
      <c r="JP366" s="242"/>
      <c r="JQ366" s="242"/>
      <c r="JR366" s="242"/>
      <c r="JS366" s="242"/>
      <c r="JT366" s="242"/>
      <c r="JU366" s="242"/>
      <c r="JV366" s="242"/>
      <c r="JW366" s="242"/>
      <c r="JX366" s="242"/>
      <c r="JY366" s="242"/>
      <c r="JZ366" s="242"/>
      <c r="KA366" s="242"/>
      <c r="KB366" s="242"/>
      <c r="KC366" s="242"/>
      <c r="KD366" s="242"/>
      <c r="KE366" s="242"/>
      <c r="KF366" s="242"/>
      <c r="KG366" s="242"/>
      <c r="KH366" s="242"/>
      <c r="KI366" s="242"/>
      <c r="KJ366" s="242"/>
      <c r="KK366" s="242"/>
      <c r="KL366" s="242"/>
      <c r="KM366" s="242"/>
      <c r="KN366" s="242"/>
      <c r="KO366" s="242"/>
      <c r="KP366" s="242"/>
      <c r="KQ366" s="242"/>
      <c r="KR366" s="242"/>
      <c r="KS366" s="242"/>
      <c r="KT366" s="242"/>
      <c r="KU366" s="242"/>
      <c r="KV366" s="242"/>
      <c r="KW366" s="242"/>
      <c r="KX366" s="242"/>
      <c r="KY366" s="242"/>
      <c r="KZ366" s="242"/>
      <c r="LA366" s="242"/>
      <c r="LB366" s="242"/>
      <c r="LC366" s="242"/>
      <c r="LD366" s="242"/>
      <c r="LE366" s="242"/>
      <c r="LF366" s="242"/>
      <c r="LG366" s="242"/>
      <c r="LH366" s="242"/>
      <c r="LI366" s="242"/>
      <c r="LJ366" s="242"/>
      <c r="LK366" s="242"/>
      <c r="LL366" s="242"/>
      <c r="LM366" s="242"/>
      <c r="LN366" s="242"/>
      <c r="LO366" s="242"/>
      <c r="LP366" s="242"/>
      <c r="LQ366" s="242"/>
      <c r="LR366" s="242"/>
      <c r="LS366" s="242"/>
      <c r="LT366" s="242"/>
      <c r="LU366" s="242"/>
      <c r="LV366" s="242"/>
      <c r="LW366" s="242"/>
      <c r="LX366" s="242"/>
      <c r="LY366" s="242"/>
      <c r="LZ366" s="242"/>
      <c r="MA366" s="242"/>
      <c r="MB366" s="242"/>
      <c r="MC366" s="242"/>
      <c r="MD366" s="242"/>
      <c r="ME366" s="242"/>
      <c r="MF366" s="242"/>
      <c r="MG366" s="242"/>
      <c r="MH366" s="242"/>
      <c r="MI366" s="242"/>
      <c r="MJ366" s="242"/>
      <c r="MK366" s="242"/>
      <c r="ML366" s="242"/>
      <c r="MM366" s="242"/>
      <c r="MN366" s="242"/>
      <c r="MO366" s="242"/>
      <c r="MP366" s="242"/>
      <c r="MQ366" s="242"/>
      <c r="MR366" s="242"/>
      <c r="MS366" s="242"/>
      <c r="MT366" s="242"/>
      <c r="MU366" s="242"/>
      <c r="MV366" s="242"/>
      <c r="MW366" s="242"/>
      <c r="MX366" s="242"/>
      <c r="MY366" s="242"/>
      <c r="MZ366" s="242"/>
      <c r="NA366" s="242"/>
      <c r="NB366" s="242"/>
      <c r="NC366" s="242"/>
      <c r="ND366" s="242"/>
      <c r="NE366" s="242"/>
      <c r="NF366" s="242"/>
      <c r="NG366" s="242"/>
      <c r="NH366" s="242"/>
      <c r="NI366" s="242"/>
      <c r="NJ366" s="242"/>
      <c r="NK366" s="242"/>
      <c r="NL366" s="242"/>
      <c r="NM366" s="242"/>
      <c r="NN366" s="242"/>
      <c r="NO366" s="242"/>
      <c r="NP366" s="242"/>
      <c r="NQ366" s="242"/>
      <c r="NR366" s="242"/>
      <c r="NS366" s="242"/>
      <c r="NT366" s="242"/>
      <c r="NU366" s="242"/>
      <c r="NV366" s="242"/>
      <c r="NW366" s="242"/>
      <c r="NX366" s="242"/>
      <c r="NY366" s="242"/>
      <c r="NZ366" s="242"/>
      <c r="OA366" s="242"/>
      <c r="OB366" s="242"/>
      <c r="OC366" s="242"/>
      <c r="OD366" s="242"/>
      <c r="OE366" s="242"/>
      <c r="OF366" s="242"/>
      <c r="OG366" s="242"/>
      <c r="OH366" s="242"/>
      <c r="OI366" s="242"/>
      <c r="OJ366" s="242"/>
      <c r="OK366" s="242"/>
      <c r="OL366" s="242"/>
      <c r="OM366" s="242"/>
      <c r="ON366" s="242"/>
      <c r="OO366" s="242"/>
      <c r="OP366" s="242"/>
      <c r="OQ366" s="242"/>
      <c r="OR366" s="242"/>
      <c r="OS366" s="242"/>
      <c r="OT366" s="242"/>
      <c r="OU366" s="242"/>
      <c r="OV366" s="242"/>
      <c r="OW366" s="242"/>
      <c r="OX366" s="242"/>
      <c r="OY366" s="242"/>
      <c r="OZ366" s="242"/>
      <c r="PA366" s="242"/>
      <c r="PB366" s="242"/>
      <c r="PC366" s="242"/>
      <c r="PD366" s="242"/>
      <c r="PE366" s="242"/>
      <c r="PF366" s="242"/>
      <c r="PG366" s="242"/>
      <c r="PH366" s="242"/>
      <c r="PI366" s="242"/>
      <c r="PJ366" s="242"/>
      <c r="PK366" s="242"/>
      <c r="PL366" s="242"/>
      <c r="PM366" s="242"/>
      <c r="PN366" s="242"/>
      <c r="PO366" s="242"/>
      <c r="PP366" s="242"/>
      <c r="PQ366" s="242"/>
      <c r="PR366" s="242"/>
      <c r="PS366" s="242"/>
      <c r="PT366" s="242"/>
      <c r="PU366" s="242"/>
      <c r="PV366" s="242"/>
      <c r="PW366" s="242"/>
      <c r="PX366" s="242"/>
      <c r="PY366" s="242"/>
      <c r="PZ366" s="242"/>
      <c r="QA366" s="242"/>
      <c r="QB366" s="242"/>
      <c r="QC366" s="242"/>
      <c r="QD366" s="242"/>
      <c r="QE366" s="242"/>
      <c r="QF366" s="242"/>
      <c r="QG366" s="242"/>
      <c r="QH366" s="242"/>
      <c r="QI366" s="242"/>
      <c r="QJ366" s="242"/>
      <c r="QK366" s="242"/>
      <c r="QL366" s="242"/>
      <c r="QM366" s="242"/>
      <c r="QN366" s="242"/>
      <c r="QO366" s="242"/>
      <c r="QP366" s="242"/>
      <c r="QQ366" s="242"/>
      <c r="QR366" s="242"/>
      <c r="QS366" s="242"/>
      <c r="QT366" s="242"/>
      <c r="QU366" s="242"/>
      <c r="QV366" s="242"/>
      <c r="QW366" s="242"/>
      <c r="QX366" s="242"/>
      <c r="QY366" s="242"/>
      <c r="QZ366" s="242"/>
      <c r="RA366" s="242"/>
      <c r="RB366" s="242"/>
      <c r="RC366" s="242"/>
      <c r="RD366" s="242"/>
      <c r="RE366" s="242"/>
      <c r="RF366" s="242"/>
      <c r="RG366" s="242"/>
      <c r="RH366" s="242"/>
      <c r="RI366" s="242"/>
      <c r="RJ366" s="242"/>
      <c r="RK366" s="242"/>
      <c r="RL366" s="242"/>
      <c r="RM366" s="242"/>
      <c r="RN366" s="242"/>
      <c r="RO366" s="242"/>
      <c r="RP366" s="242"/>
      <c r="RQ366" s="242"/>
      <c r="RR366" s="242"/>
      <c r="RS366" s="242"/>
      <c r="RT366" s="242"/>
      <c r="RU366" s="242"/>
      <c r="RV366" s="242"/>
      <c r="RW366" s="242"/>
      <c r="RX366" s="242"/>
      <c r="RY366" s="242"/>
      <c r="RZ366" s="242"/>
      <c r="SA366" s="242"/>
      <c r="SB366" s="242"/>
      <c r="SC366" s="242"/>
      <c r="SD366" s="242"/>
      <c r="SE366" s="242"/>
      <c r="SF366" s="242"/>
      <c r="SG366" s="242"/>
      <c r="SH366" s="242"/>
      <c r="SI366" s="242"/>
      <c r="SJ366" s="242"/>
      <c r="SK366" s="242"/>
      <c r="SL366" s="242"/>
      <c r="SM366" s="242"/>
      <c r="SN366" s="242"/>
      <c r="SO366" s="242"/>
    </row>
    <row r="367" spans="1:509" x14ac:dyDescent="0.35">
      <c r="A367" s="242"/>
      <c r="B367" s="242"/>
      <c r="C367" s="243"/>
      <c r="D367" s="242"/>
      <c r="E367" s="242"/>
      <c r="F367" s="242"/>
      <c r="G367" s="242"/>
      <c r="H367" s="242"/>
      <c r="I367" s="242"/>
      <c r="J367" s="242"/>
      <c r="K367" s="242"/>
      <c r="L367" s="242"/>
      <c r="M367" s="242"/>
      <c r="N367" s="242"/>
      <c r="O367" s="242"/>
      <c r="P367" s="242"/>
      <c r="Q367" s="242"/>
      <c r="R367" s="242"/>
      <c r="S367" s="242"/>
      <c r="T367" s="242"/>
      <c r="U367" s="242"/>
      <c r="V367" s="242"/>
      <c r="W367" s="242"/>
      <c r="X367" s="242"/>
      <c r="Y367" s="242"/>
      <c r="Z367" s="242"/>
      <c r="AA367" s="242"/>
      <c r="AB367" s="242"/>
      <c r="AC367" s="242"/>
      <c r="AD367" s="242"/>
      <c r="AE367" s="242"/>
      <c r="AF367" s="242"/>
      <c r="AG367" s="242"/>
      <c r="AH367" s="242"/>
      <c r="AI367" s="242"/>
      <c r="AJ367" s="242"/>
      <c r="AK367" s="242"/>
      <c r="AL367" s="242"/>
      <c r="AM367" s="242"/>
      <c r="AN367" s="242"/>
      <c r="AO367" s="242"/>
      <c r="AP367" s="242"/>
      <c r="AQ367" s="242"/>
      <c r="AR367" s="242"/>
      <c r="AS367" s="242"/>
      <c r="AT367" s="242"/>
      <c r="AU367" s="242"/>
      <c r="AV367" s="242"/>
      <c r="AW367" s="242"/>
      <c r="AX367" s="242"/>
      <c r="AY367" s="242"/>
      <c r="AZ367" s="242"/>
      <c r="BA367" s="242"/>
      <c r="BB367" s="242"/>
      <c r="BC367" s="242"/>
      <c r="BD367" s="242"/>
      <c r="BE367" s="242"/>
      <c r="BF367" s="242"/>
      <c r="BG367" s="242"/>
      <c r="BH367" s="242"/>
      <c r="BI367" s="242"/>
      <c r="BJ367" s="242"/>
      <c r="BK367" s="242"/>
      <c r="BL367" s="242"/>
      <c r="BM367" s="242"/>
      <c r="BN367" s="242"/>
      <c r="BO367" s="242"/>
      <c r="BP367" s="242"/>
      <c r="BQ367" s="242"/>
      <c r="BR367" s="242"/>
      <c r="BS367" s="242"/>
      <c r="BT367" s="242"/>
      <c r="BU367" s="242"/>
      <c r="BV367" s="242"/>
      <c r="BW367" s="242"/>
      <c r="BX367" s="242"/>
      <c r="BY367" s="242"/>
      <c r="BZ367" s="242"/>
      <c r="CA367" s="242"/>
      <c r="CB367" s="242"/>
      <c r="CC367" s="242"/>
      <c r="CD367" s="242"/>
      <c r="CE367" s="242"/>
      <c r="CF367" s="242"/>
      <c r="CG367" s="242"/>
      <c r="CH367" s="242"/>
      <c r="CI367" s="242"/>
      <c r="CJ367" s="242"/>
      <c r="CK367" s="242"/>
      <c r="CL367" s="242"/>
      <c r="CM367" s="242"/>
      <c r="CN367" s="242"/>
      <c r="CO367" s="242"/>
      <c r="CP367" s="242"/>
      <c r="CQ367" s="242"/>
      <c r="CR367" s="242"/>
      <c r="CS367" s="242"/>
      <c r="CT367" s="242"/>
      <c r="CU367" s="242"/>
      <c r="CV367" s="242"/>
      <c r="CW367" s="242"/>
      <c r="CX367" s="242"/>
      <c r="CY367" s="242"/>
      <c r="CZ367" s="242"/>
      <c r="DA367" s="242"/>
      <c r="DB367" s="242"/>
      <c r="DC367" s="242"/>
      <c r="DD367" s="242"/>
      <c r="DE367" s="242"/>
      <c r="DF367" s="242"/>
      <c r="DG367" s="242"/>
      <c r="DH367" s="242"/>
      <c r="DI367" s="242"/>
      <c r="DJ367" s="242"/>
      <c r="DK367" s="242"/>
      <c r="DL367" s="242"/>
      <c r="DM367" s="242"/>
      <c r="DN367" s="242"/>
      <c r="DO367" s="242"/>
      <c r="DP367" s="242"/>
      <c r="DQ367" s="242"/>
      <c r="DR367" s="242"/>
      <c r="DS367" s="242"/>
      <c r="DT367" s="242"/>
      <c r="DU367" s="242"/>
      <c r="DV367" s="242"/>
      <c r="DW367" s="242"/>
      <c r="DX367" s="242"/>
      <c r="DY367" s="242"/>
      <c r="DZ367" s="242"/>
      <c r="EA367" s="242"/>
      <c r="EB367" s="242"/>
      <c r="EC367" s="242"/>
      <c r="ED367" s="242"/>
      <c r="EE367" s="242"/>
      <c r="EF367" s="242"/>
      <c r="EG367" s="242"/>
      <c r="EH367" s="242"/>
      <c r="EI367" s="242"/>
      <c r="EJ367" s="242"/>
      <c r="EK367" s="242"/>
      <c r="EL367" s="242"/>
      <c r="EM367" s="242"/>
      <c r="EN367" s="242"/>
      <c r="EO367" s="242"/>
      <c r="EP367" s="242"/>
      <c r="EQ367" s="242"/>
      <c r="ER367" s="242"/>
      <c r="ES367" s="242"/>
      <c r="ET367" s="242"/>
      <c r="EU367" s="242"/>
      <c r="EV367" s="242"/>
      <c r="EW367" s="242"/>
      <c r="EX367" s="242"/>
      <c r="EY367" s="242"/>
      <c r="EZ367" s="242"/>
      <c r="FA367" s="242"/>
      <c r="FB367" s="242"/>
      <c r="FC367" s="242"/>
      <c r="FD367" s="242"/>
      <c r="FE367" s="242"/>
      <c r="FF367" s="242"/>
      <c r="FG367" s="242"/>
      <c r="FH367" s="242"/>
      <c r="FI367" s="242"/>
      <c r="FJ367" s="242"/>
      <c r="FK367" s="242"/>
      <c r="FL367" s="242"/>
      <c r="FM367" s="242"/>
      <c r="FN367" s="242"/>
      <c r="FO367" s="242"/>
      <c r="FP367" s="242"/>
      <c r="FQ367" s="242"/>
      <c r="FR367" s="242"/>
      <c r="FS367" s="242"/>
      <c r="FT367" s="242"/>
      <c r="FU367" s="242"/>
      <c r="FV367" s="242"/>
      <c r="FW367" s="242"/>
      <c r="FX367" s="242"/>
      <c r="FY367" s="242"/>
      <c r="FZ367" s="242"/>
      <c r="GA367" s="242"/>
      <c r="GB367" s="242"/>
      <c r="GC367" s="242"/>
      <c r="GD367" s="242"/>
      <c r="GE367" s="242"/>
      <c r="GF367" s="242"/>
      <c r="GG367" s="242"/>
      <c r="GH367" s="242"/>
      <c r="GI367" s="242"/>
      <c r="GJ367" s="242"/>
      <c r="GK367" s="242"/>
      <c r="GL367" s="242"/>
      <c r="GM367" s="242"/>
      <c r="GN367" s="242"/>
      <c r="GO367" s="242"/>
      <c r="GP367" s="242"/>
      <c r="GQ367" s="242"/>
      <c r="GR367" s="242"/>
      <c r="GS367" s="242"/>
      <c r="GT367" s="242"/>
      <c r="GU367" s="242"/>
      <c r="GV367" s="242"/>
      <c r="GW367" s="242"/>
      <c r="GX367" s="242"/>
      <c r="GY367" s="242"/>
      <c r="GZ367" s="242"/>
      <c r="HA367" s="242"/>
      <c r="HB367" s="242"/>
      <c r="HC367" s="242"/>
      <c r="HD367" s="242"/>
      <c r="HE367" s="242"/>
      <c r="HF367" s="242"/>
      <c r="HG367" s="242"/>
      <c r="HH367" s="242"/>
      <c r="HI367" s="242"/>
      <c r="HJ367" s="242"/>
      <c r="HK367" s="242"/>
      <c r="HL367" s="242"/>
      <c r="HM367" s="242"/>
      <c r="HN367" s="242"/>
      <c r="HO367" s="242"/>
      <c r="HP367" s="242"/>
      <c r="HQ367" s="242"/>
      <c r="HR367" s="242"/>
      <c r="HS367" s="242"/>
      <c r="HT367" s="242"/>
      <c r="HU367" s="242"/>
      <c r="HV367" s="242"/>
      <c r="HW367" s="242"/>
      <c r="HX367" s="242"/>
      <c r="HY367" s="242"/>
      <c r="HZ367" s="242"/>
      <c r="IA367" s="242"/>
      <c r="IB367" s="242"/>
      <c r="IC367" s="242"/>
      <c r="ID367" s="242"/>
      <c r="IE367" s="242"/>
      <c r="IF367" s="242"/>
      <c r="IG367" s="242"/>
      <c r="IH367" s="242"/>
      <c r="II367" s="242"/>
      <c r="IJ367" s="242"/>
      <c r="IK367" s="242"/>
      <c r="IL367" s="242"/>
      <c r="IM367" s="242"/>
      <c r="IN367" s="242"/>
      <c r="IO367" s="242"/>
      <c r="IP367" s="242"/>
      <c r="IQ367" s="242"/>
      <c r="IR367" s="242"/>
      <c r="IS367" s="242"/>
      <c r="IT367" s="242"/>
      <c r="IU367" s="242"/>
      <c r="IV367" s="242"/>
      <c r="IW367" s="242"/>
      <c r="IX367" s="242"/>
      <c r="IY367" s="242"/>
      <c r="IZ367" s="242"/>
      <c r="JA367" s="242"/>
      <c r="JB367" s="242"/>
      <c r="JC367" s="242"/>
      <c r="JD367" s="242"/>
      <c r="JE367" s="242"/>
      <c r="JF367" s="242"/>
      <c r="JG367" s="242"/>
      <c r="JH367" s="242"/>
      <c r="JI367" s="242"/>
      <c r="JJ367" s="242"/>
      <c r="JK367" s="242"/>
      <c r="JL367" s="242"/>
      <c r="JM367" s="242"/>
      <c r="JN367" s="242"/>
      <c r="JO367" s="242"/>
      <c r="JP367" s="242"/>
      <c r="JQ367" s="242"/>
      <c r="JR367" s="242"/>
      <c r="JS367" s="242"/>
      <c r="JT367" s="242"/>
      <c r="JU367" s="242"/>
      <c r="JV367" s="242"/>
      <c r="JW367" s="242"/>
      <c r="JX367" s="242"/>
      <c r="JY367" s="242"/>
      <c r="JZ367" s="242"/>
      <c r="KA367" s="242"/>
      <c r="KB367" s="242"/>
      <c r="KC367" s="242"/>
      <c r="KD367" s="242"/>
      <c r="KE367" s="242"/>
      <c r="KF367" s="242"/>
      <c r="KG367" s="242"/>
      <c r="KH367" s="242"/>
      <c r="KI367" s="242"/>
      <c r="KJ367" s="242"/>
      <c r="KK367" s="242"/>
      <c r="KL367" s="242"/>
      <c r="KM367" s="242"/>
      <c r="KN367" s="242"/>
      <c r="KO367" s="242"/>
      <c r="KP367" s="242"/>
      <c r="KQ367" s="242"/>
      <c r="KR367" s="242"/>
      <c r="KS367" s="242"/>
      <c r="KT367" s="242"/>
      <c r="KU367" s="242"/>
      <c r="KV367" s="242"/>
      <c r="KW367" s="242"/>
      <c r="KX367" s="242"/>
      <c r="KY367" s="242"/>
      <c r="KZ367" s="242"/>
      <c r="LA367" s="242"/>
      <c r="LB367" s="242"/>
      <c r="LC367" s="242"/>
      <c r="LD367" s="242"/>
      <c r="LE367" s="242"/>
      <c r="LF367" s="242"/>
      <c r="LG367" s="242"/>
      <c r="LH367" s="242"/>
      <c r="LI367" s="242"/>
      <c r="LJ367" s="242"/>
      <c r="LK367" s="242"/>
      <c r="LL367" s="242"/>
      <c r="LM367" s="242"/>
      <c r="LN367" s="242"/>
      <c r="LO367" s="242"/>
      <c r="LP367" s="242"/>
      <c r="LQ367" s="242"/>
      <c r="LR367" s="242"/>
      <c r="LS367" s="242"/>
      <c r="LT367" s="242"/>
      <c r="LU367" s="242"/>
      <c r="LV367" s="242"/>
      <c r="LW367" s="242"/>
      <c r="LX367" s="242"/>
      <c r="LY367" s="242"/>
      <c r="LZ367" s="242"/>
      <c r="MA367" s="242"/>
      <c r="MB367" s="242"/>
      <c r="MC367" s="242"/>
      <c r="MD367" s="242"/>
      <c r="ME367" s="242"/>
      <c r="MF367" s="242"/>
      <c r="MG367" s="242"/>
      <c r="MH367" s="242"/>
      <c r="MI367" s="242"/>
      <c r="MJ367" s="242"/>
      <c r="MK367" s="242"/>
      <c r="ML367" s="242"/>
      <c r="MM367" s="242"/>
      <c r="MN367" s="242"/>
      <c r="MO367" s="242"/>
      <c r="MP367" s="242"/>
      <c r="MQ367" s="242"/>
      <c r="MR367" s="242"/>
      <c r="MS367" s="242"/>
      <c r="MT367" s="242"/>
      <c r="MU367" s="242"/>
      <c r="MV367" s="242"/>
      <c r="MW367" s="242"/>
      <c r="MX367" s="242"/>
      <c r="MY367" s="242"/>
      <c r="MZ367" s="242"/>
      <c r="NA367" s="242"/>
      <c r="NB367" s="242"/>
      <c r="NC367" s="242"/>
      <c r="ND367" s="242"/>
      <c r="NE367" s="242"/>
      <c r="NF367" s="242"/>
      <c r="NG367" s="242"/>
      <c r="NH367" s="242"/>
      <c r="NI367" s="242"/>
      <c r="NJ367" s="242"/>
      <c r="NK367" s="242"/>
      <c r="NL367" s="242"/>
      <c r="NM367" s="242"/>
      <c r="NN367" s="242"/>
      <c r="NO367" s="242"/>
      <c r="NP367" s="242"/>
      <c r="NQ367" s="242"/>
      <c r="NR367" s="242"/>
      <c r="NS367" s="242"/>
      <c r="NT367" s="242"/>
      <c r="NU367" s="242"/>
      <c r="NV367" s="242"/>
      <c r="NW367" s="242"/>
      <c r="NX367" s="242"/>
      <c r="NY367" s="242"/>
      <c r="NZ367" s="242"/>
      <c r="OA367" s="242"/>
      <c r="OB367" s="242"/>
      <c r="OC367" s="242"/>
      <c r="OD367" s="242"/>
      <c r="OE367" s="242"/>
      <c r="OF367" s="242"/>
      <c r="OG367" s="242"/>
      <c r="OH367" s="242"/>
      <c r="OI367" s="242"/>
      <c r="OJ367" s="242"/>
      <c r="OK367" s="242"/>
      <c r="OL367" s="242"/>
      <c r="OM367" s="242"/>
      <c r="ON367" s="242"/>
      <c r="OO367" s="242"/>
      <c r="OP367" s="242"/>
      <c r="OQ367" s="242"/>
      <c r="OR367" s="242"/>
      <c r="OS367" s="242"/>
      <c r="OT367" s="242"/>
      <c r="OU367" s="242"/>
      <c r="OV367" s="242"/>
      <c r="OW367" s="242"/>
      <c r="OX367" s="242"/>
      <c r="OY367" s="242"/>
      <c r="OZ367" s="242"/>
      <c r="PA367" s="242"/>
      <c r="PB367" s="242"/>
      <c r="PC367" s="242"/>
      <c r="PD367" s="242"/>
      <c r="PE367" s="242"/>
      <c r="PF367" s="242"/>
      <c r="PG367" s="242"/>
      <c r="PH367" s="242"/>
      <c r="PI367" s="242"/>
      <c r="PJ367" s="242"/>
      <c r="PK367" s="242"/>
      <c r="PL367" s="242"/>
      <c r="PM367" s="242"/>
      <c r="PN367" s="242"/>
      <c r="PO367" s="242"/>
      <c r="PP367" s="242"/>
      <c r="PQ367" s="242"/>
      <c r="PR367" s="242"/>
      <c r="PS367" s="242"/>
      <c r="PT367" s="242"/>
      <c r="PU367" s="242"/>
      <c r="PV367" s="242"/>
      <c r="PW367" s="242"/>
      <c r="PX367" s="242"/>
      <c r="PY367" s="242"/>
      <c r="PZ367" s="242"/>
      <c r="QA367" s="242"/>
      <c r="QB367" s="242"/>
      <c r="QC367" s="242"/>
      <c r="QD367" s="242"/>
      <c r="QE367" s="242"/>
      <c r="QF367" s="242"/>
      <c r="QG367" s="242"/>
      <c r="QH367" s="242"/>
      <c r="QI367" s="242"/>
      <c r="QJ367" s="242"/>
      <c r="QK367" s="242"/>
      <c r="QL367" s="242"/>
      <c r="QM367" s="242"/>
      <c r="QN367" s="242"/>
      <c r="QO367" s="242"/>
      <c r="QP367" s="242"/>
      <c r="QQ367" s="242"/>
      <c r="QR367" s="242"/>
      <c r="QS367" s="242"/>
      <c r="QT367" s="242"/>
      <c r="QU367" s="242"/>
      <c r="QV367" s="242"/>
      <c r="QW367" s="242"/>
      <c r="QX367" s="242"/>
      <c r="QY367" s="242"/>
      <c r="QZ367" s="242"/>
      <c r="RA367" s="242"/>
      <c r="RB367" s="242"/>
      <c r="RC367" s="242"/>
      <c r="RD367" s="242"/>
      <c r="RE367" s="242"/>
      <c r="RF367" s="242"/>
      <c r="RG367" s="242"/>
      <c r="RH367" s="242"/>
      <c r="RI367" s="242"/>
      <c r="RJ367" s="242"/>
      <c r="RK367" s="242"/>
      <c r="RL367" s="242"/>
      <c r="RM367" s="242"/>
      <c r="RN367" s="242"/>
      <c r="RO367" s="242"/>
      <c r="RP367" s="242"/>
      <c r="RQ367" s="242"/>
      <c r="RR367" s="242"/>
      <c r="RS367" s="242"/>
      <c r="RT367" s="242"/>
      <c r="RU367" s="242"/>
      <c r="RV367" s="242"/>
      <c r="RW367" s="242"/>
      <c r="RX367" s="242"/>
      <c r="RY367" s="242"/>
      <c r="RZ367" s="242"/>
      <c r="SA367" s="242"/>
      <c r="SB367" s="242"/>
      <c r="SC367" s="242"/>
      <c r="SD367" s="242"/>
      <c r="SE367" s="242"/>
      <c r="SF367" s="242"/>
      <c r="SG367" s="242"/>
      <c r="SH367" s="242"/>
      <c r="SI367" s="242"/>
      <c r="SJ367" s="242"/>
      <c r="SK367" s="242"/>
      <c r="SL367" s="242"/>
      <c r="SM367" s="242"/>
      <c r="SN367" s="242"/>
      <c r="SO367" s="242"/>
    </row>
    <row r="368" spans="1:509" x14ac:dyDescent="0.35">
      <c r="A368" s="242"/>
      <c r="B368" s="242"/>
      <c r="C368" s="243"/>
      <c r="D368" s="242"/>
      <c r="E368" s="242"/>
      <c r="F368" s="242"/>
      <c r="G368" s="242"/>
      <c r="H368" s="242"/>
      <c r="I368" s="242"/>
      <c r="J368" s="242"/>
      <c r="K368" s="242"/>
      <c r="L368" s="242"/>
      <c r="M368" s="242"/>
      <c r="N368" s="242"/>
      <c r="O368" s="242"/>
      <c r="P368" s="242"/>
      <c r="Q368" s="242"/>
      <c r="R368" s="242"/>
      <c r="S368" s="242"/>
      <c r="T368" s="242"/>
      <c r="U368" s="242"/>
      <c r="V368" s="242"/>
      <c r="W368" s="242"/>
      <c r="X368" s="242"/>
      <c r="Y368" s="242"/>
      <c r="Z368" s="242"/>
      <c r="AA368" s="242"/>
      <c r="AB368" s="242"/>
      <c r="AC368" s="242"/>
      <c r="AD368" s="242"/>
      <c r="AE368" s="242"/>
      <c r="AF368" s="242"/>
      <c r="AG368" s="242"/>
      <c r="AH368" s="242"/>
      <c r="AI368" s="242"/>
      <c r="AJ368" s="242"/>
      <c r="AK368" s="242"/>
      <c r="AL368" s="242"/>
      <c r="AM368" s="242"/>
      <c r="AN368" s="242"/>
      <c r="AO368" s="242"/>
      <c r="AP368" s="242"/>
      <c r="AQ368" s="242"/>
      <c r="AR368" s="242"/>
      <c r="AS368" s="242"/>
      <c r="AT368" s="242"/>
      <c r="AU368" s="242"/>
      <c r="AV368" s="242"/>
      <c r="AW368" s="242"/>
      <c r="AX368" s="242"/>
      <c r="AY368" s="242"/>
      <c r="AZ368" s="242"/>
      <c r="BA368" s="242"/>
      <c r="BB368" s="242"/>
      <c r="BC368" s="242"/>
      <c r="BD368" s="242"/>
      <c r="BE368" s="242"/>
      <c r="BF368" s="242"/>
      <c r="BG368" s="242"/>
      <c r="BH368" s="242"/>
      <c r="BI368" s="242"/>
      <c r="BJ368" s="242"/>
      <c r="BK368" s="242"/>
      <c r="BL368" s="242"/>
      <c r="BM368" s="242"/>
      <c r="BN368" s="242"/>
      <c r="BO368" s="242"/>
      <c r="BP368" s="242"/>
      <c r="BQ368" s="242"/>
      <c r="BR368" s="242"/>
      <c r="BS368" s="242"/>
      <c r="BT368" s="242"/>
      <c r="BU368" s="242"/>
      <c r="BV368" s="242"/>
      <c r="BW368" s="242"/>
      <c r="BX368" s="242"/>
      <c r="BY368" s="242"/>
      <c r="BZ368" s="242"/>
      <c r="CA368" s="242"/>
      <c r="CB368" s="242"/>
      <c r="CC368" s="242"/>
      <c r="CD368" s="242"/>
      <c r="CE368" s="242"/>
      <c r="CF368" s="242"/>
      <c r="CG368" s="242"/>
      <c r="CH368" s="242"/>
      <c r="CI368" s="242"/>
      <c r="CJ368" s="242"/>
      <c r="CK368" s="242"/>
      <c r="CL368" s="242"/>
      <c r="CM368" s="242"/>
      <c r="CN368" s="242"/>
      <c r="CO368" s="242"/>
      <c r="CP368" s="242"/>
      <c r="CQ368" s="242"/>
      <c r="CR368" s="242"/>
      <c r="CS368" s="242"/>
      <c r="CT368" s="242"/>
      <c r="CU368" s="242"/>
      <c r="CV368" s="242"/>
      <c r="CW368" s="242"/>
      <c r="CX368" s="242"/>
      <c r="CY368" s="242"/>
      <c r="CZ368" s="242"/>
      <c r="DA368" s="242"/>
      <c r="DB368" s="242"/>
      <c r="DC368" s="242"/>
      <c r="DD368" s="242"/>
      <c r="DE368" s="242"/>
      <c r="DF368" s="242"/>
      <c r="DG368" s="242"/>
      <c r="DH368" s="242"/>
      <c r="DI368" s="242"/>
      <c r="DJ368" s="242"/>
      <c r="DK368" s="242"/>
      <c r="DL368" s="242"/>
      <c r="DM368" s="242"/>
      <c r="DN368" s="242"/>
      <c r="DO368" s="242"/>
      <c r="DP368" s="242"/>
      <c r="DQ368" s="242"/>
      <c r="DR368" s="242"/>
      <c r="DS368" s="242"/>
      <c r="DT368" s="242"/>
      <c r="DU368" s="242"/>
      <c r="DV368" s="242"/>
      <c r="DW368" s="242"/>
      <c r="DX368" s="242"/>
      <c r="DY368" s="242"/>
      <c r="DZ368" s="242"/>
      <c r="EA368" s="242"/>
      <c r="EB368" s="242"/>
      <c r="EC368" s="242"/>
      <c r="ED368" s="242"/>
      <c r="EE368" s="242"/>
      <c r="EF368" s="242"/>
      <c r="EG368" s="242"/>
      <c r="EH368" s="242"/>
      <c r="EI368" s="242"/>
      <c r="EJ368" s="242"/>
      <c r="EK368" s="242"/>
      <c r="EL368" s="242"/>
      <c r="EM368" s="242"/>
      <c r="EN368" s="242"/>
      <c r="EO368" s="242"/>
      <c r="EP368" s="242"/>
      <c r="EQ368" s="242"/>
      <c r="ER368" s="242"/>
      <c r="ES368" s="242"/>
      <c r="ET368" s="242"/>
      <c r="EU368" s="242"/>
      <c r="EV368" s="242"/>
      <c r="EW368" s="242"/>
      <c r="EX368" s="242"/>
      <c r="EY368" s="242"/>
      <c r="EZ368" s="242"/>
      <c r="FA368" s="242"/>
      <c r="FB368" s="242"/>
      <c r="FC368" s="242"/>
      <c r="FD368" s="242"/>
      <c r="FE368" s="242"/>
      <c r="FF368" s="242"/>
      <c r="FG368" s="242"/>
      <c r="FH368" s="242"/>
      <c r="FI368" s="242"/>
      <c r="FJ368" s="242"/>
      <c r="FK368" s="242"/>
      <c r="FL368" s="242"/>
      <c r="FM368" s="242"/>
      <c r="FN368" s="242"/>
      <c r="FO368" s="242"/>
      <c r="FP368" s="242"/>
      <c r="FQ368" s="242"/>
      <c r="FR368" s="242"/>
      <c r="FS368" s="242"/>
      <c r="FT368" s="242"/>
      <c r="FU368" s="242"/>
      <c r="FV368" s="242"/>
      <c r="FW368" s="242"/>
      <c r="FX368" s="242"/>
      <c r="FY368" s="242"/>
      <c r="FZ368" s="242"/>
      <c r="GA368" s="242"/>
      <c r="GB368" s="242"/>
      <c r="GC368" s="242"/>
      <c r="GD368" s="242"/>
      <c r="GE368" s="242"/>
      <c r="GF368" s="242"/>
      <c r="GG368" s="242"/>
      <c r="GH368" s="242"/>
      <c r="GI368" s="242"/>
      <c r="GJ368" s="242"/>
      <c r="GK368" s="242"/>
      <c r="GL368" s="242"/>
      <c r="GM368" s="242"/>
      <c r="GN368" s="242"/>
      <c r="GO368" s="242"/>
      <c r="GP368" s="242"/>
      <c r="GQ368" s="242"/>
      <c r="GR368" s="242"/>
      <c r="GS368" s="242"/>
      <c r="GT368" s="242"/>
      <c r="GU368" s="242"/>
      <c r="GV368" s="242"/>
      <c r="GW368" s="242"/>
      <c r="GX368" s="242"/>
      <c r="GY368" s="242"/>
      <c r="GZ368" s="242"/>
      <c r="HA368" s="242"/>
      <c r="HB368" s="242"/>
      <c r="HC368" s="242"/>
      <c r="HD368" s="242"/>
      <c r="HE368" s="242"/>
      <c r="HF368" s="242"/>
      <c r="HG368" s="242"/>
      <c r="HH368" s="242"/>
      <c r="HI368" s="242"/>
      <c r="HJ368" s="242"/>
      <c r="HK368" s="242"/>
      <c r="HL368" s="242"/>
      <c r="HM368" s="242"/>
      <c r="HN368" s="242"/>
      <c r="HO368" s="242"/>
      <c r="HP368" s="242"/>
      <c r="HQ368" s="242"/>
      <c r="HR368" s="242"/>
      <c r="HS368" s="242"/>
      <c r="HT368" s="242"/>
      <c r="HU368" s="242"/>
      <c r="HV368" s="242"/>
      <c r="HW368" s="242"/>
      <c r="HX368" s="242"/>
      <c r="HY368" s="242"/>
      <c r="HZ368" s="242"/>
      <c r="IA368" s="242"/>
      <c r="IB368" s="242"/>
      <c r="IC368" s="242"/>
      <c r="ID368" s="242"/>
      <c r="IE368" s="242"/>
      <c r="IF368" s="242"/>
      <c r="IG368" s="242"/>
      <c r="IH368" s="242"/>
      <c r="II368" s="242"/>
      <c r="IJ368" s="242"/>
      <c r="IK368" s="242"/>
      <c r="IL368" s="242"/>
      <c r="IM368" s="242"/>
      <c r="IN368" s="242"/>
      <c r="IO368" s="242"/>
      <c r="IP368" s="242"/>
      <c r="IQ368" s="242"/>
      <c r="IR368" s="242"/>
      <c r="IS368" s="242"/>
      <c r="IT368" s="242"/>
      <c r="IU368" s="242"/>
      <c r="IV368" s="242"/>
      <c r="IW368" s="242"/>
      <c r="IX368" s="242"/>
      <c r="IY368" s="242"/>
      <c r="IZ368" s="242"/>
      <c r="JA368" s="242"/>
      <c r="JB368" s="242"/>
      <c r="JC368" s="242"/>
      <c r="JD368" s="242"/>
      <c r="JE368" s="242"/>
      <c r="JF368" s="242"/>
      <c r="JG368" s="242"/>
      <c r="JH368" s="242"/>
      <c r="JI368" s="242"/>
      <c r="JJ368" s="242"/>
      <c r="JK368" s="242"/>
      <c r="JL368" s="242"/>
      <c r="JM368" s="242"/>
      <c r="JN368" s="242"/>
      <c r="JO368" s="242"/>
      <c r="JP368" s="242"/>
      <c r="JQ368" s="242"/>
      <c r="JR368" s="242"/>
      <c r="JS368" s="242"/>
      <c r="JT368" s="242"/>
      <c r="JU368" s="242"/>
      <c r="JV368" s="242"/>
      <c r="JW368" s="242"/>
      <c r="JX368" s="242"/>
      <c r="JY368" s="242"/>
      <c r="JZ368" s="242"/>
      <c r="KA368" s="242"/>
      <c r="KB368" s="242"/>
      <c r="KC368" s="242"/>
      <c r="KD368" s="242"/>
      <c r="KE368" s="242"/>
      <c r="KF368" s="242"/>
      <c r="KG368" s="242"/>
      <c r="KH368" s="242"/>
      <c r="KI368" s="242"/>
      <c r="KJ368" s="242"/>
      <c r="KK368" s="242"/>
      <c r="KL368" s="242"/>
      <c r="KM368" s="242"/>
      <c r="KN368" s="242"/>
      <c r="KO368" s="242"/>
      <c r="KP368" s="242"/>
      <c r="KQ368" s="242"/>
      <c r="KR368" s="242"/>
      <c r="KS368" s="242"/>
      <c r="KT368" s="242"/>
      <c r="KU368" s="242"/>
      <c r="KV368" s="242"/>
      <c r="KW368" s="242"/>
      <c r="KX368" s="242"/>
      <c r="KY368" s="242"/>
      <c r="KZ368" s="242"/>
      <c r="LA368" s="242"/>
      <c r="LB368" s="242"/>
      <c r="LC368" s="242"/>
      <c r="LD368" s="242"/>
      <c r="LE368" s="242"/>
      <c r="LF368" s="242"/>
      <c r="LG368" s="242"/>
      <c r="LH368" s="242"/>
      <c r="LI368" s="242"/>
      <c r="LJ368" s="242"/>
      <c r="LK368" s="242"/>
      <c r="LL368" s="242"/>
      <c r="LM368" s="242"/>
      <c r="LN368" s="242"/>
      <c r="LO368" s="242"/>
      <c r="LP368" s="242"/>
      <c r="LQ368" s="242"/>
      <c r="LR368" s="242"/>
      <c r="LS368" s="242"/>
      <c r="LT368" s="242"/>
      <c r="LU368" s="242"/>
      <c r="LV368" s="242"/>
      <c r="LW368" s="242"/>
      <c r="LX368" s="242"/>
      <c r="LY368" s="242"/>
      <c r="LZ368" s="242"/>
      <c r="MA368" s="242"/>
      <c r="MB368" s="242"/>
      <c r="MC368" s="242"/>
      <c r="MD368" s="242"/>
      <c r="ME368" s="242"/>
      <c r="MF368" s="242"/>
      <c r="MG368" s="242"/>
      <c r="MH368" s="242"/>
      <c r="MI368" s="242"/>
      <c r="MJ368" s="242"/>
      <c r="MK368" s="242"/>
      <c r="ML368" s="242"/>
      <c r="MM368" s="242"/>
      <c r="MN368" s="242"/>
      <c r="MO368" s="242"/>
      <c r="MP368" s="242"/>
      <c r="MQ368" s="242"/>
      <c r="MR368" s="242"/>
      <c r="MS368" s="242"/>
      <c r="MT368" s="242"/>
      <c r="MU368" s="242"/>
      <c r="MV368" s="242"/>
      <c r="MW368" s="242"/>
      <c r="MX368" s="242"/>
      <c r="MY368" s="242"/>
      <c r="MZ368" s="242"/>
      <c r="NA368" s="242"/>
      <c r="NB368" s="242"/>
      <c r="NC368" s="242"/>
      <c r="ND368" s="242"/>
      <c r="NE368" s="242"/>
      <c r="NF368" s="242"/>
      <c r="NG368" s="242"/>
      <c r="NH368" s="242"/>
      <c r="NI368" s="242"/>
      <c r="NJ368" s="242"/>
      <c r="NK368" s="242"/>
      <c r="NL368" s="242"/>
      <c r="NM368" s="242"/>
      <c r="NN368" s="242"/>
      <c r="NO368" s="242"/>
      <c r="NP368" s="242"/>
      <c r="NQ368" s="242"/>
      <c r="NR368" s="242"/>
      <c r="NS368" s="242"/>
      <c r="NT368" s="242"/>
      <c r="NU368" s="242"/>
      <c r="NV368" s="242"/>
      <c r="NW368" s="242"/>
      <c r="NX368" s="242"/>
      <c r="NY368" s="242"/>
      <c r="NZ368" s="242"/>
      <c r="OA368" s="242"/>
      <c r="OB368" s="242"/>
      <c r="OC368" s="242"/>
      <c r="OD368" s="242"/>
      <c r="OE368" s="242"/>
      <c r="OF368" s="242"/>
      <c r="OG368" s="242"/>
      <c r="OH368" s="242"/>
      <c r="OI368" s="242"/>
      <c r="OJ368" s="242"/>
      <c r="OK368" s="242"/>
      <c r="OL368" s="242"/>
      <c r="OM368" s="242"/>
      <c r="ON368" s="242"/>
      <c r="OO368" s="242"/>
      <c r="OP368" s="242"/>
      <c r="OQ368" s="242"/>
      <c r="OR368" s="242"/>
      <c r="OS368" s="242"/>
      <c r="OT368" s="242"/>
      <c r="OU368" s="242"/>
      <c r="OV368" s="242"/>
      <c r="OW368" s="242"/>
      <c r="OX368" s="242"/>
      <c r="OY368" s="242"/>
      <c r="OZ368" s="242"/>
      <c r="PA368" s="242"/>
      <c r="PB368" s="242"/>
      <c r="PC368" s="242"/>
      <c r="PD368" s="242"/>
      <c r="PE368" s="242"/>
      <c r="PF368" s="242"/>
      <c r="PG368" s="242"/>
      <c r="PH368" s="242"/>
      <c r="PI368" s="242"/>
      <c r="PJ368" s="242"/>
      <c r="PK368" s="242"/>
      <c r="PL368" s="242"/>
      <c r="PM368" s="242"/>
      <c r="PN368" s="242"/>
      <c r="PO368" s="242"/>
      <c r="PP368" s="242"/>
      <c r="PQ368" s="242"/>
      <c r="PR368" s="242"/>
      <c r="PS368" s="242"/>
      <c r="PT368" s="242"/>
      <c r="PU368" s="242"/>
      <c r="PV368" s="242"/>
      <c r="PW368" s="242"/>
      <c r="PX368" s="242"/>
      <c r="PY368" s="242"/>
      <c r="PZ368" s="242"/>
      <c r="QA368" s="242"/>
      <c r="QB368" s="242"/>
      <c r="QC368" s="242"/>
      <c r="QD368" s="242"/>
      <c r="QE368" s="242"/>
      <c r="QF368" s="242"/>
      <c r="QG368" s="242"/>
      <c r="QH368" s="242"/>
      <c r="QI368" s="242"/>
      <c r="QJ368" s="242"/>
      <c r="QK368" s="242"/>
      <c r="QL368" s="242"/>
      <c r="QM368" s="242"/>
      <c r="QN368" s="242"/>
      <c r="QO368" s="242"/>
      <c r="QP368" s="242"/>
      <c r="QQ368" s="242"/>
      <c r="QR368" s="242"/>
      <c r="QS368" s="242"/>
      <c r="QT368" s="242"/>
      <c r="QU368" s="242"/>
      <c r="QV368" s="242"/>
      <c r="QW368" s="242"/>
      <c r="QX368" s="242"/>
      <c r="QY368" s="242"/>
      <c r="QZ368" s="242"/>
      <c r="RA368" s="242"/>
      <c r="RB368" s="242"/>
      <c r="RC368" s="242"/>
      <c r="RD368" s="242"/>
      <c r="RE368" s="242"/>
      <c r="RF368" s="242"/>
      <c r="RG368" s="242"/>
      <c r="RH368" s="242"/>
      <c r="RI368" s="242"/>
      <c r="RJ368" s="242"/>
      <c r="RK368" s="242"/>
      <c r="RL368" s="242"/>
      <c r="RM368" s="242"/>
      <c r="RN368" s="242"/>
      <c r="RO368" s="242"/>
      <c r="RP368" s="242"/>
      <c r="RQ368" s="242"/>
      <c r="RR368" s="242"/>
      <c r="RS368" s="242"/>
      <c r="RT368" s="242"/>
      <c r="RU368" s="242"/>
      <c r="RV368" s="242"/>
      <c r="RW368" s="242"/>
      <c r="RX368" s="242"/>
      <c r="RY368" s="242"/>
      <c r="RZ368" s="242"/>
      <c r="SA368" s="242"/>
      <c r="SB368" s="242"/>
      <c r="SC368" s="242"/>
      <c r="SD368" s="242"/>
      <c r="SE368" s="242"/>
      <c r="SF368" s="242"/>
      <c r="SG368" s="242"/>
      <c r="SH368" s="242"/>
      <c r="SI368" s="242"/>
      <c r="SJ368" s="242"/>
      <c r="SK368" s="242"/>
      <c r="SL368" s="242"/>
      <c r="SM368" s="242"/>
      <c r="SN368" s="242"/>
      <c r="SO368" s="242"/>
    </row>
    <row r="369" spans="3:3" x14ac:dyDescent="0.35">
      <c r="C369" s="437" t="s">
        <v>679</v>
      </c>
    </row>
  </sheetData>
  <mergeCells count="2">
    <mergeCell ref="L11:Z11"/>
    <mergeCell ref="L12:Z12"/>
  </mergeCells>
  <conditionalFormatting sqref="L116:SK136">
    <cfRule type="cellIs" dxfId="1" priority="1" operator="equal">
      <formula>FALSE</formula>
    </cfRule>
  </conditionalFormatting>
  <pageMargins left="0.7" right="0.7" top="0.75" bottom="0.75" header="0.3" footer="0.3"/>
  <pageSetup paperSize="9" scale="51" fitToHeight="0" orientation="landscape"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C8797-B96D-4D83-85D9-E8CE59C3FB06}">
  <sheetPr codeName="Sheet5"/>
  <dimension ref="A2:C60"/>
  <sheetViews>
    <sheetView workbookViewId="0">
      <selection activeCell="A13" sqref="A13:A21"/>
    </sheetView>
  </sheetViews>
  <sheetFormatPr defaultColWidth="8.54296875" defaultRowHeight="14.5" x14ac:dyDescent="0.35"/>
  <cols>
    <col min="1" max="1" width="20" style="63" customWidth="1"/>
    <col min="2" max="3" width="10.54296875" style="63" bestFit="1" customWidth="1"/>
    <col min="4" max="16384" width="8.54296875" style="63"/>
  </cols>
  <sheetData>
    <row r="2" spans="1:2" x14ac:dyDescent="0.35">
      <c r="A2" s="64" t="s">
        <v>56</v>
      </c>
    </row>
    <row r="3" spans="1:2" x14ac:dyDescent="0.35">
      <c r="A3" t="s">
        <v>57</v>
      </c>
      <c r="B3" s="197">
        <v>3</v>
      </c>
    </row>
    <row r="4" spans="1:2" ht="7.4" customHeight="1" x14ac:dyDescent="0.35"/>
    <row r="5" spans="1:2" x14ac:dyDescent="0.35">
      <c r="A5" t="s">
        <v>59</v>
      </c>
      <c r="B5" s="197">
        <v>1.25</v>
      </c>
    </row>
    <row r="7" spans="1:2" x14ac:dyDescent="0.35">
      <c r="A7" s="64" t="s">
        <v>58</v>
      </c>
    </row>
    <row r="8" spans="1:2" x14ac:dyDescent="0.35">
      <c r="A8" t="s">
        <v>60</v>
      </c>
      <c r="B8" s="197">
        <v>12</v>
      </c>
    </row>
    <row r="9" spans="1:2" ht="7.4" customHeight="1" x14ac:dyDescent="0.35"/>
    <row r="10" spans="1:2" x14ac:dyDescent="0.35">
      <c r="A10" t="s">
        <v>61</v>
      </c>
      <c r="B10" s="197">
        <v>12</v>
      </c>
    </row>
    <row r="12" spans="1:2" x14ac:dyDescent="0.35">
      <c r="A12" s="64" t="s">
        <v>1105</v>
      </c>
    </row>
    <row r="13" spans="1:2" x14ac:dyDescent="0.35">
      <c r="A13" t="s">
        <v>1181</v>
      </c>
      <c r="B13" s="830">
        <v>0.08</v>
      </c>
    </row>
    <row r="14" spans="1:2" ht="9.75" customHeight="1" x14ac:dyDescent="0.35"/>
    <row r="15" spans="1:2" x14ac:dyDescent="0.35">
      <c r="A15" s="64" t="s">
        <v>236</v>
      </c>
    </row>
    <row r="16" spans="1:2" x14ac:dyDescent="0.35">
      <c r="A16" t="s">
        <v>1182</v>
      </c>
      <c r="B16" s="830">
        <v>0.05</v>
      </c>
    </row>
    <row r="17" spans="1:2" ht="9.75" customHeight="1" x14ac:dyDescent="0.35"/>
    <row r="18" spans="1:2" x14ac:dyDescent="0.35">
      <c r="A18" t="s">
        <v>1089</v>
      </c>
      <c r="B18" s="830">
        <v>7.4999999999999997E-2</v>
      </c>
    </row>
    <row r="20" spans="1:2" x14ac:dyDescent="0.35">
      <c r="A20" s="64" t="s">
        <v>62</v>
      </c>
    </row>
    <row r="21" spans="1:2" x14ac:dyDescent="0.35">
      <c r="A21" t="s">
        <v>1183</v>
      </c>
      <c r="B21" s="830">
        <v>0.1</v>
      </c>
    </row>
    <row r="22" spans="1:2" ht="9.75" customHeight="1" x14ac:dyDescent="0.35"/>
    <row r="23" spans="1:2" x14ac:dyDescent="0.35">
      <c r="A23" t="s">
        <v>1090</v>
      </c>
      <c r="B23" s="830">
        <v>7.4999999999999997E-2</v>
      </c>
    </row>
    <row r="25" spans="1:2" x14ac:dyDescent="0.35">
      <c r="A25" t="s">
        <v>63</v>
      </c>
      <c r="B25"/>
    </row>
    <row r="26" spans="1:2" x14ac:dyDescent="0.35">
      <c r="A26" t="s">
        <v>343</v>
      </c>
      <c r="B26" s="197">
        <v>1</v>
      </c>
    </row>
    <row r="27" spans="1:2" x14ac:dyDescent="0.35">
      <c r="A27" t="s">
        <v>34</v>
      </c>
      <c r="B27" s="197">
        <v>1</v>
      </c>
    </row>
    <row r="28" spans="1:2" x14ac:dyDescent="0.35">
      <c r="A28" t="s">
        <v>35</v>
      </c>
      <c r="B28" s="197">
        <v>1</v>
      </c>
    </row>
    <row r="29" spans="1:2" x14ac:dyDescent="0.35">
      <c r="A29" t="s">
        <v>36</v>
      </c>
      <c r="B29" s="197">
        <v>1</v>
      </c>
    </row>
    <row r="30" spans="1:2" x14ac:dyDescent="0.35">
      <c r="A30" t="s">
        <v>37</v>
      </c>
      <c r="B30" s="197">
        <v>1.1000000000000001</v>
      </c>
    </row>
    <row r="31" spans="1:2" x14ac:dyDescent="0.35">
      <c r="A31" t="s">
        <v>837</v>
      </c>
      <c r="B31" s="197">
        <v>1.2</v>
      </c>
    </row>
    <row r="32" spans="1:2" x14ac:dyDescent="0.35">
      <c r="A32" t="s">
        <v>838</v>
      </c>
      <c r="B32" s="197">
        <v>1.2</v>
      </c>
    </row>
    <row r="33" spans="1:2" x14ac:dyDescent="0.35">
      <c r="A33" t="s">
        <v>839</v>
      </c>
      <c r="B33" s="197">
        <v>1</v>
      </c>
    </row>
    <row r="34" spans="1:2" x14ac:dyDescent="0.35">
      <c r="A34" t="s">
        <v>1045</v>
      </c>
      <c r="B34" s="197">
        <v>1</v>
      </c>
    </row>
    <row r="36" spans="1:2" x14ac:dyDescent="0.35">
      <c r="A36" t="s">
        <v>64</v>
      </c>
      <c r="B36"/>
    </row>
    <row r="37" spans="1:2" x14ac:dyDescent="0.35">
      <c r="A37" t="s">
        <v>343</v>
      </c>
      <c r="B37" s="197">
        <v>1.1000000000000001</v>
      </c>
    </row>
    <row r="38" spans="1:2" x14ac:dyDescent="0.35">
      <c r="A38" t="s">
        <v>34</v>
      </c>
      <c r="B38" s="197">
        <v>1</v>
      </c>
    </row>
    <row r="39" spans="1:2" x14ac:dyDescent="0.35">
      <c r="A39" t="s">
        <v>35</v>
      </c>
      <c r="B39" s="197">
        <v>1</v>
      </c>
    </row>
    <row r="40" spans="1:2" x14ac:dyDescent="0.35">
      <c r="A40" t="s">
        <v>36</v>
      </c>
      <c r="B40" s="197">
        <v>1</v>
      </c>
    </row>
    <row r="41" spans="1:2" x14ac:dyDescent="0.35">
      <c r="A41" t="s">
        <v>37</v>
      </c>
      <c r="B41" s="197">
        <v>1.1000000000000001</v>
      </c>
    </row>
    <row r="42" spans="1:2" x14ac:dyDescent="0.35">
      <c r="A42" t="s">
        <v>837</v>
      </c>
      <c r="B42" s="197">
        <v>1.2</v>
      </c>
    </row>
    <row r="43" spans="1:2" x14ac:dyDescent="0.35">
      <c r="A43" t="s">
        <v>838</v>
      </c>
      <c r="B43" s="197">
        <v>1.2</v>
      </c>
    </row>
    <row r="44" spans="1:2" x14ac:dyDescent="0.35">
      <c r="A44" t="s">
        <v>839</v>
      </c>
      <c r="B44" s="197">
        <v>1.1000000000000001</v>
      </c>
    </row>
    <row r="45" spans="1:2" x14ac:dyDescent="0.35">
      <c r="A45" t="s">
        <v>1045</v>
      </c>
      <c r="B45" s="197">
        <v>1</v>
      </c>
    </row>
    <row r="47" spans="1:2" x14ac:dyDescent="0.35">
      <c r="A47" t="s">
        <v>1104</v>
      </c>
      <c r="B47"/>
    </row>
    <row r="48" spans="1:2" x14ac:dyDescent="0.35">
      <c r="A48" t="s">
        <v>343</v>
      </c>
      <c r="B48" s="197">
        <v>1</v>
      </c>
    </row>
    <row r="49" spans="1:3" x14ac:dyDescent="0.35">
      <c r="A49" t="s">
        <v>34</v>
      </c>
      <c r="B49" s="197">
        <v>1</v>
      </c>
    </row>
    <row r="50" spans="1:3" x14ac:dyDescent="0.35">
      <c r="A50" t="s">
        <v>35</v>
      </c>
      <c r="B50" s="197">
        <v>1</v>
      </c>
    </row>
    <row r="51" spans="1:3" x14ac:dyDescent="0.35">
      <c r="A51" t="s">
        <v>36</v>
      </c>
      <c r="B51" s="197">
        <v>1</v>
      </c>
    </row>
    <row r="52" spans="1:3" x14ac:dyDescent="0.35">
      <c r="A52" t="s">
        <v>37</v>
      </c>
      <c r="B52" s="197">
        <v>1</v>
      </c>
    </row>
    <row r="53" spans="1:3" x14ac:dyDescent="0.35">
      <c r="A53" t="s">
        <v>837</v>
      </c>
      <c r="B53" s="197">
        <v>1</v>
      </c>
    </row>
    <row r="54" spans="1:3" x14ac:dyDescent="0.35">
      <c r="A54" t="s">
        <v>838</v>
      </c>
      <c r="B54" s="197">
        <v>1</v>
      </c>
    </row>
    <row r="55" spans="1:3" x14ac:dyDescent="0.35">
      <c r="A55" t="s">
        <v>839</v>
      </c>
      <c r="B55" s="197">
        <v>1</v>
      </c>
    </row>
    <row r="56" spans="1:3" x14ac:dyDescent="0.35">
      <c r="A56" t="s">
        <v>1045</v>
      </c>
      <c r="B56" s="197">
        <v>1</v>
      </c>
    </row>
    <row r="58" spans="1:3" x14ac:dyDescent="0.35">
      <c r="A58" s="64" t="s">
        <v>65</v>
      </c>
    </row>
    <row r="59" spans="1:3" x14ac:dyDescent="0.35">
      <c r="A59" t="s">
        <v>66</v>
      </c>
      <c r="B59" s="683">
        <f>MIN(364,INT((C59 - DATE(YEAR(C59),1,1))))</f>
        <v>104</v>
      </c>
      <c r="C59" s="700">
        <v>43570</v>
      </c>
    </row>
    <row r="60" spans="1:3" ht="7.4" customHeight="1" x14ac:dyDescent="0.35"/>
  </sheetData>
  <phoneticPr fontId="11" type="noConversion"/>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7CEFF-83F4-4D28-85EF-3859ECCF0B70}">
  <sheetPr codeName="Sheet6"/>
  <dimension ref="A1:BP58"/>
  <sheetViews>
    <sheetView zoomScaleNormal="100" workbookViewId="0">
      <selection activeCell="A11" sqref="A11:XFD14"/>
    </sheetView>
  </sheetViews>
  <sheetFormatPr defaultColWidth="8.54296875" defaultRowHeight="14.5" outlineLevelRow="1" x14ac:dyDescent="0.35"/>
  <cols>
    <col min="1" max="1" width="5.453125" style="63" customWidth="1"/>
    <col min="2" max="3" width="4.453125" style="63" customWidth="1"/>
    <col min="4" max="4" width="1.54296875" style="63" customWidth="1"/>
    <col min="5" max="5" width="2.54296875" style="63" customWidth="1"/>
    <col min="6" max="6" width="2.453125" style="63" customWidth="1"/>
    <col min="7" max="7" width="10.54296875" style="63" customWidth="1"/>
    <col min="8" max="8" width="11.54296875" style="63" customWidth="1"/>
    <col min="9" max="9" width="17.54296875" style="63" customWidth="1"/>
    <col min="10" max="10" width="14" style="63" customWidth="1"/>
    <col min="11" max="11" width="17.453125" style="63" customWidth="1"/>
    <col min="12" max="12" width="15.453125" style="63" customWidth="1"/>
    <col min="13" max="13" width="14.453125" style="63" customWidth="1"/>
    <col min="14" max="15" width="14.54296875" style="63" customWidth="1"/>
    <col min="16" max="17" width="13.453125" style="63" customWidth="1"/>
    <col min="18" max="16384" width="8.54296875" style="63"/>
  </cols>
  <sheetData>
    <row r="1" spans="1:26" customFormat="1" ht="12" customHeight="1" outlineLevel="1" x14ac:dyDescent="0.35">
      <c r="A1" s="6"/>
      <c r="B1" s="7"/>
      <c r="C1" s="7"/>
      <c r="D1" s="7"/>
      <c r="E1" s="7"/>
      <c r="F1" s="7"/>
      <c r="G1" s="7"/>
      <c r="H1" s="7"/>
      <c r="I1" s="7"/>
      <c r="J1" s="7"/>
      <c r="K1" s="7"/>
      <c r="L1" s="7"/>
      <c r="M1" s="7"/>
      <c r="N1" s="7"/>
      <c r="O1" s="7"/>
      <c r="P1" s="7"/>
      <c r="Q1" s="7"/>
      <c r="R1" s="7"/>
      <c r="S1" s="7"/>
      <c r="T1" s="7"/>
      <c r="U1" s="7"/>
      <c r="V1" s="7"/>
      <c r="W1" s="7"/>
      <c r="X1" s="7"/>
      <c r="Y1" s="7"/>
      <c r="Z1" s="7"/>
    </row>
    <row r="2" spans="1:26" customFormat="1" ht="5.15" customHeight="1" outlineLevel="1" collapsed="1" thickBot="1" x14ac:dyDescent="0.4">
      <c r="A2" s="6"/>
      <c r="B2" s="7"/>
      <c r="C2" s="7"/>
      <c r="D2" s="7"/>
      <c r="E2" s="7"/>
      <c r="F2" s="7"/>
      <c r="G2" s="7"/>
      <c r="H2" s="7"/>
      <c r="I2" s="7"/>
      <c r="J2" s="7"/>
      <c r="K2" s="7"/>
      <c r="L2" s="7"/>
      <c r="M2" s="7"/>
      <c r="N2" s="7"/>
      <c r="O2" s="7"/>
      <c r="P2" s="7"/>
      <c r="Q2" s="7"/>
      <c r="R2" s="7"/>
      <c r="S2" s="7"/>
      <c r="T2" s="7"/>
      <c r="U2" s="7"/>
      <c r="V2" s="7"/>
      <c r="W2" s="7"/>
      <c r="X2" s="7"/>
      <c r="Y2" s="7"/>
      <c r="Z2" s="7"/>
    </row>
    <row r="3" spans="1:26" customFormat="1" ht="5.15" customHeight="1" outlineLevel="1" x14ac:dyDescent="0.35">
      <c r="A3" s="6"/>
      <c r="B3" s="95"/>
      <c r="C3" s="9" t="s">
        <v>0</v>
      </c>
      <c r="D3" s="9"/>
      <c r="E3" s="9"/>
      <c r="F3" s="9"/>
      <c r="G3" s="9"/>
      <c r="H3" s="9"/>
      <c r="I3" s="9"/>
      <c r="J3" s="9"/>
      <c r="K3" s="10"/>
      <c r="L3" s="10"/>
      <c r="M3" s="10"/>
      <c r="N3" s="10"/>
      <c r="O3" s="10"/>
      <c r="P3" s="10"/>
      <c r="Q3" s="10"/>
      <c r="R3" s="10"/>
      <c r="S3" s="10"/>
      <c r="T3" s="10"/>
      <c r="U3" s="10"/>
      <c r="V3" s="10"/>
      <c r="W3" s="11"/>
      <c r="X3" s="8"/>
      <c r="Y3" s="8"/>
      <c r="Z3" s="8"/>
    </row>
    <row r="4" spans="1:26" customFormat="1" ht="13.4" customHeight="1" outlineLevel="1" collapsed="1" x14ac:dyDescent="0.35">
      <c r="A4" s="6"/>
      <c r="B4" s="95"/>
      <c r="C4" s="12"/>
      <c r="D4" s="12">
        <v>0</v>
      </c>
      <c r="E4" s="12" t="s">
        <v>1</v>
      </c>
      <c r="F4" s="69"/>
      <c r="G4" s="70" t="s">
        <v>963</v>
      </c>
      <c r="H4" s="71"/>
      <c r="I4" s="71"/>
      <c r="J4" s="71"/>
      <c r="K4" s="71"/>
      <c r="L4" s="71"/>
      <c r="M4" s="71"/>
      <c r="N4" s="71"/>
      <c r="O4" s="71"/>
      <c r="P4" s="71"/>
      <c r="Q4" s="71"/>
      <c r="R4" s="71"/>
      <c r="S4" s="72"/>
      <c r="T4" s="71"/>
      <c r="U4" s="71"/>
      <c r="V4" s="71"/>
      <c r="W4" s="16"/>
      <c r="X4" s="8"/>
      <c r="Y4" s="8"/>
      <c r="Z4" s="8"/>
    </row>
    <row r="5" spans="1:26" customFormat="1" ht="13.4" customHeight="1" outlineLevel="1" x14ac:dyDescent="0.35">
      <c r="A5" s="6"/>
      <c r="B5" s="95"/>
      <c r="C5" s="12"/>
      <c r="D5" s="12"/>
      <c r="E5" s="17"/>
      <c r="F5" s="73"/>
      <c r="G5" s="74" t="s">
        <v>964</v>
      </c>
      <c r="H5" s="74"/>
      <c r="I5" s="74"/>
      <c r="J5" s="74"/>
      <c r="K5" s="74"/>
      <c r="L5" s="74"/>
      <c r="M5" s="74"/>
      <c r="N5" s="74"/>
      <c r="O5" s="74"/>
      <c r="P5" s="74"/>
      <c r="Q5" s="74"/>
      <c r="R5" s="74"/>
      <c r="S5" s="75"/>
      <c r="T5" s="76"/>
      <c r="U5" s="76"/>
      <c r="V5" s="76"/>
      <c r="W5" s="16"/>
      <c r="X5" s="8"/>
      <c r="Y5" s="8"/>
      <c r="Z5" s="8"/>
    </row>
    <row r="6" spans="1:26" customFormat="1" ht="13.4" customHeight="1" outlineLevel="1" x14ac:dyDescent="0.35">
      <c r="A6" s="6"/>
      <c r="B6" s="95"/>
      <c r="C6" s="17"/>
      <c r="D6" s="12"/>
      <c r="E6" s="17"/>
      <c r="F6" s="73"/>
      <c r="G6" s="77">
        <v>37998.72855324074</v>
      </c>
      <c r="H6" s="78">
        <v>37998.72855324074</v>
      </c>
      <c r="I6" s="74"/>
      <c r="J6" s="74"/>
      <c r="K6" s="74" t="s">
        <v>965</v>
      </c>
      <c r="L6" s="74"/>
      <c r="M6" s="74"/>
      <c r="N6" s="74"/>
      <c r="O6" s="74"/>
      <c r="P6" s="74"/>
      <c r="Q6" s="74"/>
      <c r="R6" s="74"/>
      <c r="S6" s="75"/>
      <c r="T6" s="76"/>
      <c r="U6" s="76"/>
      <c r="V6" s="76"/>
      <c r="W6" s="16"/>
      <c r="X6" s="8"/>
      <c r="Y6" s="8"/>
      <c r="Z6" s="8"/>
    </row>
    <row r="7" spans="1:26" customFormat="1" ht="13.4" customHeight="1" outlineLevel="1" x14ac:dyDescent="0.35">
      <c r="A7" s="6"/>
      <c r="B7" s="95"/>
      <c r="C7" s="17"/>
      <c r="D7" s="12"/>
      <c r="E7" s="17"/>
      <c r="F7" s="79"/>
      <c r="G7" s="80"/>
      <c r="H7" s="81"/>
      <c r="I7" s="81"/>
      <c r="J7" s="81"/>
      <c r="K7" s="81"/>
      <c r="L7" s="81"/>
      <c r="M7" s="81"/>
      <c r="N7" s="81"/>
      <c r="O7" s="81"/>
      <c r="P7" s="81"/>
      <c r="Q7" s="81"/>
      <c r="R7" s="81"/>
      <c r="S7" s="82"/>
      <c r="T7" s="83"/>
      <c r="U7" s="83"/>
      <c r="V7" s="83"/>
      <c r="W7" s="16"/>
      <c r="X7" s="8"/>
      <c r="Y7" s="8"/>
      <c r="Z7" s="8"/>
    </row>
    <row r="8" spans="1:26" customFormat="1" ht="13.4" customHeight="1" outlineLevel="1" x14ac:dyDescent="0.35">
      <c r="A8" s="6"/>
      <c r="B8" s="95"/>
      <c r="C8" s="17"/>
      <c r="D8" s="17"/>
      <c r="E8" s="17"/>
      <c r="F8" s="17"/>
      <c r="G8" s="22"/>
      <c r="H8" s="22"/>
      <c r="I8" s="22"/>
      <c r="J8" s="22"/>
      <c r="K8" s="22"/>
      <c r="L8" s="22"/>
      <c r="M8" s="22"/>
      <c r="N8" s="22"/>
      <c r="O8" s="22"/>
      <c r="P8" s="22"/>
      <c r="Q8" s="22"/>
      <c r="R8" s="22"/>
      <c r="S8" s="22"/>
      <c r="T8" s="22"/>
      <c r="U8" s="22"/>
      <c r="V8" s="22"/>
      <c r="W8" s="16"/>
      <c r="X8" s="8"/>
      <c r="Y8" s="8"/>
      <c r="Z8" s="8"/>
    </row>
    <row r="9" spans="1:26" customFormat="1" ht="13.4" customHeight="1" outlineLevel="1" x14ac:dyDescent="0.35">
      <c r="A9" s="6"/>
      <c r="B9" s="95"/>
      <c r="C9" s="17"/>
      <c r="D9" s="17"/>
      <c r="E9" s="17"/>
      <c r="F9" s="17"/>
      <c r="G9" s="17"/>
      <c r="H9" s="17"/>
      <c r="I9" s="17"/>
      <c r="J9" s="17"/>
      <c r="K9" s="17"/>
      <c r="L9" s="22"/>
      <c r="M9" s="22"/>
      <c r="N9" s="22"/>
      <c r="O9" s="22"/>
      <c r="P9" s="22"/>
      <c r="Q9" s="22"/>
      <c r="R9" s="22"/>
      <c r="S9" s="22"/>
      <c r="T9" s="22"/>
      <c r="U9" s="22"/>
      <c r="V9" s="22"/>
      <c r="W9" s="16"/>
      <c r="X9" s="8"/>
      <c r="Y9" s="8"/>
      <c r="Z9" s="8"/>
    </row>
    <row r="10" spans="1:26" customFormat="1" ht="13.4" customHeight="1" outlineLevel="1" x14ac:dyDescent="0.35">
      <c r="A10" s="6"/>
      <c r="B10" s="95"/>
      <c r="C10" s="17"/>
      <c r="D10" s="17"/>
      <c r="E10" s="17"/>
      <c r="F10" s="17"/>
      <c r="G10" s="23"/>
      <c r="H10" s="23"/>
      <c r="I10" s="23"/>
      <c r="J10" s="23"/>
      <c r="K10" s="23"/>
      <c r="L10" s="23"/>
      <c r="M10" s="23"/>
      <c r="N10" s="23"/>
      <c r="O10" s="23"/>
      <c r="P10" s="23"/>
      <c r="Q10" s="23"/>
      <c r="R10" s="23"/>
      <c r="S10" s="23"/>
      <c r="T10" s="23"/>
      <c r="U10" s="23"/>
      <c r="V10" s="23"/>
      <c r="W10" s="16"/>
      <c r="X10" s="8"/>
      <c r="Y10" s="8"/>
      <c r="Z10" s="8"/>
    </row>
    <row r="11" spans="1:26" customFormat="1" ht="13.4" customHeight="1" outlineLevel="1" x14ac:dyDescent="0.35">
      <c r="A11" s="6"/>
      <c r="B11" s="95"/>
      <c r="C11" s="17"/>
      <c r="D11" s="17"/>
      <c r="E11" s="17"/>
      <c r="F11" s="17"/>
      <c r="G11" s="23"/>
      <c r="H11" s="23"/>
      <c r="I11" s="23"/>
      <c r="J11" s="23"/>
      <c r="K11" s="23"/>
      <c r="L11" s="23"/>
      <c r="M11" s="23"/>
      <c r="N11" s="23"/>
      <c r="O11" s="23"/>
      <c r="P11" s="23"/>
      <c r="Q11" s="23"/>
      <c r="R11" s="23"/>
      <c r="S11" s="23"/>
      <c r="T11" s="23"/>
      <c r="U11" s="23"/>
      <c r="V11" s="23"/>
      <c r="W11" s="16"/>
      <c r="X11" s="8"/>
      <c r="Y11" s="8"/>
      <c r="Z11" s="8"/>
    </row>
    <row r="12" spans="1:26" customFormat="1" ht="5.15" customHeight="1" outlineLevel="1" x14ac:dyDescent="0.35">
      <c r="A12" s="6"/>
      <c r="B12" s="95"/>
      <c r="C12" s="12" t="s">
        <v>85</v>
      </c>
      <c r="D12" s="17"/>
      <c r="E12" s="17"/>
      <c r="F12" s="17"/>
      <c r="G12" s="23"/>
      <c r="H12" s="23"/>
      <c r="I12" s="23"/>
      <c r="J12" s="84" t="s">
        <v>86</v>
      </c>
      <c r="K12" s="23"/>
      <c r="L12" s="23"/>
      <c r="M12" s="23"/>
      <c r="N12" s="23"/>
      <c r="O12" s="23"/>
      <c r="P12" s="23"/>
      <c r="Q12" s="23"/>
      <c r="R12" s="23"/>
      <c r="S12" s="23"/>
      <c r="T12" s="23"/>
      <c r="U12" s="23"/>
      <c r="V12" s="23"/>
      <c r="W12" s="16"/>
      <c r="X12" s="8"/>
      <c r="Y12" s="8"/>
      <c r="Z12" s="8"/>
    </row>
    <row r="13" spans="1:26" customFormat="1" ht="5.15" customHeight="1" outlineLevel="1" x14ac:dyDescent="0.35">
      <c r="A13" s="6"/>
      <c r="B13" s="95"/>
      <c r="C13" s="17"/>
      <c r="D13" s="17"/>
      <c r="E13" s="17"/>
      <c r="F13" s="13"/>
      <c r="G13" s="85"/>
      <c r="H13" s="85"/>
      <c r="I13" s="85"/>
      <c r="J13" s="85"/>
      <c r="K13" s="85"/>
      <c r="L13" s="85"/>
      <c r="M13" s="85"/>
      <c r="N13" s="85"/>
      <c r="O13" s="85"/>
      <c r="P13" s="85"/>
      <c r="Q13" s="85"/>
      <c r="R13" s="85"/>
      <c r="S13" s="85"/>
      <c r="T13" s="85"/>
      <c r="U13" s="85"/>
      <c r="V13" s="85"/>
      <c r="W13" s="16"/>
      <c r="X13" s="8"/>
      <c r="Y13" s="8"/>
      <c r="Z13" s="8"/>
    </row>
    <row r="14" spans="1:26" customFormat="1" ht="13.4" customHeight="1" outlineLevel="1" x14ac:dyDescent="0.35">
      <c r="A14" s="6"/>
      <c r="B14" s="95"/>
      <c r="C14" s="17"/>
      <c r="D14" s="17"/>
      <c r="E14" s="17"/>
      <c r="F14" s="13"/>
      <c r="G14" s="90" t="s">
        <v>1193</v>
      </c>
      <c r="H14" s="91"/>
      <c r="I14" s="91"/>
      <c r="J14" s="97">
        <v>15</v>
      </c>
      <c r="K14" s="91"/>
      <c r="L14" s="91"/>
      <c r="M14" s="91"/>
      <c r="N14" s="91"/>
      <c r="O14" s="91"/>
      <c r="P14" s="91"/>
      <c r="Q14" s="91"/>
      <c r="R14" s="91"/>
      <c r="S14" s="91"/>
      <c r="T14" s="91"/>
      <c r="U14" s="91"/>
      <c r="V14" s="91"/>
      <c r="W14" s="16"/>
      <c r="X14" s="8"/>
      <c r="Y14" s="8"/>
      <c r="Z14" s="8"/>
    </row>
    <row r="15" spans="1:26" customFormat="1" ht="13.4" customHeight="1" outlineLevel="1" x14ac:dyDescent="0.35">
      <c r="A15" s="6"/>
      <c r="B15" s="95"/>
      <c r="C15" s="17"/>
      <c r="D15" s="17"/>
      <c r="E15" s="17"/>
      <c r="F15" s="13"/>
      <c r="G15" s="91"/>
      <c r="H15" s="91"/>
      <c r="I15" s="91"/>
      <c r="J15" s="91"/>
      <c r="K15" s="91"/>
      <c r="L15" s="91"/>
      <c r="M15" s="91"/>
      <c r="N15" s="91"/>
      <c r="O15" s="91"/>
      <c r="P15" s="91"/>
      <c r="Q15" s="91"/>
      <c r="R15" s="91"/>
      <c r="S15" s="91"/>
      <c r="T15" s="91"/>
      <c r="U15" s="91"/>
      <c r="V15" s="91"/>
      <c r="W15" s="16"/>
      <c r="X15" s="8"/>
      <c r="Y15" s="8"/>
      <c r="Z15" s="8"/>
    </row>
    <row r="16" spans="1:26" customFormat="1" ht="13.4" customHeight="1" outlineLevel="1" x14ac:dyDescent="0.35">
      <c r="A16" s="6"/>
      <c r="B16" s="95"/>
      <c r="C16" s="17"/>
      <c r="D16" s="17"/>
      <c r="E16" s="17"/>
      <c r="F16" s="13"/>
      <c r="G16" s="91"/>
      <c r="H16" s="91"/>
      <c r="I16" s="91"/>
      <c r="J16" s="91"/>
      <c r="K16" s="91"/>
      <c r="L16" s="91"/>
      <c r="M16" s="91"/>
      <c r="N16" s="91"/>
      <c r="O16" s="91"/>
      <c r="P16" s="91"/>
      <c r="Q16" s="91"/>
      <c r="R16" s="91"/>
      <c r="S16" s="91"/>
      <c r="T16" s="91"/>
      <c r="U16" s="91"/>
      <c r="V16" s="91"/>
      <c r="W16" s="16"/>
      <c r="X16" s="8"/>
      <c r="Y16" s="8"/>
      <c r="Z16" s="8"/>
    </row>
    <row r="17" spans="1:26" customFormat="1" ht="13.4" customHeight="1" outlineLevel="1" x14ac:dyDescent="0.35">
      <c r="A17" s="6"/>
      <c r="B17" s="95"/>
      <c r="C17" s="17"/>
      <c r="D17" s="17"/>
      <c r="E17" s="17"/>
      <c r="F17" s="13"/>
      <c r="G17" s="91"/>
      <c r="H17" s="91"/>
      <c r="I17" s="91"/>
      <c r="J17" s="91"/>
      <c r="K17" s="91"/>
      <c r="L17" s="91"/>
      <c r="M17" s="91"/>
      <c r="N17" s="91"/>
      <c r="O17" s="91"/>
      <c r="P17" s="91"/>
      <c r="Q17" s="91"/>
      <c r="R17" s="91"/>
      <c r="S17" s="91"/>
      <c r="T17" s="91"/>
      <c r="U17" s="91"/>
      <c r="V17" s="91"/>
      <c r="W17" s="16"/>
      <c r="X17" s="8"/>
      <c r="Y17" s="8"/>
      <c r="Z17" s="8"/>
    </row>
    <row r="18" spans="1:26" customFormat="1" ht="5.15" customHeight="1" outlineLevel="1" x14ac:dyDescent="0.35">
      <c r="A18" s="6"/>
      <c r="B18" s="95"/>
      <c r="C18" s="12" t="s">
        <v>89</v>
      </c>
      <c r="D18" s="17"/>
      <c r="E18" s="17"/>
      <c r="F18" s="13"/>
      <c r="G18" s="91"/>
      <c r="H18" s="91"/>
      <c r="I18" s="91"/>
      <c r="J18" s="91"/>
      <c r="K18" s="91"/>
      <c r="L18" s="91"/>
      <c r="M18" s="91"/>
      <c r="N18" s="91"/>
      <c r="O18" s="91"/>
      <c r="P18" s="91"/>
      <c r="Q18" s="91"/>
      <c r="R18" s="91"/>
      <c r="S18" s="91"/>
      <c r="T18" s="91"/>
      <c r="U18" s="91"/>
      <c r="V18" s="91"/>
      <c r="W18" s="92"/>
      <c r="X18" s="8"/>
      <c r="Y18" s="8"/>
      <c r="Z18" s="8"/>
    </row>
    <row r="19" spans="1:26" customFormat="1" ht="24" customHeight="1" x14ac:dyDescent="0.35">
      <c r="A19" s="6"/>
      <c r="B19" s="95"/>
      <c r="C19" s="39"/>
      <c r="D19" s="39"/>
      <c r="E19" s="39"/>
      <c r="F19" s="39"/>
      <c r="G19" s="40" t="str">
        <f>G4</f>
        <v>STUBBLE EXISTS</v>
      </c>
      <c r="H19" s="39"/>
      <c r="I19" s="39"/>
      <c r="J19" s="39"/>
      <c r="K19" s="39"/>
      <c r="L19" s="39"/>
      <c r="M19" s="39"/>
      <c r="N19" s="39"/>
      <c r="O19" s="39"/>
      <c r="P19" s="39"/>
      <c r="Q19" s="39"/>
      <c r="R19" s="39"/>
      <c r="S19" s="39"/>
      <c r="T19" s="93"/>
      <c r="U19" s="93"/>
      <c r="V19" s="93"/>
      <c r="W19" s="41" t="s">
        <v>91</v>
      </c>
      <c r="X19" s="8"/>
      <c r="Y19" s="8"/>
      <c r="Z19" s="8"/>
    </row>
    <row r="20" spans="1:26" customFormat="1" ht="12" customHeight="1" outlineLevel="1" x14ac:dyDescent="0.35">
      <c r="A20" s="6"/>
      <c r="B20" s="7"/>
      <c r="C20" s="7"/>
      <c r="D20" s="7"/>
      <c r="E20" s="7"/>
      <c r="F20" s="8"/>
      <c r="G20" s="8"/>
      <c r="H20" s="8"/>
      <c r="I20" s="8"/>
      <c r="J20" s="8"/>
      <c r="K20" s="8"/>
      <c r="L20" s="8"/>
      <c r="M20" s="8"/>
      <c r="N20" s="8"/>
      <c r="O20" s="8"/>
      <c r="P20" s="8"/>
      <c r="Q20" s="8"/>
      <c r="R20" s="8"/>
      <c r="S20" s="8"/>
      <c r="T20" s="8"/>
      <c r="U20" s="8"/>
      <c r="V20" s="8"/>
      <c r="W20" s="8"/>
      <c r="X20" s="8"/>
      <c r="Y20" s="8"/>
      <c r="Z20" s="8"/>
    </row>
    <row r="21" spans="1:26" customFormat="1" ht="12" customHeight="1" outlineLevel="1" x14ac:dyDescent="0.35">
      <c r="A21" s="6"/>
      <c r="B21" s="7"/>
      <c r="C21" s="7"/>
      <c r="D21" s="7"/>
      <c r="E21" s="7"/>
      <c r="F21" s="7"/>
      <c r="G21" s="7"/>
      <c r="H21" s="8"/>
      <c r="I21" s="8"/>
      <c r="J21" s="8"/>
      <c r="K21" s="8"/>
      <c r="L21" s="8"/>
      <c r="M21" s="8"/>
      <c r="N21" s="8"/>
      <c r="O21" s="8"/>
      <c r="P21" s="8"/>
      <c r="Q21" s="8"/>
      <c r="R21" s="8"/>
      <c r="S21" s="8"/>
      <c r="T21" s="8"/>
      <c r="U21" s="8"/>
      <c r="V21" s="8"/>
      <c r="W21" s="8"/>
      <c r="X21" s="7"/>
      <c r="Y21" s="7"/>
      <c r="Z21" s="7"/>
    </row>
    <row r="22" spans="1:26" customFormat="1" ht="5.15" customHeight="1" outlineLevel="1" thickBot="1" x14ac:dyDescent="0.4">
      <c r="A22" s="6"/>
      <c r="B22" s="7"/>
      <c r="C22" s="7"/>
      <c r="D22" s="7"/>
      <c r="E22" s="7"/>
      <c r="F22" s="7"/>
      <c r="G22" s="7"/>
      <c r="H22" s="8"/>
      <c r="I22" s="8"/>
      <c r="J22" s="8"/>
      <c r="K22" s="8"/>
      <c r="L22" s="8"/>
      <c r="M22" s="8"/>
      <c r="N22" s="8"/>
      <c r="O22" s="8"/>
      <c r="P22" s="8"/>
      <c r="Q22" s="8"/>
      <c r="R22" s="8"/>
      <c r="S22" s="8"/>
      <c r="T22" s="8"/>
      <c r="U22" s="8"/>
      <c r="V22" s="8"/>
      <c r="W22" s="8"/>
      <c r="X22" s="7"/>
      <c r="Y22" s="7"/>
      <c r="Z22" s="7"/>
    </row>
    <row r="23" spans="1:26" customFormat="1" ht="5.15" customHeight="1" outlineLevel="1" x14ac:dyDescent="0.35">
      <c r="A23" s="6"/>
      <c r="B23" s="7"/>
      <c r="C23" s="9" t="s">
        <v>0</v>
      </c>
      <c r="D23" s="9"/>
      <c r="E23" s="9"/>
      <c r="F23" s="9"/>
      <c r="G23" s="9"/>
      <c r="H23" s="9"/>
      <c r="I23" s="9"/>
      <c r="J23" s="9"/>
      <c r="K23" s="10"/>
      <c r="L23" s="10"/>
      <c r="M23" s="10"/>
      <c r="N23" s="10"/>
      <c r="O23" s="10"/>
      <c r="P23" s="10"/>
      <c r="Q23" s="10"/>
      <c r="R23" s="10"/>
      <c r="S23" s="10"/>
      <c r="T23" s="10"/>
      <c r="U23" s="10"/>
      <c r="V23" s="10"/>
      <c r="W23" s="11"/>
      <c r="X23" s="8"/>
      <c r="Y23" s="8"/>
      <c r="Z23" s="8"/>
    </row>
    <row r="24" spans="1:26" customFormat="1" ht="12" customHeight="1" outlineLevel="1" x14ac:dyDescent="0.35">
      <c r="A24" s="6"/>
      <c r="B24" s="7"/>
      <c r="C24" s="12"/>
      <c r="D24" s="12"/>
      <c r="E24" s="12" t="s">
        <v>1</v>
      </c>
      <c r="F24" s="13"/>
      <c r="G24" s="14" t="s">
        <v>199</v>
      </c>
      <c r="H24" s="13"/>
      <c r="I24" s="13"/>
      <c r="J24" s="13"/>
      <c r="K24" s="13"/>
      <c r="L24" s="13"/>
      <c r="M24" s="13"/>
      <c r="N24" s="13"/>
      <c r="O24" s="13"/>
      <c r="P24" s="13"/>
      <c r="Q24" s="13"/>
      <c r="R24" s="13"/>
      <c r="S24" s="15"/>
      <c r="T24" s="13"/>
      <c r="U24" s="15"/>
      <c r="V24" s="15"/>
      <c r="W24" s="16"/>
      <c r="X24" s="8"/>
      <c r="Y24" s="8"/>
      <c r="Z24" s="8"/>
    </row>
    <row r="25" spans="1:26" customFormat="1" ht="12" customHeight="1" outlineLevel="1" x14ac:dyDescent="0.35">
      <c r="A25" s="6"/>
      <c r="B25" s="7"/>
      <c r="C25" s="12"/>
      <c r="D25" s="12"/>
      <c r="E25" s="17"/>
      <c r="F25" s="13"/>
      <c r="G25" s="13" t="s">
        <v>33</v>
      </c>
      <c r="H25" s="13"/>
      <c r="I25" s="13"/>
      <c r="J25" s="13"/>
      <c r="K25" s="13"/>
      <c r="L25" s="13"/>
      <c r="M25" s="13"/>
      <c r="N25" s="13"/>
      <c r="O25" s="13"/>
      <c r="P25" s="13"/>
      <c r="Q25" s="13"/>
      <c r="R25" s="13"/>
      <c r="S25" s="15"/>
      <c r="T25" s="19"/>
      <c r="U25" s="15"/>
      <c r="V25" s="15"/>
      <c r="W25" s="16"/>
      <c r="X25" s="8"/>
      <c r="Y25" s="8"/>
      <c r="Z25" s="8"/>
    </row>
    <row r="26" spans="1:26" customFormat="1" ht="12" customHeight="1" outlineLevel="1" x14ac:dyDescent="0.35">
      <c r="A26" s="6"/>
      <c r="B26" s="7"/>
      <c r="C26" s="17"/>
      <c r="D26" s="12"/>
      <c r="E26" s="17"/>
      <c r="F26" s="13"/>
      <c r="G26" s="44">
        <v>38576.728703703702</v>
      </c>
      <c r="H26" s="13"/>
      <c r="I26" s="13"/>
      <c r="J26" s="13"/>
      <c r="K26" s="13"/>
      <c r="L26" s="13"/>
      <c r="M26" s="13"/>
      <c r="N26" s="13"/>
      <c r="O26" s="13"/>
      <c r="P26" s="13"/>
      <c r="Q26" s="13"/>
      <c r="R26" s="13"/>
      <c r="S26" s="15"/>
      <c r="T26" s="19"/>
      <c r="U26" s="15"/>
      <c r="V26" s="15"/>
      <c r="W26" s="16"/>
      <c r="X26" s="8"/>
      <c r="Y26" s="8"/>
      <c r="Z26" s="8"/>
    </row>
    <row r="27" spans="1:26" customFormat="1" ht="12" customHeight="1" outlineLevel="1" x14ac:dyDescent="0.35">
      <c r="A27" s="6"/>
      <c r="B27" s="7"/>
      <c r="C27" s="20"/>
      <c r="D27" s="12"/>
      <c r="E27" s="17"/>
      <c r="F27" s="13"/>
      <c r="G27" s="21"/>
      <c r="H27" s="13" t="s">
        <v>1164</v>
      </c>
      <c r="I27" s="13"/>
      <c r="J27" s="13"/>
      <c r="K27" s="13"/>
      <c r="L27" s="13"/>
      <c r="M27" s="13"/>
      <c r="N27" s="13"/>
      <c r="O27" s="13"/>
      <c r="P27" s="13"/>
      <c r="Q27" s="13"/>
      <c r="R27" s="13"/>
      <c r="S27" s="15"/>
      <c r="T27" s="19"/>
      <c r="U27" s="15"/>
      <c r="V27" s="15"/>
      <c r="W27" s="16"/>
      <c r="X27" s="8"/>
      <c r="Y27" s="8"/>
      <c r="Z27" s="8"/>
    </row>
    <row r="28" spans="1:26" customFormat="1" ht="12" customHeight="1" outlineLevel="1" x14ac:dyDescent="0.35">
      <c r="A28" s="6"/>
      <c r="B28" s="7"/>
      <c r="C28" s="17"/>
      <c r="D28" s="17"/>
      <c r="E28" s="17"/>
      <c r="F28" s="17"/>
      <c r="G28" s="17"/>
      <c r="H28" s="17"/>
      <c r="I28" s="17"/>
      <c r="J28" s="22"/>
      <c r="K28" s="22"/>
      <c r="L28" s="22"/>
      <c r="M28" s="22"/>
      <c r="N28" s="22"/>
      <c r="O28" s="22"/>
      <c r="P28" s="22"/>
      <c r="Q28" s="22"/>
      <c r="R28" s="22"/>
      <c r="S28" s="22"/>
      <c r="T28" s="22"/>
      <c r="U28" s="22"/>
      <c r="V28" s="22"/>
      <c r="W28" s="16"/>
      <c r="X28" s="8"/>
      <c r="Y28" s="8"/>
      <c r="Z28" s="8"/>
    </row>
    <row r="29" spans="1:26" customFormat="1" ht="12" customHeight="1" outlineLevel="1" x14ac:dyDescent="0.35">
      <c r="A29" s="6"/>
      <c r="B29" s="7"/>
      <c r="C29" s="17"/>
      <c r="D29" s="17"/>
      <c r="E29" s="17"/>
      <c r="F29" s="17"/>
      <c r="G29" s="17"/>
      <c r="H29" s="17"/>
      <c r="I29" s="17"/>
      <c r="J29" s="17"/>
      <c r="K29" s="17"/>
      <c r="L29" s="22"/>
      <c r="M29" s="22"/>
      <c r="N29" s="22"/>
      <c r="O29" s="22"/>
      <c r="P29" s="22"/>
      <c r="Q29" s="22"/>
      <c r="R29" s="22"/>
      <c r="S29" s="22"/>
      <c r="T29" s="22"/>
      <c r="U29" s="22"/>
      <c r="V29" s="22"/>
      <c r="W29" s="16"/>
      <c r="X29" s="8"/>
      <c r="Y29" s="8"/>
      <c r="Z29" s="8"/>
    </row>
    <row r="30" spans="1:26" customFormat="1" ht="12" customHeight="1" outlineLevel="1" x14ac:dyDescent="0.35">
      <c r="A30" s="6"/>
      <c r="B30" s="7"/>
      <c r="C30" s="17"/>
      <c r="D30" s="17"/>
      <c r="E30" s="17"/>
      <c r="F30" s="17"/>
      <c r="G30" s="17"/>
      <c r="H30" s="17"/>
      <c r="I30" s="17"/>
      <c r="J30" s="23"/>
      <c r="K30" s="23"/>
      <c r="L30" s="23"/>
      <c r="M30" s="23"/>
      <c r="N30" s="23"/>
      <c r="O30" s="23"/>
      <c r="P30" s="24"/>
      <c r="Q30" s="24"/>
      <c r="R30" s="24"/>
      <c r="S30" s="22"/>
      <c r="T30" s="22"/>
      <c r="U30" s="22"/>
      <c r="V30" s="22"/>
      <c r="W30" s="16"/>
      <c r="X30" s="8"/>
      <c r="Y30" s="8"/>
      <c r="Z30" s="8"/>
    </row>
    <row r="31" spans="1:26" customFormat="1" ht="12" customHeight="1" outlineLevel="1" x14ac:dyDescent="0.35">
      <c r="A31" s="6"/>
      <c r="B31" s="7"/>
      <c r="C31" s="17"/>
      <c r="D31" s="17"/>
      <c r="E31" s="17"/>
      <c r="F31" s="17"/>
      <c r="G31" s="17"/>
      <c r="H31" s="17"/>
      <c r="I31" s="22"/>
      <c r="J31" s="23"/>
      <c r="K31" s="23"/>
      <c r="L31" s="23"/>
      <c r="M31" s="23"/>
      <c r="N31" s="23"/>
      <c r="O31" s="23"/>
      <c r="P31" s="24"/>
      <c r="Q31" s="24"/>
      <c r="R31" s="24"/>
      <c r="S31" s="22"/>
      <c r="T31" s="22"/>
      <c r="U31" s="22"/>
      <c r="V31" s="22"/>
      <c r="W31" s="16"/>
      <c r="X31" s="8"/>
      <c r="Y31" s="8"/>
      <c r="Z31" s="8"/>
    </row>
    <row r="32" spans="1:26" customFormat="1" ht="5.15" customHeight="1" outlineLevel="1" x14ac:dyDescent="0.35">
      <c r="A32" s="6"/>
      <c r="B32" s="7"/>
      <c r="C32" s="17"/>
      <c r="D32" s="17"/>
      <c r="E32" s="17"/>
      <c r="F32" s="17"/>
      <c r="G32" s="17"/>
      <c r="H32" s="17"/>
      <c r="I32" s="17"/>
      <c r="J32" s="23"/>
      <c r="K32" s="23"/>
      <c r="L32" s="24"/>
      <c r="M32" s="24"/>
      <c r="N32" s="24"/>
      <c r="O32" s="24"/>
      <c r="P32" s="24"/>
      <c r="Q32" s="24"/>
      <c r="R32" s="24"/>
      <c r="S32" s="22"/>
      <c r="T32" s="22"/>
      <c r="U32" s="22"/>
      <c r="V32" s="22"/>
      <c r="W32" s="16"/>
      <c r="X32" s="8"/>
      <c r="Y32" s="8"/>
      <c r="Z32" s="8"/>
    </row>
    <row r="33" spans="1:26" customFormat="1" ht="5.15" customHeight="1" outlineLevel="1" x14ac:dyDescent="0.35">
      <c r="A33" s="6"/>
      <c r="B33" s="7"/>
      <c r="C33" s="17"/>
      <c r="D33" s="17"/>
      <c r="E33" s="17"/>
      <c r="F33" s="26"/>
      <c r="G33" s="27"/>
      <c r="H33" s="27"/>
      <c r="I33" s="54"/>
      <c r="J33" s="28"/>
      <c r="K33" s="28"/>
      <c r="L33" s="28"/>
      <c r="M33" s="28"/>
      <c r="N33" s="28"/>
      <c r="O33" s="28"/>
      <c r="P33" s="29"/>
      <c r="Q33" s="29"/>
      <c r="R33" s="29"/>
      <c r="S33" s="29"/>
      <c r="T33" s="29"/>
      <c r="U33" s="29"/>
      <c r="V33" s="30"/>
      <c r="W33" s="16"/>
      <c r="X33" s="8"/>
      <c r="Y33" s="8"/>
      <c r="Z33" s="8"/>
    </row>
    <row r="34" spans="1:26" customFormat="1" ht="12" customHeight="1" outlineLevel="1" x14ac:dyDescent="0.35">
      <c r="A34" s="6"/>
      <c r="B34" s="7"/>
      <c r="C34" s="17"/>
      <c r="D34" s="17"/>
      <c r="E34" s="17"/>
      <c r="F34" s="26"/>
      <c r="G34" t="s">
        <v>74</v>
      </c>
      <c r="H34" t="s">
        <v>329</v>
      </c>
      <c r="I34" s="55"/>
      <c r="J34" s="53"/>
      <c r="K34" s="53"/>
      <c r="L34" s="53"/>
      <c r="M34" s="53"/>
      <c r="N34" s="53"/>
      <c r="O34" s="53"/>
      <c r="P34" s="32"/>
      <c r="Q34" s="32"/>
      <c r="R34" s="32"/>
      <c r="S34" s="32"/>
      <c r="T34" s="32"/>
      <c r="U34" s="32"/>
      <c r="V34" s="30"/>
      <c r="W34" s="16"/>
      <c r="X34" s="8"/>
      <c r="Y34" s="8"/>
      <c r="Z34" s="8"/>
    </row>
    <row r="35" spans="1:26" customFormat="1" ht="12" customHeight="1" outlineLevel="1" x14ac:dyDescent="0.35">
      <c r="A35" s="6"/>
      <c r="B35" s="7"/>
      <c r="C35" s="17"/>
      <c r="D35" s="17"/>
      <c r="E35" s="17"/>
      <c r="F35" s="26"/>
      <c r="G35" s="634" t="str">
        <f>General!G17</f>
        <v>b</v>
      </c>
      <c r="H35" s="225">
        <f>2/0.2</f>
        <v>10</v>
      </c>
      <c r="I35" s="55"/>
      <c r="L35" s="56"/>
      <c r="O35" s="56"/>
      <c r="P35" s="32"/>
      <c r="Q35" s="32"/>
      <c r="R35" s="32"/>
      <c r="S35" s="32"/>
      <c r="T35" s="32"/>
      <c r="U35" s="32"/>
      <c r="V35" s="30"/>
      <c r="W35" s="16"/>
      <c r="X35" s="8"/>
      <c r="Y35" s="8"/>
      <c r="Z35" s="8"/>
    </row>
    <row r="36" spans="1:26" customFormat="1" ht="12" customHeight="1" outlineLevel="1" x14ac:dyDescent="0.35">
      <c r="A36" s="6"/>
      <c r="B36" s="7"/>
      <c r="C36" s="17"/>
      <c r="D36" s="17"/>
      <c r="E36" s="17"/>
      <c r="F36" s="26"/>
      <c r="G36" s="634" t="str">
        <f>General!G18</f>
        <v>bd</v>
      </c>
      <c r="H36" s="225">
        <f>2/0.2</f>
        <v>10</v>
      </c>
      <c r="I36" s="55"/>
      <c r="L36" s="56"/>
      <c r="O36" s="56"/>
      <c r="P36" s="32"/>
      <c r="Q36" s="32"/>
      <c r="R36" s="32"/>
      <c r="S36" s="32"/>
      <c r="T36" s="32"/>
      <c r="U36" s="32"/>
      <c r="V36" s="30"/>
      <c r="W36" s="16"/>
      <c r="X36" s="8"/>
      <c r="Y36" s="8"/>
      <c r="Z36" s="8"/>
    </row>
    <row r="37" spans="1:26" customFormat="1" ht="12" customHeight="1" outlineLevel="1" x14ac:dyDescent="0.35">
      <c r="A37" s="6"/>
      <c r="B37" s="7"/>
      <c r="C37" s="17"/>
      <c r="D37" s="17"/>
      <c r="E37" s="17"/>
      <c r="F37" s="26"/>
      <c r="G37" s="634" t="str">
        <f>General!G19</f>
        <v>f</v>
      </c>
      <c r="H37" s="225">
        <f>1/0.2</f>
        <v>5</v>
      </c>
      <c r="I37" s="55"/>
      <c r="L37" s="56"/>
      <c r="O37" s="56"/>
      <c r="P37" s="32"/>
      <c r="Q37" s="32"/>
      <c r="R37" s="32"/>
      <c r="S37" s="32"/>
      <c r="T37" s="32"/>
      <c r="U37" s="32"/>
      <c r="V37" s="30"/>
      <c r="W37" s="16"/>
      <c r="X37" s="8"/>
      <c r="Y37" s="8"/>
      <c r="Z37" s="8"/>
    </row>
    <row r="38" spans="1:26" customFormat="1" ht="12" customHeight="1" outlineLevel="1" x14ac:dyDescent="0.35">
      <c r="A38" s="6"/>
      <c r="B38" s="7"/>
      <c r="C38" s="17"/>
      <c r="D38" s="17"/>
      <c r="E38" s="17"/>
      <c r="F38" s="26"/>
      <c r="G38" s="634" t="str">
        <f>General!G20</f>
        <v>h</v>
      </c>
      <c r="H38" s="225"/>
      <c r="I38" s="55"/>
      <c r="L38" s="56"/>
      <c r="O38" s="56"/>
      <c r="P38" s="32"/>
      <c r="Q38" s="32"/>
      <c r="R38" s="32"/>
      <c r="S38" s="32"/>
      <c r="T38" s="32"/>
      <c r="U38" s="32"/>
      <c r="V38" s="30"/>
      <c r="W38" s="16"/>
      <c r="X38" s="8"/>
      <c r="Y38" s="8"/>
      <c r="Z38" s="8"/>
    </row>
    <row r="39" spans="1:26" customFormat="1" ht="12" customHeight="1" outlineLevel="1" x14ac:dyDescent="0.35">
      <c r="A39" s="6"/>
      <c r="B39" s="7"/>
      <c r="C39" s="17"/>
      <c r="D39" s="17"/>
      <c r="E39" s="17"/>
      <c r="F39" s="26"/>
      <c r="G39" s="634" t="str">
        <f>General!G21</f>
        <v>i</v>
      </c>
      <c r="H39" s="225">
        <f>1/0.2</f>
        <v>5</v>
      </c>
      <c r="I39" s="55"/>
      <c r="L39" s="56"/>
      <c r="O39" s="56"/>
      <c r="P39" s="32"/>
      <c r="Q39" s="32"/>
      <c r="R39" s="32"/>
      <c r="S39" s="32"/>
      <c r="T39" s="32"/>
      <c r="U39" s="32"/>
      <c r="V39" s="30"/>
      <c r="W39" s="16"/>
      <c r="X39" s="8"/>
      <c r="Y39" s="8"/>
      <c r="Z39" s="8"/>
    </row>
    <row r="40" spans="1:26" customFormat="1" ht="12" customHeight="1" outlineLevel="1" x14ac:dyDescent="0.35">
      <c r="A40" s="6"/>
      <c r="B40" s="7"/>
      <c r="C40" s="17"/>
      <c r="D40" s="17"/>
      <c r="E40" s="17"/>
      <c r="F40" s="26"/>
      <c r="G40" s="634" t="str">
        <f>General!G22</f>
        <v>k</v>
      </c>
      <c r="H40" s="225">
        <f t="shared" ref="H40:H42" si="0">1/0.2</f>
        <v>5</v>
      </c>
      <c r="I40" s="55"/>
      <c r="L40" s="56"/>
      <c r="O40" s="56"/>
      <c r="P40" s="32"/>
      <c r="Q40" s="32"/>
      <c r="R40" s="32"/>
      <c r="S40" s="32"/>
      <c r="T40" s="32"/>
      <c r="U40" s="32"/>
      <c r="V40" s="30"/>
      <c r="W40" s="16"/>
      <c r="X40" s="8"/>
      <c r="Y40" s="8"/>
      <c r="Z40" s="8"/>
    </row>
    <row r="41" spans="1:26" customFormat="1" ht="12" customHeight="1" outlineLevel="1" x14ac:dyDescent="0.35">
      <c r="A41" s="6"/>
      <c r="B41" s="7"/>
      <c r="C41" s="17"/>
      <c r="D41" s="17"/>
      <c r="E41" s="17"/>
      <c r="F41" s="26"/>
      <c r="G41" s="634" t="str">
        <f>General!G23</f>
        <v>l</v>
      </c>
      <c r="H41" s="225">
        <f t="shared" si="0"/>
        <v>5</v>
      </c>
      <c r="I41" s="55"/>
      <c r="L41" s="56"/>
      <c r="O41" s="56"/>
      <c r="P41" s="32"/>
      <c r="Q41" s="32"/>
      <c r="R41" s="32"/>
      <c r="S41" s="32"/>
      <c r="T41" s="32"/>
      <c r="U41" s="32"/>
      <c r="V41" s="30"/>
      <c r="W41" s="16"/>
      <c r="X41" s="8"/>
      <c r="Y41" s="8"/>
      <c r="Z41" s="8"/>
    </row>
    <row r="42" spans="1:26" customFormat="1" ht="12" customHeight="1" outlineLevel="1" x14ac:dyDescent="0.35">
      <c r="A42" s="6"/>
      <c r="B42" s="7"/>
      <c r="C42" s="17"/>
      <c r="D42" s="17"/>
      <c r="E42" s="17"/>
      <c r="F42" s="26"/>
      <c r="G42" s="634" t="str">
        <f>General!G24</f>
        <v>lf</v>
      </c>
      <c r="H42" s="225">
        <f t="shared" si="0"/>
        <v>5</v>
      </c>
      <c r="I42" s="55"/>
      <c r="L42" s="56"/>
      <c r="O42" s="56"/>
      <c r="P42" s="32"/>
      <c r="Q42" s="32"/>
      <c r="R42" s="32"/>
      <c r="S42" s="32"/>
      <c r="T42" s="32"/>
      <c r="U42" s="32"/>
      <c r="V42" s="30"/>
      <c r="W42" s="16"/>
      <c r="X42" s="8"/>
      <c r="Y42" s="8"/>
      <c r="Z42" s="8"/>
    </row>
    <row r="43" spans="1:26" customFormat="1" ht="12" customHeight="1" outlineLevel="1" x14ac:dyDescent="0.35">
      <c r="A43" s="6"/>
      <c r="B43" s="7"/>
      <c r="C43" s="17"/>
      <c r="D43" s="17"/>
      <c r="E43" s="17"/>
      <c r="F43" s="26"/>
      <c r="G43" s="634" t="str">
        <f>General!G25</f>
        <v>ms</v>
      </c>
      <c r="H43" s="225">
        <f>0.65*H50+0.35*H41</f>
        <v>7.6000000000000005</v>
      </c>
      <c r="I43" s="55"/>
      <c r="L43" s="56"/>
      <c r="O43" s="56"/>
      <c r="P43" s="32"/>
      <c r="Q43" s="32"/>
      <c r="R43" s="32"/>
      <c r="S43" s="32"/>
      <c r="T43" s="32"/>
      <c r="U43" s="32"/>
      <c r="V43" s="30"/>
      <c r="W43" s="16"/>
      <c r="X43" s="8"/>
      <c r="Y43" s="8"/>
      <c r="Z43" s="8"/>
    </row>
    <row r="44" spans="1:26" customFormat="1" ht="12" customHeight="1" outlineLevel="1" x14ac:dyDescent="0.35">
      <c r="A44" s="6"/>
      <c r="B44" s="7"/>
      <c r="C44" s="17"/>
      <c r="D44" s="17"/>
      <c r="E44" s="17"/>
      <c r="F44" s="26"/>
      <c r="G44" s="634" t="str">
        <f>General!G26</f>
        <v>o</v>
      </c>
      <c r="H44" s="225">
        <f>1.8/0.2</f>
        <v>9</v>
      </c>
      <c r="I44" s="55"/>
      <c r="L44" s="56"/>
      <c r="O44" s="56"/>
      <c r="P44" s="32"/>
      <c r="Q44" s="32"/>
      <c r="R44" s="32"/>
      <c r="S44" s="32"/>
      <c r="T44" s="32"/>
      <c r="U44" s="32"/>
      <c r="V44" s="30"/>
      <c r="W44" s="16"/>
      <c r="X44" s="8"/>
      <c r="Y44" s="8"/>
      <c r="Z44" s="8"/>
    </row>
    <row r="45" spans="1:26" customFormat="1" ht="12" customHeight="1" outlineLevel="1" x14ac:dyDescent="0.35">
      <c r="A45" s="6"/>
      <c r="B45" s="7"/>
      <c r="C45" s="17"/>
      <c r="D45" s="17"/>
      <c r="E45" s="17"/>
      <c r="F45" s="26"/>
      <c r="G45" s="634" t="str">
        <f>General!G27</f>
        <v>od</v>
      </c>
      <c r="H45" s="225">
        <f>1.8/0.2</f>
        <v>9</v>
      </c>
      <c r="I45" s="55"/>
      <c r="L45" s="56"/>
      <c r="O45" s="56"/>
      <c r="P45" s="32"/>
      <c r="Q45" s="32"/>
      <c r="R45" s="32"/>
      <c r="S45" s="32"/>
      <c r="T45" s="32"/>
      <c r="U45" s="32"/>
      <c r="V45" s="30"/>
      <c r="W45" s="16"/>
      <c r="X45" s="8"/>
      <c r="Y45" s="8"/>
      <c r="Z45" s="8"/>
    </row>
    <row r="46" spans="1:26" customFormat="1" ht="12" customHeight="1" outlineLevel="1" x14ac:dyDescent="0.35">
      <c r="A46" s="6"/>
      <c r="B46" s="7"/>
      <c r="C46" s="17"/>
      <c r="D46" s="17"/>
      <c r="E46" s="17"/>
      <c r="F46" s="26"/>
      <c r="G46" s="634" t="str">
        <f>General!G28</f>
        <v>of</v>
      </c>
      <c r="H46" s="225"/>
      <c r="I46" s="55"/>
      <c r="L46" s="56"/>
      <c r="O46" s="56"/>
      <c r="P46" s="32"/>
      <c r="Q46" s="32"/>
      <c r="R46" s="32"/>
      <c r="S46" s="32"/>
      <c r="T46" s="32"/>
      <c r="U46" s="32"/>
      <c r="V46" s="30"/>
      <c r="W46" s="16"/>
      <c r="X46" s="8"/>
      <c r="Y46" s="8"/>
      <c r="Z46" s="8"/>
    </row>
    <row r="47" spans="1:26" customFormat="1" ht="12" customHeight="1" outlineLevel="1" x14ac:dyDescent="0.35">
      <c r="A47" s="6"/>
      <c r="B47" s="7"/>
      <c r="C47" s="17"/>
      <c r="D47" s="17"/>
      <c r="E47" s="17"/>
      <c r="F47" s="26"/>
      <c r="G47" s="634" t="str">
        <f>General!G29</f>
        <v>r</v>
      </c>
      <c r="H47" s="225">
        <f t="shared" ref="H47:H48" si="1">1/0.2</f>
        <v>5</v>
      </c>
      <c r="I47" s="55"/>
      <c r="L47" s="56"/>
      <c r="O47" s="56"/>
      <c r="P47" s="32"/>
      <c r="Q47" s="32"/>
      <c r="R47" s="32"/>
      <c r="S47" s="32"/>
      <c r="T47" s="32"/>
      <c r="U47" s="32"/>
      <c r="V47" s="30"/>
      <c r="W47" s="16"/>
      <c r="X47" s="8"/>
      <c r="Y47" s="8"/>
      <c r="Z47" s="8"/>
    </row>
    <row r="48" spans="1:26" customFormat="1" ht="12" customHeight="1" outlineLevel="1" x14ac:dyDescent="0.35">
      <c r="A48" s="6"/>
      <c r="B48" s="7"/>
      <c r="C48" s="17"/>
      <c r="D48" s="17"/>
      <c r="E48" s="17"/>
      <c r="F48" s="26"/>
      <c r="G48" s="634" t="str">
        <f>General!G30</f>
        <v>rd</v>
      </c>
      <c r="H48" s="225">
        <f t="shared" si="1"/>
        <v>5</v>
      </c>
      <c r="I48" s="55"/>
      <c r="L48" s="56"/>
      <c r="O48" s="56"/>
      <c r="P48" s="32"/>
      <c r="Q48" s="32"/>
      <c r="R48" s="32"/>
      <c r="S48" s="32"/>
      <c r="T48" s="32"/>
      <c r="U48" s="32"/>
      <c r="V48" s="30"/>
      <c r="W48" s="16"/>
      <c r="X48" s="8"/>
      <c r="Y48" s="8"/>
      <c r="Z48" s="8"/>
    </row>
    <row r="49" spans="1:68" customFormat="1" ht="12" customHeight="1" outlineLevel="1" x14ac:dyDescent="0.35">
      <c r="A49" s="6"/>
      <c r="B49" s="7"/>
      <c r="C49" s="17"/>
      <c r="D49" s="17"/>
      <c r="E49" s="17"/>
      <c r="F49" s="26"/>
      <c r="G49" s="634" t="str">
        <f>General!G31</f>
        <v>v</v>
      </c>
      <c r="H49" s="225">
        <f>1/0.2</f>
        <v>5</v>
      </c>
      <c r="I49" s="55"/>
      <c r="J49" s="56"/>
      <c r="K49" s="56"/>
      <c r="L49" s="56"/>
      <c r="O49" s="56"/>
      <c r="P49" s="32"/>
      <c r="Q49" s="32"/>
      <c r="R49" s="32"/>
      <c r="S49" s="32"/>
      <c r="T49" s="32"/>
      <c r="U49" s="32"/>
      <c r="V49" s="30"/>
      <c r="W49" s="16"/>
      <c r="X49" s="8"/>
      <c r="Y49" s="8"/>
      <c r="Z49" s="8"/>
    </row>
    <row r="50" spans="1:68" customFormat="1" ht="12" customHeight="1" outlineLevel="1" x14ac:dyDescent="0.35">
      <c r="A50" s="6"/>
      <c r="B50" s="7"/>
      <c r="C50" s="17"/>
      <c r="D50" s="17"/>
      <c r="E50" s="17"/>
      <c r="F50" s="26"/>
      <c r="G50" s="634" t="str">
        <f>General!G32</f>
        <v>w</v>
      </c>
      <c r="H50" s="225">
        <f>1.8/0.2</f>
        <v>9</v>
      </c>
      <c r="I50" s="55"/>
      <c r="J50" s="53"/>
      <c r="K50" s="601"/>
      <c r="L50" s="53"/>
      <c r="O50" s="53"/>
      <c r="P50" s="32"/>
      <c r="Q50" s="32"/>
      <c r="R50" s="32"/>
      <c r="S50" s="32"/>
      <c r="T50" s="32"/>
      <c r="U50" s="32"/>
      <c r="V50" s="30"/>
      <c r="W50" s="16"/>
      <c r="X50" s="8"/>
      <c r="Y50" s="8"/>
      <c r="Z50" s="8"/>
    </row>
    <row r="51" spans="1:68" customFormat="1" ht="12" customHeight="1" outlineLevel="1" x14ac:dyDescent="0.35">
      <c r="A51" s="6"/>
      <c r="B51" s="7"/>
      <c r="C51" s="17"/>
      <c r="D51" s="17"/>
      <c r="E51" s="17"/>
      <c r="F51" s="26"/>
      <c r="G51" s="634" t="str">
        <f>General!G33</f>
        <v>wd</v>
      </c>
      <c r="H51" s="225">
        <f>1.8/0.2</f>
        <v>9</v>
      </c>
      <c r="I51" s="55"/>
      <c r="J51" s="53"/>
      <c r="K51" s="601"/>
      <c r="L51" s="53"/>
      <c r="O51" s="53"/>
      <c r="P51" s="32"/>
      <c r="Q51" s="32"/>
      <c r="R51" s="32"/>
      <c r="S51" s="32"/>
      <c r="T51" s="32"/>
      <c r="U51" s="32"/>
      <c r="V51" s="30"/>
      <c r="W51" s="16"/>
      <c r="X51" s="8"/>
      <c r="Y51" s="8"/>
      <c r="Z51" s="8"/>
    </row>
    <row r="52" spans="1:68" customFormat="1" ht="12" customHeight="1" outlineLevel="1" x14ac:dyDescent="0.35">
      <c r="A52" s="6"/>
      <c r="B52" s="7"/>
      <c r="C52" s="17"/>
      <c r="D52" s="17"/>
      <c r="E52" s="17"/>
      <c r="F52" s="26"/>
      <c r="G52" s="634" t="str">
        <f>General!G34</f>
        <v>z</v>
      </c>
      <c r="H52" s="225">
        <f t="shared" ref="H52:H53" si="2">1/0.2</f>
        <v>5</v>
      </c>
      <c r="I52" s="55"/>
      <c r="J52" s="56"/>
      <c r="K52" s="56"/>
      <c r="L52" s="56"/>
      <c r="O52" s="56"/>
      <c r="P52" s="32"/>
      <c r="Q52" s="32"/>
      <c r="R52" s="32"/>
      <c r="S52" s="32"/>
      <c r="T52" s="32"/>
      <c r="U52" s="32"/>
      <c r="V52" s="30"/>
      <c r="W52" s="16"/>
      <c r="X52" s="8"/>
      <c r="Y52" s="8"/>
      <c r="Z52" s="8"/>
    </row>
    <row r="53" spans="1:68" customFormat="1" ht="12" customHeight="1" outlineLevel="1" x14ac:dyDescent="0.35">
      <c r="A53" s="6"/>
      <c r="B53" s="7"/>
      <c r="C53" s="17"/>
      <c r="D53" s="17"/>
      <c r="E53" s="17"/>
      <c r="F53" s="26"/>
      <c r="G53" s="634" t="str">
        <f>General!G35</f>
        <v>zd</v>
      </c>
      <c r="H53" s="225">
        <f t="shared" si="2"/>
        <v>5</v>
      </c>
      <c r="I53" s="55"/>
      <c r="J53" s="56"/>
      <c r="K53" s="56"/>
      <c r="L53" s="56"/>
      <c r="O53" s="56"/>
      <c r="P53" s="32"/>
      <c r="Q53" s="32"/>
      <c r="R53" s="32"/>
      <c r="S53" s="32"/>
      <c r="T53" s="32"/>
      <c r="U53" s="32"/>
      <c r="V53" s="30"/>
      <c r="W53" s="16"/>
      <c r="X53" s="8"/>
      <c r="Y53" s="8"/>
      <c r="Z53" s="8"/>
    </row>
    <row r="54" spans="1:68" customFormat="1" ht="12" customHeight="1" outlineLevel="1" x14ac:dyDescent="0.35">
      <c r="A54" s="6"/>
      <c r="B54" s="7"/>
      <c r="C54" s="17"/>
      <c r="D54" s="17"/>
      <c r="E54" s="17"/>
      <c r="F54" s="26"/>
      <c r="G54" s="27"/>
      <c r="H54" s="34"/>
      <c r="I54" s="55"/>
      <c r="J54" s="56"/>
      <c r="K54" s="56"/>
      <c r="L54" s="56"/>
      <c r="O54" s="56"/>
      <c r="P54" s="32"/>
      <c r="Q54" s="32"/>
      <c r="R54" s="32"/>
      <c r="S54" s="32"/>
      <c r="T54" s="32"/>
      <c r="U54" s="32"/>
      <c r="V54" s="30"/>
      <c r="W54" s="16"/>
      <c r="X54" s="8"/>
      <c r="Y54" s="8"/>
      <c r="Z54" s="8"/>
    </row>
    <row r="55" spans="1:68" customFormat="1" ht="5.15" customHeight="1" outlineLevel="1" x14ac:dyDescent="0.35">
      <c r="A55" s="6"/>
      <c r="B55" s="7"/>
      <c r="C55" s="17"/>
      <c r="D55" s="17"/>
      <c r="E55" s="17"/>
      <c r="F55" s="36"/>
      <c r="G55" s="37"/>
      <c r="H55" s="37"/>
      <c r="I55" s="37"/>
      <c r="J55" s="38"/>
      <c r="K55" s="38"/>
      <c r="L55" s="38"/>
      <c r="M55" s="38"/>
      <c r="N55" s="38"/>
      <c r="O55" s="38"/>
      <c r="P55" s="38"/>
      <c r="Q55" s="38"/>
      <c r="R55" s="38"/>
      <c r="S55" s="38"/>
      <c r="T55" s="38"/>
      <c r="U55" s="38"/>
      <c r="V55" s="30"/>
      <c r="W55" s="16"/>
      <c r="X55" s="8"/>
      <c r="Y55" s="8"/>
      <c r="Z55" s="8"/>
    </row>
    <row r="56" spans="1:68" customFormat="1" ht="25.4" customHeight="1" outlineLevel="1" x14ac:dyDescent="0.35">
      <c r="A56" s="6"/>
      <c r="B56" s="7"/>
      <c r="C56" s="39"/>
      <c r="D56" s="39"/>
      <c r="E56" s="39"/>
      <c r="F56" s="39"/>
      <c r="G56" s="40" t="str">
        <f>G24</f>
        <v>STUBBLE HANDLING</v>
      </c>
      <c r="H56" s="39"/>
      <c r="I56" s="39"/>
      <c r="J56" s="39"/>
      <c r="K56" s="39"/>
      <c r="L56" s="39"/>
      <c r="M56" s="39"/>
      <c r="N56" s="39"/>
      <c r="O56" s="39"/>
      <c r="P56" s="39"/>
      <c r="Q56" s="39"/>
      <c r="R56" s="39"/>
      <c r="S56" s="39"/>
      <c r="T56" s="39"/>
      <c r="U56" s="39"/>
      <c r="V56" s="39"/>
      <c r="W56" s="41" t="s">
        <v>10</v>
      </c>
      <c r="X56" s="8"/>
      <c r="Y56" s="8"/>
      <c r="Z56" s="8"/>
    </row>
    <row r="57" spans="1:68" customFormat="1" ht="12" customHeight="1" outlineLevel="1" x14ac:dyDescent="0.35">
      <c r="A57" s="6"/>
      <c r="B57" s="7"/>
      <c r="C57" s="7"/>
      <c r="D57" s="7"/>
      <c r="E57" s="7"/>
      <c r="F57" s="8"/>
      <c r="G57" s="8"/>
      <c r="H57" s="8"/>
      <c r="I57" s="8"/>
      <c r="J57" s="8"/>
      <c r="K57" s="8"/>
      <c r="L57" s="8"/>
      <c r="M57" s="8"/>
      <c r="N57" s="8"/>
      <c r="O57" s="8"/>
      <c r="P57" s="8"/>
      <c r="Q57" s="8"/>
      <c r="R57" s="8"/>
      <c r="S57" s="8"/>
      <c r="T57" s="8"/>
      <c r="U57" s="8"/>
      <c r="V57" s="8"/>
      <c r="W57" s="8"/>
      <c r="X57" s="8"/>
      <c r="Y57" s="8"/>
      <c r="Z57" s="8"/>
    </row>
    <row r="58" spans="1:68" customFormat="1" ht="12" customHeight="1" outlineLevel="1" x14ac:dyDescent="0.35">
      <c r="A58" s="6"/>
      <c r="B58" s="7"/>
      <c r="C58" s="7"/>
      <c r="D58" s="7"/>
      <c r="E58" s="7"/>
      <c r="F58" s="7"/>
      <c r="G58" s="7"/>
      <c r="H58" s="8"/>
      <c r="I58" s="8"/>
      <c r="J58" s="8"/>
      <c r="K58" s="8"/>
      <c r="L58" s="8"/>
      <c r="M58" s="8"/>
      <c r="N58" s="8"/>
      <c r="O58" s="8"/>
      <c r="P58" s="8"/>
      <c r="Q58" s="8"/>
      <c r="R58" s="8"/>
      <c r="S58" s="8"/>
      <c r="T58" s="8"/>
      <c r="U58" s="8"/>
      <c r="V58" s="8"/>
      <c r="W58" s="8"/>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row>
  </sheetData>
  <pageMargins left="0.7" right="0.7" top="0.75" bottom="0.75" header="0.3" footer="0.3"/>
  <pageSetup paperSize="9"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98FFE-A6A0-4C30-BDC9-58F80A4FAF68}">
  <sheetPr codeName="Sheet7"/>
  <dimension ref="A2:B4"/>
  <sheetViews>
    <sheetView workbookViewId="0">
      <selection activeCell="B2" sqref="B2"/>
    </sheetView>
  </sheetViews>
  <sheetFormatPr defaultColWidth="8.54296875" defaultRowHeight="14.5" x14ac:dyDescent="0.35"/>
  <cols>
    <col min="1" max="1" width="31.453125" style="63" bestFit="1" customWidth="1"/>
    <col min="2" max="16384" width="8.54296875" style="63"/>
  </cols>
  <sheetData>
    <row r="2" spans="1:2" x14ac:dyDescent="0.35">
      <c r="A2" t="s">
        <v>1081</v>
      </c>
      <c r="B2" s="197">
        <v>5000000</v>
      </c>
    </row>
    <row r="4" spans="1:2" x14ac:dyDescent="0.35">
      <c r="A4" s="63" t="s">
        <v>355</v>
      </c>
      <c r="B4" s="240">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62597-66E7-4BEA-A606-2AAAA9DE0E3D}">
  <sheetPr codeName="Sheet14"/>
  <dimension ref="A1:X35"/>
  <sheetViews>
    <sheetView workbookViewId="0">
      <selection activeCell="L15" sqref="L15:L24"/>
    </sheetView>
  </sheetViews>
  <sheetFormatPr defaultColWidth="10.453125" defaultRowHeight="12" customHeight="1" x14ac:dyDescent="0.35"/>
  <cols>
    <col min="1" max="1" width="4.453125" customWidth="1"/>
    <col min="2" max="2" width="1.54296875" customWidth="1"/>
    <col min="3" max="4" width="0.54296875" customWidth="1"/>
    <col min="5" max="6" width="1.54296875" customWidth="1"/>
  </cols>
  <sheetData>
    <row r="1" spans="1:24" ht="12" customHeight="1" x14ac:dyDescent="0.35">
      <c r="A1" s="163"/>
      <c r="B1" s="7"/>
      <c r="C1" s="7"/>
      <c r="D1" s="7"/>
      <c r="E1" s="7"/>
      <c r="F1" s="7"/>
      <c r="G1" s="7"/>
      <c r="H1" s="7"/>
      <c r="I1" s="7"/>
      <c r="J1" s="7"/>
      <c r="K1" s="7"/>
      <c r="L1" s="7"/>
      <c r="M1" s="7"/>
      <c r="N1" s="7"/>
      <c r="O1" s="7"/>
      <c r="P1" s="7"/>
      <c r="Q1" s="7"/>
      <c r="R1" s="7"/>
      <c r="S1" s="7"/>
      <c r="T1" s="7"/>
      <c r="U1" s="7"/>
      <c r="V1" s="7"/>
      <c r="W1" s="7"/>
      <c r="X1" s="7"/>
    </row>
    <row r="2" spans="1:24" ht="12" customHeight="1" x14ac:dyDescent="0.35">
      <c r="A2" s="163"/>
      <c r="B2" s="7"/>
      <c r="C2" s="7"/>
      <c r="D2" s="7"/>
      <c r="E2" s="7"/>
      <c r="F2" s="7"/>
      <c r="G2" s="7"/>
      <c r="H2" s="7"/>
      <c r="I2" s="7"/>
      <c r="J2" s="7"/>
      <c r="K2" s="7"/>
      <c r="L2" s="7"/>
      <c r="M2" s="7"/>
      <c r="N2" s="7"/>
      <c r="O2" s="7"/>
      <c r="P2" s="7"/>
      <c r="Q2" s="7"/>
      <c r="R2" s="7"/>
      <c r="S2" s="7"/>
      <c r="T2" s="7"/>
      <c r="U2" s="7"/>
      <c r="V2" s="7"/>
      <c r="W2" s="7"/>
      <c r="X2" s="7"/>
    </row>
    <row r="3" spans="1:24" ht="5.15" customHeight="1" thickBot="1" x14ac:dyDescent="0.4">
      <c r="A3" s="163"/>
      <c r="B3" s="7"/>
      <c r="C3" s="7"/>
      <c r="D3" s="7"/>
      <c r="E3" s="7"/>
      <c r="F3" s="7"/>
      <c r="G3" s="7"/>
      <c r="H3" s="7"/>
      <c r="I3" s="7"/>
      <c r="J3" s="7"/>
      <c r="K3" s="7"/>
      <c r="L3" s="7"/>
      <c r="M3" s="7"/>
      <c r="N3" s="7"/>
      <c r="O3" s="7"/>
      <c r="P3" s="7"/>
      <c r="Q3" s="7"/>
      <c r="R3" s="7"/>
      <c r="S3" s="7"/>
      <c r="T3" s="7"/>
      <c r="U3" s="7"/>
      <c r="V3" s="7"/>
      <c r="W3" s="7"/>
      <c r="X3" s="7"/>
    </row>
    <row r="4" spans="1:24" ht="5.15" customHeight="1" x14ac:dyDescent="0.35">
      <c r="A4" s="163"/>
      <c r="B4" s="7"/>
      <c r="C4" s="9" t="s">
        <v>0</v>
      </c>
      <c r="D4" s="9">
        <f>SUM(F14:V28)</f>
        <v>497.60176003813262</v>
      </c>
      <c r="E4" s="9"/>
      <c r="F4" s="9"/>
      <c r="G4" s="9"/>
      <c r="H4" s="9"/>
      <c r="I4" s="9"/>
      <c r="J4" s="9"/>
      <c r="K4" s="10"/>
      <c r="L4" s="10"/>
      <c r="M4" s="10"/>
      <c r="N4" s="10"/>
      <c r="O4" s="10"/>
      <c r="P4" s="10"/>
      <c r="Q4" s="10"/>
      <c r="R4" s="10"/>
      <c r="S4" s="10"/>
      <c r="T4" s="10"/>
      <c r="U4" s="10"/>
      <c r="V4" s="10"/>
      <c r="W4" s="11"/>
      <c r="X4" s="8"/>
    </row>
    <row r="5" spans="1:24" ht="13.4" customHeight="1" x14ac:dyDescent="0.35">
      <c r="A5" s="163"/>
      <c r="B5" s="7"/>
      <c r="C5" s="12"/>
      <c r="D5" s="12">
        <v>0</v>
      </c>
      <c r="E5" s="12" t="s">
        <v>1</v>
      </c>
      <c r="F5" s="13"/>
      <c r="G5" s="14" t="s">
        <v>800</v>
      </c>
      <c r="H5" s="13"/>
      <c r="I5" s="13"/>
      <c r="J5" s="13"/>
      <c r="K5" s="13"/>
      <c r="L5" s="13"/>
      <c r="M5" s="13"/>
      <c r="N5" s="13"/>
      <c r="O5" s="13"/>
      <c r="P5" s="13"/>
      <c r="Q5" s="13"/>
      <c r="R5" s="13"/>
      <c r="S5" s="15"/>
      <c r="U5" s="106"/>
      <c r="V5" s="106"/>
      <c r="W5" s="16"/>
      <c r="X5" s="8"/>
    </row>
    <row r="6" spans="1:24" ht="13.4" customHeight="1" x14ac:dyDescent="0.35">
      <c r="A6" s="163"/>
      <c r="B6" s="7"/>
      <c r="C6" s="12"/>
      <c r="D6" s="12" t="b">
        <f>OR(ISNA(VLOOKUP(G5,Index_Table_Names,1,FALSE)),G5="")</f>
        <v>0</v>
      </c>
      <c r="E6" s="17"/>
      <c r="F6" s="13"/>
      <c r="G6" s="13" t="s">
        <v>801</v>
      </c>
      <c r="I6" s="13"/>
      <c r="J6" s="13"/>
      <c r="K6" s="13"/>
      <c r="L6" s="13"/>
      <c r="M6" s="13"/>
      <c r="N6" s="13"/>
      <c r="O6" s="13"/>
      <c r="P6" s="13"/>
      <c r="Q6" s="13"/>
      <c r="R6" s="13"/>
      <c r="S6" s="15"/>
      <c r="T6" s="107"/>
      <c r="U6" s="106"/>
      <c r="V6" s="106"/>
      <c r="W6" s="16"/>
      <c r="X6" s="8"/>
    </row>
    <row r="7" spans="1:24" ht="13.4" customHeight="1" x14ac:dyDescent="0.35">
      <c r="A7" s="163"/>
      <c r="B7" s="7"/>
      <c r="C7" s="17"/>
      <c r="D7" s="12" t="b">
        <f>(D5&lt;&gt;D4)</f>
        <v>1</v>
      </c>
      <c r="E7" s="17"/>
      <c r="F7" s="13"/>
      <c r="G7" s="77">
        <v>44332.767597222199</v>
      </c>
      <c r="I7" s="13"/>
      <c r="J7" s="13"/>
      <c r="K7" s="13"/>
      <c r="L7" s="13"/>
      <c r="M7" s="13"/>
      <c r="N7" s="13"/>
      <c r="O7" s="13"/>
      <c r="P7" s="13"/>
      <c r="Q7" s="13"/>
      <c r="R7" s="13"/>
      <c r="S7" s="15"/>
      <c r="T7" s="107"/>
      <c r="U7" s="106"/>
      <c r="V7" s="106"/>
      <c r="W7" s="16"/>
      <c r="X7" s="8"/>
    </row>
    <row r="8" spans="1:24" ht="13.4" customHeight="1" x14ac:dyDescent="0.35">
      <c r="A8" s="163"/>
      <c r="B8" s="7"/>
      <c r="C8" s="17"/>
      <c r="D8" s="12"/>
      <c r="E8" s="17"/>
      <c r="F8" s="13"/>
      <c r="G8" s="21"/>
      <c r="I8" s="13"/>
      <c r="K8" s="13"/>
      <c r="L8" s="13"/>
      <c r="M8" s="13"/>
      <c r="N8" s="13"/>
      <c r="O8" s="13"/>
      <c r="P8" s="13"/>
      <c r="Q8" s="13"/>
      <c r="R8" s="13"/>
      <c r="S8" s="15"/>
      <c r="T8" s="107"/>
      <c r="U8" s="106"/>
      <c r="V8" s="106"/>
      <c r="W8" s="16"/>
      <c r="X8" s="8"/>
    </row>
    <row r="9" spans="1:24" ht="13.4" customHeight="1" x14ac:dyDescent="0.35">
      <c r="A9" s="163"/>
      <c r="B9" s="7"/>
      <c r="C9" s="17"/>
      <c r="D9" s="17"/>
      <c r="E9" s="17"/>
      <c r="F9" s="17"/>
      <c r="G9" s="17"/>
      <c r="H9" s="17"/>
      <c r="I9" s="17"/>
      <c r="J9" s="22"/>
      <c r="K9" s="22"/>
      <c r="L9" s="22"/>
      <c r="M9" s="22"/>
      <c r="N9" s="22"/>
      <c r="O9" s="126"/>
      <c r="P9" s="22"/>
      <c r="Q9" s="22"/>
      <c r="R9" s="22"/>
      <c r="S9" s="22"/>
      <c r="T9" s="22"/>
      <c r="U9" s="22"/>
      <c r="V9" s="22"/>
      <c r="W9" s="16"/>
      <c r="X9" s="8"/>
    </row>
    <row r="10" spans="1:24" ht="13.4" customHeight="1" x14ac:dyDescent="0.45">
      <c r="A10" s="163"/>
      <c r="B10" s="7"/>
      <c r="C10" s="17"/>
      <c r="D10" s="17"/>
      <c r="E10" s="17"/>
      <c r="F10" s="17"/>
      <c r="G10" s="17"/>
      <c r="H10" s="17"/>
      <c r="I10" s="17"/>
      <c r="J10" s="17"/>
      <c r="K10" s="17"/>
      <c r="L10" s="523" t="s">
        <v>896</v>
      </c>
      <c r="M10" s="523"/>
      <c r="N10" s="523"/>
      <c r="O10" s="523"/>
      <c r="P10" s="523"/>
      <c r="Q10" s="523"/>
      <c r="R10" s="22"/>
      <c r="S10" s="22"/>
      <c r="T10" s="22"/>
      <c r="U10" s="22"/>
      <c r="V10" s="22"/>
      <c r="W10" s="16"/>
      <c r="X10" s="8"/>
    </row>
    <row r="11" spans="1:24" ht="13.4" customHeight="1" x14ac:dyDescent="0.35">
      <c r="A11" s="163"/>
      <c r="B11" s="7"/>
      <c r="C11" s="17"/>
      <c r="D11" s="17"/>
      <c r="E11" s="17"/>
      <c r="F11" s="17"/>
      <c r="G11" s="17"/>
      <c r="H11" s="17"/>
      <c r="I11" s="22" t="s">
        <v>792</v>
      </c>
      <c r="J11" s="23"/>
      <c r="K11" s="98"/>
      <c r="L11" s="98"/>
      <c r="M11" s="23"/>
      <c r="N11" s="23"/>
      <c r="O11" s="23" t="s">
        <v>796</v>
      </c>
      <c r="P11" s="23"/>
      <c r="Q11" s="23"/>
      <c r="R11" s="23"/>
      <c r="S11" s="23"/>
      <c r="T11" s="23"/>
      <c r="U11" s="23"/>
      <c r="V11" s="22"/>
      <c r="W11" s="16"/>
      <c r="X11" s="8"/>
    </row>
    <row r="12" spans="1:24" ht="13.4" customHeight="1" x14ac:dyDescent="0.35">
      <c r="A12" s="163"/>
      <c r="B12" s="7"/>
      <c r="C12" s="17"/>
      <c r="D12" s="17"/>
      <c r="E12" s="17"/>
      <c r="F12" s="17"/>
      <c r="G12" s="17"/>
      <c r="H12" s="17"/>
      <c r="I12" s="22" t="s">
        <v>799</v>
      </c>
      <c r="J12" s="23"/>
      <c r="K12" s="23" t="s">
        <v>171</v>
      </c>
      <c r="L12" s="23" t="s">
        <v>798</v>
      </c>
      <c r="M12" s="23" t="s">
        <v>797</v>
      </c>
      <c r="N12" s="23" t="s">
        <v>796</v>
      </c>
      <c r="O12" s="23" t="str">
        <f>"per "&amp;$I$26&amp;" MJ"</f>
        <v>per 100 MJ</v>
      </c>
      <c r="P12" s="23"/>
      <c r="Q12" s="23" t="s">
        <v>870</v>
      </c>
      <c r="R12" s="23"/>
      <c r="S12" s="23"/>
      <c r="T12" s="23"/>
      <c r="U12" s="23"/>
      <c r="V12" s="22"/>
      <c r="W12" s="16"/>
      <c r="X12" s="8"/>
    </row>
    <row r="13" spans="1:24" ht="5.15" customHeight="1" x14ac:dyDescent="0.35">
      <c r="A13" s="163"/>
      <c r="B13" s="7"/>
      <c r="C13" s="17"/>
      <c r="D13" s="17"/>
      <c r="E13" s="17"/>
      <c r="F13" s="17"/>
      <c r="G13" s="17"/>
      <c r="H13" s="17"/>
      <c r="I13" s="17"/>
      <c r="J13" s="23"/>
      <c r="K13" s="23"/>
      <c r="L13" s="23"/>
      <c r="M13" s="23"/>
      <c r="N13" s="23"/>
      <c r="O13" s="23"/>
      <c r="P13" s="23"/>
      <c r="Q13" s="23"/>
      <c r="R13" s="23"/>
      <c r="S13" s="23"/>
      <c r="T13" s="23"/>
      <c r="U13" s="23"/>
      <c r="V13" s="22"/>
      <c r="W13" s="16"/>
      <c r="X13" s="8"/>
    </row>
    <row r="14" spans="1:24" ht="5.15" customHeight="1" x14ac:dyDescent="0.35">
      <c r="A14" s="163"/>
      <c r="B14" s="7"/>
      <c r="C14" s="17"/>
      <c r="D14" s="17"/>
      <c r="E14" s="17"/>
      <c r="F14" s="26"/>
      <c r="G14" s="26"/>
      <c r="H14" s="26"/>
      <c r="I14" s="26"/>
      <c r="J14" s="28"/>
      <c r="K14" s="85"/>
      <c r="L14" s="85"/>
      <c r="M14" s="85"/>
      <c r="N14" s="85"/>
      <c r="O14" s="85"/>
      <c r="P14" s="28"/>
      <c r="Q14" s="28"/>
      <c r="R14" s="28"/>
      <c r="S14" s="28"/>
      <c r="T14" s="28"/>
      <c r="U14" s="28"/>
      <c r="V14" s="30"/>
      <c r="W14" s="16"/>
      <c r="X14" s="8"/>
    </row>
    <row r="15" spans="1:24" ht="13.4" customHeight="1" x14ac:dyDescent="0.35">
      <c r="A15" s="163"/>
      <c r="B15" s="7"/>
      <c r="C15" s="17"/>
      <c r="D15" s="17"/>
      <c r="E15" s="17"/>
      <c r="F15" s="26"/>
      <c r="G15" s="90"/>
      <c r="H15" s="90"/>
      <c r="I15" s="528" t="s">
        <v>806</v>
      </c>
      <c r="J15" s="88"/>
      <c r="K15" s="529">
        <v>0.4</v>
      </c>
      <c r="L15" s="53">
        <f t="shared" ref="L15:L24" si="0">17*K15-2</f>
        <v>4.8000000000000007</v>
      </c>
      <c r="M15" s="53">
        <f>MIN(1,1-1.7*(0.8-$K15)+0.17*0.3)</f>
        <v>0.37099999999999994</v>
      </c>
      <c r="N15" s="520">
        <f t="shared" ref="N15:N24" si="1">1/M15</f>
        <v>2.6954177897574128</v>
      </c>
      <c r="O15" s="520">
        <f t="shared" ref="O15:O24" si="2">N15/L15*$I$26</f>
        <v>56.154537286612758</v>
      </c>
      <c r="P15" s="53"/>
      <c r="Q15" s="522">
        <f t="shared" ref="Q15:Q24" si="3">L15/N15</f>
        <v>1.7807999999999999</v>
      </c>
      <c r="R15" s="53"/>
      <c r="S15" s="520"/>
      <c r="T15" s="88"/>
      <c r="U15" s="88"/>
      <c r="V15" s="30"/>
      <c r="W15" s="16"/>
      <c r="X15" s="8"/>
    </row>
    <row r="16" spans="1:24" ht="13.4" customHeight="1" x14ac:dyDescent="0.35">
      <c r="A16" s="163"/>
      <c r="B16" s="7"/>
      <c r="C16" s="17"/>
      <c r="D16" s="17"/>
      <c r="E16" s="17"/>
      <c r="F16" s="26"/>
      <c r="G16" s="90"/>
      <c r="H16" s="90"/>
      <c r="I16" s="528" t="s">
        <v>807</v>
      </c>
      <c r="J16" s="88"/>
      <c r="K16" s="529">
        <v>0.45</v>
      </c>
      <c r="L16" s="53">
        <f t="shared" si="0"/>
        <v>5.65</v>
      </c>
      <c r="M16" s="53">
        <f t="shared" ref="M16:M24" si="4">MIN(1,1-1.7*(0.8-$K16)+0.17*0.3)</f>
        <v>0.45599999999999991</v>
      </c>
      <c r="N16" s="520">
        <f t="shared" si="1"/>
        <v>2.1929824561403515</v>
      </c>
      <c r="O16" s="520">
        <f t="shared" si="2"/>
        <v>38.813848781245156</v>
      </c>
      <c r="P16" s="53"/>
      <c r="Q16" s="522">
        <f t="shared" si="3"/>
        <v>2.5763999999999996</v>
      </c>
      <c r="R16" s="53"/>
      <c r="S16" s="520"/>
      <c r="T16" s="88"/>
      <c r="U16" s="88"/>
      <c r="V16" s="30"/>
      <c r="W16" s="16"/>
      <c r="X16" s="8"/>
    </row>
    <row r="17" spans="1:24" ht="13.4" customHeight="1" x14ac:dyDescent="0.35">
      <c r="A17" s="163"/>
      <c r="B17" s="7"/>
      <c r="C17" s="17"/>
      <c r="D17" s="17"/>
      <c r="E17" s="17"/>
      <c r="F17" s="26"/>
      <c r="G17" s="90"/>
      <c r="H17" s="90"/>
      <c r="I17" s="528" t="s">
        <v>808</v>
      </c>
      <c r="J17" s="88"/>
      <c r="K17" s="529">
        <v>0.5</v>
      </c>
      <c r="L17" s="53">
        <f t="shared" si="0"/>
        <v>6.5</v>
      </c>
      <c r="M17" s="53">
        <f t="shared" si="4"/>
        <v>0.54100000000000004</v>
      </c>
      <c r="N17" s="520">
        <f t="shared" si="1"/>
        <v>1.8484288354898335</v>
      </c>
      <c r="O17" s="520">
        <f t="shared" si="2"/>
        <v>28.43736669984359</v>
      </c>
      <c r="P17" s="88"/>
      <c r="Q17" s="522">
        <f t="shared" si="3"/>
        <v>3.5165000000000002</v>
      </c>
      <c r="R17" s="53"/>
      <c r="S17" s="520"/>
      <c r="T17" s="88"/>
      <c r="U17" s="88"/>
      <c r="V17" s="30"/>
      <c r="W17" s="16"/>
      <c r="X17" s="8"/>
    </row>
    <row r="18" spans="1:24" ht="13.4" customHeight="1" x14ac:dyDescent="0.35">
      <c r="A18" s="163"/>
      <c r="B18" s="7"/>
      <c r="C18" s="17"/>
      <c r="D18" s="17"/>
      <c r="E18" s="17"/>
      <c r="F18" s="26"/>
      <c r="G18" s="90"/>
      <c r="H18" s="90"/>
      <c r="I18" s="528" t="s">
        <v>809</v>
      </c>
      <c r="J18" s="88"/>
      <c r="K18" s="529">
        <v>0.55000000000000004</v>
      </c>
      <c r="L18" s="53">
        <f t="shared" si="0"/>
        <v>7.3500000000000014</v>
      </c>
      <c r="M18" s="53">
        <f t="shared" si="4"/>
        <v>0.626</v>
      </c>
      <c r="N18" s="520">
        <f t="shared" si="1"/>
        <v>1.5974440894568691</v>
      </c>
      <c r="O18" s="520">
        <f t="shared" si="2"/>
        <v>21.73393318988937</v>
      </c>
      <c r="P18" s="88"/>
      <c r="Q18" s="522">
        <f t="shared" si="3"/>
        <v>4.6011000000000006</v>
      </c>
      <c r="R18" s="53"/>
      <c r="S18" s="520"/>
      <c r="T18" s="88"/>
      <c r="U18" s="88"/>
      <c r="V18" s="30"/>
      <c r="W18" s="16"/>
      <c r="X18" s="8"/>
    </row>
    <row r="19" spans="1:24" ht="13.4" customHeight="1" x14ac:dyDescent="0.35">
      <c r="A19" s="163"/>
      <c r="B19" s="7"/>
      <c r="C19" s="17"/>
      <c r="D19" s="17"/>
      <c r="E19" s="17"/>
      <c r="F19" s="26"/>
      <c r="G19" s="90"/>
      <c r="H19" s="90"/>
      <c r="I19" s="528" t="s">
        <v>810</v>
      </c>
      <c r="J19" s="88"/>
      <c r="K19" s="529">
        <v>0.6</v>
      </c>
      <c r="L19" s="53">
        <f t="shared" si="0"/>
        <v>8.1999999999999993</v>
      </c>
      <c r="M19" s="53">
        <f t="shared" si="4"/>
        <v>0.71099999999999997</v>
      </c>
      <c r="N19" s="520">
        <f t="shared" si="1"/>
        <v>1.4064697609001406</v>
      </c>
      <c r="O19" s="520">
        <f t="shared" si="2"/>
        <v>17.152070254879764</v>
      </c>
      <c r="P19" s="88"/>
      <c r="Q19" s="522">
        <f t="shared" si="3"/>
        <v>5.8301999999999996</v>
      </c>
      <c r="R19" s="53"/>
      <c r="S19" s="520"/>
      <c r="T19" s="88"/>
      <c r="U19" s="88"/>
      <c r="V19" s="30"/>
      <c r="W19" s="16"/>
      <c r="X19" s="8"/>
    </row>
    <row r="20" spans="1:24" ht="13.4" customHeight="1" x14ac:dyDescent="0.35">
      <c r="A20" s="163"/>
      <c r="B20" s="7"/>
      <c r="C20" s="17"/>
      <c r="D20" s="17"/>
      <c r="E20" s="17"/>
      <c r="F20" s="26"/>
      <c r="G20" s="90"/>
      <c r="H20" s="90"/>
      <c r="I20" s="528" t="s">
        <v>811</v>
      </c>
      <c r="J20" s="88"/>
      <c r="K20" s="529">
        <v>0.65</v>
      </c>
      <c r="L20" s="53">
        <f t="shared" si="0"/>
        <v>9.0500000000000007</v>
      </c>
      <c r="M20" s="53">
        <f t="shared" si="4"/>
        <v>0.79600000000000004</v>
      </c>
      <c r="N20" s="520">
        <f t="shared" si="1"/>
        <v>1.2562814070351758</v>
      </c>
      <c r="O20" s="520">
        <f t="shared" si="2"/>
        <v>13.881562508675973</v>
      </c>
      <c r="P20" s="88"/>
      <c r="Q20" s="522">
        <f t="shared" si="3"/>
        <v>7.2038000000000011</v>
      </c>
      <c r="R20" s="53"/>
      <c r="S20" s="520"/>
      <c r="T20" s="88"/>
      <c r="U20" s="88"/>
      <c r="V20" s="30"/>
      <c r="W20" s="16"/>
      <c r="X20" s="8"/>
    </row>
    <row r="21" spans="1:24" ht="13.4" customHeight="1" x14ac:dyDescent="0.35">
      <c r="A21" s="163"/>
      <c r="B21" s="7"/>
      <c r="C21" s="17"/>
      <c r="D21" s="17"/>
      <c r="E21" s="17"/>
      <c r="F21" s="26"/>
      <c r="G21" s="90"/>
      <c r="H21" s="90"/>
      <c r="I21" s="528" t="s">
        <v>812</v>
      </c>
      <c r="J21" s="88"/>
      <c r="K21" s="529">
        <v>0.7</v>
      </c>
      <c r="L21" s="53">
        <f t="shared" si="0"/>
        <v>9.8999999999999986</v>
      </c>
      <c r="M21" s="53">
        <f t="shared" si="4"/>
        <v>0.88099999999999989</v>
      </c>
      <c r="N21" s="520">
        <f t="shared" si="1"/>
        <v>1.1350737797956869</v>
      </c>
      <c r="O21" s="520">
        <f t="shared" si="2"/>
        <v>11.46539171510795</v>
      </c>
      <c r="P21" s="88"/>
      <c r="Q21" s="522">
        <f t="shared" si="3"/>
        <v>8.721899999999998</v>
      </c>
      <c r="R21" s="53"/>
      <c r="S21" s="520"/>
      <c r="T21" s="88"/>
      <c r="U21" s="88"/>
      <c r="V21" s="30"/>
      <c r="W21" s="16"/>
      <c r="X21" s="8"/>
    </row>
    <row r="22" spans="1:24" ht="13.4" customHeight="1" x14ac:dyDescent="0.35">
      <c r="A22" s="163"/>
      <c r="B22" s="7"/>
      <c r="C22" s="17"/>
      <c r="D22" s="17"/>
      <c r="E22" s="17"/>
      <c r="F22" s="26"/>
      <c r="G22" s="90"/>
      <c r="H22" s="90"/>
      <c r="I22" s="528" t="s">
        <v>813</v>
      </c>
      <c r="J22" s="88"/>
      <c r="K22" s="529">
        <v>0.75</v>
      </c>
      <c r="L22" s="53">
        <f t="shared" si="0"/>
        <v>10.75</v>
      </c>
      <c r="M22" s="53">
        <f t="shared" si="4"/>
        <v>0.96599999999999997</v>
      </c>
      <c r="N22" s="520">
        <f t="shared" si="1"/>
        <v>1.0351966873706004</v>
      </c>
      <c r="O22" s="520">
        <f t="shared" si="2"/>
        <v>9.6297366267032594</v>
      </c>
      <c r="P22" s="88"/>
      <c r="Q22" s="522">
        <f t="shared" si="3"/>
        <v>10.384499999999999</v>
      </c>
      <c r="R22" s="53"/>
      <c r="S22" s="520"/>
      <c r="T22" s="88"/>
      <c r="U22" s="88"/>
      <c r="V22" s="30"/>
      <c r="W22" s="16"/>
      <c r="X22" s="8"/>
    </row>
    <row r="23" spans="1:24" ht="13.4" customHeight="1" x14ac:dyDescent="0.35">
      <c r="A23" s="163"/>
      <c r="B23" s="7"/>
      <c r="C23" s="17"/>
      <c r="D23" s="17"/>
      <c r="E23" s="17"/>
      <c r="F23" s="26"/>
      <c r="G23" s="90"/>
      <c r="H23" s="90"/>
      <c r="I23" s="528" t="s">
        <v>814</v>
      </c>
      <c r="J23" s="88"/>
      <c r="K23" s="529">
        <v>0.8</v>
      </c>
      <c r="L23" s="53">
        <f t="shared" si="0"/>
        <v>11.600000000000001</v>
      </c>
      <c r="M23" s="53">
        <f t="shared" si="4"/>
        <v>1</v>
      </c>
      <c r="N23" s="520">
        <f t="shared" si="1"/>
        <v>1</v>
      </c>
      <c r="O23" s="520">
        <f t="shared" si="2"/>
        <v>8.6206896551724128</v>
      </c>
      <c r="P23" s="88"/>
      <c r="Q23" s="522">
        <f t="shared" si="3"/>
        <v>11.600000000000001</v>
      </c>
      <c r="R23" s="53"/>
      <c r="S23" s="520"/>
      <c r="T23" s="88"/>
      <c r="U23" s="88"/>
      <c r="V23" s="30"/>
      <c r="W23" s="16"/>
      <c r="X23" s="8"/>
    </row>
    <row r="24" spans="1:24" ht="13.4" customHeight="1" x14ac:dyDescent="0.35">
      <c r="A24" s="163"/>
      <c r="B24" s="7"/>
      <c r="C24" s="17"/>
      <c r="D24" s="17"/>
      <c r="E24" s="17"/>
      <c r="F24" s="26"/>
      <c r="G24" s="90"/>
      <c r="H24" s="90"/>
      <c r="I24" s="528" t="s">
        <v>815</v>
      </c>
      <c r="J24" s="88"/>
      <c r="K24" s="529">
        <v>0.85</v>
      </c>
      <c r="L24" s="53">
        <f t="shared" si="0"/>
        <v>12.45</v>
      </c>
      <c r="M24" s="53">
        <f t="shared" si="4"/>
        <v>1</v>
      </c>
      <c r="N24" s="520">
        <f t="shared" si="1"/>
        <v>1</v>
      </c>
      <c r="O24" s="520">
        <f t="shared" si="2"/>
        <v>8.0321285140562253</v>
      </c>
      <c r="P24" s="88"/>
      <c r="Q24" s="522">
        <f t="shared" si="3"/>
        <v>12.45</v>
      </c>
      <c r="R24" s="53"/>
      <c r="S24" s="520"/>
      <c r="T24" s="88"/>
      <c r="U24" s="88"/>
      <c r="V24" s="30"/>
      <c r="W24" s="16"/>
      <c r="X24" s="8"/>
    </row>
    <row r="25" spans="1:24" ht="13.4" customHeight="1" x14ac:dyDescent="0.35">
      <c r="A25" s="163"/>
      <c r="B25" s="7"/>
      <c r="C25" s="17"/>
      <c r="D25" s="17"/>
      <c r="E25" s="17"/>
      <c r="F25" s="26"/>
      <c r="G25" s="90"/>
      <c r="H25" s="90"/>
      <c r="I25" s="521"/>
      <c r="J25" s="88"/>
      <c r="K25" s="148"/>
      <c r="L25" s="148"/>
      <c r="M25" s="53"/>
      <c r="N25" s="520"/>
      <c r="O25" s="520"/>
      <c r="P25" s="88"/>
      <c r="Q25" s="88"/>
      <c r="R25" s="88"/>
      <c r="S25" s="520"/>
      <c r="T25" s="88"/>
      <c r="U25" s="88"/>
      <c r="V25" s="30"/>
      <c r="W25" s="16"/>
      <c r="X25" s="8"/>
    </row>
    <row r="26" spans="1:24" ht="13.4" customHeight="1" x14ac:dyDescent="0.35">
      <c r="A26" s="163"/>
      <c r="B26" s="7"/>
      <c r="C26" s="17"/>
      <c r="D26" s="17"/>
      <c r="E26" s="17"/>
      <c r="F26" s="26"/>
      <c r="G26" s="90"/>
      <c r="H26" s="90" t="s">
        <v>795</v>
      </c>
      <c r="I26" s="528">
        <v>100</v>
      </c>
      <c r="J26" s="88" t="s">
        <v>794</v>
      </c>
      <c r="K26" s="148"/>
      <c r="L26" s="148"/>
      <c r="M26" s="53"/>
      <c r="N26" s="520"/>
      <c r="O26" s="520"/>
      <c r="P26" s="88"/>
      <c r="Q26" s="88"/>
      <c r="R26" s="88"/>
      <c r="S26" s="520"/>
      <c r="T26" s="88"/>
      <c r="U26" s="88"/>
      <c r="V26" s="30"/>
      <c r="W26" s="16"/>
      <c r="X26" s="8"/>
    </row>
    <row r="27" spans="1:24" ht="13.4" customHeight="1" x14ac:dyDescent="0.35">
      <c r="A27" s="163"/>
      <c r="B27" s="7"/>
      <c r="C27" s="17"/>
      <c r="D27" s="17"/>
      <c r="E27" s="17"/>
      <c r="F27" s="33"/>
      <c r="G27" s="90"/>
      <c r="H27" s="90" t="s">
        <v>793</v>
      </c>
      <c r="I27" s="90"/>
      <c r="J27" s="519"/>
      <c r="K27" s="519"/>
      <c r="L27" s="519"/>
      <c r="M27" s="519"/>
      <c r="N27" s="519"/>
      <c r="O27" s="519"/>
      <c r="P27" s="519"/>
      <c r="Q27" s="519"/>
      <c r="R27" s="519"/>
      <c r="S27" s="519"/>
      <c r="T27" s="519"/>
      <c r="U27" s="519"/>
      <c r="V27" s="30"/>
      <c r="W27" s="16"/>
      <c r="X27" s="8"/>
    </row>
    <row r="28" spans="1:24" ht="5.15" customHeight="1" x14ac:dyDescent="0.35">
      <c r="A28" s="163"/>
      <c r="B28" s="7"/>
      <c r="C28" s="17"/>
      <c r="D28" s="17"/>
      <c r="E28" s="17"/>
      <c r="F28" s="36"/>
      <c r="G28" s="37"/>
      <c r="H28" s="37"/>
      <c r="I28" s="37"/>
      <c r="J28" s="38"/>
      <c r="K28" s="38"/>
      <c r="L28" s="38"/>
      <c r="M28" s="38"/>
      <c r="N28" s="38"/>
      <c r="O28" s="38"/>
      <c r="P28" s="38"/>
      <c r="Q28" s="38"/>
      <c r="R28" s="38"/>
      <c r="S28" s="38"/>
      <c r="T28" s="38"/>
      <c r="U28" s="38"/>
      <c r="V28" s="30"/>
      <c r="W28" s="16"/>
      <c r="X28" s="8"/>
    </row>
    <row r="29" spans="1:24" ht="24" customHeight="1" x14ac:dyDescent="0.35">
      <c r="A29" s="163"/>
      <c r="B29" s="7"/>
      <c r="C29" s="39"/>
      <c r="D29" s="39"/>
      <c r="E29" s="39"/>
      <c r="F29" s="39"/>
      <c r="G29" s="40" t="str">
        <f>G5</f>
        <v>Marginal Value of Feed</v>
      </c>
      <c r="H29" s="39"/>
      <c r="I29" s="39"/>
      <c r="J29" s="39"/>
      <c r="K29" s="39"/>
      <c r="L29" s="39"/>
      <c r="M29" s="39"/>
      <c r="N29" s="39"/>
      <c r="O29" s="39"/>
      <c r="P29" s="39"/>
      <c r="Q29" s="39"/>
      <c r="R29" s="39"/>
      <c r="S29" s="39"/>
      <c r="T29" s="93"/>
      <c r="U29" s="93"/>
      <c r="V29" s="93"/>
      <c r="W29" s="41" t="s">
        <v>91</v>
      </c>
      <c r="X29" s="8"/>
    </row>
    <row r="30" spans="1:24" ht="12" customHeight="1" x14ac:dyDescent="0.35">
      <c r="A30" s="163"/>
      <c r="B30" s="7"/>
      <c r="C30" s="7"/>
      <c r="D30" s="7"/>
      <c r="E30" s="7"/>
      <c r="F30" s="8"/>
      <c r="G30" s="8"/>
      <c r="H30" s="8"/>
      <c r="I30" s="8"/>
      <c r="J30" s="8"/>
      <c r="K30" s="8"/>
      <c r="L30" s="8"/>
      <c r="M30" s="8"/>
      <c r="N30" s="8"/>
      <c r="O30" s="8"/>
      <c r="P30" s="8"/>
      <c r="Q30" s="8"/>
      <c r="R30" s="8"/>
      <c r="S30" s="8"/>
      <c r="T30" s="8"/>
      <c r="U30" s="8"/>
      <c r="V30" s="8"/>
      <c r="W30" s="8"/>
      <c r="X30" s="8"/>
    </row>
    <row r="31" spans="1:24" ht="12" customHeight="1" x14ac:dyDescent="0.35">
      <c r="A31" s="163"/>
      <c r="B31" s="7"/>
      <c r="C31" s="7"/>
      <c r="D31" s="7"/>
      <c r="E31" s="7"/>
      <c r="F31" s="7"/>
      <c r="G31" s="7"/>
      <c r="H31" s="7"/>
      <c r="I31" s="7"/>
      <c r="J31" s="7"/>
      <c r="K31" s="7"/>
      <c r="L31" s="7"/>
      <c r="M31" s="7"/>
      <c r="N31" s="7"/>
      <c r="O31" s="7"/>
      <c r="P31" s="7"/>
      <c r="Q31" s="7"/>
      <c r="R31" s="7"/>
      <c r="S31" s="7"/>
      <c r="T31" s="7"/>
      <c r="U31" s="7"/>
      <c r="V31" s="7"/>
      <c r="W31" s="7"/>
      <c r="X31" s="7"/>
    </row>
    <row r="32" spans="1:24" ht="12" customHeight="1" x14ac:dyDescent="0.35">
      <c r="A32" s="163"/>
      <c r="B32" s="7"/>
      <c r="C32" s="7"/>
      <c r="D32" s="7"/>
      <c r="E32" s="7"/>
      <c r="F32" s="7"/>
      <c r="G32" s="7"/>
      <c r="H32" s="7"/>
      <c r="I32" s="7"/>
      <c r="J32" s="7"/>
      <c r="K32" s="7"/>
      <c r="L32" s="7"/>
      <c r="M32" s="7"/>
      <c r="N32" s="7"/>
      <c r="O32" s="7"/>
      <c r="P32" s="7"/>
      <c r="Q32" s="7"/>
      <c r="R32" s="7"/>
      <c r="S32" s="7"/>
      <c r="T32" s="7"/>
      <c r="U32" s="7"/>
      <c r="V32" s="7"/>
      <c r="W32" s="7"/>
      <c r="X32" s="7"/>
    </row>
    <row r="33" spans="1:24" ht="12" customHeight="1" x14ac:dyDescent="0.35">
      <c r="A33" s="163"/>
      <c r="B33" s="7"/>
      <c r="C33" s="7"/>
      <c r="D33" s="7"/>
      <c r="E33" s="7"/>
      <c r="F33" s="7"/>
      <c r="G33" s="7"/>
      <c r="H33" s="7"/>
      <c r="I33" s="7"/>
      <c r="J33" s="7"/>
      <c r="K33" s="7"/>
      <c r="L33" s="7"/>
      <c r="M33" s="7"/>
      <c r="N33" s="7"/>
      <c r="O33" s="7"/>
      <c r="P33" s="7"/>
      <c r="Q33" s="7"/>
      <c r="R33" s="7"/>
      <c r="S33" s="7"/>
      <c r="T33" s="7"/>
      <c r="U33" s="7"/>
      <c r="V33" s="7"/>
      <c r="W33" s="7"/>
      <c r="X33" s="7"/>
    </row>
    <row r="34" spans="1:24" ht="12" customHeight="1" x14ac:dyDescent="0.35">
      <c r="A34" s="163"/>
      <c r="B34" s="7"/>
      <c r="C34" s="7"/>
      <c r="D34" s="7"/>
      <c r="E34" s="7"/>
      <c r="F34" s="7"/>
      <c r="G34" s="7"/>
      <c r="H34" s="7"/>
      <c r="I34" s="7"/>
      <c r="J34" s="7"/>
      <c r="K34" s="7"/>
      <c r="L34" s="7"/>
      <c r="M34" s="7"/>
      <c r="N34" s="7"/>
      <c r="O34" s="7"/>
      <c r="P34" s="7"/>
      <c r="Q34" s="7"/>
      <c r="R34" s="7"/>
      <c r="S34" s="7"/>
      <c r="T34" s="7"/>
      <c r="U34" s="7"/>
      <c r="V34" s="7"/>
      <c r="W34" s="7"/>
      <c r="X34" s="7"/>
    </row>
    <row r="35" spans="1:24" ht="12" customHeight="1" x14ac:dyDescent="0.35">
      <c r="A35" s="163"/>
      <c r="B35" s="7"/>
      <c r="C35" s="7"/>
      <c r="D35" s="7"/>
      <c r="E35" s="7"/>
      <c r="F35" s="7"/>
      <c r="G35" s="7"/>
      <c r="H35" s="7"/>
      <c r="I35" s="7"/>
      <c r="J35" s="7"/>
      <c r="K35" s="7"/>
      <c r="L35" s="7"/>
      <c r="M35" s="7"/>
      <c r="N35" s="7"/>
      <c r="O35" s="7"/>
      <c r="P35" s="7"/>
      <c r="Q35" s="7"/>
      <c r="R35" s="7"/>
      <c r="S35" s="7"/>
      <c r="T35" s="7"/>
      <c r="U35" s="7"/>
      <c r="V35" s="7"/>
      <c r="W35" s="7"/>
      <c r="X35" s="7"/>
    </row>
  </sheetData>
  <conditionalFormatting sqref="K15:K26">
    <cfRule type="cellIs" dxfId="0" priority="1" stopIfTrue="1" operator="lessThan">
      <formula>$U15</formula>
    </cfRule>
  </conditionalFormatting>
  <pageMargins left="0.75" right="0.75" top="1" bottom="1" header="0.5" footer="0.5"/>
  <pageSetup paperSize="9"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415</vt:i4>
      </vt:variant>
    </vt:vector>
  </HeadingPairs>
  <TitlesOfParts>
    <vt:vector size="432" baseType="lpstr">
      <vt:lpstr>Home</vt:lpstr>
      <vt:lpstr>General</vt:lpstr>
      <vt:lpstr>Sup Feed</vt:lpstr>
      <vt:lpstr>Crop</vt:lpstr>
      <vt:lpstr>Emissions</vt:lpstr>
      <vt:lpstr>CropGrazing</vt:lpstr>
      <vt:lpstr>Periods</vt:lpstr>
      <vt:lpstr>Saltbush</vt:lpstr>
      <vt:lpstr>Labour</vt:lpstr>
      <vt:lpstr>Annual</vt:lpstr>
      <vt:lpstr>Understory</vt:lpstr>
      <vt:lpstr>Sheep</vt:lpstr>
      <vt:lpstr>FeedSupply</vt:lpstr>
      <vt:lpstr>Mach</vt:lpstr>
      <vt:lpstr>CropResidue</vt:lpstr>
      <vt:lpstr>Finance</vt:lpstr>
      <vt:lpstr>MVEnergy</vt:lpstr>
      <vt:lpstr>Sheep!a_c2_c0</vt:lpstr>
      <vt:lpstr>General!arable</vt:lpstr>
      <vt:lpstr>Mach!ave_pad_distance</vt:lpstr>
      <vt:lpstr>bank_bal_start</vt:lpstr>
      <vt:lpstr>bas</vt:lpstr>
      <vt:lpstr>Annual!BaseLevelInput</vt:lpstr>
      <vt:lpstr>Understory!BaseLevelInput</vt:lpstr>
      <vt:lpstr>Finance!capital_limit</vt:lpstr>
      <vt:lpstr>Crop!chem</vt:lpstr>
      <vt:lpstr>chem_by_lmu</vt:lpstr>
      <vt:lpstr>Crop!chem_cost</vt:lpstr>
      <vt:lpstr>chem_info</vt:lpstr>
      <vt:lpstr>Annual!CPDry</vt:lpstr>
      <vt:lpstr>Understory!CPDry</vt:lpstr>
      <vt:lpstr>Annual!CPGrn</vt:lpstr>
      <vt:lpstr>Understory!CPGrn</vt:lpstr>
      <vt:lpstr>Mach!daily_harvest_hours</vt:lpstr>
      <vt:lpstr>daily_hours</vt:lpstr>
      <vt:lpstr>Mach!daily_seed_hours</vt:lpstr>
      <vt:lpstr>Annual!Date_Destocking</vt:lpstr>
      <vt:lpstr>Understory!Date_Destocking</vt:lpstr>
      <vt:lpstr>Annual!Date_ResownGrazing</vt:lpstr>
      <vt:lpstr>Understory!Date_ResownGrazing</vt:lpstr>
      <vt:lpstr>Annual!Date_Seeding</vt:lpstr>
      <vt:lpstr>Understory!Date_Seeding</vt:lpstr>
      <vt:lpstr>Annual!DigDryAve</vt:lpstr>
      <vt:lpstr>Understory!DigDryAve</vt:lpstr>
      <vt:lpstr>Annual!DigDryRange</vt:lpstr>
      <vt:lpstr>Understory!DigDryRange</vt:lpstr>
      <vt:lpstr>Annual!DigGrn</vt:lpstr>
      <vt:lpstr>Understory!DigGrn</vt:lpstr>
      <vt:lpstr>Annual!DigPOC</vt:lpstr>
      <vt:lpstr>Understory!DigPOC</vt:lpstr>
      <vt:lpstr>Annual!DigRednSenesce</vt:lpstr>
      <vt:lpstr>Understory!DigRednSenesce</vt:lpstr>
      <vt:lpstr>Annual!DigSpread</vt:lpstr>
      <vt:lpstr>Understory!DigSpread</vt:lpstr>
      <vt:lpstr>Crop!dry_seed_start</vt:lpstr>
      <vt:lpstr>empty_rate</vt:lpstr>
      <vt:lpstr>Periods!end_contract_seeding_gs1_z</vt:lpstr>
      <vt:lpstr>Periods!end_wet_seeding_gs1_z</vt:lpstr>
      <vt:lpstr>Annual!EndGS</vt:lpstr>
      <vt:lpstr>Understory!EndGS</vt:lpstr>
      <vt:lpstr>Annual!ErosionLimit</vt:lpstr>
      <vt:lpstr>Understory!ErosionLimit</vt:lpstr>
      <vt:lpstr>Annual!FaG_LMU</vt:lpstr>
      <vt:lpstr>Understory!FaG_LMU</vt:lpstr>
      <vt:lpstr>Annual!FaG_PropnGrn</vt:lpstr>
      <vt:lpstr>Understory!FaG_PropnGrn</vt:lpstr>
      <vt:lpstr>feed_freq</vt:lpstr>
      <vt:lpstr>Sheep!feed_periods</vt:lpstr>
      <vt:lpstr>feed_rate</vt:lpstr>
      <vt:lpstr>Crop!fert</vt:lpstr>
      <vt:lpstr>Crop!fert_by_lmu</vt:lpstr>
      <vt:lpstr>Crop!fert_info</vt:lpstr>
      <vt:lpstr>Crop!fert_passes</vt:lpstr>
      <vt:lpstr>fert_prep</vt:lpstr>
      <vt:lpstr>fixed_crop_monitoring</vt:lpstr>
      <vt:lpstr>fixed_rotphases</vt:lpstr>
      <vt:lpstr>Annual!FOOatGrazing</vt:lpstr>
      <vt:lpstr>Understory!FOOatGrazing</vt:lpstr>
      <vt:lpstr>Annual!FOOatSeeding</vt:lpstr>
      <vt:lpstr>Understory!FOOatSeeding</vt:lpstr>
      <vt:lpstr>Annual!FOODryH</vt:lpstr>
      <vt:lpstr>Understory!FOODryH</vt:lpstr>
      <vt:lpstr>Annual!FOOGrazePropn</vt:lpstr>
      <vt:lpstr>Understory!FOOGrazePropn</vt:lpstr>
      <vt:lpstr>Annual!FOOPOC</vt:lpstr>
      <vt:lpstr>Understory!FOOPOC</vt:lpstr>
      <vt:lpstr>Annual!GermPhases</vt:lpstr>
      <vt:lpstr>Understory!GermPhases</vt:lpstr>
      <vt:lpstr>Understory!GermScalarFP</vt:lpstr>
      <vt:lpstr>GermScalarFP</vt:lpstr>
      <vt:lpstr>Annual!GermScalarLMU</vt:lpstr>
      <vt:lpstr>Understory!GermScalarLMU</vt:lpstr>
      <vt:lpstr>Annual!GermStd</vt:lpstr>
      <vt:lpstr>Understory!GermStd</vt:lpstr>
      <vt:lpstr>Periods!harv_date</vt:lpstr>
      <vt:lpstr>Mach!harv_delays</vt:lpstr>
      <vt:lpstr>Mach!harv_downtime_frac</vt:lpstr>
      <vt:lpstr>Periods!harv_period_lengths</vt:lpstr>
      <vt:lpstr>harvest_helper</vt:lpstr>
      <vt:lpstr>harvest_prep</vt:lpstr>
      <vt:lpstr>Crop!hay_making_date</vt:lpstr>
      <vt:lpstr>Understory!hr_scalar</vt:lpstr>
      <vt:lpstr>hr_scalar</vt:lpstr>
      <vt:lpstr>Crop!i_a_ferttype_k_n</vt:lpstr>
      <vt:lpstr>Sheep!i_a_idx</vt:lpstr>
      <vt:lpstr>Sheep!i_a_len</vt:lpstr>
      <vt:lpstr>Sheep!i_adjp_cfw_initial_a</vt:lpstr>
      <vt:lpstr>Sheep!i_adjp_fd_initial_a</vt:lpstr>
      <vt:lpstr>Sheep!i_adjp_fl_initial_a</vt:lpstr>
      <vt:lpstr>Sheep!i_adjp_lw_initial_a</vt:lpstr>
      <vt:lpstr>Sheep!i_age_wean_a0g3</vt:lpstr>
      <vt:lpstr>General!i_break</vt:lpstr>
      <vt:lpstr>i_break_date</vt:lpstr>
      <vt:lpstr>Emissions!i_burn_date</vt:lpstr>
      <vt:lpstr>Emissions!i_burn_propn_k</vt:lpstr>
      <vt:lpstr>'Sup Feed'!i_confinement_infra</vt:lpstr>
      <vt:lpstr>'Sup Feed'!i_confinement_infra_rm</vt:lpstr>
      <vt:lpstr>i_confinement_options_r1p6z</vt:lpstr>
      <vt:lpstr>CropGrazing!i_crop_dmd_kp6</vt:lpstr>
      <vt:lpstr>CropGrazing!i_crop_growth_landuse_scalar_k</vt:lpstr>
      <vt:lpstr>CropGrazing!i_crop_growth_zp6</vt:lpstr>
      <vt:lpstr>General!i_crop_landuse_exists_k1</vt:lpstr>
      <vt:lpstr>General!i_crop_landuse_inc_k1</vt:lpstr>
      <vt:lpstr>CropGrazing!i_crop_me_eff_gainlose</vt:lpstr>
      <vt:lpstr>CropGrazing!i_cropgraze_consumption_factor_zp6</vt:lpstr>
      <vt:lpstr>CropGrazing!i_cropgraze_defer_days</vt:lpstr>
      <vt:lpstr>CropGrazing!i_cropgraze_propn_area_grazed_kl</vt:lpstr>
      <vt:lpstr>CropGrazing!i_cropgraze_wastage</vt:lpstr>
      <vt:lpstr>CropGrazing!i_cropgraze_yield_reduction_k</vt:lpstr>
      <vt:lpstr>CropGrazing!i_cropgraze_yield_reduction_scalar_zp6</vt:lpstr>
      <vt:lpstr>CropGrazing!i_cropgrazing_inc</vt:lpstr>
      <vt:lpstr>CropGrazing!i_cropgrowth_lmu_factor_kl</vt:lpstr>
      <vt:lpstr>Crop!i_crp_c0_inc</vt:lpstr>
      <vt:lpstr>Sheep!i_d_idx</vt:lpstr>
      <vt:lpstr>Sheep!i_dam_cycle_diffman</vt:lpstr>
      <vt:lpstr>Sheep!i_dam_lsln_diffman_t</vt:lpstr>
      <vt:lpstr>Sheep!i_dam_wean_diffman</vt:lpstr>
      <vt:lpstr>Sheep!i_date_born1st_idg3</vt:lpstr>
      <vt:lpstr>Sheep!i_date_born1st_ig0</vt:lpstr>
      <vt:lpstr>Sheep!i_date_born1st_ig1</vt:lpstr>
      <vt:lpstr>Sheep!i_date_born1st_iog2</vt:lpstr>
      <vt:lpstr>Crop!i_date_cashflow_crop</vt:lpstr>
      <vt:lpstr>Sheep!i_date_cashflow_stock_i</vt:lpstr>
      <vt:lpstr>General!i_date_initiate_z</vt:lpstr>
      <vt:lpstr>General!i_date_node_zm</vt:lpstr>
      <vt:lpstr>i_date_node_zm</vt:lpstr>
      <vt:lpstr>Crop!i_date_peakdebt_crop</vt:lpstr>
      <vt:lpstr>Sheep!i_date_peakdebt_stock_i</vt:lpstr>
      <vt:lpstr>Sheep!i_date_purch_ig0</vt:lpstr>
      <vt:lpstr>Sheep!i_date_sale_ig0</vt:lpstr>
      <vt:lpstr>Sheep!i_date_shear_sixg0</vt:lpstr>
      <vt:lpstr>Sheep!i_date_shear_sixg1</vt:lpstr>
      <vt:lpstr>Sheep!i_date_shear_sixg3</vt:lpstr>
      <vt:lpstr>Sheep!i_density_p6z</vt:lpstr>
      <vt:lpstr>CropResidue!i_destock_stub</vt:lpstr>
      <vt:lpstr>Sheep!i_dressp</vt:lpstr>
      <vt:lpstr>Annual!i_dry_dmd_brk_z</vt:lpstr>
      <vt:lpstr>Understory!i_dry_dmd_brk_z</vt:lpstr>
      <vt:lpstr>Annual!i_dry_dmd_eogs_z</vt:lpstr>
      <vt:lpstr>Understory!i_dry_dmd_eogs_z</vt:lpstr>
      <vt:lpstr>Annual!i_dry_exists</vt:lpstr>
      <vt:lpstr>Understory!i_dry_exists</vt:lpstr>
      <vt:lpstr>Sheep!i_dry_retained_forced_o</vt:lpstr>
      <vt:lpstr>Sheep!i_dry_sales_forced_o</vt:lpstr>
      <vt:lpstr>Sheep!i_drys_retained_birth_est_o</vt:lpstr>
      <vt:lpstr>Sheep!i_drys_retained_scan_est_o</vt:lpstr>
      <vt:lpstr>Sheep!i_dse_group</vt:lpstr>
      <vt:lpstr>Sheep!i_dse_mj</vt:lpstr>
      <vt:lpstr>Sheep!i_dse_srw</vt:lpstr>
      <vt:lpstr>Sheep!i_dse_type</vt:lpstr>
      <vt:lpstr>Periods!i_dsp_fp_date</vt:lpstr>
      <vt:lpstr>Periods!i_dsp_lp</vt:lpstr>
      <vt:lpstr>Emissions!i_electricity_use</vt:lpstr>
      <vt:lpstr>Sheep!i_eqn_date_g0_p7</vt:lpstr>
      <vt:lpstr>Sheep!i_eqn_date_g1_p7</vt:lpstr>
      <vt:lpstr>Sheep!i_eqn_date_g2_p7</vt:lpstr>
      <vt:lpstr>Sheep!i_eqn_date_g3_p7</vt:lpstr>
      <vt:lpstr>Sheep!i_feedbud_pu_monitorings_h9</vt:lpstr>
      <vt:lpstr>Sheep!i_feedbud_pu_rates_h9</vt:lpstr>
      <vt:lpstr>Sheep!i_feedselected_len</vt:lpstr>
      <vt:lpstr>i_feedsupply_adj_options_r2p</vt:lpstr>
      <vt:lpstr>i_feedsupply_options_r1j2p</vt:lpstr>
      <vt:lpstr>i_feedsupply_options_r1pj2</vt:lpstr>
      <vt:lpstr>Sheep!i_feedsupply_slope_std</vt:lpstr>
      <vt:lpstr>Periods!i_fp_idx</vt:lpstr>
      <vt:lpstr>Sheep!i_fvp0_offset_ig3</vt:lpstr>
      <vt:lpstr>Sheep!i_fvp1_offset_ig3</vt:lpstr>
      <vt:lpstr>Sheep!i_fvp2_offset_ig3</vt:lpstr>
      <vt:lpstr>Sheep!i_g_idx_dams</vt:lpstr>
      <vt:lpstr>Sheep!i_g_idx_offs</vt:lpstr>
      <vt:lpstr>Sheep!i_g_idx_sire</vt:lpstr>
      <vt:lpstr>Sheep!i_g3_inc</vt:lpstr>
      <vt:lpstr>Sheep!i_gbal_og1</vt:lpstr>
      <vt:lpstr>Sheep!i_gender_propn_x</vt:lpstr>
      <vt:lpstr>Crop!i_grain_income_date</vt:lpstr>
      <vt:lpstr>General!i_gs_p7_end</vt:lpstr>
      <vt:lpstr>Sheep!i_h2_len</vt:lpstr>
      <vt:lpstr>Sheep!i_h5_len</vt:lpstr>
      <vt:lpstr>CropGrazing!i_hr_crop</vt:lpstr>
      <vt:lpstr>Sheep!i_hr_scalar</vt:lpstr>
      <vt:lpstr>Sheep!i_husb_operations_triggerlevels_h5h7h2</vt:lpstr>
      <vt:lpstr>Sheep!i_i_idx</vt:lpstr>
      <vt:lpstr>Sheep!i_i_len</vt:lpstr>
      <vt:lpstr>Sheep!i_initial_a1</vt:lpstr>
      <vt:lpstr>i_j2_len</vt:lpstr>
      <vt:lpstr>Sheep!i_join_cycles_ig1</vt:lpstr>
      <vt:lpstr>Sheep!i_k0_len</vt:lpstr>
      <vt:lpstr>Sheep!i_k1_len</vt:lpstr>
      <vt:lpstr>Sheep!i_k2_len</vt:lpstr>
      <vt:lpstr>Sheep!i_k3_idx_offs</vt:lpstr>
      <vt:lpstr>Sheep!i_k3_len</vt:lpstr>
      <vt:lpstr>Sheep!i_k4_len</vt:lpstr>
      <vt:lpstr>Sheep!i_k5_len</vt:lpstr>
      <vt:lpstr>Sheep!i_latitude</vt:lpstr>
      <vt:lpstr>Emissions!i_leach_factor</vt:lpstr>
      <vt:lpstr>Sheep!i_legume</vt:lpstr>
      <vt:lpstr>Sheep!i_legume_p6z</vt:lpstr>
      <vt:lpstr>Crop!i_lime</vt:lpstr>
      <vt:lpstr>Crop!i_lime_freq</vt:lpstr>
      <vt:lpstr>General!i_lmu_area</vt:lpstr>
      <vt:lpstr>General!i_lmu_idx</vt:lpstr>
      <vt:lpstr>Sheep!i_mask_a</vt:lpstr>
      <vt:lpstr>Sheep!i_mask_i</vt:lpstr>
      <vt:lpstr>Sheep!i_mask_p8</vt:lpstr>
      <vt:lpstr>General!i_mask_z</vt:lpstr>
      <vt:lpstr>Sheep!i_masksire_i</vt:lpstr>
      <vt:lpstr>Sheep!i_md_supp</vt:lpstr>
      <vt:lpstr>Sheep!i_mobsize_dams_zp6i</vt:lpstr>
      <vt:lpstr>Sheep!i_mobsize_offs_zp6i</vt:lpstr>
      <vt:lpstr>Sheep!i_mobsize_sire_zp6i</vt:lpstr>
      <vt:lpstr>i_mvf_dmd_q</vt:lpstr>
      <vt:lpstr>i_mvf_me</vt:lpstr>
      <vt:lpstr>Sheep!i_n_dam_sales</vt:lpstr>
      <vt:lpstr>Crop!i_nap_fert_scalar_r</vt:lpstr>
      <vt:lpstr>General!i_node_is_fvp</vt:lpstr>
      <vt:lpstr>General!i_non_cropable_area_l</vt:lpstr>
      <vt:lpstr>Sheep!i_nv_lower_zp6</vt:lpstr>
      <vt:lpstr>Sheep!i_nv_upper_zp6</vt:lpstr>
      <vt:lpstr>Sheep!i_o_len</vt:lpstr>
      <vt:lpstr>Sheep!i_off_btrt_diffman_t</vt:lpstr>
      <vt:lpstr>Sheep!i_off_cycle_diffman</vt:lpstr>
      <vt:lpstr>Sheep!i_off_wean_diffman</vt:lpstr>
      <vt:lpstr>General!i_overheads</vt:lpstr>
      <vt:lpstr>Sheep!i_p6_len</vt:lpstr>
      <vt:lpstr>Sheep!i_padstocked_propn_zp6</vt:lpstr>
      <vt:lpstr>General!i_pas_landuse_exists_k2</vt:lpstr>
      <vt:lpstr>General!i_pas_landuse_inc_k2</vt:lpstr>
      <vt:lpstr>Sheep!i_paststd_dmd_zp6j0</vt:lpstr>
      <vt:lpstr>Sheep!i_paststd_foo_zp6j0</vt:lpstr>
      <vt:lpstr>Annual!i_pasture_coverage</vt:lpstr>
      <vt:lpstr>Understory!i_pasture_coverage</vt:lpstr>
      <vt:lpstr>Sheep!i_pasture_stage_p6z</vt:lpstr>
      <vt:lpstr>Understory!i_pasture_stage_p6z</vt:lpstr>
      <vt:lpstr>i_pasture_stage_p6z</vt:lpstr>
      <vt:lpstr>Sheep!i_pasture_type</vt:lpstr>
      <vt:lpstr>General!i_pastures_exist</vt:lpstr>
      <vt:lpstr>General!i_phase_can_increase_kp7</vt:lpstr>
      <vt:lpstr>General!i_phase_can_reduce_kp7</vt:lpstr>
      <vt:lpstr>Sheep!i_pmb_interval</vt:lpstr>
      <vt:lpstr>Sheep!i_pmb_p4s</vt:lpstr>
      <vt:lpstr>Crop!i_poc_inc</vt:lpstr>
      <vt:lpstr>General!i_property_id</vt:lpstr>
      <vt:lpstr>Sheep!i_propn_e_i</vt:lpstr>
      <vt:lpstr>Sheep!i_propn_section_grazed_p4c</vt:lpstr>
      <vt:lpstr>i_purchcost_sire_ig0</vt:lpstr>
      <vt:lpstr>i_q_idx</vt:lpstr>
      <vt:lpstr>i_r1_len</vt:lpstr>
      <vt:lpstr>i_r2_len</vt:lpstr>
      <vt:lpstr>Sheep!i_rain_distribution_p4p1</vt:lpstr>
      <vt:lpstr>Sheep!i_rain_p4</vt:lpstr>
      <vt:lpstr>General!i_recharge_kl</vt:lpstr>
      <vt:lpstr>Sheep!i_region</vt:lpstr>
      <vt:lpstr>Sheep!i_relative_stocking_rate_c</vt:lpstr>
      <vt:lpstr>Sheep!i_s_len</vt:lpstr>
      <vt:lpstr>Sheep!i_sales_age_tsg3</vt:lpstr>
      <vt:lpstr>Sheep!i_sales_propn_min_g0</vt:lpstr>
      <vt:lpstr>Sheep!i_sales_propn_min_g1</vt:lpstr>
      <vt:lpstr>Sheep!i_sales_propn_min_g3</vt:lpstr>
      <vt:lpstr>Saltbush!i_saltbush_estab_cost</vt:lpstr>
      <vt:lpstr>Saltbush!i_saltbush_life</vt:lpstr>
      <vt:lpstr>Saltbush!i_saltbush_success</vt:lpstr>
      <vt:lpstr>Saltbush!i_sb_animal_salt_slope</vt:lpstr>
      <vt:lpstr>Saltbush!i_sb_animal_salt_threshold</vt:lpstr>
      <vt:lpstr>Saltbush!i_sb_animal_typical_intake</vt:lpstr>
      <vt:lpstr>Saltbush!i_sb_ash_content_zp6</vt:lpstr>
      <vt:lpstr>Saltbush!i_sb_ave_prodn</vt:lpstr>
      <vt:lpstr>Saltbush!i_sb_cp_zp6</vt:lpstr>
      <vt:lpstr>Saltbush!i_sb_estab_date</vt:lpstr>
      <vt:lpstr>Saltbush!i_sb_expected_foo_zp6</vt:lpstr>
      <vt:lpstr>Saltbush!i_sb_expected_growth_zp6</vt:lpstr>
      <vt:lpstr>Saltbush!i_sb_growth_reduction_zp6</vt:lpstr>
      <vt:lpstr>Saltbush!i_sb_landuse</vt:lpstr>
      <vt:lpstr>Saltbush!i_sb_lmu_scalar</vt:lpstr>
      <vt:lpstr>Saltbush!i_sb_omd</vt:lpstr>
      <vt:lpstr>Saltbush!i_sb_salt_content_normal_feed</vt:lpstr>
      <vt:lpstr>Saltbush!i_sb_selectivity_zp6</vt:lpstr>
      <vt:lpstr>Saltbush!i_sbstemspha</vt:lpstr>
      <vt:lpstr>Sheep!i_scan_day</vt:lpstr>
      <vt:lpstr>Sheep!i_scan_og1</vt:lpstr>
      <vt:lpstr>General!i_season_propn_z</vt:lpstr>
      <vt:lpstr>Crop!i_seeding_freq_r</vt:lpstr>
      <vt:lpstr>Sheep!i_sf</vt:lpstr>
      <vt:lpstr>Sheep!i_shear_len</vt:lpstr>
      <vt:lpstr>i_shearing_mincfw_g0</vt:lpstr>
      <vt:lpstr>i_shearing_mincfw_g1</vt:lpstr>
      <vt:lpstr>i_shearing_mincfw_g3</vt:lpstr>
      <vt:lpstr>i_sim_periods_year</vt:lpstr>
      <vt:lpstr>Sheep!i_sire_periods_p8g0</vt:lpstr>
      <vt:lpstr>Sheep!i_sire_propn_oig1</vt:lpstr>
      <vt:lpstr>Sheep!i_sire_recovery</vt:lpstr>
      <vt:lpstr>Saltbush!i_slp_diet_propn_zp6</vt:lpstr>
      <vt:lpstr>Crop!i_soil_production_z_l</vt:lpstr>
      <vt:lpstr>Annual!i_soil_production_zl</vt:lpstr>
      <vt:lpstr>Understory!i_soil_production_zl</vt:lpstr>
      <vt:lpstr>Sheep!i_startyear</vt:lpstr>
      <vt:lpstr>Sheep!i_steepness</vt:lpstr>
      <vt:lpstr>Sheep!i_stk_c0_inc</vt:lpstr>
      <vt:lpstr>i_supplement_zp6</vt:lpstr>
      <vt:lpstr>Sheep!i_t0_len</vt:lpstr>
      <vt:lpstr>Sheep!i_t2_len</vt:lpstr>
      <vt:lpstr>Sheep!i_t3_len</vt:lpstr>
      <vt:lpstr>Sheep!i_target_weight_tsg3</vt:lpstr>
      <vt:lpstr>Sheep!i_temp_ave_p4</vt:lpstr>
      <vt:lpstr>Sheep!i_temp_max_p4</vt:lpstr>
      <vt:lpstr>Sheep!i_temp_min_p4</vt:lpstr>
      <vt:lpstr>Saltbush!i_understory_estab_cost</vt:lpstr>
      <vt:lpstr>Saltbush!i_understory_life</vt:lpstr>
      <vt:lpstr>Saltbush!i_understory_success</vt:lpstr>
      <vt:lpstr>Crop!i_user_rot_inc_r</vt:lpstr>
      <vt:lpstr>Sheep!i_vm_p4</vt:lpstr>
      <vt:lpstr>Sheep!i_wean_og1</vt:lpstr>
      <vt:lpstr>Sheep!i_wg_propn_p6</vt:lpstr>
      <vt:lpstr>Sheep!i_ws_p4</vt:lpstr>
      <vt:lpstr>Sheep!i_x_idx</vt:lpstr>
      <vt:lpstr>Sheep!i_x_len</vt:lpstr>
      <vt:lpstr>General!i_z_idx</vt:lpstr>
      <vt:lpstr>Sheep!i_z_len</vt:lpstr>
      <vt:lpstr>Sheep!ia_g0_g1</vt:lpstr>
      <vt:lpstr>Sheep!ia_g1_g2</vt:lpstr>
      <vt:lpstr>Sheep!ia_g3_g0</vt:lpstr>
      <vt:lpstr>Sheep!ia_g3_g1</vt:lpstr>
      <vt:lpstr>Sheep!ia_i_idg2</vt:lpstr>
      <vt:lpstr>Sheep!ia_r1_zig0</vt:lpstr>
      <vt:lpstr>Sheep!ia_r1_zig1</vt:lpstr>
      <vt:lpstr>Sheep!ia_r1_zig3</vt:lpstr>
      <vt:lpstr>Sheep!ia_r2_ik0g1</vt:lpstr>
      <vt:lpstr>Sheep!ia_r2_ik0g3</vt:lpstr>
      <vt:lpstr>Sheep!ia_r2_ik1g1</vt:lpstr>
      <vt:lpstr>Sheep!ia_r2_ik3g3</vt:lpstr>
      <vt:lpstr>Sheep!ia_r2_ik4g3</vt:lpstr>
      <vt:lpstr>Sheep!ia_r2_ik5g3</vt:lpstr>
      <vt:lpstr>Sheep!ia_r2_isk2g1</vt:lpstr>
      <vt:lpstr>labour_eff</vt:lpstr>
      <vt:lpstr>learn</vt:lpstr>
      <vt:lpstr>leave_manager</vt:lpstr>
      <vt:lpstr>leave_permanent</vt:lpstr>
      <vt:lpstr>Annual!Legume</vt:lpstr>
      <vt:lpstr>Understory!Legume</vt:lpstr>
      <vt:lpstr>Annual!LowFOO</vt:lpstr>
      <vt:lpstr>Understory!LowFOO</vt:lpstr>
      <vt:lpstr>Annual!LowPGR</vt:lpstr>
      <vt:lpstr>Understory!LowPGR</vt:lpstr>
      <vt:lpstr>Annual!MaintenanceEff</vt:lpstr>
      <vt:lpstr>Understory!MaintenanceEff</vt:lpstr>
      <vt:lpstr>Understory!MaintenanceNV</vt:lpstr>
      <vt:lpstr>MaintenanceNV</vt:lpstr>
      <vt:lpstr>max_casual</vt:lpstr>
      <vt:lpstr>max_casual_seedharv</vt:lpstr>
      <vt:lpstr>max_managers</vt:lpstr>
      <vt:lpstr>max_perm</vt:lpstr>
      <vt:lpstr>Annual!MedFOO</vt:lpstr>
      <vt:lpstr>Understory!MedFOO</vt:lpstr>
      <vt:lpstr>Annual!MedPGR</vt:lpstr>
      <vt:lpstr>Understory!MedPGR</vt:lpstr>
      <vt:lpstr>min_casual</vt:lpstr>
      <vt:lpstr>min_casual_seedharv</vt:lpstr>
      <vt:lpstr>min_managers</vt:lpstr>
      <vt:lpstr>min_perm</vt:lpstr>
      <vt:lpstr>Mach!option</vt:lpstr>
      <vt:lpstr>pad_size</vt:lpstr>
      <vt:lpstr>General!pas_inc_t</vt:lpstr>
      <vt:lpstr>Annual!pas_seeding_end</vt:lpstr>
      <vt:lpstr>Understory!pas_seeding_end</vt:lpstr>
      <vt:lpstr>Annual!PastDecay</vt:lpstr>
      <vt:lpstr>Understory!PastDecay</vt:lpstr>
      <vt:lpstr>Annual!PGRScalarH</vt:lpstr>
      <vt:lpstr>Understory!PGRScalarH</vt:lpstr>
      <vt:lpstr>planning</vt:lpstr>
      <vt:lpstr>poc_destock</vt:lpstr>
      <vt:lpstr>Annual!POCCons</vt:lpstr>
      <vt:lpstr>Understory!POCCons</vt:lpstr>
      <vt:lpstr>FeedSupply!Print_Area</vt:lpstr>
      <vt:lpstr>General!rail_cartage</vt:lpstr>
      <vt:lpstr>General!road_cartage_distance</vt:lpstr>
      <vt:lpstr>seed_info</vt:lpstr>
      <vt:lpstr>seed_prep</vt:lpstr>
      <vt:lpstr>Mach!seeding_delays</vt:lpstr>
      <vt:lpstr>Mach!seeding_downtime_frac</vt:lpstr>
      <vt:lpstr>Mach!seeding_fuel_lmu_adj</vt:lpstr>
      <vt:lpstr>seeding_helper</vt:lpstr>
      <vt:lpstr>Crop!seeding_penalty_lmu_scalar_lp</vt:lpstr>
      <vt:lpstr>Crop!seeding_penalty_scalar_kz</vt:lpstr>
      <vt:lpstr>Crop!seeding_rate</vt:lpstr>
      <vt:lpstr>Mach!seeding_rate_lmu_adj</vt:lpstr>
      <vt:lpstr>Crop!seeding_yield_penalty</vt:lpstr>
      <vt:lpstr>Annual!SenesceEOS</vt:lpstr>
      <vt:lpstr>Understory!SenesceEOS</vt:lpstr>
      <vt:lpstr>Annual!SenescePropn</vt:lpstr>
      <vt:lpstr>Understory!SenescePropn</vt:lpstr>
      <vt:lpstr>sick_leave_permanent</vt:lpstr>
      <vt:lpstr>Mach!spray_downtime_frac</vt:lpstr>
      <vt:lpstr>spray_prep</vt:lpstr>
      <vt:lpstr>Periods!start_contract_seeding_gs1_z</vt:lpstr>
      <vt:lpstr>Crop!start_harvest_crops</vt:lpstr>
      <vt:lpstr>Periods!start_wet_seeding_gs1_z</vt:lpstr>
      <vt:lpstr>storage_cost_date</vt:lpstr>
      <vt:lpstr>storage_type</vt:lpstr>
      <vt:lpstr>Mach!stub_handling_date</vt:lpstr>
      <vt:lpstr>CropResidue!stubble_handling</vt:lpstr>
      <vt:lpstr>super</vt:lpstr>
      <vt:lpstr>tax</vt:lpstr>
      <vt:lpstr>Sheep!TI.PeriodDate</vt:lpstr>
      <vt:lpstr>Sheep!TI.PeriodLen</vt:lpstr>
      <vt:lpstr>Mach!tillage_maint_lmu_adj</vt:lpstr>
      <vt:lpstr>time_between_pad</vt:lpstr>
      <vt:lpstr>time_fill_feeder</vt:lpstr>
      <vt:lpstr>Annual!Trampling</vt:lpstr>
      <vt:lpstr>Understory!Trampling</vt:lpstr>
      <vt:lpstr>user_crop_rot</vt:lpstr>
      <vt:lpstr>variable_crop_monitoring</vt:lpstr>
      <vt:lpstr>Crop!yield_by_lmu</vt:lpstr>
      <vt:lpstr>Crop!yields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Young</dc:creator>
  <cp:lastModifiedBy>Michael</cp:lastModifiedBy>
  <dcterms:created xsi:type="dcterms:W3CDTF">2019-11-18T01:21:39Z</dcterms:created>
  <dcterms:modified xsi:type="dcterms:W3CDTF">2026-06-09T04:20:18Z</dcterms:modified>
</cp:coreProperties>
</file>